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comments/comment2.xml" ContentType="application/vnd.openxmlformats-officedocument.spreadsheetml.comments+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0730" windowHeight="11160" tabRatio="600" firstSheet="0" activeTab="0" autoFilterDateGrouping="1"/>
  </bookViews>
  <sheets>
    <sheet name="Plantilla" sheetId="1" state="visible" r:id="rId1"/>
    <sheet name="Tablas " sheetId="2" state="hidden" r:id="rId2"/>
    <sheet name="Definición" sheetId="3" state="hidden" r:id="rId3"/>
    <sheet name="definicionTabla" sheetId="4" state="hidden" r:id="rId4"/>
    <sheet name="Recordset" sheetId="5" state="hidden" r:id="rId5"/>
  </sheets>
  <definedNames>
    <definedName name="ÁREA_DEL_TRABAJADOR">'Tablas '!$N$4:$N$6</definedName>
    <definedName name="CODIGO_MUNICIPIO">'Tablas '!$AN$4:$AN$1126</definedName>
    <definedName name="DEPARTAMENTO">'Tablas '!$AI$4:$AI$36</definedName>
    <definedName name="MEDIOS_DE_PAGO">'Tablas '!$T$4:$T$13</definedName>
    <definedName name="MES_LIQUIDACION">'Tablas '!$AC$4:$AC$31</definedName>
    <definedName name="MUNICIPIO">'Tablas '!$AM$4:$AM$1126</definedName>
    <definedName name="OPCION_DE_TRANSMISION">'Tablas '!$AP$4:$AP$6</definedName>
    <definedName name="PERÍODO_DE_NÓMINA">'Tablas '!$Q$4:$Q$9</definedName>
    <definedName name="SI_NO">'Tablas '!$AE$4:$AE$6</definedName>
    <definedName name="SUBTIPO_DE_TRABAJADOR">'Tablas '!$H$4:$H$5</definedName>
    <definedName name="TIPO_DE_CONTRATO">'Tablas '!$K$4:$K$8</definedName>
    <definedName name="TIPO_DE_CUENTA">'Tablas '!$W$4:$W$7</definedName>
    <definedName name="TIPO_DE_DOCUMENTO">'Tablas '!$B$4:$B$14</definedName>
    <definedName name="TIPO_DE_INCAPACIDAD">'Tablas '!$Z$4:$Z$6</definedName>
    <definedName name="TIPO_DE_TRABAJADOR">'Tablas '!$E$4:$E$19</definedName>
  </definedNames>
  <calcPr calcId="181029" fullCalcOnLoad="1"/>
</workbook>
</file>

<file path=xl/styles.xml><?xml version="1.0" encoding="utf-8"?>
<styleSheet xmlns="http://schemas.openxmlformats.org/spreadsheetml/2006/main">
  <numFmts count="5">
    <numFmt numFmtId="164" formatCode="yyyy\-mm\-dd;@"/>
    <numFmt numFmtId="165" formatCode="_-* #,##0_-;\-* #,##0_-;_-* &quot;-&quot;??_-;_-@_-"/>
    <numFmt numFmtId="166" formatCode="_-&quot;$&quot;\ * #,##0.00_-;\-&quot;$&quot;\ * #,##0.00_-;_-&quot;$&quot;\ * &quot;-&quot;??_-;_-@_-"/>
    <numFmt numFmtId="167" formatCode="_-* #,##0.00_-;\-* #,##0.00_-;_-* &quot;-&quot;??_-;_-@_-"/>
    <numFmt numFmtId="168" formatCode="&quot;$&quot;\ #,##0.00"/>
  </numFmts>
  <fonts count="32">
    <font>
      <name val="Calibri"/>
      <family val="2"/>
      <color theme="1"/>
      <sz val="11"/>
      <scheme val="minor"/>
    </font>
    <font>
      <name val="Calibri"/>
      <family val="2"/>
      <color theme="0" tint="-0.3499862666707358"/>
      <sz val="11"/>
      <scheme val="minor"/>
    </font>
    <font>
      <name val="Calibri"/>
      <family val="2"/>
      <b val="1"/>
      <color theme="0"/>
      <sz val="11"/>
      <scheme val="minor"/>
    </font>
    <font>
      <name val="Calibri"/>
      <family val="2"/>
      <b val="1"/>
      <color theme="1"/>
      <sz val="11"/>
      <scheme val="minor"/>
    </font>
    <font>
      <name val="Calibri"/>
      <family val="2"/>
      <sz val="11"/>
      <scheme val="minor"/>
    </font>
    <font>
      <name val="Calibri"/>
      <family val="2"/>
      <sz val="8"/>
      <scheme val="minor"/>
    </font>
    <font>
      <name val="Calibri"/>
      <family val="2"/>
      <b val="1"/>
      <sz val="11"/>
      <scheme val="minor"/>
    </font>
    <font>
      <name val="Calibri"/>
      <family val="2"/>
      <color theme="1"/>
      <sz val="11"/>
      <scheme val="minor"/>
    </font>
    <font>
      <name val="Calibri"/>
      <family val="2"/>
      <color rgb="FFFF0000"/>
      <sz val="11"/>
      <scheme val="minor"/>
    </font>
    <font>
      <name val="Calibri"/>
      <family val="2"/>
      <b val="1"/>
      <color theme="1"/>
      <sz val="12"/>
      <scheme val="minor"/>
    </font>
    <font>
      <name val="Calibri"/>
      <family val="2"/>
      <color theme="0" tint="-0.499984740745262"/>
      <sz val="11"/>
      <scheme val="minor"/>
    </font>
    <font>
      <name val="Calibri"/>
      <family val="2"/>
      <b val="1"/>
      <color rgb="FFFF0000"/>
      <sz val="11"/>
      <scheme val="minor"/>
    </font>
    <font>
      <name val="Calibri"/>
      <family val="2"/>
      <b val="1"/>
      <color theme="0"/>
      <sz val="18"/>
      <scheme val="minor"/>
    </font>
    <font>
      <name val="Calibri"/>
      <family val="2"/>
      <color theme="1"/>
      <sz val="18"/>
      <scheme val="minor"/>
    </font>
    <font>
      <name val="Calibri"/>
      <family val="2"/>
      <b val="1"/>
      <color theme="0"/>
      <sz val="12"/>
      <scheme val="minor"/>
    </font>
    <font>
      <name val="Calibri"/>
      <family val="2"/>
      <color theme="1"/>
      <sz val="12"/>
      <scheme val="minor"/>
    </font>
    <font>
      <name val="Calibri"/>
      <family val="2"/>
      <b val="1"/>
      <color theme="0" tint="-0.499984740745262"/>
      <sz val="11"/>
      <scheme val="minor"/>
    </font>
    <font>
      <name val="Century Gothic"/>
      <family val="2"/>
      <color theme="1"/>
      <sz val="11"/>
    </font>
    <font>
      <name val="Century Gothic"/>
      <family val="2"/>
      <b val="1"/>
      <color theme="1"/>
      <sz val="11"/>
    </font>
    <font>
      <name val="Century Gothic"/>
      <family val="2"/>
      <color theme="1"/>
      <sz val="12"/>
    </font>
    <font>
      <name val="Century Gothic"/>
      <family val="2"/>
      <b val="1"/>
      <color theme="1"/>
      <sz val="14"/>
    </font>
    <font>
      <name val="Century Gothic"/>
      <family val="2"/>
      <sz val="11"/>
    </font>
    <font>
      <name val="Century Gothic"/>
      <family val="2"/>
      <color theme="0" tint="-0.3499862666707358"/>
      <sz val="11"/>
    </font>
    <font>
      <name val="Calibri"/>
      <family val="2"/>
      <color theme="10"/>
      <sz val="11"/>
      <u val="single"/>
      <scheme val="minor"/>
    </font>
    <font>
      <name val="Century Gothic"/>
      <family val="2"/>
      <color theme="1"/>
      <sz val="14"/>
    </font>
    <font>
      <name val="Calibri"/>
      <family val="2"/>
      <b val="1"/>
      <sz val="11"/>
      <u val="single"/>
      <scheme val="minor"/>
    </font>
    <font>
      <name val="Century Gothic"/>
      <family val="2"/>
      <b val="1"/>
      <color indexed="81"/>
      <sz val="10"/>
    </font>
    <font>
      <name val="Century Gothic"/>
      <family val="2"/>
      <color indexed="81"/>
      <sz val="10"/>
    </font>
    <font>
      <name val="Century Gothic"/>
      <family val="2"/>
      <i val="1"/>
      <color indexed="81"/>
      <sz val="10"/>
    </font>
    <font>
      <name val="Tahoma"/>
      <family val="2"/>
      <color indexed="81"/>
      <sz val="9"/>
    </font>
    <font>
      <name val="Tahoma"/>
      <family val="2"/>
      <b val="1"/>
      <color indexed="81"/>
      <sz val="9"/>
    </font>
    <font>
      <name val="Century Gothic"/>
      <family val="2"/>
      <b val="1"/>
      <color indexed="81"/>
      <sz val="9"/>
    </font>
  </fonts>
  <fills count="32">
    <fill>
      <patternFill/>
    </fill>
    <fill>
      <patternFill patternType="gray125"/>
    </fill>
    <fill>
      <patternFill patternType="solid">
        <fgColor theme="2"/>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7"/>
        <bgColor indexed="64"/>
      </patternFill>
    </fill>
    <fill>
      <patternFill patternType="solid">
        <fgColor theme="4" tint="-0.249977111117893"/>
        <bgColor indexed="64"/>
      </patternFill>
    </fill>
    <fill>
      <patternFill patternType="solid">
        <fgColor theme="7" tint="0.7999816888943144"/>
        <bgColor indexed="64"/>
      </patternFill>
    </fill>
    <fill>
      <patternFill patternType="solid">
        <fgColor theme="9" tint="-0.499984740745262"/>
        <bgColor indexed="64"/>
      </patternFill>
    </fill>
    <fill>
      <patternFill patternType="solid">
        <fgColor rgb="FFB05110"/>
        <bgColor indexed="64"/>
      </patternFill>
    </fill>
    <fill>
      <patternFill patternType="solid">
        <fgColor theme="9" tint="-0.249977111117893"/>
        <bgColor indexed="64"/>
      </patternFill>
    </fill>
    <fill>
      <patternFill patternType="solid">
        <fgColor rgb="FFF38A3B"/>
        <bgColor indexed="64"/>
      </patternFill>
    </fill>
    <fill>
      <patternFill patternType="solid">
        <fgColor theme="6" tint="-0.249977111117893"/>
        <bgColor indexed="64"/>
      </patternFill>
    </fill>
    <fill>
      <patternFill patternType="solid">
        <fgColor theme="2" tint="-0.249977111117893"/>
        <bgColor indexed="64"/>
      </patternFill>
    </fill>
    <fill>
      <patternFill patternType="solid">
        <fgColor theme="8" tint="0.3999755851924192"/>
        <bgColor indexed="64"/>
      </patternFill>
    </fill>
    <fill>
      <patternFill patternType="solid">
        <fgColor theme="8" tint="0.7999816888943144"/>
        <bgColor indexed="64"/>
      </patternFill>
    </fill>
    <fill>
      <patternFill patternType="solid">
        <fgColor theme="9" tint="0.7999816888943144"/>
        <bgColor indexed="64"/>
      </patternFill>
    </fill>
    <fill>
      <patternFill patternType="gray0625">
        <fgColor theme="0"/>
        <bgColor theme="9" tint="0.5999938962981048"/>
      </patternFill>
    </fill>
    <fill>
      <patternFill patternType="gray0625">
        <fgColor theme="9"/>
        <bgColor theme="9" tint="0.7999816888943144"/>
      </patternFill>
    </fill>
    <fill>
      <patternFill patternType="solid">
        <fgColor theme="5" tint="0.5999938962981048"/>
        <bgColor indexed="64"/>
      </patternFill>
    </fill>
    <fill>
      <patternFill patternType="solid">
        <fgColor theme="5" tint="0.7999816888943144"/>
        <bgColor indexed="64"/>
      </patternFill>
    </fill>
    <fill>
      <patternFill patternType="gray0625">
        <fgColor theme="0"/>
        <bgColor rgb="FFFAD6D2"/>
      </patternFill>
    </fill>
    <fill>
      <patternFill patternType="solid">
        <fgColor theme="7" tint="0.5999938962981048"/>
        <bgColor indexed="64"/>
      </patternFill>
    </fill>
    <fill>
      <patternFill patternType="solid">
        <fgColor theme="0" tint="-0.1499984740745262"/>
        <bgColor indexed="64"/>
      </patternFill>
    </fill>
    <fill>
      <patternFill patternType="solid">
        <fgColor rgb="FFDEE3EA"/>
        <bgColor indexed="64"/>
      </patternFill>
    </fill>
    <fill>
      <patternFill patternType="solid">
        <fgColor rgb="FFF5F5F5"/>
        <bgColor indexed="64"/>
      </patternFill>
    </fill>
    <fill>
      <patternFill patternType="solid">
        <fgColor rgb="FFF6F8FC"/>
        <bgColor indexed="64"/>
      </patternFill>
    </fill>
    <fill>
      <patternFill patternType="solid">
        <fgColor rgb="FFFFFFFF"/>
        <bgColor indexed="64"/>
      </patternFill>
    </fill>
    <fill>
      <patternFill patternType="solid">
        <fgColor theme="0" tint="-0.0499893185216834"/>
        <bgColor indexed="64"/>
      </patternFill>
    </fill>
    <fill>
      <patternFill patternType="solid">
        <fgColor rgb="FFFFFF00"/>
        <bgColor indexed="64"/>
      </patternFill>
    </fill>
    <fill>
      <patternFill patternType="solid">
        <fgColor theme="3" tint="0.7999816888943144"/>
        <bgColor indexed="64"/>
      </patternFill>
    </fill>
    <fill>
      <patternFill patternType="solid">
        <fgColor theme="0"/>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5">
    <xf numFmtId="0" fontId="7" fillId="0" borderId="0"/>
    <xf numFmtId="43" fontId="7" fillId="0" borderId="0"/>
    <xf numFmtId="44" fontId="7" fillId="0" borderId="0"/>
    <xf numFmtId="9" fontId="7" fillId="0" borderId="0"/>
    <xf numFmtId="0" fontId="23" fillId="0" borderId="0"/>
  </cellStyleXfs>
  <cellXfs count="201">
    <xf numFmtId="0" fontId="0" fillId="0" borderId="0" pivotButton="0" quotePrefix="0" xfId="0"/>
    <xf numFmtId="0" fontId="0" fillId="0" borderId="0" applyAlignment="1" pivotButton="0" quotePrefix="0" xfId="0">
      <alignment horizontal="center"/>
    </xf>
    <xf numFmtId="2" fontId="1" fillId="0" borderId="0" pivotButton="0" quotePrefix="0" xfId="0"/>
    <xf numFmtId="49" fontId="1" fillId="0" borderId="0" pivotButton="0" quotePrefix="0" xfId="0"/>
    <xf numFmtId="1" fontId="0" fillId="0" borderId="0" pivotButton="0" quotePrefix="0" xfId="0"/>
    <xf numFmtId="164" fontId="0" fillId="0" borderId="0" pivotButton="0" quotePrefix="0" xfId="0"/>
    <xf numFmtId="2" fontId="0" fillId="0" borderId="0" pivotButton="0" quotePrefix="0" xfId="0"/>
    <xf numFmtId="0" fontId="0" fillId="2" borderId="0" pivotButton="0" quotePrefix="0" xfId="0"/>
    <xf numFmtId="0" fontId="0" fillId="2" borderId="0" applyAlignment="1" pivotButton="0" quotePrefix="0" xfId="0">
      <alignment horizontal="center"/>
    </xf>
    <xf numFmtId="49" fontId="4" fillId="0" borderId="0" applyAlignment="1" pivotButton="0" quotePrefix="0" xfId="0">
      <alignment horizontal="right"/>
    </xf>
    <xf numFmtId="0" fontId="1" fillId="0" borderId="0" applyAlignment="1" pivotButton="0" quotePrefix="0" xfId="0">
      <alignment horizontal="center"/>
    </xf>
    <xf numFmtId="0" fontId="4" fillId="0" borderId="0" pivotButton="0" quotePrefix="0" xfId="0"/>
    <xf numFmtId="49" fontId="1" fillId="0" borderId="0" applyAlignment="1" pivotButton="0" quotePrefix="0" xfId="0">
      <alignment horizontal="center"/>
    </xf>
    <xf numFmtId="0" fontId="10" fillId="0" borderId="0" applyAlignment="1" pivotButton="0" quotePrefix="0" xfId="0">
      <alignment horizontal="center" vertical="center" wrapText="1"/>
    </xf>
    <xf numFmtId="0" fontId="12" fillId="3" borderId="0" pivotButton="0" quotePrefix="0" xfId="0"/>
    <xf numFmtId="0" fontId="13" fillId="0" borderId="0" applyAlignment="1" pivotButton="0" quotePrefix="0" xfId="0">
      <alignment horizontal="center"/>
    </xf>
    <xf numFmtId="0" fontId="3" fillId="6" borderId="0" applyAlignment="1" pivotButton="0" quotePrefix="0" xfId="0">
      <alignment vertical="center" wrapText="1"/>
    </xf>
    <xf numFmtId="0" fontId="14" fillId="10" borderId="10" applyAlignment="1" pivotButton="0" quotePrefix="0" xfId="0">
      <alignment horizontal="center" vertical="center" wrapText="1"/>
    </xf>
    <xf numFmtId="0" fontId="14" fillId="11" borderId="10" applyAlignment="1" pivotButton="0" quotePrefix="0" xfId="0">
      <alignment horizontal="center" vertical="center" wrapText="1"/>
    </xf>
    <xf numFmtId="0" fontId="15" fillId="0" borderId="0" applyAlignment="1" pivotButton="0" quotePrefix="0" xfId="0">
      <alignment horizontal="center" vertical="center" wrapText="1"/>
    </xf>
    <xf numFmtId="0" fontId="6" fillId="18" borderId="21" applyAlignment="1" pivotButton="0" quotePrefix="0" xfId="0">
      <alignment horizontal="center" vertical="center" wrapText="1"/>
    </xf>
    <xf numFmtId="0" fontId="16" fillId="0" borderId="0" applyAlignment="1" pivotButton="0" quotePrefix="0" xfId="0">
      <alignment horizontal="center" vertical="center" wrapText="1"/>
    </xf>
    <xf numFmtId="0" fontId="16" fillId="20" borderId="0" applyAlignment="1" pivotButton="0" quotePrefix="0" xfId="0">
      <alignment horizontal="center" vertical="center" wrapText="1"/>
    </xf>
    <xf numFmtId="0" fontId="10" fillId="0" borderId="0" applyAlignment="1" pivotButton="0" quotePrefix="0" xfId="0">
      <alignment horizontal="center" vertical="center"/>
    </xf>
    <xf numFmtId="0" fontId="16" fillId="0" borderId="0" applyAlignment="1" pivotButton="0" quotePrefix="0" xfId="0">
      <alignment horizontal="center" vertical="center"/>
    </xf>
    <xf numFmtId="0" fontId="8" fillId="0" borderId="0" applyAlignment="1" pivotButton="0" quotePrefix="0" xfId="0">
      <alignment horizontal="center" vertical="center" wrapText="1"/>
    </xf>
    <xf numFmtId="0" fontId="10" fillId="0" borderId="0" applyAlignment="1" pivotButton="0" quotePrefix="0" xfId="0">
      <alignment horizontal="center" vertical="top" wrapText="1"/>
    </xf>
    <xf numFmtId="0" fontId="8" fillId="0" borderId="0" applyAlignment="1" pivotButton="0" quotePrefix="0" xfId="0">
      <alignment horizontal="center" vertical="center"/>
    </xf>
    <xf numFmtId="49" fontId="10" fillId="0" borderId="0" applyAlignment="1" pivotButton="0" quotePrefix="0" xfId="0">
      <alignment horizontal="center" vertical="center"/>
    </xf>
    <xf numFmtId="49" fontId="10" fillId="0" borderId="0" applyAlignment="1" pivotButton="0" quotePrefix="0" xfId="0">
      <alignment horizontal="center" vertical="center" wrapText="1"/>
    </xf>
    <xf numFmtId="0" fontId="10" fillId="7" borderId="0" applyAlignment="1" pivotButton="0" quotePrefix="0" xfId="0">
      <alignment horizontal="left" vertical="center" wrapText="1"/>
    </xf>
    <xf numFmtId="165" fontId="10" fillId="0" borderId="0" applyAlignment="1" pivotButton="0" quotePrefix="0" xfId="0">
      <alignment horizontal="center" vertical="center"/>
    </xf>
    <xf numFmtId="165" fontId="10" fillId="0" borderId="0" applyAlignment="1" pivotButton="0" quotePrefix="0" xfId="1">
      <alignment horizontal="center" vertical="center"/>
    </xf>
    <xf numFmtId="0" fontId="10" fillId="22" borderId="0" applyAlignment="1" pivotButton="0" quotePrefix="0" xfId="0">
      <alignment horizontal="center" vertical="center"/>
    </xf>
    <xf numFmtId="166" fontId="10" fillId="0" borderId="0" applyAlignment="1" pivotButton="0" quotePrefix="0" xfId="2">
      <alignment horizontal="center" vertical="center"/>
    </xf>
    <xf numFmtId="1" fontId="3" fillId="0" borderId="0" pivotButton="0" quotePrefix="0" xfId="0"/>
    <xf numFmtId="0" fontId="11" fillId="0" borderId="0" pivotButton="0" quotePrefix="0" xfId="0"/>
    <xf numFmtId="164" fontId="3" fillId="0" borderId="0" pivotButton="0" quotePrefix="0" xfId="0"/>
    <xf numFmtId="1" fontId="0" fillId="0" borderId="0" applyAlignment="1" pivotButton="0" quotePrefix="0" xfId="0">
      <alignment horizontal="center" vertical="center"/>
    </xf>
    <xf numFmtId="1" fontId="0" fillId="0" borderId="0" applyAlignment="1" pivotButton="0" quotePrefix="0" xfId="0">
      <alignment horizontal="center"/>
    </xf>
    <xf numFmtId="0" fontId="3" fillId="0" borderId="0" pivotButton="0" quotePrefix="0" xfId="0"/>
    <xf numFmtId="167" fontId="0" fillId="0" borderId="0" applyAlignment="1" pivotButton="0" quotePrefix="0" xfId="1">
      <alignment horizontal="center" vertical="center"/>
    </xf>
    <xf numFmtId="167" fontId="0" fillId="0" borderId="0" pivotButton="0" quotePrefix="0" xfId="1"/>
    <xf numFmtId="0" fontId="0" fillId="23" borderId="0" pivotButton="0" quotePrefix="0" xfId="0"/>
    <xf numFmtId="0" fontId="0" fillId="23" borderId="0" applyAlignment="1" pivotButton="0" quotePrefix="0" xfId="0">
      <alignment horizontal="left"/>
    </xf>
    <xf numFmtId="49" fontId="17" fillId="0" borderId="0" pivotButton="0" quotePrefix="0" xfId="0"/>
    <xf numFmtId="0" fontId="17" fillId="0" borderId="0" pivotButton="0" quotePrefix="0" xfId="0"/>
    <xf numFmtId="0" fontId="17" fillId="0" borderId="0" applyAlignment="1" pivotButton="0" quotePrefix="0" xfId="0">
      <alignment horizontal="left"/>
    </xf>
    <xf numFmtId="0" fontId="17" fillId="0" borderId="0" applyAlignment="1" pivotButton="0" quotePrefix="0" xfId="0">
      <alignment horizontal="center"/>
    </xf>
    <xf numFmtId="0" fontId="18" fillId="0" borderId="0" applyAlignment="1" pivotButton="0" quotePrefix="0" xfId="0">
      <alignment horizontal="center" vertical="center" wrapText="1"/>
    </xf>
    <xf numFmtId="0" fontId="17" fillId="0" borderId="0" applyAlignment="1" pivotButton="0" quotePrefix="0" xfId="0">
      <alignment horizontal="center" vertical="center" wrapText="1"/>
    </xf>
    <xf numFmtId="0" fontId="18" fillId="0" borderId="2" applyAlignment="1" pivotButton="0" quotePrefix="0" xfId="0">
      <alignment horizontal="center" vertical="center" wrapText="1"/>
    </xf>
    <xf numFmtId="49" fontId="17" fillId="26" borderId="5" applyAlignment="1" applyProtection="1" pivotButton="0" quotePrefix="0" xfId="0">
      <alignment vertical="center"/>
      <protection locked="0" hidden="0"/>
    </xf>
    <xf numFmtId="49" fontId="17" fillId="0" borderId="29" applyAlignment="1" applyProtection="1" pivotButton="0" quotePrefix="0" xfId="0">
      <alignment vertical="center"/>
      <protection locked="0" hidden="0"/>
    </xf>
    <xf numFmtId="0" fontId="2" fillId="13" borderId="13" applyAlignment="1" pivotButton="0" quotePrefix="0" xfId="0">
      <alignment vertical="center" wrapText="1"/>
    </xf>
    <xf numFmtId="14" fontId="17" fillId="26" borderId="5" applyAlignment="1" applyProtection="1" pivotButton="0" quotePrefix="0" xfId="0">
      <alignment horizontal="center" vertical="center"/>
      <protection locked="0" hidden="0"/>
    </xf>
    <xf numFmtId="14" fontId="17" fillId="0" borderId="29" applyAlignment="1" applyProtection="1" pivotButton="0" quotePrefix="0" xfId="0">
      <alignment horizontal="center" vertical="center"/>
      <protection locked="0" hidden="0"/>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10" fontId="17" fillId="27" borderId="5" applyAlignment="1" applyProtection="1" pivotButton="0" quotePrefix="0" xfId="3">
      <alignment vertical="center"/>
      <protection locked="0" hidden="0"/>
    </xf>
    <xf numFmtId="10" fontId="17" fillId="26" borderId="5" applyAlignment="1" applyProtection="1" pivotButton="0" quotePrefix="0" xfId="3">
      <alignment vertical="center"/>
      <protection locked="0" hidden="0"/>
    </xf>
    <xf numFmtId="0" fontId="17" fillId="0" borderId="0" applyAlignment="1" pivotButton="0" quotePrefix="0" xfId="0">
      <alignment horizontal="center" vertical="center"/>
    </xf>
    <xf numFmtId="0" fontId="17" fillId="0" borderId="0" applyAlignment="1" pivotButton="0" quotePrefix="0" xfId="0">
      <alignment vertical="center"/>
    </xf>
    <xf numFmtId="49" fontId="17" fillId="0" borderId="0" applyAlignment="1" pivotButton="0" quotePrefix="0" xfId="0">
      <alignment vertical="center"/>
    </xf>
    <xf numFmtId="0" fontId="20" fillId="0" borderId="0" applyAlignment="1" pivotButton="0" quotePrefix="0" xfId="0">
      <alignment horizontal="left" vertical="center"/>
    </xf>
    <xf numFmtId="49" fontId="20" fillId="0" borderId="0" applyAlignment="1" pivotButton="0" quotePrefix="0" xfId="0">
      <alignment horizontal="left" vertical="center"/>
    </xf>
    <xf numFmtId="0" fontId="17" fillId="0" borderId="0" applyAlignment="1" pivotButton="0" quotePrefix="0" xfId="0">
      <alignment horizontal="right" vertical="center" wrapText="1"/>
    </xf>
    <xf numFmtId="0" fontId="0" fillId="0" borderId="0" applyAlignment="1" pivotButton="0" quotePrefix="0" xfId="0">
      <alignment vertical="center"/>
    </xf>
    <xf numFmtId="0" fontId="17" fillId="0" borderId="0" applyAlignment="1" pivotButton="0" quotePrefix="0" xfId="0">
      <alignment horizontal="left" vertical="center"/>
    </xf>
    <xf numFmtId="0" fontId="21" fillId="0" borderId="0" applyAlignment="1" pivotButton="0" quotePrefix="0" xfId="0">
      <alignment horizontal="left" vertical="center"/>
    </xf>
    <xf numFmtId="0" fontId="17" fillId="25" borderId="1" applyAlignment="1" pivotButton="0" quotePrefix="0" xfId="0">
      <alignment horizontal="center" vertical="center" wrapText="1"/>
    </xf>
    <xf numFmtId="0" fontId="17" fillId="24" borderId="1" applyAlignment="1" pivotButton="0" quotePrefix="0" xfId="0">
      <alignment horizontal="center" vertical="center" wrapText="1"/>
    </xf>
    <xf numFmtId="0" fontId="19" fillId="0" borderId="0" applyAlignment="1" pivotButton="0" quotePrefix="0" xfId="0">
      <alignment horizontal="center" vertical="center" wrapText="1"/>
    </xf>
    <xf numFmtId="2" fontId="23" fillId="0" borderId="0" pivotButton="0" quotePrefix="0" xfId="4"/>
    <xf numFmtId="0" fontId="24" fillId="0" borderId="0" applyAlignment="1" pivotButton="0" quotePrefix="0" xfId="0">
      <alignment horizontal="center" vertical="center"/>
    </xf>
    <xf numFmtId="0" fontId="17" fillId="24" borderId="0" applyAlignment="1" pivotButton="0" quotePrefix="0" xfId="0">
      <alignment horizontal="right" vertical="center" wrapText="1"/>
    </xf>
    <xf numFmtId="0" fontId="17" fillId="0" borderId="1" applyAlignment="1" pivotButton="0" quotePrefix="0" xfId="0">
      <alignment vertical="center" wrapText="1"/>
    </xf>
    <xf numFmtId="0" fontId="17" fillId="0" borderId="0" applyAlignment="1" pivotButton="0" quotePrefix="0" xfId="0">
      <alignment vertical="top" wrapText="1"/>
    </xf>
    <xf numFmtId="0" fontId="22" fillId="0" borderId="0" applyAlignment="1" pivotButton="0" quotePrefix="0" xfId="0">
      <alignment vertical="top" wrapText="1"/>
    </xf>
    <xf numFmtId="0" fontId="0" fillId="0" borderId="1" applyProtection="1" pivotButton="0" quotePrefix="0" xfId="0">
      <protection locked="0" hidden="0"/>
    </xf>
    <xf numFmtId="0" fontId="17" fillId="0" borderId="0" applyAlignment="1" pivotButton="0" quotePrefix="0" xfId="0">
      <alignment horizontal="right" vertical="top"/>
    </xf>
    <xf numFmtId="0" fontId="0" fillId="29" borderId="0" pivotButton="0" quotePrefix="0" xfId="0"/>
    <xf numFmtId="10" fontId="0" fillId="0" borderId="0" pivotButton="0" quotePrefix="0" xfId="3"/>
    <xf numFmtId="49" fontId="0" fillId="0" borderId="0" pivotButton="0" quotePrefix="0" xfId="0"/>
    <xf numFmtId="0" fontId="0" fillId="0" borderId="0" applyAlignment="1" pivotButton="0" quotePrefix="0" xfId="0">
      <alignment wrapText="1"/>
    </xf>
    <xf numFmtId="0" fontId="6" fillId="14" borderId="0" applyAlignment="1" pivotButton="0" quotePrefix="0" xfId="0">
      <alignment horizontal="center" vertical="center" wrapText="1"/>
    </xf>
    <xf numFmtId="0" fontId="6" fillId="15" borderId="21" applyAlignment="1" pivotButton="0" quotePrefix="0" xfId="0">
      <alignment horizontal="center" vertical="center" wrapText="1"/>
    </xf>
    <xf numFmtId="0" fontId="6" fillId="14" borderId="22" applyAlignment="1" pivotButton="0" quotePrefix="0" xfId="0">
      <alignment horizontal="center" vertical="center" wrapText="1"/>
    </xf>
    <xf numFmtId="0" fontId="6" fillId="15" borderId="23" applyAlignment="1" pivotButton="0" quotePrefix="0" xfId="0">
      <alignment horizontal="center" vertical="center" wrapText="1"/>
    </xf>
    <xf numFmtId="0" fontId="6" fillId="15" borderId="24" applyAlignment="1" pivotButton="0" quotePrefix="0" xfId="0">
      <alignment horizontal="center" vertical="center" wrapText="1"/>
    </xf>
    <xf numFmtId="0" fontId="6" fillId="14" borderId="25" applyAlignment="1" pivotButton="0" quotePrefix="0" xfId="0">
      <alignment horizontal="center" vertical="center" wrapText="1"/>
    </xf>
    <xf numFmtId="0" fontId="6" fillId="14" borderId="8" applyAlignment="1" pivotButton="0" quotePrefix="0" xfId="0">
      <alignment horizontal="center" vertical="center" wrapText="1"/>
    </xf>
    <xf numFmtId="0" fontId="6" fillId="16" borderId="21" applyAlignment="1" pivotButton="0" quotePrefix="0" xfId="0">
      <alignment horizontal="center" vertical="center" wrapText="1"/>
    </xf>
    <xf numFmtId="0" fontId="6" fillId="16" borderId="23" applyAlignment="1" pivotButton="0" quotePrefix="0" xfId="0">
      <alignment horizontal="center" vertical="center" wrapText="1"/>
    </xf>
    <xf numFmtId="0" fontId="6" fillId="16" borderId="24" applyAlignment="1" pivotButton="0" quotePrefix="0" xfId="0">
      <alignment horizontal="center" vertical="center" wrapText="1"/>
    </xf>
    <xf numFmtId="0" fontId="6" fillId="17" borderId="21" applyAlignment="1" pivotButton="0" quotePrefix="0" xfId="0">
      <alignment horizontal="center" vertical="center" wrapText="1"/>
    </xf>
    <xf numFmtId="0" fontId="6" fillId="19" borderId="26" applyAlignment="1" pivotButton="0" quotePrefix="0" xfId="0">
      <alignment horizontal="center" vertical="center" wrapText="1"/>
    </xf>
    <xf numFmtId="0" fontId="6" fillId="20" borderId="27" applyAlignment="1" pivotButton="0" quotePrefix="0" xfId="0">
      <alignment horizontal="center" vertical="center" wrapText="1"/>
    </xf>
    <xf numFmtId="0" fontId="6" fillId="20" borderId="28" applyAlignment="1" pivotButton="0" quotePrefix="0" xfId="0">
      <alignment horizontal="center" vertical="center" wrapText="1"/>
    </xf>
    <xf numFmtId="0" fontId="6" fillId="21" borderId="21" applyAlignment="1" pivotButton="0" quotePrefix="0" xfId="0">
      <alignment horizontal="center" vertical="center" wrapText="1"/>
    </xf>
    <xf numFmtId="0" fontId="6" fillId="13" borderId="21" applyAlignment="1" pivotButton="0" quotePrefix="0" xfId="0">
      <alignment horizontal="center" vertical="center" wrapText="1"/>
    </xf>
    <xf numFmtId="0" fontId="6" fillId="13" borderId="23" applyAlignment="1" pivotButton="0" quotePrefix="0" xfId="0">
      <alignment horizontal="center" vertical="center" wrapText="1"/>
    </xf>
    <xf numFmtId="0" fontId="6" fillId="13" borderId="24" applyAlignment="1" pivotButton="0" quotePrefix="0" xfId="0">
      <alignment horizontal="center" vertical="center" wrapText="1"/>
    </xf>
    <xf numFmtId="0" fontId="6" fillId="13" borderId="13" applyAlignment="1" pivotButton="0" quotePrefix="0" xfId="0">
      <alignment vertical="center" wrapText="1"/>
    </xf>
    <xf numFmtId="0" fontId="6" fillId="0" borderId="0" applyAlignment="1" pivotButton="0" quotePrefix="0" xfId="0">
      <alignment horizontal="center" vertical="center" wrapText="1"/>
    </xf>
    <xf numFmtId="0" fontId="4" fillId="0" borderId="0" applyAlignment="1" pivotButton="0" quotePrefix="0" xfId="0">
      <alignment horizontal="center"/>
    </xf>
    <xf numFmtId="0" fontId="17" fillId="31" borderId="0" pivotButton="0" quotePrefix="0" xfId="0"/>
    <xf numFmtId="0" fontId="17" fillId="0" borderId="1" applyAlignment="1" pivotButton="0" quotePrefix="0" xfId="0">
      <alignment horizontal="center" vertical="center" wrapText="1"/>
    </xf>
    <xf numFmtId="1" fontId="17" fillId="26" borderId="5" applyAlignment="1" applyProtection="1" pivotButton="0" quotePrefix="0" xfId="0">
      <alignment horizontal="center" vertical="center"/>
      <protection locked="0" hidden="0"/>
    </xf>
    <xf numFmtId="1" fontId="0" fillId="0" borderId="0" pivotButton="0" quotePrefix="0" xfId="3"/>
    <xf numFmtId="9" fontId="0" fillId="0" borderId="0" pivotButton="0" quotePrefix="0" xfId="0"/>
    <xf numFmtId="0" fontId="1" fillId="0" borderId="0" pivotButton="0" quotePrefix="0" xfId="0"/>
    <xf numFmtId="49" fontId="17" fillId="26" borderId="5" applyAlignment="1" applyProtection="1" pivotButton="0" quotePrefix="0" xfId="0">
      <alignment horizontal="right" vertical="center"/>
      <protection locked="0" hidden="0"/>
    </xf>
    <xf numFmtId="3" fontId="17" fillId="26" borderId="5" applyAlignment="1" applyProtection="1" pivotButton="0" quotePrefix="0" xfId="0">
      <alignment vertical="center"/>
      <protection locked="0" hidden="0"/>
    </xf>
    <xf numFmtId="3" fontId="17" fillId="27" borderId="5" applyAlignment="1" applyProtection="1" pivotButton="0" quotePrefix="0" xfId="0">
      <alignment vertical="center"/>
      <protection locked="0" hidden="0"/>
    </xf>
    <xf numFmtId="0" fontId="17" fillId="0" borderId="1" applyAlignment="1" pivotButton="0" quotePrefix="0" xfId="0">
      <alignment horizontal="left" vertical="center" wrapText="1"/>
    </xf>
    <xf numFmtId="49" fontId="21" fillId="0" borderId="3" applyAlignment="1" applyProtection="1" pivotButton="0" quotePrefix="0" xfId="0">
      <alignment horizontal="left" vertical="center"/>
      <protection locked="0" hidden="0"/>
    </xf>
    <xf numFmtId="49" fontId="21" fillId="0" borderId="4" applyAlignment="1" applyProtection="1" pivotButton="0" quotePrefix="0" xfId="0">
      <alignment horizontal="left" vertical="center"/>
      <protection locked="0" hidden="0"/>
    </xf>
    <xf numFmtId="49" fontId="21" fillId="0" borderId="30" applyAlignment="1" applyProtection="1" pivotButton="0" quotePrefix="0" xfId="0">
      <alignment horizontal="left" vertical="center"/>
      <protection locked="0" hidden="0"/>
    </xf>
    <xf numFmtId="0" fontId="24" fillId="28" borderId="3" applyAlignment="1" pivotButton="0" quotePrefix="0" xfId="0">
      <alignment horizontal="center" vertical="center"/>
    </xf>
    <xf numFmtId="0" fontId="24" fillId="28" borderId="4" applyAlignment="1" pivotButton="0" quotePrefix="0" xfId="0">
      <alignment horizontal="center" vertical="center"/>
    </xf>
    <xf numFmtId="0" fontId="24" fillId="28" borderId="30" applyAlignment="1" pivotButton="0" quotePrefix="0" xfId="0">
      <alignment horizontal="center" vertical="center"/>
    </xf>
    <xf numFmtId="0" fontId="17" fillId="0" borderId="0" applyAlignment="1" pivotButton="0" quotePrefix="0" xfId="0">
      <alignment horizontal="left" vertical="top" wrapText="1"/>
    </xf>
    <xf numFmtId="0" fontId="22" fillId="0" borderId="0" applyAlignment="1" pivotButton="0" quotePrefix="0" xfId="0">
      <alignment horizontal="left" vertical="top" wrapText="1"/>
    </xf>
    <xf numFmtId="49" fontId="24" fillId="28" borderId="3" applyAlignment="1" pivotButton="0" quotePrefix="0" xfId="0">
      <alignment horizontal="center" vertical="center"/>
    </xf>
    <xf numFmtId="49" fontId="24" fillId="28" borderId="4" applyAlignment="1" pivotButton="0" quotePrefix="0" xfId="0">
      <alignment horizontal="center" vertical="center"/>
    </xf>
    <xf numFmtId="49" fontId="24" fillId="28" borderId="30" applyAlignment="1" pivotButton="0" quotePrefix="0" xfId="0">
      <alignment horizontal="center" vertical="center"/>
    </xf>
    <xf numFmtId="0" fontId="24" fillId="30" borderId="3" applyAlignment="1" pivotButton="0" quotePrefix="0" xfId="0">
      <alignment horizontal="center" vertical="center"/>
    </xf>
    <xf numFmtId="0" fontId="24" fillId="30" borderId="4" applyAlignment="1" pivotButton="0" quotePrefix="0" xfId="0">
      <alignment horizontal="center" vertical="center"/>
    </xf>
    <xf numFmtId="0" fontId="24" fillId="30" borderId="30" applyAlignment="1" pivotButton="0" quotePrefix="0" xfId="0">
      <alignment horizontal="center" vertical="center"/>
    </xf>
    <xf numFmtId="0" fontId="24" fillId="30" borderId="3" applyAlignment="1" pivotButton="0" quotePrefix="0" xfId="0">
      <alignment horizontal="center" vertical="center" wrapText="1"/>
    </xf>
    <xf numFmtId="0" fontId="24" fillId="30" borderId="4" applyAlignment="1" pivotButton="0" quotePrefix="0" xfId="0">
      <alignment horizontal="center" vertical="center" wrapText="1"/>
    </xf>
    <xf numFmtId="0" fontId="24" fillId="30" borderId="30" applyAlignment="1" pivotButton="0" quotePrefix="0" xfId="0">
      <alignment horizontal="center" vertical="center" wrapText="1"/>
    </xf>
    <xf numFmtId="0" fontId="9" fillId="5" borderId="0" applyAlignment="1" pivotButton="0" quotePrefix="0" xfId="0">
      <alignment horizontal="center" vertical="center" wrapText="1"/>
    </xf>
    <xf numFmtId="0" fontId="12" fillId="3" borderId="0" applyAlignment="1" pivotButton="0" quotePrefix="0" xfId="0">
      <alignment horizontal="center"/>
    </xf>
    <xf numFmtId="0" fontId="12" fillId="3" borderId="6" applyAlignment="1" pivotButton="0" quotePrefix="0" xfId="0">
      <alignment horizontal="center"/>
    </xf>
    <xf numFmtId="0" fontId="14" fillId="10" borderId="10" applyAlignment="1" pivotButton="0" quotePrefix="0" xfId="0">
      <alignment horizontal="center" vertical="center" wrapText="1"/>
    </xf>
    <xf numFmtId="0" fontId="14" fillId="10" borderId="11" applyAlignment="1" pivotButton="0" quotePrefix="0" xfId="0">
      <alignment horizontal="center" vertical="center" wrapText="1"/>
    </xf>
    <xf numFmtId="0" fontId="14" fillId="10" borderId="12" applyAlignment="1" pivotButton="0" quotePrefix="0" xfId="0">
      <alignment horizontal="center" vertical="center" wrapText="1"/>
    </xf>
    <xf numFmtId="0" fontId="12" fillId="8" borderId="7" applyAlignment="1" pivotButton="0" quotePrefix="0" xfId="0">
      <alignment horizontal="center" vertical="center"/>
    </xf>
    <xf numFmtId="0" fontId="12" fillId="8" borderId="8" applyAlignment="1" pivotButton="0" quotePrefix="0" xfId="0">
      <alignment horizontal="center" vertical="center"/>
    </xf>
    <xf numFmtId="0" fontId="12" fillId="8" borderId="9" applyAlignment="1" pivotButton="0" quotePrefix="0" xfId="0">
      <alignment horizontal="center" vertical="center"/>
    </xf>
    <xf numFmtId="0" fontId="12" fillId="9" borderId="10" applyAlignment="1" pivotButton="0" quotePrefix="0" xfId="0">
      <alignment horizontal="center"/>
    </xf>
    <xf numFmtId="0" fontId="12" fillId="9" borderId="11" applyAlignment="1" pivotButton="0" quotePrefix="0" xfId="0">
      <alignment horizontal="center"/>
    </xf>
    <xf numFmtId="0" fontId="12" fillId="9" borderId="12" applyAlignment="1" pivotButton="0" quotePrefix="0" xfId="0">
      <alignment horizontal="center"/>
    </xf>
    <xf numFmtId="0" fontId="14" fillId="11" borderId="18" applyAlignment="1" pivotButton="0" quotePrefix="0" xfId="0">
      <alignment horizontal="center" vertical="center" wrapText="1"/>
    </xf>
    <xf numFmtId="0" fontId="14" fillId="11" borderId="19" applyAlignment="1" pivotButton="0" quotePrefix="0" xfId="0">
      <alignment horizontal="center" vertical="center" wrapText="1"/>
    </xf>
    <xf numFmtId="0" fontId="14" fillId="11" borderId="20" applyAlignment="1" pivotButton="0" quotePrefix="0" xfId="0">
      <alignment horizontal="center" vertical="center" wrapText="1"/>
    </xf>
    <xf numFmtId="0" fontId="14" fillId="11" borderId="11" applyAlignment="1" pivotButton="0" quotePrefix="0" xfId="0">
      <alignment horizontal="center" vertical="center" wrapText="1"/>
    </xf>
    <xf numFmtId="0" fontId="14" fillId="11" borderId="12" applyAlignment="1" pivotButton="0" quotePrefix="0" xfId="0">
      <alignment horizontal="center" vertical="center" wrapText="1"/>
    </xf>
    <xf numFmtId="0" fontId="14" fillId="11" borderId="10" applyAlignment="1" pivotButton="0" quotePrefix="0" xfId="0">
      <alignment horizontal="center" vertical="center" wrapText="1"/>
    </xf>
    <xf numFmtId="0" fontId="14" fillId="6" borderId="10" applyAlignment="1" pivotButton="0" quotePrefix="0" xfId="0">
      <alignment horizontal="center" vertical="center" wrapText="1"/>
    </xf>
    <xf numFmtId="0" fontId="14" fillId="6" borderId="11" applyAlignment="1" pivotButton="0" quotePrefix="0" xfId="0">
      <alignment horizontal="center" vertical="center" wrapText="1"/>
    </xf>
    <xf numFmtId="0" fontId="14" fillId="6" borderId="12" applyAlignment="1" pivotButton="0" quotePrefix="0" xfId="0">
      <alignment horizontal="center" vertical="center" wrapText="1"/>
    </xf>
    <xf numFmtId="0" fontId="14" fillId="6" borderId="7" applyAlignment="1" pivotButton="0" quotePrefix="0" xfId="0">
      <alignment horizontal="center" vertical="center" wrapText="1"/>
    </xf>
    <xf numFmtId="0" fontId="14" fillId="6" borderId="8" applyAlignment="1" pivotButton="0" quotePrefix="0" xfId="0">
      <alignment horizontal="center" vertical="center" wrapText="1"/>
    </xf>
    <xf numFmtId="0" fontId="14" fillId="6" borderId="14" applyAlignment="1" pivotButton="0" quotePrefix="0" xfId="0">
      <alignment horizontal="center" vertical="center" wrapText="1"/>
    </xf>
    <xf numFmtId="0" fontId="14" fillId="6" borderId="1" applyAlignment="1" pivotButton="0" quotePrefix="0" xfId="0">
      <alignment horizontal="center" vertical="center" wrapText="1"/>
    </xf>
    <xf numFmtId="0" fontId="14" fillId="6" borderId="15" applyAlignment="1" pivotButton="0" quotePrefix="0" xfId="0">
      <alignment horizontal="center" vertical="center" wrapText="1"/>
    </xf>
    <xf numFmtId="0" fontId="14" fillId="6" borderId="3" applyAlignment="1" pivotButton="0" quotePrefix="0" xfId="0">
      <alignment horizontal="center" vertical="center" wrapText="1"/>
    </xf>
    <xf numFmtId="0" fontId="14" fillId="6" borderId="4" applyAlignment="1" pivotButton="0" quotePrefix="0" xfId="0">
      <alignment horizontal="center" vertical="center" wrapText="1"/>
    </xf>
    <xf numFmtId="0" fontId="14" fillId="6" borderId="16" applyAlignment="1" pivotButton="0" quotePrefix="0" xfId="0">
      <alignment horizontal="center" vertical="center" wrapText="1"/>
    </xf>
    <xf numFmtId="0" fontId="14" fillId="6" borderId="17" applyAlignment="1" pivotButton="0" quotePrefix="0" xfId="0">
      <alignment horizontal="center" vertical="center" wrapText="1"/>
    </xf>
    <xf numFmtId="0" fontId="14" fillId="12" borderId="10" applyAlignment="1" pivotButton="0" quotePrefix="0" xfId="0">
      <alignment horizontal="center" vertical="center" wrapText="1"/>
    </xf>
    <xf numFmtId="0" fontId="14" fillId="12" borderId="11" applyAlignment="1" pivotButton="0" quotePrefix="0" xfId="0">
      <alignment horizontal="center" vertical="center" wrapText="1"/>
    </xf>
    <xf numFmtId="0" fontId="14" fillId="12" borderId="12" applyAlignment="1" pivotButton="0" quotePrefix="0" xfId="0">
      <alignment horizontal="center" vertical="center" wrapText="1"/>
    </xf>
    <xf numFmtId="0" fontId="12" fillId="4" borderId="13" applyAlignment="1" pivotButton="0" quotePrefix="0" xfId="0">
      <alignment horizontal="center"/>
    </xf>
    <xf numFmtId="0" fontId="12" fillId="4" borderId="0" applyAlignment="1" pivotButton="0" quotePrefix="0" xfId="0">
      <alignment horizontal="center"/>
    </xf>
    <xf numFmtId="49" fontId="21" fillId="0" borderId="1" applyAlignment="1" applyProtection="1" pivotButton="0" quotePrefix="0" xfId="0">
      <alignment horizontal="left" vertical="center"/>
      <protection locked="0" hidden="0"/>
    </xf>
    <xf numFmtId="0" fontId="0" fillId="0" borderId="4" applyProtection="1" pivotButton="0" quotePrefix="0" xfId="0">
      <protection locked="0" hidden="0"/>
    </xf>
    <xf numFmtId="0" fontId="0" fillId="0" borderId="30" applyProtection="1" pivotButton="0" quotePrefix="0" xfId="0">
      <protection locked="0" hidden="0"/>
    </xf>
    <xf numFmtId="0" fontId="0" fillId="0" borderId="4" pivotButton="0" quotePrefix="0" xfId="0"/>
    <xf numFmtId="0" fontId="0" fillId="0" borderId="30" pivotButton="0" quotePrefix="0" xfId="0"/>
    <xf numFmtId="0" fontId="24" fillId="28" borderId="1" applyAlignment="1" pivotButton="0" quotePrefix="0" xfId="0">
      <alignment horizontal="center" vertical="center"/>
    </xf>
    <xf numFmtId="49" fontId="24" fillId="28" borderId="1" applyAlignment="1" pivotButton="0" quotePrefix="0" xfId="0">
      <alignment horizontal="center" vertical="center"/>
    </xf>
    <xf numFmtId="0" fontId="24" fillId="30" borderId="1" applyAlignment="1" pivotButton="0" quotePrefix="0" xfId="0">
      <alignment horizontal="center" vertical="center"/>
    </xf>
    <xf numFmtId="0" fontId="24" fillId="30" borderId="1" applyAlignment="1" pivotButton="0" quotePrefix="0" xfId="0">
      <alignment horizontal="center" vertical="center" wrapText="1"/>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0" fontId="0" fillId="0" borderId="6" pivotButton="0" quotePrefix="0" xfId="0"/>
    <xf numFmtId="0" fontId="12" fillId="8" borderId="38" applyAlignment="1" pivotButton="0" quotePrefix="0" xfId="0">
      <alignment horizontal="center" vertical="center"/>
    </xf>
    <xf numFmtId="0" fontId="0" fillId="0" borderId="8" pivotButton="0" quotePrefix="0" xfId="0"/>
    <xf numFmtId="0" fontId="0" fillId="0" borderId="9" pivotButton="0" quotePrefix="0" xfId="0"/>
    <xf numFmtId="0" fontId="12" fillId="9" borderId="33" applyAlignment="1" pivotButton="0" quotePrefix="0" xfId="0">
      <alignment horizontal="center"/>
    </xf>
    <xf numFmtId="0" fontId="0" fillId="0" borderId="11" pivotButton="0" quotePrefix="0" xfId="0"/>
    <xf numFmtId="0" fontId="0" fillId="0" borderId="12" pivotButton="0" quotePrefix="0" xfId="0"/>
    <xf numFmtId="0" fontId="14" fillId="6" borderId="25" applyAlignment="1" pivotButton="0" quotePrefix="0" xfId="0">
      <alignment horizontal="center" vertical="center" wrapText="1"/>
    </xf>
    <xf numFmtId="0" fontId="0" fillId="0" borderId="14" pivotButton="0" quotePrefix="0" xfId="0"/>
    <xf numFmtId="0" fontId="14" fillId="6" borderId="35" applyAlignment="1" pivotButton="0" quotePrefix="0" xfId="0">
      <alignment horizontal="center" vertical="center" wrapText="1"/>
    </xf>
    <xf numFmtId="0" fontId="0" fillId="0" borderId="16" pivotButton="0" quotePrefix="0" xfId="0"/>
    <xf numFmtId="0" fontId="14" fillId="6" borderId="37" applyAlignment="1" pivotButton="0" quotePrefix="0" xfId="0">
      <alignment horizontal="center" vertical="center" wrapText="1"/>
    </xf>
    <xf numFmtId="0" fontId="14" fillId="6" borderId="33" applyAlignment="1" pivotButton="0" quotePrefix="0" xfId="0">
      <alignment horizontal="center" vertical="center" wrapText="1"/>
    </xf>
    <xf numFmtId="0" fontId="14" fillId="10" borderId="33" applyAlignment="1" pivotButton="0" quotePrefix="0" xfId="0">
      <alignment horizontal="center" vertical="center" wrapText="1"/>
    </xf>
    <xf numFmtId="0" fontId="14" fillId="11" borderId="39" applyAlignment="1" pivotButton="0" quotePrefix="0" xfId="0">
      <alignment horizontal="center" vertical="center" wrapText="1"/>
    </xf>
    <xf numFmtId="0" fontId="0" fillId="0" borderId="19" pivotButton="0" quotePrefix="0" xfId="0"/>
    <xf numFmtId="0" fontId="0" fillId="0" borderId="20" pivotButton="0" quotePrefix="0" xfId="0"/>
    <xf numFmtId="0" fontId="14" fillId="11" borderId="33" applyAlignment="1" pivotButton="0" quotePrefix="0" xfId="0">
      <alignment horizontal="center" vertical="center" wrapText="1"/>
    </xf>
    <xf numFmtId="0" fontId="14" fillId="12" borderId="33" applyAlignment="1" pivotButton="0" quotePrefix="0" xfId="0">
      <alignment horizontal="center" vertical="center" wrapText="1"/>
    </xf>
    <xf numFmtId="166" fontId="10" fillId="0" borderId="0" applyAlignment="1" pivotButton="0" quotePrefix="0" xfId="2">
      <alignment horizontal="center" vertical="center"/>
    </xf>
    <xf numFmtId="167" fontId="0" fillId="0" borderId="0" applyAlignment="1" pivotButton="0" quotePrefix="0" xfId="1">
      <alignment horizontal="center" vertical="center"/>
    </xf>
    <xf numFmtId="167" fontId="0" fillId="0" borderId="0" pivotButton="0" quotePrefix="0" xfId="1"/>
  </cellXfs>
  <cellStyles count="5">
    <cellStyle name="Normal" xfId="0" builtinId="0"/>
    <cellStyle name="Millares" xfId="1" builtinId="3"/>
    <cellStyle name="Moneda" xfId="2" builtinId="4"/>
    <cellStyle name="Porcentaje" xfId="3" builtinId="5"/>
    <cellStyle name="Hipervínculo" xfId="4" builtinId="8"/>
  </cellStyles>
  <dxfs count="8">
    <dxf>
      <font>
        <color rgb="FFFF0000"/>
      </font>
      <fill>
        <patternFill>
          <bgColor rgb="FFFFE8E8"/>
        </patternFill>
      </fill>
      <border>
        <left/>
        <right/>
        <top/>
        <bottom/>
      </border>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ill>
        <patternFill>
          <fgColor theme="0"/>
        </patternFill>
      </fill>
    </dxf>
  </dxf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comments/comment1.xml><?xml version="1.0" encoding="utf-8"?>
<comments xmlns="http://schemas.openxmlformats.org/spreadsheetml/2006/main">
  <authors>
    <author>Juan Carlos Suárez</author>
    <author>pc</author>
  </authors>
  <commentList>
    <comment ref="D12" authorId="0" shapeId="0">
      <text>
        <t xml:space="preserve">Obligatorio para operación 2 y 3
Únicamente cuando se selecciona la operación 2 y 3 en la parte superior de la plantilla.
Ingresa el CUNE de la nómina ya emitida a la que vas a hacer referencia. 
</t>
      </text>
    </comment>
    <comment ref="E12" authorId="0" shapeId="0">
      <text>
        <t>Obligatorio
Selecciona el tipo de documento del trabajador.</t>
      </text>
    </comment>
    <comment ref="F12" authorId="0" shapeId="0">
      <text>
        <t>Obligatorio
Escribe aquí el número del documento del trabajador sin puntos, sin espacios o caracteres especiales.</t>
      </text>
    </comment>
    <comment ref="G12" authorId="0" shapeId="0">
      <text>
        <t>Obligatorio
Escribe aquí el primer nombre del trabajador.</t>
      </text>
    </comment>
    <comment ref="H12" authorId="0" shapeId="0">
      <text>
        <t>Opcional
Escribe aquí los otros nombres del trabajador.</t>
      </text>
    </comment>
    <comment ref="I12" authorId="0" shapeId="0">
      <text>
        <t xml:space="preserve">Obligatorio
Escribe aquí el primer apellido del trabajador.
</t>
      </text>
    </comment>
    <comment ref="J12" authorId="0" shapeId="0">
      <text>
        <t>Obligatorio
Si tu trabajador no tiene segundo apellido, puedes escribir "No aplica" o "N/A".</t>
      </text>
    </comment>
    <comment ref="K12" authorId="0" shapeId="0">
      <text>
        <t>Opcional
Si identificas a tus trabajadores por número de contrato, carnét u otro código, ingrésalo aquí.</t>
      </text>
    </comment>
    <comment ref="L12" authorId="0" shapeId="0">
      <text>
        <t>Obligatorio
Digita la fecha en la que el trabajador inició su contrato en la empresa. Por favor ingresar la fecha en formato dd/mm/aaaa.</t>
      </text>
    </comment>
    <comment ref="M12" authorId="0" shapeId="0">
      <text>
        <t>Obligatorio
Indica cuántos días lleva el empleado trabajando en tu empresa. Recuerda que 1 año = 360 días y 1 mes = 30 días (sin importar qué mes sea)
Ejemplo: 5 años +3 meses + 18 días se calcularán como: (5*360)+(3*30)+18 para un total de 1908 días.</t>
      </text>
    </comment>
    <comment ref="N12" authorId="0" shapeId="0">
      <text>
        <t>Opcional
Ingresa la fecha de retiro del empleado si ésta se encuentra dentro del periodo que estás liquidando. Por favor ingresa la fecha en formato dd/mm/aaaa.</t>
      </text>
    </comment>
    <comment ref="O12" authorId="0" shapeId="0">
      <text>
        <t>Obligatorio
Elige el tipo de trabajador o la vinculación de esta persona con tu empresa.</t>
      </text>
    </comment>
    <comment ref="P12" authorId="0" shapeId="0">
      <text>
        <t>Obligatorio
Elige si el trabajador aplica o no, en esta categoría.</t>
      </text>
    </comment>
    <comment ref="Q12" authorId="0" shapeId="0">
      <text>
        <t>Obligatorio
Selecciona el tipo de contrato con el cual está vinculado el trabajador.</t>
      </text>
    </comment>
    <comment ref="R12" authorId="0" shapeId="0">
      <text>
        <t xml:space="preserve">Obligatorio
¿El trabajador tiene salario integral?
</t>
      </text>
    </comment>
    <comment ref="S12" authorId="0" shapeId="0">
      <text>
        <t>Obligatorio
Elige si la labor del trabajador está considerada como actividad de alto riesgo para la salud, de acuerdo con el decreto 2090 del 2003 del Ministerio de la Protección Social.</t>
      </text>
    </comment>
    <comment ref="T12" authorId="0" shapeId="0">
      <text>
        <t xml:space="preserve">Opcional
Si tienes trabajadores en diferentes sucursales puedes poner un código a tu elección para identificar de dónde es cada uno (por favor no incluyas espacios ni caracteres especiales)
Ejemplo: Norte1, BTA, SucCentral, Cali5 o el que tú quieras. </t>
      </text>
    </comment>
    <comment ref="U12" authorId="0" shapeId="0">
      <text>
        <t>Obligatorio
Elige el municipio y departamento donde trabajó el empleado durante el periodo liquidado.</t>
      </text>
    </comment>
    <comment ref="V12" authorId="0" shapeId="0">
      <text>
        <t>Obligatorio
Escribe la dirección donde trabajó el empleado durante el periodo liquidado.</t>
      </text>
    </comment>
    <comment ref="W12" authorId="0" shapeId="0">
      <text>
        <t xml:space="preserve">Obligatorio
Digita la fecha de inicio de la nómina liquidada para este trabajador. 
Recuerda que el periodo debe estar dentro del mes seleccionado al inicio de esta plantilla.  </t>
      </text>
    </comment>
    <comment ref="X12" authorId="0" shapeId="0">
      <text>
        <t xml:space="preserve">Obligatorio
Digita la fecha final de la nómina liquidada para este trabajador. 
Recuerda que el periodo de liquidación debe estar dentro del mes seleccionado al inicio de esta plantilla.  </t>
      </text>
    </comment>
    <comment ref="Y12" authorId="0" shapeId="0">
      <text>
        <t>Obligatorio
¿Con qué frecuencia realizas el pago de nómina al trabajador?</t>
      </text>
    </comment>
    <comment ref="Z12" authorId="0" shapeId="0">
      <text>
        <t xml:space="preserve">Obligatorio
Escribe aquí la fecha de pago de nómina para este empleado. Por favor ingresar la fecha en formato dd/mm/aaaa. Si es más de una fecha, indica las otras en la columna de observaciones al final de la plantilla.
</t>
      </text>
    </comment>
    <comment ref="AA12" authorId="0" shapeId="0">
      <text>
        <t>Obligatorio
Selecciona el medio de pago por el cual realizaste o realizarás el pago al trabajador.</t>
      </text>
    </comment>
    <comment ref="AB12" authorId="0" shapeId="0">
      <text>
        <t xml:space="preserve">Obligatorio para medios de pago bancarios
Si el medio de pago es bancario, es obligatorio indicar la entidad bancaria. No olvides diligenciar también los campos tipo y número de cuenta. </t>
      </text>
    </comment>
    <comment ref="AC12" authorId="0" shapeId="0">
      <text>
        <t xml:space="preserve">Obligatorio para medios de pago bancarios
Si el medio de pago es bancario, es obligatorio seleccionar aquí el tipo de cuenta bancaria. No olvides diligenciar también los campos entidad bancaria y el número de cuenta. </t>
      </text>
    </comment>
    <comment ref="AD12" authorId="0" shapeId="0">
      <text>
        <t>Obligatorio para medio de pago bancario
Si el medio de pago es bancario, indica en número de cuenta bancaria sin espacios. No olvides también haber diligenciado los campos tipo y entidad bancaria.</t>
      </text>
    </comment>
    <comment ref="AE12" authorId="0" shapeId="0">
      <text>
        <t>Obligatorio
Digita el valor del sueldo básico mensual del trabajador, sin importar si el pago es semanal, quincenal, mensual u otro.</t>
      </text>
    </comment>
    <comment ref="AF12" authorId="0" shapeId="0">
      <text>
        <t>Obligatorio
Digita los días efectivamente trabajados por la persona que estás relacionando, tal como lo haces normalmente en tu liquidación de nómina.</t>
      </text>
    </comment>
    <comment ref="AG12" authorId="0" shapeId="0">
      <text>
        <t>Obligatorio
Digita el valor monetario correspondiente a los días trabajados por esta persona, durante el periodo liquidado.</t>
      </text>
    </comment>
    <comment ref="AH12" authorId="0" shapeId="0">
      <text>
        <t>Opcional
Si el trabajador tiene derecho a recibir auxilio de transporte, digita aquí el valor correspondiente.</t>
      </text>
    </comment>
    <comment ref="AI12" authorId="0" shapeId="0">
      <text>
        <t>Opcional
Si tu trabajador recibió uno o varios viáticos SALARIALES de manutención y alojamiento, digita aquí el valor total.</t>
      </text>
    </comment>
    <comment ref="AJ12" authorId="0" shapeId="0">
      <text>
        <t>Opcional
Si tu trabajador recibió uno o varios viáticos NO SALARIALES de manutención y alojamiento, digita aquí el valor total.</t>
      </text>
    </comment>
    <comment ref="AK12" authorId="0" shapeId="0">
      <text>
        <t>Opcional
Digita la cantidad total de horas extras DIURNAS que el trabajador acumuló durante el periodo liquidado. (Recuerda diligenciar la columna siguiente también)</t>
      </text>
    </comment>
    <comment ref="AL12" authorId="0" shapeId="0">
      <text>
        <t xml:space="preserve">Opcional
Digita el valor de las horas extras legales DIURNAS que el trabajador acumuló durante el periodo liquidado. Verifica que hayas diligenciado también la columna anterior. </t>
      </text>
    </comment>
    <comment ref="AM12" authorId="1" shapeId="0">
      <text>
        <t>Opcional
Digita la cantidad total de horas extras NOCTURNAS que el trabajador acumuló durante el periodo liquidado. (Recuerda diligenciar la columna siguiente también)</t>
      </text>
    </comment>
    <comment ref="AN12" authorId="1" shapeId="0">
      <text>
        <t xml:space="preserve">Opcional
Digita el valor de las horas extras legales NOCTURNAS que el trabajador acumuló durante el periodo liquidado. Verifica que hayas diligenciado también la columna anterior. </t>
      </text>
    </comment>
    <comment ref="AO12" authorId="1" shapeId="0">
      <text>
        <t>Opcional
Digita la cantidad total de horas extras DIURNAS DOMINICALES / FESTIVAS que el trabajador acumuló durante el periodo liquidado. (Recuerda diligenciar la columna siguiente también)</t>
      </text>
    </comment>
    <comment ref="AP12" authorId="1" shapeId="0">
      <text>
        <t xml:space="preserve">Opcional
Digita el valor de las horas extras legales DIURNAS DOMINICALES / FESTIVAS que el trabajador acumuló durante el periodo liquidado. Verifica que hayas diligenciado también la columna anterior. </t>
      </text>
    </comment>
    <comment ref="AQ12" authorId="1" shapeId="0">
      <text>
        <t>Opcional
Digita la cantidad total de horas extras NOCTURNAS DOMINICALES / FESTIVAS que el trabajador acumuló durante el periodo liquidado. (Recuerda diligenciar la columna siguiente también)</t>
      </text>
    </comment>
    <comment ref="AR12" authorId="1" shapeId="0">
      <text>
        <t xml:space="preserve">Opcional
Digita el valor de las horas extras legales DIURNAS DOMINICALES / FESTIVAS que el trabajador acumuló durante el periodo liquidado. Verifica que hayas diligenciado también la columna anterior. </t>
      </text>
    </comment>
    <comment ref="AS12" authorId="1" shapeId="0">
      <text>
        <t>Opcional
Digita la cantidad total de horas extras de RECARGO NOCTURNO que el trabajador acumuló durante el periodo liquidado. (Recuerda diligenciar la columna siguiente también)</t>
      </text>
    </comment>
    <comment ref="AT12" authorId="1" shapeId="0">
      <text>
        <t xml:space="preserve">Opcional
Digita el valor de las horas extras legales con RECARGO NOCTURNO que el trabajador acumuló durante el periodo liquidado. Verifica que hayas diligenciado también la columna anterior. </t>
      </text>
    </comment>
    <comment ref="AU12" authorId="1" shapeId="0">
      <text>
        <t>Opcional
Digita la cantidad total de horas extras de RECARGO DIURNO DOMINICAL / FESTIVO que el trabajador acumuló durante el periodo liquidado. (Recuerda diligenciar la columna siguiente también)</t>
      </text>
    </comment>
    <comment ref="AV12" authorId="1" shapeId="0">
      <text>
        <t xml:space="preserve">Opcional
Digita el valor de las horas extras legales con RECARGO DIURNO / FESTIVO que el trabajador acumuló durante el periodo liquidado. Verifica que hayas diligenciado también la columna anterior. </t>
      </text>
    </comment>
    <comment ref="AW12" authorId="1" shapeId="0">
      <text>
        <t>Opcional
Digita la cantidad total de horas extras de RECARGO NOCTURNO DOMINICAL / FESTIVO que el trabajador acumuló durante el periodo liquidado. (Recuerda diligenciar la columna siguiente también)</t>
      </text>
    </comment>
    <comment ref="AX12" authorId="1" shapeId="0">
      <text>
        <t xml:space="preserve">Opcional
Digita el valor de las horas extras legales con RECARGO NOCTURNO DOMINICAL / FESTIVO que el trabajador acumuló durante el periodo liquidado. Verifica que hayas diligenciado también la columna anterior. </t>
      </text>
    </comment>
    <comment ref="AY12" authorId="1" shapeId="0">
      <text>
        <t>Opcional:
¿Cuántos días de vacaciones comunes tomó el trabajador durante el periodo liquidado?. No olvides diligenciar tambien la columna siguiente.</t>
      </text>
    </comment>
    <comment ref="AZ12" authorId="1" shapeId="0">
      <text>
        <t xml:space="preserve">Opcional:
Digita el valor pagado por vacaciones comunes disfrutadas por el trabajador durante el periodo liquidado.
Verifica que hayas diligenciado también la columna anterior. 
</t>
      </text>
    </comment>
    <comment ref="BA12" authorId="1" shapeId="0">
      <text>
        <t>Opcional:
Digita el número de días de vacaciones que le correspondían al trabajador pero que no disfrutó en tiempo sino que fueron compensadas en dinero.</t>
      </text>
    </comment>
    <comment ref="BB12" authorId="1" shapeId="0">
      <text>
        <t xml:space="preserve">Opcional:
Digita el VALOR pagado al trabajador por las vacaciones que le fueron compensadas en dinero. 
</t>
      </text>
    </comment>
    <comment ref="BC12" authorId="1" shapeId="0">
      <text>
        <t>Opcional
Digita cuántos días se utilizaron como base para el cálculo de la PRIMA SALARIAL. (Recuerda diligenciar la columna siguiente también).</t>
      </text>
    </comment>
    <comment ref="BD12" authorId="1" shapeId="0">
      <text>
        <t xml:space="preserve">Opcional
Digita el valor de la PRIMA SALARIAL liquidada.Verifica que hayas diligenciado también la columna anterior. </t>
      </text>
    </comment>
    <comment ref="BE12" authorId="1" shapeId="0">
      <text>
        <t>Opcional
Si el trabajador recibe una prima NO SALARIAL, digita aquí el VALOR pagado correspondiente al periodo liquidado. 
No es necesario que indiques los días de la prima no salarial en ninguna columna.</t>
      </text>
    </comment>
    <comment ref="BF12" authorId="1" shapeId="0">
      <text>
        <t xml:space="preserve">Opcional
Digita el valor de las cesantías devengadas / pagadas al trabajador durante el periodo liquidado. No olvides diligenciar tambíen las columnas de intereses y valor de intereses de cesantias.
</t>
      </text>
    </comment>
    <comment ref="BG12" authorId="1" shapeId="0">
      <text>
        <t>Opcional
Digita el porcentaje correspondiente al cálculo de los intereses de cesantías.
(Recuerda diligenciar también los campos "Valor Cesantías" y "Valor intereses de cesantías")</t>
      </text>
    </comment>
    <comment ref="BH12" authorId="1" shapeId="0">
      <text>
        <t>Opcional
Digita el VALOR de los intereses de cesantías devengadas / pagadas al trabajador durante el periodo liquidado. (Recuerda haber diligenciado también los campos "Valor cesantías" y "% intereses de cesantías".</t>
      </text>
    </comment>
    <comment ref="BI12" authorId="1" shapeId="0">
      <text>
        <t>Opcional
Indica cuántos días estuvo incapacitado el trabajador durante el periodo liquidado.
(Recuerda también diligenciar las columnas tipo de incapacidad y valor incapacidad.</t>
      </text>
    </comment>
    <comment ref="BJ12" authorId="1" shapeId="0">
      <text>
        <t>Opcional
Elige el tipo de incapacidad que presentó el trabajador.
(Recuerda diligenciar también las columnas días de incapacidad y valor incapacidad)</t>
      </text>
    </comment>
    <comment ref="BK12" authorId="1" shapeId="0">
      <text>
        <t>Opcional
Indica el valor liquidado por la incapacidad del trabajador.
(Recuerda diligenciar también las columnas días de incapacidad y tipo de incapacidad)</t>
      </text>
    </comment>
    <comment ref="BL12" authorId="1" shapeId="0">
      <text>
        <t>Opcional
Indica cuántos días tomó el trabajador por concepto de licencia de maternidad o paternidad.
(Recuerda diligenciar la columna siguiente también)</t>
      </text>
    </comment>
    <comment ref="BM12" authorId="1" shapeId="0">
      <text>
        <t xml:space="preserve">Opcional
Digita el VALOR liquidado por la licencia de maternidad o paternidad.
Verifica que hayas diligenciado también la columna anterior. </t>
      </text>
    </comment>
    <comment ref="BN12" authorId="1" shapeId="0">
      <text>
        <t>Opcional
Indica cuántos días tomó el trabajador por concepto de licencia remunerada.
(Recuerda diligenciar la columna siguiente también)</t>
      </text>
    </comment>
    <comment ref="BO12" authorId="1" shapeId="0">
      <text>
        <t xml:space="preserve">Opcional
Indica el VALOR liquidado por concepto de licencia remunerada.
Verifica que hayas diligenciado también la columna anterior. </t>
      </text>
    </comment>
    <comment ref="BP12" authorId="1" shapeId="0">
      <text>
        <t>Opcional
Indica cuántos días tomó el trabajador por concepto de licencia NO remunerada.</t>
      </text>
    </comment>
    <comment ref="BQ12" authorId="1" shapeId="0">
      <text>
        <t>Opcional:
Digita el valor pagado por auxilios salariales.</t>
      </text>
    </comment>
    <comment ref="BR12" authorId="1" shapeId="0">
      <text>
        <t>Opcional
Digita el valor pagado por auxilios NO salariales.</t>
      </text>
    </comment>
    <comment ref="BS12" authorId="1" shapeId="0">
      <text>
        <t>Opcional
Digita el valor del bono SALARIAL entregado al trabajador en tarjetas electrónicas, cheques, bonos u otro medio diferente a dinero.</t>
      </text>
    </comment>
    <comment ref="BT12" authorId="1" shapeId="0">
      <text>
        <t>Opcional
Digita el valor del bono NO SALARIAL entregado al trabajador en tarjetas electrónicas, cheques, bonos u otro medio diferente a dinero.</t>
      </text>
    </comment>
    <comment ref="BU12" authorId="1" shapeId="0">
      <text>
        <t>Opcional
Digita el valor del bono SALARIAL de alimentación entregado al trabajador en tarjetas electrónicas, cheques, bonos u otro medio diferente a dinero.</t>
      </text>
    </comment>
    <comment ref="BV12" authorId="1" shapeId="0">
      <text>
        <t>Opcional
Digita el valor del bono NO SALARIAL de alimentación entregado al trabajador en tarjetas electrónicas, cheques, bonos u otro medio diferente a dinero.</t>
      </text>
    </comment>
    <comment ref="BW12" authorId="1" shapeId="0">
      <text>
        <t>Opcional
Digita el valor pagado en dinero por incentivos o recompensas salariales.</t>
      </text>
    </comment>
    <comment ref="BX12" authorId="1" shapeId="0">
      <text>
        <t>Opcional
Digita el valor pagado en dinero por incentivos o recompensas ocasionales y NO salariales.</t>
      </text>
    </comment>
    <comment ref="BY12" authorId="1" shapeId="0">
      <text>
        <t>Opcional
Si el trabajador recibió compensaciones ordinarias durante el periodo liquidado, digita aquí el valor.</t>
      </text>
    </comment>
    <comment ref="BZ12" authorId="1" shapeId="0">
      <text>
        <t>Opcional
Si el trabajador recibió compensaciones extraordinarias durante el periodo liquidado, digita aquí el valor.</t>
      </text>
    </comment>
    <comment ref="CA12" authorId="1" shapeId="0">
      <text>
        <t xml:space="preserve">Opcional
Digita el valor que el trabajador recibió por concepto de comisiones.
</t>
      </text>
    </comment>
    <comment ref="CB12" authorId="1" shapeId="0">
      <text>
        <t>Opcional
Indica cuántos días el trabajador estuvo ausente de sus labores por una huelga legalmente declarada.</t>
      </text>
    </comment>
    <comment ref="CC12" authorId="1" shapeId="0">
      <text>
        <t>Opcional
Indica el valor del anticipo que el trabajador va a recibir.</t>
      </text>
    </comment>
    <comment ref="CD12" authorId="1" shapeId="0">
      <text>
        <t>Opcional
Digita el valor pagado por la empresa a un tercero o proveedor a nombre del trabajador.
Si son varios valores, digita la sumatoria de todos los pagos a terceros a que haya lugar.</t>
      </text>
    </comment>
    <comment ref="CE12" authorId="1" shapeId="0">
      <text>
        <t>Opcional
Si el trabajador recibió dotación durante el periodo liquidado, digita el valor de los elementos de dotación que la empresa entregó.</t>
      </text>
    </comment>
    <comment ref="CF12" authorId="1" shapeId="0">
      <text>
        <t>Opcional
Si el trabajador es un aprendiz del SENA o practicante universitario, indica el valor no salarial que se le paga de forma mensual
como ayuda o apoyo económico al aprendiz o practicante universitario
durante su etapa lectiva y fase práctica.</t>
      </text>
    </comment>
    <comment ref="CG12" authorId="1" shapeId="0">
      <text>
        <t>Opcional
Digita el valor pagado al trabajador por concepto de teletrabajo. Recuerda que el contrato debe mencionar expresamente que las labores se pueden hacer por la modalidad de teletrabajo.</t>
      </text>
    </comment>
    <comment ref="CH12" authorId="1" shapeId="0">
      <text>
        <t>Opcional
Digita el valor pagado al trabajador (y pactado por mutuo acuerdo) a causa de su retiro de la compañía.</t>
      </text>
    </comment>
    <comment ref="CI12" authorId="1" shapeId="0">
      <text>
        <t>Opcional
Digita el valor pagado al trabajador, por motivo de indemnización, con ocasión de su retiro de la compañía.</t>
      </text>
    </comment>
    <comment ref="CJ12" authorId="1" shapeId="0">
      <text>
        <t>Opcional
Digita el valor devuelto por parte de la empresa al trabajador a causa de una deducción errónea en un pago de nómina anterior.</t>
      </text>
    </comment>
    <comment ref="CK12" authorId="1" shapeId="0">
      <text>
        <t>Opcional
Si tienes un devengo que no corresponda a ninguna de las categorias anteriores, escribe aquí su nombre o descripción. Si son varios, escríbelos separados con un punto y coma. No olvides indicar los valores respectivos en las columnas siguientes.</t>
      </text>
    </comment>
    <comment ref="CL12" authorId="1" shapeId="0">
      <text>
        <t>Opcional
Indica el valor del devengo SALARIAL que no pudiste categorizar en las secciones anteriores. Si son varios, escribe la suma de todos ellos.</t>
      </text>
    </comment>
    <comment ref="CM12" authorId="1" shapeId="0">
      <text>
        <t>Opcional
Indica el valor del devengo NO SALARIAL que no pudiste categorizar en las secciones anteriores. Si son varios, escribe la suma de todos ellos.</t>
      </text>
    </comment>
    <comment ref="CN12" authorId="1" shapeId="0">
      <text>
        <t>Obligatorio
Digita el porcentaje de aporte a salud que paga el trabajador.
Sólo pon el número sin el símbolo %.</t>
      </text>
    </comment>
    <comment ref="CO12" authorId="1" shapeId="0">
      <text>
        <t>Obligatorio
Digita el valor de aporte a salud que paga el trabajador.</t>
      </text>
    </comment>
    <comment ref="CP12" authorId="1" shapeId="0">
      <text>
        <t>Opcional
Si el trabajador autorizó un descuento de nómina por un plan complementario de salud  o similar, indica aquí el valor.</t>
      </text>
    </comment>
    <comment ref="CQ12" authorId="1" shapeId="0">
      <text>
        <t>Obligatorio
Digita el porcentaje de aporte a pensiones que paga el trabajador. Solo pon el número, sin el símbolo %.</t>
      </text>
    </comment>
    <comment ref="CR12" authorId="1" shapeId="0">
      <text>
        <t>Obligatorio
Digita el valor monetario de aporte a pensión que paga el trabajador.</t>
      </text>
    </comment>
    <comment ref="CS12" authorId="1" shapeId="0">
      <text>
        <t>Opcional
Si el trabajador aporta a una pensión voluntaria, digita aquí el valor a descontar por nómina</t>
      </text>
    </comment>
    <comment ref="CT12" authorId="1" shapeId="0">
      <text>
        <t>Opcional
Escribe el porcentaje de aporte al fondo de seguridad pensional que paga el trabajador. Solo pon el número sin el símbolo %.
(Recuerda diligenciar también las columnas "Valor aporte fondo solidaridad pensional", "% Fondo subsistencia" y "Valor fondo subsistencia".</t>
      </text>
    </comment>
    <comment ref="CU12" authorId="1" shapeId="0">
      <text>
        <t>Opcional
Digita el VALOR de aporte al fondo de seguridad pensional que paga el trabajador. 
(Recuerda diligenciar también las columnas % Fondo solidaridad pensional, % Fondo subsistencia y Valor fondo subsistencia.</t>
      </text>
    </comment>
    <comment ref="CV12" authorId="1" shapeId="0">
      <text>
        <t>Opcional
Escribe el porcentaje de aporte al fondo de subsistencia que paga el trabajador. Solo pon el número, sin el símbolo %.
(Recuerda diligenciar también las columnas "% Fondo solidaridad pensional", "Valor aporte fondo solidaridad pensional" y "Valor fondo subsistencia".</t>
      </text>
    </comment>
    <comment ref="CW12" authorId="1" shapeId="0">
      <text>
        <t>Opcional
Digita el VALOR de aporte al fondo de subsistencia que paga el trabajador. 
(Recuerda diligenciar también las columnas "% Fondo solidaridad pensional", "Valor aporte fondo solidaridad pensional" y  "% Fondo subsistencia".</t>
      </text>
    </comment>
    <comment ref="CX12" authorId="1" shapeId="0">
      <text>
        <t>Opcional
Digita el porcentaje de aporte al sindicato que paga el trabajador. Sólo pon el número sin el símbolo %.
(Recuerda diligenciar la columna siguiente también)</t>
      </text>
    </comment>
    <comment ref="CY12" authorId="1" shapeId="0">
      <text>
        <t xml:space="preserve">Opcional
Digita el valor monetario de aporte al sindicato que paga el trabajador.
Verifica que hayas diligenciado también la columna anterior. </t>
      </text>
    </comment>
    <comment ref="CZ12" authorId="1" shapeId="0">
      <text>
        <t>Opcional
Digita el valor a descontar al trabajador por concepto de una sanción ordenada por un juez.</t>
      </text>
    </comment>
    <comment ref="DA12" authorId="1" shapeId="0">
      <text>
        <t>Opcional
Digita el valor a descontar al trabajador por concepto de una sanción privada por el incumplimiento de alguna política o norma interna del empleador.</t>
      </text>
    </comment>
    <comment ref="DB12" authorId="1" shapeId="0">
      <text>
        <t>Opcional
Describe en breves palabras el concepto y cuál es la entidad con la que el trabajador tiene la libranza.
(Recuerda diligenciar la columna siguiente también)</t>
      </text>
    </comment>
    <comment ref="DC12" authorId="1" shapeId="0">
      <text>
        <t xml:space="preserve">Opcional
Digita el valor a descontar por concepto de libranza.
Verifica que hayas diligenciado también la columna anterior. </t>
      </text>
    </comment>
    <comment ref="DD12" authorId="1" shapeId="0">
      <text>
        <t>Opcional
Digita el valor que se le va a descontar al trabajador por concepto de pagos a terceros.</t>
      </text>
    </comment>
    <comment ref="DE12" authorId="1" shapeId="0">
      <text>
        <t>Opcional
Digita el valor a descontar por algún anticipo realizado en nóminas pasadas.</t>
      </text>
    </comment>
    <comment ref="DF12" authorId="1" shapeId="0">
      <text>
        <t>Opcional
Si el trabajador solicitó que la retención en la fuente sea aportada a una cuenta de Ahorro y Fomento a la Construcción (AFC), digita aquí el valor que se le descontará en esta nómina.</t>
      </text>
    </comment>
    <comment ref="DG12" authorId="1" shapeId="0">
      <text>
        <t>Opcional
Digita el valor a deducir por concepto de retención en la fuente (es decir, el valor que no es aportado a una cuenta AFC)</t>
      </text>
    </comment>
    <comment ref="DH12" authorId="1" shapeId="0">
      <text>
        <t>Opcional
Digita el valor a descontar por cuotas o aportes que el trabajador realiza a una cooperativa.</t>
      </text>
    </comment>
    <comment ref="DI12" authorId="1" shapeId="0">
      <text>
        <t xml:space="preserve">Opcional
Digita aquí el valor de embargos fiscales </t>
      </text>
    </comment>
    <comment ref="DJ12" authorId="1" shapeId="0">
      <text>
        <t>Opcional
Digita aquí el valor a deducir por conceptos educativos asumidos por el trabajador.</t>
      </text>
    </comment>
    <comment ref="DK12" authorId="1" shapeId="0">
      <text>
        <t>Opcional
Digita el valor que el trabajador reintegra a la empresa por un devengo que no le correspondía y le fue pagado en periodos anteriores.</t>
      </text>
    </comment>
    <comment ref="DL12" authorId="1" shapeId="0">
      <text>
        <t>Opcional
Digita el valor a deducir por concepto de deudas con la empresa empleadora (préstamos, daños de bienes, créditos, entre otros).</t>
      </text>
    </comment>
    <comment ref="DM12" authorId="1" shapeId="0">
      <text>
        <t>Opcional
Si debes aplicar otras deducciones y no encontraste la categoría aplicable en campos anteriores, digita el valor aquí. Si son varias deducciones, escribe la sumatoria de todas ellas.</t>
      </text>
    </comment>
    <comment ref="DN12" authorId="1" shapeId="0">
      <text>
        <t>Obligatorio
Escribe aquí la suma total de los devengos que registraste y discriminaste en la nómina de este trabajador.</t>
      </text>
    </comment>
    <comment ref="DO12" authorId="1" shapeId="0">
      <text>
        <t>Obligatorio
Escribe aquí la suma total de las deducciones que registraste y discriminaste en la nómina de este trabajador.</t>
      </text>
    </comment>
    <comment ref="DP12" authorId="1" shapeId="0">
      <text>
        <t>Obligatorio
Escribe aquí la resta entre el total de los devengos y el total de las deducciones de este trabajador.</t>
      </text>
    </comment>
    <comment ref="DR12" authorId="1" shapeId="0">
      <text>
        <t>Opcional
Si necesitas registrar observaciones, aclaraciones o ampliar la información registrada en el documento de nómina electrónica, digítala aquí.</t>
      </text>
    </comment>
  </commentList>
</comments>
</file>

<file path=xl/comments/comment2.xml><?xml version="1.0" encoding="utf-8"?>
<comments xmlns="http://schemas.openxmlformats.org/spreadsheetml/2006/main">
  <authors>
    <author>tc={F93D4B66-228A-45B6-B0E7-46353820B767}</author>
    <author>tc={140D32ED-C2A7-4AFA-AFC5-353DCBB8E927}</author>
    <author>tc={F7222DDD-091E-4FED-B083-5807D8378F6C}</author>
  </authors>
  <commentList>
    <comment ref="BW7" authorId="0"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ambas aparecen obligatorias en el anexo, aparente error.
(Asociado) Es solo para cooperativas?</t>
      </text>
    </comment>
    <comment ref="D8" authorId="1"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debería ser alfanumerico, preguntar cómo quedó en el API
*Obligatorio</t>
      </text>
    </comment>
    <comment ref="AI13" authorId="2"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Estos son porcentajes de horas extras y horas con recargo de cada grupo (NIE 077,082,087,092, 097, 102, 107)</t>
      </text>
    </comment>
  </commentList>
</comment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hyperlink" Target="https://www.youtube.com/c/Qenta" TargetMode="External" Id="rId1" /><Relationship Type="http://schemas.openxmlformats.org/officeDocument/2006/relationships/hyperlink" Target="https://www.youtube.com/c/Qenta" TargetMode="External" Id="rId2" /><Relationship Type="http://schemas.openxmlformats.org/officeDocument/2006/relationships/hyperlink" Target="https://www.youtube.com/c/Qenta" TargetMode="External" Id="rId3" /></Relationships>
</file>

<file path=xl/worksheets/_rels/sheet3.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sheet1.xml><?xml version="1.0" encoding="utf-8"?>
<worksheet xmlns:r="http://schemas.openxmlformats.org/officeDocument/2006/relationships" xmlns="http://schemas.openxmlformats.org/spreadsheetml/2006/main">
  <sheetPr codeName="Hoja1">
    <outlinePr summaryBelow="1" summaryRight="1"/>
    <pageSetUpPr/>
  </sheetPr>
  <dimension ref="B1:IZ512"/>
  <sheetViews>
    <sheetView showGridLines="0" tabSelected="1" topLeftCell="A2" zoomScale="70" zoomScaleNormal="70" workbookViewId="0">
      <pane xSplit="3" ySplit="11" topLeftCell="D13" activePane="bottomRight" state="frozen"/>
      <selection pane="topRight" activeCell="D2" sqref="D2"/>
      <selection pane="bottomLeft" activeCell="A13" sqref="A13"/>
      <selection pane="bottomRight" activeCell="F6" sqref="F6"/>
    </sheetView>
  </sheetViews>
  <sheetFormatPr baseColWidth="10" defaultColWidth="11.5703125" defaultRowHeight="16.5"/>
  <cols>
    <col width="1" customWidth="1" style="46" min="1" max="1"/>
    <col width="4.85546875" customWidth="1" style="48" min="2" max="2"/>
    <col width="6" customWidth="1" style="47" min="3" max="3"/>
    <col width="46" customWidth="1" style="48" min="4" max="4"/>
    <col width="44.42578125" customWidth="1" style="46" min="5" max="5"/>
    <col width="19.5703125" customWidth="1" style="45" min="6" max="6"/>
    <col width="21.7109375" customWidth="1" style="46" min="7" max="8"/>
    <col width="30" customWidth="1" style="46" min="9" max="9"/>
    <col width="31" customWidth="1" style="46" min="10" max="10"/>
    <col width="20.85546875" customWidth="1" style="46" min="11" max="11"/>
    <col width="16.7109375" customWidth="1" style="48" min="12" max="12"/>
    <col width="13.28515625" customWidth="1" style="48" min="13" max="13"/>
    <col width="14.140625" customWidth="1" style="48" min="14" max="14"/>
    <col width="113.7109375" customWidth="1" style="46" min="15" max="15"/>
    <col width="46" customWidth="1" style="48" min="16" max="16"/>
    <col width="25.140625" customWidth="1" style="46" min="17" max="17"/>
    <col width="14.7109375" customWidth="1" style="46" min="18" max="18"/>
    <col width="15.28515625" customWidth="1" style="46" min="19" max="19"/>
    <col width="14" customWidth="1" style="45" min="20" max="20"/>
    <col width="77.5703125" customWidth="1" style="46" min="21" max="21"/>
    <col width="57.5703125" customWidth="1" style="46" min="22" max="22"/>
    <col width="16.7109375" customWidth="1" style="48" min="23" max="24"/>
    <col width="13.7109375" customWidth="1" style="48" min="25" max="25"/>
    <col width="16.7109375" customWidth="1" style="48" min="26" max="26"/>
    <col width="56.85546875" customWidth="1" style="46" min="27" max="27"/>
    <col width="36.85546875" customWidth="1" style="46" min="28" max="28"/>
    <col width="77.140625" customWidth="1" style="46" min="29" max="29"/>
    <col width="19.5703125" customWidth="1" style="46" min="30" max="30"/>
    <col width="18.28515625" customWidth="1" style="46" min="31" max="31"/>
    <col width="19.5703125" customWidth="1" style="46" min="32" max="32"/>
    <col width="18.28515625" customWidth="1" style="46" min="33" max="36"/>
    <col width="19.5703125" customWidth="1" style="46" min="37" max="51"/>
    <col width="18.28515625" customWidth="1" style="46" min="52" max="52"/>
    <col width="19.5703125" customWidth="1" style="46" min="53" max="53"/>
    <col width="18.28515625" customWidth="1" style="46" min="54" max="54"/>
    <col width="19.5703125" customWidth="1" style="46" min="55" max="55"/>
    <col width="18.28515625" customWidth="1" style="46" min="56" max="58"/>
    <col width="13.28515625" customWidth="1" style="46" min="59" max="59"/>
    <col width="18.28515625" customWidth="1" style="46" min="60" max="60"/>
    <col width="19.5703125" customWidth="1" style="46" min="61" max="61"/>
    <col width="22" customWidth="1" style="46" min="62" max="62"/>
    <col width="18.28515625" customWidth="1" style="46" min="63" max="63"/>
    <col width="19.5703125" customWidth="1" style="46" min="64" max="64"/>
    <col width="18.28515625" customWidth="1" style="46" min="65" max="65"/>
    <col width="19.5703125" customWidth="1" style="46" min="66" max="68"/>
    <col width="18.28515625" customWidth="1" style="46" min="69" max="76"/>
    <col width="19.85546875" customWidth="1" style="46" min="77" max="77"/>
    <col width="18.28515625" customWidth="1" style="46" min="78" max="79"/>
    <col width="19.5703125" customWidth="1" style="46" min="80" max="80"/>
    <col width="18.28515625" customWidth="1" style="46" min="81" max="88"/>
    <col width="55.5703125" customWidth="1" style="46" min="89" max="89"/>
    <col width="18.28515625" customWidth="1" style="46" min="90" max="91"/>
    <col width="13.28515625" customWidth="1" style="46" min="92" max="92"/>
    <col width="18.28515625" customWidth="1" style="46" min="93" max="94"/>
    <col width="13.28515625" customWidth="1" style="46" min="95" max="95"/>
    <col width="18.28515625" customWidth="1" style="46" min="96" max="97"/>
    <col width="13.28515625" customWidth="1" style="46" min="98" max="98"/>
    <col width="18.28515625" customWidth="1" style="46" min="99" max="99"/>
    <col width="13.28515625" customWidth="1" style="46" min="100" max="100"/>
    <col width="18.28515625" customWidth="1" style="46" min="101" max="101"/>
    <col width="13.28515625" customWidth="1" style="46" min="102" max="102"/>
    <col width="18.28515625" customWidth="1" style="46" min="103" max="105"/>
    <col width="55.5703125" customWidth="1" style="46" min="106" max="106"/>
    <col width="18.140625" customWidth="1" style="46" min="107" max="120"/>
    <col width="108.5703125" customWidth="1" style="46" min="121" max="121"/>
    <col width="116.5703125" customWidth="1" style="46" min="122" max="122"/>
    <col hidden="1" width="17.42578125" customWidth="1" style="46" min="123" max="123"/>
    <col hidden="1" width="18" customWidth="1" style="46" min="124" max="124"/>
    <col hidden="1" width="17.42578125" customWidth="1" style="46" min="125" max="135"/>
    <col hidden="1" width="26.140625" customWidth="1" style="46" min="136" max="136"/>
    <col hidden="1" width="17.42578125" customWidth="1" style="46" min="137" max="164"/>
    <col hidden="1" width="23.140625" customWidth="1" style="46" min="165" max="166"/>
    <col hidden="1" width="17.42578125" customWidth="1" style="46" min="167" max="167"/>
    <col hidden="1" width="22.5703125" customWidth="1" style="46" min="168" max="169"/>
    <col hidden="1" width="17.42578125" customWidth="1" style="46" min="170" max="173"/>
    <col hidden="1" width="20" customWidth="1" style="46" min="174" max="175"/>
    <col hidden="1" width="22.85546875" customWidth="1" style="46" min="176" max="176"/>
    <col hidden="1" width="20" customWidth="1" style="46" min="177" max="178"/>
    <col hidden="1" width="22.85546875" customWidth="1" style="46" min="179" max="179"/>
    <col hidden="1" width="17.42578125" customWidth="1" style="46" min="180" max="181"/>
    <col hidden="1" width="22.85546875" customWidth="1" style="46" min="182" max="183"/>
    <col hidden="1" width="17.42578125" customWidth="1" style="46" min="184" max="184"/>
    <col hidden="1" width="22.85546875" customWidth="1" style="46" min="185" max="185"/>
    <col hidden="1" width="17.42578125" customWidth="1" style="46" min="186" max="188"/>
    <col hidden="1" width="22.85546875" customWidth="1" style="46" min="189" max="189"/>
    <col hidden="1" width="17.42578125" customWidth="1" style="46" min="190" max="192"/>
    <col hidden="1" width="22.85546875" customWidth="1" style="46" min="193" max="193"/>
    <col hidden="1" width="17.42578125" customWidth="1" style="46" min="194" max="196"/>
    <col hidden="1" width="22.85546875" customWidth="1" style="46" min="197" max="197"/>
    <col hidden="1" width="22.28515625" customWidth="1" style="46" min="198" max="198"/>
    <col hidden="1" width="19.85546875" customWidth="1" style="46" min="199" max="199"/>
    <col hidden="1" width="22.85546875" customWidth="1" style="46" min="200" max="200"/>
    <col hidden="1" width="17.42578125" customWidth="1" style="46" min="201" max="207"/>
    <col hidden="1" width="18.140625" customWidth="1" style="46" min="208" max="209"/>
    <col hidden="1" width="17.42578125" customWidth="1" style="46" min="210" max="223"/>
    <col hidden="1" width="22.85546875" customWidth="1" style="46" min="224" max="224"/>
    <col hidden="1" width="18.28515625" customWidth="1" style="46" min="225" max="225"/>
    <col hidden="1" width="18.5703125" customWidth="1" style="46" min="226" max="226"/>
    <col hidden="1" width="18.85546875" customWidth="1" style="46" min="227" max="227"/>
    <col hidden="1" width="17.42578125" customWidth="1" style="46" min="228" max="229"/>
    <col hidden="1" width="18.28515625" customWidth="1" style="46" min="230" max="230"/>
    <col hidden="1" width="17.42578125" customWidth="1" style="46" min="231" max="233"/>
    <col hidden="1" width="22.85546875" customWidth="1" style="46" min="234" max="234"/>
    <col hidden="1" width="17.42578125" customWidth="1" style="46" min="235" max="235"/>
    <col hidden="1" width="19.42578125" customWidth="1" style="46" min="236" max="236"/>
    <col hidden="1" width="17.42578125" customWidth="1" style="46" min="237" max="238"/>
    <col hidden="1" width="22.85546875" customWidth="1" style="46" min="239" max="239"/>
    <col hidden="1" width="17.42578125" customWidth="1" style="46" min="240" max="243"/>
    <col hidden="1" width="22.85546875" customWidth="1" style="46" min="244" max="244"/>
    <col hidden="1" width="17.42578125" customWidth="1" style="46" min="245" max="260"/>
    <col width="11.5703125" customWidth="1" style="46" min="261" max="16384"/>
  </cols>
  <sheetData>
    <row r="1" customFormat="1" s="62">
      <c r="B1" s="61" t="n"/>
      <c r="C1" s="61" t="n"/>
      <c r="D1" s="61" t="n"/>
      <c r="E1" s="61" t="n"/>
      <c r="G1" s="63" t="n"/>
    </row>
    <row r="2" ht="18" customFormat="1" customHeight="1" s="64">
      <c r="D2" s="64" t="inlineStr">
        <is>
          <t>PLANILLA DE PRESENTACIÓN DE NÓMINA ELECTRÓNICA-V2.0</t>
        </is>
      </c>
      <c r="G2" s="65" t="n"/>
    </row>
    <row r="3" customFormat="1" s="62">
      <c r="B3" s="61" t="n"/>
      <c r="C3" s="61" t="n"/>
      <c r="D3" s="61" t="n"/>
      <c r="E3" s="61" t="n"/>
      <c r="G3" s="63" t="n"/>
    </row>
    <row r="4" customFormat="1" s="62">
      <c r="B4" s="61" t="n"/>
      <c r="D4" s="75" t="inlineStr">
        <is>
          <t>¿Qué operación quieres hacer? (*)</t>
        </is>
      </c>
      <c r="E4" s="168" t="inlineStr">
        <is>
          <t>1. Transmitir mi documento soporte de nómina electrónica.</t>
        </is>
      </c>
      <c r="F4" s="169" t="n"/>
      <c r="G4" s="170" t="n"/>
      <c r="K4" s="67" t="n"/>
      <c r="W4" s="68" t="n"/>
      <c r="DS4" s="68">
        <f>IF(E4&lt;&gt;"","","Debes seleccionar la operación que estás realizando. ")</f>
        <v/>
      </c>
    </row>
    <row r="5" ht="15" customHeight="1"/>
    <row r="6">
      <c r="D6" s="75" t="inlineStr">
        <is>
          <t>Mes de liquidación (*)</t>
        </is>
      </c>
      <c r="E6" s="79" t="inlineStr">
        <is>
          <t>2023-10(octubre)</t>
        </is>
      </c>
      <c r="H6" s="66" t="inlineStr">
        <is>
          <t>Resultado</t>
        </is>
      </c>
      <c r="I6" s="115">
        <f>IF(C13&lt;&gt;"",
      IF(CONCATENATE(DS4,DS6,DS8)="","¡Perfecto!, Guarda el archivo y adjúntalo a tu interfaz de Nómina Electrónica","¡Ups!, existen errores, verifica la información ingresada."),
   "Sin validación")</f>
        <v/>
      </c>
      <c r="J6" s="171" t="n"/>
      <c r="K6" s="172" t="n"/>
      <c r="W6" s="48" t="n"/>
      <c r="X6" s="48" t="n"/>
      <c r="DS6" s="68">
        <f>IF(E6&lt;&gt;"","","Debes seleccionar el mes de liquidación. ")</f>
        <v/>
      </c>
    </row>
    <row r="7" customFormat="1" s="62">
      <c r="C7" s="61" t="n"/>
      <c r="H7" s="61" t="n"/>
      <c r="K7" s="67" t="n"/>
    </row>
    <row r="8" customFormat="1" s="62">
      <c r="B8" s="61" t="n"/>
      <c r="D8" s="80">
        <f>IF(E8="","","Ayuda")</f>
        <v/>
      </c>
      <c r="E8" s="123">
        <f>IFERROR(VLOOKUP(E4,'Tablas '!$AP$4:$AS$6,2,TRUE),"")</f>
        <v/>
      </c>
      <c r="H8">
        <f>IF(J4="Sí",
      IF(CONCATENATE(W4,EN8,#REF!)&lt;&gt;"",CONCATENATE("Detalle del error"),""),
   "")</f>
        <v/>
      </c>
      <c r="I8" s="122">
        <f>IF(C13&lt;&gt;"",
      IF(CONCATENATE(DS4,DS6,DS8)&lt;&gt;"",CONCATENATE(MID(CONCATENATE(DS4,DS6,DS8),1,150),"…"),""),
   "")</f>
        <v/>
      </c>
      <c r="DS8" s="69">
        <f>IF(COUNTIF($C$13:$C$512,"*"&amp;"Error"&amp;"*")&gt;0,"Hay errores en los registros. Para más detalles, ir la columna 'Descripción del error (DQ)', al final de la tabla.",IF(COUNTIF($C$13:$C$512,"*"&amp;"OK"&amp;"*")&gt;0,"","Debes diligenciar por lo menos un registro"))</f>
        <v/>
      </c>
      <c r="EN8" s="68" t="n"/>
    </row>
    <row r="9" customFormat="1" s="62">
      <c r="C9" s="61" t="n"/>
      <c r="E9" s="78" t="n"/>
      <c r="F9" s="78" t="n"/>
      <c r="G9" s="78" t="n"/>
      <c r="I9" s="77" t="n"/>
      <c r="J9" s="77" t="n"/>
      <c r="K9" s="77" t="n"/>
    </row>
    <row r="10">
      <c r="B10" s="46" t="n"/>
    </row>
    <row r="11" ht="18" customHeight="1">
      <c r="B11" s="46" t="n"/>
      <c r="D11" s="74" t="n"/>
      <c r="E11" s="173" t="inlineStr">
        <is>
          <t>Identificación del trabajador</t>
        </is>
      </c>
      <c r="F11" s="171" t="n"/>
      <c r="G11" s="171" t="n"/>
      <c r="H11" s="171" t="n"/>
      <c r="I11" s="171" t="n"/>
      <c r="J11" s="171" t="n"/>
      <c r="K11" s="172" t="n"/>
      <c r="L11" s="173" t="inlineStr">
        <is>
          <t>Periodo de contratación</t>
        </is>
      </c>
      <c r="M11" s="171" t="n"/>
      <c r="N11" s="172" t="n"/>
      <c r="O11" s="173" t="inlineStr">
        <is>
          <t>Caracterización laboral</t>
        </is>
      </c>
      <c r="P11" s="171" t="n"/>
      <c r="Q11" s="171" t="n"/>
      <c r="R11" s="171" t="n"/>
      <c r="S11" s="172" t="n"/>
      <c r="T11" s="174" t="inlineStr">
        <is>
          <t>Ubicación</t>
        </is>
      </c>
      <c r="U11" s="171" t="n"/>
      <c r="V11" s="172" t="n"/>
      <c r="W11" s="173" t="inlineStr">
        <is>
          <t>Período liquidación</t>
        </is>
      </c>
      <c r="X11" s="172" t="n"/>
      <c r="Y11" s="173" t="inlineStr">
        <is>
          <t>Información sobre el pago</t>
        </is>
      </c>
      <c r="Z11" s="171" t="n"/>
      <c r="AA11" s="171" t="n"/>
      <c r="AB11" s="171" t="n"/>
      <c r="AC11" s="171" t="n"/>
      <c r="AD11" s="172" t="n"/>
      <c r="AE11" s="173" t="inlineStr">
        <is>
          <t>Sueldo básico</t>
        </is>
      </c>
      <c r="AF11" s="171" t="n"/>
      <c r="AG11" s="171" t="n"/>
      <c r="AH11" s="172" t="n"/>
      <c r="AI11" s="173" t="inlineStr">
        <is>
          <t>Viáticos</t>
        </is>
      </c>
      <c r="AJ11" s="172" t="n"/>
      <c r="AK11" s="173" t="inlineStr">
        <is>
          <t>Horas extras y recargos</t>
        </is>
      </c>
      <c r="AL11" s="171" t="n"/>
      <c r="AM11" s="171" t="n"/>
      <c r="AN11" s="171" t="n"/>
      <c r="AO11" s="171" t="n"/>
      <c r="AP11" s="171" t="n"/>
      <c r="AQ11" s="171" t="n"/>
      <c r="AR11" s="171" t="n"/>
      <c r="AS11" s="171" t="n"/>
      <c r="AT11" s="171" t="n"/>
      <c r="AU11" s="171" t="n"/>
      <c r="AV11" s="171" t="n"/>
      <c r="AW11" s="171" t="n"/>
      <c r="AX11" s="172" t="n"/>
      <c r="AY11" s="173" t="inlineStr">
        <is>
          <t>Vacaciones comunes</t>
        </is>
      </c>
      <c r="AZ11" s="172" t="n"/>
      <c r="BA11" s="173" t="inlineStr">
        <is>
          <t>Vacaciones compensadas</t>
        </is>
      </c>
      <c r="BB11" s="172" t="n"/>
      <c r="BC11" s="173" t="inlineStr">
        <is>
          <t>Primas</t>
        </is>
      </c>
      <c r="BD11" s="171" t="n"/>
      <c r="BE11" s="172" t="n"/>
      <c r="BF11" s="173" t="inlineStr">
        <is>
          <t>Cesantías</t>
        </is>
      </c>
      <c r="BG11" s="171" t="n"/>
      <c r="BH11" s="172" t="n"/>
      <c r="BI11" s="173" t="inlineStr">
        <is>
          <t>Incapacidades</t>
        </is>
      </c>
      <c r="BJ11" s="171" t="n"/>
      <c r="BK11" s="172" t="n"/>
      <c r="BL11" s="173" t="inlineStr">
        <is>
          <t>Licencia maternidad/pat.</t>
        </is>
      </c>
      <c r="BM11" s="172" t="n"/>
      <c r="BN11" s="173" t="inlineStr">
        <is>
          <t>Licencias</t>
        </is>
      </c>
      <c r="BO11" s="171" t="n"/>
      <c r="BP11" s="172" t="n"/>
      <c r="BQ11" s="173" t="inlineStr">
        <is>
          <t>Auxilios</t>
        </is>
      </c>
      <c r="BR11" s="172" t="n"/>
      <c r="BS11" s="173" t="inlineStr">
        <is>
          <t>Bonos</t>
        </is>
      </c>
      <c r="BT11" s="171" t="n"/>
      <c r="BU11" s="171" t="n"/>
      <c r="BV11" s="172" t="n"/>
      <c r="BW11" s="173" t="inlineStr">
        <is>
          <t>Bonificaciones</t>
        </is>
      </c>
      <c r="BX11" s="172" t="n"/>
      <c r="BY11" s="173" t="inlineStr">
        <is>
          <t>Compensaciones</t>
        </is>
      </c>
      <c r="BZ11" s="172" t="n"/>
      <c r="CE11" s="173" t="inlineStr">
        <is>
          <t>Otros conceptos</t>
        </is>
      </c>
      <c r="CF11" s="171" t="n"/>
      <c r="CG11" s="171" t="n"/>
      <c r="CH11" s="171" t="n"/>
      <c r="CI11" s="171" t="n"/>
      <c r="CJ11" s="172" t="n"/>
      <c r="CK11" s="173" t="inlineStr">
        <is>
          <t>Conceptos no categorizados</t>
        </is>
      </c>
      <c r="CL11" s="171" t="n"/>
      <c r="CM11" s="172" t="n"/>
      <c r="CN11" s="175" t="inlineStr">
        <is>
          <t>Salud</t>
        </is>
      </c>
      <c r="CO11" s="171" t="n"/>
      <c r="CP11" s="172" t="n"/>
      <c r="CQ11" s="175" t="inlineStr">
        <is>
          <t>Pensión</t>
        </is>
      </c>
      <c r="CR11" s="171" t="n"/>
      <c r="CS11" s="172" t="n"/>
      <c r="CT11" s="176" t="inlineStr">
        <is>
          <t>Fondo seguridad pensional</t>
        </is>
      </c>
      <c r="CU11" s="171" t="n"/>
      <c r="CV11" s="171" t="n"/>
      <c r="CW11" s="172" t="n"/>
      <c r="CX11" s="176" t="inlineStr">
        <is>
          <t>Sindicato</t>
        </is>
      </c>
      <c r="CY11" s="172" t="n"/>
      <c r="CZ11" s="176" t="inlineStr">
        <is>
          <t>Sanciones</t>
        </is>
      </c>
      <c r="DA11" s="172" t="n"/>
      <c r="DB11" s="176" t="inlineStr">
        <is>
          <t>Libranza</t>
        </is>
      </c>
      <c r="DC11" s="172" t="n"/>
      <c r="DD11" s="106" t="n"/>
      <c r="DE11" s="106" t="n"/>
      <c r="DF11" s="175" t="inlineStr">
        <is>
          <t>Otras deducciones</t>
        </is>
      </c>
      <c r="DG11" s="171" t="n"/>
      <c r="DH11" s="171" t="n"/>
      <c r="DI11" s="171" t="n"/>
      <c r="DJ11" s="171" t="n"/>
      <c r="DK11" s="171" t="n"/>
      <c r="DL11" s="171" t="n"/>
      <c r="DM11" s="172" t="n"/>
      <c r="DN11" s="173" t="inlineStr">
        <is>
          <t>Totales</t>
        </is>
      </c>
      <c r="DO11" s="171" t="n"/>
      <c r="DP11" s="172" t="n"/>
    </row>
    <row r="12" ht="82.5" customFormat="1" customHeight="1" s="50">
      <c r="B12" s="49" t="inlineStr">
        <is>
          <t>#</t>
        </is>
      </c>
      <c r="C12" s="51" t="n"/>
      <c r="D12" s="70">
        <f>Definición!B3</f>
        <v/>
      </c>
      <c r="E12" s="71">
        <f>Definición!C3</f>
        <v/>
      </c>
      <c r="F12" s="71">
        <f>Definición!D3</f>
        <v/>
      </c>
      <c r="G12" s="71">
        <f>Definición!E3</f>
        <v/>
      </c>
      <c r="H12" s="70">
        <f>Definición!F3</f>
        <v/>
      </c>
      <c r="I12" s="71">
        <f>Definición!G3</f>
        <v/>
      </c>
      <c r="J12" s="71">
        <f>Definición!H3</f>
        <v/>
      </c>
      <c r="K12" s="70">
        <f>Definición!I3</f>
        <v/>
      </c>
      <c r="L12" s="71">
        <f>Definición!J3</f>
        <v/>
      </c>
      <c r="M12" s="71">
        <f>Definición!K3</f>
        <v/>
      </c>
      <c r="N12" s="70">
        <f>Definición!L3</f>
        <v/>
      </c>
      <c r="O12" s="71">
        <f>Definición!M3</f>
        <v/>
      </c>
      <c r="P12" s="71">
        <f>Definición!N3</f>
        <v/>
      </c>
      <c r="Q12" s="71">
        <f>Definición!O3</f>
        <v/>
      </c>
      <c r="R12" s="71">
        <f>Definición!P3</f>
        <v/>
      </c>
      <c r="S12" s="71">
        <f>Definición!Q3</f>
        <v/>
      </c>
      <c r="T12" s="70">
        <f>Definición!R3</f>
        <v/>
      </c>
      <c r="U12" s="71">
        <f>Definición!S3</f>
        <v/>
      </c>
      <c r="V12" s="71">
        <f>Definición!T3</f>
        <v/>
      </c>
      <c r="W12" s="71">
        <f>Definición!U3</f>
        <v/>
      </c>
      <c r="X12" s="71">
        <f>Definición!V3</f>
        <v/>
      </c>
      <c r="Y12" s="71">
        <f>Definición!W3</f>
        <v/>
      </c>
      <c r="Z12" s="71">
        <f>Definición!X3</f>
        <v/>
      </c>
      <c r="AA12" s="71">
        <f>Definición!Y3</f>
        <v/>
      </c>
      <c r="AB12" s="70">
        <f>Definición!Z3</f>
        <v/>
      </c>
      <c r="AC12" s="70">
        <f>Definición!AA3</f>
        <v/>
      </c>
      <c r="AD12" s="70">
        <f>Definición!AB3</f>
        <v/>
      </c>
      <c r="AE12" s="71">
        <f>Definición!AC3</f>
        <v/>
      </c>
      <c r="AF12" s="71">
        <f>Definición!AD3</f>
        <v/>
      </c>
      <c r="AG12" s="71">
        <f>Definición!AE3</f>
        <v/>
      </c>
      <c r="AH12" s="70">
        <f>Definición!AF3</f>
        <v/>
      </c>
      <c r="AI12" s="70">
        <f>Definición!AG3</f>
        <v/>
      </c>
      <c r="AJ12" s="70">
        <f>Definición!AH3</f>
        <v/>
      </c>
      <c r="AK12" s="70">
        <f>Definición!AI3</f>
        <v/>
      </c>
      <c r="AL12" s="70">
        <f>Definición!AJ3</f>
        <v/>
      </c>
      <c r="AM12" s="70">
        <f>Definición!AK3</f>
        <v/>
      </c>
      <c r="AN12" s="70">
        <f>Definición!AL3</f>
        <v/>
      </c>
      <c r="AO12" s="70">
        <f>Definición!AM3</f>
        <v/>
      </c>
      <c r="AP12" s="70">
        <f>Definición!AN3</f>
        <v/>
      </c>
      <c r="AQ12" s="70">
        <f>Definición!AO3</f>
        <v/>
      </c>
      <c r="AR12" s="70">
        <f>Definición!AP3</f>
        <v/>
      </c>
      <c r="AS12" s="70">
        <f>Definición!AQ3</f>
        <v/>
      </c>
      <c r="AT12" s="70">
        <f>Definición!AR3</f>
        <v/>
      </c>
      <c r="AU12" s="70">
        <f>Definición!AS3</f>
        <v/>
      </c>
      <c r="AV12" s="70">
        <f>Definición!AT3</f>
        <v/>
      </c>
      <c r="AW12" s="70">
        <f>Definición!AU3</f>
        <v/>
      </c>
      <c r="AX12" s="70">
        <f>Definición!AV3</f>
        <v/>
      </c>
      <c r="AY12" s="70">
        <f>Definición!AW3</f>
        <v/>
      </c>
      <c r="AZ12" s="70">
        <f>Definición!AX3</f>
        <v/>
      </c>
      <c r="BA12" s="70">
        <f>Definición!AY3</f>
        <v/>
      </c>
      <c r="BB12" s="70">
        <f>Definición!AZ3</f>
        <v/>
      </c>
      <c r="BC12" s="70">
        <f>Definición!BA3</f>
        <v/>
      </c>
      <c r="BD12" s="70">
        <f>Definición!BB3</f>
        <v/>
      </c>
      <c r="BE12" s="70">
        <f>Definición!BC3</f>
        <v/>
      </c>
      <c r="BF12" s="70">
        <f>Definición!BD3</f>
        <v/>
      </c>
      <c r="BG12" s="70">
        <f>Definición!BE3</f>
        <v/>
      </c>
      <c r="BH12" s="70">
        <f>Definición!BF3</f>
        <v/>
      </c>
      <c r="BI12" s="70">
        <f>Definición!BG3</f>
        <v/>
      </c>
      <c r="BJ12" s="70">
        <f>Definición!BH3</f>
        <v/>
      </c>
      <c r="BK12" s="70">
        <f>Definición!BI3</f>
        <v/>
      </c>
      <c r="BL12" s="70">
        <f>Definición!BJ3</f>
        <v/>
      </c>
      <c r="BM12" s="70">
        <f>Definición!BK3</f>
        <v/>
      </c>
      <c r="BN12" s="70">
        <f>Definición!BL3</f>
        <v/>
      </c>
      <c r="BO12" s="70">
        <f>Definición!BM3</f>
        <v/>
      </c>
      <c r="BP12" s="70">
        <f>Definición!BN3</f>
        <v/>
      </c>
      <c r="BQ12" s="70">
        <f>Definición!BO3</f>
        <v/>
      </c>
      <c r="BR12" s="70">
        <f>Definición!BP3</f>
        <v/>
      </c>
      <c r="BS12" s="70">
        <f>Definición!BQ3</f>
        <v/>
      </c>
      <c r="BT12" s="70">
        <f>Definición!BR3</f>
        <v/>
      </c>
      <c r="BU12" s="70">
        <f>Definición!BS3</f>
        <v/>
      </c>
      <c r="BV12" s="70">
        <f>Definición!BT3</f>
        <v/>
      </c>
      <c r="BW12" s="70">
        <f>Definición!BU3</f>
        <v/>
      </c>
      <c r="BX12" s="70">
        <f>Definición!BV3</f>
        <v/>
      </c>
      <c r="BY12" s="70">
        <f>Definición!BW3</f>
        <v/>
      </c>
      <c r="BZ12" s="70">
        <f>Definición!BX3</f>
        <v/>
      </c>
      <c r="CA12" s="70">
        <f>Definición!BY3</f>
        <v/>
      </c>
      <c r="CB12" s="70">
        <f>Definición!BZ3</f>
        <v/>
      </c>
      <c r="CC12" s="70">
        <f>Definición!CA3</f>
        <v/>
      </c>
      <c r="CD12" s="70">
        <f>Definición!CB3</f>
        <v/>
      </c>
      <c r="CE12" s="70">
        <f>Definición!CC3</f>
        <v/>
      </c>
      <c r="CF12" s="70">
        <f>Definición!CD3</f>
        <v/>
      </c>
      <c r="CG12" s="70">
        <f>Definición!CE3</f>
        <v/>
      </c>
      <c r="CH12" s="70">
        <f>Definición!CF3</f>
        <v/>
      </c>
      <c r="CI12" s="70">
        <f>Definición!CG3</f>
        <v/>
      </c>
      <c r="CJ12" s="70">
        <f>Definición!CH3</f>
        <v/>
      </c>
      <c r="CK12" s="70">
        <f>Definición!CI3</f>
        <v/>
      </c>
      <c r="CL12" s="70">
        <f>Definición!CJ3</f>
        <v/>
      </c>
      <c r="CM12" s="70">
        <f>Definición!CK3</f>
        <v/>
      </c>
      <c r="CN12" s="71">
        <f>Definición!CL3</f>
        <v/>
      </c>
      <c r="CO12" s="71">
        <f>Definición!CM3</f>
        <v/>
      </c>
      <c r="CP12" s="70">
        <f>Definición!CN3</f>
        <v/>
      </c>
      <c r="CQ12" s="71">
        <f>Definición!CO3</f>
        <v/>
      </c>
      <c r="CR12" s="71">
        <f>Definición!CP3</f>
        <v/>
      </c>
      <c r="CS12" s="70">
        <f>Definición!CQ3</f>
        <v/>
      </c>
      <c r="CT12" s="70">
        <f>Definición!CR3</f>
        <v/>
      </c>
      <c r="CU12" s="70">
        <f>Definición!CS3</f>
        <v/>
      </c>
      <c r="CV12" s="70">
        <f>Definición!CT3</f>
        <v/>
      </c>
      <c r="CW12" s="70">
        <f>Definición!CU3</f>
        <v/>
      </c>
      <c r="CX12" s="70">
        <f>Definición!CV3</f>
        <v/>
      </c>
      <c r="CY12" s="70">
        <f>Definición!CW3</f>
        <v/>
      </c>
      <c r="CZ12" s="70">
        <f>Definición!CX3</f>
        <v/>
      </c>
      <c r="DA12" s="70">
        <f>Definición!CY3</f>
        <v/>
      </c>
      <c r="DB12" s="70">
        <f>Definición!CZ3</f>
        <v/>
      </c>
      <c r="DC12" s="70">
        <f>Definición!DA3</f>
        <v/>
      </c>
      <c r="DD12" s="70">
        <f>Definición!DB3</f>
        <v/>
      </c>
      <c r="DE12" s="70">
        <f>Definición!DC3</f>
        <v/>
      </c>
      <c r="DF12" s="70">
        <f>Definición!DD3</f>
        <v/>
      </c>
      <c r="DG12" s="70">
        <f>Definición!DE3</f>
        <v/>
      </c>
      <c r="DH12" s="70">
        <f>Definición!DF3</f>
        <v/>
      </c>
      <c r="DI12" s="70">
        <f>Definición!DG3</f>
        <v/>
      </c>
      <c r="DJ12" s="70">
        <f>Definición!DH3</f>
        <v/>
      </c>
      <c r="DK12" s="70">
        <f>Definición!DI3</f>
        <v/>
      </c>
      <c r="DL12" s="70">
        <f>Definición!DJ3</f>
        <v/>
      </c>
      <c r="DM12" s="70">
        <f>Definición!DK3</f>
        <v/>
      </c>
      <c r="DN12" s="71">
        <f>Definición!DL3</f>
        <v/>
      </c>
      <c r="DO12" s="71">
        <f>Definición!DM3</f>
        <v/>
      </c>
      <c r="DP12" s="71">
        <f>Definición!DN3</f>
        <v/>
      </c>
      <c r="DQ12" s="107" t="inlineStr">
        <is>
          <t>Descripción del error</t>
        </is>
      </c>
      <c r="DR12" s="70">
        <f>Definición!DO3</f>
        <v/>
      </c>
      <c r="DS12" s="72" t="inlineStr">
        <is>
          <t>Activa registro</t>
        </is>
      </c>
      <c r="DT12" s="50">
        <f>CONCATENATE("Error ",D12)</f>
        <v/>
      </c>
      <c r="DU12" s="50">
        <f>CONCATENATE("Error ",E12)</f>
        <v/>
      </c>
      <c r="DV12" s="50">
        <f>CONCATENATE("Error ",F12)</f>
        <v/>
      </c>
      <c r="DW12" s="50">
        <f>CONCATENATE("Error ",G12)</f>
        <v/>
      </c>
      <c r="DX12" s="50">
        <f>CONCATENATE("Error ",H12)</f>
        <v/>
      </c>
      <c r="DY12" s="50">
        <f>CONCATENATE("Error ",I12)</f>
        <v/>
      </c>
      <c r="DZ12" s="50">
        <f>CONCATENATE("Error ",J12)</f>
        <v/>
      </c>
      <c r="EA12" s="50">
        <f>CONCATENATE("Error ",K12)</f>
        <v/>
      </c>
      <c r="EB12" s="50">
        <f>CONCATENATE("Error ",L12)</f>
        <v/>
      </c>
      <c r="EC12" s="50">
        <f>CONCATENATE("Error ",M12)</f>
        <v/>
      </c>
      <c r="ED12" s="50">
        <f>CONCATENATE("Error ",N12)</f>
        <v/>
      </c>
      <c r="EE12" s="50">
        <f>CONCATENATE("Error ",O12)</f>
        <v/>
      </c>
      <c r="EF12" s="50">
        <f>CONCATENATE("Error ",P12)</f>
        <v/>
      </c>
      <c r="EG12" s="50">
        <f>CONCATENATE("Error ",Q12)</f>
        <v/>
      </c>
      <c r="EH12" s="50">
        <f>CONCATENATE("Error ",R12)</f>
        <v/>
      </c>
      <c r="EI12" s="50">
        <f>CONCATENATE("Error ",S12)</f>
        <v/>
      </c>
      <c r="EJ12" s="50">
        <f>CONCATENATE("Error ",T12)</f>
        <v/>
      </c>
      <c r="EK12" s="50">
        <f>CONCATENATE("Error ",U12)</f>
        <v/>
      </c>
      <c r="EL12" s="50">
        <f>CONCATENATE("Error ",V12)</f>
        <v/>
      </c>
      <c r="EM12" s="50">
        <f>CONCATENATE("Error ",W12)</f>
        <v/>
      </c>
      <c r="EN12" s="50">
        <f>CONCATENATE("Error ",X12)</f>
        <v/>
      </c>
      <c r="EO12" s="50">
        <f>CONCATENATE("Error ",Y12)</f>
        <v/>
      </c>
      <c r="EP12" s="50">
        <f>CONCATENATE("Error ",Z12)</f>
        <v/>
      </c>
      <c r="EQ12" s="50">
        <f>CONCATENATE("Error ",AA12)</f>
        <v/>
      </c>
      <c r="ER12" s="50" t="inlineStr">
        <is>
          <t>Activa Banco</t>
        </is>
      </c>
      <c r="ES12" s="50">
        <f>CONCATENATE("Error ",AB12)</f>
        <v/>
      </c>
      <c r="ET12" s="50">
        <f>CONCATENATE("Error ",AC12)</f>
        <v/>
      </c>
      <c r="EU12" s="50">
        <f>CONCATENATE("Error ",AD12)</f>
        <v/>
      </c>
      <c r="EV12" s="50">
        <f>CONCATENATE("Error ",AE12)</f>
        <v/>
      </c>
      <c r="EW12" s="50">
        <f>CONCATENATE("Error ",AF12)</f>
        <v/>
      </c>
      <c r="EX12" s="50">
        <f>CONCATENATE("Error ",AG12)</f>
        <v/>
      </c>
      <c r="EY12" s="50">
        <f>CONCATENATE("Error ",AH12)</f>
        <v/>
      </c>
      <c r="EZ12" s="50">
        <f>CONCATENATE("Error ",AI12)</f>
        <v/>
      </c>
      <c r="FA12" s="50">
        <f>CONCATENATE("Error ",AJ12)</f>
        <v/>
      </c>
      <c r="FB12" s="50" t="inlineStr">
        <is>
          <t>Activa horas extras diurnas</t>
        </is>
      </c>
      <c r="FC12" s="50">
        <f>CONCATENATE("Error ",AK12)</f>
        <v/>
      </c>
      <c r="FD12" s="50">
        <f>CONCATENATE("Error ",AL12)</f>
        <v/>
      </c>
      <c r="FE12" s="50" t="inlineStr">
        <is>
          <t>Activa horas extras nocturnas</t>
        </is>
      </c>
      <c r="FF12" s="50">
        <f>CONCATENATE("Error ",AM12)</f>
        <v/>
      </c>
      <c r="FG12" s="50">
        <f>CONCATENATE("Error ",AN12)</f>
        <v/>
      </c>
      <c r="FH12" s="50" t="inlineStr">
        <is>
          <t>Activa horas extras diurnas dominicales y festivas</t>
        </is>
      </c>
      <c r="FI12" s="50">
        <f>CONCATENATE("Error ",AO12)</f>
        <v/>
      </c>
      <c r="FJ12" s="50">
        <f>CONCATENATE("Error ",AP12)</f>
        <v/>
      </c>
      <c r="FK12" s="50" t="inlineStr">
        <is>
          <t>Activa horas extras nocturnas dominicales y festivas</t>
        </is>
      </c>
      <c r="FL12" s="50">
        <f>CONCATENATE("Error ",AQ12)</f>
        <v/>
      </c>
      <c r="FM12" s="50">
        <f>CONCATENATE("Error ",AR12)</f>
        <v/>
      </c>
      <c r="FN12" s="50" t="inlineStr">
        <is>
          <t>Activa horas recargo nocturno</t>
        </is>
      </c>
      <c r="FO12" s="50">
        <f>CONCATENATE("Error ",AS12)</f>
        <v/>
      </c>
      <c r="FP12" s="50">
        <f>CONCATENATE("Error ",AT12)</f>
        <v/>
      </c>
      <c r="FQ12" s="50" t="inlineStr">
        <is>
          <t>Activa horas recargo diurno dominical y festivo</t>
        </is>
      </c>
      <c r="FR12" s="50">
        <f>CONCATENATE("Error ",AU12)</f>
        <v/>
      </c>
      <c r="FS12" s="50">
        <f>CONCATENATE("Error ",AV12)</f>
        <v/>
      </c>
      <c r="FT12" s="50" t="inlineStr">
        <is>
          <t>Activa horas recargo nocturno dominical y festivo</t>
        </is>
      </c>
      <c r="FU12" s="50">
        <f>CONCATENATE("Error ",AW12)</f>
        <v/>
      </c>
      <c r="FV12" s="50">
        <f>CONCATENATE("Error ",AX12)</f>
        <v/>
      </c>
      <c r="FW12" s="50" t="inlineStr">
        <is>
          <t>Activa días vacaciones comunes</t>
        </is>
      </c>
      <c r="FX12" s="50">
        <f>CONCATENATE("Error ",AY12)</f>
        <v/>
      </c>
      <c r="FY12" s="50">
        <f>CONCATENATE("Error ",AZ12)</f>
        <v/>
      </c>
      <c r="FZ12" s="50" t="inlineStr">
        <is>
          <t>Activa días vacaciones compensadas</t>
        </is>
      </c>
      <c r="GA12" s="50">
        <f>CONCATENATE("Error ",BA12)</f>
        <v/>
      </c>
      <c r="GB12" s="50">
        <f>CONCATENATE("Error ",BB12)</f>
        <v/>
      </c>
      <c r="GC12" s="50" t="inlineStr">
        <is>
          <t>Activa días prima salarial</t>
        </is>
      </c>
      <c r="GD12" s="50">
        <f>CONCATENATE("Error ",BC12)</f>
        <v/>
      </c>
      <c r="GE12" s="50">
        <f>CONCATENATE("Error ",BD12)</f>
        <v/>
      </c>
      <c r="GF12" s="50">
        <f>CONCATENATE("Error ",BE12)</f>
        <v/>
      </c>
      <c r="GG12" s="50" t="inlineStr">
        <is>
          <t>Activa cesantías</t>
        </is>
      </c>
      <c r="GH12" s="50">
        <f>CONCATENATE("Error ",BF12)</f>
        <v/>
      </c>
      <c r="GI12" s="50">
        <f>CONCATENATE("Error ",BG12)</f>
        <v/>
      </c>
      <c r="GJ12" s="50">
        <f>CONCATENATE("Error ",BH12)</f>
        <v/>
      </c>
      <c r="GK12" s="50" t="inlineStr">
        <is>
          <t>Activa incapacidad</t>
        </is>
      </c>
      <c r="GL12" s="50">
        <f>CONCATENATE("Error ",BI12)</f>
        <v/>
      </c>
      <c r="GM12" s="50">
        <f>CONCATENATE("Error ",BJ12)</f>
        <v/>
      </c>
      <c r="GN12" s="50">
        <f>CONCATENATE("Error ",BK12)</f>
        <v/>
      </c>
      <c r="GO12" s="50" t="inlineStr">
        <is>
          <t>Activa licencia maternidad / paternidad</t>
        </is>
      </c>
      <c r="GP12" s="50">
        <f>CONCATENATE("Error ",BL12)</f>
        <v/>
      </c>
      <c r="GQ12" s="50">
        <f>CONCATENATE("Error ",BM12)</f>
        <v/>
      </c>
      <c r="GR12" s="50" t="inlineStr">
        <is>
          <t>Activa licencia remunerada</t>
        </is>
      </c>
      <c r="GS12" s="50">
        <f>CONCATENATE("Error ",BN12)</f>
        <v/>
      </c>
      <c r="GT12" s="50">
        <f>CONCATENATE("Error ",BO12)</f>
        <v/>
      </c>
      <c r="GU12" s="50">
        <f>CONCATENATE("Error ",BP12)</f>
        <v/>
      </c>
      <c r="GV12" s="50">
        <f>CONCATENATE("Error ",BQ12)</f>
        <v/>
      </c>
      <c r="GW12" s="50">
        <f>CONCATENATE("Error ",BR12)</f>
        <v/>
      </c>
      <c r="GX12" s="50">
        <f>CONCATENATE("Error ",BS12)</f>
        <v/>
      </c>
      <c r="GY12" s="50">
        <f>CONCATENATE("Error ",BT12)</f>
        <v/>
      </c>
      <c r="GZ12" s="50">
        <f>CONCATENATE("Error ",BU12)</f>
        <v/>
      </c>
      <c r="HA12" s="50">
        <f>CONCATENATE("Error ",BV12)</f>
        <v/>
      </c>
      <c r="HB12" s="50">
        <f>CONCATENATE("Error ",BW12)</f>
        <v/>
      </c>
      <c r="HC12" s="50">
        <f>CONCATENATE("Error ",BX12)</f>
        <v/>
      </c>
      <c r="HD12" s="50">
        <f>CONCATENATE("Error ",BY12)</f>
        <v/>
      </c>
      <c r="HE12" s="50">
        <f>CONCATENATE("Error ",BZ12)</f>
        <v/>
      </c>
      <c r="HF12" s="50">
        <f>CONCATENATE("Error ",CA12)</f>
        <v/>
      </c>
      <c r="HG12" s="50">
        <f>CONCATENATE("Error ",CB12)</f>
        <v/>
      </c>
      <c r="HH12" s="50">
        <f>CONCATENATE("Error ",CC12)</f>
        <v/>
      </c>
      <c r="HI12" s="50">
        <f>CONCATENATE("Error ",CD12)</f>
        <v/>
      </c>
      <c r="HJ12" s="50">
        <f>CONCATENATE("Error ",CE12)</f>
        <v/>
      </c>
      <c r="HK12" s="50">
        <f>CONCATENATE("Error ",CF12)</f>
        <v/>
      </c>
      <c r="HL12" s="50">
        <f>CONCATENATE("Error ",CG12)</f>
        <v/>
      </c>
      <c r="HM12" s="50">
        <f>CONCATENATE("Error ",CH12)</f>
        <v/>
      </c>
      <c r="HN12" s="50">
        <f>CONCATENATE("Error ",CI12)</f>
        <v/>
      </c>
      <c r="HO12" s="50">
        <f>CONCATENATE("Error ",CJ12)</f>
        <v/>
      </c>
      <c r="HP12" s="50" t="inlineStr">
        <is>
          <t>Activa concepto no categorizado</t>
        </is>
      </c>
      <c r="HQ12" s="50">
        <f>CONCATENATE("Error ",CK12)</f>
        <v/>
      </c>
      <c r="HR12" s="50">
        <f>CONCATENATE("Error ",CL12)</f>
        <v/>
      </c>
      <c r="HS12" s="50">
        <f>CONCATENATE("Error ",CM12)</f>
        <v/>
      </c>
      <c r="HT12" s="50">
        <f>CONCATENATE("Error ",CN12)</f>
        <v/>
      </c>
      <c r="HU12" s="50">
        <f>CONCATENATE("Error ",CO12)</f>
        <v/>
      </c>
      <c r="HV12" s="50">
        <f>CONCATENATE("Error ",CP12)</f>
        <v/>
      </c>
      <c r="HW12" s="50">
        <f>CONCATENATE("Error ",CQ12)</f>
        <v/>
      </c>
      <c r="HX12" s="50">
        <f>CONCATENATE("Error ",CR12)</f>
        <v/>
      </c>
      <c r="HY12" s="50">
        <f>CONCATENATE("Error ",CS12)</f>
        <v/>
      </c>
      <c r="HZ12" s="50" t="inlineStr">
        <is>
          <t>Activa fondo de seguridad pensional</t>
        </is>
      </c>
      <c r="IA12" s="50">
        <f>CONCATENATE("Error ",CT12)</f>
        <v/>
      </c>
      <c r="IB12" s="50">
        <f>CONCATENATE("Error ",CU12)</f>
        <v/>
      </c>
      <c r="IC12" s="50">
        <f>CONCATENATE("Error ",CV12)</f>
        <v/>
      </c>
      <c r="ID12" s="50">
        <f>CONCATENATE("Error ",CW12)</f>
        <v/>
      </c>
      <c r="IE12" s="50" t="inlineStr">
        <is>
          <t>Activa sindicato</t>
        </is>
      </c>
      <c r="IF12" s="50">
        <f>CONCATENATE("Error ",CX12)</f>
        <v/>
      </c>
      <c r="IG12" s="50">
        <f>CONCATENATE("Error ",CY12)</f>
        <v/>
      </c>
      <c r="IH12" s="50">
        <f>CONCATENATE("Error ",CZ12)</f>
        <v/>
      </c>
      <c r="II12" s="50">
        <f>CONCATENATE("Error ",DA12)</f>
        <v/>
      </c>
      <c r="IJ12" s="50" t="inlineStr">
        <is>
          <t>Activa libranza</t>
        </is>
      </c>
      <c r="IK12" s="50">
        <f>CONCATENATE("Error ",DB12)</f>
        <v/>
      </c>
      <c r="IL12" s="50">
        <f>CONCATENATE("Error ",DC12)</f>
        <v/>
      </c>
      <c r="IM12" s="50">
        <f>CONCATENATE("Error ",DD12)</f>
        <v/>
      </c>
      <c r="IN12" s="50">
        <f>CONCATENATE("Error ",DE12)</f>
        <v/>
      </c>
      <c r="IO12" s="50">
        <f>CONCATENATE("Error ",DF12)</f>
        <v/>
      </c>
      <c r="IP12" s="50">
        <f>CONCATENATE("Error ",DG12)</f>
        <v/>
      </c>
      <c r="IQ12" s="50">
        <f>CONCATENATE("Error ",DH12)</f>
        <v/>
      </c>
      <c r="IR12" s="50">
        <f>CONCATENATE("Error ",DI12)</f>
        <v/>
      </c>
      <c r="IS12" s="50">
        <f>CONCATENATE("Error ",DJ12)</f>
        <v/>
      </c>
      <c r="IT12" s="50">
        <f>CONCATENATE("Error ",DK12)</f>
        <v/>
      </c>
      <c r="IU12" s="50">
        <f>CONCATENATE("Error ",DL12)</f>
        <v/>
      </c>
      <c r="IV12" s="50">
        <f>CONCATENATE("Error ",DM12)</f>
        <v/>
      </c>
      <c r="IW12" s="50">
        <f>CONCATENATE("Error ",DN12)</f>
        <v/>
      </c>
      <c r="IX12" s="50">
        <f>CONCATENATE("Error ",DO12)</f>
        <v/>
      </c>
      <c r="IY12" s="50">
        <f>CONCATENATE("Error ",DP12)</f>
        <v/>
      </c>
      <c r="IZ12" s="50">
        <f>CONCATENATE("Error ",DR12)</f>
        <v/>
      </c>
    </row>
    <row r="13" ht="16.5" customHeight="1">
      <c r="B13" s="48" t="n">
        <v>1</v>
      </c>
      <c r="C13" s="61">
        <f>IF(AND(DS13,DP13&lt;&gt;""),
   IF(DQ13="","OK","Error"),
   ""
)</f>
        <v/>
      </c>
      <c r="D13" s="53" t="n"/>
      <c r="E13" s="52" t="inlineStr">
        <is>
          <t>Cédula de ciudadanía</t>
        </is>
      </c>
      <c r="F13" s="112" t="n">
        <v>1038407013</v>
      </c>
      <c r="G13" s="52" t="inlineStr">
        <is>
          <t>RICARDO</t>
        </is>
      </c>
      <c r="H13" s="53" t="n"/>
      <c r="I13" s="52" t="inlineStr">
        <is>
          <t>ZULUAGA</t>
        </is>
      </c>
      <c r="J13" s="52" t="inlineStr">
        <is>
          <t>RAMÍREZ</t>
        </is>
      </c>
      <c r="K13" s="53" t="n"/>
      <c r="L13" s="55" t="n">
        <v>43285</v>
      </c>
      <c r="M13" s="108" t="n">
        <v>1920</v>
      </c>
      <c r="N13" s="56" t="n"/>
      <c r="O13" s="52" t="inlineStr">
        <is>
          <t>Dependiente</t>
        </is>
      </c>
      <c r="P13" s="52" t="inlineStr">
        <is>
          <t>No aplica</t>
        </is>
      </c>
      <c r="Q13" s="52" t="inlineStr">
        <is>
          <t>Término Indefinido</t>
        </is>
      </c>
      <c r="R13" s="52" t="inlineStr">
        <is>
          <t>No</t>
        </is>
      </c>
      <c r="S13" s="52" t="inlineStr">
        <is>
          <t>No</t>
        </is>
      </c>
      <c r="T13" s="53" t="n"/>
      <c r="U13" s="52" t="inlineStr">
        <is>
          <t>Rionegro / Antioquia</t>
        </is>
      </c>
      <c r="V13" s="52" t="inlineStr">
        <is>
          <t>Carrera 46 # 39-96</t>
        </is>
      </c>
      <c r="W13" s="55" t="inlineStr">
        <is>
          <t>1/10/2023</t>
        </is>
      </c>
      <c r="X13" s="55" t="inlineStr">
        <is>
          <t>31/10/2023</t>
        </is>
      </c>
      <c r="Y13" s="52" t="inlineStr">
        <is>
          <t>Mensual</t>
        </is>
      </c>
      <c r="Z13" s="55" t="inlineStr">
        <is>
          <t>30/10/2023</t>
        </is>
      </c>
      <c r="AA13" s="52" t="inlineStr">
        <is>
          <t>Transferencia Débito Interbancario</t>
        </is>
      </c>
      <c r="AB13" s="53" t="inlineStr">
        <is>
          <t>BANCOLOMBIA</t>
        </is>
      </c>
      <c r="AC13" s="53" t="inlineStr">
        <is>
          <t>Ahorros</t>
        </is>
      </c>
      <c r="AD13" s="53" t="inlineStr">
        <is>
          <t>27484413113</t>
        </is>
      </c>
      <c r="AE13" s="177" t="n">
        <v>3400000</v>
      </c>
      <c r="AF13" s="113" t="n">
        <v>30</v>
      </c>
      <c r="AG13" s="177" t="n">
        <v>3400000</v>
      </c>
      <c r="AH13" s="178" t="n">
        <v>0</v>
      </c>
      <c r="AI13" s="178" t="n"/>
      <c r="AJ13" s="178" t="n"/>
      <c r="AK13" s="114" t="n"/>
      <c r="AL13" s="178" t="n"/>
      <c r="AM13" s="114" t="n"/>
      <c r="AN13" s="178" t="n"/>
      <c r="AO13" s="114" t="n"/>
      <c r="AP13" s="178" t="n"/>
      <c r="AQ13" s="114" t="n"/>
      <c r="AR13" s="178" t="n"/>
      <c r="AS13" s="114" t="n"/>
      <c r="AT13" s="178" t="n"/>
      <c r="AU13" s="114" t="n"/>
      <c r="AV13" s="178" t="n"/>
      <c r="AW13" s="114" t="n"/>
      <c r="AX13" s="178" t="n"/>
      <c r="AY13" s="114" t="n"/>
      <c r="AZ13" s="178" t="n"/>
      <c r="BA13" s="114" t="n"/>
      <c r="BB13" s="178" t="n"/>
      <c r="BC13" s="114" t="n"/>
      <c r="BD13" s="178" t="n"/>
      <c r="BE13" s="178" t="n"/>
      <c r="BF13" s="178" t="n"/>
      <c r="BG13" s="59" t="n"/>
      <c r="BH13" s="178" t="n"/>
      <c r="BI13" s="114" t="n"/>
      <c r="BJ13" s="53" t="n"/>
      <c r="BK13" s="178" t="n"/>
      <c r="BL13" s="114" t="n"/>
      <c r="BM13" s="178" t="n"/>
      <c r="BN13" s="114" t="n"/>
      <c r="BO13" s="178" t="n"/>
      <c r="BP13" s="178" t="n"/>
      <c r="BQ13" s="178" t="n"/>
      <c r="BR13" s="178" t="n"/>
      <c r="BS13" s="178" t="n"/>
      <c r="BT13" s="178" t="n"/>
      <c r="BU13" s="178" t="n"/>
      <c r="BV13" s="178" t="n"/>
      <c r="BW13" s="178" t="n"/>
      <c r="BX13" s="178" t="n"/>
      <c r="BY13" s="178" t="n"/>
      <c r="BZ13" s="178" t="n"/>
      <c r="CA13" s="178" t="n"/>
      <c r="CB13" s="178" t="n"/>
      <c r="CC13" s="178" t="n"/>
      <c r="CD13" s="178" t="n"/>
      <c r="CE13" s="178" t="n"/>
      <c r="CF13" s="178" t="n"/>
      <c r="CG13" s="178" t="n"/>
      <c r="CH13" s="178" t="n"/>
      <c r="CI13" s="178" t="n"/>
      <c r="CJ13" s="178" t="n"/>
      <c r="CK13" s="53" t="n"/>
      <c r="CL13" s="178" t="n"/>
      <c r="CM13" s="178" t="n"/>
      <c r="CN13" s="60" t="n">
        <v>0.04</v>
      </c>
      <c r="CO13" s="177" t="n">
        <v>136000</v>
      </c>
      <c r="CP13" s="178" t="n"/>
      <c r="CQ13" s="60" t="n">
        <v>0.04</v>
      </c>
      <c r="CR13" s="177" t="n">
        <v>136000</v>
      </c>
      <c r="CS13" s="178" t="n"/>
      <c r="CT13" s="59" t="n"/>
      <c r="CU13" s="178" t="n"/>
      <c r="CV13" s="59" t="n"/>
      <c r="CW13" s="178" t="n"/>
      <c r="CX13" s="59" t="n"/>
      <c r="CY13" s="178" t="n"/>
      <c r="CZ13" s="178" t="n"/>
      <c r="DA13" s="178" t="n"/>
      <c r="DB13" s="53" t="n"/>
      <c r="DC13" s="178" t="n"/>
      <c r="DD13" s="178" t="n"/>
      <c r="DE13" s="178" t="n"/>
      <c r="DF13" s="178" t="n"/>
      <c r="DG13" s="178" t="n"/>
      <c r="DH13" s="178" t="n"/>
      <c r="DI13" s="178" t="n"/>
      <c r="DJ13" s="178" t="n"/>
      <c r="DK13" s="178" t="n"/>
      <c r="DL13" s="178" t="n"/>
      <c r="DM13" s="178" t="n"/>
      <c r="DN13" s="177" t="n">
        <v>3400000</v>
      </c>
      <c r="DO13" s="177" t="n">
        <v>272000</v>
      </c>
      <c r="DP13" s="177" t="n">
        <v>3128000</v>
      </c>
      <c r="DQ13" s="76">
        <f>IF(AND(DS13,DP13&lt;&gt;""),
   CONCATENATE(DT13,DU13,DV13,DW13,DX13,DY13,DZ13,EA13,EB13,EC13,ED13,EE13,EF13,EG13,EH13,EI13,EJ13,EK13,EL13,EM13,EN13,EO13,EP13,EQ13,ES13,ET13,EU13,EV13,EW13,EX13,EY13,EZ13,FA13,FC13,FD13,FF13,FG13,FI13,FJ13,FL13,FM13,FO13,FP13,FR13,FS13,FU13,FV13,FX13,FY13,GA13,GB13,GD13,GE13,GF13,GH13,GI13,GJ13,GL13,GM13,GN13,GP13,GQ13,GS13,GT13,GU13,GV13,GW13,GX13,GY13,GZ13,HA13,HB13,HC13,HD13,HE13,HF13,HG13,HH13,HI13,HJ13,HK13,HL13,HM13,HN13,HO13,HQ13,HR13,HS13,HT13,HU13,HV13,HW13,HX13,HY13,IA13,IB13,IC13,ID13,IF13,IG13,IH13,II13,IK13,IL13,IM13,IN13,IO13,IP13,IQ13,IR13,IS13,IT13,IU13,IV13,IW13,IX13,IY13,IZ13),
   ""
)</f>
        <v/>
      </c>
      <c r="DR13" s="53" t="n"/>
      <c r="DS13" s="46">
        <f>CONCATENATE(D13,$E13,$F13,$G13,H13,$I13,$J13,K13,$L13,$M13,N13,$O13,$P13,$Q13,$R13,$S13,T13,$U13,$V13,$W13,$X13,$Y13,$Z13,$AA13,AB13,AC13,AD13,$AE13,$AF13,$AG13,AH13,AI13,AJ13,AK13,AL13,AM13,AN13,AO13,AP13,AQ13,AR13,AS13,AT13,AU13,AV13,AW13,AX13,AY13,AZ13,BA13,BB13,BC13,BD13,BE13,BF13,BG13,BH13,BI13,BJ13,BK13,BL13,BM13,BN13,BO13,BP13,BQ13,BR13,BS13,BT13,BU13,BV13,BW13,BX13,BY13,BZ13,CA13,CB13,CC13,CD13,CE13,CF13,CG13,CH13,CI13,CJ13,CK13,CL13,CM13,$CN13,$CO13,CP13,$CQ13,$CR13,CS13,CT13,CU13,CV13,CW13,CX13,CY13,CZ13,DA13,DB13,DC13,DD13,DE13,DF13,DG13,DH13,DI13,DJ13,DK13,DL13,DM13,$DN13,$DO13,$DP13,DR13)&lt;&gt;""</f>
        <v/>
      </c>
      <c r="DT13" s="46">
        <f>IF(AND($DS13,$E$4&lt;&gt;""),
   IF(LEFT($E$4,2) = "1.",
      IF(D13&lt;&gt;"","El CUNE sólo se envía en operaciones de novedad o ajuste. ",""),
      IF(D13="","Debes escribir un CUNE válido para realizar operaciones de novedad o ajuste. ","")),
   ""
)</f>
        <v/>
      </c>
      <c r="DU13" s="46">
        <f>IF($DS13,
   IF(E13="","Debes seleccionar el tipo de documento del empleado. ",
      IF(_xlfn.IFNA(VLOOKUP(E13,TIPO_DE_DOCUMENTO,1,FALSE),-1)=-1,"El tipo de documento no es válido (por favor seleccionarlo de la lista). ","")
   )
)</f>
        <v/>
      </c>
      <c r="DV13" s="46">
        <f>IF($DS13,
   IF(F13="","Debes escribir el número de documento del empleado. ","")
)</f>
        <v/>
      </c>
      <c r="DW13" s="46">
        <f>IF($DS13,
   IF(G13="","Debes escribir el primer nombre del empleado. ","")
)</f>
        <v/>
      </c>
      <c r="DY13" s="46">
        <f>IF($DS13,
   IF(I13="","Debes escribir el primer apellido del empleado. ","")
)</f>
        <v/>
      </c>
      <c r="DZ13" s="46">
        <f>IF($DS13,
   IF(J13="","Debes escribir el segundo apellido del empleado. ","")
)</f>
        <v/>
      </c>
      <c r="EB13" s="46">
        <f>IF($DS13,
   IF(L13="","Debes escribir la fecha de ingreso del empleado. ",
      IF(ISERR(DATE(YEAR(L13),MONTH(L13),DAY(L13))), "El valor ingresado en fecha de ingreso no tiene un formato válido. ","")
   )
)</f>
        <v/>
      </c>
      <c r="EC13" s="46">
        <f>IF($DS13,
   IF(M13="","Debes escribir el tiempo laborado. ",
      IF( IFERROR(INT(M13),1.1) &lt;&gt; IFERROR(_xlfn.NUMBERVALUE(M13),1), "El valor de los días trabajados debe ser un número entero. ", "")
   )
)</f>
        <v/>
      </c>
      <c r="ED13" s="46">
        <f>IF($DS13,
   IF( AND(N13&lt;&gt;"", ISERR(DATE(YEAR(N13),MONTH(N13),DAY(N13))) ), "El valor ingresado en fecha de ingreso no tiene un formato válido. ",
      IF( AND(N13&lt;&gt;"", $E$6&lt;&gt;"", DATE(YEAR(N13), MONTH(N13), 1) &lt;&gt; IFERROR(DATE(MID($E$6, 1, 4), MID($E$6, 6, 2),1), "1/1/1900") ), "La fecha de retiro debe estar dentro del período liquidado. ", "")
   )
)</f>
        <v/>
      </c>
      <c r="EE13" s="46">
        <f>IF($DS13,
   IF(O13="","Debes seleccionar el tipo de trabajador. ",
      IF(_xlfn.IFNA(VLOOKUP(O13,TIPO_DE_TRABAJADOR,1,FALSE),-1)=-1,"El tipo de trabajador no es válido (por favor seleccionarlo de la lista). ","")
   )
)</f>
        <v/>
      </c>
      <c r="EF13" s="46">
        <f>IF($DS13,
   IF(P13="","Debes seleccionar si es un trabajador dependiente pensionado por vejez. ",
      IF(_xlfn.IFNA(VLOOKUP(P13,SUBTIPO_DE_TRABAJADOR,1,FALSE),-1)=-1,"El tipo de trabajador dependiente pensionado por vejez no es válido (por favor seleccionarlo de la lista). ","")
   )
)</f>
        <v/>
      </c>
      <c r="EG13" s="46">
        <f>IF($DS13,
   IF(Q13="","Debes seleccionar el tipo de contrato del trabajador. ",
      IF(_xlfn.IFNA(VLOOKUP(Q13,TIPO_DE_CONTRATO,1,FALSE),-1)=-1,"El tipo de contrato del trabajador no es válido (por favor seleccionarlo de la lista). ","")
   )
)</f>
        <v/>
      </c>
      <c r="EH13" s="46">
        <f>IF($DS13,
   IF(R13="","Debes seleccionar si es un salario integral. ",
      IF(_xlfn.IFNA(VLOOKUP(R13,SI_NO,1,FALSE),-1)=-1,"Valor no válido para salario integral (por favor seleccionarlo de la lista). ","")
   )
)</f>
        <v/>
      </c>
      <c r="EI13" s="46">
        <f>IF($DS13,
   IF(S13="","Debes seleccionar si el trabajador realiza actividades de riesgo. ",
      IF(_xlfn.IFNA(VLOOKUP(S13,SI_NO,1,FALSE),-1)=-1,"Valor no válido para actividad de alto riesgo (por favor seleccionarlo de la lista). ","")
   )
)</f>
        <v/>
      </c>
      <c r="EK13" s="46">
        <f>IF($DS13,
   IF(U13="","Debes escribir el código del municipio de residencia del trabajador. ",
      IF(_xlfn.IFNA(VLOOKUP(U13,MUNICIPIO,1,FALSE),-1)=-1,"El municipio de residencia del trabajador es inválido (por favor seleccionarlo de la lista). ","")
   )
)</f>
        <v/>
      </c>
      <c r="EL13" s="46">
        <f>IF($DS13,
   IF(V13="","Debes escribir el la dirección de residendia del trabajador. ","")
)</f>
        <v/>
      </c>
      <c r="EM13" s="46">
        <f>IF($DS13,
   IF(W13="","Debes escribir la fecha de inicio de la liquidación. ",
      IF(ISERR(DATE(YEAR(W13),MONTH(W13),DAY(W13))),"El valor ingresado en fecha de inicio de liquidación no tiene un formato válido. ",
          IF( AND($E$6&lt;&gt;"", DATE(YEAR(W13), MONTH(W13), 1) &lt;&gt; IFERROR(DATE(MID($E$6, 1, 4), MID($E$6, 6, 2),1), "1/1/1900") ), "La fecha de inicio de la liquidación debe estar dentro del período liquidado. ", "")
      )
   )
)</f>
        <v/>
      </c>
      <c r="EN13" s="46">
        <f>IF($DS13,
   IF(X13="","Debes escribir la fecha de fin de la liquidación. ",
      IF(ISERR(DATE(YEAR(X13),MONTH(X13),DAY(X13))),"El valor ingresado en fecha de fin de liquidación no tiene un formato válido. ",
          IF( AND($E$6&lt;&gt;"", DATE(YEAR(X13), MONTH(X13), 1) &lt;&gt; IFERROR(DATE(MID($E$6, 1, 4), MID($E$6, 6, 2),1), "1/1/1900") ), "La fecha de fin de la liquidación debe estar dentro del período liquidado. ", "")
      )
   )
)</f>
        <v/>
      </c>
      <c r="EO13" s="46">
        <f>IF($DS13,
   IF(Y13="","Debes escribir la frecuencia de pago del trabajador. ",
      IF(_xlfn.IFNA(VLOOKUP(Y13,PERÍODO_DE_NÓMINA,1,FALSE),-1)=-1,"La frecuencia de pago es inválida (por favor seleccionarlo de la lista). ","")
   )
)</f>
        <v/>
      </c>
      <c r="EP13" s="46">
        <f>IF($DS13,
   IF(Z13="","Debes escribir la fecha de pago. ",
      IF(ISERR(DATE(YEAR(Z13),MONTH(Z13),DAY(Z13))), "El valor ingresado en fecha de pago no tiene un formato válido. ","")
   )
)</f>
        <v/>
      </c>
      <c r="EQ13" s="46">
        <f>IF($DS13,
   IF(AA13="","Debes escribir el medio de pago. ",
      IF(_xlfn.IFNA(VLOOKUP(AA13,MEDIOS_DE_PAGO,1,FALSE),-1)=-1,"El medio de pago es inválido (por favor seleccionarlo de la lista). ","")
   )
)</f>
        <v/>
      </c>
      <c r="ER13" s="46">
        <f>OR(AA13='Tablas '!$T$4,AA13='Tablas '!$T$7,AA13='Tablas '!$T$8,AA13='Tablas '!$T$11)</f>
        <v/>
      </c>
      <c r="ES13" s="46">
        <f>IF(AND($DS13,ER13),
   IF(AB13="","Debes escribir la entidad bancaria. ",""),
   ""
)</f>
        <v/>
      </c>
      <c r="ET13" s="46">
        <f>IF(AND($DS13,ER13),
   IF(AC13="","Debes escribir el tipo de cuenta bancaria. ",
      IF(_xlfn.IFNA(VLOOKUP(AC13,TIPO_DE_CUENTA,1,FALSE),-1)=-1,"El tipo de cuenta bancaria es inválida (por favor seleccionarlo de la lista). ","")
   ),
   ""
)</f>
        <v/>
      </c>
      <c r="EU13" s="46">
        <f>IF(AND($DS13,ER13),
   IF(AD13="","Debes escribir el número de cuenta bancaria. ",""),
   ""
)</f>
        <v/>
      </c>
      <c r="EV13" s="46">
        <f>IF($DS13,
   IF(AE13="","Debes escribir el valor del sueldo básico. ",
      IF( ISERR(_xlfn.NUMBERVALUE(AE13)), "El valor del sueldo básico debe ser un número válido. ", "")
   )
)</f>
        <v/>
      </c>
      <c r="EW13" s="46">
        <f>IF($DS13,
   IF(AF13="","Debes escribir el número de días trabajados. ",
      IF( IFERROR(INT(AF13),1.1) &lt;&gt; IFERROR(_xlfn.NUMBERVALUE(AF13),1), "La cantidad de días trabajados debe ser un número entero. ", "")
   )
)</f>
        <v/>
      </c>
      <c r="EX13" s="46">
        <f>IF($DS13,
   IF(AG13="","Debes escribir el valor del sueldo trabajado. ",
      IF( ISERR(_xlfn.NUMBERVALUE(AG13)), "El valor del sueldo trabajado debe ser un número válido. ", "")
   )
)</f>
        <v/>
      </c>
      <c r="EY13" s="46">
        <f>IF($DS13,
   IF( AND(AH13&lt;&gt;"", ISERR(_xlfn.NUMBERVALUE(AH13))), "El valor del auxilio de transporte debe ser un número válido. ", "")
)</f>
        <v/>
      </c>
      <c r="EZ13" s="46">
        <f>IF($DS13,
   IF( AND(AI13&lt;&gt;"", ISERR(_xlfn.NUMBERVALUE(AI13))), "El valor de viáticos salariales debe ser un número válido. ", "")
)</f>
        <v/>
      </c>
      <c r="FA13" s="46">
        <f>IF($DS13,
   IF( AND(AJ13&lt;&gt;"", ISERR(_xlfn.NUMBERVALUE(AJ13))), "El valor de viáticos NO salariales debe ser un número válido. ", "")
)</f>
        <v/>
      </c>
      <c r="FB13" s="46">
        <f>CONCATENATE(AK13,AL13)&lt;&gt;""</f>
        <v/>
      </c>
      <c r="FC13" s="46">
        <f>IF(AND($DS13,FB13),
   IF(AK13="","Debes escribir el número de horas extras diurnas. ",
      IF( IFERROR(INT(AK13),1.1) &lt;&gt; IFERROR(_xlfn.NUMBERVALUE(AK13),1), "La cantidad de horas extras diurnas debe ser un número entero. ", "")
   ),
   ""
)</f>
        <v/>
      </c>
      <c r="FD13" s="46">
        <f>IF(AND($DS13,FB13),
   IF(AL13="","Debes escribir el valor de las horas extras diurnas. ",
      IF( ISERR(_xlfn.NUMBERVALUE(AL13)), "El valor de las horas extras duirnas debe ser un número válido. ", "")
   ),
   ""
)</f>
        <v/>
      </c>
      <c r="FE13" s="46">
        <f>CONCATENATE(AM13,AN13)&lt;&gt;""</f>
        <v/>
      </c>
      <c r="FF13" s="46">
        <f>IF(AND($DS13,FE13),
   IF(AM13="","Debes escribir el número de horas extras nocturnas. ",
      IF( IFERROR(INT(AM13),1.1) &lt;&gt; IFERROR(_xlfn.NUMBERVALUE(AM13),1), "La cantidad de horas extras nocturnas debe ser un número entero. ", "")
   ),
   ""
)</f>
        <v/>
      </c>
      <c r="FG13" s="46">
        <f>IF(AND($DS13,FE13),
   IF(AN13="","Debes escribir el valor de las horas extras nocturnas. ",
      IF( ISERR(_xlfn.NUMBERVALUE(AN13)), "El valor de las horas extras nocturnas debe ser un número válido. ", "")
   ),
   ""
)</f>
        <v/>
      </c>
      <c r="FH13" s="46">
        <f>CONCATENATE(AO13,AP13)&lt;&gt;""</f>
        <v/>
      </c>
      <c r="FI13" s="46">
        <f>IF(AND($DS13,FH13),
   IF(AO13="","Debes escribir el número de horas extras diurnas dominicales y festivas. ",
      IF( IFERROR(INT(AO13),1.1) &lt;&gt; IFERROR(_xlfn.NUMBERVALUE(AO13),1), "La cantidad de horas extras diurnas dominicales y festivas debe ser un número entero. ", "")
   ),
   ""
)</f>
        <v/>
      </c>
      <c r="FJ13" s="46">
        <f>IF(AND($DS13,FH13),
   IF(AP13="","Debes escribir el valor de las horas extras diurnas dominicales y festivas. ",
      IF( ISERR(_xlfn.NUMBERVALUE(AP13)), "El valor de las horas extras diurnas dominicales y festivas debe ser un número válido. ", "")
   ),
   ""
)</f>
        <v/>
      </c>
      <c r="FK13" s="46">
        <f>CONCATENATE(AQ13,AR13)&lt;&gt;""</f>
        <v/>
      </c>
      <c r="FL13" s="46">
        <f>IF(AND($DS13,FK13),
   IF(AQ13="","Debes escribir el número de horas extras nocturnas dominicales y festivas. ",
      IF( IFERROR(INT(AQ13),1.1) &lt;&gt; IFERROR(_xlfn.NUMBERVALUE(AQ13),1), "La cantidad de horas extras nocturnas dominicales y festivas debe ser un número entero. ", "")
   ),
   ""
)</f>
        <v/>
      </c>
      <c r="FM13" s="46">
        <f>IF(AND($DS13,FK13),
   IF(AR13="","Debes escribir el valor de las horas extras nocturnas dominicales y festivas. ",
      IF( ISERR(_xlfn.NUMBERVALUE(AR13)), "El valor de las horas extras nocturnas dominicales y festivas debe ser un número válido. ", "")
   ),
   ""
)</f>
        <v/>
      </c>
      <c r="FN13" s="46">
        <f>CONCATENATE(AS13,AT13)&lt;&gt;""</f>
        <v/>
      </c>
      <c r="FO13" s="46">
        <f>IF(AND($DS13,FN13),
   IF(AS13="","Debes escribir el número de horas recargo nocturno. ",
      IF( IFERROR(INT(AS13),1.1) &lt;&gt; IFERROR(_xlfn.NUMBERVALUE(AS13),1), "La cantidad de horas recargo nocturno debe ser un número entero. ", "")
   ),
   ""
)</f>
        <v/>
      </c>
      <c r="FP13" s="46">
        <f>IF(AND($DS13,FN13),
   IF(AT13="","Debes escribir el valor de las horas recargo nocturno. ",
      IF( ISERR(_xlfn.NUMBERVALUE(AT13)), "El valor de las horas recargo nocturno debe ser un número válido. ", "")
   ),
   ""
)</f>
        <v/>
      </c>
      <c r="FQ13" s="46">
        <f>CONCATENATE(AU13,AV13)&lt;&gt;""</f>
        <v/>
      </c>
      <c r="FR13" s="46">
        <f>IF(AND($DS13,FQ13),
   IF(AU13="","Debes escribir el número de horas recargo diurno dominical y festivo. ",
      IF( IFERROR(INT(AU13),1.1) &lt;&gt; IFERROR(_xlfn.NUMBERVALUE(AU13),1), "La cantidad de horas recargo diurno dominical y festivo debe ser un número entero. ", "")
   ),
   ""
)</f>
        <v/>
      </c>
      <c r="FS13" s="46">
        <f>IF(AND($DS13,FQ13),
   IF(AV13="","Debes escribir el valor de las horas recargo diurno dominical y festivo. ",
      IF( ISERR(_xlfn.NUMBERVALUE(AV13)), "El valor de las horas recargo diurno dominical y festivo debe ser un número válido. ", "")
   ),
   ""
)</f>
        <v/>
      </c>
      <c r="FT13" s="46">
        <f>CONCATENATE(AW13,AX13)&lt;&gt;""</f>
        <v/>
      </c>
      <c r="FU13" s="46">
        <f>IF(AND($DS13,FT13),
   IF(AW13="","Debes escribir el número de horas recargo nocturno dominical y festivo. ",
      IF( IFERROR(INT(AW13),1.1) &lt;&gt; IFERROR(_xlfn.NUMBERVALUE(AW13),1), "La cantidad de horas recargo nocturno dominical y festivo debe ser un número entero. ", "")
   ),
   ""
)</f>
        <v/>
      </c>
      <c r="FV13" s="46">
        <f>IF(AND($DS13,FT13),
   IF(AX13="","Debes escribir el valor de las horas recargo nocturno dominical y festivo. ",
      IF( ISERR(_xlfn.NUMBERVALUE(AX13)), "El valor de las horas recargo nocturno dominical y festivo debe ser un número válido. ", "")
   ),
   ""
)</f>
        <v/>
      </c>
      <c r="FW13" s="46">
        <f>CONCATENATE(AY13,AZ13)&lt;&gt;""</f>
        <v/>
      </c>
      <c r="FX13" s="46">
        <f>IF(AND($DS13,FW13),
   IF(AY13="","Debes escribir el número de días de vacaciones comunes. ",
      IF( IFERROR(INT(AY13),1.1) &lt;&gt; IFERROR(_xlfn.NUMBERVALUE(AY13),1), "La cantidad de días de vacaciones comunes debe ser un número entero. ", "")
   ),
   ""
)</f>
        <v/>
      </c>
      <c r="FY13" s="46">
        <f>IF(AND($DS13,FW13),
   IF(AZ13="","Debes escribir el valor de las vacaciones comunes. ",
      IF( ISERR(_xlfn.NUMBERVALUE(AZ13)), "El valor de las vacaciones comunes debe ser un número válido. ", "")
   ),
   ""
)</f>
        <v/>
      </c>
      <c r="FZ13" s="46">
        <f>CONCATENATE(BA13,BB13)&lt;&gt;""</f>
        <v/>
      </c>
      <c r="GA13" s="46">
        <f>IF(AND($DS13,FZ13),
   IF(BA13="","Debes escribir el número de días de vacaciones compensadas. ",
      IF( IFERROR(INT(BA13),1.1) &lt;&gt; IFERROR(_xlfn.NUMBERVALUE(BA13),1), "La cantidad de días de vacaciones compensadas debe ser un número entero. ", "")
   ),
   ""
)</f>
        <v/>
      </c>
      <c r="GB13" s="46">
        <f>IF(AND($DS13,FZ13),
   IF(BB13="","Debes escribir el valor de las vacaciones compensadas. ",
      IF( ISERR(_xlfn.NUMBERVALUE(BB13)), "El valor de las vacaciones compensadas debe ser un número válido. ", "")
   ),
   ""
)</f>
        <v/>
      </c>
      <c r="GC13" s="46">
        <f>CONCATENATE(BC13,BD13)&lt;&gt;""</f>
        <v/>
      </c>
      <c r="GD13" s="46">
        <f>IF(AND($DS13,GC13),
   IF(BC13="","Debes escribir el número de días de prima salarial. ",
      IF( IFERROR(INT(BC13),1.1) &lt;&gt; IFERROR(_xlfn.NUMBERVALUE(BC13),1), "La cantidad de días de prima salarial debe ser un número entero. ", "")
   ),
   ""
)</f>
        <v/>
      </c>
      <c r="GE13" s="46">
        <f>IF(AND($DS13,GC13),
   IF(BD13="","Debes escribir el valor de los días de prima salarial. ",
      IF( ISERR(_xlfn.NUMBERVALUE(BD13)), "El valor de los días de prima salarial debe ser un número válido. ", "")
   ),
   ""
)</f>
        <v/>
      </c>
      <c r="GF13" s="46">
        <f>IF($DS13,
   IF( AND(BE13&lt;&gt;"", ISERR(_xlfn.NUMBERVALUE(BE13))), "El valor de la prima NO saliarial debe ser un número válido. ", "")
)</f>
        <v/>
      </c>
      <c r="GG13" s="46">
        <f>CONCATENATE(BF13,BG13,BH13)&lt;&gt;""</f>
        <v/>
      </c>
      <c r="GH13" s="46">
        <f>IF(AND($DS13,GG13),
   IF(BF13="","Debes escribir el valor de las cesantías. ",
      IF( ISERR(_xlfn.NUMBERVALUE(BF13)), "El valor de las cesantías debe ser un número válido. ", "")
   ),
   ""
)</f>
        <v/>
      </c>
      <c r="GI13" s="46">
        <f>IF(AND($DS13,GG13),
   IF(BG13="","Debes escribir el % de cesantías. ",
      IF( ISERR(_xlfn.NUMBERVALUE(BG13)), "El % de cesantías debe ser un número válido. ", "")
   ),
   ""
)</f>
        <v/>
      </c>
      <c r="GJ13" s="46">
        <f>IF(AND($DS13,GG13),
   IF(BH13="","Debes escribir el valor de intereses de cesantías. ",
      IF( ISERR(_xlfn.NUMBERVALUE(BH13)), "El valor de intereses de cesantías debe ser un número válido. ", "")
   ),
   ""
)</f>
        <v/>
      </c>
      <c r="GK13" s="46">
        <f>CONCATENATE(BI13,BJ13,BK13)&lt;&gt;""</f>
        <v/>
      </c>
      <c r="GL13" s="46">
        <f>IF(AND($DS13,GK13),
   IF(BI13="","Debes escribir el número de días de incapacidad. ",
      IF( IFERROR(INT(BI13),1.1) &lt;&gt; IFERROR(_xlfn.NUMBERVALUE(BI13),1), "La cantidad de días de incapacidad debe ser un número entero. ", "")
   ),
   ""
)</f>
        <v/>
      </c>
      <c r="GM13" s="46">
        <f>IF(AND($DS13,GK13),
   IF(BJ13="","Debes escribir el tipo de incapacidad. ",
      IF(_xlfn.IFNA(VLOOKUP(BJ13,TIPO_DE_INCAPACIDAD,1,FALSE),-1)=-1,"El tipo de incapacidad es inválida (por favor seleccionarlo de la lista). ","")
   ),
   ""
)</f>
        <v/>
      </c>
      <c r="GN13" s="46">
        <f>IF(AND($DS13,GK13),
   IF(BK13="","Debes escribir el valor de la incapacidad. ",
      IF( ISERR(_xlfn.NUMBERVALUE(BK13)), "El valor de la incapacidad debe ser un número válido. ", "")
   ),
   ""
)</f>
        <v/>
      </c>
      <c r="GO13" s="46">
        <f>CONCATENATE(BL13,BM13)&lt;&gt;""</f>
        <v/>
      </c>
      <c r="GP13" s="46">
        <f>IF(AND($DS13,GO13),
   IF(BL13="","Debes escribir el número de días de licencia de maternidad o paternidad. ",
      IF( IFERROR(INT(BL13),1.1) &lt;&gt; IFERROR(_xlfn.NUMBERVALUE(BL13),1), "La cantidad de días de licencia de maternidad o paternidad debe ser un número entero. ", "")
   ),
   ""
)</f>
        <v/>
      </c>
      <c r="GQ13" s="46">
        <f>IF(AND($DS13,GO13),
   IF(BM13="","Debes escribir el valor de la licencia de maternidad o paternidad. ",
      IF( ISERR(_xlfn.NUMBERVALUE(BM13)), "El valor de la licencia de maternidad o paternidad debe ser un número válido. ", "")
   ),
   ""
)</f>
        <v/>
      </c>
      <c r="GR13" s="46">
        <f>CONCATENATE(BN13,BO13)&lt;&gt;""</f>
        <v/>
      </c>
      <c r="GS13" s="46">
        <f>IF(AND($DS13,GR13),
   IF(BN13="","Debes escribir el número de días de licencia remunerada. ",
      IF( IFERROR(INT(BN13),1.1) &lt;&gt; IFERROR(_xlfn.NUMBERVALUE(BN13),1), "La cantidad de días de licencia remunerada debe ser un número entero. ", "")
   ),
   ""
)</f>
        <v/>
      </c>
      <c r="GT13" s="46">
        <f>IF(AND($DS13,GR13),
   IF(BO13="","Debes escribir el valor de la licencia remunerada. ",
      IF( ISERR(_xlfn.NUMBERVALUE(BO13)), "El valor de la licencia remunerada debe ser un número válido. ", "")
   ),
   ""
)</f>
        <v/>
      </c>
      <c r="GU13" s="46">
        <f>IF($DS13,
   IF( AND(BP13&lt;&gt;"", ISERR(_xlfn.NUMBERVALUE(BP13))), "El valor de la licencia NO remunerada debe ser un número válido. ", "")
)</f>
        <v/>
      </c>
      <c r="GV13" s="46">
        <f>IF($DS13,
   IF( AND(BQ13&lt;&gt;"", ISERR(_xlfn.NUMBERVALUE(BQ13))), "El valor de auxilios salariales debe ser un número válido. ", "")
)</f>
        <v/>
      </c>
      <c r="GW13" s="46">
        <f>IF($DS13,
   IF( AND(BR13&lt;&gt;"", ISERR(_xlfn.NUMBERVALUE(BR13))), "El valor de auxilios NO salariales debe ser un número válido. ", "")
)</f>
        <v/>
      </c>
      <c r="GX13" s="46">
        <f>IF($DS13,
   IF( AND(BS13&lt;&gt;"", ISERR(_xlfn.NUMBERVALUE(BS13))), "El valor de bonos salariales debe ser un número válido. ", "")
)</f>
        <v/>
      </c>
      <c r="GY13" s="46">
        <f>IF($DS13,
   IF( AND(BT13&lt;&gt;"", ISERR(_xlfn.NUMBERVALUE(BT13))), "El valor de bonos NO salariales debe ser un número válido. ", "")
)</f>
        <v/>
      </c>
      <c r="GZ13" s="46">
        <f>IF($DS13,
   IF( AND(BU13&lt;&gt;"", ISERR(_xlfn.NUMBERVALUE(BU13))), "El valor de bonos salariales de alimentación debe ser un número válido. ", "")
)</f>
        <v/>
      </c>
      <c r="HA13" s="46">
        <f>IF($DS13,
   IF( AND(BV13&lt;&gt;"", ISERR(_xlfn.NUMBERVALUE(BV13))), "El valor de bonos NO salariales de alimentación debe ser un número válido. ", "")
)</f>
        <v/>
      </c>
      <c r="HB13" s="46">
        <f>IF($DS13,
   IF( AND(BW13&lt;&gt;"", ISERR(_xlfn.NUMBERVALUE(BW13))), "El valor de bonificaciones salariales debe ser un número válido. ", "")
)</f>
        <v/>
      </c>
      <c r="HC13" s="46">
        <f>IF($DS13,
   IF( AND(BX13&lt;&gt;"", ISERR(_xlfn.NUMBERVALUE(BX13))), "El valor de bonificaciones NO salariales debe ser un número válido. ", "")
)</f>
        <v/>
      </c>
      <c r="HD13" s="46">
        <f>IF($DS13,
   IF( AND(BY13&lt;&gt;"", ISERR(_xlfn.NUMBERVALUE(BY13))), "El valor de compensaciones ordinarias debe ser un número válido. ", "")
)</f>
        <v/>
      </c>
      <c r="HE13" s="46">
        <f>IF($DS13,
   IF( AND(BZ13&lt;&gt;"", ISERR(_xlfn.NUMBERVALUE(BZ13))), "El valor de compensaciones extraordinarias debe ser un número válido. ", "")
)</f>
        <v/>
      </c>
      <c r="HF13" s="46">
        <f>IF($DS13,
   IF( AND(CA13&lt;&gt;"", ISERR(_xlfn.NUMBERVALUE(CA13))), "El valor de comisiones debe ser un número válido. ", "")
)</f>
        <v/>
      </c>
      <c r="HG13" s="46">
        <f>IF($DS13,
   IF( AND(CB13&lt;&gt;"", ISERR(_xlfn.NUMBERVALUE(CB13))), "El valor de ausencia por huega debe ser un número válido. ", "")
)</f>
        <v/>
      </c>
      <c r="HH13" s="46">
        <f>IF($DS13,
   IF( AND(CC13&lt;&gt;"", ISERR(_xlfn.NUMBERVALUE(CC13))), "El valor de anticipos debe ser un número válido. ", "")
)</f>
        <v/>
      </c>
      <c r="HI13" s="46">
        <f>IF($DS13,
   IF( AND(CD13&lt;&gt;"", ISERR(_xlfn.NUMBERVALUE(CD13))), "El valor de pagos a terceros debe ser un número válido. ", "")
)</f>
        <v/>
      </c>
      <c r="HJ13" s="46">
        <f>IF($DS13,
   IF( AND(CE13&lt;&gt;"", ISERR(_xlfn.NUMBERVALUE(CE13))), "El valor de dotación debe ser un número válido. ", "")
)</f>
        <v/>
      </c>
      <c r="HK13" s="46">
        <f>IF($DS13,
   IF( AND(CF13&lt;&gt;"", ISERR(_xlfn.NUMBERVALUE(CF13))), "El valor de apoyo sostenibilidad debe ser un número válido. ", "")
)</f>
        <v/>
      </c>
      <c r="HL13" s="46">
        <f>IF($DS13,
   IF( AND(CG13&lt;&gt;"", ISERR(_xlfn.NUMBERVALUE(CG13))), "El valor de teletrabajo debe ser un número válido. ", "")
)</f>
        <v/>
      </c>
      <c r="HM13" s="46">
        <f>IF($DS13,
   IF( AND(CH13&lt;&gt;"", ISERR(_xlfn.NUMBERVALUE(CH13))), "El valor de bonificación de retiro debe ser un número válido. ", "")
)</f>
        <v/>
      </c>
      <c r="HN13" s="46">
        <f>IF($DS13,
   IF( AND(CI13&lt;&gt;"", ISERR(_xlfn.NUMBERVALUE(CI13))), "El valor de indemnización de retiro debe ser un número válido. ", "")
)</f>
        <v/>
      </c>
      <c r="HO13" s="46">
        <f>IF($DS13,
   IF( AND(CJ13&lt;&gt;"", ISERR(_xlfn.NUMBERVALUE(CJ13))), "El valor de reintegros debe ser un número válido. ", "")
)</f>
        <v/>
      </c>
      <c r="HP13" s="46">
        <f>CONCATENATE(CK13,CL13,CM13)&lt;&gt;""</f>
        <v/>
      </c>
      <c r="HQ13" s="46">
        <f>IF(AND($DS13,HP13),
   IF(CK13="","Debes escribir la descripción de otro concepto no categorizado. ",""),
   ""
)</f>
        <v/>
      </c>
      <c r="HR13" s="46">
        <f>IF(AND($DS13,HP13),
   IF(CONCATENATE(CL13,CM13)="","Debes escribir al menos un valor de concepto no categorizado (salarial o no salarial). ",
      IF(ISERR(_xlfn.NUMBERVALUE(CL13)),"El valor salarial concepto no categorizado debe ser un número válido. ","")
   ),
   ""
)</f>
        <v/>
      </c>
      <c r="HS13" s="46">
        <f>IF(AND($DS13,HP13),
   IF(CONCATENATE(CL13,CM13)="","Debes escribir al menos un valor de concepto no categorizado (salarial o no salarial). ",
      IF(ISERR(_xlfn.NUMBERVALUE(CM13)),"El valor NO salarial concepto no categorizado debe ser un número válido. ","")
   ),
   ""
)</f>
        <v/>
      </c>
      <c r="HT13" s="46">
        <f>IF($DS13,
   IF(CN13="","Debes escribir el porcentaje del aporte a salud. ",
      IF( ISERR(_xlfn.NUMBERVALUE(CN13)), "El valor del porcentaje del aporte a salud debe ser un número válido. ", "")
   )
)</f>
        <v/>
      </c>
      <c r="HU13" s="46">
        <f>IF($DS13,
   IF(CO13="","Debes escribir el valor del aporte a salud. ",
      IF( ISERR(_xlfn.NUMBERVALUE(CO13)), "El valor del aporte a salud debe ser un número válido. ", "")
   )
)</f>
        <v/>
      </c>
      <c r="HV13" s="46">
        <f>IF($DS13,
   IF( AND(CP13&lt;&gt;"", ISERR(_xlfn.NUMBERVALUE(CP13))), "El valor plan complementario debe ser un número válido. ", "")
)</f>
        <v/>
      </c>
      <c r="HW13" s="46">
        <f>IF($DS13,
   IF(CQ13="","Debes escribir el porcentaje del aporte a pensión. ",
      IF( ISERR(_xlfn.NUMBERVALUE(CQ13)), "El valor del porcentaje del aporte a pensión debe ser un número válido. ", "")
   )
)</f>
        <v/>
      </c>
      <c r="HX13" s="46">
        <f>IF($DS13,
   IF(CR13="","Debes escribir el valor del aporte a pensión. ",
      IF( ISERR(_xlfn.NUMBERVALUE(CR13)), "El valor del aporte a salud debe ser un número válido. ", "")
   )
)</f>
        <v/>
      </c>
      <c r="HY13" s="46">
        <f>IF($DS13,
   IF( AND(CS13&lt;&gt;"", ISERR(_xlfn.NUMBERVALUE(CS13))), "El valor pensión voluntaria debe ser un número válido. ", "")
)</f>
        <v/>
      </c>
      <c r="HZ13" s="46">
        <f>CONCATENATE(CT13,CU13,CV13,CW13)&lt;&gt;""</f>
        <v/>
      </c>
      <c r="IA13" s="46">
        <f>IF(AND($DS13,HZ13),
   IF(CT13="","Debes escribir el % del fondo de seguridad pensional. ",
      IF( ISERR(_xlfn.NUMBERVALUE(CT13)), "El % del fondo de seguridad debe ser un número válido. ", "")
   ),
   ""
)</f>
        <v/>
      </c>
      <c r="IB13" s="46">
        <f>IF(AND($DS13,HZ13),
   IF(CU13="","Debes escribir el valor del aporte al fondo de solidaridad pensional. ",
      IF( ISERR(_xlfn.NUMBERVALUE(CU13)), "El valor del aporte al fondo de solidaridad pensional debe ser un número válido. ", "")
   ),
   ""
)</f>
        <v/>
      </c>
      <c r="IC13" s="46">
        <f>IF(AND($DS13,HZ13),
   IF(CV13="","Debes escribir el % del fondo de subsistencia. ",
      IF( ISERR(_xlfn.NUMBERVALUE(CV13)), "El % del fondo de subsistencia debe ser un número válido. ", "")
   ),
   ""
)</f>
        <v/>
      </c>
      <c r="ID13" s="46">
        <f>IF(AND($DS13,HZ13),
   IF(CW13="","Debes escribir el valor del fondo de subsistencia. ",
      IF( ISERR(_xlfn.NUMBERVALUE(CW13)), "El valor del fondo de subsistencia debe ser un número válido. ", "")
   ),
   ""
)</f>
        <v/>
      </c>
      <c r="IE13" s="46">
        <f>CONCATENATE(CX13,CY13)&lt;&gt;""</f>
        <v/>
      </c>
      <c r="IF13" s="46">
        <f>IF(AND($DS13,IE13),
   IF(CX13="","Debes escribir el % de sindicato. ",
      IF( ISERR(_xlfn.NUMBERVALUE(CX13)), "El % de sindicato debe ser un número válido. ", "")
   ),
   ""
)</f>
        <v/>
      </c>
      <c r="IG13" s="46">
        <f>IF(AND($DS13,IE13),
   IF(CY13="","Debes escribir el valor del sindicato. ",
      IF( ISERR(_xlfn.NUMBERVALUE(CY13)), "El valor del sindicato debe ser un número válido. ", "")
   ),
   ""
)</f>
        <v/>
      </c>
      <c r="IH13" s="46">
        <f>IF($DS13,
   IF( AND(CZ13&lt;&gt;"", ISERR(_xlfn.NUMBERVALUE(CZ13))), "El valor de sanción pública debe ser un número válido. ", "")
)</f>
        <v/>
      </c>
      <c r="II13" s="46">
        <f>IF($DS13,
   IF( AND(DA13&lt;&gt;"", ISERR(_xlfn.NUMBERVALUE(DA13))), "El valor de sanción privada debe ser un número válido. ", "")
)</f>
        <v/>
      </c>
      <c r="IJ13" s="46">
        <f>CONCATENATE(DB13,DC13)&lt;&gt;""</f>
        <v/>
      </c>
      <c r="IK13" s="46">
        <f>IF(AND($DS13,IJ13),
   IF(DB13="","Debes escribir la descripción de libranza. ",""),
   ""
)</f>
        <v/>
      </c>
      <c r="IL13" s="46">
        <f>IF(AND($DS13,IJ13),
   IF(DC13="","Debes escribir la cuota libranza. ",
      IF(ISERR(_xlfn.NUMBERVALUE(DC13)),"El valor de la cuota libranza debe ser un número válido. ","")
   ),
   ""
)</f>
        <v/>
      </c>
      <c r="IM13" s="46">
        <f>IF($DS13,
   IF( AND(DD13&lt;&gt;"", ISERR(_xlfn.NUMBERVALUE(DD13))), "El valor de pagos a terceros debe ser un número válido. ", "")
)</f>
        <v/>
      </c>
      <c r="IN13" s="46">
        <f>IF($DS13,
   IF( AND(DE13&lt;&gt;"", ISERR(_xlfn.NUMBERVALUE(DE13))), "El valor de anticipos debe ser un número válido. ", "")
)</f>
        <v/>
      </c>
      <c r="IO13" s="46">
        <f>IF($DS13,
   IF( AND(DF13&lt;&gt;"", ISERR(_xlfn.NUMBERVALUE(DF13))), "El valor de AFC debe ser un número válido. ", "")
)</f>
        <v/>
      </c>
      <c r="IP13" s="46">
        <f>IF($DS13,
   IF( AND(DG13&lt;&gt;"", ISERR(_xlfn.NUMBERVALUE(DG13))), "El valor de rete-fuente debe ser un número válido. ", "")
)</f>
        <v/>
      </c>
      <c r="IQ13" s="46">
        <f>IF($DS13,
   IF( AND(DH13&lt;&gt;"", ISERR(_xlfn.NUMBERVALUE(DH13))), "El valor de cooperativa de trabajo debe ser un número válido. ", "")
)</f>
        <v/>
      </c>
      <c r="IR13" s="46">
        <f>IF($DS13,
   IF( AND(DI13&lt;&gt;"", ISERR(_xlfn.NUMBERVALUE(DI13))), "El valor de embargo fiscal debe ser un número válido. ", "")
)</f>
        <v/>
      </c>
      <c r="IS13" s="46">
        <f>IF($DS13,
   IF( AND(DJ13&lt;&gt;"", ISERR(_xlfn.NUMBERVALUE(DJ13))), "El valor de educación debe ser un número válido. ", "")
)</f>
        <v/>
      </c>
      <c r="IT13" s="46">
        <f>IF($DS13,
   IF( AND(DK13&lt;&gt;"", ISERR(_xlfn.NUMBERVALUE(DK13))), "El valor de reintegro debe ser un número válido. ", "")
)</f>
        <v/>
      </c>
      <c r="IU13" s="46">
        <f>IF($DS13,
   IF( AND(DL13&lt;&gt;"", ISERR(_xlfn.NUMBERVALUE(DL13))), "El valor de deuda debe ser un número válido. ", "")
)</f>
        <v/>
      </c>
      <c r="IV13" s="46">
        <f>IF($DS13,
   IF( AND(DM13&lt;&gt;"", ISERR(_xlfn.NUMBERVALUE(DM13))), "El valor de otras deducciones debe ser un número válido. ", "")
)</f>
        <v/>
      </c>
      <c r="IW13" s="46">
        <f>IF($DS13,
   IF(DN13="","Debes escribir el valor de los devengos totales. ",
      IF( ISERR(_xlfn.NUMBERVALUE(DN13)), "El valor de los devengos totales debe ser un número válido. ", "")
   )
)</f>
        <v/>
      </c>
      <c r="IX13" s="46">
        <f>IF($DS13,
   IF(DO13="","Debes escribir el valor de las deducciones totales. ",
      IF( ISERR(_xlfn.NUMBERVALUE(DO13)), "El valor de las deducciones totales debe ser un número válido. ", "")
   )
)</f>
        <v/>
      </c>
      <c r="IY13" s="46">
        <f>IF($DS13,
   IF(DP13="","Debes escribir el valor del salario total. ",
      IF( ISERR(_xlfn.NUMBERVALUE(DP13)), "El valor del salario total debe ser un número válido. ", "")
   )
)</f>
        <v/>
      </c>
    </row>
    <row r="14">
      <c r="B14" s="48" t="n">
        <v>2</v>
      </c>
      <c r="C14" s="61">
        <f>IF(AND(DS14,DP14&lt;&gt;""),
   IF(DQ14="","OK","Error"),
   ""
)</f>
        <v/>
      </c>
      <c r="D14" s="53" t="n"/>
      <c r="E14" s="52" t="inlineStr">
        <is>
          <t>Cédula de ciudadanía</t>
        </is>
      </c>
      <c r="F14" s="112" t="n">
        <v>1017183846</v>
      </c>
      <c r="G14" s="52" t="inlineStr">
        <is>
          <t>MARIA</t>
        </is>
      </c>
      <c r="H14" s="53" t="inlineStr">
        <is>
          <t>CAMILA</t>
        </is>
      </c>
      <c r="I14" s="52" t="inlineStr">
        <is>
          <t>RAMOS</t>
        </is>
      </c>
      <c r="J14" s="52" t="inlineStr">
        <is>
          <t>GONZÁLEZ</t>
        </is>
      </c>
      <c r="K14" s="53" t="n"/>
      <c r="L14" s="55" t="n">
        <v>43285</v>
      </c>
      <c r="M14" s="108" t="n">
        <v>1920</v>
      </c>
      <c r="N14" s="56" t="n"/>
      <c r="O14" s="52" t="inlineStr">
        <is>
          <t>Dependiente</t>
        </is>
      </c>
      <c r="P14" s="52" t="inlineStr">
        <is>
          <t>No aplica</t>
        </is>
      </c>
      <c r="Q14" s="52" t="inlineStr">
        <is>
          <t>Término Indefinido</t>
        </is>
      </c>
      <c r="R14" s="52" t="inlineStr">
        <is>
          <t>No</t>
        </is>
      </c>
      <c r="S14" s="52" t="inlineStr">
        <is>
          <t>No</t>
        </is>
      </c>
      <c r="T14" s="53" t="n"/>
      <c r="U14" s="52" t="inlineStr">
        <is>
          <t>Rionegro / Antioquia</t>
        </is>
      </c>
      <c r="V14" s="52" t="inlineStr">
        <is>
          <t>Carrera 46 # 39-96</t>
        </is>
      </c>
      <c r="W14" s="55" t="inlineStr">
        <is>
          <t>1/10/2023</t>
        </is>
      </c>
      <c r="X14" s="55" t="inlineStr">
        <is>
          <t>31/10/2023</t>
        </is>
      </c>
      <c r="Y14" s="52" t="inlineStr">
        <is>
          <t>Mensual</t>
        </is>
      </c>
      <c r="Z14" s="55" t="inlineStr">
        <is>
          <t>30/10/2023</t>
        </is>
      </c>
      <c r="AA14" s="52" t="inlineStr">
        <is>
          <t>Transferencia Débito Interbancario</t>
        </is>
      </c>
      <c r="AB14" s="53" t="inlineStr">
        <is>
          <t>BANCOLOMBIA</t>
        </is>
      </c>
      <c r="AC14" s="53" t="inlineStr">
        <is>
          <t>Ahorros</t>
        </is>
      </c>
      <c r="AD14" s="53" t="inlineStr">
        <is>
          <t>41268834913</t>
        </is>
      </c>
      <c r="AE14" s="177" t="n">
        <v>3400000</v>
      </c>
      <c r="AF14" s="113" t="n">
        <v>30</v>
      </c>
      <c r="AG14" s="177" t="n">
        <v>3400000</v>
      </c>
      <c r="AH14" s="178" t="n">
        <v>0</v>
      </c>
      <c r="AI14" s="178" t="n"/>
      <c r="AJ14" s="178" t="n"/>
      <c r="AK14" s="114" t="n"/>
      <c r="AL14" s="178" t="n"/>
      <c r="AM14" s="114" t="n"/>
      <c r="AN14" s="178" t="n"/>
      <c r="AO14" s="114" t="n"/>
      <c r="AP14" s="178" t="n"/>
      <c r="AQ14" s="114" t="n"/>
      <c r="AR14" s="178" t="n"/>
      <c r="AS14" s="114" t="n"/>
      <c r="AT14" s="178" t="n"/>
      <c r="AU14" s="114" t="n"/>
      <c r="AV14" s="178" t="n"/>
      <c r="AW14" s="114" t="n"/>
      <c r="AX14" s="178" t="n"/>
      <c r="AY14" s="114" t="n"/>
      <c r="AZ14" s="178" t="n"/>
      <c r="BA14" s="114" t="n"/>
      <c r="BB14" s="178" t="n"/>
      <c r="BC14" s="114" t="n"/>
      <c r="BD14" s="178" t="n"/>
      <c r="BE14" s="178" t="n"/>
      <c r="BF14" s="178" t="n"/>
      <c r="BG14" s="59" t="n"/>
      <c r="BH14" s="178" t="n"/>
      <c r="BI14" s="114" t="n"/>
      <c r="BJ14" s="53" t="n"/>
      <c r="BK14" s="178" t="n"/>
      <c r="BL14" s="114" t="n"/>
      <c r="BM14" s="178" t="n"/>
      <c r="BN14" s="114" t="n"/>
      <c r="BO14" s="178" t="n"/>
      <c r="BP14" s="178" t="n"/>
      <c r="BQ14" s="178" t="n"/>
      <c r="BR14" s="178" t="n"/>
      <c r="BS14" s="178" t="n"/>
      <c r="BT14" s="178" t="n"/>
      <c r="BU14" s="178" t="n"/>
      <c r="BV14" s="178" t="n"/>
      <c r="BW14" s="178" t="n"/>
      <c r="BX14" s="178" t="n"/>
      <c r="BY14" s="178" t="n"/>
      <c r="BZ14" s="178" t="n"/>
      <c r="CA14" s="178" t="n"/>
      <c r="CB14" s="178" t="n"/>
      <c r="CC14" s="178" t="n"/>
      <c r="CD14" s="178" t="n"/>
      <c r="CE14" s="178" t="n"/>
      <c r="CF14" s="178" t="n"/>
      <c r="CG14" s="178" t="n"/>
      <c r="CH14" s="178" t="n"/>
      <c r="CI14" s="178" t="n"/>
      <c r="CJ14" s="178" t="n"/>
      <c r="CK14" s="53" t="n"/>
      <c r="CL14" s="178" t="n"/>
      <c r="CM14" s="178" t="n"/>
      <c r="CN14" s="60" t="n">
        <v>0.04</v>
      </c>
      <c r="CO14" s="177" t="n">
        <v>136000</v>
      </c>
      <c r="CP14" s="178" t="n"/>
      <c r="CQ14" s="60" t="n">
        <v>0.04</v>
      </c>
      <c r="CR14" s="177" t="n">
        <v>136000</v>
      </c>
      <c r="CS14" s="178" t="n"/>
      <c r="CT14" s="59" t="n"/>
      <c r="CU14" s="178" t="n"/>
      <c r="CV14" s="59" t="n"/>
      <c r="CW14" s="178" t="n"/>
      <c r="CX14" s="59" t="n"/>
      <c r="CY14" s="178" t="n"/>
      <c r="CZ14" s="178" t="n"/>
      <c r="DA14" s="178" t="n"/>
      <c r="DB14" s="53" t="n"/>
      <c r="DC14" s="178" t="n"/>
      <c r="DD14" s="178" t="n"/>
      <c r="DE14" s="178" t="n"/>
      <c r="DF14" s="178" t="n"/>
      <c r="DG14" s="178" t="n"/>
      <c r="DH14" s="178" t="n"/>
      <c r="DI14" s="178" t="n"/>
      <c r="DJ14" s="178" t="n"/>
      <c r="DK14" s="178" t="n"/>
      <c r="DL14" s="178" t="n"/>
      <c r="DM14" s="178" t="n"/>
      <c r="DN14" s="177" t="n">
        <v>3400000</v>
      </c>
      <c r="DO14" s="177" t="n">
        <v>272000</v>
      </c>
      <c r="DP14" s="177" t="n">
        <v>3128000</v>
      </c>
      <c r="DQ14" s="76">
        <f>IF(AND(DS14,DP14&lt;&gt;""),
   CONCATENATE(DT14,DU14,DV14,DW14,DX14,DY14,DZ14,EA14,EB14,EC14,ED14,EE14,EF14,EG14,EH14,EI14,EJ14,EK14,EL14,EM14,EN14,EO14,EP14,EQ14,ES14,ET14,EU14,EV14,EW14,EX14,EY14,EZ14,FA14,FC14,FD14,FF14,FG14,FI14,FJ14,FL14,FM14,FO14,FP14,FR14,FS14,FU14,FV14,FX14,FY14,GA14,GB14,GD14,GE14,GF14,GH14,GI14,GJ14,GL14,GM14,GN14,GP14,GQ14,GS14,GT14,GU14,GV14,GW14,GX14,GY14,GZ14,HA14,HB14,HC14,HD14,HE14,HF14,HG14,HH14,HI14,HJ14,HK14,HL14,HM14,HN14,HO14,HQ14,HR14,HS14,HT14,HU14,HV14,HW14,HX14,HY14,IA14,IB14,IC14,ID14,IF14,IG14,IH14,II14,IK14,IL14,IM14,IN14,IO14,IP14,IQ14,IR14,IS14,IT14,IU14,IV14,IW14,IX14,IY14,IZ14),
   ""
)</f>
        <v/>
      </c>
      <c r="DR14" s="53" t="n"/>
      <c r="DS14" s="46">
        <f>CONCATENATE(D14,$E14,$F14,$G14,H14,$I14,$J14,K14,$L14,$M14,N14,$O14,$P14,$Q14,$R14,$S14,T14,$U14,$V14,$W14,$X14,$Y14,$Z14,$AA14,AB14,AC14,AD14,$AE14,$AF14,$AG14,AH14,AI14,AJ14,AK14,AL14,AM14,AN14,AO14,AP14,AQ14,AR14,AS14,AT14,AU14,AV14,AW14,AX14,AY14,AZ14,BA14,BB14,BC14,BD14,BE14,BF14,BG14,BH14,BI14,BJ14,BK14,BL14,BM14,BN14,BO14,BP14,BQ14,BR14,BS14,BT14,BU14,BV14,BW14,BX14,BY14,BZ14,CA14,CB14,CC14,CD14,CE14,CF14,CG14,CH14,CI14,CJ14,CK14,CL14,CM14,$CN14,$CO14,CP14,$CQ14,$CR14,CS14,CT14,CU14,CV14,CW14,CX14,CY14,CZ14,DA14,DB14,DC14,DD14,DE14,DF14,DG14,DH14,DI14,DJ14,DK14,DL14,DM14,$DN14,$DO14,$DP14,DR14)&lt;&gt;""</f>
        <v/>
      </c>
      <c r="DT14" s="46">
        <f>IF(AND($DS14,$E$4&lt;&gt;""),
   IF(LEFT($E$4,2) = "1.",
      IF(D14&lt;&gt;"","El CUNE sólo se envía en operaciones de novedad o ajuste. ",""),
      IF(D14="","Debes escribir un CUNE válido para realizar operaciones de novedad o ajuste. ","")),
   ""
)</f>
        <v/>
      </c>
      <c r="DU14" s="46">
        <f>IF($DS14,
   IF(E14="","Debes seleccionar el tipo de documento del empleado. ",
      IF(_xlfn.IFNA(VLOOKUP(E14,TIPO_DE_DOCUMENTO,1,FALSE),-1)=-1,"El tipo de documento no es válido (por favor seleccionarlo de la lista). ","")
   )
)</f>
        <v/>
      </c>
      <c r="DV14" s="46">
        <f>IF($DS14,
   IF(F14="","Debes escribir el número de documento del empleado. ","")
)</f>
        <v/>
      </c>
      <c r="DW14" s="46">
        <f>IF($DS14,
   IF(G14="","Debes escribir el primer nombre del empleado. ","")
)</f>
        <v/>
      </c>
      <c r="DY14" s="46">
        <f>IF($DS14,
   IF(I14="","Debes escribir el primer apellido del empleado. ","")
)</f>
        <v/>
      </c>
      <c r="DZ14" s="46">
        <f>IF($DS14,
   IF(J14="","Debes escribir el segundo apellido del empleado. ","")
)</f>
        <v/>
      </c>
      <c r="EB14" s="46">
        <f>IF($DS14,
   IF(L14="","Debes escribir la fecha de ingreso del empleado. ",
      IF(ISERR(DATE(YEAR(L14),MONTH(L14),DAY(L14))), "El valor ingresado en fecha de ingreso no tiene un formato válido. ","")
   )
)</f>
        <v/>
      </c>
      <c r="EC14" s="46">
        <f>IF($DS14,
   IF(M14="","Debes escribir el tiempo laborado. ",
      IF( IFERROR(INT(M14),1.1) &lt;&gt; IFERROR(_xlfn.NUMBERVALUE(M14),1), "El valor de los días trabajados debe ser un número entero. ", "")
   )
)</f>
        <v/>
      </c>
      <c r="ED14" s="46">
        <f>IF($DS14,
   IF( AND(N14&lt;&gt;"", ISERR(DATE(YEAR(N14),MONTH(N14),DAY(N14))) ), "El valor ingresado en fecha de ingreso no tiene un formato válido. ",
      IF( AND(N14&lt;&gt;"", $E$6&lt;&gt;"", DATE(YEAR(N14), MONTH(N14), 1) &lt;&gt; IFERROR(DATE(MID($E$6, 1, 4), MID($E$6, 6, 2),1), "1/1/1900") ), "La fecha de retiro debe estar dentro del período liquidado. ", "")
   )
)</f>
        <v/>
      </c>
      <c r="EE14" s="46">
        <f>IF($DS14,
   IF(O14="","Debes seleccionar el tipo de trabajador. ",
      IF(_xlfn.IFNA(VLOOKUP(O14,TIPO_DE_TRABAJADOR,1,FALSE),-1)=-1,"El tipo de trabajador no es válido (por favor seleccionarlo de la lista). ","")
   )
)</f>
        <v/>
      </c>
      <c r="EF14" s="46">
        <f>IF($DS14,
   IF(P14="","Debes seleccionar si es un trabajador dependiente pensionado por vejez. ",
      IF(_xlfn.IFNA(VLOOKUP(P14,SUBTIPO_DE_TRABAJADOR,1,FALSE),-1)=-1,"El tipo de trabajador dependiente pensionado por vejez no es válido (por favor seleccionarlo de la lista). ","")
   )
)</f>
        <v/>
      </c>
      <c r="EG14" s="46">
        <f>IF($DS14,
   IF(Q14="","Debes seleccionar el tipo de contrato del trabajador. ",
      IF(_xlfn.IFNA(VLOOKUP(Q14,TIPO_DE_CONTRATO,1,FALSE),-1)=-1,"El tipo de contrato del trabajador no es válido (por favor seleccionarlo de la lista). ","")
   )
)</f>
        <v/>
      </c>
      <c r="EH14" s="46">
        <f>IF($DS14,
   IF(R14="","Debes seleccionar si es un salario integral. ",
      IF(_xlfn.IFNA(VLOOKUP(R14,SI_NO,1,FALSE),-1)=-1,"Valor no válido para salario integral (por favor seleccionarlo de la lista). ","")
   )
)</f>
        <v/>
      </c>
      <c r="EI14" s="46">
        <f>IF($DS14,
   IF(S14="","Debes seleccionar si el trabajador realiza actividades de riesgo. ",
      IF(_xlfn.IFNA(VLOOKUP(S14,SI_NO,1,FALSE),-1)=-1,"Valor no válido para actividad de alto riesgo (por favor seleccionarlo de la lista). ","")
   )
)</f>
        <v/>
      </c>
      <c r="EK14" s="46">
        <f>IF($DS14,
   IF(U14="","Debes escribir el código del municipio de residencia del trabajador. ",
      IF(_xlfn.IFNA(VLOOKUP(U14,MUNICIPIO,1,FALSE),-1)=-1,"El municipio de residencia del trabajador es inválido (por favor seleccionarlo de la lista). ","")
   )
)</f>
        <v/>
      </c>
      <c r="EL14" s="46">
        <f>IF($DS14,
   IF(V14="","Debes escribir el la dirección de residendia del trabajador. ","")
)</f>
        <v/>
      </c>
      <c r="EM14" s="46">
        <f>IF($DS14,
   IF(W14="","Debes escribir la fecha de inicio de la liquidación. ",
      IF(ISERR(DATE(YEAR(W14),MONTH(W14),DAY(W14))),"El valor ingresado en fecha de inicio de liquidación no tiene un formato válido. ",
          IF( AND($E$6&lt;&gt;"", DATE(YEAR(W14), MONTH(W14), 1) &lt;&gt; IFERROR(DATE(MID($E$6, 1, 4), MID($E$6, 6, 2),1), "1/1/1900") ), "La fecha de inicio de la liquidación debe estar dentro del período liquidado. ", "")
      )
   )
)</f>
        <v/>
      </c>
      <c r="EN14" s="46">
        <f>IF($DS14,
   IF(X14="","Debes escribir la fecha de fin de la liquidación. ",
      IF(ISERR(DATE(YEAR(X14),MONTH(X14),DAY(X14))),"El valor ingresado en fecha de fin de liquidación no tiene un formato válido. ",
          IF( AND($E$6&lt;&gt;"", DATE(YEAR(X14), MONTH(X14), 1) &lt;&gt; IFERROR(DATE(MID($E$6, 1, 4), MID($E$6, 6, 2),1), "1/1/1900") ), "La fecha de fin de la liquidación debe estar dentro del período liquidado. ", "")
      )
   )
)</f>
        <v/>
      </c>
      <c r="EO14" s="46">
        <f>IF($DS14,
   IF(Y14="","Debes escribir la frecuencia de pago del trabajador. ",
      IF(_xlfn.IFNA(VLOOKUP(Y14,PERÍODO_DE_NÓMINA,1,FALSE),-1)=-1,"La frecuencia de pago es inválida (por favor seleccionarlo de la lista). ","")
   )
)</f>
        <v/>
      </c>
      <c r="EP14" s="46">
        <f>IF($DS14,
   IF(Z14="","Debes escribir la fecha de pago. ",
      IF(ISERR(DATE(YEAR(Z14),MONTH(Z14),DAY(Z14))), "El valor ingresado en fecha de pago no tiene un formato válido. ","")
   )
)</f>
        <v/>
      </c>
      <c r="EQ14" s="46">
        <f>IF($DS14,
   IF(AA14="","Debes escribir el medio de pago. ",
      IF(_xlfn.IFNA(VLOOKUP(AA14,MEDIOS_DE_PAGO,1,FALSE),-1)=-1,"El medio de pago es inválido (por favor seleccionarlo de la lista). ","")
   )
)</f>
        <v/>
      </c>
      <c r="ER14" s="46">
        <f>OR(AA14='Tablas '!$T$4,AA14='Tablas '!$T$7,AA14='Tablas '!$T$8,AA14='Tablas '!$T$11)</f>
        <v/>
      </c>
      <c r="ES14" s="46">
        <f>IF(AND($DS14,ER14),
   IF(AB14="","Debes escribir la entidad bancaria. ",""),
   ""
)</f>
        <v/>
      </c>
      <c r="ET14" s="46">
        <f>IF(AND($DS14,ER14),
   IF(AC14="","Debes escribir el tipo de cuenta bancaria. ",
      IF(_xlfn.IFNA(VLOOKUP(AC14,TIPO_DE_CUENTA,1,FALSE),-1)=-1,"El tipo de cuenta bancaria es inválida (por favor seleccionarlo de la lista). ","")
   ),
   ""
)</f>
        <v/>
      </c>
      <c r="EU14" s="46">
        <f>IF(AND($DS14,ER14),
   IF(AD14="","Debes escribir el número de cuenta bancaria. ",""),
   ""
)</f>
        <v/>
      </c>
      <c r="EV14" s="46">
        <f>IF($DS14,
   IF(AE14="","Debes escribir el valor del sueldo básico. ",
      IF( ISERR(_xlfn.NUMBERVALUE(AE14)), "El valor del sueldo básico debe ser un número válido. ", "")
   )
)</f>
        <v/>
      </c>
      <c r="EW14" s="46">
        <f>IF($DS14,
   IF(AF14="","Debes escribir el número de días trabajados. ",
      IF( IFERROR(INT(AF14),1.1) &lt;&gt; IFERROR(_xlfn.NUMBERVALUE(AF14),1), "La cantidad de días trabajados debe ser un número entero. ", "")
   )
)</f>
        <v/>
      </c>
      <c r="EX14" s="46">
        <f>IF($DS14,
   IF(AG14="","Debes escribir el valor del sueldo trabajado. ",
      IF( ISERR(_xlfn.NUMBERVALUE(AG14)), "El valor del sueldo trabajado debe ser un número válido. ", "")
   )
)</f>
        <v/>
      </c>
      <c r="EY14" s="46">
        <f>IF($DS14,
   IF( AND(AH14&lt;&gt;"", ISERR(_xlfn.NUMBERVALUE(AH14))), "El valor del auxilio de transporte debe ser un número válido. ", "")
)</f>
        <v/>
      </c>
      <c r="EZ14" s="46">
        <f>IF($DS14,
   IF( AND(AI14&lt;&gt;"", ISERR(_xlfn.NUMBERVALUE(AI14))), "El valor de viáticos salariales debe ser un número válido. ", "")
)</f>
        <v/>
      </c>
      <c r="FA14" s="46">
        <f>IF($DS14,
   IF( AND(AJ14&lt;&gt;"", ISERR(_xlfn.NUMBERVALUE(AJ14))), "El valor de viáticos NO salariales debe ser un número válido. ", "")
)</f>
        <v/>
      </c>
      <c r="FB14" s="46">
        <f>CONCATENATE(AK14,AL14)&lt;&gt;""</f>
        <v/>
      </c>
      <c r="FC14" s="46">
        <f>IF(AND($DS14,FB14),
   IF(AK14="","Debes escribir el número de horas extras diurnas. ",
      IF( IFERROR(INT(AK14),1.1) &lt;&gt; IFERROR(_xlfn.NUMBERVALUE(AK14),1), "La cantidad de horas extras diurnas debe ser un número entero. ", "")
   ),
   ""
)</f>
        <v/>
      </c>
      <c r="FD14" s="46">
        <f>IF(AND($DS14,FB14),
   IF(AL14="","Debes escribir el valor de las horas extras diurnas. ",
      IF( ISERR(_xlfn.NUMBERVALUE(AL14)), "El valor de las horas extras duirnas debe ser un número válido. ", "")
   ),
   ""
)</f>
        <v/>
      </c>
      <c r="FE14" s="46">
        <f>CONCATENATE(AM14,AN14)&lt;&gt;""</f>
        <v/>
      </c>
      <c r="FF14" s="46">
        <f>IF(AND($DS14,FE14),
   IF(AM14="","Debes escribir el número de horas extras nocturnas. ",
      IF( IFERROR(INT(AM14),1.1) &lt;&gt; IFERROR(_xlfn.NUMBERVALUE(AM14),1), "La cantidad de horas extras nocturnas debe ser un número entero. ", "")
   ),
   ""
)</f>
        <v/>
      </c>
      <c r="FG14" s="46">
        <f>IF(AND($DS14,FE14),
   IF(AN14="","Debes escribir el valor de las horas extras nocturnas. ",
      IF( ISERR(_xlfn.NUMBERVALUE(AN14)), "El valor de las horas extras nocturnas debe ser un número válido. ", "")
   ),
   ""
)</f>
        <v/>
      </c>
      <c r="FH14" s="46">
        <f>CONCATENATE(AO14,AP14)&lt;&gt;""</f>
        <v/>
      </c>
      <c r="FI14" s="46">
        <f>IF(AND($DS14,FH14),
   IF(AO14="","Debes escribir el número de horas extras diurnas dominicales y festivas. ",
      IF( IFERROR(INT(AO14),1.1) &lt;&gt; IFERROR(_xlfn.NUMBERVALUE(AO14),1), "La cantidad de horas extras diurnas dominicales y festivas debe ser un número entero. ", "")
   ),
   ""
)</f>
        <v/>
      </c>
      <c r="FJ14" s="46">
        <f>IF(AND($DS14,FH14),
   IF(AP14="","Debes escribir el valor de las horas extras diurnas dominicales y festivas. ",
      IF( ISERR(_xlfn.NUMBERVALUE(AP14)), "El valor de las horas extras diurnas dominicales y festivas debe ser un número válido. ", "")
   ),
   ""
)</f>
        <v/>
      </c>
      <c r="FK14" s="46">
        <f>CONCATENATE(AQ14,AR14)&lt;&gt;""</f>
        <v/>
      </c>
      <c r="FL14" s="46">
        <f>IF(AND($DS14,FK14),
   IF(AQ14="","Debes escribir el número de horas extras nocturnas dominicales y festivas. ",
      IF( IFERROR(INT(AQ14),1.1) &lt;&gt; IFERROR(_xlfn.NUMBERVALUE(AQ14),1), "La cantidad de horas extras nocturnas dominicales y festivas debe ser un número entero. ", "")
   ),
   ""
)</f>
        <v/>
      </c>
      <c r="FM14" s="46">
        <f>IF(AND($DS14,FK14),
   IF(AR14="","Debes escribir el valor de las horas extras nocturnas dominicales y festivas. ",
      IF( ISERR(_xlfn.NUMBERVALUE(AR14)), "El valor de las horas extras nocturnas dominicales y festivas debe ser un número válido. ", "")
   ),
   ""
)</f>
        <v/>
      </c>
      <c r="FN14" s="46">
        <f>CONCATENATE(AS14,AT14)&lt;&gt;""</f>
        <v/>
      </c>
      <c r="FO14" s="46">
        <f>IF(AND($DS14,FN14),
   IF(AS14="","Debes escribir el número de horas recargo nocturno. ",
      IF( IFERROR(INT(AS14),1.1) &lt;&gt; IFERROR(_xlfn.NUMBERVALUE(AS14),1), "La cantidad de horas recargo nocturno debe ser un número entero. ", "")
   ),
   ""
)</f>
        <v/>
      </c>
      <c r="FP14" s="46">
        <f>IF(AND($DS14,FN14),
   IF(AT14="","Debes escribir el valor de las horas recargo nocturno. ",
      IF( ISERR(_xlfn.NUMBERVALUE(AT14)), "El valor de las horas recargo nocturno debe ser un número válido. ", "")
   ),
   ""
)</f>
        <v/>
      </c>
      <c r="FQ14" s="46">
        <f>CONCATENATE(AU14,AV14)&lt;&gt;""</f>
        <v/>
      </c>
      <c r="FR14" s="46">
        <f>IF(AND($DS14,FQ14),
   IF(AU14="","Debes escribir el número de horas recargo diurno dominical y festivo. ",
      IF( IFERROR(INT(AU14),1.1) &lt;&gt; IFERROR(_xlfn.NUMBERVALUE(AU14),1), "La cantidad de horas recargo diurno dominical y festivo debe ser un número entero. ", "")
   ),
   ""
)</f>
        <v/>
      </c>
      <c r="FS14" s="46">
        <f>IF(AND($DS14,FQ14),
   IF(AV14="","Debes escribir el valor de las horas recargo diurno dominical y festivo. ",
      IF( ISERR(_xlfn.NUMBERVALUE(AV14)), "El valor de las horas recargo diurno dominical y festivo debe ser un número válido. ", "")
   ),
   ""
)</f>
        <v/>
      </c>
      <c r="FT14" s="46">
        <f>CONCATENATE(AW14,AX14)&lt;&gt;""</f>
        <v/>
      </c>
      <c r="FU14" s="46">
        <f>IF(AND($DS14,FT14),
   IF(AW14="","Debes escribir el número de horas recargo nocturno dominical y festivo. ",
      IF( IFERROR(INT(AW14),1.1) &lt;&gt; IFERROR(_xlfn.NUMBERVALUE(AW14),1), "La cantidad de horas recargo nocturno dominical y festivo debe ser un número entero. ", "")
   ),
   ""
)</f>
        <v/>
      </c>
      <c r="FV14" s="46">
        <f>IF(AND($DS14,FT14),
   IF(AX14="","Debes escribir el valor de las horas recargo nocturno dominical y festivo. ",
      IF( ISERR(_xlfn.NUMBERVALUE(AX14)), "El valor de las horas recargo nocturno dominical y festivo debe ser un número válido. ", "")
   ),
   ""
)</f>
        <v/>
      </c>
      <c r="FW14" s="46">
        <f>CONCATENATE(AY14,AZ14)&lt;&gt;""</f>
        <v/>
      </c>
      <c r="FX14" s="46">
        <f>IF(AND($DS14,FW14),
   IF(AY14="","Debes escribir el número de días de vacaciones comunes. ",
      IF( IFERROR(INT(AY14),1.1) &lt;&gt; IFERROR(_xlfn.NUMBERVALUE(AY14),1), "La cantidad de días de vacaciones comunes debe ser un número entero. ", "")
   ),
   ""
)</f>
        <v/>
      </c>
      <c r="FY14" s="46">
        <f>IF(AND($DS14,FW14),
   IF(AZ14="","Debes escribir el valor de las vacaciones comunes. ",
      IF( ISERR(_xlfn.NUMBERVALUE(AZ14)), "El valor de las vacaciones comunes debe ser un número válido. ", "")
   ),
   ""
)</f>
        <v/>
      </c>
      <c r="FZ14" s="46">
        <f>CONCATENATE(BA14,BB14)&lt;&gt;""</f>
        <v/>
      </c>
      <c r="GA14" s="46">
        <f>IF(AND($DS14,FZ14),
   IF(BA14="","Debes escribir el número de días de vacaciones compensadas. ",
      IF( IFERROR(INT(BA14),1.1) &lt;&gt; IFERROR(_xlfn.NUMBERVALUE(BA14),1), "La cantidad de días de vacaciones compensadas debe ser un número entero. ", "")
   ),
   ""
)</f>
        <v/>
      </c>
      <c r="GB14" s="46">
        <f>IF(AND($DS14,FZ14),
   IF(BB14="","Debes escribir el valor de las vacaciones compensadas. ",
      IF( ISERR(_xlfn.NUMBERVALUE(BB14)), "El valor de las vacaciones compensadas debe ser un número válido. ", "")
   ),
   ""
)</f>
        <v/>
      </c>
      <c r="GC14" s="46">
        <f>CONCATENATE(BC14,BD14)&lt;&gt;""</f>
        <v/>
      </c>
      <c r="GD14" s="46">
        <f>IF(AND($DS14,GC14),
   IF(BC14="","Debes escribir el número de días de prima salarial. ",
      IF( IFERROR(INT(BC14),1.1) &lt;&gt; IFERROR(_xlfn.NUMBERVALUE(BC14),1), "La cantidad de días de prima salarial debe ser un número entero. ", "")
   ),
   ""
)</f>
        <v/>
      </c>
      <c r="GE14" s="46">
        <f>IF(AND($DS14,GC14),
   IF(BD14="","Debes escribir el valor de los días de prima salarial. ",
      IF( ISERR(_xlfn.NUMBERVALUE(BD14)), "El valor de los días de prima salarial debe ser un número válido. ", "")
   ),
   ""
)</f>
        <v/>
      </c>
      <c r="GF14" s="46">
        <f>IF($DS14,
   IF( AND(BE14&lt;&gt;"", ISERR(_xlfn.NUMBERVALUE(BE14))), "El valor de la prima NO saliarial debe ser un número válido. ", "")
)</f>
        <v/>
      </c>
      <c r="GG14" s="46">
        <f>CONCATENATE(BF14,BG14,BH14)&lt;&gt;""</f>
        <v/>
      </c>
      <c r="GH14" s="46">
        <f>IF(AND($DS14,GG14),
   IF(BF14="","Debes escribir el valor de las cesantías. ",
      IF( ISERR(_xlfn.NUMBERVALUE(BF14)), "El valor de las cesantías debe ser un número válido. ", "")
   ),
   ""
)</f>
        <v/>
      </c>
      <c r="GI14" s="46">
        <f>IF(AND($DS14,GG14),
   IF(BG14="","Debes escribir el % de cesantías. ",
      IF( ISERR(_xlfn.NUMBERVALUE(BG14)), "El % de cesantías debe ser un número válido. ", "")
   ),
   ""
)</f>
        <v/>
      </c>
      <c r="GJ14" s="46">
        <f>IF(AND($DS14,GG14),
   IF(BH14="","Debes escribir el valor de intereses de cesantías. ",
      IF( ISERR(_xlfn.NUMBERVALUE(BH14)), "El valor de intereses de cesantías debe ser un número válido. ", "")
   ),
   ""
)</f>
        <v/>
      </c>
      <c r="GK14" s="46">
        <f>CONCATENATE(BI14,BJ14,BK14)&lt;&gt;""</f>
        <v/>
      </c>
      <c r="GL14" s="46">
        <f>IF(AND($DS14,GK14),
   IF(BI14="","Debes escribir el número de días de incapacidad. ",
      IF( IFERROR(INT(BI14),1.1) &lt;&gt; IFERROR(_xlfn.NUMBERVALUE(BI14),1), "La cantidad de días de incapacidad debe ser un número entero. ", "")
   ),
   ""
)</f>
        <v/>
      </c>
      <c r="GM14" s="46">
        <f>IF(AND($DS14,GK14),
   IF(BJ14="","Debes escribir el tipo de incapacidad. ",
      IF(_xlfn.IFNA(VLOOKUP(BJ14,TIPO_DE_INCAPACIDAD,1,FALSE),-1)=-1,"El tipo de incapacidad es inválida (por favor seleccionarlo de la lista). ","")
   ),
   ""
)</f>
        <v/>
      </c>
      <c r="GN14" s="46">
        <f>IF(AND($DS14,GK14),
   IF(BK14="","Debes escribir el valor de la incapacidad. ",
      IF( ISERR(_xlfn.NUMBERVALUE(BK14)), "El valor de la incapacidad debe ser un número válido. ", "")
   ),
   ""
)</f>
        <v/>
      </c>
      <c r="GO14" s="46">
        <f>CONCATENATE(BL14,BM14)&lt;&gt;""</f>
        <v/>
      </c>
      <c r="GP14" s="46">
        <f>IF(AND($DS14,GO14),
   IF(BL14="","Debes escribir el número de días de licencia de maternidad o paternidad. ",
      IF( IFERROR(INT(BL14),1.1) &lt;&gt; IFERROR(_xlfn.NUMBERVALUE(BL14),1), "La cantidad de días de licencia de maternidad o paternidad debe ser un número entero. ", "")
   ),
   ""
)</f>
        <v/>
      </c>
      <c r="GQ14" s="46">
        <f>IF(AND($DS14,GO14),
   IF(BM14="","Debes escribir el valor de la licencia de maternidad o paternidad. ",
      IF( ISERR(_xlfn.NUMBERVALUE(BM14)), "El valor de la licencia de maternidad o paternidad debe ser un número válido. ", "")
   ),
   ""
)</f>
        <v/>
      </c>
      <c r="GR14" s="46">
        <f>CONCATENATE(BN14,BO14)&lt;&gt;""</f>
        <v/>
      </c>
      <c r="GS14" s="46">
        <f>IF(AND($DS14,GR14),
   IF(BN14="","Debes escribir el número de días de licencia remunerada. ",
      IF( IFERROR(INT(BN14),1.1) &lt;&gt; IFERROR(_xlfn.NUMBERVALUE(BN14),1), "La cantidad de días de licencia remunerada debe ser un número entero. ", "")
   ),
   ""
)</f>
        <v/>
      </c>
      <c r="GT14" s="46">
        <f>IF(AND($DS14,GR14),
   IF(BO14="","Debes escribir el valor de la licencia remunerada. ",
      IF( ISERR(_xlfn.NUMBERVALUE(BO14)), "El valor de la licencia remunerada debe ser un número válido. ", "")
   ),
   ""
)</f>
        <v/>
      </c>
      <c r="GU14" s="46">
        <f>IF($DS14,
   IF( AND(BP14&lt;&gt;"", ISERR(_xlfn.NUMBERVALUE(BP14))), "El valor de la licencia NO remunerada debe ser un número válido. ", "")
)</f>
        <v/>
      </c>
      <c r="GV14" s="46">
        <f>IF($DS14,
   IF( AND(BQ14&lt;&gt;"", ISERR(_xlfn.NUMBERVALUE(BQ14))), "El valor de auxilios salariales debe ser un número válido. ", "")
)</f>
        <v/>
      </c>
      <c r="GW14" s="46">
        <f>IF($DS14,
   IF( AND(BR14&lt;&gt;"", ISERR(_xlfn.NUMBERVALUE(BR14))), "El valor de auxilios NO salariales debe ser un número válido. ", "")
)</f>
        <v/>
      </c>
      <c r="GX14" s="46">
        <f>IF($DS14,
   IF( AND(BS14&lt;&gt;"", ISERR(_xlfn.NUMBERVALUE(BS14))), "El valor de bonos salariales debe ser un número válido. ", "")
)</f>
        <v/>
      </c>
      <c r="GY14" s="46">
        <f>IF($DS14,
   IF( AND(BT14&lt;&gt;"", ISERR(_xlfn.NUMBERVALUE(BT14))), "El valor de bonos NO salariales debe ser un número válido. ", "")
)</f>
        <v/>
      </c>
      <c r="GZ14" s="46">
        <f>IF($DS14,
   IF( AND(BU14&lt;&gt;"", ISERR(_xlfn.NUMBERVALUE(BU14))), "El valor de bonos salariales de alimentación debe ser un número válido. ", "")
)</f>
        <v/>
      </c>
      <c r="HA14" s="46">
        <f>IF($DS14,
   IF( AND(BV14&lt;&gt;"", ISERR(_xlfn.NUMBERVALUE(BV14))), "El valor de bonos NO salariales de alimentación debe ser un número válido. ", "")
)</f>
        <v/>
      </c>
      <c r="HB14" s="46">
        <f>IF($DS14,
   IF( AND(BW14&lt;&gt;"", ISERR(_xlfn.NUMBERVALUE(BW14))), "El valor de bonificaciones salariales debe ser un número válido. ", "")
)</f>
        <v/>
      </c>
      <c r="HC14" s="46">
        <f>IF($DS14,
   IF( AND(BX14&lt;&gt;"", ISERR(_xlfn.NUMBERVALUE(BX14))), "El valor de bonificaciones NO salariales debe ser un número válido. ", "")
)</f>
        <v/>
      </c>
      <c r="HD14" s="46">
        <f>IF($DS14,
   IF( AND(BY14&lt;&gt;"", ISERR(_xlfn.NUMBERVALUE(BY14))), "El valor de compensaciones ordinarias debe ser un número válido. ", "")
)</f>
        <v/>
      </c>
      <c r="HE14" s="46">
        <f>IF($DS14,
   IF( AND(BZ14&lt;&gt;"", ISERR(_xlfn.NUMBERVALUE(BZ14))), "El valor de compensaciones extraordinarias debe ser un número válido. ", "")
)</f>
        <v/>
      </c>
      <c r="HF14" s="46">
        <f>IF($DS14,
   IF( AND(CA14&lt;&gt;"", ISERR(_xlfn.NUMBERVALUE(CA14))), "El valor de comisiones debe ser un número válido. ", "")
)</f>
        <v/>
      </c>
      <c r="HG14" s="46">
        <f>IF($DS14,
   IF( AND(CB14&lt;&gt;"", ISERR(_xlfn.NUMBERVALUE(CB14))), "El valor de ausencia por huega debe ser un número válido. ", "")
)</f>
        <v/>
      </c>
      <c r="HH14" s="46">
        <f>IF($DS14,
   IF( AND(CC14&lt;&gt;"", ISERR(_xlfn.NUMBERVALUE(CC14))), "El valor de anticipos debe ser un número válido. ", "")
)</f>
        <v/>
      </c>
      <c r="HI14" s="46">
        <f>IF($DS14,
   IF( AND(CD14&lt;&gt;"", ISERR(_xlfn.NUMBERVALUE(CD14))), "El valor de pagos a terceros debe ser un número válido. ", "")
)</f>
        <v/>
      </c>
      <c r="HJ14" s="46">
        <f>IF($DS14,
   IF( AND(CE14&lt;&gt;"", ISERR(_xlfn.NUMBERVALUE(CE14))), "El valor de dotación debe ser un número válido. ", "")
)</f>
        <v/>
      </c>
      <c r="HK14" s="46">
        <f>IF($DS14,
   IF( AND(CF14&lt;&gt;"", ISERR(_xlfn.NUMBERVALUE(CF14))), "El valor de apoyo sostenibilidad debe ser un número válido. ", "")
)</f>
        <v/>
      </c>
      <c r="HL14" s="46">
        <f>IF($DS14,
   IF( AND(CG14&lt;&gt;"", ISERR(_xlfn.NUMBERVALUE(CG14))), "El valor de teletrabajo debe ser un número válido. ", "")
)</f>
        <v/>
      </c>
      <c r="HM14" s="46">
        <f>IF($DS14,
   IF( AND(CH14&lt;&gt;"", ISERR(_xlfn.NUMBERVALUE(CH14))), "El valor de bonificación de retiro debe ser un número válido. ", "")
)</f>
        <v/>
      </c>
      <c r="HN14" s="46">
        <f>IF($DS14,
   IF( AND(CI14&lt;&gt;"", ISERR(_xlfn.NUMBERVALUE(CI14))), "El valor de indemnización de retiro debe ser un número válido. ", "")
)</f>
        <v/>
      </c>
      <c r="HO14" s="46">
        <f>IF($DS14,
   IF( AND(CJ14&lt;&gt;"", ISERR(_xlfn.NUMBERVALUE(CJ14))), "El valor de reintegros debe ser un número válido. ", "")
)</f>
        <v/>
      </c>
      <c r="HP14" s="46">
        <f>CONCATENATE(CK14,CL14,CM14)&lt;&gt;""</f>
        <v/>
      </c>
      <c r="HQ14" s="46">
        <f>IF(AND($DS14,HP14),
   IF(CK14="","Debes escribir la descripción de otro concepto no categorizado. ",""),
   ""
)</f>
        <v/>
      </c>
      <c r="HR14" s="46">
        <f>IF(AND($DS14,HP14),
   IF(CONCATENATE(CL14,CM14)="","Debes escribir al menos un valor de concepto no categorizado (salarial o no salarial). ",
      IF(ISERR(_xlfn.NUMBERVALUE(CL14)),"El valor salarial concepto no categorizado debe ser un número válido. ","")
   ),
   ""
)</f>
        <v/>
      </c>
      <c r="HS14" s="46">
        <f>IF(AND($DS14,HP14),
   IF(CONCATENATE(CL14,CM14)="","Debes escribir al menos un valor de concepto no categorizado (salarial o no salarial). ",
      IF(ISERR(_xlfn.NUMBERVALUE(CM14)),"El valor NO salarial concepto no categorizado debe ser un número válido. ","")
   ),
   ""
)</f>
        <v/>
      </c>
      <c r="HT14" s="46">
        <f>IF($DS14,
   IF(CN14="","Debes escribir el porcentaje del aporte a salud. ",
      IF( ISERR(_xlfn.NUMBERVALUE(CN14)), "El valor del porcentaje del aporte a salud debe ser un número válido. ", "")
   )
)</f>
        <v/>
      </c>
      <c r="HU14" s="46">
        <f>IF($DS14,
   IF(CO14="","Debes escribir el valor del aporte a salud. ",
      IF( ISERR(_xlfn.NUMBERVALUE(CO14)), "El valor del aporte a salud debe ser un número válido. ", "")
   )
)</f>
        <v/>
      </c>
      <c r="HV14" s="46">
        <f>IF($DS14,
   IF( AND(CP14&lt;&gt;"", ISERR(_xlfn.NUMBERVALUE(CP14))), "El valor plan complementario debe ser un número válido. ", "")
)</f>
        <v/>
      </c>
      <c r="HW14" s="46">
        <f>IF($DS14,
   IF(CQ14="","Debes escribir el porcentaje del aporte a pensión. ",
      IF( ISERR(_xlfn.NUMBERVALUE(CQ14)), "El valor del porcentaje del aporte a pensión debe ser un número válido. ", "")
   )
)</f>
        <v/>
      </c>
      <c r="HX14" s="46">
        <f>IF($DS14,
   IF(CR14="","Debes escribir el valor del aporte a pensión. ",
      IF( ISERR(_xlfn.NUMBERVALUE(CR14)), "El valor del aporte a salud debe ser un número válido. ", "")
   )
)</f>
        <v/>
      </c>
      <c r="HY14" s="46">
        <f>IF($DS14,
   IF( AND(CS14&lt;&gt;"", ISERR(_xlfn.NUMBERVALUE(CS14))), "El valor pensión voluntaria debe ser un número válido. ", "")
)</f>
        <v/>
      </c>
      <c r="HZ14" s="46">
        <f>CONCATENATE(CT14,CU14,CV14,CW14)&lt;&gt;""</f>
        <v/>
      </c>
      <c r="IA14" s="46">
        <f>IF(AND($DS14,HZ14),
   IF(CT14="","Debes escribir el % del fondo de seguridad pensional. ",
      IF( ISERR(_xlfn.NUMBERVALUE(CT14)), "El % del fondo de seguridad debe ser un número válido. ", "")
   ),
   ""
)</f>
        <v/>
      </c>
      <c r="IB14" s="46">
        <f>IF(AND($DS14,HZ14),
   IF(CU14="","Debes escribir el valor del aporte al fondo de solidaridad pensional. ",
      IF( ISERR(_xlfn.NUMBERVALUE(CU14)), "El valor del aporte al fondo de solidaridad pensional debe ser un número válido. ", "")
   ),
   ""
)</f>
        <v/>
      </c>
      <c r="IC14" s="46">
        <f>IF(AND($DS14,HZ14),
   IF(CV14="","Debes escribir el % del fondo de subsistencia. ",
      IF( ISERR(_xlfn.NUMBERVALUE(CV14)), "El % del fondo de subsistencia debe ser un número válido. ", "")
   ),
   ""
)</f>
        <v/>
      </c>
      <c r="ID14" s="46">
        <f>IF(AND($DS14,HZ14),
   IF(CW14="","Debes escribir el valor del fondo de subsistencia. ",
      IF( ISERR(_xlfn.NUMBERVALUE(CW14)), "El valor del fondo de subsistencia debe ser un número válido. ", "")
   ),
   ""
)</f>
        <v/>
      </c>
      <c r="IE14" s="46">
        <f>CONCATENATE(CX14,CY14)&lt;&gt;""</f>
        <v/>
      </c>
      <c r="IF14" s="46">
        <f>IF(AND($DS14,IE14),
   IF(CX14="","Debes escribir el % de sindicato. ",
      IF( ISERR(_xlfn.NUMBERVALUE(CX14)), "El % de sindicato debe ser un número válido. ", "")
   ),
   ""
)</f>
        <v/>
      </c>
      <c r="IG14" s="46">
        <f>IF(AND($DS14,IE14),
   IF(CY14="","Debes escribir el valor del sindicato. ",
      IF( ISERR(_xlfn.NUMBERVALUE(CY14)), "El valor del sindicato debe ser un número válido. ", "")
   ),
   ""
)</f>
        <v/>
      </c>
      <c r="IH14" s="46">
        <f>IF($DS14,
   IF( AND(CZ14&lt;&gt;"", ISERR(_xlfn.NUMBERVALUE(CZ14))), "El valor de sanción pública debe ser un número válido. ", "")
)</f>
        <v/>
      </c>
      <c r="II14" s="46">
        <f>IF($DS14,
   IF( AND(DA14&lt;&gt;"", ISERR(_xlfn.NUMBERVALUE(DA14))), "El valor de sanción privada debe ser un número válido. ", "")
)</f>
        <v/>
      </c>
      <c r="IJ14" s="46">
        <f>CONCATENATE(DB14,DC14)&lt;&gt;""</f>
        <v/>
      </c>
      <c r="IK14" s="46">
        <f>IF(AND($DS14,IJ14),
   IF(DB14="","Debes escribir la descripción de libranza. ",""),
   ""
)</f>
        <v/>
      </c>
      <c r="IL14" s="46">
        <f>IF(AND($DS14,IJ14),
   IF(DC14="","Debes escribir la cuota libranza. ",
      IF(ISERR(_xlfn.NUMBERVALUE(DC14)),"El valor de la cuota libranza debe ser un número válido. ","")
   ),
   ""
)</f>
        <v/>
      </c>
      <c r="IM14" s="46">
        <f>IF($DS14,
   IF( AND(DD14&lt;&gt;"", ISERR(_xlfn.NUMBERVALUE(DD14))), "El valor de pagos a terceros debe ser un número válido. ", "")
)</f>
        <v/>
      </c>
      <c r="IN14" s="46">
        <f>IF($DS14,
   IF( AND(DE14&lt;&gt;"", ISERR(_xlfn.NUMBERVALUE(DE14))), "El valor de anticipos debe ser un número válido. ", "")
)</f>
        <v/>
      </c>
      <c r="IO14" s="46">
        <f>IF($DS14,
   IF( AND(DF14&lt;&gt;"", ISERR(_xlfn.NUMBERVALUE(DF14))), "El valor de AFC debe ser un número válido. ", "")
)</f>
        <v/>
      </c>
      <c r="IP14" s="46">
        <f>IF($DS14,
   IF( AND(DG14&lt;&gt;"", ISERR(_xlfn.NUMBERVALUE(DG14))), "El valor de rete-fuente debe ser un número válido. ", "")
)</f>
        <v/>
      </c>
      <c r="IQ14" s="46">
        <f>IF($DS14,
   IF( AND(DH14&lt;&gt;"", ISERR(_xlfn.NUMBERVALUE(DH14))), "El valor de cooperativa de trabajo debe ser un número válido. ", "")
)</f>
        <v/>
      </c>
      <c r="IR14" s="46">
        <f>IF($DS14,
   IF( AND(DI14&lt;&gt;"", ISERR(_xlfn.NUMBERVALUE(DI14))), "El valor de embargo fiscal debe ser un número válido. ", "")
)</f>
        <v/>
      </c>
      <c r="IS14" s="46">
        <f>IF($DS14,
   IF( AND(DJ14&lt;&gt;"", ISERR(_xlfn.NUMBERVALUE(DJ14))), "El valor de educación debe ser un número válido. ", "")
)</f>
        <v/>
      </c>
      <c r="IT14" s="46">
        <f>IF($DS14,
   IF( AND(DK14&lt;&gt;"", ISERR(_xlfn.NUMBERVALUE(DK14))), "El valor de reintegro debe ser un número válido. ", "")
)</f>
        <v/>
      </c>
      <c r="IU14" s="46">
        <f>IF($DS14,
   IF( AND(DL14&lt;&gt;"", ISERR(_xlfn.NUMBERVALUE(DL14))), "El valor de deuda debe ser un número válido. ", "")
)</f>
        <v/>
      </c>
      <c r="IV14" s="46">
        <f>IF($DS14,
   IF( AND(DM14&lt;&gt;"", ISERR(_xlfn.NUMBERVALUE(DM14))), "El valor de otras deducciones debe ser un número válido. ", "")
)</f>
        <v/>
      </c>
      <c r="IW14" s="46">
        <f>IF($DS14,
   IF(DN14="","Debes escribir el valor de los devengos totales. ",
      IF( ISERR(_xlfn.NUMBERVALUE(DN14)), "El valor de los devengos totales debe ser un número válido. ", "")
   )
)</f>
        <v/>
      </c>
      <c r="IX14" s="46">
        <f>IF($DS14,
   IF(DO14="","Debes escribir el valor de las deducciones totales. ",
      IF( ISERR(_xlfn.NUMBERVALUE(DO14)), "El valor de las deducciones totales debe ser un número válido. ", "")
   )
)</f>
        <v/>
      </c>
      <c r="IY14" s="46">
        <f>IF($DS14,
   IF(DP14="","Debes escribir el valor del salario total. ",
      IF( ISERR(_xlfn.NUMBERVALUE(DP14)), "El valor del salario total debe ser un número válido. ", "")
   )
)</f>
        <v/>
      </c>
    </row>
    <row r="15">
      <c r="B15" s="48" t="n">
        <v>3</v>
      </c>
      <c r="C15" s="61">
        <f>IF(AND(DS15,DP15&lt;&gt;""),
IF(DQ15="","OK","Error"),
""
)</f>
        <v/>
      </c>
      <c r="D15" s="53" t="n"/>
      <c r="E15" s="52" t="inlineStr">
        <is>
          <t>Cédula de ciudadanía</t>
        </is>
      </c>
      <c r="F15" s="112" t="n">
        <v>1053830980</v>
      </c>
      <c r="G15" s="52" t="inlineStr">
        <is>
          <t>ANDRÉS</t>
        </is>
      </c>
      <c r="H15" s="53" t="n"/>
      <c r="I15" s="52" t="inlineStr">
        <is>
          <t>GÓMEZ</t>
        </is>
      </c>
      <c r="J15" s="52" t="inlineStr">
        <is>
          <t>ARBELÁEZ</t>
        </is>
      </c>
      <c r="K15" s="53" t="n"/>
      <c r="L15" s="55" t="n">
        <v>44823</v>
      </c>
      <c r="M15" s="108" t="n">
        <v>420</v>
      </c>
      <c r="N15" s="56" t="n"/>
      <c r="O15" s="52" t="inlineStr">
        <is>
          <t>Dependiente</t>
        </is>
      </c>
      <c r="P15" s="52" t="inlineStr">
        <is>
          <t>No aplica</t>
        </is>
      </c>
      <c r="Q15" s="52" t="inlineStr">
        <is>
          <t>Termino Fijo</t>
        </is>
      </c>
      <c r="R15" s="52" t="inlineStr">
        <is>
          <t>No</t>
        </is>
      </c>
      <c r="S15" s="52" t="inlineStr">
        <is>
          <t>No</t>
        </is>
      </c>
      <c r="T15" s="53" t="n"/>
      <c r="U15" s="52" t="inlineStr">
        <is>
          <t>Rionegro / Antioquia</t>
        </is>
      </c>
      <c r="V15" s="52" t="inlineStr">
        <is>
          <t>Carrera 46 # 39-96</t>
        </is>
      </c>
      <c r="W15" s="55" t="inlineStr">
        <is>
          <t>1/10/2023</t>
        </is>
      </c>
      <c r="X15" s="55" t="inlineStr">
        <is>
          <t>31/10/2023</t>
        </is>
      </c>
      <c r="Y15" s="52" t="inlineStr">
        <is>
          <t>Mensual</t>
        </is>
      </c>
      <c r="Z15" s="55" t="inlineStr">
        <is>
          <t>30/10/2023</t>
        </is>
      </c>
      <c r="AA15" s="52" t="inlineStr">
        <is>
          <t>Transferencia Débito Interbancario</t>
        </is>
      </c>
      <c r="AB15" s="53" t="inlineStr">
        <is>
          <t>BANCOLOMBIA</t>
        </is>
      </c>
      <c r="AC15" s="53" t="inlineStr">
        <is>
          <t>Ahorros</t>
        </is>
      </c>
      <c r="AD15" s="53" t="inlineStr">
        <is>
          <t>10092460993</t>
        </is>
      </c>
      <c r="AE15" s="177" t="n">
        <v>3219000</v>
      </c>
      <c r="AF15" s="113" t="n">
        <v>30</v>
      </c>
      <c r="AG15" s="177" t="n">
        <v>3219000</v>
      </c>
      <c r="AH15" s="178" t="n">
        <v>0</v>
      </c>
      <c r="AI15" s="178" t="n"/>
      <c r="AJ15" s="178" t="n"/>
      <c r="AK15" s="114" t="n"/>
      <c r="AL15" s="178" t="n"/>
      <c r="AM15" s="114" t="n"/>
      <c r="AN15" s="178" t="n"/>
      <c r="AO15" s="114" t="n"/>
      <c r="AP15" s="178" t="n"/>
      <c r="AQ15" s="114" t="n"/>
      <c r="AR15" s="178" t="n"/>
      <c r="AS15" s="114" t="n"/>
      <c r="AT15" s="178" t="n"/>
      <c r="AU15" s="114" t="n"/>
      <c r="AV15" s="178" t="n"/>
      <c r="AW15" s="114" t="n"/>
      <c r="AX15" s="178" t="n"/>
      <c r="AY15" s="114" t="n"/>
      <c r="AZ15" s="178" t="n"/>
      <c r="BA15" s="114" t="n"/>
      <c r="BB15" s="178" t="n"/>
      <c r="BC15" s="114" t="n"/>
      <c r="BD15" s="178" t="n"/>
      <c r="BE15" s="178" t="n"/>
      <c r="BF15" s="178" t="n"/>
      <c r="BG15" s="59" t="n"/>
      <c r="BH15" s="178" t="n"/>
      <c r="BI15" s="114" t="n"/>
      <c r="BJ15" s="53" t="n"/>
      <c r="BK15" s="178" t="n"/>
      <c r="BL15" s="114" t="n"/>
      <c r="BM15" s="178" t="n"/>
      <c r="BN15" s="114" t="n"/>
      <c r="BO15" s="178" t="n"/>
      <c r="BP15" s="178" t="n"/>
      <c r="BQ15" s="178" t="n"/>
      <c r="BR15" s="178" t="n"/>
      <c r="BS15" s="178" t="n"/>
      <c r="BT15" s="178" t="n"/>
      <c r="BU15" s="178" t="n"/>
      <c r="BV15" s="178" t="n"/>
      <c r="BW15" s="178" t="n"/>
      <c r="BX15" s="178" t="n"/>
      <c r="BY15" s="178" t="n"/>
      <c r="BZ15" s="178" t="n"/>
      <c r="CA15" s="178" t="n"/>
      <c r="CB15" s="178" t="n"/>
      <c r="CC15" s="178" t="n"/>
      <c r="CD15" s="178" t="n"/>
      <c r="CE15" s="178" t="n"/>
      <c r="CF15" s="178" t="n"/>
      <c r="CG15" s="178" t="n"/>
      <c r="CH15" s="178" t="n"/>
      <c r="CI15" s="178" t="n"/>
      <c r="CJ15" s="178" t="n"/>
      <c r="CK15" s="53" t="n"/>
      <c r="CL15" s="178" t="n"/>
      <c r="CM15" s="178" t="n"/>
      <c r="CN15" s="60" t="n">
        <v>0.04</v>
      </c>
      <c r="CO15" s="177" t="n">
        <v>128760</v>
      </c>
      <c r="CP15" s="178" t="n"/>
      <c r="CQ15" s="60" t="n">
        <v>0.04</v>
      </c>
      <c r="CR15" s="177" t="n">
        <v>128760</v>
      </c>
      <c r="CS15" s="178" t="n"/>
      <c r="CT15" s="59" t="n"/>
      <c r="CU15" s="178" t="n"/>
      <c r="CV15" s="59" t="n"/>
      <c r="CW15" s="178" t="n"/>
      <c r="CX15" s="59" t="n"/>
      <c r="CY15" s="178" t="n"/>
      <c r="CZ15" s="178" t="n"/>
      <c r="DA15" s="178" t="n"/>
      <c r="DB15" s="53" t="n"/>
      <c r="DC15" s="178" t="n"/>
      <c r="DD15" s="178" t="n"/>
      <c r="DE15" s="178" t="n"/>
      <c r="DF15" s="178" t="n"/>
      <c r="DG15" s="178" t="n"/>
      <c r="DH15" s="178" t="n"/>
      <c r="DI15" s="178" t="n"/>
      <c r="DJ15" s="178" t="n"/>
      <c r="DK15" s="178" t="n"/>
      <c r="DL15" s="178" t="n"/>
      <c r="DM15" s="178" t="n"/>
      <c r="DN15" s="177" t="n">
        <v>3219000</v>
      </c>
      <c r="DO15" s="177" t="n">
        <v>257520</v>
      </c>
      <c r="DP15" s="177" t="n">
        <v>2961480</v>
      </c>
      <c r="DQ15" s="76">
        <f>IF(AND(DS15,DP15&lt;&gt;""),
CONCATENATE(DT15,DU15,DV15,DW15,DX15,DY15,DZ15,EA15,EB15,EC15,ED15,EE15,EF15,EG15,EH15,EI15,EJ15,EK15,EL15,EM15,EN15,EO15,EP15,EQ15,ES15,ET15,EU15,EV15,EW15,EX15,EY15,EZ15,FA15,FC15,FD15,FF15,FG15,FI15,FJ15,FL15,FM15,FO15,FP15,FR15,FS15,FU15,FV15,FX15,FY15,GA15,GB15,GD15,GE15,GF15,GH15,GI15,GJ15,GL15,GM15,GN15,GP15,GQ15,GS15,GT15,GU15,GV15,GW15,GX15,GY15,GZ15,HA15,HB15,HC15,HD15,HE15,HF15,HG15,HH15,HI15,HJ15,HK15,HL15,HM15,HN15,HO15,HQ15,HR15,HS15,HT15,HU15,HV15,HW15,HX15,HY15,IA15,IB15,IC15,ID15,IF15,IG15,IH15,II15,IK15,IL15,IM15,IN15,IO15,IP15,IQ15,IR15,IS15,IT15,IU15,IV15,IW15,IX15,IY15,IZ15),
""
)</f>
        <v/>
      </c>
      <c r="DR15" s="53" t="n"/>
      <c r="DS15" s="46">
        <f>CONCATENATE(D15,$E15,$F15,$G15,H15,$I15,$J15,K15,$L15,$M15,N15,$O15,$P15,$Q15,$R15,$S15,T15,$U15,$V15,$W15,$X15,$Y15,$Z15,$AA15,AB15,AC15,AD15,$AE15,$AF15,$AG15,AH15,AI15,AJ15,AK15,AL15,AM15,AN15,AO15,AP15,AQ15,AR15,AS15,AT15,AU15,AV15,AW15,AX15,AY15,AZ15,BA15,BB15,BC15,BD15,BE15,BF15,BG15,BH15,BI15,BJ15,BK15,BL15,BM15,BN15,BO15,BP15,BQ15,BR15,BS15,BT15,BU15,BV15,BW15,BX15,BY15,BZ15,CA15,CB15,CC15,CD15,CE15,CF15,CG15,CH15,CI15,CJ15,CK15,CL15,CM15,$CN15,$CO15,CP15,$CQ15,$CR15,CS15,CT15,CU15,CV15,CW15,CX15,CY15,CZ15,DA15,DB15,DC15,DD15,DE15,DF15,DG15,DH15,DI15,DJ15,DK15,DL15,DM15,$DN15,$DO15,$DP15,DR15)&lt;&gt;""</f>
        <v/>
      </c>
      <c r="DT15" s="46">
        <f>IF(AND($DS15,$E$4&lt;&gt;""),
IF(LEFT($E$4,2) = "1.",
IF(D15&lt;&gt;"","El CUNE sólo se envía en operaciones de novedad o ajuste. ",""),
IF(D15="","Debes escribir un CUNE válido para realizar operaciones de novedad o ajuste. ","")),
""
)</f>
        <v/>
      </c>
      <c r="DU15" s="46">
        <f>IF($DS15,
IF(E15="","Debes seleccionar el tipo de documento del empleado. ",
IF(_xlfn.IFNA(VLOOKUP(E15,TIPO_DE_DOCUMENTO,1,FALSE),-1)=-1,"El tipo de documento no es válido (por favor seleccionarlo de la lista). ","")
)
)</f>
        <v/>
      </c>
      <c r="DV15" s="46">
        <f>IF($DS15,
IF(F15="","Debes escribir el número de documento del empleado. ","")
)</f>
        <v/>
      </c>
      <c r="DW15" s="46">
        <f>IF($DS15,
IF(G15="","Debes escribir el primer nombre del empleado. ","")
)</f>
        <v/>
      </c>
      <c r="DY15" s="46">
        <f>IF($DS15,
IF(I15="","Debes escribir el primer apellido del empleado. ","")
)</f>
        <v/>
      </c>
      <c r="DZ15" s="46">
        <f>IF($DS15,
IF(J15="","Debes escribir el segundo apellido del empleado. ","")
)</f>
        <v/>
      </c>
      <c r="EB15" s="46">
        <f>IF($DS15,
IF(L15="","Debes escribir la fecha de ingreso del empleado. ",
IF(ISERR(DATE(YEAR(L15),MONTH(L15),DAY(L15))), "El valor ingresado en fecha de ingreso no tiene un formato válido. ","")
)
)</f>
        <v/>
      </c>
      <c r="EC15" s="46">
        <f>IF($DS15,
IF(M15="","Debes escribir el tiempo laborado. ",
IF( IFERROR(INT(M15),1.1) &lt;&gt; IFERROR(_xlfn.NUMBERVALUE(M15),1), "El valor de los días trabajados debe ser un número entero. ", "")
)
)</f>
        <v/>
      </c>
      <c r="ED15" s="46">
        <f>IF($DS15,
IF( AND(N15&lt;&gt;"", ISERR(DATE(YEAR(N15),MONTH(N15),DAY(N15))) ), "El valor ingresado en fecha de ingreso no tiene un formato válido. ",
IF( AND(N15&lt;&gt;"", $E$6&lt;&gt;"", DATE(YEAR(N15), MONTH(N15), 1) &lt;&gt; IFERROR(DATE(MID($E$6, 1, 4), MID($E$6, 6, 2),1), "1/1/1900") ), "La fecha de retiro debe estar dentro del período liquidado. ", "")
)
)</f>
        <v/>
      </c>
      <c r="EE15" s="46">
        <f>IF($DS15,
IF(O15="","Debes seleccionar el tipo de trabajador. ",
IF(_xlfn.IFNA(VLOOKUP(O15,TIPO_DE_TRABAJADOR,1,FALSE),-1)=-1,"El tipo de trabajador no es válido (por favor seleccionarlo de la lista). ","")
)
)</f>
        <v/>
      </c>
      <c r="EF15" s="46">
        <f>IF($DS15,
IF(P15="","Debes seleccionar si es un trabajador dependiente pensionado por vejez. ",
IF(_xlfn.IFNA(VLOOKUP(P15,SUBTIPO_DE_TRABAJADOR,1,FALSE),-1)=-1,"El tipo de trabajador dependiente pensionado por vejez no es válido (por favor seleccionarlo de la lista). ","")
)
)</f>
        <v/>
      </c>
      <c r="EG15" s="46">
        <f>IF($DS15,
IF(Q15="","Debes seleccionar el tipo de contrato del trabajador. ",
IF(_xlfn.IFNA(VLOOKUP(Q15,TIPO_DE_CONTRATO,1,FALSE),-1)=-1,"El tipo de contrato del trabajador no es válido (por favor seleccionarlo de la lista). ","")
)
)</f>
        <v/>
      </c>
      <c r="EH15" s="46">
        <f>IF($DS15,
IF(R15="","Debes seleccionar si es un salario integral. ",
IF(_xlfn.IFNA(VLOOKUP(R15,SI_NO,1,FALSE),-1)=-1,"Valor no válido para salario integral (por favor seleccionarlo de la lista). ","")
)
)</f>
        <v/>
      </c>
      <c r="EI15" s="46">
        <f>IF($DS15,
IF(S15="","Debes seleccionar si el trabajador realiza actividades de riesgo. ",
IF(_xlfn.IFNA(VLOOKUP(S15,SI_NO,1,FALSE),-1)=-1,"Valor no válido para actividad de alto riesgo (por favor seleccionarlo de la lista). ","")
)
)</f>
        <v/>
      </c>
      <c r="EK15" s="46">
        <f>IF($DS15,
IF(U15="","Debes escribir el código del municipio de residencia del trabajador. ",
IF(_xlfn.IFNA(VLOOKUP(U15,MUNICIPIO,1,FALSE),-1)=-1,"El municipio de residencia del trabajador es inválido (por favor seleccionarlo de la lista). ","")
)
)</f>
        <v/>
      </c>
      <c r="EL15" s="46">
        <f>IF($DS15,
IF(V15="","Debes escribir el la dirección de residendia del trabajador. ","")
)</f>
        <v/>
      </c>
      <c r="EM15" s="46">
        <f>IF($DS15,
IF(W15="","Debes escribir la fecha de inicio de la liquidación. ",
IF(ISERR(DATE(YEAR(W15),MONTH(W15),DAY(W15))),"El valor ingresado en fecha de inicio de liquidación no tiene un formato válido. ",
IF( AND($E$6&lt;&gt;"", DATE(YEAR(W15), MONTH(W15), 1) &lt;&gt; IFERROR(DATE(MID($E$6, 1, 4), MID($E$6, 6, 2),1), "1/1/1900") ), "La fecha de inicio de la liquidación debe estar dentro del período liquidado. ", "")
)
)
)</f>
        <v/>
      </c>
      <c r="EN15" s="46">
        <f>IF($DS15,
IF(X15="","Debes escribir la fecha de fin de la liquidación. ",
IF(ISERR(DATE(YEAR(X15),MONTH(X15),DAY(X15))),"El valor ingresado en fecha de fin de liquidación no tiene un formato válido. ",
IF( AND($E$6&lt;&gt;"", DATE(YEAR(X15), MONTH(X15), 1) &lt;&gt; IFERROR(DATE(MID($E$6, 1, 4), MID($E$6, 6, 2),1), "1/1/1900") ), "La fecha de fin de la liquidación debe estar dentro del período liquidado. ", "")
)
)
)</f>
        <v/>
      </c>
      <c r="EO15" s="46">
        <f>IF($DS15,
IF(Y15="","Debes escribir la frecuencia de pago del trabajador. ",
IF(_xlfn.IFNA(VLOOKUP(Y15,PERÍODO_DE_NÓMINA,1,FALSE),-1)=-1,"La frecuencia de pago es inválida (por favor seleccionarlo de la lista). ","")
)
)</f>
        <v/>
      </c>
      <c r="EP15" s="46">
        <f>IF($DS15,
IF(Z15="","Debes escribir la fecha de pago. ",
IF(ISERR(DATE(YEAR(Z15),MONTH(Z15),DAY(Z15))), "El valor ingresado en fecha de pago no tiene un formato válido. ","")
)
)</f>
        <v/>
      </c>
      <c r="EQ15" s="46">
        <f>IF($DS15,
IF(AA15="","Debes escribir el medio de pago. ",
IF(_xlfn.IFNA(VLOOKUP(AA15,MEDIOS_DE_PAGO,1,FALSE),-1)=-1,"El medio de pago es inválido (por favor seleccionarlo de la lista). ","")
)
)</f>
        <v/>
      </c>
      <c r="ER15" s="46">
        <f>OR(AA15='Tablas '!$T$4,AA15='Tablas '!$T$7,AA15='Tablas '!$T$8,AA15='Tablas '!$T$11)</f>
        <v/>
      </c>
      <c r="ES15" s="46">
        <f>IF(AND($DS15,ER15),
IF(AB15="","Debes escribir la entidad bancaria. ",""),
""
)</f>
        <v/>
      </c>
      <c r="ET15" s="46">
        <f>IF(AND($DS15,ER15),
IF(AC15="","Debes escribir el tipo de cuenta bancaria. ",
IF(_xlfn.IFNA(VLOOKUP(AC15,TIPO_DE_CUENTA,1,FALSE),-1)=-1,"El tipo de cuenta bancaria es inválida (por favor seleccionarlo de la lista). ","")
),
""
)</f>
        <v/>
      </c>
      <c r="EU15" s="46">
        <f>IF(AND($DS15,ER15),
IF(AD15="","Debes escribir el número de cuenta bancaria. ",""),
""
)</f>
        <v/>
      </c>
      <c r="EV15" s="46">
        <f>IF($DS15,
IF(AE15="","Debes escribir el valor del sueldo básico. ",
IF( ISERR(_xlfn.NUMBERVALUE(AE15)), "El valor del sueldo básico debe ser un número válido. ", "")
)
)</f>
        <v/>
      </c>
      <c r="EW15" s="46">
        <f>IF($DS15,
IF(AF15="","Debes escribir el número de días trabajados. ",
IF( IFERROR(INT(AF15),1.1) &lt;&gt; IFERROR(_xlfn.NUMBERVALUE(AF15),1), "La cantidad de días trabajados debe ser un número entero. ", "")
)
)</f>
        <v/>
      </c>
      <c r="EX15" s="46">
        <f>IF($DS15,
IF(AG15="","Debes escribir el valor del sueldo trabajado. ",
IF( ISERR(_xlfn.NUMBERVALUE(AG15)), "El valor del sueldo trabajado debe ser un número válido. ", "")
)
)</f>
        <v/>
      </c>
      <c r="EY15" s="46">
        <f>IF($DS15,
IF( AND(AH15&lt;&gt;"", ISERR(_xlfn.NUMBERVALUE(AH15))), "El valor del auxilio de transporte debe ser un número válido. ", "")
)</f>
        <v/>
      </c>
      <c r="EZ15" s="46">
        <f>IF($DS15,
IF( AND(AI15&lt;&gt;"", ISERR(_xlfn.NUMBERVALUE(AI15))), "El valor de viáticos salariales debe ser un número válido. ", "")
)</f>
        <v/>
      </c>
      <c r="FA15" s="46">
        <f>IF($DS15,
IF( AND(AJ15&lt;&gt;"", ISERR(_xlfn.NUMBERVALUE(AJ15))), "El valor de viáticos NO salariales debe ser un número válido. ", "")
)</f>
        <v/>
      </c>
      <c r="FB15" s="46">
        <f>CONCATENATE(AK15,AL15)&lt;&gt;""</f>
        <v/>
      </c>
      <c r="FC15" s="46">
        <f>IF(AND($DS15,FB15),
IF(AK15="","Debes escribir el número de horas extras diurnas. ",
IF( IFERROR(INT(AK15),1.1) &lt;&gt; IFERROR(_xlfn.NUMBERVALUE(AK15),1), "La cantidad de horas extras diurnas debe ser un número entero. ", "")
),
""
)</f>
        <v/>
      </c>
      <c r="FD15" s="46">
        <f>IF(AND($DS15,FB15),
IF(AL15="","Debes escribir el valor de las horas extras diurnas. ",
IF( ISERR(_xlfn.NUMBERVALUE(AL15)), "El valor de las horas extras duirnas debe ser un número válido. ", "")
),
""
)</f>
        <v/>
      </c>
      <c r="FE15" s="46">
        <f>CONCATENATE(AM15,AN15)&lt;&gt;""</f>
        <v/>
      </c>
      <c r="FF15" s="46">
        <f>IF(AND($DS15,FE15),
IF(AM15="","Debes escribir el número de horas extras nocturnas. ",
IF( IFERROR(INT(AM15),1.1) &lt;&gt; IFERROR(_xlfn.NUMBERVALUE(AM15),1), "La cantidad de horas extras nocturnas debe ser un número entero. ", "")
),
""
)</f>
        <v/>
      </c>
      <c r="FG15" s="46">
        <f>IF(AND($DS15,FE15),
IF(AN15="","Debes escribir el valor de las horas extras nocturnas. ",
IF( ISERR(_xlfn.NUMBERVALUE(AN15)), "El valor de las horas extras nocturnas debe ser un número válido. ", "")
),
""
)</f>
        <v/>
      </c>
      <c r="FH15" s="46">
        <f>CONCATENATE(AO15,AP15)&lt;&gt;""</f>
        <v/>
      </c>
      <c r="FI15" s="46">
        <f>IF(AND($DS15,FH15),
IF(AO15="","Debes escribir el número de horas extras diurnas dominicales y festivas. ",
IF( IFERROR(INT(AO15),1.1) &lt;&gt; IFERROR(_xlfn.NUMBERVALUE(AO15),1), "La cantidad de horas extras diurnas dominicales y festivas debe ser un número entero. ", "")
),
""
)</f>
        <v/>
      </c>
      <c r="FJ15" s="46">
        <f>IF(AND($DS15,FH15),
IF(AP15="","Debes escribir el valor de las horas extras diurnas dominicales y festivas. ",
IF( ISERR(_xlfn.NUMBERVALUE(AP15)), "El valor de las horas extras diurnas dominicales y festivas debe ser un número válido. ", "")
),
""
)</f>
        <v/>
      </c>
      <c r="FK15" s="46">
        <f>CONCATENATE(AQ15,AR15)&lt;&gt;""</f>
        <v/>
      </c>
      <c r="FL15" s="46">
        <f>IF(AND($DS15,FK15),
IF(AQ15="","Debes escribir el número de horas extras nocturnas dominicales y festivas. ",
IF( IFERROR(INT(AQ15),1.1) &lt;&gt; IFERROR(_xlfn.NUMBERVALUE(AQ15),1), "La cantidad de horas extras nocturnas dominicales y festivas debe ser un número entero. ", "")
),
""
)</f>
        <v/>
      </c>
      <c r="FM15" s="46">
        <f>IF(AND($DS15,FK15),
IF(AR15="","Debes escribir el valor de las horas extras nocturnas dominicales y festivas. ",
IF( ISERR(_xlfn.NUMBERVALUE(AR15)), "El valor de las horas extras nocturnas dominicales y festivas debe ser un número válido. ", "")
),
""
)</f>
        <v/>
      </c>
      <c r="FN15" s="46">
        <f>CONCATENATE(AS15,AT15)&lt;&gt;""</f>
        <v/>
      </c>
      <c r="FO15" s="46">
        <f>IF(AND($DS15,FN15),
IF(AS15="","Debes escribir el número de horas recargo nocturno. ",
IF( IFERROR(INT(AS15),1.1) &lt;&gt; IFERROR(_xlfn.NUMBERVALUE(AS15),1), "La cantidad de horas recargo nocturno debe ser un número entero. ", "")
),
""
)</f>
        <v/>
      </c>
      <c r="FP15" s="46">
        <f>IF(AND($DS15,FN15),
IF(AT15="","Debes escribir el valor de las horas recargo nocturno. ",
IF( ISERR(_xlfn.NUMBERVALUE(AT15)), "El valor de las horas recargo nocturno debe ser un número válido. ", "")
),
""
)</f>
        <v/>
      </c>
      <c r="FQ15" s="46">
        <f>CONCATENATE(AU15,AV15)&lt;&gt;""</f>
        <v/>
      </c>
      <c r="FR15" s="46">
        <f>IF(AND($DS15,FQ15),
IF(AU15="","Debes escribir el número de horas recargo diurno dominical y festivo. ",
IF( IFERROR(INT(AU15),1.1) &lt;&gt; IFERROR(_xlfn.NUMBERVALUE(AU15),1), "La cantidad de horas recargo diurno dominical y festivo debe ser un número entero. ", "")
),
""
)</f>
        <v/>
      </c>
      <c r="FS15" s="46">
        <f>IF(AND($DS15,FQ15),
IF(AV15="","Debes escribir el valor de las horas recargo diurno dominical y festivo. ",
IF( ISERR(_xlfn.NUMBERVALUE(AV15)), "El valor de las horas recargo diurno dominical y festivo debe ser un número válido. ", "")
),
""
)</f>
        <v/>
      </c>
      <c r="FT15" s="46">
        <f>CONCATENATE(AW15,AX15)&lt;&gt;""</f>
        <v/>
      </c>
      <c r="FU15" s="46">
        <f>IF(AND($DS15,FT15),
IF(AW15="","Debes escribir el número de horas recargo nocturno dominical y festivo. ",
IF( IFERROR(INT(AW15),1.1) &lt;&gt; IFERROR(_xlfn.NUMBERVALUE(AW15),1), "La cantidad de horas recargo nocturno dominical y festivo debe ser un número entero. ", "")
),
""
)</f>
        <v/>
      </c>
      <c r="FV15" s="46">
        <f>IF(AND($DS15,FT15),
IF(AX15="","Debes escribir el valor de las horas recargo nocturno dominical y festivo. ",
IF( ISERR(_xlfn.NUMBERVALUE(AX15)), "El valor de las horas recargo nocturno dominical y festivo debe ser un número válido. ", "")
),
""
)</f>
        <v/>
      </c>
      <c r="FW15" s="46">
        <f>CONCATENATE(AY15,AZ15)&lt;&gt;""</f>
        <v/>
      </c>
      <c r="FX15" s="46">
        <f>IF(AND($DS15,FW15),
IF(AY15="","Debes escribir el número de días de vacaciones comunes. ",
IF( IFERROR(INT(AY15),1.1) &lt;&gt; IFERROR(_xlfn.NUMBERVALUE(AY15),1), "La cantidad de días de vacaciones comunes debe ser un número entero. ", "")
),
""
)</f>
        <v/>
      </c>
      <c r="FY15" s="46">
        <f>IF(AND($DS15,FW15),
IF(AZ15="","Debes escribir el valor de las vacaciones comunes. ",
IF( ISERR(_xlfn.NUMBERVALUE(AZ15)), "El valor de las vacaciones comunes debe ser un número válido. ", "")
),
""
)</f>
        <v/>
      </c>
      <c r="FZ15" s="46">
        <f>CONCATENATE(BA15,BB15)&lt;&gt;""</f>
        <v/>
      </c>
      <c r="GA15" s="46">
        <f>IF(AND($DS15,FZ15),
IF(BA15="","Debes escribir el número de días de vacaciones compensadas. ",
IF( IFERROR(INT(BA15),1.1) &lt;&gt; IFERROR(_xlfn.NUMBERVALUE(BA15),1), "La cantidad de días de vacaciones compensadas debe ser un número entero. ", "")
),
""
)</f>
        <v/>
      </c>
      <c r="GB15" s="46">
        <f>IF(AND($DS15,FZ15),
IF(BB15="","Debes escribir el valor de las vacaciones compensadas. ",
IF( ISERR(_xlfn.NUMBERVALUE(BB15)), "El valor de las vacaciones compensadas debe ser un número válido. ", "")
),
""
)</f>
        <v/>
      </c>
      <c r="GC15" s="46">
        <f>CONCATENATE(BC15,BD15)&lt;&gt;""</f>
        <v/>
      </c>
      <c r="GD15" s="46">
        <f>IF(AND($DS15,GC15),
IF(BC15="","Debes escribir el número de días de prima salarial. ",
IF( IFERROR(INT(BC15),1.1) &lt;&gt; IFERROR(_xlfn.NUMBERVALUE(BC15),1), "La cantidad de días de prima salarial debe ser un número entero. ", "")
),
""
)</f>
        <v/>
      </c>
      <c r="GE15" s="46">
        <f>IF(AND($DS15,GC15),
IF(BD15="","Debes escribir el valor de los días de prima salarial. ",
IF( ISERR(_xlfn.NUMBERVALUE(BD15)), "El valor de los días de prima salarial debe ser un número válido. ", "")
),
""
)</f>
        <v/>
      </c>
      <c r="GF15" s="46">
        <f>IF($DS15,
IF( AND(BE15&lt;&gt;"", ISERR(_xlfn.NUMBERVALUE(BE15))), "El valor de la prima NO saliarial debe ser un número válido. ", "")
)</f>
        <v/>
      </c>
      <c r="GG15" s="46">
        <f>CONCATENATE(BF15,BG15,BH15)&lt;&gt;""</f>
        <v/>
      </c>
      <c r="GH15" s="46">
        <f>IF(AND($DS15,GG15),
IF(BF15="","Debes escribir el valor de las cesantías. ",
IF( ISERR(_xlfn.NUMBERVALUE(BF15)), "El valor de las cesantías debe ser un número válido. ", "")
),
""
)</f>
        <v/>
      </c>
      <c r="GI15" s="46">
        <f>IF(AND($DS15,GG15),
IF(BG15="","Debes escribir el % de cesantías. ",
IF( ISERR(_xlfn.NUMBERVALUE(BG15)), "El % de cesantías debe ser un número válido. ", "")
),
""
)</f>
        <v/>
      </c>
      <c r="GJ15" s="46">
        <f>IF(AND($DS15,GG15),
IF(BH15="","Debes escribir el valor de intereses de cesantías. ",
IF( ISERR(_xlfn.NUMBERVALUE(BH15)), "El valor de intereses de cesantías debe ser un número válido. ", "")
),
""
)</f>
        <v/>
      </c>
      <c r="GK15" s="46">
        <f>CONCATENATE(BI15,BJ15,BK15)&lt;&gt;""</f>
        <v/>
      </c>
      <c r="GL15" s="46">
        <f>IF(AND($DS15,GK15),
IF(BI15="","Debes escribir el número de días de incapacidad. ",
IF( IFERROR(INT(BI15),1.1) &lt;&gt; IFERROR(_xlfn.NUMBERVALUE(BI15),1), "La cantidad de días de incapacidad debe ser un número entero. ", "")
),
""
)</f>
        <v/>
      </c>
      <c r="GM15" s="46">
        <f>IF(AND($DS15,GK15),
IF(BJ15="","Debes escribir el tipo de incapacidad. ",
IF(_xlfn.IFNA(VLOOKUP(BJ15,TIPO_DE_INCAPACIDAD,1,FALSE),-1)=-1,"El tipo de incapacidad es inválida (por favor seleccionarlo de la lista). ","")
),
""
)</f>
        <v/>
      </c>
      <c r="GN15" s="46">
        <f>IF(AND($DS15,GK15),
IF(BK15="","Debes escribir el valor de la incapacidad. ",
IF( ISERR(_xlfn.NUMBERVALUE(BK15)), "El valor de la incapacidad debe ser un número válido. ", "")
),
""
)</f>
        <v/>
      </c>
      <c r="GO15" s="46">
        <f>CONCATENATE(BL15,BM15)&lt;&gt;""</f>
        <v/>
      </c>
      <c r="GP15" s="46">
        <f>IF(AND($DS15,GO15),
IF(BL15="","Debes escribir el número de días de licencia de maternidad o paternidad. ",
IF( IFERROR(INT(BL15),1.1) &lt;&gt; IFERROR(_xlfn.NUMBERVALUE(BL15),1), "La cantidad de días de licencia de maternidad o paternidad debe ser un número entero. ", "")
),
""
)</f>
        <v/>
      </c>
      <c r="GQ15" s="46">
        <f>IF(AND($DS15,GO15),
IF(BM15="","Debes escribir el valor de la licencia de maternidad o paternidad. ",
IF( ISERR(_xlfn.NUMBERVALUE(BM15)), "El valor de la licencia de maternidad o paternidad debe ser un número válido. ", "")
),
""
)</f>
        <v/>
      </c>
      <c r="GR15" s="46">
        <f>CONCATENATE(BN15,BO15)&lt;&gt;""</f>
        <v/>
      </c>
      <c r="GS15" s="46">
        <f>IF(AND($DS15,GR15),
IF(BN15="","Debes escribir el número de días de licencia remunerada. ",
IF( IFERROR(INT(BN15),1.1) &lt;&gt; IFERROR(_xlfn.NUMBERVALUE(BN15),1), "La cantidad de días de licencia remunerada debe ser un número entero. ", "")
),
""
)</f>
        <v/>
      </c>
      <c r="GT15" s="46">
        <f>IF(AND($DS15,GR15),
IF(BO15="","Debes escribir el valor de la licencia remunerada. ",
IF( ISERR(_xlfn.NUMBERVALUE(BO15)), "El valor de la licencia remunerada debe ser un número válido. ", "")
),
""
)</f>
        <v/>
      </c>
      <c r="GU15" s="46">
        <f>IF($DS15,
IF( AND(BP15&lt;&gt;"", ISERR(_xlfn.NUMBERVALUE(BP15))), "El valor de la licencia NO remunerada debe ser un número válido. ", "")
)</f>
        <v/>
      </c>
      <c r="GV15" s="46">
        <f>IF($DS15,
IF( AND(BQ15&lt;&gt;"", ISERR(_xlfn.NUMBERVALUE(BQ15))), "El valor de auxilios salariales debe ser un número válido. ", "")
)</f>
        <v/>
      </c>
      <c r="GW15" s="46">
        <f>IF($DS15,
IF( AND(BR15&lt;&gt;"", ISERR(_xlfn.NUMBERVALUE(BR15))), "El valor de auxilios NO salariales debe ser un número válido. ", "")
)</f>
        <v/>
      </c>
      <c r="GX15" s="46">
        <f>IF($DS15,
IF( AND(BS15&lt;&gt;"", ISERR(_xlfn.NUMBERVALUE(BS15))), "El valor de bonos salariales debe ser un número válido. ", "")
)</f>
        <v/>
      </c>
      <c r="GY15" s="46">
        <f>IF($DS15,
IF( AND(BT15&lt;&gt;"", ISERR(_xlfn.NUMBERVALUE(BT15))), "El valor de bonos NO salariales debe ser un número válido. ", "")
)</f>
        <v/>
      </c>
      <c r="GZ15" s="46">
        <f>IF($DS15,
IF( AND(BU15&lt;&gt;"", ISERR(_xlfn.NUMBERVALUE(BU15))), "El valor de bonos salariales de alimentación debe ser un número válido. ", "")
)</f>
        <v/>
      </c>
      <c r="HA15" s="46">
        <f>IF($DS15,
IF( AND(BV15&lt;&gt;"", ISERR(_xlfn.NUMBERVALUE(BV15))), "El valor de bonos NO salariales de alimentación debe ser un número válido. ", "")
)</f>
        <v/>
      </c>
      <c r="HB15" s="46">
        <f>IF($DS15,
IF( AND(BW15&lt;&gt;"", ISERR(_xlfn.NUMBERVALUE(BW15))), "El valor de bonificaciones salariales debe ser un número válido. ", "")
)</f>
        <v/>
      </c>
      <c r="HC15" s="46">
        <f>IF($DS15,
IF( AND(BX15&lt;&gt;"", ISERR(_xlfn.NUMBERVALUE(BX15))), "El valor de bonificaciones NO salariales debe ser un número válido. ", "")
)</f>
        <v/>
      </c>
      <c r="HD15" s="46">
        <f>IF($DS15,
IF( AND(BY15&lt;&gt;"", ISERR(_xlfn.NUMBERVALUE(BY15))), "El valor de compensaciones ordinarias debe ser un número válido. ", "")
)</f>
        <v/>
      </c>
      <c r="HE15" s="46">
        <f>IF($DS15,
IF( AND(BZ15&lt;&gt;"", ISERR(_xlfn.NUMBERVALUE(BZ15))), "El valor de compensaciones extraordinarias debe ser un número válido. ", "")
)</f>
        <v/>
      </c>
      <c r="HF15" s="46">
        <f>IF($DS15,
IF( AND(CA15&lt;&gt;"", ISERR(_xlfn.NUMBERVALUE(CA15))), "El valor de comisiones debe ser un número válido. ", "")
)</f>
        <v/>
      </c>
      <c r="HG15" s="46">
        <f>IF($DS15,
IF( AND(CB15&lt;&gt;"", ISERR(_xlfn.NUMBERVALUE(CB15))), "El valor de ausencia por huega debe ser un número válido. ", "")
)</f>
        <v/>
      </c>
      <c r="HH15" s="46">
        <f>IF($DS15,
IF( AND(CC15&lt;&gt;"", ISERR(_xlfn.NUMBERVALUE(CC15))), "El valor de anticipos debe ser un número válido. ", "")
)</f>
        <v/>
      </c>
      <c r="HI15" s="46">
        <f>IF($DS15,
IF( AND(CD15&lt;&gt;"", ISERR(_xlfn.NUMBERVALUE(CD15))), "El valor de pagos a terceros debe ser un número válido. ", "")
)</f>
        <v/>
      </c>
      <c r="HJ15" s="46">
        <f>IF($DS15,
IF( AND(CE15&lt;&gt;"", ISERR(_xlfn.NUMBERVALUE(CE15))), "El valor de dotación debe ser un número válido. ", "")
)</f>
        <v/>
      </c>
      <c r="HK15" s="46">
        <f>IF($DS15,
IF( AND(CF15&lt;&gt;"", ISERR(_xlfn.NUMBERVALUE(CF15))), "El valor de apoyo sostenibilidad debe ser un número válido. ", "")
)</f>
        <v/>
      </c>
      <c r="HL15" s="46">
        <f>IF($DS15,
IF( AND(CG15&lt;&gt;"", ISERR(_xlfn.NUMBERVALUE(CG15))), "El valor de teletrabajo debe ser un número válido. ", "")
)</f>
        <v/>
      </c>
      <c r="HM15" s="46">
        <f>IF($DS15,
IF( AND(CH15&lt;&gt;"", ISERR(_xlfn.NUMBERVALUE(CH15))), "El valor de bonificación de retiro debe ser un número válido. ", "")
)</f>
        <v/>
      </c>
      <c r="HN15" s="46">
        <f>IF($DS15,
IF( AND(CI15&lt;&gt;"", ISERR(_xlfn.NUMBERVALUE(CI15))), "El valor de indemnización de retiro debe ser un número válido. ", "")
)</f>
        <v/>
      </c>
      <c r="HO15" s="46">
        <f>IF($DS15,
IF( AND(CJ15&lt;&gt;"", ISERR(_xlfn.NUMBERVALUE(CJ15))), "El valor de reintegros debe ser un número válido. ", "")
)</f>
        <v/>
      </c>
      <c r="HP15" s="46">
        <f>CONCATENATE(CK15,CL15,CM15)&lt;&gt;""</f>
        <v/>
      </c>
      <c r="HQ15" s="46">
        <f>IF(AND($DS15,HP15),
IF(CK15="","Debes escribir la descripción de otro concepto no categorizado. ",""),
""
)</f>
        <v/>
      </c>
      <c r="HR15" s="46">
        <f>IF(AND($DS15,HP15),
IF(CONCATENATE(CL15,CM15)="","Debes escribir al menos un valor de concepto no categorizado (salarial o no salarial). ",
IF(ISERR(_xlfn.NUMBERVALUE(CL15)),"El valor salarial concepto no categorizado debe ser un número válido. ","")
),
""
)</f>
        <v/>
      </c>
      <c r="HS15" s="46">
        <f>IF(AND($DS15,HP15),
IF(CONCATENATE(CL15,CM15)="","Debes escribir al menos un valor de concepto no categorizado (salarial o no salarial). ",
IF(ISERR(_xlfn.NUMBERVALUE(CM15)),"El valor NO salarial concepto no categorizado debe ser un número válido. ","")
),
""
)</f>
        <v/>
      </c>
      <c r="HT15" s="46">
        <f>IF($DS15,
IF(CN15="","Debes escribir el porcentaje del aporte a salud. ",
IF( ISERR(_xlfn.NUMBERVALUE(CN15)), "El valor del porcentaje del aporte a salud debe ser un número válido. ", "")
)
)</f>
        <v/>
      </c>
      <c r="HU15" s="46">
        <f>IF($DS15,
IF(CO15="","Debes escribir el valor del aporte a salud. ",
IF( ISERR(_xlfn.NUMBERVALUE(CO15)), "El valor del aporte a salud debe ser un número válido. ", "")
)
)</f>
        <v/>
      </c>
      <c r="HV15" s="46">
        <f>IF($DS15,
IF( AND(CP15&lt;&gt;"", ISERR(_xlfn.NUMBERVALUE(CP15))), "El valor plan complementario debe ser un número válido. ", "")
)</f>
        <v/>
      </c>
      <c r="HW15" s="46">
        <f>IF($DS15,
IF(CQ15="","Debes escribir el porcentaje del aporte a pensión. ",
IF( ISERR(_xlfn.NUMBERVALUE(CQ15)), "El valor del porcentaje del aporte a pensión debe ser un número válido. ", "")
)
)</f>
        <v/>
      </c>
      <c r="HX15" s="46">
        <f>IF($DS15,
IF(CR15="","Debes escribir el valor del aporte a pensión. ",
IF( ISERR(_xlfn.NUMBERVALUE(CR15)), "El valor del aporte a salud debe ser un número válido. ", "")
)
)</f>
        <v/>
      </c>
      <c r="HY15" s="46">
        <f>IF($DS15,
IF( AND(CS15&lt;&gt;"", ISERR(_xlfn.NUMBERVALUE(CS15))), "El valor pensión voluntaria debe ser un número válido. ", "")
)</f>
        <v/>
      </c>
      <c r="HZ15" s="46">
        <f>CONCATENATE(CT15,CU15,CV15,CW15)&lt;&gt;""</f>
        <v/>
      </c>
      <c r="IA15" s="46">
        <f>IF(AND($DS15,HZ15),
IF(CT15="","Debes escribir el % del fondo de seguridad pensional. ",
IF( ISERR(_xlfn.NUMBERVALUE(CT15)), "El % del fondo de seguridad debe ser un número válido. ", "")
),
""
)</f>
        <v/>
      </c>
      <c r="IB15" s="46">
        <f>IF(AND($DS15,HZ15),
IF(CU15="","Debes escribir el valor del aporte al fondo de solidaridad pensional. ",
IF( ISERR(_xlfn.NUMBERVALUE(CU15)), "El valor del aporte al fondo de solidaridad pensional debe ser un número válido. ", "")
),
""
)</f>
        <v/>
      </c>
      <c r="IC15" s="46">
        <f>IF(AND($DS15,HZ15),
IF(CV15="","Debes escribir el % del fondo de subsistencia. ",
IF( ISERR(_xlfn.NUMBERVALUE(CV15)), "El % del fondo de subsistencia debe ser un número válido. ", "")
),
""
)</f>
        <v/>
      </c>
      <c r="ID15" s="46">
        <f>IF(AND($DS15,HZ15),
IF(CW15="","Debes escribir el valor del fondo de subsistencia. ",
IF( ISERR(_xlfn.NUMBERVALUE(CW15)), "El valor del fondo de subsistencia debe ser un número válido. ", "")
),
""
)</f>
        <v/>
      </c>
      <c r="IE15" s="46">
        <f>CONCATENATE(CX15,CY15)&lt;&gt;""</f>
        <v/>
      </c>
      <c r="IF15" s="46">
        <f>IF(AND($DS15,IE15),
IF(CX15="","Debes escribir el % de sindicato. ",
IF( ISERR(_xlfn.NUMBERVALUE(CX15)), "El % de sindicato debe ser un número válido. ", "")
),
""
)</f>
        <v/>
      </c>
      <c r="IG15" s="46">
        <f>IF(AND($DS15,IE15),
IF(CY15="","Debes escribir el valor del sindicato. ",
IF( ISERR(_xlfn.NUMBERVALUE(CY15)), "El valor del sindicato debe ser un número válido. ", "")
),
""
)</f>
        <v/>
      </c>
      <c r="IH15" s="46">
        <f>IF($DS15,
IF( AND(CZ15&lt;&gt;"", ISERR(_xlfn.NUMBERVALUE(CZ15))), "El valor de sanción pública debe ser un número válido. ", "")
)</f>
        <v/>
      </c>
      <c r="II15" s="46">
        <f>IF($DS15,
IF( AND(DA15&lt;&gt;"", ISERR(_xlfn.NUMBERVALUE(DA15))), "El valor de sanción privada debe ser un número válido. ", "")
)</f>
        <v/>
      </c>
      <c r="IJ15" s="46">
        <f>CONCATENATE(DB15,DC15)&lt;&gt;""</f>
        <v/>
      </c>
      <c r="IK15" s="46">
        <f>IF(AND($DS15,IJ15),
IF(DB15="","Debes escribir la descripción de libranza. ",""),
""
)</f>
        <v/>
      </c>
      <c r="IL15" s="46">
        <f>IF(AND($DS15,IJ15),
IF(DC15="","Debes escribir la cuota libranza. ",
IF(ISERR(_xlfn.NUMBERVALUE(DC15)),"El valor de la cuota libranza debe ser un número válido. ","")
),
""
)</f>
        <v/>
      </c>
      <c r="IM15" s="46">
        <f>IF($DS15,
IF( AND(DD15&lt;&gt;"", ISERR(_xlfn.NUMBERVALUE(DD15))), "El valor de pagos a terceros debe ser un número válido. ", "")
)</f>
        <v/>
      </c>
      <c r="IN15" s="46">
        <f>IF($DS15,
IF( AND(DE15&lt;&gt;"", ISERR(_xlfn.NUMBERVALUE(DE15))), "El valor de anticipos debe ser un número válido. ", "")
)</f>
        <v/>
      </c>
      <c r="IO15" s="46">
        <f>IF($DS15,
IF( AND(DF15&lt;&gt;"", ISERR(_xlfn.NUMBERVALUE(DF15))), "El valor de AFC debe ser un número válido. ", "")
)</f>
        <v/>
      </c>
      <c r="IP15" s="46">
        <f>IF($DS15,
IF( AND(DG15&lt;&gt;"", ISERR(_xlfn.NUMBERVALUE(DG15))), "El valor de rete-fuente debe ser un número válido. ", "")
)</f>
        <v/>
      </c>
      <c r="IQ15" s="46">
        <f>IF($DS15,
IF( AND(DH15&lt;&gt;"", ISERR(_xlfn.NUMBERVALUE(DH15))), "El valor de cooperativa de trabajo debe ser un número válido. ", "")
)</f>
        <v/>
      </c>
      <c r="IR15" s="46">
        <f>IF($DS15,
IF( AND(DI15&lt;&gt;"", ISERR(_xlfn.NUMBERVALUE(DI15))), "El valor de embargo fiscal debe ser un número válido. ", "")
)</f>
        <v/>
      </c>
      <c r="IS15" s="46">
        <f>IF($DS15,
IF( AND(DJ15&lt;&gt;"", ISERR(_xlfn.NUMBERVALUE(DJ15))), "El valor de educación debe ser un número válido. ", "")
)</f>
        <v/>
      </c>
      <c r="IT15" s="46">
        <f>IF($DS15,
IF( AND(DK15&lt;&gt;"", ISERR(_xlfn.NUMBERVALUE(DK15))), "El valor de reintegro debe ser un número válido. ", "")
)</f>
        <v/>
      </c>
      <c r="IU15" s="46">
        <f>IF($DS15,
IF( AND(DL15&lt;&gt;"", ISERR(_xlfn.NUMBERVALUE(DL15))), "El valor de deuda debe ser un número válido. ", "")
)</f>
        <v/>
      </c>
      <c r="IV15" s="46">
        <f>IF($DS15,
IF( AND(DM15&lt;&gt;"", ISERR(_xlfn.NUMBERVALUE(DM15))), "El valor de otras deducciones debe ser un número válido. ", "")
)</f>
        <v/>
      </c>
      <c r="IW15" s="46">
        <f>IF($DS15,
IF(DN15="","Debes escribir el valor de los devengos totales. ",
IF( ISERR(_xlfn.NUMBERVALUE(DN15)), "El valor de los devengos totales debe ser un número válido. ", "")
)
)</f>
        <v/>
      </c>
      <c r="IX15" s="46">
        <f>IF($DS15,
IF(DO15="","Debes escribir el valor de las deducciones totales. ",
IF( ISERR(_xlfn.NUMBERVALUE(DO15)), "El valor de las deducciones totales debe ser un número válido. ", "")
)
)</f>
        <v/>
      </c>
      <c r="IY15" s="46">
        <f>IF($DS15,
IF(DP15="","Debes escribir el valor del salario total. ",
IF( ISERR(_xlfn.NUMBERVALUE(DP15)), "El valor del salario total debe ser un número válido. ", "")
)
)</f>
        <v/>
      </c>
    </row>
    <row r="16">
      <c r="B16" s="48" t="n">
        <v>4</v>
      </c>
      <c r="C16" s="61">
        <f>IF(AND(DS16,DP16&lt;&gt;""),
IF(DQ16="","OK","Error"),
""
)</f>
        <v/>
      </c>
      <c r="D16" s="53" t="n"/>
      <c r="E16" s="52" t="inlineStr">
        <is>
          <t>Cédula de ciudadanía</t>
        </is>
      </c>
      <c r="F16" s="112" t="n">
        <v>1036956287</v>
      </c>
      <c r="G16" s="52" t="inlineStr">
        <is>
          <t>JANNY</t>
        </is>
      </c>
      <c r="H16" s="53" t="inlineStr">
        <is>
          <t>DANIELA</t>
        </is>
      </c>
      <c r="I16" s="52" t="inlineStr">
        <is>
          <t>RENDÓN</t>
        </is>
      </c>
      <c r="J16" s="52" t="inlineStr">
        <is>
          <t>SÁNCHEZ</t>
        </is>
      </c>
      <c r="K16" s="53" t="n"/>
      <c r="L16" s="55" t="n">
        <v>43891</v>
      </c>
      <c r="M16" s="108" t="n">
        <v>1320</v>
      </c>
      <c r="N16" s="56" t="n"/>
      <c r="O16" s="52" t="inlineStr">
        <is>
          <t>Dependiente</t>
        </is>
      </c>
      <c r="P16" s="52" t="inlineStr">
        <is>
          <t>No aplica</t>
        </is>
      </c>
      <c r="Q16" s="52" t="inlineStr">
        <is>
          <t>Termino Fijo</t>
        </is>
      </c>
      <c r="R16" s="52" t="inlineStr">
        <is>
          <t>No</t>
        </is>
      </c>
      <c r="S16" s="52" t="inlineStr">
        <is>
          <t>No</t>
        </is>
      </c>
      <c r="T16" s="53" t="n"/>
      <c r="U16" s="52" t="inlineStr">
        <is>
          <t>Rionegro / Antioquia</t>
        </is>
      </c>
      <c r="V16" s="52" t="inlineStr">
        <is>
          <t>Carrera 46 # 39-96</t>
        </is>
      </c>
      <c r="W16" s="55" t="inlineStr">
        <is>
          <t>1/10/2023</t>
        </is>
      </c>
      <c r="X16" s="55" t="inlineStr">
        <is>
          <t>31/10/2023</t>
        </is>
      </c>
      <c r="Y16" s="52" t="inlineStr">
        <is>
          <t>Mensual</t>
        </is>
      </c>
      <c r="Z16" s="55" t="inlineStr">
        <is>
          <t>30/10/2023</t>
        </is>
      </c>
      <c r="AA16" s="52" t="inlineStr">
        <is>
          <t>Transferencia Débito Interbancario</t>
        </is>
      </c>
      <c r="AB16" s="53" t="inlineStr">
        <is>
          <t>BANCOLOMBIA</t>
        </is>
      </c>
      <c r="AC16" s="53" t="inlineStr">
        <is>
          <t>Ahorros</t>
        </is>
      </c>
      <c r="AD16" s="53" t="inlineStr">
        <is>
          <t xml:space="preserve">33186322539 </t>
        </is>
      </c>
      <c r="AE16" s="177" t="n">
        <v>1800000</v>
      </c>
      <c r="AF16" s="113" t="n">
        <v>30</v>
      </c>
      <c r="AG16" s="177" t="n">
        <v>1800000</v>
      </c>
      <c r="AH16" s="178" t="n">
        <v>140606</v>
      </c>
      <c r="AI16" s="178" t="n"/>
      <c r="AJ16" s="178" t="n"/>
      <c r="AK16" s="114" t="n"/>
      <c r="AL16" s="178" t="n"/>
      <c r="AM16" s="114" t="n"/>
      <c r="AN16" s="178" t="n"/>
      <c r="AO16" s="114" t="n"/>
      <c r="AP16" s="178" t="n"/>
      <c r="AQ16" s="114" t="n"/>
      <c r="AR16" s="178" t="n"/>
      <c r="AS16" s="114" t="n"/>
      <c r="AT16" s="178" t="n"/>
      <c r="AU16" s="114" t="n"/>
      <c r="AV16" s="178" t="n"/>
      <c r="AW16" s="114" t="n"/>
      <c r="AX16" s="178" t="n"/>
      <c r="AY16" s="114" t="n"/>
      <c r="AZ16" s="178" t="n"/>
      <c r="BA16" s="114" t="n"/>
      <c r="BB16" s="178" t="n"/>
      <c r="BC16" s="114" t="n"/>
      <c r="BD16" s="178" t="n"/>
      <c r="BE16" s="178" t="n"/>
      <c r="BF16" s="178" t="n"/>
      <c r="BG16" s="59" t="n"/>
      <c r="BH16" s="178" t="n"/>
      <c r="BI16" s="114" t="n"/>
      <c r="BJ16" s="53" t="n"/>
      <c r="BK16" s="178" t="n"/>
      <c r="BL16" s="114" t="n"/>
      <c r="BM16" s="178" t="n"/>
      <c r="BN16" s="114" t="n"/>
      <c r="BO16" s="178" t="n"/>
      <c r="BP16" s="178" t="n"/>
      <c r="BQ16" s="178" t="n"/>
      <c r="BR16" s="178" t="n"/>
      <c r="BS16" s="178" t="n"/>
      <c r="BT16" s="178" t="n"/>
      <c r="BU16" s="178" t="n"/>
      <c r="BV16" s="178" t="n"/>
      <c r="BW16" s="178" t="n"/>
      <c r="BX16" s="178" t="n"/>
      <c r="BY16" s="178" t="n"/>
      <c r="BZ16" s="178" t="n"/>
      <c r="CA16" s="178" t="n"/>
      <c r="CB16" s="178" t="n"/>
      <c r="CC16" s="178" t="n"/>
      <c r="CD16" s="178" t="n"/>
      <c r="CE16" s="178" t="n"/>
      <c r="CF16" s="178" t="n"/>
      <c r="CG16" s="178" t="n"/>
      <c r="CH16" s="178" t="n"/>
      <c r="CI16" s="178" t="n"/>
      <c r="CJ16" s="178" t="n"/>
      <c r="CK16" s="53" t="n"/>
      <c r="CL16" s="178" t="n"/>
      <c r="CM16" s="178" t="n"/>
      <c r="CN16" s="60" t="n">
        <v>0.04</v>
      </c>
      <c r="CO16" s="177" t="n">
        <v>72000</v>
      </c>
      <c r="CP16" s="178" t="n"/>
      <c r="CQ16" s="60" t="n">
        <v>0.04</v>
      </c>
      <c r="CR16" s="177" t="n">
        <v>72000</v>
      </c>
      <c r="CS16" s="178" t="n"/>
      <c r="CT16" s="59" t="n"/>
      <c r="CU16" s="178" t="n"/>
      <c r="CV16" s="59" t="n"/>
      <c r="CW16" s="178" t="n"/>
      <c r="CX16" s="59" t="n"/>
      <c r="CY16" s="178" t="n"/>
      <c r="CZ16" s="178" t="n"/>
      <c r="DA16" s="178" t="n"/>
      <c r="DB16" s="53" t="n"/>
      <c r="DC16" s="178" t="n"/>
      <c r="DD16" s="178" t="n"/>
      <c r="DE16" s="178" t="n"/>
      <c r="DF16" s="178" t="n"/>
      <c r="DG16" s="178" t="n"/>
      <c r="DH16" s="178" t="n"/>
      <c r="DI16" s="178" t="n"/>
      <c r="DJ16" s="178" t="n"/>
      <c r="DK16" s="178" t="n"/>
      <c r="DL16" s="178" t="n"/>
      <c r="DM16" s="178" t="n"/>
      <c r="DN16" s="177" t="n">
        <v>1940606</v>
      </c>
      <c r="DO16" s="177" t="n">
        <v>144000</v>
      </c>
      <c r="DP16" s="177" t="n">
        <v>1796606</v>
      </c>
      <c r="DQ16" s="76">
        <f>IF(AND(DS16,DP16&lt;&gt;""),
CONCATENATE(DT16,DU16,DV16,DW16,DX16,DY16,DZ16,EA16,EB16,EC16,ED16,EE16,EF16,EG16,EH16,EI16,EJ16,EK16,EL16,EM16,EN16,EO16,EP16,EQ16,ES16,ET16,EU16,EV16,EW16,EX16,EY16,EZ16,FA16,FC16,FD16,FF16,FG16,FI16,FJ16,FL16,FM16,FO16,FP16,FR16,FS16,FU16,FV16,FX16,FY16,GA16,GB16,GD16,GE16,GF16,GH16,GI16,GJ16,GL16,GM16,GN16,GP16,GQ16,GS16,GT16,GU16,GV16,GW16,GX16,GY16,GZ16,HA16,HB16,HC16,HD16,HE16,HF16,HG16,HH16,HI16,HJ16,HK16,HL16,HM16,HN16,HO16,HQ16,HR16,HS16,HT16,HU16,HV16,HW16,HX16,HY16,IA16,IB16,IC16,ID16,IF16,IG16,IH16,II16,IK16,IL16,IM16,IN16,IO16,IP16,IQ16,IR16,IS16,IT16,IU16,IV16,IW16,IX16,IY16,IZ16),
""
)</f>
        <v/>
      </c>
      <c r="DR16" s="53" t="n"/>
      <c r="DS16" s="46">
        <f>CONCATENATE(D16,$E16,$F16,$G16,H16,$I16,$J16,K16,$L16,$M16,N16,$O16,$P16,$Q16,$R16,$S16,T16,$U16,$V16,$W16,$X16,$Y16,$Z16,$AA16,AB16,AC16,AD16,$AE16,$AF16,$AG16,AH16,AI16,AJ16,AK16,AL16,AM16,AN16,AO16,AP16,AQ16,AR16,AS16,AT16,AU16,AV16,AW16,AX16,AY16,AZ16,BA16,BB16,BC16,BD16,BE16,BF16,BG16,BH16,BI16,BJ16,BK16,BL16,BM16,BN16,BO16,BP16,BQ16,BR16,BS16,BT16,BU16,BV16,BW16,BX16,BY16,BZ16,CA16,CB16,CC16,CD16,CE16,CF16,CG16,CH16,CI16,CJ16,CK16,CL16,CM16,$CN16,$CO16,CP16,$CQ16,$CR16,CS16,CT16,CU16,CV16,CW16,CX16,CY16,CZ16,DA16,DB16,DC16,DD16,DE16,DF16,DG16,DH16,DI16,DJ16,DK16,DL16,DM16,$DN16,$DO16,$DP16,DR16)&lt;&gt;""</f>
        <v/>
      </c>
      <c r="DT16" s="46">
        <f>IF(AND($DS16,$E$4&lt;&gt;""),
IF(LEFT($E$4,2) = "1.",
IF(D16&lt;&gt;"","El CUNE sólo se envía en operaciones de novedad o ajuste. ",""),
IF(D16="","Debes escribir un CUNE válido para realizar operaciones de novedad o ajuste. ","")),
""
)</f>
        <v/>
      </c>
      <c r="DU16" s="46">
        <f>IF($DS16,
IF(E16="","Debes seleccionar el tipo de documento del empleado. ",
IF(_xlfn.IFNA(VLOOKUP(E16,TIPO_DE_DOCUMENTO,1,FALSE),-1)=-1,"El tipo de documento no es válido (por favor seleccionarlo de la lista). ","")
)
)</f>
        <v/>
      </c>
      <c r="DV16" s="46">
        <f>IF($DS16,
IF(F16="","Debes escribir el número de documento del empleado. ","")
)</f>
        <v/>
      </c>
      <c r="DW16" s="46">
        <f>IF($DS16,
IF(G16="","Debes escribir el primer nombre del empleado. ","")
)</f>
        <v/>
      </c>
      <c r="DY16" s="46">
        <f>IF($DS16,
IF(I16="","Debes escribir el primer apellido del empleado. ","")
)</f>
        <v/>
      </c>
      <c r="DZ16" s="46">
        <f>IF($DS16,
IF(J16="","Debes escribir el segundo apellido del empleado. ","")
)</f>
        <v/>
      </c>
      <c r="EB16" s="46">
        <f>IF($DS16,
IF(L16="","Debes escribir la fecha de ingreso del empleado. ",
IF(ISERR(DATE(YEAR(L16),MONTH(L16),DAY(L16))), "El valor ingresado en fecha de ingreso no tiene un formato válido. ","")
)
)</f>
        <v/>
      </c>
      <c r="EC16" s="46">
        <f>IF($DS16,
IF(M16="","Debes escribir el tiempo laborado. ",
IF( IFERROR(INT(M16),1.1) &lt;&gt; IFERROR(_xlfn.NUMBERVALUE(M16),1), "El valor de los días trabajados debe ser un número entero. ", "")
)
)</f>
        <v/>
      </c>
      <c r="ED16" s="46">
        <f>IF($DS16,
IF( AND(N16&lt;&gt;"", ISERR(DATE(YEAR(N16),MONTH(N16),DAY(N16))) ), "El valor ingresado en fecha de ingreso no tiene un formato válido. ",
IF( AND(N16&lt;&gt;"", $E$6&lt;&gt;"", DATE(YEAR(N16), MONTH(N16), 1) &lt;&gt; IFERROR(DATE(MID($E$6, 1, 4), MID($E$6, 6, 2),1), "1/1/1900") ), "La fecha de retiro debe estar dentro del período liquidado. ", "")
)
)</f>
        <v/>
      </c>
      <c r="EE16" s="46">
        <f>IF($DS16,
IF(O16="","Debes seleccionar el tipo de trabajador. ",
IF(_xlfn.IFNA(VLOOKUP(O16,TIPO_DE_TRABAJADOR,1,FALSE),-1)=-1,"El tipo de trabajador no es válido (por favor seleccionarlo de la lista). ","")
)
)</f>
        <v/>
      </c>
      <c r="EF16" s="46">
        <f>IF($DS16,
IF(P16="","Debes seleccionar si es un trabajador dependiente pensionado por vejez. ",
IF(_xlfn.IFNA(VLOOKUP(P16,SUBTIPO_DE_TRABAJADOR,1,FALSE),-1)=-1,"El tipo de trabajador dependiente pensionado por vejez no es válido (por favor seleccionarlo de la lista). ","")
)
)</f>
        <v/>
      </c>
      <c r="EG16" s="46">
        <f>IF($DS16,
IF(Q16="","Debes seleccionar el tipo de contrato del trabajador. ",
IF(_xlfn.IFNA(VLOOKUP(Q16,TIPO_DE_CONTRATO,1,FALSE),-1)=-1,"El tipo de contrato del trabajador no es válido (por favor seleccionarlo de la lista). ","")
)
)</f>
        <v/>
      </c>
      <c r="EH16" s="46">
        <f>IF($DS16,
IF(R16="","Debes seleccionar si es un salario integral. ",
IF(_xlfn.IFNA(VLOOKUP(R16,SI_NO,1,FALSE),-1)=-1,"Valor no válido para salario integral (por favor seleccionarlo de la lista). ","")
)
)</f>
        <v/>
      </c>
      <c r="EI16" s="46">
        <f>IF($DS16,
IF(S16="","Debes seleccionar si el trabajador realiza actividades de riesgo. ",
IF(_xlfn.IFNA(VLOOKUP(S16,SI_NO,1,FALSE),-1)=-1,"Valor no válido para actividad de alto riesgo (por favor seleccionarlo de la lista). ","")
)
)</f>
        <v/>
      </c>
      <c r="EK16" s="46">
        <f>IF($DS16,
IF(U16="","Debes escribir el código del municipio de residencia del trabajador. ",
IF(_xlfn.IFNA(VLOOKUP(U16,MUNICIPIO,1,FALSE),-1)=-1,"El municipio de residencia del trabajador es inválido (por favor seleccionarlo de la lista). ","")
)
)</f>
        <v/>
      </c>
      <c r="EL16" s="46">
        <f>IF($DS16,
IF(V16="","Debes escribir el la dirección de residendia del trabajador. ","")
)</f>
        <v/>
      </c>
      <c r="EM16" s="46">
        <f>IF($DS16,
IF(W16="","Debes escribir la fecha de inicio de la liquidación. ",
IF(ISERR(DATE(YEAR(W16),MONTH(W16),DAY(W16))),"El valor ingresado en fecha de inicio de liquidación no tiene un formato válido. ",
IF( AND($E$6&lt;&gt;"", DATE(YEAR(W16), MONTH(W16), 1) &lt;&gt; IFERROR(DATE(MID($E$6, 1, 4), MID($E$6, 6, 2),1), "1/1/1900") ), "La fecha de inicio de la liquidación debe estar dentro del período liquidado. ", "")
)
)
)</f>
        <v/>
      </c>
      <c r="EN16" s="46">
        <f>IF($DS16,
IF(X16="","Debes escribir la fecha de fin de la liquidación. ",
IF(ISERR(DATE(YEAR(X16),MONTH(X16),DAY(X16))),"El valor ingresado en fecha de fin de liquidación no tiene un formato válido. ",
IF( AND($E$6&lt;&gt;"", DATE(YEAR(X16), MONTH(X16), 1) &lt;&gt; IFERROR(DATE(MID($E$6, 1, 4), MID($E$6, 6, 2),1), "1/1/1900") ), "La fecha de fin de la liquidación debe estar dentro del período liquidado. ", "")
)
)
)</f>
        <v/>
      </c>
      <c r="EO16" s="46">
        <f>IF($DS16,
IF(Y16="","Debes escribir la frecuencia de pago del trabajador. ",
IF(_xlfn.IFNA(VLOOKUP(Y16,PERÍODO_DE_NÓMINA,1,FALSE),-1)=-1,"La frecuencia de pago es inválida (por favor seleccionarlo de la lista). ","")
)
)</f>
        <v/>
      </c>
      <c r="EP16" s="46">
        <f>IF($DS16,
IF(Z16="","Debes escribir la fecha de pago. ",
IF(ISERR(DATE(YEAR(Z16),MONTH(Z16),DAY(Z16))), "El valor ingresado en fecha de pago no tiene un formato válido. ","")
)
)</f>
        <v/>
      </c>
      <c r="EQ16" s="46">
        <f>IF($DS16,
IF(AA16="","Debes escribir el medio de pago. ",
IF(_xlfn.IFNA(VLOOKUP(AA16,MEDIOS_DE_PAGO,1,FALSE),-1)=-1,"El medio de pago es inválido (por favor seleccionarlo de la lista). ","")
)
)</f>
        <v/>
      </c>
      <c r="ER16" s="46">
        <f>OR(AA16='Tablas '!$T$4,AA16='Tablas '!$T$7,AA16='Tablas '!$T$8,AA16='Tablas '!$T$11)</f>
        <v/>
      </c>
      <c r="ES16" s="46">
        <f>IF(AND($DS16,ER16),
IF(AB16="","Debes escribir la entidad bancaria. ",""),
""
)</f>
        <v/>
      </c>
      <c r="ET16" s="46">
        <f>IF(AND($DS16,ER16),
IF(AC16="","Debes escribir el tipo de cuenta bancaria. ",
IF(_xlfn.IFNA(VLOOKUP(AC16,TIPO_DE_CUENTA,1,FALSE),-1)=-1,"El tipo de cuenta bancaria es inválida (por favor seleccionarlo de la lista). ","")
),
""
)</f>
        <v/>
      </c>
      <c r="EU16" s="46">
        <f>IF(AND($DS16,ER16),
IF(AD16="","Debes escribir el número de cuenta bancaria. ",""),
""
)</f>
        <v/>
      </c>
      <c r="EV16" s="46">
        <f>IF($DS16,
IF(AE16="","Debes escribir el valor del sueldo básico. ",
IF( ISERR(_xlfn.NUMBERVALUE(AE16)), "El valor del sueldo básico debe ser un número válido. ", "")
)
)</f>
        <v/>
      </c>
      <c r="EW16" s="46">
        <f>IF($DS16,
IF(AF16="","Debes escribir el número de días trabajados. ",
IF( IFERROR(INT(AF16),1.1) &lt;&gt; IFERROR(_xlfn.NUMBERVALUE(AF16),1), "La cantidad de días trabajados debe ser un número entero. ", "")
)
)</f>
        <v/>
      </c>
      <c r="EX16" s="46">
        <f>IF($DS16,
IF(AG16="","Debes escribir el valor del sueldo trabajado. ",
IF( ISERR(_xlfn.NUMBERVALUE(AG16)), "El valor del sueldo trabajado debe ser un número válido. ", "")
)
)</f>
        <v/>
      </c>
      <c r="EY16" s="46">
        <f>IF($DS16,
IF( AND(AH16&lt;&gt;"", ISERR(_xlfn.NUMBERVALUE(AH16))), "El valor del auxilio de transporte debe ser un número válido. ", "")
)</f>
        <v/>
      </c>
      <c r="EZ16" s="46">
        <f>IF($DS16,
IF( AND(AI16&lt;&gt;"", ISERR(_xlfn.NUMBERVALUE(AI16))), "El valor de viáticos salariales debe ser un número válido. ", "")
)</f>
        <v/>
      </c>
      <c r="FA16" s="46">
        <f>IF($DS16,
IF( AND(AJ16&lt;&gt;"", ISERR(_xlfn.NUMBERVALUE(AJ16))), "El valor de viáticos NO salariales debe ser un número válido. ", "")
)</f>
        <v/>
      </c>
      <c r="FB16" s="46">
        <f>CONCATENATE(AK16,AL16)&lt;&gt;""</f>
        <v/>
      </c>
      <c r="FC16" s="46">
        <f>IF(AND($DS16,FB16),
IF(AK16="","Debes escribir el número de horas extras diurnas. ",
IF( IFERROR(INT(AK16),1.1) &lt;&gt; IFERROR(_xlfn.NUMBERVALUE(AK16),1), "La cantidad de horas extras diurnas debe ser un número entero. ", "")
),
""
)</f>
        <v/>
      </c>
      <c r="FD16" s="46">
        <f>IF(AND($DS16,FB16),
IF(AL16="","Debes escribir el valor de las horas extras diurnas. ",
IF( ISERR(_xlfn.NUMBERVALUE(AL16)), "El valor de las horas extras duirnas debe ser un número válido. ", "")
),
""
)</f>
        <v/>
      </c>
      <c r="FE16" s="46">
        <f>CONCATENATE(AM16,AN16)&lt;&gt;""</f>
        <v/>
      </c>
      <c r="FF16" s="46">
        <f>IF(AND($DS16,FE16),
IF(AM16="","Debes escribir el número de horas extras nocturnas. ",
IF( IFERROR(INT(AM16),1.1) &lt;&gt; IFERROR(_xlfn.NUMBERVALUE(AM16),1), "La cantidad de horas extras nocturnas debe ser un número entero. ", "")
),
""
)</f>
        <v/>
      </c>
      <c r="FG16" s="46">
        <f>IF(AND($DS16,FE16),
IF(AN16="","Debes escribir el valor de las horas extras nocturnas. ",
IF( ISERR(_xlfn.NUMBERVALUE(AN16)), "El valor de las horas extras nocturnas debe ser un número válido. ", "")
),
""
)</f>
        <v/>
      </c>
      <c r="FH16" s="46">
        <f>CONCATENATE(AO16,AP16)&lt;&gt;""</f>
        <v/>
      </c>
      <c r="FI16" s="46">
        <f>IF(AND($DS16,FH16),
IF(AO16="","Debes escribir el número de horas extras diurnas dominicales y festivas. ",
IF( IFERROR(INT(AO16),1.1) &lt;&gt; IFERROR(_xlfn.NUMBERVALUE(AO16),1), "La cantidad de horas extras diurnas dominicales y festivas debe ser un número entero. ", "")
),
""
)</f>
        <v/>
      </c>
      <c r="FJ16" s="46">
        <f>IF(AND($DS16,FH16),
IF(AP16="","Debes escribir el valor de las horas extras diurnas dominicales y festivas. ",
IF( ISERR(_xlfn.NUMBERVALUE(AP16)), "El valor de las horas extras diurnas dominicales y festivas debe ser un número válido. ", "")
),
""
)</f>
        <v/>
      </c>
      <c r="FK16" s="46">
        <f>CONCATENATE(AQ16,AR16)&lt;&gt;""</f>
        <v/>
      </c>
      <c r="FL16" s="46">
        <f>IF(AND($DS16,FK16),
IF(AQ16="","Debes escribir el número de horas extras nocturnas dominicales y festivas. ",
IF( IFERROR(INT(AQ16),1.1) &lt;&gt; IFERROR(_xlfn.NUMBERVALUE(AQ16),1), "La cantidad de horas extras nocturnas dominicales y festivas debe ser un número entero. ", "")
),
""
)</f>
        <v/>
      </c>
      <c r="FM16" s="46">
        <f>IF(AND($DS16,FK16),
IF(AR16="","Debes escribir el valor de las horas extras nocturnas dominicales y festivas. ",
IF( ISERR(_xlfn.NUMBERVALUE(AR16)), "El valor de las horas extras nocturnas dominicales y festivas debe ser un número válido. ", "")
),
""
)</f>
        <v/>
      </c>
      <c r="FN16" s="46">
        <f>CONCATENATE(AS16,AT16)&lt;&gt;""</f>
        <v/>
      </c>
      <c r="FO16" s="46">
        <f>IF(AND($DS16,FN16),
IF(AS16="","Debes escribir el número de horas recargo nocturno. ",
IF( IFERROR(INT(AS16),1.1) &lt;&gt; IFERROR(_xlfn.NUMBERVALUE(AS16),1), "La cantidad de horas recargo nocturno debe ser un número entero. ", "")
),
""
)</f>
        <v/>
      </c>
      <c r="FP16" s="46">
        <f>IF(AND($DS16,FN16),
IF(AT16="","Debes escribir el valor de las horas recargo nocturno. ",
IF( ISERR(_xlfn.NUMBERVALUE(AT16)), "El valor de las horas recargo nocturno debe ser un número válido. ", "")
),
""
)</f>
        <v/>
      </c>
      <c r="FQ16" s="46">
        <f>CONCATENATE(AU16,AV16)&lt;&gt;""</f>
        <v/>
      </c>
      <c r="FR16" s="46">
        <f>IF(AND($DS16,FQ16),
IF(AU16="","Debes escribir el número de horas recargo diurno dominical y festivo. ",
IF( IFERROR(INT(AU16),1.1) &lt;&gt; IFERROR(_xlfn.NUMBERVALUE(AU16),1), "La cantidad de horas recargo diurno dominical y festivo debe ser un número entero. ", "")
),
""
)</f>
        <v/>
      </c>
      <c r="FS16" s="46">
        <f>IF(AND($DS16,FQ16),
IF(AV16="","Debes escribir el valor de las horas recargo diurno dominical y festivo. ",
IF( ISERR(_xlfn.NUMBERVALUE(AV16)), "El valor de las horas recargo diurno dominical y festivo debe ser un número válido. ", "")
),
""
)</f>
        <v/>
      </c>
      <c r="FT16" s="46">
        <f>CONCATENATE(AW16,AX16)&lt;&gt;""</f>
        <v/>
      </c>
      <c r="FU16" s="46">
        <f>IF(AND($DS16,FT16),
IF(AW16="","Debes escribir el número de horas recargo nocturno dominical y festivo. ",
IF( IFERROR(INT(AW16),1.1) &lt;&gt; IFERROR(_xlfn.NUMBERVALUE(AW16),1), "La cantidad de horas recargo nocturno dominical y festivo debe ser un número entero. ", "")
),
""
)</f>
        <v/>
      </c>
      <c r="FV16" s="46">
        <f>IF(AND($DS16,FT16),
IF(AX16="","Debes escribir el valor de las horas recargo nocturno dominical y festivo. ",
IF( ISERR(_xlfn.NUMBERVALUE(AX16)), "El valor de las horas recargo nocturno dominical y festivo debe ser un número válido. ", "")
),
""
)</f>
        <v/>
      </c>
      <c r="FW16" s="46">
        <f>CONCATENATE(AY16,AZ16)&lt;&gt;""</f>
        <v/>
      </c>
      <c r="FX16" s="46">
        <f>IF(AND($DS16,FW16),
IF(AY16="","Debes escribir el número de días de vacaciones comunes. ",
IF( IFERROR(INT(AY16),1.1) &lt;&gt; IFERROR(_xlfn.NUMBERVALUE(AY16),1), "La cantidad de días de vacaciones comunes debe ser un número entero. ", "")
),
""
)</f>
        <v/>
      </c>
      <c r="FY16" s="46">
        <f>IF(AND($DS16,FW16),
IF(AZ16="","Debes escribir el valor de las vacaciones comunes. ",
IF( ISERR(_xlfn.NUMBERVALUE(AZ16)), "El valor de las vacaciones comunes debe ser un número válido. ", "")
),
""
)</f>
        <v/>
      </c>
      <c r="FZ16" s="46">
        <f>CONCATENATE(BA16,BB16)&lt;&gt;""</f>
        <v/>
      </c>
      <c r="GA16" s="46">
        <f>IF(AND($DS16,FZ16),
IF(BA16="","Debes escribir el número de días de vacaciones compensadas. ",
IF( IFERROR(INT(BA16),1.1) &lt;&gt; IFERROR(_xlfn.NUMBERVALUE(BA16),1), "La cantidad de días de vacaciones compensadas debe ser un número entero. ", "")
),
""
)</f>
        <v/>
      </c>
      <c r="GB16" s="46">
        <f>IF(AND($DS16,FZ16),
IF(BB16="","Debes escribir el valor de las vacaciones compensadas. ",
IF( ISERR(_xlfn.NUMBERVALUE(BB16)), "El valor de las vacaciones compensadas debe ser un número válido. ", "")
),
""
)</f>
        <v/>
      </c>
      <c r="GC16" s="46">
        <f>CONCATENATE(BC16,BD16)&lt;&gt;""</f>
        <v/>
      </c>
      <c r="GD16" s="46">
        <f>IF(AND($DS16,GC16),
IF(BC16="","Debes escribir el número de días de prima salarial. ",
IF( IFERROR(INT(BC16),1.1) &lt;&gt; IFERROR(_xlfn.NUMBERVALUE(BC16),1), "La cantidad de días de prima salarial debe ser un número entero. ", "")
),
""
)</f>
        <v/>
      </c>
      <c r="GE16" s="46">
        <f>IF(AND($DS16,GC16),
IF(BD16="","Debes escribir el valor de los días de prima salarial. ",
IF( ISERR(_xlfn.NUMBERVALUE(BD16)), "El valor de los días de prima salarial debe ser un número válido. ", "")
),
""
)</f>
        <v/>
      </c>
      <c r="GF16" s="46">
        <f>IF($DS16,
IF( AND(BE16&lt;&gt;"", ISERR(_xlfn.NUMBERVALUE(BE16))), "El valor de la prima NO saliarial debe ser un número válido. ", "")
)</f>
        <v/>
      </c>
      <c r="GG16" s="46">
        <f>CONCATENATE(BF16,BG16,BH16)&lt;&gt;""</f>
        <v/>
      </c>
      <c r="GH16" s="46">
        <f>IF(AND($DS16,GG16),
IF(BF16="","Debes escribir el valor de las cesantías. ",
IF( ISERR(_xlfn.NUMBERVALUE(BF16)), "El valor de las cesantías debe ser un número válido. ", "")
),
""
)</f>
        <v/>
      </c>
      <c r="GI16" s="46">
        <f>IF(AND($DS16,GG16),
IF(BG16="","Debes escribir el % de cesantías. ",
IF( ISERR(_xlfn.NUMBERVALUE(BG16)), "El % de cesantías debe ser un número válido. ", "")
),
""
)</f>
        <v/>
      </c>
      <c r="GJ16" s="46">
        <f>IF(AND($DS16,GG16),
IF(BH16="","Debes escribir el valor de intereses de cesantías. ",
IF( ISERR(_xlfn.NUMBERVALUE(BH16)), "El valor de intereses de cesantías debe ser un número válido. ", "")
),
""
)</f>
        <v/>
      </c>
      <c r="GK16" s="46">
        <f>CONCATENATE(BI16,BJ16,BK16)&lt;&gt;""</f>
        <v/>
      </c>
      <c r="GL16" s="46">
        <f>IF(AND($DS16,GK16),
IF(BI16="","Debes escribir el número de días de incapacidad. ",
IF( IFERROR(INT(BI16),1.1) &lt;&gt; IFERROR(_xlfn.NUMBERVALUE(BI16),1), "La cantidad de días de incapacidad debe ser un número entero. ", "")
),
""
)</f>
        <v/>
      </c>
      <c r="GM16" s="46">
        <f>IF(AND($DS16,GK16),
IF(BJ16="","Debes escribir el tipo de incapacidad. ",
IF(_xlfn.IFNA(VLOOKUP(BJ16,TIPO_DE_INCAPACIDAD,1,FALSE),-1)=-1,"El tipo de incapacidad es inválida (por favor seleccionarlo de la lista). ","")
),
""
)</f>
        <v/>
      </c>
      <c r="GN16" s="46">
        <f>IF(AND($DS16,GK16),
IF(BK16="","Debes escribir el valor de la incapacidad. ",
IF( ISERR(_xlfn.NUMBERVALUE(BK16)), "El valor de la incapacidad debe ser un número válido. ", "")
),
""
)</f>
        <v/>
      </c>
      <c r="GO16" s="46">
        <f>CONCATENATE(BL16,BM16)&lt;&gt;""</f>
        <v/>
      </c>
      <c r="GP16" s="46">
        <f>IF(AND($DS16,GO16),
IF(BL16="","Debes escribir el número de días de licencia de maternidad o paternidad. ",
IF( IFERROR(INT(BL16),1.1) &lt;&gt; IFERROR(_xlfn.NUMBERVALUE(BL16),1), "La cantidad de días de licencia de maternidad o paternidad debe ser un número entero. ", "")
),
""
)</f>
        <v/>
      </c>
      <c r="GQ16" s="46">
        <f>IF(AND($DS16,GO16),
IF(BM16="","Debes escribir el valor de la licencia de maternidad o paternidad. ",
IF( ISERR(_xlfn.NUMBERVALUE(BM16)), "El valor de la licencia de maternidad o paternidad debe ser un número válido. ", "")
),
""
)</f>
        <v/>
      </c>
      <c r="GR16" s="46">
        <f>CONCATENATE(BN16,BO16)&lt;&gt;""</f>
        <v/>
      </c>
      <c r="GS16" s="46">
        <f>IF(AND($DS16,GR16),
IF(BN16="","Debes escribir el número de días de licencia remunerada. ",
IF( IFERROR(INT(BN16),1.1) &lt;&gt; IFERROR(_xlfn.NUMBERVALUE(BN16),1), "La cantidad de días de licencia remunerada debe ser un número entero. ", "")
),
""
)</f>
        <v/>
      </c>
      <c r="GT16" s="46">
        <f>IF(AND($DS16,GR16),
IF(BO16="","Debes escribir el valor de la licencia remunerada. ",
IF( ISERR(_xlfn.NUMBERVALUE(BO16)), "El valor de la licencia remunerada debe ser un número válido. ", "")
),
""
)</f>
        <v/>
      </c>
      <c r="GU16" s="46">
        <f>IF($DS16,
IF( AND(BP16&lt;&gt;"", ISERR(_xlfn.NUMBERVALUE(BP16))), "El valor de la licencia NO remunerada debe ser un número válido. ", "")
)</f>
        <v/>
      </c>
      <c r="GV16" s="46">
        <f>IF($DS16,
IF( AND(BQ16&lt;&gt;"", ISERR(_xlfn.NUMBERVALUE(BQ16))), "El valor de auxilios salariales debe ser un número válido. ", "")
)</f>
        <v/>
      </c>
      <c r="GW16" s="46">
        <f>IF($DS16,
IF( AND(BR16&lt;&gt;"", ISERR(_xlfn.NUMBERVALUE(BR16))), "El valor de auxilios NO salariales debe ser un número válido. ", "")
)</f>
        <v/>
      </c>
      <c r="GX16" s="46">
        <f>IF($DS16,
IF( AND(BS16&lt;&gt;"", ISERR(_xlfn.NUMBERVALUE(BS16))), "El valor de bonos salariales debe ser un número válido. ", "")
)</f>
        <v/>
      </c>
      <c r="GY16" s="46">
        <f>IF($DS16,
IF( AND(BT16&lt;&gt;"", ISERR(_xlfn.NUMBERVALUE(BT16))), "El valor de bonos NO salariales debe ser un número válido. ", "")
)</f>
        <v/>
      </c>
      <c r="GZ16" s="46">
        <f>IF($DS16,
IF( AND(BU16&lt;&gt;"", ISERR(_xlfn.NUMBERVALUE(BU16))), "El valor de bonos salariales de alimentación debe ser un número válido. ", "")
)</f>
        <v/>
      </c>
      <c r="HA16" s="46">
        <f>IF($DS16,
IF( AND(BV16&lt;&gt;"", ISERR(_xlfn.NUMBERVALUE(BV16))), "El valor de bonos NO salariales de alimentación debe ser un número válido. ", "")
)</f>
        <v/>
      </c>
      <c r="HB16" s="46">
        <f>IF($DS16,
IF( AND(BW16&lt;&gt;"", ISERR(_xlfn.NUMBERVALUE(BW16))), "El valor de bonificaciones salariales debe ser un número válido. ", "")
)</f>
        <v/>
      </c>
      <c r="HC16" s="46">
        <f>IF($DS16,
IF( AND(BX16&lt;&gt;"", ISERR(_xlfn.NUMBERVALUE(BX16))), "El valor de bonificaciones NO salariales debe ser un número válido. ", "")
)</f>
        <v/>
      </c>
      <c r="HD16" s="46">
        <f>IF($DS16,
IF( AND(BY16&lt;&gt;"", ISERR(_xlfn.NUMBERVALUE(BY16))), "El valor de compensaciones ordinarias debe ser un número válido. ", "")
)</f>
        <v/>
      </c>
      <c r="HE16" s="46">
        <f>IF($DS16,
IF( AND(BZ16&lt;&gt;"", ISERR(_xlfn.NUMBERVALUE(BZ16))), "El valor de compensaciones extraordinarias debe ser un número válido. ", "")
)</f>
        <v/>
      </c>
      <c r="HF16" s="46">
        <f>IF($DS16,
IF( AND(CA16&lt;&gt;"", ISERR(_xlfn.NUMBERVALUE(CA16))), "El valor de comisiones debe ser un número válido. ", "")
)</f>
        <v/>
      </c>
      <c r="HG16" s="46">
        <f>IF($DS16,
IF( AND(CB16&lt;&gt;"", ISERR(_xlfn.NUMBERVALUE(CB16))), "El valor de ausencia por huega debe ser un número válido. ", "")
)</f>
        <v/>
      </c>
      <c r="HH16" s="46">
        <f>IF($DS16,
IF( AND(CC16&lt;&gt;"", ISERR(_xlfn.NUMBERVALUE(CC16))), "El valor de anticipos debe ser un número válido. ", "")
)</f>
        <v/>
      </c>
      <c r="HI16" s="46">
        <f>IF($DS16,
IF( AND(CD16&lt;&gt;"", ISERR(_xlfn.NUMBERVALUE(CD16))), "El valor de pagos a terceros debe ser un número válido. ", "")
)</f>
        <v/>
      </c>
      <c r="HJ16" s="46">
        <f>IF($DS16,
IF( AND(CE16&lt;&gt;"", ISERR(_xlfn.NUMBERVALUE(CE16))), "El valor de dotación debe ser un número válido. ", "")
)</f>
        <v/>
      </c>
      <c r="HK16" s="46">
        <f>IF($DS16,
IF( AND(CF16&lt;&gt;"", ISERR(_xlfn.NUMBERVALUE(CF16))), "El valor de apoyo sostenibilidad debe ser un número válido. ", "")
)</f>
        <v/>
      </c>
      <c r="HL16" s="46">
        <f>IF($DS16,
IF( AND(CG16&lt;&gt;"", ISERR(_xlfn.NUMBERVALUE(CG16))), "El valor de teletrabajo debe ser un número válido. ", "")
)</f>
        <v/>
      </c>
      <c r="HM16" s="46">
        <f>IF($DS16,
IF( AND(CH16&lt;&gt;"", ISERR(_xlfn.NUMBERVALUE(CH16))), "El valor de bonificación de retiro debe ser un número válido. ", "")
)</f>
        <v/>
      </c>
      <c r="HN16" s="46">
        <f>IF($DS16,
IF( AND(CI16&lt;&gt;"", ISERR(_xlfn.NUMBERVALUE(CI16))), "El valor de indemnización de retiro debe ser un número válido. ", "")
)</f>
        <v/>
      </c>
      <c r="HO16" s="46">
        <f>IF($DS16,
IF( AND(CJ16&lt;&gt;"", ISERR(_xlfn.NUMBERVALUE(CJ16))), "El valor de reintegros debe ser un número válido. ", "")
)</f>
        <v/>
      </c>
      <c r="HP16" s="46">
        <f>CONCATENATE(CK16,CL16,CM16)&lt;&gt;""</f>
        <v/>
      </c>
      <c r="HQ16" s="46">
        <f>IF(AND($DS16,HP16),
IF(CK16="","Debes escribir la descripción de otro concepto no categorizado. ",""),
""
)</f>
        <v/>
      </c>
      <c r="HR16" s="46">
        <f>IF(AND($DS16,HP16),
IF(CONCATENATE(CL16,CM16)="","Debes escribir al menos un valor de concepto no categorizado (salarial o no salarial). ",
IF(ISERR(_xlfn.NUMBERVALUE(CL16)),"El valor salarial concepto no categorizado debe ser un número válido. ","")
),
""
)</f>
        <v/>
      </c>
      <c r="HS16" s="46">
        <f>IF(AND($DS16,HP16),
IF(CONCATENATE(CL16,CM16)="","Debes escribir al menos un valor de concepto no categorizado (salarial o no salarial). ",
IF(ISERR(_xlfn.NUMBERVALUE(CM16)),"El valor NO salarial concepto no categorizado debe ser un número válido. ","")
),
""
)</f>
        <v/>
      </c>
      <c r="HT16" s="46">
        <f>IF($DS16,
IF(CN16="","Debes escribir el porcentaje del aporte a salud. ",
IF( ISERR(_xlfn.NUMBERVALUE(CN16)), "El valor del porcentaje del aporte a salud debe ser un número válido. ", "")
)
)</f>
        <v/>
      </c>
      <c r="HU16" s="46">
        <f>IF($DS16,
IF(CO16="","Debes escribir el valor del aporte a salud. ",
IF( ISERR(_xlfn.NUMBERVALUE(CO16)), "El valor del aporte a salud debe ser un número válido. ", "")
)
)</f>
        <v/>
      </c>
      <c r="HV16" s="46">
        <f>IF($DS16,
IF( AND(CP16&lt;&gt;"", ISERR(_xlfn.NUMBERVALUE(CP16))), "El valor plan complementario debe ser un número válido. ", "")
)</f>
        <v/>
      </c>
      <c r="HW16" s="46">
        <f>IF($DS16,
IF(CQ16="","Debes escribir el porcentaje del aporte a pensión. ",
IF( ISERR(_xlfn.NUMBERVALUE(CQ16)), "El valor del porcentaje del aporte a pensión debe ser un número válido. ", "")
)
)</f>
        <v/>
      </c>
      <c r="HX16" s="46">
        <f>IF($DS16,
IF(CR16="","Debes escribir el valor del aporte a pensión. ",
IF( ISERR(_xlfn.NUMBERVALUE(CR16)), "El valor del aporte a salud debe ser un número válido. ", "")
)
)</f>
        <v/>
      </c>
      <c r="HY16" s="46">
        <f>IF($DS16,
IF( AND(CS16&lt;&gt;"", ISERR(_xlfn.NUMBERVALUE(CS16))), "El valor pensión voluntaria debe ser un número válido. ", "")
)</f>
        <v/>
      </c>
      <c r="HZ16" s="46">
        <f>CONCATENATE(CT16,CU16,CV16,CW16)&lt;&gt;""</f>
        <v/>
      </c>
      <c r="IA16" s="46">
        <f>IF(AND($DS16,HZ16),
IF(CT16="","Debes escribir el % del fondo de seguridad pensional. ",
IF( ISERR(_xlfn.NUMBERVALUE(CT16)), "El % del fondo de seguridad debe ser un número válido. ", "")
),
""
)</f>
        <v/>
      </c>
      <c r="IB16" s="46">
        <f>IF(AND($DS16,HZ16),
IF(CU16="","Debes escribir el valor del aporte al fondo de solidaridad pensional. ",
IF( ISERR(_xlfn.NUMBERVALUE(CU16)), "El valor del aporte al fondo de solidaridad pensional debe ser un número válido. ", "")
),
""
)</f>
        <v/>
      </c>
      <c r="IC16" s="46">
        <f>IF(AND($DS16,HZ16),
IF(CV16="","Debes escribir el % del fondo de subsistencia. ",
IF( ISERR(_xlfn.NUMBERVALUE(CV16)), "El % del fondo de subsistencia debe ser un número válido. ", "")
),
""
)</f>
        <v/>
      </c>
      <c r="ID16" s="46">
        <f>IF(AND($DS16,HZ16),
IF(CW16="","Debes escribir el valor del fondo de subsistencia. ",
IF( ISERR(_xlfn.NUMBERVALUE(CW16)), "El valor del fondo de subsistencia debe ser un número válido. ", "")
),
""
)</f>
        <v/>
      </c>
      <c r="IE16" s="46">
        <f>CONCATENATE(CX16,CY16)&lt;&gt;""</f>
        <v/>
      </c>
      <c r="IF16" s="46">
        <f>IF(AND($DS16,IE16),
IF(CX16="","Debes escribir el % de sindicato. ",
IF( ISERR(_xlfn.NUMBERVALUE(CX16)), "El % de sindicato debe ser un número válido. ", "")
),
""
)</f>
        <v/>
      </c>
      <c r="IG16" s="46">
        <f>IF(AND($DS16,IE16),
IF(CY16="","Debes escribir el valor del sindicato. ",
IF( ISERR(_xlfn.NUMBERVALUE(CY16)), "El valor del sindicato debe ser un número válido. ", "")
),
""
)</f>
        <v/>
      </c>
      <c r="IH16" s="46">
        <f>IF($DS16,
IF( AND(CZ16&lt;&gt;"", ISERR(_xlfn.NUMBERVALUE(CZ16))), "El valor de sanción pública debe ser un número válido. ", "")
)</f>
        <v/>
      </c>
      <c r="II16" s="46">
        <f>IF($DS16,
IF( AND(DA16&lt;&gt;"", ISERR(_xlfn.NUMBERVALUE(DA16))), "El valor de sanción privada debe ser un número válido. ", "")
)</f>
        <v/>
      </c>
      <c r="IJ16" s="46">
        <f>CONCATENATE(DB16,DC16)&lt;&gt;""</f>
        <v/>
      </c>
      <c r="IK16" s="46">
        <f>IF(AND($DS16,IJ16),
IF(DB16="","Debes escribir la descripción de libranza. ",""),
""
)</f>
        <v/>
      </c>
      <c r="IL16" s="46">
        <f>IF(AND($DS16,IJ16),
IF(DC16="","Debes escribir la cuota libranza. ",
IF(ISERR(_xlfn.NUMBERVALUE(DC16)),"El valor de la cuota libranza debe ser un número válido. ","")
),
""
)</f>
        <v/>
      </c>
      <c r="IM16" s="46">
        <f>IF($DS16,
IF( AND(DD16&lt;&gt;"", ISERR(_xlfn.NUMBERVALUE(DD16))), "El valor de pagos a terceros debe ser un número válido. ", "")
)</f>
        <v/>
      </c>
      <c r="IN16" s="46">
        <f>IF($DS16,
IF( AND(DE16&lt;&gt;"", ISERR(_xlfn.NUMBERVALUE(DE16))), "El valor de anticipos debe ser un número válido. ", "")
)</f>
        <v/>
      </c>
      <c r="IO16" s="46">
        <f>IF($DS16,
IF( AND(DF16&lt;&gt;"", ISERR(_xlfn.NUMBERVALUE(DF16))), "El valor de AFC debe ser un número válido. ", "")
)</f>
        <v/>
      </c>
      <c r="IP16" s="46">
        <f>IF($DS16,
IF( AND(DG16&lt;&gt;"", ISERR(_xlfn.NUMBERVALUE(DG16))), "El valor de rete-fuente debe ser un número válido. ", "")
)</f>
        <v/>
      </c>
      <c r="IQ16" s="46">
        <f>IF($DS16,
IF( AND(DH16&lt;&gt;"", ISERR(_xlfn.NUMBERVALUE(DH16))), "El valor de cooperativa de trabajo debe ser un número válido. ", "")
)</f>
        <v/>
      </c>
      <c r="IR16" s="46">
        <f>IF($DS16,
IF( AND(DI16&lt;&gt;"", ISERR(_xlfn.NUMBERVALUE(DI16))), "El valor de embargo fiscal debe ser un número válido. ", "")
)</f>
        <v/>
      </c>
      <c r="IS16" s="46">
        <f>IF($DS16,
IF( AND(DJ16&lt;&gt;"", ISERR(_xlfn.NUMBERVALUE(DJ16))), "El valor de educación debe ser un número válido. ", "")
)</f>
        <v/>
      </c>
      <c r="IT16" s="46">
        <f>IF($DS16,
IF( AND(DK16&lt;&gt;"", ISERR(_xlfn.NUMBERVALUE(DK16))), "El valor de reintegro debe ser un número válido. ", "")
)</f>
        <v/>
      </c>
      <c r="IU16" s="46">
        <f>IF($DS16,
IF( AND(DL16&lt;&gt;"", ISERR(_xlfn.NUMBERVALUE(DL16))), "El valor de deuda debe ser un número válido. ", "")
)</f>
        <v/>
      </c>
      <c r="IV16" s="46">
        <f>IF($DS16,
IF( AND(DM16&lt;&gt;"", ISERR(_xlfn.NUMBERVALUE(DM16))), "El valor de otras deducciones debe ser un número válido. ", "")
)</f>
        <v/>
      </c>
      <c r="IW16" s="46">
        <f>IF($DS16,
IF(DN16="","Debes escribir el valor de los devengos totales. ",
IF( ISERR(_xlfn.NUMBERVALUE(DN16)), "El valor de los devengos totales debe ser un número válido. ", "")
)
)</f>
        <v/>
      </c>
      <c r="IX16" s="46">
        <f>IF($DS16,
IF(DO16="","Debes escribir el valor de las deducciones totales. ",
IF( ISERR(_xlfn.NUMBERVALUE(DO16)), "El valor de las deducciones totales debe ser un número válido. ", "")
)
)</f>
        <v/>
      </c>
      <c r="IY16" s="46">
        <f>IF($DS16,
IF(DP16="","Debes escribir el valor del salario total. ",
IF( ISERR(_xlfn.NUMBERVALUE(DP16)), "El valor del salario total debe ser un número válido. ", "")
)
)</f>
        <v/>
      </c>
    </row>
    <row r="17">
      <c r="B17" s="48" t="n">
        <v>5</v>
      </c>
      <c r="C17" s="61">
        <f>IF(AND(DS17,DP17&lt;&gt;""),
IF(DQ17="","OK","Error"),
""
)</f>
        <v/>
      </c>
      <c r="D17" s="53" t="n"/>
      <c r="E17" s="52" t="inlineStr">
        <is>
          <t>Cédula de ciudadanía</t>
        </is>
      </c>
      <c r="F17" s="112" t="n">
        <v>1007109600</v>
      </c>
      <c r="G17" s="52" t="inlineStr">
        <is>
          <t>IVAN</t>
        </is>
      </c>
      <c r="H17" s="53" t="inlineStr">
        <is>
          <t>DARIO</t>
        </is>
      </c>
      <c r="I17" s="52" t="inlineStr">
        <is>
          <t>GIRALDO</t>
        </is>
      </c>
      <c r="J17" s="52" t="inlineStr">
        <is>
          <t>GIRALDO</t>
        </is>
      </c>
      <c r="K17" s="53" t="n"/>
      <c r="L17" s="55" t="n">
        <v>44986</v>
      </c>
      <c r="M17" s="108" t="n">
        <v>240</v>
      </c>
      <c r="N17" s="56" t="n"/>
      <c r="O17" s="52" t="inlineStr">
        <is>
          <t>Dependiente</t>
        </is>
      </c>
      <c r="P17" s="52" t="inlineStr">
        <is>
          <t>No aplica</t>
        </is>
      </c>
      <c r="Q17" s="52" t="inlineStr">
        <is>
          <t>Termino Fijo</t>
        </is>
      </c>
      <c r="R17" s="52" t="inlineStr">
        <is>
          <t>No</t>
        </is>
      </c>
      <c r="S17" s="52" t="inlineStr">
        <is>
          <t>No</t>
        </is>
      </c>
      <c r="T17" s="53" t="n"/>
      <c r="U17" s="52" t="inlineStr">
        <is>
          <t>Rionegro / Antioquia</t>
        </is>
      </c>
      <c r="V17" s="52" t="inlineStr">
        <is>
          <t>Carrera 46 # 39-96</t>
        </is>
      </c>
      <c r="W17" s="55" t="inlineStr">
        <is>
          <t>1/10/2023</t>
        </is>
      </c>
      <c r="X17" s="55" t="inlineStr">
        <is>
          <t>31/10/2023</t>
        </is>
      </c>
      <c r="Y17" s="52" t="inlineStr">
        <is>
          <t>Mensual</t>
        </is>
      </c>
      <c r="Z17" s="55" t="inlineStr">
        <is>
          <t>30/10/2023</t>
        </is>
      </c>
      <c r="AA17" s="52" t="inlineStr">
        <is>
          <t>Transferencia Débito Interbancario</t>
        </is>
      </c>
      <c r="AB17" s="53" t="inlineStr">
        <is>
          <t>BANCOLOMBIA</t>
        </is>
      </c>
      <c r="AC17" s="53" t="inlineStr">
        <is>
          <t>Ahorros</t>
        </is>
      </c>
      <c r="AD17" s="53" t="inlineStr">
        <is>
          <t>91233829825</t>
        </is>
      </c>
      <c r="AE17" s="177" t="n">
        <v>1800000</v>
      </c>
      <c r="AF17" s="113" t="n">
        <v>24</v>
      </c>
      <c r="AG17" s="177" t="n">
        <v>1440000</v>
      </c>
      <c r="AH17" s="178" t="n">
        <v>112484.8</v>
      </c>
      <c r="AI17" s="178" t="n"/>
      <c r="AJ17" s="178" t="n"/>
      <c r="AK17" s="114" t="n"/>
      <c r="AL17" s="178" t="n"/>
      <c r="AM17" s="114" t="n"/>
      <c r="AN17" s="178" t="n"/>
      <c r="AO17" s="114" t="n"/>
      <c r="AP17" s="178" t="n"/>
      <c r="AQ17" s="114" t="n"/>
      <c r="AR17" s="178" t="n"/>
      <c r="AS17" s="114" t="n"/>
      <c r="AT17" s="178" t="n"/>
      <c r="AU17" s="114" t="n"/>
      <c r="AV17" s="178" t="n"/>
      <c r="AW17" s="114" t="n"/>
      <c r="AX17" s="178" t="n"/>
      <c r="AY17" s="114" t="n"/>
      <c r="AZ17" s="178" t="n"/>
      <c r="BA17" s="114" t="n"/>
      <c r="BB17" s="178" t="n"/>
      <c r="BC17" s="114" t="n"/>
      <c r="BD17" s="178" t="n"/>
      <c r="BE17" s="178" t="n"/>
      <c r="BF17" s="178" t="n"/>
      <c r="BG17" s="59" t="n"/>
      <c r="BH17" s="178" t="n"/>
      <c r="BI17" s="114" t="n">
        <v>6</v>
      </c>
      <c r="BJ17" s="53" t="inlineStr">
        <is>
          <t>Común</t>
        </is>
      </c>
      <c r="BK17" s="178" t="n">
        <v>360000</v>
      </c>
      <c r="BL17" s="114" t="n"/>
      <c r="BM17" s="178" t="n"/>
      <c r="BN17" s="114" t="n"/>
      <c r="BO17" s="178" t="n"/>
      <c r="BP17" s="178" t="n"/>
      <c r="BQ17" s="178" t="n"/>
      <c r="BR17" s="178" t="n"/>
      <c r="BS17" s="178" t="n"/>
      <c r="BT17" s="178" t="n"/>
      <c r="BU17" s="178" t="n"/>
      <c r="BV17" s="178" t="n"/>
      <c r="BW17" s="178" t="n"/>
      <c r="BX17" s="178" t="n"/>
      <c r="BY17" s="178" t="n"/>
      <c r="BZ17" s="178" t="n"/>
      <c r="CA17" s="178" t="n"/>
      <c r="CB17" s="178" t="n"/>
      <c r="CC17" s="178" t="n"/>
      <c r="CD17" s="178" t="n"/>
      <c r="CE17" s="178" t="n"/>
      <c r="CF17" s="178" t="n"/>
      <c r="CG17" s="178" t="n"/>
      <c r="CH17" s="178" t="n"/>
      <c r="CI17" s="178" t="n"/>
      <c r="CJ17" s="178" t="n"/>
      <c r="CK17" s="53" t="n"/>
      <c r="CL17" s="178" t="n"/>
      <c r="CM17" s="178" t="n"/>
      <c r="CN17" s="60" t="n">
        <v>0.04</v>
      </c>
      <c r="CO17" s="177" t="n">
        <v>72000</v>
      </c>
      <c r="CP17" s="178" t="n">
        <v>109000.25</v>
      </c>
      <c r="CQ17" s="60" t="n">
        <v>0.04</v>
      </c>
      <c r="CR17" s="177" t="n">
        <v>72000</v>
      </c>
      <c r="CS17" s="178" t="n"/>
      <c r="CT17" s="59" t="n"/>
      <c r="CU17" s="178" t="n"/>
      <c r="CV17" s="59" t="n"/>
      <c r="CW17" s="178" t="n"/>
      <c r="CX17" s="59" t="n"/>
      <c r="CY17" s="178" t="n"/>
      <c r="CZ17" s="178" t="n"/>
      <c r="DA17" s="178" t="n"/>
      <c r="DB17" s="53" t="inlineStr">
        <is>
          <t>Prestamo libranza</t>
        </is>
      </c>
      <c r="DC17" s="178" t="n">
        <v>492000.25</v>
      </c>
      <c r="DD17" s="178" t="n"/>
      <c r="DE17" s="178" t="n"/>
      <c r="DF17" s="178" t="n"/>
      <c r="DG17" s="178" t="n"/>
      <c r="DH17" s="178" t="n"/>
      <c r="DI17" s="178" t="n"/>
      <c r="DJ17" s="178" t="n"/>
      <c r="DK17" s="178" t="n"/>
      <c r="DL17" s="178" t="n"/>
      <c r="DM17" s="178" t="n"/>
      <c r="DN17" s="177" t="n">
        <v>1912484.8</v>
      </c>
      <c r="DO17" s="177" t="n">
        <v>745000.5</v>
      </c>
      <c r="DP17" s="177" t="n">
        <v>1167484.3</v>
      </c>
      <c r="DQ17" s="76">
        <f>IF(AND(DS17,DP17&lt;&gt;""),
CONCATENATE(DT17,DU17,DV17,DW17,DX17,DY17,DZ17,EA17,EB17,EC17,ED17,EE17,EF17,EG17,EH17,EI17,EJ17,EK17,EL17,EM17,EN17,EO17,EP17,EQ17,ES17,ET17,EU17,EV17,EW17,EX17,EY17,EZ17,FA17,FC17,FD17,FF17,FG17,FI17,FJ17,FL17,FM17,FO17,FP17,FR17,FS17,FU17,FV17,FX17,FY17,GA17,GB17,GD17,GE17,GF17,GH17,GI17,GJ17,GL17,GM17,GN17,GP17,GQ17,GS17,GT17,GU17,GV17,GW17,GX17,GY17,GZ17,HA17,HB17,HC17,HD17,HE17,HF17,HG17,HH17,HI17,HJ17,HK17,HL17,HM17,HN17,HO17,HQ17,HR17,HS17,HT17,HU17,HV17,HW17,HX17,HY17,IA17,IB17,IC17,ID17,IF17,IG17,IH17,II17,IK17,IL17,IM17,IN17,IO17,IP17,IQ17,IR17,IS17,IT17,IU17,IV17,IW17,IX17,IY17,IZ17),
""
)</f>
        <v/>
      </c>
      <c r="DR17" s="53" t="n"/>
      <c r="DS17" s="46">
        <f>CONCATENATE(D17,$E17,$F17,$G17,H17,$I17,$J17,K17,$L17,$M17,N17,$O17,$P17,$Q17,$R17,$S17,T17,$U17,$V17,$W17,$X17,$Y17,$Z17,$AA17,AB17,AC17,AD17,$AE17,$AF17,$AG17,AH17,AI17,AJ17,AK17,AL17,AM17,AN17,AO17,AP17,AQ17,AR17,AS17,AT17,AU17,AV17,AW17,AX17,AY17,AZ17,BA17,BB17,BC17,BD17,BE17,BF17,BG17,BH17,BI17,BJ17,BK17,BL17,BM17,BN17,BO17,BP17,BQ17,BR17,BS17,BT17,BU17,BV17,BW17,BX17,BY17,BZ17,CA17,CB17,CC17,CD17,CE17,CF17,CG17,CH17,CI17,CJ17,CK17,CL17,CM17,$CN17,$CO17,CP17,$CQ17,$CR17,CS17,CT17,CU17,CV17,CW17,CX17,CY17,CZ17,DA17,DB17,DC17,DD17,DE17,DF17,DG17,DH17,DI17,DJ17,DK17,DL17,DM17,$DN17,$DO17,$DP17,DR17)&lt;&gt;""</f>
        <v/>
      </c>
      <c r="DT17" s="46">
        <f>IF(AND($DS17,$E$4&lt;&gt;""),
IF(LEFT($E$4,2) = "1.",
IF(D17&lt;&gt;"","El CUNE sólo se envía en operaciones de novedad o ajuste. ",""),
IF(D17="","Debes escribir un CUNE válido para realizar operaciones de novedad o ajuste. ","")),
""
)</f>
        <v/>
      </c>
      <c r="DU17" s="46">
        <f>IF($DS17,
IF(E17="","Debes seleccionar el tipo de documento del empleado. ",
IF(_xlfn.IFNA(VLOOKUP(E17,TIPO_DE_DOCUMENTO,1,FALSE),-1)=-1,"El tipo de documento no es válido (por favor seleccionarlo de la lista). ","")
)
)</f>
        <v/>
      </c>
      <c r="DV17" s="46">
        <f>IF($DS17,
IF(F17="","Debes escribir el número de documento del empleado. ","")
)</f>
        <v/>
      </c>
      <c r="DW17" s="46">
        <f>IF($DS17,
IF(G17="","Debes escribir el primer nombre del empleado. ","")
)</f>
        <v/>
      </c>
      <c r="DY17" s="46">
        <f>IF($DS17,
IF(I17="","Debes escribir el primer apellido del empleado. ","")
)</f>
        <v/>
      </c>
      <c r="DZ17" s="46">
        <f>IF($DS17,
IF(J17="","Debes escribir el segundo apellido del empleado. ","")
)</f>
        <v/>
      </c>
      <c r="EB17" s="46">
        <f>IF($DS17,
IF(L17="","Debes escribir la fecha de ingreso del empleado. ",
IF(ISERR(DATE(YEAR(L17),MONTH(L17),DAY(L17))), "El valor ingresado en fecha de ingreso no tiene un formato válido. ","")
)
)</f>
        <v/>
      </c>
      <c r="EC17" s="46">
        <f>IF($DS17,
IF(M17="","Debes escribir el tiempo laborado. ",
IF( IFERROR(INT(M17),1.1) &lt;&gt; IFERROR(_xlfn.NUMBERVALUE(M17),1), "El valor de los días trabajados debe ser un número entero. ", "")
)
)</f>
        <v/>
      </c>
      <c r="ED17" s="46">
        <f>IF($DS17,
IF( AND(N17&lt;&gt;"", ISERR(DATE(YEAR(N17),MONTH(N17),DAY(N17))) ), "El valor ingresado en fecha de ingreso no tiene un formato válido. ",
IF( AND(N17&lt;&gt;"", $E$6&lt;&gt;"", DATE(YEAR(N17), MONTH(N17), 1) &lt;&gt; IFERROR(DATE(MID($E$6, 1, 4), MID($E$6, 6, 2),1), "1/1/1900") ), "La fecha de retiro debe estar dentro del período liquidado. ", "")
)
)</f>
        <v/>
      </c>
      <c r="EE17" s="46">
        <f>IF($DS17,
IF(O17="","Debes seleccionar el tipo de trabajador. ",
IF(_xlfn.IFNA(VLOOKUP(O17,TIPO_DE_TRABAJADOR,1,FALSE),-1)=-1,"El tipo de trabajador no es válido (por favor seleccionarlo de la lista). ","")
)
)</f>
        <v/>
      </c>
      <c r="EF17" s="46">
        <f>IF($DS17,
IF(P17="","Debes seleccionar si es un trabajador dependiente pensionado por vejez. ",
IF(_xlfn.IFNA(VLOOKUP(P17,SUBTIPO_DE_TRABAJADOR,1,FALSE),-1)=-1,"El tipo de trabajador dependiente pensionado por vejez no es válido (por favor seleccionarlo de la lista). ","")
)
)</f>
        <v/>
      </c>
      <c r="EG17" s="46">
        <f>IF($DS17,
IF(Q17="","Debes seleccionar el tipo de contrato del trabajador. ",
IF(_xlfn.IFNA(VLOOKUP(Q17,TIPO_DE_CONTRATO,1,FALSE),-1)=-1,"El tipo de contrato del trabajador no es válido (por favor seleccionarlo de la lista). ","")
)
)</f>
        <v/>
      </c>
      <c r="EH17" s="46">
        <f>IF($DS17,
IF(R17="","Debes seleccionar si es un salario integral. ",
IF(_xlfn.IFNA(VLOOKUP(R17,SI_NO,1,FALSE),-1)=-1,"Valor no válido para salario integral (por favor seleccionarlo de la lista). ","")
)
)</f>
        <v/>
      </c>
      <c r="EI17" s="46">
        <f>IF($DS17,
IF(S17="","Debes seleccionar si el trabajador realiza actividades de riesgo. ",
IF(_xlfn.IFNA(VLOOKUP(S17,SI_NO,1,FALSE),-1)=-1,"Valor no válido para actividad de alto riesgo (por favor seleccionarlo de la lista). ","")
)
)</f>
        <v/>
      </c>
      <c r="EK17" s="46">
        <f>IF($DS17,
IF(U17="","Debes escribir el código del municipio de residencia del trabajador. ",
IF(_xlfn.IFNA(VLOOKUP(U17,MUNICIPIO,1,FALSE),-1)=-1,"El municipio de residencia del trabajador es inválido (por favor seleccionarlo de la lista). ","")
)
)</f>
        <v/>
      </c>
      <c r="EL17" s="46">
        <f>IF($DS17,
IF(V17="","Debes escribir el la dirección de residendia del trabajador. ","")
)</f>
        <v/>
      </c>
      <c r="EM17" s="46">
        <f>IF($DS17,
IF(W17="","Debes escribir la fecha de inicio de la liquidación. ",
IF(ISERR(DATE(YEAR(W17),MONTH(W17),DAY(W17))),"El valor ingresado en fecha de inicio de liquidación no tiene un formato válido. ",
IF( AND($E$6&lt;&gt;"", DATE(YEAR(W17), MONTH(W17), 1) &lt;&gt; IFERROR(DATE(MID($E$6, 1, 4), MID($E$6, 6, 2),1), "1/1/1900") ), "La fecha de inicio de la liquidación debe estar dentro del período liquidado. ", "")
)
)
)</f>
        <v/>
      </c>
      <c r="EN17" s="46">
        <f>IF($DS17,
IF(X17="","Debes escribir la fecha de fin de la liquidación. ",
IF(ISERR(DATE(YEAR(X17),MONTH(X17),DAY(X17))),"El valor ingresado en fecha de fin de liquidación no tiene un formato válido. ",
IF( AND($E$6&lt;&gt;"", DATE(YEAR(X17), MONTH(X17), 1) &lt;&gt; IFERROR(DATE(MID($E$6, 1, 4), MID($E$6, 6, 2),1), "1/1/1900") ), "La fecha de fin de la liquidación debe estar dentro del período liquidado. ", "")
)
)
)</f>
        <v/>
      </c>
      <c r="EO17" s="46">
        <f>IF($DS17,
IF(Y17="","Debes escribir la frecuencia de pago del trabajador. ",
IF(_xlfn.IFNA(VLOOKUP(Y17,PERÍODO_DE_NÓMINA,1,FALSE),-1)=-1,"La frecuencia de pago es inválida (por favor seleccionarlo de la lista). ","")
)
)</f>
        <v/>
      </c>
      <c r="EP17" s="46">
        <f>IF($DS17,
IF(Z17="","Debes escribir la fecha de pago. ",
IF(ISERR(DATE(YEAR(Z17),MONTH(Z17),DAY(Z17))), "El valor ingresado en fecha de pago no tiene un formato válido. ","")
)
)</f>
        <v/>
      </c>
      <c r="EQ17" s="46">
        <f>IF($DS17,
IF(AA17="","Debes escribir el medio de pago. ",
IF(_xlfn.IFNA(VLOOKUP(AA17,MEDIOS_DE_PAGO,1,FALSE),-1)=-1,"El medio de pago es inválido (por favor seleccionarlo de la lista). ","")
)
)</f>
        <v/>
      </c>
      <c r="ER17" s="46">
        <f>OR(AA17='Tablas '!$T$4,AA17='Tablas '!$T$7,AA17='Tablas '!$T$8,AA17='Tablas '!$T$11)</f>
        <v/>
      </c>
      <c r="ES17" s="46">
        <f>IF(AND($DS17,ER17),
IF(AB17="","Debes escribir la entidad bancaria. ",""),
""
)</f>
        <v/>
      </c>
      <c r="ET17" s="46">
        <f>IF(AND($DS17,ER17),
IF(AC17="","Debes escribir el tipo de cuenta bancaria. ",
IF(_xlfn.IFNA(VLOOKUP(AC17,TIPO_DE_CUENTA,1,FALSE),-1)=-1,"El tipo de cuenta bancaria es inválida (por favor seleccionarlo de la lista). ","")
),
""
)</f>
        <v/>
      </c>
      <c r="EU17" s="46">
        <f>IF(AND($DS17,ER17),
IF(AD17="","Debes escribir el número de cuenta bancaria. ",""),
""
)</f>
        <v/>
      </c>
      <c r="EV17" s="46">
        <f>IF($DS17,
IF(AE17="","Debes escribir el valor del sueldo básico. ",
IF( ISERR(_xlfn.NUMBERVALUE(AE17)), "El valor del sueldo básico debe ser un número válido. ", "")
)
)</f>
        <v/>
      </c>
      <c r="EW17" s="46">
        <f>IF($DS17,
IF(AF17="","Debes escribir el número de días trabajados. ",
IF( IFERROR(INT(AF17),1.1) &lt;&gt; IFERROR(_xlfn.NUMBERVALUE(AF17),1), "La cantidad de días trabajados debe ser un número entero. ", "")
)
)</f>
        <v/>
      </c>
      <c r="EX17" s="46">
        <f>IF($DS17,
IF(AG17="","Debes escribir el valor del sueldo trabajado. ",
IF( ISERR(_xlfn.NUMBERVALUE(AG17)), "El valor del sueldo trabajado debe ser un número válido. ", "")
)
)</f>
        <v/>
      </c>
      <c r="EY17" s="46">
        <f>IF($DS17,
IF( AND(AH17&lt;&gt;"", ISERR(_xlfn.NUMBERVALUE(AH17))), "El valor del auxilio de transporte debe ser un número válido. ", "")
)</f>
        <v/>
      </c>
      <c r="EZ17" s="46">
        <f>IF($DS17,
IF( AND(AI17&lt;&gt;"", ISERR(_xlfn.NUMBERVALUE(AI17))), "El valor de viáticos salariales debe ser un número válido. ", "")
)</f>
        <v/>
      </c>
      <c r="FA17" s="46">
        <f>IF($DS17,
IF( AND(AJ17&lt;&gt;"", ISERR(_xlfn.NUMBERVALUE(AJ17))), "El valor de viáticos NO salariales debe ser un número válido. ", "")
)</f>
        <v/>
      </c>
      <c r="FB17" s="46">
        <f>CONCATENATE(AK17,AL17)&lt;&gt;""</f>
        <v/>
      </c>
      <c r="FC17" s="46">
        <f>IF(AND($DS17,FB17),
IF(AK17="","Debes escribir el número de horas extras diurnas. ",
IF( IFERROR(INT(AK17),1.1) &lt;&gt; IFERROR(_xlfn.NUMBERVALUE(AK17),1), "La cantidad de horas extras diurnas debe ser un número entero. ", "")
),
""
)</f>
        <v/>
      </c>
      <c r="FD17" s="46">
        <f>IF(AND($DS17,FB17),
IF(AL17="","Debes escribir el valor de las horas extras diurnas. ",
IF( ISERR(_xlfn.NUMBERVALUE(AL17)), "El valor de las horas extras duirnas debe ser un número válido. ", "")
),
""
)</f>
        <v/>
      </c>
      <c r="FE17" s="46">
        <f>CONCATENATE(AM17,AN17)&lt;&gt;""</f>
        <v/>
      </c>
      <c r="FF17" s="46">
        <f>IF(AND($DS17,FE17),
IF(AM17="","Debes escribir el número de horas extras nocturnas. ",
IF( IFERROR(INT(AM17),1.1) &lt;&gt; IFERROR(_xlfn.NUMBERVALUE(AM17),1), "La cantidad de horas extras nocturnas debe ser un número entero. ", "")
),
""
)</f>
        <v/>
      </c>
      <c r="FG17" s="46">
        <f>IF(AND($DS17,FE17),
IF(AN17="","Debes escribir el valor de las horas extras nocturnas. ",
IF( ISERR(_xlfn.NUMBERVALUE(AN17)), "El valor de las horas extras nocturnas debe ser un número válido. ", "")
),
""
)</f>
        <v/>
      </c>
      <c r="FH17" s="46">
        <f>CONCATENATE(AO17,AP17)&lt;&gt;""</f>
        <v/>
      </c>
      <c r="FI17" s="46">
        <f>IF(AND($DS17,FH17),
IF(AO17="","Debes escribir el número de horas extras diurnas dominicales y festivas. ",
IF( IFERROR(INT(AO17),1.1) &lt;&gt; IFERROR(_xlfn.NUMBERVALUE(AO17),1), "La cantidad de horas extras diurnas dominicales y festivas debe ser un número entero. ", "")
),
""
)</f>
        <v/>
      </c>
      <c r="FJ17" s="46">
        <f>IF(AND($DS17,FH17),
IF(AP17="","Debes escribir el valor de las horas extras diurnas dominicales y festivas. ",
IF( ISERR(_xlfn.NUMBERVALUE(AP17)), "El valor de las horas extras diurnas dominicales y festivas debe ser un número válido. ", "")
),
""
)</f>
        <v/>
      </c>
      <c r="FK17" s="46">
        <f>CONCATENATE(AQ17,AR17)&lt;&gt;""</f>
        <v/>
      </c>
      <c r="FL17" s="46">
        <f>IF(AND($DS17,FK17),
IF(AQ17="","Debes escribir el número de horas extras nocturnas dominicales y festivas. ",
IF( IFERROR(INT(AQ17),1.1) &lt;&gt; IFERROR(_xlfn.NUMBERVALUE(AQ17),1), "La cantidad de horas extras nocturnas dominicales y festivas debe ser un número entero. ", "")
),
""
)</f>
        <v/>
      </c>
      <c r="FM17" s="46">
        <f>IF(AND($DS17,FK17),
IF(AR17="","Debes escribir el valor de las horas extras nocturnas dominicales y festivas. ",
IF( ISERR(_xlfn.NUMBERVALUE(AR17)), "El valor de las horas extras nocturnas dominicales y festivas debe ser un número válido. ", "")
),
""
)</f>
        <v/>
      </c>
      <c r="FN17" s="46">
        <f>CONCATENATE(AS17,AT17)&lt;&gt;""</f>
        <v/>
      </c>
      <c r="FO17" s="46">
        <f>IF(AND($DS17,FN17),
IF(AS17="","Debes escribir el número de horas recargo nocturno. ",
IF( IFERROR(INT(AS17),1.1) &lt;&gt; IFERROR(_xlfn.NUMBERVALUE(AS17),1), "La cantidad de horas recargo nocturno debe ser un número entero. ", "")
),
""
)</f>
        <v/>
      </c>
      <c r="FP17" s="46">
        <f>IF(AND($DS17,FN17),
IF(AT17="","Debes escribir el valor de las horas recargo nocturno. ",
IF( ISERR(_xlfn.NUMBERVALUE(AT17)), "El valor de las horas recargo nocturno debe ser un número válido. ", "")
),
""
)</f>
        <v/>
      </c>
      <c r="FQ17" s="46">
        <f>CONCATENATE(AU17,AV17)&lt;&gt;""</f>
        <v/>
      </c>
      <c r="FR17" s="46">
        <f>IF(AND($DS17,FQ17),
IF(AU17="","Debes escribir el número de horas recargo diurno dominical y festivo. ",
IF( IFERROR(INT(AU17),1.1) &lt;&gt; IFERROR(_xlfn.NUMBERVALUE(AU17),1), "La cantidad de horas recargo diurno dominical y festivo debe ser un número entero. ", "")
),
""
)</f>
        <v/>
      </c>
      <c r="FS17" s="46">
        <f>IF(AND($DS17,FQ17),
IF(AV17="","Debes escribir el valor de las horas recargo diurno dominical y festivo. ",
IF( ISERR(_xlfn.NUMBERVALUE(AV17)), "El valor de las horas recargo diurno dominical y festivo debe ser un número válido. ", "")
),
""
)</f>
        <v/>
      </c>
      <c r="FT17" s="46">
        <f>CONCATENATE(AW17,AX17)&lt;&gt;""</f>
        <v/>
      </c>
      <c r="FU17" s="46">
        <f>IF(AND($DS17,FT17),
IF(AW17="","Debes escribir el número de horas recargo nocturno dominical y festivo. ",
IF( IFERROR(INT(AW17),1.1) &lt;&gt; IFERROR(_xlfn.NUMBERVALUE(AW17),1), "La cantidad de horas recargo nocturno dominical y festivo debe ser un número entero. ", "")
),
""
)</f>
        <v/>
      </c>
      <c r="FV17" s="46">
        <f>IF(AND($DS17,FT17),
IF(AX17="","Debes escribir el valor de las horas recargo nocturno dominical y festivo. ",
IF( ISERR(_xlfn.NUMBERVALUE(AX17)), "El valor de las horas recargo nocturno dominical y festivo debe ser un número válido. ", "")
),
""
)</f>
        <v/>
      </c>
      <c r="FW17" s="46">
        <f>CONCATENATE(AY17,AZ17)&lt;&gt;""</f>
        <v/>
      </c>
      <c r="FX17" s="46">
        <f>IF(AND($DS17,FW17),
IF(AY17="","Debes escribir el número de días de vacaciones comunes. ",
IF( IFERROR(INT(AY17),1.1) &lt;&gt; IFERROR(_xlfn.NUMBERVALUE(AY17),1), "La cantidad de días de vacaciones comunes debe ser un número entero. ", "")
),
""
)</f>
        <v/>
      </c>
      <c r="FY17" s="46">
        <f>IF(AND($DS17,FW17),
IF(AZ17="","Debes escribir el valor de las vacaciones comunes. ",
IF( ISERR(_xlfn.NUMBERVALUE(AZ17)), "El valor de las vacaciones comunes debe ser un número válido. ", "")
),
""
)</f>
        <v/>
      </c>
      <c r="FZ17" s="46">
        <f>CONCATENATE(BA17,BB17)&lt;&gt;""</f>
        <v/>
      </c>
      <c r="GA17" s="46">
        <f>IF(AND($DS17,FZ17),
IF(BA17="","Debes escribir el número de días de vacaciones compensadas. ",
IF( IFERROR(INT(BA17),1.1) &lt;&gt; IFERROR(_xlfn.NUMBERVALUE(BA17),1), "La cantidad de días de vacaciones compensadas debe ser un número entero. ", "")
),
""
)</f>
        <v/>
      </c>
      <c r="GB17" s="46">
        <f>IF(AND($DS17,FZ17),
IF(BB17="","Debes escribir el valor de las vacaciones compensadas. ",
IF( ISERR(_xlfn.NUMBERVALUE(BB17)), "El valor de las vacaciones compensadas debe ser un número válido. ", "")
),
""
)</f>
        <v/>
      </c>
      <c r="GC17" s="46">
        <f>CONCATENATE(BC17,BD17)&lt;&gt;""</f>
        <v/>
      </c>
      <c r="GD17" s="46">
        <f>IF(AND($DS17,GC17),
IF(BC17="","Debes escribir el número de días de prima salarial. ",
IF( IFERROR(INT(BC17),1.1) &lt;&gt; IFERROR(_xlfn.NUMBERVALUE(BC17),1), "La cantidad de días de prima salarial debe ser un número entero. ", "")
),
""
)</f>
        <v/>
      </c>
      <c r="GE17" s="46">
        <f>IF(AND($DS17,GC17),
IF(BD17="","Debes escribir el valor de los días de prima salarial. ",
IF( ISERR(_xlfn.NUMBERVALUE(BD17)), "El valor de los días de prima salarial debe ser un número válido. ", "")
),
""
)</f>
        <v/>
      </c>
      <c r="GF17" s="46">
        <f>IF($DS17,
IF( AND(BE17&lt;&gt;"", ISERR(_xlfn.NUMBERVALUE(BE17))), "El valor de la prima NO saliarial debe ser un número válido. ", "")
)</f>
        <v/>
      </c>
      <c r="GG17" s="46">
        <f>CONCATENATE(BF17,BG17,BH17)&lt;&gt;""</f>
        <v/>
      </c>
      <c r="GH17" s="46">
        <f>IF(AND($DS17,GG17),
IF(BF17="","Debes escribir el valor de las cesantías. ",
IF( ISERR(_xlfn.NUMBERVALUE(BF17)), "El valor de las cesantías debe ser un número válido. ", "")
),
""
)</f>
        <v/>
      </c>
      <c r="GI17" s="46">
        <f>IF(AND($DS17,GG17),
IF(BG17="","Debes escribir el % de cesantías. ",
IF( ISERR(_xlfn.NUMBERVALUE(BG17)), "El % de cesantías debe ser un número válido. ", "")
),
""
)</f>
        <v/>
      </c>
      <c r="GJ17" s="46">
        <f>IF(AND($DS17,GG17),
IF(BH17="","Debes escribir el valor de intereses de cesantías. ",
IF( ISERR(_xlfn.NUMBERVALUE(BH17)), "El valor de intereses de cesantías debe ser un número válido. ", "")
),
""
)</f>
        <v/>
      </c>
      <c r="GK17" s="46">
        <f>CONCATENATE(BI17,BJ17,BK17)&lt;&gt;""</f>
        <v/>
      </c>
      <c r="GL17" s="46">
        <f>IF(AND($DS17,GK17),
IF(BI17="","Debes escribir el número de días de incapacidad. ",
IF( IFERROR(INT(BI17),1.1) &lt;&gt; IFERROR(_xlfn.NUMBERVALUE(BI17),1), "La cantidad de días de incapacidad debe ser un número entero. ", "")
),
""
)</f>
        <v/>
      </c>
      <c r="GM17" s="46">
        <f>IF(AND($DS17,GK17),
IF(BJ17="","Debes escribir el tipo de incapacidad. ",
IF(_xlfn.IFNA(VLOOKUP(BJ17,TIPO_DE_INCAPACIDAD,1,FALSE),-1)=-1,"El tipo de incapacidad es inválida (por favor seleccionarlo de la lista). ","")
),
""
)</f>
        <v/>
      </c>
      <c r="GN17" s="46">
        <f>IF(AND($DS17,GK17),
IF(BK17="","Debes escribir el valor de la incapacidad. ",
IF( ISERR(_xlfn.NUMBERVALUE(BK17)), "El valor de la incapacidad debe ser un número válido. ", "")
),
""
)</f>
        <v/>
      </c>
      <c r="GO17" s="46">
        <f>CONCATENATE(BL17,BM17)&lt;&gt;""</f>
        <v/>
      </c>
      <c r="GP17" s="46">
        <f>IF(AND($DS17,GO17),
IF(BL17="","Debes escribir el número de días de licencia de maternidad o paternidad. ",
IF( IFERROR(INT(BL17),1.1) &lt;&gt; IFERROR(_xlfn.NUMBERVALUE(BL17),1), "La cantidad de días de licencia de maternidad o paternidad debe ser un número entero. ", "")
),
""
)</f>
        <v/>
      </c>
      <c r="GQ17" s="46">
        <f>IF(AND($DS17,GO17),
IF(BM17="","Debes escribir el valor de la licencia de maternidad o paternidad. ",
IF( ISERR(_xlfn.NUMBERVALUE(BM17)), "El valor de la licencia de maternidad o paternidad debe ser un número válido. ", "")
),
""
)</f>
        <v/>
      </c>
      <c r="GR17" s="46">
        <f>CONCATENATE(BN17,BO17)&lt;&gt;""</f>
        <v/>
      </c>
      <c r="GS17" s="46">
        <f>IF(AND($DS17,GR17),
IF(BN17="","Debes escribir el número de días de licencia remunerada. ",
IF( IFERROR(INT(BN17),1.1) &lt;&gt; IFERROR(_xlfn.NUMBERVALUE(BN17),1), "La cantidad de días de licencia remunerada debe ser un número entero. ", "")
),
""
)</f>
        <v/>
      </c>
      <c r="GT17" s="46">
        <f>IF(AND($DS17,GR17),
IF(BO17="","Debes escribir el valor de la licencia remunerada. ",
IF( ISERR(_xlfn.NUMBERVALUE(BO17)), "El valor de la licencia remunerada debe ser un número válido. ", "")
),
""
)</f>
        <v/>
      </c>
      <c r="GU17" s="46">
        <f>IF($DS17,
IF( AND(BP17&lt;&gt;"", ISERR(_xlfn.NUMBERVALUE(BP17))), "El valor de la licencia NO remunerada debe ser un número válido. ", "")
)</f>
        <v/>
      </c>
      <c r="GV17" s="46">
        <f>IF($DS17,
IF( AND(BQ17&lt;&gt;"", ISERR(_xlfn.NUMBERVALUE(BQ17))), "El valor de auxilios salariales debe ser un número válido. ", "")
)</f>
        <v/>
      </c>
      <c r="GW17" s="46">
        <f>IF($DS17,
IF( AND(BR17&lt;&gt;"", ISERR(_xlfn.NUMBERVALUE(BR17))), "El valor de auxilios NO salariales debe ser un número válido. ", "")
)</f>
        <v/>
      </c>
      <c r="GX17" s="46">
        <f>IF($DS17,
IF( AND(BS17&lt;&gt;"", ISERR(_xlfn.NUMBERVALUE(BS17))), "El valor de bonos salariales debe ser un número válido. ", "")
)</f>
        <v/>
      </c>
      <c r="GY17" s="46">
        <f>IF($DS17,
IF( AND(BT17&lt;&gt;"", ISERR(_xlfn.NUMBERVALUE(BT17))), "El valor de bonos NO salariales debe ser un número válido. ", "")
)</f>
        <v/>
      </c>
      <c r="GZ17" s="46">
        <f>IF($DS17,
IF( AND(BU17&lt;&gt;"", ISERR(_xlfn.NUMBERVALUE(BU17))), "El valor de bonos salariales de alimentación debe ser un número válido. ", "")
)</f>
        <v/>
      </c>
      <c r="HA17" s="46">
        <f>IF($DS17,
IF( AND(BV17&lt;&gt;"", ISERR(_xlfn.NUMBERVALUE(BV17))), "El valor de bonos NO salariales de alimentación debe ser un número válido. ", "")
)</f>
        <v/>
      </c>
      <c r="HB17" s="46">
        <f>IF($DS17,
IF( AND(BW17&lt;&gt;"", ISERR(_xlfn.NUMBERVALUE(BW17))), "El valor de bonificaciones salariales debe ser un número válido. ", "")
)</f>
        <v/>
      </c>
      <c r="HC17" s="46">
        <f>IF($DS17,
IF( AND(BX17&lt;&gt;"", ISERR(_xlfn.NUMBERVALUE(BX17))), "El valor de bonificaciones NO salariales debe ser un número válido. ", "")
)</f>
        <v/>
      </c>
      <c r="HD17" s="46">
        <f>IF($DS17,
IF( AND(BY17&lt;&gt;"", ISERR(_xlfn.NUMBERVALUE(BY17))), "El valor de compensaciones ordinarias debe ser un número válido. ", "")
)</f>
        <v/>
      </c>
      <c r="HE17" s="46">
        <f>IF($DS17,
IF( AND(BZ17&lt;&gt;"", ISERR(_xlfn.NUMBERVALUE(BZ17))), "El valor de compensaciones extraordinarias debe ser un número válido. ", "")
)</f>
        <v/>
      </c>
      <c r="HF17" s="46">
        <f>IF($DS17,
IF( AND(CA17&lt;&gt;"", ISERR(_xlfn.NUMBERVALUE(CA17))), "El valor de comisiones debe ser un número válido. ", "")
)</f>
        <v/>
      </c>
      <c r="HG17" s="46">
        <f>IF($DS17,
IF( AND(CB17&lt;&gt;"", ISERR(_xlfn.NUMBERVALUE(CB17))), "El valor de ausencia por huega debe ser un número válido. ", "")
)</f>
        <v/>
      </c>
      <c r="HH17" s="46">
        <f>IF($DS17,
IF( AND(CC17&lt;&gt;"", ISERR(_xlfn.NUMBERVALUE(CC17))), "El valor de anticipos debe ser un número válido. ", "")
)</f>
        <v/>
      </c>
      <c r="HI17" s="46">
        <f>IF($DS17,
IF( AND(CD17&lt;&gt;"", ISERR(_xlfn.NUMBERVALUE(CD17))), "El valor de pagos a terceros debe ser un número válido. ", "")
)</f>
        <v/>
      </c>
      <c r="HJ17" s="46">
        <f>IF($DS17,
IF( AND(CE17&lt;&gt;"", ISERR(_xlfn.NUMBERVALUE(CE17))), "El valor de dotación debe ser un número válido. ", "")
)</f>
        <v/>
      </c>
      <c r="HK17" s="46">
        <f>IF($DS17,
IF( AND(CF17&lt;&gt;"", ISERR(_xlfn.NUMBERVALUE(CF17))), "El valor de apoyo sostenibilidad debe ser un número válido. ", "")
)</f>
        <v/>
      </c>
      <c r="HL17" s="46">
        <f>IF($DS17,
IF( AND(CG17&lt;&gt;"", ISERR(_xlfn.NUMBERVALUE(CG17))), "El valor de teletrabajo debe ser un número válido. ", "")
)</f>
        <v/>
      </c>
      <c r="HM17" s="46">
        <f>IF($DS17,
IF( AND(CH17&lt;&gt;"", ISERR(_xlfn.NUMBERVALUE(CH17))), "El valor de bonificación de retiro debe ser un número válido. ", "")
)</f>
        <v/>
      </c>
      <c r="HN17" s="46">
        <f>IF($DS17,
IF( AND(CI17&lt;&gt;"", ISERR(_xlfn.NUMBERVALUE(CI17))), "El valor de indemnización de retiro debe ser un número válido. ", "")
)</f>
        <v/>
      </c>
      <c r="HO17" s="46">
        <f>IF($DS17,
IF( AND(CJ17&lt;&gt;"", ISERR(_xlfn.NUMBERVALUE(CJ17))), "El valor de reintegros debe ser un número válido. ", "")
)</f>
        <v/>
      </c>
      <c r="HP17" s="46">
        <f>CONCATENATE(CK17,CL17,CM17)&lt;&gt;""</f>
        <v/>
      </c>
      <c r="HQ17" s="46">
        <f>IF(AND($DS17,HP17),
IF(CK17="","Debes escribir la descripción de otro concepto no categorizado. ",""),
""
)</f>
        <v/>
      </c>
      <c r="HR17" s="46">
        <f>IF(AND($DS17,HP17),
IF(CONCATENATE(CL17,CM17)="","Debes escribir al menos un valor de concepto no categorizado (salarial o no salarial). ",
IF(ISERR(_xlfn.NUMBERVALUE(CL17)),"El valor salarial concepto no categorizado debe ser un número válido. ","")
),
""
)</f>
        <v/>
      </c>
      <c r="HS17" s="46">
        <f>IF(AND($DS17,HP17),
IF(CONCATENATE(CL17,CM17)="","Debes escribir al menos un valor de concepto no categorizado (salarial o no salarial). ",
IF(ISERR(_xlfn.NUMBERVALUE(CM17)),"El valor NO salarial concepto no categorizado debe ser un número válido. ","")
),
""
)</f>
        <v/>
      </c>
      <c r="HT17" s="46">
        <f>IF($DS17,
IF(CN17="","Debes escribir el porcentaje del aporte a salud. ",
IF( ISERR(_xlfn.NUMBERVALUE(CN17)), "El valor del porcentaje del aporte a salud debe ser un número válido. ", "")
)
)</f>
        <v/>
      </c>
      <c r="HU17" s="46">
        <f>IF($DS17,
IF(CO17="","Debes escribir el valor del aporte a salud. ",
IF( ISERR(_xlfn.NUMBERVALUE(CO17)), "El valor del aporte a salud debe ser un número válido. ", "")
)
)</f>
        <v/>
      </c>
      <c r="HV17" s="46">
        <f>IF($DS17,
IF( AND(CP17&lt;&gt;"", ISERR(_xlfn.NUMBERVALUE(CP17))), "El valor plan complementario debe ser un número válido. ", "")
)</f>
        <v/>
      </c>
      <c r="HW17" s="46">
        <f>IF($DS17,
IF(CQ17="","Debes escribir el porcentaje del aporte a pensión. ",
IF( ISERR(_xlfn.NUMBERVALUE(CQ17)), "El valor del porcentaje del aporte a pensión debe ser un número válido. ", "")
)
)</f>
        <v/>
      </c>
      <c r="HX17" s="46">
        <f>IF($DS17,
IF(CR17="","Debes escribir el valor del aporte a pensión. ",
IF( ISERR(_xlfn.NUMBERVALUE(CR17)), "El valor del aporte a salud debe ser un número válido. ", "")
)
)</f>
        <v/>
      </c>
      <c r="HY17" s="46">
        <f>IF($DS17,
IF( AND(CS17&lt;&gt;"", ISERR(_xlfn.NUMBERVALUE(CS17))), "El valor pensión voluntaria debe ser un número válido. ", "")
)</f>
        <v/>
      </c>
      <c r="HZ17" s="46">
        <f>CONCATENATE(CT17,CU17,CV17,CW17)&lt;&gt;""</f>
        <v/>
      </c>
      <c r="IA17" s="46">
        <f>IF(AND($DS17,HZ17),
IF(CT17="","Debes escribir el % del fondo de seguridad pensional. ",
IF( ISERR(_xlfn.NUMBERVALUE(CT17)), "El % del fondo de seguridad debe ser un número válido. ", "")
),
""
)</f>
        <v/>
      </c>
      <c r="IB17" s="46">
        <f>IF(AND($DS17,HZ17),
IF(CU17="","Debes escribir el valor del aporte al fondo de solidaridad pensional. ",
IF( ISERR(_xlfn.NUMBERVALUE(CU17)), "El valor del aporte al fondo de solidaridad pensional debe ser un número válido. ", "")
),
""
)</f>
        <v/>
      </c>
      <c r="IC17" s="46">
        <f>IF(AND($DS17,HZ17),
IF(CV17="","Debes escribir el % del fondo de subsistencia. ",
IF( ISERR(_xlfn.NUMBERVALUE(CV17)), "El % del fondo de subsistencia debe ser un número válido. ", "")
),
""
)</f>
        <v/>
      </c>
      <c r="ID17" s="46">
        <f>IF(AND($DS17,HZ17),
IF(CW17="","Debes escribir el valor del fondo de subsistencia. ",
IF( ISERR(_xlfn.NUMBERVALUE(CW17)), "El valor del fondo de subsistencia debe ser un número válido. ", "")
),
""
)</f>
        <v/>
      </c>
      <c r="IE17" s="46">
        <f>CONCATENATE(CX17,CY17)&lt;&gt;""</f>
        <v/>
      </c>
      <c r="IF17" s="46">
        <f>IF(AND($DS17,IE17),
IF(CX17="","Debes escribir el % de sindicato. ",
IF( ISERR(_xlfn.NUMBERVALUE(CX17)), "El % de sindicato debe ser un número válido. ", "")
),
""
)</f>
        <v/>
      </c>
      <c r="IG17" s="46">
        <f>IF(AND($DS17,IE17),
IF(CY17="","Debes escribir el valor del sindicato. ",
IF( ISERR(_xlfn.NUMBERVALUE(CY17)), "El valor del sindicato debe ser un número válido. ", "")
),
""
)</f>
        <v/>
      </c>
      <c r="IH17" s="46">
        <f>IF($DS17,
IF( AND(CZ17&lt;&gt;"", ISERR(_xlfn.NUMBERVALUE(CZ17))), "El valor de sanción pública debe ser un número válido. ", "")
)</f>
        <v/>
      </c>
      <c r="II17" s="46">
        <f>IF($DS17,
IF( AND(DA17&lt;&gt;"", ISERR(_xlfn.NUMBERVALUE(DA17))), "El valor de sanción privada debe ser un número válido. ", "")
)</f>
        <v/>
      </c>
      <c r="IJ17" s="46">
        <f>CONCATENATE(DB17,DC17)&lt;&gt;""</f>
        <v/>
      </c>
      <c r="IK17" s="46">
        <f>IF(AND($DS17,IJ17),
IF(DB17="","Debes escribir la descripción de libranza. ",""),
""
)</f>
        <v/>
      </c>
      <c r="IL17" s="46">
        <f>IF(AND($DS17,IJ17),
IF(DC17="","Debes escribir la cuota libranza. ",
IF(ISERR(_xlfn.NUMBERVALUE(DC17)),"El valor de la cuota libranza debe ser un número válido. ","")
),
""
)</f>
        <v/>
      </c>
      <c r="IM17" s="46">
        <f>IF($DS17,
IF( AND(DD17&lt;&gt;"", ISERR(_xlfn.NUMBERVALUE(DD17))), "El valor de pagos a terceros debe ser un número válido. ", "")
)</f>
        <v/>
      </c>
      <c r="IN17" s="46">
        <f>IF($DS17,
IF( AND(DE17&lt;&gt;"", ISERR(_xlfn.NUMBERVALUE(DE17))), "El valor de anticipos debe ser un número válido. ", "")
)</f>
        <v/>
      </c>
      <c r="IO17" s="46">
        <f>IF($DS17,
IF( AND(DF17&lt;&gt;"", ISERR(_xlfn.NUMBERVALUE(DF17))), "El valor de AFC debe ser un número válido. ", "")
)</f>
        <v/>
      </c>
      <c r="IP17" s="46">
        <f>IF($DS17,
IF( AND(DG17&lt;&gt;"", ISERR(_xlfn.NUMBERVALUE(DG17))), "El valor de rete-fuente debe ser un número válido. ", "")
)</f>
        <v/>
      </c>
      <c r="IQ17" s="46">
        <f>IF($DS17,
IF( AND(DH17&lt;&gt;"", ISERR(_xlfn.NUMBERVALUE(DH17))), "El valor de cooperativa de trabajo debe ser un número válido. ", "")
)</f>
        <v/>
      </c>
      <c r="IR17" s="46">
        <f>IF($DS17,
IF( AND(DI17&lt;&gt;"", ISERR(_xlfn.NUMBERVALUE(DI17))), "El valor de embargo fiscal debe ser un número válido. ", "")
)</f>
        <v/>
      </c>
      <c r="IS17" s="46">
        <f>IF($DS17,
IF( AND(DJ17&lt;&gt;"", ISERR(_xlfn.NUMBERVALUE(DJ17))), "El valor de educación debe ser un número válido. ", "")
)</f>
        <v/>
      </c>
      <c r="IT17" s="46">
        <f>IF($DS17,
IF( AND(DK17&lt;&gt;"", ISERR(_xlfn.NUMBERVALUE(DK17))), "El valor de reintegro debe ser un número válido. ", "")
)</f>
        <v/>
      </c>
      <c r="IU17" s="46">
        <f>IF($DS17,
IF( AND(DL17&lt;&gt;"", ISERR(_xlfn.NUMBERVALUE(DL17))), "El valor de deuda debe ser un número válido. ", "")
)</f>
        <v/>
      </c>
      <c r="IV17" s="46">
        <f>IF($DS17,
IF( AND(DM17&lt;&gt;"", ISERR(_xlfn.NUMBERVALUE(DM17))), "El valor de otras deducciones debe ser un número válido. ", "")
)</f>
        <v/>
      </c>
      <c r="IW17" s="46">
        <f>IF($DS17,
IF(DN17="","Debes escribir el valor de los devengos totales. ",
IF( ISERR(_xlfn.NUMBERVALUE(DN17)), "El valor de los devengos totales debe ser un número válido. ", "")
)
)</f>
        <v/>
      </c>
      <c r="IX17" s="46">
        <f>IF($DS17,
IF(DO17="","Debes escribir el valor de las deducciones totales. ",
IF( ISERR(_xlfn.NUMBERVALUE(DO17)), "El valor de las deducciones totales debe ser un número válido. ", "")
)
)</f>
        <v/>
      </c>
      <c r="IY17" s="46">
        <f>IF($DS17,
IF(DP17="","Debes escribir el valor del salario total. ",
IF( ISERR(_xlfn.NUMBERVALUE(DP17)), "El valor del salario total debe ser un número válido. ", "")
)
)</f>
        <v/>
      </c>
    </row>
    <row r="18">
      <c r="B18" s="48" t="n">
        <v>6</v>
      </c>
      <c r="C18" s="61">
        <f>IF(AND(DS18,DP18&lt;&gt;""),
IF(DQ18="","OK","Error"),
""
)</f>
        <v/>
      </c>
      <c r="D18" s="53" t="n"/>
      <c r="E18" s="52" t="n"/>
      <c r="F18" s="112" t="n"/>
      <c r="G18" s="52" t="n"/>
      <c r="H18" s="53" t="n"/>
      <c r="I18" s="52" t="n"/>
      <c r="J18" s="52" t="n"/>
      <c r="K18" s="53" t="n"/>
      <c r="L18" s="55" t="n"/>
      <c r="M18" s="108" t="n"/>
      <c r="N18" s="56" t="n"/>
      <c r="O18" s="52" t="n"/>
      <c r="P18" s="52" t="n"/>
      <c r="Q18" s="52" t="n"/>
      <c r="R18" s="52" t="n"/>
      <c r="S18" s="52" t="n"/>
      <c r="T18" s="53" t="n"/>
      <c r="U18" s="52" t="n"/>
      <c r="V18" s="52" t="n"/>
      <c r="W18" s="55" t="n"/>
      <c r="X18" s="55" t="n"/>
      <c r="Y18" s="52" t="n"/>
      <c r="Z18" s="55" t="n"/>
      <c r="AA18" s="52" t="n"/>
      <c r="AB18" s="53" t="n"/>
      <c r="AC18" s="53" t="n"/>
      <c r="AD18" s="53" t="n"/>
      <c r="AE18" s="177" t="n"/>
      <c r="AF18" s="113" t="n"/>
      <c r="AG18" s="177" t="n"/>
      <c r="AH18" s="178" t="n"/>
      <c r="AI18" s="178" t="n"/>
      <c r="AJ18" s="178" t="n"/>
      <c r="AK18" s="114" t="n"/>
      <c r="AL18" s="178" t="n"/>
      <c r="AM18" s="114" t="n"/>
      <c r="AN18" s="178" t="n"/>
      <c r="AO18" s="114" t="n"/>
      <c r="AP18" s="178" t="n"/>
      <c r="AQ18" s="114" t="n"/>
      <c r="AR18" s="178" t="n"/>
      <c r="AS18" s="114" t="n"/>
      <c r="AT18" s="178" t="n"/>
      <c r="AU18" s="114" t="n"/>
      <c r="AV18" s="178" t="n"/>
      <c r="AW18" s="114" t="n"/>
      <c r="AX18" s="178" t="n"/>
      <c r="AY18" s="114" t="n"/>
      <c r="AZ18" s="178" t="n"/>
      <c r="BA18" s="114" t="n"/>
      <c r="BB18" s="178" t="n"/>
      <c r="BC18" s="114" t="n"/>
      <c r="BD18" s="178" t="n"/>
      <c r="BE18" s="178" t="n"/>
      <c r="BF18" s="178" t="n"/>
      <c r="BG18" s="59" t="n"/>
      <c r="BH18" s="178" t="n"/>
      <c r="BI18" s="114" t="n"/>
      <c r="BJ18" s="53" t="n"/>
      <c r="BK18" s="178" t="n"/>
      <c r="BL18" s="114" t="n"/>
      <c r="BM18" s="178" t="n"/>
      <c r="BN18" s="114" t="n"/>
      <c r="BO18" s="178" t="n"/>
      <c r="BP18" s="178" t="n"/>
      <c r="BQ18" s="178" t="n"/>
      <c r="BR18" s="178" t="n"/>
      <c r="BS18" s="178" t="n"/>
      <c r="BT18" s="178" t="n"/>
      <c r="BU18" s="178" t="n"/>
      <c r="BV18" s="178" t="n"/>
      <c r="BW18" s="178" t="n"/>
      <c r="BX18" s="178" t="n"/>
      <c r="BY18" s="178" t="n"/>
      <c r="BZ18" s="178" t="n"/>
      <c r="CA18" s="178" t="n"/>
      <c r="CB18" s="178" t="n"/>
      <c r="CC18" s="178" t="n"/>
      <c r="CD18" s="178" t="n"/>
      <c r="CE18" s="178" t="n"/>
      <c r="CF18" s="178" t="n"/>
      <c r="CG18" s="178" t="n"/>
      <c r="CH18" s="178" t="n"/>
      <c r="CI18" s="178" t="n"/>
      <c r="CJ18" s="178" t="n"/>
      <c r="CK18" s="53" t="n"/>
      <c r="CL18" s="178" t="n"/>
      <c r="CM18" s="178" t="n"/>
      <c r="CN18" s="60" t="n"/>
      <c r="CO18" s="177" t="n"/>
      <c r="CP18" s="178" t="n"/>
      <c r="CQ18" s="60" t="n"/>
      <c r="CR18" s="177" t="n"/>
      <c r="CS18" s="178" t="n"/>
      <c r="CT18" s="59" t="n"/>
      <c r="CU18" s="178" t="n"/>
      <c r="CV18" s="59" t="n"/>
      <c r="CW18" s="178" t="n"/>
      <c r="CX18" s="59" t="n"/>
      <c r="CY18" s="178" t="n"/>
      <c r="CZ18" s="178" t="n"/>
      <c r="DA18" s="178" t="n"/>
      <c r="DB18" s="53" t="n"/>
      <c r="DC18" s="178" t="n"/>
      <c r="DD18" s="178" t="n"/>
      <c r="DE18" s="178" t="n"/>
      <c r="DF18" s="178" t="n"/>
      <c r="DG18" s="178" t="n"/>
      <c r="DH18" s="178" t="n"/>
      <c r="DI18" s="178" t="n"/>
      <c r="DJ18" s="178" t="n"/>
      <c r="DK18" s="178" t="n"/>
      <c r="DL18" s="178" t="n"/>
      <c r="DM18" s="178" t="n"/>
      <c r="DN18" s="177" t="n"/>
      <c r="DO18" s="177" t="n"/>
      <c r="DP18" s="177" t="n"/>
      <c r="DQ18" s="76">
        <f>IF(AND(DS18,DP18&lt;&gt;""),
CONCATENATE(DT18,DU18,DV18,DW18,DX18,DY18,DZ18,EA18,EB18,EC18,ED18,EE18,EF18,EG18,EH18,EI18,EJ18,EK18,EL18,EM18,EN18,EO18,EP18,EQ18,ES18,ET18,EU18,EV18,EW18,EX18,EY18,EZ18,FA18,FC18,FD18,FF18,FG18,FI18,FJ18,FL18,FM18,FO18,FP18,FR18,FS18,FU18,FV18,FX18,FY18,GA18,GB18,GD18,GE18,GF18,GH18,GI18,GJ18,GL18,GM18,GN18,GP18,GQ18,GS18,GT18,GU18,GV18,GW18,GX18,GY18,GZ18,HA18,HB18,HC18,HD18,HE18,HF18,HG18,HH18,HI18,HJ18,HK18,HL18,HM18,HN18,HO18,HQ18,HR18,HS18,HT18,HU18,HV18,HW18,HX18,HY18,IA18,IB18,IC18,ID18,IF18,IG18,IH18,II18,IK18,IL18,IM18,IN18,IO18,IP18,IQ18,IR18,IS18,IT18,IU18,IV18,IW18,IX18,IY18,IZ18),
""
)</f>
        <v/>
      </c>
      <c r="DR18" s="53" t="n"/>
      <c r="DS18" s="46">
        <f>CONCATENATE(D18,$E18,$F18,$G18,H18,$I18,$J18,K18,$L18,$M18,N18,$O18,$P18,$Q18,$R18,$S18,T18,$U18,$V18,$W18,$X18,$Y18,$Z18,$AA18,AB18,AC18,AD18,$AE18,$AF18,$AG18,AH18,AI18,AJ18,AK18,AL18,AM18,AN18,AO18,AP18,AQ18,AR18,AS18,AT18,AU18,AV18,AW18,AX18,AY18,AZ18,BA18,BB18,BC18,BD18,BE18,BF18,BG18,BH18,BI18,BJ18,BK18,BL18,BM18,BN18,BO18,BP18,BQ18,BR18,BS18,BT18,BU18,BV18,BW18,BX18,BY18,BZ18,CA18,CB18,CC18,CD18,CE18,CF18,CG18,CH18,CI18,CJ18,CK18,CL18,CM18,$CN18,$CO18,CP18,$CQ18,$CR18,CS18,CT18,CU18,CV18,CW18,CX18,CY18,CZ18,DA18,DB18,DC18,DD18,DE18,DF18,DG18,DH18,DI18,DJ18,DK18,DL18,DM18,$DN18,$DO18,$DP18,DR18)&lt;&gt;""</f>
        <v/>
      </c>
      <c r="DT18" s="46">
        <f>IF(AND($DS18,$E$4&lt;&gt;""),
IF(LEFT($E$4,2) = "1.",
IF(D18&lt;&gt;"","El CUNE sólo se envía en operaciones de novedad o ajuste. ",""),
IF(D18="","Debes escribir un CUNE válido para realizar operaciones de novedad o ajuste. ","")),
""
)</f>
        <v/>
      </c>
      <c r="DU18" s="46">
        <f>IF($DS18,
IF(E18="","Debes seleccionar el tipo de documento del empleado. ",
IF(_xlfn.IFNA(VLOOKUP(E18,TIPO_DE_DOCUMENTO,1,FALSE),-1)=-1,"El tipo de documento no es válido (por favor seleccionarlo de la lista). ","")
)
)</f>
        <v/>
      </c>
      <c r="DV18" s="46">
        <f>IF($DS18,
IF(F18="","Debes escribir el número de documento del empleado. ","")
)</f>
        <v/>
      </c>
      <c r="DW18" s="46">
        <f>IF($DS18,
IF(G18="","Debes escribir el primer nombre del empleado. ","")
)</f>
        <v/>
      </c>
      <c r="DY18" s="46">
        <f>IF($DS18,
IF(I18="","Debes escribir el primer apellido del empleado. ","")
)</f>
        <v/>
      </c>
      <c r="DZ18" s="46">
        <f>IF($DS18,
IF(J18="","Debes escribir el segundo apellido del empleado. ","")
)</f>
        <v/>
      </c>
      <c r="EB18" s="46">
        <f>IF($DS18,
IF(L18="","Debes escribir la fecha de ingreso del empleado. ",
IF(ISERR(DATE(YEAR(L18),MONTH(L18),DAY(L18))), "El valor ingresado en fecha de ingreso no tiene un formato válido. ","")
)
)</f>
        <v/>
      </c>
      <c r="EC18" s="46">
        <f>IF($DS18,
IF(M18="","Debes escribir el tiempo laborado. ",
IF( IFERROR(INT(M18),1.1) &lt;&gt; IFERROR(_xlfn.NUMBERVALUE(M18),1), "El valor de los días trabajados debe ser un número entero. ", "")
)
)</f>
        <v/>
      </c>
      <c r="ED18" s="46">
        <f>IF($DS18,
IF( AND(N18&lt;&gt;"", ISERR(DATE(YEAR(N18),MONTH(N18),DAY(N18))) ), "El valor ingresado en fecha de ingreso no tiene un formato válido. ",
IF( AND(N18&lt;&gt;"", $E$6&lt;&gt;"", DATE(YEAR(N18), MONTH(N18), 1) &lt;&gt; IFERROR(DATE(MID($E$6, 1, 4), MID($E$6, 6, 2),1), "1/1/1900") ), "La fecha de retiro debe estar dentro del período liquidado. ", "")
)
)</f>
        <v/>
      </c>
      <c r="EE18" s="46">
        <f>IF($DS18,
IF(O18="","Debes seleccionar el tipo de trabajador. ",
IF(_xlfn.IFNA(VLOOKUP(O18,TIPO_DE_TRABAJADOR,1,FALSE),-1)=-1,"El tipo de trabajador no es válido (por favor seleccionarlo de la lista). ","")
)
)</f>
        <v/>
      </c>
      <c r="EF18" s="46">
        <f>IF($DS18,
IF(P18="","Debes seleccionar si es un trabajador dependiente pensionado por vejez. ",
IF(_xlfn.IFNA(VLOOKUP(P18,SUBTIPO_DE_TRABAJADOR,1,FALSE),-1)=-1,"El tipo de trabajador dependiente pensionado por vejez no es válido (por favor seleccionarlo de la lista). ","")
)
)</f>
        <v/>
      </c>
      <c r="EG18" s="46">
        <f>IF($DS18,
IF(Q18="","Debes seleccionar el tipo de contrato del trabajador. ",
IF(_xlfn.IFNA(VLOOKUP(Q18,TIPO_DE_CONTRATO,1,FALSE),-1)=-1,"El tipo de contrato del trabajador no es válido (por favor seleccionarlo de la lista). ","")
)
)</f>
        <v/>
      </c>
      <c r="EH18" s="46">
        <f>IF($DS18,
IF(R18="","Debes seleccionar si es un salario integral. ",
IF(_xlfn.IFNA(VLOOKUP(R18,SI_NO,1,FALSE),-1)=-1,"Valor no válido para salario integral (por favor seleccionarlo de la lista). ","")
)
)</f>
        <v/>
      </c>
      <c r="EI18" s="46">
        <f>IF($DS18,
IF(S18="","Debes seleccionar si el trabajador realiza actividades de riesgo. ",
IF(_xlfn.IFNA(VLOOKUP(S18,SI_NO,1,FALSE),-1)=-1,"Valor no válido para actividad de alto riesgo (por favor seleccionarlo de la lista). ","")
)
)</f>
        <v/>
      </c>
      <c r="EK18" s="46">
        <f>IF($DS18,
IF(U18="","Debes escribir el código del municipio de residencia del trabajador. ",
IF(_xlfn.IFNA(VLOOKUP(U18,MUNICIPIO,1,FALSE),-1)=-1,"El municipio de residencia del trabajador es inválido (por favor seleccionarlo de la lista). ","")
)
)</f>
        <v/>
      </c>
      <c r="EL18" s="46">
        <f>IF($DS18,
IF(V18="","Debes escribir el la dirección de residendia del trabajador. ","")
)</f>
        <v/>
      </c>
      <c r="EM18" s="46">
        <f>IF($DS18,
IF(W18="","Debes escribir la fecha de inicio de la liquidación. ",
IF(ISERR(DATE(YEAR(W18),MONTH(W18),DAY(W18))),"El valor ingresado en fecha de inicio de liquidación no tiene un formato válido. ",
IF( AND($E$6&lt;&gt;"", DATE(YEAR(W18), MONTH(W18), 1) &lt;&gt; IFERROR(DATE(MID($E$6, 1, 4), MID($E$6, 6, 2),1), "1/1/1900") ), "La fecha de inicio de la liquidación debe estar dentro del período liquidado. ", "")
)
)
)</f>
        <v/>
      </c>
      <c r="EN18" s="46">
        <f>IF($DS18,
IF(X18="","Debes escribir la fecha de fin de la liquidación. ",
IF(ISERR(DATE(YEAR(X18),MONTH(X18),DAY(X18))),"El valor ingresado en fecha de fin de liquidación no tiene un formato válido. ",
IF( AND($E$6&lt;&gt;"", DATE(YEAR(X18), MONTH(X18), 1) &lt;&gt; IFERROR(DATE(MID($E$6, 1, 4), MID($E$6, 6, 2),1), "1/1/1900") ), "La fecha de fin de la liquidación debe estar dentro del período liquidado. ", "")
)
)
)</f>
        <v/>
      </c>
      <c r="EO18" s="46">
        <f>IF($DS18,
IF(Y18="","Debes escribir la frecuencia de pago del trabajador. ",
IF(_xlfn.IFNA(VLOOKUP(Y18,PERÍODO_DE_NÓMINA,1,FALSE),-1)=-1,"La frecuencia de pago es inválida (por favor seleccionarlo de la lista). ","")
)
)</f>
        <v/>
      </c>
      <c r="EP18" s="46">
        <f>IF($DS18,
IF(Z18="","Debes escribir la fecha de pago. ",
IF(ISERR(DATE(YEAR(Z18),MONTH(Z18),DAY(Z18))), "El valor ingresado en fecha de pago no tiene un formato válido. ","")
)
)</f>
        <v/>
      </c>
      <c r="EQ18" s="46">
        <f>IF($DS18,
IF(AA18="","Debes escribir el medio de pago. ",
IF(_xlfn.IFNA(VLOOKUP(AA18,MEDIOS_DE_PAGO,1,FALSE),-1)=-1,"El medio de pago es inválido (por favor seleccionarlo de la lista). ","")
)
)</f>
        <v/>
      </c>
      <c r="ER18" s="46">
        <f>OR(AA18='Tablas '!$T$4,AA18='Tablas '!$T$7,AA18='Tablas '!$T$8,AA18='Tablas '!$T$11)</f>
        <v/>
      </c>
      <c r="ES18" s="46">
        <f>IF(AND($DS18,ER18),
IF(AB18="","Debes escribir la entidad bancaria. ",""),
""
)</f>
        <v/>
      </c>
      <c r="ET18" s="46">
        <f>IF(AND($DS18,ER18),
IF(AC18="","Debes escribir el tipo de cuenta bancaria. ",
IF(_xlfn.IFNA(VLOOKUP(AC18,TIPO_DE_CUENTA,1,FALSE),-1)=-1,"El tipo de cuenta bancaria es inválida (por favor seleccionarlo de la lista). ","")
),
""
)</f>
        <v/>
      </c>
      <c r="EU18" s="46">
        <f>IF(AND($DS18,ER18),
IF(AD18="","Debes escribir el número de cuenta bancaria. ",""),
""
)</f>
        <v/>
      </c>
      <c r="EV18" s="46">
        <f>IF($DS18,
IF(AE18="","Debes escribir el valor del sueldo básico. ",
IF( ISERR(_xlfn.NUMBERVALUE(AE18)), "El valor del sueldo básico debe ser un número válido. ", "")
)
)</f>
        <v/>
      </c>
      <c r="EW18" s="46">
        <f>IF($DS18,
IF(AF18="","Debes escribir el número de días trabajados. ",
IF( IFERROR(INT(AF18),1.1) &lt;&gt; IFERROR(_xlfn.NUMBERVALUE(AF18),1), "La cantidad de días trabajados debe ser un número entero. ", "")
)
)</f>
        <v/>
      </c>
      <c r="EX18" s="46">
        <f>IF($DS18,
IF(AG18="","Debes escribir el valor del sueldo trabajado. ",
IF( ISERR(_xlfn.NUMBERVALUE(AG18)), "El valor del sueldo trabajado debe ser un número válido. ", "")
)
)</f>
        <v/>
      </c>
      <c r="EY18" s="46">
        <f>IF($DS18,
IF( AND(AH18&lt;&gt;"", ISERR(_xlfn.NUMBERVALUE(AH18))), "El valor del auxilio de transporte debe ser un número válido. ", "")
)</f>
        <v/>
      </c>
      <c r="EZ18" s="46">
        <f>IF($DS18,
IF( AND(AI18&lt;&gt;"", ISERR(_xlfn.NUMBERVALUE(AI18))), "El valor de viáticos salariales debe ser un número válido. ", "")
)</f>
        <v/>
      </c>
      <c r="FA18" s="46">
        <f>IF($DS18,
IF( AND(AJ18&lt;&gt;"", ISERR(_xlfn.NUMBERVALUE(AJ18))), "El valor de viáticos NO salariales debe ser un número válido. ", "")
)</f>
        <v/>
      </c>
      <c r="FB18" s="46">
        <f>CONCATENATE(AK18,AL18)&lt;&gt;""</f>
        <v/>
      </c>
      <c r="FC18" s="46">
        <f>IF(AND($DS18,FB18),
IF(AK18="","Debes escribir el número de horas extras diurnas. ",
IF( IFERROR(INT(AK18),1.1) &lt;&gt; IFERROR(_xlfn.NUMBERVALUE(AK18),1), "La cantidad de horas extras diurnas debe ser un número entero. ", "")
),
""
)</f>
        <v/>
      </c>
      <c r="FD18" s="46">
        <f>IF(AND($DS18,FB18),
IF(AL18="","Debes escribir el valor de las horas extras diurnas. ",
IF( ISERR(_xlfn.NUMBERVALUE(AL18)), "El valor de las horas extras duirnas debe ser un número válido. ", "")
),
""
)</f>
        <v/>
      </c>
      <c r="FE18" s="46">
        <f>CONCATENATE(AM18,AN18)&lt;&gt;""</f>
        <v/>
      </c>
      <c r="FF18" s="46">
        <f>IF(AND($DS18,FE18),
IF(AM18="","Debes escribir el número de horas extras nocturnas. ",
IF( IFERROR(INT(AM18),1.1) &lt;&gt; IFERROR(_xlfn.NUMBERVALUE(AM18),1), "La cantidad de horas extras nocturnas debe ser un número entero. ", "")
),
""
)</f>
        <v/>
      </c>
      <c r="FG18" s="46">
        <f>IF(AND($DS18,FE18),
IF(AN18="","Debes escribir el valor de las horas extras nocturnas. ",
IF( ISERR(_xlfn.NUMBERVALUE(AN18)), "El valor de las horas extras nocturnas debe ser un número válido. ", "")
),
""
)</f>
        <v/>
      </c>
      <c r="FH18" s="46">
        <f>CONCATENATE(AO18,AP18)&lt;&gt;""</f>
        <v/>
      </c>
      <c r="FI18" s="46">
        <f>IF(AND($DS18,FH18),
IF(AO18="","Debes escribir el número de horas extras diurnas dominicales y festivas. ",
IF( IFERROR(INT(AO18),1.1) &lt;&gt; IFERROR(_xlfn.NUMBERVALUE(AO18),1), "La cantidad de horas extras diurnas dominicales y festivas debe ser un número entero. ", "")
),
""
)</f>
        <v/>
      </c>
      <c r="FJ18" s="46">
        <f>IF(AND($DS18,FH18),
IF(AP18="","Debes escribir el valor de las horas extras diurnas dominicales y festivas. ",
IF( ISERR(_xlfn.NUMBERVALUE(AP18)), "El valor de las horas extras diurnas dominicales y festivas debe ser un número válido. ", "")
),
""
)</f>
        <v/>
      </c>
      <c r="FK18" s="46">
        <f>CONCATENATE(AQ18,AR18)&lt;&gt;""</f>
        <v/>
      </c>
      <c r="FL18" s="46">
        <f>IF(AND($DS18,FK18),
IF(AQ18="","Debes escribir el número de horas extras nocturnas dominicales y festivas. ",
IF( IFERROR(INT(AQ18),1.1) &lt;&gt; IFERROR(_xlfn.NUMBERVALUE(AQ18),1), "La cantidad de horas extras nocturnas dominicales y festivas debe ser un número entero. ", "")
),
""
)</f>
        <v/>
      </c>
      <c r="FM18" s="46">
        <f>IF(AND($DS18,FK18),
IF(AR18="","Debes escribir el valor de las horas extras nocturnas dominicales y festivas. ",
IF( ISERR(_xlfn.NUMBERVALUE(AR18)), "El valor de las horas extras nocturnas dominicales y festivas debe ser un número válido. ", "")
),
""
)</f>
        <v/>
      </c>
      <c r="FN18" s="46">
        <f>CONCATENATE(AS18,AT18)&lt;&gt;""</f>
        <v/>
      </c>
      <c r="FO18" s="46">
        <f>IF(AND($DS18,FN18),
IF(AS18="","Debes escribir el número de horas recargo nocturno. ",
IF( IFERROR(INT(AS18),1.1) &lt;&gt; IFERROR(_xlfn.NUMBERVALUE(AS18),1), "La cantidad de horas recargo nocturno debe ser un número entero. ", "")
),
""
)</f>
        <v/>
      </c>
      <c r="FP18" s="46">
        <f>IF(AND($DS18,FN18),
IF(AT18="","Debes escribir el valor de las horas recargo nocturno. ",
IF( ISERR(_xlfn.NUMBERVALUE(AT18)), "El valor de las horas recargo nocturno debe ser un número válido. ", "")
),
""
)</f>
        <v/>
      </c>
      <c r="FQ18" s="46">
        <f>CONCATENATE(AU18,AV18)&lt;&gt;""</f>
        <v/>
      </c>
      <c r="FR18" s="46">
        <f>IF(AND($DS18,FQ18),
IF(AU18="","Debes escribir el número de horas recargo diurno dominical y festivo. ",
IF( IFERROR(INT(AU18),1.1) &lt;&gt; IFERROR(_xlfn.NUMBERVALUE(AU18),1), "La cantidad de horas recargo diurno dominical y festivo debe ser un número entero. ", "")
),
""
)</f>
        <v/>
      </c>
      <c r="FS18" s="46">
        <f>IF(AND($DS18,FQ18),
IF(AV18="","Debes escribir el valor de las horas recargo diurno dominical y festivo. ",
IF( ISERR(_xlfn.NUMBERVALUE(AV18)), "El valor de las horas recargo diurno dominical y festivo debe ser un número válido. ", "")
),
""
)</f>
        <v/>
      </c>
      <c r="FT18" s="46">
        <f>CONCATENATE(AW18,AX18)&lt;&gt;""</f>
        <v/>
      </c>
      <c r="FU18" s="46">
        <f>IF(AND($DS18,FT18),
IF(AW18="","Debes escribir el número de horas recargo nocturno dominical y festivo. ",
IF( IFERROR(INT(AW18),1.1) &lt;&gt; IFERROR(_xlfn.NUMBERVALUE(AW18),1), "La cantidad de horas recargo nocturno dominical y festivo debe ser un número entero. ", "")
),
""
)</f>
        <v/>
      </c>
      <c r="FV18" s="46">
        <f>IF(AND($DS18,FT18),
IF(AX18="","Debes escribir el valor de las horas recargo nocturno dominical y festivo. ",
IF( ISERR(_xlfn.NUMBERVALUE(AX18)), "El valor de las horas recargo nocturno dominical y festivo debe ser un número válido. ", "")
),
""
)</f>
        <v/>
      </c>
      <c r="FW18" s="46">
        <f>CONCATENATE(AY18,AZ18)&lt;&gt;""</f>
        <v/>
      </c>
      <c r="FX18" s="46">
        <f>IF(AND($DS18,FW18),
IF(AY18="","Debes escribir el número de días de vacaciones comunes. ",
IF( IFERROR(INT(AY18),1.1) &lt;&gt; IFERROR(_xlfn.NUMBERVALUE(AY18),1), "La cantidad de días de vacaciones comunes debe ser un número entero. ", "")
),
""
)</f>
        <v/>
      </c>
      <c r="FY18" s="46">
        <f>IF(AND($DS18,FW18),
IF(AZ18="","Debes escribir el valor de las vacaciones comunes. ",
IF( ISERR(_xlfn.NUMBERVALUE(AZ18)), "El valor de las vacaciones comunes debe ser un número válido. ", "")
),
""
)</f>
        <v/>
      </c>
      <c r="FZ18" s="46">
        <f>CONCATENATE(BA18,BB18)&lt;&gt;""</f>
        <v/>
      </c>
      <c r="GA18" s="46">
        <f>IF(AND($DS18,FZ18),
IF(BA18="","Debes escribir el número de días de vacaciones compensadas. ",
IF( IFERROR(INT(BA18),1.1) &lt;&gt; IFERROR(_xlfn.NUMBERVALUE(BA18),1), "La cantidad de días de vacaciones compensadas debe ser un número entero. ", "")
),
""
)</f>
        <v/>
      </c>
      <c r="GB18" s="46">
        <f>IF(AND($DS18,FZ18),
IF(BB18="","Debes escribir el valor de las vacaciones compensadas. ",
IF( ISERR(_xlfn.NUMBERVALUE(BB18)), "El valor de las vacaciones compensadas debe ser un número válido. ", "")
),
""
)</f>
        <v/>
      </c>
      <c r="GC18" s="46">
        <f>CONCATENATE(BC18,BD18)&lt;&gt;""</f>
        <v/>
      </c>
      <c r="GD18" s="46">
        <f>IF(AND($DS18,GC18),
IF(BC18="","Debes escribir el número de días de prima salarial. ",
IF( IFERROR(INT(BC18),1.1) &lt;&gt; IFERROR(_xlfn.NUMBERVALUE(BC18),1), "La cantidad de días de prima salarial debe ser un número entero. ", "")
),
""
)</f>
        <v/>
      </c>
      <c r="GE18" s="46">
        <f>IF(AND($DS18,GC18),
IF(BD18="","Debes escribir el valor de los días de prima salarial. ",
IF( ISERR(_xlfn.NUMBERVALUE(BD18)), "El valor de los días de prima salarial debe ser un número válido. ", "")
),
""
)</f>
        <v/>
      </c>
      <c r="GF18" s="46">
        <f>IF($DS18,
IF( AND(BE18&lt;&gt;"", ISERR(_xlfn.NUMBERVALUE(BE18))), "El valor de la prima NO saliarial debe ser un número válido. ", "")
)</f>
        <v/>
      </c>
      <c r="GG18" s="46">
        <f>CONCATENATE(BF18,BG18,BH18)&lt;&gt;""</f>
        <v/>
      </c>
      <c r="GH18" s="46">
        <f>IF(AND($DS18,GG18),
IF(BF18="","Debes escribir el valor de las cesantías. ",
IF( ISERR(_xlfn.NUMBERVALUE(BF18)), "El valor de las cesantías debe ser un número válido. ", "")
),
""
)</f>
        <v/>
      </c>
      <c r="GI18" s="46">
        <f>IF(AND($DS18,GG18),
IF(BG18="","Debes escribir el % de cesantías. ",
IF( ISERR(_xlfn.NUMBERVALUE(BG18)), "El % de cesantías debe ser un número válido. ", "")
),
""
)</f>
        <v/>
      </c>
      <c r="GJ18" s="46">
        <f>IF(AND($DS18,GG18),
IF(BH18="","Debes escribir el valor de intereses de cesantías. ",
IF( ISERR(_xlfn.NUMBERVALUE(BH18)), "El valor de intereses de cesantías debe ser un número válido. ", "")
),
""
)</f>
        <v/>
      </c>
      <c r="GK18" s="46">
        <f>CONCATENATE(BI18,BJ18,BK18)&lt;&gt;""</f>
        <v/>
      </c>
      <c r="GL18" s="46">
        <f>IF(AND($DS18,GK18),
IF(BI18="","Debes escribir el número de días de incapacidad. ",
IF( IFERROR(INT(BI18),1.1) &lt;&gt; IFERROR(_xlfn.NUMBERVALUE(BI18),1), "La cantidad de días de incapacidad debe ser un número entero. ", "")
),
""
)</f>
        <v/>
      </c>
      <c r="GM18" s="46">
        <f>IF(AND($DS18,GK18),
IF(BJ18="","Debes escribir el tipo de incapacidad. ",
IF(_xlfn.IFNA(VLOOKUP(BJ18,TIPO_DE_INCAPACIDAD,1,FALSE),-1)=-1,"El tipo de incapacidad es inválida (por favor seleccionarlo de la lista). ","")
),
""
)</f>
        <v/>
      </c>
      <c r="GN18" s="46">
        <f>IF(AND($DS18,GK18),
IF(BK18="","Debes escribir el valor de la incapacidad. ",
IF( ISERR(_xlfn.NUMBERVALUE(BK18)), "El valor de la incapacidad debe ser un número válido. ", "")
),
""
)</f>
        <v/>
      </c>
      <c r="GO18" s="46">
        <f>CONCATENATE(BL18,BM18)&lt;&gt;""</f>
        <v/>
      </c>
      <c r="GP18" s="46">
        <f>IF(AND($DS18,GO18),
IF(BL18="","Debes escribir el número de días de licencia de maternidad o paternidad. ",
IF( IFERROR(INT(BL18),1.1) &lt;&gt; IFERROR(_xlfn.NUMBERVALUE(BL18),1), "La cantidad de días de licencia de maternidad o paternidad debe ser un número entero. ", "")
),
""
)</f>
        <v/>
      </c>
      <c r="GQ18" s="46">
        <f>IF(AND($DS18,GO18),
IF(BM18="","Debes escribir el valor de la licencia de maternidad o paternidad. ",
IF( ISERR(_xlfn.NUMBERVALUE(BM18)), "El valor de la licencia de maternidad o paternidad debe ser un número válido. ", "")
),
""
)</f>
        <v/>
      </c>
      <c r="GR18" s="46">
        <f>CONCATENATE(BN18,BO18)&lt;&gt;""</f>
        <v/>
      </c>
      <c r="GS18" s="46">
        <f>IF(AND($DS18,GR18),
IF(BN18="","Debes escribir el número de días de licencia remunerada. ",
IF( IFERROR(INT(BN18),1.1) &lt;&gt; IFERROR(_xlfn.NUMBERVALUE(BN18),1), "La cantidad de días de licencia remunerada debe ser un número entero. ", "")
),
""
)</f>
        <v/>
      </c>
      <c r="GT18" s="46">
        <f>IF(AND($DS18,GR18),
IF(BO18="","Debes escribir el valor de la licencia remunerada. ",
IF( ISERR(_xlfn.NUMBERVALUE(BO18)), "El valor de la licencia remunerada debe ser un número válido. ", "")
),
""
)</f>
        <v/>
      </c>
      <c r="GU18" s="46">
        <f>IF($DS18,
IF( AND(BP18&lt;&gt;"", ISERR(_xlfn.NUMBERVALUE(BP18))), "El valor de la licencia NO remunerada debe ser un número válido. ", "")
)</f>
        <v/>
      </c>
      <c r="GV18" s="46">
        <f>IF($DS18,
IF( AND(BQ18&lt;&gt;"", ISERR(_xlfn.NUMBERVALUE(BQ18))), "El valor de auxilios salariales debe ser un número válido. ", "")
)</f>
        <v/>
      </c>
      <c r="GW18" s="46">
        <f>IF($DS18,
IF( AND(BR18&lt;&gt;"", ISERR(_xlfn.NUMBERVALUE(BR18))), "El valor de auxilios NO salariales debe ser un número válido. ", "")
)</f>
        <v/>
      </c>
      <c r="GX18" s="46">
        <f>IF($DS18,
IF( AND(BS18&lt;&gt;"", ISERR(_xlfn.NUMBERVALUE(BS18))), "El valor de bonos salariales debe ser un número válido. ", "")
)</f>
        <v/>
      </c>
      <c r="GY18" s="46">
        <f>IF($DS18,
IF( AND(BT18&lt;&gt;"", ISERR(_xlfn.NUMBERVALUE(BT18))), "El valor de bonos NO salariales debe ser un número válido. ", "")
)</f>
        <v/>
      </c>
      <c r="GZ18" s="46">
        <f>IF($DS18,
IF( AND(BU18&lt;&gt;"", ISERR(_xlfn.NUMBERVALUE(BU18))), "El valor de bonos salariales de alimentación debe ser un número válido. ", "")
)</f>
        <v/>
      </c>
      <c r="HA18" s="46">
        <f>IF($DS18,
IF( AND(BV18&lt;&gt;"", ISERR(_xlfn.NUMBERVALUE(BV18))), "El valor de bonos NO salariales de alimentación debe ser un número válido. ", "")
)</f>
        <v/>
      </c>
      <c r="HB18" s="46">
        <f>IF($DS18,
IF( AND(BW18&lt;&gt;"", ISERR(_xlfn.NUMBERVALUE(BW18))), "El valor de bonificaciones salariales debe ser un número válido. ", "")
)</f>
        <v/>
      </c>
      <c r="HC18" s="46">
        <f>IF($DS18,
IF( AND(BX18&lt;&gt;"", ISERR(_xlfn.NUMBERVALUE(BX18))), "El valor de bonificaciones NO salariales debe ser un número válido. ", "")
)</f>
        <v/>
      </c>
      <c r="HD18" s="46">
        <f>IF($DS18,
IF( AND(BY18&lt;&gt;"", ISERR(_xlfn.NUMBERVALUE(BY18))), "El valor de compensaciones ordinarias debe ser un número válido. ", "")
)</f>
        <v/>
      </c>
      <c r="HE18" s="46">
        <f>IF($DS18,
IF( AND(BZ18&lt;&gt;"", ISERR(_xlfn.NUMBERVALUE(BZ18))), "El valor de compensaciones extraordinarias debe ser un número válido. ", "")
)</f>
        <v/>
      </c>
      <c r="HF18" s="46">
        <f>IF($DS18,
IF( AND(CA18&lt;&gt;"", ISERR(_xlfn.NUMBERVALUE(CA18))), "El valor de comisiones debe ser un número válido. ", "")
)</f>
        <v/>
      </c>
      <c r="HG18" s="46">
        <f>IF($DS18,
IF( AND(CB18&lt;&gt;"", ISERR(_xlfn.NUMBERVALUE(CB18))), "El valor de ausencia por huega debe ser un número válido. ", "")
)</f>
        <v/>
      </c>
      <c r="HH18" s="46">
        <f>IF($DS18,
IF( AND(CC18&lt;&gt;"", ISERR(_xlfn.NUMBERVALUE(CC18))), "El valor de anticipos debe ser un número válido. ", "")
)</f>
        <v/>
      </c>
      <c r="HI18" s="46">
        <f>IF($DS18,
IF( AND(CD18&lt;&gt;"", ISERR(_xlfn.NUMBERVALUE(CD18))), "El valor de pagos a terceros debe ser un número válido. ", "")
)</f>
        <v/>
      </c>
      <c r="HJ18" s="46">
        <f>IF($DS18,
IF( AND(CE18&lt;&gt;"", ISERR(_xlfn.NUMBERVALUE(CE18))), "El valor de dotación debe ser un número válido. ", "")
)</f>
        <v/>
      </c>
      <c r="HK18" s="46">
        <f>IF($DS18,
IF( AND(CF18&lt;&gt;"", ISERR(_xlfn.NUMBERVALUE(CF18))), "El valor de apoyo sostenibilidad debe ser un número válido. ", "")
)</f>
        <v/>
      </c>
      <c r="HL18" s="46">
        <f>IF($DS18,
IF( AND(CG18&lt;&gt;"", ISERR(_xlfn.NUMBERVALUE(CG18))), "El valor de teletrabajo debe ser un número válido. ", "")
)</f>
        <v/>
      </c>
      <c r="HM18" s="46">
        <f>IF($DS18,
IF( AND(CH18&lt;&gt;"", ISERR(_xlfn.NUMBERVALUE(CH18))), "El valor de bonificación de retiro debe ser un número válido. ", "")
)</f>
        <v/>
      </c>
      <c r="HN18" s="46">
        <f>IF($DS18,
IF( AND(CI18&lt;&gt;"", ISERR(_xlfn.NUMBERVALUE(CI18))), "El valor de indemnización de retiro debe ser un número válido. ", "")
)</f>
        <v/>
      </c>
      <c r="HO18" s="46">
        <f>IF($DS18,
IF( AND(CJ18&lt;&gt;"", ISERR(_xlfn.NUMBERVALUE(CJ18))), "El valor de reintegros debe ser un número válido. ", "")
)</f>
        <v/>
      </c>
      <c r="HP18" s="46">
        <f>CONCATENATE(CK18,CL18,CM18)&lt;&gt;""</f>
        <v/>
      </c>
      <c r="HQ18" s="46">
        <f>IF(AND($DS18,HP18),
IF(CK18="","Debes escribir la descripción de otro concepto no categorizado. ",""),
""
)</f>
        <v/>
      </c>
      <c r="HR18" s="46">
        <f>IF(AND($DS18,HP18),
IF(CONCATENATE(CL18,CM18)="","Debes escribir al menos un valor de concepto no categorizado (salarial o no salarial). ",
IF(ISERR(_xlfn.NUMBERVALUE(CL18)),"El valor salarial concepto no categorizado debe ser un número válido. ","")
),
""
)</f>
        <v/>
      </c>
      <c r="HS18" s="46">
        <f>IF(AND($DS18,HP18),
IF(CONCATENATE(CL18,CM18)="","Debes escribir al menos un valor de concepto no categorizado (salarial o no salarial). ",
IF(ISERR(_xlfn.NUMBERVALUE(CM18)),"El valor NO salarial concepto no categorizado debe ser un número válido. ","")
),
""
)</f>
        <v/>
      </c>
      <c r="HT18" s="46">
        <f>IF($DS18,
IF(CN18="","Debes escribir el porcentaje del aporte a salud. ",
IF( ISERR(_xlfn.NUMBERVALUE(CN18)), "El valor del porcentaje del aporte a salud debe ser un número válido. ", "")
)
)</f>
        <v/>
      </c>
      <c r="HU18" s="46">
        <f>IF($DS18,
IF(CO18="","Debes escribir el valor del aporte a salud. ",
IF( ISERR(_xlfn.NUMBERVALUE(CO18)), "El valor del aporte a salud debe ser un número válido. ", "")
)
)</f>
        <v/>
      </c>
      <c r="HV18" s="46">
        <f>IF($DS18,
IF( AND(CP18&lt;&gt;"", ISERR(_xlfn.NUMBERVALUE(CP18))), "El valor plan complementario debe ser un número válido. ", "")
)</f>
        <v/>
      </c>
      <c r="HW18" s="46">
        <f>IF($DS18,
IF(CQ18="","Debes escribir el porcentaje del aporte a pensión. ",
IF( ISERR(_xlfn.NUMBERVALUE(CQ18)), "El valor del porcentaje del aporte a pensión debe ser un número válido. ", "")
)
)</f>
        <v/>
      </c>
      <c r="HX18" s="46">
        <f>IF($DS18,
IF(CR18="","Debes escribir el valor del aporte a pensión. ",
IF( ISERR(_xlfn.NUMBERVALUE(CR18)), "El valor del aporte a salud debe ser un número válido. ", "")
)
)</f>
        <v/>
      </c>
      <c r="HY18" s="46">
        <f>IF($DS18,
IF( AND(CS18&lt;&gt;"", ISERR(_xlfn.NUMBERVALUE(CS18))), "El valor pensión voluntaria debe ser un número válido. ", "")
)</f>
        <v/>
      </c>
      <c r="HZ18" s="46">
        <f>CONCATENATE(CT18,CU18,CV18,CW18)&lt;&gt;""</f>
        <v/>
      </c>
      <c r="IA18" s="46">
        <f>IF(AND($DS18,HZ18),
IF(CT18="","Debes escribir el % del fondo de seguridad pensional. ",
IF( ISERR(_xlfn.NUMBERVALUE(CT18)), "El % del fondo de seguridad debe ser un número válido. ", "")
),
""
)</f>
        <v/>
      </c>
      <c r="IB18" s="46">
        <f>IF(AND($DS18,HZ18),
IF(CU18="","Debes escribir el valor del aporte al fondo de solidaridad pensional. ",
IF( ISERR(_xlfn.NUMBERVALUE(CU18)), "El valor del aporte al fondo de solidaridad pensional debe ser un número válido. ", "")
),
""
)</f>
        <v/>
      </c>
      <c r="IC18" s="46">
        <f>IF(AND($DS18,HZ18),
IF(CV18="","Debes escribir el % del fondo de subsistencia. ",
IF( ISERR(_xlfn.NUMBERVALUE(CV18)), "El % del fondo de subsistencia debe ser un número válido. ", "")
),
""
)</f>
        <v/>
      </c>
      <c r="ID18" s="46">
        <f>IF(AND($DS18,HZ18),
IF(CW18="","Debes escribir el valor del fondo de subsistencia. ",
IF( ISERR(_xlfn.NUMBERVALUE(CW18)), "El valor del fondo de subsistencia debe ser un número válido. ", "")
),
""
)</f>
        <v/>
      </c>
      <c r="IE18" s="46">
        <f>CONCATENATE(CX18,CY18)&lt;&gt;""</f>
        <v/>
      </c>
      <c r="IF18" s="46">
        <f>IF(AND($DS18,IE18),
IF(CX18="","Debes escribir el % de sindicato. ",
IF( ISERR(_xlfn.NUMBERVALUE(CX18)), "El % de sindicato debe ser un número válido. ", "")
),
""
)</f>
        <v/>
      </c>
      <c r="IG18" s="46">
        <f>IF(AND($DS18,IE18),
IF(CY18="","Debes escribir el valor del sindicato. ",
IF( ISERR(_xlfn.NUMBERVALUE(CY18)), "El valor del sindicato debe ser un número válido. ", "")
),
""
)</f>
        <v/>
      </c>
      <c r="IH18" s="46">
        <f>IF($DS18,
IF( AND(CZ18&lt;&gt;"", ISERR(_xlfn.NUMBERVALUE(CZ18))), "El valor de sanción pública debe ser un número válido. ", "")
)</f>
        <v/>
      </c>
      <c r="II18" s="46">
        <f>IF($DS18,
IF( AND(DA18&lt;&gt;"", ISERR(_xlfn.NUMBERVALUE(DA18))), "El valor de sanción privada debe ser un número válido. ", "")
)</f>
        <v/>
      </c>
      <c r="IJ18" s="46">
        <f>CONCATENATE(DB18,DC18)&lt;&gt;""</f>
        <v/>
      </c>
      <c r="IK18" s="46">
        <f>IF(AND($DS18,IJ18),
IF(DB18="","Debes escribir la descripción de libranza. ",""),
""
)</f>
        <v/>
      </c>
      <c r="IL18" s="46">
        <f>IF(AND($DS18,IJ18),
IF(DC18="","Debes escribir la cuota libranza. ",
IF(ISERR(_xlfn.NUMBERVALUE(DC18)),"El valor de la cuota libranza debe ser un número válido. ","")
),
""
)</f>
        <v/>
      </c>
      <c r="IM18" s="46">
        <f>IF($DS18,
IF( AND(DD18&lt;&gt;"", ISERR(_xlfn.NUMBERVALUE(DD18))), "El valor de pagos a terceros debe ser un número válido. ", "")
)</f>
        <v/>
      </c>
      <c r="IN18" s="46">
        <f>IF($DS18,
IF( AND(DE18&lt;&gt;"", ISERR(_xlfn.NUMBERVALUE(DE18))), "El valor de anticipos debe ser un número válido. ", "")
)</f>
        <v/>
      </c>
      <c r="IO18" s="46">
        <f>IF($DS18,
IF( AND(DF18&lt;&gt;"", ISERR(_xlfn.NUMBERVALUE(DF18))), "El valor de AFC debe ser un número válido. ", "")
)</f>
        <v/>
      </c>
      <c r="IP18" s="46">
        <f>IF($DS18,
IF( AND(DG18&lt;&gt;"", ISERR(_xlfn.NUMBERVALUE(DG18))), "El valor de rete-fuente debe ser un número válido. ", "")
)</f>
        <v/>
      </c>
      <c r="IQ18" s="46">
        <f>IF($DS18,
IF( AND(DH18&lt;&gt;"", ISERR(_xlfn.NUMBERVALUE(DH18))), "El valor de cooperativa de trabajo debe ser un número válido. ", "")
)</f>
        <v/>
      </c>
      <c r="IR18" s="46">
        <f>IF($DS18,
IF( AND(DI18&lt;&gt;"", ISERR(_xlfn.NUMBERVALUE(DI18))), "El valor de embargo fiscal debe ser un número válido. ", "")
)</f>
        <v/>
      </c>
      <c r="IS18" s="46">
        <f>IF($DS18,
IF( AND(DJ18&lt;&gt;"", ISERR(_xlfn.NUMBERVALUE(DJ18))), "El valor de educación debe ser un número válido. ", "")
)</f>
        <v/>
      </c>
      <c r="IT18" s="46">
        <f>IF($DS18,
IF( AND(DK18&lt;&gt;"", ISERR(_xlfn.NUMBERVALUE(DK18))), "El valor de reintegro debe ser un número válido. ", "")
)</f>
        <v/>
      </c>
      <c r="IU18" s="46">
        <f>IF($DS18,
IF( AND(DL18&lt;&gt;"", ISERR(_xlfn.NUMBERVALUE(DL18))), "El valor de deuda debe ser un número válido. ", "")
)</f>
        <v/>
      </c>
      <c r="IV18" s="46">
        <f>IF($DS18,
IF( AND(DM18&lt;&gt;"", ISERR(_xlfn.NUMBERVALUE(DM18))), "El valor de otras deducciones debe ser un número válido. ", "")
)</f>
        <v/>
      </c>
      <c r="IW18" s="46">
        <f>IF($DS18,
IF(DN18="","Debes escribir el valor de los devengos totales. ",
IF( ISERR(_xlfn.NUMBERVALUE(DN18)), "El valor de los devengos totales debe ser un número válido. ", "")
)
)</f>
        <v/>
      </c>
      <c r="IX18" s="46">
        <f>IF($DS18,
IF(DO18="","Debes escribir el valor de las deducciones totales. ",
IF( ISERR(_xlfn.NUMBERVALUE(DO18)), "El valor de las deducciones totales debe ser un número válido. ", "")
)
)</f>
        <v/>
      </c>
      <c r="IY18" s="46">
        <f>IF($DS18,
IF(DP18="","Debes escribir el valor del salario total. ",
IF( ISERR(_xlfn.NUMBERVALUE(DP18)), "El valor del salario total debe ser un número válido. ", "")
)
)</f>
        <v/>
      </c>
    </row>
    <row r="19">
      <c r="B19" s="48" t="n">
        <v>7</v>
      </c>
      <c r="C19" s="61">
        <f>IF(AND(DS19,DP19&lt;&gt;""),
IF(DQ19="","OK","Error"),
""
)</f>
        <v/>
      </c>
      <c r="D19" s="53" t="n"/>
      <c r="E19" s="52" t="n"/>
      <c r="F19" s="112" t="n"/>
      <c r="G19" s="52" t="n"/>
      <c r="H19" s="53" t="n"/>
      <c r="I19" s="52" t="n"/>
      <c r="J19" s="52" t="n"/>
      <c r="K19" s="53" t="n"/>
      <c r="L19" s="55" t="n"/>
      <c r="M19" s="108" t="n"/>
      <c r="N19" s="56" t="n"/>
      <c r="O19" s="52" t="n"/>
      <c r="P19" s="52" t="n"/>
      <c r="Q19" s="52" t="n"/>
      <c r="R19" s="52" t="n"/>
      <c r="S19" s="52" t="n"/>
      <c r="T19" s="53" t="n"/>
      <c r="U19" s="52" t="n"/>
      <c r="V19" s="52" t="n"/>
      <c r="W19" s="55" t="n"/>
      <c r="X19" s="55" t="n"/>
      <c r="Y19" s="52" t="n"/>
      <c r="Z19" s="55" t="n"/>
      <c r="AA19" s="52" t="n"/>
      <c r="AB19" s="53" t="n"/>
      <c r="AC19" s="53" t="n"/>
      <c r="AD19" s="53" t="n"/>
      <c r="AE19" s="177" t="n"/>
      <c r="AF19" s="113" t="n"/>
      <c r="AG19" s="177" t="n"/>
      <c r="AH19" s="178" t="n"/>
      <c r="AI19" s="178" t="n"/>
      <c r="AJ19" s="178" t="n"/>
      <c r="AK19" s="114" t="n"/>
      <c r="AL19" s="178" t="n"/>
      <c r="AM19" s="114" t="n"/>
      <c r="AN19" s="178" t="n"/>
      <c r="AO19" s="114" t="n"/>
      <c r="AP19" s="178" t="n"/>
      <c r="AQ19" s="114" t="n"/>
      <c r="AR19" s="178" t="n"/>
      <c r="AS19" s="114" t="n"/>
      <c r="AT19" s="178" t="n"/>
      <c r="AU19" s="114" t="n"/>
      <c r="AV19" s="178" t="n"/>
      <c r="AW19" s="114" t="n"/>
      <c r="AX19" s="178" t="n"/>
      <c r="AY19" s="114" t="n"/>
      <c r="AZ19" s="178" t="n"/>
      <c r="BA19" s="114" t="n"/>
      <c r="BB19" s="178" t="n"/>
      <c r="BC19" s="114" t="n"/>
      <c r="BD19" s="178" t="n"/>
      <c r="BE19" s="178" t="n"/>
      <c r="BF19" s="178" t="n"/>
      <c r="BG19" s="59" t="n"/>
      <c r="BH19" s="178" t="n"/>
      <c r="BI19" s="114" t="n"/>
      <c r="BJ19" s="53" t="n"/>
      <c r="BK19" s="178" t="n"/>
      <c r="BL19" s="114" t="n"/>
      <c r="BM19" s="178" t="n"/>
      <c r="BN19" s="114" t="n"/>
      <c r="BO19" s="178" t="n"/>
      <c r="BP19" s="178" t="n"/>
      <c r="BQ19" s="178" t="n"/>
      <c r="BR19" s="178" t="n"/>
      <c r="BS19" s="178" t="n"/>
      <c r="BT19" s="178" t="n"/>
      <c r="BU19" s="178" t="n"/>
      <c r="BV19" s="178" t="n"/>
      <c r="BW19" s="178" t="n"/>
      <c r="BX19" s="178" t="n"/>
      <c r="BY19" s="178" t="n"/>
      <c r="BZ19" s="178" t="n"/>
      <c r="CA19" s="178" t="n"/>
      <c r="CB19" s="178" t="n"/>
      <c r="CC19" s="178" t="n"/>
      <c r="CD19" s="178" t="n"/>
      <c r="CE19" s="178" t="n"/>
      <c r="CF19" s="178" t="n"/>
      <c r="CG19" s="178" t="n"/>
      <c r="CH19" s="178" t="n"/>
      <c r="CI19" s="178" t="n"/>
      <c r="CJ19" s="178" t="n"/>
      <c r="CK19" s="53" t="n"/>
      <c r="CL19" s="178" t="n"/>
      <c r="CM19" s="178" t="n"/>
      <c r="CN19" s="60" t="n"/>
      <c r="CO19" s="177" t="n"/>
      <c r="CP19" s="178" t="n"/>
      <c r="CQ19" s="60" t="n"/>
      <c r="CR19" s="177" t="n"/>
      <c r="CS19" s="178" t="n"/>
      <c r="CT19" s="59" t="n"/>
      <c r="CU19" s="178" t="n"/>
      <c r="CV19" s="59" t="n"/>
      <c r="CW19" s="178" t="n"/>
      <c r="CX19" s="59" t="n"/>
      <c r="CY19" s="178" t="n"/>
      <c r="CZ19" s="178" t="n"/>
      <c r="DA19" s="178" t="n"/>
      <c r="DB19" s="53" t="n"/>
      <c r="DC19" s="178" t="n"/>
      <c r="DD19" s="178" t="n"/>
      <c r="DE19" s="178" t="n"/>
      <c r="DF19" s="178" t="n"/>
      <c r="DG19" s="178" t="n"/>
      <c r="DH19" s="178" t="n"/>
      <c r="DI19" s="178" t="n"/>
      <c r="DJ19" s="178" t="n"/>
      <c r="DK19" s="178" t="n"/>
      <c r="DL19" s="178" t="n"/>
      <c r="DM19" s="178" t="n"/>
      <c r="DN19" s="177" t="n"/>
      <c r="DO19" s="177" t="n"/>
      <c r="DP19" s="177" t="n"/>
      <c r="DQ19" s="76">
        <f>IF(AND(DS19,DP19&lt;&gt;""),
CONCATENATE(DT19,DU19,DV19,DW19,DX19,DY19,DZ19,EA19,EB19,EC19,ED19,EE19,EF19,EG19,EH19,EI19,EJ19,EK19,EL19,EM19,EN19,EO19,EP19,EQ19,ES19,ET19,EU19,EV19,EW19,EX19,EY19,EZ19,FA19,FC19,FD19,FF19,FG19,FI19,FJ19,FL19,FM19,FO19,FP19,FR19,FS19,FU19,FV19,FX19,FY19,GA19,GB19,GD19,GE19,GF19,GH19,GI19,GJ19,GL19,GM19,GN19,GP19,GQ19,GS19,GT19,GU19,GV19,GW19,GX19,GY19,GZ19,HA19,HB19,HC19,HD19,HE19,HF19,HG19,HH19,HI19,HJ19,HK19,HL19,HM19,HN19,HO19,HQ19,HR19,HS19,HT19,HU19,HV19,HW19,HX19,HY19,IA19,IB19,IC19,ID19,IF19,IG19,IH19,II19,IK19,IL19,IM19,IN19,IO19,IP19,IQ19,IR19,IS19,IT19,IU19,IV19,IW19,IX19,IY19,IZ19),
""
)</f>
        <v/>
      </c>
      <c r="DR19" s="53" t="n"/>
      <c r="DS19" s="46">
        <f>CONCATENATE(D19,$E19,$F19,$G19,H19,$I19,$J19,K19,$L19,$M19,N19,$O19,$P19,$Q19,$R19,$S19,T19,$U19,$V19,$W19,$X19,$Y19,$Z19,$AA19,AB19,AC19,AD19,$AE19,$AF19,$AG19,AH19,AI19,AJ19,AK19,AL19,AM19,AN19,AO19,AP19,AQ19,AR19,AS19,AT19,AU19,AV19,AW19,AX19,AY19,AZ19,BA19,BB19,BC19,BD19,BE19,BF19,BG19,BH19,BI19,BJ19,BK19,BL19,BM19,BN19,BO19,BP19,BQ19,BR19,BS19,BT19,BU19,BV19,BW19,BX19,BY19,BZ19,CA19,CB19,CC19,CD19,CE19,CF19,CG19,CH19,CI19,CJ19,CK19,CL19,CM19,$CN19,$CO19,CP19,$CQ19,$CR19,CS19,CT19,CU19,CV19,CW19,CX19,CY19,CZ19,DA19,DB19,DC19,DD19,DE19,DF19,DG19,DH19,DI19,DJ19,DK19,DL19,DM19,$DN19,$DO19,$DP19,DR19)&lt;&gt;""</f>
        <v/>
      </c>
      <c r="DT19" s="46">
        <f>IF(AND($DS19,$E$4&lt;&gt;""),
IF(LEFT($E$4,2) = "1.",
IF(D19&lt;&gt;"","El CUNE sólo se envía en operaciones de novedad o ajuste. ",""),
IF(D19="","Debes escribir un CUNE válido para realizar operaciones de novedad o ajuste. ","")),
""
)</f>
        <v/>
      </c>
      <c r="DU19" s="46">
        <f>IF($DS19,
IF(E19="","Debes seleccionar el tipo de documento del empleado. ",
IF(_xlfn.IFNA(VLOOKUP(E19,TIPO_DE_DOCUMENTO,1,FALSE),-1)=-1,"El tipo de documento no es válido (por favor seleccionarlo de la lista). ","")
)
)</f>
        <v/>
      </c>
      <c r="DV19" s="46">
        <f>IF($DS19,
IF(F19="","Debes escribir el número de documento del empleado. ","")
)</f>
        <v/>
      </c>
      <c r="DW19" s="46">
        <f>IF($DS19,
IF(G19="","Debes escribir el primer nombre del empleado. ","")
)</f>
        <v/>
      </c>
      <c r="DY19" s="46">
        <f>IF($DS19,
IF(I19="","Debes escribir el primer apellido del empleado. ","")
)</f>
        <v/>
      </c>
      <c r="DZ19" s="46">
        <f>IF($DS19,
IF(J19="","Debes escribir el segundo apellido del empleado. ","")
)</f>
        <v/>
      </c>
      <c r="EB19" s="46">
        <f>IF($DS19,
IF(L19="","Debes escribir la fecha de ingreso del empleado. ",
IF(ISERR(DATE(YEAR(L19),MONTH(L19),DAY(L19))), "El valor ingresado en fecha de ingreso no tiene un formato válido. ","")
)
)</f>
        <v/>
      </c>
      <c r="EC19" s="46">
        <f>IF($DS19,
IF(M19="","Debes escribir el tiempo laborado. ",
IF( IFERROR(INT(M19),1.1) &lt;&gt; IFERROR(_xlfn.NUMBERVALUE(M19),1), "El valor de los días trabajados debe ser un número entero. ", "")
)
)</f>
        <v/>
      </c>
      <c r="ED19" s="46">
        <f>IF($DS19,
IF( AND(N19&lt;&gt;"", ISERR(DATE(YEAR(N19),MONTH(N19),DAY(N19))) ), "El valor ingresado en fecha de ingreso no tiene un formato válido. ",
IF( AND(N19&lt;&gt;"", $E$6&lt;&gt;"", DATE(YEAR(N19), MONTH(N19), 1) &lt;&gt; IFERROR(DATE(MID($E$6, 1, 4), MID($E$6, 6, 2),1), "1/1/1900") ), "La fecha de retiro debe estar dentro del período liquidado. ", "")
)
)</f>
        <v/>
      </c>
      <c r="EE19" s="46">
        <f>IF($DS19,
IF(O19="","Debes seleccionar el tipo de trabajador. ",
IF(_xlfn.IFNA(VLOOKUP(O19,TIPO_DE_TRABAJADOR,1,FALSE),-1)=-1,"El tipo de trabajador no es válido (por favor seleccionarlo de la lista). ","")
)
)</f>
        <v/>
      </c>
      <c r="EF19" s="46">
        <f>IF($DS19,
IF(P19="","Debes seleccionar si es un trabajador dependiente pensionado por vejez. ",
IF(_xlfn.IFNA(VLOOKUP(P19,SUBTIPO_DE_TRABAJADOR,1,FALSE),-1)=-1,"El tipo de trabajador dependiente pensionado por vejez no es válido (por favor seleccionarlo de la lista). ","")
)
)</f>
        <v/>
      </c>
      <c r="EG19" s="46">
        <f>IF($DS19,
IF(Q19="","Debes seleccionar el tipo de contrato del trabajador. ",
IF(_xlfn.IFNA(VLOOKUP(Q19,TIPO_DE_CONTRATO,1,FALSE),-1)=-1,"El tipo de contrato del trabajador no es válido (por favor seleccionarlo de la lista). ","")
)
)</f>
        <v/>
      </c>
      <c r="EH19" s="46">
        <f>IF($DS19,
IF(R19="","Debes seleccionar si es un salario integral. ",
IF(_xlfn.IFNA(VLOOKUP(R19,SI_NO,1,FALSE),-1)=-1,"Valor no válido para salario integral (por favor seleccionarlo de la lista). ","")
)
)</f>
        <v/>
      </c>
      <c r="EI19" s="46">
        <f>IF($DS19,
IF(S19="","Debes seleccionar si el trabajador realiza actividades de riesgo. ",
IF(_xlfn.IFNA(VLOOKUP(S19,SI_NO,1,FALSE),-1)=-1,"Valor no válido para actividad de alto riesgo (por favor seleccionarlo de la lista). ","")
)
)</f>
        <v/>
      </c>
      <c r="EK19" s="46">
        <f>IF($DS19,
IF(U19="","Debes escribir el código del municipio de residencia del trabajador. ",
IF(_xlfn.IFNA(VLOOKUP(U19,MUNICIPIO,1,FALSE),-1)=-1,"El municipio de residencia del trabajador es inválido (por favor seleccionarlo de la lista). ","")
)
)</f>
        <v/>
      </c>
      <c r="EL19" s="46">
        <f>IF($DS19,
IF(V19="","Debes escribir el la dirección de residendia del trabajador. ","")
)</f>
        <v/>
      </c>
      <c r="EM19" s="46">
        <f>IF($DS19,
IF(W19="","Debes escribir la fecha de inicio de la liquidación. ",
IF(ISERR(DATE(YEAR(W19),MONTH(W19),DAY(W19))),"El valor ingresado en fecha de inicio de liquidación no tiene un formato válido. ",
IF( AND($E$6&lt;&gt;"", DATE(YEAR(W19), MONTH(W19), 1) &lt;&gt; IFERROR(DATE(MID($E$6, 1, 4), MID($E$6, 6, 2),1), "1/1/1900") ), "La fecha de inicio de la liquidación debe estar dentro del período liquidado. ", "")
)
)
)</f>
        <v/>
      </c>
      <c r="EN19" s="46">
        <f>IF($DS19,
IF(X19="","Debes escribir la fecha de fin de la liquidación. ",
IF(ISERR(DATE(YEAR(X19),MONTH(X19),DAY(X19))),"El valor ingresado en fecha de fin de liquidación no tiene un formato válido. ",
IF( AND($E$6&lt;&gt;"", DATE(YEAR(X19), MONTH(X19), 1) &lt;&gt; IFERROR(DATE(MID($E$6, 1, 4), MID($E$6, 6, 2),1), "1/1/1900") ), "La fecha de fin de la liquidación debe estar dentro del período liquidado. ", "")
)
)
)</f>
        <v/>
      </c>
      <c r="EO19" s="46">
        <f>IF($DS19,
IF(Y19="","Debes escribir la frecuencia de pago del trabajador. ",
IF(_xlfn.IFNA(VLOOKUP(Y19,PERÍODO_DE_NÓMINA,1,FALSE),-1)=-1,"La frecuencia de pago es inválida (por favor seleccionarlo de la lista). ","")
)
)</f>
        <v/>
      </c>
      <c r="EP19" s="46">
        <f>IF($DS19,
IF(Z19="","Debes escribir la fecha de pago. ",
IF(ISERR(DATE(YEAR(Z19),MONTH(Z19),DAY(Z19))), "El valor ingresado en fecha de pago no tiene un formato válido. ","")
)
)</f>
        <v/>
      </c>
      <c r="EQ19" s="46">
        <f>IF($DS19,
IF(AA19="","Debes escribir el medio de pago. ",
IF(_xlfn.IFNA(VLOOKUP(AA19,MEDIOS_DE_PAGO,1,FALSE),-1)=-1,"El medio de pago es inválido (por favor seleccionarlo de la lista). ","")
)
)</f>
        <v/>
      </c>
      <c r="ER19" s="46">
        <f>OR(AA19='Tablas '!$T$4,AA19='Tablas '!$T$7,AA19='Tablas '!$T$8,AA19='Tablas '!$T$11)</f>
        <v/>
      </c>
      <c r="ES19" s="46">
        <f>IF(AND($DS19,ER19),
IF(AB19="","Debes escribir la entidad bancaria. ",""),
""
)</f>
        <v/>
      </c>
      <c r="ET19" s="46">
        <f>IF(AND($DS19,ER19),
IF(AC19="","Debes escribir el tipo de cuenta bancaria. ",
IF(_xlfn.IFNA(VLOOKUP(AC19,TIPO_DE_CUENTA,1,FALSE),-1)=-1,"El tipo de cuenta bancaria es inválida (por favor seleccionarlo de la lista). ","")
),
""
)</f>
        <v/>
      </c>
      <c r="EU19" s="46">
        <f>IF(AND($DS19,ER19),
IF(AD19="","Debes escribir el número de cuenta bancaria. ",""),
""
)</f>
        <v/>
      </c>
      <c r="EV19" s="46">
        <f>IF($DS19,
IF(AE19="","Debes escribir el valor del sueldo básico. ",
IF( ISERR(_xlfn.NUMBERVALUE(AE19)), "El valor del sueldo básico debe ser un número válido. ", "")
)
)</f>
        <v/>
      </c>
      <c r="EW19" s="46">
        <f>IF($DS19,
IF(AF19="","Debes escribir el número de días trabajados. ",
IF( IFERROR(INT(AF19),1.1) &lt;&gt; IFERROR(_xlfn.NUMBERVALUE(AF19),1), "La cantidad de días trabajados debe ser un número entero. ", "")
)
)</f>
        <v/>
      </c>
      <c r="EX19" s="46">
        <f>IF($DS19,
IF(AG19="","Debes escribir el valor del sueldo trabajado. ",
IF( ISERR(_xlfn.NUMBERVALUE(AG19)), "El valor del sueldo trabajado debe ser un número válido. ", "")
)
)</f>
        <v/>
      </c>
      <c r="EY19" s="46">
        <f>IF($DS19,
IF( AND(AH19&lt;&gt;"", ISERR(_xlfn.NUMBERVALUE(AH19))), "El valor del auxilio de transporte debe ser un número válido. ", "")
)</f>
        <v/>
      </c>
      <c r="EZ19" s="46">
        <f>IF($DS19,
IF( AND(AI19&lt;&gt;"", ISERR(_xlfn.NUMBERVALUE(AI19))), "El valor de viáticos salariales debe ser un número válido. ", "")
)</f>
        <v/>
      </c>
      <c r="FA19" s="46">
        <f>IF($DS19,
IF( AND(AJ19&lt;&gt;"", ISERR(_xlfn.NUMBERVALUE(AJ19))), "El valor de viáticos NO salariales debe ser un número válido. ", "")
)</f>
        <v/>
      </c>
      <c r="FB19" s="46">
        <f>CONCATENATE(AK19,AL19)&lt;&gt;""</f>
        <v/>
      </c>
      <c r="FC19" s="46">
        <f>IF(AND($DS19,FB19),
IF(AK19="","Debes escribir el número de horas extras diurnas. ",
IF( IFERROR(INT(AK19),1.1) &lt;&gt; IFERROR(_xlfn.NUMBERVALUE(AK19),1), "La cantidad de horas extras diurnas debe ser un número entero. ", "")
),
""
)</f>
        <v/>
      </c>
      <c r="FD19" s="46">
        <f>IF(AND($DS19,FB19),
IF(AL19="","Debes escribir el valor de las horas extras diurnas. ",
IF( ISERR(_xlfn.NUMBERVALUE(AL19)), "El valor de las horas extras duirnas debe ser un número válido. ", "")
),
""
)</f>
        <v/>
      </c>
      <c r="FE19" s="46">
        <f>CONCATENATE(AM19,AN19)&lt;&gt;""</f>
        <v/>
      </c>
      <c r="FF19" s="46">
        <f>IF(AND($DS19,FE19),
IF(AM19="","Debes escribir el número de horas extras nocturnas. ",
IF( IFERROR(INT(AM19),1.1) &lt;&gt; IFERROR(_xlfn.NUMBERVALUE(AM19),1), "La cantidad de horas extras nocturnas debe ser un número entero. ", "")
),
""
)</f>
        <v/>
      </c>
      <c r="FG19" s="46">
        <f>IF(AND($DS19,FE19),
IF(AN19="","Debes escribir el valor de las horas extras nocturnas. ",
IF( ISERR(_xlfn.NUMBERVALUE(AN19)), "El valor de las horas extras nocturnas debe ser un número válido. ", "")
),
""
)</f>
        <v/>
      </c>
      <c r="FH19" s="46">
        <f>CONCATENATE(AO19,AP19)&lt;&gt;""</f>
        <v/>
      </c>
      <c r="FI19" s="46">
        <f>IF(AND($DS19,FH19),
IF(AO19="","Debes escribir el número de horas extras diurnas dominicales y festivas. ",
IF( IFERROR(INT(AO19),1.1) &lt;&gt; IFERROR(_xlfn.NUMBERVALUE(AO19),1), "La cantidad de horas extras diurnas dominicales y festivas debe ser un número entero. ", "")
),
""
)</f>
        <v/>
      </c>
      <c r="FJ19" s="46">
        <f>IF(AND($DS19,FH19),
IF(AP19="","Debes escribir el valor de las horas extras diurnas dominicales y festivas. ",
IF( ISERR(_xlfn.NUMBERVALUE(AP19)), "El valor de las horas extras diurnas dominicales y festivas debe ser un número válido. ", "")
),
""
)</f>
        <v/>
      </c>
      <c r="FK19" s="46">
        <f>CONCATENATE(AQ19,AR19)&lt;&gt;""</f>
        <v/>
      </c>
      <c r="FL19" s="46">
        <f>IF(AND($DS19,FK19),
IF(AQ19="","Debes escribir el número de horas extras nocturnas dominicales y festivas. ",
IF( IFERROR(INT(AQ19),1.1) &lt;&gt; IFERROR(_xlfn.NUMBERVALUE(AQ19),1), "La cantidad de horas extras nocturnas dominicales y festivas debe ser un número entero. ", "")
),
""
)</f>
        <v/>
      </c>
      <c r="FM19" s="46">
        <f>IF(AND($DS19,FK19),
IF(AR19="","Debes escribir el valor de las horas extras nocturnas dominicales y festivas. ",
IF( ISERR(_xlfn.NUMBERVALUE(AR19)), "El valor de las horas extras nocturnas dominicales y festivas debe ser un número válido. ", "")
),
""
)</f>
        <v/>
      </c>
      <c r="FN19" s="46">
        <f>CONCATENATE(AS19,AT19)&lt;&gt;""</f>
        <v/>
      </c>
      <c r="FO19" s="46">
        <f>IF(AND($DS19,FN19),
IF(AS19="","Debes escribir el número de horas recargo nocturno. ",
IF( IFERROR(INT(AS19),1.1) &lt;&gt; IFERROR(_xlfn.NUMBERVALUE(AS19),1), "La cantidad de horas recargo nocturno debe ser un número entero. ", "")
),
""
)</f>
        <v/>
      </c>
      <c r="FP19" s="46">
        <f>IF(AND($DS19,FN19),
IF(AT19="","Debes escribir el valor de las horas recargo nocturno. ",
IF( ISERR(_xlfn.NUMBERVALUE(AT19)), "El valor de las horas recargo nocturno debe ser un número válido. ", "")
),
""
)</f>
        <v/>
      </c>
      <c r="FQ19" s="46">
        <f>CONCATENATE(AU19,AV19)&lt;&gt;""</f>
        <v/>
      </c>
      <c r="FR19" s="46">
        <f>IF(AND($DS19,FQ19),
IF(AU19="","Debes escribir el número de horas recargo diurno dominical y festivo. ",
IF( IFERROR(INT(AU19),1.1) &lt;&gt; IFERROR(_xlfn.NUMBERVALUE(AU19),1), "La cantidad de horas recargo diurno dominical y festivo debe ser un número entero. ", "")
),
""
)</f>
        <v/>
      </c>
      <c r="FS19" s="46">
        <f>IF(AND($DS19,FQ19),
IF(AV19="","Debes escribir el valor de las horas recargo diurno dominical y festivo. ",
IF( ISERR(_xlfn.NUMBERVALUE(AV19)), "El valor de las horas recargo diurno dominical y festivo debe ser un número válido. ", "")
),
""
)</f>
        <v/>
      </c>
      <c r="FT19" s="46">
        <f>CONCATENATE(AW19,AX19)&lt;&gt;""</f>
        <v/>
      </c>
      <c r="FU19" s="46">
        <f>IF(AND($DS19,FT19),
IF(AW19="","Debes escribir el número de horas recargo nocturno dominical y festivo. ",
IF( IFERROR(INT(AW19),1.1) &lt;&gt; IFERROR(_xlfn.NUMBERVALUE(AW19),1), "La cantidad de horas recargo nocturno dominical y festivo debe ser un número entero. ", "")
),
""
)</f>
        <v/>
      </c>
      <c r="FV19" s="46">
        <f>IF(AND($DS19,FT19),
IF(AX19="","Debes escribir el valor de las horas recargo nocturno dominical y festivo. ",
IF( ISERR(_xlfn.NUMBERVALUE(AX19)), "El valor de las horas recargo nocturno dominical y festivo debe ser un número válido. ", "")
),
""
)</f>
        <v/>
      </c>
      <c r="FW19" s="46">
        <f>CONCATENATE(AY19,AZ19)&lt;&gt;""</f>
        <v/>
      </c>
      <c r="FX19" s="46">
        <f>IF(AND($DS19,FW19),
IF(AY19="","Debes escribir el número de días de vacaciones comunes. ",
IF( IFERROR(INT(AY19),1.1) &lt;&gt; IFERROR(_xlfn.NUMBERVALUE(AY19),1), "La cantidad de días de vacaciones comunes debe ser un número entero. ", "")
),
""
)</f>
        <v/>
      </c>
      <c r="FY19" s="46">
        <f>IF(AND($DS19,FW19),
IF(AZ19="","Debes escribir el valor de las vacaciones comunes. ",
IF( ISERR(_xlfn.NUMBERVALUE(AZ19)), "El valor de las vacaciones comunes debe ser un número válido. ", "")
),
""
)</f>
        <v/>
      </c>
      <c r="FZ19" s="46">
        <f>CONCATENATE(BA19,BB19)&lt;&gt;""</f>
        <v/>
      </c>
      <c r="GA19" s="46">
        <f>IF(AND($DS19,FZ19),
IF(BA19="","Debes escribir el número de días de vacaciones compensadas. ",
IF( IFERROR(INT(BA19),1.1) &lt;&gt; IFERROR(_xlfn.NUMBERVALUE(BA19),1), "La cantidad de días de vacaciones compensadas debe ser un número entero. ", "")
),
""
)</f>
        <v/>
      </c>
      <c r="GB19" s="46">
        <f>IF(AND($DS19,FZ19),
IF(BB19="","Debes escribir el valor de las vacaciones compensadas. ",
IF( ISERR(_xlfn.NUMBERVALUE(BB19)), "El valor de las vacaciones compensadas debe ser un número válido. ", "")
),
""
)</f>
        <v/>
      </c>
      <c r="GC19" s="46">
        <f>CONCATENATE(BC19,BD19)&lt;&gt;""</f>
        <v/>
      </c>
      <c r="GD19" s="46">
        <f>IF(AND($DS19,GC19),
IF(BC19="","Debes escribir el número de días de prima salarial. ",
IF( IFERROR(INT(BC19),1.1) &lt;&gt; IFERROR(_xlfn.NUMBERVALUE(BC19),1), "La cantidad de días de prima salarial debe ser un número entero. ", "")
),
""
)</f>
        <v/>
      </c>
      <c r="GE19" s="46">
        <f>IF(AND($DS19,GC19),
IF(BD19="","Debes escribir el valor de los días de prima salarial. ",
IF( ISERR(_xlfn.NUMBERVALUE(BD19)), "El valor de los días de prima salarial debe ser un número válido. ", "")
),
""
)</f>
        <v/>
      </c>
      <c r="GF19" s="46">
        <f>IF($DS19,
IF( AND(BE19&lt;&gt;"", ISERR(_xlfn.NUMBERVALUE(BE19))), "El valor de la prima NO saliarial debe ser un número válido. ", "")
)</f>
        <v/>
      </c>
      <c r="GG19" s="46">
        <f>CONCATENATE(BF19,BG19,BH19)&lt;&gt;""</f>
        <v/>
      </c>
      <c r="GH19" s="46">
        <f>IF(AND($DS19,GG19),
IF(BF19="","Debes escribir el valor de las cesantías. ",
IF( ISERR(_xlfn.NUMBERVALUE(BF19)), "El valor de las cesantías debe ser un número válido. ", "")
),
""
)</f>
        <v/>
      </c>
      <c r="GI19" s="46">
        <f>IF(AND($DS19,GG19),
IF(BG19="","Debes escribir el % de cesantías. ",
IF( ISERR(_xlfn.NUMBERVALUE(BG19)), "El % de cesantías debe ser un número válido. ", "")
),
""
)</f>
        <v/>
      </c>
      <c r="GJ19" s="46">
        <f>IF(AND($DS19,GG19),
IF(BH19="","Debes escribir el valor de intereses de cesantías. ",
IF( ISERR(_xlfn.NUMBERVALUE(BH19)), "El valor de intereses de cesantías debe ser un número válido. ", "")
),
""
)</f>
        <v/>
      </c>
      <c r="GK19" s="46">
        <f>CONCATENATE(BI19,BJ19,BK19)&lt;&gt;""</f>
        <v/>
      </c>
      <c r="GL19" s="46">
        <f>IF(AND($DS19,GK19),
IF(BI19="","Debes escribir el número de días de incapacidad. ",
IF( IFERROR(INT(BI19),1.1) &lt;&gt; IFERROR(_xlfn.NUMBERVALUE(BI19),1), "La cantidad de días de incapacidad debe ser un número entero. ", "")
),
""
)</f>
        <v/>
      </c>
      <c r="GM19" s="46">
        <f>IF(AND($DS19,GK19),
IF(BJ19="","Debes escribir el tipo de incapacidad. ",
IF(_xlfn.IFNA(VLOOKUP(BJ19,TIPO_DE_INCAPACIDAD,1,FALSE),-1)=-1,"El tipo de incapacidad es inválida (por favor seleccionarlo de la lista). ","")
),
""
)</f>
        <v/>
      </c>
      <c r="GN19" s="46">
        <f>IF(AND($DS19,GK19),
IF(BK19="","Debes escribir el valor de la incapacidad. ",
IF( ISERR(_xlfn.NUMBERVALUE(BK19)), "El valor de la incapacidad debe ser un número válido. ", "")
),
""
)</f>
        <v/>
      </c>
      <c r="GO19" s="46">
        <f>CONCATENATE(BL19,BM19)&lt;&gt;""</f>
        <v/>
      </c>
      <c r="GP19" s="46">
        <f>IF(AND($DS19,GO19),
IF(BL19="","Debes escribir el número de días de licencia de maternidad o paternidad. ",
IF( IFERROR(INT(BL19),1.1) &lt;&gt; IFERROR(_xlfn.NUMBERVALUE(BL19),1), "La cantidad de días de licencia de maternidad o paternidad debe ser un número entero. ", "")
),
""
)</f>
        <v/>
      </c>
      <c r="GQ19" s="46">
        <f>IF(AND($DS19,GO19),
IF(BM19="","Debes escribir el valor de la licencia de maternidad o paternidad. ",
IF( ISERR(_xlfn.NUMBERVALUE(BM19)), "El valor de la licencia de maternidad o paternidad debe ser un número válido. ", "")
),
""
)</f>
        <v/>
      </c>
      <c r="GR19" s="46">
        <f>CONCATENATE(BN19,BO19)&lt;&gt;""</f>
        <v/>
      </c>
      <c r="GS19" s="46">
        <f>IF(AND($DS19,GR19),
IF(BN19="","Debes escribir el número de días de licencia remunerada. ",
IF( IFERROR(INT(BN19),1.1) &lt;&gt; IFERROR(_xlfn.NUMBERVALUE(BN19),1), "La cantidad de días de licencia remunerada debe ser un número entero. ", "")
),
""
)</f>
        <v/>
      </c>
      <c r="GT19" s="46">
        <f>IF(AND($DS19,GR19),
IF(BO19="","Debes escribir el valor de la licencia remunerada. ",
IF( ISERR(_xlfn.NUMBERVALUE(BO19)), "El valor de la licencia remunerada debe ser un número válido. ", "")
),
""
)</f>
        <v/>
      </c>
      <c r="GU19" s="46">
        <f>IF($DS19,
IF( AND(BP19&lt;&gt;"", ISERR(_xlfn.NUMBERVALUE(BP19))), "El valor de la licencia NO remunerada debe ser un número válido. ", "")
)</f>
        <v/>
      </c>
      <c r="GV19" s="46">
        <f>IF($DS19,
IF( AND(BQ19&lt;&gt;"", ISERR(_xlfn.NUMBERVALUE(BQ19))), "El valor de auxilios salariales debe ser un número válido. ", "")
)</f>
        <v/>
      </c>
      <c r="GW19" s="46">
        <f>IF($DS19,
IF( AND(BR19&lt;&gt;"", ISERR(_xlfn.NUMBERVALUE(BR19))), "El valor de auxilios NO salariales debe ser un número válido. ", "")
)</f>
        <v/>
      </c>
      <c r="GX19" s="46">
        <f>IF($DS19,
IF( AND(BS19&lt;&gt;"", ISERR(_xlfn.NUMBERVALUE(BS19))), "El valor de bonos salariales debe ser un número válido. ", "")
)</f>
        <v/>
      </c>
      <c r="GY19" s="46">
        <f>IF($DS19,
IF( AND(BT19&lt;&gt;"", ISERR(_xlfn.NUMBERVALUE(BT19))), "El valor de bonos NO salariales debe ser un número válido. ", "")
)</f>
        <v/>
      </c>
      <c r="GZ19" s="46">
        <f>IF($DS19,
IF( AND(BU19&lt;&gt;"", ISERR(_xlfn.NUMBERVALUE(BU19))), "El valor de bonos salariales de alimentación debe ser un número válido. ", "")
)</f>
        <v/>
      </c>
      <c r="HA19" s="46">
        <f>IF($DS19,
IF( AND(BV19&lt;&gt;"", ISERR(_xlfn.NUMBERVALUE(BV19))), "El valor de bonos NO salariales de alimentación debe ser un número válido. ", "")
)</f>
        <v/>
      </c>
      <c r="HB19" s="46">
        <f>IF($DS19,
IF( AND(BW19&lt;&gt;"", ISERR(_xlfn.NUMBERVALUE(BW19))), "El valor de bonificaciones salariales debe ser un número válido. ", "")
)</f>
        <v/>
      </c>
      <c r="HC19" s="46">
        <f>IF($DS19,
IF( AND(BX19&lt;&gt;"", ISERR(_xlfn.NUMBERVALUE(BX19))), "El valor de bonificaciones NO salariales debe ser un número válido. ", "")
)</f>
        <v/>
      </c>
      <c r="HD19" s="46">
        <f>IF($DS19,
IF( AND(BY19&lt;&gt;"", ISERR(_xlfn.NUMBERVALUE(BY19))), "El valor de compensaciones ordinarias debe ser un número válido. ", "")
)</f>
        <v/>
      </c>
      <c r="HE19" s="46">
        <f>IF($DS19,
IF( AND(BZ19&lt;&gt;"", ISERR(_xlfn.NUMBERVALUE(BZ19))), "El valor de compensaciones extraordinarias debe ser un número válido. ", "")
)</f>
        <v/>
      </c>
      <c r="HF19" s="46">
        <f>IF($DS19,
IF( AND(CA19&lt;&gt;"", ISERR(_xlfn.NUMBERVALUE(CA19))), "El valor de comisiones debe ser un número válido. ", "")
)</f>
        <v/>
      </c>
      <c r="HG19" s="46">
        <f>IF($DS19,
IF( AND(CB19&lt;&gt;"", ISERR(_xlfn.NUMBERVALUE(CB19))), "El valor de ausencia por huega debe ser un número válido. ", "")
)</f>
        <v/>
      </c>
      <c r="HH19" s="46">
        <f>IF($DS19,
IF( AND(CC19&lt;&gt;"", ISERR(_xlfn.NUMBERVALUE(CC19))), "El valor de anticipos debe ser un número válido. ", "")
)</f>
        <v/>
      </c>
      <c r="HI19" s="46">
        <f>IF($DS19,
IF( AND(CD19&lt;&gt;"", ISERR(_xlfn.NUMBERVALUE(CD19))), "El valor de pagos a terceros debe ser un número válido. ", "")
)</f>
        <v/>
      </c>
      <c r="HJ19" s="46">
        <f>IF($DS19,
IF( AND(CE19&lt;&gt;"", ISERR(_xlfn.NUMBERVALUE(CE19))), "El valor de dotación debe ser un número válido. ", "")
)</f>
        <v/>
      </c>
      <c r="HK19" s="46">
        <f>IF($DS19,
IF( AND(CF19&lt;&gt;"", ISERR(_xlfn.NUMBERVALUE(CF19))), "El valor de apoyo sostenibilidad debe ser un número válido. ", "")
)</f>
        <v/>
      </c>
      <c r="HL19" s="46">
        <f>IF($DS19,
IF( AND(CG19&lt;&gt;"", ISERR(_xlfn.NUMBERVALUE(CG19))), "El valor de teletrabajo debe ser un número válido. ", "")
)</f>
        <v/>
      </c>
      <c r="HM19" s="46">
        <f>IF($DS19,
IF( AND(CH19&lt;&gt;"", ISERR(_xlfn.NUMBERVALUE(CH19))), "El valor de bonificación de retiro debe ser un número válido. ", "")
)</f>
        <v/>
      </c>
      <c r="HN19" s="46">
        <f>IF($DS19,
IF( AND(CI19&lt;&gt;"", ISERR(_xlfn.NUMBERVALUE(CI19))), "El valor de indemnización de retiro debe ser un número válido. ", "")
)</f>
        <v/>
      </c>
      <c r="HO19" s="46">
        <f>IF($DS19,
IF( AND(CJ19&lt;&gt;"", ISERR(_xlfn.NUMBERVALUE(CJ19))), "El valor de reintegros debe ser un número válido. ", "")
)</f>
        <v/>
      </c>
      <c r="HP19" s="46">
        <f>CONCATENATE(CK19,CL19,CM19)&lt;&gt;""</f>
        <v/>
      </c>
      <c r="HQ19" s="46">
        <f>IF(AND($DS19,HP19),
IF(CK19="","Debes escribir la descripción de otro concepto no categorizado. ",""),
""
)</f>
        <v/>
      </c>
      <c r="HR19" s="46">
        <f>IF(AND($DS19,HP19),
IF(CONCATENATE(CL19,CM19)="","Debes escribir al menos un valor de concepto no categorizado (salarial o no salarial). ",
IF(ISERR(_xlfn.NUMBERVALUE(CL19)),"El valor salarial concepto no categorizado debe ser un número válido. ","")
),
""
)</f>
        <v/>
      </c>
      <c r="HS19" s="46">
        <f>IF(AND($DS19,HP19),
IF(CONCATENATE(CL19,CM19)="","Debes escribir al menos un valor de concepto no categorizado (salarial o no salarial). ",
IF(ISERR(_xlfn.NUMBERVALUE(CM19)),"El valor NO salarial concepto no categorizado debe ser un número válido. ","")
),
""
)</f>
        <v/>
      </c>
      <c r="HT19" s="46">
        <f>IF($DS19,
IF(CN19="","Debes escribir el porcentaje del aporte a salud. ",
IF( ISERR(_xlfn.NUMBERVALUE(CN19)), "El valor del porcentaje del aporte a salud debe ser un número válido. ", "")
)
)</f>
        <v/>
      </c>
      <c r="HU19" s="46">
        <f>IF($DS19,
IF(CO19="","Debes escribir el valor del aporte a salud. ",
IF( ISERR(_xlfn.NUMBERVALUE(CO19)), "El valor del aporte a salud debe ser un número válido. ", "")
)
)</f>
        <v/>
      </c>
      <c r="HV19" s="46">
        <f>IF($DS19,
IF( AND(CP19&lt;&gt;"", ISERR(_xlfn.NUMBERVALUE(CP19))), "El valor plan complementario debe ser un número válido. ", "")
)</f>
        <v/>
      </c>
      <c r="HW19" s="46">
        <f>IF($DS19,
IF(CQ19="","Debes escribir el porcentaje del aporte a pensión. ",
IF( ISERR(_xlfn.NUMBERVALUE(CQ19)), "El valor del porcentaje del aporte a pensión debe ser un número válido. ", "")
)
)</f>
        <v/>
      </c>
      <c r="HX19" s="46">
        <f>IF($DS19,
IF(CR19="","Debes escribir el valor del aporte a pensión. ",
IF( ISERR(_xlfn.NUMBERVALUE(CR19)), "El valor del aporte a salud debe ser un número válido. ", "")
)
)</f>
        <v/>
      </c>
      <c r="HY19" s="46">
        <f>IF($DS19,
IF( AND(CS19&lt;&gt;"", ISERR(_xlfn.NUMBERVALUE(CS19))), "El valor pensión voluntaria debe ser un número válido. ", "")
)</f>
        <v/>
      </c>
      <c r="HZ19" s="46">
        <f>CONCATENATE(CT19,CU19,CV19,CW19)&lt;&gt;""</f>
        <v/>
      </c>
      <c r="IA19" s="46">
        <f>IF(AND($DS19,HZ19),
IF(CT19="","Debes escribir el % del fondo de seguridad pensional. ",
IF( ISERR(_xlfn.NUMBERVALUE(CT19)), "El % del fondo de seguridad debe ser un número válido. ", "")
),
""
)</f>
        <v/>
      </c>
      <c r="IB19" s="46">
        <f>IF(AND($DS19,HZ19),
IF(CU19="","Debes escribir el valor del aporte al fondo de solidaridad pensional. ",
IF( ISERR(_xlfn.NUMBERVALUE(CU19)), "El valor del aporte al fondo de solidaridad pensional debe ser un número válido. ", "")
),
""
)</f>
        <v/>
      </c>
      <c r="IC19" s="46">
        <f>IF(AND($DS19,HZ19),
IF(CV19="","Debes escribir el % del fondo de subsistencia. ",
IF( ISERR(_xlfn.NUMBERVALUE(CV19)), "El % del fondo de subsistencia debe ser un número válido. ", "")
),
""
)</f>
        <v/>
      </c>
      <c r="ID19" s="46">
        <f>IF(AND($DS19,HZ19),
IF(CW19="","Debes escribir el valor del fondo de subsistencia. ",
IF( ISERR(_xlfn.NUMBERVALUE(CW19)), "El valor del fondo de subsistencia debe ser un número válido. ", "")
),
""
)</f>
        <v/>
      </c>
      <c r="IE19" s="46">
        <f>CONCATENATE(CX19,CY19)&lt;&gt;""</f>
        <v/>
      </c>
      <c r="IF19" s="46">
        <f>IF(AND($DS19,IE19),
IF(CX19="","Debes escribir el % de sindicato. ",
IF( ISERR(_xlfn.NUMBERVALUE(CX19)), "El % de sindicato debe ser un número válido. ", "")
),
""
)</f>
        <v/>
      </c>
      <c r="IG19" s="46">
        <f>IF(AND($DS19,IE19),
IF(CY19="","Debes escribir el valor del sindicato. ",
IF( ISERR(_xlfn.NUMBERVALUE(CY19)), "El valor del sindicato debe ser un número válido. ", "")
),
""
)</f>
        <v/>
      </c>
      <c r="IH19" s="46">
        <f>IF($DS19,
IF( AND(CZ19&lt;&gt;"", ISERR(_xlfn.NUMBERVALUE(CZ19))), "El valor de sanción pública debe ser un número válido. ", "")
)</f>
        <v/>
      </c>
      <c r="II19" s="46">
        <f>IF($DS19,
IF( AND(DA19&lt;&gt;"", ISERR(_xlfn.NUMBERVALUE(DA19))), "El valor de sanción privada debe ser un número válido. ", "")
)</f>
        <v/>
      </c>
      <c r="IJ19" s="46">
        <f>CONCATENATE(DB19,DC19)&lt;&gt;""</f>
        <v/>
      </c>
      <c r="IK19" s="46">
        <f>IF(AND($DS19,IJ19),
IF(DB19="","Debes escribir la descripción de libranza. ",""),
""
)</f>
        <v/>
      </c>
      <c r="IL19" s="46">
        <f>IF(AND($DS19,IJ19),
IF(DC19="","Debes escribir la cuota libranza. ",
IF(ISERR(_xlfn.NUMBERVALUE(DC19)),"El valor de la cuota libranza debe ser un número válido. ","")
),
""
)</f>
        <v/>
      </c>
      <c r="IM19" s="46">
        <f>IF($DS19,
IF( AND(DD19&lt;&gt;"", ISERR(_xlfn.NUMBERVALUE(DD19))), "El valor de pagos a terceros debe ser un número válido. ", "")
)</f>
        <v/>
      </c>
      <c r="IN19" s="46">
        <f>IF($DS19,
IF( AND(DE19&lt;&gt;"", ISERR(_xlfn.NUMBERVALUE(DE19))), "El valor de anticipos debe ser un número válido. ", "")
)</f>
        <v/>
      </c>
      <c r="IO19" s="46">
        <f>IF($DS19,
IF( AND(DF19&lt;&gt;"", ISERR(_xlfn.NUMBERVALUE(DF19))), "El valor de AFC debe ser un número válido. ", "")
)</f>
        <v/>
      </c>
      <c r="IP19" s="46">
        <f>IF($DS19,
IF( AND(DG19&lt;&gt;"", ISERR(_xlfn.NUMBERVALUE(DG19))), "El valor de rete-fuente debe ser un número válido. ", "")
)</f>
        <v/>
      </c>
      <c r="IQ19" s="46">
        <f>IF($DS19,
IF( AND(DH19&lt;&gt;"", ISERR(_xlfn.NUMBERVALUE(DH19))), "El valor de cooperativa de trabajo debe ser un número válido. ", "")
)</f>
        <v/>
      </c>
      <c r="IR19" s="46">
        <f>IF($DS19,
IF( AND(DI19&lt;&gt;"", ISERR(_xlfn.NUMBERVALUE(DI19))), "El valor de embargo fiscal debe ser un número válido. ", "")
)</f>
        <v/>
      </c>
      <c r="IS19" s="46">
        <f>IF($DS19,
IF( AND(DJ19&lt;&gt;"", ISERR(_xlfn.NUMBERVALUE(DJ19))), "El valor de educación debe ser un número válido. ", "")
)</f>
        <v/>
      </c>
      <c r="IT19" s="46">
        <f>IF($DS19,
IF( AND(DK19&lt;&gt;"", ISERR(_xlfn.NUMBERVALUE(DK19))), "El valor de reintegro debe ser un número válido. ", "")
)</f>
        <v/>
      </c>
      <c r="IU19" s="46">
        <f>IF($DS19,
IF( AND(DL19&lt;&gt;"", ISERR(_xlfn.NUMBERVALUE(DL19))), "El valor de deuda debe ser un número válido. ", "")
)</f>
        <v/>
      </c>
      <c r="IV19" s="46">
        <f>IF($DS19,
IF( AND(DM19&lt;&gt;"", ISERR(_xlfn.NUMBERVALUE(DM19))), "El valor de otras deducciones debe ser un número válido. ", "")
)</f>
        <v/>
      </c>
      <c r="IW19" s="46">
        <f>IF($DS19,
IF(DN19="","Debes escribir el valor de los devengos totales. ",
IF( ISERR(_xlfn.NUMBERVALUE(DN19)), "El valor de los devengos totales debe ser un número válido. ", "")
)
)</f>
        <v/>
      </c>
      <c r="IX19" s="46">
        <f>IF($DS19,
IF(DO19="","Debes escribir el valor de las deducciones totales. ",
IF( ISERR(_xlfn.NUMBERVALUE(DO19)), "El valor de las deducciones totales debe ser un número válido. ", "")
)
)</f>
        <v/>
      </c>
      <c r="IY19" s="46">
        <f>IF($DS19,
IF(DP19="","Debes escribir el valor del salario total. ",
IF( ISERR(_xlfn.NUMBERVALUE(DP19)), "El valor del salario total debe ser un número válido. ", "")
)
)</f>
        <v/>
      </c>
    </row>
    <row r="20">
      <c r="B20" s="48" t="n">
        <v>8</v>
      </c>
      <c r="C20" s="61">
        <f>IF(AND(DS20,DP20&lt;&gt;""),
IF(DQ20="","OK","Error"),
""
)</f>
        <v/>
      </c>
      <c r="D20" s="53" t="n"/>
      <c r="E20" s="52" t="n"/>
      <c r="F20" s="112" t="n"/>
      <c r="G20" s="52" t="n"/>
      <c r="H20" s="53" t="n"/>
      <c r="I20" s="52" t="n"/>
      <c r="J20" s="52" t="n"/>
      <c r="K20" s="53" t="n"/>
      <c r="L20" s="55" t="n"/>
      <c r="M20" s="108" t="n"/>
      <c r="N20" s="56" t="n"/>
      <c r="O20" s="52" t="n"/>
      <c r="P20" s="52" t="n"/>
      <c r="Q20" s="52" t="n"/>
      <c r="R20" s="52" t="n"/>
      <c r="S20" s="52" t="n"/>
      <c r="T20" s="53" t="n"/>
      <c r="U20" s="52" t="n"/>
      <c r="V20" s="52" t="n"/>
      <c r="W20" s="55" t="n"/>
      <c r="X20" s="55" t="n"/>
      <c r="Y20" s="52" t="n"/>
      <c r="Z20" s="55" t="n"/>
      <c r="AA20" s="52" t="n"/>
      <c r="AB20" s="53" t="n"/>
      <c r="AC20" s="53" t="n"/>
      <c r="AD20" s="53" t="n"/>
      <c r="AE20" s="177" t="n"/>
      <c r="AF20" s="113" t="n"/>
      <c r="AG20" s="177" t="n"/>
      <c r="AH20" s="178" t="n"/>
      <c r="AI20" s="178" t="n"/>
      <c r="AJ20" s="178" t="n"/>
      <c r="AK20" s="114" t="n"/>
      <c r="AL20" s="178" t="n"/>
      <c r="AM20" s="114" t="n"/>
      <c r="AN20" s="178" t="n"/>
      <c r="AO20" s="114" t="n"/>
      <c r="AP20" s="178" t="n"/>
      <c r="AQ20" s="114" t="n"/>
      <c r="AR20" s="178" t="n"/>
      <c r="AS20" s="114" t="n"/>
      <c r="AT20" s="178" t="n"/>
      <c r="AU20" s="114" t="n"/>
      <c r="AV20" s="178" t="n"/>
      <c r="AW20" s="114" t="n"/>
      <c r="AX20" s="178" t="n"/>
      <c r="AY20" s="114" t="n"/>
      <c r="AZ20" s="178" t="n"/>
      <c r="BA20" s="114" t="n"/>
      <c r="BB20" s="178" t="n"/>
      <c r="BC20" s="114" t="n"/>
      <c r="BD20" s="178" t="n"/>
      <c r="BE20" s="178" t="n"/>
      <c r="BF20" s="178" t="n"/>
      <c r="BG20" s="59" t="n"/>
      <c r="BH20" s="178" t="n"/>
      <c r="BI20" s="114" t="n"/>
      <c r="BJ20" s="53" t="n"/>
      <c r="BK20" s="178" t="n"/>
      <c r="BL20" s="114" t="n"/>
      <c r="BM20" s="178" t="n"/>
      <c r="BN20" s="114" t="n"/>
      <c r="BO20" s="178" t="n"/>
      <c r="BP20" s="178" t="n"/>
      <c r="BQ20" s="178" t="n"/>
      <c r="BR20" s="178" t="n"/>
      <c r="BS20" s="178" t="n"/>
      <c r="BT20" s="178" t="n"/>
      <c r="BU20" s="178" t="n"/>
      <c r="BV20" s="178" t="n"/>
      <c r="BW20" s="178" t="n"/>
      <c r="BX20" s="178" t="n"/>
      <c r="BY20" s="178" t="n"/>
      <c r="BZ20" s="178" t="n"/>
      <c r="CA20" s="178" t="n"/>
      <c r="CB20" s="178" t="n"/>
      <c r="CC20" s="178" t="n"/>
      <c r="CD20" s="178" t="n"/>
      <c r="CE20" s="178" t="n"/>
      <c r="CF20" s="178" t="n"/>
      <c r="CG20" s="178" t="n"/>
      <c r="CH20" s="178" t="n"/>
      <c r="CI20" s="178" t="n"/>
      <c r="CJ20" s="178" t="n"/>
      <c r="CK20" s="53" t="n"/>
      <c r="CL20" s="178" t="n"/>
      <c r="CM20" s="178" t="n"/>
      <c r="CN20" s="60" t="n"/>
      <c r="CO20" s="177" t="n"/>
      <c r="CP20" s="178" t="n"/>
      <c r="CQ20" s="60" t="n"/>
      <c r="CR20" s="177" t="n"/>
      <c r="CS20" s="178" t="n"/>
      <c r="CT20" s="59" t="n"/>
      <c r="CU20" s="178" t="n"/>
      <c r="CV20" s="59" t="n"/>
      <c r="CW20" s="178" t="n"/>
      <c r="CX20" s="59" t="n"/>
      <c r="CY20" s="178" t="n"/>
      <c r="CZ20" s="178" t="n"/>
      <c r="DA20" s="178" t="n"/>
      <c r="DB20" s="53" t="n"/>
      <c r="DC20" s="178" t="n"/>
      <c r="DD20" s="178" t="n"/>
      <c r="DE20" s="178" t="n"/>
      <c r="DF20" s="178" t="n"/>
      <c r="DG20" s="178" t="n"/>
      <c r="DH20" s="178" t="n"/>
      <c r="DI20" s="178" t="n"/>
      <c r="DJ20" s="178" t="n"/>
      <c r="DK20" s="178" t="n"/>
      <c r="DL20" s="178" t="n"/>
      <c r="DM20" s="178" t="n"/>
      <c r="DN20" s="177" t="n"/>
      <c r="DO20" s="177" t="n"/>
      <c r="DP20" s="177" t="n"/>
      <c r="DQ20" s="76">
        <f>IF(AND(DS20,DP20&lt;&gt;""),
CONCATENATE(DT20,DU20,DV20,DW20,DX20,DY20,DZ20,EA20,EB20,EC20,ED20,EE20,EF20,EG20,EH20,EI20,EJ20,EK20,EL20,EM20,EN20,EO20,EP20,EQ20,ES20,ET20,EU20,EV20,EW20,EX20,EY20,EZ20,FA20,FC20,FD20,FF20,FG20,FI20,FJ20,FL20,FM20,FO20,FP20,FR20,FS20,FU20,FV20,FX20,FY20,GA20,GB20,GD20,GE20,GF20,GH20,GI20,GJ20,GL20,GM20,GN20,GP20,GQ20,GS20,GT20,GU20,GV20,GW20,GX20,GY20,GZ20,HA20,HB20,HC20,HD20,HE20,HF20,HG20,HH20,HI20,HJ20,HK20,HL20,HM20,HN20,HO20,HQ20,HR20,HS20,HT20,HU20,HV20,HW20,HX20,HY20,IA20,IB20,IC20,ID20,IF20,IG20,IH20,II20,IK20,IL20,IM20,IN20,IO20,IP20,IQ20,IR20,IS20,IT20,IU20,IV20,IW20,IX20,IY20,IZ20),
""
)</f>
        <v/>
      </c>
      <c r="DR20" s="53" t="n"/>
      <c r="DS20" s="46">
        <f>CONCATENATE(D20,$E20,$F20,$G20,H20,$I20,$J20,K20,$L20,$M20,N20,$O20,$P20,$Q20,$R20,$S20,T20,$U20,$V20,$W20,$X20,$Y20,$Z20,$AA20,AB20,AC20,AD20,$AE20,$AF20,$AG20,AH20,AI20,AJ20,AK20,AL20,AM20,AN20,AO20,AP20,AQ20,AR20,AS20,AT20,AU20,AV20,AW20,AX20,AY20,AZ20,BA20,BB20,BC20,BD20,BE20,BF20,BG20,BH20,BI20,BJ20,BK20,BL20,BM20,BN20,BO20,BP20,BQ20,BR20,BS20,BT20,BU20,BV20,BW20,BX20,BY20,BZ20,CA20,CB20,CC20,CD20,CE20,CF20,CG20,CH20,CI20,CJ20,CK20,CL20,CM20,$CN20,$CO20,CP20,$CQ20,$CR20,CS20,CT20,CU20,CV20,CW20,CX20,CY20,CZ20,DA20,DB20,DC20,DD20,DE20,DF20,DG20,DH20,DI20,DJ20,DK20,DL20,DM20,$DN20,$DO20,$DP20,DR20)&lt;&gt;""</f>
        <v/>
      </c>
      <c r="DT20" s="46">
        <f>IF(AND($DS20,$E$4&lt;&gt;""),
IF(LEFT($E$4,2) = "1.",
IF(D20&lt;&gt;"","El CUNE sólo se envía en operaciones de novedad o ajuste. ",""),
IF(D20="","Debes escribir un CUNE válido para realizar operaciones de novedad o ajuste. ","")),
""
)</f>
        <v/>
      </c>
      <c r="DU20" s="46">
        <f>IF($DS20,
IF(E20="","Debes seleccionar el tipo de documento del empleado. ",
IF(_xlfn.IFNA(VLOOKUP(E20,TIPO_DE_DOCUMENTO,1,FALSE),-1)=-1,"El tipo de documento no es válido (por favor seleccionarlo de la lista). ","")
)
)</f>
        <v/>
      </c>
      <c r="DV20" s="46">
        <f>IF($DS20,
IF(F20="","Debes escribir el número de documento del empleado. ","")
)</f>
        <v/>
      </c>
      <c r="DW20" s="46">
        <f>IF($DS20,
IF(G20="","Debes escribir el primer nombre del empleado. ","")
)</f>
        <v/>
      </c>
      <c r="DY20" s="46">
        <f>IF($DS20,
IF(I20="","Debes escribir el primer apellido del empleado. ","")
)</f>
        <v/>
      </c>
      <c r="DZ20" s="46">
        <f>IF($DS20,
IF(J20="","Debes escribir el segundo apellido del empleado. ","")
)</f>
        <v/>
      </c>
      <c r="EB20" s="46">
        <f>IF($DS20,
IF(L20="","Debes escribir la fecha de ingreso del empleado. ",
IF(ISERR(DATE(YEAR(L20),MONTH(L20),DAY(L20))), "El valor ingresado en fecha de ingreso no tiene un formato válido. ","")
)
)</f>
        <v/>
      </c>
      <c r="EC20" s="46">
        <f>IF($DS20,
IF(M20="","Debes escribir el tiempo laborado. ",
IF( IFERROR(INT(M20),1.1) &lt;&gt; IFERROR(_xlfn.NUMBERVALUE(M20),1), "El valor de los días trabajados debe ser un número entero. ", "")
)
)</f>
        <v/>
      </c>
      <c r="ED20" s="46">
        <f>IF($DS20,
IF( AND(N20&lt;&gt;"", ISERR(DATE(YEAR(N20),MONTH(N20),DAY(N20))) ), "El valor ingresado en fecha de ingreso no tiene un formato válido. ",
IF( AND(N20&lt;&gt;"", $E$6&lt;&gt;"", DATE(YEAR(N20), MONTH(N20), 1) &lt;&gt; IFERROR(DATE(MID($E$6, 1, 4), MID($E$6, 6, 2),1), "1/1/1900") ), "La fecha de retiro debe estar dentro del período liquidado. ", "")
)
)</f>
        <v/>
      </c>
      <c r="EE20" s="46">
        <f>IF($DS20,
IF(O20="","Debes seleccionar el tipo de trabajador. ",
IF(_xlfn.IFNA(VLOOKUP(O20,TIPO_DE_TRABAJADOR,1,FALSE),-1)=-1,"El tipo de trabajador no es válido (por favor seleccionarlo de la lista). ","")
)
)</f>
        <v/>
      </c>
      <c r="EF20" s="46">
        <f>IF($DS20,
IF(P20="","Debes seleccionar si es un trabajador dependiente pensionado por vejez. ",
IF(_xlfn.IFNA(VLOOKUP(P20,SUBTIPO_DE_TRABAJADOR,1,FALSE),-1)=-1,"El tipo de trabajador dependiente pensionado por vejez no es válido (por favor seleccionarlo de la lista). ","")
)
)</f>
        <v/>
      </c>
      <c r="EG20" s="46">
        <f>IF($DS20,
IF(Q20="","Debes seleccionar el tipo de contrato del trabajador. ",
IF(_xlfn.IFNA(VLOOKUP(Q20,TIPO_DE_CONTRATO,1,FALSE),-1)=-1,"El tipo de contrato del trabajador no es válido (por favor seleccionarlo de la lista). ","")
)
)</f>
        <v/>
      </c>
      <c r="EH20" s="46">
        <f>IF($DS20,
IF(R20="","Debes seleccionar si es un salario integral. ",
IF(_xlfn.IFNA(VLOOKUP(R20,SI_NO,1,FALSE),-1)=-1,"Valor no válido para salario integral (por favor seleccionarlo de la lista). ","")
)
)</f>
        <v/>
      </c>
      <c r="EI20" s="46">
        <f>IF($DS20,
IF(S20="","Debes seleccionar si el trabajador realiza actividades de riesgo. ",
IF(_xlfn.IFNA(VLOOKUP(S20,SI_NO,1,FALSE),-1)=-1,"Valor no válido para actividad de alto riesgo (por favor seleccionarlo de la lista). ","")
)
)</f>
        <v/>
      </c>
      <c r="EK20" s="46">
        <f>IF($DS20,
IF(U20="","Debes escribir el código del municipio de residencia del trabajador. ",
IF(_xlfn.IFNA(VLOOKUP(U20,MUNICIPIO,1,FALSE),-1)=-1,"El municipio de residencia del trabajador es inválido (por favor seleccionarlo de la lista). ","")
)
)</f>
        <v/>
      </c>
      <c r="EL20" s="46">
        <f>IF($DS20,
IF(V20="","Debes escribir el la dirección de residendia del trabajador. ","")
)</f>
        <v/>
      </c>
      <c r="EM20" s="46">
        <f>IF($DS20,
IF(W20="","Debes escribir la fecha de inicio de la liquidación. ",
IF(ISERR(DATE(YEAR(W20),MONTH(W20),DAY(W20))),"El valor ingresado en fecha de inicio de liquidación no tiene un formato válido. ",
IF( AND($E$6&lt;&gt;"", DATE(YEAR(W20), MONTH(W20), 1) &lt;&gt; IFERROR(DATE(MID($E$6, 1, 4), MID($E$6, 6, 2),1), "1/1/1900") ), "La fecha de inicio de la liquidación debe estar dentro del período liquidado. ", "")
)
)
)</f>
        <v/>
      </c>
      <c r="EN20" s="46">
        <f>IF($DS20,
IF(X20="","Debes escribir la fecha de fin de la liquidación. ",
IF(ISERR(DATE(YEAR(X20),MONTH(X20),DAY(X20))),"El valor ingresado en fecha de fin de liquidación no tiene un formato válido. ",
IF( AND($E$6&lt;&gt;"", DATE(YEAR(X20), MONTH(X20), 1) &lt;&gt; IFERROR(DATE(MID($E$6, 1, 4), MID($E$6, 6, 2),1), "1/1/1900") ), "La fecha de fin de la liquidación debe estar dentro del período liquidado. ", "")
)
)
)</f>
        <v/>
      </c>
      <c r="EO20" s="46">
        <f>IF($DS20,
IF(Y20="","Debes escribir la frecuencia de pago del trabajador. ",
IF(_xlfn.IFNA(VLOOKUP(Y20,PERÍODO_DE_NÓMINA,1,FALSE),-1)=-1,"La frecuencia de pago es inválida (por favor seleccionarlo de la lista). ","")
)
)</f>
        <v/>
      </c>
      <c r="EP20" s="46">
        <f>IF($DS20,
IF(Z20="","Debes escribir la fecha de pago. ",
IF(ISERR(DATE(YEAR(Z20),MONTH(Z20),DAY(Z20))), "El valor ingresado en fecha de pago no tiene un formato válido. ","")
)
)</f>
        <v/>
      </c>
      <c r="EQ20" s="46">
        <f>IF($DS20,
IF(AA20="","Debes escribir el medio de pago. ",
IF(_xlfn.IFNA(VLOOKUP(AA20,MEDIOS_DE_PAGO,1,FALSE),-1)=-1,"El medio de pago es inválido (por favor seleccionarlo de la lista). ","")
)
)</f>
        <v/>
      </c>
      <c r="ER20" s="46">
        <f>OR(AA20='Tablas '!$T$4,AA20='Tablas '!$T$7,AA20='Tablas '!$T$8,AA20='Tablas '!$T$11)</f>
        <v/>
      </c>
      <c r="ES20" s="46">
        <f>IF(AND($DS20,ER20),
IF(AB20="","Debes escribir la entidad bancaria. ",""),
""
)</f>
        <v/>
      </c>
      <c r="ET20" s="46">
        <f>IF(AND($DS20,ER20),
IF(AC20="","Debes escribir el tipo de cuenta bancaria. ",
IF(_xlfn.IFNA(VLOOKUP(AC20,TIPO_DE_CUENTA,1,FALSE),-1)=-1,"El tipo de cuenta bancaria es inválida (por favor seleccionarlo de la lista). ","")
),
""
)</f>
        <v/>
      </c>
      <c r="EU20" s="46">
        <f>IF(AND($DS20,ER20),
IF(AD20="","Debes escribir el número de cuenta bancaria. ",""),
""
)</f>
        <v/>
      </c>
      <c r="EV20" s="46">
        <f>IF($DS20,
IF(AE20="","Debes escribir el valor del sueldo básico. ",
IF( ISERR(_xlfn.NUMBERVALUE(AE20)), "El valor del sueldo básico debe ser un número válido. ", "")
)
)</f>
        <v/>
      </c>
      <c r="EW20" s="46">
        <f>IF($DS20,
IF(AF20="","Debes escribir el número de días trabajados. ",
IF( IFERROR(INT(AF20),1.1) &lt;&gt; IFERROR(_xlfn.NUMBERVALUE(AF20),1), "La cantidad de días trabajados debe ser un número entero. ", "")
)
)</f>
        <v/>
      </c>
      <c r="EX20" s="46">
        <f>IF($DS20,
IF(AG20="","Debes escribir el valor del sueldo trabajado. ",
IF( ISERR(_xlfn.NUMBERVALUE(AG20)), "El valor del sueldo trabajado debe ser un número válido. ", "")
)
)</f>
        <v/>
      </c>
      <c r="EY20" s="46">
        <f>IF($DS20,
IF( AND(AH20&lt;&gt;"", ISERR(_xlfn.NUMBERVALUE(AH20))), "El valor del auxilio de transporte debe ser un número válido. ", "")
)</f>
        <v/>
      </c>
      <c r="EZ20" s="46">
        <f>IF($DS20,
IF( AND(AI20&lt;&gt;"", ISERR(_xlfn.NUMBERVALUE(AI20))), "El valor de viáticos salariales debe ser un número válido. ", "")
)</f>
        <v/>
      </c>
      <c r="FA20" s="46">
        <f>IF($DS20,
IF( AND(AJ20&lt;&gt;"", ISERR(_xlfn.NUMBERVALUE(AJ20))), "El valor de viáticos NO salariales debe ser un número válido. ", "")
)</f>
        <v/>
      </c>
      <c r="FB20" s="46">
        <f>CONCATENATE(AK20,AL20)&lt;&gt;""</f>
        <v/>
      </c>
      <c r="FC20" s="46">
        <f>IF(AND($DS20,FB20),
IF(AK20="","Debes escribir el número de horas extras diurnas. ",
IF( IFERROR(INT(AK20),1.1) &lt;&gt; IFERROR(_xlfn.NUMBERVALUE(AK20),1), "La cantidad de horas extras diurnas debe ser un número entero. ", "")
),
""
)</f>
        <v/>
      </c>
      <c r="FD20" s="46">
        <f>IF(AND($DS20,FB20),
IF(AL20="","Debes escribir el valor de las horas extras diurnas. ",
IF( ISERR(_xlfn.NUMBERVALUE(AL20)), "El valor de las horas extras duirnas debe ser un número válido. ", "")
),
""
)</f>
        <v/>
      </c>
      <c r="FE20" s="46">
        <f>CONCATENATE(AM20,AN20)&lt;&gt;""</f>
        <v/>
      </c>
      <c r="FF20" s="46">
        <f>IF(AND($DS20,FE20),
IF(AM20="","Debes escribir el número de horas extras nocturnas. ",
IF( IFERROR(INT(AM20),1.1) &lt;&gt; IFERROR(_xlfn.NUMBERVALUE(AM20),1), "La cantidad de horas extras nocturnas debe ser un número entero. ", "")
),
""
)</f>
        <v/>
      </c>
      <c r="FG20" s="46">
        <f>IF(AND($DS20,FE20),
IF(AN20="","Debes escribir el valor de las horas extras nocturnas. ",
IF( ISERR(_xlfn.NUMBERVALUE(AN20)), "El valor de las horas extras nocturnas debe ser un número válido. ", "")
),
""
)</f>
        <v/>
      </c>
      <c r="FH20" s="46">
        <f>CONCATENATE(AO20,AP20)&lt;&gt;""</f>
        <v/>
      </c>
      <c r="FI20" s="46">
        <f>IF(AND($DS20,FH20),
IF(AO20="","Debes escribir el número de horas extras diurnas dominicales y festivas. ",
IF( IFERROR(INT(AO20),1.1) &lt;&gt; IFERROR(_xlfn.NUMBERVALUE(AO20),1), "La cantidad de horas extras diurnas dominicales y festivas debe ser un número entero. ", "")
),
""
)</f>
        <v/>
      </c>
      <c r="FJ20" s="46">
        <f>IF(AND($DS20,FH20),
IF(AP20="","Debes escribir el valor de las horas extras diurnas dominicales y festivas. ",
IF( ISERR(_xlfn.NUMBERVALUE(AP20)), "El valor de las horas extras diurnas dominicales y festivas debe ser un número válido. ", "")
),
""
)</f>
        <v/>
      </c>
      <c r="FK20" s="46">
        <f>CONCATENATE(AQ20,AR20)&lt;&gt;""</f>
        <v/>
      </c>
      <c r="FL20" s="46">
        <f>IF(AND($DS20,FK20),
IF(AQ20="","Debes escribir el número de horas extras nocturnas dominicales y festivas. ",
IF( IFERROR(INT(AQ20),1.1) &lt;&gt; IFERROR(_xlfn.NUMBERVALUE(AQ20),1), "La cantidad de horas extras nocturnas dominicales y festivas debe ser un número entero. ", "")
),
""
)</f>
        <v/>
      </c>
      <c r="FM20" s="46">
        <f>IF(AND($DS20,FK20),
IF(AR20="","Debes escribir el valor de las horas extras nocturnas dominicales y festivas. ",
IF( ISERR(_xlfn.NUMBERVALUE(AR20)), "El valor de las horas extras nocturnas dominicales y festivas debe ser un número válido. ", "")
),
""
)</f>
        <v/>
      </c>
      <c r="FN20" s="46">
        <f>CONCATENATE(AS20,AT20)&lt;&gt;""</f>
        <v/>
      </c>
      <c r="FO20" s="46">
        <f>IF(AND($DS20,FN20),
IF(AS20="","Debes escribir el número de horas recargo nocturno. ",
IF( IFERROR(INT(AS20),1.1) &lt;&gt; IFERROR(_xlfn.NUMBERVALUE(AS20),1), "La cantidad de horas recargo nocturno debe ser un número entero. ", "")
),
""
)</f>
        <v/>
      </c>
      <c r="FP20" s="46">
        <f>IF(AND($DS20,FN20),
IF(AT20="","Debes escribir el valor de las horas recargo nocturno. ",
IF( ISERR(_xlfn.NUMBERVALUE(AT20)), "El valor de las horas recargo nocturno debe ser un número válido. ", "")
),
""
)</f>
        <v/>
      </c>
      <c r="FQ20" s="46">
        <f>CONCATENATE(AU20,AV20)&lt;&gt;""</f>
        <v/>
      </c>
      <c r="FR20" s="46">
        <f>IF(AND($DS20,FQ20),
IF(AU20="","Debes escribir el número de horas recargo diurno dominical y festivo. ",
IF( IFERROR(INT(AU20),1.1) &lt;&gt; IFERROR(_xlfn.NUMBERVALUE(AU20),1), "La cantidad de horas recargo diurno dominical y festivo debe ser un número entero. ", "")
),
""
)</f>
        <v/>
      </c>
      <c r="FS20" s="46">
        <f>IF(AND($DS20,FQ20),
IF(AV20="","Debes escribir el valor de las horas recargo diurno dominical y festivo. ",
IF( ISERR(_xlfn.NUMBERVALUE(AV20)), "El valor de las horas recargo diurno dominical y festivo debe ser un número válido. ", "")
),
""
)</f>
        <v/>
      </c>
      <c r="FT20" s="46">
        <f>CONCATENATE(AW20,AX20)&lt;&gt;""</f>
        <v/>
      </c>
      <c r="FU20" s="46">
        <f>IF(AND($DS20,FT20),
IF(AW20="","Debes escribir el número de horas recargo nocturno dominical y festivo. ",
IF( IFERROR(INT(AW20),1.1) &lt;&gt; IFERROR(_xlfn.NUMBERVALUE(AW20),1), "La cantidad de horas recargo nocturno dominical y festivo debe ser un número entero. ", "")
),
""
)</f>
        <v/>
      </c>
      <c r="FV20" s="46">
        <f>IF(AND($DS20,FT20),
IF(AX20="","Debes escribir el valor de las horas recargo nocturno dominical y festivo. ",
IF( ISERR(_xlfn.NUMBERVALUE(AX20)), "El valor de las horas recargo nocturno dominical y festivo debe ser un número válido. ", "")
),
""
)</f>
        <v/>
      </c>
      <c r="FW20" s="46">
        <f>CONCATENATE(AY20,AZ20)&lt;&gt;""</f>
        <v/>
      </c>
      <c r="FX20" s="46">
        <f>IF(AND($DS20,FW20),
IF(AY20="","Debes escribir el número de días de vacaciones comunes. ",
IF( IFERROR(INT(AY20),1.1) &lt;&gt; IFERROR(_xlfn.NUMBERVALUE(AY20),1), "La cantidad de días de vacaciones comunes debe ser un número entero. ", "")
),
""
)</f>
        <v/>
      </c>
      <c r="FY20" s="46">
        <f>IF(AND($DS20,FW20),
IF(AZ20="","Debes escribir el valor de las vacaciones comunes. ",
IF( ISERR(_xlfn.NUMBERVALUE(AZ20)), "El valor de las vacaciones comunes debe ser un número válido. ", "")
),
""
)</f>
        <v/>
      </c>
      <c r="FZ20" s="46">
        <f>CONCATENATE(BA20,BB20)&lt;&gt;""</f>
        <v/>
      </c>
      <c r="GA20" s="46">
        <f>IF(AND($DS20,FZ20),
IF(BA20="","Debes escribir el número de días de vacaciones compensadas. ",
IF( IFERROR(INT(BA20),1.1) &lt;&gt; IFERROR(_xlfn.NUMBERVALUE(BA20),1), "La cantidad de días de vacaciones compensadas debe ser un número entero. ", "")
),
""
)</f>
        <v/>
      </c>
      <c r="GB20" s="46">
        <f>IF(AND($DS20,FZ20),
IF(BB20="","Debes escribir el valor de las vacaciones compensadas. ",
IF( ISERR(_xlfn.NUMBERVALUE(BB20)), "El valor de las vacaciones compensadas debe ser un número válido. ", "")
),
""
)</f>
        <v/>
      </c>
      <c r="GC20" s="46">
        <f>CONCATENATE(BC20,BD20)&lt;&gt;""</f>
        <v/>
      </c>
      <c r="GD20" s="46">
        <f>IF(AND($DS20,GC20),
IF(BC20="","Debes escribir el número de días de prima salarial. ",
IF( IFERROR(INT(BC20),1.1) &lt;&gt; IFERROR(_xlfn.NUMBERVALUE(BC20),1), "La cantidad de días de prima salarial debe ser un número entero. ", "")
),
""
)</f>
        <v/>
      </c>
      <c r="GE20" s="46">
        <f>IF(AND($DS20,GC20),
IF(BD20="","Debes escribir el valor de los días de prima salarial. ",
IF( ISERR(_xlfn.NUMBERVALUE(BD20)), "El valor de los días de prima salarial debe ser un número válido. ", "")
),
""
)</f>
        <v/>
      </c>
      <c r="GF20" s="46">
        <f>IF($DS20,
IF( AND(BE20&lt;&gt;"", ISERR(_xlfn.NUMBERVALUE(BE20))), "El valor de la prima NO saliarial debe ser un número válido. ", "")
)</f>
        <v/>
      </c>
      <c r="GG20" s="46">
        <f>CONCATENATE(BF20,BG20,BH20)&lt;&gt;""</f>
        <v/>
      </c>
      <c r="GH20" s="46">
        <f>IF(AND($DS20,GG20),
IF(BF20="","Debes escribir el valor de las cesantías. ",
IF( ISERR(_xlfn.NUMBERVALUE(BF20)), "El valor de las cesantías debe ser un número válido. ", "")
),
""
)</f>
        <v/>
      </c>
      <c r="GI20" s="46">
        <f>IF(AND($DS20,GG20),
IF(BG20="","Debes escribir el % de cesantías. ",
IF( ISERR(_xlfn.NUMBERVALUE(BG20)), "El % de cesantías debe ser un número válido. ", "")
),
""
)</f>
        <v/>
      </c>
      <c r="GJ20" s="46">
        <f>IF(AND($DS20,GG20),
IF(BH20="","Debes escribir el valor de intereses de cesantías. ",
IF( ISERR(_xlfn.NUMBERVALUE(BH20)), "El valor de intereses de cesantías debe ser un número válido. ", "")
),
""
)</f>
        <v/>
      </c>
      <c r="GK20" s="46">
        <f>CONCATENATE(BI20,BJ20,BK20)&lt;&gt;""</f>
        <v/>
      </c>
      <c r="GL20" s="46">
        <f>IF(AND($DS20,GK20),
IF(BI20="","Debes escribir el número de días de incapacidad. ",
IF( IFERROR(INT(BI20),1.1) &lt;&gt; IFERROR(_xlfn.NUMBERVALUE(BI20),1), "La cantidad de días de incapacidad debe ser un número entero. ", "")
),
""
)</f>
        <v/>
      </c>
      <c r="GM20" s="46">
        <f>IF(AND($DS20,GK20),
IF(BJ20="","Debes escribir el tipo de incapacidad. ",
IF(_xlfn.IFNA(VLOOKUP(BJ20,TIPO_DE_INCAPACIDAD,1,FALSE),-1)=-1,"El tipo de incapacidad es inválida (por favor seleccionarlo de la lista). ","")
),
""
)</f>
        <v/>
      </c>
      <c r="GN20" s="46">
        <f>IF(AND($DS20,GK20),
IF(BK20="","Debes escribir el valor de la incapacidad. ",
IF( ISERR(_xlfn.NUMBERVALUE(BK20)), "El valor de la incapacidad debe ser un número válido. ", "")
),
""
)</f>
        <v/>
      </c>
      <c r="GO20" s="46">
        <f>CONCATENATE(BL20,BM20)&lt;&gt;""</f>
        <v/>
      </c>
      <c r="GP20" s="46">
        <f>IF(AND($DS20,GO20),
IF(BL20="","Debes escribir el número de días de licencia de maternidad o paternidad. ",
IF( IFERROR(INT(BL20),1.1) &lt;&gt; IFERROR(_xlfn.NUMBERVALUE(BL20),1), "La cantidad de días de licencia de maternidad o paternidad debe ser un número entero. ", "")
),
""
)</f>
        <v/>
      </c>
      <c r="GQ20" s="46">
        <f>IF(AND($DS20,GO20),
IF(BM20="","Debes escribir el valor de la licencia de maternidad o paternidad. ",
IF( ISERR(_xlfn.NUMBERVALUE(BM20)), "El valor de la licencia de maternidad o paternidad debe ser un número válido. ", "")
),
""
)</f>
        <v/>
      </c>
      <c r="GR20" s="46">
        <f>CONCATENATE(BN20,BO20)&lt;&gt;""</f>
        <v/>
      </c>
      <c r="GS20" s="46">
        <f>IF(AND($DS20,GR20),
IF(BN20="","Debes escribir el número de días de licencia remunerada. ",
IF( IFERROR(INT(BN20),1.1) &lt;&gt; IFERROR(_xlfn.NUMBERVALUE(BN20),1), "La cantidad de días de licencia remunerada debe ser un número entero. ", "")
),
""
)</f>
        <v/>
      </c>
      <c r="GT20" s="46">
        <f>IF(AND($DS20,GR20),
IF(BO20="","Debes escribir el valor de la licencia remunerada. ",
IF( ISERR(_xlfn.NUMBERVALUE(BO20)), "El valor de la licencia remunerada debe ser un número válido. ", "")
),
""
)</f>
        <v/>
      </c>
      <c r="GU20" s="46">
        <f>IF($DS20,
IF( AND(BP20&lt;&gt;"", ISERR(_xlfn.NUMBERVALUE(BP20))), "El valor de la licencia NO remunerada debe ser un número válido. ", "")
)</f>
        <v/>
      </c>
      <c r="GV20" s="46">
        <f>IF($DS20,
IF( AND(BQ20&lt;&gt;"", ISERR(_xlfn.NUMBERVALUE(BQ20))), "El valor de auxilios salariales debe ser un número válido. ", "")
)</f>
        <v/>
      </c>
      <c r="GW20" s="46">
        <f>IF($DS20,
IF( AND(BR20&lt;&gt;"", ISERR(_xlfn.NUMBERVALUE(BR20))), "El valor de auxilios NO salariales debe ser un número válido. ", "")
)</f>
        <v/>
      </c>
      <c r="GX20" s="46">
        <f>IF($DS20,
IF( AND(BS20&lt;&gt;"", ISERR(_xlfn.NUMBERVALUE(BS20))), "El valor de bonos salariales debe ser un número válido. ", "")
)</f>
        <v/>
      </c>
      <c r="GY20" s="46">
        <f>IF($DS20,
IF( AND(BT20&lt;&gt;"", ISERR(_xlfn.NUMBERVALUE(BT20))), "El valor de bonos NO salariales debe ser un número válido. ", "")
)</f>
        <v/>
      </c>
      <c r="GZ20" s="46">
        <f>IF($DS20,
IF( AND(BU20&lt;&gt;"", ISERR(_xlfn.NUMBERVALUE(BU20))), "El valor de bonos salariales de alimentación debe ser un número válido. ", "")
)</f>
        <v/>
      </c>
      <c r="HA20" s="46">
        <f>IF($DS20,
IF( AND(BV20&lt;&gt;"", ISERR(_xlfn.NUMBERVALUE(BV20))), "El valor de bonos NO salariales de alimentación debe ser un número válido. ", "")
)</f>
        <v/>
      </c>
      <c r="HB20" s="46">
        <f>IF($DS20,
IF( AND(BW20&lt;&gt;"", ISERR(_xlfn.NUMBERVALUE(BW20))), "El valor de bonificaciones salariales debe ser un número válido. ", "")
)</f>
        <v/>
      </c>
      <c r="HC20" s="46">
        <f>IF($DS20,
IF( AND(BX20&lt;&gt;"", ISERR(_xlfn.NUMBERVALUE(BX20))), "El valor de bonificaciones NO salariales debe ser un número válido. ", "")
)</f>
        <v/>
      </c>
      <c r="HD20" s="46">
        <f>IF($DS20,
IF( AND(BY20&lt;&gt;"", ISERR(_xlfn.NUMBERVALUE(BY20))), "El valor de compensaciones ordinarias debe ser un número válido. ", "")
)</f>
        <v/>
      </c>
      <c r="HE20" s="46">
        <f>IF($DS20,
IF( AND(BZ20&lt;&gt;"", ISERR(_xlfn.NUMBERVALUE(BZ20))), "El valor de compensaciones extraordinarias debe ser un número válido. ", "")
)</f>
        <v/>
      </c>
      <c r="HF20" s="46">
        <f>IF($DS20,
IF( AND(CA20&lt;&gt;"", ISERR(_xlfn.NUMBERVALUE(CA20))), "El valor de comisiones debe ser un número válido. ", "")
)</f>
        <v/>
      </c>
      <c r="HG20" s="46">
        <f>IF($DS20,
IF( AND(CB20&lt;&gt;"", ISERR(_xlfn.NUMBERVALUE(CB20))), "El valor de ausencia por huega debe ser un número válido. ", "")
)</f>
        <v/>
      </c>
      <c r="HH20" s="46">
        <f>IF($DS20,
IF( AND(CC20&lt;&gt;"", ISERR(_xlfn.NUMBERVALUE(CC20))), "El valor de anticipos debe ser un número válido. ", "")
)</f>
        <v/>
      </c>
      <c r="HI20" s="46">
        <f>IF($DS20,
IF( AND(CD20&lt;&gt;"", ISERR(_xlfn.NUMBERVALUE(CD20))), "El valor de pagos a terceros debe ser un número válido. ", "")
)</f>
        <v/>
      </c>
      <c r="HJ20" s="46">
        <f>IF($DS20,
IF( AND(CE20&lt;&gt;"", ISERR(_xlfn.NUMBERVALUE(CE20))), "El valor de dotación debe ser un número válido. ", "")
)</f>
        <v/>
      </c>
      <c r="HK20" s="46">
        <f>IF($DS20,
IF( AND(CF20&lt;&gt;"", ISERR(_xlfn.NUMBERVALUE(CF20))), "El valor de apoyo sostenibilidad debe ser un número válido. ", "")
)</f>
        <v/>
      </c>
      <c r="HL20" s="46">
        <f>IF($DS20,
IF( AND(CG20&lt;&gt;"", ISERR(_xlfn.NUMBERVALUE(CG20))), "El valor de teletrabajo debe ser un número válido. ", "")
)</f>
        <v/>
      </c>
      <c r="HM20" s="46">
        <f>IF($DS20,
IF( AND(CH20&lt;&gt;"", ISERR(_xlfn.NUMBERVALUE(CH20))), "El valor de bonificación de retiro debe ser un número válido. ", "")
)</f>
        <v/>
      </c>
      <c r="HN20" s="46">
        <f>IF($DS20,
IF( AND(CI20&lt;&gt;"", ISERR(_xlfn.NUMBERVALUE(CI20))), "El valor de indemnización de retiro debe ser un número válido. ", "")
)</f>
        <v/>
      </c>
      <c r="HO20" s="46">
        <f>IF($DS20,
IF( AND(CJ20&lt;&gt;"", ISERR(_xlfn.NUMBERVALUE(CJ20))), "El valor de reintegros debe ser un número válido. ", "")
)</f>
        <v/>
      </c>
      <c r="HP20" s="46">
        <f>CONCATENATE(CK20,CL20,CM20)&lt;&gt;""</f>
        <v/>
      </c>
      <c r="HQ20" s="46">
        <f>IF(AND($DS20,HP20),
IF(CK20="","Debes escribir la descripción de otro concepto no categorizado. ",""),
""
)</f>
        <v/>
      </c>
      <c r="HR20" s="46">
        <f>IF(AND($DS20,HP20),
IF(CONCATENATE(CL20,CM20)="","Debes escribir al menos un valor de concepto no categorizado (salarial o no salarial). ",
IF(ISERR(_xlfn.NUMBERVALUE(CL20)),"El valor salarial concepto no categorizado debe ser un número válido. ","")
),
""
)</f>
        <v/>
      </c>
      <c r="HS20" s="46">
        <f>IF(AND($DS20,HP20),
IF(CONCATENATE(CL20,CM20)="","Debes escribir al menos un valor de concepto no categorizado (salarial o no salarial). ",
IF(ISERR(_xlfn.NUMBERVALUE(CM20)),"El valor NO salarial concepto no categorizado debe ser un número válido. ","")
),
""
)</f>
        <v/>
      </c>
      <c r="HT20" s="46">
        <f>IF($DS20,
IF(CN20="","Debes escribir el porcentaje del aporte a salud. ",
IF( ISERR(_xlfn.NUMBERVALUE(CN20)), "El valor del porcentaje del aporte a salud debe ser un número válido. ", "")
)
)</f>
        <v/>
      </c>
      <c r="HU20" s="46">
        <f>IF($DS20,
IF(CO20="","Debes escribir el valor del aporte a salud. ",
IF( ISERR(_xlfn.NUMBERVALUE(CO20)), "El valor del aporte a salud debe ser un número válido. ", "")
)
)</f>
        <v/>
      </c>
      <c r="HV20" s="46">
        <f>IF($DS20,
IF( AND(CP20&lt;&gt;"", ISERR(_xlfn.NUMBERVALUE(CP20))), "El valor plan complementario debe ser un número válido. ", "")
)</f>
        <v/>
      </c>
      <c r="HW20" s="46">
        <f>IF($DS20,
IF(CQ20="","Debes escribir el porcentaje del aporte a pensión. ",
IF( ISERR(_xlfn.NUMBERVALUE(CQ20)), "El valor del porcentaje del aporte a pensión debe ser un número válido. ", "")
)
)</f>
        <v/>
      </c>
      <c r="HX20" s="46">
        <f>IF($DS20,
IF(CR20="","Debes escribir el valor del aporte a pensión. ",
IF( ISERR(_xlfn.NUMBERVALUE(CR20)), "El valor del aporte a salud debe ser un número válido. ", "")
)
)</f>
        <v/>
      </c>
      <c r="HY20" s="46">
        <f>IF($DS20,
IF( AND(CS20&lt;&gt;"", ISERR(_xlfn.NUMBERVALUE(CS20))), "El valor pensión voluntaria debe ser un número válido. ", "")
)</f>
        <v/>
      </c>
      <c r="HZ20" s="46">
        <f>CONCATENATE(CT20,CU20,CV20,CW20)&lt;&gt;""</f>
        <v/>
      </c>
      <c r="IA20" s="46">
        <f>IF(AND($DS20,HZ20),
IF(CT20="","Debes escribir el % del fondo de seguridad pensional. ",
IF( ISERR(_xlfn.NUMBERVALUE(CT20)), "El % del fondo de seguridad debe ser un número válido. ", "")
),
""
)</f>
        <v/>
      </c>
      <c r="IB20" s="46">
        <f>IF(AND($DS20,HZ20),
IF(CU20="","Debes escribir el valor del aporte al fondo de solidaridad pensional. ",
IF( ISERR(_xlfn.NUMBERVALUE(CU20)), "El valor del aporte al fondo de solidaridad pensional debe ser un número válido. ", "")
),
""
)</f>
        <v/>
      </c>
      <c r="IC20" s="46">
        <f>IF(AND($DS20,HZ20),
IF(CV20="","Debes escribir el % del fondo de subsistencia. ",
IF( ISERR(_xlfn.NUMBERVALUE(CV20)), "El % del fondo de subsistencia debe ser un número válido. ", "")
),
""
)</f>
        <v/>
      </c>
      <c r="ID20" s="46">
        <f>IF(AND($DS20,HZ20),
IF(CW20="","Debes escribir el valor del fondo de subsistencia. ",
IF( ISERR(_xlfn.NUMBERVALUE(CW20)), "El valor del fondo de subsistencia debe ser un número válido. ", "")
),
""
)</f>
        <v/>
      </c>
      <c r="IE20" s="46">
        <f>CONCATENATE(CX20,CY20)&lt;&gt;""</f>
        <v/>
      </c>
      <c r="IF20" s="46">
        <f>IF(AND($DS20,IE20),
IF(CX20="","Debes escribir el % de sindicato. ",
IF( ISERR(_xlfn.NUMBERVALUE(CX20)), "El % de sindicato debe ser un número válido. ", "")
),
""
)</f>
        <v/>
      </c>
      <c r="IG20" s="46">
        <f>IF(AND($DS20,IE20),
IF(CY20="","Debes escribir el valor del sindicato. ",
IF( ISERR(_xlfn.NUMBERVALUE(CY20)), "El valor del sindicato debe ser un número válido. ", "")
),
""
)</f>
        <v/>
      </c>
      <c r="IH20" s="46">
        <f>IF($DS20,
IF( AND(CZ20&lt;&gt;"", ISERR(_xlfn.NUMBERVALUE(CZ20))), "El valor de sanción pública debe ser un número válido. ", "")
)</f>
        <v/>
      </c>
      <c r="II20" s="46">
        <f>IF($DS20,
IF( AND(DA20&lt;&gt;"", ISERR(_xlfn.NUMBERVALUE(DA20))), "El valor de sanción privada debe ser un número válido. ", "")
)</f>
        <v/>
      </c>
      <c r="IJ20" s="46">
        <f>CONCATENATE(DB20,DC20)&lt;&gt;""</f>
        <v/>
      </c>
      <c r="IK20" s="46">
        <f>IF(AND($DS20,IJ20),
IF(DB20="","Debes escribir la descripción de libranza. ",""),
""
)</f>
        <v/>
      </c>
      <c r="IL20" s="46">
        <f>IF(AND($DS20,IJ20),
IF(DC20="","Debes escribir la cuota libranza. ",
IF(ISERR(_xlfn.NUMBERVALUE(DC20)),"El valor de la cuota libranza debe ser un número válido. ","")
),
""
)</f>
        <v/>
      </c>
      <c r="IM20" s="46">
        <f>IF($DS20,
IF( AND(DD20&lt;&gt;"", ISERR(_xlfn.NUMBERVALUE(DD20))), "El valor de pagos a terceros debe ser un número válido. ", "")
)</f>
        <v/>
      </c>
      <c r="IN20" s="46">
        <f>IF($DS20,
IF( AND(DE20&lt;&gt;"", ISERR(_xlfn.NUMBERVALUE(DE20))), "El valor de anticipos debe ser un número válido. ", "")
)</f>
        <v/>
      </c>
      <c r="IO20" s="46">
        <f>IF($DS20,
IF( AND(DF20&lt;&gt;"", ISERR(_xlfn.NUMBERVALUE(DF20))), "El valor de AFC debe ser un número válido. ", "")
)</f>
        <v/>
      </c>
      <c r="IP20" s="46">
        <f>IF($DS20,
IF( AND(DG20&lt;&gt;"", ISERR(_xlfn.NUMBERVALUE(DG20))), "El valor de rete-fuente debe ser un número válido. ", "")
)</f>
        <v/>
      </c>
      <c r="IQ20" s="46">
        <f>IF($DS20,
IF( AND(DH20&lt;&gt;"", ISERR(_xlfn.NUMBERVALUE(DH20))), "El valor de cooperativa de trabajo debe ser un número válido. ", "")
)</f>
        <v/>
      </c>
      <c r="IR20" s="46">
        <f>IF($DS20,
IF( AND(DI20&lt;&gt;"", ISERR(_xlfn.NUMBERVALUE(DI20))), "El valor de embargo fiscal debe ser un número válido. ", "")
)</f>
        <v/>
      </c>
      <c r="IS20" s="46">
        <f>IF($DS20,
IF( AND(DJ20&lt;&gt;"", ISERR(_xlfn.NUMBERVALUE(DJ20))), "El valor de educación debe ser un número válido. ", "")
)</f>
        <v/>
      </c>
      <c r="IT20" s="46">
        <f>IF($DS20,
IF( AND(DK20&lt;&gt;"", ISERR(_xlfn.NUMBERVALUE(DK20))), "El valor de reintegro debe ser un número válido. ", "")
)</f>
        <v/>
      </c>
      <c r="IU20" s="46">
        <f>IF($DS20,
IF( AND(DL20&lt;&gt;"", ISERR(_xlfn.NUMBERVALUE(DL20))), "El valor de deuda debe ser un número válido. ", "")
)</f>
        <v/>
      </c>
      <c r="IV20" s="46">
        <f>IF($DS20,
IF( AND(DM20&lt;&gt;"", ISERR(_xlfn.NUMBERVALUE(DM20))), "El valor de otras deducciones debe ser un número válido. ", "")
)</f>
        <v/>
      </c>
      <c r="IW20" s="46">
        <f>IF($DS20,
IF(DN20="","Debes escribir el valor de los devengos totales. ",
IF( ISERR(_xlfn.NUMBERVALUE(DN20)), "El valor de los devengos totales debe ser un número válido. ", "")
)
)</f>
        <v/>
      </c>
      <c r="IX20" s="46">
        <f>IF($DS20,
IF(DO20="","Debes escribir el valor de las deducciones totales. ",
IF( ISERR(_xlfn.NUMBERVALUE(DO20)), "El valor de las deducciones totales debe ser un número válido. ", "")
)
)</f>
        <v/>
      </c>
      <c r="IY20" s="46">
        <f>IF($DS20,
IF(DP20="","Debes escribir el valor del salario total. ",
IF( ISERR(_xlfn.NUMBERVALUE(DP20)), "El valor del salario total debe ser un número válido. ", "")
)
)</f>
        <v/>
      </c>
    </row>
    <row r="21">
      <c r="B21" s="48" t="n">
        <v>9</v>
      </c>
      <c r="C21" s="61">
        <f>IF(AND(DS21,DP21&lt;&gt;""),
IF(DQ21="","OK","Error"),
""
)</f>
        <v/>
      </c>
      <c r="D21" s="53" t="n"/>
      <c r="E21" s="52" t="n"/>
      <c r="F21" s="112" t="n"/>
      <c r="G21" s="52" t="n"/>
      <c r="H21" s="53" t="n"/>
      <c r="I21" s="52" t="n"/>
      <c r="J21" s="52" t="n"/>
      <c r="K21" s="53" t="n"/>
      <c r="L21" s="55" t="n"/>
      <c r="M21" s="108" t="n"/>
      <c r="N21" s="56" t="n"/>
      <c r="O21" s="52" t="n"/>
      <c r="P21" s="52" t="n"/>
      <c r="Q21" s="52" t="n"/>
      <c r="R21" s="52" t="n"/>
      <c r="S21" s="52" t="n"/>
      <c r="T21" s="53" t="n"/>
      <c r="U21" s="52" t="n"/>
      <c r="V21" s="52" t="n"/>
      <c r="W21" s="55" t="n"/>
      <c r="X21" s="55" t="n"/>
      <c r="Y21" s="52" t="n"/>
      <c r="Z21" s="55" t="n"/>
      <c r="AA21" s="52" t="n"/>
      <c r="AB21" s="53" t="n"/>
      <c r="AC21" s="53" t="n"/>
      <c r="AD21" s="53" t="n"/>
      <c r="AE21" s="177" t="n"/>
      <c r="AF21" s="113" t="n"/>
      <c r="AG21" s="177" t="n"/>
      <c r="AH21" s="178" t="n"/>
      <c r="AI21" s="178" t="n"/>
      <c r="AJ21" s="178" t="n"/>
      <c r="AK21" s="114" t="n"/>
      <c r="AL21" s="178" t="n"/>
      <c r="AM21" s="114" t="n"/>
      <c r="AN21" s="178" t="n"/>
      <c r="AO21" s="114" t="n"/>
      <c r="AP21" s="178" t="n"/>
      <c r="AQ21" s="114" t="n"/>
      <c r="AR21" s="178" t="n"/>
      <c r="AS21" s="114" t="n"/>
      <c r="AT21" s="178" t="n"/>
      <c r="AU21" s="114" t="n"/>
      <c r="AV21" s="178" t="n"/>
      <c r="AW21" s="114" t="n"/>
      <c r="AX21" s="178" t="n"/>
      <c r="AY21" s="114" t="n"/>
      <c r="AZ21" s="178" t="n"/>
      <c r="BA21" s="114" t="n"/>
      <c r="BB21" s="178" t="n"/>
      <c r="BC21" s="114" t="n"/>
      <c r="BD21" s="178" t="n"/>
      <c r="BE21" s="178" t="n"/>
      <c r="BF21" s="178" t="n"/>
      <c r="BG21" s="59" t="n"/>
      <c r="BH21" s="178" t="n"/>
      <c r="BI21" s="114" t="n"/>
      <c r="BJ21" s="53" t="n"/>
      <c r="BK21" s="178" t="n"/>
      <c r="BL21" s="114" t="n"/>
      <c r="BM21" s="178" t="n"/>
      <c r="BN21" s="114" t="n"/>
      <c r="BO21" s="178" t="n"/>
      <c r="BP21" s="178" t="n"/>
      <c r="BQ21" s="178" t="n"/>
      <c r="BR21" s="178" t="n"/>
      <c r="BS21" s="178" t="n"/>
      <c r="BT21" s="178" t="n"/>
      <c r="BU21" s="178" t="n"/>
      <c r="BV21" s="178" t="n"/>
      <c r="BW21" s="178" t="n"/>
      <c r="BX21" s="178" t="n"/>
      <c r="BY21" s="178" t="n"/>
      <c r="BZ21" s="178" t="n"/>
      <c r="CA21" s="178" t="n"/>
      <c r="CB21" s="178" t="n"/>
      <c r="CC21" s="178" t="n"/>
      <c r="CD21" s="178" t="n"/>
      <c r="CE21" s="178" t="n"/>
      <c r="CF21" s="178" t="n"/>
      <c r="CG21" s="178" t="n"/>
      <c r="CH21" s="178" t="n"/>
      <c r="CI21" s="178" t="n"/>
      <c r="CJ21" s="178" t="n"/>
      <c r="CK21" s="53" t="n"/>
      <c r="CL21" s="178" t="n"/>
      <c r="CM21" s="178" t="n"/>
      <c r="CN21" s="60" t="n"/>
      <c r="CO21" s="177" t="n"/>
      <c r="CP21" s="178" t="n"/>
      <c r="CQ21" s="60" t="n"/>
      <c r="CR21" s="177" t="n"/>
      <c r="CS21" s="178" t="n"/>
      <c r="CT21" s="59" t="n"/>
      <c r="CU21" s="178" t="n"/>
      <c r="CV21" s="59" t="n"/>
      <c r="CW21" s="178" t="n"/>
      <c r="CX21" s="59" t="n"/>
      <c r="CY21" s="178" t="n"/>
      <c r="CZ21" s="178" t="n"/>
      <c r="DA21" s="178" t="n"/>
      <c r="DB21" s="53" t="n"/>
      <c r="DC21" s="178" t="n"/>
      <c r="DD21" s="178" t="n"/>
      <c r="DE21" s="178" t="n"/>
      <c r="DF21" s="178" t="n"/>
      <c r="DG21" s="178" t="n"/>
      <c r="DH21" s="178" t="n"/>
      <c r="DI21" s="178" t="n"/>
      <c r="DJ21" s="178" t="n"/>
      <c r="DK21" s="178" t="n"/>
      <c r="DL21" s="178" t="n"/>
      <c r="DM21" s="178" t="n"/>
      <c r="DN21" s="177" t="n"/>
      <c r="DO21" s="177" t="n"/>
      <c r="DP21" s="177" t="n"/>
      <c r="DQ21" s="76">
        <f>IF(AND(DS21,DP21&lt;&gt;""),
CONCATENATE(DT21,DU21,DV21,DW21,DX21,DY21,DZ21,EA21,EB21,EC21,ED21,EE21,EF21,EG21,EH21,EI21,EJ21,EK21,EL21,EM21,EN21,EO21,EP21,EQ21,ES21,ET21,EU21,EV21,EW21,EX21,EY21,EZ21,FA21,FC21,FD21,FF21,FG21,FI21,FJ21,FL21,FM21,FO21,FP21,FR21,FS21,FU21,FV21,FX21,FY21,GA21,GB21,GD21,GE21,GF21,GH21,GI21,GJ21,GL21,GM21,GN21,GP21,GQ21,GS21,GT21,GU21,GV21,GW21,GX21,GY21,GZ21,HA21,HB21,HC21,HD21,HE21,HF21,HG21,HH21,HI21,HJ21,HK21,HL21,HM21,HN21,HO21,HQ21,HR21,HS21,HT21,HU21,HV21,HW21,HX21,HY21,IA21,IB21,IC21,ID21,IF21,IG21,IH21,II21,IK21,IL21,IM21,IN21,IO21,IP21,IQ21,IR21,IS21,IT21,IU21,IV21,IW21,IX21,IY21,IZ21),
""
)</f>
        <v/>
      </c>
      <c r="DR21" s="53" t="n"/>
      <c r="DS21" s="46">
        <f>CONCATENATE(D21,$E21,$F21,$G21,H21,$I21,$J21,K21,$L21,$M21,N21,$O21,$P21,$Q21,$R21,$S21,T21,$U21,$V21,$W21,$X21,$Y21,$Z21,$AA21,AB21,AC21,AD21,$AE21,$AF21,$AG21,AH21,AI21,AJ21,AK21,AL21,AM21,AN21,AO21,AP21,AQ21,AR21,AS21,AT21,AU21,AV21,AW21,AX21,AY21,AZ21,BA21,BB21,BC21,BD21,BE21,BF21,BG21,BH21,BI21,BJ21,BK21,BL21,BM21,BN21,BO21,BP21,BQ21,BR21,BS21,BT21,BU21,BV21,BW21,BX21,BY21,BZ21,CA21,CB21,CC21,CD21,CE21,CF21,CG21,CH21,CI21,CJ21,CK21,CL21,CM21,$CN21,$CO21,CP21,$CQ21,$CR21,CS21,CT21,CU21,CV21,CW21,CX21,CY21,CZ21,DA21,DB21,DC21,DD21,DE21,DF21,DG21,DH21,DI21,DJ21,DK21,DL21,DM21,$DN21,$DO21,$DP21,DR21)&lt;&gt;""</f>
        <v/>
      </c>
      <c r="DT21" s="46">
        <f>IF(AND($DS21,$E$4&lt;&gt;""),
IF(LEFT($E$4,2) = "1.",
IF(D21&lt;&gt;"","El CUNE sólo se envía en operaciones de novedad o ajuste. ",""),
IF(D21="","Debes escribir un CUNE válido para realizar operaciones de novedad o ajuste. ","")),
""
)</f>
        <v/>
      </c>
      <c r="DU21" s="46">
        <f>IF($DS21,
IF(E21="","Debes seleccionar el tipo de documento del empleado. ",
IF(_xlfn.IFNA(VLOOKUP(E21,TIPO_DE_DOCUMENTO,1,FALSE),-1)=-1,"El tipo de documento no es válido (por favor seleccionarlo de la lista). ","")
)
)</f>
        <v/>
      </c>
      <c r="DV21" s="46">
        <f>IF($DS21,
IF(F21="","Debes escribir el número de documento del empleado. ","")
)</f>
        <v/>
      </c>
      <c r="DW21" s="46">
        <f>IF($DS21,
IF(G21="","Debes escribir el primer nombre del empleado. ","")
)</f>
        <v/>
      </c>
      <c r="DY21" s="46">
        <f>IF($DS21,
IF(I21="","Debes escribir el primer apellido del empleado. ","")
)</f>
        <v/>
      </c>
      <c r="DZ21" s="46">
        <f>IF($DS21,
IF(J21="","Debes escribir el segundo apellido del empleado. ","")
)</f>
        <v/>
      </c>
      <c r="EB21" s="46">
        <f>IF($DS21,
IF(L21="","Debes escribir la fecha de ingreso del empleado. ",
IF(ISERR(DATE(YEAR(L21),MONTH(L21),DAY(L21))), "El valor ingresado en fecha de ingreso no tiene un formato válido. ","")
)
)</f>
        <v/>
      </c>
      <c r="EC21" s="46">
        <f>IF($DS21,
IF(M21="","Debes escribir el tiempo laborado. ",
IF( IFERROR(INT(M21),1.1) &lt;&gt; IFERROR(_xlfn.NUMBERVALUE(M21),1), "El valor de los días trabajados debe ser un número entero. ", "")
)
)</f>
        <v/>
      </c>
      <c r="ED21" s="46">
        <f>IF($DS21,
IF( AND(N21&lt;&gt;"", ISERR(DATE(YEAR(N21),MONTH(N21),DAY(N21))) ), "El valor ingresado en fecha de ingreso no tiene un formato válido. ",
IF( AND(N21&lt;&gt;"", $E$6&lt;&gt;"", DATE(YEAR(N21), MONTH(N21), 1) &lt;&gt; IFERROR(DATE(MID($E$6, 1, 4), MID($E$6, 6, 2),1), "1/1/1900") ), "La fecha de retiro debe estar dentro del período liquidado. ", "")
)
)</f>
        <v/>
      </c>
      <c r="EE21" s="46">
        <f>IF($DS21,
IF(O21="","Debes seleccionar el tipo de trabajador. ",
IF(_xlfn.IFNA(VLOOKUP(O21,TIPO_DE_TRABAJADOR,1,FALSE),-1)=-1,"El tipo de trabajador no es válido (por favor seleccionarlo de la lista). ","")
)
)</f>
        <v/>
      </c>
      <c r="EF21" s="46">
        <f>IF($DS21,
IF(P21="","Debes seleccionar si es un trabajador dependiente pensionado por vejez. ",
IF(_xlfn.IFNA(VLOOKUP(P21,SUBTIPO_DE_TRABAJADOR,1,FALSE),-1)=-1,"El tipo de trabajador dependiente pensionado por vejez no es válido (por favor seleccionarlo de la lista). ","")
)
)</f>
        <v/>
      </c>
      <c r="EG21" s="46">
        <f>IF($DS21,
IF(Q21="","Debes seleccionar el tipo de contrato del trabajador. ",
IF(_xlfn.IFNA(VLOOKUP(Q21,TIPO_DE_CONTRATO,1,FALSE),-1)=-1,"El tipo de contrato del trabajador no es válido (por favor seleccionarlo de la lista). ","")
)
)</f>
        <v/>
      </c>
      <c r="EH21" s="46">
        <f>IF($DS21,
IF(R21="","Debes seleccionar si es un salario integral. ",
IF(_xlfn.IFNA(VLOOKUP(R21,SI_NO,1,FALSE),-1)=-1,"Valor no válido para salario integral (por favor seleccionarlo de la lista). ","")
)
)</f>
        <v/>
      </c>
      <c r="EI21" s="46">
        <f>IF($DS21,
IF(S21="","Debes seleccionar si el trabajador realiza actividades de riesgo. ",
IF(_xlfn.IFNA(VLOOKUP(S21,SI_NO,1,FALSE),-1)=-1,"Valor no válido para actividad de alto riesgo (por favor seleccionarlo de la lista). ","")
)
)</f>
        <v/>
      </c>
      <c r="EK21" s="46">
        <f>IF($DS21,
IF(U21="","Debes escribir el código del municipio de residencia del trabajador. ",
IF(_xlfn.IFNA(VLOOKUP(U21,MUNICIPIO,1,FALSE),-1)=-1,"El municipio de residencia del trabajador es inválido (por favor seleccionarlo de la lista). ","")
)
)</f>
        <v/>
      </c>
      <c r="EL21" s="46">
        <f>IF($DS21,
IF(V21="","Debes escribir el la dirección de residendia del trabajador. ","")
)</f>
        <v/>
      </c>
      <c r="EM21" s="46">
        <f>IF($DS21,
IF(W21="","Debes escribir la fecha de inicio de la liquidación. ",
IF(ISERR(DATE(YEAR(W21),MONTH(W21),DAY(W21))),"El valor ingresado en fecha de inicio de liquidación no tiene un formato válido. ",
IF( AND($E$6&lt;&gt;"", DATE(YEAR(W21), MONTH(W21), 1) &lt;&gt; IFERROR(DATE(MID($E$6, 1, 4), MID($E$6, 6, 2),1), "1/1/1900") ), "La fecha de inicio de la liquidación debe estar dentro del período liquidado. ", "")
)
)
)</f>
        <v/>
      </c>
      <c r="EN21" s="46">
        <f>IF($DS21,
IF(X21="","Debes escribir la fecha de fin de la liquidación. ",
IF(ISERR(DATE(YEAR(X21),MONTH(X21),DAY(X21))),"El valor ingresado en fecha de fin de liquidación no tiene un formato válido. ",
IF( AND($E$6&lt;&gt;"", DATE(YEAR(X21), MONTH(X21), 1) &lt;&gt; IFERROR(DATE(MID($E$6, 1, 4), MID($E$6, 6, 2),1), "1/1/1900") ), "La fecha de fin de la liquidación debe estar dentro del período liquidado. ", "")
)
)
)</f>
        <v/>
      </c>
      <c r="EO21" s="46">
        <f>IF($DS21,
IF(Y21="","Debes escribir la frecuencia de pago del trabajador. ",
IF(_xlfn.IFNA(VLOOKUP(Y21,PERÍODO_DE_NÓMINA,1,FALSE),-1)=-1,"La frecuencia de pago es inválida (por favor seleccionarlo de la lista). ","")
)
)</f>
        <v/>
      </c>
      <c r="EP21" s="46">
        <f>IF($DS21,
IF(Z21="","Debes escribir la fecha de pago. ",
IF(ISERR(DATE(YEAR(Z21),MONTH(Z21),DAY(Z21))), "El valor ingresado en fecha de pago no tiene un formato válido. ","")
)
)</f>
        <v/>
      </c>
      <c r="EQ21" s="46">
        <f>IF($DS21,
IF(AA21="","Debes escribir el medio de pago. ",
IF(_xlfn.IFNA(VLOOKUP(AA21,MEDIOS_DE_PAGO,1,FALSE),-1)=-1,"El medio de pago es inválido (por favor seleccionarlo de la lista). ","")
)
)</f>
        <v/>
      </c>
      <c r="ER21" s="46">
        <f>OR(AA21='Tablas '!$T$4,AA21='Tablas '!$T$7,AA21='Tablas '!$T$8,AA21='Tablas '!$T$11)</f>
        <v/>
      </c>
      <c r="ES21" s="46">
        <f>IF(AND($DS21,ER21),
IF(AB21="","Debes escribir la entidad bancaria. ",""),
""
)</f>
        <v/>
      </c>
      <c r="ET21" s="46">
        <f>IF(AND($DS21,ER21),
IF(AC21="","Debes escribir el tipo de cuenta bancaria. ",
IF(_xlfn.IFNA(VLOOKUP(AC21,TIPO_DE_CUENTA,1,FALSE),-1)=-1,"El tipo de cuenta bancaria es inválida (por favor seleccionarlo de la lista). ","")
),
""
)</f>
        <v/>
      </c>
      <c r="EU21" s="46">
        <f>IF(AND($DS21,ER21),
IF(AD21="","Debes escribir el número de cuenta bancaria. ",""),
""
)</f>
        <v/>
      </c>
      <c r="EV21" s="46">
        <f>IF($DS21,
IF(AE21="","Debes escribir el valor del sueldo básico. ",
IF( ISERR(_xlfn.NUMBERVALUE(AE21)), "El valor del sueldo básico debe ser un número válido. ", "")
)
)</f>
        <v/>
      </c>
      <c r="EW21" s="46">
        <f>IF($DS21,
IF(AF21="","Debes escribir el número de días trabajados. ",
IF( IFERROR(INT(AF21),1.1) &lt;&gt; IFERROR(_xlfn.NUMBERVALUE(AF21),1), "La cantidad de días trabajados debe ser un número entero. ", "")
)
)</f>
        <v/>
      </c>
      <c r="EX21" s="46">
        <f>IF($DS21,
IF(AG21="","Debes escribir el valor del sueldo trabajado. ",
IF( ISERR(_xlfn.NUMBERVALUE(AG21)), "El valor del sueldo trabajado debe ser un número válido. ", "")
)
)</f>
        <v/>
      </c>
      <c r="EY21" s="46">
        <f>IF($DS21,
IF( AND(AH21&lt;&gt;"", ISERR(_xlfn.NUMBERVALUE(AH21))), "El valor del auxilio de transporte debe ser un número válido. ", "")
)</f>
        <v/>
      </c>
      <c r="EZ21" s="46">
        <f>IF($DS21,
IF( AND(AI21&lt;&gt;"", ISERR(_xlfn.NUMBERVALUE(AI21))), "El valor de viáticos salariales debe ser un número válido. ", "")
)</f>
        <v/>
      </c>
      <c r="FA21" s="46">
        <f>IF($DS21,
IF( AND(AJ21&lt;&gt;"", ISERR(_xlfn.NUMBERVALUE(AJ21))), "El valor de viáticos NO salariales debe ser un número válido. ", "")
)</f>
        <v/>
      </c>
      <c r="FB21" s="46">
        <f>CONCATENATE(AK21,AL21)&lt;&gt;""</f>
        <v/>
      </c>
      <c r="FC21" s="46">
        <f>IF(AND($DS21,FB21),
IF(AK21="","Debes escribir el número de horas extras diurnas. ",
IF( IFERROR(INT(AK21),1.1) &lt;&gt; IFERROR(_xlfn.NUMBERVALUE(AK21),1), "La cantidad de horas extras diurnas debe ser un número entero. ", "")
),
""
)</f>
        <v/>
      </c>
      <c r="FD21" s="46">
        <f>IF(AND($DS21,FB21),
IF(AL21="","Debes escribir el valor de las horas extras diurnas. ",
IF( ISERR(_xlfn.NUMBERVALUE(AL21)), "El valor de las horas extras duirnas debe ser un número válido. ", "")
),
""
)</f>
        <v/>
      </c>
      <c r="FE21" s="46">
        <f>CONCATENATE(AM21,AN21)&lt;&gt;""</f>
        <v/>
      </c>
      <c r="FF21" s="46">
        <f>IF(AND($DS21,FE21),
IF(AM21="","Debes escribir el número de horas extras nocturnas. ",
IF( IFERROR(INT(AM21),1.1) &lt;&gt; IFERROR(_xlfn.NUMBERVALUE(AM21),1), "La cantidad de horas extras nocturnas debe ser un número entero. ", "")
),
""
)</f>
        <v/>
      </c>
      <c r="FG21" s="46">
        <f>IF(AND($DS21,FE21),
IF(AN21="","Debes escribir el valor de las horas extras nocturnas. ",
IF( ISERR(_xlfn.NUMBERVALUE(AN21)), "El valor de las horas extras nocturnas debe ser un número válido. ", "")
),
""
)</f>
        <v/>
      </c>
      <c r="FH21" s="46">
        <f>CONCATENATE(AO21,AP21)&lt;&gt;""</f>
        <v/>
      </c>
      <c r="FI21" s="46">
        <f>IF(AND($DS21,FH21),
IF(AO21="","Debes escribir el número de horas extras diurnas dominicales y festivas. ",
IF( IFERROR(INT(AO21),1.1) &lt;&gt; IFERROR(_xlfn.NUMBERVALUE(AO21),1), "La cantidad de horas extras diurnas dominicales y festivas debe ser un número entero. ", "")
),
""
)</f>
        <v/>
      </c>
      <c r="FJ21" s="46">
        <f>IF(AND($DS21,FH21),
IF(AP21="","Debes escribir el valor de las horas extras diurnas dominicales y festivas. ",
IF( ISERR(_xlfn.NUMBERVALUE(AP21)), "El valor de las horas extras diurnas dominicales y festivas debe ser un número válido. ", "")
),
""
)</f>
        <v/>
      </c>
      <c r="FK21" s="46">
        <f>CONCATENATE(AQ21,AR21)&lt;&gt;""</f>
        <v/>
      </c>
      <c r="FL21" s="46">
        <f>IF(AND($DS21,FK21),
IF(AQ21="","Debes escribir el número de horas extras nocturnas dominicales y festivas. ",
IF( IFERROR(INT(AQ21),1.1) &lt;&gt; IFERROR(_xlfn.NUMBERVALUE(AQ21),1), "La cantidad de horas extras nocturnas dominicales y festivas debe ser un número entero. ", "")
),
""
)</f>
        <v/>
      </c>
      <c r="FM21" s="46">
        <f>IF(AND($DS21,FK21),
IF(AR21="","Debes escribir el valor de las horas extras nocturnas dominicales y festivas. ",
IF( ISERR(_xlfn.NUMBERVALUE(AR21)), "El valor de las horas extras nocturnas dominicales y festivas debe ser un número válido. ", "")
),
""
)</f>
        <v/>
      </c>
      <c r="FN21" s="46">
        <f>CONCATENATE(AS21,AT21)&lt;&gt;""</f>
        <v/>
      </c>
      <c r="FO21" s="46">
        <f>IF(AND($DS21,FN21),
IF(AS21="","Debes escribir el número de horas recargo nocturno. ",
IF( IFERROR(INT(AS21),1.1) &lt;&gt; IFERROR(_xlfn.NUMBERVALUE(AS21),1), "La cantidad de horas recargo nocturno debe ser un número entero. ", "")
),
""
)</f>
        <v/>
      </c>
      <c r="FP21" s="46">
        <f>IF(AND($DS21,FN21),
IF(AT21="","Debes escribir el valor de las horas recargo nocturno. ",
IF( ISERR(_xlfn.NUMBERVALUE(AT21)), "El valor de las horas recargo nocturno debe ser un número válido. ", "")
),
""
)</f>
        <v/>
      </c>
      <c r="FQ21" s="46">
        <f>CONCATENATE(AU21,AV21)&lt;&gt;""</f>
        <v/>
      </c>
      <c r="FR21" s="46">
        <f>IF(AND($DS21,FQ21),
IF(AU21="","Debes escribir el número de horas recargo diurno dominical y festivo. ",
IF( IFERROR(INT(AU21),1.1) &lt;&gt; IFERROR(_xlfn.NUMBERVALUE(AU21),1), "La cantidad de horas recargo diurno dominical y festivo debe ser un número entero. ", "")
),
""
)</f>
        <v/>
      </c>
      <c r="FS21" s="46">
        <f>IF(AND($DS21,FQ21),
IF(AV21="","Debes escribir el valor de las horas recargo diurno dominical y festivo. ",
IF( ISERR(_xlfn.NUMBERVALUE(AV21)), "El valor de las horas recargo diurno dominical y festivo debe ser un número válido. ", "")
),
""
)</f>
        <v/>
      </c>
      <c r="FT21" s="46">
        <f>CONCATENATE(AW21,AX21)&lt;&gt;""</f>
        <v/>
      </c>
      <c r="FU21" s="46">
        <f>IF(AND($DS21,FT21),
IF(AW21="","Debes escribir el número de horas recargo nocturno dominical y festivo. ",
IF( IFERROR(INT(AW21),1.1) &lt;&gt; IFERROR(_xlfn.NUMBERVALUE(AW21),1), "La cantidad de horas recargo nocturno dominical y festivo debe ser un número entero. ", "")
),
""
)</f>
        <v/>
      </c>
      <c r="FV21" s="46">
        <f>IF(AND($DS21,FT21),
IF(AX21="","Debes escribir el valor de las horas recargo nocturno dominical y festivo. ",
IF( ISERR(_xlfn.NUMBERVALUE(AX21)), "El valor de las horas recargo nocturno dominical y festivo debe ser un número válido. ", "")
),
""
)</f>
        <v/>
      </c>
      <c r="FW21" s="46">
        <f>CONCATENATE(AY21,AZ21)&lt;&gt;""</f>
        <v/>
      </c>
      <c r="FX21" s="46">
        <f>IF(AND($DS21,FW21),
IF(AY21="","Debes escribir el número de días de vacaciones comunes. ",
IF( IFERROR(INT(AY21),1.1) &lt;&gt; IFERROR(_xlfn.NUMBERVALUE(AY21),1), "La cantidad de días de vacaciones comunes debe ser un número entero. ", "")
),
""
)</f>
        <v/>
      </c>
      <c r="FY21" s="46">
        <f>IF(AND($DS21,FW21),
IF(AZ21="","Debes escribir el valor de las vacaciones comunes. ",
IF( ISERR(_xlfn.NUMBERVALUE(AZ21)), "El valor de las vacaciones comunes debe ser un número válido. ", "")
),
""
)</f>
        <v/>
      </c>
      <c r="FZ21" s="46">
        <f>CONCATENATE(BA21,BB21)&lt;&gt;""</f>
        <v/>
      </c>
      <c r="GA21" s="46">
        <f>IF(AND($DS21,FZ21),
IF(BA21="","Debes escribir el número de días de vacaciones compensadas. ",
IF( IFERROR(INT(BA21),1.1) &lt;&gt; IFERROR(_xlfn.NUMBERVALUE(BA21),1), "La cantidad de días de vacaciones compensadas debe ser un número entero. ", "")
),
""
)</f>
        <v/>
      </c>
      <c r="GB21" s="46">
        <f>IF(AND($DS21,FZ21),
IF(BB21="","Debes escribir el valor de las vacaciones compensadas. ",
IF( ISERR(_xlfn.NUMBERVALUE(BB21)), "El valor de las vacaciones compensadas debe ser un número válido. ", "")
),
""
)</f>
        <v/>
      </c>
      <c r="GC21" s="46">
        <f>CONCATENATE(BC21,BD21)&lt;&gt;""</f>
        <v/>
      </c>
      <c r="GD21" s="46">
        <f>IF(AND($DS21,GC21),
IF(BC21="","Debes escribir el número de días de prima salarial. ",
IF( IFERROR(INT(BC21),1.1) &lt;&gt; IFERROR(_xlfn.NUMBERVALUE(BC21),1), "La cantidad de días de prima salarial debe ser un número entero. ", "")
),
""
)</f>
        <v/>
      </c>
      <c r="GE21" s="46">
        <f>IF(AND($DS21,GC21),
IF(BD21="","Debes escribir el valor de los días de prima salarial. ",
IF( ISERR(_xlfn.NUMBERVALUE(BD21)), "El valor de los días de prima salarial debe ser un número válido. ", "")
),
""
)</f>
        <v/>
      </c>
      <c r="GF21" s="46">
        <f>IF($DS21,
IF( AND(BE21&lt;&gt;"", ISERR(_xlfn.NUMBERVALUE(BE21))), "El valor de la prima NO saliarial debe ser un número válido. ", "")
)</f>
        <v/>
      </c>
      <c r="GG21" s="46">
        <f>CONCATENATE(BF21,BG21,BH21)&lt;&gt;""</f>
        <v/>
      </c>
      <c r="GH21" s="46">
        <f>IF(AND($DS21,GG21),
IF(BF21="","Debes escribir el valor de las cesantías. ",
IF( ISERR(_xlfn.NUMBERVALUE(BF21)), "El valor de las cesantías debe ser un número válido. ", "")
),
""
)</f>
        <v/>
      </c>
      <c r="GI21" s="46">
        <f>IF(AND($DS21,GG21),
IF(BG21="","Debes escribir el % de cesantías. ",
IF( ISERR(_xlfn.NUMBERVALUE(BG21)), "El % de cesantías debe ser un número válido. ", "")
),
""
)</f>
        <v/>
      </c>
      <c r="GJ21" s="46">
        <f>IF(AND($DS21,GG21),
IF(BH21="","Debes escribir el valor de intereses de cesantías. ",
IF( ISERR(_xlfn.NUMBERVALUE(BH21)), "El valor de intereses de cesantías debe ser un número válido. ", "")
),
""
)</f>
        <v/>
      </c>
      <c r="GK21" s="46">
        <f>CONCATENATE(BI21,BJ21,BK21)&lt;&gt;""</f>
        <v/>
      </c>
      <c r="GL21" s="46">
        <f>IF(AND($DS21,GK21),
IF(BI21="","Debes escribir el número de días de incapacidad. ",
IF( IFERROR(INT(BI21),1.1) &lt;&gt; IFERROR(_xlfn.NUMBERVALUE(BI21),1), "La cantidad de días de incapacidad debe ser un número entero. ", "")
),
""
)</f>
        <v/>
      </c>
      <c r="GM21" s="46">
        <f>IF(AND($DS21,GK21),
IF(BJ21="","Debes escribir el tipo de incapacidad. ",
IF(_xlfn.IFNA(VLOOKUP(BJ21,TIPO_DE_INCAPACIDAD,1,FALSE),-1)=-1,"El tipo de incapacidad es inválida (por favor seleccionarlo de la lista). ","")
),
""
)</f>
        <v/>
      </c>
      <c r="GN21" s="46">
        <f>IF(AND($DS21,GK21),
IF(BK21="","Debes escribir el valor de la incapacidad. ",
IF( ISERR(_xlfn.NUMBERVALUE(BK21)), "El valor de la incapacidad debe ser un número válido. ", "")
),
""
)</f>
        <v/>
      </c>
      <c r="GO21" s="46">
        <f>CONCATENATE(BL21,BM21)&lt;&gt;""</f>
        <v/>
      </c>
      <c r="GP21" s="46">
        <f>IF(AND($DS21,GO21),
IF(BL21="","Debes escribir el número de días de licencia de maternidad o paternidad. ",
IF( IFERROR(INT(BL21),1.1) &lt;&gt; IFERROR(_xlfn.NUMBERVALUE(BL21),1), "La cantidad de días de licencia de maternidad o paternidad debe ser un número entero. ", "")
),
""
)</f>
        <v/>
      </c>
      <c r="GQ21" s="46">
        <f>IF(AND($DS21,GO21),
IF(BM21="","Debes escribir el valor de la licencia de maternidad o paternidad. ",
IF( ISERR(_xlfn.NUMBERVALUE(BM21)), "El valor de la licencia de maternidad o paternidad debe ser un número válido. ", "")
),
""
)</f>
        <v/>
      </c>
      <c r="GR21" s="46">
        <f>CONCATENATE(BN21,BO21)&lt;&gt;""</f>
        <v/>
      </c>
      <c r="GS21" s="46">
        <f>IF(AND($DS21,GR21),
IF(BN21="","Debes escribir el número de días de licencia remunerada. ",
IF( IFERROR(INT(BN21),1.1) &lt;&gt; IFERROR(_xlfn.NUMBERVALUE(BN21),1), "La cantidad de días de licencia remunerada debe ser un número entero. ", "")
),
""
)</f>
        <v/>
      </c>
      <c r="GT21" s="46">
        <f>IF(AND($DS21,GR21),
IF(BO21="","Debes escribir el valor de la licencia remunerada. ",
IF( ISERR(_xlfn.NUMBERVALUE(BO21)), "El valor de la licencia remunerada debe ser un número válido. ", "")
),
""
)</f>
        <v/>
      </c>
      <c r="GU21" s="46">
        <f>IF($DS21,
IF( AND(BP21&lt;&gt;"", ISERR(_xlfn.NUMBERVALUE(BP21))), "El valor de la licencia NO remunerada debe ser un número válido. ", "")
)</f>
        <v/>
      </c>
      <c r="GV21" s="46">
        <f>IF($DS21,
IF( AND(BQ21&lt;&gt;"", ISERR(_xlfn.NUMBERVALUE(BQ21))), "El valor de auxilios salariales debe ser un número válido. ", "")
)</f>
        <v/>
      </c>
      <c r="GW21" s="46">
        <f>IF($DS21,
IF( AND(BR21&lt;&gt;"", ISERR(_xlfn.NUMBERVALUE(BR21))), "El valor de auxilios NO salariales debe ser un número válido. ", "")
)</f>
        <v/>
      </c>
      <c r="GX21" s="46">
        <f>IF($DS21,
IF( AND(BS21&lt;&gt;"", ISERR(_xlfn.NUMBERVALUE(BS21))), "El valor de bonos salariales debe ser un número válido. ", "")
)</f>
        <v/>
      </c>
      <c r="GY21" s="46">
        <f>IF($DS21,
IF( AND(BT21&lt;&gt;"", ISERR(_xlfn.NUMBERVALUE(BT21))), "El valor de bonos NO salariales debe ser un número válido. ", "")
)</f>
        <v/>
      </c>
      <c r="GZ21" s="46">
        <f>IF($DS21,
IF( AND(BU21&lt;&gt;"", ISERR(_xlfn.NUMBERVALUE(BU21))), "El valor de bonos salariales de alimentación debe ser un número válido. ", "")
)</f>
        <v/>
      </c>
      <c r="HA21" s="46">
        <f>IF($DS21,
IF( AND(BV21&lt;&gt;"", ISERR(_xlfn.NUMBERVALUE(BV21))), "El valor de bonos NO salariales de alimentación debe ser un número válido. ", "")
)</f>
        <v/>
      </c>
      <c r="HB21" s="46">
        <f>IF($DS21,
IF( AND(BW21&lt;&gt;"", ISERR(_xlfn.NUMBERVALUE(BW21))), "El valor de bonificaciones salariales debe ser un número válido. ", "")
)</f>
        <v/>
      </c>
      <c r="HC21" s="46">
        <f>IF($DS21,
IF( AND(BX21&lt;&gt;"", ISERR(_xlfn.NUMBERVALUE(BX21))), "El valor de bonificaciones NO salariales debe ser un número válido. ", "")
)</f>
        <v/>
      </c>
      <c r="HD21" s="46">
        <f>IF($DS21,
IF( AND(BY21&lt;&gt;"", ISERR(_xlfn.NUMBERVALUE(BY21))), "El valor de compensaciones ordinarias debe ser un número válido. ", "")
)</f>
        <v/>
      </c>
      <c r="HE21" s="46">
        <f>IF($DS21,
IF( AND(BZ21&lt;&gt;"", ISERR(_xlfn.NUMBERVALUE(BZ21))), "El valor de compensaciones extraordinarias debe ser un número válido. ", "")
)</f>
        <v/>
      </c>
      <c r="HF21" s="46">
        <f>IF($DS21,
IF( AND(CA21&lt;&gt;"", ISERR(_xlfn.NUMBERVALUE(CA21))), "El valor de comisiones debe ser un número válido. ", "")
)</f>
        <v/>
      </c>
      <c r="HG21" s="46">
        <f>IF($DS21,
IF( AND(CB21&lt;&gt;"", ISERR(_xlfn.NUMBERVALUE(CB21))), "El valor de ausencia por huega debe ser un número válido. ", "")
)</f>
        <v/>
      </c>
      <c r="HH21" s="46">
        <f>IF($DS21,
IF( AND(CC21&lt;&gt;"", ISERR(_xlfn.NUMBERVALUE(CC21))), "El valor de anticipos debe ser un número válido. ", "")
)</f>
        <v/>
      </c>
      <c r="HI21" s="46">
        <f>IF($DS21,
IF( AND(CD21&lt;&gt;"", ISERR(_xlfn.NUMBERVALUE(CD21))), "El valor de pagos a terceros debe ser un número válido. ", "")
)</f>
        <v/>
      </c>
      <c r="HJ21" s="46">
        <f>IF($DS21,
IF( AND(CE21&lt;&gt;"", ISERR(_xlfn.NUMBERVALUE(CE21))), "El valor de dotación debe ser un número válido. ", "")
)</f>
        <v/>
      </c>
      <c r="HK21" s="46">
        <f>IF($DS21,
IF( AND(CF21&lt;&gt;"", ISERR(_xlfn.NUMBERVALUE(CF21))), "El valor de apoyo sostenibilidad debe ser un número válido. ", "")
)</f>
        <v/>
      </c>
      <c r="HL21" s="46">
        <f>IF($DS21,
IF( AND(CG21&lt;&gt;"", ISERR(_xlfn.NUMBERVALUE(CG21))), "El valor de teletrabajo debe ser un número válido. ", "")
)</f>
        <v/>
      </c>
      <c r="HM21" s="46">
        <f>IF($DS21,
IF( AND(CH21&lt;&gt;"", ISERR(_xlfn.NUMBERVALUE(CH21))), "El valor de bonificación de retiro debe ser un número válido. ", "")
)</f>
        <v/>
      </c>
      <c r="HN21" s="46">
        <f>IF($DS21,
IF( AND(CI21&lt;&gt;"", ISERR(_xlfn.NUMBERVALUE(CI21))), "El valor de indemnización de retiro debe ser un número válido. ", "")
)</f>
        <v/>
      </c>
      <c r="HO21" s="46">
        <f>IF($DS21,
IF( AND(CJ21&lt;&gt;"", ISERR(_xlfn.NUMBERVALUE(CJ21))), "El valor de reintegros debe ser un número válido. ", "")
)</f>
        <v/>
      </c>
      <c r="HP21" s="46">
        <f>CONCATENATE(CK21,CL21,CM21)&lt;&gt;""</f>
        <v/>
      </c>
      <c r="HQ21" s="46">
        <f>IF(AND($DS21,HP21),
IF(CK21="","Debes escribir la descripción de otro concepto no categorizado. ",""),
""
)</f>
        <v/>
      </c>
      <c r="HR21" s="46">
        <f>IF(AND($DS21,HP21),
IF(CONCATENATE(CL21,CM21)="","Debes escribir al menos un valor de concepto no categorizado (salarial o no salarial). ",
IF(ISERR(_xlfn.NUMBERVALUE(CL21)),"El valor salarial concepto no categorizado debe ser un número válido. ","")
),
""
)</f>
        <v/>
      </c>
      <c r="HS21" s="46">
        <f>IF(AND($DS21,HP21),
IF(CONCATENATE(CL21,CM21)="","Debes escribir al menos un valor de concepto no categorizado (salarial o no salarial). ",
IF(ISERR(_xlfn.NUMBERVALUE(CM21)),"El valor NO salarial concepto no categorizado debe ser un número válido. ","")
),
""
)</f>
        <v/>
      </c>
      <c r="HT21" s="46">
        <f>IF($DS21,
IF(CN21="","Debes escribir el porcentaje del aporte a salud. ",
IF( ISERR(_xlfn.NUMBERVALUE(CN21)), "El valor del porcentaje del aporte a salud debe ser un número válido. ", "")
)
)</f>
        <v/>
      </c>
      <c r="HU21" s="46">
        <f>IF($DS21,
IF(CO21="","Debes escribir el valor del aporte a salud. ",
IF( ISERR(_xlfn.NUMBERVALUE(CO21)), "El valor del aporte a salud debe ser un número válido. ", "")
)
)</f>
        <v/>
      </c>
      <c r="HV21" s="46">
        <f>IF($DS21,
IF( AND(CP21&lt;&gt;"", ISERR(_xlfn.NUMBERVALUE(CP21))), "El valor plan complementario debe ser un número válido. ", "")
)</f>
        <v/>
      </c>
      <c r="HW21" s="46">
        <f>IF($DS21,
IF(CQ21="","Debes escribir el porcentaje del aporte a pensión. ",
IF( ISERR(_xlfn.NUMBERVALUE(CQ21)), "El valor del porcentaje del aporte a pensión debe ser un número válido. ", "")
)
)</f>
        <v/>
      </c>
      <c r="HX21" s="46">
        <f>IF($DS21,
IF(CR21="","Debes escribir el valor del aporte a pensión. ",
IF( ISERR(_xlfn.NUMBERVALUE(CR21)), "El valor del aporte a salud debe ser un número válido. ", "")
)
)</f>
        <v/>
      </c>
      <c r="HY21" s="46">
        <f>IF($DS21,
IF( AND(CS21&lt;&gt;"", ISERR(_xlfn.NUMBERVALUE(CS21))), "El valor pensión voluntaria debe ser un número válido. ", "")
)</f>
        <v/>
      </c>
      <c r="HZ21" s="46">
        <f>CONCATENATE(CT21,CU21,CV21,CW21)&lt;&gt;""</f>
        <v/>
      </c>
      <c r="IA21" s="46">
        <f>IF(AND($DS21,HZ21),
IF(CT21="","Debes escribir el % del fondo de seguridad pensional. ",
IF( ISERR(_xlfn.NUMBERVALUE(CT21)), "El % del fondo de seguridad debe ser un número válido. ", "")
),
""
)</f>
        <v/>
      </c>
      <c r="IB21" s="46">
        <f>IF(AND($DS21,HZ21),
IF(CU21="","Debes escribir el valor del aporte al fondo de solidaridad pensional. ",
IF( ISERR(_xlfn.NUMBERVALUE(CU21)), "El valor del aporte al fondo de solidaridad pensional debe ser un número válido. ", "")
),
""
)</f>
        <v/>
      </c>
      <c r="IC21" s="46">
        <f>IF(AND($DS21,HZ21),
IF(CV21="","Debes escribir el % del fondo de subsistencia. ",
IF( ISERR(_xlfn.NUMBERVALUE(CV21)), "El % del fondo de subsistencia debe ser un número válido. ", "")
),
""
)</f>
        <v/>
      </c>
      <c r="ID21" s="46">
        <f>IF(AND($DS21,HZ21),
IF(CW21="","Debes escribir el valor del fondo de subsistencia. ",
IF( ISERR(_xlfn.NUMBERVALUE(CW21)), "El valor del fondo de subsistencia debe ser un número válido. ", "")
),
""
)</f>
        <v/>
      </c>
      <c r="IE21" s="46">
        <f>CONCATENATE(CX21,CY21)&lt;&gt;""</f>
        <v/>
      </c>
      <c r="IF21" s="46">
        <f>IF(AND($DS21,IE21),
IF(CX21="","Debes escribir el % de sindicato. ",
IF( ISERR(_xlfn.NUMBERVALUE(CX21)), "El % de sindicato debe ser un número válido. ", "")
),
""
)</f>
        <v/>
      </c>
      <c r="IG21" s="46">
        <f>IF(AND($DS21,IE21),
IF(CY21="","Debes escribir el valor del sindicato. ",
IF( ISERR(_xlfn.NUMBERVALUE(CY21)), "El valor del sindicato debe ser un número válido. ", "")
),
""
)</f>
        <v/>
      </c>
      <c r="IH21" s="46">
        <f>IF($DS21,
IF( AND(CZ21&lt;&gt;"", ISERR(_xlfn.NUMBERVALUE(CZ21))), "El valor de sanción pública debe ser un número válido. ", "")
)</f>
        <v/>
      </c>
      <c r="II21" s="46">
        <f>IF($DS21,
IF( AND(DA21&lt;&gt;"", ISERR(_xlfn.NUMBERVALUE(DA21))), "El valor de sanción privada debe ser un número válido. ", "")
)</f>
        <v/>
      </c>
      <c r="IJ21" s="46">
        <f>CONCATENATE(DB21,DC21)&lt;&gt;""</f>
        <v/>
      </c>
      <c r="IK21" s="46">
        <f>IF(AND($DS21,IJ21),
IF(DB21="","Debes escribir la descripción de libranza. ",""),
""
)</f>
        <v/>
      </c>
      <c r="IL21" s="46">
        <f>IF(AND($DS21,IJ21),
IF(DC21="","Debes escribir la cuota libranza. ",
IF(ISERR(_xlfn.NUMBERVALUE(DC21)),"El valor de la cuota libranza debe ser un número válido. ","")
),
""
)</f>
        <v/>
      </c>
      <c r="IM21" s="46">
        <f>IF($DS21,
IF( AND(DD21&lt;&gt;"", ISERR(_xlfn.NUMBERVALUE(DD21))), "El valor de pagos a terceros debe ser un número válido. ", "")
)</f>
        <v/>
      </c>
      <c r="IN21" s="46">
        <f>IF($DS21,
IF( AND(DE21&lt;&gt;"", ISERR(_xlfn.NUMBERVALUE(DE21))), "El valor de anticipos debe ser un número válido. ", "")
)</f>
        <v/>
      </c>
      <c r="IO21" s="46">
        <f>IF($DS21,
IF( AND(DF21&lt;&gt;"", ISERR(_xlfn.NUMBERVALUE(DF21))), "El valor de AFC debe ser un número válido. ", "")
)</f>
        <v/>
      </c>
      <c r="IP21" s="46">
        <f>IF($DS21,
IF( AND(DG21&lt;&gt;"", ISERR(_xlfn.NUMBERVALUE(DG21))), "El valor de rete-fuente debe ser un número válido. ", "")
)</f>
        <v/>
      </c>
      <c r="IQ21" s="46">
        <f>IF($DS21,
IF( AND(DH21&lt;&gt;"", ISERR(_xlfn.NUMBERVALUE(DH21))), "El valor de cooperativa de trabajo debe ser un número válido. ", "")
)</f>
        <v/>
      </c>
      <c r="IR21" s="46">
        <f>IF($DS21,
IF( AND(DI21&lt;&gt;"", ISERR(_xlfn.NUMBERVALUE(DI21))), "El valor de embargo fiscal debe ser un número válido. ", "")
)</f>
        <v/>
      </c>
      <c r="IS21" s="46">
        <f>IF($DS21,
IF( AND(DJ21&lt;&gt;"", ISERR(_xlfn.NUMBERVALUE(DJ21))), "El valor de educación debe ser un número válido. ", "")
)</f>
        <v/>
      </c>
      <c r="IT21" s="46">
        <f>IF($DS21,
IF( AND(DK21&lt;&gt;"", ISERR(_xlfn.NUMBERVALUE(DK21))), "El valor de reintegro debe ser un número válido. ", "")
)</f>
        <v/>
      </c>
      <c r="IU21" s="46">
        <f>IF($DS21,
IF( AND(DL21&lt;&gt;"", ISERR(_xlfn.NUMBERVALUE(DL21))), "El valor de deuda debe ser un número válido. ", "")
)</f>
        <v/>
      </c>
      <c r="IV21" s="46">
        <f>IF($DS21,
IF( AND(DM21&lt;&gt;"", ISERR(_xlfn.NUMBERVALUE(DM21))), "El valor de otras deducciones debe ser un número válido. ", "")
)</f>
        <v/>
      </c>
      <c r="IW21" s="46">
        <f>IF($DS21,
IF(DN21="","Debes escribir el valor de los devengos totales. ",
IF( ISERR(_xlfn.NUMBERVALUE(DN21)), "El valor de los devengos totales debe ser un número válido. ", "")
)
)</f>
        <v/>
      </c>
      <c r="IX21" s="46">
        <f>IF($DS21,
IF(DO21="","Debes escribir el valor de las deducciones totales. ",
IF( ISERR(_xlfn.NUMBERVALUE(DO21)), "El valor de las deducciones totales debe ser un número válido. ", "")
)
)</f>
        <v/>
      </c>
      <c r="IY21" s="46">
        <f>IF($DS21,
IF(DP21="","Debes escribir el valor del salario total. ",
IF( ISERR(_xlfn.NUMBERVALUE(DP21)), "El valor del salario total debe ser un número válido. ", "")
)
)</f>
        <v/>
      </c>
    </row>
    <row r="22">
      <c r="B22" s="48" t="n">
        <v>10</v>
      </c>
      <c r="C22" s="61">
        <f>IF(AND(DS22,DP22&lt;&gt;""),
IF(DQ22="","OK","Error"),
""
)</f>
        <v/>
      </c>
      <c r="D22" s="53" t="n"/>
      <c r="E22" s="52" t="n"/>
      <c r="F22" s="112" t="n"/>
      <c r="G22" s="52" t="n"/>
      <c r="H22" s="53" t="n"/>
      <c r="I22" s="52" t="n"/>
      <c r="J22" s="52" t="n"/>
      <c r="K22" s="53" t="n"/>
      <c r="L22" s="55" t="n"/>
      <c r="M22" s="108" t="n"/>
      <c r="N22" s="56" t="n"/>
      <c r="O22" s="52" t="n"/>
      <c r="P22" s="52" t="n"/>
      <c r="Q22" s="52" t="n"/>
      <c r="R22" s="52" t="n"/>
      <c r="S22" s="52" t="n"/>
      <c r="T22" s="53" t="n"/>
      <c r="U22" s="52" t="n"/>
      <c r="V22" s="52" t="n"/>
      <c r="W22" s="55" t="n"/>
      <c r="X22" s="55" t="n"/>
      <c r="Y22" s="52" t="n"/>
      <c r="Z22" s="55" t="n"/>
      <c r="AA22" s="52" t="n"/>
      <c r="AB22" s="53" t="n"/>
      <c r="AC22" s="53" t="n"/>
      <c r="AD22" s="53" t="n"/>
      <c r="AE22" s="177" t="n"/>
      <c r="AF22" s="113" t="n"/>
      <c r="AG22" s="177" t="n"/>
      <c r="AH22" s="178" t="n"/>
      <c r="AI22" s="178" t="n"/>
      <c r="AJ22" s="178" t="n"/>
      <c r="AK22" s="114" t="n"/>
      <c r="AL22" s="178" t="n"/>
      <c r="AM22" s="114" t="n"/>
      <c r="AN22" s="178" t="n"/>
      <c r="AO22" s="114" t="n"/>
      <c r="AP22" s="178" t="n"/>
      <c r="AQ22" s="114" t="n"/>
      <c r="AR22" s="178" t="n"/>
      <c r="AS22" s="114" t="n"/>
      <c r="AT22" s="178" t="n"/>
      <c r="AU22" s="114" t="n"/>
      <c r="AV22" s="178" t="n"/>
      <c r="AW22" s="114" t="n"/>
      <c r="AX22" s="178" t="n"/>
      <c r="AY22" s="114" t="n"/>
      <c r="AZ22" s="178" t="n"/>
      <c r="BA22" s="114" t="n"/>
      <c r="BB22" s="178" t="n"/>
      <c r="BC22" s="114" t="n"/>
      <c r="BD22" s="178" t="n"/>
      <c r="BE22" s="178" t="n"/>
      <c r="BF22" s="178" t="n"/>
      <c r="BG22" s="59" t="n"/>
      <c r="BH22" s="178" t="n"/>
      <c r="BI22" s="114" t="n"/>
      <c r="BJ22" s="53" t="n"/>
      <c r="BK22" s="178" t="n"/>
      <c r="BL22" s="114" t="n"/>
      <c r="BM22" s="178" t="n"/>
      <c r="BN22" s="114" t="n"/>
      <c r="BO22" s="178" t="n"/>
      <c r="BP22" s="178" t="n"/>
      <c r="BQ22" s="178" t="n"/>
      <c r="BR22" s="178" t="n"/>
      <c r="BS22" s="178" t="n"/>
      <c r="BT22" s="178" t="n"/>
      <c r="BU22" s="178" t="n"/>
      <c r="BV22" s="178" t="n"/>
      <c r="BW22" s="178" t="n"/>
      <c r="BX22" s="178" t="n"/>
      <c r="BY22" s="178" t="n"/>
      <c r="BZ22" s="178" t="n"/>
      <c r="CA22" s="178" t="n"/>
      <c r="CB22" s="178" t="n"/>
      <c r="CC22" s="178" t="n"/>
      <c r="CD22" s="178" t="n"/>
      <c r="CE22" s="178" t="n"/>
      <c r="CF22" s="178" t="n"/>
      <c r="CG22" s="178" t="n"/>
      <c r="CH22" s="178" t="n"/>
      <c r="CI22" s="178" t="n"/>
      <c r="CJ22" s="178" t="n"/>
      <c r="CK22" s="53" t="n"/>
      <c r="CL22" s="178" t="n"/>
      <c r="CM22" s="178" t="n"/>
      <c r="CN22" s="60" t="n"/>
      <c r="CO22" s="177" t="n"/>
      <c r="CP22" s="178" t="n"/>
      <c r="CQ22" s="60" t="n"/>
      <c r="CR22" s="177" t="n"/>
      <c r="CS22" s="178" t="n"/>
      <c r="CT22" s="59" t="n"/>
      <c r="CU22" s="178" t="n"/>
      <c r="CV22" s="59" t="n"/>
      <c r="CW22" s="178" t="n"/>
      <c r="CX22" s="59" t="n"/>
      <c r="CY22" s="178" t="n"/>
      <c r="CZ22" s="178" t="n"/>
      <c r="DA22" s="178" t="n"/>
      <c r="DB22" s="53" t="n"/>
      <c r="DC22" s="178" t="n"/>
      <c r="DD22" s="178" t="n"/>
      <c r="DE22" s="178" t="n"/>
      <c r="DF22" s="178" t="n"/>
      <c r="DG22" s="178" t="n"/>
      <c r="DH22" s="178" t="n"/>
      <c r="DI22" s="178" t="n"/>
      <c r="DJ22" s="178" t="n"/>
      <c r="DK22" s="178" t="n"/>
      <c r="DL22" s="178" t="n"/>
      <c r="DM22" s="178" t="n"/>
      <c r="DN22" s="177" t="n"/>
      <c r="DO22" s="177" t="n"/>
      <c r="DP22" s="177" t="n"/>
      <c r="DQ22" s="76">
        <f>IF(AND(DS22,DP22&lt;&gt;""),
CONCATENATE(DT22,DU22,DV22,DW22,DX22,DY22,DZ22,EA22,EB22,EC22,ED22,EE22,EF22,EG22,EH22,EI22,EJ22,EK22,EL22,EM22,EN22,EO22,EP22,EQ22,ES22,ET22,EU22,EV22,EW22,EX22,EY22,EZ22,FA22,FC22,FD22,FF22,FG22,FI22,FJ22,FL22,FM22,FO22,FP22,FR22,FS22,FU22,FV22,FX22,FY22,GA22,GB22,GD22,GE22,GF22,GH22,GI22,GJ22,GL22,GM22,GN22,GP22,GQ22,GS22,GT22,GU22,GV22,GW22,GX22,GY22,GZ22,HA22,HB22,HC22,HD22,HE22,HF22,HG22,HH22,HI22,HJ22,HK22,HL22,HM22,HN22,HO22,HQ22,HR22,HS22,HT22,HU22,HV22,HW22,HX22,HY22,IA22,IB22,IC22,ID22,IF22,IG22,IH22,II22,IK22,IL22,IM22,IN22,IO22,IP22,IQ22,IR22,IS22,IT22,IU22,IV22,IW22,IX22,IY22,IZ22),
""
)</f>
        <v/>
      </c>
      <c r="DR22" s="53" t="n"/>
      <c r="DS22" s="46">
        <f>CONCATENATE(D22,$E22,$F22,$G22,H22,$I22,$J22,K22,$L22,$M22,N22,$O22,$P22,$Q22,$R22,$S22,T22,$U22,$V22,$W22,$X22,$Y22,$Z22,$AA22,AB22,AC22,AD22,$AE22,$AF22,$AG22,AH22,AI22,AJ22,AK22,AL22,AM22,AN22,AO22,AP22,AQ22,AR22,AS22,AT22,AU22,AV22,AW22,AX22,AY22,AZ22,BA22,BB22,BC22,BD22,BE22,BF22,BG22,BH22,BI22,BJ22,BK22,BL22,BM22,BN22,BO22,BP22,BQ22,BR22,BS22,BT22,BU22,BV22,BW22,BX22,BY22,BZ22,CA22,CB22,CC22,CD22,CE22,CF22,CG22,CH22,CI22,CJ22,CK22,CL22,CM22,$CN22,$CO22,CP22,$CQ22,$CR22,CS22,CT22,CU22,CV22,CW22,CX22,CY22,CZ22,DA22,DB22,DC22,DD22,DE22,DF22,DG22,DH22,DI22,DJ22,DK22,DL22,DM22,$DN22,$DO22,$DP22,DR22)&lt;&gt;""</f>
        <v/>
      </c>
      <c r="DT22" s="46">
        <f>IF(AND($DS22,$E$4&lt;&gt;""),
IF(LEFT($E$4,2) = "1.",
IF(D22&lt;&gt;"","El CUNE sólo se envía en operaciones de novedad o ajuste. ",""),
IF(D22="","Debes escribir un CUNE válido para realizar operaciones de novedad o ajuste. ","")),
""
)</f>
        <v/>
      </c>
      <c r="DU22" s="46">
        <f>IF($DS22,
IF(E22="","Debes seleccionar el tipo de documento del empleado. ",
IF(_xlfn.IFNA(VLOOKUP(E22,TIPO_DE_DOCUMENTO,1,FALSE),-1)=-1,"El tipo de documento no es válido (por favor seleccionarlo de la lista). ","")
)
)</f>
        <v/>
      </c>
      <c r="DV22" s="46">
        <f>IF($DS22,
IF(F22="","Debes escribir el número de documento del empleado. ","")
)</f>
        <v/>
      </c>
      <c r="DW22" s="46">
        <f>IF($DS22,
IF(G22="","Debes escribir el primer nombre del empleado. ","")
)</f>
        <v/>
      </c>
      <c r="DY22" s="46">
        <f>IF($DS22,
IF(I22="","Debes escribir el primer apellido del empleado. ","")
)</f>
        <v/>
      </c>
      <c r="DZ22" s="46">
        <f>IF($DS22,
IF(J22="","Debes escribir el segundo apellido del empleado. ","")
)</f>
        <v/>
      </c>
      <c r="EB22" s="46">
        <f>IF($DS22,
IF(L22="","Debes escribir la fecha de ingreso del empleado. ",
IF(ISERR(DATE(YEAR(L22),MONTH(L22),DAY(L22))), "El valor ingresado en fecha de ingreso no tiene un formato válido. ","")
)
)</f>
        <v/>
      </c>
      <c r="EC22" s="46">
        <f>IF($DS22,
IF(M22="","Debes escribir el tiempo laborado. ",
IF( IFERROR(INT(M22),1.1) &lt;&gt; IFERROR(_xlfn.NUMBERVALUE(M22),1), "El valor de los días trabajados debe ser un número entero. ", "")
)
)</f>
        <v/>
      </c>
      <c r="ED22" s="46">
        <f>IF($DS22,
IF( AND(N22&lt;&gt;"", ISERR(DATE(YEAR(N22),MONTH(N22),DAY(N22))) ), "El valor ingresado en fecha de ingreso no tiene un formato válido. ",
IF( AND(N22&lt;&gt;"", $E$6&lt;&gt;"", DATE(YEAR(N22), MONTH(N22), 1) &lt;&gt; IFERROR(DATE(MID($E$6, 1, 4), MID($E$6, 6, 2),1), "1/1/1900") ), "La fecha de retiro debe estar dentro del período liquidado. ", "")
)
)</f>
        <v/>
      </c>
      <c r="EE22" s="46">
        <f>IF($DS22,
IF(O22="","Debes seleccionar el tipo de trabajador. ",
IF(_xlfn.IFNA(VLOOKUP(O22,TIPO_DE_TRABAJADOR,1,FALSE),-1)=-1,"El tipo de trabajador no es válido (por favor seleccionarlo de la lista). ","")
)
)</f>
        <v/>
      </c>
      <c r="EF22" s="46">
        <f>IF($DS22,
IF(P22="","Debes seleccionar si es un trabajador dependiente pensionado por vejez. ",
IF(_xlfn.IFNA(VLOOKUP(P22,SUBTIPO_DE_TRABAJADOR,1,FALSE),-1)=-1,"El tipo de trabajador dependiente pensionado por vejez no es válido (por favor seleccionarlo de la lista). ","")
)
)</f>
        <v/>
      </c>
      <c r="EG22" s="46">
        <f>IF($DS22,
IF(Q22="","Debes seleccionar el tipo de contrato del trabajador. ",
IF(_xlfn.IFNA(VLOOKUP(Q22,TIPO_DE_CONTRATO,1,FALSE),-1)=-1,"El tipo de contrato del trabajador no es válido (por favor seleccionarlo de la lista). ","")
)
)</f>
        <v/>
      </c>
      <c r="EH22" s="46">
        <f>IF($DS22,
IF(R22="","Debes seleccionar si es un salario integral. ",
IF(_xlfn.IFNA(VLOOKUP(R22,SI_NO,1,FALSE),-1)=-1,"Valor no válido para salario integral (por favor seleccionarlo de la lista). ","")
)
)</f>
        <v/>
      </c>
      <c r="EI22" s="46">
        <f>IF($DS22,
IF(S22="","Debes seleccionar si el trabajador realiza actividades de riesgo. ",
IF(_xlfn.IFNA(VLOOKUP(S22,SI_NO,1,FALSE),-1)=-1,"Valor no válido para actividad de alto riesgo (por favor seleccionarlo de la lista). ","")
)
)</f>
        <v/>
      </c>
      <c r="EK22" s="46">
        <f>IF($DS22,
IF(U22="","Debes escribir el código del municipio de residencia del trabajador. ",
IF(_xlfn.IFNA(VLOOKUP(U22,MUNICIPIO,1,FALSE),-1)=-1,"El municipio de residencia del trabajador es inválido (por favor seleccionarlo de la lista). ","")
)
)</f>
        <v/>
      </c>
      <c r="EL22" s="46">
        <f>IF($DS22,
IF(V22="","Debes escribir el la dirección de residendia del trabajador. ","")
)</f>
        <v/>
      </c>
      <c r="EM22" s="46">
        <f>IF($DS22,
IF(W22="","Debes escribir la fecha de inicio de la liquidación. ",
IF(ISERR(DATE(YEAR(W22),MONTH(W22),DAY(W22))),"El valor ingresado en fecha de inicio de liquidación no tiene un formato válido. ",
IF( AND($E$6&lt;&gt;"", DATE(YEAR(W22), MONTH(W22), 1) &lt;&gt; IFERROR(DATE(MID($E$6, 1, 4), MID($E$6, 6, 2),1), "1/1/1900") ), "La fecha de inicio de la liquidación debe estar dentro del período liquidado. ", "")
)
)
)</f>
        <v/>
      </c>
      <c r="EN22" s="46">
        <f>IF($DS22,
IF(X22="","Debes escribir la fecha de fin de la liquidación. ",
IF(ISERR(DATE(YEAR(X22),MONTH(X22),DAY(X22))),"El valor ingresado en fecha de fin de liquidación no tiene un formato válido. ",
IF( AND($E$6&lt;&gt;"", DATE(YEAR(X22), MONTH(X22), 1) &lt;&gt; IFERROR(DATE(MID($E$6, 1, 4), MID($E$6, 6, 2),1), "1/1/1900") ), "La fecha de fin de la liquidación debe estar dentro del período liquidado. ", "")
)
)
)</f>
        <v/>
      </c>
      <c r="EO22" s="46">
        <f>IF($DS22,
IF(Y22="","Debes escribir la frecuencia de pago del trabajador. ",
IF(_xlfn.IFNA(VLOOKUP(Y22,PERÍODO_DE_NÓMINA,1,FALSE),-1)=-1,"La frecuencia de pago es inválida (por favor seleccionarlo de la lista). ","")
)
)</f>
        <v/>
      </c>
      <c r="EP22" s="46">
        <f>IF($DS22,
IF(Z22="","Debes escribir la fecha de pago. ",
IF(ISERR(DATE(YEAR(Z22),MONTH(Z22),DAY(Z22))), "El valor ingresado en fecha de pago no tiene un formato válido. ","")
)
)</f>
        <v/>
      </c>
      <c r="EQ22" s="46">
        <f>IF($DS22,
IF(AA22="","Debes escribir el medio de pago. ",
IF(_xlfn.IFNA(VLOOKUP(AA22,MEDIOS_DE_PAGO,1,FALSE),-1)=-1,"El medio de pago es inválido (por favor seleccionarlo de la lista). ","")
)
)</f>
        <v/>
      </c>
      <c r="ER22" s="46">
        <f>OR(AA22='Tablas '!$T$4,AA22='Tablas '!$T$7,AA22='Tablas '!$T$8,AA22='Tablas '!$T$11)</f>
        <v/>
      </c>
      <c r="ES22" s="46">
        <f>IF(AND($DS22,ER22),
IF(AB22="","Debes escribir la entidad bancaria. ",""),
""
)</f>
        <v/>
      </c>
      <c r="ET22" s="46">
        <f>IF(AND($DS22,ER22),
IF(AC22="","Debes escribir el tipo de cuenta bancaria. ",
IF(_xlfn.IFNA(VLOOKUP(AC22,TIPO_DE_CUENTA,1,FALSE),-1)=-1,"El tipo de cuenta bancaria es inválida (por favor seleccionarlo de la lista). ","")
),
""
)</f>
        <v/>
      </c>
      <c r="EU22" s="46">
        <f>IF(AND($DS22,ER22),
IF(AD22="","Debes escribir el número de cuenta bancaria. ",""),
""
)</f>
        <v/>
      </c>
      <c r="EV22" s="46">
        <f>IF($DS22,
IF(AE22="","Debes escribir el valor del sueldo básico. ",
IF( ISERR(_xlfn.NUMBERVALUE(AE22)), "El valor del sueldo básico debe ser un número válido. ", "")
)
)</f>
        <v/>
      </c>
      <c r="EW22" s="46">
        <f>IF($DS22,
IF(AF22="","Debes escribir el número de días trabajados. ",
IF( IFERROR(INT(AF22),1.1) &lt;&gt; IFERROR(_xlfn.NUMBERVALUE(AF22),1), "La cantidad de días trabajados debe ser un número entero. ", "")
)
)</f>
        <v/>
      </c>
      <c r="EX22" s="46">
        <f>IF($DS22,
IF(AG22="","Debes escribir el valor del sueldo trabajado. ",
IF( ISERR(_xlfn.NUMBERVALUE(AG22)), "El valor del sueldo trabajado debe ser un número válido. ", "")
)
)</f>
        <v/>
      </c>
      <c r="EY22" s="46">
        <f>IF($DS22,
IF( AND(AH22&lt;&gt;"", ISERR(_xlfn.NUMBERVALUE(AH22))), "El valor del auxilio de transporte debe ser un número válido. ", "")
)</f>
        <v/>
      </c>
      <c r="EZ22" s="46">
        <f>IF($DS22,
IF( AND(AI22&lt;&gt;"", ISERR(_xlfn.NUMBERVALUE(AI22))), "El valor de viáticos salariales debe ser un número válido. ", "")
)</f>
        <v/>
      </c>
      <c r="FA22" s="46">
        <f>IF($DS22,
IF( AND(AJ22&lt;&gt;"", ISERR(_xlfn.NUMBERVALUE(AJ22))), "El valor de viáticos NO salariales debe ser un número válido. ", "")
)</f>
        <v/>
      </c>
      <c r="FB22" s="46">
        <f>CONCATENATE(AK22,AL22)&lt;&gt;""</f>
        <v/>
      </c>
      <c r="FC22" s="46">
        <f>IF(AND($DS22,FB22),
IF(AK22="","Debes escribir el número de horas extras diurnas. ",
IF( IFERROR(INT(AK22),1.1) &lt;&gt; IFERROR(_xlfn.NUMBERVALUE(AK22),1), "La cantidad de horas extras diurnas debe ser un número entero. ", "")
),
""
)</f>
        <v/>
      </c>
      <c r="FD22" s="46">
        <f>IF(AND($DS22,FB22),
IF(AL22="","Debes escribir el valor de las horas extras diurnas. ",
IF( ISERR(_xlfn.NUMBERVALUE(AL22)), "El valor de las horas extras duirnas debe ser un número válido. ", "")
),
""
)</f>
        <v/>
      </c>
      <c r="FE22" s="46">
        <f>CONCATENATE(AM22,AN22)&lt;&gt;""</f>
        <v/>
      </c>
      <c r="FF22" s="46">
        <f>IF(AND($DS22,FE22),
IF(AM22="","Debes escribir el número de horas extras nocturnas. ",
IF( IFERROR(INT(AM22),1.1) &lt;&gt; IFERROR(_xlfn.NUMBERVALUE(AM22),1), "La cantidad de horas extras nocturnas debe ser un número entero. ", "")
),
""
)</f>
        <v/>
      </c>
      <c r="FG22" s="46">
        <f>IF(AND($DS22,FE22),
IF(AN22="","Debes escribir el valor de las horas extras nocturnas. ",
IF( ISERR(_xlfn.NUMBERVALUE(AN22)), "El valor de las horas extras nocturnas debe ser un número válido. ", "")
),
""
)</f>
        <v/>
      </c>
      <c r="FH22" s="46">
        <f>CONCATENATE(AO22,AP22)&lt;&gt;""</f>
        <v/>
      </c>
      <c r="FI22" s="46">
        <f>IF(AND($DS22,FH22),
IF(AO22="","Debes escribir el número de horas extras diurnas dominicales y festivas. ",
IF( IFERROR(INT(AO22),1.1) &lt;&gt; IFERROR(_xlfn.NUMBERVALUE(AO22),1), "La cantidad de horas extras diurnas dominicales y festivas debe ser un número entero. ", "")
),
""
)</f>
        <v/>
      </c>
      <c r="FJ22" s="46">
        <f>IF(AND($DS22,FH22),
IF(AP22="","Debes escribir el valor de las horas extras diurnas dominicales y festivas. ",
IF( ISERR(_xlfn.NUMBERVALUE(AP22)), "El valor de las horas extras diurnas dominicales y festivas debe ser un número válido. ", "")
),
""
)</f>
        <v/>
      </c>
      <c r="FK22" s="46">
        <f>CONCATENATE(AQ22,AR22)&lt;&gt;""</f>
        <v/>
      </c>
      <c r="FL22" s="46">
        <f>IF(AND($DS22,FK22),
IF(AQ22="","Debes escribir el número de horas extras nocturnas dominicales y festivas. ",
IF( IFERROR(INT(AQ22),1.1) &lt;&gt; IFERROR(_xlfn.NUMBERVALUE(AQ22),1), "La cantidad de horas extras nocturnas dominicales y festivas debe ser un número entero. ", "")
),
""
)</f>
        <v/>
      </c>
      <c r="FM22" s="46">
        <f>IF(AND($DS22,FK22),
IF(AR22="","Debes escribir el valor de las horas extras nocturnas dominicales y festivas. ",
IF( ISERR(_xlfn.NUMBERVALUE(AR22)), "El valor de las horas extras nocturnas dominicales y festivas debe ser un número válido. ", "")
),
""
)</f>
        <v/>
      </c>
      <c r="FN22" s="46">
        <f>CONCATENATE(AS22,AT22)&lt;&gt;""</f>
        <v/>
      </c>
      <c r="FO22" s="46">
        <f>IF(AND($DS22,FN22),
IF(AS22="","Debes escribir el número de horas recargo nocturno. ",
IF( IFERROR(INT(AS22),1.1) &lt;&gt; IFERROR(_xlfn.NUMBERVALUE(AS22),1), "La cantidad de horas recargo nocturno debe ser un número entero. ", "")
),
""
)</f>
        <v/>
      </c>
      <c r="FP22" s="46">
        <f>IF(AND($DS22,FN22),
IF(AT22="","Debes escribir el valor de las horas recargo nocturno. ",
IF( ISERR(_xlfn.NUMBERVALUE(AT22)), "El valor de las horas recargo nocturno debe ser un número válido. ", "")
),
""
)</f>
        <v/>
      </c>
      <c r="FQ22" s="46">
        <f>CONCATENATE(AU22,AV22)&lt;&gt;""</f>
        <v/>
      </c>
      <c r="FR22" s="46">
        <f>IF(AND($DS22,FQ22),
IF(AU22="","Debes escribir el número de horas recargo diurno dominical y festivo. ",
IF( IFERROR(INT(AU22),1.1) &lt;&gt; IFERROR(_xlfn.NUMBERVALUE(AU22),1), "La cantidad de horas recargo diurno dominical y festivo debe ser un número entero. ", "")
),
""
)</f>
        <v/>
      </c>
      <c r="FS22" s="46">
        <f>IF(AND($DS22,FQ22),
IF(AV22="","Debes escribir el valor de las horas recargo diurno dominical y festivo. ",
IF( ISERR(_xlfn.NUMBERVALUE(AV22)), "El valor de las horas recargo diurno dominical y festivo debe ser un número válido. ", "")
),
""
)</f>
        <v/>
      </c>
      <c r="FT22" s="46">
        <f>CONCATENATE(AW22,AX22)&lt;&gt;""</f>
        <v/>
      </c>
      <c r="FU22" s="46">
        <f>IF(AND($DS22,FT22),
IF(AW22="","Debes escribir el número de horas recargo nocturno dominical y festivo. ",
IF( IFERROR(INT(AW22),1.1) &lt;&gt; IFERROR(_xlfn.NUMBERVALUE(AW22),1), "La cantidad de horas recargo nocturno dominical y festivo debe ser un número entero. ", "")
),
""
)</f>
        <v/>
      </c>
      <c r="FV22" s="46">
        <f>IF(AND($DS22,FT22),
IF(AX22="","Debes escribir el valor de las horas recargo nocturno dominical y festivo. ",
IF( ISERR(_xlfn.NUMBERVALUE(AX22)), "El valor de las horas recargo nocturno dominical y festivo debe ser un número válido. ", "")
),
""
)</f>
        <v/>
      </c>
      <c r="FW22" s="46">
        <f>CONCATENATE(AY22,AZ22)&lt;&gt;""</f>
        <v/>
      </c>
      <c r="FX22" s="46">
        <f>IF(AND($DS22,FW22),
IF(AY22="","Debes escribir el número de días de vacaciones comunes. ",
IF( IFERROR(INT(AY22),1.1) &lt;&gt; IFERROR(_xlfn.NUMBERVALUE(AY22),1), "La cantidad de días de vacaciones comunes debe ser un número entero. ", "")
),
""
)</f>
        <v/>
      </c>
      <c r="FY22" s="46">
        <f>IF(AND($DS22,FW22),
IF(AZ22="","Debes escribir el valor de las vacaciones comunes. ",
IF( ISERR(_xlfn.NUMBERVALUE(AZ22)), "El valor de las vacaciones comunes debe ser un número válido. ", "")
),
""
)</f>
        <v/>
      </c>
      <c r="FZ22" s="46">
        <f>CONCATENATE(BA22,BB22)&lt;&gt;""</f>
        <v/>
      </c>
      <c r="GA22" s="46">
        <f>IF(AND($DS22,FZ22),
IF(BA22="","Debes escribir el número de días de vacaciones compensadas. ",
IF( IFERROR(INT(BA22),1.1) &lt;&gt; IFERROR(_xlfn.NUMBERVALUE(BA22),1), "La cantidad de días de vacaciones compensadas debe ser un número entero. ", "")
),
""
)</f>
        <v/>
      </c>
      <c r="GB22" s="46">
        <f>IF(AND($DS22,FZ22),
IF(BB22="","Debes escribir el valor de las vacaciones compensadas. ",
IF( ISERR(_xlfn.NUMBERVALUE(BB22)), "El valor de las vacaciones compensadas debe ser un número válido. ", "")
),
""
)</f>
        <v/>
      </c>
      <c r="GC22" s="46">
        <f>CONCATENATE(BC22,BD22)&lt;&gt;""</f>
        <v/>
      </c>
      <c r="GD22" s="46">
        <f>IF(AND($DS22,GC22),
IF(BC22="","Debes escribir el número de días de prima salarial. ",
IF( IFERROR(INT(BC22),1.1) &lt;&gt; IFERROR(_xlfn.NUMBERVALUE(BC22),1), "La cantidad de días de prima salarial debe ser un número entero. ", "")
),
""
)</f>
        <v/>
      </c>
      <c r="GE22" s="46">
        <f>IF(AND($DS22,GC22),
IF(BD22="","Debes escribir el valor de los días de prima salarial. ",
IF( ISERR(_xlfn.NUMBERVALUE(BD22)), "El valor de los días de prima salarial debe ser un número válido. ", "")
),
""
)</f>
        <v/>
      </c>
      <c r="GF22" s="46">
        <f>IF($DS22,
IF( AND(BE22&lt;&gt;"", ISERR(_xlfn.NUMBERVALUE(BE22))), "El valor de la prima NO saliarial debe ser un número válido. ", "")
)</f>
        <v/>
      </c>
      <c r="GG22" s="46">
        <f>CONCATENATE(BF22,BG22,BH22)&lt;&gt;""</f>
        <v/>
      </c>
      <c r="GH22" s="46">
        <f>IF(AND($DS22,GG22),
IF(BF22="","Debes escribir el valor de las cesantías. ",
IF( ISERR(_xlfn.NUMBERVALUE(BF22)), "El valor de las cesantías debe ser un número válido. ", "")
),
""
)</f>
        <v/>
      </c>
      <c r="GI22" s="46">
        <f>IF(AND($DS22,GG22),
IF(BG22="","Debes escribir el % de cesantías. ",
IF( ISERR(_xlfn.NUMBERVALUE(BG22)), "El % de cesantías debe ser un número válido. ", "")
),
""
)</f>
        <v/>
      </c>
      <c r="GJ22" s="46">
        <f>IF(AND($DS22,GG22),
IF(BH22="","Debes escribir el valor de intereses de cesantías. ",
IF( ISERR(_xlfn.NUMBERVALUE(BH22)), "El valor de intereses de cesantías debe ser un número válido. ", "")
),
""
)</f>
        <v/>
      </c>
      <c r="GK22" s="46">
        <f>CONCATENATE(BI22,BJ22,BK22)&lt;&gt;""</f>
        <v/>
      </c>
      <c r="GL22" s="46">
        <f>IF(AND($DS22,GK22),
IF(BI22="","Debes escribir el número de días de incapacidad. ",
IF( IFERROR(INT(BI22),1.1) &lt;&gt; IFERROR(_xlfn.NUMBERVALUE(BI22),1), "La cantidad de días de incapacidad debe ser un número entero. ", "")
),
""
)</f>
        <v/>
      </c>
      <c r="GM22" s="46">
        <f>IF(AND($DS22,GK22),
IF(BJ22="","Debes escribir el tipo de incapacidad. ",
IF(_xlfn.IFNA(VLOOKUP(BJ22,TIPO_DE_INCAPACIDAD,1,FALSE),-1)=-1,"El tipo de incapacidad es inválida (por favor seleccionarlo de la lista). ","")
),
""
)</f>
        <v/>
      </c>
      <c r="GN22" s="46">
        <f>IF(AND($DS22,GK22),
IF(BK22="","Debes escribir el valor de la incapacidad. ",
IF( ISERR(_xlfn.NUMBERVALUE(BK22)), "El valor de la incapacidad debe ser un número válido. ", "")
),
""
)</f>
        <v/>
      </c>
      <c r="GO22" s="46">
        <f>CONCATENATE(BL22,BM22)&lt;&gt;""</f>
        <v/>
      </c>
      <c r="GP22" s="46">
        <f>IF(AND($DS22,GO22),
IF(BL22="","Debes escribir el número de días de licencia de maternidad o paternidad. ",
IF( IFERROR(INT(BL22),1.1) &lt;&gt; IFERROR(_xlfn.NUMBERVALUE(BL22),1), "La cantidad de días de licencia de maternidad o paternidad debe ser un número entero. ", "")
),
""
)</f>
        <v/>
      </c>
      <c r="GQ22" s="46">
        <f>IF(AND($DS22,GO22),
IF(BM22="","Debes escribir el valor de la licencia de maternidad o paternidad. ",
IF( ISERR(_xlfn.NUMBERVALUE(BM22)), "El valor de la licencia de maternidad o paternidad debe ser un número válido. ", "")
),
""
)</f>
        <v/>
      </c>
      <c r="GR22" s="46">
        <f>CONCATENATE(BN22,BO22)&lt;&gt;""</f>
        <v/>
      </c>
      <c r="GS22" s="46">
        <f>IF(AND($DS22,GR22),
IF(BN22="","Debes escribir el número de días de licencia remunerada. ",
IF( IFERROR(INT(BN22),1.1) &lt;&gt; IFERROR(_xlfn.NUMBERVALUE(BN22),1), "La cantidad de días de licencia remunerada debe ser un número entero. ", "")
),
""
)</f>
        <v/>
      </c>
      <c r="GT22" s="46">
        <f>IF(AND($DS22,GR22),
IF(BO22="","Debes escribir el valor de la licencia remunerada. ",
IF( ISERR(_xlfn.NUMBERVALUE(BO22)), "El valor de la licencia remunerada debe ser un número válido. ", "")
),
""
)</f>
        <v/>
      </c>
      <c r="GU22" s="46">
        <f>IF($DS22,
IF( AND(BP22&lt;&gt;"", ISERR(_xlfn.NUMBERVALUE(BP22))), "El valor de la licencia NO remunerada debe ser un número válido. ", "")
)</f>
        <v/>
      </c>
      <c r="GV22" s="46">
        <f>IF($DS22,
IF( AND(BQ22&lt;&gt;"", ISERR(_xlfn.NUMBERVALUE(BQ22))), "El valor de auxilios salariales debe ser un número válido. ", "")
)</f>
        <v/>
      </c>
      <c r="GW22" s="46">
        <f>IF($DS22,
IF( AND(BR22&lt;&gt;"", ISERR(_xlfn.NUMBERVALUE(BR22))), "El valor de auxilios NO salariales debe ser un número válido. ", "")
)</f>
        <v/>
      </c>
      <c r="GX22" s="46">
        <f>IF($DS22,
IF( AND(BS22&lt;&gt;"", ISERR(_xlfn.NUMBERVALUE(BS22))), "El valor de bonos salariales debe ser un número válido. ", "")
)</f>
        <v/>
      </c>
      <c r="GY22" s="46">
        <f>IF($DS22,
IF( AND(BT22&lt;&gt;"", ISERR(_xlfn.NUMBERVALUE(BT22))), "El valor de bonos NO salariales debe ser un número válido. ", "")
)</f>
        <v/>
      </c>
      <c r="GZ22" s="46">
        <f>IF($DS22,
IF( AND(BU22&lt;&gt;"", ISERR(_xlfn.NUMBERVALUE(BU22))), "El valor de bonos salariales de alimentación debe ser un número válido. ", "")
)</f>
        <v/>
      </c>
      <c r="HA22" s="46">
        <f>IF($DS22,
IF( AND(BV22&lt;&gt;"", ISERR(_xlfn.NUMBERVALUE(BV22))), "El valor de bonos NO salariales de alimentación debe ser un número válido. ", "")
)</f>
        <v/>
      </c>
      <c r="HB22" s="46">
        <f>IF($DS22,
IF( AND(BW22&lt;&gt;"", ISERR(_xlfn.NUMBERVALUE(BW22))), "El valor de bonificaciones salariales debe ser un número válido. ", "")
)</f>
        <v/>
      </c>
      <c r="HC22" s="46">
        <f>IF($DS22,
IF( AND(BX22&lt;&gt;"", ISERR(_xlfn.NUMBERVALUE(BX22))), "El valor de bonificaciones NO salariales debe ser un número válido. ", "")
)</f>
        <v/>
      </c>
      <c r="HD22" s="46">
        <f>IF($DS22,
IF( AND(BY22&lt;&gt;"", ISERR(_xlfn.NUMBERVALUE(BY22))), "El valor de compensaciones ordinarias debe ser un número válido. ", "")
)</f>
        <v/>
      </c>
      <c r="HE22" s="46">
        <f>IF($DS22,
IF( AND(BZ22&lt;&gt;"", ISERR(_xlfn.NUMBERVALUE(BZ22))), "El valor de compensaciones extraordinarias debe ser un número válido. ", "")
)</f>
        <v/>
      </c>
      <c r="HF22" s="46">
        <f>IF($DS22,
IF( AND(CA22&lt;&gt;"", ISERR(_xlfn.NUMBERVALUE(CA22))), "El valor de comisiones debe ser un número válido. ", "")
)</f>
        <v/>
      </c>
      <c r="HG22" s="46">
        <f>IF($DS22,
IF( AND(CB22&lt;&gt;"", ISERR(_xlfn.NUMBERVALUE(CB22))), "El valor de ausencia por huega debe ser un número válido. ", "")
)</f>
        <v/>
      </c>
      <c r="HH22" s="46">
        <f>IF($DS22,
IF( AND(CC22&lt;&gt;"", ISERR(_xlfn.NUMBERVALUE(CC22))), "El valor de anticipos debe ser un número válido. ", "")
)</f>
        <v/>
      </c>
      <c r="HI22" s="46">
        <f>IF($DS22,
IF( AND(CD22&lt;&gt;"", ISERR(_xlfn.NUMBERVALUE(CD22))), "El valor de pagos a terceros debe ser un número válido. ", "")
)</f>
        <v/>
      </c>
      <c r="HJ22" s="46">
        <f>IF($DS22,
IF( AND(CE22&lt;&gt;"", ISERR(_xlfn.NUMBERVALUE(CE22))), "El valor de dotación debe ser un número válido. ", "")
)</f>
        <v/>
      </c>
      <c r="HK22" s="46">
        <f>IF($DS22,
IF( AND(CF22&lt;&gt;"", ISERR(_xlfn.NUMBERVALUE(CF22))), "El valor de apoyo sostenibilidad debe ser un número válido. ", "")
)</f>
        <v/>
      </c>
      <c r="HL22" s="46">
        <f>IF($DS22,
IF( AND(CG22&lt;&gt;"", ISERR(_xlfn.NUMBERVALUE(CG22))), "El valor de teletrabajo debe ser un número válido. ", "")
)</f>
        <v/>
      </c>
      <c r="HM22" s="46">
        <f>IF($DS22,
IF( AND(CH22&lt;&gt;"", ISERR(_xlfn.NUMBERVALUE(CH22))), "El valor de bonificación de retiro debe ser un número válido. ", "")
)</f>
        <v/>
      </c>
      <c r="HN22" s="46">
        <f>IF($DS22,
IF( AND(CI22&lt;&gt;"", ISERR(_xlfn.NUMBERVALUE(CI22))), "El valor de indemnización de retiro debe ser un número válido. ", "")
)</f>
        <v/>
      </c>
      <c r="HO22" s="46">
        <f>IF($DS22,
IF( AND(CJ22&lt;&gt;"", ISERR(_xlfn.NUMBERVALUE(CJ22))), "El valor de reintegros debe ser un número válido. ", "")
)</f>
        <v/>
      </c>
      <c r="HP22" s="46">
        <f>CONCATENATE(CK22,CL22,CM22)&lt;&gt;""</f>
        <v/>
      </c>
      <c r="HQ22" s="46">
        <f>IF(AND($DS22,HP22),
IF(CK22="","Debes escribir la descripción de otro concepto no categorizado. ",""),
""
)</f>
        <v/>
      </c>
      <c r="HR22" s="46">
        <f>IF(AND($DS22,HP22),
IF(CONCATENATE(CL22,CM22)="","Debes escribir al menos un valor de concepto no categorizado (salarial o no salarial). ",
IF(ISERR(_xlfn.NUMBERVALUE(CL22)),"El valor salarial concepto no categorizado debe ser un número válido. ","")
),
""
)</f>
        <v/>
      </c>
      <c r="HS22" s="46">
        <f>IF(AND($DS22,HP22),
IF(CONCATENATE(CL22,CM22)="","Debes escribir al menos un valor de concepto no categorizado (salarial o no salarial). ",
IF(ISERR(_xlfn.NUMBERVALUE(CM22)),"El valor NO salarial concepto no categorizado debe ser un número válido. ","")
),
""
)</f>
        <v/>
      </c>
      <c r="HT22" s="46">
        <f>IF($DS22,
IF(CN22="","Debes escribir el porcentaje del aporte a salud. ",
IF( ISERR(_xlfn.NUMBERVALUE(CN22)), "El valor del porcentaje del aporte a salud debe ser un número válido. ", "")
)
)</f>
        <v/>
      </c>
      <c r="HU22" s="46">
        <f>IF($DS22,
IF(CO22="","Debes escribir el valor del aporte a salud. ",
IF( ISERR(_xlfn.NUMBERVALUE(CO22)), "El valor del aporte a salud debe ser un número válido. ", "")
)
)</f>
        <v/>
      </c>
      <c r="HV22" s="46">
        <f>IF($DS22,
IF( AND(CP22&lt;&gt;"", ISERR(_xlfn.NUMBERVALUE(CP22))), "El valor plan complementario debe ser un número válido. ", "")
)</f>
        <v/>
      </c>
      <c r="HW22" s="46">
        <f>IF($DS22,
IF(CQ22="","Debes escribir el porcentaje del aporte a pensión. ",
IF( ISERR(_xlfn.NUMBERVALUE(CQ22)), "El valor del porcentaje del aporte a pensión debe ser un número válido. ", "")
)
)</f>
        <v/>
      </c>
      <c r="HX22" s="46">
        <f>IF($DS22,
IF(CR22="","Debes escribir el valor del aporte a pensión. ",
IF( ISERR(_xlfn.NUMBERVALUE(CR22)), "El valor del aporte a salud debe ser un número válido. ", "")
)
)</f>
        <v/>
      </c>
      <c r="HY22" s="46">
        <f>IF($DS22,
IF( AND(CS22&lt;&gt;"", ISERR(_xlfn.NUMBERVALUE(CS22))), "El valor pensión voluntaria debe ser un número válido. ", "")
)</f>
        <v/>
      </c>
      <c r="HZ22" s="46">
        <f>CONCATENATE(CT22,CU22,CV22,CW22)&lt;&gt;""</f>
        <v/>
      </c>
      <c r="IA22" s="46">
        <f>IF(AND($DS22,HZ22),
IF(CT22="","Debes escribir el % del fondo de seguridad pensional. ",
IF( ISERR(_xlfn.NUMBERVALUE(CT22)), "El % del fondo de seguridad debe ser un número válido. ", "")
),
""
)</f>
        <v/>
      </c>
      <c r="IB22" s="46">
        <f>IF(AND($DS22,HZ22),
IF(CU22="","Debes escribir el valor del aporte al fondo de solidaridad pensional. ",
IF( ISERR(_xlfn.NUMBERVALUE(CU22)), "El valor del aporte al fondo de solidaridad pensional debe ser un número válido. ", "")
),
""
)</f>
        <v/>
      </c>
      <c r="IC22" s="46">
        <f>IF(AND($DS22,HZ22),
IF(CV22="","Debes escribir el % del fondo de subsistencia. ",
IF( ISERR(_xlfn.NUMBERVALUE(CV22)), "El % del fondo de subsistencia debe ser un número válido. ", "")
),
""
)</f>
        <v/>
      </c>
      <c r="ID22" s="46">
        <f>IF(AND($DS22,HZ22),
IF(CW22="","Debes escribir el valor del fondo de subsistencia. ",
IF( ISERR(_xlfn.NUMBERVALUE(CW22)), "El valor del fondo de subsistencia debe ser un número válido. ", "")
),
""
)</f>
        <v/>
      </c>
      <c r="IE22" s="46">
        <f>CONCATENATE(CX22,CY22)&lt;&gt;""</f>
        <v/>
      </c>
      <c r="IF22" s="46">
        <f>IF(AND($DS22,IE22),
IF(CX22="","Debes escribir el % de sindicato. ",
IF( ISERR(_xlfn.NUMBERVALUE(CX22)), "El % de sindicato debe ser un número válido. ", "")
),
""
)</f>
        <v/>
      </c>
      <c r="IG22" s="46">
        <f>IF(AND($DS22,IE22),
IF(CY22="","Debes escribir el valor del sindicato. ",
IF( ISERR(_xlfn.NUMBERVALUE(CY22)), "El valor del sindicato debe ser un número válido. ", "")
),
""
)</f>
        <v/>
      </c>
      <c r="IH22" s="46">
        <f>IF($DS22,
IF( AND(CZ22&lt;&gt;"", ISERR(_xlfn.NUMBERVALUE(CZ22))), "El valor de sanción pública debe ser un número válido. ", "")
)</f>
        <v/>
      </c>
      <c r="II22" s="46">
        <f>IF($DS22,
IF( AND(DA22&lt;&gt;"", ISERR(_xlfn.NUMBERVALUE(DA22))), "El valor de sanción privada debe ser un número válido. ", "")
)</f>
        <v/>
      </c>
      <c r="IJ22" s="46">
        <f>CONCATENATE(DB22,DC22)&lt;&gt;""</f>
        <v/>
      </c>
      <c r="IK22" s="46">
        <f>IF(AND($DS22,IJ22),
IF(DB22="","Debes escribir la descripción de libranza. ",""),
""
)</f>
        <v/>
      </c>
      <c r="IL22" s="46">
        <f>IF(AND($DS22,IJ22),
IF(DC22="","Debes escribir la cuota libranza. ",
IF(ISERR(_xlfn.NUMBERVALUE(DC22)),"El valor de la cuota libranza debe ser un número válido. ","")
),
""
)</f>
        <v/>
      </c>
      <c r="IM22" s="46">
        <f>IF($DS22,
IF( AND(DD22&lt;&gt;"", ISERR(_xlfn.NUMBERVALUE(DD22))), "El valor de pagos a terceros debe ser un número válido. ", "")
)</f>
        <v/>
      </c>
      <c r="IN22" s="46">
        <f>IF($DS22,
IF( AND(DE22&lt;&gt;"", ISERR(_xlfn.NUMBERVALUE(DE22))), "El valor de anticipos debe ser un número válido. ", "")
)</f>
        <v/>
      </c>
      <c r="IO22" s="46">
        <f>IF($DS22,
IF( AND(DF22&lt;&gt;"", ISERR(_xlfn.NUMBERVALUE(DF22))), "El valor de AFC debe ser un número válido. ", "")
)</f>
        <v/>
      </c>
      <c r="IP22" s="46">
        <f>IF($DS22,
IF( AND(DG22&lt;&gt;"", ISERR(_xlfn.NUMBERVALUE(DG22))), "El valor de rete-fuente debe ser un número válido. ", "")
)</f>
        <v/>
      </c>
      <c r="IQ22" s="46">
        <f>IF($DS22,
IF( AND(DH22&lt;&gt;"", ISERR(_xlfn.NUMBERVALUE(DH22))), "El valor de cooperativa de trabajo debe ser un número válido. ", "")
)</f>
        <v/>
      </c>
      <c r="IR22" s="46">
        <f>IF($DS22,
IF( AND(DI22&lt;&gt;"", ISERR(_xlfn.NUMBERVALUE(DI22))), "El valor de embargo fiscal debe ser un número válido. ", "")
)</f>
        <v/>
      </c>
      <c r="IS22" s="46">
        <f>IF($DS22,
IF( AND(DJ22&lt;&gt;"", ISERR(_xlfn.NUMBERVALUE(DJ22))), "El valor de educación debe ser un número válido. ", "")
)</f>
        <v/>
      </c>
      <c r="IT22" s="46">
        <f>IF($DS22,
IF( AND(DK22&lt;&gt;"", ISERR(_xlfn.NUMBERVALUE(DK22))), "El valor de reintegro debe ser un número válido. ", "")
)</f>
        <v/>
      </c>
      <c r="IU22" s="46">
        <f>IF($DS22,
IF( AND(DL22&lt;&gt;"", ISERR(_xlfn.NUMBERVALUE(DL22))), "El valor de deuda debe ser un número válido. ", "")
)</f>
        <v/>
      </c>
      <c r="IV22" s="46">
        <f>IF($DS22,
IF( AND(DM22&lt;&gt;"", ISERR(_xlfn.NUMBERVALUE(DM22))), "El valor de otras deducciones debe ser un número válido. ", "")
)</f>
        <v/>
      </c>
      <c r="IW22" s="46">
        <f>IF($DS22,
IF(DN22="","Debes escribir el valor de los devengos totales. ",
IF( ISERR(_xlfn.NUMBERVALUE(DN22)), "El valor de los devengos totales debe ser un número válido. ", "")
)
)</f>
        <v/>
      </c>
      <c r="IX22" s="46">
        <f>IF($DS22,
IF(DO22="","Debes escribir el valor de las deducciones totales. ",
IF( ISERR(_xlfn.NUMBERVALUE(DO22)), "El valor de las deducciones totales debe ser un número válido. ", "")
)
)</f>
        <v/>
      </c>
      <c r="IY22" s="46">
        <f>IF($DS22,
IF(DP22="","Debes escribir el valor del salario total. ",
IF( ISERR(_xlfn.NUMBERVALUE(DP22)), "El valor del salario total debe ser un número válido. ", "")
)
)</f>
        <v/>
      </c>
    </row>
    <row r="23">
      <c r="B23" s="48" t="n">
        <v>11</v>
      </c>
      <c r="C23" s="61">
        <f>IF(AND(DS23,DP23&lt;&gt;""),
IF(DQ23="","OK","Error"),
""
)</f>
        <v/>
      </c>
      <c r="D23" s="53" t="n"/>
      <c r="E23" s="52" t="n"/>
      <c r="F23" s="112" t="n"/>
      <c r="G23" s="52" t="n"/>
      <c r="H23" s="53" t="n"/>
      <c r="I23" s="52" t="n"/>
      <c r="J23" s="52" t="n"/>
      <c r="K23" s="53" t="n"/>
      <c r="L23" s="55" t="n"/>
      <c r="M23" s="108" t="n"/>
      <c r="N23" s="56" t="n"/>
      <c r="O23" s="52" t="n"/>
      <c r="P23" s="52" t="n"/>
      <c r="Q23" s="52" t="n"/>
      <c r="R23" s="52" t="n"/>
      <c r="S23" s="52" t="n"/>
      <c r="T23" s="53" t="n"/>
      <c r="U23" s="52" t="n"/>
      <c r="V23" s="52" t="n"/>
      <c r="W23" s="55" t="n"/>
      <c r="X23" s="55" t="n"/>
      <c r="Y23" s="52" t="n"/>
      <c r="Z23" s="55" t="n"/>
      <c r="AA23" s="52" t="n"/>
      <c r="AB23" s="53" t="n"/>
      <c r="AC23" s="53" t="n"/>
      <c r="AD23" s="53" t="n"/>
      <c r="AE23" s="177" t="n"/>
      <c r="AF23" s="113" t="n"/>
      <c r="AG23" s="177" t="n"/>
      <c r="AH23" s="178" t="n"/>
      <c r="AI23" s="178" t="n"/>
      <c r="AJ23" s="178" t="n"/>
      <c r="AK23" s="114" t="n"/>
      <c r="AL23" s="178" t="n"/>
      <c r="AM23" s="114" t="n"/>
      <c r="AN23" s="178" t="n"/>
      <c r="AO23" s="114" t="n"/>
      <c r="AP23" s="178" t="n"/>
      <c r="AQ23" s="114" t="n"/>
      <c r="AR23" s="178" t="n"/>
      <c r="AS23" s="114" t="n"/>
      <c r="AT23" s="178" t="n"/>
      <c r="AU23" s="114" t="n"/>
      <c r="AV23" s="178" t="n"/>
      <c r="AW23" s="114" t="n"/>
      <c r="AX23" s="178" t="n"/>
      <c r="AY23" s="114" t="n"/>
      <c r="AZ23" s="178" t="n"/>
      <c r="BA23" s="114" t="n"/>
      <c r="BB23" s="178" t="n"/>
      <c r="BC23" s="114" t="n"/>
      <c r="BD23" s="178" t="n"/>
      <c r="BE23" s="178" t="n"/>
      <c r="BF23" s="178" t="n"/>
      <c r="BG23" s="59" t="n"/>
      <c r="BH23" s="178" t="n"/>
      <c r="BI23" s="114" t="n"/>
      <c r="BJ23" s="53" t="n"/>
      <c r="BK23" s="178" t="n"/>
      <c r="BL23" s="114" t="n"/>
      <c r="BM23" s="178" t="n"/>
      <c r="BN23" s="114" t="n"/>
      <c r="BO23" s="178" t="n"/>
      <c r="BP23" s="178" t="n"/>
      <c r="BQ23" s="178" t="n"/>
      <c r="BR23" s="178" t="n"/>
      <c r="BS23" s="178" t="n"/>
      <c r="BT23" s="178" t="n"/>
      <c r="BU23" s="178" t="n"/>
      <c r="BV23" s="178" t="n"/>
      <c r="BW23" s="178" t="n"/>
      <c r="BX23" s="178" t="n"/>
      <c r="BY23" s="178" t="n"/>
      <c r="BZ23" s="178" t="n"/>
      <c r="CA23" s="178" t="n"/>
      <c r="CB23" s="178" t="n"/>
      <c r="CC23" s="178" t="n"/>
      <c r="CD23" s="178" t="n"/>
      <c r="CE23" s="178" t="n"/>
      <c r="CF23" s="178" t="n"/>
      <c r="CG23" s="178" t="n"/>
      <c r="CH23" s="178" t="n"/>
      <c r="CI23" s="178" t="n"/>
      <c r="CJ23" s="178" t="n"/>
      <c r="CK23" s="53" t="n"/>
      <c r="CL23" s="178" t="n"/>
      <c r="CM23" s="178" t="n"/>
      <c r="CN23" s="60" t="n"/>
      <c r="CO23" s="177" t="n"/>
      <c r="CP23" s="178" t="n"/>
      <c r="CQ23" s="60" t="n"/>
      <c r="CR23" s="177" t="n"/>
      <c r="CS23" s="178" t="n"/>
      <c r="CT23" s="59" t="n"/>
      <c r="CU23" s="178" t="n"/>
      <c r="CV23" s="59" t="n"/>
      <c r="CW23" s="178" t="n"/>
      <c r="CX23" s="59" t="n"/>
      <c r="CY23" s="178" t="n"/>
      <c r="CZ23" s="178" t="n"/>
      <c r="DA23" s="178" t="n"/>
      <c r="DB23" s="53" t="n"/>
      <c r="DC23" s="178" t="n"/>
      <c r="DD23" s="178" t="n"/>
      <c r="DE23" s="178" t="n"/>
      <c r="DF23" s="178" t="n"/>
      <c r="DG23" s="178" t="n"/>
      <c r="DH23" s="178" t="n"/>
      <c r="DI23" s="178" t="n"/>
      <c r="DJ23" s="178" t="n"/>
      <c r="DK23" s="178" t="n"/>
      <c r="DL23" s="178" t="n"/>
      <c r="DM23" s="178" t="n"/>
      <c r="DN23" s="177" t="n"/>
      <c r="DO23" s="177" t="n"/>
      <c r="DP23" s="177" t="n"/>
      <c r="DQ23" s="76">
        <f>IF(AND(DS23,DP23&lt;&gt;""),
CONCATENATE(DT23,DU23,DV23,DW23,DX23,DY23,DZ23,EA23,EB23,EC23,ED23,EE23,EF23,EG23,EH23,EI23,EJ23,EK23,EL23,EM23,EN23,EO23,EP23,EQ23,ES23,ET23,EU23,EV23,EW23,EX23,EY23,EZ23,FA23,FC23,FD23,FF23,FG23,FI23,FJ23,FL23,FM23,FO23,FP23,FR23,FS23,FU23,FV23,FX23,FY23,GA23,GB23,GD23,GE23,GF23,GH23,GI23,GJ23,GL23,GM23,GN23,GP23,GQ23,GS23,GT23,GU23,GV23,GW23,GX23,GY23,GZ23,HA23,HB23,HC23,HD23,HE23,HF23,HG23,HH23,HI23,HJ23,HK23,HL23,HM23,HN23,HO23,HQ23,HR23,HS23,HT23,HU23,HV23,HW23,HX23,HY23,IA23,IB23,IC23,ID23,IF23,IG23,IH23,II23,IK23,IL23,IM23,IN23,IO23,IP23,IQ23,IR23,IS23,IT23,IU23,IV23,IW23,IX23,IY23,IZ23),
""
)</f>
        <v/>
      </c>
      <c r="DR23" s="53" t="n"/>
      <c r="DS23" s="46">
        <f>CONCATENATE(D23,$E23,$F23,$G23,H23,$I23,$J23,K23,$L23,$M23,N23,$O23,$P23,$Q23,$R23,$S23,T23,$U23,$V23,$W23,$X23,$Y23,$Z23,$AA23,AB23,AC23,AD23,$AE23,$AF23,$AG23,AH23,AI23,AJ23,AK23,AL23,AM23,AN23,AO23,AP23,AQ23,AR23,AS23,AT23,AU23,AV23,AW23,AX23,AY23,AZ23,BA23,BB23,BC23,BD23,BE23,BF23,BG23,BH23,BI23,BJ23,BK23,BL23,BM23,BN23,BO23,BP23,BQ23,BR23,BS23,BT23,BU23,BV23,BW23,BX23,BY23,BZ23,CA23,CB23,CC23,CD23,CE23,CF23,CG23,CH23,CI23,CJ23,CK23,CL23,CM23,$CN23,$CO23,CP23,$CQ23,$CR23,CS23,CT23,CU23,CV23,CW23,CX23,CY23,CZ23,DA23,DB23,DC23,DD23,DE23,DF23,DG23,DH23,DI23,DJ23,DK23,DL23,DM23,$DN23,$DO23,$DP23,DR23)&lt;&gt;""</f>
        <v/>
      </c>
      <c r="DT23" s="46">
        <f>IF(AND($DS23,$E$4&lt;&gt;""),
IF(LEFT($E$4,2) = "1.",
IF(D23&lt;&gt;"","El CUNE sólo se envía en operaciones de novedad o ajuste. ",""),
IF(D23="","Debes escribir un CUNE válido para realizar operaciones de novedad o ajuste. ","")),
""
)</f>
        <v/>
      </c>
      <c r="DU23" s="46">
        <f>IF($DS23,
IF(E23="","Debes seleccionar el tipo de documento del empleado. ",
IF(_xlfn.IFNA(VLOOKUP(E23,TIPO_DE_DOCUMENTO,1,FALSE),-1)=-1,"El tipo de documento no es válido (por favor seleccionarlo de la lista). ","")
)
)</f>
        <v/>
      </c>
      <c r="DV23" s="46">
        <f>IF($DS23,
IF(F23="","Debes escribir el número de documento del empleado. ","")
)</f>
        <v/>
      </c>
      <c r="DW23" s="46">
        <f>IF($DS23,
IF(G23="","Debes escribir el primer nombre del empleado. ","")
)</f>
        <v/>
      </c>
      <c r="DY23" s="46">
        <f>IF($DS23,
IF(I23="","Debes escribir el primer apellido del empleado. ","")
)</f>
        <v/>
      </c>
      <c r="DZ23" s="46">
        <f>IF($DS23,
IF(J23="","Debes escribir el segundo apellido del empleado. ","")
)</f>
        <v/>
      </c>
      <c r="EB23" s="46">
        <f>IF($DS23,
IF(L23="","Debes escribir la fecha de ingreso del empleado. ",
IF(ISERR(DATE(YEAR(L23),MONTH(L23),DAY(L23))), "El valor ingresado en fecha de ingreso no tiene un formato válido. ","")
)
)</f>
        <v/>
      </c>
      <c r="EC23" s="46">
        <f>IF($DS23,
IF(M23="","Debes escribir el tiempo laborado. ",
IF( IFERROR(INT(M23),1.1) &lt;&gt; IFERROR(_xlfn.NUMBERVALUE(M23),1), "El valor de los días trabajados debe ser un número entero. ", "")
)
)</f>
        <v/>
      </c>
      <c r="ED23" s="46">
        <f>IF($DS23,
IF( AND(N23&lt;&gt;"", ISERR(DATE(YEAR(N23),MONTH(N23),DAY(N23))) ), "El valor ingresado en fecha de ingreso no tiene un formato válido. ",
IF( AND(N23&lt;&gt;"", $E$6&lt;&gt;"", DATE(YEAR(N23), MONTH(N23), 1) &lt;&gt; IFERROR(DATE(MID($E$6, 1, 4), MID($E$6, 6, 2),1), "1/1/1900") ), "La fecha de retiro debe estar dentro del período liquidado. ", "")
)
)</f>
        <v/>
      </c>
      <c r="EE23" s="46">
        <f>IF($DS23,
IF(O23="","Debes seleccionar el tipo de trabajador. ",
IF(_xlfn.IFNA(VLOOKUP(O23,TIPO_DE_TRABAJADOR,1,FALSE),-1)=-1,"El tipo de trabajador no es válido (por favor seleccionarlo de la lista). ","")
)
)</f>
        <v/>
      </c>
      <c r="EF23" s="46">
        <f>IF($DS23,
IF(P23="","Debes seleccionar si es un trabajador dependiente pensionado por vejez. ",
IF(_xlfn.IFNA(VLOOKUP(P23,SUBTIPO_DE_TRABAJADOR,1,FALSE),-1)=-1,"El tipo de trabajador dependiente pensionado por vejez no es válido (por favor seleccionarlo de la lista). ","")
)
)</f>
        <v/>
      </c>
      <c r="EG23" s="46">
        <f>IF($DS23,
IF(Q23="","Debes seleccionar el tipo de contrato del trabajador. ",
IF(_xlfn.IFNA(VLOOKUP(Q23,TIPO_DE_CONTRATO,1,FALSE),-1)=-1,"El tipo de contrato del trabajador no es válido (por favor seleccionarlo de la lista). ","")
)
)</f>
        <v/>
      </c>
      <c r="EH23" s="46">
        <f>IF($DS23,
IF(R23="","Debes seleccionar si es un salario integral. ",
IF(_xlfn.IFNA(VLOOKUP(R23,SI_NO,1,FALSE),-1)=-1,"Valor no válido para salario integral (por favor seleccionarlo de la lista). ","")
)
)</f>
        <v/>
      </c>
      <c r="EI23" s="46">
        <f>IF($DS23,
IF(S23="","Debes seleccionar si el trabajador realiza actividades de riesgo. ",
IF(_xlfn.IFNA(VLOOKUP(S23,SI_NO,1,FALSE),-1)=-1,"Valor no válido para actividad de alto riesgo (por favor seleccionarlo de la lista). ","")
)
)</f>
        <v/>
      </c>
      <c r="EK23" s="46">
        <f>IF($DS23,
IF(U23="","Debes escribir el código del municipio de residencia del trabajador. ",
IF(_xlfn.IFNA(VLOOKUP(U23,MUNICIPIO,1,FALSE),-1)=-1,"El municipio de residencia del trabajador es inválido (por favor seleccionarlo de la lista). ","")
)
)</f>
        <v/>
      </c>
      <c r="EL23" s="46">
        <f>IF($DS23,
IF(V23="","Debes escribir el la dirección de residendia del trabajador. ","")
)</f>
        <v/>
      </c>
      <c r="EM23" s="46">
        <f>IF($DS23,
IF(W23="","Debes escribir la fecha de inicio de la liquidación. ",
IF(ISERR(DATE(YEAR(W23),MONTH(W23),DAY(W23))),"El valor ingresado en fecha de inicio de liquidación no tiene un formato válido. ",
IF( AND($E$6&lt;&gt;"", DATE(YEAR(W23), MONTH(W23), 1) &lt;&gt; IFERROR(DATE(MID($E$6, 1, 4), MID($E$6, 6, 2),1), "1/1/1900") ), "La fecha de inicio de la liquidación debe estar dentro del período liquidado. ", "")
)
)
)</f>
        <v/>
      </c>
      <c r="EN23" s="46">
        <f>IF($DS23,
IF(X23="","Debes escribir la fecha de fin de la liquidación. ",
IF(ISERR(DATE(YEAR(X23),MONTH(X23),DAY(X23))),"El valor ingresado en fecha de fin de liquidación no tiene un formato válido. ",
IF( AND($E$6&lt;&gt;"", DATE(YEAR(X23), MONTH(X23), 1) &lt;&gt; IFERROR(DATE(MID($E$6, 1, 4), MID($E$6, 6, 2),1), "1/1/1900") ), "La fecha de fin de la liquidación debe estar dentro del período liquidado. ", "")
)
)
)</f>
        <v/>
      </c>
      <c r="EO23" s="46">
        <f>IF($DS23,
IF(Y23="","Debes escribir la frecuencia de pago del trabajador. ",
IF(_xlfn.IFNA(VLOOKUP(Y23,PERÍODO_DE_NÓMINA,1,FALSE),-1)=-1,"La frecuencia de pago es inválida (por favor seleccionarlo de la lista). ","")
)
)</f>
        <v/>
      </c>
      <c r="EP23" s="46">
        <f>IF($DS23,
IF(Z23="","Debes escribir la fecha de pago. ",
IF(ISERR(DATE(YEAR(Z23),MONTH(Z23),DAY(Z23))), "El valor ingresado en fecha de pago no tiene un formato válido. ","")
)
)</f>
        <v/>
      </c>
      <c r="EQ23" s="46">
        <f>IF($DS23,
IF(AA23="","Debes escribir el medio de pago. ",
IF(_xlfn.IFNA(VLOOKUP(AA23,MEDIOS_DE_PAGO,1,FALSE),-1)=-1,"El medio de pago es inválido (por favor seleccionarlo de la lista). ","")
)
)</f>
        <v/>
      </c>
      <c r="ER23" s="46">
        <f>OR(AA23='Tablas '!$T$4,AA23='Tablas '!$T$7,AA23='Tablas '!$T$8,AA23='Tablas '!$T$11)</f>
        <v/>
      </c>
      <c r="ES23" s="46">
        <f>IF(AND($DS23,ER23),
IF(AB23="","Debes escribir la entidad bancaria. ",""),
""
)</f>
        <v/>
      </c>
      <c r="ET23" s="46">
        <f>IF(AND($DS23,ER23),
IF(AC23="","Debes escribir el tipo de cuenta bancaria. ",
IF(_xlfn.IFNA(VLOOKUP(AC23,TIPO_DE_CUENTA,1,FALSE),-1)=-1,"El tipo de cuenta bancaria es inválida (por favor seleccionarlo de la lista). ","")
),
""
)</f>
        <v/>
      </c>
      <c r="EU23" s="46">
        <f>IF(AND($DS23,ER23),
IF(AD23="","Debes escribir el número de cuenta bancaria. ",""),
""
)</f>
        <v/>
      </c>
      <c r="EV23" s="46">
        <f>IF($DS23,
IF(AE23="","Debes escribir el valor del sueldo básico. ",
IF( ISERR(_xlfn.NUMBERVALUE(AE23)), "El valor del sueldo básico debe ser un número válido. ", "")
)
)</f>
        <v/>
      </c>
      <c r="EW23" s="46">
        <f>IF($DS23,
IF(AF23="","Debes escribir el número de días trabajados. ",
IF( IFERROR(INT(AF23),1.1) &lt;&gt; IFERROR(_xlfn.NUMBERVALUE(AF23),1), "La cantidad de días trabajados debe ser un número entero. ", "")
)
)</f>
        <v/>
      </c>
      <c r="EX23" s="46">
        <f>IF($DS23,
IF(AG23="","Debes escribir el valor del sueldo trabajado. ",
IF( ISERR(_xlfn.NUMBERVALUE(AG23)), "El valor del sueldo trabajado debe ser un número válido. ", "")
)
)</f>
        <v/>
      </c>
      <c r="EY23" s="46">
        <f>IF($DS23,
IF( AND(AH23&lt;&gt;"", ISERR(_xlfn.NUMBERVALUE(AH23))), "El valor del auxilio de transporte debe ser un número válido. ", "")
)</f>
        <v/>
      </c>
      <c r="EZ23" s="46">
        <f>IF($DS23,
IF( AND(AI23&lt;&gt;"", ISERR(_xlfn.NUMBERVALUE(AI23))), "El valor de viáticos salariales debe ser un número válido. ", "")
)</f>
        <v/>
      </c>
      <c r="FA23" s="46">
        <f>IF($DS23,
IF( AND(AJ23&lt;&gt;"", ISERR(_xlfn.NUMBERVALUE(AJ23))), "El valor de viáticos NO salariales debe ser un número válido. ", "")
)</f>
        <v/>
      </c>
      <c r="FB23" s="46">
        <f>CONCATENATE(AK23,AL23)&lt;&gt;""</f>
        <v/>
      </c>
      <c r="FC23" s="46">
        <f>IF(AND($DS23,FB23),
IF(AK23="","Debes escribir el número de horas extras diurnas. ",
IF( IFERROR(INT(AK23),1.1) &lt;&gt; IFERROR(_xlfn.NUMBERVALUE(AK23),1), "La cantidad de horas extras diurnas debe ser un número entero. ", "")
),
""
)</f>
        <v/>
      </c>
      <c r="FD23" s="46">
        <f>IF(AND($DS23,FB23),
IF(AL23="","Debes escribir el valor de las horas extras diurnas. ",
IF( ISERR(_xlfn.NUMBERVALUE(AL23)), "El valor de las horas extras duirnas debe ser un número válido. ", "")
),
""
)</f>
        <v/>
      </c>
      <c r="FE23" s="46">
        <f>CONCATENATE(AM23,AN23)&lt;&gt;""</f>
        <v/>
      </c>
      <c r="FF23" s="46">
        <f>IF(AND($DS23,FE23),
IF(AM23="","Debes escribir el número de horas extras nocturnas. ",
IF( IFERROR(INT(AM23),1.1) &lt;&gt; IFERROR(_xlfn.NUMBERVALUE(AM23),1), "La cantidad de horas extras nocturnas debe ser un número entero. ", "")
),
""
)</f>
        <v/>
      </c>
      <c r="FG23" s="46">
        <f>IF(AND($DS23,FE23),
IF(AN23="","Debes escribir el valor de las horas extras nocturnas. ",
IF( ISERR(_xlfn.NUMBERVALUE(AN23)), "El valor de las horas extras nocturnas debe ser un número válido. ", "")
),
""
)</f>
        <v/>
      </c>
      <c r="FH23" s="46">
        <f>CONCATENATE(AO23,AP23)&lt;&gt;""</f>
        <v/>
      </c>
      <c r="FI23" s="46">
        <f>IF(AND($DS23,FH23),
IF(AO23="","Debes escribir el número de horas extras diurnas dominicales y festivas. ",
IF( IFERROR(INT(AO23),1.1) &lt;&gt; IFERROR(_xlfn.NUMBERVALUE(AO23),1), "La cantidad de horas extras diurnas dominicales y festivas debe ser un número entero. ", "")
),
""
)</f>
        <v/>
      </c>
      <c r="FJ23" s="46">
        <f>IF(AND($DS23,FH23),
IF(AP23="","Debes escribir el valor de las horas extras diurnas dominicales y festivas. ",
IF( ISERR(_xlfn.NUMBERVALUE(AP23)), "El valor de las horas extras diurnas dominicales y festivas debe ser un número válido. ", "")
),
""
)</f>
        <v/>
      </c>
      <c r="FK23" s="46">
        <f>CONCATENATE(AQ23,AR23)&lt;&gt;""</f>
        <v/>
      </c>
      <c r="FL23" s="46">
        <f>IF(AND($DS23,FK23),
IF(AQ23="","Debes escribir el número de horas extras nocturnas dominicales y festivas. ",
IF( IFERROR(INT(AQ23),1.1) &lt;&gt; IFERROR(_xlfn.NUMBERVALUE(AQ23),1), "La cantidad de horas extras nocturnas dominicales y festivas debe ser un número entero. ", "")
),
""
)</f>
        <v/>
      </c>
      <c r="FM23" s="46">
        <f>IF(AND($DS23,FK23),
IF(AR23="","Debes escribir el valor de las horas extras nocturnas dominicales y festivas. ",
IF( ISERR(_xlfn.NUMBERVALUE(AR23)), "El valor de las horas extras nocturnas dominicales y festivas debe ser un número válido. ", "")
),
""
)</f>
        <v/>
      </c>
      <c r="FN23" s="46">
        <f>CONCATENATE(AS23,AT23)&lt;&gt;""</f>
        <v/>
      </c>
      <c r="FO23" s="46">
        <f>IF(AND($DS23,FN23),
IF(AS23="","Debes escribir el número de horas recargo nocturno. ",
IF( IFERROR(INT(AS23),1.1) &lt;&gt; IFERROR(_xlfn.NUMBERVALUE(AS23),1), "La cantidad de horas recargo nocturno debe ser un número entero. ", "")
),
""
)</f>
        <v/>
      </c>
      <c r="FP23" s="46">
        <f>IF(AND($DS23,FN23),
IF(AT23="","Debes escribir el valor de las horas recargo nocturno. ",
IF( ISERR(_xlfn.NUMBERVALUE(AT23)), "El valor de las horas recargo nocturno debe ser un número válido. ", "")
),
""
)</f>
        <v/>
      </c>
      <c r="FQ23" s="46">
        <f>CONCATENATE(AU23,AV23)&lt;&gt;""</f>
        <v/>
      </c>
      <c r="FR23" s="46">
        <f>IF(AND($DS23,FQ23),
IF(AU23="","Debes escribir el número de horas recargo diurno dominical y festivo. ",
IF( IFERROR(INT(AU23),1.1) &lt;&gt; IFERROR(_xlfn.NUMBERVALUE(AU23),1), "La cantidad de horas recargo diurno dominical y festivo debe ser un número entero. ", "")
),
""
)</f>
        <v/>
      </c>
      <c r="FS23" s="46">
        <f>IF(AND($DS23,FQ23),
IF(AV23="","Debes escribir el valor de las horas recargo diurno dominical y festivo. ",
IF( ISERR(_xlfn.NUMBERVALUE(AV23)), "El valor de las horas recargo diurno dominical y festivo debe ser un número válido. ", "")
),
""
)</f>
        <v/>
      </c>
      <c r="FT23" s="46">
        <f>CONCATENATE(AW23,AX23)&lt;&gt;""</f>
        <v/>
      </c>
      <c r="FU23" s="46">
        <f>IF(AND($DS23,FT23),
IF(AW23="","Debes escribir el número de horas recargo nocturno dominical y festivo. ",
IF( IFERROR(INT(AW23),1.1) &lt;&gt; IFERROR(_xlfn.NUMBERVALUE(AW23),1), "La cantidad de horas recargo nocturno dominical y festivo debe ser un número entero. ", "")
),
""
)</f>
        <v/>
      </c>
      <c r="FV23" s="46">
        <f>IF(AND($DS23,FT23),
IF(AX23="","Debes escribir el valor de las horas recargo nocturno dominical y festivo. ",
IF( ISERR(_xlfn.NUMBERVALUE(AX23)), "El valor de las horas recargo nocturno dominical y festivo debe ser un número válido. ", "")
),
""
)</f>
        <v/>
      </c>
      <c r="FW23" s="46">
        <f>CONCATENATE(AY23,AZ23)&lt;&gt;""</f>
        <v/>
      </c>
      <c r="FX23" s="46">
        <f>IF(AND($DS23,FW23),
IF(AY23="","Debes escribir el número de días de vacaciones comunes. ",
IF( IFERROR(INT(AY23),1.1) &lt;&gt; IFERROR(_xlfn.NUMBERVALUE(AY23),1), "La cantidad de días de vacaciones comunes debe ser un número entero. ", "")
),
""
)</f>
        <v/>
      </c>
      <c r="FY23" s="46">
        <f>IF(AND($DS23,FW23),
IF(AZ23="","Debes escribir el valor de las vacaciones comunes. ",
IF( ISERR(_xlfn.NUMBERVALUE(AZ23)), "El valor de las vacaciones comunes debe ser un número válido. ", "")
),
""
)</f>
        <v/>
      </c>
      <c r="FZ23" s="46">
        <f>CONCATENATE(BA23,BB23)&lt;&gt;""</f>
        <v/>
      </c>
      <c r="GA23" s="46">
        <f>IF(AND($DS23,FZ23),
IF(BA23="","Debes escribir el número de días de vacaciones compensadas. ",
IF( IFERROR(INT(BA23),1.1) &lt;&gt; IFERROR(_xlfn.NUMBERVALUE(BA23),1), "La cantidad de días de vacaciones compensadas debe ser un número entero. ", "")
),
""
)</f>
        <v/>
      </c>
      <c r="GB23" s="46">
        <f>IF(AND($DS23,FZ23),
IF(BB23="","Debes escribir el valor de las vacaciones compensadas. ",
IF( ISERR(_xlfn.NUMBERVALUE(BB23)), "El valor de las vacaciones compensadas debe ser un número válido. ", "")
),
""
)</f>
        <v/>
      </c>
      <c r="GC23" s="46">
        <f>CONCATENATE(BC23,BD23)&lt;&gt;""</f>
        <v/>
      </c>
      <c r="GD23" s="46">
        <f>IF(AND($DS23,GC23),
IF(BC23="","Debes escribir el número de días de prima salarial. ",
IF( IFERROR(INT(BC23),1.1) &lt;&gt; IFERROR(_xlfn.NUMBERVALUE(BC23),1), "La cantidad de días de prima salarial debe ser un número entero. ", "")
),
""
)</f>
        <v/>
      </c>
      <c r="GE23" s="46">
        <f>IF(AND($DS23,GC23),
IF(BD23="","Debes escribir el valor de los días de prima salarial. ",
IF( ISERR(_xlfn.NUMBERVALUE(BD23)), "El valor de los días de prima salarial debe ser un número válido. ", "")
),
""
)</f>
        <v/>
      </c>
      <c r="GF23" s="46">
        <f>IF($DS23,
IF( AND(BE23&lt;&gt;"", ISERR(_xlfn.NUMBERVALUE(BE23))), "El valor de la prima NO saliarial debe ser un número válido. ", "")
)</f>
        <v/>
      </c>
      <c r="GG23" s="46">
        <f>CONCATENATE(BF23,BG23,BH23)&lt;&gt;""</f>
        <v/>
      </c>
      <c r="GH23" s="46">
        <f>IF(AND($DS23,GG23),
IF(BF23="","Debes escribir el valor de las cesantías. ",
IF( ISERR(_xlfn.NUMBERVALUE(BF23)), "El valor de las cesantías debe ser un número válido. ", "")
),
""
)</f>
        <v/>
      </c>
      <c r="GI23" s="46">
        <f>IF(AND($DS23,GG23),
IF(BG23="","Debes escribir el % de cesantías. ",
IF( ISERR(_xlfn.NUMBERVALUE(BG23)), "El % de cesantías debe ser un número válido. ", "")
),
""
)</f>
        <v/>
      </c>
      <c r="GJ23" s="46">
        <f>IF(AND($DS23,GG23),
IF(BH23="","Debes escribir el valor de intereses de cesantías. ",
IF( ISERR(_xlfn.NUMBERVALUE(BH23)), "El valor de intereses de cesantías debe ser un número válido. ", "")
),
""
)</f>
        <v/>
      </c>
      <c r="GK23" s="46">
        <f>CONCATENATE(BI23,BJ23,BK23)&lt;&gt;""</f>
        <v/>
      </c>
      <c r="GL23" s="46">
        <f>IF(AND($DS23,GK23),
IF(BI23="","Debes escribir el número de días de incapacidad. ",
IF( IFERROR(INT(BI23),1.1) &lt;&gt; IFERROR(_xlfn.NUMBERVALUE(BI23),1), "La cantidad de días de incapacidad debe ser un número entero. ", "")
),
""
)</f>
        <v/>
      </c>
      <c r="GM23" s="46">
        <f>IF(AND($DS23,GK23),
IF(BJ23="","Debes escribir el tipo de incapacidad. ",
IF(_xlfn.IFNA(VLOOKUP(BJ23,TIPO_DE_INCAPACIDAD,1,FALSE),-1)=-1,"El tipo de incapacidad es inválida (por favor seleccionarlo de la lista). ","")
),
""
)</f>
        <v/>
      </c>
      <c r="GN23" s="46">
        <f>IF(AND($DS23,GK23),
IF(BK23="","Debes escribir el valor de la incapacidad. ",
IF( ISERR(_xlfn.NUMBERVALUE(BK23)), "El valor de la incapacidad debe ser un número válido. ", "")
),
""
)</f>
        <v/>
      </c>
      <c r="GO23" s="46">
        <f>CONCATENATE(BL23,BM23)&lt;&gt;""</f>
        <v/>
      </c>
      <c r="GP23" s="46">
        <f>IF(AND($DS23,GO23),
IF(BL23="","Debes escribir el número de días de licencia de maternidad o paternidad. ",
IF( IFERROR(INT(BL23),1.1) &lt;&gt; IFERROR(_xlfn.NUMBERVALUE(BL23),1), "La cantidad de días de licencia de maternidad o paternidad debe ser un número entero. ", "")
),
""
)</f>
        <v/>
      </c>
      <c r="GQ23" s="46">
        <f>IF(AND($DS23,GO23),
IF(BM23="","Debes escribir el valor de la licencia de maternidad o paternidad. ",
IF( ISERR(_xlfn.NUMBERVALUE(BM23)), "El valor de la licencia de maternidad o paternidad debe ser un número válido. ", "")
),
""
)</f>
        <v/>
      </c>
      <c r="GR23" s="46">
        <f>CONCATENATE(BN23,BO23)&lt;&gt;""</f>
        <v/>
      </c>
      <c r="GS23" s="46">
        <f>IF(AND($DS23,GR23),
IF(BN23="","Debes escribir el número de días de licencia remunerada. ",
IF( IFERROR(INT(BN23),1.1) &lt;&gt; IFERROR(_xlfn.NUMBERVALUE(BN23),1), "La cantidad de días de licencia remunerada debe ser un número entero. ", "")
),
""
)</f>
        <v/>
      </c>
      <c r="GT23" s="46">
        <f>IF(AND($DS23,GR23),
IF(BO23="","Debes escribir el valor de la licencia remunerada. ",
IF( ISERR(_xlfn.NUMBERVALUE(BO23)), "El valor de la licencia remunerada debe ser un número válido. ", "")
),
""
)</f>
        <v/>
      </c>
      <c r="GU23" s="46">
        <f>IF($DS23,
IF( AND(BP23&lt;&gt;"", ISERR(_xlfn.NUMBERVALUE(BP23))), "El valor de la licencia NO remunerada debe ser un número válido. ", "")
)</f>
        <v/>
      </c>
      <c r="GV23" s="46">
        <f>IF($DS23,
IF( AND(BQ23&lt;&gt;"", ISERR(_xlfn.NUMBERVALUE(BQ23))), "El valor de auxilios salariales debe ser un número válido. ", "")
)</f>
        <v/>
      </c>
      <c r="GW23" s="46">
        <f>IF($DS23,
IF( AND(BR23&lt;&gt;"", ISERR(_xlfn.NUMBERVALUE(BR23))), "El valor de auxilios NO salariales debe ser un número válido. ", "")
)</f>
        <v/>
      </c>
      <c r="GX23" s="46">
        <f>IF($DS23,
IF( AND(BS23&lt;&gt;"", ISERR(_xlfn.NUMBERVALUE(BS23))), "El valor de bonos salariales debe ser un número válido. ", "")
)</f>
        <v/>
      </c>
      <c r="GY23" s="46">
        <f>IF($DS23,
IF( AND(BT23&lt;&gt;"", ISERR(_xlfn.NUMBERVALUE(BT23))), "El valor de bonos NO salariales debe ser un número válido. ", "")
)</f>
        <v/>
      </c>
      <c r="GZ23" s="46">
        <f>IF($DS23,
IF( AND(BU23&lt;&gt;"", ISERR(_xlfn.NUMBERVALUE(BU23))), "El valor de bonos salariales de alimentación debe ser un número válido. ", "")
)</f>
        <v/>
      </c>
      <c r="HA23" s="46">
        <f>IF($DS23,
IF( AND(BV23&lt;&gt;"", ISERR(_xlfn.NUMBERVALUE(BV23))), "El valor de bonos NO salariales de alimentación debe ser un número válido. ", "")
)</f>
        <v/>
      </c>
      <c r="HB23" s="46">
        <f>IF($DS23,
IF( AND(BW23&lt;&gt;"", ISERR(_xlfn.NUMBERVALUE(BW23))), "El valor de bonificaciones salariales debe ser un número válido. ", "")
)</f>
        <v/>
      </c>
      <c r="HC23" s="46">
        <f>IF($DS23,
IF( AND(BX23&lt;&gt;"", ISERR(_xlfn.NUMBERVALUE(BX23))), "El valor de bonificaciones NO salariales debe ser un número válido. ", "")
)</f>
        <v/>
      </c>
      <c r="HD23" s="46">
        <f>IF($DS23,
IF( AND(BY23&lt;&gt;"", ISERR(_xlfn.NUMBERVALUE(BY23))), "El valor de compensaciones ordinarias debe ser un número válido. ", "")
)</f>
        <v/>
      </c>
      <c r="HE23" s="46">
        <f>IF($DS23,
IF( AND(BZ23&lt;&gt;"", ISERR(_xlfn.NUMBERVALUE(BZ23))), "El valor de compensaciones extraordinarias debe ser un número válido. ", "")
)</f>
        <v/>
      </c>
      <c r="HF23" s="46">
        <f>IF($DS23,
IF( AND(CA23&lt;&gt;"", ISERR(_xlfn.NUMBERVALUE(CA23))), "El valor de comisiones debe ser un número válido. ", "")
)</f>
        <v/>
      </c>
      <c r="HG23" s="46">
        <f>IF($DS23,
IF( AND(CB23&lt;&gt;"", ISERR(_xlfn.NUMBERVALUE(CB23))), "El valor de ausencia por huega debe ser un número válido. ", "")
)</f>
        <v/>
      </c>
      <c r="HH23" s="46">
        <f>IF($DS23,
IF( AND(CC23&lt;&gt;"", ISERR(_xlfn.NUMBERVALUE(CC23))), "El valor de anticipos debe ser un número válido. ", "")
)</f>
        <v/>
      </c>
      <c r="HI23" s="46">
        <f>IF($DS23,
IF( AND(CD23&lt;&gt;"", ISERR(_xlfn.NUMBERVALUE(CD23))), "El valor de pagos a terceros debe ser un número válido. ", "")
)</f>
        <v/>
      </c>
      <c r="HJ23" s="46">
        <f>IF($DS23,
IF( AND(CE23&lt;&gt;"", ISERR(_xlfn.NUMBERVALUE(CE23))), "El valor de dotación debe ser un número válido. ", "")
)</f>
        <v/>
      </c>
      <c r="HK23" s="46">
        <f>IF($DS23,
IF( AND(CF23&lt;&gt;"", ISERR(_xlfn.NUMBERVALUE(CF23))), "El valor de apoyo sostenibilidad debe ser un número válido. ", "")
)</f>
        <v/>
      </c>
      <c r="HL23" s="46">
        <f>IF($DS23,
IF( AND(CG23&lt;&gt;"", ISERR(_xlfn.NUMBERVALUE(CG23))), "El valor de teletrabajo debe ser un número válido. ", "")
)</f>
        <v/>
      </c>
      <c r="HM23" s="46">
        <f>IF($DS23,
IF( AND(CH23&lt;&gt;"", ISERR(_xlfn.NUMBERVALUE(CH23))), "El valor de bonificación de retiro debe ser un número válido. ", "")
)</f>
        <v/>
      </c>
      <c r="HN23" s="46">
        <f>IF($DS23,
IF( AND(CI23&lt;&gt;"", ISERR(_xlfn.NUMBERVALUE(CI23))), "El valor de indemnización de retiro debe ser un número válido. ", "")
)</f>
        <v/>
      </c>
      <c r="HO23" s="46">
        <f>IF($DS23,
IF( AND(CJ23&lt;&gt;"", ISERR(_xlfn.NUMBERVALUE(CJ23))), "El valor de reintegros debe ser un número válido. ", "")
)</f>
        <v/>
      </c>
      <c r="HP23" s="46">
        <f>CONCATENATE(CK23,CL23,CM23)&lt;&gt;""</f>
        <v/>
      </c>
      <c r="HQ23" s="46">
        <f>IF(AND($DS23,HP23),
IF(CK23="","Debes escribir la descripción de otro concepto no categorizado. ",""),
""
)</f>
        <v/>
      </c>
      <c r="HR23" s="46">
        <f>IF(AND($DS23,HP23),
IF(CONCATENATE(CL23,CM23)="","Debes escribir al menos un valor de concepto no categorizado (salarial o no salarial). ",
IF(ISERR(_xlfn.NUMBERVALUE(CL23)),"El valor salarial concepto no categorizado debe ser un número válido. ","")
),
""
)</f>
        <v/>
      </c>
      <c r="HS23" s="46">
        <f>IF(AND($DS23,HP23),
IF(CONCATENATE(CL23,CM23)="","Debes escribir al menos un valor de concepto no categorizado (salarial o no salarial). ",
IF(ISERR(_xlfn.NUMBERVALUE(CM23)),"El valor NO salarial concepto no categorizado debe ser un número válido. ","")
),
""
)</f>
        <v/>
      </c>
      <c r="HT23" s="46">
        <f>IF($DS23,
IF(CN23="","Debes escribir el porcentaje del aporte a salud. ",
IF( ISERR(_xlfn.NUMBERVALUE(CN23)), "El valor del porcentaje del aporte a salud debe ser un número válido. ", "")
)
)</f>
        <v/>
      </c>
      <c r="HU23" s="46">
        <f>IF($DS23,
IF(CO23="","Debes escribir el valor del aporte a salud. ",
IF( ISERR(_xlfn.NUMBERVALUE(CO23)), "El valor del aporte a salud debe ser un número válido. ", "")
)
)</f>
        <v/>
      </c>
      <c r="HV23" s="46">
        <f>IF($DS23,
IF( AND(CP23&lt;&gt;"", ISERR(_xlfn.NUMBERVALUE(CP23))), "El valor plan complementario debe ser un número válido. ", "")
)</f>
        <v/>
      </c>
      <c r="HW23" s="46">
        <f>IF($DS23,
IF(CQ23="","Debes escribir el porcentaje del aporte a pensión. ",
IF( ISERR(_xlfn.NUMBERVALUE(CQ23)), "El valor del porcentaje del aporte a pensión debe ser un número válido. ", "")
)
)</f>
        <v/>
      </c>
      <c r="HX23" s="46">
        <f>IF($DS23,
IF(CR23="","Debes escribir el valor del aporte a pensión. ",
IF( ISERR(_xlfn.NUMBERVALUE(CR23)), "El valor del aporte a salud debe ser un número válido. ", "")
)
)</f>
        <v/>
      </c>
      <c r="HY23" s="46">
        <f>IF($DS23,
IF( AND(CS23&lt;&gt;"", ISERR(_xlfn.NUMBERVALUE(CS23))), "El valor pensión voluntaria debe ser un número válido. ", "")
)</f>
        <v/>
      </c>
      <c r="HZ23" s="46">
        <f>CONCATENATE(CT23,CU23,CV23,CW23)&lt;&gt;""</f>
        <v/>
      </c>
      <c r="IA23" s="46">
        <f>IF(AND($DS23,HZ23),
IF(CT23="","Debes escribir el % del fondo de seguridad pensional. ",
IF( ISERR(_xlfn.NUMBERVALUE(CT23)), "El % del fondo de seguridad debe ser un número válido. ", "")
),
""
)</f>
        <v/>
      </c>
      <c r="IB23" s="46">
        <f>IF(AND($DS23,HZ23),
IF(CU23="","Debes escribir el valor del aporte al fondo de solidaridad pensional. ",
IF( ISERR(_xlfn.NUMBERVALUE(CU23)), "El valor del aporte al fondo de solidaridad pensional debe ser un número válido. ", "")
),
""
)</f>
        <v/>
      </c>
      <c r="IC23" s="46">
        <f>IF(AND($DS23,HZ23),
IF(CV23="","Debes escribir el % del fondo de subsistencia. ",
IF( ISERR(_xlfn.NUMBERVALUE(CV23)), "El % del fondo de subsistencia debe ser un número válido. ", "")
),
""
)</f>
        <v/>
      </c>
      <c r="ID23" s="46">
        <f>IF(AND($DS23,HZ23),
IF(CW23="","Debes escribir el valor del fondo de subsistencia. ",
IF( ISERR(_xlfn.NUMBERVALUE(CW23)), "El valor del fondo de subsistencia debe ser un número válido. ", "")
),
""
)</f>
        <v/>
      </c>
      <c r="IE23" s="46">
        <f>CONCATENATE(CX23,CY23)&lt;&gt;""</f>
        <v/>
      </c>
      <c r="IF23" s="46">
        <f>IF(AND($DS23,IE23),
IF(CX23="","Debes escribir el % de sindicato. ",
IF( ISERR(_xlfn.NUMBERVALUE(CX23)), "El % de sindicato debe ser un número válido. ", "")
),
""
)</f>
        <v/>
      </c>
      <c r="IG23" s="46">
        <f>IF(AND($DS23,IE23),
IF(CY23="","Debes escribir el valor del sindicato. ",
IF( ISERR(_xlfn.NUMBERVALUE(CY23)), "El valor del sindicato debe ser un número válido. ", "")
),
""
)</f>
        <v/>
      </c>
      <c r="IH23" s="46">
        <f>IF($DS23,
IF( AND(CZ23&lt;&gt;"", ISERR(_xlfn.NUMBERVALUE(CZ23))), "El valor de sanción pública debe ser un número válido. ", "")
)</f>
        <v/>
      </c>
      <c r="II23" s="46">
        <f>IF($DS23,
IF( AND(DA23&lt;&gt;"", ISERR(_xlfn.NUMBERVALUE(DA23))), "El valor de sanción privada debe ser un número válido. ", "")
)</f>
        <v/>
      </c>
      <c r="IJ23" s="46">
        <f>CONCATENATE(DB23,DC23)&lt;&gt;""</f>
        <v/>
      </c>
      <c r="IK23" s="46">
        <f>IF(AND($DS23,IJ23),
IF(DB23="","Debes escribir la descripción de libranza. ",""),
""
)</f>
        <v/>
      </c>
      <c r="IL23" s="46">
        <f>IF(AND($DS23,IJ23),
IF(DC23="","Debes escribir la cuota libranza. ",
IF(ISERR(_xlfn.NUMBERVALUE(DC23)),"El valor de la cuota libranza debe ser un número válido. ","")
),
""
)</f>
        <v/>
      </c>
      <c r="IM23" s="46">
        <f>IF($DS23,
IF( AND(DD23&lt;&gt;"", ISERR(_xlfn.NUMBERVALUE(DD23))), "El valor de pagos a terceros debe ser un número válido. ", "")
)</f>
        <v/>
      </c>
      <c r="IN23" s="46">
        <f>IF($DS23,
IF( AND(DE23&lt;&gt;"", ISERR(_xlfn.NUMBERVALUE(DE23))), "El valor de anticipos debe ser un número válido. ", "")
)</f>
        <v/>
      </c>
      <c r="IO23" s="46">
        <f>IF($DS23,
IF( AND(DF23&lt;&gt;"", ISERR(_xlfn.NUMBERVALUE(DF23))), "El valor de AFC debe ser un número válido. ", "")
)</f>
        <v/>
      </c>
      <c r="IP23" s="46">
        <f>IF($DS23,
IF( AND(DG23&lt;&gt;"", ISERR(_xlfn.NUMBERVALUE(DG23))), "El valor de rete-fuente debe ser un número válido. ", "")
)</f>
        <v/>
      </c>
      <c r="IQ23" s="46">
        <f>IF($DS23,
IF( AND(DH23&lt;&gt;"", ISERR(_xlfn.NUMBERVALUE(DH23))), "El valor de cooperativa de trabajo debe ser un número válido. ", "")
)</f>
        <v/>
      </c>
      <c r="IR23" s="46">
        <f>IF($DS23,
IF( AND(DI23&lt;&gt;"", ISERR(_xlfn.NUMBERVALUE(DI23))), "El valor de embargo fiscal debe ser un número válido. ", "")
)</f>
        <v/>
      </c>
      <c r="IS23" s="46">
        <f>IF($DS23,
IF( AND(DJ23&lt;&gt;"", ISERR(_xlfn.NUMBERVALUE(DJ23))), "El valor de educación debe ser un número válido. ", "")
)</f>
        <v/>
      </c>
      <c r="IT23" s="46">
        <f>IF($DS23,
IF( AND(DK23&lt;&gt;"", ISERR(_xlfn.NUMBERVALUE(DK23))), "El valor de reintegro debe ser un número válido. ", "")
)</f>
        <v/>
      </c>
      <c r="IU23" s="46">
        <f>IF($DS23,
IF( AND(DL23&lt;&gt;"", ISERR(_xlfn.NUMBERVALUE(DL23))), "El valor de deuda debe ser un número válido. ", "")
)</f>
        <v/>
      </c>
      <c r="IV23" s="46">
        <f>IF($DS23,
IF( AND(DM23&lt;&gt;"", ISERR(_xlfn.NUMBERVALUE(DM23))), "El valor de otras deducciones debe ser un número válido. ", "")
)</f>
        <v/>
      </c>
      <c r="IW23" s="46">
        <f>IF($DS23,
IF(DN23="","Debes escribir el valor de los devengos totales. ",
IF( ISERR(_xlfn.NUMBERVALUE(DN23)), "El valor de los devengos totales debe ser un número válido. ", "")
)
)</f>
        <v/>
      </c>
      <c r="IX23" s="46">
        <f>IF($DS23,
IF(DO23="","Debes escribir el valor de las deducciones totales. ",
IF( ISERR(_xlfn.NUMBERVALUE(DO23)), "El valor de las deducciones totales debe ser un número válido. ", "")
)
)</f>
        <v/>
      </c>
      <c r="IY23" s="46">
        <f>IF($DS23,
IF(DP23="","Debes escribir el valor del salario total. ",
IF( ISERR(_xlfn.NUMBERVALUE(DP23)), "El valor del salario total debe ser un número válido. ", "")
)
)</f>
        <v/>
      </c>
    </row>
    <row r="24">
      <c r="B24" s="48" t="n">
        <v>12</v>
      </c>
      <c r="C24" s="61">
        <f>IF(AND(DS24,DP24&lt;&gt;""),
IF(DQ24="","OK","Error"),
""
)</f>
        <v/>
      </c>
      <c r="D24" s="53" t="n"/>
      <c r="E24" s="52" t="n"/>
      <c r="F24" s="112" t="n"/>
      <c r="G24" s="52" t="n"/>
      <c r="H24" s="53" t="n"/>
      <c r="I24" s="52" t="n"/>
      <c r="J24" s="52" t="n"/>
      <c r="K24" s="53" t="n"/>
      <c r="L24" s="55" t="n"/>
      <c r="M24" s="108" t="n"/>
      <c r="N24" s="56" t="n"/>
      <c r="O24" s="52" t="n"/>
      <c r="P24" s="52" t="n"/>
      <c r="Q24" s="52" t="n"/>
      <c r="R24" s="52" t="n"/>
      <c r="S24" s="52" t="n"/>
      <c r="T24" s="53" t="n"/>
      <c r="U24" s="52" t="n"/>
      <c r="V24" s="52" t="n"/>
      <c r="W24" s="55" t="n"/>
      <c r="X24" s="55" t="n"/>
      <c r="Y24" s="52" t="n"/>
      <c r="Z24" s="55" t="n"/>
      <c r="AA24" s="52" t="n"/>
      <c r="AB24" s="53" t="n"/>
      <c r="AC24" s="53" t="n"/>
      <c r="AD24" s="53" t="n"/>
      <c r="AE24" s="177" t="n"/>
      <c r="AF24" s="113" t="n"/>
      <c r="AG24" s="177" t="n"/>
      <c r="AH24" s="178" t="n"/>
      <c r="AI24" s="178" t="n"/>
      <c r="AJ24" s="178" t="n"/>
      <c r="AK24" s="114" t="n"/>
      <c r="AL24" s="178" t="n"/>
      <c r="AM24" s="114" t="n"/>
      <c r="AN24" s="178" t="n"/>
      <c r="AO24" s="114" t="n"/>
      <c r="AP24" s="178" t="n"/>
      <c r="AQ24" s="114" t="n"/>
      <c r="AR24" s="178" t="n"/>
      <c r="AS24" s="114" t="n"/>
      <c r="AT24" s="178" t="n"/>
      <c r="AU24" s="114" t="n"/>
      <c r="AV24" s="178" t="n"/>
      <c r="AW24" s="114" t="n"/>
      <c r="AX24" s="178" t="n"/>
      <c r="AY24" s="114" t="n"/>
      <c r="AZ24" s="178" t="n"/>
      <c r="BA24" s="114" t="n"/>
      <c r="BB24" s="178" t="n"/>
      <c r="BC24" s="114" t="n"/>
      <c r="BD24" s="178" t="n"/>
      <c r="BE24" s="178" t="n"/>
      <c r="BF24" s="178" t="n"/>
      <c r="BG24" s="59" t="n"/>
      <c r="BH24" s="178" t="n"/>
      <c r="BI24" s="114" t="n"/>
      <c r="BJ24" s="53" t="n"/>
      <c r="BK24" s="178" t="n"/>
      <c r="BL24" s="114" t="n"/>
      <c r="BM24" s="178" t="n"/>
      <c r="BN24" s="114" t="n"/>
      <c r="BO24" s="178" t="n"/>
      <c r="BP24" s="178" t="n"/>
      <c r="BQ24" s="178" t="n"/>
      <c r="BR24" s="178" t="n"/>
      <c r="BS24" s="178" t="n"/>
      <c r="BT24" s="178" t="n"/>
      <c r="BU24" s="178" t="n"/>
      <c r="BV24" s="178" t="n"/>
      <c r="BW24" s="178" t="n"/>
      <c r="BX24" s="178" t="n"/>
      <c r="BY24" s="178" t="n"/>
      <c r="BZ24" s="178" t="n"/>
      <c r="CA24" s="178" t="n"/>
      <c r="CB24" s="178" t="n"/>
      <c r="CC24" s="178" t="n"/>
      <c r="CD24" s="178" t="n"/>
      <c r="CE24" s="178" t="n"/>
      <c r="CF24" s="178" t="n"/>
      <c r="CG24" s="178" t="n"/>
      <c r="CH24" s="178" t="n"/>
      <c r="CI24" s="178" t="n"/>
      <c r="CJ24" s="178" t="n"/>
      <c r="CK24" s="53" t="n"/>
      <c r="CL24" s="178" t="n"/>
      <c r="CM24" s="178" t="n"/>
      <c r="CN24" s="60" t="n"/>
      <c r="CO24" s="177" t="n"/>
      <c r="CP24" s="178" t="n"/>
      <c r="CQ24" s="60" t="n"/>
      <c r="CR24" s="177" t="n"/>
      <c r="CS24" s="178" t="n"/>
      <c r="CT24" s="59" t="n"/>
      <c r="CU24" s="178" t="n"/>
      <c r="CV24" s="59" t="n"/>
      <c r="CW24" s="178" t="n"/>
      <c r="CX24" s="59" t="n"/>
      <c r="CY24" s="178" t="n"/>
      <c r="CZ24" s="178" t="n"/>
      <c r="DA24" s="178" t="n"/>
      <c r="DB24" s="53" t="n"/>
      <c r="DC24" s="178" t="n"/>
      <c r="DD24" s="178" t="n"/>
      <c r="DE24" s="178" t="n"/>
      <c r="DF24" s="178" t="n"/>
      <c r="DG24" s="178" t="n"/>
      <c r="DH24" s="178" t="n"/>
      <c r="DI24" s="178" t="n"/>
      <c r="DJ24" s="178" t="n"/>
      <c r="DK24" s="178" t="n"/>
      <c r="DL24" s="178" t="n"/>
      <c r="DM24" s="178" t="n"/>
      <c r="DN24" s="177" t="n"/>
      <c r="DO24" s="177" t="n"/>
      <c r="DP24" s="177" t="n"/>
      <c r="DQ24" s="76">
        <f>IF(AND(DS24,DP24&lt;&gt;""),
CONCATENATE(DT24,DU24,DV24,DW24,DX24,DY24,DZ24,EA24,EB24,EC24,ED24,EE24,EF24,EG24,EH24,EI24,EJ24,EK24,EL24,EM24,EN24,EO24,EP24,EQ24,ES24,ET24,EU24,EV24,EW24,EX24,EY24,EZ24,FA24,FC24,FD24,FF24,FG24,FI24,FJ24,FL24,FM24,FO24,FP24,FR24,FS24,FU24,FV24,FX24,FY24,GA24,GB24,GD24,GE24,GF24,GH24,GI24,GJ24,GL24,GM24,GN24,GP24,GQ24,GS24,GT24,GU24,GV24,GW24,GX24,GY24,GZ24,HA24,HB24,HC24,HD24,HE24,HF24,HG24,HH24,HI24,HJ24,HK24,HL24,HM24,HN24,HO24,HQ24,HR24,HS24,HT24,HU24,HV24,HW24,HX24,HY24,IA24,IB24,IC24,ID24,IF24,IG24,IH24,II24,IK24,IL24,IM24,IN24,IO24,IP24,IQ24,IR24,IS24,IT24,IU24,IV24,IW24,IX24,IY24,IZ24),
""
)</f>
        <v/>
      </c>
      <c r="DR24" s="53" t="n"/>
      <c r="DS24" s="46">
        <f>CONCATENATE(D24,$E24,$F24,$G24,H24,$I24,$J24,K24,$L24,$M24,N24,$O24,$P24,$Q24,$R24,$S24,T24,$U24,$V24,$W24,$X24,$Y24,$Z24,$AA24,AB24,AC24,AD24,$AE24,$AF24,$AG24,AH24,AI24,AJ24,AK24,AL24,AM24,AN24,AO24,AP24,AQ24,AR24,AS24,AT24,AU24,AV24,AW24,AX24,AY24,AZ24,BA24,BB24,BC24,BD24,BE24,BF24,BG24,BH24,BI24,BJ24,BK24,BL24,BM24,BN24,BO24,BP24,BQ24,BR24,BS24,BT24,BU24,BV24,BW24,BX24,BY24,BZ24,CA24,CB24,CC24,CD24,CE24,CF24,CG24,CH24,CI24,CJ24,CK24,CL24,CM24,$CN24,$CO24,CP24,$CQ24,$CR24,CS24,CT24,CU24,CV24,CW24,CX24,CY24,CZ24,DA24,DB24,DC24,DD24,DE24,DF24,DG24,DH24,DI24,DJ24,DK24,DL24,DM24,$DN24,$DO24,$DP24,DR24)&lt;&gt;""</f>
        <v/>
      </c>
      <c r="DT24" s="46">
        <f>IF(AND($DS24,$E$4&lt;&gt;""),
IF(LEFT($E$4,2) = "1.",
IF(D24&lt;&gt;"","El CUNE sólo se envía en operaciones de novedad o ajuste. ",""),
IF(D24="","Debes escribir un CUNE válido para realizar operaciones de novedad o ajuste. ","")),
""
)</f>
        <v/>
      </c>
      <c r="DU24" s="46">
        <f>IF($DS24,
IF(E24="","Debes seleccionar el tipo de documento del empleado. ",
IF(_xlfn.IFNA(VLOOKUP(E24,TIPO_DE_DOCUMENTO,1,FALSE),-1)=-1,"El tipo de documento no es válido (por favor seleccionarlo de la lista). ","")
)
)</f>
        <v/>
      </c>
      <c r="DV24" s="46">
        <f>IF($DS24,
IF(F24="","Debes escribir el número de documento del empleado. ","")
)</f>
        <v/>
      </c>
      <c r="DW24" s="46">
        <f>IF($DS24,
IF(G24="","Debes escribir el primer nombre del empleado. ","")
)</f>
        <v/>
      </c>
      <c r="DY24" s="46">
        <f>IF($DS24,
IF(I24="","Debes escribir el primer apellido del empleado. ","")
)</f>
        <v/>
      </c>
      <c r="DZ24" s="46">
        <f>IF($DS24,
IF(J24="","Debes escribir el segundo apellido del empleado. ","")
)</f>
        <v/>
      </c>
      <c r="EB24" s="46">
        <f>IF($DS24,
IF(L24="","Debes escribir la fecha de ingreso del empleado. ",
IF(ISERR(DATE(YEAR(L24),MONTH(L24),DAY(L24))), "El valor ingresado en fecha de ingreso no tiene un formato válido. ","")
)
)</f>
        <v/>
      </c>
      <c r="EC24" s="46">
        <f>IF($DS24,
IF(M24="","Debes escribir el tiempo laborado. ",
IF( IFERROR(INT(M24),1.1) &lt;&gt; IFERROR(_xlfn.NUMBERVALUE(M24),1), "El valor de los días trabajados debe ser un número entero. ", "")
)
)</f>
        <v/>
      </c>
      <c r="ED24" s="46">
        <f>IF($DS24,
IF( AND(N24&lt;&gt;"", ISERR(DATE(YEAR(N24),MONTH(N24),DAY(N24))) ), "El valor ingresado en fecha de ingreso no tiene un formato válido. ",
IF( AND(N24&lt;&gt;"", $E$6&lt;&gt;"", DATE(YEAR(N24), MONTH(N24), 1) &lt;&gt; IFERROR(DATE(MID($E$6, 1, 4), MID($E$6, 6, 2),1), "1/1/1900") ), "La fecha de retiro debe estar dentro del período liquidado. ", "")
)
)</f>
        <v/>
      </c>
      <c r="EE24" s="46">
        <f>IF($DS24,
IF(O24="","Debes seleccionar el tipo de trabajador. ",
IF(_xlfn.IFNA(VLOOKUP(O24,TIPO_DE_TRABAJADOR,1,FALSE),-1)=-1,"El tipo de trabajador no es válido (por favor seleccionarlo de la lista). ","")
)
)</f>
        <v/>
      </c>
      <c r="EF24" s="46">
        <f>IF($DS24,
IF(P24="","Debes seleccionar si es un trabajador dependiente pensionado por vejez. ",
IF(_xlfn.IFNA(VLOOKUP(P24,SUBTIPO_DE_TRABAJADOR,1,FALSE),-1)=-1,"El tipo de trabajador dependiente pensionado por vejez no es válido (por favor seleccionarlo de la lista). ","")
)
)</f>
        <v/>
      </c>
      <c r="EG24" s="46">
        <f>IF($DS24,
IF(Q24="","Debes seleccionar el tipo de contrato del trabajador. ",
IF(_xlfn.IFNA(VLOOKUP(Q24,TIPO_DE_CONTRATO,1,FALSE),-1)=-1,"El tipo de contrato del trabajador no es válido (por favor seleccionarlo de la lista). ","")
)
)</f>
        <v/>
      </c>
      <c r="EH24" s="46">
        <f>IF($DS24,
IF(R24="","Debes seleccionar si es un salario integral. ",
IF(_xlfn.IFNA(VLOOKUP(R24,SI_NO,1,FALSE),-1)=-1,"Valor no válido para salario integral (por favor seleccionarlo de la lista). ","")
)
)</f>
        <v/>
      </c>
      <c r="EI24" s="46">
        <f>IF($DS24,
IF(S24="","Debes seleccionar si el trabajador realiza actividades de riesgo. ",
IF(_xlfn.IFNA(VLOOKUP(S24,SI_NO,1,FALSE),-1)=-1,"Valor no válido para actividad de alto riesgo (por favor seleccionarlo de la lista). ","")
)
)</f>
        <v/>
      </c>
      <c r="EK24" s="46">
        <f>IF($DS24,
IF(U24="","Debes escribir el código del municipio de residencia del trabajador. ",
IF(_xlfn.IFNA(VLOOKUP(U24,MUNICIPIO,1,FALSE),-1)=-1,"El municipio de residencia del trabajador es inválido (por favor seleccionarlo de la lista). ","")
)
)</f>
        <v/>
      </c>
      <c r="EL24" s="46">
        <f>IF($DS24,
IF(V24="","Debes escribir el la dirección de residendia del trabajador. ","")
)</f>
        <v/>
      </c>
      <c r="EM24" s="46">
        <f>IF($DS24,
IF(W24="","Debes escribir la fecha de inicio de la liquidación. ",
IF(ISERR(DATE(YEAR(W24),MONTH(W24),DAY(W24))),"El valor ingresado en fecha de inicio de liquidación no tiene un formato válido. ",
IF( AND($E$6&lt;&gt;"", DATE(YEAR(W24), MONTH(W24), 1) &lt;&gt; IFERROR(DATE(MID($E$6, 1, 4), MID($E$6, 6, 2),1), "1/1/1900") ), "La fecha de inicio de la liquidación debe estar dentro del período liquidado. ", "")
)
)
)</f>
        <v/>
      </c>
      <c r="EN24" s="46">
        <f>IF($DS24,
IF(X24="","Debes escribir la fecha de fin de la liquidación. ",
IF(ISERR(DATE(YEAR(X24),MONTH(X24),DAY(X24))),"El valor ingresado en fecha de fin de liquidación no tiene un formato válido. ",
IF( AND($E$6&lt;&gt;"", DATE(YEAR(X24), MONTH(X24), 1) &lt;&gt; IFERROR(DATE(MID($E$6, 1, 4), MID($E$6, 6, 2),1), "1/1/1900") ), "La fecha de fin de la liquidación debe estar dentro del período liquidado. ", "")
)
)
)</f>
        <v/>
      </c>
      <c r="EO24" s="46">
        <f>IF($DS24,
IF(Y24="","Debes escribir la frecuencia de pago del trabajador. ",
IF(_xlfn.IFNA(VLOOKUP(Y24,PERÍODO_DE_NÓMINA,1,FALSE),-1)=-1,"La frecuencia de pago es inválida (por favor seleccionarlo de la lista). ","")
)
)</f>
        <v/>
      </c>
      <c r="EP24" s="46">
        <f>IF($DS24,
IF(Z24="","Debes escribir la fecha de pago. ",
IF(ISERR(DATE(YEAR(Z24),MONTH(Z24),DAY(Z24))), "El valor ingresado en fecha de pago no tiene un formato válido. ","")
)
)</f>
        <v/>
      </c>
      <c r="EQ24" s="46">
        <f>IF($DS24,
IF(AA24="","Debes escribir el medio de pago. ",
IF(_xlfn.IFNA(VLOOKUP(AA24,MEDIOS_DE_PAGO,1,FALSE),-1)=-1,"El medio de pago es inválido (por favor seleccionarlo de la lista). ","")
)
)</f>
        <v/>
      </c>
      <c r="ER24" s="46">
        <f>OR(AA24='Tablas '!$T$4,AA24='Tablas '!$T$7,AA24='Tablas '!$T$8,AA24='Tablas '!$T$11)</f>
        <v/>
      </c>
      <c r="ES24" s="46">
        <f>IF(AND($DS24,ER24),
IF(AB24="","Debes escribir la entidad bancaria. ",""),
""
)</f>
        <v/>
      </c>
      <c r="ET24" s="46">
        <f>IF(AND($DS24,ER24),
IF(AC24="","Debes escribir el tipo de cuenta bancaria. ",
IF(_xlfn.IFNA(VLOOKUP(AC24,TIPO_DE_CUENTA,1,FALSE),-1)=-1,"El tipo de cuenta bancaria es inválida (por favor seleccionarlo de la lista). ","")
),
""
)</f>
        <v/>
      </c>
      <c r="EU24" s="46">
        <f>IF(AND($DS24,ER24),
IF(AD24="","Debes escribir el número de cuenta bancaria. ",""),
""
)</f>
        <v/>
      </c>
      <c r="EV24" s="46">
        <f>IF($DS24,
IF(AE24="","Debes escribir el valor del sueldo básico. ",
IF( ISERR(_xlfn.NUMBERVALUE(AE24)), "El valor del sueldo básico debe ser un número válido. ", "")
)
)</f>
        <v/>
      </c>
      <c r="EW24" s="46">
        <f>IF($DS24,
IF(AF24="","Debes escribir el número de días trabajados. ",
IF( IFERROR(INT(AF24),1.1) &lt;&gt; IFERROR(_xlfn.NUMBERVALUE(AF24),1), "La cantidad de días trabajados debe ser un número entero. ", "")
)
)</f>
        <v/>
      </c>
      <c r="EX24" s="46">
        <f>IF($DS24,
IF(AG24="","Debes escribir el valor del sueldo trabajado. ",
IF( ISERR(_xlfn.NUMBERVALUE(AG24)), "El valor del sueldo trabajado debe ser un número válido. ", "")
)
)</f>
        <v/>
      </c>
      <c r="EY24" s="46">
        <f>IF($DS24,
IF( AND(AH24&lt;&gt;"", ISERR(_xlfn.NUMBERVALUE(AH24))), "El valor del auxilio de transporte debe ser un número válido. ", "")
)</f>
        <v/>
      </c>
      <c r="EZ24" s="46">
        <f>IF($DS24,
IF( AND(AI24&lt;&gt;"", ISERR(_xlfn.NUMBERVALUE(AI24))), "El valor de viáticos salariales debe ser un número válido. ", "")
)</f>
        <v/>
      </c>
      <c r="FA24" s="46">
        <f>IF($DS24,
IF( AND(AJ24&lt;&gt;"", ISERR(_xlfn.NUMBERVALUE(AJ24))), "El valor de viáticos NO salariales debe ser un número válido. ", "")
)</f>
        <v/>
      </c>
      <c r="FB24" s="46">
        <f>CONCATENATE(AK24,AL24)&lt;&gt;""</f>
        <v/>
      </c>
      <c r="FC24" s="46">
        <f>IF(AND($DS24,FB24),
IF(AK24="","Debes escribir el número de horas extras diurnas. ",
IF( IFERROR(INT(AK24),1.1) &lt;&gt; IFERROR(_xlfn.NUMBERVALUE(AK24),1), "La cantidad de horas extras diurnas debe ser un número entero. ", "")
),
""
)</f>
        <v/>
      </c>
      <c r="FD24" s="46">
        <f>IF(AND($DS24,FB24),
IF(AL24="","Debes escribir el valor de las horas extras diurnas. ",
IF( ISERR(_xlfn.NUMBERVALUE(AL24)), "El valor de las horas extras duirnas debe ser un número válido. ", "")
),
""
)</f>
        <v/>
      </c>
      <c r="FE24" s="46">
        <f>CONCATENATE(AM24,AN24)&lt;&gt;""</f>
        <v/>
      </c>
      <c r="FF24" s="46">
        <f>IF(AND($DS24,FE24),
IF(AM24="","Debes escribir el número de horas extras nocturnas. ",
IF( IFERROR(INT(AM24),1.1) &lt;&gt; IFERROR(_xlfn.NUMBERVALUE(AM24),1), "La cantidad de horas extras nocturnas debe ser un número entero. ", "")
),
""
)</f>
        <v/>
      </c>
      <c r="FG24" s="46">
        <f>IF(AND($DS24,FE24),
IF(AN24="","Debes escribir el valor de las horas extras nocturnas. ",
IF( ISERR(_xlfn.NUMBERVALUE(AN24)), "El valor de las horas extras nocturnas debe ser un número válido. ", "")
),
""
)</f>
        <v/>
      </c>
      <c r="FH24" s="46">
        <f>CONCATENATE(AO24,AP24)&lt;&gt;""</f>
        <v/>
      </c>
      <c r="FI24" s="46">
        <f>IF(AND($DS24,FH24),
IF(AO24="","Debes escribir el número de horas extras diurnas dominicales y festivas. ",
IF( IFERROR(INT(AO24),1.1) &lt;&gt; IFERROR(_xlfn.NUMBERVALUE(AO24),1), "La cantidad de horas extras diurnas dominicales y festivas debe ser un número entero. ", "")
),
""
)</f>
        <v/>
      </c>
      <c r="FJ24" s="46">
        <f>IF(AND($DS24,FH24),
IF(AP24="","Debes escribir el valor de las horas extras diurnas dominicales y festivas. ",
IF( ISERR(_xlfn.NUMBERVALUE(AP24)), "El valor de las horas extras diurnas dominicales y festivas debe ser un número válido. ", "")
),
""
)</f>
        <v/>
      </c>
      <c r="FK24" s="46">
        <f>CONCATENATE(AQ24,AR24)&lt;&gt;""</f>
        <v/>
      </c>
      <c r="FL24" s="46">
        <f>IF(AND($DS24,FK24),
IF(AQ24="","Debes escribir el número de horas extras nocturnas dominicales y festivas. ",
IF( IFERROR(INT(AQ24),1.1) &lt;&gt; IFERROR(_xlfn.NUMBERVALUE(AQ24),1), "La cantidad de horas extras nocturnas dominicales y festivas debe ser un número entero. ", "")
),
""
)</f>
        <v/>
      </c>
      <c r="FM24" s="46">
        <f>IF(AND($DS24,FK24),
IF(AR24="","Debes escribir el valor de las horas extras nocturnas dominicales y festivas. ",
IF( ISERR(_xlfn.NUMBERVALUE(AR24)), "El valor de las horas extras nocturnas dominicales y festivas debe ser un número válido. ", "")
),
""
)</f>
        <v/>
      </c>
      <c r="FN24" s="46">
        <f>CONCATENATE(AS24,AT24)&lt;&gt;""</f>
        <v/>
      </c>
      <c r="FO24" s="46">
        <f>IF(AND($DS24,FN24),
IF(AS24="","Debes escribir el número de horas recargo nocturno. ",
IF( IFERROR(INT(AS24),1.1) &lt;&gt; IFERROR(_xlfn.NUMBERVALUE(AS24),1), "La cantidad de horas recargo nocturno debe ser un número entero. ", "")
),
""
)</f>
        <v/>
      </c>
      <c r="FP24" s="46">
        <f>IF(AND($DS24,FN24),
IF(AT24="","Debes escribir el valor de las horas recargo nocturno. ",
IF( ISERR(_xlfn.NUMBERVALUE(AT24)), "El valor de las horas recargo nocturno debe ser un número válido. ", "")
),
""
)</f>
        <v/>
      </c>
      <c r="FQ24" s="46">
        <f>CONCATENATE(AU24,AV24)&lt;&gt;""</f>
        <v/>
      </c>
      <c r="FR24" s="46">
        <f>IF(AND($DS24,FQ24),
IF(AU24="","Debes escribir el número de horas recargo diurno dominical y festivo. ",
IF( IFERROR(INT(AU24),1.1) &lt;&gt; IFERROR(_xlfn.NUMBERVALUE(AU24),1), "La cantidad de horas recargo diurno dominical y festivo debe ser un número entero. ", "")
),
""
)</f>
        <v/>
      </c>
      <c r="FS24" s="46">
        <f>IF(AND($DS24,FQ24),
IF(AV24="","Debes escribir el valor de las horas recargo diurno dominical y festivo. ",
IF( ISERR(_xlfn.NUMBERVALUE(AV24)), "El valor de las horas recargo diurno dominical y festivo debe ser un número válido. ", "")
),
""
)</f>
        <v/>
      </c>
      <c r="FT24" s="46">
        <f>CONCATENATE(AW24,AX24)&lt;&gt;""</f>
        <v/>
      </c>
      <c r="FU24" s="46">
        <f>IF(AND($DS24,FT24),
IF(AW24="","Debes escribir el número de horas recargo nocturno dominical y festivo. ",
IF( IFERROR(INT(AW24),1.1) &lt;&gt; IFERROR(_xlfn.NUMBERVALUE(AW24),1), "La cantidad de horas recargo nocturno dominical y festivo debe ser un número entero. ", "")
),
""
)</f>
        <v/>
      </c>
      <c r="FV24" s="46">
        <f>IF(AND($DS24,FT24),
IF(AX24="","Debes escribir el valor de las horas recargo nocturno dominical y festivo. ",
IF( ISERR(_xlfn.NUMBERVALUE(AX24)), "El valor de las horas recargo nocturno dominical y festivo debe ser un número válido. ", "")
),
""
)</f>
        <v/>
      </c>
      <c r="FW24" s="46">
        <f>CONCATENATE(AY24,AZ24)&lt;&gt;""</f>
        <v/>
      </c>
      <c r="FX24" s="46">
        <f>IF(AND($DS24,FW24),
IF(AY24="","Debes escribir el número de días de vacaciones comunes. ",
IF( IFERROR(INT(AY24),1.1) &lt;&gt; IFERROR(_xlfn.NUMBERVALUE(AY24),1), "La cantidad de días de vacaciones comunes debe ser un número entero. ", "")
),
""
)</f>
        <v/>
      </c>
      <c r="FY24" s="46">
        <f>IF(AND($DS24,FW24),
IF(AZ24="","Debes escribir el valor de las vacaciones comunes. ",
IF( ISERR(_xlfn.NUMBERVALUE(AZ24)), "El valor de las vacaciones comunes debe ser un número válido. ", "")
),
""
)</f>
        <v/>
      </c>
      <c r="FZ24" s="46">
        <f>CONCATENATE(BA24,BB24)&lt;&gt;""</f>
        <v/>
      </c>
      <c r="GA24" s="46">
        <f>IF(AND($DS24,FZ24),
IF(BA24="","Debes escribir el número de días de vacaciones compensadas. ",
IF( IFERROR(INT(BA24),1.1) &lt;&gt; IFERROR(_xlfn.NUMBERVALUE(BA24),1), "La cantidad de días de vacaciones compensadas debe ser un número entero. ", "")
),
""
)</f>
        <v/>
      </c>
      <c r="GB24" s="46">
        <f>IF(AND($DS24,FZ24),
IF(BB24="","Debes escribir el valor de las vacaciones compensadas. ",
IF( ISERR(_xlfn.NUMBERVALUE(BB24)), "El valor de las vacaciones compensadas debe ser un número válido. ", "")
),
""
)</f>
        <v/>
      </c>
      <c r="GC24" s="46">
        <f>CONCATENATE(BC24,BD24)&lt;&gt;""</f>
        <v/>
      </c>
      <c r="GD24" s="46">
        <f>IF(AND($DS24,GC24),
IF(BC24="","Debes escribir el número de días de prima salarial. ",
IF( IFERROR(INT(BC24),1.1) &lt;&gt; IFERROR(_xlfn.NUMBERVALUE(BC24),1), "La cantidad de días de prima salarial debe ser un número entero. ", "")
),
""
)</f>
        <v/>
      </c>
      <c r="GE24" s="46">
        <f>IF(AND($DS24,GC24),
IF(BD24="","Debes escribir el valor de los días de prima salarial. ",
IF( ISERR(_xlfn.NUMBERVALUE(BD24)), "El valor de los días de prima salarial debe ser un número válido. ", "")
),
""
)</f>
        <v/>
      </c>
      <c r="GF24" s="46">
        <f>IF($DS24,
IF( AND(BE24&lt;&gt;"", ISERR(_xlfn.NUMBERVALUE(BE24))), "El valor de la prima NO saliarial debe ser un número válido. ", "")
)</f>
        <v/>
      </c>
      <c r="GG24" s="46">
        <f>CONCATENATE(BF24,BG24,BH24)&lt;&gt;""</f>
        <v/>
      </c>
      <c r="GH24" s="46">
        <f>IF(AND($DS24,GG24),
IF(BF24="","Debes escribir el valor de las cesantías. ",
IF( ISERR(_xlfn.NUMBERVALUE(BF24)), "El valor de las cesantías debe ser un número válido. ", "")
),
""
)</f>
        <v/>
      </c>
      <c r="GI24" s="46">
        <f>IF(AND($DS24,GG24),
IF(BG24="","Debes escribir el % de cesantías. ",
IF( ISERR(_xlfn.NUMBERVALUE(BG24)), "El % de cesantías debe ser un número válido. ", "")
),
""
)</f>
        <v/>
      </c>
      <c r="GJ24" s="46">
        <f>IF(AND($DS24,GG24),
IF(BH24="","Debes escribir el valor de intereses de cesantías. ",
IF( ISERR(_xlfn.NUMBERVALUE(BH24)), "El valor de intereses de cesantías debe ser un número válido. ", "")
),
""
)</f>
        <v/>
      </c>
      <c r="GK24" s="46">
        <f>CONCATENATE(BI24,BJ24,BK24)&lt;&gt;""</f>
        <v/>
      </c>
      <c r="GL24" s="46">
        <f>IF(AND($DS24,GK24),
IF(BI24="","Debes escribir el número de días de incapacidad. ",
IF( IFERROR(INT(BI24),1.1) &lt;&gt; IFERROR(_xlfn.NUMBERVALUE(BI24),1), "La cantidad de días de incapacidad debe ser un número entero. ", "")
),
""
)</f>
        <v/>
      </c>
      <c r="GM24" s="46">
        <f>IF(AND($DS24,GK24),
IF(BJ24="","Debes escribir el tipo de incapacidad. ",
IF(_xlfn.IFNA(VLOOKUP(BJ24,TIPO_DE_INCAPACIDAD,1,FALSE),-1)=-1,"El tipo de incapacidad es inválida (por favor seleccionarlo de la lista). ","")
),
""
)</f>
        <v/>
      </c>
      <c r="GN24" s="46">
        <f>IF(AND($DS24,GK24),
IF(BK24="","Debes escribir el valor de la incapacidad. ",
IF( ISERR(_xlfn.NUMBERVALUE(BK24)), "El valor de la incapacidad debe ser un número válido. ", "")
),
""
)</f>
        <v/>
      </c>
      <c r="GO24" s="46">
        <f>CONCATENATE(BL24,BM24)&lt;&gt;""</f>
        <v/>
      </c>
      <c r="GP24" s="46">
        <f>IF(AND($DS24,GO24),
IF(BL24="","Debes escribir el número de días de licencia de maternidad o paternidad. ",
IF( IFERROR(INT(BL24),1.1) &lt;&gt; IFERROR(_xlfn.NUMBERVALUE(BL24),1), "La cantidad de días de licencia de maternidad o paternidad debe ser un número entero. ", "")
),
""
)</f>
        <v/>
      </c>
      <c r="GQ24" s="46">
        <f>IF(AND($DS24,GO24),
IF(BM24="","Debes escribir el valor de la licencia de maternidad o paternidad. ",
IF( ISERR(_xlfn.NUMBERVALUE(BM24)), "El valor de la licencia de maternidad o paternidad debe ser un número válido. ", "")
),
""
)</f>
        <v/>
      </c>
      <c r="GR24" s="46">
        <f>CONCATENATE(BN24,BO24)&lt;&gt;""</f>
        <v/>
      </c>
      <c r="GS24" s="46">
        <f>IF(AND($DS24,GR24),
IF(BN24="","Debes escribir el número de días de licencia remunerada. ",
IF( IFERROR(INT(BN24),1.1) &lt;&gt; IFERROR(_xlfn.NUMBERVALUE(BN24),1), "La cantidad de días de licencia remunerada debe ser un número entero. ", "")
),
""
)</f>
        <v/>
      </c>
      <c r="GT24" s="46">
        <f>IF(AND($DS24,GR24),
IF(BO24="","Debes escribir el valor de la licencia remunerada. ",
IF( ISERR(_xlfn.NUMBERVALUE(BO24)), "El valor de la licencia remunerada debe ser un número válido. ", "")
),
""
)</f>
        <v/>
      </c>
      <c r="GU24" s="46">
        <f>IF($DS24,
IF( AND(BP24&lt;&gt;"", ISERR(_xlfn.NUMBERVALUE(BP24))), "El valor de la licencia NO remunerada debe ser un número válido. ", "")
)</f>
        <v/>
      </c>
      <c r="GV24" s="46">
        <f>IF($DS24,
IF( AND(BQ24&lt;&gt;"", ISERR(_xlfn.NUMBERVALUE(BQ24))), "El valor de auxilios salariales debe ser un número válido. ", "")
)</f>
        <v/>
      </c>
      <c r="GW24" s="46">
        <f>IF($DS24,
IF( AND(BR24&lt;&gt;"", ISERR(_xlfn.NUMBERVALUE(BR24))), "El valor de auxilios NO salariales debe ser un número válido. ", "")
)</f>
        <v/>
      </c>
      <c r="GX24" s="46">
        <f>IF($DS24,
IF( AND(BS24&lt;&gt;"", ISERR(_xlfn.NUMBERVALUE(BS24))), "El valor de bonos salariales debe ser un número válido. ", "")
)</f>
        <v/>
      </c>
      <c r="GY24" s="46">
        <f>IF($DS24,
IF( AND(BT24&lt;&gt;"", ISERR(_xlfn.NUMBERVALUE(BT24))), "El valor de bonos NO salariales debe ser un número válido. ", "")
)</f>
        <v/>
      </c>
      <c r="GZ24" s="46">
        <f>IF($DS24,
IF( AND(BU24&lt;&gt;"", ISERR(_xlfn.NUMBERVALUE(BU24))), "El valor de bonos salariales de alimentación debe ser un número válido. ", "")
)</f>
        <v/>
      </c>
      <c r="HA24" s="46">
        <f>IF($DS24,
IF( AND(BV24&lt;&gt;"", ISERR(_xlfn.NUMBERVALUE(BV24))), "El valor de bonos NO salariales de alimentación debe ser un número válido. ", "")
)</f>
        <v/>
      </c>
      <c r="HB24" s="46">
        <f>IF($DS24,
IF( AND(BW24&lt;&gt;"", ISERR(_xlfn.NUMBERVALUE(BW24))), "El valor de bonificaciones salariales debe ser un número válido. ", "")
)</f>
        <v/>
      </c>
      <c r="HC24" s="46">
        <f>IF($DS24,
IF( AND(BX24&lt;&gt;"", ISERR(_xlfn.NUMBERVALUE(BX24))), "El valor de bonificaciones NO salariales debe ser un número válido. ", "")
)</f>
        <v/>
      </c>
      <c r="HD24" s="46">
        <f>IF($DS24,
IF( AND(BY24&lt;&gt;"", ISERR(_xlfn.NUMBERVALUE(BY24))), "El valor de compensaciones ordinarias debe ser un número válido. ", "")
)</f>
        <v/>
      </c>
      <c r="HE24" s="46">
        <f>IF($DS24,
IF( AND(BZ24&lt;&gt;"", ISERR(_xlfn.NUMBERVALUE(BZ24))), "El valor de compensaciones extraordinarias debe ser un número válido. ", "")
)</f>
        <v/>
      </c>
      <c r="HF24" s="46">
        <f>IF($DS24,
IF( AND(CA24&lt;&gt;"", ISERR(_xlfn.NUMBERVALUE(CA24))), "El valor de comisiones debe ser un número válido. ", "")
)</f>
        <v/>
      </c>
      <c r="HG24" s="46">
        <f>IF($DS24,
IF( AND(CB24&lt;&gt;"", ISERR(_xlfn.NUMBERVALUE(CB24))), "El valor de ausencia por huega debe ser un número válido. ", "")
)</f>
        <v/>
      </c>
      <c r="HH24" s="46">
        <f>IF($DS24,
IF( AND(CC24&lt;&gt;"", ISERR(_xlfn.NUMBERVALUE(CC24))), "El valor de anticipos debe ser un número válido. ", "")
)</f>
        <v/>
      </c>
      <c r="HI24" s="46">
        <f>IF($DS24,
IF( AND(CD24&lt;&gt;"", ISERR(_xlfn.NUMBERVALUE(CD24))), "El valor de pagos a terceros debe ser un número válido. ", "")
)</f>
        <v/>
      </c>
      <c r="HJ24" s="46">
        <f>IF($DS24,
IF( AND(CE24&lt;&gt;"", ISERR(_xlfn.NUMBERVALUE(CE24))), "El valor de dotación debe ser un número válido. ", "")
)</f>
        <v/>
      </c>
      <c r="HK24" s="46">
        <f>IF($DS24,
IF( AND(CF24&lt;&gt;"", ISERR(_xlfn.NUMBERVALUE(CF24))), "El valor de apoyo sostenibilidad debe ser un número válido. ", "")
)</f>
        <v/>
      </c>
      <c r="HL24" s="46">
        <f>IF($DS24,
IF( AND(CG24&lt;&gt;"", ISERR(_xlfn.NUMBERVALUE(CG24))), "El valor de teletrabajo debe ser un número válido. ", "")
)</f>
        <v/>
      </c>
      <c r="HM24" s="46">
        <f>IF($DS24,
IF( AND(CH24&lt;&gt;"", ISERR(_xlfn.NUMBERVALUE(CH24))), "El valor de bonificación de retiro debe ser un número válido. ", "")
)</f>
        <v/>
      </c>
      <c r="HN24" s="46">
        <f>IF($DS24,
IF( AND(CI24&lt;&gt;"", ISERR(_xlfn.NUMBERVALUE(CI24))), "El valor de indemnización de retiro debe ser un número válido. ", "")
)</f>
        <v/>
      </c>
      <c r="HO24" s="46">
        <f>IF($DS24,
IF( AND(CJ24&lt;&gt;"", ISERR(_xlfn.NUMBERVALUE(CJ24))), "El valor de reintegros debe ser un número válido. ", "")
)</f>
        <v/>
      </c>
      <c r="HP24" s="46">
        <f>CONCATENATE(CK24,CL24,CM24)&lt;&gt;""</f>
        <v/>
      </c>
      <c r="HQ24" s="46">
        <f>IF(AND($DS24,HP24),
IF(CK24="","Debes escribir la descripción de otro concepto no categorizado. ",""),
""
)</f>
        <v/>
      </c>
      <c r="HR24" s="46">
        <f>IF(AND($DS24,HP24),
IF(CONCATENATE(CL24,CM24)="","Debes escribir al menos un valor de concepto no categorizado (salarial o no salarial). ",
IF(ISERR(_xlfn.NUMBERVALUE(CL24)),"El valor salarial concepto no categorizado debe ser un número válido. ","")
),
""
)</f>
        <v/>
      </c>
      <c r="HS24" s="46">
        <f>IF(AND($DS24,HP24),
IF(CONCATENATE(CL24,CM24)="","Debes escribir al menos un valor de concepto no categorizado (salarial o no salarial). ",
IF(ISERR(_xlfn.NUMBERVALUE(CM24)),"El valor NO salarial concepto no categorizado debe ser un número válido. ","")
),
""
)</f>
        <v/>
      </c>
      <c r="HT24" s="46">
        <f>IF($DS24,
IF(CN24="","Debes escribir el porcentaje del aporte a salud. ",
IF( ISERR(_xlfn.NUMBERVALUE(CN24)), "El valor del porcentaje del aporte a salud debe ser un número válido. ", "")
)
)</f>
        <v/>
      </c>
      <c r="HU24" s="46">
        <f>IF($DS24,
IF(CO24="","Debes escribir el valor del aporte a salud. ",
IF( ISERR(_xlfn.NUMBERVALUE(CO24)), "El valor del aporte a salud debe ser un número válido. ", "")
)
)</f>
        <v/>
      </c>
      <c r="HV24" s="46">
        <f>IF($DS24,
IF( AND(CP24&lt;&gt;"", ISERR(_xlfn.NUMBERVALUE(CP24))), "El valor plan complementario debe ser un número válido. ", "")
)</f>
        <v/>
      </c>
      <c r="HW24" s="46">
        <f>IF($DS24,
IF(CQ24="","Debes escribir el porcentaje del aporte a pensión. ",
IF( ISERR(_xlfn.NUMBERVALUE(CQ24)), "El valor del porcentaje del aporte a pensión debe ser un número válido. ", "")
)
)</f>
        <v/>
      </c>
      <c r="HX24" s="46">
        <f>IF($DS24,
IF(CR24="","Debes escribir el valor del aporte a pensión. ",
IF( ISERR(_xlfn.NUMBERVALUE(CR24)), "El valor del aporte a salud debe ser un número válido. ", "")
)
)</f>
        <v/>
      </c>
      <c r="HY24" s="46">
        <f>IF($DS24,
IF( AND(CS24&lt;&gt;"", ISERR(_xlfn.NUMBERVALUE(CS24))), "El valor pensión voluntaria debe ser un número válido. ", "")
)</f>
        <v/>
      </c>
      <c r="HZ24" s="46">
        <f>CONCATENATE(CT24,CU24,CV24,CW24)&lt;&gt;""</f>
        <v/>
      </c>
      <c r="IA24" s="46">
        <f>IF(AND($DS24,HZ24),
IF(CT24="","Debes escribir el % del fondo de seguridad pensional. ",
IF( ISERR(_xlfn.NUMBERVALUE(CT24)), "El % del fondo de seguridad debe ser un número válido. ", "")
),
""
)</f>
        <v/>
      </c>
      <c r="IB24" s="46">
        <f>IF(AND($DS24,HZ24),
IF(CU24="","Debes escribir el valor del aporte al fondo de solidaridad pensional. ",
IF( ISERR(_xlfn.NUMBERVALUE(CU24)), "El valor del aporte al fondo de solidaridad pensional debe ser un número válido. ", "")
),
""
)</f>
        <v/>
      </c>
      <c r="IC24" s="46">
        <f>IF(AND($DS24,HZ24),
IF(CV24="","Debes escribir el % del fondo de subsistencia. ",
IF( ISERR(_xlfn.NUMBERVALUE(CV24)), "El % del fondo de subsistencia debe ser un número válido. ", "")
),
""
)</f>
        <v/>
      </c>
      <c r="ID24" s="46">
        <f>IF(AND($DS24,HZ24),
IF(CW24="","Debes escribir el valor del fondo de subsistencia. ",
IF( ISERR(_xlfn.NUMBERVALUE(CW24)), "El valor del fondo de subsistencia debe ser un número válido. ", "")
),
""
)</f>
        <v/>
      </c>
      <c r="IE24" s="46">
        <f>CONCATENATE(CX24,CY24)&lt;&gt;""</f>
        <v/>
      </c>
      <c r="IF24" s="46">
        <f>IF(AND($DS24,IE24),
IF(CX24="","Debes escribir el % de sindicato. ",
IF( ISERR(_xlfn.NUMBERVALUE(CX24)), "El % de sindicato debe ser un número válido. ", "")
),
""
)</f>
        <v/>
      </c>
      <c r="IG24" s="46">
        <f>IF(AND($DS24,IE24),
IF(CY24="","Debes escribir el valor del sindicato. ",
IF( ISERR(_xlfn.NUMBERVALUE(CY24)), "El valor del sindicato debe ser un número válido. ", "")
),
""
)</f>
        <v/>
      </c>
      <c r="IH24" s="46">
        <f>IF($DS24,
IF( AND(CZ24&lt;&gt;"", ISERR(_xlfn.NUMBERVALUE(CZ24))), "El valor de sanción pública debe ser un número válido. ", "")
)</f>
        <v/>
      </c>
      <c r="II24" s="46">
        <f>IF($DS24,
IF( AND(DA24&lt;&gt;"", ISERR(_xlfn.NUMBERVALUE(DA24))), "El valor de sanción privada debe ser un número válido. ", "")
)</f>
        <v/>
      </c>
      <c r="IJ24" s="46">
        <f>CONCATENATE(DB24,DC24)&lt;&gt;""</f>
        <v/>
      </c>
      <c r="IK24" s="46">
        <f>IF(AND($DS24,IJ24),
IF(DB24="","Debes escribir la descripción de libranza. ",""),
""
)</f>
        <v/>
      </c>
      <c r="IL24" s="46">
        <f>IF(AND($DS24,IJ24),
IF(DC24="","Debes escribir la cuota libranza. ",
IF(ISERR(_xlfn.NUMBERVALUE(DC24)),"El valor de la cuota libranza debe ser un número válido. ","")
),
""
)</f>
        <v/>
      </c>
      <c r="IM24" s="46">
        <f>IF($DS24,
IF( AND(DD24&lt;&gt;"", ISERR(_xlfn.NUMBERVALUE(DD24))), "El valor de pagos a terceros debe ser un número válido. ", "")
)</f>
        <v/>
      </c>
      <c r="IN24" s="46">
        <f>IF($DS24,
IF( AND(DE24&lt;&gt;"", ISERR(_xlfn.NUMBERVALUE(DE24))), "El valor de anticipos debe ser un número válido. ", "")
)</f>
        <v/>
      </c>
      <c r="IO24" s="46">
        <f>IF($DS24,
IF( AND(DF24&lt;&gt;"", ISERR(_xlfn.NUMBERVALUE(DF24))), "El valor de AFC debe ser un número válido. ", "")
)</f>
        <v/>
      </c>
      <c r="IP24" s="46">
        <f>IF($DS24,
IF( AND(DG24&lt;&gt;"", ISERR(_xlfn.NUMBERVALUE(DG24))), "El valor de rete-fuente debe ser un número válido. ", "")
)</f>
        <v/>
      </c>
      <c r="IQ24" s="46">
        <f>IF($DS24,
IF( AND(DH24&lt;&gt;"", ISERR(_xlfn.NUMBERVALUE(DH24))), "El valor de cooperativa de trabajo debe ser un número válido. ", "")
)</f>
        <v/>
      </c>
      <c r="IR24" s="46">
        <f>IF($DS24,
IF( AND(DI24&lt;&gt;"", ISERR(_xlfn.NUMBERVALUE(DI24))), "El valor de embargo fiscal debe ser un número válido. ", "")
)</f>
        <v/>
      </c>
      <c r="IS24" s="46">
        <f>IF($DS24,
IF( AND(DJ24&lt;&gt;"", ISERR(_xlfn.NUMBERVALUE(DJ24))), "El valor de educación debe ser un número válido. ", "")
)</f>
        <v/>
      </c>
      <c r="IT24" s="46">
        <f>IF($DS24,
IF( AND(DK24&lt;&gt;"", ISERR(_xlfn.NUMBERVALUE(DK24))), "El valor de reintegro debe ser un número válido. ", "")
)</f>
        <v/>
      </c>
      <c r="IU24" s="46">
        <f>IF($DS24,
IF( AND(DL24&lt;&gt;"", ISERR(_xlfn.NUMBERVALUE(DL24))), "El valor de deuda debe ser un número válido. ", "")
)</f>
        <v/>
      </c>
      <c r="IV24" s="46">
        <f>IF($DS24,
IF( AND(DM24&lt;&gt;"", ISERR(_xlfn.NUMBERVALUE(DM24))), "El valor de otras deducciones debe ser un número válido. ", "")
)</f>
        <v/>
      </c>
      <c r="IW24" s="46">
        <f>IF($DS24,
IF(DN24="","Debes escribir el valor de los devengos totales. ",
IF( ISERR(_xlfn.NUMBERVALUE(DN24)), "El valor de los devengos totales debe ser un número válido. ", "")
)
)</f>
        <v/>
      </c>
      <c r="IX24" s="46">
        <f>IF($DS24,
IF(DO24="","Debes escribir el valor de las deducciones totales. ",
IF( ISERR(_xlfn.NUMBERVALUE(DO24)), "El valor de las deducciones totales debe ser un número válido. ", "")
)
)</f>
        <v/>
      </c>
      <c r="IY24" s="46">
        <f>IF($DS24,
IF(DP24="","Debes escribir el valor del salario total. ",
IF( ISERR(_xlfn.NUMBERVALUE(DP24)), "El valor del salario total debe ser un número válido. ", "")
)
)</f>
        <v/>
      </c>
    </row>
    <row r="25">
      <c r="B25" s="48" t="n">
        <v>13</v>
      </c>
      <c r="C25" s="61">
        <f>IF(AND(DS25,DP25&lt;&gt;""),
IF(DQ25="","OK","Error"),
""
)</f>
        <v/>
      </c>
      <c r="D25" s="53" t="n"/>
      <c r="E25" s="52" t="n"/>
      <c r="F25" s="112" t="n"/>
      <c r="G25" s="52" t="n"/>
      <c r="H25" s="53" t="n"/>
      <c r="I25" s="52" t="n"/>
      <c r="J25" s="52" t="n"/>
      <c r="K25" s="53" t="n"/>
      <c r="L25" s="55" t="n"/>
      <c r="M25" s="108" t="n"/>
      <c r="N25" s="56" t="n"/>
      <c r="O25" s="52" t="n"/>
      <c r="P25" s="52" t="n"/>
      <c r="Q25" s="52" t="n"/>
      <c r="R25" s="52" t="n"/>
      <c r="S25" s="52" t="n"/>
      <c r="T25" s="53" t="n"/>
      <c r="U25" s="52" t="n"/>
      <c r="V25" s="52" t="n"/>
      <c r="W25" s="55" t="n"/>
      <c r="X25" s="55" t="n"/>
      <c r="Y25" s="52" t="n"/>
      <c r="Z25" s="55" t="n"/>
      <c r="AA25" s="52" t="n"/>
      <c r="AB25" s="53" t="n"/>
      <c r="AC25" s="53" t="n"/>
      <c r="AD25" s="53" t="n"/>
      <c r="AE25" s="177" t="n"/>
      <c r="AF25" s="113" t="n"/>
      <c r="AG25" s="177" t="n"/>
      <c r="AH25" s="178" t="n"/>
      <c r="AI25" s="178" t="n"/>
      <c r="AJ25" s="178" t="n"/>
      <c r="AK25" s="114" t="n"/>
      <c r="AL25" s="178" t="n"/>
      <c r="AM25" s="114" t="n"/>
      <c r="AN25" s="178" t="n"/>
      <c r="AO25" s="114" t="n"/>
      <c r="AP25" s="178" t="n"/>
      <c r="AQ25" s="114" t="n"/>
      <c r="AR25" s="178" t="n"/>
      <c r="AS25" s="114" t="n"/>
      <c r="AT25" s="178" t="n"/>
      <c r="AU25" s="114" t="n"/>
      <c r="AV25" s="178" t="n"/>
      <c r="AW25" s="114" t="n"/>
      <c r="AX25" s="178" t="n"/>
      <c r="AY25" s="114" t="n"/>
      <c r="AZ25" s="178" t="n"/>
      <c r="BA25" s="114" t="n"/>
      <c r="BB25" s="178" t="n"/>
      <c r="BC25" s="114" t="n"/>
      <c r="BD25" s="178" t="n"/>
      <c r="BE25" s="178" t="n"/>
      <c r="BF25" s="178" t="n"/>
      <c r="BG25" s="59" t="n"/>
      <c r="BH25" s="178" t="n"/>
      <c r="BI25" s="114" t="n"/>
      <c r="BJ25" s="53" t="n"/>
      <c r="BK25" s="178" t="n"/>
      <c r="BL25" s="114" t="n"/>
      <c r="BM25" s="178" t="n"/>
      <c r="BN25" s="114" t="n"/>
      <c r="BO25" s="178" t="n"/>
      <c r="BP25" s="178" t="n"/>
      <c r="BQ25" s="178" t="n"/>
      <c r="BR25" s="178" t="n"/>
      <c r="BS25" s="178" t="n"/>
      <c r="BT25" s="178" t="n"/>
      <c r="BU25" s="178" t="n"/>
      <c r="BV25" s="178" t="n"/>
      <c r="BW25" s="178" t="n"/>
      <c r="BX25" s="178" t="n"/>
      <c r="BY25" s="178" t="n"/>
      <c r="BZ25" s="178" t="n"/>
      <c r="CA25" s="178" t="n"/>
      <c r="CB25" s="178" t="n"/>
      <c r="CC25" s="178" t="n"/>
      <c r="CD25" s="178" t="n"/>
      <c r="CE25" s="178" t="n"/>
      <c r="CF25" s="178" t="n"/>
      <c r="CG25" s="178" t="n"/>
      <c r="CH25" s="178" t="n"/>
      <c r="CI25" s="178" t="n"/>
      <c r="CJ25" s="178" t="n"/>
      <c r="CK25" s="53" t="n"/>
      <c r="CL25" s="178" t="n"/>
      <c r="CM25" s="178" t="n"/>
      <c r="CN25" s="60" t="n"/>
      <c r="CO25" s="177" t="n"/>
      <c r="CP25" s="178" t="n"/>
      <c r="CQ25" s="60" t="n"/>
      <c r="CR25" s="177" t="n"/>
      <c r="CS25" s="178" t="n"/>
      <c r="CT25" s="59" t="n"/>
      <c r="CU25" s="178" t="n"/>
      <c r="CV25" s="59" t="n"/>
      <c r="CW25" s="178" t="n"/>
      <c r="CX25" s="59" t="n"/>
      <c r="CY25" s="178" t="n"/>
      <c r="CZ25" s="178" t="n"/>
      <c r="DA25" s="178" t="n"/>
      <c r="DB25" s="53" t="n"/>
      <c r="DC25" s="178" t="n"/>
      <c r="DD25" s="178" t="n"/>
      <c r="DE25" s="178" t="n"/>
      <c r="DF25" s="178" t="n"/>
      <c r="DG25" s="178" t="n"/>
      <c r="DH25" s="178" t="n"/>
      <c r="DI25" s="178" t="n"/>
      <c r="DJ25" s="178" t="n"/>
      <c r="DK25" s="178" t="n"/>
      <c r="DL25" s="178" t="n"/>
      <c r="DM25" s="178" t="n"/>
      <c r="DN25" s="177" t="n"/>
      <c r="DO25" s="177" t="n"/>
      <c r="DP25" s="177" t="n"/>
      <c r="DQ25" s="76">
        <f>IF(AND(DS25,DP25&lt;&gt;""),
CONCATENATE(DT25,DU25,DV25,DW25,DX25,DY25,DZ25,EA25,EB25,EC25,ED25,EE25,EF25,EG25,EH25,EI25,EJ25,EK25,EL25,EM25,EN25,EO25,EP25,EQ25,ES25,ET25,EU25,EV25,EW25,EX25,EY25,EZ25,FA25,FC25,FD25,FF25,FG25,FI25,FJ25,FL25,FM25,FO25,FP25,FR25,FS25,FU25,FV25,FX25,FY25,GA25,GB25,GD25,GE25,GF25,GH25,GI25,GJ25,GL25,GM25,GN25,GP25,GQ25,GS25,GT25,GU25,GV25,GW25,GX25,GY25,GZ25,HA25,HB25,HC25,HD25,HE25,HF25,HG25,HH25,HI25,HJ25,HK25,HL25,HM25,HN25,HO25,HQ25,HR25,HS25,HT25,HU25,HV25,HW25,HX25,HY25,IA25,IB25,IC25,ID25,IF25,IG25,IH25,II25,IK25,IL25,IM25,IN25,IO25,IP25,IQ25,IR25,IS25,IT25,IU25,IV25,IW25,IX25,IY25,IZ25),
""
)</f>
        <v/>
      </c>
      <c r="DR25" s="53" t="n"/>
      <c r="DS25" s="46">
        <f>CONCATENATE(D25,$E25,$F25,$G25,H25,$I25,$J25,K25,$L25,$M25,N25,$O25,$P25,$Q25,$R25,$S25,T25,$U25,$V25,$W25,$X25,$Y25,$Z25,$AA25,AB25,AC25,AD25,$AE25,$AF25,$AG25,AH25,AI25,AJ25,AK25,AL25,AM25,AN25,AO25,AP25,AQ25,AR25,AS25,AT25,AU25,AV25,AW25,AX25,AY25,AZ25,BA25,BB25,BC25,BD25,BE25,BF25,BG25,BH25,BI25,BJ25,BK25,BL25,BM25,BN25,BO25,BP25,BQ25,BR25,BS25,BT25,BU25,BV25,BW25,BX25,BY25,BZ25,CA25,CB25,CC25,CD25,CE25,CF25,CG25,CH25,CI25,CJ25,CK25,CL25,CM25,$CN25,$CO25,CP25,$CQ25,$CR25,CS25,CT25,CU25,CV25,CW25,CX25,CY25,CZ25,DA25,DB25,DC25,DD25,DE25,DF25,DG25,DH25,DI25,DJ25,DK25,DL25,DM25,$DN25,$DO25,$DP25,DR25)&lt;&gt;""</f>
        <v/>
      </c>
      <c r="DT25" s="46">
        <f>IF(AND($DS25,$E$4&lt;&gt;""),
IF(LEFT($E$4,2) = "1.",
IF(D25&lt;&gt;"","El CUNE sólo se envía en operaciones de novedad o ajuste. ",""),
IF(D25="","Debes escribir un CUNE válido para realizar operaciones de novedad o ajuste. ","")),
""
)</f>
        <v/>
      </c>
      <c r="DU25" s="46">
        <f>IF($DS25,
IF(E25="","Debes seleccionar el tipo de documento del empleado. ",
IF(_xlfn.IFNA(VLOOKUP(E25,TIPO_DE_DOCUMENTO,1,FALSE),-1)=-1,"El tipo de documento no es válido (por favor seleccionarlo de la lista). ","")
)
)</f>
        <v/>
      </c>
      <c r="DV25" s="46">
        <f>IF($DS25,
IF(F25="","Debes escribir el número de documento del empleado. ","")
)</f>
        <v/>
      </c>
      <c r="DW25" s="46">
        <f>IF($DS25,
IF(G25="","Debes escribir el primer nombre del empleado. ","")
)</f>
        <v/>
      </c>
      <c r="DY25" s="46">
        <f>IF($DS25,
IF(I25="","Debes escribir el primer apellido del empleado. ","")
)</f>
        <v/>
      </c>
      <c r="DZ25" s="46">
        <f>IF($DS25,
IF(J25="","Debes escribir el segundo apellido del empleado. ","")
)</f>
        <v/>
      </c>
      <c r="EB25" s="46">
        <f>IF($DS25,
IF(L25="","Debes escribir la fecha de ingreso del empleado. ",
IF(ISERR(DATE(YEAR(L25),MONTH(L25),DAY(L25))), "El valor ingresado en fecha de ingreso no tiene un formato válido. ","")
)
)</f>
        <v/>
      </c>
      <c r="EC25" s="46">
        <f>IF($DS25,
IF(M25="","Debes escribir el tiempo laborado. ",
IF( IFERROR(INT(M25),1.1) &lt;&gt; IFERROR(_xlfn.NUMBERVALUE(M25),1), "El valor de los días trabajados debe ser un número entero. ", "")
)
)</f>
        <v/>
      </c>
      <c r="ED25" s="46">
        <f>IF($DS25,
IF( AND(N25&lt;&gt;"", ISERR(DATE(YEAR(N25),MONTH(N25),DAY(N25))) ), "El valor ingresado en fecha de ingreso no tiene un formato válido. ",
IF( AND(N25&lt;&gt;"", $E$6&lt;&gt;"", DATE(YEAR(N25), MONTH(N25), 1) &lt;&gt; IFERROR(DATE(MID($E$6, 1, 4), MID($E$6, 6, 2),1), "1/1/1900") ), "La fecha de retiro debe estar dentro del período liquidado. ", "")
)
)</f>
        <v/>
      </c>
      <c r="EE25" s="46">
        <f>IF($DS25,
IF(O25="","Debes seleccionar el tipo de trabajador. ",
IF(_xlfn.IFNA(VLOOKUP(O25,TIPO_DE_TRABAJADOR,1,FALSE),-1)=-1,"El tipo de trabajador no es válido (por favor seleccionarlo de la lista). ","")
)
)</f>
        <v/>
      </c>
      <c r="EF25" s="46">
        <f>IF($DS25,
IF(P25="","Debes seleccionar si es un trabajador dependiente pensionado por vejez. ",
IF(_xlfn.IFNA(VLOOKUP(P25,SUBTIPO_DE_TRABAJADOR,1,FALSE),-1)=-1,"El tipo de trabajador dependiente pensionado por vejez no es válido (por favor seleccionarlo de la lista). ","")
)
)</f>
        <v/>
      </c>
      <c r="EG25" s="46">
        <f>IF($DS25,
IF(Q25="","Debes seleccionar el tipo de contrato del trabajador. ",
IF(_xlfn.IFNA(VLOOKUP(Q25,TIPO_DE_CONTRATO,1,FALSE),-1)=-1,"El tipo de contrato del trabajador no es válido (por favor seleccionarlo de la lista). ","")
)
)</f>
        <v/>
      </c>
      <c r="EH25" s="46">
        <f>IF($DS25,
IF(R25="","Debes seleccionar si es un salario integral. ",
IF(_xlfn.IFNA(VLOOKUP(R25,SI_NO,1,FALSE),-1)=-1,"Valor no válido para salario integral (por favor seleccionarlo de la lista). ","")
)
)</f>
        <v/>
      </c>
      <c r="EI25" s="46">
        <f>IF($DS25,
IF(S25="","Debes seleccionar si el trabajador realiza actividades de riesgo. ",
IF(_xlfn.IFNA(VLOOKUP(S25,SI_NO,1,FALSE),-1)=-1,"Valor no válido para actividad de alto riesgo (por favor seleccionarlo de la lista). ","")
)
)</f>
        <v/>
      </c>
      <c r="EK25" s="46">
        <f>IF($DS25,
IF(U25="","Debes escribir el código del municipio de residencia del trabajador. ",
IF(_xlfn.IFNA(VLOOKUP(U25,MUNICIPIO,1,FALSE),-1)=-1,"El municipio de residencia del trabajador es inválido (por favor seleccionarlo de la lista). ","")
)
)</f>
        <v/>
      </c>
      <c r="EL25" s="46">
        <f>IF($DS25,
IF(V25="","Debes escribir el la dirección de residendia del trabajador. ","")
)</f>
        <v/>
      </c>
      <c r="EM25" s="46">
        <f>IF($DS25,
IF(W25="","Debes escribir la fecha de inicio de la liquidación. ",
IF(ISERR(DATE(YEAR(W25),MONTH(W25),DAY(W25))),"El valor ingresado en fecha de inicio de liquidación no tiene un formato válido. ",
IF( AND($E$6&lt;&gt;"", DATE(YEAR(W25), MONTH(W25), 1) &lt;&gt; IFERROR(DATE(MID($E$6, 1, 4), MID($E$6, 6, 2),1), "1/1/1900") ), "La fecha de inicio de la liquidación debe estar dentro del período liquidado. ", "")
)
)
)</f>
        <v/>
      </c>
      <c r="EN25" s="46">
        <f>IF($DS25,
IF(X25="","Debes escribir la fecha de fin de la liquidación. ",
IF(ISERR(DATE(YEAR(X25),MONTH(X25),DAY(X25))),"El valor ingresado en fecha de fin de liquidación no tiene un formato válido. ",
IF( AND($E$6&lt;&gt;"", DATE(YEAR(X25), MONTH(X25), 1) &lt;&gt; IFERROR(DATE(MID($E$6, 1, 4), MID($E$6, 6, 2),1), "1/1/1900") ), "La fecha de fin de la liquidación debe estar dentro del período liquidado. ", "")
)
)
)</f>
        <v/>
      </c>
      <c r="EO25" s="46">
        <f>IF($DS25,
IF(Y25="","Debes escribir la frecuencia de pago del trabajador. ",
IF(_xlfn.IFNA(VLOOKUP(Y25,PERÍODO_DE_NÓMINA,1,FALSE),-1)=-1,"La frecuencia de pago es inválida (por favor seleccionarlo de la lista). ","")
)
)</f>
        <v/>
      </c>
      <c r="EP25" s="46">
        <f>IF($DS25,
IF(Z25="","Debes escribir la fecha de pago. ",
IF(ISERR(DATE(YEAR(Z25),MONTH(Z25),DAY(Z25))), "El valor ingresado en fecha de pago no tiene un formato válido. ","")
)
)</f>
        <v/>
      </c>
      <c r="EQ25" s="46">
        <f>IF($DS25,
IF(AA25="","Debes escribir el medio de pago. ",
IF(_xlfn.IFNA(VLOOKUP(AA25,MEDIOS_DE_PAGO,1,FALSE),-1)=-1,"El medio de pago es inválido (por favor seleccionarlo de la lista). ","")
)
)</f>
        <v/>
      </c>
      <c r="ER25" s="46">
        <f>OR(AA25='Tablas '!$T$4,AA25='Tablas '!$T$7,AA25='Tablas '!$T$8,AA25='Tablas '!$T$11)</f>
        <v/>
      </c>
      <c r="ES25" s="46">
        <f>IF(AND($DS25,ER25),
IF(AB25="","Debes escribir la entidad bancaria. ",""),
""
)</f>
        <v/>
      </c>
      <c r="ET25" s="46">
        <f>IF(AND($DS25,ER25),
IF(AC25="","Debes escribir el tipo de cuenta bancaria. ",
IF(_xlfn.IFNA(VLOOKUP(AC25,TIPO_DE_CUENTA,1,FALSE),-1)=-1,"El tipo de cuenta bancaria es inválida (por favor seleccionarlo de la lista). ","")
),
""
)</f>
        <v/>
      </c>
      <c r="EU25" s="46">
        <f>IF(AND($DS25,ER25),
IF(AD25="","Debes escribir el número de cuenta bancaria. ",""),
""
)</f>
        <v/>
      </c>
      <c r="EV25" s="46">
        <f>IF($DS25,
IF(AE25="","Debes escribir el valor del sueldo básico. ",
IF( ISERR(_xlfn.NUMBERVALUE(AE25)), "El valor del sueldo básico debe ser un número válido. ", "")
)
)</f>
        <v/>
      </c>
      <c r="EW25" s="46">
        <f>IF($DS25,
IF(AF25="","Debes escribir el número de días trabajados. ",
IF( IFERROR(INT(AF25),1.1) &lt;&gt; IFERROR(_xlfn.NUMBERVALUE(AF25),1), "La cantidad de días trabajados debe ser un número entero. ", "")
)
)</f>
        <v/>
      </c>
      <c r="EX25" s="46">
        <f>IF($DS25,
IF(AG25="","Debes escribir el valor del sueldo trabajado. ",
IF( ISERR(_xlfn.NUMBERVALUE(AG25)), "El valor del sueldo trabajado debe ser un número válido. ", "")
)
)</f>
        <v/>
      </c>
      <c r="EY25" s="46">
        <f>IF($DS25,
IF( AND(AH25&lt;&gt;"", ISERR(_xlfn.NUMBERVALUE(AH25))), "El valor del auxilio de transporte debe ser un número válido. ", "")
)</f>
        <v/>
      </c>
      <c r="EZ25" s="46">
        <f>IF($DS25,
IF( AND(AI25&lt;&gt;"", ISERR(_xlfn.NUMBERVALUE(AI25))), "El valor de viáticos salariales debe ser un número válido. ", "")
)</f>
        <v/>
      </c>
      <c r="FA25" s="46">
        <f>IF($DS25,
IF( AND(AJ25&lt;&gt;"", ISERR(_xlfn.NUMBERVALUE(AJ25))), "El valor de viáticos NO salariales debe ser un número válido. ", "")
)</f>
        <v/>
      </c>
      <c r="FB25" s="46">
        <f>CONCATENATE(AK25,AL25)&lt;&gt;""</f>
        <v/>
      </c>
      <c r="FC25" s="46">
        <f>IF(AND($DS25,FB25),
IF(AK25="","Debes escribir el número de horas extras diurnas. ",
IF( IFERROR(INT(AK25),1.1) &lt;&gt; IFERROR(_xlfn.NUMBERVALUE(AK25),1), "La cantidad de horas extras diurnas debe ser un número entero. ", "")
),
""
)</f>
        <v/>
      </c>
      <c r="FD25" s="46">
        <f>IF(AND($DS25,FB25),
IF(AL25="","Debes escribir el valor de las horas extras diurnas. ",
IF( ISERR(_xlfn.NUMBERVALUE(AL25)), "El valor de las horas extras duirnas debe ser un número válido. ", "")
),
""
)</f>
        <v/>
      </c>
      <c r="FE25" s="46">
        <f>CONCATENATE(AM25,AN25)&lt;&gt;""</f>
        <v/>
      </c>
      <c r="FF25" s="46">
        <f>IF(AND($DS25,FE25),
IF(AM25="","Debes escribir el número de horas extras nocturnas. ",
IF( IFERROR(INT(AM25),1.1) &lt;&gt; IFERROR(_xlfn.NUMBERVALUE(AM25),1), "La cantidad de horas extras nocturnas debe ser un número entero. ", "")
),
""
)</f>
        <v/>
      </c>
      <c r="FG25" s="46">
        <f>IF(AND($DS25,FE25),
IF(AN25="","Debes escribir el valor de las horas extras nocturnas. ",
IF( ISERR(_xlfn.NUMBERVALUE(AN25)), "El valor de las horas extras nocturnas debe ser un número válido. ", "")
),
""
)</f>
        <v/>
      </c>
      <c r="FH25" s="46">
        <f>CONCATENATE(AO25,AP25)&lt;&gt;""</f>
        <v/>
      </c>
      <c r="FI25" s="46">
        <f>IF(AND($DS25,FH25),
IF(AO25="","Debes escribir el número de horas extras diurnas dominicales y festivas. ",
IF( IFERROR(INT(AO25),1.1) &lt;&gt; IFERROR(_xlfn.NUMBERVALUE(AO25),1), "La cantidad de horas extras diurnas dominicales y festivas debe ser un número entero. ", "")
),
""
)</f>
        <v/>
      </c>
      <c r="FJ25" s="46">
        <f>IF(AND($DS25,FH25),
IF(AP25="","Debes escribir el valor de las horas extras diurnas dominicales y festivas. ",
IF( ISERR(_xlfn.NUMBERVALUE(AP25)), "El valor de las horas extras diurnas dominicales y festivas debe ser un número válido. ", "")
),
""
)</f>
        <v/>
      </c>
      <c r="FK25" s="46">
        <f>CONCATENATE(AQ25,AR25)&lt;&gt;""</f>
        <v/>
      </c>
      <c r="FL25" s="46">
        <f>IF(AND($DS25,FK25),
IF(AQ25="","Debes escribir el número de horas extras nocturnas dominicales y festivas. ",
IF( IFERROR(INT(AQ25),1.1) &lt;&gt; IFERROR(_xlfn.NUMBERVALUE(AQ25),1), "La cantidad de horas extras nocturnas dominicales y festivas debe ser un número entero. ", "")
),
""
)</f>
        <v/>
      </c>
      <c r="FM25" s="46">
        <f>IF(AND($DS25,FK25),
IF(AR25="","Debes escribir el valor de las horas extras nocturnas dominicales y festivas. ",
IF( ISERR(_xlfn.NUMBERVALUE(AR25)), "El valor de las horas extras nocturnas dominicales y festivas debe ser un número válido. ", "")
),
""
)</f>
        <v/>
      </c>
      <c r="FN25" s="46">
        <f>CONCATENATE(AS25,AT25)&lt;&gt;""</f>
        <v/>
      </c>
      <c r="FO25" s="46">
        <f>IF(AND($DS25,FN25),
IF(AS25="","Debes escribir el número de horas recargo nocturno. ",
IF( IFERROR(INT(AS25),1.1) &lt;&gt; IFERROR(_xlfn.NUMBERVALUE(AS25),1), "La cantidad de horas recargo nocturno debe ser un número entero. ", "")
),
""
)</f>
        <v/>
      </c>
      <c r="FP25" s="46">
        <f>IF(AND($DS25,FN25),
IF(AT25="","Debes escribir el valor de las horas recargo nocturno. ",
IF( ISERR(_xlfn.NUMBERVALUE(AT25)), "El valor de las horas recargo nocturno debe ser un número válido. ", "")
),
""
)</f>
        <v/>
      </c>
      <c r="FQ25" s="46">
        <f>CONCATENATE(AU25,AV25)&lt;&gt;""</f>
        <v/>
      </c>
      <c r="FR25" s="46">
        <f>IF(AND($DS25,FQ25),
IF(AU25="","Debes escribir el número de horas recargo diurno dominical y festivo. ",
IF( IFERROR(INT(AU25),1.1) &lt;&gt; IFERROR(_xlfn.NUMBERVALUE(AU25),1), "La cantidad de horas recargo diurno dominical y festivo debe ser un número entero. ", "")
),
""
)</f>
        <v/>
      </c>
      <c r="FS25" s="46">
        <f>IF(AND($DS25,FQ25),
IF(AV25="","Debes escribir el valor de las horas recargo diurno dominical y festivo. ",
IF( ISERR(_xlfn.NUMBERVALUE(AV25)), "El valor de las horas recargo diurno dominical y festivo debe ser un número válido. ", "")
),
""
)</f>
        <v/>
      </c>
      <c r="FT25" s="46">
        <f>CONCATENATE(AW25,AX25)&lt;&gt;""</f>
        <v/>
      </c>
      <c r="FU25" s="46">
        <f>IF(AND($DS25,FT25),
IF(AW25="","Debes escribir el número de horas recargo nocturno dominical y festivo. ",
IF( IFERROR(INT(AW25),1.1) &lt;&gt; IFERROR(_xlfn.NUMBERVALUE(AW25),1), "La cantidad de horas recargo nocturno dominical y festivo debe ser un número entero. ", "")
),
""
)</f>
        <v/>
      </c>
      <c r="FV25" s="46">
        <f>IF(AND($DS25,FT25),
IF(AX25="","Debes escribir el valor de las horas recargo nocturno dominical y festivo. ",
IF( ISERR(_xlfn.NUMBERVALUE(AX25)), "El valor de las horas recargo nocturno dominical y festivo debe ser un número válido. ", "")
),
""
)</f>
        <v/>
      </c>
      <c r="FW25" s="46">
        <f>CONCATENATE(AY25,AZ25)&lt;&gt;""</f>
        <v/>
      </c>
      <c r="FX25" s="46">
        <f>IF(AND($DS25,FW25),
IF(AY25="","Debes escribir el número de días de vacaciones comunes. ",
IF( IFERROR(INT(AY25),1.1) &lt;&gt; IFERROR(_xlfn.NUMBERVALUE(AY25),1), "La cantidad de días de vacaciones comunes debe ser un número entero. ", "")
),
""
)</f>
        <v/>
      </c>
      <c r="FY25" s="46">
        <f>IF(AND($DS25,FW25),
IF(AZ25="","Debes escribir el valor de las vacaciones comunes. ",
IF( ISERR(_xlfn.NUMBERVALUE(AZ25)), "El valor de las vacaciones comunes debe ser un número válido. ", "")
),
""
)</f>
        <v/>
      </c>
      <c r="FZ25" s="46">
        <f>CONCATENATE(BA25,BB25)&lt;&gt;""</f>
        <v/>
      </c>
      <c r="GA25" s="46">
        <f>IF(AND($DS25,FZ25),
IF(BA25="","Debes escribir el número de días de vacaciones compensadas. ",
IF( IFERROR(INT(BA25),1.1) &lt;&gt; IFERROR(_xlfn.NUMBERVALUE(BA25),1), "La cantidad de días de vacaciones compensadas debe ser un número entero. ", "")
),
""
)</f>
        <v/>
      </c>
      <c r="GB25" s="46">
        <f>IF(AND($DS25,FZ25),
IF(BB25="","Debes escribir el valor de las vacaciones compensadas. ",
IF( ISERR(_xlfn.NUMBERVALUE(BB25)), "El valor de las vacaciones compensadas debe ser un número válido. ", "")
),
""
)</f>
        <v/>
      </c>
      <c r="GC25" s="46">
        <f>CONCATENATE(BC25,BD25)&lt;&gt;""</f>
        <v/>
      </c>
      <c r="GD25" s="46">
        <f>IF(AND($DS25,GC25),
IF(BC25="","Debes escribir el número de días de prima salarial. ",
IF( IFERROR(INT(BC25),1.1) &lt;&gt; IFERROR(_xlfn.NUMBERVALUE(BC25),1), "La cantidad de días de prima salarial debe ser un número entero. ", "")
),
""
)</f>
        <v/>
      </c>
      <c r="GE25" s="46">
        <f>IF(AND($DS25,GC25),
IF(BD25="","Debes escribir el valor de los días de prima salarial. ",
IF( ISERR(_xlfn.NUMBERVALUE(BD25)), "El valor de los días de prima salarial debe ser un número válido. ", "")
),
""
)</f>
        <v/>
      </c>
      <c r="GF25" s="46">
        <f>IF($DS25,
IF( AND(BE25&lt;&gt;"", ISERR(_xlfn.NUMBERVALUE(BE25))), "El valor de la prima NO saliarial debe ser un número válido. ", "")
)</f>
        <v/>
      </c>
      <c r="GG25" s="46">
        <f>CONCATENATE(BF25,BG25,BH25)&lt;&gt;""</f>
        <v/>
      </c>
      <c r="GH25" s="46">
        <f>IF(AND($DS25,GG25),
IF(BF25="","Debes escribir el valor de las cesantías. ",
IF( ISERR(_xlfn.NUMBERVALUE(BF25)), "El valor de las cesantías debe ser un número válido. ", "")
),
""
)</f>
        <v/>
      </c>
      <c r="GI25" s="46">
        <f>IF(AND($DS25,GG25),
IF(BG25="","Debes escribir el % de cesantías. ",
IF( ISERR(_xlfn.NUMBERVALUE(BG25)), "El % de cesantías debe ser un número válido. ", "")
),
""
)</f>
        <v/>
      </c>
      <c r="GJ25" s="46">
        <f>IF(AND($DS25,GG25),
IF(BH25="","Debes escribir el valor de intereses de cesantías. ",
IF( ISERR(_xlfn.NUMBERVALUE(BH25)), "El valor de intereses de cesantías debe ser un número válido. ", "")
),
""
)</f>
        <v/>
      </c>
      <c r="GK25" s="46">
        <f>CONCATENATE(BI25,BJ25,BK25)&lt;&gt;""</f>
        <v/>
      </c>
      <c r="GL25" s="46">
        <f>IF(AND($DS25,GK25),
IF(BI25="","Debes escribir el número de días de incapacidad. ",
IF( IFERROR(INT(BI25),1.1) &lt;&gt; IFERROR(_xlfn.NUMBERVALUE(BI25),1), "La cantidad de días de incapacidad debe ser un número entero. ", "")
),
""
)</f>
        <v/>
      </c>
      <c r="GM25" s="46">
        <f>IF(AND($DS25,GK25),
IF(BJ25="","Debes escribir el tipo de incapacidad. ",
IF(_xlfn.IFNA(VLOOKUP(BJ25,TIPO_DE_INCAPACIDAD,1,FALSE),-1)=-1,"El tipo de incapacidad es inválida (por favor seleccionarlo de la lista). ","")
),
""
)</f>
        <v/>
      </c>
      <c r="GN25" s="46">
        <f>IF(AND($DS25,GK25),
IF(BK25="","Debes escribir el valor de la incapacidad. ",
IF( ISERR(_xlfn.NUMBERVALUE(BK25)), "El valor de la incapacidad debe ser un número válido. ", "")
),
""
)</f>
        <v/>
      </c>
      <c r="GO25" s="46">
        <f>CONCATENATE(BL25,BM25)&lt;&gt;""</f>
        <v/>
      </c>
      <c r="GP25" s="46">
        <f>IF(AND($DS25,GO25),
IF(BL25="","Debes escribir el número de días de licencia de maternidad o paternidad. ",
IF( IFERROR(INT(BL25),1.1) &lt;&gt; IFERROR(_xlfn.NUMBERVALUE(BL25),1), "La cantidad de días de licencia de maternidad o paternidad debe ser un número entero. ", "")
),
""
)</f>
        <v/>
      </c>
      <c r="GQ25" s="46">
        <f>IF(AND($DS25,GO25),
IF(BM25="","Debes escribir el valor de la licencia de maternidad o paternidad. ",
IF( ISERR(_xlfn.NUMBERVALUE(BM25)), "El valor de la licencia de maternidad o paternidad debe ser un número válido. ", "")
),
""
)</f>
        <v/>
      </c>
      <c r="GR25" s="46">
        <f>CONCATENATE(BN25,BO25)&lt;&gt;""</f>
        <v/>
      </c>
      <c r="GS25" s="46">
        <f>IF(AND($DS25,GR25),
IF(BN25="","Debes escribir el número de días de licencia remunerada. ",
IF( IFERROR(INT(BN25),1.1) &lt;&gt; IFERROR(_xlfn.NUMBERVALUE(BN25),1), "La cantidad de días de licencia remunerada debe ser un número entero. ", "")
),
""
)</f>
        <v/>
      </c>
      <c r="GT25" s="46">
        <f>IF(AND($DS25,GR25),
IF(BO25="","Debes escribir el valor de la licencia remunerada. ",
IF( ISERR(_xlfn.NUMBERVALUE(BO25)), "El valor de la licencia remunerada debe ser un número válido. ", "")
),
""
)</f>
        <v/>
      </c>
      <c r="GU25" s="46">
        <f>IF($DS25,
IF( AND(BP25&lt;&gt;"", ISERR(_xlfn.NUMBERVALUE(BP25))), "El valor de la licencia NO remunerada debe ser un número válido. ", "")
)</f>
        <v/>
      </c>
      <c r="GV25" s="46">
        <f>IF($DS25,
IF( AND(BQ25&lt;&gt;"", ISERR(_xlfn.NUMBERVALUE(BQ25))), "El valor de auxilios salariales debe ser un número válido. ", "")
)</f>
        <v/>
      </c>
      <c r="GW25" s="46">
        <f>IF($DS25,
IF( AND(BR25&lt;&gt;"", ISERR(_xlfn.NUMBERVALUE(BR25))), "El valor de auxilios NO salariales debe ser un número válido. ", "")
)</f>
        <v/>
      </c>
      <c r="GX25" s="46">
        <f>IF($DS25,
IF( AND(BS25&lt;&gt;"", ISERR(_xlfn.NUMBERVALUE(BS25))), "El valor de bonos salariales debe ser un número válido. ", "")
)</f>
        <v/>
      </c>
      <c r="GY25" s="46">
        <f>IF($DS25,
IF( AND(BT25&lt;&gt;"", ISERR(_xlfn.NUMBERVALUE(BT25))), "El valor de bonos NO salariales debe ser un número válido. ", "")
)</f>
        <v/>
      </c>
      <c r="GZ25" s="46">
        <f>IF($DS25,
IF( AND(BU25&lt;&gt;"", ISERR(_xlfn.NUMBERVALUE(BU25))), "El valor de bonos salariales de alimentación debe ser un número válido. ", "")
)</f>
        <v/>
      </c>
      <c r="HA25" s="46">
        <f>IF($DS25,
IF( AND(BV25&lt;&gt;"", ISERR(_xlfn.NUMBERVALUE(BV25))), "El valor de bonos NO salariales de alimentación debe ser un número válido. ", "")
)</f>
        <v/>
      </c>
      <c r="HB25" s="46">
        <f>IF($DS25,
IF( AND(BW25&lt;&gt;"", ISERR(_xlfn.NUMBERVALUE(BW25))), "El valor de bonificaciones salariales debe ser un número válido. ", "")
)</f>
        <v/>
      </c>
      <c r="HC25" s="46">
        <f>IF($DS25,
IF( AND(BX25&lt;&gt;"", ISERR(_xlfn.NUMBERVALUE(BX25))), "El valor de bonificaciones NO salariales debe ser un número válido. ", "")
)</f>
        <v/>
      </c>
      <c r="HD25" s="46">
        <f>IF($DS25,
IF( AND(BY25&lt;&gt;"", ISERR(_xlfn.NUMBERVALUE(BY25))), "El valor de compensaciones ordinarias debe ser un número válido. ", "")
)</f>
        <v/>
      </c>
      <c r="HE25" s="46">
        <f>IF($DS25,
IF( AND(BZ25&lt;&gt;"", ISERR(_xlfn.NUMBERVALUE(BZ25))), "El valor de compensaciones extraordinarias debe ser un número válido. ", "")
)</f>
        <v/>
      </c>
      <c r="HF25" s="46">
        <f>IF($DS25,
IF( AND(CA25&lt;&gt;"", ISERR(_xlfn.NUMBERVALUE(CA25))), "El valor de comisiones debe ser un número válido. ", "")
)</f>
        <v/>
      </c>
      <c r="HG25" s="46">
        <f>IF($DS25,
IF( AND(CB25&lt;&gt;"", ISERR(_xlfn.NUMBERVALUE(CB25))), "El valor de ausencia por huega debe ser un número válido. ", "")
)</f>
        <v/>
      </c>
      <c r="HH25" s="46">
        <f>IF($DS25,
IF( AND(CC25&lt;&gt;"", ISERR(_xlfn.NUMBERVALUE(CC25))), "El valor de anticipos debe ser un número válido. ", "")
)</f>
        <v/>
      </c>
      <c r="HI25" s="46">
        <f>IF($DS25,
IF( AND(CD25&lt;&gt;"", ISERR(_xlfn.NUMBERVALUE(CD25))), "El valor de pagos a terceros debe ser un número válido. ", "")
)</f>
        <v/>
      </c>
      <c r="HJ25" s="46">
        <f>IF($DS25,
IF( AND(CE25&lt;&gt;"", ISERR(_xlfn.NUMBERVALUE(CE25))), "El valor de dotación debe ser un número válido. ", "")
)</f>
        <v/>
      </c>
      <c r="HK25" s="46">
        <f>IF($DS25,
IF( AND(CF25&lt;&gt;"", ISERR(_xlfn.NUMBERVALUE(CF25))), "El valor de apoyo sostenibilidad debe ser un número válido. ", "")
)</f>
        <v/>
      </c>
      <c r="HL25" s="46">
        <f>IF($DS25,
IF( AND(CG25&lt;&gt;"", ISERR(_xlfn.NUMBERVALUE(CG25))), "El valor de teletrabajo debe ser un número válido. ", "")
)</f>
        <v/>
      </c>
      <c r="HM25" s="46">
        <f>IF($DS25,
IF( AND(CH25&lt;&gt;"", ISERR(_xlfn.NUMBERVALUE(CH25))), "El valor de bonificación de retiro debe ser un número válido. ", "")
)</f>
        <v/>
      </c>
      <c r="HN25" s="46">
        <f>IF($DS25,
IF( AND(CI25&lt;&gt;"", ISERR(_xlfn.NUMBERVALUE(CI25))), "El valor de indemnización de retiro debe ser un número válido. ", "")
)</f>
        <v/>
      </c>
      <c r="HO25" s="46">
        <f>IF($DS25,
IF( AND(CJ25&lt;&gt;"", ISERR(_xlfn.NUMBERVALUE(CJ25))), "El valor de reintegros debe ser un número válido. ", "")
)</f>
        <v/>
      </c>
      <c r="HP25" s="46">
        <f>CONCATENATE(CK25,CL25,CM25)&lt;&gt;""</f>
        <v/>
      </c>
      <c r="HQ25" s="46">
        <f>IF(AND($DS25,HP25),
IF(CK25="","Debes escribir la descripción de otro concepto no categorizado. ",""),
""
)</f>
        <v/>
      </c>
      <c r="HR25" s="46">
        <f>IF(AND($DS25,HP25),
IF(CONCATENATE(CL25,CM25)="","Debes escribir al menos un valor de concepto no categorizado (salarial o no salarial). ",
IF(ISERR(_xlfn.NUMBERVALUE(CL25)),"El valor salarial concepto no categorizado debe ser un número válido. ","")
),
""
)</f>
        <v/>
      </c>
      <c r="HS25" s="46">
        <f>IF(AND($DS25,HP25),
IF(CONCATENATE(CL25,CM25)="","Debes escribir al menos un valor de concepto no categorizado (salarial o no salarial). ",
IF(ISERR(_xlfn.NUMBERVALUE(CM25)),"El valor NO salarial concepto no categorizado debe ser un número válido. ","")
),
""
)</f>
        <v/>
      </c>
      <c r="HT25" s="46">
        <f>IF($DS25,
IF(CN25="","Debes escribir el porcentaje del aporte a salud. ",
IF( ISERR(_xlfn.NUMBERVALUE(CN25)), "El valor del porcentaje del aporte a salud debe ser un número válido. ", "")
)
)</f>
        <v/>
      </c>
      <c r="HU25" s="46">
        <f>IF($DS25,
IF(CO25="","Debes escribir el valor del aporte a salud. ",
IF( ISERR(_xlfn.NUMBERVALUE(CO25)), "El valor del aporte a salud debe ser un número válido. ", "")
)
)</f>
        <v/>
      </c>
      <c r="HV25" s="46">
        <f>IF($DS25,
IF( AND(CP25&lt;&gt;"", ISERR(_xlfn.NUMBERVALUE(CP25))), "El valor plan complementario debe ser un número válido. ", "")
)</f>
        <v/>
      </c>
      <c r="HW25" s="46">
        <f>IF($DS25,
IF(CQ25="","Debes escribir el porcentaje del aporte a pensión. ",
IF( ISERR(_xlfn.NUMBERVALUE(CQ25)), "El valor del porcentaje del aporte a pensión debe ser un número válido. ", "")
)
)</f>
        <v/>
      </c>
      <c r="HX25" s="46">
        <f>IF($DS25,
IF(CR25="","Debes escribir el valor del aporte a pensión. ",
IF( ISERR(_xlfn.NUMBERVALUE(CR25)), "El valor del aporte a salud debe ser un número válido. ", "")
)
)</f>
        <v/>
      </c>
      <c r="HY25" s="46">
        <f>IF($DS25,
IF( AND(CS25&lt;&gt;"", ISERR(_xlfn.NUMBERVALUE(CS25))), "El valor pensión voluntaria debe ser un número válido. ", "")
)</f>
        <v/>
      </c>
      <c r="HZ25" s="46">
        <f>CONCATENATE(CT25,CU25,CV25,CW25)&lt;&gt;""</f>
        <v/>
      </c>
      <c r="IA25" s="46">
        <f>IF(AND($DS25,HZ25),
IF(CT25="","Debes escribir el % del fondo de seguridad pensional. ",
IF( ISERR(_xlfn.NUMBERVALUE(CT25)), "El % del fondo de seguridad debe ser un número válido. ", "")
),
""
)</f>
        <v/>
      </c>
      <c r="IB25" s="46">
        <f>IF(AND($DS25,HZ25),
IF(CU25="","Debes escribir el valor del aporte al fondo de solidaridad pensional. ",
IF( ISERR(_xlfn.NUMBERVALUE(CU25)), "El valor del aporte al fondo de solidaridad pensional debe ser un número válido. ", "")
),
""
)</f>
        <v/>
      </c>
      <c r="IC25" s="46">
        <f>IF(AND($DS25,HZ25),
IF(CV25="","Debes escribir el % del fondo de subsistencia. ",
IF( ISERR(_xlfn.NUMBERVALUE(CV25)), "El % del fondo de subsistencia debe ser un número válido. ", "")
),
""
)</f>
        <v/>
      </c>
      <c r="ID25" s="46">
        <f>IF(AND($DS25,HZ25),
IF(CW25="","Debes escribir el valor del fondo de subsistencia. ",
IF( ISERR(_xlfn.NUMBERVALUE(CW25)), "El valor del fondo de subsistencia debe ser un número válido. ", "")
),
""
)</f>
        <v/>
      </c>
      <c r="IE25" s="46">
        <f>CONCATENATE(CX25,CY25)&lt;&gt;""</f>
        <v/>
      </c>
      <c r="IF25" s="46">
        <f>IF(AND($DS25,IE25),
IF(CX25="","Debes escribir el % de sindicato. ",
IF( ISERR(_xlfn.NUMBERVALUE(CX25)), "El % de sindicato debe ser un número válido. ", "")
),
""
)</f>
        <v/>
      </c>
      <c r="IG25" s="46">
        <f>IF(AND($DS25,IE25),
IF(CY25="","Debes escribir el valor del sindicato. ",
IF( ISERR(_xlfn.NUMBERVALUE(CY25)), "El valor del sindicato debe ser un número válido. ", "")
),
""
)</f>
        <v/>
      </c>
      <c r="IH25" s="46">
        <f>IF($DS25,
IF( AND(CZ25&lt;&gt;"", ISERR(_xlfn.NUMBERVALUE(CZ25))), "El valor de sanción pública debe ser un número válido. ", "")
)</f>
        <v/>
      </c>
      <c r="II25" s="46">
        <f>IF($DS25,
IF( AND(DA25&lt;&gt;"", ISERR(_xlfn.NUMBERVALUE(DA25))), "El valor de sanción privada debe ser un número válido. ", "")
)</f>
        <v/>
      </c>
      <c r="IJ25" s="46">
        <f>CONCATENATE(DB25,DC25)&lt;&gt;""</f>
        <v/>
      </c>
      <c r="IK25" s="46">
        <f>IF(AND($DS25,IJ25),
IF(DB25="","Debes escribir la descripción de libranza. ",""),
""
)</f>
        <v/>
      </c>
      <c r="IL25" s="46">
        <f>IF(AND($DS25,IJ25),
IF(DC25="","Debes escribir la cuota libranza. ",
IF(ISERR(_xlfn.NUMBERVALUE(DC25)),"El valor de la cuota libranza debe ser un número válido. ","")
),
""
)</f>
        <v/>
      </c>
      <c r="IM25" s="46">
        <f>IF($DS25,
IF( AND(DD25&lt;&gt;"", ISERR(_xlfn.NUMBERVALUE(DD25))), "El valor de pagos a terceros debe ser un número válido. ", "")
)</f>
        <v/>
      </c>
      <c r="IN25" s="46">
        <f>IF($DS25,
IF( AND(DE25&lt;&gt;"", ISERR(_xlfn.NUMBERVALUE(DE25))), "El valor de anticipos debe ser un número válido. ", "")
)</f>
        <v/>
      </c>
      <c r="IO25" s="46">
        <f>IF($DS25,
IF( AND(DF25&lt;&gt;"", ISERR(_xlfn.NUMBERVALUE(DF25))), "El valor de AFC debe ser un número válido. ", "")
)</f>
        <v/>
      </c>
      <c r="IP25" s="46">
        <f>IF($DS25,
IF( AND(DG25&lt;&gt;"", ISERR(_xlfn.NUMBERVALUE(DG25))), "El valor de rete-fuente debe ser un número válido. ", "")
)</f>
        <v/>
      </c>
      <c r="IQ25" s="46">
        <f>IF($DS25,
IF( AND(DH25&lt;&gt;"", ISERR(_xlfn.NUMBERVALUE(DH25))), "El valor de cooperativa de trabajo debe ser un número válido. ", "")
)</f>
        <v/>
      </c>
      <c r="IR25" s="46">
        <f>IF($DS25,
IF( AND(DI25&lt;&gt;"", ISERR(_xlfn.NUMBERVALUE(DI25))), "El valor de embargo fiscal debe ser un número válido. ", "")
)</f>
        <v/>
      </c>
      <c r="IS25" s="46">
        <f>IF($DS25,
IF( AND(DJ25&lt;&gt;"", ISERR(_xlfn.NUMBERVALUE(DJ25))), "El valor de educación debe ser un número válido. ", "")
)</f>
        <v/>
      </c>
      <c r="IT25" s="46">
        <f>IF($DS25,
IF( AND(DK25&lt;&gt;"", ISERR(_xlfn.NUMBERVALUE(DK25))), "El valor de reintegro debe ser un número válido. ", "")
)</f>
        <v/>
      </c>
      <c r="IU25" s="46">
        <f>IF($DS25,
IF( AND(DL25&lt;&gt;"", ISERR(_xlfn.NUMBERVALUE(DL25))), "El valor de deuda debe ser un número válido. ", "")
)</f>
        <v/>
      </c>
      <c r="IV25" s="46">
        <f>IF($DS25,
IF( AND(DM25&lt;&gt;"", ISERR(_xlfn.NUMBERVALUE(DM25))), "El valor de otras deducciones debe ser un número válido. ", "")
)</f>
        <v/>
      </c>
      <c r="IW25" s="46">
        <f>IF($DS25,
IF(DN25="","Debes escribir el valor de los devengos totales. ",
IF( ISERR(_xlfn.NUMBERVALUE(DN25)), "El valor de los devengos totales debe ser un número válido. ", "")
)
)</f>
        <v/>
      </c>
      <c r="IX25" s="46">
        <f>IF($DS25,
IF(DO25="","Debes escribir el valor de las deducciones totales. ",
IF( ISERR(_xlfn.NUMBERVALUE(DO25)), "El valor de las deducciones totales debe ser un número válido. ", "")
)
)</f>
        <v/>
      </c>
      <c r="IY25" s="46">
        <f>IF($DS25,
IF(DP25="","Debes escribir el valor del salario total. ",
IF( ISERR(_xlfn.NUMBERVALUE(DP25)), "El valor del salario total debe ser un número válido. ", "")
)
)</f>
        <v/>
      </c>
    </row>
    <row r="26">
      <c r="B26" s="48" t="n">
        <v>14</v>
      </c>
      <c r="C26" s="61">
        <f>IF(AND(DS26,DP26&lt;&gt;""),
IF(DQ26="","OK","Error"),
""
)</f>
        <v/>
      </c>
      <c r="D26" s="53" t="n"/>
      <c r="E26" s="52" t="n"/>
      <c r="F26" s="112" t="n"/>
      <c r="G26" s="52" t="n"/>
      <c r="H26" s="53" t="n"/>
      <c r="I26" s="52" t="n"/>
      <c r="J26" s="52" t="n"/>
      <c r="K26" s="53" t="n"/>
      <c r="L26" s="55" t="n"/>
      <c r="M26" s="108" t="n"/>
      <c r="N26" s="56" t="n"/>
      <c r="O26" s="52" t="n"/>
      <c r="P26" s="52" t="n"/>
      <c r="Q26" s="52" t="n"/>
      <c r="R26" s="52" t="n"/>
      <c r="S26" s="52" t="n"/>
      <c r="T26" s="53" t="n"/>
      <c r="U26" s="52" t="n"/>
      <c r="V26" s="52" t="n"/>
      <c r="W26" s="55" t="n"/>
      <c r="X26" s="55" t="n"/>
      <c r="Y26" s="52" t="n"/>
      <c r="Z26" s="55" t="n"/>
      <c r="AA26" s="52" t="n"/>
      <c r="AB26" s="53" t="n"/>
      <c r="AC26" s="53" t="n"/>
      <c r="AD26" s="53" t="n"/>
      <c r="AE26" s="177" t="n"/>
      <c r="AF26" s="113" t="n"/>
      <c r="AG26" s="177" t="n"/>
      <c r="AH26" s="178" t="n"/>
      <c r="AI26" s="178" t="n"/>
      <c r="AJ26" s="178" t="n"/>
      <c r="AK26" s="114" t="n"/>
      <c r="AL26" s="178" t="n"/>
      <c r="AM26" s="114" t="n"/>
      <c r="AN26" s="178" t="n"/>
      <c r="AO26" s="114" t="n"/>
      <c r="AP26" s="178" t="n"/>
      <c r="AQ26" s="114" t="n"/>
      <c r="AR26" s="178" t="n"/>
      <c r="AS26" s="114" t="n"/>
      <c r="AT26" s="178" t="n"/>
      <c r="AU26" s="114" t="n"/>
      <c r="AV26" s="178" t="n"/>
      <c r="AW26" s="114" t="n"/>
      <c r="AX26" s="178" t="n"/>
      <c r="AY26" s="114" t="n"/>
      <c r="AZ26" s="178" t="n"/>
      <c r="BA26" s="114" t="n"/>
      <c r="BB26" s="178" t="n"/>
      <c r="BC26" s="114" t="n"/>
      <c r="BD26" s="178" t="n"/>
      <c r="BE26" s="178" t="n"/>
      <c r="BF26" s="178" t="n"/>
      <c r="BG26" s="59" t="n"/>
      <c r="BH26" s="178" t="n"/>
      <c r="BI26" s="114" t="n"/>
      <c r="BJ26" s="53" t="n"/>
      <c r="BK26" s="178" t="n"/>
      <c r="BL26" s="114" t="n"/>
      <c r="BM26" s="178" t="n"/>
      <c r="BN26" s="114" t="n"/>
      <c r="BO26" s="178" t="n"/>
      <c r="BP26" s="178" t="n"/>
      <c r="BQ26" s="178" t="n"/>
      <c r="BR26" s="178" t="n"/>
      <c r="BS26" s="178" t="n"/>
      <c r="BT26" s="178" t="n"/>
      <c r="BU26" s="178" t="n"/>
      <c r="BV26" s="178" t="n"/>
      <c r="BW26" s="178" t="n"/>
      <c r="BX26" s="178" t="n"/>
      <c r="BY26" s="178" t="n"/>
      <c r="BZ26" s="178" t="n"/>
      <c r="CA26" s="178" t="n"/>
      <c r="CB26" s="178" t="n"/>
      <c r="CC26" s="178" t="n"/>
      <c r="CD26" s="178" t="n"/>
      <c r="CE26" s="178" t="n"/>
      <c r="CF26" s="178" t="n"/>
      <c r="CG26" s="178" t="n"/>
      <c r="CH26" s="178" t="n"/>
      <c r="CI26" s="178" t="n"/>
      <c r="CJ26" s="178" t="n"/>
      <c r="CK26" s="53" t="n"/>
      <c r="CL26" s="178" t="n"/>
      <c r="CM26" s="178" t="n"/>
      <c r="CN26" s="60" t="n"/>
      <c r="CO26" s="177" t="n"/>
      <c r="CP26" s="178" t="n"/>
      <c r="CQ26" s="60" t="n"/>
      <c r="CR26" s="177" t="n"/>
      <c r="CS26" s="178" t="n"/>
      <c r="CT26" s="59" t="n"/>
      <c r="CU26" s="178" t="n"/>
      <c r="CV26" s="59" t="n"/>
      <c r="CW26" s="178" t="n"/>
      <c r="CX26" s="59" t="n"/>
      <c r="CY26" s="178" t="n"/>
      <c r="CZ26" s="178" t="n"/>
      <c r="DA26" s="178" t="n"/>
      <c r="DB26" s="53" t="n"/>
      <c r="DC26" s="178" t="n"/>
      <c r="DD26" s="178" t="n"/>
      <c r="DE26" s="178" t="n"/>
      <c r="DF26" s="178" t="n"/>
      <c r="DG26" s="178" t="n"/>
      <c r="DH26" s="178" t="n"/>
      <c r="DI26" s="178" t="n"/>
      <c r="DJ26" s="178" t="n"/>
      <c r="DK26" s="178" t="n"/>
      <c r="DL26" s="178" t="n"/>
      <c r="DM26" s="178" t="n"/>
      <c r="DN26" s="177" t="n"/>
      <c r="DO26" s="177" t="n"/>
      <c r="DP26" s="177" t="n"/>
      <c r="DQ26" s="76">
        <f>IF(AND(DS26,DP26&lt;&gt;""),
CONCATENATE(DT26,DU26,DV26,DW26,DX26,DY26,DZ26,EA26,EB26,EC26,ED26,EE26,EF26,EG26,EH26,EI26,EJ26,EK26,EL26,EM26,EN26,EO26,EP26,EQ26,ES26,ET26,EU26,EV26,EW26,EX26,EY26,EZ26,FA26,FC26,FD26,FF26,FG26,FI26,FJ26,FL26,FM26,FO26,FP26,FR26,FS26,FU26,FV26,FX26,FY26,GA26,GB26,GD26,GE26,GF26,GH26,GI26,GJ26,GL26,GM26,GN26,GP26,GQ26,GS26,GT26,GU26,GV26,GW26,GX26,GY26,GZ26,HA26,HB26,HC26,HD26,HE26,HF26,HG26,HH26,HI26,HJ26,HK26,HL26,HM26,HN26,HO26,HQ26,HR26,HS26,HT26,HU26,HV26,HW26,HX26,HY26,IA26,IB26,IC26,ID26,IF26,IG26,IH26,II26,IK26,IL26,IM26,IN26,IO26,IP26,IQ26,IR26,IS26,IT26,IU26,IV26,IW26,IX26,IY26,IZ26),
""
)</f>
        <v/>
      </c>
      <c r="DR26" s="53" t="n"/>
      <c r="DS26" s="46">
        <f>CONCATENATE(D26,$E26,$F26,$G26,H26,$I26,$J26,K26,$L26,$M26,N26,$O26,$P26,$Q26,$R26,$S26,T26,$U26,$V26,$W26,$X26,$Y26,$Z26,$AA26,AB26,AC26,AD26,$AE26,$AF26,$AG26,AH26,AI26,AJ26,AK26,AL26,AM26,AN26,AO26,AP26,AQ26,AR26,AS26,AT26,AU26,AV26,AW26,AX26,AY26,AZ26,BA26,BB26,BC26,BD26,BE26,BF26,BG26,BH26,BI26,BJ26,BK26,BL26,BM26,BN26,BO26,BP26,BQ26,BR26,BS26,BT26,BU26,BV26,BW26,BX26,BY26,BZ26,CA26,CB26,CC26,CD26,CE26,CF26,CG26,CH26,CI26,CJ26,CK26,CL26,CM26,$CN26,$CO26,CP26,$CQ26,$CR26,CS26,CT26,CU26,CV26,CW26,CX26,CY26,CZ26,DA26,DB26,DC26,DD26,DE26,DF26,DG26,DH26,DI26,DJ26,DK26,DL26,DM26,$DN26,$DO26,$DP26,DR26)&lt;&gt;""</f>
        <v/>
      </c>
      <c r="DT26" s="46">
        <f>IF(AND($DS26,$E$4&lt;&gt;""),
IF(LEFT($E$4,2) = "1.",
IF(D26&lt;&gt;"","El CUNE sólo se envía en operaciones de novedad o ajuste. ",""),
IF(D26="","Debes escribir un CUNE válido para realizar operaciones de novedad o ajuste. ","")),
""
)</f>
        <v/>
      </c>
      <c r="DU26" s="46">
        <f>IF($DS26,
IF(E26="","Debes seleccionar el tipo de documento del empleado. ",
IF(_xlfn.IFNA(VLOOKUP(E26,TIPO_DE_DOCUMENTO,1,FALSE),-1)=-1,"El tipo de documento no es válido (por favor seleccionarlo de la lista). ","")
)
)</f>
        <v/>
      </c>
      <c r="DV26" s="46">
        <f>IF($DS26,
IF(F26="","Debes escribir el número de documento del empleado. ","")
)</f>
        <v/>
      </c>
      <c r="DW26" s="46">
        <f>IF($DS26,
IF(G26="","Debes escribir el primer nombre del empleado. ","")
)</f>
        <v/>
      </c>
      <c r="DY26" s="46">
        <f>IF($DS26,
IF(I26="","Debes escribir el primer apellido del empleado. ","")
)</f>
        <v/>
      </c>
      <c r="DZ26" s="46">
        <f>IF($DS26,
IF(J26="","Debes escribir el segundo apellido del empleado. ","")
)</f>
        <v/>
      </c>
      <c r="EB26" s="46">
        <f>IF($DS26,
IF(L26="","Debes escribir la fecha de ingreso del empleado. ",
IF(ISERR(DATE(YEAR(L26),MONTH(L26),DAY(L26))), "El valor ingresado en fecha de ingreso no tiene un formato válido. ","")
)
)</f>
        <v/>
      </c>
      <c r="EC26" s="46">
        <f>IF($DS26,
IF(M26="","Debes escribir el tiempo laborado. ",
IF( IFERROR(INT(M26),1.1) &lt;&gt; IFERROR(_xlfn.NUMBERVALUE(M26),1), "El valor de los días trabajados debe ser un número entero. ", "")
)
)</f>
        <v/>
      </c>
      <c r="ED26" s="46">
        <f>IF($DS26,
IF( AND(N26&lt;&gt;"", ISERR(DATE(YEAR(N26),MONTH(N26),DAY(N26))) ), "El valor ingresado en fecha de ingreso no tiene un formato válido. ",
IF( AND(N26&lt;&gt;"", $E$6&lt;&gt;"", DATE(YEAR(N26), MONTH(N26), 1) &lt;&gt; IFERROR(DATE(MID($E$6, 1, 4), MID($E$6, 6, 2),1), "1/1/1900") ), "La fecha de retiro debe estar dentro del período liquidado. ", "")
)
)</f>
        <v/>
      </c>
      <c r="EE26" s="46">
        <f>IF($DS26,
IF(O26="","Debes seleccionar el tipo de trabajador. ",
IF(_xlfn.IFNA(VLOOKUP(O26,TIPO_DE_TRABAJADOR,1,FALSE),-1)=-1,"El tipo de trabajador no es válido (por favor seleccionarlo de la lista). ","")
)
)</f>
        <v/>
      </c>
      <c r="EF26" s="46">
        <f>IF($DS26,
IF(P26="","Debes seleccionar si es un trabajador dependiente pensionado por vejez. ",
IF(_xlfn.IFNA(VLOOKUP(P26,SUBTIPO_DE_TRABAJADOR,1,FALSE),-1)=-1,"El tipo de trabajador dependiente pensionado por vejez no es válido (por favor seleccionarlo de la lista). ","")
)
)</f>
        <v/>
      </c>
      <c r="EG26" s="46">
        <f>IF($DS26,
IF(Q26="","Debes seleccionar el tipo de contrato del trabajador. ",
IF(_xlfn.IFNA(VLOOKUP(Q26,TIPO_DE_CONTRATO,1,FALSE),-1)=-1,"El tipo de contrato del trabajador no es válido (por favor seleccionarlo de la lista). ","")
)
)</f>
        <v/>
      </c>
      <c r="EH26" s="46">
        <f>IF($DS26,
IF(R26="","Debes seleccionar si es un salario integral. ",
IF(_xlfn.IFNA(VLOOKUP(R26,SI_NO,1,FALSE),-1)=-1,"Valor no válido para salario integral (por favor seleccionarlo de la lista). ","")
)
)</f>
        <v/>
      </c>
      <c r="EI26" s="46">
        <f>IF($DS26,
IF(S26="","Debes seleccionar si el trabajador realiza actividades de riesgo. ",
IF(_xlfn.IFNA(VLOOKUP(S26,SI_NO,1,FALSE),-1)=-1,"Valor no válido para actividad de alto riesgo (por favor seleccionarlo de la lista). ","")
)
)</f>
        <v/>
      </c>
      <c r="EK26" s="46">
        <f>IF($DS26,
IF(U26="","Debes escribir el código del municipio de residencia del trabajador. ",
IF(_xlfn.IFNA(VLOOKUP(U26,MUNICIPIO,1,FALSE),-1)=-1,"El municipio de residencia del trabajador es inválido (por favor seleccionarlo de la lista). ","")
)
)</f>
        <v/>
      </c>
      <c r="EL26" s="46">
        <f>IF($DS26,
IF(V26="","Debes escribir el la dirección de residendia del trabajador. ","")
)</f>
        <v/>
      </c>
      <c r="EM26" s="46">
        <f>IF($DS26,
IF(W26="","Debes escribir la fecha de inicio de la liquidación. ",
IF(ISERR(DATE(YEAR(W26),MONTH(W26),DAY(W26))),"El valor ingresado en fecha de inicio de liquidación no tiene un formato válido. ",
IF( AND($E$6&lt;&gt;"", DATE(YEAR(W26), MONTH(W26), 1) &lt;&gt; IFERROR(DATE(MID($E$6, 1, 4), MID($E$6, 6, 2),1), "1/1/1900") ), "La fecha de inicio de la liquidación debe estar dentro del período liquidado. ", "")
)
)
)</f>
        <v/>
      </c>
      <c r="EN26" s="46">
        <f>IF($DS26,
IF(X26="","Debes escribir la fecha de fin de la liquidación. ",
IF(ISERR(DATE(YEAR(X26),MONTH(X26),DAY(X26))),"El valor ingresado en fecha de fin de liquidación no tiene un formato válido. ",
IF( AND($E$6&lt;&gt;"", DATE(YEAR(X26), MONTH(X26), 1) &lt;&gt; IFERROR(DATE(MID($E$6, 1, 4), MID($E$6, 6, 2),1), "1/1/1900") ), "La fecha de fin de la liquidación debe estar dentro del período liquidado. ", "")
)
)
)</f>
        <v/>
      </c>
      <c r="EO26" s="46">
        <f>IF($DS26,
IF(Y26="","Debes escribir la frecuencia de pago del trabajador. ",
IF(_xlfn.IFNA(VLOOKUP(Y26,PERÍODO_DE_NÓMINA,1,FALSE),-1)=-1,"La frecuencia de pago es inválida (por favor seleccionarlo de la lista). ","")
)
)</f>
        <v/>
      </c>
      <c r="EP26" s="46">
        <f>IF($DS26,
IF(Z26="","Debes escribir la fecha de pago. ",
IF(ISERR(DATE(YEAR(Z26),MONTH(Z26),DAY(Z26))), "El valor ingresado en fecha de pago no tiene un formato válido. ","")
)
)</f>
        <v/>
      </c>
      <c r="EQ26" s="46">
        <f>IF($DS26,
IF(AA26="","Debes escribir el medio de pago. ",
IF(_xlfn.IFNA(VLOOKUP(AA26,MEDIOS_DE_PAGO,1,FALSE),-1)=-1,"El medio de pago es inválido (por favor seleccionarlo de la lista). ","")
)
)</f>
        <v/>
      </c>
      <c r="ER26" s="46">
        <f>OR(AA26='Tablas '!$T$4,AA26='Tablas '!$T$7,AA26='Tablas '!$T$8,AA26='Tablas '!$T$11)</f>
        <v/>
      </c>
      <c r="ES26" s="46">
        <f>IF(AND($DS26,ER26),
IF(AB26="","Debes escribir la entidad bancaria. ",""),
""
)</f>
        <v/>
      </c>
      <c r="ET26" s="46">
        <f>IF(AND($DS26,ER26),
IF(AC26="","Debes escribir el tipo de cuenta bancaria. ",
IF(_xlfn.IFNA(VLOOKUP(AC26,TIPO_DE_CUENTA,1,FALSE),-1)=-1,"El tipo de cuenta bancaria es inválida (por favor seleccionarlo de la lista). ","")
),
""
)</f>
        <v/>
      </c>
      <c r="EU26" s="46">
        <f>IF(AND($DS26,ER26),
IF(AD26="","Debes escribir el número de cuenta bancaria. ",""),
""
)</f>
        <v/>
      </c>
      <c r="EV26" s="46">
        <f>IF($DS26,
IF(AE26="","Debes escribir el valor del sueldo básico. ",
IF( ISERR(_xlfn.NUMBERVALUE(AE26)), "El valor del sueldo básico debe ser un número válido. ", "")
)
)</f>
        <v/>
      </c>
      <c r="EW26" s="46">
        <f>IF($DS26,
IF(AF26="","Debes escribir el número de días trabajados. ",
IF( IFERROR(INT(AF26),1.1) &lt;&gt; IFERROR(_xlfn.NUMBERVALUE(AF26),1), "La cantidad de días trabajados debe ser un número entero. ", "")
)
)</f>
        <v/>
      </c>
      <c r="EX26" s="46">
        <f>IF($DS26,
IF(AG26="","Debes escribir el valor del sueldo trabajado. ",
IF( ISERR(_xlfn.NUMBERVALUE(AG26)), "El valor del sueldo trabajado debe ser un número válido. ", "")
)
)</f>
        <v/>
      </c>
      <c r="EY26" s="46">
        <f>IF($DS26,
IF( AND(AH26&lt;&gt;"", ISERR(_xlfn.NUMBERVALUE(AH26))), "El valor del auxilio de transporte debe ser un número válido. ", "")
)</f>
        <v/>
      </c>
      <c r="EZ26" s="46">
        <f>IF($DS26,
IF( AND(AI26&lt;&gt;"", ISERR(_xlfn.NUMBERVALUE(AI26))), "El valor de viáticos salariales debe ser un número válido. ", "")
)</f>
        <v/>
      </c>
      <c r="FA26" s="46">
        <f>IF($DS26,
IF( AND(AJ26&lt;&gt;"", ISERR(_xlfn.NUMBERVALUE(AJ26))), "El valor de viáticos NO salariales debe ser un número válido. ", "")
)</f>
        <v/>
      </c>
      <c r="FB26" s="46">
        <f>CONCATENATE(AK26,AL26)&lt;&gt;""</f>
        <v/>
      </c>
      <c r="FC26" s="46">
        <f>IF(AND($DS26,FB26),
IF(AK26="","Debes escribir el número de horas extras diurnas. ",
IF( IFERROR(INT(AK26),1.1) &lt;&gt; IFERROR(_xlfn.NUMBERVALUE(AK26),1), "La cantidad de horas extras diurnas debe ser un número entero. ", "")
),
""
)</f>
        <v/>
      </c>
      <c r="FD26" s="46">
        <f>IF(AND($DS26,FB26),
IF(AL26="","Debes escribir el valor de las horas extras diurnas. ",
IF( ISERR(_xlfn.NUMBERVALUE(AL26)), "El valor de las horas extras duirnas debe ser un número válido. ", "")
),
""
)</f>
        <v/>
      </c>
      <c r="FE26" s="46">
        <f>CONCATENATE(AM26,AN26)&lt;&gt;""</f>
        <v/>
      </c>
      <c r="FF26" s="46">
        <f>IF(AND($DS26,FE26),
IF(AM26="","Debes escribir el número de horas extras nocturnas. ",
IF( IFERROR(INT(AM26),1.1) &lt;&gt; IFERROR(_xlfn.NUMBERVALUE(AM26),1), "La cantidad de horas extras nocturnas debe ser un número entero. ", "")
),
""
)</f>
        <v/>
      </c>
      <c r="FG26" s="46">
        <f>IF(AND($DS26,FE26),
IF(AN26="","Debes escribir el valor de las horas extras nocturnas. ",
IF( ISERR(_xlfn.NUMBERVALUE(AN26)), "El valor de las horas extras nocturnas debe ser un número válido. ", "")
),
""
)</f>
        <v/>
      </c>
      <c r="FH26" s="46">
        <f>CONCATENATE(AO26,AP26)&lt;&gt;""</f>
        <v/>
      </c>
      <c r="FI26" s="46">
        <f>IF(AND($DS26,FH26),
IF(AO26="","Debes escribir el número de horas extras diurnas dominicales y festivas. ",
IF( IFERROR(INT(AO26),1.1) &lt;&gt; IFERROR(_xlfn.NUMBERVALUE(AO26),1), "La cantidad de horas extras diurnas dominicales y festivas debe ser un número entero. ", "")
),
""
)</f>
        <v/>
      </c>
      <c r="FJ26" s="46">
        <f>IF(AND($DS26,FH26),
IF(AP26="","Debes escribir el valor de las horas extras diurnas dominicales y festivas. ",
IF( ISERR(_xlfn.NUMBERVALUE(AP26)), "El valor de las horas extras diurnas dominicales y festivas debe ser un número válido. ", "")
),
""
)</f>
        <v/>
      </c>
      <c r="FK26" s="46">
        <f>CONCATENATE(AQ26,AR26)&lt;&gt;""</f>
        <v/>
      </c>
      <c r="FL26" s="46">
        <f>IF(AND($DS26,FK26),
IF(AQ26="","Debes escribir el número de horas extras nocturnas dominicales y festivas. ",
IF( IFERROR(INT(AQ26),1.1) &lt;&gt; IFERROR(_xlfn.NUMBERVALUE(AQ26),1), "La cantidad de horas extras nocturnas dominicales y festivas debe ser un número entero. ", "")
),
""
)</f>
        <v/>
      </c>
      <c r="FM26" s="46">
        <f>IF(AND($DS26,FK26),
IF(AR26="","Debes escribir el valor de las horas extras nocturnas dominicales y festivas. ",
IF( ISERR(_xlfn.NUMBERVALUE(AR26)), "El valor de las horas extras nocturnas dominicales y festivas debe ser un número válido. ", "")
),
""
)</f>
        <v/>
      </c>
      <c r="FN26" s="46">
        <f>CONCATENATE(AS26,AT26)&lt;&gt;""</f>
        <v/>
      </c>
      <c r="FO26" s="46">
        <f>IF(AND($DS26,FN26),
IF(AS26="","Debes escribir el número de horas recargo nocturno. ",
IF( IFERROR(INT(AS26),1.1) &lt;&gt; IFERROR(_xlfn.NUMBERVALUE(AS26),1), "La cantidad de horas recargo nocturno debe ser un número entero. ", "")
),
""
)</f>
        <v/>
      </c>
      <c r="FP26" s="46">
        <f>IF(AND($DS26,FN26),
IF(AT26="","Debes escribir el valor de las horas recargo nocturno. ",
IF( ISERR(_xlfn.NUMBERVALUE(AT26)), "El valor de las horas recargo nocturno debe ser un número válido. ", "")
),
""
)</f>
        <v/>
      </c>
      <c r="FQ26" s="46">
        <f>CONCATENATE(AU26,AV26)&lt;&gt;""</f>
        <v/>
      </c>
      <c r="FR26" s="46">
        <f>IF(AND($DS26,FQ26),
IF(AU26="","Debes escribir el número de horas recargo diurno dominical y festivo. ",
IF( IFERROR(INT(AU26),1.1) &lt;&gt; IFERROR(_xlfn.NUMBERVALUE(AU26),1), "La cantidad de horas recargo diurno dominical y festivo debe ser un número entero. ", "")
),
""
)</f>
        <v/>
      </c>
      <c r="FS26" s="46">
        <f>IF(AND($DS26,FQ26),
IF(AV26="","Debes escribir el valor de las horas recargo diurno dominical y festivo. ",
IF( ISERR(_xlfn.NUMBERVALUE(AV26)), "El valor de las horas recargo diurno dominical y festivo debe ser un número válido. ", "")
),
""
)</f>
        <v/>
      </c>
      <c r="FT26" s="46">
        <f>CONCATENATE(AW26,AX26)&lt;&gt;""</f>
        <v/>
      </c>
      <c r="FU26" s="46">
        <f>IF(AND($DS26,FT26),
IF(AW26="","Debes escribir el número de horas recargo nocturno dominical y festivo. ",
IF( IFERROR(INT(AW26),1.1) &lt;&gt; IFERROR(_xlfn.NUMBERVALUE(AW26),1), "La cantidad de horas recargo nocturno dominical y festivo debe ser un número entero. ", "")
),
""
)</f>
        <v/>
      </c>
      <c r="FV26" s="46">
        <f>IF(AND($DS26,FT26),
IF(AX26="","Debes escribir el valor de las horas recargo nocturno dominical y festivo. ",
IF( ISERR(_xlfn.NUMBERVALUE(AX26)), "El valor de las horas recargo nocturno dominical y festivo debe ser un número válido. ", "")
),
""
)</f>
        <v/>
      </c>
      <c r="FW26" s="46">
        <f>CONCATENATE(AY26,AZ26)&lt;&gt;""</f>
        <v/>
      </c>
      <c r="FX26" s="46">
        <f>IF(AND($DS26,FW26),
IF(AY26="","Debes escribir el número de días de vacaciones comunes. ",
IF( IFERROR(INT(AY26),1.1) &lt;&gt; IFERROR(_xlfn.NUMBERVALUE(AY26),1), "La cantidad de días de vacaciones comunes debe ser un número entero. ", "")
),
""
)</f>
        <v/>
      </c>
      <c r="FY26" s="46">
        <f>IF(AND($DS26,FW26),
IF(AZ26="","Debes escribir el valor de las vacaciones comunes. ",
IF( ISERR(_xlfn.NUMBERVALUE(AZ26)), "El valor de las vacaciones comunes debe ser un número válido. ", "")
),
""
)</f>
        <v/>
      </c>
      <c r="FZ26" s="46">
        <f>CONCATENATE(BA26,BB26)&lt;&gt;""</f>
        <v/>
      </c>
      <c r="GA26" s="46">
        <f>IF(AND($DS26,FZ26),
IF(BA26="","Debes escribir el número de días de vacaciones compensadas. ",
IF( IFERROR(INT(BA26),1.1) &lt;&gt; IFERROR(_xlfn.NUMBERVALUE(BA26),1), "La cantidad de días de vacaciones compensadas debe ser un número entero. ", "")
),
""
)</f>
        <v/>
      </c>
      <c r="GB26" s="46">
        <f>IF(AND($DS26,FZ26),
IF(BB26="","Debes escribir el valor de las vacaciones compensadas. ",
IF( ISERR(_xlfn.NUMBERVALUE(BB26)), "El valor de las vacaciones compensadas debe ser un número válido. ", "")
),
""
)</f>
        <v/>
      </c>
      <c r="GC26" s="46">
        <f>CONCATENATE(BC26,BD26)&lt;&gt;""</f>
        <v/>
      </c>
      <c r="GD26" s="46">
        <f>IF(AND($DS26,GC26),
IF(BC26="","Debes escribir el número de días de prima salarial. ",
IF( IFERROR(INT(BC26),1.1) &lt;&gt; IFERROR(_xlfn.NUMBERVALUE(BC26),1), "La cantidad de días de prima salarial debe ser un número entero. ", "")
),
""
)</f>
        <v/>
      </c>
      <c r="GE26" s="46">
        <f>IF(AND($DS26,GC26),
IF(BD26="","Debes escribir el valor de los días de prima salarial. ",
IF( ISERR(_xlfn.NUMBERVALUE(BD26)), "El valor de los días de prima salarial debe ser un número válido. ", "")
),
""
)</f>
        <v/>
      </c>
      <c r="GF26" s="46">
        <f>IF($DS26,
IF( AND(BE26&lt;&gt;"", ISERR(_xlfn.NUMBERVALUE(BE26))), "El valor de la prima NO saliarial debe ser un número válido. ", "")
)</f>
        <v/>
      </c>
      <c r="GG26" s="46">
        <f>CONCATENATE(BF26,BG26,BH26)&lt;&gt;""</f>
        <v/>
      </c>
      <c r="GH26" s="46">
        <f>IF(AND($DS26,GG26),
IF(BF26="","Debes escribir el valor de las cesantías. ",
IF( ISERR(_xlfn.NUMBERVALUE(BF26)), "El valor de las cesantías debe ser un número válido. ", "")
),
""
)</f>
        <v/>
      </c>
      <c r="GI26" s="46">
        <f>IF(AND($DS26,GG26),
IF(BG26="","Debes escribir el % de cesantías. ",
IF( ISERR(_xlfn.NUMBERVALUE(BG26)), "El % de cesantías debe ser un número válido. ", "")
),
""
)</f>
        <v/>
      </c>
      <c r="GJ26" s="46">
        <f>IF(AND($DS26,GG26),
IF(BH26="","Debes escribir el valor de intereses de cesantías. ",
IF( ISERR(_xlfn.NUMBERVALUE(BH26)), "El valor de intereses de cesantías debe ser un número válido. ", "")
),
""
)</f>
        <v/>
      </c>
      <c r="GK26" s="46">
        <f>CONCATENATE(BI26,BJ26,BK26)&lt;&gt;""</f>
        <v/>
      </c>
      <c r="GL26" s="46">
        <f>IF(AND($DS26,GK26),
IF(BI26="","Debes escribir el número de días de incapacidad. ",
IF( IFERROR(INT(BI26),1.1) &lt;&gt; IFERROR(_xlfn.NUMBERVALUE(BI26),1), "La cantidad de días de incapacidad debe ser un número entero. ", "")
),
""
)</f>
        <v/>
      </c>
      <c r="GM26" s="46">
        <f>IF(AND($DS26,GK26),
IF(BJ26="","Debes escribir el tipo de incapacidad. ",
IF(_xlfn.IFNA(VLOOKUP(BJ26,TIPO_DE_INCAPACIDAD,1,FALSE),-1)=-1,"El tipo de incapacidad es inválida (por favor seleccionarlo de la lista). ","")
),
""
)</f>
        <v/>
      </c>
      <c r="GN26" s="46">
        <f>IF(AND($DS26,GK26),
IF(BK26="","Debes escribir el valor de la incapacidad. ",
IF( ISERR(_xlfn.NUMBERVALUE(BK26)), "El valor de la incapacidad debe ser un número válido. ", "")
),
""
)</f>
        <v/>
      </c>
      <c r="GO26" s="46">
        <f>CONCATENATE(BL26,BM26)&lt;&gt;""</f>
        <v/>
      </c>
      <c r="GP26" s="46">
        <f>IF(AND($DS26,GO26),
IF(BL26="","Debes escribir el número de días de licencia de maternidad o paternidad. ",
IF( IFERROR(INT(BL26),1.1) &lt;&gt; IFERROR(_xlfn.NUMBERVALUE(BL26),1), "La cantidad de días de licencia de maternidad o paternidad debe ser un número entero. ", "")
),
""
)</f>
        <v/>
      </c>
      <c r="GQ26" s="46">
        <f>IF(AND($DS26,GO26),
IF(BM26="","Debes escribir el valor de la licencia de maternidad o paternidad. ",
IF( ISERR(_xlfn.NUMBERVALUE(BM26)), "El valor de la licencia de maternidad o paternidad debe ser un número válido. ", "")
),
""
)</f>
        <v/>
      </c>
      <c r="GR26" s="46">
        <f>CONCATENATE(BN26,BO26)&lt;&gt;""</f>
        <v/>
      </c>
      <c r="GS26" s="46">
        <f>IF(AND($DS26,GR26),
IF(BN26="","Debes escribir el número de días de licencia remunerada. ",
IF( IFERROR(INT(BN26),1.1) &lt;&gt; IFERROR(_xlfn.NUMBERVALUE(BN26),1), "La cantidad de días de licencia remunerada debe ser un número entero. ", "")
),
""
)</f>
        <v/>
      </c>
      <c r="GT26" s="46">
        <f>IF(AND($DS26,GR26),
IF(BO26="","Debes escribir el valor de la licencia remunerada. ",
IF( ISERR(_xlfn.NUMBERVALUE(BO26)), "El valor de la licencia remunerada debe ser un número válido. ", "")
),
""
)</f>
        <v/>
      </c>
      <c r="GU26" s="46">
        <f>IF($DS26,
IF( AND(BP26&lt;&gt;"", ISERR(_xlfn.NUMBERVALUE(BP26))), "El valor de la licencia NO remunerada debe ser un número válido. ", "")
)</f>
        <v/>
      </c>
      <c r="GV26" s="46">
        <f>IF($DS26,
IF( AND(BQ26&lt;&gt;"", ISERR(_xlfn.NUMBERVALUE(BQ26))), "El valor de auxilios salariales debe ser un número válido. ", "")
)</f>
        <v/>
      </c>
      <c r="GW26" s="46">
        <f>IF($DS26,
IF( AND(BR26&lt;&gt;"", ISERR(_xlfn.NUMBERVALUE(BR26))), "El valor de auxilios NO salariales debe ser un número válido. ", "")
)</f>
        <v/>
      </c>
      <c r="GX26" s="46">
        <f>IF($DS26,
IF( AND(BS26&lt;&gt;"", ISERR(_xlfn.NUMBERVALUE(BS26))), "El valor de bonos salariales debe ser un número válido. ", "")
)</f>
        <v/>
      </c>
      <c r="GY26" s="46">
        <f>IF($DS26,
IF( AND(BT26&lt;&gt;"", ISERR(_xlfn.NUMBERVALUE(BT26))), "El valor de bonos NO salariales debe ser un número válido. ", "")
)</f>
        <v/>
      </c>
      <c r="GZ26" s="46">
        <f>IF($DS26,
IF( AND(BU26&lt;&gt;"", ISERR(_xlfn.NUMBERVALUE(BU26))), "El valor de bonos salariales de alimentación debe ser un número válido. ", "")
)</f>
        <v/>
      </c>
      <c r="HA26" s="46">
        <f>IF($DS26,
IF( AND(BV26&lt;&gt;"", ISERR(_xlfn.NUMBERVALUE(BV26))), "El valor de bonos NO salariales de alimentación debe ser un número válido. ", "")
)</f>
        <v/>
      </c>
      <c r="HB26" s="46">
        <f>IF($DS26,
IF( AND(BW26&lt;&gt;"", ISERR(_xlfn.NUMBERVALUE(BW26))), "El valor de bonificaciones salariales debe ser un número válido. ", "")
)</f>
        <v/>
      </c>
      <c r="HC26" s="46">
        <f>IF($DS26,
IF( AND(BX26&lt;&gt;"", ISERR(_xlfn.NUMBERVALUE(BX26))), "El valor de bonificaciones NO salariales debe ser un número válido. ", "")
)</f>
        <v/>
      </c>
      <c r="HD26" s="46">
        <f>IF($DS26,
IF( AND(BY26&lt;&gt;"", ISERR(_xlfn.NUMBERVALUE(BY26))), "El valor de compensaciones ordinarias debe ser un número válido. ", "")
)</f>
        <v/>
      </c>
      <c r="HE26" s="46">
        <f>IF($DS26,
IF( AND(BZ26&lt;&gt;"", ISERR(_xlfn.NUMBERVALUE(BZ26))), "El valor de compensaciones extraordinarias debe ser un número válido. ", "")
)</f>
        <v/>
      </c>
      <c r="HF26" s="46">
        <f>IF($DS26,
IF( AND(CA26&lt;&gt;"", ISERR(_xlfn.NUMBERVALUE(CA26))), "El valor de comisiones debe ser un número válido. ", "")
)</f>
        <v/>
      </c>
      <c r="HG26" s="46">
        <f>IF($DS26,
IF( AND(CB26&lt;&gt;"", ISERR(_xlfn.NUMBERVALUE(CB26))), "El valor de ausencia por huega debe ser un número válido. ", "")
)</f>
        <v/>
      </c>
      <c r="HH26" s="46">
        <f>IF($DS26,
IF( AND(CC26&lt;&gt;"", ISERR(_xlfn.NUMBERVALUE(CC26))), "El valor de anticipos debe ser un número válido. ", "")
)</f>
        <v/>
      </c>
      <c r="HI26" s="46">
        <f>IF($DS26,
IF( AND(CD26&lt;&gt;"", ISERR(_xlfn.NUMBERVALUE(CD26))), "El valor de pagos a terceros debe ser un número válido. ", "")
)</f>
        <v/>
      </c>
      <c r="HJ26" s="46">
        <f>IF($DS26,
IF( AND(CE26&lt;&gt;"", ISERR(_xlfn.NUMBERVALUE(CE26))), "El valor de dotación debe ser un número válido. ", "")
)</f>
        <v/>
      </c>
      <c r="HK26" s="46">
        <f>IF($DS26,
IF( AND(CF26&lt;&gt;"", ISERR(_xlfn.NUMBERVALUE(CF26))), "El valor de apoyo sostenibilidad debe ser un número válido. ", "")
)</f>
        <v/>
      </c>
      <c r="HL26" s="46">
        <f>IF($DS26,
IF( AND(CG26&lt;&gt;"", ISERR(_xlfn.NUMBERVALUE(CG26))), "El valor de teletrabajo debe ser un número válido. ", "")
)</f>
        <v/>
      </c>
      <c r="HM26" s="46">
        <f>IF($DS26,
IF( AND(CH26&lt;&gt;"", ISERR(_xlfn.NUMBERVALUE(CH26))), "El valor de bonificación de retiro debe ser un número válido. ", "")
)</f>
        <v/>
      </c>
      <c r="HN26" s="46">
        <f>IF($DS26,
IF( AND(CI26&lt;&gt;"", ISERR(_xlfn.NUMBERVALUE(CI26))), "El valor de indemnización de retiro debe ser un número válido. ", "")
)</f>
        <v/>
      </c>
      <c r="HO26" s="46">
        <f>IF($DS26,
IF( AND(CJ26&lt;&gt;"", ISERR(_xlfn.NUMBERVALUE(CJ26))), "El valor de reintegros debe ser un número válido. ", "")
)</f>
        <v/>
      </c>
      <c r="HP26" s="46">
        <f>CONCATENATE(CK26,CL26,CM26)&lt;&gt;""</f>
        <v/>
      </c>
      <c r="HQ26" s="46">
        <f>IF(AND($DS26,HP26),
IF(CK26="","Debes escribir la descripción de otro concepto no categorizado. ",""),
""
)</f>
        <v/>
      </c>
      <c r="HR26" s="46">
        <f>IF(AND($DS26,HP26),
IF(CONCATENATE(CL26,CM26)="","Debes escribir al menos un valor de concepto no categorizado (salarial o no salarial). ",
IF(ISERR(_xlfn.NUMBERVALUE(CL26)),"El valor salarial concepto no categorizado debe ser un número válido. ","")
),
""
)</f>
        <v/>
      </c>
      <c r="HS26" s="46">
        <f>IF(AND($DS26,HP26),
IF(CONCATENATE(CL26,CM26)="","Debes escribir al menos un valor de concepto no categorizado (salarial o no salarial). ",
IF(ISERR(_xlfn.NUMBERVALUE(CM26)),"El valor NO salarial concepto no categorizado debe ser un número válido. ","")
),
""
)</f>
        <v/>
      </c>
      <c r="HT26" s="46">
        <f>IF($DS26,
IF(CN26="","Debes escribir el porcentaje del aporte a salud. ",
IF( ISERR(_xlfn.NUMBERVALUE(CN26)), "El valor del porcentaje del aporte a salud debe ser un número válido. ", "")
)
)</f>
        <v/>
      </c>
      <c r="HU26" s="46">
        <f>IF($DS26,
IF(CO26="","Debes escribir el valor del aporte a salud. ",
IF( ISERR(_xlfn.NUMBERVALUE(CO26)), "El valor del aporte a salud debe ser un número válido. ", "")
)
)</f>
        <v/>
      </c>
      <c r="HV26" s="46">
        <f>IF($DS26,
IF( AND(CP26&lt;&gt;"", ISERR(_xlfn.NUMBERVALUE(CP26))), "El valor plan complementario debe ser un número válido. ", "")
)</f>
        <v/>
      </c>
      <c r="HW26" s="46">
        <f>IF($DS26,
IF(CQ26="","Debes escribir el porcentaje del aporte a pensión. ",
IF( ISERR(_xlfn.NUMBERVALUE(CQ26)), "El valor del porcentaje del aporte a pensión debe ser un número válido. ", "")
)
)</f>
        <v/>
      </c>
      <c r="HX26" s="46">
        <f>IF($DS26,
IF(CR26="","Debes escribir el valor del aporte a pensión. ",
IF( ISERR(_xlfn.NUMBERVALUE(CR26)), "El valor del aporte a salud debe ser un número válido. ", "")
)
)</f>
        <v/>
      </c>
      <c r="HY26" s="46">
        <f>IF($DS26,
IF( AND(CS26&lt;&gt;"", ISERR(_xlfn.NUMBERVALUE(CS26))), "El valor pensión voluntaria debe ser un número válido. ", "")
)</f>
        <v/>
      </c>
      <c r="HZ26" s="46">
        <f>CONCATENATE(CT26,CU26,CV26,CW26)&lt;&gt;""</f>
        <v/>
      </c>
      <c r="IA26" s="46">
        <f>IF(AND($DS26,HZ26),
IF(CT26="","Debes escribir el % del fondo de seguridad pensional. ",
IF( ISERR(_xlfn.NUMBERVALUE(CT26)), "El % del fondo de seguridad debe ser un número válido. ", "")
),
""
)</f>
        <v/>
      </c>
      <c r="IB26" s="46">
        <f>IF(AND($DS26,HZ26),
IF(CU26="","Debes escribir el valor del aporte al fondo de solidaridad pensional. ",
IF( ISERR(_xlfn.NUMBERVALUE(CU26)), "El valor del aporte al fondo de solidaridad pensional debe ser un número válido. ", "")
),
""
)</f>
        <v/>
      </c>
      <c r="IC26" s="46">
        <f>IF(AND($DS26,HZ26),
IF(CV26="","Debes escribir el % del fondo de subsistencia. ",
IF( ISERR(_xlfn.NUMBERVALUE(CV26)), "El % del fondo de subsistencia debe ser un número válido. ", "")
),
""
)</f>
        <v/>
      </c>
      <c r="ID26" s="46">
        <f>IF(AND($DS26,HZ26),
IF(CW26="","Debes escribir el valor del fondo de subsistencia. ",
IF( ISERR(_xlfn.NUMBERVALUE(CW26)), "El valor del fondo de subsistencia debe ser un número válido. ", "")
),
""
)</f>
        <v/>
      </c>
      <c r="IE26" s="46">
        <f>CONCATENATE(CX26,CY26)&lt;&gt;""</f>
        <v/>
      </c>
      <c r="IF26" s="46">
        <f>IF(AND($DS26,IE26),
IF(CX26="","Debes escribir el % de sindicato. ",
IF( ISERR(_xlfn.NUMBERVALUE(CX26)), "El % de sindicato debe ser un número válido. ", "")
),
""
)</f>
        <v/>
      </c>
      <c r="IG26" s="46">
        <f>IF(AND($DS26,IE26),
IF(CY26="","Debes escribir el valor del sindicato. ",
IF( ISERR(_xlfn.NUMBERVALUE(CY26)), "El valor del sindicato debe ser un número válido. ", "")
),
""
)</f>
        <v/>
      </c>
      <c r="IH26" s="46">
        <f>IF($DS26,
IF( AND(CZ26&lt;&gt;"", ISERR(_xlfn.NUMBERVALUE(CZ26))), "El valor de sanción pública debe ser un número válido. ", "")
)</f>
        <v/>
      </c>
      <c r="II26" s="46">
        <f>IF($DS26,
IF( AND(DA26&lt;&gt;"", ISERR(_xlfn.NUMBERVALUE(DA26))), "El valor de sanción privada debe ser un número válido. ", "")
)</f>
        <v/>
      </c>
      <c r="IJ26" s="46">
        <f>CONCATENATE(DB26,DC26)&lt;&gt;""</f>
        <v/>
      </c>
      <c r="IK26" s="46">
        <f>IF(AND($DS26,IJ26),
IF(DB26="","Debes escribir la descripción de libranza. ",""),
""
)</f>
        <v/>
      </c>
      <c r="IL26" s="46">
        <f>IF(AND($DS26,IJ26),
IF(DC26="","Debes escribir la cuota libranza. ",
IF(ISERR(_xlfn.NUMBERVALUE(DC26)),"El valor de la cuota libranza debe ser un número válido. ","")
),
""
)</f>
        <v/>
      </c>
      <c r="IM26" s="46">
        <f>IF($DS26,
IF( AND(DD26&lt;&gt;"", ISERR(_xlfn.NUMBERVALUE(DD26))), "El valor de pagos a terceros debe ser un número válido. ", "")
)</f>
        <v/>
      </c>
      <c r="IN26" s="46">
        <f>IF($DS26,
IF( AND(DE26&lt;&gt;"", ISERR(_xlfn.NUMBERVALUE(DE26))), "El valor de anticipos debe ser un número válido. ", "")
)</f>
        <v/>
      </c>
      <c r="IO26" s="46">
        <f>IF($DS26,
IF( AND(DF26&lt;&gt;"", ISERR(_xlfn.NUMBERVALUE(DF26))), "El valor de AFC debe ser un número válido. ", "")
)</f>
        <v/>
      </c>
      <c r="IP26" s="46">
        <f>IF($DS26,
IF( AND(DG26&lt;&gt;"", ISERR(_xlfn.NUMBERVALUE(DG26))), "El valor de rete-fuente debe ser un número válido. ", "")
)</f>
        <v/>
      </c>
      <c r="IQ26" s="46">
        <f>IF($DS26,
IF( AND(DH26&lt;&gt;"", ISERR(_xlfn.NUMBERVALUE(DH26))), "El valor de cooperativa de trabajo debe ser un número válido. ", "")
)</f>
        <v/>
      </c>
      <c r="IR26" s="46">
        <f>IF($DS26,
IF( AND(DI26&lt;&gt;"", ISERR(_xlfn.NUMBERVALUE(DI26))), "El valor de embargo fiscal debe ser un número válido. ", "")
)</f>
        <v/>
      </c>
      <c r="IS26" s="46">
        <f>IF($DS26,
IF( AND(DJ26&lt;&gt;"", ISERR(_xlfn.NUMBERVALUE(DJ26))), "El valor de educación debe ser un número válido. ", "")
)</f>
        <v/>
      </c>
      <c r="IT26" s="46">
        <f>IF($DS26,
IF( AND(DK26&lt;&gt;"", ISERR(_xlfn.NUMBERVALUE(DK26))), "El valor de reintegro debe ser un número válido. ", "")
)</f>
        <v/>
      </c>
      <c r="IU26" s="46">
        <f>IF($DS26,
IF( AND(DL26&lt;&gt;"", ISERR(_xlfn.NUMBERVALUE(DL26))), "El valor de deuda debe ser un número válido. ", "")
)</f>
        <v/>
      </c>
      <c r="IV26" s="46">
        <f>IF($DS26,
IF( AND(DM26&lt;&gt;"", ISERR(_xlfn.NUMBERVALUE(DM26))), "El valor de otras deducciones debe ser un número válido. ", "")
)</f>
        <v/>
      </c>
      <c r="IW26" s="46">
        <f>IF($DS26,
IF(DN26="","Debes escribir el valor de los devengos totales. ",
IF( ISERR(_xlfn.NUMBERVALUE(DN26)), "El valor de los devengos totales debe ser un número válido. ", "")
)
)</f>
        <v/>
      </c>
      <c r="IX26" s="46">
        <f>IF($DS26,
IF(DO26="","Debes escribir el valor de las deducciones totales. ",
IF( ISERR(_xlfn.NUMBERVALUE(DO26)), "El valor de las deducciones totales debe ser un número válido. ", "")
)
)</f>
        <v/>
      </c>
      <c r="IY26" s="46">
        <f>IF($DS26,
IF(DP26="","Debes escribir el valor del salario total. ",
IF( ISERR(_xlfn.NUMBERVALUE(DP26)), "El valor del salario total debe ser un número válido. ", "")
)
)</f>
        <v/>
      </c>
    </row>
    <row r="27">
      <c r="B27" s="48" t="n">
        <v>15</v>
      </c>
      <c r="C27" s="61">
        <f>IF(AND(DS27,DP27&lt;&gt;""),
IF(DQ27="","OK","Error"),
""
)</f>
        <v/>
      </c>
      <c r="D27" s="53" t="n"/>
      <c r="E27" s="52" t="n"/>
      <c r="F27" s="112" t="n"/>
      <c r="G27" s="52" t="n"/>
      <c r="H27" s="53" t="n"/>
      <c r="I27" s="52" t="n"/>
      <c r="J27" s="52" t="n"/>
      <c r="K27" s="53" t="n"/>
      <c r="L27" s="55" t="n"/>
      <c r="M27" s="108" t="n"/>
      <c r="N27" s="56" t="n"/>
      <c r="O27" s="52" t="n"/>
      <c r="P27" s="52" t="n"/>
      <c r="Q27" s="52" t="n"/>
      <c r="R27" s="52" t="n"/>
      <c r="S27" s="52" t="n"/>
      <c r="T27" s="53" t="n"/>
      <c r="U27" s="52" t="n"/>
      <c r="V27" s="52" t="n"/>
      <c r="W27" s="55" t="n"/>
      <c r="X27" s="55" t="n"/>
      <c r="Y27" s="52" t="n"/>
      <c r="Z27" s="55" t="n"/>
      <c r="AA27" s="52" t="n"/>
      <c r="AB27" s="53" t="n"/>
      <c r="AC27" s="53" t="n"/>
      <c r="AD27" s="53" t="n"/>
      <c r="AE27" s="177" t="n"/>
      <c r="AF27" s="113" t="n"/>
      <c r="AG27" s="177" t="n"/>
      <c r="AH27" s="178" t="n"/>
      <c r="AI27" s="178" t="n"/>
      <c r="AJ27" s="178" t="n"/>
      <c r="AK27" s="114" t="n"/>
      <c r="AL27" s="178" t="n"/>
      <c r="AM27" s="114" t="n"/>
      <c r="AN27" s="178" t="n"/>
      <c r="AO27" s="114" t="n"/>
      <c r="AP27" s="178" t="n"/>
      <c r="AQ27" s="114" t="n"/>
      <c r="AR27" s="178" t="n"/>
      <c r="AS27" s="114" t="n"/>
      <c r="AT27" s="178" t="n"/>
      <c r="AU27" s="114" t="n"/>
      <c r="AV27" s="178" t="n"/>
      <c r="AW27" s="114" t="n"/>
      <c r="AX27" s="178" t="n"/>
      <c r="AY27" s="114" t="n"/>
      <c r="AZ27" s="178" t="n"/>
      <c r="BA27" s="114" t="n"/>
      <c r="BB27" s="178" t="n"/>
      <c r="BC27" s="114" t="n"/>
      <c r="BD27" s="178" t="n"/>
      <c r="BE27" s="178" t="n"/>
      <c r="BF27" s="178" t="n"/>
      <c r="BG27" s="59" t="n"/>
      <c r="BH27" s="178" t="n"/>
      <c r="BI27" s="114" t="n"/>
      <c r="BJ27" s="53" t="n"/>
      <c r="BK27" s="178" t="n"/>
      <c r="BL27" s="114" t="n"/>
      <c r="BM27" s="178" t="n"/>
      <c r="BN27" s="114" t="n"/>
      <c r="BO27" s="178" t="n"/>
      <c r="BP27" s="178" t="n"/>
      <c r="BQ27" s="178" t="n"/>
      <c r="BR27" s="178" t="n"/>
      <c r="BS27" s="178" t="n"/>
      <c r="BT27" s="178" t="n"/>
      <c r="BU27" s="178" t="n"/>
      <c r="BV27" s="178" t="n"/>
      <c r="BW27" s="178" t="n"/>
      <c r="BX27" s="178" t="n"/>
      <c r="BY27" s="178" t="n"/>
      <c r="BZ27" s="178" t="n"/>
      <c r="CA27" s="178" t="n"/>
      <c r="CB27" s="178" t="n"/>
      <c r="CC27" s="178" t="n"/>
      <c r="CD27" s="178" t="n"/>
      <c r="CE27" s="178" t="n"/>
      <c r="CF27" s="178" t="n"/>
      <c r="CG27" s="178" t="n"/>
      <c r="CH27" s="178" t="n"/>
      <c r="CI27" s="178" t="n"/>
      <c r="CJ27" s="178" t="n"/>
      <c r="CK27" s="53" t="n"/>
      <c r="CL27" s="178" t="n"/>
      <c r="CM27" s="178" t="n"/>
      <c r="CN27" s="60" t="n"/>
      <c r="CO27" s="177" t="n"/>
      <c r="CP27" s="178" t="n"/>
      <c r="CQ27" s="60" t="n"/>
      <c r="CR27" s="177" t="n"/>
      <c r="CS27" s="178" t="n"/>
      <c r="CT27" s="59" t="n"/>
      <c r="CU27" s="178" t="n"/>
      <c r="CV27" s="59" t="n"/>
      <c r="CW27" s="178" t="n"/>
      <c r="CX27" s="59" t="n"/>
      <c r="CY27" s="178" t="n"/>
      <c r="CZ27" s="178" t="n"/>
      <c r="DA27" s="178" t="n"/>
      <c r="DB27" s="53" t="n"/>
      <c r="DC27" s="178" t="n"/>
      <c r="DD27" s="178" t="n"/>
      <c r="DE27" s="178" t="n"/>
      <c r="DF27" s="178" t="n"/>
      <c r="DG27" s="178" t="n"/>
      <c r="DH27" s="178" t="n"/>
      <c r="DI27" s="178" t="n"/>
      <c r="DJ27" s="178" t="n"/>
      <c r="DK27" s="178" t="n"/>
      <c r="DL27" s="178" t="n"/>
      <c r="DM27" s="178" t="n"/>
      <c r="DN27" s="177" t="n"/>
      <c r="DO27" s="177" t="n"/>
      <c r="DP27" s="177" t="n"/>
      <c r="DQ27" s="76">
        <f>IF(AND(DS27,DP27&lt;&gt;""),
CONCATENATE(DT27,DU27,DV27,DW27,DX27,DY27,DZ27,EA27,EB27,EC27,ED27,EE27,EF27,EG27,EH27,EI27,EJ27,EK27,EL27,EM27,EN27,EO27,EP27,EQ27,ES27,ET27,EU27,EV27,EW27,EX27,EY27,EZ27,FA27,FC27,FD27,FF27,FG27,FI27,FJ27,FL27,FM27,FO27,FP27,FR27,FS27,FU27,FV27,FX27,FY27,GA27,GB27,GD27,GE27,GF27,GH27,GI27,GJ27,GL27,GM27,GN27,GP27,GQ27,GS27,GT27,GU27,GV27,GW27,GX27,GY27,GZ27,HA27,HB27,HC27,HD27,HE27,HF27,HG27,HH27,HI27,HJ27,HK27,HL27,HM27,HN27,HO27,HQ27,HR27,HS27,HT27,HU27,HV27,HW27,HX27,HY27,IA27,IB27,IC27,ID27,IF27,IG27,IH27,II27,IK27,IL27,IM27,IN27,IO27,IP27,IQ27,IR27,IS27,IT27,IU27,IV27,IW27,IX27,IY27,IZ27),
""
)</f>
        <v/>
      </c>
      <c r="DR27" s="53" t="n"/>
      <c r="DS27" s="46">
        <f>CONCATENATE(D27,$E27,$F27,$G27,H27,$I27,$J27,K27,$L27,$M27,N27,$O27,$P27,$Q27,$R27,$S27,T27,$U27,$V27,$W27,$X27,$Y27,$Z27,$AA27,AB27,AC27,AD27,$AE27,$AF27,$AG27,AH27,AI27,AJ27,AK27,AL27,AM27,AN27,AO27,AP27,AQ27,AR27,AS27,AT27,AU27,AV27,AW27,AX27,AY27,AZ27,BA27,BB27,BC27,BD27,BE27,BF27,BG27,BH27,BI27,BJ27,BK27,BL27,BM27,BN27,BO27,BP27,BQ27,BR27,BS27,BT27,BU27,BV27,BW27,BX27,BY27,BZ27,CA27,CB27,CC27,CD27,CE27,CF27,CG27,CH27,CI27,CJ27,CK27,CL27,CM27,$CN27,$CO27,CP27,$CQ27,$CR27,CS27,CT27,CU27,CV27,CW27,CX27,CY27,CZ27,DA27,DB27,DC27,DD27,DE27,DF27,DG27,DH27,DI27,DJ27,DK27,DL27,DM27,$DN27,$DO27,$DP27,DR27)&lt;&gt;""</f>
        <v/>
      </c>
      <c r="DT27" s="46">
        <f>IF(AND($DS27,$E$4&lt;&gt;""),
IF(LEFT($E$4,2) = "1.",
IF(D27&lt;&gt;"","El CUNE sólo se envía en operaciones de novedad o ajuste. ",""),
IF(D27="","Debes escribir un CUNE válido para realizar operaciones de novedad o ajuste. ","")),
""
)</f>
        <v/>
      </c>
      <c r="DU27" s="46">
        <f>IF($DS27,
IF(E27="","Debes seleccionar el tipo de documento del empleado. ",
IF(_xlfn.IFNA(VLOOKUP(E27,TIPO_DE_DOCUMENTO,1,FALSE),-1)=-1,"El tipo de documento no es válido (por favor seleccionarlo de la lista). ","")
)
)</f>
        <v/>
      </c>
      <c r="DV27" s="46">
        <f>IF($DS27,
IF(F27="","Debes escribir el número de documento del empleado. ","")
)</f>
        <v/>
      </c>
      <c r="DW27" s="46">
        <f>IF($DS27,
IF(G27="","Debes escribir el primer nombre del empleado. ","")
)</f>
        <v/>
      </c>
      <c r="DY27" s="46">
        <f>IF($DS27,
IF(I27="","Debes escribir el primer apellido del empleado. ","")
)</f>
        <v/>
      </c>
      <c r="DZ27" s="46">
        <f>IF($DS27,
IF(J27="","Debes escribir el segundo apellido del empleado. ","")
)</f>
        <v/>
      </c>
      <c r="EB27" s="46">
        <f>IF($DS27,
IF(L27="","Debes escribir la fecha de ingreso del empleado. ",
IF(ISERR(DATE(YEAR(L27),MONTH(L27),DAY(L27))), "El valor ingresado en fecha de ingreso no tiene un formato válido. ","")
)
)</f>
        <v/>
      </c>
      <c r="EC27" s="46">
        <f>IF($DS27,
IF(M27="","Debes escribir el tiempo laborado. ",
IF( IFERROR(INT(M27),1.1) &lt;&gt; IFERROR(_xlfn.NUMBERVALUE(M27),1), "El valor de los días trabajados debe ser un número entero. ", "")
)
)</f>
        <v/>
      </c>
      <c r="ED27" s="46">
        <f>IF($DS27,
IF( AND(N27&lt;&gt;"", ISERR(DATE(YEAR(N27),MONTH(N27),DAY(N27))) ), "El valor ingresado en fecha de ingreso no tiene un formato válido. ",
IF( AND(N27&lt;&gt;"", $E$6&lt;&gt;"", DATE(YEAR(N27), MONTH(N27), 1) &lt;&gt; IFERROR(DATE(MID($E$6, 1, 4), MID($E$6, 6, 2),1), "1/1/1900") ), "La fecha de retiro debe estar dentro del período liquidado. ", "")
)
)</f>
        <v/>
      </c>
      <c r="EE27" s="46">
        <f>IF($DS27,
IF(O27="","Debes seleccionar el tipo de trabajador. ",
IF(_xlfn.IFNA(VLOOKUP(O27,TIPO_DE_TRABAJADOR,1,FALSE),-1)=-1,"El tipo de trabajador no es válido (por favor seleccionarlo de la lista). ","")
)
)</f>
        <v/>
      </c>
      <c r="EF27" s="46">
        <f>IF($DS27,
IF(P27="","Debes seleccionar si es un trabajador dependiente pensionado por vejez. ",
IF(_xlfn.IFNA(VLOOKUP(P27,SUBTIPO_DE_TRABAJADOR,1,FALSE),-1)=-1,"El tipo de trabajador dependiente pensionado por vejez no es válido (por favor seleccionarlo de la lista). ","")
)
)</f>
        <v/>
      </c>
      <c r="EG27" s="46">
        <f>IF($DS27,
IF(Q27="","Debes seleccionar el tipo de contrato del trabajador. ",
IF(_xlfn.IFNA(VLOOKUP(Q27,TIPO_DE_CONTRATO,1,FALSE),-1)=-1,"El tipo de contrato del trabajador no es válido (por favor seleccionarlo de la lista). ","")
)
)</f>
        <v/>
      </c>
      <c r="EH27" s="46">
        <f>IF($DS27,
IF(R27="","Debes seleccionar si es un salario integral. ",
IF(_xlfn.IFNA(VLOOKUP(R27,SI_NO,1,FALSE),-1)=-1,"Valor no válido para salario integral (por favor seleccionarlo de la lista). ","")
)
)</f>
        <v/>
      </c>
      <c r="EI27" s="46">
        <f>IF($DS27,
IF(S27="","Debes seleccionar si el trabajador realiza actividades de riesgo. ",
IF(_xlfn.IFNA(VLOOKUP(S27,SI_NO,1,FALSE),-1)=-1,"Valor no válido para actividad de alto riesgo (por favor seleccionarlo de la lista). ","")
)
)</f>
        <v/>
      </c>
      <c r="EK27" s="46">
        <f>IF($DS27,
IF(U27="","Debes escribir el código del municipio de residencia del trabajador. ",
IF(_xlfn.IFNA(VLOOKUP(U27,MUNICIPIO,1,FALSE),-1)=-1,"El municipio de residencia del trabajador es inválido (por favor seleccionarlo de la lista). ","")
)
)</f>
        <v/>
      </c>
      <c r="EL27" s="46">
        <f>IF($DS27,
IF(V27="","Debes escribir el la dirección de residendia del trabajador. ","")
)</f>
        <v/>
      </c>
      <c r="EM27" s="46">
        <f>IF($DS27,
IF(W27="","Debes escribir la fecha de inicio de la liquidación. ",
IF(ISERR(DATE(YEAR(W27),MONTH(W27),DAY(W27))),"El valor ingresado en fecha de inicio de liquidación no tiene un formato válido. ",
IF( AND($E$6&lt;&gt;"", DATE(YEAR(W27), MONTH(W27), 1) &lt;&gt; IFERROR(DATE(MID($E$6, 1, 4), MID($E$6, 6, 2),1), "1/1/1900") ), "La fecha de inicio de la liquidación debe estar dentro del período liquidado. ", "")
)
)
)</f>
        <v/>
      </c>
      <c r="EN27" s="46">
        <f>IF($DS27,
IF(X27="","Debes escribir la fecha de fin de la liquidación. ",
IF(ISERR(DATE(YEAR(X27),MONTH(X27),DAY(X27))),"El valor ingresado en fecha de fin de liquidación no tiene un formato válido. ",
IF( AND($E$6&lt;&gt;"", DATE(YEAR(X27), MONTH(X27), 1) &lt;&gt; IFERROR(DATE(MID($E$6, 1, 4), MID($E$6, 6, 2),1), "1/1/1900") ), "La fecha de fin de la liquidación debe estar dentro del período liquidado. ", "")
)
)
)</f>
        <v/>
      </c>
      <c r="EO27" s="46">
        <f>IF($DS27,
IF(Y27="","Debes escribir la frecuencia de pago del trabajador. ",
IF(_xlfn.IFNA(VLOOKUP(Y27,PERÍODO_DE_NÓMINA,1,FALSE),-1)=-1,"La frecuencia de pago es inválida (por favor seleccionarlo de la lista). ","")
)
)</f>
        <v/>
      </c>
      <c r="EP27" s="46">
        <f>IF($DS27,
IF(Z27="","Debes escribir la fecha de pago. ",
IF(ISERR(DATE(YEAR(Z27),MONTH(Z27),DAY(Z27))), "El valor ingresado en fecha de pago no tiene un formato válido. ","")
)
)</f>
        <v/>
      </c>
      <c r="EQ27" s="46">
        <f>IF($DS27,
IF(AA27="","Debes escribir el medio de pago. ",
IF(_xlfn.IFNA(VLOOKUP(AA27,MEDIOS_DE_PAGO,1,FALSE),-1)=-1,"El medio de pago es inválido (por favor seleccionarlo de la lista). ","")
)
)</f>
        <v/>
      </c>
      <c r="ER27" s="46">
        <f>OR(AA27='Tablas '!$T$4,AA27='Tablas '!$T$7,AA27='Tablas '!$T$8,AA27='Tablas '!$T$11)</f>
        <v/>
      </c>
      <c r="ES27" s="46">
        <f>IF(AND($DS27,ER27),
IF(AB27="","Debes escribir la entidad bancaria. ",""),
""
)</f>
        <v/>
      </c>
      <c r="ET27" s="46">
        <f>IF(AND($DS27,ER27),
IF(AC27="","Debes escribir el tipo de cuenta bancaria. ",
IF(_xlfn.IFNA(VLOOKUP(AC27,TIPO_DE_CUENTA,1,FALSE),-1)=-1,"El tipo de cuenta bancaria es inválida (por favor seleccionarlo de la lista). ","")
),
""
)</f>
        <v/>
      </c>
      <c r="EU27" s="46">
        <f>IF(AND($DS27,ER27),
IF(AD27="","Debes escribir el número de cuenta bancaria. ",""),
""
)</f>
        <v/>
      </c>
      <c r="EV27" s="46">
        <f>IF($DS27,
IF(AE27="","Debes escribir el valor del sueldo básico. ",
IF( ISERR(_xlfn.NUMBERVALUE(AE27)), "El valor del sueldo básico debe ser un número válido. ", "")
)
)</f>
        <v/>
      </c>
      <c r="EW27" s="46">
        <f>IF($DS27,
IF(AF27="","Debes escribir el número de días trabajados. ",
IF( IFERROR(INT(AF27),1.1) &lt;&gt; IFERROR(_xlfn.NUMBERVALUE(AF27),1), "La cantidad de días trabajados debe ser un número entero. ", "")
)
)</f>
        <v/>
      </c>
      <c r="EX27" s="46">
        <f>IF($DS27,
IF(AG27="","Debes escribir el valor del sueldo trabajado. ",
IF( ISERR(_xlfn.NUMBERVALUE(AG27)), "El valor del sueldo trabajado debe ser un número válido. ", "")
)
)</f>
        <v/>
      </c>
      <c r="EY27" s="46">
        <f>IF($DS27,
IF( AND(AH27&lt;&gt;"", ISERR(_xlfn.NUMBERVALUE(AH27))), "El valor del auxilio de transporte debe ser un número válido. ", "")
)</f>
        <v/>
      </c>
      <c r="EZ27" s="46">
        <f>IF($DS27,
IF( AND(AI27&lt;&gt;"", ISERR(_xlfn.NUMBERVALUE(AI27))), "El valor de viáticos salariales debe ser un número válido. ", "")
)</f>
        <v/>
      </c>
      <c r="FA27" s="46">
        <f>IF($DS27,
IF( AND(AJ27&lt;&gt;"", ISERR(_xlfn.NUMBERVALUE(AJ27))), "El valor de viáticos NO salariales debe ser un número válido. ", "")
)</f>
        <v/>
      </c>
      <c r="FB27" s="46">
        <f>CONCATENATE(AK27,AL27)&lt;&gt;""</f>
        <v/>
      </c>
      <c r="FC27" s="46">
        <f>IF(AND($DS27,FB27),
IF(AK27="","Debes escribir el número de horas extras diurnas. ",
IF( IFERROR(INT(AK27),1.1) &lt;&gt; IFERROR(_xlfn.NUMBERVALUE(AK27),1), "La cantidad de horas extras diurnas debe ser un número entero. ", "")
),
""
)</f>
        <v/>
      </c>
      <c r="FD27" s="46">
        <f>IF(AND($DS27,FB27),
IF(AL27="","Debes escribir el valor de las horas extras diurnas. ",
IF( ISERR(_xlfn.NUMBERVALUE(AL27)), "El valor de las horas extras duirnas debe ser un número válido. ", "")
),
""
)</f>
        <v/>
      </c>
      <c r="FE27" s="46">
        <f>CONCATENATE(AM27,AN27)&lt;&gt;""</f>
        <v/>
      </c>
      <c r="FF27" s="46">
        <f>IF(AND($DS27,FE27),
IF(AM27="","Debes escribir el número de horas extras nocturnas. ",
IF( IFERROR(INT(AM27),1.1) &lt;&gt; IFERROR(_xlfn.NUMBERVALUE(AM27),1), "La cantidad de horas extras nocturnas debe ser un número entero. ", "")
),
""
)</f>
        <v/>
      </c>
      <c r="FG27" s="46">
        <f>IF(AND($DS27,FE27),
IF(AN27="","Debes escribir el valor de las horas extras nocturnas. ",
IF( ISERR(_xlfn.NUMBERVALUE(AN27)), "El valor de las horas extras nocturnas debe ser un número válido. ", "")
),
""
)</f>
        <v/>
      </c>
      <c r="FH27" s="46">
        <f>CONCATENATE(AO27,AP27)&lt;&gt;""</f>
        <v/>
      </c>
      <c r="FI27" s="46">
        <f>IF(AND($DS27,FH27),
IF(AO27="","Debes escribir el número de horas extras diurnas dominicales y festivas. ",
IF( IFERROR(INT(AO27),1.1) &lt;&gt; IFERROR(_xlfn.NUMBERVALUE(AO27),1), "La cantidad de horas extras diurnas dominicales y festivas debe ser un número entero. ", "")
),
""
)</f>
        <v/>
      </c>
      <c r="FJ27" s="46">
        <f>IF(AND($DS27,FH27),
IF(AP27="","Debes escribir el valor de las horas extras diurnas dominicales y festivas. ",
IF( ISERR(_xlfn.NUMBERVALUE(AP27)), "El valor de las horas extras diurnas dominicales y festivas debe ser un número válido. ", "")
),
""
)</f>
        <v/>
      </c>
      <c r="FK27" s="46">
        <f>CONCATENATE(AQ27,AR27)&lt;&gt;""</f>
        <v/>
      </c>
      <c r="FL27" s="46">
        <f>IF(AND($DS27,FK27),
IF(AQ27="","Debes escribir el número de horas extras nocturnas dominicales y festivas. ",
IF( IFERROR(INT(AQ27),1.1) &lt;&gt; IFERROR(_xlfn.NUMBERVALUE(AQ27),1), "La cantidad de horas extras nocturnas dominicales y festivas debe ser un número entero. ", "")
),
""
)</f>
        <v/>
      </c>
      <c r="FM27" s="46">
        <f>IF(AND($DS27,FK27),
IF(AR27="","Debes escribir el valor de las horas extras nocturnas dominicales y festivas. ",
IF( ISERR(_xlfn.NUMBERVALUE(AR27)), "El valor de las horas extras nocturnas dominicales y festivas debe ser un número válido. ", "")
),
""
)</f>
        <v/>
      </c>
      <c r="FN27" s="46">
        <f>CONCATENATE(AS27,AT27)&lt;&gt;""</f>
        <v/>
      </c>
      <c r="FO27" s="46">
        <f>IF(AND($DS27,FN27),
IF(AS27="","Debes escribir el número de horas recargo nocturno. ",
IF( IFERROR(INT(AS27),1.1) &lt;&gt; IFERROR(_xlfn.NUMBERVALUE(AS27),1), "La cantidad de horas recargo nocturno debe ser un número entero. ", "")
),
""
)</f>
        <v/>
      </c>
      <c r="FP27" s="46">
        <f>IF(AND($DS27,FN27),
IF(AT27="","Debes escribir el valor de las horas recargo nocturno. ",
IF( ISERR(_xlfn.NUMBERVALUE(AT27)), "El valor de las horas recargo nocturno debe ser un número válido. ", "")
),
""
)</f>
        <v/>
      </c>
      <c r="FQ27" s="46">
        <f>CONCATENATE(AU27,AV27)&lt;&gt;""</f>
        <v/>
      </c>
      <c r="FR27" s="46">
        <f>IF(AND($DS27,FQ27),
IF(AU27="","Debes escribir el número de horas recargo diurno dominical y festivo. ",
IF( IFERROR(INT(AU27),1.1) &lt;&gt; IFERROR(_xlfn.NUMBERVALUE(AU27),1), "La cantidad de horas recargo diurno dominical y festivo debe ser un número entero. ", "")
),
""
)</f>
        <v/>
      </c>
      <c r="FS27" s="46">
        <f>IF(AND($DS27,FQ27),
IF(AV27="","Debes escribir el valor de las horas recargo diurno dominical y festivo. ",
IF( ISERR(_xlfn.NUMBERVALUE(AV27)), "El valor de las horas recargo diurno dominical y festivo debe ser un número válido. ", "")
),
""
)</f>
        <v/>
      </c>
      <c r="FT27" s="46">
        <f>CONCATENATE(AW27,AX27)&lt;&gt;""</f>
        <v/>
      </c>
      <c r="FU27" s="46">
        <f>IF(AND($DS27,FT27),
IF(AW27="","Debes escribir el número de horas recargo nocturno dominical y festivo. ",
IF( IFERROR(INT(AW27),1.1) &lt;&gt; IFERROR(_xlfn.NUMBERVALUE(AW27),1), "La cantidad de horas recargo nocturno dominical y festivo debe ser un número entero. ", "")
),
""
)</f>
        <v/>
      </c>
      <c r="FV27" s="46">
        <f>IF(AND($DS27,FT27),
IF(AX27="","Debes escribir el valor de las horas recargo nocturno dominical y festivo. ",
IF( ISERR(_xlfn.NUMBERVALUE(AX27)), "El valor de las horas recargo nocturno dominical y festivo debe ser un número válido. ", "")
),
""
)</f>
        <v/>
      </c>
      <c r="FW27" s="46">
        <f>CONCATENATE(AY27,AZ27)&lt;&gt;""</f>
        <v/>
      </c>
      <c r="FX27" s="46">
        <f>IF(AND($DS27,FW27),
IF(AY27="","Debes escribir el número de días de vacaciones comunes. ",
IF( IFERROR(INT(AY27),1.1) &lt;&gt; IFERROR(_xlfn.NUMBERVALUE(AY27),1), "La cantidad de días de vacaciones comunes debe ser un número entero. ", "")
),
""
)</f>
        <v/>
      </c>
      <c r="FY27" s="46">
        <f>IF(AND($DS27,FW27),
IF(AZ27="","Debes escribir el valor de las vacaciones comunes. ",
IF( ISERR(_xlfn.NUMBERVALUE(AZ27)), "El valor de las vacaciones comunes debe ser un número válido. ", "")
),
""
)</f>
        <v/>
      </c>
      <c r="FZ27" s="46">
        <f>CONCATENATE(BA27,BB27)&lt;&gt;""</f>
        <v/>
      </c>
      <c r="GA27" s="46">
        <f>IF(AND($DS27,FZ27),
IF(BA27="","Debes escribir el número de días de vacaciones compensadas. ",
IF( IFERROR(INT(BA27),1.1) &lt;&gt; IFERROR(_xlfn.NUMBERVALUE(BA27),1), "La cantidad de días de vacaciones compensadas debe ser un número entero. ", "")
),
""
)</f>
        <v/>
      </c>
      <c r="GB27" s="46">
        <f>IF(AND($DS27,FZ27),
IF(BB27="","Debes escribir el valor de las vacaciones compensadas. ",
IF( ISERR(_xlfn.NUMBERVALUE(BB27)), "El valor de las vacaciones compensadas debe ser un número válido. ", "")
),
""
)</f>
        <v/>
      </c>
      <c r="GC27" s="46">
        <f>CONCATENATE(BC27,BD27)&lt;&gt;""</f>
        <v/>
      </c>
      <c r="GD27" s="46">
        <f>IF(AND($DS27,GC27),
IF(BC27="","Debes escribir el número de días de prima salarial. ",
IF( IFERROR(INT(BC27),1.1) &lt;&gt; IFERROR(_xlfn.NUMBERVALUE(BC27),1), "La cantidad de días de prima salarial debe ser un número entero. ", "")
),
""
)</f>
        <v/>
      </c>
      <c r="GE27" s="46">
        <f>IF(AND($DS27,GC27),
IF(BD27="","Debes escribir el valor de los días de prima salarial. ",
IF( ISERR(_xlfn.NUMBERVALUE(BD27)), "El valor de los días de prima salarial debe ser un número válido. ", "")
),
""
)</f>
        <v/>
      </c>
      <c r="GF27" s="46">
        <f>IF($DS27,
IF( AND(BE27&lt;&gt;"", ISERR(_xlfn.NUMBERVALUE(BE27))), "El valor de la prima NO saliarial debe ser un número válido. ", "")
)</f>
        <v/>
      </c>
      <c r="GG27" s="46">
        <f>CONCATENATE(BF27,BG27,BH27)&lt;&gt;""</f>
        <v/>
      </c>
      <c r="GH27" s="46">
        <f>IF(AND($DS27,GG27),
IF(BF27="","Debes escribir el valor de las cesantías. ",
IF( ISERR(_xlfn.NUMBERVALUE(BF27)), "El valor de las cesantías debe ser un número válido. ", "")
),
""
)</f>
        <v/>
      </c>
      <c r="GI27" s="46">
        <f>IF(AND($DS27,GG27),
IF(BG27="","Debes escribir el % de cesantías. ",
IF( ISERR(_xlfn.NUMBERVALUE(BG27)), "El % de cesantías debe ser un número válido. ", "")
),
""
)</f>
        <v/>
      </c>
      <c r="GJ27" s="46">
        <f>IF(AND($DS27,GG27),
IF(BH27="","Debes escribir el valor de intereses de cesantías. ",
IF( ISERR(_xlfn.NUMBERVALUE(BH27)), "El valor de intereses de cesantías debe ser un número válido. ", "")
),
""
)</f>
        <v/>
      </c>
      <c r="GK27" s="46">
        <f>CONCATENATE(BI27,BJ27,BK27)&lt;&gt;""</f>
        <v/>
      </c>
      <c r="GL27" s="46">
        <f>IF(AND($DS27,GK27),
IF(BI27="","Debes escribir el número de días de incapacidad. ",
IF( IFERROR(INT(BI27),1.1) &lt;&gt; IFERROR(_xlfn.NUMBERVALUE(BI27),1), "La cantidad de días de incapacidad debe ser un número entero. ", "")
),
""
)</f>
        <v/>
      </c>
      <c r="GM27" s="46">
        <f>IF(AND($DS27,GK27),
IF(BJ27="","Debes escribir el tipo de incapacidad. ",
IF(_xlfn.IFNA(VLOOKUP(BJ27,TIPO_DE_INCAPACIDAD,1,FALSE),-1)=-1,"El tipo de incapacidad es inválida (por favor seleccionarlo de la lista). ","")
),
""
)</f>
        <v/>
      </c>
      <c r="GN27" s="46">
        <f>IF(AND($DS27,GK27),
IF(BK27="","Debes escribir el valor de la incapacidad. ",
IF( ISERR(_xlfn.NUMBERVALUE(BK27)), "El valor de la incapacidad debe ser un número válido. ", "")
),
""
)</f>
        <v/>
      </c>
      <c r="GO27" s="46">
        <f>CONCATENATE(BL27,BM27)&lt;&gt;""</f>
        <v/>
      </c>
      <c r="GP27" s="46">
        <f>IF(AND($DS27,GO27),
IF(BL27="","Debes escribir el número de días de licencia de maternidad o paternidad. ",
IF( IFERROR(INT(BL27),1.1) &lt;&gt; IFERROR(_xlfn.NUMBERVALUE(BL27),1), "La cantidad de días de licencia de maternidad o paternidad debe ser un número entero. ", "")
),
""
)</f>
        <v/>
      </c>
      <c r="GQ27" s="46">
        <f>IF(AND($DS27,GO27),
IF(BM27="","Debes escribir el valor de la licencia de maternidad o paternidad. ",
IF( ISERR(_xlfn.NUMBERVALUE(BM27)), "El valor de la licencia de maternidad o paternidad debe ser un número válido. ", "")
),
""
)</f>
        <v/>
      </c>
      <c r="GR27" s="46">
        <f>CONCATENATE(BN27,BO27)&lt;&gt;""</f>
        <v/>
      </c>
      <c r="GS27" s="46">
        <f>IF(AND($DS27,GR27),
IF(BN27="","Debes escribir el número de días de licencia remunerada. ",
IF( IFERROR(INT(BN27),1.1) &lt;&gt; IFERROR(_xlfn.NUMBERVALUE(BN27),1), "La cantidad de días de licencia remunerada debe ser un número entero. ", "")
),
""
)</f>
        <v/>
      </c>
      <c r="GT27" s="46">
        <f>IF(AND($DS27,GR27),
IF(BO27="","Debes escribir el valor de la licencia remunerada. ",
IF( ISERR(_xlfn.NUMBERVALUE(BO27)), "El valor de la licencia remunerada debe ser un número válido. ", "")
),
""
)</f>
        <v/>
      </c>
      <c r="GU27" s="46">
        <f>IF($DS27,
IF( AND(BP27&lt;&gt;"", ISERR(_xlfn.NUMBERVALUE(BP27))), "El valor de la licencia NO remunerada debe ser un número válido. ", "")
)</f>
        <v/>
      </c>
      <c r="GV27" s="46">
        <f>IF($DS27,
IF( AND(BQ27&lt;&gt;"", ISERR(_xlfn.NUMBERVALUE(BQ27))), "El valor de auxilios salariales debe ser un número válido. ", "")
)</f>
        <v/>
      </c>
      <c r="GW27" s="46">
        <f>IF($DS27,
IF( AND(BR27&lt;&gt;"", ISERR(_xlfn.NUMBERVALUE(BR27))), "El valor de auxilios NO salariales debe ser un número válido. ", "")
)</f>
        <v/>
      </c>
      <c r="GX27" s="46">
        <f>IF($DS27,
IF( AND(BS27&lt;&gt;"", ISERR(_xlfn.NUMBERVALUE(BS27))), "El valor de bonos salariales debe ser un número válido. ", "")
)</f>
        <v/>
      </c>
      <c r="GY27" s="46">
        <f>IF($DS27,
IF( AND(BT27&lt;&gt;"", ISERR(_xlfn.NUMBERVALUE(BT27))), "El valor de bonos NO salariales debe ser un número válido. ", "")
)</f>
        <v/>
      </c>
      <c r="GZ27" s="46">
        <f>IF($DS27,
IF( AND(BU27&lt;&gt;"", ISERR(_xlfn.NUMBERVALUE(BU27))), "El valor de bonos salariales de alimentación debe ser un número válido. ", "")
)</f>
        <v/>
      </c>
      <c r="HA27" s="46">
        <f>IF($DS27,
IF( AND(BV27&lt;&gt;"", ISERR(_xlfn.NUMBERVALUE(BV27))), "El valor de bonos NO salariales de alimentación debe ser un número válido. ", "")
)</f>
        <v/>
      </c>
      <c r="HB27" s="46">
        <f>IF($DS27,
IF( AND(BW27&lt;&gt;"", ISERR(_xlfn.NUMBERVALUE(BW27))), "El valor de bonificaciones salariales debe ser un número válido. ", "")
)</f>
        <v/>
      </c>
      <c r="HC27" s="46">
        <f>IF($DS27,
IF( AND(BX27&lt;&gt;"", ISERR(_xlfn.NUMBERVALUE(BX27))), "El valor de bonificaciones NO salariales debe ser un número válido. ", "")
)</f>
        <v/>
      </c>
      <c r="HD27" s="46">
        <f>IF($DS27,
IF( AND(BY27&lt;&gt;"", ISERR(_xlfn.NUMBERVALUE(BY27))), "El valor de compensaciones ordinarias debe ser un número válido. ", "")
)</f>
        <v/>
      </c>
      <c r="HE27" s="46">
        <f>IF($DS27,
IF( AND(BZ27&lt;&gt;"", ISERR(_xlfn.NUMBERVALUE(BZ27))), "El valor de compensaciones extraordinarias debe ser un número válido. ", "")
)</f>
        <v/>
      </c>
      <c r="HF27" s="46">
        <f>IF($DS27,
IF( AND(CA27&lt;&gt;"", ISERR(_xlfn.NUMBERVALUE(CA27))), "El valor de comisiones debe ser un número válido. ", "")
)</f>
        <v/>
      </c>
      <c r="HG27" s="46">
        <f>IF($DS27,
IF( AND(CB27&lt;&gt;"", ISERR(_xlfn.NUMBERVALUE(CB27))), "El valor de ausencia por huega debe ser un número válido. ", "")
)</f>
        <v/>
      </c>
      <c r="HH27" s="46">
        <f>IF($DS27,
IF( AND(CC27&lt;&gt;"", ISERR(_xlfn.NUMBERVALUE(CC27))), "El valor de anticipos debe ser un número válido. ", "")
)</f>
        <v/>
      </c>
      <c r="HI27" s="46">
        <f>IF($DS27,
IF( AND(CD27&lt;&gt;"", ISERR(_xlfn.NUMBERVALUE(CD27))), "El valor de pagos a terceros debe ser un número válido. ", "")
)</f>
        <v/>
      </c>
      <c r="HJ27" s="46">
        <f>IF($DS27,
IF( AND(CE27&lt;&gt;"", ISERR(_xlfn.NUMBERVALUE(CE27))), "El valor de dotación debe ser un número válido. ", "")
)</f>
        <v/>
      </c>
      <c r="HK27" s="46">
        <f>IF($DS27,
IF( AND(CF27&lt;&gt;"", ISERR(_xlfn.NUMBERVALUE(CF27))), "El valor de apoyo sostenibilidad debe ser un número válido. ", "")
)</f>
        <v/>
      </c>
      <c r="HL27" s="46">
        <f>IF($DS27,
IF( AND(CG27&lt;&gt;"", ISERR(_xlfn.NUMBERVALUE(CG27))), "El valor de teletrabajo debe ser un número válido. ", "")
)</f>
        <v/>
      </c>
      <c r="HM27" s="46">
        <f>IF($DS27,
IF( AND(CH27&lt;&gt;"", ISERR(_xlfn.NUMBERVALUE(CH27))), "El valor de bonificación de retiro debe ser un número válido. ", "")
)</f>
        <v/>
      </c>
      <c r="HN27" s="46">
        <f>IF($DS27,
IF( AND(CI27&lt;&gt;"", ISERR(_xlfn.NUMBERVALUE(CI27))), "El valor de indemnización de retiro debe ser un número válido. ", "")
)</f>
        <v/>
      </c>
      <c r="HO27" s="46">
        <f>IF($DS27,
IF( AND(CJ27&lt;&gt;"", ISERR(_xlfn.NUMBERVALUE(CJ27))), "El valor de reintegros debe ser un número válido. ", "")
)</f>
        <v/>
      </c>
      <c r="HP27" s="46">
        <f>CONCATENATE(CK27,CL27,CM27)&lt;&gt;""</f>
        <v/>
      </c>
      <c r="HQ27" s="46">
        <f>IF(AND($DS27,HP27),
IF(CK27="","Debes escribir la descripción de otro concepto no categorizado. ",""),
""
)</f>
        <v/>
      </c>
      <c r="HR27" s="46">
        <f>IF(AND($DS27,HP27),
IF(CONCATENATE(CL27,CM27)="","Debes escribir al menos un valor de concepto no categorizado (salarial o no salarial). ",
IF(ISERR(_xlfn.NUMBERVALUE(CL27)),"El valor salarial concepto no categorizado debe ser un número válido. ","")
),
""
)</f>
        <v/>
      </c>
      <c r="HS27" s="46">
        <f>IF(AND($DS27,HP27),
IF(CONCATENATE(CL27,CM27)="","Debes escribir al menos un valor de concepto no categorizado (salarial o no salarial). ",
IF(ISERR(_xlfn.NUMBERVALUE(CM27)),"El valor NO salarial concepto no categorizado debe ser un número válido. ","")
),
""
)</f>
        <v/>
      </c>
      <c r="HT27" s="46">
        <f>IF($DS27,
IF(CN27="","Debes escribir el porcentaje del aporte a salud. ",
IF( ISERR(_xlfn.NUMBERVALUE(CN27)), "El valor del porcentaje del aporte a salud debe ser un número válido. ", "")
)
)</f>
        <v/>
      </c>
      <c r="HU27" s="46">
        <f>IF($DS27,
IF(CO27="","Debes escribir el valor del aporte a salud. ",
IF( ISERR(_xlfn.NUMBERVALUE(CO27)), "El valor del aporte a salud debe ser un número válido. ", "")
)
)</f>
        <v/>
      </c>
      <c r="HV27" s="46">
        <f>IF($DS27,
IF( AND(CP27&lt;&gt;"", ISERR(_xlfn.NUMBERVALUE(CP27))), "El valor plan complementario debe ser un número válido. ", "")
)</f>
        <v/>
      </c>
      <c r="HW27" s="46">
        <f>IF($DS27,
IF(CQ27="","Debes escribir el porcentaje del aporte a pensión. ",
IF( ISERR(_xlfn.NUMBERVALUE(CQ27)), "El valor del porcentaje del aporte a pensión debe ser un número válido. ", "")
)
)</f>
        <v/>
      </c>
      <c r="HX27" s="46">
        <f>IF($DS27,
IF(CR27="","Debes escribir el valor del aporte a pensión. ",
IF( ISERR(_xlfn.NUMBERVALUE(CR27)), "El valor del aporte a salud debe ser un número válido. ", "")
)
)</f>
        <v/>
      </c>
      <c r="HY27" s="46">
        <f>IF($DS27,
IF( AND(CS27&lt;&gt;"", ISERR(_xlfn.NUMBERVALUE(CS27))), "El valor pensión voluntaria debe ser un número válido. ", "")
)</f>
        <v/>
      </c>
      <c r="HZ27" s="46">
        <f>CONCATENATE(CT27,CU27,CV27,CW27)&lt;&gt;""</f>
        <v/>
      </c>
      <c r="IA27" s="46">
        <f>IF(AND($DS27,HZ27),
IF(CT27="","Debes escribir el % del fondo de seguridad pensional. ",
IF( ISERR(_xlfn.NUMBERVALUE(CT27)), "El % del fondo de seguridad debe ser un número válido. ", "")
),
""
)</f>
        <v/>
      </c>
      <c r="IB27" s="46">
        <f>IF(AND($DS27,HZ27),
IF(CU27="","Debes escribir el valor del aporte al fondo de solidaridad pensional. ",
IF( ISERR(_xlfn.NUMBERVALUE(CU27)), "El valor del aporte al fondo de solidaridad pensional debe ser un número válido. ", "")
),
""
)</f>
        <v/>
      </c>
      <c r="IC27" s="46">
        <f>IF(AND($DS27,HZ27),
IF(CV27="","Debes escribir el % del fondo de subsistencia. ",
IF( ISERR(_xlfn.NUMBERVALUE(CV27)), "El % del fondo de subsistencia debe ser un número válido. ", "")
),
""
)</f>
        <v/>
      </c>
      <c r="ID27" s="46">
        <f>IF(AND($DS27,HZ27),
IF(CW27="","Debes escribir el valor del fondo de subsistencia. ",
IF( ISERR(_xlfn.NUMBERVALUE(CW27)), "El valor del fondo de subsistencia debe ser un número válido. ", "")
),
""
)</f>
        <v/>
      </c>
      <c r="IE27" s="46">
        <f>CONCATENATE(CX27,CY27)&lt;&gt;""</f>
        <v/>
      </c>
      <c r="IF27" s="46">
        <f>IF(AND($DS27,IE27),
IF(CX27="","Debes escribir el % de sindicato. ",
IF( ISERR(_xlfn.NUMBERVALUE(CX27)), "El % de sindicato debe ser un número válido. ", "")
),
""
)</f>
        <v/>
      </c>
      <c r="IG27" s="46">
        <f>IF(AND($DS27,IE27),
IF(CY27="","Debes escribir el valor del sindicato. ",
IF( ISERR(_xlfn.NUMBERVALUE(CY27)), "El valor del sindicato debe ser un número válido. ", "")
),
""
)</f>
        <v/>
      </c>
      <c r="IH27" s="46">
        <f>IF($DS27,
IF( AND(CZ27&lt;&gt;"", ISERR(_xlfn.NUMBERVALUE(CZ27))), "El valor de sanción pública debe ser un número válido. ", "")
)</f>
        <v/>
      </c>
      <c r="II27" s="46">
        <f>IF($DS27,
IF( AND(DA27&lt;&gt;"", ISERR(_xlfn.NUMBERVALUE(DA27))), "El valor de sanción privada debe ser un número válido. ", "")
)</f>
        <v/>
      </c>
      <c r="IJ27" s="46">
        <f>CONCATENATE(DB27,DC27)&lt;&gt;""</f>
        <v/>
      </c>
      <c r="IK27" s="46">
        <f>IF(AND($DS27,IJ27),
IF(DB27="","Debes escribir la descripción de libranza. ",""),
""
)</f>
        <v/>
      </c>
      <c r="IL27" s="46">
        <f>IF(AND($DS27,IJ27),
IF(DC27="","Debes escribir la cuota libranza. ",
IF(ISERR(_xlfn.NUMBERVALUE(DC27)),"El valor de la cuota libranza debe ser un número válido. ","")
),
""
)</f>
        <v/>
      </c>
      <c r="IM27" s="46">
        <f>IF($DS27,
IF( AND(DD27&lt;&gt;"", ISERR(_xlfn.NUMBERVALUE(DD27))), "El valor de pagos a terceros debe ser un número válido. ", "")
)</f>
        <v/>
      </c>
      <c r="IN27" s="46">
        <f>IF($DS27,
IF( AND(DE27&lt;&gt;"", ISERR(_xlfn.NUMBERVALUE(DE27))), "El valor de anticipos debe ser un número válido. ", "")
)</f>
        <v/>
      </c>
      <c r="IO27" s="46">
        <f>IF($DS27,
IF( AND(DF27&lt;&gt;"", ISERR(_xlfn.NUMBERVALUE(DF27))), "El valor de AFC debe ser un número válido. ", "")
)</f>
        <v/>
      </c>
      <c r="IP27" s="46">
        <f>IF($DS27,
IF( AND(DG27&lt;&gt;"", ISERR(_xlfn.NUMBERVALUE(DG27))), "El valor de rete-fuente debe ser un número válido. ", "")
)</f>
        <v/>
      </c>
      <c r="IQ27" s="46">
        <f>IF($DS27,
IF( AND(DH27&lt;&gt;"", ISERR(_xlfn.NUMBERVALUE(DH27))), "El valor de cooperativa de trabajo debe ser un número válido. ", "")
)</f>
        <v/>
      </c>
      <c r="IR27" s="46">
        <f>IF($DS27,
IF( AND(DI27&lt;&gt;"", ISERR(_xlfn.NUMBERVALUE(DI27))), "El valor de embargo fiscal debe ser un número válido. ", "")
)</f>
        <v/>
      </c>
      <c r="IS27" s="46">
        <f>IF($DS27,
IF( AND(DJ27&lt;&gt;"", ISERR(_xlfn.NUMBERVALUE(DJ27))), "El valor de educación debe ser un número válido. ", "")
)</f>
        <v/>
      </c>
      <c r="IT27" s="46">
        <f>IF($DS27,
IF( AND(DK27&lt;&gt;"", ISERR(_xlfn.NUMBERVALUE(DK27))), "El valor de reintegro debe ser un número válido. ", "")
)</f>
        <v/>
      </c>
      <c r="IU27" s="46">
        <f>IF($DS27,
IF( AND(DL27&lt;&gt;"", ISERR(_xlfn.NUMBERVALUE(DL27))), "El valor de deuda debe ser un número válido. ", "")
)</f>
        <v/>
      </c>
      <c r="IV27" s="46">
        <f>IF($DS27,
IF( AND(DM27&lt;&gt;"", ISERR(_xlfn.NUMBERVALUE(DM27))), "El valor de otras deducciones debe ser un número válido. ", "")
)</f>
        <v/>
      </c>
      <c r="IW27" s="46">
        <f>IF($DS27,
IF(DN27="","Debes escribir el valor de los devengos totales. ",
IF( ISERR(_xlfn.NUMBERVALUE(DN27)), "El valor de los devengos totales debe ser un número válido. ", "")
)
)</f>
        <v/>
      </c>
      <c r="IX27" s="46">
        <f>IF($DS27,
IF(DO27="","Debes escribir el valor de las deducciones totales. ",
IF( ISERR(_xlfn.NUMBERVALUE(DO27)), "El valor de las deducciones totales debe ser un número válido. ", "")
)
)</f>
        <v/>
      </c>
      <c r="IY27" s="46">
        <f>IF($DS27,
IF(DP27="","Debes escribir el valor del salario total. ",
IF( ISERR(_xlfn.NUMBERVALUE(DP27)), "El valor del salario total debe ser un número válido. ", "")
)
)</f>
        <v/>
      </c>
    </row>
    <row r="28">
      <c r="B28" s="48" t="n">
        <v>16</v>
      </c>
      <c r="C28" s="61">
        <f>IF(AND(DS28,DP28&lt;&gt;""),
IF(DQ28="","OK","Error"),
""
)</f>
        <v/>
      </c>
      <c r="D28" s="53" t="n"/>
      <c r="E28" s="52" t="n"/>
      <c r="F28" s="112" t="n"/>
      <c r="G28" s="52" t="n"/>
      <c r="H28" s="53" t="n"/>
      <c r="I28" s="52" t="n"/>
      <c r="J28" s="52" t="n"/>
      <c r="K28" s="53" t="n"/>
      <c r="L28" s="55" t="n"/>
      <c r="M28" s="108" t="n"/>
      <c r="N28" s="56" t="n"/>
      <c r="O28" s="52" t="n"/>
      <c r="P28" s="52" t="n"/>
      <c r="Q28" s="52" t="n"/>
      <c r="R28" s="52" t="n"/>
      <c r="S28" s="52" t="n"/>
      <c r="T28" s="53" t="n"/>
      <c r="U28" s="52" t="n"/>
      <c r="V28" s="52" t="n"/>
      <c r="W28" s="55" t="n"/>
      <c r="X28" s="55" t="n"/>
      <c r="Y28" s="52" t="n"/>
      <c r="Z28" s="55" t="n"/>
      <c r="AA28" s="52" t="n"/>
      <c r="AB28" s="53" t="n"/>
      <c r="AC28" s="53" t="n"/>
      <c r="AD28" s="53" t="n"/>
      <c r="AE28" s="177" t="n"/>
      <c r="AF28" s="113" t="n"/>
      <c r="AG28" s="177" t="n"/>
      <c r="AH28" s="178" t="n"/>
      <c r="AI28" s="178" t="n"/>
      <c r="AJ28" s="178" t="n"/>
      <c r="AK28" s="114" t="n"/>
      <c r="AL28" s="178" t="n"/>
      <c r="AM28" s="114" t="n"/>
      <c r="AN28" s="178" t="n"/>
      <c r="AO28" s="114" t="n"/>
      <c r="AP28" s="178" t="n"/>
      <c r="AQ28" s="114" t="n"/>
      <c r="AR28" s="178" t="n"/>
      <c r="AS28" s="114" t="n"/>
      <c r="AT28" s="178" t="n"/>
      <c r="AU28" s="114" t="n"/>
      <c r="AV28" s="178" t="n"/>
      <c r="AW28" s="114" t="n"/>
      <c r="AX28" s="178" t="n"/>
      <c r="AY28" s="114" t="n"/>
      <c r="AZ28" s="178" t="n"/>
      <c r="BA28" s="114" t="n"/>
      <c r="BB28" s="178" t="n"/>
      <c r="BC28" s="114" t="n"/>
      <c r="BD28" s="178" t="n"/>
      <c r="BE28" s="178" t="n"/>
      <c r="BF28" s="178" t="n"/>
      <c r="BG28" s="59" t="n"/>
      <c r="BH28" s="178" t="n"/>
      <c r="BI28" s="114" t="n"/>
      <c r="BJ28" s="53" t="n"/>
      <c r="BK28" s="178" t="n"/>
      <c r="BL28" s="114" t="n"/>
      <c r="BM28" s="178" t="n"/>
      <c r="BN28" s="114" t="n"/>
      <c r="BO28" s="178" t="n"/>
      <c r="BP28" s="178" t="n"/>
      <c r="BQ28" s="178" t="n"/>
      <c r="BR28" s="178" t="n"/>
      <c r="BS28" s="178" t="n"/>
      <c r="BT28" s="178" t="n"/>
      <c r="BU28" s="178" t="n"/>
      <c r="BV28" s="178" t="n"/>
      <c r="BW28" s="178" t="n"/>
      <c r="BX28" s="178" t="n"/>
      <c r="BY28" s="178" t="n"/>
      <c r="BZ28" s="178" t="n"/>
      <c r="CA28" s="178" t="n"/>
      <c r="CB28" s="178" t="n"/>
      <c r="CC28" s="178" t="n"/>
      <c r="CD28" s="178" t="n"/>
      <c r="CE28" s="178" t="n"/>
      <c r="CF28" s="178" t="n"/>
      <c r="CG28" s="178" t="n"/>
      <c r="CH28" s="178" t="n"/>
      <c r="CI28" s="178" t="n"/>
      <c r="CJ28" s="178" t="n"/>
      <c r="CK28" s="53" t="n"/>
      <c r="CL28" s="178" t="n"/>
      <c r="CM28" s="178" t="n"/>
      <c r="CN28" s="60" t="n"/>
      <c r="CO28" s="177" t="n"/>
      <c r="CP28" s="178" t="n"/>
      <c r="CQ28" s="60" t="n"/>
      <c r="CR28" s="177" t="n"/>
      <c r="CS28" s="178" t="n"/>
      <c r="CT28" s="59" t="n"/>
      <c r="CU28" s="178" t="n"/>
      <c r="CV28" s="59" t="n"/>
      <c r="CW28" s="178" t="n"/>
      <c r="CX28" s="59" t="n"/>
      <c r="CY28" s="178" t="n"/>
      <c r="CZ28" s="178" t="n"/>
      <c r="DA28" s="178" t="n"/>
      <c r="DB28" s="53" t="n"/>
      <c r="DC28" s="178" t="n"/>
      <c r="DD28" s="178" t="n"/>
      <c r="DE28" s="178" t="n"/>
      <c r="DF28" s="178" t="n"/>
      <c r="DG28" s="178" t="n"/>
      <c r="DH28" s="178" t="n"/>
      <c r="DI28" s="178" t="n"/>
      <c r="DJ28" s="178" t="n"/>
      <c r="DK28" s="178" t="n"/>
      <c r="DL28" s="178" t="n"/>
      <c r="DM28" s="178" t="n"/>
      <c r="DN28" s="177" t="n"/>
      <c r="DO28" s="177" t="n"/>
      <c r="DP28" s="177" t="n"/>
      <c r="DQ28" s="76">
        <f>IF(AND(DS28,DP28&lt;&gt;""),
CONCATENATE(DT28,DU28,DV28,DW28,DX28,DY28,DZ28,EA28,EB28,EC28,ED28,EE28,EF28,EG28,EH28,EI28,EJ28,EK28,EL28,EM28,EN28,EO28,EP28,EQ28,ES28,ET28,EU28,EV28,EW28,EX28,EY28,EZ28,FA28,FC28,FD28,FF28,FG28,FI28,FJ28,FL28,FM28,FO28,FP28,FR28,FS28,FU28,FV28,FX28,FY28,GA28,GB28,GD28,GE28,GF28,GH28,GI28,GJ28,GL28,GM28,GN28,GP28,GQ28,GS28,GT28,GU28,GV28,GW28,GX28,GY28,GZ28,HA28,HB28,HC28,HD28,HE28,HF28,HG28,HH28,HI28,HJ28,HK28,HL28,HM28,HN28,HO28,HQ28,HR28,HS28,HT28,HU28,HV28,HW28,HX28,HY28,IA28,IB28,IC28,ID28,IF28,IG28,IH28,II28,IK28,IL28,IM28,IN28,IO28,IP28,IQ28,IR28,IS28,IT28,IU28,IV28,IW28,IX28,IY28,IZ28),
""
)</f>
        <v/>
      </c>
      <c r="DR28" s="53" t="n"/>
      <c r="DS28" s="46">
        <f>CONCATENATE(D28,$E28,$F28,$G28,H28,$I28,$J28,K28,$L28,$M28,N28,$O28,$P28,$Q28,$R28,$S28,T28,$U28,$V28,$W28,$X28,$Y28,$Z28,$AA28,AB28,AC28,AD28,$AE28,$AF28,$AG28,AH28,AI28,AJ28,AK28,AL28,AM28,AN28,AO28,AP28,AQ28,AR28,AS28,AT28,AU28,AV28,AW28,AX28,AY28,AZ28,BA28,BB28,BC28,BD28,BE28,BF28,BG28,BH28,BI28,BJ28,BK28,BL28,BM28,BN28,BO28,BP28,BQ28,BR28,BS28,BT28,BU28,BV28,BW28,BX28,BY28,BZ28,CA28,CB28,CC28,CD28,CE28,CF28,CG28,CH28,CI28,CJ28,CK28,CL28,CM28,$CN28,$CO28,CP28,$CQ28,$CR28,CS28,CT28,CU28,CV28,CW28,CX28,CY28,CZ28,DA28,DB28,DC28,DD28,DE28,DF28,DG28,DH28,DI28,DJ28,DK28,DL28,DM28,$DN28,$DO28,$DP28,DR28)&lt;&gt;""</f>
        <v/>
      </c>
      <c r="DT28" s="46">
        <f>IF(AND($DS28,$E$4&lt;&gt;""),
IF(LEFT($E$4,2) = "1.",
IF(D28&lt;&gt;"","El CUNE sólo se envía en operaciones de novedad o ajuste. ",""),
IF(D28="","Debes escribir un CUNE válido para realizar operaciones de novedad o ajuste. ","")),
""
)</f>
        <v/>
      </c>
      <c r="DU28" s="46">
        <f>IF($DS28,
IF(E28="","Debes seleccionar el tipo de documento del empleado. ",
IF(_xlfn.IFNA(VLOOKUP(E28,TIPO_DE_DOCUMENTO,1,FALSE),-1)=-1,"El tipo de documento no es válido (por favor seleccionarlo de la lista). ","")
)
)</f>
        <v/>
      </c>
      <c r="DV28" s="46">
        <f>IF($DS28,
IF(F28="","Debes escribir el número de documento del empleado. ","")
)</f>
        <v/>
      </c>
      <c r="DW28" s="46">
        <f>IF($DS28,
IF(G28="","Debes escribir el primer nombre del empleado. ","")
)</f>
        <v/>
      </c>
      <c r="DY28" s="46">
        <f>IF($DS28,
IF(I28="","Debes escribir el primer apellido del empleado. ","")
)</f>
        <v/>
      </c>
      <c r="DZ28" s="46">
        <f>IF($DS28,
IF(J28="","Debes escribir el segundo apellido del empleado. ","")
)</f>
        <v/>
      </c>
      <c r="EB28" s="46">
        <f>IF($DS28,
IF(L28="","Debes escribir la fecha de ingreso del empleado. ",
IF(ISERR(DATE(YEAR(L28),MONTH(L28),DAY(L28))), "El valor ingresado en fecha de ingreso no tiene un formato válido. ","")
)
)</f>
        <v/>
      </c>
      <c r="EC28" s="46">
        <f>IF($DS28,
IF(M28="","Debes escribir el tiempo laborado. ",
IF( IFERROR(INT(M28),1.1) &lt;&gt; IFERROR(_xlfn.NUMBERVALUE(M28),1), "El valor de los días trabajados debe ser un número entero. ", "")
)
)</f>
        <v/>
      </c>
      <c r="ED28" s="46">
        <f>IF($DS28,
IF( AND(N28&lt;&gt;"", ISERR(DATE(YEAR(N28),MONTH(N28),DAY(N28))) ), "El valor ingresado en fecha de ingreso no tiene un formato válido. ",
IF( AND(N28&lt;&gt;"", $E$6&lt;&gt;"", DATE(YEAR(N28), MONTH(N28), 1) &lt;&gt; IFERROR(DATE(MID($E$6, 1, 4), MID($E$6, 6, 2),1), "1/1/1900") ), "La fecha de retiro debe estar dentro del período liquidado. ", "")
)
)</f>
        <v/>
      </c>
      <c r="EE28" s="46">
        <f>IF($DS28,
IF(O28="","Debes seleccionar el tipo de trabajador. ",
IF(_xlfn.IFNA(VLOOKUP(O28,TIPO_DE_TRABAJADOR,1,FALSE),-1)=-1,"El tipo de trabajador no es válido (por favor seleccionarlo de la lista). ","")
)
)</f>
        <v/>
      </c>
      <c r="EF28" s="46">
        <f>IF($DS28,
IF(P28="","Debes seleccionar si es un trabajador dependiente pensionado por vejez. ",
IF(_xlfn.IFNA(VLOOKUP(P28,SUBTIPO_DE_TRABAJADOR,1,FALSE),-1)=-1,"El tipo de trabajador dependiente pensionado por vejez no es válido (por favor seleccionarlo de la lista). ","")
)
)</f>
        <v/>
      </c>
      <c r="EG28" s="46">
        <f>IF($DS28,
IF(Q28="","Debes seleccionar el tipo de contrato del trabajador. ",
IF(_xlfn.IFNA(VLOOKUP(Q28,TIPO_DE_CONTRATO,1,FALSE),-1)=-1,"El tipo de contrato del trabajador no es válido (por favor seleccionarlo de la lista). ","")
)
)</f>
        <v/>
      </c>
      <c r="EH28" s="46">
        <f>IF($DS28,
IF(R28="","Debes seleccionar si es un salario integral. ",
IF(_xlfn.IFNA(VLOOKUP(R28,SI_NO,1,FALSE),-1)=-1,"Valor no válido para salario integral (por favor seleccionarlo de la lista). ","")
)
)</f>
        <v/>
      </c>
      <c r="EI28" s="46">
        <f>IF($DS28,
IF(S28="","Debes seleccionar si el trabajador realiza actividades de riesgo. ",
IF(_xlfn.IFNA(VLOOKUP(S28,SI_NO,1,FALSE),-1)=-1,"Valor no válido para actividad de alto riesgo (por favor seleccionarlo de la lista). ","")
)
)</f>
        <v/>
      </c>
      <c r="EK28" s="46">
        <f>IF($DS28,
IF(U28="","Debes escribir el código del municipio de residencia del trabajador. ",
IF(_xlfn.IFNA(VLOOKUP(U28,MUNICIPIO,1,FALSE),-1)=-1,"El municipio de residencia del trabajador es inválido (por favor seleccionarlo de la lista). ","")
)
)</f>
        <v/>
      </c>
      <c r="EL28" s="46">
        <f>IF($DS28,
IF(V28="","Debes escribir el la dirección de residendia del trabajador. ","")
)</f>
        <v/>
      </c>
      <c r="EM28" s="46">
        <f>IF($DS28,
IF(W28="","Debes escribir la fecha de inicio de la liquidación. ",
IF(ISERR(DATE(YEAR(W28),MONTH(W28),DAY(W28))),"El valor ingresado en fecha de inicio de liquidación no tiene un formato válido. ",
IF( AND($E$6&lt;&gt;"", DATE(YEAR(W28), MONTH(W28), 1) &lt;&gt; IFERROR(DATE(MID($E$6, 1, 4), MID($E$6, 6, 2),1), "1/1/1900") ), "La fecha de inicio de la liquidación debe estar dentro del período liquidado. ", "")
)
)
)</f>
        <v/>
      </c>
      <c r="EN28" s="46">
        <f>IF($DS28,
IF(X28="","Debes escribir la fecha de fin de la liquidación. ",
IF(ISERR(DATE(YEAR(X28),MONTH(X28),DAY(X28))),"El valor ingresado en fecha de fin de liquidación no tiene un formato válido. ",
IF( AND($E$6&lt;&gt;"", DATE(YEAR(X28), MONTH(X28), 1) &lt;&gt; IFERROR(DATE(MID($E$6, 1, 4), MID($E$6, 6, 2),1), "1/1/1900") ), "La fecha de fin de la liquidación debe estar dentro del período liquidado. ", "")
)
)
)</f>
        <v/>
      </c>
      <c r="EO28" s="46">
        <f>IF($DS28,
IF(Y28="","Debes escribir la frecuencia de pago del trabajador. ",
IF(_xlfn.IFNA(VLOOKUP(Y28,PERÍODO_DE_NÓMINA,1,FALSE),-1)=-1,"La frecuencia de pago es inválida (por favor seleccionarlo de la lista). ","")
)
)</f>
        <v/>
      </c>
      <c r="EP28" s="46">
        <f>IF($DS28,
IF(Z28="","Debes escribir la fecha de pago. ",
IF(ISERR(DATE(YEAR(Z28),MONTH(Z28),DAY(Z28))), "El valor ingresado en fecha de pago no tiene un formato válido. ","")
)
)</f>
        <v/>
      </c>
      <c r="EQ28" s="46">
        <f>IF($DS28,
IF(AA28="","Debes escribir el medio de pago. ",
IF(_xlfn.IFNA(VLOOKUP(AA28,MEDIOS_DE_PAGO,1,FALSE),-1)=-1,"El medio de pago es inválido (por favor seleccionarlo de la lista). ","")
)
)</f>
        <v/>
      </c>
      <c r="ER28" s="46">
        <f>OR(AA28='Tablas '!$T$4,AA28='Tablas '!$T$7,AA28='Tablas '!$T$8,AA28='Tablas '!$T$11)</f>
        <v/>
      </c>
      <c r="ES28" s="46">
        <f>IF(AND($DS28,ER28),
IF(AB28="","Debes escribir la entidad bancaria. ",""),
""
)</f>
        <v/>
      </c>
      <c r="ET28" s="46">
        <f>IF(AND($DS28,ER28),
IF(AC28="","Debes escribir el tipo de cuenta bancaria. ",
IF(_xlfn.IFNA(VLOOKUP(AC28,TIPO_DE_CUENTA,1,FALSE),-1)=-1,"El tipo de cuenta bancaria es inválida (por favor seleccionarlo de la lista). ","")
),
""
)</f>
        <v/>
      </c>
      <c r="EU28" s="46">
        <f>IF(AND($DS28,ER28),
IF(AD28="","Debes escribir el número de cuenta bancaria. ",""),
""
)</f>
        <v/>
      </c>
      <c r="EV28" s="46">
        <f>IF($DS28,
IF(AE28="","Debes escribir el valor del sueldo básico. ",
IF( ISERR(_xlfn.NUMBERVALUE(AE28)), "El valor del sueldo básico debe ser un número válido. ", "")
)
)</f>
        <v/>
      </c>
      <c r="EW28" s="46">
        <f>IF($DS28,
IF(AF28="","Debes escribir el número de días trabajados. ",
IF( IFERROR(INT(AF28),1.1) &lt;&gt; IFERROR(_xlfn.NUMBERVALUE(AF28),1), "La cantidad de días trabajados debe ser un número entero. ", "")
)
)</f>
        <v/>
      </c>
      <c r="EX28" s="46">
        <f>IF($DS28,
IF(AG28="","Debes escribir el valor del sueldo trabajado. ",
IF( ISERR(_xlfn.NUMBERVALUE(AG28)), "El valor del sueldo trabajado debe ser un número válido. ", "")
)
)</f>
        <v/>
      </c>
      <c r="EY28" s="46">
        <f>IF($DS28,
IF( AND(AH28&lt;&gt;"", ISERR(_xlfn.NUMBERVALUE(AH28))), "El valor del auxilio de transporte debe ser un número válido. ", "")
)</f>
        <v/>
      </c>
      <c r="EZ28" s="46">
        <f>IF($DS28,
IF( AND(AI28&lt;&gt;"", ISERR(_xlfn.NUMBERVALUE(AI28))), "El valor de viáticos salariales debe ser un número válido. ", "")
)</f>
        <v/>
      </c>
      <c r="FA28" s="46">
        <f>IF($DS28,
IF( AND(AJ28&lt;&gt;"", ISERR(_xlfn.NUMBERVALUE(AJ28))), "El valor de viáticos NO salariales debe ser un número válido. ", "")
)</f>
        <v/>
      </c>
      <c r="FB28" s="46">
        <f>CONCATENATE(AK28,AL28)&lt;&gt;""</f>
        <v/>
      </c>
      <c r="FC28" s="46">
        <f>IF(AND($DS28,FB28),
IF(AK28="","Debes escribir el número de horas extras diurnas. ",
IF( IFERROR(INT(AK28),1.1) &lt;&gt; IFERROR(_xlfn.NUMBERVALUE(AK28),1), "La cantidad de horas extras diurnas debe ser un número entero. ", "")
),
""
)</f>
        <v/>
      </c>
      <c r="FD28" s="46">
        <f>IF(AND($DS28,FB28),
IF(AL28="","Debes escribir el valor de las horas extras diurnas. ",
IF( ISERR(_xlfn.NUMBERVALUE(AL28)), "El valor de las horas extras duirnas debe ser un número válido. ", "")
),
""
)</f>
        <v/>
      </c>
      <c r="FE28" s="46">
        <f>CONCATENATE(AM28,AN28)&lt;&gt;""</f>
        <v/>
      </c>
      <c r="FF28" s="46">
        <f>IF(AND($DS28,FE28),
IF(AM28="","Debes escribir el número de horas extras nocturnas. ",
IF( IFERROR(INT(AM28),1.1) &lt;&gt; IFERROR(_xlfn.NUMBERVALUE(AM28),1), "La cantidad de horas extras nocturnas debe ser un número entero. ", "")
),
""
)</f>
        <v/>
      </c>
      <c r="FG28" s="46">
        <f>IF(AND($DS28,FE28),
IF(AN28="","Debes escribir el valor de las horas extras nocturnas. ",
IF( ISERR(_xlfn.NUMBERVALUE(AN28)), "El valor de las horas extras nocturnas debe ser un número válido. ", "")
),
""
)</f>
        <v/>
      </c>
      <c r="FH28" s="46">
        <f>CONCATENATE(AO28,AP28)&lt;&gt;""</f>
        <v/>
      </c>
      <c r="FI28" s="46">
        <f>IF(AND($DS28,FH28),
IF(AO28="","Debes escribir el número de horas extras diurnas dominicales y festivas. ",
IF( IFERROR(INT(AO28),1.1) &lt;&gt; IFERROR(_xlfn.NUMBERVALUE(AO28),1), "La cantidad de horas extras diurnas dominicales y festivas debe ser un número entero. ", "")
),
""
)</f>
        <v/>
      </c>
      <c r="FJ28" s="46">
        <f>IF(AND($DS28,FH28),
IF(AP28="","Debes escribir el valor de las horas extras diurnas dominicales y festivas. ",
IF( ISERR(_xlfn.NUMBERVALUE(AP28)), "El valor de las horas extras diurnas dominicales y festivas debe ser un número válido. ", "")
),
""
)</f>
        <v/>
      </c>
      <c r="FK28" s="46">
        <f>CONCATENATE(AQ28,AR28)&lt;&gt;""</f>
        <v/>
      </c>
      <c r="FL28" s="46">
        <f>IF(AND($DS28,FK28),
IF(AQ28="","Debes escribir el número de horas extras nocturnas dominicales y festivas. ",
IF( IFERROR(INT(AQ28),1.1) &lt;&gt; IFERROR(_xlfn.NUMBERVALUE(AQ28),1), "La cantidad de horas extras nocturnas dominicales y festivas debe ser un número entero. ", "")
),
""
)</f>
        <v/>
      </c>
      <c r="FM28" s="46">
        <f>IF(AND($DS28,FK28),
IF(AR28="","Debes escribir el valor de las horas extras nocturnas dominicales y festivas. ",
IF( ISERR(_xlfn.NUMBERVALUE(AR28)), "El valor de las horas extras nocturnas dominicales y festivas debe ser un número válido. ", "")
),
""
)</f>
        <v/>
      </c>
      <c r="FN28" s="46">
        <f>CONCATENATE(AS28,AT28)&lt;&gt;""</f>
        <v/>
      </c>
      <c r="FO28" s="46">
        <f>IF(AND($DS28,FN28),
IF(AS28="","Debes escribir el número de horas recargo nocturno. ",
IF( IFERROR(INT(AS28),1.1) &lt;&gt; IFERROR(_xlfn.NUMBERVALUE(AS28),1), "La cantidad de horas recargo nocturno debe ser un número entero. ", "")
),
""
)</f>
        <v/>
      </c>
      <c r="FP28" s="46">
        <f>IF(AND($DS28,FN28),
IF(AT28="","Debes escribir el valor de las horas recargo nocturno. ",
IF( ISERR(_xlfn.NUMBERVALUE(AT28)), "El valor de las horas recargo nocturno debe ser un número válido. ", "")
),
""
)</f>
        <v/>
      </c>
      <c r="FQ28" s="46">
        <f>CONCATENATE(AU28,AV28)&lt;&gt;""</f>
        <v/>
      </c>
      <c r="FR28" s="46">
        <f>IF(AND($DS28,FQ28),
IF(AU28="","Debes escribir el número de horas recargo diurno dominical y festivo. ",
IF( IFERROR(INT(AU28),1.1) &lt;&gt; IFERROR(_xlfn.NUMBERVALUE(AU28),1), "La cantidad de horas recargo diurno dominical y festivo debe ser un número entero. ", "")
),
""
)</f>
        <v/>
      </c>
      <c r="FS28" s="46">
        <f>IF(AND($DS28,FQ28),
IF(AV28="","Debes escribir el valor de las horas recargo diurno dominical y festivo. ",
IF( ISERR(_xlfn.NUMBERVALUE(AV28)), "El valor de las horas recargo diurno dominical y festivo debe ser un número válido. ", "")
),
""
)</f>
        <v/>
      </c>
      <c r="FT28" s="46">
        <f>CONCATENATE(AW28,AX28)&lt;&gt;""</f>
        <v/>
      </c>
      <c r="FU28" s="46">
        <f>IF(AND($DS28,FT28),
IF(AW28="","Debes escribir el número de horas recargo nocturno dominical y festivo. ",
IF( IFERROR(INT(AW28),1.1) &lt;&gt; IFERROR(_xlfn.NUMBERVALUE(AW28),1), "La cantidad de horas recargo nocturno dominical y festivo debe ser un número entero. ", "")
),
""
)</f>
        <v/>
      </c>
      <c r="FV28" s="46">
        <f>IF(AND($DS28,FT28),
IF(AX28="","Debes escribir el valor de las horas recargo nocturno dominical y festivo. ",
IF( ISERR(_xlfn.NUMBERVALUE(AX28)), "El valor de las horas recargo nocturno dominical y festivo debe ser un número válido. ", "")
),
""
)</f>
        <v/>
      </c>
      <c r="FW28" s="46">
        <f>CONCATENATE(AY28,AZ28)&lt;&gt;""</f>
        <v/>
      </c>
      <c r="FX28" s="46">
        <f>IF(AND($DS28,FW28),
IF(AY28="","Debes escribir el número de días de vacaciones comunes. ",
IF( IFERROR(INT(AY28),1.1) &lt;&gt; IFERROR(_xlfn.NUMBERVALUE(AY28),1), "La cantidad de días de vacaciones comunes debe ser un número entero. ", "")
),
""
)</f>
        <v/>
      </c>
      <c r="FY28" s="46">
        <f>IF(AND($DS28,FW28),
IF(AZ28="","Debes escribir el valor de las vacaciones comunes. ",
IF( ISERR(_xlfn.NUMBERVALUE(AZ28)), "El valor de las vacaciones comunes debe ser un número válido. ", "")
),
""
)</f>
        <v/>
      </c>
      <c r="FZ28" s="46">
        <f>CONCATENATE(BA28,BB28)&lt;&gt;""</f>
        <v/>
      </c>
      <c r="GA28" s="46">
        <f>IF(AND($DS28,FZ28),
IF(BA28="","Debes escribir el número de días de vacaciones compensadas. ",
IF( IFERROR(INT(BA28),1.1) &lt;&gt; IFERROR(_xlfn.NUMBERVALUE(BA28),1), "La cantidad de días de vacaciones compensadas debe ser un número entero. ", "")
),
""
)</f>
        <v/>
      </c>
      <c r="GB28" s="46">
        <f>IF(AND($DS28,FZ28),
IF(BB28="","Debes escribir el valor de las vacaciones compensadas. ",
IF( ISERR(_xlfn.NUMBERVALUE(BB28)), "El valor de las vacaciones compensadas debe ser un número válido. ", "")
),
""
)</f>
        <v/>
      </c>
      <c r="GC28" s="46">
        <f>CONCATENATE(BC28,BD28)&lt;&gt;""</f>
        <v/>
      </c>
      <c r="GD28" s="46">
        <f>IF(AND($DS28,GC28),
IF(BC28="","Debes escribir el número de días de prima salarial. ",
IF( IFERROR(INT(BC28),1.1) &lt;&gt; IFERROR(_xlfn.NUMBERVALUE(BC28),1), "La cantidad de días de prima salarial debe ser un número entero. ", "")
),
""
)</f>
        <v/>
      </c>
      <c r="GE28" s="46">
        <f>IF(AND($DS28,GC28),
IF(BD28="","Debes escribir el valor de los días de prima salarial. ",
IF( ISERR(_xlfn.NUMBERVALUE(BD28)), "El valor de los días de prima salarial debe ser un número válido. ", "")
),
""
)</f>
        <v/>
      </c>
      <c r="GF28" s="46">
        <f>IF($DS28,
IF( AND(BE28&lt;&gt;"", ISERR(_xlfn.NUMBERVALUE(BE28))), "El valor de la prima NO saliarial debe ser un número válido. ", "")
)</f>
        <v/>
      </c>
      <c r="GG28" s="46">
        <f>CONCATENATE(BF28,BG28,BH28)&lt;&gt;""</f>
        <v/>
      </c>
      <c r="GH28" s="46">
        <f>IF(AND($DS28,GG28),
IF(BF28="","Debes escribir el valor de las cesantías. ",
IF( ISERR(_xlfn.NUMBERVALUE(BF28)), "El valor de las cesantías debe ser un número válido. ", "")
),
""
)</f>
        <v/>
      </c>
      <c r="GI28" s="46">
        <f>IF(AND($DS28,GG28),
IF(BG28="","Debes escribir el % de cesantías. ",
IF( ISERR(_xlfn.NUMBERVALUE(BG28)), "El % de cesantías debe ser un número válido. ", "")
),
""
)</f>
        <v/>
      </c>
      <c r="GJ28" s="46">
        <f>IF(AND($DS28,GG28),
IF(BH28="","Debes escribir el valor de intereses de cesantías. ",
IF( ISERR(_xlfn.NUMBERVALUE(BH28)), "El valor de intereses de cesantías debe ser un número válido. ", "")
),
""
)</f>
        <v/>
      </c>
      <c r="GK28" s="46">
        <f>CONCATENATE(BI28,BJ28,BK28)&lt;&gt;""</f>
        <v/>
      </c>
      <c r="GL28" s="46">
        <f>IF(AND($DS28,GK28),
IF(BI28="","Debes escribir el número de días de incapacidad. ",
IF( IFERROR(INT(BI28),1.1) &lt;&gt; IFERROR(_xlfn.NUMBERVALUE(BI28),1), "La cantidad de días de incapacidad debe ser un número entero. ", "")
),
""
)</f>
        <v/>
      </c>
      <c r="GM28" s="46">
        <f>IF(AND($DS28,GK28),
IF(BJ28="","Debes escribir el tipo de incapacidad. ",
IF(_xlfn.IFNA(VLOOKUP(BJ28,TIPO_DE_INCAPACIDAD,1,FALSE),-1)=-1,"El tipo de incapacidad es inválida (por favor seleccionarlo de la lista). ","")
),
""
)</f>
        <v/>
      </c>
      <c r="GN28" s="46">
        <f>IF(AND($DS28,GK28),
IF(BK28="","Debes escribir el valor de la incapacidad. ",
IF( ISERR(_xlfn.NUMBERVALUE(BK28)), "El valor de la incapacidad debe ser un número válido. ", "")
),
""
)</f>
        <v/>
      </c>
      <c r="GO28" s="46">
        <f>CONCATENATE(BL28,BM28)&lt;&gt;""</f>
        <v/>
      </c>
      <c r="GP28" s="46">
        <f>IF(AND($DS28,GO28),
IF(BL28="","Debes escribir el número de días de licencia de maternidad o paternidad. ",
IF( IFERROR(INT(BL28),1.1) &lt;&gt; IFERROR(_xlfn.NUMBERVALUE(BL28),1), "La cantidad de días de licencia de maternidad o paternidad debe ser un número entero. ", "")
),
""
)</f>
        <v/>
      </c>
      <c r="GQ28" s="46">
        <f>IF(AND($DS28,GO28),
IF(BM28="","Debes escribir el valor de la licencia de maternidad o paternidad. ",
IF( ISERR(_xlfn.NUMBERVALUE(BM28)), "El valor de la licencia de maternidad o paternidad debe ser un número válido. ", "")
),
""
)</f>
        <v/>
      </c>
      <c r="GR28" s="46">
        <f>CONCATENATE(BN28,BO28)&lt;&gt;""</f>
        <v/>
      </c>
      <c r="GS28" s="46">
        <f>IF(AND($DS28,GR28),
IF(BN28="","Debes escribir el número de días de licencia remunerada. ",
IF( IFERROR(INT(BN28),1.1) &lt;&gt; IFERROR(_xlfn.NUMBERVALUE(BN28),1), "La cantidad de días de licencia remunerada debe ser un número entero. ", "")
),
""
)</f>
        <v/>
      </c>
      <c r="GT28" s="46">
        <f>IF(AND($DS28,GR28),
IF(BO28="","Debes escribir el valor de la licencia remunerada. ",
IF( ISERR(_xlfn.NUMBERVALUE(BO28)), "El valor de la licencia remunerada debe ser un número válido. ", "")
),
""
)</f>
        <v/>
      </c>
      <c r="GU28" s="46">
        <f>IF($DS28,
IF( AND(BP28&lt;&gt;"", ISERR(_xlfn.NUMBERVALUE(BP28))), "El valor de la licencia NO remunerada debe ser un número válido. ", "")
)</f>
        <v/>
      </c>
      <c r="GV28" s="46">
        <f>IF($DS28,
IF( AND(BQ28&lt;&gt;"", ISERR(_xlfn.NUMBERVALUE(BQ28))), "El valor de auxilios salariales debe ser un número válido. ", "")
)</f>
        <v/>
      </c>
      <c r="GW28" s="46">
        <f>IF($DS28,
IF( AND(BR28&lt;&gt;"", ISERR(_xlfn.NUMBERVALUE(BR28))), "El valor de auxilios NO salariales debe ser un número válido. ", "")
)</f>
        <v/>
      </c>
      <c r="GX28" s="46">
        <f>IF($DS28,
IF( AND(BS28&lt;&gt;"", ISERR(_xlfn.NUMBERVALUE(BS28))), "El valor de bonos salariales debe ser un número válido. ", "")
)</f>
        <v/>
      </c>
      <c r="GY28" s="46">
        <f>IF($DS28,
IF( AND(BT28&lt;&gt;"", ISERR(_xlfn.NUMBERVALUE(BT28))), "El valor de bonos NO salariales debe ser un número válido. ", "")
)</f>
        <v/>
      </c>
      <c r="GZ28" s="46">
        <f>IF($DS28,
IF( AND(BU28&lt;&gt;"", ISERR(_xlfn.NUMBERVALUE(BU28))), "El valor de bonos salariales de alimentación debe ser un número válido. ", "")
)</f>
        <v/>
      </c>
      <c r="HA28" s="46">
        <f>IF($DS28,
IF( AND(BV28&lt;&gt;"", ISERR(_xlfn.NUMBERVALUE(BV28))), "El valor de bonos NO salariales de alimentación debe ser un número válido. ", "")
)</f>
        <v/>
      </c>
      <c r="HB28" s="46">
        <f>IF($DS28,
IF( AND(BW28&lt;&gt;"", ISERR(_xlfn.NUMBERVALUE(BW28))), "El valor de bonificaciones salariales debe ser un número válido. ", "")
)</f>
        <v/>
      </c>
      <c r="HC28" s="46">
        <f>IF($DS28,
IF( AND(BX28&lt;&gt;"", ISERR(_xlfn.NUMBERVALUE(BX28))), "El valor de bonificaciones NO salariales debe ser un número válido. ", "")
)</f>
        <v/>
      </c>
      <c r="HD28" s="46">
        <f>IF($DS28,
IF( AND(BY28&lt;&gt;"", ISERR(_xlfn.NUMBERVALUE(BY28))), "El valor de compensaciones ordinarias debe ser un número válido. ", "")
)</f>
        <v/>
      </c>
      <c r="HE28" s="46">
        <f>IF($DS28,
IF( AND(BZ28&lt;&gt;"", ISERR(_xlfn.NUMBERVALUE(BZ28))), "El valor de compensaciones extraordinarias debe ser un número válido. ", "")
)</f>
        <v/>
      </c>
      <c r="HF28" s="46">
        <f>IF($DS28,
IF( AND(CA28&lt;&gt;"", ISERR(_xlfn.NUMBERVALUE(CA28))), "El valor de comisiones debe ser un número válido. ", "")
)</f>
        <v/>
      </c>
      <c r="HG28" s="46">
        <f>IF($DS28,
IF( AND(CB28&lt;&gt;"", ISERR(_xlfn.NUMBERVALUE(CB28))), "El valor de ausencia por huega debe ser un número válido. ", "")
)</f>
        <v/>
      </c>
      <c r="HH28" s="46">
        <f>IF($DS28,
IF( AND(CC28&lt;&gt;"", ISERR(_xlfn.NUMBERVALUE(CC28))), "El valor de anticipos debe ser un número válido. ", "")
)</f>
        <v/>
      </c>
      <c r="HI28" s="46">
        <f>IF($DS28,
IF( AND(CD28&lt;&gt;"", ISERR(_xlfn.NUMBERVALUE(CD28))), "El valor de pagos a terceros debe ser un número válido. ", "")
)</f>
        <v/>
      </c>
      <c r="HJ28" s="46">
        <f>IF($DS28,
IF( AND(CE28&lt;&gt;"", ISERR(_xlfn.NUMBERVALUE(CE28))), "El valor de dotación debe ser un número válido. ", "")
)</f>
        <v/>
      </c>
      <c r="HK28" s="46">
        <f>IF($DS28,
IF( AND(CF28&lt;&gt;"", ISERR(_xlfn.NUMBERVALUE(CF28))), "El valor de apoyo sostenibilidad debe ser un número válido. ", "")
)</f>
        <v/>
      </c>
      <c r="HL28" s="46">
        <f>IF($DS28,
IF( AND(CG28&lt;&gt;"", ISERR(_xlfn.NUMBERVALUE(CG28))), "El valor de teletrabajo debe ser un número válido. ", "")
)</f>
        <v/>
      </c>
      <c r="HM28" s="46">
        <f>IF($DS28,
IF( AND(CH28&lt;&gt;"", ISERR(_xlfn.NUMBERVALUE(CH28))), "El valor de bonificación de retiro debe ser un número válido. ", "")
)</f>
        <v/>
      </c>
      <c r="HN28" s="46">
        <f>IF($DS28,
IF( AND(CI28&lt;&gt;"", ISERR(_xlfn.NUMBERVALUE(CI28))), "El valor de indemnización de retiro debe ser un número válido. ", "")
)</f>
        <v/>
      </c>
      <c r="HO28" s="46">
        <f>IF($DS28,
IF( AND(CJ28&lt;&gt;"", ISERR(_xlfn.NUMBERVALUE(CJ28))), "El valor de reintegros debe ser un número válido. ", "")
)</f>
        <v/>
      </c>
      <c r="HP28" s="46">
        <f>CONCATENATE(CK28,CL28,CM28)&lt;&gt;""</f>
        <v/>
      </c>
      <c r="HQ28" s="46">
        <f>IF(AND($DS28,HP28),
IF(CK28="","Debes escribir la descripción de otro concepto no categorizado. ",""),
""
)</f>
        <v/>
      </c>
      <c r="HR28" s="46">
        <f>IF(AND($DS28,HP28),
IF(CONCATENATE(CL28,CM28)="","Debes escribir al menos un valor de concepto no categorizado (salarial o no salarial). ",
IF(ISERR(_xlfn.NUMBERVALUE(CL28)),"El valor salarial concepto no categorizado debe ser un número válido. ","")
),
""
)</f>
        <v/>
      </c>
      <c r="HS28" s="46">
        <f>IF(AND($DS28,HP28),
IF(CONCATENATE(CL28,CM28)="","Debes escribir al menos un valor de concepto no categorizado (salarial o no salarial). ",
IF(ISERR(_xlfn.NUMBERVALUE(CM28)),"El valor NO salarial concepto no categorizado debe ser un número válido. ","")
),
""
)</f>
        <v/>
      </c>
      <c r="HT28" s="46">
        <f>IF($DS28,
IF(CN28="","Debes escribir el porcentaje del aporte a salud. ",
IF( ISERR(_xlfn.NUMBERVALUE(CN28)), "El valor del porcentaje del aporte a salud debe ser un número válido. ", "")
)
)</f>
        <v/>
      </c>
      <c r="HU28" s="46">
        <f>IF($DS28,
IF(CO28="","Debes escribir el valor del aporte a salud. ",
IF( ISERR(_xlfn.NUMBERVALUE(CO28)), "El valor del aporte a salud debe ser un número válido. ", "")
)
)</f>
        <v/>
      </c>
      <c r="HV28" s="46">
        <f>IF($DS28,
IF( AND(CP28&lt;&gt;"", ISERR(_xlfn.NUMBERVALUE(CP28))), "El valor plan complementario debe ser un número válido. ", "")
)</f>
        <v/>
      </c>
      <c r="HW28" s="46">
        <f>IF($DS28,
IF(CQ28="","Debes escribir el porcentaje del aporte a pensión. ",
IF( ISERR(_xlfn.NUMBERVALUE(CQ28)), "El valor del porcentaje del aporte a pensión debe ser un número válido. ", "")
)
)</f>
        <v/>
      </c>
      <c r="HX28" s="46">
        <f>IF($DS28,
IF(CR28="","Debes escribir el valor del aporte a pensión. ",
IF( ISERR(_xlfn.NUMBERVALUE(CR28)), "El valor del aporte a salud debe ser un número válido. ", "")
)
)</f>
        <v/>
      </c>
      <c r="HY28" s="46">
        <f>IF($DS28,
IF( AND(CS28&lt;&gt;"", ISERR(_xlfn.NUMBERVALUE(CS28))), "El valor pensión voluntaria debe ser un número válido. ", "")
)</f>
        <v/>
      </c>
      <c r="HZ28" s="46">
        <f>CONCATENATE(CT28,CU28,CV28,CW28)&lt;&gt;""</f>
        <v/>
      </c>
      <c r="IA28" s="46">
        <f>IF(AND($DS28,HZ28),
IF(CT28="","Debes escribir el % del fondo de seguridad pensional. ",
IF( ISERR(_xlfn.NUMBERVALUE(CT28)), "El % del fondo de seguridad debe ser un número válido. ", "")
),
""
)</f>
        <v/>
      </c>
      <c r="IB28" s="46">
        <f>IF(AND($DS28,HZ28),
IF(CU28="","Debes escribir el valor del aporte al fondo de solidaridad pensional. ",
IF( ISERR(_xlfn.NUMBERVALUE(CU28)), "El valor del aporte al fondo de solidaridad pensional debe ser un número válido. ", "")
),
""
)</f>
        <v/>
      </c>
      <c r="IC28" s="46">
        <f>IF(AND($DS28,HZ28),
IF(CV28="","Debes escribir el % del fondo de subsistencia. ",
IF( ISERR(_xlfn.NUMBERVALUE(CV28)), "El % del fondo de subsistencia debe ser un número válido. ", "")
),
""
)</f>
        <v/>
      </c>
      <c r="ID28" s="46">
        <f>IF(AND($DS28,HZ28),
IF(CW28="","Debes escribir el valor del fondo de subsistencia. ",
IF( ISERR(_xlfn.NUMBERVALUE(CW28)), "El valor del fondo de subsistencia debe ser un número válido. ", "")
),
""
)</f>
        <v/>
      </c>
      <c r="IE28" s="46">
        <f>CONCATENATE(CX28,CY28)&lt;&gt;""</f>
        <v/>
      </c>
      <c r="IF28" s="46">
        <f>IF(AND($DS28,IE28),
IF(CX28="","Debes escribir el % de sindicato. ",
IF( ISERR(_xlfn.NUMBERVALUE(CX28)), "El % de sindicato debe ser un número válido. ", "")
),
""
)</f>
        <v/>
      </c>
      <c r="IG28" s="46">
        <f>IF(AND($DS28,IE28),
IF(CY28="","Debes escribir el valor del sindicato. ",
IF( ISERR(_xlfn.NUMBERVALUE(CY28)), "El valor del sindicato debe ser un número válido. ", "")
),
""
)</f>
        <v/>
      </c>
      <c r="IH28" s="46">
        <f>IF($DS28,
IF( AND(CZ28&lt;&gt;"", ISERR(_xlfn.NUMBERVALUE(CZ28))), "El valor de sanción pública debe ser un número válido. ", "")
)</f>
        <v/>
      </c>
      <c r="II28" s="46">
        <f>IF($DS28,
IF( AND(DA28&lt;&gt;"", ISERR(_xlfn.NUMBERVALUE(DA28))), "El valor de sanción privada debe ser un número válido. ", "")
)</f>
        <v/>
      </c>
      <c r="IJ28" s="46">
        <f>CONCATENATE(DB28,DC28)&lt;&gt;""</f>
        <v/>
      </c>
      <c r="IK28" s="46">
        <f>IF(AND($DS28,IJ28),
IF(DB28="","Debes escribir la descripción de libranza. ",""),
""
)</f>
        <v/>
      </c>
      <c r="IL28" s="46">
        <f>IF(AND($DS28,IJ28),
IF(DC28="","Debes escribir la cuota libranza. ",
IF(ISERR(_xlfn.NUMBERVALUE(DC28)),"El valor de la cuota libranza debe ser un número válido. ","")
),
""
)</f>
        <v/>
      </c>
      <c r="IM28" s="46">
        <f>IF($DS28,
IF( AND(DD28&lt;&gt;"", ISERR(_xlfn.NUMBERVALUE(DD28))), "El valor de pagos a terceros debe ser un número válido. ", "")
)</f>
        <v/>
      </c>
      <c r="IN28" s="46">
        <f>IF($DS28,
IF( AND(DE28&lt;&gt;"", ISERR(_xlfn.NUMBERVALUE(DE28))), "El valor de anticipos debe ser un número válido. ", "")
)</f>
        <v/>
      </c>
      <c r="IO28" s="46">
        <f>IF($DS28,
IF( AND(DF28&lt;&gt;"", ISERR(_xlfn.NUMBERVALUE(DF28))), "El valor de AFC debe ser un número válido. ", "")
)</f>
        <v/>
      </c>
      <c r="IP28" s="46">
        <f>IF($DS28,
IF( AND(DG28&lt;&gt;"", ISERR(_xlfn.NUMBERVALUE(DG28))), "El valor de rete-fuente debe ser un número válido. ", "")
)</f>
        <v/>
      </c>
      <c r="IQ28" s="46">
        <f>IF($DS28,
IF( AND(DH28&lt;&gt;"", ISERR(_xlfn.NUMBERVALUE(DH28))), "El valor de cooperativa de trabajo debe ser un número válido. ", "")
)</f>
        <v/>
      </c>
      <c r="IR28" s="46">
        <f>IF($DS28,
IF( AND(DI28&lt;&gt;"", ISERR(_xlfn.NUMBERVALUE(DI28))), "El valor de embargo fiscal debe ser un número válido. ", "")
)</f>
        <v/>
      </c>
      <c r="IS28" s="46">
        <f>IF($DS28,
IF( AND(DJ28&lt;&gt;"", ISERR(_xlfn.NUMBERVALUE(DJ28))), "El valor de educación debe ser un número válido. ", "")
)</f>
        <v/>
      </c>
      <c r="IT28" s="46">
        <f>IF($DS28,
IF( AND(DK28&lt;&gt;"", ISERR(_xlfn.NUMBERVALUE(DK28))), "El valor de reintegro debe ser un número válido. ", "")
)</f>
        <v/>
      </c>
      <c r="IU28" s="46">
        <f>IF($DS28,
IF( AND(DL28&lt;&gt;"", ISERR(_xlfn.NUMBERVALUE(DL28))), "El valor de deuda debe ser un número válido. ", "")
)</f>
        <v/>
      </c>
      <c r="IV28" s="46">
        <f>IF($DS28,
IF( AND(DM28&lt;&gt;"", ISERR(_xlfn.NUMBERVALUE(DM28))), "El valor de otras deducciones debe ser un número válido. ", "")
)</f>
        <v/>
      </c>
      <c r="IW28" s="46">
        <f>IF($DS28,
IF(DN28="","Debes escribir el valor de los devengos totales. ",
IF( ISERR(_xlfn.NUMBERVALUE(DN28)), "El valor de los devengos totales debe ser un número válido. ", "")
)
)</f>
        <v/>
      </c>
      <c r="IX28" s="46">
        <f>IF($DS28,
IF(DO28="","Debes escribir el valor de las deducciones totales. ",
IF( ISERR(_xlfn.NUMBERVALUE(DO28)), "El valor de las deducciones totales debe ser un número válido. ", "")
)
)</f>
        <v/>
      </c>
      <c r="IY28" s="46">
        <f>IF($DS28,
IF(DP28="","Debes escribir el valor del salario total. ",
IF( ISERR(_xlfn.NUMBERVALUE(DP28)), "El valor del salario total debe ser un número válido. ", "")
)
)</f>
        <v/>
      </c>
    </row>
    <row r="29">
      <c r="B29" s="48" t="n">
        <v>17</v>
      </c>
      <c r="C29" s="61">
        <f>IF(AND(DS29,DP29&lt;&gt;""),
IF(DQ29="","OK","Error"),
""
)</f>
        <v/>
      </c>
      <c r="D29" s="53" t="n"/>
      <c r="E29" s="52" t="n"/>
      <c r="F29" s="112" t="n"/>
      <c r="G29" s="52" t="n"/>
      <c r="H29" s="53" t="n"/>
      <c r="I29" s="52" t="n"/>
      <c r="J29" s="52" t="n"/>
      <c r="K29" s="53" t="n"/>
      <c r="L29" s="55" t="n"/>
      <c r="M29" s="108" t="n"/>
      <c r="N29" s="56" t="n"/>
      <c r="O29" s="52" t="n"/>
      <c r="P29" s="52" t="n"/>
      <c r="Q29" s="52" t="n"/>
      <c r="R29" s="52" t="n"/>
      <c r="S29" s="52" t="n"/>
      <c r="T29" s="53" t="n"/>
      <c r="U29" s="52" t="n"/>
      <c r="V29" s="52" t="n"/>
      <c r="W29" s="55" t="n"/>
      <c r="X29" s="55" t="n"/>
      <c r="Y29" s="52" t="n"/>
      <c r="Z29" s="55" t="n"/>
      <c r="AA29" s="52" t="n"/>
      <c r="AB29" s="53" t="n"/>
      <c r="AC29" s="53" t="n"/>
      <c r="AD29" s="53" t="n"/>
      <c r="AE29" s="177" t="n"/>
      <c r="AF29" s="113" t="n"/>
      <c r="AG29" s="177" t="n"/>
      <c r="AH29" s="178" t="n"/>
      <c r="AI29" s="178" t="n"/>
      <c r="AJ29" s="178" t="n"/>
      <c r="AK29" s="114" t="n"/>
      <c r="AL29" s="178" t="n"/>
      <c r="AM29" s="114" t="n"/>
      <c r="AN29" s="178" t="n"/>
      <c r="AO29" s="114" t="n"/>
      <c r="AP29" s="178" t="n"/>
      <c r="AQ29" s="114" t="n"/>
      <c r="AR29" s="178" t="n"/>
      <c r="AS29" s="114" t="n"/>
      <c r="AT29" s="178" t="n"/>
      <c r="AU29" s="114" t="n"/>
      <c r="AV29" s="178" t="n"/>
      <c r="AW29" s="114" t="n"/>
      <c r="AX29" s="178" t="n"/>
      <c r="AY29" s="114" t="n"/>
      <c r="AZ29" s="178" t="n"/>
      <c r="BA29" s="114" t="n"/>
      <c r="BB29" s="178" t="n"/>
      <c r="BC29" s="114" t="n"/>
      <c r="BD29" s="178" t="n"/>
      <c r="BE29" s="178" t="n"/>
      <c r="BF29" s="178" t="n"/>
      <c r="BG29" s="59" t="n"/>
      <c r="BH29" s="178" t="n"/>
      <c r="BI29" s="114" t="n"/>
      <c r="BJ29" s="53" t="n"/>
      <c r="BK29" s="178" t="n"/>
      <c r="BL29" s="114" t="n"/>
      <c r="BM29" s="178" t="n"/>
      <c r="BN29" s="114" t="n"/>
      <c r="BO29" s="178" t="n"/>
      <c r="BP29" s="178" t="n"/>
      <c r="BQ29" s="178" t="n"/>
      <c r="BR29" s="178" t="n"/>
      <c r="BS29" s="178" t="n"/>
      <c r="BT29" s="178" t="n"/>
      <c r="BU29" s="178" t="n"/>
      <c r="BV29" s="178" t="n"/>
      <c r="BW29" s="178" t="n"/>
      <c r="BX29" s="178" t="n"/>
      <c r="BY29" s="178" t="n"/>
      <c r="BZ29" s="178" t="n"/>
      <c r="CA29" s="178" t="n"/>
      <c r="CB29" s="178" t="n"/>
      <c r="CC29" s="178" t="n"/>
      <c r="CD29" s="178" t="n"/>
      <c r="CE29" s="178" t="n"/>
      <c r="CF29" s="178" t="n"/>
      <c r="CG29" s="178" t="n"/>
      <c r="CH29" s="178" t="n"/>
      <c r="CI29" s="178" t="n"/>
      <c r="CJ29" s="178" t="n"/>
      <c r="CK29" s="53" t="n"/>
      <c r="CL29" s="178" t="n"/>
      <c r="CM29" s="178" t="n"/>
      <c r="CN29" s="60" t="n"/>
      <c r="CO29" s="177" t="n"/>
      <c r="CP29" s="178" t="n"/>
      <c r="CQ29" s="60" t="n"/>
      <c r="CR29" s="177" t="n"/>
      <c r="CS29" s="178" t="n"/>
      <c r="CT29" s="59" t="n"/>
      <c r="CU29" s="178" t="n"/>
      <c r="CV29" s="59" t="n"/>
      <c r="CW29" s="178" t="n"/>
      <c r="CX29" s="59" t="n"/>
      <c r="CY29" s="178" t="n"/>
      <c r="CZ29" s="178" t="n"/>
      <c r="DA29" s="178" t="n"/>
      <c r="DB29" s="53" t="n"/>
      <c r="DC29" s="178" t="n"/>
      <c r="DD29" s="178" t="n"/>
      <c r="DE29" s="178" t="n"/>
      <c r="DF29" s="178" t="n"/>
      <c r="DG29" s="178" t="n"/>
      <c r="DH29" s="178" t="n"/>
      <c r="DI29" s="178" t="n"/>
      <c r="DJ29" s="178" t="n"/>
      <c r="DK29" s="178" t="n"/>
      <c r="DL29" s="178" t="n"/>
      <c r="DM29" s="178" t="n"/>
      <c r="DN29" s="177" t="n"/>
      <c r="DO29" s="177" t="n"/>
      <c r="DP29" s="177" t="n"/>
      <c r="DQ29" s="76">
        <f>IF(AND(DS29,DP29&lt;&gt;""),
CONCATENATE(DT29,DU29,DV29,DW29,DX29,DY29,DZ29,EA29,EB29,EC29,ED29,EE29,EF29,EG29,EH29,EI29,EJ29,EK29,EL29,EM29,EN29,EO29,EP29,EQ29,ES29,ET29,EU29,EV29,EW29,EX29,EY29,EZ29,FA29,FC29,FD29,FF29,FG29,FI29,FJ29,FL29,FM29,FO29,FP29,FR29,FS29,FU29,FV29,FX29,FY29,GA29,GB29,GD29,GE29,GF29,GH29,GI29,GJ29,GL29,GM29,GN29,GP29,GQ29,GS29,GT29,GU29,GV29,GW29,GX29,GY29,GZ29,HA29,HB29,HC29,HD29,HE29,HF29,HG29,HH29,HI29,HJ29,HK29,HL29,HM29,HN29,HO29,HQ29,HR29,HS29,HT29,HU29,HV29,HW29,HX29,HY29,IA29,IB29,IC29,ID29,IF29,IG29,IH29,II29,IK29,IL29,IM29,IN29,IO29,IP29,IQ29,IR29,IS29,IT29,IU29,IV29,IW29,IX29,IY29,IZ29),
""
)</f>
        <v/>
      </c>
      <c r="DR29" s="53" t="n"/>
      <c r="DS29" s="46">
        <f>CONCATENATE(D29,$E29,$F29,$G29,H29,$I29,$J29,K29,$L29,$M29,N29,$O29,$P29,$Q29,$R29,$S29,T29,$U29,$V29,$W29,$X29,$Y29,$Z29,$AA29,AB29,AC29,AD29,$AE29,$AF29,$AG29,AH29,AI29,AJ29,AK29,AL29,AM29,AN29,AO29,AP29,AQ29,AR29,AS29,AT29,AU29,AV29,AW29,AX29,AY29,AZ29,BA29,BB29,BC29,BD29,BE29,BF29,BG29,BH29,BI29,BJ29,BK29,BL29,BM29,BN29,BO29,BP29,BQ29,BR29,BS29,BT29,BU29,BV29,BW29,BX29,BY29,BZ29,CA29,CB29,CC29,CD29,CE29,CF29,CG29,CH29,CI29,CJ29,CK29,CL29,CM29,$CN29,$CO29,CP29,$CQ29,$CR29,CS29,CT29,CU29,CV29,CW29,CX29,CY29,CZ29,DA29,DB29,DC29,DD29,DE29,DF29,DG29,DH29,DI29,DJ29,DK29,DL29,DM29,$DN29,$DO29,$DP29,DR29)&lt;&gt;""</f>
        <v/>
      </c>
      <c r="DT29" s="46">
        <f>IF(AND($DS29,$E$4&lt;&gt;""),
IF(LEFT($E$4,2) = "1.",
IF(D29&lt;&gt;"","El CUNE sólo se envía en operaciones de novedad o ajuste. ",""),
IF(D29="","Debes escribir un CUNE válido para realizar operaciones de novedad o ajuste. ","")),
""
)</f>
        <v/>
      </c>
      <c r="DU29" s="46">
        <f>IF($DS29,
IF(E29="","Debes seleccionar el tipo de documento del empleado. ",
IF(_xlfn.IFNA(VLOOKUP(E29,TIPO_DE_DOCUMENTO,1,FALSE),-1)=-1,"El tipo de documento no es válido (por favor seleccionarlo de la lista). ","")
)
)</f>
        <v/>
      </c>
      <c r="DV29" s="46">
        <f>IF($DS29,
IF(F29="","Debes escribir el número de documento del empleado. ","")
)</f>
        <v/>
      </c>
      <c r="DW29" s="46">
        <f>IF($DS29,
IF(G29="","Debes escribir el primer nombre del empleado. ","")
)</f>
        <v/>
      </c>
      <c r="DY29" s="46">
        <f>IF($DS29,
IF(I29="","Debes escribir el primer apellido del empleado. ","")
)</f>
        <v/>
      </c>
      <c r="DZ29" s="46">
        <f>IF($DS29,
IF(J29="","Debes escribir el segundo apellido del empleado. ","")
)</f>
        <v/>
      </c>
      <c r="EB29" s="46">
        <f>IF($DS29,
IF(L29="","Debes escribir la fecha de ingreso del empleado. ",
IF(ISERR(DATE(YEAR(L29),MONTH(L29),DAY(L29))), "El valor ingresado en fecha de ingreso no tiene un formato válido. ","")
)
)</f>
        <v/>
      </c>
      <c r="EC29" s="46">
        <f>IF($DS29,
IF(M29="","Debes escribir el tiempo laborado. ",
IF( IFERROR(INT(M29),1.1) &lt;&gt; IFERROR(_xlfn.NUMBERVALUE(M29),1), "El valor de los días trabajados debe ser un número entero. ", "")
)
)</f>
        <v/>
      </c>
      <c r="ED29" s="46">
        <f>IF($DS29,
IF( AND(N29&lt;&gt;"", ISERR(DATE(YEAR(N29),MONTH(N29),DAY(N29))) ), "El valor ingresado en fecha de ingreso no tiene un formato válido. ",
IF( AND(N29&lt;&gt;"", $E$6&lt;&gt;"", DATE(YEAR(N29), MONTH(N29), 1) &lt;&gt; IFERROR(DATE(MID($E$6, 1, 4), MID($E$6, 6, 2),1), "1/1/1900") ), "La fecha de retiro debe estar dentro del período liquidado. ", "")
)
)</f>
        <v/>
      </c>
      <c r="EE29" s="46">
        <f>IF($DS29,
IF(O29="","Debes seleccionar el tipo de trabajador. ",
IF(_xlfn.IFNA(VLOOKUP(O29,TIPO_DE_TRABAJADOR,1,FALSE),-1)=-1,"El tipo de trabajador no es válido (por favor seleccionarlo de la lista). ","")
)
)</f>
        <v/>
      </c>
      <c r="EF29" s="46">
        <f>IF($DS29,
IF(P29="","Debes seleccionar si es un trabajador dependiente pensionado por vejez. ",
IF(_xlfn.IFNA(VLOOKUP(P29,SUBTIPO_DE_TRABAJADOR,1,FALSE),-1)=-1,"El tipo de trabajador dependiente pensionado por vejez no es válido (por favor seleccionarlo de la lista). ","")
)
)</f>
        <v/>
      </c>
      <c r="EG29" s="46">
        <f>IF($DS29,
IF(Q29="","Debes seleccionar el tipo de contrato del trabajador. ",
IF(_xlfn.IFNA(VLOOKUP(Q29,TIPO_DE_CONTRATO,1,FALSE),-1)=-1,"El tipo de contrato del trabajador no es válido (por favor seleccionarlo de la lista). ","")
)
)</f>
        <v/>
      </c>
      <c r="EH29" s="46">
        <f>IF($DS29,
IF(R29="","Debes seleccionar si es un salario integral. ",
IF(_xlfn.IFNA(VLOOKUP(R29,SI_NO,1,FALSE),-1)=-1,"Valor no válido para salario integral (por favor seleccionarlo de la lista). ","")
)
)</f>
        <v/>
      </c>
      <c r="EI29" s="46">
        <f>IF($DS29,
IF(S29="","Debes seleccionar si el trabajador realiza actividades de riesgo. ",
IF(_xlfn.IFNA(VLOOKUP(S29,SI_NO,1,FALSE),-1)=-1,"Valor no válido para actividad de alto riesgo (por favor seleccionarlo de la lista). ","")
)
)</f>
        <v/>
      </c>
      <c r="EK29" s="46">
        <f>IF($DS29,
IF(U29="","Debes escribir el código del municipio de residencia del trabajador. ",
IF(_xlfn.IFNA(VLOOKUP(U29,MUNICIPIO,1,FALSE),-1)=-1,"El municipio de residencia del trabajador es inválido (por favor seleccionarlo de la lista). ","")
)
)</f>
        <v/>
      </c>
      <c r="EL29" s="46">
        <f>IF($DS29,
IF(V29="","Debes escribir el la dirección de residendia del trabajador. ","")
)</f>
        <v/>
      </c>
      <c r="EM29" s="46">
        <f>IF($DS29,
IF(W29="","Debes escribir la fecha de inicio de la liquidación. ",
IF(ISERR(DATE(YEAR(W29),MONTH(W29),DAY(W29))),"El valor ingresado en fecha de inicio de liquidación no tiene un formato válido. ",
IF( AND($E$6&lt;&gt;"", DATE(YEAR(W29), MONTH(W29), 1) &lt;&gt; IFERROR(DATE(MID($E$6, 1, 4), MID($E$6, 6, 2),1), "1/1/1900") ), "La fecha de inicio de la liquidación debe estar dentro del período liquidado. ", "")
)
)
)</f>
        <v/>
      </c>
      <c r="EN29" s="46">
        <f>IF($DS29,
IF(X29="","Debes escribir la fecha de fin de la liquidación. ",
IF(ISERR(DATE(YEAR(X29),MONTH(X29),DAY(X29))),"El valor ingresado en fecha de fin de liquidación no tiene un formato válido. ",
IF( AND($E$6&lt;&gt;"", DATE(YEAR(X29), MONTH(X29), 1) &lt;&gt; IFERROR(DATE(MID($E$6, 1, 4), MID($E$6, 6, 2),1), "1/1/1900") ), "La fecha de fin de la liquidación debe estar dentro del período liquidado. ", "")
)
)
)</f>
        <v/>
      </c>
      <c r="EO29" s="46">
        <f>IF($DS29,
IF(Y29="","Debes escribir la frecuencia de pago del trabajador. ",
IF(_xlfn.IFNA(VLOOKUP(Y29,PERÍODO_DE_NÓMINA,1,FALSE),-1)=-1,"La frecuencia de pago es inválida (por favor seleccionarlo de la lista). ","")
)
)</f>
        <v/>
      </c>
      <c r="EP29" s="46">
        <f>IF($DS29,
IF(Z29="","Debes escribir la fecha de pago. ",
IF(ISERR(DATE(YEAR(Z29),MONTH(Z29),DAY(Z29))), "El valor ingresado en fecha de pago no tiene un formato válido. ","")
)
)</f>
        <v/>
      </c>
      <c r="EQ29" s="46">
        <f>IF($DS29,
IF(AA29="","Debes escribir el medio de pago. ",
IF(_xlfn.IFNA(VLOOKUP(AA29,MEDIOS_DE_PAGO,1,FALSE),-1)=-1,"El medio de pago es inválido (por favor seleccionarlo de la lista). ","")
)
)</f>
        <v/>
      </c>
      <c r="ER29" s="46">
        <f>OR(AA29='Tablas '!$T$4,AA29='Tablas '!$T$7,AA29='Tablas '!$T$8,AA29='Tablas '!$T$11)</f>
        <v/>
      </c>
      <c r="ES29" s="46">
        <f>IF(AND($DS29,ER29),
IF(AB29="","Debes escribir la entidad bancaria. ",""),
""
)</f>
        <v/>
      </c>
      <c r="ET29" s="46">
        <f>IF(AND($DS29,ER29),
IF(AC29="","Debes escribir el tipo de cuenta bancaria. ",
IF(_xlfn.IFNA(VLOOKUP(AC29,TIPO_DE_CUENTA,1,FALSE),-1)=-1,"El tipo de cuenta bancaria es inválida (por favor seleccionarlo de la lista). ","")
),
""
)</f>
        <v/>
      </c>
      <c r="EU29" s="46">
        <f>IF(AND($DS29,ER29),
IF(AD29="","Debes escribir el número de cuenta bancaria. ",""),
""
)</f>
        <v/>
      </c>
      <c r="EV29" s="46">
        <f>IF($DS29,
IF(AE29="","Debes escribir el valor del sueldo básico. ",
IF( ISERR(_xlfn.NUMBERVALUE(AE29)), "El valor del sueldo básico debe ser un número válido. ", "")
)
)</f>
        <v/>
      </c>
      <c r="EW29" s="46">
        <f>IF($DS29,
IF(AF29="","Debes escribir el número de días trabajados. ",
IF( IFERROR(INT(AF29),1.1) &lt;&gt; IFERROR(_xlfn.NUMBERVALUE(AF29),1), "La cantidad de días trabajados debe ser un número entero. ", "")
)
)</f>
        <v/>
      </c>
      <c r="EX29" s="46">
        <f>IF($DS29,
IF(AG29="","Debes escribir el valor del sueldo trabajado. ",
IF( ISERR(_xlfn.NUMBERVALUE(AG29)), "El valor del sueldo trabajado debe ser un número válido. ", "")
)
)</f>
        <v/>
      </c>
      <c r="EY29" s="46">
        <f>IF($DS29,
IF( AND(AH29&lt;&gt;"", ISERR(_xlfn.NUMBERVALUE(AH29))), "El valor del auxilio de transporte debe ser un número válido. ", "")
)</f>
        <v/>
      </c>
      <c r="EZ29" s="46">
        <f>IF($DS29,
IF( AND(AI29&lt;&gt;"", ISERR(_xlfn.NUMBERVALUE(AI29))), "El valor de viáticos salariales debe ser un número válido. ", "")
)</f>
        <v/>
      </c>
      <c r="FA29" s="46">
        <f>IF($DS29,
IF( AND(AJ29&lt;&gt;"", ISERR(_xlfn.NUMBERVALUE(AJ29))), "El valor de viáticos NO salariales debe ser un número válido. ", "")
)</f>
        <v/>
      </c>
      <c r="FB29" s="46">
        <f>CONCATENATE(AK29,AL29)&lt;&gt;""</f>
        <v/>
      </c>
      <c r="FC29" s="46">
        <f>IF(AND($DS29,FB29),
IF(AK29="","Debes escribir el número de horas extras diurnas. ",
IF( IFERROR(INT(AK29),1.1) &lt;&gt; IFERROR(_xlfn.NUMBERVALUE(AK29),1), "La cantidad de horas extras diurnas debe ser un número entero. ", "")
),
""
)</f>
        <v/>
      </c>
      <c r="FD29" s="46">
        <f>IF(AND($DS29,FB29),
IF(AL29="","Debes escribir el valor de las horas extras diurnas. ",
IF( ISERR(_xlfn.NUMBERVALUE(AL29)), "El valor de las horas extras duirnas debe ser un número válido. ", "")
),
""
)</f>
        <v/>
      </c>
      <c r="FE29" s="46">
        <f>CONCATENATE(AM29,AN29)&lt;&gt;""</f>
        <v/>
      </c>
      <c r="FF29" s="46">
        <f>IF(AND($DS29,FE29),
IF(AM29="","Debes escribir el número de horas extras nocturnas. ",
IF( IFERROR(INT(AM29),1.1) &lt;&gt; IFERROR(_xlfn.NUMBERVALUE(AM29),1), "La cantidad de horas extras nocturnas debe ser un número entero. ", "")
),
""
)</f>
        <v/>
      </c>
      <c r="FG29" s="46">
        <f>IF(AND($DS29,FE29),
IF(AN29="","Debes escribir el valor de las horas extras nocturnas. ",
IF( ISERR(_xlfn.NUMBERVALUE(AN29)), "El valor de las horas extras nocturnas debe ser un número válido. ", "")
),
""
)</f>
        <v/>
      </c>
      <c r="FH29" s="46">
        <f>CONCATENATE(AO29,AP29)&lt;&gt;""</f>
        <v/>
      </c>
      <c r="FI29" s="46">
        <f>IF(AND($DS29,FH29),
IF(AO29="","Debes escribir el número de horas extras diurnas dominicales y festivas. ",
IF( IFERROR(INT(AO29),1.1) &lt;&gt; IFERROR(_xlfn.NUMBERVALUE(AO29),1), "La cantidad de horas extras diurnas dominicales y festivas debe ser un número entero. ", "")
),
""
)</f>
        <v/>
      </c>
      <c r="FJ29" s="46">
        <f>IF(AND($DS29,FH29),
IF(AP29="","Debes escribir el valor de las horas extras diurnas dominicales y festivas. ",
IF( ISERR(_xlfn.NUMBERVALUE(AP29)), "El valor de las horas extras diurnas dominicales y festivas debe ser un número válido. ", "")
),
""
)</f>
        <v/>
      </c>
      <c r="FK29" s="46">
        <f>CONCATENATE(AQ29,AR29)&lt;&gt;""</f>
        <v/>
      </c>
      <c r="FL29" s="46">
        <f>IF(AND($DS29,FK29),
IF(AQ29="","Debes escribir el número de horas extras nocturnas dominicales y festivas. ",
IF( IFERROR(INT(AQ29),1.1) &lt;&gt; IFERROR(_xlfn.NUMBERVALUE(AQ29),1), "La cantidad de horas extras nocturnas dominicales y festivas debe ser un número entero. ", "")
),
""
)</f>
        <v/>
      </c>
      <c r="FM29" s="46">
        <f>IF(AND($DS29,FK29),
IF(AR29="","Debes escribir el valor de las horas extras nocturnas dominicales y festivas. ",
IF( ISERR(_xlfn.NUMBERVALUE(AR29)), "El valor de las horas extras nocturnas dominicales y festivas debe ser un número válido. ", "")
),
""
)</f>
        <v/>
      </c>
      <c r="FN29" s="46">
        <f>CONCATENATE(AS29,AT29)&lt;&gt;""</f>
        <v/>
      </c>
      <c r="FO29" s="46">
        <f>IF(AND($DS29,FN29),
IF(AS29="","Debes escribir el número de horas recargo nocturno. ",
IF( IFERROR(INT(AS29),1.1) &lt;&gt; IFERROR(_xlfn.NUMBERVALUE(AS29),1), "La cantidad de horas recargo nocturno debe ser un número entero. ", "")
),
""
)</f>
        <v/>
      </c>
      <c r="FP29" s="46">
        <f>IF(AND($DS29,FN29),
IF(AT29="","Debes escribir el valor de las horas recargo nocturno. ",
IF( ISERR(_xlfn.NUMBERVALUE(AT29)), "El valor de las horas recargo nocturno debe ser un número válido. ", "")
),
""
)</f>
        <v/>
      </c>
      <c r="FQ29" s="46">
        <f>CONCATENATE(AU29,AV29)&lt;&gt;""</f>
        <v/>
      </c>
      <c r="FR29" s="46">
        <f>IF(AND($DS29,FQ29),
IF(AU29="","Debes escribir el número de horas recargo diurno dominical y festivo. ",
IF( IFERROR(INT(AU29),1.1) &lt;&gt; IFERROR(_xlfn.NUMBERVALUE(AU29),1), "La cantidad de horas recargo diurno dominical y festivo debe ser un número entero. ", "")
),
""
)</f>
        <v/>
      </c>
      <c r="FS29" s="46">
        <f>IF(AND($DS29,FQ29),
IF(AV29="","Debes escribir el valor de las horas recargo diurno dominical y festivo. ",
IF( ISERR(_xlfn.NUMBERVALUE(AV29)), "El valor de las horas recargo diurno dominical y festivo debe ser un número válido. ", "")
),
""
)</f>
        <v/>
      </c>
      <c r="FT29" s="46">
        <f>CONCATENATE(AW29,AX29)&lt;&gt;""</f>
        <v/>
      </c>
      <c r="FU29" s="46">
        <f>IF(AND($DS29,FT29),
IF(AW29="","Debes escribir el número de horas recargo nocturno dominical y festivo. ",
IF( IFERROR(INT(AW29),1.1) &lt;&gt; IFERROR(_xlfn.NUMBERVALUE(AW29),1), "La cantidad de horas recargo nocturno dominical y festivo debe ser un número entero. ", "")
),
""
)</f>
        <v/>
      </c>
      <c r="FV29" s="46">
        <f>IF(AND($DS29,FT29),
IF(AX29="","Debes escribir el valor de las horas recargo nocturno dominical y festivo. ",
IF( ISERR(_xlfn.NUMBERVALUE(AX29)), "El valor de las horas recargo nocturno dominical y festivo debe ser un número válido. ", "")
),
""
)</f>
        <v/>
      </c>
      <c r="FW29" s="46">
        <f>CONCATENATE(AY29,AZ29)&lt;&gt;""</f>
        <v/>
      </c>
      <c r="FX29" s="46">
        <f>IF(AND($DS29,FW29),
IF(AY29="","Debes escribir el número de días de vacaciones comunes. ",
IF( IFERROR(INT(AY29),1.1) &lt;&gt; IFERROR(_xlfn.NUMBERVALUE(AY29),1), "La cantidad de días de vacaciones comunes debe ser un número entero. ", "")
),
""
)</f>
        <v/>
      </c>
      <c r="FY29" s="46">
        <f>IF(AND($DS29,FW29),
IF(AZ29="","Debes escribir el valor de las vacaciones comunes. ",
IF( ISERR(_xlfn.NUMBERVALUE(AZ29)), "El valor de las vacaciones comunes debe ser un número válido. ", "")
),
""
)</f>
        <v/>
      </c>
      <c r="FZ29" s="46">
        <f>CONCATENATE(BA29,BB29)&lt;&gt;""</f>
        <v/>
      </c>
      <c r="GA29" s="46">
        <f>IF(AND($DS29,FZ29),
IF(BA29="","Debes escribir el número de días de vacaciones compensadas. ",
IF( IFERROR(INT(BA29),1.1) &lt;&gt; IFERROR(_xlfn.NUMBERVALUE(BA29),1), "La cantidad de días de vacaciones compensadas debe ser un número entero. ", "")
),
""
)</f>
        <v/>
      </c>
      <c r="GB29" s="46">
        <f>IF(AND($DS29,FZ29),
IF(BB29="","Debes escribir el valor de las vacaciones compensadas. ",
IF( ISERR(_xlfn.NUMBERVALUE(BB29)), "El valor de las vacaciones compensadas debe ser un número válido. ", "")
),
""
)</f>
        <v/>
      </c>
      <c r="GC29" s="46">
        <f>CONCATENATE(BC29,BD29)&lt;&gt;""</f>
        <v/>
      </c>
      <c r="GD29" s="46">
        <f>IF(AND($DS29,GC29),
IF(BC29="","Debes escribir el número de días de prima salarial. ",
IF( IFERROR(INT(BC29),1.1) &lt;&gt; IFERROR(_xlfn.NUMBERVALUE(BC29),1), "La cantidad de días de prima salarial debe ser un número entero. ", "")
),
""
)</f>
        <v/>
      </c>
      <c r="GE29" s="46">
        <f>IF(AND($DS29,GC29),
IF(BD29="","Debes escribir el valor de los días de prima salarial. ",
IF( ISERR(_xlfn.NUMBERVALUE(BD29)), "El valor de los días de prima salarial debe ser un número válido. ", "")
),
""
)</f>
        <v/>
      </c>
      <c r="GF29" s="46">
        <f>IF($DS29,
IF( AND(BE29&lt;&gt;"", ISERR(_xlfn.NUMBERVALUE(BE29))), "El valor de la prima NO saliarial debe ser un número válido. ", "")
)</f>
        <v/>
      </c>
      <c r="GG29" s="46">
        <f>CONCATENATE(BF29,BG29,BH29)&lt;&gt;""</f>
        <v/>
      </c>
      <c r="GH29" s="46">
        <f>IF(AND($DS29,GG29),
IF(BF29="","Debes escribir el valor de las cesantías. ",
IF( ISERR(_xlfn.NUMBERVALUE(BF29)), "El valor de las cesantías debe ser un número válido. ", "")
),
""
)</f>
        <v/>
      </c>
      <c r="GI29" s="46">
        <f>IF(AND($DS29,GG29),
IF(BG29="","Debes escribir el % de cesantías. ",
IF( ISERR(_xlfn.NUMBERVALUE(BG29)), "El % de cesantías debe ser un número válido. ", "")
),
""
)</f>
        <v/>
      </c>
      <c r="GJ29" s="46">
        <f>IF(AND($DS29,GG29),
IF(BH29="","Debes escribir el valor de intereses de cesantías. ",
IF( ISERR(_xlfn.NUMBERVALUE(BH29)), "El valor de intereses de cesantías debe ser un número válido. ", "")
),
""
)</f>
        <v/>
      </c>
      <c r="GK29" s="46">
        <f>CONCATENATE(BI29,BJ29,BK29)&lt;&gt;""</f>
        <v/>
      </c>
      <c r="GL29" s="46">
        <f>IF(AND($DS29,GK29),
IF(BI29="","Debes escribir el número de días de incapacidad. ",
IF( IFERROR(INT(BI29),1.1) &lt;&gt; IFERROR(_xlfn.NUMBERVALUE(BI29),1), "La cantidad de días de incapacidad debe ser un número entero. ", "")
),
""
)</f>
        <v/>
      </c>
      <c r="GM29" s="46">
        <f>IF(AND($DS29,GK29),
IF(BJ29="","Debes escribir el tipo de incapacidad. ",
IF(_xlfn.IFNA(VLOOKUP(BJ29,TIPO_DE_INCAPACIDAD,1,FALSE),-1)=-1,"El tipo de incapacidad es inválida (por favor seleccionarlo de la lista). ","")
),
""
)</f>
        <v/>
      </c>
      <c r="GN29" s="46">
        <f>IF(AND($DS29,GK29),
IF(BK29="","Debes escribir el valor de la incapacidad. ",
IF( ISERR(_xlfn.NUMBERVALUE(BK29)), "El valor de la incapacidad debe ser un número válido. ", "")
),
""
)</f>
        <v/>
      </c>
      <c r="GO29" s="46">
        <f>CONCATENATE(BL29,BM29)&lt;&gt;""</f>
        <v/>
      </c>
      <c r="GP29" s="46">
        <f>IF(AND($DS29,GO29),
IF(BL29="","Debes escribir el número de días de licencia de maternidad o paternidad. ",
IF( IFERROR(INT(BL29),1.1) &lt;&gt; IFERROR(_xlfn.NUMBERVALUE(BL29),1), "La cantidad de días de licencia de maternidad o paternidad debe ser un número entero. ", "")
),
""
)</f>
        <v/>
      </c>
      <c r="GQ29" s="46">
        <f>IF(AND($DS29,GO29),
IF(BM29="","Debes escribir el valor de la licencia de maternidad o paternidad. ",
IF( ISERR(_xlfn.NUMBERVALUE(BM29)), "El valor de la licencia de maternidad o paternidad debe ser un número válido. ", "")
),
""
)</f>
        <v/>
      </c>
      <c r="GR29" s="46">
        <f>CONCATENATE(BN29,BO29)&lt;&gt;""</f>
        <v/>
      </c>
      <c r="GS29" s="46">
        <f>IF(AND($DS29,GR29),
IF(BN29="","Debes escribir el número de días de licencia remunerada. ",
IF( IFERROR(INT(BN29),1.1) &lt;&gt; IFERROR(_xlfn.NUMBERVALUE(BN29),1), "La cantidad de días de licencia remunerada debe ser un número entero. ", "")
),
""
)</f>
        <v/>
      </c>
      <c r="GT29" s="46">
        <f>IF(AND($DS29,GR29),
IF(BO29="","Debes escribir el valor de la licencia remunerada. ",
IF( ISERR(_xlfn.NUMBERVALUE(BO29)), "El valor de la licencia remunerada debe ser un número válido. ", "")
),
""
)</f>
        <v/>
      </c>
      <c r="GU29" s="46">
        <f>IF($DS29,
IF( AND(BP29&lt;&gt;"", ISERR(_xlfn.NUMBERVALUE(BP29))), "El valor de la licencia NO remunerada debe ser un número válido. ", "")
)</f>
        <v/>
      </c>
      <c r="GV29" s="46">
        <f>IF($DS29,
IF( AND(BQ29&lt;&gt;"", ISERR(_xlfn.NUMBERVALUE(BQ29))), "El valor de auxilios salariales debe ser un número válido. ", "")
)</f>
        <v/>
      </c>
      <c r="GW29" s="46">
        <f>IF($DS29,
IF( AND(BR29&lt;&gt;"", ISERR(_xlfn.NUMBERVALUE(BR29))), "El valor de auxilios NO salariales debe ser un número válido. ", "")
)</f>
        <v/>
      </c>
      <c r="GX29" s="46">
        <f>IF($DS29,
IF( AND(BS29&lt;&gt;"", ISERR(_xlfn.NUMBERVALUE(BS29))), "El valor de bonos salariales debe ser un número válido. ", "")
)</f>
        <v/>
      </c>
      <c r="GY29" s="46">
        <f>IF($DS29,
IF( AND(BT29&lt;&gt;"", ISERR(_xlfn.NUMBERVALUE(BT29))), "El valor de bonos NO salariales debe ser un número válido. ", "")
)</f>
        <v/>
      </c>
      <c r="GZ29" s="46">
        <f>IF($DS29,
IF( AND(BU29&lt;&gt;"", ISERR(_xlfn.NUMBERVALUE(BU29))), "El valor de bonos salariales de alimentación debe ser un número válido. ", "")
)</f>
        <v/>
      </c>
      <c r="HA29" s="46">
        <f>IF($DS29,
IF( AND(BV29&lt;&gt;"", ISERR(_xlfn.NUMBERVALUE(BV29))), "El valor de bonos NO salariales de alimentación debe ser un número válido. ", "")
)</f>
        <v/>
      </c>
      <c r="HB29" s="46">
        <f>IF($DS29,
IF( AND(BW29&lt;&gt;"", ISERR(_xlfn.NUMBERVALUE(BW29))), "El valor de bonificaciones salariales debe ser un número válido. ", "")
)</f>
        <v/>
      </c>
      <c r="HC29" s="46">
        <f>IF($DS29,
IF( AND(BX29&lt;&gt;"", ISERR(_xlfn.NUMBERVALUE(BX29))), "El valor de bonificaciones NO salariales debe ser un número válido. ", "")
)</f>
        <v/>
      </c>
      <c r="HD29" s="46">
        <f>IF($DS29,
IF( AND(BY29&lt;&gt;"", ISERR(_xlfn.NUMBERVALUE(BY29))), "El valor de compensaciones ordinarias debe ser un número válido. ", "")
)</f>
        <v/>
      </c>
      <c r="HE29" s="46">
        <f>IF($DS29,
IF( AND(BZ29&lt;&gt;"", ISERR(_xlfn.NUMBERVALUE(BZ29))), "El valor de compensaciones extraordinarias debe ser un número válido. ", "")
)</f>
        <v/>
      </c>
      <c r="HF29" s="46">
        <f>IF($DS29,
IF( AND(CA29&lt;&gt;"", ISERR(_xlfn.NUMBERVALUE(CA29))), "El valor de comisiones debe ser un número válido. ", "")
)</f>
        <v/>
      </c>
      <c r="HG29" s="46">
        <f>IF($DS29,
IF( AND(CB29&lt;&gt;"", ISERR(_xlfn.NUMBERVALUE(CB29))), "El valor de ausencia por huega debe ser un número válido. ", "")
)</f>
        <v/>
      </c>
      <c r="HH29" s="46">
        <f>IF($DS29,
IF( AND(CC29&lt;&gt;"", ISERR(_xlfn.NUMBERVALUE(CC29))), "El valor de anticipos debe ser un número válido. ", "")
)</f>
        <v/>
      </c>
      <c r="HI29" s="46">
        <f>IF($DS29,
IF( AND(CD29&lt;&gt;"", ISERR(_xlfn.NUMBERVALUE(CD29))), "El valor de pagos a terceros debe ser un número válido. ", "")
)</f>
        <v/>
      </c>
      <c r="HJ29" s="46">
        <f>IF($DS29,
IF( AND(CE29&lt;&gt;"", ISERR(_xlfn.NUMBERVALUE(CE29))), "El valor de dotación debe ser un número válido. ", "")
)</f>
        <v/>
      </c>
      <c r="HK29" s="46">
        <f>IF($DS29,
IF( AND(CF29&lt;&gt;"", ISERR(_xlfn.NUMBERVALUE(CF29))), "El valor de apoyo sostenibilidad debe ser un número válido. ", "")
)</f>
        <v/>
      </c>
      <c r="HL29" s="46">
        <f>IF($DS29,
IF( AND(CG29&lt;&gt;"", ISERR(_xlfn.NUMBERVALUE(CG29))), "El valor de teletrabajo debe ser un número válido. ", "")
)</f>
        <v/>
      </c>
      <c r="HM29" s="46">
        <f>IF($DS29,
IF( AND(CH29&lt;&gt;"", ISERR(_xlfn.NUMBERVALUE(CH29))), "El valor de bonificación de retiro debe ser un número válido. ", "")
)</f>
        <v/>
      </c>
      <c r="HN29" s="46">
        <f>IF($DS29,
IF( AND(CI29&lt;&gt;"", ISERR(_xlfn.NUMBERVALUE(CI29))), "El valor de indemnización de retiro debe ser un número válido. ", "")
)</f>
        <v/>
      </c>
      <c r="HO29" s="46">
        <f>IF($DS29,
IF( AND(CJ29&lt;&gt;"", ISERR(_xlfn.NUMBERVALUE(CJ29))), "El valor de reintegros debe ser un número válido. ", "")
)</f>
        <v/>
      </c>
      <c r="HP29" s="46">
        <f>CONCATENATE(CK29,CL29,CM29)&lt;&gt;""</f>
        <v/>
      </c>
      <c r="HQ29" s="46">
        <f>IF(AND($DS29,HP29),
IF(CK29="","Debes escribir la descripción de otro concepto no categorizado. ",""),
""
)</f>
        <v/>
      </c>
      <c r="HR29" s="46">
        <f>IF(AND($DS29,HP29),
IF(CONCATENATE(CL29,CM29)="","Debes escribir al menos un valor de concepto no categorizado (salarial o no salarial). ",
IF(ISERR(_xlfn.NUMBERVALUE(CL29)),"El valor salarial concepto no categorizado debe ser un número válido. ","")
),
""
)</f>
        <v/>
      </c>
      <c r="HS29" s="46">
        <f>IF(AND($DS29,HP29),
IF(CONCATENATE(CL29,CM29)="","Debes escribir al menos un valor de concepto no categorizado (salarial o no salarial). ",
IF(ISERR(_xlfn.NUMBERVALUE(CM29)),"El valor NO salarial concepto no categorizado debe ser un número válido. ","")
),
""
)</f>
        <v/>
      </c>
      <c r="HT29" s="46">
        <f>IF($DS29,
IF(CN29="","Debes escribir el porcentaje del aporte a salud. ",
IF( ISERR(_xlfn.NUMBERVALUE(CN29)), "El valor del porcentaje del aporte a salud debe ser un número válido. ", "")
)
)</f>
        <v/>
      </c>
      <c r="HU29" s="46">
        <f>IF($DS29,
IF(CO29="","Debes escribir el valor del aporte a salud. ",
IF( ISERR(_xlfn.NUMBERVALUE(CO29)), "El valor del aporte a salud debe ser un número válido. ", "")
)
)</f>
        <v/>
      </c>
      <c r="HV29" s="46">
        <f>IF($DS29,
IF( AND(CP29&lt;&gt;"", ISERR(_xlfn.NUMBERVALUE(CP29))), "El valor plan complementario debe ser un número válido. ", "")
)</f>
        <v/>
      </c>
      <c r="HW29" s="46">
        <f>IF($DS29,
IF(CQ29="","Debes escribir el porcentaje del aporte a pensión. ",
IF( ISERR(_xlfn.NUMBERVALUE(CQ29)), "El valor del porcentaje del aporte a pensión debe ser un número válido. ", "")
)
)</f>
        <v/>
      </c>
      <c r="HX29" s="46">
        <f>IF($DS29,
IF(CR29="","Debes escribir el valor del aporte a pensión. ",
IF( ISERR(_xlfn.NUMBERVALUE(CR29)), "El valor del aporte a salud debe ser un número válido. ", "")
)
)</f>
        <v/>
      </c>
      <c r="HY29" s="46">
        <f>IF($DS29,
IF( AND(CS29&lt;&gt;"", ISERR(_xlfn.NUMBERVALUE(CS29))), "El valor pensión voluntaria debe ser un número válido. ", "")
)</f>
        <v/>
      </c>
      <c r="HZ29" s="46">
        <f>CONCATENATE(CT29,CU29,CV29,CW29)&lt;&gt;""</f>
        <v/>
      </c>
      <c r="IA29" s="46">
        <f>IF(AND($DS29,HZ29),
IF(CT29="","Debes escribir el % del fondo de seguridad pensional. ",
IF( ISERR(_xlfn.NUMBERVALUE(CT29)), "El % del fondo de seguridad debe ser un número válido. ", "")
),
""
)</f>
        <v/>
      </c>
      <c r="IB29" s="46">
        <f>IF(AND($DS29,HZ29),
IF(CU29="","Debes escribir el valor del aporte al fondo de solidaridad pensional. ",
IF( ISERR(_xlfn.NUMBERVALUE(CU29)), "El valor del aporte al fondo de solidaridad pensional debe ser un número válido. ", "")
),
""
)</f>
        <v/>
      </c>
      <c r="IC29" s="46">
        <f>IF(AND($DS29,HZ29),
IF(CV29="","Debes escribir el % del fondo de subsistencia. ",
IF( ISERR(_xlfn.NUMBERVALUE(CV29)), "El % del fondo de subsistencia debe ser un número válido. ", "")
),
""
)</f>
        <v/>
      </c>
      <c r="ID29" s="46">
        <f>IF(AND($DS29,HZ29),
IF(CW29="","Debes escribir el valor del fondo de subsistencia. ",
IF( ISERR(_xlfn.NUMBERVALUE(CW29)), "El valor del fondo de subsistencia debe ser un número válido. ", "")
),
""
)</f>
        <v/>
      </c>
      <c r="IE29" s="46">
        <f>CONCATENATE(CX29,CY29)&lt;&gt;""</f>
        <v/>
      </c>
      <c r="IF29" s="46">
        <f>IF(AND($DS29,IE29),
IF(CX29="","Debes escribir el % de sindicato. ",
IF( ISERR(_xlfn.NUMBERVALUE(CX29)), "El % de sindicato debe ser un número válido. ", "")
),
""
)</f>
        <v/>
      </c>
      <c r="IG29" s="46">
        <f>IF(AND($DS29,IE29),
IF(CY29="","Debes escribir el valor del sindicato. ",
IF( ISERR(_xlfn.NUMBERVALUE(CY29)), "El valor del sindicato debe ser un número válido. ", "")
),
""
)</f>
        <v/>
      </c>
      <c r="IH29" s="46">
        <f>IF($DS29,
IF( AND(CZ29&lt;&gt;"", ISERR(_xlfn.NUMBERVALUE(CZ29))), "El valor de sanción pública debe ser un número válido. ", "")
)</f>
        <v/>
      </c>
      <c r="II29" s="46">
        <f>IF($DS29,
IF( AND(DA29&lt;&gt;"", ISERR(_xlfn.NUMBERVALUE(DA29))), "El valor de sanción privada debe ser un número válido. ", "")
)</f>
        <v/>
      </c>
      <c r="IJ29" s="46">
        <f>CONCATENATE(DB29,DC29)&lt;&gt;""</f>
        <v/>
      </c>
      <c r="IK29" s="46">
        <f>IF(AND($DS29,IJ29),
IF(DB29="","Debes escribir la descripción de libranza. ",""),
""
)</f>
        <v/>
      </c>
      <c r="IL29" s="46">
        <f>IF(AND($DS29,IJ29),
IF(DC29="","Debes escribir la cuota libranza. ",
IF(ISERR(_xlfn.NUMBERVALUE(DC29)),"El valor de la cuota libranza debe ser un número válido. ","")
),
""
)</f>
        <v/>
      </c>
      <c r="IM29" s="46">
        <f>IF($DS29,
IF( AND(DD29&lt;&gt;"", ISERR(_xlfn.NUMBERVALUE(DD29))), "El valor de pagos a terceros debe ser un número válido. ", "")
)</f>
        <v/>
      </c>
      <c r="IN29" s="46">
        <f>IF($DS29,
IF( AND(DE29&lt;&gt;"", ISERR(_xlfn.NUMBERVALUE(DE29))), "El valor de anticipos debe ser un número válido. ", "")
)</f>
        <v/>
      </c>
      <c r="IO29" s="46">
        <f>IF($DS29,
IF( AND(DF29&lt;&gt;"", ISERR(_xlfn.NUMBERVALUE(DF29))), "El valor de AFC debe ser un número válido. ", "")
)</f>
        <v/>
      </c>
      <c r="IP29" s="46">
        <f>IF($DS29,
IF( AND(DG29&lt;&gt;"", ISERR(_xlfn.NUMBERVALUE(DG29))), "El valor de rete-fuente debe ser un número válido. ", "")
)</f>
        <v/>
      </c>
      <c r="IQ29" s="46">
        <f>IF($DS29,
IF( AND(DH29&lt;&gt;"", ISERR(_xlfn.NUMBERVALUE(DH29))), "El valor de cooperativa de trabajo debe ser un número válido. ", "")
)</f>
        <v/>
      </c>
      <c r="IR29" s="46">
        <f>IF($DS29,
IF( AND(DI29&lt;&gt;"", ISERR(_xlfn.NUMBERVALUE(DI29))), "El valor de embargo fiscal debe ser un número válido. ", "")
)</f>
        <v/>
      </c>
      <c r="IS29" s="46">
        <f>IF($DS29,
IF( AND(DJ29&lt;&gt;"", ISERR(_xlfn.NUMBERVALUE(DJ29))), "El valor de educación debe ser un número válido. ", "")
)</f>
        <v/>
      </c>
      <c r="IT29" s="46">
        <f>IF($DS29,
IF( AND(DK29&lt;&gt;"", ISERR(_xlfn.NUMBERVALUE(DK29))), "El valor de reintegro debe ser un número válido. ", "")
)</f>
        <v/>
      </c>
      <c r="IU29" s="46">
        <f>IF($DS29,
IF( AND(DL29&lt;&gt;"", ISERR(_xlfn.NUMBERVALUE(DL29))), "El valor de deuda debe ser un número válido. ", "")
)</f>
        <v/>
      </c>
      <c r="IV29" s="46">
        <f>IF($DS29,
IF( AND(DM29&lt;&gt;"", ISERR(_xlfn.NUMBERVALUE(DM29))), "El valor de otras deducciones debe ser un número válido. ", "")
)</f>
        <v/>
      </c>
      <c r="IW29" s="46">
        <f>IF($DS29,
IF(DN29="","Debes escribir el valor de los devengos totales. ",
IF( ISERR(_xlfn.NUMBERVALUE(DN29)), "El valor de los devengos totales debe ser un número válido. ", "")
)
)</f>
        <v/>
      </c>
      <c r="IX29" s="46">
        <f>IF($DS29,
IF(DO29="","Debes escribir el valor de las deducciones totales. ",
IF( ISERR(_xlfn.NUMBERVALUE(DO29)), "El valor de las deducciones totales debe ser un número válido. ", "")
)
)</f>
        <v/>
      </c>
      <c r="IY29" s="46">
        <f>IF($DS29,
IF(DP29="","Debes escribir el valor del salario total. ",
IF( ISERR(_xlfn.NUMBERVALUE(DP29)), "El valor del salario total debe ser un número válido. ", "")
)
)</f>
        <v/>
      </c>
    </row>
    <row r="30">
      <c r="B30" s="48" t="n">
        <v>18</v>
      </c>
      <c r="C30" s="61">
        <f>IF(AND(DS30,DP30&lt;&gt;""),
IF(DQ30="","OK","Error"),
""
)</f>
        <v/>
      </c>
      <c r="D30" s="53" t="n"/>
      <c r="E30" s="52" t="n"/>
      <c r="F30" s="112" t="n"/>
      <c r="G30" s="52" t="n"/>
      <c r="H30" s="53" t="n"/>
      <c r="I30" s="52" t="n"/>
      <c r="J30" s="52" t="n"/>
      <c r="K30" s="53" t="n"/>
      <c r="L30" s="55" t="n"/>
      <c r="M30" s="108" t="n"/>
      <c r="N30" s="56" t="n"/>
      <c r="O30" s="52" t="n"/>
      <c r="P30" s="52" t="n"/>
      <c r="Q30" s="52" t="n"/>
      <c r="R30" s="52" t="n"/>
      <c r="S30" s="52" t="n"/>
      <c r="T30" s="53" t="n"/>
      <c r="U30" s="52" t="n"/>
      <c r="V30" s="52" t="n"/>
      <c r="W30" s="55" t="n"/>
      <c r="X30" s="55" t="n"/>
      <c r="Y30" s="52" t="n"/>
      <c r="Z30" s="55" t="n"/>
      <c r="AA30" s="52" t="n"/>
      <c r="AB30" s="53" t="n"/>
      <c r="AC30" s="53" t="n"/>
      <c r="AD30" s="53" t="n"/>
      <c r="AE30" s="177" t="n"/>
      <c r="AF30" s="113" t="n"/>
      <c r="AG30" s="177" t="n"/>
      <c r="AH30" s="178" t="n"/>
      <c r="AI30" s="178" t="n"/>
      <c r="AJ30" s="178" t="n"/>
      <c r="AK30" s="114" t="n"/>
      <c r="AL30" s="178" t="n"/>
      <c r="AM30" s="114" t="n"/>
      <c r="AN30" s="178" t="n"/>
      <c r="AO30" s="114" t="n"/>
      <c r="AP30" s="178" t="n"/>
      <c r="AQ30" s="114" t="n"/>
      <c r="AR30" s="178" t="n"/>
      <c r="AS30" s="114" t="n"/>
      <c r="AT30" s="178" t="n"/>
      <c r="AU30" s="114" t="n"/>
      <c r="AV30" s="178" t="n"/>
      <c r="AW30" s="114" t="n"/>
      <c r="AX30" s="178" t="n"/>
      <c r="AY30" s="114" t="n"/>
      <c r="AZ30" s="178" t="n"/>
      <c r="BA30" s="114" t="n"/>
      <c r="BB30" s="178" t="n"/>
      <c r="BC30" s="114" t="n"/>
      <c r="BD30" s="178" t="n"/>
      <c r="BE30" s="178" t="n"/>
      <c r="BF30" s="178" t="n"/>
      <c r="BG30" s="59" t="n"/>
      <c r="BH30" s="178" t="n"/>
      <c r="BI30" s="114" t="n"/>
      <c r="BJ30" s="53" t="n"/>
      <c r="BK30" s="178" t="n"/>
      <c r="BL30" s="114" t="n"/>
      <c r="BM30" s="178" t="n"/>
      <c r="BN30" s="114" t="n"/>
      <c r="BO30" s="178" t="n"/>
      <c r="BP30" s="178" t="n"/>
      <c r="BQ30" s="178" t="n"/>
      <c r="BR30" s="178" t="n"/>
      <c r="BS30" s="178" t="n"/>
      <c r="BT30" s="178" t="n"/>
      <c r="BU30" s="178" t="n"/>
      <c r="BV30" s="178" t="n"/>
      <c r="BW30" s="178" t="n"/>
      <c r="BX30" s="178" t="n"/>
      <c r="BY30" s="178" t="n"/>
      <c r="BZ30" s="178" t="n"/>
      <c r="CA30" s="178" t="n"/>
      <c r="CB30" s="178" t="n"/>
      <c r="CC30" s="178" t="n"/>
      <c r="CD30" s="178" t="n"/>
      <c r="CE30" s="178" t="n"/>
      <c r="CF30" s="178" t="n"/>
      <c r="CG30" s="178" t="n"/>
      <c r="CH30" s="178" t="n"/>
      <c r="CI30" s="178" t="n"/>
      <c r="CJ30" s="178" t="n"/>
      <c r="CK30" s="53" t="n"/>
      <c r="CL30" s="178" t="n"/>
      <c r="CM30" s="178" t="n"/>
      <c r="CN30" s="60" t="n"/>
      <c r="CO30" s="177" t="n"/>
      <c r="CP30" s="178" t="n"/>
      <c r="CQ30" s="60" t="n"/>
      <c r="CR30" s="177" t="n"/>
      <c r="CS30" s="178" t="n"/>
      <c r="CT30" s="59" t="n"/>
      <c r="CU30" s="178" t="n"/>
      <c r="CV30" s="59" t="n"/>
      <c r="CW30" s="178" t="n"/>
      <c r="CX30" s="59" t="n"/>
      <c r="CY30" s="178" t="n"/>
      <c r="CZ30" s="178" t="n"/>
      <c r="DA30" s="178" t="n"/>
      <c r="DB30" s="53" t="n"/>
      <c r="DC30" s="178" t="n"/>
      <c r="DD30" s="178" t="n"/>
      <c r="DE30" s="178" t="n"/>
      <c r="DF30" s="178" t="n"/>
      <c r="DG30" s="178" t="n"/>
      <c r="DH30" s="178" t="n"/>
      <c r="DI30" s="178" t="n"/>
      <c r="DJ30" s="178" t="n"/>
      <c r="DK30" s="178" t="n"/>
      <c r="DL30" s="178" t="n"/>
      <c r="DM30" s="178" t="n"/>
      <c r="DN30" s="177" t="n"/>
      <c r="DO30" s="177" t="n"/>
      <c r="DP30" s="177" t="n"/>
      <c r="DQ30" s="76">
        <f>IF(AND(DS30,DP30&lt;&gt;""),
CONCATENATE(DT30,DU30,DV30,DW30,DX30,DY30,DZ30,EA30,EB30,EC30,ED30,EE30,EF30,EG30,EH30,EI30,EJ30,EK30,EL30,EM30,EN30,EO30,EP30,EQ30,ES30,ET30,EU30,EV30,EW30,EX30,EY30,EZ30,FA30,FC30,FD30,FF30,FG30,FI30,FJ30,FL30,FM30,FO30,FP30,FR30,FS30,FU30,FV30,FX30,FY30,GA30,GB30,GD30,GE30,GF30,GH30,GI30,GJ30,GL30,GM30,GN30,GP30,GQ30,GS30,GT30,GU30,GV30,GW30,GX30,GY30,GZ30,HA30,HB30,HC30,HD30,HE30,HF30,HG30,HH30,HI30,HJ30,HK30,HL30,HM30,HN30,HO30,HQ30,HR30,HS30,HT30,HU30,HV30,HW30,HX30,HY30,IA30,IB30,IC30,ID30,IF30,IG30,IH30,II30,IK30,IL30,IM30,IN30,IO30,IP30,IQ30,IR30,IS30,IT30,IU30,IV30,IW30,IX30,IY30,IZ30),
""
)</f>
        <v/>
      </c>
      <c r="DR30" s="53" t="n"/>
      <c r="DS30" s="46">
        <f>CONCATENATE(D30,$E30,$F30,$G30,H30,$I30,$J30,K30,$L30,$M30,N30,$O30,$P30,$Q30,$R30,$S30,T30,$U30,$V30,$W30,$X30,$Y30,$Z30,$AA30,AB30,AC30,AD30,$AE30,$AF30,$AG30,AH30,AI30,AJ30,AK30,AL30,AM30,AN30,AO30,AP30,AQ30,AR30,AS30,AT30,AU30,AV30,AW30,AX30,AY30,AZ30,BA30,BB30,BC30,BD30,BE30,BF30,BG30,BH30,BI30,BJ30,BK30,BL30,BM30,BN30,BO30,BP30,BQ30,BR30,BS30,BT30,BU30,BV30,BW30,BX30,BY30,BZ30,CA30,CB30,CC30,CD30,CE30,CF30,CG30,CH30,CI30,CJ30,CK30,CL30,CM30,$CN30,$CO30,CP30,$CQ30,$CR30,CS30,CT30,CU30,CV30,CW30,CX30,CY30,CZ30,DA30,DB30,DC30,DD30,DE30,DF30,DG30,DH30,DI30,DJ30,DK30,DL30,DM30,$DN30,$DO30,$DP30,DR30)&lt;&gt;""</f>
        <v/>
      </c>
      <c r="DT30" s="46">
        <f>IF(AND($DS30,$E$4&lt;&gt;""),
IF(LEFT($E$4,2) = "1.",
IF(D30&lt;&gt;"","El CUNE sólo se envía en operaciones de novedad o ajuste. ",""),
IF(D30="","Debes escribir un CUNE válido para realizar operaciones de novedad o ajuste. ","")),
""
)</f>
        <v/>
      </c>
      <c r="DU30" s="46">
        <f>IF($DS30,
IF(E30="","Debes seleccionar el tipo de documento del empleado. ",
IF(_xlfn.IFNA(VLOOKUP(E30,TIPO_DE_DOCUMENTO,1,FALSE),-1)=-1,"El tipo de documento no es válido (por favor seleccionarlo de la lista). ","")
)
)</f>
        <v/>
      </c>
      <c r="DV30" s="46">
        <f>IF($DS30,
IF(F30="","Debes escribir el número de documento del empleado. ","")
)</f>
        <v/>
      </c>
      <c r="DW30" s="46">
        <f>IF($DS30,
IF(G30="","Debes escribir el primer nombre del empleado. ","")
)</f>
        <v/>
      </c>
      <c r="DY30" s="46">
        <f>IF($DS30,
IF(I30="","Debes escribir el primer apellido del empleado. ","")
)</f>
        <v/>
      </c>
      <c r="DZ30" s="46">
        <f>IF($DS30,
IF(J30="","Debes escribir el segundo apellido del empleado. ","")
)</f>
        <v/>
      </c>
      <c r="EB30" s="46">
        <f>IF($DS30,
IF(L30="","Debes escribir la fecha de ingreso del empleado. ",
IF(ISERR(DATE(YEAR(L30),MONTH(L30),DAY(L30))), "El valor ingresado en fecha de ingreso no tiene un formato válido. ","")
)
)</f>
        <v/>
      </c>
      <c r="EC30" s="46">
        <f>IF($DS30,
IF(M30="","Debes escribir el tiempo laborado. ",
IF( IFERROR(INT(M30),1.1) &lt;&gt; IFERROR(_xlfn.NUMBERVALUE(M30),1), "El valor de los días trabajados debe ser un número entero. ", "")
)
)</f>
        <v/>
      </c>
      <c r="ED30" s="46">
        <f>IF($DS30,
IF( AND(N30&lt;&gt;"", ISERR(DATE(YEAR(N30),MONTH(N30),DAY(N30))) ), "El valor ingresado en fecha de ingreso no tiene un formato válido. ",
IF( AND(N30&lt;&gt;"", $E$6&lt;&gt;"", DATE(YEAR(N30), MONTH(N30), 1) &lt;&gt; IFERROR(DATE(MID($E$6, 1, 4), MID($E$6, 6, 2),1), "1/1/1900") ), "La fecha de retiro debe estar dentro del período liquidado. ", "")
)
)</f>
        <v/>
      </c>
      <c r="EE30" s="46">
        <f>IF($DS30,
IF(O30="","Debes seleccionar el tipo de trabajador. ",
IF(_xlfn.IFNA(VLOOKUP(O30,TIPO_DE_TRABAJADOR,1,FALSE),-1)=-1,"El tipo de trabajador no es válido (por favor seleccionarlo de la lista). ","")
)
)</f>
        <v/>
      </c>
      <c r="EF30" s="46">
        <f>IF($DS30,
IF(P30="","Debes seleccionar si es un trabajador dependiente pensionado por vejez. ",
IF(_xlfn.IFNA(VLOOKUP(P30,SUBTIPO_DE_TRABAJADOR,1,FALSE),-1)=-1,"El tipo de trabajador dependiente pensionado por vejez no es válido (por favor seleccionarlo de la lista). ","")
)
)</f>
        <v/>
      </c>
      <c r="EG30" s="46">
        <f>IF($DS30,
IF(Q30="","Debes seleccionar el tipo de contrato del trabajador. ",
IF(_xlfn.IFNA(VLOOKUP(Q30,TIPO_DE_CONTRATO,1,FALSE),-1)=-1,"El tipo de contrato del trabajador no es válido (por favor seleccionarlo de la lista). ","")
)
)</f>
        <v/>
      </c>
      <c r="EH30" s="46">
        <f>IF($DS30,
IF(R30="","Debes seleccionar si es un salario integral. ",
IF(_xlfn.IFNA(VLOOKUP(R30,SI_NO,1,FALSE),-1)=-1,"Valor no válido para salario integral (por favor seleccionarlo de la lista). ","")
)
)</f>
        <v/>
      </c>
      <c r="EI30" s="46">
        <f>IF($DS30,
IF(S30="","Debes seleccionar si el trabajador realiza actividades de riesgo. ",
IF(_xlfn.IFNA(VLOOKUP(S30,SI_NO,1,FALSE),-1)=-1,"Valor no válido para actividad de alto riesgo (por favor seleccionarlo de la lista). ","")
)
)</f>
        <v/>
      </c>
      <c r="EK30" s="46">
        <f>IF($DS30,
IF(U30="","Debes escribir el código del municipio de residencia del trabajador. ",
IF(_xlfn.IFNA(VLOOKUP(U30,MUNICIPIO,1,FALSE),-1)=-1,"El municipio de residencia del trabajador es inválido (por favor seleccionarlo de la lista). ","")
)
)</f>
        <v/>
      </c>
      <c r="EL30" s="46">
        <f>IF($DS30,
IF(V30="","Debes escribir el la dirección de residendia del trabajador. ","")
)</f>
        <v/>
      </c>
      <c r="EM30" s="46">
        <f>IF($DS30,
IF(W30="","Debes escribir la fecha de inicio de la liquidación. ",
IF(ISERR(DATE(YEAR(W30),MONTH(W30),DAY(W30))),"El valor ingresado en fecha de inicio de liquidación no tiene un formato válido. ",
IF( AND($E$6&lt;&gt;"", DATE(YEAR(W30), MONTH(W30), 1) &lt;&gt; IFERROR(DATE(MID($E$6, 1, 4), MID($E$6, 6, 2),1), "1/1/1900") ), "La fecha de inicio de la liquidación debe estar dentro del período liquidado. ", "")
)
)
)</f>
        <v/>
      </c>
      <c r="EN30" s="46">
        <f>IF($DS30,
IF(X30="","Debes escribir la fecha de fin de la liquidación. ",
IF(ISERR(DATE(YEAR(X30),MONTH(X30),DAY(X30))),"El valor ingresado en fecha de fin de liquidación no tiene un formato válido. ",
IF( AND($E$6&lt;&gt;"", DATE(YEAR(X30), MONTH(X30), 1) &lt;&gt; IFERROR(DATE(MID($E$6, 1, 4), MID($E$6, 6, 2),1), "1/1/1900") ), "La fecha de fin de la liquidación debe estar dentro del período liquidado. ", "")
)
)
)</f>
        <v/>
      </c>
      <c r="EO30" s="46">
        <f>IF($DS30,
IF(Y30="","Debes escribir la frecuencia de pago del trabajador. ",
IF(_xlfn.IFNA(VLOOKUP(Y30,PERÍODO_DE_NÓMINA,1,FALSE),-1)=-1,"La frecuencia de pago es inválida (por favor seleccionarlo de la lista). ","")
)
)</f>
        <v/>
      </c>
      <c r="EP30" s="46">
        <f>IF($DS30,
IF(Z30="","Debes escribir la fecha de pago. ",
IF(ISERR(DATE(YEAR(Z30),MONTH(Z30),DAY(Z30))), "El valor ingresado en fecha de pago no tiene un formato válido. ","")
)
)</f>
        <v/>
      </c>
      <c r="EQ30" s="46">
        <f>IF($DS30,
IF(AA30="","Debes escribir el medio de pago. ",
IF(_xlfn.IFNA(VLOOKUP(AA30,MEDIOS_DE_PAGO,1,FALSE),-1)=-1,"El medio de pago es inválido (por favor seleccionarlo de la lista). ","")
)
)</f>
        <v/>
      </c>
      <c r="ER30" s="46">
        <f>OR(AA30='Tablas '!$T$4,AA30='Tablas '!$T$7,AA30='Tablas '!$T$8,AA30='Tablas '!$T$11)</f>
        <v/>
      </c>
      <c r="ES30" s="46">
        <f>IF(AND($DS30,ER30),
IF(AB30="","Debes escribir la entidad bancaria. ",""),
""
)</f>
        <v/>
      </c>
      <c r="ET30" s="46">
        <f>IF(AND($DS30,ER30),
IF(AC30="","Debes escribir el tipo de cuenta bancaria. ",
IF(_xlfn.IFNA(VLOOKUP(AC30,TIPO_DE_CUENTA,1,FALSE),-1)=-1,"El tipo de cuenta bancaria es inválida (por favor seleccionarlo de la lista). ","")
),
""
)</f>
        <v/>
      </c>
      <c r="EU30" s="46">
        <f>IF(AND($DS30,ER30),
IF(AD30="","Debes escribir el número de cuenta bancaria. ",""),
""
)</f>
        <v/>
      </c>
      <c r="EV30" s="46">
        <f>IF($DS30,
IF(AE30="","Debes escribir el valor del sueldo básico. ",
IF( ISERR(_xlfn.NUMBERVALUE(AE30)), "El valor del sueldo básico debe ser un número válido. ", "")
)
)</f>
        <v/>
      </c>
      <c r="EW30" s="46">
        <f>IF($DS30,
IF(AF30="","Debes escribir el número de días trabajados. ",
IF( IFERROR(INT(AF30),1.1) &lt;&gt; IFERROR(_xlfn.NUMBERVALUE(AF30),1), "La cantidad de días trabajados debe ser un número entero. ", "")
)
)</f>
        <v/>
      </c>
      <c r="EX30" s="46">
        <f>IF($DS30,
IF(AG30="","Debes escribir el valor del sueldo trabajado. ",
IF( ISERR(_xlfn.NUMBERVALUE(AG30)), "El valor del sueldo trabajado debe ser un número válido. ", "")
)
)</f>
        <v/>
      </c>
      <c r="EY30" s="46">
        <f>IF($DS30,
IF( AND(AH30&lt;&gt;"", ISERR(_xlfn.NUMBERVALUE(AH30))), "El valor del auxilio de transporte debe ser un número válido. ", "")
)</f>
        <v/>
      </c>
      <c r="EZ30" s="46">
        <f>IF($DS30,
IF( AND(AI30&lt;&gt;"", ISERR(_xlfn.NUMBERVALUE(AI30))), "El valor de viáticos salariales debe ser un número válido. ", "")
)</f>
        <v/>
      </c>
      <c r="FA30" s="46">
        <f>IF($DS30,
IF( AND(AJ30&lt;&gt;"", ISERR(_xlfn.NUMBERVALUE(AJ30))), "El valor de viáticos NO salariales debe ser un número válido. ", "")
)</f>
        <v/>
      </c>
      <c r="FB30" s="46">
        <f>CONCATENATE(AK30,AL30)&lt;&gt;""</f>
        <v/>
      </c>
      <c r="FC30" s="46">
        <f>IF(AND($DS30,FB30),
IF(AK30="","Debes escribir el número de horas extras diurnas. ",
IF( IFERROR(INT(AK30),1.1) &lt;&gt; IFERROR(_xlfn.NUMBERVALUE(AK30),1), "La cantidad de horas extras diurnas debe ser un número entero. ", "")
),
""
)</f>
        <v/>
      </c>
      <c r="FD30" s="46">
        <f>IF(AND($DS30,FB30),
IF(AL30="","Debes escribir el valor de las horas extras diurnas. ",
IF( ISERR(_xlfn.NUMBERVALUE(AL30)), "El valor de las horas extras duirnas debe ser un número válido. ", "")
),
""
)</f>
        <v/>
      </c>
      <c r="FE30" s="46">
        <f>CONCATENATE(AM30,AN30)&lt;&gt;""</f>
        <v/>
      </c>
      <c r="FF30" s="46">
        <f>IF(AND($DS30,FE30),
IF(AM30="","Debes escribir el número de horas extras nocturnas. ",
IF( IFERROR(INT(AM30),1.1) &lt;&gt; IFERROR(_xlfn.NUMBERVALUE(AM30),1), "La cantidad de horas extras nocturnas debe ser un número entero. ", "")
),
""
)</f>
        <v/>
      </c>
      <c r="FG30" s="46">
        <f>IF(AND($DS30,FE30),
IF(AN30="","Debes escribir el valor de las horas extras nocturnas. ",
IF( ISERR(_xlfn.NUMBERVALUE(AN30)), "El valor de las horas extras nocturnas debe ser un número válido. ", "")
),
""
)</f>
        <v/>
      </c>
      <c r="FH30" s="46">
        <f>CONCATENATE(AO30,AP30)&lt;&gt;""</f>
        <v/>
      </c>
      <c r="FI30" s="46">
        <f>IF(AND($DS30,FH30),
IF(AO30="","Debes escribir el número de horas extras diurnas dominicales y festivas. ",
IF( IFERROR(INT(AO30),1.1) &lt;&gt; IFERROR(_xlfn.NUMBERVALUE(AO30),1), "La cantidad de horas extras diurnas dominicales y festivas debe ser un número entero. ", "")
),
""
)</f>
        <v/>
      </c>
      <c r="FJ30" s="46">
        <f>IF(AND($DS30,FH30),
IF(AP30="","Debes escribir el valor de las horas extras diurnas dominicales y festivas. ",
IF( ISERR(_xlfn.NUMBERVALUE(AP30)), "El valor de las horas extras diurnas dominicales y festivas debe ser un número válido. ", "")
),
""
)</f>
        <v/>
      </c>
      <c r="FK30" s="46">
        <f>CONCATENATE(AQ30,AR30)&lt;&gt;""</f>
        <v/>
      </c>
      <c r="FL30" s="46">
        <f>IF(AND($DS30,FK30),
IF(AQ30="","Debes escribir el número de horas extras nocturnas dominicales y festivas. ",
IF( IFERROR(INT(AQ30),1.1) &lt;&gt; IFERROR(_xlfn.NUMBERVALUE(AQ30),1), "La cantidad de horas extras nocturnas dominicales y festivas debe ser un número entero. ", "")
),
""
)</f>
        <v/>
      </c>
      <c r="FM30" s="46">
        <f>IF(AND($DS30,FK30),
IF(AR30="","Debes escribir el valor de las horas extras nocturnas dominicales y festivas. ",
IF( ISERR(_xlfn.NUMBERVALUE(AR30)), "El valor de las horas extras nocturnas dominicales y festivas debe ser un número válido. ", "")
),
""
)</f>
        <v/>
      </c>
      <c r="FN30" s="46">
        <f>CONCATENATE(AS30,AT30)&lt;&gt;""</f>
        <v/>
      </c>
      <c r="FO30" s="46">
        <f>IF(AND($DS30,FN30),
IF(AS30="","Debes escribir el número de horas recargo nocturno. ",
IF( IFERROR(INT(AS30),1.1) &lt;&gt; IFERROR(_xlfn.NUMBERVALUE(AS30),1), "La cantidad de horas recargo nocturno debe ser un número entero. ", "")
),
""
)</f>
        <v/>
      </c>
      <c r="FP30" s="46">
        <f>IF(AND($DS30,FN30),
IF(AT30="","Debes escribir el valor de las horas recargo nocturno. ",
IF( ISERR(_xlfn.NUMBERVALUE(AT30)), "El valor de las horas recargo nocturno debe ser un número válido. ", "")
),
""
)</f>
        <v/>
      </c>
      <c r="FQ30" s="46">
        <f>CONCATENATE(AU30,AV30)&lt;&gt;""</f>
        <v/>
      </c>
      <c r="FR30" s="46">
        <f>IF(AND($DS30,FQ30),
IF(AU30="","Debes escribir el número de horas recargo diurno dominical y festivo. ",
IF( IFERROR(INT(AU30),1.1) &lt;&gt; IFERROR(_xlfn.NUMBERVALUE(AU30),1), "La cantidad de horas recargo diurno dominical y festivo debe ser un número entero. ", "")
),
""
)</f>
        <v/>
      </c>
      <c r="FS30" s="46">
        <f>IF(AND($DS30,FQ30),
IF(AV30="","Debes escribir el valor de las horas recargo diurno dominical y festivo. ",
IF( ISERR(_xlfn.NUMBERVALUE(AV30)), "El valor de las horas recargo diurno dominical y festivo debe ser un número válido. ", "")
),
""
)</f>
        <v/>
      </c>
      <c r="FT30" s="46">
        <f>CONCATENATE(AW30,AX30)&lt;&gt;""</f>
        <v/>
      </c>
      <c r="FU30" s="46">
        <f>IF(AND($DS30,FT30),
IF(AW30="","Debes escribir el número de horas recargo nocturno dominical y festivo. ",
IF( IFERROR(INT(AW30),1.1) &lt;&gt; IFERROR(_xlfn.NUMBERVALUE(AW30),1), "La cantidad de horas recargo nocturno dominical y festivo debe ser un número entero. ", "")
),
""
)</f>
        <v/>
      </c>
      <c r="FV30" s="46">
        <f>IF(AND($DS30,FT30),
IF(AX30="","Debes escribir el valor de las horas recargo nocturno dominical y festivo. ",
IF( ISERR(_xlfn.NUMBERVALUE(AX30)), "El valor de las horas recargo nocturno dominical y festivo debe ser un número válido. ", "")
),
""
)</f>
        <v/>
      </c>
      <c r="FW30" s="46">
        <f>CONCATENATE(AY30,AZ30)&lt;&gt;""</f>
        <v/>
      </c>
      <c r="FX30" s="46">
        <f>IF(AND($DS30,FW30),
IF(AY30="","Debes escribir el número de días de vacaciones comunes. ",
IF( IFERROR(INT(AY30),1.1) &lt;&gt; IFERROR(_xlfn.NUMBERVALUE(AY30),1), "La cantidad de días de vacaciones comunes debe ser un número entero. ", "")
),
""
)</f>
        <v/>
      </c>
      <c r="FY30" s="46">
        <f>IF(AND($DS30,FW30),
IF(AZ30="","Debes escribir el valor de las vacaciones comunes. ",
IF( ISERR(_xlfn.NUMBERVALUE(AZ30)), "El valor de las vacaciones comunes debe ser un número válido. ", "")
),
""
)</f>
        <v/>
      </c>
      <c r="FZ30" s="46">
        <f>CONCATENATE(BA30,BB30)&lt;&gt;""</f>
        <v/>
      </c>
      <c r="GA30" s="46">
        <f>IF(AND($DS30,FZ30),
IF(BA30="","Debes escribir el número de días de vacaciones compensadas. ",
IF( IFERROR(INT(BA30),1.1) &lt;&gt; IFERROR(_xlfn.NUMBERVALUE(BA30),1), "La cantidad de días de vacaciones compensadas debe ser un número entero. ", "")
),
""
)</f>
        <v/>
      </c>
      <c r="GB30" s="46">
        <f>IF(AND($DS30,FZ30),
IF(BB30="","Debes escribir el valor de las vacaciones compensadas. ",
IF( ISERR(_xlfn.NUMBERVALUE(BB30)), "El valor de las vacaciones compensadas debe ser un número válido. ", "")
),
""
)</f>
        <v/>
      </c>
      <c r="GC30" s="46">
        <f>CONCATENATE(BC30,BD30)&lt;&gt;""</f>
        <v/>
      </c>
      <c r="GD30" s="46">
        <f>IF(AND($DS30,GC30),
IF(BC30="","Debes escribir el número de días de prima salarial. ",
IF( IFERROR(INT(BC30),1.1) &lt;&gt; IFERROR(_xlfn.NUMBERVALUE(BC30),1), "La cantidad de días de prima salarial debe ser un número entero. ", "")
),
""
)</f>
        <v/>
      </c>
      <c r="GE30" s="46">
        <f>IF(AND($DS30,GC30),
IF(BD30="","Debes escribir el valor de los días de prima salarial. ",
IF( ISERR(_xlfn.NUMBERVALUE(BD30)), "El valor de los días de prima salarial debe ser un número válido. ", "")
),
""
)</f>
        <v/>
      </c>
      <c r="GF30" s="46">
        <f>IF($DS30,
IF( AND(BE30&lt;&gt;"", ISERR(_xlfn.NUMBERVALUE(BE30))), "El valor de la prima NO saliarial debe ser un número válido. ", "")
)</f>
        <v/>
      </c>
      <c r="GG30" s="46">
        <f>CONCATENATE(BF30,BG30,BH30)&lt;&gt;""</f>
        <v/>
      </c>
      <c r="GH30" s="46">
        <f>IF(AND($DS30,GG30),
IF(BF30="","Debes escribir el valor de las cesantías. ",
IF( ISERR(_xlfn.NUMBERVALUE(BF30)), "El valor de las cesantías debe ser un número válido. ", "")
),
""
)</f>
        <v/>
      </c>
      <c r="GI30" s="46">
        <f>IF(AND($DS30,GG30),
IF(BG30="","Debes escribir el % de cesantías. ",
IF( ISERR(_xlfn.NUMBERVALUE(BG30)), "El % de cesantías debe ser un número válido. ", "")
),
""
)</f>
        <v/>
      </c>
      <c r="GJ30" s="46">
        <f>IF(AND($DS30,GG30),
IF(BH30="","Debes escribir el valor de intereses de cesantías. ",
IF( ISERR(_xlfn.NUMBERVALUE(BH30)), "El valor de intereses de cesantías debe ser un número válido. ", "")
),
""
)</f>
        <v/>
      </c>
      <c r="GK30" s="46">
        <f>CONCATENATE(BI30,BJ30,BK30)&lt;&gt;""</f>
        <v/>
      </c>
      <c r="GL30" s="46">
        <f>IF(AND($DS30,GK30),
IF(BI30="","Debes escribir el número de días de incapacidad. ",
IF( IFERROR(INT(BI30),1.1) &lt;&gt; IFERROR(_xlfn.NUMBERVALUE(BI30),1), "La cantidad de días de incapacidad debe ser un número entero. ", "")
),
""
)</f>
        <v/>
      </c>
      <c r="GM30" s="46">
        <f>IF(AND($DS30,GK30),
IF(BJ30="","Debes escribir el tipo de incapacidad. ",
IF(_xlfn.IFNA(VLOOKUP(BJ30,TIPO_DE_INCAPACIDAD,1,FALSE),-1)=-1,"El tipo de incapacidad es inválida (por favor seleccionarlo de la lista). ","")
),
""
)</f>
        <v/>
      </c>
      <c r="GN30" s="46">
        <f>IF(AND($DS30,GK30),
IF(BK30="","Debes escribir el valor de la incapacidad. ",
IF( ISERR(_xlfn.NUMBERVALUE(BK30)), "El valor de la incapacidad debe ser un número válido. ", "")
),
""
)</f>
        <v/>
      </c>
      <c r="GO30" s="46">
        <f>CONCATENATE(BL30,BM30)&lt;&gt;""</f>
        <v/>
      </c>
      <c r="GP30" s="46">
        <f>IF(AND($DS30,GO30),
IF(BL30="","Debes escribir el número de días de licencia de maternidad o paternidad. ",
IF( IFERROR(INT(BL30),1.1) &lt;&gt; IFERROR(_xlfn.NUMBERVALUE(BL30),1), "La cantidad de días de licencia de maternidad o paternidad debe ser un número entero. ", "")
),
""
)</f>
        <v/>
      </c>
      <c r="GQ30" s="46">
        <f>IF(AND($DS30,GO30),
IF(BM30="","Debes escribir el valor de la licencia de maternidad o paternidad. ",
IF( ISERR(_xlfn.NUMBERVALUE(BM30)), "El valor de la licencia de maternidad o paternidad debe ser un número válido. ", "")
),
""
)</f>
        <v/>
      </c>
      <c r="GR30" s="46">
        <f>CONCATENATE(BN30,BO30)&lt;&gt;""</f>
        <v/>
      </c>
      <c r="GS30" s="46">
        <f>IF(AND($DS30,GR30),
IF(BN30="","Debes escribir el número de días de licencia remunerada. ",
IF( IFERROR(INT(BN30),1.1) &lt;&gt; IFERROR(_xlfn.NUMBERVALUE(BN30),1), "La cantidad de días de licencia remunerada debe ser un número entero. ", "")
),
""
)</f>
        <v/>
      </c>
      <c r="GT30" s="46">
        <f>IF(AND($DS30,GR30),
IF(BO30="","Debes escribir el valor de la licencia remunerada. ",
IF( ISERR(_xlfn.NUMBERVALUE(BO30)), "El valor de la licencia remunerada debe ser un número válido. ", "")
),
""
)</f>
        <v/>
      </c>
      <c r="GU30" s="46">
        <f>IF($DS30,
IF( AND(BP30&lt;&gt;"", ISERR(_xlfn.NUMBERVALUE(BP30))), "El valor de la licencia NO remunerada debe ser un número válido. ", "")
)</f>
        <v/>
      </c>
      <c r="GV30" s="46">
        <f>IF($DS30,
IF( AND(BQ30&lt;&gt;"", ISERR(_xlfn.NUMBERVALUE(BQ30))), "El valor de auxilios salariales debe ser un número válido. ", "")
)</f>
        <v/>
      </c>
      <c r="GW30" s="46">
        <f>IF($DS30,
IF( AND(BR30&lt;&gt;"", ISERR(_xlfn.NUMBERVALUE(BR30))), "El valor de auxilios NO salariales debe ser un número válido. ", "")
)</f>
        <v/>
      </c>
      <c r="GX30" s="46">
        <f>IF($DS30,
IF( AND(BS30&lt;&gt;"", ISERR(_xlfn.NUMBERVALUE(BS30))), "El valor de bonos salariales debe ser un número válido. ", "")
)</f>
        <v/>
      </c>
      <c r="GY30" s="46">
        <f>IF($DS30,
IF( AND(BT30&lt;&gt;"", ISERR(_xlfn.NUMBERVALUE(BT30))), "El valor de bonos NO salariales debe ser un número válido. ", "")
)</f>
        <v/>
      </c>
      <c r="GZ30" s="46">
        <f>IF($DS30,
IF( AND(BU30&lt;&gt;"", ISERR(_xlfn.NUMBERVALUE(BU30))), "El valor de bonos salariales de alimentación debe ser un número válido. ", "")
)</f>
        <v/>
      </c>
      <c r="HA30" s="46">
        <f>IF($DS30,
IF( AND(BV30&lt;&gt;"", ISERR(_xlfn.NUMBERVALUE(BV30))), "El valor de bonos NO salariales de alimentación debe ser un número válido. ", "")
)</f>
        <v/>
      </c>
      <c r="HB30" s="46">
        <f>IF($DS30,
IF( AND(BW30&lt;&gt;"", ISERR(_xlfn.NUMBERVALUE(BW30))), "El valor de bonificaciones salariales debe ser un número válido. ", "")
)</f>
        <v/>
      </c>
      <c r="HC30" s="46">
        <f>IF($DS30,
IF( AND(BX30&lt;&gt;"", ISERR(_xlfn.NUMBERVALUE(BX30))), "El valor de bonificaciones NO salariales debe ser un número válido. ", "")
)</f>
        <v/>
      </c>
      <c r="HD30" s="46">
        <f>IF($DS30,
IF( AND(BY30&lt;&gt;"", ISERR(_xlfn.NUMBERVALUE(BY30))), "El valor de compensaciones ordinarias debe ser un número válido. ", "")
)</f>
        <v/>
      </c>
      <c r="HE30" s="46">
        <f>IF($DS30,
IF( AND(BZ30&lt;&gt;"", ISERR(_xlfn.NUMBERVALUE(BZ30))), "El valor de compensaciones extraordinarias debe ser un número válido. ", "")
)</f>
        <v/>
      </c>
      <c r="HF30" s="46">
        <f>IF($DS30,
IF( AND(CA30&lt;&gt;"", ISERR(_xlfn.NUMBERVALUE(CA30))), "El valor de comisiones debe ser un número válido. ", "")
)</f>
        <v/>
      </c>
      <c r="HG30" s="46">
        <f>IF($DS30,
IF( AND(CB30&lt;&gt;"", ISERR(_xlfn.NUMBERVALUE(CB30))), "El valor de ausencia por huega debe ser un número válido. ", "")
)</f>
        <v/>
      </c>
      <c r="HH30" s="46">
        <f>IF($DS30,
IF( AND(CC30&lt;&gt;"", ISERR(_xlfn.NUMBERVALUE(CC30))), "El valor de anticipos debe ser un número válido. ", "")
)</f>
        <v/>
      </c>
      <c r="HI30" s="46">
        <f>IF($DS30,
IF( AND(CD30&lt;&gt;"", ISERR(_xlfn.NUMBERVALUE(CD30))), "El valor de pagos a terceros debe ser un número válido. ", "")
)</f>
        <v/>
      </c>
      <c r="HJ30" s="46">
        <f>IF($DS30,
IF( AND(CE30&lt;&gt;"", ISERR(_xlfn.NUMBERVALUE(CE30))), "El valor de dotación debe ser un número válido. ", "")
)</f>
        <v/>
      </c>
      <c r="HK30" s="46">
        <f>IF($DS30,
IF( AND(CF30&lt;&gt;"", ISERR(_xlfn.NUMBERVALUE(CF30))), "El valor de apoyo sostenibilidad debe ser un número válido. ", "")
)</f>
        <v/>
      </c>
      <c r="HL30" s="46">
        <f>IF($DS30,
IF( AND(CG30&lt;&gt;"", ISERR(_xlfn.NUMBERVALUE(CG30))), "El valor de teletrabajo debe ser un número válido. ", "")
)</f>
        <v/>
      </c>
      <c r="HM30" s="46">
        <f>IF($DS30,
IF( AND(CH30&lt;&gt;"", ISERR(_xlfn.NUMBERVALUE(CH30))), "El valor de bonificación de retiro debe ser un número válido. ", "")
)</f>
        <v/>
      </c>
      <c r="HN30" s="46">
        <f>IF($DS30,
IF( AND(CI30&lt;&gt;"", ISERR(_xlfn.NUMBERVALUE(CI30))), "El valor de indemnización de retiro debe ser un número válido. ", "")
)</f>
        <v/>
      </c>
      <c r="HO30" s="46">
        <f>IF($DS30,
IF( AND(CJ30&lt;&gt;"", ISERR(_xlfn.NUMBERVALUE(CJ30))), "El valor de reintegros debe ser un número válido. ", "")
)</f>
        <v/>
      </c>
      <c r="HP30" s="46">
        <f>CONCATENATE(CK30,CL30,CM30)&lt;&gt;""</f>
        <v/>
      </c>
      <c r="HQ30" s="46">
        <f>IF(AND($DS30,HP30),
IF(CK30="","Debes escribir la descripción de otro concepto no categorizado. ",""),
""
)</f>
        <v/>
      </c>
      <c r="HR30" s="46">
        <f>IF(AND($DS30,HP30),
IF(CONCATENATE(CL30,CM30)="","Debes escribir al menos un valor de concepto no categorizado (salarial o no salarial). ",
IF(ISERR(_xlfn.NUMBERVALUE(CL30)),"El valor salarial concepto no categorizado debe ser un número válido. ","")
),
""
)</f>
        <v/>
      </c>
      <c r="HS30" s="46">
        <f>IF(AND($DS30,HP30),
IF(CONCATENATE(CL30,CM30)="","Debes escribir al menos un valor de concepto no categorizado (salarial o no salarial). ",
IF(ISERR(_xlfn.NUMBERVALUE(CM30)),"El valor NO salarial concepto no categorizado debe ser un número válido. ","")
),
""
)</f>
        <v/>
      </c>
      <c r="HT30" s="46">
        <f>IF($DS30,
IF(CN30="","Debes escribir el porcentaje del aporte a salud. ",
IF( ISERR(_xlfn.NUMBERVALUE(CN30)), "El valor del porcentaje del aporte a salud debe ser un número válido. ", "")
)
)</f>
        <v/>
      </c>
      <c r="HU30" s="46">
        <f>IF($DS30,
IF(CO30="","Debes escribir el valor del aporte a salud. ",
IF( ISERR(_xlfn.NUMBERVALUE(CO30)), "El valor del aporte a salud debe ser un número válido. ", "")
)
)</f>
        <v/>
      </c>
      <c r="HV30" s="46">
        <f>IF($DS30,
IF( AND(CP30&lt;&gt;"", ISERR(_xlfn.NUMBERVALUE(CP30))), "El valor plan complementario debe ser un número válido. ", "")
)</f>
        <v/>
      </c>
      <c r="HW30" s="46">
        <f>IF($DS30,
IF(CQ30="","Debes escribir el porcentaje del aporte a pensión. ",
IF( ISERR(_xlfn.NUMBERVALUE(CQ30)), "El valor del porcentaje del aporte a pensión debe ser un número válido. ", "")
)
)</f>
        <v/>
      </c>
      <c r="HX30" s="46">
        <f>IF($DS30,
IF(CR30="","Debes escribir el valor del aporte a pensión. ",
IF( ISERR(_xlfn.NUMBERVALUE(CR30)), "El valor del aporte a salud debe ser un número válido. ", "")
)
)</f>
        <v/>
      </c>
      <c r="HY30" s="46">
        <f>IF($DS30,
IF( AND(CS30&lt;&gt;"", ISERR(_xlfn.NUMBERVALUE(CS30))), "El valor pensión voluntaria debe ser un número válido. ", "")
)</f>
        <v/>
      </c>
      <c r="HZ30" s="46">
        <f>CONCATENATE(CT30,CU30,CV30,CW30)&lt;&gt;""</f>
        <v/>
      </c>
      <c r="IA30" s="46">
        <f>IF(AND($DS30,HZ30),
IF(CT30="","Debes escribir el % del fondo de seguridad pensional. ",
IF( ISERR(_xlfn.NUMBERVALUE(CT30)), "El % del fondo de seguridad debe ser un número válido. ", "")
),
""
)</f>
        <v/>
      </c>
      <c r="IB30" s="46">
        <f>IF(AND($DS30,HZ30),
IF(CU30="","Debes escribir el valor del aporte al fondo de solidaridad pensional. ",
IF( ISERR(_xlfn.NUMBERVALUE(CU30)), "El valor del aporte al fondo de solidaridad pensional debe ser un número válido. ", "")
),
""
)</f>
        <v/>
      </c>
      <c r="IC30" s="46">
        <f>IF(AND($DS30,HZ30),
IF(CV30="","Debes escribir el % del fondo de subsistencia. ",
IF( ISERR(_xlfn.NUMBERVALUE(CV30)), "El % del fondo de subsistencia debe ser un número válido. ", "")
),
""
)</f>
        <v/>
      </c>
      <c r="ID30" s="46">
        <f>IF(AND($DS30,HZ30),
IF(CW30="","Debes escribir el valor del fondo de subsistencia. ",
IF( ISERR(_xlfn.NUMBERVALUE(CW30)), "El valor del fondo de subsistencia debe ser un número válido. ", "")
),
""
)</f>
        <v/>
      </c>
      <c r="IE30" s="46">
        <f>CONCATENATE(CX30,CY30)&lt;&gt;""</f>
        <v/>
      </c>
      <c r="IF30" s="46">
        <f>IF(AND($DS30,IE30),
IF(CX30="","Debes escribir el % de sindicato. ",
IF( ISERR(_xlfn.NUMBERVALUE(CX30)), "El % de sindicato debe ser un número válido. ", "")
),
""
)</f>
        <v/>
      </c>
      <c r="IG30" s="46">
        <f>IF(AND($DS30,IE30),
IF(CY30="","Debes escribir el valor del sindicato. ",
IF( ISERR(_xlfn.NUMBERVALUE(CY30)), "El valor del sindicato debe ser un número válido. ", "")
),
""
)</f>
        <v/>
      </c>
      <c r="IH30" s="46">
        <f>IF($DS30,
IF( AND(CZ30&lt;&gt;"", ISERR(_xlfn.NUMBERVALUE(CZ30))), "El valor de sanción pública debe ser un número válido. ", "")
)</f>
        <v/>
      </c>
      <c r="II30" s="46">
        <f>IF($DS30,
IF( AND(DA30&lt;&gt;"", ISERR(_xlfn.NUMBERVALUE(DA30))), "El valor de sanción privada debe ser un número válido. ", "")
)</f>
        <v/>
      </c>
      <c r="IJ30" s="46">
        <f>CONCATENATE(DB30,DC30)&lt;&gt;""</f>
        <v/>
      </c>
      <c r="IK30" s="46">
        <f>IF(AND($DS30,IJ30),
IF(DB30="","Debes escribir la descripción de libranza. ",""),
""
)</f>
        <v/>
      </c>
      <c r="IL30" s="46">
        <f>IF(AND($DS30,IJ30),
IF(DC30="","Debes escribir la cuota libranza. ",
IF(ISERR(_xlfn.NUMBERVALUE(DC30)),"El valor de la cuota libranza debe ser un número válido. ","")
),
""
)</f>
        <v/>
      </c>
      <c r="IM30" s="46">
        <f>IF($DS30,
IF( AND(DD30&lt;&gt;"", ISERR(_xlfn.NUMBERVALUE(DD30))), "El valor de pagos a terceros debe ser un número válido. ", "")
)</f>
        <v/>
      </c>
      <c r="IN30" s="46">
        <f>IF($DS30,
IF( AND(DE30&lt;&gt;"", ISERR(_xlfn.NUMBERVALUE(DE30))), "El valor de anticipos debe ser un número válido. ", "")
)</f>
        <v/>
      </c>
      <c r="IO30" s="46">
        <f>IF($DS30,
IF( AND(DF30&lt;&gt;"", ISERR(_xlfn.NUMBERVALUE(DF30))), "El valor de AFC debe ser un número válido. ", "")
)</f>
        <v/>
      </c>
      <c r="IP30" s="46">
        <f>IF($DS30,
IF( AND(DG30&lt;&gt;"", ISERR(_xlfn.NUMBERVALUE(DG30))), "El valor de rete-fuente debe ser un número válido. ", "")
)</f>
        <v/>
      </c>
      <c r="IQ30" s="46">
        <f>IF($DS30,
IF( AND(DH30&lt;&gt;"", ISERR(_xlfn.NUMBERVALUE(DH30))), "El valor de cooperativa de trabajo debe ser un número válido. ", "")
)</f>
        <v/>
      </c>
      <c r="IR30" s="46">
        <f>IF($DS30,
IF( AND(DI30&lt;&gt;"", ISERR(_xlfn.NUMBERVALUE(DI30))), "El valor de embargo fiscal debe ser un número válido. ", "")
)</f>
        <v/>
      </c>
      <c r="IS30" s="46">
        <f>IF($DS30,
IF( AND(DJ30&lt;&gt;"", ISERR(_xlfn.NUMBERVALUE(DJ30))), "El valor de educación debe ser un número válido. ", "")
)</f>
        <v/>
      </c>
      <c r="IT30" s="46">
        <f>IF($DS30,
IF( AND(DK30&lt;&gt;"", ISERR(_xlfn.NUMBERVALUE(DK30))), "El valor de reintegro debe ser un número válido. ", "")
)</f>
        <v/>
      </c>
      <c r="IU30" s="46">
        <f>IF($DS30,
IF( AND(DL30&lt;&gt;"", ISERR(_xlfn.NUMBERVALUE(DL30))), "El valor de deuda debe ser un número válido. ", "")
)</f>
        <v/>
      </c>
      <c r="IV30" s="46">
        <f>IF($DS30,
IF( AND(DM30&lt;&gt;"", ISERR(_xlfn.NUMBERVALUE(DM30))), "El valor de otras deducciones debe ser un número válido. ", "")
)</f>
        <v/>
      </c>
      <c r="IW30" s="46">
        <f>IF($DS30,
IF(DN30="","Debes escribir el valor de los devengos totales. ",
IF( ISERR(_xlfn.NUMBERVALUE(DN30)), "El valor de los devengos totales debe ser un número válido. ", "")
)
)</f>
        <v/>
      </c>
      <c r="IX30" s="46">
        <f>IF($DS30,
IF(DO30="","Debes escribir el valor de las deducciones totales. ",
IF( ISERR(_xlfn.NUMBERVALUE(DO30)), "El valor de las deducciones totales debe ser un número válido. ", "")
)
)</f>
        <v/>
      </c>
      <c r="IY30" s="46">
        <f>IF($DS30,
IF(DP30="","Debes escribir el valor del salario total. ",
IF( ISERR(_xlfn.NUMBERVALUE(DP30)), "El valor del salario total debe ser un número válido. ", "")
)
)</f>
        <v/>
      </c>
    </row>
    <row r="31">
      <c r="B31" s="48" t="n">
        <v>19</v>
      </c>
      <c r="C31" s="61">
        <f>IF(AND(DS31,DP31&lt;&gt;""),
IF(DQ31="","OK","Error"),
""
)</f>
        <v/>
      </c>
      <c r="D31" s="53" t="n"/>
      <c r="E31" s="52" t="n"/>
      <c r="F31" s="112" t="n"/>
      <c r="G31" s="52" t="n"/>
      <c r="H31" s="53" t="n"/>
      <c r="I31" s="52" t="n"/>
      <c r="J31" s="52" t="n"/>
      <c r="K31" s="53" t="n"/>
      <c r="L31" s="55" t="n"/>
      <c r="M31" s="108" t="n"/>
      <c r="N31" s="56" t="n"/>
      <c r="O31" s="52" t="n"/>
      <c r="P31" s="52" t="n"/>
      <c r="Q31" s="52" t="n"/>
      <c r="R31" s="52" t="n"/>
      <c r="S31" s="52" t="n"/>
      <c r="T31" s="53" t="n"/>
      <c r="U31" s="52" t="n"/>
      <c r="V31" s="52" t="n"/>
      <c r="W31" s="55" t="n"/>
      <c r="X31" s="55" t="n"/>
      <c r="Y31" s="52" t="n"/>
      <c r="Z31" s="55" t="n"/>
      <c r="AA31" s="52" t="n"/>
      <c r="AB31" s="53" t="n"/>
      <c r="AC31" s="53" t="n"/>
      <c r="AD31" s="53" t="n"/>
      <c r="AE31" s="177" t="n"/>
      <c r="AF31" s="113" t="n"/>
      <c r="AG31" s="177" t="n"/>
      <c r="AH31" s="178" t="n"/>
      <c r="AI31" s="178" t="n"/>
      <c r="AJ31" s="178" t="n"/>
      <c r="AK31" s="114" t="n"/>
      <c r="AL31" s="178" t="n"/>
      <c r="AM31" s="114" t="n"/>
      <c r="AN31" s="178" t="n"/>
      <c r="AO31" s="114" t="n"/>
      <c r="AP31" s="178" t="n"/>
      <c r="AQ31" s="114" t="n"/>
      <c r="AR31" s="178" t="n"/>
      <c r="AS31" s="114" t="n"/>
      <c r="AT31" s="178" t="n"/>
      <c r="AU31" s="114" t="n"/>
      <c r="AV31" s="178" t="n"/>
      <c r="AW31" s="114" t="n"/>
      <c r="AX31" s="178" t="n"/>
      <c r="AY31" s="114" t="n"/>
      <c r="AZ31" s="178" t="n"/>
      <c r="BA31" s="114" t="n"/>
      <c r="BB31" s="178" t="n"/>
      <c r="BC31" s="114" t="n"/>
      <c r="BD31" s="178" t="n"/>
      <c r="BE31" s="178" t="n"/>
      <c r="BF31" s="178" t="n"/>
      <c r="BG31" s="59" t="n"/>
      <c r="BH31" s="178" t="n"/>
      <c r="BI31" s="114" t="n"/>
      <c r="BJ31" s="53" t="n"/>
      <c r="BK31" s="178" t="n"/>
      <c r="BL31" s="114" t="n"/>
      <c r="BM31" s="178" t="n"/>
      <c r="BN31" s="114" t="n"/>
      <c r="BO31" s="178" t="n"/>
      <c r="BP31" s="178" t="n"/>
      <c r="BQ31" s="178" t="n"/>
      <c r="BR31" s="178" t="n"/>
      <c r="BS31" s="178" t="n"/>
      <c r="BT31" s="178" t="n"/>
      <c r="BU31" s="178" t="n"/>
      <c r="BV31" s="178" t="n"/>
      <c r="BW31" s="178" t="n"/>
      <c r="BX31" s="178" t="n"/>
      <c r="BY31" s="178" t="n"/>
      <c r="BZ31" s="178" t="n"/>
      <c r="CA31" s="178" t="n"/>
      <c r="CB31" s="178" t="n"/>
      <c r="CC31" s="178" t="n"/>
      <c r="CD31" s="178" t="n"/>
      <c r="CE31" s="178" t="n"/>
      <c r="CF31" s="178" t="n"/>
      <c r="CG31" s="178" t="n"/>
      <c r="CH31" s="178" t="n"/>
      <c r="CI31" s="178" t="n"/>
      <c r="CJ31" s="178" t="n"/>
      <c r="CK31" s="53" t="n"/>
      <c r="CL31" s="178" t="n"/>
      <c r="CM31" s="178" t="n"/>
      <c r="CN31" s="60" t="n"/>
      <c r="CO31" s="177" t="n"/>
      <c r="CP31" s="178" t="n"/>
      <c r="CQ31" s="60" t="n"/>
      <c r="CR31" s="177" t="n"/>
      <c r="CS31" s="178" t="n"/>
      <c r="CT31" s="59" t="n"/>
      <c r="CU31" s="178" t="n"/>
      <c r="CV31" s="59" t="n"/>
      <c r="CW31" s="178" t="n"/>
      <c r="CX31" s="59" t="n"/>
      <c r="CY31" s="178" t="n"/>
      <c r="CZ31" s="178" t="n"/>
      <c r="DA31" s="178" t="n"/>
      <c r="DB31" s="53" t="n"/>
      <c r="DC31" s="178" t="n"/>
      <c r="DD31" s="178" t="n"/>
      <c r="DE31" s="178" t="n"/>
      <c r="DF31" s="178" t="n"/>
      <c r="DG31" s="178" t="n"/>
      <c r="DH31" s="178" t="n"/>
      <c r="DI31" s="178" t="n"/>
      <c r="DJ31" s="178" t="n"/>
      <c r="DK31" s="178" t="n"/>
      <c r="DL31" s="178" t="n"/>
      <c r="DM31" s="178" t="n"/>
      <c r="DN31" s="177" t="n"/>
      <c r="DO31" s="177" t="n"/>
      <c r="DP31" s="177" t="n"/>
      <c r="DQ31" s="76">
        <f>IF(AND(DS31,DP31&lt;&gt;""),
CONCATENATE(DT31,DU31,DV31,DW31,DX31,DY31,DZ31,EA31,EB31,EC31,ED31,EE31,EF31,EG31,EH31,EI31,EJ31,EK31,EL31,EM31,EN31,EO31,EP31,EQ31,ES31,ET31,EU31,EV31,EW31,EX31,EY31,EZ31,FA31,FC31,FD31,FF31,FG31,FI31,FJ31,FL31,FM31,FO31,FP31,FR31,FS31,FU31,FV31,FX31,FY31,GA31,GB31,GD31,GE31,GF31,GH31,GI31,GJ31,GL31,GM31,GN31,GP31,GQ31,GS31,GT31,GU31,GV31,GW31,GX31,GY31,GZ31,HA31,HB31,HC31,HD31,HE31,HF31,HG31,HH31,HI31,HJ31,HK31,HL31,HM31,HN31,HO31,HQ31,HR31,HS31,HT31,HU31,HV31,HW31,HX31,HY31,IA31,IB31,IC31,ID31,IF31,IG31,IH31,II31,IK31,IL31,IM31,IN31,IO31,IP31,IQ31,IR31,IS31,IT31,IU31,IV31,IW31,IX31,IY31,IZ31),
""
)</f>
        <v/>
      </c>
      <c r="DR31" s="53" t="n"/>
      <c r="DS31" s="46">
        <f>CONCATENATE(D31,$E31,$F31,$G31,H31,$I31,$J31,K31,$L31,$M31,N31,$O31,$P31,$Q31,$R31,$S31,T31,$U31,$V31,$W31,$X31,$Y31,$Z31,$AA31,AB31,AC31,AD31,$AE31,$AF31,$AG31,AH31,AI31,AJ31,AK31,AL31,AM31,AN31,AO31,AP31,AQ31,AR31,AS31,AT31,AU31,AV31,AW31,AX31,AY31,AZ31,BA31,BB31,BC31,BD31,BE31,BF31,BG31,BH31,BI31,BJ31,BK31,BL31,BM31,BN31,BO31,BP31,BQ31,BR31,BS31,BT31,BU31,BV31,BW31,BX31,BY31,BZ31,CA31,CB31,CC31,CD31,CE31,CF31,CG31,CH31,CI31,CJ31,CK31,CL31,CM31,$CN31,$CO31,CP31,$CQ31,$CR31,CS31,CT31,CU31,CV31,CW31,CX31,CY31,CZ31,DA31,DB31,DC31,DD31,DE31,DF31,DG31,DH31,DI31,DJ31,DK31,DL31,DM31,$DN31,$DO31,$DP31,DR31)&lt;&gt;""</f>
        <v/>
      </c>
      <c r="DT31" s="46">
        <f>IF(AND($DS31,$E$4&lt;&gt;""),
IF(LEFT($E$4,2) = "1.",
IF(D31&lt;&gt;"","El CUNE sólo se envía en operaciones de novedad o ajuste. ",""),
IF(D31="","Debes escribir un CUNE válido para realizar operaciones de novedad o ajuste. ","")),
""
)</f>
        <v/>
      </c>
      <c r="DU31" s="46">
        <f>IF($DS31,
IF(E31="","Debes seleccionar el tipo de documento del empleado. ",
IF(_xlfn.IFNA(VLOOKUP(E31,TIPO_DE_DOCUMENTO,1,FALSE),-1)=-1,"El tipo de documento no es válido (por favor seleccionarlo de la lista). ","")
)
)</f>
        <v/>
      </c>
      <c r="DV31" s="46">
        <f>IF($DS31,
IF(F31="","Debes escribir el número de documento del empleado. ","")
)</f>
        <v/>
      </c>
      <c r="DW31" s="46">
        <f>IF($DS31,
IF(G31="","Debes escribir el primer nombre del empleado. ","")
)</f>
        <v/>
      </c>
      <c r="DY31" s="46">
        <f>IF($DS31,
IF(I31="","Debes escribir el primer apellido del empleado. ","")
)</f>
        <v/>
      </c>
      <c r="DZ31" s="46">
        <f>IF($DS31,
IF(J31="","Debes escribir el segundo apellido del empleado. ","")
)</f>
        <v/>
      </c>
      <c r="EB31" s="46">
        <f>IF($DS31,
IF(L31="","Debes escribir la fecha de ingreso del empleado. ",
IF(ISERR(DATE(YEAR(L31),MONTH(L31),DAY(L31))), "El valor ingresado en fecha de ingreso no tiene un formato válido. ","")
)
)</f>
        <v/>
      </c>
      <c r="EC31" s="46">
        <f>IF($DS31,
IF(M31="","Debes escribir el tiempo laborado. ",
IF( IFERROR(INT(M31),1.1) &lt;&gt; IFERROR(_xlfn.NUMBERVALUE(M31),1), "El valor de los días trabajados debe ser un número entero. ", "")
)
)</f>
        <v/>
      </c>
      <c r="ED31" s="46">
        <f>IF($DS31,
IF( AND(N31&lt;&gt;"", ISERR(DATE(YEAR(N31),MONTH(N31),DAY(N31))) ), "El valor ingresado en fecha de ingreso no tiene un formato válido. ",
IF( AND(N31&lt;&gt;"", $E$6&lt;&gt;"", DATE(YEAR(N31), MONTH(N31), 1) &lt;&gt; IFERROR(DATE(MID($E$6, 1, 4), MID($E$6, 6, 2),1), "1/1/1900") ), "La fecha de retiro debe estar dentro del período liquidado. ", "")
)
)</f>
        <v/>
      </c>
      <c r="EE31" s="46">
        <f>IF($DS31,
IF(O31="","Debes seleccionar el tipo de trabajador. ",
IF(_xlfn.IFNA(VLOOKUP(O31,TIPO_DE_TRABAJADOR,1,FALSE),-1)=-1,"El tipo de trabajador no es válido (por favor seleccionarlo de la lista). ","")
)
)</f>
        <v/>
      </c>
      <c r="EF31" s="46">
        <f>IF($DS31,
IF(P31="","Debes seleccionar si es un trabajador dependiente pensionado por vejez. ",
IF(_xlfn.IFNA(VLOOKUP(P31,SUBTIPO_DE_TRABAJADOR,1,FALSE),-1)=-1,"El tipo de trabajador dependiente pensionado por vejez no es válido (por favor seleccionarlo de la lista). ","")
)
)</f>
        <v/>
      </c>
      <c r="EG31" s="46">
        <f>IF($DS31,
IF(Q31="","Debes seleccionar el tipo de contrato del trabajador. ",
IF(_xlfn.IFNA(VLOOKUP(Q31,TIPO_DE_CONTRATO,1,FALSE),-1)=-1,"El tipo de contrato del trabajador no es válido (por favor seleccionarlo de la lista). ","")
)
)</f>
        <v/>
      </c>
      <c r="EH31" s="46">
        <f>IF($DS31,
IF(R31="","Debes seleccionar si es un salario integral. ",
IF(_xlfn.IFNA(VLOOKUP(R31,SI_NO,1,FALSE),-1)=-1,"Valor no válido para salario integral (por favor seleccionarlo de la lista). ","")
)
)</f>
        <v/>
      </c>
      <c r="EI31" s="46">
        <f>IF($DS31,
IF(S31="","Debes seleccionar si el trabajador realiza actividades de riesgo. ",
IF(_xlfn.IFNA(VLOOKUP(S31,SI_NO,1,FALSE),-1)=-1,"Valor no válido para actividad de alto riesgo (por favor seleccionarlo de la lista). ","")
)
)</f>
        <v/>
      </c>
      <c r="EK31" s="46">
        <f>IF($DS31,
IF(U31="","Debes escribir el código del municipio de residencia del trabajador. ",
IF(_xlfn.IFNA(VLOOKUP(U31,MUNICIPIO,1,FALSE),-1)=-1,"El municipio de residencia del trabajador es inválido (por favor seleccionarlo de la lista). ","")
)
)</f>
        <v/>
      </c>
      <c r="EL31" s="46">
        <f>IF($DS31,
IF(V31="","Debes escribir el la dirección de residendia del trabajador. ","")
)</f>
        <v/>
      </c>
      <c r="EM31" s="46">
        <f>IF($DS31,
IF(W31="","Debes escribir la fecha de inicio de la liquidación. ",
IF(ISERR(DATE(YEAR(W31),MONTH(W31),DAY(W31))),"El valor ingresado en fecha de inicio de liquidación no tiene un formato válido. ",
IF( AND($E$6&lt;&gt;"", DATE(YEAR(W31), MONTH(W31), 1) &lt;&gt; IFERROR(DATE(MID($E$6, 1, 4), MID($E$6, 6, 2),1), "1/1/1900") ), "La fecha de inicio de la liquidación debe estar dentro del período liquidado. ", "")
)
)
)</f>
        <v/>
      </c>
      <c r="EN31" s="46">
        <f>IF($DS31,
IF(X31="","Debes escribir la fecha de fin de la liquidación. ",
IF(ISERR(DATE(YEAR(X31),MONTH(X31),DAY(X31))),"El valor ingresado en fecha de fin de liquidación no tiene un formato válido. ",
IF( AND($E$6&lt;&gt;"", DATE(YEAR(X31), MONTH(X31), 1) &lt;&gt; IFERROR(DATE(MID($E$6, 1, 4), MID($E$6, 6, 2),1), "1/1/1900") ), "La fecha de fin de la liquidación debe estar dentro del período liquidado. ", "")
)
)
)</f>
        <v/>
      </c>
      <c r="EO31" s="46">
        <f>IF($DS31,
IF(Y31="","Debes escribir la frecuencia de pago del trabajador. ",
IF(_xlfn.IFNA(VLOOKUP(Y31,PERÍODO_DE_NÓMINA,1,FALSE),-1)=-1,"La frecuencia de pago es inválida (por favor seleccionarlo de la lista). ","")
)
)</f>
        <v/>
      </c>
      <c r="EP31" s="46">
        <f>IF($DS31,
IF(Z31="","Debes escribir la fecha de pago. ",
IF(ISERR(DATE(YEAR(Z31),MONTH(Z31),DAY(Z31))), "El valor ingresado en fecha de pago no tiene un formato válido. ","")
)
)</f>
        <v/>
      </c>
      <c r="EQ31" s="46">
        <f>IF($DS31,
IF(AA31="","Debes escribir el medio de pago. ",
IF(_xlfn.IFNA(VLOOKUP(AA31,MEDIOS_DE_PAGO,1,FALSE),-1)=-1,"El medio de pago es inválido (por favor seleccionarlo de la lista). ","")
)
)</f>
        <v/>
      </c>
      <c r="ER31" s="46">
        <f>OR(AA31='Tablas '!$T$4,AA31='Tablas '!$T$7,AA31='Tablas '!$T$8,AA31='Tablas '!$T$11)</f>
        <v/>
      </c>
      <c r="ES31" s="46">
        <f>IF(AND($DS31,ER31),
IF(AB31="","Debes escribir la entidad bancaria. ",""),
""
)</f>
        <v/>
      </c>
      <c r="ET31" s="46">
        <f>IF(AND($DS31,ER31),
IF(AC31="","Debes escribir el tipo de cuenta bancaria. ",
IF(_xlfn.IFNA(VLOOKUP(AC31,TIPO_DE_CUENTA,1,FALSE),-1)=-1,"El tipo de cuenta bancaria es inválida (por favor seleccionarlo de la lista). ","")
),
""
)</f>
        <v/>
      </c>
      <c r="EU31" s="46">
        <f>IF(AND($DS31,ER31),
IF(AD31="","Debes escribir el número de cuenta bancaria. ",""),
""
)</f>
        <v/>
      </c>
      <c r="EV31" s="46">
        <f>IF($DS31,
IF(AE31="","Debes escribir el valor del sueldo básico. ",
IF( ISERR(_xlfn.NUMBERVALUE(AE31)), "El valor del sueldo básico debe ser un número válido. ", "")
)
)</f>
        <v/>
      </c>
      <c r="EW31" s="46">
        <f>IF($DS31,
IF(AF31="","Debes escribir el número de días trabajados. ",
IF( IFERROR(INT(AF31),1.1) &lt;&gt; IFERROR(_xlfn.NUMBERVALUE(AF31),1), "La cantidad de días trabajados debe ser un número entero. ", "")
)
)</f>
        <v/>
      </c>
      <c r="EX31" s="46">
        <f>IF($DS31,
IF(AG31="","Debes escribir el valor del sueldo trabajado. ",
IF( ISERR(_xlfn.NUMBERVALUE(AG31)), "El valor del sueldo trabajado debe ser un número válido. ", "")
)
)</f>
        <v/>
      </c>
      <c r="EY31" s="46">
        <f>IF($DS31,
IF( AND(AH31&lt;&gt;"", ISERR(_xlfn.NUMBERVALUE(AH31))), "El valor del auxilio de transporte debe ser un número válido. ", "")
)</f>
        <v/>
      </c>
      <c r="EZ31" s="46">
        <f>IF($DS31,
IF( AND(AI31&lt;&gt;"", ISERR(_xlfn.NUMBERVALUE(AI31))), "El valor de viáticos salariales debe ser un número válido. ", "")
)</f>
        <v/>
      </c>
      <c r="FA31" s="46">
        <f>IF($DS31,
IF( AND(AJ31&lt;&gt;"", ISERR(_xlfn.NUMBERVALUE(AJ31))), "El valor de viáticos NO salariales debe ser un número válido. ", "")
)</f>
        <v/>
      </c>
      <c r="FB31" s="46">
        <f>CONCATENATE(AK31,AL31)&lt;&gt;""</f>
        <v/>
      </c>
      <c r="FC31" s="46">
        <f>IF(AND($DS31,FB31),
IF(AK31="","Debes escribir el número de horas extras diurnas. ",
IF( IFERROR(INT(AK31),1.1) &lt;&gt; IFERROR(_xlfn.NUMBERVALUE(AK31),1), "La cantidad de horas extras diurnas debe ser un número entero. ", "")
),
""
)</f>
        <v/>
      </c>
      <c r="FD31" s="46">
        <f>IF(AND($DS31,FB31),
IF(AL31="","Debes escribir el valor de las horas extras diurnas. ",
IF( ISERR(_xlfn.NUMBERVALUE(AL31)), "El valor de las horas extras duirnas debe ser un número válido. ", "")
),
""
)</f>
        <v/>
      </c>
      <c r="FE31" s="46">
        <f>CONCATENATE(AM31,AN31)&lt;&gt;""</f>
        <v/>
      </c>
      <c r="FF31" s="46">
        <f>IF(AND($DS31,FE31),
IF(AM31="","Debes escribir el número de horas extras nocturnas. ",
IF( IFERROR(INT(AM31),1.1) &lt;&gt; IFERROR(_xlfn.NUMBERVALUE(AM31),1), "La cantidad de horas extras nocturnas debe ser un número entero. ", "")
),
""
)</f>
        <v/>
      </c>
      <c r="FG31" s="46">
        <f>IF(AND($DS31,FE31),
IF(AN31="","Debes escribir el valor de las horas extras nocturnas. ",
IF( ISERR(_xlfn.NUMBERVALUE(AN31)), "El valor de las horas extras nocturnas debe ser un número válido. ", "")
),
""
)</f>
        <v/>
      </c>
      <c r="FH31" s="46">
        <f>CONCATENATE(AO31,AP31)&lt;&gt;""</f>
        <v/>
      </c>
      <c r="FI31" s="46">
        <f>IF(AND($DS31,FH31),
IF(AO31="","Debes escribir el número de horas extras diurnas dominicales y festivas. ",
IF( IFERROR(INT(AO31),1.1) &lt;&gt; IFERROR(_xlfn.NUMBERVALUE(AO31),1), "La cantidad de horas extras diurnas dominicales y festivas debe ser un número entero. ", "")
),
""
)</f>
        <v/>
      </c>
      <c r="FJ31" s="46">
        <f>IF(AND($DS31,FH31),
IF(AP31="","Debes escribir el valor de las horas extras diurnas dominicales y festivas. ",
IF( ISERR(_xlfn.NUMBERVALUE(AP31)), "El valor de las horas extras diurnas dominicales y festivas debe ser un número válido. ", "")
),
""
)</f>
        <v/>
      </c>
      <c r="FK31" s="46">
        <f>CONCATENATE(AQ31,AR31)&lt;&gt;""</f>
        <v/>
      </c>
      <c r="FL31" s="46">
        <f>IF(AND($DS31,FK31),
IF(AQ31="","Debes escribir el número de horas extras nocturnas dominicales y festivas. ",
IF( IFERROR(INT(AQ31),1.1) &lt;&gt; IFERROR(_xlfn.NUMBERVALUE(AQ31),1), "La cantidad de horas extras nocturnas dominicales y festivas debe ser un número entero. ", "")
),
""
)</f>
        <v/>
      </c>
      <c r="FM31" s="46">
        <f>IF(AND($DS31,FK31),
IF(AR31="","Debes escribir el valor de las horas extras nocturnas dominicales y festivas. ",
IF( ISERR(_xlfn.NUMBERVALUE(AR31)), "El valor de las horas extras nocturnas dominicales y festivas debe ser un número válido. ", "")
),
""
)</f>
        <v/>
      </c>
      <c r="FN31" s="46">
        <f>CONCATENATE(AS31,AT31)&lt;&gt;""</f>
        <v/>
      </c>
      <c r="FO31" s="46">
        <f>IF(AND($DS31,FN31),
IF(AS31="","Debes escribir el número de horas recargo nocturno. ",
IF( IFERROR(INT(AS31),1.1) &lt;&gt; IFERROR(_xlfn.NUMBERVALUE(AS31),1), "La cantidad de horas recargo nocturno debe ser un número entero. ", "")
),
""
)</f>
        <v/>
      </c>
      <c r="FP31" s="46">
        <f>IF(AND($DS31,FN31),
IF(AT31="","Debes escribir el valor de las horas recargo nocturno. ",
IF( ISERR(_xlfn.NUMBERVALUE(AT31)), "El valor de las horas recargo nocturno debe ser un número válido. ", "")
),
""
)</f>
        <v/>
      </c>
      <c r="FQ31" s="46">
        <f>CONCATENATE(AU31,AV31)&lt;&gt;""</f>
        <v/>
      </c>
      <c r="FR31" s="46">
        <f>IF(AND($DS31,FQ31),
IF(AU31="","Debes escribir el número de horas recargo diurno dominical y festivo. ",
IF( IFERROR(INT(AU31),1.1) &lt;&gt; IFERROR(_xlfn.NUMBERVALUE(AU31),1), "La cantidad de horas recargo diurno dominical y festivo debe ser un número entero. ", "")
),
""
)</f>
        <v/>
      </c>
      <c r="FS31" s="46">
        <f>IF(AND($DS31,FQ31),
IF(AV31="","Debes escribir el valor de las horas recargo diurno dominical y festivo. ",
IF( ISERR(_xlfn.NUMBERVALUE(AV31)), "El valor de las horas recargo diurno dominical y festivo debe ser un número válido. ", "")
),
""
)</f>
        <v/>
      </c>
      <c r="FT31" s="46">
        <f>CONCATENATE(AW31,AX31)&lt;&gt;""</f>
        <v/>
      </c>
      <c r="FU31" s="46">
        <f>IF(AND($DS31,FT31),
IF(AW31="","Debes escribir el número de horas recargo nocturno dominical y festivo. ",
IF( IFERROR(INT(AW31),1.1) &lt;&gt; IFERROR(_xlfn.NUMBERVALUE(AW31),1), "La cantidad de horas recargo nocturno dominical y festivo debe ser un número entero. ", "")
),
""
)</f>
        <v/>
      </c>
      <c r="FV31" s="46">
        <f>IF(AND($DS31,FT31),
IF(AX31="","Debes escribir el valor de las horas recargo nocturno dominical y festivo. ",
IF( ISERR(_xlfn.NUMBERVALUE(AX31)), "El valor de las horas recargo nocturno dominical y festivo debe ser un número válido. ", "")
),
""
)</f>
        <v/>
      </c>
      <c r="FW31" s="46">
        <f>CONCATENATE(AY31,AZ31)&lt;&gt;""</f>
        <v/>
      </c>
      <c r="FX31" s="46">
        <f>IF(AND($DS31,FW31),
IF(AY31="","Debes escribir el número de días de vacaciones comunes. ",
IF( IFERROR(INT(AY31),1.1) &lt;&gt; IFERROR(_xlfn.NUMBERVALUE(AY31),1), "La cantidad de días de vacaciones comunes debe ser un número entero. ", "")
),
""
)</f>
        <v/>
      </c>
      <c r="FY31" s="46">
        <f>IF(AND($DS31,FW31),
IF(AZ31="","Debes escribir el valor de las vacaciones comunes. ",
IF( ISERR(_xlfn.NUMBERVALUE(AZ31)), "El valor de las vacaciones comunes debe ser un número válido. ", "")
),
""
)</f>
        <v/>
      </c>
      <c r="FZ31" s="46">
        <f>CONCATENATE(BA31,BB31)&lt;&gt;""</f>
        <v/>
      </c>
      <c r="GA31" s="46">
        <f>IF(AND($DS31,FZ31),
IF(BA31="","Debes escribir el número de días de vacaciones compensadas. ",
IF( IFERROR(INT(BA31),1.1) &lt;&gt; IFERROR(_xlfn.NUMBERVALUE(BA31),1), "La cantidad de días de vacaciones compensadas debe ser un número entero. ", "")
),
""
)</f>
        <v/>
      </c>
      <c r="GB31" s="46">
        <f>IF(AND($DS31,FZ31),
IF(BB31="","Debes escribir el valor de las vacaciones compensadas. ",
IF( ISERR(_xlfn.NUMBERVALUE(BB31)), "El valor de las vacaciones compensadas debe ser un número válido. ", "")
),
""
)</f>
        <v/>
      </c>
      <c r="GC31" s="46">
        <f>CONCATENATE(BC31,BD31)&lt;&gt;""</f>
        <v/>
      </c>
      <c r="GD31" s="46">
        <f>IF(AND($DS31,GC31),
IF(BC31="","Debes escribir el número de días de prima salarial. ",
IF( IFERROR(INT(BC31),1.1) &lt;&gt; IFERROR(_xlfn.NUMBERVALUE(BC31),1), "La cantidad de días de prima salarial debe ser un número entero. ", "")
),
""
)</f>
        <v/>
      </c>
      <c r="GE31" s="46">
        <f>IF(AND($DS31,GC31),
IF(BD31="","Debes escribir el valor de los días de prima salarial. ",
IF( ISERR(_xlfn.NUMBERVALUE(BD31)), "El valor de los días de prima salarial debe ser un número válido. ", "")
),
""
)</f>
        <v/>
      </c>
      <c r="GF31" s="46">
        <f>IF($DS31,
IF( AND(BE31&lt;&gt;"", ISERR(_xlfn.NUMBERVALUE(BE31))), "El valor de la prima NO saliarial debe ser un número válido. ", "")
)</f>
        <v/>
      </c>
      <c r="GG31" s="46">
        <f>CONCATENATE(BF31,BG31,BH31)&lt;&gt;""</f>
        <v/>
      </c>
      <c r="GH31" s="46">
        <f>IF(AND($DS31,GG31),
IF(BF31="","Debes escribir el valor de las cesantías. ",
IF( ISERR(_xlfn.NUMBERVALUE(BF31)), "El valor de las cesantías debe ser un número válido. ", "")
),
""
)</f>
        <v/>
      </c>
      <c r="GI31" s="46">
        <f>IF(AND($DS31,GG31),
IF(BG31="","Debes escribir el % de cesantías. ",
IF( ISERR(_xlfn.NUMBERVALUE(BG31)), "El % de cesantías debe ser un número válido. ", "")
),
""
)</f>
        <v/>
      </c>
      <c r="GJ31" s="46">
        <f>IF(AND($DS31,GG31),
IF(BH31="","Debes escribir el valor de intereses de cesantías. ",
IF( ISERR(_xlfn.NUMBERVALUE(BH31)), "El valor de intereses de cesantías debe ser un número válido. ", "")
),
""
)</f>
        <v/>
      </c>
      <c r="GK31" s="46">
        <f>CONCATENATE(BI31,BJ31,BK31)&lt;&gt;""</f>
        <v/>
      </c>
      <c r="GL31" s="46">
        <f>IF(AND($DS31,GK31),
IF(BI31="","Debes escribir el número de días de incapacidad. ",
IF( IFERROR(INT(BI31),1.1) &lt;&gt; IFERROR(_xlfn.NUMBERVALUE(BI31),1), "La cantidad de días de incapacidad debe ser un número entero. ", "")
),
""
)</f>
        <v/>
      </c>
      <c r="GM31" s="46">
        <f>IF(AND($DS31,GK31),
IF(BJ31="","Debes escribir el tipo de incapacidad. ",
IF(_xlfn.IFNA(VLOOKUP(BJ31,TIPO_DE_INCAPACIDAD,1,FALSE),-1)=-1,"El tipo de incapacidad es inválida (por favor seleccionarlo de la lista). ","")
),
""
)</f>
        <v/>
      </c>
      <c r="GN31" s="46">
        <f>IF(AND($DS31,GK31),
IF(BK31="","Debes escribir el valor de la incapacidad. ",
IF( ISERR(_xlfn.NUMBERVALUE(BK31)), "El valor de la incapacidad debe ser un número válido. ", "")
),
""
)</f>
        <v/>
      </c>
      <c r="GO31" s="46">
        <f>CONCATENATE(BL31,BM31)&lt;&gt;""</f>
        <v/>
      </c>
      <c r="GP31" s="46">
        <f>IF(AND($DS31,GO31),
IF(BL31="","Debes escribir el número de días de licencia de maternidad o paternidad. ",
IF( IFERROR(INT(BL31),1.1) &lt;&gt; IFERROR(_xlfn.NUMBERVALUE(BL31),1), "La cantidad de días de licencia de maternidad o paternidad debe ser un número entero. ", "")
),
""
)</f>
        <v/>
      </c>
      <c r="GQ31" s="46">
        <f>IF(AND($DS31,GO31),
IF(BM31="","Debes escribir el valor de la licencia de maternidad o paternidad. ",
IF( ISERR(_xlfn.NUMBERVALUE(BM31)), "El valor de la licencia de maternidad o paternidad debe ser un número válido. ", "")
),
""
)</f>
        <v/>
      </c>
      <c r="GR31" s="46">
        <f>CONCATENATE(BN31,BO31)&lt;&gt;""</f>
        <v/>
      </c>
      <c r="GS31" s="46">
        <f>IF(AND($DS31,GR31),
IF(BN31="","Debes escribir el número de días de licencia remunerada. ",
IF( IFERROR(INT(BN31),1.1) &lt;&gt; IFERROR(_xlfn.NUMBERVALUE(BN31),1), "La cantidad de días de licencia remunerada debe ser un número entero. ", "")
),
""
)</f>
        <v/>
      </c>
      <c r="GT31" s="46">
        <f>IF(AND($DS31,GR31),
IF(BO31="","Debes escribir el valor de la licencia remunerada. ",
IF( ISERR(_xlfn.NUMBERVALUE(BO31)), "El valor de la licencia remunerada debe ser un número válido. ", "")
),
""
)</f>
        <v/>
      </c>
      <c r="GU31" s="46">
        <f>IF($DS31,
IF( AND(BP31&lt;&gt;"", ISERR(_xlfn.NUMBERVALUE(BP31))), "El valor de la licencia NO remunerada debe ser un número válido. ", "")
)</f>
        <v/>
      </c>
      <c r="GV31" s="46">
        <f>IF($DS31,
IF( AND(BQ31&lt;&gt;"", ISERR(_xlfn.NUMBERVALUE(BQ31))), "El valor de auxilios salariales debe ser un número válido. ", "")
)</f>
        <v/>
      </c>
      <c r="GW31" s="46">
        <f>IF($DS31,
IF( AND(BR31&lt;&gt;"", ISERR(_xlfn.NUMBERVALUE(BR31))), "El valor de auxilios NO salariales debe ser un número válido. ", "")
)</f>
        <v/>
      </c>
      <c r="GX31" s="46">
        <f>IF($DS31,
IF( AND(BS31&lt;&gt;"", ISERR(_xlfn.NUMBERVALUE(BS31))), "El valor de bonos salariales debe ser un número válido. ", "")
)</f>
        <v/>
      </c>
      <c r="GY31" s="46">
        <f>IF($DS31,
IF( AND(BT31&lt;&gt;"", ISERR(_xlfn.NUMBERVALUE(BT31))), "El valor de bonos NO salariales debe ser un número válido. ", "")
)</f>
        <v/>
      </c>
      <c r="GZ31" s="46">
        <f>IF($DS31,
IF( AND(BU31&lt;&gt;"", ISERR(_xlfn.NUMBERVALUE(BU31))), "El valor de bonos salariales de alimentación debe ser un número válido. ", "")
)</f>
        <v/>
      </c>
      <c r="HA31" s="46">
        <f>IF($DS31,
IF( AND(BV31&lt;&gt;"", ISERR(_xlfn.NUMBERVALUE(BV31))), "El valor de bonos NO salariales de alimentación debe ser un número válido. ", "")
)</f>
        <v/>
      </c>
      <c r="HB31" s="46">
        <f>IF($DS31,
IF( AND(BW31&lt;&gt;"", ISERR(_xlfn.NUMBERVALUE(BW31))), "El valor de bonificaciones salariales debe ser un número válido. ", "")
)</f>
        <v/>
      </c>
      <c r="HC31" s="46">
        <f>IF($DS31,
IF( AND(BX31&lt;&gt;"", ISERR(_xlfn.NUMBERVALUE(BX31))), "El valor de bonificaciones NO salariales debe ser un número válido. ", "")
)</f>
        <v/>
      </c>
      <c r="HD31" s="46">
        <f>IF($DS31,
IF( AND(BY31&lt;&gt;"", ISERR(_xlfn.NUMBERVALUE(BY31))), "El valor de compensaciones ordinarias debe ser un número válido. ", "")
)</f>
        <v/>
      </c>
      <c r="HE31" s="46">
        <f>IF($DS31,
IF( AND(BZ31&lt;&gt;"", ISERR(_xlfn.NUMBERVALUE(BZ31))), "El valor de compensaciones extraordinarias debe ser un número válido. ", "")
)</f>
        <v/>
      </c>
      <c r="HF31" s="46">
        <f>IF($DS31,
IF( AND(CA31&lt;&gt;"", ISERR(_xlfn.NUMBERVALUE(CA31))), "El valor de comisiones debe ser un número válido. ", "")
)</f>
        <v/>
      </c>
      <c r="HG31" s="46">
        <f>IF($DS31,
IF( AND(CB31&lt;&gt;"", ISERR(_xlfn.NUMBERVALUE(CB31))), "El valor de ausencia por huega debe ser un número válido. ", "")
)</f>
        <v/>
      </c>
      <c r="HH31" s="46">
        <f>IF($DS31,
IF( AND(CC31&lt;&gt;"", ISERR(_xlfn.NUMBERVALUE(CC31))), "El valor de anticipos debe ser un número válido. ", "")
)</f>
        <v/>
      </c>
      <c r="HI31" s="46">
        <f>IF($DS31,
IF( AND(CD31&lt;&gt;"", ISERR(_xlfn.NUMBERVALUE(CD31))), "El valor de pagos a terceros debe ser un número válido. ", "")
)</f>
        <v/>
      </c>
      <c r="HJ31" s="46">
        <f>IF($DS31,
IF( AND(CE31&lt;&gt;"", ISERR(_xlfn.NUMBERVALUE(CE31))), "El valor de dotación debe ser un número válido. ", "")
)</f>
        <v/>
      </c>
      <c r="HK31" s="46">
        <f>IF($DS31,
IF( AND(CF31&lt;&gt;"", ISERR(_xlfn.NUMBERVALUE(CF31))), "El valor de apoyo sostenibilidad debe ser un número válido. ", "")
)</f>
        <v/>
      </c>
      <c r="HL31" s="46">
        <f>IF($DS31,
IF( AND(CG31&lt;&gt;"", ISERR(_xlfn.NUMBERVALUE(CG31))), "El valor de teletrabajo debe ser un número válido. ", "")
)</f>
        <v/>
      </c>
      <c r="HM31" s="46">
        <f>IF($DS31,
IF( AND(CH31&lt;&gt;"", ISERR(_xlfn.NUMBERVALUE(CH31))), "El valor de bonificación de retiro debe ser un número válido. ", "")
)</f>
        <v/>
      </c>
      <c r="HN31" s="46">
        <f>IF($DS31,
IF( AND(CI31&lt;&gt;"", ISERR(_xlfn.NUMBERVALUE(CI31))), "El valor de indemnización de retiro debe ser un número válido. ", "")
)</f>
        <v/>
      </c>
      <c r="HO31" s="46">
        <f>IF($DS31,
IF( AND(CJ31&lt;&gt;"", ISERR(_xlfn.NUMBERVALUE(CJ31))), "El valor de reintegros debe ser un número válido. ", "")
)</f>
        <v/>
      </c>
      <c r="HP31" s="46">
        <f>CONCATENATE(CK31,CL31,CM31)&lt;&gt;""</f>
        <v/>
      </c>
      <c r="HQ31" s="46">
        <f>IF(AND($DS31,HP31),
IF(CK31="","Debes escribir la descripción de otro concepto no categorizado. ",""),
""
)</f>
        <v/>
      </c>
      <c r="HR31" s="46">
        <f>IF(AND($DS31,HP31),
IF(CONCATENATE(CL31,CM31)="","Debes escribir al menos un valor de concepto no categorizado (salarial o no salarial). ",
IF(ISERR(_xlfn.NUMBERVALUE(CL31)),"El valor salarial concepto no categorizado debe ser un número válido. ","")
),
""
)</f>
        <v/>
      </c>
      <c r="HS31" s="46">
        <f>IF(AND($DS31,HP31),
IF(CONCATENATE(CL31,CM31)="","Debes escribir al menos un valor de concepto no categorizado (salarial o no salarial). ",
IF(ISERR(_xlfn.NUMBERVALUE(CM31)),"El valor NO salarial concepto no categorizado debe ser un número válido. ","")
),
""
)</f>
        <v/>
      </c>
      <c r="HT31" s="46">
        <f>IF($DS31,
IF(CN31="","Debes escribir el porcentaje del aporte a salud. ",
IF( ISERR(_xlfn.NUMBERVALUE(CN31)), "El valor del porcentaje del aporte a salud debe ser un número válido. ", "")
)
)</f>
        <v/>
      </c>
      <c r="HU31" s="46">
        <f>IF($DS31,
IF(CO31="","Debes escribir el valor del aporte a salud. ",
IF( ISERR(_xlfn.NUMBERVALUE(CO31)), "El valor del aporte a salud debe ser un número válido. ", "")
)
)</f>
        <v/>
      </c>
      <c r="HV31" s="46">
        <f>IF($DS31,
IF( AND(CP31&lt;&gt;"", ISERR(_xlfn.NUMBERVALUE(CP31))), "El valor plan complementario debe ser un número válido. ", "")
)</f>
        <v/>
      </c>
      <c r="HW31" s="46">
        <f>IF($DS31,
IF(CQ31="","Debes escribir el porcentaje del aporte a pensión. ",
IF( ISERR(_xlfn.NUMBERVALUE(CQ31)), "El valor del porcentaje del aporte a pensión debe ser un número válido. ", "")
)
)</f>
        <v/>
      </c>
      <c r="HX31" s="46">
        <f>IF($DS31,
IF(CR31="","Debes escribir el valor del aporte a pensión. ",
IF( ISERR(_xlfn.NUMBERVALUE(CR31)), "El valor del aporte a salud debe ser un número válido. ", "")
)
)</f>
        <v/>
      </c>
      <c r="HY31" s="46">
        <f>IF($DS31,
IF( AND(CS31&lt;&gt;"", ISERR(_xlfn.NUMBERVALUE(CS31))), "El valor pensión voluntaria debe ser un número válido. ", "")
)</f>
        <v/>
      </c>
      <c r="HZ31" s="46">
        <f>CONCATENATE(CT31,CU31,CV31,CW31)&lt;&gt;""</f>
        <v/>
      </c>
      <c r="IA31" s="46">
        <f>IF(AND($DS31,HZ31),
IF(CT31="","Debes escribir el % del fondo de seguridad pensional. ",
IF( ISERR(_xlfn.NUMBERVALUE(CT31)), "El % del fondo de seguridad debe ser un número válido. ", "")
),
""
)</f>
        <v/>
      </c>
      <c r="IB31" s="46">
        <f>IF(AND($DS31,HZ31),
IF(CU31="","Debes escribir el valor del aporte al fondo de solidaridad pensional. ",
IF( ISERR(_xlfn.NUMBERVALUE(CU31)), "El valor del aporte al fondo de solidaridad pensional debe ser un número válido. ", "")
),
""
)</f>
        <v/>
      </c>
      <c r="IC31" s="46">
        <f>IF(AND($DS31,HZ31),
IF(CV31="","Debes escribir el % del fondo de subsistencia. ",
IF( ISERR(_xlfn.NUMBERVALUE(CV31)), "El % del fondo de subsistencia debe ser un número válido. ", "")
),
""
)</f>
        <v/>
      </c>
      <c r="ID31" s="46">
        <f>IF(AND($DS31,HZ31),
IF(CW31="","Debes escribir el valor del fondo de subsistencia. ",
IF( ISERR(_xlfn.NUMBERVALUE(CW31)), "El valor del fondo de subsistencia debe ser un número válido. ", "")
),
""
)</f>
        <v/>
      </c>
      <c r="IE31" s="46">
        <f>CONCATENATE(CX31,CY31)&lt;&gt;""</f>
        <v/>
      </c>
      <c r="IF31" s="46">
        <f>IF(AND($DS31,IE31),
IF(CX31="","Debes escribir el % de sindicato. ",
IF( ISERR(_xlfn.NUMBERVALUE(CX31)), "El % de sindicato debe ser un número válido. ", "")
),
""
)</f>
        <v/>
      </c>
      <c r="IG31" s="46">
        <f>IF(AND($DS31,IE31),
IF(CY31="","Debes escribir el valor del sindicato. ",
IF( ISERR(_xlfn.NUMBERVALUE(CY31)), "El valor del sindicato debe ser un número válido. ", "")
),
""
)</f>
        <v/>
      </c>
      <c r="IH31" s="46">
        <f>IF($DS31,
IF( AND(CZ31&lt;&gt;"", ISERR(_xlfn.NUMBERVALUE(CZ31))), "El valor de sanción pública debe ser un número válido. ", "")
)</f>
        <v/>
      </c>
      <c r="II31" s="46">
        <f>IF($DS31,
IF( AND(DA31&lt;&gt;"", ISERR(_xlfn.NUMBERVALUE(DA31))), "El valor de sanción privada debe ser un número válido. ", "")
)</f>
        <v/>
      </c>
      <c r="IJ31" s="46">
        <f>CONCATENATE(DB31,DC31)&lt;&gt;""</f>
        <v/>
      </c>
      <c r="IK31" s="46">
        <f>IF(AND($DS31,IJ31),
IF(DB31="","Debes escribir la descripción de libranza. ",""),
""
)</f>
        <v/>
      </c>
      <c r="IL31" s="46">
        <f>IF(AND($DS31,IJ31),
IF(DC31="","Debes escribir la cuota libranza. ",
IF(ISERR(_xlfn.NUMBERVALUE(DC31)),"El valor de la cuota libranza debe ser un número válido. ","")
),
""
)</f>
        <v/>
      </c>
      <c r="IM31" s="46">
        <f>IF($DS31,
IF( AND(DD31&lt;&gt;"", ISERR(_xlfn.NUMBERVALUE(DD31))), "El valor de pagos a terceros debe ser un número válido. ", "")
)</f>
        <v/>
      </c>
      <c r="IN31" s="46">
        <f>IF($DS31,
IF( AND(DE31&lt;&gt;"", ISERR(_xlfn.NUMBERVALUE(DE31))), "El valor de anticipos debe ser un número válido. ", "")
)</f>
        <v/>
      </c>
      <c r="IO31" s="46">
        <f>IF($DS31,
IF( AND(DF31&lt;&gt;"", ISERR(_xlfn.NUMBERVALUE(DF31))), "El valor de AFC debe ser un número válido. ", "")
)</f>
        <v/>
      </c>
      <c r="IP31" s="46">
        <f>IF($DS31,
IF( AND(DG31&lt;&gt;"", ISERR(_xlfn.NUMBERVALUE(DG31))), "El valor de rete-fuente debe ser un número válido. ", "")
)</f>
        <v/>
      </c>
      <c r="IQ31" s="46">
        <f>IF($DS31,
IF( AND(DH31&lt;&gt;"", ISERR(_xlfn.NUMBERVALUE(DH31))), "El valor de cooperativa de trabajo debe ser un número válido. ", "")
)</f>
        <v/>
      </c>
      <c r="IR31" s="46">
        <f>IF($DS31,
IF( AND(DI31&lt;&gt;"", ISERR(_xlfn.NUMBERVALUE(DI31))), "El valor de embargo fiscal debe ser un número válido. ", "")
)</f>
        <v/>
      </c>
      <c r="IS31" s="46">
        <f>IF($DS31,
IF( AND(DJ31&lt;&gt;"", ISERR(_xlfn.NUMBERVALUE(DJ31))), "El valor de educación debe ser un número válido. ", "")
)</f>
        <v/>
      </c>
      <c r="IT31" s="46">
        <f>IF($DS31,
IF( AND(DK31&lt;&gt;"", ISERR(_xlfn.NUMBERVALUE(DK31))), "El valor de reintegro debe ser un número válido. ", "")
)</f>
        <v/>
      </c>
      <c r="IU31" s="46">
        <f>IF($DS31,
IF( AND(DL31&lt;&gt;"", ISERR(_xlfn.NUMBERVALUE(DL31))), "El valor de deuda debe ser un número válido. ", "")
)</f>
        <v/>
      </c>
      <c r="IV31" s="46">
        <f>IF($DS31,
IF( AND(DM31&lt;&gt;"", ISERR(_xlfn.NUMBERVALUE(DM31))), "El valor de otras deducciones debe ser un número válido. ", "")
)</f>
        <v/>
      </c>
      <c r="IW31" s="46">
        <f>IF($DS31,
IF(DN31="","Debes escribir el valor de los devengos totales. ",
IF( ISERR(_xlfn.NUMBERVALUE(DN31)), "El valor de los devengos totales debe ser un número válido. ", "")
)
)</f>
        <v/>
      </c>
      <c r="IX31" s="46">
        <f>IF($DS31,
IF(DO31="","Debes escribir el valor de las deducciones totales. ",
IF( ISERR(_xlfn.NUMBERVALUE(DO31)), "El valor de las deducciones totales debe ser un número válido. ", "")
)
)</f>
        <v/>
      </c>
      <c r="IY31" s="46">
        <f>IF($DS31,
IF(DP31="","Debes escribir el valor del salario total. ",
IF( ISERR(_xlfn.NUMBERVALUE(DP31)), "El valor del salario total debe ser un número válido. ", "")
)
)</f>
        <v/>
      </c>
    </row>
    <row r="32">
      <c r="B32" s="48" t="n">
        <v>20</v>
      </c>
      <c r="C32" s="61">
        <f>IF(AND(DS32,DP32&lt;&gt;""),
IF(DQ32="","OK","Error"),
""
)</f>
        <v/>
      </c>
      <c r="D32" s="53" t="n"/>
      <c r="E32" s="52" t="n"/>
      <c r="F32" s="112" t="n"/>
      <c r="G32" s="52" t="n"/>
      <c r="H32" s="53" t="n"/>
      <c r="I32" s="52" t="n"/>
      <c r="J32" s="52" t="n"/>
      <c r="K32" s="53" t="n"/>
      <c r="L32" s="55" t="n"/>
      <c r="M32" s="108" t="n"/>
      <c r="N32" s="56" t="n"/>
      <c r="O32" s="52" t="n"/>
      <c r="P32" s="52" t="n"/>
      <c r="Q32" s="52" t="n"/>
      <c r="R32" s="52" t="n"/>
      <c r="S32" s="52" t="n"/>
      <c r="T32" s="53" t="n"/>
      <c r="U32" s="52" t="n"/>
      <c r="V32" s="52" t="n"/>
      <c r="W32" s="55" t="n"/>
      <c r="X32" s="55" t="n"/>
      <c r="Y32" s="52" t="n"/>
      <c r="Z32" s="55" t="n"/>
      <c r="AA32" s="52" t="n"/>
      <c r="AB32" s="53" t="n"/>
      <c r="AC32" s="53" t="n"/>
      <c r="AD32" s="53" t="n"/>
      <c r="AE32" s="177" t="n"/>
      <c r="AF32" s="113" t="n"/>
      <c r="AG32" s="177" t="n"/>
      <c r="AH32" s="178" t="n"/>
      <c r="AI32" s="178" t="n"/>
      <c r="AJ32" s="178" t="n"/>
      <c r="AK32" s="114" t="n"/>
      <c r="AL32" s="178" t="n"/>
      <c r="AM32" s="114" t="n"/>
      <c r="AN32" s="178" t="n"/>
      <c r="AO32" s="114" t="n"/>
      <c r="AP32" s="178" t="n"/>
      <c r="AQ32" s="114" t="n"/>
      <c r="AR32" s="178" t="n"/>
      <c r="AS32" s="114" t="n"/>
      <c r="AT32" s="178" t="n"/>
      <c r="AU32" s="114" t="n"/>
      <c r="AV32" s="178" t="n"/>
      <c r="AW32" s="114" t="n"/>
      <c r="AX32" s="178" t="n"/>
      <c r="AY32" s="114" t="n"/>
      <c r="AZ32" s="178" t="n"/>
      <c r="BA32" s="114" t="n"/>
      <c r="BB32" s="178" t="n"/>
      <c r="BC32" s="114" t="n"/>
      <c r="BD32" s="178" t="n"/>
      <c r="BE32" s="178" t="n"/>
      <c r="BF32" s="178" t="n"/>
      <c r="BG32" s="59" t="n"/>
      <c r="BH32" s="178" t="n"/>
      <c r="BI32" s="114" t="n"/>
      <c r="BJ32" s="53" t="n"/>
      <c r="BK32" s="178" t="n"/>
      <c r="BL32" s="114" t="n"/>
      <c r="BM32" s="178" t="n"/>
      <c r="BN32" s="114" t="n"/>
      <c r="BO32" s="178" t="n"/>
      <c r="BP32" s="178" t="n"/>
      <c r="BQ32" s="178" t="n"/>
      <c r="BR32" s="178" t="n"/>
      <c r="BS32" s="178" t="n"/>
      <c r="BT32" s="178" t="n"/>
      <c r="BU32" s="178" t="n"/>
      <c r="BV32" s="178" t="n"/>
      <c r="BW32" s="178" t="n"/>
      <c r="BX32" s="178" t="n"/>
      <c r="BY32" s="178" t="n"/>
      <c r="BZ32" s="178" t="n"/>
      <c r="CA32" s="178" t="n"/>
      <c r="CB32" s="178" t="n"/>
      <c r="CC32" s="178" t="n"/>
      <c r="CD32" s="178" t="n"/>
      <c r="CE32" s="178" t="n"/>
      <c r="CF32" s="178" t="n"/>
      <c r="CG32" s="178" t="n"/>
      <c r="CH32" s="178" t="n"/>
      <c r="CI32" s="178" t="n"/>
      <c r="CJ32" s="178" t="n"/>
      <c r="CK32" s="53" t="n"/>
      <c r="CL32" s="178" t="n"/>
      <c r="CM32" s="178" t="n"/>
      <c r="CN32" s="60" t="n"/>
      <c r="CO32" s="177" t="n"/>
      <c r="CP32" s="178" t="n"/>
      <c r="CQ32" s="60" t="n"/>
      <c r="CR32" s="177" t="n"/>
      <c r="CS32" s="178" t="n"/>
      <c r="CT32" s="59" t="n"/>
      <c r="CU32" s="178" t="n"/>
      <c r="CV32" s="59" t="n"/>
      <c r="CW32" s="178" t="n"/>
      <c r="CX32" s="59" t="n"/>
      <c r="CY32" s="178" t="n"/>
      <c r="CZ32" s="178" t="n"/>
      <c r="DA32" s="178" t="n"/>
      <c r="DB32" s="53" t="n"/>
      <c r="DC32" s="178" t="n"/>
      <c r="DD32" s="178" t="n"/>
      <c r="DE32" s="178" t="n"/>
      <c r="DF32" s="178" t="n"/>
      <c r="DG32" s="178" t="n"/>
      <c r="DH32" s="178" t="n"/>
      <c r="DI32" s="178" t="n"/>
      <c r="DJ32" s="178" t="n"/>
      <c r="DK32" s="178" t="n"/>
      <c r="DL32" s="178" t="n"/>
      <c r="DM32" s="178" t="n"/>
      <c r="DN32" s="177" t="n"/>
      <c r="DO32" s="177" t="n"/>
      <c r="DP32" s="177" t="n"/>
      <c r="DQ32" s="76">
        <f>IF(AND(DS32,DP32&lt;&gt;""),
CONCATENATE(DT32,DU32,DV32,DW32,DX32,DY32,DZ32,EA32,EB32,EC32,ED32,EE32,EF32,EG32,EH32,EI32,EJ32,EK32,EL32,EM32,EN32,EO32,EP32,EQ32,ES32,ET32,EU32,EV32,EW32,EX32,EY32,EZ32,FA32,FC32,FD32,FF32,FG32,FI32,FJ32,FL32,FM32,FO32,FP32,FR32,FS32,FU32,FV32,FX32,FY32,GA32,GB32,GD32,GE32,GF32,GH32,GI32,GJ32,GL32,GM32,GN32,GP32,GQ32,GS32,GT32,GU32,GV32,GW32,GX32,GY32,GZ32,HA32,HB32,HC32,HD32,HE32,HF32,HG32,HH32,HI32,HJ32,HK32,HL32,HM32,HN32,HO32,HQ32,HR32,HS32,HT32,HU32,HV32,HW32,HX32,HY32,IA32,IB32,IC32,ID32,IF32,IG32,IH32,II32,IK32,IL32,IM32,IN32,IO32,IP32,IQ32,IR32,IS32,IT32,IU32,IV32,IW32,IX32,IY32,IZ32),
""
)</f>
        <v/>
      </c>
      <c r="DR32" s="53" t="n"/>
      <c r="DS32" s="46">
        <f>CONCATENATE(D32,$E32,$F32,$G32,H32,$I32,$J32,K32,$L32,$M32,N32,$O32,$P32,$Q32,$R32,$S32,T32,$U32,$V32,$W32,$X32,$Y32,$Z32,$AA32,AB32,AC32,AD32,$AE32,$AF32,$AG32,AH32,AI32,AJ32,AK32,AL32,AM32,AN32,AO32,AP32,AQ32,AR32,AS32,AT32,AU32,AV32,AW32,AX32,AY32,AZ32,BA32,BB32,BC32,BD32,BE32,BF32,BG32,BH32,BI32,BJ32,BK32,BL32,BM32,BN32,BO32,BP32,BQ32,BR32,BS32,BT32,BU32,BV32,BW32,BX32,BY32,BZ32,CA32,CB32,CC32,CD32,CE32,CF32,CG32,CH32,CI32,CJ32,CK32,CL32,CM32,$CN32,$CO32,CP32,$CQ32,$CR32,CS32,CT32,CU32,CV32,CW32,CX32,CY32,CZ32,DA32,DB32,DC32,DD32,DE32,DF32,DG32,DH32,DI32,DJ32,DK32,DL32,DM32,$DN32,$DO32,$DP32,DR32)&lt;&gt;""</f>
        <v/>
      </c>
      <c r="DT32" s="46">
        <f>IF(AND($DS32,$E$4&lt;&gt;""),
IF(LEFT($E$4,2) = "1.",
IF(D32&lt;&gt;"","El CUNE sólo se envía en operaciones de novedad o ajuste. ",""),
IF(D32="","Debes escribir un CUNE válido para realizar operaciones de novedad o ajuste. ","")),
""
)</f>
        <v/>
      </c>
      <c r="DU32" s="46">
        <f>IF($DS32,
IF(E32="","Debes seleccionar el tipo de documento del empleado. ",
IF(_xlfn.IFNA(VLOOKUP(E32,TIPO_DE_DOCUMENTO,1,FALSE),-1)=-1,"El tipo de documento no es válido (por favor seleccionarlo de la lista). ","")
)
)</f>
        <v/>
      </c>
      <c r="DV32" s="46">
        <f>IF($DS32,
IF(F32="","Debes escribir el número de documento del empleado. ","")
)</f>
        <v/>
      </c>
      <c r="DW32" s="46">
        <f>IF($DS32,
IF(G32="","Debes escribir el primer nombre del empleado. ","")
)</f>
        <v/>
      </c>
      <c r="DY32" s="46">
        <f>IF($DS32,
IF(I32="","Debes escribir el primer apellido del empleado. ","")
)</f>
        <v/>
      </c>
      <c r="DZ32" s="46">
        <f>IF($DS32,
IF(J32="","Debes escribir el segundo apellido del empleado. ","")
)</f>
        <v/>
      </c>
      <c r="EB32" s="46">
        <f>IF($DS32,
IF(L32="","Debes escribir la fecha de ingreso del empleado. ",
IF(ISERR(DATE(YEAR(L32),MONTH(L32),DAY(L32))), "El valor ingresado en fecha de ingreso no tiene un formato válido. ","")
)
)</f>
        <v/>
      </c>
      <c r="EC32" s="46">
        <f>IF($DS32,
IF(M32="","Debes escribir el tiempo laborado. ",
IF( IFERROR(INT(M32),1.1) &lt;&gt; IFERROR(_xlfn.NUMBERVALUE(M32),1), "El valor de los días trabajados debe ser un número entero. ", "")
)
)</f>
        <v/>
      </c>
      <c r="ED32" s="46">
        <f>IF($DS32,
IF( AND(N32&lt;&gt;"", ISERR(DATE(YEAR(N32),MONTH(N32),DAY(N32))) ), "El valor ingresado en fecha de ingreso no tiene un formato válido. ",
IF( AND(N32&lt;&gt;"", $E$6&lt;&gt;"", DATE(YEAR(N32), MONTH(N32), 1) &lt;&gt; IFERROR(DATE(MID($E$6, 1, 4), MID($E$6, 6, 2),1), "1/1/1900") ), "La fecha de retiro debe estar dentro del período liquidado. ", "")
)
)</f>
        <v/>
      </c>
      <c r="EE32" s="46">
        <f>IF($DS32,
IF(O32="","Debes seleccionar el tipo de trabajador. ",
IF(_xlfn.IFNA(VLOOKUP(O32,TIPO_DE_TRABAJADOR,1,FALSE),-1)=-1,"El tipo de trabajador no es válido (por favor seleccionarlo de la lista). ","")
)
)</f>
        <v/>
      </c>
      <c r="EF32" s="46">
        <f>IF($DS32,
IF(P32="","Debes seleccionar si es un trabajador dependiente pensionado por vejez. ",
IF(_xlfn.IFNA(VLOOKUP(P32,SUBTIPO_DE_TRABAJADOR,1,FALSE),-1)=-1,"El tipo de trabajador dependiente pensionado por vejez no es válido (por favor seleccionarlo de la lista). ","")
)
)</f>
        <v/>
      </c>
      <c r="EG32" s="46">
        <f>IF($DS32,
IF(Q32="","Debes seleccionar el tipo de contrato del trabajador. ",
IF(_xlfn.IFNA(VLOOKUP(Q32,TIPO_DE_CONTRATO,1,FALSE),-1)=-1,"El tipo de contrato del trabajador no es válido (por favor seleccionarlo de la lista). ","")
)
)</f>
        <v/>
      </c>
      <c r="EH32" s="46">
        <f>IF($DS32,
IF(R32="","Debes seleccionar si es un salario integral. ",
IF(_xlfn.IFNA(VLOOKUP(R32,SI_NO,1,FALSE),-1)=-1,"Valor no válido para salario integral (por favor seleccionarlo de la lista). ","")
)
)</f>
        <v/>
      </c>
      <c r="EI32" s="46">
        <f>IF($DS32,
IF(S32="","Debes seleccionar si el trabajador realiza actividades de riesgo. ",
IF(_xlfn.IFNA(VLOOKUP(S32,SI_NO,1,FALSE),-1)=-1,"Valor no válido para actividad de alto riesgo (por favor seleccionarlo de la lista). ","")
)
)</f>
        <v/>
      </c>
      <c r="EK32" s="46">
        <f>IF($DS32,
IF(U32="","Debes escribir el código del municipio de residencia del trabajador. ",
IF(_xlfn.IFNA(VLOOKUP(U32,MUNICIPIO,1,FALSE),-1)=-1,"El municipio de residencia del trabajador es inválido (por favor seleccionarlo de la lista). ","")
)
)</f>
        <v/>
      </c>
      <c r="EL32" s="46">
        <f>IF($DS32,
IF(V32="","Debes escribir el la dirección de residendia del trabajador. ","")
)</f>
        <v/>
      </c>
      <c r="EM32" s="46">
        <f>IF($DS32,
IF(W32="","Debes escribir la fecha de inicio de la liquidación. ",
IF(ISERR(DATE(YEAR(W32),MONTH(W32),DAY(W32))),"El valor ingresado en fecha de inicio de liquidación no tiene un formato válido. ",
IF( AND($E$6&lt;&gt;"", DATE(YEAR(W32), MONTH(W32), 1) &lt;&gt; IFERROR(DATE(MID($E$6, 1, 4), MID($E$6, 6, 2),1), "1/1/1900") ), "La fecha de inicio de la liquidación debe estar dentro del período liquidado. ", "")
)
)
)</f>
        <v/>
      </c>
      <c r="EN32" s="46">
        <f>IF($DS32,
IF(X32="","Debes escribir la fecha de fin de la liquidación. ",
IF(ISERR(DATE(YEAR(X32),MONTH(X32),DAY(X32))),"El valor ingresado en fecha de fin de liquidación no tiene un formato válido. ",
IF( AND($E$6&lt;&gt;"", DATE(YEAR(X32), MONTH(X32), 1) &lt;&gt; IFERROR(DATE(MID($E$6, 1, 4), MID($E$6, 6, 2),1), "1/1/1900") ), "La fecha de fin de la liquidación debe estar dentro del período liquidado. ", "")
)
)
)</f>
        <v/>
      </c>
      <c r="EO32" s="46">
        <f>IF($DS32,
IF(Y32="","Debes escribir la frecuencia de pago del trabajador. ",
IF(_xlfn.IFNA(VLOOKUP(Y32,PERÍODO_DE_NÓMINA,1,FALSE),-1)=-1,"La frecuencia de pago es inválida (por favor seleccionarlo de la lista). ","")
)
)</f>
        <v/>
      </c>
      <c r="EP32" s="46">
        <f>IF($DS32,
IF(Z32="","Debes escribir la fecha de pago. ",
IF(ISERR(DATE(YEAR(Z32),MONTH(Z32),DAY(Z32))), "El valor ingresado en fecha de pago no tiene un formato válido. ","")
)
)</f>
        <v/>
      </c>
      <c r="EQ32" s="46">
        <f>IF($DS32,
IF(AA32="","Debes escribir el medio de pago. ",
IF(_xlfn.IFNA(VLOOKUP(AA32,MEDIOS_DE_PAGO,1,FALSE),-1)=-1,"El medio de pago es inválido (por favor seleccionarlo de la lista). ","")
)
)</f>
        <v/>
      </c>
      <c r="ER32" s="46">
        <f>OR(AA32='Tablas '!$T$4,AA32='Tablas '!$T$7,AA32='Tablas '!$T$8,AA32='Tablas '!$T$11)</f>
        <v/>
      </c>
      <c r="ES32" s="46">
        <f>IF(AND($DS32,ER32),
IF(AB32="","Debes escribir la entidad bancaria. ",""),
""
)</f>
        <v/>
      </c>
      <c r="ET32" s="46">
        <f>IF(AND($DS32,ER32),
IF(AC32="","Debes escribir el tipo de cuenta bancaria. ",
IF(_xlfn.IFNA(VLOOKUP(AC32,TIPO_DE_CUENTA,1,FALSE),-1)=-1,"El tipo de cuenta bancaria es inválida (por favor seleccionarlo de la lista). ","")
),
""
)</f>
        <v/>
      </c>
      <c r="EU32" s="46">
        <f>IF(AND($DS32,ER32),
IF(AD32="","Debes escribir el número de cuenta bancaria. ",""),
""
)</f>
        <v/>
      </c>
      <c r="EV32" s="46">
        <f>IF($DS32,
IF(AE32="","Debes escribir el valor del sueldo básico. ",
IF( ISERR(_xlfn.NUMBERVALUE(AE32)), "El valor del sueldo básico debe ser un número válido. ", "")
)
)</f>
        <v/>
      </c>
      <c r="EW32" s="46">
        <f>IF($DS32,
IF(AF32="","Debes escribir el número de días trabajados. ",
IF( IFERROR(INT(AF32),1.1) &lt;&gt; IFERROR(_xlfn.NUMBERVALUE(AF32),1), "La cantidad de días trabajados debe ser un número entero. ", "")
)
)</f>
        <v/>
      </c>
      <c r="EX32" s="46">
        <f>IF($DS32,
IF(AG32="","Debes escribir el valor del sueldo trabajado. ",
IF( ISERR(_xlfn.NUMBERVALUE(AG32)), "El valor del sueldo trabajado debe ser un número válido. ", "")
)
)</f>
        <v/>
      </c>
      <c r="EY32" s="46">
        <f>IF($DS32,
IF( AND(AH32&lt;&gt;"", ISERR(_xlfn.NUMBERVALUE(AH32))), "El valor del auxilio de transporte debe ser un número válido. ", "")
)</f>
        <v/>
      </c>
      <c r="EZ32" s="46">
        <f>IF($DS32,
IF( AND(AI32&lt;&gt;"", ISERR(_xlfn.NUMBERVALUE(AI32))), "El valor de viáticos salariales debe ser un número válido. ", "")
)</f>
        <v/>
      </c>
      <c r="FA32" s="46">
        <f>IF($DS32,
IF( AND(AJ32&lt;&gt;"", ISERR(_xlfn.NUMBERVALUE(AJ32))), "El valor de viáticos NO salariales debe ser un número válido. ", "")
)</f>
        <v/>
      </c>
      <c r="FB32" s="46">
        <f>CONCATENATE(AK32,AL32)&lt;&gt;""</f>
        <v/>
      </c>
      <c r="FC32" s="46">
        <f>IF(AND($DS32,FB32),
IF(AK32="","Debes escribir el número de horas extras diurnas. ",
IF( IFERROR(INT(AK32),1.1) &lt;&gt; IFERROR(_xlfn.NUMBERVALUE(AK32),1), "La cantidad de horas extras diurnas debe ser un número entero. ", "")
),
""
)</f>
        <v/>
      </c>
      <c r="FD32" s="46">
        <f>IF(AND($DS32,FB32),
IF(AL32="","Debes escribir el valor de las horas extras diurnas. ",
IF( ISERR(_xlfn.NUMBERVALUE(AL32)), "El valor de las horas extras duirnas debe ser un número válido. ", "")
),
""
)</f>
        <v/>
      </c>
      <c r="FE32" s="46">
        <f>CONCATENATE(AM32,AN32)&lt;&gt;""</f>
        <v/>
      </c>
      <c r="FF32" s="46">
        <f>IF(AND($DS32,FE32),
IF(AM32="","Debes escribir el número de horas extras nocturnas. ",
IF( IFERROR(INT(AM32),1.1) &lt;&gt; IFERROR(_xlfn.NUMBERVALUE(AM32),1), "La cantidad de horas extras nocturnas debe ser un número entero. ", "")
),
""
)</f>
        <v/>
      </c>
      <c r="FG32" s="46">
        <f>IF(AND($DS32,FE32),
IF(AN32="","Debes escribir el valor de las horas extras nocturnas. ",
IF( ISERR(_xlfn.NUMBERVALUE(AN32)), "El valor de las horas extras nocturnas debe ser un número válido. ", "")
),
""
)</f>
        <v/>
      </c>
      <c r="FH32" s="46">
        <f>CONCATENATE(AO32,AP32)&lt;&gt;""</f>
        <v/>
      </c>
      <c r="FI32" s="46">
        <f>IF(AND($DS32,FH32),
IF(AO32="","Debes escribir el número de horas extras diurnas dominicales y festivas. ",
IF( IFERROR(INT(AO32),1.1) &lt;&gt; IFERROR(_xlfn.NUMBERVALUE(AO32),1), "La cantidad de horas extras diurnas dominicales y festivas debe ser un número entero. ", "")
),
""
)</f>
        <v/>
      </c>
      <c r="FJ32" s="46">
        <f>IF(AND($DS32,FH32),
IF(AP32="","Debes escribir el valor de las horas extras diurnas dominicales y festivas. ",
IF( ISERR(_xlfn.NUMBERVALUE(AP32)), "El valor de las horas extras diurnas dominicales y festivas debe ser un número válido. ", "")
),
""
)</f>
        <v/>
      </c>
      <c r="FK32" s="46">
        <f>CONCATENATE(AQ32,AR32)&lt;&gt;""</f>
        <v/>
      </c>
      <c r="FL32" s="46">
        <f>IF(AND($DS32,FK32),
IF(AQ32="","Debes escribir el número de horas extras nocturnas dominicales y festivas. ",
IF( IFERROR(INT(AQ32),1.1) &lt;&gt; IFERROR(_xlfn.NUMBERVALUE(AQ32),1), "La cantidad de horas extras nocturnas dominicales y festivas debe ser un número entero. ", "")
),
""
)</f>
        <v/>
      </c>
      <c r="FM32" s="46">
        <f>IF(AND($DS32,FK32),
IF(AR32="","Debes escribir el valor de las horas extras nocturnas dominicales y festivas. ",
IF( ISERR(_xlfn.NUMBERVALUE(AR32)), "El valor de las horas extras nocturnas dominicales y festivas debe ser un número válido. ", "")
),
""
)</f>
        <v/>
      </c>
      <c r="FN32" s="46">
        <f>CONCATENATE(AS32,AT32)&lt;&gt;""</f>
        <v/>
      </c>
      <c r="FO32" s="46">
        <f>IF(AND($DS32,FN32),
IF(AS32="","Debes escribir el número de horas recargo nocturno. ",
IF( IFERROR(INT(AS32),1.1) &lt;&gt; IFERROR(_xlfn.NUMBERVALUE(AS32),1), "La cantidad de horas recargo nocturno debe ser un número entero. ", "")
),
""
)</f>
        <v/>
      </c>
      <c r="FP32" s="46">
        <f>IF(AND($DS32,FN32),
IF(AT32="","Debes escribir el valor de las horas recargo nocturno. ",
IF( ISERR(_xlfn.NUMBERVALUE(AT32)), "El valor de las horas recargo nocturno debe ser un número válido. ", "")
),
""
)</f>
        <v/>
      </c>
      <c r="FQ32" s="46">
        <f>CONCATENATE(AU32,AV32)&lt;&gt;""</f>
        <v/>
      </c>
      <c r="FR32" s="46">
        <f>IF(AND($DS32,FQ32),
IF(AU32="","Debes escribir el número de horas recargo diurno dominical y festivo. ",
IF( IFERROR(INT(AU32),1.1) &lt;&gt; IFERROR(_xlfn.NUMBERVALUE(AU32),1), "La cantidad de horas recargo diurno dominical y festivo debe ser un número entero. ", "")
),
""
)</f>
        <v/>
      </c>
      <c r="FS32" s="46">
        <f>IF(AND($DS32,FQ32),
IF(AV32="","Debes escribir el valor de las horas recargo diurno dominical y festivo. ",
IF( ISERR(_xlfn.NUMBERVALUE(AV32)), "El valor de las horas recargo diurno dominical y festivo debe ser un número válido. ", "")
),
""
)</f>
        <v/>
      </c>
      <c r="FT32" s="46">
        <f>CONCATENATE(AW32,AX32)&lt;&gt;""</f>
        <v/>
      </c>
      <c r="FU32" s="46">
        <f>IF(AND($DS32,FT32),
IF(AW32="","Debes escribir el número de horas recargo nocturno dominical y festivo. ",
IF( IFERROR(INT(AW32),1.1) &lt;&gt; IFERROR(_xlfn.NUMBERVALUE(AW32),1), "La cantidad de horas recargo nocturno dominical y festivo debe ser un número entero. ", "")
),
""
)</f>
        <v/>
      </c>
      <c r="FV32" s="46">
        <f>IF(AND($DS32,FT32),
IF(AX32="","Debes escribir el valor de las horas recargo nocturno dominical y festivo. ",
IF( ISERR(_xlfn.NUMBERVALUE(AX32)), "El valor de las horas recargo nocturno dominical y festivo debe ser un número válido. ", "")
),
""
)</f>
        <v/>
      </c>
      <c r="FW32" s="46">
        <f>CONCATENATE(AY32,AZ32)&lt;&gt;""</f>
        <v/>
      </c>
      <c r="FX32" s="46">
        <f>IF(AND($DS32,FW32),
IF(AY32="","Debes escribir el número de días de vacaciones comunes. ",
IF( IFERROR(INT(AY32),1.1) &lt;&gt; IFERROR(_xlfn.NUMBERVALUE(AY32),1), "La cantidad de días de vacaciones comunes debe ser un número entero. ", "")
),
""
)</f>
        <v/>
      </c>
      <c r="FY32" s="46">
        <f>IF(AND($DS32,FW32),
IF(AZ32="","Debes escribir el valor de las vacaciones comunes. ",
IF( ISERR(_xlfn.NUMBERVALUE(AZ32)), "El valor de las vacaciones comunes debe ser un número válido. ", "")
),
""
)</f>
        <v/>
      </c>
      <c r="FZ32" s="46">
        <f>CONCATENATE(BA32,BB32)&lt;&gt;""</f>
        <v/>
      </c>
      <c r="GA32" s="46">
        <f>IF(AND($DS32,FZ32),
IF(BA32="","Debes escribir el número de días de vacaciones compensadas. ",
IF( IFERROR(INT(BA32),1.1) &lt;&gt; IFERROR(_xlfn.NUMBERVALUE(BA32),1), "La cantidad de días de vacaciones compensadas debe ser un número entero. ", "")
),
""
)</f>
        <v/>
      </c>
      <c r="GB32" s="46">
        <f>IF(AND($DS32,FZ32),
IF(BB32="","Debes escribir el valor de las vacaciones compensadas. ",
IF( ISERR(_xlfn.NUMBERVALUE(BB32)), "El valor de las vacaciones compensadas debe ser un número válido. ", "")
),
""
)</f>
        <v/>
      </c>
      <c r="GC32" s="46">
        <f>CONCATENATE(BC32,BD32)&lt;&gt;""</f>
        <v/>
      </c>
      <c r="GD32" s="46">
        <f>IF(AND($DS32,GC32),
IF(BC32="","Debes escribir el número de días de prima salarial. ",
IF( IFERROR(INT(BC32),1.1) &lt;&gt; IFERROR(_xlfn.NUMBERVALUE(BC32),1), "La cantidad de días de prima salarial debe ser un número entero. ", "")
),
""
)</f>
        <v/>
      </c>
      <c r="GE32" s="46">
        <f>IF(AND($DS32,GC32),
IF(BD32="","Debes escribir el valor de los días de prima salarial. ",
IF( ISERR(_xlfn.NUMBERVALUE(BD32)), "El valor de los días de prima salarial debe ser un número válido. ", "")
),
""
)</f>
        <v/>
      </c>
      <c r="GF32" s="46">
        <f>IF($DS32,
IF( AND(BE32&lt;&gt;"", ISERR(_xlfn.NUMBERVALUE(BE32))), "El valor de la prima NO saliarial debe ser un número válido. ", "")
)</f>
        <v/>
      </c>
      <c r="GG32" s="46">
        <f>CONCATENATE(BF32,BG32,BH32)&lt;&gt;""</f>
        <v/>
      </c>
      <c r="GH32" s="46">
        <f>IF(AND($DS32,GG32),
IF(BF32="","Debes escribir el valor de las cesantías. ",
IF( ISERR(_xlfn.NUMBERVALUE(BF32)), "El valor de las cesantías debe ser un número válido. ", "")
),
""
)</f>
        <v/>
      </c>
      <c r="GI32" s="46">
        <f>IF(AND($DS32,GG32),
IF(BG32="","Debes escribir el % de cesantías. ",
IF( ISERR(_xlfn.NUMBERVALUE(BG32)), "El % de cesantías debe ser un número válido. ", "")
),
""
)</f>
        <v/>
      </c>
      <c r="GJ32" s="46">
        <f>IF(AND($DS32,GG32),
IF(BH32="","Debes escribir el valor de intereses de cesantías. ",
IF( ISERR(_xlfn.NUMBERVALUE(BH32)), "El valor de intereses de cesantías debe ser un número válido. ", "")
),
""
)</f>
        <v/>
      </c>
      <c r="GK32" s="46">
        <f>CONCATENATE(BI32,BJ32,BK32)&lt;&gt;""</f>
        <v/>
      </c>
      <c r="GL32" s="46">
        <f>IF(AND($DS32,GK32),
IF(BI32="","Debes escribir el número de días de incapacidad. ",
IF( IFERROR(INT(BI32),1.1) &lt;&gt; IFERROR(_xlfn.NUMBERVALUE(BI32),1), "La cantidad de días de incapacidad debe ser un número entero. ", "")
),
""
)</f>
        <v/>
      </c>
      <c r="GM32" s="46">
        <f>IF(AND($DS32,GK32),
IF(BJ32="","Debes escribir el tipo de incapacidad. ",
IF(_xlfn.IFNA(VLOOKUP(BJ32,TIPO_DE_INCAPACIDAD,1,FALSE),-1)=-1,"El tipo de incapacidad es inválida (por favor seleccionarlo de la lista). ","")
),
""
)</f>
        <v/>
      </c>
      <c r="GN32" s="46">
        <f>IF(AND($DS32,GK32),
IF(BK32="","Debes escribir el valor de la incapacidad. ",
IF( ISERR(_xlfn.NUMBERVALUE(BK32)), "El valor de la incapacidad debe ser un número válido. ", "")
),
""
)</f>
        <v/>
      </c>
      <c r="GO32" s="46">
        <f>CONCATENATE(BL32,BM32)&lt;&gt;""</f>
        <v/>
      </c>
      <c r="GP32" s="46">
        <f>IF(AND($DS32,GO32),
IF(BL32="","Debes escribir el número de días de licencia de maternidad o paternidad. ",
IF( IFERROR(INT(BL32),1.1) &lt;&gt; IFERROR(_xlfn.NUMBERVALUE(BL32),1), "La cantidad de días de licencia de maternidad o paternidad debe ser un número entero. ", "")
),
""
)</f>
        <v/>
      </c>
      <c r="GQ32" s="46">
        <f>IF(AND($DS32,GO32),
IF(BM32="","Debes escribir el valor de la licencia de maternidad o paternidad. ",
IF( ISERR(_xlfn.NUMBERVALUE(BM32)), "El valor de la licencia de maternidad o paternidad debe ser un número válido. ", "")
),
""
)</f>
        <v/>
      </c>
      <c r="GR32" s="46">
        <f>CONCATENATE(BN32,BO32)&lt;&gt;""</f>
        <v/>
      </c>
      <c r="GS32" s="46">
        <f>IF(AND($DS32,GR32),
IF(BN32="","Debes escribir el número de días de licencia remunerada. ",
IF( IFERROR(INT(BN32),1.1) &lt;&gt; IFERROR(_xlfn.NUMBERVALUE(BN32),1), "La cantidad de días de licencia remunerada debe ser un número entero. ", "")
),
""
)</f>
        <v/>
      </c>
      <c r="GT32" s="46">
        <f>IF(AND($DS32,GR32),
IF(BO32="","Debes escribir el valor de la licencia remunerada. ",
IF( ISERR(_xlfn.NUMBERVALUE(BO32)), "El valor de la licencia remunerada debe ser un número válido. ", "")
),
""
)</f>
        <v/>
      </c>
      <c r="GU32" s="46">
        <f>IF($DS32,
IF( AND(BP32&lt;&gt;"", ISERR(_xlfn.NUMBERVALUE(BP32))), "El valor de la licencia NO remunerada debe ser un número válido. ", "")
)</f>
        <v/>
      </c>
      <c r="GV32" s="46">
        <f>IF($DS32,
IF( AND(BQ32&lt;&gt;"", ISERR(_xlfn.NUMBERVALUE(BQ32))), "El valor de auxilios salariales debe ser un número válido. ", "")
)</f>
        <v/>
      </c>
      <c r="GW32" s="46">
        <f>IF($DS32,
IF( AND(BR32&lt;&gt;"", ISERR(_xlfn.NUMBERVALUE(BR32))), "El valor de auxilios NO salariales debe ser un número válido. ", "")
)</f>
        <v/>
      </c>
      <c r="GX32" s="46">
        <f>IF($DS32,
IF( AND(BS32&lt;&gt;"", ISERR(_xlfn.NUMBERVALUE(BS32))), "El valor de bonos salariales debe ser un número válido. ", "")
)</f>
        <v/>
      </c>
      <c r="GY32" s="46">
        <f>IF($DS32,
IF( AND(BT32&lt;&gt;"", ISERR(_xlfn.NUMBERVALUE(BT32))), "El valor de bonos NO salariales debe ser un número válido. ", "")
)</f>
        <v/>
      </c>
      <c r="GZ32" s="46">
        <f>IF($DS32,
IF( AND(BU32&lt;&gt;"", ISERR(_xlfn.NUMBERVALUE(BU32))), "El valor de bonos salariales de alimentación debe ser un número válido. ", "")
)</f>
        <v/>
      </c>
      <c r="HA32" s="46">
        <f>IF($DS32,
IF( AND(BV32&lt;&gt;"", ISERR(_xlfn.NUMBERVALUE(BV32))), "El valor de bonos NO salariales de alimentación debe ser un número válido. ", "")
)</f>
        <v/>
      </c>
      <c r="HB32" s="46">
        <f>IF($DS32,
IF( AND(BW32&lt;&gt;"", ISERR(_xlfn.NUMBERVALUE(BW32))), "El valor de bonificaciones salariales debe ser un número válido. ", "")
)</f>
        <v/>
      </c>
      <c r="HC32" s="46">
        <f>IF($DS32,
IF( AND(BX32&lt;&gt;"", ISERR(_xlfn.NUMBERVALUE(BX32))), "El valor de bonificaciones NO salariales debe ser un número válido. ", "")
)</f>
        <v/>
      </c>
      <c r="HD32" s="46">
        <f>IF($DS32,
IF( AND(BY32&lt;&gt;"", ISERR(_xlfn.NUMBERVALUE(BY32))), "El valor de compensaciones ordinarias debe ser un número válido. ", "")
)</f>
        <v/>
      </c>
      <c r="HE32" s="46">
        <f>IF($DS32,
IF( AND(BZ32&lt;&gt;"", ISERR(_xlfn.NUMBERVALUE(BZ32))), "El valor de compensaciones extraordinarias debe ser un número válido. ", "")
)</f>
        <v/>
      </c>
      <c r="HF32" s="46">
        <f>IF($DS32,
IF( AND(CA32&lt;&gt;"", ISERR(_xlfn.NUMBERVALUE(CA32))), "El valor de comisiones debe ser un número válido. ", "")
)</f>
        <v/>
      </c>
      <c r="HG32" s="46">
        <f>IF($DS32,
IF( AND(CB32&lt;&gt;"", ISERR(_xlfn.NUMBERVALUE(CB32))), "El valor de ausencia por huega debe ser un número válido. ", "")
)</f>
        <v/>
      </c>
      <c r="HH32" s="46">
        <f>IF($DS32,
IF( AND(CC32&lt;&gt;"", ISERR(_xlfn.NUMBERVALUE(CC32))), "El valor de anticipos debe ser un número válido. ", "")
)</f>
        <v/>
      </c>
      <c r="HI32" s="46">
        <f>IF($DS32,
IF( AND(CD32&lt;&gt;"", ISERR(_xlfn.NUMBERVALUE(CD32))), "El valor de pagos a terceros debe ser un número válido. ", "")
)</f>
        <v/>
      </c>
      <c r="HJ32" s="46">
        <f>IF($DS32,
IF( AND(CE32&lt;&gt;"", ISERR(_xlfn.NUMBERVALUE(CE32))), "El valor de dotación debe ser un número válido. ", "")
)</f>
        <v/>
      </c>
      <c r="HK32" s="46">
        <f>IF($DS32,
IF( AND(CF32&lt;&gt;"", ISERR(_xlfn.NUMBERVALUE(CF32))), "El valor de apoyo sostenibilidad debe ser un número válido. ", "")
)</f>
        <v/>
      </c>
      <c r="HL32" s="46">
        <f>IF($DS32,
IF( AND(CG32&lt;&gt;"", ISERR(_xlfn.NUMBERVALUE(CG32))), "El valor de teletrabajo debe ser un número válido. ", "")
)</f>
        <v/>
      </c>
      <c r="HM32" s="46">
        <f>IF($DS32,
IF( AND(CH32&lt;&gt;"", ISERR(_xlfn.NUMBERVALUE(CH32))), "El valor de bonificación de retiro debe ser un número válido. ", "")
)</f>
        <v/>
      </c>
      <c r="HN32" s="46">
        <f>IF($DS32,
IF( AND(CI32&lt;&gt;"", ISERR(_xlfn.NUMBERVALUE(CI32))), "El valor de indemnización de retiro debe ser un número válido. ", "")
)</f>
        <v/>
      </c>
      <c r="HO32" s="46">
        <f>IF($DS32,
IF( AND(CJ32&lt;&gt;"", ISERR(_xlfn.NUMBERVALUE(CJ32))), "El valor de reintegros debe ser un número válido. ", "")
)</f>
        <v/>
      </c>
      <c r="HP32" s="46">
        <f>CONCATENATE(CK32,CL32,CM32)&lt;&gt;""</f>
        <v/>
      </c>
      <c r="HQ32" s="46">
        <f>IF(AND($DS32,HP32),
IF(CK32="","Debes escribir la descripción de otro concepto no categorizado. ",""),
""
)</f>
        <v/>
      </c>
      <c r="HR32" s="46">
        <f>IF(AND($DS32,HP32),
IF(CONCATENATE(CL32,CM32)="","Debes escribir al menos un valor de concepto no categorizado (salarial o no salarial). ",
IF(ISERR(_xlfn.NUMBERVALUE(CL32)),"El valor salarial concepto no categorizado debe ser un número válido. ","")
),
""
)</f>
        <v/>
      </c>
      <c r="HS32" s="46">
        <f>IF(AND($DS32,HP32),
IF(CONCATENATE(CL32,CM32)="","Debes escribir al menos un valor de concepto no categorizado (salarial o no salarial). ",
IF(ISERR(_xlfn.NUMBERVALUE(CM32)),"El valor NO salarial concepto no categorizado debe ser un número válido. ","")
),
""
)</f>
        <v/>
      </c>
      <c r="HT32" s="46">
        <f>IF($DS32,
IF(CN32="","Debes escribir el porcentaje del aporte a salud. ",
IF( ISERR(_xlfn.NUMBERVALUE(CN32)), "El valor del porcentaje del aporte a salud debe ser un número válido. ", "")
)
)</f>
        <v/>
      </c>
      <c r="HU32" s="46">
        <f>IF($DS32,
IF(CO32="","Debes escribir el valor del aporte a salud. ",
IF( ISERR(_xlfn.NUMBERVALUE(CO32)), "El valor del aporte a salud debe ser un número válido. ", "")
)
)</f>
        <v/>
      </c>
      <c r="HV32" s="46">
        <f>IF($DS32,
IF( AND(CP32&lt;&gt;"", ISERR(_xlfn.NUMBERVALUE(CP32))), "El valor plan complementario debe ser un número válido. ", "")
)</f>
        <v/>
      </c>
      <c r="HW32" s="46">
        <f>IF($DS32,
IF(CQ32="","Debes escribir el porcentaje del aporte a pensión. ",
IF( ISERR(_xlfn.NUMBERVALUE(CQ32)), "El valor del porcentaje del aporte a pensión debe ser un número válido. ", "")
)
)</f>
        <v/>
      </c>
      <c r="HX32" s="46">
        <f>IF($DS32,
IF(CR32="","Debes escribir el valor del aporte a pensión. ",
IF( ISERR(_xlfn.NUMBERVALUE(CR32)), "El valor del aporte a salud debe ser un número válido. ", "")
)
)</f>
        <v/>
      </c>
      <c r="HY32" s="46">
        <f>IF($DS32,
IF( AND(CS32&lt;&gt;"", ISERR(_xlfn.NUMBERVALUE(CS32))), "El valor pensión voluntaria debe ser un número válido. ", "")
)</f>
        <v/>
      </c>
      <c r="HZ32" s="46">
        <f>CONCATENATE(CT32,CU32,CV32,CW32)&lt;&gt;""</f>
        <v/>
      </c>
      <c r="IA32" s="46">
        <f>IF(AND($DS32,HZ32),
IF(CT32="","Debes escribir el % del fondo de seguridad pensional. ",
IF( ISERR(_xlfn.NUMBERVALUE(CT32)), "El % del fondo de seguridad debe ser un número válido. ", "")
),
""
)</f>
        <v/>
      </c>
      <c r="IB32" s="46">
        <f>IF(AND($DS32,HZ32),
IF(CU32="","Debes escribir el valor del aporte al fondo de solidaridad pensional. ",
IF( ISERR(_xlfn.NUMBERVALUE(CU32)), "El valor del aporte al fondo de solidaridad pensional debe ser un número válido. ", "")
),
""
)</f>
        <v/>
      </c>
      <c r="IC32" s="46">
        <f>IF(AND($DS32,HZ32),
IF(CV32="","Debes escribir el % del fondo de subsistencia. ",
IF( ISERR(_xlfn.NUMBERVALUE(CV32)), "El % del fondo de subsistencia debe ser un número válido. ", "")
),
""
)</f>
        <v/>
      </c>
      <c r="ID32" s="46">
        <f>IF(AND($DS32,HZ32),
IF(CW32="","Debes escribir el valor del fondo de subsistencia. ",
IF( ISERR(_xlfn.NUMBERVALUE(CW32)), "El valor del fondo de subsistencia debe ser un número válido. ", "")
),
""
)</f>
        <v/>
      </c>
      <c r="IE32" s="46">
        <f>CONCATENATE(CX32,CY32)&lt;&gt;""</f>
        <v/>
      </c>
      <c r="IF32" s="46">
        <f>IF(AND($DS32,IE32),
IF(CX32="","Debes escribir el % de sindicato. ",
IF( ISERR(_xlfn.NUMBERVALUE(CX32)), "El % de sindicato debe ser un número válido. ", "")
),
""
)</f>
        <v/>
      </c>
      <c r="IG32" s="46">
        <f>IF(AND($DS32,IE32),
IF(CY32="","Debes escribir el valor del sindicato. ",
IF( ISERR(_xlfn.NUMBERVALUE(CY32)), "El valor del sindicato debe ser un número válido. ", "")
),
""
)</f>
        <v/>
      </c>
      <c r="IH32" s="46">
        <f>IF($DS32,
IF( AND(CZ32&lt;&gt;"", ISERR(_xlfn.NUMBERVALUE(CZ32))), "El valor de sanción pública debe ser un número válido. ", "")
)</f>
        <v/>
      </c>
      <c r="II32" s="46">
        <f>IF($DS32,
IF( AND(DA32&lt;&gt;"", ISERR(_xlfn.NUMBERVALUE(DA32))), "El valor de sanción privada debe ser un número válido. ", "")
)</f>
        <v/>
      </c>
      <c r="IJ32" s="46">
        <f>CONCATENATE(DB32,DC32)&lt;&gt;""</f>
        <v/>
      </c>
      <c r="IK32" s="46">
        <f>IF(AND($DS32,IJ32),
IF(DB32="","Debes escribir la descripción de libranza. ",""),
""
)</f>
        <v/>
      </c>
      <c r="IL32" s="46">
        <f>IF(AND($DS32,IJ32),
IF(DC32="","Debes escribir la cuota libranza. ",
IF(ISERR(_xlfn.NUMBERVALUE(DC32)),"El valor de la cuota libranza debe ser un número válido. ","")
),
""
)</f>
        <v/>
      </c>
      <c r="IM32" s="46">
        <f>IF($DS32,
IF( AND(DD32&lt;&gt;"", ISERR(_xlfn.NUMBERVALUE(DD32))), "El valor de pagos a terceros debe ser un número válido. ", "")
)</f>
        <v/>
      </c>
      <c r="IN32" s="46">
        <f>IF($DS32,
IF( AND(DE32&lt;&gt;"", ISERR(_xlfn.NUMBERVALUE(DE32))), "El valor de anticipos debe ser un número válido. ", "")
)</f>
        <v/>
      </c>
      <c r="IO32" s="46">
        <f>IF($DS32,
IF( AND(DF32&lt;&gt;"", ISERR(_xlfn.NUMBERVALUE(DF32))), "El valor de AFC debe ser un número válido. ", "")
)</f>
        <v/>
      </c>
      <c r="IP32" s="46">
        <f>IF($DS32,
IF( AND(DG32&lt;&gt;"", ISERR(_xlfn.NUMBERVALUE(DG32))), "El valor de rete-fuente debe ser un número válido. ", "")
)</f>
        <v/>
      </c>
      <c r="IQ32" s="46">
        <f>IF($DS32,
IF( AND(DH32&lt;&gt;"", ISERR(_xlfn.NUMBERVALUE(DH32))), "El valor de cooperativa de trabajo debe ser un número válido. ", "")
)</f>
        <v/>
      </c>
      <c r="IR32" s="46">
        <f>IF($DS32,
IF( AND(DI32&lt;&gt;"", ISERR(_xlfn.NUMBERVALUE(DI32))), "El valor de embargo fiscal debe ser un número válido. ", "")
)</f>
        <v/>
      </c>
      <c r="IS32" s="46">
        <f>IF($DS32,
IF( AND(DJ32&lt;&gt;"", ISERR(_xlfn.NUMBERVALUE(DJ32))), "El valor de educación debe ser un número válido. ", "")
)</f>
        <v/>
      </c>
      <c r="IT32" s="46">
        <f>IF($DS32,
IF( AND(DK32&lt;&gt;"", ISERR(_xlfn.NUMBERVALUE(DK32))), "El valor de reintegro debe ser un número válido. ", "")
)</f>
        <v/>
      </c>
      <c r="IU32" s="46">
        <f>IF($DS32,
IF( AND(DL32&lt;&gt;"", ISERR(_xlfn.NUMBERVALUE(DL32))), "El valor de deuda debe ser un número válido. ", "")
)</f>
        <v/>
      </c>
      <c r="IV32" s="46">
        <f>IF($DS32,
IF( AND(DM32&lt;&gt;"", ISERR(_xlfn.NUMBERVALUE(DM32))), "El valor de otras deducciones debe ser un número válido. ", "")
)</f>
        <v/>
      </c>
      <c r="IW32" s="46">
        <f>IF($DS32,
IF(DN32="","Debes escribir el valor de los devengos totales. ",
IF( ISERR(_xlfn.NUMBERVALUE(DN32)), "El valor de los devengos totales debe ser un número válido. ", "")
)
)</f>
        <v/>
      </c>
      <c r="IX32" s="46">
        <f>IF($DS32,
IF(DO32="","Debes escribir el valor de las deducciones totales. ",
IF( ISERR(_xlfn.NUMBERVALUE(DO32)), "El valor de las deducciones totales debe ser un número válido. ", "")
)
)</f>
        <v/>
      </c>
      <c r="IY32" s="46">
        <f>IF($DS32,
IF(DP32="","Debes escribir el valor del salario total. ",
IF( ISERR(_xlfn.NUMBERVALUE(DP32)), "El valor del salario total debe ser un número válido. ", "")
)
)</f>
        <v/>
      </c>
    </row>
    <row r="33">
      <c r="B33" s="48" t="n">
        <v>21</v>
      </c>
      <c r="C33" s="61">
        <f>IF(AND(DS33,DP33&lt;&gt;""),
IF(DQ33="","OK","Error"),
""
)</f>
        <v/>
      </c>
      <c r="D33" s="53" t="n"/>
      <c r="E33" s="52" t="n"/>
      <c r="F33" s="112" t="n"/>
      <c r="G33" s="52" t="n"/>
      <c r="H33" s="53" t="n"/>
      <c r="I33" s="52" t="n"/>
      <c r="J33" s="52" t="n"/>
      <c r="K33" s="53" t="n"/>
      <c r="L33" s="55" t="n"/>
      <c r="M33" s="108" t="n"/>
      <c r="N33" s="56" t="n"/>
      <c r="O33" s="52" t="n"/>
      <c r="P33" s="52" t="n"/>
      <c r="Q33" s="52" t="n"/>
      <c r="R33" s="52" t="n"/>
      <c r="S33" s="52" t="n"/>
      <c r="T33" s="53" t="n"/>
      <c r="U33" s="52" t="n"/>
      <c r="V33" s="52" t="n"/>
      <c r="W33" s="55" t="n"/>
      <c r="X33" s="55" t="n"/>
      <c r="Y33" s="52" t="n"/>
      <c r="Z33" s="55" t="n"/>
      <c r="AA33" s="52" t="n"/>
      <c r="AB33" s="53" t="n"/>
      <c r="AC33" s="53" t="n"/>
      <c r="AD33" s="53" t="n"/>
      <c r="AE33" s="177" t="n"/>
      <c r="AF33" s="113" t="n"/>
      <c r="AG33" s="177" t="n"/>
      <c r="AH33" s="178" t="n"/>
      <c r="AI33" s="178" t="n"/>
      <c r="AJ33" s="178" t="n"/>
      <c r="AK33" s="114" t="n"/>
      <c r="AL33" s="178" t="n"/>
      <c r="AM33" s="114" t="n"/>
      <c r="AN33" s="178" t="n"/>
      <c r="AO33" s="114" t="n"/>
      <c r="AP33" s="178" t="n"/>
      <c r="AQ33" s="114" t="n"/>
      <c r="AR33" s="178" t="n"/>
      <c r="AS33" s="114" t="n"/>
      <c r="AT33" s="178" t="n"/>
      <c r="AU33" s="114" t="n"/>
      <c r="AV33" s="178" t="n"/>
      <c r="AW33" s="114" t="n"/>
      <c r="AX33" s="178" t="n"/>
      <c r="AY33" s="114" t="n"/>
      <c r="AZ33" s="178" t="n"/>
      <c r="BA33" s="114" t="n"/>
      <c r="BB33" s="178" t="n"/>
      <c r="BC33" s="114" t="n"/>
      <c r="BD33" s="178" t="n"/>
      <c r="BE33" s="178" t="n"/>
      <c r="BF33" s="178" t="n"/>
      <c r="BG33" s="59" t="n"/>
      <c r="BH33" s="178" t="n"/>
      <c r="BI33" s="114" t="n"/>
      <c r="BJ33" s="53" t="n"/>
      <c r="BK33" s="178" t="n"/>
      <c r="BL33" s="114" t="n"/>
      <c r="BM33" s="178" t="n"/>
      <c r="BN33" s="114" t="n"/>
      <c r="BO33" s="178" t="n"/>
      <c r="BP33" s="178" t="n"/>
      <c r="BQ33" s="178" t="n"/>
      <c r="BR33" s="178" t="n"/>
      <c r="BS33" s="178" t="n"/>
      <c r="BT33" s="178" t="n"/>
      <c r="BU33" s="178" t="n"/>
      <c r="BV33" s="178" t="n"/>
      <c r="BW33" s="178" t="n"/>
      <c r="BX33" s="178" t="n"/>
      <c r="BY33" s="178" t="n"/>
      <c r="BZ33" s="178" t="n"/>
      <c r="CA33" s="178" t="n"/>
      <c r="CB33" s="178" t="n"/>
      <c r="CC33" s="178" t="n"/>
      <c r="CD33" s="178" t="n"/>
      <c r="CE33" s="178" t="n"/>
      <c r="CF33" s="178" t="n"/>
      <c r="CG33" s="178" t="n"/>
      <c r="CH33" s="178" t="n"/>
      <c r="CI33" s="178" t="n"/>
      <c r="CJ33" s="178" t="n"/>
      <c r="CK33" s="53" t="n"/>
      <c r="CL33" s="178" t="n"/>
      <c r="CM33" s="178" t="n"/>
      <c r="CN33" s="60" t="n"/>
      <c r="CO33" s="177" t="n"/>
      <c r="CP33" s="178" t="n"/>
      <c r="CQ33" s="60" t="n"/>
      <c r="CR33" s="177" t="n"/>
      <c r="CS33" s="178" t="n"/>
      <c r="CT33" s="59" t="n"/>
      <c r="CU33" s="178" t="n"/>
      <c r="CV33" s="59" t="n"/>
      <c r="CW33" s="178" t="n"/>
      <c r="CX33" s="59" t="n"/>
      <c r="CY33" s="178" t="n"/>
      <c r="CZ33" s="178" t="n"/>
      <c r="DA33" s="178" t="n"/>
      <c r="DB33" s="53" t="n"/>
      <c r="DC33" s="178" t="n"/>
      <c r="DD33" s="178" t="n"/>
      <c r="DE33" s="178" t="n"/>
      <c r="DF33" s="178" t="n"/>
      <c r="DG33" s="178" t="n"/>
      <c r="DH33" s="178" t="n"/>
      <c r="DI33" s="178" t="n"/>
      <c r="DJ33" s="178" t="n"/>
      <c r="DK33" s="178" t="n"/>
      <c r="DL33" s="178" t="n"/>
      <c r="DM33" s="178" t="n"/>
      <c r="DN33" s="177" t="n"/>
      <c r="DO33" s="177" t="n"/>
      <c r="DP33" s="177" t="n"/>
      <c r="DQ33" s="76">
        <f>IF(AND(DS33,DP33&lt;&gt;""),
CONCATENATE(DT33,DU33,DV33,DW33,DX33,DY33,DZ33,EA33,EB33,EC33,ED33,EE33,EF33,EG33,EH33,EI33,EJ33,EK33,EL33,EM33,EN33,EO33,EP33,EQ33,ES33,ET33,EU33,EV33,EW33,EX33,EY33,EZ33,FA33,FC33,FD33,FF33,FG33,FI33,FJ33,FL33,FM33,FO33,FP33,FR33,FS33,FU33,FV33,FX33,FY33,GA33,GB33,GD33,GE33,GF33,GH33,GI33,GJ33,GL33,GM33,GN33,GP33,GQ33,GS33,GT33,GU33,GV33,GW33,GX33,GY33,GZ33,HA33,HB33,HC33,HD33,HE33,HF33,HG33,HH33,HI33,HJ33,HK33,HL33,HM33,HN33,HO33,HQ33,HR33,HS33,HT33,HU33,HV33,HW33,HX33,HY33,IA33,IB33,IC33,ID33,IF33,IG33,IH33,II33,IK33,IL33,IM33,IN33,IO33,IP33,IQ33,IR33,IS33,IT33,IU33,IV33,IW33,IX33,IY33,IZ33),
""
)</f>
        <v/>
      </c>
      <c r="DR33" s="53" t="n"/>
      <c r="DS33" s="46">
        <f>CONCATENATE(D33,$E33,$F33,$G33,H33,$I33,$J33,K33,$L33,$M33,N33,$O33,$P33,$Q33,$R33,$S33,T33,$U33,$V33,$W33,$X33,$Y33,$Z33,$AA33,AB33,AC33,AD33,$AE33,$AF33,$AG33,AH33,AI33,AJ33,AK33,AL33,AM33,AN33,AO33,AP33,AQ33,AR33,AS33,AT33,AU33,AV33,AW33,AX33,AY33,AZ33,BA33,BB33,BC33,BD33,BE33,BF33,BG33,BH33,BI33,BJ33,BK33,BL33,BM33,BN33,BO33,BP33,BQ33,BR33,BS33,BT33,BU33,BV33,BW33,BX33,BY33,BZ33,CA33,CB33,CC33,CD33,CE33,CF33,CG33,CH33,CI33,CJ33,CK33,CL33,CM33,$CN33,$CO33,CP33,$CQ33,$CR33,CS33,CT33,CU33,CV33,CW33,CX33,CY33,CZ33,DA33,DB33,DC33,DD33,DE33,DF33,DG33,DH33,DI33,DJ33,DK33,DL33,DM33,$DN33,$DO33,$DP33,DR33)&lt;&gt;""</f>
        <v/>
      </c>
      <c r="DT33" s="46">
        <f>IF(AND($DS33,$E$4&lt;&gt;""),
IF(LEFT($E$4,2) = "1.",
IF(D33&lt;&gt;"","El CUNE sólo se envía en operaciones de novedad o ajuste. ",""),
IF(D33="","Debes escribir un CUNE válido para realizar operaciones de novedad o ajuste. ","")),
""
)</f>
        <v/>
      </c>
      <c r="DU33" s="46">
        <f>IF($DS33,
IF(E33="","Debes seleccionar el tipo de documento del empleado. ",
IF(_xlfn.IFNA(VLOOKUP(E33,TIPO_DE_DOCUMENTO,1,FALSE),-1)=-1,"El tipo de documento no es válido (por favor seleccionarlo de la lista). ","")
)
)</f>
        <v/>
      </c>
      <c r="DV33" s="46">
        <f>IF($DS33,
IF(F33="","Debes escribir el número de documento del empleado. ","")
)</f>
        <v/>
      </c>
      <c r="DW33" s="46">
        <f>IF($DS33,
IF(G33="","Debes escribir el primer nombre del empleado. ","")
)</f>
        <v/>
      </c>
      <c r="DY33" s="46">
        <f>IF($DS33,
IF(I33="","Debes escribir el primer apellido del empleado. ","")
)</f>
        <v/>
      </c>
      <c r="DZ33" s="46">
        <f>IF($DS33,
IF(J33="","Debes escribir el segundo apellido del empleado. ","")
)</f>
        <v/>
      </c>
      <c r="EB33" s="46">
        <f>IF($DS33,
IF(L33="","Debes escribir la fecha de ingreso del empleado. ",
IF(ISERR(DATE(YEAR(L33),MONTH(L33),DAY(L33))), "El valor ingresado en fecha de ingreso no tiene un formato válido. ","")
)
)</f>
        <v/>
      </c>
      <c r="EC33" s="46">
        <f>IF($DS33,
IF(M33="","Debes escribir el tiempo laborado. ",
IF( IFERROR(INT(M33),1.1) &lt;&gt; IFERROR(_xlfn.NUMBERVALUE(M33),1), "El valor de los días trabajados debe ser un número entero. ", "")
)
)</f>
        <v/>
      </c>
      <c r="ED33" s="46">
        <f>IF($DS33,
IF( AND(N33&lt;&gt;"", ISERR(DATE(YEAR(N33),MONTH(N33),DAY(N33))) ), "El valor ingresado en fecha de ingreso no tiene un formato válido. ",
IF( AND(N33&lt;&gt;"", $E$6&lt;&gt;"", DATE(YEAR(N33), MONTH(N33), 1) &lt;&gt; IFERROR(DATE(MID($E$6, 1, 4), MID($E$6, 6, 2),1), "1/1/1900") ), "La fecha de retiro debe estar dentro del período liquidado. ", "")
)
)</f>
        <v/>
      </c>
      <c r="EE33" s="46">
        <f>IF($DS33,
IF(O33="","Debes seleccionar el tipo de trabajador. ",
IF(_xlfn.IFNA(VLOOKUP(O33,TIPO_DE_TRABAJADOR,1,FALSE),-1)=-1,"El tipo de trabajador no es válido (por favor seleccionarlo de la lista). ","")
)
)</f>
        <v/>
      </c>
      <c r="EF33" s="46">
        <f>IF($DS33,
IF(P33="","Debes seleccionar si es un trabajador dependiente pensionado por vejez. ",
IF(_xlfn.IFNA(VLOOKUP(P33,SUBTIPO_DE_TRABAJADOR,1,FALSE),-1)=-1,"El tipo de trabajador dependiente pensionado por vejez no es válido (por favor seleccionarlo de la lista). ","")
)
)</f>
        <v/>
      </c>
      <c r="EG33" s="46">
        <f>IF($DS33,
IF(Q33="","Debes seleccionar el tipo de contrato del trabajador. ",
IF(_xlfn.IFNA(VLOOKUP(Q33,TIPO_DE_CONTRATO,1,FALSE),-1)=-1,"El tipo de contrato del trabajador no es válido (por favor seleccionarlo de la lista). ","")
)
)</f>
        <v/>
      </c>
      <c r="EH33" s="46">
        <f>IF($DS33,
IF(R33="","Debes seleccionar si es un salario integral. ",
IF(_xlfn.IFNA(VLOOKUP(R33,SI_NO,1,FALSE),-1)=-1,"Valor no válido para salario integral (por favor seleccionarlo de la lista). ","")
)
)</f>
        <v/>
      </c>
      <c r="EI33" s="46">
        <f>IF($DS33,
IF(S33="","Debes seleccionar si el trabajador realiza actividades de riesgo. ",
IF(_xlfn.IFNA(VLOOKUP(S33,SI_NO,1,FALSE),-1)=-1,"Valor no válido para actividad de alto riesgo (por favor seleccionarlo de la lista). ","")
)
)</f>
        <v/>
      </c>
      <c r="EK33" s="46">
        <f>IF($DS33,
IF(U33="","Debes escribir el código del municipio de residencia del trabajador. ",
IF(_xlfn.IFNA(VLOOKUP(U33,MUNICIPIO,1,FALSE),-1)=-1,"El municipio de residencia del trabajador es inválido (por favor seleccionarlo de la lista). ","")
)
)</f>
        <v/>
      </c>
      <c r="EL33" s="46">
        <f>IF($DS33,
IF(V33="","Debes escribir el la dirección de residendia del trabajador. ","")
)</f>
        <v/>
      </c>
      <c r="EM33" s="46">
        <f>IF($DS33,
IF(W33="","Debes escribir la fecha de inicio de la liquidación. ",
IF(ISERR(DATE(YEAR(W33),MONTH(W33),DAY(W33))),"El valor ingresado en fecha de inicio de liquidación no tiene un formato válido. ",
IF( AND($E$6&lt;&gt;"", DATE(YEAR(W33), MONTH(W33), 1) &lt;&gt; IFERROR(DATE(MID($E$6, 1, 4), MID($E$6, 6, 2),1), "1/1/1900") ), "La fecha de inicio de la liquidación debe estar dentro del período liquidado. ", "")
)
)
)</f>
        <v/>
      </c>
      <c r="EN33" s="46">
        <f>IF($DS33,
IF(X33="","Debes escribir la fecha de fin de la liquidación. ",
IF(ISERR(DATE(YEAR(X33),MONTH(X33),DAY(X33))),"El valor ingresado en fecha de fin de liquidación no tiene un formato válido. ",
IF( AND($E$6&lt;&gt;"", DATE(YEAR(X33), MONTH(X33), 1) &lt;&gt; IFERROR(DATE(MID($E$6, 1, 4), MID($E$6, 6, 2),1), "1/1/1900") ), "La fecha de fin de la liquidación debe estar dentro del período liquidado. ", "")
)
)
)</f>
        <v/>
      </c>
      <c r="EO33" s="46">
        <f>IF($DS33,
IF(Y33="","Debes escribir la frecuencia de pago del trabajador. ",
IF(_xlfn.IFNA(VLOOKUP(Y33,PERÍODO_DE_NÓMINA,1,FALSE),-1)=-1,"La frecuencia de pago es inválida (por favor seleccionarlo de la lista). ","")
)
)</f>
        <v/>
      </c>
      <c r="EP33" s="46">
        <f>IF($DS33,
IF(Z33="","Debes escribir la fecha de pago. ",
IF(ISERR(DATE(YEAR(Z33),MONTH(Z33),DAY(Z33))), "El valor ingresado en fecha de pago no tiene un formato válido. ","")
)
)</f>
        <v/>
      </c>
      <c r="EQ33" s="46">
        <f>IF($DS33,
IF(AA33="","Debes escribir el medio de pago. ",
IF(_xlfn.IFNA(VLOOKUP(AA33,MEDIOS_DE_PAGO,1,FALSE),-1)=-1,"El medio de pago es inválido (por favor seleccionarlo de la lista). ","")
)
)</f>
        <v/>
      </c>
      <c r="ER33" s="46">
        <f>OR(AA33='Tablas '!$T$4,AA33='Tablas '!$T$7,AA33='Tablas '!$T$8,AA33='Tablas '!$T$11)</f>
        <v/>
      </c>
      <c r="ES33" s="46">
        <f>IF(AND($DS33,ER33),
IF(AB33="","Debes escribir la entidad bancaria. ",""),
""
)</f>
        <v/>
      </c>
      <c r="ET33" s="46">
        <f>IF(AND($DS33,ER33),
IF(AC33="","Debes escribir el tipo de cuenta bancaria. ",
IF(_xlfn.IFNA(VLOOKUP(AC33,TIPO_DE_CUENTA,1,FALSE),-1)=-1,"El tipo de cuenta bancaria es inválida (por favor seleccionarlo de la lista). ","")
),
""
)</f>
        <v/>
      </c>
      <c r="EU33" s="46">
        <f>IF(AND($DS33,ER33),
IF(AD33="","Debes escribir el número de cuenta bancaria. ",""),
""
)</f>
        <v/>
      </c>
      <c r="EV33" s="46">
        <f>IF($DS33,
IF(AE33="","Debes escribir el valor del sueldo básico. ",
IF( ISERR(_xlfn.NUMBERVALUE(AE33)), "El valor del sueldo básico debe ser un número válido. ", "")
)
)</f>
        <v/>
      </c>
      <c r="EW33" s="46">
        <f>IF($DS33,
IF(AF33="","Debes escribir el número de días trabajados. ",
IF( IFERROR(INT(AF33),1.1) &lt;&gt; IFERROR(_xlfn.NUMBERVALUE(AF33),1), "La cantidad de días trabajados debe ser un número entero. ", "")
)
)</f>
        <v/>
      </c>
      <c r="EX33" s="46">
        <f>IF($DS33,
IF(AG33="","Debes escribir el valor del sueldo trabajado. ",
IF( ISERR(_xlfn.NUMBERVALUE(AG33)), "El valor del sueldo trabajado debe ser un número válido. ", "")
)
)</f>
        <v/>
      </c>
      <c r="EY33" s="46">
        <f>IF($DS33,
IF( AND(AH33&lt;&gt;"", ISERR(_xlfn.NUMBERVALUE(AH33))), "El valor del auxilio de transporte debe ser un número válido. ", "")
)</f>
        <v/>
      </c>
      <c r="EZ33" s="46">
        <f>IF($DS33,
IF( AND(AI33&lt;&gt;"", ISERR(_xlfn.NUMBERVALUE(AI33))), "El valor de viáticos salariales debe ser un número válido. ", "")
)</f>
        <v/>
      </c>
      <c r="FA33" s="46">
        <f>IF($DS33,
IF( AND(AJ33&lt;&gt;"", ISERR(_xlfn.NUMBERVALUE(AJ33))), "El valor de viáticos NO salariales debe ser un número válido. ", "")
)</f>
        <v/>
      </c>
      <c r="FB33" s="46">
        <f>CONCATENATE(AK33,AL33)&lt;&gt;""</f>
        <v/>
      </c>
      <c r="FC33" s="46">
        <f>IF(AND($DS33,FB33),
IF(AK33="","Debes escribir el número de horas extras diurnas. ",
IF( IFERROR(INT(AK33),1.1) &lt;&gt; IFERROR(_xlfn.NUMBERVALUE(AK33),1), "La cantidad de horas extras diurnas debe ser un número entero. ", "")
),
""
)</f>
        <v/>
      </c>
      <c r="FD33" s="46">
        <f>IF(AND($DS33,FB33),
IF(AL33="","Debes escribir el valor de las horas extras diurnas. ",
IF( ISERR(_xlfn.NUMBERVALUE(AL33)), "El valor de las horas extras duirnas debe ser un número válido. ", "")
),
""
)</f>
        <v/>
      </c>
      <c r="FE33" s="46">
        <f>CONCATENATE(AM33,AN33)&lt;&gt;""</f>
        <v/>
      </c>
      <c r="FF33" s="46">
        <f>IF(AND($DS33,FE33),
IF(AM33="","Debes escribir el número de horas extras nocturnas. ",
IF( IFERROR(INT(AM33),1.1) &lt;&gt; IFERROR(_xlfn.NUMBERVALUE(AM33),1), "La cantidad de horas extras nocturnas debe ser un número entero. ", "")
),
""
)</f>
        <v/>
      </c>
      <c r="FG33" s="46">
        <f>IF(AND($DS33,FE33),
IF(AN33="","Debes escribir el valor de las horas extras nocturnas. ",
IF( ISERR(_xlfn.NUMBERVALUE(AN33)), "El valor de las horas extras nocturnas debe ser un número válido. ", "")
),
""
)</f>
        <v/>
      </c>
      <c r="FH33" s="46">
        <f>CONCATENATE(AO33,AP33)&lt;&gt;""</f>
        <v/>
      </c>
      <c r="FI33" s="46">
        <f>IF(AND($DS33,FH33),
IF(AO33="","Debes escribir el número de horas extras diurnas dominicales y festivas. ",
IF( IFERROR(INT(AO33),1.1) &lt;&gt; IFERROR(_xlfn.NUMBERVALUE(AO33),1), "La cantidad de horas extras diurnas dominicales y festivas debe ser un número entero. ", "")
),
""
)</f>
        <v/>
      </c>
      <c r="FJ33" s="46">
        <f>IF(AND($DS33,FH33),
IF(AP33="","Debes escribir el valor de las horas extras diurnas dominicales y festivas. ",
IF( ISERR(_xlfn.NUMBERVALUE(AP33)), "El valor de las horas extras diurnas dominicales y festivas debe ser un número válido. ", "")
),
""
)</f>
        <v/>
      </c>
      <c r="FK33" s="46">
        <f>CONCATENATE(AQ33,AR33)&lt;&gt;""</f>
        <v/>
      </c>
      <c r="FL33" s="46">
        <f>IF(AND($DS33,FK33),
IF(AQ33="","Debes escribir el número de horas extras nocturnas dominicales y festivas. ",
IF( IFERROR(INT(AQ33),1.1) &lt;&gt; IFERROR(_xlfn.NUMBERVALUE(AQ33),1), "La cantidad de horas extras nocturnas dominicales y festivas debe ser un número entero. ", "")
),
""
)</f>
        <v/>
      </c>
      <c r="FM33" s="46">
        <f>IF(AND($DS33,FK33),
IF(AR33="","Debes escribir el valor de las horas extras nocturnas dominicales y festivas. ",
IF( ISERR(_xlfn.NUMBERVALUE(AR33)), "El valor de las horas extras nocturnas dominicales y festivas debe ser un número válido. ", "")
),
""
)</f>
        <v/>
      </c>
      <c r="FN33" s="46">
        <f>CONCATENATE(AS33,AT33)&lt;&gt;""</f>
        <v/>
      </c>
      <c r="FO33" s="46">
        <f>IF(AND($DS33,FN33),
IF(AS33="","Debes escribir el número de horas recargo nocturno. ",
IF( IFERROR(INT(AS33),1.1) &lt;&gt; IFERROR(_xlfn.NUMBERVALUE(AS33),1), "La cantidad de horas recargo nocturno debe ser un número entero. ", "")
),
""
)</f>
        <v/>
      </c>
      <c r="FP33" s="46">
        <f>IF(AND($DS33,FN33),
IF(AT33="","Debes escribir el valor de las horas recargo nocturno. ",
IF( ISERR(_xlfn.NUMBERVALUE(AT33)), "El valor de las horas recargo nocturno debe ser un número válido. ", "")
),
""
)</f>
        <v/>
      </c>
      <c r="FQ33" s="46">
        <f>CONCATENATE(AU33,AV33)&lt;&gt;""</f>
        <v/>
      </c>
      <c r="FR33" s="46">
        <f>IF(AND($DS33,FQ33),
IF(AU33="","Debes escribir el número de horas recargo diurno dominical y festivo. ",
IF( IFERROR(INT(AU33),1.1) &lt;&gt; IFERROR(_xlfn.NUMBERVALUE(AU33),1), "La cantidad de horas recargo diurno dominical y festivo debe ser un número entero. ", "")
),
""
)</f>
        <v/>
      </c>
      <c r="FS33" s="46">
        <f>IF(AND($DS33,FQ33),
IF(AV33="","Debes escribir el valor de las horas recargo diurno dominical y festivo. ",
IF( ISERR(_xlfn.NUMBERVALUE(AV33)), "El valor de las horas recargo diurno dominical y festivo debe ser un número válido. ", "")
),
""
)</f>
        <v/>
      </c>
      <c r="FT33" s="46">
        <f>CONCATENATE(AW33,AX33)&lt;&gt;""</f>
        <v/>
      </c>
      <c r="FU33" s="46">
        <f>IF(AND($DS33,FT33),
IF(AW33="","Debes escribir el número de horas recargo nocturno dominical y festivo. ",
IF( IFERROR(INT(AW33),1.1) &lt;&gt; IFERROR(_xlfn.NUMBERVALUE(AW33),1), "La cantidad de horas recargo nocturno dominical y festivo debe ser un número entero. ", "")
),
""
)</f>
        <v/>
      </c>
      <c r="FV33" s="46">
        <f>IF(AND($DS33,FT33),
IF(AX33="","Debes escribir el valor de las horas recargo nocturno dominical y festivo. ",
IF( ISERR(_xlfn.NUMBERVALUE(AX33)), "El valor de las horas recargo nocturno dominical y festivo debe ser un número válido. ", "")
),
""
)</f>
        <v/>
      </c>
      <c r="FW33" s="46">
        <f>CONCATENATE(AY33,AZ33)&lt;&gt;""</f>
        <v/>
      </c>
      <c r="FX33" s="46">
        <f>IF(AND($DS33,FW33),
IF(AY33="","Debes escribir el número de días de vacaciones comunes. ",
IF( IFERROR(INT(AY33),1.1) &lt;&gt; IFERROR(_xlfn.NUMBERVALUE(AY33),1), "La cantidad de días de vacaciones comunes debe ser un número entero. ", "")
),
""
)</f>
        <v/>
      </c>
      <c r="FY33" s="46">
        <f>IF(AND($DS33,FW33),
IF(AZ33="","Debes escribir el valor de las vacaciones comunes. ",
IF( ISERR(_xlfn.NUMBERVALUE(AZ33)), "El valor de las vacaciones comunes debe ser un número válido. ", "")
),
""
)</f>
        <v/>
      </c>
      <c r="FZ33" s="46">
        <f>CONCATENATE(BA33,BB33)&lt;&gt;""</f>
        <v/>
      </c>
      <c r="GA33" s="46">
        <f>IF(AND($DS33,FZ33),
IF(BA33="","Debes escribir el número de días de vacaciones compensadas. ",
IF( IFERROR(INT(BA33),1.1) &lt;&gt; IFERROR(_xlfn.NUMBERVALUE(BA33),1), "La cantidad de días de vacaciones compensadas debe ser un número entero. ", "")
),
""
)</f>
        <v/>
      </c>
      <c r="GB33" s="46">
        <f>IF(AND($DS33,FZ33),
IF(BB33="","Debes escribir el valor de las vacaciones compensadas. ",
IF( ISERR(_xlfn.NUMBERVALUE(BB33)), "El valor de las vacaciones compensadas debe ser un número válido. ", "")
),
""
)</f>
        <v/>
      </c>
      <c r="GC33" s="46">
        <f>CONCATENATE(BC33,BD33)&lt;&gt;""</f>
        <v/>
      </c>
      <c r="GD33" s="46">
        <f>IF(AND($DS33,GC33),
IF(BC33="","Debes escribir el número de días de prima salarial. ",
IF( IFERROR(INT(BC33),1.1) &lt;&gt; IFERROR(_xlfn.NUMBERVALUE(BC33),1), "La cantidad de días de prima salarial debe ser un número entero. ", "")
),
""
)</f>
        <v/>
      </c>
      <c r="GE33" s="46">
        <f>IF(AND($DS33,GC33),
IF(BD33="","Debes escribir el valor de los días de prima salarial. ",
IF( ISERR(_xlfn.NUMBERVALUE(BD33)), "El valor de los días de prima salarial debe ser un número válido. ", "")
),
""
)</f>
        <v/>
      </c>
      <c r="GF33" s="46">
        <f>IF($DS33,
IF( AND(BE33&lt;&gt;"", ISERR(_xlfn.NUMBERVALUE(BE33))), "El valor de la prima NO saliarial debe ser un número válido. ", "")
)</f>
        <v/>
      </c>
      <c r="GG33" s="46">
        <f>CONCATENATE(BF33,BG33,BH33)&lt;&gt;""</f>
        <v/>
      </c>
      <c r="GH33" s="46">
        <f>IF(AND($DS33,GG33),
IF(BF33="","Debes escribir el valor de las cesantías. ",
IF( ISERR(_xlfn.NUMBERVALUE(BF33)), "El valor de las cesantías debe ser un número válido. ", "")
),
""
)</f>
        <v/>
      </c>
      <c r="GI33" s="46">
        <f>IF(AND($DS33,GG33),
IF(BG33="","Debes escribir el % de cesantías. ",
IF( ISERR(_xlfn.NUMBERVALUE(BG33)), "El % de cesantías debe ser un número válido. ", "")
),
""
)</f>
        <v/>
      </c>
      <c r="GJ33" s="46">
        <f>IF(AND($DS33,GG33),
IF(BH33="","Debes escribir el valor de intereses de cesantías. ",
IF( ISERR(_xlfn.NUMBERVALUE(BH33)), "El valor de intereses de cesantías debe ser un número válido. ", "")
),
""
)</f>
        <v/>
      </c>
      <c r="GK33" s="46">
        <f>CONCATENATE(BI33,BJ33,BK33)&lt;&gt;""</f>
        <v/>
      </c>
      <c r="GL33" s="46">
        <f>IF(AND($DS33,GK33),
IF(BI33="","Debes escribir el número de días de incapacidad. ",
IF( IFERROR(INT(BI33),1.1) &lt;&gt; IFERROR(_xlfn.NUMBERVALUE(BI33),1), "La cantidad de días de incapacidad debe ser un número entero. ", "")
),
""
)</f>
        <v/>
      </c>
      <c r="GM33" s="46">
        <f>IF(AND($DS33,GK33),
IF(BJ33="","Debes escribir el tipo de incapacidad. ",
IF(_xlfn.IFNA(VLOOKUP(BJ33,TIPO_DE_INCAPACIDAD,1,FALSE),-1)=-1,"El tipo de incapacidad es inválida (por favor seleccionarlo de la lista). ","")
),
""
)</f>
        <v/>
      </c>
      <c r="GN33" s="46">
        <f>IF(AND($DS33,GK33),
IF(BK33="","Debes escribir el valor de la incapacidad. ",
IF( ISERR(_xlfn.NUMBERVALUE(BK33)), "El valor de la incapacidad debe ser un número válido. ", "")
),
""
)</f>
        <v/>
      </c>
      <c r="GO33" s="46">
        <f>CONCATENATE(BL33,BM33)&lt;&gt;""</f>
        <v/>
      </c>
      <c r="GP33" s="46">
        <f>IF(AND($DS33,GO33),
IF(BL33="","Debes escribir el número de días de licencia de maternidad o paternidad. ",
IF( IFERROR(INT(BL33),1.1) &lt;&gt; IFERROR(_xlfn.NUMBERVALUE(BL33),1), "La cantidad de días de licencia de maternidad o paternidad debe ser un número entero. ", "")
),
""
)</f>
        <v/>
      </c>
      <c r="GQ33" s="46">
        <f>IF(AND($DS33,GO33),
IF(BM33="","Debes escribir el valor de la licencia de maternidad o paternidad. ",
IF( ISERR(_xlfn.NUMBERVALUE(BM33)), "El valor de la licencia de maternidad o paternidad debe ser un número válido. ", "")
),
""
)</f>
        <v/>
      </c>
      <c r="GR33" s="46">
        <f>CONCATENATE(BN33,BO33)&lt;&gt;""</f>
        <v/>
      </c>
      <c r="GS33" s="46">
        <f>IF(AND($DS33,GR33),
IF(BN33="","Debes escribir el número de días de licencia remunerada. ",
IF( IFERROR(INT(BN33),1.1) &lt;&gt; IFERROR(_xlfn.NUMBERVALUE(BN33),1), "La cantidad de días de licencia remunerada debe ser un número entero. ", "")
),
""
)</f>
        <v/>
      </c>
      <c r="GT33" s="46">
        <f>IF(AND($DS33,GR33),
IF(BO33="","Debes escribir el valor de la licencia remunerada. ",
IF( ISERR(_xlfn.NUMBERVALUE(BO33)), "El valor de la licencia remunerada debe ser un número válido. ", "")
),
""
)</f>
        <v/>
      </c>
      <c r="GU33" s="46">
        <f>IF($DS33,
IF( AND(BP33&lt;&gt;"", ISERR(_xlfn.NUMBERVALUE(BP33))), "El valor de la licencia NO remunerada debe ser un número válido. ", "")
)</f>
        <v/>
      </c>
      <c r="GV33" s="46">
        <f>IF($DS33,
IF( AND(BQ33&lt;&gt;"", ISERR(_xlfn.NUMBERVALUE(BQ33))), "El valor de auxilios salariales debe ser un número válido. ", "")
)</f>
        <v/>
      </c>
      <c r="GW33" s="46">
        <f>IF($DS33,
IF( AND(BR33&lt;&gt;"", ISERR(_xlfn.NUMBERVALUE(BR33))), "El valor de auxilios NO salariales debe ser un número válido. ", "")
)</f>
        <v/>
      </c>
      <c r="GX33" s="46">
        <f>IF($DS33,
IF( AND(BS33&lt;&gt;"", ISERR(_xlfn.NUMBERVALUE(BS33))), "El valor de bonos salariales debe ser un número válido. ", "")
)</f>
        <v/>
      </c>
      <c r="GY33" s="46">
        <f>IF($DS33,
IF( AND(BT33&lt;&gt;"", ISERR(_xlfn.NUMBERVALUE(BT33))), "El valor de bonos NO salariales debe ser un número válido. ", "")
)</f>
        <v/>
      </c>
      <c r="GZ33" s="46">
        <f>IF($DS33,
IF( AND(BU33&lt;&gt;"", ISERR(_xlfn.NUMBERVALUE(BU33))), "El valor de bonos salariales de alimentación debe ser un número válido. ", "")
)</f>
        <v/>
      </c>
      <c r="HA33" s="46">
        <f>IF($DS33,
IF( AND(BV33&lt;&gt;"", ISERR(_xlfn.NUMBERVALUE(BV33))), "El valor de bonos NO salariales de alimentación debe ser un número válido. ", "")
)</f>
        <v/>
      </c>
      <c r="HB33" s="46">
        <f>IF($DS33,
IF( AND(BW33&lt;&gt;"", ISERR(_xlfn.NUMBERVALUE(BW33))), "El valor de bonificaciones salariales debe ser un número válido. ", "")
)</f>
        <v/>
      </c>
      <c r="HC33" s="46">
        <f>IF($DS33,
IF( AND(BX33&lt;&gt;"", ISERR(_xlfn.NUMBERVALUE(BX33))), "El valor de bonificaciones NO salariales debe ser un número válido. ", "")
)</f>
        <v/>
      </c>
      <c r="HD33" s="46">
        <f>IF($DS33,
IF( AND(BY33&lt;&gt;"", ISERR(_xlfn.NUMBERVALUE(BY33))), "El valor de compensaciones ordinarias debe ser un número válido. ", "")
)</f>
        <v/>
      </c>
      <c r="HE33" s="46">
        <f>IF($DS33,
IF( AND(BZ33&lt;&gt;"", ISERR(_xlfn.NUMBERVALUE(BZ33))), "El valor de compensaciones extraordinarias debe ser un número válido. ", "")
)</f>
        <v/>
      </c>
      <c r="HF33" s="46">
        <f>IF($DS33,
IF( AND(CA33&lt;&gt;"", ISERR(_xlfn.NUMBERVALUE(CA33))), "El valor de comisiones debe ser un número válido. ", "")
)</f>
        <v/>
      </c>
      <c r="HG33" s="46">
        <f>IF($DS33,
IF( AND(CB33&lt;&gt;"", ISERR(_xlfn.NUMBERVALUE(CB33))), "El valor de ausencia por huega debe ser un número válido. ", "")
)</f>
        <v/>
      </c>
      <c r="HH33" s="46">
        <f>IF($DS33,
IF( AND(CC33&lt;&gt;"", ISERR(_xlfn.NUMBERVALUE(CC33))), "El valor de anticipos debe ser un número válido. ", "")
)</f>
        <v/>
      </c>
      <c r="HI33" s="46">
        <f>IF($DS33,
IF( AND(CD33&lt;&gt;"", ISERR(_xlfn.NUMBERVALUE(CD33))), "El valor de pagos a terceros debe ser un número válido. ", "")
)</f>
        <v/>
      </c>
      <c r="HJ33" s="46">
        <f>IF($DS33,
IF( AND(CE33&lt;&gt;"", ISERR(_xlfn.NUMBERVALUE(CE33))), "El valor de dotación debe ser un número válido. ", "")
)</f>
        <v/>
      </c>
      <c r="HK33" s="46">
        <f>IF($DS33,
IF( AND(CF33&lt;&gt;"", ISERR(_xlfn.NUMBERVALUE(CF33))), "El valor de apoyo sostenibilidad debe ser un número válido. ", "")
)</f>
        <v/>
      </c>
      <c r="HL33" s="46">
        <f>IF($DS33,
IF( AND(CG33&lt;&gt;"", ISERR(_xlfn.NUMBERVALUE(CG33))), "El valor de teletrabajo debe ser un número válido. ", "")
)</f>
        <v/>
      </c>
      <c r="HM33" s="46">
        <f>IF($DS33,
IF( AND(CH33&lt;&gt;"", ISERR(_xlfn.NUMBERVALUE(CH33))), "El valor de bonificación de retiro debe ser un número válido. ", "")
)</f>
        <v/>
      </c>
      <c r="HN33" s="46">
        <f>IF($DS33,
IF( AND(CI33&lt;&gt;"", ISERR(_xlfn.NUMBERVALUE(CI33))), "El valor de indemnización de retiro debe ser un número válido. ", "")
)</f>
        <v/>
      </c>
      <c r="HO33" s="46">
        <f>IF($DS33,
IF( AND(CJ33&lt;&gt;"", ISERR(_xlfn.NUMBERVALUE(CJ33))), "El valor de reintegros debe ser un número válido. ", "")
)</f>
        <v/>
      </c>
      <c r="HP33" s="46">
        <f>CONCATENATE(CK33,CL33,CM33)&lt;&gt;""</f>
        <v/>
      </c>
      <c r="HQ33" s="46">
        <f>IF(AND($DS33,HP33),
IF(CK33="","Debes escribir la descripción de otro concepto no categorizado. ",""),
""
)</f>
        <v/>
      </c>
      <c r="HR33" s="46">
        <f>IF(AND($DS33,HP33),
IF(CONCATENATE(CL33,CM33)="","Debes escribir al menos un valor de concepto no categorizado (salarial o no salarial). ",
IF(ISERR(_xlfn.NUMBERVALUE(CL33)),"El valor salarial concepto no categorizado debe ser un número válido. ","")
),
""
)</f>
        <v/>
      </c>
      <c r="HS33" s="46">
        <f>IF(AND($DS33,HP33),
IF(CONCATENATE(CL33,CM33)="","Debes escribir al menos un valor de concepto no categorizado (salarial o no salarial). ",
IF(ISERR(_xlfn.NUMBERVALUE(CM33)),"El valor NO salarial concepto no categorizado debe ser un número válido. ","")
),
""
)</f>
        <v/>
      </c>
      <c r="HT33" s="46">
        <f>IF($DS33,
IF(CN33="","Debes escribir el porcentaje del aporte a salud. ",
IF( ISERR(_xlfn.NUMBERVALUE(CN33)), "El valor del porcentaje del aporte a salud debe ser un número válido. ", "")
)
)</f>
        <v/>
      </c>
      <c r="HU33" s="46">
        <f>IF($DS33,
IF(CO33="","Debes escribir el valor del aporte a salud. ",
IF( ISERR(_xlfn.NUMBERVALUE(CO33)), "El valor del aporte a salud debe ser un número válido. ", "")
)
)</f>
        <v/>
      </c>
      <c r="HV33" s="46">
        <f>IF($DS33,
IF( AND(CP33&lt;&gt;"", ISERR(_xlfn.NUMBERVALUE(CP33))), "El valor plan complementario debe ser un número válido. ", "")
)</f>
        <v/>
      </c>
      <c r="HW33" s="46">
        <f>IF($DS33,
IF(CQ33="","Debes escribir el porcentaje del aporte a pensión. ",
IF( ISERR(_xlfn.NUMBERVALUE(CQ33)), "El valor del porcentaje del aporte a pensión debe ser un número válido. ", "")
)
)</f>
        <v/>
      </c>
      <c r="HX33" s="46">
        <f>IF($DS33,
IF(CR33="","Debes escribir el valor del aporte a pensión. ",
IF( ISERR(_xlfn.NUMBERVALUE(CR33)), "El valor del aporte a salud debe ser un número válido. ", "")
)
)</f>
        <v/>
      </c>
      <c r="HY33" s="46">
        <f>IF($DS33,
IF( AND(CS33&lt;&gt;"", ISERR(_xlfn.NUMBERVALUE(CS33))), "El valor pensión voluntaria debe ser un número válido. ", "")
)</f>
        <v/>
      </c>
      <c r="HZ33" s="46">
        <f>CONCATENATE(CT33,CU33,CV33,CW33)&lt;&gt;""</f>
        <v/>
      </c>
      <c r="IA33" s="46">
        <f>IF(AND($DS33,HZ33),
IF(CT33="","Debes escribir el % del fondo de seguridad pensional. ",
IF( ISERR(_xlfn.NUMBERVALUE(CT33)), "El % del fondo de seguridad debe ser un número válido. ", "")
),
""
)</f>
        <v/>
      </c>
      <c r="IB33" s="46">
        <f>IF(AND($DS33,HZ33),
IF(CU33="","Debes escribir el valor del aporte al fondo de solidaridad pensional. ",
IF( ISERR(_xlfn.NUMBERVALUE(CU33)), "El valor del aporte al fondo de solidaridad pensional debe ser un número válido. ", "")
),
""
)</f>
        <v/>
      </c>
      <c r="IC33" s="46">
        <f>IF(AND($DS33,HZ33),
IF(CV33="","Debes escribir el % del fondo de subsistencia. ",
IF( ISERR(_xlfn.NUMBERVALUE(CV33)), "El % del fondo de subsistencia debe ser un número válido. ", "")
),
""
)</f>
        <v/>
      </c>
      <c r="ID33" s="46">
        <f>IF(AND($DS33,HZ33),
IF(CW33="","Debes escribir el valor del fondo de subsistencia. ",
IF( ISERR(_xlfn.NUMBERVALUE(CW33)), "El valor del fondo de subsistencia debe ser un número válido. ", "")
),
""
)</f>
        <v/>
      </c>
      <c r="IE33" s="46">
        <f>CONCATENATE(CX33,CY33)&lt;&gt;""</f>
        <v/>
      </c>
      <c r="IF33" s="46">
        <f>IF(AND($DS33,IE33),
IF(CX33="","Debes escribir el % de sindicato. ",
IF( ISERR(_xlfn.NUMBERVALUE(CX33)), "El % de sindicato debe ser un número válido. ", "")
),
""
)</f>
        <v/>
      </c>
      <c r="IG33" s="46">
        <f>IF(AND($DS33,IE33),
IF(CY33="","Debes escribir el valor del sindicato. ",
IF( ISERR(_xlfn.NUMBERVALUE(CY33)), "El valor del sindicato debe ser un número válido. ", "")
),
""
)</f>
        <v/>
      </c>
      <c r="IH33" s="46">
        <f>IF($DS33,
IF( AND(CZ33&lt;&gt;"", ISERR(_xlfn.NUMBERVALUE(CZ33))), "El valor de sanción pública debe ser un número válido. ", "")
)</f>
        <v/>
      </c>
      <c r="II33" s="46">
        <f>IF($DS33,
IF( AND(DA33&lt;&gt;"", ISERR(_xlfn.NUMBERVALUE(DA33))), "El valor de sanción privada debe ser un número válido. ", "")
)</f>
        <v/>
      </c>
      <c r="IJ33" s="46">
        <f>CONCATENATE(DB33,DC33)&lt;&gt;""</f>
        <v/>
      </c>
      <c r="IK33" s="46">
        <f>IF(AND($DS33,IJ33),
IF(DB33="","Debes escribir la descripción de libranza. ",""),
""
)</f>
        <v/>
      </c>
      <c r="IL33" s="46">
        <f>IF(AND($DS33,IJ33),
IF(DC33="","Debes escribir la cuota libranza. ",
IF(ISERR(_xlfn.NUMBERVALUE(DC33)),"El valor de la cuota libranza debe ser un número válido. ","")
),
""
)</f>
        <v/>
      </c>
      <c r="IM33" s="46">
        <f>IF($DS33,
IF( AND(DD33&lt;&gt;"", ISERR(_xlfn.NUMBERVALUE(DD33))), "El valor de pagos a terceros debe ser un número válido. ", "")
)</f>
        <v/>
      </c>
      <c r="IN33" s="46">
        <f>IF($DS33,
IF( AND(DE33&lt;&gt;"", ISERR(_xlfn.NUMBERVALUE(DE33))), "El valor de anticipos debe ser un número válido. ", "")
)</f>
        <v/>
      </c>
      <c r="IO33" s="46">
        <f>IF($DS33,
IF( AND(DF33&lt;&gt;"", ISERR(_xlfn.NUMBERVALUE(DF33))), "El valor de AFC debe ser un número válido. ", "")
)</f>
        <v/>
      </c>
      <c r="IP33" s="46">
        <f>IF($DS33,
IF( AND(DG33&lt;&gt;"", ISERR(_xlfn.NUMBERVALUE(DG33))), "El valor de rete-fuente debe ser un número válido. ", "")
)</f>
        <v/>
      </c>
      <c r="IQ33" s="46">
        <f>IF($DS33,
IF( AND(DH33&lt;&gt;"", ISERR(_xlfn.NUMBERVALUE(DH33))), "El valor de cooperativa de trabajo debe ser un número válido. ", "")
)</f>
        <v/>
      </c>
      <c r="IR33" s="46">
        <f>IF($DS33,
IF( AND(DI33&lt;&gt;"", ISERR(_xlfn.NUMBERVALUE(DI33))), "El valor de embargo fiscal debe ser un número válido. ", "")
)</f>
        <v/>
      </c>
      <c r="IS33" s="46">
        <f>IF($DS33,
IF( AND(DJ33&lt;&gt;"", ISERR(_xlfn.NUMBERVALUE(DJ33))), "El valor de educación debe ser un número válido. ", "")
)</f>
        <v/>
      </c>
      <c r="IT33" s="46">
        <f>IF($DS33,
IF( AND(DK33&lt;&gt;"", ISERR(_xlfn.NUMBERVALUE(DK33))), "El valor de reintegro debe ser un número válido. ", "")
)</f>
        <v/>
      </c>
      <c r="IU33" s="46">
        <f>IF($DS33,
IF( AND(DL33&lt;&gt;"", ISERR(_xlfn.NUMBERVALUE(DL33))), "El valor de deuda debe ser un número válido. ", "")
)</f>
        <v/>
      </c>
      <c r="IV33" s="46">
        <f>IF($DS33,
IF( AND(DM33&lt;&gt;"", ISERR(_xlfn.NUMBERVALUE(DM33))), "El valor de otras deducciones debe ser un número válido. ", "")
)</f>
        <v/>
      </c>
      <c r="IW33" s="46">
        <f>IF($DS33,
IF(DN33="","Debes escribir el valor de los devengos totales. ",
IF( ISERR(_xlfn.NUMBERVALUE(DN33)), "El valor de los devengos totales debe ser un número válido. ", "")
)
)</f>
        <v/>
      </c>
      <c r="IX33" s="46">
        <f>IF($DS33,
IF(DO33="","Debes escribir el valor de las deducciones totales. ",
IF( ISERR(_xlfn.NUMBERVALUE(DO33)), "El valor de las deducciones totales debe ser un número válido. ", "")
)
)</f>
        <v/>
      </c>
      <c r="IY33" s="46">
        <f>IF($DS33,
IF(DP33="","Debes escribir el valor del salario total. ",
IF( ISERR(_xlfn.NUMBERVALUE(DP33)), "El valor del salario total debe ser un número válido. ", "")
)
)</f>
        <v/>
      </c>
    </row>
    <row r="34">
      <c r="B34" s="48" t="n">
        <v>22</v>
      </c>
      <c r="C34" s="61">
        <f>IF(AND(DS34,DP34&lt;&gt;""),
IF(DQ34="","OK","Error"),
""
)</f>
        <v/>
      </c>
      <c r="D34" s="53" t="n"/>
      <c r="E34" s="52" t="n"/>
      <c r="F34" s="112" t="n"/>
      <c r="G34" s="52" t="n"/>
      <c r="H34" s="53" t="n"/>
      <c r="I34" s="52" t="n"/>
      <c r="J34" s="52" t="n"/>
      <c r="K34" s="53" t="n"/>
      <c r="L34" s="55" t="n"/>
      <c r="M34" s="108" t="n"/>
      <c r="N34" s="56" t="n"/>
      <c r="O34" s="52" t="n"/>
      <c r="P34" s="52" t="n"/>
      <c r="Q34" s="52" t="n"/>
      <c r="R34" s="52" t="n"/>
      <c r="S34" s="52" t="n"/>
      <c r="T34" s="53" t="n"/>
      <c r="U34" s="52" t="n"/>
      <c r="V34" s="52" t="n"/>
      <c r="W34" s="55" t="n"/>
      <c r="X34" s="55" t="n"/>
      <c r="Y34" s="52" t="n"/>
      <c r="Z34" s="55" t="n"/>
      <c r="AA34" s="52" t="n"/>
      <c r="AB34" s="53" t="n"/>
      <c r="AC34" s="53" t="n"/>
      <c r="AD34" s="53" t="n"/>
      <c r="AE34" s="177" t="n"/>
      <c r="AF34" s="113" t="n"/>
      <c r="AG34" s="177" t="n"/>
      <c r="AH34" s="178" t="n"/>
      <c r="AI34" s="178" t="n"/>
      <c r="AJ34" s="178" t="n"/>
      <c r="AK34" s="114" t="n"/>
      <c r="AL34" s="178" t="n"/>
      <c r="AM34" s="114" t="n"/>
      <c r="AN34" s="178" t="n"/>
      <c r="AO34" s="114" t="n"/>
      <c r="AP34" s="178" t="n"/>
      <c r="AQ34" s="114" t="n"/>
      <c r="AR34" s="178" t="n"/>
      <c r="AS34" s="114" t="n"/>
      <c r="AT34" s="178" t="n"/>
      <c r="AU34" s="114" t="n"/>
      <c r="AV34" s="178" t="n"/>
      <c r="AW34" s="114" t="n"/>
      <c r="AX34" s="178" t="n"/>
      <c r="AY34" s="114" t="n"/>
      <c r="AZ34" s="178" t="n"/>
      <c r="BA34" s="114" t="n"/>
      <c r="BB34" s="178" t="n"/>
      <c r="BC34" s="114" t="n"/>
      <c r="BD34" s="178" t="n"/>
      <c r="BE34" s="178" t="n"/>
      <c r="BF34" s="178" t="n"/>
      <c r="BG34" s="59" t="n"/>
      <c r="BH34" s="178" t="n"/>
      <c r="BI34" s="114" t="n"/>
      <c r="BJ34" s="53" t="n"/>
      <c r="BK34" s="178" t="n"/>
      <c r="BL34" s="114" t="n"/>
      <c r="BM34" s="178" t="n"/>
      <c r="BN34" s="114" t="n"/>
      <c r="BO34" s="178" t="n"/>
      <c r="BP34" s="178" t="n"/>
      <c r="BQ34" s="178" t="n"/>
      <c r="BR34" s="178" t="n"/>
      <c r="BS34" s="178" t="n"/>
      <c r="BT34" s="178" t="n"/>
      <c r="BU34" s="178" t="n"/>
      <c r="BV34" s="178" t="n"/>
      <c r="BW34" s="178" t="n"/>
      <c r="BX34" s="178" t="n"/>
      <c r="BY34" s="178" t="n"/>
      <c r="BZ34" s="178" t="n"/>
      <c r="CA34" s="178" t="n"/>
      <c r="CB34" s="178" t="n"/>
      <c r="CC34" s="178" t="n"/>
      <c r="CD34" s="178" t="n"/>
      <c r="CE34" s="178" t="n"/>
      <c r="CF34" s="178" t="n"/>
      <c r="CG34" s="178" t="n"/>
      <c r="CH34" s="178" t="n"/>
      <c r="CI34" s="178" t="n"/>
      <c r="CJ34" s="178" t="n"/>
      <c r="CK34" s="53" t="n"/>
      <c r="CL34" s="178" t="n"/>
      <c r="CM34" s="178" t="n"/>
      <c r="CN34" s="60" t="n"/>
      <c r="CO34" s="177" t="n"/>
      <c r="CP34" s="178" t="n"/>
      <c r="CQ34" s="60" t="n"/>
      <c r="CR34" s="177" t="n"/>
      <c r="CS34" s="178" t="n"/>
      <c r="CT34" s="59" t="n"/>
      <c r="CU34" s="178" t="n"/>
      <c r="CV34" s="59" t="n"/>
      <c r="CW34" s="178" t="n"/>
      <c r="CX34" s="59" t="n"/>
      <c r="CY34" s="178" t="n"/>
      <c r="CZ34" s="178" t="n"/>
      <c r="DA34" s="178" t="n"/>
      <c r="DB34" s="53" t="n"/>
      <c r="DC34" s="178" t="n"/>
      <c r="DD34" s="178" t="n"/>
      <c r="DE34" s="178" t="n"/>
      <c r="DF34" s="178" t="n"/>
      <c r="DG34" s="178" t="n"/>
      <c r="DH34" s="178" t="n"/>
      <c r="DI34" s="178" t="n"/>
      <c r="DJ34" s="178" t="n"/>
      <c r="DK34" s="178" t="n"/>
      <c r="DL34" s="178" t="n"/>
      <c r="DM34" s="178" t="n"/>
      <c r="DN34" s="177" t="n"/>
      <c r="DO34" s="177" t="n"/>
      <c r="DP34" s="177" t="n"/>
      <c r="DQ34" s="76">
        <f>IF(AND(DS34,DP34&lt;&gt;""),
CONCATENATE(DT34,DU34,DV34,DW34,DX34,DY34,DZ34,EA34,EB34,EC34,ED34,EE34,EF34,EG34,EH34,EI34,EJ34,EK34,EL34,EM34,EN34,EO34,EP34,EQ34,ES34,ET34,EU34,EV34,EW34,EX34,EY34,EZ34,FA34,FC34,FD34,FF34,FG34,FI34,FJ34,FL34,FM34,FO34,FP34,FR34,FS34,FU34,FV34,FX34,FY34,GA34,GB34,GD34,GE34,GF34,GH34,GI34,GJ34,GL34,GM34,GN34,GP34,GQ34,GS34,GT34,GU34,GV34,GW34,GX34,GY34,GZ34,HA34,HB34,HC34,HD34,HE34,HF34,HG34,HH34,HI34,HJ34,HK34,HL34,HM34,HN34,HO34,HQ34,HR34,HS34,HT34,HU34,HV34,HW34,HX34,HY34,IA34,IB34,IC34,ID34,IF34,IG34,IH34,II34,IK34,IL34,IM34,IN34,IO34,IP34,IQ34,IR34,IS34,IT34,IU34,IV34,IW34,IX34,IY34,IZ34),
""
)</f>
        <v/>
      </c>
      <c r="DR34" s="53" t="n"/>
      <c r="DS34" s="46">
        <f>CONCATENATE(D34,$E34,$F34,$G34,H34,$I34,$J34,K34,$L34,$M34,N34,$O34,$P34,$Q34,$R34,$S34,T34,$U34,$V34,$W34,$X34,$Y34,$Z34,$AA34,AB34,AC34,AD34,$AE34,$AF34,$AG34,AH34,AI34,AJ34,AK34,AL34,AM34,AN34,AO34,AP34,AQ34,AR34,AS34,AT34,AU34,AV34,AW34,AX34,AY34,AZ34,BA34,BB34,BC34,BD34,BE34,BF34,BG34,BH34,BI34,BJ34,BK34,BL34,BM34,BN34,BO34,BP34,BQ34,BR34,BS34,BT34,BU34,BV34,BW34,BX34,BY34,BZ34,CA34,CB34,CC34,CD34,CE34,CF34,CG34,CH34,CI34,CJ34,CK34,CL34,CM34,$CN34,$CO34,CP34,$CQ34,$CR34,CS34,CT34,CU34,CV34,CW34,CX34,CY34,CZ34,DA34,DB34,DC34,DD34,DE34,DF34,DG34,DH34,DI34,DJ34,DK34,DL34,DM34,$DN34,$DO34,$DP34,DR34)&lt;&gt;""</f>
        <v/>
      </c>
      <c r="DT34" s="46">
        <f>IF(AND($DS34,$E$4&lt;&gt;""),
IF(LEFT($E$4,2) = "1.",
IF(D34&lt;&gt;"","El CUNE sólo se envía en operaciones de novedad o ajuste. ",""),
IF(D34="","Debes escribir un CUNE válido para realizar operaciones de novedad o ajuste. ","")),
""
)</f>
        <v/>
      </c>
      <c r="DU34" s="46">
        <f>IF($DS34,
IF(E34="","Debes seleccionar el tipo de documento del empleado. ",
IF(_xlfn.IFNA(VLOOKUP(E34,TIPO_DE_DOCUMENTO,1,FALSE),-1)=-1,"El tipo de documento no es válido (por favor seleccionarlo de la lista). ","")
)
)</f>
        <v/>
      </c>
      <c r="DV34" s="46">
        <f>IF($DS34,
IF(F34="","Debes escribir el número de documento del empleado. ","")
)</f>
        <v/>
      </c>
      <c r="DW34" s="46">
        <f>IF($DS34,
IF(G34="","Debes escribir el primer nombre del empleado. ","")
)</f>
        <v/>
      </c>
      <c r="DY34" s="46">
        <f>IF($DS34,
IF(I34="","Debes escribir el primer apellido del empleado. ","")
)</f>
        <v/>
      </c>
      <c r="DZ34" s="46">
        <f>IF($DS34,
IF(J34="","Debes escribir el segundo apellido del empleado. ","")
)</f>
        <v/>
      </c>
      <c r="EB34" s="46">
        <f>IF($DS34,
IF(L34="","Debes escribir la fecha de ingreso del empleado. ",
IF(ISERR(DATE(YEAR(L34),MONTH(L34),DAY(L34))), "El valor ingresado en fecha de ingreso no tiene un formato válido. ","")
)
)</f>
        <v/>
      </c>
      <c r="EC34" s="46">
        <f>IF($DS34,
IF(M34="","Debes escribir el tiempo laborado. ",
IF( IFERROR(INT(M34),1.1) &lt;&gt; IFERROR(_xlfn.NUMBERVALUE(M34),1), "El valor de los días trabajados debe ser un número entero. ", "")
)
)</f>
        <v/>
      </c>
      <c r="ED34" s="46">
        <f>IF($DS34,
IF( AND(N34&lt;&gt;"", ISERR(DATE(YEAR(N34),MONTH(N34),DAY(N34))) ), "El valor ingresado en fecha de ingreso no tiene un formato válido. ",
IF( AND(N34&lt;&gt;"", $E$6&lt;&gt;"", DATE(YEAR(N34), MONTH(N34), 1) &lt;&gt; IFERROR(DATE(MID($E$6, 1, 4), MID($E$6, 6, 2),1), "1/1/1900") ), "La fecha de retiro debe estar dentro del período liquidado. ", "")
)
)</f>
        <v/>
      </c>
      <c r="EE34" s="46">
        <f>IF($DS34,
IF(O34="","Debes seleccionar el tipo de trabajador. ",
IF(_xlfn.IFNA(VLOOKUP(O34,TIPO_DE_TRABAJADOR,1,FALSE),-1)=-1,"El tipo de trabajador no es válido (por favor seleccionarlo de la lista). ","")
)
)</f>
        <v/>
      </c>
      <c r="EF34" s="46">
        <f>IF($DS34,
IF(P34="","Debes seleccionar si es un trabajador dependiente pensionado por vejez. ",
IF(_xlfn.IFNA(VLOOKUP(P34,SUBTIPO_DE_TRABAJADOR,1,FALSE),-1)=-1,"El tipo de trabajador dependiente pensionado por vejez no es válido (por favor seleccionarlo de la lista). ","")
)
)</f>
        <v/>
      </c>
      <c r="EG34" s="46">
        <f>IF($DS34,
IF(Q34="","Debes seleccionar el tipo de contrato del trabajador. ",
IF(_xlfn.IFNA(VLOOKUP(Q34,TIPO_DE_CONTRATO,1,FALSE),-1)=-1,"El tipo de contrato del trabajador no es válido (por favor seleccionarlo de la lista). ","")
)
)</f>
        <v/>
      </c>
      <c r="EH34" s="46">
        <f>IF($DS34,
IF(R34="","Debes seleccionar si es un salario integral. ",
IF(_xlfn.IFNA(VLOOKUP(R34,SI_NO,1,FALSE),-1)=-1,"Valor no válido para salario integral (por favor seleccionarlo de la lista). ","")
)
)</f>
        <v/>
      </c>
      <c r="EI34" s="46">
        <f>IF($DS34,
IF(S34="","Debes seleccionar si el trabajador realiza actividades de riesgo. ",
IF(_xlfn.IFNA(VLOOKUP(S34,SI_NO,1,FALSE),-1)=-1,"Valor no válido para actividad de alto riesgo (por favor seleccionarlo de la lista). ","")
)
)</f>
        <v/>
      </c>
      <c r="EK34" s="46">
        <f>IF($DS34,
IF(U34="","Debes escribir el código del municipio de residencia del trabajador. ",
IF(_xlfn.IFNA(VLOOKUP(U34,MUNICIPIO,1,FALSE),-1)=-1,"El municipio de residencia del trabajador es inválido (por favor seleccionarlo de la lista). ","")
)
)</f>
        <v/>
      </c>
      <c r="EL34" s="46">
        <f>IF($DS34,
IF(V34="","Debes escribir el la dirección de residendia del trabajador. ","")
)</f>
        <v/>
      </c>
      <c r="EM34" s="46">
        <f>IF($DS34,
IF(W34="","Debes escribir la fecha de inicio de la liquidación. ",
IF(ISERR(DATE(YEAR(W34),MONTH(W34),DAY(W34))),"El valor ingresado en fecha de inicio de liquidación no tiene un formato válido. ",
IF( AND($E$6&lt;&gt;"", DATE(YEAR(W34), MONTH(W34), 1) &lt;&gt; IFERROR(DATE(MID($E$6, 1, 4), MID($E$6, 6, 2),1), "1/1/1900") ), "La fecha de inicio de la liquidación debe estar dentro del período liquidado. ", "")
)
)
)</f>
        <v/>
      </c>
      <c r="EN34" s="46">
        <f>IF($DS34,
IF(X34="","Debes escribir la fecha de fin de la liquidación. ",
IF(ISERR(DATE(YEAR(X34),MONTH(X34),DAY(X34))),"El valor ingresado en fecha de fin de liquidación no tiene un formato válido. ",
IF( AND($E$6&lt;&gt;"", DATE(YEAR(X34), MONTH(X34), 1) &lt;&gt; IFERROR(DATE(MID($E$6, 1, 4), MID($E$6, 6, 2),1), "1/1/1900") ), "La fecha de fin de la liquidación debe estar dentro del período liquidado. ", "")
)
)
)</f>
        <v/>
      </c>
      <c r="EO34" s="46">
        <f>IF($DS34,
IF(Y34="","Debes escribir la frecuencia de pago del trabajador. ",
IF(_xlfn.IFNA(VLOOKUP(Y34,PERÍODO_DE_NÓMINA,1,FALSE),-1)=-1,"La frecuencia de pago es inválida (por favor seleccionarlo de la lista). ","")
)
)</f>
        <v/>
      </c>
      <c r="EP34" s="46">
        <f>IF($DS34,
IF(Z34="","Debes escribir la fecha de pago. ",
IF(ISERR(DATE(YEAR(Z34),MONTH(Z34),DAY(Z34))), "El valor ingresado en fecha de pago no tiene un formato válido. ","")
)
)</f>
        <v/>
      </c>
      <c r="EQ34" s="46">
        <f>IF($DS34,
IF(AA34="","Debes escribir el medio de pago. ",
IF(_xlfn.IFNA(VLOOKUP(AA34,MEDIOS_DE_PAGO,1,FALSE),-1)=-1,"El medio de pago es inválido (por favor seleccionarlo de la lista). ","")
)
)</f>
        <v/>
      </c>
      <c r="ER34" s="46">
        <f>OR(AA34='Tablas '!$T$4,AA34='Tablas '!$T$7,AA34='Tablas '!$T$8,AA34='Tablas '!$T$11)</f>
        <v/>
      </c>
      <c r="ES34" s="46">
        <f>IF(AND($DS34,ER34),
IF(AB34="","Debes escribir la entidad bancaria. ",""),
""
)</f>
        <v/>
      </c>
      <c r="ET34" s="46">
        <f>IF(AND($DS34,ER34),
IF(AC34="","Debes escribir el tipo de cuenta bancaria. ",
IF(_xlfn.IFNA(VLOOKUP(AC34,TIPO_DE_CUENTA,1,FALSE),-1)=-1,"El tipo de cuenta bancaria es inválida (por favor seleccionarlo de la lista). ","")
),
""
)</f>
        <v/>
      </c>
      <c r="EU34" s="46">
        <f>IF(AND($DS34,ER34),
IF(AD34="","Debes escribir el número de cuenta bancaria. ",""),
""
)</f>
        <v/>
      </c>
      <c r="EV34" s="46">
        <f>IF($DS34,
IF(AE34="","Debes escribir el valor del sueldo básico. ",
IF( ISERR(_xlfn.NUMBERVALUE(AE34)), "El valor del sueldo básico debe ser un número válido. ", "")
)
)</f>
        <v/>
      </c>
      <c r="EW34" s="46">
        <f>IF($DS34,
IF(AF34="","Debes escribir el número de días trabajados. ",
IF( IFERROR(INT(AF34),1.1) &lt;&gt; IFERROR(_xlfn.NUMBERVALUE(AF34),1), "La cantidad de días trabajados debe ser un número entero. ", "")
)
)</f>
        <v/>
      </c>
      <c r="EX34" s="46">
        <f>IF($DS34,
IF(AG34="","Debes escribir el valor del sueldo trabajado. ",
IF( ISERR(_xlfn.NUMBERVALUE(AG34)), "El valor del sueldo trabajado debe ser un número válido. ", "")
)
)</f>
        <v/>
      </c>
      <c r="EY34" s="46">
        <f>IF($DS34,
IF( AND(AH34&lt;&gt;"", ISERR(_xlfn.NUMBERVALUE(AH34))), "El valor del auxilio de transporte debe ser un número válido. ", "")
)</f>
        <v/>
      </c>
      <c r="EZ34" s="46">
        <f>IF($DS34,
IF( AND(AI34&lt;&gt;"", ISERR(_xlfn.NUMBERVALUE(AI34))), "El valor de viáticos salariales debe ser un número válido. ", "")
)</f>
        <v/>
      </c>
      <c r="FA34" s="46">
        <f>IF($DS34,
IF( AND(AJ34&lt;&gt;"", ISERR(_xlfn.NUMBERVALUE(AJ34))), "El valor de viáticos NO salariales debe ser un número válido. ", "")
)</f>
        <v/>
      </c>
      <c r="FB34" s="46">
        <f>CONCATENATE(AK34,AL34)&lt;&gt;""</f>
        <v/>
      </c>
      <c r="FC34" s="46">
        <f>IF(AND($DS34,FB34),
IF(AK34="","Debes escribir el número de horas extras diurnas. ",
IF( IFERROR(INT(AK34),1.1) &lt;&gt; IFERROR(_xlfn.NUMBERVALUE(AK34),1), "La cantidad de horas extras diurnas debe ser un número entero. ", "")
),
""
)</f>
        <v/>
      </c>
      <c r="FD34" s="46">
        <f>IF(AND($DS34,FB34),
IF(AL34="","Debes escribir el valor de las horas extras diurnas. ",
IF( ISERR(_xlfn.NUMBERVALUE(AL34)), "El valor de las horas extras duirnas debe ser un número válido. ", "")
),
""
)</f>
        <v/>
      </c>
      <c r="FE34" s="46">
        <f>CONCATENATE(AM34,AN34)&lt;&gt;""</f>
        <v/>
      </c>
      <c r="FF34" s="46">
        <f>IF(AND($DS34,FE34),
IF(AM34="","Debes escribir el número de horas extras nocturnas. ",
IF( IFERROR(INT(AM34),1.1) &lt;&gt; IFERROR(_xlfn.NUMBERVALUE(AM34),1), "La cantidad de horas extras nocturnas debe ser un número entero. ", "")
),
""
)</f>
        <v/>
      </c>
      <c r="FG34" s="46">
        <f>IF(AND($DS34,FE34),
IF(AN34="","Debes escribir el valor de las horas extras nocturnas. ",
IF( ISERR(_xlfn.NUMBERVALUE(AN34)), "El valor de las horas extras nocturnas debe ser un número válido. ", "")
),
""
)</f>
        <v/>
      </c>
      <c r="FH34" s="46">
        <f>CONCATENATE(AO34,AP34)&lt;&gt;""</f>
        <v/>
      </c>
      <c r="FI34" s="46">
        <f>IF(AND($DS34,FH34),
IF(AO34="","Debes escribir el número de horas extras diurnas dominicales y festivas. ",
IF( IFERROR(INT(AO34),1.1) &lt;&gt; IFERROR(_xlfn.NUMBERVALUE(AO34),1), "La cantidad de horas extras diurnas dominicales y festivas debe ser un número entero. ", "")
),
""
)</f>
        <v/>
      </c>
      <c r="FJ34" s="46">
        <f>IF(AND($DS34,FH34),
IF(AP34="","Debes escribir el valor de las horas extras diurnas dominicales y festivas. ",
IF( ISERR(_xlfn.NUMBERVALUE(AP34)), "El valor de las horas extras diurnas dominicales y festivas debe ser un número válido. ", "")
),
""
)</f>
        <v/>
      </c>
      <c r="FK34" s="46">
        <f>CONCATENATE(AQ34,AR34)&lt;&gt;""</f>
        <v/>
      </c>
      <c r="FL34" s="46">
        <f>IF(AND($DS34,FK34),
IF(AQ34="","Debes escribir el número de horas extras nocturnas dominicales y festivas. ",
IF( IFERROR(INT(AQ34),1.1) &lt;&gt; IFERROR(_xlfn.NUMBERVALUE(AQ34),1), "La cantidad de horas extras nocturnas dominicales y festivas debe ser un número entero. ", "")
),
""
)</f>
        <v/>
      </c>
      <c r="FM34" s="46">
        <f>IF(AND($DS34,FK34),
IF(AR34="","Debes escribir el valor de las horas extras nocturnas dominicales y festivas. ",
IF( ISERR(_xlfn.NUMBERVALUE(AR34)), "El valor de las horas extras nocturnas dominicales y festivas debe ser un número válido. ", "")
),
""
)</f>
        <v/>
      </c>
      <c r="FN34" s="46">
        <f>CONCATENATE(AS34,AT34)&lt;&gt;""</f>
        <v/>
      </c>
      <c r="FO34" s="46">
        <f>IF(AND($DS34,FN34),
IF(AS34="","Debes escribir el número de horas recargo nocturno. ",
IF( IFERROR(INT(AS34),1.1) &lt;&gt; IFERROR(_xlfn.NUMBERVALUE(AS34),1), "La cantidad de horas recargo nocturno debe ser un número entero. ", "")
),
""
)</f>
        <v/>
      </c>
      <c r="FP34" s="46">
        <f>IF(AND($DS34,FN34),
IF(AT34="","Debes escribir el valor de las horas recargo nocturno. ",
IF( ISERR(_xlfn.NUMBERVALUE(AT34)), "El valor de las horas recargo nocturno debe ser un número válido. ", "")
),
""
)</f>
        <v/>
      </c>
      <c r="FQ34" s="46">
        <f>CONCATENATE(AU34,AV34)&lt;&gt;""</f>
        <v/>
      </c>
      <c r="FR34" s="46">
        <f>IF(AND($DS34,FQ34),
IF(AU34="","Debes escribir el número de horas recargo diurno dominical y festivo. ",
IF( IFERROR(INT(AU34),1.1) &lt;&gt; IFERROR(_xlfn.NUMBERVALUE(AU34),1), "La cantidad de horas recargo diurno dominical y festivo debe ser un número entero. ", "")
),
""
)</f>
        <v/>
      </c>
      <c r="FS34" s="46">
        <f>IF(AND($DS34,FQ34),
IF(AV34="","Debes escribir el valor de las horas recargo diurno dominical y festivo. ",
IF( ISERR(_xlfn.NUMBERVALUE(AV34)), "El valor de las horas recargo diurno dominical y festivo debe ser un número válido. ", "")
),
""
)</f>
        <v/>
      </c>
      <c r="FT34" s="46">
        <f>CONCATENATE(AW34,AX34)&lt;&gt;""</f>
        <v/>
      </c>
      <c r="FU34" s="46">
        <f>IF(AND($DS34,FT34),
IF(AW34="","Debes escribir el número de horas recargo nocturno dominical y festivo. ",
IF( IFERROR(INT(AW34),1.1) &lt;&gt; IFERROR(_xlfn.NUMBERVALUE(AW34),1), "La cantidad de horas recargo nocturno dominical y festivo debe ser un número entero. ", "")
),
""
)</f>
        <v/>
      </c>
      <c r="FV34" s="46">
        <f>IF(AND($DS34,FT34),
IF(AX34="","Debes escribir el valor de las horas recargo nocturno dominical y festivo. ",
IF( ISERR(_xlfn.NUMBERVALUE(AX34)), "El valor de las horas recargo nocturno dominical y festivo debe ser un número válido. ", "")
),
""
)</f>
        <v/>
      </c>
      <c r="FW34" s="46">
        <f>CONCATENATE(AY34,AZ34)&lt;&gt;""</f>
        <v/>
      </c>
      <c r="FX34" s="46">
        <f>IF(AND($DS34,FW34),
IF(AY34="","Debes escribir el número de días de vacaciones comunes. ",
IF( IFERROR(INT(AY34),1.1) &lt;&gt; IFERROR(_xlfn.NUMBERVALUE(AY34),1), "La cantidad de días de vacaciones comunes debe ser un número entero. ", "")
),
""
)</f>
        <v/>
      </c>
      <c r="FY34" s="46">
        <f>IF(AND($DS34,FW34),
IF(AZ34="","Debes escribir el valor de las vacaciones comunes. ",
IF( ISERR(_xlfn.NUMBERVALUE(AZ34)), "El valor de las vacaciones comunes debe ser un número válido. ", "")
),
""
)</f>
        <v/>
      </c>
      <c r="FZ34" s="46">
        <f>CONCATENATE(BA34,BB34)&lt;&gt;""</f>
        <v/>
      </c>
      <c r="GA34" s="46">
        <f>IF(AND($DS34,FZ34),
IF(BA34="","Debes escribir el número de días de vacaciones compensadas. ",
IF( IFERROR(INT(BA34),1.1) &lt;&gt; IFERROR(_xlfn.NUMBERVALUE(BA34),1), "La cantidad de días de vacaciones compensadas debe ser un número entero. ", "")
),
""
)</f>
        <v/>
      </c>
      <c r="GB34" s="46">
        <f>IF(AND($DS34,FZ34),
IF(BB34="","Debes escribir el valor de las vacaciones compensadas. ",
IF( ISERR(_xlfn.NUMBERVALUE(BB34)), "El valor de las vacaciones compensadas debe ser un número válido. ", "")
),
""
)</f>
        <v/>
      </c>
      <c r="GC34" s="46">
        <f>CONCATENATE(BC34,BD34)&lt;&gt;""</f>
        <v/>
      </c>
      <c r="GD34" s="46">
        <f>IF(AND($DS34,GC34),
IF(BC34="","Debes escribir el número de días de prima salarial. ",
IF( IFERROR(INT(BC34),1.1) &lt;&gt; IFERROR(_xlfn.NUMBERVALUE(BC34),1), "La cantidad de días de prima salarial debe ser un número entero. ", "")
),
""
)</f>
        <v/>
      </c>
      <c r="GE34" s="46">
        <f>IF(AND($DS34,GC34),
IF(BD34="","Debes escribir el valor de los días de prima salarial. ",
IF( ISERR(_xlfn.NUMBERVALUE(BD34)), "El valor de los días de prima salarial debe ser un número válido. ", "")
),
""
)</f>
        <v/>
      </c>
      <c r="GF34" s="46">
        <f>IF($DS34,
IF( AND(BE34&lt;&gt;"", ISERR(_xlfn.NUMBERVALUE(BE34))), "El valor de la prima NO saliarial debe ser un número válido. ", "")
)</f>
        <v/>
      </c>
      <c r="GG34" s="46">
        <f>CONCATENATE(BF34,BG34,BH34)&lt;&gt;""</f>
        <v/>
      </c>
      <c r="GH34" s="46">
        <f>IF(AND($DS34,GG34),
IF(BF34="","Debes escribir el valor de las cesantías. ",
IF( ISERR(_xlfn.NUMBERVALUE(BF34)), "El valor de las cesantías debe ser un número válido. ", "")
),
""
)</f>
        <v/>
      </c>
      <c r="GI34" s="46">
        <f>IF(AND($DS34,GG34),
IF(BG34="","Debes escribir el % de cesantías. ",
IF( ISERR(_xlfn.NUMBERVALUE(BG34)), "El % de cesantías debe ser un número válido. ", "")
),
""
)</f>
        <v/>
      </c>
      <c r="GJ34" s="46">
        <f>IF(AND($DS34,GG34),
IF(BH34="","Debes escribir el valor de intereses de cesantías. ",
IF( ISERR(_xlfn.NUMBERVALUE(BH34)), "El valor de intereses de cesantías debe ser un número válido. ", "")
),
""
)</f>
        <v/>
      </c>
      <c r="GK34" s="46">
        <f>CONCATENATE(BI34,BJ34,BK34)&lt;&gt;""</f>
        <v/>
      </c>
      <c r="GL34" s="46">
        <f>IF(AND($DS34,GK34),
IF(BI34="","Debes escribir el número de días de incapacidad. ",
IF( IFERROR(INT(BI34),1.1) &lt;&gt; IFERROR(_xlfn.NUMBERVALUE(BI34),1), "La cantidad de días de incapacidad debe ser un número entero. ", "")
),
""
)</f>
        <v/>
      </c>
      <c r="GM34" s="46">
        <f>IF(AND($DS34,GK34),
IF(BJ34="","Debes escribir el tipo de incapacidad. ",
IF(_xlfn.IFNA(VLOOKUP(BJ34,TIPO_DE_INCAPACIDAD,1,FALSE),-1)=-1,"El tipo de incapacidad es inválida (por favor seleccionarlo de la lista). ","")
),
""
)</f>
        <v/>
      </c>
      <c r="GN34" s="46">
        <f>IF(AND($DS34,GK34),
IF(BK34="","Debes escribir el valor de la incapacidad. ",
IF( ISERR(_xlfn.NUMBERVALUE(BK34)), "El valor de la incapacidad debe ser un número válido. ", "")
),
""
)</f>
        <v/>
      </c>
      <c r="GO34" s="46">
        <f>CONCATENATE(BL34,BM34)&lt;&gt;""</f>
        <v/>
      </c>
      <c r="GP34" s="46">
        <f>IF(AND($DS34,GO34),
IF(BL34="","Debes escribir el número de días de licencia de maternidad o paternidad. ",
IF( IFERROR(INT(BL34),1.1) &lt;&gt; IFERROR(_xlfn.NUMBERVALUE(BL34),1), "La cantidad de días de licencia de maternidad o paternidad debe ser un número entero. ", "")
),
""
)</f>
        <v/>
      </c>
      <c r="GQ34" s="46">
        <f>IF(AND($DS34,GO34),
IF(BM34="","Debes escribir el valor de la licencia de maternidad o paternidad. ",
IF( ISERR(_xlfn.NUMBERVALUE(BM34)), "El valor de la licencia de maternidad o paternidad debe ser un número válido. ", "")
),
""
)</f>
        <v/>
      </c>
      <c r="GR34" s="46">
        <f>CONCATENATE(BN34,BO34)&lt;&gt;""</f>
        <v/>
      </c>
      <c r="GS34" s="46">
        <f>IF(AND($DS34,GR34),
IF(BN34="","Debes escribir el número de días de licencia remunerada. ",
IF( IFERROR(INT(BN34),1.1) &lt;&gt; IFERROR(_xlfn.NUMBERVALUE(BN34),1), "La cantidad de días de licencia remunerada debe ser un número entero. ", "")
),
""
)</f>
        <v/>
      </c>
      <c r="GT34" s="46">
        <f>IF(AND($DS34,GR34),
IF(BO34="","Debes escribir el valor de la licencia remunerada. ",
IF( ISERR(_xlfn.NUMBERVALUE(BO34)), "El valor de la licencia remunerada debe ser un número válido. ", "")
),
""
)</f>
        <v/>
      </c>
      <c r="GU34" s="46">
        <f>IF($DS34,
IF( AND(BP34&lt;&gt;"", ISERR(_xlfn.NUMBERVALUE(BP34))), "El valor de la licencia NO remunerada debe ser un número válido. ", "")
)</f>
        <v/>
      </c>
      <c r="GV34" s="46">
        <f>IF($DS34,
IF( AND(BQ34&lt;&gt;"", ISERR(_xlfn.NUMBERVALUE(BQ34))), "El valor de auxilios salariales debe ser un número válido. ", "")
)</f>
        <v/>
      </c>
      <c r="GW34" s="46">
        <f>IF($DS34,
IF( AND(BR34&lt;&gt;"", ISERR(_xlfn.NUMBERVALUE(BR34))), "El valor de auxilios NO salariales debe ser un número válido. ", "")
)</f>
        <v/>
      </c>
      <c r="GX34" s="46">
        <f>IF($DS34,
IF( AND(BS34&lt;&gt;"", ISERR(_xlfn.NUMBERVALUE(BS34))), "El valor de bonos salariales debe ser un número válido. ", "")
)</f>
        <v/>
      </c>
      <c r="GY34" s="46">
        <f>IF($DS34,
IF( AND(BT34&lt;&gt;"", ISERR(_xlfn.NUMBERVALUE(BT34))), "El valor de bonos NO salariales debe ser un número válido. ", "")
)</f>
        <v/>
      </c>
      <c r="GZ34" s="46">
        <f>IF($DS34,
IF( AND(BU34&lt;&gt;"", ISERR(_xlfn.NUMBERVALUE(BU34))), "El valor de bonos salariales de alimentación debe ser un número válido. ", "")
)</f>
        <v/>
      </c>
      <c r="HA34" s="46">
        <f>IF($DS34,
IF( AND(BV34&lt;&gt;"", ISERR(_xlfn.NUMBERVALUE(BV34))), "El valor de bonos NO salariales de alimentación debe ser un número válido. ", "")
)</f>
        <v/>
      </c>
      <c r="HB34" s="46">
        <f>IF($DS34,
IF( AND(BW34&lt;&gt;"", ISERR(_xlfn.NUMBERVALUE(BW34))), "El valor de bonificaciones salariales debe ser un número válido. ", "")
)</f>
        <v/>
      </c>
      <c r="HC34" s="46">
        <f>IF($DS34,
IF( AND(BX34&lt;&gt;"", ISERR(_xlfn.NUMBERVALUE(BX34))), "El valor de bonificaciones NO salariales debe ser un número válido. ", "")
)</f>
        <v/>
      </c>
      <c r="HD34" s="46">
        <f>IF($DS34,
IF( AND(BY34&lt;&gt;"", ISERR(_xlfn.NUMBERVALUE(BY34))), "El valor de compensaciones ordinarias debe ser un número válido. ", "")
)</f>
        <v/>
      </c>
      <c r="HE34" s="46">
        <f>IF($DS34,
IF( AND(BZ34&lt;&gt;"", ISERR(_xlfn.NUMBERVALUE(BZ34))), "El valor de compensaciones extraordinarias debe ser un número válido. ", "")
)</f>
        <v/>
      </c>
      <c r="HF34" s="46">
        <f>IF($DS34,
IF( AND(CA34&lt;&gt;"", ISERR(_xlfn.NUMBERVALUE(CA34))), "El valor de comisiones debe ser un número válido. ", "")
)</f>
        <v/>
      </c>
      <c r="HG34" s="46">
        <f>IF($DS34,
IF( AND(CB34&lt;&gt;"", ISERR(_xlfn.NUMBERVALUE(CB34))), "El valor de ausencia por huega debe ser un número válido. ", "")
)</f>
        <v/>
      </c>
      <c r="HH34" s="46">
        <f>IF($DS34,
IF( AND(CC34&lt;&gt;"", ISERR(_xlfn.NUMBERVALUE(CC34))), "El valor de anticipos debe ser un número válido. ", "")
)</f>
        <v/>
      </c>
      <c r="HI34" s="46">
        <f>IF($DS34,
IF( AND(CD34&lt;&gt;"", ISERR(_xlfn.NUMBERVALUE(CD34))), "El valor de pagos a terceros debe ser un número válido. ", "")
)</f>
        <v/>
      </c>
      <c r="HJ34" s="46">
        <f>IF($DS34,
IF( AND(CE34&lt;&gt;"", ISERR(_xlfn.NUMBERVALUE(CE34))), "El valor de dotación debe ser un número válido. ", "")
)</f>
        <v/>
      </c>
      <c r="HK34" s="46">
        <f>IF($DS34,
IF( AND(CF34&lt;&gt;"", ISERR(_xlfn.NUMBERVALUE(CF34))), "El valor de apoyo sostenibilidad debe ser un número válido. ", "")
)</f>
        <v/>
      </c>
      <c r="HL34" s="46">
        <f>IF($DS34,
IF( AND(CG34&lt;&gt;"", ISERR(_xlfn.NUMBERVALUE(CG34))), "El valor de teletrabajo debe ser un número válido. ", "")
)</f>
        <v/>
      </c>
      <c r="HM34" s="46">
        <f>IF($DS34,
IF( AND(CH34&lt;&gt;"", ISERR(_xlfn.NUMBERVALUE(CH34))), "El valor de bonificación de retiro debe ser un número válido. ", "")
)</f>
        <v/>
      </c>
      <c r="HN34" s="46">
        <f>IF($DS34,
IF( AND(CI34&lt;&gt;"", ISERR(_xlfn.NUMBERVALUE(CI34))), "El valor de indemnización de retiro debe ser un número válido. ", "")
)</f>
        <v/>
      </c>
      <c r="HO34" s="46">
        <f>IF($DS34,
IF( AND(CJ34&lt;&gt;"", ISERR(_xlfn.NUMBERVALUE(CJ34))), "El valor de reintegros debe ser un número válido. ", "")
)</f>
        <v/>
      </c>
      <c r="HP34" s="46">
        <f>CONCATENATE(CK34,CL34,CM34)&lt;&gt;""</f>
        <v/>
      </c>
      <c r="HQ34" s="46">
        <f>IF(AND($DS34,HP34),
IF(CK34="","Debes escribir la descripción de otro concepto no categorizado. ",""),
""
)</f>
        <v/>
      </c>
      <c r="HR34" s="46">
        <f>IF(AND($DS34,HP34),
IF(CONCATENATE(CL34,CM34)="","Debes escribir al menos un valor de concepto no categorizado (salarial o no salarial). ",
IF(ISERR(_xlfn.NUMBERVALUE(CL34)),"El valor salarial concepto no categorizado debe ser un número válido. ","")
),
""
)</f>
        <v/>
      </c>
      <c r="HS34" s="46">
        <f>IF(AND($DS34,HP34),
IF(CONCATENATE(CL34,CM34)="","Debes escribir al menos un valor de concepto no categorizado (salarial o no salarial). ",
IF(ISERR(_xlfn.NUMBERVALUE(CM34)),"El valor NO salarial concepto no categorizado debe ser un número válido. ","")
),
""
)</f>
        <v/>
      </c>
      <c r="HT34" s="46">
        <f>IF($DS34,
IF(CN34="","Debes escribir el porcentaje del aporte a salud. ",
IF( ISERR(_xlfn.NUMBERVALUE(CN34)), "El valor del porcentaje del aporte a salud debe ser un número válido. ", "")
)
)</f>
        <v/>
      </c>
      <c r="HU34" s="46">
        <f>IF($DS34,
IF(CO34="","Debes escribir el valor del aporte a salud. ",
IF( ISERR(_xlfn.NUMBERVALUE(CO34)), "El valor del aporte a salud debe ser un número válido. ", "")
)
)</f>
        <v/>
      </c>
      <c r="HV34" s="46">
        <f>IF($DS34,
IF( AND(CP34&lt;&gt;"", ISERR(_xlfn.NUMBERVALUE(CP34))), "El valor plan complementario debe ser un número válido. ", "")
)</f>
        <v/>
      </c>
      <c r="HW34" s="46">
        <f>IF($DS34,
IF(CQ34="","Debes escribir el porcentaje del aporte a pensión. ",
IF( ISERR(_xlfn.NUMBERVALUE(CQ34)), "El valor del porcentaje del aporte a pensión debe ser un número válido. ", "")
)
)</f>
        <v/>
      </c>
      <c r="HX34" s="46">
        <f>IF($DS34,
IF(CR34="","Debes escribir el valor del aporte a pensión. ",
IF( ISERR(_xlfn.NUMBERVALUE(CR34)), "El valor del aporte a salud debe ser un número válido. ", "")
)
)</f>
        <v/>
      </c>
      <c r="HY34" s="46">
        <f>IF($DS34,
IF( AND(CS34&lt;&gt;"", ISERR(_xlfn.NUMBERVALUE(CS34))), "El valor pensión voluntaria debe ser un número válido. ", "")
)</f>
        <v/>
      </c>
      <c r="HZ34" s="46">
        <f>CONCATENATE(CT34,CU34,CV34,CW34)&lt;&gt;""</f>
        <v/>
      </c>
      <c r="IA34" s="46">
        <f>IF(AND($DS34,HZ34),
IF(CT34="","Debes escribir el % del fondo de seguridad pensional. ",
IF( ISERR(_xlfn.NUMBERVALUE(CT34)), "El % del fondo de seguridad debe ser un número válido. ", "")
),
""
)</f>
        <v/>
      </c>
      <c r="IB34" s="46">
        <f>IF(AND($DS34,HZ34),
IF(CU34="","Debes escribir el valor del aporte al fondo de solidaridad pensional. ",
IF( ISERR(_xlfn.NUMBERVALUE(CU34)), "El valor del aporte al fondo de solidaridad pensional debe ser un número válido. ", "")
),
""
)</f>
        <v/>
      </c>
      <c r="IC34" s="46">
        <f>IF(AND($DS34,HZ34),
IF(CV34="","Debes escribir el % del fondo de subsistencia. ",
IF( ISERR(_xlfn.NUMBERVALUE(CV34)), "El % del fondo de subsistencia debe ser un número válido. ", "")
),
""
)</f>
        <v/>
      </c>
      <c r="ID34" s="46">
        <f>IF(AND($DS34,HZ34),
IF(CW34="","Debes escribir el valor del fondo de subsistencia. ",
IF( ISERR(_xlfn.NUMBERVALUE(CW34)), "El valor del fondo de subsistencia debe ser un número válido. ", "")
),
""
)</f>
        <v/>
      </c>
      <c r="IE34" s="46">
        <f>CONCATENATE(CX34,CY34)&lt;&gt;""</f>
        <v/>
      </c>
      <c r="IF34" s="46">
        <f>IF(AND($DS34,IE34),
IF(CX34="","Debes escribir el % de sindicato. ",
IF( ISERR(_xlfn.NUMBERVALUE(CX34)), "El % de sindicato debe ser un número válido. ", "")
),
""
)</f>
        <v/>
      </c>
      <c r="IG34" s="46">
        <f>IF(AND($DS34,IE34),
IF(CY34="","Debes escribir el valor del sindicato. ",
IF( ISERR(_xlfn.NUMBERVALUE(CY34)), "El valor del sindicato debe ser un número válido. ", "")
),
""
)</f>
        <v/>
      </c>
      <c r="IH34" s="46">
        <f>IF($DS34,
IF( AND(CZ34&lt;&gt;"", ISERR(_xlfn.NUMBERVALUE(CZ34))), "El valor de sanción pública debe ser un número válido. ", "")
)</f>
        <v/>
      </c>
      <c r="II34" s="46">
        <f>IF($DS34,
IF( AND(DA34&lt;&gt;"", ISERR(_xlfn.NUMBERVALUE(DA34))), "El valor de sanción privada debe ser un número válido. ", "")
)</f>
        <v/>
      </c>
      <c r="IJ34" s="46">
        <f>CONCATENATE(DB34,DC34)&lt;&gt;""</f>
        <v/>
      </c>
      <c r="IK34" s="46">
        <f>IF(AND($DS34,IJ34),
IF(DB34="","Debes escribir la descripción de libranza. ",""),
""
)</f>
        <v/>
      </c>
      <c r="IL34" s="46">
        <f>IF(AND($DS34,IJ34),
IF(DC34="","Debes escribir la cuota libranza. ",
IF(ISERR(_xlfn.NUMBERVALUE(DC34)),"El valor de la cuota libranza debe ser un número válido. ","")
),
""
)</f>
        <v/>
      </c>
      <c r="IM34" s="46">
        <f>IF($DS34,
IF( AND(DD34&lt;&gt;"", ISERR(_xlfn.NUMBERVALUE(DD34))), "El valor de pagos a terceros debe ser un número válido. ", "")
)</f>
        <v/>
      </c>
      <c r="IN34" s="46">
        <f>IF($DS34,
IF( AND(DE34&lt;&gt;"", ISERR(_xlfn.NUMBERVALUE(DE34))), "El valor de anticipos debe ser un número válido. ", "")
)</f>
        <v/>
      </c>
      <c r="IO34" s="46">
        <f>IF($DS34,
IF( AND(DF34&lt;&gt;"", ISERR(_xlfn.NUMBERVALUE(DF34))), "El valor de AFC debe ser un número válido. ", "")
)</f>
        <v/>
      </c>
      <c r="IP34" s="46">
        <f>IF($DS34,
IF( AND(DG34&lt;&gt;"", ISERR(_xlfn.NUMBERVALUE(DG34))), "El valor de rete-fuente debe ser un número válido. ", "")
)</f>
        <v/>
      </c>
      <c r="IQ34" s="46">
        <f>IF($DS34,
IF( AND(DH34&lt;&gt;"", ISERR(_xlfn.NUMBERVALUE(DH34))), "El valor de cooperativa de trabajo debe ser un número válido. ", "")
)</f>
        <v/>
      </c>
      <c r="IR34" s="46">
        <f>IF($DS34,
IF( AND(DI34&lt;&gt;"", ISERR(_xlfn.NUMBERVALUE(DI34))), "El valor de embargo fiscal debe ser un número válido. ", "")
)</f>
        <v/>
      </c>
      <c r="IS34" s="46">
        <f>IF($DS34,
IF( AND(DJ34&lt;&gt;"", ISERR(_xlfn.NUMBERVALUE(DJ34))), "El valor de educación debe ser un número válido. ", "")
)</f>
        <v/>
      </c>
      <c r="IT34" s="46">
        <f>IF($DS34,
IF( AND(DK34&lt;&gt;"", ISERR(_xlfn.NUMBERVALUE(DK34))), "El valor de reintegro debe ser un número válido. ", "")
)</f>
        <v/>
      </c>
      <c r="IU34" s="46">
        <f>IF($DS34,
IF( AND(DL34&lt;&gt;"", ISERR(_xlfn.NUMBERVALUE(DL34))), "El valor de deuda debe ser un número válido. ", "")
)</f>
        <v/>
      </c>
      <c r="IV34" s="46">
        <f>IF($DS34,
IF( AND(DM34&lt;&gt;"", ISERR(_xlfn.NUMBERVALUE(DM34))), "El valor de otras deducciones debe ser un número válido. ", "")
)</f>
        <v/>
      </c>
      <c r="IW34" s="46">
        <f>IF($DS34,
IF(DN34="","Debes escribir el valor de los devengos totales. ",
IF( ISERR(_xlfn.NUMBERVALUE(DN34)), "El valor de los devengos totales debe ser un número válido. ", "")
)
)</f>
        <v/>
      </c>
      <c r="IX34" s="46">
        <f>IF($DS34,
IF(DO34="","Debes escribir el valor de las deducciones totales. ",
IF( ISERR(_xlfn.NUMBERVALUE(DO34)), "El valor de las deducciones totales debe ser un número válido. ", "")
)
)</f>
        <v/>
      </c>
      <c r="IY34" s="46">
        <f>IF($DS34,
IF(DP34="","Debes escribir el valor del salario total. ",
IF( ISERR(_xlfn.NUMBERVALUE(DP34)), "El valor del salario total debe ser un número válido. ", "")
)
)</f>
        <v/>
      </c>
    </row>
    <row r="35">
      <c r="B35" s="48" t="n">
        <v>23</v>
      </c>
      <c r="C35" s="61">
        <f>IF(AND(DS35,DP35&lt;&gt;""),
IF(DQ35="","OK","Error"),
""
)</f>
        <v/>
      </c>
      <c r="D35" s="53" t="n"/>
      <c r="E35" s="52" t="n"/>
      <c r="F35" s="112" t="n"/>
      <c r="G35" s="52" t="n"/>
      <c r="H35" s="53" t="n"/>
      <c r="I35" s="52" t="n"/>
      <c r="J35" s="52" t="n"/>
      <c r="K35" s="53" t="n"/>
      <c r="L35" s="55" t="n"/>
      <c r="M35" s="108" t="n"/>
      <c r="N35" s="56" t="n"/>
      <c r="O35" s="52" t="n"/>
      <c r="P35" s="52" t="n"/>
      <c r="Q35" s="52" t="n"/>
      <c r="R35" s="52" t="n"/>
      <c r="S35" s="52" t="n"/>
      <c r="T35" s="53" t="n"/>
      <c r="U35" s="52" t="n"/>
      <c r="V35" s="52" t="n"/>
      <c r="W35" s="55" t="n"/>
      <c r="X35" s="55" t="n"/>
      <c r="Y35" s="52" t="n"/>
      <c r="Z35" s="55" t="n"/>
      <c r="AA35" s="52" t="n"/>
      <c r="AB35" s="53" t="n"/>
      <c r="AC35" s="53" t="n"/>
      <c r="AD35" s="53" t="n"/>
      <c r="AE35" s="177" t="n"/>
      <c r="AF35" s="113" t="n"/>
      <c r="AG35" s="177" t="n"/>
      <c r="AH35" s="178" t="n"/>
      <c r="AI35" s="178" t="n"/>
      <c r="AJ35" s="178" t="n"/>
      <c r="AK35" s="114" t="n"/>
      <c r="AL35" s="178" t="n"/>
      <c r="AM35" s="114" t="n"/>
      <c r="AN35" s="178" t="n"/>
      <c r="AO35" s="114" t="n"/>
      <c r="AP35" s="178" t="n"/>
      <c r="AQ35" s="114" t="n"/>
      <c r="AR35" s="178" t="n"/>
      <c r="AS35" s="114" t="n"/>
      <c r="AT35" s="178" t="n"/>
      <c r="AU35" s="114" t="n"/>
      <c r="AV35" s="178" t="n"/>
      <c r="AW35" s="114" t="n"/>
      <c r="AX35" s="178" t="n"/>
      <c r="AY35" s="114" t="n"/>
      <c r="AZ35" s="178" t="n"/>
      <c r="BA35" s="114" t="n"/>
      <c r="BB35" s="178" t="n"/>
      <c r="BC35" s="114" t="n"/>
      <c r="BD35" s="178" t="n"/>
      <c r="BE35" s="178" t="n"/>
      <c r="BF35" s="178" t="n"/>
      <c r="BG35" s="59" t="n"/>
      <c r="BH35" s="178" t="n"/>
      <c r="BI35" s="114" t="n"/>
      <c r="BJ35" s="53" t="n"/>
      <c r="BK35" s="178" t="n"/>
      <c r="BL35" s="114" t="n"/>
      <c r="BM35" s="178" t="n"/>
      <c r="BN35" s="114" t="n"/>
      <c r="BO35" s="178" t="n"/>
      <c r="BP35" s="178" t="n"/>
      <c r="BQ35" s="178" t="n"/>
      <c r="BR35" s="178" t="n"/>
      <c r="BS35" s="178" t="n"/>
      <c r="BT35" s="178" t="n"/>
      <c r="BU35" s="178" t="n"/>
      <c r="BV35" s="178" t="n"/>
      <c r="BW35" s="178" t="n"/>
      <c r="BX35" s="178" t="n"/>
      <c r="BY35" s="178" t="n"/>
      <c r="BZ35" s="178" t="n"/>
      <c r="CA35" s="178" t="n"/>
      <c r="CB35" s="178" t="n"/>
      <c r="CC35" s="178" t="n"/>
      <c r="CD35" s="178" t="n"/>
      <c r="CE35" s="178" t="n"/>
      <c r="CF35" s="178" t="n"/>
      <c r="CG35" s="178" t="n"/>
      <c r="CH35" s="178" t="n"/>
      <c r="CI35" s="178" t="n"/>
      <c r="CJ35" s="178" t="n"/>
      <c r="CK35" s="53" t="n"/>
      <c r="CL35" s="178" t="n"/>
      <c r="CM35" s="178" t="n"/>
      <c r="CN35" s="60" t="n"/>
      <c r="CO35" s="177" t="n"/>
      <c r="CP35" s="178" t="n"/>
      <c r="CQ35" s="60" t="n"/>
      <c r="CR35" s="177" t="n"/>
      <c r="CS35" s="178" t="n"/>
      <c r="CT35" s="59" t="n"/>
      <c r="CU35" s="178" t="n"/>
      <c r="CV35" s="59" t="n"/>
      <c r="CW35" s="178" t="n"/>
      <c r="CX35" s="59" t="n"/>
      <c r="CY35" s="178" t="n"/>
      <c r="CZ35" s="178" t="n"/>
      <c r="DA35" s="178" t="n"/>
      <c r="DB35" s="53" t="n"/>
      <c r="DC35" s="178" t="n"/>
      <c r="DD35" s="178" t="n"/>
      <c r="DE35" s="178" t="n"/>
      <c r="DF35" s="178" t="n"/>
      <c r="DG35" s="178" t="n"/>
      <c r="DH35" s="178" t="n"/>
      <c r="DI35" s="178" t="n"/>
      <c r="DJ35" s="178" t="n"/>
      <c r="DK35" s="178" t="n"/>
      <c r="DL35" s="178" t="n"/>
      <c r="DM35" s="178" t="n"/>
      <c r="DN35" s="177" t="n"/>
      <c r="DO35" s="177" t="n"/>
      <c r="DP35" s="177" t="n"/>
      <c r="DQ35" s="76">
        <f>IF(AND(DS35,DP35&lt;&gt;""),
CONCATENATE(DT35,DU35,DV35,DW35,DX35,DY35,DZ35,EA35,EB35,EC35,ED35,EE35,EF35,EG35,EH35,EI35,EJ35,EK35,EL35,EM35,EN35,EO35,EP35,EQ35,ES35,ET35,EU35,EV35,EW35,EX35,EY35,EZ35,FA35,FC35,FD35,FF35,FG35,FI35,FJ35,FL35,FM35,FO35,FP35,FR35,FS35,FU35,FV35,FX35,FY35,GA35,GB35,GD35,GE35,GF35,GH35,GI35,GJ35,GL35,GM35,GN35,GP35,GQ35,GS35,GT35,GU35,GV35,GW35,GX35,GY35,GZ35,HA35,HB35,HC35,HD35,HE35,HF35,HG35,HH35,HI35,HJ35,HK35,HL35,HM35,HN35,HO35,HQ35,HR35,HS35,HT35,HU35,HV35,HW35,HX35,HY35,IA35,IB35,IC35,ID35,IF35,IG35,IH35,II35,IK35,IL35,IM35,IN35,IO35,IP35,IQ35,IR35,IS35,IT35,IU35,IV35,IW35,IX35,IY35,IZ35),
""
)</f>
        <v/>
      </c>
      <c r="DR35" s="53" t="n"/>
      <c r="DS35" s="46">
        <f>CONCATENATE(D35,$E35,$F35,$G35,H35,$I35,$J35,K35,$L35,$M35,N35,$O35,$P35,$Q35,$R35,$S35,T35,$U35,$V35,$W35,$X35,$Y35,$Z35,$AA35,AB35,AC35,AD35,$AE35,$AF35,$AG35,AH35,AI35,AJ35,AK35,AL35,AM35,AN35,AO35,AP35,AQ35,AR35,AS35,AT35,AU35,AV35,AW35,AX35,AY35,AZ35,BA35,BB35,BC35,BD35,BE35,BF35,BG35,BH35,BI35,BJ35,BK35,BL35,BM35,BN35,BO35,BP35,BQ35,BR35,BS35,BT35,BU35,BV35,BW35,BX35,BY35,BZ35,CA35,CB35,CC35,CD35,CE35,CF35,CG35,CH35,CI35,CJ35,CK35,CL35,CM35,$CN35,$CO35,CP35,$CQ35,$CR35,CS35,CT35,CU35,CV35,CW35,CX35,CY35,CZ35,DA35,DB35,DC35,DD35,DE35,DF35,DG35,DH35,DI35,DJ35,DK35,DL35,DM35,$DN35,$DO35,$DP35,DR35)&lt;&gt;""</f>
        <v/>
      </c>
      <c r="DT35" s="46">
        <f>IF(AND($DS35,$E$4&lt;&gt;""),
IF(LEFT($E$4,2) = "1.",
IF(D35&lt;&gt;"","El CUNE sólo se envía en operaciones de novedad o ajuste. ",""),
IF(D35="","Debes escribir un CUNE válido para realizar operaciones de novedad o ajuste. ","")),
""
)</f>
        <v/>
      </c>
      <c r="DU35" s="46">
        <f>IF($DS35,
IF(E35="","Debes seleccionar el tipo de documento del empleado. ",
IF(_xlfn.IFNA(VLOOKUP(E35,TIPO_DE_DOCUMENTO,1,FALSE),-1)=-1,"El tipo de documento no es válido (por favor seleccionarlo de la lista). ","")
)
)</f>
        <v/>
      </c>
      <c r="DV35" s="46">
        <f>IF($DS35,
IF(F35="","Debes escribir el número de documento del empleado. ","")
)</f>
        <v/>
      </c>
      <c r="DW35" s="46">
        <f>IF($DS35,
IF(G35="","Debes escribir el primer nombre del empleado. ","")
)</f>
        <v/>
      </c>
      <c r="DY35" s="46">
        <f>IF($DS35,
IF(I35="","Debes escribir el primer apellido del empleado. ","")
)</f>
        <v/>
      </c>
      <c r="DZ35" s="46">
        <f>IF($DS35,
IF(J35="","Debes escribir el segundo apellido del empleado. ","")
)</f>
        <v/>
      </c>
      <c r="EB35" s="46">
        <f>IF($DS35,
IF(L35="","Debes escribir la fecha de ingreso del empleado. ",
IF(ISERR(DATE(YEAR(L35),MONTH(L35),DAY(L35))), "El valor ingresado en fecha de ingreso no tiene un formato válido. ","")
)
)</f>
        <v/>
      </c>
      <c r="EC35" s="46">
        <f>IF($DS35,
IF(M35="","Debes escribir el tiempo laborado. ",
IF( IFERROR(INT(M35),1.1) &lt;&gt; IFERROR(_xlfn.NUMBERVALUE(M35),1), "El valor de los días trabajados debe ser un número entero. ", "")
)
)</f>
        <v/>
      </c>
      <c r="ED35" s="46">
        <f>IF($DS35,
IF( AND(N35&lt;&gt;"", ISERR(DATE(YEAR(N35),MONTH(N35),DAY(N35))) ), "El valor ingresado en fecha de ingreso no tiene un formato válido. ",
IF( AND(N35&lt;&gt;"", $E$6&lt;&gt;"", DATE(YEAR(N35), MONTH(N35), 1) &lt;&gt; IFERROR(DATE(MID($E$6, 1, 4), MID($E$6, 6, 2),1), "1/1/1900") ), "La fecha de retiro debe estar dentro del período liquidado. ", "")
)
)</f>
        <v/>
      </c>
      <c r="EE35" s="46">
        <f>IF($DS35,
IF(O35="","Debes seleccionar el tipo de trabajador. ",
IF(_xlfn.IFNA(VLOOKUP(O35,TIPO_DE_TRABAJADOR,1,FALSE),-1)=-1,"El tipo de trabajador no es válido (por favor seleccionarlo de la lista). ","")
)
)</f>
        <v/>
      </c>
      <c r="EF35" s="46">
        <f>IF($DS35,
IF(P35="","Debes seleccionar si es un trabajador dependiente pensionado por vejez. ",
IF(_xlfn.IFNA(VLOOKUP(P35,SUBTIPO_DE_TRABAJADOR,1,FALSE),-1)=-1,"El tipo de trabajador dependiente pensionado por vejez no es válido (por favor seleccionarlo de la lista). ","")
)
)</f>
        <v/>
      </c>
      <c r="EG35" s="46">
        <f>IF($DS35,
IF(Q35="","Debes seleccionar el tipo de contrato del trabajador. ",
IF(_xlfn.IFNA(VLOOKUP(Q35,TIPO_DE_CONTRATO,1,FALSE),-1)=-1,"El tipo de contrato del trabajador no es válido (por favor seleccionarlo de la lista). ","")
)
)</f>
        <v/>
      </c>
      <c r="EH35" s="46">
        <f>IF($DS35,
IF(R35="","Debes seleccionar si es un salario integral. ",
IF(_xlfn.IFNA(VLOOKUP(R35,SI_NO,1,FALSE),-1)=-1,"Valor no válido para salario integral (por favor seleccionarlo de la lista). ","")
)
)</f>
        <v/>
      </c>
      <c r="EI35" s="46">
        <f>IF($DS35,
IF(S35="","Debes seleccionar si el trabajador realiza actividades de riesgo. ",
IF(_xlfn.IFNA(VLOOKUP(S35,SI_NO,1,FALSE),-1)=-1,"Valor no válido para actividad de alto riesgo (por favor seleccionarlo de la lista). ","")
)
)</f>
        <v/>
      </c>
      <c r="EK35" s="46">
        <f>IF($DS35,
IF(U35="","Debes escribir el código del municipio de residencia del trabajador. ",
IF(_xlfn.IFNA(VLOOKUP(U35,MUNICIPIO,1,FALSE),-1)=-1,"El municipio de residencia del trabajador es inválido (por favor seleccionarlo de la lista). ","")
)
)</f>
        <v/>
      </c>
      <c r="EL35" s="46">
        <f>IF($DS35,
IF(V35="","Debes escribir el la dirección de residendia del trabajador. ","")
)</f>
        <v/>
      </c>
      <c r="EM35" s="46">
        <f>IF($DS35,
IF(W35="","Debes escribir la fecha de inicio de la liquidación. ",
IF(ISERR(DATE(YEAR(W35),MONTH(W35),DAY(W35))),"El valor ingresado en fecha de inicio de liquidación no tiene un formato válido. ",
IF( AND($E$6&lt;&gt;"", DATE(YEAR(W35), MONTH(W35), 1) &lt;&gt; IFERROR(DATE(MID($E$6, 1, 4), MID($E$6, 6, 2),1), "1/1/1900") ), "La fecha de inicio de la liquidación debe estar dentro del período liquidado. ", "")
)
)
)</f>
        <v/>
      </c>
      <c r="EN35" s="46">
        <f>IF($DS35,
IF(X35="","Debes escribir la fecha de fin de la liquidación. ",
IF(ISERR(DATE(YEAR(X35),MONTH(X35),DAY(X35))),"El valor ingresado en fecha de fin de liquidación no tiene un formato válido. ",
IF( AND($E$6&lt;&gt;"", DATE(YEAR(X35), MONTH(X35), 1) &lt;&gt; IFERROR(DATE(MID($E$6, 1, 4), MID($E$6, 6, 2),1), "1/1/1900") ), "La fecha de fin de la liquidación debe estar dentro del período liquidado. ", "")
)
)
)</f>
        <v/>
      </c>
      <c r="EO35" s="46">
        <f>IF($DS35,
IF(Y35="","Debes escribir la frecuencia de pago del trabajador. ",
IF(_xlfn.IFNA(VLOOKUP(Y35,PERÍODO_DE_NÓMINA,1,FALSE),-1)=-1,"La frecuencia de pago es inválida (por favor seleccionarlo de la lista). ","")
)
)</f>
        <v/>
      </c>
      <c r="EP35" s="46">
        <f>IF($DS35,
IF(Z35="","Debes escribir la fecha de pago. ",
IF(ISERR(DATE(YEAR(Z35),MONTH(Z35),DAY(Z35))), "El valor ingresado en fecha de pago no tiene un formato válido. ","")
)
)</f>
        <v/>
      </c>
      <c r="EQ35" s="46">
        <f>IF($DS35,
IF(AA35="","Debes escribir el medio de pago. ",
IF(_xlfn.IFNA(VLOOKUP(AA35,MEDIOS_DE_PAGO,1,FALSE),-1)=-1,"El medio de pago es inválido (por favor seleccionarlo de la lista). ","")
)
)</f>
        <v/>
      </c>
      <c r="ER35" s="46">
        <f>OR(AA35='Tablas '!$T$4,AA35='Tablas '!$T$7,AA35='Tablas '!$T$8,AA35='Tablas '!$T$11)</f>
        <v/>
      </c>
      <c r="ES35" s="46">
        <f>IF(AND($DS35,ER35),
IF(AB35="","Debes escribir la entidad bancaria. ",""),
""
)</f>
        <v/>
      </c>
      <c r="ET35" s="46">
        <f>IF(AND($DS35,ER35),
IF(AC35="","Debes escribir el tipo de cuenta bancaria. ",
IF(_xlfn.IFNA(VLOOKUP(AC35,TIPO_DE_CUENTA,1,FALSE),-1)=-1,"El tipo de cuenta bancaria es inválida (por favor seleccionarlo de la lista). ","")
),
""
)</f>
        <v/>
      </c>
      <c r="EU35" s="46">
        <f>IF(AND($DS35,ER35),
IF(AD35="","Debes escribir el número de cuenta bancaria. ",""),
""
)</f>
        <v/>
      </c>
      <c r="EV35" s="46">
        <f>IF($DS35,
IF(AE35="","Debes escribir el valor del sueldo básico. ",
IF( ISERR(_xlfn.NUMBERVALUE(AE35)), "El valor del sueldo básico debe ser un número válido. ", "")
)
)</f>
        <v/>
      </c>
      <c r="EW35" s="46">
        <f>IF($DS35,
IF(AF35="","Debes escribir el número de días trabajados. ",
IF( IFERROR(INT(AF35),1.1) &lt;&gt; IFERROR(_xlfn.NUMBERVALUE(AF35),1), "La cantidad de días trabajados debe ser un número entero. ", "")
)
)</f>
        <v/>
      </c>
      <c r="EX35" s="46">
        <f>IF($DS35,
IF(AG35="","Debes escribir el valor del sueldo trabajado. ",
IF( ISERR(_xlfn.NUMBERVALUE(AG35)), "El valor del sueldo trabajado debe ser un número válido. ", "")
)
)</f>
        <v/>
      </c>
      <c r="EY35" s="46">
        <f>IF($DS35,
IF( AND(AH35&lt;&gt;"", ISERR(_xlfn.NUMBERVALUE(AH35))), "El valor del auxilio de transporte debe ser un número válido. ", "")
)</f>
        <v/>
      </c>
      <c r="EZ35" s="46">
        <f>IF($DS35,
IF( AND(AI35&lt;&gt;"", ISERR(_xlfn.NUMBERVALUE(AI35))), "El valor de viáticos salariales debe ser un número válido. ", "")
)</f>
        <v/>
      </c>
      <c r="FA35" s="46">
        <f>IF($DS35,
IF( AND(AJ35&lt;&gt;"", ISERR(_xlfn.NUMBERVALUE(AJ35))), "El valor de viáticos NO salariales debe ser un número válido. ", "")
)</f>
        <v/>
      </c>
      <c r="FB35" s="46">
        <f>CONCATENATE(AK35,AL35)&lt;&gt;""</f>
        <v/>
      </c>
      <c r="FC35" s="46">
        <f>IF(AND($DS35,FB35),
IF(AK35="","Debes escribir el número de horas extras diurnas. ",
IF( IFERROR(INT(AK35),1.1) &lt;&gt; IFERROR(_xlfn.NUMBERVALUE(AK35),1), "La cantidad de horas extras diurnas debe ser un número entero. ", "")
),
""
)</f>
        <v/>
      </c>
      <c r="FD35" s="46">
        <f>IF(AND($DS35,FB35),
IF(AL35="","Debes escribir el valor de las horas extras diurnas. ",
IF( ISERR(_xlfn.NUMBERVALUE(AL35)), "El valor de las horas extras duirnas debe ser un número válido. ", "")
),
""
)</f>
        <v/>
      </c>
      <c r="FE35" s="46">
        <f>CONCATENATE(AM35,AN35)&lt;&gt;""</f>
        <v/>
      </c>
      <c r="FF35" s="46">
        <f>IF(AND($DS35,FE35),
IF(AM35="","Debes escribir el número de horas extras nocturnas. ",
IF( IFERROR(INT(AM35),1.1) &lt;&gt; IFERROR(_xlfn.NUMBERVALUE(AM35),1), "La cantidad de horas extras nocturnas debe ser un número entero. ", "")
),
""
)</f>
        <v/>
      </c>
      <c r="FG35" s="46">
        <f>IF(AND($DS35,FE35),
IF(AN35="","Debes escribir el valor de las horas extras nocturnas. ",
IF( ISERR(_xlfn.NUMBERVALUE(AN35)), "El valor de las horas extras nocturnas debe ser un número válido. ", "")
),
""
)</f>
        <v/>
      </c>
      <c r="FH35" s="46">
        <f>CONCATENATE(AO35,AP35)&lt;&gt;""</f>
        <v/>
      </c>
      <c r="FI35" s="46">
        <f>IF(AND($DS35,FH35),
IF(AO35="","Debes escribir el número de horas extras diurnas dominicales y festivas. ",
IF( IFERROR(INT(AO35),1.1) &lt;&gt; IFERROR(_xlfn.NUMBERVALUE(AO35),1), "La cantidad de horas extras diurnas dominicales y festivas debe ser un número entero. ", "")
),
""
)</f>
        <v/>
      </c>
      <c r="FJ35" s="46">
        <f>IF(AND($DS35,FH35),
IF(AP35="","Debes escribir el valor de las horas extras diurnas dominicales y festivas. ",
IF( ISERR(_xlfn.NUMBERVALUE(AP35)), "El valor de las horas extras diurnas dominicales y festivas debe ser un número válido. ", "")
),
""
)</f>
        <v/>
      </c>
      <c r="FK35" s="46">
        <f>CONCATENATE(AQ35,AR35)&lt;&gt;""</f>
        <v/>
      </c>
      <c r="FL35" s="46">
        <f>IF(AND($DS35,FK35),
IF(AQ35="","Debes escribir el número de horas extras nocturnas dominicales y festivas. ",
IF( IFERROR(INT(AQ35),1.1) &lt;&gt; IFERROR(_xlfn.NUMBERVALUE(AQ35),1), "La cantidad de horas extras nocturnas dominicales y festivas debe ser un número entero. ", "")
),
""
)</f>
        <v/>
      </c>
      <c r="FM35" s="46">
        <f>IF(AND($DS35,FK35),
IF(AR35="","Debes escribir el valor de las horas extras nocturnas dominicales y festivas. ",
IF( ISERR(_xlfn.NUMBERVALUE(AR35)), "El valor de las horas extras nocturnas dominicales y festivas debe ser un número válido. ", "")
),
""
)</f>
        <v/>
      </c>
      <c r="FN35" s="46">
        <f>CONCATENATE(AS35,AT35)&lt;&gt;""</f>
        <v/>
      </c>
      <c r="FO35" s="46">
        <f>IF(AND($DS35,FN35),
IF(AS35="","Debes escribir el número de horas recargo nocturno. ",
IF( IFERROR(INT(AS35),1.1) &lt;&gt; IFERROR(_xlfn.NUMBERVALUE(AS35),1), "La cantidad de horas recargo nocturno debe ser un número entero. ", "")
),
""
)</f>
        <v/>
      </c>
      <c r="FP35" s="46">
        <f>IF(AND($DS35,FN35),
IF(AT35="","Debes escribir el valor de las horas recargo nocturno. ",
IF( ISERR(_xlfn.NUMBERVALUE(AT35)), "El valor de las horas recargo nocturno debe ser un número válido. ", "")
),
""
)</f>
        <v/>
      </c>
      <c r="FQ35" s="46">
        <f>CONCATENATE(AU35,AV35)&lt;&gt;""</f>
        <v/>
      </c>
      <c r="FR35" s="46">
        <f>IF(AND($DS35,FQ35),
IF(AU35="","Debes escribir el número de horas recargo diurno dominical y festivo. ",
IF( IFERROR(INT(AU35),1.1) &lt;&gt; IFERROR(_xlfn.NUMBERVALUE(AU35),1), "La cantidad de horas recargo diurno dominical y festivo debe ser un número entero. ", "")
),
""
)</f>
        <v/>
      </c>
      <c r="FS35" s="46">
        <f>IF(AND($DS35,FQ35),
IF(AV35="","Debes escribir el valor de las horas recargo diurno dominical y festivo. ",
IF( ISERR(_xlfn.NUMBERVALUE(AV35)), "El valor de las horas recargo diurno dominical y festivo debe ser un número válido. ", "")
),
""
)</f>
        <v/>
      </c>
      <c r="FT35" s="46">
        <f>CONCATENATE(AW35,AX35)&lt;&gt;""</f>
        <v/>
      </c>
      <c r="FU35" s="46">
        <f>IF(AND($DS35,FT35),
IF(AW35="","Debes escribir el número de horas recargo nocturno dominical y festivo. ",
IF( IFERROR(INT(AW35),1.1) &lt;&gt; IFERROR(_xlfn.NUMBERVALUE(AW35),1), "La cantidad de horas recargo nocturno dominical y festivo debe ser un número entero. ", "")
),
""
)</f>
        <v/>
      </c>
      <c r="FV35" s="46">
        <f>IF(AND($DS35,FT35),
IF(AX35="","Debes escribir el valor de las horas recargo nocturno dominical y festivo. ",
IF( ISERR(_xlfn.NUMBERVALUE(AX35)), "El valor de las horas recargo nocturno dominical y festivo debe ser un número válido. ", "")
),
""
)</f>
        <v/>
      </c>
      <c r="FW35" s="46">
        <f>CONCATENATE(AY35,AZ35)&lt;&gt;""</f>
        <v/>
      </c>
      <c r="FX35" s="46">
        <f>IF(AND($DS35,FW35),
IF(AY35="","Debes escribir el número de días de vacaciones comunes. ",
IF( IFERROR(INT(AY35),1.1) &lt;&gt; IFERROR(_xlfn.NUMBERVALUE(AY35),1), "La cantidad de días de vacaciones comunes debe ser un número entero. ", "")
),
""
)</f>
        <v/>
      </c>
      <c r="FY35" s="46">
        <f>IF(AND($DS35,FW35),
IF(AZ35="","Debes escribir el valor de las vacaciones comunes. ",
IF( ISERR(_xlfn.NUMBERVALUE(AZ35)), "El valor de las vacaciones comunes debe ser un número válido. ", "")
),
""
)</f>
        <v/>
      </c>
      <c r="FZ35" s="46">
        <f>CONCATENATE(BA35,BB35)&lt;&gt;""</f>
        <v/>
      </c>
      <c r="GA35" s="46">
        <f>IF(AND($DS35,FZ35),
IF(BA35="","Debes escribir el número de días de vacaciones compensadas. ",
IF( IFERROR(INT(BA35),1.1) &lt;&gt; IFERROR(_xlfn.NUMBERVALUE(BA35),1), "La cantidad de días de vacaciones compensadas debe ser un número entero. ", "")
),
""
)</f>
        <v/>
      </c>
      <c r="GB35" s="46">
        <f>IF(AND($DS35,FZ35),
IF(BB35="","Debes escribir el valor de las vacaciones compensadas. ",
IF( ISERR(_xlfn.NUMBERVALUE(BB35)), "El valor de las vacaciones compensadas debe ser un número válido. ", "")
),
""
)</f>
        <v/>
      </c>
      <c r="GC35" s="46">
        <f>CONCATENATE(BC35,BD35)&lt;&gt;""</f>
        <v/>
      </c>
      <c r="GD35" s="46">
        <f>IF(AND($DS35,GC35),
IF(BC35="","Debes escribir el número de días de prima salarial. ",
IF( IFERROR(INT(BC35),1.1) &lt;&gt; IFERROR(_xlfn.NUMBERVALUE(BC35),1), "La cantidad de días de prima salarial debe ser un número entero. ", "")
),
""
)</f>
        <v/>
      </c>
      <c r="GE35" s="46">
        <f>IF(AND($DS35,GC35),
IF(BD35="","Debes escribir el valor de los días de prima salarial. ",
IF( ISERR(_xlfn.NUMBERVALUE(BD35)), "El valor de los días de prima salarial debe ser un número válido. ", "")
),
""
)</f>
        <v/>
      </c>
      <c r="GF35" s="46">
        <f>IF($DS35,
IF( AND(BE35&lt;&gt;"", ISERR(_xlfn.NUMBERVALUE(BE35))), "El valor de la prima NO saliarial debe ser un número válido. ", "")
)</f>
        <v/>
      </c>
      <c r="GG35" s="46">
        <f>CONCATENATE(BF35,BG35,BH35)&lt;&gt;""</f>
        <v/>
      </c>
      <c r="GH35" s="46">
        <f>IF(AND($DS35,GG35),
IF(BF35="","Debes escribir el valor de las cesantías. ",
IF( ISERR(_xlfn.NUMBERVALUE(BF35)), "El valor de las cesantías debe ser un número válido. ", "")
),
""
)</f>
        <v/>
      </c>
      <c r="GI35" s="46">
        <f>IF(AND($DS35,GG35),
IF(BG35="","Debes escribir el % de cesantías. ",
IF( ISERR(_xlfn.NUMBERVALUE(BG35)), "El % de cesantías debe ser un número válido. ", "")
),
""
)</f>
        <v/>
      </c>
      <c r="GJ35" s="46">
        <f>IF(AND($DS35,GG35),
IF(BH35="","Debes escribir el valor de intereses de cesantías. ",
IF( ISERR(_xlfn.NUMBERVALUE(BH35)), "El valor de intereses de cesantías debe ser un número válido. ", "")
),
""
)</f>
        <v/>
      </c>
      <c r="GK35" s="46">
        <f>CONCATENATE(BI35,BJ35,BK35)&lt;&gt;""</f>
        <v/>
      </c>
      <c r="GL35" s="46">
        <f>IF(AND($DS35,GK35),
IF(BI35="","Debes escribir el número de días de incapacidad. ",
IF( IFERROR(INT(BI35),1.1) &lt;&gt; IFERROR(_xlfn.NUMBERVALUE(BI35),1), "La cantidad de días de incapacidad debe ser un número entero. ", "")
),
""
)</f>
        <v/>
      </c>
      <c r="GM35" s="46">
        <f>IF(AND($DS35,GK35),
IF(BJ35="","Debes escribir el tipo de incapacidad. ",
IF(_xlfn.IFNA(VLOOKUP(BJ35,TIPO_DE_INCAPACIDAD,1,FALSE),-1)=-1,"El tipo de incapacidad es inválida (por favor seleccionarlo de la lista). ","")
),
""
)</f>
        <v/>
      </c>
      <c r="GN35" s="46">
        <f>IF(AND($DS35,GK35),
IF(BK35="","Debes escribir el valor de la incapacidad. ",
IF( ISERR(_xlfn.NUMBERVALUE(BK35)), "El valor de la incapacidad debe ser un número válido. ", "")
),
""
)</f>
        <v/>
      </c>
      <c r="GO35" s="46">
        <f>CONCATENATE(BL35,BM35)&lt;&gt;""</f>
        <v/>
      </c>
      <c r="GP35" s="46">
        <f>IF(AND($DS35,GO35),
IF(BL35="","Debes escribir el número de días de licencia de maternidad o paternidad. ",
IF( IFERROR(INT(BL35),1.1) &lt;&gt; IFERROR(_xlfn.NUMBERVALUE(BL35),1), "La cantidad de días de licencia de maternidad o paternidad debe ser un número entero. ", "")
),
""
)</f>
        <v/>
      </c>
      <c r="GQ35" s="46">
        <f>IF(AND($DS35,GO35),
IF(BM35="","Debes escribir el valor de la licencia de maternidad o paternidad. ",
IF( ISERR(_xlfn.NUMBERVALUE(BM35)), "El valor de la licencia de maternidad o paternidad debe ser un número válido. ", "")
),
""
)</f>
        <v/>
      </c>
      <c r="GR35" s="46">
        <f>CONCATENATE(BN35,BO35)&lt;&gt;""</f>
        <v/>
      </c>
      <c r="GS35" s="46">
        <f>IF(AND($DS35,GR35),
IF(BN35="","Debes escribir el número de días de licencia remunerada. ",
IF( IFERROR(INT(BN35),1.1) &lt;&gt; IFERROR(_xlfn.NUMBERVALUE(BN35),1), "La cantidad de días de licencia remunerada debe ser un número entero. ", "")
),
""
)</f>
        <v/>
      </c>
      <c r="GT35" s="46">
        <f>IF(AND($DS35,GR35),
IF(BO35="","Debes escribir el valor de la licencia remunerada. ",
IF( ISERR(_xlfn.NUMBERVALUE(BO35)), "El valor de la licencia remunerada debe ser un número válido. ", "")
),
""
)</f>
        <v/>
      </c>
      <c r="GU35" s="46">
        <f>IF($DS35,
IF( AND(BP35&lt;&gt;"", ISERR(_xlfn.NUMBERVALUE(BP35))), "El valor de la licencia NO remunerada debe ser un número válido. ", "")
)</f>
        <v/>
      </c>
      <c r="GV35" s="46">
        <f>IF($DS35,
IF( AND(BQ35&lt;&gt;"", ISERR(_xlfn.NUMBERVALUE(BQ35))), "El valor de auxilios salariales debe ser un número válido. ", "")
)</f>
        <v/>
      </c>
      <c r="GW35" s="46">
        <f>IF($DS35,
IF( AND(BR35&lt;&gt;"", ISERR(_xlfn.NUMBERVALUE(BR35))), "El valor de auxilios NO salariales debe ser un número válido. ", "")
)</f>
        <v/>
      </c>
      <c r="GX35" s="46">
        <f>IF($DS35,
IF( AND(BS35&lt;&gt;"", ISERR(_xlfn.NUMBERVALUE(BS35))), "El valor de bonos salariales debe ser un número válido. ", "")
)</f>
        <v/>
      </c>
      <c r="GY35" s="46">
        <f>IF($DS35,
IF( AND(BT35&lt;&gt;"", ISERR(_xlfn.NUMBERVALUE(BT35))), "El valor de bonos NO salariales debe ser un número válido. ", "")
)</f>
        <v/>
      </c>
      <c r="GZ35" s="46">
        <f>IF($DS35,
IF( AND(BU35&lt;&gt;"", ISERR(_xlfn.NUMBERVALUE(BU35))), "El valor de bonos salariales de alimentación debe ser un número válido. ", "")
)</f>
        <v/>
      </c>
      <c r="HA35" s="46">
        <f>IF($DS35,
IF( AND(BV35&lt;&gt;"", ISERR(_xlfn.NUMBERVALUE(BV35))), "El valor de bonos NO salariales de alimentación debe ser un número válido. ", "")
)</f>
        <v/>
      </c>
      <c r="HB35" s="46">
        <f>IF($DS35,
IF( AND(BW35&lt;&gt;"", ISERR(_xlfn.NUMBERVALUE(BW35))), "El valor de bonificaciones salariales debe ser un número válido. ", "")
)</f>
        <v/>
      </c>
      <c r="HC35" s="46">
        <f>IF($DS35,
IF( AND(BX35&lt;&gt;"", ISERR(_xlfn.NUMBERVALUE(BX35))), "El valor de bonificaciones NO salariales debe ser un número válido. ", "")
)</f>
        <v/>
      </c>
      <c r="HD35" s="46">
        <f>IF($DS35,
IF( AND(BY35&lt;&gt;"", ISERR(_xlfn.NUMBERVALUE(BY35))), "El valor de compensaciones ordinarias debe ser un número válido. ", "")
)</f>
        <v/>
      </c>
      <c r="HE35" s="46">
        <f>IF($DS35,
IF( AND(BZ35&lt;&gt;"", ISERR(_xlfn.NUMBERVALUE(BZ35))), "El valor de compensaciones extraordinarias debe ser un número válido. ", "")
)</f>
        <v/>
      </c>
      <c r="HF35" s="46">
        <f>IF($DS35,
IF( AND(CA35&lt;&gt;"", ISERR(_xlfn.NUMBERVALUE(CA35))), "El valor de comisiones debe ser un número válido. ", "")
)</f>
        <v/>
      </c>
      <c r="HG35" s="46">
        <f>IF($DS35,
IF( AND(CB35&lt;&gt;"", ISERR(_xlfn.NUMBERVALUE(CB35))), "El valor de ausencia por huega debe ser un número válido. ", "")
)</f>
        <v/>
      </c>
      <c r="HH35" s="46">
        <f>IF($DS35,
IF( AND(CC35&lt;&gt;"", ISERR(_xlfn.NUMBERVALUE(CC35))), "El valor de anticipos debe ser un número válido. ", "")
)</f>
        <v/>
      </c>
      <c r="HI35" s="46">
        <f>IF($DS35,
IF( AND(CD35&lt;&gt;"", ISERR(_xlfn.NUMBERVALUE(CD35))), "El valor de pagos a terceros debe ser un número válido. ", "")
)</f>
        <v/>
      </c>
      <c r="HJ35" s="46">
        <f>IF($DS35,
IF( AND(CE35&lt;&gt;"", ISERR(_xlfn.NUMBERVALUE(CE35))), "El valor de dotación debe ser un número válido. ", "")
)</f>
        <v/>
      </c>
      <c r="HK35" s="46">
        <f>IF($DS35,
IF( AND(CF35&lt;&gt;"", ISERR(_xlfn.NUMBERVALUE(CF35))), "El valor de apoyo sostenibilidad debe ser un número válido. ", "")
)</f>
        <v/>
      </c>
      <c r="HL35" s="46">
        <f>IF($DS35,
IF( AND(CG35&lt;&gt;"", ISERR(_xlfn.NUMBERVALUE(CG35))), "El valor de teletrabajo debe ser un número válido. ", "")
)</f>
        <v/>
      </c>
      <c r="HM35" s="46">
        <f>IF($DS35,
IF( AND(CH35&lt;&gt;"", ISERR(_xlfn.NUMBERVALUE(CH35))), "El valor de bonificación de retiro debe ser un número válido. ", "")
)</f>
        <v/>
      </c>
      <c r="HN35" s="46">
        <f>IF($DS35,
IF( AND(CI35&lt;&gt;"", ISERR(_xlfn.NUMBERVALUE(CI35))), "El valor de indemnización de retiro debe ser un número válido. ", "")
)</f>
        <v/>
      </c>
      <c r="HO35" s="46">
        <f>IF($DS35,
IF( AND(CJ35&lt;&gt;"", ISERR(_xlfn.NUMBERVALUE(CJ35))), "El valor de reintegros debe ser un número válido. ", "")
)</f>
        <v/>
      </c>
      <c r="HP35" s="46">
        <f>CONCATENATE(CK35,CL35,CM35)&lt;&gt;""</f>
        <v/>
      </c>
      <c r="HQ35" s="46">
        <f>IF(AND($DS35,HP35),
IF(CK35="","Debes escribir la descripción de otro concepto no categorizado. ",""),
""
)</f>
        <v/>
      </c>
      <c r="HR35" s="46">
        <f>IF(AND($DS35,HP35),
IF(CONCATENATE(CL35,CM35)="","Debes escribir al menos un valor de concepto no categorizado (salarial o no salarial). ",
IF(ISERR(_xlfn.NUMBERVALUE(CL35)),"El valor salarial concepto no categorizado debe ser un número válido. ","")
),
""
)</f>
        <v/>
      </c>
      <c r="HS35" s="46">
        <f>IF(AND($DS35,HP35),
IF(CONCATENATE(CL35,CM35)="","Debes escribir al menos un valor de concepto no categorizado (salarial o no salarial). ",
IF(ISERR(_xlfn.NUMBERVALUE(CM35)),"El valor NO salarial concepto no categorizado debe ser un número válido. ","")
),
""
)</f>
        <v/>
      </c>
      <c r="HT35" s="46">
        <f>IF($DS35,
IF(CN35="","Debes escribir el porcentaje del aporte a salud. ",
IF( ISERR(_xlfn.NUMBERVALUE(CN35)), "El valor del porcentaje del aporte a salud debe ser un número válido. ", "")
)
)</f>
        <v/>
      </c>
      <c r="HU35" s="46">
        <f>IF($DS35,
IF(CO35="","Debes escribir el valor del aporte a salud. ",
IF( ISERR(_xlfn.NUMBERVALUE(CO35)), "El valor del aporte a salud debe ser un número válido. ", "")
)
)</f>
        <v/>
      </c>
      <c r="HV35" s="46">
        <f>IF($DS35,
IF( AND(CP35&lt;&gt;"", ISERR(_xlfn.NUMBERVALUE(CP35))), "El valor plan complementario debe ser un número válido. ", "")
)</f>
        <v/>
      </c>
      <c r="HW35" s="46">
        <f>IF($DS35,
IF(CQ35="","Debes escribir el porcentaje del aporte a pensión. ",
IF( ISERR(_xlfn.NUMBERVALUE(CQ35)), "El valor del porcentaje del aporte a pensión debe ser un número válido. ", "")
)
)</f>
        <v/>
      </c>
      <c r="HX35" s="46">
        <f>IF($DS35,
IF(CR35="","Debes escribir el valor del aporte a pensión. ",
IF( ISERR(_xlfn.NUMBERVALUE(CR35)), "El valor del aporte a salud debe ser un número válido. ", "")
)
)</f>
        <v/>
      </c>
      <c r="HY35" s="46">
        <f>IF($DS35,
IF( AND(CS35&lt;&gt;"", ISERR(_xlfn.NUMBERVALUE(CS35))), "El valor pensión voluntaria debe ser un número válido. ", "")
)</f>
        <v/>
      </c>
      <c r="HZ35" s="46">
        <f>CONCATENATE(CT35,CU35,CV35,CW35)&lt;&gt;""</f>
        <v/>
      </c>
      <c r="IA35" s="46">
        <f>IF(AND($DS35,HZ35),
IF(CT35="","Debes escribir el % del fondo de seguridad pensional. ",
IF( ISERR(_xlfn.NUMBERVALUE(CT35)), "El % del fondo de seguridad debe ser un número válido. ", "")
),
""
)</f>
        <v/>
      </c>
      <c r="IB35" s="46">
        <f>IF(AND($DS35,HZ35),
IF(CU35="","Debes escribir el valor del aporte al fondo de solidaridad pensional. ",
IF( ISERR(_xlfn.NUMBERVALUE(CU35)), "El valor del aporte al fondo de solidaridad pensional debe ser un número válido. ", "")
),
""
)</f>
        <v/>
      </c>
      <c r="IC35" s="46">
        <f>IF(AND($DS35,HZ35),
IF(CV35="","Debes escribir el % del fondo de subsistencia. ",
IF( ISERR(_xlfn.NUMBERVALUE(CV35)), "El % del fondo de subsistencia debe ser un número válido. ", "")
),
""
)</f>
        <v/>
      </c>
      <c r="ID35" s="46">
        <f>IF(AND($DS35,HZ35),
IF(CW35="","Debes escribir el valor del fondo de subsistencia. ",
IF( ISERR(_xlfn.NUMBERVALUE(CW35)), "El valor del fondo de subsistencia debe ser un número válido. ", "")
),
""
)</f>
        <v/>
      </c>
      <c r="IE35" s="46">
        <f>CONCATENATE(CX35,CY35)&lt;&gt;""</f>
        <v/>
      </c>
      <c r="IF35" s="46">
        <f>IF(AND($DS35,IE35),
IF(CX35="","Debes escribir el % de sindicato. ",
IF( ISERR(_xlfn.NUMBERVALUE(CX35)), "El % de sindicato debe ser un número válido. ", "")
),
""
)</f>
        <v/>
      </c>
      <c r="IG35" s="46">
        <f>IF(AND($DS35,IE35),
IF(CY35="","Debes escribir el valor del sindicato. ",
IF( ISERR(_xlfn.NUMBERVALUE(CY35)), "El valor del sindicato debe ser un número válido. ", "")
),
""
)</f>
        <v/>
      </c>
      <c r="IH35" s="46">
        <f>IF($DS35,
IF( AND(CZ35&lt;&gt;"", ISERR(_xlfn.NUMBERVALUE(CZ35))), "El valor de sanción pública debe ser un número válido. ", "")
)</f>
        <v/>
      </c>
      <c r="II35" s="46">
        <f>IF($DS35,
IF( AND(DA35&lt;&gt;"", ISERR(_xlfn.NUMBERVALUE(DA35))), "El valor de sanción privada debe ser un número válido. ", "")
)</f>
        <v/>
      </c>
      <c r="IJ35" s="46">
        <f>CONCATENATE(DB35,DC35)&lt;&gt;""</f>
        <v/>
      </c>
      <c r="IK35" s="46">
        <f>IF(AND($DS35,IJ35),
IF(DB35="","Debes escribir la descripción de libranza. ",""),
""
)</f>
        <v/>
      </c>
      <c r="IL35" s="46">
        <f>IF(AND($DS35,IJ35),
IF(DC35="","Debes escribir la cuota libranza. ",
IF(ISERR(_xlfn.NUMBERVALUE(DC35)),"El valor de la cuota libranza debe ser un número válido. ","")
),
""
)</f>
        <v/>
      </c>
      <c r="IM35" s="46">
        <f>IF($DS35,
IF( AND(DD35&lt;&gt;"", ISERR(_xlfn.NUMBERVALUE(DD35))), "El valor de pagos a terceros debe ser un número válido. ", "")
)</f>
        <v/>
      </c>
      <c r="IN35" s="46">
        <f>IF($DS35,
IF( AND(DE35&lt;&gt;"", ISERR(_xlfn.NUMBERVALUE(DE35))), "El valor de anticipos debe ser un número válido. ", "")
)</f>
        <v/>
      </c>
      <c r="IO35" s="46">
        <f>IF($DS35,
IF( AND(DF35&lt;&gt;"", ISERR(_xlfn.NUMBERVALUE(DF35))), "El valor de AFC debe ser un número válido. ", "")
)</f>
        <v/>
      </c>
      <c r="IP35" s="46">
        <f>IF($DS35,
IF( AND(DG35&lt;&gt;"", ISERR(_xlfn.NUMBERVALUE(DG35))), "El valor de rete-fuente debe ser un número válido. ", "")
)</f>
        <v/>
      </c>
      <c r="IQ35" s="46">
        <f>IF($DS35,
IF( AND(DH35&lt;&gt;"", ISERR(_xlfn.NUMBERVALUE(DH35))), "El valor de cooperativa de trabajo debe ser un número válido. ", "")
)</f>
        <v/>
      </c>
      <c r="IR35" s="46">
        <f>IF($DS35,
IF( AND(DI35&lt;&gt;"", ISERR(_xlfn.NUMBERVALUE(DI35))), "El valor de embargo fiscal debe ser un número válido. ", "")
)</f>
        <v/>
      </c>
      <c r="IS35" s="46">
        <f>IF($DS35,
IF( AND(DJ35&lt;&gt;"", ISERR(_xlfn.NUMBERVALUE(DJ35))), "El valor de educación debe ser un número válido. ", "")
)</f>
        <v/>
      </c>
      <c r="IT35" s="46">
        <f>IF($DS35,
IF( AND(DK35&lt;&gt;"", ISERR(_xlfn.NUMBERVALUE(DK35))), "El valor de reintegro debe ser un número válido. ", "")
)</f>
        <v/>
      </c>
      <c r="IU35" s="46">
        <f>IF($DS35,
IF( AND(DL35&lt;&gt;"", ISERR(_xlfn.NUMBERVALUE(DL35))), "El valor de deuda debe ser un número válido. ", "")
)</f>
        <v/>
      </c>
      <c r="IV35" s="46">
        <f>IF($DS35,
IF( AND(DM35&lt;&gt;"", ISERR(_xlfn.NUMBERVALUE(DM35))), "El valor de otras deducciones debe ser un número válido. ", "")
)</f>
        <v/>
      </c>
      <c r="IW35" s="46">
        <f>IF($DS35,
IF(DN35="","Debes escribir el valor de los devengos totales. ",
IF( ISERR(_xlfn.NUMBERVALUE(DN35)), "El valor de los devengos totales debe ser un número válido. ", "")
)
)</f>
        <v/>
      </c>
      <c r="IX35" s="46">
        <f>IF($DS35,
IF(DO35="","Debes escribir el valor de las deducciones totales. ",
IF( ISERR(_xlfn.NUMBERVALUE(DO35)), "El valor de las deducciones totales debe ser un número válido. ", "")
)
)</f>
        <v/>
      </c>
      <c r="IY35" s="46">
        <f>IF($DS35,
IF(DP35="","Debes escribir el valor del salario total. ",
IF( ISERR(_xlfn.NUMBERVALUE(DP35)), "El valor del salario total debe ser un número válido. ", "")
)
)</f>
        <v/>
      </c>
    </row>
    <row r="36">
      <c r="B36" s="48" t="n">
        <v>24</v>
      </c>
      <c r="C36" s="61">
        <f>IF(AND(DS36,DP36&lt;&gt;""),
IF(DQ36="","OK","Error"),
""
)</f>
        <v/>
      </c>
      <c r="D36" s="53" t="n"/>
      <c r="E36" s="52" t="n"/>
      <c r="F36" s="112" t="n"/>
      <c r="G36" s="52" t="n"/>
      <c r="H36" s="53" t="n"/>
      <c r="I36" s="52" t="n"/>
      <c r="J36" s="52" t="n"/>
      <c r="K36" s="53" t="n"/>
      <c r="L36" s="55" t="n"/>
      <c r="M36" s="108" t="n"/>
      <c r="N36" s="56" t="n"/>
      <c r="O36" s="52" t="n"/>
      <c r="P36" s="52" t="n"/>
      <c r="Q36" s="52" t="n"/>
      <c r="R36" s="52" t="n"/>
      <c r="S36" s="52" t="n"/>
      <c r="T36" s="53" t="n"/>
      <c r="U36" s="52" t="n"/>
      <c r="V36" s="52" t="n"/>
      <c r="W36" s="55" t="n"/>
      <c r="X36" s="55" t="n"/>
      <c r="Y36" s="52" t="n"/>
      <c r="Z36" s="55" t="n"/>
      <c r="AA36" s="52" t="n"/>
      <c r="AB36" s="53" t="n"/>
      <c r="AC36" s="53" t="n"/>
      <c r="AD36" s="53" t="n"/>
      <c r="AE36" s="177" t="n"/>
      <c r="AF36" s="113" t="n"/>
      <c r="AG36" s="177" t="n"/>
      <c r="AH36" s="178" t="n"/>
      <c r="AI36" s="178" t="n"/>
      <c r="AJ36" s="178" t="n"/>
      <c r="AK36" s="114" t="n"/>
      <c r="AL36" s="178" t="n"/>
      <c r="AM36" s="114" t="n"/>
      <c r="AN36" s="178" t="n"/>
      <c r="AO36" s="114" t="n"/>
      <c r="AP36" s="178" t="n"/>
      <c r="AQ36" s="114" t="n"/>
      <c r="AR36" s="178" t="n"/>
      <c r="AS36" s="114" t="n"/>
      <c r="AT36" s="178" t="n"/>
      <c r="AU36" s="114" t="n"/>
      <c r="AV36" s="178" t="n"/>
      <c r="AW36" s="114" t="n"/>
      <c r="AX36" s="178" t="n"/>
      <c r="AY36" s="114" t="n"/>
      <c r="AZ36" s="178" t="n"/>
      <c r="BA36" s="114" t="n"/>
      <c r="BB36" s="178" t="n"/>
      <c r="BC36" s="114" t="n"/>
      <c r="BD36" s="178" t="n"/>
      <c r="BE36" s="178" t="n"/>
      <c r="BF36" s="178" t="n"/>
      <c r="BG36" s="59" t="n"/>
      <c r="BH36" s="178" t="n"/>
      <c r="BI36" s="114" t="n"/>
      <c r="BJ36" s="53" t="n"/>
      <c r="BK36" s="178" t="n"/>
      <c r="BL36" s="114" t="n"/>
      <c r="BM36" s="178" t="n"/>
      <c r="BN36" s="114" t="n"/>
      <c r="BO36" s="178" t="n"/>
      <c r="BP36" s="178" t="n"/>
      <c r="BQ36" s="178" t="n"/>
      <c r="BR36" s="178" t="n"/>
      <c r="BS36" s="178" t="n"/>
      <c r="BT36" s="178" t="n"/>
      <c r="BU36" s="178" t="n"/>
      <c r="BV36" s="178" t="n"/>
      <c r="BW36" s="178" t="n"/>
      <c r="BX36" s="178" t="n"/>
      <c r="BY36" s="178" t="n"/>
      <c r="BZ36" s="178" t="n"/>
      <c r="CA36" s="178" t="n"/>
      <c r="CB36" s="178" t="n"/>
      <c r="CC36" s="178" t="n"/>
      <c r="CD36" s="178" t="n"/>
      <c r="CE36" s="178" t="n"/>
      <c r="CF36" s="178" t="n"/>
      <c r="CG36" s="178" t="n"/>
      <c r="CH36" s="178" t="n"/>
      <c r="CI36" s="178" t="n"/>
      <c r="CJ36" s="178" t="n"/>
      <c r="CK36" s="53" t="n"/>
      <c r="CL36" s="178" t="n"/>
      <c r="CM36" s="178" t="n"/>
      <c r="CN36" s="60" t="n"/>
      <c r="CO36" s="177" t="n"/>
      <c r="CP36" s="178" t="n"/>
      <c r="CQ36" s="60" t="n"/>
      <c r="CR36" s="177" t="n"/>
      <c r="CS36" s="178" t="n"/>
      <c r="CT36" s="59" t="n"/>
      <c r="CU36" s="178" t="n"/>
      <c r="CV36" s="59" t="n"/>
      <c r="CW36" s="178" t="n"/>
      <c r="CX36" s="59" t="n"/>
      <c r="CY36" s="178" t="n"/>
      <c r="CZ36" s="178" t="n"/>
      <c r="DA36" s="178" t="n"/>
      <c r="DB36" s="53" t="n"/>
      <c r="DC36" s="178" t="n"/>
      <c r="DD36" s="178" t="n"/>
      <c r="DE36" s="178" t="n"/>
      <c r="DF36" s="178" t="n"/>
      <c r="DG36" s="178" t="n"/>
      <c r="DH36" s="178" t="n"/>
      <c r="DI36" s="178" t="n"/>
      <c r="DJ36" s="178" t="n"/>
      <c r="DK36" s="178" t="n"/>
      <c r="DL36" s="178" t="n"/>
      <c r="DM36" s="178" t="n"/>
      <c r="DN36" s="177" t="n"/>
      <c r="DO36" s="177" t="n"/>
      <c r="DP36" s="177" t="n"/>
      <c r="DQ36" s="76">
        <f>IF(AND(DS36,DP36&lt;&gt;""),
CONCATENATE(DT36,DU36,DV36,DW36,DX36,DY36,DZ36,EA36,EB36,EC36,ED36,EE36,EF36,EG36,EH36,EI36,EJ36,EK36,EL36,EM36,EN36,EO36,EP36,EQ36,ES36,ET36,EU36,EV36,EW36,EX36,EY36,EZ36,FA36,FC36,FD36,FF36,FG36,FI36,FJ36,FL36,FM36,FO36,FP36,FR36,FS36,FU36,FV36,FX36,FY36,GA36,GB36,GD36,GE36,GF36,GH36,GI36,GJ36,GL36,GM36,GN36,GP36,GQ36,GS36,GT36,GU36,GV36,GW36,GX36,GY36,GZ36,HA36,HB36,HC36,HD36,HE36,HF36,HG36,HH36,HI36,HJ36,HK36,HL36,HM36,HN36,HO36,HQ36,HR36,HS36,HT36,HU36,HV36,HW36,HX36,HY36,IA36,IB36,IC36,ID36,IF36,IG36,IH36,II36,IK36,IL36,IM36,IN36,IO36,IP36,IQ36,IR36,IS36,IT36,IU36,IV36,IW36,IX36,IY36,IZ36),
""
)</f>
        <v/>
      </c>
      <c r="DR36" s="53" t="n"/>
      <c r="DS36" s="46">
        <f>CONCATENATE(D36,$E36,$F36,$G36,H36,$I36,$J36,K36,$L36,$M36,N36,$O36,$P36,$Q36,$R36,$S36,T36,$U36,$V36,$W36,$X36,$Y36,$Z36,$AA36,AB36,AC36,AD36,$AE36,$AF36,$AG36,AH36,AI36,AJ36,AK36,AL36,AM36,AN36,AO36,AP36,AQ36,AR36,AS36,AT36,AU36,AV36,AW36,AX36,AY36,AZ36,BA36,BB36,BC36,BD36,BE36,BF36,BG36,BH36,BI36,BJ36,BK36,BL36,BM36,BN36,BO36,BP36,BQ36,BR36,BS36,BT36,BU36,BV36,BW36,BX36,BY36,BZ36,CA36,CB36,CC36,CD36,CE36,CF36,CG36,CH36,CI36,CJ36,CK36,CL36,CM36,$CN36,$CO36,CP36,$CQ36,$CR36,CS36,CT36,CU36,CV36,CW36,CX36,CY36,CZ36,DA36,DB36,DC36,DD36,DE36,DF36,DG36,DH36,DI36,DJ36,DK36,DL36,DM36,$DN36,$DO36,$DP36,DR36)&lt;&gt;""</f>
        <v/>
      </c>
      <c r="DT36" s="46">
        <f>IF(AND($DS36,$E$4&lt;&gt;""),
IF(LEFT($E$4,2) = "1.",
IF(D36&lt;&gt;"","El CUNE sólo se envía en operaciones de novedad o ajuste. ",""),
IF(D36="","Debes escribir un CUNE válido para realizar operaciones de novedad o ajuste. ","")),
""
)</f>
        <v/>
      </c>
      <c r="DU36" s="46">
        <f>IF($DS36,
IF(E36="","Debes seleccionar el tipo de documento del empleado. ",
IF(_xlfn.IFNA(VLOOKUP(E36,TIPO_DE_DOCUMENTO,1,FALSE),-1)=-1,"El tipo de documento no es válido (por favor seleccionarlo de la lista). ","")
)
)</f>
        <v/>
      </c>
      <c r="DV36" s="46">
        <f>IF($DS36,
IF(F36="","Debes escribir el número de documento del empleado. ","")
)</f>
        <v/>
      </c>
      <c r="DW36" s="46">
        <f>IF($DS36,
IF(G36="","Debes escribir el primer nombre del empleado. ","")
)</f>
        <v/>
      </c>
      <c r="DY36" s="46">
        <f>IF($DS36,
IF(I36="","Debes escribir el primer apellido del empleado. ","")
)</f>
        <v/>
      </c>
      <c r="DZ36" s="46">
        <f>IF($DS36,
IF(J36="","Debes escribir el segundo apellido del empleado. ","")
)</f>
        <v/>
      </c>
      <c r="EB36" s="46">
        <f>IF($DS36,
IF(L36="","Debes escribir la fecha de ingreso del empleado. ",
IF(ISERR(DATE(YEAR(L36),MONTH(L36),DAY(L36))), "El valor ingresado en fecha de ingreso no tiene un formato válido. ","")
)
)</f>
        <v/>
      </c>
      <c r="EC36" s="46">
        <f>IF($DS36,
IF(M36="","Debes escribir el tiempo laborado. ",
IF( IFERROR(INT(M36),1.1) &lt;&gt; IFERROR(_xlfn.NUMBERVALUE(M36),1), "El valor de los días trabajados debe ser un número entero. ", "")
)
)</f>
        <v/>
      </c>
      <c r="ED36" s="46">
        <f>IF($DS36,
IF( AND(N36&lt;&gt;"", ISERR(DATE(YEAR(N36),MONTH(N36),DAY(N36))) ), "El valor ingresado en fecha de ingreso no tiene un formato válido. ",
IF( AND(N36&lt;&gt;"", $E$6&lt;&gt;"", DATE(YEAR(N36), MONTH(N36), 1) &lt;&gt; IFERROR(DATE(MID($E$6, 1, 4), MID($E$6, 6, 2),1), "1/1/1900") ), "La fecha de retiro debe estar dentro del período liquidado. ", "")
)
)</f>
        <v/>
      </c>
      <c r="EE36" s="46">
        <f>IF($DS36,
IF(O36="","Debes seleccionar el tipo de trabajador. ",
IF(_xlfn.IFNA(VLOOKUP(O36,TIPO_DE_TRABAJADOR,1,FALSE),-1)=-1,"El tipo de trabajador no es válido (por favor seleccionarlo de la lista). ","")
)
)</f>
        <v/>
      </c>
      <c r="EF36" s="46">
        <f>IF($DS36,
IF(P36="","Debes seleccionar si es un trabajador dependiente pensionado por vejez. ",
IF(_xlfn.IFNA(VLOOKUP(P36,SUBTIPO_DE_TRABAJADOR,1,FALSE),-1)=-1,"El tipo de trabajador dependiente pensionado por vejez no es válido (por favor seleccionarlo de la lista). ","")
)
)</f>
        <v/>
      </c>
      <c r="EG36" s="46">
        <f>IF($DS36,
IF(Q36="","Debes seleccionar el tipo de contrato del trabajador. ",
IF(_xlfn.IFNA(VLOOKUP(Q36,TIPO_DE_CONTRATO,1,FALSE),-1)=-1,"El tipo de contrato del trabajador no es válido (por favor seleccionarlo de la lista). ","")
)
)</f>
        <v/>
      </c>
      <c r="EH36" s="46">
        <f>IF($DS36,
IF(R36="","Debes seleccionar si es un salario integral. ",
IF(_xlfn.IFNA(VLOOKUP(R36,SI_NO,1,FALSE),-1)=-1,"Valor no válido para salario integral (por favor seleccionarlo de la lista). ","")
)
)</f>
        <v/>
      </c>
      <c r="EI36" s="46">
        <f>IF($DS36,
IF(S36="","Debes seleccionar si el trabajador realiza actividades de riesgo. ",
IF(_xlfn.IFNA(VLOOKUP(S36,SI_NO,1,FALSE),-1)=-1,"Valor no válido para actividad de alto riesgo (por favor seleccionarlo de la lista). ","")
)
)</f>
        <v/>
      </c>
      <c r="EK36" s="46">
        <f>IF($DS36,
IF(U36="","Debes escribir el código del municipio de residencia del trabajador. ",
IF(_xlfn.IFNA(VLOOKUP(U36,MUNICIPIO,1,FALSE),-1)=-1,"El municipio de residencia del trabajador es inválido (por favor seleccionarlo de la lista). ","")
)
)</f>
        <v/>
      </c>
      <c r="EL36" s="46">
        <f>IF($DS36,
IF(V36="","Debes escribir el la dirección de residendia del trabajador. ","")
)</f>
        <v/>
      </c>
      <c r="EM36" s="46">
        <f>IF($DS36,
IF(W36="","Debes escribir la fecha de inicio de la liquidación. ",
IF(ISERR(DATE(YEAR(W36),MONTH(W36),DAY(W36))),"El valor ingresado en fecha de inicio de liquidación no tiene un formato válido. ",
IF( AND($E$6&lt;&gt;"", DATE(YEAR(W36), MONTH(W36), 1) &lt;&gt; IFERROR(DATE(MID($E$6, 1, 4), MID($E$6, 6, 2),1), "1/1/1900") ), "La fecha de inicio de la liquidación debe estar dentro del período liquidado. ", "")
)
)
)</f>
        <v/>
      </c>
      <c r="EN36" s="46">
        <f>IF($DS36,
IF(X36="","Debes escribir la fecha de fin de la liquidación. ",
IF(ISERR(DATE(YEAR(X36),MONTH(X36),DAY(X36))),"El valor ingresado en fecha de fin de liquidación no tiene un formato válido. ",
IF( AND($E$6&lt;&gt;"", DATE(YEAR(X36), MONTH(X36), 1) &lt;&gt; IFERROR(DATE(MID($E$6, 1, 4), MID($E$6, 6, 2),1), "1/1/1900") ), "La fecha de fin de la liquidación debe estar dentro del período liquidado. ", "")
)
)
)</f>
        <v/>
      </c>
      <c r="EO36" s="46">
        <f>IF($DS36,
IF(Y36="","Debes escribir la frecuencia de pago del trabajador. ",
IF(_xlfn.IFNA(VLOOKUP(Y36,PERÍODO_DE_NÓMINA,1,FALSE),-1)=-1,"La frecuencia de pago es inválida (por favor seleccionarlo de la lista). ","")
)
)</f>
        <v/>
      </c>
      <c r="EP36" s="46">
        <f>IF($DS36,
IF(Z36="","Debes escribir la fecha de pago. ",
IF(ISERR(DATE(YEAR(Z36),MONTH(Z36),DAY(Z36))), "El valor ingresado en fecha de pago no tiene un formato válido. ","")
)
)</f>
        <v/>
      </c>
      <c r="EQ36" s="46">
        <f>IF($DS36,
IF(AA36="","Debes escribir el medio de pago. ",
IF(_xlfn.IFNA(VLOOKUP(AA36,MEDIOS_DE_PAGO,1,FALSE),-1)=-1,"El medio de pago es inválido (por favor seleccionarlo de la lista). ","")
)
)</f>
        <v/>
      </c>
      <c r="ER36" s="46">
        <f>OR(AA36='Tablas '!$T$4,AA36='Tablas '!$T$7,AA36='Tablas '!$T$8,AA36='Tablas '!$T$11)</f>
        <v/>
      </c>
      <c r="ES36" s="46">
        <f>IF(AND($DS36,ER36),
IF(AB36="","Debes escribir la entidad bancaria. ",""),
""
)</f>
        <v/>
      </c>
      <c r="ET36" s="46">
        <f>IF(AND($DS36,ER36),
IF(AC36="","Debes escribir el tipo de cuenta bancaria. ",
IF(_xlfn.IFNA(VLOOKUP(AC36,TIPO_DE_CUENTA,1,FALSE),-1)=-1,"El tipo de cuenta bancaria es inválida (por favor seleccionarlo de la lista). ","")
),
""
)</f>
        <v/>
      </c>
      <c r="EU36" s="46">
        <f>IF(AND($DS36,ER36),
IF(AD36="","Debes escribir el número de cuenta bancaria. ",""),
""
)</f>
        <v/>
      </c>
      <c r="EV36" s="46">
        <f>IF($DS36,
IF(AE36="","Debes escribir el valor del sueldo básico. ",
IF( ISERR(_xlfn.NUMBERVALUE(AE36)), "El valor del sueldo básico debe ser un número válido. ", "")
)
)</f>
        <v/>
      </c>
      <c r="EW36" s="46">
        <f>IF($DS36,
IF(AF36="","Debes escribir el número de días trabajados. ",
IF( IFERROR(INT(AF36),1.1) &lt;&gt; IFERROR(_xlfn.NUMBERVALUE(AF36),1), "La cantidad de días trabajados debe ser un número entero. ", "")
)
)</f>
        <v/>
      </c>
      <c r="EX36" s="46">
        <f>IF($DS36,
IF(AG36="","Debes escribir el valor del sueldo trabajado. ",
IF( ISERR(_xlfn.NUMBERVALUE(AG36)), "El valor del sueldo trabajado debe ser un número válido. ", "")
)
)</f>
        <v/>
      </c>
      <c r="EY36" s="46">
        <f>IF($DS36,
IF( AND(AH36&lt;&gt;"", ISERR(_xlfn.NUMBERVALUE(AH36))), "El valor del auxilio de transporte debe ser un número válido. ", "")
)</f>
        <v/>
      </c>
      <c r="EZ36" s="46">
        <f>IF($DS36,
IF( AND(AI36&lt;&gt;"", ISERR(_xlfn.NUMBERVALUE(AI36))), "El valor de viáticos salariales debe ser un número válido. ", "")
)</f>
        <v/>
      </c>
      <c r="FA36" s="46">
        <f>IF($DS36,
IF( AND(AJ36&lt;&gt;"", ISERR(_xlfn.NUMBERVALUE(AJ36))), "El valor de viáticos NO salariales debe ser un número válido. ", "")
)</f>
        <v/>
      </c>
      <c r="FB36" s="46">
        <f>CONCATENATE(AK36,AL36)&lt;&gt;""</f>
        <v/>
      </c>
      <c r="FC36" s="46">
        <f>IF(AND($DS36,FB36),
IF(AK36="","Debes escribir el número de horas extras diurnas. ",
IF( IFERROR(INT(AK36),1.1) &lt;&gt; IFERROR(_xlfn.NUMBERVALUE(AK36),1), "La cantidad de horas extras diurnas debe ser un número entero. ", "")
),
""
)</f>
        <v/>
      </c>
      <c r="FD36" s="46">
        <f>IF(AND($DS36,FB36),
IF(AL36="","Debes escribir el valor de las horas extras diurnas. ",
IF( ISERR(_xlfn.NUMBERVALUE(AL36)), "El valor de las horas extras duirnas debe ser un número válido. ", "")
),
""
)</f>
        <v/>
      </c>
      <c r="FE36" s="46">
        <f>CONCATENATE(AM36,AN36)&lt;&gt;""</f>
        <v/>
      </c>
      <c r="FF36" s="46">
        <f>IF(AND($DS36,FE36),
IF(AM36="","Debes escribir el número de horas extras nocturnas. ",
IF( IFERROR(INT(AM36),1.1) &lt;&gt; IFERROR(_xlfn.NUMBERVALUE(AM36),1), "La cantidad de horas extras nocturnas debe ser un número entero. ", "")
),
""
)</f>
        <v/>
      </c>
      <c r="FG36" s="46">
        <f>IF(AND($DS36,FE36),
IF(AN36="","Debes escribir el valor de las horas extras nocturnas. ",
IF( ISERR(_xlfn.NUMBERVALUE(AN36)), "El valor de las horas extras nocturnas debe ser un número válido. ", "")
),
""
)</f>
        <v/>
      </c>
      <c r="FH36" s="46">
        <f>CONCATENATE(AO36,AP36)&lt;&gt;""</f>
        <v/>
      </c>
      <c r="FI36" s="46">
        <f>IF(AND($DS36,FH36),
IF(AO36="","Debes escribir el número de horas extras diurnas dominicales y festivas. ",
IF( IFERROR(INT(AO36),1.1) &lt;&gt; IFERROR(_xlfn.NUMBERVALUE(AO36),1), "La cantidad de horas extras diurnas dominicales y festivas debe ser un número entero. ", "")
),
""
)</f>
        <v/>
      </c>
      <c r="FJ36" s="46">
        <f>IF(AND($DS36,FH36),
IF(AP36="","Debes escribir el valor de las horas extras diurnas dominicales y festivas. ",
IF( ISERR(_xlfn.NUMBERVALUE(AP36)), "El valor de las horas extras diurnas dominicales y festivas debe ser un número válido. ", "")
),
""
)</f>
        <v/>
      </c>
      <c r="FK36" s="46">
        <f>CONCATENATE(AQ36,AR36)&lt;&gt;""</f>
        <v/>
      </c>
      <c r="FL36" s="46">
        <f>IF(AND($DS36,FK36),
IF(AQ36="","Debes escribir el número de horas extras nocturnas dominicales y festivas. ",
IF( IFERROR(INT(AQ36),1.1) &lt;&gt; IFERROR(_xlfn.NUMBERVALUE(AQ36),1), "La cantidad de horas extras nocturnas dominicales y festivas debe ser un número entero. ", "")
),
""
)</f>
        <v/>
      </c>
      <c r="FM36" s="46">
        <f>IF(AND($DS36,FK36),
IF(AR36="","Debes escribir el valor de las horas extras nocturnas dominicales y festivas. ",
IF( ISERR(_xlfn.NUMBERVALUE(AR36)), "El valor de las horas extras nocturnas dominicales y festivas debe ser un número válido. ", "")
),
""
)</f>
        <v/>
      </c>
      <c r="FN36" s="46">
        <f>CONCATENATE(AS36,AT36)&lt;&gt;""</f>
        <v/>
      </c>
      <c r="FO36" s="46">
        <f>IF(AND($DS36,FN36),
IF(AS36="","Debes escribir el número de horas recargo nocturno. ",
IF( IFERROR(INT(AS36),1.1) &lt;&gt; IFERROR(_xlfn.NUMBERVALUE(AS36),1), "La cantidad de horas recargo nocturno debe ser un número entero. ", "")
),
""
)</f>
        <v/>
      </c>
      <c r="FP36" s="46">
        <f>IF(AND($DS36,FN36),
IF(AT36="","Debes escribir el valor de las horas recargo nocturno. ",
IF( ISERR(_xlfn.NUMBERVALUE(AT36)), "El valor de las horas recargo nocturno debe ser un número válido. ", "")
),
""
)</f>
        <v/>
      </c>
      <c r="FQ36" s="46">
        <f>CONCATENATE(AU36,AV36)&lt;&gt;""</f>
        <v/>
      </c>
      <c r="FR36" s="46">
        <f>IF(AND($DS36,FQ36),
IF(AU36="","Debes escribir el número de horas recargo diurno dominical y festivo. ",
IF( IFERROR(INT(AU36),1.1) &lt;&gt; IFERROR(_xlfn.NUMBERVALUE(AU36),1), "La cantidad de horas recargo diurno dominical y festivo debe ser un número entero. ", "")
),
""
)</f>
        <v/>
      </c>
      <c r="FS36" s="46">
        <f>IF(AND($DS36,FQ36),
IF(AV36="","Debes escribir el valor de las horas recargo diurno dominical y festivo. ",
IF( ISERR(_xlfn.NUMBERVALUE(AV36)), "El valor de las horas recargo diurno dominical y festivo debe ser un número válido. ", "")
),
""
)</f>
        <v/>
      </c>
      <c r="FT36" s="46">
        <f>CONCATENATE(AW36,AX36)&lt;&gt;""</f>
        <v/>
      </c>
      <c r="FU36" s="46">
        <f>IF(AND($DS36,FT36),
IF(AW36="","Debes escribir el número de horas recargo nocturno dominical y festivo. ",
IF( IFERROR(INT(AW36),1.1) &lt;&gt; IFERROR(_xlfn.NUMBERVALUE(AW36),1), "La cantidad de horas recargo nocturno dominical y festivo debe ser un número entero. ", "")
),
""
)</f>
        <v/>
      </c>
      <c r="FV36" s="46">
        <f>IF(AND($DS36,FT36),
IF(AX36="","Debes escribir el valor de las horas recargo nocturno dominical y festivo. ",
IF( ISERR(_xlfn.NUMBERVALUE(AX36)), "El valor de las horas recargo nocturno dominical y festivo debe ser un número válido. ", "")
),
""
)</f>
        <v/>
      </c>
      <c r="FW36" s="46">
        <f>CONCATENATE(AY36,AZ36)&lt;&gt;""</f>
        <v/>
      </c>
      <c r="FX36" s="46">
        <f>IF(AND($DS36,FW36),
IF(AY36="","Debes escribir el número de días de vacaciones comunes. ",
IF( IFERROR(INT(AY36),1.1) &lt;&gt; IFERROR(_xlfn.NUMBERVALUE(AY36),1), "La cantidad de días de vacaciones comunes debe ser un número entero. ", "")
),
""
)</f>
        <v/>
      </c>
      <c r="FY36" s="46">
        <f>IF(AND($DS36,FW36),
IF(AZ36="","Debes escribir el valor de las vacaciones comunes. ",
IF( ISERR(_xlfn.NUMBERVALUE(AZ36)), "El valor de las vacaciones comunes debe ser un número válido. ", "")
),
""
)</f>
        <v/>
      </c>
      <c r="FZ36" s="46">
        <f>CONCATENATE(BA36,BB36)&lt;&gt;""</f>
        <v/>
      </c>
      <c r="GA36" s="46">
        <f>IF(AND($DS36,FZ36),
IF(BA36="","Debes escribir el número de días de vacaciones compensadas. ",
IF( IFERROR(INT(BA36),1.1) &lt;&gt; IFERROR(_xlfn.NUMBERVALUE(BA36),1), "La cantidad de días de vacaciones compensadas debe ser un número entero. ", "")
),
""
)</f>
        <v/>
      </c>
      <c r="GB36" s="46">
        <f>IF(AND($DS36,FZ36),
IF(BB36="","Debes escribir el valor de las vacaciones compensadas. ",
IF( ISERR(_xlfn.NUMBERVALUE(BB36)), "El valor de las vacaciones compensadas debe ser un número válido. ", "")
),
""
)</f>
        <v/>
      </c>
      <c r="GC36" s="46">
        <f>CONCATENATE(BC36,BD36)&lt;&gt;""</f>
        <v/>
      </c>
      <c r="GD36" s="46">
        <f>IF(AND($DS36,GC36),
IF(BC36="","Debes escribir el número de días de prima salarial. ",
IF( IFERROR(INT(BC36),1.1) &lt;&gt; IFERROR(_xlfn.NUMBERVALUE(BC36),1), "La cantidad de días de prima salarial debe ser un número entero. ", "")
),
""
)</f>
        <v/>
      </c>
      <c r="GE36" s="46">
        <f>IF(AND($DS36,GC36),
IF(BD36="","Debes escribir el valor de los días de prima salarial. ",
IF( ISERR(_xlfn.NUMBERVALUE(BD36)), "El valor de los días de prima salarial debe ser un número válido. ", "")
),
""
)</f>
        <v/>
      </c>
      <c r="GF36" s="46">
        <f>IF($DS36,
IF( AND(BE36&lt;&gt;"", ISERR(_xlfn.NUMBERVALUE(BE36))), "El valor de la prima NO saliarial debe ser un número válido. ", "")
)</f>
        <v/>
      </c>
      <c r="GG36" s="46">
        <f>CONCATENATE(BF36,BG36,BH36)&lt;&gt;""</f>
        <v/>
      </c>
      <c r="GH36" s="46">
        <f>IF(AND($DS36,GG36),
IF(BF36="","Debes escribir el valor de las cesantías. ",
IF( ISERR(_xlfn.NUMBERVALUE(BF36)), "El valor de las cesantías debe ser un número válido. ", "")
),
""
)</f>
        <v/>
      </c>
      <c r="GI36" s="46">
        <f>IF(AND($DS36,GG36),
IF(BG36="","Debes escribir el % de cesantías. ",
IF( ISERR(_xlfn.NUMBERVALUE(BG36)), "El % de cesantías debe ser un número válido. ", "")
),
""
)</f>
        <v/>
      </c>
      <c r="GJ36" s="46">
        <f>IF(AND($DS36,GG36),
IF(BH36="","Debes escribir el valor de intereses de cesantías. ",
IF( ISERR(_xlfn.NUMBERVALUE(BH36)), "El valor de intereses de cesantías debe ser un número válido. ", "")
),
""
)</f>
        <v/>
      </c>
      <c r="GK36" s="46">
        <f>CONCATENATE(BI36,BJ36,BK36)&lt;&gt;""</f>
        <v/>
      </c>
      <c r="GL36" s="46">
        <f>IF(AND($DS36,GK36),
IF(BI36="","Debes escribir el número de días de incapacidad. ",
IF( IFERROR(INT(BI36),1.1) &lt;&gt; IFERROR(_xlfn.NUMBERVALUE(BI36),1), "La cantidad de días de incapacidad debe ser un número entero. ", "")
),
""
)</f>
        <v/>
      </c>
      <c r="GM36" s="46">
        <f>IF(AND($DS36,GK36),
IF(BJ36="","Debes escribir el tipo de incapacidad. ",
IF(_xlfn.IFNA(VLOOKUP(BJ36,TIPO_DE_INCAPACIDAD,1,FALSE),-1)=-1,"El tipo de incapacidad es inválida (por favor seleccionarlo de la lista). ","")
),
""
)</f>
        <v/>
      </c>
      <c r="GN36" s="46">
        <f>IF(AND($DS36,GK36),
IF(BK36="","Debes escribir el valor de la incapacidad. ",
IF( ISERR(_xlfn.NUMBERVALUE(BK36)), "El valor de la incapacidad debe ser un número válido. ", "")
),
""
)</f>
        <v/>
      </c>
      <c r="GO36" s="46">
        <f>CONCATENATE(BL36,BM36)&lt;&gt;""</f>
        <v/>
      </c>
      <c r="GP36" s="46">
        <f>IF(AND($DS36,GO36),
IF(BL36="","Debes escribir el número de días de licencia de maternidad o paternidad. ",
IF( IFERROR(INT(BL36),1.1) &lt;&gt; IFERROR(_xlfn.NUMBERVALUE(BL36),1), "La cantidad de días de licencia de maternidad o paternidad debe ser un número entero. ", "")
),
""
)</f>
        <v/>
      </c>
      <c r="GQ36" s="46">
        <f>IF(AND($DS36,GO36),
IF(BM36="","Debes escribir el valor de la licencia de maternidad o paternidad. ",
IF( ISERR(_xlfn.NUMBERVALUE(BM36)), "El valor de la licencia de maternidad o paternidad debe ser un número válido. ", "")
),
""
)</f>
        <v/>
      </c>
      <c r="GR36" s="46">
        <f>CONCATENATE(BN36,BO36)&lt;&gt;""</f>
        <v/>
      </c>
      <c r="GS36" s="46">
        <f>IF(AND($DS36,GR36),
IF(BN36="","Debes escribir el número de días de licencia remunerada. ",
IF( IFERROR(INT(BN36),1.1) &lt;&gt; IFERROR(_xlfn.NUMBERVALUE(BN36),1), "La cantidad de días de licencia remunerada debe ser un número entero. ", "")
),
""
)</f>
        <v/>
      </c>
      <c r="GT36" s="46">
        <f>IF(AND($DS36,GR36),
IF(BO36="","Debes escribir el valor de la licencia remunerada. ",
IF( ISERR(_xlfn.NUMBERVALUE(BO36)), "El valor de la licencia remunerada debe ser un número válido. ", "")
),
""
)</f>
        <v/>
      </c>
      <c r="GU36" s="46">
        <f>IF($DS36,
IF( AND(BP36&lt;&gt;"", ISERR(_xlfn.NUMBERVALUE(BP36))), "El valor de la licencia NO remunerada debe ser un número válido. ", "")
)</f>
        <v/>
      </c>
      <c r="GV36" s="46">
        <f>IF($DS36,
IF( AND(BQ36&lt;&gt;"", ISERR(_xlfn.NUMBERVALUE(BQ36))), "El valor de auxilios salariales debe ser un número válido. ", "")
)</f>
        <v/>
      </c>
      <c r="GW36" s="46">
        <f>IF($DS36,
IF( AND(BR36&lt;&gt;"", ISERR(_xlfn.NUMBERVALUE(BR36))), "El valor de auxilios NO salariales debe ser un número válido. ", "")
)</f>
        <v/>
      </c>
      <c r="GX36" s="46">
        <f>IF($DS36,
IF( AND(BS36&lt;&gt;"", ISERR(_xlfn.NUMBERVALUE(BS36))), "El valor de bonos salariales debe ser un número válido. ", "")
)</f>
        <v/>
      </c>
      <c r="GY36" s="46">
        <f>IF($DS36,
IF( AND(BT36&lt;&gt;"", ISERR(_xlfn.NUMBERVALUE(BT36))), "El valor de bonos NO salariales debe ser un número válido. ", "")
)</f>
        <v/>
      </c>
      <c r="GZ36" s="46">
        <f>IF($DS36,
IF( AND(BU36&lt;&gt;"", ISERR(_xlfn.NUMBERVALUE(BU36))), "El valor de bonos salariales de alimentación debe ser un número válido. ", "")
)</f>
        <v/>
      </c>
      <c r="HA36" s="46">
        <f>IF($DS36,
IF( AND(BV36&lt;&gt;"", ISERR(_xlfn.NUMBERVALUE(BV36))), "El valor de bonos NO salariales de alimentación debe ser un número válido. ", "")
)</f>
        <v/>
      </c>
      <c r="HB36" s="46">
        <f>IF($DS36,
IF( AND(BW36&lt;&gt;"", ISERR(_xlfn.NUMBERVALUE(BW36))), "El valor de bonificaciones salariales debe ser un número válido. ", "")
)</f>
        <v/>
      </c>
      <c r="HC36" s="46">
        <f>IF($DS36,
IF( AND(BX36&lt;&gt;"", ISERR(_xlfn.NUMBERVALUE(BX36))), "El valor de bonificaciones NO salariales debe ser un número válido. ", "")
)</f>
        <v/>
      </c>
      <c r="HD36" s="46">
        <f>IF($DS36,
IF( AND(BY36&lt;&gt;"", ISERR(_xlfn.NUMBERVALUE(BY36))), "El valor de compensaciones ordinarias debe ser un número válido. ", "")
)</f>
        <v/>
      </c>
      <c r="HE36" s="46">
        <f>IF($DS36,
IF( AND(BZ36&lt;&gt;"", ISERR(_xlfn.NUMBERVALUE(BZ36))), "El valor de compensaciones extraordinarias debe ser un número válido. ", "")
)</f>
        <v/>
      </c>
      <c r="HF36" s="46">
        <f>IF($DS36,
IF( AND(CA36&lt;&gt;"", ISERR(_xlfn.NUMBERVALUE(CA36))), "El valor de comisiones debe ser un número válido. ", "")
)</f>
        <v/>
      </c>
      <c r="HG36" s="46">
        <f>IF($DS36,
IF( AND(CB36&lt;&gt;"", ISERR(_xlfn.NUMBERVALUE(CB36))), "El valor de ausencia por huega debe ser un número válido. ", "")
)</f>
        <v/>
      </c>
      <c r="HH36" s="46">
        <f>IF($DS36,
IF( AND(CC36&lt;&gt;"", ISERR(_xlfn.NUMBERVALUE(CC36))), "El valor de anticipos debe ser un número válido. ", "")
)</f>
        <v/>
      </c>
      <c r="HI36" s="46">
        <f>IF($DS36,
IF( AND(CD36&lt;&gt;"", ISERR(_xlfn.NUMBERVALUE(CD36))), "El valor de pagos a terceros debe ser un número válido. ", "")
)</f>
        <v/>
      </c>
      <c r="HJ36" s="46">
        <f>IF($DS36,
IF( AND(CE36&lt;&gt;"", ISERR(_xlfn.NUMBERVALUE(CE36))), "El valor de dotación debe ser un número válido. ", "")
)</f>
        <v/>
      </c>
      <c r="HK36" s="46">
        <f>IF($DS36,
IF( AND(CF36&lt;&gt;"", ISERR(_xlfn.NUMBERVALUE(CF36))), "El valor de apoyo sostenibilidad debe ser un número válido. ", "")
)</f>
        <v/>
      </c>
      <c r="HL36" s="46">
        <f>IF($DS36,
IF( AND(CG36&lt;&gt;"", ISERR(_xlfn.NUMBERVALUE(CG36))), "El valor de teletrabajo debe ser un número válido. ", "")
)</f>
        <v/>
      </c>
      <c r="HM36" s="46">
        <f>IF($DS36,
IF( AND(CH36&lt;&gt;"", ISERR(_xlfn.NUMBERVALUE(CH36))), "El valor de bonificación de retiro debe ser un número válido. ", "")
)</f>
        <v/>
      </c>
      <c r="HN36" s="46">
        <f>IF($DS36,
IF( AND(CI36&lt;&gt;"", ISERR(_xlfn.NUMBERVALUE(CI36))), "El valor de indemnización de retiro debe ser un número válido. ", "")
)</f>
        <v/>
      </c>
      <c r="HO36" s="46">
        <f>IF($DS36,
IF( AND(CJ36&lt;&gt;"", ISERR(_xlfn.NUMBERVALUE(CJ36))), "El valor de reintegros debe ser un número válido. ", "")
)</f>
        <v/>
      </c>
      <c r="HP36" s="46">
        <f>CONCATENATE(CK36,CL36,CM36)&lt;&gt;""</f>
        <v/>
      </c>
      <c r="HQ36" s="46">
        <f>IF(AND($DS36,HP36),
IF(CK36="","Debes escribir la descripción de otro concepto no categorizado. ",""),
""
)</f>
        <v/>
      </c>
      <c r="HR36" s="46">
        <f>IF(AND($DS36,HP36),
IF(CONCATENATE(CL36,CM36)="","Debes escribir al menos un valor de concepto no categorizado (salarial o no salarial). ",
IF(ISERR(_xlfn.NUMBERVALUE(CL36)),"El valor salarial concepto no categorizado debe ser un número válido. ","")
),
""
)</f>
        <v/>
      </c>
      <c r="HS36" s="46">
        <f>IF(AND($DS36,HP36),
IF(CONCATENATE(CL36,CM36)="","Debes escribir al menos un valor de concepto no categorizado (salarial o no salarial). ",
IF(ISERR(_xlfn.NUMBERVALUE(CM36)),"El valor NO salarial concepto no categorizado debe ser un número válido. ","")
),
""
)</f>
        <v/>
      </c>
      <c r="HT36" s="46">
        <f>IF($DS36,
IF(CN36="","Debes escribir el porcentaje del aporte a salud. ",
IF( ISERR(_xlfn.NUMBERVALUE(CN36)), "El valor del porcentaje del aporte a salud debe ser un número válido. ", "")
)
)</f>
        <v/>
      </c>
      <c r="HU36" s="46">
        <f>IF($DS36,
IF(CO36="","Debes escribir el valor del aporte a salud. ",
IF( ISERR(_xlfn.NUMBERVALUE(CO36)), "El valor del aporte a salud debe ser un número válido. ", "")
)
)</f>
        <v/>
      </c>
      <c r="HV36" s="46">
        <f>IF($DS36,
IF( AND(CP36&lt;&gt;"", ISERR(_xlfn.NUMBERVALUE(CP36))), "El valor plan complementario debe ser un número válido. ", "")
)</f>
        <v/>
      </c>
      <c r="HW36" s="46">
        <f>IF($DS36,
IF(CQ36="","Debes escribir el porcentaje del aporte a pensión. ",
IF( ISERR(_xlfn.NUMBERVALUE(CQ36)), "El valor del porcentaje del aporte a pensión debe ser un número válido. ", "")
)
)</f>
        <v/>
      </c>
      <c r="HX36" s="46">
        <f>IF($DS36,
IF(CR36="","Debes escribir el valor del aporte a pensión. ",
IF( ISERR(_xlfn.NUMBERVALUE(CR36)), "El valor del aporte a salud debe ser un número válido. ", "")
)
)</f>
        <v/>
      </c>
      <c r="HY36" s="46">
        <f>IF($DS36,
IF( AND(CS36&lt;&gt;"", ISERR(_xlfn.NUMBERVALUE(CS36))), "El valor pensión voluntaria debe ser un número válido. ", "")
)</f>
        <v/>
      </c>
      <c r="HZ36" s="46">
        <f>CONCATENATE(CT36,CU36,CV36,CW36)&lt;&gt;""</f>
        <v/>
      </c>
      <c r="IA36" s="46">
        <f>IF(AND($DS36,HZ36),
IF(CT36="","Debes escribir el % del fondo de seguridad pensional. ",
IF( ISERR(_xlfn.NUMBERVALUE(CT36)), "El % del fondo de seguridad debe ser un número válido. ", "")
),
""
)</f>
        <v/>
      </c>
      <c r="IB36" s="46">
        <f>IF(AND($DS36,HZ36),
IF(CU36="","Debes escribir el valor del aporte al fondo de solidaridad pensional. ",
IF( ISERR(_xlfn.NUMBERVALUE(CU36)), "El valor del aporte al fondo de solidaridad pensional debe ser un número válido. ", "")
),
""
)</f>
        <v/>
      </c>
      <c r="IC36" s="46">
        <f>IF(AND($DS36,HZ36),
IF(CV36="","Debes escribir el % del fondo de subsistencia. ",
IF( ISERR(_xlfn.NUMBERVALUE(CV36)), "El % del fondo de subsistencia debe ser un número válido. ", "")
),
""
)</f>
        <v/>
      </c>
      <c r="ID36" s="46">
        <f>IF(AND($DS36,HZ36),
IF(CW36="","Debes escribir el valor del fondo de subsistencia. ",
IF( ISERR(_xlfn.NUMBERVALUE(CW36)), "El valor del fondo de subsistencia debe ser un número válido. ", "")
),
""
)</f>
        <v/>
      </c>
      <c r="IE36" s="46">
        <f>CONCATENATE(CX36,CY36)&lt;&gt;""</f>
        <v/>
      </c>
      <c r="IF36" s="46">
        <f>IF(AND($DS36,IE36),
IF(CX36="","Debes escribir el % de sindicato. ",
IF( ISERR(_xlfn.NUMBERVALUE(CX36)), "El % de sindicato debe ser un número válido. ", "")
),
""
)</f>
        <v/>
      </c>
      <c r="IG36" s="46">
        <f>IF(AND($DS36,IE36),
IF(CY36="","Debes escribir el valor del sindicato. ",
IF( ISERR(_xlfn.NUMBERVALUE(CY36)), "El valor del sindicato debe ser un número válido. ", "")
),
""
)</f>
        <v/>
      </c>
      <c r="IH36" s="46">
        <f>IF($DS36,
IF( AND(CZ36&lt;&gt;"", ISERR(_xlfn.NUMBERVALUE(CZ36))), "El valor de sanción pública debe ser un número válido. ", "")
)</f>
        <v/>
      </c>
      <c r="II36" s="46">
        <f>IF($DS36,
IF( AND(DA36&lt;&gt;"", ISERR(_xlfn.NUMBERVALUE(DA36))), "El valor de sanción privada debe ser un número válido. ", "")
)</f>
        <v/>
      </c>
      <c r="IJ36" s="46">
        <f>CONCATENATE(DB36,DC36)&lt;&gt;""</f>
        <v/>
      </c>
      <c r="IK36" s="46">
        <f>IF(AND($DS36,IJ36),
IF(DB36="","Debes escribir la descripción de libranza. ",""),
""
)</f>
        <v/>
      </c>
      <c r="IL36" s="46">
        <f>IF(AND($DS36,IJ36),
IF(DC36="","Debes escribir la cuota libranza. ",
IF(ISERR(_xlfn.NUMBERVALUE(DC36)),"El valor de la cuota libranza debe ser un número válido. ","")
),
""
)</f>
        <v/>
      </c>
      <c r="IM36" s="46">
        <f>IF($DS36,
IF( AND(DD36&lt;&gt;"", ISERR(_xlfn.NUMBERVALUE(DD36))), "El valor de pagos a terceros debe ser un número válido. ", "")
)</f>
        <v/>
      </c>
      <c r="IN36" s="46">
        <f>IF($DS36,
IF( AND(DE36&lt;&gt;"", ISERR(_xlfn.NUMBERVALUE(DE36))), "El valor de anticipos debe ser un número válido. ", "")
)</f>
        <v/>
      </c>
      <c r="IO36" s="46">
        <f>IF($DS36,
IF( AND(DF36&lt;&gt;"", ISERR(_xlfn.NUMBERVALUE(DF36))), "El valor de AFC debe ser un número válido. ", "")
)</f>
        <v/>
      </c>
      <c r="IP36" s="46">
        <f>IF($DS36,
IF( AND(DG36&lt;&gt;"", ISERR(_xlfn.NUMBERVALUE(DG36))), "El valor de rete-fuente debe ser un número válido. ", "")
)</f>
        <v/>
      </c>
      <c r="IQ36" s="46">
        <f>IF($DS36,
IF( AND(DH36&lt;&gt;"", ISERR(_xlfn.NUMBERVALUE(DH36))), "El valor de cooperativa de trabajo debe ser un número válido. ", "")
)</f>
        <v/>
      </c>
      <c r="IR36" s="46">
        <f>IF($DS36,
IF( AND(DI36&lt;&gt;"", ISERR(_xlfn.NUMBERVALUE(DI36))), "El valor de embargo fiscal debe ser un número válido. ", "")
)</f>
        <v/>
      </c>
      <c r="IS36" s="46">
        <f>IF($DS36,
IF( AND(DJ36&lt;&gt;"", ISERR(_xlfn.NUMBERVALUE(DJ36))), "El valor de educación debe ser un número válido. ", "")
)</f>
        <v/>
      </c>
      <c r="IT36" s="46">
        <f>IF($DS36,
IF( AND(DK36&lt;&gt;"", ISERR(_xlfn.NUMBERVALUE(DK36))), "El valor de reintegro debe ser un número válido. ", "")
)</f>
        <v/>
      </c>
      <c r="IU36" s="46">
        <f>IF($DS36,
IF( AND(DL36&lt;&gt;"", ISERR(_xlfn.NUMBERVALUE(DL36))), "El valor de deuda debe ser un número válido. ", "")
)</f>
        <v/>
      </c>
      <c r="IV36" s="46">
        <f>IF($DS36,
IF( AND(DM36&lt;&gt;"", ISERR(_xlfn.NUMBERVALUE(DM36))), "El valor de otras deducciones debe ser un número válido. ", "")
)</f>
        <v/>
      </c>
      <c r="IW36" s="46">
        <f>IF($DS36,
IF(DN36="","Debes escribir el valor de los devengos totales. ",
IF( ISERR(_xlfn.NUMBERVALUE(DN36)), "El valor de los devengos totales debe ser un número válido. ", "")
)
)</f>
        <v/>
      </c>
      <c r="IX36" s="46">
        <f>IF($DS36,
IF(DO36="","Debes escribir el valor de las deducciones totales. ",
IF( ISERR(_xlfn.NUMBERVALUE(DO36)), "El valor de las deducciones totales debe ser un número válido. ", "")
)
)</f>
        <v/>
      </c>
      <c r="IY36" s="46">
        <f>IF($DS36,
IF(DP36="","Debes escribir el valor del salario total. ",
IF( ISERR(_xlfn.NUMBERVALUE(DP36)), "El valor del salario total debe ser un número válido. ", "")
)
)</f>
        <v/>
      </c>
    </row>
    <row r="37">
      <c r="B37" s="48" t="n">
        <v>25</v>
      </c>
      <c r="C37" s="61">
        <f>IF(AND(DS37,DP37&lt;&gt;""),
IF(DQ37="","OK","Error"),
""
)</f>
        <v/>
      </c>
      <c r="D37" s="53" t="n"/>
      <c r="E37" s="52" t="n"/>
      <c r="F37" s="112" t="n"/>
      <c r="G37" s="52" t="n"/>
      <c r="H37" s="53" t="n"/>
      <c r="I37" s="52" t="n"/>
      <c r="J37" s="52" t="n"/>
      <c r="K37" s="53" t="n"/>
      <c r="L37" s="55" t="n"/>
      <c r="M37" s="108" t="n"/>
      <c r="N37" s="56" t="n"/>
      <c r="O37" s="52" t="n"/>
      <c r="P37" s="52" t="n"/>
      <c r="Q37" s="52" t="n"/>
      <c r="R37" s="52" t="n"/>
      <c r="S37" s="52" t="n"/>
      <c r="T37" s="53" t="n"/>
      <c r="U37" s="52" t="n"/>
      <c r="V37" s="52" t="n"/>
      <c r="W37" s="55" t="n"/>
      <c r="X37" s="55" t="n"/>
      <c r="Y37" s="52" t="n"/>
      <c r="Z37" s="55" t="n"/>
      <c r="AA37" s="52" t="n"/>
      <c r="AB37" s="53" t="n"/>
      <c r="AC37" s="53" t="n"/>
      <c r="AD37" s="53" t="n"/>
      <c r="AE37" s="177" t="n"/>
      <c r="AF37" s="113" t="n"/>
      <c r="AG37" s="177" t="n"/>
      <c r="AH37" s="178" t="n"/>
      <c r="AI37" s="178" t="n"/>
      <c r="AJ37" s="178" t="n"/>
      <c r="AK37" s="114" t="n"/>
      <c r="AL37" s="178" t="n"/>
      <c r="AM37" s="114" t="n"/>
      <c r="AN37" s="178" t="n"/>
      <c r="AO37" s="114" t="n"/>
      <c r="AP37" s="178" t="n"/>
      <c r="AQ37" s="114" t="n"/>
      <c r="AR37" s="178" t="n"/>
      <c r="AS37" s="114" t="n"/>
      <c r="AT37" s="178" t="n"/>
      <c r="AU37" s="114" t="n"/>
      <c r="AV37" s="178" t="n"/>
      <c r="AW37" s="114" t="n"/>
      <c r="AX37" s="178" t="n"/>
      <c r="AY37" s="114" t="n"/>
      <c r="AZ37" s="178" t="n"/>
      <c r="BA37" s="114" t="n"/>
      <c r="BB37" s="178" t="n"/>
      <c r="BC37" s="114" t="n"/>
      <c r="BD37" s="178" t="n"/>
      <c r="BE37" s="178" t="n"/>
      <c r="BF37" s="178" t="n"/>
      <c r="BG37" s="59" t="n"/>
      <c r="BH37" s="178" t="n"/>
      <c r="BI37" s="114" t="n"/>
      <c r="BJ37" s="53" t="n"/>
      <c r="BK37" s="178" t="n"/>
      <c r="BL37" s="114" t="n"/>
      <c r="BM37" s="178" t="n"/>
      <c r="BN37" s="114" t="n"/>
      <c r="BO37" s="178" t="n"/>
      <c r="BP37" s="178" t="n"/>
      <c r="BQ37" s="178" t="n"/>
      <c r="BR37" s="178" t="n"/>
      <c r="BS37" s="178" t="n"/>
      <c r="BT37" s="178" t="n"/>
      <c r="BU37" s="178" t="n"/>
      <c r="BV37" s="178" t="n"/>
      <c r="BW37" s="178" t="n"/>
      <c r="BX37" s="178" t="n"/>
      <c r="BY37" s="178" t="n"/>
      <c r="BZ37" s="178" t="n"/>
      <c r="CA37" s="178" t="n"/>
      <c r="CB37" s="178" t="n"/>
      <c r="CC37" s="178" t="n"/>
      <c r="CD37" s="178" t="n"/>
      <c r="CE37" s="178" t="n"/>
      <c r="CF37" s="178" t="n"/>
      <c r="CG37" s="178" t="n"/>
      <c r="CH37" s="178" t="n"/>
      <c r="CI37" s="178" t="n"/>
      <c r="CJ37" s="178" t="n"/>
      <c r="CK37" s="53" t="n"/>
      <c r="CL37" s="178" t="n"/>
      <c r="CM37" s="178" t="n"/>
      <c r="CN37" s="60" t="n"/>
      <c r="CO37" s="177" t="n"/>
      <c r="CP37" s="178" t="n"/>
      <c r="CQ37" s="60" t="n"/>
      <c r="CR37" s="177" t="n"/>
      <c r="CS37" s="178" t="n"/>
      <c r="CT37" s="59" t="n"/>
      <c r="CU37" s="178" t="n"/>
      <c r="CV37" s="59" t="n"/>
      <c r="CW37" s="178" t="n"/>
      <c r="CX37" s="59" t="n"/>
      <c r="CY37" s="178" t="n"/>
      <c r="CZ37" s="178" t="n"/>
      <c r="DA37" s="178" t="n"/>
      <c r="DB37" s="53" t="n"/>
      <c r="DC37" s="178" t="n"/>
      <c r="DD37" s="178" t="n"/>
      <c r="DE37" s="178" t="n"/>
      <c r="DF37" s="178" t="n"/>
      <c r="DG37" s="178" t="n"/>
      <c r="DH37" s="178" t="n"/>
      <c r="DI37" s="178" t="n"/>
      <c r="DJ37" s="178" t="n"/>
      <c r="DK37" s="178" t="n"/>
      <c r="DL37" s="178" t="n"/>
      <c r="DM37" s="178" t="n"/>
      <c r="DN37" s="177" t="n"/>
      <c r="DO37" s="177" t="n"/>
      <c r="DP37" s="177" t="n"/>
      <c r="DQ37" s="76">
        <f>IF(AND(DS37,DP37&lt;&gt;""),
CONCATENATE(DT37,DU37,DV37,DW37,DX37,DY37,DZ37,EA37,EB37,EC37,ED37,EE37,EF37,EG37,EH37,EI37,EJ37,EK37,EL37,EM37,EN37,EO37,EP37,EQ37,ES37,ET37,EU37,EV37,EW37,EX37,EY37,EZ37,FA37,FC37,FD37,FF37,FG37,FI37,FJ37,FL37,FM37,FO37,FP37,FR37,FS37,FU37,FV37,FX37,FY37,GA37,GB37,GD37,GE37,GF37,GH37,GI37,GJ37,GL37,GM37,GN37,GP37,GQ37,GS37,GT37,GU37,GV37,GW37,GX37,GY37,GZ37,HA37,HB37,HC37,HD37,HE37,HF37,HG37,HH37,HI37,HJ37,HK37,HL37,HM37,HN37,HO37,HQ37,HR37,HS37,HT37,HU37,HV37,HW37,HX37,HY37,IA37,IB37,IC37,ID37,IF37,IG37,IH37,II37,IK37,IL37,IM37,IN37,IO37,IP37,IQ37,IR37,IS37,IT37,IU37,IV37,IW37,IX37,IY37,IZ37),
""
)</f>
        <v/>
      </c>
      <c r="DR37" s="53" t="n"/>
      <c r="DS37" s="46">
        <f>CONCATENATE(D37,$E37,$F37,$G37,H37,$I37,$J37,K37,$L37,$M37,N37,$O37,$P37,$Q37,$R37,$S37,T37,$U37,$V37,$W37,$X37,$Y37,$Z37,$AA37,AB37,AC37,AD37,$AE37,$AF37,$AG37,AH37,AI37,AJ37,AK37,AL37,AM37,AN37,AO37,AP37,AQ37,AR37,AS37,AT37,AU37,AV37,AW37,AX37,AY37,AZ37,BA37,BB37,BC37,BD37,BE37,BF37,BG37,BH37,BI37,BJ37,BK37,BL37,BM37,BN37,BO37,BP37,BQ37,BR37,BS37,BT37,BU37,BV37,BW37,BX37,BY37,BZ37,CA37,CB37,CC37,CD37,CE37,CF37,CG37,CH37,CI37,CJ37,CK37,CL37,CM37,$CN37,$CO37,CP37,$CQ37,$CR37,CS37,CT37,CU37,CV37,CW37,CX37,CY37,CZ37,DA37,DB37,DC37,DD37,DE37,DF37,DG37,DH37,DI37,DJ37,DK37,DL37,DM37,$DN37,$DO37,$DP37,DR37)&lt;&gt;""</f>
        <v/>
      </c>
      <c r="DT37" s="46">
        <f>IF(AND($DS37,$E$4&lt;&gt;""),
IF(LEFT($E$4,2) = "1.",
IF(D37&lt;&gt;"","El CUNE sólo se envía en operaciones de novedad o ajuste. ",""),
IF(D37="","Debes escribir un CUNE válido para realizar operaciones de novedad o ajuste. ","")),
""
)</f>
        <v/>
      </c>
      <c r="DU37" s="46">
        <f>IF($DS37,
IF(E37="","Debes seleccionar el tipo de documento del empleado. ",
IF(_xlfn.IFNA(VLOOKUP(E37,TIPO_DE_DOCUMENTO,1,FALSE),-1)=-1,"El tipo de documento no es válido (por favor seleccionarlo de la lista). ","")
)
)</f>
        <v/>
      </c>
      <c r="DV37" s="46">
        <f>IF($DS37,
IF(F37="","Debes escribir el número de documento del empleado. ","")
)</f>
        <v/>
      </c>
      <c r="DW37" s="46">
        <f>IF($DS37,
IF(G37="","Debes escribir el primer nombre del empleado. ","")
)</f>
        <v/>
      </c>
      <c r="DY37" s="46">
        <f>IF($DS37,
IF(I37="","Debes escribir el primer apellido del empleado. ","")
)</f>
        <v/>
      </c>
      <c r="DZ37" s="46">
        <f>IF($DS37,
IF(J37="","Debes escribir el segundo apellido del empleado. ","")
)</f>
        <v/>
      </c>
      <c r="EB37" s="46">
        <f>IF($DS37,
IF(L37="","Debes escribir la fecha de ingreso del empleado. ",
IF(ISERR(DATE(YEAR(L37),MONTH(L37),DAY(L37))), "El valor ingresado en fecha de ingreso no tiene un formato válido. ","")
)
)</f>
        <v/>
      </c>
      <c r="EC37" s="46">
        <f>IF($DS37,
IF(M37="","Debes escribir el tiempo laborado. ",
IF( IFERROR(INT(M37),1.1) &lt;&gt; IFERROR(_xlfn.NUMBERVALUE(M37),1), "El valor de los días trabajados debe ser un número entero. ", "")
)
)</f>
        <v/>
      </c>
      <c r="ED37" s="46">
        <f>IF($DS37,
IF( AND(N37&lt;&gt;"", ISERR(DATE(YEAR(N37),MONTH(N37),DAY(N37))) ), "El valor ingresado en fecha de ingreso no tiene un formato válido. ",
IF( AND(N37&lt;&gt;"", $E$6&lt;&gt;"", DATE(YEAR(N37), MONTH(N37), 1) &lt;&gt; IFERROR(DATE(MID($E$6, 1, 4), MID($E$6, 6, 2),1), "1/1/1900") ), "La fecha de retiro debe estar dentro del período liquidado. ", "")
)
)</f>
        <v/>
      </c>
      <c r="EE37" s="46">
        <f>IF($DS37,
IF(O37="","Debes seleccionar el tipo de trabajador. ",
IF(_xlfn.IFNA(VLOOKUP(O37,TIPO_DE_TRABAJADOR,1,FALSE),-1)=-1,"El tipo de trabajador no es válido (por favor seleccionarlo de la lista). ","")
)
)</f>
        <v/>
      </c>
      <c r="EF37" s="46">
        <f>IF($DS37,
IF(P37="","Debes seleccionar si es un trabajador dependiente pensionado por vejez. ",
IF(_xlfn.IFNA(VLOOKUP(P37,SUBTIPO_DE_TRABAJADOR,1,FALSE),-1)=-1,"El tipo de trabajador dependiente pensionado por vejez no es válido (por favor seleccionarlo de la lista). ","")
)
)</f>
        <v/>
      </c>
      <c r="EG37" s="46">
        <f>IF($DS37,
IF(Q37="","Debes seleccionar el tipo de contrato del trabajador. ",
IF(_xlfn.IFNA(VLOOKUP(Q37,TIPO_DE_CONTRATO,1,FALSE),-1)=-1,"El tipo de contrato del trabajador no es válido (por favor seleccionarlo de la lista). ","")
)
)</f>
        <v/>
      </c>
      <c r="EH37" s="46">
        <f>IF($DS37,
IF(R37="","Debes seleccionar si es un salario integral. ",
IF(_xlfn.IFNA(VLOOKUP(R37,SI_NO,1,FALSE),-1)=-1,"Valor no válido para salario integral (por favor seleccionarlo de la lista). ","")
)
)</f>
        <v/>
      </c>
      <c r="EI37" s="46">
        <f>IF($DS37,
IF(S37="","Debes seleccionar si el trabajador realiza actividades de riesgo. ",
IF(_xlfn.IFNA(VLOOKUP(S37,SI_NO,1,FALSE),-1)=-1,"Valor no válido para actividad de alto riesgo (por favor seleccionarlo de la lista). ","")
)
)</f>
        <v/>
      </c>
      <c r="EK37" s="46">
        <f>IF($DS37,
IF(U37="","Debes escribir el código del municipio de residencia del trabajador. ",
IF(_xlfn.IFNA(VLOOKUP(U37,MUNICIPIO,1,FALSE),-1)=-1,"El municipio de residencia del trabajador es inválido (por favor seleccionarlo de la lista). ","")
)
)</f>
        <v/>
      </c>
      <c r="EL37" s="46">
        <f>IF($DS37,
IF(V37="","Debes escribir el la dirección de residendia del trabajador. ","")
)</f>
        <v/>
      </c>
      <c r="EM37" s="46">
        <f>IF($DS37,
IF(W37="","Debes escribir la fecha de inicio de la liquidación. ",
IF(ISERR(DATE(YEAR(W37),MONTH(W37),DAY(W37))),"El valor ingresado en fecha de inicio de liquidación no tiene un formato válido. ",
IF( AND($E$6&lt;&gt;"", DATE(YEAR(W37), MONTH(W37), 1) &lt;&gt; IFERROR(DATE(MID($E$6, 1, 4), MID($E$6, 6, 2),1), "1/1/1900") ), "La fecha de inicio de la liquidación debe estar dentro del período liquidado. ", "")
)
)
)</f>
        <v/>
      </c>
      <c r="EN37" s="46">
        <f>IF($DS37,
IF(X37="","Debes escribir la fecha de fin de la liquidación. ",
IF(ISERR(DATE(YEAR(X37),MONTH(X37),DAY(X37))),"El valor ingresado en fecha de fin de liquidación no tiene un formato válido. ",
IF( AND($E$6&lt;&gt;"", DATE(YEAR(X37), MONTH(X37), 1) &lt;&gt; IFERROR(DATE(MID($E$6, 1, 4), MID($E$6, 6, 2),1), "1/1/1900") ), "La fecha de fin de la liquidación debe estar dentro del período liquidado. ", "")
)
)
)</f>
        <v/>
      </c>
      <c r="EO37" s="46">
        <f>IF($DS37,
IF(Y37="","Debes escribir la frecuencia de pago del trabajador. ",
IF(_xlfn.IFNA(VLOOKUP(Y37,PERÍODO_DE_NÓMINA,1,FALSE),-1)=-1,"La frecuencia de pago es inválida (por favor seleccionarlo de la lista). ","")
)
)</f>
        <v/>
      </c>
      <c r="EP37" s="46">
        <f>IF($DS37,
IF(Z37="","Debes escribir la fecha de pago. ",
IF(ISERR(DATE(YEAR(Z37),MONTH(Z37),DAY(Z37))), "El valor ingresado en fecha de pago no tiene un formato válido. ","")
)
)</f>
        <v/>
      </c>
      <c r="EQ37" s="46">
        <f>IF($DS37,
IF(AA37="","Debes escribir el medio de pago. ",
IF(_xlfn.IFNA(VLOOKUP(AA37,MEDIOS_DE_PAGO,1,FALSE),-1)=-1,"El medio de pago es inválido (por favor seleccionarlo de la lista). ","")
)
)</f>
        <v/>
      </c>
      <c r="ER37" s="46">
        <f>OR(AA37='Tablas '!$T$4,AA37='Tablas '!$T$7,AA37='Tablas '!$T$8,AA37='Tablas '!$T$11)</f>
        <v/>
      </c>
      <c r="ES37" s="46">
        <f>IF(AND($DS37,ER37),
IF(AB37="","Debes escribir la entidad bancaria. ",""),
""
)</f>
        <v/>
      </c>
      <c r="ET37" s="46">
        <f>IF(AND($DS37,ER37),
IF(AC37="","Debes escribir el tipo de cuenta bancaria. ",
IF(_xlfn.IFNA(VLOOKUP(AC37,TIPO_DE_CUENTA,1,FALSE),-1)=-1,"El tipo de cuenta bancaria es inválida (por favor seleccionarlo de la lista). ","")
),
""
)</f>
        <v/>
      </c>
      <c r="EU37" s="46">
        <f>IF(AND($DS37,ER37),
IF(AD37="","Debes escribir el número de cuenta bancaria. ",""),
""
)</f>
        <v/>
      </c>
      <c r="EV37" s="46">
        <f>IF($DS37,
IF(AE37="","Debes escribir el valor del sueldo básico. ",
IF( ISERR(_xlfn.NUMBERVALUE(AE37)), "El valor del sueldo básico debe ser un número válido. ", "")
)
)</f>
        <v/>
      </c>
      <c r="EW37" s="46">
        <f>IF($DS37,
IF(AF37="","Debes escribir el número de días trabajados. ",
IF( IFERROR(INT(AF37),1.1) &lt;&gt; IFERROR(_xlfn.NUMBERVALUE(AF37),1), "La cantidad de días trabajados debe ser un número entero. ", "")
)
)</f>
        <v/>
      </c>
      <c r="EX37" s="46">
        <f>IF($DS37,
IF(AG37="","Debes escribir el valor del sueldo trabajado. ",
IF( ISERR(_xlfn.NUMBERVALUE(AG37)), "El valor del sueldo trabajado debe ser un número válido. ", "")
)
)</f>
        <v/>
      </c>
      <c r="EY37" s="46">
        <f>IF($DS37,
IF( AND(AH37&lt;&gt;"", ISERR(_xlfn.NUMBERVALUE(AH37))), "El valor del auxilio de transporte debe ser un número válido. ", "")
)</f>
        <v/>
      </c>
      <c r="EZ37" s="46">
        <f>IF($DS37,
IF( AND(AI37&lt;&gt;"", ISERR(_xlfn.NUMBERVALUE(AI37))), "El valor de viáticos salariales debe ser un número válido. ", "")
)</f>
        <v/>
      </c>
      <c r="FA37" s="46">
        <f>IF($DS37,
IF( AND(AJ37&lt;&gt;"", ISERR(_xlfn.NUMBERVALUE(AJ37))), "El valor de viáticos NO salariales debe ser un número válido. ", "")
)</f>
        <v/>
      </c>
      <c r="FB37" s="46">
        <f>CONCATENATE(AK37,AL37)&lt;&gt;""</f>
        <v/>
      </c>
      <c r="FC37" s="46">
        <f>IF(AND($DS37,FB37),
IF(AK37="","Debes escribir el número de horas extras diurnas. ",
IF( IFERROR(INT(AK37),1.1) &lt;&gt; IFERROR(_xlfn.NUMBERVALUE(AK37),1), "La cantidad de horas extras diurnas debe ser un número entero. ", "")
),
""
)</f>
        <v/>
      </c>
      <c r="FD37" s="46">
        <f>IF(AND($DS37,FB37),
IF(AL37="","Debes escribir el valor de las horas extras diurnas. ",
IF( ISERR(_xlfn.NUMBERVALUE(AL37)), "El valor de las horas extras duirnas debe ser un número válido. ", "")
),
""
)</f>
        <v/>
      </c>
      <c r="FE37" s="46">
        <f>CONCATENATE(AM37,AN37)&lt;&gt;""</f>
        <v/>
      </c>
      <c r="FF37" s="46">
        <f>IF(AND($DS37,FE37),
IF(AM37="","Debes escribir el número de horas extras nocturnas. ",
IF( IFERROR(INT(AM37),1.1) &lt;&gt; IFERROR(_xlfn.NUMBERVALUE(AM37),1), "La cantidad de horas extras nocturnas debe ser un número entero. ", "")
),
""
)</f>
        <v/>
      </c>
      <c r="FG37" s="46">
        <f>IF(AND($DS37,FE37),
IF(AN37="","Debes escribir el valor de las horas extras nocturnas. ",
IF( ISERR(_xlfn.NUMBERVALUE(AN37)), "El valor de las horas extras nocturnas debe ser un número válido. ", "")
),
""
)</f>
        <v/>
      </c>
      <c r="FH37" s="46">
        <f>CONCATENATE(AO37,AP37)&lt;&gt;""</f>
        <v/>
      </c>
      <c r="FI37" s="46">
        <f>IF(AND($DS37,FH37),
IF(AO37="","Debes escribir el número de horas extras diurnas dominicales y festivas. ",
IF( IFERROR(INT(AO37),1.1) &lt;&gt; IFERROR(_xlfn.NUMBERVALUE(AO37),1), "La cantidad de horas extras diurnas dominicales y festivas debe ser un número entero. ", "")
),
""
)</f>
        <v/>
      </c>
      <c r="FJ37" s="46">
        <f>IF(AND($DS37,FH37),
IF(AP37="","Debes escribir el valor de las horas extras diurnas dominicales y festivas. ",
IF( ISERR(_xlfn.NUMBERVALUE(AP37)), "El valor de las horas extras diurnas dominicales y festivas debe ser un número válido. ", "")
),
""
)</f>
        <v/>
      </c>
      <c r="FK37" s="46">
        <f>CONCATENATE(AQ37,AR37)&lt;&gt;""</f>
        <v/>
      </c>
      <c r="FL37" s="46">
        <f>IF(AND($DS37,FK37),
IF(AQ37="","Debes escribir el número de horas extras nocturnas dominicales y festivas. ",
IF( IFERROR(INT(AQ37),1.1) &lt;&gt; IFERROR(_xlfn.NUMBERVALUE(AQ37),1), "La cantidad de horas extras nocturnas dominicales y festivas debe ser un número entero. ", "")
),
""
)</f>
        <v/>
      </c>
      <c r="FM37" s="46">
        <f>IF(AND($DS37,FK37),
IF(AR37="","Debes escribir el valor de las horas extras nocturnas dominicales y festivas. ",
IF( ISERR(_xlfn.NUMBERVALUE(AR37)), "El valor de las horas extras nocturnas dominicales y festivas debe ser un número válido. ", "")
),
""
)</f>
        <v/>
      </c>
      <c r="FN37" s="46">
        <f>CONCATENATE(AS37,AT37)&lt;&gt;""</f>
        <v/>
      </c>
      <c r="FO37" s="46">
        <f>IF(AND($DS37,FN37),
IF(AS37="","Debes escribir el número de horas recargo nocturno. ",
IF( IFERROR(INT(AS37),1.1) &lt;&gt; IFERROR(_xlfn.NUMBERVALUE(AS37),1), "La cantidad de horas recargo nocturno debe ser un número entero. ", "")
),
""
)</f>
        <v/>
      </c>
      <c r="FP37" s="46">
        <f>IF(AND($DS37,FN37),
IF(AT37="","Debes escribir el valor de las horas recargo nocturno. ",
IF( ISERR(_xlfn.NUMBERVALUE(AT37)), "El valor de las horas recargo nocturno debe ser un número válido. ", "")
),
""
)</f>
        <v/>
      </c>
      <c r="FQ37" s="46">
        <f>CONCATENATE(AU37,AV37)&lt;&gt;""</f>
        <v/>
      </c>
      <c r="FR37" s="46">
        <f>IF(AND($DS37,FQ37),
IF(AU37="","Debes escribir el número de horas recargo diurno dominical y festivo. ",
IF( IFERROR(INT(AU37),1.1) &lt;&gt; IFERROR(_xlfn.NUMBERVALUE(AU37),1), "La cantidad de horas recargo diurno dominical y festivo debe ser un número entero. ", "")
),
""
)</f>
        <v/>
      </c>
      <c r="FS37" s="46">
        <f>IF(AND($DS37,FQ37),
IF(AV37="","Debes escribir el valor de las horas recargo diurno dominical y festivo. ",
IF( ISERR(_xlfn.NUMBERVALUE(AV37)), "El valor de las horas recargo diurno dominical y festivo debe ser un número válido. ", "")
),
""
)</f>
        <v/>
      </c>
      <c r="FT37" s="46">
        <f>CONCATENATE(AW37,AX37)&lt;&gt;""</f>
        <v/>
      </c>
      <c r="FU37" s="46">
        <f>IF(AND($DS37,FT37),
IF(AW37="","Debes escribir el número de horas recargo nocturno dominical y festivo. ",
IF( IFERROR(INT(AW37),1.1) &lt;&gt; IFERROR(_xlfn.NUMBERVALUE(AW37),1), "La cantidad de horas recargo nocturno dominical y festivo debe ser un número entero. ", "")
),
""
)</f>
        <v/>
      </c>
      <c r="FV37" s="46">
        <f>IF(AND($DS37,FT37),
IF(AX37="","Debes escribir el valor de las horas recargo nocturno dominical y festivo. ",
IF( ISERR(_xlfn.NUMBERVALUE(AX37)), "El valor de las horas recargo nocturno dominical y festivo debe ser un número válido. ", "")
),
""
)</f>
        <v/>
      </c>
      <c r="FW37" s="46">
        <f>CONCATENATE(AY37,AZ37)&lt;&gt;""</f>
        <v/>
      </c>
      <c r="FX37" s="46">
        <f>IF(AND($DS37,FW37),
IF(AY37="","Debes escribir el número de días de vacaciones comunes. ",
IF( IFERROR(INT(AY37),1.1) &lt;&gt; IFERROR(_xlfn.NUMBERVALUE(AY37),1), "La cantidad de días de vacaciones comunes debe ser un número entero. ", "")
),
""
)</f>
        <v/>
      </c>
      <c r="FY37" s="46">
        <f>IF(AND($DS37,FW37),
IF(AZ37="","Debes escribir el valor de las vacaciones comunes. ",
IF( ISERR(_xlfn.NUMBERVALUE(AZ37)), "El valor de las vacaciones comunes debe ser un número válido. ", "")
),
""
)</f>
        <v/>
      </c>
      <c r="FZ37" s="46">
        <f>CONCATENATE(BA37,BB37)&lt;&gt;""</f>
        <v/>
      </c>
      <c r="GA37" s="46">
        <f>IF(AND($DS37,FZ37),
IF(BA37="","Debes escribir el número de días de vacaciones compensadas. ",
IF( IFERROR(INT(BA37),1.1) &lt;&gt; IFERROR(_xlfn.NUMBERVALUE(BA37),1), "La cantidad de días de vacaciones compensadas debe ser un número entero. ", "")
),
""
)</f>
        <v/>
      </c>
      <c r="GB37" s="46">
        <f>IF(AND($DS37,FZ37),
IF(BB37="","Debes escribir el valor de las vacaciones compensadas. ",
IF( ISERR(_xlfn.NUMBERVALUE(BB37)), "El valor de las vacaciones compensadas debe ser un número válido. ", "")
),
""
)</f>
        <v/>
      </c>
      <c r="GC37" s="46">
        <f>CONCATENATE(BC37,BD37)&lt;&gt;""</f>
        <v/>
      </c>
      <c r="GD37" s="46">
        <f>IF(AND($DS37,GC37),
IF(BC37="","Debes escribir el número de días de prima salarial. ",
IF( IFERROR(INT(BC37),1.1) &lt;&gt; IFERROR(_xlfn.NUMBERVALUE(BC37),1), "La cantidad de días de prima salarial debe ser un número entero. ", "")
),
""
)</f>
        <v/>
      </c>
      <c r="GE37" s="46">
        <f>IF(AND($DS37,GC37),
IF(BD37="","Debes escribir el valor de los días de prima salarial. ",
IF( ISERR(_xlfn.NUMBERVALUE(BD37)), "El valor de los días de prima salarial debe ser un número válido. ", "")
),
""
)</f>
        <v/>
      </c>
      <c r="GF37" s="46">
        <f>IF($DS37,
IF( AND(BE37&lt;&gt;"", ISERR(_xlfn.NUMBERVALUE(BE37))), "El valor de la prima NO saliarial debe ser un número válido. ", "")
)</f>
        <v/>
      </c>
      <c r="GG37" s="46">
        <f>CONCATENATE(BF37,BG37,BH37)&lt;&gt;""</f>
        <v/>
      </c>
      <c r="GH37" s="46">
        <f>IF(AND($DS37,GG37),
IF(BF37="","Debes escribir el valor de las cesantías. ",
IF( ISERR(_xlfn.NUMBERVALUE(BF37)), "El valor de las cesantías debe ser un número válido. ", "")
),
""
)</f>
        <v/>
      </c>
      <c r="GI37" s="46">
        <f>IF(AND($DS37,GG37),
IF(BG37="","Debes escribir el % de cesantías. ",
IF( ISERR(_xlfn.NUMBERVALUE(BG37)), "El % de cesantías debe ser un número válido. ", "")
),
""
)</f>
        <v/>
      </c>
      <c r="GJ37" s="46">
        <f>IF(AND($DS37,GG37),
IF(BH37="","Debes escribir el valor de intereses de cesantías. ",
IF( ISERR(_xlfn.NUMBERVALUE(BH37)), "El valor de intereses de cesantías debe ser un número válido. ", "")
),
""
)</f>
        <v/>
      </c>
      <c r="GK37" s="46">
        <f>CONCATENATE(BI37,BJ37,BK37)&lt;&gt;""</f>
        <v/>
      </c>
      <c r="GL37" s="46">
        <f>IF(AND($DS37,GK37),
IF(BI37="","Debes escribir el número de días de incapacidad. ",
IF( IFERROR(INT(BI37),1.1) &lt;&gt; IFERROR(_xlfn.NUMBERVALUE(BI37),1), "La cantidad de días de incapacidad debe ser un número entero. ", "")
),
""
)</f>
        <v/>
      </c>
      <c r="GM37" s="46">
        <f>IF(AND($DS37,GK37),
IF(BJ37="","Debes escribir el tipo de incapacidad. ",
IF(_xlfn.IFNA(VLOOKUP(BJ37,TIPO_DE_INCAPACIDAD,1,FALSE),-1)=-1,"El tipo de incapacidad es inválida (por favor seleccionarlo de la lista). ","")
),
""
)</f>
        <v/>
      </c>
      <c r="GN37" s="46">
        <f>IF(AND($DS37,GK37),
IF(BK37="","Debes escribir el valor de la incapacidad. ",
IF( ISERR(_xlfn.NUMBERVALUE(BK37)), "El valor de la incapacidad debe ser un número válido. ", "")
),
""
)</f>
        <v/>
      </c>
      <c r="GO37" s="46">
        <f>CONCATENATE(BL37,BM37)&lt;&gt;""</f>
        <v/>
      </c>
      <c r="GP37" s="46">
        <f>IF(AND($DS37,GO37),
IF(BL37="","Debes escribir el número de días de licencia de maternidad o paternidad. ",
IF( IFERROR(INT(BL37),1.1) &lt;&gt; IFERROR(_xlfn.NUMBERVALUE(BL37),1), "La cantidad de días de licencia de maternidad o paternidad debe ser un número entero. ", "")
),
""
)</f>
        <v/>
      </c>
      <c r="GQ37" s="46">
        <f>IF(AND($DS37,GO37),
IF(BM37="","Debes escribir el valor de la licencia de maternidad o paternidad. ",
IF( ISERR(_xlfn.NUMBERVALUE(BM37)), "El valor de la licencia de maternidad o paternidad debe ser un número válido. ", "")
),
""
)</f>
        <v/>
      </c>
      <c r="GR37" s="46">
        <f>CONCATENATE(BN37,BO37)&lt;&gt;""</f>
        <v/>
      </c>
      <c r="GS37" s="46">
        <f>IF(AND($DS37,GR37),
IF(BN37="","Debes escribir el número de días de licencia remunerada. ",
IF( IFERROR(INT(BN37),1.1) &lt;&gt; IFERROR(_xlfn.NUMBERVALUE(BN37),1), "La cantidad de días de licencia remunerada debe ser un número entero. ", "")
),
""
)</f>
        <v/>
      </c>
      <c r="GT37" s="46">
        <f>IF(AND($DS37,GR37),
IF(BO37="","Debes escribir el valor de la licencia remunerada. ",
IF( ISERR(_xlfn.NUMBERVALUE(BO37)), "El valor de la licencia remunerada debe ser un número válido. ", "")
),
""
)</f>
        <v/>
      </c>
      <c r="GU37" s="46">
        <f>IF($DS37,
IF( AND(BP37&lt;&gt;"", ISERR(_xlfn.NUMBERVALUE(BP37))), "El valor de la licencia NO remunerada debe ser un número válido. ", "")
)</f>
        <v/>
      </c>
      <c r="GV37" s="46">
        <f>IF($DS37,
IF( AND(BQ37&lt;&gt;"", ISERR(_xlfn.NUMBERVALUE(BQ37))), "El valor de auxilios salariales debe ser un número válido. ", "")
)</f>
        <v/>
      </c>
      <c r="GW37" s="46">
        <f>IF($DS37,
IF( AND(BR37&lt;&gt;"", ISERR(_xlfn.NUMBERVALUE(BR37))), "El valor de auxilios NO salariales debe ser un número válido. ", "")
)</f>
        <v/>
      </c>
      <c r="GX37" s="46">
        <f>IF($DS37,
IF( AND(BS37&lt;&gt;"", ISERR(_xlfn.NUMBERVALUE(BS37))), "El valor de bonos salariales debe ser un número válido. ", "")
)</f>
        <v/>
      </c>
      <c r="GY37" s="46">
        <f>IF($DS37,
IF( AND(BT37&lt;&gt;"", ISERR(_xlfn.NUMBERVALUE(BT37))), "El valor de bonos NO salariales debe ser un número válido. ", "")
)</f>
        <v/>
      </c>
      <c r="GZ37" s="46">
        <f>IF($DS37,
IF( AND(BU37&lt;&gt;"", ISERR(_xlfn.NUMBERVALUE(BU37))), "El valor de bonos salariales de alimentación debe ser un número válido. ", "")
)</f>
        <v/>
      </c>
      <c r="HA37" s="46">
        <f>IF($DS37,
IF( AND(BV37&lt;&gt;"", ISERR(_xlfn.NUMBERVALUE(BV37))), "El valor de bonos NO salariales de alimentación debe ser un número válido. ", "")
)</f>
        <v/>
      </c>
      <c r="HB37" s="46">
        <f>IF($DS37,
IF( AND(BW37&lt;&gt;"", ISERR(_xlfn.NUMBERVALUE(BW37))), "El valor de bonificaciones salariales debe ser un número válido. ", "")
)</f>
        <v/>
      </c>
      <c r="HC37" s="46">
        <f>IF($DS37,
IF( AND(BX37&lt;&gt;"", ISERR(_xlfn.NUMBERVALUE(BX37))), "El valor de bonificaciones NO salariales debe ser un número válido. ", "")
)</f>
        <v/>
      </c>
      <c r="HD37" s="46">
        <f>IF($DS37,
IF( AND(BY37&lt;&gt;"", ISERR(_xlfn.NUMBERVALUE(BY37))), "El valor de compensaciones ordinarias debe ser un número válido. ", "")
)</f>
        <v/>
      </c>
      <c r="HE37" s="46">
        <f>IF($DS37,
IF( AND(BZ37&lt;&gt;"", ISERR(_xlfn.NUMBERVALUE(BZ37))), "El valor de compensaciones extraordinarias debe ser un número válido. ", "")
)</f>
        <v/>
      </c>
      <c r="HF37" s="46">
        <f>IF($DS37,
IF( AND(CA37&lt;&gt;"", ISERR(_xlfn.NUMBERVALUE(CA37))), "El valor de comisiones debe ser un número válido. ", "")
)</f>
        <v/>
      </c>
      <c r="HG37" s="46">
        <f>IF($DS37,
IF( AND(CB37&lt;&gt;"", ISERR(_xlfn.NUMBERVALUE(CB37))), "El valor de ausencia por huega debe ser un número válido. ", "")
)</f>
        <v/>
      </c>
      <c r="HH37" s="46">
        <f>IF($DS37,
IF( AND(CC37&lt;&gt;"", ISERR(_xlfn.NUMBERVALUE(CC37))), "El valor de anticipos debe ser un número válido. ", "")
)</f>
        <v/>
      </c>
      <c r="HI37" s="46">
        <f>IF($DS37,
IF( AND(CD37&lt;&gt;"", ISERR(_xlfn.NUMBERVALUE(CD37))), "El valor de pagos a terceros debe ser un número válido. ", "")
)</f>
        <v/>
      </c>
      <c r="HJ37" s="46">
        <f>IF($DS37,
IF( AND(CE37&lt;&gt;"", ISERR(_xlfn.NUMBERVALUE(CE37))), "El valor de dotación debe ser un número válido. ", "")
)</f>
        <v/>
      </c>
      <c r="HK37" s="46">
        <f>IF($DS37,
IF( AND(CF37&lt;&gt;"", ISERR(_xlfn.NUMBERVALUE(CF37))), "El valor de apoyo sostenibilidad debe ser un número válido. ", "")
)</f>
        <v/>
      </c>
      <c r="HL37" s="46">
        <f>IF($DS37,
IF( AND(CG37&lt;&gt;"", ISERR(_xlfn.NUMBERVALUE(CG37))), "El valor de teletrabajo debe ser un número válido. ", "")
)</f>
        <v/>
      </c>
      <c r="HM37" s="46">
        <f>IF($DS37,
IF( AND(CH37&lt;&gt;"", ISERR(_xlfn.NUMBERVALUE(CH37))), "El valor de bonificación de retiro debe ser un número válido. ", "")
)</f>
        <v/>
      </c>
      <c r="HN37" s="46">
        <f>IF($DS37,
IF( AND(CI37&lt;&gt;"", ISERR(_xlfn.NUMBERVALUE(CI37))), "El valor de indemnización de retiro debe ser un número válido. ", "")
)</f>
        <v/>
      </c>
      <c r="HO37" s="46">
        <f>IF($DS37,
IF( AND(CJ37&lt;&gt;"", ISERR(_xlfn.NUMBERVALUE(CJ37))), "El valor de reintegros debe ser un número válido. ", "")
)</f>
        <v/>
      </c>
      <c r="HP37" s="46">
        <f>CONCATENATE(CK37,CL37,CM37)&lt;&gt;""</f>
        <v/>
      </c>
      <c r="HQ37" s="46">
        <f>IF(AND($DS37,HP37),
IF(CK37="","Debes escribir la descripción de otro concepto no categorizado. ",""),
""
)</f>
        <v/>
      </c>
      <c r="HR37" s="46">
        <f>IF(AND($DS37,HP37),
IF(CONCATENATE(CL37,CM37)="","Debes escribir al menos un valor de concepto no categorizado (salarial o no salarial). ",
IF(ISERR(_xlfn.NUMBERVALUE(CL37)),"El valor salarial concepto no categorizado debe ser un número válido. ","")
),
""
)</f>
        <v/>
      </c>
      <c r="HS37" s="46">
        <f>IF(AND($DS37,HP37),
IF(CONCATENATE(CL37,CM37)="","Debes escribir al menos un valor de concepto no categorizado (salarial o no salarial). ",
IF(ISERR(_xlfn.NUMBERVALUE(CM37)),"El valor NO salarial concepto no categorizado debe ser un número válido. ","")
),
""
)</f>
        <v/>
      </c>
      <c r="HT37" s="46">
        <f>IF($DS37,
IF(CN37="","Debes escribir el porcentaje del aporte a salud. ",
IF( ISERR(_xlfn.NUMBERVALUE(CN37)), "El valor del porcentaje del aporte a salud debe ser un número válido. ", "")
)
)</f>
        <v/>
      </c>
      <c r="HU37" s="46">
        <f>IF($DS37,
IF(CO37="","Debes escribir el valor del aporte a salud. ",
IF( ISERR(_xlfn.NUMBERVALUE(CO37)), "El valor del aporte a salud debe ser un número válido. ", "")
)
)</f>
        <v/>
      </c>
      <c r="HV37" s="46">
        <f>IF($DS37,
IF( AND(CP37&lt;&gt;"", ISERR(_xlfn.NUMBERVALUE(CP37))), "El valor plan complementario debe ser un número válido. ", "")
)</f>
        <v/>
      </c>
      <c r="HW37" s="46">
        <f>IF($DS37,
IF(CQ37="","Debes escribir el porcentaje del aporte a pensión. ",
IF( ISERR(_xlfn.NUMBERVALUE(CQ37)), "El valor del porcentaje del aporte a pensión debe ser un número válido. ", "")
)
)</f>
        <v/>
      </c>
      <c r="HX37" s="46">
        <f>IF($DS37,
IF(CR37="","Debes escribir el valor del aporte a pensión. ",
IF( ISERR(_xlfn.NUMBERVALUE(CR37)), "El valor del aporte a salud debe ser un número válido. ", "")
)
)</f>
        <v/>
      </c>
      <c r="HY37" s="46">
        <f>IF($DS37,
IF( AND(CS37&lt;&gt;"", ISERR(_xlfn.NUMBERVALUE(CS37))), "El valor pensión voluntaria debe ser un número válido. ", "")
)</f>
        <v/>
      </c>
      <c r="HZ37" s="46">
        <f>CONCATENATE(CT37,CU37,CV37,CW37)&lt;&gt;""</f>
        <v/>
      </c>
      <c r="IA37" s="46">
        <f>IF(AND($DS37,HZ37),
IF(CT37="","Debes escribir el % del fondo de seguridad pensional. ",
IF( ISERR(_xlfn.NUMBERVALUE(CT37)), "El % del fondo de seguridad debe ser un número válido. ", "")
),
""
)</f>
        <v/>
      </c>
      <c r="IB37" s="46">
        <f>IF(AND($DS37,HZ37),
IF(CU37="","Debes escribir el valor del aporte al fondo de solidaridad pensional. ",
IF( ISERR(_xlfn.NUMBERVALUE(CU37)), "El valor del aporte al fondo de solidaridad pensional debe ser un número válido. ", "")
),
""
)</f>
        <v/>
      </c>
      <c r="IC37" s="46">
        <f>IF(AND($DS37,HZ37),
IF(CV37="","Debes escribir el % del fondo de subsistencia. ",
IF( ISERR(_xlfn.NUMBERVALUE(CV37)), "El % del fondo de subsistencia debe ser un número válido. ", "")
),
""
)</f>
        <v/>
      </c>
      <c r="ID37" s="46">
        <f>IF(AND($DS37,HZ37),
IF(CW37="","Debes escribir el valor del fondo de subsistencia. ",
IF( ISERR(_xlfn.NUMBERVALUE(CW37)), "El valor del fondo de subsistencia debe ser un número válido. ", "")
),
""
)</f>
        <v/>
      </c>
      <c r="IE37" s="46">
        <f>CONCATENATE(CX37,CY37)&lt;&gt;""</f>
        <v/>
      </c>
      <c r="IF37" s="46">
        <f>IF(AND($DS37,IE37),
IF(CX37="","Debes escribir el % de sindicato. ",
IF( ISERR(_xlfn.NUMBERVALUE(CX37)), "El % de sindicato debe ser un número válido. ", "")
),
""
)</f>
        <v/>
      </c>
      <c r="IG37" s="46">
        <f>IF(AND($DS37,IE37),
IF(CY37="","Debes escribir el valor del sindicato. ",
IF( ISERR(_xlfn.NUMBERVALUE(CY37)), "El valor del sindicato debe ser un número válido. ", "")
),
""
)</f>
        <v/>
      </c>
      <c r="IH37" s="46">
        <f>IF($DS37,
IF( AND(CZ37&lt;&gt;"", ISERR(_xlfn.NUMBERVALUE(CZ37))), "El valor de sanción pública debe ser un número válido. ", "")
)</f>
        <v/>
      </c>
      <c r="II37" s="46">
        <f>IF($DS37,
IF( AND(DA37&lt;&gt;"", ISERR(_xlfn.NUMBERVALUE(DA37))), "El valor de sanción privada debe ser un número válido. ", "")
)</f>
        <v/>
      </c>
      <c r="IJ37" s="46">
        <f>CONCATENATE(DB37,DC37)&lt;&gt;""</f>
        <v/>
      </c>
      <c r="IK37" s="46">
        <f>IF(AND($DS37,IJ37),
IF(DB37="","Debes escribir la descripción de libranza. ",""),
""
)</f>
        <v/>
      </c>
      <c r="IL37" s="46">
        <f>IF(AND($DS37,IJ37),
IF(DC37="","Debes escribir la cuota libranza. ",
IF(ISERR(_xlfn.NUMBERVALUE(DC37)),"El valor de la cuota libranza debe ser un número válido. ","")
),
""
)</f>
        <v/>
      </c>
      <c r="IM37" s="46">
        <f>IF($DS37,
IF( AND(DD37&lt;&gt;"", ISERR(_xlfn.NUMBERVALUE(DD37))), "El valor de pagos a terceros debe ser un número válido. ", "")
)</f>
        <v/>
      </c>
      <c r="IN37" s="46">
        <f>IF($DS37,
IF( AND(DE37&lt;&gt;"", ISERR(_xlfn.NUMBERVALUE(DE37))), "El valor de anticipos debe ser un número válido. ", "")
)</f>
        <v/>
      </c>
      <c r="IO37" s="46">
        <f>IF($DS37,
IF( AND(DF37&lt;&gt;"", ISERR(_xlfn.NUMBERVALUE(DF37))), "El valor de AFC debe ser un número válido. ", "")
)</f>
        <v/>
      </c>
      <c r="IP37" s="46">
        <f>IF($DS37,
IF( AND(DG37&lt;&gt;"", ISERR(_xlfn.NUMBERVALUE(DG37))), "El valor de rete-fuente debe ser un número válido. ", "")
)</f>
        <v/>
      </c>
      <c r="IQ37" s="46">
        <f>IF($DS37,
IF( AND(DH37&lt;&gt;"", ISERR(_xlfn.NUMBERVALUE(DH37))), "El valor de cooperativa de trabajo debe ser un número válido. ", "")
)</f>
        <v/>
      </c>
      <c r="IR37" s="46">
        <f>IF($DS37,
IF( AND(DI37&lt;&gt;"", ISERR(_xlfn.NUMBERVALUE(DI37))), "El valor de embargo fiscal debe ser un número válido. ", "")
)</f>
        <v/>
      </c>
      <c r="IS37" s="46">
        <f>IF($DS37,
IF( AND(DJ37&lt;&gt;"", ISERR(_xlfn.NUMBERVALUE(DJ37))), "El valor de educación debe ser un número válido. ", "")
)</f>
        <v/>
      </c>
      <c r="IT37" s="46">
        <f>IF($DS37,
IF( AND(DK37&lt;&gt;"", ISERR(_xlfn.NUMBERVALUE(DK37))), "El valor de reintegro debe ser un número válido. ", "")
)</f>
        <v/>
      </c>
      <c r="IU37" s="46">
        <f>IF($DS37,
IF( AND(DL37&lt;&gt;"", ISERR(_xlfn.NUMBERVALUE(DL37))), "El valor de deuda debe ser un número válido. ", "")
)</f>
        <v/>
      </c>
      <c r="IV37" s="46">
        <f>IF($DS37,
IF( AND(DM37&lt;&gt;"", ISERR(_xlfn.NUMBERVALUE(DM37))), "El valor de otras deducciones debe ser un número válido. ", "")
)</f>
        <v/>
      </c>
      <c r="IW37" s="46">
        <f>IF($DS37,
IF(DN37="","Debes escribir el valor de los devengos totales. ",
IF( ISERR(_xlfn.NUMBERVALUE(DN37)), "El valor de los devengos totales debe ser un número válido. ", "")
)
)</f>
        <v/>
      </c>
      <c r="IX37" s="46">
        <f>IF($DS37,
IF(DO37="","Debes escribir el valor de las deducciones totales. ",
IF( ISERR(_xlfn.NUMBERVALUE(DO37)), "El valor de las deducciones totales debe ser un número válido. ", "")
)
)</f>
        <v/>
      </c>
      <c r="IY37" s="46">
        <f>IF($DS37,
IF(DP37="","Debes escribir el valor del salario total. ",
IF( ISERR(_xlfn.NUMBERVALUE(DP37)), "El valor del salario total debe ser un número válido. ", "")
)
)</f>
        <v/>
      </c>
    </row>
    <row r="38">
      <c r="B38" s="48" t="n">
        <v>26</v>
      </c>
      <c r="C38" s="61">
        <f>IF(AND(DS38,DP38&lt;&gt;""),
IF(DQ38="","OK","Error"),
""
)</f>
        <v/>
      </c>
      <c r="D38" s="53" t="n"/>
      <c r="E38" s="52" t="n"/>
      <c r="F38" s="112" t="n"/>
      <c r="G38" s="52" t="n"/>
      <c r="H38" s="53" t="n"/>
      <c r="I38" s="52" t="n"/>
      <c r="J38" s="52" t="n"/>
      <c r="K38" s="53" t="n"/>
      <c r="L38" s="55" t="n"/>
      <c r="M38" s="108" t="n"/>
      <c r="N38" s="56" t="n"/>
      <c r="O38" s="52" t="n"/>
      <c r="P38" s="52" t="n"/>
      <c r="Q38" s="52" t="n"/>
      <c r="R38" s="52" t="n"/>
      <c r="S38" s="52" t="n"/>
      <c r="T38" s="53" t="n"/>
      <c r="U38" s="52" t="n"/>
      <c r="V38" s="52" t="n"/>
      <c r="W38" s="55" t="n"/>
      <c r="X38" s="55" t="n"/>
      <c r="Y38" s="52" t="n"/>
      <c r="Z38" s="55" t="n"/>
      <c r="AA38" s="52" t="n"/>
      <c r="AB38" s="53" t="n"/>
      <c r="AC38" s="53" t="n"/>
      <c r="AD38" s="53" t="n"/>
      <c r="AE38" s="177" t="n"/>
      <c r="AF38" s="113" t="n"/>
      <c r="AG38" s="177" t="n"/>
      <c r="AH38" s="178" t="n"/>
      <c r="AI38" s="178" t="n"/>
      <c r="AJ38" s="178" t="n"/>
      <c r="AK38" s="114" t="n"/>
      <c r="AL38" s="178" t="n"/>
      <c r="AM38" s="114" t="n"/>
      <c r="AN38" s="178" t="n"/>
      <c r="AO38" s="114" t="n"/>
      <c r="AP38" s="178" t="n"/>
      <c r="AQ38" s="114" t="n"/>
      <c r="AR38" s="178" t="n"/>
      <c r="AS38" s="114" t="n"/>
      <c r="AT38" s="178" t="n"/>
      <c r="AU38" s="114" t="n"/>
      <c r="AV38" s="178" t="n"/>
      <c r="AW38" s="114" t="n"/>
      <c r="AX38" s="178" t="n"/>
      <c r="AY38" s="114" t="n"/>
      <c r="AZ38" s="178" t="n"/>
      <c r="BA38" s="114" t="n"/>
      <c r="BB38" s="178" t="n"/>
      <c r="BC38" s="114" t="n"/>
      <c r="BD38" s="178" t="n"/>
      <c r="BE38" s="178" t="n"/>
      <c r="BF38" s="178" t="n"/>
      <c r="BG38" s="59" t="n"/>
      <c r="BH38" s="178" t="n"/>
      <c r="BI38" s="114" t="n"/>
      <c r="BJ38" s="53" t="n"/>
      <c r="BK38" s="178" t="n"/>
      <c r="BL38" s="114" t="n"/>
      <c r="BM38" s="178" t="n"/>
      <c r="BN38" s="114" t="n"/>
      <c r="BO38" s="178" t="n"/>
      <c r="BP38" s="178" t="n"/>
      <c r="BQ38" s="178" t="n"/>
      <c r="BR38" s="178" t="n"/>
      <c r="BS38" s="178" t="n"/>
      <c r="BT38" s="178" t="n"/>
      <c r="BU38" s="178" t="n"/>
      <c r="BV38" s="178" t="n"/>
      <c r="BW38" s="178" t="n"/>
      <c r="BX38" s="178" t="n"/>
      <c r="BY38" s="178" t="n"/>
      <c r="BZ38" s="178" t="n"/>
      <c r="CA38" s="178" t="n"/>
      <c r="CB38" s="178" t="n"/>
      <c r="CC38" s="178" t="n"/>
      <c r="CD38" s="178" t="n"/>
      <c r="CE38" s="178" t="n"/>
      <c r="CF38" s="178" t="n"/>
      <c r="CG38" s="178" t="n"/>
      <c r="CH38" s="178" t="n"/>
      <c r="CI38" s="178" t="n"/>
      <c r="CJ38" s="178" t="n"/>
      <c r="CK38" s="53" t="n"/>
      <c r="CL38" s="178" t="n"/>
      <c r="CM38" s="178" t="n"/>
      <c r="CN38" s="60" t="n"/>
      <c r="CO38" s="177" t="n"/>
      <c r="CP38" s="178" t="n"/>
      <c r="CQ38" s="60" t="n"/>
      <c r="CR38" s="177" t="n"/>
      <c r="CS38" s="178" t="n"/>
      <c r="CT38" s="59" t="n"/>
      <c r="CU38" s="178" t="n"/>
      <c r="CV38" s="59" t="n"/>
      <c r="CW38" s="178" t="n"/>
      <c r="CX38" s="59" t="n"/>
      <c r="CY38" s="178" t="n"/>
      <c r="CZ38" s="178" t="n"/>
      <c r="DA38" s="178" t="n"/>
      <c r="DB38" s="53" t="n"/>
      <c r="DC38" s="178" t="n"/>
      <c r="DD38" s="178" t="n"/>
      <c r="DE38" s="178" t="n"/>
      <c r="DF38" s="178" t="n"/>
      <c r="DG38" s="178" t="n"/>
      <c r="DH38" s="178" t="n"/>
      <c r="DI38" s="178" t="n"/>
      <c r="DJ38" s="178" t="n"/>
      <c r="DK38" s="178" t="n"/>
      <c r="DL38" s="178" t="n"/>
      <c r="DM38" s="178" t="n"/>
      <c r="DN38" s="177" t="n"/>
      <c r="DO38" s="177" t="n"/>
      <c r="DP38" s="177" t="n"/>
      <c r="DQ38" s="76">
        <f>IF(AND(DS38,DP38&lt;&gt;""),
CONCATENATE(DT38,DU38,DV38,DW38,DX38,DY38,DZ38,EA38,EB38,EC38,ED38,EE38,EF38,EG38,EH38,EI38,EJ38,EK38,EL38,EM38,EN38,EO38,EP38,EQ38,ES38,ET38,EU38,EV38,EW38,EX38,EY38,EZ38,FA38,FC38,FD38,FF38,FG38,FI38,FJ38,FL38,FM38,FO38,FP38,FR38,FS38,FU38,FV38,FX38,FY38,GA38,GB38,GD38,GE38,GF38,GH38,GI38,GJ38,GL38,GM38,GN38,GP38,GQ38,GS38,GT38,GU38,GV38,GW38,GX38,GY38,GZ38,HA38,HB38,HC38,HD38,HE38,HF38,HG38,HH38,HI38,HJ38,HK38,HL38,HM38,HN38,HO38,HQ38,HR38,HS38,HT38,HU38,HV38,HW38,HX38,HY38,IA38,IB38,IC38,ID38,IF38,IG38,IH38,II38,IK38,IL38,IM38,IN38,IO38,IP38,IQ38,IR38,IS38,IT38,IU38,IV38,IW38,IX38,IY38,IZ38),
""
)</f>
        <v/>
      </c>
      <c r="DR38" s="53" t="n"/>
      <c r="DS38" s="46">
        <f>CONCATENATE(D38,$E38,$F38,$G38,H38,$I38,$J38,K38,$L38,$M38,N38,$O38,$P38,$Q38,$R38,$S38,T38,$U38,$V38,$W38,$X38,$Y38,$Z38,$AA38,AB38,AC38,AD38,$AE38,$AF38,$AG38,AH38,AI38,AJ38,AK38,AL38,AM38,AN38,AO38,AP38,AQ38,AR38,AS38,AT38,AU38,AV38,AW38,AX38,AY38,AZ38,BA38,BB38,BC38,BD38,BE38,BF38,BG38,BH38,BI38,BJ38,BK38,BL38,BM38,BN38,BO38,BP38,BQ38,BR38,BS38,BT38,BU38,BV38,BW38,BX38,BY38,BZ38,CA38,CB38,CC38,CD38,CE38,CF38,CG38,CH38,CI38,CJ38,CK38,CL38,CM38,$CN38,$CO38,CP38,$CQ38,$CR38,CS38,CT38,CU38,CV38,CW38,CX38,CY38,CZ38,DA38,DB38,DC38,DD38,DE38,DF38,DG38,DH38,DI38,DJ38,DK38,DL38,DM38,$DN38,$DO38,$DP38,DR38)&lt;&gt;""</f>
        <v/>
      </c>
      <c r="DT38" s="46">
        <f>IF(AND($DS38,$E$4&lt;&gt;""),
IF(LEFT($E$4,2) = "1.",
IF(D38&lt;&gt;"","El CUNE sólo se envía en operaciones de novedad o ajuste. ",""),
IF(D38="","Debes escribir un CUNE válido para realizar operaciones de novedad o ajuste. ","")),
""
)</f>
        <v/>
      </c>
      <c r="DU38" s="46">
        <f>IF($DS38,
IF(E38="","Debes seleccionar el tipo de documento del empleado. ",
IF(_xlfn.IFNA(VLOOKUP(E38,TIPO_DE_DOCUMENTO,1,FALSE),-1)=-1,"El tipo de documento no es válido (por favor seleccionarlo de la lista). ","")
)
)</f>
        <v/>
      </c>
      <c r="DV38" s="46">
        <f>IF($DS38,
IF(F38="","Debes escribir el número de documento del empleado. ","")
)</f>
        <v/>
      </c>
      <c r="DW38" s="46">
        <f>IF($DS38,
IF(G38="","Debes escribir el primer nombre del empleado. ","")
)</f>
        <v/>
      </c>
      <c r="DY38" s="46">
        <f>IF($DS38,
IF(I38="","Debes escribir el primer apellido del empleado. ","")
)</f>
        <v/>
      </c>
      <c r="DZ38" s="46">
        <f>IF($DS38,
IF(J38="","Debes escribir el segundo apellido del empleado. ","")
)</f>
        <v/>
      </c>
      <c r="EB38" s="46">
        <f>IF($DS38,
IF(L38="","Debes escribir la fecha de ingreso del empleado. ",
IF(ISERR(DATE(YEAR(L38),MONTH(L38),DAY(L38))), "El valor ingresado en fecha de ingreso no tiene un formato válido. ","")
)
)</f>
        <v/>
      </c>
      <c r="EC38" s="46">
        <f>IF($DS38,
IF(M38="","Debes escribir el tiempo laborado. ",
IF( IFERROR(INT(M38),1.1) &lt;&gt; IFERROR(_xlfn.NUMBERVALUE(M38),1), "El valor de los días trabajados debe ser un número entero. ", "")
)
)</f>
        <v/>
      </c>
      <c r="ED38" s="46">
        <f>IF($DS38,
IF( AND(N38&lt;&gt;"", ISERR(DATE(YEAR(N38),MONTH(N38),DAY(N38))) ), "El valor ingresado en fecha de ingreso no tiene un formato válido. ",
IF( AND(N38&lt;&gt;"", $E$6&lt;&gt;"", DATE(YEAR(N38), MONTH(N38), 1) &lt;&gt; IFERROR(DATE(MID($E$6, 1, 4), MID($E$6, 6, 2),1), "1/1/1900") ), "La fecha de retiro debe estar dentro del período liquidado. ", "")
)
)</f>
        <v/>
      </c>
      <c r="EE38" s="46">
        <f>IF($DS38,
IF(O38="","Debes seleccionar el tipo de trabajador. ",
IF(_xlfn.IFNA(VLOOKUP(O38,TIPO_DE_TRABAJADOR,1,FALSE),-1)=-1,"El tipo de trabajador no es válido (por favor seleccionarlo de la lista). ","")
)
)</f>
        <v/>
      </c>
      <c r="EF38" s="46">
        <f>IF($DS38,
IF(P38="","Debes seleccionar si es un trabajador dependiente pensionado por vejez. ",
IF(_xlfn.IFNA(VLOOKUP(P38,SUBTIPO_DE_TRABAJADOR,1,FALSE),-1)=-1,"El tipo de trabajador dependiente pensionado por vejez no es válido (por favor seleccionarlo de la lista). ","")
)
)</f>
        <v/>
      </c>
      <c r="EG38" s="46">
        <f>IF($DS38,
IF(Q38="","Debes seleccionar el tipo de contrato del trabajador. ",
IF(_xlfn.IFNA(VLOOKUP(Q38,TIPO_DE_CONTRATO,1,FALSE),-1)=-1,"El tipo de contrato del trabajador no es válido (por favor seleccionarlo de la lista). ","")
)
)</f>
        <v/>
      </c>
      <c r="EH38" s="46">
        <f>IF($DS38,
IF(R38="","Debes seleccionar si es un salario integral. ",
IF(_xlfn.IFNA(VLOOKUP(R38,SI_NO,1,FALSE),-1)=-1,"Valor no válido para salario integral (por favor seleccionarlo de la lista). ","")
)
)</f>
        <v/>
      </c>
      <c r="EI38" s="46">
        <f>IF($DS38,
IF(S38="","Debes seleccionar si el trabajador realiza actividades de riesgo. ",
IF(_xlfn.IFNA(VLOOKUP(S38,SI_NO,1,FALSE),-1)=-1,"Valor no válido para actividad de alto riesgo (por favor seleccionarlo de la lista). ","")
)
)</f>
        <v/>
      </c>
      <c r="EK38" s="46">
        <f>IF($DS38,
IF(U38="","Debes escribir el código del municipio de residencia del trabajador. ",
IF(_xlfn.IFNA(VLOOKUP(U38,MUNICIPIO,1,FALSE),-1)=-1,"El municipio de residencia del trabajador es inválido (por favor seleccionarlo de la lista). ","")
)
)</f>
        <v/>
      </c>
      <c r="EL38" s="46">
        <f>IF($DS38,
IF(V38="","Debes escribir el la dirección de residendia del trabajador. ","")
)</f>
        <v/>
      </c>
      <c r="EM38" s="46">
        <f>IF($DS38,
IF(W38="","Debes escribir la fecha de inicio de la liquidación. ",
IF(ISERR(DATE(YEAR(W38),MONTH(W38),DAY(W38))),"El valor ingresado en fecha de inicio de liquidación no tiene un formato válido. ",
IF( AND($E$6&lt;&gt;"", DATE(YEAR(W38), MONTH(W38), 1) &lt;&gt; IFERROR(DATE(MID($E$6, 1, 4), MID($E$6, 6, 2),1), "1/1/1900") ), "La fecha de inicio de la liquidación debe estar dentro del período liquidado. ", "")
)
)
)</f>
        <v/>
      </c>
      <c r="EN38" s="46">
        <f>IF($DS38,
IF(X38="","Debes escribir la fecha de fin de la liquidación. ",
IF(ISERR(DATE(YEAR(X38),MONTH(X38),DAY(X38))),"El valor ingresado en fecha de fin de liquidación no tiene un formato válido. ",
IF( AND($E$6&lt;&gt;"", DATE(YEAR(X38), MONTH(X38), 1) &lt;&gt; IFERROR(DATE(MID($E$6, 1, 4), MID($E$6, 6, 2),1), "1/1/1900") ), "La fecha de fin de la liquidación debe estar dentro del período liquidado. ", "")
)
)
)</f>
        <v/>
      </c>
      <c r="EO38" s="46">
        <f>IF($DS38,
IF(Y38="","Debes escribir la frecuencia de pago del trabajador. ",
IF(_xlfn.IFNA(VLOOKUP(Y38,PERÍODO_DE_NÓMINA,1,FALSE),-1)=-1,"La frecuencia de pago es inválida (por favor seleccionarlo de la lista). ","")
)
)</f>
        <v/>
      </c>
      <c r="EP38" s="46">
        <f>IF($DS38,
IF(Z38="","Debes escribir la fecha de pago. ",
IF(ISERR(DATE(YEAR(Z38),MONTH(Z38),DAY(Z38))), "El valor ingresado en fecha de pago no tiene un formato válido. ","")
)
)</f>
        <v/>
      </c>
      <c r="EQ38" s="46">
        <f>IF($DS38,
IF(AA38="","Debes escribir el medio de pago. ",
IF(_xlfn.IFNA(VLOOKUP(AA38,MEDIOS_DE_PAGO,1,FALSE),-1)=-1,"El medio de pago es inválido (por favor seleccionarlo de la lista). ","")
)
)</f>
        <v/>
      </c>
      <c r="ER38" s="46">
        <f>OR(AA38='Tablas '!$T$4,AA38='Tablas '!$T$7,AA38='Tablas '!$T$8,AA38='Tablas '!$T$11)</f>
        <v/>
      </c>
      <c r="ES38" s="46">
        <f>IF(AND($DS38,ER38),
IF(AB38="","Debes escribir la entidad bancaria. ",""),
""
)</f>
        <v/>
      </c>
      <c r="ET38" s="46">
        <f>IF(AND($DS38,ER38),
IF(AC38="","Debes escribir el tipo de cuenta bancaria. ",
IF(_xlfn.IFNA(VLOOKUP(AC38,TIPO_DE_CUENTA,1,FALSE),-1)=-1,"El tipo de cuenta bancaria es inválida (por favor seleccionarlo de la lista). ","")
),
""
)</f>
        <v/>
      </c>
      <c r="EU38" s="46">
        <f>IF(AND($DS38,ER38),
IF(AD38="","Debes escribir el número de cuenta bancaria. ",""),
""
)</f>
        <v/>
      </c>
      <c r="EV38" s="46">
        <f>IF($DS38,
IF(AE38="","Debes escribir el valor del sueldo básico. ",
IF( ISERR(_xlfn.NUMBERVALUE(AE38)), "El valor del sueldo básico debe ser un número válido. ", "")
)
)</f>
        <v/>
      </c>
      <c r="EW38" s="46">
        <f>IF($DS38,
IF(AF38="","Debes escribir el número de días trabajados. ",
IF( IFERROR(INT(AF38),1.1) &lt;&gt; IFERROR(_xlfn.NUMBERVALUE(AF38),1), "La cantidad de días trabajados debe ser un número entero. ", "")
)
)</f>
        <v/>
      </c>
      <c r="EX38" s="46">
        <f>IF($DS38,
IF(AG38="","Debes escribir el valor del sueldo trabajado. ",
IF( ISERR(_xlfn.NUMBERVALUE(AG38)), "El valor del sueldo trabajado debe ser un número válido. ", "")
)
)</f>
        <v/>
      </c>
      <c r="EY38" s="46">
        <f>IF($DS38,
IF( AND(AH38&lt;&gt;"", ISERR(_xlfn.NUMBERVALUE(AH38))), "El valor del auxilio de transporte debe ser un número válido. ", "")
)</f>
        <v/>
      </c>
      <c r="EZ38" s="46">
        <f>IF($DS38,
IF( AND(AI38&lt;&gt;"", ISERR(_xlfn.NUMBERVALUE(AI38))), "El valor de viáticos salariales debe ser un número válido. ", "")
)</f>
        <v/>
      </c>
      <c r="FA38" s="46">
        <f>IF($DS38,
IF( AND(AJ38&lt;&gt;"", ISERR(_xlfn.NUMBERVALUE(AJ38))), "El valor de viáticos NO salariales debe ser un número válido. ", "")
)</f>
        <v/>
      </c>
      <c r="FB38" s="46">
        <f>CONCATENATE(AK38,AL38)&lt;&gt;""</f>
        <v/>
      </c>
      <c r="FC38" s="46">
        <f>IF(AND($DS38,FB38),
IF(AK38="","Debes escribir el número de horas extras diurnas. ",
IF( IFERROR(INT(AK38),1.1) &lt;&gt; IFERROR(_xlfn.NUMBERVALUE(AK38),1), "La cantidad de horas extras diurnas debe ser un número entero. ", "")
),
""
)</f>
        <v/>
      </c>
      <c r="FD38" s="46">
        <f>IF(AND($DS38,FB38),
IF(AL38="","Debes escribir el valor de las horas extras diurnas. ",
IF( ISERR(_xlfn.NUMBERVALUE(AL38)), "El valor de las horas extras duirnas debe ser un número válido. ", "")
),
""
)</f>
        <v/>
      </c>
      <c r="FE38" s="46">
        <f>CONCATENATE(AM38,AN38)&lt;&gt;""</f>
        <v/>
      </c>
      <c r="FF38" s="46">
        <f>IF(AND($DS38,FE38),
IF(AM38="","Debes escribir el número de horas extras nocturnas. ",
IF( IFERROR(INT(AM38),1.1) &lt;&gt; IFERROR(_xlfn.NUMBERVALUE(AM38),1), "La cantidad de horas extras nocturnas debe ser un número entero. ", "")
),
""
)</f>
        <v/>
      </c>
      <c r="FG38" s="46">
        <f>IF(AND($DS38,FE38),
IF(AN38="","Debes escribir el valor de las horas extras nocturnas. ",
IF( ISERR(_xlfn.NUMBERVALUE(AN38)), "El valor de las horas extras nocturnas debe ser un número válido. ", "")
),
""
)</f>
        <v/>
      </c>
      <c r="FH38" s="46">
        <f>CONCATENATE(AO38,AP38)&lt;&gt;""</f>
        <v/>
      </c>
      <c r="FI38" s="46">
        <f>IF(AND($DS38,FH38),
IF(AO38="","Debes escribir el número de horas extras diurnas dominicales y festivas. ",
IF( IFERROR(INT(AO38),1.1) &lt;&gt; IFERROR(_xlfn.NUMBERVALUE(AO38),1), "La cantidad de horas extras diurnas dominicales y festivas debe ser un número entero. ", "")
),
""
)</f>
        <v/>
      </c>
      <c r="FJ38" s="46">
        <f>IF(AND($DS38,FH38),
IF(AP38="","Debes escribir el valor de las horas extras diurnas dominicales y festivas. ",
IF( ISERR(_xlfn.NUMBERVALUE(AP38)), "El valor de las horas extras diurnas dominicales y festivas debe ser un número válido. ", "")
),
""
)</f>
        <v/>
      </c>
      <c r="FK38" s="46">
        <f>CONCATENATE(AQ38,AR38)&lt;&gt;""</f>
        <v/>
      </c>
      <c r="FL38" s="46">
        <f>IF(AND($DS38,FK38),
IF(AQ38="","Debes escribir el número de horas extras nocturnas dominicales y festivas. ",
IF( IFERROR(INT(AQ38),1.1) &lt;&gt; IFERROR(_xlfn.NUMBERVALUE(AQ38),1), "La cantidad de horas extras nocturnas dominicales y festivas debe ser un número entero. ", "")
),
""
)</f>
        <v/>
      </c>
      <c r="FM38" s="46">
        <f>IF(AND($DS38,FK38),
IF(AR38="","Debes escribir el valor de las horas extras nocturnas dominicales y festivas. ",
IF( ISERR(_xlfn.NUMBERVALUE(AR38)), "El valor de las horas extras nocturnas dominicales y festivas debe ser un número válido. ", "")
),
""
)</f>
        <v/>
      </c>
      <c r="FN38" s="46">
        <f>CONCATENATE(AS38,AT38)&lt;&gt;""</f>
        <v/>
      </c>
      <c r="FO38" s="46">
        <f>IF(AND($DS38,FN38),
IF(AS38="","Debes escribir el número de horas recargo nocturno. ",
IF( IFERROR(INT(AS38),1.1) &lt;&gt; IFERROR(_xlfn.NUMBERVALUE(AS38),1), "La cantidad de horas recargo nocturno debe ser un número entero. ", "")
),
""
)</f>
        <v/>
      </c>
      <c r="FP38" s="46">
        <f>IF(AND($DS38,FN38),
IF(AT38="","Debes escribir el valor de las horas recargo nocturno. ",
IF( ISERR(_xlfn.NUMBERVALUE(AT38)), "El valor de las horas recargo nocturno debe ser un número válido. ", "")
),
""
)</f>
        <v/>
      </c>
      <c r="FQ38" s="46">
        <f>CONCATENATE(AU38,AV38)&lt;&gt;""</f>
        <v/>
      </c>
      <c r="FR38" s="46">
        <f>IF(AND($DS38,FQ38),
IF(AU38="","Debes escribir el número de horas recargo diurno dominical y festivo. ",
IF( IFERROR(INT(AU38),1.1) &lt;&gt; IFERROR(_xlfn.NUMBERVALUE(AU38),1), "La cantidad de horas recargo diurno dominical y festivo debe ser un número entero. ", "")
),
""
)</f>
        <v/>
      </c>
      <c r="FS38" s="46">
        <f>IF(AND($DS38,FQ38),
IF(AV38="","Debes escribir el valor de las horas recargo diurno dominical y festivo. ",
IF( ISERR(_xlfn.NUMBERVALUE(AV38)), "El valor de las horas recargo diurno dominical y festivo debe ser un número válido. ", "")
),
""
)</f>
        <v/>
      </c>
      <c r="FT38" s="46">
        <f>CONCATENATE(AW38,AX38)&lt;&gt;""</f>
        <v/>
      </c>
      <c r="FU38" s="46">
        <f>IF(AND($DS38,FT38),
IF(AW38="","Debes escribir el número de horas recargo nocturno dominical y festivo. ",
IF( IFERROR(INT(AW38),1.1) &lt;&gt; IFERROR(_xlfn.NUMBERVALUE(AW38),1), "La cantidad de horas recargo nocturno dominical y festivo debe ser un número entero. ", "")
),
""
)</f>
        <v/>
      </c>
      <c r="FV38" s="46">
        <f>IF(AND($DS38,FT38),
IF(AX38="","Debes escribir el valor de las horas recargo nocturno dominical y festivo. ",
IF( ISERR(_xlfn.NUMBERVALUE(AX38)), "El valor de las horas recargo nocturno dominical y festivo debe ser un número válido. ", "")
),
""
)</f>
        <v/>
      </c>
      <c r="FW38" s="46">
        <f>CONCATENATE(AY38,AZ38)&lt;&gt;""</f>
        <v/>
      </c>
      <c r="FX38" s="46">
        <f>IF(AND($DS38,FW38),
IF(AY38="","Debes escribir el número de días de vacaciones comunes. ",
IF( IFERROR(INT(AY38),1.1) &lt;&gt; IFERROR(_xlfn.NUMBERVALUE(AY38),1), "La cantidad de días de vacaciones comunes debe ser un número entero. ", "")
),
""
)</f>
        <v/>
      </c>
      <c r="FY38" s="46">
        <f>IF(AND($DS38,FW38),
IF(AZ38="","Debes escribir el valor de las vacaciones comunes. ",
IF( ISERR(_xlfn.NUMBERVALUE(AZ38)), "El valor de las vacaciones comunes debe ser un número válido. ", "")
),
""
)</f>
        <v/>
      </c>
      <c r="FZ38" s="46">
        <f>CONCATENATE(BA38,BB38)&lt;&gt;""</f>
        <v/>
      </c>
      <c r="GA38" s="46">
        <f>IF(AND($DS38,FZ38),
IF(BA38="","Debes escribir el número de días de vacaciones compensadas. ",
IF( IFERROR(INT(BA38),1.1) &lt;&gt; IFERROR(_xlfn.NUMBERVALUE(BA38),1), "La cantidad de días de vacaciones compensadas debe ser un número entero. ", "")
),
""
)</f>
        <v/>
      </c>
      <c r="GB38" s="46">
        <f>IF(AND($DS38,FZ38),
IF(BB38="","Debes escribir el valor de las vacaciones compensadas. ",
IF( ISERR(_xlfn.NUMBERVALUE(BB38)), "El valor de las vacaciones compensadas debe ser un número válido. ", "")
),
""
)</f>
        <v/>
      </c>
      <c r="GC38" s="46">
        <f>CONCATENATE(BC38,BD38)&lt;&gt;""</f>
        <v/>
      </c>
      <c r="GD38" s="46">
        <f>IF(AND($DS38,GC38),
IF(BC38="","Debes escribir el número de días de prima salarial. ",
IF( IFERROR(INT(BC38),1.1) &lt;&gt; IFERROR(_xlfn.NUMBERVALUE(BC38),1), "La cantidad de días de prima salarial debe ser un número entero. ", "")
),
""
)</f>
        <v/>
      </c>
      <c r="GE38" s="46">
        <f>IF(AND($DS38,GC38),
IF(BD38="","Debes escribir el valor de los días de prima salarial. ",
IF( ISERR(_xlfn.NUMBERVALUE(BD38)), "El valor de los días de prima salarial debe ser un número válido. ", "")
),
""
)</f>
        <v/>
      </c>
      <c r="GF38" s="46">
        <f>IF($DS38,
IF( AND(BE38&lt;&gt;"", ISERR(_xlfn.NUMBERVALUE(BE38))), "El valor de la prima NO saliarial debe ser un número válido. ", "")
)</f>
        <v/>
      </c>
      <c r="GG38" s="46">
        <f>CONCATENATE(BF38,BG38,BH38)&lt;&gt;""</f>
        <v/>
      </c>
      <c r="GH38" s="46">
        <f>IF(AND($DS38,GG38),
IF(BF38="","Debes escribir el valor de las cesantías. ",
IF( ISERR(_xlfn.NUMBERVALUE(BF38)), "El valor de las cesantías debe ser un número válido. ", "")
),
""
)</f>
        <v/>
      </c>
      <c r="GI38" s="46">
        <f>IF(AND($DS38,GG38),
IF(BG38="","Debes escribir el % de cesantías. ",
IF( ISERR(_xlfn.NUMBERVALUE(BG38)), "El % de cesantías debe ser un número válido. ", "")
),
""
)</f>
        <v/>
      </c>
      <c r="GJ38" s="46">
        <f>IF(AND($DS38,GG38),
IF(BH38="","Debes escribir el valor de intereses de cesantías. ",
IF( ISERR(_xlfn.NUMBERVALUE(BH38)), "El valor de intereses de cesantías debe ser un número válido. ", "")
),
""
)</f>
        <v/>
      </c>
      <c r="GK38" s="46">
        <f>CONCATENATE(BI38,BJ38,BK38)&lt;&gt;""</f>
        <v/>
      </c>
      <c r="GL38" s="46">
        <f>IF(AND($DS38,GK38),
IF(BI38="","Debes escribir el número de días de incapacidad. ",
IF( IFERROR(INT(BI38),1.1) &lt;&gt; IFERROR(_xlfn.NUMBERVALUE(BI38),1), "La cantidad de días de incapacidad debe ser un número entero. ", "")
),
""
)</f>
        <v/>
      </c>
      <c r="GM38" s="46">
        <f>IF(AND($DS38,GK38),
IF(BJ38="","Debes escribir el tipo de incapacidad. ",
IF(_xlfn.IFNA(VLOOKUP(BJ38,TIPO_DE_INCAPACIDAD,1,FALSE),-1)=-1,"El tipo de incapacidad es inválida (por favor seleccionarlo de la lista). ","")
),
""
)</f>
        <v/>
      </c>
      <c r="GN38" s="46">
        <f>IF(AND($DS38,GK38),
IF(BK38="","Debes escribir el valor de la incapacidad. ",
IF( ISERR(_xlfn.NUMBERVALUE(BK38)), "El valor de la incapacidad debe ser un número válido. ", "")
),
""
)</f>
        <v/>
      </c>
      <c r="GO38" s="46">
        <f>CONCATENATE(BL38,BM38)&lt;&gt;""</f>
        <v/>
      </c>
      <c r="GP38" s="46">
        <f>IF(AND($DS38,GO38),
IF(BL38="","Debes escribir el número de días de licencia de maternidad o paternidad. ",
IF( IFERROR(INT(BL38),1.1) &lt;&gt; IFERROR(_xlfn.NUMBERVALUE(BL38),1), "La cantidad de días de licencia de maternidad o paternidad debe ser un número entero. ", "")
),
""
)</f>
        <v/>
      </c>
      <c r="GQ38" s="46">
        <f>IF(AND($DS38,GO38),
IF(BM38="","Debes escribir el valor de la licencia de maternidad o paternidad. ",
IF( ISERR(_xlfn.NUMBERVALUE(BM38)), "El valor de la licencia de maternidad o paternidad debe ser un número válido. ", "")
),
""
)</f>
        <v/>
      </c>
      <c r="GR38" s="46">
        <f>CONCATENATE(BN38,BO38)&lt;&gt;""</f>
        <v/>
      </c>
      <c r="GS38" s="46">
        <f>IF(AND($DS38,GR38),
IF(BN38="","Debes escribir el número de días de licencia remunerada. ",
IF( IFERROR(INT(BN38),1.1) &lt;&gt; IFERROR(_xlfn.NUMBERVALUE(BN38),1), "La cantidad de días de licencia remunerada debe ser un número entero. ", "")
),
""
)</f>
        <v/>
      </c>
      <c r="GT38" s="46">
        <f>IF(AND($DS38,GR38),
IF(BO38="","Debes escribir el valor de la licencia remunerada. ",
IF( ISERR(_xlfn.NUMBERVALUE(BO38)), "El valor de la licencia remunerada debe ser un número válido. ", "")
),
""
)</f>
        <v/>
      </c>
      <c r="GU38" s="46">
        <f>IF($DS38,
IF( AND(BP38&lt;&gt;"", ISERR(_xlfn.NUMBERVALUE(BP38))), "El valor de la licencia NO remunerada debe ser un número válido. ", "")
)</f>
        <v/>
      </c>
      <c r="GV38" s="46">
        <f>IF($DS38,
IF( AND(BQ38&lt;&gt;"", ISERR(_xlfn.NUMBERVALUE(BQ38))), "El valor de auxilios salariales debe ser un número válido. ", "")
)</f>
        <v/>
      </c>
      <c r="GW38" s="46">
        <f>IF($DS38,
IF( AND(BR38&lt;&gt;"", ISERR(_xlfn.NUMBERVALUE(BR38))), "El valor de auxilios NO salariales debe ser un número válido. ", "")
)</f>
        <v/>
      </c>
      <c r="GX38" s="46">
        <f>IF($DS38,
IF( AND(BS38&lt;&gt;"", ISERR(_xlfn.NUMBERVALUE(BS38))), "El valor de bonos salariales debe ser un número válido. ", "")
)</f>
        <v/>
      </c>
      <c r="GY38" s="46">
        <f>IF($DS38,
IF( AND(BT38&lt;&gt;"", ISERR(_xlfn.NUMBERVALUE(BT38))), "El valor de bonos NO salariales debe ser un número válido. ", "")
)</f>
        <v/>
      </c>
      <c r="GZ38" s="46">
        <f>IF($DS38,
IF( AND(BU38&lt;&gt;"", ISERR(_xlfn.NUMBERVALUE(BU38))), "El valor de bonos salariales de alimentación debe ser un número válido. ", "")
)</f>
        <v/>
      </c>
      <c r="HA38" s="46">
        <f>IF($DS38,
IF( AND(BV38&lt;&gt;"", ISERR(_xlfn.NUMBERVALUE(BV38))), "El valor de bonos NO salariales de alimentación debe ser un número válido. ", "")
)</f>
        <v/>
      </c>
      <c r="HB38" s="46">
        <f>IF($DS38,
IF( AND(BW38&lt;&gt;"", ISERR(_xlfn.NUMBERVALUE(BW38))), "El valor de bonificaciones salariales debe ser un número válido. ", "")
)</f>
        <v/>
      </c>
      <c r="HC38" s="46">
        <f>IF($DS38,
IF( AND(BX38&lt;&gt;"", ISERR(_xlfn.NUMBERVALUE(BX38))), "El valor de bonificaciones NO salariales debe ser un número válido. ", "")
)</f>
        <v/>
      </c>
      <c r="HD38" s="46">
        <f>IF($DS38,
IF( AND(BY38&lt;&gt;"", ISERR(_xlfn.NUMBERVALUE(BY38))), "El valor de compensaciones ordinarias debe ser un número válido. ", "")
)</f>
        <v/>
      </c>
      <c r="HE38" s="46">
        <f>IF($DS38,
IF( AND(BZ38&lt;&gt;"", ISERR(_xlfn.NUMBERVALUE(BZ38))), "El valor de compensaciones extraordinarias debe ser un número válido. ", "")
)</f>
        <v/>
      </c>
      <c r="HF38" s="46">
        <f>IF($DS38,
IF( AND(CA38&lt;&gt;"", ISERR(_xlfn.NUMBERVALUE(CA38))), "El valor de comisiones debe ser un número válido. ", "")
)</f>
        <v/>
      </c>
      <c r="HG38" s="46">
        <f>IF($DS38,
IF( AND(CB38&lt;&gt;"", ISERR(_xlfn.NUMBERVALUE(CB38))), "El valor de ausencia por huega debe ser un número válido. ", "")
)</f>
        <v/>
      </c>
      <c r="HH38" s="46">
        <f>IF($DS38,
IF( AND(CC38&lt;&gt;"", ISERR(_xlfn.NUMBERVALUE(CC38))), "El valor de anticipos debe ser un número válido. ", "")
)</f>
        <v/>
      </c>
      <c r="HI38" s="46">
        <f>IF($DS38,
IF( AND(CD38&lt;&gt;"", ISERR(_xlfn.NUMBERVALUE(CD38))), "El valor de pagos a terceros debe ser un número válido. ", "")
)</f>
        <v/>
      </c>
      <c r="HJ38" s="46">
        <f>IF($DS38,
IF( AND(CE38&lt;&gt;"", ISERR(_xlfn.NUMBERVALUE(CE38))), "El valor de dotación debe ser un número válido. ", "")
)</f>
        <v/>
      </c>
      <c r="HK38" s="46">
        <f>IF($DS38,
IF( AND(CF38&lt;&gt;"", ISERR(_xlfn.NUMBERVALUE(CF38))), "El valor de apoyo sostenibilidad debe ser un número válido. ", "")
)</f>
        <v/>
      </c>
      <c r="HL38" s="46">
        <f>IF($DS38,
IF( AND(CG38&lt;&gt;"", ISERR(_xlfn.NUMBERVALUE(CG38))), "El valor de teletrabajo debe ser un número válido. ", "")
)</f>
        <v/>
      </c>
      <c r="HM38" s="46">
        <f>IF($DS38,
IF( AND(CH38&lt;&gt;"", ISERR(_xlfn.NUMBERVALUE(CH38))), "El valor de bonificación de retiro debe ser un número válido. ", "")
)</f>
        <v/>
      </c>
      <c r="HN38" s="46">
        <f>IF($DS38,
IF( AND(CI38&lt;&gt;"", ISERR(_xlfn.NUMBERVALUE(CI38))), "El valor de indemnización de retiro debe ser un número válido. ", "")
)</f>
        <v/>
      </c>
      <c r="HO38" s="46">
        <f>IF($DS38,
IF( AND(CJ38&lt;&gt;"", ISERR(_xlfn.NUMBERVALUE(CJ38))), "El valor de reintegros debe ser un número válido. ", "")
)</f>
        <v/>
      </c>
      <c r="HP38" s="46">
        <f>CONCATENATE(CK38,CL38,CM38)&lt;&gt;""</f>
        <v/>
      </c>
      <c r="HQ38" s="46">
        <f>IF(AND($DS38,HP38),
IF(CK38="","Debes escribir la descripción de otro concepto no categorizado. ",""),
""
)</f>
        <v/>
      </c>
      <c r="HR38" s="46">
        <f>IF(AND($DS38,HP38),
IF(CONCATENATE(CL38,CM38)="","Debes escribir al menos un valor de concepto no categorizado (salarial o no salarial). ",
IF(ISERR(_xlfn.NUMBERVALUE(CL38)),"El valor salarial concepto no categorizado debe ser un número válido. ","")
),
""
)</f>
        <v/>
      </c>
      <c r="HS38" s="46">
        <f>IF(AND($DS38,HP38),
IF(CONCATENATE(CL38,CM38)="","Debes escribir al menos un valor de concepto no categorizado (salarial o no salarial). ",
IF(ISERR(_xlfn.NUMBERVALUE(CM38)),"El valor NO salarial concepto no categorizado debe ser un número válido. ","")
),
""
)</f>
        <v/>
      </c>
      <c r="HT38" s="46">
        <f>IF($DS38,
IF(CN38="","Debes escribir el porcentaje del aporte a salud. ",
IF( ISERR(_xlfn.NUMBERVALUE(CN38)), "El valor del porcentaje del aporte a salud debe ser un número válido. ", "")
)
)</f>
        <v/>
      </c>
      <c r="HU38" s="46">
        <f>IF($DS38,
IF(CO38="","Debes escribir el valor del aporte a salud. ",
IF( ISERR(_xlfn.NUMBERVALUE(CO38)), "El valor del aporte a salud debe ser un número válido. ", "")
)
)</f>
        <v/>
      </c>
      <c r="HV38" s="46">
        <f>IF($DS38,
IF( AND(CP38&lt;&gt;"", ISERR(_xlfn.NUMBERVALUE(CP38))), "El valor plan complementario debe ser un número válido. ", "")
)</f>
        <v/>
      </c>
      <c r="HW38" s="46">
        <f>IF($DS38,
IF(CQ38="","Debes escribir el porcentaje del aporte a pensión. ",
IF( ISERR(_xlfn.NUMBERVALUE(CQ38)), "El valor del porcentaje del aporte a pensión debe ser un número válido. ", "")
)
)</f>
        <v/>
      </c>
      <c r="HX38" s="46">
        <f>IF($DS38,
IF(CR38="","Debes escribir el valor del aporte a pensión. ",
IF( ISERR(_xlfn.NUMBERVALUE(CR38)), "El valor del aporte a salud debe ser un número válido. ", "")
)
)</f>
        <v/>
      </c>
      <c r="HY38" s="46">
        <f>IF($DS38,
IF( AND(CS38&lt;&gt;"", ISERR(_xlfn.NUMBERVALUE(CS38))), "El valor pensión voluntaria debe ser un número válido. ", "")
)</f>
        <v/>
      </c>
      <c r="HZ38" s="46">
        <f>CONCATENATE(CT38,CU38,CV38,CW38)&lt;&gt;""</f>
        <v/>
      </c>
      <c r="IA38" s="46">
        <f>IF(AND($DS38,HZ38),
IF(CT38="","Debes escribir el % del fondo de seguridad pensional. ",
IF( ISERR(_xlfn.NUMBERVALUE(CT38)), "El % del fondo de seguridad debe ser un número válido. ", "")
),
""
)</f>
        <v/>
      </c>
      <c r="IB38" s="46">
        <f>IF(AND($DS38,HZ38),
IF(CU38="","Debes escribir el valor del aporte al fondo de solidaridad pensional. ",
IF( ISERR(_xlfn.NUMBERVALUE(CU38)), "El valor del aporte al fondo de solidaridad pensional debe ser un número válido. ", "")
),
""
)</f>
        <v/>
      </c>
      <c r="IC38" s="46">
        <f>IF(AND($DS38,HZ38),
IF(CV38="","Debes escribir el % del fondo de subsistencia. ",
IF( ISERR(_xlfn.NUMBERVALUE(CV38)), "El % del fondo de subsistencia debe ser un número válido. ", "")
),
""
)</f>
        <v/>
      </c>
      <c r="ID38" s="46">
        <f>IF(AND($DS38,HZ38),
IF(CW38="","Debes escribir el valor del fondo de subsistencia. ",
IF( ISERR(_xlfn.NUMBERVALUE(CW38)), "El valor del fondo de subsistencia debe ser un número válido. ", "")
),
""
)</f>
        <v/>
      </c>
      <c r="IE38" s="46">
        <f>CONCATENATE(CX38,CY38)&lt;&gt;""</f>
        <v/>
      </c>
      <c r="IF38" s="46">
        <f>IF(AND($DS38,IE38),
IF(CX38="","Debes escribir el % de sindicato. ",
IF( ISERR(_xlfn.NUMBERVALUE(CX38)), "El % de sindicato debe ser un número válido. ", "")
),
""
)</f>
        <v/>
      </c>
      <c r="IG38" s="46">
        <f>IF(AND($DS38,IE38),
IF(CY38="","Debes escribir el valor del sindicato. ",
IF( ISERR(_xlfn.NUMBERVALUE(CY38)), "El valor del sindicato debe ser un número válido. ", "")
),
""
)</f>
        <v/>
      </c>
      <c r="IH38" s="46">
        <f>IF($DS38,
IF( AND(CZ38&lt;&gt;"", ISERR(_xlfn.NUMBERVALUE(CZ38))), "El valor de sanción pública debe ser un número válido. ", "")
)</f>
        <v/>
      </c>
      <c r="II38" s="46">
        <f>IF($DS38,
IF( AND(DA38&lt;&gt;"", ISERR(_xlfn.NUMBERVALUE(DA38))), "El valor de sanción privada debe ser un número válido. ", "")
)</f>
        <v/>
      </c>
      <c r="IJ38" s="46">
        <f>CONCATENATE(DB38,DC38)&lt;&gt;""</f>
        <v/>
      </c>
      <c r="IK38" s="46">
        <f>IF(AND($DS38,IJ38),
IF(DB38="","Debes escribir la descripción de libranza. ",""),
""
)</f>
        <v/>
      </c>
      <c r="IL38" s="46">
        <f>IF(AND($DS38,IJ38),
IF(DC38="","Debes escribir la cuota libranza. ",
IF(ISERR(_xlfn.NUMBERVALUE(DC38)),"El valor de la cuota libranza debe ser un número válido. ","")
),
""
)</f>
        <v/>
      </c>
      <c r="IM38" s="46">
        <f>IF($DS38,
IF( AND(DD38&lt;&gt;"", ISERR(_xlfn.NUMBERVALUE(DD38))), "El valor de pagos a terceros debe ser un número válido. ", "")
)</f>
        <v/>
      </c>
      <c r="IN38" s="46">
        <f>IF($DS38,
IF( AND(DE38&lt;&gt;"", ISERR(_xlfn.NUMBERVALUE(DE38))), "El valor de anticipos debe ser un número válido. ", "")
)</f>
        <v/>
      </c>
      <c r="IO38" s="46">
        <f>IF($DS38,
IF( AND(DF38&lt;&gt;"", ISERR(_xlfn.NUMBERVALUE(DF38))), "El valor de AFC debe ser un número válido. ", "")
)</f>
        <v/>
      </c>
      <c r="IP38" s="46">
        <f>IF($DS38,
IF( AND(DG38&lt;&gt;"", ISERR(_xlfn.NUMBERVALUE(DG38))), "El valor de rete-fuente debe ser un número válido. ", "")
)</f>
        <v/>
      </c>
      <c r="IQ38" s="46">
        <f>IF($DS38,
IF( AND(DH38&lt;&gt;"", ISERR(_xlfn.NUMBERVALUE(DH38))), "El valor de cooperativa de trabajo debe ser un número válido. ", "")
)</f>
        <v/>
      </c>
      <c r="IR38" s="46">
        <f>IF($DS38,
IF( AND(DI38&lt;&gt;"", ISERR(_xlfn.NUMBERVALUE(DI38))), "El valor de embargo fiscal debe ser un número válido. ", "")
)</f>
        <v/>
      </c>
      <c r="IS38" s="46">
        <f>IF($DS38,
IF( AND(DJ38&lt;&gt;"", ISERR(_xlfn.NUMBERVALUE(DJ38))), "El valor de educación debe ser un número válido. ", "")
)</f>
        <v/>
      </c>
      <c r="IT38" s="46">
        <f>IF($DS38,
IF( AND(DK38&lt;&gt;"", ISERR(_xlfn.NUMBERVALUE(DK38))), "El valor de reintegro debe ser un número válido. ", "")
)</f>
        <v/>
      </c>
      <c r="IU38" s="46">
        <f>IF($DS38,
IF( AND(DL38&lt;&gt;"", ISERR(_xlfn.NUMBERVALUE(DL38))), "El valor de deuda debe ser un número válido. ", "")
)</f>
        <v/>
      </c>
      <c r="IV38" s="46">
        <f>IF($DS38,
IF( AND(DM38&lt;&gt;"", ISERR(_xlfn.NUMBERVALUE(DM38))), "El valor de otras deducciones debe ser un número válido. ", "")
)</f>
        <v/>
      </c>
      <c r="IW38" s="46">
        <f>IF($DS38,
IF(DN38="","Debes escribir el valor de los devengos totales. ",
IF( ISERR(_xlfn.NUMBERVALUE(DN38)), "El valor de los devengos totales debe ser un número válido. ", "")
)
)</f>
        <v/>
      </c>
      <c r="IX38" s="46">
        <f>IF($DS38,
IF(DO38="","Debes escribir el valor de las deducciones totales. ",
IF( ISERR(_xlfn.NUMBERVALUE(DO38)), "El valor de las deducciones totales debe ser un número válido. ", "")
)
)</f>
        <v/>
      </c>
      <c r="IY38" s="46">
        <f>IF($DS38,
IF(DP38="","Debes escribir el valor del salario total. ",
IF( ISERR(_xlfn.NUMBERVALUE(DP38)), "El valor del salario total debe ser un número válido. ", "")
)
)</f>
        <v/>
      </c>
    </row>
    <row r="39">
      <c r="B39" s="48" t="n">
        <v>27</v>
      </c>
      <c r="C39" s="61">
        <f>IF(AND(DS39,DP39&lt;&gt;""),
IF(DQ39="","OK","Error"),
""
)</f>
        <v/>
      </c>
      <c r="D39" s="53" t="n"/>
      <c r="E39" s="52" t="n"/>
      <c r="F39" s="112" t="n"/>
      <c r="G39" s="52" t="n"/>
      <c r="H39" s="53" t="n"/>
      <c r="I39" s="52" t="n"/>
      <c r="J39" s="52" t="n"/>
      <c r="K39" s="53" t="n"/>
      <c r="L39" s="55" t="n"/>
      <c r="M39" s="108" t="n"/>
      <c r="N39" s="56" t="n"/>
      <c r="O39" s="52" t="n"/>
      <c r="P39" s="52" t="n"/>
      <c r="Q39" s="52" t="n"/>
      <c r="R39" s="52" t="n"/>
      <c r="S39" s="52" t="n"/>
      <c r="T39" s="53" t="n"/>
      <c r="U39" s="52" t="n"/>
      <c r="V39" s="52" t="n"/>
      <c r="W39" s="55" t="n"/>
      <c r="X39" s="55" t="n"/>
      <c r="Y39" s="52" t="n"/>
      <c r="Z39" s="55" t="n"/>
      <c r="AA39" s="52" t="n"/>
      <c r="AB39" s="53" t="n"/>
      <c r="AC39" s="53" t="n"/>
      <c r="AD39" s="53" t="n"/>
      <c r="AE39" s="177" t="n"/>
      <c r="AF39" s="113" t="n"/>
      <c r="AG39" s="177" t="n"/>
      <c r="AH39" s="178" t="n"/>
      <c r="AI39" s="178" t="n"/>
      <c r="AJ39" s="178" t="n"/>
      <c r="AK39" s="114" t="n"/>
      <c r="AL39" s="178" t="n"/>
      <c r="AM39" s="114" t="n"/>
      <c r="AN39" s="178" t="n"/>
      <c r="AO39" s="114" t="n"/>
      <c r="AP39" s="178" t="n"/>
      <c r="AQ39" s="114" t="n"/>
      <c r="AR39" s="178" t="n"/>
      <c r="AS39" s="114" t="n"/>
      <c r="AT39" s="178" t="n"/>
      <c r="AU39" s="114" t="n"/>
      <c r="AV39" s="178" t="n"/>
      <c r="AW39" s="114" t="n"/>
      <c r="AX39" s="178" t="n"/>
      <c r="AY39" s="114" t="n"/>
      <c r="AZ39" s="178" t="n"/>
      <c r="BA39" s="114" t="n"/>
      <c r="BB39" s="178" t="n"/>
      <c r="BC39" s="114" t="n"/>
      <c r="BD39" s="178" t="n"/>
      <c r="BE39" s="178" t="n"/>
      <c r="BF39" s="178" t="n"/>
      <c r="BG39" s="59" t="n"/>
      <c r="BH39" s="178" t="n"/>
      <c r="BI39" s="114" t="n"/>
      <c r="BJ39" s="53" t="n"/>
      <c r="BK39" s="178" t="n"/>
      <c r="BL39" s="114" t="n"/>
      <c r="BM39" s="178" t="n"/>
      <c r="BN39" s="114" t="n"/>
      <c r="BO39" s="178" t="n"/>
      <c r="BP39" s="178" t="n"/>
      <c r="BQ39" s="178" t="n"/>
      <c r="BR39" s="178" t="n"/>
      <c r="BS39" s="178" t="n"/>
      <c r="BT39" s="178" t="n"/>
      <c r="BU39" s="178" t="n"/>
      <c r="BV39" s="178" t="n"/>
      <c r="BW39" s="178" t="n"/>
      <c r="BX39" s="178" t="n"/>
      <c r="BY39" s="178" t="n"/>
      <c r="BZ39" s="178" t="n"/>
      <c r="CA39" s="178" t="n"/>
      <c r="CB39" s="178" t="n"/>
      <c r="CC39" s="178" t="n"/>
      <c r="CD39" s="178" t="n"/>
      <c r="CE39" s="178" t="n"/>
      <c r="CF39" s="178" t="n"/>
      <c r="CG39" s="178" t="n"/>
      <c r="CH39" s="178" t="n"/>
      <c r="CI39" s="178" t="n"/>
      <c r="CJ39" s="178" t="n"/>
      <c r="CK39" s="53" t="n"/>
      <c r="CL39" s="178" t="n"/>
      <c r="CM39" s="178" t="n"/>
      <c r="CN39" s="60" t="n"/>
      <c r="CO39" s="177" t="n"/>
      <c r="CP39" s="178" t="n"/>
      <c r="CQ39" s="60" t="n"/>
      <c r="CR39" s="177" t="n"/>
      <c r="CS39" s="178" t="n"/>
      <c r="CT39" s="59" t="n"/>
      <c r="CU39" s="178" t="n"/>
      <c r="CV39" s="59" t="n"/>
      <c r="CW39" s="178" t="n"/>
      <c r="CX39" s="59" t="n"/>
      <c r="CY39" s="178" t="n"/>
      <c r="CZ39" s="178" t="n"/>
      <c r="DA39" s="178" t="n"/>
      <c r="DB39" s="53" t="n"/>
      <c r="DC39" s="178" t="n"/>
      <c r="DD39" s="178" t="n"/>
      <c r="DE39" s="178" t="n"/>
      <c r="DF39" s="178" t="n"/>
      <c r="DG39" s="178" t="n"/>
      <c r="DH39" s="178" t="n"/>
      <c r="DI39" s="178" t="n"/>
      <c r="DJ39" s="178" t="n"/>
      <c r="DK39" s="178" t="n"/>
      <c r="DL39" s="178" t="n"/>
      <c r="DM39" s="178" t="n"/>
      <c r="DN39" s="177" t="n"/>
      <c r="DO39" s="177" t="n"/>
      <c r="DP39" s="177" t="n"/>
      <c r="DQ39" s="76">
        <f>IF(AND(DS39,DP39&lt;&gt;""),
CONCATENATE(DT39,DU39,DV39,DW39,DX39,DY39,DZ39,EA39,EB39,EC39,ED39,EE39,EF39,EG39,EH39,EI39,EJ39,EK39,EL39,EM39,EN39,EO39,EP39,EQ39,ES39,ET39,EU39,EV39,EW39,EX39,EY39,EZ39,FA39,FC39,FD39,FF39,FG39,FI39,FJ39,FL39,FM39,FO39,FP39,FR39,FS39,FU39,FV39,FX39,FY39,GA39,GB39,GD39,GE39,GF39,GH39,GI39,GJ39,GL39,GM39,GN39,GP39,GQ39,GS39,GT39,GU39,GV39,GW39,GX39,GY39,GZ39,HA39,HB39,HC39,HD39,HE39,HF39,HG39,HH39,HI39,HJ39,HK39,HL39,HM39,HN39,HO39,HQ39,HR39,HS39,HT39,HU39,HV39,HW39,HX39,HY39,IA39,IB39,IC39,ID39,IF39,IG39,IH39,II39,IK39,IL39,IM39,IN39,IO39,IP39,IQ39,IR39,IS39,IT39,IU39,IV39,IW39,IX39,IY39,IZ39),
""
)</f>
        <v/>
      </c>
      <c r="DR39" s="53" t="n"/>
      <c r="DS39" s="46">
        <f>CONCATENATE(D39,$E39,$F39,$G39,H39,$I39,$J39,K39,$L39,$M39,N39,$O39,$P39,$Q39,$R39,$S39,T39,$U39,$V39,$W39,$X39,$Y39,$Z39,$AA39,AB39,AC39,AD39,$AE39,$AF39,$AG39,AH39,AI39,AJ39,AK39,AL39,AM39,AN39,AO39,AP39,AQ39,AR39,AS39,AT39,AU39,AV39,AW39,AX39,AY39,AZ39,BA39,BB39,BC39,BD39,BE39,BF39,BG39,BH39,BI39,BJ39,BK39,BL39,BM39,BN39,BO39,BP39,BQ39,BR39,BS39,BT39,BU39,BV39,BW39,BX39,BY39,BZ39,CA39,CB39,CC39,CD39,CE39,CF39,CG39,CH39,CI39,CJ39,CK39,CL39,CM39,$CN39,$CO39,CP39,$CQ39,$CR39,CS39,CT39,CU39,CV39,CW39,CX39,CY39,CZ39,DA39,DB39,DC39,DD39,DE39,DF39,DG39,DH39,DI39,DJ39,DK39,DL39,DM39,$DN39,$DO39,$DP39,DR39)&lt;&gt;""</f>
        <v/>
      </c>
      <c r="DT39" s="46">
        <f>IF(AND($DS39,$E$4&lt;&gt;""),
IF(LEFT($E$4,2) = "1.",
IF(D39&lt;&gt;"","El CUNE sólo se envía en operaciones de novedad o ajuste. ",""),
IF(D39="","Debes escribir un CUNE válido para realizar operaciones de novedad o ajuste. ","")),
""
)</f>
        <v/>
      </c>
      <c r="DU39" s="46">
        <f>IF($DS39,
IF(E39="","Debes seleccionar el tipo de documento del empleado. ",
IF(_xlfn.IFNA(VLOOKUP(E39,TIPO_DE_DOCUMENTO,1,FALSE),-1)=-1,"El tipo de documento no es válido (por favor seleccionarlo de la lista). ","")
)
)</f>
        <v/>
      </c>
      <c r="DV39" s="46">
        <f>IF($DS39,
IF(F39="","Debes escribir el número de documento del empleado. ","")
)</f>
        <v/>
      </c>
      <c r="DW39" s="46">
        <f>IF($DS39,
IF(G39="","Debes escribir el primer nombre del empleado. ","")
)</f>
        <v/>
      </c>
      <c r="DY39" s="46">
        <f>IF($DS39,
IF(I39="","Debes escribir el primer apellido del empleado. ","")
)</f>
        <v/>
      </c>
      <c r="DZ39" s="46">
        <f>IF($DS39,
IF(J39="","Debes escribir el segundo apellido del empleado. ","")
)</f>
        <v/>
      </c>
      <c r="EB39" s="46">
        <f>IF($DS39,
IF(L39="","Debes escribir la fecha de ingreso del empleado. ",
IF(ISERR(DATE(YEAR(L39),MONTH(L39),DAY(L39))), "El valor ingresado en fecha de ingreso no tiene un formato válido. ","")
)
)</f>
        <v/>
      </c>
      <c r="EC39" s="46">
        <f>IF($DS39,
IF(M39="","Debes escribir el tiempo laborado. ",
IF( IFERROR(INT(M39),1.1) &lt;&gt; IFERROR(_xlfn.NUMBERVALUE(M39),1), "El valor de los días trabajados debe ser un número entero. ", "")
)
)</f>
        <v/>
      </c>
      <c r="ED39" s="46">
        <f>IF($DS39,
IF( AND(N39&lt;&gt;"", ISERR(DATE(YEAR(N39),MONTH(N39),DAY(N39))) ), "El valor ingresado en fecha de ingreso no tiene un formato válido. ",
IF( AND(N39&lt;&gt;"", $E$6&lt;&gt;"", DATE(YEAR(N39), MONTH(N39), 1) &lt;&gt; IFERROR(DATE(MID($E$6, 1, 4), MID($E$6, 6, 2),1), "1/1/1900") ), "La fecha de retiro debe estar dentro del período liquidado. ", "")
)
)</f>
        <v/>
      </c>
      <c r="EE39" s="46">
        <f>IF($DS39,
IF(O39="","Debes seleccionar el tipo de trabajador. ",
IF(_xlfn.IFNA(VLOOKUP(O39,TIPO_DE_TRABAJADOR,1,FALSE),-1)=-1,"El tipo de trabajador no es válido (por favor seleccionarlo de la lista). ","")
)
)</f>
        <v/>
      </c>
      <c r="EF39" s="46">
        <f>IF($DS39,
IF(P39="","Debes seleccionar si es un trabajador dependiente pensionado por vejez. ",
IF(_xlfn.IFNA(VLOOKUP(P39,SUBTIPO_DE_TRABAJADOR,1,FALSE),-1)=-1,"El tipo de trabajador dependiente pensionado por vejez no es válido (por favor seleccionarlo de la lista). ","")
)
)</f>
        <v/>
      </c>
      <c r="EG39" s="46">
        <f>IF($DS39,
IF(Q39="","Debes seleccionar el tipo de contrato del trabajador. ",
IF(_xlfn.IFNA(VLOOKUP(Q39,TIPO_DE_CONTRATO,1,FALSE),-1)=-1,"El tipo de contrato del trabajador no es válido (por favor seleccionarlo de la lista). ","")
)
)</f>
        <v/>
      </c>
      <c r="EH39" s="46">
        <f>IF($DS39,
IF(R39="","Debes seleccionar si es un salario integral. ",
IF(_xlfn.IFNA(VLOOKUP(R39,SI_NO,1,FALSE),-1)=-1,"Valor no válido para salario integral (por favor seleccionarlo de la lista). ","")
)
)</f>
        <v/>
      </c>
      <c r="EI39" s="46">
        <f>IF($DS39,
IF(S39="","Debes seleccionar si el trabajador realiza actividades de riesgo. ",
IF(_xlfn.IFNA(VLOOKUP(S39,SI_NO,1,FALSE),-1)=-1,"Valor no válido para actividad de alto riesgo (por favor seleccionarlo de la lista). ","")
)
)</f>
        <v/>
      </c>
      <c r="EK39" s="46">
        <f>IF($DS39,
IF(U39="","Debes escribir el código del municipio de residencia del trabajador. ",
IF(_xlfn.IFNA(VLOOKUP(U39,MUNICIPIO,1,FALSE),-1)=-1,"El municipio de residencia del trabajador es inválido (por favor seleccionarlo de la lista). ","")
)
)</f>
        <v/>
      </c>
      <c r="EL39" s="46">
        <f>IF($DS39,
IF(V39="","Debes escribir el la dirección de residendia del trabajador. ","")
)</f>
        <v/>
      </c>
      <c r="EM39" s="46">
        <f>IF($DS39,
IF(W39="","Debes escribir la fecha de inicio de la liquidación. ",
IF(ISERR(DATE(YEAR(W39),MONTH(W39),DAY(W39))),"El valor ingresado en fecha de inicio de liquidación no tiene un formato válido. ",
IF( AND($E$6&lt;&gt;"", DATE(YEAR(W39), MONTH(W39), 1) &lt;&gt; IFERROR(DATE(MID($E$6, 1, 4), MID($E$6, 6, 2),1), "1/1/1900") ), "La fecha de inicio de la liquidación debe estar dentro del período liquidado. ", "")
)
)
)</f>
        <v/>
      </c>
      <c r="EN39" s="46">
        <f>IF($DS39,
IF(X39="","Debes escribir la fecha de fin de la liquidación. ",
IF(ISERR(DATE(YEAR(X39),MONTH(X39),DAY(X39))),"El valor ingresado en fecha de fin de liquidación no tiene un formato válido. ",
IF( AND($E$6&lt;&gt;"", DATE(YEAR(X39), MONTH(X39), 1) &lt;&gt; IFERROR(DATE(MID($E$6, 1, 4), MID($E$6, 6, 2),1), "1/1/1900") ), "La fecha de fin de la liquidación debe estar dentro del período liquidado. ", "")
)
)
)</f>
        <v/>
      </c>
      <c r="EO39" s="46">
        <f>IF($DS39,
IF(Y39="","Debes escribir la frecuencia de pago del trabajador. ",
IF(_xlfn.IFNA(VLOOKUP(Y39,PERÍODO_DE_NÓMINA,1,FALSE),-1)=-1,"La frecuencia de pago es inválida (por favor seleccionarlo de la lista). ","")
)
)</f>
        <v/>
      </c>
      <c r="EP39" s="46">
        <f>IF($DS39,
IF(Z39="","Debes escribir la fecha de pago. ",
IF(ISERR(DATE(YEAR(Z39),MONTH(Z39),DAY(Z39))), "El valor ingresado en fecha de pago no tiene un formato válido. ","")
)
)</f>
        <v/>
      </c>
      <c r="EQ39" s="46">
        <f>IF($DS39,
IF(AA39="","Debes escribir el medio de pago. ",
IF(_xlfn.IFNA(VLOOKUP(AA39,MEDIOS_DE_PAGO,1,FALSE),-1)=-1,"El medio de pago es inválido (por favor seleccionarlo de la lista). ","")
)
)</f>
        <v/>
      </c>
      <c r="ER39" s="46">
        <f>OR(AA39='Tablas '!$T$4,AA39='Tablas '!$T$7,AA39='Tablas '!$T$8,AA39='Tablas '!$T$11)</f>
        <v/>
      </c>
      <c r="ES39" s="46">
        <f>IF(AND($DS39,ER39),
IF(AB39="","Debes escribir la entidad bancaria. ",""),
""
)</f>
        <v/>
      </c>
      <c r="ET39" s="46">
        <f>IF(AND($DS39,ER39),
IF(AC39="","Debes escribir el tipo de cuenta bancaria. ",
IF(_xlfn.IFNA(VLOOKUP(AC39,TIPO_DE_CUENTA,1,FALSE),-1)=-1,"El tipo de cuenta bancaria es inválida (por favor seleccionarlo de la lista). ","")
),
""
)</f>
        <v/>
      </c>
      <c r="EU39" s="46">
        <f>IF(AND($DS39,ER39),
IF(AD39="","Debes escribir el número de cuenta bancaria. ",""),
""
)</f>
        <v/>
      </c>
      <c r="EV39" s="46">
        <f>IF($DS39,
IF(AE39="","Debes escribir el valor del sueldo básico. ",
IF( ISERR(_xlfn.NUMBERVALUE(AE39)), "El valor del sueldo básico debe ser un número válido. ", "")
)
)</f>
        <v/>
      </c>
      <c r="EW39" s="46">
        <f>IF($DS39,
IF(AF39="","Debes escribir el número de días trabajados. ",
IF( IFERROR(INT(AF39),1.1) &lt;&gt; IFERROR(_xlfn.NUMBERVALUE(AF39),1), "La cantidad de días trabajados debe ser un número entero. ", "")
)
)</f>
        <v/>
      </c>
      <c r="EX39" s="46">
        <f>IF($DS39,
IF(AG39="","Debes escribir el valor del sueldo trabajado. ",
IF( ISERR(_xlfn.NUMBERVALUE(AG39)), "El valor del sueldo trabajado debe ser un número válido. ", "")
)
)</f>
        <v/>
      </c>
      <c r="EY39" s="46">
        <f>IF($DS39,
IF( AND(AH39&lt;&gt;"", ISERR(_xlfn.NUMBERVALUE(AH39))), "El valor del auxilio de transporte debe ser un número válido. ", "")
)</f>
        <v/>
      </c>
      <c r="EZ39" s="46">
        <f>IF($DS39,
IF( AND(AI39&lt;&gt;"", ISERR(_xlfn.NUMBERVALUE(AI39))), "El valor de viáticos salariales debe ser un número válido. ", "")
)</f>
        <v/>
      </c>
      <c r="FA39" s="46">
        <f>IF($DS39,
IF( AND(AJ39&lt;&gt;"", ISERR(_xlfn.NUMBERVALUE(AJ39))), "El valor de viáticos NO salariales debe ser un número válido. ", "")
)</f>
        <v/>
      </c>
      <c r="FB39" s="46">
        <f>CONCATENATE(AK39,AL39)&lt;&gt;""</f>
        <v/>
      </c>
      <c r="FC39" s="46">
        <f>IF(AND($DS39,FB39),
IF(AK39="","Debes escribir el número de horas extras diurnas. ",
IF( IFERROR(INT(AK39),1.1) &lt;&gt; IFERROR(_xlfn.NUMBERVALUE(AK39),1), "La cantidad de horas extras diurnas debe ser un número entero. ", "")
),
""
)</f>
        <v/>
      </c>
      <c r="FD39" s="46">
        <f>IF(AND($DS39,FB39),
IF(AL39="","Debes escribir el valor de las horas extras diurnas. ",
IF( ISERR(_xlfn.NUMBERVALUE(AL39)), "El valor de las horas extras duirnas debe ser un número válido. ", "")
),
""
)</f>
        <v/>
      </c>
      <c r="FE39" s="46">
        <f>CONCATENATE(AM39,AN39)&lt;&gt;""</f>
        <v/>
      </c>
      <c r="FF39" s="46">
        <f>IF(AND($DS39,FE39),
IF(AM39="","Debes escribir el número de horas extras nocturnas. ",
IF( IFERROR(INT(AM39),1.1) &lt;&gt; IFERROR(_xlfn.NUMBERVALUE(AM39),1), "La cantidad de horas extras nocturnas debe ser un número entero. ", "")
),
""
)</f>
        <v/>
      </c>
      <c r="FG39" s="46">
        <f>IF(AND($DS39,FE39),
IF(AN39="","Debes escribir el valor de las horas extras nocturnas. ",
IF( ISERR(_xlfn.NUMBERVALUE(AN39)), "El valor de las horas extras nocturnas debe ser un número válido. ", "")
),
""
)</f>
        <v/>
      </c>
      <c r="FH39" s="46">
        <f>CONCATENATE(AO39,AP39)&lt;&gt;""</f>
        <v/>
      </c>
      <c r="FI39" s="46">
        <f>IF(AND($DS39,FH39),
IF(AO39="","Debes escribir el número de horas extras diurnas dominicales y festivas. ",
IF( IFERROR(INT(AO39),1.1) &lt;&gt; IFERROR(_xlfn.NUMBERVALUE(AO39),1), "La cantidad de horas extras diurnas dominicales y festivas debe ser un número entero. ", "")
),
""
)</f>
        <v/>
      </c>
      <c r="FJ39" s="46">
        <f>IF(AND($DS39,FH39),
IF(AP39="","Debes escribir el valor de las horas extras diurnas dominicales y festivas. ",
IF( ISERR(_xlfn.NUMBERVALUE(AP39)), "El valor de las horas extras diurnas dominicales y festivas debe ser un número válido. ", "")
),
""
)</f>
        <v/>
      </c>
      <c r="FK39" s="46">
        <f>CONCATENATE(AQ39,AR39)&lt;&gt;""</f>
        <v/>
      </c>
      <c r="FL39" s="46">
        <f>IF(AND($DS39,FK39),
IF(AQ39="","Debes escribir el número de horas extras nocturnas dominicales y festivas. ",
IF( IFERROR(INT(AQ39),1.1) &lt;&gt; IFERROR(_xlfn.NUMBERVALUE(AQ39),1), "La cantidad de horas extras nocturnas dominicales y festivas debe ser un número entero. ", "")
),
""
)</f>
        <v/>
      </c>
      <c r="FM39" s="46">
        <f>IF(AND($DS39,FK39),
IF(AR39="","Debes escribir el valor de las horas extras nocturnas dominicales y festivas. ",
IF( ISERR(_xlfn.NUMBERVALUE(AR39)), "El valor de las horas extras nocturnas dominicales y festivas debe ser un número válido. ", "")
),
""
)</f>
        <v/>
      </c>
      <c r="FN39" s="46">
        <f>CONCATENATE(AS39,AT39)&lt;&gt;""</f>
        <v/>
      </c>
      <c r="FO39" s="46">
        <f>IF(AND($DS39,FN39),
IF(AS39="","Debes escribir el número de horas recargo nocturno. ",
IF( IFERROR(INT(AS39),1.1) &lt;&gt; IFERROR(_xlfn.NUMBERVALUE(AS39),1), "La cantidad de horas recargo nocturno debe ser un número entero. ", "")
),
""
)</f>
        <v/>
      </c>
      <c r="FP39" s="46">
        <f>IF(AND($DS39,FN39),
IF(AT39="","Debes escribir el valor de las horas recargo nocturno. ",
IF( ISERR(_xlfn.NUMBERVALUE(AT39)), "El valor de las horas recargo nocturno debe ser un número válido. ", "")
),
""
)</f>
        <v/>
      </c>
      <c r="FQ39" s="46">
        <f>CONCATENATE(AU39,AV39)&lt;&gt;""</f>
        <v/>
      </c>
      <c r="FR39" s="46">
        <f>IF(AND($DS39,FQ39),
IF(AU39="","Debes escribir el número de horas recargo diurno dominical y festivo. ",
IF( IFERROR(INT(AU39),1.1) &lt;&gt; IFERROR(_xlfn.NUMBERVALUE(AU39),1), "La cantidad de horas recargo diurno dominical y festivo debe ser un número entero. ", "")
),
""
)</f>
        <v/>
      </c>
      <c r="FS39" s="46">
        <f>IF(AND($DS39,FQ39),
IF(AV39="","Debes escribir el valor de las horas recargo diurno dominical y festivo. ",
IF( ISERR(_xlfn.NUMBERVALUE(AV39)), "El valor de las horas recargo diurno dominical y festivo debe ser un número válido. ", "")
),
""
)</f>
        <v/>
      </c>
      <c r="FT39" s="46">
        <f>CONCATENATE(AW39,AX39)&lt;&gt;""</f>
        <v/>
      </c>
      <c r="FU39" s="46">
        <f>IF(AND($DS39,FT39),
IF(AW39="","Debes escribir el número de horas recargo nocturno dominical y festivo. ",
IF( IFERROR(INT(AW39),1.1) &lt;&gt; IFERROR(_xlfn.NUMBERVALUE(AW39),1), "La cantidad de horas recargo nocturno dominical y festivo debe ser un número entero. ", "")
),
""
)</f>
        <v/>
      </c>
      <c r="FV39" s="46">
        <f>IF(AND($DS39,FT39),
IF(AX39="","Debes escribir el valor de las horas recargo nocturno dominical y festivo. ",
IF( ISERR(_xlfn.NUMBERVALUE(AX39)), "El valor de las horas recargo nocturno dominical y festivo debe ser un número válido. ", "")
),
""
)</f>
        <v/>
      </c>
      <c r="FW39" s="46">
        <f>CONCATENATE(AY39,AZ39)&lt;&gt;""</f>
        <v/>
      </c>
      <c r="FX39" s="46">
        <f>IF(AND($DS39,FW39),
IF(AY39="","Debes escribir el número de días de vacaciones comunes. ",
IF( IFERROR(INT(AY39),1.1) &lt;&gt; IFERROR(_xlfn.NUMBERVALUE(AY39),1), "La cantidad de días de vacaciones comunes debe ser un número entero. ", "")
),
""
)</f>
        <v/>
      </c>
      <c r="FY39" s="46">
        <f>IF(AND($DS39,FW39),
IF(AZ39="","Debes escribir el valor de las vacaciones comunes. ",
IF( ISERR(_xlfn.NUMBERVALUE(AZ39)), "El valor de las vacaciones comunes debe ser un número válido. ", "")
),
""
)</f>
        <v/>
      </c>
      <c r="FZ39" s="46">
        <f>CONCATENATE(BA39,BB39)&lt;&gt;""</f>
        <v/>
      </c>
      <c r="GA39" s="46">
        <f>IF(AND($DS39,FZ39),
IF(BA39="","Debes escribir el número de días de vacaciones compensadas. ",
IF( IFERROR(INT(BA39),1.1) &lt;&gt; IFERROR(_xlfn.NUMBERVALUE(BA39),1), "La cantidad de días de vacaciones compensadas debe ser un número entero. ", "")
),
""
)</f>
        <v/>
      </c>
      <c r="GB39" s="46">
        <f>IF(AND($DS39,FZ39),
IF(BB39="","Debes escribir el valor de las vacaciones compensadas. ",
IF( ISERR(_xlfn.NUMBERVALUE(BB39)), "El valor de las vacaciones compensadas debe ser un número válido. ", "")
),
""
)</f>
        <v/>
      </c>
      <c r="GC39" s="46">
        <f>CONCATENATE(BC39,BD39)&lt;&gt;""</f>
        <v/>
      </c>
      <c r="GD39" s="46">
        <f>IF(AND($DS39,GC39),
IF(BC39="","Debes escribir el número de días de prima salarial. ",
IF( IFERROR(INT(BC39),1.1) &lt;&gt; IFERROR(_xlfn.NUMBERVALUE(BC39),1), "La cantidad de días de prima salarial debe ser un número entero. ", "")
),
""
)</f>
        <v/>
      </c>
      <c r="GE39" s="46">
        <f>IF(AND($DS39,GC39),
IF(BD39="","Debes escribir el valor de los días de prima salarial. ",
IF( ISERR(_xlfn.NUMBERVALUE(BD39)), "El valor de los días de prima salarial debe ser un número válido. ", "")
),
""
)</f>
        <v/>
      </c>
      <c r="GF39" s="46">
        <f>IF($DS39,
IF( AND(BE39&lt;&gt;"", ISERR(_xlfn.NUMBERVALUE(BE39))), "El valor de la prima NO saliarial debe ser un número válido. ", "")
)</f>
        <v/>
      </c>
      <c r="GG39" s="46">
        <f>CONCATENATE(BF39,BG39,BH39)&lt;&gt;""</f>
        <v/>
      </c>
      <c r="GH39" s="46">
        <f>IF(AND($DS39,GG39),
IF(BF39="","Debes escribir el valor de las cesantías. ",
IF( ISERR(_xlfn.NUMBERVALUE(BF39)), "El valor de las cesantías debe ser un número válido. ", "")
),
""
)</f>
        <v/>
      </c>
      <c r="GI39" s="46">
        <f>IF(AND($DS39,GG39),
IF(BG39="","Debes escribir el % de cesantías. ",
IF( ISERR(_xlfn.NUMBERVALUE(BG39)), "El % de cesantías debe ser un número válido. ", "")
),
""
)</f>
        <v/>
      </c>
      <c r="GJ39" s="46">
        <f>IF(AND($DS39,GG39),
IF(BH39="","Debes escribir el valor de intereses de cesantías. ",
IF( ISERR(_xlfn.NUMBERVALUE(BH39)), "El valor de intereses de cesantías debe ser un número válido. ", "")
),
""
)</f>
        <v/>
      </c>
      <c r="GK39" s="46">
        <f>CONCATENATE(BI39,BJ39,BK39)&lt;&gt;""</f>
        <v/>
      </c>
      <c r="GL39" s="46">
        <f>IF(AND($DS39,GK39),
IF(BI39="","Debes escribir el número de días de incapacidad. ",
IF( IFERROR(INT(BI39),1.1) &lt;&gt; IFERROR(_xlfn.NUMBERVALUE(BI39),1), "La cantidad de días de incapacidad debe ser un número entero. ", "")
),
""
)</f>
        <v/>
      </c>
      <c r="GM39" s="46">
        <f>IF(AND($DS39,GK39),
IF(BJ39="","Debes escribir el tipo de incapacidad. ",
IF(_xlfn.IFNA(VLOOKUP(BJ39,TIPO_DE_INCAPACIDAD,1,FALSE),-1)=-1,"El tipo de incapacidad es inválida (por favor seleccionarlo de la lista). ","")
),
""
)</f>
        <v/>
      </c>
      <c r="GN39" s="46">
        <f>IF(AND($DS39,GK39),
IF(BK39="","Debes escribir el valor de la incapacidad. ",
IF( ISERR(_xlfn.NUMBERVALUE(BK39)), "El valor de la incapacidad debe ser un número válido. ", "")
),
""
)</f>
        <v/>
      </c>
      <c r="GO39" s="46">
        <f>CONCATENATE(BL39,BM39)&lt;&gt;""</f>
        <v/>
      </c>
      <c r="GP39" s="46">
        <f>IF(AND($DS39,GO39),
IF(BL39="","Debes escribir el número de días de licencia de maternidad o paternidad. ",
IF( IFERROR(INT(BL39),1.1) &lt;&gt; IFERROR(_xlfn.NUMBERVALUE(BL39),1), "La cantidad de días de licencia de maternidad o paternidad debe ser un número entero. ", "")
),
""
)</f>
        <v/>
      </c>
      <c r="GQ39" s="46">
        <f>IF(AND($DS39,GO39),
IF(BM39="","Debes escribir el valor de la licencia de maternidad o paternidad. ",
IF( ISERR(_xlfn.NUMBERVALUE(BM39)), "El valor de la licencia de maternidad o paternidad debe ser un número válido. ", "")
),
""
)</f>
        <v/>
      </c>
      <c r="GR39" s="46">
        <f>CONCATENATE(BN39,BO39)&lt;&gt;""</f>
        <v/>
      </c>
      <c r="GS39" s="46">
        <f>IF(AND($DS39,GR39),
IF(BN39="","Debes escribir el número de días de licencia remunerada. ",
IF( IFERROR(INT(BN39),1.1) &lt;&gt; IFERROR(_xlfn.NUMBERVALUE(BN39),1), "La cantidad de días de licencia remunerada debe ser un número entero. ", "")
),
""
)</f>
        <v/>
      </c>
      <c r="GT39" s="46">
        <f>IF(AND($DS39,GR39),
IF(BO39="","Debes escribir el valor de la licencia remunerada. ",
IF( ISERR(_xlfn.NUMBERVALUE(BO39)), "El valor de la licencia remunerada debe ser un número válido. ", "")
),
""
)</f>
        <v/>
      </c>
      <c r="GU39" s="46">
        <f>IF($DS39,
IF( AND(BP39&lt;&gt;"", ISERR(_xlfn.NUMBERVALUE(BP39))), "El valor de la licencia NO remunerada debe ser un número válido. ", "")
)</f>
        <v/>
      </c>
      <c r="GV39" s="46">
        <f>IF($DS39,
IF( AND(BQ39&lt;&gt;"", ISERR(_xlfn.NUMBERVALUE(BQ39))), "El valor de auxilios salariales debe ser un número válido. ", "")
)</f>
        <v/>
      </c>
      <c r="GW39" s="46">
        <f>IF($DS39,
IF( AND(BR39&lt;&gt;"", ISERR(_xlfn.NUMBERVALUE(BR39))), "El valor de auxilios NO salariales debe ser un número válido. ", "")
)</f>
        <v/>
      </c>
      <c r="GX39" s="46">
        <f>IF($DS39,
IF( AND(BS39&lt;&gt;"", ISERR(_xlfn.NUMBERVALUE(BS39))), "El valor de bonos salariales debe ser un número válido. ", "")
)</f>
        <v/>
      </c>
      <c r="GY39" s="46">
        <f>IF($DS39,
IF( AND(BT39&lt;&gt;"", ISERR(_xlfn.NUMBERVALUE(BT39))), "El valor de bonos NO salariales debe ser un número válido. ", "")
)</f>
        <v/>
      </c>
      <c r="GZ39" s="46">
        <f>IF($DS39,
IF( AND(BU39&lt;&gt;"", ISERR(_xlfn.NUMBERVALUE(BU39))), "El valor de bonos salariales de alimentación debe ser un número válido. ", "")
)</f>
        <v/>
      </c>
      <c r="HA39" s="46">
        <f>IF($DS39,
IF( AND(BV39&lt;&gt;"", ISERR(_xlfn.NUMBERVALUE(BV39))), "El valor de bonos NO salariales de alimentación debe ser un número válido. ", "")
)</f>
        <v/>
      </c>
      <c r="HB39" s="46">
        <f>IF($DS39,
IF( AND(BW39&lt;&gt;"", ISERR(_xlfn.NUMBERVALUE(BW39))), "El valor de bonificaciones salariales debe ser un número válido. ", "")
)</f>
        <v/>
      </c>
      <c r="HC39" s="46">
        <f>IF($DS39,
IF( AND(BX39&lt;&gt;"", ISERR(_xlfn.NUMBERVALUE(BX39))), "El valor de bonificaciones NO salariales debe ser un número válido. ", "")
)</f>
        <v/>
      </c>
      <c r="HD39" s="46">
        <f>IF($DS39,
IF( AND(BY39&lt;&gt;"", ISERR(_xlfn.NUMBERVALUE(BY39))), "El valor de compensaciones ordinarias debe ser un número válido. ", "")
)</f>
        <v/>
      </c>
      <c r="HE39" s="46">
        <f>IF($DS39,
IF( AND(BZ39&lt;&gt;"", ISERR(_xlfn.NUMBERVALUE(BZ39))), "El valor de compensaciones extraordinarias debe ser un número válido. ", "")
)</f>
        <v/>
      </c>
      <c r="HF39" s="46">
        <f>IF($DS39,
IF( AND(CA39&lt;&gt;"", ISERR(_xlfn.NUMBERVALUE(CA39))), "El valor de comisiones debe ser un número válido. ", "")
)</f>
        <v/>
      </c>
      <c r="HG39" s="46">
        <f>IF($DS39,
IF( AND(CB39&lt;&gt;"", ISERR(_xlfn.NUMBERVALUE(CB39))), "El valor de ausencia por huega debe ser un número válido. ", "")
)</f>
        <v/>
      </c>
      <c r="HH39" s="46">
        <f>IF($DS39,
IF( AND(CC39&lt;&gt;"", ISERR(_xlfn.NUMBERVALUE(CC39))), "El valor de anticipos debe ser un número válido. ", "")
)</f>
        <v/>
      </c>
      <c r="HI39" s="46">
        <f>IF($DS39,
IF( AND(CD39&lt;&gt;"", ISERR(_xlfn.NUMBERVALUE(CD39))), "El valor de pagos a terceros debe ser un número válido. ", "")
)</f>
        <v/>
      </c>
      <c r="HJ39" s="46">
        <f>IF($DS39,
IF( AND(CE39&lt;&gt;"", ISERR(_xlfn.NUMBERVALUE(CE39))), "El valor de dotación debe ser un número válido. ", "")
)</f>
        <v/>
      </c>
      <c r="HK39" s="46">
        <f>IF($DS39,
IF( AND(CF39&lt;&gt;"", ISERR(_xlfn.NUMBERVALUE(CF39))), "El valor de apoyo sostenibilidad debe ser un número válido. ", "")
)</f>
        <v/>
      </c>
      <c r="HL39" s="46">
        <f>IF($DS39,
IF( AND(CG39&lt;&gt;"", ISERR(_xlfn.NUMBERVALUE(CG39))), "El valor de teletrabajo debe ser un número válido. ", "")
)</f>
        <v/>
      </c>
      <c r="HM39" s="46">
        <f>IF($DS39,
IF( AND(CH39&lt;&gt;"", ISERR(_xlfn.NUMBERVALUE(CH39))), "El valor de bonificación de retiro debe ser un número válido. ", "")
)</f>
        <v/>
      </c>
      <c r="HN39" s="46">
        <f>IF($DS39,
IF( AND(CI39&lt;&gt;"", ISERR(_xlfn.NUMBERVALUE(CI39))), "El valor de indemnización de retiro debe ser un número válido. ", "")
)</f>
        <v/>
      </c>
      <c r="HO39" s="46">
        <f>IF($DS39,
IF( AND(CJ39&lt;&gt;"", ISERR(_xlfn.NUMBERVALUE(CJ39))), "El valor de reintegros debe ser un número válido. ", "")
)</f>
        <v/>
      </c>
      <c r="HP39" s="46">
        <f>CONCATENATE(CK39,CL39,CM39)&lt;&gt;""</f>
        <v/>
      </c>
      <c r="HQ39" s="46">
        <f>IF(AND($DS39,HP39),
IF(CK39="","Debes escribir la descripción de otro concepto no categorizado. ",""),
""
)</f>
        <v/>
      </c>
      <c r="HR39" s="46">
        <f>IF(AND($DS39,HP39),
IF(CONCATENATE(CL39,CM39)="","Debes escribir al menos un valor de concepto no categorizado (salarial o no salarial). ",
IF(ISERR(_xlfn.NUMBERVALUE(CL39)),"El valor salarial concepto no categorizado debe ser un número válido. ","")
),
""
)</f>
        <v/>
      </c>
      <c r="HS39" s="46">
        <f>IF(AND($DS39,HP39),
IF(CONCATENATE(CL39,CM39)="","Debes escribir al menos un valor de concepto no categorizado (salarial o no salarial). ",
IF(ISERR(_xlfn.NUMBERVALUE(CM39)),"El valor NO salarial concepto no categorizado debe ser un número válido. ","")
),
""
)</f>
        <v/>
      </c>
      <c r="HT39" s="46">
        <f>IF($DS39,
IF(CN39="","Debes escribir el porcentaje del aporte a salud. ",
IF( ISERR(_xlfn.NUMBERVALUE(CN39)), "El valor del porcentaje del aporte a salud debe ser un número válido. ", "")
)
)</f>
        <v/>
      </c>
      <c r="HU39" s="46">
        <f>IF($DS39,
IF(CO39="","Debes escribir el valor del aporte a salud. ",
IF( ISERR(_xlfn.NUMBERVALUE(CO39)), "El valor del aporte a salud debe ser un número válido. ", "")
)
)</f>
        <v/>
      </c>
      <c r="HV39" s="46">
        <f>IF($DS39,
IF( AND(CP39&lt;&gt;"", ISERR(_xlfn.NUMBERVALUE(CP39))), "El valor plan complementario debe ser un número válido. ", "")
)</f>
        <v/>
      </c>
      <c r="HW39" s="46">
        <f>IF($DS39,
IF(CQ39="","Debes escribir el porcentaje del aporte a pensión. ",
IF( ISERR(_xlfn.NUMBERVALUE(CQ39)), "El valor del porcentaje del aporte a pensión debe ser un número válido. ", "")
)
)</f>
        <v/>
      </c>
      <c r="HX39" s="46">
        <f>IF($DS39,
IF(CR39="","Debes escribir el valor del aporte a pensión. ",
IF( ISERR(_xlfn.NUMBERVALUE(CR39)), "El valor del aporte a salud debe ser un número válido. ", "")
)
)</f>
        <v/>
      </c>
      <c r="HY39" s="46">
        <f>IF($DS39,
IF( AND(CS39&lt;&gt;"", ISERR(_xlfn.NUMBERVALUE(CS39))), "El valor pensión voluntaria debe ser un número válido. ", "")
)</f>
        <v/>
      </c>
      <c r="HZ39" s="46">
        <f>CONCATENATE(CT39,CU39,CV39,CW39)&lt;&gt;""</f>
        <v/>
      </c>
      <c r="IA39" s="46">
        <f>IF(AND($DS39,HZ39),
IF(CT39="","Debes escribir el % del fondo de seguridad pensional. ",
IF( ISERR(_xlfn.NUMBERVALUE(CT39)), "El % del fondo de seguridad debe ser un número válido. ", "")
),
""
)</f>
        <v/>
      </c>
      <c r="IB39" s="46">
        <f>IF(AND($DS39,HZ39),
IF(CU39="","Debes escribir el valor del aporte al fondo de solidaridad pensional. ",
IF( ISERR(_xlfn.NUMBERVALUE(CU39)), "El valor del aporte al fondo de solidaridad pensional debe ser un número válido. ", "")
),
""
)</f>
        <v/>
      </c>
      <c r="IC39" s="46">
        <f>IF(AND($DS39,HZ39),
IF(CV39="","Debes escribir el % del fondo de subsistencia. ",
IF( ISERR(_xlfn.NUMBERVALUE(CV39)), "El % del fondo de subsistencia debe ser un número válido. ", "")
),
""
)</f>
        <v/>
      </c>
      <c r="ID39" s="46">
        <f>IF(AND($DS39,HZ39),
IF(CW39="","Debes escribir el valor del fondo de subsistencia. ",
IF( ISERR(_xlfn.NUMBERVALUE(CW39)), "El valor del fondo de subsistencia debe ser un número válido. ", "")
),
""
)</f>
        <v/>
      </c>
      <c r="IE39" s="46">
        <f>CONCATENATE(CX39,CY39)&lt;&gt;""</f>
        <v/>
      </c>
      <c r="IF39" s="46">
        <f>IF(AND($DS39,IE39),
IF(CX39="","Debes escribir el % de sindicato. ",
IF( ISERR(_xlfn.NUMBERVALUE(CX39)), "El % de sindicato debe ser un número válido. ", "")
),
""
)</f>
        <v/>
      </c>
      <c r="IG39" s="46">
        <f>IF(AND($DS39,IE39),
IF(CY39="","Debes escribir el valor del sindicato. ",
IF( ISERR(_xlfn.NUMBERVALUE(CY39)), "El valor del sindicato debe ser un número válido. ", "")
),
""
)</f>
        <v/>
      </c>
      <c r="IH39" s="46">
        <f>IF($DS39,
IF( AND(CZ39&lt;&gt;"", ISERR(_xlfn.NUMBERVALUE(CZ39))), "El valor de sanción pública debe ser un número válido. ", "")
)</f>
        <v/>
      </c>
      <c r="II39" s="46">
        <f>IF($DS39,
IF( AND(DA39&lt;&gt;"", ISERR(_xlfn.NUMBERVALUE(DA39))), "El valor de sanción privada debe ser un número válido. ", "")
)</f>
        <v/>
      </c>
      <c r="IJ39" s="46">
        <f>CONCATENATE(DB39,DC39)&lt;&gt;""</f>
        <v/>
      </c>
      <c r="IK39" s="46">
        <f>IF(AND($DS39,IJ39),
IF(DB39="","Debes escribir la descripción de libranza. ",""),
""
)</f>
        <v/>
      </c>
      <c r="IL39" s="46">
        <f>IF(AND($DS39,IJ39),
IF(DC39="","Debes escribir la cuota libranza. ",
IF(ISERR(_xlfn.NUMBERVALUE(DC39)),"El valor de la cuota libranza debe ser un número válido. ","")
),
""
)</f>
        <v/>
      </c>
      <c r="IM39" s="46">
        <f>IF($DS39,
IF( AND(DD39&lt;&gt;"", ISERR(_xlfn.NUMBERVALUE(DD39))), "El valor de pagos a terceros debe ser un número válido. ", "")
)</f>
        <v/>
      </c>
      <c r="IN39" s="46">
        <f>IF($DS39,
IF( AND(DE39&lt;&gt;"", ISERR(_xlfn.NUMBERVALUE(DE39))), "El valor de anticipos debe ser un número válido. ", "")
)</f>
        <v/>
      </c>
      <c r="IO39" s="46">
        <f>IF($DS39,
IF( AND(DF39&lt;&gt;"", ISERR(_xlfn.NUMBERVALUE(DF39))), "El valor de AFC debe ser un número válido. ", "")
)</f>
        <v/>
      </c>
      <c r="IP39" s="46">
        <f>IF($DS39,
IF( AND(DG39&lt;&gt;"", ISERR(_xlfn.NUMBERVALUE(DG39))), "El valor de rete-fuente debe ser un número válido. ", "")
)</f>
        <v/>
      </c>
      <c r="IQ39" s="46">
        <f>IF($DS39,
IF( AND(DH39&lt;&gt;"", ISERR(_xlfn.NUMBERVALUE(DH39))), "El valor de cooperativa de trabajo debe ser un número válido. ", "")
)</f>
        <v/>
      </c>
      <c r="IR39" s="46">
        <f>IF($DS39,
IF( AND(DI39&lt;&gt;"", ISERR(_xlfn.NUMBERVALUE(DI39))), "El valor de embargo fiscal debe ser un número válido. ", "")
)</f>
        <v/>
      </c>
      <c r="IS39" s="46">
        <f>IF($DS39,
IF( AND(DJ39&lt;&gt;"", ISERR(_xlfn.NUMBERVALUE(DJ39))), "El valor de educación debe ser un número válido. ", "")
)</f>
        <v/>
      </c>
      <c r="IT39" s="46">
        <f>IF($DS39,
IF( AND(DK39&lt;&gt;"", ISERR(_xlfn.NUMBERVALUE(DK39))), "El valor de reintegro debe ser un número válido. ", "")
)</f>
        <v/>
      </c>
      <c r="IU39" s="46">
        <f>IF($DS39,
IF( AND(DL39&lt;&gt;"", ISERR(_xlfn.NUMBERVALUE(DL39))), "El valor de deuda debe ser un número válido. ", "")
)</f>
        <v/>
      </c>
      <c r="IV39" s="46">
        <f>IF($DS39,
IF( AND(DM39&lt;&gt;"", ISERR(_xlfn.NUMBERVALUE(DM39))), "El valor de otras deducciones debe ser un número válido. ", "")
)</f>
        <v/>
      </c>
      <c r="IW39" s="46">
        <f>IF($DS39,
IF(DN39="","Debes escribir el valor de los devengos totales. ",
IF( ISERR(_xlfn.NUMBERVALUE(DN39)), "El valor de los devengos totales debe ser un número válido. ", "")
)
)</f>
        <v/>
      </c>
      <c r="IX39" s="46">
        <f>IF($DS39,
IF(DO39="","Debes escribir el valor de las deducciones totales. ",
IF( ISERR(_xlfn.NUMBERVALUE(DO39)), "El valor de las deducciones totales debe ser un número válido. ", "")
)
)</f>
        <v/>
      </c>
      <c r="IY39" s="46">
        <f>IF($DS39,
IF(DP39="","Debes escribir el valor del salario total. ",
IF( ISERR(_xlfn.NUMBERVALUE(DP39)), "El valor del salario total debe ser un número válido. ", "")
)
)</f>
        <v/>
      </c>
    </row>
    <row r="40">
      <c r="B40" s="48" t="n">
        <v>28</v>
      </c>
      <c r="C40" s="61">
        <f>IF(AND(DS40,DP40&lt;&gt;""),
IF(DQ40="","OK","Error"),
""
)</f>
        <v/>
      </c>
      <c r="D40" s="53" t="n"/>
      <c r="E40" s="52" t="n"/>
      <c r="F40" s="112" t="n"/>
      <c r="G40" s="52" t="n"/>
      <c r="H40" s="53" t="n"/>
      <c r="I40" s="52" t="n"/>
      <c r="J40" s="52" t="n"/>
      <c r="K40" s="53" t="n"/>
      <c r="L40" s="55" t="n"/>
      <c r="M40" s="108" t="n"/>
      <c r="N40" s="56" t="n"/>
      <c r="O40" s="52" t="n"/>
      <c r="P40" s="52" t="n"/>
      <c r="Q40" s="52" t="n"/>
      <c r="R40" s="52" t="n"/>
      <c r="S40" s="52" t="n"/>
      <c r="T40" s="53" t="n"/>
      <c r="U40" s="52" t="n"/>
      <c r="V40" s="52" t="n"/>
      <c r="W40" s="55" t="n"/>
      <c r="X40" s="55" t="n"/>
      <c r="Y40" s="52" t="n"/>
      <c r="Z40" s="55" t="n"/>
      <c r="AA40" s="52" t="n"/>
      <c r="AB40" s="53" t="n"/>
      <c r="AC40" s="53" t="n"/>
      <c r="AD40" s="53" t="n"/>
      <c r="AE40" s="177" t="n"/>
      <c r="AF40" s="113" t="n"/>
      <c r="AG40" s="177" t="n"/>
      <c r="AH40" s="178" t="n"/>
      <c r="AI40" s="178" t="n"/>
      <c r="AJ40" s="178" t="n"/>
      <c r="AK40" s="114" t="n"/>
      <c r="AL40" s="178" t="n"/>
      <c r="AM40" s="114" t="n"/>
      <c r="AN40" s="178" t="n"/>
      <c r="AO40" s="114" t="n"/>
      <c r="AP40" s="178" t="n"/>
      <c r="AQ40" s="114" t="n"/>
      <c r="AR40" s="178" t="n"/>
      <c r="AS40" s="114" t="n"/>
      <c r="AT40" s="178" t="n"/>
      <c r="AU40" s="114" t="n"/>
      <c r="AV40" s="178" t="n"/>
      <c r="AW40" s="114" t="n"/>
      <c r="AX40" s="178" t="n"/>
      <c r="AY40" s="114" t="n"/>
      <c r="AZ40" s="178" t="n"/>
      <c r="BA40" s="114" t="n"/>
      <c r="BB40" s="178" t="n"/>
      <c r="BC40" s="114" t="n"/>
      <c r="BD40" s="178" t="n"/>
      <c r="BE40" s="178" t="n"/>
      <c r="BF40" s="178" t="n"/>
      <c r="BG40" s="59" t="n"/>
      <c r="BH40" s="178" t="n"/>
      <c r="BI40" s="114" t="n"/>
      <c r="BJ40" s="53" t="n"/>
      <c r="BK40" s="178" t="n"/>
      <c r="BL40" s="114" t="n"/>
      <c r="BM40" s="178" t="n"/>
      <c r="BN40" s="114" t="n"/>
      <c r="BO40" s="178" t="n"/>
      <c r="BP40" s="178" t="n"/>
      <c r="BQ40" s="178" t="n"/>
      <c r="BR40" s="178" t="n"/>
      <c r="BS40" s="178" t="n"/>
      <c r="BT40" s="178" t="n"/>
      <c r="BU40" s="178" t="n"/>
      <c r="BV40" s="178" t="n"/>
      <c r="BW40" s="178" t="n"/>
      <c r="BX40" s="178" t="n"/>
      <c r="BY40" s="178" t="n"/>
      <c r="BZ40" s="178" t="n"/>
      <c r="CA40" s="178" t="n"/>
      <c r="CB40" s="178" t="n"/>
      <c r="CC40" s="178" t="n"/>
      <c r="CD40" s="178" t="n"/>
      <c r="CE40" s="178" t="n"/>
      <c r="CF40" s="178" t="n"/>
      <c r="CG40" s="178" t="n"/>
      <c r="CH40" s="178" t="n"/>
      <c r="CI40" s="178" t="n"/>
      <c r="CJ40" s="178" t="n"/>
      <c r="CK40" s="53" t="n"/>
      <c r="CL40" s="178" t="n"/>
      <c r="CM40" s="178" t="n"/>
      <c r="CN40" s="60" t="n"/>
      <c r="CO40" s="177" t="n"/>
      <c r="CP40" s="178" t="n"/>
      <c r="CQ40" s="60" t="n"/>
      <c r="CR40" s="177" t="n"/>
      <c r="CS40" s="178" t="n"/>
      <c r="CT40" s="59" t="n"/>
      <c r="CU40" s="178" t="n"/>
      <c r="CV40" s="59" t="n"/>
      <c r="CW40" s="178" t="n"/>
      <c r="CX40" s="59" t="n"/>
      <c r="CY40" s="178" t="n"/>
      <c r="CZ40" s="178" t="n"/>
      <c r="DA40" s="178" t="n"/>
      <c r="DB40" s="53" t="n"/>
      <c r="DC40" s="178" t="n"/>
      <c r="DD40" s="178" t="n"/>
      <c r="DE40" s="178" t="n"/>
      <c r="DF40" s="178" t="n"/>
      <c r="DG40" s="178" t="n"/>
      <c r="DH40" s="178" t="n"/>
      <c r="DI40" s="178" t="n"/>
      <c r="DJ40" s="178" t="n"/>
      <c r="DK40" s="178" t="n"/>
      <c r="DL40" s="178" t="n"/>
      <c r="DM40" s="178" t="n"/>
      <c r="DN40" s="177" t="n"/>
      <c r="DO40" s="177" t="n"/>
      <c r="DP40" s="177" t="n"/>
      <c r="DQ40" s="76">
        <f>IF(AND(DS40,DP40&lt;&gt;""),
CONCATENATE(DT40,DU40,DV40,DW40,DX40,DY40,DZ40,EA40,EB40,EC40,ED40,EE40,EF40,EG40,EH40,EI40,EJ40,EK40,EL40,EM40,EN40,EO40,EP40,EQ40,ES40,ET40,EU40,EV40,EW40,EX40,EY40,EZ40,FA40,FC40,FD40,FF40,FG40,FI40,FJ40,FL40,FM40,FO40,FP40,FR40,FS40,FU40,FV40,FX40,FY40,GA40,GB40,GD40,GE40,GF40,GH40,GI40,GJ40,GL40,GM40,GN40,GP40,GQ40,GS40,GT40,GU40,GV40,GW40,GX40,GY40,GZ40,HA40,HB40,HC40,HD40,HE40,HF40,HG40,HH40,HI40,HJ40,HK40,HL40,HM40,HN40,HO40,HQ40,HR40,HS40,HT40,HU40,HV40,HW40,HX40,HY40,IA40,IB40,IC40,ID40,IF40,IG40,IH40,II40,IK40,IL40,IM40,IN40,IO40,IP40,IQ40,IR40,IS40,IT40,IU40,IV40,IW40,IX40,IY40,IZ40),
""
)</f>
        <v/>
      </c>
      <c r="DR40" s="53" t="n"/>
      <c r="DS40" s="46">
        <f>CONCATENATE(D40,$E40,$F40,$G40,H40,$I40,$J40,K40,$L40,$M40,N40,$O40,$P40,$Q40,$R40,$S40,T40,$U40,$V40,$W40,$X40,$Y40,$Z40,$AA40,AB40,AC40,AD40,$AE40,$AF40,$AG40,AH40,AI40,AJ40,AK40,AL40,AM40,AN40,AO40,AP40,AQ40,AR40,AS40,AT40,AU40,AV40,AW40,AX40,AY40,AZ40,BA40,BB40,BC40,BD40,BE40,BF40,BG40,BH40,BI40,BJ40,BK40,BL40,BM40,BN40,BO40,BP40,BQ40,BR40,BS40,BT40,BU40,BV40,BW40,BX40,BY40,BZ40,CA40,CB40,CC40,CD40,CE40,CF40,CG40,CH40,CI40,CJ40,CK40,CL40,CM40,$CN40,$CO40,CP40,$CQ40,$CR40,CS40,CT40,CU40,CV40,CW40,CX40,CY40,CZ40,DA40,DB40,DC40,DD40,DE40,DF40,DG40,DH40,DI40,DJ40,DK40,DL40,DM40,$DN40,$DO40,$DP40,DR40)&lt;&gt;""</f>
        <v/>
      </c>
      <c r="DT40" s="46">
        <f>IF(AND($DS40,$E$4&lt;&gt;""),
IF(LEFT($E$4,2) = "1.",
IF(D40&lt;&gt;"","El CUNE sólo se envía en operaciones de novedad o ajuste. ",""),
IF(D40="","Debes escribir un CUNE válido para realizar operaciones de novedad o ajuste. ","")),
""
)</f>
        <v/>
      </c>
      <c r="DU40" s="46">
        <f>IF($DS40,
IF(E40="","Debes seleccionar el tipo de documento del empleado. ",
IF(_xlfn.IFNA(VLOOKUP(E40,TIPO_DE_DOCUMENTO,1,FALSE),-1)=-1,"El tipo de documento no es válido (por favor seleccionarlo de la lista). ","")
)
)</f>
        <v/>
      </c>
      <c r="DV40" s="46">
        <f>IF($DS40,
IF(F40="","Debes escribir el número de documento del empleado. ","")
)</f>
        <v/>
      </c>
      <c r="DW40" s="46">
        <f>IF($DS40,
IF(G40="","Debes escribir el primer nombre del empleado. ","")
)</f>
        <v/>
      </c>
      <c r="DY40" s="46">
        <f>IF($DS40,
IF(I40="","Debes escribir el primer apellido del empleado. ","")
)</f>
        <v/>
      </c>
      <c r="DZ40" s="46">
        <f>IF($DS40,
IF(J40="","Debes escribir el segundo apellido del empleado. ","")
)</f>
        <v/>
      </c>
      <c r="EB40" s="46">
        <f>IF($DS40,
IF(L40="","Debes escribir la fecha de ingreso del empleado. ",
IF(ISERR(DATE(YEAR(L40),MONTH(L40),DAY(L40))), "El valor ingresado en fecha de ingreso no tiene un formato válido. ","")
)
)</f>
        <v/>
      </c>
      <c r="EC40" s="46">
        <f>IF($DS40,
IF(M40="","Debes escribir el tiempo laborado. ",
IF( IFERROR(INT(M40),1.1) &lt;&gt; IFERROR(_xlfn.NUMBERVALUE(M40),1), "El valor de los días trabajados debe ser un número entero. ", "")
)
)</f>
        <v/>
      </c>
      <c r="ED40" s="46">
        <f>IF($DS40,
IF( AND(N40&lt;&gt;"", ISERR(DATE(YEAR(N40),MONTH(N40),DAY(N40))) ), "El valor ingresado en fecha de ingreso no tiene un formato válido. ",
IF( AND(N40&lt;&gt;"", $E$6&lt;&gt;"", DATE(YEAR(N40), MONTH(N40), 1) &lt;&gt; IFERROR(DATE(MID($E$6, 1, 4), MID($E$6, 6, 2),1), "1/1/1900") ), "La fecha de retiro debe estar dentro del período liquidado. ", "")
)
)</f>
        <v/>
      </c>
      <c r="EE40" s="46">
        <f>IF($DS40,
IF(O40="","Debes seleccionar el tipo de trabajador. ",
IF(_xlfn.IFNA(VLOOKUP(O40,TIPO_DE_TRABAJADOR,1,FALSE),-1)=-1,"El tipo de trabajador no es válido (por favor seleccionarlo de la lista). ","")
)
)</f>
        <v/>
      </c>
      <c r="EF40" s="46">
        <f>IF($DS40,
IF(P40="","Debes seleccionar si es un trabajador dependiente pensionado por vejez. ",
IF(_xlfn.IFNA(VLOOKUP(P40,SUBTIPO_DE_TRABAJADOR,1,FALSE),-1)=-1,"El tipo de trabajador dependiente pensionado por vejez no es válido (por favor seleccionarlo de la lista). ","")
)
)</f>
        <v/>
      </c>
      <c r="EG40" s="46">
        <f>IF($DS40,
IF(Q40="","Debes seleccionar el tipo de contrato del trabajador. ",
IF(_xlfn.IFNA(VLOOKUP(Q40,TIPO_DE_CONTRATO,1,FALSE),-1)=-1,"El tipo de contrato del trabajador no es válido (por favor seleccionarlo de la lista). ","")
)
)</f>
        <v/>
      </c>
      <c r="EH40" s="46">
        <f>IF($DS40,
IF(R40="","Debes seleccionar si es un salario integral. ",
IF(_xlfn.IFNA(VLOOKUP(R40,SI_NO,1,FALSE),-1)=-1,"Valor no válido para salario integral (por favor seleccionarlo de la lista). ","")
)
)</f>
        <v/>
      </c>
      <c r="EI40" s="46">
        <f>IF($DS40,
IF(S40="","Debes seleccionar si el trabajador realiza actividades de riesgo. ",
IF(_xlfn.IFNA(VLOOKUP(S40,SI_NO,1,FALSE),-1)=-1,"Valor no válido para actividad de alto riesgo (por favor seleccionarlo de la lista). ","")
)
)</f>
        <v/>
      </c>
      <c r="EK40" s="46">
        <f>IF($DS40,
IF(U40="","Debes escribir el código del municipio de residencia del trabajador. ",
IF(_xlfn.IFNA(VLOOKUP(U40,MUNICIPIO,1,FALSE),-1)=-1,"El municipio de residencia del trabajador es inválido (por favor seleccionarlo de la lista). ","")
)
)</f>
        <v/>
      </c>
      <c r="EL40" s="46">
        <f>IF($DS40,
IF(V40="","Debes escribir el la dirección de residendia del trabajador. ","")
)</f>
        <v/>
      </c>
      <c r="EM40" s="46">
        <f>IF($DS40,
IF(W40="","Debes escribir la fecha de inicio de la liquidación. ",
IF(ISERR(DATE(YEAR(W40),MONTH(W40),DAY(W40))),"El valor ingresado en fecha de inicio de liquidación no tiene un formato válido. ",
IF( AND($E$6&lt;&gt;"", DATE(YEAR(W40), MONTH(W40), 1) &lt;&gt; IFERROR(DATE(MID($E$6, 1, 4), MID($E$6, 6, 2),1), "1/1/1900") ), "La fecha de inicio de la liquidación debe estar dentro del período liquidado. ", "")
)
)
)</f>
        <v/>
      </c>
      <c r="EN40" s="46">
        <f>IF($DS40,
IF(X40="","Debes escribir la fecha de fin de la liquidación. ",
IF(ISERR(DATE(YEAR(X40),MONTH(X40),DAY(X40))),"El valor ingresado en fecha de fin de liquidación no tiene un formato válido. ",
IF( AND($E$6&lt;&gt;"", DATE(YEAR(X40), MONTH(X40), 1) &lt;&gt; IFERROR(DATE(MID($E$6, 1, 4), MID($E$6, 6, 2),1), "1/1/1900") ), "La fecha de fin de la liquidación debe estar dentro del período liquidado. ", "")
)
)
)</f>
        <v/>
      </c>
      <c r="EO40" s="46">
        <f>IF($DS40,
IF(Y40="","Debes escribir la frecuencia de pago del trabajador. ",
IF(_xlfn.IFNA(VLOOKUP(Y40,PERÍODO_DE_NÓMINA,1,FALSE),-1)=-1,"La frecuencia de pago es inválida (por favor seleccionarlo de la lista). ","")
)
)</f>
        <v/>
      </c>
      <c r="EP40" s="46">
        <f>IF($DS40,
IF(Z40="","Debes escribir la fecha de pago. ",
IF(ISERR(DATE(YEAR(Z40),MONTH(Z40),DAY(Z40))), "El valor ingresado en fecha de pago no tiene un formato válido. ","")
)
)</f>
        <v/>
      </c>
      <c r="EQ40" s="46">
        <f>IF($DS40,
IF(AA40="","Debes escribir el medio de pago. ",
IF(_xlfn.IFNA(VLOOKUP(AA40,MEDIOS_DE_PAGO,1,FALSE),-1)=-1,"El medio de pago es inválido (por favor seleccionarlo de la lista). ","")
)
)</f>
        <v/>
      </c>
      <c r="ER40" s="46">
        <f>OR(AA40='Tablas '!$T$4,AA40='Tablas '!$T$7,AA40='Tablas '!$T$8,AA40='Tablas '!$T$11)</f>
        <v/>
      </c>
      <c r="ES40" s="46">
        <f>IF(AND($DS40,ER40),
IF(AB40="","Debes escribir la entidad bancaria. ",""),
""
)</f>
        <v/>
      </c>
      <c r="ET40" s="46">
        <f>IF(AND($DS40,ER40),
IF(AC40="","Debes escribir el tipo de cuenta bancaria. ",
IF(_xlfn.IFNA(VLOOKUP(AC40,TIPO_DE_CUENTA,1,FALSE),-1)=-1,"El tipo de cuenta bancaria es inválida (por favor seleccionarlo de la lista). ","")
),
""
)</f>
        <v/>
      </c>
      <c r="EU40" s="46">
        <f>IF(AND($DS40,ER40),
IF(AD40="","Debes escribir el número de cuenta bancaria. ",""),
""
)</f>
        <v/>
      </c>
      <c r="EV40" s="46">
        <f>IF($DS40,
IF(AE40="","Debes escribir el valor del sueldo básico. ",
IF( ISERR(_xlfn.NUMBERVALUE(AE40)), "El valor del sueldo básico debe ser un número válido. ", "")
)
)</f>
        <v/>
      </c>
      <c r="EW40" s="46">
        <f>IF($DS40,
IF(AF40="","Debes escribir el número de días trabajados. ",
IF( IFERROR(INT(AF40),1.1) &lt;&gt; IFERROR(_xlfn.NUMBERVALUE(AF40),1), "La cantidad de días trabajados debe ser un número entero. ", "")
)
)</f>
        <v/>
      </c>
      <c r="EX40" s="46">
        <f>IF($DS40,
IF(AG40="","Debes escribir el valor del sueldo trabajado. ",
IF( ISERR(_xlfn.NUMBERVALUE(AG40)), "El valor del sueldo trabajado debe ser un número válido. ", "")
)
)</f>
        <v/>
      </c>
      <c r="EY40" s="46">
        <f>IF($DS40,
IF( AND(AH40&lt;&gt;"", ISERR(_xlfn.NUMBERVALUE(AH40))), "El valor del auxilio de transporte debe ser un número válido. ", "")
)</f>
        <v/>
      </c>
      <c r="EZ40" s="46">
        <f>IF($DS40,
IF( AND(AI40&lt;&gt;"", ISERR(_xlfn.NUMBERVALUE(AI40))), "El valor de viáticos salariales debe ser un número válido. ", "")
)</f>
        <v/>
      </c>
      <c r="FA40" s="46">
        <f>IF($DS40,
IF( AND(AJ40&lt;&gt;"", ISERR(_xlfn.NUMBERVALUE(AJ40))), "El valor de viáticos NO salariales debe ser un número válido. ", "")
)</f>
        <v/>
      </c>
      <c r="FB40" s="46">
        <f>CONCATENATE(AK40,AL40)&lt;&gt;""</f>
        <v/>
      </c>
      <c r="FC40" s="46">
        <f>IF(AND($DS40,FB40),
IF(AK40="","Debes escribir el número de horas extras diurnas. ",
IF( IFERROR(INT(AK40),1.1) &lt;&gt; IFERROR(_xlfn.NUMBERVALUE(AK40),1), "La cantidad de horas extras diurnas debe ser un número entero. ", "")
),
""
)</f>
        <v/>
      </c>
      <c r="FD40" s="46">
        <f>IF(AND($DS40,FB40),
IF(AL40="","Debes escribir el valor de las horas extras diurnas. ",
IF( ISERR(_xlfn.NUMBERVALUE(AL40)), "El valor de las horas extras duirnas debe ser un número válido. ", "")
),
""
)</f>
        <v/>
      </c>
      <c r="FE40" s="46">
        <f>CONCATENATE(AM40,AN40)&lt;&gt;""</f>
        <v/>
      </c>
      <c r="FF40" s="46">
        <f>IF(AND($DS40,FE40),
IF(AM40="","Debes escribir el número de horas extras nocturnas. ",
IF( IFERROR(INT(AM40),1.1) &lt;&gt; IFERROR(_xlfn.NUMBERVALUE(AM40),1), "La cantidad de horas extras nocturnas debe ser un número entero. ", "")
),
""
)</f>
        <v/>
      </c>
      <c r="FG40" s="46">
        <f>IF(AND($DS40,FE40),
IF(AN40="","Debes escribir el valor de las horas extras nocturnas. ",
IF( ISERR(_xlfn.NUMBERVALUE(AN40)), "El valor de las horas extras nocturnas debe ser un número válido. ", "")
),
""
)</f>
        <v/>
      </c>
      <c r="FH40" s="46">
        <f>CONCATENATE(AO40,AP40)&lt;&gt;""</f>
        <v/>
      </c>
      <c r="FI40" s="46">
        <f>IF(AND($DS40,FH40),
IF(AO40="","Debes escribir el número de horas extras diurnas dominicales y festivas. ",
IF( IFERROR(INT(AO40),1.1) &lt;&gt; IFERROR(_xlfn.NUMBERVALUE(AO40),1), "La cantidad de horas extras diurnas dominicales y festivas debe ser un número entero. ", "")
),
""
)</f>
        <v/>
      </c>
      <c r="FJ40" s="46">
        <f>IF(AND($DS40,FH40),
IF(AP40="","Debes escribir el valor de las horas extras diurnas dominicales y festivas. ",
IF( ISERR(_xlfn.NUMBERVALUE(AP40)), "El valor de las horas extras diurnas dominicales y festivas debe ser un número válido. ", "")
),
""
)</f>
        <v/>
      </c>
      <c r="FK40" s="46">
        <f>CONCATENATE(AQ40,AR40)&lt;&gt;""</f>
        <v/>
      </c>
      <c r="FL40" s="46">
        <f>IF(AND($DS40,FK40),
IF(AQ40="","Debes escribir el número de horas extras nocturnas dominicales y festivas. ",
IF( IFERROR(INT(AQ40),1.1) &lt;&gt; IFERROR(_xlfn.NUMBERVALUE(AQ40),1), "La cantidad de horas extras nocturnas dominicales y festivas debe ser un número entero. ", "")
),
""
)</f>
        <v/>
      </c>
      <c r="FM40" s="46">
        <f>IF(AND($DS40,FK40),
IF(AR40="","Debes escribir el valor de las horas extras nocturnas dominicales y festivas. ",
IF( ISERR(_xlfn.NUMBERVALUE(AR40)), "El valor de las horas extras nocturnas dominicales y festivas debe ser un número válido. ", "")
),
""
)</f>
        <v/>
      </c>
      <c r="FN40" s="46">
        <f>CONCATENATE(AS40,AT40)&lt;&gt;""</f>
        <v/>
      </c>
      <c r="FO40" s="46">
        <f>IF(AND($DS40,FN40),
IF(AS40="","Debes escribir el número de horas recargo nocturno. ",
IF( IFERROR(INT(AS40),1.1) &lt;&gt; IFERROR(_xlfn.NUMBERVALUE(AS40),1), "La cantidad de horas recargo nocturno debe ser un número entero. ", "")
),
""
)</f>
        <v/>
      </c>
      <c r="FP40" s="46">
        <f>IF(AND($DS40,FN40),
IF(AT40="","Debes escribir el valor de las horas recargo nocturno. ",
IF( ISERR(_xlfn.NUMBERVALUE(AT40)), "El valor de las horas recargo nocturno debe ser un número válido. ", "")
),
""
)</f>
        <v/>
      </c>
      <c r="FQ40" s="46">
        <f>CONCATENATE(AU40,AV40)&lt;&gt;""</f>
        <v/>
      </c>
      <c r="FR40" s="46">
        <f>IF(AND($DS40,FQ40),
IF(AU40="","Debes escribir el número de horas recargo diurno dominical y festivo. ",
IF( IFERROR(INT(AU40),1.1) &lt;&gt; IFERROR(_xlfn.NUMBERVALUE(AU40),1), "La cantidad de horas recargo diurno dominical y festivo debe ser un número entero. ", "")
),
""
)</f>
        <v/>
      </c>
      <c r="FS40" s="46">
        <f>IF(AND($DS40,FQ40),
IF(AV40="","Debes escribir el valor de las horas recargo diurno dominical y festivo. ",
IF( ISERR(_xlfn.NUMBERVALUE(AV40)), "El valor de las horas recargo diurno dominical y festivo debe ser un número válido. ", "")
),
""
)</f>
        <v/>
      </c>
      <c r="FT40" s="46">
        <f>CONCATENATE(AW40,AX40)&lt;&gt;""</f>
        <v/>
      </c>
      <c r="FU40" s="46">
        <f>IF(AND($DS40,FT40),
IF(AW40="","Debes escribir el número de horas recargo nocturno dominical y festivo. ",
IF( IFERROR(INT(AW40),1.1) &lt;&gt; IFERROR(_xlfn.NUMBERVALUE(AW40),1), "La cantidad de horas recargo nocturno dominical y festivo debe ser un número entero. ", "")
),
""
)</f>
        <v/>
      </c>
      <c r="FV40" s="46">
        <f>IF(AND($DS40,FT40),
IF(AX40="","Debes escribir el valor de las horas recargo nocturno dominical y festivo. ",
IF( ISERR(_xlfn.NUMBERVALUE(AX40)), "El valor de las horas recargo nocturno dominical y festivo debe ser un número válido. ", "")
),
""
)</f>
        <v/>
      </c>
      <c r="FW40" s="46">
        <f>CONCATENATE(AY40,AZ40)&lt;&gt;""</f>
        <v/>
      </c>
      <c r="FX40" s="46">
        <f>IF(AND($DS40,FW40),
IF(AY40="","Debes escribir el número de días de vacaciones comunes. ",
IF( IFERROR(INT(AY40),1.1) &lt;&gt; IFERROR(_xlfn.NUMBERVALUE(AY40),1), "La cantidad de días de vacaciones comunes debe ser un número entero. ", "")
),
""
)</f>
        <v/>
      </c>
      <c r="FY40" s="46">
        <f>IF(AND($DS40,FW40),
IF(AZ40="","Debes escribir el valor de las vacaciones comunes. ",
IF( ISERR(_xlfn.NUMBERVALUE(AZ40)), "El valor de las vacaciones comunes debe ser un número válido. ", "")
),
""
)</f>
        <v/>
      </c>
      <c r="FZ40" s="46">
        <f>CONCATENATE(BA40,BB40)&lt;&gt;""</f>
        <v/>
      </c>
      <c r="GA40" s="46">
        <f>IF(AND($DS40,FZ40),
IF(BA40="","Debes escribir el número de días de vacaciones compensadas. ",
IF( IFERROR(INT(BA40),1.1) &lt;&gt; IFERROR(_xlfn.NUMBERVALUE(BA40),1), "La cantidad de días de vacaciones compensadas debe ser un número entero. ", "")
),
""
)</f>
        <v/>
      </c>
      <c r="GB40" s="46">
        <f>IF(AND($DS40,FZ40),
IF(BB40="","Debes escribir el valor de las vacaciones compensadas. ",
IF( ISERR(_xlfn.NUMBERVALUE(BB40)), "El valor de las vacaciones compensadas debe ser un número válido. ", "")
),
""
)</f>
        <v/>
      </c>
      <c r="GC40" s="46">
        <f>CONCATENATE(BC40,BD40)&lt;&gt;""</f>
        <v/>
      </c>
      <c r="GD40" s="46">
        <f>IF(AND($DS40,GC40),
IF(BC40="","Debes escribir el número de días de prima salarial. ",
IF( IFERROR(INT(BC40),1.1) &lt;&gt; IFERROR(_xlfn.NUMBERVALUE(BC40),1), "La cantidad de días de prima salarial debe ser un número entero. ", "")
),
""
)</f>
        <v/>
      </c>
      <c r="GE40" s="46">
        <f>IF(AND($DS40,GC40),
IF(BD40="","Debes escribir el valor de los días de prima salarial. ",
IF( ISERR(_xlfn.NUMBERVALUE(BD40)), "El valor de los días de prima salarial debe ser un número válido. ", "")
),
""
)</f>
        <v/>
      </c>
      <c r="GF40" s="46">
        <f>IF($DS40,
IF( AND(BE40&lt;&gt;"", ISERR(_xlfn.NUMBERVALUE(BE40))), "El valor de la prima NO saliarial debe ser un número válido. ", "")
)</f>
        <v/>
      </c>
      <c r="GG40" s="46">
        <f>CONCATENATE(BF40,BG40,BH40)&lt;&gt;""</f>
        <v/>
      </c>
      <c r="GH40" s="46">
        <f>IF(AND($DS40,GG40),
IF(BF40="","Debes escribir el valor de las cesantías. ",
IF( ISERR(_xlfn.NUMBERVALUE(BF40)), "El valor de las cesantías debe ser un número válido. ", "")
),
""
)</f>
        <v/>
      </c>
      <c r="GI40" s="46">
        <f>IF(AND($DS40,GG40),
IF(BG40="","Debes escribir el % de cesantías. ",
IF( ISERR(_xlfn.NUMBERVALUE(BG40)), "El % de cesantías debe ser un número válido. ", "")
),
""
)</f>
        <v/>
      </c>
      <c r="GJ40" s="46">
        <f>IF(AND($DS40,GG40),
IF(BH40="","Debes escribir el valor de intereses de cesantías. ",
IF( ISERR(_xlfn.NUMBERVALUE(BH40)), "El valor de intereses de cesantías debe ser un número válido. ", "")
),
""
)</f>
        <v/>
      </c>
      <c r="GK40" s="46">
        <f>CONCATENATE(BI40,BJ40,BK40)&lt;&gt;""</f>
        <v/>
      </c>
      <c r="GL40" s="46">
        <f>IF(AND($DS40,GK40),
IF(BI40="","Debes escribir el número de días de incapacidad. ",
IF( IFERROR(INT(BI40),1.1) &lt;&gt; IFERROR(_xlfn.NUMBERVALUE(BI40),1), "La cantidad de días de incapacidad debe ser un número entero. ", "")
),
""
)</f>
        <v/>
      </c>
      <c r="GM40" s="46">
        <f>IF(AND($DS40,GK40),
IF(BJ40="","Debes escribir el tipo de incapacidad. ",
IF(_xlfn.IFNA(VLOOKUP(BJ40,TIPO_DE_INCAPACIDAD,1,FALSE),-1)=-1,"El tipo de incapacidad es inválida (por favor seleccionarlo de la lista). ","")
),
""
)</f>
        <v/>
      </c>
      <c r="GN40" s="46">
        <f>IF(AND($DS40,GK40),
IF(BK40="","Debes escribir el valor de la incapacidad. ",
IF( ISERR(_xlfn.NUMBERVALUE(BK40)), "El valor de la incapacidad debe ser un número válido. ", "")
),
""
)</f>
        <v/>
      </c>
      <c r="GO40" s="46">
        <f>CONCATENATE(BL40,BM40)&lt;&gt;""</f>
        <v/>
      </c>
      <c r="GP40" s="46">
        <f>IF(AND($DS40,GO40),
IF(BL40="","Debes escribir el número de días de licencia de maternidad o paternidad. ",
IF( IFERROR(INT(BL40),1.1) &lt;&gt; IFERROR(_xlfn.NUMBERVALUE(BL40),1), "La cantidad de días de licencia de maternidad o paternidad debe ser un número entero. ", "")
),
""
)</f>
        <v/>
      </c>
      <c r="GQ40" s="46">
        <f>IF(AND($DS40,GO40),
IF(BM40="","Debes escribir el valor de la licencia de maternidad o paternidad. ",
IF( ISERR(_xlfn.NUMBERVALUE(BM40)), "El valor de la licencia de maternidad o paternidad debe ser un número válido. ", "")
),
""
)</f>
        <v/>
      </c>
      <c r="GR40" s="46">
        <f>CONCATENATE(BN40,BO40)&lt;&gt;""</f>
        <v/>
      </c>
      <c r="GS40" s="46">
        <f>IF(AND($DS40,GR40),
IF(BN40="","Debes escribir el número de días de licencia remunerada. ",
IF( IFERROR(INT(BN40),1.1) &lt;&gt; IFERROR(_xlfn.NUMBERVALUE(BN40),1), "La cantidad de días de licencia remunerada debe ser un número entero. ", "")
),
""
)</f>
        <v/>
      </c>
      <c r="GT40" s="46">
        <f>IF(AND($DS40,GR40),
IF(BO40="","Debes escribir el valor de la licencia remunerada. ",
IF( ISERR(_xlfn.NUMBERVALUE(BO40)), "El valor de la licencia remunerada debe ser un número válido. ", "")
),
""
)</f>
        <v/>
      </c>
      <c r="GU40" s="46">
        <f>IF($DS40,
IF( AND(BP40&lt;&gt;"", ISERR(_xlfn.NUMBERVALUE(BP40))), "El valor de la licencia NO remunerada debe ser un número válido. ", "")
)</f>
        <v/>
      </c>
      <c r="GV40" s="46">
        <f>IF($DS40,
IF( AND(BQ40&lt;&gt;"", ISERR(_xlfn.NUMBERVALUE(BQ40))), "El valor de auxilios salariales debe ser un número válido. ", "")
)</f>
        <v/>
      </c>
      <c r="GW40" s="46">
        <f>IF($DS40,
IF( AND(BR40&lt;&gt;"", ISERR(_xlfn.NUMBERVALUE(BR40))), "El valor de auxilios NO salariales debe ser un número válido. ", "")
)</f>
        <v/>
      </c>
      <c r="GX40" s="46">
        <f>IF($DS40,
IF( AND(BS40&lt;&gt;"", ISERR(_xlfn.NUMBERVALUE(BS40))), "El valor de bonos salariales debe ser un número válido. ", "")
)</f>
        <v/>
      </c>
      <c r="GY40" s="46">
        <f>IF($DS40,
IF( AND(BT40&lt;&gt;"", ISERR(_xlfn.NUMBERVALUE(BT40))), "El valor de bonos NO salariales debe ser un número válido. ", "")
)</f>
        <v/>
      </c>
      <c r="GZ40" s="46">
        <f>IF($DS40,
IF( AND(BU40&lt;&gt;"", ISERR(_xlfn.NUMBERVALUE(BU40))), "El valor de bonos salariales de alimentación debe ser un número válido. ", "")
)</f>
        <v/>
      </c>
      <c r="HA40" s="46">
        <f>IF($DS40,
IF( AND(BV40&lt;&gt;"", ISERR(_xlfn.NUMBERVALUE(BV40))), "El valor de bonos NO salariales de alimentación debe ser un número válido. ", "")
)</f>
        <v/>
      </c>
      <c r="HB40" s="46">
        <f>IF($DS40,
IF( AND(BW40&lt;&gt;"", ISERR(_xlfn.NUMBERVALUE(BW40))), "El valor de bonificaciones salariales debe ser un número válido. ", "")
)</f>
        <v/>
      </c>
      <c r="HC40" s="46">
        <f>IF($DS40,
IF( AND(BX40&lt;&gt;"", ISERR(_xlfn.NUMBERVALUE(BX40))), "El valor de bonificaciones NO salariales debe ser un número válido. ", "")
)</f>
        <v/>
      </c>
      <c r="HD40" s="46">
        <f>IF($DS40,
IF( AND(BY40&lt;&gt;"", ISERR(_xlfn.NUMBERVALUE(BY40))), "El valor de compensaciones ordinarias debe ser un número válido. ", "")
)</f>
        <v/>
      </c>
      <c r="HE40" s="46">
        <f>IF($DS40,
IF( AND(BZ40&lt;&gt;"", ISERR(_xlfn.NUMBERVALUE(BZ40))), "El valor de compensaciones extraordinarias debe ser un número válido. ", "")
)</f>
        <v/>
      </c>
      <c r="HF40" s="46">
        <f>IF($DS40,
IF( AND(CA40&lt;&gt;"", ISERR(_xlfn.NUMBERVALUE(CA40))), "El valor de comisiones debe ser un número válido. ", "")
)</f>
        <v/>
      </c>
      <c r="HG40" s="46">
        <f>IF($DS40,
IF( AND(CB40&lt;&gt;"", ISERR(_xlfn.NUMBERVALUE(CB40))), "El valor de ausencia por huega debe ser un número válido. ", "")
)</f>
        <v/>
      </c>
      <c r="HH40" s="46">
        <f>IF($DS40,
IF( AND(CC40&lt;&gt;"", ISERR(_xlfn.NUMBERVALUE(CC40))), "El valor de anticipos debe ser un número válido. ", "")
)</f>
        <v/>
      </c>
      <c r="HI40" s="46">
        <f>IF($DS40,
IF( AND(CD40&lt;&gt;"", ISERR(_xlfn.NUMBERVALUE(CD40))), "El valor de pagos a terceros debe ser un número válido. ", "")
)</f>
        <v/>
      </c>
      <c r="HJ40" s="46">
        <f>IF($DS40,
IF( AND(CE40&lt;&gt;"", ISERR(_xlfn.NUMBERVALUE(CE40))), "El valor de dotación debe ser un número válido. ", "")
)</f>
        <v/>
      </c>
      <c r="HK40" s="46">
        <f>IF($DS40,
IF( AND(CF40&lt;&gt;"", ISERR(_xlfn.NUMBERVALUE(CF40))), "El valor de apoyo sostenibilidad debe ser un número válido. ", "")
)</f>
        <v/>
      </c>
      <c r="HL40" s="46">
        <f>IF($DS40,
IF( AND(CG40&lt;&gt;"", ISERR(_xlfn.NUMBERVALUE(CG40))), "El valor de teletrabajo debe ser un número válido. ", "")
)</f>
        <v/>
      </c>
      <c r="HM40" s="46">
        <f>IF($DS40,
IF( AND(CH40&lt;&gt;"", ISERR(_xlfn.NUMBERVALUE(CH40))), "El valor de bonificación de retiro debe ser un número válido. ", "")
)</f>
        <v/>
      </c>
      <c r="HN40" s="46">
        <f>IF($DS40,
IF( AND(CI40&lt;&gt;"", ISERR(_xlfn.NUMBERVALUE(CI40))), "El valor de indemnización de retiro debe ser un número válido. ", "")
)</f>
        <v/>
      </c>
      <c r="HO40" s="46">
        <f>IF($DS40,
IF( AND(CJ40&lt;&gt;"", ISERR(_xlfn.NUMBERVALUE(CJ40))), "El valor de reintegros debe ser un número válido. ", "")
)</f>
        <v/>
      </c>
      <c r="HP40" s="46">
        <f>CONCATENATE(CK40,CL40,CM40)&lt;&gt;""</f>
        <v/>
      </c>
      <c r="HQ40" s="46">
        <f>IF(AND($DS40,HP40),
IF(CK40="","Debes escribir la descripción de otro concepto no categorizado. ",""),
""
)</f>
        <v/>
      </c>
      <c r="HR40" s="46">
        <f>IF(AND($DS40,HP40),
IF(CONCATENATE(CL40,CM40)="","Debes escribir al menos un valor de concepto no categorizado (salarial o no salarial). ",
IF(ISERR(_xlfn.NUMBERVALUE(CL40)),"El valor salarial concepto no categorizado debe ser un número válido. ","")
),
""
)</f>
        <v/>
      </c>
      <c r="HS40" s="46">
        <f>IF(AND($DS40,HP40),
IF(CONCATENATE(CL40,CM40)="","Debes escribir al menos un valor de concepto no categorizado (salarial o no salarial). ",
IF(ISERR(_xlfn.NUMBERVALUE(CM40)),"El valor NO salarial concepto no categorizado debe ser un número válido. ","")
),
""
)</f>
        <v/>
      </c>
      <c r="HT40" s="46">
        <f>IF($DS40,
IF(CN40="","Debes escribir el porcentaje del aporte a salud. ",
IF( ISERR(_xlfn.NUMBERVALUE(CN40)), "El valor del porcentaje del aporte a salud debe ser un número válido. ", "")
)
)</f>
        <v/>
      </c>
      <c r="HU40" s="46">
        <f>IF($DS40,
IF(CO40="","Debes escribir el valor del aporte a salud. ",
IF( ISERR(_xlfn.NUMBERVALUE(CO40)), "El valor del aporte a salud debe ser un número válido. ", "")
)
)</f>
        <v/>
      </c>
      <c r="HV40" s="46">
        <f>IF($DS40,
IF( AND(CP40&lt;&gt;"", ISERR(_xlfn.NUMBERVALUE(CP40))), "El valor plan complementario debe ser un número válido. ", "")
)</f>
        <v/>
      </c>
      <c r="HW40" s="46">
        <f>IF($DS40,
IF(CQ40="","Debes escribir el porcentaje del aporte a pensión. ",
IF( ISERR(_xlfn.NUMBERVALUE(CQ40)), "El valor del porcentaje del aporte a pensión debe ser un número válido. ", "")
)
)</f>
        <v/>
      </c>
      <c r="HX40" s="46">
        <f>IF($DS40,
IF(CR40="","Debes escribir el valor del aporte a pensión. ",
IF( ISERR(_xlfn.NUMBERVALUE(CR40)), "El valor del aporte a salud debe ser un número válido. ", "")
)
)</f>
        <v/>
      </c>
      <c r="HY40" s="46">
        <f>IF($DS40,
IF( AND(CS40&lt;&gt;"", ISERR(_xlfn.NUMBERVALUE(CS40))), "El valor pensión voluntaria debe ser un número válido. ", "")
)</f>
        <v/>
      </c>
      <c r="HZ40" s="46">
        <f>CONCATENATE(CT40,CU40,CV40,CW40)&lt;&gt;""</f>
        <v/>
      </c>
      <c r="IA40" s="46">
        <f>IF(AND($DS40,HZ40),
IF(CT40="","Debes escribir el % del fondo de seguridad pensional. ",
IF( ISERR(_xlfn.NUMBERVALUE(CT40)), "El % del fondo de seguridad debe ser un número válido. ", "")
),
""
)</f>
        <v/>
      </c>
      <c r="IB40" s="46">
        <f>IF(AND($DS40,HZ40),
IF(CU40="","Debes escribir el valor del aporte al fondo de solidaridad pensional. ",
IF( ISERR(_xlfn.NUMBERVALUE(CU40)), "El valor del aporte al fondo de solidaridad pensional debe ser un número válido. ", "")
),
""
)</f>
        <v/>
      </c>
      <c r="IC40" s="46">
        <f>IF(AND($DS40,HZ40),
IF(CV40="","Debes escribir el % del fondo de subsistencia. ",
IF( ISERR(_xlfn.NUMBERVALUE(CV40)), "El % del fondo de subsistencia debe ser un número válido. ", "")
),
""
)</f>
        <v/>
      </c>
      <c r="ID40" s="46">
        <f>IF(AND($DS40,HZ40),
IF(CW40="","Debes escribir el valor del fondo de subsistencia. ",
IF( ISERR(_xlfn.NUMBERVALUE(CW40)), "El valor del fondo de subsistencia debe ser un número válido. ", "")
),
""
)</f>
        <v/>
      </c>
      <c r="IE40" s="46">
        <f>CONCATENATE(CX40,CY40)&lt;&gt;""</f>
        <v/>
      </c>
      <c r="IF40" s="46">
        <f>IF(AND($DS40,IE40),
IF(CX40="","Debes escribir el % de sindicato. ",
IF( ISERR(_xlfn.NUMBERVALUE(CX40)), "El % de sindicato debe ser un número válido. ", "")
),
""
)</f>
        <v/>
      </c>
      <c r="IG40" s="46">
        <f>IF(AND($DS40,IE40),
IF(CY40="","Debes escribir el valor del sindicato. ",
IF( ISERR(_xlfn.NUMBERVALUE(CY40)), "El valor del sindicato debe ser un número válido. ", "")
),
""
)</f>
        <v/>
      </c>
      <c r="IH40" s="46">
        <f>IF($DS40,
IF( AND(CZ40&lt;&gt;"", ISERR(_xlfn.NUMBERVALUE(CZ40))), "El valor de sanción pública debe ser un número válido. ", "")
)</f>
        <v/>
      </c>
      <c r="II40" s="46">
        <f>IF($DS40,
IF( AND(DA40&lt;&gt;"", ISERR(_xlfn.NUMBERVALUE(DA40))), "El valor de sanción privada debe ser un número válido. ", "")
)</f>
        <v/>
      </c>
      <c r="IJ40" s="46">
        <f>CONCATENATE(DB40,DC40)&lt;&gt;""</f>
        <v/>
      </c>
      <c r="IK40" s="46">
        <f>IF(AND($DS40,IJ40),
IF(DB40="","Debes escribir la descripción de libranza. ",""),
""
)</f>
        <v/>
      </c>
      <c r="IL40" s="46">
        <f>IF(AND($DS40,IJ40),
IF(DC40="","Debes escribir la cuota libranza. ",
IF(ISERR(_xlfn.NUMBERVALUE(DC40)),"El valor de la cuota libranza debe ser un número válido. ","")
),
""
)</f>
        <v/>
      </c>
      <c r="IM40" s="46">
        <f>IF($DS40,
IF( AND(DD40&lt;&gt;"", ISERR(_xlfn.NUMBERVALUE(DD40))), "El valor de pagos a terceros debe ser un número válido. ", "")
)</f>
        <v/>
      </c>
      <c r="IN40" s="46">
        <f>IF($DS40,
IF( AND(DE40&lt;&gt;"", ISERR(_xlfn.NUMBERVALUE(DE40))), "El valor de anticipos debe ser un número válido. ", "")
)</f>
        <v/>
      </c>
      <c r="IO40" s="46">
        <f>IF($DS40,
IF( AND(DF40&lt;&gt;"", ISERR(_xlfn.NUMBERVALUE(DF40))), "El valor de AFC debe ser un número válido. ", "")
)</f>
        <v/>
      </c>
      <c r="IP40" s="46">
        <f>IF($DS40,
IF( AND(DG40&lt;&gt;"", ISERR(_xlfn.NUMBERVALUE(DG40))), "El valor de rete-fuente debe ser un número válido. ", "")
)</f>
        <v/>
      </c>
      <c r="IQ40" s="46">
        <f>IF($DS40,
IF( AND(DH40&lt;&gt;"", ISERR(_xlfn.NUMBERVALUE(DH40))), "El valor de cooperativa de trabajo debe ser un número válido. ", "")
)</f>
        <v/>
      </c>
      <c r="IR40" s="46">
        <f>IF($DS40,
IF( AND(DI40&lt;&gt;"", ISERR(_xlfn.NUMBERVALUE(DI40))), "El valor de embargo fiscal debe ser un número válido. ", "")
)</f>
        <v/>
      </c>
      <c r="IS40" s="46">
        <f>IF($DS40,
IF( AND(DJ40&lt;&gt;"", ISERR(_xlfn.NUMBERVALUE(DJ40))), "El valor de educación debe ser un número válido. ", "")
)</f>
        <v/>
      </c>
      <c r="IT40" s="46">
        <f>IF($DS40,
IF( AND(DK40&lt;&gt;"", ISERR(_xlfn.NUMBERVALUE(DK40))), "El valor de reintegro debe ser un número válido. ", "")
)</f>
        <v/>
      </c>
      <c r="IU40" s="46">
        <f>IF($DS40,
IF( AND(DL40&lt;&gt;"", ISERR(_xlfn.NUMBERVALUE(DL40))), "El valor de deuda debe ser un número válido. ", "")
)</f>
        <v/>
      </c>
      <c r="IV40" s="46">
        <f>IF($DS40,
IF( AND(DM40&lt;&gt;"", ISERR(_xlfn.NUMBERVALUE(DM40))), "El valor de otras deducciones debe ser un número válido. ", "")
)</f>
        <v/>
      </c>
      <c r="IW40" s="46">
        <f>IF($DS40,
IF(DN40="","Debes escribir el valor de los devengos totales. ",
IF( ISERR(_xlfn.NUMBERVALUE(DN40)), "El valor de los devengos totales debe ser un número válido. ", "")
)
)</f>
        <v/>
      </c>
      <c r="IX40" s="46">
        <f>IF($DS40,
IF(DO40="","Debes escribir el valor de las deducciones totales. ",
IF( ISERR(_xlfn.NUMBERVALUE(DO40)), "El valor de las deducciones totales debe ser un número válido. ", "")
)
)</f>
        <v/>
      </c>
      <c r="IY40" s="46">
        <f>IF($DS40,
IF(DP40="","Debes escribir el valor del salario total. ",
IF( ISERR(_xlfn.NUMBERVALUE(DP40)), "El valor del salario total debe ser un número válido. ", "")
)
)</f>
        <v/>
      </c>
    </row>
    <row r="41">
      <c r="B41" s="48" t="n">
        <v>29</v>
      </c>
      <c r="C41" s="61">
        <f>IF(AND(DS41,DP41&lt;&gt;""),
IF(DQ41="","OK","Error"),
""
)</f>
        <v/>
      </c>
      <c r="D41" s="53" t="n"/>
      <c r="E41" s="52" t="n"/>
      <c r="F41" s="112" t="n"/>
      <c r="G41" s="52" t="n"/>
      <c r="H41" s="53" t="n"/>
      <c r="I41" s="52" t="n"/>
      <c r="J41" s="52" t="n"/>
      <c r="K41" s="53" t="n"/>
      <c r="L41" s="55" t="n"/>
      <c r="M41" s="108" t="n"/>
      <c r="N41" s="56" t="n"/>
      <c r="O41" s="52" t="n"/>
      <c r="P41" s="52" t="n"/>
      <c r="Q41" s="52" t="n"/>
      <c r="R41" s="52" t="n"/>
      <c r="S41" s="52" t="n"/>
      <c r="T41" s="53" t="n"/>
      <c r="U41" s="52" t="n"/>
      <c r="V41" s="52" t="n"/>
      <c r="W41" s="55" t="n"/>
      <c r="X41" s="55" t="n"/>
      <c r="Y41" s="52" t="n"/>
      <c r="Z41" s="55" t="n"/>
      <c r="AA41" s="52" t="n"/>
      <c r="AB41" s="53" t="n"/>
      <c r="AC41" s="53" t="n"/>
      <c r="AD41" s="53" t="n"/>
      <c r="AE41" s="177" t="n"/>
      <c r="AF41" s="113" t="n"/>
      <c r="AG41" s="177" t="n"/>
      <c r="AH41" s="178" t="n"/>
      <c r="AI41" s="178" t="n"/>
      <c r="AJ41" s="178" t="n"/>
      <c r="AK41" s="114" t="n"/>
      <c r="AL41" s="178" t="n"/>
      <c r="AM41" s="114" t="n"/>
      <c r="AN41" s="178" t="n"/>
      <c r="AO41" s="114" t="n"/>
      <c r="AP41" s="178" t="n"/>
      <c r="AQ41" s="114" t="n"/>
      <c r="AR41" s="178" t="n"/>
      <c r="AS41" s="114" t="n"/>
      <c r="AT41" s="178" t="n"/>
      <c r="AU41" s="114" t="n"/>
      <c r="AV41" s="178" t="n"/>
      <c r="AW41" s="114" t="n"/>
      <c r="AX41" s="178" t="n"/>
      <c r="AY41" s="114" t="n"/>
      <c r="AZ41" s="178" t="n"/>
      <c r="BA41" s="114" t="n"/>
      <c r="BB41" s="178" t="n"/>
      <c r="BC41" s="114" t="n"/>
      <c r="BD41" s="178" t="n"/>
      <c r="BE41" s="178" t="n"/>
      <c r="BF41" s="178" t="n"/>
      <c r="BG41" s="59" t="n"/>
      <c r="BH41" s="178" t="n"/>
      <c r="BI41" s="114" t="n"/>
      <c r="BJ41" s="53" t="n"/>
      <c r="BK41" s="178" t="n"/>
      <c r="BL41" s="114" t="n"/>
      <c r="BM41" s="178" t="n"/>
      <c r="BN41" s="114" t="n"/>
      <c r="BO41" s="178" t="n"/>
      <c r="BP41" s="178" t="n"/>
      <c r="BQ41" s="178" t="n"/>
      <c r="BR41" s="178" t="n"/>
      <c r="BS41" s="178" t="n"/>
      <c r="BT41" s="178" t="n"/>
      <c r="BU41" s="178" t="n"/>
      <c r="BV41" s="178" t="n"/>
      <c r="BW41" s="178" t="n"/>
      <c r="BX41" s="178" t="n"/>
      <c r="BY41" s="178" t="n"/>
      <c r="BZ41" s="178" t="n"/>
      <c r="CA41" s="178" t="n"/>
      <c r="CB41" s="178" t="n"/>
      <c r="CC41" s="178" t="n"/>
      <c r="CD41" s="178" t="n"/>
      <c r="CE41" s="178" t="n"/>
      <c r="CF41" s="178" t="n"/>
      <c r="CG41" s="178" t="n"/>
      <c r="CH41" s="178" t="n"/>
      <c r="CI41" s="178" t="n"/>
      <c r="CJ41" s="178" t="n"/>
      <c r="CK41" s="53" t="n"/>
      <c r="CL41" s="178" t="n"/>
      <c r="CM41" s="178" t="n"/>
      <c r="CN41" s="60" t="n"/>
      <c r="CO41" s="177" t="n"/>
      <c r="CP41" s="178" t="n"/>
      <c r="CQ41" s="60" t="n"/>
      <c r="CR41" s="177" t="n"/>
      <c r="CS41" s="178" t="n"/>
      <c r="CT41" s="59" t="n"/>
      <c r="CU41" s="178" t="n"/>
      <c r="CV41" s="59" t="n"/>
      <c r="CW41" s="178" t="n"/>
      <c r="CX41" s="59" t="n"/>
      <c r="CY41" s="178" t="n"/>
      <c r="CZ41" s="178" t="n"/>
      <c r="DA41" s="178" t="n"/>
      <c r="DB41" s="53" t="n"/>
      <c r="DC41" s="178" t="n"/>
      <c r="DD41" s="178" t="n"/>
      <c r="DE41" s="178" t="n"/>
      <c r="DF41" s="178" t="n"/>
      <c r="DG41" s="178" t="n"/>
      <c r="DH41" s="178" t="n"/>
      <c r="DI41" s="178" t="n"/>
      <c r="DJ41" s="178" t="n"/>
      <c r="DK41" s="178" t="n"/>
      <c r="DL41" s="178" t="n"/>
      <c r="DM41" s="178" t="n"/>
      <c r="DN41" s="177" t="n"/>
      <c r="DO41" s="177" t="n"/>
      <c r="DP41" s="177" t="n"/>
      <c r="DQ41" s="76">
        <f>IF(AND(DS41,DP41&lt;&gt;""),
CONCATENATE(DT41,DU41,DV41,DW41,DX41,DY41,DZ41,EA41,EB41,EC41,ED41,EE41,EF41,EG41,EH41,EI41,EJ41,EK41,EL41,EM41,EN41,EO41,EP41,EQ41,ES41,ET41,EU41,EV41,EW41,EX41,EY41,EZ41,FA41,FC41,FD41,FF41,FG41,FI41,FJ41,FL41,FM41,FO41,FP41,FR41,FS41,FU41,FV41,FX41,FY41,GA41,GB41,GD41,GE41,GF41,GH41,GI41,GJ41,GL41,GM41,GN41,GP41,GQ41,GS41,GT41,GU41,GV41,GW41,GX41,GY41,GZ41,HA41,HB41,HC41,HD41,HE41,HF41,HG41,HH41,HI41,HJ41,HK41,HL41,HM41,HN41,HO41,HQ41,HR41,HS41,HT41,HU41,HV41,HW41,HX41,HY41,IA41,IB41,IC41,ID41,IF41,IG41,IH41,II41,IK41,IL41,IM41,IN41,IO41,IP41,IQ41,IR41,IS41,IT41,IU41,IV41,IW41,IX41,IY41,IZ41),
""
)</f>
        <v/>
      </c>
      <c r="DR41" s="53" t="n"/>
      <c r="DS41" s="46">
        <f>CONCATENATE(D41,$E41,$F41,$G41,H41,$I41,$J41,K41,$L41,$M41,N41,$O41,$P41,$Q41,$R41,$S41,T41,$U41,$V41,$W41,$X41,$Y41,$Z41,$AA41,AB41,AC41,AD41,$AE41,$AF41,$AG41,AH41,AI41,AJ41,AK41,AL41,AM41,AN41,AO41,AP41,AQ41,AR41,AS41,AT41,AU41,AV41,AW41,AX41,AY41,AZ41,BA41,BB41,BC41,BD41,BE41,BF41,BG41,BH41,BI41,BJ41,BK41,BL41,BM41,BN41,BO41,BP41,BQ41,BR41,BS41,BT41,BU41,BV41,BW41,BX41,BY41,BZ41,CA41,CB41,CC41,CD41,CE41,CF41,CG41,CH41,CI41,CJ41,CK41,CL41,CM41,$CN41,$CO41,CP41,$CQ41,$CR41,CS41,CT41,CU41,CV41,CW41,CX41,CY41,CZ41,DA41,DB41,DC41,DD41,DE41,DF41,DG41,DH41,DI41,DJ41,DK41,DL41,DM41,$DN41,$DO41,$DP41,DR41)&lt;&gt;""</f>
        <v/>
      </c>
      <c r="DT41" s="46">
        <f>IF(AND($DS41,$E$4&lt;&gt;""),
IF(LEFT($E$4,2) = "1.",
IF(D41&lt;&gt;"","El CUNE sólo se envía en operaciones de novedad o ajuste. ",""),
IF(D41="","Debes escribir un CUNE válido para realizar operaciones de novedad o ajuste. ","")),
""
)</f>
        <v/>
      </c>
      <c r="DU41" s="46">
        <f>IF($DS41,
IF(E41="","Debes seleccionar el tipo de documento del empleado. ",
IF(_xlfn.IFNA(VLOOKUP(E41,TIPO_DE_DOCUMENTO,1,FALSE),-1)=-1,"El tipo de documento no es válido (por favor seleccionarlo de la lista). ","")
)
)</f>
        <v/>
      </c>
      <c r="DV41" s="46">
        <f>IF($DS41,
IF(F41="","Debes escribir el número de documento del empleado. ","")
)</f>
        <v/>
      </c>
      <c r="DW41" s="46">
        <f>IF($DS41,
IF(G41="","Debes escribir el primer nombre del empleado. ","")
)</f>
        <v/>
      </c>
      <c r="DY41" s="46">
        <f>IF($DS41,
IF(I41="","Debes escribir el primer apellido del empleado. ","")
)</f>
        <v/>
      </c>
      <c r="DZ41" s="46">
        <f>IF($DS41,
IF(J41="","Debes escribir el segundo apellido del empleado. ","")
)</f>
        <v/>
      </c>
      <c r="EB41" s="46">
        <f>IF($DS41,
IF(L41="","Debes escribir la fecha de ingreso del empleado. ",
IF(ISERR(DATE(YEAR(L41),MONTH(L41),DAY(L41))), "El valor ingresado en fecha de ingreso no tiene un formato válido. ","")
)
)</f>
        <v/>
      </c>
      <c r="EC41" s="46">
        <f>IF($DS41,
IF(M41="","Debes escribir el tiempo laborado. ",
IF( IFERROR(INT(M41),1.1) &lt;&gt; IFERROR(_xlfn.NUMBERVALUE(M41),1), "El valor de los días trabajados debe ser un número entero. ", "")
)
)</f>
        <v/>
      </c>
      <c r="ED41" s="46">
        <f>IF($DS41,
IF( AND(N41&lt;&gt;"", ISERR(DATE(YEAR(N41),MONTH(N41),DAY(N41))) ), "El valor ingresado en fecha de ingreso no tiene un formato válido. ",
IF( AND(N41&lt;&gt;"", $E$6&lt;&gt;"", DATE(YEAR(N41), MONTH(N41), 1) &lt;&gt; IFERROR(DATE(MID($E$6, 1, 4), MID($E$6, 6, 2),1), "1/1/1900") ), "La fecha de retiro debe estar dentro del período liquidado. ", "")
)
)</f>
        <v/>
      </c>
      <c r="EE41" s="46">
        <f>IF($DS41,
IF(O41="","Debes seleccionar el tipo de trabajador. ",
IF(_xlfn.IFNA(VLOOKUP(O41,TIPO_DE_TRABAJADOR,1,FALSE),-1)=-1,"El tipo de trabajador no es válido (por favor seleccionarlo de la lista). ","")
)
)</f>
        <v/>
      </c>
      <c r="EF41" s="46">
        <f>IF($DS41,
IF(P41="","Debes seleccionar si es un trabajador dependiente pensionado por vejez. ",
IF(_xlfn.IFNA(VLOOKUP(P41,SUBTIPO_DE_TRABAJADOR,1,FALSE),-1)=-1,"El tipo de trabajador dependiente pensionado por vejez no es válido (por favor seleccionarlo de la lista). ","")
)
)</f>
        <v/>
      </c>
      <c r="EG41" s="46">
        <f>IF($DS41,
IF(Q41="","Debes seleccionar el tipo de contrato del trabajador. ",
IF(_xlfn.IFNA(VLOOKUP(Q41,TIPO_DE_CONTRATO,1,FALSE),-1)=-1,"El tipo de contrato del trabajador no es válido (por favor seleccionarlo de la lista). ","")
)
)</f>
        <v/>
      </c>
      <c r="EH41" s="46">
        <f>IF($DS41,
IF(R41="","Debes seleccionar si es un salario integral. ",
IF(_xlfn.IFNA(VLOOKUP(R41,SI_NO,1,FALSE),-1)=-1,"Valor no válido para salario integral (por favor seleccionarlo de la lista). ","")
)
)</f>
        <v/>
      </c>
      <c r="EI41" s="46">
        <f>IF($DS41,
IF(S41="","Debes seleccionar si el trabajador realiza actividades de riesgo. ",
IF(_xlfn.IFNA(VLOOKUP(S41,SI_NO,1,FALSE),-1)=-1,"Valor no válido para actividad de alto riesgo (por favor seleccionarlo de la lista). ","")
)
)</f>
        <v/>
      </c>
      <c r="EK41" s="46">
        <f>IF($DS41,
IF(U41="","Debes escribir el código del municipio de residencia del trabajador. ",
IF(_xlfn.IFNA(VLOOKUP(U41,MUNICIPIO,1,FALSE),-1)=-1,"El municipio de residencia del trabajador es inválido (por favor seleccionarlo de la lista). ","")
)
)</f>
        <v/>
      </c>
      <c r="EL41" s="46">
        <f>IF($DS41,
IF(V41="","Debes escribir el la dirección de residendia del trabajador. ","")
)</f>
        <v/>
      </c>
      <c r="EM41" s="46">
        <f>IF($DS41,
IF(W41="","Debes escribir la fecha de inicio de la liquidación. ",
IF(ISERR(DATE(YEAR(W41),MONTH(W41),DAY(W41))),"El valor ingresado en fecha de inicio de liquidación no tiene un formato válido. ",
IF( AND($E$6&lt;&gt;"", DATE(YEAR(W41), MONTH(W41), 1) &lt;&gt; IFERROR(DATE(MID($E$6, 1, 4), MID($E$6, 6, 2),1), "1/1/1900") ), "La fecha de inicio de la liquidación debe estar dentro del período liquidado. ", "")
)
)
)</f>
        <v/>
      </c>
      <c r="EN41" s="46">
        <f>IF($DS41,
IF(X41="","Debes escribir la fecha de fin de la liquidación. ",
IF(ISERR(DATE(YEAR(X41),MONTH(X41),DAY(X41))),"El valor ingresado en fecha de fin de liquidación no tiene un formato válido. ",
IF( AND($E$6&lt;&gt;"", DATE(YEAR(X41), MONTH(X41), 1) &lt;&gt; IFERROR(DATE(MID($E$6, 1, 4), MID($E$6, 6, 2),1), "1/1/1900") ), "La fecha de fin de la liquidación debe estar dentro del período liquidado. ", "")
)
)
)</f>
        <v/>
      </c>
      <c r="EO41" s="46">
        <f>IF($DS41,
IF(Y41="","Debes escribir la frecuencia de pago del trabajador. ",
IF(_xlfn.IFNA(VLOOKUP(Y41,PERÍODO_DE_NÓMINA,1,FALSE),-1)=-1,"La frecuencia de pago es inválida (por favor seleccionarlo de la lista). ","")
)
)</f>
        <v/>
      </c>
      <c r="EP41" s="46">
        <f>IF($DS41,
IF(Z41="","Debes escribir la fecha de pago. ",
IF(ISERR(DATE(YEAR(Z41),MONTH(Z41),DAY(Z41))), "El valor ingresado en fecha de pago no tiene un formato válido. ","")
)
)</f>
        <v/>
      </c>
      <c r="EQ41" s="46">
        <f>IF($DS41,
IF(AA41="","Debes escribir el medio de pago. ",
IF(_xlfn.IFNA(VLOOKUP(AA41,MEDIOS_DE_PAGO,1,FALSE),-1)=-1,"El medio de pago es inválido (por favor seleccionarlo de la lista). ","")
)
)</f>
        <v/>
      </c>
      <c r="ER41" s="46">
        <f>OR(AA41='Tablas '!$T$4,AA41='Tablas '!$T$7,AA41='Tablas '!$T$8,AA41='Tablas '!$T$11)</f>
        <v/>
      </c>
      <c r="ES41" s="46">
        <f>IF(AND($DS41,ER41),
IF(AB41="","Debes escribir la entidad bancaria. ",""),
""
)</f>
        <v/>
      </c>
      <c r="ET41" s="46">
        <f>IF(AND($DS41,ER41),
IF(AC41="","Debes escribir el tipo de cuenta bancaria. ",
IF(_xlfn.IFNA(VLOOKUP(AC41,TIPO_DE_CUENTA,1,FALSE),-1)=-1,"El tipo de cuenta bancaria es inválida (por favor seleccionarlo de la lista). ","")
),
""
)</f>
        <v/>
      </c>
      <c r="EU41" s="46">
        <f>IF(AND($DS41,ER41),
IF(AD41="","Debes escribir el número de cuenta bancaria. ",""),
""
)</f>
        <v/>
      </c>
      <c r="EV41" s="46">
        <f>IF($DS41,
IF(AE41="","Debes escribir el valor del sueldo básico. ",
IF( ISERR(_xlfn.NUMBERVALUE(AE41)), "El valor del sueldo básico debe ser un número válido. ", "")
)
)</f>
        <v/>
      </c>
      <c r="EW41" s="46">
        <f>IF($DS41,
IF(AF41="","Debes escribir el número de días trabajados. ",
IF( IFERROR(INT(AF41),1.1) &lt;&gt; IFERROR(_xlfn.NUMBERVALUE(AF41),1), "La cantidad de días trabajados debe ser un número entero. ", "")
)
)</f>
        <v/>
      </c>
      <c r="EX41" s="46">
        <f>IF($DS41,
IF(AG41="","Debes escribir el valor del sueldo trabajado. ",
IF( ISERR(_xlfn.NUMBERVALUE(AG41)), "El valor del sueldo trabajado debe ser un número válido. ", "")
)
)</f>
        <v/>
      </c>
      <c r="EY41" s="46">
        <f>IF($DS41,
IF( AND(AH41&lt;&gt;"", ISERR(_xlfn.NUMBERVALUE(AH41))), "El valor del auxilio de transporte debe ser un número válido. ", "")
)</f>
        <v/>
      </c>
      <c r="EZ41" s="46">
        <f>IF($DS41,
IF( AND(AI41&lt;&gt;"", ISERR(_xlfn.NUMBERVALUE(AI41))), "El valor de viáticos salariales debe ser un número válido. ", "")
)</f>
        <v/>
      </c>
      <c r="FA41" s="46">
        <f>IF($DS41,
IF( AND(AJ41&lt;&gt;"", ISERR(_xlfn.NUMBERVALUE(AJ41))), "El valor de viáticos NO salariales debe ser un número válido. ", "")
)</f>
        <v/>
      </c>
      <c r="FB41" s="46">
        <f>CONCATENATE(AK41,AL41)&lt;&gt;""</f>
        <v/>
      </c>
      <c r="FC41" s="46">
        <f>IF(AND($DS41,FB41),
IF(AK41="","Debes escribir el número de horas extras diurnas. ",
IF( IFERROR(INT(AK41),1.1) &lt;&gt; IFERROR(_xlfn.NUMBERVALUE(AK41),1), "La cantidad de horas extras diurnas debe ser un número entero. ", "")
),
""
)</f>
        <v/>
      </c>
      <c r="FD41" s="46">
        <f>IF(AND($DS41,FB41),
IF(AL41="","Debes escribir el valor de las horas extras diurnas. ",
IF( ISERR(_xlfn.NUMBERVALUE(AL41)), "El valor de las horas extras duirnas debe ser un número válido. ", "")
),
""
)</f>
        <v/>
      </c>
      <c r="FE41" s="46">
        <f>CONCATENATE(AM41,AN41)&lt;&gt;""</f>
        <v/>
      </c>
      <c r="FF41" s="46">
        <f>IF(AND($DS41,FE41),
IF(AM41="","Debes escribir el número de horas extras nocturnas. ",
IF( IFERROR(INT(AM41),1.1) &lt;&gt; IFERROR(_xlfn.NUMBERVALUE(AM41),1), "La cantidad de horas extras nocturnas debe ser un número entero. ", "")
),
""
)</f>
        <v/>
      </c>
      <c r="FG41" s="46">
        <f>IF(AND($DS41,FE41),
IF(AN41="","Debes escribir el valor de las horas extras nocturnas. ",
IF( ISERR(_xlfn.NUMBERVALUE(AN41)), "El valor de las horas extras nocturnas debe ser un número válido. ", "")
),
""
)</f>
        <v/>
      </c>
      <c r="FH41" s="46">
        <f>CONCATENATE(AO41,AP41)&lt;&gt;""</f>
        <v/>
      </c>
      <c r="FI41" s="46">
        <f>IF(AND($DS41,FH41),
IF(AO41="","Debes escribir el número de horas extras diurnas dominicales y festivas. ",
IF( IFERROR(INT(AO41),1.1) &lt;&gt; IFERROR(_xlfn.NUMBERVALUE(AO41),1), "La cantidad de horas extras diurnas dominicales y festivas debe ser un número entero. ", "")
),
""
)</f>
        <v/>
      </c>
      <c r="FJ41" s="46">
        <f>IF(AND($DS41,FH41),
IF(AP41="","Debes escribir el valor de las horas extras diurnas dominicales y festivas. ",
IF( ISERR(_xlfn.NUMBERVALUE(AP41)), "El valor de las horas extras diurnas dominicales y festivas debe ser un número válido. ", "")
),
""
)</f>
        <v/>
      </c>
      <c r="FK41" s="46">
        <f>CONCATENATE(AQ41,AR41)&lt;&gt;""</f>
        <v/>
      </c>
      <c r="FL41" s="46">
        <f>IF(AND($DS41,FK41),
IF(AQ41="","Debes escribir el número de horas extras nocturnas dominicales y festivas. ",
IF( IFERROR(INT(AQ41),1.1) &lt;&gt; IFERROR(_xlfn.NUMBERVALUE(AQ41),1), "La cantidad de horas extras nocturnas dominicales y festivas debe ser un número entero. ", "")
),
""
)</f>
        <v/>
      </c>
      <c r="FM41" s="46">
        <f>IF(AND($DS41,FK41),
IF(AR41="","Debes escribir el valor de las horas extras nocturnas dominicales y festivas. ",
IF( ISERR(_xlfn.NUMBERVALUE(AR41)), "El valor de las horas extras nocturnas dominicales y festivas debe ser un número válido. ", "")
),
""
)</f>
        <v/>
      </c>
      <c r="FN41" s="46">
        <f>CONCATENATE(AS41,AT41)&lt;&gt;""</f>
        <v/>
      </c>
      <c r="FO41" s="46">
        <f>IF(AND($DS41,FN41),
IF(AS41="","Debes escribir el número de horas recargo nocturno. ",
IF( IFERROR(INT(AS41),1.1) &lt;&gt; IFERROR(_xlfn.NUMBERVALUE(AS41),1), "La cantidad de horas recargo nocturno debe ser un número entero. ", "")
),
""
)</f>
        <v/>
      </c>
      <c r="FP41" s="46">
        <f>IF(AND($DS41,FN41),
IF(AT41="","Debes escribir el valor de las horas recargo nocturno. ",
IF( ISERR(_xlfn.NUMBERVALUE(AT41)), "El valor de las horas recargo nocturno debe ser un número válido. ", "")
),
""
)</f>
        <v/>
      </c>
      <c r="FQ41" s="46">
        <f>CONCATENATE(AU41,AV41)&lt;&gt;""</f>
        <v/>
      </c>
      <c r="FR41" s="46">
        <f>IF(AND($DS41,FQ41),
IF(AU41="","Debes escribir el número de horas recargo diurno dominical y festivo. ",
IF( IFERROR(INT(AU41),1.1) &lt;&gt; IFERROR(_xlfn.NUMBERVALUE(AU41),1), "La cantidad de horas recargo diurno dominical y festivo debe ser un número entero. ", "")
),
""
)</f>
        <v/>
      </c>
      <c r="FS41" s="46">
        <f>IF(AND($DS41,FQ41),
IF(AV41="","Debes escribir el valor de las horas recargo diurno dominical y festivo. ",
IF( ISERR(_xlfn.NUMBERVALUE(AV41)), "El valor de las horas recargo diurno dominical y festivo debe ser un número válido. ", "")
),
""
)</f>
        <v/>
      </c>
      <c r="FT41" s="46">
        <f>CONCATENATE(AW41,AX41)&lt;&gt;""</f>
        <v/>
      </c>
      <c r="FU41" s="46">
        <f>IF(AND($DS41,FT41),
IF(AW41="","Debes escribir el número de horas recargo nocturno dominical y festivo. ",
IF( IFERROR(INT(AW41),1.1) &lt;&gt; IFERROR(_xlfn.NUMBERVALUE(AW41),1), "La cantidad de horas recargo nocturno dominical y festivo debe ser un número entero. ", "")
),
""
)</f>
        <v/>
      </c>
      <c r="FV41" s="46">
        <f>IF(AND($DS41,FT41),
IF(AX41="","Debes escribir el valor de las horas recargo nocturno dominical y festivo. ",
IF( ISERR(_xlfn.NUMBERVALUE(AX41)), "El valor de las horas recargo nocturno dominical y festivo debe ser un número válido. ", "")
),
""
)</f>
        <v/>
      </c>
      <c r="FW41" s="46">
        <f>CONCATENATE(AY41,AZ41)&lt;&gt;""</f>
        <v/>
      </c>
      <c r="FX41" s="46">
        <f>IF(AND($DS41,FW41),
IF(AY41="","Debes escribir el número de días de vacaciones comunes. ",
IF( IFERROR(INT(AY41),1.1) &lt;&gt; IFERROR(_xlfn.NUMBERVALUE(AY41),1), "La cantidad de días de vacaciones comunes debe ser un número entero. ", "")
),
""
)</f>
        <v/>
      </c>
      <c r="FY41" s="46">
        <f>IF(AND($DS41,FW41),
IF(AZ41="","Debes escribir el valor de las vacaciones comunes. ",
IF( ISERR(_xlfn.NUMBERVALUE(AZ41)), "El valor de las vacaciones comunes debe ser un número válido. ", "")
),
""
)</f>
        <v/>
      </c>
      <c r="FZ41" s="46">
        <f>CONCATENATE(BA41,BB41)&lt;&gt;""</f>
        <v/>
      </c>
      <c r="GA41" s="46">
        <f>IF(AND($DS41,FZ41),
IF(BA41="","Debes escribir el número de días de vacaciones compensadas. ",
IF( IFERROR(INT(BA41),1.1) &lt;&gt; IFERROR(_xlfn.NUMBERVALUE(BA41),1), "La cantidad de días de vacaciones compensadas debe ser un número entero. ", "")
),
""
)</f>
        <v/>
      </c>
      <c r="GB41" s="46">
        <f>IF(AND($DS41,FZ41),
IF(BB41="","Debes escribir el valor de las vacaciones compensadas. ",
IF( ISERR(_xlfn.NUMBERVALUE(BB41)), "El valor de las vacaciones compensadas debe ser un número válido. ", "")
),
""
)</f>
        <v/>
      </c>
      <c r="GC41" s="46">
        <f>CONCATENATE(BC41,BD41)&lt;&gt;""</f>
        <v/>
      </c>
      <c r="GD41" s="46">
        <f>IF(AND($DS41,GC41),
IF(BC41="","Debes escribir el número de días de prima salarial. ",
IF( IFERROR(INT(BC41),1.1) &lt;&gt; IFERROR(_xlfn.NUMBERVALUE(BC41),1), "La cantidad de días de prima salarial debe ser un número entero. ", "")
),
""
)</f>
        <v/>
      </c>
      <c r="GE41" s="46">
        <f>IF(AND($DS41,GC41),
IF(BD41="","Debes escribir el valor de los días de prima salarial. ",
IF( ISERR(_xlfn.NUMBERVALUE(BD41)), "El valor de los días de prima salarial debe ser un número válido. ", "")
),
""
)</f>
        <v/>
      </c>
      <c r="GF41" s="46">
        <f>IF($DS41,
IF( AND(BE41&lt;&gt;"", ISERR(_xlfn.NUMBERVALUE(BE41))), "El valor de la prima NO saliarial debe ser un número válido. ", "")
)</f>
        <v/>
      </c>
      <c r="GG41" s="46">
        <f>CONCATENATE(BF41,BG41,BH41)&lt;&gt;""</f>
        <v/>
      </c>
      <c r="GH41" s="46">
        <f>IF(AND($DS41,GG41),
IF(BF41="","Debes escribir el valor de las cesantías. ",
IF( ISERR(_xlfn.NUMBERVALUE(BF41)), "El valor de las cesantías debe ser un número válido. ", "")
),
""
)</f>
        <v/>
      </c>
      <c r="GI41" s="46">
        <f>IF(AND($DS41,GG41),
IF(BG41="","Debes escribir el % de cesantías. ",
IF( ISERR(_xlfn.NUMBERVALUE(BG41)), "El % de cesantías debe ser un número válido. ", "")
),
""
)</f>
        <v/>
      </c>
      <c r="GJ41" s="46">
        <f>IF(AND($DS41,GG41),
IF(BH41="","Debes escribir el valor de intereses de cesantías. ",
IF( ISERR(_xlfn.NUMBERVALUE(BH41)), "El valor de intereses de cesantías debe ser un número válido. ", "")
),
""
)</f>
        <v/>
      </c>
      <c r="GK41" s="46">
        <f>CONCATENATE(BI41,BJ41,BK41)&lt;&gt;""</f>
        <v/>
      </c>
      <c r="GL41" s="46">
        <f>IF(AND($DS41,GK41),
IF(BI41="","Debes escribir el número de días de incapacidad. ",
IF( IFERROR(INT(BI41),1.1) &lt;&gt; IFERROR(_xlfn.NUMBERVALUE(BI41),1), "La cantidad de días de incapacidad debe ser un número entero. ", "")
),
""
)</f>
        <v/>
      </c>
      <c r="GM41" s="46">
        <f>IF(AND($DS41,GK41),
IF(BJ41="","Debes escribir el tipo de incapacidad. ",
IF(_xlfn.IFNA(VLOOKUP(BJ41,TIPO_DE_INCAPACIDAD,1,FALSE),-1)=-1,"El tipo de incapacidad es inválida (por favor seleccionarlo de la lista). ","")
),
""
)</f>
        <v/>
      </c>
      <c r="GN41" s="46">
        <f>IF(AND($DS41,GK41),
IF(BK41="","Debes escribir el valor de la incapacidad. ",
IF( ISERR(_xlfn.NUMBERVALUE(BK41)), "El valor de la incapacidad debe ser un número válido. ", "")
),
""
)</f>
        <v/>
      </c>
      <c r="GO41" s="46">
        <f>CONCATENATE(BL41,BM41)&lt;&gt;""</f>
        <v/>
      </c>
      <c r="GP41" s="46">
        <f>IF(AND($DS41,GO41),
IF(BL41="","Debes escribir el número de días de licencia de maternidad o paternidad. ",
IF( IFERROR(INT(BL41),1.1) &lt;&gt; IFERROR(_xlfn.NUMBERVALUE(BL41),1), "La cantidad de días de licencia de maternidad o paternidad debe ser un número entero. ", "")
),
""
)</f>
        <v/>
      </c>
      <c r="GQ41" s="46">
        <f>IF(AND($DS41,GO41),
IF(BM41="","Debes escribir el valor de la licencia de maternidad o paternidad. ",
IF( ISERR(_xlfn.NUMBERVALUE(BM41)), "El valor de la licencia de maternidad o paternidad debe ser un número válido. ", "")
),
""
)</f>
        <v/>
      </c>
      <c r="GR41" s="46">
        <f>CONCATENATE(BN41,BO41)&lt;&gt;""</f>
        <v/>
      </c>
      <c r="GS41" s="46">
        <f>IF(AND($DS41,GR41),
IF(BN41="","Debes escribir el número de días de licencia remunerada. ",
IF( IFERROR(INT(BN41),1.1) &lt;&gt; IFERROR(_xlfn.NUMBERVALUE(BN41),1), "La cantidad de días de licencia remunerada debe ser un número entero. ", "")
),
""
)</f>
        <v/>
      </c>
      <c r="GT41" s="46">
        <f>IF(AND($DS41,GR41),
IF(BO41="","Debes escribir el valor de la licencia remunerada. ",
IF( ISERR(_xlfn.NUMBERVALUE(BO41)), "El valor de la licencia remunerada debe ser un número válido. ", "")
),
""
)</f>
        <v/>
      </c>
      <c r="GU41" s="46">
        <f>IF($DS41,
IF( AND(BP41&lt;&gt;"", ISERR(_xlfn.NUMBERVALUE(BP41))), "El valor de la licencia NO remunerada debe ser un número válido. ", "")
)</f>
        <v/>
      </c>
      <c r="GV41" s="46">
        <f>IF($DS41,
IF( AND(BQ41&lt;&gt;"", ISERR(_xlfn.NUMBERVALUE(BQ41))), "El valor de auxilios salariales debe ser un número válido. ", "")
)</f>
        <v/>
      </c>
      <c r="GW41" s="46">
        <f>IF($DS41,
IF( AND(BR41&lt;&gt;"", ISERR(_xlfn.NUMBERVALUE(BR41))), "El valor de auxilios NO salariales debe ser un número válido. ", "")
)</f>
        <v/>
      </c>
      <c r="GX41" s="46">
        <f>IF($DS41,
IF( AND(BS41&lt;&gt;"", ISERR(_xlfn.NUMBERVALUE(BS41))), "El valor de bonos salariales debe ser un número válido. ", "")
)</f>
        <v/>
      </c>
      <c r="GY41" s="46">
        <f>IF($DS41,
IF( AND(BT41&lt;&gt;"", ISERR(_xlfn.NUMBERVALUE(BT41))), "El valor de bonos NO salariales debe ser un número válido. ", "")
)</f>
        <v/>
      </c>
      <c r="GZ41" s="46">
        <f>IF($DS41,
IF( AND(BU41&lt;&gt;"", ISERR(_xlfn.NUMBERVALUE(BU41))), "El valor de bonos salariales de alimentación debe ser un número válido. ", "")
)</f>
        <v/>
      </c>
      <c r="HA41" s="46">
        <f>IF($DS41,
IF( AND(BV41&lt;&gt;"", ISERR(_xlfn.NUMBERVALUE(BV41))), "El valor de bonos NO salariales de alimentación debe ser un número válido. ", "")
)</f>
        <v/>
      </c>
      <c r="HB41" s="46">
        <f>IF($DS41,
IF( AND(BW41&lt;&gt;"", ISERR(_xlfn.NUMBERVALUE(BW41))), "El valor de bonificaciones salariales debe ser un número válido. ", "")
)</f>
        <v/>
      </c>
      <c r="HC41" s="46">
        <f>IF($DS41,
IF( AND(BX41&lt;&gt;"", ISERR(_xlfn.NUMBERVALUE(BX41))), "El valor de bonificaciones NO salariales debe ser un número válido. ", "")
)</f>
        <v/>
      </c>
      <c r="HD41" s="46">
        <f>IF($DS41,
IF( AND(BY41&lt;&gt;"", ISERR(_xlfn.NUMBERVALUE(BY41))), "El valor de compensaciones ordinarias debe ser un número válido. ", "")
)</f>
        <v/>
      </c>
      <c r="HE41" s="46">
        <f>IF($DS41,
IF( AND(BZ41&lt;&gt;"", ISERR(_xlfn.NUMBERVALUE(BZ41))), "El valor de compensaciones extraordinarias debe ser un número válido. ", "")
)</f>
        <v/>
      </c>
      <c r="HF41" s="46">
        <f>IF($DS41,
IF( AND(CA41&lt;&gt;"", ISERR(_xlfn.NUMBERVALUE(CA41))), "El valor de comisiones debe ser un número válido. ", "")
)</f>
        <v/>
      </c>
      <c r="HG41" s="46">
        <f>IF($DS41,
IF( AND(CB41&lt;&gt;"", ISERR(_xlfn.NUMBERVALUE(CB41))), "El valor de ausencia por huega debe ser un número válido. ", "")
)</f>
        <v/>
      </c>
      <c r="HH41" s="46">
        <f>IF($DS41,
IF( AND(CC41&lt;&gt;"", ISERR(_xlfn.NUMBERVALUE(CC41))), "El valor de anticipos debe ser un número válido. ", "")
)</f>
        <v/>
      </c>
      <c r="HI41" s="46">
        <f>IF($DS41,
IF( AND(CD41&lt;&gt;"", ISERR(_xlfn.NUMBERVALUE(CD41))), "El valor de pagos a terceros debe ser un número válido. ", "")
)</f>
        <v/>
      </c>
      <c r="HJ41" s="46">
        <f>IF($DS41,
IF( AND(CE41&lt;&gt;"", ISERR(_xlfn.NUMBERVALUE(CE41))), "El valor de dotación debe ser un número válido. ", "")
)</f>
        <v/>
      </c>
      <c r="HK41" s="46">
        <f>IF($DS41,
IF( AND(CF41&lt;&gt;"", ISERR(_xlfn.NUMBERVALUE(CF41))), "El valor de apoyo sostenibilidad debe ser un número válido. ", "")
)</f>
        <v/>
      </c>
      <c r="HL41" s="46">
        <f>IF($DS41,
IF( AND(CG41&lt;&gt;"", ISERR(_xlfn.NUMBERVALUE(CG41))), "El valor de teletrabajo debe ser un número válido. ", "")
)</f>
        <v/>
      </c>
      <c r="HM41" s="46">
        <f>IF($DS41,
IF( AND(CH41&lt;&gt;"", ISERR(_xlfn.NUMBERVALUE(CH41))), "El valor de bonificación de retiro debe ser un número válido. ", "")
)</f>
        <v/>
      </c>
      <c r="HN41" s="46">
        <f>IF($DS41,
IF( AND(CI41&lt;&gt;"", ISERR(_xlfn.NUMBERVALUE(CI41))), "El valor de indemnización de retiro debe ser un número válido. ", "")
)</f>
        <v/>
      </c>
      <c r="HO41" s="46">
        <f>IF($DS41,
IF( AND(CJ41&lt;&gt;"", ISERR(_xlfn.NUMBERVALUE(CJ41))), "El valor de reintegros debe ser un número válido. ", "")
)</f>
        <v/>
      </c>
      <c r="HP41" s="46">
        <f>CONCATENATE(CK41,CL41,CM41)&lt;&gt;""</f>
        <v/>
      </c>
      <c r="HQ41" s="46">
        <f>IF(AND($DS41,HP41),
IF(CK41="","Debes escribir la descripción de otro concepto no categorizado. ",""),
""
)</f>
        <v/>
      </c>
      <c r="HR41" s="46">
        <f>IF(AND($DS41,HP41),
IF(CONCATENATE(CL41,CM41)="","Debes escribir al menos un valor de concepto no categorizado (salarial o no salarial). ",
IF(ISERR(_xlfn.NUMBERVALUE(CL41)),"El valor salarial concepto no categorizado debe ser un número válido. ","")
),
""
)</f>
        <v/>
      </c>
      <c r="HS41" s="46">
        <f>IF(AND($DS41,HP41),
IF(CONCATENATE(CL41,CM41)="","Debes escribir al menos un valor de concepto no categorizado (salarial o no salarial). ",
IF(ISERR(_xlfn.NUMBERVALUE(CM41)),"El valor NO salarial concepto no categorizado debe ser un número válido. ","")
),
""
)</f>
        <v/>
      </c>
      <c r="HT41" s="46">
        <f>IF($DS41,
IF(CN41="","Debes escribir el porcentaje del aporte a salud. ",
IF( ISERR(_xlfn.NUMBERVALUE(CN41)), "El valor del porcentaje del aporte a salud debe ser un número válido. ", "")
)
)</f>
        <v/>
      </c>
      <c r="HU41" s="46">
        <f>IF($DS41,
IF(CO41="","Debes escribir el valor del aporte a salud. ",
IF( ISERR(_xlfn.NUMBERVALUE(CO41)), "El valor del aporte a salud debe ser un número válido. ", "")
)
)</f>
        <v/>
      </c>
      <c r="HV41" s="46">
        <f>IF($DS41,
IF( AND(CP41&lt;&gt;"", ISERR(_xlfn.NUMBERVALUE(CP41))), "El valor plan complementario debe ser un número válido. ", "")
)</f>
        <v/>
      </c>
      <c r="HW41" s="46">
        <f>IF($DS41,
IF(CQ41="","Debes escribir el porcentaje del aporte a pensión. ",
IF( ISERR(_xlfn.NUMBERVALUE(CQ41)), "El valor del porcentaje del aporte a pensión debe ser un número válido. ", "")
)
)</f>
        <v/>
      </c>
      <c r="HX41" s="46">
        <f>IF($DS41,
IF(CR41="","Debes escribir el valor del aporte a pensión. ",
IF( ISERR(_xlfn.NUMBERVALUE(CR41)), "El valor del aporte a salud debe ser un número válido. ", "")
)
)</f>
        <v/>
      </c>
      <c r="HY41" s="46">
        <f>IF($DS41,
IF( AND(CS41&lt;&gt;"", ISERR(_xlfn.NUMBERVALUE(CS41))), "El valor pensión voluntaria debe ser un número válido. ", "")
)</f>
        <v/>
      </c>
      <c r="HZ41" s="46">
        <f>CONCATENATE(CT41,CU41,CV41,CW41)&lt;&gt;""</f>
        <v/>
      </c>
      <c r="IA41" s="46">
        <f>IF(AND($DS41,HZ41),
IF(CT41="","Debes escribir el % del fondo de seguridad pensional. ",
IF( ISERR(_xlfn.NUMBERVALUE(CT41)), "El % del fondo de seguridad debe ser un número válido. ", "")
),
""
)</f>
        <v/>
      </c>
      <c r="IB41" s="46">
        <f>IF(AND($DS41,HZ41),
IF(CU41="","Debes escribir el valor del aporte al fondo de solidaridad pensional. ",
IF( ISERR(_xlfn.NUMBERVALUE(CU41)), "El valor del aporte al fondo de solidaridad pensional debe ser un número válido. ", "")
),
""
)</f>
        <v/>
      </c>
      <c r="IC41" s="46">
        <f>IF(AND($DS41,HZ41),
IF(CV41="","Debes escribir el % del fondo de subsistencia. ",
IF( ISERR(_xlfn.NUMBERVALUE(CV41)), "El % del fondo de subsistencia debe ser un número válido. ", "")
),
""
)</f>
        <v/>
      </c>
      <c r="ID41" s="46">
        <f>IF(AND($DS41,HZ41),
IF(CW41="","Debes escribir el valor del fondo de subsistencia. ",
IF( ISERR(_xlfn.NUMBERVALUE(CW41)), "El valor del fondo de subsistencia debe ser un número válido. ", "")
),
""
)</f>
        <v/>
      </c>
      <c r="IE41" s="46">
        <f>CONCATENATE(CX41,CY41)&lt;&gt;""</f>
        <v/>
      </c>
      <c r="IF41" s="46">
        <f>IF(AND($DS41,IE41),
IF(CX41="","Debes escribir el % de sindicato. ",
IF( ISERR(_xlfn.NUMBERVALUE(CX41)), "El % de sindicato debe ser un número válido. ", "")
),
""
)</f>
        <v/>
      </c>
      <c r="IG41" s="46">
        <f>IF(AND($DS41,IE41),
IF(CY41="","Debes escribir el valor del sindicato. ",
IF( ISERR(_xlfn.NUMBERVALUE(CY41)), "El valor del sindicato debe ser un número válido. ", "")
),
""
)</f>
        <v/>
      </c>
      <c r="IH41" s="46">
        <f>IF($DS41,
IF( AND(CZ41&lt;&gt;"", ISERR(_xlfn.NUMBERVALUE(CZ41))), "El valor de sanción pública debe ser un número válido. ", "")
)</f>
        <v/>
      </c>
      <c r="II41" s="46">
        <f>IF($DS41,
IF( AND(DA41&lt;&gt;"", ISERR(_xlfn.NUMBERVALUE(DA41))), "El valor de sanción privada debe ser un número válido. ", "")
)</f>
        <v/>
      </c>
      <c r="IJ41" s="46">
        <f>CONCATENATE(DB41,DC41)&lt;&gt;""</f>
        <v/>
      </c>
      <c r="IK41" s="46">
        <f>IF(AND($DS41,IJ41),
IF(DB41="","Debes escribir la descripción de libranza. ",""),
""
)</f>
        <v/>
      </c>
      <c r="IL41" s="46">
        <f>IF(AND($DS41,IJ41),
IF(DC41="","Debes escribir la cuota libranza. ",
IF(ISERR(_xlfn.NUMBERVALUE(DC41)),"El valor de la cuota libranza debe ser un número válido. ","")
),
""
)</f>
        <v/>
      </c>
      <c r="IM41" s="46">
        <f>IF($DS41,
IF( AND(DD41&lt;&gt;"", ISERR(_xlfn.NUMBERVALUE(DD41))), "El valor de pagos a terceros debe ser un número válido. ", "")
)</f>
        <v/>
      </c>
      <c r="IN41" s="46">
        <f>IF($DS41,
IF( AND(DE41&lt;&gt;"", ISERR(_xlfn.NUMBERVALUE(DE41))), "El valor de anticipos debe ser un número válido. ", "")
)</f>
        <v/>
      </c>
      <c r="IO41" s="46">
        <f>IF($DS41,
IF( AND(DF41&lt;&gt;"", ISERR(_xlfn.NUMBERVALUE(DF41))), "El valor de AFC debe ser un número válido. ", "")
)</f>
        <v/>
      </c>
      <c r="IP41" s="46">
        <f>IF($DS41,
IF( AND(DG41&lt;&gt;"", ISERR(_xlfn.NUMBERVALUE(DG41))), "El valor de rete-fuente debe ser un número válido. ", "")
)</f>
        <v/>
      </c>
      <c r="IQ41" s="46">
        <f>IF($DS41,
IF( AND(DH41&lt;&gt;"", ISERR(_xlfn.NUMBERVALUE(DH41))), "El valor de cooperativa de trabajo debe ser un número válido. ", "")
)</f>
        <v/>
      </c>
      <c r="IR41" s="46">
        <f>IF($DS41,
IF( AND(DI41&lt;&gt;"", ISERR(_xlfn.NUMBERVALUE(DI41))), "El valor de embargo fiscal debe ser un número válido. ", "")
)</f>
        <v/>
      </c>
      <c r="IS41" s="46">
        <f>IF($DS41,
IF( AND(DJ41&lt;&gt;"", ISERR(_xlfn.NUMBERVALUE(DJ41))), "El valor de educación debe ser un número válido. ", "")
)</f>
        <v/>
      </c>
      <c r="IT41" s="46">
        <f>IF($DS41,
IF( AND(DK41&lt;&gt;"", ISERR(_xlfn.NUMBERVALUE(DK41))), "El valor de reintegro debe ser un número válido. ", "")
)</f>
        <v/>
      </c>
      <c r="IU41" s="46">
        <f>IF($DS41,
IF( AND(DL41&lt;&gt;"", ISERR(_xlfn.NUMBERVALUE(DL41))), "El valor de deuda debe ser un número válido. ", "")
)</f>
        <v/>
      </c>
      <c r="IV41" s="46">
        <f>IF($DS41,
IF( AND(DM41&lt;&gt;"", ISERR(_xlfn.NUMBERVALUE(DM41))), "El valor de otras deducciones debe ser un número válido. ", "")
)</f>
        <v/>
      </c>
      <c r="IW41" s="46">
        <f>IF($DS41,
IF(DN41="","Debes escribir el valor de los devengos totales. ",
IF( ISERR(_xlfn.NUMBERVALUE(DN41)), "El valor de los devengos totales debe ser un número válido. ", "")
)
)</f>
        <v/>
      </c>
      <c r="IX41" s="46">
        <f>IF($DS41,
IF(DO41="","Debes escribir el valor de las deducciones totales. ",
IF( ISERR(_xlfn.NUMBERVALUE(DO41)), "El valor de las deducciones totales debe ser un número válido. ", "")
)
)</f>
        <v/>
      </c>
      <c r="IY41" s="46">
        <f>IF($DS41,
IF(DP41="","Debes escribir el valor del salario total. ",
IF( ISERR(_xlfn.NUMBERVALUE(DP41)), "El valor del salario total debe ser un número válido. ", "")
)
)</f>
        <v/>
      </c>
    </row>
    <row r="42">
      <c r="B42" s="48" t="n">
        <v>30</v>
      </c>
      <c r="C42" s="61">
        <f>IF(AND(DS42,DP42&lt;&gt;""),
IF(DQ42="","OK","Error"),
""
)</f>
        <v/>
      </c>
      <c r="D42" s="53" t="n"/>
      <c r="E42" s="52" t="n"/>
      <c r="F42" s="112" t="n"/>
      <c r="G42" s="52" t="n"/>
      <c r="H42" s="53" t="n"/>
      <c r="I42" s="52" t="n"/>
      <c r="J42" s="52" t="n"/>
      <c r="K42" s="53" t="n"/>
      <c r="L42" s="55" t="n"/>
      <c r="M42" s="108" t="n"/>
      <c r="N42" s="56" t="n"/>
      <c r="O42" s="52" t="n"/>
      <c r="P42" s="52" t="n"/>
      <c r="Q42" s="52" t="n"/>
      <c r="R42" s="52" t="n"/>
      <c r="S42" s="52" t="n"/>
      <c r="T42" s="53" t="n"/>
      <c r="U42" s="52" t="n"/>
      <c r="V42" s="52" t="n"/>
      <c r="W42" s="55" t="n"/>
      <c r="X42" s="55" t="n"/>
      <c r="Y42" s="52" t="n"/>
      <c r="Z42" s="55" t="n"/>
      <c r="AA42" s="52" t="n"/>
      <c r="AB42" s="53" t="n"/>
      <c r="AC42" s="53" t="n"/>
      <c r="AD42" s="53" t="n"/>
      <c r="AE42" s="177" t="n"/>
      <c r="AF42" s="113" t="n"/>
      <c r="AG42" s="177" t="n"/>
      <c r="AH42" s="178" t="n"/>
      <c r="AI42" s="178" t="n"/>
      <c r="AJ42" s="178" t="n"/>
      <c r="AK42" s="114" t="n"/>
      <c r="AL42" s="178" t="n"/>
      <c r="AM42" s="114" t="n"/>
      <c r="AN42" s="178" t="n"/>
      <c r="AO42" s="114" t="n"/>
      <c r="AP42" s="178" t="n"/>
      <c r="AQ42" s="114" t="n"/>
      <c r="AR42" s="178" t="n"/>
      <c r="AS42" s="114" t="n"/>
      <c r="AT42" s="178" t="n"/>
      <c r="AU42" s="114" t="n"/>
      <c r="AV42" s="178" t="n"/>
      <c r="AW42" s="114" t="n"/>
      <c r="AX42" s="178" t="n"/>
      <c r="AY42" s="114" t="n"/>
      <c r="AZ42" s="178" t="n"/>
      <c r="BA42" s="114" t="n"/>
      <c r="BB42" s="178" t="n"/>
      <c r="BC42" s="114" t="n"/>
      <c r="BD42" s="178" t="n"/>
      <c r="BE42" s="178" t="n"/>
      <c r="BF42" s="178" t="n"/>
      <c r="BG42" s="59" t="n"/>
      <c r="BH42" s="178" t="n"/>
      <c r="BI42" s="114" t="n"/>
      <c r="BJ42" s="53" t="n"/>
      <c r="BK42" s="178" t="n"/>
      <c r="BL42" s="114" t="n"/>
      <c r="BM42" s="178" t="n"/>
      <c r="BN42" s="114" t="n"/>
      <c r="BO42" s="178" t="n"/>
      <c r="BP42" s="178" t="n"/>
      <c r="BQ42" s="178" t="n"/>
      <c r="BR42" s="178" t="n"/>
      <c r="BS42" s="178" t="n"/>
      <c r="BT42" s="178" t="n"/>
      <c r="BU42" s="178" t="n"/>
      <c r="BV42" s="178" t="n"/>
      <c r="BW42" s="178" t="n"/>
      <c r="BX42" s="178" t="n"/>
      <c r="BY42" s="178" t="n"/>
      <c r="BZ42" s="178" t="n"/>
      <c r="CA42" s="178" t="n"/>
      <c r="CB42" s="178" t="n"/>
      <c r="CC42" s="178" t="n"/>
      <c r="CD42" s="178" t="n"/>
      <c r="CE42" s="178" t="n"/>
      <c r="CF42" s="178" t="n"/>
      <c r="CG42" s="178" t="n"/>
      <c r="CH42" s="178" t="n"/>
      <c r="CI42" s="178" t="n"/>
      <c r="CJ42" s="178" t="n"/>
      <c r="CK42" s="53" t="n"/>
      <c r="CL42" s="178" t="n"/>
      <c r="CM42" s="178" t="n"/>
      <c r="CN42" s="60" t="n"/>
      <c r="CO42" s="177" t="n"/>
      <c r="CP42" s="178" t="n"/>
      <c r="CQ42" s="60" t="n"/>
      <c r="CR42" s="177" t="n"/>
      <c r="CS42" s="178" t="n"/>
      <c r="CT42" s="59" t="n"/>
      <c r="CU42" s="178" t="n"/>
      <c r="CV42" s="59" t="n"/>
      <c r="CW42" s="178" t="n"/>
      <c r="CX42" s="59" t="n"/>
      <c r="CY42" s="178" t="n"/>
      <c r="CZ42" s="178" t="n"/>
      <c r="DA42" s="178" t="n"/>
      <c r="DB42" s="53" t="n"/>
      <c r="DC42" s="178" t="n"/>
      <c r="DD42" s="178" t="n"/>
      <c r="DE42" s="178" t="n"/>
      <c r="DF42" s="178" t="n"/>
      <c r="DG42" s="178" t="n"/>
      <c r="DH42" s="178" t="n"/>
      <c r="DI42" s="178" t="n"/>
      <c r="DJ42" s="178" t="n"/>
      <c r="DK42" s="178" t="n"/>
      <c r="DL42" s="178" t="n"/>
      <c r="DM42" s="178" t="n"/>
      <c r="DN42" s="177" t="n"/>
      <c r="DO42" s="177" t="n"/>
      <c r="DP42" s="177" t="n"/>
      <c r="DQ42" s="76">
        <f>IF(AND(DS42,DP42&lt;&gt;""),
CONCATENATE(DT42,DU42,DV42,DW42,DX42,DY42,DZ42,EA42,EB42,EC42,ED42,EE42,EF42,EG42,EH42,EI42,EJ42,EK42,EL42,EM42,EN42,EO42,EP42,EQ42,ES42,ET42,EU42,EV42,EW42,EX42,EY42,EZ42,FA42,FC42,FD42,FF42,FG42,FI42,FJ42,FL42,FM42,FO42,FP42,FR42,FS42,FU42,FV42,FX42,FY42,GA42,GB42,GD42,GE42,GF42,GH42,GI42,GJ42,GL42,GM42,GN42,GP42,GQ42,GS42,GT42,GU42,GV42,GW42,GX42,GY42,GZ42,HA42,HB42,HC42,HD42,HE42,HF42,HG42,HH42,HI42,HJ42,HK42,HL42,HM42,HN42,HO42,HQ42,HR42,HS42,HT42,HU42,HV42,HW42,HX42,HY42,IA42,IB42,IC42,ID42,IF42,IG42,IH42,II42,IK42,IL42,IM42,IN42,IO42,IP42,IQ42,IR42,IS42,IT42,IU42,IV42,IW42,IX42,IY42,IZ42),
""
)</f>
        <v/>
      </c>
      <c r="DR42" s="53" t="n"/>
      <c r="DS42" s="46">
        <f>CONCATENATE(D42,$E42,$F42,$G42,H42,$I42,$J42,K42,$L42,$M42,N42,$O42,$P42,$Q42,$R42,$S42,T42,$U42,$V42,$W42,$X42,$Y42,$Z42,$AA42,AB42,AC42,AD42,$AE42,$AF42,$AG42,AH42,AI42,AJ42,AK42,AL42,AM42,AN42,AO42,AP42,AQ42,AR42,AS42,AT42,AU42,AV42,AW42,AX42,AY42,AZ42,BA42,BB42,BC42,BD42,BE42,BF42,BG42,BH42,BI42,BJ42,BK42,BL42,BM42,BN42,BO42,BP42,BQ42,BR42,BS42,BT42,BU42,BV42,BW42,BX42,BY42,BZ42,CA42,CB42,CC42,CD42,CE42,CF42,CG42,CH42,CI42,CJ42,CK42,CL42,CM42,$CN42,$CO42,CP42,$CQ42,$CR42,CS42,CT42,CU42,CV42,CW42,CX42,CY42,CZ42,DA42,DB42,DC42,DD42,DE42,DF42,DG42,DH42,DI42,DJ42,DK42,DL42,DM42,$DN42,$DO42,$DP42,DR42)&lt;&gt;""</f>
        <v/>
      </c>
      <c r="DT42" s="46">
        <f>IF(AND($DS42,$E$4&lt;&gt;""),
IF(LEFT($E$4,2) = "1.",
IF(D42&lt;&gt;"","El CUNE sólo se envía en operaciones de novedad o ajuste. ",""),
IF(D42="","Debes escribir un CUNE válido para realizar operaciones de novedad o ajuste. ","")),
""
)</f>
        <v/>
      </c>
      <c r="DU42" s="46">
        <f>IF($DS42,
IF(E42="","Debes seleccionar el tipo de documento del empleado. ",
IF(_xlfn.IFNA(VLOOKUP(E42,TIPO_DE_DOCUMENTO,1,FALSE),-1)=-1,"El tipo de documento no es válido (por favor seleccionarlo de la lista). ","")
)
)</f>
        <v/>
      </c>
      <c r="DV42" s="46">
        <f>IF($DS42,
IF(F42="","Debes escribir el número de documento del empleado. ","")
)</f>
        <v/>
      </c>
      <c r="DW42" s="46">
        <f>IF($DS42,
IF(G42="","Debes escribir el primer nombre del empleado. ","")
)</f>
        <v/>
      </c>
      <c r="DY42" s="46">
        <f>IF($DS42,
IF(I42="","Debes escribir el primer apellido del empleado. ","")
)</f>
        <v/>
      </c>
      <c r="DZ42" s="46">
        <f>IF($DS42,
IF(J42="","Debes escribir el segundo apellido del empleado. ","")
)</f>
        <v/>
      </c>
      <c r="EB42" s="46">
        <f>IF($DS42,
IF(L42="","Debes escribir la fecha de ingreso del empleado. ",
IF(ISERR(DATE(YEAR(L42),MONTH(L42),DAY(L42))), "El valor ingresado en fecha de ingreso no tiene un formato válido. ","")
)
)</f>
        <v/>
      </c>
      <c r="EC42" s="46">
        <f>IF($DS42,
IF(M42="","Debes escribir el tiempo laborado. ",
IF( IFERROR(INT(M42),1.1) &lt;&gt; IFERROR(_xlfn.NUMBERVALUE(M42),1), "El valor de los días trabajados debe ser un número entero. ", "")
)
)</f>
        <v/>
      </c>
      <c r="ED42" s="46">
        <f>IF($DS42,
IF( AND(N42&lt;&gt;"", ISERR(DATE(YEAR(N42),MONTH(N42),DAY(N42))) ), "El valor ingresado en fecha de ingreso no tiene un formato válido. ",
IF( AND(N42&lt;&gt;"", $E$6&lt;&gt;"", DATE(YEAR(N42), MONTH(N42), 1) &lt;&gt; IFERROR(DATE(MID($E$6, 1, 4), MID($E$6, 6, 2),1), "1/1/1900") ), "La fecha de retiro debe estar dentro del período liquidado. ", "")
)
)</f>
        <v/>
      </c>
      <c r="EE42" s="46">
        <f>IF($DS42,
IF(O42="","Debes seleccionar el tipo de trabajador. ",
IF(_xlfn.IFNA(VLOOKUP(O42,TIPO_DE_TRABAJADOR,1,FALSE),-1)=-1,"El tipo de trabajador no es válido (por favor seleccionarlo de la lista). ","")
)
)</f>
        <v/>
      </c>
      <c r="EF42" s="46">
        <f>IF($DS42,
IF(P42="","Debes seleccionar si es un trabajador dependiente pensionado por vejez. ",
IF(_xlfn.IFNA(VLOOKUP(P42,SUBTIPO_DE_TRABAJADOR,1,FALSE),-1)=-1,"El tipo de trabajador dependiente pensionado por vejez no es válido (por favor seleccionarlo de la lista). ","")
)
)</f>
        <v/>
      </c>
      <c r="EG42" s="46">
        <f>IF($DS42,
IF(Q42="","Debes seleccionar el tipo de contrato del trabajador. ",
IF(_xlfn.IFNA(VLOOKUP(Q42,TIPO_DE_CONTRATO,1,FALSE),-1)=-1,"El tipo de contrato del trabajador no es válido (por favor seleccionarlo de la lista). ","")
)
)</f>
        <v/>
      </c>
      <c r="EH42" s="46">
        <f>IF($DS42,
IF(R42="","Debes seleccionar si es un salario integral. ",
IF(_xlfn.IFNA(VLOOKUP(R42,SI_NO,1,FALSE),-1)=-1,"Valor no válido para salario integral (por favor seleccionarlo de la lista). ","")
)
)</f>
        <v/>
      </c>
      <c r="EI42" s="46">
        <f>IF($DS42,
IF(S42="","Debes seleccionar si el trabajador realiza actividades de riesgo. ",
IF(_xlfn.IFNA(VLOOKUP(S42,SI_NO,1,FALSE),-1)=-1,"Valor no válido para actividad de alto riesgo (por favor seleccionarlo de la lista). ","")
)
)</f>
        <v/>
      </c>
      <c r="EK42" s="46">
        <f>IF($DS42,
IF(U42="","Debes escribir el código del municipio de residencia del trabajador. ",
IF(_xlfn.IFNA(VLOOKUP(U42,MUNICIPIO,1,FALSE),-1)=-1,"El municipio de residencia del trabajador es inválido (por favor seleccionarlo de la lista). ","")
)
)</f>
        <v/>
      </c>
      <c r="EL42" s="46">
        <f>IF($DS42,
IF(V42="","Debes escribir el la dirección de residendia del trabajador. ","")
)</f>
        <v/>
      </c>
      <c r="EM42" s="46">
        <f>IF($DS42,
IF(W42="","Debes escribir la fecha de inicio de la liquidación. ",
IF(ISERR(DATE(YEAR(W42),MONTH(W42),DAY(W42))),"El valor ingresado en fecha de inicio de liquidación no tiene un formato válido. ",
IF( AND($E$6&lt;&gt;"", DATE(YEAR(W42), MONTH(W42), 1) &lt;&gt; IFERROR(DATE(MID($E$6, 1, 4), MID($E$6, 6, 2),1), "1/1/1900") ), "La fecha de inicio de la liquidación debe estar dentro del período liquidado. ", "")
)
)
)</f>
        <v/>
      </c>
      <c r="EN42" s="46">
        <f>IF($DS42,
IF(X42="","Debes escribir la fecha de fin de la liquidación. ",
IF(ISERR(DATE(YEAR(X42),MONTH(X42),DAY(X42))),"El valor ingresado en fecha de fin de liquidación no tiene un formato válido. ",
IF( AND($E$6&lt;&gt;"", DATE(YEAR(X42), MONTH(X42), 1) &lt;&gt; IFERROR(DATE(MID($E$6, 1, 4), MID($E$6, 6, 2),1), "1/1/1900") ), "La fecha de fin de la liquidación debe estar dentro del período liquidado. ", "")
)
)
)</f>
        <v/>
      </c>
      <c r="EO42" s="46">
        <f>IF($DS42,
IF(Y42="","Debes escribir la frecuencia de pago del trabajador. ",
IF(_xlfn.IFNA(VLOOKUP(Y42,PERÍODO_DE_NÓMINA,1,FALSE),-1)=-1,"La frecuencia de pago es inválida (por favor seleccionarlo de la lista). ","")
)
)</f>
        <v/>
      </c>
      <c r="EP42" s="46">
        <f>IF($DS42,
IF(Z42="","Debes escribir la fecha de pago. ",
IF(ISERR(DATE(YEAR(Z42),MONTH(Z42),DAY(Z42))), "El valor ingresado en fecha de pago no tiene un formato válido. ","")
)
)</f>
        <v/>
      </c>
      <c r="EQ42" s="46">
        <f>IF($DS42,
IF(AA42="","Debes escribir el medio de pago. ",
IF(_xlfn.IFNA(VLOOKUP(AA42,MEDIOS_DE_PAGO,1,FALSE),-1)=-1,"El medio de pago es inválido (por favor seleccionarlo de la lista). ","")
)
)</f>
        <v/>
      </c>
      <c r="ER42" s="46">
        <f>OR(AA42='Tablas '!$T$4,AA42='Tablas '!$T$7,AA42='Tablas '!$T$8,AA42='Tablas '!$T$11)</f>
        <v/>
      </c>
      <c r="ES42" s="46">
        <f>IF(AND($DS42,ER42),
IF(AB42="","Debes escribir la entidad bancaria. ",""),
""
)</f>
        <v/>
      </c>
      <c r="ET42" s="46">
        <f>IF(AND($DS42,ER42),
IF(AC42="","Debes escribir el tipo de cuenta bancaria. ",
IF(_xlfn.IFNA(VLOOKUP(AC42,TIPO_DE_CUENTA,1,FALSE),-1)=-1,"El tipo de cuenta bancaria es inválida (por favor seleccionarlo de la lista). ","")
),
""
)</f>
        <v/>
      </c>
      <c r="EU42" s="46">
        <f>IF(AND($DS42,ER42),
IF(AD42="","Debes escribir el número de cuenta bancaria. ",""),
""
)</f>
        <v/>
      </c>
      <c r="EV42" s="46">
        <f>IF($DS42,
IF(AE42="","Debes escribir el valor del sueldo básico. ",
IF( ISERR(_xlfn.NUMBERVALUE(AE42)), "El valor del sueldo básico debe ser un número válido. ", "")
)
)</f>
        <v/>
      </c>
      <c r="EW42" s="46">
        <f>IF($DS42,
IF(AF42="","Debes escribir el número de días trabajados. ",
IF( IFERROR(INT(AF42),1.1) &lt;&gt; IFERROR(_xlfn.NUMBERVALUE(AF42),1), "La cantidad de días trabajados debe ser un número entero. ", "")
)
)</f>
        <v/>
      </c>
      <c r="EX42" s="46">
        <f>IF($DS42,
IF(AG42="","Debes escribir el valor del sueldo trabajado. ",
IF( ISERR(_xlfn.NUMBERVALUE(AG42)), "El valor del sueldo trabajado debe ser un número válido. ", "")
)
)</f>
        <v/>
      </c>
      <c r="EY42" s="46">
        <f>IF($DS42,
IF( AND(AH42&lt;&gt;"", ISERR(_xlfn.NUMBERVALUE(AH42))), "El valor del auxilio de transporte debe ser un número válido. ", "")
)</f>
        <v/>
      </c>
      <c r="EZ42" s="46">
        <f>IF($DS42,
IF( AND(AI42&lt;&gt;"", ISERR(_xlfn.NUMBERVALUE(AI42))), "El valor de viáticos salariales debe ser un número válido. ", "")
)</f>
        <v/>
      </c>
      <c r="FA42" s="46">
        <f>IF($DS42,
IF( AND(AJ42&lt;&gt;"", ISERR(_xlfn.NUMBERVALUE(AJ42))), "El valor de viáticos NO salariales debe ser un número válido. ", "")
)</f>
        <v/>
      </c>
      <c r="FB42" s="46">
        <f>CONCATENATE(AK42,AL42)&lt;&gt;""</f>
        <v/>
      </c>
      <c r="FC42" s="46">
        <f>IF(AND($DS42,FB42),
IF(AK42="","Debes escribir el número de horas extras diurnas. ",
IF( IFERROR(INT(AK42),1.1) &lt;&gt; IFERROR(_xlfn.NUMBERVALUE(AK42),1), "La cantidad de horas extras diurnas debe ser un número entero. ", "")
),
""
)</f>
        <v/>
      </c>
      <c r="FD42" s="46">
        <f>IF(AND($DS42,FB42),
IF(AL42="","Debes escribir el valor de las horas extras diurnas. ",
IF( ISERR(_xlfn.NUMBERVALUE(AL42)), "El valor de las horas extras duirnas debe ser un número válido. ", "")
),
""
)</f>
        <v/>
      </c>
      <c r="FE42" s="46">
        <f>CONCATENATE(AM42,AN42)&lt;&gt;""</f>
        <v/>
      </c>
      <c r="FF42" s="46">
        <f>IF(AND($DS42,FE42),
IF(AM42="","Debes escribir el número de horas extras nocturnas. ",
IF( IFERROR(INT(AM42),1.1) &lt;&gt; IFERROR(_xlfn.NUMBERVALUE(AM42),1), "La cantidad de horas extras nocturnas debe ser un número entero. ", "")
),
""
)</f>
        <v/>
      </c>
      <c r="FG42" s="46">
        <f>IF(AND($DS42,FE42),
IF(AN42="","Debes escribir el valor de las horas extras nocturnas. ",
IF( ISERR(_xlfn.NUMBERVALUE(AN42)), "El valor de las horas extras nocturnas debe ser un número válido. ", "")
),
""
)</f>
        <v/>
      </c>
      <c r="FH42" s="46">
        <f>CONCATENATE(AO42,AP42)&lt;&gt;""</f>
        <v/>
      </c>
      <c r="FI42" s="46">
        <f>IF(AND($DS42,FH42),
IF(AO42="","Debes escribir el número de horas extras diurnas dominicales y festivas. ",
IF( IFERROR(INT(AO42),1.1) &lt;&gt; IFERROR(_xlfn.NUMBERVALUE(AO42),1), "La cantidad de horas extras diurnas dominicales y festivas debe ser un número entero. ", "")
),
""
)</f>
        <v/>
      </c>
      <c r="FJ42" s="46">
        <f>IF(AND($DS42,FH42),
IF(AP42="","Debes escribir el valor de las horas extras diurnas dominicales y festivas. ",
IF( ISERR(_xlfn.NUMBERVALUE(AP42)), "El valor de las horas extras diurnas dominicales y festivas debe ser un número válido. ", "")
),
""
)</f>
        <v/>
      </c>
      <c r="FK42" s="46">
        <f>CONCATENATE(AQ42,AR42)&lt;&gt;""</f>
        <v/>
      </c>
      <c r="FL42" s="46">
        <f>IF(AND($DS42,FK42),
IF(AQ42="","Debes escribir el número de horas extras nocturnas dominicales y festivas. ",
IF( IFERROR(INT(AQ42),1.1) &lt;&gt; IFERROR(_xlfn.NUMBERVALUE(AQ42),1), "La cantidad de horas extras nocturnas dominicales y festivas debe ser un número entero. ", "")
),
""
)</f>
        <v/>
      </c>
      <c r="FM42" s="46">
        <f>IF(AND($DS42,FK42),
IF(AR42="","Debes escribir el valor de las horas extras nocturnas dominicales y festivas. ",
IF( ISERR(_xlfn.NUMBERVALUE(AR42)), "El valor de las horas extras nocturnas dominicales y festivas debe ser un número válido. ", "")
),
""
)</f>
        <v/>
      </c>
      <c r="FN42" s="46">
        <f>CONCATENATE(AS42,AT42)&lt;&gt;""</f>
        <v/>
      </c>
      <c r="FO42" s="46">
        <f>IF(AND($DS42,FN42),
IF(AS42="","Debes escribir el número de horas recargo nocturno. ",
IF( IFERROR(INT(AS42),1.1) &lt;&gt; IFERROR(_xlfn.NUMBERVALUE(AS42),1), "La cantidad de horas recargo nocturno debe ser un número entero. ", "")
),
""
)</f>
        <v/>
      </c>
      <c r="FP42" s="46">
        <f>IF(AND($DS42,FN42),
IF(AT42="","Debes escribir el valor de las horas recargo nocturno. ",
IF( ISERR(_xlfn.NUMBERVALUE(AT42)), "El valor de las horas recargo nocturno debe ser un número válido. ", "")
),
""
)</f>
        <v/>
      </c>
      <c r="FQ42" s="46">
        <f>CONCATENATE(AU42,AV42)&lt;&gt;""</f>
        <v/>
      </c>
      <c r="FR42" s="46">
        <f>IF(AND($DS42,FQ42),
IF(AU42="","Debes escribir el número de horas recargo diurno dominical y festivo. ",
IF( IFERROR(INT(AU42),1.1) &lt;&gt; IFERROR(_xlfn.NUMBERVALUE(AU42),1), "La cantidad de horas recargo diurno dominical y festivo debe ser un número entero. ", "")
),
""
)</f>
        <v/>
      </c>
      <c r="FS42" s="46">
        <f>IF(AND($DS42,FQ42),
IF(AV42="","Debes escribir el valor de las horas recargo diurno dominical y festivo. ",
IF( ISERR(_xlfn.NUMBERVALUE(AV42)), "El valor de las horas recargo diurno dominical y festivo debe ser un número válido. ", "")
),
""
)</f>
        <v/>
      </c>
      <c r="FT42" s="46">
        <f>CONCATENATE(AW42,AX42)&lt;&gt;""</f>
        <v/>
      </c>
      <c r="FU42" s="46">
        <f>IF(AND($DS42,FT42),
IF(AW42="","Debes escribir el número de horas recargo nocturno dominical y festivo. ",
IF( IFERROR(INT(AW42),1.1) &lt;&gt; IFERROR(_xlfn.NUMBERVALUE(AW42),1), "La cantidad de horas recargo nocturno dominical y festivo debe ser un número entero. ", "")
),
""
)</f>
        <v/>
      </c>
      <c r="FV42" s="46">
        <f>IF(AND($DS42,FT42),
IF(AX42="","Debes escribir el valor de las horas recargo nocturno dominical y festivo. ",
IF( ISERR(_xlfn.NUMBERVALUE(AX42)), "El valor de las horas recargo nocturno dominical y festivo debe ser un número válido. ", "")
),
""
)</f>
        <v/>
      </c>
      <c r="FW42" s="46">
        <f>CONCATENATE(AY42,AZ42)&lt;&gt;""</f>
        <v/>
      </c>
      <c r="FX42" s="46">
        <f>IF(AND($DS42,FW42),
IF(AY42="","Debes escribir el número de días de vacaciones comunes. ",
IF( IFERROR(INT(AY42),1.1) &lt;&gt; IFERROR(_xlfn.NUMBERVALUE(AY42),1), "La cantidad de días de vacaciones comunes debe ser un número entero. ", "")
),
""
)</f>
        <v/>
      </c>
      <c r="FY42" s="46">
        <f>IF(AND($DS42,FW42),
IF(AZ42="","Debes escribir el valor de las vacaciones comunes. ",
IF( ISERR(_xlfn.NUMBERVALUE(AZ42)), "El valor de las vacaciones comunes debe ser un número válido. ", "")
),
""
)</f>
        <v/>
      </c>
      <c r="FZ42" s="46">
        <f>CONCATENATE(BA42,BB42)&lt;&gt;""</f>
        <v/>
      </c>
      <c r="GA42" s="46">
        <f>IF(AND($DS42,FZ42),
IF(BA42="","Debes escribir el número de días de vacaciones compensadas. ",
IF( IFERROR(INT(BA42),1.1) &lt;&gt; IFERROR(_xlfn.NUMBERVALUE(BA42),1), "La cantidad de días de vacaciones compensadas debe ser un número entero. ", "")
),
""
)</f>
        <v/>
      </c>
      <c r="GB42" s="46">
        <f>IF(AND($DS42,FZ42),
IF(BB42="","Debes escribir el valor de las vacaciones compensadas. ",
IF( ISERR(_xlfn.NUMBERVALUE(BB42)), "El valor de las vacaciones compensadas debe ser un número válido. ", "")
),
""
)</f>
        <v/>
      </c>
      <c r="GC42" s="46">
        <f>CONCATENATE(BC42,BD42)&lt;&gt;""</f>
        <v/>
      </c>
      <c r="GD42" s="46">
        <f>IF(AND($DS42,GC42),
IF(BC42="","Debes escribir el número de días de prima salarial. ",
IF( IFERROR(INT(BC42),1.1) &lt;&gt; IFERROR(_xlfn.NUMBERVALUE(BC42),1), "La cantidad de días de prima salarial debe ser un número entero. ", "")
),
""
)</f>
        <v/>
      </c>
      <c r="GE42" s="46">
        <f>IF(AND($DS42,GC42),
IF(BD42="","Debes escribir el valor de los días de prima salarial. ",
IF( ISERR(_xlfn.NUMBERVALUE(BD42)), "El valor de los días de prima salarial debe ser un número válido. ", "")
),
""
)</f>
        <v/>
      </c>
      <c r="GF42" s="46">
        <f>IF($DS42,
IF( AND(BE42&lt;&gt;"", ISERR(_xlfn.NUMBERVALUE(BE42))), "El valor de la prima NO saliarial debe ser un número válido. ", "")
)</f>
        <v/>
      </c>
      <c r="GG42" s="46">
        <f>CONCATENATE(BF42,BG42,BH42)&lt;&gt;""</f>
        <v/>
      </c>
      <c r="GH42" s="46">
        <f>IF(AND($DS42,GG42),
IF(BF42="","Debes escribir el valor de las cesantías. ",
IF( ISERR(_xlfn.NUMBERVALUE(BF42)), "El valor de las cesantías debe ser un número válido. ", "")
),
""
)</f>
        <v/>
      </c>
      <c r="GI42" s="46">
        <f>IF(AND($DS42,GG42),
IF(BG42="","Debes escribir el % de cesantías. ",
IF( ISERR(_xlfn.NUMBERVALUE(BG42)), "El % de cesantías debe ser un número válido. ", "")
),
""
)</f>
        <v/>
      </c>
      <c r="GJ42" s="46">
        <f>IF(AND($DS42,GG42),
IF(BH42="","Debes escribir el valor de intereses de cesantías. ",
IF( ISERR(_xlfn.NUMBERVALUE(BH42)), "El valor de intereses de cesantías debe ser un número válido. ", "")
),
""
)</f>
        <v/>
      </c>
      <c r="GK42" s="46">
        <f>CONCATENATE(BI42,BJ42,BK42)&lt;&gt;""</f>
        <v/>
      </c>
      <c r="GL42" s="46">
        <f>IF(AND($DS42,GK42),
IF(BI42="","Debes escribir el número de días de incapacidad. ",
IF( IFERROR(INT(BI42),1.1) &lt;&gt; IFERROR(_xlfn.NUMBERVALUE(BI42),1), "La cantidad de días de incapacidad debe ser un número entero. ", "")
),
""
)</f>
        <v/>
      </c>
      <c r="GM42" s="46">
        <f>IF(AND($DS42,GK42),
IF(BJ42="","Debes escribir el tipo de incapacidad. ",
IF(_xlfn.IFNA(VLOOKUP(BJ42,TIPO_DE_INCAPACIDAD,1,FALSE),-1)=-1,"El tipo de incapacidad es inválida (por favor seleccionarlo de la lista). ","")
),
""
)</f>
        <v/>
      </c>
      <c r="GN42" s="46">
        <f>IF(AND($DS42,GK42),
IF(BK42="","Debes escribir el valor de la incapacidad. ",
IF( ISERR(_xlfn.NUMBERVALUE(BK42)), "El valor de la incapacidad debe ser un número válido. ", "")
),
""
)</f>
        <v/>
      </c>
      <c r="GO42" s="46">
        <f>CONCATENATE(BL42,BM42)&lt;&gt;""</f>
        <v/>
      </c>
      <c r="GP42" s="46">
        <f>IF(AND($DS42,GO42),
IF(BL42="","Debes escribir el número de días de licencia de maternidad o paternidad. ",
IF( IFERROR(INT(BL42),1.1) &lt;&gt; IFERROR(_xlfn.NUMBERVALUE(BL42),1), "La cantidad de días de licencia de maternidad o paternidad debe ser un número entero. ", "")
),
""
)</f>
        <v/>
      </c>
      <c r="GQ42" s="46">
        <f>IF(AND($DS42,GO42),
IF(BM42="","Debes escribir el valor de la licencia de maternidad o paternidad. ",
IF( ISERR(_xlfn.NUMBERVALUE(BM42)), "El valor de la licencia de maternidad o paternidad debe ser un número válido. ", "")
),
""
)</f>
        <v/>
      </c>
      <c r="GR42" s="46">
        <f>CONCATENATE(BN42,BO42)&lt;&gt;""</f>
        <v/>
      </c>
      <c r="GS42" s="46">
        <f>IF(AND($DS42,GR42),
IF(BN42="","Debes escribir el número de días de licencia remunerada. ",
IF( IFERROR(INT(BN42),1.1) &lt;&gt; IFERROR(_xlfn.NUMBERVALUE(BN42),1), "La cantidad de días de licencia remunerada debe ser un número entero. ", "")
),
""
)</f>
        <v/>
      </c>
      <c r="GT42" s="46">
        <f>IF(AND($DS42,GR42),
IF(BO42="","Debes escribir el valor de la licencia remunerada. ",
IF( ISERR(_xlfn.NUMBERVALUE(BO42)), "El valor de la licencia remunerada debe ser un número válido. ", "")
),
""
)</f>
        <v/>
      </c>
      <c r="GU42" s="46">
        <f>IF($DS42,
IF( AND(BP42&lt;&gt;"", ISERR(_xlfn.NUMBERVALUE(BP42))), "El valor de la licencia NO remunerada debe ser un número válido. ", "")
)</f>
        <v/>
      </c>
      <c r="GV42" s="46">
        <f>IF($DS42,
IF( AND(BQ42&lt;&gt;"", ISERR(_xlfn.NUMBERVALUE(BQ42))), "El valor de auxilios salariales debe ser un número válido. ", "")
)</f>
        <v/>
      </c>
      <c r="GW42" s="46">
        <f>IF($DS42,
IF( AND(BR42&lt;&gt;"", ISERR(_xlfn.NUMBERVALUE(BR42))), "El valor de auxilios NO salariales debe ser un número válido. ", "")
)</f>
        <v/>
      </c>
      <c r="GX42" s="46">
        <f>IF($DS42,
IF( AND(BS42&lt;&gt;"", ISERR(_xlfn.NUMBERVALUE(BS42))), "El valor de bonos salariales debe ser un número válido. ", "")
)</f>
        <v/>
      </c>
      <c r="GY42" s="46">
        <f>IF($DS42,
IF( AND(BT42&lt;&gt;"", ISERR(_xlfn.NUMBERVALUE(BT42))), "El valor de bonos NO salariales debe ser un número válido. ", "")
)</f>
        <v/>
      </c>
      <c r="GZ42" s="46">
        <f>IF($DS42,
IF( AND(BU42&lt;&gt;"", ISERR(_xlfn.NUMBERVALUE(BU42))), "El valor de bonos salariales de alimentación debe ser un número válido. ", "")
)</f>
        <v/>
      </c>
      <c r="HA42" s="46">
        <f>IF($DS42,
IF( AND(BV42&lt;&gt;"", ISERR(_xlfn.NUMBERVALUE(BV42))), "El valor de bonos NO salariales de alimentación debe ser un número válido. ", "")
)</f>
        <v/>
      </c>
      <c r="HB42" s="46">
        <f>IF($DS42,
IF( AND(BW42&lt;&gt;"", ISERR(_xlfn.NUMBERVALUE(BW42))), "El valor de bonificaciones salariales debe ser un número válido. ", "")
)</f>
        <v/>
      </c>
      <c r="HC42" s="46">
        <f>IF($DS42,
IF( AND(BX42&lt;&gt;"", ISERR(_xlfn.NUMBERVALUE(BX42))), "El valor de bonificaciones NO salariales debe ser un número válido. ", "")
)</f>
        <v/>
      </c>
      <c r="HD42" s="46">
        <f>IF($DS42,
IF( AND(BY42&lt;&gt;"", ISERR(_xlfn.NUMBERVALUE(BY42))), "El valor de compensaciones ordinarias debe ser un número válido. ", "")
)</f>
        <v/>
      </c>
      <c r="HE42" s="46">
        <f>IF($DS42,
IF( AND(BZ42&lt;&gt;"", ISERR(_xlfn.NUMBERVALUE(BZ42))), "El valor de compensaciones extraordinarias debe ser un número válido. ", "")
)</f>
        <v/>
      </c>
      <c r="HF42" s="46">
        <f>IF($DS42,
IF( AND(CA42&lt;&gt;"", ISERR(_xlfn.NUMBERVALUE(CA42))), "El valor de comisiones debe ser un número válido. ", "")
)</f>
        <v/>
      </c>
      <c r="HG42" s="46">
        <f>IF($DS42,
IF( AND(CB42&lt;&gt;"", ISERR(_xlfn.NUMBERVALUE(CB42))), "El valor de ausencia por huega debe ser un número válido. ", "")
)</f>
        <v/>
      </c>
      <c r="HH42" s="46">
        <f>IF($DS42,
IF( AND(CC42&lt;&gt;"", ISERR(_xlfn.NUMBERVALUE(CC42))), "El valor de anticipos debe ser un número válido. ", "")
)</f>
        <v/>
      </c>
      <c r="HI42" s="46">
        <f>IF($DS42,
IF( AND(CD42&lt;&gt;"", ISERR(_xlfn.NUMBERVALUE(CD42))), "El valor de pagos a terceros debe ser un número válido. ", "")
)</f>
        <v/>
      </c>
      <c r="HJ42" s="46">
        <f>IF($DS42,
IF( AND(CE42&lt;&gt;"", ISERR(_xlfn.NUMBERVALUE(CE42))), "El valor de dotación debe ser un número válido. ", "")
)</f>
        <v/>
      </c>
      <c r="HK42" s="46">
        <f>IF($DS42,
IF( AND(CF42&lt;&gt;"", ISERR(_xlfn.NUMBERVALUE(CF42))), "El valor de apoyo sostenibilidad debe ser un número válido. ", "")
)</f>
        <v/>
      </c>
      <c r="HL42" s="46">
        <f>IF($DS42,
IF( AND(CG42&lt;&gt;"", ISERR(_xlfn.NUMBERVALUE(CG42))), "El valor de teletrabajo debe ser un número válido. ", "")
)</f>
        <v/>
      </c>
      <c r="HM42" s="46">
        <f>IF($DS42,
IF( AND(CH42&lt;&gt;"", ISERR(_xlfn.NUMBERVALUE(CH42))), "El valor de bonificación de retiro debe ser un número válido. ", "")
)</f>
        <v/>
      </c>
      <c r="HN42" s="46">
        <f>IF($DS42,
IF( AND(CI42&lt;&gt;"", ISERR(_xlfn.NUMBERVALUE(CI42))), "El valor de indemnización de retiro debe ser un número válido. ", "")
)</f>
        <v/>
      </c>
      <c r="HO42" s="46">
        <f>IF($DS42,
IF( AND(CJ42&lt;&gt;"", ISERR(_xlfn.NUMBERVALUE(CJ42))), "El valor de reintegros debe ser un número válido. ", "")
)</f>
        <v/>
      </c>
      <c r="HP42" s="46">
        <f>CONCATENATE(CK42,CL42,CM42)&lt;&gt;""</f>
        <v/>
      </c>
      <c r="HQ42" s="46">
        <f>IF(AND($DS42,HP42),
IF(CK42="","Debes escribir la descripción de otro concepto no categorizado. ",""),
""
)</f>
        <v/>
      </c>
      <c r="HR42" s="46">
        <f>IF(AND($DS42,HP42),
IF(CONCATENATE(CL42,CM42)="","Debes escribir al menos un valor de concepto no categorizado (salarial o no salarial). ",
IF(ISERR(_xlfn.NUMBERVALUE(CL42)),"El valor salarial concepto no categorizado debe ser un número válido. ","")
),
""
)</f>
        <v/>
      </c>
      <c r="HS42" s="46">
        <f>IF(AND($DS42,HP42),
IF(CONCATENATE(CL42,CM42)="","Debes escribir al menos un valor de concepto no categorizado (salarial o no salarial). ",
IF(ISERR(_xlfn.NUMBERVALUE(CM42)),"El valor NO salarial concepto no categorizado debe ser un número válido. ","")
),
""
)</f>
        <v/>
      </c>
      <c r="HT42" s="46">
        <f>IF($DS42,
IF(CN42="","Debes escribir el porcentaje del aporte a salud. ",
IF( ISERR(_xlfn.NUMBERVALUE(CN42)), "El valor del porcentaje del aporte a salud debe ser un número válido. ", "")
)
)</f>
        <v/>
      </c>
      <c r="HU42" s="46">
        <f>IF($DS42,
IF(CO42="","Debes escribir el valor del aporte a salud. ",
IF( ISERR(_xlfn.NUMBERVALUE(CO42)), "El valor del aporte a salud debe ser un número válido. ", "")
)
)</f>
        <v/>
      </c>
      <c r="HV42" s="46">
        <f>IF($DS42,
IF( AND(CP42&lt;&gt;"", ISERR(_xlfn.NUMBERVALUE(CP42))), "El valor plan complementario debe ser un número válido. ", "")
)</f>
        <v/>
      </c>
      <c r="HW42" s="46">
        <f>IF($DS42,
IF(CQ42="","Debes escribir el porcentaje del aporte a pensión. ",
IF( ISERR(_xlfn.NUMBERVALUE(CQ42)), "El valor del porcentaje del aporte a pensión debe ser un número válido. ", "")
)
)</f>
        <v/>
      </c>
      <c r="HX42" s="46">
        <f>IF($DS42,
IF(CR42="","Debes escribir el valor del aporte a pensión. ",
IF( ISERR(_xlfn.NUMBERVALUE(CR42)), "El valor del aporte a salud debe ser un número válido. ", "")
)
)</f>
        <v/>
      </c>
      <c r="HY42" s="46">
        <f>IF($DS42,
IF( AND(CS42&lt;&gt;"", ISERR(_xlfn.NUMBERVALUE(CS42))), "El valor pensión voluntaria debe ser un número válido. ", "")
)</f>
        <v/>
      </c>
      <c r="HZ42" s="46">
        <f>CONCATENATE(CT42,CU42,CV42,CW42)&lt;&gt;""</f>
        <v/>
      </c>
      <c r="IA42" s="46">
        <f>IF(AND($DS42,HZ42),
IF(CT42="","Debes escribir el % del fondo de seguridad pensional. ",
IF( ISERR(_xlfn.NUMBERVALUE(CT42)), "El % del fondo de seguridad debe ser un número válido. ", "")
),
""
)</f>
        <v/>
      </c>
      <c r="IB42" s="46">
        <f>IF(AND($DS42,HZ42),
IF(CU42="","Debes escribir el valor del aporte al fondo de solidaridad pensional. ",
IF( ISERR(_xlfn.NUMBERVALUE(CU42)), "El valor del aporte al fondo de solidaridad pensional debe ser un número válido. ", "")
),
""
)</f>
        <v/>
      </c>
      <c r="IC42" s="46">
        <f>IF(AND($DS42,HZ42),
IF(CV42="","Debes escribir el % del fondo de subsistencia. ",
IF( ISERR(_xlfn.NUMBERVALUE(CV42)), "El % del fondo de subsistencia debe ser un número válido. ", "")
),
""
)</f>
        <v/>
      </c>
      <c r="ID42" s="46">
        <f>IF(AND($DS42,HZ42),
IF(CW42="","Debes escribir el valor del fondo de subsistencia. ",
IF( ISERR(_xlfn.NUMBERVALUE(CW42)), "El valor del fondo de subsistencia debe ser un número válido. ", "")
),
""
)</f>
        <v/>
      </c>
      <c r="IE42" s="46">
        <f>CONCATENATE(CX42,CY42)&lt;&gt;""</f>
        <v/>
      </c>
      <c r="IF42" s="46">
        <f>IF(AND($DS42,IE42),
IF(CX42="","Debes escribir el % de sindicato. ",
IF( ISERR(_xlfn.NUMBERVALUE(CX42)), "El % de sindicato debe ser un número válido. ", "")
),
""
)</f>
        <v/>
      </c>
      <c r="IG42" s="46">
        <f>IF(AND($DS42,IE42),
IF(CY42="","Debes escribir el valor del sindicato. ",
IF( ISERR(_xlfn.NUMBERVALUE(CY42)), "El valor del sindicato debe ser un número válido. ", "")
),
""
)</f>
        <v/>
      </c>
      <c r="IH42" s="46">
        <f>IF($DS42,
IF( AND(CZ42&lt;&gt;"", ISERR(_xlfn.NUMBERVALUE(CZ42))), "El valor de sanción pública debe ser un número válido. ", "")
)</f>
        <v/>
      </c>
      <c r="II42" s="46">
        <f>IF($DS42,
IF( AND(DA42&lt;&gt;"", ISERR(_xlfn.NUMBERVALUE(DA42))), "El valor de sanción privada debe ser un número válido. ", "")
)</f>
        <v/>
      </c>
      <c r="IJ42" s="46">
        <f>CONCATENATE(DB42,DC42)&lt;&gt;""</f>
        <v/>
      </c>
      <c r="IK42" s="46">
        <f>IF(AND($DS42,IJ42),
IF(DB42="","Debes escribir la descripción de libranza. ",""),
""
)</f>
        <v/>
      </c>
      <c r="IL42" s="46">
        <f>IF(AND($DS42,IJ42),
IF(DC42="","Debes escribir la cuota libranza. ",
IF(ISERR(_xlfn.NUMBERVALUE(DC42)),"El valor de la cuota libranza debe ser un número válido. ","")
),
""
)</f>
        <v/>
      </c>
      <c r="IM42" s="46">
        <f>IF($DS42,
IF( AND(DD42&lt;&gt;"", ISERR(_xlfn.NUMBERVALUE(DD42))), "El valor de pagos a terceros debe ser un número válido. ", "")
)</f>
        <v/>
      </c>
      <c r="IN42" s="46">
        <f>IF($DS42,
IF( AND(DE42&lt;&gt;"", ISERR(_xlfn.NUMBERVALUE(DE42))), "El valor de anticipos debe ser un número válido. ", "")
)</f>
        <v/>
      </c>
      <c r="IO42" s="46">
        <f>IF($DS42,
IF( AND(DF42&lt;&gt;"", ISERR(_xlfn.NUMBERVALUE(DF42))), "El valor de AFC debe ser un número válido. ", "")
)</f>
        <v/>
      </c>
      <c r="IP42" s="46">
        <f>IF($DS42,
IF( AND(DG42&lt;&gt;"", ISERR(_xlfn.NUMBERVALUE(DG42))), "El valor de rete-fuente debe ser un número válido. ", "")
)</f>
        <v/>
      </c>
      <c r="IQ42" s="46">
        <f>IF($DS42,
IF( AND(DH42&lt;&gt;"", ISERR(_xlfn.NUMBERVALUE(DH42))), "El valor de cooperativa de trabajo debe ser un número válido. ", "")
)</f>
        <v/>
      </c>
      <c r="IR42" s="46">
        <f>IF($DS42,
IF( AND(DI42&lt;&gt;"", ISERR(_xlfn.NUMBERVALUE(DI42))), "El valor de embargo fiscal debe ser un número válido. ", "")
)</f>
        <v/>
      </c>
      <c r="IS42" s="46">
        <f>IF($DS42,
IF( AND(DJ42&lt;&gt;"", ISERR(_xlfn.NUMBERVALUE(DJ42))), "El valor de educación debe ser un número válido. ", "")
)</f>
        <v/>
      </c>
      <c r="IT42" s="46">
        <f>IF($DS42,
IF( AND(DK42&lt;&gt;"", ISERR(_xlfn.NUMBERVALUE(DK42))), "El valor de reintegro debe ser un número válido. ", "")
)</f>
        <v/>
      </c>
      <c r="IU42" s="46">
        <f>IF($DS42,
IF( AND(DL42&lt;&gt;"", ISERR(_xlfn.NUMBERVALUE(DL42))), "El valor de deuda debe ser un número válido. ", "")
)</f>
        <v/>
      </c>
      <c r="IV42" s="46">
        <f>IF($DS42,
IF( AND(DM42&lt;&gt;"", ISERR(_xlfn.NUMBERVALUE(DM42))), "El valor de otras deducciones debe ser un número válido. ", "")
)</f>
        <v/>
      </c>
      <c r="IW42" s="46">
        <f>IF($DS42,
IF(DN42="","Debes escribir el valor de los devengos totales. ",
IF( ISERR(_xlfn.NUMBERVALUE(DN42)), "El valor de los devengos totales debe ser un número válido. ", "")
)
)</f>
        <v/>
      </c>
      <c r="IX42" s="46">
        <f>IF($DS42,
IF(DO42="","Debes escribir el valor de las deducciones totales. ",
IF( ISERR(_xlfn.NUMBERVALUE(DO42)), "El valor de las deducciones totales debe ser un número válido. ", "")
)
)</f>
        <v/>
      </c>
      <c r="IY42" s="46">
        <f>IF($DS42,
IF(DP42="","Debes escribir el valor del salario total. ",
IF( ISERR(_xlfn.NUMBERVALUE(DP42)), "El valor del salario total debe ser un número válido. ", "")
)
)</f>
        <v/>
      </c>
    </row>
    <row r="43">
      <c r="B43" s="48" t="n">
        <v>31</v>
      </c>
      <c r="C43" s="61">
        <f>IF(AND(DS43,DP43&lt;&gt;""),
IF(DQ43="","OK","Error"),
""
)</f>
        <v/>
      </c>
      <c r="D43" s="53" t="n"/>
      <c r="E43" s="52" t="n"/>
      <c r="F43" s="112" t="n"/>
      <c r="G43" s="52" t="n"/>
      <c r="H43" s="53" t="n"/>
      <c r="I43" s="52" t="n"/>
      <c r="J43" s="52" t="n"/>
      <c r="K43" s="53" t="n"/>
      <c r="L43" s="55" t="n"/>
      <c r="M43" s="108" t="n"/>
      <c r="N43" s="56" t="n"/>
      <c r="O43" s="52" t="n"/>
      <c r="P43" s="52" t="n"/>
      <c r="Q43" s="52" t="n"/>
      <c r="R43" s="52" t="n"/>
      <c r="S43" s="52" t="n"/>
      <c r="T43" s="53" t="n"/>
      <c r="U43" s="52" t="n"/>
      <c r="V43" s="52" t="n"/>
      <c r="W43" s="55" t="n"/>
      <c r="X43" s="55" t="n"/>
      <c r="Y43" s="52" t="n"/>
      <c r="Z43" s="55" t="n"/>
      <c r="AA43" s="52" t="n"/>
      <c r="AB43" s="53" t="n"/>
      <c r="AC43" s="53" t="n"/>
      <c r="AD43" s="53" t="n"/>
      <c r="AE43" s="177" t="n"/>
      <c r="AF43" s="113" t="n"/>
      <c r="AG43" s="177" t="n"/>
      <c r="AH43" s="178" t="n"/>
      <c r="AI43" s="178" t="n"/>
      <c r="AJ43" s="178" t="n"/>
      <c r="AK43" s="114" t="n"/>
      <c r="AL43" s="178" t="n"/>
      <c r="AM43" s="114" t="n"/>
      <c r="AN43" s="178" t="n"/>
      <c r="AO43" s="114" t="n"/>
      <c r="AP43" s="178" t="n"/>
      <c r="AQ43" s="114" t="n"/>
      <c r="AR43" s="178" t="n"/>
      <c r="AS43" s="114" t="n"/>
      <c r="AT43" s="178" t="n"/>
      <c r="AU43" s="114" t="n"/>
      <c r="AV43" s="178" t="n"/>
      <c r="AW43" s="114" t="n"/>
      <c r="AX43" s="178" t="n"/>
      <c r="AY43" s="114" t="n"/>
      <c r="AZ43" s="178" t="n"/>
      <c r="BA43" s="114" t="n"/>
      <c r="BB43" s="178" t="n"/>
      <c r="BC43" s="114" t="n"/>
      <c r="BD43" s="178" t="n"/>
      <c r="BE43" s="178" t="n"/>
      <c r="BF43" s="178" t="n"/>
      <c r="BG43" s="59" t="n"/>
      <c r="BH43" s="178" t="n"/>
      <c r="BI43" s="114" t="n"/>
      <c r="BJ43" s="53" t="n"/>
      <c r="BK43" s="178" t="n"/>
      <c r="BL43" s="114" t="n"/>
      <c r="BM43" s="178" t="n"/>
      <c r="BN43" s="114" t="n"/>
      <c r="BO43" s="178" t="n"/>
      <c r="BP43" s="178" t="n"/>
      <c r="BQ43" s="178" t="n"/>
      <c r="BR43" s="178" t="n"/>
      <c r="BS43" s="178" t="n"/>
      <c r="BT43" s="178" t="n"/>
      <c r="BU43" s="178" t="n"/>
      <c r="BV43" s="178" t="n"/>
      <c r="BW43" s="178" t="n"/>
      <c r="BX43" s="178" t="n"/>
      <c r="BY43" s="178" t="n"/>
      <c r="BZ43" s="178" t="n"/>
      <c r="CA43" s="178" t="n"/>
      <c r="CB43" s="178" t="n"/>
      <c r="CC43" s="178" t="n"/>
      <c r="CD43" s="178" t="n"/>
      <c r="CE43" s="178" t="n"/>
      <c r="CF43" s="178" t="n"/>
      <c r="CG43" s="178" t="n"/>
      <c r="CH43" s="178" t="n"/>
      <c r="CI43" s="178" t="n"/>
      <c r="CJ43" s="178" t="n"/>
      <c r="CK43" s="53" t="n"/>
      <c r="CL43" s="178" t="n"/>
      <c r="CM43" s="178" t="n"/>
      <c r="CN43" s="60" t="n"/>
      <c r="CO43" s="177" t="n"/>
      <c r="CP43" s="178" t="n"/>
      <c r="CQ43" s="60" t="n"/>
      <c r="CR43" s="177" t="n"/>
      <c r="CS43" s="178" t="n"/>
      <c r="CT43" s="59" t="n"/>
      <c r="CU43" s="178" t="n"/>
      <c r="CV43" s="59" t="n"/>
      <c r="CW43" s="178" t="n"/>
      <c r="CX43" s="59" t="n"/>
      <c r="CY43" s="178" t="n"/>
      <c r="CZ43" s="178" t="n"/>
      <c r="DA43" s="178" t="n"/>
      <c r="DB43" s="53" t="n"/>
      <c r="DC43" s="178" t="n"/>
      <c r="DD43" s="178" t="n"/>
      <c r="DE43" s="178" t="n"/>
      <c r="DF43" s="178" t="n"/>
      <c r="DG43" s="178" t="n"/>
      <c r="DH43" s="178" t="n"/>
      <c r="DI43" s="178" t="n"/>
      <c r="DJ43" s="178" t="n"/>
      <c r="DK43" s="178" t="n"/>
      <c r="DL43" s="178" t="n"/>
      <c r="DM43" s="178" t="n"/>
      <c r="DN43" s="177" t="n"/>
      <c r="DO43" s="177" t="n"/>
      <c r="DP43" s="177" t="n"/>
      <c r="DQ43" s="76">
        <f>IF(AND(DS43,DP43&lt;&gt;""),
CONCATENATE(DT43,DU43,DV43,DW43,DX43,DY43,DZ43,EA43,EB43,EC43,ED43,EE43,EF43,EG43,EH43,EI43,EJ43,EK43,EL43,EM43,EN43,EO43,EP43,EQ43,ES43,ET43,EU43,EV43,EW43,EX43,EY43,EZ43,FA43,FC43,FD43,FF43,FG43,FI43,FJ43,FL43,FM43,FO43,FP43,FR43,FS43,FU43,FV43,FX43,FY43,GA43,GB43,GD43,GE43,GF43,GH43,GI43,GJ43,GL43,GM43,GN43,GP43,GQ43,GS43,GT43,GU43,GV43,GW43,GX43,GY43,GZ43,HA43,HB43,HC43,HD43,HE43,HF43,HG43,HH43,HI43,HJ43,HK43,HL43,HM43,HN43,HO43,HQ43,HR43,HS43,HT43,HU43,HV43,HW43,HX43,HY43,IA43,IB43,IC43,ID43,IF43,IG43,IH43,II43,IK43,IL43,IM43,IN43,IO43,IP43,IQ43,IR43,IS43,IT43,IU43,IV43,IW43,IX43,IY43,IZ43),
""
)</f>
        <v/>
      </c>
      <c r="DR43" s="53" t="n"/>
      <c r="DS43" s="46">
        <f>CONCATENATE(D43,$E43,$F43,$G43,H43,$I43,$J43,K43,$L43,$M43,N43,$O43,$P43,$Q43,$R43,$S43,T43,$U43,$V43,$W43,$X43,$Y43,$Z43,$AA43,AB43,AC43,AD43,$AE43,$AF43,$AG43,AH43,AI43,AJ43,AK43,AL43,AM43,AN43,AO43,AP43,AQ43,AR43,AS43,AT43,AU43,AV43,AW43,AX43,AY43,AZ43,BA43,BB43,BC43,BD43,BE43,BF43,BG43,BH43,BI43,BJ43,BK43,BL43,BM43,BN43,BO43,BP43,BQ43,BR43,BS43,BT43,BU43,BV43,BW43,BX43,BY43,BZ43,CA43,CB43,CC43,CD43,CE43,CF43,CG43,CH43,CI43,CJ43,CK43,CL43,CM43,$CN43,$CO43,CP43,$CQ43,$CR43,CS43,CT43,CU43,CV43,CW43,CX43,CY43,CZ43,DA43,DB43,DC43,DD43,DE43,DF43,DG43,DH43,DI43,DJ43,DK43,DL43,DM43,$DN43,$DO43,$DP43,DR43)&lt;&gt;""</f>
        <v/>
      </c>
      <c r="DT43" s="46">
        <f>IF(AND($DS43,$E$4&lt;&gt;""),
IF(LEFT($E$4,2) = "1.",
IF(D43&lt;&gt;"","El CUNE sólo se envía en operaciones de novedad o ajuste. ",""),
IF(D43="","Debes escribir un CUNE válido para realizar operaciones de novedad o ajuste. ","")),
""
)</f>
        <v/>
      </c>
      <c r="DU43" s="46">
        <f>IF($DS43,
IF(E43="","Debes seleccionar el tipo de documento del empleado. ",
IF(_xlfn.IFNA(VLOOKUP(E43,TIPO_DE_DOCUMENTO,1,FALSE),-1)=-1,"El tipo de documento no es válido (por favor seleccionarlo de la lista). ","")
)
)</f>
        <v/>
      </c>
      <c r="DV43" s="46">
        <f>IF($DS43,
IF(F43="","Debes escribir el número de documento del empleado. ","")
)</f>
        <v/>
      </c>
      <c r="DW43" s="46">
        <f>IF($DS43,
IF(G43="","Debes escribir el primer nombre del empleado. ","")
)</f>
        <v/>
      </c>
      <c r="DY43" s="46">
        <f>IF($DS43,
IF(I43="","Debes escribir el primer apellido del empleado. ","")
)</f>
        <v/>
      </c>
      <c r="DZ43" s="46">
        <f>IF($DS43,
IF(J43="","Debes escribir el segundo apellido del empleado. ","")
)</f>
        <v/>
      </c>
      <c r="EB43" s="46">
        <f>IF($DS43,
IF(L43="","Debes escribir la fecha de ingreso del empleado. ",
IF(ISERR(DATE(YEAR(L43),MONTH(L43),DAY(L43))), "El valor ingresado en fecha de ingreso no tiene un formato válido. ","")
)
)</f>
        <v/>
      </c>
      <c r="EC43" s="46">
        <f>IF($DS43,
IF(M43="","Debes escribir el tiempo laborado. ",
IF( IFERROR(INT(M43),1.1) &lt;&gt; IFERROR(_xlfn.NUMBERVALUE(M43),1), "El valor de los días trabajados debe ser un número entero. ", "")
)
)</f>
        <v/>
      </c>
      <c r="ED43" s="46">
        <f>IF($DS43,
IF( AND(N43&lt;&gt;"", ISERR(DATE(YEAR(N43),MONTH(N43),DAY(N43))) ), "El valor ingresado en fecha de ingreso no tiene un formato válido. ",
IF( AND(N43&lt;&gt;"", $E$6&lt;&gt;"", DATE(YEAR(N43), MONTH(N43), 1) &lt;&gt; IFERROR(DATE(MID($E$6, 1, 4), MID($E$6, 6, 2),1), "1/1/1900") ), "La fecha de retiro debe estar dentro del período liquidado. ", "")
)
)</f>
        <v/>
      </c>
      <c r="EE43" s="46">
        <f>IF($DS43,
IF(O43="","Debes seleccionar el tipo de trabajador. ",
IF(_xlfn.IFNA(VLOOKUP(O43,TIPO_DE_TRABAJADOR,1,FALSE),-1)=-1,"El tipo de trabajador no es válido (por favor seleccionarlo de la lista). ","")
)
)</f>
        <v/>
      </c>
      <c r="EF43" s="46">
        <f>IF($DS43,
IF(P43="","Debes seleccionar si es un trabajador dependiente pensionado por vejez. ",
IF(_xlfn.IFNA(VLOOKUP(P43,SUBTIPO_DE_TRABAJADOR,1,FALSE),-1)=-1,"El tipo de trabajador dependiente pensionado por vejez no es válido (por favor seleccionarlo de la lista). ","")
)
)</f>
        <v/>
      </c>
      <c r="EG43" s="46">
        <f>IF($DS43,
IF(Q43="","Debes seleccionar el tipo de contrato del trabajador. ",
IF(_xlfn.IFNA(VLOOKUP(Q43,TIPO_DE_CONTRATO,1,FALSE),-1)=-1,"El tipo de contrato del trabajador no es válido (por favor seleccionarlo de la lista). ","")
)
)</f>
        <v/>
      </c>
      <c r="EH43" s="46">
        <f>IF($DS43,
IF(R43="","Debes seleccionar si es un salario integral. ",
IF(_xlfn.IFNA(VLOOKUP(R43,SI_NO,1,FALSE),-1)=-1,"Valor no válido para salario integral (por favor seleccionarlo de la lista). ","")
)
)</f>
        <v/>
      </c>
      <c r="EI43" s="46">
        <f>IF($DS43,
IF(S43="","Debes seleccionar si el trabajador realiza actividades de riesgo. ",
IF(_xlfn.IFNA(VLOOKUP(S43,SI_NO,1,FALSE),-1)=-1,"Valor no válido para actividad de alto riesgo (por favor seleccionarlo de la lista). ","")
)
)</f>
        <v/>
      </c>
      <c r="EK43" s="46">
        <f>IF($DS43,
IF(U43="","Debes escribir el código del municipio de residencia del trabajador. ",
IF(_xlfn.IFNA(VLOOKUP(U43,MUNICIPIO,1,FALSE),-1)=-1,"El municipio de residencia del trabajador es inválido (por favor seleccionarlo de la lista). ","")
)
)</f>
        <v/>
      </c>
      <c r="EL43" s="46">
        <f>IF($DS43,
IF(V43="","Debes escribir el la dirección de residendia del trabajador. ","")
)</f>
        <v/>
      </c>
      <c r="EM43" s="46">
        <f>IF($DS43,
IF(W43="","Debes escribir la fecha de inicio de la liquidación. ",
IF(ISERR(DATE(YEAR(W43),MONTH(W43),DAY(W43))),"El valor ingresado en fecha de inicio de liquidación no tiene un formato válido. ",
IF( AND($E$6&lt;&gt;"", DATE(YEAR(W43), MONTH(W43), 1) &lt;&gt; IFERROR(DATE(MID($E$6, 1, 4), MID($E$6, 6, 2),1), "1/1/1900") ), "La fecha de inicio de la liquidación debe estar dentro del período liquidado. ", "")
)
)
)</f>
        <v/>
      </c>
      <c r="EN43" s="46">
        <f>IF($DS43,
IF(X43="","Debes escribir la fecha de fin de la liquidación. ",
IF(ISERR(DATE(YEAR(X43),MONTH(X43),DAY(X43))),"El valor ingresado en fecha de fin de liquidación no tiene un formato válido. ",
IF( AND($E$6&lt;&gt;"", DATE(YEAR(X43), MONTH(X43), 1) &lt;&gt; IFERROR(DATE(MID($E$6, 1, 4), MID($E$6, 6, 2),1), "1/1/1900") ), "La fecha de fin de la liquidación debe estar dentro del período liquidado. ", "")
)
)
)</f>
        <v/>
      </c>
      <c r="EO43" s="46">
        <f>IF($DS43,
IF(Y43="","Debes escribir la frecuencia de pago del trabajador. ",
IF(_xlfn.IFNA(VLOOKUP(Y43,PERÍODO_DE_NÓMINA,1,FALSE),-1)=-1,"La frecuencia de pago es inválida (por favor seleccionarlo de la lista). ","")
)
)</f>
        <v/>
      </c>
      <c r="EP43" s="46">
        <f>IF($DS43,
IF(Z43="","Debes escribir la fecha de pago. ",
IF(ISERR(DATE(YEAR(Z43),MONTH(Z43),DAY(Z43))), "El valor ingresado en fecha de pago no tiene un formato válido. ","")
)
)</f>
        <v/>
      </c>
      <c r="EQ43" s="46">
        <f>IF($DS43,
IF(AA43="","Debes escribir el medio de pago. ",
IF(_xlfn.IFNA(VLOOKUP(AA43,MEDIOS_DE_PAGO,1,FALSE),-1)=-1,"El medio de pago es inválido (por favor seleccionarlo de la lista). ","")
)
)</f>
        <v/>
      </c>
      <c r="ER43" s="46">
        <f>OR(AA43='Tablas '!$T$4,AA43='Tablas '!$T$7,AA43='Tablas '!$T$8,AA43='Tablas '!$T$11)</f>
        <v/>
      </c>
      <c r="ES43" s="46">
        <f>IF(AND($DS43,ER43),
IF(AB43="","Debes escribir la entidad bancaria. ",""),
""
)</f>
        <v/>
      </c>
      <c r="ET43" s="46">
        <f>IF(AND($DS43,ER43),
IF(AC43="","Debes escribir el tipo de cuenta bancaria. ",
IF(_xlfn.IFNA(VLOOKUP(AC43,TIPO_DE_CUENTA,1,FALSE),-1)=-1,"El tipo de cuenta bancaria es inválida (por favor seleccionarlo de la lista). ","")
),
""
)</f>
        <v/>
      </c>
      <c r="EU43" s="46">
        <f>IF(AND($DS43,ER43),
IF(AD43="","Debes escribir el número de cuenta bancaria. ",""),
""
)</f>
        <v/>
      </c>
      <c r="EV43" s="46">
        <f>IF($DS43,
IF(AE43="","Debes escribir el valor del sueldo básico. ",
IF( ISERR(_xlfn.NUMBERVALUE(AE43)), "El valor del sueldo básico debe ser un número válido. ", "")
)
)</f>
        <v/>
      </c>
      <c r="EW43" s="46">
        <f>IF($DS43,
IF(AF43="","Debes escribir el número de días trabajados. ",
IF( IFERROR(INT(AF43),1.1) &lt;&gt; IFERROR(_xlfn.NUMBERVALUE(AF43),1), "La cantidad de días trabajados debe ser un número entero. ", "")
)
)</f>
        <v/>
      </c>
      <c r="EX43" s="46">
        <f>IF($DS43,
IF(AG43="","Debes escribir el valor del sueldo trabajado. ",
IF( ISERR(_xlfn.NUMBERVALUE(AG43)), "El valor del sueldo trabajado debe ser un número válido. ", "")
)
)</f>
        <v/>
      </c>
      <c r="EY43" s="46">
        <f>IF($DS43,
IF( AND(AH43&lt;&gt;"", ISERR(_xlfn.NUMBERVALUE(AH43))), "El valor del auxilio de transporte debe ser un número válido. ", "")
)</f>
        <v/>
      </c>
      <c r="EZ43" s="46">
        <f>IF($DS43,
IF( AND(AI43&lt;&gt;"", ISERR(_xlfn.NUMBERVALUE(AI43))), "El valor de viáticos salariales debe ser un número válido. ", "")
)</f>
        <v/>
      </c>
      <c r="FA43" s="46">
        <f>IF($DS43,
IF( AND(AJ43&lt;&gt;"", ISERR(_xlfn.NUMBERVALUE(AJ43))), "El valor de viáticos NO salariales debe ser un número válido. ", "")
)</f>
        <v/>
      </c>
      <c r="FB43" s="46">
        <f>CONCATENATE(AK43,AL43)&lt;&gt;""</f>
        <v/>
      </c>
      <c r="FC43" s="46">
        <f>IF(AND($DS43,FB43),
IF(AK43="","Debes escribir el número de horas extras diurnas. ",
IF( IFERROR(INT(AK43),1.1) &lt;&gt; IFERROR(_xlfn.NUMBERVALUE(AK43),1), "La cantidad de horas extras diurnas debe ser un número entero. ", "")
),
""
)</f>
        <v/>
      </c>
      <c r="FD43" s="46">
        <f>IF(AND($DS43,FB43),
IF(AL43="","Debes escribir el valor de las horas extras diurnas. ",
IF( ISERR(_xlfn.NUMBERVALUE(AL43)), "El valor de las horas extras duirnas debe ser un número válido. ", "")
),
""
)</f>
        <v/>
      </c>
      <c r="FE43" s="46">
        <f>CONCATENATE(AM43,AN43)&lt;&gt;""</f>
        <v/>
      </c>
      <c r="FF43" s="46">
        <f>IF(AND($DS43,FE43),
IF(AM43="","Debes escribir el número de horas extras nocturnas. ",
IF( IFERROR(INT(AM43),1.1) &lt;&gt; IFERROR(_xlfn.NUMBERVALUE(AM43),1), "La cantidad de horas extras nocturnas debe ser un número entero. ", "")
),
""
)</f>
        <v/>
      </c>
      <c r="FG43" s="46">
        <f>IF(AND($DS43,FE43),
IF(AN43="","Debes escribir el valor de las horas extras nocturnas. ",
IF( ISERR(_xlfn.NUMBERVALUE(AN43)), "El valor de las horas extras nocturnas debe ser un número válido. ", "")
),
""
)</f>
        <v/>
      </c>
      <c r="FH43" s="46">
        <f>CONCATENATE(AO43,AP43)&lt;&gt;""</f>
        <v/>
      </c>
      <c r="FI43" s="46">
        <f>IF(AND($DS43,FH43),
IF(AO43="","Debes escribir el número de horas extras diurnas dominicales y festivas. ",
IF( IFERROR(INT(AO43),1.1) &lt;&gt; IFERROR(_xlfn.NUMBERVALUE(AO43),1), "La cantidad de horas extras diurnas dominicales y festivas debe ser un número entero. ", "")
),
""
)</f>
        <v/>
      </c>
      <c r="FJ43" s="46">
        <f>IF(AND($DS43,FH43),
IF(AP43="","Debes escribir el valor de las horas extras diurnas dominicales y festivas. ",
IF( ISERR(_xlfn.NUMBERVALUE(AP43)), "El valor de las horas extras diurnas dominicales y festivas debe ser un número válido. ", "")
),
""
)</f>
        <v/>
      </c>
      <c r="FK43" s="46">
        <f>CONCATENATE(AQ43,AR43)&lt;&gt;""</f>
        <v/>
      </c>
      <c r="FL43" s="46">
        <f>IF(AND($DS43,FK43),
IF(AQ43="","Debes escribir el número de horas extras nocturnas dominicales y festivas. ",
IF( IFERROR(INT(AQ43),1.1) &lt;&gt; IFERROR(_xlfn.NUMBERVALUE(AQ43),1), "La cantidad de horas extras nocturnas dominicales y festivas debe ser un número entero. ", "")
),
""
)</f>
        <v/>
      </c>
      <c r="FM43" s="46">
        <f>IF(AND($DS43,FK43),
IF(AR43="","Debes escribir el valor de las horas extras nocturnas dominicales y festivas. ",
IF( ISERR(_xlfn.NUMBERVALUE(AR43)), "El valor de las horas extras nocturnas dominicales y festivas debe ser un número válido. ", "")
),
""
)</f>
        <v/>
      </c>
      <c r="FN43" s="46">
        <f>CONCATENATE(AS43,AT43)&lt;&gt;""</f>
        <v/>
      </c>
      <c r="FO43" s="46">
        <f>IF(AND($DS43,FN43),
IF(AS43="","Debes escribir el número de horas recargo nocturno. ",
IF( IFERROR(INT(AS43),1.1) &lt;&gt; IFERROR(_xlfn.NUMBERVALUE(AS43),1), "La cantidad de horas recargo nocturno debe ser un número entero. ", "")
),
""
)</f>
        <v/>
      </c>
      <c r="FP43" s="46">
        <f>IF(AND($DS43,FN43),
IF(AT43="","Debes escribir el valor de las horas recargo nocturno. ",
IF( ISERR(_xlfn.NUMBERVALUE(AT43)), "El valor de las horas recargo nocturno debe ser un número válido. ", "")
),
""
)</f>
        <v/>
      </c>
      <c r="FQ43" s="46">
        <f>CONCATENATE(AU43,AV43)&lt;&gt;""</f>
        <v/>
      </c>
      <c r="FR43" s="46">
        <f>IF(AND($DS43,FQ43),
IF(AU43="","Debes escribir el número de horas recargo diurno dominical y festivo. ",
IF( IFERROR(INT(AU43),1.1) &lt;&gt; IFERROR(_xlfn.NUMBERVALUE(AU43),1), "La cantidad de horas recargo diurno dominical y festivo debe ser un número entero. ", "")
),
""
)</f>
        <v/>
      </c>
      <c r="FS43" s="46">
        <f>IF(AND($DS43,FQ43),
IF(AV43="","Debes escribir el valor de las horas recargo diurno dominical y festivo. ",
IF( ISERR(_xlfn.NUMBERVALUE(AV43)), "El valor de las horas recargo diurno dominical y festivo debe ser un número válido. ", "")
),
""
)</f>
        <v/>
      </c>
      <c r="FT43" s="46">
        <f>CONCATENATE(AW43,AX43)&lt;&gt;""</f>
        <v/>
      </c>
      <c r="FU43" s="46">
        <f>IF(AND($DS43,FT43),
IF(AW43="","Debes escribir el número de horas recargo nocturno dominical y festivo. ",
IF( IFERROR(INT(AW43),1.1) &lt;&gt; IFERROR(_xlfn.NUMBERVALUE(AW43),1), "La cantidad de horas recargo nocturno dominical y festivo debe ser un número entero. ", "")
),
""
)</f>
        <v/>
      </c>
      <c r="FV43" s="46">
        <f>IF(AND($DS43,FT43),
IF(AX43="","Debes escribir el valor de las horas recargo nocturno dominical y festivo. ",
IF( ISERR(_xlfn.NUMBERVALUE(AX43)), "El valor de las horas recargo nocturno dominical y festivo debe ser un número válido. ", "")
),
""
)</f>
        <v/>
      </c>
      <c r="FW43" s="46">
        <f>CONCATENATE(AY43,AZ43)&lt;&gt;""</f>
        <v/>
      </c>
      <c r="FX43" s="46">
        <f>IF(AND($DS43,FW43),
IF(AY43="","Debes escribir el número de días de vacaciones comunes. ",
IF( IFERROR(INT(AY43),1.1) &lt;&gt; IFERROR(_xlfn.NUMBERVALUE(AY43),1), "La cantidad de días de vacaciones comunes debe ser un número entero. ", "")
),
""
)</f>
        <v/>
      </c>
      <c r="FY43" s="46">
        <f>IF(AND($DS43,FW43),
IF(AZ43="","Debes escribir el valor de las vacaciones comunes. ",
IF( ISERR(_xlfn.NUMBERVALUE(AZ43)), "El valor de las vacaciones comunes debe ser un número válido. ", "")
),
""
)</f>
        <v/>
      </c>
      <c r="FZ43" s="46">
        <f>CONCATENATE(BA43,BB43)&lt;&gt;""</f>
        <v/>
      </c>
      <c r="GA43" s="46">
        <f>IF(AND($DS43,FZ43),
IF(BA43="","Debes escribir el número de días de vacaciones compensadas. ",
IF( IFERROR(INT(BA43),1.1) &lt;&gt; IFERROR(_xlfn.NUMBERVALUE(BA43),1), "La cantidad de días de vacaciones compensadas debe ser un número entero. ", "")
),
""
)</f>
        <v/>
      </c>
      <c r="GB43" s="46">
        <f>IF(AND($DS43,FZ43),
IF(BB43="","Debes escribir el valor de las vacaciones compensadas. ",
IF( ISERR(_xlfn.NUMBERVALUE(BB43)), "El valor de las vacaciones compensadas debe ser un número válido. ", "")
),
""
)</f>
        <v/>
      </c>
      <c r="GC43" s="46">
        <f>CONCATENATE(BC43,BD43)&lt;&gt;""</f>
        <v/>
      </c>
      <c r="GD43" s="46">
        <f>IF(AND($DS43,GC43),
IF(BC43="","Debes escribir el número de días de prima salarial. ",
IF( IFERROR(INT(BC43),1.1) &lt;&gt; IFERROR(_xlfn.NUMBERVALUE(BC43),1), "La cantidad de días de prima salarial debe ser un número entero. ", "")
),
""
)</f>
        <v/>
      </c>
      <c r="GE43" s="46">
        <f>IF(AND($DS43,GC43),
IF(BD43="","Debes escribir el valor de los días de prima salarial. ",
IF( ISERR(_xlfn.NUMBERVALUE(BD43)), "El valor de los días de prima salarial debe ser un número válido. ", "")
),
""
)</f>
        <v/>
      </c>
      <c r="GF43" s="46">
        <f>IF($DS43,
IF( AND(BE43&lt;&gt;"", ISERR(_xlfn.NUMBERVALUE(BE43))), "El valor de la prima NO saliarial debe ser un número válido. ", "")
)</f>
        <v/>
      </c>
      <c r="GG43" s="46">
        <f>CONCATENATE(BF43,BG43,BH43)&lt;&gt;""</f>
        <v/>
      </c>
      <c r="GH43" s="46">
        <f>IF(AND($DS43,GG43),
IF(BF43="","Debes escribir el valor de las cesantías. ",
IF( ISERR(_xlfn.NUMBERVALUE(BF43)), "El valor de las cesantías debe ser un número válido. ", "")
),
""
)</f>
        <v/>
      </c>
      <c r="GI43" s="46">
        <f>IF(AND($DS43,GG43),
IF(BG43="","Debes escribir el % de cesantías. ",
IF( ISERR(_xlfn.NUMBERVALUE(BG43)), "El % de cesantías debe ser un número válido. ", "")
),
""
)</f>
        <v/>
      </c>
      <c r="GJ43" s="46">
        <f>IF(AND($DS43,GG43),
IF(BH43="","Debes escribir el valor de intereses de cesantías. ",
IF( ISERR(_xlfn.NUMBERVALUE(BH43)), "El valor de intereses de cesantías debe ser un número válido. ", "")
),
""
)</f>
        <v/>
      </c>
      <c r="GK43" s="46">
        <f>CONCATENATE(BI43,BJ43,BK43)&lt;&gt;""</f>
        <v/>
      </c>
      <c r="GL43" s="46">
        <f>IF(AND($DS43,GK43),
IF(BI43="","Debes escribir el número de días de incapacidad. ",
IF( IFERROR(INT(BI43),1.1) &lt;&gt; IFERROR(_xlfn.NUMBERVALUE(BI43),1), "La cantidad de días de incapacidad debe ser un número entero. ", "")
),
""
)</f>
        <v/>
      </c>
      <c r="GM43" s="46">
        <f>IF(AND($DS43,GK43),
IF(BJ43="","Debes escribir el tipo de incapacidad. ",
IF(_xlfn.IFNA(VLOOKUP(BJ43,TIPO_DE_INCAPACIDAD,1,FALSE),-1)=-1,"El tipo de incapacidad es inválida (por favor seleccionarlo de la lista). ","")
),
""
)</f>
        <v/>
      </c>
      <c r="GN43" s="46">
        <f>IF(AND($DS43,GK43),
IF(BK43="","Debes escribir el valor de la incapacidad. ",
IF( ISERR(_xlfn.NUMBERVALUE(BK43)), "El valor de la incapacidad debe ser un número válido. ", "")
),
""
)</f>
        <v/>
      </c>
      <c r="GO43" s="46">
        <f>CONCATENATE(BL43,BM43)&lt;&gt;""</f>
        <v/>
      </c>
      <c r="GP43" s="46">
        <f>IF(AND($DS43,GO43),
IF(BL43="","Debes escribir el número de días de licencia de maternidad o paternidad. ",
IF( IFERROR(INT(BL43),1.1) &lt;&gt; IFERROR(_xlfn.NUMBERVALUE(BL43),1), "La cantidad de días de licencia de maternidad o paternidad debe ser un número entero. ", "")
),
""
)</f>
        <v/>
      </c>
      <c r="GQ43" s="46">
        <f>IF(AND($DS43,GO43),
IF(BM43="","Debes escribir el valor de la licencia de maternidad o paternidad. ",
IF( ISERR(_xlfn.NUMBERVALUE(BM43)), "El valor de la licencia de maternidad o paternidad debe ser un número válido. ", "")
),
""
)</f>
        <v/>
      </c>
      <c r="GR43" s="46">
        <f>CONCATENATE(BN43,BO43)&lt;&gt;""</f>
        <v/>
      </c>
      <c r="GS43" s="46">
        <f>IF(AND($DS43,GR43),
IF(BN43="","Debes escribir el número de días de licencia remunerada. ",
IF( IFERROR(INT(BN43),1.1) &lt;&gt; IFERROR(_xlfn.NUMBERVALUE(BN43),1), "La cantidad de días de licencia remunerada debe ser un número entero. ", "")
),
""
)</f>
        <v/>
      </c>
      <c r="GT43" s="46">
        <f>IF(AND($DS43,GR43),
IF(BO43="","Debes escribir el valor de la licencia remunerada. ",
IF( ISERR(_xlfn.NUMBERVALUE(BO43)), "El valor de la licencia remunerada debe ser un número válido. ", "")
),
""
)</f>
        <v/>
      </c>
      <c r="GU43" s="46">
        <f>IF($DS43,
IF( AND(BP43&lt;&gt;"", ISERR(_xlfn.NUMBERVALUE(BP43))), "El valor de la licencia NO remunerada debe ser un número válido. ", "")
)</f>
        <v/>
      </c>
      <c r="GV43" s="46">
        <f>IF($DS43,
IF( AND(BQ43&lt;&gt;"", ISERR(_xlfn.NUMBERVALUE(BQ43))), "El valor de auxilios salariales debe ser un número válido. ", "")
)</f>
        <v/>
      </c>
      <c r="GW43" s="46">
        <f>IF($DS43,
IF( AND(BR43&lt;&gt;"", ISERR(_xlfn.NUMBERVALUE(BR43))), "El valor de auxilios NO salariales debe ser un número válido. ", "")
)</f>
        <v/>
      </c>
      <c r="GX43" s="46">
        <f>IF($DS43,
IF( AND(BS43&lt;&gt;"", ISERR(_xlfn.NUMBERVALUE(BS43))), "El valor de bonos salariales debe ser un número válido. ", "")
)</f>
        <v/>
      </c>
      <c r="GY43" s="46">
        <f>IF($DS43,
IF( AND(BT43&lt;&gt;"", ISERR(_xlfn.NUMBERVALUE(BT43))), "El valor de bonos NO salariales debe ser un número válido. ", "")
)</f>
        <v/>
      </c>
      <c r="GZ43" s="46">
        <f>IF($DS43,
IF( AND(BU43&lt;&gt;"", ISERR(_xlfn.NUMBERVALUE(BU43))), "El valor de bonos salariales de alimentación debe ser un número válido. ", "")
)</f>
        <v/>
      </c>
      <c r="HA43" s="46">
        <f>IF($DS43,
IF( AND(BV43&lt;&gt;"", ISERR(_xlfn.NUMBERVALUE(BV43))), "El valor de bonos NO salariales de alimentación debe ser un número válido. ", "")
)</f>
        <v/>
      </c>
      <c r="HB43" s="46">
        <f>IF($DS43,
IF( AND(BW43&lt;&gt;"", ISERR(_xlfn.NUMBERVALUE(BW43))), "El valor de bonificaciones salariales debe ser un número válido. ", "")
)</f>
        <v/>
      </c>
      <c r="HC43" s="46">
        <f>IF($DS43,
IF( AND(BX43&lt;&gt;"", ISERR(_xlfn.NUMBERVALUE(BX43))), "El valor de bonificaciones NO salariales debe ser un número válido. ", "")
)</f>
        <v/>
      </c>
      <c r="HD43" s="46">
        <f>IF($DS43,
IF( AND(BY43&lt;&gt;"", ISERR(_xlfn.NUMBERVALUE(BY43))), "El valor de compensaciones ordinarias debe ser un número válido. ", "")
)</f>
        <v/>
      </c>
      <c r="HE43" s="46">
        <f>IF($DS43,
IF( AND(BZ43&lt;&gt;"", ISERR(_xlfn.NUMBERVALUE(BZ43))), "El valor de compensaciones extraordinarias debe ser un número válido. ", "")
)</f>
        <v/>
      </c>
      <c r="HF43" s="46">
        <f>IF($DS43,
IF( AND(CA43&lt;&gt;"", ISERR(_xlfn.NUMBERVALUE(CA43))), "El valor de comisiones debe ser un número válido. ", "")
)</f>
        <v/>
      </c>
      <c r="HG43" s="46">
        <f>IF($DS43,
IF( AND(CB43&lt;&gt;"", ISERR(_xlfn.NUMBERVALUE(CB43))), "El valor de ausencia por huega debe ser un número válido. ", "")
)</f>
        <v/>
      </c>
      <c r="HH43" s="46">
        <f>IF($DS43,
IF( AND(CC43&lt;&gt;"", ISERR(_xlfn.NUMBERVALUE(CC43))), "El valor de anticipos debe ser un número válido. ", "")
)</f>
        <v/>
      </c>
      <c r="HI43" s="46">
        <f>IF($DS43,
IF( AND(CD43&lt;&gt;"", ISERR(_xlfn.NUMBERVALUE(CD43))), "El valor de pagos a terceros debe ser un número válido. ", "")
)</f>
        <v/>
      </c>
      <c r="HJ43" s="46">
        <f>IF($DS43,
IF( AND(CE43&lt;&gt;"", ISERR(_xlfn.NUMBERVALUE(CE43))), "El valor de dotación debe ser un número válido. ", "")
)</f>
        <v/>
      </c>
      <c r="HK43" s="46">
        <f>IF($DS43,
IF( AND(CF43&lt;&gt;"", ISERR(_xlfn.NUMBERVALUE(CF43))), "El valor de apoyo sostenibilidad debe ser un número válido. ", "")
)</f>
        <v/>
      </c>
      <c r="HL43" s="46">
        <f>IF($DS43,
IF( AND(CG43&lt;&gt;"", ISERR(_xlfn.NUMBERVALUE(CG43))), "El valor de teletrabajo debe ser un número válido. ", "")
)</f>
        <v/>
      </c>
      <c r="HM43" s="46">
        <f>IF($DS43,
IF( AND(CH43&lt;&gt;"", ISERR(_xlfn.NUMBERVALUE(CH43))), "El valor de bonificación de retiro debe ser un número válido. ", "")
)</f>
        <v/>
      </c>
      <c r="HN43" s="46">
        <f>IF($DS43,
IF( AND(CI43&lt;&gt;"", ISERR(_xlfn.NUMBERVALUE(CI43))), "El valor de indemnización de retiro debe ser un número válido. ", "")
)</f>
        <v/>
      </c>
      <c r="HO43" s="46">
        <f>IF($DS43,
IF( AND(CJ43&lt;&gt;"", ISERR(_xlfn.NUMBERVALUE(CJ43))), "El valor de reintegros debe ser un número válido. ", "")
)</f>
        <v/>
      </c>
      <c r="HP43" s="46">
        <f>CONCATENATE(CK43,CL43,CM43)&lt;&gt;""</f>
        <v/>
      </c>
      <c r="HQ43" s="46">
        <f>IF(AND($DS43,HP43),
IF(CK43="","Debes escribir la descripción de otro concepto no categorizado. ",""),
""
)</f>
        <v/>
      </c>
      <c r="HR43" s="46">
        <f>IF(AND($DS43,HP43),
IF(CONCATENATE(CL43,CM43)="","Debes escribir al menos un valor de concepto no categorizado (salarial o no salarial). ",
IF(ISERR(_xlfn.NUMBERVALUE(CL43)),"El valor salarial concepto no categorizado debe ser un número válido. ","")
),
""
)</f>
        <v/>
      </c>
      <c r="HS43" s="46">
        <f>IF(AND($DS43,HP43),
IF(CONCATENATE(CL43,CM43)="","Debes escribir al menos un valor de concepto no categorizado (salarial o no salarial). ",
IF(ISERR(_xlfn.NUMBERVALUE(CM43)),"El valor NO salarial concepto no categorizado debe ser un número válido. ","")
),
""
)</f>
        <v/>
      </c>
      <c r="HT43" s="46">
        <f>IF($DS43,
IF(CN43="","Debes escribir el porcentaje del aporte a salud. ",
IF( ISERR(_xlfn.NUMBERVALUE(CN43)), "El valor del porcentaje del aporte a salud debe ser un número válido. ", "")
)
)</f>
        <v/>
      </c>
      <c r="HU43" s="46">
        <f>IF($DS43,
IF(CO43="","Debes escribir el valor del aporte a salud. ",
IF( ISERR(_xlfn.NUMBERVALUE(CO43)), "El valor del aporte a salud debe ser un número válido. ", "")
)
)</f>
        <v/>
      </c>
      <c r="HV43" s="46">
        <f>IF($DS43,
IF( AND(CP43&lt;&gt;"", ISERR(_xlfn.NUMBERVALUE(CP43))), "El valor plan complementario debe ser un número válido. ", "")
)</f>
        <v/>
      </c>
      <c r="HW43" s="46">
        <f>IF($DS43,
IF(CQ43="","Debes escribir el porcentaje del aporte a pensión. ",
IF( ISERR(_xlfn.NUMBERVALUE(CQ43)), "El valor del porcentaje del aporte a pensión debe ser un número válido. ", "")
)
)</f>
        <v/>
      </c>
      <c r="HX43" s="46">
        <f>IF($DS43,
IF(CR43="","Debes escribir el valor del aporte a pensión. ",
IF( ISERR(_xlfn.NUMBERVALUE(CR43)), "El valor del aporte a salud debe ser un número válido. ", "")
)
)</f>
        <v/>
      </c>
      <c r="HY43" s="46">
        <f>IF($DS43,
IF( AND(CS43&lt;&gt;"", ISERR(_xlfn.NUMBERVALUE(CS43))), "El valor pensión voluntaria debe ser un número válido. ", "")
)</f>
        <v/>
      </c>
      <c r="HZ43" s="46">
        <f>CONCATENATE(CT43,CU43,CV43,CW43)&lt;&gt;""</f>
        <v/>
      </c>
      <c r="IA43" s="46">
        <f>IF(AND($DS43,HZ43),
IF(CT43="","Debes escribir el % del fondo de seguridad pensional. ",
IF( ISERR(_xlfn.NUMBERVALUE(CT43)), "El % del fondo de seguridad debe ser un número válido. ", "")
),
""
)</f>
        <v/>
      </c>
      <c r="IB43" s="46">
        <f>IF(AND($DS43,HZ43),
IF(CU43="","Debes escribir el valor del aporte al fondo de solidaridad pensional. ",
IF( ISERR(_xlfn.NUMBERVALUE(CU43)), "El valor del aporte al fondo de solidaridad pensional debe ser un número válido. ", "")
),
""
)</f>
        <v/>
      </c>
      <c r="IC43" s="46">
        <f>IF(AND($DS43,HZ43),
IF(CV43="","Debes escribir el % del fondo de subsistencia. ",
IF( ISERR(_xlfn.NUMBERVALUE(CV43)), "El % del fondo de subsistencia debe ser un número válido. ", "")
),
""
)</f>
        <v/>
      </c>
      <c r="ID43" s="46">
        <f>IF(AND($DS43,HZ43),
IF(CW43="","Debes escribir el valor del fondo de subsistencia. ",
IF( ISERR(_xlfn.NUMBERVALUE(CW43)), "El valor del fondo de subsistencia debe ser un número válido. ", "")
),
""
)</f>
        <v/>
      </c>
      <c r="IE43" s="46">
        <f>CONCATENATE(CX43,CY43)&lt;&gt;""</f>
        <v/>
      </c>
      <c r="IF43" s="46">
        <f>IF(AND($DS43,IE43),
IF(CX43="","Debes escribir el % de sindicato. ",
IF( ISERR(_xlfn.NUMBERVALUE(CX43)), "El % de sindicato debe ser un número válido. ", "")
),
""
)</f>
        <v/>
      </c>
      <c r="IG43" s="46">
        <f>IF(AND($DS43,IE43),
IF(CY43="","Debes escribir el valor del sindicato. ",
IF( ISERR(_xlfn.NUMBERVALUE(CY43)), "El valor del sindicato debe ser un número válido. ", "")
),
""
)</f>
        <v/>
      </c>
      <c r="IH43" s="46">
        <f>IF($DS43,
IF( AND(CZ43&lt;&gt;"", ISERR(_xlfn.NUMBERVALUE(CZ43))), "El valor de sanción pública debe ser un número válido. ", "")
)</f>
        <v/>
      </c>
      <c r="II43" s="46">
        <f>IF($DS43,
IF( AND(DA43&lt;&gt;"", ISERR(_xlfn.NUMBERVALUE(DA43))), "El valor de sanción privada debe ser un número válido. ", "")
)</f>
        <v/>
      </c>
      <c r="IJ43" s="46">
        <f>CONCATENATE(DB43,DC43)&lt;&gt;""</f>
        <v/>
      </c>
      <c r="IK43" s="46">
        <f>IF(AND($DS43,IJ43),
IF(DB43="","Debes escribir la descripción de libranza. ",""),
""
)</f>
        <v/>
      </c>
      <c r="IL43" s="46">
        <f>IF(AND($DS43,IJ43),
IF(DC43="","Debes escribir la cuota libranza. ",
IF(ISERR(_xlfn.NUMBERVALUE(DC43)),"El valor de la cuota libranza debe ser un número válido. ","")
),
""
)</f>
        <v/>
      </c>
      <c r="IM43" s="46">
        <f>IF($DS43,
IF( AND(DD43&lt;&gt;"", ISERR(_xlfn.NUMBERVALUE(DD43))), "El valor de pagos a terceros debe ser un número válido. ", "")
)</f>
        <v/>
      </c>
      <c r="IN43" s="46">
        <f>IF($DS43,
IF( AND(DE43&lt;&gt;"", ISERR(_xlfn.NUMBERVALUE(DE43))), "El valor de anticipos debe ser un número válido. ", "")
)</f>
        <v/>
      </c>
      <c r="IO43" s="46">
        <f>IF($DS43,
IF( AND(DF43&lt;&gt;"", ISERR(_xlfn.NUMBERVALUE(DF43))), "El valor de AFC debe ser un número válido. ", "")
)</f>
        <v/>
      </c>
      <c r="IP43" s="46">
        <f>IF($DS43,
IF( AND(DG43&lt;&gt;"", ISERR(_xlfn.NUMBERVALUE(DG43))), "El valor de rete-fuente debe ser un número válido. ", "")
)</f>
        <v/>
      </c>
      <c r="IQ43" s="46">
        <f>IF($DS43,
IF( AND(DH43&lt;&gt;"", ISERR(_xlfn.NUMBERVALUE(DH43))), "El valor de cooperativa de trabajo debe ser un número válido. ", "")
)</f>
        <v/>
      </c>
      <c r="IR43" s="46">
        <f>IF($DS43,
IF( AND(DI43&lt;&gt;"", ISERR(_xlfn.NUMBERVALUE(DI43))), "El valor de embargo fiscal debe ser un número válido. ", "")
)</f>
        <v/>
      </c>
      <c r="IS43" s="46">
        <f>IF($DS43,
IF( AND(DJ43&lt;&gt;"", ISERR(_xlfn.NUMBERVALUE(DJ43))), "El valor de educación debe ser un número válido. ", "")
)</f>
        <v/>
      </c>
      <c r="IT43" s="46">
        <f>IF($DS43,
IF( AND(DK43&lt;&gt;"", ISERR(_xlfn.NUMBERVALUE(DK43))), "El valor de reintegro debe ser un número válido. ", "")
)</f>
        <v/>
      </c>
      <c r="IU43" s="46">
        <f>IF($DS43,
IF( AND(DL43&lt;&gt;"", ISERR(_xlfn.NUMBERVALUE(DL43))), "El valor de deuda debe ser un número válido. ", "")
)</f>
        <v/>
      </c>
      <c r="IV43" s="46">
        <f>IF($DS43,
IF( AND(DM43&lt;&gt;"", ISERR(_xlfn.NUMBERVALUE(DM43))), "El valor de otras deducciones debe ser un número válido. ", "")
)</f>
        <v/>
      </c>
      <c r="IW43" s="46">
        <f>IF($DS43,
IF(DN43="","Debes escribir el valor de los devengos totales. ",
IF( ISERR(_xlfn.NUMBERVALUE(DN43)), "El valor de los devengos totales debe ser un número válido. ", "")
)
)</f>
        <v/>
      </c>
      <c r="IX43" s="46">
        <f>IF($DS43,
IF(DO43="","Debes escribir el valor de las deducciones totales. ",
IF( ISERR(_xlfn.NUMBERVALUE(DO43)), "El valor de las deducciones totales debe ser un número válido. ", "")
)
)</f>
        <v/>
      </c>
      <c r="IY43" s="46">
        <f>IF($DS43,
IF(DP43="","Debes escribir el valor del salario total. ",
IF( ISERR(_xlfn.NUMBERVALUE(DP43)), "El valor del salario total debe ser un número válido. ", "")
)
)</f>
        <v/>
      </c>
    </row>
    <row r="44">
      <c r="B44" s="48" t="n">
        <v>32</v>
      </c>
      <c r="C44" s="61">
        <f>IF(AND(DS44,DP44&lt;&gt;""),
IF(DQ44="","OK","Error"),
""
)</f>
        <v/>
      </c>
      <c r="D44" s="53" t="n"/>
      <c r="E44" s="52" t="n"/>
      <c r="F44" s="112" t="n"/>
      <c r="G44" s="52" t="n"/>
      <c r="H44" s="53" t="n"/>
      <c r="I44" s="52" t="n"/>
      <c r="J44" s="52" t="n"/>
      <c r="K44" s="53" t="n"/>
      <c r="L44" s="55" t="n"/>
      <c r="M44" s="108" t="n"/>
      <c r="N44" s="56" t="n"/>
      <c r="O44" s="52" t="n"/>
      <c r="P44" s="52" t="n"/>
      <c r="Q44" s="52" t="n"/>
      <c r="R44" s="52" t="n"/>
      <c r="S44" s="52" t="n"/>
      <c r="T44" s="53" t="n"/>
      <c r="U44" s="52" t="n"/>
      <c r="V44" s="52" t="n"/>
      <c r="W44" s="55" t="n"/>
      <c r="X44" s="55" t="n"/>
      <c r="Y44" s="52" t="n"/>
      <c r="Z44" s="55" t="n"/>
      <c r="AA44" s="52" t="n"/>
      <c r="AB44" s="53" t="n"/>
      <c r="AC44" s="53" t="n"/>
      <c r="AD44" s="53" t="n"/>
      <c r="AE44" s="177" t="n"/>
      <c r="AF44" s="113" t="n"/>
      <c r="AG44" s="177" t="n"/>
      <c r="AH44" s="178" t="n"/>
      <c r="AI44" s="178" t="n"/>
      <c r="AJ44" s="178" t="n"/>
      <c r="AK44" s="114" t="n"/>
      <c r="AL44" s="178" t="n"/>
      <c r="AM44" s="114" t="n"/>
      <c r="AN44" s="178" t="n"/>
      <c r="AO44" s="114" t="n"/>
      <c r="AP44" s="178" t="n"/>
      <c r="AQ44" s="114" t="n"/>
      <c r="AR44" s="178" t="n"/>
      <c r="AS44" s="114" t="n"/>
      <c r="AT44" s="178" t="n"/>
      <c r="AU44" s="114" t="n"/>
      <c r="AV44" s="178" t="n"/>
      <c r="AW44" s="114" t="n"/>
      <c r="AX44" s="178" t="n"/>
      <c r="AY44" s="114" t="n"/>
      <c r="AZ44" s="178" t="n"/>
      <c r="BA44" s="114" t="n"/>
      <c r="BB44" s="178" t="n"/>
      <c r="BC44" s="114" t="n"/>
      <c r="BD44" s="178" t="n"/>
      <c r="BE44" s="178" t="n"/>
      <c r="BF44" s="178" t="n"/>
      <c r="BG44" s="59" t="n"/>
      <c r="BH44" s="178" t="n"/>
      <c r="BI44" s="114" t="n"/>
      <c r="BJ44" s="53" t="n"/>
      <c r="BK44" s="178" t="n"/>
      <c r="BL44" s="114" t="n"/>
      <c r="BM44" s="178" t="n"/>
      <c r="BN44" s="114" t="n"/>
      <c r="BO44" s="178" t="n"/>
      <c r="BP44" s="178" t="n"/>
      <c r="BQ44" s="178" t="n"/>
      <c r="BR44" s="178" t="n"/>
      <c r="BS44" s="178" t="n"/>
      <c r="BT44" s="178" t="n"/>
      <c r="BU44" s="178" t="n"/>
      <c r="BV44" s="178" t="n"/>
      <c r="BW44" s="178" t="n"/>
      <c r="BX44" s="178" t="n"/>
      <c r="BY44" s="178" t="n"/>
      <c r="BZ44" s="178" t="n"/>
      <c r="CA44" s="178" t="n"/>
      <c r="CB44" s="178" t="n"/>
      <c r="CC44" s="178" t="n"/>
      <c r="CD44" s="178" t="n"/>
      <c r="CE44" s="178" t="n"/>
      <c r="CF44" s="178" t="n"/>
      <c r="CG44" s="178" t="n"/>
      <c r="CH44" s="178" t="n"/>
      <c r="CI44" s="178" t="n"/>
      <c r="CJ44" s="178" t="n"/>
      <c r="CK44" s="53" t="n"/>
      <c r="CL44" s="178" t="n"/>
      <c r="CM44" s="178" t="n"/>
      <c r="CN44" s="60" t="n"/>
      <c r="CO44" s="177" t="n"/>
      <c r="CP44" s="178" t="n"/>
      <c r="CQ44" s="60" t="n"/>
      <c r="CR44" s="177" t="n"/>
      <c r="CS44" s="178" t="n"/>
      <c r="CT44" s="59" t="n"/>
      <c r="CU44" s="178" t="n"/>
      <c r="CV44" s="59" t="n"/>
      <c r="CW44" s="178" t="n"/>
      <c r="CX44" s="59" t="n"/>
      <c r="CY44" s="178" t="n"/>
      <c r="CZ44" s="178" t="n"/>
      <c r="DA44" s="178" t="n"/>
      <c r="DB44" s="53" t="n"/>
      <c r="DC44" s="178" t="n"/>
      <c r="DD44" s="178" t="n"/>
      <c r="DE44" s="178" t="n"/>
      <c r="DF44" s="178" t="n"/>
      <c r="DG44" s="178" t="n"/>
      <c r="DH44" s="178" t="n"/>
      <c r="DI44" s="178" t="n"/>
      <c r="DJ44" s="178" t="n"/>
      <c r="DK44" s="178" t="n"/>
      <c r="DL44" s="178" t="n"/>
      <c r="DM44" s="178" t="n"/>
      <c r="DN44" s="177" t="n"/>
      <c r="DO44" s="177" t="n"/>
      <c r="DP44" s="177" t="n"/>
      <c r="DQ44" s="76">
        <f>IF(AND(DS44,DP44&lt;&gt;""),
CONCATENATE(DT44,DU44,DV44,DW44,DX44,DY44,DZ44,EA44,EB44,EC44,ED44,EE44,EF44,EG44,EH44,EI44,EJ44,EK44,EL44,EM44,EN44,EO44,EP44,EQ44,ES44,ET44,EU44,EV44,EW44,EX44,EY44,EZ44,FA44,FC44,FD44,FF44,FG44,FI44,FJ44,FL44,FM44,FO44,FP44,FR44,FS44,FU44,FV44,FX44,FY44,GA44,GB44,GD44,GE44,GF44,GH44,GI44,GJ44,GL44,GM44,GN44,GP44,GQ44,GS44,GT44,GU44,GV44,GW44,GX44,GY44,GZ44,HA44,HB44,HC44,HD44,HE44,HF44,HG44,HH44,HI44,HJ44,HK44,HL44,HM44,HN44,HO44,HQ44,HR44,HS44,HT44,HU44,HV44,HW44,HX44,HY44,IA44,IB44,IC44,ID44,IF44,IG44,IH44,II44,IK44,IL44,IM44,IN44,IO44,IP44,IQ44,IR44,IS44,IT44,IU44,IV44,IW44,IX44,IY44,IZ44),
""
)</f>
        <v/>
      </c>
      <c r="DR44" s="53" t="n"/>
      <c r="DS44" s="46">
        <f>CONCATENATE(D44,$E44,$F44,$G44,H44,$I44,$J44,K44,$L44,$M44,N44,$O44,$P44,$Q44,$R44,$S44,T44,$U44,$V44,$W44,$X44,$Y44,$Z44,$AA44,AB44,AC44,AD44,$AE44,$AF44,$AG44,AH44,AI44,AJ44,AK44,AL44,AM44,AN44,AO44,AP44,AQ44,AR44,AS44,AT44,AU44,AV44,AW44,AX44,AY44,AZ44,BA44,BB44,BC44,BD44,BE44,BF44,BG44,BH44,BI44,BJ44,BK44,BL44,BM44,BN44,BO44,BP44,BQ44,BR44,BS44,BT44,BU44,BV44,BW44,BX44,BY44,BZ44,CA44,CB44,CC44,CD44,CE44,CF44,CG44,CH44,CI44,CJ44,CK44,CL44,CM44,$CN44,$CO44,CP44,$CQ44,$CR44,CS44,CT44,CU44,CV44,CW44,CX44,CY44,CZ44,DA44,DB44,DC44,DD44,DE44,DF44,DG44,DH44,DI44,DJ44,DK44,DL44,DM44,$DN44,$DO44,$DP44,DR44)&lt;&gt;""</f>
        <v/>
      </c>
      <c r="DT44" s="46">
        <f>IF(AND($DS44,$E$4&lt;&gt;""),
IF(LEFT($E$4,2) = "1.",
IF(D44&lt;&gt;"","El CUNE sólo se envía en operaciones de novedad o ajuste. ",""),
IF(D44="","Debes escribir un CUNE válido para realizar operaciones de novedad o ajuste. ","")),
""
)</f>
        <v/>
      </c>
      <c r="DU44" s="46">
        <f>IF($DS44,
IF(E44="","Debes seleccionar el tipo de documento del empleado. ",
IF(_xlfn.IFNA(VLOOKUP(E44,TIPO_DE_DOCUMENTO,1,FALSE),-1)=-1,"El tipo de documento no es válido (por favor seleccionarlo de la lista). ","")
)
)</f>
        <v/>
      </c>
      <c r="DV44" s="46">
        <f>IF($DS44,
IF(F44="","Debes escribir el número de documento del empleado. ","")
)</f>
        <v/>
      </c>
      <c r="DW44" s="46">
        <f>IF($DS44,
IF(G44="","Debes escribir el primer nombre del empleado. ","")
)</f>
        <v/>
      </c>
      <c r="DY44" s="46">
        <f>IF($DS44,
IF(I44="","Debes escribir el primer apellido del empleado. ","")
)</f>
        <v/>
      </c>
      <c r="DZ44" s="46">
        <f>IF($DS44,
IF(J44="","Debes escribir el segundo apellido del empleado. ","")
)</f>
        <v/>
      </c>
      <c r="EB44" s="46">
        <f>IF($DS44,
IF(L44="","Debes escribir la fecha de ingreso del empleado. ",
IF(ISERR(DATE(YEAR(L44),MONTH(L44),DAY(L44))), "El valor ingresado en fecha de ingreso no tiene un formato válido. ","")
)
)</f>
        <v/>
      </c>
      <c r="EC44" s="46">
        <f>IF($DS44,
IF(M44="","Debes escribir el tiempo laborado. ",
IF( IFERROR(INT(M44),1.1) &lt;&gt; IFERROR(_xlfn.NUMBERVALUE(M44),1), "El valor de los días trabajados debe ser un número entero. ", "")
)
)</f>
        <v/>
      </c>
      <c r="ED44" s="46">
        <f>IF($DS44,
IF( AND(N44&lt;&gt;"", ISERR(DATE(YEAR(N44),MONTH(N44),DAY(N44))) ), "El valor ingresado en fecha de ingreso no tiene un formato válido. ",
IF( AND(N44&lt;&gt;"", $E$6&lt;&gt;"", DATE(YEAR(N44), MONTH(N44), 1) &lt;&gt; IFERROR(DATE(MID($E$6, 1, 4), MID($E$6, 6, 2),1), "1/1/1900") ), "La fecha de retiro debe estar dentro del período liquidado. ", "")
)
)</f>
        <v/>
      </c>
      <c r="EE44" s="46">
        <f>IF($DS44,
IF(O44="","Debes seleccionar el tipo de trabajador. ",
IF(_xlfn.IFNA(VLOOKUP(O44,TIPO_DE_TRABAJADOR,1,FALSE),-1)=-1,"El tipo de trabajador no es válido (por favor seleccionarlo de la lista). ","")
)
)</f>
        <v/>
      </c>
      <c r="EF44" s="46">
        <f>IF($DS44,
IF(P44="","Debes seleccionar si es un trabajador dependiente pensionado por vejez. ",
IF(_xlfn.IFNA(VLOOKUP(P44,SUBTIPO_DE_TRABAJADOR,1,FALSE),-1)=-1,"El tipo de trabajador dependiente pensionado por vejez no es válido (por favor seleccionarlo de la lista). ","")
)
)</f>
        <v/>
      </c>
      <c r="EG44" s="46">
        <f>IF($DS44,
IF(Q44="","Debes seleccionar el tipo de contrato del trabajador. ",
IF(_xlfn.IFNA(VLOOKUP(Q44,TIPO_DE_CONTRATO,1,FALSE),-1)=-1,"El tipo de contrato del trabajador no es válido (por favor seleccionarlo de la lista). ","")
)
)</f>
        <v/>
      </c>
      <c r="EH44" s="46">
        <f>IF($DS44,
IF(R44="","Debes seleccionar si es un salario integral. ",
IF(_xlfn.IFNA(VLOOKUP(R44,SI_NO,1,FALSE),-1)=-1,"Valor no válido para salario integral (por favor seleccionarlo de la lista). ","")
)
)</f>
        <v/>
      </c>
      <c r="EI44" s="46">
        <f>IF($DS44,
IF(S44="","Debes seleccionar si el trabajador realiza actividades de riesgo. ",
IF(_xlfn.IFNA(VLOOKUP(S44,SI_NO,1,FALSE),-1)=-1,"Valor no válido para actividad de alto riesgo (por favor seleccionarlo de la lista). ","")
)
)</f>
        <v/>
      </c>
      <c r="EK44" s="46">
        <f>IF($DS44,
IF(U44="","Debes escribir el código del municipio de residencia del trabajador. ",
IF(_xlfn.IFNA(VLOOKUP(U44,MUNICIPIO,1,FALSE),-1)=-1,"El municipio de residencia del trabajador es inválido (por favor seleccionarlo de la lista). ","")
)
)</f>
        <v/>
      </c>
      <c r="EL44" s="46">
        <f>IF($DS44,
IF(V44="","Debes escribir el la dirección de residendia del trabajador. ","")
)</f>
        <v/>
      </c>
      <c r="EM44" s="46">
        <f>IF($DS44,
IF(W44="","Debes escribir la fecha de inicio de la liquidación. ",
IF(ISERR(DATE(YEAR(W44),MONTH(W44),DAY(W44))),"El valor ingresado en fecha de inicio de liquidación no tiene un formato válido. ",
IF( AND($E$6&lt;&gt;"", DATE(YEAR(W44), MONTH(W44), 1) &lt;&gt; IFERROR(DATE(MID($E$6, 1, 4), MID($E$6, 6, 2),1), "1/1/1900") ), "La fecha de inicio de la liquidación debe estar dentro del período liquidado. ", "")
)
)
)</f>
        <v/>
      </c>
      <c r="EN44" s="46">
        <f>IF($DS44,
IF(X44="","Debes escribir la fecha de fin de la liquidación. ",
IF(ISERR(DATE(YEAR(X44),MONTH(X44),DAY(X44))),"El valor ingresado en fecha de fin de liquidación no tiene un formato válido. ",
IF( AND($E$6&lt;&gt;"", DATE(YEAR(X44), MONTH(X44), 1) &lt;&gt; IFERROR(DATE(MID($E$6, 1, 4), MID($E$6, 6, 2),1), "1/1/1900") ), "La fecha de fin de la liquidación debe estar dentro del período liquidado. ", "")
)
)
)</f>
        <v/>
      </c>
      <c r="EO44" s="46">
        <f>IF($DS44,
IF(Y44="","Debes escribir la frecuencia de pago del trabajador. ",
IF(_xlfn.IFNA(VLOOKUP(Y44,PERÍODO_DE_NÓMINA,1,FALSE),-1)=-1,"La frecuencia de pago es inválida (por favor seleccionarlo de la lista). ","")
)
)</f>
        <v/>
      </c>
      <c r="EP44" s="46">
        <f>IF($DS44,
IF(Z44="","Debes escribir la fecha de pago. ",
IF(ISERR(DATE(YEAR(Z44),MONTH(Z44),DAY(Z44))), "El valor ingresado en fecha de pago no tiene un formato válido. ","")
)
)</f>
        <v/>
      </c>
      <c r="EQ44" s="46">
        <f>IF($DS44,
IF(AA44="","Debes escribir el medio de pago. ",
IF(_xlfn.IFNA(VLOOKUP(AA44,MEDIOS_DE_PAGO,1,FALSE),-1)=-1,"El medio de pago es inválido (por favor seleccionarlo de la lista). ","")
)
)</f>
        <v/>
      </c>
      <c r="ER44" s="46">
        <f>OR(AA44='Tablas '!$T$4,AA44='Tablas '!$T$7,AA44='Tablas '!$T$8,AA44='Tablas '!$T$11)</f>
        <v/>
      </c>
      <c r="ES44" s="46">
        <f>IF(AND($DS44,ER44),
IF(AB44="","Debes escribir la entidad bancaria. ",""),
""
)</f>
        <v/>
      </c>
      <c r="ET44" s="46">
        <f>IF(AND($DS44,ER44),
IF(AC44="","Debes escribir el tipo de cuenta bancaria. ",
IF(_xlfn.IFNA(VLOOKUP(AC44,TIPO_DE_CUENTA,1,FALSE),-1)=-1,"El tipo de cuenta bancaria es inválida (por favor seleccionarlo de la lista). ","")
),
""
)</f>
        <v/>
      </c>
      <c r="EU44" s="46">
        <f>IF(AND($DS44,ER44),
IF(AD44="","Debes escribir el número de cuenta bancaria. ",""),
""
)</f>
        <v/>
      </c>
      <c r="EV44" s="46">
        <f>IF($DS44,
IF(AE44="","Debes escribir el valor del sueldo básico. ",
IF( ISERR(_xlfn.NUMBERVALUE(AE44)), "El valor del sueldo básico debe ser un número válido. ", "")
)
)</f>
        <v/>
      </c>
      <c r="EW44" s="46">
        <f>IF($DS44,
IF(AF44="","Debes escribir el número de días trabajados. ",
IF( IFERROR(INT(AF44),1.1) &lt;&gt; IFERROR(_xlfn.NUMBERVALUE(AF44),1), "La cantidad de días trabajados debe ser un número entero. ", "")
)
)</f>
        <v/>
      </c>
      <c r="EX44" s="46">
        <f>IF($DS44,
IF(AG44="","Debes escribir el valor del sueldo trabajado. ",
IF( ISERR(_xlfn.NUMBERVALUE(AG44)), "El valor del sueldo trabajado debe ser un número válido. ", "")
)
)</f>
        <v/>
      </c>
      <c r="EY44" s="46">
        <f>IF($DS44,
IF( AND(AH44&lt;&gt;"", ISERR(_xlfn.NUMBERVALUE(AH44))), "El valor del auxilio de transporte debe ser un número válido. ", "")
)</f>
        <v/>
      </c>
      <c r="EZ44" s="46">
        <f>IF($DS44,
IF( AND(AI44&lt;&gt;"", ISERR(_xlfn.NUMBERVALUE(AI44))), "El valor de viáticos salariales debe ser un número válido. ", "")
)</f>
        <v/>
      </c>
      <c r="FA44" s="46">
        <f>IF($DS44,
IF( AND(AJ44&lt;&gt;"", ISERR(_xlfn.NUMBERVALUE(AJ44))), "El valor de viáticos NO salariales debe ser un número válido. ", "")
)</f>
        <v/>
      </c>
      <c r="FB44" s="46">
        <f>CONCATENATE(AK44,AL44)&lt;&gt;""</f>
        <v/>
      </c>
      <c r="FC44" s="46">
        <f>IF(AND($DS44,FB44),
IF(AK44="","Debes escribir el número de horas extras diurnas. ",
IF( IFERROR(INT(AK44),1.1) &lt;&gt; IFERROR(_xlfn.NUMBERVALUE(AK44),1), "La cantidad de horas extras diurnas debe ser un número entero. ", "")
),
""
)</f>
        <v/>
      </c>
      <c r="FD44" s="46">
        <f>IF(AND($DS44,FB44),
IF(AL44="","Debes escribir el valor de las horas extras diurnas. ",
IF( ISERR(_xlfn.NUMBERVALUE(AL44)), "El valor de las horas extras duirnas debe ser un número válido. ", "")
),
""
)</f>
        <v/>
      </c>
      <c r="FE44" s="46">
        <f>CONCATENATE(AM44,AN44)&lt;&gt;""</f>
        <v/>
      </c>
      <c r="FF44" s="46">
        <f>IF(AND($DS44,FE44),
IF(AM44="","Debes escribir el número de horas extras nocturnas. ",
IF( IFERROR(INT(AM44),1.1) &lt;&gt; IFERROR(_xlfn.NUMBERVALUE(AM44),1), "La cantidad de horas extras nocturnas debe ser un número entero. ", "")
),
""
)</f>
        <v/>
      </c>
      <c r="FG44" s="46">
        <f>IF(AND($DS44,FE44),
IF(AN44="","Debes escribir el valor de las horas extras nocturnas. ",
IF( ISERR(_xlfn.NUMBERVALUE(AN44)), "El valor de las horas extras nocturnas debe ser un número válido. ", "")
),
""
)</f>
        <v/>
      </c>
      <c r="FH44" s="46">
        <f>CONCATENATE(AO44,AP44)&lt;&gt;""</f>
        <v/>
      </c>
      <c r="FI44" s="46">
        <f>IF(AND($DS44,FH44),
IF(AO44="","Debes escribir el número de horas extras diurnas dominicales y festivas. ",
IF( IFERROR(INT(AO44),1.1) &lt;&gt; IFERROR(_xlfn.NUMBERVALUE(AO44),1), "La cantidad de horas extras diurnas dominicales y festivas debe ser un número entero. ", "")
),
""
)</f>
        <v/>
      </c>
      <c r="FJ44" s="46">
        <f>IF(AND($DS44,FH44),
IF(AP44="","Debes escribir el valor de las horas extras diurnas dominicales y festivas. ",
IF( ISERR(_xlfn.NUMBERVALUE(AP44)), "El valor de las horas extras diurnas dominicales y festivas debe ser un número válido. ", "")
),
""
)</f>
        <v/>
      </c>
      <c r="FK44" s="46">
        <f>CONCATENATE(AQ44,AR44)&lt;&gt;""</f>
        <v/>
      </c>
      <c r="FL44" s="46">
        <f>IF(AND($DS44,FK44),
IF(AQ44="","Debes escribir el número de horas extras nocturnas dominicales y festivas. ",
IF( IFERROR(INT(AQ44),1.1) &lt;&gt; IFERROR(_xlfn.NUMBERVALUE(AQ44),1), "La cantidad de horas extras nocturnas dominicales y festivas debe ser un número entero. ", "")
),
""
)</f>
        <v/>
      </c>
      <c r="FM44" s="46">
        <f>IF(AND($DS44,FK44),
IF(AR44="","Debes escribir el valor de las horas extras nocturnas dominicales y festivas. ",
IF( ISERR(_xlfn.NUMBERVALUE(AR44)), "El valor de las horas extras nocturnas dominicales y festivas debe ser un número válido. ", "")
),
""
)</f>
        <v/>
      </c>
      <c r="FN44" s="46">
        <f>CONCATENATE(AS44,AT44)&lt;&gt;""</f>
        <v/>
      </c>
      <c r="FO44" s="46">
        <f>IF(AND($DS44,FN44),
IF(AS44="","Debes escribir el número de horas recargo nocturno. ",
IF( IFERROR(INT(AS44),1.1) &lt;&gt; IFERROR(_xlfn.NUMBERVALUE(AS44),1), "La cantidad de horas recargo nocturno debe ser un número entero. ", "")
),
""
)</f>
        <v/>
      </c>
      <c r="FP44" s="46">
        <f>IF(AND($DS44,FN44),
IF(AT44="","Debes escribir el valor de las horas recargo nocturno. ",
IF( ISERR(_xlfn.NUMBERVALUE(AT44)), "El valor de las horas recargo nocturno debe ser un número válido. ", "")
),
""
)</f>
        <v/>
      </c>
      <c r="FQ44" s="46">
        <f>CONCATENATE(AU44,AV44)&lt;&gt;""</f>
        <v/>
      </c>
      <c r="FR44" s="46">
        <f>IF(AND($DS44,FQ44),
IF(AU44="","Debes escribir el número de horas recargo diurno dominical y festivo. ",
IF( IFERROR(INT(AU44),1.1) &lt;&gt; IFERROR(_xlfn.NUMBERVALUE(AU44),1), "La cantidad de horas recargo diurno dominical y festivo debe ser un número entero. ", "")
),
""
)</f>
        <v/>
      </c>
      <c r="FS44" s="46">
        <f>IF(AND($DS44,FQ44),
IF(AV44="","Debes escribir el valor de las horas recargo diurno dominical y festivo. ",
IF( ISERR(_xlfn.NUMBERVALUE(AV44)), "El valor de las horas recargo diurno dominical y festivo debe ser un número válido. ", "")
),
""
)</f>
        <v/>
      </c>
      <c r="FT44" s="46">
        <f>CONCATENATE(AW44,AX44)&lt;&gt;""</f>
        <v/>
      </c>
      <c r="FU44" s="46">
        <f>IF(AND($DS44,FT44),
IF(AW44="","Debes escribir el número de horas recargo nocturno dominical y festivo. ",
IF( IFERROR(INT(AW44),1.1) &lt;&gt; IFERROR(_xlfn.NUMBERVALUE(AW44),1), "La cantidad de horas recargo nocturno dominical y festivo debe ser un número entero. ", "")
),
""
)</f>
        <v/>
      </c>
      <c r="FV44" s="46">
        <f>IF(AND($DS44,FT44),
IF(AX44="","Debes escribir el valor de las horas recargo nocturno dominical y festivo. ",
IF( ISERR(_xlfn.NUMBERVALUE(AX44)), "El valor de las horas recargo nocturno dominical y festivo debe ser un número válido. ", "")
),
""
)</f>
        <v/>
      </c>
      <c r="FW44" s="46">
        <f>CONCATENATE(AY44,AZ44)&lt;&gt;""</f>
        <v/>
      </c>
      <c r="FX44" s="46">
        <f>IF(AND($DS44,FW44),
IF(AY44="","Debes escribir el número de días de vacaciones comunes. ",
IF( IFERROR(INT(AY44),1.1) &lt;&gt; IFERROR(_xlfn.NUMBERVALUE(AY44),1), "La cantidad de días de vacaciones comunes debe ser un número entero. ", "")
),
""
)</f>
        <v/>
      </c>
      <c r="FY44" s="46">
        <f>IF(AND($DS44,FW44),
IF(AZ44="","Debes escribir el valor de las vacaciones comunes. ",
IF( ISERR(_xlfn.NUMBERVALUE(AZ44)), "El valor de las vacaciones comunes debe ser un número válido. ", "")
),
""
)</f>
        <v/>
      </c>
      <c r="FZ44" s="46">
        <f>CONCATENATE(BA44,BB44)&lt;&gt;""</f>
        <v/>
      </c>
      <c r="GA44" s="46">
        <f>IF(AND($DS44,FZ44),
IF(BA44="","Debes escribir el número de días de vacaciones compensadas. ",
IF( IFERROR(INT(BA44),1.1) &lt;&gt; IFERROR(_xlfn.NUMBERVALUE(BA44),1), "La cantidad de días de vacaciones compensadas debe ser un número entero. ", "")
),
""
)</f>
        <v/>
      </c>
      <c r="GB44" s="46">
        <f>IF(AND($DS44,FZ44),
IF(BB44="","Debes escribir el valor de las vacaciones compensadas. ",
IF( ISERR(_xlfn.NUMBERVALUE(BB44)), "El valor de las vacaciones compensadas debe ser un número válido. ", "")
),
""
)</f>
        <v/>
      </c>
      <c r="GC44" s="46">
        <f>CONCATENATE(BC44,BD44)&lt;&gt;""</f>
        <v/>
      </c>
      <c r="GD44" s="46">
        <f>IF(AND($DS44,GC44),
IF(BC44="","Debes escribir el número de días de prima salarial. ",
IF( IFERROR(INT(BC44),1.1) &lt;&gt; IFERROR(_xlfn.NUMBERVALUE(BC44),1), "La cantidad de días de prima salarial debe ser un número entero. ", "")
),
""
)</f>
        <v/>
      </c>
      <c r="GE44" s="46">
        <f>IF(AND($DS44,GC44),
IF(BD44="","Debes escribir el valor de los días de prima salarial. ",
IF( ISERR(_xlfn.NUMBERVALUE(BD44)), "El valor de los días de prima salarial debe ser un número válido. ", "")
),
""
)</f>
        <v/>
      </c>
      <c r="GF44" s="46">
        <f>IF($DS44,
IF( AND(BE44&lt;&gt;"", ISERR(_xlfn.NUMBERVALUE(BE44))), "El valor de la prima NO saliarial debe ser un número válido. ", "")
)</f>
        <v/>
      </c>
      <c r="GG44" s="46">
        <f>CONCATENATE(BF44,BG44,BH44)&lt;&gt;""</f>
        <v/>
      </c>
      <c r="GH44" s="46">
        <f>IF(AND($DS44,GG44),
IF(BF44="","Debes escribir el valor de las cesantías. ",
IF( ISERR(_xlfn.NUMBERVALUE(BF44)), "El valor de las cesantías debe ser un número válido. ", "")
),
""
)</f>
        <v/>
      </c>
      <c r="GI44" s="46">
        <f>IF(AND($DS44,GG44),
IF(BG44="","Debes escribir el % de cesantías. ",
IF( ISERR(_xlfn.NUMBERVALUE(BG44)), "El % de cesantías debe ser un número válido. ", "")
),
""
)</f>
        <v/>
      </c>
      <c r="GJ44" s="46">
        <f>IF(AND($DS44,GG44),
IF(BH44="","Debes escribir el valor de intereses de cesantías. ",
IF( ISERR(_xlfn.NUMBERVALUE(BH44)), "El valor de intereses de cesantías debe ser un número válido. ", "")
),
""
)</f>
        <v/>
      </c>
      <c r="GK44" s="46">
        <f>CONCATENATE(BI44,BJ44,BK44)&lt;&gt;""</f>
        <v/>
      </c>
      <c r="GL44" s="46">
        <f>IF(AND($DS44,GK44),
IF(BI44="","Debes escribir el número de días de incapacidad. ",
IF( IFERROR(INT(BI44),1.1) &lt;&gt; IFERROR(_xlfn.NUMBERVALUE(BI44),1), "La cantidad de días de incapacidad debe ser un número entero. ", "")
),
""
)</f>
        <v/>
      </c>
      <c r="GM44" s="46">
        <f>IF(AND($DS44,GK44),
IF(BJ44="","Debes escribir el tipo de incapacidad. ",
IF(_xlfn.IFNA(VLOOKUP(BJ44,TIPO_DE_INCAPACIDAD,1,FALSE),-1)=-1,"El tipo de incapacidad es inválida (por favor seleccionarlo de la lista). ","")
),
""
)</f>
        <v/>
      </c>
      <c r="GN44" s="46">
        <f>IF(AND($DS44,GK44),
IF(BK44="","Debes escribir el valor de la incapacidad. ",
IF( ISERR(_xlfn.NUMBERVALUE(BK44)), "El valor de la incapacidad debe ser un número válido. ", "")
),
""
)</f>
        <v/>
      </c>
      <c r="GO44" s="46">
        <f>CONCATENATE(BL44,BM44)&lt;&gt;""</f>
        <v/>
      </c>
      <c r="GP44" s="46">
        <f>IF(AND($DS44,GO44),
IF(BL44="","Debes escribir el número de días de licencia de maternidad o paternidad. ",
IF( IFERROR(INT(BL44),1.1) &lt;&gt; IFERROR(_xlfn.NUMBERVALUE(BL44),1), "La cantidad de días de licencia de maternidad o paternidad debe ser un número entero. ", "")
),
""
)</f>
        <v/>
      </c>
      <c r="GQ44" s="46">
        <f>IF(AND($DS44,GO44),
IF(BM44="","Debes escribir el valor de la licencia de maternidad o paternidad. ",
IF( ISERR(_xlfn.NUMBERVALUE(BM44)), "El valor de la licencia de maternidad o paternidad debe ser un número válido. ", "")
),
""
)</f>
        <v/>
      </c>
      <c r="GR44" s="46">
        <f>CONCATENATE(BN44,BO44)&lt;&gt;""</f>
        <v/>
      </c>
      <c r="GS44" s="46">
        <f>IF(AND($DS44,GR44),
IF(BN44="","Debes escribir el número de días de licencia remunerada. ",
IF( IFERROR(INT(BN44),1.1) &lt;&gt; IFERROR(_xlfn.NUMBERVALUE(BN44),1), "La cantidad de días de licencia remunerada debe ser un número entero. ", "")
),
""
)</f>
        <v/>
      </c>
      <c r="GT44" s="46">
        <f>IF(AND($DS44,GR44),
IF(BO44="","Debes escribir el valor de la licencia remunerada. ",
IF( ISERR(_xlfn.NUMBERVALUE(BO44)), "El valor de la licencia remunerada debe ser un número válido. ", "")
),
""
)</f>
        <v/>
      </c>
      <c r="GU44" s="46">
        <f>IF($DS44,
IF( AND(BP44&lt;&gt;"", ISERR(_xlfn.NUMBERVALUE(BP44))), "El valor de la licencia NO remunerada debe ser un número válido. ", "")
)</f>
        <v/>
      </c>
      <c r="GV44" s="46">
        <f>IF($DS44,
IF( AND(BQ44&lt;&gt;"", ISERR(_xlfn.NUMBERVALUE(BQ44))), "El valor de auxilios salariales debe ser un número válido. ", "")
)</f>
        <v/>
      </c>
      <c r="GW44" s="46">
        <f>IF($DS44,
IF( AND(BR44&lt;&gt;"", ISERR(_xlfn.NUMBERVALUE(BR44))), "El valor de auxilios NO salariales debe ser un número válido. ", "")
)</f>
        <v/>
      </c>
      <c r="GX44" s="46">
        <f>IF($DS44,
IF( AND(BS44&lt;&gt;"", ISERR(_xlfn.NUMBERVALUE(BS44))), "El valor de bonos salariales debe ser un número válido. ", "")
)</f>
        <v/>
      </c>
      <c r="GY44" s="46">
        <f>IF($DS44,
IF( AND(BT44&lt;&gt;"", ISERR(_xlfn.NUMBERVALUE(BT44))), "El valor de bonos NO salariales debe ser un número válido. ", "")
)</f>
        <v/>
      </c>
      <c r="GZ44" s="46">
        <f>IF($DS44,
IF( AND(BU44&lt;&gt;"", ISERR(_xlfn.NUMBERVALUE(BU44))), "El valor de bonos salariales de alimentación debe ser un número válido. ", "")
)</f>
        <v/>
      </c>
      <c r="HA44" s="46">
        <f>IF($DS44,
IF( AND(BV44&lt;&gt;"", ISERR(_xlfn.NUMBERVALUE(BV44))), "El valor de bonos NO salariales de alimentación debe ser un número válido. ", "")
)</f>
        <v/>
      </c>
      <c r="HB44" s="46">
        <f>IF($DS44,
IF( AND(BW44&lt;&gt;"", ISERR(_xlfn.NUMBERVALUE(BW44))), "El valor de bonificaciones salariales debe ser un número válido. ", "")
)</f>
        <v/>
      </c>
      <c r="HC44" s="46">
        <f>IF($DS44,
IF( AND(BX44&lt;&gt;"", ISERR(_xlfn.NUMBERVALUE(BX44))), "El valor de bonificaciones NO salariales debe ser un número válido. ", "")
)</f>
        <v/>
      </c>
      <c r="HD44" s="46">
        <f>IF($DS44,
IF( AND(BY44&lt;&gt;"", ISERR(_xlfn.NUMBERVALUE(BY44))), "El valor de compensaciones ordinarias debe ser un número válido. ", "")
)</f>
        <v/>
      </c>
      <c r="HE44" s="46">
        <f>IF($DS44,
IF( AND(BZ44&lt;&gt;"", ISERR(_xlfn.NUMBERVALUE(BZ44))), "El valor de compensaciones extraordinarias debe ser un número válido. ", "")
)</f>
        <v/>
      </c>
      <c r="HF44" s="46">
        <f>IF($DS44,
IF( AND(CA44&lt;&gt;"", ISERR(_xlfn.NUMBERVALUE(CA44))), "El valor de comisiones debe ser un número válido. ", "")
)</f>
        <v/>
      </c>
      <c r="HG44" s="46">
        <f>IF($DS44,
IF( AND(CB44&lt;&gt;"", ISERR(_xlfn.NUMBERVALUE(CB44))), "El valor de ausencia por huega debe ser un número válido. ", "")
)</f>
        <v/>
      </c>
      <c r="HH44" s="46">
        <f>IF($DS44,
IF( AND(CC44&lt;&gt;"", ISERR(_xlfn.NUMBERVALUE(CC44))), "El valor de anticipos debe ser un número válido. ", "")
)</f>
        <v/>
      </c>
      <c r="HI44" s="46">
        <f>IF($DS44,
IF( AND(CD44&lt;&gt;"", ISERR(_xlfn.NUMBERVALUE(CD44))), "El valor de pagos a terceros debe ser un número válido. ", "")
)</f>
        <v/>
      </c>
      <c r="HJ44" s="46">
        <f>IF($DS44,
IF( AND(CE44&lt;&gt;"", ISERR(_xlfn.NUMBERVALUE(CE44))), "El valor de dotación debe ser un número válido. ", "")
)</f>
        <v/>
      </c>
      <c r="HK44" s="46">
        <f>IF($DS44,
IF( AND(CF44&lt;&gt;"", ISERR(_xlfn.NUMBERVALUE(CF44))), "El valor de apoyo sostenibilidad debe ser un número válido. ", "")
)</f>
        <v/>
      </c>
      <c r="HL44" s="46">
        <f>IF($DS44,
IF( AND(CG44&lt;&gt;"", ISERR(_xlfn.NUMBERVALUE(CG44))), "El valor de teletrabajo debe ser un número válido. ", "")
)</f>
        <v/>
      </c>
      <c r="HM44" s="46">
        <f>IF($DS44,
IF( AND(CH44&lt;&gt;"", ISERR(_xlfn.NUMBERVALUE(CH44))), "El valor de bonificación de retiro debe ser un número válido. ", "")
)</f>
        <v/>
      </c>
      <c r="HN44" s="46">
        <f>IF($DS44,
IF( AND(CI44&lt;&gt;"", ISERR(_xlfn.NUMBERVALUE(CI44))), "El valor de indemnización de retiro debe ser un número válido. ", "")
)</f>
        <v/>
      </c>
      <c r="HO44" s="46">
        <f>IF($DS44,
IF( AND(CJ44&lt;&gt;"", ISERR(_xlfn.NUMBERVALUE(CJ44))), "El valor de reintegros debe ser un número válido. ", "")
)</f>
        <v/>
      </c>
      <c r="HP44" s="46">
        <f>CONCATENATE(CK44,CL44,CM44)&lt;&gt;""</f>
        <v/>
      </c>
      <c r="HQ44" s="46">
        <f>IF(AND($DS44,HP44),
IF(CK44="","Debes escribir la descripción de otro concepto no categorizado. ",""),
""
)</f>
        <v/>
      </c>
      <c r="HR44" s="46">
        <f>IF(AND($DS44,HP44),
IF(CONCATENATE(CL44,CM44)="","Debes escribir al menos un valor de concepto no categorizado (salarial o no salarial). ",
IF(ISERR(_xlfn.NUMBERVALUE(CL44)),"El valor salarial concepto no categorizado debe ser un número válido. ","")
),
""
)</f>
        <v/>
      </c>
      <c r="HS44" s="46">
        <f>IF(AND($DS44,HP44),
IF(CONCATENATE(CL44,CM44)="","Debes escribir al menos un valor de concepto no categorizado (salarial o no salarial). ",
IF(ISERR(_xlfn.NUMBERVALUE(CM44)),"El valor NO salarial concepto no categorizado debe ser un número válido. ","")
),
""
)</f>
        <v/>
      </c>
      <c r="HT44" s="46">
        <f>IF($DS44,
IF(CN44="","Debes escribir el porcentaje del aporte a salud. ",
IF( ISERR(_xlfn.NUMBERVALUE(CN44)), "El valor del porcentaje del aporte a salud debe ser un número válido. ", "")
)
)</f>
        <v/>
      </c>
      <c r="HU44" s="46">
        <f>IF($DS44,
IF(CO44="","Debes escribir el valor del aporte a salud. ",
IF( ISERR(_xlfn.NUMBERVALUE(CO44)), "El valor del aporte a salud debe ser un número válido. ", "")
)
)</f>
        <v/>
      </c>
      <c r="HV44" s="46">
        <f>IF($DS44,
IF( AND(CP44&lt;&gt;"", ISERR(_xlfn.NUMBERVALUE(CP44))), "El valor plan complementario debe ser un número válido. ", "")
)</f>
        <v/>
      </c>
      <c r="HW44" s="46">
        <f>IF($DS44,
IF(CQ44="","Debes escribir el porcentaje del aporte a pensión. ",
IF( ISERR(_xlfn.NUMBERVALUE(CQ44)), "El valor del porcentaje del aporte a pensión debe ser un número válido. ", "")
)
)</f>
        <v/>
      </c>
      <c r="HX44" s="46">
        <f>IF($DS44,
IF(CR44="","Debes escribir el valor del aporte a pensión. ",
IF( ISERR(_xlfn.NUMBERVALUE(CR44)), "El valor del aporte a salud debe ser un número válido. ", "")
)
)</f>
        <v/>
      </c>
      <c r="HY44" s="46">
        <f>IF($DS44,
IF( AND(CS44&lt;&gt;"", ISERR(_xlfn.NUMBERVALUE(CS44))), "El valor pensión voluntaria debe ser un número válido. ", "")
)</f>
        <v/>
      </c>
      <c r="HZ44" s="46">
        <f>CONCATENATE(CT44,CU44,CV44,CW44)&lt;&gt;""</f>
        <v/>
      </c>
      <c r="IA44" s="46">
        <f>IF(AND($DS44,HZ44),
IF(CT44="","Debes escribir el % del fondo de seguridad pensional. ",
IF( ISERR(_xlfn.NUMBERVALUE(CT44)), "El % del fondo de seguridad debe ser un número válido. ", "")
),
""
)</f>
        <v/>
      </c>
      <c r="IB44" s="46">
        <f>IF(AND($DS44,HZ44),
IF(CU44="","Debes escribir el valor del aporte al fondo de solidaridad pensional. ",
IF( ISERR(_xlfn.NUMBERVALUE(CU44)), "El valor del aporte al fondo de solidaridad pensional debe ser un número válido. ", "")
),
""
)</f>
        <v/>
      </c>
      <c r="IC44" s="46">
        <f>IF(AND($DS44,HZ44),
IF(CV44="","Debes escribir el % del fondo de subsistencia. ",
IF( ISERR(_xlfn.NUMBERVALUE(CV44)), "El % del fondo de subsistencia debe ser un número válido. ", "")
),
""
)</f>
        <v/>
      </c>
      <c r="ID44" s="46">
        <f>IF(AND($DS44,HZ44),
IF(CW44="","Debes escribir el valor del fondo de subsistencia. ",
IF( ISERR(_xlfn.NUMBERVALUE(CW44)), "El valor del fondo de subsistencia debe ser un número válido. ", "")
),
""
)</f>
        <v/>
      </c>
      <c r="IE44" s="46">
        <f>CONCATENATE(CX44,CY44)&lt;&gt;""</f>
        <v/>
      </c>
      <c r="IF44" s="46">
        <f>IF(AND($DS44,IE44),
IF(CX44="","Debes escribir el % de sindicato. ",
IF( ISERR(_xlfn.NUMBERVALUE(CX44)), "El % de sindicato debe ser un número válido. ", "")
),
""
)</f>
        <v/>
      </c>
      <c r="IG44" s="46">
        <f>IF(AND($DS44,IE44),
IF(CY44="","Debes escribir el valor del sindicato. ",
IF( ISERR(_xlfn.NUMBERVALUE(CY44)), "El valor del sindicato debe ser un número válido. ", "")
),
""
)</f>
        <v/>
      </c>
      <c r="IH44" s="46">
        <f>IF($DS44,
IF( AND(CZ44&lt;&gt;"", ISERR(_xlfn.NUMBERVALUE(CZ44))), "El valor de sanción pública debe ser un número válido. ", "")
)</f>
        <v/>
      </c>
      <c r="II44" s="46">
        <f>IF($DS44,
IF( AND(DA44&lt;&gt;"", ISERR(_xlfn.NUMBERVALUE(DA44))), "El valor de sanción privada debe ser un número válido. ", "")
)</f>
        <v/>
      </c>
      <c r="IJ44" s="46">
        <f>CONCATENATE(DB44,DC44)&lt;&gt;""</f>
        <v/>
      </c>
      <c r="IK44" s="46">
        <f>IF(AND($DS44,IJ44),
IF(DB44="","Debes escribir la descripción de libranza. ",""),
""
)</f>
        <v/>
      </c>
      <c r="IL44" s="46">
        <f>IF(AND($DS44,IJ44),
IF(DC44="","Debes escribir la cuota libranza. ",
IF(ISERR(_xlfn.NUMBERVALUE(DC44)),"El valor de la cuota libranza debe ser un número válido. ","")
),
""
)</f>
        <v/>
      </c>
      <c r="IM44" s="46">
        <f>IF($DS44,
IF( AND(DD44&lt;&gt;"", ISERR(_xlfn.NUMBERVALUE(DD44))), "El valor de pagos a terceros debe ser un número válido. ", "")
)</f>
        <v/>
      </c>
      <c r="IN44" s="46">
        <f>IF($DS44,
IF( AND(DE44&lt;&gt;"", ISERR(_xlfn.NUMBERVALUE(DE44))), "El valor de anticipos debe ser un número válido. ", "")
)</f>
        <v/>
      </c>
      <c r="IO44" s="46">
        <f>IF($DS44,
IF( AND(DF44&lt;&gt;"", ISERR(_xlfn.NUMBERVALUE(DF44))), "El valor de AFC debe ser un número válido. ", "")
)</f>
        <v/>
      </c>
      <c r="IP44" s="46">
        <f>IF($DS44,
IF( AND(DG44&lt;&gt;"", ISERR(_xlfn.NUMBERVALUE(DG44))), "El valor de rete-fuente debe ser un número válido. ", "")
)</f>
        <v/>
      </c>
      <c r="IQ44" s="46">
        <f>IF($DS44,
IF( AND(DH44&lt;&gt;"", ISERR(_xlfn.NUMBERVALUE(DH44))), "El valor de cooperativa de trabajo debe ser un número válido. ", "")
)</f>
        <v/>
      </c>
      <c r="IR44" s="46">
        <f>IF($DS44,
IF( AND(DI44&lt;&gt;"", ISERR(_xlfn.NUMBERVALUE(DI44))), "El valor de embargo fiscal debe ser un número válido. ", "")
)</f>
        <v/>
      </c>
      <c r="IS44" s="46">
        <f>IF($DS44,
IF( AND(DJ44&lt;&gt;"", ISERR(_xlfn.NUMBERVALUE(DJ44))), "El valor de educación debe ser un número válido. ", "")
)</f>
        <v/>
      </c>
      <c r="IT44" s="46">
        <f>IF($DS44,
IF( AND(DK44&lt;&gt;"", ISERR(_xlfn.NUMBERVALUE(DK44))), "El valor de reintegro debe ser un número válido. ", "")
)</f>
        <v/>
      </c>
      <c r="IU44" s="46">
        <f>IF($DS44,
IF( AND(DL44&lt;&gt;"", ISERR(_xlfn.NUMBERVALUE(DL44))), "El valor de deuda debe ser un número válido. ", "")
)</f>
        <v/>
      </c>
      <c r="IV44" s="46">
        <f>IF($DS44,
IF( AND(DM44&lt;&gt;"", ISERR(_xlfn.NUMBERVALUE(DM44))), "El valor de otras deducciones debe ser un número válido. ", "")
)</f>
        <v/>
      </c>
      <c r="IW44" s="46">
        <f>IF($DS44,
IF(DN44="","Debes escribir el valor de los devengos totales. ",
IF( ISERR(_xlfn.NUMBERVALUE(DN44)), "El valor de los devengos totales debe ser un número válido. ", "")
)
)</f>
        <v/>
      </c>
      <c r="IX44" s="46">
        <f>IF($DS44,
IF(DO44="","Debes escribir el valor de las deducciones totales. ",
IF( ISERR(_xlfn.NUMBERVALUE(DO44)), "El valor de las deducciones totales debe ser un número válido. ", "")
)
)</f>
        <v/>
      </c>
      <c r="IY44" s="46">
        <f>IF($DS44,
IF(DP44="","Debes escribir el valor del salario total. ",
IF( ISERR(_xlfn.NUMBERVALUE(DP44)), "El valor del salario total debe ser un número válido. ", "")
)
)</f>
        <v/>
      </c>
    </row>
    <row r="45">
      <c r="B45" s="48" t="n">
        <v>33</v>
      </c>
      <c r="C45" s="61">
        <f>IF(AND(DS45,DP45&lt;&gt;""),
IF(DQ45="","OK","Error"),
""
)</f>
        <v/>
      </c>
      <c r="D45" s="53" t="n"/>
      <c r="E45" s="52" t="n"/>
      <c r="F45" s="112" t="n"/>
      <c r="G45" s="52" t="n"/>
      <c r="H45" s="53" t="n"/>
      <c r="I45" s="52" t="n"/>
      <c r="J45" s="52" t="n"/>
      <c r="K45" s="53" t="n"/>
      <c r="L45" s="55" t="n"/>
      <c r="M45" s="108" t="n"/>
      <c r="N45" s="56" t="n"/>
      <c r="O45" s="52" t="n"/>
      <c r="P45" s="52" t="n"/>
      <c r="Q45" s="52" t="n"/>
      <c r="R45" s="52" t="n"/>
      <c r="S45" s="52" t="n"/>
      <c r="T45" s="53" t="n"/>
      <c r="U45" s="52" t="n"/>
      <c r="V45" s="52" t="n"/>
      <c r="W45" s="55" t="n"/>
      <c r="X45" s="55" t="n"/>
      <c r="Y45" s="52" t="n"/>
      <c r="Z45" s="55" t="n"/>
      <c r="AA45" s="52" t="n"/>
      <c r="AB45" s="53" t="n"/>
      <c r="AC45" s="53" t="n"/>
      <c r="AD45" s="53" t="n"/>
      <c r="AE45" s="177" t="n"/>
      <c r="AF45" s="113" t="n"/>
      <c r="AG45" s="177" t="n"/>
      <c r="AH45" s="178" t="n"/>
      <c r="AI45" s="178" t="n"/>
      <c r="AJ45" s="178" t="n"/>
      <c r="AK45" s="114" t="n"/>
      <c r="AL45" s="178" t="n"/>
      <c r="AM45" s="114" t="n"/>
      <c r="AN45" s="178" t="n"/>
      <c r="AO45" s="114" t="n"/>
      <c r="AP45" s="178" t="n"/>
      <c r="AQ45" s="114" t="n"/>
      <c r="AR45" s="178" t="n"/>
      <c r="AS45" s="114" t="n"/>
      <c r="AT45" s="178" t="n"/>
      <c r="AU45" s="114" t="n"/>
      <c r="AV45" s="178" t="n"/>
      <c r="AW45" s="114" t="n"/>
      <c r="AX45" s="178" t="n"/>
      <c r="AY45" s="114" t="n"/>
      <c r="AZ45" s="178" t="n"/>
      <c r="BA45" s="114" t="n"/>
      <c r="BB45" s="178" t="n"/>
      <c r="BC45" s="114" t="n"/>
      <c r="BD45" s="178" t="n"/>
      <c r="BE45" s="178" t="n"/>
      <c r="BF45" s="178" t="n"/>
      <c r="BG45" s="59" t="n"/>
      <c r="BH45" s="178" t="n"/>
      <c r="BI45" s="114" t="n"/>
      <c r="BJ45" s="53" t="n"/>
      <c r="BK45" s="178" t="n"/>
      <c r="BL45" s="114" t="n"/>
      <c r="BM45" s="178" t="n"/>
      <c r="BN45" s="114" t="n"/>
      <c r="BO45" s="178" t="n"/>
      <c r="BP45" s="178" t="n"/>
      <c r="BQ45" s="178" t="n"/>
      <c r="BR45" s="178" t="n"/>
      <c r="BS45" s="178" t="n"/>
      <c r="BT45" s="178" t="n"/>
      <c r="BU45" s="178" t="n"/>
      <c r="BV45" s="178" t="n"/>
      <c r="BW45" s="178" t="n"/>
      <c r="BX45" s="178" t="n"/>
      <c r="BY45" s="178" t="n"/>
      <c r="BZ45" s="178" t="n"/>
      <c r="CA45" s="178" t="n"/>
      <c r="CB45" s="178" t="n"/>
      <c r="CC45" s="178" t="n"/>
      <c r="CD45" s="178" t="n"/>
      <c r="CE45" s="178" t="n"/>
      <c r="CF45" s="178" t="n"/>
      <c r="CG45" s="178" t="n"/>
      <c r="CH45" s="178" t="n"/>
      <c r="CI45" s="178" t="n"/>
      <c r="CJ45" s="178" t="n"/>
      <c r="CK45" s="53" t="n"/>
      <c r="CL45" s="178" t="n"/>
      <c r="CM45" s="178" t="n"/>
      <c r="CN45" s="60" t="n"/>
      <c r="CO45" s="177" t="n"/>
      <c r="CP45" s="178" t="n"/>
      <c r="CQ45" s="60" t="n"/>
      <c r="CR45" s="177" t="n"/>
      <c r="CS45" s="178" t="n"/>
      <c r="CT45" s="59" t="n"/>
      <c r="CU45" s="178" t="n"/>
      <c r="CV45" s="59" t="n"/>
      <c r="CW45" s="178" t="n"/>
      <c r="CX45" s="59" t="n"/>
      <c r="CY45" s="178" t="n"/>
      <c r="CZ45" s="178" t="n"/>
      <c r="DA45" s="178" t="n"/>
      <c r="DB45" s="53" t="n"/>
      <c r="DC45" s="178" t="n"/>
      <c r="DD45" s="178" t="n"/>
      <c r="DE45" s="178" t="n"/>
      <c r="DF45" s="178" t="n"/>
      <c r="DG45" s="178" t="n"/>
      <c r="DH45" s="178" t="n"/>
      <c r="DI45" s="178" t="n"/>
      <c r="DJ45" s="178" t="n"/>
      <c r="DK45" s="178" t="n"/>
      <c r="DL45" s="178" t="n"/>
      <c r="DM45" s="178" t="n"/>
      <c r="DN45" s="177" t="n"/>
      <c r="DO45" s="177" t="n"/>
      <c r="DP45" s="177" t="n"/>
      <c r="DQ45" s="76">
        <f>IF(AND(DS45,DP45&lt;&gt;""),
CONCATENATE(DT45,DU45,DV45,DW45,DX45,DY45,DZ45,EA45,EB45,EC45,ED45,EE45,EF45,EG45,EH45,EI45,EJ45,EK45,EL45,EM45,EN45,EO45,EP45,EQ45,ES45,ET45,EU45,EV45,EW45,EX45,EY45,EZ45,FA45,FC45,FD45,FF45,FG45,FI45,FJ45,FL45,FM45,FO45,FP45,FR45,FS45,FU45,FV45,FX45,FY45,GA45,GB45,GD45,GE45,GF45,GH45,GI45,GJ45,GL45,GM45,GN45,GP45,GQ45,GS45,GT45,GU45,GV45,GW45,GX45,GY45,GZ45,HA45,HB45,HC45,HD45,HE45,HF45,HG45,HH45,HI45,HJ45,HK45,HL45,HM45,HN45,HO45,HQ45,HR45,HS45,HT45,HU45,HV45,HW45,HX45,HY45,IA45,IB45,IC45,ID45,IF45,IG45,IH45,II45,IK45,IL45,IM45,IN45,IO45,IP45,IQ45,IR45,IS45,IT45,IU45,IV45,IW45,IX45,IY45,IZ45),
""
)</f>
        <v/>
      </c>
      <c r="DR45" s="53" t="n"/>
      <c r="DS45" s="46">
        <f>CONCATENATE(D45,$E45,$F45,$G45,H45,$I45,$J45,K45,$L45,$M45,N45,$O45,$P45,$Q45,$R45,$S45,T45,$U45,$V45,$W45,$X45,$Y45,$Z45,$AA45,AB45,AC45,AD45,$AE45,$AF45,$AG45,AH45,AI45,AJ45,AK45,AL45,AM45,AN45,AO45,AP45,AQ45,AR45,AS45,AT45,AU45,AV45,AW45,AX45,AY45,AZ45,BA45,BB45,BC45,BD45,BE45,BF45,BG45,BH45,BI45,BJ45,BK45,BL45,BM45,BN45,BO45,BP45,BQ45,BR45,BS45,BT45,BU45,BV45,BW45,BX45,BY45,BZ45,CA45,CB45,CC45,CD45,CE45,CF45,CG45,CH45,CI45,CJ45,CK45,CL45,CM45,$CN45,$CO45,CP45,$CQ45,$CR45,CS45,CT45,CU45,CV45,CW45,CX45,CY45,CZ45,DA45,DB45,DC45,DD45,DE45,DF45,DG45,DH45,DI45,DJ45,DK45,DL45,DM45,$DN45,$DO45,$DP45,DR45)&lt;&gt;""</f>
        <v/>
      </c>
      <c r="DT45" s="46">
        <f>IF(AND($DS45,$E$4&lt;&gt;""),
IF(LEFT($E$4,2) = "1.",
IF(D45&lt;&gt;"","El CUNE sólo se envía en operaciones de novedad o ajuste. ",""),
IF(D45="","Debes escribir un CUNE válido para realizar operaciones de novedad o ajuste. ","")),
""
)</f>
        <v/>
      </c>
      <c r="DU45" s="46">
        <f>IF($DS45,
IF(E45="","Debes seleccionar el tipo de documento del empleado. ",
IF(_xlfn.IFNA(VLOOKUP(E45,TIPO_DE_DOCUMENTO,1,FALSE),-1)=-1,"El tipo de documento no es válido (por favor seleccionarlo de la lista). ","")
)
)</f>
        <v/>
      </c>
      <c r="DV45" s="46">
        <f>IF($DS45,
IF(F45="","Debes escribir el número de documento del empleado. ","")
)</f>
        <v/>
      </c>
      <c r="DW45" s="46">
        <f>IF($DS45,
IF(G45="","Debes escribir el primer nombre del empleado. ","")
)</f>
        <v/>
      </c>
      <c r="DY45" s="46">
        <f>IF($DS45,
IF(I45="","Debes escribir el primer apellido del empleado. ","")
)</f>
        <v/>
      </c>
      <c r="DZ45" s="46">
        <f>IF($DS45,
IF(J45="","Debes escribir el segundo apellido del empleado. ","")
)</f>
        <v/>
      </c>
      <c r="EB45" s="46">
        <f>IF($DS45,
IF(L45="","Debes escribir la fecha de ingreso del empleado. ",
IF(ISERR(DATE(YEAR(L45),MONTH(L45),DAY(L45))), "El valor ingresado en fecha de ingreso no tiene un formato válido. ","")
)
)</f>
        <v/>
      </c>
      <c r="EC45" s="46">
        <f>IF($DS45,
IF(M45="","Debes escribir el tiempo laborado. ",
IF( IFERROR(INT(M45),1.1) &lt;&gt; IFERROR(_xlfn.NUMBERVALUE(M45),1), "El valor de los días trabajados debe ser un número entero. ", "")
)
)</f>
        <v/>
      </c>
      <c r="ED45" s="46">
        <f>IF($DS45,
IF( AND(N45&lt;&gt;"", ISERR(DATE(YEAR(N45),MONTH(N45),DAY(N45))) ), "El valor ingresado en fecha de ingreso no tiene un formato válido. ",
IF( AND(N45&lt;&gt;"", $E$6&lt;&gt;"", DATE(YEAR(N45), MONTH(N45), 1) &lt;&gt; IFERROR(DATE(MID($E$6, 1, 4), MID($E$6, 6, 2),1), "1/1/1900") ), "La fecha de retiro debe estar dentro del período liquidado. ", "")
)
)</f>
        <v/>
      </c>
      <c r="EE45" s="46">
        <f>IF($DS45,
IF(O45="","Debes seleccionar el tipo de trabajador. ",
IF(_xlfn.IFNA(VLOOKUP(O45,TIPO_DE_TRABAJADOR,1,FALSE),-1)=-1,"El tipo de trabajador no es válido (por favor seleccionarlo de la lista). ","")
)
)</f>
        <v/>
      </c>
      <c r="EF45" s="46">
        <f>IF($DS45,
IF(P45="","Debes seleccionar si es un trabajador dependiente pensionado por vejez. ",
IF(_xlfn.IFNA(VLOOKUP(P45,SUBTIPO_DE_TRABAJADOR,1,FALSE),-1)=-1,"El tipo de trabajador dependiente pensionado por vejez no es válido (por favor seleccionarlo de la lista). ","")
)
)</f>
        <v/>
      </c>
      <c r="EG45" s="46">
        <f>IF($DS45,
IF(Q45="","Debes seleccionar el tipo de contrato del trabajador. ",
IF(_xlfn.IFNA(VLOOKUP(Q45,TIPO_DE_CONTRATO,1,FALSE),-1)=-1,"El tipo de contrato del trabajador no es válido (por favor seleccionarlo de la lista). ","")
)
)</f>
        <v/>
      </c>
      <c r="EH45" s="46">
        <f>IF($DS45,
IF(R45="","Debes seleccionar si es un salario integral. ",
IF(_xlfn.IFNA(VLOOKUP(R45,SI_NO,1,FALSE),-1)=-1,"Valor no válido para salario integral (por favor seleccionarlo de la lista). ","")
)
)</f>
        <v/>
      </c>
      <c r="EI45" s="46">
        <f>IF($DS45,
IF(S45="","Debes seleccionar si el trabajador realiza actividades de riesgo. ",
IF(_xlfn.IFNA(VLOOKUP(S45,SI_NO,1,FALSE),-1)=-1,"Valor no válido para actividad de alto riesgo (por favor seleccionarlo de la lista). ","")
)
)</f>
        <v/>
      </c>
      <c r="EK45" s="46">
        <f>IF($DS45,
IF(U45="","Debes escribir el código del municipio de residencia del trabajador. ",
IF(_xlfn.IFNA(VLOOKUP(U45,MUNICIPIO,1,FALSE),-1)=-1,"El municipio de residencia del trabajador es inválido (por favor seleccionarlo de la lista). ","")
)
)</f>
        <v/>
      </c>
      <c r="EL45" s="46">
        <f>IF($DS45,
IF(V45="","Debes escribir el la dirección de residendia del trabajador. ","")
)</f>
        <v/>
      </c>
      <c r="EM45" s="46">
        <f>IF($DS45,
IF(W45="","Debes escribir la fecha de inicio de la liquidación. ",
IF(ISERR(DATE(YEAR(W45),MONTH(W45),DAY(W45))),"El valor ingresado en fecha de inicio de liquidación no tiene un formato válido. ",
IF( AND($E$6&lt;&gt;"", DATE(YEAR(W45), MONTH(W45), 1) &lt;&gt; IFERROR(DATE(MID($E$6, 1, 4), MID($E$6, 6, 2),1), "1/1/1900") ), "La fecha de inicio de la liquidación debe estar dentro del período liquidado. ", "")
)
)
)</f>
        <v/>
      </c>
      <c r="EN45" s="46">
        <f>IF($DS45,
IF(X45="","Debes escribir la fecha de fin de la liquidación. ",
IF(ISERR(DATE(YEAR(X45),MONTH(X45),DAY(X45))),"El valor ingresado en fecha de fin de liquidación no tiene un formato válido. ",
IF( AND($E$6&lt;&gt;"", DATE(YEAR(X45), MONTH(X45), 1) &lt;&gt; IFERROR(DATE(MID($E$6, 1, 4), MID($E$6, 6, 2),1), "1/1/1900") ), "La fecha de fin de la liquidación debe estar dentro del período liquidado. ", "")
)
)
)</f>
        <v/>
      </c>
      <c r="EO45" s="46">
        <f>IF($DS45,
IF(Y45="","Debes escribir la frecuencia de pago del trabajador. ",
IF(_xlfn.IFNA(VLOOKUP(Y45,PERÍODO_DE_NÓMINA,1,FALSE),-1)=-1,"La frecuencia de pago es inválida (por favor seleccionarlo de la lista). ","")
)
)</f>
        <v/>
      </c>
      <c r="EP45" s="46">
        <f>IF($DS45,
IF(Z45="","Debes escribir la fecha de pago. ",
IF(ISERR(DATE(YEAR(Z45),MONTH(Z45),DAY(Z45))), "El valor ingresado en fecha de pago no tiene un formato válido. ","")
)
)</f>
        <v/>
      </c>
      <c r="EQ45" s="46">
        <f>IF($DS45,
IF(AA45="","Debes escribir el medio de pago. ",
IF(_xlfn.IFNA(VLOOKUP(AA45,MEDIOS_DE_PAGO,1,FALSE),-1)=-1,"El medio de pago es inválido (por favor seleccionarlo de la lista). ","")
)
)</f>
        <v/>
      </c>
      <c r="ER45" s="46">
        <f>OR(AA45='Tablas '!$T$4,AA45='Tablas '!$T$7,AA45='Tablas '!$T$8,AA45='Tablas '!$T$11)</f>
        <v/>
      </c>
      <c r="ES45" s="46">
        <f>IF(AND($DS45,ER45),
IF(AB45="","Debes escribir la entidad bancaria. ",""),
""
)</f>
        <v/>
      </c>
      <c r="ET45" s="46">
        <f>IF(AND($DS45,ER45),
IF(AC45="","Debes escribir el tipo de cuenta bancaria. ",
IF(_xlfn.IFNA(VLOOKUP(AC45,TIPO_DE_CUENTA,1,FALSE),-1)=-1,"El tipo de cuenta bancaria es inválida (por favor seleccionarlo de la lista). ","")
),
""
)</f>
        <v/>
      </c>
      <c r="EU45" s="46">
        <f>IF(AND($DS45,ER45),
IF(AD45="","Debes escribir el número de cuenta bancaria. ",""),
""
)</f>
        <v/>
      </c>
      <c r="EV45" s="46">
        <f>IF($DS45,
IF(AE45="","Debes escribir el valor del sueldo básico. ",
IF( ISERR(_xlfn.NUMBERVALUE(AE45)), "El valor del sueldo básico debe ser un número válido. ", "")
)
)</f>
        <v/>
      </c>
      <c r="EW45" s="46">
        <f>IF($DS45,
IF(AF45="","Debes escribir el número de días trabajados. ",
IF( IFERROR(INT(AF45),1.1) &lt;&gt; IFERROR(_xlfn.NUMBERVALUE(AF45),1), "La cantidad de días trabajados debe ser un número entero. ", "")
)
)</f>
        <v/>
      </c>
      <c r="EX45" s="46">
        <f>IF($DS45,
IF(AG45="","Debes escribir el valor del sueldo trabajado. ",
IF( ISERR(_xlfn.NUMBERVALUE(AG45)), "El valor del sueldo trabajado debe ser un número válido. ", "")
)
)</f>
        <v/>
      </c>
      <c r="EY45" s="46">
        <f>IF($DS45,
IF( AND(AH45&lt;&gt;"", ISERR(_xlfn.NUMBERVALUE(AH45))), "El valor del auxilio de transporte debe ser un número válido. ", "")
)</f>
        <v/>
      </c>
      <c r="EZ45" s="46">
        <f>IF($DS45,
IF( AND(AI45&lt;&gt;"", ISERR(_xlfn.NUMBERVALUE(AI45))), "El valor de viáticos salariales debe ser un número válido. ", "")
)</f>
        <v/>
      </c>
      <c r="FA45" s="46">
        <f>IF($DS45,
IF( AND(AJ45&lt;&gt;"", ISERR(_xlfn.NUMBERVALUE(AJ45))), "El valor de viáticos NO salariales debe ser un número válido. ", "")
)</f>
        <v/>
      </c>
      <c r="FB45" s="46">
        <f>CONCATENATE(AK45,AL45)&lt;&gt;""</f>
        <v/>
      </c>
      <c r="FC45" s="46">
        <f>IF(AND($DS45,FB45),
IF(AK45="","Debes escribir el número de horas extras diurnas. ",
IF( IFERROR(INT(AK45),1.1) &lt;&gt; IFERROR(_xlfn.NUMBERVALUE(AK45),1), "La cantidad de horas extras diurnas debe ser un número entero. ", "")
),
""
)</f>
        <v/>
      </c>
      <c r="FD45" s="46">
        <f>IF(AND($DS45,FB45),
IF(AL45="","Debes escribir el valor de las horas extras diurnas. ",
IF( ISERR(_xlfn.NUMBERVALUE(AL45)), "El valor de las horas extras duirnas debe ser un número válido. ", "")
),
""
)</f>
        <v/>
      </c>
      <c r="FE45" s="46">
        <f>CONCATENATE(AM45,AN45)&lt;&gt;""</f>
        <v/>
      </c>
      <c r="FF45" s="46">
        <f>IF(AND($DS45,FE45),
IF(AM45="","Debes escribir el número de horas extras nocturnas. ",
IF( IFERROR(INT(AM45),1.1) &lt;&gt; IFERROR(_xlfn.NUMBERVALUE(AM45),1), "La cantidad de horas extras nocturnas debe ser un número entero. ", "")
),
""
)</f>
        <v/>
      </c>
      <c r="FG45" s="46">
        <f>IF(AND($DS45,FE45),
IF(AN45="","Debes escribir el valor de las horas extras nocturnas. ",
IF( ISERR(_xlfn.NUMBERVALUE(AN45)), "El valor de las horas extras nocturnas debe ser un número válido. ", "")
),
""
)</f>
        <v/>
      </c>
      <c r="FH45" s="46">
        <f>CONCATENATE(AO45,AP45)&lt;&gt;""</f>
        <v/>
      </c>
      <c r="FI45" s="46">
        <f>IF(AND($DS45,FH45),
IF(AO45="","Debes escribir el número de horas extras diurnas dominicales y festivas. ",
IF( IFERROR(INT(AO45),1.1) &lt;&gt; IFERROR(_xlfn.NUMBERVALUE(AO45),1), "La cantidad de horas extras diurnas dominicales y festivas debe ser un número entero. ", "")
),
""
)</f>
        <v/>
      </c>
      <c r="FJ45" s="46">
        <f>IF(AND($DS45,FH45),
IF(AP45="","Debes escribir el valor de las horas extras diurnas dominicales y festivas. ",
IF( ISERR(_xlfn.NUMBERVALUE(AP45)), "El valor de las horas extras diurnas dominicales y festivas debe ser un número válido. ", "")
),
""
)</f>
        <v/>
      </c>
      <c r="FK45" s="46">
        <f>CONCATENATE(AQ45,AR45)&lt;&gt;""</f>
        <v/>
      </c>
      <c r="FL45" s="46">
        <f>IF(AND($DS45,FK45),
IF(AQ45="","Debes escribir el número de horas extras nocturnas dominicales y festivas. ",
IF( IFERROR(INT(AQ45),1.1) &lt;&gt; IFERROR(_xlfn.NUMBERVALUE(AQ45),1), "La cantidad de horas extras nocturnas dominicales y festivas debe ser un número entero. ", "")
),
""
)</f>
        <v/>
      </c>
      <c r="FM45" s="46">
        <f>IF(AND($DS45,FK45),
IF(AR45="","Debes escribir el valor de las horas extras nocturnas dominicales y festivas. ",
IF( ISERR(_xlfn.NUMBERVALUE(AR45)), "El valor de las horas extras nocturnas dominicales y festivas debe ser un número válido. ", "")
),
""
)</f>
        <v/>
      </c>
      <c r="FN45" s="46">
        <f>CONCATENATE(AS45,AT45)&lt;&gt;""</f>
        <v/>
      </c>
      <c r="FO45" s="46">
        <f>IF(AND($DS45,FN45),
IF(AS45="","Debes escribir el número de horas recargo nocturno. ",
IF( IFERROR(INT(AS45),1.1) &lt;&gt; IFERROR(_xlfn.NUMBERVALUE(AS45),1), "La cantidad de horas recargo nocturno debe ser un número entero. ", "")
),
""
)</f>
        <v/>
      </c>
      <c r="FP45" s="46">
        <f>IF(AND($DS45,FN45),
IF(AT45="","Debes escribir el valor de las horas recargo nocturno. ",
IF( ISERR(_xlfn.NUMBERVALUE(AT45)), "El valor de las horas recargo nocturno debe ser un número válido. ", "")
),
""
)</f>
        <v/>
      </c>
      <c r="FQ45" s="46">
        <f>CONCATENATE(AU45,AV45)&lt;&gt;""</f>
        <v/>
      </c>
      <c r="FR45" s="46">
        <f>IF(AND($DS45,FQ45),
IF(AU45="","Debes escribir el número de horas recargo diurno dominical y festivo. ",
IF( IFERROR(INT(AU45),1.1) &lt;&gt; IFERROR(_xlfn.NUMBERVALUE(AU45),1), "La cantidad de horas recargo diurno dominical y festivo debe ser un número entero. ", "")
),
""
)</f>
        <v/>
      </c>
      <c r="FS45" s="46">
        <f>IF(AND($DS45,FQ45),
IF(AV45="","Debes escribir el valor de las horas recargo diurno dominical y festivo. ",
IF( ISERR(_xlfn.NUMBERVALUE(AV45)), "El valor de las horas recargo diurno dominical y festivo debe ser un número válido. ", "")
),
""
)</f>
        <v/>
      </c>
      <c r="FT45" s="46">
        <f>CONCATENATE(AW45,AX45)&lt;&gt;""</f>
        <v/>
      </c>
      <c r="FU45" s="46">
        <f>IF(AND($DS45,FT45),
IF(AW45="","Debes escribir el número de horas recargo nocturno dominical y festivo. ",
IF( IFERROR(INT(AW45),1.1) &lt;&gt; IFERROR(_xlfn.NUMBERVALUE(AW45),1), "La cantidad de horas recargo nocturno dominical y festivo debe ser un número entero. ", "")
),
""
)</f>
        <v/>
      </c>
      <c r="FV45" s="46">
        <f>IF(AND($DS45,FT45),
IF(AX45="","Debes escribir el valor de las horas recargo nocturno dominical y festivo. ",
IF( ISERR(_xlfn.NUMBERVALUE(AX45)), "El valor de las horas recargo nocturno dominical y festivo debe ser un número válido. ", "")
),
""
)</f>
        <v/>
      </c>
      <c r="FW45" s="46">
        <f>CONCATENATE(AY45,AZ45)&lt;&gt;""</f>
        <v/>
      </c>
      <c r="FX45" s="46">
        <f>IF(AND($DS45,FW45),
IF(AY45="","Debes escribir el número de días de vacaciones comunes. ",
IF( IFERROR(INT(AY45),1.1) &lt;&gt; IFERROR(_xlfn.NUMBERVALUE(AY45),1), "La cantidad de días de vacaciones comunes debe ser un número entero. ", "")
),
""
)</f>
        <v/>
      </c>
      <c r="FY45" s="46">
        <f>IF(AND($DS45,FW45),
IF(AZ45="","Debes escribir el valor de las vacaciones comunes. ",
IF( ISERR(_xlfn.NUMBERVALUE(AZ45)), "El valor de las vacaciones comunes debe ser un número válido. ", "")
),
""
)</f>
        <v/>
      </c>
      <c r="FZ45" s="46">
        <f>CONCATENATE(BA45,BB45)&lt;&gt;""</f>
        <v/>
      </c>
      <c r="GA45" s="46">
        <f>IF(AND($DS45,FZ45),
IF(BA45="","Debes escribir el número de días de vacaciones compensadas. ",
IF( IFERROR(INT(BA45),1.1) &lt;&gt; IFERROR(_xlfn.NUMBERVALUE(BA45),1), "La cantidad de días de vacaciones compensadas debe ser un número entero. ", "")
),
""
)</f>
        <v/>
      </c>
      <c r="GB45" s="46">
        <f>IF(AND($DS45,FZ45),
IF(BB45="","Debes escribir el valor de las vacaciones compensadas. ",
IF( ISERR(_xlfn.NUMBERVALUE(BB45)), "El valor de las vacaciones compensadas debe ser un número válido. ", "")
),
""
)</f>
        <v/>
      </c>
      <c r="GC45" s="46">
        <f>CONCATENATE(BC45,BD45)&lt;&gt;""</f>
        <v/>
      </c>
      <c r="GD45" s="46">
        <f>IF(AND($DS45,GC45),
IF(BC45="","Debes escribir el número de días de prima salarial. ",
IF( IFERROR(INT(BC45),1.1) &lt;&gt; IFERROR(_xlfn.NUMBERVALUE(BC45),1), "La cantidad de días de prima salarial debe ser un número entero. ", "")
),
""
)</f>
        <v/>
      </c>
      <c r="GE45" s="46">
        <f>IF(AND($DS45,GC45),
IF(BD45="","Debes escribir el valor de los días de prima salarial. ",
IF( ISERR(_xlfn.NUMBERVALUE(BD45)), "El valor de los días de prima salarial debe ser un número válido. ", "")
),
""
)</f>
        <v/>
      </c>
      <c r="GF45" s="46">
        <f>IF($DS45,
IF( AND(BE45&lt;&gt;"", ISERR(_xlfn.NUMBERVALUE(BE45))), "El valor de la prima NO saliarial debe ser un número válido. ", "")
)</f>
        <v/>
      </c>
      <c r="GG45" s="46">
        <f>CONCATENATE(BF45,BG45,BH45)&lt;&gt;""</f>
        <v/>
      </c>
      <c r="GH45" s="46">
        <f>IF(AND($DS45,GG45),
IF(BF45="","Debes escribir el valor de las cesantías. ",
IF( ISERR(_xlfn.NUMBERVALUE(BF45)), "El valor de las cesantías debe ser un número válido. ", "")
),
""
)</f>
        <v/>
      </c>
      <c r="GI45" s="46">
        <f>IF(AND($DS45,GG45),
IF(BG45="","Debes escribir el % de cesantías. ",
IF( ISERR(_xlfn.NUMBERVALUE(BG45)), "El % de cesantías debe ser un número válido. ", "")
),
""
)</f>
        <v/>
      </c>
      <c r="GJ45" s="46">
        <f>IF(AND($DS45,GG45),
IF(BH45="","Debes escribir el valor de intereses de cesantías. ",
IF( ISERR(_xlfn.NUMBERVALUE(BH45)), "El valor de intereses de cesantías debe ser un número válido. ", "")
),
""
)</f>
        <v/>
      </c>
      <c r="GK45" s="46">
        <f>CONCATENATE(BI45,BJ45,BK45)&lt;&gt;""</f>
        <v/>
      </c>
      <c r="GL45" s="46">
        <f>IF(AND($DS45,GK45),
IF(BI45="","Debes escribir el número de días de incapacidad. ",
IF( IFERROR(INT(BI45),1.1) &lt;&gt; IFERROR(_xlfn.NUMBERVALUE(BI45),1), "La cantidad de días de incapacidad debe ser un número entero. ", "")
),
""
)</f>
        <v/>
      </c>
      <c r="GM45" s="46">
        <f>IF(AND($DS45,GK45),
IF(BJ45="","Debes escribir el tipo de incapacidad. ",
IF(_xlfn.IFNA(VLOOKUP(BJ45,TIPO_DE_INCAPACIDAD,1,FALSE),-1)=-1,"El tipo de incapacidad es inválida (por favor seleccionarlo de la lista). ","")
),
""
)</f>
        <v/>
      </c>
      <c r="GN45" s="46">
        <f>IF(AND($DS45,GK45),
IF(BK45="","Debes escribir el valor de la incapacidad. ",
IF( ISERR(_xlfn.NUMBERVALUE(BK45)), "El valor de la incapacidad debe ser un número válido. ", "")
),
""
)</f>
        <v/>
      </c>
      <c r="GO45" s="46">
        <f>CONCATENATE(BL45,BM45)&lt;&gt;""</f>
        <v/>
      </c>
      <c r="GP45" s="46">
        <f>IF(AND($DS45,GO45),
IF(BL45="","Debes escribir el número de días de licencia de maternidad o paternidad. ",
IF( IFERROR(INT(BL45),1.1) &lt;&gt; IFERROR(_xlfn.NUMBERVALUE(BL45),1), "La cantidad de días de licencia de maternidad o paternidad debe ser un número entero. ", "")
),
""
)</f>
        <v/>
      </c>
      <c r="GQ45" s="46">
        <f>IF(AND($DS45,GO45),
IF(BM45="","Debes escribir el valor de la licencia de maternidad o paternidad. ",
IF( ISERR(_xlfn.NUMBERVALUE(BM45)), "El valor de la licencia de maternidad o paternidad debe ser un número válido. ", "")
),
""
)</f>
        <v/>
      </c>
      <c r="GR45" s="46">
        <f>CONCATENATE(BN45,BO45)&lt;&gt;""</f>
        <v/>
      </c>
      <c r="GS45" s="46">
        <f>IF(AND($DS45,GR45),
IF(BN45="","Debes escribir el número de días de licencia remunerada. ",
IF( IFERROR(INT(BN45),1.1) &lt;&gt; IFERROR(_xlfn.NUMBERVALUE(BN45),1), "La cantidad de días de licencia remunerada debe ser un número entero. ", "")
),
""
)</f>
        <v/>
      </c>
      <c r="GT45" s="46">
        <f>IF(AND($DS45,GR45),
IF(BO45="","Debes escribir el valor de la licencia remunerada. ",
IF( ISERR(_xlfn.NUMBERVALUE(BO45)), "El valor de la licencia remunerada debe ser un número válido. ", "")
),
""
)</f>
        <v/>
      </c>
      <c r="GU45" s="46">
        <f>IF($DS45,
IF( AND(BP45&lt;&gt;"", ISERR(_xlfn.NUMBERVALUE(BP45))), "El valor de la licencia NO remunerada debe ser un número válido. ", "")
)</f>
        <v/>
      </c>
      <c r="GV45" s="46">
        <f>IF($DS45,
IF( AND(BQ45&lt;&gt;"", ISERR(_xlfn.NUMBERVALUE(BQ45))), "El valor de auxilios salariales debe ser un número válido. ", "")
)</f>
        <v/>
      </c>
      <c r="GW45" s="46">
        <f>IF($DS45,
IF( AND(BR45&lt;&gt;"", ISERR(_xlfn.NUMBERVALUE(BR45))), "El valor de auxilios NO salariales debe ser un número válido. ", "")
)</f>
        <v/>
      </c>
      <c r="GX45" s="46">
        <f>IF($DS45,
IF( AND(BS45&lt;&gt;"", ISERR(_xlfn.NUMBERVALUE(BS45))), "El valor de bonos salariales debe ser un número válido. ", "")
)</f>
        <v/>
      </c>
      <c r="GY45" s="46">
        <f>IF($DS45,
IF( AND(BT45&lt;&gt;"", ISERR(_xlfn.NUMBERVALUE(BT45))), "El valor de bonos NO salariales debe ser un número válido. ", "")
)</f>
        <v/>
      </c>
      <c r="GZ45" s="46">
        <f>IF($DS45,
IF( AND(BU45&lt;&gt;"", ISERR(_xlfn.NUMBERVALUE(BU45))), "El valor de bonos salariales de alimentación debe ser un número válido. ", "")
)</f>
        <v/>
      </c>
      <c r="HA45" s="46">
        <f>IF($DS45,
IF( AND(BV45&lt;&gt;"", ISERR(_xlfn.NUMBERVALUE(BV45))), "El valor de bonos NO salariales de alimentación debe ser un número válido. ", "")
)</f>
        <v/>
      </c>
      <c r="HB45" s="46">
        <f>IF($DS45,
IF( AND(BW45&lt;&gt;"", ISERR(_xlfn.NUMBERVALUE(BW45))), "El valor de bonificaciones salariales debe ser un número válido. ", "")
)</f>
        <v/>
      </c>
      <c r="HC45" s="46">
        <f>IF($DS45,
IF( AND(BX45&lt;&gt;"", ISERR(_xlfn.NUMBERVALUE(BX45))), "El valor de bonificaciones NO salariales debe ser un número válido. ", "")
)</f>
        <v/>
      </c>
      <c r="HD45" s="46">
        <f>IF($DS45,
IF( AND(BY45&lt;&gt;"", ISERR(_xlfn.NUMBERVALUE(BY45))), "El valor de compensaciones ordinarias debe ser un número válido. ", "")
)</f>
        <v/>
      </c>
      <c r="HE45" s="46">
        <f>IF($DS45,
IF( AND(BZ45&lt;&gt;"", ISERR(_xlfn.NUMBERVALUE(BZ45))), "El valor de compensaciones extraordinarias debe ser un número válido. ", "")
)</f>
        <v/>
      </c>
      <c r="HF45" s="46">
        <f>IF($DS45,
IF( AND(CA45&lt;&gt;"", ISERR(_xlfn.NUMBERVALUE(CA45))), "El valor de comisiones debe ser un número válido. ", "")
)</f>
        <v/>
      </c>
      <c r="HG45" s="46">
        <f>IF($DS45,
IF( AND(CB45&lt;&gt;"", ISERR(_xlfn.NUMBERVALUE(CB45))), "El valor de ausencia por huega debe ser un número válido. ", "")
)</f>
        <v/>
      </c>
      <c r="HH45" s="46">
        <f>IF($DS45,
IF( AND(CC45&lt;&gt;"", ISERR(_xlfn.NUMBERVALUE(CC45))), "El valor de anticipos debe ser un número válido. ", "")
)</f>
        <v/>
      </c>
      <c r="HI45" s="46">
        <f>IF($DS45,
IF( AND(CD45&lt;&gt;"", ISERR(_xlfn.NUMBERVALUE(CD45))), "El valor de pagos a terceros debe ser un número válido. ", "")
)</f>
        <v/>
      </c>
      <c r="HJ45" s="46">
        <f>IF($DS45,
IF( AND(CE45&lt;&gt;"", ISERR(_xlfn.NUMBERVALUE(CE45))), "El valor de dotación debe ser un número válido. ", "")
)</f>
        <v/>
      </c>
      <c r="HK45" s="46">
        <f>IF($DS45,
IF( AND(CF45&lt;&gt;"", ISERR(_xlfn.NUMBERVALUE(CF45))), "El valor de apoyo sostenibilidad debe ser un número válido. ", "")
)</f>
        <v/>
      </c>
      <c r="HL45" s="46">
        <f>IF($DS45,
IF( AND(CG45&lt;&gt;"", ISERR(_xlfn.NUMBERVALUE(CG45))), "El valor de teletrabajo debe ser un número válido. ", "")
)</f>
        <v/>
      </c>
      <c r="HM45" s="46">
        <f>IF($DS45,
IF( AND(CH45&lt;&gt;"", ISERR(_xlfn.NUMBERVALUE(CH45))), "El valor de bonificación de retiro debe ser un número válido. ", "")
)</f>
        <v/>
      </c>
      <c r="HN45" s="46">
        <f>IF($DS45,
IF( AND(CI45&lt;&gt;"", ISERR(_xlfn.NUMBERVALUE(CI45))), "El valor de indemnización de retiro debe ser un número válido. ", "")
)</f>
        <v/>
      </c>
      <c r="HO45" s="46">
        <f>IF($DS45,
IF( AND(CJ45&lt;&gt;"", ISERR(_xlfn.NUMBERVALUE(CJ45))), "El valor de reintegros debe ser un número válido. ", "")
)</f>
        <v/>
      </c>
      <c r="HP45" s="46">
        <f>CONCATENATE(CK45,CL45,CM45)&lt;&gt;""</f>
        <v/>
      </c>
      <c r="HQ45" s="46">
        <f>IF(AND($DS45,HP45),
IF(CK45="","Debes escribir la descripción de otro concepto no categorizado. ",""),
""
)</f>
        <v/>
      </c>
      <c r="HR45" s="46">
        <f>IF(AND($DS45,HP45),
IF(CONCATENATE(CL45,CM45)="","Debes escribir al menos un valor de concepto no categorizado (salarial o no salarial). ",
IF(ISERR(_xlfn.NUMBERVALUE(CL45)),"El valor salarial concepto no categorizado debe ser un número válido. ","")
),
""
)</f>
        <v/>
      </c>
      <c r="HS45" s="46">
        <f>IF(AND($DS45,HP45),
IF(CONCATENATE(CL45,CM45)="","Debes escribir al menos un valor de concepto no categorizado (salarial o no salarial). ",
IF(ISERR(_xlfn.NUMBERVALUE(CM45)),"El valor NO salarial concepto no categorizado debe ser un número válido. ","")
),
""
)</f>
        <v/>
      </c>
      <c r="HT45" s="46">
        <f>IF($DS45,
IF(CN45="","Debes escribir el porcentaje del aporte a salud. ",
IF( ISERR(_xlfn.NUMBERVALUE(CN45)), "El valor del porcentaje del aporte a salud debe ser un número válido. ", "")
)
)</f>
        <v/>
      </c>
      <c r="HU45" s="46">
        <f>IF($DS45,
IF(CO45="","Debes escribir el valor del aporte a salud. ",
IF( ISERR(_xlfn.NUMBERVALUE(CO45)), "El valor del aporte a salud debe ser un número válido. ", "")
)
)</f>
        <v/>
      </c>
      <c r="HV45" s="46">
        <f>IF($DS45,
IF( AND(CP45&lt;&gt;"", ISERR(_xlfn.NUMBERVALUE(CP45))), "El valor plan complementario debe ser un número válido. ", "")
)</f>
        <v/>
      </c>
      <c r="HW45" s="46">
        <f>IF($DS45,
IF(CQ45="","Debes escribir el porcentaje del aporte a pensión. ",
IF( ISERR(_xlfn.NUMBERVALUE(CQ45)), "El valor del porcentaje del aporte a pensión debe ser un número válido. ", "")
)
)</f>
        <v/>
      </c>
      <c r="HX45" s="46">
        <f>IF($DS45,
IF(CR45="","Debes escribir el valor del aporte a pensión. ",
IF( ISERR(_xlfn.NUMBERVALUE(CR45)), "El valor del aporte a salud debe ser un número válido. ", "")
)
)</f>
        <v/>
      </c>
      <c r="HY45" s="46">
        <f>IF($DS45,
IF( AND(CS45&lt;&gt;"", ISERR(_xlfn.NUMBERVALUE(CS45))), "El valor pensión voluntaria debe ser un número válido. ", "")
)</f>
        <v/>
      </c>
      <c r="HZ45" s="46">
        <f>CONCATENATE(CT45,CU45,CV45,CW45)&lt;&gt;""</f>
        <v/>
      </c>
      <c r="IA45" s="46">
        <f>IF(AND($DS45,HZ45),
IF(CT45="","Debes escribir el % del fondo de seguridad pensional. ",
IF( ISERR(_xlfn.NUMBERVALUE(CT45)), "El % del fondo de seguridad debe ser un número válido. ", "")
),
""
)</f>
        <v/>
      </c>
      <c r="IB45" s="46">
        <f>IF(AND($DS45,HZ45),
IF(CU45="","Debes escribir el valor del aporte al fondo de solidaridad pensional. ",
IF( ISERR(_xlfn.NUMBERVALUE(CU45)), "El valor del aporte al fondo de solidaridad pensional debe ser un número válido. ", "")
),
""
)</f>
        <v/>
      </c>
      <c r="IC45" s="46">
        <f>IF(AND($DS45,HZ45),
IF(CV45="","Debes escribir el % del fondo de subsistencia. ",
IF( ISERR(_xlfn.NUMBERVALUE(CV45)), "El % del fondo de subsistencia debe ser un número válido. ", "")
),
""
)</f>
        <v/>
      </c>
      <c r="ID45" s="46">
        <f>IF(AND($DS45,HZ45),
IF(CW45="","Debes escribir el valor del fondo de subsistencia. ",
IF( ISERR(_xlfn.NUMBERVALUE(CW45)), "El valor del fondo de subsistencia debe ser un número válido. ", "")
),
""
)</f>
        <v/>
      </c>
      <c r="IE45" s="46">
        <f>CONCATENATE(CX45,CY45)&lt;&gt;""</f>
        <v/>
      </c>
      <c r="IF45" s="46">
        <f>IF(AND($DS45,IE45),
IF(CX45="","Debes escribir el % de sindicato. ",
IF( ISERR(_xlfn.NUMBERVALUE(CX45)), "El % de sindicato debe ser un número válido. ", "")
),
""
)</f>
        <v/>
      </c>
      <c r="IG45" s="46">
        <f>IF(AND($DS45,IE45),
IF(CY45="","Debes escribir el valor del sindicato. ",
IF( ISERR(_xlfn.NUMBERVALUE(CY45)), "El valor del sindicato debe ser un número válido. ", "")
),
""
)</f>
        <v/>
      </c>
      <c r="IH45" s="46">
        <f>IF($DS45,
IF( AND(CZ45&lt;&gt;"", ISERR(_xlfn.NUMBERVALUE(CZ45))), "El valor de sanción pública debe ser un número válido. ", "")
)</f>
        <v/>
      </c>
      <c r="II45" s="46">
        <f>IF($DS45,
IF( AND(DA45&lt;&gt;"", ISERR(_xlfn.NUMBERVALUE(DA45))), "El valor de sanción privada debe ser un número válido. ", "")
)</f>
        <v/>
      </c>
      <c r="IJ45" s="46">
        <f>CONCATENATE(DB45,DC45)&lt;&gt;""</f>
        <v/>
      </c>
      <c r="IK45" s="46">
        <f>IF(AND($DS45,IJ45),
IF(DB45="","Debes escribir la descripción de libranza. ",""),
""
)</f>
        <v/>
      </c>
      <c r="IL45" s="46">
        <f>IF(AND($DS45,IJ45),
IF(DC45="","Debes escribir la cuota libranza. ",
IF(ISERR(_xlfn.NUMBERVALUE(DC45)),"El valor de la cuota libranza debe ser un número válido. ","")
),
""
)</f>
        <v/>
      </c>
      <c r="IM45" s="46">
        <f>IF($DS45,
IF( AND(DD45&lt;&gt;"", ISERR(_xlfn.NUMBERVALUE(DD45))), "El valor de pagos a terceros debe ser un número válido. ", "")
)</f>
        <v/>
      </c>
      <c r="IN45" s="46">
        <f>IF($DS45,
IF( AND(DE45&lt;&gt;"", ISERR(_xlfn.NUMBERVALUE(DE45))), "El valor de anticipos debe ser un número válido. ", "")
)</f>
        <v/>
      </c>
      <c r="IO45" s="46">
        <f>IF($DS45,
IF( AND(DF45&lt;&gt;"", ISERR(_xlfn.NUMBERVALUE(DF45))), "El valor de AFC debe ser un número válido. ", "")
)</f>
        <v/>
      </c>
      <c r="IP45" s="46">
        <f>IF($DS45,
IF( AND(DG45&lt;&gt;"", ISERR(_xlfn.NUMBERVALUE(DG45))), "El valor de rete-fuente debe ser un número válido. ", "")
)</f>
        <v/>
      </c>
      <c r="IQ45" s="46">
        <f>IF($DS45,
IF( AND(DH45&lt;&gt;"", ISERR(_xlfn.NUMBERVALUE(DH45))), "El valor de cooperativa de trabajo debe ser un número válido. ", "")
)</f>
        <v/>
      </c>
      <c r="IR45" s="46">
        <f>IF($DS45,
IF( AND(DI45&lt;&gt;"", ISERR(_xlfn.NUMBERVALUE(DI45))), "El valor de embargo fiscal debe ser un número válido. ", "")
)</f>
        <v/>
      </c>
      <c r="IS45" s="46">
        <f>IF($DS45,
IF( AND(DJ45&lt;&gt;"", ISERR(_xlfn.NUMBERVALUE(DJ45))), "El valor de educación debe ser un número válido. ", "")
)</f>
        <v/>
      </c>
      <c r="IT45" s="46">
        <f>IF($DS45,
IF( AND(DK45&lt;&gt;"", ISERR(_xlfn.NUMBERVALUE(DK45))), "El valor de reintegro debe ser un número válido. ", "")
)</f>
        <v/>
      </c>
      <c r="IU45" s="46">
        <f>IF($DS45,
IF( AND(DL45&lt;&gt;"", ISERR(_xlfn.NUMBERVALUE(DL45))), "El valor de deuda debe ser un número válido. ", "")
)</f>
        <v/>
      </c>
      <c r="IV45" s="46">
        <f>IF($DS45,
IF( AND(DM45&lt;&gt;"", ISERR(_xlfn.NUMBERVALUE(DM45))), "El valor de otras deducciones debe ser un número válido. ", "")
)</f>
        <v/>
      </c>
      <c r="IW45" s="46">
        <f>IF($DS45,
IF(DN45="","Debes escribir el valor de los devengos totales. ",
IF( ISERR(_xlfn.NUMBERVALUE(DN45)), "El valor de los devengos totales debe ser un número válido. ", "")
)
)</f>
        <v/>
      </c>
      <c r="IX45" s="46">
        <f>IF($DS45,
IF(DO45="","Debes escribir el valor de las deducciones totales. ",
IF( ISERR(_xlfn.NUMBERVALUE(DO45)), "El valor de las deducciones totales debe ser un número válido. ", "")
)
)</f>
        <v/>
      </c>
      <c r="IY45" s="46">
        <f>IF($DS45,
IF(DP45="","Debes escribir el valor del salario total. ",
IF( ISERR(_xlfn.NUMBERVALUE(DP45)), "El valor del salario total debe ser un número válido. ", "")
)
)</f>
        <v/>
      </c>
    </row>
    <row r="46">
      <c r="B46" s="48" t="n">
        <v>34</v>
      </c>
      <c r="C46" s="61">
        <f>IF(AND(DS46,DP46&lt;&gt;""),
IF(DQ46="","OK","Error"),
""
)</f>
        <v/>
      </c>
      <c r="D46" s="53" t="n"/>
      <c r="E46" s="52" t="n"/>
      <c r="F46" s="112" t="n"/>
      <c r="G46" s="52" t="n"/>
      <c r="H46" s="53" t="n"/>
      <c r="I46" s="52" t="n"/>
      <c r="J46" s="52" t="n"/>
      <c r="K46" s="53" t="n"/>
      <c r="L46" s="55" t="n"/>
      <c r="M46" s="108" t="n"/>
      <c r="N46" s="56" t="n"/>
      <c r="O46" s="52" t="n"/>
      <c r="P46" s="52" t="n"/>
      <c r="Q46" s="52" t="n"/>
      <c r="R46" s="52" t="n"/>
      <c r="S46" s="52" t="n"/>
      <c r="T46" s="53" t="n"/>
      <c r="U46" s="52" t="n"/>
      <c r="V46" s="52" t="n"/>
      <c r="W46" s="55" t="n"/>
      <c r="X46" s="55" t="n"/>
      <c r="Y46" s="52" t="n"/>
      <c r="Z46" s="55" t="n"/>
      <c r="AA46" s="52" t="n"/>
      <c r="AB46" s="53" t="n"/>
      <c r="AC46" s="53" t="n"/>
      <c r="AD46" s="53" t="n"/>
      <c r="AE46" s="177" t="n"/>
      <c r="AF46" s="113" t="n"/>
      <c r="AG46" s="177" t="n"/>
      <c r="AH46" s="178" t="n"/>
      <c r="AI46" s="178" t="n"/>
      <c r="AJ46" s="178" t="n"/>
      <c r="AK46" s="114" t="n"/>
      <c r="AL46" s="178" t="n"/>
      <c r="AM46" s="114" t="n"/>
      <c r="AN46" s="178" t="n"/>
      <c r="AO46" s="114" t="n"/>
      <c r="AP46" s="178" t="n"/>
      <c r="AQ46" s="114" t="n"/>
      <c r="AR46" s="178" t="n"/>
      <c r="AS46" s="114" t="n"/>
      <c r="AT46" s="178" t="n"/>
      <c r="AU46" s="114" t="n"/>
      <c r="AV46" s="178" t="n"/>
      <c r="AW46" s="114" t="n"/>
      <c r="AX46" s="178" t="n"/>
      <c r="AY46" s="114" t="n"/>
      <c r="AZ46" s="178" t="n"/>
      <c r="BA46" s="114" t="n"/>
      <c r="BB46" s="178" t="n"/>
      <c r="BC46" s="114" t="n"/>
      <c r="BD46" s="178" t="n"/>
      <c r="BE46" s="178" t="n"/>
      <c r="BF46" s="178" t="n"/>
      <c r="BG46" s="59" t="n"/>
      <c r="BH46" s="178" t="n"/>
      <c r="BI46" s="114" t="n"/>
      <c r="BJ46" s="53" t="n"/>
      <c r="BK46" s="178" t="n"/>
      <c r="BL46" s="114" t="n"/>
      <c r="BM46" s="178" t="n"/>
      <c r="BN46" s="114" t="n"/>
      <c r="BO46" s="178" t="n"/>
      <c r="BP46" s="178" t="n"/>
      <c r="BQ46" s="178" t="n"/>
      <c r="BR46" s="178" t="n"/>
      <c r="BS46" s="178" t="n"/>
      <c r="BT46" s="178" t="n"/>
      <c r="BU46" s="178" t="n"/>
      <c r="BV46" s="178" t="n"/>
      <c r="BW46" s="178" t="n"/>
      <c r="BX46" s="178" t="n"/>
      <c r="BY46" s="178" t="n"/>
      <c r="BZ46" s="178" t="n"/>
      <c r="CA46" s="178" t="n"/>
      <c r="CB46" s="178" t="n"/>
      <c r="CC46" s="178" t="n"/>
      <c r="CD46" s="178" t="n"/>
      <c r="CE46" s="178" t="n"/>
      <c r="CF46" s="178" t="n"/>
      <c r="CG46" s="178" t="n"/>
      <c r="CH46" s="178" t="n"/>
      <c r="CI46" s="178" t="n"/>
      <c r="CJ46" s="178" t="n"/>
      <c r="CK46" s="53" t="n"/>
      <c r="CL46" s="178" t="n"/>
      <c r="CM46" s="178" t="n"/>
      <c r="CN46" s="60" t="n"/>
      <c r="CO46" s="177" t="n"/>
      <c r="CP46" s="178" t="n"/>
      <c r="CQ46" s="60" t="n"/>
      <c r="CR46" s="177" t="n"/>
      <c r="CS46" s="178" t="n"/>
      <c r="CT46" s="59" t="n"/>
      <c r="CU46" s="178" t="n"/>
      <c r="CV46" s="59" t="n"/>
      <c r="CW46" s="178" t="n"/>
      <c r="CX46" s="59" t="n"/>
      <c r="CY46" s="178" t="n"/>
      <c r="CZ46" s="178" t="n"/>
      <c r="DA46" s="178" t="n"/>
      <c r="DB46" s="53" t="n"/>
      <c r="DC46" s="178" t="n"/>
      <c r="DD46" s="178" t="n"/>
      <c r="DE46" s="178" t="n"/>
      <c r="DF46" s="178" t="n"/>
      <c r="DG46" s="178" t="n"/>
      <c r="DH46" s="178" t="n"/>
      <c r="DI46" s="178" t="n"/>
      <c r="DJ46" s="178" t="n"/>
      <c r="DK46" s="178" t="n"/>
      <c r="DL46" s="178" t="n"/>
      <c r="DM46" s="178" t="n"/>
      <c r="DN46" s="177" t="n"/>
      <c r="DO46" s="177" t="n"/>
      <c r="DP46" s="177" t="n"/>
      <c r="DQ46" s="76">
        <f>IF(AND(DS46,DP46&lt;&gt;""),
CONCATENATE(DT46,DU46,DV46,DW46,DX46,DY46,DZ46,EA46,EB46,EC46,ED46,EE46,EF46,EG46,EH46,EI46,EJ46,EK46,EL46,EM46,EN46,EO46,EP46,EQ46,ES46,ET46,EU46,EV46,EW46,EX46,EY46,EZ46,FA46,FC46,FD46,FF46,FG46,FI46,FJ46,FL46,FM46,FO46,FP46,FR46,FS46,FU46,FV46,FX46,FY46,GA46,GB46,GD46,GE46,GF46,GH46,GI46,GJ46,GL46,GM46,GN46,GP46,GQ46,GS46,GT46,GU46,GV46,GW46,GX46,GY46,GZ46,HA46,HB46,HC46,HD46,HE46,HF46,HG46,HH46,HI46,HJ46,HK46,HL46,HM46,HN46,HO46,HQ46,HR46,HS46,HT46,HU46,HV46,HW46,HX46,HY46,IA46,IB46,IC46,ID46,IF46,IG46,IH46,II46,IK46,IL46,IM46,IN46,IO46,IP46,IQ46,IR46,IS46,IT46,IU46,IV46,IW46,IX46,IY46,IZ46),
""
)</f>
        <v/>
      </c>
      <c r="DR46" s="53" t="n"/>
      <c r="DS46" s="46">
        <f>CONCATENATE(D46,$E46,$F46,$G46,H46,$I46,$J46,K46,$L46,$M46,N46,$O46,$P46,$Q46,$R46,$S46,T46,$U46,$V46,$W46,$X46,$Y46,$Z46,$AA46,AB46,AC46,AD46,$AE46,$AF46,$AG46,AH46,AI46,AJ46,AK46,AL46,AM46,AN46,AO46,AP46,AQ46,AR46,AS46,AT46,AU46,AV46,AW46,AX46,AY46,AZ46,BA46,BB46,BC46,BD46,BE46,BF46,BG46,BH46,BI46,BJ46,BK46,BL46,BM46,BN46,BO46,BP46,BQ46,BR46,BS46,BT46,BU46,BV46,BW46,BX46,BY46,BZ46,CA46,CB46,CC46,CD46,CE46,CF46,CG46,CH46,CI46,CJ46,CK46,CL46,CM46,$CN46,$CO46,CP46,$CQ46,$CR46,CS46,CT46,CU46,CV46,CW46,CX46,CY46,CZ46,DA46,DB46,DC46,DD46,DE46,DF46,DG46,DH46,DI46,DJ46,DK46,DL46,DM46,$DN46,$DO46,$DP46,DR46)&lt;&gt;""</f>
        <v/>
      </c>
      <c r="DT46" s="46">
        <f>IF(AND($DS46,$E$4&lt;&gt;""),
IF(LEFT($E$4,2) = "1.",
IF(D46&lt;&gt;"","El CUNE sólo se envía en operaciones de novedad o ajuste. ",""),
IF(D46="","Debes escribir un CUNE válido para realizar operaciones de novedad o ajuste. ","")),
""
)</f>
        <v/>
      </c>
      <c r="DU46" s="46">
        <f>IF($DS46,
IF(E46="","Debes seleccionar el tipo de documento del empleado. ",
IF(_xlfn.IFNA(VLOOKUP(E46,TIPO_DE_DOCUMENTO,1,FALSE),-1)=-1,"El tipo de documento no es válido (por favor seleccionarlo de la lista). ","")
)
)</f>
        <v/>
      </c>
      <c r="DV46" s="46">
        <f>IF($DS46,
IF(F46="","Debes escribir el número de documento del empleado. ","")
)</f>
        <v/>
      </c>
      <c r="DW46" s="46">
        <f>IF($DS46,
IF(G46="","Debes escribir el primer nombre del empleado. ","")
)</f>
        <v/>
      </c>
      <c r="DY46" s="46">
        <f>IF($DS46,
IF(I46="","Debes escribir el primer apellido del empleado. ","")
)</f>
        <v/>
      </c>
      <c r="DZ46" s="46">
        <f>IF($DS46,
IF(J46="","Debes escribir el segundo apellido del empleado. ","")
)</f>
        <v/>
      </c>
      <c r="EB46" s="46">
        <f>IF($DS46,
IF(L46="","Debes escribir la fecha de ingreso del empleado. ",
IF(ISERR(DATE(YEAR(L46),MONTH(L46),DAY(L46))), "El valor ingresado en fecha de ingreso no tiene un formato válido. ","")
)
)</f>
        <v/>
      </c>
      <c r="EC46" s="46">
        <f>IF($DS46,
IF(M46="","Debes escribir el tiempo laborado. ",
IF( IFERROR(INT(M46),1.1) &lt;&gt; IFERROR(_xlfn.NUMBERVALUE(M46),1), "El valor de los días trabajados debe ser un número entero. ", "")
)
)</f>
        <v/>
      </c>
      <c r="ED46" s="46">
        <f>IF($DS46,
IF( AND(N46&lt;&gt;"", ISERR(DATE(YEAR(N46),MONTH(N46),DAY(N46))) ), "El valor ingresado en fecha de ingreso no tiene un formato válido. ",
IF( AND(N46&lt;&gt;"", $E$6&lt;&gt;"", DATE(YEAR(N46), MONTH(N46), 1) &lt;&gt; IFERROR(DATE(MID($E$6, 1, 4), MID($E$6, 6, 2),1), "1/1/1900") ), "La fecha de retiro debe estar dentro del período liquidado. ", "")
)
)</f>
        <v/>
      </c>
      <c r="EE46" s="46">
        <f>IF($DS46,
IF(O46="","Debes seleccionar el tipo de trabajador. ",
IF(_xlfn.IFNA(VLOOKUP(O46,TIPO_DE_TRABAJADOR,1,FALSE),-1)=-1,"El tipo de trabajador no es válido (por favor seleccionarlo de la lista). ","")
)
)</f>
        <v/>
      </c>
      <c r="EF46" s="46">
        <f>IF($DS46,
IF(P46="","Debes seleccionar si es un trabajador dependiente pensionado por vejez. ",
IF(_xlfn.IFNA(VLOOKUP(P46,SUBTIPO_DE_TRABAJADOR,1,FALSE),-1)=-1,"El tipo de trabajador dependiente pensionado por vejez no es válido (por favor seleccionarlo de la lista). ","")
)
)</f>
        <v/>
      </c>
      <c r="EG46" s="46">
        <f>IF($DS46,
IF(Q46="","Debes seleccionar el tipo de contrato del trabajador. ",
IF(_xlfn.IFNA(VLOOKUP(Q46,TIPO_DE_CONTRATO,1,FALSE),-1)=-1,"El tipo de contrato del trabajador no es válido (por favor seleccionarlo de la lista). ","")
)
)</f>
        <v/>
      </c>
      <c r="EH46" s="46">
        <f>IF($DS46,
IF(R46="","Debes seleccionar si es un salario integral. ",
IF(_xlfn.IFNA(VLOOKUP(R46,SI_NO,1,FALSE),-1)=-1,"Valor no válido para salario integral (por favor seleccionarlo de la lista). ","")
)
)</f>
        <v/>
      </c>
      <c r="EI46" s="46">
        <f>IF($DS46,
IF(S46="","Debes seleccionar si el trabajador realiza actividades de riesgo. ",
IF(_xlfn.IFNA(VLOOKUP(S46,SI_NO,1,FALSE),-1)=-1,"Valor no válido para actividad de alto riesgo (por favor seleccionarlo de la lista). ","")
)
)</f>
        <v/>
      </c>
      <c r="EK46" s="46">
        <f>IF($DS46,
IF(U46="","Debes escribir el código del municipio de residencia del trabajador. ",
IF(_xlfn.IFNA(VLOOKUP(U46,MUNICIPIO,1,FALSE),-1)=-1,"El municipio de residencia del trabajador es inválido (por favor seleccionarlo de la lista). ","")
)
)</f>
        <v/>
      </c>
      <c r="EL46" s="46">
        <f>IF($DS46,
IF(V46="","Debes escribir el la dirección de residendia del trabajador. ","")
)</f>
        <v/>
      </c>
      <c r="EM46" s="46">
        <f>IF($DS46,
IF(W46="","Debes escribir la fecha de inicio de la liquidación. ",
IF(ISERR(DATE(YEAR(W46),MONTH(W46),DAY(W46))),"El valor ingresado en fecha de inicio de liquidación no tiene un formato válido. ",
IF( AND($E$6&lt;&gt;"", DATE(YEAR(W46), MONTH(W46), 1) &lt;&gt; IFERROR(DATE(MID($E$6, 1, 4), MID($E$6, 6, 2),1), "1/1/1900") ), "La fecha de inicio de la liquidación debe estar dentro del período liquidado. ", "")
)
)
)</f>
        <v/>
      </c>
      <c r="EN46" s="46">
        <f>IF($DS46,
IF(X46="","Debes escribir la fecha de fin de la liquidación. ",
IF(ISERR(DATE(YEAR(X46),MONTH(X46),DAY(X46))),"El valor ingresado en fecha de fin de liquidación no tiene un formato válido. ",
IF( AND($E$6&lt;&gt;"", DATE(YEAR(X46), MONTH(X46), 1) &lt;&gt; IFERROR(DATE(MID($E$6, 1, 4), MID($E$6, 6, 2),1), "1/1/1900") ), "La fecha de fin de la liquidación debe estar dentro del período liquidado. ", "")
)
)
)</f>
        <v/>
      </c>
      <c r="EO46" s="46">
        <f>IF($DS46,
IF(Y46="","Debes escribir la frecuencia de pago del trabajador. ",
IF(_xlfn.IFNA(VLOOKUP(Y46,PERÍODO_DE_NÓMINA,1,FALSE),-1)=-1,"La frecuencia de pago es inválida (por favor seleccionarlo de la lista). ","")
)
)</f>
        <v/>
      </c>
      <c r="EP46" s="46">
        <f>IF($DS46,
IF(Z46="","Debes escribir la fecha de pago. ",
IF(ISERR(DATE(YEAR(Z46),MONTH(Z46),DAY(Z46))), "El valor ingresado en fecha de pago no tiene un formato válido. ","")
)
)</f>
        <v/>
      </c>
      <c r="EQ46" s="46">
        <f>IF($DS46,
IF(AA46="","Debes escribir el medio de pago. ",
IF(_xlfn.IFNA(VLOOKUP(AA46,MEDIOS_DE_PAGO,1,FALSE),-1)=-1,"El medio de pago es inválido (por favor seleccionarlo de la lista). ","")
)
)</f>
        <v/>
      </c>
      <c r="ER46" s="46">
        <f>OR(AA46='Tablas '!$T$4,AA46='Tablas '!$T$7,AA46='Tablas '!$T$8,AA46='Tablas '!$T$11)</f>
        <v/>
      </c>
      <c r="ES46" s="46">
        <f>IF(AND($DS46,ER46),
IF(AB46="","Debes escribir la entidad bancaria. ",""),
""
)</f>
        <v/>
      </c>
      <c r="ET46" s="46">
        <f>IF(AND($DS46,ER46),
IF(AC46="","Debes escribir el tipo de cuenta bancaria. ",
IF(_xlfn.IFNA(VLOOKUP(AC46,TIPO_DE_CUENTA,1,FALSE),-1)=-1,"El tipo de cuenta bancaria es inválida (por favor seleccionarlo de la lista). ","")
),
""
)</f>
        <v/>
      </c>
      <c r="EU46" s="46">
        <f>IF(AND($DS46,ER46),
IF(AD46="","Debes escribir el número de cuenta bancaria. ",""),
""
)</f>
        <v/>
      </c>
      <c r="EV46" s="46">
        <f>IF($DS46,
IF(AE46="","Debes escribir el valor del sueldo básico. ",
IF( ISERR(_xlfn.NUMBERVALUE(AE46)), "El valor del sueldo básico debe ser un número válido. ", "")
)
)</f>
        <v/>
      </c>
      <c r="EW46" s="46">
        <f>IF($DS46,
IF(AF46="","Debes escribir el número de días trabajados. ",
IF( IFERROR(INT(AF46),1.1) &lt;&gt; IFERROR(_xlfn.NUMBERVALUE(AF46),1), "La cantidad de días trabajados debe ser un número entero. ", "")
)
)</f>
        <v/>
      </c>
      <c r="EX46" s="46">
        <f>IF($DS46,
IF(AG46="","Debes escribir el valor del sueldo trabajado. ",
IF( ISERR(_xlfn.NUMBERVALUE(AG46)), "El valor del sueldo trabajado debe ser un número válido. ", "")
)
)</f>
        <v/>
      </c>
      <c r="EY46" s="46">
        <f>IF($DS46,
IF( AND(AH46&lt;&gt;"", ISERR(_xlfn.NUMBERVALUE(AH46))), "El valor del auxilio de transporte debe ser un número válido. ", "")
)</f>
        <v/>
      </c>
      <c r="EZ46" s="46">
        <f>IF($DS46,
IF( AND(AI46&lt;&gt;"", ISERR(_xlfn.NUMBERVALUE(AI46))), "El valor de viáticos salariales debe ser un número válido. ", "")
)</f>
        <v/>
      </c>
      <c r="FA46" s="46">
        <f>IF($DS46,
IF( AND(AJ46&lt;&gt;"", ISERR(_xlfn.NUMBERVALUE(AJ46))), "El valor de viáticos NO salariales debe ser un número válido. ", "")
)</f>
        <v/>
      </c>
      <c r="FB46" s="46">
        <f>CONCATENATE(AK46,AL46)&lt;&gt;""</f>
        <v/>
      </c>
      <c r="FC46" s="46">
        <f>IF(AND($DS46,FB46),
IF(AK46="","Debes escribir el número de horas extras diurnas. ",
IF( IFERROR(INT(AK46),1.1) &lt;&gt; IFERROR(_xlfn.NUMBERVALUE(AK46),1), "La cantidad de horas extras diurnas debe ser un número entero. ", "")
),
""
)</f>
        <v/>
      </c>
      <c r="FD46" s="46">
        <f>IF(AND($DS46,FB46),
IF(AL46="","Debes escribir el valor de las horas extras diurnas. ",
IF( ISERR(_xlfn.NUMBERVALUE(AL46)), "El valor de las horas extras duirnas debe ser un número válido. ", "")
),
""
)</f>
        <v/>
      </c>
      <c r="FE46" s="46">
        <f>CONCATENATE(AM46,AN46)&lt;&gt;""</f>
        <v/>
      </c>
      <c r="FF46" s="46">
        <f>IF(AND($DS46,FE46),
IF(AM46="","Debes escribir el número de horas extras nocturnas. ",
IF( IFERROR(INT(AM46),1.1) &lt;&gt; IFERROR(_xlfn.NUMBERVALUE(AM46),1), "La cantidad de horas extras nocturnas debe ser un número entero. ", "")
),
""
)</f>
        <v/>
      </c>
      <c r="FG46" s="46">
        <f>IF(AND($DS46,FE46),
IF(AN46="","Debes escribir el valor de las horas extras nocturnas. ",
IF( ISERR(_xlfn.NUMBERVALUE(AN46)), "El valor de las horas extras nocturnas debe ser un número válido. ", "")
),
""
)</f>
        <v/>
      </c>
      <c r="FH46" s="46">
        <f>CONCATENATE(AO46,AP46)&lt;&gt;""</f>
        <v/>
      </c>
      <c r="FI46" s="46">
        <f>IF(AND($DS46,FH46),
IF(AO46="","Debes escribir el número de horas extras diurnas dominicales y festivas. ",
IF( IFERROR(INT(AO46),1.1) &lt;&gt; IFERROR(_xlfn.NUMBERVALUE(AO46),1), "La cantidad de horas extras diurnas dominicales y festivas debe ser un número entero. ", "")
),
""
)</f>
        <v/>
      </c>
      <c r="FJ46" s="46">
        <f>IF(AND($DS46,FH46),
IF(AP46="","Debes escribir el valor de las horas extras diurnas dominicales y festivas. ",
IF( ISERR(_xlfn.NUMBERVALUE(AP46)), "El valor de las horas extras diurnas dominicales y festivas debe ser un número válido. ", "")
),
""
)</f>
        <v/>
      </c>
      <c r="FK46" s="46">
        <f>CONCATENATE(AQ46,AR46)&lt;&gt;""</f>
        <v/>
      </c>
      <c r="FL46" s="46">
        <f>IF(AND($DS46,FK46),
IF(AQ46="","Debes escribir el número de horas extras nocturnas dominicales y festivas. ",
IF( IFERROR(INT(AQ46),1.1) &lt;&gt; IFERROR(_xlfn.NUMBERVALUE(AQ46),1), "La cantidad de horas extras nocturnas dominicales y festivas debe ser un número entero. ", "")
),
""
)</f>
        <v/>
      </c>
      <c r="FM46" s="46">
        <f>IF(AND($DS46,FK46),
IF(AR46="","Debes escribir el valor de las horas extras nocturnas dominicales y festivas. ",
IF( ISERR(_xlfn.NUMBERVALUE(AR46)), "El valor de las horas extras nocturnas dominicales y festivas debe ser un número válido. ", "")
),
""
)</f>
        <v/>
      </c>
      <c r="FN46" s="46">
        <f>CONCATENATE(AS46,AT46)&lt;&gt;""</f>
        <v/>
      </c>
      <c r="FO46" s="46">
        <f>IF(AND($DS46,FN46),
IF(AS46="","Debes escribir el número de horas recargo nocturno. ",
IF( IFERROR(INT(AS46),1.1) &lt;&gt; IFERROR(_xlfn.NUMBERVALUE(AS46),1), "La cantidad de horas recargo nocturno debe ser un número entero. ", "")
),
""
)</f>
        <v/>
      </c>
      <c r="FP46" s="46">
        <f>IF(AND($DS46,FN46),
IF(AT46="","Debes escribir el valor de las horas recargo nocturno. ",
IF( ISERR(_xlfn.NUMBERVALUE(AT46)), "El valor de las horas recargo nocturno debe ser un número válido. ", "")
),
""
)</f>
        <v/>
      </c>
      <c r="FQ46" s="46">
        <f>CONCATENATE(AU46,AV46)&lt;&gt;""</f>
        <v/>
      </c>
      <c r="FR46" s="46">
        <f>IF(AND($DS46,FQ46),
IF(AU46="","Debes escribir el número de horas recargo diurno dominical y festivo. ",
IF( IFERROR(INT(AU46),1.1) &lt;&gt; IFERROR(_xlfn.NUMBERVALUE(AU46),1), "La cantidad de horas recargo diurno dominical y festivo debe ser un número entero. ", "")
),
""
)</f>
        <v/>
      </c>
      <c r="FS46" s="46">
        <f>IF(AND($DS46,FQ46),
IF(AV46="","Debes escribir el valor de las horas recargo diurno dominical y festivo. ",
IF( ISERR(_xlfn.NUMBERVALUE(AV46)), "El valor de las horas recargo diurno dominical y festivo debe ser un número válido. ", "")
),
""
)</f>
        <v/>
      </c>
      <c r="FT46" s="46">
        <f>CONCATENATE(AW46,AX46)&lt;&gt;""</f>
        <v/>
      </c>
      <c r="FU46" s="46">
        <f>IF(AND($DS46,FT46),
IF(AW46="","Debes escribir el número de horas recargo nocturno dominical y festivo. ",
IF( IFERROR(INT(AW46),1.1) &lt;&gt; IFERROR(_xlfn.NUMBERVALUE(AW46),1), "La cantidad de horas recargo nocturno dominical y festivo debe ser un número entero. ", "")
),
""
)</f>
        <v/>
      </c>
      <c r="FV46" s="46">
        <f>IF(AND($DS46,FT46),
IF(AX46="","Debes escribir el valor de las horas recargo nocturno dominical y festivo. ",
IF( ISERR(_xlfn.NUMBERVALUE(AX46)), "El valor de las horas recargo nocturno dominical y festivo debe ser un número válido. ", "")
),
""
)</f>
        <v/>
      </c>
      <c r="FW46" s="46">
        <f>CONCATENATE(AY46,AZ46)&lt;&gt;""</f>
        <v/>
      </c>
      <c r="FX46" s="46">
        <f>IF(AND($DS46,FW46),
IF(AY46="","Debes escribir el número de días de vacaciones comunes. ",
IF( IFERROR(INT(AY46),1.1) &lt;&gt; IFERROR(_xlfn.NUMBERVALUE(AY46),1), "La cantidad de días de vacaciones comunes debe ser un número entero. ", "")
),
""
)</f>
        <v/>
      </c>
      <c r="FY46" s="46">
        <f>IF(AND($DS46,FW46),
IF(AZ46="","Debes escribir el valor de las vacaciones comunes. ",
IF( ISERR(_xlfn.NUMBERVALUE(AZ46)), "El valor de las vacaciones comunes debe ser un número válido. ", "")
),
""
)</f>
        <v/>
      </c>
      <c r="FZ46" s="46">
        <f>CONCATENATE(BA46,BB46)&lt;&gt;""</f>
        <v/>
      </c>
      <c r="GA46" s="46">
        <f>IF(AND($DS46,FZ46),
IF(BA46="","Debes escribir el número de días de vacaciones compensadas. ",
IF( IFERROR(INT(BA46),1.1) &lt;&gt; IFERROR(_xlfn.NUMBERVALUE(BA46),1), "La cantidad de días de vacaciones compensadas debe ser un número entero. ", "")
),
""
)</f>
        <v/>
      </c>
      <c r="GB46" s="46">
        <f>IF(AND($DS46,FZ46),
IF(BB46="","Debes escribir el valor de las vacaciones compensadas. ",
IF( ISERR(_xlfn.NUMBERVALUE(BB46)), "El valor de las vacaciones compensadas debe ser un número válido. ", "")
),
""
)</f>
        <v/>
      </c>
      <c r="GC46" s="46">
        <f>CONCATENATE(BC46,BD46)&lt;&gt;""</f>
        <v/>
      </c>
      <c r="GD46" s="46">
        <f>IF(AND($DS46,GC46),
IF(BC46="","Debes escribir el número de días de prima salarial. ",
IF( IFERROR(INT(BC46),1.1) &lt;&gt; IFERROR(_xlfn.NUMBERVALUE(BC46),1), "La cantidad de días de prima salarial debe ser un número entero. ", "")
),
""
)</f>
        <v/>
      </c>
      <c r="GE46" s="46">
        <f>IF(AND($DS46,GC46),
IF(BD46="","Debes escribir el valor de los días de prima salarial. ",
IF( ISERR(_xlfn.NUMBERVALUE(BD46)), "El valor de los días de prima salarial debe ser un número válido. ", "")
),
""
)</f>
        <v/>
      </c>
      <c r="GF46" s="46">
        <f>IF($DS46,
IF( AND(BE46&lt;&gt;"", ISERR(_xlfn.NUMBERVALUE(BE46))), "El valor de la prima NO saliarial debe ser un número válido. ", "")
)</f>
        <v/>
      </c>
      <c r="GG46" s="46">
        <f>CONCATENATE(BF46,BG46,BH46)&lt;&gt;""</f>
        <v/>
      </c>
      <c r="GH46" s="46">
        <f>IF(AND($DS46,GG46),
IF(BF46="","Debes escribir el valor de las cesantías. ",
IF( ISERR(_xlfn.NUMBERVALUE(BF46)), "El valor de las cesantías debe ser un número válido. ", "")
),
""
)</f>
        <v/>
      </c>
      <c r="GI46" s="46">
        <f>IF(AND($DS46,GG46),
IF(BG46="","Debes escribir el % de cesantías. ",
IF( ISERR(_xlfn.NUMBERVALUE(BG46)), "El % de cesantías debe ser un número válido. ", "")
),
""
)</f>
        <v/>
      </c>
      <c r="GJ46" s="46">
        <f>IF(AND($DS46,GG46),
IF(BH46="","Debes escribir el valor de intereses de cesantías. ",
IF( ISERR(_xlfn.NUMBERVALUE(BH46)), "El valor de intereses de cesantías debe ser un número válido. ", "")
),
""
)</f>
        <v/>
      </c>
      <c r="GK46" s="46">
        <f>CONCATENATE(BI46,BJ46,BK46)&lt;&gt;""</f>
        <v/>
      </c>
      <c r="GL46" s="46">
        <f>IF(AND($DS46,GK46),
IF(BI46="","Debes escribir el número de días de incapacidad. ",
IF( IFERROR(INT(BI46),1.1) &lt;&gt; IFERROR(_xlfn.NUMBERVALUE(BI46),1), "La cantidad de días de incapacidad debe ser un número entero. ", "")
),
""
)</f>
        <v/>
      </c>
      <c r="GM46" s="46">
        <f>IF(AND($DS46,GK46),
IF(BJ46="","Debes escribir el tipo de incapacidad. ",
IF(_xlfn.IFNA(VLOOKUP(BJ46,TIPO_DE_INCAPACIDAD,1,FALSE),-1)=-1,"El tipo de incapacidad es inválida (por favor seleccionarlo de la lista). ","")
),
""
)</f>
        <v/>
      </c>
      <c r="GN46" s="46">
        <f>IF(AND($DS46,GK46),
IF(BK46="","Debes escribir el valor de la incapacidad. ",
IF( ISERR(_xlfn.NUMBERVALUE(BK46)), "El valor de la incapacidad debe ser un número válido. ", "")
),
""
)</f>
        <v/>
      </c>
      <c r="GO46" s="46">
        <f>CONCATENATE(BL46,BM46)&lt;&gt;""</f>
        <v/>
      </c>
      <c r="GP46" s="46">
        <f>IF(AND($DS46,GO46),
IF(BL46="","Debes escribir el número de días de licencia de maternidad o paternidad. ",
IF( IFERROR(INT(BL46),1.1) &lt;&gt; IFERROR(_xlfn.NUMBERVALUE(BL46),1), "La cantidad de días de licencia de maternidad o paternidad debe ser un número entero. ", "")
),
""
)</f>
        <v/>
      </c>
      <c r="GQ46" s="46">
        <f>IF(AND($DS46,GO46),
IF(BM46="","Debes escribir el valor de la licencia de maternidad o paternidad. ",
IF( ISERR(_xlfn.NUMBERVALUE(BM46)), "El valor de la licencia de maternidad o paternidad debe ser un número válido. ", "")
),
""
)</f>
        <v/>
      </c>
      <c r="GR46" s="46">
        <f>CONCATENATE(BN46,BO46)&lt;&gt;""</f>
        <v/>
      </c>
      <c r="GS46" s="46">
        <f>IF(AND($DS46,GR46),
IF(BN46="","Debes escribir el número de días de licencia remunerada. ",
IF( IFERROR(INT(BN46),1.1) &lt;&gt; IFERROR(_xlfn.NUMBERVALUE(BN46),1), "La cantidad de días de licencia remunerada debe ser un número entero. ", "")
),
""
)</f>
        <v/>
      </c>
      <c r="GT46" s="46">
        <f>IF(AND($DS46,GR46),
IF(BO46="","Debes escribir el valor de la licencia remunerada. ",
IF( ISERR(_xlfn.NUMBERVALUE(BO46)), "El valor de la licencia remunerada debe ser un número válido. ", "")
),
""
)</f>
        <v/>
      </c>
      <c r="GU46" s="46">
        <f>IF($DS46,
IF( AND(BP46&lt;&gt;"", ISERR(_xlfn.NUMBERVALUE(BP46))), "El valor de la licencia NO remunerada debe ser un número válido. ", "")
)</f>
        <v/>
      </c>
      <c r="GV46" s="46">
        <f>IF($DS46,
IF( AND(BQ46&lt;&gt;"", ISERR(_xlfn.NUMBERVALUE(BQ46))), "El valor de auxilios salariales debe ser un número válido. ", "")
)</f>
        <v/>
      </c>
      <c r="GW46" s="46">
        <f>IF($DS46,
IF( AND(BR46&lt;&gt;"", ISERR(_xlfn.NUMBERVALUE(BR46))), "El valor de auxilios NO salariales debe ser un número válido. ", "")
)</f>
        <v/>
      </c>
      <c r="GX46" s="46">
        <f>IF($DS46,
IF( AND(BS46&lt;&gt;"", ISERR(_xlfn.NUMBERVALUE(BS46))), "El valor de bonos salariales debe ser un número válido. ", "")
)</f>
        <v/>
      </c>
      <c r="GY46" s="46">
        <f>IF($DS46,
IF( AND(BT46&lt;&gt;"", ISERR(_xlfn.NUMBERVALUE(BT46))), "El valor de bonos NO salariales debe ser un número válido. ", "")
)</f>
        <v/>
      </c>
      <c r="GZ46" s="46">
        <f>IF($DS46,
IF( AND(BU46&lt;&gt;"", ISERR(_xlfn.NUMBERVALUE(BU46))), "El valor de bonos salariales de alimentación debe ser un número válido. ", "")
)</f>
        <v/>
      </c>
      <c r="HA46" s="46">
        <f>IF($DS46,
IF( AND(BV46&lt;&gt;"", ISERR(_xlfn.NUMBERVALUE(BV46))), "El valor de bonos NO salariales de alimentación debe ser un número válido. ", "")
)</f>
        <v/>
      </c>
      <c r="HB46" s="46">
        <f>IF($DS46,
IF( AND(BW46&lt;&gt;"", ISERR(_xlfn.NUMBERVALUE(BW46))), "El valor de bonificaciones salariales debe ser un número válido. ", "")
)</f>
        <v/>
      </c>
      <c r="HC46" s="46">
        <f>IF($DS46,
IF( AND(BX46&lt;&gt;"", ISERR(_xlfn.NUMBERVALUE(BX46))), "El valor de bonificaciones NO salariales debe ser un número válido. ", "")
)</f>
        <v/>
      </c>
      <c r="HD46" s="46">
        <f>IF($DS46,
IF( AND(BY46&lt;&gt;"", ISERR(_xlfn.NUMBERVALUE(BY46))), "El valor de compensaciones ordinarias debe ser un número válido. ", "")
)</f>
        <v/>
      </c>
      <c r="HE46" s="46">
        <f>IF($DS46,
IF( AND(BZ46&lt;&gt;"", ISERR(_xlfn.NUMBERVALUE(BZ46))), "El valor de compensaciones extraordinarias debe ser un número válido. ", "")
)</f>
        <v/>
      </c>
      <c r="HF46" s="46">
        <f>IF($DS46,
IF( AND(CA46&lt;&gt;"", ISERR(_xlfn.NUMBERVALUE(CA46))), "El valor de comisiones debe ser un número válido. ", "")
)</f>
        <v/>
      </c>
      <c r="HG46" s="46">
        <f>IF($DS46,
IF( AND(CB46&lt;&gt;"", ISERR(_xlfn.NUMBERVALUE(CB46))), "El valor de ausencia por huega debe ser un número válido. ", "")
)</f>
        <v/>
      </c>
      <c r="HH46" s="46">
        <f>IF($DS46,
IF( AND(CC46&lt;&gt;"", ISERR(_xlfn.NUMBERVALUE(CC46))), "El valor de anticipos debe ser un número válido. ", "")
)</f>
        <v/>
      </c>
      <c r="HI46" s="46">
        <f>IF($DS46,
IF( AND(CD46&lt;&gt;"", ISERR(_xlfn.NUMBERVALUE(CD46))), "El valor de pagos a terceros debe ser un número válido. ", "")
)</f>
        <v/>
      </c>
      <c r="HJ46" s="46">
        <f>IF($DS46,
IF( AND(CE46&lt;&gt;"", ISERR(_xlfn.NUMBERVALUE(CE46))), "El valor de dotación debe ser un número válido. ", "")
)</f>
        <v/>
      </c>
      <c r="HK46" s="46">
        <f>IF($DS46,
IF( AND(CF46&lt;&gt;"", ISERR(_xlfn.NUMBERVALUE(CF46))), "El valor de apoyo sostenibilidad debe ser un número válido. ", "")
)</f>
        <v/>
      </c>
      <c r="HL46" s="46">
        <f>IF($DS46,
IF( AND(CG46&lt;&gt;"", ISERR(_xlfn.NUMBERVALUE(CG46))), "El valor de teletrabajo debe ser un número válido. ", "")
)</f>
        <v/>
      </c>
      <c r="HM46" s="46">
        <f>IF($DS46,
IF( AND(CH46&lt;&gt;"", ISERR(_xlfn.NUMBERVALUE(CH46))), "El valor de bonificación de retiro debe ser un número válido. ", "")
)</f>
        <v/>
      </c>
      <c r="HN46" s="46">
        <f>IF($DS46,
IF( AND(CI46&lt;&gt;"", ISERR(_xlfn.NUMBERVALUE(CI46))), "El valor de indemnización de retiro debe ser un número válido. ", "")
)</f>
        <v/>
      </c>
      <c r="HO46" s="46">
        <f>IF($DS46,
IF( AND(CJ46&lt;&gt;"", ISERR(_xlfn.NUMBERVALUE(CJ46))), "El valor de reintegros debe ser un número válido. ", "")
)</f>
        <v/>
      </c>
      <c r="HP46" s="46">
        <f>CONCATENATE(CK46,CL46,CM46)&lt;&gt;""</f>
        <v/>
      </c>
      <c r="HQ46" s="46">
        <f>IF(AND($DS46,HP46),
IF(CK46="","Debes escribir la descripción de otro concepto no categorizado. ",""),
""
)</f>
        <v/>
      </c>
      <c r="HR46" s="46">
        <f>IF(AND($DS46,HP46),
IF(CONCATENATE(CL46,CM46)="","Debes escribir al menos un valor de concepto no categorizado (salarial o no salarial). ",
IF(ISERR(_xlfn.NUMBERVALUE(CL46)),"El valor salarial concepto no categorizado debe ser un número válido. ","")
),
""
)</f>
        <v/>
      </c>
      <c r="HS46" s="46">
        <f>IF(AND($DS46,HP46),
IF(CONCATENATE(CL46,CM46)="","Debes escribir al menos un valor de concepto no categorizado (salarial o no salarial). ",
IF(ISERR(_xlfn.NUMBERVALUE(CM46)),"El valor NO salarial concepto no categorizado debe ser un número válido. ","")
),
""
)</f>
        <v/>
      </c>
      <c r="HT46" s="46">
        <f>IF($DS46,
IF(CN46="","Debes escribir el porcentaje del aporte a salud. ",
IF( ISERR(_xlfn.NUMBERVALUE(CN46)), "El valor del porcentaje del aporte a salud debe ser un número válido. ", "")
)
)</f>
        <v/>
      </c>
      <c r="HU46" s="46">
        <f>IF($DS46,
IF(CO46="","Debes escribir el valor del aporte a salud. ",
IF( ISERR(_xlfn.NUMBERVALUE(CO46)), "El valor del aporte a salud debe ser un número válido. ", "")
)
)</f>
        <v/>
      </c>
      <c r="HV46" s="46">
        <f>IF($DS46,
IF( AND(CP46&lt;&gt;"", ISERR(_xlfn.NUMBERVALUE(CP46))), "El valor plan complementario debe ser un número válido. ", "")
)</f>
        <v/>
      </c>
      <c r="HW46" s="46">
        <f>IF($DS46,
IF(CQ46="","Debes escribir el porcentaje del aporte a pensión. ",
IF( ISERR(_xlfn.NUMBERVALUE(CQ46)), "El valor del porcentaje del aporte a pensión debe ser un número válido. ", "")
)
)</f>
        <v/>
      </c>
      <c r="HX46" s="46">
        <f>IF($DS46,
IF(CR46="","Debes escribir el valor del aporte a pensión. ",
IF( ISERR(_xlfn.NUMBERVALUE(CR46)), "El valor del aporte a salud debe ser un número válido. ", "")
)
)</f>
        <v/>
      </c>
      <c r="HY46" s="46">
        <f>IF($DS46,
IF( AND(CS46&lt;&gt;"", ISERR(_xlfn.NUMBERVALUE(CS46))), "El valor pensión voluntaria debe ser un número válido. ", "")
)</f>
        <v/>
      </c>
      <c r="HZ46" s="46">
        <f>CONCATENATE(CT46,CU46,CV46,CW46)&lt;&gt;""</f>
        <v/>
      </c>
      <c r="IA46" s="46">
        <f>IF(AND($DS46,HZ46),
IF(CT46="","Debes escribir el % del fondo de seguridad pensional. ",
IF( ISERR(_xlfn.NUMBERVALUE(CT46)), "El % del fondo de seguridad debe ser un número válido. ", "")
),
""
)</f>
        <v/>
      </c>
      <c r="IB46" s="46">
        <f>IF(AND($DS46,HZ46),
IF(CU46="","Debes escribir el valor del aporte al fondo de solidaridad pensional. ",
IF( ISERR(_xlfn.NUMBERVALUE(CU46)), "El valor del aporte al fondo de solidaridad pensional debe ser un número válido. ", "")
),
""
)</f>
        <v/>
      </c>
      <c r="IC46" s="46">
        <f>IF(AND($DS46,HZ46),
IF(CV46="","Debes escribir el % del fondo de subsistencia. ",
IF( ISERR(_xlfn.NUMBERVALUE(CV46)), "El % del fondo de subsistencia debe ser un número válido. ", "")
),
""
)</f>
        <v/>
      </c>
      <c r="ID46" s="46">
        <f>IF(AND($DS46,HZ46),
IF(CW46="","Debes escribir el valor del fondo de subsistencia. ",
IF( ISERR(_xlfn.NUMBERVALUE(CW46)), "El valor del fondo de subsistencia debe ser un número válido. ", "")
),
""
)</f>
        <v/>
      </c>
      <c r="IE46" s="46">
        <f>CONCATENATE(CX46,CY46)&lt;&gt;""</f>
        <v/>
      </c>
      <c r="IF46" s="46">
        <f>IF(AND($DS46,IE46),
IF(CX46="","Debes escribir el % de sindicato. ",
IF( ISERR(_xlfn.NUMBERVALUE(CX46)), "El % de sindicato debe ser un número válido. ", "")
),
""
)</f>
        <v/>
      </c>
      <c r="IG46" s="46">
        <f>IF(AND($DS46,IE46),
IF(CY46="","Debes escribir el valor del sindicato. ",
IF( ISERR(_xlfn.NUMBERVALUE(CY46)), "El valor del sindicato debe ser un número válido. ", "")
),
""
)</f>
        <v/>
      </c>
      <c r="IH46" s="46">
        <f>IF($DS46,
IF( AND(CZ46&lt;&gt;"", ISERR(_xlfn.NUMBERVALUE(CZ46))), "El valor de sanción pública debe ser un número válido. ", "")
)</f>
        <v/>
      </c>
      <c r="II46" s="46">
        <f>IF($DS46,
IF( AND(DA46&lt;&gt;"", ISERR(_xlfn.NUMBERVALUE(DA46))), "El valor de sanción privada debe ser un número válido. ", "")
)</f>
        <v/>
      </c>
      <c r="IJ46" s="46">
        <f>CONCATENATE(DB46,DC46)&lt;&gt;""</f>
        <v/>
      </c>
      <c r="IK46" s="46">
        <f>IF(AND($DS46,IJ46),
IF(DB46="","Debes escribir la descripción de libranza. ",""),
""
)</f>
        <v/>
      </c>
      <c r="IL46" s="46">
        <f>IF(AND($DS46,IJ46),
IF(DC46="","Debes escribir la cuota libranza. ",
IF(ISERR(_xlfn.NUMBERVALUE(DC46)),"El valor de la cuota libranza debe ser un número válido. ","")
),
""
)</f>
        <v/>
      </c>
      <c r="IM46" s="46">
        <f>IF($DS46,
IF( AND(DD46&lt;&gt;"", ISERR(_xlfn.NUMBERVALUE(DD46))), "El valor de pagos a terceros debe ser un número válido. ", "")
)</f>
        <v/>
      </c>
      <c r="IN46" s="46">
        <f>IF($DS46,
IF( AND(DE46&lt;&gt;"", ISERR(_xlfn.NUMBERVALUE(DE46))), "El valor de anticipos debe ser un número válido. ", "")
)</f>
        <v/>
      </c>
      <c r="IO46" s="46">
        <f>IF($DS46,
IF( AND(DF46&lt;&gt;"", ISERR(_xlfn.NUMBERVALUE(DF46))), "El valor de AFC debe ser un número válido. ", "")
)</f>
        <v/>
      </c>
      <c r="IP46" s="46">
        <f>IF($DS46,
IF( AND(DG46&lt;&gt;"", ISERR(_xlfn.NUMBERVALUE(DG46))), "El valor de rete-fuente debe ser un número válido. ", "")
)</f>
        <v/>
      </c>
      <c r="IQ46" s="46">
        <f>IF($DS46,
IF( AND(DH46&lt;&gt;"", ISERR(_xlfn.NUMBERVALUE(DH46))), "El valor de cooperativa de trabajo debe ser un número válido. ", "")
)</f>
        <v/>
      </c>
      <c r="IR46" s="46">
        <f>IF($DS46,
IF( AND(DI46&lt;&gt;"", ISERR(_xlfn.NUMBERVALUE(DI46))), "El valor de embargo fiscal debe ser un número válido. ", "")
)</f>
        <v/>
      </c>
      <c r="IS46" s="46">
        <f>IF($DS46,
IF( AND(DJ46&lt;&gt;"", ISERR(_xlfn.NUMBERVALUE(DJ46))), "El valor de educación debe ser un número válido. ", "")
)</f>
        <v/>
      </c>
      <c r="IT46" s="46">
        <f>IF($DS46,
IF( AND(DK46&lt;&gt;"", ISERR(_xlfn.NUMBERVALUE(DK46))), "El valor de reintegro debe ser un número válido. ", "")
)</f>
        <v/>
      </c>
      <c r="IU46" s="46">
        <f>IF($DS46,
IF( AND(DL46&lt;&gt;"", ISERR(_xlfn.NUMBERVALUE(DL46))), "El valor de deuda debe ser un número válido. ", "")
)</f>
        <v/>
      </c>
      <c r="IV46" s="46">
        <f>IF($DS46,
IF( AND(DM46&lt;&gt;"", ISERR(_xlfn.NUMBERVALUE(DM46))), "El valor de otras deducciones debe ser un número válido. ", "")
)</f>
        <v/>
      </c>
      <c r="IW46" s="46">
        <f>IF($DS46,
IF(DN46="","Debes escribir el valor de los devengos totales. ",
IF( ISERR(_xlfn.NUMBERVALUE(DN46)), "El valor de los devengos totales debe ser un número válido. ", "")
)
)</f>
        <v/>
      </c>
      <c r="IX46" s="46">
        <f>IF($DS46,
IF(DO46="","Debes escribir el valor de las deducciones totales. ",
IF( ISERR(_xlfn.NUMBERVALUE(DO46)), "El valor de las deducciones totales debe ser un número válido. ", "")
)
)</f>
        <v/>
      </c>
      <c r="IY46" s="46">
        <f>IF($DS46,
IF(DP46="","Debes escribir el valor del salario total. ",
IF( ISERR(_xlfn.NUMBERVALUE(DP46)), "El valor del salario total debe ser un número válido. ", "")
)
)</f>
        <v/>
      </c>
    </row>
    <row r="47">
      <c r="B47" s="48" t="n">
        <v>35</v>
      </c>
      <c r="C47" s="61">
        <f>IF(AND(DS47,DP47&lt;&gt;""),
IF(DQ47="","OK","Error"),
""
)</f>
        <v/>
      </c>
      <c r="D47" s="53" t="n"/>
      <c r="E47" s="52" t="n"/>
      <c r="F47" s="112" t="n"/>
      <c r="G47" s="52" t="n"/>
      <c r="H47" s="53" t="n"/>
      <c r="I47" s="52" t="n"/>
      <c r="J47" s="52" t="n"/>
      <c r="K47" s="53" t="n"/>
      <c r="L47" s="55" t="n"/>
      <c r="M47" s="108" t="n"/>
      <c r="N47" s="56" t="n"/>
      <c r="O47" s="52" t="n"/>
      <c r="P47" s="52" t="n"/>
      <c r="Q47" s="52" t="n"/>
      <c r="R47" s="52" t="n"/>
      <c r="S47" s="52" t="n"/>
      <c r="T47" s="53" t="n"/>
      <c r="U47" s="52" t="n"/>
      <c r="V47" s="52" t="n"/>
      <c r="W47" s="55" t="n"/>
      <c r="X47" s="55" t="n"/>
      <c r="Y47" s="52" t="n"/>
      <c r="Z47" s="55" t="n"/>
      <c r="AA47" s="52" t="n"/>
      <c r="AB47" s="53" t="n"/>
      <c r="AC47" s="53" t="n"/>
      <c r="AD47" s="53" t="n"/>
      <c r="AE47" s="177" t="n"/>
      <c r="AF47" s="113" t="n"/>
      <c r="AG47" s="177" t="n"/>
      <c r="AH47" s="178" t="n"/>
      <c r="AI47" s="178" t="n"/>
      <c r="AJ47" s="178" t="n"/>
      <c r="AK47" s="114" t="n"/>
      <c r="AL47" s="178" t="n"/>
      <c r="AM47" s="114" t="n"/>
      <c r="AN47" s="178" t="n"/>
      <c r="AO47" s="114" t="n"/>
      <c r="AP47" s="178" t="n"/>
      <c r="AQ47" s="114" t="n"/>
      <c r="AR47" s="178" t="n"/>
      <c r="AS47" s="114" t="n"/>
      <c r="AT47" s="178" t="n"/>
      <c r="AU47" s="114" t="n"/>
      <c r="AV47" s="178" t="n"/>
      <c r="AW47" s="114" t="n"/>
      <c r="AX47" s="178" t="n"/>
      <c r="AY47" s="114" t="n"/>
      <c r="AZ47" s="178" t="n"/>
      <c r="BA47" s="114" t="n"/>
      <c r="BB47" s="178" t="n"/>
      <c r="BC47" s="114" t="n"/>
      <c r="BD47" s="178" t="n"/>
      <c r="BE47" s="178" t="n"/>
      <c r="BF47" s="178" t="n"/>
      <c r="BG47" s="59" t="n"/>
      <c r="BH47" s="178" t="n"/>
      <c r="BI47" s="114" t="n"/>
      <c r="BJ47" s="53" t="n"/>
      <c r="BK47" s="178" t="n"/>
      <c r="BL47" s="114" t="n"/>
      <c r="BM47" s="178" t="n"/>
      <c r="BN47" s="114" t="n"/>
      <c r="BO47" s="178" t="n"/>
      <c r="BP47" s="178" t="n"/>
      <c r="BQ47" s="178" t="n"/>
      <c r="BR47" s="178" t="n"/>
      <c r="BS47" s="178" t="n"/>
      <c r="BT47" s="178" t="n"/>
      <c r="BU47" s="178" t="n"/>
      <c r="BV47" s="178" t="n"/>
      <c r="BW47" s="178" t="n"/>
      <c r="BX47" s="178" t="n"/>
      <c r="BY47" s="178" t="n"/>
      <c r="BZ47" s="178" t="n"/>
      <c r="CA47" s="178" t="n"/>
      <c r="CB47" s="178" t="n"/>
      <c r="CC47" s="178" t="n"/>
      <c r="CD47" s="178" t="n"/>
      <c r="CE47" s="178" t="n"/>
      <c r="CF47" s="178" t="n"/>
      <c r="CG47" s="178" t="n"/>
      <c r="CH47" s="178" t="n"/>
      <c r="CI47" s="178" t="n"/>
      <c r="CJ47" s="178" t="n"/>
      <c r="CK47" s="53" t="n"/>
      <c r="CL47" s="178" t="n"/>
      <c r="CM47" s="178" t="n"/>
      <c r="CN47" s="60" t="n"/>
      <c r="CO47" s="177" t="n"/>
      <c r="CP47" s="178" t="n"/>
      <c r="CQ47" s="60" t="n"/>
      <c r="CR47" s="177" t="n"/>
      <c r="CS47" s="178" t="n"/>
      <c r="CT47" s="59" t="n"/>
      <c r="CU47" s="178" t="n"/>
      <c r="CV47" s="59" t="n"/>
      <c r="CW47" s="178" t="n"/>
      <c r="CX47" s="59" t="n"/>
      <c r="CY47" s="178" t="n"/>
      <c r="CZ47" s="178" t="n"/>
      <c r="DA47" s="178" t="n"/>
      <c r="DB47" s="53" t="n"/>
      <c r="DC47" s="178" t="n"/>
      <c r="DD47" s="178" t="n"/>
      <c r="DE47" s="178" t="n"/>
      <c r="DF47" s="178" t="n"/>
      <c r="DG47" s="178" t="n"/>
      <c r="DH47" s="178" t="n"/>
      <c r="DI47" s="178" t="n"/>
      <c r="DJ47" s="178" t="n"/>
      <c r="DK47" s="178" t="n"/>
      <c r="DL47" s="178" t="n"/>
      <c r="DM47" s="178" t="n"/>
      <c r="DN47" s="177" t="n"/>
      <c r="DO47" s="177" t="n"/>
      <c r="DP47" s="177" t="n"/>
      <c r="DQ47" s="76">
        <f>IF(AND(DS47,DP47&lt;&gt;""),
CONCATENATE(DT47,DU47,DV47,DW47,DX47,DY47,DZ47,EA47,EB47,EC47,ED47,EE47,EF47,EG47,EH47,EI47,EJ47,EK47,EL47,EM47,EN47,EO47,EP47,EQ47,ES47,ET47,EU47,EV47,EW47,EX47,EY47,EZ47,FA47,FC47,FD47,FF47,FG47,FI47,FJ47,FL47,FM47,FO47,FP47,FR47,FS47,FU47,FV47,FX47,FY47,GA47,GB47,GD47,GE47,GF47,GH47,GI47,GJ47,GL47,GM47,GN47,GP47,GQ47,GS47,GT47,GU47,GV47,GW47,GX47,GY47,GZ47,HA47,HB47,HC47,HD47,HE47,HF47,HG47,HH47,HI47,HJ47,HK47,HL47,HM47,HN47,HO47,HQ47,HR47,HS47,HT47,HU47,HV47,HW47,HX47,HY47,IA47,IB47,IC47,ID47,IF47,IG47,IH47,II47,IK47,IL47,IM47,IN47,IO47,IP47,IQ47,IR47,IS47,IT47,IU47,IV47,IW47,IX47,IY47,IZ47),
""
)</f>
        <v/>
      </c>
      <c r="DR47" s="53" t="n"/>
      <c r="DS47" s="46">
        <f>CONCATENATE(D47,$E47,$F47,$G47,H47,$I47,$J47,K47,$L47,$M47,N47,$O47,$P47,$Q47,$R47,$S47,T47,$U47,$V47,$W47,$X47,$Y47,$Z47,$AA47,AB47,AC47,AD47,$AE47,$AF47,$AG47,AH47,AI47,AJ47,AK47,AL47,AM47,AN47,AO47,AP47,AQ47,AR47,AS47,AT47,AU47,AV47,AW47,AX47,AY47,AZ47,BA47,BB47,BC47,BD47,BE47,BF47,BG47,BH47,BI47,BJ47,BK47,BL47,BM47,BN47,BO47,BP47,BQ47,BR47,BS47,BT47,BU47,BV47,BW47,BX47,BY47,BZ47,CA47,CB47,CC47,CD47,CE47,CF47,CG47,CH47,CI47,CJ47,CK47,CL47,CM47,$CN47,$CO47,CP47,$CQ47,$CR47,CS47,CT47,CU47,CV47,CW47,CX47,CY47,CZ47,DA47,DB47,DC47,DD47,DE47,DF47,DG47,DH47,DI47,DJ47,DK47,DL47,DM47,$DN47,$DO47,$DP47,DR47)&lt;&gt;""</f>
        <v/>
      </c>
      <c r="DT47" s="46">
        <f>IF(AND($DS47,$E$4&lt;&gt;""),
IF(LEFT($E$4,2) = "1.",
IF(D47&lt;&gt;"","El CUNE sólo se envía en operaciones de novedad o ajuste. ",""),
IF(D47="","Debes escribir un CUNE válido para realizar operaciones de novedad o ajuste. ","")),
""
)</f>
        <v/>
      </c>
      <c r="DU47" s="46">
        <f>IF($DS47,
IF(E47="","Debes seleccionar el tipo de documento del empleado. ",
IF(_xlfn.IFNA(VLOOKUP(E47,TIPO_DE_DOCUMENTO,1,FALSE),-1)=-1,"El tipo de documento no es válido (por favor seleccionarlo de la lista). ","")
)
)</f>
        <v/>
      </c>
      <c r="DV47" s="46">
        <f>IF($DS47,
IF(F47="","Debes escribir el número de documento del empleado. ","")
)</f>
        <v/>
      </c>
      <c r="DW47" s="46">
        <f>IF($DS47,
IF(G47="","Debes escribir el primer nombre del empleado. ","")
)</f>
        <v/>
      </c>
      <c r="DY47" s="46">
        <f>IF($DS47,
IF(I47="","Debes escribir el primer apellido del empleado. ","")
)</f>
        <v/>
      </c>
      <c r="DZ47" s="46">
        <f>IF($DS47,
IF(J47="","Debes escribir el segundo apellido del empleado. ","")
)</f>
        <v/>
      </c>
      <c r="EB47" s="46">
        <f>IF($DS47,
IF(L47="","Debes escribir la fecha de ingreso del empleado. ",
IF(ISERR(DATE(YEAR(L47),MONTH(L47),DAY(L47))), "El valor ingresado en fecha de ingreso no tiene un formato válido. ","")
)
)</f>
        <v/>
      </c>
      <c r="EC47" s="46">
        <f>IF($DS47,
IF(M47="","Debes escribir el tiempo laborado. ",
IF( IFERROR(INT(M47),1.1) &lt;&gt; IFERROR(_xlfn.NUMBERVALUE(M47),1), "El valor de los días trabajados debe ser un número entero. ", "")
)
)</f>
        <v/>
      </c>
      <c r="ED47" s="46">
        <f>IF($DS47,
IF( AND(N47&lt;&gt;"", ISERR(DATE(YEAR(N47),MONTH(N47),DAY(N47))) ), "El valor ingresado en fecha de ingreso no tiene un formato válido. ",
IF( AND(N47&lt;&gt;"", $E$6&lt;&gt;"", DATE(YEAR(N47), MONTH(N47), 1) &lt;&gt; IFERROR(DATE(MID($E$6, 1, 4), MID($E$6, 6, 2),1), "1/1/1900") ), "La fecha de retiro debe estar dentro del período liquidado. ", "")
)
)</f>
        <v/>
      </c>
      <c r="EE47" s="46">
        <f>IF($DS47,
IF(O47="","Debes seleccionar el tipo de trabajador. ",
IF(_xlfn.IFNA(VLOOKUP(O47,TIPO_DE_TRABAJADOR,1,FALSE),-1)=-1,"El tipo de trabajador no es válido (por favor seleccionarlo de la lista). ","")
)
)</f>
        <v/>
      </c>
      <c r="EF47" s="46">
        <f>IF($DS47,
IF(P47="","Debes seleccionar si es un trabajador dependiente pensionado por vejez. ",
IF(_xlfn.IFNA(VLOOKUP(P47,SUBTIPO_DE_TRABAJADOR,1,FALSE),-1)=-1,"El tipo de trabajador dependiente pensionado por vejez no es válido (por favor seleccionarlo de la lista). ","")
)
)</f>
        <v/>
      </c>
      <c r="EG47" s="46">
        <f>IF($DS47,
IF(Q47="","Debes seleccionar el tipo de contrato del trabajador. ",
IF(_xlfn.IFNA(VLOOKUP(Q47,TIPO_DE_CONTRATO,1,FALSE),-1)=-1,"El tipo de contrato del trabajador no es válido (por favor seleccionarlo de la lista). ","")
)
)</f>
        <v/>
      </c>
      <c r="EH47" s="46">
        <f>IF($DS47,
IF(R47="","Debes seleccionar si es un salario integral. ",
IF(_xlfn.IFNA(VLOOKUP(R47,SI_NO,1,FALSE),-1)=-1,"Valor no válido para salario integral (por favor seleccionarlo de la lista). ","")
)
)</f>
        <v/>
      </c>
      <c r="EI47" s="46">
        <f>IF($DS47,
IF(S47="","Debes seleccionar si el trabajador realiza actividades de riesgo. ",
IF(_xlfn.IFNA(VLOOKUP(S47,SI_NO,1,FALSE),-1)=-1,"Valor no válido para actividad de alto riesgo (por favor seleccionarlo de la lista). ","")
)
)</f>
        <v/>
      </c>
      <c r="EK47" s="46">
        <f>IF($DS47,
IF(U47="","Debes escribir el código del municipio de residencia del trabajador. ",
IF(_xlfn.IFNA(VLOOKUP(U47,MUNICIPIO,1,FALSE),-1)=-1,"El municipio de residencia del trabajador es inválido (por favor seleccionarlo de la lista). ","")
)
)</f>
        <v/>
      </c>
      <c r="EL47" s="46">
        <f>IF($DS47,
IF(V47="","Debes escribir el la dirección de residendia del trabajador. ","")
)</f>
        <v/>
      </c>
      <c r="EM47" s="46">
        <f>IF($DS47,
IF(W47="","Debes escribir la fecha de inicio de la liquidación. ",
IF(ISERR(DATE(YEAR(W47),MONTH(W47),DAY(W47))),"El valor ingresado en fecha de inicio de liquidación no tiene un formato válido. ",
IF( AND($E$6&lt;&gt;"", DATE(YEAR(W47), MONTH(W47), 1) &lt;&gt; IFERROR(DATE(MID($E$6, 1, 4), MID($E$6, 6, 2),1), "1/1/1900") ), "La fecha de inicio de la liquidación debe estar dentro del período liquidado. ", "")
)
)
)</f>
        <v/>
      </c>
      <c r="EN47" s="46">
        <f>IF($DS47,
IF(X47="","Debes escribir la fecha de fin de la liquidación. ",
IF(ISERR(DATE(YEAR(X47),MONTH(X47),DAY(X47))),"El valor ingresado en fecha de fin de liquidación no tiene un formato válido. ",
IF( AND($E$6&lt;&gt;"", DATE(YEAR(X47), MONTH(X47), 1) &lt;&gt; IFERROR(DATE(MID($E$6, 1, 4), MID($E$6, 6, 2),1), "1/1/1900") ), "La fecha de fin de la liquidación debe estar dentro del período liquidado. ", "")
)
)
)</f>
        <v/>
      </c>
      <c r="EO47" s="46">
        <f>IF($DS47,
IF(Y47="","Debes escribir la frecuencia de pago del trabajador. ",
IF(_xlfn.IFNA(VLOOKUP(Y47,PERÍODO_DE_NÓMINA,1,FALSE),-1)=-1,"La frecuencia de pago es inválida (por favor seleccionarlo de la lista). ","")
)
)</f>
        <v/>
      </c>
      <c r="EP47" s="46">
        <f>IF($DS47,
IF(Z47="","Debes escribir la fecha de pago. ",
IF(ISERR(DATE(YEAR(Z47),MONTH(Z47),DAY(Z47))), "El valor ingresado en fecha de pago no tiene un formato válido. ","")
)
)</f>
        <v/>
      </c>
      <c r="EQ47" s="46">
        <f>IF($DS47,
IF(AA47="","Debes escribir el medio de pago. ",
IF(_xlfn.IFNA(VLOOKUP(AA47,MEDIOS_DE_PAGO,1,FALSE),-1)=-1,"El medio de pago es inválido (por favor seleccionarlo de la lista). ","")
)
)</f>
        <v/>
      </c>
      <c r="ER47" s="46">
        <f>OR(AA47='Tablas '!$T$4,AA47='Tablas '!$T$7,AA47='Tablas '!$T$8,AA47='Tablas '!$T$11)</f>
        <v/>
      </c>
      <c r="ES47" s="46">
        <f>IF(AND($DS47,ER47),
IF(AB47="","Debes escribir la entidad bancaria. ",""),
""
)</f>
        <v/>
      </c>
      <c r="ET47" s="46">
        <f>IF(AND($DS47,ER47),
IF(AC47="","Debes escribir el tipo de cuenta bancaria. ",
IF(_xlfn.IFNA(VLOOKUP(AC47,TIPO_DE_CUENTA,1,FALSE),-1)=-1,"El tipo de cuenta bancaria es inválida (por favor seleccionarlo de la lista). ","")
),
""
)</f>
        <v/>
      </c>
      <c r="EU47" s="46">
        <f>IF(AND($DS47,ER47),
IF(AD47="","Debes escribir el número de cuenta bancaria. ",""),
""
)</f>
        <v/>
      </c>
      <c r="EV47" s="46">
        <f>IF($DS47,
IF(AE47="","Debes escribir el valor del sueldo básico. ",
IF( ISERR(_xlfn.NUMBERVALUE(AE47)), "El valor del sueldo básico debe ser un número válido. ", "")
)
)</f>
        <v/>
      </c>
      <c r="EW47" s="46">
        <f>IF($DS47,
IF(AF47="","Debes escribir el número de días trabajados. ",
IF( IFERROR(INT(AF47),1.1) &lt;&gt; IFERROR(_xlfn.NUMBERVALUE(AF47),1), "La cantidad de días trabajados debe ser un número entero. ", "")
)
)</f>
        <v/>
      </c>
      <c r="EX47" s="46">
        <f>IF($DS47,
IF(AG47="","Debes escribir el valor del sueldo trabajado. ",
IF( ISERR(_xlfn.NUMBERVALUE(AG47)), "El valor del sueldo trabajado debe ser un número válido. ", "")
)
)</f>
        <v/>
      </c>
      <c r="EY47" s="46">
        <f>IF($DS47,
IF( AND(AH47&lt;&gt;"", ISERR(_xlfn.NUMBERVALUE(AH47))), "El valor del auxilio de transporte debe ser un número válido. ", "")
)</f>
        <v/>
      </c>
      <c r="EZ47" s="46">
        <f>IF($DS47,
IF( AND(AI47&lt;&gt;"", ISERR(_xlfn.NUMBERVALUE(AI47))), "El valor de viáticos salariales debe ser un número válido. ", "")
)</f>
        <v/>
      </c>
      <c r="FA47" s="46">
        <f>IF($DS47,
IF( AND(AJ47&lt;&gt;"", ISERR(_xlfn.NUMBERVALUE(AJ47))), "El valor de viáticos NO salariales debe ser un número válido. ", "")
)</f>
        <v/>
      </c>
      <c r="FB47" s="46">
        <f>CONCATENATE(AK47,AL47)&lt;&gt;""</f>
        <v/>
      </c>
      <c r="FC47" s="46">
        <f>IF(AND($DS47,FB47),
IF(AK47="","Debes escribir el número de horas extras diurnas. ",
IF( IFERROR(INT(AK47),1.1) &lt;&gt; IFERROR(_xlfn.NUMBERVALUE(AK47),1), "La cantidad de horas extras diurnas debe ser un número entero. ", "")
),
""
)</f>
        <v/>
      </c>
      <c r="FD47" s="46">
        <f>IF(AND($DS47,FB47),
IF(AL47="","Debes escribir el valor de las horas extras diurnas. ",
IF( ISERR(_xlfn.NUMBERVALUE(AL47)), "El valor de las horas extras duirnas debe ser un número válido. ", "")
),
""
)</f>
        <v/>
      </c>
      <c r="FE47" s="46">
        <f>CONCATENATE(AM47,AN47)&lt;&gt;""</f>
        <v/>
      </c>
      <c r="FF47" s="46">
        <f>IF(AND($DS47,FE47),
IF(AM47="","Debes escribir el número de horas extras nocturnas. ",
IF( IFERROR(INT(AM47),1.1) &lt;&gt; IFERROR(_xlfn.NUMBERVALUE(AM47),1), "La cantidad de horas extras nocturnas debe ser un número entero. ", "")
),
""
)</f>
        <v/>
      </c>
      <c r="FG47" s="46">
        <f>IF(AND($DS47,FE47),
IF(AN47="","Debes escribir el valor de las horas extras nocturnas. ",
IF( ISERR(_xlfn.NUMBERVALUE(AN47)), "El valor de las horas extras nocturnas debe ser un número válido. ", "")
),
""
)</f>
        <v/>
      </c>
      <c r="FH47" s="46">
        <f>CONCATENATE(AO47,AP47)&lt;&gt;""</f>
        <v/>
      </c>
      <c r="FI47" s="46">
        <f>IF(AND($DS47,FH47),
IF(AO47="","Debes escribir el número de horas extras diurnas dominicales y festivas. ",
IF( IFERROR(INT(AO47),1.1) &lt;&gt; IFERROR(_xlfn.NUMBERVALUE(AO47),1), "La cantidad de horas extras diurnas dominicales y festivas debe ser un número entero. ", "")
),
""
)</f>
        <v/>
      </c>
      <c r="FJ47" s="46">
        <f>IF(AND($DS47,FH47),
IF(AP47="","Debes escribir el valor de las horas extras diurnas dominicales y festivas. ",
IF( ISERR(_xlfn.NUMBERVALUE(AP47)), "El valor de las horas extras diurnas dominicales y festivas debe ser un número válido. ", "")
),
""
)</f>
        <v/>
      </c>
      <c r="FK47" s="46">
        <f>CONCATENATE(AQ47,AR47)&lt;&gt;""</f>
        <v/>
      </c>
      <c r="FL47" s="46">
        <f>IF(AND($DS47,FK47),
IF(AQ47="","Debes escribir el número de horas extras nocturnas dominicales y festivas. ",
IF( IFERROR(INT(AQ47),1.1) &lt;&gt; IFERROR(_xlfn.NUMBERVALUE(AQ47),1), "La cantidad de horas extras nocturnas dominicales y festivas debe ser un número entero. ", "")
),
""
)</f>
        <v/>
      </c>
      <c r="FM47" s="46">
        <f>IF(AND($DS47,FK47),
IF(AR47="","Debes escribir el valor de las horas extras nocturnas dominicales y festivas. ",
IF( ISERR(_xlfn.NUMBERVALUE(AR47)), "El valor de las horas extras nocturnas dominicales y festivas debe ser un número válido. ", "")
),
""
)</f>
        <v/>
      </c>
      <c r="FN47" s="46">
        <f>CONCATENATE(AS47,AT47)&lt;&gt;""</f>
        <v/>
      </c>
      <c r="FO47" s="46">
        <f>IF(AND($DS47,FN47),
IF(AS47="","Debes escribir el número de horas recargo nocturno. ",
IF( IFERROR(INT(AS47),1.1) &lt;&gt; IFERROR(_xlfn.NUMBERVALUE(AS47),1), "La cantidad de horas recargo nocturno debe ser un número entero. ", "")
),
""
)</f>
        <v/>
      </c>
      <c r="FP47" s="46">
        <f>IF(AND($DS47,FN47),
IF(AT47="","Debes escribir el valor de las horas recargo nocturno. ",
IF( ISERR(_xlfn.NUMBERVALUE(AT47)), "El valor de las horas recargo nocturno debe ser un número válido. ", "")
),
""
)</f>
        <v/>
      </c>
      <c r="FQ47" s="46">
        <f>CONCATENATE(AU47,AV47)&lt;&gt;""</f>
        <v/>
      </c>
      <c r="FR47" s="46">
        <f>IF(AND($DS47,FQ47),
IF(AU47="","Debes escribir el número de horas recargo diurno dominical y festivo. ",
IF( IFERROR(INT(AU47),1.1) &lt;&gt; IFERROR(_xlfn.NUMBERVALUE(AU47),1), "La cantidad de horas recargo diurno dominical y festivo debe ser un número entero. ", "")
),
""
)</f>
        <v/>
      </c>
      <c r="FS47" s="46">
        <f>IF(AND($DS47,FQ47),
IF(AV47="","Debes escribir el valor de las horas recargo diurno dominical y festivo. ",
IF( ISERR(_xlfn.NUMBERVALUE(AV47)), "El valor de las horas recargo diurno dominical y festivo debe ser un número válido. ", "")
),
""
)</f>
        <v/>
      </c>
      <c r="FT47" s="46">
        <f>CONCATENATE(AW47,AX47)&lt;&gt;""</f>
        <v/>
      </c>
      <c r="FU47" s="46">
        <f>IF(AND($DS47,FT47),
IF(AW47="","Debes escribir el número de horas recargo nocturno dominical y festivo. ",
IF( IFERROR(INT(AW47),1.1) &lt;&gt; IFERROR(_xlfn.NUMBERVALUE(AW47),1), "La cantidad de horas recargo nocturno dominical y festivo debe ser un número entero. ", "")
),
""
)</f>
        <v/>
      </c>
      <c r="FV47" s="46">
        <f>IF(AND($DS47,FT47),
IF(AX47="","Debes escribir el valor de las horas recargo nocturno dominical y festivo. ",
IF( ISERR(_xlfn.NUMBERVALUE(AX47)), "El valor de las horas recargo nocturno dominical y festivo debe ser un número válido. ", "")
),
""
)</f>
        <v/>
      </c>
      <c r="FW47" s="46">
        <f>CONCATENATE(AY47,AZ47)&lt;&gt;""</f>
        <v/>
      </c>
      <c r="FX47" s="46">
        <f>IF(AND($DS47,FW47),
IF(AY47="","Debes escribir el número de días de vacaciones comunes. ",
IF( IFERROR(INT(AY47),1.1) &lt;&gt; IFERROR(_xlfn.NUMBERVALUE(AY47),1), "La cantidad de días de vacaciones comunes debe ser un número entero. ", "")
),
""
)</f>
        <v/>
      </c>
      <c r="FY47" s="46">
        <f>IF(AND($DS47,FW47),
IF(AZ47="","Debes escribir el valor de las vacaciones comunes. ",
IF( ISERR(_xlfn.NUMBERVALUE(AZ47)), "El valor de las vacaciones comunes debe ser un número válido. ", "")
),
""
)</f>
        <v/>
      </c>
      <c r="FZ47" s="46">
        <f>CONCATENATE(BA47,BB47)&lt;&gt;""</f>
        <v/>
      </c>
      <c r="GA47" s="46">
        <f>IF(AND($DS47,FZ47),
IF(BA47="","Debes escribir el número de días de vacaciones compensadas. ",
IF( IFERROR(INT(BA47),1.1) &lt;&gt; IFERROR(_xlfn.NUMBERVALUE(BA47),1), "La cantidad de días de vacaciones compensadas debe ser un número entero. ", "")
),
""
)</f>
        <v/>
      </c>
      <c r="GB47" s="46">
        <f>IF(AND($DS47,FZ47),
IF(BB47="","Debes escribir el valor de las vacaciones compensadas. ",
IF( ISERR(_xlfn.NUMBERVALUE(BB47)), "El valor de las vacaciones compensadas debe ser un número válido. ", "")
),
""
)</f>
        <v/>
      </c>
      <c r="GC47" s="46">
        <f>CONCATENATE(BC47,BD47)&lt;&gt;""</f>
        <v/>
      </c>
      <c r="GD47" s="46">
        <f>IF(AND($DS47,GC47),
IF(BC47="","Debes escribir el número de días de prima salarial. ",
IF( IFERROR(INT(BC47),1.1) &lt;&gt; IFERROR(_xlfn.NUMBERVALUE(BC47),1), "La cantidad de días de prima salarial debe ser un número entero. ", "")
),
""
)</f>
        <v/>
      </c>
      <c r="GE47" s="46">
        <f>IF(AND($DS47,GC47),
IF(BD47="","Debes escribir el valor de los días de prima salarial. ",
IF( ISERR(_xlfn.NUMBERVALUE(BD47)), "El valor de los días de prima salarial debe ser un número válido. ", "")
),
""
)</f>
        <v/>
      </c>
      <c r="GF47" s="46">
        <f>IF($DS47,
IF( AND(BE47&lt;&gt;"", ISERR(_xlfn.NUMBERVALUE(BE47))), "El valor de la prima NO saliarial debe ser un número válido. ", "")
)</f>
        <v/>
      </c>
      <c r="GG47" s="46">
        <f>CONCATENATE(BF47,BG47,BH47)&lt;&gt;""</f>
        <v/>
      </c>
      <c r="GH47" s="46">
        <f>IF(AND($DS47,GG47),
IF(BF47="","Debes escribir el valor de las cesantías. ",
IF( ISERR(_xlfn.NUMBERVALUE(BF47)), "El valor de las cesantías debe ser un número válido. ", "")
),
""
)</f>
        <v/>
      </c>
      <c r="GI47" s="46">
        <f>IF(AND($DS47,GG47),
IF(BG47="","Debes escribir el % de cesantías. ",
IF( ISERR(_xlfn.NUMBERVALUE(BG47)), "El % de cesantías debe ser un número válido. ", "")
),
""
)</f>
        <v/>
      </c>
      <c r="GJ47" s="46">
        <f>IF(AND($DS47,GG47),
IF(BH47="","Debes escribir el valor de intereses de cesantías. ",
IF( ISERR(_xlfn.NUMBERVALUE(BH47)), "El valor de intereses de cesantías debe ser un número válido. ", "")
),
""
)</f>
        <v/>
      </c>
      <c r="GK47" s="46">
        <f>CONCATENATE(BI47,BJ47,BK47)&lt;&gt;""</f>
        <v/>
      </c>
      <c r="GL47" s="46">
        <f>IF(AND($DS47,GK47),
IF(BI47="","Debes escribir el número de días de incapacidad. ",
IF( IFERROR(INT(BI47),1.1) &lt;&gt; IFERROR(_xlfn.NUMBERVALUE(BI47),1), "La cantidad de días de incapacidad debe ser un número entero. ", "")
),
""
)</f>
        <v/>
      </c>
      <c r="GM47" s="46">
        <f>IF(AND($DS47,GK47),
IF(BJ47="","Debes escribir el tipo de incapacidad. ",
IF(_xlfn.IFNA(VLOOKUP(BJ47,TIPO_DE_INCAPACIDAD,1,FALSE),-1)=-1,"El tipo de incapacidad es inválida (por favor seleccionarlo de la lista). ","")
),
""
)</f>
        <v/>
      </c>
      <c r="GN47" s="46">
        <f>IF(AND($DS47,GK47),
IF(BK47="","Debes escribir el valor de la incapacidad. ",
IF( ISERR(_xlfn.NUMBERVALUE(BK47)), "El valor de la incapacidad debe ser un número válido. ", "")
),
""
)</f>
        <v/>
      </c>
      <c r="GO47" s="46">
        <f>CONCATENATE(BL47,BM47)&lt;&gt;""</f>
        <v/>
      </c>
      <c r="GP47" s="46">
        <f>IF(AND($DS47,GO47),
IF(BL47="","Debes escribir el número de días de licencia de maternidad o paternidad. ",
IF( IFERROR(INT(BL47),1.1) &lt;&gt; IFERROR(_xlfn.NUMBERVALUE(BL47),1), "La cantidad de días de licencia de maternidad o paternidad debe ser un número entero. ", "")
),
""
)</f>
        <v/>
      </c>
      <c r="GQ47" s="46">
        <f>IF(AND($DS47,GO47),
IF(BM47="","Debes escribir el valor de la licencia de maternidad o paternidad. ",
IF( ISERR(_xlfn.NUMBERVALUE(BM47)), "El valor de la licencia de maternidad o paternidad debe ser un número válido. ", "")
),
""
)</f>
        <v/>
      </c>
      <c r="GR47" s="46">
        <f>CONCATENATE(BN47,BO47)&lt;&gt;""</f>
        <v/>
      </c>
      <c r="GS47" s="46">
        <f>IF(AND($DS47,GR47),
IF(BN47="","Debes escribir el número de días de licencia remunerada. ",
IF( IFERROR(INT(BN47),1.1) &lt;&gt; IFERROR(_xlfn.NUMBERVALUE(BN47),1), "La cantidad de días de licencia remunerada debe ser un número entero. ", "")
),
""
)</f>
        <v/>
      </c>
      <c r="GT47" s="46">
        <f>IF(AND($DS47,GR47),
IF(BO47="","Debes escribir el valor de la licencia remunerada. ",
IF( ISERR(_xlfn.NUMBERVALUE(BO47)), "El valor de la licencia remunerada debe ser un número válido. ", "")
),
""
)</f>
        <v/>
      </c>
      <c r="GU47" s="46">
        <f>IF($DS47,
IF( AND(BP47&lt;&gt;"", ISERR(_xlfn.NUMBERVALUE(BP47))), "El valor de la licencia NO remunerada debe ser un número válido. ", "")
)</f>
        <v/>
      </c>
      <c r="GV47" s="46">
        <f>IF($DS47,
IF( AND(BQ47&lt;&gt;"", ISERR(_xlfn.NUMBERVALUE(BQ47))), "El valor de auxilios salariales debe ser un número válido. ", "")
)</f>
        <v/>
      </c>
      <c r="GW47" s="46">
        <f>IF($DS47,
IF( AND(BR47&lt;&gt;"", ISERR(_xlfn.NUMBERVALUE(BR47))), "El valor de auxilios NO salariales debe ser un número válido. ", "")
)</f>
        <v/>
      </c>
      <c r="GX47" s="46">
        <f>IF($DS47,
IF( AND(BS47&lt;&gt;"", ISERR(_xlfn.NUMBERVALUE(BS47))), "El valor de bonos salariales debe ser un número válido. ", "")
)</f>
        <v/>
      </c>
      <c r="GY47" s="46">
        <f>IF($DS47,
IF( AND(BT47&lt;&gt;"", ISERR(_xlfn.NUMBERVALUE(BT47))), "El valor de bonos NO salariales debe ser un número válido. ", "")
)</f>
        <v/>
      </c>
      <c r="GZ47" s="46">
        <f>IF($DS47,
IF( AND(BU47&lt;&gt;"", ISERR(_xlfn.NUMBERVALUE(BU47))), "El valor de bonos salariales de alimentación debe ser un número válido. ", "")
)</f>
        <v/>
      </c>
      <c r="HA47" s="46">
        <f>IF($DS47,
IF( AND(BV47&lt;&gt;"", ISERR(_xlfn.NUMBERVALUE(BV47))), "El valor de bonos NO salariales de alimentación debe ser un número válido. ", "")
)</f>
        <v/>
      </c>
      <c r="HB47" s="46">
        <f>IF($DS47,
IF( AND(BW47&lt;&gt;"", ISERR(_xlfn.NUMBERVALUE(BW47))), "El valor de bonificaciones salariales debe ser un número válido. ", "")
)</f>
        <v/>
      </c>
      <c r="HC47" s="46">
        <f>IF($DS47,
IF( AND(BX47&lt;&gt;"", ISERR(_xlfn.NUMBERVALUE(BX47))), "El valor de bonificaciones NO salariales debe ser un número válido. ", "")
)</f>
        <v/>
      </c>
      <c r="HD47" s="46">
        <f>IF($DS47,
IF( AND(BY47&lt;&gt;"", ISERR(_xlfn.NUMBERVALUE(BY47))), "El valor de compensaciones ordinarias debe ser un número válido. ", "")
)</f>
        <v/>
      </c>
      <c r="HE47" s="46">
        <f>IF($DS47,
IF( AND(BZ47&lt;&gt;"", ISERR(_xlfn.NUMBERVALUE(BZ47))), "El valor de compensaciones extraordinarias debe ser un número válido. ", "")
)</f>
        <v/>
      </c>
      <c r="HF47" s="46">
        <f>IF($DS47,
IF( AND(CA47&lt;&gt;"", ISERR(_xlfn.NUMBERVALUE(CA47))), "El valor de comisiones debe ser un número válido. ", "")
)</f>
        <v/>
      </c>
      <c r="HG47" s="46">
        <f>IF($DS47,
IF( AND(CB47&lt;&gt;"", ISERR(_xlfn.NUMBERVALUE(CB47))), "El valor de ausencia por huega debe ser un número válido. ", "")
)</f>
        <v/>
      </c>
      <c r="HH47" s="46">
        <f>IF($DS47,
IF( AND(CC47&lt;&gt;"", ISERR(_xlfn.NUMBERVALUE(CC47))), "El valor de anticipos debe ser un número válido. ", "")
)</f>
        <v/>
      </c>
      <c r="HI47" s="46">
        <f>IF($DS47,
IF( AND(CD47&lt;&gt;"", ISERR(_xlfn.NUMBERVALUE(CD47))), "El valor de pagos a terceros debe ser un número válido. ", "")
)</f>
        <v/>
      </c>
      <c r="HJ47" s="46">
        <f>IF($DS47,
IF( AND(CE47&lt;&gt;"", ISERR(_xlfn.NUMBERVALUE(CE47))), "El valor de dotación debe ser un número válido. ", "")
)</f>
        <v/>
      </c>
      <c r="HK47" s="46">
        <f>IF($DS47,
IF( AND(CF47&lt;&gt;"", ISERR(_xlfn.NUMBERVALUE(CF47))), "El valor de apoyo sostenibilidad debe ser un número válido. ", "")
)</f>
        <v/>
      </c>
      <c r="HL47" s="46">
        <f>IF($DS47,
IF( AND(CG47&lt;&gt;"", ISERR(_xlfn.NUMBERVALUE(CG47))), "El valor de teletrabajo debe ser un número válido. ", "")
)</f>
        <v/>
      </c>
      <c r="HM47" s="46">
        <f>IF($DS47,
IF( AND(CH47&lt;&gt;"", ISERR(_xlfn.NUMBERVALUE(CH47))), "El valor de bonificación de retiro debe ser un número válido. ", "")
)</f>
        <v/>
      </c>
      <c r="HN47" s="46">
        <f>IF($DS47,
IF( AND(CI47&lt;&gt;"", ISERR(_xlfn.NUMBERVALUE(CI47))), "El valor de indemnización de retiro debe ser un número válido. ", "")
)</f>
        <v/>
      </c>
      <c r="HO47" s="46">
        <f>IF($DS47,
IF( AND(CJ47&lt;&gt;"", ISERR(_xlfn.NUMBERVALUE(CJ47))), "El valor de reintegros debe ser un número válido. ", "")
)</f>
        <v/>
      </c>
      <c r="HP47" s="46">
        <f>CONCATENATE(CK47,CL47,CM47)&lt;&gt;""</f>
        <v/>
      </c>
      <c r="HQ47" s="46">
        <f>IF(AND($DS47,HP47),
IF(CK47="","Debes escribir la descripción de otro concepto no categorizado. ",""),
""
)</f>
        <v/>
      </c>
      <c r="HR47" s="46">
        <f>IF(AND($DS47,HP47),
IF(CONCATENATE(CL47,CM47)="","Debes escribir al menos un valor de concepto no categorizado (salarial o no salarial). ",
IF(ISERR(_xlfn.NUMBERVALUE(CL47)),"El valor salarial concepto no categorizado debe ser un número válido. ","")
),
""
)</f>
        <v/>
      </c>
      <c r="HS47" s="46">
        <f>IF(AND($DS47,HP47),
IF(CONCATENATE(CL47,CM47)="","Debes escribir al menos un valor de concepto no categorizado (salarial o no salarial). ",
IF(ISERR(_xlfn.NUMBERVALUE(CM47)),"El valor NO salarial concepto no categorizado debe ser un número válido. ","")
),
""
)</f>
        <v/>
      </c>
      <c r="HT47" s="46">
        <f>IF($DS47,
IF(CN47="","Debes escribir el porcentaje del aporte a salud. ",
IF( ISERR(_xlfn.NUMBERVALUE(CN47)), "El valor del porcentaje del aporte a salud debe ser un número válido. ", "")
)
)</f>
        <v/>
      </c>
      <c r="HU47" s="46">
        <f>IF($DS47,
IF(CO47="","Debes escribir el valor del aporte a salud. ",
IF( ISERR(_xlfn.NUMBERVALUE(CO47)), "El valor del aporte a salud debe ser un número válido. ", "")
)
)</f>
        <v/>
      </c>
      <c r="HV47" s="46">
        <f>IF($DS47,
IF( AND(CP47&lt;&gt;"", ISERR(_xlfn.NUMBERVALUE(CP47))), "El valor plan complementario debe ser un número válido. ", "")
)</f>
        <v/>
      </c>
      <c r="HW47" s="46">
        <f>IF($DS47,
IF(CQ47="","Debes escribir el porcentaje del aporte a pensión. ",
IF( ISERR(_xlfn.NUMBERVALUE(CQ47)), "El valor del porcentaje del aporte a pensión debe ser un número válido. ", "")
)
)</f>
        <v/>
      </c>
      <c r="HX47" s="46">
        <f>IF($DS47,
IF(CR47="","Debes escribir el valor del aporte a pensión. ",
IF( ISERR(_xlfn.NUMBERVALUE(CR47)), "El valor del aporte a salud debe ser un número válido. ", "")
)
)</f>
        <v/>
      </c>
      <c r="HY47" s="46">
        <f>IF($DS47,
IF( AND(CS47&lt;&gt;"", ISERR(_xlfn.NUMBERVALUE(CS47))), "El valor pensión voluntaria debe ser un número válido. ", "")
)</f>
        <v/>
      </c>
      <c r="HZ47" s="46">
        <f>CONCATENATE(CT47,CU47,CV47,CW47)&lt;&gt;""</f>
        <v/>
      </c>
      <c r="IA47" s="46">
        <f>IF(AND($DS47,HZ47),
IF(CT47="","Debes escribir el % del fondo de seguridad pensional. ",
IF( ISERR(_xlfn.NUMBERVALUE(CT47)), "El % del fondo de seguridad debe ser un número válido. ", "")
),
""
)</f>
        <v/>
      </c>
      <c r="IB47" s="46">
        <f>IF(AND($DS47,HZ47),
IF(CU47="","Debes escribir el valor del aporte al fondo de solidaridad pensional. ",
IF( ISERR(_xlfn.NUMBERVALUE(CU47)), "El valor del aporte al fondo de solidaridad pensional debe ser un número válido. ", "")
),
""
)</f>
        <v/>
      </c>
      <c r="IC47" s="46">
        <f>IF(AND($DS47,HZ47),
IF(CV47="","Debes escribir el % del fondo de subsistencia. ",
IF( ISERR(_xlfn.NUMBERVALUE(CV47)), "El % del fondo de subsistencia debe ser un número válido. ", "")
),
""
)</f>
        <v/>
      </c>
      <c r="ID47" s="46">
        <f>IF(AND($DS47,HZ47),
IF(CW47="","Debes escribir el valor del fondo de subsistencia. ",
IF( ISERR(_xlfn.NUMBERVALUE(CW47)), "El valor del fondo de subsistencia debe ser un número válido. ", "")
),
""
)</f>
        <v/>
      </c>
      <c r="IE47" s="46">
        <f>CONCATENATE(CX47,CY47)&lt;&gt;""</f>
        <v/>
      </c>
      <c r="IF47" s="46">
        <f>IF(AND($DS47,IE47),
IF(CX47="","Debes escribir el % de sindicato. ",
IF( ISERR(_xlfn.NUMBERVALUE(CX47)), "El % de sindicato debe ser un número válido. ", "")
),
""
)</f>
        <v/>
      </c>
      <c r="IG47" s="46">
        <f>IF(AND($DS47,IE47),
IF(CY47="","Debes escribir el valor del sindicato. ",
IF( ISERR(_xlfn.NUMBERVALUE(CY47)), "El valor del sindicato debe ser un número válido. ", "")
),
""
)</f>
        <v/>
      </c>
      <c r="IH47" s="46">
        <f>IF($DS47,
IF( AND(CZ47&lt;&gt;"", ISERR(_xlfn.NUMBERVALUE(CZ47))), "El valor de sanción pública debe ser un número válido. ", "")
)</f>
        <v/>
      </c>
      <c r="II47" s="46">
        <f>IF($DS47,
IF( AND(DA47&lt;&gt;"", ISERR(_xlfn.NUMBERVALUE(DA47))), "El valor de sanción privada debe ser un número válido. ", "")
)</f>
        <v/>
      </c>
      <c r="IJ47" s="46">
        <f>CONCATENATE(DB47,DC47)&lt;&gt;""</f>
        <v/>
      </c>
      <c r="IK47" s="46">
        <f>IF(AND($DS47,IJ47),
IF(DB47="","Debes escribir la descripción de libranza. ",""),
""
)</f>
        <v/>
      </c>
      <c r="IL47" s="46">
        <f>IF(AND($DS47,IJ47),
IF(DC47="","Debes escribir la cuota libranza. ",
IF(ISERR(_xlfn.NUMBERVALUE(DC47)),"El valor de la cuota libranza debe ser un número válido. ","")
),
""
)</f>
        <v/>
      </c>
      <c r="IM47" s="46">
        <f>IF($DS47,
IF( AND(DD47&lt;&gt;"", ISERR(_xlfn.NUMBERVALUE(DD47))), "El valor de pagos a terceros debe ser un número válido. ", "")
)</f>
        <v/>
      </c>
      <c r="IN47" s="46">
        <f>IF($DS47,
IF( AND(DE47&lt;&gt;"", ISERR(_xlfn.NUMBERVALUE(DE47))), "El valor de anticipos debe ser un número válido. ", "")
)</f>
        <v/>
      </c>
      <c r="IO47" s="46">
        <f>IF($DS47,
IF( AND(DF47&lt;&gt;"", ISERR(_xlfn.NUMBERVALUE(DF47))), "El valor de AFC debe ser un número válido. ", "")
)</f>
        <v/>
      </c>
      <c r="IP47" s="46">
        <f>IF($DS47,
IF( AND(DG47&lt;&gt;"", ISERR(_xlfn.NUMBERVALUE(DG47))), "El valor de rete-fuente debe ser un número válido. ", "")
)</f>
        <v/>
      </c>
      <c r="IQ47" s="46">
        <f>IF($DS47,
IF( AND(DH47&lt;&gt;"", ISERR(_xlfn.NUMBERVALUE(DH47))), "El valor de cooperativa de trabajo debe ser un número válido. ", "")
)</f>
        <v/>
      </c>
      <c r="IR47" s="46">
        <f>IF($DS47,
IF( AND(DI47&lt;&gt;"", ISERR(_xlfn.NUMBERVALUE(DI47))), "El valor de embargo fiscal debe ser un número válido. ", "")
)</f>
        <v/>
      </c>
      <c r="IS47" s="46">
        <f>IF($DS47,
IF( AND(DJ47&lt;&gt;"", ISERR(_xlfn.NUMBERVALUE(DJ47))), "El valor de educación debe ser un número válido. ", "")
)</f>
        <v/>
      </c>
      <c r="IT47" s="46">
        <f>IF($DS47,
IF( AND(DK47&lt;&gt;"", ISERR(_xlfn.NUMBERVALUE(DK47))), "El valor de reintegro debe ser un número válido. ", "")
)</f>
        <v/>
      </c>
      <c r="IU47" s="46">
        <f>IF($DS47,
IF( AND(DL47&lt;&gt;"", ISERR(_xlfn.NUMBERVALUE(DL47))), "El valor de deuda debe ser un número válido. ", "")
)</f>
        <v/>
      </c>
      <c r="IV47" s="46">
        <f>IF($DS47,
IF( AND(DM47&lt;&gt;"", ISERR(_xlfn.NUMBERVALUE(DM47))), "El valor de otras deducciones debe ser un número válido. ", "")
)</f>
        <v/>
      </c>
      <c r="IW47" s="46">
        <f>IF($DS47,
IF(DN47="","Debes escribir el valor de los devengos totales. ",
IF( ISERR(_xlfn.NUMBERVALUE(DN47)), "El valor de los devengos totales debe ser un número válido. ", "")
)
)</f>
        <v/>
      </c>
      <c r="IX47" s="46">
        <f>IF($DS47,
IF(DO47="","Debes escribir el valor de las deducciones totales. ",
IF( ISERR(_xlfn.NUMBERVALUE(DO47)), "El valor de las deducciones totales debe ser un número válido. ", "")
)
)</f>
        <v/>
      </c>
      <c r="IY47" s="46">
        <f>IF($DS47,
IF(DP47="","Debes escribir el valor del salario total. ",
IF( ISERR(_xlfn.NUMBERVALUE(DP47)), "El valor del salario total debe ser un número válido. ", "")
)
)</f>
        <v/>
      </c>
    </row>
    <row r="48">
      <c r="B48" s="48" t="n">
        <v>36</v>
      </c>
      <c r="C48" s="61">
        <f>IF(AND(DS48,DP48&lt;&gt;""),
IF(DQ48="","OK","Error"),
""
)</f>
        <v/>
      </c>
      <c r="D48" s="53" t="n"/>
      <c r="E48" s="52" t="n"/>
      <c r="F48" s="112" t="n"/>
      <c r="G48" s="52" t="n"/>
      <c r="H48" s="53" t="n"/>
      <c r="I48" s="52" t="n"/>
      <c r="J48" s="52" t="n"/>
      <c r="K48" s="53" t="n"/>
      <c r="L48" s="55" t="n"/>
      <c r="M48" s="108" t="n"/>
      <c r="N48" s="56" t="n"/>
      <c r="O48" s="52" t="n"/>
      <c r="P48" s="52" t="n"/>
      <c r="Q48" s="52" t="n"/>
      <c r="R48" s="52" t="n"/>
      <c r="S48" s="52" t="n"/>
      <c r="T48" s="53" t="n"/>
      <c r="U48" s="52" t="n"/>
      <c r="V48" s="52" t="n"/>
      <c r="W48" s="55" t="n"/>
      <c r="X48" s="55" t="n"/>
      <c r="Y48" s="52" t="n"/>
      <c r="Z48" s="55" t="n"/>
      <c r="AA48" s="52" t="n"/>
      <c r="AB48" s="53" t="n"/>
      <c r="AC48" s="53" t="n"/>
      <c r="AD48" s="53" t="n"/>
      <c r="AE48" s="177" t="n"/>
      <c r="AF48" s="113" t="n"/>
      <c r="AG48" s="177" t="n"/>
      <c r="AH48" s="178" t="n"/>
      <c r="AI48" s="178" t="n"/>
      <c r="AJ48" s="178" t="n"/>
      <c r="AK48" s="114" t="n"/>
      <c r="AL48" s="178" t="n"/>
      <c r="AM48" s="114" t="n"/>
      <c r="AN48" s="178" t="n"/>
      <c r="AO48" s="114" t="n"/>
      <c r="AP48" s="178" t="n"/>
      <c r="AQ48" s="114" t="n"/>
      <c r="AR48" s="178" t="n"/>
      <c r="AS48" s="114" t="n"/>
      <c r="AT48" s="178" t="n"/>
      <c r="AU48" s="114" t="n"/>
      <c r="AV48" s="178" t="n"/>
      <c r="AW48" s="114" t="n"/>
      <c r="AX48" s="178" t="n"/>
      <c r="AY48" s="114" t="n"/>
      <c r="AZ48" s="178" t="n"/>
      <c r="BA48" s="114" t="n"/>
      <c r="BB48" s="178" t="n"/>
      <c r="BC48" s="114" t="n"/>
      <c r="BD48" s="178" t="n"/>
      <c r="BE48" s="178" t="n"/>
      <c r="BF48" s="178" t="n"/>
      <c r="BG48" s="59" t="n"/>
      <c r="BH48" s="178" t="n"/>
      <c r="BI48" s="114" t="n"/>
      <c r="BJ48" s="53" t="n"/>
      <c r="BK48" s="178" t="n"/>
      <c r="BL48" s="114" t="n"/>
      <c r="BM48" s="178" t="n"/>
      <c r="BN48" s="114" t="n"/>
      <c r="BO48" s="178" t="n"/>
      <c r="BP48" s="178" t="n"/>
      <c r="BQ48" s="178" t="n"/>
      <c r="BR48" s="178" t="n"/>
      <c r="BS48" s="178" t="n"/>
      <c r="BT48" s="178" t="n"/>
      <c r="BU48" s="178" t="n"/>
      <c r="BV48" s="178" t="n"/>
      <c r="BW48" s="178" t="n"/>
      <c r="BX48" s="178" t="n"/>
      <c r="BY48" s="178" t="n"/>
      <c r="BZ48" s="178" t="n"/>
      <c r="CA48" s="178" t="n"/>
      <c r="CB48" s="178" t="n"/>
      <c r="CC48" s="178" t="n"/>
      <c r="CD48" s="178" t="n"/>
      <c r="CE48" s="178" t="n"/>
      <c r="CF48" s="178" t="n"/>
      <c r="CG48" s="178" t="n"/>
      <c r="CH48" s="178" t="n"/>
      <c r="CI48" s="178" t="n"/>
      <c r="CJ48" s="178" t="n"/>
      <c r="CK48" s="53" t="n"/>
      <c r="CL48" s="178" t="n"/>
      <c r="CM48" s="178" t="n"/>
      <c r="CN48" s="60" t="n"/>
      <c r="CO48" s="177" t="n"/>
      <c r="CP48" s="178" t="n"/>
      <c r="CQ48" s="60" t="n"/>
      <c r="CR48" s="177" t="n"/>
      <c r="CS48" s="178" t="n"/>
      <c r="CT48" s="59" t="n"/>
      <c r="CU48" s="178" t="n"/>
      <c r="CV48" s="59" t="n"/>
      <c r="CW48" s="178" t="n"/>
      <c r="CX48" s="59" t="n"/>
      <c r="CY48" s="178" t="n"/>
      <c r="CZ48" s="178" t="n"/>
      <c r="DA48" s="178" t="n"/>
      <c r="DB48" s="53" t="n"/>
      <c r="DC48" s="178" t="n"/>
      <c r="DD48" s="178" t="n"/>
      <c r="DE48" s="178" t="n"/>
      <c r="DF48" s="178" t="n"/>
      <c r="DG48" s="178" t="n"/>
      <c r="DH48" s="178" t="n"/>
      <c r="DI48" s="178" t="n"/>
      <c r="DJ48" s="178" t="n"/>
      <c r="DK48" s="178" t="n"/>
      <c r="DL48" s="178" t="n"/>
      <c r="DM48" s="178" t="n"/>
      <c r="DN48" s="177" t="n"/>
      <c r="DO48" s="177" t="n"/>
      <c r="DP48" s="177" t="n"/>
      <c r="DQ48" s="76">
        <f>IF(AND(DS48,DP48&lt;&gt;""),
CONCATENATE(DT48,DU48,DV48,DW48,DX48,DY48,DZ48,EA48,EB48,EC48,ED48,EE48,EF48,EG48,EH48,EI48,EJ48,EK48,EL48,EM48,EN48,EO48,EP48,EQ48,ES48,ET48,EU48,EV48,EW48,EX48,EY48,EZ48,FA48,FC48,FD48,FF48,FG48,FI48,FJ48,FL48,FM48,FO48,FP48,FR48,FS48,FU48,FV48,FX48,FY48,GA48,GB48,GD48,GE48,GF48,GH48,GI48,GJ48,GL48,GM48,GN48,GP48,GQ48,GS48,GT48,GU48,GV48,GW48,GX48,GY48,GZ48,HA48,HB48,HC48,HD48,HE48,HF48,HG48,HH48,HI48,HJ48,HK48,HL48,HM48,HN48,HO48,HQ48,HR48,HS48,HT48,HU48,HV48,HW48,HX48,HY48,IA48,IB48,IC48,ID48,IF48,IG48,IH48,II48,IK48,IL48,IM48,IN48,IO48,IP48,IQ48,IR48,IS48,IT48,IU48,IV48,IW48,IX48,IY48,IZ48),
""
)</f>
        <v/>
      </c>
      <c r="DR48" s="53" t="n"/>
      <c r="DS48" s="46">
        <f>CONCATENATE(D48,$E48,$F48,$G48,H48,$I48,$J48,K48,$L48,$M48,N48,$O48,$P48,$Q48,$R48,$S48,T48,$U48,$V48,$W48,$X48,$Y48,$Z48,$AA48,AB48,AC48,AD48,$AE48,$AF48,$AG48,AH48,AI48,AJ48,AK48,AL48,AM48,AN48,AO48,AP48,AQ48,AR48,AS48,AT48,AU48,AV48,AW48,AX48,AY48,AZ48,BA48,BB48,BC48,BD48,BE48,BF48,BG48,BH48,BI48,BJ48,BK48,BL48,BM48,BN48,BO48,BP48,BQ48,BR48,BS48,BT48,BU48,BV48,BW48,BX48,BY48,BZ48,CA48,CB48,CC48,CD48,CE48,CF48,CG48,CH48,CI48,CJ48,CK48,CL48,CM48,$CN48,$CO48,CP48,$CQ48,$CR48,CS48,CT48,CU48,CV48,CW48,CX48,CY48,CZ48,DA48,DB48,DC48,DD48,DE48,DF48,DG48,DH48,DI48,DJ48,DK48,DL48,DM48,$DN48,$DO48,$DP48,DR48)&lt;&gt;""</f>
        <v/>
      </c>
      <c r="DT48" s="46">
        <f>IF(AND($DS48,$E$4&lt;&gt;""),
IF(LEFT($E$4,2) = "1.",
IF(D48&lt;&gt;"","El CUNE sólo se envía en operaciones de novedad o ajuste. ",""),
IF(D48="","Debes escribir un CUNE válido para realizar operaciones de novedad o ajuste. ","")),
""
)</f>
        <v/>
      </c>
      <c r="DU48" s="46">
        <f>IF($DS48,
IF(E48="","Debes seleccionar el tipo de documento del empleado. ",
IF(_xlfn.IFNA(VLOOKUP(E48,TIPO_DE_DOCUMENTO,1,FALSE),-1)=-1,"El tipo de documento no es válido (por favor seleccionarlo de la lista). ","")
)
)</f>
        <v/>
      </c>
      <c r="DV48" s="46">
        <f>IF($DS48,
IF(F48="","Debes escribir el número de documento del empleado. ","")
)</f>
        <v/>
      </c>
      <c r="DW48" s="46">
        <f>IF($DS48,
IF(G48="","Debes escribir el primer nombre del empleado. ","")
)</f>
        <v/>
      </c>
      <c r="DY48" s="46">
        <f>IF($DS48,
IF(I48="","Debes escribir el primer apellido del empleado. ","")
)</f>
        <v/>
      </c>
      <c r="DZ48" s="46">
        <f>IF($DS48,
IF(J48="","Debes escribir el segundo apellido del empleado. ","")
)</f>
        <v/>
      </c>
      <c r="EB48" s="46">
        <f>IF($DS48,
IF(L48="","Debes escribir la fecha de ingreso del empleado. ",
IF(ISERR(DATE(YEAR(L48),MONTH(L48),DAY(L48))), "El valor ingresado en fecha de ingreso no tiene un formato válido. ","")
)
)</f>
        <v/>
      </c>
      <c r="EC48" s="46">
        <f>IF($DS48,
IF(M48="","Debes escribir el tiempo laborado. ",
IF( IFERROR(INT(M48),1.1) &lt;&gt; IFERROR(_xlfn.NUMBERVALUE(M48),1), "El valor de los días trabajados debe ser un número entero. ", "")
)
)</f>
        <v/>
      </c>
      <c r="ED48" s="46">
        <f>IF($DS48,
IF( AND(N48&lt;&gt;"", ISERR(DATE(YEAR(N48),MONTH(N48),DAY(N48))) ), "El valor ingresado en fecha de ingreso no tiene un formato válido. ",
IF( AND(N48&lt;&gt;"", $E$6&lt;&gt;"", DATE(YEAR(N48), MONTH(N48), 1) &lt;&gt; IFERROR(DATE(MID($E$6, 1, 4), MID($E$6, 6, 2),1), "1/1/1900") ), "La fecha de retiro debe estar dentro del período liquidado. ", "")
)
)</f>
        <v/>
      </c>
      <c r="EE48" s="46">
        <f>IF($DS48,
IF(O48="","Debes seleccionar el tipo de trabajador. ",
IF(_xlfn.IFNA(VLOOKUP(O48,TIPO_DE_TRABAJADOR,1,FALSE),-1)=-1,"El tipo de trabajador no es válido (por favor seleccionarlo de la lista). ","")
)
)</f>
        <v/>
      </c>
      <c r="EF48" s="46">
        <f>IF($DS48,
IF(P48="","Debes seleccionar si es un trabajador dependiente pensionado por vejez. ",
IF(_xlfn.IFNA(VLOOKUP(P48,SUBTIPO_DE_TRABAJADOR,1,FALSE),-1)=-1,"El tipo de trabajador dependiente pensionado por vejez no es válido (por favor seleccionarlo de la lista). ","")
)
)</f>
        <v/>
      </c>
      <c r="EG48" s="46">
        <f>IF($DS48,
IF(Q48="","Debes seleccionar el tipo de contrato del trabajador. ",
IF(_xlfn.IFNA(VLOOKUP(Q48,TIPO_DE_CONTRATO,1,FALSE),-1)=-1,"El tipo de contrato del trabajador no es válido (por favor seleccionarlo de la lista). ","")
)
)</f>
        <v/>
      </c>
      <c r="EH48" s="46">
        <f>IF($DS48,
IF(R48="","Debes seleccionar si es un salario integral. ",
IF(_xlfn.IFNA(VLOOKUP(R48,SI_NO,1,FALSE),-1)=-1,"Valor no válido para salario integral (por favor seleccionarlo de la lista). ","")
)
)</f>
        <v/>
      </c>
      <c r="EI48" s="46">
        <f>IF($DS48,
IF(S48="","Debes seleccionar si el trabajador realiza actividades de riesgo. ",
IF(_xlfn.IFNA(VLOOKUP(S48,SI_NO,1,FALSE),-1)=-1,"Valor no válido para actividad de alto riesgo (por favor seleccionarlo de la lista). ","")
)
)</f>
        <v/>
      </c>
      <c r="EK48" s="46">
        <f>IF($DS48,
IF(U48="","Debes escribir el código del municipio de residencia del trabajador. ",
IF(_xlfn.IFNA(VLOOKUP(U48,MUNICIPIO,1,FALSE),-1)=-1,"El municipio de residencia del trabajador es inválido (por favor seleccionarlo de la lista). ","")
)
)</f>
        <v/>
      </c>
      <c r="EL48" s="46">
        <f>IF($DS48,
IF(V48="","Debes escribir el la dirección de residendia del trabajador. ","")
)</f>
        <v/>
      </c>
      <c r="EM48" s="46">
        <f>IF($DS48,
IF(W48="","Debes escribir la fecha de inicio de la liquidación. ",
IF(ISERR(DATE(YEAR(W48),MONTH(W48),DAY(W48))),"El valor ingresado en fecha de inicio de liquidación no tiene un formato válido. ",
IF( AND($E$6&lt;&gt;"", DATE(YEAR(W48), MONTH(W48), 1) &lt;&gt; IFERROR(DATE(MID($E$6, 1, 4), MID($E$6, 6, 2),1), "1/1/1900") ), "La fecha de inicio de la liquidación debe estar dentro del período liquidado. ", "")
)
)
)</f>
        <v/>
      </c>
      <c r="EN48" s="46">
        <f>IF($DS48,
IF(X48="","Debes escribir la fecha de fin de la liquidación. ",
IF(ISERR(DATE(YEAR(X48),MONTH(X48),DAY(X48))),"El valor ingresado en fecha de fin de liquidación no tiene un formato válido. ",
IF( AND($E$6&lt;&gt;"", DATE(YEAR(X48), MONTH(X48), 1) &lt;&gt; IFERROR(DATE(MID($E$6, 1, 4), MID($E$6, 6, 2),1), "1/1/1900") ), "La fecha de fin de la liquidación debe estar dentro del período liquidado. ", "")
)
)
)</f>
        <v/>
      </c>
      <c r="EO48" s="46">
        <f>IF($DS48,
IF(Y48="","Debes escribir la frecuencia de pago del trabajador. ",
IF(_xlfn.IFNA(VLOOKUP(Y48,PERÍODO_DE_NÓMINA,1,FALSE),-1)=-1,"La frecuencia de pago es inválida (por favor seleccionarlo de la lista). ","")
)
)</f>
        <v/>
      </c>
      <c r="EP48" s="46">
        <f>IF($DS48,
IF(Z48="","Debes escribir la fecha de pago. ",
IF(ISERR(DATE(YEAR(Z48),MONTH(Z48),DAY(Z48))), "El valor ingresado en fecha de pago no tiene un formato válido. ","")
)
)</f>
        <v/>
      </c>
      <c r="EQ48" s="46">
        <f>IF($DS48,
IF(AA48="","Debes escribir el medio de pago. ",
IF(_xlfn.IFNA(VLOOKUP(AA48,MEDIOS_DE_PAGO,1,FALSE),-1)=-1,"El medio de pago es inválido (por favor seleccionarlo de la lista). ","")
)
)</f>
        <v/>
      </c>
      <c r="ER48" s="46">
        <f>OR(AA48='Tablas '!$T$4,AA48='Tablas '!$T$7,AA48='Tablas '!$T$8,AA48='Tablas '!$T$11)</f>
        <v/>
      </c>
      <c r="ES48" s="46">
        <f>IF(AND($DS48,ER48),
IF(AB48="","Debes escribir la entidad bancaria. ",""),
""
)</f>
        <v/>
      </c>
      <c r="ET48" s="46">
        <f>IF(AND($DS48,ER48),
IF(AC48="","Debes escribir el tipo de cuenta bancaria. ",
IF(_xlfn.IFNA(VLOOKUP(AC48,TIPO_DE_CUENTA,1,FALSE),-1)=-1,"El tipo de cuenta bancaria es inválida (por favor seleccionarlo de la lista). ","")
),
""
)</f>
        <v/>
      </c>
      <c r="EU48" s="46">
        <f>IF(AND($DS48,ER48),
IF(AD48="","Debes escribir el número de cuenta bancaria. ",""),
""
)</f>
        <v/>
      </c>
      <c r="EV48" s="46">
        <f>IF($DS48,
IF(AE48="","Debes escribir el valor del sueldo básico. ",
IF( ISERR(_xlfn.NUMBERVALUE(AE48)), "El valor del sueldo básico debe ser un número válido. ", "")
)
)</f>
        <v/>
      </c>
      <c r="EW48" s="46">
        <f>IF($DS48,
IF(AF48="","Debes escribir el número de días trabajados. ",
IF( IFERROR(INT(AF48),1.1) &lt;&gt; IFERROR(_xlfn.NUMBERVALUE(AF48),1), "La cantidad de días trabajados debe ser un número entero. ", "")
)
)</f>
        <v/>
      </c>
      <c r="EX48" s="46">
        <f>IF($DS48,
IF(AG48="","Debes escribir el valor del sueldo trabajado. ",
IF( ISERR(_xlfn.NUMBERVALUE(AG48)), "El valor del sueldo trabajado debe ser un número válido. ", "")
)
)</f>
        <v/>
      </c>
      <c r="EY48" s="46">
        <f>IF($DS48,
IF( AND(AH48&lt;&gt;"", ISERR(_xlfn.NUMBERVALUE(AH48))), "El valor del auxilio de transporte debe ser un número válido. ", "")
)</f>
        <v/>
      </c>
      <c r="EZ48" s="46">
        <f>IF($DS48,
IF( AND(AI48&lt;&gt;"", ISERR(_xlfn.NUMBERVALUE(AI48))), "El valor de viáticos salariales debe ser un número válido. ", "")
)</f>
        <v/>
      </c>
      <c r="FA48" s="46">
        <f>IF($DS48,
IF( AND(AJ48&lt;&gt;"", ISERR(_xlfn.NUMBERVALUE(AJ48))), "El valor de viáticos NO salariales debe ser un número válido. ", "")
)</f>
        <v/>
      </c>
      <c r="FB48" s="46">
        <f>CONCATENATE(AK48,AL48)&lt;&gt;""</f>
        <v/>
      </c>
      <c r="FC48" s="46">
        <f>IF(AND($DS48,FB48),
IF(AK48="","Debes escribir el número de horas extras diurnas. ",
IF( IFERROR(INT(AK48),1.1) &lt;&gt; IFERROR(_xlfn.NUMBERVALUE(AK48),1), "La cantidad de horas extras diurnas debe ser un número entero. ", "")
),
""
)</f>
        <v/>
      </c>
      <c r="FD48" s="46">
        <f>IF(AND($DS48,FB48),
IF(AL48="","Debes escribir el valor de las horas extras diurnas. ",
IF( ISERR(_xlfn.NUMBERVALUE(AL48)), "El valor de las horas extras duirnas debe ser un número válido. ", "")
),
""
)</f>
        <v/>
      </c>
      <c r="FE48" s="46">
        <f>CONCATENATE(AM48,AN48)&lt;&gt;""</f>
        <v/>
      </c>
      <c r="FF48" s="46">
        <f>IF(AND($DS48,FE48),
IF(AM48="","Debes escribir el número de horas extras nocturnas. ",
IF( IFERROR(INT(AM48),1.1) &lt;&gt; IFERROR(_xlfn.NUMBERVALUE(AM48),1), "La cantidad de horas extras nocturnas debe ser un número entero. ", "")
),
""
)</f>
        <v/>
      </c>
      <c r="FG48" s="46">
        <f>IF(AND($DS48,FE48),
IF(AN48="","Debes escribir el valor de las horas extras nocturnas. ",
IF( ISERR(_xlfn.NUMBERVALUE(AN48)), "El valor de las horas extras nocturnas debe ser un número válido. ", "")
),
""
)</f>
        <v/>
      </c>
      <c r="FH48" s="46">
        <f>CONCATENATE(AO48,AP48)&lt;&gt;""</f>
        <v/>
      </c>
      <c r="FI48" s="46">
        <f>IF(AND($DS48,FH48),
IF(AO48="","Debes escribir el número de horas extras diurnas dominicales y festivas. ",
IF( IFERROR(INT(AO48),1.1) &lt;&gt; IFERROR(_xlfn.NUMBERVALUE(AO48),1), "La cantidad de horas extras diurnas dominicales y festivas debe ser un número entero. ", "")
),
""
)</f>
        <v/>
      </c>
      <c r="FJ48" s="46">
        <f>IF(AND($DS48,FH48),
IF(AP48="","Debes escribir el valor de las horas extras diurnas dominicales y festivas. ",
IF( ISERR(_xlfn.NUMBERVALUE(AP48)), "El valor de las horas extras diurnas dominicales y festivas debe ser un número válido. ", "")
),
""
)</f>
        <v/>
      </c>
      <c r="FK48" s="46">
        <f>CONCATENATE(AQ48,AR48)&lt;&gt;""</f>
        <v/>
      </c>
      <c r="FL48" s="46">
        <f>IF(AND($DS48,FK48),
IF(AQ48="","Debes escribir el número de horas extras nocturnas dominicales y festivas. ",
IF( IFERROR(INT(AQ48),1.1) &lt;&gt; IFERROR(_xlfn.NUMBERVALUE(AQ48),1), "La cantidad de horas extras nocturnas dominicales y festivas debe ser un número entero. ", "")
),
""
)</f>
        <v/>
      </c>
      <c r="FM48" s="46">
        <f>IF(AND($DS48,FK48),
IF(AR48="","Debes escribir el valor de las horas extras nocturnas dominicales y festivas. ",
IF( ISERR(_xlfn.NUMBERVALUE(AR48)), "El valor de las horas extras nocturnas dominicales y festivas debe ser un número válido. ", "")
),
""
)</f>
        <v/>
      </c>
      <c r="FN48" s="46">
        <f>CONCATENATE(AS48,AT48)&lt;&gt;""</f>
        <v/>
      </c>
      <c r="FO48" s="46">
        <f>IF(AND($DS48,FN48),
IF(AS48="","Debes escribir el número de horas recargo nocturno. ",
IF( IFERROR(INT(AS48),1.1) &lt;&gt; IFERROR(_xlfn.NUMBERVALUE(AS48),1), "La cantidad de horas recargo nocturno debe ser un número entero. ", "")
),
""
)</f>
        <v/>
      </c>
      <c r="FP48" s="46">
        <f>IF(AND($DS48,FN48),
IF(AT48="","Debes escribir el valor de las horas recargo nocturno. ",
IF( ISERR(_xlfn.NUMBERVALUE(AT48)), "El valor de las horas recargo nocturno debe ser un número válido. ", "")
),
""
)</f>
        <v/>
      </c>
      <c r="FQ48" s="46">
        <f>CONCATENATE(AU48,AV48)&lt;&gt;""</f>
        <v/>
      </c>
      <c r="FR48" s="46">
        <f>IF(AND($DS48,FQ48),
IF(AU48="","Debes escribir el número de horas recargo diurno dominical y festivo. ",
IF( IFERROR(INT(AU48),1.1) &lt;&gt; IFERROR(_xlfn.NUMBERVALUE(AU48),1), "La cantidad de horas recargo diurno dominical y festivo debe ser un número entero. ", "")
),
""
)</f>
        <v/>
      </c>
      <c r="FS48" s="46">
        <f>IF(AND($DS48,FQ48),
IF(AV48="","Debes escribir el valor de las horas recargo diurno dominical y festivo. ",
IF( ISERR(_xlfn.NUMBERVALUE(AV48)), "El valor de las horas recargo diurno dominical y festivo debe ser un número válido. ", "")
),
""
)</f>
        <v/>
      </c>
      <c r="FT48" s="46">
        <f>CONCATENATE(AW48,AX48)&lt;&gt;""</f>
        <v/>
      </c>
      <c r="FU48" s="46">
        <f>IF(AND($DS48,FT48),
IF(AW48="","Debes escribir el número de horas recargo nocturno dominical y festivo. ",
IF( IFERROR(INT(AW48),1.1) &lt;&gt; IFERROR(_xlfn.NUMBERVALUE(AW48),1), "La cantidad de horas recargo nocturno dominical y festivo debe ser un número entero. ", "")
),
""
)</f>
        <v/>
      </c>
      <c r="FV48" s="46">
        <f>IF(AND($DS48,FT48),
IF(AX48="","Debes escribir el valor de las horas recargo nocturno dominical y festivo. ",
IF( ISERR(_xlfn.NUMBERVALUE(AX48)), "El valor de las horas recargo nocturno dominical y festivo debe ser un número válido. ", "")
),
""
)</f>
        <v/>
      </c>
      <c r="FW48" s="46">
        <f>CONCATENATE(AY48,AZ48)&lt;&gt;""</f>
        <v/>
      </c>
      <c r="FX48" s="46">
        <f>IF(AND($DS48,FW48),
IF(AY48="","Debes escribir el número de días de vacaciones comunes. ",
IF( IFERROR(INT(AY48),1.1) &lt;&gt; IFERROR(_xlfn.NUMBERVALUE(AY48),1), "La cantidad de días de vacaciones comunes debe ser un número entero. ", "")
),
""
)</f>
        <v/>
      </c>
      <c r="FY48" s="46">
        <f>IF(AND($DS48,FW48),
IF(AZ48="","Debes escribir el valor de las vacaciones comunes. ",
IF( ISERR(_xlfn.NUMBERVALUE(AZ48)), "El valor de las vacaciones comunes debe ser un número válido. ", "")
),
""
)</f>
        <v/>
      </c>
      <c r="FZ48" s="46">
        <f>CONCATENATE(BA48,BB48)&lt;&gt;""</f>
        <v/>
      </c>
      <c r="GA48" s="46">
        <f>IF(AND($DS48,FZ48),
IF(BA48="","Debes escribir el número de días de vacaciones compensadas. ",
IF( IFERROR(INT(BA48),1.1) &lt;&gt; IFERROR(_xlfn.NUMBERVALUE(BA48),1), "La cantidad de días de vacaciones compensadas debe ser un número entero. ", "")
),
""
)</f>
        <v/>
      </c>
      <c r="GB48" s="46">
        <f>IF(AND($DS48,FZ48),
IF(BB48="","Debes escribir el valor de las vacaciones compensadas. ",
IF( ISERR(_xlfn.NUMBERVALUE(BB48)), "El valor de las vacaciones compensadas debe ser un número válido. ", "")
),
""
)</f>
        <v/>
      </c>
      <c r="GC48" s="46">
        <f>CONCATENATE(BC48,BD48)&lt;&gt;""</f>
        <v/>
      </c>
      <c r="GD48" s="46">
        <f>IF(AND($DS48,GC48),
IF(BC48="","Debes escribir el número de días de prima salarial. ",
IF( IFERROR(INT(BC48),1.1) &lt;&gt; IFERROR(_xlfn.NUMBERVALUE(BC48),1), "La cantidad de días de prima salarial debe ser un número entero. ", "")
),
""
)</f>
        <v/>
      </c>
      <c r="GE48" s="46">
        <f>IF(AND($DS48,GC48),
IF(BD48="","Debes escribir el valor de los días de prima salarial. ",
IF( ISERR(_xlfn.NUMBERVALUE(BD48)), "El valor de los días de prima salarial debe ser un número válido. ", "")
),
""
)</f>
        <v/>
      </c>
      <c r="GF48" s="46">
        <f>IF($DS48,
IF( AND(BE48&lt;&gt;"", ISERR(_xlfn.NUMBERVALUE(BE48))), "El valor de la prima NO saliarial debe ser un número válido. ", "")
)</f>
        <v/>
      </c>
      <c r="GG48" s="46">
        <f>CONCATENATE(BF48,BG48,BH48)&lt;&gt;""</f>
        <v/>
      </c>
      <c r="GH48" s="46">
        <f>IF(AND($DS48,GG48),
IF(BF48="","Debes escribir el valor de las cesantías. ",
IF( ISERR(_xlfn.NUMBERVALUE(BF48)), "El valor de las cesantías debe ser un número válido. ", "")
),
""
)</f>
        <v/>
      </c>
      <c r="GI48" s="46">
        <f>IF(AND($DS48,GG48),
IF(BG48="","Debes escribir el % de cesantías. ",
IF( ISERR(_xlfn.NUMBERVALUE(BG48)), "El % de cesantías debe ser un número válido. ", "")
),
""
)</f>
        <v/>
      </c>
      <c r="GJ48" s="46">
        <f>IF(AND($DS48,GG48),
IF(BH48="","Debes escribir el valor de intereses de cesantías. ",
IF( ISERR(_xlfn.NUMBERVALUE(BH48)), "El valor de intereses de cesantías debe ser un número válido. ", "")
),
""
)</f>
        <v/>
      </c>
      <c r="GK48" s="46">
        <f>CONCATENATE(BI48,BJ48,BK48)&lt;&gt;""</f>
        <v/>
      </c>
      <c r="GL48" s="46">
        <f>IF(AND($DS48,GK48),
IF(BI48="","Debes escribir el número de días de incapacidad. ",
IF( IFERROR(INT(BI48),1.1) &lt;&gt; IFERROR(_xlfn.NUMBERVALUE(BI48),1), "La cantidad de días de incapacidad debe ser un número entero. ", "")
),
""
)</f>
        <v/>
      </c>
      <c r="GM48" s="46">
        <f>IF(AND($DS48,GK48),
IF(BJ48="","Debes escribir el tipo de incapacidad. ",
IF(_xlfn.IFNA(VLOOKUP(BJ48,TIPO_DE_INCAPACIDAD,1,FALSE),-1)=-1,"El tipo de incapacidad es inválida (por favor seleccionarlo de la lista). ","")
),
""
)</f>
        <v/>
      </c>
      <c r="GN48" s="46">
        <f>IF(AND($DS48,GK48),
IF(BK48="","Debes escribir el valor de la incapacidad. ",
IF( ISERR(_xlfn.NUMBERVALUE(BK48)), "El valor de la incapacidad debe ser un número válido. ", "")
),
""
)</f>
        <v/>
      </c>
      <c r="GO48" s="46">
        <f>CONCATENATE(BL48,BM48)&lt;&gt;""</f>
        <v/>
      </c>
      <c r="GP48" s="46">
        <f>IF(AND($DS48,GO48),
IF(BL48="","Debes escribir el número de días de licencia de maternidad o paternidad. ",
IF( IFERROR(INT(BL48),1.1) &lt;&gt; IFERROR(_xlfn.NUMBERVALUE(BL48),1), "La cantidad de días de licencia de maternidad o paternidad debe ser un número entero. ", "")
),
""
)</f>
        <v/>
      </c>
      <c r="GQ48" s="46">
        <f>IF(AND($DS48,GO48),
IF(BM48="","Debes escribir el valor de la licencia de maternidad o paternidad. ",
IF( ISERR(_xlfn.NUMBERVALUE(BM48)), "El valor de la licencia de maternidad o paternidad debe ser un número válido. ", "")
),
""
)</f>
        <v/>
      </c>
      <c r="GR48" s="46">
        <f>CONCATENATE(BN48,BO48)&lt;&gt;""</f>
        <v/>
      </c>
      <c r="GS48" s="46">
        <f>IF(AND($DS48,GR48),
IF(BN48="","Debes escribir el número de días de licencia remunerada. ",
IF( IFERROR(INT(BN48),1.1) &lt;&gt; IFERROR(_xlfn.NUMBERVALUE(BN48),1), "La cantidad de días de licencia remunerada debe ser un número entero. ", "")
),
""
)</f>
        <v/>
      </c>
      <c r="GT48" s="46">
        <f>IF(AND($DS48,GR48),
IF(BO48="","Debes escribir el valor de la licencia remunerada. ",
IF( ISERR(_xlfn.NUMBERVALUE(BO48)), "El valor de la licencia remunerada debe ser un número válido. ", "")
),
""
)</f>
        <v/>
      </c>
      <c r="GU48" s="46">
        <f>IF($DS48,
IF( AND(BP48&lt;&gt;"", ISERR(_xlfn.NUMBERVALUE(BP48))), "El valor de la licencia NO remunerada debe ser un número válido. ", "")
)</f>
        <v/>
      </c>
      <c r="GV48" s="46">
        <f>IF($DS48,
IF( AND(BQ48&lt;&gt;"", ISERR(_xlfn.NUMBERVALUE(BQ48))), "El valor de auxilios salariales debe ser un número válido. ", "")
)</f>
        <v/>
      </c>
      <c r="GW48" s="46">
        <f>IF($DS48,
IF( AND(BR48&lt;&gt;"", ISERR(_xlfn.NUMBERVALUE(BR48))), "El valor de auxilios NO salariales debe ser un número válido. ", "")
)</f>
        <v/>
      </c>
      <c r="GX48" s="46">
        <f>IF($DS48,
IF( AND(BS48&lt;&gt;"", ISERR(_xlfn.NUMBERVALUE(BS48))), "El valor de bonos salariales debe ser un número válido. ", "")
)</f>
        <v/>
      </c>
      <c r="GY48" s="46">
        <f>IF($DS48,
IF( AND(BT48&lt;&gt;"", ISERR(_xlfn.NUMBERVALUE(BT48))), "El valor de bonos NO salariales debe ser un número válido. ", "")
)</f>
        <v/>
      </c>
      <c r="GZ48" s="46">
        <f>IF($DS48,
IF( AND(BU48&lt;&gt;"", ISERR(_xlfn.NUMBERVALUE(BU48))), "El valor de bonos salariales de alimentación debe ser un número válido. ", "")
)</f>
        <v/>
      </c>
      <c r="HA48" s="46">
        <f>IF($DS48,
IF( AND(BV48&lt;&gt;"", ISERR(_xlfn.NUMBERVALUE(BV48))), "El valor de bonos NO salariales de alimentación debe ser un número válido. ", "")
)</f>
        <v/>
      </c>
      <c r="HB48" s="46">
        <f>IF($DS48,
IF( AND(BW48&lt;&gt;"", ISERR(_xlfn.NUMBERVALUE(BW48))), "El valor de bonificaciones salariales debe ser un número válido. ", "")
)</f>
        <v/>
      </c>
      <c r="HC48" s="46">
        <f>IF($DS48,
IF( AND(BX48&lt;&gt;"", ISERR(_xlfn.NUMBERVALUE(BX48))), "El valor de bonificaciones NO salariales debe ser un número válido. ", "")
)</f>
        <v/>
      </c>
      <c r="HD48" s="46">
        <f>IF($DS48,
IF( AND(BY48&lt;&gt;"", ISERR(_xlfn.NUMBERVALUE(BY48))), "El valor de compensaciones ordinarias debe ser un número válido. ", "")
)</f>
        <v/>
      </c>
      <c r="HE48" s="46">
        <f>IF($DS48,
IF( AND(BZ48&lt;&gt;"", ISERR(_xlfn.NUMBERVALUE(BZ48))), "El valor de compensaciones extraordinarias debe ser un número válido. ", "")
)</f>
        <v/>
      </c>
      <c r="HF48" s="46">
        <f>IF($DS48,
IF( AND(CA48&lt;&gt;"", ISERR(_xlfn.NUMBERVALUE(CA48))), "El valor de comisiones debe ser un número válido. ", "")
)</f>
        <v/>
      </c>
      <c r="HG48" s="46">
        <f>IF($DS48,
IF( AND(CB48&lt;&gt;"", ISERR(_xlfn.NUMBERVALUE(CB48))), "El valor de ausencia por huega debe ser un número válido. ", "")
)</f>
        <v/>
      </c>
      <c r="HH48" s="46">
        <f>IF($DS48,
IF( AND(CC48&lt;&gt;"", ISERR(_xlfn.NUMBERVALUE(CC48))), "El valor de anticipos debe ser un número válido. ", "")
)</f>
        <v/>
      </c>
      <c r="HI48" s="46">
        <f>IF($DS48,
IF( AND(CD48&lt;&gt;"", ISERR(_xlfn.NUMBERVALUE(CD48))), "El valor de pagos a terceros debe ser un número válido. ", "")
)</f>
        <v/>
      </c>
      <c r="HJ48" s="46">
        <f>IF($DS48,
IF( AND(CE48&lt;&gt;"", ISERR(_xlfn.NUMBERVALUE(CE48))), "El valor de dotación debe ser un número válido. ", "")
)</f>
        <v/>
      </c>
      <c r="HK48" s="46">
        <f>IF($DS48,
IF( AND(CF48&lt;&gt;"", ISERR(_xlfn.NUMBERVALUE(CF48))), "El valor de apoyo sostenibilidad debe ser un número válido. ", "")
)</f>
        <v/>
      </c>
      <c r="HL48" s="46">
        <f>IF($DS48,
IF( AND(CG48&lt;&gt;"", ISERR(_xlfn.NUMBERVALUE(CG48))), "El valor de teletrabajo debe ser un número válido. ", "")
)</f>
        <v/>
      </c>
      <c r="HM48" s="46">
        <f>IF($DS48,
IF( AND(CH48&lt;&gt;"", ISERR(_xlfn.NUMBERVALUE(CH48))), "El valor de bonificación de retiro debe ser un número válido. ", "")
)</f>
        <v/>
      </c>
      <c r="HN48" s="46">
        <f>IF($DS48,
IF( AND(CI48&lt;&gt;"", ISERR(_xlfn.NUMBERVALUE(CI48))), "El valor de indemnización de retiro debe ser un número válido. ", "")
)</f>
        <v/>
      </c>
      <c r="HO48" s="46">
        <f>IF($DS48,
IF( AND(CJ48&lt;&gt;"", ISERR(_xlfn.NUMBERVALUE(CJ48))), "El valor de reintegros debe ser un número válido. ", "")
)</f>
        <v/>
      </c>
      <c r="HP48" s="46">
        <f>CONCATENATE(CK48,CL48,CM48)&lt;&gt;""</f>
        <v/>
      </c>
      <c r="HQ48" s="46">
        <f>IF(AND($DS48,HP48),
IF(CK48="","Debes escribir la descripción de otro concepto no categorizado. ",""),
""
)</f>
        <v/>
      </c>
      <c r="HR48" s="46">
        <f>IF(AND($DS48,HP48),
IF(CONCATENATE(CL48,CM48)="","Debes escribir al menos un valor de concepto no categorizado (salarial o no salarial). ",
IF(ISERR(_xlfn.NUMBERVALUE(CL48)),"El valor salarial concepto no categorizado debe ser un número válido. ","")
),
""
)</f>
        <v/>
      </c>
      <c r="HS48" s="46">
        <f>IF(AND($DS48,HP48),
IF(CONCATENATE(CL48,CM48)="","Debes escribir al menos un valor de concepto no categorizado (salarial o no salarial). ",
IF(ISERR(_xlfn.NUMBERVALUE(CM48)),"El valor NO salarial concepto no categorizado debe ser un número válido. ","")
),
""
)</f>
        <v/>
      </c>
      <c r="HT48" s="46">
        <f>IF($DS48,
IF(CN48="","Debes escribir el porcentaje del aporte a salud. ",
IF( ISERR(_xlfn.NUMBERVALUE(CN48)), "El valor del porcentaje del aporte a salud debe ser un número válido. ", "")
)
)</f>
        <v/>
      </c>
      <c r="HU48" s="46">
        <f>IF($DS48,
IF(CO48="","Debes escribir el valor del aporte a salud. ",
IF( ISERR(_xlfn.NUMBERVALUE(CO48)), "El valor del aporte a salud debe ser un número válido. ", "")
)
)</f>
        <v/>
      </c>
      <c r="HV48" s="46">
        <f>IF($DS48,
IF( AND(CP48&lt;&gt;"", ISERR(_xlfn.NUMBERVALUE(CP48))), "El valor plan complementario debe ser un número válido. ", "")
)</f>
        <v/>
      </c>
      <c r="HW48" s="46">
        <f>IF($DS48,
IF(CQ48="","Debes escribir el porcentaje del aporte a pensión. ",
IF( ISERR(_xlfn.NUMBERVALUE(CQ48)), "El valor del porcentaje del aporte a pensión debe ser un número válido. ", "")
)
)</f>
        <v/>
      </c>
      <c r="HX48" s="46">
        <f>IF($DS48,
IF(CR48="","Debes escribir el valor del aporte a pensión. ",
IF( ISERR(_xlfn.NUMBERVALUE(CR48)), "El valor del aporte a salud debe ser un número válido. ", "")
)
)</f>
        <v/>
      </c>
      <c r="HY48" s="46">
        <f>IF($DS48,
IF( AND(CS48&lt;&gt;"", ISERR(_xlfn.NUMBERVALUE(CS48))), "El valor pensión voluntaria debe ser un número válido. ", "")
)</f>
        <v/>
      </c>
      <c r="HZ48" s="46">
        <f>CONCATENATE(CT48,CU48,CV48,CW48)&lt;&gt;""</f>
        <v/>
      </c>
      <c r="IA48" s="46">
        <f>IF(AND($DS48,HZ48),
IF(CT48="","Debes escribir el % del fondo de seguridad pensional. ",
IF( ISERR(_xlfn.NUMBERVALUE(CT48)), "El % del fondo de seguridad debe ser un número válido. ", "")
),
""
)</f>
        <v/>
      </c>
      <c r="IB48" s="46">
        <f>IF(AND($DS48,HZ48),
IF(CU48="","Debes escribir el valor del aporte al fondo de solidaridad pensional. ",
IF( ISERR(_xlfn.NUMBERVALUE(CU48)), "El valor del aporte al fondo de solidaridad pensional debe ser un número válido. ", "")
),
""
)</f>
        <v/>
      </c>
      <c r="IC48" s="46">
        <f>IF(AND($DS48,HZ48),
IF(CV48="","Debes escribir el % del fondo de subsistencia. ",
IF( ISERR(_xlfn.NUMBERVALUE(CV48)), "El % del fondo de subsistencia debe ser un número válido. ", "")
),
""
)</f>
        <v/>
      </c>
      <c r="ID48" s="46">
        <f>IF(AND($DS48,HZ48),
IF(CW48="","Debes escribir el valor del fondo de subsistencia. ",
IF( ISERR(_xlfn.NUMBERVALUE(CW48)), "El valor del fondo de subsistencia debe ser un número válido. ", "")
),
""
)</f>
        <v/>
      </c>
      <c r="IE48" s="46">
        <f>CONCATENATE(CX48,CY48)&lt;&gt;""</f>
        <v/>
      </c>
      <c r="IF48" s="46">
        <f>IF(AND($DS48,IE48),
IF(CX48="","Debes escribir el % de sindicato. ",
IF( ISERR(_xlfn.NUMBERVALUE(CX48)), "El % de sindicato debe ser un número válido. ", "")
),
""
)</f>
        <v/>
      </c>
      <c r="IG48" s="46">
        <f>IF(AND($DS48,IE48),
IF(CY48="","Debes escribir el valor del sindicato. ",
IF( ISERR(_xlfn.NUMBERVALUE(CY48)), "El valor del sindicato debe ser un número válido. ", "")
),
""
)</f>
        <v/>
      </c>
      <c r="IH48" s="46">
        <f>IF($DS48,
IF( AND(CZ48&lt;&gt;"", ISERR(_xlfn.NUMBERVALUE(CZ48))), "El valor de sanción pública debe ser un número válido. ", "")
)</f>
        <v/>
      </c>
      <c r="II48" s="46">
        <f>IF($DS48,
IF( AND(DA48&lt;&gt;"", ISERR(_xlfn.NUMBERVALUE(DA48))), "El valor de sanción privada debe ser un número válido. ", "")
)</f>
        <v/>
      </c>
      <c r="IJ48" s="46">
        <f>CONCATENATE(DB48,DC48)&lt;&gt;""</f>
        <v/>
      </c>
      <c r="IK48" s="46">
        <f>IF(AND($DS48,IJ48),
IF(DB48="","Debes escribir la descripción de libranza. ",""),
""
)</f>
        <v/>
      </c>
      <c r="IL48" s="46">
        <f>IF(AND($DS48,IJ48),
IF(DC48="","Debes escribir la cuota libranza. ",
IF(ISERR(_xlfn.NUMBERVALUE(DC48)),"El valor de la cuota libranza debe ser un número válido. ","")
),
""
)</f>
        <v/>
      </c>
      <c r="IM48" s="46">
        <f>IF($DS48,
IF( AND(DD48&lt;&gt;"", ISERR(_xlfn.NUMBERVALUE(DD48))), "El valor de pagos a terceros debe ser un número válido. ", "")
)</f>
        <v/>
      </c>
      <c r="IN48" s="46">
        <f>IF($DS48,
IF( AND(DE48&lt;&gt;"", ISERR(_xlfn.NUMBERVALUE(DE48))), "El valor de anticipos debe ser un número válido. ", "")
)</f>
        <v/>
      </c>
      <c r="IO48" s="46">
        <f>IF($DS48,
IF( AND(DF48&lt;&gt;"", ISERR(_xlfn.NUMBERVALUE(DF48))), "El valor de AFC debe ser un número válido. ", "")
)</f>
        <v/>
      </c>
      <c r="IP48" s="46">
        <f>IF($DS48,
IF( AND(DG48&lt;&gt;"", ISERR(_xlfn.NUMBERVALUE(DG48))), "El valor de rete-fuente debe ser un número válido. ", "")
)</f>
        <v/>
      </c>
      <c r="IQ48" s="46">
        <f>IF($DS48,
IF( AND(DH48&lt;&gt;"", ISERR(_xlfn.NUMBERVALUE(DH48))), "El valor de cooperativa de trabajo debe ser un número válido. ", "")
)</f>
        <v/>
      </c>
      <c r="IR48" s="46">
        <f>IF($DS48,
IF( AND(DI48&lt;&gt;"", ISERR(_xlfn.NUMBERVALUE(DI48))), "El valor de embargo fiscal debe ser un número válido. ", "")
)</f>
        <v/>
      </c>
      <c r="IS48" s="46">
        <f>IF($DS48,
IF( AND(DJ48&lt;&gt;"", ISERR(_xlfn.NUMBERVALUE(DJ48))), "El valor de educación debe ser un número válido. ", "")
)</f>
        <v/>
      </c>
      <c r="IT48" s="46">
        <f>IF($DS48,
IF( AND(DK48&lt;&gt;"", ISERR(_xlfn.NUMBERVALUE(DK48))), "El valor de reintegro debe ser un número válido. ", "")
)</f>
        <v/>
      </c>
      <c r="IU48" s="46">
        <f>IF($DS48,
IF( AND(DL48&lt;&gt;"", ISERR(_xlfn.NUMBERVALUE(DL48))), "El valor de deuda debe ser un número válido. ", "")
)</f>
        <v/>
      </c>
      <c r="IV48" s="46">
        <f>IF($DS48,
IF( AND(DM48&lt;&gt;"", ISERR(_xlfn.NUMBERVALUE(DM48))), "El valor de otras deducciones debe ser un número válido. ", "")
)</f>
        <v/>
      </c>
      <c r="IW48" s="46">
        <f>IF($DS48,
IF(DN48="","Debes escribir el valor de los devengos totales. ",
IF( ISERR(_xlfn.NUMBERVALUE(DN48)), "El valor de los devengos totales debe ser un número válido. ", "")
)
)</f>
        <v/>
      </c>
      <c r="IX48" s="46">
        <f>IF($DS48,
IF(DO48="","Debes escribir el valor de las deducciones totales. ",
IF( ISERR(_xlfn.NUMBERVALUE(DO48)), "El valor de las deducciones totales debe ser un número válido. ", "")
)
)</f>
        <v/>
      </c>
      <c r="IY48" s="46">
        <f>IF($DS48,
IF(DP48="","Debes escribir el valor del salario total. ",
IF( ISERR(_xlfn.NUMBERVALUE(DP48)), "El valor del salario total debe ser un número válido. ", "")
)
)</f>
        <v/>
      </c>
    </row>
    <row r="49">
      <c r="B49" s="48" t="n">
        <v>37</v>
      </c>
      <c r="C49" s="61">
        <f>IF(AND(DS49,DP49&lt;&gt;""),
IF(DQ49="","OK","Error"),
""
)</f>
        <v/>
      </c>
      <c r="D49" s="53" t="n"/>
      <c r="E49" s="52" t="n"/>
      <c r="F49" s="112" t="n"/>
      <c r="G49" s="52" t="n"/>
      <c r="H49" s="53" t="n"/>
      <c r="I49" s="52" t="n"/>
      <c r="J49" s="52" t="n"/>
      <c r="K49" s="53" t="n"/>
      <c r="L49" s="55" t="n"/>
      <c r="M49" s="108" t="n"/>
      <c r="N49" s="56" t="n"/>
      <c r="O49" s="52" t="n"/>
      <c r="P49" s="52" t="n"/>
      <c r="Q49" s="52" t="n"/>
      <c r="R49" s="52" t="n"/>
      <c r="S49" s="52" t="n"/>
      <c r="T49" s="53" t="n"/>
      <c r="U49" s="52" t="n"/>
      <c r="V49" s="52" t="n"/>
      <c r="W49" s="55" t="n"/>
      <c r="X49" s="55" t="n"/>
      <c r="Y49" s="52" t="n"/>
      <c r="Z49" s="55" t="n"/>
      <c r="AA49" s="52" t="n"/>
      <c r="AB49" s="53" t="n"/>
      <c r="AC49" s="53" t="n"/>
      <c r="AD49" s="53" t="n"/>
      <c r="AE49" s="177" t="n"/>
      <c r="AF49" s="113" t="n"/>
      <c r="AG49" s="177" t="n"/>
      <c r="AH49" s="178" t="n"/>
      <c r="AI49" s="178" t="n"/>
      <c r="AJ49" s="178" t="n"/>
      <c r="AK49" s="114" t="n"/>
      <c r="AL49" s="178" t="n"/>
      <c r="AM49" s="114" t="n"/>
      <c r="AN49" s="178" t="n"/>
      <c r="AO49" s="114" t="n"/>
      <c r="AP49" s="178" t="n"/>
      <c r="AQ49" s="114" t="n"/>
      <c r="AR49" s="178" t="n"/>
      <c r="AS49" s="114" t="n"/>
      <c r="AT49" s="178" t="n"/>
      <c r="AU49" s="114" t="n"/>
      <c r="AV49" s="178" t="n"/>
      <c r="AW49" s="114" t="n"/>
      <c r="AX49" s="178" t="n"/>
      <c r="AY49" s="114" t="n"/>
      <c r="AZ49" s="178" t="n"/>
      <c r="BA49" s="114" t="n"/>
      <c r="BB49" s="178" t="n"/>
      <c r="BC49" s="114" t="n"/>
      <c r="BD49" s="178" t="n"/>
      <c r="BE49" s="178" t="n"/>
      <c r="BF49" s="178" t="n"/>
      <c r="BG49" s="59" t="n"/>
      <c r="BH49" s="178" t="n"/>
      <c r="BI49" s="114" t="n"/>
      <c r="BJ49" s="53" t="n"/>
      <c r="BK49" s="178" t="n"/>
      <c r="BL49" s="114" t="n"/>
      <c r="BM49" s="178" t="n"/>
      <c r="BN49" s="114" t="n"/>
      <c r="BO49" s="178" t="n"/>
      <c r="BP49" s="178" t="n"/>
      <c r="BQ49" s="178" t="n"/>
      <c r="BR49" s="178" t="n"/>
      <c r="BS49" s="178" t="n"/>
      <c r="BT49" s="178" t="n"/>
      <c r="BU49" s="178" t="n"/>
      <c r="BV49" s="178" t="n"/>
      <c r="BW49" s="178" t="n"/>
      <c r="BX49" s="178" t="n"/>
      <c r="BY49" s="178" t="n"/>
      <c r="BZ49" s="178" t="n"/>
      <c r="CA49" s="178" t="n"/>
      <c r="CB49" s="178" t="n"/>
      <c r="CC49" s="178" t="n"/>
      <c r="CD49" s="178" t="n"/>
      <c r="CE49" s="178" t="n"/>
      <c r="CF49" s="178" t="n"/>
      <c r="CG49" s="178" t="n"/>
      <c r="CH49" s="178" t="n"/>
      <c r="CI49" s="178" t="n"/>
      <c r="CJ49" s="178" t="n"/>
      <c r="CK49" s="53" t="n"/>
      <c r="CL49" s="178" t="n"/>
      <c r="CM49" s="178" t="n"/>
      <c r="CN49" s="60" t="n"/>
      <c r="CO49" s="177" t="n"/>
      <c r="CP49" s="178" t="n"/>
      <c r="CQ49" s="60" t="n"/>
      <c r="CR49" s="177" t="n"/>
      <c r="CS49" s="178" t="n"/>
      <c r="CT49" s="59" t="n"/>
      <c r="CU49" s="178" t="n"/>
      <c r="CV49" s="59" t="n"/>
      <c r="CW49" s="178" t="n"/>
      <c r="CX49" s="59" t="n"/>
      <c r="CY49" s="178" t="n"/>
      <c r="CZ49" s="178" t="n"/>
      <c r="DA49" s="178" t="n"/>
      <c r="DB49" s="53" t="n"/>
      <c r="DC49" s="178" t="n"/>
      <c r="DD49" s="178" t="n"/>
      <c r="DE49" s="178" t="n"/>
      <c r="DF49" s="178" t="n"/>
      <c r="DG49" s="178" t="n"/>
      <c r="DH49" s="178" t="n"/>
      <c r="DI49" s="178" t="n"/>
      <c r="DJ49" s="178" t="n"/>
      <c r="DK49" s="178" t="n"/>
      <c r="DL49" s="178" t="n"/>
      <c r="DM49" s="178" t="n"/>
      <c r="DN49" s="177" t="n"/>
      <c r="DO49" s="177" t="n"/>
      <c r="DP49" s="177" t="n"/>
      <c r="DQ49" s="76">
        <f>IF(AND(DS49,DP49&lt;&gt;""),
CONCATENATE(DT49,DU49,DV49,DW49,DX49,DY49,DZ49,EA49,EB49,EC49,ED49,EE49,EF49,EG49,EH49,EI49,EJ49,EK49,EL49,EM49,EN49,EO49,EP49,EQ49,ES49,ET49,EU49,EV49,EW49,EX49,EY49,EZ49,FA49,FC49,FD49,FF49,FG49,FI49,FJ49,FL49,FM49,FO49,FP49,FR49,FS49,FU49,FV49,FX49,FY49,GA49,GB49,GD49,GE49,GF49,GH49,GI49,GJ49,GL49,GM49,GN49,GP49,GQ49,GS49,GT49,GU49,GV49,GW49,GX49,GY49,GZ49,HA49,HB49,HC49,HD49,HE49,HF49,HG49,HH49,HI49,HJ49,HK49,HL49,HM49,HN49,HO49,HQ49,HR49,HS49,HT49,HU49,HV49,HW49,HX49,HY49,IA49,IB49,IC49,ID49,IF49,IG49,IH49,II49,IK49,IL49,IM49,IN49,IO49,IP49,IQ49,IR49,IS49,IT49,IU49,IV49,IW49,IX49,IY49,IZ49),
""
)</f>
        <v/>
      </c>
      <c r="DR49" s="53" t="n"/>
      <c r="DS49" s="46">
        <f>CONCATENATE(D49,$E49,$F49,$G49,H49,$I49,$J49,K49,$L49,$M49,N49,$O49,$P49,$Q49,$R49,$S49,T49,$U49,$V49,$W49,$X49,$Y49,$Z49,$AA49,AB49,AC49,AD49,$AE49,$AF49,$AG49,AH49,AI49,AJ49,AK49,AL49,AM49,AN49,AO49,AP49,AQ49,AR49,AS49,AT49,AU49,AV49,AW49,AX49,AY49,AZ49,BA49,BB49,BC49,BD49,BE49,BF49,BG49,BH49,BI49,BJ49,BK49,BL49,BM49,BN49,BO49,BP49,BQ49,BR49,BS49,BT49,BU49,BV49,BW49,BX49,BY49,BZ49,CA49,CB49,CC49,CD49,CE49,CF49,CG49,CH49,CI49,CJ49,CK49,CL49,CM49,$CN49,$CO49,CP49,$CQ49,$CR49,CS49,CT49,CU49,CV49,CW49,CX49,CY49,CZ49,DA49,DB49,DC49,DD49,DE49,DF49,DG49,DH49,DI49,DJ49,DK49,DL49,DM49,$DN49,$DO49,$DP49,DR49)&lt;&gt;""</f>
        <v/>
      </c>
      <c r="DT49" s="46">
        <f>IF(AND($DS49,$E$4&lt;&gt;""),
IF(LEFT($E$4,2) = "1.",
IF(D49&lt;&gt;"","El CUNE sólo se envía en operaciones de novedad o ajuste. ",""),
IF(D49="","Debes escribir un CUNE válido para realizar operaciones de novedad o ajuste. ","")),
""
)</f>
        <v/>
      </c>
      <c r="DU49" s="46">
        <f>IF($DS49,
IF(E49="","Debes seleccionar el tipo de documento del empleado. ",
IF(_xlfn.IFNA(VLOOKUP(E49,TIPO_DE_DOCUMENTO,1,FALSE),-1)=-1,"El tipo de documento no es válido (por favor seleccionarlo de la lista). ","")
)
)</f>
        <v/>
      </c>
      <c r="DV49" s="46">
        <f>IF($DS49,
IF(F49="","Debes escribir el número de documento del empleado. ","")
)</f>
        <v/>
      </c>
      <c r="DW49" s="46">
        <f>IF($DS49,
IF(G49="","Debes escribir el primer nombre del empleado. ","")
)</f>
        <v/>
      </c>
      <c r="DY49" s="46">
        <f>IF($DS49,
IF(I49="","Debes escribir el primer apellido del empleado. ","")
)</f>
        <v/>
      </c>
      <c r="DZ49" s="46">
        <f>IF($DS49,
IF(J49="","Debes escribir el segundo apellido del empleado. ","")
)</f>
        <v/>
      </c>
      <c r="EB49" s="46">
        <f>IF($DS49,
IF(L49="","Debes escribir la fecha de ingreso del empleado. ",
IF(ISERR(DATE(YEAR(L49),MONTH(L49),DAY(L49))), "El valor ingresado en fecha de ingreso no tiene un formato válido. ","")
)
)</f>
        <v/>
      </c>
      <c r="EC49" s="46">
        <f>IF($DS49,
IF(M49="","Debes escribir el tiempo laborado. ",
IF( IFERROR(INT(M49),1.1) &lt;&gt; IFERROR(_xlfn.NUMBERVALUE(M49),1), "El valor de los días trabajados debe ser un número entero. ", "")
)
)</f>
        <v/>
      </c>
      <c r="ED49" s="46">
        <f>IF($DS49,
IF( AND(N49&lt;&gt;"", ISERR(DATE(YEAR(N49),MONTH(N49),DAY(N49))) ), "El valor ingresado en fecha de ingreso no tiene un formato válido. ",
IF( AND(N49&lt;&gt;"", $E$6&lt;&gt;"", DATE(YEAR(N49), MONTH(N49), 1) &lt;&gt; IFERROR(DATE(MID($E$6, 1, 4), MID($E$6, 6, 2),1), "1/1/1900") ), "La fecha de retiro debe estar dentro del período liquidado. ", "")
)
)</f>
        <v/>
      </c>
      <c r="EE49" s="46">
        <f>IF($DS49,
IF(O49="","Debes seleccionar el tipo de trabajador. ",
IF(_xlfn.IFNA(VLOOKUP(O49,TIPO_DE_TRABAJADOR,1,FALSE),-1)=-1,"El tipo de trabajador no es válido (por favor seleccionarlo de la lista). ","")
)
)</f>
        <v/>
      </c>
      <c r="EF49" s="46">
        <f>IF($DS49,
IF(P49="","Debes seleccionar si es un trabajador dependiente pensionado por vejez. ",
IF(_xlfn.IFNA(VLOOKUP(P49,SUBTIPO_DE_TRABAJADOR,1,FALSE),-1)=-1,"El tipo de trabajador dependiente pensionado por vejez no es válido (por favor seleccionarlo de la lista). ","")
)
)</f>
        <v/>
      </c>
      <c r="EG49" s="46">
        <f>IF($DS49,
IF(Q49="","Debes seleccionar el tipo de contrato del trabajador. ",
IF(_xlfn.IFNA(VLOOKUP(Q49,TIPO_DE_CONTRATO,1,FALSE),-1)=-1,"El tipo de contrato del trabajador no es válido (por favor seleccionarlo de la lista). ","")
)
)</f>
        <v/>
      </c>
      <c r="EH49" s="46">
        <f>IF($DS49,
IF(R49="","Debes seleccionar si es un salario integral. ",
IF(_xlfn.IFNA(VLOOKUP(R49,SI_NO,1,FALSE),-1)=-1,"Valor no válido para salario integral (por favor seleccionarlo de la lista). ","")
)
)</f>
        <v/>
      </c>
      <c r="EI49" s="46">
        <f>IF($DS49,
IF(S49="","Debes seleccionar si el trabajador realiza actividades de riesgo. ",
IF(_xlfn.IFNA(VLOOKUP(S49,SI_NO,1,FALSE),-1)=-1,"Valor no válido para actividad de alto riesgo (por favor seleccionarlo de la lista). ","")
)
)</f>
        <v/>
      </c>
      <c r="EK49" s="46">
        <f>IF($DS49,
IF(U49="","Debes escribir el código del municipio de residencia del trabajador. ",
IF(_xlfn.IFNA(VLOOKUP(U49,MUNICIPIO,1,FALSE),-1)=-1,"El municipio de residencia del trabajador es inválido (por favor seleccionarlo de la lista). ","")
)
)</f>
        <v/>
      </c>
      <c r="EL49" s="46">
        <f>IF($DS49,
IF(V49="","Debes escribir el la dirección de residendia del trabajador. ","")
)</f>
        <v/>
      </c>
      <c r="EM49" s="46">
        <f>IF($DS49,
IF(W49="","Debes escribir la fecha de inicio de la liquidación. ",
IF(ISERR(DATE(YEAR(W49),MONTH(W49),DAY(W49))),"El valor ingresado en fecha de inicio de liquidación no tiene un formato válido. ",
IF( AND($E$6&lt;&gt;"", DATE(YEAR(W49), MONTH(W49), 1) &lt;&gt; IFERROR(DATE(MID($E$6, 1, 4), MID($E$6, 6, 2),1), "1/1/1900") ), "La fecha de inicio de la liquidación debe estar dentro del período liquidado. ", "")
)
)
)</f>
        <v/>
      </c>
      <c r="EN49" s="46">
        <f>IF($DS49,
IF(X49="","Debes escribir la fecha de fin de la liquidación. ",
IF(ISERR(DATE(YEAR(X49),MONTH(X49),DAY(X49))),"El valor ingresado en fecha de fin de liquidación no tiene un formato válido. ",
IF( AND($E$6&lt;&gt;"", DATE(YEAR(X49), MONTH(X49), 1) &lt;&gt; IFERROR(DATE(MID($E$6, 1, 4), MID($E$6, 6, 2),1), "1/1/1900") ), "La fecha de fin de la liquidación debe estar dentro del período liquidado. ", "")
)
)
)</f>
        <v/>
      </c>
      <c r="EO49" s="46">
        <f>IF($DS49,
IF(Y49="","Debes escribir la frecuencia de pago del trabajador. ",
IF(_xlfn.IFNA(VLOOKUP(Y49,PERÍODO_DE_NÓMINA,1,FALSE),-1)=-1,"La frecuencia de pago es inválida (por favor seleccionarlo de la lista). ","")
)
)</f>
        <v/>
      </c>
      <c r="EP49" s="46">
        <f>IF($DS49,
IF(Z49="","Debes escribir la fecha de pago. ",
IF(ISERR(DATE(YEAR(Z49),MONTH(Z49),DAY(Z49))), "El valor ingresado en fecha de pago no tiene un formato válido. ","")
)
)</f>
        <v/>
      </c>
      <c r="EQ49" s="46">
        <f>IF($DS49,
IF(AA49="","Debes escribir el medio de pago. ",
IF(_xlfn.IFNA(VLOOKUP(AA49,MEDIOS_DE_PAGO,1,FALSE),-1)=-1,"El medio de pago es inválido (por favor seleccionarlo de la lista). ","")
)
)</f>
        <v/>
      </c>
      <c r="ER49" s="46">
        <f>OR(AA49='Tablas '!$T$4,AA49='Tablas '!$T$7,AA49='Tablas '!$T$8,AA49='Tablas '!$T$11)</f>
        <v/>
      </c>
      <c r="ES49" s="46">
        <f>IF(AND($DS49,ER49),
IF(AB49="","Debes escribir la entidad bancaria. ",""),
""
)</f>
        <v/>
      </c>
      <c r="ET49" s="46">
        <f>IF(AND($DS49,ER49),
IF(AC49="","Debes escribir el tipo de cuenta bancaria. ",
IF(_xlfn.IFNA(VLOOKUP(AC49,TIPO_DE_CUENTA,1,FALSE),-1)=-1,"El tipo de cuenta bancaria es inválida (por favor seleccionarlo de la lista). ","")
),
""
)</f>
        <v/>
      </c>
      <c r="EU49" s="46">
        <f>IF(AND($DS49,ER49),
IF(AD49="","Debes escribir el número de cuenta bancaria. ",""),
""
)</f>
        <v/>
      </c>
      <c r="EV49" s="46">
        <f>IF($DS49,
IF(AE49="","Debes escribir el valor del sueldo básico. ",
IF( ISERR(_xlfn.NUMBERVALUE(AE49)), "El valor del sueldo básico debe ser un número válido. ", "")
)
)</f>
        <v/>
      </c>
      <c r="EW49" s="46">
        <f>IF($DS49,
IF(AF49="","Debes escribir el número de días trabajados. ",
IF( IFERROR(INT(AF49),1.1) &lt;&gt; IFERROR(_xlfn.NUMBERVALUE(AF49),1), "La cantidad de días trabajados debe ser un número entero. ", "")
)
)</f>
        <v/>
      </c>
      <c r="EX49" s="46">
        <f>IF($DS49,
IF(AG49="","Debes escribir el valor del sueldo trabajado. ",
IF( ISERR(_xlfn.NUMBERVALUE(AG49)), "El valor del sueldo trabajado debe ser un número válido. ", "")
)
)</f>
        <v/>
      </c>
      <c r="EY49" s="46">
        <f>IF($DS49,
IF( AND(AH49&lt;&gt;"", ISERR(_xlfn.NUMBERVALUE(AH49))), "El valor del auxilio de transporte debe ser un número válido. ", "")
)</f>
        <v/>
      </c>
      <c r="EZ49" s="46">
        <f>IF($DS49,
IF( AND(AI49&lt;&gt;"", ISERR(_xlfn.NUMBERVALUE(AI49))), "El valor de viáticos salariales debe ser un número válido. ", "")
)</f>
        <v/>
      </c>
      <c r="FA49" s="46">
        <f>IF($DS49,
IF( AND(AJ49&lt;&gt;"", ISERR(_xlfn.NUMBERVALUE(AJ49))), "El valor de viáticos NO salariales debe ser un número válido. ", "")
)</f>
        <v/>
      </c>
      <c r="FB49" s="46">
        <f>CONCATENATE(AK49,AL49)&lt;&gt;""</f>
        <v/>
      </c>
      <c r="FC49" s="46">
        <f>IF(AND($DS49,FB49),
IF(AK49="","Debes escribir el número de horas extras diurnas. ",
IF( IFERROR(INT(AK49),1.1) &lt;&gt; IFERROR(_xlfn.NUMBERVALUE(AK49),1), "La cantidad de horas extras diurnas debe ser un número entero. ", "")
),
""
)</f>
        <v/>
      </c>
      <c r="FD49" s="46">
        <f>IF(AND($DS49,FB49),
IF(AL49="","Debes escribir el valor de las horas extras diurnas. ",
IF( ISERR(_xlfn.NUMBERVALUE(AL49)), "El valor de las horas extras duirnas debe ser un número válido. ", "")
),
""
)</f>
        <v/>
      </c>
      <c r="FE49" s="46">
        <f>CONCATENATE(AM49,AN49)&lt;&gt;""</f>
        <v/>
      </c>
      <c r="FF49" s="46">
        <f>IF(AND($DS49,FE49),
IF(AM49="","Debes escribir el número de horas extras nocturnas. ",
IF( IFERROR(INT(AM49),1.1) &lt;&gt; IFERROR(_xlfn.NUMBERVALUE(AM49),1), "La cantidad de horas extras nocturnas debe ser un número entero. ", "")
),
""
)</f>
        <v/>
      </c>
      <c r="FG49" s="46">
        <f>IF(AND($DS49,FE49),
IF(AN49="","Debes escribir el valor de las horas extras nocturnas. ",
IF( ISERR(_xlfn.NUMBERVALUE(AN49)), "El valor de las horas extras nocturnas debe ser un número válido. ", "")
),
""
)</f>
        <v/>
      </c>
      <c r="FH49" s="46">
        <f>CONCATENATE(AO49,AP49)&lt;&gt;""</f>
        <v/>
      </c>
      <c r="FI49" s="46">
        <f>IF(AND($DS49,FH49),
IF(AO49="","Debes escribir el número de horas extras diurnas dominicales y festivas. ",
IF( IFERROR(INT(AO49),1.1) &lt;&gt; IFERROR(_xlfn.NUMBERVALUE(AO49),1), "La cantidad de horas extras diurnas dominicales y festivas debe ser un número entero. ", "")
),
""
)</f>
        <v/>
      </c>
      <c r="FJ49" s="46">
        <f>IF(AND($DS49,FH49),
IF(AP49="","Debes escribir el valor de las horas extras diurnas dominicales y festivas. ",
IF( ISERR(_xlfn.NUMBERVALUE(AP49)), "El valor de las horas extras diurnas dominicales y festivas debe ser un número válido. ", "")
),
""
)</f>
        <v/>
      </c>
      <c r="FK49" s="46">
        <f>CONCATENATE(AQ49,AR49)&lt;&gt;""</f>
        <v/>
      </c>
      <c r="FL49" s="46">
        <f>IF(AND($DS49,FK49),
IF(AQ49="","Debes escribir el número de horas extras nocturnas dominicales y festivas. ",
IF( IFERROR(INT(AQ49),1.1) &lt;&gt; IFERROR(_xlfn.NUMBERVALUE(AQ49),1), "La cantidad de horas extras nocturnas dominicales y festivas debe ser un número entero. ", "")
),
""
)</f>
        <v/>
      </c>
      <c r="FM49" s="46">
        <f>IF(AND($DS49,FK49),
IF(AR49="","Debes escribir el valor de las horas extras nocturnas dominicales y festivas. ",
IF( ISERR(_xlfn.NUMBERVALUE(AR49)), "El valor de las horas extras nocturnas dominicales y festivas debe ser un número válido. ", "")
),
""
)</f>
        <v/>
      </c>
      <c r="FN49" s="46">
        <f>CONCATENATE(AS49,AT49)&lt;&gt;""</f>
        <v/>
      </c>
      <c r="FO49" s="46">
        <f>IF(AND($DS49,FN49),
IF(AS49="","Debes escribir el número de horas recargo nocturno. ",
IF( IFERROR(INT(AS49),1.1) &lt;&gt; IFERROR(_xlfn.NUMBERVALUE(AS49),1), "La cantidad de horas recargo nocturno debe ser un número entero. ", "")
),
""
)</f>
        <v/>
      </c>
      <c r="FP49" s="46">
        <f>IF(AND($DS49,FN49),
IF(AT49="","Debes escribir el valor de las horas recargo nocturno. ",
IF( ISERR(_xlfn.NUMBERVALUE(AT49)), "El valor de las horas recargo nocturno debe ser un número válido. ", "")
),
""
)</f>
        <v/>
      </c>
      <c r="FQ49" s="46">
        <f>CONCATENATE(AU49,AV49)&lt;&gt;""</f>
        <v/>
      </c>
      <c r="FR49" s="46">
        <f>IF(AND($DS49,FQ49),
IF(AU49="","Debes escribir el número de horas recargo diurno dominical y festivo. ",
IF( IFERROR(INT(AU49),1.1) &lt;&gt; IFERROR(_xlfn.NUMBERVALUE(AU49),1), "La cantidad de horas recargo diurno dominical y festivo debe ser un número entero. ", "")
),
""
)</f>
        <v/>
      </c>
      <c r="FS49" s="46">
        <f>IF(AND($DS49,FQ49),
IF(AV49="","Debes escribir el valor de las horas recargo diurno dominical y festivo. ",
IF( ISERR(_xlfn.NUMBERVALUE(AV49)), "El valor de las horas recargo diurno dominical y festivo debe ser un número válido. ", "")
),
""
)</f>
        <v/>
      </c>
      <c r="FT49" s="46">
        <f>CONCATENATE(AW49,AX49)&lt;&gt;""</f>
        <v/>
      </c>
      <c r="FU49" s="46">
        <f>IF(AND($DS49,FT49),
IF(AW49="","Debes escribir el número de horas recargo nocturno dominical y festivo. ",
IF( IFERROR(INT(AW49),1.1) &lt;&gt; IFERROR(_xlfn.NUMBERVALUE(AW49),1), "La cantidad de horas recargo nocturno dominical y festivo debe ser un número entero. ", "")
),
""
)</f>
        <v/>
      </c>
      <c r="FV49" s="46">
        <f>IF(AND($DS49,FT49),
IF(AX49="","Debes escribir el valor de las horas recargo nocturno dominical y festivo. ",
IF( ISERR(_xlfn.NUMBERVALUE(AX49)), "El valor de las horas recargo nocturno dominical y festivo debe ser un número válido. ", "")
),
""
)</f>
        <v/>
      </c>
      <c r="FW49" s="46">
        <f>CONCATENATE(AY49,AZ49)&lt;&gt;""</f>
        <v/>
      </c>
      <c r="FX49" s="46">
        <f>IF(AND($DS49,FW49),
IF(AY49="","Debes escribir el número de días de vacaciones comunes. ",
IF( IFERROR(INT(AY49),1.1) &lt;&gt; IFERROR(_xlfn.NUMBERVALUE(AY49),1), "La cantidad de días de vacaciones comunes debe ser un número entero. ", "")
),
""
)</f>
        <v/>
      </c>
      <c r="FY49" s="46">
        <f>IF(AND($DS49,FW49),
IF(AZ49="","Debes escribir el valor de las vacaciones comunes. ",
IF( ISERR(_xlfn.NUMBERVALUE(AZ49)), "El valor de las vacaciones comunes debe ser un número válido. ", "")
),
""
)</f>
        <v/>
      </c>
      <c r="FZ49" s="46">
        <f>CONCATENATE(BA49,BB49)&lt;&gt;""</f>
        <v/>
      </c>
      <c r="GA49" s="46">
        <f>IF(AND($DS49,FZ49),
IF(BA49="","Debes escribir el número de días de vacaciones compensadas. ",
IF( IFERROR(INT(BA49),1.1) &lt;&gt; IFERROR(_xlfn.NUMBERVALUE(BA49),1), "La cantidad de días de vacaciones compensadas debe ser un número entero. ", "")
),
""
)</f>
        <v/>
      </c>
      <c r="GB49" s="46">
        <f>IF(AND($DS49,FZ49),
IF(BB49="","Debes escribir el valor de las vacaciones compensadas. ",
IF( ISERR(_xlfn.NUMBERVALUE(BB49)), "El valor de las vacaciones compensadas debe ser un número válido. ", "")
),
""
)</f>
        <v/>
      </c>
      <c r="GC49" s="46">
        <f>CONCATENATE(BC49,BD49)&lt;&gt;""</f>
        <v/>
      </c>
      <c r="GD49" s="46">
        <f>IF(AND($DS49,GC49),
IF(BC49="","Debes escribir el número de días de prima salarial. ",
IF( IFERROR(INT(BC49),1.1) &lt;&gt; IFERROR(_xlfn.NUMBERVALUE(BC49),1), "La cantidad de días de prima salarial debe ser un número entero. ", "")
),
""
)</f>
        <v/>
      </c>
      <c r="GE49" s="46">
        <f>IF(AND($DS49,GC49),
IF(BD49="","Debes escribir el valor de los días de prima salarial. ",
IF( ISERR(_xlfn.NUMBERVALUE(BD49)), "El valor de los días de prima salarial debe ser un número válido. ", "")
),
""
)</f>
        <v/>
      </c>
      <c r="GF49" s="46">
        <f>IF($DS49,
IF( AND(BE49&lt;&gt;"", ISERR(_xlfn.NUMBERVALUE(BE49))), "El valor de la prima NO saliarial debe ser un número válido. ", "")
)</f>
        <v/>
      </c>
      <c r="GG49" s="46">
        <f>CONCATENATE(BF49,BG49,BH49)&lt;&gt;""</f>
        <v/>
      </c>
      <c r="GH49" s="46">
        <f>IF(AND($DS49,GG49),
IF(BF49="","Debes escribir el valor de las cesantías. ",
IF( ISERR(_xlfn.NUMBERVALUE(BF49)), "El valor de las cesantías debe ser un número válido. ", "")
),
""
)</f>
        <v/>
      </c>
      <c r="GI49" s="46">
        <f>IF(AND($DS49,GG49),
IF(BG49="","Debes escribir el % de cesantías. ",
IF( ISERR(_xlfn.NUMBERVALUE(BG49)), "El % de cesantías debe ser un número válido. ", "")
),
""
)</f>
        <v/>
      </c>
      <c r="GJ49" s="46">
        <f>IF(AND($DS49,GG49),
IF(BH49="","Debes escribir el valor de intereses de cesantías. ",
IF( ISERR(_xlfn.NUMBERVALUE(BH49)), "El valor de intereses de cesantías debe ser un número válido. ", "")
),
""
)</f>
        <v/>
      </c>
      <c r="GK49" s="46">
        <f>CONCATENATE(BI49,BJ49,BK49)&lt;&gt;""</f>
        <v/>
      </c>
      <c r="GL49" s="46">
        <f>IF(AND($DS49,GK49),
IF(BI49="","Debes escribir el número de días de incapacidad. ",
IF( IFERROR(INT(BI49),1.1) &lt;&gt; IFERROR(_xlfn.NUMBERVALUE(BI49),1), "La cantidad de días de incapacidad debe ser un número entero. ", "")
),
""
)</f>
        <v/>
      </c>
      <c r="GM49" s="46">
        <f>IF(AND($DS49,GK49),
IF(BJ49="","Debes escribir el tipo de incapacidad. ",
IF(_xlfn.IFNA(VLOOKUP(BJ49,TIPO_DE_INCAPACIDAD,1,FALSE),-1)=-1,"El tipo de incapacidad es inválida (por favor seleccionarlo de la lista). ","")
),
""
)</f>
        <v/>
      </c>
      <c r="GN49" s="46">
        <f>IF(AND($DS49,GK49),
IF(BK49="","Debes escribir el valor de la incapacidad. ",
IF( ISERR(_xlfn.NUMBERVALUE(BK49)), "El valor de la incapacidad debe ser un número válido. ", "")
),
""
)</f>
        <v/>
      </c>
      <c r="GO49" s="46">
        <f>CONCATENATE(BL49,BM49)&lt;&gt;""</f>
        <v/>
      </c>
      <c r="GP49" s="46">
        <f>IF(AND($DS49,GO49),
IF(BL49="","Debes escribir el número de días de licencia de maternidad o paternidad. ",
IF( IFERROR(INT(BL49),1.1) &lt;&gt; IFERROR(_xlfn.NUMBERVALUE(BL49),1), "La cantidad de días de licencia de maternidad o paternidad debe ser un número entero. ", "")
),
""
)</f>
        <v/>
      </c>
      <c r="GQ49" s="46">
        <f>IF(AND($DS49,GO49),
IF(BM49="","Debes escribir el valor de la licencia de maternidad o paternidad. ",
IF( ISERR(_xlfn.NUMBERVALUE(BM49)), "El valor de la licencia de maternidad o paternidad debe ser un número válido. ", "")
),
""
)</f>
        <v/>
      </c>
      <c r="GR49" s="46">
        <f>CONCATENATE(BN49,BO49)&lt;&gt;""</f>
        <v/>
      </c>
      <c r="GS49" s="46">
        <f>IF(AND($DS49,GR49),
IF(BN49="","Debes escribir el número de días de licencia remunerada. ",
IF( IFERROR(INT(BN49),1.1) &lt;&gt; IFERROR(_xlfn.NUMBERVALUE(BN49),1), "La cantidad de días de licencia remunerada debe ser un número entero. ", "")
),
""
)</f>
        <v/>
      </c>
      <c r="GT49" s="46">
        <f>IF(AND($DS49,GR49),
IF(BO49="","Debes escribir el valor de la licencia remunerada. ",
IF( ISERR(_xlfn.NUMBERVALUE(BO49)), "El valor de la licencia remunerada debe ser un número válido. ", "")
),
""
)</f>
        <v/>
      </c>
      <c r="GU49" s="46">
        <f>IF($DS49,
IF( AND(BP49&lt;&gt;"", ISERR(_xlfn.NUMBERVALUE(BP49))), "El valor de la licencia NO remunerada debe ser un número válido. ", "")
)</f>
        <v/>
      </c>
      <c r="GV49" s="46">
        <f>IF($DS49,
IF( AND(BQ49&lt;&gt;"", ISERR(_xlfn.NUMBERVALUE(BQ49))), "El valor de auxilios salariales debe ser un número válido. ", "")
)</f>
        <v/>
      </c>
      <c r="GW49" s="46">
        <f>IF($DS49,
IF( AND(BR49&lt;&gt;"", ISERR(_xlfn.NUMBERVALUE(BR49))), "El valor de auxilios NO salariales debe ser un número válido. ", "")
)</f>
        <v/>
      </c>
      <c r="GX49" s="46">
        <f>IF($DS49,
IF( AND(BS49&lt;&gt;"", ISERR(_xlfn.NUMBERVALUE(BS49))), "El valor de bonos salariales debe ser un número válido. ", "")
)</f>
        <v/>
      </c>
      <c r="GY49" s="46">
        <f>IF($DS49,
IF( AND(BT49&lt;&gt;"", ISERR(_xlfn.NUMBERVALUE(BT49))), "El valor de bonos NO salariales debe ser un número válido. ", "")
)</f>
        <v/>
      </c>
      <c r="GZ49" s="46">
        <f>IF($DS49,
IF( AND(BU49&lt;&gt;"", ISERR(_xlfn.NUMBERVALUE(BU49))), "El valor de bonos salariales de alimentación debe ser un número válido. ", "")
)</f>
        <v/>
      </c>
      <c r="HA49" s="46">
        <f>IF($DS49,
IF( AND(BV49&lt;&gt;"", ISERR(_xlfn.NUMBERVALUE(BV49))), "El valor de bonos NO salariales de alimentación debe ser un número válido. ", "")
)</f>
        <v/>
      </c>
      <c r="HB49" s="46">
        <f>IF($DS49,
IF( AND(BW49&lt;&gt;"", ISERR(_xlfn.NUMBERVALUE(BW49))), "El valor de bonificaciones salariales debe ser un número válido. ", "")
)</f>
        <v/>
      </c>
      <c r="HC49" s="46">
        <f>IF($DS49,
IF( AND(BX49&lt;&gt;"", ISERR(_xlfn.NUMBERVALUE(BX49))), "El valor de bonificaciones NO salariales debe ser un número válido. ", "")
)</f>
        <v/>
      </c>
      <c r="HD49" s="46">
        <f>IF($DS49,
IF( AND(BY49&lt;&gt;"", ISERR(_xlfn.NUMBERVALUE(BY49))), "El valor de compensaciones ordinarias debe ser un número válido. ", "")
)</f>
        <v/>
      </c>
      <c r="HE49" s="46">
        <f>IF($DS49,
IF( AND(BZ49&lt;&gt;"", ISERR(_xlfn.NUMBERVALUE(BZ49))), "El valor de compensaciones extraordinarias debe ser un número válido. ", "")
)</f>
        <v/>
      </c>
      <c r="HF49" s="46">
        <f>IF($DS49,
IF( AND(CA49&lt;&gt;"", ISERR(_xlfn.NUMBERVALUE(CA49))), "El valor de comisiones debe ser un número válido. ", "")
)</f>
        <v/>
      </c>
      <c r="HG49" s="46">
        <f>IF($DS49,
IF( AND(CB49&lt;&gt;"", ISERR(_xlfn.NUMBERVALUE(CB49))), "El valor de ausencia por huega debe ser un número válido. ", "")
)</f>
        <v/>
      </c>
      <c r="HH49" s="46">
        <f>IF($DS49,
IF( AND(CC49&lt;&gt;"", ISERR(_xlfn.NUMBERVALUE(CC49))), "El valor de anticipos debe ser un número válido. ", "")
)</f>
        <v/>
      </c>
      <c r="HI49" s="46">
        <f>IF($DS49,
IF( AND(CD49&lt;&gt;"", ISERR(_xlfn.NUMBERVALUE(CD49))), "El valor de pagos a terceros debe ser un número válido. ", "")
)</f>
        <v/>
      </c>
      <c r="HJ49" s="46">
        <f>IF($DS49,
IF( AND(CE49&lt;&gt;"", ISERR(_xlfn.NUMBERVALUE(CE49))), "El valor de dotación debe ser un número válido. ", "")
)</f>
        <v/>
      </c>
      <c r="HK49" s="46">
        <f>IF($DS49,
IF( AND(CF49&lt;&gt;"", ISERR(_xlfn.NUMBERVALUE(CF49))), "El valor de apoyo sostenibilidad debe ser un número válido. ", "")
)</f>
        <v/>
      </c>
      <c r="HL49" s="46">
        <f>IF($DS49,
IF( AND(CG49&lt;&gt;"", ISERR(_xlfn.NUMBERVALUE(CG49))), "El valor de teletrabajo debe ser un número válido. ", "")
)</f>
        <v/>
      </c>
      <c r="HM49" s="46">
        <f>IF($DS49,
IF( AND(CH49&lt;&gt;"", ISERR(_xlfn.NUMBERVALUE(CH49))), "El valor de bonificación de retiro debe ser un número válido. ", "")
)</f>
        <v/>
      </c>
      <c r="HN49" s="46">
        <f>IF($DS49,
IF( AND(CI49&lt;&gt;"", ISERR(_xlfn.NUMBERVALUE(CI49))), "El valor de indemnización de retiro debe ser un número válido. ", "")
)</f>
        <v/>
      </c>
      <c r="HO49" s="46">
        <f>IF($DS49,
IF( AND(CJ49&lt;&gt;"", ISERR(_xlfn.NUMBERVALUE(CJ49))), "El valor de reintegros debe ser un número válido. ", "")
)</f>
        <v/>
      </c>
      <c r="HP49" s="46">
        <f>CONCATENATE(CK49,CL49,CM49)&lt;&gt;""</f>
        <v/>
      </c>
      <c r="HQ49" s="46">
        <f>IF(AND($DS49,HP49),
IF(CK49="","Debes escribir la descripción de otro concepto no categorizado. ",""),
""
)</f>
        <v/>
      </c>
      <c r="HR49" s="46">
        <f>IF(AND($DS49,HP49),
IF(CONCATENATE(CL49,CM49)="","Debes escribir al menos un valor de concepto no categorizado (salarial o no salarial). ",
IF(ISERR(_xlfn.NUMBERVALUE(CL49)),"El valor salarial concepto no categorizado debe ser un número válido. ","")
),
""
)</f>
        <v/>
      </c>
      <c r="HS49" s="46">
        <f>IF(AND($DS49,HP49),
IF(CONCATENATE(CL49,CM49)="","Debes escribir al menos un valor de concepto no categorizado (salarial o no salarial). ",
IF(ISERR(_xlfn.NUMBERVALUE(CM49)),"El valor NO salarial concepto no categorizado debe ser un número válido. ","")
),
""
)</f>
        <v/>
      </c>
      <c r="HT49" s="46">
        <f>IF($DS49,
IF(CN49="","Debes escribir el porcentaje del aporte a salud. ",
IF( ISERR(_xlfn.NUMBERVALUE(CN49)), "El valor del porcentaje del aporte a salud debe ser un número válido. ", "")
)
)</f>
        <v/>
      </c>
      <c r="HU49" s="46">
        <f>IF($DS49,
IF(CO49="","Debes escribir el valor del aporte a salud. ",
IF( ISERR(_xlfn.NUMBERVALUE(CO49)), "El valor del aporte a salud debe ser un número válido. ", "")
)
)</f>
        <v/>
      </c>
      <c r="HV49" s="46">
        <f>IF($DS49,
IF( AND(CP49&lt;&gt;"", ISERR(_xlfn.NUMBERVALUE(CP49))), "El valor plan complementario debe ser un número válido. ", "")
)</f>
        <v/>
      </c>
      <c r="HW49" s="46">
        <f>IF($DS49,
IF(CQ49="","Debes escribir el porcentaje del aporte a pensión. ",
IF( ISERR(_xlfn.NUMBERVALUE(CQ49)), "El valor del porcentaje del aporte a pensión debe ser un número válido. ", "")
)
)</f>
        <v/>
      </c>
      <c r="HX49" s="46">
        <f>IF($DS49,
IF(CR49="","Debes escribir el valor del aporte a pensión. ",
IF( ISERR(_xlfn.NUMBERVALUE(CR49)), "El valor del aporte a salud debe ser un número válido. ", "")
)
)</f>
        <v/>
      </c>
      <c r="HY49" s="46">
        <f>IF($DS49,
IF( AND(CS49&lt;&gt;"", ISERR(_xlfn.NUMBERVALUE(CS49))), "El valor pensión voluntaria debe ser un número válido. ", "")
)</f>
        <v/>
      </c>
      <c r="HZ49" s="46">
        <f>CONCATENATE(CT49,CU49,CV49,CW49)&lt;&gt;""</f>
        <v/>
      </c>
      <c r="IA49" s="46">
        <f>IF(AND($DS49,HZ49),
IF(CT49="","Debes escribir el % del fondo de seguridad pensional. ",
IF( ISERR(_xlfn.NUMBERVALUE(CT49)), "El % del fondo de seguridad debe ser un número válido. ", "")
),
""
)</f>
        <v/>
      </c>
      <c r="IB49" s="46">
        <f>IF(AND($DS49,HZ49),
IF(CU49="","Debes escribir el valor del aporte al fondo de solidaridad pensional. ",
IF( ISERR(_xlfn.NUMBERVALUE(CU49)), "El valor del aporte al fondo de solidaridad pensional debe ser un número válido. ", "")
),
""
)</f>
        <v/>
      </c>
      <c r="IC49" s="46">
        <f>IF(AND($DS49,HZ49),
IF(CV49="","Debes escribir el % del fondo de subsistencia. ",
IF( ISERR(_xlfn.NUMBERVALUE(CV49)), "El % del fondo de subsistencia debe ser un número válido. ", "")
),
""
)</f>
        <v/>
      </c>
      <c r="ID49" s="46">
        <f>IF(AND($DS49,HZ49),
IF(CW49="","Debes escribir el valor del fondo de subsistencia. ",
IF( ISERR(_xlfn.NUMBERVALUE(CW49)), "El valor del fondo de subsistencia debe ser un número válido. ", "")
),
""
)</f>
        <v/>
      </c>
      <c r="IE49" s="46">
        <f>CONCATENATE(CX49,CY49)&lt;&gt;""</f>
        <v/>
      </c>
      <c r="IF49" s="46">
        <f>IF(AND($DS49,IE49),
IF(CX49="","Debes escribir el % de sindicato. ",
IF( ISERR(_xlfn.NUMBERVALUE(CX49)), "El % de sindicato debe ser un número válido. ", "")
),
""
)</f>
        <v/>
      </c>
      <c r="IG49" s="46">
        <f>IF(AND($DS49,IE49),
IF(CY49="","Debes escribir el valor del sindicato. ",
IF( ISERR(_xlfn.NUMBERVALUE(CY49)), "El valor del sindicato debe ser un número válido. ", "")
),
""
)</f>
        <v/>
      </c>
      <c r="IH49" s="46">
        <f>IF($DS49,
IF( AND(CZ49&lt;&gt;"", ISERR(_xlfn.NUMBERVALUE(CZ49))), "El valor de sanción pública debe ser un número válido. ", "")
)</f>
        <v/>
      </c>
      <c r="II49" s="46">
        <f>IF($DS49,
IF( AND(DA49&lt;&gt;"", ISERR(_xlfn.NUMBERVALUE(DA49))), "El valor de sanción privada debe ser un número válido. ", "")
)</f>
        <v/>
      </c>
      <c r="IJ49" s="46">
        <f>CONCATENATE(DB49,DC49)&lt;&gt;""</f>
        <v/>
      </c>
      <c r="IK49" s="46">
        <f>IF(AND($DS49,IJ49),
IF(DB49="","Debes escribir la descripción de libranza. ",""),
""
)</f>
        <v/>
      </c>
      <c r="IL49" s="46">
        <f>IF(AND($DS49,IJ49),
IF(DC49="","Debes escribir la cuota libranza. ",
IF(ISERR(_xlfn.NUMBERVALUE(DC49)),"El valor de la cuota libranza debe ser un número válido. ","")
),
""
)</f>
        <v/>
      </c>
      <c r="IM49" s="46">
        <f>IF($DS49,
IF( AND(DD49&lt;&gt;"", ISERR(_xlfn.NUMBERVALUE(DD49))), "El valor de pagos a terceros debe ser un número válido. ", "")
)</f>
        <v/>
      </c>
      <c r="IN49" s="46">
        <f>IF($DS49,
IF( AND(DE49&lt;&gt;"", ISERR(_xlfn.NUMBERVALUE(DE49))), "El valor de anticipos debe ser un número válido. ", "")
)</f>
        <v/>
      </c>
      <c r="IO49" s="46">
        <f>IF($DS49,
IF( AND(DF49&lt;&gt;"", ISERR(_xlfn.NUMBERVALUE(DF49))), "El valor de AFC debe ser un número válido. ", "")
)</f>
        <v/>
      </c>
      <c r="IP49" s="46">
        <f>IF($DS49,
IF( AND(DG49&lt;&gt;"", ISERR(_xlfn.NUMBERVALUE(DG49))), "El valor de rete-fuente debe ser un número válido. ", "")
)</f>
        <v/>
      </c>
      <c r="IQ49" s="46">
        <f>IF($DS49,
IF( AND(DH49&lt;&gt;"", ISERR(_xlfn.NUMBERVALUE(DH49))), "El valor de cooperativa de trabajo debe ser un número válido. ", "")
)</f>
        <v/>
      </c>
      <c r="IR49" s="46">
        <f>IF($DS49,
IF( AND(DI49&lt;&gt;"", ISERR(_xlfn.NUMBERVALUE(DI49))), "El valor de embargo fiscal debe ser un número válido. ", "")
)</f>
        <v/>
      </c>
      <c r="IS49" s="46">
        <f>IF($DS49,
IF( AND(DJ49&lt;&gt;"", ISERR(_xlfn.NUMBERVALUE(DJ49))), "El valor de educación debe ser un número válido. ", "")
)</f>
        <v/>
      </c>
      <c r="IT49" s="46">
        <f>IF($DS49,
IF( AND(DK49&lt;&gt;"", ISERR(_xlfn.NUMBERVALUE(DK49))), "El valor de reintegro debe ser un número válido. ", "")
)</f>
        <v/>
      </c>
      <c r="IU49" s="46">
        <f>IF($DS49,
IF( AND(DL49&lt;&gt;"", ISERR(_xlfn.NUMBERVALUE(DL49))), "El valor de deuda debe ser un número válido. ", "")
)</f>
        <v/>
      </c>
      <c r="IV49" s="46">
        <f>IF($DS49,
IF( AND(DM49&lt;&gt;"", ISERR(_xlfn.NUMBERVALUE(DM49))), "El valor de otras deducciones debe ser un número válido. ", "")
)</f>
        <v/>
      </c>
      <c r="IW49" s="46">
        <f>IF($DS49,
IF(DN49="","Debes escribir el valor de los devengos totales. ",
IF( ISERR(_xlfn.NUMBERVALUE(DN49)), "El valor de los devengos totales debe ser un número válido. ", "")
)
)</f>
        <v/>
      </c>
      <c r="IX49" s="46">
        <f>IF($DS49,
IF(DO49="","Debes escribir el valor de las deducciones totales. ",
IF( ISERR(_xlfn.NUMBERVALUE(DO49)), "El valor de las deducciones totales debe ser un número válido. ", "")
)
)</f>
        <v/>
      </c>
      <c r="IY49" s="46">
        <f>IF($DS49,
IF(DP49="","Debes escribir el valor del salario total. ",
IF( ISERR(_xlfn.NUMBERVALUE(DP49)), "El valor del salario total debe ser un número válido. ", "")
)
)</f>
        <v/>
      </c>
    </row>
    <row r="50">
      <c r="B50" s="48" t="n">
        <v>38</v>
      </c>
      <c r="C50" s="61">
        <f>IF(AND(DS50,DP50&lt;&gt;""),
IF(DQ50="","OK","Error"),
""
)</f>
        <v/>
      </c>
      <c r="D50" s="53" t="n"/>
      <c r="E50" s="52" t="n"/>
      <c r="F50" s="112" t="n"/>
      <c r="G50" s="52" t="n"/>
      <c r="H50" s="53" t="n"/>
      <c r="I50" s="52" t="n"/>
      <c r="J50" s="52" t="n"/>
      <c r="K50" s="53" t="n"/>
      <c r="L50" s="55" t="n"/>
      <c r="M50" s="108" t="n"/>
      <c r="N50" s="56" t="n"/>
      <c r="O50" s="52" t="n"/>
      <c r="P50" s="52" t="n"/>
      <c r="Q50" s="52" t="n"/>
      <c r="R50" s="52" t="n"/>
      <c r="S50" s="52" t="n"/>
      <c r="T50" s="53" t="n"/>
      <c r="U50" s="52" t="n"/>
      <c r="V50" s="52" t="n"/>
      <c r="W50" s="55" t="n"/>
      <c r="X50" s="55" t="n"/>
      <c r="Y50" s="52" t="n"/>
      <c r="Z50" s="55" t="n"/>
      <c r="AA50" s="52" t="n"/>
      <c r="AB50" s="53" t="n"/>
      <c r="AC50" s="53" t="n"/>
      <c r="AD50" s="53" t="n"/>
      <c r="AE50" s="177" t="n"/>
      <c r="AF50" s="113" t="n"/>
      <c r="AG50" s="177" t="n"/>
      <c r="AH50" s="178" t="n"/>
      <c r="AI50" s="178" t="n"/>
      <c r="AJ50" s="178" t="n"/>
      <c r="AK50" s="114" t="n"/>
      <c r="AL50" s="178" t="n"/>
      <c r="AM50" s="114" t="n"/>
      <c r="AN50" s="178" t="n"/>
      <c r="AO50" s="114" t="n"/>
      <c r="AP50" s="178" t="n"/>
      <c r="AQ50" s="114" t="n"/>
      <c r="AR50" s="178" t="n"/>
      <c r="AS50" s="114" t="n"/>
      <c r="AT50" s="178" t="n"/>
      <c r="AU50" s="114" t="n"/>
      <c r="AV50" s="178" t="n"/>
      <c r="AW50" s="114" t="n"/>
      <c r="AX50" s="178" t="n"/>
      <c r="AY50" s="114" t="n"/>
      <c r="AZ50" s="178" t="n"/>
      <c r="BA50" s="114" t="n"/>
      <c r="BB50" s="178" t="n"/>
      <c r="BC50" s="114" t="n"/>
      <c r="BD50" s="178" t="n"/>
      <c r="BE50" s="178" t="n"/>
      <c r="BF50" s="178" t="n"/>
      <c r="BG50" s="59" t="n"/>
      <c r="BH50" s="178" t="n"/>
      <c r="BI50" s="114" t="n"/>
      <c r="BJ50" s="53" t="n"/>
      <c r="BK50" s="178" t="n"/>
      <c r="BL50" s="114" t="n"/>
      <c r="BM50" s="178" t="n"/>
      <c r="BN50" s="114" t="n"/>
      <c r="BO50" s="178" t="n"/>
      <c r="BP50" s="178" t="n"/>
      <c r="BQ50" s="178" t="n"/>
      <c r="BR50" s="178" t="n"/>
      <c r="BS50" s="178" t="n"/>
      <c r="BT50" s="178" t="n"/>
      <c r="BU50" s="178" t="n"/>
      <c r="BV50" s="178" t="n"/>
      <c r="BW50" s="178" t="n"/>
      <c r="BX50" s="178" t="n"/>
      <c r="BY50" s="178" t="n"/>
      <c r="BZ50" s="178" t="n"/>
      <c r="CA50" s="178" t="n"/>
      <c r="CB50" s="178" t="n"/>
      <c r="CC50" s="178" t="n"/>
      <c r="CD50" s="178" t="n"/>
      <c r="CE50" s="178" t="n"/>
      <c r="CF50" s="178" t="n"/>
      <c r="CG50" s="178" t="n"/>
      <c r="CH50" s="178" t="n"/>
      <c r="CI50" s="178" t="n"/>
      <c r="CJ50" s="178" t="n"/>
      <c r="CK50" s="53" t="n"/>
      <c r="CL50" s="178" t="n"/>
      <c r="CM50" s="178" t="n"/>
      <c r="CN50" s="60" t="n"/>
      <c r="CO50" s="177" t="n"/>
      <c r="CP50" s="178" t="n"/>
      <c r="CQ50" s="60" t="n"/>
      <c r="CR50" s="177" t="n"/>
      <c r="CS50" s="178" t="n"/>
      <c r="CT50" s="59" t="n"/>
      <c r="CU50" s="178" t="n"/>
      <c r="CV50" s="59" t="n"/>
      <c r="CW50" s="178" t="n"/>
      <c r="CX50" s="59" t="n"/>
      <c r="CY50" s="178" t="n"/>
      <c r="CZ50" s="178" t="n"/>
      <c r="DA50" s="178" t="n"/>
      <c r="DB50" s="53" t="n"/>
      <c r="DC50" s="178" t="n"/>
      <c r="DD50" s="178" t="n"/>
      <c r="DE50" s="178" t="n"/>
      <c r="DF50" s="178" t="n"/>
      <c r="DG50" s="178" t="n"/>
      <c r="DH50" s="178" t="n"/>
      <c r="DI50" s="178" t="n"/>
      <c r="DJ50" s="178" t="n"/>
      <c r="DK50" s="178" t="n"/>
      <c r="DL50" s="178" t="n"/>
      <c r="DM50" s="178" t="n"/>
      <c r="DN50" s="177" t="n"/>
      <c r="DO50" s="177" t="n"/>
      <c r="DP50" s="177" t="n"/>
      <c r="DQ50" s="76">
        <f>IF(AND(DS50,DP50&lt;&gt;""),
CONCATENATE(DT50,DU50,DV50,DW50,DX50,DY50,DZ50,EA50,EB50,EC50,ED50,EE50,EF50,EG50,EH50,EI50,EJ50,EK50,EL50,EM50,EN50,EO50,EP50,EQ50,ES50,ET50,EU50,EV50,EW50,EX50,EY50,EZ50,FA50,FC50,FD50,FF50,FG50,FI50,FJ50,FL50,FM50,FO50,FP50,FR50,FS50,FU50,FV50,FX50,FY50,GA50,GB50,GD50,GE50,GF50,GH50,GI50,GJ50,GL50,GM50,GN50,GP50,GQ50,GS50,GT50,GU50,GV50,GW50,GX50,GY50,GZ50,HA50,HB50,HC50,HD50,HE50,HF50,HG50,HH50,HI50,HJ50,HK50,HL50,HM50,HN50,HO50,HQ50,HR50,HS50,HT50,HU50,HV50,HW50,HX50,HY50,IA50,IB50,IC50,ID50,IF50,IG50,IH50,II50,IK50,IL50,IM50,IN50,IO50,IP50,IQ50,IR50,IS50,IT50,IU50,IV50,IW50,IX50,IY50,IZ50),
""
)</f>
        <v/>
      </c>
      <c r="DR50" s="53" t="n"/>
      <c r="DS50" s="46">
        <f>CONCATENATE(D50,$E50,$F50,$G50,H50,$I50,$J50,K50,$L50,$M50,N50,$O50,$P50,$Q50,$R50,$S50,T50,$U50,$V50,$W50,$X50,$Y50,$Z50,$AA50,AB50,AC50,AD50,$AE50,$AF50,$AG50,AH50,AI50,AJ50,AK50,AL50,AM50,AN50,AO50,AP50,AQ50,AR50,AS50,AT50,AU50,AV50,AW50,AX50,AY50,AZ50,BA50,BB50,BC50,BD50,BE50,BF50,BG50,BH50,BI50,BJ50,BK50,BL50,BM50,BN50,BO50,BP50,BQ50,BR50,BS50,BT50,BU50,BV50,BW50,BX50,BY50,BZ50,CA50,CB50,CC50,CD50,CE50,CF50,CG50,CH50,CI50,CJ50,CK50,CL50,CM50,$CN50,$CO50,CP50,$CQ50,$CR50,CS50,CT50,CU50,CV50,CW50,CX50,CY50,CZ50,DA50,DB50,DC50,DD50,DE50,DF50,DG50,DH50,DI50,DJ50,DK50,DL50,DM50,$DN50,$DO50,$DP50,DR50)&lt;&gt;""</f>
        <v/>
      </c>
      <c r="DT50" s="46">
        <f>IF(AND($DS50,$E$4&lt;&gt;""),
IF(LEFT($E$4,2) = "1.",
IF(D50&lt;&gt;"","El CUNE sólo se envía en operaciones de novedad o ajuste. ",""),
IF(D50="","Debes escribir un CUNE válido para realizar operaciones de novedad o ajuste. ","")),
""
)</f>
        <v/>
      </c>
      <c r="DU50" s="46">
        <f>IF($DS50,
IF(E50="","Debes seleccionar el tipo de documento del empleado. ",
IF(_xlfn.IFNA(VLOOKUP(E50,TIPO_DE_DOCUMENTO,1,FALSE),-1)=-1,"El tipo de documento no es válido (por favor seleccionarlo de la lista). ","")
)
)</f>
        <v/>
      </c>
      <c r="DV50" s="46">
        <f>IF($DS50,
IF(F50="","Debes escribir el número de documento del empleado. ","")
)</f>
        <v/>
      </c>
      <c r="DW50" s="46">
        <f>IF($DS50,
IF(G50="","Debes escribir el primer nombre del empleado. ","")
)</f>
        <v/>
      </c>
      <c r="DY50" s="46">
        <f>IF($DS50,
IF(I50="","Debes escribir el primer apellido del empleado. ","")
)</f>
        <v/>
      </c>
      <c r="DZ50" s="46">
        <f>IF($DS50,
IF(J50="","Debes escribir el segundo apellido del empleado. ","")
)</f>
        <v/>
      </c>
      <c r="EB50" s="46">
        <f>IF($DS50,
IF(L50="","Debes escribir la fecha de ingreso del empleado. ",
IF(ISERR(DATE(YEAR(L50),MONTH(L50),DAY(L50))), "El valor ingresado en fecha de ingreso no tiene un formato válido. ","")
)
)</f>
        <v/>
      </c>
      <c r="EC50" s="46">
        <f>IF($DS50,
IF(M50="","Debes escribir el tiempo laborado. ",
IF( IFERROR(INT(M50),1.1) &lt;&gt; IFERROR(_xlfn.NUMBERVALUE(M50),1), "El valor de los días trabajados debe ser un número entero. ", "")
)
)</f>
        <v/>
      </c>
      <c r="ED50" s="46">
        <f>IF($DS50,
IF( AND(N50&lt;&gt;"", ISERR(DATE(YEAR(N50),MONTH(N50),DAY(N50))) ), "El valor ingresado en fecha de ingreso no tiene un formato válido. ",
IF( AND(N50&lt;&gt;"", $E$6&lt;&gt;"", DATE(YEAR(N50), MONTH(N50), 1) &lt;&gt; IFERROR(DATE(MID($E$6, 1, 4), MID($E$6, 6, 2),1), "1/1/1900") ), "La fecha de retiro debe estar dentro del período liquidado. ", "")
)
)</f>
        <v/>
      </c>
      <c r="EE50" s="46">
        <f>IF($DS50,
IF(O50="","Debes seleccionar el tipo de trabajador. ",
IF(_xlfn.IFNA(VLOOKUP(O50,TIPO_DE_TRABAJADOR,1,FALSE),-1)=-1,"El tipo de trabajador no es válido (por favor seleccionarlo de la lista). ","")
)
)</f>
        <v/>
      </c>
      <c r="EF50" s="46">
        <f>IF($DS50,
IF(P50="","Debes seleccionar si es un trabajador dependiente pensionado por vejez. ",
IF(_xlfn.IFNA(VLOOKUP(P50,SUBTIPO_DE_TRABAJADOR,1,FALSE),-1)=-1,"El tipo de trabajador dependiente pensionado por vejez no es válido (por favor seleccionarlo de la lista). ","")
)
)</f>
        <v/>
      </c>
      <c r="EG50" s="46">
        <f>IF($DS50,
IF(Q50="","Debes seleccionar el tipo de contrato del trabajador. ",
IF(_xlfn.IFNA(VLOOKUP(Q50,TIPO_DE_CONTRATO,1,FALSE),-1)=-1,"El tipo de contrato del trabajador no es válido (por favor seleccionarlo de la lista). ","")
)
)</f>
        <v/>
      </c>
      <c r="EH50" s="46">
        <f>IF($DS50,
IF(R50="","Debes seleccionar si es un salario integral. ",
IF(_xlfn.IFNA(VLOOKUP(R50,SI_NO,1,FALSE),-1)=-1,"Valor no válido para salario integral (por favor seleccionarlo de la lista). ","")
)
)</f>
        <v/>
      </c>
      <c r="EI50" s="46">
        <f>IF($DS50,
IF(S50="","Debes seleccionar si el trabajador realiza actividades de riesgo. ",
IF(_xlfn.IFNA(VLOOKUP(S50,SI_NO,1,FALSE),-1)=-1,"Valor no válido para actividad de alto riesgo (por favor seleccionarlo de la lista). ","")
)
)</f>
        <v/>
      </c>
      <c r="EK50" s="46">
        <f>IF($DS50,
IF(U50="","Debes escribir el código del municipio de residencia del trabajador. ",
IF(_xlfn.IFNA(VLOOKUP(U50,MUNICIPIO,1,FALSE),-1)=-1,"El municipio de residencia del trabajador es inválido (por favor seleccionarlo de la lista). ","")
)
)</f>
        <v/>
      </c>
      <c r="EL50" s="46">
        <f>IF($DS50,
IF(V50="","Debes escribir el la dirección de residendia del trabajador. ","")
)</f>
        <v/>
      </c>
      <c r="EM50" s="46">
        <f>IF($DS50,
IF(W50="","Debes escribir la fecha de inicio de la liquidación. ",
IF(ISERR(DATE(YEAR(W50),MONTH(W50),DAY(W50))),"El valor ingresado en fecha de inicio de liquidación no tiene un formato válido. ",
IF( AND($E$6&lt;&gt;"", DATE(YEAR(W50), MONTH(W50), 1) &lt;&gt; IFERROR(DATE(MID($E$6, 1, 4), MID($E$6, 6, 2),1), "1/1/1900") ), "La fecha de inicio de la liquidación debe estar dentro del período liquidado. ", "")
)
)
)</f>
        <v/>
      </c>
      <c r="EN50" s="46">
        <f>IF($DS50,
IF(X50="","Debes escribir la fecha de fin de la liquidación. ",
IF(ISERR(DATE(YEAR(X50),MONTH(X50),DAY(X50))),"El valor ingresado en fecha de fin de liquidación no tiene un formato válido. ",
IF( AND($E$6&lt;&gt;"", DATE(YEAR(X50), MONTH(X50), 1) &lt;&gt; IFERROR(DATE(MID($E$6, 1, 4), MID($E$6, 6, 2),1), "1/1/1900") ), "La fecha de fin de la liquidación debe estar dentro del período liquidado. ", "")
)
)
)</f>
        <v/>
      </c>
      <c r="EO50" s="46">
        <f>IF($DS50,
IF(Y50="","Debes escribir la frecuencia de pago del trabajador. ",
IF(_xlfn.IFNA(VLOOKUP(Y50,PERÍODO_DE_NÓMINA,1,FALSE),-1)=-1,"La frecuencia de pago es inválida (por favor seleccionarlo de la lista). ","")
)
)</f>
        <v/>
      </c>
      <c r="EP50" s="46">
        <f>IF($DS50,
IF(Z50="","Debes escribir la fecha de pago. ",
IF(ISERR(DATE(YEAR(Z50),MONTH(Z50),DAY(Z50))), "El valor ingresado en fecha de pago no tiene un formato válido. ","")
)
)</f>
        <v/>
      </c>
      <c r="EQ50" s="46">
        <f>IF($DS50,
IF(AA50="","Debes escribir el medio de pago. ",
IF(_xlfn.IFNA(VLOOKUP(AA50,MEDIOS_DE_PAGO,1,FALSE),-1)=-1,"El medio de pago es inválido (por favor seleccionarlo de la lista). ","")
)
)</f>
        <v/>
      </c>
      <c r="ER50" s="46">
        <f>OR(AA50='Tablas '!$T$4,AA50='Tablas '!$T$7,AA50='Tablas '!$T$8,AA50='Tablas '!$T$11)</f>
        <v/>
      </c>
      <c r="ES50" s="46">
        <f>IF(AND($DS50,ER50),
IF(AB50="","Debes escribir la entidad bancaria. ",""),
""
)</f>
        <v/>
      </c>
      <c r="ET50" s="46">
        <f>IF(AND($DS50,ER50),
IF(AC50="","Debes escribir el tipo de cuenta bancaria. ",
IF(_xlfn.IFNA(VLOOKUP(AC50,TIPO_DE_CUENTA,1,FALSE),-1)=-1,"El tipo de cuenta bancaria es inválida (por favor seleccionarlo de la lista). ","")
),
""
)</f>
        <v/>
      </c>
      <c r="EU50" s="46">
        <f>IF(AND($DS50,ER50),
IF(AD50="","Debes escribir el número de cuenta bancaria. ",""),
""
)</f>
        <v/>
      </c>
      <c r="EV50" s="46">
        <f>IF($DS50,
IF(AE50="","Debes escribir el valor del sueldo básico. ",
IF( ISERR(_xlfn.NUMBERVALUE(AE50)), "El valor del sueldo básico debe ser un número válido. ", "")
)
)</f>
        <v/>
      </c>
      <c r="EW50" s="46">
        <f>IF($DS50,
IF(AF50="","Debes escribir el número de días trabajados. ",
IF( IFERROR(INT(AF50),1.1) &lt;&gt; IFERROR(_xlfn.NUMBERVALUE(AF50),1), "La cantidad de días trabajados debe ser un número entero. ", "")
)
)</f>
        <v/>
      </c>
      <c r="EX50" s="46">
        <f>IF($DS50,
IF(AG50="","Debes escribir el valor del sueldo trabajado. ",
IF( ISERR(_xlfn.NUMBERVALUE(AG50)), "El valor del sueldo trabajado debe ser un número válido. ", "")
)
)</f>
        <v/>
      </c>
      <c r="EY50" s="46">
        <f>IF($DS50,
IF( AND(AH50&lt;&gt;"", ISERR(_xlfn.NUMBERVALUE(AH50))), "El valor del auxilio de transporte debe ser un número válido. ", "")
)</f>
        <v/>
      </c>
      <c r="EZ50" s="46">
        <f>IF($DS50,
IF( AND(AI50&lt;&gt;"", ISERR(_xlfn.NUMBERVALUE(AI50))), "El valor de viáticos salariales debe ser un número válido. ", "")
)</f>
        <v/>
      </c>
      <c r="FA50" s="46">
        <f>IF($DS50,
IF( AND(AJ50&lt;&gt;"", ISERR(_xlfn.NUMBERVALUE(AJ50))), "El valor de viáticos NO salariales debe ser un número válido. ", "")
)</f>
        <v/>
      </c>
      <c r="FB50" s="46">
        <f>CONCATENATE(AK50,AL50)&lt;&gt;""</f>
        <v/>
      </c>
      <c r="FC50" s="46">
        <f>IF(AND($DS50,FB50),
IF(AK50="","Debes escribir el número de horas extras diurnas. ",
IF( IFERROR(INT(AK50),1.1) &lt;&gt; IFERROR(_xlfn.NUMBERVALUE(AK50),1), "La cantidad de horas extras diurnas debe ser un número entero. ", "")
),
""
)</f>
        <v/>
      </c>
      <c r="FD50" s="46">
        <f>IF(AND($DS50,FB50),
IF(AL50="","Debes escribir el valor de las horas extras diurnas. ",
IF( ISERR(_xlfn.NUMBERVALUE(AL50)), "El valor de las horas extras duirnas debe ser un número válido. ", "")
),
""
)</f>
        <v/>
      </c>
      <c r="FE50" s="46">
        <f>CONCATENATE(AM50,AN50)&lt;&gt;""</f>
        <v/>
      </c>
      <c r="FF50" s="46">
        <f>IF(AND($DS50,FE50),
IF(AM50="","Debes escribir el número de horas extras nocturnas. ",
IF( IFERROR(INT(AM50),1.1) &lt;&gt; IFERROR(_xlfn.NUMBERVALUE(AM50),1), "La cantidad de horas extras nocturnas debe ser un número entero. ", "")
),
""
)</f>
        <v/>
      </c>
      <c r="FG50" s="46">
        <f>IF(AND($DS50,FE50),
IF(AN50="","Debes escribir el valor de las horas extras nocturnas. ",
IF( ISERR(_xlfn.NUMBERVALUE(AN50)), "El valor de las horas extras nocturnas debe ser un número válido. ", "")
),
""
)</f>
        <v/>
      </c>
      <c r="FH50" s="46">
        <f>CONCATENATE(AO50,AP50)&lt;&gt;""</f>
        <v/>
      </c>
      <c r="FI50" s="46">
        <f>IF(AND($DS50,FH50),
IF(AO50="","Debes escribir el número de horas extras diurnas dominicales y festivas. ",
IF( IFERROR(INT(AO50),1.1) &lt;&gt; IFERROR(_xlfn.NUMBERVALUE(AO50),1), "La cantidad de horas extras diurnas dominicales y festivas debe ser un número entero. ", "")
),
""
)</f>
        <v/>
      </c>
      <c r="FJ50" s="46">
        <f>IF(AND($DS50,FH50),
IF(AP50="","Debes escribir el valor de las horas extras diurnas dominicales y festivas. ",
IF( ISERR(_xlfn.NUMBERVALUE(AP50)), "El valor de las horas extras diurnas dominicales y festivas debe ser un número válido. ", "")
),
""
)</f>
        <v/>
      </c>
      <c r="FK50" s="46">
        <f>CONCATENATE(AQ50,AR50)&lt;&gt;""</f>
        <v/>
      </c>
      <c r="FL50" s="46">
        <f>IF(AND($DS50,FK50),
IF(AQ50="","Debes escribir el número de horas extras nocturnas dominicales y festivas. ",
IF( IFERROR(INT(AQ50),1.1) &lt;&gt; IFERROR(_xlfn.NUMBERVALUE(AQ50),1), "La cantidad de horas extras nocturnas dominicales y festivas debe ser un número entero. ", "")
),
""
)</f>
        <v/>
      </c>
      <c r="FM50" s="46">
        <f>IF(AND($DS50,FK50),
IF(AR50="","Debes escribir el valor de las horas extras nocturnas dominicales y festivas. ",
IF( ISERR(_xlfn.NUMBERVALUE(AR50)), "El valor de las horas extras nocturnas dominicales y festivas debe ser un número válido. ", "")
),
""
)</f>
        <v/>
      </c>
      <c r="FN50" s="46">
        <f>CONCATENATE(AS50,AT50)&lt;&gt;""</f>
        <v/>
      </c>
      <c r="FO50" s="46">
        <f>IF(AND($DS50,FN50),
IF(AS50="","Debes escribir el número de horas recargo nocturno. ",
IF( IFERROR(INT(AS50),1.1) &lt;&gt; IFERROR(_xlfn.NUMBERVALUE(AS50),1), "La cantidad de horas recargo nocturno debe ser un número entero. ", "")
),
""
)</f>
        <v/>
      </c>
      <c r="FP50" s="46">
        <f>IF(AND($DS50,FN50),
IF(AT50="","Debes escribir el valor de las horas recargo nocturno. ",
IF( ISERR(_xlfn.NUMBERVALUE(AT50)), "El valor de las horas recargo nocturno debe ser un número válido. ", "")
),
""
)</f>
        <v/>
      </c>
      <c r="FQ50" s="46">
        <f>CONCATENATE(AU50,AV50)&lt;&gt;""</f>
        <v/>
      </c>
      <c r="FR50" s="46">
        <f>IF(AND($DS50,FQ50),
IF(AU50="","Debes escribir el número de horas recargo diurno dominical y festivo. ",
IF( IFERROR(INT(AU50),1.1) &lt;&gt; IFERROR(_xlfn.NUMBERVALUE(AU50),1), "La cantidad de horas recargo diurno dominical y festivo debe ser un número entero. ", "")
),
""
)</f>
        <v/>
      </c>
      <c r="FS50" s="46">
        <f>IF(AND($DS50,FQ50),
IF(AV50="","Debes escribir el valor de las horas recargo diurno dominical y festivo. ",
IF( ISERR(_xlfn.NUMBERVALUE(AV50)), "El valor de las horas recargo diurno dominical y festivo debe ser un número válido. ", "")
),
""
)</f>
        <v/>
      </c>
      <c r="FT50" s="46">
        <f>CONCATENATE(AW50,AX50)&lt;&gt;""</f>
        <v/>
      </c>
      <c r="FU50" s="46">
        <f>IF(AND($DS50,FT50),
IF(AW50="","Debes escribir el número de horas recargo nocturno dominical y festivo. ",
IF( IFERROR(INT(AW50),1.1) &lt;&gt; IFERROR(_xlfn.NUMBERVALUE(AW50),1), "La cantidad de horas recargo nocturno dominical y festivo debe ser un número entero. ", "")
),
""
)</f>
        <v/>
      </c>
      <c r="FV50" s="46">
        <f>IF(AND($DS50,FT50),
IF(AX50="","Debes escribir el valor de las horas recargo nocturno dominical y festivo. ",
IF( ISERR(_xlfn.NUMBERVALUE(AX50)), "El valor de las horas recargo nocturno dominical y festivo debe ser un número válido. ", "")
),
""
)</f>
        <v/>
      </c>
      <c r="FW50" s="46">
        <f>CONCATENATE(AY50,AZ50)&lt;&gt;""</f>
        <v/>
      </c>
      <c r="FX50" s="46">
        <f>IF(AND($DS50,FW50),
IF(AY50="","Debes escribir el número de días de vacaciones comunes. ",
IF( IFERROR(INT(AY50),1.1) &lt;&gt; IFERROR(_xlfn.NUMBERVALUE(AY50),1), "La cantidad de días de vacaciones comunes debe ser un número entero. ", "")
),
""
)</f>
        <v/>
      </c>
      <c r="FY50" s="46">
        <f>IF(AND($DS50,FW50),
IF(AZ50="","Debes escribir el valor de las vacaciones comunes. ",
IF( ISERR(_xlfn.NUMBERVALUE(AZ50)), "El valor de las vacaciones comunes debe ser un número válido. ", "")
),
""
)</f>
        <v/>
      </c>
      <c r="FZ50" s="46">
        <f>CONCATENATE(BA50,BB50)&lt;&gt;""</f>
        <v/>
      </c>
      <c r="GA50" s="46">
        <f>IF(AND($DS50,FZ50),
IF(BA50="","Debes escribir el número de días de vacaciones compensadas. ",
IF( IFERROR(INT(BA50),1.1) &lt;&gt; IFERROR(_xlfn.NUMBERVALUE(BA50),1), "La cantidad de días de vacaciones compensadas debe ser un número entero. ", "")
),
""
)</f>
        <v/>
      </c>
      <c r="GB50" s="46">
        <f>IF(AND($DS50,FZ50),
IF(BB50="","Debes escribir el valor de las vacaciones compensadas. ",
IF( ISERR(_xlfn.NUMBERVALUE(BB50)), "El valor de las vacaciones compensadas debe ser un número válido. ", "")
),
""
)</f>
        <v/>
      </c>
      <c r="GC50" s="46">
        <f>CONCATENATE(BC50,BD50)&lt;&gt;""</f>
        <v/>
      </c>
      <c r="GD50" s="46">
        <f>IF(AND($DS50,GC50),
IF(BC50="","Debes escribir el número de días de prima salarial. ",
IF( IFERROR(INT(BC50),1.1) &lt;&gt; IFERROR(_xlfn.NUMBERVALUE(BC50),1), "La cantidad de días de prima salarial debe ser un número entero. ", "")
),
""
)</f>
        <v/>
      </c>
      <c r="GE50" s="46">
        <f>IF(AND($DS50,GC50),
IF(BD50="","Debes escribir el valor de los días de prima salarial. ",
IF( ISERR(_xlfn.NUMBERVALUE(BD50)), "El valor de los días de prima salarial debe ser un número válido. ", "")
),
""
)</f>
        <v/>
      </c>
      <c r="GF50" s="46">
        <f>IF($DS50,
IF( AND(BE50&lt;&gt;"", ISERR(_xlfn.NUMBERVALUE(BE50))), "El valor de la prima NO saliarial debe ser un número válido. ", "")
)</f>
        <v/>
      </c>
      <c r="GG50" s="46">
        <f>CONCATENATE(BF50,BG50,BH50)&lt;&gt;""</f>
        <v/>
      </c>
      <c r="GH50" s="46">
        <f>IF(AND($DS50,GG50),
IF(BF50="","Debes escribir el valor de las cesantías. ",
IF( ISERR(_xlfn.NUMBERVALUE(BF50)), "El valor de las cesantías debe ser un número válido. ", "")
),
""
)</f>
        <v/>
      </c>
      <c r="GI50" s="46">
        <f>IF(AND($DS50,GG50),
IF(BG50="","Debes escribir el % de cesantías. ",
IF( ISERR(_xlfn.NUMBERVALUE(BG50)), "El % de cesantías debe ser un número válido. ", "")
),
""
)</f>
        <v/>
      </c>
      <c r="GJ50" s="46">
        <f>IF(AND($DS50,GG50),
IF(BH50="","Debes escribir el valor de intereses de cesantías. ",
IF( ISERR(_xlfn.NUMBERVALUE(BH50)), "El valor de intereses de cesantías debe ser un número válido. ", "")
),
""
)</f>
        <v/>
      </c>
      <c r="GK50" s="46">
        <f>CONCATENATE(BI50,BJ50,BK50)&lt;&gt;""</f>
        <v/>
      </c>
      <c r="GL50" s="46">
        <f>IF(AND($DS50,GK50),
IF(BI50="","Debes escribir el número de días de incapacidad. ",
IF( IFERROR(INT(BI50),1.1) &lt;&gt; IFERROR(_xlfn.NUMBERVALUE(BI50),1), "La cantidad de días de incapacidad debe ser un número entero. ", "")
),
""
)</f>
        <v/>
      </c>
      <c r="GM50" s="46">
        <f>IF(AND($DS50,GK50),
IF(BJ50="","Debes escribir el tipo de incapacidad. ",
IF(_xlfn.IFNA(VLOOKUP(BJ50,TIPO_DE_INCAPACIDAD,1,FALSE),-1)=-1,"El tipo de incapacidad es inválida (por favor seleccionarlo de la lista). ","")
),
""
)</f>
        <v/>
      </c>
      <c r="GN50" s="46">
        <f>IF(AND($DS50,GK50),
IF(BK50="","Debes escribir el valor de la incapacidad. ",
IF( ISERR(_xlfn.NUMBERVALUE(BK50)), "El valor de la incapacidad debe ser un número válido. ", "")
),
""
)</f>
        <v/>
      </c>
      <c r="GO50" s="46">
        <f>CONCATENATE(BL50,BM50)&lt;&gt;""</f>
        <v/>
      </c>
      <c r="GP50" s="46">
        <f>IF(AND($DS50,GO50),
IF(BL50="","Debes escribir el número de días de licencia de maternidad o paternidad. ",
IF( IFERROR(INT(BL50),1.1) &lt;&gt; IFERROR(_xlfn.NUMBERVALUE(BL50),1), "La cantidad de días de licencia de maternidad o paternidad debe ser un número entero. ", "")
),
""
)</f>
        <v/>
      </c>
      <c r="GQ50" s="46">
        <f>IF(AND($DS50,GO50),
IF(BM50="","Debes escribir el valor de la licencia de maternidad o paternidad. ",
IF( ISERR(_xlfn.NUMBERVALUE(BM50)), "El valor de la licencia de maternidad o paternidad debe ser un número válido. ", "")
),
""
)</f>
        <v/>
      </c>
      <c r="GR50" s="46">
        <f>CONCATENATE(BN50,BO50)&lt;&gt;""</f>
        <v/>
      </c>
      <c r="GS50" s="46">
        <f>IF(AND($DS50,GR50),
IF(BN50="","Debes escribir el número de días de licencia remunerada. ",
IF( IFERROR(INT(BN50),1.1) &lt;&gt; IFERROR(_xlfn.NUMBERVALUE(BN50),1), "La cantidad de días de licencia remunerada debe ser un número entero. ", "")
),
""
)</f>
        <v/>
      </c>
      <c r="GT50" s="46">
        <f>IF(AND($DS50,GR50),
IF(BO50="","Debes escribir el valor de la licencia remunerada. ",
IF( ISERR(_xlfn.NUMBERVALUE(BO50)), "El valor de la licencia remunerada debe ser un número válido. ", "")
),
""
)</f>
        <v/>
      </c>
      <c r="GU50" s="46">
        <f>IF($DS50,
IF( AND(BP50&lt;&gt;"", ISERR(_xlfn.NUMBERVALUE(BP50))), "El valor de la licencia NO remunerada debe ser un número válido. ", "")
)</f>
        <v/>
      </c>
      <c r="GV50" s="46">
        <f>IF($DS50,
IF( AND(BQ50&lt;&gt;"", ISERR(_xlfn.NUMBERVALUE(BQ50))), "El valor de auxilios salariales debe ser un número válido. ", "")
)</f>
        <v/>
      </c>
      <c r="GW50" s="46">
        <f>IF($DS50,
IF( AND(BR50&lt;&gt;"", ISERR(_xlfn.NUMBERVALUE(BR50))), "El valor de auxilios NO salariales debe ser un número válido. ", "")
)</f>
        <v/>
      </c>
      <c r="GX50" s="46">
        <f>IF($DS50,
IF( AND(BS50&lt;&gt;"", ISERR(_xlfn.NUMBERVALUE(BS50))), "El valor de bonos salariales debe ser un número válido. ", "")
)</f>
        <v/>
      </c>
      <c r="GY50" s="46">
        <f>IF($DS50,
IF( AND(BT50&lt;&gt;"", ISERR(_xlfn.NUMBERVALUE(BT50))), "El valor de bonos NO salariales debe ser un número válido. ", "")
)</f>
        <v/>
      </c>
      <c r="GZ50" s="46">
        <f>IF($DS50,
IF( AND(BU50&lt;&gt;"", ISERR(_xlfn.NUMBERVALUE(BU50))), "El valor de bonos salariales de alimentación debe ser un número válido. ", "")
)</f>
        <v/>
      </c>
      <c r="HA50" s="46">
        <f>IF($DS50,
IF( AND(BV50&lt;&gt;"", ISERR(_xlfn.NUMBERVALUE(BV50))), "El valor de bonos NO salariales de alimentación debe ser un número válido. ", "")
)</f>
        <v/>
      </c>
      <c r="HB50" s="46">
        <f>IF($DS50,
IF( AND(BW50&lt;&gt;"", ISERR(_xlfn.NUMBERVALUE(BW50))), "El valor de bonificaciones salariales debe ser un número válido. ", "")
)</f>
        <v/>
      </c>
      <c r="HC50" s="46">
        <f>IF($DS50,
IF( AND(BX50&lt;&gt;"", ISERR(_xlfn.NUMBERVALUE(BX50))), "El valor de bonificaciones NO salariales debe ser un número válido. ", "")
)</f>
        <v/>
      </c>
      <c r="HD50" s="46">
        <f>IF($DS50,
IF( AND(BY50&lt;&gt;"", ISERR(_xlfn.NUMBERVALUE(BY50))), "El valor de compensaciones ordinarias debe ser un número válido. ", "")
)</f>
        <v/>
      </c>
      <c r="HE50" s="46">
        <f>IF($DS50,
IF( AND(BZ50&lt;&gt;"", ISERR(_xlfn.NUMBERVALUE(BZ50))), "El valor de compensaciones extraordinarias debe ser un número válido. ", "")
)</f>
        <v/>
      </c>
      <c r="HF50" s="46">
        <f>IF($DS50,
IF( AND(CA50&lt;&gt;"", ISERR(_xlfn.NUMBERVALUE(CA50))), "El valor de comisiones debe ser un número válido. ", "")
)</f>
        <v/>
      </c>
      <c r="HG50" s="46">
        <f>IF($DS50,
IF( AND(CB50&lt;&gt;"", ISERR(_xlfn.NUMBERVALUE(CB50))), "El valor de ausencia por huega debe ser un número válido. ", "")
)</f>
        <v/>
      </c>
      <c r="HH50" s="46">
        <f>IF($DS50,
IF( AND(CC50&lt;&gt;"", ISERR(_xlfn.NUMBERVALUE(CC50))), "El valor de anticipos debe ser un número válido. ", "")
)</f>
        <v/>
      </c>
      <c r="HI50" s="46">
        <f>IF($DS50,
IF( AND(CD50&lt;&gt;"", ISERR(_xlfn.NUMBERVALUE(CD50))), "El valor de pagos a terceros debe ser un número válido. ", "")
)</f>
        <v/>
      </c>
      <c r="HJ50" s="46">
        <f>IF($DS50,
IF( AND(CE50&lt;&gt;"", ISERR(_xlfn.NUMBERVALUE(CE50))), "El valor de dotación debe ser un número válido. ", "")
)</f>
        <v/>
      </c>
      <c r="HK50" s="46">
        <f>IF($DS50,
IF( AND(CF50&lt;&gt;"", ISERR(_xlfn.NUMBERVALUE(CF50))), "El valor de apoyo sostenibilidad debe ser un número válido. ", "")
)</f>
        <v/>
      </c>
      <c r="HL50" s="46">
        <f>IF($DS50,
IF( AND(CG50&lt;&gt;"", ISERR(_xlfn.NUMBERVALUE(CG50))), "El valor de teletrabajo debe ser un número válido. ", "")
)</f>
        <v/>
      </c>
      <c r="HM50" s="46">
        <f>IF($DS50,
IF( AND(CH50&lt;&gt;"", ISERR(_xlfn.NUMBERVALUE(CH50))), "El valor de bonificación de retiro debe ser un número válido. ", "")
)</f>
        <v/>
      </c>
      <c r="HN50" s="46">
        <f>IF($DS50,
IF( AND(CI50&lt;&gt;"", ISERR(_xlfn.NUMBERVALUE(CI50))), "El valor de indemnización de retiro debe ser un número válido. ", "")
)</f>
        <v/>
      </c>
      <c r="HO50" s="46">
        <f>IF($DS50,
IF( AND(CJ50&lt;&gt;"", ISERR(_xlfn.NUMBERVALUE(CJ50))), "El valor de reintegros debe ser un número válido. ", "")
)</f>
        <v/>
      </c>
      <c r="HP50" s="46">
        <f>CONCATENATE(CK50,CL50,CM50)&lt;&gt;""</f>
        <v/>
      </c>
      <c r="HQ50" s="46">
        <f>IF(AND($DS50,HP50),
IF(CK50="","Debes escribir la descripción de otro concepto no categorizado. ",""),
""
)</f>
        <v/>
      </c>
      <c r="HR50" s="46">
        <f>IF(AND($DS50,HP50),
IF(CONCATENATE(CL50,CM50)="","Debes escribir al menos un valor de concepto no categorizado (salarial o no salarial). ",
IF(ISERR(_xlfn.NUMBERVALUE(CL50)),"El valor salarial concepto no categorizado debe ser un número válido. ","")
),
""
)</f>
        <v/>
      </c>
      <c r="HS50" s="46">
        <f>IF(AND($DS50,HP50),
IF(CONCATENATE(CL50,CM50)="","Debes escribir al menos un valor de concepto no categorizado (salarial o no salarial). ",
IF(ISERR(_xlfn.NUMBERVALUE(CM50)),"El valor NO salarial concepto no categorizado debe ser un número válido. ","")
),
""
)</f>
        <v/>
      </c>
      <c r="HT50" s="46">
        <f>IF($DS50,
IF(CN50="","Debes escribir el porcentaje del aporte a salud. ",
IF( ISERR(_xlfn.NUMBERVALUE(CN50)), "El valor del porcentaje del aporte a salud debe ser un número válido. ", "")
)
)</f>
        <v/>
      </c>
      <c r="HU50" s="46">
        <f>IF($DS50,
IF(CO50="","Debes escribir el valor del aporte a salud. ",
IF( ISERR(_xlfn.NUMBERVALUE(CO50)), "El valor del aporte a salud debe ser un número válido. ", "")
)
)</f>
        <v/>
      </c>
      <c r="HV50" s="46">
        <f>IF($DS50,
IF( AND(CP50&lt;&gt;"", ISERR(_xlfn.NUMBERVALUE(CP50))), "El valor plan complementario debe ser un número válido. ", "")
)</f>
        <v/>
      </c>
      <c r="HW50" s="46">
        <f>IF($DS50,
IF(CQ50="","Debes escribir el porcentaje del aporte a pensión. ",
IF( ISERR(_xlfn.NUMBERVALUE(CQ50)), "El valor del porcentaje del aporte a pensión debe ser un número válido. ", "")
)
)</f>
        <v/>
      </c>
      <c r="HX50" s="46">
        <f>IF($DS50,
IF(CR50="","Debes escribir el valor del aporte a pensión. ",
IF( ISERR(_xlfn.NUMBERVALUE(CR50)), "El valor del aporte a salud debe ser un número válido. ", "")
)
)</f>
        <v/>
      </c>
      <c r="HY50" s="46">
        <f>IF($DS50,
IF( AND(CS50&lt;&gt;"", ISERR(_xlfn.NUMBERVALUE(CS50))), "El valor pensión voluntaria debe ser un número válido. ", "")
)</f>
        <v/>
      </c>
      <c r="HZ50" s="46">
        <f>CONCATENATE(CT50,CU50,CV50,CW50)&lt;&gt;""</f>
        <v/>
      </c>
      <c r="IA50" s="46">
        <f>IF(AND($DS50,HZ50),
IF(CT50="","Debes escribir el % del fondo de seguridad pensional. ",
IF( ISERR(_xlfn.NUMBERVALUE(CT50)), "El % del fondo de seguridad debe ser un número válido. ", "")
),
""
)</f>
        <v/>
      </c>
      <c r="IB50" s="46">
        <f>IF(AND($DS50,HZ50),
IF(CU50="","Debes escribir el valor del aporte al fondo de solidaridad pensional. ",
IF( ISERR(_xlfn.NUMBERVALUE(CU50)), "El valor del aporte al fondo de solidaridad pensional debe ser un número válido. ", "")
),
""
)</f>
        <v/>
      </c>
      <c r="IC50" s="46">
        <f>IF(AND($DS50,HZ50),
IF(CV50="","Debes escribir el % del fondo de subsistencia. ",
IF( ISERR(_xlfn.NUMBERVALUE(CV50)), "El % del fondo de subsistencia debe ser un número válido. ", "")
),
""
)</f>
        <v/>
      </c>
      <c r="ID50" s="46">
        <f>IF(AND($DS50,HZ50),
IF(CW50="","Debes escribir el valor del fondo de subsistencia. ",
IF( ISERR(_xlfn.NUMBERVALUE(CW50)), "El valor del fondo de subsistencia debe ser un número válido. ", "")
),
""
)</f>
        <v/>
      </c>
      <c r="IE50" s="46">
        <f>CONCATENATE(CX50,CY50)&lt;&gt;""</f>
        <v/>
      </c>
      <c r="IF50" s="46">
        <f>IF(AND($DS50,IE50),
IF(CX50="","Debes escribir el % de sindicato. ",
IF( ISERR(_xlfn.NUMBERVALUE(CX50)), "El % de sindicato debe ser un número válido. ", "")
),
""
)</f>
        <v/>
      </c>
      <c r="IG50" s="46">
        <f>IF(AND($DS50,IE50),
IF(CY50="","Debes escribir el valor del sindicato. ",
IF( ISERR(_xlfn.NUMBERVALUE(CY50)), "El valor del sindicato debe ser un número válido. ", "")
),
""
)</f>
        <v/>
      </c>
      <c r="IH50" s="46">
        <f>IF($DS50,
IF( AND(CZ50&lt;&gt;"", ISERR(_xlfn.NUMBERVALUE(CZ50))), "El valor de sanción pública debe ser un número válido. ", "")
)</f>
        <v/>
      </c>
      <c r="II50" s="46">
        <f>IF($DS50,
IF( AND(DA50&lt;&gt;"", ISERR(_xlfn.NUMBERVALUE(DA50))), "El valor de sanción privada debe ser un número válido. ", "")
)</f>
        <v/>
      </c>
      <c r="IJ50" s="46">
        <f>CONCATENATE(DB50,DC50)&lt;&gt;""</f>
        <v/>
      </c>
      <c r="IK50" s="46">
        <f>IF(AND($DS50,IJ50),
IF(DB50="","Debes escribir la descripción de libranza. ",""),
""
)</f>
        <v/>
      </c>
      <c r="IL50" s="46">
        <f>IF(AND($DS50,IJ50),
IF(DC50="","Debes escribir la cuota libranza. ",
IF(ISERR(_xlfn.NUMBERVALUE(DC50)),"El valor de la cuota libranza debe ser un número válido. ","")
),
""
)</f>
        <v/>
      </c>
      <c r="IM50" s="46">
        <f>IF($DS50,
IF( AND(DD50&lt;&gt;"", ISERR(_xlfn.NUMBERVALUE(DD50))), "El valor de pagos a terceros debe ser un número válido. ", "")
)</f>
        <v/>
      </c>
      <c r="IN50" s="46">
        <f>IF($DS50,
IF( AND(DE50&lt;&gt;"", ISERR(_xlfn.NUMBERVALUE(DE50))), "El valor de anticipos debe ser un número válido. ", "")
)</f>
        <v/>
      </c>
      <c r="IO50" s="46">
        <f>IF($DS50,
IF( AND(DF50&lt;&gt;"", ISERR(_xlfn.NUMBERVALUE(DF50))), "El valor de AFC debe ser un número válido. ", "")
)</f>
        <v/>
      </c>
      <c r="IP50" s="46">
        <f>IF($DS50,
IF( AND(DG50&lt;&gt;"", ISERR(_xlfn.NUMBERVALUE(DG50))), "El valor de rete-fuente debe ser un número válido. ", "")
)</f>
        <v/>
      </c>
      <c r="IQ50" s="46">
        <f>IF($DS50,
IF( AND(DH50&lt;&gt;"", ISERR(_xlfn.NUMBERVALUE(DH50))), "El valor de cooperativa de trabajo debe ser un número válido. ", "")
)</f>
        <v/>
      </c>
      <c r="IR50" s="46">
        <f>IF($DS50,
IF( AND(DI50&lt;&gt;"", ISERR(_xlfn.NUMBERVALUE(DI50))), "El valor de embargo fiscal debe ser un número válido. ", "")
)</f>
        <v/>
      </c>
      <c r="IS50" s="46">
        <f>IF($DS50,
IF( AND(DJ50&lt;&gt;"", ISERR(_xlfn.NUMBERVALUE(DJ50))), "El valor de educación debe ser un número válido. ", "")
)</f>
        <v/>
      </c>
      <c r="IT50" s="46">
        <f>IF($DS50,
IF( AND(DK50&lt;&gt;"", ISERR(_xlfn.NUMBERVALUE(DK50))), "El valor de reintegro debe ser un número válido. ", "")
)</f>
        <v/>
      </c>
      <c r="IU50" s="46">
        <f>IF($DS50,
IF( AND(DL50&lt;&gt;"", ISERR(_xlfn.NUMBERVALUE(DL50))), "El valor de deuda debe ser un número válido. ", "")
)</f>
        <v/>
      </c>
      <c r="IV50" s="46">
        <f>IF($DS50,
IF( AND(DM50&lt;&gt;"", ISERR(_xlfn.NUMBERVALUE(DM50))), "El valor de otras deducciones debe ser un número válido. ", "")
)</f>
        <v/>
      </c>
      <c r="IW50" s="46">
        <f>IF($DS50,
IF(DN50="","Debes escribir el valor de los devengos totales. ",
IF( ISERR(_xlfn.NUMBERVALUE(DN50)), "El valor de los devengos totales debe ser un número válido. ", "")
)
)</f>
        <v/>
      </c>
      <c r="IX50" s="46">
        <f>IF($DS50,
IF(DO50="","Debes escribir el valor de las deducciones totales. ",
IF( ISERR(_xlfn.NUMBERVALUE(DO50)), "El valor de las deducciones totales debe ser un número válido. ", "")
)
)</f>
        <v/>
      </c>
      <c r="IY50" s="46">
        <f>IF($DS50,
IF(DP50="","Debes escribir el valor del salario total. ",
IF( ISERR(_xlfn.NUMBERVALUE(DP50)), "El valor del salario total debe ser un número válido. ", "")
)
)</f>
        <v/>
      </c>
    </row>
    <row r="51">
      <c r="B51" s="48" t="n">
        <v>39</v>
      </c>
      <c r="C51" s="61">
        <f>IF(AND(DS51,DP51&lt;&gt;""),
IF(DQ51="","OK","Error"),
""
)</f>
        <v/>
      </c>
      <c r="D51" s="53" t="n"/>
      <c r="E51" s="52" t="n"/>
      <c r="F51" s="112" t="n"/>
      <c r="G51" s="52" t="n"/>
      <c r="H51" s="53" t="n"/>
      <c r="I51" s="52" t="n"/>
      <c r="J51" s="52" t="n"/>
      <c r="K51" s="53" t="n"/>
      <c r="L51" s="55" t="n"/>
      <c r="M51" s="108" t="n"/>
      <c r="N51" s="56" t="n"/>
      <c r="O51" s="52" t="n"/>
      <c r="P51" s="52" t="n"/>
      <c r="Q51" s="52" t="n"/>
      <c r="R51" s="52" t="n"/>
      <c r="S51" s="52" t="n"/>
      <c r="T51" s="53" t="n"/>
      <c r="U51" s="52" t="n"/>
      <c r="V51" s="52" t="n"/>
      <c r="W51" s="55" t="n"/>
      <c r="X51" s="55" t="n"/>
      <c r="Y51" s="52" t="n"/>
      <c r="Z51" s="55" t="n"/>
      <c r="AA51" s="52" t="n"/>
      <c r="AB51" s="53" t="n"/>
      <c r="AC51" s="53" t="n"/>
      <c r="AD51" s="53" t="n"/>
      <c r="AE51" s="177" t="n"/>
      <c r="AF51" s="113" t="n"/>
      <c r="AG51" s="177" t="n"/>
      <c r="AH51" s="178" t="n"/>
      <c r="AI51" s="178" t="n"/>
      <c r="AJ51" s="178" t="n"/>
      <c r="AK51" s="114" t="n"/>
      <c r="AL51" s="178" t="n"/>
      <c r="AM51" s="114" t="n"/>
      <c r="AN51" s="178" t="n"/>
      <c r="AO51" s="114" t="n"/>
      <c r="AP51" s="178" t="n"/>
      <c r="AQ51" s="114" t="n"/>
      <c r="AR51" s="178" t="n"/>
      <c r="AS51" s="114" t="n"/>
      <c r="AT51" s="178" t="n"/>
      <c r="AU51" s="114" t="n"/>
      <c r="AV51" s="178" t="n"/>
      <c r="AW51" s="114" t="n"/>
      <c r="AX51" s="178" t="n"/>
      <c r="AY51" s="114" t="n"/>
      <c r="AZ51" s="178" t="n"/>
      <c r="BA51" s="114" t="n"/>
      <c r="BB51" s="178" t="n"/>
      <c r="BC51" s="114" t="n"/>
      <c r="BD51" s="178" t="n"/>
      <c r="BE51" s="178" t="n"/>
      <c r="BF51" s="178" t="n"/>
      <c r="BG51" s="59" t="n"/>
      <c r="BH51" s="178" t="n"/>
      <c r="BI51" s="114" t="n"/>
      <c r="BJ51" s="53" t="n"/>
      <c r="BK51" s="178" t="n"/>
      <c r="BL51" s="114" t="n"/>
      <c r="BM51" s="178" t="n"/>
      <c r="BN51" s="114" t="n"/>
      <c r="BO51" s="178" t="n"/>
      <c r="BP51" s="178" t="n"/>
      <c r="BQ51" s="178" t="n"/>
      <c r="BR51" s="178" t="n"/>
      <c r="BS51" s="178" t="n"/>
      <c r="BT51" s="178" t="n"/>
      <c r="BU51" s="178" t="n"/>
      <c r="BV51" s="178" t="n"/>
      <c r="BW51" s="178" t="n"/>
      <c r="BX51" s="178" t="n"/>
      <c r="BY51" s="178" t="n"/>
      <c r="BZ51" s="178" t="n"/>
      <c r="CA51" s="178" t="n"/>
      <c r="CB51" s="178" t="n"/>
      <c r="CC51" s="178" t="n"/>
      <c r="CD51" s="178" t="n"/>
      <c r="CE51" s="178" t="n"/>
      <c r="CF51" s="178" t="n"/>
      <c r="CG51" s="178" t="n"/>
      <c r="CH51" s="178" t="n"/>
      <c r="CI51" s="178" t="n"/>
      <c r="CJ51" s="178" t="n"/>
      <c r="CK51" s="53" t="n"/>
      <c r="CL51" s="178" t="n"/>
      <c r="CM51" s="178" t="n"/>
      <c r="CN51" s="60" t="n"/>
      <c r="CO51" s="177" t="n"/>
      <c r="CP51" s="178" t="n"/>
      <c r="CQ51" s="60" t="n"/>
      <c r="CR51" s="177" t="n"/>
      <c r="CS51" s="178" t="n"/>
      <c r="CT51" s="59" t="n"/>
      <c r="CU51" s="178" t="n"/>
      <c r="CV51" s="59" t="n"/>
      <c r="CW51" s="178" t="n"/>
      <c r="CX51" s="59" t="n"/>
      <c r="CY51" s="178" t="n"/>
      <c r="CZ51" s="178" t="n"/>
      <c r="DA51" s="178" t="n"/>
      <c r="DB51" s="53" t="n"/>
      <c r="DC51" s="178" t="n"/>
      <c r="DD51" s="178" t="n"/>
      <c r="DE51" s="178" t="n"/>
      <c r="DF51" s="178" t="n"/>
      <c r="DG51" s="178" t="n"/>
      <c r="DH51" s="178" t="n"/>
      <c r="DI51" s="178" t="n"/>
      <c r="DJ51" s="178" t="n"/>
      <c r="DK51" s="178" t="n"/>
      <c r="DL51" s="178" t="n"/>
      <c r="DM51" s="178" t="n"/>
      <c r="DN51" s="177" t="n"/>
      <c r="DO51" s="177" t="n"/>
      <c r="DP51" s="177" t="n"/>
      <c r="DQ51" s="76">
        <f>IF(AND(DS51,DP51&lt;&gt;""),
CONCATENATE(DT51,DU51,DV51,DW51,DX51,DY51,DZ51,EA51,EB51,EC51,ED51,EE51,EF51,EG51,EH51,EI51,EJ51,EK51,EL51,EM51,EN51,EO51,EP51,EQ51,ES51,ET51,EU51,EV51,EW51,EX51,EY51,EZ51,FA51,FC51,FD51,FF51,FG51,FI51,FJ51,FL51,FM51,FO51,FP51,FR51,FS51,FU51,FV51,FX51,FY51,GA51,GB51,GD51,GE51,GF51,GH51,GI51,GJ51,GL51,GM51,GN51,GP51,GQ51,GS51,GT51,GU51,GV51,GW51,GX51,GY51,GZ51,HA51,HB51,HC51,HD51,HE51,HF51,HG51,HH51,HI51,HJ51,HK51,HL51,HM51,HN51,HO51,HQ51,HR51,HS51,HT51,HU51,HV51,HW51,HX51,HY51,IA51,IB51,IC51,ID51,IF51,IG51,IH51,II51,IK51,IL51,IM51,IN51,IO51,IP51,IQ51,IR51,IS51,IT51,IU51,IV51,IW51,IX51,IY51,IZ51),
""
)</f>
        <v/>
      </c>
      <c r="DR51" s="53" t="n"/>
      <c r="DS51" s="46">
        <f>CONCATENATE(D51,$E51,$F51,$G51,H51,$I51,$J51,K51,$L51,$M51,N51,$O51,$P51,$Q51,$R51,$S51,T51,$U51,$V51,$W51,$X51,$Y51,$Z51,$AA51,AB51,AC51,AD51,$AE51,$AF51,$AG51,AH51,AI51,AJ51,AK51,AL51,AM51,AN51,AO51,AP51,AQ51,AR51,AS51,AT51,AU51,AV51,AW51,AX51,AY51,AZ51,BA51,BB51,BC51,BD51,BE51,BF51,BG51,BH51,BI51,BJ51,BK51,BL51,BM51,BN51,BO51,BP51,BQ51,BR51,BS51,BT51,BU51,BV51,BW51,BX51,BY51,BZ51,CA51,CB51,CC51,CD51,CE51,CF51,CG51,CH51,CI51,CJ51,CK51,CL51,CM51,$CN51,$CO51,CP51,$CQ51,$CR51,CS51,CT51,CU51,CV51,CW51,CX51,CY51,CZ51,DA51,DB51,DC51,DD51,DE51,DF51,DG51,DH51,DI51,DJ51,DK51,DL51,DM51,$DN51,$DO51,$DP51,DR51)&lt;&gt;""</f>
        <v/>
      </c>
      <c r="DT51" s="46">
        <f>IF(AND($DS51,$E$4&lt;&gt;""),
IF(LEFT($E$4,2) = "1.",
IF(D51&lt;&gt;"","El CUNE sólo se envía en operaciones de novedad o ajuste. ",""),
IF(D51="","Debes escribir un CUNE válido para realizar operaciones de novedad o ajuste. ","")),
""
)</f>
        <v/>
      </c>
      <c r="DU51" s="46">
        <f>IF($DS51,
IF(E51="","Debes seleccionar el tipo de documento del empleado. ",
IF(_xlfn.IFNA(VLOOKUP(E51,TIPO_DE_DOCUMENTO,1,FALSE),-1)=-1,"El tipo de documento no es válido (por favor seleccionarlo de la lista). ","")
)
)</f>
        <v/>
      </c>
      <c r="DV51" s="46">
        <f>IF($DS51,
IF(F51="","Debes escribir el número de documento del empleado. ","")
)</f>
        <v/>
      </c>
      <c r="DW51" s="46">
        <f>IF($DS51,
IF(G51="","Debes escribir el primer nombre del empleado. ","")
)</f>
        <v/>
      </c>
      <c r="DY51" s="46">
        <f>IF($DS51,
IF(I51="","Debes escribir el primer apellido del empleado. ","")
)</f>
        <v/>
      </c>
      <c r="DZ51" s="46">
        <f>IF($DS51,
IF(J51="","Debes escribir el segundo apellido del empleado. ","")
)</f>
        <v/>
      </c>
      <c r="EB51" s="46">
        <f>IF($DS51,
IF(L51="","Debes escribir la fecha de ingreso del empleado. ",
IF(ISERR(DATE(YEAR(L51),MONTH(L51),DAY(L51))), "El valor ingresado en fecha de ingreso no tiene un formato válido. ","")
)
)</f>
        <v/>
      </c>
      <c r="EC51" s="46">
        <f>IF($DS51,
IF(M51="","Debes escribir el tiempo laborado. ",
IF( IFERROR(INT(M51),1.1) &lt;&gt; IFERROR(_xlfn.NUMBERVALUE(M51),1), "El valor de los días trabajados debe ser un número entero. ", "")
)
)</f>
        <v/>
      </c>
      <c r="ED51" s="46">
        <f>IF($DS51,
IF( AND(N51&lt;&gt;"", ISERR(DATE(YEAR(N51),MONTH(N51),DAY(N51))) ), "El valor ingresado en fecha de ingreso no tiene un formato válido. ",
IF( AND(N51&lt;&gt;"", $E$6&lt;&gt;"", DATE(YEAR(N51), MONTH(N51), 1) &lt;&gt; IFERROR(DATE(MID($E$6, 1, 4), MID($E$6, 6, 2),1), "1/1/1900") ), "La fecha de retiro debe estar dentro del período liquidado. ", "")
)
)</f>
        <v/>
      </c>
      <c r="EE51" s="46">
        <f>IF($DS51,
IF(O51="","Debes seleccionar el tipo de trabajador. ",
IF(_xlfn.IFNA(VLOOKUP(O51,TIPO_DE_TRABAJADOR,1,FALSE),-1)=-1,"El tipo de trabajador no es válido (por favor seleccionarlo de la lista). ","")
)
)</f>
        <v/>
      </c>
      <c r="EF51" s="46">
        <f>IF($DS51,
IF(P51="","Debes seleccionar si es un trabajador dependiente pensionado por vejez. ",
IF(_xlfn.IFNA(VLOOKUP(P51,SUBTIPO_DE_TRABAJADOR,1,FALSE),-1)=-1,"El tipo de trabajador dependiente pensionado por vejez no es válido (por favor seleccionarlo de la lista). ","")
)
)</f>
        <v/>
      </c>
      <c r="EG51" s="46">
        <f>IF($DS51,
IF(Q51="","Debes seleccionar el tipo de contrato del trabajador. ",
IF(_xlfn.IFNA(VLOOKUP(Q51,TIPO_DE_CONTRATO,1,FALSE),-1)=-1,"El tipo de contrato del trabajador no es válido (por favor seleccionarlo de la lista). ","")
)
)</f>
        <v/>
      </c>
      <c r="EH51" s="46">
        <f>IF($DS51,
IF(R51="","Debes seleccionar si es un salario integral. ",
IF(_xlfn.IFNA(VLOOKUP(R51,SI_NO,1,FALSE),-1)=-1,"Valor no válido para salario integral (por favor seleccionarlo de la lista). ","")
)
)</f>
        <v/>
      </c>
      <c r="EI51" s="46">
        <f>IF($DS51,
IF(S51="","Debes seleccionar si el trabajador realiza actividades de riesgo. ",
IF(_xlfn.IFNA(VLOOKUP(S51,SI_NO,1,FALSE),-1)=-1,"Valor no válido para actividad de alto riesgo (por favor seleccionarlo de la lista). ","")
)
)</f>
        <v/>
      </c>
      <c r="EK51" s="46">
        <f>IF($DS51,
IF(U51="","Debes escribir el código del municipio de residencia del trabajador. ",
IF(_xlfn.IFNA(VLOOKUP(U51,MUNICIPIO,1,FALSE),-1)=-1,"El municipio de residencia del trabajador es inválido (por favor seleccionarlo de la lista). ","")
)
)</f>
        <v/>
      </c>
      <c r="EL51" s="46">
        <f>IF($DS51,
IF(V51="","Debes escribir el la dirección de residendia del trabajador. ","")
)</f>
        <v/>
      </c>
      <c r="EM51" s="46">
        <f>IF($DS51,
IF(W51="","Debes escribir la fecha de inicio de la liquidación. ",
IF(ISERR(DATE(YEAR(W51),MONTH(W51),DAY(W51))),"El valor ingresado en fecha de inicio de liquidación no tiene un formato válido. ",
IF( AND($E$6&lt;&gt;"", DATE(YEAR(W51), MONTH(W51), 1) &lt;&gt; IFERROR(DATE(MID($E$6, 1, 4), MID($E$6, 6, 2),1), "1/1/1900") ), "La fecha de inicio de la liquidación debe estar dentro del período liquidado. ", "")
)
)
)</f>
        <v/>
      </c>
      <c r="EN51" s="46">
        <f>IF($DS51,
IF(X51="","Debes escribir la fecha de fin de la liquidación. ",
IF(ISERR(DATE(YEAR(X51),MONTH(X51),DAY(X51))),"El valor ingresado en fecha de fin de liquidación no tiene un formato válido. ",
IF( AND($E$6&lt;&gt;"", DATE(YEAR(X51), MONTH(X51), 1) &lt;&gt; IFERROR(DATE(MID($E$6, 1, 4), MID($E$6, 6, 2),1), "1/1/1900") ), "La fecha de fin de la liquidación debe estar dentro del período liquidado. ", "")
)
)
)</f>
        <v/>
      </c>
      <c r="EO51" s="46">
        <f>IF($DS51,
IF(Y51="","Debes escribir la frecuencia de pago del trabajador. ",
IF(_xlfn.IFNA(VLOOKUP(Y51,PERÍODO_DE_NÓMINA,1,FALSE),-1)=-1,"La frecuencia de pago es inválida (por favor seleccionarlo de la lista). ","")
)
)</f>
        <v/>
      </c>
      <c r="EP51" s="46">
        <f>IF($DS51,
IF(Z51="","Debes escribir la fecha de pago. ",
IF(ISERR(DATE(YEAR(Z51),MONTH(Z51),DAY(Z51))), "El valor ingresado en fecha de pago no tiene un formato válido. ","")
)
)</f>
        <v/>
      </c>
      <c r="EQ51" s="46">
        <f>IF($DS51,
IF(AA51="","Debes escribir el medio de pago. ",
IF(_xlfn.IFNA(VLOOKUP(AA51,MEDIOS_DE_PAGO,1,FALSE),-1)=-1,"El medio de pago es inválido (por favor seleccionarlo de la lista). ","")
)
)</f>
        <v/>
      </c>
      <c r="ER51" s="46">
        <f>OR(AA51='Tablas '!$T$4,AA51='Tablas '!$T$7,AA51='Tablas '!$T$8,AA51='Tablas '!$T$11)</f>
        <v/>
      </c>
      <c r="ES51" s="46">
        <f>IF(AND($DS51,ER51),
IF(AB51="","Debes escribir la entidad bancaria. ",""),
""
)</f>
        <v/>
      </c>
      <c r="ET51" s="46">
        <f>IF(AND($DS51,ER51),
IF(AC51="","Debes escribir el tipo de cuenta bancaria. ",
IF(_xlfn.IFNA(VLOOKUP(AC51,TIPO_DE_CUENTA,1,FALSE),-1)=-1,"El tipo de cuenta bancaria es inválida (por favor seleccionarlo de la lista). ","")
),
""
)</f>
        <v/>
      </c>
      <c r="EU51" s="46">
        <f>IF(AND($DS51,ER51),
IF(AD51="","Debes escribir el número de cuenta bancaria. ",""),
""
)</f>
        <v/>
      </c>
      <c r="EV51" s="46">
        <f>IF($DS51,
IF(AE51="","Debes escribir el valor del sueldo básico. ",
IF( ISERR(_xlfn.NUMBERVALUE(AE51)), "El valor del sueldo básico debe ser un número válido. ", "")
)
)</f>
        <v/>
      </c>
      <c r="EW51" s="46">
        <f>IF($DS51,
IF(AF51="","Debes escribir el número de días trabajados. ",
IF( IFERROR(INT(AF51),1.1) &lt;&gt; IFERROR(_xlfn.NUMBERVALUE(AF51),1), "La cantidad de días trabajados debe ser un número entero. ", "")
)
)</f>
        <v/>
      </c>
      <c r="EX51" s="46">
        <f>IF($DS51,
IF(AG51="","Debes escribir el valor del sueldo trabajado. ",
IF( ISERR(_xlfn.NUMBERVALUE(AG51)), "El valor del sueldo trabajado debe ser un número válido. ", "")
)
)</f>
        <v/>
      </c>
      <c r="EY51" s="46">
        <f>IF($DS51,
IF( AND(AH51&lt;&gt;"", ISERR(_xlfn.NUMBERVALUE(AH51))), "El valor del auxilio de transporte debe ser un número válido. ", "")
)</f>
        <v/>
      </c>
      <c r="EZ51" s="46">
        <f>IF($DS51,
IF( AND(AI51&lt;&gt;"", ISERR(_xlfn.NUMBERVALUE(AI51))), "El valor de viáticos salariales debe ser un número válido. ", "")
)</f>
        <v/>
      </c>
      <c r="FA51" s="46">
        <f>IF($DS51,
IF( AND(AJ51&lt;&gt;"", ISERR(_xlfn.NUMBERVALUE(AJ51))), "El valor de viáticos NO salariales debe ser un número válido. ", "")
)</f>
        <v/>
      </c>
      <c r="FB51" s="46">
        <f>CONCATENATE(AK51,AL51)&lt;&gt;""</f>
        <v/>
      </c>
      <c r="FC51" s="46">
        <f>IF(AND($DS51,FB51),
IF(AK51="","Debes escribir el número de horas extras diurnas. ",
IF( IFERROR(INT(AK51),1.1) &lt;&gt; IFERROR(_xlfn.NUMBERVALUE(AK51),1), "La cantidad de horas extras diurnas debe ser un número entero. ", "")
),
""
)</f>
        <v/>
      </c>
      <c r="FD51" s="46">
        <f>IF(AND($DS51,FB51),
IF(AL51="","Debes escribir el valor de las horas extras diurnas. ",
IF( ISERR(_xlfn.NUMBERVALUE(AL51)), "El valor de las horas extras duirnas debe ser un número válido. ", "")
),
""
)</f>
        <v/>
      </c>
      <c r="FE51" s="46">
        <f>CONCATENATE(AM51,AN51)&lt;&gt;""</f>
        <v/>
      </c>
      <c r="FF51" s="46">
        <f>IF(AND($DS51,FE51),
IF(AM51="","Debes escribir el número de horas extras nocturnas. ",
IF( IFERROR(INT(AM51),1.1) &lt;&gt; IFERROR(_xlfn.NUMBERVALUE(AM51),1), "La cantidad de horas extras nocturnas debe ser un número entero. ", "")
),
""
)</f>
        <v/>
      </c>
      <c r="FG51" s="46">
        <f>IF(AND($DS51,FE51),
IF(AN51="","Debes escribir el valor de las horas extras nocturnas. ",
IF( ISERR(_xlfn.NUMBERVALUE(AN51)), "El valor de las horas extras nocturnas debe ser un número válido. ", "")
),
""
)</f>
        <v/>
      </c>
      <c r="FH51" s="46">
        <f>CONCATENATE(AO51,AP51)&lt;&gt;""</f>
        <v/>
      </c>
      <c r="FI51" s="46">
        <f>IF(AND($DS51,FH51),
IF(AO51="","Debes escribir el número de horas extras diurnas dominicales y festivas. ",
IF( IFERROR(INT(AO51),1.1) &lt;&gt; IFERROR(_xlfn.NUMBERVALUE(AO51),1), "La cantidad de horas extras diurnas dominicales y festivas debe ser un número entero. ", "")
),
""
)</f>
        <v/>
      </c>
      <c r="FJ51" s="46">
        <f>IF(AND($DS51,FH51),
IF(AP51="","Debes escribir el valor de las horas extras diurnas dominicales y festivas. ",
IF( ISERR(_xlfn.NUMBERVALUE(AP51)), "El valor de las horas extras diurnas dominicales y festivas debe ser un número válido. ", "")
),
""
)</f>
        <v/>
      </c>
      <c r="FK51" s="46">
        <f>CONCATENATE(AQ51,AR51)&lt;&gt;""</f>
        <v/>
      </c>
      <c r="FL51" s="46">
        <f>IF(AND($DS51,FK51),
IF(AQ51="","Debes escribir el número de horas extras nocturnas dominicales y festivas. ",
IF( IFERROR(INT(AQ51),1.1) &lt;&gt; IFERROR(_xlfn.NUMBERVALUE(AQ51),1), "La cantidad de horas extras nocturnas dominicales y festivas debe ser un número entero. ", "")
),
""
)</f>
        <v/>
      </c>
      <c r="FM51" s="46">
        <f>IF(AND($DS51,FK51),
IF(AR51="","Debes escribir el valor de las horas extras nocturnas dominicales y festivas. ",
IF( ISERR(_xlfn.NUMBERVALUE(AR51)), "El valor de las horas extras nocturnas dominicales y festivas debe ser un número válido. ", "")
),
""
)</f>
        <v/>
      </c>
      <c r="FN51" s="46">
        <f>CONCATENATE(AS51,AT51)&lt;&gt;""</f>
        <v/>
      </c>
      <c r="FO51" s="46">
        <f>IF(AND($DS51,FN51),
IF(AS51="","Debes escribir el número de horas recargo nocturno. ",
IF( IFERROR(INT(AS51),1.1) &lt;&gt; IFERROR(_xlfn.NUMBERVALUE(AS51),1), "La cantidad de horas recargo nocturno debe ser un número entero. ", "")
),
""
)</f>
        <v/>
      </c>
      <c r="FP51" s="46">
        <f>IF(AND($DS51,FN51),
IF(AT51="","Debes escribir el valor de las horas recargo nocturno. ",
IF( ISERR(_xlfn.NUMBERVALUE(AT51)), "El valor de las horas recargo nocturno debe ser un número válido. ", "")
),
""
)</f>
        <v/>
      </c>
      <c r="FQ51" s="46">
        <f>CONCATENATE(AU51,AV51)&lt;&gt;""</f>
        <v/>
      </c>
      <c r="FR51" s="46">
        <f>IF(AND($DS51,FQ51),
IF(AU51="","Debes escribir el número de horas recargo diurno dominical y festivo. ",
IF( IFERROR(INT(AU51),1.1) &lt;&gt; IFERROR(_xlfn.NUMBERVALUE(AU51),1), "La cantidad de horas recargo diurno dominical y festivo debe ser un número entero. ", "")
),
""
)</f>
        <v/>
      </c>
      <c r="FS51" s="46">
        <f>IF(AND($DS51,FQ51),
IF(AV51="","Debes escribir el valor de las horas recargo diurno dominical y festivo. ",
IF( ISERR(_xlfn.NUMBERVALUE(AV51)), "El valor de las horas recargo diurno dominical y festivo debe ser un número válido. ", "")
),
""
)</f>
        <v/>
      </c>
      <c r="FT51" s="46">
        <f>CONCATENATE(AW51,AX51)&lt;&gt;""</f>
        <v/>
      </c>
      <c r="FU51" s="46">
        <f>IF(AND($DS51,FT51),
IF(AW51="","Debes escribir el número de horas recargo nocturno dominical y festivo. ",
IF( IFERROR(INT(AW51),1.1) &lt;&gt; IFERROR(_xlfn.NUMBERVALUE(AW51),1), "La cantidad de horas recargo nocturno dominical y festivo debe ser un número entero. ", "")
),
""
)</f>
        <v/>
      </c>
      <c r="FV51" s="46">
        <f>IF(AND($DS51,FT51),
IF(AX51="","Debes escribir el valor de las horas recargo nocturno dominical y festivo. ",
IF( ISERR(_xlfn.NUMBERVALUE(AX51)), "El valor de las horas recargo nocturno dominical y festivo debe ser un número válido. ", "")
),
""
)</f>
        <v/>
      </c>
      <c r="FW51" s="46">
        <f>CONCATENATE(AY51,AZ51)&lt;&gt;""</f>
        <v/>
      </c>
      <c r="FX51" s="46">
        <f>IF(AND($DS51,FW51),
IF(AY51="","Debes escribir el número de días de vacaciones comunes. ",
IF( IFERROR(INT(AY51),1.1) &lt;&gt; IFERROR(_xlfn.NUMBERVALUE(AY51),1), "La cantidad de días de vacaciones comunes debe ser un número entero. ", "")
),
""
)</f>
        <v/>
      </c>
      <c r="FY51" s="46">
        <f>IF(AND($DS51,FW51),
IF(AZ51="","Debes escribir el valor de las vacaciones comunes. ",
IF( ISERR(_xlfn.NUMBERVALUE(AZ51)), "El valor de las vacaciones comunes debe ser un número válido. ", "")
),
""
)</f>
        <v/>
      </c>
      <c r="FZ51" s="46">
        <f>CONCATENATE(BA51,BB51)&lt;&gt;""</f>
        <v/>
      </c>
      <c r="GA51" s="46">
        <f>IF(AND($DS51,FZ51),
IF(BA51="","Debes escribir el número de días de vacaciones compensadas. ",
IF( IFERROR(INT(BA51),1.1) &lt;&gt; IFERROR(_xlfn.NUMBERVALUE(BA51),1), "La cantidad de días de vacaciones compensadas debe ser un número entero. ", "")
),
""
)</f>
        <v/>
      </c>
      <c r="GB51" s="46">
        <f>IF(AND($DS51,FZ51),
IF(BB51="","Debes escribir el valor de las vacaciones compensadas. ",
IF( ISERR(_xlfn.NUMBERVALUE(BB51)), "El valor de las vacaciones compensadas debe ser un número válido. ", "")
),
""
)</f>
        <v/>
      </c>
      <c r="GC51" s="46">
        <f>CONCATENATE(BC51,BD51)&lt;&gt;""</f>
        <v/>
      </c>
      <c r="GD51" s="46">
        <f>IF(AND($DS51,GC51),
IF(BC51="","Debes escribir el número de días de prima salarial. ",
IF( IFERROR(INT(BC51),1.1) &lt;&gt; IFERROR(_xlfn.NUMBERVALUE(BC51),1), "La cantidad de días de prima salarial debe ser un número entero. ", "")
),
""
)</f>
        <v/>
      </c>
      <c r="GE51" s="46">
        <f>IF(AND($DS51,GC51),
IF(BD51="","Debes escribir el valor de los días de prima salarial. ",
IF( ISERR(_xlfn.NUMBERVALUE(BD51)), "El valor de los días de prima salarial debe ser un número válido. ", "")
),
""
)</f>
        <v/>
      </c>
      <c r="GF51" s="46">
        <f>IF($DS51,
IF( AND(BE51&lt;&gt;"", ISERR(_xlfn.NUMBERVALUE(BE51))), "El valor de la prima NO saliarial debe ser un número válido. ", "")
)</f>
        <v/>
      </c>
      <c r="GG51" s="46">
        <f>CONCATENATE(BF51,BG51,BH51)&lt;&gt;""</f>
        <v/>
      </c>
      <c r="GH51" s="46">
        <f>IF(AND($DS51,GG51),
IF(BF51="","Debes escribir el valor de las cesantías. ",
IF( ISERR(_xlfn.NUMBERVALUE(BF51)), "El valor de las cesantías debe ser un número válido. ", "")
),
""
)</f>
        <v/>
      </c>
      <c r="GI51" s="46">
        <f>IF(AND($DS51,GG51),
IF(BG51="","Debes escribir el % de cesantías. ",
IF( ISERR(_xlfn.NUMBERVALUE(BG51)), "El % de cesantías debe ser un número válido. ", "")
),
""
)</f>
        <v/>
      </c>
      <c r="GJ51" s="46">
        <f>IF(AND($DS51,GG51),
IF(BH51="","Debes escribir el valor de intereses de cesantías. ",
IF( ISERR(_xlfn.NUMBERVALUE(BH51)), "El valor de intereses de cesantías debe ser un número válido. ", "")
),
""
)</f>
        <v/>
      </c>
      <c r="GK51" s="46">
        <f>CONCATENATE(BI51,BJ51,BK51)&lt;&gt;""</f>
        <v/>
      </c>
      <c r="GL51" s="46">
        <f>IF(AND($DS51,GK51),
IF(BI51="","Debes escribir el número de días de incapacidad. ",
IF( IFERROR(INT(BI51),1.1) &lt;&gt; IFERROR(_xlfn.NUMBERVALUE(BI51),1), "La cantidad de días de incapacidad debe ser un número entero. ", "")
),
""
)</f>
        <v/>
      </c>
      <c r="GM51" s="46">
        <f>IF(AND($DS51,GK51),
IF(BJ51="","Debes escribir el tipo de incapacidad. ",
IF(_xlfn.IFNA(VLOOKUP(BJ51,TIPO_DE_INCAPACIDAD,1,FALSE),-1)=-1,"El tipo de incapacidad es inválida (por favor seleccionarlo de la lista). ","")
),
""
)</f>
        <v/>
      </c>
      <c r="GN51" s="46">
        <f>IF(AND($DS51,GK51),
IF(BK51="","Debes escribir el valor de la incapacidad. ",
IF( ISERR(_xlfn.NUMBERVALUE(BK51)), "El valor de la incapacidad debe ser un número válido. ", "")
),
""
)</f>
        <v/>
      </c>
      <c r="GO51" s="46">
        <f>CONCATENATE(BL51,BM51)&lt;&gt;""</f>
        <v/>
      </c>
      <c r="GP51" s="46">
        <f>IF(AND($DS51,GO51),
IF(BL51="","Debes escribir el número de días de licencia de maternidad o paternidad. ",
IF( IFERROR(INT(BL51),1.1) &lt;&gt; IFERROR(_xlfn.NUMBERVALUE(BL51),1), "La cantidad de días de licencia de maternidad o paternidad debe ser un número entero. ", "")
),
""
)</f>
        <v/>
      </c>
      <c r="GQ51" s="46">
        <f>IF(AND($DS51,GO51),
IF(BM51="","Debes escribir el valor de la licencia de maternidad o paternidad. ",
IF( ISERR(_xlfn.NUMBERVALUE(BM51)), "El valor de la licencia de maternidad o paternidad debe ser un número válido. ", "")
),
""
)</f>
        <v/>
      </c>
      <c r="GR51" s="46">
        <f>CONCATENATE(BN51,BO51)&lt;&gt;""</f>
        <v/>
      </c>
      <c r="GS51" s="46">
        <f>IF(AND($DS51,GR51),
IF(BN51="","Debes escribir el número de días de licencia remunerada. ",
IF( IFERROR(INT(BN51),1.1) &lt;&gt; IFERROR(_xlfn.NUMBERVALUE(BN51),1), "La cantidad de días de licencia remunerada debe ser un número entero. ", "")
),
""
)</f>
        <v/>
      </c>
      <c r="GT51" s="46">
        <f>IF(AND($DS51,GR51),
IF(BO51="","Debes escribir el valor de la licencia remunerada. ",
IF( ISERR(_xlfn.NUMBERVALUE(BO51)), "El valor de la licencia remunerada debe ser un número válido. ", "")
),
""
)</f>
        <v/>
      </c>
      <c r="GU51" s="46">
        <f>IF($DS51,
IF( AND(BP51&lt;&gt;"", ISERR(_xlfn.NUMBERVALUE(BP51))), "El valor de la licencia NO remunerada debe ser un número válido. ", "")
)</f>
        <v/>
      </c>
      <c r="GV51" s="46">
        <f>IF($DS51,
IF( AND(BQ51&lt;&gt;"", ISERR(_xlfn.NUMBERVALUE(BQ51))), "El valor de auxilios salariales debe ser un número válido. ", "")
)</f>
        <v/>
      </c>
      <c r="GW51" s="46">
        <f>IF($DS51,
IF( AND(BR51&lt;&gt;"", ISERR(_xlfn.NUMBERVALUE(BR51))), "El valor de auxilios NO salariales debe ser un número válido. ", "")
)</f>
        <v/>
      </c>
      <c r="GX51" s="46">
        <f>IF($DS51,
IF( AND(BS51&lt;&gt;"", ISERR(_xlfn.NUMBERVALUE(BS51))), "El valor de bonos salariales debe ser un número válido. ", "")
)</f>
        <v/>
      </c>
      <c r="GY51" s="46">
        <f>IF($DS51,
IF( AND(BT51&lt;&gt;"", ISERR(_xlfn.NUMBERVALUE(BT51))), "El valor de bonos NO salariales debe ser un número válido. ", "")
)</f>
        <v/>
      </c>
      <c r="GZ51" s="46">
        <f>IF($DS51,
IF( AND(BU51&lt;&gt;"", ISERR(_xlfn.NUMBERVALUE(BU51))), "El valor de bonos salariales de alimentación debe ser un número válido. ", "")
)</f>
        <v/>
      </c>
      <c r="HA51" s="46">
        <f>IF($DS51,
IF( AND(BV51&lt;&gt;"", ISERR(_xlfn.NUMBERVALUE(BV51))), "El valor de bonos NO salariales de alimentación debe ser un número válido. ", "")
)</f>
        <v/>
      </c>
      <c r="HB51" s="46">
        <f>IF($DS51,
IF( AND(BW51&lt;&gt;"", ISERR(_xlfn.NUMBERVALUE(BW51))), "El valor de bonificaciones salariales debe ser un número válido. ", "")
)</f>
        <v/>
      </c>
      <c r="HC51" s="46">
        <f>IF($DS51,
IF( AND(BX51&lt;&gt;"", ISERR(_xlfn.NUMBERVALUE(BX51))), "El valor de bonificaciones NO salariales debe ser un número válido. ", "")
)</f>
        <v/>
      </c>
      <c r="HD51" s="46">
        <f>IF($DS51,
IF( AND(BY51&lt;&gt;"", ISERR(_xlfn.NUMBERVALUE(BY51))), "El valor de compensaciones ordinarias debe ser un número válido. ", "")
)</f>
        <v/>
      </c>
      <c r="HE51" s="46">
        <f>IF($DS51,
IF( AND(BZ51&lt;&gt;"", ISERR(_xlfn.NUMBERVALUE(BZ51))), "El valor de compensaciones extraordinarias debe ser un número válido. ", "")
)</f>
        <v/>
      </c>
      <c r="HF51" s="46">
        <f>IF($DS51,
IF( AND(CA51&lt;&gt;"", ISERR(_xlfn.NUMBERVALUE(CA51))), "El valor de comisiones debe ser un número válido. ", "")
)</f>
        <v/>
      </c>
      <c r="HG51" s="46">
        <f>IF($DS51,
IF( AND(CB51&lt;&gt;"", ISERR(_xlfn.NUMBERVALUE(CB51))), "El valor de ausencia por huega debe ser un número válido. ", "")
)</f>
        <v/>
      </c>
      <c r="HH51" s="46">
        <f>IF($DS51,
IF( AND(CC51&lt;&gt;"", ISERR(_xlfn.NUMBERVALUE(CC51))), "El valor de anticipos debe ser un número válido. ", "")
)</f>
        <v/>
      </c>
      <c r="HI51" s="46">
        <f>IF($DS51,
IF( AND(CD51&lt;&gt;"", ISERR(_xlfn.NUMBERVALUE(CD51))), "El valor de pagos a terceros debe ser un número válido. ", "")
)</f>
        <v/>
      </c>
      <c r="HJ51" s="46">
        <f>IF($DS51,
IF( AND(CE51&lt;&gt;"", ISERR(_xlfn.NUMBERVALUE(CE51))), "El valor de dotación debe ser un número válido. ", "")
)</f>
        <v/>
      </c>
      <c r="HK51" s="46">
        <f>IF($DS51,
IF( AND(CF51&lt;&gt;"", ISERR(_xlfn.NUMBERVALUE(CF51))), "El valor de apoyo sostenibilidad debe ser un número válido. ", "")
)</f>
        <v/>
      </c>
      <c r="HL51" s="46">
        <f>IF($DS51,
IF( AND(CG51&lt;&gt;"", ISERR(_xlfn.NUMBERVALUE(CG51))), "El valor de teletrabajo debe ser un número válido. ", "")
)</f>
        <v/>
      </c>
      <c r="HM51" s="46">
        <f>IF($DS51,
IF( AND(CH51&lt;&gt;"", ISERR(_xlfn.NUMBERVALUE(CH51))), "El valor de bonificación de retiro debe ser un número válido. ", "")
)</f>
        <v/>
      </c>
      <c r="HN51" s="46">
        <f>IF($DS51,
IF( AND(CI51&lt;&gt;"", ISERR(_xlfn.NUMBERVALUE(CI51))), "El valor de indemnización de retiro debe ser un número válido. ", "")
)</f>
        <v/>
      </c>
      <c r="HO51" s="46">
        <f>IF($DS51,
IF( AND(CJ51&lt;&gt;"", ISERR(_xlfn.NUMBERVALUE(CJ51))), "El valor de reintegros debe ser un número válido. ", "")
)</f>
        <v/>
      </c>
      <c r="HP51" s="46">
        <f>CONCATENATE(CK51,CL51,CM51)&lt;&gt;""</f>
        <v/>
      </c>
      <c r="HQ51" s="46">
        <f>IF(AND($DS51,HP51),
IF(CK51="","Debes escribir la descripción de otro concepto no categorizado. ",""),
""
)</f>
        <v/>
      </c>
      <c r="HR51" s="46">
        <f>IF(AND($DS51,HP51),
IF(CONCATENATE(CL51,CM51)="","Debes escribir al menos un valor de concepto no categorizado (salarial o no salarial). ",
IF(ISERR(_xlfn.NUMBERVALUE(CL51)),"El valor salarial concepto no categorizado debe ser un número válido. ","")
),
""
)</f>
        <v/>
      </c>
      <c r="HS51" s="46">
        <f>IF(AND($DS51,HP51),
IF(CONCATENATE(CL51,CM51)="","Debes escribir al menos un valor de concepto no categorizado (salarial o no salarial). ",
IF(ISERR(_xlfn.NUMBERVALUE(CM51)),"El valor NO salarial concepto no categorizado debe ser un número válido. ","")
),
""
)</f>
        <v/>
      </c>
      <c r="HT51" s="46">
        <f>IF($DS51,
IF(CN51="","Debes escribir el porcentaje del aporte a salud. ",
IF( ISERR(_xlfn.NUMBERVALUE(CN51)), "El valor del porcentaje del aporte a salud debe ser un número válido. ", "")
)
)</f>
        <v/>
      </c>
      <c r="HU51" s="46">
        <f>IF($DS51,
IF(CO51="","Debes escribir el valor del aporte a salud. ",
IF( ISERR(_xlfn.NUMBERVALUE(CO51)), "El valor del aporte a salud debe ser un número válido. ", "")
)
)</f>
        <v/>
      </c>
      <c r="HV51" s="46">
        <f>IF($DS51,
IF( AND(CP51&lt;&gt;"", ISERR(_xlfn.NUMBERVALUE(CP51))), "El valor plan complementario debe ser un número válido. ", "")
)</f>
        <v/>
      </c>
      <c r="HW51" s="46">
        <f>IF($DS51,
IF(CQ51="","Debes escribir el porcentaje del aporte a pensión. ",
IF( ISERR(_xlfn.NUMBERVALUE(CQ51)), "El valor del porcentaje del aporte a pensión debe ser un número válido. ", "")
)
)</f>
        <v/>
      </c>
      <c r="HX51" s="46">
        <f>IF($DS51,
IF(CR51="","Debes escribir el valor del aporte a pensión. ",
IF( ISERR(_xlfn.NUMBERVALUE(CR51)), "El valor del aporte a salud debe ser un número válido. ", "")
)
)</f>
        <v/>
      </c>
      <c r="HY51" s="46">
        <f>IF($DS51,
IF( AND(CS51&lt;&gt;"", ISERR(_xlfn.NUMBERVALUE(CS51))), "El valor pensión voluntaria debe ser un número válido. ", "")
)</f>
        <v/>
      </c>
      <c r="HZ51" s="46">
        <f>CONCATENATE(CT51,CU51,CV51,CW51)&lt;&gt;""</f>
        <v/>
      </c>
      <c r="IA51" s="46">
        <f>IF(AND($DS51,HZ51),
IF(CT51="","Debes escribir el % del fondo de seguridad pensional. ",
IF( ISERR(_xlfn.NUMBERVALUE(CT51)), "El % del fondo de seguridad debe ser un número válido. ", "")
),
""
)</f>
        <v/>
      </c>
      <c r="IB51" s="46">
        <f>IF(AND($DS51,HZ51),
IF(CU51="","Debes escribir el valor del aporte al fondo de solidaridad pensional. ",
IF( ISERR(_xlfn.NUMBERVALUE(CU51)), "El valor del aporte al fondo de solidaridad pensional debe ser un número válido. ", "")
),
""
)</f>
        <v/>
      </c>
      <c r="IC51" s="46">
        <f>IF(AND($DS51,HZ51),
IF(CV51="","Debes escribir el % del fondo de subsistencia. ",
IF( ISERR(_xlfn.NUMBERVALUE(CV51)), "El % del fondo de subsistencia debe ser un número válido. ", "")
),
""
)</f>
        <v/>
      </c>
      <c r="ID51" s="46">
        <f>IF(AND($DS51,HZ51),
IF(CW51="","Debes escribir el valor del fondo de subsistencia. ",
IF( ISERR(_xlfn.NUMBERVALUE(CW51)), "El valor del fondo de subsistencia debe ser un número válido. ", "")
),
""
)</f>
        <v/>
      </c>
      <c r="IE51" s="46">
        <f>CONCATENATE(CX51,CY51)&lt;&gt;""</f>
        <v/>
      </c>
      <c r="IF51" s="46">
        <f>IF(AND($DS51,IE51),
IF(CX51="","Debes escribir el % de sindicato. ",
IF( ISERR(_xlfn.NUMBERVALUE(CX51)), "El % de sindicato debe ser un número válido. ", "")
),
""
)</f>
        <v/>
      </c>
      <c r="IG51" s="46">
        <f>IF(AND($DS51,IE51),
IF(CY51="","Debes escribir el valor del sindicato. ",
IF( ISERR(_xlfn.NUMBERVALUE(CY51)), "El valor del sindicato debe ser un número válido. ", "")
),
""
)</f>
        <v/>
      </c>
      <c r="IH51" s="46">
        <f>IF($DS51,
IF( AND(CZ51&lt;&gt;"", ISERR(_xlfn.NUMBERVALUE(CZ51))), "El valor de sanción pública debe ser un número válido. ", "")
)</f>
        <v/>
      </c>
      <c r="II51" s="46">
        <f>IF($DS51,
IF( AND(DA51&lt;&gt;"", ISERR(_xlfn.NUMBERVALUE(DA51))), "El valor de sanción privada debe ser un número válido. ", "")
)</f>
        <v/>
      </c>
      <c r="IJ51" s="46">
        <f>CONCATENATE(DB51,DC51)&lt;&gt;""</f>
        <v/>
      </c>
      <c r="IK51" s="46">
        <f>IF(AND($DS51,IJ51),
IF(DB51="","Debes escribir la descripción de libranza. ",""),
""
)</f>
        <v/>
      </c>
      <c r="IL51" s="46">
        <f>IF(AND($DS51,IJ51),
IF(DC51="","Debes escribir la cuota libranza. ",
IF(ISERR(_xlfn.NUMBERVALUE(DC51)),"El valor de la cuota libranza debe ser un número válido. ","")
),
""
)</f>
        <v/>
      </c>
      <c r="IM51" s="46">
        <f>IF($DS51,
IF( AND(DD51&lt;&gt;"", ISERR(_xlfn.NUMBERVALUE(DD51))), "El valor de pagos a terceros debe ser un número válido. ", "")
)</f>
        <v/>
      </c>
      <c r="IN51" s="46">
        <f>IF($DS51,
IF( AND(DE51&lt;&gt;"", ISERR(_xlfn.NUMBERVALUE(DE51))), "El valor de anticipos debe ser un número válido. ", "")
)</f>
        <v/>
      </c>
      <c r="IO51" s="46">
        <f>IF($DS51,
IF( AND(DF51&lt;&gt;"", ISERR(_xlfn.NUMBERVALUE(DF51))), "El valor de AFC debe ser un número válido. ", "")
)</f>
        <v/>
      </c>
      <c r="IP51" s="46">
        <f>IF($DS51,
IF( AND(DG51&lt;&gt;"", ISERR(_xlfn.NUMBERVALUE(DG51))), "El valor de rete-fuente debe ser un número válido. ", "")
)</f>
        <v/>
      </c>
      <c r="IQ51" s="46">
        <f>IF($DS51,
IF( AND(DH51&lt;&gt;"", ISERR(_xlfn.NUMBERVALUE(DH51))), "El valor de cooperativa de trabajo debe ser un número válido. ", "")
)</f>
        <v/>
      </c>
      <c r="IR51" s="46">
        <f>IF($DS51,
IF( AND(DI51&lt;&gt;"", ISERR(_xlfn.NUMBERVALUE(DI51))), "El valor de embargo fiscal debe ser un número válido. ", "")
)</f>
        <v/>
      </c>
      <c r="IS51" s="46">
        <f>IF($DS51,
IF( AND(DJ51&lt;&gt;"", ISERR(_xlfn.NUMBERVALUE(DJ51))), "El valor de educación debe ser un número válido. ", "")
)</f>
        <v/>
      </c>
      <c r="IT51" s="46">
        <f>IF($DS51,
IF( AND(DK51&lt;&gt;"", ISERR(_xlfn.NUMBERVALUE(DK51))), "El valor de reintegro debe ser un número válido. ", "")
)</f>
        <v/>
      </c>
      <c r="IU51" s="46">
        <f>IF($DS51,
IF( AND(DL51&lt;&gt;"", ISERR(_xlfn.NUMBERVALUE(DL51))), "El valor de deuda debe ser un número válido. ", "")
)</f>
        <v/>
      </c>
      <c r="IV51" s="46">
        <f>IF($DS51,
IF( AND(DM51&lt;&gt;"", ISERR(_xlfn.NUMBERVALUE(DM51))), "El valor de otras deducciones debe ser un número válido. ", "")
)</f>
        <v/>
      </c>
      <c r="IW51" s="46">
        <f>IF($DS51,
IF(DN51="","Debes escribir el valor de los devengos totales. ",
IF( ISERR(_xlfn.NUMBERVALUE(DN51)), "El valor de los devengos totales debe ser un número válido. ", "")
)
)</f>
        <v/>
      </c>
      <c r="IX51" s="46">
        <f>IF($DS51,
IF(DO51="","Debes escribir el valor de las deducciones totales. ",
IF( ISERR(_xlfn.NUMBERVALUE(DO51)), "El valor de las deducciones totales debe ser un número válido. ", "")
)
)</f>
        <v/>
      </c>
      <c r="IY51" s="46">
        <f>IF($DS51,
IF(DP51="","Debes escribir el valor del salario total. ",
IF( ISERR(_xlfn.NUMBERVALUE(DP51)), "El valor del salario total debe ser un número válido. ", "")
)
)</f>
        <v/>
      </c>
    </row>
    <row r="52">
      <c r="B52" s="48" t="n">
        <v>40</v>
      </c>
      <c r="C52" s="61">
        <f>IF(AND(DS52,DP52&lt;&gt;""),
IF(DQ52="","OK","Error"),
""
)</f>
        <v/>
      </c>
      <c r="D52" s="53" t="n"/>
      <c r="E52" s="52" t="n"/>
      <c r="F52" s="112" t="n"/>
      <c r="G52" s="52" t="n"/>
      <c r="H52" s="53" t="n"/>
      <c r="I52" s="52" t="n"/>
      <c r="J52" s="52" t="n"/>
      <c r="K52" s="53" t="n"/>
      <c r="L52" s="55" t="n"/>
      <c r="M52" s="108" t="n"/>
      <c r="N52" s="56" t="n"/>
      <c r="O52" s="52" t="n"/>
      <c r="P52" s="52" t="n"/>
      <c r="Q52" s="52" t="n"/>
      <c r="R52" s="52" t="n"/>
      <c r="S52" s="52" t="n"/>
      <c r="T52" s="53" t="n"/>
      <c r="U52" s="52" t="n"/>
      <c r="V52" s="52" t="n"/>
      <c r="W52" s="55" t="n"/>
      <c r="X52" s="55" t="n"/>
      <c r="Y52" s="52" t="n"/>
      <c r="Z52" s="55" t="n"/>
      <c r="AA52" s="52" t="n"/>
      <c r="AB52" s="53" t="n"/>
      <c r="AC52" s="53" t="n"/>
      <c r="AD52" s="53" t="n"/>
      <c r="AE52" s="177" t="n"/>
      <c r="AF52" s="113" t="n"/>
      <c r="AG52" s="177" t="n"/>
      <c r="AH52" s="178" t="n"/>
      <c r="AI52" s="178" t="n"/>
      <c r="AJ52" s="178" t="n"/>
      <c r="AK52" s="114" t="n"/>
      <c r="AL52" s="178" t="n"/>
      <c r="AM52" s="114" t="n"/>
      <c r="AN52" s="178" t="n"/>
      <c r="AO52" s="114" t="n"/>
      <c r="AP52" s="178" t="n"/>
      <c r="AQ52" s="114" t="n"/>
      <c r="AR52" s="178" t="n"/>
      <c r="AS52" s="114" t="n"/>
      <c r="AT52" s="178" t="n"/>
      <c r="AU52" s="114" t="n"/>
      <c r="AV52" s="178" t="n"/>
      <c r="AW52" s="114" t="n"/>
      <c r="AX52" s="178" t="n"/>
      <c r="AY52" s="114" t="n"/>
      <c r="AZ52" s="178" t="n"/>
      <c r="BA52" s="114" t="n"/>
      <c r="BB52" s="178" t="n"/>
      <c r="BC52" s="114" t="n"/>
      <c r="BD52" s="178" t="n"/>
      <c r="BE52" s="178" t="n"/>
      <c r="BF52" s="178" t="n"/>
      <c r="BG52" s="59" t="n"/>
      <c r="BH52" s="178" t="n"/>
      <c r="BI52" s="114" t="n"/>
      <c r="BJ52" s="53" t="n"/>
      <c r="BK52" s="178" t="n"/>
      <c r="BL52" s="114" t="n"/>
      <c r="BM52" s="178" t="n"/>
      <c r="BN52" s="114" t="n"/>
      <c r="BO52" s="178" t="n"/>
      <c r="BP52" s="178" t="n"/>
      <c r="BQ52" s="178" t="n"/>
      <c r="BR52" s="178" t="n"/>
      <c r="BS52" s="178" t="n"/>
      <c r="BT52" s="178" t="n"/>
      <c r="BU52" s="178" t="n"/>
      <c r="BV52" s="178" t="n"/>
      <c r="BW52" s="178" t="n"/>
      <c r="BX52" s="178" t="n"/>
      <c r="BY52" s="178" t="n"/>
      <c r="BZ52" s="178" t="n"/>
      <c r="CA52" s="178" t="n"/>
      <c r="CB52" s="178" t="n"/>
      <c r="CC52" s="178" t="n"/>
      <c r="CD52" s="178" t="n"/>
      <c r="CE52" s="178" t="n"/>
      <c r="CF52" s="178" t="n"/>
      <c r="CG52" s="178" t="n"/>
      <c r="CH52" s="178" t="n"/>
      <c r="CI52" s="178" t="n"/>
      <c r="CJ52" s="178" t="n"/>
      <c r="CK52" s="53" t="n"/>
      <c r="CL52" s="178" t="n"/>
      <c r="CM52" s="178" t="n"/>
      <c r="CN52" s="60" t="n"/>
      <c r="CO52" s="177" t="n"/>
      <c r="CP52" s="178" t="n"/>
      <c r="CQ52" s="60" t="n"/>
      <c r="CR52" s="177" t="n"/>
      <c r="CS52" s="178" t="n"/>
      <c r="CT52" s="59" t="n"/>
      <c r="CU52" s="178" t="n"/>
      <c r="CV52" s="59" t="n"/>
      <c r="CW52" s="178" t="n"/>
      <c r="CX52" s="59" t="n"/>
      <c r="CY52" s="178" t="n"/>
      <c r="CZ52" s="178" t="n"/>
      <c r="DA52" s="178" t="n"/>
      <c r="DB52" s="53" t="n"/>
      <c r="DC52" s="178" t="n"/>
      <c r="DD52" s="178" t="n"/>
      <c r="DE52" s="178" t="n"/>
      <c r="DF52" s="178" t="n"/>
      <c r="DG52" s="178" t="n"/>
      <c r="DH52" s="178" t="n"/>
      <c r="DI52" s="178" t="n"/>
      <c r="DJ52" s="178" t="n"/>
      <c r="DK52" s="178" t="n"/>
      <c r="DL52" s="178" t="n"/>
      <c r="DM52" s="178" t="n"/>
      <c r="DN52" s="177" t="n"/>
      <c r="DO52" s="177" t="n"/>
      <c r="DP52" s="177" t="n"/>
      <c r="DQ52" s="76">
        <f>IF(AND(DS52,DP52&lt;&gt;""),
CONCATENATE(DT52,DU52,DV52,DW52,DX52,DY52,DZ52,EA52,EB52,EC52,ED52,EE52,EF52,EG52,EH52,EI52,EJ52,EK52,EL52,EM52,EN52,EO52,EP52,EQ52,ES52,ET52,EU52,EV52,EW52,EX52,EY52,EZ52,FA52,FC52,FD52,FF52,FG52,FI52,FJ52,FL52,FM52,FO52,FP52,FR52,FS52,FU52,FV52,FX52,FY52,GA52,GB52,GD52,GE52,GF52,GH52,GI52,GJ52,GL52,GM52,GN52,GP52,GQ52,GS52,GT52,GU52,GV52,GW52,GX52,GY52,GZ52,HA52,HB52,HC52,HD52,HE52,HF52,HG52,HH52,HI52,HJ52,HK52,HL52,HM52,HN52,HO52,HQ52,HR52,HS52,HT52,HU52,HV52,HW52,HX52,HY52,IA52,IB52,IC52,ID52,IF52,IG52,IH52,II52,IK52,IL52,IM52,IN52,IO52,IP52,IQ52,IR52,IS52,IT52,IU52,IV52,IW52,IX52,IY52,IZ52),
""
)</f>
        <v/>
      </c>
      <c r="DR52" s="53" t="n"/>
      <c r="DS52" s="46">
        <f>CONCATENATE(D52,$E52,$F52,$G52,H52,$I52,$J52,K52,$L52,$M52,N52,$O52,$P52,$Q52,$R52,$S52,T52,$U52,$V52,$W52,$X52,$Y52,$Z52,$AA52,AB52,AC52,AD52,$AE52,$AF52,$AG52,AH52,AI52,AJ52,AK52,AL52,AM52,AN52,AO52,AP52,AQ52,AR52,AS52,AT52,AU52,AV52,AW52,AX52,AY52,AZ52,BA52,BB52,BC52,BD52,BE52,BF52,BG52,BH52,BI52,BJ52,BK52,BL52,BM52,BN52,BO52,BP52,BQ52,BR52,BS52,BT52,BU52,BV52,BW52,BX52,BY52,BZ52,CA52,CB52,CC52,CD52,CE52,CF52,CG52,CH52,CI52,CJ52,CK52,CL52,CM52,$CN52,$CO52,CP52,$CQ52,$CR52,CS52,CT52,CU52,CV52,CW52,CX52,CY52,CZ52,DA52,DB52,DC52,DD52,DE52,DF52,DG52,DH52,DI52,DJ52,DK52,DL52,DM52,$DN52,$DO52,$DP52,DR52)&lt;&gt;""</f>
        <v/>
      </c>
      <c r="DT52" s="46">
        <f>IF(AND($DS52,$E$4&lt;&gt;""),
IF(LEFT($E$4,2) = "1.",
IF(D52&lt;&gt;"","El CUNE sólo se envía en operaciones de novedad o ajuste. ",""),
IF(D52="","Debes escribir un CUNE válido para realizar operaciones de novedad o ajuste. ","")),
""
)</f>
        <v/>
      </c>
      <c r="DU52" s="46">
        <f>IF($DS52,
IF(E52="","Debes seleccionar el tipo de documento del empleado. ",
IF(_xlfn.IFNA(VLOOKUP(E52,TIPO_DE_DOCUMENTO,1,FALSE),-1)=-1,"El tipo de documento no es válido (por favor seleccionarlo de la lista). ","")
)
)</f>
        <v/>
      </c>
      <c r="DV52" s="46">
        <f>IF($DS52,
IF(F52="","Debes escribir el número de documento del empleado. ","")
)</f>
        <v/>
      </c>
      <c r="DW52" s="46">
        <f>IF($DS52,
IF(G52="","Debes escribir el primer nombre del empleado. ","")
)</f>
        <v/>
      </c>
      <c r="DY52" s="46">
        <f>IF($DS52,
IF(I52="","Debes escribir el primer apellido del empleado. ","")
)</f>
        <v/>
      </c>
      <c r="DZ52" s="46">
        <f>IF($DS52,
IF(J52="","Debes escribir el segundo apellido del empleado. ","")
)</f>
        <v/>
      </c>
      <c r="EB52" s="46">
        <f>IF($DS52,
IF(L52="","Debes escribir la fecha de ingreso del empleado. ",
IF(ISERR(DATE(YEAR(L52),MONTH(L52),DAY(L52))), "El valor ingresado en fecha de ingreso no tiene un formato válido. ","")
)
)</f>
        <v/>
      </c>
      <c r="EC52" s="46">
        <f>IF($DS52,
IF(M52="","Debes escribir el tiempo laborado. ",
IF( IFERROR(INT(M52),1.1) &lt;&gt; IFERROR(_xlfn.NUMBERVALUE(M52),1), "El valor de los días trabajados debe ser un número entero. ", "")
)
)</f>
        <v/>
      </c>
      <c r="ED52" s="46">
        <f>IF($DS52,
IF( AND(N52&lt;&gt;"", ISERR(DATE(YEAR(N52),MONTH(N52),DAY(N52))) ), "El valor ingresado en fecha de ingreso no tiene un formato válido. ",
IF( AND(N52&lt;&gt;"", $E$6&lt;&gt;"", DATE(YEAR(N52), MONTH(N52), 1) &lt;&gt; IFERROR(DATE(MID($E$6, 1, 4), MID($E$6, 6, 2),1), "1/1/1900") ), "La fecha de retiro debe estar dentro del período liquidado. ", "")
)
)</f>
        <v/>
      </c>
      <c r="EE52" s="46">
        <f>IF($DS52,
IF(O52="","Debes seleccionar el tipo de trabajador. ",
IF(_xlfn.IFNA(VLOOKUP(O52,TIPO_DE_TRABAJADOR,1,FALSE),-1)=-1,"El tipo de trabajador no es válido (por favor seleccionarlo de la lista). ","")
)
)</f>
        <v/>
      </c>
      <c r="EF52" s="46">
        <f>IF($DS52,
IF(P52="","Debes seleccionar si es un trabajador dependiente pensionado por vejez. ",
IF(_xlfn.IFNA(VLOOKUP(P52,SUBTIPO_DE_TRABAJADOR,1,FALSE),-1)=-1,"El tipo de trabajador dependiente pensionado por vejez no es válido (por favor seleccionarlo de la lista). ","")
)
)</f>
        <v/>
      </c>
      <c r="EG52" s="46">
        <f>IF($DS52,
IF(Q52="","Debes seleccionar el tipo de contrato del trabajador. ",
IF(_xlfn.IFNA(VLOOKUP(Q52,TIPO_DE_CONTRATO,1,FALSE),-1)=-1,"El tipo de contrato del trabajador no es válido (por favor seleccionarlo de la lista). ","")
)
)</f>
        <v/>
      </c>
      <c r="EH52" s="46">
        <f>IF($DS52,
IF(R52="","Debes seleccionar si es un salario integral. ",
IF(_xlfn.IFNA(VLOOKUP(R52,SI_NO,1,FALSE),-1)=-1,"Valor no válido para salario integral (por favor seleccionarlo de la lista). ","")
)
)</f>
        <v/>
      </c>
      <c r="EI52" s="46">
        <f>IF($DS52,
IF(S52="","Debes seleccionar si el trabajador realiza actividades de riesgo. ",
IF(_xlfn.IFNA(VLOOKUP(S52,SI_NO,1,FALSE),-1)=-1,"Valor no válido para actividad de alto riesgo (por favor seleccionarlo de la lista). ","")
)
)</f>
        <v/>
      </c>
      <c r="EK52" s="46">
        <f>IF($DS52,
IF(U52="","Debes escribir el código del municipio de residencia del trabajador. ",
IF(_xlfn.IFNA(VLOOKUP(U52,MUNICIPIO,1,FALSE),-1)=-1,"El municipio de residencia del trabajador es inválido (por favor seleccionarlo de la lista). ","")
)
)</f>
        <v/>
      </c>
      <c r="EL52" s="46">
        <f>IF($DS52,
IF(V52="","Debes escribir el la dirección de residendia del trabajador. ","")
)</f>
        <v/>
      </c>
      <c r="EM52" s="46">
        <f>IF($DS52,
IF(W52="","Debes escribir la fecha de inicio de la liquidación. ",
IF(ISERR(DATE(YEAR(W52),MONTH(W52),DAY(W52))),"El valor ingresado en fecha de inicio de liquidación no tiene un formato válido. ",
IF( AND($E$6&lt;&gt;"", DATE(YEAR(W52), MONTH(W52), 1) &lt;&gt; IFERROR(DATE(MID($E$6, 1, 4), MID($E$6, 6, 2),1), "1/1/1900") ), "La fecha de inicio de la liquidación debe estar dentro del período liquidado. ", "")
)
)
)</f>
        <v/>
      </c>
      <c r="EN52" s="46">
        <f>IF($DS52,
IF(X52="","Debes escribir la fecha de fin de la liquidación. ",
IF(ISERR(DATE(YEAR(X52),MONTH(X52),DAY(X52))),"El valor ingresado en fecha de fin de liquidación no tiene un formato válido. ",
IF( AND($E$6&lt;&gt;"", DATE(YEAR(X52), MONTH(X52), 1) &lt;&gt; IFERROR(DATE(MID($E$6, 1, 4), MID($E$6, 6, 2),1), "1/1/1900") ), "La fecha de fin de la liquidación debe estar dentro del período liquidado. ", "")
)
)
)</f>
        <v/>
      </c>
      <c r="EO52" s="46">
        <f>IF($DS52,
IF(Y52="","Debes escribir la frecuencia de pago del trabajador. ",
IF(_xlfn.IFNA(VLOOKUP(Y52,PERÍODO_DE_NÓMINA,1,FALSE),-1)=-1,"La frecuencia de pago es inválida (por favor seleccionarlo de la lista). ","")
)
)</f>
        <v/>
      </c>
      <c r="EP52" s="46">
        <f>IF($DS52,
IF(Z52="","Debes escribir la fecha de pago. ",
IF(ISERR(DATE(YEAR(Z52),MONTH(Z52),DAY(Z52))), "El valor ingresado en fecha de pago no tiene un formato válido. ","")
)
)</f>
        <v/>
      </c>
      <c r="EQ52" s="46">
        <f>IF($DS52,
IF(AA52="","Debes escribir el medio de pago. ",
IF(_xlfn.IFNA(VLOOKUP(AA52,MEDIOS_DE_PAGO,1,FALSE),-1)=-1,"El medio de pago es inválido (por favor seleccionarlo de la lista). ","")
)
)</f>
        <v/>
      </c>
      <c r="ER52" s="46">
        <f>OR(AA52='Tablas '!$T$4,AA52='Tablas '!$T$7,AA52='Tablas '!$T$8,AA52='Tablas '!$T$11)</f>
        <v/>
      </c>
      <c r="ES52" s="46">
        <f>IF(AND($DS52,ER52),
IF(AB52="","Debes escribir la entidad bancaria. ",""),
""
)</f>
        <v/>
      </c>
      <c r="ET52" s="46">
        <f>IF(AND($DS52,ER52),
IF(AC52="","Debes escribir el tipo de cuenta bancaria. ",
IF(_xlfn.IFNA(VLOOKUP(AC52,TIPO_DE_CUENTA,1,FALSE),-1)=-1,"El tipo de cuenta bancaria es inválida (por favor seleccionarlo de la lista). ","")
),
""
)</f>
        <v/>
      </c>
      <c r="EU52" s="46">
        <f>IF(AND($DS52,ER52),
IF(AD52="","Debes escribir el número de cuenta bancaria. ",""),
""
)</f>
        <v/>
      </c>
      <c r="EV52" s="46">
        <f>IF($DS52,
IF(AE52="","Debes escribir el valor del sueldo básico. ",
IF( ISERR(_xlfn.NUMBERVALUE(AE52)), "El valor del sueldo básico debe ser un número válido. ", "")
)
)</f>
        <v/>
      </c>
      <c r="EW52" s="46">
        <f>IF($DS52,
IF(AF52="","Debes escribir el número de días trabajados. ",
IF( IFERROR(INT(AF52),1.1) &lt;&gt; IFERROR(_xlfn.NUMBERVALUE(AF52),1), "La cantidad de días trabajados debe ser un número entero. ", "")
)
)</f>
        <v/>
      </c>
      <c r="EX52" s="46">
        <f>IF($DS52,
IF(AG52="","Debes escribir el valor del sueldo trabajado. ",
IF( ISERR(_xlfn.NUMBERVALUE(AG52)), "El valor del sueldo trabajado debe ser un número válido. ", "")
)
)</f>
        <v/>
      </c>
      <c r="EY52" s="46">
        <f>IF($DS52,
IF( AND(AH52&lt;&gt;"", ISERR(_xlfn.NUMBERVALUE(AH52))), "El valor del auxilio de transporte debe ser un número válido. ", "")
)</f>
        <v/>
      </c>
      <c r="EZ52" s="46">
        <f>IF($DS52,
IF( AND(AI52&lt;&gt;"", ISERR(_xlfn.NUMBERVALUE(AI52))), "El valor de viáticos salariales debe ser un número válido. ", "")
)</f>
        <v/>
      </c>
      <c r="FA52" s="46">
        <f>IF($DS52,
IF( AND(AJ52&lt;&gt;"", ISERR(_xlfn.NUMBERVALUE(AJ52))), "El valor de viáticos NO salariales debe ser un número válido. ", "")
)</f>
        <v/>
      </c>
      <c r="FB52" s="46">
        <f>CONCATENATE(AK52,AL52)&lt;&gt;""</f>
        <v/>
      </c>
      <c r="FC52" s="46">
        <f>IF(AND($DS52,FB52),
IF(AK52="","Debes escribir el número de horas extras diurnas. ",
IF( IFERROR(INT(AK52),1.1) &lt;&gt; IFERROR(_xlfn.NUMBERVALUE(AK52),1), "La cantidad de horas extras diurnas debe ser un número entero. ", "")
),
""
)</f>
        <v/>
      </c>
      <c r="FD52" s="46">
        <f>IF(AND($DS52,FB52),
IF(AL52="","Debes escribir el valor de las horas extras diurnas. ",
IF( ISERR(_xlfn.NUMBERVALUE(AL52)), "El valor de las horas extras duirnas debe ser un número válido. ", "")
),
""
)</f>
        <v/>
      </c>
      <c r="FE52" s="46">
        <f>CONCATENATE(AM52,AN52)&lt;&gt;""</f>
        <v/>
      </c>
      <c r="FF52" s="46">
        <f>IF(AND($DS52,FE52),
IF(AM52="","Debes escribir el número de horas extras nocturnas. ",
IF( IFERROR(INT(AM52),1.1) &lt;&gt; IFERROR(_xlfn.NUMBERVALUE(AM52),1), "La cantidad de horas extras nocturnas debe ser un número entero. ", "")
),
""
)</f>
        <v/>
      </c>
      <c r="FG52" s="46">
        <f>IF(AND($DS52,FE52),
IF(AN52="","Debes escribir el valor de las horas extras nocturnas. ",
IF( ISERR(_xlfn.NUMBERVALUE(AN52)), "El valor de las horas extras nocturnas debe ser un número válido. ", "")
),
""
)</f>
        <v/>
      </c>
      <c r="FH52" s="46">
        <f>CONCATENATE(AO52,AP52)&lt;&gt;""</f>
        <v/>
      </c>
      <c r="FI52" s="46">
        <f>IF(AND($DS52,FH52),
IF(AO52="","Debes escribir el número de horas extras diurnas dominicales y festivas. ",
IF( IFERROR(INT(AO52),1.1) &lt;&gt; IFERROR(_xlfn.NUMBERVALUE(AO52),1), "La cantidad de horas extras diurnas dominicales y festivas debe ser un número entero. ", "")
),
""
)</f>
        <v/>
      </c>
      <c r="FJ52" s="46">
        <f>IF(AND($DS52,FH52),
IF(AP52="","Debes escribir el valor de las horas extras diurnas dominicales y festivas. ",
IF( ISERR(_xlfn.NUMBERVALUE(AP52)), "El valor de las horas extras diurnas dominicales y festivas debe ser un número válido. ", "")
),
""
)</f>
        <v/>
      </c>
      <c r="FK52" s="46">
        <f>CONCATENATE(AQ52,AR52)&lt;&gt;""</f>
        <v/>
      </c>
      <c r="FL52" s="46">
        <f>IF(AND($DS52,FK52),
IF(AQ52="","Debes escribir el número de horas extras nocturnas dominicales y festivas. ",
IF( IFERROR(INT(AQ52),1.1) &lt;&gt; IFERROR(_xlfn.NUMBERVALUE(AQ52),1), "La cantidad de horas extras nocturnas dominicales y festivas debe ser un número entero. ", "")
),
""
)</f>
        <v/>
      </c>
      <c r="FM52" s="46">
        <f>IF(AND($DS52,FK52),
IF(AR52="","Debes escribir el valor de las horas extras nocturnas dominicales y festivas. ",
IF( ISERR(_xlfn.NUMBERVALUE(AR52)), "El valor de las horas extras nocturnas dominicales y festivas debe ser un número válido. ", "")
),
""
)</f>
        <v/>
      </c>
      <c r="FN52" s="46">
        <f>CONCATENATE(AS52,AT52)&lt;&gt;""</f>
        <v/>
      </c>
      <c r="FO52" s="46">
        <f>IF(AND($DS52,FN52),
IF(AS52="","Debes escribir el número de horas recargo nocturno. ",
IF( IFERROR(INT(AS52),1.1) &lt;&gt; IFERROR(_xlfn.NUMBERVALUE(AS52),1), "La cantidad de horas recargo nocturno debe ser un número entero. ", "")
),
""
)</f>
        <v/>
      </c>
      <c r="FP52" s="46">
        <f>IF(AND($DS52,FN52),
IF(AT52="","Debes escribir el valor de las horas recargo nocturno. ",
IF( ISERR(_xlfn.NUMBERVALUE(AT52)), "El valor de las horas recargo nocturno debe ser un número válido. ", "")
),
""
)</f>
        <v/>
      </c>
      <c r="FQ52" s="46">
        <f>CONCATENATE(AU52,AV52)&lt;&gt;""</f>
        <v/>
      </c>
      <c r="FR52" s="46">
        <f>IF(AND($DS52,FQ52),
IF(AU52="","Debes escribir el número de horas recargo diurno dominical y festivo. ",
IF( IFERROR(INT(AU52),1.1) &lt;&gt; IFERROR(_xlfn.NUMBERVALUE(AU52),1), "La cantidad de horas recargo diurno dominical y festivo debe ser un número entero. ", "")
),
""
)</f>
        <v/>
      </c>
      <c r="FS52" s="46">
        <f>IF(AND($DS52,FQ52),
IF(AV52="","Debes escribir el valor de las horas recargo diurno dominical y festivo. ",
IF( ISERR(_xlfn.NUMBERVALUE(AV52)), "El valor de las horas recargo diurno dominical y festivo debe ser un número válido. ", "")
),
""
)</f>
        <v/>
      </c>
      <c r="FT52" s="46">
        <f>CONCATENATE(AW52,AX52)&lt;&gt;""</f>
        <v/>
      </c>
      <c r="FU52" s="46">
        <f>IF(AND($DS52,FT52),
IF(AW52="","Debes escribir el número de horas recargo nocturno dominical y festivo. ",
IF( IFERROR(INT(AW52),1.1) &lt;&gt; IFERROR(_xlfn.NUMBERVALUE(AW52),1), "La cantidad de horas recargo nocturno dominical y festivo debe ser un número entero. ", "")
),
""
)</f>
        <v/>
      </c>
      <c r="FV52" s="46">
        <f>IF(AND($DS52,FT52),
IF(AX52="","Debes escribir el valor de las horas recargo nocturno dominical y festivo. ",
IF( ISERR(_xlfn.NUMBERVALUE(AX52)), "El valor de las horas recargo nocturno dominical y festivo debe ser un número válido. ", "")
),
""
)</f>
        <v/>
      </c>
      <c r="FW52" s="46">
        <f>CONCATENATE(AY52,AZ52)&lt;&gt;""</f>
        <v/>
      </c>
      <c r="FX52" s="46">
        <f>IF(AND($DS52,FW52),
IF(AY52="","Debes escribir el número de días de vacaciones comunes. ",
IF( IFERROR(INT(AY52),1.1) &lt;&gt; IFERROR(_xlfn.NUMBERVALUE(AY52),1), "La cantidad de días de vacaciones comunes debe ser un número entero. ", "")
),
""
)</f>
        <v/>
      </c>
      <c r="FY52" s="46">
        <f>IF(AND($DS52,FW52),
IF(AZ52="","Debes escribir el valor de las vacaciones comunes. ",
IF( ISERR(_xlfn.NUMBERVALUE(AZ52)), "El valor de las vacaciones comunes debe ser un número válido. ", "")
),
""
)</f>
        <v/>
      </c>
      <c r="FZ52" s="46">
        <f>CONCATENATE(BA52,BB52)&lt;&gt;""</f>
        <v/>
      </c>
      <c r="GA52" s="46">
        <f>IF(AND($DS52,FZ52),
IF(BA52="","Debes escribir el número de días de vacaciones compensadas. ",
IF( IFERROR(INT(BA52),1.1) &lt;&gt; IFERROR(_xlfn.NUMBERVALUE(BA52),1), "La cantidad de días de vacaciones compensadas debe ser un número entero. ", "")
),
""
)</f>
        <v/>
      </c>
      <c r="GB52" s="46">
        <f>IF(AND($DS52,FZ52),
IF(BB52="","Debes escribir el valor de las vacaciones compensadas. ",
IF( ISERR(_xlfn.NUMBERVALUE(BB52)), "El valor de las vacaciones compensadas debe ser un número válido. ", "")
),
""
)</f>
        <v/>
      </c>
      <c r="GC52" s="46">
        <f>CONCATENATE(BC52,BD52)&lt;&gt;""</f>
        <v/>
      </c>
      <c r="GD52" s="46">
        <f>IF(AND($DS52,GC52),
IF(BC52="","Debes escribir el número de días de prima salarial. ",
IF( IFERROR(INT(BC52),1.1) &lt;&gt; IFERROR(_xlfn.NUMBERVALUE(BC52),1), "La cantidad de días de prima salarial debe ser un número entero. ", "")
),
""
)</f>
        <v/>
      </c>
      <c r="GE52" s="46">
        <f>IF(AND($DS52,GC52),
IF(BD52="","Debes escribir el valor de los días de prima salarial. ",
IF( ISERR(_xlfn.NUMBERVALUE(BD52)), "El valor de los días de prima salarial debe ser un número válido. ", "")
),
""
)</f>
        <v/>
      </c>
      <c r="GF52" s="46">
        <f>IF($DS52,
IF( AND(BE52&lt;&gt;"", ISERR(_xlfn.NUMBERVALUE(BE52))), "El valor de la prima NO saliarial debe ser un número válido. ", "")
)</f>
        <v/>
      </c>
      <c r="GG52" s="46">
        <f>CONCATENATE(BF52,BG52,BH52)&lt;&gt;""</f>
        <v/>
      </c>
      <c r="GH52" s="46">
        <f>IF(AND($DS52,GG52),
IF(BF52="","Debes escribir el valor de las cesantías. ",
IF( ISERR(_xlfn.NUMBERVALUE(BF52)), "El valor de las cesantías debe ser un número válido. ", "")
),
""
)</f>
        <v/>
      </c>
      <c r="GI52" s="46">
        <f>IF(AND($DS52,GG52),
IF(BG52="","Debes escribir el % de cesantías. ",
IF( ISERR(_xlfn.NUMBERVALUE(BG52)), "El % de cesantías debe ser un número válido. ", "")
),
""
)</f>
        <v/>
      </c>
      <c r="GJ52" s="46">
        <f>IF(AND($DS52,GG52),
IF(BH52="","Debes escribir el valor de intereses de cesantías. ",
IF( ISERR(_xlfn.NUMBERVALUE(BH52)), "El valor de intereses de cesantías debe ser un número válido. ", "")
),
""
)</f>
        <v/>
      </c>
      <c r="GK52" s="46">
        <f>CONCATENATE(BI52,BJ52,BK52)&lt;&gt;""</f>
        <v/>
      </c>
      <c r="GL52" s="46">
        <f>IF(AND($DS52,GK52),
IF(BI52="","Debes escribir el número de días de incapacidad. ",
IF( IFERROR(INT(BI52),1.1) &lt;&gt; IFERROR(_xlfn.NUMBERVALUE(BI52),1), "La cantidad de días de incapacidad debe ser un número entero. ", "")
),
""
)</f>
        <v/>
      </c>
      <c r="GM52" s="46">
        <f>IF(AND($DS52,GK52),
IF(BJ52="","Debes escribir el tipo de incapacidad. ",
IF(_xlfn.IFNA(VLOOKUP(BJ52,TIPO_DE_INCAPACIDAD,1,FALSE),-1)=-1,"El tipo de incapacidad es inválida (por favor seleccionarlo de la lista). ","")
),
""
)</f>
        <v/>
      </c>
      <c r="GN52" s="46">
        <f>IF(AND($DS52,GK52),
IF(BK52="","Debes escribir el valor de la incapacidad. ",
IF( ISERR(_xlfn.NUMBERVALUE(BK52)), "El valor de la incapacidad debe ser un número válido. ", "")
),
""
)</f>
        <v/>
      </c>
      <c r="GO52" s="46">
        <f>CONCATENATE(BL52,BM52)&lt;&gt;""</f>
        <v/>
      </c>
      <c r="GP52" s="46">
        <f>IF(AND($DS52,GO52),
IF(BL52="","Debes escribir el número de días de licencia de maternidad o paternidad. ",
IF( IFERROR(INT(BL52),1.1) &lt;&gt; IFERROR(_xlfn.NUMBERVALUE(BL52),1), "La cantidad de días de licencia de maternidad o paternidad debe ser un número entero. ", "")
),
""
)</f>
        <v/>
      </c>
      <c r="GQ52" s="46">
        <f>IF(AND($DS52,GO52),
IF(BM52="","Debes escribir el valor de la licencia de maternidad o paternidad. ",
IF( ISERR(_xlfn.NUMBERVALUE(BM52)), "El valor de la licencia de maternidad o paternidad debe ser un número válido. ", "")
),
""
)</f>
        <v/>
      </c>
      <c r="GR52" s="46">
        <f>CONCATENATE(BN52,BO52)&lt;&gt;""</f>
        <v/>
      </c>
      <c r="GS52" s="46">
        <f>IF(AND($DS52,GR52),
IF(BN52="","Debes escribir el número de días de licencia remunerada. ",
IF( IFERROR(INT(BN52),1.1) &lt;&gt; IFERROR(_xlfn.NUMBERVALUE(BN52),1), "La cantidad de días de licencia remunerada debe ser un número entero. ", "")
),
""
)</f>
        <v/>
      </c>
      <c r="GT52" s="46">
        <f>IF(AND($DS52,GR52),
IF(BO52="","Debes escribir el valor de la licencia remunerada. ",
IF( ISERR(_xlfn.NUMBERVALUE(BO52)), "El valor de la licencia remunerada debe ser un número válido. ", "")
),
""
)</f>
        <v/>
      </c>
      <c r="GU52" s="46">
        <f>IF($DS52,
IF( AND(BP52&lt;&gt;"", ISERR(_xlfn.NUMBERVALUE(BP52))), "El valor de la licencia NO remunerada debe ser un número válido. ", "")
)</f>
        <v/>
      </c>
      <c r="GV52" s="46">
        <f>IF($DS52,
IF( AND(BQ52&lt;&gt;"", ISERR(_xlfn.NUMBERVALUE(BQ52))), "El valor de auxilios salariales debe ser un número válido. ", "")
)</f>
        <v/>
      </c>
      <c r="GW52" s="46">
        <f>IF($DS52,
IF( AND(BR52&lt;&gt;"", ISERR(_xlfn.NUMBERVALUE(BR52))), "El valor de auxilios NO salariales debe ser un número válido. ", "")
)</f>
        <v/>
      </c>
      <c r="GX52" s="46">
        <f>IF($DS52,
IF( AND(BS52&lt;&gt;"", ISERR(_xlfn.NUMBERVALUE(BS52))), "El valor de bonos salariales debe ser un número válido. ", "")
)</f>
        <v/>
      </c>
      <c r="GY52" s="46">
        <f>IF($DS52,
IF( AND(BT52&lt;&gt;"", ISERR(_xlfn.NUMBERVALUE(BT52))), "El valor de bonos NO salariales debe ser un número válido. ", "")
)</f>
        <v/>
      </c>
      <c r="GZ52" s="46">
        <f>IF($DS52,
IF( AND(BU52&lt;&gt;"", ISERR(_xlfn.NUMBERVALUE(BU52))), "El valor de bonos salariales de alimentación debe ser un número válido. ", "")
)</f>
        <v/>
      </c>
      <c r="HA52" s="46">
        <f>IF($DS52,
IF( AND(BV52&lt;&gt;"", ISERR(_xlfn.NUMBERVALUE(BV52))), "El valor de bonos NO salariales de alimentación debe ser un número válido. ", "")
)</f>
        <v/>
      </c>
      <c r="HB52" s="46">
        <f>IF($DS52,
IF( AND(BW52&lt;&gt;"", ISERR(_xlfn.NUMBERVALUE(BW52))), "El valor de bonificaciones salariales debe ser un número válido. ", "")
)</f>
        <v/>
      </c>
      <c r="HC52" s="46">
        <f>IF($DS52,
IF( AND(BX52&lt;&gt;"", ISERR(_xlfn.NUMBERVALUE(BX52))), "El valor de bonificaciones NO salariales debe ser un número válido. ", "")
)</f>
        <v/>
      </c>
      <c r="HD52" s="46">
        <f>IF($DS52,
IF( AND(BY52&lt;&gt;"", ISERR(_xlfn.NUMBERVALUE(BY52))), "El valor de compensaciones ordinarias debe ser un número válido. ", "")
)</f>
        <v/>
      </c>
      <c r="HE52" s="46">
        <f>IF($DS52,
IF( AND(BZ52&lt;&gt;"", ISERR(_xlfn.NUMBERVALUE(BZ52))), "El valor de compensaciones extraordinarias debe ser un número válido. ", "")
)</f>
        <v/>
      </c>
      <c r="HF52" s="46">
        <f>IF($DS52,
IF( AND(CA52&lt;&gt;"", ISERR(_xlfn.NUMBERVALUE(CA52))), "El valor de comisiones debe ser un número válido. ", "")
)</f>
        <v/>
      </c>
      <c r="HG52" s="46">
        <f>IF($DS52,
IF( AND(CB52&lt;&gt;"", ISERR(_xlfn.NUMBERVALUE(CB52))), "El valor de ausencia por huega debe ser un número válido. ", "")
)</f>
        <v/>
      </c>
      <c r="HH52" s="46">
        <f>IF($DS52,
IF( AND(CC52&lt;&gt;"", ISERR(_xlfn.NUMBERVALUE(CC52))), "El valor de anticipos debe ser un número válido. ", "")
)</f>
        <v/>
      </c>
      <c r="HI52" s="46">
        <f>IF($DS52,
IF( AND(CD52&lt;&gt;"", ISERR(_xlfn.NUMBERVALUE(CD52))), "El valor de pagos a terceros debe ser un número válido. ", "")
)</f>
        <v/>
      </c>
      <c r="HJ52" s="46">
        <f>IF($DS52,
IF( AND(CE52&lt;&gt;"", ISERR(_xlfn.NUMBERVALUE(CE52))), "El valor de dotación debe ser un número válido. ", "")
)</f>
        <v/>
      </c>
      <c r="HK52" s="46">
        <f>IF($DS52,
IF( AND(CF52&lt;&gt;"", ISERR(_xlfn.NUMBERVALUE(CF52))), "El valor de apoyo sostenibilidad debe ser un número válido. ", "")
)</f>
        <v/>
      </c>
      <c r="HL52" s="46">
        <f>IF($DS52,
IF( AND(CG52&lt;&gt;"", ISERR(_xlfn.NUMBERVALUE(CG52))), "El valor de teletrabajo debe ser un número válido. ", "")
)</f>
        <v/>
      </c>
      <c r="HM52" s="46">
        <f>IF($DS52,
IF( AND(CH52&lt;&gt;"", ISERR(_xlfn.NUMBERVALUE(CH52))), "El valor de bonificación de retiro debe ser un número válido. ", "")
)</f>
        <v/>
      </c>
      <c r="HN52" s="46">
        <f>IF($DS52,
IF( AND(CI52&lt;&gt;"", ISERR(_xlfn.NUMBERVALUE(CI52))), "El valor de indemnización de retiro debe ser un número válido. ", "")
)</f>
        <v/>
      </c>
      <c r="HO52" s="46">
        <f>IF($DS52,
IF( AND(CJ52&lt;&gt;"", ISERR(_xlfn.NUMBERVALUE(CJ52))), "El valor de reintegros debe ser un número válido. ", "")
)</f>
        <v/>
      </c>
      <c r="HP52" s="46">
        <f>CONCATENATE(CK52,CL52,CM52)&lt;&gt;""</f>
        <v/>
      </c>
      <c r="HQ52" s="46">
        <f>IF(AND($DS52,HP52),
IF(CK52="","Debes escribir la descripción de otro concepto no categorizado. ",""),
""
)</f>
        <v/>
      </c>
      <c r="HR52" s="46">
        <f>IF(AND($DS52,HP52),
IF(CONCATENATE(CL52,CM52)="","Debes escribir al menos un valor de concepto no categorizado (salarial o no salarial). ",
IF(ISERR(_xlfn.NUMBERVALUE(CL52)),"El valor salarial concepto no categorizado debe ser un número válido. ","")
),
""
)</f>
        <v/>
      </c>
      <c r="HS52" s="46">
        <f>IF(AND($DS52,HP52),
IF(CONCATENATE(CL52,CM52)="","Debes escribir al menos un valor de concepto no categorizado (salarial o no salarial). ",
IF(ISERR(_xlfn.NUMBERVALUE(CM52)),"El valor NO salarial concepto no categorizado debe ser un número válido. ","")
),
""
)</f>
        <v/>
      </c>
      <c r="HT52" s="46">
        <f>IF($DS52,
IF(CN52="","Debes escribir el porcentaje del aporte a salud. ",
IF( ISERR(_xlfn.NUMBERVALUE(CN52)), "El valor del porcentaje del aporte a salud debe ser un número válido. ", "")
)
)</f>
        <v/>
      </c>
      <c r="HU52" s="46">
        <f>IF($DS52,
IF(CO52="","Debes escribir el valor del aporte a salud. ",
IF( ISERR(_xlfn.NUMBERVALUE(CO52)), "El valor del aporte a salud debe ser un número válido. ", "")
)
)</f>
        <v/>
      </c>
      <c r="HV52" s="46">
        <f>IF($DS52,
IF( AND(CP52&lt;&gt;"", ISERR(_xlfn.NUMBERVALUE(CP52))), "El valor plan complementario debe ser un número válido. ", "")
)</f>
        <v/>
      </c>
      <c r="HW52" s="46">
        <f>IF($DS52,
IF(CQ52="","Debes escribir el porcentaje del aporte a pensión. ",
IF( ISERR(_xlfn.NUMBERVALUE(CQ52)), "El valor del porcentaje del aporte a pensión debe ser un número válido. ", "")
)
)</f>
        <v/>
      </c>
      <c r="HX52" s="46">
        <f>IF($DS52,
IF(CR52="","Debes escribir el valor del aporte a pensión. ",
IF( ISERR(_xlfn.NUMBERVALUE(CR52)), "El valor del aporte a salud debe ser un número válido. ", "")
)
)</f>
        <v/>
      </c>
      <c r="HY52" s="46">
        <f>IF($DS52,
IF( AND(CS52&lt;&gt;"", ISERR(_xlfn.NUMBERVALUE(CS52))), "El valor pensión voluntaria debe ser un número válido. ", "")
)</f>
        <v/>
      </c>
      <c r="HZ52" s="46">
        <f>CONCATENATE(CT52,CU52,CV52,CW52)&lt;&gt;""</f>
        <v/>
      </c>
      <c r="IA52" s="46">
        <f>IF(AND($DS52,HZ52),
IF(CT52="","Debes escribir el % del fondo de seguridad pensional. ",
IF( ISERR(_xlfn.NUMBERVALUE(CT52)), "El % del fondo de seguridad debe ser un número válido. ", "")
),
""
)</f>
        <v/>
      </c>
      <c r="IB52" s="46">
        <f>IF(AND($DS52,HZ52),
IF(CU52="","Debes escribir el valor del aporte al fondo de solidaridad pensional. ",
IF( ISERR(_xlfn.NUMBERVALUE(CU52)), "El valor del aporte al fondo de solidaridad pensional debe ser un número válido. ", "")
),
""
)</f>
        <v/>
      </c>
      <c r="IC52" s="46">
        <f>IF(AND($DS52,HZ52),
IF(CV52="","Debes escribir el % del fondo de subsistencia. ",
IF( ISERR(_xlfn.NUMBERVALUE(CV52)), "El % del fondo de subsistencia debe ser un número válido. ", "")
),
""
)</f>
        <v/>
      </c>
      <c r="ID52" s="46">
        <f>IF(AND($DS52,HZ52),
IF(CW52="","Debes escribir el valor del fondo de subsistencia. ",
IF( ISERR(_xlfn.NUMBERVALUE(CW52)), "El valor del fondo de subsistencia debe ser un número válido. ", "")
),
""
)</f>
        <v/>
      </c>
      <c r="IE52" s="46">
        <f>CONCATENATE(CX52,CY52)&lt;&gt;""</f>
        <v/>
      </c>
      <c r="IF52" s="46">
        <f>IF(AND($DS52,IE52),
IF(CX52="","Debes escribir el % de sindicato. ",
IF( ISERR(_xlfn.NUMBERVALUE(CX52)), "El % de sindicato debe ser un número válido. ", "")
),
""
)</f>
        <v/>
      </c>
      <c r="IG52" s="46">
        <f>IF(AND($DS52,IE52),
IF(CY52="","Debes escribir el valor del sindicato. ",
IF( ISERR(_xlfn.NUMBERVALUE(CY52)), "El valor del sindicato debe ser un número válido. ", "")
),
""
)</f>
        <v/>
      </c>
      <c r="IH52" s="46">
        <f>IF($DS52,
IF( AND(CZ52&lt;&gt;"", ISERR(_xlfn.NUMBERVALUE(CZ52))), "El valor de sanción pública debe ser un número válido. ", "")
)</f>
        <v/>
      </c>
      <c r="II52" s="46">
        <f>IF($DS52,
IF( AND(DA52&lt;&gt;"", ISERR(_xlfn.NUMBERVALUE(DA52))), "El valor de sanción privada debe ser un número válido. ", "")
)</f>
        <v/>
      </c>
      <c r="IJ52" s="46">
        <f>CONCATENATE(DB52,DC52)&lt;&gt;""</f>
        <v/>
      </c>
      <c r="IK52" s="46">
        <f>IF(AND($DS52,IJ52),
IF(DB52="","Debes escribir la descripción de libranza. ",""),
""
)</f>
        <v/>
      </c>
      <c r="IL52" s="46">
        <f>IF(AND($DS52,IJ52),
IF(DC52="","Debes escribir la cuota libranza. ",
IF(ISERR(_xlfn.NUMBERVALUE(DC52)),"El valor de la cuota libranza debe ser un número válido. ","")
),
""
)</f>
        <v/>
      </c>
      <c r="IM52" s="46">
        <f>IF($DS52,
IF( AND(DD52&lt;&gt;"", ISERR(_xlfn.NUMBERVALUE(DD52))), "El valor de pagos a terceros debe ser un número válido. ", "")
)</f>
        <v/>
      </c>
      <c r="IN52" s="46">
        <f>IF($DS52,
IF( AND(DE52&lt;&gt;"", ISERR(_xlfn.NUMBERVALUE(DE52))), "El valor de anticipos debe ser un número válido. ", "")
)</f>
        <v/>
      </c>
      <c r="IO52" s="46">
        <f>IF($DS52,
IF( AND(DF52&lt;&gt;"", ISERR(_xlfn.NUMBERVALUE(DF52))), "El valor de AFC debe ser un número válido. ", "")
)</f>
        <v/>
      </c>
      <c r="IP52" s="46">
        <f>IF($DS52,
IF( AND(DG52&lt;&gt;"", ISERR(_xlfn.NUMBERVALUE(DG52))), "El valor de rete-fuente debe ser un número válido. ", "")
)</f>
        <v/>
      </c>
      <c r="IQ52" s="46">
        <f>IF($DS52,
IF( AND(DH52&lt;&gt;"", ISERR(_xlfn.NUMBERVALUE(DH52))), "El valor de cooperativa de trabajo debe ser un número válido. ", "")
)</f>
        <v/>
      </c>
      <c r="IR52" s="46">
        <f>IF($DS52,
IF( AND(DI52&lt;&gt;"", ISERR(_xlfn.NUMBERVALUE(DI52))), "El valor de embargo fiscal debe ser un número válido. ", "")
)</f>
        <v/>
      </c>
      <c r="IS52" s="46">
        <f>IF($DS52,
IF( AND(DJ52&lt;&gt;"", ISERR(_xlfn.NUMBERVALUE(DJ52))), "El valor de educación debe ser un número válido. ", "")
)</f>
        <v/>
      </c>
      <c r="IT52" s="46">
        <f>IF($DS52,
IF( AND(DK52&lt;&gt;"", ISERR(_xlfn.NUMBERVALUE(DK52))), "El valor de reintegro debe ser un número válido. ", "")
)</f>
        <v/>
      </c>
      <c r="IU52" s="46">
        <f>IF($DS52,
IF( AND(DL52&lt;&gt;"", ISERR(_xlfn.NUMBERVALUE(DL52))), "El valor de deuda debe ser un número válido. ", "")
)</f>
        <v/>
      </c>
      <c r="IV52" s="46">
        <f>IF($DS52,
IF( AND(DM52&lt;&gt;"", ISERR(_xlfn.NUMBERVALUE(DM52))), "El valor de otras deducciones debe ser un número válido. ", "")
)</f>
        <v/>
      </c>
      <c r="IW52" s="46">
        <f>IF($DS52,
IF(DN52="","Debes escribir el valor de los devengos totales. ",
IF( ISERR(_xlfn.NUMBERVALUE(DN52)), "El valor de los devengos totales debe ser un número válido. ", "")
)
)</f>
        <v/>
      </c>
      <c r="IX52" s="46">
        <f>IF($DS52,
IF(DO52="","Debes escribir el valor de las deducciones totales. ",
IF( ISERR(_xlfn.NUMBERVALUE(DO52)), "El valor de las deducciones totales debe ser un número válido. ", "")
)
)</f>
        <v/>
      </c>
      <c r="IY52" s="46">
        <f>IF($DS52,
IF(DP52="","Debes escribir el valor del salario total. ",
IF( ISERR(_xlfn.NUMBERVALUE(DP52)), "El valor del salario total debe ser un número válido. ", "")
)
)</f>
        <v/>
      </c>
    </row>
    <row r="53">
      <c r="B53" s="48" t="n">
        <v>41</v>
      </c>
      <c r="C53" s="61">
        <f>IF(AND(DS53,DP53&lt;&gt;""),
IF(DQ53="","OK","Error"),
""
)</f>
        <v/>
      </c>
      <c r="D53" s="53" t="n"/>
      <c r="E53" s="52" t="n"/>
      <c r="F53" s="112" t="n"/>
      <c r="G53" s="52" t="n"/>
      <c r="H53" s="53" t="n"/>
      <c r="I53" s="52" t="n"/>
      <c r="J53" s="52" t="n"/>
      <c r="K53" s="53" t="n"/>
      <c r="L53" s="55" t="n"/>
      <c r="M53" s="108" t="n"/>
      <c r="N53" s="56" t="n"/>
      <c r="O53" s="52" t="n"/>
      <c r="P53" s="52" t="n"/>
      <c r="Q53" s="52" t="n"/>
      <c r="R53" s="52" t="n"/>
      <c r="S53" s="52" t="n"/>
      <c r="T53" s="53" t="n"/>
      <c r="U53" s="52" t="n"/>
      <c r="V53" s="52" t="n"/>
      <c r="W53" s="55" t="n"/>
      <c r="X53" s="55" t="n"/>
      <c r="Y53" s="52" t="n"/>
      <c r="Z53" s="55" t="n"/>
      <c r="AA53" s="52" t="n"/>
      <c r="AB53" s="53" t="n"/>
      <c r="AC53" s="53" t="n"/>
      <c r="AD53" s="53" t="n"/>
      <c r="AE53" s="177" t="n"/>
      <c r="AF53" s="113" t="n"/>
      <c r="AG53" s="177" t="n"/>
      <c r="AH53" s="178" t="n"/>
      <c r="AI53" s="178" t="n"/>
      <c r="AJ53" s="178" t="n"/>
      <c r="AK53" s="114" t="n"/>
      <c r="AL53" s="178" t="n"/>
      <c r="AM53" s="114" t="n"/>
      <c r="AN53" s="178" t="n"/>
      <c r="AO53" s="114" t="n"/>
      <c r="AP53" s="178" t="n"/>
      <c r="AQ53" s="114" t="n"/>
      <c r="AR53" s="178" t="n"/>
      <c r="AS53" s="114" t="n"/>
      <c r="AT53" s="178" t="n"/>
      <c r="AU53" s="114" t="n"/>
      <c r="AV53" s="178" t="n"/>
      <c r="AW53" s="114" t="n"/>
      <c r="AX53" s="178" t="n"/>
      <c r="AY53" s="114" t="n"/>
      <c r="AZ53" s="178" t="n"/>
      <c r="BA53" s="114" t="n"/>
      <c r="BB53" s="178" t="n"/>
      <c r="BC53" s="114" t="n"/>
      <c r="BD53" s="178" t="n"/>
      <c r="BE53" s="178" t="n"/>
      <c r="BF53" s="178" t="n"/>
      <c r="BG53" s="59" t="n"/>
      <c r="BH53" s="178" t="n"/>
      <c r="BI53" s="114" t="n"/>
      <c r="BJ53" s="53" t="n"/>
      <c r="BK53" s="178" t="n"/>
      <c r="BL53" s="114" t="n"/>
      <c r="BM53" s="178" t="n"/>
      <c r="BN53" s="114" t="n"/>
      <c r="BO53" s="178" t="n"/>
      <c r="BP53" s="178" t="n"/>
      <c r="BQ53" s="178" t="n"/>
      <c r="BR53" s="178" t="n"/>
      <c r="BS53" s="178" t="n"/>
      <c r="BT53" s="178" t="n"/>
      <c r="BU53" s="178" t="n"/>
      <c r="BV53" s="178" t="n"/>
      <c r="BW53" s="178" t="n"/>
      <c r="BX53" s="178" t="n"/>
      <c r="BY53" s="178" t="n"/>
      <c r="BZ53" s="178" t="n"/>
      <c r="CA53" s="178" t="n"/>
      <c r="CB53" s="178" t="n"/>
      <c r="CC53" s="178" t="n"/>
      <c r="CD53" s="178" t="n"/>
      <c r="CE53" s="178" t="n"/>
      <c r="CF53" s="178" t="n"/>
      <c r="CG53" s="178" t="n"/>
      <c r="CH53" s="178" t="n"/>
      <c r="CI53" s="178" t="n"/>
      <c r="CJ53" s="178" t="n"/>
      <c r="CK53" s="53" t="n"/>
      <c r="CL53" s="178" t="n"/>
      <c r="CM53" s="178" t="n"/>
      <c r="CN53" s="60" t="n"/>
      <c r="CO53" s="177" t="n"/>
      <c r="CP53" s="178" t="n"/>
      <c r="CQ53" s="60" t="n"/>
      <c r="CR53" s="177" t="n"/>
      <c r="CS53" s="178" t="n"/>
      <c r="CT53" s="59" t="n"/>
      <c r="CU53" s="178" t="n"/>
      <c r="CV53" s="59" t="n"/>
      <c r="CW53" s="178" t="n"/>
      <c r="CX53" s="59" t="n"/>
      <c r="CY53" s="178" t="n"/>
      <c r="CZ53" s="178" t="n"/>
      <c r="DA53" s="178" t="n"/>
      <c r="DB53" s="53" t="n"/>
      <c r="DC53" s="178" t="n"/>
      <c r="DD53" s="178" t="n"/>
      <c r="DE53" s="178" t="n"/>
      <c r="DF53" s="178" t="n"/>
      <c r="DG53" s="178" t="n"/>
      <c r="DH53" s="178" t="n"/>
      <c r="DI53" s="178" t="n"/>
      <c r="DJ53" s="178" t="n"/>
      <c r="DK53" s="178" t="n"/>
      <c r="DL53" s="178" t="n"/>
      <c r="DM53" s="178" t="n"/>
      <c r="DN53" s="177" t="n"/>
      <c r="DO53" s="177" t="n"/>
      <c r="DP53" s="177" t="n"/>
      <c r="DQ53" s="76">
        <f>IF(AND(DS53,DP53&lt;&gt;""),
CONCATENATE(DT53,DU53,DV53,DW53,DX53,DY53,DZ53,EA53,EB53,EC53,ED53,EE53,EF53,EG53,EH53,EI53,EJ53,EK53,EL53,EM53,EN53,EO53,EP53,EQ53,ES53,ET53,EU53,EV53,EW53,EX53,EY53,EZ53,FA53,FC53,FD53,FF53,FG53,FI53,FJ53,FL53,FM53,FO53,FP53,FR53,FS53,FU53,FV53,FX53,FY53,GA53,GB53,GD53,GE53,GF53,GH53,GI53,GJ53,GL53,GM53,GN53,GP53,GQ53,GS53,GT53,GU53,GV53,GW53,GX53,GY53,GZ53,HA53,HB53,HC53,HD53,HE53,HF53,HG53,HH53,HI53,HJ53,HK53,HL53,HM53,HN53,HO53,HQ53,HR53,HS53,HT53,HU53,HV53,HW53,HX53,HY53,IA53,IB53,IC53,ID53,IF53,IG53,IH53,II53,IK53,IL53,IM53,IN53,IO53,IP53,IQ53,IR53,IS53,IT53,IU53,IV53,IW53,IX53,IY53,IZ53),
""
)</f>
        <v/>
      </c>
      <c r="DR53" s="53" t="n"/>
      <c r="DS53" s="46">
        <f>CONCATENATE(D53,$E53,$F53,$G53,H53,$I53,$J53,K53,$L53,$M53,N53,$O53,$P53,$Q53,$R53,$S53,T53,$U53,$V53,$W53,$X53,$Y53,$Z53,$AA53,AB53,AC53,AD53,$AE53,$AF53,$AG53,AH53,AI53,AJ53,AK53,AL53,AM53,AN53,AO53,AP53,AQ53,AR53,AS53,AT53,AU53,AV53,AW53,AX53,AY53,AZ53,BA53,BB53,BC53,BD53,BE53,BF53,BG53,BH53,BI53,BJ53,BK53,BL53,BM53,BN53,BO53,BP53,BQ53,BR53,BS53,BT53,BU53,BV53,BW53,BX53,BY53,BZ53,CA53,CB53,CC53,CD53,CE53,CF53,CG53,CH53,CI53,CJ53,CK53,CL53,CM53,$CN53,$CO53,CP53,$CQ53,$CR53,CS53,CT53,CU53,CV53,CW53,CX53,CY53,CZ53,DA53,DB53,DC53,DD53,DE53,DF53,DG53,DH53,DI53,DJ53,DK53,DL53,DM53,$DN53,$DO53,$DP53,DR53)&lt;&gt;""</f>
        <v/>
      </c>
      <c r="DT53" s="46">
        <f>IF(AND($DS53,$E$4&lt;&gt;""),
IF(LEFT($E$4,2) = "1.",
IF(D53&lt;&gt;"","El CUNE sólo se envía en operaciones de novedad o ajuste. ",""),
IF(D53="","Debes escribir un CUNE válido para realizar operaciones de novedad o ajuste. ","")),
""
)</f>
        <v/>
      </c>
      <c r="DU53" s="46">
        <f>IF($DS53,
IF(E53="","Debes seleccionar el tipo de documento del empleado. ",
IF(_xlfn.IFNA(VLOOKUP(E53,TIPO_DE_DOCUMENTO,1,FALSE),-1)=-1,"El tipo de documento no es válido (por favor seleccionarlo de la lista). ","")
)
)</f>
        <v/>
      </c>
      <c r="DV53" s="46">
        <f>IF($DS53,
IF(F53="","Debes escribir el número de documento del empleado. ","")
)</f>
        <v/>
      </c>
      <c r="DW53" s="46">
        <f>IF($DS53,
IF(G53="","Debes escribir el primer nombre del empleado. ","")
)</f>
        <v/>
      </c>
      <c r="DY53" s="46">
        <f>IF($DS53,
IF(I53="","Debes escribir el primer apellido del empleado. ","")
)</f>
        <v/>
      </c>
      <c r="DZ53" s="46">
        <f>IF($DS53,
IF(J53="","Debes escribir el segundo apellido del empleado. ","")
)</f>
        <v/>
      </c>
      <c r="EB53" s="46">
        <f>IF($DS53,
IF(L53="","Debes escribir la fecha de ingreso del empleado. ",
IF(ISERR(DATE(YEAR(L53),MONTH(L53),DAY(L53))), "El valor ingresado en fecha de ingreso no tiene un formato válido. ","")
)
)</f>
        <v/>
      </c>
      <c r="EC53" s="46">
        <f>IF($DS53,
IF(M53="","Debes escribir el tiempo laborado. ",
IF( IFERROR(INT(M53),1.1) &lt;&gt; IFERROR(_xlfn.NUMBERVALUE(M53),1), "El valor de los días trabajados debe ser un número entero. ", "")
)
)</f>
        <v/>
      </c>
      <c r="ED53" s="46">
        <f>IF($DS53,
IF( AND(N53&lt;&gt;"", ISERR(DATE(YEAR(N53),MONTH(N53),DAY(N53))) ), "El valor ingresado en fecha de ingreso no tiene un formato válido. ",
IF( AND(N53&lt;&gt;"", $E$6&lt;&gt;"", DATE(YEAR(N53), MONTH(N53), 1) &lt;&gt; IFERROR(DATE(MID($E$6, 1, 4), MID($E$6, 6, 2),1), "1/1/1900") ), "La fecha de retiro debe estar dentro del período liquidado. ", "")
)
)</f>
        <v/>
      </c>
      <c r="EE53" s="46">
        <f>IF($DS53,
IF(O53="","Debes seleccionar el tipo de trabajador. ",
IF(_xlfn.IFNA(VLOOKUP(O53,TIPO_DE_TRABAJADOR,1,FALSE),-1)=-1,"El tipo de trabajador no es válido (por favor seleccionarlo de la lista). ","")
)
)</f>
        <v/>
      </c>
      <c r="EF53" s="46">
        <f>IF($DS53,
IF(P53="","Debes seleccionar si es un trabajador dependiente pensionado por vejez. ",
IF(_xlfn.IFNA(VLOOKUP(P53,SUBTIPO_DE_TRABAJADOR,1,FALSE),-1)=-1,"El tipo de trabajador dependiente pensionado por vejez no es válido (por favor seleccionarlo de la lista). ","")
)
)</f>
        <v/>
      </c>
      <c r="EG53" s="46">
        <f>IF($DS53,
IF(Q53="","Debes seleccionar el tipo de contrato del trabajador. ",
IF(_xlfn.IFNA(VLOOKUP(Q53,TIPO_DE_CONTRATO,1,FALSE),-1)=-1,"El tipo de contrato del trabajador no es válido (por favor seleccionarlo de la lista). ","")
)
)</f>
        <v/>
      </c>
      <c r="EH53" s="46">
        <f>IF($DS53,
IF(R53="","Debes seleccionar si es un salario integral. ",
IF(_xlfn.IFNA(VLOOKUP(R53,SI_NO,1,FALSE),-1)=-1,"Valor no válido para salario integral (por favor seleccionarlo de la lista). ","")
)
)</f>
        <v/>
      </c>
      <c r="EI53" s="46">
        <f>IF($DS53,
IF(S53="","Debes seleccionar si el trabajador realiza actividades de riesgo. ",
IF(_xlfn.IFNA(VLOOKUP(S53,SI_NO,1,FALSE),-1)=-1,"Valor no válido para actividad de alto riesgo (por favor seleccionarlo de la lista). ","")
)
)</f>
        <v/>
      </c>
      <c r="EK53" s="46">
        <f>IF($DS53,
IF(U53="","Debes escribir el código del municipio de residencia del trabajador. ",
IF(_xlfn.IFNA(VLOOKUP(U53,MUNICIPIO,1,FALSE),-1)=-1,"El municipio de residencia del trabajador es inválido (por favor seleccionarlo de la lista). ","")
)
)</f>
        <v/>
      </c>
      <c r="EL53" s="46">
        <f>IF($DS53,
IF(V53="","Debes escribir el la dirección de residendia del trabajador. ","")
)</f>
        <v/>
      </c>
      <c r="EM53" s="46">
        <f>IF($DS53,
IF(W53="","Debes escribir la fecha de inicio de la liquidación. ",
IF(ISERR(DATE(YEAR(W53),MONTH(W53),DAY(W53))),"El valor ingresado en fecha de inicio de liquidación no tiene un formato válido. ",
IF( AND($E$6&lt;&gt;"", DATE(YEAR(W53), MONTH(W53), 1) &lt;&gt; IFERROR(DATE(MID($E$6, 1, 4), MID($E$6, 6, 2),1), "1/1/1900") ), "La fecha de inicio de la liquidación debe estar dentro del período liquidado. ", "")
)
)
)</f>
        <v/>
      </c>
      <c r="EN53" s="46">
        <f>IF($DS53,
IF(X53="","Debes escribir la fecha de fin de la liquidación. ",
IF(ISERR(DATE(YEAR(X53),MONTH(X53),DAY(X53))),"El valor ingresado en fecha de fin de liquidación no tiene un formato válido. ",
IF( AND($E$6&lt;&gt;"", DATE(YEAR(X53), MONTH(X53), 1) &lt;&gt; IFERROR(DATE(MID($E$6, 1, 4), MID($E$6, 6, 2),1), "1/1/1900") ), "La fecha de fin de la liquidación debe estar dentro del período liquidado. ", "")
)
)
)</f>
        <v/>
      </c>
      <c r="EO53" s="46">
        <f>IF($DS53,
IF(Y53="","Debes escribir la frecuencia de pago del trabajador. ",
IF(_xlfn.IFNA(VLOOKUP(Y53,PERÍODO_DE_NÓMINA,1,FALSE),-1)=-1,"La frecuencia de pago es inválida (por favor seleccionarlo de la lista). ","")
)
)</f>
        <v/>
      </c>
      <c r="EP53" s="46">
        <f>IF($DS53,
IF(Z53="","Debes escribir la fecha de pago. ",
IF(ISERR(DATE(YEAR(Z53),MONTH(Z53),DAY(Z53))), "El valor ingresado en fecha de pago no tiene un formato válido. ","")
)
)</f>
        <v/>
      </c>
      <c r="EQ53" s="46">
        <f>IF($DS53,
IF(AA53="","Debes escribir el medio de pago. ",
IF(_xlfn.IFNA(VLOOKUP(AA53,MEDIOS_DE_PAGO,1,FALSE),-1)=-1,"El medio de pago es inválido (por favor seleccionarlo de la lista). ","")
)
)</f>
        <v/>
      </c>
      <c r="ER53" s="46">
        <f>OR(AA53='Tablas '!$T$4,AA53='Tablas '!$T$7,AA53='Tablas '!$T$8,AA53='Tablas '!$T$11)</f>
        <v/>
      </c>
      <c r="ES53" s="46">
        <f>IF(AND($DS53,ER53),
IF(AB53="","Debes escribir la entidad bancaria. ",""),
""
)</f>
        <v/>
      </c>
      <c r="ET53" s="46">
        <f>IF(AND($DS53,ER53),
IF(AC53="","Debes escribir el tipo de cuenta bancaria. ",
IF(_xlfn.IFNA(VLOOKUP(AC53,TIPO_DE_CUENTA,1,FALSE),-1)=-1,"El tipo de cuenta bancaria es inválida (por favor seleccionarlo de la lista). ","")
),
""
)</f>
        <v/>
      </c>
      <c r="EU53" s="46">
        <f>IF(AND($DS53,ER53),
IF(AD53="","Debes escribir el número de cuenta bancaria. ",""),
""
)</f>
        <v/>
      </c>
      <c r="EV53" s="46">
        <f>IF($DS53,
IF(AE53="","Debes escribir el valor del sueldo básico. ",
IF( ISERR(_xlfn.NUMBERVALUE(AE53)), "El valor del sueldo básico debe ser un número válido. ", "")
)
)</f>
        <v/>
      </c>
      <c r="EW53" s="46">
        <f>IF($DS53,
IF(AF53="","Debes escribir el número de días trabajados. ",
IF( IFERROR(INT(AF53),1.1) &lt;&gt; IFERROR(_xlfn.NUMBERVALUE(AF53),1), "La cantidad de días trabajados debe ser un número entero. ", "")
)
)</f>
        <v/>
      </c>
      <c r="EX53" s="46">
        <f>IF($DS53,
IF(AG53="","Debes escribir el valor del sueldo trabajado. ",
IF( ISERR(_xlfn.NUMBERVALUE(AG53)), "El valor del sueldo trabajado debe ser un número válido. ", "")
)
)</f>
        <v/>
      </c>
      <c r="EY53" s="46">
        <f>IF($DS53,
IF( AND(AH53&lt;&gt;"", ISERR(_xlfn.NUMBERVALUE(AH53))), "El valor del auxilio de transporte debe ser un número válido. ", "")
)</f>
        <v/>
      </c>
      <c r="EZ53" s="46">
        <f>IF($DS53,
IF( AND(AI53&lt;&gt;"", ISERR(_xlfn.NUMBERVALUE(AI53))), "El valor de viáticos salariales debe ser un número válido. ", "")
)</f>
        <v/>
      </c>
      <c r="FA53" s="46">
        <f>IF($DS53,
IF( AND(AJ53&lt;&gt;"", ISERR(_xlfn.NUMBERVALUE(AJ53))), "El valor de viáticos NO salariales debe ser un número válido. ", "")
)</f>
        <v/>
      </c>
      <c r="FB53" s="46">
        <f>CONCATENATE(AK53,AL53)&lt;&gt;""</f>
        <v/>
      </c>
      <c r="FC53" s="46">
        <f>IF(AND($DS53,FB53),
IF(AK53="","Debes escribir el número de horas extras diurnas. ",
IF( IFERROR(INT(AK53),1.1) &lt;&gt; IFERROR(_xlfn.NUMBERVALUE(AK53),1), "La cantidad de horas extras diurnas debe ser un número entero. ", "")
),
""
)</f>
        <v/>
      </c>
      <c r="FD53" s="46">
        <f>IF(AND($DS53,FB53),
IF(AL53="","Debes escribir el valor de las horas extras diurnas. ",
IF( ISERR(_xlfn.NUMBERVALUE(AL53)), "El valor de las horas extras duirnas debe ser un número válido. ", "")
),
""
)</f>
        <v/>
      </c>
      <c r="FE53" s="46">
        <f>CONCATENATE(AM53,AN53)&lt;&gt;""</f>
        <v/>
      </c>
      <c r="FF53" s="46">
        <f>IF(AND($DS53,FE53),
IF(AM53="","Debes escribir el número de horas extras nocturnas. ",
IF( IFERROR(INT(AM53),1.1) &lt;&gt; IFERROR(_xlfn.NUMBERVALUE(AM53),1), "La cantidad de horas extras nocturnas debe ser un número entero. ", "")
),
""
)</f>
        <v/>
      </c>
      <c r="FG53" s="46">
        <f>IF(AND($DS53,FE53),
IF(AN53="","Debes escribir el valor de las horas extras nocturnas. ",
IF( ISERR(_xlfn.NUMBERVALUE(AN53)), "El valor de las horas extras nocturnas debe ser un número válido. ", "")
),
""
)</f>
        <v/>
      </c>
      <c r="FH53" s="46">
        <f>CONCATENATE(AO53,AP53)&lt;&gt;""</f>
        <v/>
      </c>
      <c r="FI53" s="46">
        <f>IF(AND($DS53,FH53),
IF(AO53="","Debes escribir el número de horas extras diurnas dominicales y festivas. ",
IF( IFERROR(INT(AO53),1.1) &lt;&gt; IFERROR(_xlfn.NUMBERVALUE(AO53),1), "La cantidad de horas extras diurnas dominicales y festivas debe ser un número entero. ", "")
),
""
)</f>
        <v/>
      </c>
      <c r="FJ53" s="46">
        <f>IF(AND($DS53,FH53),
IF(AP53="","Debes escribir el valor de las horas extras diurnas dominicales y festivas. ",
IF( ISERR(_xlfn.NUMBERVALUE(AP53)), "El valor de las horas extras diurnas dominicales y festivas debe ser un número válido. ", "")
),
""
)</f>
        <v/>
      </c>
      <c r="FK53" s="46">
        <f>CONCATENATE(AQ53,AR53)&lt;&gt;""</f>
        <v/>
      </c>
      <c r="FL53" s="46">
        <f>IF(AND($DS53,FK53),
IF(AQ53="","Debes escribir el número de horas extras nocturnas dominicales y festivas. ",
IF( IFERROR(INT(AQ53),1.1) &lt;&gt; IFERROR(_xlfn.NUMBERVALUE(AQ53),1), "La cantidad de horas extras nocturnas dominicales y festivas debe ser un número entero. ", "")
),
""
)</f>
        <v/>
      </c>
      <c r="FM53" s="46">
        <f>IF(AND($DS53,FK53),
IF(AR53="","Debes escribir el valor de las horas extras nocturnas dominicales y festivas. ",
IF( ISERR(_xlfn.NUMBERVALUE(AR53)), "El valor de las horas extras nocturnas dominicales y festivas debe ser un número válido. ", "")
),
""
)</f>
        <v/>
      </c>
      <c r="FN53" s="46">
        <f>CONCATENATE(AS53,AT53)&lt;&gt;""</f>
        <v/>
      </c>
      <c r="FO53" s="46">
        <f>IF(AND($DS53,FN53),
IF(AS53="","Debes escribir el número de horas recargo nocturno. ",
IF( IFERROR(INT(AS53),1.1) &lt;&gt; IFERROR(_xlfn.NUMBERVALUE(AS53),1), "La cantidad de horas recargo nocturno debe ser un número entero. ", "")
),
""
)</f>
        <v/>
      </c>
      <c r="FP53" s="46">
        <f>IF(AND($DS53,FN53),
IF(AT53="","Debes escribir el valor de las horas recargo nocturno. ",
IF( ISERR(_xlfn.NUMBERVALUE(AT53)), "El valor de las horas recargo nocturno debe ser un número válido. ", "")
),
""
)</f>
        <v/>
      </c>
      <c r="FQ53" s="46">
        <f>CONCATENATE(AU53,AV53)&lt;&gt;""</f>
        <v/>
      </c>
      <c r="FR53" s="46">
        <f>IF(AND($DS53,FQ53),
IF(AU53="","Debes escribir el número de horas recargo diurno dominical y festivo. ",
IF( IFERROR(INT(AU53),1.1) &lt;&gt; IFERROR(_xlfn.NUMBERVALUE(AU53),1), "La cantidad de horas recargo diurno dominical y festivo debe ser un número entero. ", "")
),
""
)</f>
        <v/>
      </c>
      <c r="FS53" s="46">
        <f>IF(AND($DS53,FQ53),
IF(AV53="","Debes escribir el valor de las horas recargo diurno dominical y festivo. ",
IF( ISERR(_xlfn.NUMBERVALUE(AV53)), "El valor de las horas recargo diurno dominical y festivo debe ser un número válido. ", "")
),
""
)</f>
        <v/>
      </c>
      <c r="FT53" s="46">
        <f>CONCATENATE(AW53,AX53)&lt;&gt;""</f>
        <v/>
      </c>
      <c r="FU53" s="46">
        <f>IF(AND($DS53,FT53),
IF(AW53="","Debes escribir el número de horas recargo nocturno dominical y festivo. ",
IF( IFERROR(INT(AW53),1.1) &lt;&gt; IFERROR(_xlfn.NUMBERVALUE(AW53),1), "La cantidad de horas recargo nocturno dominical y festivo debe ser un número entero. ", "")
),
""
)</f>
        <v/>
      </c>
      <c r="FV53" s="46">
        <f>IF(AND($DS53,FT53),
IF(AX53="","Debes escribir el valor de las horas recargo nocturno dominical y festivo. ",
IF( ISERR(_xlfn.NUMBERVALUE(AX53)), "El valor de las horas recargo nocturno dominical y festivo debe ser un número válido. ", "")
),
""
)</f>
        <v/>
      </c>
      <c r="FW53" s="46">
        <f>CONCATENATE(AY53,AZ53)&lt;&gt;""</f>
        <v/>
      </c>
      <c r="FX53" s="46">
        <f>IF(AND($DS53,FW53),
IF(AY53="","Debes escribir el número de días de vacaciones comunes. ",
IF( IFERROR(INT(AY53),1.1) &lt;&gt; IFERROR(_xlfn.NUMBERVALUE(AY53),1), "La cantidad de días de vacaciones comunes debe ser un número entero. ", "")
),
""
)</f>
        <v/>
      </c>
      <c r="FY53" s="46">
        <f>IF(AND($DS53,FW53),
IF(AZ53="","Debes escribir el valor de las vacaciones comunes. ",
IF( ISERR(_xlfn.NUMBERVALUE(AZ53)), "El valor de las vacaciones comunes debe ser un número válido. ", "")
),
""
)</f>
        <v/>
      </c>
      <c r="FZ53" s="46">
        <f>CONCATENATE(BA53,BB53)&lt;&gt;""</f>
        <v/>
      </c>
      <c r="GA53" s="46">
        <f>IF(AND($DS53,FZ53),
IF(BA53="","Debes escribir el número de días de vacaciones compensadas. ",
IF( IFERROR(INT(BA53),1.1) &lt;&gt; IFERROR(_xlfn.NUMBERVALUE(BA53),1), "La cantidad de días de vacaciones compensadas debe ser un número entero. ", "")
),
""
)</f>
        <v/>
      </c>
      <c r="GB53" s="46">
        <f>IF(AND($DS53,FZ53),
IF(BB53="","Debes escribir el valor de las vacaciones compensadas. ",
IF( ISERR(_xlfn.NUMBERVALUE(BB53)), "El valor de las vacaciones compensadas debe ser un número válido. ", "")
),
""
)</f>
        <v/>
      </c>
      <c r="GC53" s="46">
        <f>CONCATENATE(BC53,BD53)&lt;&gt;""</f>
        <v/>
      </c>
      <c r="GD53" s="46">
        <f>IF(AND($DS53,GC53),
IF(BC53="","Debes escribir el número de días de prima salarial. ",
IF( IFERROR(INT(BC53),1.1) &lt;&gt; IFERROR(_xlfn.NUMBERVALUE(BC53),1), "La cantidad de días de prima salarial debe ser un número entero. ", "")
),
""
)</f>
        <v/>
      </c>
      <c r="GE53" s="46">
        <f>IF(AND($DS53,GC53),
IF(BD53="","Debes escribir el valor de los días de prima salarial. ",
IF( ISERR(_xlfn.NUMBERVALUE(BD53)), "El valor de los días de prima salarial debe ser un número válido. ", "")
),
""
)</f>
        <v/>
      </c>
      <c r="GF53" s="46">
        <f>IF($DS53,
IF( AND(BE53&lt;&gt;"", ISERR(_xlfn.NUMBERVALUE(BE53))), "El valor de la prima NO saliarial debe ser un número válido. ", "")
)</f>
        <v/>
      </c>
      <c r="GG53" s="46">
        <f>CONCATENATE(BF53,BG53,BH53)&lt;&gt;""</f>
        <v/>
      </c>
      <c r="GH53" s="46">
        <f>IF(AND($DS53,GG53),
IF(BF53="","Debes escribir el valor de las cesantías. ",
IF( ISERR(_xlfn.NUMBERVALUE(BF53)), "El valor de las cesantías debe ser un número válido. ", "")
),
""
)</f>
        <v/>
      </c>
      <c r="GI53" s="46">
        <f>IF(AND($DS53,GG53),
IF(BG53="","Debes escribir el % de cesantías. ",
IF( ISERR(_xlfn.NUMBERVALUE(BG53)), "El % de cesantías debe ser un número válido. ", "")
),
""
)</f>
        <v/>
      </c>
      <c r="GJ53" s="46">
        <f>IF(AND($DS53,GG53),
IF(BH53="","Debes escribir el valor de intereses de cesantías. ",
IF( ISERR(_xlfn.NUMBERVALUE(BH53)), "El valor de intereses de cesantías debe ser un número válido. ", "")
),
""
)</f>
        <v/>
      </c>
      <c r="GK53" s="46">
        <f>CONCATENATE(BI53,BJ53,BK53)&lt;&gt;""</f>
        <v/>
      </c>
      <c r="GL53" s="46">
        <f>IF(AND($DS53,GK53),
IF(BI53="","Debes escribir el número de días de incapacidad. ",
IF( IFERROR(INT(BI53),1.1) &lt;&gt; IFERROR(_xlfn.NUMBERVALUE(BI53),1), "La cantidad de días de incapacidad debe ser un número entero. ", "")
),
""
)</f>
        <v/>
      </c>
      <c r="GM53" s="46">
        <f>IF(AND($DS53,GK53),
IF(BJ53="","Debes escribir el tipo de incapacidad. ",
IF(_xlfn.IFNA(VLOOKUP(BJ53,TIPO_DE_INCAPACIDAD,1,FALSE),-1)=-1,"El tipo de incapacidad es inválida (por favor seleccionarlo de la lista). ","")
),
""
)</f>
        <v/>
      </c>
      <c r="GN53" s="46">
        <f>IF(AND($DS53,GK53),
IF(BK53="","Debes escribir el valor de la incapacidad. ",
IF( ISERR(_xlfn.NUMBERVALUE(BK53)), "El valor de la incapacidad debe ser un número válido. ", "")
),
""
)</f>
        <v/>
      </c>
      <c r="GO53" s="46">
        <f>CONCATENATE(BL53,BM53)&lt;&gt;""</f>
        <v/>
      </c>
      <c r="GP53" s="46">
        <f>IF(AND($DS53,GO53),
IF(BL53="","Debes escribir el número de días de licencia de maternidad o paternidad. ",
IF( IFERROR(INT(BL53),1.1) &lt;&gt; IFERROR(_xlfn.NUMBERVALUE(BL53),1), "La cantidad de días de licencia de maternidad o paternidad debe ser un número entero. ", "")
),
""
)</f>
        <v/>
      </c>
      <c r="GQ53" s="46">
        <f>IF(AND($DS53,GO53),
IF(BM53="","Debes escribir el valor de la licencia de maternidad o paternidad. ",
IF( ISERR(_xlfn.NUMBERVALUE(BM53)), "El valor de la licencia de maternidad o paternidad debe ser un número válido. ", "")
),
""
)</f>
        <v/>
      </c>
      <c r="GR53" s="46">
        <f>CONCATENATE(BN53,BO53)&lt;&gt;""</f>
        <v/>
      </c>
      <c r="GS53" s="46">
        <f>IF(AND($DS53,GR53),
IF(BN53="","Debes escribir el número de días de licencia remunerada. ",
IF( IFERROR(INT(BN53),1.1) &lt;&gt; IFERROR(_xlfn.NUMBERVALUE(BN53),1), "La cantidad de días de licencia remunerada debe ser un número entero. ", "")
),
""
)</f>
        <v/>
      </c>
      <c r="GT53" s="46">
        <f>IF(AND($DS53,GR53),
IF(BO53="","Debes escribir el valor de la licencia remunerada. ",
IF( ISERR(_xlfn.NUMBERVALUE(BO53)), "El valor de la licencia remunerada debe ser un número válido. ", "")
),
""
)</f>
        <v/>
      </c>
      <c r="GU53" s="46">
        <f>IF($DS53,
IF( AND(BP53&lt;&gt;"", ISERR(_xlfn.NUMBERVALUE(BP53))), "El valor de la licencia NO remunerada debe ser un número válido. ", "")
)</f>
        <v/>
      </c>
      <c r="GV53" s="46">
        <f>IF($DS53,
IF( AND(BQ53&lt;&gt;"", ISERR(_xlfn.NUMBERVALUE(BQ53))), "El valor de auxilios salariales debe ser un número válido. ", "")
)</f>
        <v/>
      </c>
      <c r="GW53" s="46">
        <f>IF($DS53,
IF( AND(BR53&lt;&gt;"", ISERR(_xlfn.NUMBERVALUE(BR53))), "El valor de auxilios NO salariales debe ser un número válido. ", "")
)</f>
        <v/>
      </c>
      <c r="GX53" s="46">
        <f>IF($DS53,
IF( AND(BS53&lt;&gt;"", ISERR(_xlfn.NUMBERVALUE(BS53))), "El valor de bonos salariales debe ser un número válido. ", "")
)</f>
        <v/>
      </c>
      <c r="GY53" s="46">
        <f>IF($DS53,
IF( AND(BT53&lt;&gt;"", ISERR(_xlfn.NUMBERVALUE(BT53))), "El valor de bonos NO salariales debe ser un número válido. ", "")
)</f>
        <v/>
      </c>
      <c r="GZ53" s="46">
        <f>IF($DS53,
IF( AND(BU53&lt;&gt;"", ISERR(_xlfn.NUMBERVALUE(BU53))), "El valor de bonos salariales de alimentación debe ser un número válido. ", "")
)</f>
        <v/>
      </c>
      <c r="HA53" s="46">
        <f>IF($DS53,
IF( AND(BV53&lt;&gt;"", ISERR(_xlfn.NUMBERVALUE(BV53))), "El valor de bonos NO salariales de alimentación debe ser un número válido. ", "")
)</f>
        <v/>
      </c>
      <c r="HB53" s="46">
        <f>IF($DS53,
IF( AND(BW53&lt;&gt;"", ISERR(_xlfn.NUMBERVALUE(BW53))), "El valor de bonificaciones salariales debe ser un número válido. ", "")
)</f>
        <v/>
      </c>
      <c r="HC53" s="46">
        <f>IF($DS53,
IF( AND(BX53&lt;&gt;"", ISERR(_xlfn.NUMBERVALUE(BX53))), "El valor de bonificaciones NO salariales debe ser un número válido. ", "")
)</f>
        <v/>
      </c>
      <c r="HD53" s="46">
        <f>IF($DS53,
IF( AND(BY53&lt;&gt;"", ISERR(_xlfn.NUMBERVALUE(BY53))), "El valor de compensaciones ordinarias debe ser un número válido. ", "")
)</f>
        <v/>
      </c>
      <c r="HE53" s="46">
        <f>IF($DS53,
IF( AND(BZ53&lt;&gt;"", ISERR(_xlfn.NUMBERVALUE(BZ53))), "El valor de compensaciones extraordinarias debe ser un número válido. ", "")
)</f>
        <v/>
      </c>
      <c r="HF53" s="46">
        <f>IF($DS53,
IF( AND(CA53&lt;&gt;"", ISERR(_xlfn.NUMBERVALUE(CA53))), "El valor de comisiones debe ser un número válido. ", "")
)</f>
        <v/>
      </c>
      <c r="HG53" s="46">
        <f>IF($DS53,
IF( AND(CB53&lt;&gt;"", ISERR(_xlfn.NUMBERVALUE(CB53))), "El valor de ausencia por huega debe ser un número válido. ", "")
)</f>
        <v/>
      </c>
      <c r="HH53" s="46">
        <f>IF($DS53,
IF( AND(CC53&lt;&gt;"", ISERR(_xlfn.NUMBERVALUE(CC53))), "El valor de anticipos debe ser un número válido. ", "")
)</f>
        <v/>
      </c>
      <c r="HI53" s="46">
        <f>IF($DS53,
IF( AND(CD53&lt;&gt;"", ISERR(_xlfn.NUMBERVALUE(CD53))), "El valor de pagos a terceros debe ser un número válido. ", "")
)</f>
        <v/>
      </c>
      <c r="HJ53" s="46">
        <f>IF($DS53,
IF( AND(CE53&lt;&gt;"", ISERR(_xlfn.NUMBERVALUE(CE53))), "El valor de dotación debe ser un número válido. ", "")
)</f>
        <v/>
      </c>
      <c r="HK53" s="46">
        <f>IF($DS53,
IF( AND(CF53&lt;&gt;"", ISERR(_xlfn.NUMBERVALUE(CF53))), "El valor de apoyo sostenibilidad debe ser un número válido. ", "")
)</f>
        <v/>
      </c>
      <c r="HL53" s="46">
        <f>IF($DS53,
IF( AND(CG53&lt;&gt;"", ISERR(_xlfn.NUMBERVALUE(CG53))), "El valor de teletrabajo debe ser un número válido. ", "")
)</f>
        <v/>
      </c>
      <c r="HM53" s="46">
        <f>IF($DS53,
IF( AND(CH53&lt;&gt;"", ISERR(_xlfn.NUMBERVALUE(CH53))), "El valor de bonificación de retiro debe ser un número válido. ", "")
)</f>
        <v/>
      </c>
      <c r="HN53" s="46">
        <f>IF($DS53,
IF( AND(CI53&lt;&gt;"", ISERR(_xlfn.NUMBERVALUE(CI53))), "El valor de indemnización de retiro debe ser un número válido. ", "")
)</f>
        <v/>
      </c>
      <c r="HO53" s="46">
        <f>IF($DS53,
IF( AND(CJ53&lt;&gt;"", ISERR(_xlfn.NUMBERVALUE(CJ53))), "El valor de reintegros debe ser un número válido. ", "")
)</f>
        <v/>
      </c>
      <c r="HP53" s="46">
        <f>CONCATENATE(CK53,CL53,CM53)&lt;&gt;""</f>
        <v/>
      </c>
      <c r="HQ53" s="46">
        <f>IF(AND($DS53,HP53),
IF(CK53="","Debes escribir la descripción de otro concepto no categorizado. ",""),
""
)</f>
        <v/>
      </c>
      <c r="HR53" s="46">
        <f>IF(AND($DS53,HP53),
IF(CONCATENATE(CL53,CM53)="","Debes escribir al menos un valor de concepto no categorizado (salarial o no salarial). ",
IF(ISERR(_xlfn.NUMBERVALUE(CL53)),"El valor salarial concepto no categorizado debe ser un número válido. ","")
),
""
)</f>
        <v/>
      </c>
      <c r="HS53" s="46">
        <f>IF(AND($DS53,HP53),
IF(CONCATENATE(CL53,CM53)="","Debes escribir al menos un valor de concepto no categorizado (salarial o no salarial). ",
IF(ISERR(_xlfn.NUMBERVALUE(CM53)),"El valor NO salarial concepto no categorizado debe ser un número válido. ","")
),
""
)</f>
        <v/>
      </c>
      <c r="HT53" s="46">
        <f>IF($DS53,
IF(CN53="","Debes escribir el porcentaje del aporte a salud. ",
IF( ISERR(_xlfn.NUMBERVALUE(CN53)), "El valor del porcentaje del aporte a salud debe ser un número válido. ", "")
)
)</f>
        <v/>
      </c>
      <c r="HU53" s="46">
        <f>IF($DS53,
IF(CO53="","Debes escribir el valor del aporte a salud. ",
IF( ISERR(_xlfn.NUMBERVALUE(CO53)), "El valor del aporte a salud debe ser un número válido. ", "")
)
)</f>
        <v/>
      </c>
      <c r="HV53" s="46">
        <f>IF($DS53,
IF( AND(CP53&lt;&gt;"", ISERR(_xlfn.NUMBERVALUE(CP53))), "El valor plan complementario debe ser un número válido. ", "")
)</f>
        <v/>
      </c>
      <c r="HW53" s="46">
        <f>IF($DS53,
IF(CQ53="","Debes escribir el porcentaje del aporte a pensión. ",
IF( ISERR(_xlfn.NUMBERVALUE(CQ53)), "El valor del porcentaje del aporte a pensión debe ser un número válido. ", "")
)
)</f>
        <v/>
      </c>
      <c r="HX53" s="46">
        <f>IF($DS53,
IF(CR53="","Debes escribir el valor del aporte a pensión. ",
IF( ISERR(_xlfn.NUMBERVALUE(CR53)), "El valor del aporte a salud debe ser un número válido. ", "")
)
)</f>
        <v/>
      </c>
      <c r="HY53" s="46">
        <f>IF($DS53,
IF( AND(CS53&lt;&gt;"", ISERR(_xlfn.NUMBERVALUE(CS53))), "El valor pensión voluntaria debe ser un número válido. ", "")
)</f>
        <v/>
      </c>
      <c r="HZ53" s="46">
        <f>CONCATENATE(CT53,CU53,CV53,CW53)&lt;&gt;""</f>
        <v/>
      </c>
      <c r="IA53" s="46">
        <f>IF(AND($DS53,HZ53),
IF(CT53="","Debes escribir el % del fondo de seguridad pensional. ",
IF( ISERR(_xlfn.NUMBERVALUE(CT53)), "El % del fondo de seguridad debe ser un número válido. ", "")
),
""
)</f>
        <v/>
      </c>
      <c r="IB53" s="46">
        <f>IF(AND($DS53,HZ53),
IF(CU53="","Debes escribir el valor del aporte al fondo de solidaridad pensional. ",
IF( ISERR(_xlfn.NUMBERVALUE(CU53)), "El valor del aporte al fondo de solidaridad pensional debe ser un número válido. ", "")
),
""
)</f>
        <v/>
      </c>
      <c r="IC53" s="46">
        <f>IF(AND($DS53,HZ53),
IF(CV53="","Debes escribir el % del fondo de subsistencia. ",
IF( ISERR(_xlfn.NUMBERVALUE(CV53)), "El % del fondo de subsistencia debe ser un número válido. ", "")
),
""
)</f>
        <v/>
      </c>
      <c r="ID53" s="46">
        <f>IF(AND($DS53,HZ53),
IF(CW53="","Debes escribir el valor del fondo de subsistencia. ",
IF( ISERR(_xlfn.NUMBERVALUE(CW53)), "El valor del fondo de subsistencia debe ser un número válido. ", "")
),
""
)</f>
        <v/>
      </c>
      <c r="IE53" s="46">
        <f>CONCATENATE(CX53,CY53)&lt;&gt;""</f>
        <v/>
      </c>
      <c r="IF53" s="46">
        <f>IF(AND($DS53,IE53),
IF(CX53="","Debes escribir el % de sindicato. ",
IF( ISERR(_xlfn.NUMBERVALUE(CX53)), "El % de sindicato debe ser un número válido. ", "")
),
""
)</f>
        <v/>
      </c>
      <c r="IG53" s="46">
        <f>IF(AND($DS53,IE53),
IF(CY53="","Debes escribir el valor del sindicato. ",
IF( ISERR(_xlfn.NUMBERVALUE(CY53)), "El valor del sindicato debe ser un número válido. ", "")
),
""
)</f>
        <v/>
      </c>
      <c r="IH53" s="46">
        <f>IF($DS53,
IF( AND(CZ53&lt;&gt;"", ISERR(_xlfn.NUMBERVALUE(CZ53))), "El valor de sanción pública debe ser un número válido. ", "")
)</f>
        <v/>
      </c>
      <c r="II53" s="46">
        <f>IF($DS53,
IF( AND(DA53&lt;&gt;"", ISERR(_xlfn.NUMBERVALUE(DA53))), "El valor de sanción privada debe ser un número válido. ", "")
)</f>
        <v/>
      </c>
      <c r="IJ53" s="46">
        <f>CONCATENATE(DB53,DC53)&lt;&gt;""</f>
        <v/>
      </c>
      <c r="IK53" s="46">
        <f>IF(AND($DS53,IJ53),
IF(DB53="","Debes escribir la descripción de libranza. ",""),
""
)</f>
        <v/>
      </c>
      <c r="IL53" s="46">
        <f>IF(AND($DS53,IJ53),
IF(DC53="","Debes escribir la cuota libranza. ",
IF(ISERR(_xlfn.NUMBERVALUE(DC53)),"El valor de la cuota libranza debe ser un número válido. ","")
),
""
)</f>
        <v/>
      </c>
      <c r="IM53" s="46">
        <f>IF($DS53,
IF( AND(DD53&lt;&gt;"", ISERR(_xlfn.NUMBERVALUE(DD53))), "El valor de pagos a terceros debe ser un número válido. ", "")
)</f>
        <v/>
      </c>
      <c r="IN53" s="46">
        <f>IF($DS53,
IF( AND(DE53&lt;&gt;"", ISERR(_xlfn.NUMBERVALUE(DE53))), "El valor de anticipos debe ser un número válido. ", "")
)</f>
        <v/>
      </c>
      <c r="IO53" s="46">
        <f>IF($DS53,
IF( AND(DF53&lt;&gt;"", ISERR(_xlfn.NUMBERVALUE(DF53))), "El valor de AFC debe ser un número válido. ", "")
)</f>
        <v/>
      </c>
      <c r="IP53" s="46">
        <f>IF($DS53,
IF( AND(DG53&lt;&gt;"", ISERR(_xlfn.NUMBERVALUE(DG53))), "El valor de rete-fuente debe ser un número válido. ", "")
)</f>
        <v/>
      </c>
      <c r="IQ53" s="46">
        <f>IF($DS53,
IF( AND(DH53&lt;&gt;"", ISERR(_xlfn.NUMBERVALUE(DH53))), "El valor de cooperativa de trabajo debe ser un número válido. ", "")
)</f>
        <v/>
      </c>
      <c r="IR53" s="46">
        <f>IF($DS53,
IF( AND(DI53&lt;&gt;"", ISERR(_xlfn.NUMBERVALUE(DI53))), "El valor de embargo fiscal debe ser un número válido. ", "")
)</f>
        <v/>
      </c>
      <c r="IS53" s="46">
        <f>IF($DS53,
IF( AND(DJ53&lt;&gt;"", ISERR(_xlfn.NUMBERVALUE(DJ53))), "El valor de educación debe ser un número válido. ", "")
)</f>
        <v/>
      </c>
      <c r="IT53" s="46">
        <f>IF($DS53,
IF( AND(DK53&lt;&gt;"", ISERR(_xlfn.NUMBERVALUE(DK53))), "El valor de reintegro debe ser un número válido. ", "")
)</f>
        <v/>
      </c>
      <c r="IU53" s="46">
        <f>IF($DS53,
IF( AND(DL53&lt;&gt;"", ISERR(_xlfn.NUMBERVALUE(DL53))), "El valor de deuda debe ser un número válido. ", "")
)</f>
        <v/>
      </c>
      <c r="IV53" s="46">
        <f>IF($DS53,
IF( AND(DM53&lt;&gt;"", ISERR(_xlfn.NUMBERVALUE(DM53))), "El valor de otras deducciones debe ser un número válido. ", "")
)</f>
        <v/>
      </c>
      <c r="IW53" s="46">
        <f>IF($DS53,
IF(DN53="","Debes escribir el valor de los devengos totales. ",
IF( ISERR(_xlfn.NUMBERVALUE(DN53)), "El valor de los devengos totales debe ser un número válido. ", "")
)
)</f>
        <v/>
      </c>
      <c r="IX53" s="46">
        <f>IF($DS53,
IF(DO53="","Debes escribir el valor de las deducciones totales. ",
IF( ISERR(_xlfn.NUMBERVALUE(DO53)), "El valor de las deducciones totales debe ser un número válido. ", "")
)
)</f>
        <v/>
      </c>
      <c r="IY53" s="46">
        <f>IF($DS53,
IF(DP53="","Debes escribir el valor del salario total. ",
IF( ISERR(_xlfn.NUMBERVALUE(DP53)), "El valor del salario total debe ser un número válido. ", "")
)
)</f>
        <v/>
      </c>
    </row>
    <row r="54">
      <c r="B54" s="48" t="n">
        <v>42</v>
      </c>
      <c r="C54" s="61">
        <f>IF(AND(DS54,DP54&lt;&gt;""),
IF(DQ54="","OK","Error"),
""
)</f>
        <v/>
      </c>
      <c r="D54" s="53" t="n"/>
      <c r="E54" s="52" t="n"/>
      <c r="F54" s="112" t="n"/>
      <c r="G54" s="52" t="n"/>
      <c r="H54" s="53" t="n"/>
      <c r="I54" s="52" t="n"/>
      <c r="J54" s="52" t="n"/>
      <c r="K54" s="53" t="n"/>
      <c r="L54" s="55" t="n"/>
      <c r="M54" s="108" t="n"/>
      <c r="N54" s="56" t="n"/>
      <c r="O54" s="52" t="n"/>
      <c r="P54" s="52" t="n"/>
      <c r="Q54" s="52" t="n"/>
      <c r="R54" s="52" t="n"/>
      <c r="S54" s="52" t="n"/>
      <c r="T54" s="53" t="n"/>
      <c r="U54" s="52" t="n"/>
      <c r="V54" s="52" t="n"/>
      <c r="W54" s="55" t="n"/>
      <c r="X54" s="55" t="n"/>
      <c r="Y54" s="52" t="n"/>
      <c r="Z54" s="55" t="n"/>
      <c r="AA54" s="52" t="n"/>
      <c r="AB54" s="53" t="n"/>
      <c r="AC54" s="53" t="n"/>
      <c r="AD54" s="53" t="n"/>
      <c r="AE54" s="177" t="n"/>
      <c r="AF54" s="113" t="n"/>
      <c r="AG54" s="177" t="n"/>
      <c r="AH54" s="178" t="n"/>
      <c r="AI54" s="178" t="n"/>
      <c r="AJ54" s="178" t="n"/>
      <c r="AK54" s="114" t="n"/>
      <c r="AL54" s="178" t="n"/>
      <c r="AM54" s="114" t="n"/>
      <c r="AN54" s="178" t="n"/>
      <c r="AO54" s="114" t="n"/>
      <c r="AP54" s="178" t="n"/>
      <c r="AQ54" s="114" t="n"/>
      <c r="AR54" s="178" t="n"/>
      <c r="AS54" s="114" t="n"/>
      <c r="AT54" s="178" t="n"/>
      <c r="AU54" s="114" t="n"/>
      <c r="AV54" s="178" t="n"/>
      <c r="AW54" s="114" t="n"/>
      <c r="AX54" s="178" t="n"/>
      <c r="AY54" s="114" t="n"/>
      <c r="AZ54" s="178" t="n"/>
      <c r="BA54" s="114" t="n"/>
      <c r="BB54" s="178" t="n"/>
      <c r="BC54" s="114" t="n"/>
      <c r="BD54" s="178" t="n"/>
      <c r="BE54" s="178" t="n"/>
      <c r="BF54" s="178" t="n"/>
      <c r="BG54" s="59" t="n"/>
      <c r="BH54" s="178" t="n"/>
      <c r="BI54" s="114" t="n"/>
      <c r="BJ54" s="53" t="n"/>
      <c r="BK54" s="178" t="n"/>
      <c r="BL54" s="114" t="n"/>
      <c r="BM54" s="178" t="n"/>
      <c r="BN54" s="114" t="n"/>
      <c r="BO54" s="178" t="n"/>
      <c r="BP54" s="178" t="n"/>
      <c r="BQ54" s="178" t="n"/>
      <c r="BR54" s="178" t="n"/>
      <c r="BS54" s="178" t="n"/>
      <c r="BT54" s="178" t="n"/>
      <c r="BU54" s="178" t="n"/>
      <c r="BV54" s="178" t="n"/>
      <c r="BW54" s="178" t="n"/>
      <c r="BX54" s="178" t="n"/>
      <c r="BY54" s="178" t="n"/>
      <c r="BZ54" s="178" t="n"/>
      <c r="CA54" s="178" t="n"/>
      <c r="CB54" s="178" t="n"/>
      <c r="CC54" s="178" t="n"/>
      <c r="CD54" s="178" t="n"/>
      <c r="CE54" s="178" t="n"/>
      <c r="CF54" s="178" t="n"/>
      <c r="CG54" s="178" t="n"/>
      <c r="CH54" s="178" t="n"/>
      <c r="CI54" s="178" t="n"/>
      <c r="CJ54" s="178" t="n"/>
      <c r="CK54" s="53" t="n"/>
      <c r="CL54" s="178" t="n"/>
      <c r="CM54" s="178" t="n"/>
      <c r="CN54" s="60" t="n"/>
      <c r="CO54" s="177" t="n"/>
      <c r="CP54" s="178" t="n"/>
      <c r="CQ54" s="60" t="n"/>
      <c r="CR54" s="177" t="n"/>
      <c r="CS54" s="178" t="n"/>
      <c r="CT54" s="59" t="n"/>
      <c r="CU54" s="178" t="n"/>
      <c r="CV54" s="59" t="n"/>
      <c r="CW54" s="178" t="n"/>
      <c r="CX54" s="59" t="n"/>
      <c r="CY54" s="178" t="n"/>
      <c r="CZ54" s="178" t="n"/>
      <c r="DA54" s="178" t="n"/>
      <c r="DB54" s="53" t="n"/>
      <c r="DC54" s="178" t="n"/>
      <c r="DD54" s="178" t="n"/>
      <c r="DE54" s="178" t="n"/>
      <c r="DF54" s="178" t="n"/>
      <c r="DG54" s="178" t="n"/>
      <c r="DH54" s="178" t="n"/>
      <c r="DI54" s="178" t="n"/>
      <c r="DJ54" s="178" t="n"/>
      <c r="DK54" s="178" t="n"/>
      <c r="DL54" s="178" t="n"/>
      <c r="DM54" s="178" t="n"/>
      <c r="DN54" s="177" t="n"/>
      <c r="DO54" s="177" t="n"/>
      <c r="DP54" s="177" t="n"/>
      <c r="DQ54" s="76">
        <f>IF(AND(DS54,DP54&lt;&gt;""),
CONCATENATE(DT54,DU54,DV54,DW54,DX54,DY54,DZ54,EA54,EB54,EC54,ED54,EE54,EF54,EG54,EH54,EI54,EJ54,EK54,EL54,EM54,EN54,EO54,EP54,EQ54,ES54,ET54,EU54,EV54,EW54,EX54,EY54,EZ54,FA54,FC54,FD54,FF54,FG54,FI54,FJ54,FL54,FM54,FO54,FP54,FR54,FS54,FU54,FV54,FX54,FY54,GA54,GB54,GD54,GE54,GF54,GH54,GI54,GJ54,GL54,GM54,GN54,GP54,GQ54,GS54,GT54,GU54,GV54,GW54,GX54,GY54,GZ54,HA54,HB54,HC54,HD54,HE54,HF54,HG54,HH54,HI54,HJ54,HK54,HL54,HM54,HN54,HO54,HQ54,HR54,HS54,HT54,HU54,HV54,HW54,HX54,HY54,IA54,IB54,IC54,ID54,IF54,IG54,IH54,II54,IK54,IL54,IM54,IN54,IO54,IP54,IQ54,IR54,IS54,IT54,IU54,IV54,IW54,IX54,IY54,IZ54),
""
)</f>
        <v/>
      </c>
      <c r="DR54" s="53" t="n"/>
      <c r="DS54" s="46">
        <f>CONCATENATE(D54,$E54,$F54,$G54,H54,$I54,$J54,K54,$L54,$M54,N54,$O54,$P54,$Q54,$R54,$S54,T54,$U54,$V54,$W54,$X54,$Y54,$Z54,$AA54,AB54,AC54,AD54,$AE54,$AF54,$AG54,AH54,AI54,AJ54,AK54,AL54,AM54,AN54,AO54,AP54,AQ54,AR54,AS54,AT54,AU54,AV54,AW54,AX54,AY54,AZ54,BA54,BB54,BC54,BD54,BE54,BF54,BG54,BH54,BI54,BJ54,BK54,BL54,BM54,BN54,BO54,BP54,BQ54,BR54,BS54,BT54,BU54,BV54,BW54,BX54,BY54,BZ54,CA54,CB54,CC54,CD54,CE54,CF54,CG54,CH54,CI54,CJ54,CK54,CL54,CM54,$CN54,$CO54,CP54,$CQ54,$CR54,CS54,CT54,CU54,CV54,CW54,CX54,CY54,CZ54,DA54,DB54,DC54,DD54,DE54,DF54,DG54,DH54,DI54,DJ54,DK54,DL54,DM54,$DN54,$DO54,$DP54,DR54)&lt;&gt;""</f>
        <v/>
      </c>
      <c r="DT54" s="46">
        <f>IF(AND($DS54,$E$4&lt;&gt;""),
IF(LEFT($E$4,2) = "1.",
IF(D54&lt;&gt;"","El CUNE sólo se envía en operaciones de novedad o ajuste. ",""),
IF(D54="","Debes escribir un CUNE válido para realizar operaciones de novedad o ajuste. ","")),
""
)</f>
        <v/>
      </c>
      <c r="DU54" s="46">
        <f>IF($DS54,
IF(E54="","Debes seleccionar el tipo de documento del empleado. ",
IF(_xlfn.IFNA(VLOOKUP(E54,TIPO_DE_DOCUMENTO,1,FALSE),-1)=-1,"El tipo de documento no es válido (por favor seleccionarlo de la lista). ","")
)
)</f>
        <v/>
      </c>
      <c r="DV54" s="46">
        <f>IF($DS54,
IF(F54="","Debes escribir el número de documento del empleado. ","")
)</f>
        <v/>
      </c>
      <c r="DW54" s="46">
        <f>IF($DS54,
IF(G54="","Debes escribir el primer nombre del empleado. ","")
)</f>
        <v/>
      </c>
      <c r="DY54" s="46">
        <f>IF($DS54,
IF(I54="","Debes escribir el primer apellido del empleado. ","")
)</f>
        <v/>
      </c>
      <c r="DZ54" s="46">
        <f>IF($DS54,
IF(J54="","Debes escribir el segundo apellido del empleado. ","")
)</f>
        <v/>
      </c>
      <c r="EB54" s="46">
        <f>IF($DS54,
IF(L54="","Debes escribir la fecha de ingreso del empleado. ",
IF(ISERR(DATE(YEAR(L54),MONTH(L54),DAY(L54))), "El valor ingresado en fecha de ingreso no tiene un formato válido. ","")
)
)</f>
        <v/>
      </c>
      <c r="EC54" s="46">
        <f>IF($DS54,
IF(M54="","Debes escribir el tiempo laborado. ",
IF( IFERROR(INT(M54),1.1) &lt;&gt; IFERROR(_xlfn.NUMBERVALUE(M54),1), "El valor de los días trabajados debe ser un número entero. ", "")
)
)</f>
        <v/>
      </c>
      <c r="ED54" s="46">
        <f>IF($DS54,
IF( AND(N54&lt;&gt;"", ISERR(DATE(YEAR(N54),MONTH(N54),DAY(N54))) ), "El valor ingresado en fecha de ingreso no tiene un formato válido. ",
IF( AND(N54&lt;&gt;"", $E$6&lt;&gt;"", DATE(YEAR(N54), MONTH(N54), 1) &lt;&gt; IFERROR(DATE(MID($E$6, 1, 4), MID($E$6, 6, 2),1), "1/1/1900") ), "La fecha de retiro debe estar dentro del período liquidado. ", "")
)
)</f>
        <v/>
      </c>
      <c r="EE54" s="46">
        <f>IF($DS54,
IF(O54="","Debes seleccionar el tipo de trabajador. ",
IF(_xlfn.IFNA(VLOOKUP(O54,TIPO_DE_TRABAJADOR,1,FALSE),-1)=-1,"El tipo de trabajador no es válido (por favor seleccionarlo de la lista). ","")
)
)</f>
        <v/>
      </c>
      <c r="EF54" s="46">
        <f>IF($DS54,
IF(P54="","Debes seleccionar si es un trabajador dependiente pensionado por vejez. ",
IF(_xlfn.IFNA(VLOOKUP(P54,SUBTIPO_DE_TRABAJADOR,1,FALSE),-1)=-1,"El tipo de trabajador dependiente pensionado por vejez no es válido (por favor seleccionarlo de la lista). ","")
)
)</f>
        <v/>
      </c>
      <c r="EG54" s="46">
        <f>IF($DS54,
IF(Q54="","Debes seleccionar el tipo de contrato del trabajador. ",
IF(_xlfn.IFNA(VLOOKUP(Q54,TIPO_DE_CONTRATO,1,FALSE),-1)=-1,"El tipo de contrato del trabajador no es válido (por favor seleccionarlo de la lista). ","")
)
)</f>
        <v/>
      </c>
      <c r="EH54" s="46">
        <f>IF($DS54,
IF(R54="","Debes seleccionar si es un salario integral. ",
IF(_xlfn.IFNA(VLOOKUP(R54,SI_NO,1,FALSE),-1)=-1,"Valor no válido para salario integral (por favor seleccionarlo de la lista). ","")
)
)</f>
        <v/>
      </c>
      <c r="EI54" s="46">
        <f>IF($DS54,
IF(S54="","Debes seleccionar si el trabajador realiza actividades de riesgo. ",
IF(_xlfn.IFNA(VLOOKUP(S54,SI_NO,1,FALSE),-1)=-1,"Valor no válido para actividad de alto riesgo (por favor seleccionarlo de la lista). ","")
)
)</f>
        <v/>
      </c>
      <c r="EK54" s="46">
        <f>IF($DS54,
IF(U54="","Debes escribir el código del municipio de residencia del trabajador. ",
IF(_xlfn.IFNA(VLOOKUP(U54,MUNICIPIO,1,FALSE),-1)=-1,"El municipio de residencia del trabajador es inválido (por favor seleccionarlo de la lista). ","")
)
)</f>
        <v/>
      </c>
      <c r="EL54" s="46">
        <f>IF($DS54,
IF(V54="","Debes escribir el la dirección de residendia del trabajador. ","")
)</f>
        <v/>
      </c>
      <c r="EM54" s="46">
        <f>IF($DS54,
IF(W54="","Debes escribir la fecha de inicio de la liquidación. ",
IF(ISERR(DATE(YEAR(W54),MONTH(W54),DAY(W54))),"El valor ingresado en fecha de inicio de liquidación no tiene un formato válido. ",
IF( AND($E$6&lt;&gt;"", DATE(YEAR(W54), MONTH(W54), 1) &lt;&gt; IFERROR(DATE(MID($E$6, 1, 4), MID($E$6, 6, 2),1), "1/1/1900") ), "La fecha de inicio de la liquidación debe estar dentro del período liquidado. ", "")
)
)
)</f>
        <v/>
      </c>
      <c r="EN54" s="46">
        <f>IF($DS54,
IF(X54="","Debes escribir la fecha de fin de la liquidación. ",
IF(ISERR(DATE(YEAR(X54),MONTH(X54),DAY(X54))),"El valor ingresado en fecha de fin de liquidación no tiene un formato válido. ",
IF( AND($E$6&lt;&gt;"", DATE(YEAR(X54), MONTH(X54), 1) &lt;&gt; IFERROR(DATE(MID($E$6, 1, 4), MID($E$6, 6, 2),1), "1/1/1900") ), "La fecha de fin de la liquidación debe estar dentro del período liquidado. ", "")
)
)
)</f>
        <v/>
      </c>
      <c r="EO54" s="46">
        <f>IF($DS54,
IF(Y54="","Debes escribir la frecuencia de pago del trabajador. ",
IF(_xlfn.IFNA(VLOOKUP(Y54,PERÍODO_DE_NÓMINA,1,FALSE),-1)=-1,"La frecuencia de pago es inválida (por favor seleccionarlo de la lista). ","")
)
)</f>
        <v/>
      </c>
      <c r="EP54" s="46">
        <f>IF($DS54,
IF(Z54="","Debes escribir la fecha de pago. ",
IF(ISERR(DATE(YEAR(Z54),MONTH(Z54),DAY(Z54))), "El valor ingresado en fecha de pago no tiene un formato válido. ","")
)
)</f>
        <v/>
      </c>
      <c r="EQ54" s="46">
        <f>IF($DS54,
IF(AA54="","Debes escribir el medio de pago. ",
IF(_xlfn.IFNA(VLOOKUP(AA54,MEDIOS_DE_PAGO,1,FALSE),-1)=-1,"El medio de pago es inválido (por favor seleccionarlo de la lista). ","")
)
)</f>
        <v/>
      </c>
      <c r="ER54" s="46">
        <f>OR(AA54='Tablas '!$T$4,AA54='Tablas '!$T$7,AA54='Tablas '!$T$8,AA54='Tablas '!$T$11)</f>
        <v/>
      </c>
      <c r="ES54" s="46">
        <f>IF(AND($DS54,ER54),
IF(AB54="","Debes escribir la entidad bancaria. ",""),
""
)</f>
        <v/>
      </c>
      <c r="ET54" s="46">
        <f>IF(AND($DS54,ER54),
IF(AC54="","Debes escribir el tipo de cuenta bancaria. ",
IF(_xlfn.IFNA(VLOOKUP(AC54,TIPO_DE_CUENTA,1,FALSE),-1)=-1,"El tipo de cuenta bancaria es inválida (por favor seleccionarlo de la lista). ","")
),
""
)</f>
        <v/>
      </c>
      <c r="EU54" s="46">
        <f>IF(AND($DS54,ER54),
IF(AD54="","Debes escribir el número de cuenta bancaria. ",""),
""
)</f>
        <v/>
      </c>
      <c r="EV54" s="46">
        <f>IF($DS54,
IF(AE54="","Debes escribir el valor del sueldo básico. ",
IF( ISERR(_xlfn.NUMBERVALUE(AE54)), "El valor del sueldo básico debe ser un número válido. ", "")
)
)</f>
        <v/>
      </c>
      <c r="EW54" s="46">
        <f>IF($DS54,
IF(AF54="","Debes escribir el número de días trabajados. ",
IF( IFERROR(INT(AF54),1.1) &lt;&gt; IFERROR(_xlfn.NUMBERVALUE(AF54),1), "La cantidad de días trabajados debe ser un número entero. ", "")
)
)</f>
        <v/>
      </c>
      <c r="EX54" s="46">
        <f>IF($DS54,
IF(AG54="","Debes escribir el valor del sueldo trabajado. ",
IF( ISERR(_xlfn.NUMBERVALUE(AG54)), "El valor del sueldo trabajado debe ser un número válido. ", "")
)
)</f>
        <v/>
      </c>
      <c r="EY54" s="46">
        <f>IF($DS54,
IF( AND(AH54&lt;&gt;"", ISERR(_xlfn.NUMBERVALUE(AH54))), "El valor del auxilio de transporte debe ser un número válido. ", "")
)</f>
        <v/>
      </c>
      <c r="EZ54" s="46">
        <f>IF($DS54,
IF( AND(AI54&lt;&gt;"", ISERR(_xlfn.NUMBERVALUE(AI54))), "El valor de viáticos salariales debe ser un número válido. ", "")
)</f>
        <v/>
      </c>
      <c r="FA54" s="46">
        <f>IF($DS54,
IF( AND(AJ54&lt;&gt;"", ISERR(_xlfn.NUMBERVALUE(AJ54))), "El valor de viáticos NO salariales debe ser un número válido. ", "")
)</f>
        <v/>
      </c>
      <c r="FB54" s="46">
        <f>CONCATENATE(AK54,AL54)&lt;&gt;""</f>
        <v/>
      </c>
      <c r="FC54" s="46">
        <f>IF(AND($DS54,FB54),
IF(AK54="","Debes escribir el número de horas extras diurnas. ",
IF( IFERROR(INT(AK54),1.1) &lt;&gt; IFERROR(_xlfn.NUMBERVALUE(AK54),1), "La cantidad de horas extras diurnas debe ser un número entero. ", "")
),
""
)</f>
        <v/>
      </c>
      <c r="FD54" s="46">
        <f>IF(AND($DS54,FB54),
IF(AL54="","Debes escribir el valor de las horas extras diurnas. ",
IF( ISERR(_xlfn.NUMBERVALUE(AL54)), "El valor de las horas extras duirnas debe ser un número válido. ", "")
),
""
)</f>
        <v/>
      </c>
      <c r="FE54" s="46">
        <f>CONCATENATE(AM54,AN54)&lt;&gt;""</f>
        <v/>
      </c>
      <c r="FF54" s="46">
        <f>IF(AND($DS54,FE54),
IF(AM54="","Debes escribir el número de horas extras nocturnas. ",
IF( IFERROR(INT(AM54),1.1) &lt;&gt; IFERROR(_xlfn.NUMBERVALUE(AM54),1), "La cantidad de horas extras nocturnas debe ser un número entero. ", "")
),
""
)</f>
        <v/>
      </c>
      <c r="FG54" s="46">
        <f>IF(AND($DS54,FE54),
IF(AN54="","Debes escribir el valor de las horas extras nocturnas. ",
IF( ISERR(_xlfn.NUMBERVALUE(AN54)), "El valor de las horas extras nocturnas debe ser un número válido. ", "")
),
""
)</f>
        <v/>
      </c>
      <c r="FH54" s="46">
        <f>CONCATENATE(AO54,AP54)&lt;&gt;""</f>
        <v/>
      </c>
      <c r="FI54" s="46">
        <f>IF(AND($DS54,FH54),
IF(AO54="","Debes escribir el número de horas extras diurnas dominicales y festivas. ",
IF( IFERROR(INT(AO54),1.1) &lt;&gt; IFERROR(_xlfn.NUMBERVALUE(AO54),1), "La cantidad de horas extras diurnas dominicales y festivas debe ser un número entero. ", "")
),
""
)</f>
        <v/>
      </c>
      <c r="FJ54" s="46">
        <f>IF(AND($DS54,FH54),
IF(AP54="","Debes escribir el valor de las horas extras diurnas dominicales y festivas. ",
IF( ISERR(_xlfn.NUMBERVALUE(AP54)), "El valor de las horas extras diurnas dominicales y festivas debe ser un número válido. ", "")
),
""
)</f>
        <v/>
      </c>
      <c r="FK54" s="46">
        <f>CONCATENATE(AQ54,AR54)&lt;&gt;""</f>
        <v/>
      </c>
      <c r="FL54" s="46">
        <f>IF(AND($DS54,FK54),
IF(AQ54="","Debes escribir el número de horas extras nocturnas dominicales y festivas. ",
IF( IFERROR(INT(AQ54),1.1) &lt;&gt; IFERROR(_xlfn.NUMBERVALUE(AQ54),1), "La cantidad de horas extras nocturnas dominicales y festivas debe ser un número entero. ", "")
),
""
)</f>
        <v/>
      </c>
      <c r="FM54" s="46">
        <f>IF(AND($DS54,FK54),
IF(AR54="","Debes escribir el valor de las horas extras nocturnas dominicales y festivas. ",
IF( ISERR(_xlfn.NUMBERVALUE(AR54)), "El valor de las horas extras nocturnas dominicales y festivas debe ser un número válido. ", "")
),
""
)</f>
        <v/>
      </c>
      <c r="FN54" s="46">
        <f>CONCATENATE(AS54,AT54)&lt;&gt;""</f>
        <v/>
      </c>
      <c r="FO54" s="46">
        <f>IF(AND($DS54,FN54),
IF(AS54="","Debes escribir el número de horas recargo nocturno. ",
IF( IFERROR(INT(AS54),1.1) &lt;&gt; IFERROR(_xlfn.NUMBERVALUE(AS54),1), "La cantidad de horas recargo nocturno debe ser un número entero. ", "")
),
""
)</f>
        <v/>
      </c>
      <c r="FP54" s="46">
        <f>IF(AND($DS54,FN54),
IF(AT54="","Debes escribir el valor de las horas recargo nocturno. ",
IF( ISERR(_xlfn.NUMBERVALUE(AT54)), "El valor de las horas recargo nocturno debe ser un número válido. ", "")
),
""
)</f>
        <v/>
      </c>
      <c r="FQ54" s="46">
        <f>CONCATENATE(AU54,AV54)&lt;&gt;""</f>
        <v/>
      </c>
      <c r="FR54" s="46">
        <f>IF(AND($DS54,FQ54),
IF(AU54="","Debes escribir el número de horas recargo diurno dominical y festivo. ",
IF( IFERROR(INT(AU54),1.1) &lt;&gt; IFERROR(_xlfn.NUMBERVALUE(AU54),1), "La cantidad de horas recargo diurno dominical y festivo debe ser un número entero. ", "")
),
""
)</f>
        <v/>
      </c>
      <c r="FS54" s="46">
        <f>IF(AND($DS54,FQ54),
IF(AV54="","Debes escribir el valor de las horas recargo diurno dominical y festivo. ",
IF( ISERR(_xlfn.NUMBERVALUE(AV54)), "El valor de las horas recargo diurno dominical y festivo debe ser un número válido. ", "")
),
""
)</f>
        <v/>
      </c>
      <c r="FT54" s="46">
        <f>CONCATENATE(AW54,AX54)&lt;&gt;""</f>
        <v/>
      </c>
      <c r="FU54" s="46">
        <f>IF(AND($DS54,FT54),
IF(AW54="","Debes escribir el número de horas recargo nocturno dominical y festivo. ",
IF( IFERROR(INT(AW54),1.1) &lt;&gt; IFERROR(_xlfn.NUMBERVALUE(AW54),1), "La cantidad de horas recargo nocturno dominical y festivo debe ser un número entero. ", "")
),
""
)</f>
        <v/>
      </c>
      <c r="FV54" s="46">
        <f>IF(AND($DS54,FT54),
IF(AX54="","Debes escribir el valor de las horas recargo nocturno dominical y festivo. ",
IF( ISERR(_xlfn.NUMBERVALUE(AX54)), "El valor de las horas recargo nocturno dominical y festivo debe ser un número válido. ", "")
),
""
)</f>
        <v/>
      </c>
      <c r="FW54" s="46">
        <f>CONCATENATE(AY54,AZ54)&lt;&gt;""</f>
        <v/>
      </c>
      <c r="FX54" s="46">
        <f>IF(AND($DS54,FW54),
IF(AY54="","Debes escribir el número de días de vacaciones comunes. ",
IF( IFERROR(INT(AY54),1.1) &lt;&gt; IFERROR(_xlfn.NUMBERVALUE(AY54),1), "La cantidad de días de vacaciones comunes debe ser un número entero. ", "")
),
""
)</f>
        <v/>
      </c>
      <c r="FY54" s="46">
        <f>IF(AND($DS54,FW54),
IF(AZ54="","Debes escribir el valor de las vacaciones comunes. ",
IF( ISERR(_xlfn.NUMBERVALUE(AZ54)), "El valor de las vacaciones comunes debe ser un número válido. ", "")
),
""
)</f>
        <v/>
      </c>
      <c r="FZ54" s="46">
        <f>CONCATENATE(BA54,BB54)&lt;&gt;""</f>
        <v/>
      </c>
      <c r="GA54" s="46">
        <f>IF(AND($DS54,FZ54),
IF(BA54="","Debes escribir el número de días de vacaciones compensadas. ",
IF( IFERROR(INT(BA54),1.1) &lt;&gt; IFERROR(_xlfn.NUMBERVALUE(BA54),1), "La cantidad de días de vacaciones compensadas debe ser un número entero. ", "")
),
""
)</f>
        <v/>
      </c>
      <c r="GB54" s="46">
        <f>IF(AND($DS54,FZ54),
IF(BB54="","Debes escribir el valor de las vacaciones compensadas. ",
IF( ISERR(_xlfn.NUMBERVALUE(BB54)), "El valor de las vacaciones compensadas debe ser un número válido. ", "")
),
""
)</f>
        <v/>
      </c>
      <c r="GC54" s="46">
        <f>CONCATENATE(BC54,BD54)&lt;&gt;""</f>
        <v/>
      </c>
      <c r="GD54" s="46">
        <f>IF(AND($DS54,GC54),
IF(BC54="","Debes escribir el número de días de prima salarial. ",
IF( IFERROR(INT(BC54),1.1) &lt;&gt; IFERROR(_xlfn.NUMBERVALUE(BC54),1), "La cantidad de días de prima salarial debe ser un número entero. ", "")
),
""
)</f>
        <v/>
      </c>
      <c r="GE54" s="46">
        <f>IF(AND($DS54,GC54),
IF(BD54="","Debes escribir el valor de los días de prima salarial. ",
IF( ISERR(_xlfn.NUMBERVALUE(BD54)), "El valor de los días de prima salarial debe ser un número válido. ", "")
),
""
)</f>
        <v/>
      </c>
      <c r="GF54" s="46">
        <f>IF($DS54,
IF( AND(BE54&lt;&gt;"", ISERR(_xlfn.NUMBERVALUE(BE54))), "El valor de la prima NO saliarial debe ser un número válido. ", "")
)</f>
        <v/>
      </c>
      <c r="GG54" s="46">
        <f>CONCATENATE(BF54,BG54,BH54)&lt;&gt;""</f>
        <v/>
      </c>
      <c r="GH54" s="46">
        <f>IF(AND($DS54,GG54),
IF(BF54="","Debes escribir el valor de las cesantías. ",
IF( ISERR(_xlfn.NUMBERVALUE(BF54)), "El valor de las cesantías debe ser un número válido. ", "")
),
""
)</f>
        <v/>
      </c>
      <c r="GI54" s="46">
        <f>IF(AND($DS54,GG54),
IF(BG54="","Debes escribir el % de cesantías. ",
IF( ISERR(_xlfn.NUMBERVALUE(BG54)), "El % de cesantías debe ser un número válido. ", "")
),
""
)</f>
        <v/>
      </c>
      <c r="GJ54" s="46">
        <f>IF(AND($DS54,GG54),
IF(BH54="","Debes escribir el valor de intereses de cesantías. ",
IF( ISERR(_xlfn.NUMBERVALUE(BH54)), "El valor de intereses de cesantías debe ser un número válido. ", "")
),
""
)</f>
        <v/>
      </c>
      <c r="GK54" s="46">
        <f>CONCATENATE(BI54,BJ54,BK54)&lt;&gt;""</f>
        <v/>
      </c>
      <c r="GL54" s="46">
        <f>IF(AND($DS54,GK54),
IF(BI54="","Debes escribir el número de días de incapacidad. ",
IF( IFERROR(INT(BI54),1.1) &lt;&gt; IFERROR(_xlfn.NUMBERVALUE(BI54),1), "La cantidad de días de incapacidad debe ser un número entero. ", "")
),
""
)</f>
        <v/>
      </c>
      <c r="GM54" s="46">
        <f>IF(AND($DS54,GK54),
IF(BJ54="","Debes escribir el tipo de incapacidad. ",
IF(_xlfn.IFNA(VLOOKUP(BJ54,TIPO_DE_INCAPACIDAD,1,FALSE),-1)=-1,"El tipo de incapacidad es inválida (por favor seleccionarlo de la lista). ","")
),
""
)</f>
        <v/>
      </c>
      <c r="GN54" s="46">
        <f>IF(AND($DS54,GK54),
IF(BK54="","Debes escribir el valor de la incapacidad. ",
IF( ISERR(_xlfn.NUMBERVALUE(BK54)), "El valor de la incapacidad debe ser un número válido. ", "")
),
""
)</f>
        <v/>
      </c>
      <c r="GO54" s="46">
        <f>CONCATENATE(BL54,BM54)&lt;&gt;""</f>
        <v/>
      </c>
      <c r="GP54" s="46">
        <f>IF(AND($DS54,GO54),
IF(BL54="","Debes escribir el número de días de licencia de maternidad o paternidad. ",
IF( IFERROR(INT(BL54),1.1) &lt;&gt; IFERROR(_xlfn.NUMBERVALUE(BL54),1), "La cantidad de días de licencia de maternidad o paternidad debe ser un número entero. ", "")
),
""
)</f>
        <v/>
      </c>
      <c r="GQ54" s="46">
        <f>IF(AND($DS54,GO54),
IF(BM54="","Debes escribir el valor de la licencia de maternidad o paternidad. ",
IF( ISERR(_xlfn.NUMBERVALUE(BM54)), "El valor de la licencia de maternidad o paternidad debe ser un número válido. ", "")
),
""
)</f>
        <v/>
      </c>
      <c r="GR54" s="46">
        <f>CONCATENATE(BN54,BO54)&lt;&gt;""</f>
        <v/>
      </c>
      <c r="GS54" s="46">
        <f>IF(AND($DS54,GR54),
IF(BN54="","Debes escribir el número de días de licencia remunerada. ",
IF( IFERROR(INT(BN54),1.1) &lt;&gt; IFERROR(_xlfn.NUMBERVALUE(BN54),1), "La cantidad de días de licencia remunerada debe ser un número entero. ", "")
),
""
)</f>
        <v/>
      </c>
      <c r="GT54" s="46">
        <f>IF(AND($DS54,GR54),
IF(BO54="","Debes escribir el valor de la licencia remunerada. ",
IF( ISERR(_xlfn.NUMBERVALUE(BO54)), "El valor de la licencia remunerada debe ser un número válido. ", "")
),
""
)</f>
        <v/>
      </c>
      <c r="GU54" s="46">
        <f>IF($DS54,
IF( AND(BP54&lt;&gt;"", ISERR(_xlfn.NUMBERVALUE(BP54))), "El valor de la licencia NO remunerada debe ser un número válido. ", "")
)</f>
        <v/>
      </c>
      <c r="GV54" s="46">
        <f>IF($DS54,
IF( AND(BQ54&lt;&gt;"", ISERR(_xlfn.NUMBERVALUE(BQ54))), "El valor de auxilios salariales debe ser un número válido. ", "")
)</f>
        <v/>
      </c>
      <c r="GW54" s="46">
        <f>IF($DS54,
IF( AND(BR54&lt;&gt;"", ISERR(_xlfn.NUMBERVALUE(BR54))), "El valor de auxilios NO salariales debe ser un número válido. ", "")
)</f>
        <v/>
      </c>
      <c r="GX54" s="46">
        <f>IF($DS54,
IF( AND(BS54&lt;&gt;"", ISERR(_xlfn.NUMBERVALUE(BS54))), "El valor de bonos salariales debe ser un número válido. ", "")
)</f>
        <v/>
      </c>
      <c r="GY54" s="46">
        <f>IF($DS54,
IF( AND(BT54&lt;&gt;"", ISERR(_xlfn.NUMBERVALUE(BT54))), "El valor de bonos NO salariales debe ser un número válido. ", "")
)</f>
        <v/>
      </c>
      <c r="GZ54" s="46">
        <f>IF($DS54,
IF( AND(BU54&lt;&gt;"", ISERR(_xlfn.NUMBERVALUE(BU54))), "El valor de bonos salariales de alimentación debe ser un número válido. ", "")
)</f>
        <v/>
      </c>
      <c r="HA54" s="46">
        <f>IF($DS54,
IF( AND(BV54&lt;&gt;"", ISERR(_xlfn.NUMBERVALUE(BV54))), "El valor de bonos NO salariales de alimentación debe ser un número válido. ", "")
)</f>
        <v/>
      </c>
      <c r="HB54" s="46">
        <f>IF($DS54,
IF( AND(BW54&lt;&gt;"", ISERR(_xlfn.NUMBERVALUE(BW54))), "El valor de bonificaciones salariales debe ser un número válido. ", "")
)</f>
        <v/>
      </c>
      <c r="HC54" s="46">
        <f>IF($DS54,
IF( AND(BX54&lt;&gt;"", ISERR(_xlfn.NUMBERVALUE(BX54))), "El valor de bonificaciones NO salariales debe ser un número válido. ", "")
)</f>
        <v/>
      </c>
      <c r="HD54" s="46">
        <f>IF($DS54,
IF( AND(BY54&lt;&gt;"", ISERR(_xlfn.NUMBERVALUE(BY54))), "El valor de compensaciones ordinarias debe ser un número válido. ", "")
)</f>
        <v/>
      </c>
      <c r="HE54" s="46">
        <f>IF($DS54,
IF( AND(BZ54&lt;&gt;"", ISERR(_xlfn.NUMBERVALUE(BZ54))), "El valor de compensaciones extraordinarias debe ser un número válido. ", "")
)</f>
        <v/>
      </c>
      <c r="HF54" s="46">
        <f>IF($DS54,
IF( AND(CA54&lt;&gt;"", ISERR(_xlfn.NUMBERVALUE(CA54))), "El valor de comisiones debe ser un número válido. ", "")
)</f>
        <v/>
      </c>
      <c r="HG54" s="46">
        <f>IF($DS54,
IF( AND(CB54&lt;&gt;"", ISERR(_xlfn.NUMBERVALUE(CB54))), "El valor de ausencia por huega debe ser un número válido. ", "")
)</f>
        <v/>
      </c>
      <c r="HH54" s="46">
        <f>IF($DS54,
IF( AND(CC54&lt;&gt;"", ISERR(_xlfn.NUMBERVALUE(CC54))), "El valor de anticipos debe ser un número válido. ", "")
)</f>
        <v/>
      </c>
      <c r="HI54" s="46">
        <f>IF($DS54,
IF( AND(CD54&lt;&gt;"", ISERR(_xlfn.NUMBERVALUE(CD54))), "El valor de pagos a terceros debe ser un número válido. ", "")
)</f>
        <v/>
      </c>
      <c r="HJ54" s="46">
        <f>IF($DS54,
IF( AND(CE54&lt;&gt;"", ISERR(_xlfn.NUMBERVALUE(CE54))), "El valor de dotación debe ser un número válido. ", "")
)</f>
        <v/>
      </c>
      <c r="HK54" s="46">
        <f>IF($DS54,
IF( AND(CF54&lt;&gt;"", ISERR(_xlfn.NUMBERVALUE(CF54))), "El valor de apoyo sostenibilidad debe ser un número válido. ", "")
)</f>
        <v/>
      </c>
      <c r="HL54" s="46">
        <f>IF($DS54,
IF( AND(CG54&lt;&gt;"", ISERR(_xlfn.NUMBERVALUE(CG54))), "El valor de teletrabajo debe ser un número válido. ", "")
)</f>
        <v/>
      </c>
      <c r="HM54" s="46">
        <f>IF($DS54,
IF( AND(CH54&lt;&gt;"", ISERR(_xlfn.NUMBERVALUE(CH54))), "El valor de bonificación de retiro debe ser un número válido. ", "")
)</f>
        <v/>
      </c>
      <c r="HN54" s="46">
        <f>IF($DS54,
IF( AND(CI54&lt;&gt;"", ISERR(_xlfn.NUMBERVALUE(CI54))), "El valor de indemnización de retiro debe ser un número válido. ", "")
)</f>
        <v/>
      </c>
      <c r="HO54" s="46">
        <f>IF($DS54,
IF( AND(CJ54&lt;&gt;"", ISERR(_xlfn.NUMBERVALUE(CJ54))), "El valor de reintegros debe ser un número válido. ", "")
)</f>
        <v/>
      </c>
      <c r="HP54" s="46">
        <f>CONCATENATE(CK54,CL54,CM54)&lt;&gt;""</f>
        <v/>
      </c>
      <c r="HQ54" s="46">
        <f>IF(AND($DS54,HP54),
IF(CK54="","Debes escribir la descripción de otro concepto no categorizado. ",""),
""
)</f>
        <v/>
      </c>
      <c r="HR54" s="46">
        <f>IF(AND($DS54,HP54),
IF(CONCATENATE(CL54,CM54)="","Debes escribir al menos un valor de concepto no categorizado (salarial o no salarial). ",
IF(ISERR(_xlfn.NUMBERVALUE(CL54)),"El valor salarial concepto no categorizado debe ser un número válido. ","")
),
""
)</f>
        <v/>
      </c>
      <c r="HS54" s="46">
        <f>IF(AND($DS54,HP54),
IF(CONCATENATE(CL54,CM54)="","Debes escribir al menos un valor de concepto no categorizado (salarial o no salarial). ",
IF(ISERR(_xlfn.NUMBERVALUE(CM54)),"El valor NO salarial concepto no categorizado debe ser un número válido. ","")
),
""
)</f>
        <v/>
      </c>
      <c r="HT54" s="46">
        <f>IF($DS54,
IF(CN54="","Debes escribir el porcentaje del aporte a salud. ",
IF( ISERR(_xlfn.NUMBERVALUE(CN54)), "El valor del porcentaje del aporte a salud debe ser un número válido. ", "")
)
)</f>
        <v/>
      </c>
      <c r="HU54" s="46">
        <f>IF($DS54,
IF(CO54="","Debes escribir el valor del aporte a salud. ",
IF( ISERR(_xlfn.NUMBERVALUE(CO54)), "El valor del aporte a salud debe ser un número válido. ", "")
)
)</f>
        <v/>
      </c>
      <c r="HV54" s="46">
        <f>IF($DS54,
IF( AND(CP54&lt;&gt;"", ISERR(_xlfn.NUMBERVALUE(CP54))), "El valor plan complementario debe ser un número válido. ", "")
)</f>
        <v/>
      </c>
      <c r="HW54" s="46">
        <f>IF($DS54,
IF(CQ54="","Debes escribir el porcentaje del aporte a pensión. ",
IF( ISERR(_xlfn.NUMBERVALUE(CQ54)), "El valor del porcentaje del aporte a pensión debe ser un número válido. ", "")
)
)</f>
        <v/>
      </c>
      <c r="HX54" s="46">
        <f>IF($DS54,
IF(CR54="","Debes escribir el valor del aporte a pensión. ",
IF( ISERR(_xlfn.NUMBERVALUE(CR54)), "El valor del aporte a salud debe ser un número válido. ", "")
)
)</f>
        <v/>
      </c>
      <c r="HY54" s="46">
        <f>IF($DS54,
IF( AND(CS54&lt;&gt;"", ISERR(_xlfn.NUMBERVALUE(CS54))), "El valor pensión voluntaria debe ser un número válido. ", "")
)</f>
        <v/>
      </c>
      <c r="HZ54" s="46">
        <f>CONCATENATE(CT54,CU54,CV54,CW54)&lt;&gt;""</f>
        <v/>
      </c>
      <c r="IA54" s="46">
        <f>IF(AND($DS54,HZ54),
IF(CT54="","Debes escribir el % del fondo de seguridad pensional. ",
IF( ISERR(_xlfn.NUMBERVALUE(CT54)), "El % del fondo de seguridad debe ser un número válido. ", "")
),
""
)</f>
        <v/>
      </c>
      <c r="IB54" s="46">
        <f>IF(AND($DS54,HZ54),
IF(CU54="","Debes escribir el valor del aporte al fondo de solidaridad pensional. ",
IF( ISERR(_xlfn.NUMBERVALUE(CU54)), "El valor del aporte al fondo de solidaridad pensional debe ser un número válido. ", "")
),
""
)</f>
        <v/>
      </c>
      <c r="IC54" s="46">
        <f>IF(AND($DS54,HZ54),
IF(CV54="","Debes escribir el % del fondo de subsistencia. ",
IF( ISERR(_xlfn.NUMBERVALUE(CV54)), "El % del fondo de subsistencia debe ser un número válido. ", "")
),
""
)</f>
        <v/>
      </c>
      <c r="ID54" s="46">
        <f>IF(AND($DS54,HZ54),
IF(CW54="","Debes escribir el valor del fondo de subsistencia. ",
IF( ISERR(_xlfn.NUMBERVALUE(CW54)), "El valor del fondo de subsistencia debe ser un número válido. ", "")
),
""
)</f>
        <v/>
      </c>
      <c r="IE54" s="46">
        <f>CONCATENATE(CX54,CY54)&lt;&gt;""</f>
        <v/>
      </c>
      <c r="IF54" s="46">
        <f>IF(AND($DS54,IE54),
IF(CX54="","Debes escribir el % de sindicato. ",
IF( ISERR(_xlfn.NUMBERVALUE(CX54)), "El % de sindicato debe ser un número válido. ", "")
),
""
)</f>
        <v/>
      </c>
      <c r="IG54" s="46">
        <f>IF(AND($DS54,IE54),
IF(CY54="","Debes escribir el valor del sindicato. ",
IF( ISERR(_xlfn.NUMBERVALUE(CY54)), "El valor del sindicato debe ser un número válido. ", "")
),
""
)</f>
        <v/>
      </c>
      <c r="IH54" s="46">
        <f>IF($DS54,
IF( AND(CZ54&lt;&gt;"", ISERR(_xlfn.NUMBERVALUE(CZ54))), "El valor de sanción pública debe ser un número válido. ", "")
)</f>
        <v/>
      </c>
      <c r="II54" s="46">
        <f>IF($DS54,
IF( AND(DA54&lt;&gt;"", ISERR(_xlfn.NUMBERVALUE(DA54))), "El valor de sanción privada debe ser un número válido. ", "")
)</f>
        <v/>
      </c>
      <c r="IJ54" s="46">
        <f>CONCATENATE(DB54,DC54)&lt;&gt;""</f>
        <v/>
      </c>
      <c r="IK54" s="46">
        <f>IF(AND($DS54,IJ54),
IF(DB54="","Debes escribir la descripción de libranza. ",""),
""
)</f>
        <v/>
      </c>
      <c r="IL54" s="46">
        <f>IF(AND($DS54,IJ54),
IF(DC54="","Debes escribir la cuota libranza. ",
IF(ISERR(_xlfn.NUMBERVALUE(DC54)),"El valor de la cuota libranza debe ser un número válido. ","")
),
""
)</f>
        <v/>
      </c>
      <c r="IM54" s="46">
        <f>IF($DS54,
IF( AND(DD54&lt;&gt;"", ISERR(_xlfn.NUMBERVALUE(DD54))), "El valor de pagos a terceros debe ser un número válido. ", "")
)</f>
        <v/>
      </c>
      <c r="IN54" s="46">
        <f>IF($DS54,
IF( AND(DE54&lt;&gt;"", ISERR(_xlfn.NUMBERVALUE(DE54))), "El valor de anticipos debe ser un número válido. ", "")
)</f>
        <v/>
      </c>
      <c r="IO54" s="46">
        <f>IF($DS54,
IF( AND(DF54&lt;&gt;"", ISERR(_xlfn.NUMBERVALUE(DF54))), "El valor de AFC debe ser un número válido. ", "")
)</f>
        <v/>
      </c>
      <c r="IP54" s="46">
        <f>IF($DS54,
IF( AND(DG54&lt;&gt;"", ISERR(_xlfn.NUMBERVALUE(DG54))), "El valor de rete-fuente debe ser un número válido. ", "")
)</f>
        <v/>
      </c>
      <c r="IQ54" s="46">
        <f>IF($DS54,
IF( AND(DH54&lt;&gt;"", ISERR(_xlfn.NUMBERVALUE(DH54))), "El valor de cooperativa de trabajo debe ser un número válido. ", "")
)</f>
        <v/>
      </c>
      <c r="IR54" s="46">
        <f>IF($DS54,
IF( AND(DI54&lt;&gt;"", ISERR(_xlfn.NUMBERVALUE(DI54))), "El valor de embargo fiscal debe ser un número válido. ", "")
)</f>
        <v/>
      </c>
      <c r="IS54" s="46">
        <f>IF($DS54,
IF( AND(DJ54&lt;&gt;"", ISERR(_xlfn.NUMBERVALUE(DJ54))), "El valor de educación debe ser un número válido. ", "")
)</f>
        <v/>
      </c>
      <c r="IT54" s="46">
        <f>IF($DS54,
IF( AND(DK54&lt;&gt;"", ISERR(_xlfn.NUMBERVALUE(DK54))), "El valor de reintegro debe ser un número válido. ", "")
)</f>
        <v/>
      </c>
      <c r="IU54" s="46">
        <f>IF($DS54,
IF( AND(DL54&lt;&gt;"", ISERR(_xlfn.NUMBERVALUE(DL54))), "El valor de deuda debe ser un número válido. ", "")
)</f>
        <v/>
      </c>
      <c r="IV54" s="46">
        <f>IF($DS54,
IF( AND(DM54&lt;&gt;"", ISERR(_xlfn.NUMBERVALUE(DM54))), "El valor de otras deducciones debe ser un número válido. ", "")
)</f>
        <v/>
      </c>
      <c r="IW54" s="46">
        <f>IF($DS54,
IF(DN54="","Debes escribir el valor de los devengos totales. ",
IF( ISERR(_xlfn.NUMBERVALUE(DN54)), "El valor de los devengos totales debe ser un número válido. ", "")
)
)</f>
        <v/>
      </c>
      <c r="IX54" s="46">
        <f>IF($DS54,
IF(DO54="","Debes escribir el valor de las deducciones totales. ",
IF( ISERR(_xlfn.NUMBERVALUE(DO54)), "El valor de las deducciones totales debe ser un número válido. ", "")
)
)</f>
        <v/>
      </c>
      <c r="IY54" s="46">
        <f>IF($DS54,
IF(DP54="","Debes escribir el valor del salario total. ",
IF( ISERR(_xlfn.NUMBERVALUE(DP54)), "El valor del salario total debe ser un número válido. ", "")
)
)</f>
        <v/>
      </c>
    </row>
    <row r="55">
      <c r="B55" s="48" t="n">
        <v>43</v>
      </c>
      <c r="C55" s="61">
        <f>IF(AND(DS55,DP55&lt;&gt;""),
IF(DQ55="","OK","Error"),
""
)</f>
        <v/>
      </c>
      <c r="D55" s="53" t="n"/>
      <c r="E55" s="52" t="n"/>
      <c r="F55" s="112" t="n"/>
      <c r="G55" s="52" t="n"/>
      <c r="H55" s="53" t="n"/>
      <c r="I55" s="52" t="n"/>
      <c r="J55" s="52" t="n"/>
      <c r="K55" s="53" t="n"/>
      <c r="L55" s="55" t="n"/>
      <c r="M55" s="108" t="n"/>
      <c r="N55" s="56" t="n"/>
      <c r="O55" s="52" t="n"/>
      <c r="P55" s="52" t="n"/>
      <c r="Q55" s="52" t="n"/>
      <c r="R55" s="52" t="n"/>
      <c r="S55" s="52" t="n"/>
      <c r="T55" s="53" t="n"/>
      <c r="U55" s="52" t="n"/>
      <c r="V55" s="52" t="n"/>
      <c r="W55" s="55" t="n"/>
      <c r="X55" s="55" t="n"/>
      <c r="Y55" s="52" t="n"/>
      <c r="Z55" s="55" t="n"/>
      <c r="AA55" s="52" t="n"/>
      <c r="AB55" s="53" t="n"/>
      <c r="AC55" s="53" t="n"/>
      <c r="AD55" s="53" t="n"/>
      <c r="AE55" s="177" t="n"/>
      <c r="AF55" s="113" t="n"/>
      <c r="AG55" s="177" t="n"/>
      <c r="AH55" s="178" t="n"/>
      <c r="AI55" s="178" t="n"/>
      <c r="AJ55" s="178" t="n"/>
      <c r="AK55" s="114" t="n"/>
      <c r="AL55" s="178" t="n"/>
      <c r="AM55" s="114" t="n"/>
      <c r="AN55" s="178" t="n"/>
      <c r="AO55" s="114" t="n"/>
      <c r="AP55" s="178" t="n"/>
      <c r="AQ55" s="114" t="n"/>
      <c r="AR55" s="178" t="n"/>
      <c r="AS55" s="114" t="n"/>
      <c r="AT55" s="178" t="n"/>
      <c r="AU55" s="114" t="n"/>
      <c r="AV55" s="178" t="n"/>
      <c r="AW55" s="114" t="n"/>
      <c r="AX55" s="178" t="n"/>
      <c r="AY55" s="114" t="n"/>
      <c r="AZ55" s="178" t="n"/>
      <c r="BA55" s="114" t="n"/>
      <c r="BB55" s="178" t="n"/>
      <c r="BC55" s="114" t="n"/>
      <c r="BD55" s="178" t="n"/>
      <c r="BE55" s="178" t="n"/>
      <c r="BF55" s="178" t="n"/>
      <c r="BG55" s="59" t="n"/>
      <c r="BH55" s="178" t="n"/>
      <c r="BI55" s="114" t="n"/>
      <c r="BJ55" s="53" t="n"/>
      <c r="BK55" s="178" t="n"/>
      <c r="BL55" s="114" t="n"/>
      <c r="BM55" s="178" t="n"/>
      <c r="BN55" s="114" t="n"/>
      <c r="BO55" s="178" t="n"/>
      <c r="BP55" s="178" t="n"/>
      <c r="BQ55" s="178" t="n"/>
      <c r="BR55" s="178" t="n"/>
      <c r="BS55" s="178" t="n"/>
      <c r="BT55" s="178" t="n"/>
      <c r="BU55" s="178" t="n"/>
      <c r="BV55" s="178" t="n"/>
      <c r="BW55" s="178" t="n"/>
      <c r="BX55" s="178" t="n"/>
      <c r="BY55" s="178" t="n"/>
      <c r="BZ55" s="178" t="n"/>
      <c r="CA55" s="178" t="n"/>
      <c r="CB55" s="178" t="n"/>
      <c r="CC55" s="178" t="n"/>
      <c r="CD55" s="178" t="n"/>
      <c r="CE55" s="178" t="n"/>
      <c r="CF55" s="178" t="n"/>
      <c r="CG55" s="178" t="n"/>
      <c r="CH55" s="178" t="n"/>
      <c r="CI55" s="178" t="n"/>
      <c r="CJ55" s="178" t="n"/>
      <c r="CK55" s="53" t="n"/>
      <c r="CL55" s="178" t="n"/>
      <c r="CM55" s="178" t="n"/>
      <c r="CN55" s="60" t="n"/>
      <c r="CO55" s="177" t="n"/>
      <c r="CP55" s="178" t="n"/>
      <c r="CQ55" s="60" t="n"/>
      <c r="CR55" s="177" t="n"/>
      <c r="CS55" s="178" t="n"/>
      <c r="CT55" s="59" t="n"/>
      <c r="CU55" s="178" t="n"/>
      <c r="CV55" s="59" t="n"/>
      <c r="CW55" s="178" t="n"/>
      <c r="CX55" s="59" t="n"/>
      <c r="CY55" s="178" t="n"/>
      <c r="CZ55" s="178" t="n"/>
      <c r="DA55" s="178" t="n"/>
      <c r="DB55" s="53" t="n"/>
      <c r="DC55" s="178" t="n"/>
      <c r="DD55" s="178" t="n"/>
      <c r="DE55" s="178" t="n"/>
      <c r="DF55" s="178" t="n"/>
      <c r="DG55" s="178" t="n"/>
      <c r="DH55" s="178" t="n"/>
      <c r="DI55" s="178" t="n"/>
      <c r="DJ55" s="178" t="n"/>
      <c r="DK55" s="178" t="n"/>
      <c r="DL55" s="178" t="n"/>
      <c r="DM55" s="178" t="n"/>
      <c r="DN55" s="177" t="n"/>
      <c r="DO55" s="177" t="n"/>
      <c r="DP55" s="177" t="n"/>
      <c r="DQ55" s="76">
        <f>IF(AND(DS55,DP55&lt;&gt;""),
CONCATENATE(DT55,DU55,DV55,DW55,DX55,DY55,DZ55,EA55,EB55,EC55,ED55,EE55,EF55,EG55,EH55,EI55,EJ55,EK55,EL55,EM55,EN55,EO55,EP55,EQ55,ES55,ET55,EU55,EV55,EW55,EX55,EY55,EZ55,FA55,FC55,FD55,FF55,FG55,FI55,FJ55,FL55,FM55,FO55,FP55,FR55,FS55,FU55,FV55,FX55,FY55,GA55,GB55,GD55,GE55,GF55,GH55,GI55,GJ55,GL55,GM55,GN55,GP55,GQ55,GS55,GT55,GU55,GV55,GW55,GX55,GY55,GZ55,HA55,HB55,HC55,HD55,HE55,HF55,HG55,HH55,HI55,HJ55,HK55,HL55,HM55,HN55,HO55,HQ55,HR55,HS55,HT55,HU55,HV55,HW55,HX55,HY55,IA55,IB55,IC55,ID55,IF55,IG55,IH55,II55,IK55,IL55,IM55,IN55,IO55,IP55,IQ55,IR55,IS55,IT55,IU55,IV55,IW55,IX55,IY55,IZ55),
""
)</f>
        <v/>
      </c>
      <c r="DR55" s="53" t="n"/>
      <c r="DS55" s="46">
        <f>CONCATENATE(D55,$E55,$F55,$G55,H55,$I55,$J55,K55,$L55,$M55,N55,$O55,$P55,$Q55,$R55,$S55,T55,$U55,$V55,$W55,$X55,$Y55,$Z55,$AA55,AB55,AC55,AD55,$AE55,$AF55,$AG55,AH55,AI55,AJ55,AK55,AL55,AM55,AN55,AO55,AP55,AQ55,AR55,AS55,AT55,AU55,AV55,AW55,AX55,AY55,AZ55,BA55,BB55,BC55,BD55,BE55,BF55,BG55,BH55,BI55,BJ55,BK55,BL55,BM55,BN55,BO55,BP55,BQ55,BR55,BS55,BT55,BU55,BV55,BW55,BX55,BY55,BZ55,CA55,CB55,CC55,CD55,CE55,CF55,CG55,CH55,CI55,CJ55,CK55,CL55,CM55,$CN55,$CO55,CP55,$CQ55,$CR55,CS55,CT55,CU55,CV55,CW55,CX55,CY55,CZ55,DA55,DB55,DC55,DD55,DE55,DF55,DG55,DH55,DI55,DJ55,DK55,DL55,DM55,$DN55,$DO55,$DP55,DR55)&lt;&gt;""</f>
        <v/>
      </c>
      <c r="DT55" s="46">
        <f>IF(AND($DS55,$E$4&lt;&gt;""),
IF(LEFT($E$4,2) = "1.",
IF(D55&lt;&gt;"","El CUNE sólo se envía en operaciones de novedad o ajuste. ",""),
IF(D55="","Debes escribir un CUNE válido para realizar operaciones de novedad o ajuste. ","")),
""
)</f>
        <v/>
      </c>
      <c r="DU55" s="46">
        <f>IF($DS55,
IF(E55="","Debes seleccionar el tipo de documento del empleado. ",
IF(_xlfn.IFNA(VLOOKUP(E55,TIPO_DE_DOCUMENTO,1,FALSE),-1)=-1,"El tipo de documento no es válido (por favor seleccionarlo de la lista). ","")
)
)</f>
        <v/>
      </c>
      <c r="DV55" s="46">
        <f>IF($DS55,
IF(F55="","Debes escribir el número de documento del empleado. ","")
)</f>
        <v/>
      </c>
      <c r="DW55" s="46">
        <f>IF($DS55,
IF(G55="","Debes escribir el primer nombre del empleado. ","")
)</f>
        <v/>
      </c>
      <c r="DY55" s="46">
        <f>IF($DS55,
IF(I55="","Debes escribir el primer apellido del empleado. ","")
)</f>
        <v/>
      </c>
      <c r="DZ55" s="46">
        <f>IF($DS55,
IF(J55="","Debes escribir el segundo apellido del empleado. ","")
)</f>
        <v/>
      </c>
      <c r="EB55" s="46">
        <f>IF($DS55,
IF(L55="","Debes escribir la fecha de ingreso del empleado. ",
IF(ISERR(DATE(YEAR(L55),MONTH(L55),DAY(L55))), "El valor ingresado en fecha de ingreso no tiene un formato válido. ","")
)
)</f>
        <v/>
      </c>
      <c r="EC55" s="46">
        <f>IF($DS55,
IF(M55="","Debes escribir el tiempo laborado. ",
IF( IFERROR(INT(M55),1.1) &lt;&gt; IFERROR(_xlfn.NUMBERVALUE(M55),1), "El valor de los días trabajados debe ser un número entero. ", "")
)
)</f>
        <v/>
      </c>
      <c r="ED55" s="46">
        <f>IF($DS55,
IF( AND(N55&lt;&gt;"", ISERR(DATE(YEAR(N55),MONTH(N55),DAY(N55))) ), "El valor ingresado en fecha de ingreso no tiene un formato válido. ",
IF( AND(N55&lt;&gt;"", $E$6&lt;&gt;"", DATE(YEAR(N55), MONTH(N55), 1) &lt;&gt; IFERROR(DATE(MID($E$6, 1, 4), MID($E$6, 6, 2),1), "1/1/1900") ), "La fecha de retiro debe estar dentro del período liquidado. ", "")
)
)</f>
        <v/>
      </c>
      <c r="EE55" s="46">
        <f>IF($DS55,
IF(O55="","Debes seleccionar el tipo de trabajador. ",
IF(_xlfn.IFNA(VLOOKUP(O55,TIPO_DE_TRABAJADOR,1,FALSE),-1)=-1,"El tipo de trabajador no es válido (por favor seleccionarlo de la lista). ","")
)
)</f>
        <v/>
      </c>
      <c r="EF55" s="46">
        <f>IF($DS55,
IF(P55="","Debes seleccionar si es un trabajador dependiente pensionado por vejez. ",
IF(_xlfn.IFNA(VLOOKUP(P55,SUBTIPO_DE_TRABAJADOR,1,FALSE),-1)=-1,"El tipo de trabajador dependiente pensionado por vejez no es válido (por favor seleccionarlo de la lista). ","")
)
)</f>
        <v/>
      </c>
      <c r="EG55" s="46">
        <f>IF($DS55,
IF(Q55="","Debes seleccionar el tipo de contrato del trabajador. ",
IF(_xlfn.IFNA(VLOOKUP(Q55,TIPO_DE_CONTRATO,1,FALSE),-1)=-1,"El tipo de contrato del trabajador no es válido (por favor seleccionarlo de la lista). ","")
)
)</f>
        <v/>
      </c>
      <c r="EH55" s="46">
        <f>IF($DS55,
IF(R55="","Debes seleccionar si es un salario integral. ",
IF(_xlfn.IFNA(VLOOKUP(R55,SI_NO,1,FALSE),-1)=-1,"Valor no válido para salario integral (por favor seleccionarlo de la lista). ","")
)
)</f>
        <v/>
      </c>
      <c r="EI55" s="46">
        <f>IF($DS55,
IF(S55="","Debes seleccionar si el trabajador realiza actividades de riesgo. ",
IF(_xlfn.IFNA(VLOOKUP(S55,SI_NO,1,FALSE),-1)=-1,"Valor no válido para actividad de alto riesgo (por favor seleccionarlo de la lista). ","")
)
)</f>
        <v/>
      </c>
      <c r="EK55" s="46">
        <f>IF($DS55,
IF(U55="","Debes escribir el código del municipio de residencia del trabajador. ",
IF(_xlfn.IFNA(VLOOKUP(U55,MUNICIPIO,1,FALSE),-1)=-1,"El municipio de residencia del trabajador es inválido (por favor seleccionarlo de la lista). ","")
)
)</f>
        <v/>
      </c>
      <c r="EL55" s="46">
        <f>IF($DS55,
IF(V55="","Debes escribir el la dirección de residendia del trabajador. ","")
)</f>
        <v/>
      </c>
      <c r="EM55" s="46">
        <f>IF($DS55,
IF(W55="","Debes escribir la fecha de inicio de la liquidación. ",
IF(ISERR(DATE(YEAR(W55),MONTH(W55),DAY(W55))),"El valor ingresado en fecha de inicio de liquidación no tiene un formato válido. ",
IF( AND($E$6&lt;&gt;"", DATE(YEAR(W55), MONTH(W55), 1) &lt;&gt; IFERROR(DATE(MID($E$6, 1, 4), MID($E$6, 6, 2),1), "1/1/1900") ), "La fecha de inicio de la liquidación debe estar dentro del período liquidado. ", "")
)
)
)</f>
        <v/>
      </c>
      <c r="EN55" s="46">
        <f>IF($DS55,
IF(X55="","Debes escribir la fecha de fin de la liquidación. ",
IF(ISERR(DATE(YEAR(X55),MONTH(X55),DAY(X55))),"El valor ingresado en fecha de fin de liquidación no tiene un formato válido. ",
IF( AND($E$6&lt;&gt;"", DATE(YEAR(X55), MONTH(X55), 1) &lt;&gt; IFERROR(DATE(MID($E$6, 1, 4), MID($E$6, 6, 2),1), "1/1/1900") ), "La fecha de fin de la liquidación debe estar dentro del período liquidado. ", "")
)
)
)</f>
        <v/>
      </c>
      <c r="EO55" s="46">
        <f>IF($DS55,
IF(Y55="","Debes escribir la frecuencia de pago del trabajador. ",
IF(_xlfn.IFNA(VLOOKUP(Y55,PERÍODO_DE_NÓMINA,1,FALSE),-1)=-1,"La frecuencia de pago es inválida (por favor seleccionarlo de la lista). ","")
)
)</f>
        <v/>
      </c>
      <c r="EP55" s="46">
        <f>IF($DS55,
IF(Z55="","Debes escribir la fecha de pago. ",
IF(ISERR(DATE(YEAR(Z55),MONTH(Z55),DAY(Z55))), "El valor ingresado en fecha de pago no tiene un formato válido. ","")
)
)</f>
        <v/>
      </c>
      <c r="EQ55" s="46">
        <f>IF($DS55,
IF(AA55="","Debes escribir el medio de pago. ",
IF(_xlfn.IFNA(VLOOKUP(AA55,MEDIOS_DE_PAGO,1,FALSE),-1)=-1,"El medio de pago es inválido (por favor seleccionarlo de la lista). ","")
)
)</f>
        <v/>
      </c>
      <c r="ER55" s="46">
        <f>OR(AA55='Tablas '!$T$4,AA55='Tablas '!$T$7,AA55='Tablas '!$T$8,AA55='Tablas '!$T$11)</f>
        <v/>
      </c>
      <c r="ES55" s="46">
        <f>IF(AND($DS55,ER55),
IF(AB55="","Debes escribir la entidad bancaria. ",""),
""
)</f>
        <v/>
      </c>
      <c r="ET55" s="46">
        <f>IF(AND($DS55,ER55),
IF(AC55="","Debes escribir el tipo de cuenta bancaria. ",
IF(_xlfn.IFNA(VLOOKUP(AC55,TIPO_DE_CUENTA,1,FALSE),-1)=-1,"El tipo de cuenta bancaria es inválida (por favor seleccionarlo de la lista). ","")
),
""
)</f>
        <v/>
      </c>
      <c r="EU55" s="46">
        <f>IF(AND($DS55,ER55),
IF(AD55="","Debes escribir el número de cuenta bancaria. ",""),
""
)</f>
        <v/>
      </c>
      <c r="EV55" s="46">
        <f>IF($DS55,
IF(AE55="","Debes escribir el valor del sueldo básico. ",
IF( ISERR(_xlfn.NUMBERVALUE(AE55)), "El valor del sueldo básico debe ser un número válido. ", "")
)
)</f>
        <v/>
      </c>
      <c r="EW55" s="46">
        <f>IF($DS55,
IF(AF55="","Debes escribir el número de días trabajados. ",
IF( IFERROR(INT(AF55),1.1) &lt;&gt; IFERROR(_xlfn.NUMBERVALUE(AF55),1), "La cantidad de días trabajados debe ser un número entero. ", "")
)
)</f>
        <v/>
      </c>
      <c r="EX55" s="46">
        <f>IF($DS55,
IF(AG55="","Debes escribir el valor del sueldo trabajado. ",
IF( ISERR(_xlfn.NUMBERVALUE(AG55)), "El valor del sueldo trabajado debe ser un número válido. ", "")
)
)</f>
        <v/>
      </c>
      <c r="EY55" s="46">
        <f>IF($DS55,
IF( AND(AH55&lt;&gt;"", ISERR(_xlfn.NUMBERVALUE(AH55))), "El valor del auxilio de transporte debe ser un número válido. ", "")
)</f>
        <v/>
      </c>
      <c r="EZ55" s="46">
        <f>IF($DS55,
IF( AND(AI55&lt;&gt;"", ISERR(_xlfn.NUMBERVALUE(AI55))), "El valor de viáticos salariales debe ser un número válido. ", "")
)</f>
        <v/>
      </c>
      <c r="FA55" s="46">
        <f>IF($DS55,
IF( AND(AJ55&lt;&gt;"", ISERR(_xlfn.NUMBERVALUE(AJ55))), "El valor de viáticos NO salariales debe ser un número válido. ", "")
)</f>
        <v/>
      </c>
      <c r="FB55" s="46">
        <f>CONCATENATE(AK55,AL55)&lt;&gt;""</f>
        <v/>
      </c>
      <c r="FC55" s="46">
        <f>IF(AND($DS55,FB55),
IF(AK55="","Debes escribir el número de horas extras diurnas. ",
IF( IFERROR(INT(AK55),1.1) &lt;&gt; IFERROR(_xlfn.NUMBERVALUE(AK55),1), "La cantidad de horas extras diurnas debe ser un número entero. ", "")
),
""
)</f>
        <v/>
      </c>
      <c r="FD55" s="46">
        <f>IF(AND($DS55,FB55),
IF(AL55="","Debes escribir el valor de las horas extras diurnas. ",
IF( ISERR(_xlfn.NUMBERVALUE(AL55)), "El valor de las horas extras duirnas debe ser un número válido. ", "")
),
""
)</f>
        <v/>
      </c>
      <c r="FE55" s="46">
        <f>CONCATENATE(AM55,AN55)&lt;&gt;""</f>
        <v/>
      </c>
      <c r="FF55" s="46">
        <f>IF(AND($DS55,FE55),
IF(AM55="","Debes escribir el número de horas extras nocturnas. ",
IF( IFERROR(INT(AM55),1.1) &lt;&gt; IFERROR(_xlfn.NUMBERVALUE(AM55),1), "La cantidad de horas extras nocturnas debe ser un número entero. ", "")
),
""
)</f>
        <v/>
      </c>
      <c r="FG55" s="46">
        <f>IF(AND($DS55,FE55),
IF(AN55="","Debes escribir el valor de las horas extras nocturnas. ",
IF( ISERR(_xlfn.NUMBERVALUE(AN55)), "El valor de las horas extras nocturnas debe ser un número válido. ", "")
),
""
)</f>
        <v/>
      </c>
      <c r="FH55" s="46">
        <f>CONCATENATE(AO55,AP55)&lt;&gt;""</f>
        <v/>
      </c>
      <c r="FI55" s="46">
        <f>IF(AND($DS55,FH55),
IF(AO55="","Debes escribir el número de horas extras diurnas dominicales y festivas. ",
IF( IFERROR(INT(AO55),1.1) &lt;&gt; IFERROR(_xlfn.NUMBERVALUE(AO55),1), "La cantidad de horas extras diurnas dominicales y festivas debe ser un número entero. ", "")
),
""
)</f>
        <v/>
      </c>
      <c r="FJ55" s="46">
        <f>IF(AND($DS55,FH55),
IF(AP55="","Debes escribir el valor de las horas extras diurnas dominicales y festivas. ",
IF( ISERR(_xlfn.NUMBERVALUE(AP55)), "El valor de las horas extras diurnas dominicales y festivas debe ser un número válido. ", "")
),
""
)</f>
        <v/>
      </c>
      <c r="FK55" s="46">
        <f>CONCATENATE(AQ55,AR55)&lt;&gt;""</f>
        <v/>
      </c>
      <c r="FL55" s="46">
        <f>IF(AND($DS55,FK55),
IF(AQ55="","Debes escribir el número de horas extras nocturnas dominicales y festivas. ",
IF( IFERROR(INT(AQ55),1.1) &lt;&gt; IFERROR(_xlfn.NUMBERVALUE(AQ55),1), "La cantidad de horas extras nocturnas dominicales y festivas debe ser un número entero. ", "")
),
""
)</f>
        <v/>
      </c>
      <c r="FM55" s="46">
        <f>IF(AND($DS55,FK55),
IF(AR55="","Debes escribir el valor de las horas extras nocturnas dominicales y festivas. ",
IF( ISERR(_xlfn.NUMBERVALUE(AR55)), "El valor de las horas extras nocturnas dominicales y festivas debe ser un número válido. ", "")
),
""
)</f>
        <v/>
      </c>
      <c r="FN55" s="46">
        <f>CONCATENATE(AS55,AT55)&lt;&gt;""</f>
        <v/>
      </c>
      <c r="FO55" s="46">
        <f>IF(AND($DS55,FN55),
IF(AS55="","Debes escribir el número de horas recargo nocturno. ",
IF( IFERROR(INT(AS55),1.1) &lt;&gt; IFERROR(_xlfn.NUMBERVALUE(AS55),1), "La cantidad de horas recargo nocturno debe ser un número entero. ", "")
),
""
)</f>
        <v/>
      </c>
      <c r="FP55" s="46">
        <f>IF(AND($DS55,FN55),
IF(AT55="","Debes escribir el valor de las horas recargo nocturno. ",
IF( ISERR(_xlfn.NUMBERVALUE(AT55)), "El valor de las horas recargo nocturno debe ser un número válido. ", "")
),
""
)</f>
        <v/>
      </c>
      <c r="FQ55" s="46">
        <f>CONCATENATE(AU55,AV55)&lt;&gt;""</f>
        <v/>
      </c>
      <c r="FR55" s="46">
        <f>IF(AND($DS55,FQ55),
IF(AU55="","Debes escribir el número de horas recargo diurno dominical y festivo. ",
IF( IFERROR(INT(AU55),1.1) &lt;&gt; IFERROR(_xlfn.NUMBERVALUE(AU55),1), "La cantidad de horas recargo diurno dominical y festivo debe ser un número entero. ", "")
),
""
)</f>
        <v/>
      </c>
      <c r="FS55" s="46">
        <f>IF(AND($DS55,FQ55),
IF(AV55="","Debes escribir el valor de las horas recargo diurno dominical y festivo. ",
IF( ISERR(_xlfn.NUMBERVALUE(AV55)), "El valor de las horas recargo diurno dominical y festivo debe ser un número válido. ", "")
),
""
)</f>
        <v/>
      </c>
      <c r="FT55" s="46">
        <f>CONCATENATE(AW55,AX55)&lt;&gt;""</f>
        <v/>
      </c>
      <c r="FU55" s="46">
        <f>IF(AND($DS55,FT55),
IF(AW55="","Debes escribir el número de horas recargo nocturno dominical y festivo. ",
IF( IFERROR(INT(AW55),1.1) &lt;&gt; IFERROR(_xlfn.NUMBERVALUE(AW55),1), "La cantidad de horas recargo nocturno dominical y festivo debe ser un número entero. ", "")
),
""
)</f>
        <v/>
      </c>
      <c r="FV55" s="46">
        <f>IF(AND($DS55,FT55),
IF(AX55="","Debes escribir el valor de las horas recargo nocturno dominical y festivo. ",
IF( ISERR(_xlfn.NUMBERVALUE(AX55)), "El valor de las horas recargo nocturno dominical y festivo debe ser un número válido. ", "")
),
""
)</f>
        <v/>
      </c>
      <c r="FW55" s="46">
        <f>CONCATENATE(AY55,AZ55)&lt;&gt;""</f>
        <v/>
      </c>
      <c r="FX55" s="46">
        <f>IF(AND($DS55,FW55),
IF(AY55="","Debes escribir el número de días de vacaciones comunes. ",
IF( IFERROR(INT(AY55),1.1) &lt;&gt; IFERROR(_xlfn.NUMBERVALUE(AY55),1), "La cantidad de días de vacaciones comunes debe ser un número entero. ", "")
),
""
)</f>
        <v/>
      </c>
      <c r="FY55" s="46">
        <f>IF(AND($DS55,FW55),
IF(AZ55="","Debes escribir el valor de las vacaciones comunes. ",
IF( ISERR(_xlfn.NUMBERVALUE(AZ55)), "El valor de las vacaciones comunes debe ser un número válido. ", "")
),
""
)</f>
        <v/>
      </c>
      <c r="FZ55" s="46">
        <f>CONCATENATE(BA55,BB55)&lt;&gt;""</f>
        <v/>
      </c>
      <c r="GA55" s="46">
        <f>IF(AND($DS55,FZ55),
IF(BA55="","Debes escribir el número de días de vacaciones compensadas. ",
IF( IFERROR(INT(BA55),1.1) &lt;&gt; IFERROR(_xlfn.NUMBERVALUE(BA55),1), "La cantidad de días de vacaciones compensadas debe ser un número entero. ", "")
),
""
)</f>
        <v/>
      </c>
      <c r="GB55" s="46">
        <f>IF(AND($DS55,FZ55),
IF(BB55="","Debes escribir el valor de las vacaciones compensadas. ",
IF( ISERR(_xlfn.NUMBERVALUE(BB55)), "El valor de las vacaciones compensadas debe ser un número válido. ", "")
),
""
)</f>
        <v/>
      </c>
      <c r="GC55" s="46">
        <f>CONCATENATE(BC55,BD55)&lt;&gt;""</f>
        <v/>
      </c>
      <c r="GD55" s="46">
        <f>IF(AND($DS55,GC55),
IF(BC55="","Debes escribir el número de días de prima salarial. ",
IF( IFERROR(INT(BC55),1.1) &lt;&gt; IFERROR(_xlfn.NUMBERVALUE(BC55),1), "La cantidad de días de prima salarial debe ser un número entero. ", "")
),
""
)</f>
        <v/>
      </c>
      <c r="GE55" s="46">
        <f>IF(AND($DS55,GC55),
IF(BD55="","Debes escribir el valor de los días de prima salarial. ",
IF( ISERR(_xlfn.NUMBERVALUE(BD55)), "El valor de los días de prima salarial debe ser un número válido. ", "")
),
""
)</f>
        <v/>
      </c>
      <c r="GF55" s="46">
        <f>IF($DS55,
IF( AND(BE55&lt;&gt;"", ISERR(_xlfn.NUMBERVALUE(BE55))), "El valor de la prima NO saliarial debe ser un número válido. ", "")
)</f>
        <v/>
      </c>
      <c r="GG55" s="46">
        <f>CONCATENATE(BF55,BG55,BH55)&lt;&gt;""</f>
        <v/>
      </c>
      <c r="GH55" s="46">
        <f>IF(AND($DS55,GG55),
IF(BF55="","Debes escribir el valor de las cesantías. ",
IF( ISERR(_xlfn.NUMBERVALUE(BF55)), "El valor de las cesantías debe ser un número válido. ", "")
),
""
)</f>
        <v/>
      </c>
      <c r="GI55" s="46">
        <f>IF(AND($DS55,GG55),
IF(BG55="","Debes escribir el % de cesantías. ",
IF( ISERR(_xlfn.NUMBERVALUE(BG55)), "El % de cesantías debe ser un número válido. ", "")
),
""
)</f>
        <v/>
      </c>
      <c r="GJ55" s="46">
        <f>IF(AND($DS55,GG55),
IF(BH55="","Debes escribir el valor de intereses de cesantías. ",
IF( ISERR(_xlfn.NUMBERVALUE(BH55)), "El valor de intereses de cesantías debe ser un número válido. ", "")
),
""
)</f>
        <v/>
      </c>
      <c r="GK55" s="46">
        <f>CONCATENATE(BI55,BJ55,BK55)&lt;&gt;""</f>
        <v/>
      </c>
      <c r="GL55" s="46">
        <f>IF(AND($DS55,GK55),
IF(BI55="","Debes escribir el número de días de incapacidad. ",
IF( IFERROR(INT(BI55),1.1) &lt;&gt; IFERROR(_xlfn.NUMBERVALUE(BI55),1), "La cantidad de días de incapacidad debe ser un número entero. ", "")
),
""
)</f>
        <v/>
      </c>
      <c r="GM55" s="46">
        <f>IF(AND($DS55,GK55),
IF(BJ55="","Debes escribir el tipo de incapacidad. ",
IF(_xlfn.IFNA(VLOOKUP(BJ55,TIPO_DE_INCAPACIDAD,1,FALSE),-1)=-1,"El tipo de incapacidad es inválida (por favor seleccionarlo de la lista). ","")
),
""
)</f>
        <v/>
      </c>
      <c r="GN55" s="46">
        <f>IF(AND($DS55,GK55),
IF(BK55="","Debes escribir el valor de la incapacidad. ",
IF( ISERR(_xlfn.NUMBERVALUE(BK55)), "El valor de la incapacidad debe ser un número válido. ", "")
),
""
)</f>
        <v/>
      </c>
      <c r="GO55" s="46">
        <f>CONCATENATE(BL55,BM55)&lt;&gt;""</f>
        <v/>
      </c>
      <c r="GP55" s="46">
        <f>IF(AND($DS55,GO55),
IF(BL55="","Debes escribir el número de días de licencia de maternidad o paternidad. ",
IF( IFERROR(INT(BL55),1.1) &lt;&gt; IFERROR(_xlfn.NUMBERVALUE(BL55),1), "La cantidad de días de licencia de maternidad o paternidad debe ser un número entero. ", "")
),
""
)</f>
        <v/>
      </c>
      <c r="GQ55" s="46">
        <f>IF(AND($DS55,GO55),
IF(BM55="","Debes escribir el valor de la licencia de maternidad o paternidad. ",
IF( ISERR(_xlfn.NUMBERVALUE(BM55)), "El valor de la licencia de maternidad o paternidad debe ser un número válido. ", "")
),
""
)</f>
        <v/>
      </c>
      <c r="GR55" s="46">
        <f>CONCATENATE(BN55,BO55)&lt;&gt;""</f>
        <v/>
      </c>
      <c r="GS55" s="46">
        <f>IF(AND($DS55,GR55),
IF(BN55="","Debes escribir el número de días de licencia remunerada. ",
IF( IFERROR(INT(BN55),1.1) &lt;&gt; IFERROR(_xlfn.NUMBERVALUE(BN55),1), "La cantidad de días de licencia remunerada debe ser un número entero. ", "")
),
""
)</f>
        <v/>
      </c>
      <c r="GT55" s="46">
        <f>IF(AND($DS55,GR55),
IF(BO55="","Debes escribir el valor de la licencia remunerada. ",
IF( ISERR(_xlfn.NUMBERVALUE(BO55)), "El valor de la licencia remunerada debe ser un número válido. ", "")
),
""
)</f>
        <v/>
      </c>
      <c r="GU55" s="46">
        <f>IF($DS55,
IF( AND(BP55&lt;&gt;"", ISERR(_xlfn.NUMBERVALUE(BP55))), "El valor de la licencia NO remunerada debe ser un número válido. ", "")
)</f>
        <v/>
      </c>
      <c r="GV55" s="46">
        <f>IF($DS55,
IF( AND(BQ55&lt;&gt;"", ISERR(_xlfn.NUMBERVALUE(BQ55))), "El valor de auxilios salariales debe ser un número válido. ", "")
)</f>
        <v/>
      </c>
      <c r="GW55" s="46">
        <f>IF($DS55,
IF( AND(BR55&lt;&gt;"", ISERR(_xlfn.NUMBERVALUE(BR55))), "El valor de auxilios NO salariales debe ser un número válido. ", "")
)</f>
        <v/>
      </c>
      <c r="GX55" s="46">
        <f>IF($DS55,
IF( AND(BS55&lt;&gt;"", ISERR(_xlfn.NUMBERVALUE(BS55))), "El valor de bonos salariales debe ser un número válido. ", "")
)</f>
        <v/>
      </c>
      <c r="GY55" s="46">
        <f>IF($DS55,
IF( AND(BT55&lt;&gt;"", ISERR(_xlfn.NUMBERVALUE(BT55))), "El valor de bonos NO salariales debe ser un número válido. ", "")
)</f>
        <v/>
      </c>
      <c r="GZ55" s="46">
        <f>IF($DS55,
IF( AND(BU55&lt;&gt;"", ISERR(_xlfn.NUMBERVALUE(BU55))), "El valor de bonos salariales de alimentación debe ser un número válido. ", "")
)</f>
        <v/>
      </c>
      <c r="HA55" s="46">
        <f>IF($DS55,
IF( AND(BV55&lt;&gt;"", ISERR(_xlfn.NUMBERVALUE(BV55))), "El valor de bonos NO salariales de alimentación debe ser un número válido. ", "")
)</f>
        <v/>
      </c>
      <c r="HB55" s="46">
        <f>IF($DS55,
IF( AND(BW55&lt;&gt;"", ISERR(_xlfn.NUMBERVALUE(BW55))), "El valor de bonificaciones salariales debe ser un número válido. ", "")
)</f>
        <v/>
      </c>
      <c r="HC55" s="46">
        <f>IF($DS55,
IF( AND(BX55&lt;&gt;"", ISERR(_xlfn.NUMBERVALUE(BX55))), "El valor de bonificaciones NO salariales debe ser un número válido. ", "")
)</f>
        <v/>
      </c>
      <c r="HD55" s="46">
        <f>IF($DS55,
IF( AND(BY55&lt;&gt;"", ISERR(_xlfn.NUMBERVALUE(BY55))), "El valor de compensaciones ordinarias debe ser un número válido. ", "")
)</f>
        <v/>
      </c>
      <c r="HE55" s="46">
        <f>IF($DS55,
IF( AND(BZ55&lt;&gt;"", ISERR(_xlfn.NUMBERVALUE(BZ55))), "El valor de compensaciones extraordinarias debe ser un número válido. ", "")
)</f>
        <v/>
      </c>
      <c r="HF55" s="46">
        <f>IF($DS55,
IF( AND(CA55&lt;&gt;"", ISERR(_xlfn.NUMBERVALUE(CA55))), "El valor de comisiones debe ser un número válido. ", "")
)</f>
        <v/>
      </c>
      <c r="HG55" s="46">
        <f>IF($DS55,
IF( AND(CB55&lt;&gt;"", ISERR(_xlfn.NUMBERVALUE(CB55))), "El valor de ausencia por huega debe ser un número válido. ", "")
)</f>
        <v/>
      </c>
      <c r="HH55" s="46">
        <f>IF($DS55,
IF( AND(CC55&lt;&gt;"", ISERR(_xlfn.NUMBERVALUE(CC55))), "El valor de anticipos debe ser un número válido. ", "")
)</f>
        <v/>
      </c>
      <c r="HI55" s="46">
        <f>IF($DS55,
IF( AND(CD55&lt;&gt;"", ISERR(_xlfn.NUMBERVALUE(CD55))), "El valor de pagos a terceros debe ser un número válido. ", "")
)</f>
        <v/>
      </c>
      <c r="HJ55" s="46">
        <f>IF($DS55,
IF( AND(CE55&lt;&gt;"", ISERR(_xlfn.NUMBERVALUE(CE55))), "El valor de dotación debe ser un número válido. ", "")
)</f>
        <v/>
      </c>
      <c r="HK55" s="46">
        <f>IF($DS55,
IF( AND(CF55&lt;&gt;"", ISERR(_xlfn.NUMBERVALUE(CF55))), "El valor de apoyo sostenibilidad debe ser un número válido. ", "")
)</f>
        <v/>
      </c>
      <c r="HL55" s="46">
        <f>IF($DS55,
IF( AND(CG55&lt;&gt;"", ISERR(_xlfn.NUMBERVALUE(CG55))), "El valor de teletrabajo debe ser un número válido. ", "")
)</f>
        <v/>
      </c>
      <c r="HM55" s="46">
        <f>IF($DS55,
IF( AND(CH55&lt;&gt;"", ISERR(_xlfn.NUMBERVALUE(CH55))), "El valor de bonificación de retiro debe ser un número válido. ", "")
)</f>
        <v/>
      </c>
      <c r="HN55" s="46">
        <f>IF($DS55,
IF( AND(CI55&lt;&gt;"", ISERR(_xlfn.NUMBERVALUE(CI55))), "El valor de indemnización de retiro debe ser un número válido. ", "")
)</f>
        <v/>
      </c>
      <c r="HO55" s="46">
        <f>IF($DS55,
IF( AND(CJ55&lt;&gt;"", ISERR(_xlfn.NUMBERVALUE(CJ55))), "El valor de reintegros debe ser un número válido. ", "")
)</f>
        <v/>
      </c>
      <c r="HP55" s="46">
        <f>CONCATENATE(CK55,CL55,CM55)&lt;&gt;""</f>
        <v/>
      </c>
      <c r="HQ55" s="46">
        <f>IF(AND($DS55,HP55),
IF(CK55="","Debes escribir la descripción de otro concepto no categorizado. ",""),
""
)</f>
        <v/>
      </c>
      <c r="HR55" s="46">
        <f>IF(AND($DS55,HP55),
IF(CONCATENATE(CL55,CM55)="","Debes escribir al menos un valor de concepto no categorizado (salarial o no salarial). ",
IF(ISERR(_xlfn.NUMBERVALUE(CL55)),"El valor salarial concepto no categorizado debe ser un número válido. ","")
),
""
)</f>
        <v/>
      </c>
      <c r="HS55" s="46">
        <f>IF(AND($DS55,HP55),
IF(CONCATENATE(CL55,CM55)="","Debes escribir al menos un valor de concepto no categorizado (salarial o no salarial). ",
IF(ISERR(_xlfn.NUMBERVALUE(CM55)),"El valor NO salarial concepto no categorizado debe ser un número válido. ","")
),
""
)</f>
        <v/>
      </c>
      <c r="HT55" s="46">
        <f>IF($DS55,
IF(CN55="","Debes escribir el porcentaje del aporte a salud. ",
IF( ISERR(_xlfn.NUMBERVALUE(CN55)), "El valor del porcentaje del aporte a salud debe ser un número válido. ", "")
)
)</f>
        <v/>
      </c>
      <c r="HU55" s="46">
        <f>IF($DS55,
IF(CO55="","Debes escribir el valor del aporte a salud. ",
IF( ISERR(_xlfn.NUMBERVALUE(CO55)), "El valor del aporte a salud debe ser un número válido. ", "")
)
)</f>
        <v/>
      </c>
      <c r="HV55" s="46">
        <f>IF($DS55,
IF( AND(CP55&lt;&gt;"", ISERR(_xlfn.NUMBERVALUE(CP55))), "El valor plan complementario debe ser un número válido. ", "")
)</f>
        <v/>
      </c>
      <c r="HW55" s="46">
        <f>IF($DS55,
IF(CQ55="","Debes escribir el porcentaje del aporte a pensión. ",
IF( ISERR(_xlfn.NUMBERVALUE(CQ55)), "El valor del porcentaje del aporte a pensión debe ser un número válido. ", "")
)
)</f>
        <v/>
      </c>
      <c r="HX55" s="46">
        <f>IF($DS55,
IF(CR55="","Debes escribir el valor del aporte a pensión. ",
IF( ISERR(_xlfn.NUMBERVALUE(CR55)), "El valor del aporte a salud debe ser un número válido. ", "")
)
)</f>
        <v/>
      </c>
      <c r="HY55" s="46">
        <f>IF($DS55,
IF( AND(CS55&lt;&gt;"", ISERR(_xlfn.NUMBERVALUE(CS55))), "El valor pensión voluntaria debe ser un número válido. ", "")
)</f>
        <v/>
      </c>
      <c r="HZ55" s="46">
        <f>CONCATENATE(CT55,CU55,CV55,CW55)&lt;&gt;""</f>
        <v/>
      </c>
      <c r="IA55" s="46">
        <f>IF(AND($DS55,HZ55),
IF(CT55="","Debes escribir el % del fondo de seguridad pensional. ",
IF( ISERR(_xlfn.NUMBERVALUE(CT55)), "El % del fondo de seguridad debe ser un número válido. ", "")
),
""
)</f>
        <v/>
      </c>
      <c r="IB55" s="46">
        <f>IF(AND($DS55,HZ55),
IF(CU55="","Debes escribir el valor del aporte al fondo de solidaridad pensional. ",
IF( ISERR(_xlfn.NUMBERVALUE(CU55)), "El valor del aporte al fondo de solidaridad pensional debe ser un número válido. ", "")
),
""
)</f>
        <v/>
      </c>
      <c r="IC55" s="46">
        <f>IF(AND($DS55,HZ55),
IF(CV55="","Debes escribir el % del fondo de subsistencia. ",
IF( ISERR(_xlfn.NUMBERVALUE(CV55)), "El % del fondo de subsistencia debe ser un número válido. ", "")
),
""
)</f>
        <v/>
      </c>
      <c r="ID55" s="46">
        <f>IF(AND($DS55,HZ55),
IF(CW55="","Debes escribir el valor del fondo de subsistencia. ",
IF( ISERR(_xlfn.NUMBERVALUE(CW55)), "El valor del fondo de subsistencia debe ser un número válido. ", "")
),
""
)</f>
        <v/>
      </c>
      <c r="IE55" s="46">
        <f>CONCATENATE(CX55,CY55)&lt;&gt;""</f>
        <v/>
      </c>
      <c r="IF55" s="46">
        <f>IF(AND($DS55,IE55),
IF(CX55="","Debes escribir el % de sindicato. ",
IF( ISERR(_xlfn.NUMBERVALUE(CX55)), "El % de sindicato debe ser un número válido. ", "")
),
""
)</f>
        <v/>
      </c>
      <c r="IG55" s="46">
        <f>IF(AND($DS55,IE55),
IF(CY55="","Debes escribir el valor del sindicato. ",
IF( ISERR(_xlfn.NUMBERVALUE(CY55)), "El valor del sindicato debe ser un número válido. ", "")
),
""
)</f>
        <v/>
      </c>
      <c r="IH55" s="46">
        <f>IF($DS55,
IF( AND(CZ55&lt;&gt;"", ISERR(_xlfn.NUMBERVALUE(CZ55))), "El valor de sanción pública debe ser un número válido. ", "")
)</f>
        <v/>
      </c>
      <c r="II55" s="46">
        <f>IF($DS55,
IF( AND(DA55&lt;&gt;"", ISERR(_xlfn.NUMBERVALUE(DA55))), "El valor de sanción privada debe ser un número válido. ", "")
)</f>
        <v/>
      </c>
      <c r="IJ55" s="46">
        <f>CONCATENATE(DB55,DC55)&lt;&gt;""</f>
        <v/>
      </c>
      <c r="IK55" s="46">
        <f>IF(AND($DS55,IJ55),
IF(DB55="","Debes escribir la descripción de libranza. ",""),
""
)</f>
        <v/>
      </c>
      <c r="IL55" s="46">
        <f>IF(AND($DS55,IJ55),
IF(DC55="","Debes escribir la cuota libranza. ",
IF(ISERR(_xlfn.NUMBERVALUE(DC55)),"El valor de la cuota libranza debe ser un número válido. ","")
),
""
)</f>
        <v/>
      </c>
      <c r="IM55" s="46">
        <f>IF($DS55,
IF( AND(DD55&lt;&gt;"", ISERR(_xlfn.NUMBERVALUE(DD55))), "El valor de pagos a terceros debe ser un número válido. ", "")
)</f>
        <v/>
      </c>
      <c r="IN55" s="46">
        <f>IF($DS55,
IF( AND(DE55&lt;&gt;"", ISERR(_xlfn.NUMBERVALUE(DE55))), "El valor de anticipos debe ser un número válido. ", "")
)</f>
        <v/>
      </c>
      <c r="IO55" s="46">
        <f>IF($DS55,
IF( AND(DF55&lt;&gt;"", ISERR(_xlfn.NUMBERVALUE(DF55))), "El valor de AFC debe ser un número válido. ", "")
)</f>
        <v/>
      </c>
      <c r="IP55" s="46">
        <f>IF($DS55,
IF( AND(DG55&lt;&gt;"", ISERR(_xlfn.NUMBERVALUE(DG55))), "El valor de rete-fuente debe ser un número válido. ", "")
)</f>
        <v/>
      </c>
      <c r="IQ55" s="46">
        <f>IF($DS55,
IF( AND(DH55&lt;&gt;"", ISERR(_xlfn.NUMBERVALUE(DH55))), "El valor de cooperativa de trabajo debe ser un número válido. ", "")
)</f>
        <v/>
      </c>
      <c r="IR55" s="46">
        <f>IF($DS55,
IF( AND(DI55&lt;&gt;"", ISERR(_xlfn.NUMBERVALUE(DI55))), "El valor de embargo fiscal debe ser un número válido. ", "")
)</f>
        <v/>
      </c>
      <c r="IS55" s="46">
        <f>IF($DS55,
IF( AND(DJ55&lt;&gt;"", ISERR(_xlfn.NUMBERVALUE(DJ55))), "El valor de educación debe ser un número válido. ", "")
)</f>
        <v/>
      </c>
      <c r="IT55" s="46">
        <f>IF($DS55,
IF( AND(DK55&lt;&gt;"", ISERR(_xlfn.NUMBERVALUE(DK55))), "El valor de reintegro debe ser un número válido. ", "")
)</f>
        <v/>
      </c>
      <c r="IU55" s="46">
        <f>IF($DS55,
IF( AND(DL55&lt;&gt;"", ISERR(_xlfn.NUMBERVALUE(DL55))), "El valor de deuda debe ser un número válido. ", "")
)</f>
        <v/>
      </c>
      <c r="IV55" s="46">
        <f>IF($DS55,
IF( AND(DM55&lt;&gt;"", ISERR(_xlfn.NUMBERVALUE(DM55))), "El valor de otras deducciones debe ser un número válido. ", "")
)</f>
        <v/>
      </c>
      <c r="IW55" s="46">
        <f>IF($DS55,
IF(DN55="","Debes escribir el valor de los devengos totales. ",
IF( ISERR(_xlfn.NUMBERVALUE(DN55)), "El valor de los devengos totales debe ser un número válido. ", "")
)
)</f>
        <v/>
      </c>
      <c r="IX55" s="46">
        <f>IF($DS55,
IF(DO55="","Debes escribir el valor de las deducciones totales. ",
IF( ISERR(_xlfn.NUMBERVALUE(DO55)), "El valor de las deducciones totales debe ser un número válido. ", "")
)
)</f>
        <v/>
      </c>
      <c r="IY55" s="46">
        <f>IF($DS55,
IF(DP55="","Debes escribir el valor del salario total. ",
IF( ISERR(_xlfn.NUMBERVALUE(DP55)), "El valor del salario total debe ser un número válido. ", "")
)
)</f>
        <v/>
      </c>
    </row>
    <row r="56">
      <c r="B56" s="48" t="n">
        <v>44</v>
      </c>
      <c r="C56" s="61">
        <f>IF(AND(DS56,DP56&lt;&gt;""),
IF(DQ56="","OK","Error"),
""
)</f>
        <v/>
      </c>
      <c r="D56" s="53" t="n"/>
      <c r="E56" s="52" t="n"/>
      <c r="F56" s="112" t="n"/>
      <c r="G56" s="52" t="n"/>
      <c r="H56" s="53" t="n"/>
      <c r="I56" s="52" t="n"/>
      <c r="J56" s="52" t="n"/>
      <c r="K56" s="53" t="n"/>
      <c r="L56" s="55" t="n"/>
      <c r="M56" s="108" t="n"/>
      <c r="N56" s="56" t="n"/>
      <c r="O56" s="52" t="n"/>
      <c r="P56" s="52" t="n"/>
      <c r="Q56" s="52" t="n"/>
      <c r="R56" s="52" t="n"/>
      <c r="S56" s="52" t="n"/>
      <c r="T56" s="53" t="n"/>
      <c r="U56" s="52" t="n"/>
      <c r="V56" s="52" t="n"/>
      <c r="W56" s="55" t="n"/>
      <c r="X56" s="55" t="n"/>
      <c r="Y56" s="52" t="n"/>
      <c r="Z56" s="55" t="n"/>
      <c r="AA56" s="52" t="n"/>
      <c r="AB56" s="53" t="n"/>
      <c r="AC56" s="53" t="n"/>
      <c r="AD56" s="53" t="n"/>
      <c r="AE56" s="177" t="n"/>
      <c r="AF56" s="113" t="n"/>
      <c r="AG56" s="177" t="n"/>
      <c r="AH56" s="178" t="n"/>
      <c r="AI56" s="178" t="n"/>
      <c r="AJ56" s="178" t="n"/>
      <c r="AK56" s="114" t="n"/>
      <c r="AL56" s="178" t="n"/>
      <c r="AM56" s="114" t="n"/>
      <c r="AN56" s="178" t="n"/>
      <c r="AO56" s="114" t="n"/>
      <c r="AP56" s="178" t="n"/>
      <c r="AQ56" s="114" t="n"/>
      <c r="AR56" s="178" t="n"/>
      <c r="AS56" s="114" t="n"/>
      <c r="AT56" s="178" t="n"/>
      <c r="AU56" s="114" t="n"/>
      <c r="AV56" s="178" t="n"/>
      <c r="AW56" s="114" t="n"/>
      <c r="AX56" s="178" t="n"/>
      <c r="AY56" s="114" t="n"/>
      <c r="AZ56" s="178" t="n"/>
      <c r="BA56" s="114" t="n"/>
      <c r="BB56" s="178" t="n"/>
      <c r="BC56" s="114" t="n"/>
      <c r="BD56" s="178" t="n"/>
      <c r="BE56" s="178" t="n"/>
      <c r="BF56" s="178" t="n"/>
      <c r="BG56" s="59" t="n"/>
      <c r="BH56" s="178" t="n"/>
      <c r="BI56" s="114" t="n"/>
      <c r="BJ56" s="53" t="n"/>
      <c r="BK56" s="178" t="n"/>
      <c r="BL56" s="114" t="n"/>
      <c r="BM56" s="178" t="n"/>
      <c r="BN56" s="114" t="n"/>
      <c r="BO56" s="178" t="n"/>
      <c r="BP56" s="178" t="n"/>
      <c r="BQ56" s="178" t="n"/>
      <c r="BR56" s="178" t="n"/>
      <c r="BS56" s="178" t="n"/>
      <c r="BT56" s="178" t="n"/>
      <c r="BU56" s="178" t="n"/>
      <c r="BV56" s="178" t="n"/>
      <c r="BW56" s="178" t="n"/>
      <c r="BX56" s="178" t="n"/>
      <c r="BY56" s="178" t="n"/>
      <c r="BZ56" s="178" t="n"/>
      <c r="CA56" s="178" t="n"/>
      <c r="CB56" s="178" t="n"/>
      <c r="CC56" s="178" t="n"/>
      <c r="CD56" s="178" t="n"/>
      <c r="CE56" s="178" t="n"/>
      <c r="CF56" s="178" t="n"/>
      <c r="CG56" s="178" t="n"/>
      <c r="CH56" s="178" t="n"/>
      <c r="CI56" s="178" t="n"/>
      <c r="CJ56" s="178" t="n"/>
      <c r="CK56" s="53" t="n"/>
      <c r="CL56" s="178" t="n"/>
      <c r="CM56" s="178" t="n"/>
      <c r="CN56" s="60" t="n"/>
      <c r="CO56" s="177" t="n"/>
      <c r="CP56" s="178" t="n"/>
      <c r="CQ56" s="60" t="n"/>
      <c r="CR56" s="177" t="n"/>
      <c r="CS56" s="178" t="n"/>
      <c r="CT56" s="59" t="n"/>
      <c r="CU56" s="178" t="n"/>
      <c r="CV56" s="59" t="n"/>
      <c r="CW56" s="178" t="n"/>
      <c r="CX56" s="59" t="n"/>
      <c r="CY56" s="178" t="n"/>
      <c r="CZ56" s="178" t="n"/>
      <c r="DA56" s="178" t="n"/>
      <c r="DB56" s="53" t="n"/>
      <c r="DC56" s="178" t="n"/>
      <c r="DD56" s="178" t="n"/>
      <c r="DE56" s="178" t="n"/>
      <c r="DF56" s="178" t="n"/>
      <c r="DG56" s="178" t="n"/>
      <c r="DH56" s="178" t="n"/>
      <c r="DI56" s="178" t="n"/>
      <c r="DJ56" s="178" t="n"/>
      <c r="DK56" s="178" t="n"/>
      <c r="DL56" s="178" t="n"/>
      <c r="DM56" s="178" t="n"/>
      <c r="DN56" s="177" t="n"/>
      <c r="DO56" s="177" t="n"/>
      <c r="DP56" s="177" t="n"/>
      <c r="DQ56" s="76">
        <f>IF(AND(DS56,DP56&lt;&gt;""),
CONCATENATE(DT56,DU56,DV56,DW56,DX56,DY56,DZ56,EA56,EB56,EC56,ED56,EE56,EF56,EG56,EH56,EI56,EJ56,EK56,EL56,EM56,EN56,EO56,EP56,EQ56,ES56,ET56,EU56,EV56,EW56,EX56,EY56,EZ56,FA56,FC56,FD56,FF56,FG56,FI56,FJ56,FL56,FM56,FO56,FP56,FR56,FS56,FU56,FV56,FX56,FY56,GA56,GB56,GD56,GE56,GF56,GH56,GI56,GJ56,GL56,GM56,GN56,GP56,GQ56,GS56,GT56,GU56,GV56,GW56,GX56,GY56,GZ56,HA56,HB56,HC56,HD56,HE56,HF56,HG56,HH56,HI56,HJ56,HK56,HL56,HM56,HN56,HO56,HQ56,HR56,HS56,HT56,HU56,HV56,HW56,HX56,HY56,IA56,IB56,IC56,ID56,IF56,IG56,IH56,II56,IK56,IL56,IM56,IN56,IO56,IP56,IQ56,IR56,IS56,IT56,IU56,IV56,IW56,IX56,IY56,IZ56),
""
)</f>
        <v/>
      </c>
      <c r="DR56" s="53" t="n"/>
      <c r="DS56" s="46">
        <f>CONCATENATE(D56,$E56,$F56,$G56,H56,$I56,$J56,K56,$L56,$M56,N56,$O56,$P56,$Q56,$R56,$S56,T56,$U56,$V56,$W56,$X56,$Y56,$Z56,$AA56,AB56,AC56,AD56,$AE56,$AF56,$AG56,AH56,AI56,AJ56,AK56,AL56,AM56,AN56,AO56,AP56,AQ56,AR56,AS56,AT56,AU56,AV56,AW56,AX56,AY56,AZ56,BA56,BB56,BC56,BD56,BE56,BF56,BG56,BH56,BI56,BJ56,BK56,BL56,BM56,BN56,BO56,BP56,BQ56,BR56,BS56,BT56,BU56,BV56,BW56,BX56,BY56,BZ56,CA56,CB56,CC56,CD56,CE56,CF56,CG56,CH56,CI56,CJ56,CK56,CL56,CM56,$CN56,$CO56,CP56,$CQ56,$CR56,CS56,CT56,CU56,CV56,CW56,CX56,CY56,CZ56,DA56,DB56,DC56,DD56,DE56,DF56,DG56,DH56,DI56,DJ56,DK56,DL56,DM56,$DN56,$DO56,$DP56,DR56)&lt;&gt;""</f>
        <v/>
      </c>
      <c r="DT56" s="46">
        <f>IF(AND($DS56,$E$4&lt;&gt;""),
IF(LEFT($E$4,2) = "1.",
IF(D56&lt;&gt;"","El CUNE sólo se envía en operaciones de novedad o ajuste. ",""),
IF(D56="","Debes escribir un CUNE válido para realizar operaciones de novedad o ajuste. ","")),
""
)</f>
        <v/>
      </c>
      <c r="DU56" s="46">
        <f>IF($DS56,
IF(E56="","Debes seleccionar el tipo de documento del empleado. ",
IF(_xlfn.IFNA(VLOOKUP(E56,TIPO_DE_DOCUMENTO,1,FALSE),-1)=-1,"El tipo de documento no es válido (por favor seleccionarlo de la lista). ","")
)
)</f>
        <v/>
      </c>
      <c r="DV56" s="46">
        <f>IF($DS56,
IF(F56="","Debes escribir el número de documento del empleado. ","")
)</f>
        <v/>
      </c>
      <c r="DW56" s="46">
        <f>IF($DS56,
IF(G56="","Debes escribir el primer nombre del empleado. ","")
)</f>
        <v/>
      </c>
      <c r="DY56" s="46">
        <f>IF($DS56,
IF(I56="","Debes escribir el primer apellido del empleado. ","")
)</f>
        <v/>
      </c>
      <c r="DZ56" s="46">
        <f>IF($DS56,
IF(J56="","Debes escribir el segundo apellido del empleado. ","")
)</f>
        <v/>
      </c>
      <c r="EB56" s="46">
        <f>IF($DS56,
IF(L56="","Debes escribir la fecha de ingreso del empleado. ",
IF(ISERR(DATE(YEAR(L56),MONTH(L56),DAY(L56))), "El valor ingresado en fecha de ingreso no tiene un formato válido. ","")
)
)</f>
        <v/>
      </c>
      <c r="EC56" s="46">
        <f>IF($DS56,
IF(M56="","Debes escribir el tiempo laborado. ",
IF( IFERROR(INT(M56),1.1) &lt;&gt; IFERROR(_xlfn.NUMBERVALUE(M56),1), "El valor de los días trabajados debe ser un número entero. ", "")
)
)</f>
        <v/>
      </c>
      <c r="ED56" s="46">
        <f>IF($DS56,
IF( AND(N56&lt;&gt;"", ISERR(DATE(YEAR(N56),MONTH(N56),DAY(N56))) ), "El valor ingresado en fecha de ingreso no tiene un formato válido. ",
IF( AND(N56&lt;&gt;"", $E$6&lt;&gt;"", DATE(YEAR(N56), MONTH(N56), 1) &lt;&gt; IFERROR(DATE(MID($E$6, 1, 4), MID($E$6, 6, 2),1), "1/1/1900") ), "La fecha de retiro debe estar dentro del período liquidado. ", "")
)
)</f>
        <v/>
      </c>
      <c r="EE56" s="46">
        <f>IF($DS56,
IF(O56="","Debes seleccionar el tipo de trabajador. ",
IF(_xlfn.IFNA(VLOOKUP(O56,TIPO_DE_TRABAJADOR,1,FALSE),-1)=-1,"El tipo de trabajador no es válido (por favor seleccionarlo de la lista). ","")
)
)</f>
        <v/>
      </c>
      <c r="EF56" s="46">
        <f>IF($DS56,
IF(P56="","Debes seleccionar si es un trabajador dependiente pensionado por vejez. ",
IF(_xlfn.IFNA(VLOOKUP(P56,SUBTIPO_DE_TRABAJADOR,1,FALSE),-1)=-1,"El tipo de trabajador dependiente pensionado por vejez no es válido (por favor seleccionarlo de la lista). ","")
)
)</f>
        <v/>
      </c>
      <c r="EG56" s="46">
        <f>IF($DS56,
IF(Q56="","Debes seleccionar el tipo de contrato del trabajador. ",
IF(_xlfn.IFNA(VLOOKUP(Q56,TIPO_DE_CONTRATO,1,FALSE),-1)=-1,"El tipo de contrato del trabajador no es válido (por favor seleccionarlo de la lista). ","")
)
)</f>
        <v/>
      </c>
      <c r="EH56" s="46">
        <f>IF($DS56,
IF(R56="","Debes seleccionar si es un salario integral. ",
IF(_xlfn.IFNA(VLOOKUP(R56,SI_NO,1,FALSE),-1)=-1,"Valor no válido para salario integral (por favor seleccionarlo de la lista). ","")
)
)</f>
        <v/>
      </c>
      <c r="EI56" s="46">
        <f>IF($DS56,
IF(S56="","Debes seleccionar si el trabajador realiza actividades de riesgo. ",
IF(_xlfn.IFNA(VLOOKUP(S56,SI_NO,1,FALSE),-1)=-1,"Valor no válido para actividad de alto riesgo (por favor seleccionarlo de la lista). ","")
)
)</f>
        <v/>
      </c>
      <c r="EK56" s="46">
        <f>IF($DS56,
IF(U56="","Debes escribir el código del municipio de residencia del trabajador. ",
IF(_xlfn.IFNA(VLOOKUP(U56,MUNICIPIO,1,FALSE),-1)=-1,"El municipio de residencia del trabajador es inválido (por favor seleccionarlo de la lista). ","")
)
)</f>
        <v/>
      </c>
      <c r="EL56" s="46">
        <f>IF($DS56,
IF(V56="","Debes escribir el la dirección de residendia del trabajador. ","")
)</f>
        <v/>
      </c>
      <c r="EM56" s="46">
        <f>IF($DS56,
IF(W56="","Debes escribir la fecha de inicio de la liquidación. ",
IF(ISERR(DATE(YEAR(W56),MONTH(W56),DAY(W56))),"El valor ingresado en fecha de inicio de liquidación no tiene un formato válido. ",
IF( AND($E$6&lt;&gt;"", DATE(YEAR(W56), MONTH(W56), 1) &lt;&gt; IFERROR(DATE(MID($E$6, 1, 4), MID($E$6, 6, 2),1), "1/1/1900") ), "La fecha de inicio de la liquidación debe estar dentro del período liquidado. ", "")
)
)
)</f>
        <v/>
      </c>
      <c r="EN56" s="46">
        <f>IF($DS56,
IF(X56="","Debes escribir la fecha de fin de la liquidación. ",
IF(ISERR(DATE(YEAR(X56),MONTH(X56),DAY(X56))),"El valor ingresado en fecha de fin de liquidación no tiene un formato válido. ",
IF( AND($E$6&lt;&gt;"", DATE(YEAR(X56), MONTH(X56), 1) &lt;&gt; IFERROR(DATE(MID($E$6, 1, 4), MID($E$6, 6, 2),1), "1/1/1900") ), "La fecha de fin de la liquidación debe estar dentro del período liquidado. ", "")
)
)
)</f>
        <v/>
      </c>
      <c r="EO56" s="46">
        <f>IF($DS56,
IF(Y56="","Debes escribir la frecuencia de pago del trabajador. ",
IF(_xlfn.IFNA(VLOOKUP(Y56,PERÍODO_DE_NÓMINA,1,FALSE),-1)=-1,"La frecuencia de pago es inválida (por favor seleccionarlo de la lista). ","")
)
)</f>
        <v/>
      </c>
      <c r="EP56" s="46">
        <f>IF($DS56,
IF(Z56="","Debes escribir la fecha de pago. ",
IF(ISERR(DATE(YEAR(Z56),MONTH(Z56),DAY(Z56))), "El valor ingresado en fecha de pago no tiene un formato válido. ","")
)
)</f>
        <v/>
      </c>
      <c r="EQ56" s="46">
        <f>IF($DS56,
IF(AA56="","Debes escribir el medio de pago. ",
IF(_xlfn.IFNA(VLOOKUP(AA56,MEDIOS_DE_PAGO,1,FALSE),-1)=-1,"El medio de pago es inválido (por favor seleccionarlo de la lista). ","")
)
)</f>
        <v/>
      </c>
      <c r="ER56" s="46">
        <f>OR(AA56='Tablas '!$T$4,AA56='Tablas '!$T$7,AA56='Tablas '!$T$8,AA56='Tablas '!$T$11)</f>
        <v/>
      </c>
      <c r="ES56" s="46">
        <f>IF(AND($DS56,ER56),
IF(AB56="","Debes escribir la entidad bancaria. ",""),
""
)</f>
        <v/>
      </c>
      <c r="ET56" s="46">
        <f>IF(AND($DS56,ER56),
IF(AC56="","Debes escribir el tipo de cuenta bancaria. ",
IF(_xlfn.IFNA(VLOOKUP(AC56,TIPO_DE_CUENTA,1,FALSE),-1)=-1,"El tipo de cuenta bancaria es inválida (por favor seleccionarlo de la lista). ","")
),
""
)</f>
        <v/>
      </c>
      <c r="EU56" s="46">
        <f>IF(AND($DS56,ER56),
IF(AD56="","Debes escribir el número de cuenta bancaria. ",""),
""
)</f>
        <v/>
      </c>
      <c r="EV56" s="46">
        <f>IF($DS56,
IF(AE56="","Debes escribir el valor del sueldo básico. ",
IF( ISERR(_xlfn.NUMBERVALUE(AE56)), "El valor del sueldo básico debe ser un número válido. ", "")
)
)</f>
        <v/>
      </c>
      <c r="EW56" s="46">
        <f>IF($DS56,
IF(AF56="","Debes escribir el número de días trabajados. ",
IF( IFERROR(INT(AF56),1.1) &lt;&gt; IFERROR(_xlfn.NUMBERVALUE(AF56),1), "La cantidad de días trabajados debe ser un número entero. ", "")
)
)</f>
        <v/>
      </c>
      <c r="EX56" s="46">
        <f>IF($DS56,
IF(AG56="","Debes escribir el valor del sueldo trabajado. ",
IF( ISERR(_xlfn.NUMBERVALUE(AG56)), "El valor del sueldo trabajado debe ser un número válido. ", "")
)
)</f>
        <v/>
      </c>
      <c r="EY56" s="46">
        <f>IF($DS56,
IF( AND(AH56&lt;&gt;"", ISERR(_xlfn.NUMBERVALUE(AH56))), "El valor del auxilio de transporte debe ser un número válido. ", "")
)</f>
        <v/>
      </c>
      <c r="EZ56" s="46">
        <f>IF($DS56,
IF( AND(AI56&lt;&gt;"", ISERR(_xlfn.NUMBERVALUE(AI56))), "El valor de viáticos salariales debe ser un número válido. ", "")
)</f>
        <v/>
      </c>
      <c r="FA56" s="46">
        <f>IF($DS56,
IF( AND(AJ56&lt;&gt;"", ISERR(_xlfn.NUMBERVALUE(AJ56))), "El valor de viáticos NO salariales debe ser un número válido. ", "")
)</f>
        <v/>
      </c>
      <c r="FB56" s="46">
        <f>CONCATENATE(AK56,AL56)&lt;&gt;""</f>
        <v/>
      </c>
      <c r="FC56" s="46">
        <f>IF(AND($DS56,FB56),
IF(AK56="","Debes escribir el número de horas extras diurnas. ",
IF( IFERROR(INT(AK56),1.1) &lt;&gt; IFERROR(_xlfn.NUMBERVALUE(AK56),1), "La cantidad de horas extras diurnas debe ser un número entero. ", "")
),
""
)</f>
        <v/>
      </c>
      <c r="FD56" s="46">
        <f>IF(AND($DS56,FB56),
IF(AL56="","Debes escribir el valor de las horas extras diurnas. ",
IF( ISERR(_xlfn.NUMBERVALUE(AL56)), "El valor de las horas extras duirnas debe ser un número válido. ", "")
),
""
)</f>
        <v/>
      </c>
      <c r="FE56" s="46">
        <f>CONCATENATE(AM56,AN56)&lt;&gt;""</f>
        <v/>
      </c>
      <c r="FF56" s="46">
        <f>IF(AND($DS56,FE56),
IF(AM56="","Debes escribir el número de horas extras nocturnas. ",
IF( IFERROR(INT(AM56),1.1) &lt;&gt; IFERROR(_xlfn.NUMBERVALUE(AM56),1), "La cantidad de horas extras nocturnas debe ser un número entero. ", "")
),
""
)</f>
        <v/>
      </c>
      <c r="FG56" s="46">
        <f>IF(AND($DS56,FE56),
IF(AN56="","Debes escribir el valor de las horas extras nocturnas. ",
IF( ISERR(_xlfn.NUMBERVALUE(AN56)), "El valor de las horas extras nocturnas debe ser un número válido. ", "")
),
""
)</f>
        <v/>
      </c>
      <c r="FH56" s="46">
        <f>CONCATENATE(AO56,AP56)&lt;&gt;""</f>
        <v/>
      </c>
      <c r="FI56" s="46">
        <f>IF(AND($DS56,FH56),
IF(AO56="","Debes escribir el número de horas extras diurnas dominicales y festivas. ",
IF( IFERROR(INT(AO56),1.1) &lt;&gt; IFERROR(_xlfn.NUMBERVALUE(AO56),1), "La cantidad de horas extras diurnas dominicales y festivas debe ser un número entero. ", "")
),
""
)</f>
        <v/>
      </c>
      <c r="FJ56" s="46">
        <f>IF(AND($DS56,FH56),
IF(AP56="","Debes escribir el valor de las horas extras diurnas dominicales y festivas. ",
IF( ISERR(_xlfn.NUMBERVALUE(AP56)), "El valor de las horas extras diurnas dominicales y festivas debe ser un número válido. ", "")
),
""
)</f>
        <v/>
      </c>
      <c r="FK56" s="46">
        <f>CONCATENATE(AQ56,AR56)&lt;&gt;""</f>
        <v/>
      </c>
      <c r="FL56" s="46">
        <f>IF(AND($DS56,FK56),
IF(AQ56="","Debes escribir el número de horas extras nocturnas dominicales y festivas. ",
IF( IFERROR(INT(AQ56),1.1) &lt;&gt; IFERROR(_xlfn.NUMBERVALUE(AQ56),1), "La cantidad de horas extras nocturnas dominicales y festivas debe ser un número entero. ", "")
),
""
)</f>
        <v/>
      </c>
      <c r="FM56" s="46">
        <f>IF(AND($DS56,FK56),
IF(AR56="","Debes escribir el valor de las horas extras nocturnas dominicales y festivas. ",
IF( ISERR(_xlfn.NUMBERVALUE(AR56)), "El valor de las horas extras nocturnas dominicales y festivas debe ser un número válido. ", "")
),
""
)</f>
        <v/>
      </c>
      <c r="FN56" s="46">
        <f>CONCATENATE(AS56,AT56)&lt;&gt;""</f>
        <v/>
      </c>
      <c r="FO56" s="46">
        <f>IF(AND($DS56,FN56),
IF(AS56="","Debes escribir el número de horas recargo nocturno. ",
IF( IFERROR(INT(AS56),1.1) &lt;&gt; IFERROR(_xlfn.NUMBERVALUE(AS56),1), "La cantidad de horas recargo nocturno debe ser un número entero. ", "")
),
""
)</f>
        <v/>
      </c>
      <c r="FP56" s="46">
        <f>IF(AND($DS56,FN56),
IF(AT56="","Debes escribir el valor de las horas recargo nocturno. ",
IF( ISERR(_xlfn.NUMBERVALUE(AT56)), "El valor de las horas recargo nocturno debe ser un número válido. ", "")
),
""
)</f>
        <v/>
      </c>
      <c r="FQ56" s="46">
        <f>CONCATENATE(AU56,AV56)&lt;&gt;""</f>
        <v/>
      </c>
      <c r="FR56" s="46">
        <f>IF(AND($DS56,FQ56),
IF(AU56="","Debes escribir el número de horas recargo diurno dominical y festivo. ",
IF( IFERROR(INT(AU56),1.1) &lt;&gt; IFERROR(_xlfn.NUMBERVALUE(AU56),1), "La cantidad de horas recargo diurno dominical y festivo debe ser un número entero. ", "")
),
""
)</f>
        <v/>
      </c>
      <c r="FS56" s="46">
        <f>IF(AND($DS56,FQ56),
IF(AV56="","Debes escribir el valor de las horas recargo diurno dominical y festivo. ",
IF( ISERR(_xlfn.NUMBERVALUE(AV56)), "El valor de las horas recargo diurno dominical y festivo debe ser un número válido. ", "")
),
""
)</f>
        <v/>
      </c>
      <c r="FT56" s="46">
        <f>CONCATENATE(AW56,AX56)&lt;&gt;""</f>
        <v/>
      </c>
      <c r="FU56" s="46">
        <f>IF(AND($DS56,FT56),
IF(AW56="","Debes escribir el número de horas recargo nocturno dominical y festivo. ",
IF( IFERROR(INT(AW56),1.1) &lt;&gt; IFERROR(_xlfn.NUMBERVALUE(AW56),1), "La cantidad de horas recargo nocturno dominical y festivo debe ser un número entero. ", "")
),
""
)</f>
        <v/>
      </c>
      <c r="FV56" s="46">
        <f>IF(AND($DS56,FT56),
IF(AX56="","Debes escribir el valor de las horas recargo nocturno dominical y festivo. ",
IF( ISERR(_xlfn.NUMBERVALUE(AX56)), "El valor de las horas recargo nocturno dominical y festivo debe ser un número válido. ", "")
),
""
)</f>
        <v/>
      </c>
      <c r="FW56" s="46">
        <f>CONCATENATE(AY56,AZ56)&lt;&gt;""</f>
        <v/>
      </c>
      <c r="FX56" s="46">
        <f>IF(AND($DS56,FW56),
IF(AY56="","Debes escribir el número de días de vacaciones comunes. ",
IF( IFERROR(INT(AY56),1.1) &lt;&gt; IFERROR(_xlfn.NUMBERVALUE(AY56),1), "La cantidad de días de vacaciones comunes debe ser un número entero. ", "")
),
""
)</f>
        <v/>
      </c>
      <c r="FY56" s="46">
        <f>IF(AND($DS56,FW56),
IF(AZ56="","Debes escribir el valor de las vacaciones comunes. ",
IF( ISERR(_xlfn.NUMBERVALUE(AZ56)), "El valor de las vacaciones comunes debe ser un número válido. ", "")
),
""
)</f>
        <v/>
      </c>
      <c r="FZ56" s="46">
        <f>CONCATENATE(BA56,BB56)&lt;&gt;""</f>
        <v/>
      </c>
      <c r="GA56" s="46">
        <f>IF(AND($DS56,FZ56),
IF(BA56="","Debes escribir el número de días de vacaciones compensadas. ",
IF( IFERROR(INT(BA56),1.1) &lt;&gt; IFERROR(_xlfn.NUMBERVALUE(BA56),1), "La cantidad de días de vacaciones compensadas debe ser un número entero. ", "")
),
""
)</f>
        <v/>
      </c>
      <c r="GB56" s="46">
        <f>IF(AND($DS56,FZ56),
IF(BB56="","Debes escribir el valor de las vacaciones compensadas. ",
IF( ISERR(_xlfn.NUMBERVALUE(BB56)), "El valor de las vacaciones compensadas debe ser un número válido. ", "")
),
""
)</f>
        <v/>
      </c>
      <c r="GC56" s="46">
        <f>CONCATENATE(BC56,BD56)&lt;&gt;""</f>
        <v/>
      </c>
      <c r="GD56" s="46">
        <f>IF(AND($DS56,GC56),
IF(BC56="","Debes escribir el número de días de prima salarial. ",
IF( IFERROR(INT(BC56),1.1) &lt;&gt; IFERROR(_xlfn.NUMBERVALUE(BC56),1), "La cantidad de días de prima salarial debe ser un número entero. ", "")
),
""
)</f>
        <v/>
      </c>
      <c r="GE56" s="46">
        <f>IF(AND($DS56,GC56),
IF(BD56="","Debes escribir el valor de los días de prima salarial. ",
IF( ISERR(_xlfn.NUMBERVALUE(BD56)), "El valor de los días de prima salarial debe ser un número válido. ", "")
),
""
)</f>
        <v/>
      </c>
      <c r="GF56" s="46">
        <f>IF($DS56,
IF( AND(BE56&lt;&gt;"", ISERR(_xlfn.NUMBERVALUE(BE56))), "El valor de la prima NO saliarial debe ser un número válido. ", "")
)</f>
        <v/>
      </c>
      <c r="GG56" s="46">
        <f>CONCATENATE(BF56,BG56,BH56)&lt;&gt;""</f>
        <v/>
      </c>
      <c r="GH56" s="46">
        <f>IF(AND($DS56,GG56),
IF(BF56="","Debes escribir el valor de las cesantías. ",
IF( ISERR(_xlfn.NUMBERVALUE(BF56)), "El valor de las cesantías debe ser un número válido. ", "")
),
""
)</f>
        <v/>
      </c>
      <c r="GI56" s="46">
        <f>IF(AND($DS56,GG56),
IF(BG56="","Debes escribir el % de cesantías. ",
IF( ISERR(_xlfn.NUMBERVALUE(BG56)), "El % de cesantías debe ser un número válido. ", "")
),
""
)</f>
        <v/>
      </c>
      <c r="GJ56" s="46">
        <f>IF(AND($DS56,GG56),
IF(BH56="","Debes escribir el valor de intereses de cesantías. ",
IF( ISERR(_xlfn.NUMBERVALUE(BH56)), "El valor de intereses de cesantías debe ser un número válido. ", "")
),
""
)</f>
        <v/>
      </c>
      <c r="GK56" s="46">
        <f>CONCATENATE(BI56,BJ56,BK56)&lt;&gt;""</f>
        <v/>
      </c>
      <c r="GL56" s="46">
        <f>IF(AND($DS56,GK56),
IF(BI56="","Debes escribir el número de días de incapacidad. ",
IF( IFERROR(INT(BI56),1.1) &lt;&gt; IFERROR(_xlfn.NUMBERVALUE(BI56),1), "La cantidad de días de incapacidad debe ser un número entero. ", "")
),
""
)</f>
        <v/>
      </c>
      <c r="GM56" s="46">
        <f>IF(AND($DS56,GK56),
IF(BJ56="","Debes escribir el tipo de incapacidad. ",
IF(_xlfn.IFNA(VLOOKUP(BJ56,TIPO_DE_INCAPACIDAD,1,FALSE),-1)=-1,"El tipo de incapacidad es inválida (por favor seleccionarlo de la lista). ","")
),
""
)</f>
        <v/>
      </c>
      <c r="GN56" s="46">
        <f>IF(AND($DS56,GK56),
IF(BK56="","Debes escribir el valor de la incapacidad. ",
IF( ISERR(_xlfn.NUMBERVALUE(BK56)), "El valor de la incapacidad debe ser un número válido. ", "")
),
""
)</f>
        <v/>
      </c>
      <c r="GO56" s="46">
        <f>CONCATENATE(BL56,BM56)&lt;&gt;""</f>
        <v/>
      </c>
      <c r="GP56" s="46">
        <f>IF(AND($DS56,GO56),
IF(BL56="","Debes escribir el número de días de licencia de maternidad o paternidad. ",
IF( IFERROR(INT(BL56),1.1) &lt;&gt; IFERROR(_xlfn.NUMBERVALUE(BL56),1), "La cantidad de días de licencia de maternidad o paternidad debe ser un número entero. ", "")
),
""
)</f>
        <v/>
      </c>
      <c r="GQ56" s="46">
        <f>IF(AND($DS56,GO56),
IF(BM56="","Debes escribir el valor de la licencia de maternidad o paternidad. ",
IF( ISERR(_xlfn.NUMBERVALUE(BM56)), "El valor de la licencia de maternidad o paternidad debe ser un número válido. ", "")
),
""
)</f>
        <v/>
      </c>
      <c r="GR56" s="46">
        <f>CONCATENATE(BN56,BO56)&lt;&gt;""</f>
        <v/>
      </c>
      <c r="GS56" s="46">
        <f>IF(AND($DS56,GR56),
IF(BN56="","Debes escribir el número de días de licencia remunerada. ",
IF( IFERROR(INT(BN56),1.1) &lt;&gt; IFERROR(_xlfn.NUMBERVALUE(BN56),1), "La cantidad de días de licencia remunerada debe ser un número entero. ", "")
),
""
)</f>
        <v/>
      </c>
      <c r="GT56" s="46">
        <f>IF(AND($DS56,GR56),
IF(BO56="","Debes escribir el valor de la licencia remunerada. ",
IF( ISERR(_xlfn.NUMBERVALUE(BO56)), "El valor de la licencia remunerada debe ser un número válido. ", "")
),
""
)</f>
        <v/>
      </c>
      <c r="GU56" s="46">
        <f>IF($DS56,
IF( AND(BP56&lt;&gt;"", ISERR(_xlfn.NUMBERVALUE(BP56))), "El valor de la licencia NO remunerada debe ser un número válido. ", "")
)</f>
        <v/>
      </c>
      <c r="GV56" s="46">
        <f>IF($DS56,
IF( AND(BQ56&lt;&gt;"", ISERR(_xlfn.NUMBERVALUE(BQ56))), "El valor de auxilios salariales debe ser un número válido. ", "")
)</f>
        <v/>
      </c>
      <c r="GW56" s="46">
        <f>IF($DS56,
IF( AND(BR56&lt;&gt;"", ISERR(_xlfn.NUMBERVALUE(BR56))), "El valor de auxilios NO salariales debe ser un número válido. ", "")
)</f>
        <v/>
      </c>
      <c r="GX56" s="46">
        <f>IF($DS56,
IF( AND(BS56&lt;&gt;"", ISERR(_xlfn.NUMBERVALUE(BS56))), "El valor de bonos salariales debe ser un número válido. ", "")
)</f>
        <v/>
      </c>
      <c r="GY56" s="46">
        <f>IF($DS56,
IF( AND(BT56&lt;&gt;"", ISERR(_xlfn.NUMBERVALUE(BT56))), "El valor de bonos NO salariales debe ser un número válido. ", "")
)</f>
        <v/>
      </c>
      <c r="GZ56" s="46">
        <f>IF($DS56,
IF( AND(BU56&lt;&gt;"", ISERR(_xlfn.NUMBERVALUE(BU56))), "El valor de bonos salariales de alimentación debe ser un número válido. ", "")
)</f>
        <v/>
      </c>
      <c r="HA56" s="46">
        <f>IF($DS56,
IF( AND(BV56&lt;&gt;"", ISERR(_xlfn.NUMBERVALUE(BV56))), "El valor de bonos NO salariales de alimentación debe ser un número válido. ", "")
)</f>
        <v/>
      </c>
      <c r="HB56" s="46">
        <f>IF($DS56,
IF( AND(BW56&lt;&gt;"", ISERR(_xlfn.NUMBERVALUE(BW56))), "El valor de bonificaciones salariales debe ser un número válido. ", "")
)</f>
        <v/>
      </c>
      <c r="HC56" s="46">
        <f>IF($DS56,
IF( AND(BX56&lt;&gt;"", ISERR(_xlfn.NUMBERVALUE(BX56))), "El valor de bonificaciones NO salariales debe ser un número válido. ", "")
)</f>
        <v/>
      </c>
      <c r="HD56" s="46">
        <f>IF($DS56,
IF( AND(BY56&lt;&gt;"", ISERR(_xlfn.NUMBERVALUE(BY56))), "El valor de compensaciones ordinarias debe ser un número válido. ", "")
)</f>
        <v/>
      </c>
      <c r="HE56" s="46">
        <f>IF($DS56,
IF( AND(BZ56&lt;&gt;"", ISERR(_xlfn.NUMBERVALUE(BZ56))), "El valor de compensaciones extraordinarias debe ser un número válido. ", "")
)</f>
        <v/>
      </c>
      <c r="HF56" s="46">
        <f>IF($DS56,
IF( AND(CA56&lt;&gt;"", ISERR(_xlfn.NUMBERVALUE(CA56))), "El valor de comisiones debe ser un número válido. ", "")
)</f>
        <v/>
      </c>
      <c r="HG56" s="46">
        <f>IF($DS56,
IF( AND(CB56&lt;&gt;"", ISERR(_xlfn.NUMBERVALUE(CB56))), "El valor de ausencia por huega debe ser un número válido. ", "")
)</f>
        <v/>
      </c>
      <c r="HH56" s="46">
        <f>IF($DS56,
IF( AND(CC56&lt;&gt;"", ISERR(_xlfn.NUMBERVALUE(CC56))), "El valor de anticipos debe ser un número válido. ", "")
)</f>
        <v/>
      </c>
      <c r="HI56" s="46">
        <f>IF($DS56,
IF( AND(CD56&lt;&gt;"", ISERR(_xlfn.NUMBERVALUE(CD56))), "El valor de pagos a terceros debe ser un número válido. ", "")
)</f>
        <v/>
      </c>
      <c r="HJ56" s="46">
        <f>IF($DS56,
IF( AND(CE56&lt;&gt;"", ISERR(_xlfn.NUMBERVALUE(CE56))), "El valor de dotación debe ser un número válido. ", "")
)</f>
        <v/>
      </c>
      <c r="HK56" s="46">
        <f>IF($DS56,
IF( AND(CF56&lt;&gt;"", ISERR(_xlfn.NUMBERVALUE(CF56))), "El valor de apoyo sostenibilidad debe ser un número válido. ", "")
)</f>
        <v/>
      </c>
      <c r="HL56" s="46">
        <f>IF($DS56,
IF( AND(CG56&lt;&gt;"", ISERR(_xlfn.NUMBERVALUE(CG56))), "El valor de teletrabajo debe ser un número válido. ", "")
)</f>
        <v/>
      </c>
      <c r="HM56" s="46">
        <f>IF($DS56,
IF( AND(CH56&lt;&gt;"", ISERR(_xlfn.NUMBERVALUE(CH56))), "El valor de bonificación de retiro debe ser un número válido. ", "")
)</f>
        <v/>
      </c>
      <c r="HN56" s="46">
        <f>IF($DS56,
IF( AND(CI56&lt;&gt;"", ISERR(_xlfn.NUMBERVALUE(CI56))), "El valor de indemnización de retiro debe ser un número válido. ", "")
)</f>
        <v/>
      </c>
      <c r="HO56" s="46">
        <f>IF($DS56,
IF( AND(CJ56&lt;&gt;"", ISERR(_xlfn.NUMBERVALUE(CJ56))), "El valor de reintegros debe ser un número válido. ", "")
)</f>
        <v/>
      </c>
      <c r="HP56" s="46">
        <f>CONCATENATE(CK56,CL56,CM56)&lt;&gt;""</f>
        <v/>
      </c>
      <c r="HQ56" s="46">
        <f>IF(AND($DS56,HP56),
IF(CK56="","Debes escribir la descripción de otro concepto no categorizado. ",""),
""
)</f>
        <v/>
      </c>
      <c r="HR56" s="46">
        <f>IF(AND($DS56,HP56),
IF(CONCATENATE(CL56,CM56)="","Debes escribir al menos un valor de concepto no categorizado (salarial o no salarial). ",
IF(ISERR(_xlfn.NUMBERVALUE(CL56)),"El valor salarial concepto no categorizado debe ser un número válido. ","")
),
""
)</f>
        <v/>
      </c>
      <c r="HS56" s="46">
        <f>IF(AND($DS56,HP56),
IF(CONCATENATE(CL56,CM56)="","Debes escribir al menos un valor de concepto no categorizado (salarial o no salarial). ",
IF(ISERR(_xlfn.NUMBERVALUE(CM56)),"El valor NO salarial concepto no categorizado debe ser un número válido. ","")
),
""
)</f>
        <v/>
      </c>
      <c r="HT56" s="46">
        <f>IF($DS56,
IF(CN56="","Debes escribir el porcentaje del aporte a salud. ",
IF( ISERR(_xlfn.NUMBERVALUE(CN56)), "El valor del porcentaje del aporte a salud debe ser un número válido. ", "")
)
)</f>
        <v/>
      </c>
      <c r="HU56" s="46">
        <f>IF($DS56,
IF(CO56="","Debes escribir el valor del aporte a salud. ",
IF( ISERR(_xlfn.NUMBERVALUE(CO56)), "El valor del aporte a salud debe ser un número válido. ", "")
)
)</f>
        <v/>
      </c>
      <c r="HV56" s="46">
        <f>IF($DS56,
IF( AND(CP56&lt;&gt;"", ISERR(_xlfn.NUMBERVALUE(CP56))), "El valor plan complementario debe ser un número válido. ", "")
)</f>
        <v/>
      </c>
      <c r="HW56" s="46">
        <f>IF($DS56,
IF(CQ56="","Debes escribir el porcentaje del aporte a pensión. ",
IF( ISERR(_xlfn.NUMBERVALUE(CQ56)), "El valor del porcentaje del aporte a pensión debe ser un número válido. ", "")
)
)</f>
        <v/>
      </c>
      <c r="HX56" s="46">
        <f>IF($DS56,
IF(CR56="","Debes escribir el valor del aporte a pensión. ",
IF( ISERR(_xlfn.NUMBERVALUE(CR56)), "El valor del aporte a salud debe ser un número válido. ", "")
)
)</f>
        <v/>
      </c>
      <c r="HY56" s="46">
        <f>IF($DS56,
IF( AND(CS56&lt;&gt;"", ISERR(_xlfn.NUMBERVALUE(CS56))), "El valor pensión voluntaria debe ser un número válido. ", "")
)</f>
        <v/>
      </c>
      <c r="HZ56" s="46">
        <f>CONCATENATE(CT56,CU56,CV56,CW56)&lt;&gt;""</f>
        <v/>
      </c>
      <c r="IA56" s="46">
        <f>IF(AND($DS56,HZ56),
IF(CT56="","Debes escribir el % del fondo de seguridad pensional. ",
IF( ISERR(_xlfn.NUMBERVALUE(CT56)), "El % del fondo de seguridad debe ser un número válido. ", "")
),
""
)</f>
        <v/>
      </c>
      <c r="IB56" s="46">
        <f>IF(AND($DS56,HZ56),
IF(CU56="","Debes escribir el valor del aporte al fondo de solidaridad pensional. ",
IF( ISERR(_xlfn.NUMBERVALUE(CU56)), "El valor del aporte al fondo de solidaridad pensional debe ser un número válido. ", "")
),
""
)</f>
        <v/>
      </c>
      <c r="IC56" s="46">
        <f>IF(AND($DS56,HZ56),
IF(CV56="","Debes escribir el % del fondo de subsistencia. ",
IF( ISERR(_xlfn.NUMBERVALUE(CV56)), "El % del fondo de subsistencia debe ser un número válido. ", "")
),
""
)</f>
        <v/>
      </c>
      <c r="ID56" s="46">
        <f>IF(AND($DS56,HZ56),
IF(CW56="","Debes escribir el valor del fondo de subsistencia. ",
IF( ISERR(_xlfn.NUMBERVALUE(CW56)), "El valor del fondo de subsistencia debe ser un número válido. ", "")
),
""
)</f>
        <v/>
      </c>
      <c r="IE56" s="46">
        <f>CONCATENATE(CX56,CY56)&lt;&gt;""</f>
        <v/>
      </c>
      <c r="IF56" s="46">
        <f>IF(AND($DS56,IE56),
IF(CX56="","Debes escribir el % de sindicato. ",
IF( ISERR(_xlfn.NUMBERVALUE(CX56)), "El % de sindicato debe ser un número válido. ", "")
),
""
)</f>
        <v/>
      </c>
      <c r="IG56" s="46">
        <f>IF(AND($DS56,IE56),
IF(CY56="","Debes escribir el valor del sindicato. ",
IF( ISERR(_xlfn.NUMBERVALUE(CY56)), "El valor del sindicato debe ser un número válido. ", "")
),
""
)</f>
        <v/>
      </c>
      <c r="IH56" s="46">
        <f>IF($DS56,
IF( AND(CZ56&lt;&gt;"", ISERR(_xlfn.NUMBERVALUE(CZ56))), "El valor de sanción pública debe ser un número válido. ", "")
)</f>
        <v/>
      </c>
      <c r="II56" s="46">
        <f>IF($DS56,
IF( AND(DA56&lt;&gt;"", ISERR(_xlfn.NUMBERVALUE(DA56))), "El valor de sanción privada debe ser un número válido. ", "")
)</f>
        <v/>
      </c>
      <c r="IJ56" s="46">
        <f>CONCATENATE(DB56,DC56)&lt;&gt;""</f>
        <v/>
      </c>
      <c r="IK56" s="46">
        <f>IF(AND($DS56,IJ56),
IF(DB56="","Debes escribir la descripción de libranza. ",""),
""
)</f>
        <v/>
      </c>
      <c r="IL56" s="46">
        <f>IF(AND($DS56,IJ56),
IF(DC56="","Debes escribir la cuota libranza. ",
IF(ISERR(_xlfn.NUMBERVALUE(DC56)),"El valor de la cuota libranza debe ser un número válido. ","")
),
""
)</f>
        <v/>
      </c>
      <c r="IM56" s="46">
        <f>IF($DS56,
IF( AND(DD56&lt;&gt;"", ISERR(_xlfn.NUMBERVALUE(DD56))), "El valor de pagos a terceros debe ser un número válido. ", "")
)</f>
        <v/>
      </c>
      <c r="IN56" s="46">
        <f>IF($DS56,
IF( AND(DE56&lt;&gt;"", ISERR(_xlfn.NUMBERVALUE(DE56))), "El valor de anticipos debe ser un número válido. ", "")
)</f>
        <v/>
      </c>
      <c r="IO56" s="46">
        <f>IF($DS56,
IF( AND(DF56&lt;&gt;"", ISERR(_xlfn.NUMBERVALUE(DF56))), "El valor de AFC debe ser un número válido. ", "")
)</f>
        <v/>
      </c>
      <c r="IP56" s="46">
        <f>IF($DS56,
IF( AND(DG56&lt;&gt;"", ISERR(_xlfn.NUMBERVALUE(DG56))), "El valor de rete-fuente debe ser un número válido. ", "")
)</f>
        <v/>
      </c>
      <c r="IQ56" s="46">
        <f>IF($DS56,
IF( AND(DH56&lt;&gt;"", ISERR(_xlfn.NUMBERVALUE(DH56))), "El valor de cooperativa de trabajo debe ser un número válido. ", "")
)</f>
        <v/>
      </c>
      <c r="IR56" s="46">
        <f>IF($DS56,
IF( AND(DI56&lt;&gt;"", ISERR(_xlfn.NUMBERVALUE(DI56))), "El valor de embargo fiscal debe ser un número válido. ", "")
)</f>
        <v/>
      </c>
      <c r="IS56" s="46">
        <f>IF($DS56,
IF( AND(DJ56&lt;&gt;"", ISERR(_xlfn.NUMBERVALUE(DJ56))), "El valor de educación debe ser un número válido. ", "")
)</f>
        <v/>
      </c>
      <c r="IT56" s="46">
        <f>IF($DS56,
IF( AND(DK56&lt;&gt;"", ISERR(_xlfn.NUMBERVALUE(DK56))), "El valor de reintegro debe ser un número válido. ", "")
)</f>
        <v/>
      </c>
      <c r="IU56" s="46">
        <f>IF($DS56,
IF( AND(DL56&lt;&gt;"", ISERR(_xlfn.NUMBERVALUE(DL56))), "El valor de deuda debe ser un número válido. ", "")
)</f>
        <v/>
      </c>
      <c r="IV56" s="46">
        <f>IF($DS56,
IF( AND(DM56&lt;&gt;"", ISERR(_xlfn.NUMBERVALUE(DM56))), "El valor de otras deducciones debe ser un número válido. ", "")
)</f>
        <v/>
      </c>
      <c r="IW56" s="46">
        <f>IF($DS56,
IF(DN56="","Debes escribir el valor de los devengos totales. ",
IF( ISERR(_xlfn.NUMBERVALUE(DN56)), "El valor de los devengos totales debe ser un número válido. ", "")
)
)</f>
        <v/>
      </c>
      <c r="IX56" s="46">
        <f>IF($DS56,
IF(DO56="","Debes escribir el valor de las deducciones totales. ",
IF( ISERR(_xlfn.NUMBERVALUE(DO56)), "El valor de las deducciones totales debe ser un número válido. ", "")
)
)</f>
        <v/>
      </c>
      <c r="IY56" s="46">
        <f>IF($DS56,
IF(DP56="","Debes escribir el valor del salario total. ",
IF( ISERR(_xlfn.NUMBERVALUE(DP56)), "El valor del salario total debe ser un número válido. ", "")
)
)</f>
        <v/>
      </c>
    </row>
    <row r="57">
      <c r="B57" s="48" t="n">
        <v>45</v>
      </c>
      <c r="C57" s="61">
        <f>IF(AND(DS57,DP57&lt;&gt;""),
IF(DQ57="","OK","Error"),
""
)</f>
        <v/>
      </c>
      <c r="D57" s="53" t="n"/>
      <c r="E57" s="52" t="n"/>
      <c r="F57" s="112" t="n"/>
      <c r="G57" s="52" t="n"/>
      <c r="H57" s="53" t="n"/>
      <c r="I57" s="52" t="n"/>
      <c r="J57" s="52" t="n"/>
      <c r="K57" s="53" t="n"/>
      <c r="L57" s="55" t="n"/>
      <c r="M57" s="108" t="n"/>
      <c r="N57" s="56" t="n"/>
      <c r="O57" s="52" t="n"/>
      <c r="P57" s="52" t="n"/>
      <c r="Q57" s="52" t="n"/>
      <c r="R57" s="52" t="n"/>
      <c r="S57" s="52" t="n"/>
      <c r="T57" s="53" t="n"/>
      <c r="U57" s="52" t="n"/>
      <c r="V57" s="52" t="n"/>
      <c r="W57" s="55" t="n"/>
      <c r="X57" s="55" t="n"/>
      <c r="Y57" s="52" t="n"/>
      <c r="Z57" s="55" t="n"/>
      <c r="AA57" s="52" t="n"/>
      <c r="AB57" s="53" t="n"/>
      <c r="AC57" s="53" t="n"/>
      <c r="AD57" s="53" t="n"/>
      <c r="AE57" s="177" t="n"/>
      <c r="AF57" s="113" t="n"/>
      <c r="AG57" s="177" t="n"/>
      <c r="AH57" s="178" t="n"/>
      <c r="AI57" s="178" t="n"/>
      <c r="AJ57" s="178" t="n"/>
      <c r="AK57" s="114" t="n"/>
      <c r="AL57" s="178" t="n"/>
      <c r="AM57" s="114" t="n"/>
      <c r="AN57" s="178" t="n"/>
      <c r="AO57" s="114" t="n"/>
      <c r="AP57" s="178" t="n"/>
      <c r="AQ57" s="114" t="n"/>
      <c r="AR57" s="178" t="n"/>
      <c r="AS57" s="114" t="n"/>
      <c r="AT57" s="178" t="n"/>
      <c r="AU57" s="114" t="n"/>
      <c r="AV57" s="178" t="n"/>
      <c r="AW57" s="114" t="n"/>
      <c r="AX57" s="178" t="n"/>
      <c r="AY57" s="114" t="n"/>
      <c r="AZ57" s="178" t="n"/>
      <c r="BA57" s="114" t="n"/>
      <c r="BB57" s="178" t="n"/>
      <c r="BC57" s="114" t="n"/>
      <c r="BD57" s="178" t="n"/>
      <c r="BE57" s="178" t="n"/>
      <c r="BF57" s="178" t="n"/>
      <c r="BG57" s="59" t="n"/>
      <c r="BH57" s="178" t="n"/>
      <c r="BI57" s="114" t="n"/>
      <c r="BJ57" s="53" t="n"/>
      <c r="BK57" s="178" t="n"/>
      <c r="BL57" s="114" t="n"/>
      <c r="BM57" s="178" t="n"/>
      <c r="BN57" s="114" t="n"/>
      <c r="BO57" s="178" t="n"/>
      <c r="BP57" s="178" t="n"/>
      <c r="BQ57" s="178" t="n"/>
      <c r="BR57" s="178" t="n"/>
      <c r="BS57" s="178" t="n"/>
      <c r="BT57" s="178" t="n"/>
      <c r="BU57" s="178" t="n"/>
      <c r="BV57" s="178" t="n"/>
      <c r="BW57" s="178" t="n"/>
      <c r="BX57" s="178" t="n"/>
      <c r="BY57" s="178" t="n"/>
      <c r="BZ57" s="178" t="n"/>
      <c r="CA57" s="178" t="n"/>
      <c r="CB57" s="178" t="n"/>
      <c r="CC57" s="178" t="n"/>
      <c r="CD57" s="178" t="n"/>
      <c r="CE57" s="178" t="n"/>
      <c r="CF57" s="178" t="n"/>
      <c r="CG57" s="178" t="n"/>
      <c r="CH57" s="178" t="n"/>
      <c r="CI57" s="178" t="n"/>
      <c r="CJ57" s="178" t="n"/>
      <c r="CK57" s="53" t="n"/>
      <c r="CL57" s="178" t="n"/>
      <c r="CM57" s="178" t="n"/>
      <c r="CN57" s="60" t="n"/>
      <c r="CO57" s="177" t="n"/>
      <c r="CP57" s="178" t="n"/>
      <c r="CQ57" s="60" t="n"/>
      <c r="CR57" s="177" t="n"/>
      <c r="CS57" s="178" t="n"/>
      <c r="CT57" s="59" t="n"/>
      <c r="CU57" s="178" t="n"/>
      <c r="CV57" s="59" t="n"/>
      <c r="CW57" s="178" t="n"/>
      <c r="CX57" s="59" t="n"/>
      <c r="CY57" s="178" t="n"/>
      <c r="CZ57" s="178" t="n"/>
      <c r="DA57" s="178" t="n"/>
      <c r="DB57" s="53" t="n"/>
      <c r="DC57" s="178" t="n"/>
      <c r="DD57" s="178" t="n"/>
      <c r="DE57" s="178" t="n"/>
      <c r="DF57" s="178" t="n"/>
      <c r="DG57" s="178" t="n"/>
      <c r="DH57" s="178" t="n"/>
      <c r="DI57" s="178" t="n"/>
      <c r="DJ57" s="178" t="n"/>
      <c r="DK57" s="178" t="n"/>
      <c r="DL57" s="178" t="n"/>
      <c r="DM57" s="178" t="n"/>
      <c r="DN57" s="177" t="n"/>
      <c r="DO57" s="177" t="n"/>
      <c r="DP57" s="177" t="n"/>
      <c r="DQ57" s="76">
        <f>IF(AND(DS57,DP57&lt;&gt;""),
CONCATENATE(DT57,DU57,DV57,DW57,DX57,DY57,DZ57,EA57,EB57,EC57,ED57,EE57,EF57,EG57,EH57,EI57,EJ57,EK57,EL57,EM57,EN57,EO57,EP57,EQ57,ES57,ET57,EU57,EV57,EW57,EX57,EY57,EZ57,FA57,FC57,FD57,FF57,FG57,FI57,FJ57,FL57,FM57,FO57,FP57,FR57,FS57,FU57,FV57,FX57,FY57,GA57,GB57,GD57,GE57,GF57,GH57,GI57,GJ57,GL57,GM57,GN57,GP57,GQ57,GS57,GT57,GU57,GV57,GW57,GX57,GY57,GZ57,HA57,HB57,HC57,HD57,HE57,HF57,HG57,HH57,HI57,HJ57,HK57,HL57,HM57,HN57,HO57,HQ57,HR57,HS57,HT57,HU57,HV57,HW57,HX57,HY57,IA57,IB57,IC57,ID57,IF57,IG57,IH57,II57,IK57,IL57,IM57,IN57,IO57,IP57,IQ57,IR57,IS57,IT57,IU57,IV57,IW57,IX57,IY57,IZ57),
""
)</f>
        <v/>
      </c>
      <c r="DR57" s="53" t="n"/>
      <c r="DS57" s="46">
        <f>CONCATENATE(D57,$E57,$F57,$G57,H57,$I57,$J57,K57,$L57,$M57,N57,$O57,$P57,$Q57,$R57,$S57,T57,$U57,$V57,$W57,$X57,$Y57,$Z57,$AA57,AB57,AC57,AD57,$AE57,$AF57,$AG57,AH57,AI57,AJ57,AK57,AL57,AM57,AN57,AO57,AP57,AQ57,AR57,AS57,AT57,AU57,AV57,AW57,AX57,AY57,AZ57,BA57,BB57,BC57,BD57,BE57,BF57,BG57,BH57,BI57,BJ57,BK57,BL57,BM57,BN57,BO57,BP57,BQ57,BR57,BS57,BT57,BU57,BV57,BW57,BX57,BY57,BZ57,CA57,CB57,CC57,CD57,CE57,CF57,CG57,CH57,CI57,CJ57,CK57,CL57,CM57,$CN57,$CO57,CP57,$CQ57,$CR57,CS57,CT57,CU57,CV57,CW57,CX57,CY57,CZ57,DA57,DB57,DC57,DD57,DE57,DF57,DG57,DH57,DI57,DJ57,DK57,DL57,DM57,$DN57,$DO57,$DP57,DR57)&lt;&gt;""</f>
        <v/>
      </c>
      <c r="DT57" s="46">
        <f>IF(AND($DS57,$E$4&lt;&gt;""),
IF(LEFT($E$4,2) = "1.",
IF(D57&lt;&gt;"","El CUNE sólo se envía en operaciones de novedad o ajuste. ",""),
IF(D57="","Debes escribir un CUNE válido para realizar operaciones de novedad o ajuste. ","")),
""
)</f>
        <v/>
      </c>
      <c r="DU57" s="46">
        <f>IF($DS57,
IF(E57="","Debes seleccionar el tipo de documento del empleado. ",
IF(_xlfn.IFNA(VLOOKUP(E57,TIPO_DE_DOCUMENTO,1,FALSE),-1)=-1,"El tipo de documento no es válido (por favor seleccionarlo de la lista). ","")
)
)</f>
        <v/>
      </c>
      <c r="DV57" s="46">
        <f>IF($DS57,
IF(F57="","Debes escribir el número de documento del empleado. ","")
)</f>
        <v/>
      </c>
      <c r="DW57" s="46">
        <f>IF($DS57,
IF(G57="","Debes escribir el primer nombre del empleado. ","")
)</f>
        <v/>
      </c>
      <c r="DY57" s="46">
        <f>IF($DS57,
IF(I57="","Debes escribir el primer apellido del empleado. ","")
)</f>
        <v/>
      </c>
      <c r="DZ57" s="46">
        <f>IF($DS57,
IF(J57="","Debes escribir el segundo apellido del empleado. ","")
)</f>
        <v/>
      </c>
      <c r="EB57" s="46">
        <f>IF($DS57,
IF(L57="","Debes escribir la fecha de ingreso del empleado. ",
IF(ISERR(DATE(YEAR(L57),MONTH(L57),DAY(L57))), "El valor ingresado en fecha de ingreso no tiene un formato válido. ","")
)
)</f>
        <v/>
      </c>
      <c r="EC57" s="46">
        <f>IF($DS57,
IF(M57="","Debes escribir el tiempo laborado. ",
IF( IFERROR(INT(M57),1.1) &lt;&gt; IFERROR(_xlfn.NUMBERVALUE(M57),1), "El valor de los días trabajados debe ser un número entero. ", "")
)
)</f>
        <v/>
      </c>
      <c r="ED57" s="46">
        <f>IF($DS57,
IF( AND(N57&lt;&gt;"", ISERR(DATE(YEAR(N57),MONTH(N57),DAY(N57))) ), "El valor ingresado en fecha de ingreso no tiene un formato válido. ",
IF( AND(N57&lt;&gt;"", $E$6&lt;&gt;"", DATE(YEAR(N57), MONTH(N57), 1) &lt;&gt; IFERROR(DATE(MID($E$6, 1, 4), MID($E$6, 6, 2),1), "1/1/1900") ), "La fecha de retiro debe estar dentro del período liquidado. ", "")
)
)</f>
        <v/>
      </c>
      <c r="EE57" s="46">
        <f>IF($DS57,
IF(O57="","Debes seleccionar el tipo de trabajador. ",
IF(_xlfn.IFNA(VLOOKUP(O57,TIPO_DE_TRABAJADOR,1,FALSE),-1)=-1,"El tipo de trabajador no es válido (por favor seleccionarlo de la lista). ","")
)
)</f>
        <v/>
      </c>
      <c r="EF57" s="46">
        <f>IF($DS57,
IF(P57="","Debes seleccionar si es un trabajador dependiente pensionado por vejez. ",
IF(_xlfn.IFNA(VLOOKUP(P57,SUBTIPO_DE_TRABAJADOR,1,FALSE),-1)=-1,"El tipo de trabajador dependiente pensionado por vejez no es válido (por favor seleccionarlo de la lista). ","")
)
)</f>
        <v/>
      </c>
      <c r="EG57" s="46">
        <f>IF($DS57,
IF(Q57="","Debes seleccionar el tipo de contrato del trabajador. ",
IF(_xlfn.IFNA(VLOOKUP(Q57,TIPO_DE_CONTRATO,1,FALSE),-1)=-1,"El tipo de contrato del trabajador no es válido (por favor seleccionarlo de la lista). ","")
)
)</f>
        <v/>
      </c>
      <c r="EH57" s="46">
        <f>IF($DS57,
IF(R57="","Debes seleccionar si es un salario integral. ",
IF(_xlfn.IFNA(VLOOKUP(R57,SI_NO,1,FALSE),-1)=-1,"Valor no válido para salario integral (por favor seleccionarlo de la lista). ","")
)
)</f>
        <v/>
      </c>
      <c r="EI57" s="46">
        <f>IF($DS57,
IF(S57="","Debes seleccionar si el trabajador realiza actividades de riesgo. ",
IF(_xlfn.IFNA(VLOOKUP(S57,SI_NO,1,FALSE),-1)=-1,"Valor no válido para actividad de alto riesgo (por favor seleccionarlo de la lista). ","")
)
)</f>
        <v/>
      </c>
      <c r="EK57" s="46">
        <f>IF($DS57,
IF(U57="","Debes escribir el código del municipio de residencia del trabajador. ",
IF(_xlfn.IFNA(VLOOKUP(U57,MUNICIPIO,1,FALSE),-1)=-1,"El municipio de residencia del trabajador es inválido (por favor seleccionarlo de la lista). ","")
)
)</f>
        <v/>
      </c>
      <c r="EL57" s="46">
        <f>IF($DS57,
IF(V57="","Debes escribir el la dirección de residendia del trabajador. ","")
)</f>
        <v/>
      </c>
      <c r="EM57" s="46">
        <f>IF($DS57,
IF(W57="","Debes escribir la fecha de inicio de la liquidación. ",
IF(ISERR(DATE(YEAR(W57),MONTH(W57),DAY(W57))),"El valor ingresado en fecha de inicio de liquidación no tiene un formato válido. ",
IF( AND($E$6&lt;&gt;"", DATE(YEAR(W57), MONTH(W57), 1) &lt;&gt; IFERROR(DATE(MID($E$6, 1, 4), MID($E$6, 6, 2),1), "1/1/1900") ), "La fecha de inicio de la liquidación debe estar dentro del período liquidado. ", "")
)
)
)</f>
        <v/>
      </c>
      <c r="EN57" s="46">
        <f>IF($DS57,
IF(X57="","Debes escribir la fecha de fin de la liquidación. ",
IF(ISERR(DATE(YEAR(X57),MONTH(X57),DAY(X57))),"El valor ingresado en fecha de fin de liquidación no tiene un formato válido. ",
IF( AND($E$6&lt;&gt;"", DATE(YEAR(X57), MONTH(X57), 1) &lt;&gt; IFERROR(DATE(MID($E$6, 1, 4), MID($E$6, 6, 2),1), "1/1/1900") ), "La fecha de fin de la liquidación debe estar dentro del período liquidado. ", "")
)
)
)</f>
        <v/>
      </c>
      <c r="EO57" s="46">
        <f>IF($DS57,
IF(Y57="","Debes escribir la frecuencia de pago del trabajador. ",
IF(_xlfn.IFNA(VLOOKUP(Y57,PERÍODO_DE_NÓMINA,1,FALSE),-1)=-1,"La frecuencia de pago es inválida (por favor seleccionarlo de la lista). ","")
)
)</f>
        <v/>
      </c>
      <c r="EP57" s="46">
        <f>IF($DS57,
IF(Z57="","Debes escribir la fecha de pago. ",
IF(ISERR(DATE(YEAR(Z57),MONTH(Z57),DAY(Z57))), "El valor ingresado en fecha de pago no tiene un formato válido. ","")
)
)</f>
        <v/>
      </c>
      <c r="EQ57" s="46">
        <f>IF($DS57,
IF(AA57="","Debes escribir el medio de pago. ",
IF(_xlfn.IFNA(VLOOKUP(AA57,MEDIOS_DE_PAGO,1,FALSE),-1)=-1,"El medio de pago es inválido (por favor seleccionarlo de la lista). ","")
)
)</f>
        <v/>
      </c>
      <c r="ER57" s="46">
        <f>OR(AA57='Tablas '!$T$4,AA57='Tablas '!$T$7,AA57='Tablas '!$T$8,AA57='Tablas '!$T$11)</f>
        <v/>
      </c>
      <c r="ES57" s="46">
        <f>IF(AND($DS57,ER57),
IF(AB57="","Debes escribir la entidad bancaria. ",""),
""
)</f>
        <v/>
      </c>
      <c r="ET57" s="46">
        <f>IF(AND($DS57,ER57),
IF(AC57="","Debes escribir el tipo de cuenta bancaria. ",
IF(_xlfn.IFNA(VLOOKUP(AC57,TIPO_DE_CUENTA,1,FALSE),-1)=-1,"El tipo de cuenta bancaria es inválida (por favor seleccionarlo de la lista). ","")
),
""
)</f>
        <v/>
      </c>
      <c r="EU57" s="46">
        <f>IF(AND($DS57,ER57),
IF(AD57="","Debes escribir el número de cuenta bancaria. ",""),
""
)</f>
        <v/>
      </c>
      <c r="EV57" s="46">
        <f>IF($DS57,
IF(AE57="","Debes escribir el valor del sueldo básico. ",
IF( ISERR(_xlfn.NUMBERVALUE(AE57)), "El valor del sueldo básico debe ser un número válido. ", "")
)
)</f>
        <v/>
      </c>
      <c r="EW57" s="46">
        <f>IF($DS57,
IF(AF57="","Debes escribir el número de días trabajados. ",
IF( IFERROR(INT(AF57),1.1) &lt;&gt; IFERROR(_xlfn.NUMBERVALUE(AF57),1), "La cantidad de días trabajados debe ser un número entero. ", "")
)
)</f>
        <v/>
      </c>
      <c r="EX57" s="46">
        <f>IF($DS57,
IF(AG57="","Debes escribir el valor del sueldo trabajado. ",
IF( ISERR(_xlfn.NUMBERVALUE(AG57)), "El valor del sueldo trabajado debe ser un número válido. ", "")
)
)</f>
        <v/>
      </c>
      <c r="EY57" s="46">
        <f>IF($DS57,
IF( AND(AH57&lt;&gt;"", ISERR(_xlfn.NUMBERVALUE(AH57))), "El valor del auxilio de transporte debe ser un número válido. ", "")
)</f>
        <v/>
      </c>
      <c r="EZ57" s="46">
        <f>IF($DS57,
IF( AND(AI57&lt;&gt;"", ISERR(_xlfn.NUMBERVALUE(AI57))), "El valor de viáticos salariales debe ser un número válido. ", "")
)</f>
        <v/>
      </c>
      <c r="FA57" s="46">
        <f>IF($DS57,
IF( AND(AJ57&lt;&gt;"", ISERR(_xlfn.NUMBERVALUE(AJ57))), "El valor de viáticos NO salariales debe ser un número válido. ", "")
)</f>
        <v/>
      </c>
      <c r="FB57" s="46">
        <f>CONCATENATE(AK57,AL57)&lt;&gt;""</f>
        <v/>
      </c>
      <c r="FC57" s="46">
        <f>IF(AND($DS57,FB57),
IF(AK57="","Debes escribir el número de horas extras diurnas. ",
IF( IFERROR(INT(AK57),1.1) &lt;&gt; IFERROR(_xlfn.NUMBERVALUE(AK57),1), "La cantidad de horas extras diurnas debe ser un número entero. ", "")
),
""
)</f>
        <v/>
      </c>
      <c r="FD57" s="46">
        <f>IF(AND($DS57,FB57),
IF(AL57="","Debes escribir el valor de las horas extras diurnas. ",
IF( ISERR(_xlfn.NUMBERVALUE(AL57)), "El valor de las horas extras duirnas debe ser un número válido. ", "")
),
""
)</f>
        <v/>
      </c>
      <c r="FE57" s="46">
        <f>CONCATENATE(AM57,AN57)&lt;&gt;""</f>
        <v/>
      </c>
      <c r="FF57" s="46">
        <f>IF(AND($DS57,FE57),
IF(AM57="","Debes escribir el número de horas extras nocturnas. ",
IF( IFERROR(INT(AM57),1.1) &lt;&gt; IFERROR(_xlfn.NUMBERVALUE(AM57),1), "La cantidad de horas extras nocturnas debe ser un número entero. ", "")
),
""
)</f>
        <v/>
      </c>
      <c r="FG57" s="46">
        <f>IF(AND($DS57,FE57),
IF(AN57="","Debes escribir el valor de las horas extras nocturnas. ",
IF( ISERR(_xlfn.NUMBERVALUE(AN57)), "El valor de las horas extras nocturnas debe ser un número válido. ", "")
),
""
)</f>
        <v/>
      </c>
      <c r="FH57" s="46">
        <f>CONCATENATE(AO57,AP57)&lt;&gt;""</f>
        <v/>
      </c>
      <c r="FI57" s="46">
        <f>IF(AND($DS57,FH57),
IF(AO57="","Debes escribir el número de horas extras diurnas dominicales y festivas. ",
IF( IFERROR(INT(AO57),1.1) &lt;&gt; IFERROR(_xlfn.NUMBERVALUE(AO57),1), "La cantidad de horas extras diurnas dominicales y festivas debe ser un número entero. ", "")
),
""
)</f>
        <v/>
      </c>
      <c r="FJ57" s="46">
        <f>IF(AND($DS57,FH57),
IF(AP57="","Debes escribir el valor de las horas extras diurnas dominicales y festivas. ",
IF( ISERR(_xlfn.NUMBERVALUE(AP57)), "El valor de las horas extras diurnas dominicales y festivas debe ser un número válido. ", "")
),
""
)</f>
        <v/>
      </c>
      <c r="FK57" s="46">
        <f>CONCATENATE(AQ57,AR57)&lt;&gt;""</f>
        <v/>
      </c>
      <c r="FL57" s="46">
        <f>IF(AND($DS57,FK57),
IF(AQ57="","Debes escribir el número de horas extras nocturnas dominicales y festivas. ",
IF( IFERROR(INT(AQ57),1.1) &lt;&gt; IFERROR(_xlfn.NUMBERVALUE(AQ57),1), "La cantidad de horas extras nocturnas dominicales y festivas debe ser un número entero. ", "")
),
""
)</f>
        <v/>
      </c>
      <c r="FM57" s="46">
        <f>IF(AND($DS57,FK57),
IF(AR57="","Debes escribir el valor de las horas extras nocturnas dominicales y festivas. ",
IF( ISERR(_xlfn.NUMBERVALUE(AR57)), "El valor de las horas extras nocturnas dominicales y festivas debe ser un número válido. ", "")
),
""
)</f>
        <v/>
      </c>
      <c r="FN57" s="46">
        <f>CONCATENATE(AS57,AT57)&lt;&gt;""</f>
        <v/>
      </c>
      <c r="FO57" s="46">
        <f>IF(AND($DS57,FN57),
IF(AS57="","Debes escribir el número de horas recargo nocturno. ",
IF( IFERROR(INT(AS57),1.1) &lt;&gt; IFERROR(_xlfn.NUMBERVALUE(AS57),1), "La cantidad de horas recargo nocturno debe ser un número entero. ", "")
),
""
)</f>
        <v/>
      </c>
      <c r="FP57" s="46">
        <f>IF(AND($DS57,FN57),
IF(AT57="","Debes escribir el valor de las horas recargo nocturno. ",
IF( ISERR(_xlfn.NUMBERVALUE(AT57)), "El valor de las horas recargo nocturno debe ser un número válido. ", "")
),
""
)</f>
        <v/>
      </c>
      <c r="FQ57" s="46">
        <f>CONCATENATE(AU57,AV57)&lt;&gt;""</f>
        <v/>
      </c>
      <c r="FR57" s="46">
        <f>IF(AND($DS57,FQ57),
IF(AU57="","Debes escribir el número de horas recargo diurno dominical y festivo. ",
IF( IFERROR(INT(AU57),1.1) &lt;&gt; IFERROR(_xlfn.NUMBERVALUE(AU57),1), "La cantidad de horas recargo diurno dominical y festivo debe ser un número entero. ", "")
),
""
)</f>
        <v/>
      </c>
      <c r="FS57" s="46">
        <f>IF(AND($DS57,FQ57),
IF(AV57="","Debes escribir el valor de las horas recargo diurno dominical y festivo. ",
IF( ISERR(_xlfn.NUMBERVALUE(AV57)), "El valor de las horas recargo diurno dominical y festivo debe ser un número válido. ", "")
),
""
)</f>
        <v/>
      </c>
      <c r="FT57" s="46">
        <f>CONCATENATE(AW57,AX57)&lt;&gt;""</f>
        <v/>
      </c>
      <c r="FU57" s="46">
        <f>IF(AND($DS57,FT57),
IF(AW57="","Debes escribir el número de horas recargo nocturno dominical y festivo. ",
IF( IFERROR(INT(AW57),1.1) &lt;&gt; IFERROR(_xlfn.NUMBERVALUE(AW57),1), "La cantidad de horas recargo nocturno dominical y festivo debe ser un número entero. ", "")
),
""
)</f>
        <v/>
      </c>
      <c r="FV57" s="46">
        <f>IF(AND($DS57,FT57),
IF(AX57="","Debes escribir el valor de las horas recargo nocturno dominical y festivo. ",
IF( ISERR(_xlfn.NUMBERVALUE(AX57)), "El valor de las horas recargo nocturno dominical y festivo debe ser un número válido. ", "")
),
""
)</f>
        <v/>
      </c>
      <c r="FW57" s="46">
        <f>CONCATENATE(AY57,AZ57)&lt;&gt;""</f>
        <v/>
      </c>
      <c r="FX57" s="46">
        <f>IF(AND($DS57,FW57),
IF(AY57="","Debes escribir el número de días de vacaciones comunes. ",
IF( IFERROR(INT(AY57),1.1) &lt;&gt; IFERROR(_xlfn.NUMBERVALUE(AY57),1), "La cantidad de días de vacaciones comunes debe ser un número entero. ", "")
),
""
)</f>
        <v/>
      </c>
      <c r="FY57" s="46">
        <f>IF(AND($DS57,FW57),
IF(AZ57="","Debes escribir el valor de las vacaciones comunes. ",
IF( ISERR(_xlfn.NUMBERVALUE(AZ57)), "El valor de las vacaciones comunes debe ser un número válido. ", "")
),
""
)</f>
        <v/>
      </c>
      <c r="FZ57" s="46">
        <f>CONCATENATE(BA57,BB57)&lt;&gt;""</f>
        <v/>
      </c>
      <c r="GA57" s="46">
        <f>IF(AND($DS57,FZ57),
IF(BA57="","Debes escribir el número de días de vacaciones compensadas. ",
IF( IFERROR(INT(BA57),1.1) &lt;&gt; IFERROR(_xlfn.NUMBERVALUE(BA57),1), "La cantidad de días de vacaciones compensadas debe ser un número entero. ", "")
),
""
)</f>
        <v/>
      </c>
      <c r="GB57" s="46">
        <f>IF(AND($DS57,FZ57),
IF(BB57="","Debes escribir el valor de las vacaciones compensadas. ",
IF( ISERR(_xlfn.NUMBERVALUE(BB57)), "El valor de las vacaciones compensadas debe ser un número válido. ", "")
),
""
)</f>
        <v/>
      </c>
      <c r="GC57" s="46">
        <f>CONCATENATE(BC57,BD57)&lt;&gt;""</f>
        <v/>
      </c>
      <c r="GD57" s="46">
        <f>IF(AND($DS57,GC57),
IF(BC57="","Debes escribir el número de días de prima salarial. ",
IF( IFERROR(INT(BC57),1.1) &lt;&gt; IFERROR(_xlfn.NUMBERVALUE(BC57),1), "La cantidad de días de prima salarial debe ser un número entero. ", "")
),
""
)</f>
        <v/>
      </c>
      <c r="GE57" s="46">
        <f>IF(AND($DS57,GC57),
IF(BD57="","Debes escribir el valor de los días de prima salarial. ",
IF( ISERR(_xlfn.NUMBERVALUE(BD57)), "El valor de los días de prima salarial debe ser un número válido. ", "")
),
""
)</f>
        <v/>
      </c>
      <c r="GF57" s="46">
        <f>IF($DS57,
IF( AND(BE57&lt;&gt;"", ISERR(_xlfn.NUMBERVALUE(BE57))), "El valor de la prima NO saliarial debe ser un número válido. ", "")
)</f>
        <v/>
      </c>
      <c r="GG57" s="46">
        <f>CONCATENATE(BF57,BG57,BH57)&lt;&gt;""</f>
        <v/>
      </c>
      <c r="GH57" s="46">
        <f>IF(AND($DS57,GG57),
IF(BF57="","Debes escribir el valor de las cesantías. ",
IF( ISERR(_xlfn.NUMBERVALUE(BF57)), "El valor de las cesantías debe ser un número válido. ", "")
),
""
)</f>
        <v/>
      </c>
      <c r="GI57" s="46">
        <f>IF(AND($DS57,GG57),
IF(BG57="","Debes escribir el % de cesantías. ",
IF( ISERR(_xlfn.NUMBERVALUE(BG57)), "El % de cesantías debe ser un número válido. ", "")
),
""
)</f>
        <v/>
      </c>
      <c r="GJ57" s="46">
        <f>IF(AND($DS57,GG57),
IF(BH57="","Debes escribir el valor de intereses de cesantías. ",
IF( ISERR(_xlfn.NUMBERVALUE(BH57)), "El valor de intereses de cesantías debe ser un número válido. ", "")
),
""
)</f>
        <v/>
      </c>
      <c r="GK57" s="46">
        <f>CONCATENATE(BI57,BJ57,BK57)&lt;&gt;""</f>
        <v/>
      </c>
      <c r="GL57" s="46">
        <f>IF(AND($DS57,GK57),
IF(BI57="","Debes escribir el número de días de incapacidad. ",
IF( IFERROR(INT(BI57),1.1) &lt;&gt; IFERROR(_xlfn.NUMBERVALUE(BI57),1), "La cantidad de días de incapacidad debe ser un número entero. ", "")
),
""
)</f>
        <v/>
      </c>
      <c r="GM57" s="46">
        <f>IF(AND($DS57,GK57),
IF(BJ57="","Debes escribir el tipo de incapacidad. ",
IF(_xlfn.IFNA(VLOOKUP(BJ57,TIPO_DE_INCAPACIDAD,1,FALSE),-1)=-1,"El tipo de incapacidad es inválida (por favor seleccionarlo de la lista). ","")
),
""
)</f>
        <v/>
      </c>
      <c r="GN57" s="46">
        <f>IF(AND($DS57,GK57),
IF(BK57="","Debes escribir el valor de la incapacidad. ",
IF( ISERR(_xlfn.NUMBERVALUE(BK57)), "El valor de la incapacidad debe ser un número válido. ", "")
),
""
)</f>
        <v/>
      </c>
      <c r="GO57" s="46">
        <f>CONCATENATE(BL57,BM57)&lt;&gt;""</f>
        <v/>
      </c>
      <c r="GP57" s="46">
        <f>IF(AND($DS57,GO57),
IF(BL57="","Debes escribir el número de días de licencia de maternidad o paternidad. ",
IF( IFERROR(INT(BL57),1.1) &lt;&gt; IFERROR(_xlfn.NUMBERVALUE(BL57),1), "La cantidad de días de licencia de maternidad o paternidad debe ser un número entero. ", "")
),
""
)</f>
        <v/>
      </c>
      <c r="GQ57" s="46">
        <f>IF(AND($DS57,GO57),
IF(BM57="","Debes escribir el valor de la licencia de maternidad o paternidad. ",
IF( ISERR(_xlfn.NUMBERVALUE(BM57)), "El valor de la licencia de maternidad o paternidad debe ser un número válido. ", "")
),
""
)</f>
        <v/>
      </c>
      <c r="GR57" s="46">
        <f>CONCATENATE(BN57,BO57)&lt;&gt;""</f>
        <v/>
      </c>
      <c r="GS57" s="46">
        <f>IF(AND($DS57,GR57),
IF(BN57="","Debes escribir el número de días de licencia remunerada. ",
IF( IFERROR(INT(BN57),1.1) &lt;&gt; IFERROR(_xlfn.NUMBERVALUE(BN57),1), "La cantidad de días de licencia remunerada debe ser un número entero. ", "")
),
""
)</f>
        <v/>
      </c>
      <c r="GT57" s="46">
        <f>IF(AND($DS57,GR57),
IF(BO57="","Debes escribir el valor de la licencia remunerada. ",
IF( ISERR(_xlfn.NUMBERVALUE(BO57)), "El valor de la licencia remunerada debe ser un número válido. ", "")
),
""
)</f>
        <v/>
      </c>
      <c r="GU57" s="46">
        <f>IF($DS57,
IF( AND(BP57&lt;&gt;"", ISERR(_xlfn.NUMBERVALUE(BP57))), "El valor de la licencia NO remunerada debe ser un número válido. ", "")
)</f>
        <v/>
      </c>
      <c r="GV57" s="46">
        <f>IF($DS57,
IF( AND(BQ57&lt;&gt;"", ISERR(_xlfn.NUMBERVALUE(BQ57))), "El valor de auxilios salariales debe ser un número válido. ", "")
)</f>
        <v/>
      </c>
      <c r="GW57" s="46">
        <f>IF($DS57,
IF( AND(BR57&lt;&gt;"", ISERR(_xlfn.NUMBERVALUE(BR57))), "El valor de auxilios NO salariales debe ser un número válido. ", "")
)</f>
        <v/>
      </c>
      <c r="GX57" s="46">
        <f>IF($DS57,
IF( AND(BS57&lt;&gt;"", ISERR(_xlfn.NUMBERVALUE(BS57))), "El valor de bonos salariales debe ser un número válido. ", "")
)</f>
        <v/>
      </c>
      <c r="GY57" s="46">
        <f>IF($DS57,
IF( AND(BT57&lt;&gt;"", ISERR(_xlfn.NUMBERVALUE(BT57))), "El valor de bonos NO salariales debe ser un número válido. ", "")
)</f>
        <v/>
      </c>
      <c r="GZ57" s="46">
        <f>IF($DS57,
IF( AND(BU57&lt;&gt;"", ISERR(_xlfn.NUMBERVALUE(BU57))), "El valor de bonos salariales de alimentación debe ser un número válido. ", "")
)</f>
        <v/>
      </c>
      <c r="HA57" s="46">
        <f>IF($DS57,
IF( AND(BV57&lt;&gt;"", ISERR(_xlfn.NUMBERVALUE(BV57))), "El valor de bonos NO salariales de alimentación debe ser un número válido. ", "")
)</f>
        <v/>
      </c>
      <c r="HB57" s="46">
        <f>IF($DS57,
IF( AND(BW57&lt;&gt;"", ISERR(_xlfn.NUMBERVALUE(BW57))), "El valor de bonificaciones salariales debe ser un número válido. ", "")
)</f>
        <v/>
      </c>
      <c r="HC57" s="46">
        <f>IF($DS57,
IF( AND(BX57&lt;&gt;"", ISERR(_xlfn.NUMBERVALUE(BX57))), "El valor de bonificaciones NO salariales debe ser un número válido. ", "")
)</f>
        <v/>
      </c>
      <c r="HD57" s="46">
        <f>IF($DS57,
IF( AND(BY57&lt;&gt;"", ISERR(_xlfn.NUMBERVALUE(BY57))), "El valor de compensaciones ordinarias debe ser un número válido. ", "")
)</f>
        <v/>
      </c>
      <c r="HE57" s="46">
        <f>IF($DS57,
IF( AND(BZ57&lt;&gt;"", ISERR(_xlfn.NUMBERVALUE(BZ57))), "El valor de compensaciones extraordinarias debe ser un número válido. ", "")
)</f>
        <v/>
      </c>
      <c r="HF57" s="46">
        <f>IF($DS57,
IF( AND(CA57&lt;&gt;"", ISERR(_xlfn.NUMBERVALUE(CA57))), "El valor de comisiones debe ser un número válido. ", "")
)</f>
        <v/>
      </c>
      <c r="HG57" s="46">
        <f>IF($DS57,
IF( AND(CB57&lt;&gt;"", ISERR(_xlfn.NUMBERVALUE(CB57))), "El valor de ausencia por huega debe ser un número válido. ", "")
)</f>
        <v/>
      </c>
      <c r="HH57" s="46">
        <f>IF($DS57,
IF( AND(CC57&lt;&gt;"", ISERR(_xlfn.NUMBERVALUE(CC57))), "El valor de anticipos debe ser un número válido. ", "")
)</f>
        <v/>
      </c>
      <c r="HI57" s="46">
        <f>IF($DS57,
IF( AND(CD57&lt;&gt;"", ISERR(_xlfn.NUMBERVALUE(CD57))), "El valor de pagos a terceros debe ser un número válido. ", "")
)</f>
        <v/>
      </c>
      <c r="HJ57" s="46">
        <f>IF($DS57,
IF( AND(CE57&lt;&gt;"", ISERR(_xlfn.NUMBERVALUE(CE57))), "El valor de dotación debe ser un número válido. ", "")
)</f>
        <v/>
      </c>
      <c r="HK57" s="46">
        <f>IF($DS57,
IF( AND(CF57&lt;&gt;"", ISERR(_xlfn.NUMBERVALUE(CF57))), "El valor de apoyo sostenibilidad debe ser un número válido. ", "")
)</f>
        <v/>
      </c>
      <c r="HL57" s="46">
        <f>IF($DS57,
IF( AND(CG57&lt;&gt;"", ISERR(_xlfn.NUMBERVALUE(CG57))), "El valor de teletrabajo debe ser un número válido. ", "")
)</f>
        <v/>
      </c>
      <c r="HM57" s="46">
        <f>IF($DS57,
IF( AND(CH57&lt;&gt;"", ISERR(_xlfn.NUMBERVALUE(CH57))), "El valor de bonificación de retiro debe ser un número válido. ", "")
)</f>
        <v/>
      </c>
      <c r="HN57" s="46">
        <f>IF($DS57,
IF( AND(CI57&lt;&gt;"", ISERR(_xlfn.NUMBERVALUE(CI57))), "El valor de indemnización de retiro debe ser un número válido. ", "")
)</f>
        <v/>
      </c>
      <c r="HO57" s="46">
        <f>IF($DS57,
IF( AND(CJ57&lt;&gt;"", ISERR(_xlfn.NUMBERVALUE(CJ57))), "El valor de reintegros debe ser un número válido. ", "")
)</f>
        <v/>
      </c>
      <c r="HP57" s="46">
        <f>CONCATENATE(CK57,CL57,CM57)&lt;&gt;""</f>
        <v/>
      </c>
      <c r="HQ57" s="46">
        <f>IF(AND($DS57,HP57),
IF(CK57="","Debes escribir la descripción de otro concepto no categorizado. ",""),
""
)</f>
        <v/>
      </c>
      <c r="HR57" s="46">
        <f>IF(AND($DS57,HP57),
IF(CONCATENATE(CL57,CM57)="","Debes escribir al menos un valor de concepto no categorizado (salarial o no salarial). ",
IF(ISERR(_xlfn.NUMBERVALUE(CL57)),"El valor salarial concepto no categorizado debe ser un número válido. ","")
),
""
)</f>
        <v/>
      </c>
      <c r="HS57" s="46">
        <f>IF(AND($DS57,HP57),
IF(CONCATENATE(CL57,CM57)="","Debes escribir al menos un valor de concepto no categorizado (salarial o no salarial). ",
IF(ISERR(_xlfn.NUMBERVALUE(CM57)),"El valor NO salarial concepto no categorizado debe ser un número válido. ","")
),
""
)</f>
        <v/>
      </c>
      <c r="HT57" s="46">
        <f>IF($DS57,
IF(CN57="","Debes escribir el porcentaje del aporte a salud. ",
IF( ISERR(_xlfn.NUMBERVALUE(CN57)), "El valor del porcentaje del aporte a salud debe ser un número válido. ", "")
)
)</f>
        <v/>
      </c>
      <c r="HU57" s="46">
        <f>IF($DS57,
IF(CO57="","Debes escribir el valor del aporte a salud. ",
IF( ISERR(_xlfn.NUMBERVALUE(CO57)), "El valor del aporte a salud debe ser un número válido. ", "")
)
)</f>
        <v/>
      </c>
      <c r="HV57" s="46">
        <f>IF($DS57,
IF( AND(CP57&lt;&gt;"", ISERR(_xlfn.NUMBERVALUE(CP57))), "El valor plan complementario debe ser un número válido. ", "")
)</f>
        <v/>
      </c>
      <c r="HW57" s="46">
        <f>IF($DS57,
IF(CQ57="","Debes escribir el porcentaje del aporte a pensión. ",
IF( ISERR(_xlfn.NUMBERVALUE(CQ57)), "El valor del porcentaje del aporte a pensión debe ser un número válido. ", "")
)
)</f>
        <v/>
      </c>
      <c r="HX57" s="46">
        <f>IF($DS57,
IF(CR57="","Debes escribir el valor del aporte a pensión. ",
IF( ISERR(_xlfn.NUMBERVALUE(CR57)), "El valor del aporte a salud debe ser un número válido. ", "")
)
)</f>
        <v/>
      </c>
      <c r="HY57" s="46">
        <f>IF($DS57,
IF( AND(CS57&lt;&gt;"", ISERR(_xlfn.NUMBERVALUE(CS57))), "El valor pensión voluntaria debe ser un número válido. ", "")
)</f>
        <v/>
      </c>
      <c r="HZ57" s="46">
        <f>CONCATENATE(CT57,CU57,CV57,CW57)&lt;&gt;""</f>
        <v/>
      </c>
      <c r="IA57" s="46">
        <f>IF(AND($DS57,HZ57),
IF(CT57="","Debes escribir el % del fondo de seguridad pensional. ",
IF( ISERR(_xlfn.NUMBERVALUE(CT57)), "El % del fondo de seguridad debe ser un número válido. ", "")
),
""
)</f>
        <v/>
      </c>
      <c r="IB57" s="46">
        <f>IF(AND($DS57,HZ57),
IF(CU57="","Debes escribir el valor del aporte al fondo de solidaridad pensional. ",
IF( ISERR(_xlfn.NUMBERVALUE(CU57)), "El valor del aporte al fondo de solidaridad pensional debe ser un número válido. ", "")
),
""
)</f>
        <v/>
      </c>
      <c r="IC57" s="46">
        <f>IF(AND($DS57,HZ57),
IF(CV57="","Debes escribir el % del fondo de subsistencia. ",
IF( ISERR(_xlfn.NUMBERVALUE(CV57)), "El % del fondo de subsistencia debe ser un número válido. ", "")
),
""
)</f>
        <v/>
      </c>
      <c r="ID57" s="46">
        <f>IF(AND($DS57,HZ57),
IF(CW57="","Debes escribir el valor del fondo de subsistencia. ",
IF( ISERR(_xlfn.NUMBERVALUE(CW57)), "El valor del fondo de subsistencia debe ser un número válido. ", "")
),
""
)</f>
        <v/>
      </c>
      <c r="IE57" s="46">
        <f>CONCATENATE(CX57,CY57)&lt;&gt;""</f>
        <v/>
      </c>
      <c r="IF57" s="46">
        <f>IF(AND($DS57,IE57),
IF(CX57="","Debes escribir el % de sindicato. ",
IF( ISERR(_xlfn.NUMBERVALUE(CX57)), "El % de sindicato debe ser un número válido. ", "")
),
""
)</f>
        <v/>
      </c>
      <c r="IG57" s="46">
        <f>IF(AND($DS57,IE57),
IF(CY57="","Debes escribir el valor del sindicato. ",
IF( ISERR(_xlfn.NUMBERVALUE(CY57)), "El valor del sindicato debe ser un número válido. ", "")
),
""
)</f>
        <v/>
      </c>
      <c r="IH57" s="46">
        <f>IF($DS57,
IF( AND(CZ57&lt;&gt;"", ISERR(_xlfn.NUMBERVALUE(CZ57))), "El valor de sanción pública debe ser un número válido. ", "")
)</f>
        <v/>
      </c>
      <c r="II57" s="46">
        <f>IF($DS57,
IF( AND(DA57&lt;&gt;"", ISERR(_xlfn.NUMBERVALUE(DA57))), "El valor de sanción privada debe ser un número válido. ", "")
)</f>
        <v/>
      </c>
      <c r="IJ57" s="46">
        <f>CONCATENATE(DB57,DC57)&lt;&gt;""</f>
        <v/>
      </c>
      <c r="IK57" s="46">
        <f>IF(AND($DS57,IJ57),
IF(DB57="","Debes escribir la descripción de libranza. ",""),
""
)</f>
        <v/>
      </c>
      <c r="IL57" s="46">
        <f>IF(AND($DS57,IJ57),
IF(DC57="","Debes escribir la cuota libranza. ",
IF(ISERR(_xlfn.NUMBERVALUE(DC57)),"El valor de la cuota libranza debe ser un número válido. ","")
),
""
)</f>
        <v/>
      </c>
      <c r="IM57" s="46">
        <f>IF($DS57,
IF( AND(DD57&lt;&gt;"", ISERR(_xlfn.NUMBERVALUE(DD57))), "El valor de pagos a terceros debe ser un número válido. ", "")
)</f>
        <v/>
      </c>
      <c r="IN57" s="46">
        <f>IF($DS57,
IF( AND(DE57&lt;&gt;"", ISERR(_xlfn.NUMBERVALUE(DE57))), "El valor de anticipos debe ser un número válido. ", "")
)</f>
        <v/>
      </c>
      <c r="IO57" s="46">
        <f>IF($DS57,
IF( AND(DF57&lt;&gt;"", ISERR(_xlfn.NUMBERVALUE(DF57))), "El valor de AFC debe ser un número válido. ", "")
)</f>
        <v/>
      </c>
      <c r="IP57" s="46">
        <f>IF($DS57,
IF( AND(DG57&lt;&gt;"", ISERR(_xlfn.NUMBERVALUE(DG57))), "El valor de rete-fuente debe ser un número válido. ", "")
)</f>
        <v/>
      </c>
      <c r="IQ57" s="46">
        <f>IF($DS57,
IF( AND(DH57&lt;&gt;"", ISERR(_xlfn.NUMBERVALUE(DH57))), "El valor de cooperativa de trabajo debe ser un número válido. ", "")
)</f>
        <v/>
      </c>
      <c r="IR57" s="46">
        <f>IF($DS57,
IF( AND(DI57&lt;&gt;"", ISERR(_xlfn.NUMBERVALUE(DI57))), "El valor de embargo fiscal debe ser un número válido. ", "")
)</f>
        <v/>
      </c>
      <c r="IS57" s="46">
        <f>IF($DS57,
IF( AND(DJ57&lt;&gt;"", ISERR(_xlfn.NUMBERVALUE(DJ57))), "El valor de educación debe ser un número válido. ", "")
)</f>
        <v/>
      </c>
      <c r="IT57" s="46">
        <f>IF($DS57,
IF( AND(DK57&lt;&gt;"", ISERR(_xlfn.NUMBERVALUE(DK57))), "El valor de reintegro debe ser un número válido. ", "")
)</f>
        <v/>
      </c>
      <c r="IU57" s="46">
        <f>IF($DS57,
IF( AND(DL57&lt;&gt;"", ISERR(_xlfn.NUMBERVALUE(DL57))), "El valor de deuda debe ser un número válido. ", "")
)</f>
        <v/>
      </c>
      <c r="IV57" s="46">
        <f>IF($DS57,
IF( AND(DM57&lt;&gt;"", ISERR(_xlfn.NUMBERVALUE(DM57))), "El valor de otras deducciones debe ser un número válido. ", "")
)</f>
        <v/>
      </c>
      <c r="IW57" s="46">
        <f>IF($DS57,
IF(DN57="","Debes escribir el valor de los devengos totales. ",
IF( ISERR(_xlfn.NUMBERVALUE(DN57)), "El valor de los devengos totales debe ser un número válido. ", "")
)
)</f>
        <v/>
      </c>
      <c r="IX57" s="46">
        <f>IF($DS57,
IF(DO57="","Debes escribir el valor de las deducciones totales. ",
IF( ISERR(_xlfn.NUMBERVALUE(DO57)), "El valor de las deducciones totales debe ser un número válido. ", "")
)
)</f>
        <v/>
      </c>
      <c r="IY57" s="46">
        <f>IF($DS57,
IF(DP57="","Debes escribir el valor del salario total. ",
IF( ISERR(_xlfn.NUMBERVALUE(DP57)), "El valor del salario total debe ser un número válido. ", "")
)
)</f>
        <v/>
      </c>
    </row>
    <row r="58">
      <c r="B58" s="48" t="n">
        <v>46</v>
      </c>
      <c r="C58" s="61">
        <f>IF(AND(DS58,DP58&lt;&gt;""),
IF(DQ58="","OK","Error"),
""
)</f>
        <v/>
      </c>
      <c r="D58" s="53" t="n"/>
      <c r="E58" s="52" t="n"/>
      <c r="F58" s="112" t="n"/>
      <c r="G58" s="52" t="n"/>
      <c r="H58" s="53" t="n"/>
      <c r="I58" s="52" t="n"/>
      <c r="J58" s="52" t="n"/>
      <c r="K58" s="53" t="n"/>
      <c r="L58" s="55" t="n"/>
      <c r="M58" s="108" t="n"/>
      <c r="N58" s="56" t="n"/>
      <c r="O58" s="52" t="n"/>
      <c r="P58" s="52" t="n"/>
      <c r="Q58" s="52" t="n"/>
      <c r="R58" s="52" t="n"/>
      <c r="S58" s="52" t="n"/>
      <c r="T58" s="53" t="n"/>
      <c r="U58" s="52" t="n"/>
      <c r="V58" s="52" t="n"/>
      <c r="W58" s="55" t="n"/>
      <c r="X58" s="55" t="n"/>
      <c r="Y58" s="52" t="n"/>
      <c r="Z58" s="55" t="n"/>
      <c r="AA58" s="52" t="n"/>
      <c r="AB58" s="53" t="n"/>
      <c r="AC58" s="53" t="n"/>
      <c r="AD58" s="53" t="n"/>
      <c r="AE58" s="177" t="n"/>
      <c r="AF58" s="113" t="n"/>
      <c r="AG58" s="177" t="n"/>
      <c r="AH58" s="178" t="n"/>
      <c r="AI58" s="178" t="n"/>
      <c r="AJ58" s="178" t="n"/>
      <c r="AK58" s="114" t="n"/>
      <c r="AL58" s="178" t="n"/>
      <c r="AM58" s="114" t="n"/>
      <c r="AN58" s="178" t="n"/>
      <c r="AO58" s="114" t="n"/>
      <c r="AP58" s="178" t="n"/>
      <c r="AQ58" s="114" t="n"/>
      <c r="AR58" s="178" t="n"/>
      <c r="AS58" s="114" t="n"/>
      <c r="AT58" s="178" t="n"/>
      <c r="AU58" s="114" t="n"/>
      <c r="AV58" s="178" t="n"/>
      <c r="AW58" s="114" t="n"/>
      <c r="AX58" s="178" t="n"/>
      <c r="AY58" s="114" t="n"/>
      <c r="AZ58" s="178" t="n"/>
      <c r="BA58" s="114" t="n"/>
      <c r="BB58" s="178" t="n"/>
      <c r="BC58" s="114" t="n"/>
      <c r="BD58" s="178" t="n"/>
      <c r="BE58" s="178" t="n"/>
      <c r="BF58" s="178" t="n"/>
      <c r="BG58" s="59" t="n"/>
      <c r="BH58" s="178" t="n"/>
      <c r="BI58" s="114" t="n"/>
      <c r="BJ58" s="53" t="n"/>
      <c r="BK58" s="178" t="n"/>
      <c r="BL58" s="114" t="n"/>
      <c r="BM58" s="178" t="n"/>
      <c r="BN58" s="114" t="n"/>
      <c r="BO58" s="178" t="n"/>
      <c r="BP58" s="178" t="n"/>
      <c r="BQ58" s="178" t="n"/>
      <c r="BR58" s="178" t="n"/>
      <c r="BS58" s="178" t="n"/>
      <c r="BT58" s="178" t="n"/>
      <c r="BU58" s="178" t="n"/>
      <c r="BV58" s="178" t="n"/>
      <c r="BW58" s="178" t="n"/>
      <c r="BX58" s="178" t="n"/>
      <c r="BY58" s="178" t="n"/>
      <c r="BZ58" s="178" t="n"/>
      <c r="CA58" s="178" t="n"/>
      <c r="CB58" s="178" t="n"/>
      <c r="CC58" s="178" t="n"/>
      <c r="CD58" s="178" t="n"/>
      <c r="CE58" s="178" t="n"/>
      <c r="CF58" s="178" t="n"/>
      <c r="CG58" s="178" t="n"/>
      <c r="CH58" s="178" t="n"/>
      <c r="CI58" s="178" t="n"/>
      <c r="CJ58" s="178" t="n"/>
      <c r="CK58" s="53" t="n"/>
      <c r="CL58" s="178" t="n"/>
      <c r="CM58" s="178" t="n"/>
      <c r="CN58" s="60" t="n"/>
      <c r="CO58" s="177" t="n"/>
      <c r="CP58" s="178" t="n"/>
      <c r="CQ58" s="60" t="n"/>
      <c r="CR58" s="177" t="n"/>
      <c r="CS58" s="178" t="n"/>
      <c r="CT58" s="59" t="n"/>
      <c r="CU58" s="178" t="n"/>
      <c r="CV58" s="59" t="n"/>
      <c r="CW58" s="178" t="n"/>
      <c r="CX58" s="59" t="n"/>
      <c r="CY58" s="178" t="n"/>
      <c r="CZ58" s="178" t="n"/>
      <c r="DA58" s="178" t="n"/>
      <c r="DB58" s="53" t="n"/>
      <c r="DC58" s="178" t="n"/>
      <c r="DD58" s="178" t="n"/>
      <c r="DE58" s="178" t="n"/>
      <c r="DF58" s="178" t="n"/>
      <c r="DG58" s="178" t="n"/>
      <c r="DH58" s="178" t="n"/>
      <c r="DI58" s="178" t="n"/>
      <c r="DJ58" s="178" t="n"/>
      <c r="DK58" s="178" t="n"/>
      <c r="DL58" s="178" t="n"/>
      <c r="DM58" s="178" t="n"/>
      <c r="DN58" s="177" t="n"/>
      <c r="DO58" s="177" t="n"/>
      <c r="DP58" s="177" t="n"/>
      <c r="DQ58" s="76">
        <f>IF(AND(DS58,DP58&lt;&gt;""),
CONCATENATE(DT58,DU58,DV58,DW58,DX58,DY58,DZ58,EA58,EB58,EC58,ED58,EE58,EF58,EG58,EH58,EI58,EJ58,EK58,EL58,EM58,EN58,EO58,EP58,EQ58,ES58,ET58,EU58,EV58,EW58,EX58,EY58,EZ58,FA58,FC58,FD58,FF58,FG58,FI58,FJ58,FL58,FM58,FO58,FP58,FR58,FS58,FU58,FV58,FX58,FY58,GA58,GB58,GD58,GE58,GF58,GH58,GI58,GJ58,GL58,GM58,GN58,GP58,GQ58,GS58,GT58,GU58,GV58,GW58,GX58,GY58,GZ58,HA58,HB58,HC58,HD58,HE58,HF58,HG58,HH58,HI58,HJ58,HK58,HL58,HM58,HN58,HO58,HQ58,HR58,HS58,HT58,HU58,HV58,HW58,HX58,HY58,IA58,IB58,IC58,ID58,IF58,IG58,IH58,II58,IK58,IL58,IM58,IN58,IO58,IP58,IQ58,IR58,IS58,IT58,IU58,IV58,IW58,IX58,IY58,IZ58),
""
)</f>
        <v/>
      </c>
      <c r="DR58" s="53" t="n"/>
      <c r="DS58" s="46">
        <f>CONCATENATE(D58,$E58,$F58,$G58,H58,$I58,$J58,K58,$L58,$M58,N58,$O58,$P58,$Q58,$R58,$S58,T58,$U58,$V58,$W58,$X58,$Y58,$Z58,$AA58,AB58,AC58,AD58,$AE58,$AF58,$AG58,AH58,AI58,AJ58,AK58,AL58,AM58,AN58,AO58,AP58,AQ58,AR58,AS58,AT58,AU58,AV58,AW58,AX58,AY58,AZ58,BA58,BB58,BC58,BD58,BE58,BF58,BG58,BH58,BI58,BJ58,BK58,BL58,BM58,BN58,BO58,BP58,BQ58,BR58,BS58,BT58,BU58,BV58,BW58,BX58,BY58,BZ58,CA58,CB58,CC58,CD58,CE58,CF58,CG58,CH58,CI58,CJ58,CK58,CL58,CM58,$CN58,$CO58,CP58,$CQ58,$CR58,CS58,CT58,CU58,CV58,CW58,CX58,CY58,CZ58,DA58,DB58,DC58,DD58,DE58,DF58,DG58,DH58,DI58,DJ58,DK58,DL58,DM58,$DN58,$DO58,$DP58,DR58)&lt;&gt;""</f>
        <v/>
      </c>
      <c r="DT58" s="46">
        <f>IF(AND($DS58,$E$4&lt;&gt;""),
IF(LEFT($E$4,2) = "1.",
IF(D58&lt;&gt;"","El CUNE sólo se envía en operaciones de novedad o ajuste. ",""),
IF(D58="","Debes escribir un CUNE válido para realizar operaciones de novedad o ajuste. ","")),
""
)</f>
        <v/>
      </c>
      <c r="DU58" s="46">
        <f>IF($DS58,
IF(E58="","Debes seleccionar el tipo de documento del empleado. ",
IF(_xlfn.IFNA(VLOOKUP(E58,TIPO_DE_DOCUMENTO,1,FALSE),-1)=-1,"El tipo de documento no es válido (por favor seleccionarlo de la lista). ","")
)
)</f>
        <v/>
      </c>
      <c r="DV58" s="46">
        <f>IF($DS58,
IF(F58="","Debes escribir el número de documento del empleado. ","")
)</f>
        <v/>
      </c>
      <c r="DW58" s="46">
        <f>IF($DS58,
IF(G58="","Debes escribir el primer nombre del empleado. ","")
)</f>
        <v/>
      </c>
      <c r="DY58" s="46">
        <f>IF($DS58,
IF(I58="","Debes escribir el primer apellido del empleado. ","")
)</f>
        <v/>
      </c>
      <c r="DZ58" s="46">
        <f>IF($DS58,
IF(J58="","Debes escribir el segundo apellido del empleado. ","")
)</f>
        <v/>
      </c>
      <c r="EB58" s="46">
        <f>IF($DS58,
IF(L58="","Debes escribir la fecha de ingreso del empleado. ",
IF(ISERR(DATE(YEAR(L58),MONTH(L58),DAY(L58))), "El valor ingresado en fecha de ingreso no tiene un formato válido. ","")
)
)</f>
        <v/>
      </c>
      <c r="EC58" s="46">
        <f>IF($DS58,
IF(M58="","Debes escribir el tiempo laborado. ",
IF( IFERROR(INT(M58),1.1) &lt;&gt; IFERROR(_xlfn.NUMBERVALUE(M58),1), "El valor de los días trabajados debe ser un número entero. ", "")
)
)</f>
        <v/>
      </c>
      <c r="ED58" s="46">
        <f>IF($DS58,
IF( AND(N58&lt;&gt;"", ISERR(DATE(YEAR(N58),MONTH(N58),DAY(N58))) ), "El valor ingresado en fecha de ingreso no tiene un formato válido. ",
IF( AND(N58&lt;&gt;"", $E$6&lt;&gt;"", DATE(YEAR(N58), MONTH(N58), 1) &lt;&gt; IFERROR(DATE(MID($E$6, 1, 4), MID($E$6, 6, 2),1), "1/1/1900") ), "La fecha de retiro debe estar dentro del período liquidado. ", "")
)
)</f>
        <v/>
      </c>
      <c r="EE58" s="46">
        <f>IF($DS58,
IF(O58="","Debes seleccionar el tipo de trabajador. ",
IF(_xlfn.IFNA(VLOOKUP(O58,TIPO_DE_TRABAJADOR,1,FALSE),-1)=-1,"El tipo de trabajador no es válido (por favor seleccionarlo de la lista). ","")
)
)</f>
        <v/>
      </c>
      <c r="EF58" s="46">
        <f>IF($DS58,
IF(P58="","Debes seleccionar si es un trabajador dependiente pensionado por vejez. ",
IF(_xlfn.IFNA(VLOOKUP(P58,SUBTIPO_DE_TRABAJADOR,1,FALSE),-1)=-1,"El tipo de trabajador dependiente pensionado por vejez no es válido (por favor seleccionarlo de la lista). ","")
)
)</f>
        <v/>
      </c>
      <c r="EG58" s="46">
        <f>IF($DS58,
IF(Q58="","Debes seleccionar el tipo de contrato del trabajador. ",
IF(_xlfn.IFNA(VLOOKUP(Q58,TIPO_DE_CONTRATO,1,FALSE),-1)=-1,"El tipo de contrato del trabajador no es válido (por favor seleccionarlo de la lista). ","")
)
)</f>
        <v/>
      </c>
      <c r="EH58" s="46">
        <f>IF($DS58,
IF(R58="","Debes seleccionar si es un salario integral. ",
IF(_xlfn.IFNA(VLOOKUP(R58,SI_NO,1,FALSE),-1)=-1,"Valor no válido para salario integral (por favor seleccionarlo de la lista). ","")
)
)</f>
        <v/>
      </c>
      <c r="EI58" s="46">
        <f>IF($DS58,
IF(S58="","Debes seleccionar si el trabajador realiza actividades de riesgo. ",
IF(_xlfn.IFNA(VLOOKUP(S58,SI_NO,1,FALSE),-1)=-1,"Valor no válido para actividad de alto riesgo (por favor seleccionarlo de la lista). ","")
)
)</f>
        <v/>
      </c>
      <c r="EK58" s="46">
        <f>IF($DS58,
IF(U58="","Debes escribir el código del municipio de residencia del trabajador. ",
IF(_xlfn.IFNA(VLOOKUP(U58,MUNICIPIO,1,FALSE),-1)=-1,"El municipio de residencia del trabajador es inválido (por favor seleccionarlo de la lista). ","")
)
)</f>
        <v/>
      </c>
      <c r="EL58" s="46">
        <f>IF($DS58,
IF(V58="","Debes escribir el la dirección de residendia del trabajador. ","")
)</f>
        <v/>
      </c>
      <c r="EM58" s="46">
        <f>IF($DS58,
IF(W58="","Debes escribir la fecha de inicio de la liquidación. ",
IF(ISERR(DATE(YEAR(W58),MONTH(W58),DAY(W58))),"El valor ingresado en fecha de inicio de liquidación no tiene un formato válido. ",
IF( AND($E$6&lt;&gt;"", DATE(YEAR(W58), MONTH(W58), 1) &lt;&gt; IFERROR(DATE(MID($E$6, 1, 4), MID($E$6, 6, 2),1), "1/1/1900") ), "La fecha de inicio de la liquidación debe estar dentro del período liquidado. ", "")
)
)
)</f>
        <v/>
      </c>
      <c r="EN58" s="46">
        <f>IF($DS58,
IF(X58="","Debes escribir la fecha de fin de la liquidación. ",
IF(ISERR(DATE(YEAR(X58),MONTH(X58),DAY(X58))),"El valor ingresado en fecha de fin de liquidación no tiene un formato válido. ",
IF( AND($E$6&lt;&gt;"", DATE(YEAR(X58), MONTH(X58), 1) &lt;&gt; IFERROR(DATE(MID($E$6, 1, 4), MID($E$6, 6, 2),1), "1/1/1900") ), "La fecha de fin de la liquidación debe estar dentro del período liquidado. ", "")
)
)
)</f>
        <v/>
      </c>
      <c r="EO58" s="46">
        <f>IF($DS58,
IF(Y58="","Debes escribir la frecuencia de pago del trabajador. ",
IF(_xlfn.IFNA(VLOOKUP(Y58,PERÍODO_DE_NÓMINA,1,FALSE),-1)=-1,"La frecuencia de pago es inválida (por favor seleccionarlo de la lista). ","")
)
)</f>
        <v/>
      </c>
      <c r="EP58" s="46">
        <f>IF($DS58,
IF(Z58="","Debes escribir la fecha de pago. ",
IF(ISERR(DATE(YEAR(Z58),MONTH(Z58),DAY(Z58))), "El valor ingresado en fecha de pago no tiene un formato válido. ","")
)
)</f>
        <v/>
      </c>
      <c r="EQ58" s="46">
        <f>IF($DS58,
IF(AA58="","Debes escribir el medio de pago. ",
IF(_xlfn.IFNA(VLOOKUP(AA58,MEDIOS_DE_PAGO,1,FALSE),-1)=-1,"El medio de pago es inválido (por favor seleccionarlo de la lista). ","")
)
)</f>
        <v/>
      </c>
      <c r="ER58" s="46">
        <f>OR(AA58='Tablas '!$T$4,AA58='Tablas '!$T$7,AA58='Tablas '!$T$8,AA58='Tablas '!$T$11)</f>
        <v/>
      </c>
      <c r="ES58" s="46">
        <f>IF(AND($DS58,ER58),
IF(AB58="","Debes escribir la entidad bancaria. ",""),
""
)</f>
        <v/>
      </c>
      <c r="ET58" s="46">
        <f>IF(AND($DS58,ER58),
IF(AC58="","Debes escribir el tipo de cuenta bancaria. ",
IF(_xlfn.IFNA(VLOOKUP(AC58,TIPO_DE_CUENTA,1,FALSE),-1)=-1,"El tipo de cuenta bancaria es inválida (por favor seleccionarlo de la lista). ","")
),
""
)</f>
        <v/>
      </c>
      <c r="EU58" s="46">
        <f>IF(AND($DS58,ER58),
IF(AD58="","Debes escribir el número de cuenta bancaria. ",""),
""
)</f>
        <v/>
      </c>
      <c r="EV58" s="46">
        <f>IF($DS58,
IF(AE58="","Debes escribir el valor del sueldo básico. ",
IF( ISERR(_xlfn.NUMBERVALUE(AE58)), "El valor del sueldo básico debe ser un número válido. ", "")
)
)</f>
        <v/>
      </c>
      <c r="EW58" s="46">
        <f>IF($DS58,
IF(AF58="","Debes escribir el número de días trabajados. ",
IF( IFERROR(INT(AF58),1.1) &lt;&gt; IFERROR(_xlfn.NUMBERVALUE(AF58),1), "La cantidad de días trabajados debe ser un número entero. ", "")
)
)</f>
        <v/>
      </c>
      <c r="EX58" s="46">
        <f>IF($DS58,
IF(AG58="","Debes escribir el valor del sueldo trabajado. ",
IF( ISERR(_xlfn.NUMBERVALUE(AG58)), "El valor del sueldo trabajado debe ser un número válido. ", "")
)
)</f>
        <v/>
      </c>
      <c r="EY58" s="46">
        <f>IF($DS58,
IF( AND(AH58&lt;&gt;"", ISERR(_xlfn.NUMBERVALUE(AH58))), "El valor del auxilio de transporte debe ser un número válido. ", "")
)</f>
        <v/>
      </c>
      <c r="EZ58" s="46">
        <f>IF($DS58,
IF( AND(AI58&lt;&gt;"", ISERR(_xlfn.NUMBERVALUE(AI58))), "El valor de viáticos salariales debe ser un número válido. ", "")
)</f>
        <v/>
      </c>
      <c r="FA58" s="46">
        <f>IF($DS58,
IF( AND(AJ58&lt;&gt;"", ISERR(_xlfn.NUMBERVALUE(AJ58))), "El valor de viáticos NO salariales debe ser un número válido. ", "")
)</f>
        <v/>
      </c>
      <c r="FB58" s="46">
        <f>CONCATENATE(AK58,AL58)&lt;&gt;""</f>
        <v/>
      </c>
      <c r="FC58" s="46">
        <f>IF(AND($DS58,FB58),
IF(AK58="","Debes escribir el número de horas extras diurnas. ",
IF( IFERROR(INT(AK58),1.1) &lt;&gt; IFERROR(_xlfn.NUMBERVALUE(AK58),1), "La cantidad de horas extras diurnas debe ser un número entero. ", "")
),
""
)</f>
        <v/>
      </c>
      <c r="FD58" s="46">
        <f>IF(AND($DS58,FB58),
IF(AL58="","Debes escribir el valor de las horas extras diurnas. ",
IF( ISERR(_xlfn.NUMBERVALUE(AL58)), "El valor de las horas extras duirnas debe ser un número válido. ", "")
),
""
)</f>
        <v/>
      </c>
      <c r="FE58" s="46">
        <f>CONCATENATE(AM58,AN58)&lt;&gt;""</f>
        <v/>
      </c>
      <c r="FF58" s="46">
        <f>IF(AND($DS58,FE58),
IF(AM58="","Debes escribir el número de horas extras nocturnas. ",
IF( IFERROR(INT(AM58),1.1) &lt;&gt; IFERROR(_xlfn.NUMBERVALUE(AM58),1), "La cantidad de horas extras nocturnas debe ser un número entero. ", "")
),
""
)</f>
        <v/>
      </c>
      <c r="FG58" s="46">
        <f>IF(AND($DS58,FE58),
IF(AN58="","Debes escribir el valor de las horas extras nocturnas. ",
IF( ISERR(_xlfn.NUMBERVALUE(AN58)), "El valor de las horas extras nocturnas debe ser un número válido. ", "")
),
""
)</f>
        <v/>
      </c>
      <c r="FH58" s="46">
        <f>CONCATENATE(AO58,AP58)&lt;&gt;""</f>
        <v/>
      </c>
      <c r="FI58" s="46">
        <f>IF(AND($DS58,FH58),
IF(AO58="","Debes escribir el número de horas extras diurnas dominicales y festivas. ",
IF( IFERROR(INT(AO58),1.1) &lt;&gt; IFERROR(_xlfn.NUMBERVALUE(AO58),1), "La cantidad de horas extras diurnas dominicales y festivas debe ser un número entero. ", "")
),
""
)</f>
        <v/>
      </c>
      <c r="FJ58" s="46">
        <f>IF(AND($DS58,FH58),
IF(AP58="","Debes escribir el valor de las horas extras diurnas dominicales y festivas. ",
IF( ISERR(_xlfn.NUMBERVALUE(AP58)), "El valor de las horas extras diurnas dominicales y festivas debe ser un número válido. ", "")
),
""
)</f>
        <v/>
      </c>
      <c r="FK58" s="46">
        <f>CONCATENATE(AQ58,AR58)&lt;&gt;""</f>
        <v/>
      </c>
      <c r="FL58" s="46">
        <f>IF(AND($DS58,FK58),
IF(AQ58="","Debes escribir el número de horas extras nocturnas dominicales y festivas. ",
IF( IFERROR(INT(AQ58),1.1) &lt;&gt; IFERROR(_xlfn.NUMBERVALUE(AQ58),1), "La cantidad de horas extras nocturnas dominicales y festivas debe ser un número entero. ", "")
),
""
)</f>
        <v/>
      </c>
      <c r="FM58" s="46">
        <f>IF(AND($DS58,FK58),
IF(AR58="","Debes escribir el valor de las horas extras nocturnas dominicales y festivas. ",
IF( ISERR(_xlfn.NUMBERVALUE(AR58)), "El valor de las horas extras nocturnas dominicales y festivas debe ser un número válido. ", "")
),
""
)</f>
        <v/>
      </c>
      <c r="FN58" s="46">
        <f>CONCATENATE(AS58,AT58)&lt;&gt;""</f>
        <v/>
      </c>
      <c r="FO58" s="46">
        <f>IF(AND($DS58,FN58),
IF(AS58="","Debes escribir el número de horas recargo nocturno. ",
IF( IFERROR(INT(AS58),1.1) &lt;&gt; IFERROR(_xlfn.NUMBERVALUE(AS58),1), "La cantidad de horas recargo nocturno debe ser un número entero. ", "")
),
""
)</f>
        <v/>
      </c>
      <c r="FP58" s="46">
        <f>IF(AND($DS58,FN58),
IF(AT58="","Debes escribir el valor de las horas recargo nocturno. ",
IF( ISERR(_xlfn.NUMBERVALUE(AT58)), "El valor de las horas recargo nocturno debe ser un número válido. ", "")
),
""
)</f>
        <v/>
      </c>
      <c r="FQ58" s="46">
        <f>CONCATENATE(AU58,AV58)&lt;&gt;""</f>
        <v/>
      </c>
      <c r="FR58" s="46">
        <f>IF(AND($DS58,FQ58),
IF(AU58="","Debes escribir el número de horas recargo diurno dominical y festivo. ",
IF( IFERROR(INT(AU58),1.1) &lt;&gt; IFERROR(_xlfn.NUMBERVALUE(AU58),1), "La cantidad de horas recargo diurno dominical y festivo debe ser un número entero. ", "")
),
""
)</f>
        <v/>
      </c>
      <c r="FS58" s="46">
        <f>IF(AND($DS58,FQ58),
IF(AV58="","Debes escribir el valor de las horas recargo diurno dominical y festivo. ",
IF( ISERR(_xlfn.NUMBERVALUE(AV58)), "El valor de las horas recargo diurno dominical y festivo debe ser un número válido. ", "")
),
""
)</f>
        <v/>
      </c>
      <c r="FT58" s="46">
        <f>CONCATENATE(AW58,AX58)&lt;&gt;""</f>
        <v/>
      </c>
      <c r="FU58" s="46">
        <f>IF(AND($DS58,FT58),
IF(AW58="","Debes escribir el número de horas recargo nocturno dominical y festivo. ",
IF( IFERROR(INT(AW58),1.1) &lt;&gt; IFERROR(_xlfn.NUMBERVALUE(AW58),1), "La cantidad de horas recargo nocturno dominical y festivo debe ser un número entero. ", "")
),
""
)</f>
        <v/>
      </c>
      <c r="FV58" s="46">
        <f>IF(AND($DS58,FT58),
IF(AX58="","Debes escribir el valor de las horas recargo nocturno dominical y festivo. ",
IF( ISERR(_xlfn.NUMBERVALUE(AX58)), "El valor de las horas recargo nocturno dominical y festivo debe ser un número válido. ", "")
),
""
)</f>
        <v/>
      </c>
      <c r="FW58" s="46">
        <f>CONCATENATE(AY58,AZ58)&lt;&gt;""</f>
        <v/>
      </c>
      <c r="FX58" s="46">
        <f>IF(AND($DS58,FW58),
IF(AY58="","Debes escribir el número de días de vacaciones comunes. ",
IF( IFERROR(INT(AY58),1.1) &lt;&gt; IFERROR(_xlfn.NUMBERVALUE(AY58),1), "La cantidad de días de vacaciones comunes debe ser un número entero. ", "")
),
""
)</f>
        <v/>
      </c>
      <c r="FY58" s="46">
        <f>IF(AND($DS58,FW58),
IF(AZ58="","Debes escribir el valor de las vacaciones comunes. ",
IF( ISERR(_xlfn.NUMBERVALUE(AZ58)), "El valor de las vacaciones comunes debe ser un número válido. ", "")
),
""
)</f>
        <v/>
      </c>
      <c r="FZ58" s="46">
        <f>CONCATENATE(BA58,BB58)&lt;&gt;""</f>
        <v/>
      </c>
      <c r="GA58" s="46">
        <f>IF(AND($DS58,FZ58),
IF(BA58="","Debes escribir el número de días de vacaciones compensadas. ",
IF( IFERROR(INT(BA58),1.1) &lt;&gt; IFERROR(_xlfn.NUMBERVALUE(BA58),1), "La cantidad de días de vacaciones compensadas debe ser un número entero. ", "")
),
""
)</f>
        <v/>
      </c>
      <c r="GB58" s="46">
        <f>IF(AND($DS58,FZ58),
IF(BB58="","Debes escribir el valor de las vacaciones compensadas. ",
IF( ISERR(_xlfn.NUMBERVALUE(BB58)), "El valor de las vacaciones compensadas debe ser un número válido. ", "")
),
""
)</f>
        <v/>
      </c>
      <c r="GC58" s="46">
        <f>CONCATENATE(BC58,BD58)&lt;&gt;""</f>
        <v/>
      </c>
      <c r="GD58" s="46">
        <f>IF(AND($DS58,GC58),
IF(BC58="","Debes escribir el número de días de prima salarial. ",
IF( IFERROR(INT(BC58),1.1) &lt;&gt; IFERROR(_xlfn.NUMBERVALUE(BC58),1), "La cantidad de días de prima salarial debe ser un número entero. ", "")
),
""
)</f>
        <v/>
      </c>
      <c r="GE58" s="46">
        <f>IF(AND($DS58,GC58),
IF(BD58="","Debes escribir el valor de los días de prima salarial. ",
IF( ISERR(_xlfn.NUMBERVALUE(BD58)), "El valor de los días de prima salarial debe ser un número válido. ", "")
),
""
)</f>
        <v/>
      </c>
      <c r="GF58" s="46">
        <f>IF($DS58,
IF( AND(BE58&lt;&gt;"", ISERR(_xlfn.NUMBERVALUE(BE58))), "El valor de la prima NO saliarial debe ser un número válido. ", "")
)</f>
        <v/>
      </c>
      <c r="GG58" s="46">
        <f>CONCATENATE(BF58,BG58,BH58)&lt;&gt;""</f>
        <v/>
      </c>
      <c r="GH58" s="46">
        <f>IF(AND($DS58,GG58),
IF(BF58="","Debes escribir el valor de las cesantías. ",
IF( ISERR(_xlfn.NUMBERVALUE(BF58)), "El valor de las cesantías debe ser un número válido. ", "")
),
""
)</f>
        <v/>
      </c>
      <c r="GI58" s="46">
        <f>IF(AND($DS58,GG58),
IF(BG58="","Debes escribir el % de cesantías. ",
IF( ISERR(_xlfn.NUMBERVALUE(BG58)), "El % de cesantías debe ser un número válido. ", "")
),
""
)</f>
        <v/>
      </c>
      <c r="GJ58" s="46">
        <f>IF(AND($DS58,GG58),
IF(BH58="","Debes escribir el valor de intereses de cesantías. ",
IF( ISERR(_xlfn.NUMBERVALUE(BH58)), "El valor de intereses de cesantías debe ser un número válido. ", "")
),
""
)</f>
        <v/>
      </c>
      <c r="GK58" s="46">
        <f>CONCATENATE(BI58,BJ58,BK58)&lt;&gt;""</f>
        <v/>
      </c>
      <c r="GL58" s="46">
        <f>IF(AND($DS58,GK58),
IF(BI58="","Debes escribir el número de días de incapacidad. ",
IF( IFERROR(INT(BI58),1.1) &lt;&gt; IFERROR(_xlfn.NUMBERVALUE(BI58),1), "La cantidad de días de incapacidad debe ser un número entero. ", "")
),
""
)</f>
        <v/>
      </c>
      <c r="GM58" s="46">
        <f>IF(AND($DS58,GK58),
IF(BJ58="","Debes escribir el tipo de incapacidad. ",
IF(_xlfn.IFNA(VLOOKUP(BJ58,TIPO_DE_INCAPACIDAD,1,FALSE),-1)=-1,"El tipo de incapacidad es inválida (por favor seleccionarlo de la lista). ","")
),
""
)</f>
        <v/>
      </c>
      <c r="GN58" s="46">
        <f>IF(AND($DS58,GK58),
IF(BK58="","Debes escribir el valor de la incapacidad. ",
IF( ISERR(_xlfn.NUMBERVALUE(BK58)), "El valor de la incapacidad debe ser un número válido. ", "")
),
""
)</f>
        <v/>
      </c>
      <c r="GO58" s="46">
        <f>CONCATENATE(BL58,BM58)&lt;&gt;""</f>
        <v/>
      </c>
      <c r="GP58" s="46">
        <f>IF(AND($DS58,GO58),
IF(BL58="","Debes escribir el número de días de licencia de maternidad o paternidad. ",
IF( IFERROR(INT(BL58),1.1) &lt;&gt; IFERROR(_xlfn.NUMBERVALUE(BL58),1), "La cantidad de días de licencia de maternidad o paternidad debe ser un número entero. ", "")
),
""
)</f>
        <v/>
      </c>
      <c r="GQ58" s="46">
        <f>IF(AND($DS58,GO58),
IF(BM58="","Debes escribir el valor de la licencia de maternidad o paternidad. ",
IF( ISERR(_xlfn.NUMBERVALUE(BM58)), "El valor de la licencia de maternidad o paternidad debe ser un número válido. ", "")
),
""
)</f>
        <v/>
      </c>
      <c r="GR58" s="46">
        <f>CONCATENATE(BN58,BO58)&lt;&gt;""</f>
        <v/>
      </c>
      <c r="GS58" s="46">
        <f>IF(AND($DS58,GR58),
IF(BN58="","Debes escribir el número de días de licencia remunerada. ",
IF( IFERROR(INT(BN58),1.1) &lt;&gt; IFERROR(_xlfn.NUMBERVALUE(BN58),1), "La cantidad de días de licencia remunerada debe ser un número entero. ", "")
),
""
)</f>
        <v/>
      </c>
      <c r="GT58" s="46">
        <f>IF(AND($DS58,GR58),
IF(BO58="","Debes escribir el valor de la licencia remunerada. ",
IF( ISERR(_xlfn.NUMBERVALUE(BO58)), "El valor de la licencia remunerada debe ser un número válido. ", "")
),
""
)</f>
        <v/>
      </c>
      <c r="GU58" s="46">
        <f>IF($DS58,
IF( AND(BP58&lt;&gt;"", ISERR(_xlfn.NUMBERVALUE(BP58))), "El valor de la licencia NO remunerada debe ser un número válido. ", "")
)</f>
        <v/>
      </c>
      <c r="GV58" s="46">
        <f>IF($DS58,
IF( AND(BQ58&lt;&gt;"", ISERR(_xlfn.NUMBERVALUE(BQ58))), "El valor de auxilios salariales debe ser un número válido. ", "")
)</f>
        <v/>
      </c>
      <c r="GW58" s="46">
        <f>IF($DS58,
IF( AND(BR58&lt;&gt;"", ISERR(_xlfn.NUMBERVALUE(BR58))), "El valor de auxilios NO salariales debe ser un número válido. ", "")
)</f>
        <v/>
      </c>
      <c r="GX58" s="46">
        <f>IF($DS58,
IF( AND(BS58&lt;&gt;"", ISERR(_xlfn.NUMBERVALUE(BS58))), "El valor de bonos salariales debe ser un número válido. ", "")
)</f>
        <v/>
      </c>
      <c r="GY58" s="46">
        <f>IF($DS58,
IF( AND(BT58&lt;&gt;"", ISERR(_xlfn.NUMBERVALUE(BT58))), "El valor de bonos NO salariales debe ser un número válido. ", "")
)</f>
        <v/>
      </c>
      <c r="GZ58" s="46">
        <f>IF($DS58,
IF( AND(BU58&lt;&gt;"", ISERR(_xlfn.NUMBERVALUE(BU58))), "El valor de bonos salariales de alimentación debe ser un número válido. ", "")
)</f>
        <v/>
      </c>
      <c r="HA58" s="46">
        <f>IF($DS58,
IF( AND(BV58&lt;&gt;"", ISERR(_xlfn.NUMBERVALUE(BV58))), "El valor de bonos NO salariales de alimentación debe ser un número válido. ", "")
)</f>
        <v/>
      </c>
      <c r="HB58" s="46">
        <f>IF($DS58,
IF( AND(BW58&lt;&gt;"", ISERR(_xlfn.NUMBERVALUE(BW58))), "El valor de bonificaciones salariales debe ser un número válido. ", "")
)</f>
        <v/>
      </c>
      <c r="HC58" s="46">
        <f>IF($DS58,
IF( AND(BX58&lt;&gt;"", ISERR(_xlfn.NUMBERVALUE(BX58))), "El valor de bonificaciones NO salariales debe ser un número válido. ", "")
)</f>
        <v/>
      </c>
      <c r="HD58" s="46">
        <f>IF($DS58,
IF( AND(BY58&lt;&gt;"", ISERR(_xlfn.NUMBERVALUE(BY58))), "El valor de compensaciones ordinarias debe ser un número válido. ", "")
)</f>
        <v/>
      </c>
      <c r="HE58" s="46">
        <f>IF($DS58,
IF( AND(BZ58&lt;&gt;"", ISERR(_xlfn.NUMBERVALUE(BZ58))), "El valor de compensaciones extraordinarias debe ser un número válido. ", "")
)</f>
        <v/>
      </c>
      <c r="HF58" s="46">
        <f>IF($DS58,
IF( AND(CA58&lt;&gt;"", ISERR(_xlfn.NUMBERVALUE(CA58))), "El valor de comisiones debe ser un número válido. ", "")
)</f>
        <v/>
      </c>
      <c r="HG58" s="46">
        <f>IF($DS58,
IF( AND(CB58&lt;&gt;"", ISERR(_xlfn.NUMBERVALUE(CB58))), "El valor de ausencia por huega debe ser un número válido. ", "")
)</f>
        <v/>
      </c>
      <c r="HH58" s="46">
        <f>IF($DS58,
IF( AND(CC58&lt;&gt;"", ISERR(_xlfn.NUMBERVALUE(CC58))), "El valor de anticipos debe ser un número válido. ", "")
)</f>
        <v/>
      </c>
      <c r="HI58" s="46">
        <f>IF($DS58,
IF( AND(CD58&lt;&gt;"", ISERR(_xlfn.NUMBERVALUE(CD58))), "El valor de pagos a terceros debe ser un número válido. ", "")
)</f>
        <v/>
      </c>
      <c r="HJ58" s="46">
        <f>IF($DS58,
IF( AND(CE58&lt;&gt;"", ISERR(_xlfn.NUMBERVALUE(CE58))), "El valor de dotación debe ser un número válido. ", "")
)</f>
        <v/>
      </c>
      <c r="HK58" s="46">
        <f>IF($DS58,
IF( AND(CF58&lt;&gt;"", ISERR(_xlfn.NUMBERVALUE(CF58))), "El valor de apoyo sostenibilidad debe ser un número válido. ", "")
)</f>
        <v/>
      </c>
      <c r="HL58" s="46">
        <f>IF($DS58,
IF( AND(CG58&lt;&gt;"", ISERR(_xlfn.NUMBERVALUE(CG58))), "El valor de teletrabajo debe ser un número válido. ", "")
)</f>
        <v/>
      </c>
      <c r="HM58" s="46">
        <f>IF($DS58,
IF( AND(CH58&lt;&gt;"", ISERR(_xlfn.NUMBERVALUE(CH58))), "El valor de bonificación de retiro debe ser un número válido. ", "")
)</f>
        <v/>
      </c>
      <c r="HN58" s="46">
        <f>IF($DS58,
IF( AND(CI58&lt;&gt;"", ISERR(_xlfn.NUMBERVALUE(CI58))), "El valor de indemnización de retiro debe ser un número válido. ", "")
)</f>
        <v/>
      </c>
      <c r="HO58" s="46">
        <f>IF($DS58,
IF( AND(CJ58&lt;&gt;"", ISERR(_xlfn.NUMBERVALUE(CJ58))), "El valor de reintegros debe ser un número válido. ", "")
)</f>
        <v/>
      </c>
      <c r="HP58" s="46">
        <f>CONCATENATE(CK58,CL58,CM58)&lt;&gt;""</f>
        <v/>
      </c>
      <c r="HQ58" s="46">
        <f>IF(AND($DS58,HP58),
IF(CK58="","Debes escribir la descripción de otro concepto no categorizado. ",""),
""
)</f>
        <v/>
      </c>
      <c r="HR58" s="46">
        <f>IF(AND($DS58,HP58),
IF(CONCATENATE(CL58,CM58)="","Debes escribir al menos un valor de concepto no categorizado (salarial o no salarial). ",
IF(ISERR(_xlfn.NUMBERVALUE(CL58)),"El valor salarial concepto no categorizado debe ser un número válido. ","")
),
""
)</f>
        <v/>
      </c>
      <c r="HS58" s="46">
        <f>IF(AND($DS58,HP58),
IF(CONCATENATE(CL58,CM58)="","Debes escribir al menos un valor de concepto no categorizado (salarial o no salarial). ",
IF(ISERR(_xlfn.NUMBERVALUE(CM58)),"El valor NO salarial concepto no categorizado debe ser un número válido. ","")
),
""
)</f>
        <v/>
      </c>
      <c r="HT58" s="46">
        <f>IF($DS58,
IF(CN58="","Debes escribir el porcentaje del aporte a salud. ",
IF( ISERR(_xlfn.NUMBERVALUE(CN58)), "El valor del porcentaje del aporte a salud debe ser un número válido. ", "")
)
)</f>
        <v/>
      </c>
      <c r="HU58" s="46">
        <f>IF($DS58,
IF(CO58="","Debes escribir el valor del aporte a salud. ",
IF( ISERR(_xlfn.NUMBERVALUE(CO58)), "El valor del aporte a salud debe ser un número válido. ", "")
)
)</f>
        <v/>
      </c>
      <c r="HV58" s="46">
        <f>IF($DS58,
IF( AND(CP58&lt;&gt;"", ISERR(_xlfn.NUMBERVALUE(CP58))), "El valor plan complementario debe ser un número válido. ", "")
)</f>
        <v/>
      </c>
      <c r="HW58" s="46">
        <f>IF($DS58,
IF(CQ58="","Debes escribir el porcentaje del aporte a pensión. ",
IF( ISERR(_xlfn.NUMBERVALUE(CQ58)), "El valor del porcentaje del aporte a pensión debe ser un número válido. ", "")
)
)</f>
        <v/>
      </c>
      <c r="HX58" s="46">
        <f>IF($DS58,
IF(CR58="","Debes escribir el valor del aporte a pensión. ",
IF( ISERR(_xlfn.NUMBERVALUE(CR58)), "El valor del aporte a salud debe ser un número válido. ", "")
)
)</f>
        <v/>
      </c>
      <c r="HY58" s="46">
        <f>IF($DS58,
IF( AND(CS58&lt;&gt;"", ISERR(_xlfn.NUMBERVALUE(CS58))), "El valor pensión voluntaria debe ser un número válido. ", "")
)</f>
        <v/>
      </c>
      <c r="HZ58" s="46">
        <f>CONCATENATE(CT58,CU58,CV58,CW58)&lt;&gt;""</f>
        <v/>
      </c>
      <c r="IA58" s="46">
        <f>IF(AND($DS58,HZ58),
IF(CT58="","Debes escribir el % del fondo de seguridad pensional. ",
IF( ISERR(_xlfn.NUMBERVALUE(CT58)), "El % del fondo de seguridad debe ser un número válido. ", "")
),
""
)</f>
        <v/>
      </c>
      <c r="IB58" s="46">
        <f>IF(AND($DS58,HZ58),
IF(CU58="","Debes escribir el valor del aporte al fondo de solidaridad pensional. ",
IF( ISERR(_xlfn.NUMBERVALUE(CU58)), "El valor del aporte al fondo de solidaridad pensional debe ser un número válido. ", "")
),
""
)</f>
        <v/>
      </c>
      <c r="IC58" s="46">
        <f>IF(AND($DS58,HZ58),
IF(CV58="","Debes escribir el % del fondo de subsistencia. ",
IF( ISERR(_xlfn.NUMBERVALUE(CV58)), "El % del fondo de subsistencia debe ser un número válido. ", "")
),
""
)</f>
        <v/>
      </c>
      <c r="ID58" s="46">
        <f>IF(AND($DS58,HZ58),
IF(CW58="","Debes escribir el valor del fondo de subsistencia. ",
IF( ISERR(_xlfn.NUMBERVALUE(CW58)), "El valor del fondo de subsistencia debe ser un número válido. ", "")
),
""
)</f>
        <v/>
      </c>
      <c r="IE58" s="46">
        <f>CONCATENATE(CX58,CY58)&lt;&gt;""</f>
        <v/>
      </c>
      <c r="IF58" s="46">
        <f>IF(AND($DS58,IE58),
IF(CX58="","Debes escribir el % de sindicato. ",
IF( ISERR(_xlfn.NUMBERVALUE(CX58)), "El % de sindicato debe ser un número válido. ", "")
),
""
)</f>
        <v/>
      </c>
      <c r="IG58" s="46">
        <f>IF(AND($DS58,IE58),
IF(CY58="","Debes escribir el valor del sindicato. ",
IF( ISERR(_xlfn.NUMBERVALUE(CY58)), "El valor del sindicato debe ser un número válido. ", "")
),
""
)</f>
        <v/>
      </c>
      <c r="IH58" s="46">
        <f>IF($DS58,
IF( AND(CZ58&lt;&gt;"", ISERR(_xlfn.NUMBERVALUE(CZ58))), "El valor de sanción pública debe ser un número válido. ", "")
)</f>
        <v/>
      </c>
      <c r="II58" s="46">
        <f>IF($DS58,
IF( AND(DA58&lt;&gt;"", ISERR(_xlfn.NUMBERVALUE(DA58))), "El valor de sanción privada debe ser un número válido. ", "")
)</f>
        <v/>
      </c>
      <c r="IJ58" s="46">
        <f>CONCATENATE(DB58,DC58)&lt;&gt;""</f>
        <v/>
      </c>
      <c r="IK58" s="46">
        <f>IF(AND($DS58,IJ58),
IF(DB58="","Debes escribir la descripción de libranza. ",""),
""
)</f>
        <v/>
      </c>
      <c r="IL58" s="46">
        <f>IF(AND($DS58,IJ58),
IF(DC58="","Debes escribir la cuota libranza. ",
IF(ISERR(_xlfn.NUMBERVALUE(DC58)),"El valor de la cuota libranza debe ser un número válido. ","")
),
""
)</f>
        <v/>
      </c>
      <c r="IM58" s="46">
        <f>IF($DS58,
IF( AND(DD58&lt;&gt;"", ISERR(_xlfn.NUMBERVALUE(DD58))), "El valor de pagos a terceros debe ser un número válido. ", "")
)</f>
        <v/>
      </c>
      <c r="IN58" s="46">
        <f>IF($DS58,
IF( AND(DE58&lt;&gt;"", ISERR(_xlfn.NUMBERVALUE(DE58))), "El valor de anticipos debe ser un número válido. ", "")
)</f>
        <v/>
      </c>
      <c r="IO58" s="46">
        <f>IF($DS58,
IF( AND(DF58&lt;&gt;"", ISERR(_xlfn.NUMBERVALUE(DF58))), "El valor de AFC debe ser un número válido. ", "")
)</f>
        <v/>
      </c>
      <c r="IP58" s="46">
        <f>IF($DS58,
IF( AND(DG58&lt;&gt;"", ISERR(_xlfn.NUMBERVALUE(DG58))), "El valor de rete-fuente debe ser un número válido. ", "")
)</f>
        <v/>
      </c>
      <c r="IQ58" s="46">
        <f>IF($DS58,
IF( AND(DH58&lt;&gt;"", ISERR(_xlfn.NUMBERVALUE(DH58))), "El valor de cooperativa de trabajo debe ser un número válido. ", "")
)</f>
        <v/>
      </c>
      <c r="IR58" s="46">
        <f>IF($DS58,
IF( AND(DI58&lt;&gt;"", ISERR(_xlfn.NUMBERVALUE(DI58))), "El valor de embargo fiscal debe ser un número válido. ", "")
)</f>
        <v/>
      </c>
      <c r="IS58" s="46">
        <f>IF($DS58,
IF( AND(DJ58&lt;&gt;"", ISERR(_xlfn.NUMBERVALUE(DJ58))), "El valor de educación debe ser un número válido. ", "")
)</f>
        <v/>
      </c>
      <c r="IT58" s="46">
        <f>IF($DS58,
IF( AND(DK58&lt;&gt;"", ISERR(_xlfn.NUMBERVALUE(DK58))), "El valor de reintegro debe ser un número válido. ", "")
)</f>
        <v/>
      </c>
      <c r="IU58" s="46">
        <f>IF($DS58,
IF( AND(DL58&lt;&gt;"", ISERR(_xlfn.NUMBERVALUE(DL58))), "El valor de deuda debe ser un número válido. ", "")
)</f>
        <v/>
      </c>
      <c r="IV58" s="46">
        <f>IF($DS58,
IF( AND(DM58&lt;&gt;"", ISERR(_xlfn.NUMBERVALUE(DM58))), "El valor de otras deducciones debe ser un número válido. ", "")
)</f>
        <v/>
      </c>
      <c r="IW58" s="46">
        <f>IF($DS58,
IF(DN58="","Debes escribir el valor de los devengos totales. ",
IF( ISERR(_xlfn.NUMBERVALUE(DN58)), "El valor de los devengos totales debe ser un número válido. ", "")
)
)</f>
        <v/>
      </c>
      <c r="IX58" s="46">
        <f>IF($DS58,
IF(DO58="","Debes escribir el valor de las deducciones totales. ",
IF( ISERR(_xlfn.NUMBERVALUE(DO58)), "El valor de las deducciones totales debe ser un número válido. ", "")
)
)</f>
        <v/>
      </c>
      <c r="IY58" s="46">
        <f>IF($DS58,
IF(DP58="","Debes escribir el valor del salario total. ",
IF( ISERR(_xlfn.NUMBERVALUE(DP58)), "El valor del salario total debe ser un número válido. ", "")
)
)</f>
        <v/>
      </c>
    </row>
    <row r="59">
      <c r="B59" s="48" t="n">
        <v>47</v>
      </c>
      <c r="C59" s="61">
        <f>IF(AND(DS59,DP59&lt;&gt;""),
IF(DQ59="","OK","Error"),
""
)</f>
        <v/>
      </c>
      <c r="D59" s="53" t="n"/>
      <c r="E59" s="52" t="n"/>
      <c r="F59" s="112" t="n"/>
      <c r="G59" s="52" t="n"/>
      <c r="H59" s="53" t="n"/>
      <c r="I59" s="52" t="n"/>
      <c r="J59" s="52" t="n"/>
      <c r="K59" s="53" t="n"/>
      <c r="L59" s="55" t="n"/>
      <c r="M59" s="108" t="n"/>
      <c r="N59" s="56" t="n"/>
      <c r="O59" s="52" t="n"/>
      <c r="P59" s="52" t="n"/>
      <c r="Q59" s="52" t="n"/>
      <c r="R59" s="52" t="n"/>
      <c r="S59" s="52" t="n"/>
      <c r="T59" s="53" t="n"/>
      <c r="U59" s="52" t="n"/>
      <c r="V59" s="52" t="n"/>
      <c r="W59" s="55" t="n"/>
      <c r="X59" s="55" t="n"/>
      <c r="Y59" s="52" t="n"/>
      <c r="Z59" s="55" t="n"/>
      <c r="AA59" s="52" t="n"/>
      <c r="AB59" s="53" t="n"/>
      <c r="AC59" s="53" t="n"/>
      <c r="AD59" s="53" t="n"/>
      <c r="AE59" s="177" t="n"/>
      <c r="AF59" s="113" t="n"/>
      <c r="AG59" s="177" t="n"/>
      <c r="AH59" s="178" t="n"/>
      <c r="AI59" s="178" t="n"/>
      <c r="AJ59" s="178" t="n"/>
      <c r="AK59" s="114" t="n"/>
      <c r="AL59" s="178" t="n"/>
      <c r="AM59" s="114" t="n"/>
      <c r="AN59" s="178" t="n"/>
      <c r="AO59" s="114" t="n"/>
      <c r="AP59" s="178" t="n"/>
      <c r="AQ59" s="114" t="n"/>
      <c r="AR59" s="178" t="n"/>
      <c r="AS59" s="114" t="n"/>
      <c r="AT59" s="178" t="n"/>
      <c r="AU59" s="114" t="n"/>
      <c r="AV59" s="178" t="n"/>
      <c r="AW59" s="114" t="n"/>
      <c r="AX59" s="178" t="n"/>
      <c r="AY59" s="114" t="n"/>
      <c r="AZ59" s="178" t="n"/>
      <c r="BA59" s="114" t="n"/>
      <c r="BB59" s="178" t="n"/>
      <c r="BC59" s="114" t="n"/>
      <c r="BD59" s="178" t="n"/>
      <c r="BE59" s="178" t="n"/>
      <c r="BF59" s="178" t="n"/>
      <c r="BG59" s="59" t="n"/>
      <c r="BH59" s="178" t="n"/>
      <c r="BI59" s="114" t="n"/>
      <c r="BJ59" s="53" t="n"/>
      <c r="BK59" s="178" t="n"/>
      <c r="BL59" s="114" t="n"/>
      <c r="BM59" s="178" t="n"/>
      <c r="BN59" s="114" t="n"/>
      <c r="BO59" s="178" t="n"/>
      <c r="BP59" s="178" t="n"/>
      <c r="BQ59" s="178" t="n"/>
      <c r="BR59" s="178" t="n"/>
      <c r="BS59" s="178" t="n"/>
      <c r="BT59" s="178" t="n"/>
      <c r="BU59" s="178" t="n"/>
      <c r="BV59" s="178" t="n"/>
      <c r="BW59" s="178" t="n"/>
      <c r="BX59" s="178" t="n"/>
      <c r="BY59" s="178" t="n"/>
      <c r="BZ59" s="178" t="n"/>
      <c r="CA59" s="178" t="n"/>
      <c r="CB59" s="178" t="n"/>
      <c r="CC59" s="178" t="n"/>
      <c r="CD59" s="178" t="n"/>
      <c r="CE59" s="178" t="n"/>
      <c r="CF59" s="178" t="n"/>
      <c r="CG59" s="178" t="n"/>
      <c r="CH59" s="178" t="n"/>
      <c r="CI59" s="178" t="n"/>
      <c r="CJ59" s="178" t="n"/>
      <c r="CK59" s="53" t="n"/>
      <c r="CL59" s="178" t="n"/>
      <c r="CM59" s="178" t="n"/>
      <c r="CN59" s="60" t="n"/>
      <c r="CO59" s="177" t="n"/>
      <c r="CP59" s="178" t="n"/>
      <c r="CQ59" s="60" t="n"/>
      <c r="CR59" s="177" t="n"/>
      <c r="CS59" s="178" t="n"/>
      <c r="CT59" s="59" t="n"/>
      <c r="CU59" s="178" t="n"/>
      <c r="CV59" s="59" t="n"/>
      <c r="CW59" s="178" t="n"/>
      <c r="CX59" s="59" t="n"/>
      <c r="CY59" s="178" t="n"/>
      <c r="CZ59" s="178" t="n"/>
      <c r="DA59" s="178" t="n"/>
      <c r="DB59" s="53" t="n"/>
      <c r="DC59" s="178" t="n"/>
      <c r="DD59" s="178" t="n"/>
      <c r="DE59" s="178" t="n"/>
      <c r="DF59" s="178" t="n"/>
      <c r="DG59" s="178" t="n"/>
      <c r="DH59" s="178" t="n"/>
      <c r="DI59" s="178" t="n"/>
      <c r="DJ59" s="178" t="n"/>
      <c r="DK59" s="178" t="n"/>
      <c r="DL59" s="178" t="n"/>
      <c r="DM59" s="178" t="n"/>
      <c r="DN59" s="177" t="n"/>
      <c r="DO59" s="177" t="n"/>
      <c r="DP59" s="177" t="n"/>
      <c r="DQ59" s="76">
        <f>IF(AND(DS59,DP59&lt;&gt;""),
CONCATENATE(DT59,DU59,DV59,DW59,DX59,DY59,DZ59,EA59,EB59,EC59,ED59,EE59,EF59,EG59,EH59,EI59,EJ59,EK59,EL59,EM59,EN59,EO59,EP59,EQ59,ES59,ET59,EU59,EV59,EW59,EX59,EY59,EZ59,FA59,FC59,FD59,FF59,FG59,FI59,FJ59,FL59,FM59,FO59,FP59,FR59,FS59,FU59,FV59,FX59,FY59,GA59,GB59,GD59,GE59,GF59,GH59,GI59,GJ59,GL59,GM59,GN59,GP59,GQ59,GS59,GT59,GU59,GV59,GW59,GX59,GY59,GZ59,HA59,HB59,HC59,HD59,HE59,HF59,HG59,HH59,HI59,HJ59,HK59,HL59,HM59,HN59,HO59,HQ59,HR59,HS59,HT59,HU59,HV59,HW59,HX59,HY59,IA59,IB59,IC59,ID59,IF59,IG59,IH59,II59,IK59,IL59,IM59,IN59,IO59,IP59,IQ59,IR59,IS59,IT59,IU59,IV59,IW59,IX59,IY59,IZ59),
""
)</f>
        <v/>
      </c>
      <c r="DR59" s="53" t="n"/>
      <c r="DS59" s="46">
        <f>CONCATENATE(D59,$E59,$F59,$G59,H59,$I59,$J59,K59,$L59,$M59,N59,$O59,$P59,$Q59,$R59,$S59,T59,$U59,$V59,$W59,$X59,$Y59,$Z59,$AA59,AB59,AC59,AD59,$AE59,$AF59,$AG59,AH59,AI59,AJ59,AK59,AL59,AM59,AN59,AO59,AP59,AQ59,AR59,AS59,AT59,AU59,AV59,AW59,AX59,AY59,AZ59,BA59,BB59,BC59,BD59,BE59,BF59,BG59,BH59,BI59,BJ59,BK59,BL59,BM59,BN59,BO59,BP59,BQ59,BR59,BS59,BT59,BU59,BV59,BW59,BX59,BY59,BZ59,CA59,CB59,CC59,CD59,CE59,CF59,CG59,CH59,CI59,CJ59,CK59,CL59,CM59,$CN59,$CO59,CP59,$CQ59,$CR59,CS59,CT59,CU59,CV59,CW59,CX59,CY59,CZ59,DA59,DB59,DC59,DD59,DE59,DF59,DG59,DH59,DI59,DJ59,DK59,DL59,DM59,$DN59,$DO59,$DP59,DR59)&lt;&gt;""</f>
        <v/>
      </c>
      <c r="DT59" s="46">
        <f>IF(AND($DS59,$E$4&lt;&gt;""),
IF(LEFT($E$4,2) = "1.",
IF(D59&lt;&gt;"","El CUNE sólo se envía en operaciones de novedad o ajuste. ",""),
IF(D59="","Debes escribir un CUNE válido para realizar operaciones de novedad o ajuste. ","")),
""
)</f>
        <v/>
      </c>
      <c r="DU59" s="46">
        <f>IF($DS59,
IF(E59="","Debes seleccionar el tipo de documento del empleado. ",
IF(_xlfn.IFNA(VLOOKUP(E59,TIPO_DE_DOCUMENTO,1,FALSE),-1)=-1,"El tipo de documento no es válido (por favor seleccionarlo de la lista). ","")
)
)</f>
        <v/>
      </c>
      <c r="DV59" s="46">
        <f>IF($DS59,
IF(F59="","Debes escribir el número de documento del empleado. ","")
)</f>
        <v/>
      </c>
      <c r="DW59" s="46">
        <f>IF($DS59,
IF(G59="","Debes escribir el primer nombre del empleado. ","")
)</f>
        <v/>
      </c>
      <c r="DY59" s="46">
        <f>IF($DS59,
IF(I59="","Debes escribir el primer apellido del empleado. ","")
)</f>
        <v/>
      </c>
      <c r="DZ59" s="46">
        <f>IF($DS59,
IF(J59="","Debes escribir el segundo apellido del empleado. ","")
)</f>
        <v/>
      </c>
      <c r="EB59" s="46">
        <f>IF($DS59,
IF(L59="","Debes escribir la fecha de ingreso del empleado. ",
IF(ISERR(DATE(YEAR(L59),MONTH(L59),DAY(L59))), "El valor ingresado en fecha de ingreso no tiene un formato válido. ","")
)
)</f>
        <v/>
      </c>
      <c r="EC59" s="46">
        <f>IF($DS59,
IF(M59="","Debes escribir el tiempo laborado. ",
IF( IFERROR(INT(M59),1.1) &lt;&gt; IFERROR(_xlfn.NUMBERVALUE(M59),1), "El valor de los días trabajados debe ser un número entero. ", "")
)
)</f>
        <v/>
      </c>
      <c r="ED59" s="46">
        <f>IF($DS59,
IF( AND(N59&lt;&gt;"", ISERR(DATE(YEAR(N59),MONTH(N59),DAY(N59))) ), "El valor ingresado en fecha de ingreso no tiene un formato válido. ",
IF( AND(N59&lt;&gt;"", $E$6&lt;&gt;"", DATE(YEAR(N59), MONTH(N59), 1) &lt;&gt; IFERROR(DATE(MID($E$6, 1, 4), MID($E$6, 6, 2),1), "1/1/1900") ), "La fecha de retiro debe estar dentro del período liquidado. ", "")
)
)</f>
        <v/>
      </c>
      <c r="EE59" s="46">
        <f>IF($DS59,
IF(O59="","Debes seleccionar el tipo de trabajador. ",
IF(_xlfn.IFNA(VLOOKUP(O59,TIPO_DE_TRABAJADOR,1,FALSE),-1)=-1,"El tipo de trabajador no es válido (por favor seleccionarlo de la lista). ","")
)
)</f>
        <v/>
      </c>
      <c r="EF59" s="46">
        <f>IF($DS59,
IF(P59="","Debes seleccionar si es un trabajador dependiente pensionado por vejez. ",
IF(_xlfn.IFNA(VLOOKUP(P59,SUBTIPO_DE_TRABAJADOR,1,FALSE),-1)=-1,"El tipo de trabajador dependiente pensionado por vejez no es válido (por favor seleccionarlo de la lista). ","")
)
)</f>
        <v/>
      </c>
      <c r="EG59" s="46">
        <f>IF($DS59,
IF(Q59="","Debes seleccionar el tipo de contrato del trabajador. ",
IF(_xlfn.IFNA(VLOOKUP(Q59,TIPO_DE_CONTRATO,1,FALSE),-1)=-1,"El tipo de contrato del trabajador no es válido (por favor seleccionarlo de la lista). ","")
)
)</f>
        <v/>
      </c>
      <c r="EH59" s="46">
        <f>IF($DS59,
IF(R59="","Debes seleccionar si es un salario integral. ",
IF(_xlfn.IFNA(VLOOKUP(R59,SI_NO,1,FALSE),-1)=-1,"Valor no válido para salario integral (por favor seleccionarlo de la lista). ","")
)
)</f>
        <v/>
      </c>
      <c r="EI59" s="46">
        <f>IF($DS59,
IF(S59="","Debes seleccionar si el trabajador realiza actividades de riesgo. ",
IF(_xlfn.IFNA(VLOOKUP(S59,SI_NO,1,FALSE),-1)=-1,"Valor no válido para actividad de alto riesgo (por favor seleccionarlo de la lista). ","")
)
)</f>
        <v/>
      </c>
      <c r="EK59" s="46">
        <f>IF($DS59,
IF(U59="","Debes escribir el código del municipio de residencia del trabajador. ",
IF(_xlfn.IFNA(VLOOKUP(U59,MUNICIPIO,1,FALSE),-1)=-1,"El municipio de residencia del trabajador es inválido (por favor seleccionarlo de la lista). ","")
)
)</f>
        <v/>
      </c>
      <c r="EL59" s="46">
        <f>IF($DS59,
IF(V59="","Debes escribir el la dirección de residendia del trabajador. ","")
)</f>
        <v/>
      </c>
      <c r="EM59" s="46">
        <f>IF($DS59,
IF(W59="","Debes escribir la fecha de inicio de la liquidación. ",
IF(ISERR(DATE(YEAR(W59),MONTH(W59),DAY(W59))),"El valor ingresado en fecha de inicio de liquidación no tiene un formato válido. ",
IF( AND($E$6&lt;&gt;"", DATE(YEAR(W59), MONTH(W59), 1) &lt;&gt; IFERROR(DATE(MID($E$6, 1, 4), MID($E$6, 6, 2),1), "1/1/1900") ), "La fecha de inicio de la liquidación debe estar dentro del período liquidado. ", "")
)
)
)</f>
        <v/>
      </c>
      <c r="EN59" s="46">
        <f>IF($DS59,
IF(X59="","Debes escribir la fecha de fin de la liquidación. ",
IF(ISERR(DATE(YEAR(X59),MONTH(X59),DAY(X59))),"El valor ingresado en fecha de fin de liquidación no tiene un formato válido. ",
IF( AND($E$6&lt;&gt;"", DATE(YEAR(X59), MONTH(X59), 1) &lt;&gt; IFERROR(DATE(MID($E$6, 1, 4), MID($E$6, 6, 2),1), "1/1/1900") ), "La fecha de fin de la liquidación debe estar dentro del período liquidado. ", "")
)
)
)</f>
        <v/>
      </c>
      <c r="EO59" s="46">
        <f>IF($DS59,
IF(Y59="","Debes escribir la frecuencia de pago del trabajador. ",
IF(_xlfn.IFNA(VLOOKUP(Y59,PERÍODO_DE_NÓMINA,1,FALSE),-1)=-1,"La frecuencia de pago es inválida (por favor seleccionarlo de la lista). ","")
)
)</f>
        <v/>
      </c>
      <c r="EP59" s="46">
        <f>IF($DS59,
IF(Z59="","Debes escribir la fecha de pago. ",
IF(ISERR(DATE(YEAR(Z59),MONTH(Z59),DAY(Z59))), "El valor ingresado en fecha de pago no tiene un formato válido. ","")
)
)</f>
        <v/>
      </c>
      <c r="EQ59" s="46">
        <f>IF($DS59,
IF(AA59="","Debes escribir el medio de pago. ",
IF(_xlfn.IFNA(VLOOKUP(AA59,MEDIOS_DE_PAGO,1,FALSE),-1)=-1,"El medio de pago es inválido (por favor seleccionarlo de la lista). ","")
)
)</f>
        <v/>
      </c>
      <c r="ER59" s="46">
        <f>OR(AA59='Tablas '!$T$4,AA59='Tablas '!$T$7,AA59='Tablas '!$T$8,AA59='Tablas '!$T$11)</f>
        <v/>
      </c>
      <c r="ES59" s="46">
        <f>IF(AND($DS59,ER59),
IF(AB59="","Debes escribir la entidad bancaria. ",""),
""
)</f>
        <v/>
      </c>
      <c r="ET59" s="46">
        <f>IF(AND($DS59,ER59),
IF(AC59="","Debes escribir el tipo de cuenta bancaria. ",
IF(_xlfn.IFNA(VLOOKUP(AC59,TIPO_DE_CUENTA,1,FALSE),-1)=-1,"El tipo de cuenta bancaria es inválida (por favor seleccionarlo de la lista). ","")
),
""
)</f>
        <v/>
      </c>
      <c r="EU59" s="46">
        <f>IF(AND($DS59,ER59),
IF(AD59="","Debes escribir el número de cuenta bancaria. ",""),
""
)</f>
        <v/>
      </c>
      <c r="EV59" s="46">
        <f>IF($DS59,
IF(AE59="","Debes escribir el valor del sueldo básico. ",
IF( ISERR(_xlfn.NUMBERVALUE(AE59)), "El valor del sueldo básico debe ser un número válido. ", "")
)
)</f>
        <v/>
      </c>
      <c r="EW59" s="46">
        <f>IF($DS59,
IF(AF59="","Debes escribir el número de días trabajados. ",
IF( IFERROR(INT(AF59),1.1) &lt;&gt; IFERROR(_xlfn.NUMBERVALUE(AF59),1), "La cantidad de días trabajados debe ser un número entero. ", "")
)
)</f>
        <v/>
      </c>
      <c r="EX59" s="46">
        <f>IF($DS59,
IF(AG59="","Debes escribir el valor del sueldo trabajado. ",
IF( ISERR(_xlfn.NUMBERVALUE(AG59)), "El valor del sueldo trabajado debe ser un número válido. ", "")
)
)</f>
        <v/>
      </c>
      <c r="EY59" s="46">
        <f>IF($DS59,
IF( AND(AH59&lt;&gt;"", ISERR(_xlfn.NUMBERVALUE(AH59))), "El valor del auxilio de transporte debe ser un número válido. ", "")
)</f>
        <v/>
      </c>
      <c r="EZ59" s="46">
        <f>IF($DS59,
IF( AND(AI59&lt;&gt;"", ISERR(_xlfn.NUMBERVALUE(AI59))), "El valor de viáticos salariales debe ser un número válido. ", "")
)</f>
        <v/>
      </c>
      <c r="FA59" s="46">
        <f>IF($DS59,
IF( AND(AJ59&lt;&gt;"", ISERR(_xlfn.NUMBERVALUE(AJ59))), "El valor de viáticos NO salariales debe ser un número válido. ", "")
)</f>
        <v/>
      </c>
      <c r="FB59" s="46">
        <f>CONCATENATE(AK59,AL59)&lt;&gt;""</f>
        <v/>
      </c>
      <c r="FC59" s="46">
        <f>IF(AND($DS59,FB59),
IF(AK59="","Debes escribir el número de horas extras diurnas. ",
IF( IFERROR(INT(AK59),1.1) &lt;&gt; IFERROR(_xlfn.NUMBERVALUE(AK59),1), "La cantidad de horas extras diurnas debe ser un número entero. ", "")
),
""
)</f>
        <v/>
      </c>
      <c r="FD59" s="46">
        <f>IF(AND($DS59,FB59),
IF(AL59="","Debes escribir el valor de las horas extras diurnas. ",
IF( ISERR(_xlfn.NUMBERVALUE(AL59)), "El valor de las horas extras duirnas debe ser un número válido. ", "")
),
""
)</f>
        <v/>
      </c>
      <c r="FE59" s="46">
        <f>CONCATENATE(AM59,AN59)&lt;&gt;""</f>
        <v/>
      </c>
      <c r="FF59" s="46">
        <f>IF(AND($DS59,FE59),
IF(AM59="","Debes escribir el número de horas extras nocturnas. ",
IF( IFERROR(INT(AM59),1.1) &lt;&gt; IFERROR(_xlfn.NUMBERVALUE(AM59),1), "La cantidad de horas extras nocturnas debe ser un número entero. ", "")
),
""
)</f>
        <v/>
      </c>
      <c r="FG59" s="46">
        <f>IF(AND($DS59,FE59),
IF(AN59="","Debes escribir el valor de las horas extras nocturnas. ",
IF( ISERR(_xlfn.NUMBERVALUE(AN59)), "El valor de las horas extras nocturnas debe ser un número válido. ", "")
),
""
)</f>
        <v/>
      </c>
      <c r="FH59" s="46">
        <f>CONCATENATE(AO59,AP59)&lt;&gt;""</f>
        <v/>
      </c>
      <c r="FI59" s="46">
        <f>IF(AND($DS59,FH59),
IF(AO59="","Debes escribir el número de horas extras diurnas dominicales y festivas. ",
IF( IFERROR(INT(AO59),1.1) &lt;&gt; IFERROR(_xlfn.NUMBERVALUE(AO59),1), "La cantidad de horas extras diurnas dominicales y festivas debe ser un número entero. ", "")
),
""
)</f>
        <v/>
      </c>
      <c r="FJ59" s="46">
        <f>IF(AND($DS59,FH59),
IF(AP59="","Debes escribir el valor de las horas extras diurnas dominicales y festivas. ",
IF( ISERR(_xlfn.NUMBERVALUE(AP59)), "El valor de las horas extras diurnas dominicales y festivas debe ser un número válido. ", "")
),
""
)</f>
        <v/>
      </c>
      <c r="FK59" s="46">
        <f>CONCATENATE(AQ59,AR59)&lt;&gt;""</f>
        <v/>
      </c>
      <c r="FL59" s="46">
        <f>IF(AND($DS59,FK59),
IF(AQ59="","Debes escribir el número de horas extras nocturnas dominicales y festivas. ",
IF( IFERROR(INT(AQ59),1.1) &lt;&gt; IFERROR(_xlfn.NUMBERVALUE(AQ59),1), "La cantidad de horas extras nocturnas dominicales y festivas debe ser un número entero. ", "")
),
""
)</f>
        <v/>
      </c>
      <c r="FM59" s="46">
        <f>IF(AND($DS59,FK59),
IF(AR59="","Debes escribir el valor de las horas extras nocturnas dominicales y festivas. ",
IF( ISERR(_xlfn.NUMBERVALUE(AR59)), "El valor de las horas extras nocturnas dominicales y festivas debe ser un número válido. ", "")
),
""
)</f>
        <v/>
      </c>
      <c r="FN59" s="46">
        <f>CONCATENATE(AS59,AT59)&lt;&gt;""</f>
        <v/>
      </c>
      <c r="FO59" s="46">
        <f>IF(AND($DS59,FN59),
IF(AS59="","Debes escribir el número de horas recargo nocturno. ",
IF( IFERROR(INT(AS59),1.1) &lt;&gt; IFERROR(_xlfn.NUMBERVALUE(AS59),1), "La cantidad de horas recargo nocturno debe ser un número entero. ", "")
),
""
)</f>
        <v/>
      </c>
      <c r="FP59" s="46">
        <f>IF(AND($DS59,FN59),
IF(AT59="","Debes escribir el valor de las horas recargo nocturno. ",
IF( ISERR(_xlfn.NUMBERVALUE(AT59)), "El valor de las horas recargo nocturno debe ser un número válido. ", "")
),
""
)</f>
        <v/>
      </c>
      <c r="FQ59" s="46">
        <f>CONCATENATE(AU59,AV59)&lt;&gt;""</f>
        <v/>
      </c>
      <c r="FR59" s="46">
        <f>IF(AND($DS59,FQ59),
IF(AU59="","Debes escribir el número de horas recargo diurno dominical y festivo. ",
IF( IFERROR(INT(AU59),1.1) &lt;&gt; IFERROR(_xlfn.NUMBERVALUE(AU59),1), "La cantidad de horas recargo diurno dominical y festivo debe ser un número entero. ", "")
),
""
)</f>
        <v/>
      </c>
      <c r="FS59" s="46">
        <f>IF(AND($DS59,FQ59),
IF(AV59="","Debes escribir el valor de las horas recargo diurno dominical y festivo. ",
IF( ISERR(_xlfn.NUMBERVALUE(AV59)), "El valor de las horas recargo diurno dominical y festivo debe ser un número válido. ", "")
),
""
)</f>
        <v/>
      </c>
      <c r="FT59" s="46">
        <f>CONCATENATE(AW59,AX59)&lt;&gt;""</f>
        <v/>
      </c>
      <c r="FU59" s="46">
        <f>IF(AND($DS59,FT59),
IF(AW59="","Debes escribir el número de horas recargo nocturno dominical y festivo. ",
IF( IFERROR(INT(AW59),1.1) &lt;&gt; IFERROR(_xlfn.NUMBERVALUE(AW59),1), "La cantidad de horas recargo nocturno dominical y festivo debe ser un número entero. ", "")
),
""
)</f>
        <v/>
      </c>
      <c r="FV59" s="46">
        <f>IF(AND($DS59,FT59),
IF(AX59="","Debes escribir el valor de las horas recargo nocturno dominical y festivo. ",
IF( ISERR(_xlfn.NUMBERVALUE(AX59)), "El valor de las horas recargo nocturno dominical y festivo debe ser un número válido. ", "")
),
""
)</f>
        <v/>
      </c>
      <c r="FW59" s="46">
        <f>CONCATENATE(AY59,AZ59)&lt;&gt;""</f>
        <v/>
      </c>
      <c r="FX59" s="46">
        <f>IF(AND($DS59,FW59),
IF(AY59="","Debes escribir el número de días de vacaciones comunes. ",
IF( IFERROR(INT(AY59),1.1) &lt;&gt; IFERROR(_xlfn.NUMBERVALUE(AY59),1), "La cantidad de días de vacaciones comunes debe ser un número entero. ", "")
),
""
)</f>
        <v/>
      </c>
      <c r="FY59" s="46">
        <f>IF(AND($DS59,FW59),
IF(AZ59="","Debes escribir el valor de las vacaciones comunes. ",
IF( ISERR(_xlfn.NUMBERVALUE(AZ59)), "El valor de las vacaciones comunes debe ser un número válido. ", "")
),
""
)</f>
        <v/>
      </c>
      <c r="FZ59" s="46">
        <f>CONCATENATE(BA59,BB59)&lt;&gt;""</f>
        <v/>
      </c>
      <c r="GA59" s="46">
        <f>IF(AND($DS59,FZ59),
IF(BA59="","Debes escribir el número de días de vacaciones compensadas. ",
IF( IFERROR(INT(BA59),1.1) &lt;&gt; IFERROR(_xlfn.NUMBERVALUE(BA59),1), "La cantidad de días de vacaciones compensadas debe ser un número entero. ", "")
),
""
)</f>
        <v/>
      </c>
      <c r="GB59" s="46">
        <f>IF(AND($DS59,FZ59),
IF(BB59="","Debes escribir el valor de las vacaciones compensadas. ",
IF( ISERR(_xlfn.NUMBERVALUE(BB59)), "El valor de las vacaciones compensadas debe ser un número válido. ", "")
),
""
)</f>
        <v/>
      </c>
      <c r="GC59" s="46">
        <f>CONCATENATE(BC59,BD59)&lt;&gt;""</f>
        <v/>
      </c>
      <c r="GD59" s="46">
        <f>IF(AND($DS59,GC59),
IF(BC59="","Debes escribir el número de días de prima salarial. ",
IF( IFERROR(INT(BC59),1.1) &lt;&gt; IFERROR(_xlfn.NUMBERVALUE(BC59),1), "La cantidad de días de prima salarial debe ser un número entero. ", "")
),
""
)</f>
        <v/>
      </c>
      <c r="GE59" s="46">
        <f>IF(AND($DS59,GC59),
IF(BD59="","Debes escribir el valor de los días de prima salarial. ",
IF( ISERR(_xlfn.NUMBERVALUE(BD59)), "El valor de los días de prima salarial debe ser un número válido. ", "")
),
""
)</f>
        <v/>
      </c>
      <c r="GF59" s="46">
        <f>IF($DS59,
IF( AND(BE59&lt;&gt;"", ISERR(_xlfn.NUMBERVALUE(BE59))), "El valor de la prima NO saliarial debe ser un número válido. ", "")
)</f>
        <v/>
      </c>
      <c r="GG59" s="46">
        <f>CONCATENATE(BF59,BG59,BH59)&lt;&gt;""</f>
        <v/>
      </c>
      <c r="GH59" s="46">
        <f>IF(AND($DS59,GG59),
IF(BF59="","Debes escribir el valor de las cesantías. ",
IF( ISERR(_xlfn.NUMBERVALUE(BF59)), "El valor de las cesantías debe ser un número válido. ", "")
),
""
)</f>
        <v/>
      </c>
      <c r="GI59" s="46">
        <f>IF(AND($DS59,GG59),
IF(BG59="","Debes escribir el % de cesantías. ",
IF( ISERR(_xlfn.NUMBERVALUE(BG59)), "El % de cesantías debe ser un número válido. ", "")
),
""
)</f>
        <v/>
      </c>
      <c r="GJ59" s="46">
        <f>IF(AND($DS59,GG59),
IF(BH59="","Debes escribir el valor de intereses de cesantías. ",
IF( ISERR(_xlfn.NUMBERVALUE(BH59)), "El valor de intereses de cesantías debe ser un número válido. ", "")
),
""
)</f>
        <v/>
      </c>
      <c r="GK59" s="46">
        <f>CONCATENATE(BI59,BJ59,BK59)&lt;&gt;""</f>
        <v/>
      </c>
      <c r="GL59" s="46">
        <f>IF(AND($DS59,GK59),
IF(BI59="","Debes escribir el número de días de incapacidad. ",
IF( IFERROR(INT(BI59),1.1) &lt;&gt; IFERROR(_xlfn.NUMBERVALUE(BI59),1), "La cantidad de días de incapacidad debe ser un número entero. ", "")
),
""
)</f>
        <v/>
      </c>
      <c r="GM59" s="46">
        <f>IF(AND($DS59,GK59),
IF(BJ59="","Debes escribir el tipo de incapacidad. ",
IF(_xlfn.IFNA(VLOOKUP(BJ59,TIPO_DE_INCAPACIDAD,1,FALSE),-1)=-1,"El tipo de incapacidad es inválida (por favor seleccionarlo de la lista). ","")
),
""
)</f>
        <v/>
      </c>
      <c r="GN59" s="46">
        <f>IF(AND($DS59,GK59),
IF(BK59="","Debes escribir el valor de la incapacidad. ",
IF( ISERR(_xlfn.NUMBERVALUE(BK59)), "El valor de la incapacidad debe ser un número válido. ", "")
),
""
)</f>
        <v/>
      </c>
      <c r="GO59" s="46">
        <f>CONCATENATE(BL59,BM59)&lt;&gt;""</f>
        <v/>
      </c>
      <c r="GP59" s="46">
        <f>IF(AND($DS59,GO59),
IF(BL59="","Debes escribir el número de días de licencia de maternidad o paternidad. ",
IF( IFERROR(INT(BL59),1.1) &lt;&gt; IFERROR(_xlfn.NUMBERVALUE(BL59),1), "La cantidad de días de licencia de maternidad o paternidad debe ser un número entero. ", "")
),
""
)</f>
        <v/>
      </c>
      <c r="GQ59" s="46">
        <f>IF(AND($DS59,GO59),
IF(BM59="","Debes escribir el valor de la licencia de maternidad o paternidad. ",
IF( ISERR(_xlfn.NUMBERVALUE(BM59)), "El valor de la licencia de maternidad o paternidad debe ser un número válido. ", "")
),
""
)</f>
        <v/>
      </c>
      <c r="GR59" s="46">
        <f>CONCATENATE(BN59,BO59)&lt;&gt;""</f>
        <v/>
      </c>
      <c r="GS59" s="46">
        <f>IF(AND($DS59,GR59),
IF(BN59="","Debes escribir el número de días de licencia remunerada. ",
IF( IFERROR(INT(BN59),1.1) &lt;&gt; IFERROR(_xlfn.NUMBERVALUE(BN59),1), "La cantidad de días de licencia remunerada debe ser un número entero. ", "")
),
""
)</f>
        <v/>
      </c>
      <c r="GT59" s="46">
        <f>IF(AND($DS59,GR59),
IF(BO59="","Debes escribir el valor de la licencia remunerada. ",
IF( ISERR(_xlfn.NUMBERVALUE(BO59)), "El valor de la licencia remunerada debe ser un número válido. ", "")
),
""
)</f>
        <v/>
      </c>
      <c r="GU59" s="46">
        <f>IF($DS59,
IF( AND(BP59&lt;&gt;"", ISERR(_xlfn.NUMBERVALUE(BP59))), "El valor de la licencia NO remunerada debe ser un número válido. ", "")
)</f>
        <v/>
      </c>
      <c r="GV59" s="46">
        <f>IF($DS59,
IF( AND(BQ59&lt;&gt;"", ISERR(_xlfn.NUMBERVALUE(BQ59))), "El valor de auxilios salariales debe ser un número válido. ", "")
)</f>
        <v/>
      </c>
      <c r="GW59" s="46">
        <f>IF($DS59,
IF( AND(BR59&lt;&gt;"", ISERR(_xlfn.NUMBERVALUE(BR59))), "El valor de auxilios NO salariales debe ser un número válido. ", "")
)</f>
        <v/>
      </c>
      <c r="GX59" s="46">
        <f>IF($DS59,
IF( AND(BS59&lt;&gt;"", ISERR(_xlfn.NUMBERVALUE(BS59))), "El valor de bonos salariales debe ser un número válido. ", "")
)</f>
        <v/>
      </c>
      <c r="GY59" s="46">
        <f>IF($DS59,
IF( AND(BT59&lt;&gt;"", ISERR(_xlfn.NUMBERVALUE(BT59))), "El valor de bonos NO salariales debe ser un número válido. ", "")
)</f>
        <v/>
      </c>
      <c r="GZ59" s="46">
        <f>IF($DS59,
IF( AND(BU59&lt;&gt;"", ISERR(_xlfn.NUMBERVALUE(BU59))), "El valor de bonos salariales de alimentación debe ser un número válido. ", "")
)</f>
        <v/>
      </c>
      <c r="HA59" s="46">
        <f>IF($DS59,
IF( AND(BV59&lt;&gt;"", ISERR(_xlfn.NUMBERVALUE(BV59))), "El valor de bonos NO salariales de alimentación debe ser un número válido. ", "")
)</f>
        <v/>
      </c>
      <c r="HB59" s="46">
        <f>IF($DS59,
IF( AND(BW59&lt;&gt;"", ISERR(_xlfn.NUMBERVALUE(BW59))), "El valor de bonificaciones salariales debe ser un número válido. ", "")
)</f>
        <v/>
      </c>
      <c r="HC59" s="46">
        <f>IF($DS59,
IF( AND(BX59&lt;&gt;"", ISERR(_xlfn.NUMBERVALUE(BX59))), "El valor de bonificaciones NO salariales debe ser un número válido. ", "")
)</f>
        <v/>
      </c>
      <c r="HD59" s="46">
        <f>IF($DS59,
IF( AND(BY59&lt;&gt;"", ISERR(_xlfn.NUMBERVALUE(BY59))), "El valor de compensaciones ordinarias debe ser un número válido. ", "")
)</f>
        <v/>
      </c>
      <c r="HE59" s="46">
        <f>IF($DS59,
IF( AND(BZ59&lt;&gt;"", ISERR(_xlfn.NUMBERVALUE(BZ59))), "El valor de compensaciones extraordinarias debe ser un número válido. ", "")
)</f>
        <v/>
      </c>
      <c r="HF59" s="46">
        <f>IF($DS59,
IF( AND(CA59&lt;&gt;"", ISERR(_xlfn.NUMBERVALUE(CA59))), "El valor de comisiones debe ser un número válido. ", "")
)</f>
        <v/>
      </c>
      <c r="HG59" s="46">
        <f>IF($DS59,
IF( AND(CB59&lt;&gt;"", ISERR(_xlfn.NUMBERVALUE(CB59))), "El valor de ausencia por huega debe ser un número válido. ", "")
)</f>
        <v/>
      </c>
      <c r="HH59" s="46">
        <f>IF($DS59,
IF( AND(CC59&lt;&gt;"", ISERR(_xlfn.NUMBERVALUE(CC59))), "El valor de anticipos debe ser un número válido. ", "")
)</f>
        <v/>
      </c>
      <c r="HI59" s="46">
        <f>IF($DS59,
IF( AND(CD59&lt;&gt;"", ISERR(_xlfn.NUMBERVALUE(CD59))), "El valor de pagos a terceros debe ser un número válido. ", "")
)</f>
        <v/>
      </c>
      <c r="HJ59" s="46">
        <f>IF($DS59,
IF( AND(CE59&lt;&gt;"", ISERR(_xlfn.NUMBERVALUE(CE59))), "El valor de dotación debe ser un número válido. ", "")
)</f>
        <v/>
      </c>
      <c r="HK59" s="46">
        <f>IF($DS59,
IF( AND(CF59&lt;&gt;"", ISERR(_xlfn.NUMBERVALUE(CF59))), "El valor de apoyo sostenibilidad debe ser un número válido. ", "")
)</f>
        <v/>
      </c>
      <c r="HL59" s="46">
        <f>IF($DS59,
IF( AND(CG59&lt;&gt;"", ISERR(_xlfn.NUMBERVALUE(CG59))), "El valor de teletrabajo debe ser un número válido. ", "")
)</f>
        <v/>
      </c>
      <c r="HM59" s="46">
        <f>IF($DS59,
IF( AND(CH59&lt;&gt;"", ISERR(_xlfn.NUMBERVALUE(CH59))), "El valor de bonificación de retiro debe ser un número válido. ", "")
)</f>
        <v/>
      </c>
      <c r="HN59" s="46">
        <f>IF($DS59,
IF( AND(CI59&lt;&gt;"", ISERR(_xlfn.NUMBERVALUE(CI59))), "El valor de indemnización de retiro debe ser un número válido. ", "")
)</f>
        <v/>
      </c>
      <c r="HO59" s="46">
        <f>IF($DS59,
IF( AND(CJ59&lt;&gt;"", ISERR(_xlfn.NUMBERVALUE(CJ59))), "El valor de reintegros debe ser un número válido. ", "")
)</f>
        <v/>
      </c>
      <c r="HP59" s="46">
        <f>CONCATENATE(CK59,CL59,CM59)&lt;&gt;""</f>
        <v/>
      </c>
      <c r="HQ59" s="46">
        <f>IF(AND($DS59,HP59),
IF(CK59="","Debes escribir la descripción de otro concepto no categorizado. ",""),
""
)</f>
        <v/>
      </c>
      <c r="HR59" s="46">
        <f>IF(AND($DS59,HP59),
IF(CONCATENATE(CL59,CM59)="","Debes escribir al menos un valor de concepto no categorizado (salarial o no salarial). ",
IF(ISERR(_xlfn.NUMBERVALUE(CL59)),"El valor salarial concepto no categorizado debe ser un número válido. ","")
),
""
)</f>
        <v/>
      </c>
      <c r="HS59" s="46">
        <f>IF(AND($DS59,HP59),
IF(CONCATENATE(CL59,CM59)="","Debes escribir al menos un valor de concepto no categorizado (salarial o no salarial). ",
IF(ISERR(_xlfn.NUMBERVALUE(CM59)),"El valor NO salarial concepto no categorizado debe ser un número válido. ","")
),
""
)</f>
        <v/>
      </c>
      <c r="HT59" s="46">
        <f>IF($DS59,
IF(CN59="","Debes escribir el porcentaje del aporte a salud. ",
IF( ISERR(_xlfn.NUMBERVALUE(CN59)), "El valor del porcentaje del aporte a salud debe ser un número válido. ", "")
)
)</f>
        <v/>
      </c>
      <c r="HU59" s="46">
        <f>IF($DS59,
IF(CO59="","Debes escribir el valor del aporte a salud. ",
IF( ISERR(_xlfn.NUMBERVALUE(CO59)), "El valor del aporte a salud debe ser un número válido. ", "")
)
)</f>
        <v/>
      </c>
      <c r="HV59" s="46">
        <f>IF($DS59,
IF( AND(CP59&lt;&gt;"", ISERR(_xlfn.NUMBERVALUE(CP59))), "El valor plan complementario debe ser un número válido. ", "")
)</f>
        <v/>
      </c>
      <c r="HW59" s="46">
        <f>IF($DS59,
IF(CQ59="","Debes escribir el porcentaje del aporte a pensión. ",
IF( ISERR(_xlfn.NUMBERVALUE(CQ59)), "El valor del porcentaje del aporte a pensión debe ser un número válido. ", "")
)
)</f>
        <v/>
      </c>
      <c r="HX59" s="46">
        <f>IF($DS59,
IF(CR59="","Debes escribir el valor del aporte a pensión. ",
IF( ISERR(_xlfn.NUMBERVALUE(CR59)), "El valor del aporte a salud debe ser un número válido. ", "")
)
)</f>
        <v/>
      </c>
      <c r="HY59" s="46">
        <f>IF($DS59,
IF( AND(CS59&lt;&gt;"", ISERR(_xlfn.NUMBERVALUE(CS59))), "El valor pensión voluntaria debe ser un número válido. ", "")
)</f>
        <v/>
      </c>
      <c r="HZ59" s="46">
        <f>CONCATENATE(CT59,CU59,CV59,CW59)&lt;&gt;""</f>
        <v/>
      </c>
      <c r="IA59" s="46">
        <f>IF(AND($DS59,HZ59),
IF(CT59="","Debes escribir el % del fondo de seguridad pensional. ",
IF( ISERR(_xlfn.NUMBERVALUE(CT59)), "El % del fondo de seguridad debe ser un número válido. ", "")
),
""
)</f>
        <v/>
      </c>
      <c r="IB59" s="46">
        <f>IF(AND($DS59,HZ59),
IF(CU59="","Debes escribir el valor del aporte al fondo de solidaridad pensional. ",
IF( ISERR(_xlfn.NUMBERVALUE(CU59)), "El valor del aporte al fondo de solidaridad pensional debe ser un número válido. ", "")
),
""
)</f>
        <v/>
      </c>
      <c r="IC59" s="46">
        <f>IF(AND($DS59,HZ59),
IF(CV59="","Debes escribir el % del fondo de subsistencia. ",
IF( ISERR(_xlfn.NUMBERVALUE(CV59)), "El % del fondo de subsistencia debe ser un número válido. ", "")
),
""
)</f>
        <v/>
      </c>
      <c r="ID59" s="46">
        <f>IF(AND($DS59,HZ59),
IF(CW59="","Debes escribir el valor del fondo de subsistencia. ",
IF( ISERR(_xlfn.NUMBERVALUE(CW59)), "El valor del fondo de subsistencia debe ser un número válido. ", "")
),
""
)</f>
        <v/>
      </c>
      <c r="IE59" s="46">
        <f>CONCATENATE(CX59,CY59)&lt;&gt;""</f>
        <v/>
      </c>
      <c r="IF59" s="46">
        <f>IF(AND($DS59,IE59),
IF(CX59="","Debes escribir el % de sindicato. ",
IF( ISERR(_xlfn.NUMBERVALUE(CX59)), "El % de sindicato debe ser un número válido. ", "")
),
""
)</f>
        <v/>
      </c>
      <c r="IG59" s="46">
        <f>IF(AND($DS59,IE59),
IF(CY59="","Debes escribir el valor del sindicato. ",
IF( ISERR(_xlfn.NUMBERVALUE(CY59)), "El valor del sindicato debe ser un número válido. ", "")
),
""
)</f>
        <v/>
      </c>
      <c r="IH59" s="46">
        <f>IF($DS59,
IF( AND(CZ59&lt;&gt;"", ISERR(_xlfn.NUMBERVALUE(CZ59))), "El valor de sanción pública debe ser un número válido. ", "")
)</f>
        <v/>
      </c>
      <c r="II59" s="46">
        <f>IF($DS59,
IF( AND(DA59&lt;&gt;"", ISERR(_xlfn.NUMBERVALUE(DA59))), "El valor de sanción privada debe ser un número válido. ", "")
)</f>
        <v/>
      </c>
      <c r="IJ59" s="46">
        <f>CONCATENATE(DB59,DC59)&lt;&gt;""</f>
        <v/>
      </c>
      <c r="IK59" s="46">
        <f>IF(AND($DS59,IJ59),
IF(DB59="","Debes escribir la descripción de libranza. ",""),
""
)</f>
        <v/>
      </c>
      <c r="IL59" s="46">
        <f>IF(AND($DS59,IJ59),
IF(DC59="","Debes escribir la cuota libranza. ",
IF(ISERR(_xlfn.NUMBERVALUE(DC59)),"El valor de la cuota libranza debe ser un número válido. ","")
),
""
)</f>
        <v/>
      </c>
      <c r="IM59" s="46">
        <f>IF($DS59,
IF( AND(DD59&lt;&gt;"", ISERR(_xlfn.NUMBERVALUE(DD59))), "El valor de pagos a terceros debe ser un número válido. ", "")
)</f>
        <v/>
      </c>
      <c r="IN59" s="46">
        <f>IF($DS59,
IF( AND(DE59&lt;&gt;"", ISERR(_xlfn.NUMBERVALUE(DE59))), "El valor de anticipos debe ser un número válido. ", "")
)</f>
        <v/>
      </c>
      <c r="IO59" s="46">
        <f>IF($DS59,
IF( AND(DF59&lt;&gt;"", ISERR(_xlfn.NUMBERVALUE(DF59))), "El valor de AFC debe ser un número válido. ", "")
)</f>
        <v/>
      </c>
      <c r="IP59" s="46">
        <f>IF($DS59,
IF( AND(DG59&lt;&gt;"", ISERR(_xlfn.NUMBERVALUE(DG59))), "El valor de rete-fuente debe ser un número válido. ", "")
)</f>
        <v/>
      </c>
      <c r="IQ59" s="46">
        <f>IF($DS59,
IF( AND(DH59&lt;&gt;"", ISERR(_xlfn.NUMBERVALUE(DH59))), "El valor de cooperativa de trabajo debe ser un número válido. ", "")
)</f>
        <v/>
      </c>
      <c r="IR59" s="46">
        <f>IF($DS59,
IF( AND(DI59&lt;&gt;"", ISERR(_xlfn.NUMBERVALUE(DI59))), "El valor de embargo fiscal debe ser un número válido. ", "")
)</f>
        <v/>
      </c>
      <c r="IS59" s="46">
        <f>IF($DS59,
IF( AND(DJ59&lt;&gt;"", ISERR(_xlfn.NUMBERVALUE(DJ59))), "El valor de educación debe ser un número válido. ", "")
)</f>
        <v/>
      </c>
      <c r="IT59" s="46">
        <f>IF($DS59,
IF( AND(DK59&lt;&gt;"", ISERR(_xlfn.NUMBERVALUE(DK59))), "El valor de reintegro debe ser un número válido. ", "")
)</f>
        <v/>
      </c>
      <c r="IU59" s="46">
        <f>IF($DS59,
IF( AND(DL59&lt;&gt;"", ISERR(_xlfn.NUMBERVALUE(DL59))), "El valor de deuda debe ser un número válido. ", "")
)</f>
        <v/>
      </c>
      <c r="IV59" s="46">
        <f>IF($DS59,
IF( AND(DM59&lt;&gt;"", ISERR(_xlfn.NUMBERVALUE(DM59))), "El valor de otras deducciones debe ser un número válido. ", "")
)</f>
        <v/>
      </c>
      <c r="IW59" s="46">
        <f>IF($DS59,
IF(DN59="","Debes escribir el valor de los devengos totales. ",
IF( ISERR(_xlfn.NUMBERVALUE(DN59)), "El valor de los devengos totales debe ser un número válido. ", "")
)
)</f>
        <v/>
      </c>
      <c r="IX59" s="46">
        <f>IF($DS59,
IF(DO59="","Debes escribir el valor de las deducciones totales. ",
IF( ISERR(_xlfn.NUMBERVALUE(DO59)), "El valor de las deducciones totales debe ser un número válido. ", "")
)
)</f>
        <v/>
      </c>
      <c r="IY59" s="46">
        <f>IF($DS59,
IF(DP59="","Debes escribir el valor del salario total. ",
IF( ISERR(_xlfn.NUMBERVALUE(DP59)), "El valor del salario total debe ser un número válido. ", "")
)
)</f>
        <v/>
      </c>
    </row>
    <row r="60">
      <c r="B60" s="48" t="n">
        <v>48</v>
      </c>
      <c r="C60" s="61">
        <f>IF(AND(DS60,DP60&lt;&gt;""),
IF(DQ60="","OK","Error"),
""
)</f>
        <v/>
      </c>
      <c r="D60" s="53" t="n"/>
      <c r="E60" s="52" t="n"/>
      <c r="F60" s="112" t="n"/>
      <c r="G60" s="52" t="n"/>
      <c r="H60" s="53" t="n"/>
      <c r="I60" s="52" t="n"/>
      <c r="J60" s="52" t="n"/>
      <c r="K60" s="53" t="n"/>
      <c r="L60" s="55" t="n"/>
      <c r="M60" s="108" t="n"/>
      <c r="N60" s="56" t="n"/>
      <c r="O60" s="52" t="n"/>
      <c r="P60" s="52" t="n"/>
      <c r="Q60" s="52" t="n"/>
      <c r="R60" s="52" t="n"/>
      <c r="S60" s="52" t="n"/>
      <c r="T60" s="53" t="n"/>
      <c r="U60" s="52" t="n"/>
      <c r="V60" s="52" t="n"/>
      <c r="W60" s="55" t="n"/>
      <c r="X60" s="55" t="n"/>
      <c r="Y60" s="52" t="n"/>
      <c r="Z60" s="55" t="n"/>
      <c r="AA60" s="52" t="n"/>
      <c r="AB60" s="53" t="n"/>
      <c r="AC60" s="53" t="n"/>
      <c r="AD60" s="53" t="n"/>
      <c r="AE60" s="177" t="n"/>
      <c r="AF60" s="113" t="n"/>
      <c r="AG60" s="177" t="n"/>
      <c r="AH60" s="178" t="n"/>
      <c r="AI60" s="178" t="n"/>
      <c r="AJ60" s="178" t="n"/>
      <c r="AK60" s="114" t="n"/>
      <c r="AL60" s="178" t="n"/>
      <c r="AM60" s="114" t="n"/>
      <c r="AN60" s="178" t="n"/>
      <c r="AO60" s="114" t="n"/>
      <c r="AP60" s="178" t="n"/>
      <c r="AQ60" s="114" t="n"/>
      <c r="AR60" s="178" t="n"/>
      <c r="AS60" s="114" t="n"/>
      <c r="AT60" s="178" t="n"/>
      <c r="AU60" s="114" t="n"/>
      <c r="AV60" s="178" t="n"/>
      <c r="AW60" s="114" t="n"/>
      <c r="AX60" s="178" t="n"/>
      <c r="AY60" s="114" t="n"/>
      <c r="AZ60" s="178" t="n"/>
      <c r="BA60" s="114" t="n"/>
      <c r="BB60" s="178" t="n"/>
      <c r="BC60" s="114" t="n"/>
      <c r="BD60" s="178" t="n"/>
      <c r="BE60" s="178" t="n"/>
      <c r="BF60" s="178" t="n"/>
      <c r="BG60" s="59" t="n"/>
      <c r="BH60" s="178" t="n"/>
      <c r="BI60" s="114" t="n"/>
      <c r="BJ60" s="53" t="n"/>
      <c r="BK60" s="178" t="n"/>
      <c r="BL60" s="114" t="n"/>
      <c r="BM60" s="178" t="n"/>
      <c r="BN60" s="114" t="n"/>
      <c r="BO60" s="178" t="n"/>
      <c r="BP60" s="178" t="n"/>
      <c r="BQ60" s="178" t="n"/>
      <c r="BR60" s="178" t="n"/>
      <c r="BS60" s="178" t="n"/>
      <c r="BT60" s="178" t="n"/>
      <c r="BU60" s="178" t="n"/>
      <c r="BV60" s="178" t="n"/>
      <c r="BW60" s="178" t="n"/>
      <c r="BX60" s="178" t="n"/>
      <c r="BY60" s="178" t="n"/>
      <c r="BZ60" s="178" t="n"/>
      <c r="CA60" s="178" t="n"/>
      <c r="CB60" s="178" t="n"/>
      <c r="CC60" s="178" t="n"/>
      <c r="CD60" s="178" t="n"/>
      <c r="CE60" s="178" t="n"/>
      <c r="CF60" s="178" t="n"/>
      <c r="CG60" s="178" t="n"/>
      <c r="CH60" s="178" t="n"/>
      <c r="CI60" s="178" t="n"/>
      <c r="CJ60" s="178" t="n"/>
      <c r="CK60" s="53" t="n"/>
      <c r="CL60" s="178" t="n"/>
      <c r="CM60" s="178" t="n"/>
      <c r="CN60" s="60" t="n"/>
      <c r="CO60" s="177" t="n"/>
      <c r="CP60" s="178" t="n"/>
      <c r="CQ60" s="60" t="n"/>
      <c r="CR60" s="177" t="n"/>
      <c r="CS60" s="178" t="n"/>
      <c r="CT60" s="59" t="n"/>
      <c r="CU60" s="178" t="n"/>
      <c r="CV60" s="59" t="n"/>
      <c r="CW60" s="178" t="n"/>
      <c r="CX60" s="59" t="n"/>
      <c r="CY60" s="178" t="n"/>
      <c r="CZ60" s="178" t="n"/>
      <c r="DA60" s="178" t="n"/>
      <c r="DB60" s="53" t="n"/>
      <c r="DC60" s="178" t="n"/>
      <c r="DD60" s="178" t="n"/>
      <c r="DE60" s="178" t="n"/>
      <c r="DF60" s="178" t="n"/>
      <c r="DG60" s="178" t="n"/>
      <c r="DH60" s="178" t="n"/>
      <c r="DI60" s="178" t="n"/>
      <c r="DJ60" s="178" t="n"/>
      <c r="DK60" s="178" t="n"/>
      <c r="DL60" s="178" t="n"/>
      <c r="DM60" s="178" t="n"/>
      <c r="DN60" s="177" t="n"/>
      <c r="DO60" s="177" t="n"/>
      <c r="DP60" s="177" t="n"/>
      <c r="DQ60" s="76">
        <f>IF(AND(DS60,DP60&lt;&gt;""),
CONCATENATE(DT60,DU60,DV60,DW60,DX60,DY60,DZ60,EA60,EB60,EC60,ED60,EE60,EF60,EG60,EH60,EI60,EJ60,EK60,EL60,EM60,EN60,EO60,EP60,EQ60,ES60,ET60,EU60,EV60,EW60,EX60,EY60,EZ60,FA60,FC60,FD60,FF60,FG60,FI60,FJ60,FL60,FM60,FO60,FP60,FR60,FS60,FU60,FV60,FX60,FY60,GA60,GB60,GD60,GE60,GF60,GH60,GI60,GJ60,GL60,GM60,GN60,GP60,GQ60,GS60,GT60,GU60,GV60,GW60,GX60,GY60,GZ60,HA60,HB60,HC60,HD60,HE60,HF60,HG60,HH60,HI60,HJ60,HK60,HL60,HM60,HN60,HO60,HQ60,HR60,HS60,HT60,HU60,HV60,HW60,HX60,HY60,IA60,IB60,IC60,ID60,IF60,IG60,IH60,II60,IK60,IL60,IM60,IN60,IO60,IP60,IQ60,IR60,IS60,IT60,IU60,IV60,IW60,IX60,IY60,IZ60),
""
)</f>
        <v/>
      </c>
      <c r="DR60" s="53" t="n"/>
      <c r="DS60" s="46">
        <f>CONCATENATE(D60,$E60,$F60,$G60,H60,$I60,$J60,K60,$L60,$M60,N60,$O60,$P60,$Q60,$R60,$S60,T60,$U60,$V60,$W60,$X60,$Y60,$Z60,$AA60,AB60,AC60,AD60,$AE60,$AF60,$AG60,AH60,AI60,AJ60,AK60,AL60,AM60,AN60,AO60,AP60,AQ60,AR60,AS60,AT60,AU60,AV60,AW60,AX60,AY60,AZ60,BA60,BB60,BC60,BD60,BE60,BF60,BG60,BH60,BI60,BJ60,BK60,BL60,BM60,BN60,BO60,BP60,BQ60,BR60,BS60,BT60,BU60,BV60,BW60,BX60,BY60,BZ60,CA60,CB60,CC60,CD60,CE60,CF60,CG60,CH60,CI60,CJ60,CK60,CL60,CM60,$CN60,$CO60,CP60,$CQ60,$CR60,CS60,CT60,CU60,CV60,CW60,CX60,CY60,CZ60,DA60,DB60,DC60,DD60,DE60,DF60,DG60,DH60,DI60,DJ60,DK60,DL60,DM60,$DN60,$DO60,$DP60,DR60)&lt;&gt;""</f>
        <v/>
      </c>
      <c r="DT60" s="46">
        <f>IF(AND($DS60,$E$4&lt;&gt;""),
IF(LEFT($E$4,2) = "1.",
IF(D60&lt;&gt;"","El CUNE sólo se envía en operaciones de novedad o ajuste. ",""),
IF(D60="","Debes escribir un CUNE válido para realizar operaciones de novedad o ajuste. ","")),
""
)</f>
        <v/>
      </c>
      <c r="DU60" s="46">
        <f>IF($DS60,
IF(E60="","Debes seleccionar el tipo de documento del empleado. ",
IF(_xlfn.IFNA(VLOOKUP(E60,TIPO_DE_DOCUMENTO,1,FALSE),-1)=-1,"El tipo de documento no es válido (por favor seleccionarlo de la lista). ","")
)
)</f>
        <v/>
      </c>
      <c r="DV60" s="46">
        <f>IF($DS60,
IF(F60="","Debes escribir el número de documento del empleado. ","")
)</f>
        <v/>
      </c>
      <c r="DW60" s="46">
        <f>IF($DS60,
IF(G60="","Debes escribir el primer nombre del empleado. ","")
)</f>
        <v/>
      </c>
      <c r="DY60" s="46">
        <f>IF($DS60,
IF(I60="","Debes escribir el primer apellido del empleado. ","")
)</f>
        <v/>
      </c>
      <c r="DZ60" s="46">
        <f>IF($DS60,
IF(J60="","Debes escribir el segundo apellido del empleado. ","")
)</f>
        <v/>
      </c>
      <c r="EB60" s="46">
        <f>IF($DS60,
IF(L60="","Debes escribir la fecha de ingreso del empleado. ",
IF(ISERR(DATE(YEAR(L60),MONTH(L60),DAY(L60))), "El valor ingresado en fecha de ingreso no tiene un formato válido. ","")
)
)</f>
        <v/>
      </c>
      <c r="EC60" s="46">
        <f>IF($DS60,
IF(M60="","Debes escribir el tiempo laborado. ",
IF( IFERROR(INT(M60),1.1) &lt;&gt; IFERROR(_xlfn.NUMBERVALUE(M60),1), "El valor de los días trabajados debe ser un número entero. ", "")
)
)</f>
        <v/>
      </c>
      <c r="ED60" s="46">
        <f>IF($DS60,
IF( AND(N60&lt;&gt;"", ISERR(DATE(YEAR(N60),MONTH(N60),DAY(N60))) ), "El valor ingresado en fecha de ingreso no tiene un formato válido. ",
IF( AND(N60&lt;&gt;"", $E$6&lt;&gt;"", DATE(YEAR(N60), MONTH(N60), 1) &lt;&gt; IFERROR(DATE(MID($E$6, 1, 4), MID($E$6, 6, 2),1), "1/1/1900") ), "La fecha de retiro debe estar dentro del período liquidado. ", "")
)
)</f>
        <v/>
      </c>
      <c r="EE60" s="46">
        <f>IF($DS60,
IF(O60="","Debes seleccionar el tipo de trabajador. ",
IF(_xlfn.IFNA(VLOOKUP(O60,TIPO_DE_TRABAJADOR,1,FALSE),-1)=-1,"El tipo de trabajador no es válido (por favor seleccionarlo de la lista). ","")
)
)</f>
        <v/>
      </c>
      <c r="EF60" s="46">
        <f>IF($DS60,
IF(P60="","Debes seleccionar si es un trabajador dependiente pensionado por vejez. ",
IF(_xlfn.IFNA(VLOOKUP(P60,SUBTIPO_DE_TRABAJADOR,1,FALSE),-1)=-1,"El tipo de trabajador dependiente pensionado por vejez no es válido (por favor seleccionarlo de la lista). ","")
)
)</f>
        <v/>
      </c>
      <c r="EG60" s="46">
        <f>IF($DS60,
IF(Q60="","Debes seleccionar el tipo de contrato del trabajador. ",
IF(_xlfn.IFNA(VLOOKUP(Q60,TIPO_DE_CONTRATO,1,FALSE),-1)=-1,"El tipo de contrato del trabajador no es válido (por favor seleccionarlo de la lista). ","")
)
)</f>
        <v/>
      </c>
      <c r="EH60" s="46">
        <f>IF($DS60,
IF(R60="","Debes seleccionar si es un salario integral. ",
IF(_xlfn.IFNA(VLOOKUP(R60,SI_NO,1,FALSE),-1)=-1,"Valor no válido para salario integral (por favor seleccionarlo de la lista). ","")
)
)</f>
        <v/>
      </c>
      <c r="EI60" s="46">
        <f>IF($DS60,
IF(S60="","Debes seleccionar si el trabajador realiza actividades de riesgo. ",
IF(_xlfn.IFNA(VLOOKUP(S60,SI_NO,1,FALSE),-1)=-1,"Valor no válido para actividad de alto riesgo (por favor seleccionarlo de la lista). ","")
)
)</f>
        <v/>
      </c>
      <c r="EK60" s="46">
        <f>IF($DS60,
IF(U60="","Debes escribir el código del municipio de residencia del trabajador. ",
IF(_xlfn.IFNA(VLOOKUP(U60,MUNICIPIO,1,FALSE),-1)=-1,"El municipio de residencia del trabajador es inválido (por favor seleccionarlo de la lista). ","")
)
)</f>
        <v/>
      </c>
      <c r="EL60" s="46">
        <f>IF($DS60,
IF(V60="","Debes escribir el la dirección de residendia del trabajador. ","")
)</f>
        <v/>
      </c>
      <c r="EM60" s="46">
        <f>IF($DS60,
IF(W60="","Debes escribir la fecha de inicio de la liquidación. ",
IF(ISERR(DATE(YEAR(W60),MONTH(W60),DAY(W60))),"El valor ingresado en fecha de inicio de liquidación no tiene un formato válido. ",
IF( AND($E$6&lt;&gt;"", DATE(YEAR(W60), MONTH(W60), 1) &lt;&gt; IFERROR(DATE(MID($E$6, 1, 4), MID($E$6, 6, 2),1), "1/1/1900") ), "La fecha de inicio de la liquidación debe estar dentro del período liquidado. ", "")
)
)
)</f>
        <v/>
      </c>
      <c r="EN60" s="46">
        <f>IF($DS60,
IF(X60="","Debes escribir la fecha de fin de la liquidación. ",
IF(ISERR(DATE(YEAR(X60),MONTH(X60),DAY(X60))),"El valor ingresado en fecha de fin de liquidación no tiene un formato válido. ",
IF( AND($E$6&lt;&gt;"", DATE(YEAR(X60), MONTH(X60), 1) &lt;&gt; IFERROR(DATE(MID($E$6, 1, 4), MID($E$6, 6, 2),1), "1/1/1900") ), "La fecha de fin de la liquidación debe estar dentro del período liquidado. ", "")
)
)
)</f>
        <v/>
      </c>
      <c r="EO60" s="46">
        <f>IF($DS60,
IF(Y60="","Debes escribir la frecuencia de pago del trabajador. ",
IF(_xlfn.IFNA(VLOOKUP(Y60,PERÍODO_DE_NÓMINA,1,FALSE),-1)=-1,"La frecuencia de pago es inválida (por favor seleccionarlo de la lista). ","")
)
)</f>
        <v/>
      </c>
      <c r="EP60" s="46">
        <f>IF($DS60,
IF(Z60="","Debes escribir la fecha de pago. ",
IF(ISERR(DATE(YEAR(Z60),MONTH(Z60),DAY(Z60))), "El valor ingresado en fecha de pago no tiene un formato válido. ","")
)
)</f>
        <v/>
      </c>
      <c r="EQ60" s="46">
        <f>IF($DS60,
IF(AA60="","Debes escribir el medio de pago. ",
IF(_xlfn.IFNA(VLOOKUP(AA60,MEDIOS_DE_PAGO,1,FALSE),-1)=-1,"El medio de pago es inválido (por favor seleccionarlo de la lista). ","")
)
)</f>
        <v/>
      </c>
      <c r="ER60" s="46">
        <f>OR(AA60='Tablas '!$T$4,AA60='Tablas '!$T$7,AA60='Tablas '!$T$8,AA60='Tablas '!$T$11)</f>
        <v/>
      </c>
      <c r="ES60" s="46">
        <f>IF(AND($DS60,ER60),
IF(AB60="","Debes escribir la entidad bancaria. ",""),
""
)</f>
        <v/>
      </c>
      <c r="ET60" s="46">
        <f>IF(AND($DS60,ER60),
IF(AC60="","Debes escribir el tipo de cuenta bancaria. ",
IF(_xlfn.IFNA(VLOOKUP(AC60,TIPO_DE_CUENTA,1,FALSE),-1)=-1,"El tipo de cuenta bancaria es inválida (por favor seleccionarlo de la lista). ","")
),
""
)</f>
        <v/>
      </c>
      <c r="EU60" s="46">
        <f>IF(AND($DS60,ER60),
IF(AD60="","Debes escribir el número de cuenta bancaria. ",""),
""
)</f>
        <v/>
      </c>
      <c r="EV60" s="46">
        <f>IF($DS60,
IF(AE60="","Debes escribir el valor del sueldo básico. ",
IF( ISERR(_xlfn.NUMBERVALUE(AE60)), "El valor del sueldo básico debe ser un número válido. ", "")
)
)</f>
        <v/>
      </c>
      <c r="EW60" s="46">
        <f>IF($DS60,
IF(AF60="","Debes escribir el número de días trabajados. ",
IF( IFERROR(INT(AF60),1.1) &lt;&gt; IFERROR(_xlfn.NUMBERVALUE(AF60),1), "La cantidad de días trabajados debe ser un número entero. ", "")
)
)</f>
        <v/>
      </c>
      <c r="EX60" s="46">
        <f>IF($DS60,
IF(AG60="","Debes escribir el valor del sueldo trabajado. ",
IF( ISERR(_xlfn.NUMBERVALUE(AG60)), "El valor del sueldo trabajado debe ser un número válido. ", "")
)
)</f>
        <v/>
      </c>
      <c r="EY60" s="46">
        <f>IF($DS60,
IF( AND(AH60&lt;&gt;"", ISERR(_xlfn.NUMBERVALUE(AH60))), "El valor del auxilio de transporte debe ser un número válido. ", "")
)</f>
        <v/>
      </c>
      <c r="EZ60" s="46">
        <f>IF($DS60,
IF( AND(AI60&lt;&gt;"", ISERR(_xlfn.NUMBERVALUE(AI60))), "El valor de viáticos salariales debe ser un número válido. ", "")
)</f>
        <v/>
      </c>
      <c r="FA60" s="46">
        <f>IF($DS60,
IF( AND(AJ60&lt;&gt;"", ISERR(_xlfn.NUMBERVALUE(AJ60))), "El valor de viáticos NO salariales debe ser un número válido. ", "")
)</f>
        <v/>
      </c>
      <c r="FB60" s="46">
        <f>CONCATENATE(AK60,AL60)&lt;&gt;""</f>
        <v/>
      </c>
      <c r="FC60" s="46">
        <f>IF(AND($DS60,FB60),
IF(AK60="","Debes escribir el número de horas extras diurnas. ",
IF( IFERROR(INT(AK60),1.1) &lt;&gt; IFERROR(_xlfn.NUMBERVALUE(AK60),1), "La cantidad de horas extras diurnas debe ser un número entero. ", "")
),
""
)</f>
        <v/>
      </c>
      <c r="FD60" s="46">
        <f>IF(AND($DS60,FB60),
IF(AL60="","Debes escribir el valor de las horas extras diurnas. ",
IF( ISERR(_xlfn.NUMBERVALUE(AL60)), "El valor de las horas extras duirnas debe ser un número válido. ", "")
),
""
)</f>
        <v/>
      </c>
      <c r="FE60" s="46">
        <f>CONCATENATE(AM60,AN60)&lt;&gt;""</f>
        <v/>
      </c>
      <c r="FF60" s="46">
        <f>IF(AND($DS60,FE60),
IF(AM60="","Debes escribir el número de horas extras nocturnas. ",
IF( IFERROR(INT(AM60),1.1) &lt;&gt; IFERROR(_xlfn.NUMBERVALUE(AM60),1), "La cantidad de horas extras nocturnas debe ser un número entero. ", "")
),
""
)</f>
        <v/>
      </c>
      <c r="FG60" s="46">
        <f>IF(AND($DS60,FE60),
IF(AN60="","Debes escribir el valor de las horas extras nocturnas. ",
IF( ISERR(_xlfn.NUMBERVALUE(AN60)), "El valor de las horas extras nocturnas debe ser un número válido. ", "")
),
""
)</f>
        <v/>
      </c>
      <c r="FH60" s="46">
        <f>CONCATENATE(AO60,AP60)&lt;&gt;""</f>
        <v/>
      </c>
      <c r="FI60" s="46">
        <f>IF(AND($DS60,FH60),
IF(AO60="","Debes escribir el número de horas extras diurnas dominicales y festivas. ",
IF( IFERROR(INT(AO60),1.1) &lt;&gt; IFERROR(_xlfn.NUMBERVALUE(AO60),1), "La cantidad de horas extras diurnas dominicales y festivas debe ser un número entero. ", "")
),
""
)</f>
        <v/>
      </c>
      <c r="FJ60" s="46">
        <f>IF(AND($DS60,FH60),
IF(AP60="","Debes escribir el valor de las horas extras diurnas dominicales y festivas. ",
IF( ISERR(_xlfn.NUMBERVALUE(AP60)), "El valor de las horas extras diurnas dominicales y festivas debe ser un número válido. ", "")
),
""
)</f>
        <v/>
      </c>
      <c r="FK60" s="46">
        <f>CONCATENATE(AQ60,AR60)&lt;&gt;""</f>
        <v/>
      </c>
      <c r="FL60" s="46">
        <f>IF(AND($DS60,FK60),
IF(AQ60="","Debes escribir el número de horas extras nocturnas dominicales y festivas. ",
IF( IFERROR(INT(AQ60),1.1) &lt;&gt; IFERROR(_xlfn.NUMBERVALUE(AQ60),1), "La cantidad de horas extras nocturnas dominicales y festivas debe ser un número entero. ", "")
),
""
)</f>
        <v/>
      </c>
      <c r="FM60" s="46">
        <f>IF(AND($DS60,FK60),
IF(AR60="","Debes escribir el valor de las horas extras nocturnas dominicales y festivas. ",
IF( ISERR(_xlfn.NUMBERVALUE(AR60)), "El valor de las horas extras nocturnas dominicales y festivas debe ser un número válido. ", "")
),
""
)</f>
        <v/>
      </c>
      <c r="FN60" s="46">
        <f>CONCATENATE(AS60,AT60)&lt;&gt;""</f>
        <v/>
      </c>
      <c r="FO60" s="46">
        <f>IF(AND($DS60,FN60),
IF(AS60="","Debes escribir el número de horas recargo nocturno. ",
IF( IFERROR(INT(AS60),1.1) &lt;&gt; IFERROR(_xlfn.NUMBERVALUE(AS60),1), "La cantidad de horas recargo nocturno debe ser un número entero. ", "")
),
""
)</f>
        <v/>
      </c>
      <c r="FP60" s="46">
        <f>IF(AND($DS60,FN60),
IF(AT60="","Debes escribir el valor de las horas recargo nocturno. ",
IF( ISERR(_xlfn.NUMBERVALUE(AT60)), "El valor de las horas recargo nocturno debe ser un número válido. ", "")
),
""
)</f>
        <v/>
      </c>
      <c r="FQ60" s="46">
        <f>CONCATENATE(AU60,AV60)&lt;&gt;""</f>
        <v/>
      </c>
      <c r="FR60" s="46">
        <f>IF(AND($DS60,FQ60),
IF(AU60="","Debes escribir el número de horas recargo diurno dominical y festivo. ",
IF( IFERROR(INT(AU60),1.1) &lt;&gt; IFERROR(_xlfn.NUMBERVALUE(AU60),1), "La cantidad de horas recargo diurno dominical y festivo debe ser un número entero. ", "")
),
""
)</f>
        <v/>
      </c>
      <c r="FS60" s="46">
        <f>IF(AND($DS60,FQ60),
IF(AV60="","Debes escribir el valor de las horas recargo diurno dominical y festivo. ",
IF( ISERR(_xlfn.NUMBERVALUE(AV60)), "El valor de las horas recargo diurno dominical y festivo debe ser un número válido. ", "")
),
""
)</f>
        <v/>
      </c>
      <c r="FT60" s="46">
        <f>CONCATENATE(AW60,AX60)&lt;&gt;""</f>
        <v/>
      </c>
      <c r="FU60" s="46">
        <f>IF(AND($DS60,FT60),
IF(AW60="","Debes escribir el número de horas recargo nocturno dominical y festivo. ",
IF( IFERROR(INT(AW60),1.1) &lt;&gt; IFERROR(_xlfn.NUMBERVALUE(AW60),1), "La cantidad de horas recargo nocturno dominical y festivo debe ser un número entero. ", "")
),
""
)</f>
        <v/>
      </c>
      <c r="FV60" s="46">
        <f>IF(AND($DS60,FT60),
IF(AX60="","Debes escribir el valor de las horas recargo nocturno dominical y festivo. ",
IF( ISERR(_xlfn.NUMBERVALUE(AX60)), "El valor de las horas recargo nocturno dominical y festivo debe ser un número válido. ", "")
),
""
)</f>
        <v/>
      </c>
      <c r="FW60" s="46">
        <f>CONCATENATE(AY60,AZ60)&lt;&gt;""</f>
        <v/>
      </c>
      <c r="FX60" s="46">
        <f>IF(AND($DS60,FW60),
IF(AY60="","Debes escribir el número de días de vacaciones comunes. ",
IF( IFERROR(INT(AY60),1.1) &lt;&gt; IFERROR(_xlfn.NUMBERVALUE(AY60),1), "La cantidad de días de vacaciones comunes debe ser un número entero. ", "")
),
""
)</f>
        <v/>
      </c>
      <c r="FY60" s="46">
        <f>IF(AND($DS60,FW60),
IF(AZ60="","Debes escribir el valor de las vacaciones comunes. ",
IF( ISERR(_xlfn.NUMBERVALUE(AZ60)), "El valor de las vacaciones comunes debe ser un número válido. ", "")
),
""
)</f>
        <v/>
      </c>
      <c r="FZ60" s="46">
        <f>CONCATENATE(BA60,BB60)&lt;&gt;""</f>
        <v/>
      </c>
      <c r="GA60" s="46">
        <f>IF(AND($DS60,FZ60),
IF(BA60="","Debes escribir el número de días de vacaciones compensadas. ",
IF( IFERROR(INT(BA60),1.1) &lt;&gt; IFERROR(_xlfn.NUMBERVALUE(BA60),1), "La cantidad de días de vacaciones compensadas debe ser un número entero. ", "")
),
""
)</f>
        <v/>
      </c>
      <c r="GB60" s="46">
        <f>IF(AND($DS60,FZ60),
IF(BB60="","Debes escribir el valor de las vacaciones compensadas. ",
IF( ISERR(_xlfn.NUMBERVALUE(BB60)), "El valor de las vacaciones compensadas debe ser un número válido. ", "")
),
""
)</f>
        <v/>
      </c>
      <c r="GC60" s="46">
        <f>CONCATENATE(BC60,BD60)&lt;&gt;""</f>
        <v/>
      </c>
      <c r="GD60" s="46">
        <f>IF(AND($DS60,GC60),
IF(BC60="","Debes escribir el número de días de prima salarial. ",
IF( IFERROR(INT(BC60),1.1) &lt;&gt; IFERROR(_xlfn.NUMBERVALUE(BC60),1), "La cantidad de días de prima salarial debe ser un número entero. ", "")
),
""
)</f>
        <v/>
      </c>
      <c r="GE60" s="46">
        <f>IF(AND($DS60,GC60),
IF(BD60="","Debes escribir el valor de los días de prima salarial. ",
IF( ISERR(_xlfn.NUMBERVALUE(BD60)), "El valor de los días de prima salarial debe ser un número válido. ", "")
),
""
)</f>
        <v/>
      </c>
      <c r="GF60" s="46">
        <f>IF($DS60,
IF( AND(BE60&lt;&gt;"", ISERR(_xlfn.NUMBERVALUE(BE60))), "El valor de la prima NO saliarial debe ser un número válido. ", "")
)</f>
        <v/>
      </c>
      <c r="GG60" s="46">
        <f>CONCATENATE(BF60,BG60,BH60)&lt;&gt;""</f>
        <v/>
      </c>
      <c r="GH60" s="46">
        <f>IF(AND($DS60,GG60),
IF(BF60="","Debes escribir el valor de las cesantías. ",
IF( ISERR(_xlfn.NUMBERVALUE(BF60)), "El valor de las cesantías debe ser un número válido. ", "")
),
""
)</f>
        <v/>
      </c>
      <c r="GI60" s="46">
        <f>IF(AND($DS60,GG60),
IF(BG60="","Debes escribir el % de cesantías. ",
IF( ISERR(_xlfn.NUMBERVALUE(BG60)), "El % de cesantías debe ser un número válido. ", "")
),
""
)</f>
        <v/>
      </c>
      <c r="GJ60" s="46">
        <f>IF(AND($DS60,GG60),
IF(BH60="","Debes escribir el valor de intereses de cesantías. ",
IF( ISERR(_xlfn.NUMBERVALUE(BH60)), "El valor de intereses de cesantías debe ser un número válido. ", "")
),
""
)</f>
        <v/>
      </c>
      <c r="GK60" s="46">
        <f>CONCATENATE(BI60,BJ60,BK60)&lt;&gt;""</f>
        <v/>
      </c>
      <c r="GL60" s="46">
        <f>IF(AND($DS60,GK60),
IF(BI60="","Debes escribir el número de días de incapacidad. ",
IF( IFERROR(INT(BI60),1.1) &lt;&gt; IFERROR(_xlfn.NUMBERVALUE(BI60),1), "La cantidad de días de incapacidad debe ser un número entero. ", "")
),
""
)</f>
        <v/>
      </c>
      <c r="GM60" s="46">
        <f>IF(AND($DS60,GK60),
IF(BJ60="","Debes escribir el tipo de incapacidad. ",
IF(_xlfn.IFNA(VLOOKUP(BJ60,TIPO_DE_INCAPACIDAD,1,FALSE),-1)=-1,"El tipo de incapacidad es inválida (por favor seleccionarlo de la lista). ","")
),
""
)</f>
        <v/>
      </c>
      <c r="GN60" s="46">
        <f>IF(AND($DS60,GK60),
IF(BK60="","Debes escribir el valor de la incapacidad. ",
IF( ISERR(_xlfn.NUMBERVALUE(BK60)), "El valor de la incapacidad debe ser un número válido. ", "")
),
""
)</f>
        <v/>
      </c>
      <c r="GO60" s="46">
        <f>CONCATENATE(BL60,BM60)&lt;&gt;""</f>
        <v/>
      </c>
      <c r="GP60" s="46">
        <f>IF(AND($DS60,GO60),
IF(BL60="","Debes escribir el número de días de licencia de maternidad o paternidad. ",
IF( IFERROR(INT(BL60),1.1) &lt;&gt; IFERROR(_xlfn.NUMBERVALUE(BL60),1), "La cantidad de días de licencia de maternidad o paternidad debe ser un número entero. ", "")
),
""
)</f>
        <v/>
      </c>
      <c r="GQ60" s="46">
        <f>IF(AND($DS60,GO60),
IF(BM60="","Debes escribir el valor de la licencia de maternidad o paternidad. ",
IF( ISERR(_xlfn.NUMBERVALUE(BM60)), "El valor de la licencia de maternidad o paternidad debe ser un número válido. ", "")
),
""
)</f>
        <v/>
      </c>
      <c r="GR60" s="46">
        <f>CONCATENATE(BN60,BO60)&lt;&gt;""</f>
        <v/>
      </c>
      <c r="GS60" s="46">
        <f>IF(AND($DS60,GR60),
IF(BN60="","Debes escribir el número de días de licencia remunerada. ",
IF( IFERROR(INT(BN60),1.1) &lt;&gt; IFERROR(_xlfn.NUMBERVALUE(BN60),1), "La cantidad de días de licencia remunerada debe ser un número entero. ", "")
),
""
)</f>
        <v/>
      </c>
      <c r="GT60" s="46">
        <f>IF(AND($DS60,GR60),
IF(BO60="","Debes escribir el valor de la licencia remunerada. ",
IF( ISERR(_xlfn.NUMBERVALUE(BO60)), "El valor de la licencia remunerada debe ser un número válido. ", "")
),
""
)</f>
        <v/>
      </c>
      <c r="GU60" s="46">
        <f>IF($DS60,
IF( AND(BP60&lt;&gt;"", ISERR(_xlfn.NUMBERVALUE(BP60))), "El valor de la licencia NO remunerada debe ser un número válido. ", "")
)</f>
        <v/>
      </c>
      <c r="GV60" s="46">
        <f>IF($DS60,
IF( AND(BQ60&lt;&gt;"", ISERR(_xlfn.NUMBERVALUE(BQ60))), "El valor de auxilios salariales debe ser un número válido. ", "")
)</f>
        <v/>
      </c>
      <c r="GW60" s="46">
        <f>IF($DS60,
IF( AND(BR60&lt;&gt;"", ISERR(_xlfn.NUMBERVALUE(BR60))), "El valor de auxilios NO salariales debe ser un número válido. ", "")
)</f>
        <v/>
      </c>
      <c r="GX60" s="46">
        <f>IF($DS60,
IF( AND(BS60&lt;&gt;"", ISERR(_xlfn.NUMBERVALUE(BS60))), "El valor de bonos salariales debe ser un número válido. ", "")
)</f>
        <v/>
      </c>
      <c r="GY60" s="46">
        <f>IF($DS60,
IF( AND(BT60&lt;&gt;"", ISERR(_xlfn.NUMBERVALUE(BT60))), "El valor de bonos NO salariales debe ser un número válido. ", "")
)</f>
        <v/>
      </c>
      <c r="GZ60" s="46">
        <f>IF($DS60,
IF( AND(BU60&lt;&gt;"", ISERR(_xlfn.NUMBERVALUE(BU60))), "El valor de bonos salariales de alimentación debe ser un número válido. ", "")
)</f>
        <v/>
      </c>
      <c r="HA60" s="46">
        <f>IF($DS60,
IF( AND(BV60&lt;&gt;"", ISERR(_xlfn.NUMBERVALUE(BV60))), "El valor de bonos NO salariales de alimentación debe ser un número válido. ", "")
)</f>
        <v/>
      </c>
      <c r="HB60" s="46">
        <f>IF($DS60,
IF( AND(BW60&lt;&gt;"", ISERR(_xlfn.NUMBERVALUE(BW60))), "El valor de bonificaciones salariales debe ser un número válido. ", "")
)</f>
        <v/>
      </c>
      <c r="HC60" s="46">
        <f>IF($DS60,
IF( AND(BX60&lt;&gt;"", ISERR(_xlfn.NUMBERVALUE(BX60))), "El valor de bonificaciones NO salariales debe ser un número válido. ", "")
)</f>
        <v/>
      </c>
      <c r="HD60" s="46">
        <f>IF($DS60,
IF( AND(BY60&lt;&gt;"", ISERR(_xlfn.NUMBERVALUE(BY60))), "El valor de compensaciones ordinarias debe ser un número válido. ", "")
)</f>
        <v/>
      </c>
      <c r="HE60" s="46">
        <f>IF($DS60,
IF( AND(BZ60&lt;&gt;"", ISERR(_xlfn.NUMBERVALUE(BZ60))), "El valor de compensaciones extraordinarias debe ser un número válido. ", "")
)</f>
        <v/>
      </c>
      <c r="HF60" s="46">
        <f>IF($DS60,
IF( AND(CA60&lt;&gt;"", ISERR(_xlfn.NUMBERVALUE(CA60))), "El valor de comisiones debe ser un número válido. ", "")
)</f>
        <v/>
      </c>
      <c r="HG60" s="46">
        <f>IF($DS60,
IF( AND(CB60&lt;&gt;"", ISERR(_xlfn.NUMBERVALUE(CB60))), "El valor de ausencia por huega debe ser un número válido. ", "")
)</f>
        <v/>
      </c>
      <c r="HH60" s="46">
        <f>IF($DS60,
IF( AND(CC60&lt;&gt;"", ISERR(_xlfn.NUMBERVALUE(CC60))), "El valor de anticipos debe ser un número válido. ", "")
)</f>
        <v/>
      </c>
      <c r="HI60" s="46">
        <f>IF($DS60,
IF( AND(CD60&lt;&gt;"", ISERR(_xlfn.NUMBERVALUE(CD60))), "El valor de pagos a terceros debe ser un número válido. ", "")
)</f>
        <v/>
      </c>
      <c r="HJ60" s="46">
        <f>IF($DS60,
IF( AND(CE60&lt;&gt;"", ISERR(_xlfn.NUMBERVALUE(CE60))), "El valor de dotación debe ser un número válido. ", "")
)</f>
        <v/>
      </c>
      <c r="HK60" s="46">
        <f>IF($DS60,
IF( AND(CF60&lt;&gt;"", ISERR(_xlfn.NUMBERVALUE(CF60))), "El valor de apoyo sostenibilidad debe ser un número válido. ", "")
)</f>
        <v/>
      </c>
      <c r="HL60" s="46">
        <f>IF($DS60,
IF( AND(CG60&lt;&gt;"", ISERR(_xlfn.NUMBERVALUE(CG60))), "El valor de teletrabajo debe ser un número válido. ", "")
)</f>
        <v/>
      </c>
      <c r="HM60" s="46">
        <f>IF($DS60,
IF( AND(CH60&lt;&gt;"", ISERR(_xlfn.NUMBERVALUE(CH60))), "El valor de bonificación de retiro debe ser un número válido. ", "")
)</f>
        <v/>
      </c>
      <c r="HN60" s="46">
        <f>IF($DS60,
IF( AND(CI60&lt;&gt;"", ISERR(_xlfn.NUMBERVALUE(CI60))), "El valor de indemnización de retiro debe ser un número válido. ", "")
)</f>
        <v/>
      </c>
      <c r="HO60" s="46">
        <f>IF($DS60,
IF( AND(CJ60&lt;&gt;"", ISERR(_xlfn.NUMBERVALUE(CJ60))), "El valor de reintegros debe ser un número válido. ", "")
)</f>
        <v/>
      </c>
      <c r="HP60" s="46">
        <f>CONCATENATE(CK60,CL60,CM60)&lt;&gt;""</f>
        <v/>
      </c>
      <c r="HQ60" s="46">
        <f>IF(AND($DS60,HP60),
IF(CK60="","Debes escribir la descripción de otro concepto no categorizado. ",""),
""
)</f>
        <v/>
      </c>
      <c r="HR60" s="46">
        <f>IF(AND($DS60,HP60),
IF(CONCATENATE(CL60,CM60)="","Debes escribir al menos un valor de concepto no categorizado (salarial o no salarial). ",
IF(ISERR(_xlfn.NUMBERVALUE(CL60)),"El valor salarial concepto no categorizado debe ser un número válido. ","")
),
""
)</f>
        <v/>
      </c>
      <c r="HS60" s="46">
        <f>IF(AND($DS60,HP60),
IF(CONCATENATE(CL60,CM60)="","Debes escribir al menos un valor de concepto no categorizado (salarial o no salarial). ",
IF(ISERR(_xlfn.NUMBERVALUE(CM60)),"El valor NO salarial concepto no categorizado debe ser un número válido. ","")
),
""
)</f>
        <v/>
      </c>
      <c r="HT60" s="46">
        <f>IF($DS60,
IF(CN60="","Debes escribir el porcentaje del aporte a salud. ",
IF( ISERR(_xlfn.NUMBERVALUE(CN60)), "El valor del porcentaje del aporte a salud debe ser un número válido. ", "")
)
)</f>
        <v/>
      </c>
      <c r="HU60" s="46">
        <f>IF($DS60,
IF(CO60="","Debes escribir el valor del aporte a salud. ",
IF( ISERR(_xlfn.NUMBERVALUE(CO60)), "El valor del aporte a salud debe ser un número válido. ", "")
)
)</f>
        <v/>
      </c>
      <c r="HV60" s="46">
        <f>IF($DS60,
IF( AND(CP60&lt;&gt;"", ISERR(_xlfn.NUMBERVALUE(CP60))), "El valor plan complementario debe ser un número válido. ", "")
)</f>
        <v/>
      </c>
      <c r="HW60" s="46">
        <f>IF($DS60,
IF(CQ60="","Debes escribir el porcentaje del aporte a pensión. ",
IF( ISERR(_xlfn.NUMBERVALUE(CQ60)), "El valor del porcentaje del aporte a pensión debe ser un número válido. ", "")
)
)</f>
        <v/>
      </c>
      <c r="HX60" s="46">
        <f>IF($DS60,
IF(CR60="","Debes escribir el valor del aporte a pensión. ",
IF( ISERR(_xlfn.NUMBERVALUE(CR60)), "El valor del aporte a salud debe ser un número válido. ", "")
)
)</f>
        <v/>
      </c>
      <c r="HY60" s="46">
        <f>IF($DS60,
IF( AND(CS60&lt;&gt;"", ISERR(_xlfn.NUMBERVALUE(CS60))), "El valor pensión voluntaria debe ser un número válido. ", "")
)</f>
        <v/>
      </c>
      <c r="HZ60" s="46">
        <f>CONCATENATE(CT60,CU60,CV60,CW60)&lt;&gt;""</f>
        <v/>
      </c>
      <c r="IA60" s="46">
        <f>IF(AND($DS60,HZ60),
IF(CT60="","Debes escribir el % del fondo de seguridad pensional. ",
IF( ISERR(_xlfn.NUMBERVALUE(CT60)), "El % del fondo de seguridad debe ser un número válido. ", "")
),
""
)</f>
        <v/>
      </c>
      <c r="IB60" s="46">
        <f>IF(AND($DS60,HZ60),
IF(CU60="","Debes escribir el valor del aporte al fondo de solidaridad pensional. ",
IF( ISERR(_xlfn.NUMBERVALUE(CU60)), "El valor del aporte al fondo de solidaridad pensional debe ser un número válido. ", "")
),
""
)</f>
        <v/>
      </c>
      <c r="IC60" s="46">
        <f>IF(AND($DS60,HZ60),
IF(CV60="","Debes escribir el % del fondo de subsistencia. ",
IF( ISERR(_xlfn.NUMBERVALUE(CV60)), "El % del fondo de subsistencia debe ser un número válido. ", "")
),
""
)</f>
        <v/>
      </c>
      <c r="ID60" s="46">
        <f>IF(AND($DS60,HZ60),
IF(CW60="","Debes escribir el valor del fondo de subsistencia. ",
IF( ISERR(_xlfn.NUMBERVALUE(CW60)), "El valor del fondo de subsistencia debe ser un número válido. ", "")
),
""
)</f>
        <v/>
      </c>
      <c r="IE60" s="46">
        <f>CONCATENATE(CX60,CY60)&lt;&gt;""</f>
        <v/>
      </c>
      <c r="IF60" s="46">
        <f>IF(AND($DS60,IE60),
IF(CX60="","Debes escribir el % de sindicato. ",
IF( ISERR(_xlfn.NUMBERVALUE(CX60)), "El % de sindicato debe ser un número válido. ", "")
),
""
)</f>
        <v/>
      </c>
      <c r="IG60" s="46">
        <f>IF(AND($DS60,IE60),
IF(CY60="","Debes escribir el valor del sindicato. ",
IF( ISERR(_xlfn.NUMBERVALUE(CY60)), "El valor del sindicato debe ser un número válido. ", "")
),
""
)</f>
        <v/>
      </c>
      <c r="IH60" s="46">
        <f>IF($DS60,
IF( AND(CZ60&lt;&gt;"", ISERR(_xlfn.NUMBERVALUE(CZ60))), "El valor de sanción pública debe ser un número válido. ", "")
)</f>
        <v/>
      </c>
      <c r="II60" s="46">
        <f>IF($DS60,
IF( AND(DA60&lt;&gt;"", ISERR(_xlfn.NUMBERVALUE(DA60))), "El valor de sanción privada debe ser un número válido. ", "")
)</f>
        <v/>
      </c>
      <c r="IJ60" s="46">
        <f>CONCATENATE(DB60,DC60)&lt;&gt;""</f>
        <v/>
      </c>
      <c r="IK60" s="46">
        <f>IF(AND($DS60,IJ60),
IF(DB60="","Debes escribir la descripción de libranza. ",""),
""
)</f>
        <v/>
      </c>
      <c r="IL60" s="46">
        <f>IF(AND($DS60,IJ60),
IF(DC60="","Debes escribir la cuota libranza. ",
IF(ISERR(_xlfn.NUMBERVALUE(DC60)),"El valor de la cuota libranza debe ser un número válido. ","")
),
""
)</f>
        <v/>
      </c>
      <c r="IM60" s="46">
        <f>IF($DS60,
IF( AND(DD60&lt;&gt;"", ISERR(_xlfn.NUMBERVALUE(DD60))), "El valor de pagos a terceros debe ser un número válido. ", "")
)</f>
        <v/>
      </c>
      <c r="IN60" s="46">
        <f>IF($DS60,
IF( AND(DE60&lt;&gt;"", ISERR(_xlfn.NUMBERVALUE(DE60))), "El valor de anticipos debe ser un número válido. ", "")
)</f>
        <v/>
      </c>
      <c r="IO60" s="46">
        <f>IF($DS60,
IF( AND(DF60&lt;&gt;"", ISERR(_xlfn.NUMBERVALUE(DF60))), "El valor de AFC debe ser un número válido. ", "")
)</f>
        <v/>
      </c>
      <c r="IP60" s="46">
        <f>IF($DS60,
IF( AND(DG60&lt;&gt;"", ISERR(_xlfn.NUMBERVALUE(DG60))), "El valor de rete-fuente debe ser un número válido. ", "")
)</f>
        <v/>
      </c>
      <c r="IQ60" s="46">
        <f>IF($DS60,
IF( AND(DH60&lt;&gt;"", ISERR(_xlfn.NUMBERVALUE(DH60))), "El valor de cooperativa de trabajo debe ser un número válido. ", "")
)</f>
        <v/>
      </c>
      <c r="IR60" s="46">
        <f>IF($DS60,
IF( AND(DI60&lt;&gt;"", ISERR(_xlfn.NUMBERVALUE(DI60))), "El valor de embargo fiscal debe ser un número válido. ", "")
)</f>
        <v/>
      </c>
      <c r="IS60" s="46">
        <f>IF($DS60,
IF( AND(DJ60&lt;&gt;"", ISERR(_xlfn.NUMBERVALUE(DJ60))), "El valor de educación debe ser un número válido. ", "")
)</f>
        <v/>
      </c>
      <c r="IT60" s="46">
        <f>IF($DS60,
IF( AND(DK60&lt;&gt;"", ISERR(_xlfn.NUMBERVALUE(DK60))), "El valor de reintegro debe ser un número válido. ", "")
)</f>
        <v/>
      </c>
      <c r="IU60" s="46">
        <f>IF($DS60,
IF( AND(DL60&lt;&gt;"", ISERR(_xlfn.NUMBERVALUE(DL60))), "El valor de deuda debe ser un número válido. ", "")
)</f>
        <v/>
      </c>
      <c r="IV60" s="46">
        <f>IF($DS60,
IF( AND(DM60&lt;&gt;"", ISERR(_xlfn.NUMBERVALUE(DM60))), "El valor de otras deducciones debe ser un número válido. ", "")
)</f>
        <v/>
      </c>
      <c r="IW60" s="46">
        <f>IF($DS60,
IF(DN60="","Debes escribir el valor de los devengos totales. ",
IF( ISERR(_xlfn.NUMBERVALUE(DN60)), "El valor de los devengos totales debe ser un número válido. ", "")
)
)</f>
        <v/>
      </c>
      <c r="IX60" s="46">
        <f>IF($DS60,
IF(DO60="","Debes escribir el valor de las deducciones totales. ",
IF( ISERR(_xlfn.NUMBERVALUE(DO60)), "El valor de las deducciones totales debe ser un número válido. ", "")
)
)</f>
        <v/>
      </c>
      <c r="IY60" s="46">
        <f>IF($DS60,
IF(DP60="","Debes escribir el valor del salario total. ",
IF( ISERR(_xlfn.NUMBERVALUE(DP60)), "El valor del salario total debe ser un número válido. ", "")
)
)</f>
        <v/>
      </c>
    </row>
    <row r="61">
      <c r="B61" s="48" t="n">
        <v>49</v>
      </c>
      <c r="C61" s="61">
        <f>IF(AND(DS61,DP61&lt;&gt;""),
IF(DQ61="","OK","Error"),
""
)</f>
        <v/>
      </c>
      <c r="D61" s="53" t="n"/>
      <c r="E61" s="52" t="n"/>
      <c r="F61" s="112" t="n"/>
      <c r="G61" s="52" t="n"/>
      <c r="H61" s="53" t="n"/>
      <c r="I61" s="52" t="n"/>
      <c r="J61" s="52" t="n"/>
      <c r="K61" s="53" t="n"/>
      <c r="L61" s="55" t="n"/>
      <c r="M61" s="108" t="n"/>
      <c r="N61" s="56" t="n"/>
      <c r="O61" s="52" t="n"/>
      <c r="P61" s="52" t="n"/>
      <c r="Q61" s="52" t="n"/>
      <c r="R61" s="52" t="n"/>
      <c r="S61" s="52" t="n"/>
      <c r="T61" s="53" t="n"/>
      <c r="U61" s="52" t="n"/>
      <c r="V61" s="52" t="n"/>
      <c r="W61" s="55" t="n"/>
      <c r="X61" s="55" t="n"/>
      <c r="Y61" s="52" t="n"/>
      <c r="Z61" s="55" t="n"/>
      <c r="AA61" s="52" t="n"/>
      <c r="AB61" s="53" t="n"/>
      <c r="AC61" s="53" t="n"/>
      <c r="AD61" s="53" t="n"/>
      <c r="AE61" s="177" t="n"/>
      <c r="AF61" s="113" t="n"/>
      <c r="AG61" s="177" t="n"/>
      <c r="AH61" s="178" t="n"/>
      <c r="AI61" s="178" t="n"/>
      <c r="AJ61" s="178" t="n"/>
      <c r="AK61" s="114" t="n"/>
      <c r="AL61" s="178" t="n"/>
      <c r="AM61" s="114" t="n"/>
      <c r="AN61" s="178" t="n"/>
      <c r="AO61" s="114" t="n"/>
      <c r="AP61" s="178" t="n"/>
      <c r="AQ61" s="114" t="n"/>
      <c r="AR61" s="178" t="n"/>
      <c r="AS61" s="114" t="n"/>
      <c r="AT61" s="178" t="n"/>
      <c r="AU61" s="114" t="n"/>
      <c r="AV61" s="178" t="n"/>
      <c r="AW61" s="114" t="n"/>
      <c r="AX61" s="178" t="n"/>
      <c r="AY61" s="114" t="n"/>
      <c r="AZ61" s="178" t="n"/>
      <c r="BA61" s="114" t="n"/>
      <c r="BB61" s="178" t="n"/>
      <c r="BC61" s="114" t="n"/>
      <c r="BD61" s="178" t="n"/>
      <c r="BE61" s="178" t="n"/>
      <c r="BF61" s="178" t="n"/>
      <c r="BG61" s="59" t="n"/>
      <c r="BH61" s="178" t="n"/>
      <c r="BI61" s="114" t="n"/>
      <c r="BJ61" s="53" t="n"/>
      <c r="BK61" s="178" t="n"/>
      <c r="BL61" s="114" t="n"/>
      <c r="BM61" s="178" t="n"/>
      <c r="BN61" s="114" t="n"/>
      <c r="BO61" s="178" t="n"/>
      <c r="BP61" s="178" t="n"/>
      <c r="BQ61" s="178" t="n"/>
      <c r="BR61" s="178" t="n"/>
      <c r="BS61" s="178" t="n"/>
      <c r="BT61" s="178" t="n"/>
      <c r="BU61" s="178" t="n"/>
      <c r="BV61" s="178" t="n"/>
      <c r="BW61" s="178" t="n"/>
      <c r="BX61" s="178" t="n"/>
      <c r="BY61" s="178" t="n"/>
      <c r="BZ61" s="178" t="n"/>
      <c r="CA61" s="178" t="n"/>
      <c r="CB61" s="178" t="n"/>
      <c r="CC61" s="178" t="n"/>
      <c r="CD61" s="178" t="n"/>
      <c r="CE61" s="178" t="n"/>
      <c r="CF61" s="178" t="n"/>
      <c r="CG61" s="178" t="n"/>
      <c r="CH61" s="178" t="n"/>
      <c r="CI61" s="178" t="n"/>
      <c r="CJ61" s="178" t="n"/>
      <c r="CK61" s="53" t="n"/>
      <c r="CL61" s="178" t="n"/>
      <c r="CM61" s="178" t="n"/>
      <c r="CN61" s="60" t="n"/>
      <c r="CO61" s="177" t="n"/>
      <c r="CP61" s="178" t="n"/>
      <c r="CQ61" s="60" t="n"/>
      <c r="CR61" s="177" t="n"/>
      <c r="CS61" s="178" t="n"/>
      <c r="CT61" s="59" t="n"/>
      <c r="CU61" s="178" t="n"/>
      <c r="CV61" s="59" t="n"/>
      <c r="CW61" s="178" t="n"/>
      <c r="CX61" s="59" t="n"/>
      <c r="CY61" s="178" t="n"/>
      <c r="CZ61" s="178" t="n"/>
      <c r="DA61" s="178" t="n"/>
      <c r="DB61" s="53" t="n"/>
      <c r="DC61" s="178" t="n"/>
      <c r="DD61" s="178" t="n"/>
      <c r="DE61" s="178" t="n"/>
      <c r="DF61" s="178" t="n"/>
      <c r="DG61" s="178" t="n"/>
      <c r="DH61" s="178" t="n"/>
      <c r="DI61" s="178" t="n"/>
      <c r="DJ61" s="178" t="n"/>
      <c r="DK61" s="178" t="n"/>
      <c r="DL61" s="178" t="n"/>
      <c r="DM61" s="178" t="n"/>
      <c r="DN61" s="177" t="n"/>
      <c r="DO61" s="177" t="n"/>
      <c r="DP61" s="177" t="n"/>
      <c r="DQ61" s="76">
        <f>IF(AND(DS61,DP61&lt;&gt;""),
CONCATENATE(DT61,DU61,DV61,DW61,DX61,DY61,DZ61,EA61,EB61,EC61,ED61,EE61,EF61,EG61,EH61,EI61,EJ61,EK61,EL61,EM61,EN61,EO61,EP61,EQ61,ES61,ET61,EU61,EV61,EW61,EX61,EY61,EZ61,FA61,FC61,FD61,FF61,FG61,FI61,FJ61,FL61,FM61,FO61,FP61,FR61,FS61,FU61,FV61,FX61,FY61,GA61,GB61,GD61,GE61,GF61,GH61,GI61,GJ61,GL61,GM61,GN61,GP61,GQ61,GS61,GT61,GU61,GV61,GW61,GX61,GY61,GZ61,HA61,HB61,HC61,HD61,HE61,HF61,HG61,HH61,HI61,HJ61,HK61,HL61,HM61,HN61,HO61,HQ61,HR61,HS61,HT61,HU61,HV61,HW61,HX61,HY61,IA61,IB61,IC61,ID61,IF61,IG61,IH61,II61,IK61,IL61,IM61,IN61,IO61,IP61,IQ61,IR61,IS61,IT61,IU61,IV61,IW61,IX61,IY61,IZ61),
""
)</f>
        <v/>
      </c>
      <c r="DR61" s="53" t="n"/>
      <c r="DS61" s="46">
        <f>CONCATENATE(D61,$E61,$F61,$G61,H61,$I61,$J61,K61,$L61,$M61,N61,$O61,$P61,$Q61,$R61,$S61,T61,$U61,$V61,$W61,$X61,$Y61,$Z61,$AA61,AB61,AC61,AD61,$AE61,$AF61,$AG61,AH61,AI61,AJ61,AK61,AL61,AM61,AN61,AO61,AP61,AQ61,AR61,AS61,AT61,AU61,AV61,AW61,AX61,AY61,AZ61,BA61,BB61,BC61,BD61,BE61,BF61,BG61,BH61,BI61,BJ61,BK61,BL61,BM61,BN61,BO61,BP61,BQ61,BR61,BS61,BT61,BU61,BV61,BW61,BX61,BY61,BZ61,CA61,CB61,CC61,CD61,CE61,CF61,CG61,CH61,CI61,CJ61,CK61,CL61,CM61,$CN61,$CO61,CP61,$CQ61,$CR61,CS61,CT61,CU61,CV61,CW61,CX61,CY61,CZ61,DA61,DB61,DC61,DD61,DE61,DF61,DG61,DH61,DI61,DJ61,DK61,DL61,DM61,$DN61,$DO61,$DP61,DR61)&lt;&gt;""</f>
        <v/>
      </c>
      <c r="DT61" s="46">
        <f>IF(AND($DS61,$E$4&lt;&gt;""),
IF(LEFT($E$4,2) = "1.",
IF(D61&lt;&gt;"","El CUNE sólo se envía en operaciones de novedad o ajuste. ",""),
IF(D61="","Debes escribir un CUNE válido para realizar operaciones de novedad o ajuste. ","")),
""
)</f>
        <v/>
      </c>
      <c r="DU61" s="46">
        <f>IF($DS61,
IF(E61="","Debes seleccionar el tipo de documento del empleado. ",
IF(_xlfn.IFNA(VLOOKUP(E61,TIPO_DE_DOCUMENTO,1,FALSE),-1)=-1,"El tipo de documento no es válido (por favor seleccionarlo de la lista). ","")
)
)</f>
        <v/>
      </c>
      <c r="DV61" s="46">
        <f>IF($DS61,
IF(F61="","Debes escribir el número de documento del empleado. ","")
)</f>
        <v/>
      </c>
      <c r="DW61" s="46">
        <f>IF($DS61,
IF(G61="","Debes escribir el primer nombre del empleado. ","")
)</f>
        <v/>
      </c>
      <c r="DY61" s="46">
        <f>IF($DS61,
IF(I61="","Debes escribir el primer apellido del empleado. ","")
)</f>
        <v/>
      </c>
      <c r="DZ61" s="46">
        <f>IF($DS61,
IF(J61="","Debes escribir el segundo apellido del empleado. ","")
)</f>
        <v/>
      </c>
      <c r="EB61" s="46">
        <f>IF($DS61,
IF(L61="","Debes escribir la fecha de ingreso del empleado. ",
IF(ISERR(DATE(YEAR(L61),MONTH(L61),DAY(L61))), "El valor ingresado en fecha de ingreso no tiene un formato válido. ","")
)
)</f>
        <v/>
      </c>
      <c r="EC61" s="46">
        <f>IF($DS61,
IF(M61="","Debes escribir el tiempo laborado. ",
IF( IFERROR(INT(M61),1.1) &lt;&gt; IFERROR(_xlfn.NUMBERVALUE(M61),1), "El valor de los días trabajados debe ser un número entero. ", "")
)
)</f>
        <v/>
      </c>
      <c r="ED61" s="46">
        <f>IF($DS61,
IF( AND(N61&lt;&gt;"", ISERR(DATE(YEAR(N61),MONTH(N61),DAY(N61))) ), "El valor ingresado en fecha de ingreso no tiene un formato válido. ",
IF( AND(N61&lt;&gt;"", $E$6&lt;&gt;"", DATE(YEAR(N61), MONTH(N61), 1) &lt;&gt; IFERROR(DATE(MID($E$6, 1, 4), MID($E$6, 6, 2),1), "1/1/1900") ), "La fecha de retiro debe estar dentro del período liquidado. ", "")
)
)</f>
        <v/>
      </c>
      <c r="EE61" s="46">
        <f>IF($DS61,
IF(O61="","Debes seleccionar el tipo de trabajador. ",
IF(_xlfn.IFNA(VLOOKUP(O61,TIPO_DE_TRABAJADOR,1,FALSE),-1)=-1,"El tipo de trabajador no es válido (por favor seleccionarlo de la lista). ","")
)
)</f>
        <v/>
      </c>
      <c r="EF61" s="46">
        <f>IF($DS61,
IF(P61="","Debes seleccionar si es un trabajador dependiente pensionado por vejez. ",
IF(_xlfn.IFNA(VLOOKUP(P61,SUBTIPO_DE_TRABAJADOR,1,FALSE),-1)=-1,"El tipo de trabajador dependiente pensionado por vejez no es válido (por favor seleccionarlo de la lista). ","")
)
)</f>
        <v/>
      </c>
      <c r="EG61" s="46">
        <f>IF($DS61,
IF(Q61="","Debes seleccionar el tipo de contrato del trabajador. ",
IF(_xlfn.IFNA(VLOOKUP(Q61,TIPO_DE_CONTRATO,1,FALSE),-1)=-1,"El tipo de contrato del trabajador no es válido (por favor seleccionarlo de la lista). ","")
)
)</f>
        <v/>
      </c>
      <c r="EH61" s="46">
        <f>IF($DS61,
IF(R61="","Debes seleccionar si es un salario integral. ",
IF(_xlfn.IFNA(VLOOKUP(R61,SI_NO,1,FALSE),-1)=-1,"Valor no válido para salario integral (por favor seleccionarlo de la lista). ","")
)
)</f>
        <v/>
      </c>
      <c r="EI61" s="46">
        <f>IF($DS61,
IF(S61="","Debes seleccionar si el trabajador realiza actividades de riesgo. ",
IF(_xlfn.IFNA(VLOOKUP(S61,SI_NO,1,FALSE),-1)=-1,"Valor no válido para actividad de alto riesgo (por favor seleccionarlo de la lista). ","")
)
)</f>
        <v/>
      </c>
      <c r="EK61" s="46">
        <f>IF($DS61,
IF(U61="","Debes escribir el código del municipio de residencia del trabajador. ",
IF(_xlfn.IFNA(VLOOKUP(U61,MUNICIPIO,1,FALSE),-1)=-1,"El municipio de residencia del trabajador es inválido (por favor seleccionarlo de la lista). ","")
)
)</f>
        <v/>
      </c>
      <c r="EL61" s="46">
        <f>IF($DS61,
IF(V61="","Debes escribir el la dirección de residendia del trabajador. ","")
)</f>
        <v/>
      </c>
      <c r="EM61" s="46">
        <f>IF($DS61,
IF(W61="","Debes escribir la fecha de inicio de la liquidación. ",
IF(ISERR(DATE(YEAR(W61),MONTH(W61),DAY(W61))),"El valor ingresado en fecha de inicio de liquidación no tiene un formato válido. ",
IF( AND($E$6&lt;&gt;"", DATE(YEAR(W61), MONTH(W61), 1) &lt;&gt; IFERROR(DATE(MID($E$6, 1, 4), MID($E$6, 6, 2),1), "1/1/1900") ), "La fecha de inicio de la liquidación debe estar dentro del período liquidado. ", "")
)
)
)</f>
        <v/>
      </c>
      <c r="EN61" s="46">
        <f>IF($DS61,
IF(X61="","Debes escribir la fecha de fin de la liquidación. ",
IF(ISERR(DATE(YEAR(X61),MONTH(X61),DAY(X61))),"El valor ingresado en fecha de fin de liquidación no tiene un formato válido. ",
IF( AND($E$6&lt;&gt;"", DATE(YEAR(X61), MONTH(X61), 1) &lt;&gt; IFERROR(DATE(MID($E$6, 1, 4), MID($E$6, 6, 2),1), "1/1/1900") ), "La fecha de fin de la liquidación debe estar dentro del período liquidado. ", "")
)
)
)</f>
        <v/>
      </c>
      <c r="EO61" s="46">
        <f>IF($DS61,
IF(Y61="","Debes escribir la frecuencia de pago del trabajador. ",
IF(_xlfn.IFNA(VLOOKUP(Y61,PERÍODO_DE_NÓMINA,1,FALSE),-1)=-1,"La frecuencia de pago es inválida (por favor seleccionarlo de la lista). ","")
)
)</f>
        <v/>
      </c>
      <c r="EP61" s="46">
        <f>IF($DS61,
IF(Z61="","Debes escribir la fecha de pago. ",
IF(ISERR(DATE(YEAR(Z61),MONTH(Z61),DAY(Z61))), "El valor ingresado en fecha de pago no tiene un formato válido. ","")
)
)</f>
        <v/>
      </c>
      <c r="EQ61" s="46">
        <f>IF($DS61,
IF(AA61="","Debes escribir el medio de pago. ",
IF(_xlfn.IFNA(VLOOKUP(AA61,MEDIOS_DE_PAGO,1,FALSE),-1)=-1,"El medio de pago es inválido (por favor seleccionarlo de la lista). ","")
)
)</f>
        <v/>
      </c>
      <c r="ER61" s="46">
        <f>OR(AA61='Tablas '!$T$4,AA61='Tablas '!$T$7,AA61='Tablas '!$T$8,AA61='Tablas '!$T$11)</f>
        <v/>
      </c>
      <c r="ES61" s="46">
        <f>IF(AND($DS61,ER61),
IF(AB61="","Debes escribir la entidad bancaria. ",""),
""
)</f>
        <v/>
      </c>
      <c r="ET61" s="46">
        <f>IF(AND($DS61,ER61),
IF(AC61="","Debes escribir el tipo de cuenta bancaria. ",
IF(_xlfn.IFNA(VLOOKUP(AC61,TIPO_DE_CUENTA,1,FALSE),-1)=-1,"El tipo de cuenta bancaria es inválida (por favor seleccionarlo de la lista). ","")
),
""
)</f>
        <v/>
      </c>
      <c r="EU61" s="46">
        <f>IF(AND($DS61,ER61),
IF(AD61="","Debes escribir el número de cuenta bancaria. ",""),
""
)</f>
        <v/>
      </c>
      <c r="EV61" s="46">
        <f>IF($DS61,
IF(AE61="","Debes escribir el valor del sueldo básico. ",
IF( ISERR(_xlfn.NUMBERVALUE(AE61)), "El valor del sueldo básico debe ser un número válido. ", "")
)
)</f>
        <v/>
      </c>
      <c r="EW61" s="46">
        <f>IF($DS61,
IF(AF61="","Debes escribir el número de días trabajados. ",
IF( IFERROR(INT(AF61),1.1) &lt;&gt; IFERROR(_xlfn.NUMBERVALUE(AF61),1), "La cantidad de días trabajados debe ser un número entero. ", "")
)
)</f>
        <v/>
      </c>
      <c r="EX61" s="46">
        <f>IF($DS61,
IF(AG61="","Debes escribir el valor del sueldo trabajado. ",
IF( ISERR(_xlfn.NUMBERVALUE(AG61)), "El valor del sueldo trabajado debe ser un número válido. ", "")
)
)</f>
        <v/>
      </c>
      <c r="EY61" s="46">
        <f>IF($DS61,
IF( AND(AH61&lt;&gt;"", ISERR(_xlfn.NUMBERVALUE(AH61))), "El valor del auxilio de transporte debe ser un número válido. ", "")
)</f>
        <v/>
      </c>
      <c r="EZ61" s="46">
        <f>IF($DS61,
IF( AND(AI61&lt;&gt;"", ISERR(_xlfn.NUMBERVALUE(AI61))), "El valor de viáticos salariales debe ser un número válido. ", "")
)</f>
        <v/>
      </c>
      <c r="FA61" s="46">
        <f>IF($DS61,
IF( AND(AJ61&lt;&gt;"", ISERR(_xlfn.NUMBERVALUE(AJ61))), "El valor de viáticos NO salariales debe ser un número válido. ", "")
)</f>
        <v/>
      </c>
      <c r="FB61" s="46">
        <f>CONCATENATE(AK61,AL61)&lt;&gt;""</f>
        <v/>
      </c>
      <c r="FC61" s="46">
        <f>IF(AND($DS61,FB61),
IF(AK61="","Debes escribir el número de horas extras diurnas. ",
IF( IFERROR(INT(AK61),1.1) &lt;&gt; IFERROR(_xlfn.NUMBERVALUE(AK61),1), "La cantidad de horas extras diurnas debe ser un número entero. ", "")
),
""
)</f>
        <v/>
      </c>
      <c r="FD61" s="46">
        <f>IF(AND($DS61,FB61),
IF(AL61="","Debes escribir el valor de las horas extras diurnas. ",
IF( ISERR(_xlfn.NUMBERVALUE(AL61)), "El valor de las horas extras duirnas debe ser un número válido. ", "")
),
""
)</f>
        <v/>
      </c>
      <c r="FE61" s="46">
        <f>CONCATENATE(AM61,AN61)&lt;&gt;""</f>
        <v/>
      </c>
      <c r="FF61" s="46">
        <f>IF(AND($DS61,FE61),
IF(AM61="","Debes escribir el número de horas extras nocturnas. ",
IF( IFERROR(INT(AM61),1.1) &lt;&gt; IFERROR(_xlfn.NUMBERVALUE(AM61),1), "La cantidad de horas extras nocturnas debe ser un número entero. ", "")
),
""
)</f>
        <v/>
      </c>
      <c r="FG61" s="46">
        <f>IF(AND($DS61,FE61),
IF(AN61="","Debes escribir el valor de las horas extras nocturnas. ",
IF( ISERR(_xlfn.NUMBERVALUE(AN61)), "El valor de las horas extras nocturnas debe ser un número válido. ", "")
),
""
)</f>
        <v/>
      </c>
      <c r="FH61" s="46">
        <f>CONCATENATE(AO61,AP61)&lt;&gt;""</f>
        <v/>
      </c>
      <c r="FI61" s="46">
        <f>IF(AND($DS61,FH61),
IF(AO61="","Debes escribir el número de horas extras diurnas dominicales y festivas. ",
IF( IFERROR(INT(AO61),1.1) &lt;&gt; IFERROR(_xlfn.NUMBERVALUE(AO61),1), "La cantidad de horas extras diurnas dominicales y festivas debe ser un número entero. ", "")
),
""
)</f>
        <v/>
      </c>
      <c r="FJ61" s="46">
        <f>IF(AND($DS61,FH61),
IF(AP61="","Debes escribir el valor de las horas extras diurnas dominicales y festivas. ",
IF( ISERR(_xlfn.NUMBERVALUE(AP61)), "El valor de las horas extras diurnas dominicales y festivas debe ser un número válido. ", "")
),
""
)</f>
        <v/>
      </c>
      <c r="FK61" s="46">
        <f>CONCATENATE(AQ61,AR61)&lt;&gt;""</f>
        <v/>
      </c>
      <c r="FL61" s="46">
        <f>IF(AND($DS61,FK61),
IF(AQ61="","Debes escribir el número de horas extras nocturnas dominicales y festivas. ",
IF( IFERROR(INT(AQ61),1.1) &lt;&gt; IFERROR(_xlfn.NUMBERVALUE(AQ61),1), "La cantidad de horas extras nocturnas dominicales y festivas debe ser un número entero. ", "")
),
""
)</f>
        <v/>
      </c>
      <c r="FM61" s="46">
        <f>IF(AND($DS61,FK61),
IF(AR61="","Debes escribir el valor de las horas extras nocturnas dominicales y festivas. ",
IF( ISERR(_xlfn.NUMBERVALUE(AR61)), "El valor de las horas extras nocturnas dominicales y festivas debe ser un número válido. ", "")
),
""
)</f>
        <v/>
      </c>
      <c r="FN61" s="46">
        <f>CONCATENATE(AS61,AT61)&lt;&gt;""</f>
        <v/>
      </c>
      <c r="FO61" s="46">
        <f>IF(AND($DS61,FN61),
IF(AS61="","Debes escribir el número de horas recargo nocturno. ",
IF( IFERROR(INT(AS61),1.1) &lt;&gt; IFERROR(_xlfn.NUMBERVALUE(AS61),1), "La cantidad de horas recargo nocturno debe ser un número entero. ", "")
),
""
)</f>
        <v/>
      </c>
      <c r="FP61" s="46">
        <f>IF(AND($DS61,FN61),
IF(AT61="","Debes escribir el valor de las horas recargo nocturno. ",
IF( ISERR(_xlfn.NUMBERVALUE(AT61)), "El valor de las horas recargo nocturno debe ser un número válido. ", "")
),
""
)</f>
        <v/>
      </c>
      <c r="FQ61" s="46">
        <f>CONCATENATE(AU61,AV61)&lt;&gt;""</f>
        <v/>
      </c>
      <c r="FR61" s="46">
        <f>IF(AND($DS61,FQ61),
IF(AU61="","Debes escribir el número de horas recargo diurno dominical y festivo. ",
IF( IFERROR(INT(AU61),1.1) &lt;&gt; IFERROR(_xlfn.NUMBERVALUE(AU61),1), "La cantidad de horas recargo diurno dominical y festivo debe ser un número entero. ", "")
),
""
)</f>
        <v/>
      </c>
      <c r="FS61" s="46">
        <f>IF(AND($DS61,FQ61),
IF(AV61="","Debes escribir el valor de las horas recargo diurno dominical y festivo. ",
IF( ISERR(_xlfn.NUMBERVALUE(AV61)), "El valor de las horas recargo diurno dominical y festivo debe ser un número válido. ", "")
),
""
)</f>
        <v/>
      </c>
      <c r="FT61" s="46">
        <f>CONCATENATE(AW61,AX61)&lt;&gt;""</f>
        <v/>
      </c>
      <c r="FU61" s="46">
        <f>IF(AND($DS61,FT61),
IF(AW61="","Debes escribir el número de horas recargo nocturno dominical y festivo. ",
IF( IFERROR(INT(AW61),1.1) &lt;&gt; IFERROR(_xlfn.NUMBERVALUE(AW61),1), "La cantidad de horas recargo nocturno dominical y festivo debe ser un número entero. ", "")
),
""
)</f>
        <v/>
      </c>
      <c r="FV61" s="46">
        <f>IF(AND($DS61,FT61),
IF(AX61="","Debes escribir el valor de las horas recargo nocturno dominical y festivo. ",
IF( ISERR(_xlfn.NUMBERVALUE(AX61)), "El valor de las horas recargo nocturno dominical y festivo debe ser un número válido. ", "")
),
""
)</f>
        <v/>
      </c>
      <c r="FW61" s="46">
        <f>CONCATENATE(AY61,AZ61)&lt;&gt;""</f>
        <v/>
      </c>
      <c r="FX61" s="46">
        <f>IF(AND($DS61,FW61),
IF(AY61="","Debes escribir el número de días de vacaciones comunes. ",
IF( IFERROR(INT(AY61),1.1) &lt;&gt; IFERROR(_xlfn.NUMBERVALUE(AY61),1), "La cantidad de días de vacaciones comunes debe ser un número entero. ", "")
),
""
)</f>
        <v/>
      </c>
      <c r="FY61" s="46">
        <f>IF(AND($DS61,FW61),
IF(AZ61="","Debes escribir el valor de las vacaciones comunes. ",
IF( ISERR(_xlfn.NUMBERVALUE(AZ61)), "El valor de las vacaciones comunes debe ser un número válido. ", "")
),
""
)</f>
        <v/>
      </c>
      <c r="FZ61" s="46">
        <f>CONCATENATE(BA61,BB61)&lt;&gt;""</f>
        <v/>
      </c>
      <c r="GA61" s="46">
        <f>IF(AND($DS61,FZ61),
IF(BA61="","Debes escribir el número de días de vacaciones compensadas. ",
IF( IFERROR(INT(BA61),1.1) &lt;&gt; IFERROR(_xlfn.NUMBERVALUE(BA61),1), "La cantidad de días de vacaciones compensadas debe ser un número entero. ", "")
),
""
)</f>
        <v/>
      </c>
      <c r="GB61" s="46">
        <f>IF(AND($DS61,FZ61),
IF(BB61="","Debes escribir el valor de las vacaciones compensadas. ",
IF( ISERR(_xlfn.NUMBERVALUE(BB61)), "El valor de las vacaciones compensadas debe ser un número válido. ", "")
),
""
)</f>
        <v/>
      </c>
      <c r="GC61" s="46">
        <f>CONCATENATE(BC61,BD61)&lt;&gt;""</f>
        <v/>
      </c>
      <c r="GD61" s="46">
        <f>IF(AND($DS61,GC61),
IF(BC61="","Debes escribir el número de días de prima salarial. ",
IF( IFERROR(INT(BC61),1.1) &lt;&gt; IFERROR(_xlfn.NUMBERVALUE(BC61),1), "La cantidad de días de prima salarial debe ser un número entero. ", "")
),
""
)</f>
        <v/>
      </c>
      <c r="GE61" s="46">
        <f>IF(AND($DS61,GC61),
IF(BD61="","Debes escribir el valor de los días de prima salarial. ",
IF( ISERR(_xlfn.NUMBERVALUE(BD61)), "El valor de los días de prima salarial debe ser un número válido. ", "")
),
""
)</f>
        <v/>
      </c>
      <c r="GF61" s="46">
        <f>IF($DS61,
IF( AND(BE61&lt;&gt;"", ISERR(_xlfn.NUMBERVALUE(BE61))), "El valor de la prima NO saliarial debe ser un número válido. ", "")
)</f>
        <v/>
      </c>
      <c r="GG61" s="46">
        <f>CONCATENATE(BF61,BG61,BH61)&lt;&gt;""</f>
        <v/>
      </c>
      <c r="GH61" s="46">
        <f>IF(AND($DS61,GG61),
IF(BF61="","Debes escribir el valor de las cesantías. ",
IF( ISERR(_xlfn.NUMBERVALUE(BF61)), "El valor de las cesantías debe ser un número válido. ", "")
),
""
)</f>
        <v/>
      </c>
      <c r="GI61" s="46">
        <f>IF(AND($DS61,GG61),
IF(BG61="","Debes escribir el % de cesantías. ",
IF( ISERR(_xlfn.NUMBERVALUE(BG61)), "El % de cesantías debe ser un número válido. ", "")
),
""
)</f>
        <v/>
      </c>
      <c r="GJ61" s="46">
        <f>IF(AND($DS61,GG61),
IF(BH61="","Debes escribir el valor de intereses de cesantías. ",
IF( ISERR(_xlfn.NUMBERVALUE(BH61)), "El valor de intereses de cesantías debe ser un número válido. ", "")
),
""
)</f>
        <v/>
      </c>
      <c r="GK61" s="46">
        <f>CONCATENATE(BI61,BJ61,BK61)&lt;&gt;""</f>
        <v/>
      </c>
      <c r="GL61" s="46">
        <f>IF(AND($DS61,GK61),
IF(BI61="","Debes escribir el número de días de incapacidad. ",
IF( IFERROR(INT(BI61),1.1) &lt;&gt; IFERROR(_xlfn.NUMBERVALUE(BI61),1), "La cantidad de días de incapacidad debe ser un número entero. ", "")
),
""
)</f>
        <v/>
      </c>
      <c r="GM61" s="46">
        <f>IF(AND($DS61,GK61),
IF(BJ61="","Debes escribir el tipo de incapacidad. ",
IF(_xlfn.IFNA(VLOOKUP(BJ61,TIPO_DE_INCAPACIDAD,1,FALSE),-1)=-1,"El tipo de incapacidad es inválida (por favor seleccionarlo de la lista). ","")
),
""
)</f>
        <v/>
      </c>
      <c r="GN61" s="46">
        <f>IF(AND($DS61,GK61),
IF(BK61="","Debes escribir el valor de la incapacidad. ",
IF( ISERR(_xlfn.NUMBERVALUE(BK61)), "El valor de la incapacidad debe ser un número válido. ", "")
),
""
)</f>
        <v/>
      </c>
      <c r="GO61" s="46">
        <f>CONCATENATE(BL61,BM61)&lt;&gt;""</f>
        <v/>
      </c>
      <c r="GP61" s="46">
        <f>IF(AND($DS61,GO61),
IF(BL61="","Debes escribir el número de días de licencia de maternidad o paternidad. ",
IF( IFERROR(INT(BL61),1.1) &lt;&gt; IFERROR(_xlfn.NUMBERVALUE(BL61),1), "La cantidad de días de licencia de maternidad o paternidad debe ser un número entero. ", "")
),
""
)</f>
        <v/>
      </c>
      <c r="GQ61" s="46">
        <f>IF(AND($DS61,GO61),
IF(BM61="","Debes escribir el valor de la licencia de maternidad o paternidad. ",
IF( ISERR(_xlfn.NUMBERVALUE(BM61)), "El valor de la licencia de maternidad o paternidad debe ser un número válido. ", "")
),
""
)</f>
        <v/>
      </c>
      <c r="GR61" s="46">
        <f>CONCATENATE(BN61,BO61)&lt;&gt;""</f>
        <v/>
      </c>
      <c r="GS61" s="46">
        <f>IF(AND($DS61,GR61),
IF(BN61="","Debes escribir el número de días de licencia remunerada. ",
IF( IFERROR(INT(BN61),1.1) &lt;&gt; IFERROR(_xlfn.NUMBERVALUE(BN61),1), "La cantidad de días de licencia remunerada debe ser un número entero. ", "")
),
""
)</f>
        <v/>
      </c>
      <c r="GT61" s="46">
        <f>IF(AND($DS61,GR61),
IF(BO61="","Debes escribir el valor de la licencia remunerada. ",
IF( ISERR(_xlfn.NUMBERVALUE(BO61)), "El valor de la licencia remunerada debe ser un número válido. ", "")
),
""
)</f>
        <v/>
      </c>
      <c r="GU61" s="46">
        <f>IF($DS61,
IF( AND(BP61&lt;&gt;"", ISERR(_xlfn.NUMBERVALUE(BP61))), "El valor de la licencia NO remunerada debe ser un número válido. ", "")
)</f>
        <v/>
      </c>
      <c r="GV61" s="46">
        <f>IF($DS61,
IF( AND(BQ61&lt;&gt;"", ISERR(_xlfn.NUMBERVALUE(BQ61))), "El valor de auxilios salariales debe ser un número válido. ", "")
)</f>
        <v/>
      </c>
      <c r="GW61" s="46">
        <f>IF($DS61,
IF( AND(BR61&lt;&gt;"", ISERR(_xlfn.NUMBERVALUE(BR61))), "El valor de auxilios NO salariales debe ser un número válido. ", "")
)</f>
        <v/>
      </c>
      <c r="GX61" s="46">
        <f>IF($DS61,
IF( AND(BS61&lt;&gt;"", ISERR(_xlfn.NUMBERVALUE(BS61))), "El valor de bonos salariales debe ser un número válido. ", "")
)</f>
        <v/>
      </c>
      <c r="GY61" s="46">
        <f>IF($DS61,
IF( AND(BT61&lt;&gt;"", ISERR(_xlfn.NUMBERVALUE(BT61))), "El valor de bonos NO salariales debe ser un número válido. ", "")
)</f>
        <v/>
      </c>
      <c r="GZ61" s="46">
        <f>IF($DS61,
IF( AND(BU61&lt;&gt;"", ISERR(_xlfn.NUMBERVALUE(BU61))), "El valor de bonos salariales de alimentación debe ser un número válido. ", "")
)</f>
        <v/>
      </c>
      <c r="HA61" s="46">
        <f>IF($DS61,
IF( AND(BV61&lt;&gt;"", ISERR(_xlfn.NUMBERVALUE(BV61))), "El valor de bonos NO salariales de alimentación debe ser un número válido. ", "")
)</f>
        <v/>
      </c>
      <c r="HB61" s="46">
        <f>IF($DS61,
IF( AND(BW61&lt;&gt;"", ISERR(_xlfn.NUMBERVALUE(BW61))), "El valor de bonificaciones salariales debe ser un número válido. ", "")
)</f>
        <v/>
      </c>
      <c r="HC61" s="46">
        <f>IF($DS61,
IF( AND(BX61&lt;&gt;"", ISERR(_xlfn.NUMBERVALUE(BX61))), "El valor de bonificaciones NO salariales debe ser un número válido. ", "")
)</f>
        <v/>
      </c>
      <c r="HD61" s="46">
        <f>IF($DS61,
IF( AND(BY61&lt;&gt;"", ISERR(_xlfn.NUMBERVALUE(BY61))), "El valor de compensaciones ordinarias debe ser un número válido. ", "")
)</f>
        <v/>
      </c>
      <c r="HE61" s="46">
        <f>IF($DS61,
IF( AND(BZ61&lt;&gt;"", ISERR(_xlfn.NUMBERVALUE(BZ61))), "El valor de compensaciones extraordinarias debe ser un número válido. ", "")
)</f>
        <v/>
      </c>
      <c r="HF61" s="46">
        <f>IF($DS61,
IF( AND(CA61&lt;&gt;"", ISERR(_xlfn.NUMBERVALUE(CA61))), "El valor de comisiones debe ser un número válido. ", "")
)</f>
        <v/>
      </c>
      <c r="HG61" s="46">
        <f>IF($DS61,
IF( AND(CB61&lt;&gt;"", ISERR(_xlfn.NUMBERVALUE(CB61))), "El valor de ausencia por huega debe ser un número válido. ", "")
)</f>
        <v/>
      </c>
      <c r="HH61" s="46">
        <f>IF($DS61,
IF( AND(CC61&lt;&gt;"", ISERR(_xlfn.NUMBERVALUE(CC61))), "El valor de anticipos debe ser un número válido. ", "")
)</f>
        <v/>
      </c>
      <c r="HI61" s="46">
        <f>IF($DS61,
IF( AND(CD61&lt;&gt;"", ISERR(_xlfn.NUMBERVALUE(CD61))), "El valor de pagos a terceros debe ser un número válido. ", "")
)</f>
        <v/>
      </c>
      <c r="HJ61" s="46">
        <f>IF($DS61,
IF( AND(CE61&lt;&gt;"", ISERR(_xlfn.NUMBERVALUE(CE61))), "El valor de dotación debe ser un número válido. ", "")
)</f>
        <v/>
      </c>
      <c r="HK61" s="46">
        <f>IF($DS61,
IF( AND(CF61&lt;&gt;"", ISERR(_xlfn.NUMBERVALUE(CF61))), "El valor de apoyo sostenibilidad debe ser un número válido. ", "")
)</f>
        <v/>
      </c>
      <c r="HL61" s="46">
        <f>IF($DS61,
IF( AND(CG61&lt;&gt;"", ISERR(_xlfn.NUMBERVALUE(CG61))), "El valor de teletrabajo debe ser un número válido. ", "")
)</f>
        <v/>
      </c>
      <c r="HM61" s="46">
        <f>IF($DS61,
IF( AND(CH61&lt;&gt;"", ISERR(_xlfn.NUMBERVALUE(CH61))), "El valor de bonificación de retiro debe ser un número válido. ", "")
)</f>
        <v/>
      </c>
      <c r="HN61" s="46">
        <f>IF($DS61,
IF( AND(CI61&lt;&gt;"", ISERR(_xlfn.NUMBERVALUE(CI61))), "El valor de indemnización de retiro debe ser un número válido. ", "")
)</f>
        <v/>
      </c>
      <c r="HO61" s="46">
        <f>IF($DS61,
IF( AND(CJ61&lt;&gt;"", ISERR(_xlfn.NUMBERVALUE(CJ61))), "El valor de reintegros debe ser un número válido. ", "")
)</f>
        <v/>
      </c>
      <c r="HP61" s="46">
        <f>CONCATENATE(CK61,CL61,CM61)&lt;&gt;""</f>
        <v/>
      </c>
      <c r="HQ61" s="46">
        <f>IF(AND($DS61,HP61),
IF(CK61="","Debes escribir la descripción de otro concepto no categorizado. ",""),
""
)</f>
        <v/>
      </c>
      <c r="HR61" s="46">
        <f>IF(AND($DS61,HP61),
IF(CONCATENATE(CL61,CM61)="","Debes escribir al menos un valor de concepto no categorizado (salarial o no salarial). ",
IF(ISERR(_xlfn.NUMBERVALUE(CL61)),"El valor salarial concepto no categorizado debe ser un número válido. ","")
),
""
)</f>
        <v/>
      </c>
      <c r="HS61" s="46">
        <f>IF(AND($DS61,HP61),
IF(CONCATENATE(CL61,CM61)="","Debes escribir al menos un valor de concepto no categorizado (salarial o no salarial). ",
IF(ISERR(_xlfn.NUMBERVALUE(CM61)),"El valor NO salarial concepto no categorizado debe ser un número válido. ","")
),
""
)</f>
        <v/>
      </c>
      <c r="HT61" s="46">
        <f>IF($DS61,
IF(CN61="","Debes escribir el porcentaje del aporte a salud. ",
IF( ISERR(_xlfn.NUMBERVALUE(CN61)), "El valor del porcentaje del aporte a salud debe ser un número válido. ", "")
)
)</f>
        <v/>
      </c>
      <c r="HU61" s="46">
        <f>IF($DS61,
IF(CO61="","Debes escribir el valor del aporte a salud. ",
IF( ISERR(_xlfn.NUMBERVALUE(CO61)), "El valor del aporte a salud debe ser un número válido. ", "")
)
)</f>
        <v/>
      </c>
      <c r="HV61" s="46">
        <f>IF($DS61,
IF( AND(CP61&lt;&gt;"", ISERR(_xlfn.NUMBERVALUE(CP61))), "El valor plan complementario debe ser un número válido. ", "")
)</f>
        <v/>
      </c>
      <c r="HW61" s="46">
        <f>IF($DS61,
IF(CQ61="","Debes escribir el porcentaje del aporte a pensión. ",
IF( ISERR(_xlfn.NUMBERVALUE(CQ61)), "El valor del porcentaje del aporte a pensión debe ser un número válido. ", "")
)
)</f>
        <v/>
      </c>
      <c r="HX61" s="46">
        <f>IF($DS61,
IF(CR61="","Debes escribir el valor del aporte a pensión. ",
IF( ISERR(_xlfn.NUMBERVALUE(CR61)), "El valor del aporte a salud debe ser un número válido. ", "")
)
)</f>
        <v/>
      </c>
      <c r="HY61" s="46">
        <f>IF($DS61,
IF( AND(CS61&lt;&gt;"", ISERR(_xlfn.NUMBERVALUE(CS61))), "El valor pensión voluntaria debe ser un número válido. ", "")
)</f>
        <v/>
      </c>
      <c r="HZ61" s="46">
        <f>CONCATENATE(CT61,CU61,CV61,CW61)&lt;&gt;""</f>
        <v/>
      </c>
      <c r="IA61" s="46">
        <f>IF(AND($DS61,HZ61),
IF(CT61="","Debes escribir el % del fondo de seguridad pensional. ",
IF( ISERR(_xlfn.NUMBERVALUE(CT61)), "El % del fondo de seguridad debe ser un número válido. ", "")
),
""
)</f>
        <v/>
      </c>
      <c r="IB61" s="46">
        <f>IF(AND($DS61,HZ61),
IF(CU61="","Debes escribir el valor del aporte al fondo de solidaridad pensional. ",
IF( ISERR(_xlfn.NUMBERVALUE(CU61)), "El valor del aporte al fondo de solidaridad pensional debe ser un número válido. ", "")
),
""
)</f>
        <v/>
      </c>
      <c r="IC61" s="46">
        <f>IF(AND($DS61,HZ61),
IF(CV61="","Debes escribir el % del fondo de subsistencia. ",
IF( ISERR(_xlfn.NUMBERVALUE(CV61)), "El % del fondo de subsistencia debe ser un número válido. ", "")
),
""
)</f>
        <v/>
      </c>
      <c r="ID61" s="46">
        <f>IF(AND($DS61,HZ61),
IF(CW61="","Debes escribir el valor del fondo de subsistencia. ",
IF( ISERR(_xlfn.NUMBERVALUE(CW61)), "El valor del fondo de subsistencia debe ser un número válido. ", "")
),
""
)</f>
        <v/>
      </c>
      <c r="IE61" s="46">
        <f>CONCATENATE(CX61,CY61)&lt;&gt;""</f>
        <v/>
      </c>
      <c r="IF61" s="46">
        <f>IF(AND($DS61,IE61),
IF(CX61="","Debes escribir el % de sindicato. ",
IF( ISERR(_xlfn.NUMBERVALUE(CX61)), "El % de sindicato debe ser un número válido. ", "")
),
""
)</f>
        <v/>
      </c>
      <c r="IG61" s="46">
        <f>IF(AND($DS61,IE61),
IF(CY61="","Debes escribir el valor del sindicato. ",
IF( ISERR(_xlfn.NUMBERVALUE(CY61)), "El valor del sindicato debe ser un número válido. ", "")
),
""
)</f>
        <v/>
      </c>
      <c r="IH61" s="46">
        <f>IF($DS61,
IF( AND(CZ61&lt;&gt;"", ISERR(_xlfn.NUMBERVALUE(CZ61))), "El valor de sanción pública debe ser un número válido. ", "")
)</f>
        <v/>
      </c>
      <c r="II61" s="46">
        <f>IF($DS61,
IF( AND(DA61&lt;&gt;"", ISERR(_xlfn.NUMBERVALUE(DA61))), "El valor de sanción privada debe ser un número válido. ", "")
)</f>
        <v/>
      </c>
      <c r="IJ61" s="46">
        <f>CONCATENATE(DB61,DC61)&lt;&gt;""</f>
        <v/>
      </c>
      <c r="IK61" s="46">
        <f>IF(AND($DS61,IJ61),
IF(DB61="","Debes escribir la descripción de libranza. ",""),
""
)</f>
        <v/>
      </c>
      <c r="IL61" s="46">
        <f>IF(AND($DS61,IJ61),
IF(DC61="","Debes escribir la cuota libranza. ",
IF(ISERR(_xlfn.NUMBERVALUE(DC61)),"El valor de la cuota libranza debe ser un número válido. ","")
),
""
)</f>
        <v/>
      </c>
      <c r="IM61" s="46">
        <f>IF($DS61,
IF( AND(DD61&lt;&gt;"", ISERR(_xlfn.NUMBERVALUE(DD61))), "El valor de pagos a terceros debe ser un número válido. ", "")
)</f>
        <v/>
      </c>
      <c r="IN61" s="46">
        <f>IF($DS61,
IF( AND(DE61&lt;&gt;"", ISERR(_xlfn.NUMBERVALUE(DE61))), "El valor de anticipos debe ser un número válido. ", "")
)</f>
        <v/>
      </c>
      <c r="IO61" s="46">
        <f>IF($DS61,
IF( AND(DF61&lt;&gt;"", ISERR(_xlfn.NUMBERVALUE(DF61))), "El valor de AFC debe ser un número válido. ", "")
)</f>
        <v/>
      </c>
      <c r="IP61" s="46">
        <f>IF($DS61,
IF( AND(DG61&lt;&gt;"", ISERR(_xlfn.NUMBERVALUE(DG61))), "El valor de rete-fuente debe ser un número válido. ", "")
)</f>
        <v/>
      </c>
      <c r="IQ61" s="46">
        <f>IF($DS61,
IF( AND(DH61&lt;&gt;"", ISERR(_xlfn.NUMBERVALUE(DH61))), "El valor de cooperativa de trabajo debe ser un número válido. ", "")
)</f>
        <v/>
      </c>
      <c r="IR61" s="46">
        <f>IF($DS61,
IF( AND(DI61&lt;&gt;"", ISERR(_xlfn.NUMBERVALUE(DI61))), "El valor de embargo fiscal debe ser un número válido. ", "")
)</f>
        <v/>
      </c>
      <c r="IS61" s="46">
        <f>IF($DS61,
IF( AND(DJ61&lt;&gt;"", ISERR(_xlfn.NUMBERVALUE(DJ61))), "El valor de educación debe ser un número válido. ", "")
)</f>
        <v/>
      </c>
      <c r="IT61" s="46">
        <f>IF($DS61,
IF( AND(DK61&lt;&gt;"", ISERR(_xlfn.NUMBERVALUE(DK61))), "El valor de reintegro debe ser un número válido. ", "")
)</f>
        <v/>
      </c>
      <c r="IU61" s="46">
        <f>IF($DS61,
IF( AND(DL61&lt;&gt;"", ISERR(_xlfn.NUMBERVALUE(DL61))), "El valor de deuda debe ser un número válido. ", "")
)</f>
        <v/>
      </c>
      <c r="IV61" s="46">
        <f>IF($DS61,
IF( AND(DM61&lt;&gt;"", ISERR(_xlfn.NUMBERVALUE(DM61))), "El valor de otras deducciones debe ser un número válido. ", "")
)</f>
        <v/>
      </c>
      <c r="IW61" s="46">
        <f>IF($DS61,
IF(DN61="","Debes escribir el valor de los devengos totales. ",
IF( ISERR(_xlfn.NUMBERVALUE(DN61)), "El valor de los devengos totales debe ser un número válido. ", "")
)
)</f>
        <v/>
      </c>
      <c r="IX61" s="46">
        <f>IF($DS61,
IF(DO61="","Debes escribir el valor de las deducciones totales. ",
IF( ISERR(_xlfn.NUMBERVALUE(DO61)), "El valor de las deducciones totales debe ser un número válido. ", "")
)
)</f>
        <v/>
      </c>
      <c r="IY61" s="46">
        <f>IF($DS61,
IF(DP61="","Debes escribir el valor del salario total. ",
IF( ISERR(_xlfn.NUMBERVALUE(DP61)), "El valor del salario total debe ser un número válido. ", "")
)
)</f>
        <v/>
      </c>
    </row>
    <row r="62">
      <c r="B62" s="48" t="n">
        <v>50</v>
      </c>
      <c r="C62" s="61">
        <f>IF(AND(DS62,DP62&lt;&gt;""),
IF(DQ62="","OK","Error"),
""
)</f>
        <v/>
      </c>
      <c r="D62" s="53" t="n"/>
      <c r="E62" s="52" t="n"/>
      <c r="F62" s="112" t="n"/>
      <c r="G62" s="52" t="n"/>
      <c r="H62" s="53" t="n"/>
      <c r="I62" s="52" t="n"/>
      <c r="J62" s="52" t="n"/>
      <c r="K62" s="53" t="n"/>
      <c r="L62" s="55" t="n"/>
      <c r="M62" s="108" t="n"/>
      <c r="N62" s="56" t="n"/>
      <c r="O62" s="52" t="n"/>
      <c r="P62" s="52" t="n"/>
      <c r="Q62" s="52" t="n"/>
      <c r="R62" s="52" t="n"/>
      <c r="S62" s="52" t="n"/>
      <c r="T62" s="53" t="n"/>
      <c r="U62" s="52" t="n"/>
      <c r="V62" s="52" t="n"/>
      <c r="W62" s="55" t="n"/>
      <c r="X62" s="55" t="n"/>
      <c r="Y62" s="52" t="n"/>
      <c r="Z62" s="55" t="n"/>
      <c r="AA62" s="52" t="n"/>
      <c r="AB62" s="53" t="n"/>
      <c r="AC62" s="53" t="n"/>
      <c r="AD62" s="53" t="n"/>
      <c r="AE62" s="177" t="n"/>
      <c r="AF62" s="113" t="n"/>
      <c r="AG62" s="177" t="n"/>
      <c r="AH62" s="178" t="n"/>
      <c r="AI62" s="178" t="n"/>
      <c r="AJ62" s="178" t="n"/>
      <c r="AK62" s="114" t="n"/>
      <c r="AL62" s="178" t="n"/>
      <c r="AM62" s="114" t="n"/>
      <c r="AN62" s="178" t="n"/>
      <c r="AO62" s="114" t="n"/>
      <c r="AP62" s="178" t="n"/>
      <c r="AQ62" s="114" t="n"/>
      <c r="AR62" s="178" t="n"/>
      <c r="AS62" s="114" t="n"/>
      <c r="AT62" s="178" t="n"/>
      <c r="AU62" s="114" t="n"/>
      <c r="AV62" s="178" t="n"/>
      <c r="AW62" s="114" t="n"/>
      <c r="AX62" s="178" t="n"/>
      <c r="AY62" s="114" t="n"/>
      <c r="AZ62" s="178" t="n"/>
      <c r="BA62" s="114" t="n"/>
      <c r="BB62" s="178" t="n"/>
      <c r="BC62" s="114" t="n"/>
      <c r="BD62" s="178" t="n"/>
      <c r="BE62" s="178" t="n"/>
      <c r="BF62" s="178" t="n"/>
      <c r="BG62" s="59" t="n"/>
      <c r="BH62" s="178" t="n"/>
      <c r="BI62" s="114" t="n"/>
      <c r="BJ62" s="53" t="n"/>
      <c r="BK62" s="178" t="n"/>
      <c r="BL62" s="114" t="n"/>
      <c r="BM62" s="178" t="n"/>
      <c r="BN62" s="114" t="n"/>
      <c r="BO62" s="178" t="n"/>
      <c r="BP62" s="178" t="n"/>
      <c r="BQ62" s="178" t="n"/>
      <c r="BR62" s="178" t="n"/>
      <c r="BS62" s="178" t="n"/>
      <c r="BT62" s="178" t="n"/>
      <c r="BU62" s="178" t="n"/>
      <c r="BV62" s="178" t="n"/>
      <c r="BW62" s="178" t="n"/>
      <c r="BX62" s="178" t="n"/>
      <c r="BY62" s="178" t="n"/>
      <c r="BZ62" s="178" t="n"/>
      <c r="CA62" s="178" t="n"/>
      <c r="CB62" s="178" t="n"/>
      <c r="CC62" s="178" t="n"/>
      <c r="CD62" s="178" t="n"/>
      <c r="CE62" s="178" t="n"/>
      <c r="CF62" s="178" t="n"/>
      <c r="CG62" s="178" t="n"/>
      <c r="CH62" s="178" t="n"/>
      <c r="CI62" s="178" t="n"/>
      <c r="CJ62" s="178" t="n"/>
      <c r="CK62" s="53" t="n"/>
      <c r="CL62" s="178" t="n"/>
      <c r="CM62" s="178" t="n"/>
      <c r="CN62" s="60" t="n"/>
      <c r="CO62" s="177" t="n"/>
      <c r="CP62" s="178" t="n"/>
      <c r="CQ62" s="60" t="n"/>
      <c r="CR62" s="177" t="n"/>
      <c r="CS62" s="178" t="n"/>
      <c r="CT62" s="59" t="n"/>
      <c r="CU62" s="178" t="n"/>
      <c r="CV62" s="59" t="n"/>
      <c r="CW62" s="178" t="n"/>
      <c r="CX62" s="59" t="n"/>
      <c r="CY62" s="178" t="n"/>
      <c r="CZ62" s="178" t="n"/>
      <c r="DA62" s="178" t="n"/>
      <c r="DB62" s="53" t="n"/>
      <c r="DC62" s="178" t="n"/>
      <c r="DD62" s="178" t="n"/>
      <c r="DE62" s="178" t="n"/>
      <c r="DF62" s="178" t="n"/>
      <c r="DG62" s="178" t="n"/>
      <c r="DH62" s="178" t="n"/>
      <c r="DI62" s="178" t="n"/>
      <c r="DJ62" s="178" t="n"/>
      <c r="DK62" s="178" t="n"/>
      <c r="DL62" s="178" t="n"/>
      <c r="DM62" s="178" t="n"/>
      <c r="DN62" s="177" t="n"/>
      <c r="DO62" s="177" t="n"/>
      <c r="DP62" s="177" t="n"/>
      <c r="DQ62" s="76">
        <f>IF(AND(DS62,DP62&lt;&gt;""),
CONCATENATE(DT62,DU62,DV62,DW62,DX62,DY62,DZ62,EA62,EB62,EC62,ED62,EE62,EF62,EG62,EH62,EI62,EJ62,EK62,EL62,EM62,EN62,EO62,EP62,EQ62,ES62,ET62,EU62,EV62,EW62,EX62,EY62,EZ62,FA62,FC62,FD62,FF62,FG62,FI62,FJ62,FL62,FM62,FO62,FP62,FR62,FS62,FU62,FV62,FX62,FY62,GA62,GB62,GD62,GE62,GF62,GH62,GI62,GJ62,GL62,GM62,GN62,GP62,GQ62,GS62,GT62,GU62,GV62,GW62,GX62,GY62,GZ62,HA62,HB62,HC62,HD62,HE62,HF62,HG62,HH62,HI62,HJ62,HK62,HL62,HM62,HN62,HO62,HQ62,HR62,HS62,HT62,HU62,HV62,HW62,HX62,HY62,IA62,IB62,IC62,ID62,IF62,IG62,IH62,II62,IK62,IL62,IM62,IN62,IO62,IP62,IQ62,IR62,IS62,IT62,IU62,IV62,IW62,IX62,IY62,IZ62),
""
)</f>
        <v/>
      </c>
      <c r="DR62" s="53" t="n"/>
      <c r="DS62" s="46">
        <f>CONCATENATE(D62,$E62,$F62,$G62,H62,$I62,$J62,K62,$L62,$M62,N62,$O62,$P62,$Q62,$R62,$S62,T62,$U62,$V62,$W62,$X62,$Y62,$Z62,$AA62,AB62,AC62,AD62,$AE62,$AF62,$AG62,AH62,AI62,AJ62,AK62,AL62,AM62,AN62,AO62,AP62,AQ62,AR62,AS62,AT62,AU62,AV62,AW62,AX62,AY62,AZ62,BA62,BB62,BC62,BD62,BE62,BF62,BG62,BH62,BI62,BJ62,BK62,BL62,BM62,BN62,BO62,BP62,BQ62,BR62,BS62,BT62,BU62,BV62,BW62,BX62,BY62,BZ62,CA62,CB62,CC62,CD62,CE62,CF62,CG62,CH62,CI62,CJ62,CK62,CL62,CM62,$CN62,$CO62,CP62,$CQ62,$CR62,CS62,CT62,CU62,CV62,CW62,CX62,CY62,CZ62,DA62,DB62,DC62,DD62,DE62,DF62,DG62,DH62,DI62,DJ62,DK62,DL62,DM62,$DN62,$DO62,$DP62,DR62)&lt;&gt;""</f>
        <v/>
      </c>
      <c r="DT62" s="46">
        <f>IF(AND($DS62,$E$4&lt;&gt;""),
IF(LEFT($E$4,2) = "1.",
IF(D62&lt;&gt;"","El CUNE sólo se envía en operaciones de novedad o ajuste. ",""),
IF(D62="","Debes escribir un CUNE válido para realizar operaciones de novedad o ajuste. ","")),
""
)</f>
        <v/>
      </c>
      <c r="DU62" s="46">
        <f>IF($DS62,
IF(E62="","Debes seleccionar el tipo de documento del empleado. ",
IF(_xlfn.IFNA(VLOOKUP(E62,TIPO_DE_DOCUMENTO,1,FALSE),-1)=-1,"El tipo de documento no es válido (por favor seleccionarlo de la lista). ","")
)
)</f>
        <v/>
      </c>
      <c r="DV62" s="46">
        <f>IF($DS62,
IF(F62="","Debes escribir el número de documento del empleado. ","")
)</f>
        <v/>
      </c>
      <c r="DW62" s="46">
        <f>IF($DS62,
IF(G62="","Debes escribir el primer nombre del empleado. ","")
)</f>
        <v/>
      </c>
      <c r="DY62" s="46">
        <f>IF($DS62,
IF(I62="","Debes escribir el primer apellido del empleado. ","")
)</f>
        <v/>
      </c>
      <c r="DZ62" s="46">
        <f>IF($DS62,
IF(J62="","Debes escribir el segundo apellido del empleado. ","")
)</f>
        <v/>
      </c>
      <c r="EB62" s="46">
        <f>IF($DS62,
IF(L62="","Debes escribir la fecha de ingreso del empleado. ",
IF(ISERR(DATE(YEAR(L62),MONTH(L62),DAY(L62))), "El valor ingresado en fecha de ingreso no tiene un formato válido. ","")
)
)</f>
        <v/>
      </c>
      <c r="EC62" s="46">
        <f>IF($DS62,
IF(M62="","Debes escribir el tiempo laborado. ",
IF( IFERROR(INT(M62),1.1) &lt;&gt; IFERROR(_xlfn.NUMBERVALUE(M62),1), "El valor de los días trabajados debe ser un número entero. ", "")
)
)</f>
        <v/>
      </c>
      <c r="ED62" s="46">
        <f>IF($DS62,
IF( AND(N62&lt;&gt;"", ISERR(DATE(YEAR(N62),MONTH(N62),DAY(N62))) ), "El valor ingresado en fecha de ingreso no tiene un formato válido. ",
IF( AND(N62&lt;&gt;"", $E$6&lt;&gt;"", DATE(YEAR(N62), MONTH(N62), 1) &lt;&gt; IFERROR(DATE(MID($E$6, 1, 4), MID($E$6, 6, 2),1), "1/1/1900") ), "La fecha de retiro debe estar dentro del período liquidado. ", "")
)
)</f>
        <v/>
      </c>
      <c r="EE62" s="46">
        <f>IF($DS62,
IF(O62="","Debes seleccionar el tipo de trabajador. ",
IF(_xlfn.IFNA(VLOOKUP(O62,TIPO_DE_TRABAJADOR,1,FALSE),-1)=-1,"El tipo de trabajador no es válido (por favor seleccionarlo de la lista). ","")
)
)</f>
        <v/>
      </c>
      <c r="EF62" s="46">
        <f>IF($DS62,
IF(P62="","Debes seleccionar si es un trabajador dependiente pensionado por vejez. ",
IF(_xlfn.IFNA(VLOOKUP(P62,SUBTIPO_DE_TRABAJADOR,1,FALSE),-1)=-1,"El tipo de trabajador dependiente pensionado por vejez no es válido (por favor seleccionarlo de la lista). ","")
)
)</f>
        <v/>
      </c>
      <c r="EG62" s="46">
        <f>IF($DS62,
IF(Q62="","Debes seleccionar el tipo de contrato del trabajador. ",
IF(_xlfn.IFNA(VLOOKUP(Q62,TIPO_DE_CONTRATO,1,FALSE),-1)=-1,"El tipo de contrato del trabajador no es válido (por favor seleccionarlo de la lista). ","")
)
)</f>
        <v/>
      </c>
      <c r="EH62" s="46">
        <f>IF($DS62,
IF(R62="","Debes seleccionar si es un salario integral. ",
IF(_xlfn.IFNA(VLOOKUP(R62,SI_NO,1,FALSE),-1)=-1,"Valor no válido para salario integral (por favor seleccionarlo de la lista). ","")
)
)</f>
        <v/>
      </c>
      <c r="EI62" s="46">
        <f>IF($DS62,
IF(S62="","Debes seleccionar si el trabajador realiza actividades de riesgo. ",
IF(_xlfn.IFNA(VLOOKUP(S62,SI_NO,1,FALSE),-1)=-1,"Valor no válido para actividad de alto riesgo (por favor seleccionarlo de la lista). ","")
)
)</f>
        <v/>
      </c>
      <c r="EK62" s="46">
        <f>IF($DS62,
IF(U62="","Debes escribir el código del municipio de residencia del trabajador. ",
IF(_xlfn.IFNA(VLOOKUP(U62,MUNICIPIO,1,FALSE),-1)=-1,"El municipio de residencia del trabajador es inválido (por favor seleccionarlo de la lista). ","")
)
)</f>
        <v/>
      </c>
      <c r="EL62" s="46">
        <f>IF($DS62,
IF(V62="","Debes escribir el la dirección de residendia del trabajador. ","")
)</f>
        <v/>
      </c>
      <c r="EM62" s="46">
        <f>IF($DS62,
IF(W62="","Debes escribir la fecha de inicio de la liquidación. ",
IF(ISERR(DATE(YEAR(W62),MONTH(W62),DAY(W62))),"El valor ingresado en fecha de inicio de liquidación no tiene un formato válido. ",
IF( AND($E$6&lt;&gt;"", DATE(YEAR(W62), MONTH(W62), 1) &lt;&gt; IFERROR(DATE(MID($E$6, 1, 4), MID($E$6, 6, 2),1), "1/1/1900") ), "La fecha de inicio de la liquidación debe estar dentro del período liquidado. ", "")
)
)
)</f>
        <v/>
      </c>
      <c r="EN62" s="46">
        <f>IF($DS62,
IF(X62="","Debes escribir la fecha de fin de la liquidación. ",
IF(ISERR(DATE(YEAR(X62),MONTH(X62),DAY(X62))),"El valor ingresado en fecha de fin de liquidación no tiene un formato válido. ",
IF( AND($E$6&lt;&gt;"", DATE(YEAR(X62), MONTH(X62), 1) &lt;&gt; IFERROR(DATE(MID($E$6, 1, 4), MID($E$6, 6, 2),1), "1/1/1900") ), "La fecha de fin de la liquidación debe estar dentro del período liquidado. ", "")
)
)
)</f>
        <v/>
      </c>
      <c r="EO62" s="46">
        <f>IF($DS62,
IF(Y62="","Debes escribir la frecuencia de pago del trabajador. ",
IF(_xlfn.IFNA(VLOOKUP(Y62,PERÍODO_DE_NÓMINA,1,FALSE),-1)=-1,"La frecuencia de pago es inválida (por favor seleccionarlo de la lista). ","")
)
)</f>
        <v/>
      </c>
      <c r="EP62" s="46">
        <f>IF($DS62,
IF(Z62="","Debes escribir la fecha de pago. ",
IF(ISERR(DATE(YEAR(Z62),MONTH(Z62),DAY(Z62))), "El valor ingresado en fecha de pago no tiene un formato válido. ","")
)
)</f>
        <v/>
      </c>
      <c r="EQ62" s="46">
        <f>IF($DS62,
IF(AA62="","Debes escribir el medio de pago. ",
IF(_xlfn.IFNA(VLOOKUP(AA62,MEDIOS_DE_PAGO,1,FALSE),-1)=-1,"El medio de pago es inválido (por favor seleccionarlo de la lista). ","")
)
)</f>
        <v/>
      </c>
      <c r="ER62" s="46">
        <f>OR(AA62='Tablas '!$T$4,AA62='Tablas '!$T$7,AA62='Tablas '!$T$8,AA62='Tablas '!$T$11)</f>
        <v/>
      </c>
      <c r="ES62" s="46">
        <f>IF(AND($DS62,ER62),
IF(AB62="","Debes escribir la entidad bancaria. ",""),
""
)</f>
        <v/>
      </c>
      <c r="ET62" s="46">
        <f>IF(AND($DS62,ER62),
IF(AC62="","Debes escribir el tipo de cuenta bancaria. ",
IF(_xlfn.IFNA(VLOOKUP(AC62,TIPO_DE_CUENTA,1,FALSE),-1)=-1,"El tipo de cuenta bancaria es inválida (por favor seleccionarlo de la lista). ","")
),
""
)</f>
        <v/>
      </c>
      <c r="EU62" s="46">
        <f>IF(AND($DS62,ER62),
IF(AD62="","Debes escribir el número de cuenta bancaria. ",""),
""
)</f>
        <v/>
      </c>
      <c r="EV62" s="46">
        <f>IF($DS62,
IF(AE62="","Debes escribir el valor del sueldo básico. ",
IF( ISERR(_xlfn.NUMBERVALUE(AE62)), "El valor del sueldo básico debe ser un número válido. ", "")
)
)</f>
        <v/>
      </c>
      <c r="EW62" s="46">
        <f>IF($DS62,
IF(AF62="","Debes escribir el número de días trabajados. ",
IF( IFERROR(INT(AF62),1.1) &lt;&gt; IFERROR(_xlfn.NUMBERVALUE(AF62),1), "La cantidad de días trabajados debe ser un número entero. ", "")
)
)</f>
        <v/>
      </c>
      <c r="EX62" s="46">
        <f>IF($DS62,
IF(AG62="","Debes escribir el valor del sueldo trabajado. ",
IF( ISERR(_xlfn.NUMBERVALUE(AG62)), "El valor del sueldo trabajado debe ser un número válido. ", "")
)
)</f>
        <v/>
      </c>
      <c r="EY62" s="46">
        <f>IF($DS62,
IF( AND(AH62&lt;&gt;"", ISERR(_xlfn.NUMBERVALUE(AH62))), "El valor del auxilio de transporte debe ser un número válido. ", "")
)</f>
        <v/>
      </c>
      <c r="EZ62" s="46">
        <f>IF($DS62,
IF( AND(AI62&lt;&gt;"", ISERR(_xlfn.NUMBERVALUE(AI62))), "El valor de viáticos salariales debe ser un número válido. ", "")
)</f>
        <v/>
      </c>
      <c r="FA62" s="46">
        <f>IF($DS62,
IF( AND(AJ62&lt;&gt;"", ISERR(_xlfn.NUMBERVALUE(AJ62))), "El valor de viáticos NO salariales debe ser un número válido. ", "")
)</f>
        <v/>
      </c>
      <c r="FB62" s="46">
        <f>CONCATENATE(AK62,AL62)&lt;&gt;""</f>
        <v/>
      </c>
      <c r="FC62" s="46">
        <f>IF(AND($DS62,FB62),
IF(AK62="","Debes escribir el número de horas extras diurnas. ",
IF( IFERROR(INT(AK62),1.1) &lt;&gt; IFERROR(_xlfn.NUMBERVALUE(AK62),1), "La cantidad de horas extras diurnas debe ser un número entero. ", "")
),
""
)</f>
        <v/>
      </c>
      <c r="FD62" s="46">
        <f>IF(AND($DS62,FB62),
IF(AL62="","Debes escribir el valor de las horas extras diurnas. ",
IF( ISERR(_xlfn.NUMBERVALUE(AL62)), "El valor de las horas extras duirnas debe ser un número válido. ", "")
),
""
)</f>
        <v/>
      </c>
      <c r="FE62" s="46">
        <f>CONCATENATE(AM62,AN62)&lt;&gt;""</f>
        <v/>
      </c>
      <c r="FF62" s="46">
        <f>IF(AND($DS62,FE62),
IF(AM62="","Debes escribir el número de horas extras nocturnas. ",
IF( IFERROR(INT(AM62),1.1) &lt;&gt; IFERROR(_xlfn.NUMBERVALUE(AM62),1), "La cantidad de horas extras nocturnas debe ser un número entero. ", "")
),
""
)</f>
        <v/>
      </c>
      <c r="FG62" s="46">
        <f>IF(AND($DS62,FE62),
IF(AN62="","Debes escribir el valor de las horas extras nocturnas. ",
IF( ISERR(_xlfn.NUMBERVALUE(AN62)), "El valor de las horas extras nocturnas debe ser un número válido. ", "")
),
""
)</f>
        <v/>
      </c>
      <c r="FH62" s="46">
        <f>CONCATENATE(AO62,AP62)&lt;&gt;""</f>
        <v/>
      </c>
      <c r="FI62" s="46">
        <f>IF(AND($DS62,FH62),
IF(AO62="","Debes escribir el número de horas extras diurnas dominicales y festivas. ",
IF( IFERROR(INT(AO62),1.1) &lt;&gt; IFERROR(_xlfn.NUMBERVALUE(AO62),1), "La cantidad de horas extras diurnas dominicales y festivas debe ser un número entero. ", "")
),
""
)</f>
        <v/>
      </c>
      <c r="FJ62" s="46">
        <f>IF(AND($DS62,FH62),
IF(AP62="","Debes escribir el valor de las horas extras diurnas dominicales y festivas. ",
IF( ISERR(_xlfn.NUMBERVALUE(AP62)), "El valor de las horas extras diurnas dominicales y festivas debe ser un número válido. ", "")
),
""
)</f>
        <v/>
      </c>
      <c r="FK62" s="46">
        <f>CONCATENATE(AQ62,AR62)&lt;&gt;""</f>
        <v/>
      </c>
      <c r="FL62" s="46">
        <f>IF(AND($DS62,FK62),
IF(AQ62="","Debes escribir el número de horas extras nocturnas dominicales y festivas. ",
IF( IFERROR(INT(AQ62),1.1) &lt;&gt; IFERROR(_xlfn.NUMBERVALUE(AQ62),1), "La cantidad de horas extras nocturnas dominicales y festivas debe ser un número entero. ", "")
),
""
)</f>
        <v/>
      </c>
      <c r="FM62" s="46">
        <f>IF(AND($DS62,FK62),
IF(AR62="","Debes escribir el valor de las horas extras nocturnas dominicales y festivas. ",
IF( ISERR(_xlfn.NUMBERVALUE(AR62)), "El valor de las horas extras nocturnas dominicales y festivas debe ser un número válido. ", "")
),
""
)</f>
        <v/>
      </c>
      <c r="FN62" s="46">
        <f>CONCATENATE(AS62,AT62)&lt;&gt;""</f>
        <v/>
      </c>
      <c r="FO62" s="46">
        <f>IF(AND($DS62,FN62),
IF(AS62="","Debes escribir el número de horas recargo nocturno. ",
IF( IFERROR(INT(AS62),1.1) &lt;&gt; IFERROR(_xlfn.NUMBERVALUE(AS62),1), "La cantidad de horas recargo nocturno debe ser un número entero. ", "")
),
""
)</f>
        <v/>
      </c>
      <c r="FP62" s="46">
        <f>IF(AND($DS62,FN62),
IF(AT62="","Debes escribir el valor de las horas recargo nocturno. ",
IF( ISERR(_xlfn.NUMBERVALUE(AT62)), "El valor de las horas recargo nocturno debe ser un número válido. ", "")
),
""
)</f>
        <v/>
      </c>
      <c r="FQ62" s="46">
        <f>CONCATENATE(AU62,AV62)&lt;&gt;""</f>
        <v/>
      </c>
      <c r="FR62" s="46">
        <f>IF(AND($DS62,FQ62),
IF(AU62="","Debes escribir el número de horas recargo diurno dominical y festivo. ",
IF( IFERROR(INT(AU62),1.1) &lt;&gt; IFERROR(_xlfn.NUMBERVALUE(AU62),1), "La cantidad de horas recargo diurno dominical y festivo debe ser un número entero. ", "")
),
""
)</f>
        <v/>
      </c>
      <c r="FS62" s="46">
        <f>IF(AND($DS62,FQ62),
IF(AV62="","Debes escribir el valor de las horas recargo diurno dominical y festivo. ",
IF( ISERR(_xlfn.NUMBERVALUE(AV62)), "El valor de las horas recargo diurno dominical y festivo debe ser un número válido. ", "")
),
""
)</f>
        <v/>
      </c>
      <c r="FT62" s="46">
        <f>CONCATENATE(AW62,AX62)&lt;&gt;""</f>
        <v/>
      </c>
      <c r="FU62" s="46">
        <f>IF(AND($DS62,FT62),
IF(AW62="","Debes escribir el número de horas recargo nocturno dominical y festivo. ",
IF( IFERROR(INT(AW62),1.1) &lt;&gt; IFERROR(_xlfn.NUMBERVALUE(AW62),1), "La cantidad de horas recargo nocturno dominical y festivo debe ser un número entero. ", "")
),
""
)</f>
        <v/>
      </c>
      <c r="FV62" s="46">
        <f>IF(AND($DS62,FT62),
IF(AX62="","Debes escribir el valor de las horas recargo nocturno dominical y festivo. ",
IF( ISERR(_xlfn.NUMBERVALUE(AX62)), "El valor de las horas recargo nocturno dominical y festivo debe ser un número válido. ", "")
),
""
)</f>
        <v/>
      </c>
      <c r="FW62" s="46">
        <f>CONCATENATE(AY62,AZ62)&lt;&gt;""</f>
        <v/>
      </c>
      <c r="FX62" s="46">
        <f>IF(AND($DS62,FW62),
IF(AY62="","Debes escribir el número de días de vacaciones comunes. ",
IF( IFERROR(INT(AY62),1.1) &lt;&gt; IFERROR(_xlfn.NUMBERVALUE(AY62),1), "La cantidad de días de vacaciones comunes debe ser un número entero. ", "")
),
""
)</f>
        <v/>
      </c>
      <c r="FY62" s="46">
        <f>IF(AND($DS62,FW62),
IF(AZ62="","Debes escribir el valor de las vacaciones comunes. ",
IF( ISERR(_xlfn.NUMBERVALUE(AZ62)), "El valor de las vacaciones comunes debe ser un número válido. ", "")
),
""
)</f>
        <v/>
      </c>
      <c r="FZ62" s="46">
        <f>CONCATENATE(BA62,BB62)&lt;&gt;""</f>
        <v/>
      </c>
      <c r="GA62" s="46">
        <f>IF(AND($DS62,FZ62),
IF(BA62="","Debes escribir el número de días de vacaciones compensadas. ",
IF( IFERROR(INT(BA62),1.1) &lt;&gt; IFERROR(_xlfn.NUMBERVALUE(BA62),1), "La cantidad de días de vacaciones compensadas debe ser un número entero. ", "")
),
""
)</f>
        <v/>
      </c>
      <c r="GB62" s="46">
        <f>IF(AND($DS62,FZ62),
IF(BB62="","Debes escribir el valor de las vacaciones compensadas. ",
IF( ISERR(_xlfn.NUMBERVALUE(BB62)), "El valor de las vacaciones compensadas debe ser un número válido. ", "")
),
""
)</f>
        <v/>
      </c>
      <c r="GC62" s="46">
        <f>CONCATENATE(BC62,BD62)&lt;&gt;""</f>
        <v/>
      </c>
      <c r="GD62" s="46">
        <f>IF(AND($DS62,GC62),
IF(BC62="","Debes escribir el número de días de prima salarial. ",
IF( IFERROR(INT(BC62),1.1) &lt;&gt; IFERROR(_xlfn.NUMBERVALUE(BC62),1), "La cantidad de días de prima salarial debe ser un número entero. ", "")
),
""
)</f>
        <v/>
      </c>
      <c r="GE62" s="46">
        <f>IF(AND($DS62,GC62),
IF(BD62="","Debes escribir el valor de los días de prima salarial. ",
IF( ISERR(_xlfn.NUMBERVALUE(BD62)), "El valor de los días de prima salarial debe ser un número válido. ", "")
),
""
)</f>
        <v/>
      </c>
      <c r="GF62" s="46">
        <f>IF($DS62,
IF( AND(BE62&lt;&gt;"", ISERR(_xlfn.NUMBERVALUE(BE62))), "El valor de la prima NO saliarial debe ser un número válido. ", "")
)</f>
        <v/>
      </c>
      <c r="GG62" s="46">
        <f>CONCATENATE(BF62,BG62,BH62)&lt;&gt;""</f>
        <v/>
      </c>
      <c r="GH62" s="46">
        <f>IF(AND($DS62,GG62),
IF(BF62="","Debes escribir el valor de las cesantías. ",
IF( ISERR(_xlfn.NUMBERVALUE(BF62)), "El valor de las cesantías debe ser un número válido. ", "")
),
""
)</f>
        <v/>
      </c>
      <c r="GI62" s="46">
        <f>IF(AND($DS62,GG62),
IF(BG62="","Debes escribir el % de cesantías. ",
IF( ISERR(_xlfn.NUMBERVALUE(BG62)), "El % de cesantías debe ser un número válido. ", "")
),
""
)</f>
        <v/>
      </c>
      <c r="GJ62" s="46">
        <f>IF(AND($DS62,GG62),
IF(BH62="","Debes escribir el valor de intereses de cesantías. ",
IF( ISERR(_xlfn.NUMBERVALUE(BH62)), "El valor de intereses de cesantías debe ser un número válido. ", "")
),
""
)</f>
        <v/>
      </c>
      <c r="GK62" s="46">
        <f>CONCATENATE(BI62,BJ62,BK62)&lt;&gt;""</f>
        <v/>
      </c>
      <c r="GL62" s="46">
        <f>IF(AND($DS62,GK62),
IF(BI62="","Debes escribir el número de días de incapacidad. ",
IF( IFERROR(INT(BI62),1.1) &lt;&gt; IFERROR(_xlfn.NUMBERVALUE(BI62),1), "La cantidad de días de incapacidad debe ser un número entero. ", "")
),
""
)</f>
        <v/>
      </c>
      <c r="GM62" s="46">
        <f>IF(AND($DS62,GK62),
IF(BJ62="","Debes escribir el tipo de incapacidad. ",
IF(_xlfn.IFNA(VLOOKUP(BJ62,TIPO_DE_INCAPACIDAD,1,FALSE),-1)=-1,"El tipo de incapacidad es inválida (por favor seleccionarlo de la lista). ","")
),
""
)</f>
        <v/>
      </c>
      <c r="GN62" s="46">
        <f>IF(AND($DS62,GK62),
IF(BK62="","Debes escribir el valor de la incapacidad. ",
IF( ISERR(_xlfn.NUMBERVALUE(BK62)), "El valor de la incapacidad debe ser un número válido. ", "")
),
""
)</f>
        <v/>
      </c>
      <c r="GO62" s="46">
        <f>CONCATENATE(BL62,BM62)&lt;&gt;""</f>
        <v/>
      </c>
      <c r="GP62" s="46">
        <f>IF(AND($DS62,GO62),
IF(BL62="","Debes escribir el número de días de licencia de maternidad o paternidad. ",
IF( IFERROR(INT(BL62),1.1) &lt;&gt; IFERROR(_xlfn.NUMBERVALUE(BL62),1), "La cantidad de días de licencia de maternidad o paternidad debe ser un número entero. ", "")
),
""
)</f>
        <v/>
      </c>
      <c r="GQ62" s="46">
        <f>IF(AND($DS62,GO62),
IF(BM62="","Debes escribir el valor de la licencia de maternidad o paternidad. ",
IF( ISERR(_xlfn.NUMBERVALUE(BM62)), "El valor de la licencia de maternidad o paternidad debe ser un número válido. ", "")
),
""
)</f>
        <v/>
      </c>
      <c r="GR62" s="46">
        <f>CONCATENATE(BN62,BO62)&lt;&gt;""</f>
        <v/>
      </c>
      <c r="GS62" s="46">
        <f>IF(AND($DS62,GR62),
IF(BN62="","Debes escribir el número de días de licencia remunerada. ",
IF( IFERROR(INT(BN62),1.1) &lt;&gt; IFERROR(_xlfn.NUMBERVALUE(BN62),1), "La cantidad de días de licencia remunerada debe ser un número entero. ", "")
),
""
)</f>
        <v/>
      </c>
      <c r="GT62" s="46">
        <f>IF(AND($DS62,GR62),
IF(BO62="","Debes escribir el valor de la licencia remunerada. ",
IF( ISERR(_xlfn.NUMBERVALUE(BO62)), "El valor de la licencia remunerada debe ser un número válido. ", "")
),
""
)</f>
        <v/>
      </c>
      <c r="GU62" s="46">
        <f>IF($DS62,
IF( AND(BP62&lt;&gt;"", ISERR(_xlfn.NUMBERVALUE(BP62))), "El valor de la licencia NO remunerada debe ser un número válido. ", "")
)</f>
        <v/>
      </c>
      <c r="GV62" s="46">
        <f>IF($DS62,
IF( AND(BQ62&lt;&gt;"", ISERR(_xlfn.NUMBERVALUE(BQ62))), "El valor de auxilios salariales debe ser un número válido. ", "")
)</f>
        <v/>
      </c>
      <c r="GW62" s="46">
        <f>IF($DS62,
IF( AND(BR62&lt;&gt;"", ISERR(_xlfn.NUMBERVALUE(BR62))), "El valor de auxilios NO salariales debe ser un número válido. ", "")
)</f>
        <v/>
      </c>
      <c r="GX62" s="46">
        <f>IF($DS62,
IF( AND(BS62&lt;&gt;"", ISERR(_xlfn.NUMBERVALUE(BS62))), "El valor de bonos salariales debe ser un número válido. ", "")
)</f>
        <v/>
      </c>
      <c r="GY62" s="46">
        <f>IF($DS62,
IF( AND(BT62&lt;&gt;"", ISERR(_xlfn.NUMBERVALUE(BT62))), "El valor de bonos NO salariales debe ser un número válido. ", "")
)</f>
        <v/>
      </c>
      <c r="GZ62" s="46">
        <f>IF($DS62,
IF( AND(BU62&lt;&gt;"", ISERR(_xlfn.NUMBERVALUE(BU62))), "El valor de bonos salariales de alimentación debe ser un número válido. ", "")
)</f>
        <v/>
      </c>
      <c r="HA62" s="46">
        <f>IF($DS62,
IF( AND(BV62&lt;&gt;"", ISERR(_xlfn.NUMBERVALUE(BV62))), "El valor de bonos NO salariales de alimentación debe ser un número válido. ", "")
)</f>
        <v/>
      </c>
      <c r="HB62" s="46">
        <f>IF($DS62,
IF( AND(BW62&lt;&gt;"", ISERR(_xlfn.NUMBERVALUE(BW62))), "El valor de bonificaciones salariales debe ser un número válido. ", "")
)</f>
        <v/>
      </c>
      <c r="HC62" s="46">
        <f>IF($DS62,
IF( AND(BX62&lt;&gt;"", ISERR(_xlfn.NUMBERVALUE(BX62))), "El valor de bonificaciones NO salariales debe ser un número válido. ", "")
)</f>
        <v/>
      </c>
      <c r="HD62" s="46">
        <f>IF($DS62,
IF( AND(BY62&lt;&gt;"", ISERR(_xlfn.NUMBERVALUE(BY62))), "El valor de compensaciones ordinarias debe ser un número válido. ", "")
)</f>
        <v/>
      </c>
      <c r="HE62" s="46">
        <f>IF($DS62,
IF( AND(BZ62&lt;&gt;"", ISERR(_xlfn.NUMBERVALUE(BZ62))), "El valor de compensaciones extraordinarias debe ser un número válido. ", "")
)</f>
        <v/>
      </c>
      <c r="HF62" s="46">
        <f>IF($DS62,
IF( AND(CA62&lt;&gt;"", ISERR(_xlfn.NUMBERVALUE(CA62))), "El valor de comisiones debe ser un número válido. ", "")
)</f>
        <v/>
      </c>
      <c r="HG62" s="46">
        <f>IF($DS62,
IF( AND(CB62&lt;&gt;"", ISERR(_xlfn.NUMBERVALUE(CB62))), "El valor de ausencia por huega debe ser un número válido. ", "")
)</f>
        <v/>
      </c>
      <c r="HH62" s="46">
        <f>IF($DS62,
IF( AND(CC62&lt;&gt;"", ISERR(_xlfn.NUMBERVALUE(CC62))), "El valor de anticipos debe ser un número válido. ", "")
)</f>
        <v/>
      </c>
      <c r="HI62" s="46">
        <f>IF($DS62,
IF( AND(CD62&lt;&gt;"", ISERR(_xlfn.NUMBERVALUE(CD62))), "El valor de pagos a terceros debe ser un número válido. ", "")
)</f>
        <v/>
      </c>
      <c r="HJ62" s="46">
        <f>IF($DS62,
IF( AND(CE62&lt;&gt;"", ISERR(_xlfn.NUMBERVALUE(CE62))), "El valor de dotación debe ser un número válido. ", "")
)</f>
        <v/>
      </c>
      <c r="HK62" s="46">
        <f>IF($DS62,
IF( AND(CF62&lt;&gt;"", ISERR(_xlfn.NUMBERVALUE(CF62))), "El valor de apoyo sostenibilidad debe ser un número válido. ", "")
)</f>
        <v/>
      </c>
      <c r="HL62" s="46">
        <f>IF($DS62,
IF( AND(CG62&lt;&gt;"", ISERR(_xlfn.NUMBERVALUE(CG62))), "El valor de teletrabajo debe ser un número válido. ", "")
)</f>
        <v/>
      </c>
      <c r="HM62" s="46">
        <f>IF($DS62,
IF( AND(CH62&lt;&gt;"", ISERR(_xlfn.NUMBERVALUE(CH62))), "El valor de bonificación de retiro debe ser un número válido. ", "")
)</f>
        <v/>
      </c>
      <c r="HN62" s="46">
        <f>IF($DS62,
IF( AND(CI62&lt;&gt;"", ISERR(_xlfn.NUMBERVALUE(CI62))), "El valor de indemnización de retiro debe ser un número válido. ", "")
)</f>
        <v/>
      </c>
      <c r="HO62" s="46">
        <f>IF($DS62,
IF( AND(CJ62&lt;&gt;"", ISERR(_xlfn.NUMBERVALUE(CJ62))), "El valor de reintegros debe ser un número válido. ", "")
)</f>
        <v/>
      </c>
      <c r="HP62" s="46">
        <f>CONCATENATE(CK62,CL62,CM62)&lt;&gt;""</f>
        <v/>
      </c>
      <c r="HQ62" s="46">
        <f>IF(AND($DS62,HP62),
IF(CK62="","Debes escribir la descripción de otro concepto no categorizado. ",""),
""
)</f>
        <v/>
      </c>
      <c r="HR62" s="46">
        <f>IF(AND($DS62,HP62),
IF(CONCATENATE(CL62,CM62)="","Debes escribir al menos un valor de concepto no categorizado (salarial o no salarial). ",
IF(ISERR(_xlfn.NUMBERVALUE(CL62)),"El valor salarial concepto no categorizado debe ser un número válido. ","")
),
""
)</f>
        <v/>
      </c>
      <c r="HS62" s="46">
        <f>IF(AND($DS62,HP62),
IF(CONCATENATE(CL62,CM62)="","Debes escribir al menos un valor de concepto no categorizado (salarial o no salarial). ",
IF(ISERR(_xlfn.NUMBERVALUE(CM62)),"El valor NO salarial concepto no categorizado debe ser un número válido. ","")
),
""
)</f>
        <v/>
      </c>
      <c r="HT62" s="46">
        <f>IF($DS62,
IF(CN62="","Debes escribir el porcentaje del aporte a salud. ",
IF( ISERR(_xlfn.NUMBERVALUE(CN62)), "El valor del porcentaje del aporte a salud debe ser un número válido. ", "")
)
)</f>
        <v/>
      </c>
      <c r="HU62" s="46">
        <f>IF($DS62,
IF(CO62="","Debes escribir el valor del aporte a salud. ",
IF( ISERR(_xlfn.NUMBERVALUE(CO62)), "El valor del aporte a salud debe ser un número válido. ", "")
)
)</f>
        <v/>
      </c>
      <c r="HV62" s="46">
        <f>IF($DS62,
IF( AND(CP62&lt;&gt;"", ISERR(_xlfn.NUMBERVALUE(CP62))), "El valor plan complementario debe ser un número válido. ", "")
)</f>
        <v/>
      </c>
      <c r="HW62" s="46">
        <f>IF($DS62,
IF(CQ62="","Debes escribir el porcentaje del aporte a pensión. ",
IF( ISERR(_xlfn.NUMBERVALUE(CQ62)), "El valor del porcentaje del aporte a pensión debe ser un número válido. ", "")
)
)</f>
        <v/>
      </c>
      <c r="HX62" s="46">
        <f>IF($DS62,
IF(CR62="","Debes escribir el valor del aporte a pensión. ",
IF( ISERR(_xlfn.NUMBERVALUE(CR62)), "El valor del aporte a salud debe ser un número válido. ", "")
)
)</f>
        <v/>
      </c>
      <c r="HY62" s="46">
        <f>IF($DS62,
IF( AND(CS62&lt;&gt;"", ISERR(_xlfn.NUMBERVALUE(CS62))), "El valor pensión voluntaria debe ser un número válido. ", "")
)</f>
        <v/>
      </c>
      <c r="HZ62" s="46">
        <f>CONCATENATE(CT62,CU62,CV62,CW62)&lt;&gt;""</f>
        <v/>
      </c>
      <c r="IA62" s="46">
        <f>IF(AND($DS62,HZ62),
IF(CT62="","Debes escribir el % del fondo de seguridad pensional. ",
IF( ISERR(_xlfn.NUMBERVALUE(CT62)), "El % del fondo de seguridad debe ser un número válido. ", "")
),
""
)</f>
        <v/>
      </c>
      <c r="IB62" s="46">
        <f>IF(AND($DS62,HZ62),
IF(CU62="","Debes escribir el valor del aporte al fondo de solidaridad pensional. ",
IF( ISERR(_xlfn.NUMBERVALUE(CU62)), "El valor del aporte al fondo de solidaridad pensional debe ser un número válido. ", "")
),
""
)</f>
        <v/>
      </c>
      <c r="IC62" s="46">
        <f>IF(AND($DS62,HZ62),
IF(CV62="","Debes escribir el % del fondo de subsistencia. ",
IF( ISERR(_xlfn.NUMBERVALUE(CV62)), "El % del fondo de subsistencia debe ser un número válido. ", "")
),
""
)</f>
        <v/>
      </c>
      <c r="ID62" s="46">
        <f>IF(AND($DS62,HZ62),
IF(CW62="","Debes escribir el valor del fondo de subsistencia. ",
IF( ISERR(_xlfn.NUMBERVALUE(CW62)), "El valor del fondo de subsistencia debe ser un número válido. ", "")
),
""
)</f>
        <v/>
      </c>
      <c r="IE62" s="46">
        <f>CONCATENATE(CX62,CY62)&lt;&gt;""</f>
        <v/>
      </c>
      <c r="IF62" s="46">
        <f>IF(AND($DS62,IE62),
IF(CX62="","Debes escribir el % de sindicato. ",
IF( ISERR(_xlfn.NUMBERVALUE(CX62)), "El % de sindicato debe ser un número válido. ", "")
),
""
)</f>
        <v/>
      </c>
      <c r="IG62" s="46">
        <f>IF(AND($DS62,IE62),
IF(CY62="","Debes escribir el valor del sindicato. ",
IF( ISERR(_xlfn.NUMBERVALUE(CY62)), "El valor del sindicato debe ser un número válido. ", "")
),
""
)</f>
        <v/>
      </c>
      <c r="IH62" s="46">
        <f>IF($DS62,
IF( AND(CZ62&lt;&gt;"", ISERR(_xlfn.NUMBERVALUE(CZ62))), "El valor de sanción pública debe ser un número válido. ", "")
)</f>
        <v/>
      </c>
      <c r="II62" s="46">
        <f>IF($DS62,
IF( AND(DA62&lt;&gt;"", ISERR(_xlfn.NUMBERVALUE(DA62))), "El valor de sanción privada debe ser un número válido. ", "")
)</f>
        <v/>
      </c>
      <c r="IJ62" s="46">
        <f>CONCATENATE(DB62,DC62)&lt;&gt;""</f>
        <v/>
      </c>
      <c r="IK62" s="46">
        <f>IF(AND($DS62,IJ62),
IF(DB62="","Debes escribir la descripción de libranza. ",""),
""
)</f>
        <v/>
      </c>
      <c r="IL62" s="46">
        <f>IF(AND($DS62,IJ62),
IF(DC62="","Debes escribir la cuota libranza. ",
IF(ISERR(_xlfn.NUMBERVALUE(DC62)),"El valor de la cuota libranza debe ser un número válido. ","")
),
""
)</f>
        <v/>
      </c>
      <c r="IM62" s="46">
        <f>IF($DS62,
IF( AND(DD62&lt;&gt;"", ISERR(_xlfn.NUMBERVALUE(DD62))), "El valor de pagos a terceros debe ser un número válido. ", "")
)</f>
        <v/>
      </c>
      <c r="IN62" s="46">
        <f>IF($DS62,
IF( AND(DE62&lt;&gt;"", ISERR(_xlfn.NUMBERVALUE(DE62))), "El valor de anticipos debe ser un número válido. ", "")
)</f>
        <v/>
      </c>
      <c r="IO62" s="46">
        <f>IF($DS62,
IF( AND(DF62&lt;&gt;"", ISERR(_xlfn.NUMBERVALUE(DF62))), "El valor de AFC debe ser un número válido. ", "")
)</f>
        <v/>
      </c>
      <c r="IP62" s="46">
        <f>IF($DS62,
IF( AND(DG62&lt;&gt;"", ISERR(_xlfn.NUMBERVALUE(DG62))), "El valor de rete-fuente debe ser un número válido. ", "")
)</f>
        <v/>
      </c>
      <c r="IQ62" s="46">
        <f>IF($DS62,
IF( AND(DH62&lt;&gt;"", ISERR(_xlfn.NUMBERVALUE(DH62))), "El valor de cooperativa de trabajo debe ser un número válido. ", "")
)</f>
        <v/>
      </c>
      <c r="IR62" s="46">
        <f>IF($DS62,
IF( AND(DI62&lt;&gt;"", ISERR(_xlfn.NUMBERVALUE(DI62))), "El valor de embargo fiscal debe ser un número válido. ", "")
)</f>
        <v/>
      </c>
      <c r="IS62" s="46">
        <f>IF($DS62,
IF( AND(DJ62&lt;&gt;"", ISERR(_xlfn.NUMBERVALUE(DJ62))), "El valor de educación debe ser un número válido. ", "")
)</f>
        <v/>
      </c>
      <c r="IT62" s="46">
        <f>IF($DS62,
IF( AND(DK62&lt;&gt;"", ISERR(_xlfn.NUMBERVALUE(DK62))), "El valor de reintegro debe ser un número válido. ", "")
)</f>
        <v/>
      </c>
      <c r="IU62" s="46">
        <f>IF($DS62,
IF( AND(DL62&lt;&gt;"", ISERR(_xlfn.NUMBERVALUE(DL62))), "El valor de deuda debe ser un número válido. ", "")
)</f>
        <v/>
      </c>
      <c r="IV62" s="46">
        <f>IF($DS62,
IF( AND(DM62&lt;&gt;"", ISERR(_xlfn.NUMBERVALUE(DM62))), "El valor de otras deducciones debe ser un número válido. ", "")
)</f>
        <v/>
      </c>
      <c r="IW62" s="46">
        <f>IF($DS62,
IF(DN62="","Debes escribir el valor de los devengos totales. ",
IF( ISERR(_xlfn.NUMBERVALUE(DN62)), "El valor de los devengos totales debe ser un número válido. ", "")
)
)</f>
        <v/>
      </c>
      <c r="IX62" s="46">
        <f>IF($DS62,
IF(DO62="","Debes escribir el valor de las deducciones totales. ",
IF( ISERR(_xlfn.NUMBERVALUE(DO62)), "El valor de las deducciones totales debe ser un número válido. ", "")
)
)</f>
        <v/>
      </c>
      <c r="IY62" s="46">
        <f>IF($DS62,
IF(DP62="","Debes escribir el valor del salario total. ",
IF( ISERR(_xlfn.NUMBERVALUE(DP62)), "El valor del salario total debe ser un número válido. ", "")
)
)</f>
        <v/>
      </c>
    </row>
    <row r="63">
      <c r="B63" s="48" t="n">
        <v>51</v>
      </c>
      <c r="C63" s="61">
        <f>IF(AND(DS63,DP63&lt;&gt;""),
IF(DQ63="","OK","Error"),
""
)</f>
        <v/>
      </c>
      <c r="D63" s="53" t="n"/>
      <c r="E63" s="52" t="n"/>
      <c r="F63" s="112" t="n"/>
      <c r="G63" s="52" t="n"/>
      <c r="H63" s="53" t="n"/>
      <c r="I63" s="52" t="n"/>
      <c r="J63" s="52" t="n"/>
      <c r="K63" s="53" t="n"/>
      <c r="L63" s="55" t="n"/>
      <c r="M63" s="108" t="n"/>
      <c r="N63" s="56" t="n"/>
      <c r="O63" s="52" t="n"/>
      <c r="P63" s="52" t="n"/>
      <c r="Q63" s="52" t="n"/>
      <c r="R63" s="52" t="n"/>
      <c r="S63" s="52" t="n"/>
      <c r="T63" s="53" t="n"/>
      <c r="U63" s="52" t="n"/>
      <c r="V63" s="52" t="n"/>
      <c r="W63" s="55" t="n"/>
      <c r="X63" s="55" t="n"/>
      <c r="Y63" s="52" t="n"/>
      <c r="Z63" s="55" t="n"/>
      <c r="AA63" s="52" t="n"/>
      <c r="AB63" s="53" t="n"/>
      <c r="AC63" s="53" t="n"/>
      <c r="AD63" s="53" t="n"/>
      <c r="AE63" s="177" t="n"/>
      <c r="AF63" s="113" t="n"/>
      <c r="AG63" s="177" t="n"/>
      <c r="AH63" s="178" t="n"/>
      <c r="AI63" s="178" t="n"/>
      <c r="AJ63" s="178" t="n"/>
      <c r="AK63" s="114" t="n"/>
      <c r="AL63" s="178" t="n"/>
      <c r="AM63" s="114" t="n"/>
      <c r="AN63" s="178" t="n"/>
      <c r="AO63" s="114" t="n"/>
      <c r="AP63" s="178" t="n"/>
      <c r="AQ63" s="114" t="n"/>
      <c r="AR63" s="178" t="n"/>
      <c r="AS63" s="114" t="n"/>
      <c r="AT63" s="178" t="n"/>
      <c r="AU63" s="114" t="n"/>
      <c r="AV63" s="178" t="n"/>
      <c r="AW63" s="114" t="n"/>
      <c r="AX63" s="178" t="n"/>
      <c r="AY63" s="114" t="n"/>
      <c r="AZ63" s="178" t="n"/>
      <c r="BA63" s="114" t="n"/>
      <c r="BB63" s="178" t="n"/>
      <c r="BC63" s="114" t="n"/>
      <c r="BD63" s="178" t="n"/>
      <c r="BE63" s="178" t="n"/>
      <c r="BF63" s="178" t="n"/>
      <c r="BG63" s="59" t="n"/>
      <c r="BH63" s="178" t="n"/>
      <c r="BI63" s="114" t="n"/>
      <c r="BJ63" s="53" t="n"/>
      <c r="BK63" s="178" t="n"/>
      <c r="BL63" s="114" t="n"/>
      <c r="BM63" s="178" t="n"/>
      <c r="BN63" s="114" t="n"/>
      <c r="BO63" s="178" t="n"/>
      <c r="BP63" s="178" t="n"/>
      <c r="BQ63" s="178" t="n"/>
      <c r="BR63" s="178" t="n"/>
      <c r="BS63" s="178" t="n"/>
      <c r="BT63" s="178" t="n"/>
      <c r="BU63" s="178" t="n"/>
      <c r="BV63" s="178" t="n"/>
      <c r="BW63" s="178" t="n"/>
      <c r="BX63" s="178" t="n"/>
      <c r="BY63" s="178" t="n"/>
      <c r="BZ63" s="178" t="n"/>
      <c r="CA63" s="178" t="n"/>
      <c r="CB63" s="178" t="n"/>
      <c r="CC63" s="178" t="n"/>
      <c r="CD63" s="178" t="n"/>
      <c r="CE63" s="178" t="n"/>
      <c r="CF63" s="178" t="n"/>
      <c r="CG63" s="178" t="n"/>
      <c r="CH63" s="178" t="n"/>
      <c r="CI63" s="178" t="n"/>
      <c r="CJ63" s="178" t="n"/>
      <c r="CK63" s="53" t="n"/>
      <c r="CL63" s="178" t="n"/>
      <c r="CM63" s="178" t="n"/>
      <c r="CN63" s="60" t="n"/>
      <c r="CO63" s="177" t="n"/>
      <c r="CP63" s="178" t="n"/>
      <c r="CQ63" s="60" t="n"/>
      <c r="CR63" s="177" t="n"/>
      <c r="CS63" s="178" t="n"/>
      <c r="CT63" s="59" t="n"/>
      <c r="CU63" s="178" t="n"/>
      <c r="CV63" s="59" t="n"/>
      <c r="CW63" s="178" t="n"/>
      <c r="CX63" s="59" t="n"/>
      <c r="CY63" s="178" t="n"/>
      <c r="CZ63" s="178" t="n"/>
      <c r="DA63" s="178" t="n"/>
      <c r="DB63" s="53" t="n"/>
      <c r="DC63" s="178" t="n"/>
      <c r="DD63" s="178" t="n"/>
      <c r="DE63" s="178" t="n"/>
      <c r="DF63" s="178" t="n"/>
      <c r="DG63" s="178" t="n"/>
      <c r="DH63" s="178" t="n"/>
      <c r="DI63" s="178" t="n"/>
      <c r="DJ63" s="178" t="n"/>
      <c r="DK63" s="178" t="n"/>
      <c r="DL63" s="178" t="n"/>
      <c r="DM63" s="178" t="n"/>
      <c r="DN63" s="177" t="n"/>
      <c r="DO63" s="177" t="n"/>
      <c r="DP63" s="177" t="n"/>
      <c r="DQ63" s="76">
        <f>IF(AND(DS63,DP63&lt;&gt;""),
CONCATENATE(DT63,DU63,DV63,DW63,DX63,DY63,DZ63,EA63,EB63,EC63,ED63,EE63,EF63,EG63,EH63,EI63,EJ63,EK63,EL63,EM63,EN63,EO63,EP63,EQ63,ES63,ET63,EU63,EV63,EW63,EX63,EY63,EZ63,FA63,FC63,FD63,FF63,FG63,FI63,FJ63,FL63,FM63,FO63,FP63,FR63,FS63,FU63,FV63,FX63,FY63,GA63,GB63,GD63,GE63,GF63,GH63,GI63,GJ63,GL63,GM63,GN63,GP63,GQ63,GS63,GT63,GU63,GV63,GW63,GX63,GY63,GZ63,HA63,HB63,HC63,HD63,HE63,HF63,HG63,HH63,HI63,HJ63,HK63,HL63,HM63,HN63,HO63,HQ63,HR63,HS63,HT63,HU63,HV63,HW63,HX63,HY63,IA63,IB63,IC63,ID63,IF63,IG63,IH63,II63,IK63,IL63,IM63,IN63,IO63,IP63,IQ63,IR63,IS63,IT63,IU63,IV63,IW63,IX63,IY63,IZ63),
""
)</f>
        <v/>
      </c>
      <c r="DR63" s="53" t="n"/>
      <c r="DS63" s="46">
        <f>CONCATENATE(D63,$E63,$F63,$G63,H63,$I63,$J63,K63,$L63,$M63,N63,$O63,$P63,$Q63,$R63,$S63,T63,$U63,$V63,$W63,$X63,$Y63,$Z63,$AA63,AB63,AC63,AD63,$AE63,$AF63,$AG63,AH63,AI63,AJ63,AK63,AL63,AM63,AN63,AO63,AP63,AQ63,AR63,AS63,AT63,AU63,AV63,AW63,AX63,AY63,AZ63,BA63,BB63,BC63,BD63,BE63,BF63,BG63,BH63,BI63,BJ63,BK63,BL63,BM63,BN63,BO63,BP63,BQ63,BR63,BS63,BT63,BU63,BV63,BW63,BX63,BY63,BZ63,CA63,CB63,CC63,CD63,CE63,CF63,CG63,CH63,CI63,CJ63,CK63,CL63,CM63,$CN63,$CO63,CP63,$CQ63,$CR63,CS63,CT63,CU63,CV63,CW63,CX63,CY63,CZ63,DA63,DB63,DC63,DD63,DE63,DF63,DG63,DH63,DI63,DJ63,DK63,DL63,DM63,$DN63,$DO63,$DP63,DR63)&lt;&gt;""</f>
        <v/>
      </c>
      <c r="DT63" s="46">
        <f>IF(AND($DS63,$E$4&lt;&gt;""),
IF(LEFT($E$4,2) = "1.",
IF(D63&lt;&gt;"","El CUNE sólo se envía en operaciones de novedad o ajuste. ",""),
IF(D63="","Debes escribir un CUNE válido para realizar operaciones de novedad o ajuste. ","")),
""
)</f>
        <v/>
      </c>
      <c r="DU63" s="46">
        <f>IF($DS63,
IF(E63="","Debes seleccionar el tipo de documento del empleado. ",
IF(_xlfn.IFNA(VLOOKUP(E63,TIPO_DE_DOCUMENTO,1,FALSE),-1)=-1,"El tipo de documento no es válido (por favor seleccionarlo de la lista). ","")
)
)</f>
        <v/>
      </c>
      <c r="DV63" s="46">
        <f>IF($DS63,
IF(F63="","Debes escribir el número de documento del empleado. ","")
)</f>
        <v/>
      </c>
      <c r="DW63" s="46">
        <f>IF($DS63,
IF(G63="","Debes escribir el primer nombre del empleado. ","")
)</f>
        <v/>
      </c>
      <c r="DY63" s="46">
        <f>IF($DS63,
IF(I63="","Debes escribir el primer apellido del empleado. ","")
)</f>
        <v/>
      </c>
      <c r="DZ63" s="46">
        <f>IF($DS63,
IF(J63="","Debes escribir el segundo apellido del empleado. ","")
)</f>
        <v/>
      </c>
      <c r="EB63" s="46">
        <f>IF($DS63,
IF(L63="","Debes escribir la fecha de ingreso del empleado. ",
IF(ISERR(DATE(YEAR(L63),MONTH(L63),DAY(L63))), "El valor ingresado en fecha de ingreso no tiene un formato válido. ","")
)
)</f>
        <v/>
      </c>
      <c r="EC63" s="46">
        <f>IF($DS63,
IF(M63="","Debes escribir el tiempo laborado. ",
IF( IFERROR(INT(M63),1.1) &lt;&gt; IFERROR(_xlfn.NUMBERVALUE(M63),1), "El valor de los días trabajados debe ser un número entero. ", "")
)
)</f>
        <v/>
      </c>
      <c r="ED63" s="46">
        <f>IF($DS63,
IF( AND(N63&lt;&gt;"", ISERR(DATE(YEAR(N63),MONTH(N63),DAY(N63))) ), "El valor ingresado en fecha de ingreso no tiene un formato válido. ",
IF( AND(N63&lt;&gt;"", $E$6&lt;&gt;"", DATE(YEAR(N63), MONTH(N63), 1) &lt;&gt; IFERROR(DATE(MID($E$6, 1, 4), MID($E$6, 6, 2),1), "1/1/1900") ), "La fecha de retiro debe estar dentro del período liquidado. ", "")
)
)</f>
        <v/>
      </c>
      <c r="EE63" s="46">
        <f>IF($DS63,
IF(O63="","Debes seleccionar el tipo de trabajador. ",
IF(_xlfn.IFNA(VLOOKUP(O63,TIPO_DE_TRABAJADOR,1,FALSE),-1)=-1,"El tipo de trabajador no es válido (por favor seleccionarlo de la lista). ","")
)
)</f>
        <v/>
      </c>
      <c r="EF63" s="46">
        <f>IF($DS63,
IF(P63="","Debes seleccionar si es un trabajador dependiente pensionado por vejez. ",
IF(_xlfn.IFNA(VLOOKUP(P63,SUBTIPO_DE_TRABAJADOR,1,FALSE),-1)=-1,"El tipo de trabajador dependiente pensionado por vejez no es válido (por favor seleccionarlo de la lista). ","")
)
)</f>
        <v/>
      </c>
      <c r="EG63" s="46">
        <f>IF($DS63,
IF(Q63="","Debes seleccionar el tipo de contrato del trabajador. ",
IF(_xlfn.IFNA(VLOOKUP(Q63,TIPO_DE_CONTRATO,1,FALSE),-1)=-1,"El tipo de contrato del trabajador no es válido (por favor seleccionarlo de la lista). ","")
)
)</f>
        <v/>
      </c>
      <c r="EH63" s="46">
        <f>IF($DS63,
IF(R63="","Debes seleccionar si es un salario integral. ",
IF(_xlfn.IFNA(VLOOKUP(R63,SI_NO,1,FALSE),-1)=-1,"Valor no válido para salario integral (por favor seleccionarlo de la lista). ","")
)
)</f>
        <v/>
      </c>
      <c r="EI63" s="46">
        <f>IF($DS63,
IF(S63="","Debes seleccionar si el trabajador realiza actividades de riesgo. ",
IF(_xlfn.IFNA(VLOOKUP(S63,SI_NO,1,FALSE),-1)=-1,"Valor no válido para actividad de alto riesgo (por favor seleccionarlo de la lista). ","")
)
)</f>
        <v/>
      </c>
      <c r="EK63" s="46">
        <f>IF($DS63,
IF(U63="","Debes escribir el código del municipio de residencia del trabajador. ",
IF(_xlfn.IFNA(VLOOKUP(U63,MUNICIPIO,1,FALSE),-1)=-1,"El municipio de residencia del trabajador es inválido (por favor seleccionarlo de la lista). ","")
)
)</f>
        <v/>
      </c>
      <c r="EL63" s="46">
        <f>IF($DS63,
IF(V63="","Debes escribir el la dirección de residendia del trabajador. ","")
)</f>
        <v/>
      </c>
      <c r="EM63" s="46">
        <f>IF($DS63,
IF(W63="","Debes escribir la fecha de inicio de la liquidación. ",
IF(ISERR(DATE(YEAR(W63),MONTH(W63),DAY(W63))),"El valor ingresado en fecha de inicio de liquidación no tiene un formato válido. ",
IF( AND($E$6&lt;&gt;"", DATE(YEAR(W63), MONTH(W63), 1) &lt;&gt; IFERROR(DATE(MID($E$6, 1, 4), MID($E$6, 6, 2),1), "1/1/1900") ), "La fecha de inicio de la liquidación debe estar dentro del período liquidado. ", "")
)
)
)</f>
        <v/>
      </c>
      <c r="EN63" s="46">
        <f>IF($DS63,
IF(X63="","Debes escribir la fecha de fin de la liquidación. ",
IF(ISERR(DATE(YEAR(X63),MONTH(X63),DAY(X63))),"El valor ingresado en fecha de fin de liquidación no tiene un formato válido. ",
IF( AND($E$6&lt;&gt;"", DATE(YEAR(X63), MONTH(X63), 1) &lt;&gt; IFERROR(DATE(MID($E$6, 1, 4), MID($E$6, 6, 2),1), "1/1/1900") ), "La fecha de fin de la liquidación debe estar dentro del período liquidado. ", "")
)
)
)</f>
        <v/>
      </c>
      <c r="EO63" s="46">
        <f>IF($DS63,
IF(Y63="","Debes escribir la frecuencia de pago del trabajador. ",
IF(_xlfn.IFNA(VLOOKUP(Y63,PERÍODO_DE_NÓMINA,1,FALSE),-1)=-1,"La frecuencia de pago es inválida (por favor seleccionarlo de la lista). ","")
)
)</f>
        <v/>
      </c>
      <c r="EP63" s="46">
        <f>IF($DS63,
IF(Z63="","Debes escribir la fecha de pago. ",
IF(ISERR(DATE(YEAR(Z63),MONTH(Z63),DAY(Z63))), "El valor ingresado en fecha de pago no tiene un formato válido. ","")
)
)</f>
        <v/>
      </c>
      <c r="EQ63" s="46">
        <f>IF($DS63,
IF(AA63="","Debes escribir el medio de pago. ",
IF(_xlfn.IFNA(VLOOKUP(AA63,MEDIOS_DE_PAGO,1,FALSE),-1)=-1,"El medio de pago es inválido (por favor seleccionarlo de la lista). ","")
)
)</f>
        <v/>
      </c>
      <c r="ER63" s="46">
        <f>OR(AA63='Tablas '!$T$4,AA63='Tablas '!$T$7,AA63='Tablas '!$T$8,AA63='Tablas '!$T$11)</f>
        <v/>
      </c>
      <c r="ES63" s="46">
        <f>IF(AND($DS63,ER63),
IF(AB63="","Debes escribir la entidad bancaria. ",""),
""
)</f>
        <v/>
      </c>
      <c r="ET63" s="46">
        <f>IF(AND($DS63,ER63),
IF(AC63="","Debes escribir el tipo de cuenta bancaria. ",
IF(_xlfn.IFNA(VLOOKUP(AC63,TIPO_DE_CUENTA,1,FALSE),-1)=-1,"El tipo de cuenta bancaria es inválida (por favor seleccionarlo de la lista). ","")
),
""
)</f>
        <v/>
      </c>
      <c r="EU63" s="46">
        <f>IF(AND($DS63,ER63),
IF(AD63="","Debes escribir el número de cuenta bancaria. ",""),
""
)</f>
        <v/>
      </c>
      <c r="EV63" s="46">
        <f>IF($DS63,
IF(AE63="","Debes escribir el valor del sueldo básico. ",
IF( ISERR(_xlfn.NUMBERVALUE(AE63)), "El valor del sueldo básico debe ser un número válido. ", "")
)
)</f>
        <v/>
      </c>
      <c r="EW63" s="46">
        <f>IF($DS63,
IF(AF63="","Debes escribir el número de días trabajados. ",
IF( IFERROR(INT(AF63),1.1) &lt;&gt; IFERROR(_xlfn.NUMBERVALUE(AF63),1), "La cantidad de días trabajados debe ser un número entero. ", "")
)
)</f>
        <v/>
      </c>
      <c r="EX63" s="46">
        <f>IF($DS63,
IF(AG63="","Debes escribir el valor del sueldo trabajado. ",
IF( ISERR(_xlfn.NUMBERVALUE(AG63)), "El valor del sueldo trabajado debe ser un número válido. ", "")
)
)</f>
        <v/>
      </c>
      <c r="EY63" s="46">
        <f>IF($DS63,
IF( AND(AH63&lt;&gt;"", ISERR(_xlfn.NUMBERVALUE(AH63))), "El valor del auxilio de transporte debe ser un número válido. ", "")
)</f>
        <v/>
      </c>
      <c r="EZ63" s="46">
        <f>IF($DS63,
IF( AND(AI63&lt;&gt;"", ISERR(_xlfn.NUMBERVALUE(AI63))), "El valor de viáticos salariales debe ser un número válido. ", "")
)</f>
        <v/>
      </c>
      <c r="FA63" s="46">
        <f>IF($DS63,
IF( AND(AJ63&lt;&gt;"", ISERR(_xlfn.NUMBERVALUE(AJ63))), "El valor de viáticos NO salariales debe ser un número válido. ", "")
)</f>
        <v/>
      </c>
      <c r="FB63" s="46">
        <f>CONCATENATE(AK63,AL63)&lt;&gt;""</f>
        <v/>
      </c>
      <c r="FC63" s="46">
        <f>IF(AND($DS63,FB63),
IF(AK63="","Debes escribir el número de horas extras diurnas. ",
IF( IFERROR(INT(AK63),1.1) &lt;&gt; IFERROR(_xlfn.NUMBERVALUE(AK63),1), "La cantidad de horas extras diurnas debe ser un número entero. ", "")
),
""
)</f>
        <v/>
      </c>
      <c r="FD63" s="46">
        <f>IF(AND($DS63,FB63),
IF(AL63="","Debes escribir el valor de las horas extras diurnas. ",
IF( ISERR(_xlfn.NUMBERVALUE(AL63)), "El valor de las horas extras duirnas debe ser un número válido. ", "")
),
""
)</f>
        <v/>
      </c>
      <c r="FE63" s="46">
        <f>CONCATENATE(AM63,AN63)&lt;&gt;""</f>
        <v/>
      </c>
      <c r="FF63" s="46">
        <f>IF(AND($DS63,FE63),
IF(AM63="","Debes escribir el número de horas extras nocturnas. ",
IF( IFERROR(INT(AM63),1.1) &lt;&gt; IFERROR(_xlfn.NUMBERVALUE(AM63),1), "La cantidad de horas extras nocturnas debe ser un número entero. ", "")
),
""
)</f>
        <v/>
      </c>
      <c r="FG63" s="46">
        <f>IF(AND($DS63,FE63),
IF(AN63="","Debes escribir el valor de las horas extras nocturnas. ",
IF( ISERR(_xlfn.NUMBERVALUE(AN63)), "El valor de las horas extras nocturnas debe ser un número válido. ", "")
),
""
)</f>
        <v/>
      </c>
      <c r="FH63" s="46">
        <f>CONCATENATE(AO63,AP63)&lt;&gt;""</f>
        <v/>
      </c>
      <c r="FI63" s="46">
        <f>IF(AND($DS63,FH63),
IF(AO63="","Debes escribir el número de horas extras diurnas dominicales y festivas. ",
IF( IFERROR(INT(AO63),1.1) &lt;&gt; IFERROR(_xlfn.NUMBERVALUE(AO63),1), "La cantidad de horas extras diurnas dominicales y festivas debe ser un número entero. ", "")
),
""
)</f>
        <v/>
      </c>
      <c r="FJ63" s="46">
        <f>IF(AND($DS63,FH63),
IF(AP63="","Debes escribir el valor de las horas extras diurnas dominicales y festivas. ",
IF( ISERR(_xlfn.NUMBERVALUE(AP63)), "El valor de las horas extras diurnas dominicales y festivas debe ser un número válido. ", "")
),
""
)</f>
        <v/>
      </c>
      <c r="FK63" s="46">
        <f>CONCATENATE(AQ63,AR63)&lt;&gt;""</f>
        <v/>
      </c>
      <c r="FL63" s="46">
        <f>IF(AND($DS63,FK63),
IF(AQ63="","Debes escribir el número de horas extras nocturnas dominicales y festivas. ",
IF( IFERROR(INT(AQ63),1.1) &lt;&gt; IFERROR(_xlfn.NUMBERVALUE(AQ63),1), "La cantidad de horas extras nocturnas dominicales y festivas debe ser un número entero. ", "")
),
""
)</f>
        <v/>
      </c>
      <c r="FM63" s="46">
        <f>IF(AND($DS63,FK63),
IF(AR63="","Debes escribir el valor de las horas extras nocturnas dominicales y festivas. ",
IF( ISERR(_xlfn.NUMBERVALUE(AR63)), "El valor de las horas extras nocturnas dominicales y festivas debe ser un número válido. ", "")
),
""
)</f>
        <v/>
      </c>
      <c r="FN63" s="46">
        <f>CONCATENATE(AS63,AT63)&lt;&gt;""</f>
        <v/>
      </c>
      <c r="FO63" s="46">
        <f>IF(AND($DS63,FN63),
IF(AS63="","Debes escribir el número de horas recargo nocturno. ",
IF( IFERROR(INT(AS63),1.1) &lt;&gt; IFERROR(_xlfn.NUMBERVALUE(AS63),1), "La cantidad de horas recargo nocturno debe ser un número entero. ", "")
),
""
)</f>
        <v/>
      </c>
      <c r="FP63" s="46">
        <f>IF(AND($DS63,FN63),
IF(AT63="","Debes escribir el valor de las horas recargo nocturno. ",
IF( ISERR(_xlfn.NUMBERVALUE(AT63)), "El valor de las horas recargo nocturno debe ser un número válido. ", "")
),
""
)</f>
        <v/>
      </c>
      <c r="FQ63" s="46">
        <f>CONCATENATE(AU63,AV63)&lt;&gt;""</f>
        <v/>
      </c>
      <c r="FR63" s="46">
        <f>IF(AND($DS63,FQ63),
IF(AU63="","Debes escribir el número de horas recargo diurno dominical y festivo. ",
IF( IFERROR(INT(AU63),1.1) &lt;&gt; IFERROR(_xlfn.NUMBERVALUE(AU63),1), "La cantidad de horas recargo diurno dominical y festivo debe ser un número entero. ", "")
),
""
)</f>
        <v/>
      </c>
      <c r="FS63" s="46">
        <f>IF(AND($DS63,FQ63),
IF(AV63="","Debes escribir el valor de las horas recargo diurno dominical y festivo. ",
IF( ISERR(_xlfn.NUMBERVALUE(AV63)), "El valor de las horas recargo diurno dominical y festivo debe ser un número válido. ", "")
),
""
)</f>
        <v/>
      </c>
      <c r="FT63" s="46">
        <f>CONCATENATE(AW63,AX63)&lt;&gt;""</f>
        <v/>
      </c>
      <c r="FU63" s="46">
        <f>IF(AND($DS63,FT63),
IF(AW63="","Debes escribir el número de horas recargo nocturno dominical y festivo. ",
IF( IFERROR(INT(AW63),1.1) &lt;&gt; IFERROR(_xlfn.NUMBERVALUE(AW63),1), "La cantidad de horas recargo nocturno dominical y festivo debe ser un número entero. ", "")
),
""
)</f>
        <v/>
      </c>
      <c r="FV63" s="46">
        <f>IF(AND($DS63,FT63),
IF(AX63="","Debes escribir el valor de las horas recargo nocturno dominical y festivo. ",
IF( ISERR(_xlfn.NUMBERVALUE(AX63)), "El valor de las horas recargo nocturno dominical y festivo debe ser un número válido. ", "")
),
""
)</f>
        <v/>
      </c>
      <c r="FW63" s="46">
        <f>CONCATENATE(AY63,AZ63)&lt;&gt;""</f>
        <v/>
      </c>
      <c r="FX63" s="46">
        <f>IF(AND($DS63,FW63),
IF(AY63="","Debes escribir el número de días de vacaciones comunes. ",
IF( IFERROR(INT(AY63),1.1) &lt;&gt; IFERROR(_xlfn.NUMBERVALUE(AY63),1), "La cantidad de días de vacaciones comunes debe ser un número entero. ", "")
),
""
)</f>
        <v/>
      </c>
      <c r="FY63" s="46">
        <f>IF(AND($DS63,FW63),
IF(AZ63="","Debes escribir el valor de las vacaciones comunes. ",
IF( ISERR(_xlfn.NUMBERVALUE(AZ63)), "El valor de las vacaciones comunes debe ser un número válido. ", "")
),
""
)</f>
        <v/>
      </c>
      <c r="FZ63" s="46">
        <f>CONCATENATE(BA63,BB63)&lt;&gt;""</f>
        <v/>
      </c>
      <c r="GA63" s="46">
        <f>IF(AND($DS63,FZ63),
IF(BA63="","Debes escribir el número de días de vacaciones compensadas. ",
IF( IFERROR(INT(BA63),1.1) &lt;&gt; IFERROR(_xlfn.NUMBERVALUE(BA63),1), "La cantidad de días de vacaciones compensadas debe ser un número entero. ", "")
),
""
)</f>
        <v/>
      </c>
      <c r="GB63" s="46">
        <f>IF(AND($DS63,FZ63),
IF(BB63="","Debes escribir el valor de las vacaciones compensadas. ",
IF( ISERR(_xlfn.NUMBERVALUE(BB63)), "El valor de las vacaciones compensadas debe ser un número válido. ", "")
),
""
)</f>
        <v/>
      </c>
      <c r="GC63" s="46">
        <f>CONCATENATE(BC63,BD63)&lt;&gt;""</f>
        <v/>
      </c>
      <c r="GD63" s="46">
        <f>IF(AND($DS63,GC63),
IF(BC63="","Debes escribir el número de días de prima salarial. ",
IF( IFERROR(INT(BC63),1.1) &lt;&gt; IFERROR(_xlfn.NUMBERVALUE(BC63),1), "La cantidad de días de prima salarial debe ser un número entero. ", "")
),
""
)</f>
        <v/>
      </c>
      <c r="GE63" s="46">
        <f>IF(AND($DS63,GC63),
IF(BD63="","Debes escribir el valor de los días de prima salarial. ",
IF( ISERR(_xlfn.NUMBERVALUE(BD63)), "El valor de los días de prima salarial debe ser un número válido. ", "")
),
""
)</f>
        <v/>
      </c>
      <c r="GF63" s="46">
        <f>IF($DS63,
IF( AND(BE63&lt;&gt;"", ISERR(_xlfn.NUMBERVALUE(BE63))), "El valor de la prima NO saliarial debe ser un número válido. ", "")
)</f>
        <v/>
      </c>
      <c r="GG63" s="46">
        <f>CONCATENATE(BF63,BG63,BH63)&lt;&gt;""</f>
        <v/>
      </c>
      <c r="GH63" s="46">
        <f>IF(AND($DS63,GG63),
IF(BF63="","Debes escribir el valor de las cesantías. ",
IF( ISERR(_xlfn.NUMBERVALUE(BF63)), "El valor de las cesantías debe ser un número válido. ", "")
),
""
)</f>
        <v/>
      </c>
      <c r="GI63" s="46">
        <f>IF(AND($DS63,GG63),
IF(BG63="","Debes escribir el % de cesantías. ",
IF( ISERR(_xlfn.NUMBERVALUE(BG63)), "El % de cesantías debe ser un número válido. ", "")
),
""
)</f>
        <v/>
      </c>
      <c r="GJ63" s="46">
        <f>IF(AND($DS63,GG63),
IF(BH63="","Debes escribir el valor de intereses de cesantías. ",
IF( ISERR(_xlfn.NUMBERVALUE(BH63)), "El valor de intereses de cesantías debe ser un número válido. ", "")
),
""
)</f>
        <v/>
      </c>
      <c r="GK63" s="46">
        <f>CONCATENATE(BI63,BJ63,BK63)&lt;&gt;""</f>
        <v/>
      </c>
      <c r="GL63" s="46">
        <f>IF(AND($DS63,GK63),
IF(BI63="","Debes escribir el número de días de incapacidad. ",
IF( IFERROR(INT(BI63),1.1) &lt;&gt; IFERROR(_xlfn.NUMBERVALUE(BI63),1), "La cantidad de días de incapacidad debe ser un número entero. ", "")
),
""
)</f>
        <v/>
      </c>
      <c r="GM63" s="46">
        <f>IF(AND($DS63,GK63),
IF(BJ63="","Debes escribir el tipo de incapacidad. ",
IF(_xlfn.IFNA(VLOOKUP(BJ63,TIPO_DE_INCAPACIDAD,1,FALSE),-1)=-1,"El tipo de incapacidad es inválida (por favor seleccionarlo de la lista). ","")
),
""
)</f>
        <v/>
      </c>
      <c r="GN63" s="46">
        <f>IF(AND($DS63,GK63),
IF(BK63="","Debes escribir el valor de la incapacidad. ",
IF( ISERR(_xlfn.NUMBERVALUE(BK63)), "El valor de la incapacidad debe ser un número válido. ", "")
),
""
)</f>
        <v/>
      </c>
      <c r="GO63" s="46">
        <f>CONCATENATE(BL63,BM63)&lt;&gt;""</f>
        <v/>
      </c>
      <c r="GP63" s="46">
        <f>IF(AND($DS63,GO63),
IF(BL63="","Debes escribir el número de días de licencia de maternidad o paternidad. ",
IF( IFERROR(INT(BL63),1.1) &lt;&gt; IFERROR(_xlfn.NUMBERVALUE(BL63),1), "La cantidad de días de licencia de maternidad o paternidad debe ser un número entero. ", "")
),
""
)</f>
        <v/>
      </c>
      <c r="GQ63" s="46">
        <f>IF(AND($DS63,GO63),
IF(BM63="","Debes escribir el valor de la licencia de maternidad o paternidad. ",
IF( ISERR(_xlfn.NUMBERVALUE(BM63)), "El valor de la licencia de maternidad o paternidad debe ser un número válido. ", "")
),
""
)</f>
        <v/>
      </c>
      <c r="GR63" s="46">
        <f>CONCATENATE(BN63,BO63)&lt;&gt;""</f>
        <v/>
      </c>
      <c r="GS63" s="46">
        <f>IF(AND($DS63,GR63),
IF(BN63="","Debes escribir el número de días de licencia remunerada. ",
IF( IFERROR(INT(BN63),1.1) &lt;&gt; IFERROR(_xlfn.NUMBERVALUE(BN63),1), "La cantidad de días de licencia remunerada debe ser un número entero. ", "")
),
""
)</f>
        <v/>
      </c>
      <c r="GT63" s="46">
        <f>IF(AND($DS63,GR63),
IF(BO63="","Debes escribir el valor de la licencia remunerada. ",
IF( ISERR(_xlfn.NUMBERVALUE(BO63)), "El valor de la licencia remunerada debe ser un número válido. ", "")
),
""
)</f>
        <v/>
      </c>
      <c r="GU63" s="46">
        <f>IF($DS63,
IF( AND(BP63&lt;&gt;"", ISERR(_xlfn.NUMBERVALUE(BP63))), "El valor de la licencia NO remunerada debe ser un número válido. ", "")
)</f>
        <v/>
      </c>
      <c r="GV63" s="46">
        <f>IF($DS63,
IF( AND(BQ63&lt;&gt;"", ISERR(_xlfn.NUMBERVALUE(BQ63))), "El valor de auxilios salariales debe ser un número válido. ", "")
)</f>
        <v/>
      </c>
      <c r="GW63" s="46">
        <f>IF($DS63,
IF( AND(BR63&lt;&gt;"", ISERR(_xlfn.NUMBERVALUE(BR63))), "El valor de auxilios NO salariales debe ser un número válido. ", "")
)</f>
        <v/>
      </c>
      <c r="GX63" s="46">
        <f>IF($DS63,
IF( AND(BS63&lt;&gt;"", ISERR(_xlfn.NUMBERVALUE(BS63))), "El valor de bonos salariales debe ser un número válido. ", "")
)</f>
        <v/>
      </c>
      <c r="GY63" s="46">
        <f>IF($DS63,
IF( AND(BT63&lt;&gt;"", ISERR(_xlfn.NUMBERVALUE(BT63))), "El valor de bonos NO salariales debe ser un número válido. ", "")
)</f>
        <v/>
      </c>
      <c r="GZ63" s="46">
        <f>IF($DS63,
IF( AND(BU63&lt;&gt;"", ISERR(_xlfn.NUMBERVALUE(BU63))), "El valor de bonos salariales de alimentación debe ser un número válido. ", "")
)</f>
        <v/>
      </c>
      <c r="HA63" s="46">
        <f>IF($DS63,
IF( AND(BV63&lt;&gt;"", ISERR(_xlfn.NUMBERVALUE(BV63))), "El valor de bonos NO salariales de alimentación debe ser un número válido. ", "")
)</f>
        <v/>
      </c>
      <c r="HB63" s="46">
        <f>IF($DS63,
IF( AND(BW63&lt;&gt;"", ISERR(_xlfn.NUMBERVALUE(BW63))), "El valor de bonificaciones salariales debe ser un número válido. ", "")
)</f>
        <v/>
      </c>
      <c r="HC63" s="46">
        <f>IF($DS63,
IF( AND(BX63&lt;&gt;"", ISERR(_xlfn.NUMBERVALUE(BX63))), "El valor de bonificaciones NO salariales debe ser un número válido. ", "")
)</f>
        <v/>
      </c>
      <c r="HD63" s="46">
        <f>IF($DS63,
IF( AND(BY63&lt;&gt;"", ISERR(_xlfn.NUMBERVALUE(BY63))), "El valor de compensaciones ordinarias debe ser un número válido. ", "")
)</f>
        <v/>
      </c>
      <c r="HE63" s="46">
        <f>IF($DS63,
IF( AND(BZ63&lt;&gt;"", ISERR(_xlfn.NUMBERVALUE(BZ63))), "El valor de compensaciones extraordinarias debe ser un número válido. ", "")
)</f>
        <v/>
      </c>
      <c r="HF63" s="46">
        <f>IF($DS63,
IF( AND(CA63&lt;&gt;"", ISERR(_xlfn.NUMBERVALUE(CA63))), "El valor de comisiones debe ser un número válido. ", "")
)</f>
        <v/>
      </c>
      <c r="HG63" s="46">
        <f>IF($DS63,
IF( AND(CB63&lt;&gt;"", ISERR(_xlfn.NUMBERVALUE(CB63))), "El valor de ausencia por huega debe ser un número válido. ", "")
)</f>
        <v/>
      </c>
      <c r="HH63" s="46">
        <f>IF($DS63,
IF( AND(CC63&lt;&gt;"", ISERR(_xlfn.NUMBERVALUE(CC63))), "El valor de anticipos debe ser un número válido. ", "")
)</f>
        <v/>
      </c>
      <c r="HI63" s="46">
        <f>IF($DS63,
IF( AND(CD63&lt;&gt;"", ISERR(_xlfn.NUMBERVALUE(CD63))), "El valor de pagos a terceros debe ser un número válido. ", "")
)</f>
        <v/>
      </c>
      <c r="HJ63" s="46">
        <f>IF($DS63,
IF( AND(CE63&lt;&gt;"", ISERR(_xlfn.NUMBERVALUE(CE63))), "El valor de dotación debe ser un número válido. ", "")
)</f>
        <v/>
      </c>
      <c r="HK63" s="46">
        <f>IF($DS63,
IF( AND(CF63&lt;&gt;"", ISERR(_xlfn.NUMBERVALUE(CF63))), "El valor de apoyo sostenibilidad debe ser un número válido. ", "")
)</f>
        <v/>
      </c>
      <c r="HL63" s="46">
        <f>IF($DS63,
IF( AND(CG63&lt;&gt;"", ISERR(_xlfn.NUMBERVALUE(CG63))), "El valor de teletrabajo debe ser un número válido. ", "")
)</f>
        <v/>
      </c>
      <c r="HM63" s="46">
        <f>IF($DS63,
IF( AND(CH63&lt;&gt;"", ISERR(_xlfn.NUMBERVALUE(CH63))), "El valor de bonificación de retiro debe ser un número válido. ", "")
)</f>
        <v/>
      </c>
      <c r="HN63" s="46">
        <f>IF($DS63,
IF( AND(CI63&lt;&gt;"", ISERR(_xlfn.NUMBERVALUE(CI63))), "El valor de indemnización de retiro debe ser un número válido. ", "")
)</f>
        <v/>
      </c>
      <c r="HO63" s="46">
        <f>IF($DS63,
IF( AND(CJ63&lt;&gt;"", ISERR(_xlfn.NUMBERVALUE(CJ63))), "El valor de reintegros debe ser un número válido. ", "")
)</f>
        <v/>
      </c>
      <c r="HP63" s="46">
        <f>CONCATENATE(CK63,CL63,CM63)&lt;&gt;""</f>
        <v/>
      </c>
      <c r="HQ63" s="46">
        <f>IF(AND($DS63,HP63),
IF(CK63="","Debes escribir la descripción de otro concepto no categorizado. ",""),
""
)</f>
        <v/>
      </c>
      <c r="HR63" s="46">
        <f>IF(AND($DS63,HP63),
IF(CONCATENATE(CL63,CM63)="","Debes escribir al menos un valor de concepto no categorizado (salarial o no salarial). ",
IF(ISERR(_xlfn.NUMBERVALUE(CL63)),"El valor salarial concepto no categorizado debe ser un número válido. ","")
),
""
)</f>
        <v/>
      </c>
      <c r="HS63" s="46">
        <f>IF(AND($DS63,HP63),
IF(CONCATENATE(CL63,CM63)="","Debes escribir al menos un valor de concepto no categorizado (salarial o no salarial). ",
IF(ISERR(_xlfn.NUMBERVALUE(CM63)),"El valor NO salarial concepto no categorizado debe ser un número válido. ","")
),
""
)</f>
        <v/>
      </c>
      <c r="HT63" s="46">
        <f>IF($DS63,
IF(CN63="","Debes escribir el porcentaje del aporte a salud. ",
IF( ISERR(_xlfn.NUMBERVALUE(CN63)), "El valor del porcentaje del aporte a salud debe ser un número válido. ", "")
)
)</f>
        <v/>
      </c>
      <c r="HU63" s="46">
        <f>IF($DS63,
IF(CO63="","Debes escribir el valor del aporte a salud. ",
IF( ISERR(_xlfn.NUMBERVALUE(CO63)), "El valor del aporte a salud debe ser un número válido. ", "")
)
)</f>
        <v/>
      </c>
      <c r="HV63" s="46">
        <f>IF($DS63,
IF( AND(CP63&lt;&gt;"", ISERR(_xlfn.NUMBERVALUE(CP63))), "El valor plan complementario debe ser un número válido. ", "")
)</f>
        <v/>
      </c>
      <c r="HW63" s="46">
        <f>IF($DS63,
IF(CQ63="","Debes escribir el porcentaje del aporte a pensión. ",
IF( ISERR(_xlfn.NUMBERVALUE(CQ63)), "El valor del porcentaje del aporte a pensión debe ser un número válido. ", "")
)
)</f>
        <v/>
      </c>
      <c r="HX63" s="46">
        <f>IF($DS63,
IF(CR63="","Debes escribir el valor del aporte a pensión. ",
IF( ISERR(_xlfn.NUMBERVALUE(CR63)), "El valor del aporte a salud debe ser un número válido. ", "")
)
)</f>
        <v/>
      </c>
      <c r="HY63" s="46">
        <f>IF($DS63,
IF( AND(CS63&lt;&gt;"", ISERR(_xlfn.NUMBERVALUE(CS63))), "El valor pensión voluntaria debe ser un número válido. ", "")
)</f>
        <v/>
      </c>
      <c r="HZ63" s="46">
        <f>CONCATENATE(CT63,CU63,CV63,CW63)&lt;&gt;""</f>
        <v/>
      </c>
      <c r="IA63" s="46">
        <f>IF(AND($DS63,HZ63),
IF(CT63="","Debes escribir el % del fondo de seguridad pensional. ",
IF( ISERR(_xlfn.NUMBERVALUE(CT63)), "El % del fondo de seguridad debe ser un número válido. ", "")
),
""
)</f>
        <v/>
      </c>
      <c r="IB63" s="46">
        <f>IF(AND($DS63,HZ63),
IF(CU63="","Debes escribir el valor del aporte al fondo de solidaridad pensional. ",
IF( ISERR(_xlfn.NUMBERVALUE(CU63)), "El valor del aporte al fondo de solidaridad pensional debe ser un número válido. ", "")
),
""
)</f>
        <v/>
      </c>
      <c r="IC63" s="46">
        <f>IF(AND($DS63,HZ63),
IF(CV63="","Debes escribir el % del fondo de subsistencia. ",
IF( ISERR(_xlfn.NUMBERVALUE(CV63)), "El % del fondo de subsistencia debe ser un número válido. ", "")
),
""
)</f>
        <v/>
      </c>
      <c r="ID63" s="46">
        <f>IF(AND($DS63,HZ63),
IF(CW63="","Debes escribir el valor del fondo de subsistencia. ",
IF( ISERR(_xlfn.NUMBERVALUE(CW63)), "El valor del fondo de subsistencia debe ser un número válido. ", "")
),
""
)</f>
        <v/>
      </c>
      <c r="IE63" s="46">
        <f>CONCATENATE(CX63,CY63)&lt;&gt;""</f>
        <v/>
      </c>
      <c r="IF63" s="46">
        <f>IF(AND($DS63,IE63),
IF(CX63="","Debes escribir el % de sindicato. ",
IF( ISERR(_xlfn.NUMBERVALUE(CX63)), "El % de sindicato debe ser un número válido. ", "")
),
""
)</f>
        <v/>
      </c>
      <c r="IG63" s="46">
        <f>IF(AND($DS63,IE63),
IF(CY63="","Debes escribir el valor del sindicato. ",
IF( ISERR(_xlfn.NUMBERVALUE(CY63)), "El valor del sindicato debe ser un número válido. ", "")
),
""
)</f>
        <v/>
      </c>
      <c r="IH63" s="46">
        <f>IF($DS63,
IF( AND(CZ63&lt;&gt;"", ISERR(_xlfn.NUMBERVALUE(CZ63))), "El valor de sanción pública debe ser un número válido. ", "")
)</f>
        <v/>
      </c>
      <c r="II63" s="46">
        <f>IF($DS63,
IF( AND(DA63&lt;&gt;"", ISERR(_xlfn.NUMBERVALUE(DA63))), "El valor de sanción privada debe ser un número válido. ", "")
)</f>
        <v/>
      </c>
      <c r="IJ63" s="46">
        <f>CONCATENATE(DB63,DC63)&lt;&gt;""</f>
        <v/>
      </c>
      <c r="IK63" s="46">
        <f>IF(AND($DS63,IJ63),
IF(DB63="","Debes escribir la descripción de libranza. ",""),
""
)</f>
        <v/>
      </c>
      <c r="IL63" s="46">
        <f>IF(AND($DS63,IJ63),
IF(DC63="","Debes escribir la cuota libranza. ",
IF(ISERR(_xlfn.NUMBERVALUE(DC63)),"El valor de la cuota libranza debe ser un número válido. ","")
),
""
)</f>
        <v/>
      </c>
      <c r="IM63" s="46">
        <f>IF($DS63,
IF( AND(DD63&lt;&gt;"", ISERR(_xlfn.NUMBERVALUE(DD63))), "El valor de pagos a terceros debe ser un número válido. ", "")
)</f>
        <v/>
      </c>
      <c r="IN63" s="46">
        <f>IF($DS63,
IF( AND(DE63&lt;&gt;"", ISERR(_xlfn.NUMBERVALUE(DE63))), "El valor de anticipos debe ser un número válido. ", "")
)</f>
        <v/>
      </c>
      <c r="IO63" s="46">
        <f>IF($DS63,
IF( AND(DF63&lt;&gt;"", ISERR(_xlfn.NUMBERVALUE(DF63))), "El valor de AFC debe ser un número válido. ", "")
)</f>
        <v/>
      </c>
      <c r="IP63" s="46">
        <f>IF($DS63,
IF( AND(DG63&lt;&gt;"", ISERR(_xlfn.NUMBERVALUE(DG63))), "El valor de rete-fuente debe ser un número válido. ", "")
)</f>
        <v/>
      </c>
      <c r="IQ63" s="46">
        <f>IF($DS63,
IF( AND(DH63&lt;&gt;"", ISERR(_xlfn.NUMBERVALUE(DH63))), "El valor de cooperativa de trabajo debe ser un número válido. ", "")
)</f>
        <v/>
      </c>
      <c r="IR63" s="46">
        <f>IF($DS63,
IF( AND(DI63&lt;&gt;"", ISERR(_xlfn.NUMBERVALUE(DI63))), "El valor de embargo fiscal debe ser un número válido. ", "")
)</f>
        <v/>
      </c>
      <c r="IS63" s="46">
        <f>IF($DS63,
IF( AND(DJ63&lt;&gt;"", ISERR(_xlfn.NUMBERVALUE(DJ63))), "El valor de educación debe ser un número válido. ", "")
)</f>
        <v/>
      </c>
      <c r="IT63" s="46">
        <f>IF($DS63,
IF( AND(DK63&lt;&gt;"", ISERR(_xlfn.NUMBERVALUE(DK63))), "El valor de reintegro debe ser un número válido. ", "")
)</f>
        <v/>
      </c>
      <c r="IU63" s="46">
        <f>IF($DS63,
IF( AND(DL63&lt;&gt;"", ISERR(_xlfn.NUMBERVALUE(DL63))), "El valor de deuda debe ser un número válido. ", "")
)</f>
        <v/>
      </c>
      <c r="IV63" s="46">
        <f>IF($DS63,
IF( AND(DM63&lt;&gt;"", ISERR(_xlfn.NUMBERVALUE(DM63))), "El valor de otras deducciones debe ser un número válido. ", "")
)</f>
        <v/>
      </c>
      <c r="IW63" s="46">
        <f>IF($DS63,
IF(DN63="","Debes escribir el valor de los devengos totales. ",
IF( ISERR(_xlfn.NUMBERVALUE(DN63)), "El valor de los devengos totales debe ser un número válido. ", "")
)
)</f>
        <v/>
      </c>
      <c r="IX63" s="46">
        <f>IF($DS63,
IF(DO63="","Debes escribir el valor de las deducciones totales. ",
IF( ISERR(_xlfn.NUMBERVALUE(DO63)), "El valor de las deducciones totales debe ser un número válido. ", "")
)
)</f>
        <v/>
      </c>
      <c r="IY63" s="46">
        <f>IF($DS63,
IF(DP63="","Debes escribir el valor del salario total. ",
IF( ISERR(_xlfn.NUMBERVALUE(DP63)), "El valor del salario total debe ser un número válido. ", "")
)
)</f>
        <v/>
      </c>
    </row>
    <row r="64">
      <c r="B64" s="48" t="n">
        <v>52</v>
      </c>
      <c r="C64" s="61">
        <f>IF(AND(DS64,DP64&lt;&gt;""),
IF(DQ64="","OK","Error"),
""
)</f>
        <v/>
      </c>
      <c r="D64" s="53" t="n"/>
      <c r="E64" s="52" t="n"/>
      <c r="F64" s="112" t="n"/>
      <c r="G64" s="52" t="n"/>
      <c r="H64" s="53" t="n"/>
      <c r="I64" s="52" t="n"/>
      <c r="J64" s="52" t="n"/>
      <c r="K64" s="53" t="n"/>
      <c r="L64" s="55" t="n"/>
      <c r="M64" s="108" t="n"/>
      <c r="N64" s="56" t="n"/>
      <c r="O64" s="52" t="n"/>
      <c r="P64" s="52" t="n"/>
      <c r="Q64" s="52" t="n"/>
      <c r="R64" s="52" t="n"/>
      <c r="S64" s="52" t="n"/>
      <c r="T64" s="53" t="n"/>
      <c r="U64" s="52" t="n"/>
      <c r="V64" s="52" t="n"/>
      <c r="W64" s="55" t="n"/>
      <c r="X64" s="55" t="n"/>
      <c r="Y64" s="52" t="n"/>
      <c r="Z64" s="55" t="n"/>
      <c r="AA64" s="52" t="n"/>
      <c r="AB64" s="53" t="n"/>
      <c r="AC64" s="53" t="n"/>
      <c r="AD64" s="53" t="n"/>
      <c r="AE64" s="177" t="n"/>
      <c r="AF64" s="113" t="n"/>
      <c r="AG64" s="177" t="n"/>
      <c r="AH64" s="178" t="n"/>
      <c r="AI64" s="178" t="n"/>
      <c r="AJ64" s="178" t="n"/>
      <c r="AK64" s="114" t="n"/>
      <c r="AL64" s="178" t="n"/>
      <c r="AM64" s="114" t="n"/>
      <c r="AN64" s="178" t="n"/>
      <c r="AO64" s="114" t="n"/>
      <c r="AP64" s="178" t="n"/>
      <c r="AQ64" s="114" t="n"/>
      <c r="AR64" s="178" t="n"/>
      <c r="AS64" s="114" t="n"/>
      <c r="AT64" s="178" t="n"/>
      <c r="AU64" s="114" t="n"/>
      <c r="AV64" s="178" t="n"/>
      <c r="AW64" s="114" t="n"/>
      <c r="AX64" s="178" t="n"/>
      <c r="AY64" s="114" t="n"/>
      <c r="AZ64" s="178" t="n"/>
      <c r="BA64" s="114" t="n"/>
      <c r="BB64" s="178" t="n"/>
      <c r="BC64" s="114" t="n"/>
      <c r="BD64" s="178" t="n"/>
      <c r="BE64" s="178" t="n"/>
      <c r="BF64" s="178" t="n"/>
      <c r="BG64" s="59" t="n"/>
      <c r="BH64" s="178" t="n"/>
      <c r="BI64" s="114" t="n"/>
      <c r="BJ64" s="53" t="n"/>
      <c r="BK64" s="178" t="n"/>
      <c r="BL64" s="114" t="n"/>
      <c r="BM64" s="178" t="n"/>
      <c r="BN64" s="114" t="n"/>
      <c r="BO64" s="178" t="n"/>
      <c r="BP64" s="178" t="n"/>
      <c r="BQ64" s="178" t="n"/>
      <c r="BR64" s="178" t="n"/>
      <c r="BS64" s="178" t="n"/>
      <c r="BT64" s="178" t="n"/>
      <c r="BU64" s="178" t="n"/>
      <c r="BV64" s="178" t="n"/>
      <c r="BW64" s="178" t="n"/>
      <c r="BX64" s="178" t="n"/>
      <c r="BY64" s="178" t="n"/>
      <c r="BZ64" s="178" t="n"/>
      <c r="CA64" s="178" t="n"/>
      <c r="CB64" s="178" t="n"/>
      <c r="CC64" s="178" t="n"/>
      <c r="CD64" s="178" t="n"/>
      <c r="CE64" s="178" t="n"/>
      <c r="CF64" s="178" t="n"/>
      <c r="CG64" s="178" t="n"/>
      <c r="CH64" s="178" t="n"/>
      <c r="CI64" s="178" t="n"/>
      <c r="CJ64" s="178" t="n"/>
      <c r="CK64" s="53" t="n"/>
      <c r="CL64" s="178" t="n"/>
      <c r="CM64" s="178" t="n"/>
      <c r="CN64" s="60" t="n"/>
      <c r="CO64" s="177" t="n"/>
      <c r="CP64" s="178" t="n"/>
      <c r="CQ64" s="60" t="n"/>
      <c r="CR64" s="177" t="n"/>
      <c r="CS64" s="178" t="n"/>
      <c r="CT64" s="59" t="n"/>
      <c r="CU64" s="178" t="n"/>
      <c r="CV64" s="59" t="n"/>
      <c r="CW64" s="178" t="n"/>
      <c r="CX64" s="59" t="n"/>
      <c r="CY64" s="178" t="n"/>
      <c r="CZ64" s="178" t="n"/>
      <c r="DA64" s="178" t="n"/>
      <c r="DB64" s="53" t="n"/>
      <c r="DC64" s="178" t="n"/>
      <c r="DD64" s="178" t="n"/>
      <c r="DE64" s="178" t="n"/>
      <c r="DF64" s="178" t="n"/>
      <c r="DG64" s="178" t="n"/>
      <c r="DH64" s="178" t="n"/>
      <c r="DI64" s="178" t="n"/>
      <c r="DJ64" s="178" t="n"/>
      <c r="DK64" s="178" t="n"/>
      <c r="DL64" s="178" t="n"/>
      <c r="DM64" s="178" t="n"/>
      <c r="DN64" s="177" t="n"/>
      <c r="DO64" s="177" t="n"/>
      <c r="DP64" s="177" t="n"/>
      <c r="DQ64" s="76">
        <f>IF(AND(DS64,DP64&lt;&gt;""),
CONCATENATE(DT64,DU64,DV64,DW64,DX64,DY64,DZ64,EA64,EB64,EC64,ED64,EE64,EF64,EG64,EH64,EI64,EJ64,EK64,EL64,EM64,EN64,EO64,EP64,EQ64,ES64,ET64,EU64,EV64,EW64,EX64,EY64,EZ64,FA64,FC64,FD64,FF64,FG64,FI64,FJ64,FL64,FM64,FO64,FP64,FR64,FS64,FU64,FV64,FX64,FY64,GA64,GB64,GD64,GE64,GF64,GH64,GI64,GJ64,GL64,GM64,GN64,GP64,GQ64,GS64,GT64,GU64,GV64,GW64,GX64,GY64,GZ64,HA64,HB64,HC64,HD64,HE64,HF64,HG64,HH64,HI64,HJ64,HK64,HL64,HM64,HN64,HO64,HQ64,HR64,HS64,HT64,HU64,HV64,HW64,HX64,HY64,IA64,IB64,IC64,ID64,IF64,IG64,IH64,II64,IK64,IL64,IM64,IN64,IO64,IP64,IQ64,IR64,IS64,IT64,IU64,IV64,IW64,IX64,IY64,IZ64),
""
)</f>
        <v/>
      </c>
      <c r="DR64" s="53" t="n"/>
      <c r="DS64" s="46">
        <f>CONCATENATE(D64,$E64,$F64,$G64,H64,$I64,$J64,K64,$L64,$M64,N64,$O64,$P64,$Q64,$R64,$S64,T64,$U64,$V64,$W64,$X64,$Y64,$Z64,$AA64,AB64,AC64,AD64,$AE64,$AF64,$AG64,AH64,AI64,AJ64,AK64,AL64,AM64,AN64,AO64,AP64,AQ64,AR64,AS64,AT64,AU64,AV64,AW64,AX64,AY64,AZ64,BA64,BB64,BC64,BD64,BE64,BF64,BG64,BH64,BI64,BJ64,BK64,BL64,BM64,BN64,BO64,BP64,BQ64,BR64,BS64,BT64,BU64,BV64,BW64,BX64,BY64,BZ64,CA64,CB64,CC64,CD64,CE64,CF64,CG64,CH64,CI64,CJ64,CK64,CL64,CM64,$CN64,$CO64,CP64,$CQ64,$CR64,CS64,CT64,CU64,CV64,CW64,CX64,CY64,CZ64,DA64,DB64,DC64,DD64,DE64,DF64,DG64,DH64,DI64,DJ64,DK64,DL64,DM64,$DN64,$DO64,$DP64,DR64)&lt;&gt;""</f>
        <v/>
      </c>
      <c r="DT64" s="46">
        <f>IF(AND($DS64,$E$4&lt;&gt;""),
IF(LEFT($E$4,2) = "1.",
IF(D64&lt;&gt;"","El CUNE sólo se envía en operaciones de novedad o ajuste. ",""),
IF(D64="","Debes escribir un CUNE válido para realizar operaciones de novedad o ajuste. ","")),
""
)</f>
        <v/>
      </c>
      <c r="DU64" s="46">
        <f>IF($DS64,
IF(E64="","Debes seleccionar el tipo de documento del empleado. ",
IF(_xlfn.IFNA(VLOOKUP(E64,TIPO_DE_DOCUMENTO,1,FALSE),-1)=-1,"El tipo de documento no es válido (por favor seleccionarlo de la lista). ","")
)
)</f>
        <v/>
      </c>
      <c r="DV64" s="46">
        <f>IF($DS64,
IF(F64="","Debes escribir el número de documento del empleado. ","")
)</f>
        <v/>
      </c>
      <c r="DW64" s="46">
        <f>IF($DS64,
IF(G64="","Debes escribir el primer nombre del empleado. ","")
)</f>
        <v/>
      </c>
      <c r="DY64" s="46">
        <f>IF($DS64,
IF(I64="","Debes escribir el primer apellido del empleado. ","")
)</f>
        <v/>
      </c>
      <c r="DZ64" s="46">
        <f>IF($DS64,
IF(J64="","Debes escribir el segundo apellido del empleado. ","")
)</f>
        <v/>
      </c>
      <c r="EB64" s="46">
        <f>IF($DS64,
IF(L64="","Debes escribir la fecha de ingreso del empleado. ",
IF(ISERR(DATE(YEAR(L64),MONTH(L64),DAY(L64))), "El valor ingresado en fecha de ingreso no tiene un formato válido. ","")
)
)</f>
        <v/>
      </c>
      <c r="EC64" s="46">
        <f>IF($DS64,
IF(M64="","Debes escribir el tiempo laborado. ",
IF( IFERROR(INT(M64),1.1) &lt;&gt; IFERROR(_xlfn.NUMBERVALUE(M64),1), "El valor de los días trabajados debe ser un número entero. ", "")
)
)</f>
        <v/>
      </c>
      <c r="ED64" s="46">
        <f>IF($DS64,
IF( AND(N64&lt;&gt;"", ISERR(DATE(YEAR(N64),MONTH(N64),DAY(N64))) ), "El valor ingresado en fecha de ingreso no tiene un formato válido. ",
IF( AND(N64&lt;&gt;"", $E$6&lt;&gt;"", DATE(YEAR(N64), MONTH(N64), 1) &lt;&gt; IFERROR(DATE(MID($E$6, 1, 4), MID($E$6, 6, 2),1), "1/1/1900") ), "La fecha de retiro debe estar dentro del período liquidado. ", "")
)
)</f>
        <v/>
      </c>
      <c r="EE64" s="46">
        <f>IF($DS64,
IF(O64="","Debes seleccionar el tipo de trabajador. ",
IF(_xlfn.IFNA(VLOOKUP(O64,TIPO_DE_TRABAJADOR,1,FALSE),-1)=-1,"El tipo de trabajador no es válido (por favor seleccionarlo de la lista). ","")
)
)</f>
        <v/>
      </c>
      <c r="EF64" s="46">
        <f>IF($DS64,
IF(P64="","Debes seleccionar si es un trabajador dependiente pensionado por vejez. ",
IF(_xlfn.IFNA(VLOOKUP(P64,SUBTIPO_DE_TRABAJADOR,1,FALSE),-1)=-1,"El tipo de trabajador dependiente pensionado por vejez no es válido (por favor seleccionarlo de la lista). ","")
)
)</f>
        <v/>
      </c>
      <c r="EG64" s="46">
        <f>IF($DS64,
IF(Q64="","Debes seleccionar el tipo de contrato del trabajador. ",
IF(_xlfn.IFNA(VLOOKUP(Q64,TIPO_DE_CONTRATO,1,FALSE),-1)=-1,"El tipo de contrato del trabajador no es válido (por favor seleccionarlo de la lista). ","")
)
)</f>
        <v/>
      </c>
      <c r="EH64" s="46">
        <f>IF($DS64,
IF(R64="","Debes seleccionar si es un salario integral. ",
IF(_xlfn.IFNA(VLOOKUP(R64,SI_NO,1,FALSE),-1)=-1,"Valor no válido para salario integral (por favor seleccionarlo de la lista). ","")
)
)</f>
        <v/>
      </c>
      <c r="EI64" s="46">
        <f>IF($DS64,
IF(S64="","Debes seleccionar si el trabajador realiza actividades de riesgo. ",
IF(_xlfn.IFNA(VLOOKUP(S64,SI_NO,1,FALSE),-1)=-1,"Valor no válido para actividad de alto riesgo (por favor seleccionarlo de la lista). ","")
)
)</f>
        <v/>
      </c>
      <c r="EK64" s="46">
        <f>IF($DS64,
IF(U64="","Debes escribir el código del municipio de residencia del trabajador. ",
IF(_xlfn.IFNA(VLOOKUP(U64,MUNICIPIO,1,FALSE),-1)=-1,"El municipio de residencia del trabajador es inválido (por favor seleccionarlo de la lista). ","")
)
)</f>
        <v/>
      </c>
      <c r="EL64" s="46">
        <f>IF($DS64,
IF(V64="","Debes escribir el la dirección de residendia del trabajador. ","")
)</f>
        <v/>
      </c>
      <c r="EM64" s="46">
        <f>IF($DS64,
IF(W64="","Debes escribir la fecha de inicio de la liquidación. ",
IF(ISERR(DATE(YEAR(W64),MONTH(W64),DAY(W64))),"El valor ingresado en fecha de inicio de liquidación no tiene un formato válido. ",
IF( AND($E$6&lt;&gt;"", DATE(YEAR(W64), MONTH(W64), 1) &lt;&gt; IFERROR(DATE(MID($E$6, 1, 4), MID($E$6, 6, 2),1), "1/1/1900") ), "La fecha de inicio de la liquidación debe estar dentro del período liquidado. ", "")
)
)
)</f>
        <v/>
      </c>
      <c r="EN64" s="46">
        <f>IF($DS64,
IF(X64="","Debes escribir la fecha de fin de la liquidación. ",
IF(ISERR(DATE(YEAR(X64),MONTH(X64),DAY(X64))),"El valor ingresado en fecha de fin de liquidación no tiene un formato válido. ",
IF( AND($E$6&lt;&gt;"", DATE(YEAR(X64), MONTH(X64), 1) &lt;&gt; IFERROR(DATE(MID($E$6, 1, 4), MID($E$6, 6, 2),1), "1/1/1900") ), "La fecha de fin de la liquidación debe estar dentro del período liquidado. ", "")
)
)
)</f>
        <v/>
      </c>
      <c r="EO64" s="46">
        <f>IF($DS64,
IF(Y64="","Debes escribir la frecuencia de pago del trabajador. ",
IF(_xlfn.IFNA(VLOOKUP(Y64,PERÍODO_DE_NÓMINA,1,FALSE),-1)=-1,"La frecuencia de pago es inválida (por favor seleccionarlo de la lista). ","")
)
)</f>
        <v/>
      </c>
      <c r="EP64" s="46">
        <f>IF($DS64,
IF(Z64="","Debes escribir la fecha de pago. ",
IF(ISERR(DATE(YEAR(Z64),MONTH(Z64),DAY(Z64))), "El valor ingresado en fecha de pago no tiene un formato válido. ","")
)
)</f>
        <v/>
      </c>
      <c r="EQ64" s="46">
        <f>IF($DS64,
IF(AA64="","Debes escribir el medio de pago. ",
IF(_xlfn.IFNA(VLOOKUP(AA64,MEDIOS_DE_PAGO,1,FALSE),-1)=-1,"El medio de pago es inválido (por favor seleccionarlo de la lista). ","")
)
)</f>
        <v/>
      </c>
      <c r="ER64" s="46">
        <f>OR(AA64='Tablas '!$T$4,AA64='Tablas '!$T$7,AA64='Tablas '!$T$8,AA64='Tablas '!$T$11)</f>
        <v/>
      </c>
      <c r="ES64" s="46">
        <f>IF(AND($DS64,ER64),
IF(AB64="","Debes escribir la entidad bancaria. ",""),
""
)</f>
        <v/>
      </c>
      <c r="ET64" s="46">
        <f>IF(AND($DS64,ER64),
IF(AC64="","Debes escribir el tipo de cuenta bancaria. ",
IF(_xlfn.IFNA(VLOOKUP(AC64,TIPO_DE_CUENTA,1,FALSE),-1)=-1,"El tipo de cuenta bancaria es inválida (por favor seleccionarlo de la lista). ","")
),
""
)</f>
        <v/>
      </c>
      <c r="EU64" s="46">
        <f>IF(AND($DS64,ER64),
IF(AD64="","Debes escribir el número de cuenta bancaria. ",""),
""
)</f>
        <v/>
      </c>
      <c r="EV64" s="46">
        <f>IF($DS64,
IF(AE64="","Debes escribir el valor del sueldo básico. ",
IF( ISERR(_xlfn.NUMBERVALUE(AE64)), "El valor del sueldo básico debe ser un número válido. ", "")
)
)</f>
        <v/>
      </c>
      <c r="EW64" s="46">
        <f>IF($DS64,
IF(AF64="","Debes escribir el número de días trabajados. ",
IF( IFERROR(INT(AF64),1.1) &lt;&gt; IFERROR(_xlfn.NUMBERVALUE(AF64),1), "La cantidad de días trabajados debe ser un número entero. ", "")
)
)</f>
        <v/>
      </c>
      <c r="EX64" s="46">
        <f>IF($DS64,
IF(AG64="","Debes escribir el valor del sueldo trabajado. ",
IF( ISERR(_xlfn.NUMBERVALUE(AG64)), "El valor del sueldo trabajado debe ser un número válido. ", "")
)
)</f>
        <v/>
      </c>
      <c r="EY64" s="46">
        <f>IF($DS64,
IF( AND(AH64&lt;&gt;"", ISERR(_xlfn.NUMBERVALUE(AH64))), "El valor del auxilio de transporte debe ser un número válido. ", "")
)</f>
        <v/>
      </c>
      <c r="EZ64" s="46">
        <f>IF($DS64,
IF( AND(AI64&lt;&gt;"", ISERR(_xlfn.NUMBERVALUE(AI64))), "El valor de viáticos salariales debe ser un número válido. ", "")
)</f>
        <v/>
      </c>
      <c r="FA64" s="46">
        <f>IF($DS64,
IF( AND(AJ64&lt;&gt;"", ISERR(_xlfn.NUMBERVALUE(AJ64))), "El valor de viáticos NO salariales debe ser un número válido. ", "")
)</f>
        <v/>
      </c>
      <c r="FB64" s="46">
        <f>CONCATENATE(AK64,AL64)&lt;&gt;""</f>
        <v/>
      </c>
      <c r="FC64" s="46">
        <f>IF(AND($DS64,FB64),
IF(AK64="","Debes escribir el número de horas extras diurnas. ",
IF( IFERROR(INT(AK64),1.1) &lt;&gt; IFERROR(_xlfn.NUMBERVALUE(AK64),1), "La cantidad de horas extras diurnas debe ser un número entero. ", "")
),
""
)</f>
        <v/>
      </c>
      <c r="FD64" s="46">
        <f>IF(AND($DS64,FB64),
IF(AL64="","Debes escribir el valor de las horas extras diurnas. ",
IF( ISERR(_xlfn.NUMBERVALUE(AL64)), "El valor de las horas extras duirnas debe ser un número válido. ", "")
),
""
)</f>
        <v/>
      </c>
      <c r="FE64" s="46">
        <f>CONCATENATE(AM64,AN64)&lt;&gt;""</f>
        <v/>
      </c>
      <c r="FF64" s="46">
        <f>IF(AND($DS64,FE64),
IF(AM64="","Debes escribir el número de horas extras nocturnas. ",
IF( IFERROR(INT(AM64),1.1) &lt;&gt; IFERROR(_xlfn.NUMBERVALUE(AM64),1), "La cantidad de horas extras nocturnas debe ser un número entero. ", "")
),
""
)</f>
        <v/>
      </c>
      <c r="FG64" s="46">
        <f>IF(AND($DS64,FE64),
IF(AN64="","Debes escribir el valor de las horas extras nocturnas. ",
IF( ISERR(_xlfn.NUMBERVALUE(AN64)), "El valor de las horas extras nocturnas debe ser un número válido. ", "")
),
""
)</f>
        <v/>
      </c>
      <c r="FH64" s="46">
        <f>CONCATENATE(AO64,AP64)&lt;&gt;""</f>
        <v/>
      </c>
      <c r="FI64" s="46">
        <f>IF(AND($DS64,FH64),
IF(AO64="","Debes escribir el número de horas extras diurnas dominicales y festivas. ",
IF( IFERROR(INT(AO64),1.1) &lt;&gt; IFERROR(_xlfn.NUMBERVALUE(AO64),1), "La cantidad de horas extras diurnas dominicales y festivas debe ser un número entero. ", "")
),
""
)</f>
        <v/>
      </c>
      <c r="FJ64" s="46">
        <f>IF(AND($DS64,FH64),
IF(AP64="","Debes escribir el valor de las horas extras diurnas dominicales y festivas. ",
IF( ISERR(_xlfn.NUMBERVALUE(AP64)), "El valor de las horas extras diurnas dominicales y festivas debe ser un número válido. ", "")
),
""
)</f>
        <v/>
      </c>
      <c r="FK64" s="46">
        <f>CONCATENATE(AQ64,AR64)&lt;&gt;""</f>
        <v/>
      </c>
      <c r="FL64" s="46">
        <f>IF(AND($DS64,FK64),
IF(AQ64="","Debes escribir el número de horas extras nocturnas dominicales y festivas. ",
IF( IFERROR(INT(AQ64),1.1) &lt;&gt; IFERROR(_xlfn.NUMBERVALUE(AQ64),1), "La cantidad de horas extras nocturnas dominicales y festivas debe ser un número entero. ", "")
),
""
)</f>
        <v/>
      </c>
      <c r="FM64" s="46">
        <f>IF(AND($DS64,FK64),
IF(AR64="","Debes escribir el valor de las horas extras nocturnas dominicales y festivas. ",
IF( ISERR(_xlfn.NUMBERVALUE(AR64)), "El valor de las horas extras nocturnas dominicales y festivas debe ser un número válido. ", "")
),
""
)</f>
        <v/>
      </c>
      <c r="FN64" s="46">
        <f>CONCATENATE(AS64,AT64)&lt;&gt;""</f>
        <v/>
      </c>
      <c r="FO64" s="46">
        <f>IF(AND($DS64,FN64),
IF(AS64="","Debes escribir el número de horas recargo nocturno. ",
IF( IFERROR(INT(AS64),1.1) &lt;&gt; IFERROR(_xlfn.NUMBERVALUE(AS64),1), "La cantidad de horas recargo nocturno debe ser un número entero. ", "")
),
""
)</f>
        <v/>
      </c>
      <c r="FP64" s="46">
        <f>IF(AND($DS64,FN64),
IF(AT64="","Debes escribir el valor de las horas recargo nocturno. ",
IF( ISERR(_xlfn.NUMBERVALUE(AT64)), "El valor de las horas recargo nocturno debe ser un número válido. ", "")
),
""
)</f>
        <v/>
      </c>
      <c r="FQ64" s="46">
        <f>CONCATENATE(AU64,AV64)&lt;&gt;""</f>
        <v/>
      </c>
      <c r="FR64" s="46">
        <f>IF(AND($DS64,FQ64),
IF(AU64="","Debes escribir el número de horas recargo diurno dominical y festivo. ",
IF( IFERROR(INT(AU64),1.1) &lt;&gt; IFERROR(_xlfn.NUMBERVALUE(AU64),1), "La cantidad de horas recargo diurno dominical y festivo debe ser un número entero. ", "")
),
""
)</f>
        <v/>
      </c>
      <c r="FS64" s="46">
        <f>IF(AND($DS64,FQ64),
IF(AV64="","Debes escribir el valor de las horas recargo diurno dominical y festivo. ",
IF( ISERR(_xlfn.NUMBERVALUE(AV64)), "El valor de las horas recargo diurno dominical y festivo debe ser un número válido. ", "")
),
""
)</f>
        <v/>
      </c>
      <c r="FT64" s="46">
        <f>CONCATENATE(AW64,AX64)&lt;&gt;""</f>
        <v/>
      </c>
      <c r="FU64" s="46">
        <f>IF(AND($DS64,FT64),
IF(AW64="","Debes escribir el número de horas recargo nocturno dominical y festivo. ",
IF( IFERROR(INT(AW64),1.1) &lt;&gt; IFERROR(_xlfn.NUMBERVALUE(AW64),1), "La cantidad de horas recargo nocturno dominical y festivo debe ser un número entero. ", "")
),
""
)</f>
        <v/>
      </c>
      <c r="FV64" s="46">
        <f>IF(AND($DS64,FT64),
IF(AX64="","Debes escribir el valor de las horas recargo nocturno dominical y festivo. ",
IF( ISERR(_xlfn.NUMBERVALUE(AX64)), "El valor de las horas recargo nocturno dominical y festivo debe ser un número válido. ", "")
),
""
)</f>
        <v/>
      </c>
      <c r="FW64" s="46">
        <f>CONCATENATE(AY64,AZ64)&lt;&gt;""</f>
        <v/>
      </c>
      <c r="FX64" s="46">
        <f>IF(AND($DS64,FW64),
IF(AY64="","Debes escribir el número de días de vacaciones comunes. ",
IF( IFERROR(INT(AY64),1.1) &lt;&gt; IFERROR(_xlfn.NUMBERVALUE(AY64),1), "La cantidad de días de vacaciones comunes debe ser un número entero. ", "")
),
""
)</f>
        <v/>
      </c>
      <c r="FY64" s="46">
        <f>IF(AND($DS64,FW64),
IF(AZ64="","Debes escribir el valor de las vacaciones comunes. ",
IF( ISERR(_xlfn.NUMBERVALUE(AZ64)), "El valor de las vacaciones comunes debe ser un número válido. ", "")
),
""
)</f>
        <v/>
      </c>
      <c r="FZ64" s="46">
        <f>CONCATENATE(BA64,BB64)&lt;&gt;""</f>
        <v/>
      </c>
      <c r="GA64" s="46">
        <f>IF(AND($DS64,FZ64),
IF(BA64="","Debes escribir el número de días de vacaciones compensadas. ",
IF( IFERROR(INT(BA64),1.1) &lt;&gt; IFERROR(_xlfn.NUMBERVALUE(BA64),1), "La cantidad de días de vacaciones compensadas debe ser un número entero. ", "")
),
""
)</f>
        <v/>
      </c>
      <c r="GB64" s="46">
        <f>IF(AND($DS64,FZ64),
IF(BB64="","Debes escribir el valor de las vacaciones compensadas. ",
IF( ISERR(_xlfn.NUMBERVALUE(BB64)), "El valor de las vacaciones compensadas debe ser un número válido. ", "")
),
""
)</f>
        <v/>
      </c>
      <c r="GC64" s="46">
        <f>CONCATENATE(BC64,BD64)&lt;&gt;""</f>
        <v/>
      </c>
      <c r="GD64" s="46">
        <f>IF(AND($DS64,GC64),
IF(BC64="","Debes escribir el número de días de prima salarial. ",
IF( IFERROR(INT(BC64),1.1) &lt;&gt; IFERROR(_xlfn.NUMBERVALUE(BC64),1), "La cantidad de días de prima salarial debe ser un número entero. ", "")
),
""
)</f>
        <v/>
      </c>
      <c r="GE64" s="46">
        <f>IF(AND($DS64,GC64),
IF(BD64="","Debes escribir el valor de los días de prima salarial. ",
IF( ISERR(_xlfn.NUMBERVALUE(BD64)), "El valor de los días de prima salarial debe ser un número válido. ", "")
),
""
)</f>
        <v/>
      </c>
      <c r="GF64" s="46">
        <f>IF($DS64,
IF( AND(BE64&lt;&gt;"", ISERR(_xlfn.NUMBERVALUE(BE64))), "El valor de la prima NO saliarial debe ser un número válido. ", "")
)</f>
        <v/>
      </c>
      <c r="GG64" s="46">
        <f>CONCATENATE(BF64,BG64,BH64)&lt;&gt;""</f>
        <v/>
      </c>
      <c r="GH64" s="46">
        <f>IF(AND($DS64,GG64),
IF(BF64="","Debes escribir el valor de las cesantías. ",
IF( ISERR(_xlfn.NUMBERVALUE(BF64)), "El valor de las cesantías debe ser un número válido. ", "")
),
""
)</f>
        <v/>
      </c>
      <c r="GI64" s="46">
        <f>IF(AND($DS64,GG64),
IF(BG64="","Debes escribir el % de cesantías. ",
IF( ISERR(_xlfn.NUMBERVALUE(BG64)), "El % de cesantías debe ser un número válido. ", "")
),
""
)</f>
        <v/>
      </c>
      <c r="GJ64" s="46">
        <f>IF(AND($DS64,GG64),
IF(BH64="","Debes escribir el valor de intereses de cesantías. ",
IF( ISERR(_xlfn.NUMBERVALUE(BH64)), "El valor de intereses de cesantías debe ser un número válido. ", "")
),
""
)</f>
        <v/>
      </c>
      <c r="GK64" s="46">
        <f>CONCATENATE(BI64,BJ64,BK64)&lt;&gt;""</f>
        <v/>
      </c>
      <c r="GL64" s="46">
        <f>IF(AND($DS64,GK64),
IF(BI64="","Debes escribir el número de días de incapacidad. ",
IF( IFERROR(INT(BI64),1.1) &lt;&gt; IFERROR(_xlfn.NUMBERVALUE(BI64),1), "La cantidad de días de incapacidad debe ser un número entero. ", "")
),
""
)</f>
        <v/>
      </c>
      <c r="GM64" s="46">
        <f>IF(AND($DS64,GK64),
IF(BJ64="","Debes escribir el tipo de incapacidad. ",
IF(_xlfn.IFNA(VLOOKUP(BJ64,TIPO_DE_INCAPACIDAD,1,FALSE),-1)=-1,"El tipo de incapacidad es inválida (por favor seleccionarlo de la lista). ","")
),
""
)</f>
        <v/>
      </c>
      <c r="GN64" s="46">
        <f>IF(AND($DS64,GK64),
IF(BK64="","Debes escribir el valor de la incapacidad. ",
IF( ISERR(_xlfn.NUMBERVALUE(BK64)), "El valor de la incapacidad debe ser un número válido. ", "")
),
""
)</f>
        <v/>
      </c>
      <c r="GO64" s="46">
        <f>CONCATENATE(BL64,BM64)&lt;&gt;""</f>
        <v/>
      </c>
      <c r="GP64" s="46">
        <f>IF(AND($DS64,GO64),
IF(BL64="","Debes escribir el número de días de licencia de maternidad o paternidad. ",
IF( IFERROR(INT(BL64),1.1) &lt;&gt; IFERROR(_xlfn.NUMBERVALUE(BL64),1), "La cantidad de días de licencia de maternidad o paternidad debe ser un número entero. ", "")
),
""
)</f>
        <v/>
      </c>
      <c r="GQ64" s="46">
        <f>IF(AND($DS64,GO64),
IF(BM64="","Debes escribir el valor de la licencia de maternidad o paternidad. ",
IF( ISERR(_xlfn.NUMBERVALUE(BM64)), "El valor de la licencia de maternidad o paternidad debe ser un número válido. ", "")
),
""
)</f>
        <v/>
      </c>
      <c r="GR64" s="46">
        <f>CONCATENATE(BN64,BO64)&lt;&gt;""</f>
        <v/>
      </c>
      <c r="GS64" s="46">
        <f>IF(AND($DS64,GR64),
IF(BN64="","Debes escribir el número de días de licencia remunerada. ",
IF( IFERROR(INT(BN64),1.1) &lt;&gt; IFERROR(_xlfn.NUMBERVALUE(BN64),1), "La cantidad de días de licencia remunerada debe ser un número entero. ", "")
),
""
)</f>
        <v/>
      </c>
      <c r="GT64" s="46">
        <f>IF(AND($DS64,GR64),
IF(BO64="","Debes escribir el valor de la licencia remunerada. ",
IF( ISERR(_xlfn.NUMBERVALUE(BO64)), "El valor de la licencia remunerada debe ser un número válido. ", "")
),
""
)</f>
        <v/>
      </c>
      <c r="GU64" s="46">
        <f>IF($DS64,
IF( AND(BP64&lt;&gt;"", ISERR(_xlfn.NUMBERVALUE(BP64))), "El valor de la licencia NO remunerada debe ser un número válido. ", "")
)</f>
        <v/>
      </c>
      <c r="GV64" s="46">
        <f>IF($DS64,
IF( AND(BQ64&lt;&gt;"", ISERR(_xlfn.NUMBERVALUE(BQ64))), "El valor de auxilios salariales debe ser un número válido. ", "")
)</f>
        <v/>
      </c>
      <c r="GW64" s="46">
        <f>IF($DS64,
IF( AND(BR64&lt;&gt;"", ISERR(_xlfn.NUMBERVALUE(BR64))), "El valor de auxilios NO salariales debe ser un número válido. ", "")
)</f>
        <v/>
      </c>
      <c r="GX64" s="46">
        <f>IF($DS64,
IF( AND(BS64&lt;&gt;"", ISERR(_xlfn.NUMBERVALUE(BS64))), "El valor de bonos salariales debe ser un número válido. ", "")
)</f>
        <v/>
      </c>
      <c r="GY64" s="46">
        <f>IF($DS64,
IF( AND(BT64&lt;&gt;"", ISERR(_xlfn.NUMBERVALUE(BT64))), "El valor de bonos NO salariales debe ser un número válido. ", "")
)</f>
        <v/>
      </c>
      <c r="GZ64" s="46">
        <f>IF($DS64,
IF( AND(BU64&lt;&gt;"", ISERR(_xlfn.NUMBERVALUE(BU64))), "El valor de bonos salariales de alimentación debe ser un número válido. ", "")
)</f>
        <v/>
      </c>
      <c r="HA64" s="46">
        <f>IF($DS64,
IF( AND(BV64&lt;&gt;"", ISERR(_xlfn.NUMBERVALUE(BV64))), "El valor de bonos NO salariales de alimentación debe ser un número válido. ", "")
)</f>
        <v/>
      </c>
      <c r="HB64" s="46">
        <f>IF($DS64,
IF( AND(BW64&lt;&gt;"", ISERR(_xlfn.NUMBERVALUE(BW64))), "El valor de bonificaciones salariales debe ser un número válido. ", "")
)</f>
        <v/>
      </c>
      <c r="HC64" s="46">
        <f>IF($DS64,
IF( AND(BX64&lt;&gt;"", ISERR(_xlfn.NUMBERVALUE(BX64))), "El valor de bonificaciones NO salariales debe ser un número válido. ", "")
)</f>
        <v/>
      </c>
      <c r="HD64" s="46">
        <f>IF($DS64,
IF( AND(BY64&lt;&gt;"", ISERR(_xlfn.NUMBERVALUE(BY64))), "El valor de compensaciones ordinarias debe ser un número válido. ", "")
)</f>
        <v/>
      </c>
      <c r="HE64" s="46">
        <f>IF($DS64,
IF( AND(BZ64&lt;&gt;"", ISERR(_xlfn.NUMBERVALUE(BZ64))), "El valor de compensaciones extraordinarias debe ser un número válido. ", "")
)</f>
        <v/>
      </c>
      <c r="HF64" s="46">
        <f>IF($DS64,
IF( AND(CA64&lt;&gt;"", ISERR(_xlfn.NUMBERVALUE(CA64))), "El valor de comisiones debe ser un número válido. ", "")
)</f>
        <v/>
      </c>
      <c r="HG64" s="46">
        <f>IF($DS64,
IF( AND(CB64&lt;&gt;"", ISERR(_xlfn.NUMBERVALUE(CB64))), "El valor de ausencia por huega debe ser un número válido. ", "")
)</f>
        <v/>
      </c>
      <c r="HH64" s="46">
        <f>IF($DS64,
IF( AND(CC64&lt;&gt;"", ISERR(_xlfn.NUMBERVALUE(CC64))), "El valor de anticipos debe ser un número válido. ", "")
)</f>
        <v/>
      </c>
      <c r="HI64" s="46">
        <f>IF($DS64,
IF( AND(CD64&lt;&gt;"", ISERR(_xlfn.NUMBERVALUE(CD64))), "El valor de pagos a terceros debe ser un número válido. ", "")
)</f>
        <v/>
      </c>
      <c r="HJ64" s="46">
        <f>IF($DS64,
IF( AND(CE64&lt;&gt;"", ISERR(_xlfn.NUMBERVALUE(CE64))), "El valor de dotación debe ser un número válido. ", "")
)</f>
        <v/>
      </c>
      <c r="HK64" s="46">
        <f>IF($DS64,
IF( AND(CF64&lt;&gt;"", ISERR(_xlfn.NUMBERVALUE(CF64))), "El valor de apoyo sostenibilidad debe ser un número válido. ", "")
)</f>
        <v/>
      </c>
      <c r="HL64" s="46">
        <f>IF($DS64,
IF( AND(CG64&lt;&gt;"", ISERR(_xlfn.NUMBERVALUE(CG64))), "El valor de teletrabajo debe ser un número válido. ", "")
)</f>
        <v/>
      </c>
      <c r="HM64" s="46">
        <f>IF($DS64,
IF( AND(CH64&lt;&gt;"", ISERR(_xlfn.NUMBERVALUE(CH64))), "El valor de bonificación de retiro debe ser un número válido. ", "")
)</f>
        <v/>
      </c>
      <c r="HN64" s="46">
        <f>IF($DS64,
IF( AND(CI64&lt;&gt;"", ISERR(_xlfn.NUMBERVALUE(CI64))), "El valor de indemnización de retiro debe ser un número válido. ", "")
)</f>
        <v/>
      </c>
      <c r="HO64" s="46">
        <f>IF($DS64,
IF( AND(CJ64&lt;&gt;"", ISERR(_xlfn.NUMBERVALUE(CJ64))), "El valor de reintegros debe ser un número válido. ", "")
)</f>
        <v/>
      </c>
      <c r="HP64" s="46">
        <f>CONCATENATE(CK64,CL64,CM64)&lt;&gt;""</f>
        <v/>
      </c>
      <c r="HQ64" s="46">
        <f>IF(AND($DS64,HP64),
IF(CK64="","Debes escribir la descripción de otro concepto no categorizado. ",""),
""
)</f>
        <v/>
      </c>
      <c r="HR64" s="46">
        <f>IF(AND($DS64,HP64),
IF(CONCATENATE(CL64,CM64)="","Debes escribir al menos un valor de concepto no categorizado (salarial o no salarial). ",
IF(ISERR(_xlfn.NUMBERVALUE(CL64)),"El valor salarial concepto no categorizado debe ser un número válido. ","")
),
""
)</f>
        <v/>
      </c>
      <c r="HS64" s="46">
        <f>IF(AND($DS64,HP64),
IF(CONCATENATE(CL64,CM64)="","Debes escribir al menos un valor de concepto no categorizado (salarial o no salarial). ",
IF(ISERR(_xlfn.NUMBERVALUE(CM64)),"El valor NO salarial concepto no categorizado debe ser un número válido. ","")
),
""
)</f>
        <v/>
      </c>
      <c r="HT64" s="46">
        <f>IF($DS64,
IF(CN64="","Debes escribir el porcentaje del aporte a salud. ",
IF( ISERR(_xlfn.NUMBERVALUE(CN64)), "El valor del porcentaje del aporte a salud debe ser un número válido. ", "")
)
)</f>
        <v/>
      </c>
      <c r="HU64" s="46">
        <f>IF($DS64,
IF(CO64="","Debes escribir el valor del aporte a salud. ",
IF( ISERR(_xlfn.NUMBERVALUE(CO64)), "El valor del aporte a salud debe ser un número válido. ", "")
)
)</f>
        <v/>
      </c>
      <c r="HV64" s="46">
        <f>IF($DS64,
IF( AND(CP64&lt;&gt;"", ISERR(_xlfn.NUMBERVALUE(CP64))), "El valor plan complementario debe ser un número válido. ", "")
)</f>
        <v/>
      </c>
      <c r="HW64" s="46">
        <f>IF($DS64,
IF(CQ64="","Debes escribir el porcentaje del aporte a pensión. ",
IF( ISERR(_xlfn.NUMBERVALUE(CQ64)), "El valor del porcentaje del aporte a pensión debe ser un número válido. ", "")
)
)</f>
        <v/>
      </c>
      <c r="HX64" s="46">
        <f>IF($DS64,
IF(CR64="","Debes escribir el valor del aporte a pensión. ",
IF( ISERR(_xlfn.NUMBERVALUE(CR64)), "El valor del aporte a salud debe ser un número válido. ", "")
)
)</f>
        <v/>
      </c>
      <c r="HY64" s="46">
        <f>IF($DS64,
IF( AND(CS64&lt;&gt;"", ISERR(_xlfn.NUMBERVALUE(CS64))), "El valor pensión voluntaria debe ser un número válido. ", "")
)</f>
        <v/>
      </c>
      <c r="HZ64" s="46">
        <f>CONCATENATE(CT64,CU64,CV64,CW64)&lt;&gt;""</f>
        <v/>
      </c>
      <c r="IA64" s="46">
        <f>IF(AND($DS64,HZ64),
IF(CT64="","Debes escribir el % del fondo de seguridad pensional. ",
IF( ISERR(_xlfn.NUMBERVALUE(CT64)), "El % del fondo de seguridad debe ser un número válido. ", "")
),
""
)</f>
        <v/>
      </c>
      <c r="IB64" s="46">
        <f>IF(AND($DS64,HZ64),
IF(CU64="","Debes escribir el valor del aporte al fondo de solidaridad pensional. ",
IF( ISERR(_xlfn.NUMBERVALUE(CU64)), "El valor del aporte al fondo de solidaridad pensional debe ser un número válido. ", "")
),
""
)</f>
        <v/>
      </c>
      <c r="IC64" s="46">
        <f>IF(AND($DS64,HZ64),
IF(CV64="","Debes escribir el % del fondo de subsistencia. ",
IF( ISERR(_xlfn.NUMBERVALUE(CV64)), "El % del fondo de subsistencia debe ser un número válido. ", "")
),
""
)</f>
        <v/>
      </c>
      <c r="ID64" s="46">
        <f>IF(AND($DS64,HZ64),
IF(CW64="","Debes escribir el valor del fondo de subsistencia. ",
IF( ISERR(_xlfn.NUMBERVALUE(CW64)), "El valor del fondo de subsistencia debe ser un número válido. ", "")
),
""
)</f>
        <v/>
      </c>
      <c r="IE64" s="46">
        <f>CONCATENATE(CX64,CY64)&lt;&gt;""</f>
        <v/>
      </c>
      <c r="IF64" s="46">
        <f>IF(AND($DS64,IE64),
IF(CX64="","Debes escribir el % de sindicato. ",
IF( ISERR(_xlfn.NUMBERVALUE(CX64)), "El % de sindicato debe ser un número válido. ", "")
),
""
)</f>
        <v/>
      </c>
      <c r="IG64" s="46">
        <f>IF(AND($DS64,IE64),
IF(CY64="","Debes escribir el valor del sindicato. ",
IF( ISERR(_xlfn.NUMBERVALUE(CY64)), "El valor del sindicato debe ser un número válido. ", "")
),
""
)</f>
        <v/>
      </c>
      <c r="IH64" s="46">
        <f>IF($DS64,
IF( AND(CZ64&lt;&gt;"", ISERR(_xlfn.NUMBERVALUE(CZ64))), "El valor de sanción pública debe ser un número válido. ", "")
)</f>
        <v/>
      </c>
      <c r="II64" s="46">
        <f>IF($DS64,
IF( AND(DA64&lt;&gt;"", ISERR(_xlfn.NUMBERVALUE(DA64))), "El valor de sanción privada debe ser un número válido. ", "")
)</f>
        <v/>
      </c>
      <c r="IJ64" s="46">
        <f>CONCATENATE(DB64,DC64)&lt;&gt;""</f>
        <v/>
      </c>
      <c r="IK64" s="46">
        <f>IF(AND($DS64,IJ64),
IF(DB64="","Debes escribir la descripción de libranza. ",""),
""
)</f>
        <v/>
      </c>
      <c r="IL64" s="46">
        <f>IF(AND($DS64,IJ64),
IF(DC64="","Debes escribir la cuota libranza. ",
IF(ISERR(_xlfn.NUMBERVALUE(DC64)),"El valor de la cuota libranza debe ser un número válido. ","")
),
""
)</f>
        <v/>
      </c>
      <c r="IM64" s="46">
        <f>IF($DS64,
IF( AND(DD64&lt;&gt;"", ISERR(_xlfn.NUMBERVALUE(DD64))), "El valor de pagos a terceros debe ser un número válido. ", "")
)</f>
        <v/>
      </c>
      <c r="IN64" s="46">
        <f>IF($DS64,
IF( AND(DE64&lt;&gt;"", ISERR(_xlfn.NUMBERVALUE(DE64))), "El valor de anticipos debe ser un número válido. ", "")
)</f>
        <v/>
      </c>
      <c r="IO64" s="46">
        <f>IF($DS64,
IF( AND(DF64&lt;&gt;"", ISERR(_xlfn.NUMBERVALUE(DF64))), "El valor de AFC debe ser un número válido. ", "")
)</f>
        <v/>
      </c>
      <c r="IP64" s="46">
        <f>IF($DS64,
IF( AND(DG64&lt;&gt;"", ISERR(_xlfn.NUMBERVALUE(DG64))), "El valor de rete-fuente debe ser un número válido. ", "")
)</f>
        <v/>
      </c>
      <c r="IQ64" s="46">
        <f>IF($DS64,
IF( AND(DH64&lt;&gt;"", ISERR(_xlfn.NUMBERVALUE(DH64))), "El valor de cooperativa de trabajo debe ser un número válido. ", "")
)</f>
        <v/>
      </c>
      <c r="IR64" s="46">
        <f>IF($DS64,
IF( AND(DI64&lt;&gt;"", ISERR(_xlfn.NUMBERVALUE(DI64))), "El valor de embargo fiscal debe ser un número válido. ", "")
)</f>
        <v/>
      </c>
      <c r="IS64" s="46">
        <f>IF($DS64,
IF( AND(DJ64&lt;&gt;"", ISERR(_xlfn.NUMBERVALUE(DJ64))), "El valor de educación debe ser un número válido. ", "")
)</f>
        <v/>
      </c>
      <c r="IT64" s="46">
        <f>IF($DS64,
IF( AND(DK64&lt;&gt;"", ISERR(_xlfn.NUMBERVALUE(DK64))), "El valor de reintegro debe ser un número válido. ", "")
)</f>
        <v/>
      </c>
      <c r="IU64" s="46">
        <f>IF($DS64,
IF( AND(DL64&lt;&gt;"", ISERR(_xlfn.NUMBERVALUE(DL64))), "El valor de deuda debe ser un número válido. ", "")
)</f>
        <v/>
      </c>
      <c r="IV64" s="46">
        <f>IF($DS64,
IF( AND(DM64&lt;&gt;"", ISERR(_xlfn.NUMBERVALUE(DM64))), "El valor de otras deducciones debe ser un número válido. ", "")
)</f>
        <v/>
      </c>
      <c r="IW64" s="46">
        <f>IF($DS64,
IF(DN64="","Debes escribir el valor de los devengos totales. ",
IF( ISERR(_xlfn.NUMBERVALUE(DN64)), "El valor de los devengos totales debe ser un número válido. ", "")
)
)</f>
        <v/>
      </c>
      <c r="IX64" s="46">
        <f>IF($DS64,
IF(DO64="","Debes escribir el valor de las deducciones totales. ",
IF( ISERR(_xlfn.NUMBERVALUE(DO64)), "El valor de las deducciones totales debe ser un número válido. ", "")
)
)</f>
        <v/>
      </c>
      <c r="IY64" s="46">
        <f>IF($DS64,
IF(DP64="","Debes escribir el valor del salario total. ",
IF( ISERR(_xlfn.NUMBERVALUE(DP64)), "El valor del salario total debe ser un número válido. ", "")
)
)</f>
        <v/>
      </c>
    </row>
    <row r="65">
      <c r="B65" s="48" t="n">
        <v>53</v>
      </c>
      <c r="C65" s="61">
        <f>IF(AND(DS65,DP65&lt;&gt;""),
IF(DQ65="","OK","Error"),
""
)</f>
        <v/>
      </c>
      <c r="D65" s="53" t="n"/>
      <c r="E65" s="52" t="n"/>
      <c r="F65" s="112" t="n"/>
      <c r="G65" s="52" t="n"/>
      <c r="H65" s="53" t="n"/>
      <c r="I65" s="52" t="n"/>
      <c r="J65" s="52" t="n"/>
      <c r="K65" s="53" t="n"/>
      <c r="L65" s="55" t="n"/>
      <c r="M65" s="108" t="n"/>
      <c r="N65" s="56" t="n"/>
      <c r="O65" s="52" t="n"/>
      <c r="P65" s="52" t="n"/>
      <c r="Q65" s="52" t="n"/>
      <c r="R65" s="52" t="n"/>
      <c r="S65" s="52" t="n"/>
      <c r="T65" s="53" t="n"/>
      <c r="U65" s="52" t="n"/>
      <c r="V65" s="52" t="n"/>
      <c r="W65" s="55" t="n"/>
      <c r="X65" s="55" t="n"/>
      <c r="Y65" s="52" t="n"/>
      <c r="Z65" s="55" t="n"/>
      <c r="AA65" s="52" t="n"/>
      <c r="AB65" s="53" t="n"/>
      <c r="AC65" s="53" t="n"/>
      <c r="AD65" s="53" t="n"/>
      <c r="AE65" s="177" t="n"/>
      <c r="AF65" s="113" t="n"/>
      <c r="AG65" s="177" t="n"/>
      <c r="AH65" s="178" t="n"/>
      <c r="AI65" s="178" t="n"/>
      <c r="AJ65" s="178" t="n"/>
      <c r="AK65" s="114" t="n"/>
      <c r="AL65" s="178" t="n"/>
      <c r="AM65" s="114" t="n"/>
      <c r="AN65" s="178" t="n"/>
      <c r="AO65" s="114" t="n"/>
      <c r="AP65" s="178" t="n"/>
      <c r="AQ65" s="114" t="n"/>
      <c r="AR65" s="178" t="n"/>
      <c r="AS65" s="114" t="n"/>
      <c r="AT65" s="178" t="n"/>
      <c r="AU65" s="114" t="n"/>
      <c r="AV65" s="178" t="n"/>
      <c r="AW65" s="114" t="n"/>
      <c r="AX65" s="178" t="n"/>
      <c r="AY65" s="114" t="n"/>
      <c r="AZ65" s="178" t="n"/>
      <c r="BA65" s="114" t="n"/>
      <c r="BB65" s="178" t="n"/>
      <c r="BC65" s="114" t="n"/>
      <c r="BD65" s="178" t="n"/>
      <c r="BE65" s="178" t="n"/>
      <c r="BF65" s="178" t="n"/>
      <c r="BG65" s="59" t="n"/>
      <c r="BH65" s="178" t="n"/>
      <c r="BI65" s="114" t="n"/>
      <c r="BJ65" s="53" t="n"/>
      <c r="BK65" s="178" t="n"/>
      <c r="BL65" s="114" t="n"/>
      <c r="BM65" s="178" t="n"/>
      <c r="BN65" s="114" t="n"/>
      <c r="BO65" s="178" t="n"/>
      <c r="BP65" s="178" t="n"/>
      <c r="BQ65" s="178" t="n"/>
      <c r="BR65" s="178" t="n"/>
      <c r="BS65" s="178" t="n"/>
      <c r="BT65" s="178" t="n"/>
      <c r="BU65" s="178" t="n"/>
      <c r="BV65" s="178" t="n"/>
      <c r="BW65" s="178" t="n"/>
      <c r="BX65" s="178" t="n"/>
      <c r="BY65" s="178" t="n"/>
      <c r="BZ65" s="178" t="n"/>
      <c r="CA65" s="178" t="n"/>
      <c r="CB65" s="178" t="n"/>
      <c r="CC65" s="178" t="n"/>
      <c r="CD65" s="178" t="n"/>
      <c r="CE65" s="178" t="n"/>
      <c r="CF65" s="178" t="n"/>
      <c r="CG65" s="178" t="n"/>
      <c r="CH65" s="178" t="n"/>
      <c r="CI65" s="178" t="n"/>
      <c r="CJ65" s="178" t="n"/>
      <c r="CK65" s="53" t="n"/>
      <c r="CL65" s="178" t="n"/>
      <c r="CM65" s="178" t="n"/>
      <c r="CN65" s="60" t="n"/>
      <c r="CO65" s="177" t="n"/>
      <c r="CP65" s="178" t="n"/>
      <c r="CQ65" s="60" t="n"/>
      <c r="CR65" s="177" t="n"/>
      <c r="CS65" s="178" t="n"/>
      <c r="CT65" s="59" t="n"/>
      <c r="CU65" s="178" t="n"/>
      <c r="CV65" s="59" t="n"/>
      <c r="CW65" s="178" t="n"/>
      <c r="CX65" s="59" t="n"/>
      <c r="CY65" s="178" t="n"/>
      <c r="CZ65" s="178" t="n"/>
      <c r="DA65" s="178" t="n"/>
      <c r="DB65" s="53" t="n"/>
      <c r="DC65" s="178" t="n"/>
      <c r="DD65" s="178" t="n"/>
      <c r="DE65" s="178" t="n"/>
      <c r="DF65" s="178" t="n"/>
      <c r="DG65" s="178" t="n"/>
      <c r="DH65" s="178" t="n"/>
      <c r="DI65" s="178" t="n"/>
      <c r="DJ65" s="178" t="n"/>
      <c r="DK65" s="178" t="n"/>
      <c r="DL65" s="178" t="n"/>
      <c r="DM65" s="178" t="n"/>
      <c r="DN65" s="177" t="n"/>
      <c r="DO65" s="177" t="n"/>
      <c r="DP65" s="177" t="n"/>
      <c r="DQ65" s="76">
        <f>IF(AND(DS65,DP65&lt;&gt;""),
CONCATENATE(DT65,DU65,DV65,DW65,DX65,DY65,DZ65,EA65,EB65,EC65,ED65,EE65,EF65,EG65,EH65,EI65,EJ65,EK65,EL65,EM65,EN65,EO65,EP65,EQ65,ES65,ET65,EU65,EV65,EW65,EX65,EY65,EZ65,FA65,FC65,FD65,FF65,FG65,FI65,FJ65,FL65,FM65,FO65,FP65,FR65,FS65,FU65,FV65,FX65,FY65,GA65,GB65,GD65,GE65,GF65,GH65,GI65,GJ65,GL65,GM65,GN65,GP65,GQ65,GS65,GT65,GU65,GV65,GW65,GX65,GY65,GZ65,HA65,HB65,HC65,HD65,HE65,HF65,HG65,HH65,HI65,HJ65,HK65,HL65,HM65,HN65,HO65,HQ65,HR65,HS65,HT65,HU65,HV65,HW65,HX65,HY65,IA65,IB65,IC65,ID65,IF65,IG65,IH65,II65,IK65,IL65,IM65,IN65,IO65,IP65,IQ65,IR65,IS65,IT65,IU65,IV65,IW65,IX65,IY65,IZ65),
""
)</f>
        <v/>
      </c>
      <c r="DR65" s="53" t="n"/>
      <c r="DS65" s="46">
        <f>CONCATENATE(D65,$E65,$F65,$G65,H65,$I65,$J65,K65,$L65,$M65,N65,$O65,$P65,$Q65,$R65,$S65,T65,$U65,$V65,$W65,$X65,$Y65,$Z65,$AA65,AB65,AC65,AD65,$AE65,$AF65,$AG65,AH65,AI65,AJ65,AK65,AL65,AM65,AN65,AO65,AP65,AQ65,AR65,AS65,AT65,AU65,AV65,AW65,AX65,AY65,AZ65,BA65,BB65,BC65,BD65,BE65,BF65,BG65,BH65,BI65,BJ65,BK65,BL65,BM65,BN65,BO65,BP65,BQ65,BR65,BS65,BT65,BU65,BV65,BW65,BX65,BY65,BZ65,CA65,CB65,CC65,CD65,CE65,CF65,CG65,CH65,CI65,CJ65,CK65,CL65,CM65,$CN65,$CO65,CP65,$CQ65,$CR65,CS65,CT65,CU65,CV65,CW65,CX65,CY65,CZ65,DA65,DB65,DC65,DD65,DE65,DF65,DG65,DH65,DI65,DJ65,DK65,DL65,DM65,$DN65,$DO65,$DP65,DR65)&lt;&gt;""</f>
        <v/>
      </c>
      <c r="DT65" s="46">
        <f>IF(AND($DS65,$E$4&lt;&gt;""),
IF(LEFT($E$4,2) = "1.",
IF(D65&lt;&gt;"","El CUNE sólo se envía en operaciones de novedad o ajuste. ",""),
IF(D65="","Debes escribir un CUNE válido para realizar operaciones de novedad o ajuste. ","")),
""
)</f>
        <v/>
      </c>
      <c r="DU65" s="46">
        <f>IF($DS65,
IF(E65="","Debes seleccionar el tipo de documento del empleado. ",
IF(_xlfn.IFNA(VLOOKUP(E65,TIPO_DE_DOCUMENTO,1,FALSE),-1)=-1,"El tipo de documento no es válido (por favor seleccionarlo de la lista). ","")
)
)</f>
        <v/>
      </c>
      <c r="DV65" s="46">
        <f>IF($DS65,
IF(F65="","Debes escribir el número de documento del empleado. ","")
)</f>
        <v/>
      </c>
      <c r="DW65" s="46">
        <f>IF($DS65,
IF(G65="","Debes escribir el primer nombre del empleado. ","")
)</f>
        <v/>
      </c>
      <c r="DY65" s="46">
        <f>IF($DS65,
IF(I65="","Debes escribir el primer apellido del empleado. ","")
)</f>
        <v/>
      </c>
      <c r="DZ65" s="46">
        <f>IF($DS65,
IF(J65="","Debes escribir el segundo apellido del empleado. ","")
)</f>
        <v/>
      </c>
      <c r="EB65" s="46">
        <f>IF($DS65,
IF(L65="","Debes escribir la fecha de ingreso del empleado. ",
IF(ISERR(DATE(YEAR(L65),MONTH(L65),DAY(L65))), "El valor ingresado en fecha de ingreso no tiene un formato válido. ","")
)
)</f>
        <v/>
      </c>
      <c r="EC65" s="46">
        <f>IF($DS65,
IF(M65="","Debes escribir el tiempo laborado. ",
IF( IFERROR(INT(M65),1.1) &lt;&gt; IFERROR(_xlfn.NUMBERVALUE(M65),1), "El valor de los días trabajados debe ser un número entero. ", "")
)
)</f>
        <v/>
      </c>
      <c r="ED65" s="46">
        <f>IF($DS65,
IF( AND(N65&lt;&gt;"", ISERR(DATE(YEAR(N65),MONTH(N65),DAY(N65))) ), "El valor ingresado en fecha de ingreso no tiene un formato válido. ",
IF( AND(N65&lt;&gt;"", $E$6&lt;&gt;"", DATE(YEAR(N65), MONTH(N65), 1) &lt;&gt; IFERROR(DATE(MID($E$6, 1, 4), MID($E$6, 6, 2),1), "1/1/1900") ), "La fecha de retiro debe estar dentro del período liquidado. ", "")
)
)</f>
        <v/>
      </c>
      <c r="EE65" s="46">
        <f>IF($DS65,
IF(O65="","Debes seleccionar el tipo de trabajador. ",
IF(_xlfn.IFNA(VLOOKUP(O65,TIPO_DE_TRABAJADOR,1,FALSE),-1)=-1,"El tipo de trabajador no es válido (por favor seleccionarlo de la lista). ","")
)
)</f>
        <v/>
      </c>
      <c r="EF65" s="46">
        <f>IF($DS65,
IF(P65="","Debes seleccionar si es un trabajador dependiente pensionado por vejez. ",
IF(_xlfn.IFNA(VLOOKUP(P65,SUBTIPO_DE_TRABAJADOR,1,FALSE),-1)=-1,"El tipo de trabajador dependiente pensionado por vejez no es válido (por favor seleccionarlo de la lista). ","")
)
)</f>
        <v/>
      </c>
      <c r="EG65" s="46">
        <f>IF($DS65,
IF(Q65="","Debes seleccionar el tipo de contrato del trabajador. ",
IF(_xlfn.IFNA(VLOOKUP(Q65,TIPO_DE_CONTRATO,1,FALSE),-1)=-1,"El tipo de contrato del trabajador no es válido (por favor seleccionarlo de la lista). ","")
)
)</f>
        <v/>
      </c>
      <c r="EH65" s="46">
        <f>IF($DS65,
IF(R65="","Debes seleccionar si es un salario integral. ",
IF(_xlfn.IFNA(VLOOKUP(R65,SI_NO,1,FALSE),-1)=-1,"Valor no válido para salario integral (por favor seleccionarlo de la lista). ","")
)
)</f>
        <v/>
      </c>
      <c r="EI65" s="46">
        <f>IF($DS65,
IF(S65="","Debes seleccionar si el trabajador realiza actividades de riesgo. ",
IF(_xlfn.IFNA(VLOOKUP(S65,SI_NO,1,FALSE),-1)=-1,"Valor no válido para actividad de alto riesgo (por favor seleccionarlo de la lista). ","")
)
)</f>
        <v/>
      </c>
      <c r="EK65" s="46">
        <f>IF($DS65,
IF(U65="","Debes escribir el código del municipio de residencia del trabajador. ",
IF(_xlfn.IFNA(VLOOKUP(U65,MUNICIPIO,1,FALSE),-1)=-1,"El municipio de residencia del trabajador es inválido (por favor seleccionarlo de la lista). ","")
)
)</f>
        <v/>
      </c>
      <c r="EL65" s="46">
        <f>IF($DS65,
IF(V65="","Debes escribir el la dirección de residendia del trabajador. ","")
)</f>
        <v/>
      </c>
      <c r="EM65" s="46">
        <f>IF($DS65,
IF(W65="","Debes escribir la fecha de inicio de la liquidación. ",
IF(ISERR(DATE(YEAR(W65),MONTH(W65),DAY(W65))),"El valor ingresado en fecha de inicio de liquidación no tiene un formato válido. ",
IF( AND($E$6&lt;&gt;"", DATE(YEAR(W65), MONTH(W65), 1) &lt;&gt; IFERROR(DATE(MID($E$6, 1, 4), MID($E$6, 6, 2),1), "1/1/1900") ), "La fecha de inicio de la liquidación debe estar dentro del período liquidado. ", "")
)
)
)</f>
        <v/>
      </c>
      <c r="EN65" s="46">
        <f>IF($DS65,
IF(X65="","Debes escribir la fecha de fin de la liquidación. ",
IF(ISERR(DATE(YEAR(X65),MONTH(X65),DAY(X65))),"El valor ingresado en fecha de fin de liquidación no tiene un formato válido. ",
IF( AND($E$6&lt;&gt;"", DATE(YEAR(X65), MONTH(X65), 1) &lt;&gt; IFERROR(DATE(MID($E$6, 1, 4), MID($E$6, 6, 2),1), "1/1/1900") ), "La fecha de fin de la liquidación debe estar dentro del período liquidado. ", "")
)
)
)</f>
        <v/>
      </c>
      <c r="EO65" s="46">
        <f>IF($DS65,
IF(Y65="","Debes escribir la frecuencia de pago del trabajador. ",
IF(_xlfn.IFNA(VLOOKUP(Y65,PERÍODO_DE_NÓMINA,1,FALSE),-1)=-1,"La frecuencia de pago es inválida (por favor seleccionarlo de la lista). ","")
)
)</f>
        <v/>
      </c>
      <c r="EP65" s="46">
        <f>IF($DS65,
IF(Z65="","Debes escribir la fecha de pago. ",
IF(ISERR(DATE(YEAR(Z65),MONTH(Z65),DAY(Z65))), "El valor ingresado en fecha de pago no tiene un formato válido. ","")
)
)</f>
        <v/>
      </c>
      <c r="EQ65" s="46">
        <f>IF($DS65,
IF(AA65="","Debes escribir el medio de pago. ",
IF(_xlfn.IFNA(VLOOKUP(AA65,MEDIOS_DE_PAGO,1,FALSE),-1)=-1,"El medio de pago es inválido (por favor seleccionarlo de la lista). ","")
)
)</f>
        <v/>
      </c>
      <c r="ER65" s="46">
        <f>OR(AA65='Tablas '!$T$4,AA65='Tablas '!$T$7,AA65='Tablas '!$T$8,AA65='Tablas '!$T$11)</f>
        <v/>
      </c>
      <c r="ES65" s="46">
        <f>IF(AND($DS65,ER65),
IF(AB65="","Debes escribir la entidad bancaria. ",""),
""
)</f>
        <v/>
      </c>
      <c r="ET65" s="46">
        <f>IF(AND($DS65,ER65),
IF(AC65="","Debes escribir el tipo de cuenta bancaria. ",
IF(_xlfn.IFNA(VLOOKUP(AC65,TIPO_DE_CUENTA,1,FALSE),-1)=-1,"El tipo de cuenta bancaria es inválida (por favor seleccionarlo de la lista). ","")
),
""
)</f>
        <v/>
      </c>
      <c r="EU65" s="46">
        <f>IF(AND($DS65,ER65),
IF(AD65="","Debes escribir el número de cuenta bancaria. ",""),
""
)</f>
        <v/>
      </c>
      <c r="EV65" s="46">
        <f>IF($DS65,
IF(AE65="","Debes escribir el valor del sueldo básico. ",
IF( ISERR(_xlfn.NUMBERVALUE(AE65)), "El valor del sueldo básico debe ser un número válido. ", "")
)
)</f>
        <v/>
      </c>
      <c r="EW65" s="46">
        <f>IF($DS65,
IF(AF65="","Debes escribir el número de días trabajados. ",
IF( IFERROR(INT(AF65),1.1) &lt;&gt; IFERROR(_xlfn.NUMBERVALUE(AF65),1), "La cantidad de días trabajados debe ser un número entero. ", "")
)
)</f>
        <v/>
      </c>
      <c r="EX65" s="46">
        <f>IF($DS65,
IF(AG65="","Debes escribir el valor del sueldo trabajado. ",
IF( ISERR(_xlfn.NUMBERVALUE(AG65)), "El valor del sueldo trabajado debe ser un número válido. ", "")
)
)</f>
        <v/>
      </c>
      <c r="EY65" s="46">
        <f>IF($DS65,
IF( AND(AH65&lt;&gt;"", ISERR(_xlfn.NUMBERVALUE(AH65))), "El valor del auxilio de transporte debe ser un número válido. ", "")
)</f>
        <v/>
      </c>
      <c r="EZ65" s="46">
        <f>IF($DS65,
IF( AND(AI65&lt;&gt;"", ISERR(_xlfn.NUMBERVALUE(AI65))), "El valor de viáticos salariales debe ser un número válido. ", "")
)</f>
        <v/>
      </c>
      <c r="FA65" s="46">
        <f>IF($DS65,
IF( AND(AJ65&lt;&gt;"", ISERR(_xlfn.NUMBERVALUE(AJ65))), "El valor de viáticos NO salariales debe ser un número válido. ", "")
)</f>
        <v/>
      </c>
      <c r="FB65" s="46">
        <f>CONCATENATE(AK65,AL65)&lt;&gt;""</f>
        <v/>
      </c>
      <c r="FC65" s="46">
        <f>IF(AND($DS65,FB65),
IF(AK65="","Debes escribir el número de horas extras diurnas. ",
IF( IFERROR(INT(AK65),1.1) &lt;&gt; IFERROR(_xlfn.NUMBERVALUE(AK65),1), "La cantidad de horas extras diurnas debe ser un número entero. ", "")
),
""
)</f>
        <v/>
      </c>
      <c r="FD65" s="46">
        <f>IF(AND($DS65,FB65),
IF(AL65="","Debes escribir el valor de las horas extras diurnas. ",
IF( ISERR(_xlfn.NUMBERVALUE(AL65)), "El valor de las horas extras duirnas debe ser un número válido. ", "")
),
""
)</f>
        <v/>
      </c>
      <c r="FE65" s="46">
        <f>CONCATENATE(AM65,AN65)&lt;&gt;""</f>
        <v/>
      </c>
      <c r="FF65" s="46">
        <f>IF(AND($DS65,FE65),
IF(AM65="","Debes escribir el número de horas extras nocturnas. ",
IF( IFERROR(INT(AM65),1.1) &lt;&gt; IFERROR(_xlfn.NUMBERVALUE(AM65),1), "La cantidad de horas extras nocturnas debe ser un número entero. ", "")
),
""
)</f>
        <v/>
      </c>
      <c r="FG65" s="46">
        <f>IF(AND($DS65,FE65),
IF(AN65="","Debes escribir el valor de las horas extras nocturnas. ",
IF( ISERR(_xlfn.NUMBERVALUE(AN65)), "El valor de las horas extras nocturnas debe ser un número válido. ", "")
),
""
)</f>
        <v/>
      </c>
      <c r="FH65" s="46">
        <f>CONCATENATE(AO65,AP65)&lt;&gt;""</f>
        <v/>
      </c>
      <c r="FI65" s="46">
        <f>IF(AND($DS65,FH65),
IF(AO65="","Debes escribir el número de horas extras diurnas dominicales y festivas. ",
IF( IFERROR(INT(AO65),1.1) &lt;&gt; IFERROR(_xlfn.NUMBERVALUE(AO65),1), "La cantidad de horas extras diurnas dominicales y festivas debe ser un número entero. ", "")
),
""
)</f>
        <v/>
      </c>
      <c r="FJ65" s="46">
        <f>IF(AND($DS65,FH65),
IF(AP65="","Debes escribir el valor de las horas extras diurnas dominicales y festivas. ",
IF( ISERR(_xlfn.NUMBERVALUE(AP65)), "El valor de las horas extras diurnas dominicales y festivas debe ser un número válido. ", "")
),
""
)</f>
        <v/>
      </c>
      <c r="FK65" s="46">
        <f>CONCATENATE(AQ65,AR65)&lt;&gt;""</f>
        <v/>
      </c>
      <c r="FL65" s="46">
        <f>IF(AND($DS65,FK65),
IF(AQ65="","Debes escribir el número de horas extras nocturnas dominicales y festivas. ",
IF( IFERROR(INT(AQ65),1.1) &lt;&gt; IFERROR(_xlfn.NUMBERVALUE(AQ65),1), "La cantidad de horas extras nocturnas dominicales y festivas debe ser un número entero. ", "")
),
""
)</f>
        <v/>
      </c>
      <c r="FM65" s="46">
        <f>IF(AND($DS65,FK65),
IF(AR65="","Debes escribir el valor de las horas extras nocturnas dominicales y festivas. ",
IF( ISERR(_xlfn.NUMBERVALUE(AR65)), "El valor de las horas extras nocturnas dominicales y festivas debe ser un número válido. ", "")
),
""
)</f>
        <v/>
      </c>
      <c r="FN65" s="46">
        <f>CONCATENATE(AS65,AT65)&lt;&gt;""</f>
        <v/>
      </c>
      <c r="FO65" s="46">
        <f>IF(AND($DS65,FN65),
IF(AS65="","Debes escribir el número de horas recargo nocturno. ",
IF( IFERROR(INT(AS65),1.1) &lt;&gt; IFERROR(_xlfn.NUMBERVALUE(AS65),1), "La cantidad de horas recargo nocturno debe ser un número entero. ", "")
),
""
)</f>
        <v/>
      </c>
      <c r="FP65" s="46">
        <f>IF(AND($DS65,FN65),
IF(AT65="","Debes escribir el valor de las horas recargo nocturno. ",
IF( ISERR(_xlfn.NUMBERVALUE(AT65)), "El valor de las horas recargo nocturno debe ser un número válido. ", "")
),
""
)</f>
        <v/>
      </c>
      <c r="FQ65" s="46">
        <f>CONCATENATE(AU65,AV65)&lt;&gt;""</f>
        <v/>
      </c>
      <c r="FR65" s="46">
        <f>IF(AND($DS65,FQ65),
IF(AU65="","Debes escribir el número de horas recargo diurno dominical y festivo. ",
IF( IFERROR(INT(AU65),1.1) &lt;&gt; IFERROR(_xlfn.NUMBERVALUE(AU65),1), "La cantidad de horas recargo diurno dominical y festivo debe ser un número entero. ", "")
),
""
)</f>
        <v/>
      </c>
      <c r="FS65" s="46">
        <f>IF(AND($DS65,FQ65),
IF(AV65="","Debes escribir el valor de las horas recargo diurno dominical y festivo. ",
IF( ISERR(_xlfn.NUMBERVALUE(AV65)), "El valor de las horas recargo diurno dominical y festivo debe ser un número válido. ", "")
),
""
)</f>
        <v/>
      </c>
      <c r="FT65" s="46">
        <f>CONCATENATE(AW65,AX65)&lt;&gt;""</f>
        <v/>
      </c>
      <c r="FU65" s="46">
        <f>IF(AND($DS65,FT65),
IF(AW65="","Debes escribir el número de horas recargo nocturno dominical y festivo. ",
IF( IFERROR(INT(AW65),1.1) &lt;&gt; IFERROR(_xlfn.NUMBERVALUE(AW65),1), "La cantidad de horas recargo nocturno dominical y festivo debe ser un número entero. ", "")
),
""
)</f>
        <v/>
      </c>
      <c r="FV65" s="46">
        <f>IF(AND($DS65,FT65),
IF(AX65="","Debes escribir el valor de las horas recargo nocturno dominical y festivo. ",
IF( ISERR(_xlfn.NUMBERVALUE(AX65)), "El valor de las horas recargo nocturno dominical y festivo debe ser un número válido. ", "")
),
""
)</f>
        <v/>
      </c>
      <c r="FW65" s="46">
        <f>CONCATENATE(AY65,AZ65)&lt;&gt;""</f>
        <v/>
      </c>
      <c r="FX65" s="46">
        <f>IF(AND($DS65,FW65),
IF(AY65="","Debes escribir el número de días de vacaciones comunes. ",
IF( IFERROR(INT(AY65),1.1) &lt;&gt; IFERROR(_xlfn.NUMBERVALUE(AY65),1), "La cantidad de días de vacaciones comunes debe ser un número entero. ", "")
),
""
)</f>
        <v/>
      </c>
      <c r="FY65" s="46">
        <f>IF(AND($DS65,FW65),
IF(AZ65="","Debes escribir el valor de las vacaciones comunes. ",
IF( ISERR(_xlfn.NUMBERVALUE(AZ65)), "El valor de las vacaciones comunes debe ser un número válido. ", "")
),
""
)</f>
        <v/>
      </c>
      <c r="FZ65" s="46">
        <f>CONCATENATE(BA65,BB65)&lt;&gt;""</f>
        <v/>
      </c>
      <c r="GA65" s="46">
        <f>IF(AND($DS65,FZ65),
IF(BA65="","Debes escribir el número de días de vacaciones compensadas. ",
IF( IFERROR(INT(BA65),1.1) &lt;&gt; IFERROR(_xlfn.NUMBERVALUE(BA65),1), "La cantidad de días de vacaciones compensadas debe ser un número entero. ", "")
),
""
)</f>
        <v/>
      </c>
      <c r="GB65" s="46">
        <f>IF(AND($DS65,FZ65),
IF(BB65="","Debes escribir el valor de las vacaciones compensadas. ",
IF( ISERR(_xlfn.NUMBERVALUE(BB65)), "El valor de las vacaciones compensadas debe ser un número válido. ", "")
),
""
)</f>
        <v/>
      </c>
      <c r="GC65" s="46">
        <f>CONCATENATE(BC65,BD65)&lt;&gt;""</f>
        <v/>
      </c>
      <c r="GD65" s="46">
        <f>IF(AND($DS65,GC65),
IF(BC65="","Debes escribir el número de días de prima salarial. ",
IF( IFERROR(INT(BC65),1.1) &lt;&gt; IFERROR(_xlfn.NUMBERVALUE(BC65),1), "La cantidad de días de prima salarial debe ser un número entero. ", "")
),
""
)</f>
        <v/>
      </c>
      <c r="GE65" s="46">
        <f>IF(AND($DS65,GC65),
IF(BD65="","Debes escribir el valor de los días de prima salarial. ",
IF( ISERR(_xlfn.NUMBERVALUE(BD65)), "El valor de los días de prima salarial debe ser un número válido. ", "")
),
""
)</f>
        <v/>
      </c>
      <c r="GF65" s="46">
        <f>IF($DS65,
IF( AND(BE65&lt;&gt;"", ISERR(_xlfn.NUMBERVALUE(BE65))), "El valor de la prima NO saliarial debe ser un número válido. ", "")
)</f>
        <v/>
      </c>
      <c r="GG65" s="46">
        <f>CONCATENATE(BF65,BG65,BH65)&lt;&gt;""</f>
        <v/>
      </c>
      <c r="GH65" s="46">
        <f>IF(AND($DS65,GG65),
IF(BF65="","Debes escribir el valor de las cesantías. ",
IF( ISERR(_xlfn.NUMBERVALUE(BF65)), "El valor de las cesantías debe ser un número válido. ", "")
),
""
)</f>
        <v/>
      </c>
      <c r="GI65" s="46">
        <f>IF(AND($DS65,GG65),
IF(BG65="","Debes escribir el % de cesantías. ",
IF( ISERR(_xlfn.NUMBERVALUE(BG65)), "El % de cesantías debe ser un número válido. ", "")
),
""
)</f>
        <v/>
      </c>
      <c r="GJ65" s="46">
        <f>IF(AND($DS65,GG65),
IF(BH65="","Debes escribir el valor de intereses de cesantías. ",
IF( ISERR(_xlfn.NUMBERVALUE(BH65)), "El valor de intereses de cesantías debe ser un número válido. ", "")
),
""
)</f>
        <v/>
      </c>
      <c r="GK65" s="46">
        <f>CONCATENATE(BI65,BJ65,BK65)&lt;&gt;""</f>
        <v/>
      </c>
      <c r="GL65" s="46">
        <f>IF(AND($DS65,GK65),
IF(BI65="","Debes escribir el número de días de incapacidad. ",
IF( IFERROR(INT(BI65),1.1) &lt;&gt; IFERROR(_xlfn.NUMBERVALUE(BI65),1), "La cantidad de días de incapacidad debe ser un número entero. ", "")
),
""
)</f>
        <v/>
      </c>
      <c r="GM65" s="46">
        <f>IF(AND($DS65,GK65),
IF(BJ65="","Debes escribir el tipo de incapacidad. ",
IF(_xlfn.IFNA(VLOOKUP(BJ65,TIPO_DE_INCAPACIDAD,1,FALSE),-1)=-1,"El tipo de incapacidad es inválida (por favor seleccionarlo de la lista). ","")
),
""
)</f>
        <v/>
      </c>
      <c r="GN65" s="46">
        <f>IF(AND($DS65,GK65),
IF(BK65="","Debes escribir el valor de la incapacidad. ",
IF( ISERR(_xlfn.NUMBERVALUE(BK65)), "El valor de la incapacidad debe ser un número válido. ", "")
),
""
)</f>
        <v/>
      </c>
      <c r="GO65" s="46">
        <f>CONCATENATE(BL65,BM65)&lt;&gt;""</f>
        <v/>
      </c>
      <c r="GP65" s="46">
        <f>IF(AND($DS65,GO65),
IF(BL65="","Debes escribir el número de días de licencia de maternidad o paternidad. ",
IF( IFERROR(INT(BL65),1.1) &lt;&gt; IFERROR(_xlfn.NUMBERVALUE(BL65),1), "La cantidad de días de licencia de maternidad o paternidad debe ser un número entero. ", "")
),
""
)</f>
        <v/>
      </c>
      <c r="GQ65" s="46">
        <f>IF(AND($DS65,GO65),
IF(BM65="","Debes escribir el valor de la licencia de maternidad o paternidad. ",
IF( ISERR(_xlfn.NUMBERVALUE(BM65)), "El valor de la licencia de maternidad o paternidad debe ser un número válido. ", "")
),
""
)</f>
        <v/>
      </c>
      <c r="GR65" s="46">
        <f>CONCATENATE(BN65,BO65)&lt;&gt;""</f>
        <v/>
      </c>
      <c r="GS65" s="46">
        <f>IF(AND($DS65,GR65),
IF(BN65="","Debes escribir el número de días de licencia remunerada. ",
IF( IFERROR(INT(BN65),1.1) &lt;&gt; IFERROR(_xlfn.NUMBERVALUE(BN65),1), "La cantidad de días de licencia remunerada debe ser un número entero. ", "")
),
""
)</f>
        <v/>
      </c>
      <c r="GT65" s="46">
        <f>IF(AND($DS65,GR65),
IF(BO65="","Debes escribir el valor de la licencia remunerada. ",
IF( ISERR(_xlfn.NUMBERVALUE(BO65)), "El valor de la licencia remunerada debe ser un número válido. ", "")
),
""
)</f>
        <v/>
      </c>
      <c r="GU65" s="46">
        <f>IF($DS65,
IF( AND(BP65&lt;&gt;"", ISERR(_xlfn.NUMBERVALUE(BP65))), "El valor de la licencia NO remunerada debe ser un número válido. ", "")
)</f>
        <v/>
      </c>
      <c r="GV65" s="46">
        <f>IF($DS65,
IF( AND(BQ65&lt;&gt;"", ISERR(_xlfn.NUMBERVALUE(BQ65))), "El valor de auxilios salariales debe ser un número válido. ", "")
)</f>
        <v/>
      </c>
      <c r="GW65" s="46">
        <f>IF($DS65,
IF( AND(BR65&lt;&gt;"", ISERR(_xlfn.NUMBERVALUE(BR65))), "El valor de auxilios NO salariales debe ser un número válido. ", "")
)</f>
        <v/>
      </c>
      <c r="GX65" s="46">
        <f>IF($DS65,
IF( AND(BS65&lt;&gt;"", ISERR(_xlfn.NUMBERVALUE(BS65))), "El valor de bonos salariales debe ser un número válido. ", "")
)</f>
        <v/>
      </c>
      <c r="GY65" s="46">
        <f>IF($DS65,
IF( AND(BT65&lt;&gt;"", ISERR(_xlfn.NUMBERVALUE(BT65))), "El valor de bonos NO salariales debe ser un número válido. ", "")
)</f>
        <v/>
      </c>
      <c r="GZ65" s="46">
        <f>IF($DS65,
IF( AND(BU65&lt;&gt;"", ISERR(_xlfn.NUMBERVALUE(BU65))), "El valor de bonos salariales de alimentación debe ser un número válido. ", "")
)</f>
        <v/>
      </c>
      <c r="HA65" s="46">
        <f>IF($DS65,
IF( AND(BV65&lt;&gt;"", ISERR(_xlfn.NUMBERVALUE(BV65))), "El valor de bonos NO salariales de alimentación debe ser un número válido. ", "")
)</f>
        <v/>
      </c>
      <c r="HB65" s="46">
        <f>IF($DS65,
IF( AND(BW65&lt;&gt;"", ISERR(_xlfn.NUMBERVALUE(BW65))), "El valor de bonificaciones salariales debe ser un número válido. ", "")
)</f>
        <v/>
      </c>
      <c r="HC65" s="46">
        <f>IF($DS65,
IF( AND(BX65&lt;&gt;"", ISERR(_xlfn.NUMBERVALUE(BX65))), "El valor de bonificaciones NO salariales debe ser un número válido. ", "")
)</f>
        <v/>
      </c>
      <c r="HD65" s="46">
        <f>IF($DS65,
IF( AND(BY65&lt;&gt;"", ISERR(_xlfn.NUMBERVALUE(BY65))), "El valor de compensaciones ordinarias debe ser un número válido. ", "")
)</f>
        <v/>
      </c>
      <c r="HE65" s="46">
        <f>IF($DS65,
IF( AND(BZ65&lt;&gt;"", ISERR(_xlfn.NUMBERVALUE(BZ65))), "El valor de compensaciones extraordinarias debe ser un número válido. ", "")
)</f>
        <v/>
      </c>
      <c r="HF65" s="46">
        <f>IF($DS65,
IF( AND(CA65&lt;&gt;"", ISERR(_xlfn.NUMBERVALUE(CA65))), "El valor de comisiones debe ser un número válido. ", "")
)</f>
        <v/>
      </c>
      <c r="HG65" s="46">
        <f>IF($DS65,
IF( AND(CB65&lt;&gt;"", ISERR(_xlfn.NUMBERVALUE(CB65))), "El valor de ausencia por huega debe ser un número válido. ", "")
)</f>
        <v/>
      </c>
      <c r="HH65" s="46">
        <f>IF($DS65,
IF( AND(CC65&lt;&gt;"", ISERR(_xlfn.NUMBERVALUE(CC65))), "El valor de anticipos debe ser un número válido. ", "")
)</f>
        <v/>
      </c>
      <c r="HI65" s="46">
        <f>IF($DS65,
IF( AND(CD65&lt;&gt;"", ISERR(_xlfn.NUMBERVALUE(CD65))), "El valor de pagos a terceros debe ser un número válido. ", "")
)</f>
        <v/>
      </c>
      <c r="HJ65" s="46">
        <f>IF($DS65,
IF( AND(CE65&lt;&gt;"", ISERR(_xlfn.NUMBERVALUE(CE65))), "El valor de dotación debe ser un número válido. ", "")
)</f>
        <v/>
      </c>
      <c r="HK65" s="46">
        <f>IF($DS65,
IF( AND(CF65&lt;&gt;"", ISERR(_xlfn.NUMBERVALUE(CF65))), "El valor de apoyo sostenibilidad debe ser un número válido. ", "")
)</f>
        <v/>
      </c>
      <c r="HL65" s="46">
        <f>IF($DS65,
IF( AND(CG65&lt;&gt;"", ISERR(_xlfn.NUMBERVALUE(CG65))), "El valor de teletrabajo debe ser un número válido. ", "")
)</f>
        <v/>
      </c>
      <c r="HM65" s="46">
        <f>IF($DS65,
IF( AND(CH65&lt;&gt;"", ISERR(_xlfn.NUMBERVALUE(CH65))), "El valor de bonificación de retiro debe ser un número válido. ", "")
)</f>
        <v/>
      </c>
      <c r="HN65" s="46">
        <f>IF($DS65,
IF( AND(CI65&lt;&gt;"", ISERR(_xlfn.NUMBERVALUE(CI65))), "El valor de indemnización de retiro debe ser un número válido. ", "")
)</f>
        <v/>
      </c>
      <c r="HO65" s="46">
        <f>IF($DS65,
IF( AND(CJ65&lt;&gt;"", ISERR(_xlfn.NUMBERVALUE(CJ65))), "El valor de reintegros debe ser un número válido. ", "")
)</f>
        <v/>
      </c>
      <c r="HP65" s="46">
        <f>CONCATENATE(CK65,CL65,CM65)&lt;&gt;""</f>
        <v/>
      </c>
      <c r="HQ65" s="46">
        <f>IF(AND($DS65,HP65),
IF(CK65="","Debes escribir la descripción de otro concepto no categorizado. ",""),
""
)</f>
        <v/>
      </c>
      <c r="HR65" s="46">
        <f>IF(AND($DS65,HP65),
IF(CONCATENATE(CL65,CM65)="","Debes escribir al menos un valor de concepto no categorizado (salarial o no salarial). ",
IF(ISERR(_xlfn.NUMBERVALUE(CL65)),"El valor salarial concepto no categorizado debe ser un número válido. ","")
),
""
)</f>
        <v/>
      </c>
      <c r="HS65" s="46">
        <f>IF(AND($DS65,HP65),
IF(CONCATENATE(CL65,CM65)="","Debes escribir al menos un valor de concepto no categorizado (salarial o no salarial). ",
IF(ISERR(_xlfn.NUMBERVALUE(CM65)),"El valor NO salarial concepto no categorizado debe ser un número válido. ","")
),
""
)</f>
        <v/>
      </c>
      <c r="HT65" s="46">
        <f>IF($DS65,
IF(CN65="","Debes escribir el porcentaje del aporte a salud. ",
IF( ISERR(_xlfn.NUMBERVALUE(CN65)), "El valor del porcentaje del aporte a salud debe ser un número válido. ", "")
)
)</f>
        <v/>
      </c>
      <c r="HU65" s="46">
        <f>IF($DS65,
IF(CO65="","Debes escribir el valor del aporte a salud. ",
IF( ISERR(_xlfn.NUMBERVALUE(CO65)), "El valor del aporte a salud debe ser un número válido. ", "")
)
)</f>
        <v/>
      </c>
      <c r="HV65" s="46">
        <f>IF($DS65,
IF( AND(CP65&lt;&gt;"", ISERR(_xlfn.NUMBERVALUE(CP65))), "El valor plan complementario debe ser un número válido. ", "")
)</f>
        <v/>
      </c>
      <c r="HW65" s="46">
        <f>IF($DS65,
IF(CQ65="","Debes escribir el porcentaje del aporte a pensión. ",
IF( ISERR(_xlfn.NUMBERVALUE(CQ65)), "El valor del porcentaje del aporte a pensión debe ser un número válido. ", "")
)
)</f>
        <v/>
      </c>
      <c r="HX65" s="46">
        <f>IF($DS65,
IF(CR65="","Debes escribir el valor del aporte a pensión. ",
IF( ISERR(_xlfn.NUMBERVALUE(CR65)), "El valor del aporte a salud debe ser un número válido. ", "")
)
)</f>
        <v/>
      </c>
      <c r="HY65" s="46">
        <f>IF($DS65,
IF( AND(CS65&lt;&gt;"", ISERR(_xlfn.NUMBERVALUE(CS65))), "El valor pensión voluntaria debe ser un número válido. ", "")
)</f>
        <v/>
      </c>
      <c r="HZ65" s="46">
        <f>CONCATENATE(CT65,CU65,CV65,CW65)&lt;&gt;""</f>
        <v/>
      </c>
      <c r="IA65" s="46">
        <f>IF(AND($DS65,HZ65),
IF(CT65="","Debes escribir el % del fondo de seguridad pensional. ",
IF( ISERR(_xlfn.NUMBERVALUE(CT65)), "El % del fondo de seguridad debe ser un número válido. ", "")
),
""
)</f>
        <v/>
      </c>
      <c r="IB65" s="46">
        <f>IF(AND($DS65,HZ65),
IF(CU65="","Debes escribir el valor del aporte al fondo de solidaridad pensional. ",
IF( ISERR(_xlfn.NUMBERVALUE(CU65)), "El valor del aporte al fondo de solidaridad pensional debe ser un número válido. ", "")
),
""
)</f>
        <v/>
      </c>
      <c r="IC65" s="46">
        <f>IF(AND($DS65,HZ65),
IF(CV65="","Debes escribir el % del fondo de subsistencia. ",
IF( ISERR(_xlfn.NUMBERVALUE(CV65)), "El % del fondo de subsistencia debe ser un número válido. ", "")
),
""
)</f>
        <v/>
      </c>
      <c r="ID65" s="46">
        <f>IF(AND($DS65,HZ65),
IF(CW65="","Debes escribir el valor del fondo de subsistencia. ",
IF( ISERR(_xlfn.NUMBERVALUE(CW65)), "El valor del fondo de subsistencia debe ser un número válido. ", "")
),
""
)</f>
        <v/>
      </c>
      <c r="IE65" s="46">
        <f>CONCATENATE(CX65,CY65)&lt;&gt;""</f>
        <v/>
      </c>
      <c r="IF65" s="46">
        <f>IF(AND($DS65,IE65),
IF(CX65="","Debes escribir el % de sindicato. ",
IF( ISERR(_xlfn.NUMBERVALUE(CX65)), "El % de sindicato debe ser un número válido. ", "")
),
""
)</f>
        <v/>
      </c>
      <c r="IG65" s="46">
        <f>IF(AND($DS65,IE65),
IF(CY65="","Debes escribir el valor del sindicato. ",
IF( ISERR(_xlfn.NUMBERVALUE(CY65)), "El valor del sindicato debe ser un número válido. ", "")
),
""
)</f>
        <v/>
      </c>
      <c r="IH65" s="46">
        <f>IF($DS65,
IF( AND(CZ65&lt;&gt;"", ISERR(_xlfn.NUMBERVALUE(CZ65))), "El valor de sanción pública debe ser un número válido. ", "")
)</f>
        <v/>
      </c>
      <c r="II65" s="46">
        <f>IF($DS65,
IF( AND(DA65&lt;&gt;"", ISERR(_xlfn.NUMBERVALUE(DA65))), "El valor de sanción privada debe ser un número válido. ", "")
)</f>
        <v/>
      </c>
      <c r="IJ65" s="46">
        <f>CONCATENATE(DB65,DC65)&lt;&gt;""</f>
        <v/>
      </c>
      <c r="IK65" s="46">
        <f>IF(AND($DS65,IJ65),
IF(DB65="","Debes escribir la descripción de libranza. ",""),
""
)</f>
        <v/>
      </c>
      <c r="IL65" s="46">
        <f>IF(AND($DS65,IJ65),
IF(DC65="","Debes escribir la cuota libranza. ",
IF(ISERR(_xlfn.NUMBERVALUE(DC65)),"El valor de la cuota libranza debe ser un número válido. ","")
),
""
)</f>
        <v/>
      </c>
      <c r="IM65" s="46">
        <f>IF($DS65,
IF( AND(DD65&lt;&gt;"", ISERR(_xlfn.NUMBERVALUE(DD65))), "El valor de pagos a terceros debe ser un número válido. ", "")
)</f>
        <v/>
      </c>
      <c r="IN65" s="46">
        <f>IF($DS65,
IF( AND(DE65&lt;&gt;"", ISERR(_xlfn.NUMBERVALUE(DE65))), "El valor de anticipos debe ser un número válido. ", "")
)</f>
        <v/>
      </c>
      <c r="IO65" s="46">
        <f>IF($DS65,
IF( AND(DF65&lt;&gt;"", ISERR(_xlfn.NUMBERVALUE(DF65))), "El valor de AFC debe ser un número válido. ", "")
)</f>
        <v/>
      </c>
      <c r="IP65" s="46">
        <f>IF($DS65,
IF( AND(DG65&lt;&gt;"", ISERR(_xlfn.NUMBERVALUE(DG65))), "El valor de rete-fuente debe ser un número válido. ", "")
)</f>
        <v/>
      </c>
      <c r="IQ65" s="46">
        <f>IF($DS65,
IF( AND(DH65&lt;&gt;"", ISERR(_xlfn.NUMBERVALUE(DH65))), "El valor de cooperativa de trabajo debe ser un número válido. ", "")
)</f>
        <v/>
      </c>
      <c r="IR65" s="46">
        <f>IF($DS65,
IF( AND(DI65&lt;&gt;"", ISERR(_xlfn.NUMBERVALUE(DI65))), "El valor de embargo fiscal debe ser un número válido. ", "")
)</f>
        <v/>
      </c>
      <c r="IS65" s="46">
        <f>IF($DS65,
IF( AND(DJ65&lt;&gt;"", ISERR(_xlfn.NUMBERVALUE(DJ65))), "El valor de educación debe ser un número válido. ", "")
)</f>
        <v/>
      </c>
      <c r="IT65" s="46">
        <f>IF($DS65,
IF( AND(DK65&lt;&gt;"", ISERR(_xlfn.NUMBERVALUE(DK65))), "El valor de reintegro debe ser un número válido. ", "")
)</f>
        <v/>
      </c>
      <c r="IU65" s="46">
        <f>IF($DS65,
IF( AND(DL65&lt;&gt;"", ISERR(_xlfn.NUMBERVALUE(DL65))), "El valor de deuda debe ser un número válido. ", "")
)</f>
        <v/>
      </c>
      <c r="IV65" s="46">
        <f>IF($DS65,
IF( AND(DM65&lt;&gt;"", ISERR(_xlfn.NUMBERVALUE(DM65))), "El valor de otras deducciones debe ser un número válido. ", "")
)</f>
        <v/>
      </c>
      <c r="IW65" s="46">
        <f>IF($DS65,
IF(DN65="","Debes escribir el valor de los devengos totales. ",
IF( ISERR(_xlfn.NUMBERVALUE(DN65)), "El valor de los devengos totales debe ser un número válido. ", "")
)
)</f>
        <v/>
      </c>
      <c r="IX65" s="46">
        <f>IF($DS65,
IF(DO65="","Debes escribir el valor de las deducciones totales. ",
IF( ISERR(_xlfn.NUMBERVALUE(DO65)), "El valor de las deducciones totales debe ser un número válido. ", "")
)
)</f>
        <v/>
      </c>
      <c r="IY65" s="46">
        <f>IF($DS65,
IF(DP65="","Debes escribir el valor del salario total. ",
IF( ISERR(_xlfn.NUMBERVALUE(DP65)), "El valor del salario total debe ser un número válido. ", "")
)
)</f>
        <v/>
      </c>
    </row>
    <row r="66">
      <c r="B66" s="48" t="n">
        <v>54</v>
      </c>
      <c r="C66" s="61">
        <f>IF(AND(DS66,DP66&lt;&gt;""),
IF(DQ66="","OK","Error"),
""
)</f>
        <v/>
      </c>
      <c r="D66" s="53" t="n"/>
      <c r="E66" s="52" t="n"/>
      <c r="F66" s="112" t="n"/>
      <c r="G66" s="52" t="n"/>
      <c r="H66" s="53" t="n"/>
      <c r="I66" s="52" t="n"/>
      <c r="J66" s="52" t="n"/>
      <c r="K66" s="53" t="n"/>
      <c r="L66" s="55" t="n"/>
      <c r="M66" s="108" t="n"/>
      <c r="N66" s="56" t="n"/>
      <c r="O66" s="52" t="n"/>
      <c r="P66" s="52" t="n"/>
      <c r="Q66" s="52" t="n"/>
      <c r="R66" s="52" t="n"/>
      <c r="S66" s="52" t="n"/>
      <c r="T66" s="53" t="n"/>
      <c r="U66" s="52" t="n"/>
      <c r="V66" s="52" t="n"/>
      <c r="W66" s="55" t="n"/>
      <c r="X66" s="55" t="n"/>
      <c r="Y66" s="52" t="n"/>
      <c r="Z66" s="55" t="n"/>
      <c r="AA66" s="52" t="n"/>
      <c r="AB66" s="53" t="n"/>
      <c r="AC66" s="53" t="n"/>
      <c r="AD66" s="53" t="n"/>
      <c r="AE66" s="177" t="n"/>
      <c r="AF66" s="113" t="n"/>
      <c r="AG66" s="177" t="n"/>
      <c r="AH66" s="178" t="n"/>
      <c r="AI66" s="178" t="n"/>
      <c r="AJ66" s="178" t="n"/>
      <c r="AK66" s="114" t="n"/>
      <c r="AL66" s="178" t="n"/>
      <c r="AM66" s="114" t="n"/>
      <c r="AN66" s="178" t="n"/>
      <c r="AO66" s="114" t="n"/>
      <c r="AP66" s="178" t="n"/>
      <c r="AQ66" s="114" t="n"/>
      <c r="AR66" s="178" t="n"/>
      <c r="AS66" s="114" t="n"/>
      <c r="AT66" s="178" t="n"/>
      <c r="AU66" s="114" t="n"/>
      <c r="AV66" s="178" t="n"/>
      <c r="AW66" s="114" t="n"/>
      <c r="AX66" s="178" t="n"/>
      <c r="AY66" s="114" t="n"/>
      <c r="AZ66" s="178" t="n"/>
      <c r="BA66" s="114" t="n"/>
      <c r="BB66" s="178" t="n"/>
      <c r="BC66" s="114" t="n"/>
      <c r="BD66" s="178" t="n"/>
      <c r="BE66" s="178" t="n"/>
      <c r="BF66" s="178" t="n"/>
      <c r="BG66" s="59" t="n"/>
      <c r="BH66" s="178" t="n"/>
      <c r="BI66" s="114" t="n"/>
      <c r="BJ66" s="53" t="n"/>
      <c r="BK66" s="178" t="n"/>
      <c r="BL66" s="114" t="n"/>
      <c r="BM66" s="178" t="n"/>
      <c r="BN66" s="114" t="n"/>
      <c r="BO66" s="178" t="n"/>
      <c r="BP66" s="178" t="n"/>
      <c r="BQ66" s="178" t="n"/>
      <c r="BR66" s="178" t="n"/>
      <c r="BS66" s="178" t="n"/>
      <c r="BT66" s="178" t="n"/>
      <c r="BU66" s="178" t="n"/>
      <c r="BV66" s="178" t="n"/>
      <c r="BW66" s="178" t="n"/>
      <c r="BX66" s="178" t="n"/>
      <c r="BY66" s="178" t="n"/>
      <c r="BZ66" s="178" t="n"/>
      <c r="CA66" s="178" t="n"/>
      <c r="CB66" s="178" t="n"/>
      <c r="CC66" s="178" t="n"/>
      <c r="CD66" s="178" t="n"/>
      <c r="CE66" s="178" t="n"/>
      <c r="CF66" s="178" t="n"/>
      <c r="CG66" s="178" t="n"/>
      <c r="CH66" s="178" t="n"/>
      <c r="CI66" s="178" t="n"/>
      <c r="CJ66" s="178" t="n"/>
      <c r="CK66" s="53" t="n"/>
      <c r="CL66" s="178" t="n"/>
      <c r="CM66" s="178" t="n"/>
      <c r="CN66" s="60" t="n"/>
      <c r="CO66" s="177" t="n"/>
      <c r="CP66" s="178" t="n"/>
      <c r="CQ66" s="60" t="n"/>
      <c r="CR66" s="177" t="n"/>
      <c r="CS66" s="178" t="n"/>
      <c r="CT66" s="59" t="n"/>
      <c r="CU66" s="178" t="n"/>
      <c r="CV66" s="59" t="n"/>
      <c r="CW66" s="178" t="n"/>
      <c r="CX66" s="59" t="n"/>
      <c r="CY66" s="178" t="n"/>
      <c r="CZ66" s="178" t="n"/>
      <c r="DA66" s="178" t="n"/>
      <c r="DB66" s="53" t="n"/>
      <c r="DC66" s="178" t="n"/>
      <c r="DD66" s="178" t="n"/>
      <c r="DE66" s="178" t="n"/>
      <c r="DF66" s="178" t="n"/>
      <c r="DG66" s="178" t="n"/>
      <c r="DH66" s="178" t="n"/>
      <c r="DI66" s="178" t="n"/>
      <c r="DJ66" s="178" t="n"/>
      <c r="DK66" s="178" t="n"/>
      <c r="DL66" s="178" t="n"/>
      <c r="DM66" s="178" t="n"/>
      <c r="DN66" s="177" t="n"/>
      <c r="DO66" s="177" t="n"/>
      <c r="DP66" s="177" t="n"/>
      <c r="DQ66" s="76">
        <f>IF(AND(DS66,DP66&lt;&gt;""),
CONCATENATE(DT66,DU66,DV66,DW66,DX66,DY66,DZ66,EA66,EB66,EC66,ED66,EE66,EF66,EG66,EH66,EI66,EJ66,EK66,EL66,EM66,EN66,EO66,EP66,EQ66,ES66,ET66,EU66,EV66,EW66,EX66,EY66,EZ66,FA66,FC66,FD66,FF66,FG66,FI66,FJ66,FL66,FM66,FO66,FP66,FR66,FS66,FU66,FV66,FX66,FY66,GA66,GB66,GD66,GE66,GF66,GH66,GI66,GJ66,GL66,GM66,GN66,GP66,GQ66,GS66,GT66,GU66,GV66,GW66,GX66,GY66,GZ66,HA66,HB66,HC66,HD66,HE66,HF66,HG66,HH66,HI66,HJ66,HK66,HL66,HM66,HN66,HO66,HQ66,HR66,HS66,HT66,HU66,HV66,HW66,HX66,HY66,IA66,IB66,IC66,ID66,IF66,IG66,IH66,II66,IK66,IL66,IM66,IN66,IO66,IP66,IQ66,IR66,IS66,IT66,IU66,IV66,IW66,IX66,IY66,IZ66),
""
)</f>
        <v/>
      </c>
      <c r="DR66" s="53" t="n"/>
      <c r="DS66" s="46">
        <f>CONCATENATE(D66,$E66,$F66,$G66,H66,$I66,$J66,K66,$L66,$M66,N66,$O66,$P66,$Q66,$R66,$S66,T66,$U66,$V66,$W66,$X66,$Y66,$Z66,$AA66,AB66,AC66,AD66,$AE66,$AF66,$AG66,AH66,AI66,AJ66,AK66,AL66,AM66,AN66,AO66,AP66,AQ66,AR66,AS66,AT66,AU66,AV66,AW66,AX66,AY66,AZ66,BA66,BB66,BC66,BD66,BE66,BF66,BG66,BH66,BI66,BJ66,BK66,BL66,BM66,BN66,BO66,BP66,BQ66,BR66,BS66,BT66,BU66,BV66,BW66,BX66,BY66,BZ66,CA66,CB66,CC66,CD66,CE66,CF66,CG66,CH66,CI66,CJ66,CK66,CL66,CM66,$CN66,$CO66,CP66,$CQ66,$CR66,CS66,CT66,CU66,CV66,CW66,CX66,CY66,CZ66,DA66,DB66,DC66,DD66,DE66,DF66,DG66,DH66,DI66,DJ66,DK66,DL66,DM66,$DN66,$DO66,$DP66,DR66)&lt;&gt;""</f>
        <v/>
      </c>
      <c r="DT66" s="46">
        <f>IF(AND($DS66,$E$4&lt;&gt;""),
IF(LEFT($E$4,2) = "1.",
IF(D66&lt;&gt;"","El CUNE sólo se envía en operaciones de novedad o ajuste. ",""),
IF(D66="","Debes escribir un CUNE válido para realizar operaciones de novedad o ajuste. ","")),
""
)</f>
        <v/>
      </c>
      <c r="DU66" s="46">
        <f>IF($DS66,
IF(E66="","Debes seleccionar el tipo de documento del empleado. ",
IF(_xlfn.IFNA(VLOOKUP(E66,TIPO_DE_DOCUMENTO,1,FALSE),-1)=-1,"El tipo de documento no es válido (por favor seleccionarlo de la lista). ","")
)
)</f>
        <v/>
      </c>
      <c r="DV66" s="46">
        <f>IF($DS66,
IF(F66="","Debes escribir el número de documento del empleado. ","")
)</f>
        <v/>
      </c>
      <c r="DW66" s="46">
        <f>IF($DS66,
IF(G66="","Debes escribir el primer nombre del empleado. ","")
)</f>
        <v/>
      </c>
      <c r="DY66" s="46">
        <f>IF($DS66,
IF(I66="","Debes escribir el primer apellido del empleado. ","")
)</f>
        <v/>
      </c>
      <c r="DZ66" s="46">
        <f>IF($DS66,
IF(J66="","Debes escribir el segundo apellido del empleado. ","")
)</f>
        <v/>
      </c>
      <c r="EB66" s="46">
        <f>IF($DS66,
IF(L66="","Debes escribir la fecha de ingreso del empleado. ",
IF(ISERR(DATE(YEAR(L66),MONTH(L66),DAY(L66))), "El valor ingresado en fecha de ingreso no tiene un formato válido. ","")
)
)</f>
        <v/>
      </c>
      <c r="EC66" s="46">
        <f>IF($DS66,
IF(M66="","Debes escribir el tiempo laborado. ",
IF( IFERROR(INT(M66),1.1) &lt;&gt; IFERROR(_xlfn.NUMBERVALUE(M66),1), "El valor de los días trabajados debe ser un número entero. ", "")
)
)</f>
        <v/>
      </c>
      <c r="ED66" s="46">
        <f>IF($DS66,
IF( AND(N66&lt;&gt;"", ISERR(DATE(YEAR(N66),MONTH(N66),DAY(N66))) ), "El valor ingresado en fecha de ingreso no tiene un formato válido. ",
IF( AND(N66&lt;&gt;"", $E$6&lt;&gt;"", DATE(YEAR(N66), MONTH(N66), 1) &lt;&gt; IFERROR(DATE(MID($E$6, 1, 4), MID($E$6, 6, 2),1), "1/1/1900") ), "La fecha de retiro debe estar dentro del período liquidado. ", "")
)
)</f>
        <v/>
      </c>
      <c r="EE66" s="46">
        <f>IF($DS66,
IF(O66="","Debes seleccionar el tipo de trabajador. ",
IF(_xlfn.IFNA(VLOOKUP(O66,TIPO_DE_TRABAJADOR,1,FALSE),-1)=-1,"El tipo de trabajador no es válido (por favor seleccionarlo de la lista). ","")
)
)</f>
        <v/>
      </c>
      <c r="EF66" s="46">
        <f>IF($DS66,
IF(P66="","Debes seleccionar si es un trabajador dependiente pensionado por vejez. ",
IF(_xlfn.IFNA(VLOOKUP(P66,SUBTIPO_DE_TRABAJADOR,1,FALSE),-1)=-1,"El tipo de trabajador dependiente pensionado por vejez no es válido (por favor seleccionarlo de la lista). ","")
)
)</f>
        <v/>
      </c>
      <c r="EG66" s="46">
        <f>IF($DS66,
IF(Q66="","Debes seleccionar el tipo de contrato del trabajador. ",
IF(_xlfn.IFNA(VLOOKUP(Q66,TIPO_DE_CONTRATO,1,FALSE),-1)=-1,"El tipo de contrato del trabajador no es válido (por favor seleccionarlo de la lista). ","")
)
)</f>
        <v/>
      </c>
      <c r="EH66" s="46">
        <f>IF($DS66,
IF(R66="","Debes seleccionar si es un salario integral. ",
IF(_xlfn.IFNA(VLOOKUP(R66,SI_NO,1,FALSE),-1)=-1,"Valor no válido para salario integral (por favor seleccionarlo de la lista). ","")
)
)</f>
        <v/>
      </c>
      <c r="EI66" s="46">
        <f>IF($DS66,
IF(S66="","Debes seleccionar si el trabajador realiza actividades de riesgo. ",
IF(_xlfn.IFNA(VLOOKUP(S66,SI_NO,1,FALSE),-1)=-1,"Valor no válido para actividad de alto riesgo (por favor seleccionarlo de la lista). ","")
)
)</f>
        <v/>
      </c>
      <c r="EK66" s="46">
        <f>IF($DS66,
IF(U66="","Debes escribir el código del municipio de residencia del trabajador. ",
IF(_xlfn.IFNA(VLOOKUP(U66,MUNICIPIO,1,FALSE),-1)=-1,"El municipio de residencia del trabajador es inválido (por favor seleccionarlo de la lista). ","")
)
)</f>
        <v/>
      </c>
      <c r="EL66" s="46">
        <f>IF($DS66,
IF(V66="","Debes escribir el la dirección de residendia del trabajador. ","")
)</f>
        <v/>
      </c>
      <c r="EM66" s="46">
        <f>IF($DS66,
IF(W66="","Debes escribir la fecha de inicio de la liquidación. ",
IF(ISERR(DATE(YEAR(W66),MONTH(W66),DAY(W66))),"El valor ingresado en fecha de inicio de liquidación no tiene un formato válido. ",
IF( AND($E$6&lt;&gt;"", DATE(YEAR(W66), MONTH(W66), 1) &lt;&gt; IFERROR(DATE(MID($E$6, 1, 4), MID($E$6, 6, 2),1), "1/1/1900") ), "La fecha de inicio de la liquidación debe estar dentro del período liquidado. ", "")
)
)
)</f>
        <v/>
      </c>
      <c r="EN66" s="46">
        <f>IF($DS66,
IF(X66="","Debes escribir la fecha de fin de la liquidación. ",
IF(ISERR(DATE(YEAR(X66),MONTH(X66),DAY(X66))),"El valor ingresado en fecha de fin de liquidación no tiene un formato válido. ",
IF( AND($E$6&lt;&gt;"", DATE(YEAR(X66), MONTH(X66), 1) &lt;&gt; IFERROR(DATE(MID($E$6, 1, 4), MID($E$6, 6, 2),1), "1/1/1900") ), "La fecha de fin de la liquidación debe estar dentro del período liquidado. ", "")
)
)
)</f>
        <v/>
      </c>
      <c r="EO66" s="46">
        <f>IF($DS66,
IF(Y66="","Debes escribir la frecuencia de pago del trabajador. ",
IF(_xlfn.IFNA(VLOOKUP(Y66,PERÍODO_DE_NÓMINA,1,FALSE),-1)=-1,"La frecuencia de pago es inválida (por favor seleccionarlo de la lista). ","")
)
)</f>
        <v/>
      </c>
      <c r="EP66" s="46">
        <f>IF($DS66,
IF(Z66="","Debes escribir la fecha de pago. ",
IF(ISERR(DATE(YEAR(Z66),MONTH(Z66),DAY(Z66))), "El valor ingresado en fecha de pago no tiene un formato válido. ","")
)
)</f>
        <v/>
      </c>
      <c r="EQ66" s="46">
        <f>IF($DS66,
IF(AA66="","Debes escribir el medio de pago. ",
IF(_xlfn.IFNA(VLOOKUP(AA66,MEDIOS_DE_PAGO,1,FALSE),-1)=-1,"El medio de pago es inválido (por favor seleccionarlo de la lista). ","")
)
)</f>
        <v/>
      </c>
      <c r="ER66" s="46">
        <f>OR(AA66='Tablas '!$T$4,AA66='Tablas '!$T$7,AA66='Tablas '!$T$8,AA66='Tablas '!$T$11)</f>
        <v/>
      </c>
      <c r="ES66" s="46">
        <f>IF(AND($DS66,ER66),
IF(AB66="","Debes escribir la entidad bancaria. ",""),
""
)</f>
        <v/>
      </c>
      <c r="ET66" s="46">
        <f>IF(AND($DS66,ER66),
IF(AC66="","Debes escribir el tipo de cuenta bancaria. ",
IF(_xlfn.IFNA(VLOOKUP(AC66,TIPO_DE_CUENTA,1,FALSE),-1)=-1,"El tipo de cuenta bancaria es inválida (por favor seleccionarlo de la lista). ","")
),
""
)</f>
        <v/>
      </c>
      <c r="EU66" s="46">
        <f>IF(AND($DS66,ER66),
IF(AD66="","Debes escribir el número de cuenta bancaria. ",""),
""
)</f>
        <v/>
      </c>
      <c r="EV66" s="46">
        <f>IF($DS66,
IF(AE66="","Debes escribir el valor del sueldo básico. ",
IF( ISERR(_xlfn.NUMBERVALUE(AE66)), "El valor del sueldo básico debe ser un número válido. ", "")
)
)</f>
        <v/>
      </c>
      <c r="EW66" s="46">
        <f>IF($DS66,
IF(AF66="","Debes escribir el número de días trabajados. ",
IF( IFERROR(INT(AF66),1.1) &lt;&gt; IFERROR(_xlfn.NUMBERVALUE(AF66),1), "La cantidad de días trabajados debe ser un número entero. ", "")
)
)</f>
        <v/>
      </c>
      <c r="EX66" s="46">
        <f>IF($DS66,
IF(AG66="","Debes escribir el valor del sueldo trabajado. ",
IF( ISERR(_xlfn.NUMBERVALUE(AG66)), "El valor del sueldo trabajado debe ser un número válido. ", "")
)
)</f>
        <v/>
      </c>
      <c r="EY66" s="46">
        <f>IF($DS66,
IF( AND(AH66&lt;&gt;"", ISERR(_xlfn.NUMBERVALUE(AH66))), "El valor del auxilio de transporte debe ser un número válido. ", "")
)</f>
        <v/>
      </c>
      <c r="EZ66" s="46">
        <f>IF($DS66,
IF( AND(AI66&lt;&gt;"", ISERR(_xlfn.NUMBERVALUE(AI66))), "El valor de viáticos salariales debe ser un número válido. ", "")
)</f>
        <v/>
      </c>
      <c r="FA66" s="46">
        <f>IF($DS66,
IF( AND(AJ66&lt;&gt;"", ISERR(_xlfn.NUMBERVALUE(AJ66))), "El valor de viáticos NO salariales debe ser un número válido. ", "")
)</f>
        <v/>
      </c>
      <c r="FB66" s="46">
        <f>CONCATENATE(AK66,AL66)&lt;&gt;""</f>
        <v/>
      </c>
      <c r="FC66" s="46">
        <f>IF(AND($DS66,FB66),
IF(AK66="","Debes escribir el número de horas extras diurnas. ",
IF( IFERROR(INT(AK66),1.1) &lt;&gt; IFERROR(_xlfn.NUMBERVALUE(AK66),1), "La cantidad de horas extras diurnas debe ser un número entero. ", "")
),
""
)</f>
        <v/>
      </c>
      <c r="FD66" s="46">
        <f>IF(AND($DS66,FB66),
IF(AL66="","Debes escribir el valor de las horas extras diurnas. ",
IF( ISERR(_xlfn.NUMBERVALUE(AL66)), "El valor de las horas extras duirnas debe ser un número válido. ", "")
),
""
)</f>
        <v/>
      </c>
      <c r="FE66" s="46">
        <f>CONCATENATE(AM66,AN66)&lt;&gt;""</f>
        <v/>
      </c>
      <c r="FF66" s="46">
        <f>IF(AND($DS66,FE66),
IF(AM66="","Debes escribir el número de horas extras nocturnas. ",
IF( IFERROR(INT(AM66),1.1) &lt;&gt; IFERROR(_xlfn.NUMBERVALUE(AM66),1), "La cantidad de horas extras nocturnas debe ser un número entero. ", "")
),
""
)</f>
        <v/>
      </c>
      <c r="FG66" s="46">
        <f>IF(AND($DS66,FE66),
IF(AN66="","Debes escribir el valor de las horas extras nocturnas. ",
IF( ISERR(_xlfn.NUMBERVALUE(AN66)), "El valor de las horas extras nocturnas debe ser un número válido. ", "")
),
""
)</f>
        <v/>
      </c>
      <c r="FH66" s="46">
        <f>CONCATENATE(AO66,AP66)&lt;&gt;""</f>
        <v/>
      </c>
      <c r="FI66" s="46">
        <f>IF(AND($DS66,FH66),
IF(AO66="","Debes escribir el número de horas extras diurnas dominicales y festivas. ",
IF( IFERROR(INT(AO66),1.1) &lt;&gt; IFERROR(_xlfn.NUMBERVALUE(AO66),1), "La cantidad de horas extras diurnas dominicales y festivas debe ser un número entero. ", "")
),
""
)</f>
        <v/>
      </c>
      <c r="FJ66" s="46">
        <f>IF(AND($DS66,FH66),
IF(AP66="","Debes escribir el valor de las horas extras diurnas dominicales y festivas. ",
IF( ISERR(_xlfn.NUMBERVALUE(AP66)), "El valor de las horas extras diurnas dominicales y festivas debe ser un número válido. ", "")
),
""
)</f>
        <v/>
      </c>
      <c r="FK66" s="46">
        <f>CONCATENATE(AQ66,AR66)&lt;&gt;""</f>
        <v/>
      </c>
      <c r="FL66" s="46">
        <f>IF(AND($DS66,FK66),
IF(AQ66="","Debes escribir el número de horas extras nocturnas dominicales y festivas. ",
IF( IFERROR(INT(AQ66),1.1) &lt;&gt; IFERROR(_xlfn.NUMBERVALUE(AQ66),1), "La cantidad de horas extras nocturnas dominicales y festivas debe ser un número entero. ", "")
),
""
)</f>
        <v/>
      </c>
      <c r="FM66" s="46">
        <f>IF(AND($DS66,FK66),
IF(AR66="","Debes escribir el valor de las horas extras nocturnas dominicales y festivas. ",
IF( ISERR(_xlfn.NUMBERVALUE(AR66)), "El valor de las horas extras nocturnas dominicales y festivas debe ser un número válido. ", "")
),
""
)</f>
        <v/>
      </c>
      <c r="FN66" s="46">
        <f>CONCATENATE(AS66,AT66)&lt;&gt;""</f>
        <v/>
      </c>
      <c r="FO66" s="46">
        <f>IF(AND($DS66,FN66),
IF(AS66="","Debes escribir el número de horas recargo nocturno. ",
IF( IFERROR(INT(AS66),1.1) &lt;&gt; IFERROR(_xlfn.NUMBERVALUE(AS66),1), "La cantidad de horas recargo nocturno debe ser un número entero. ", "")
),
""
)</f>
        <v/>
      </c>
      <c r="FP66" s="46">
        <f>IF(AND($DS66,FN66),
IF(AT66="","Debes escribir el valor de las horas recargo nocturno. ",
IF( ISERR(_xlfn.NUMBERVALUE(AT66)), "El valor de las horas recargo nocturno debe ser un número válido. ", "")
),
""
)</f>
        <v/>
      </c>
      <c r="FQ66" s="46">
        <f>CONCATENATE(AU66,AV66)&lt;&gt;""</f>
        <v/>
      </c>
      <c r="FR66" s="46">
        <f>IF(AND($DS66,FQ66),
IF(AU66="","Debes escribir el número de horas recargo diurno dominical y festivo. ",
IF( IFERROR(INT(AU66),1.1) &lt;&gt; IFERROR(_xlfn.NUMBERVALUE(AU66),1), "La cantidad de horas recargo diurno dominical y festivo debe ser un número entero. ", "")
),
""
)</f>
        <v/>
      </c>
      <c r="FS66" s="46">
        <f>IF(AND($DS66,FQ66),
IF(AV66="","Debes escribir el valor de las horas recargo diurno dominical y festivo. ",
IF( ISERR(_xlfn.NUMBERVALUE(AV66)), "El valor de las horas recargo diurno dominical y festivo debe ser un número válido. ", "")
),
""
)</f>
        <v/>
      </c>
      <c r="FT66" s="46">
        <f>CONCATENATE(AW66,AX66)&lt;&gt;""</f>
        <v/>
      </c>
      <c r="FU66" s="46">
        <f>IF(AND($DS66,FT66),
IF(AW66="","Debes escribir el número de horas recargo nocturno dominical y festivo. ",
IF( IFERROR(INT(AW66),1.1) &lt;&gt; IFERROR(_xlfn.NUMBERVALUE(AW66),1), "La cantidad de horas recargo nocturno dominical y festivo debe ser un número entero. ", "")
),
""
)</f>
        <v/>
      </c>
      <c r="FV66" s="46">
        <f>IF(AND($DS66,FT66),
IF(AX66="","Debes escribir el valor de las horas recargo nocturno dominical y festivo. ",
IF( ISERR(_xlfn.NUMBERVALUE(AX66)), "El valor de las horas recargo nocturno dominical y festivo debe ser un número válido. ", "")
),
""
)</f>
        <v/>
      </c>
      <c r="FW66" s="46">
        <f>CONCATENATE(AY66,AZ66)&lt;&gt;""</f>
        <v/>
      </c>
      <c r="FX66" s="46">
        <f>IF(AND($DS66,FW66),
IF(AY66="","Debes escribir el número de días de vacaciones comunes. ",
IF( IFERROR(INT(AY66),1.1) &lt;&gt; IFERROR(_xlfn.NUMBERVALUE(AY66),1), "La cantidad de días de vacaciones comunes debe ser un número entero. ", "")
),
""
)</f>
        <v/>
      </c>
      <c r="FY66" s="46">
        <f>IF(AND($DS66,FW66),
IF(AZ66="","Debes escribir el valor de las vacaciones comunes. ",
IF( ISERR(_xlfn.NUMBERVALUE(AZ66)), "El valor de las vacaciones comunes debe ser un número válido. ", "")
),
""
)</f>
        <v/>
      </c>
      <c r="FZ66" s="46">
        <f>CONCATENATE(BA66,BB66)&lt;&gt;""</f>
        <v/>
      </c>
      <c r="GA66" s="46">
        <f>IF(AND($DS66,FZ66),
IF(BA66="","Debes escribir el número de días de vacaciones compensadas. ",
IF( IFERROR(INT(BA66),1.1) &lt;&gt; IFERROR(_xlfn.NUMBERVALUE(BA66),1), "La cantidad de días de vacaciones compensadas debe ser un número entero. ", "")
),
""
)</f>
        <v/>
      </c>
      <c r="GB66" s="46">
        <f>IF(AND($DS66,FZ66),
IF(BB66="","Debes escribir el valor de las vacaciones compensadas. ",
IF( ISERR(_xlfn.NUMBERVALUE(BB66)), "El valor de las vacaciones compensadas debe ser un número válido. ", "")
),
""
)</f>
        <v/>
      </c>
      <c r="GC66" s="46">
        <f>CONCATENATE(BC66,BD66)&lt;&gt;""</f>
        <v/>
      </c>
      <c r="GD66" s="46">
        <f>IF(AND($DS66,GC66),
IF(BC66="","Debes escribir el número de días de prima salarial. ",
IF( IFERROR(INT(BC66),1.1) &lt;&gt; IFERROR(_xlfn.NUMBERVALUE(BC66),1), "La cantidad de días de prima salarial debe ser un número entero. ", "")
),
""
)</f>
        <v/>
      </c>
      <c r="GE66" s="46">
        <f>IF(AND($DS66,GC66),
IF(BD66="","Debes escribir el valor de los días de prima salarial. ",
IF( ISERR(_xlfn.NUMBERVALUE(BD66)), "El valor de los días de prima salarial debe ser un número válido. ", "")
),
""
)</f>
        <v/>
      </c>
      <c r="GF66" s="46">
        <f>IF($DS66,
IF( AND(BE66&lt;&gt;"", ISERR(_xlfn.NUMBERVALUE(BE66))), "El valor de la prima NO saliarial debe ser un número válido. ", "")
)</f>
        <v/>
      </c>
      <c r="GG66" s="46">
        <f>CONCATENATE(BF66,BG66,BH66)&lt;&gt;""</f>
        <v/>
      </c>
      <c r="GH66" s="46">
        <f>IF(AND($DS66,GG66),
IF(BF66="","Debes escribir el valor de las cesantías. ",
IF( ISERR(_xlfn.NUMBERVALUE(BF66)), "El valor de las cesantías debe ser un número válido. ", "")
),
""
)</f>
        <v/>
      </c>
      <c r="GI66" s="46">
        <f>IF(AND($DS66,GG66),
IF(BG66="","Debes escribir el % de cesantías. ",
IF( ISERR(_xlfn.NUMBERVALUE(BG66)), "El % de cesantías debe ser un número válido. ", "")
),
""
)</f>
        <v/>
      </c>
      <c r="GJ66" s="46">
        <f>IF(AND($DS66,GG66),
IF(BH66="","Debes escribir el valor de intereses de cesantías. ",
IF( ISERR(_xlfn.NUMBERVALUE(BH66)), "El valor de intereses de cesantías debe ser un número válido. ", "")
),
""
)</f>
        <v/>
      </c>
      <c r="GK66" s="46">
        <f>CONCATENATE(BI66,BJ66,BK66)&lt;&gt;""</f>
        <v/>
      </c>
      <c r="GL66" s="46">
        <f>IF(AND($DS66,GK66),
IF(BI66="","Debes escribir el número de días de incapacidad. ",
IF( IFERROR(INT(BI66),1.1) &lt;&gt; IFERROR(_xlfn.NUMBERVALUE(BI66),1), "La cantidad de días de incapacidad debe ser un número entero. ", "")
),
""
)</f>
        <v/>
      </c>
      <c r="GM66" s="46">
        <f>IF(AND($DS66,GK66),
IF(BJ66="","Debes escribir el tipo de incapacidad. ",
IF(_xlfn.IFNA(VLOOKUP(BJ66,TIPO_DE_INCAPACIDAD,1,FALSE),-1)=-1,"El tipo de incapacidad es inválida (por favor seleccionarlo de la lista). ","")
),
""
)</f>
        <v/>
      </c>
      <c r="GN66" s="46">
        <f>IF(AND($DS66,GK66),
IF(BK66="","Debes escribir el valor de la incapacidad. ",
IF( ISERR(_xlfn.NUMBERVALUE(BK66)), "El valor de la incapacidad debe ser un número válido. ", "")
),
""
)</f>
        <v/>
      </c>
      <c r="GO66" s="46">
        <f>CONCATENATE(BL66,BM66)&lt;&gt;""</f>
        <v/>
      </c>
      <c r="GP66" s="46">
        <f>IF(AND($DS66,GO66),
IF(BL66="","Debes escribir el número de días de licencia de maternidad o paternidad. ",
IF( IFERROR(INT(BL66),1.1) &lt;&gt; IFERROR(_xlfn.NUMBERVALUE(BL66),1), "La cantidad de días de licencia de maternidad o paternidad debe ser un número entero. ", "")
),
""
)</f>
        <v/>
      </c>
      <c r="GQ66" s="46">
        <f>IF(AND($DS66,GO66),
IF(BM66="","Debes escribir el valor de la licencia de maternidad o paternidad. ",
IF( ISERR(_xlfn.NUMBERVALUE(BM66)), "El valor de la licencia de maternidad o paternidad debe ser un número válido. ", "")
),
""
)</f>
        <v/>
      </c>
      <c r="GR66" s="46">
        <f>CONCATENATE(BN66,BO66)&lt;&gt;""</f>
        <v/>
      </c>
      <c r="GS66" s="46">
        <f>IF(AND($DS66,GR66),
IF(BN66="","Debes escribir el número de días de licencia remunerada. ",
IF( IFERROR(INT(BN66),1.1) &lt;&gt; IFERROR(_xlfn.NUMBERVALUE(BN66),1), "La cantidad de días de licencia remunerada debe ser un número entero. ", "")
),
""
)</f>
        <v/>
      </c>
      <c r="GT66" s="46">
        <f>IF(AND($DS66,GR66),
IF(BO66="","Debes escribir el valor de la licencia remunerada. ",
IF( ISERR(_xlfn.NUMBERVALUE(BO66)), "El valor de la licencia remunerada debe ser un número válido. ", "")
),
""
)</f>
        <v/>
      </c>
      <c r="GU66" s="46">
        <f>IF($DS66,
IF( AND(BP66&lt;&gt;"", ISERR(_xlfn.NUMBERVALUE(BP66))), "El valor de la licencia NO remunerada debe ser un número válido. ", "")
)</f>
        <v/>
      </c>
      <c r="GV66" s="46">
        <f>IF($DS66,
IF( AND(BQ66&lt;&gt;"", ISERR(_xlfn.NUMBERVALUE(BQ66))), "El valor de auxilios salariales debe ser un número válido. ", "")
)</f>
        <v/>
      </c>
      <c r="GW66" s="46">
        <f>IF($DS66,
IF( AND(BR66&lt;&gt;"", ISERR(_xlfn.NUMBERVALUE(BR66))), "El valor de auxilios NO salariales debe ser un número válido. ", "")
)</f>
        <v/>
      </c>
      <c r="GX66" s="46">
        <f>IF($DS66,
IF( AND(BS66&lt;&gt;"", ISERR(_xlfn.NUMBERVALUE(BS66))), "El valor de bonos salariales debe ser un número válido. ", "")
)</f>
        <v/>
      </c>
      <c r="GY66" s="46">
        <f>IF($DS66,
IF( AND(BT66&lt;&gt;"", ISERR(_xlfn.NUMBERVALUE(BT66))), "El valor de bonos NO salariales debe ser un número válido. ", "")
)</f>
        <v/>
      </c>
      <c r="GZ66" s="46">
        <f>IF($DS66,
IF( AND(BU66&lt;&gt;"", ISERR(_xlfn.NUMBERVALUE(BU66))), "El valor de bonos salariales de alimentación debe ser un número válido. ", "")
)</f>
        <v/>
      </c>
      <c r="HA66" s="46">
        <f>IF($DS66,
IF( AND(BV66&lt;&gt;"", ISERR(_xlfn.NUMBERVALUE(BV66))), "El valor de bonos NO salariales de alimentación debe ser un número válido. ", "")
)</f>
        <v/>
      </c>
      <c r="HB66" s="46">
        <f>IF($DS66,
IF( AND(BW66&lt;&gt;"", ISERR(_xlfn.NUMBERVALUE(BW66))), "El valor de bonificaciones salariales debe ser un número válido. ", "")
)</f>
        <v/>
      </c>
      <c r="HC66" s="46">
        <f>IF($DS66,
IF( AND(BX66&lt;&gt;"", ISERR(_xlfn.NUMBERVALUE(BX66))), "El valor de bonificaciones NO salariales debe ser un número válido. ", "")
)</f>
        <v/>
      </c>
      <c r="HD66" s="46">
        <f>IF($DS66,
IF( AND(BY66&lt;&gt;"", ISERR(_xlfn.NUMBERVALUE(BY66))), "El valor de compensaciones ordinarias debe ser un número válido. ", "")
)</f>
        <v/>
      </c>
      <c r="HE66" s="46">
        <f>IF($DS66,
IF( AND(BZ66&lt;&gt;"", ISERR(_xlfn.NUMBERVALUE(BZ66))), "El valor de compensaciones extraordinarias debe ser un número válido. ", "")
)</f>
        <v/>
      </c>
      <c r="HF66" s="46">
        <f>IF($DS66,
IF( AND(CA66&lt;&gt;"", ISERR(_xlfn.NUMBERVALUE(CA66))), "El valor de comisiones debe ser un número válido. ", "")
)</f>
        <v/>
      </c>
      <c r="HG66" s="46">
        <f>IF($DS66,
IF( AND(CB66&lt;&gt;"", ISERR(_xlfn.NUMBERVALUE(CB66))), "El valor de ausencia por huega debe ser un número válido. ", "")
)</f>
        <v/>
      </c>
      <c r="HH66" s="46">
        <f>IF($DS66,
IF( AND(CC66&lt;&gt;"", ISERR(_xlfn.NUMBERVALUE(CC66))), "El valor de anticipos debe ser un número válido. ", "")
)</f>
        <v/>
      </c>
      <c r="HI66" s="46">
        <f>IF($DS66,
IF( AND(CD66&lt;&gt;"", ISERR(_xlfn.NUMBERVALUE(CD66))), "El valor de pagos a terceros debe ser un número válido. ", "")
)</f>
        <v/>
      </c>
      <c r="HJ66" s="46">
        <f>IF($DS66,
IF( AND(CE66&lt;&gt;"", ISERR(_xlfn.NUMBERVALUE(CE66))), "El valor de dotación debe ser un número válido. ", "")
)</f>
        <v/>
      </c>
      <c r="HK66" s="46">
        <f>IF($DS66,
IF( AND(CF66&lt;&gt;"", ISERR(_xlfn.NUMBERVALUE(CF66))), "El valor de apoyo sostenibilidad debe ser un número válido. ", "")
)</f>
        <v/>
      </c>
      <c r="HL66" s="46">
        <f>IF($DS66,
IF( AND(CG66&lt;&gt;"", ISERR(_xlfn.NUMBERVALUE(CG66))), "El valor de teletrabajo debe ser un número válido. ", "")
)</f>
        <v/>
      </c>
      <c r="HM66" s="46">
        <f>IF($DS66,
IF( AND(CH66&lt;&gt;"", ISERR(_xlfn.NUMBERVALUE(CH66))), "El valor de bonificación de retiro debe ser un número válido. ", "")
)</f>
        <v/>
      </c>
      <c r="HN66" s="46">
        <f>IF($DS66,
IF( AND(CI66&lt;&gt;"", ISERR(_xlfn.NUMBERVALUE(CI66))), "El valor de indemnización de retiro debe ser un número válido. ", "")
)</f>
        <v/>
      </c>
      <c r="HO66" s="46">
        <f>IF($DS66,
IF( AND(CJ66&lt;&gt;"", ISERR(_xlfn.NUMBERVALUE(CJ66))), "El valor de reintegros debe ser un número válido. ", "")
)</f>
        <v/>
      </c>
      <c r="HP66" s="46">
        <f>CONCATENATE(CK66,CL66,CM66)&lt;&gt;""</f>
        <v/>
      </c>
      <c r="HQ66" s="46">
        <f>IF(AND($DS66,HP66),
IF(CK66="","Debes escribir la descripción de otro concepto no categorizado. ",""),
""
)</f>
        <v/>
      </c>
      <c r="HR66" s="46">
        <f>IF(AND($DS66,HP66),
IF(CONCATENATE(CL66,CM66)="","Debes escribir al menos un valor de concepto no categorizado (salarial o no salarial). ",
IF(ISERR(_xlfn.NUMBERVALUE(CL66)),"El valor salarial concepto no categorizado debe ser un número válido. ","")
),
""
)</f>
        <v/>
      </c>
      <c r="HS66" s="46">
        <f>IF(AND($DS66,HP66),
IF(CONCATENATE(CL66,CM66)="","Debes escribir al menos un valor de concepto no categorizado (salarial o no salarial). ",
IF(ISERR(_xlfn.NUMBERVALUE(CM66)),"El valor NO salarial concepto no categorizado debe ser un número válido. ","")
),
""
)</f>
        <v/>
      </c>
      <c r="HT66" s="46">
        <f>IF($DS66,
IF(CN66="","Debes escribir el porcentaje del aporte a salud. ",
IF( ISERR(_xlfn.NUMBERVALUE(CN66)), "El valor del porcentaje del aporte a salud debe ser un número válido. ", "")
)
)</f>
        <v/>
      </c>
      <c r="HU66" s="46">
        <f>IF($DS66,
IF(CO66="","Debes escribir el valor del aporte a salud. ",
IF( ISERR(_xlfn.NUMBERVALUE(CO66)), "El valor del aporte a salud debe ser un número válido. ", "")
)
)</f>
        <v/>
      </c>
      <c r="HV66" s="46">
        <f>IF($DS66,
IF( AND(CP66&lt;&gt;"", ISERR(_xlfn.NUMBERVALUE(CP66))), "El valor plan complementario debe ser un número válido. ", "")
)</f>
        <v/>
      </c>
      <c r="HW66" s="46">
        <f>IF($DS66,
IF(CQ66="","Debes escribir el porcentaje del aporte a pensión. ",
IF( ISERR(_xlfn.NUMBERVALUE(CQ66)), "El valor del porcentaje del aporte a pensión debe ser un número válido. ", "")
)
)</f>
        <v/>
      </c>
      <c r="HX66" s="46">
        <f>IF($DS66,
IF(CR66="","Debes escribir el valor del aporte a pensión. ",
IF( ISERR(_xlfn.NUMBERVALUE(CR66)), "El valor del aporte a salud debe ser un número válido. ", "")
)
)</f>
        <v/>
      </c>
      <c r="HY66" s="46">
        <f>IF($DS66,
IF( AND(CS66&lt;&gt;"", ISERR(_xlfn.NUMBERVALUE(CS66))), "El valor pensión voluntaria debe ser un número válido. ", "")
)</f>
        <v/>
      </c>
      <c r="HZ66" s="46">
        <f>CONCATENATE(CT66,CU66,CV66,CW66)&lt;&gt;""</f>
        <v/>
      </c>
      <c r="IA66" s="46">
        <f>IF(AND($DS66,HZ66),
IF(CT66="","Debes escribir el % del fondo de seguridad pensional. ",
IF( ISERR(_xlfn.NUMBERVALUE(CT66)), "El % del fondo de seguridad debe ser un número válido. ", "")
),
""
)</f>
        <v/>
      </c>
      <c r="IB66" s="46">
        <f>IF(AND($DS66,HZ66),
IF(CU66="","Debes escribir el valor del aporte al fondo de solidaridad pensional. ",
IF( ISERR(_xlfn.NUMBERVALUE(CU66)), "El valor del aporte al fondo de solidaridad pensional debe ser un número válido. ", "")
),
""
)</f>
        <v/>
      </c>
      <c r="IC66" s="46">
        <f>IF(AND($DS66,HZ66),
IF(CV66="","Debes escribir el % del fondo de subsistencia. ",
IF( ISERR(_xlfn.NUMBERVALUE(CV66)), "El % del fondo de subsistencia debe ser un número válido. ", "")
),
""
)</f>
        <v/>
      </c>
      <c r="ID66" s="46">
        <f>IF(AND($DS66,HZ66),
IF(CW66="","Debes escribir el valor del fondo de subsistencia. ",
IF( ISERR(_xlfn.NUMBERVALUE(CW66)), "El valor del fondo de subsistencia debe ser un número válido. ", "")
),
""
)</f>
        <v/>
      </c>
      <c r="IE66" s="46">
        <f>CONCATENATE(CX66,CY66)&lt;&gt;""</f>
        <v/>
      </c>
      <c r="IF66" s="46">
        <f>IF(AND($DS66,IE66),
IF(CX66="","Debes escribir el % de sindicato. ",
IF( ISERR(_xlfn.NUMBERVALUE(CX66)), "El % de sindicato debe ser un número válido. ", "")
),
""
)</f>
        <v/>
      </c>
      <c r="IG66" s="46">
        <f>IF(AND($DS66,IE66),
IF(CY66="","Debes escribir el valor del sindicato. ",
IF( ISERR(_xlfn.NUMBERVALUE(CY66)), "El valor del sindicato debe ser un número válido. ", "")
),
""
)</f>
        <v/>
      </c>
      <c r="IH66" s="46">
        <f>IF($DS66,
IF( AND(CZ66&lt;&gt;"", ISERR(_xlfn.NUMBERVALUE(CZ66))), "El valor de sanción pública debe ser un número válido. ", "")
)</f>
        <v/>
      </c>
      <c r="II66" s="46">
        <f>IF($DS66,
IF( AND(DA66&lt;&gt;"", ISERR(_xlfn.NUMBERVALUE(DA66))), "El valor de sanción privada debe ser un número válido. ", "")
)</f>
        <v/>
      </c>
      <c r="IJ66" s="46">
        <f>CONCATENATE(DB66,DC66)&lt;&gt;""</f>
        <v/>
      </c>
      <c r="IK66" s="46">
        <f>IF(AND($DS66,IJ66),
IF(DB66="","Debes escribir la descripción de libranza. ",""),
""
)</f>
        <v/>
      </c>
      <c r="IL66" s="46">
        <f>IF(AND($DS66,IJ66),
IF(DC66="","Debes escribir la cuota libranza. ",
IF(ISERR(_xlfn.NUMBERVALUE(DC66)),"El valor de la cuota libranza debe ser un número válido. ","")
),
""
)</f>
        <v/>
      </c>
      <c r="IM66" s="46">
        <f>IF($DS66,
IF( AND(DD66&lt;&gt;"", ISERR(_xlfn.NUMBERVALUE(DD66))), "El valor de pagos a terceros debe ser un número válido. ", "")
)</f>
        <v/>
      </c>
      <c r="IN66" s="46">
        <f>IF($DS66,
IF( AND(DE66&lt;&gt;"", ISERR(_xlfn.NUMBERVALUE(DE66))), "El valor de anticipos debe ser un número válido. ", "")
)</f>
        <v/>
      </c>
      <c r="IO66" s="46">
        <f>IF($DS66,
IF( AND(DF66&lt;&gt;"", ISERR(_xlfn.NUMBERVALUE(DF66))), "El valor de AFC debe ser un número válido. ", "")
)</f>
        <v/>
      </c>
      <c r="IP66" s="46">
        <f>IF($DS66,
IF( AND(DG66&lt;&gt;"", ISERR(_xlfn.NUMBERVALUE(DG66))), "El valor de rete-fuente debe ser un número válido. ", "")
)</f>
        <v/>
      </c>
      <c r="IQ66" s="46">
        <f>IF($DS66,
IF( AND(DH66&lt;&gt;"", ISERR(_xlfn.NUMBERVALUE(DH66))), "El valor de cooperativa de trabajo debe ser un número válido. ", "")
)</f>
        <v/>
      </c>
      <c r="IR66" s="46">
        <f>IF($DS66,
IF( AND(DI66&lt;&gt;"", ISERR(_xlfn.NUMBERVALUE(DI66))), "El valor de embargo fiscal debe ser un número válido. ", "")
)</f>
        <v/>
      </c>
      <c r="IS66" s="46">
        <f>IF($DS66,
IF( AND(DJ66&lt;&gt;"", ISERR(_xlfn.NUMBERVALUE(DJ66))), "El valor de educación debe ser un número válido. ", "")
)</f>
        <v/>
      </c>
      <c r="IT66" s="46">
        <f>IF($DS66,
IF( AND(DK66&lt;&gt;"", ISERR(_xlfn.NUMBERVALUE(DK66))), "El valor de reintegro debe ser un número válido. ", "")
)</f>
        <v/>
      </c>
      <c r="IU66" s="46">
        <f>IF($DS66,
IF( AND(DL66&lt;&gt;"", ISERR(_xlfn.NUMBERVALUE(DL66))), "El valor de deuda debe ser un número válido. ", "")
)</f>
        <v/>
      </c>
      <c r="IV66" s="46">
        <f>IF($DS66,
IF( AND(DM66&lt;&gt;"", ISERR(_xlfn.NUMBERVALUE(DM66))), "El valor de otras deducciones debe ser un número válido. ", "")
)</f>
        <v/>
      </c>
      <c r="IW66" s="46">
        <f>IF($DS66,
IF(DN66="","Debes escribir el valor de los devengos totales. ",
IF( ISERR(_xlfn.NUMBERVALUE(DN66)), "El valor de los devengos totales debe ser un número válido. ", "")
)
)</f>
        <v/>
      </c>
      <c r="IX66" s="46">
        <f>IF($DS66,
IF(DO66="","Debes escribir el valor de las deducciones totales. ",
IF( ISERR(_xlfn.NUMBERVALUE(DO66)), "El valor de las deducciones totales debe ser un número válido. ", "")
)
)</f>
        <v/>
      </c>
      <c r="IY66" s="46">
        <f>IF($DS66,
IF(DP66="","Debes escribir el valor del salario total. ",
IF( ISERR(_xlfn.NUMBERVALUE(DP66)), "El valor del salario total debe ser un número válido. ", "")
)
)</f>
        <v/>
      </c>
    </row>
    <row r="67">
      <c r="B67" s="48" t="n">
        <v>55</v>
      </c>
      <c r="C67" s="61">
        <f>IF(AND(DS67,DP67&lt;&gt;""),
IF(DQ67="","OK","Error"),
""
)</f>
        <v/>
      </c>
      <c r="D67" s="53" t="n"/>
      <c r="E67" s="52" t="n"/>
      <c r="F67" s="112" t="n"/>
      <c r="G67" s="52" t="n"/>
      <c r="H67" s="53" t="n"/>
      <c r="I67" s="52" t="n"/>
      <c r="J67" s="52" t="n"/>
      <c r="K67" s="53" t="n"/>
      <c r="L67" s="55" t="n"/>
      <c r="M67" s="108" t="n"/>
      <c r="N67" s="56" t="n"/>
      <c r="O67" s="52" t="n"/>
      <c r="P67" s="52" t="n"/>
      <c r="Q67" s="52" t="n"/>
      <c r="R67" s="52" t="n"/>
      <c r="S67" s="52" t="n"/>
      <c r="T67" s="53" t="n"/>
      <c r="U67" s="52" t="n"/>
      <c r="V67" s="52" t="n"/>
      <c r="W67" s="55" t="n"/>
      <c r="X67" s="55" t="n"/>
      <c r="Y67" s="52" t="n"/>
      <c r="Z67" s="55" t="n"/>
      <c r="AA67" s="52" t="n"/>
      <c r="AB67" s="53" t="n"/>
      <c r="AC67" s="53" t="n"/>
      <c r="AD67" s="53" t="n"/>
      <c r="AE67" s="177" t="n"/>
      <c r="AF67" s="113" t="n"/>
      <c r="AG67" s="177" t="n"/>
      <c r="AH67" s="178" t="n"/>
      <c r="AI67" s="178" t="n"/>
      <c r="AJ67" s="178" t="n"/>
      <c r="AK67" s="114" t="n"/>
      <c r="AL67" s="178" t="n"/>
      <c r="AM67" s="114" t="n"/>
      <c r="AN67" s="178" t="n"/>
      <c r="AO67" s="114" t="n"/>
      <c r="AP67" s="178" t="n"/>
      <c r="AQ67" s="114" t="n"/>
      <c r="AR67" s="178" t="n"/>
      <c r="AS67" s="114" t="n"/>
      <c r="AT67" s="178" t="n"/>
      <c r="AU67" s="114" t="n"/>
      <c r="AV67" s="178" t="n"/>
      <c r="AW67" s="114" t="n"/>
      <c r="AX67" s="178" t="n"/>
      <c r="AY67" s="114" t="n"/>
      <c r="AZ67" s="178" t="n"/>
      <c r="BA67" s="114" t="n"/>
      <c r="BB67" s="178" t="n"/>
      <c r="BC67" s="114" t="n"/>
      <c r="BD67" s="178" t="n"/>
      <c r="BE67" s="178" t="n"/>
      <c r="BF67" s="178" t="n"/>
      <c r="BG67" s="59" t="n"/>
      <c r="BH67" s="178" t="n"/>
      <c r="BI67" s="114" t="n"/>
      <c r="BJ67" s="53" t="n"/>
      <c r="BK67" s="178" t="n"/>
      <c r="BL67" s="114" t="n"/>
      <c r="BM67" s="178" t="n"/>
      <c r="BN67" s="114" t="n"/>
      <c r="BO67" s="178" t="n"/>
      <c r="BP67" s="178" t="n"/>
      <c r="BQ67" s="178" t="n"/>
      <c r="BR67" s="178" t="n"/>
      <c r="BS67" s="178" t="n"/>
      <c r="BT67" s="178" t="n"/>
      <c r="BU67" s="178" t="n"/>
      <c r="BV67" s="178" t="n"/>
      <c r="BW67" s="178" t="n"/>
      <c r="BX67" s="178" t="n"/>
      <c r="BY67" s="178" t="n"/>
      <c r="BZ67" s="178" t="n"/>
      <c r="CA67" s="178" t="n"/>
      <c r="CB67" s="178" t="n"/>
      <c r="CC67" s="178" t="n"/>
      <c r="CD67" s="178" t="n"/>
      <c r="CE67" s="178" t="n"/>
      <c r="CF67" s="178" t="n"/>
      <c r="CG67" s="178" t="n"/>
      <c r="CH67" s="178" t="n"/>
      <c r="CI67" s="178" t="n"/>
      <c r="CJ67" s="178" t="n"/>
      <c r="CK67" s="53" t="n"/>
      <c r="CL67" s="178" t="n"/>
      <c r="CM67" s="178" t="n"/>
      <c r="CN67" s="60" t="n"/>
      <c r="CO67" s="177" t="n"/>
      <c r="CP67" s="178" t="n"/>
      <c r="CQ67" s="60" t="n"/>
      <c r="CR67" s="177" t="n"/>
      <c r="CS67" s="178" t="n"/>
      <c r="CT67" s="59" t="n"/>
      <c r="CU67" s="178" t="n"/>
      <c r="CV67" s="59" t="n"/>
      <c r="CW67" s="178" t="n"/>
      <c r="CX67" s="59" t="n"/>
      <c r="CY67" s="178" t="n"/>
      <c r="CZ67" s="178" t="n"/>
      <c r="DA67" s="178" t="n"/>
      <c r="DB67" s="53" t="n"/>
      <c r="DC67" s="178" t="n"/>
      <c r="DD67" s="178" t="n"/>
      <c r="DE67" s="178" t="n"/>
      <c r="DF67" s="178" t="n"/>
      <c r="DG67" s="178" t="n"/>
      <c r="DH67" s="178" t="n"/>
      <c r="DI67" s="178" t="n"/>
      <c r="DJ67" s="178" t="n"/>
      <c r="DK67" s="178" t="n"/>
      <c r="DL67" s="178" t="n"/>
      <c r="DM67" s="178" t="n"/>
      <c r="DN67" s="177" t="n"/>
      <c r="DO67" s="177" t="n"/>
      <c r="DP67" s="177" t="n"/>
      <c r="DQ67" s="76">
        <f>IF(AND(DS67,DP67&lt;&gt;""),
CONCATENATE(DT67,DU67,DV67,DW67,DX67,DY67,DZ67,EA67,EB67,EC67,ED67,EE67,EF67,EG67,EH67,EI67,EJ67,EK67,EL67,EM67,EN67,EO67,EP67,EQ67,ES67,ET67,EU67,EV67,EW67,EX67,EY67,EZ67,FA67,FC67,FD67,FF67,FG67,FI67,FJ67,FL67,FM67,FO67,FP67,FR67,FS67,FU67,FV67,FX67,FY67,GA67,GB67,GD67,GE67,GF67,GH67,GI67,GJ67,GL67,GM67,GN67,GP67,GQ67,GS67,GT67,GU67,GV67,GW67,GX67,GY67,GZ67,HA67,HB67,HC67,HD67,HE67,HF67,HG67,HH67,HI67,HJ67,HK67,HL67,HM67,HN67,HO67,HQ67,HR67,HS67,HT67,HU67,HV67,HW67,HX67,HY67,IA67,IB67,IC67,ID67,IF67,IG67,IH67,II67,IK67,IL67,IM67,IN67,IO67,IP67,IQ67,IR67,IS67,IT67,IU67,IV67,IW67,IX67,IY67,IZ67),
""
)</f>
        <v/>
      </c>
      <c r="DR67" s="53" t="n"/>
      <c r="DS67" s="46">
        <f>CONCATENATE(D67,$E67,$F67,$G67,H67,$I67,$J67,K67,$L67,$M67,N67,$O67,$P67,$Q67,$R67,$S67,T67,$U67,$V67,$W67,$X67,$Y67,$Z67,$AA67,AB67,AC67,AD67,$AE67,$AF67,$AG67,AH67,AI67,AJ67,AK67,AL67,AM67,AN67,AO67,AP67,AQ67,AR67,AS67,AT67,AU67,AV67,AW67,AX67,AY67,AZ67,BA67,BB67,BC67,BD67,BE67,BF67,BG67,BH67,BI67,BJ67,BK67,BL67,BM67,BN67,BO67,BP67,BQ67,BR67,BS67,BT67,BU67,BV67,BW67,BX67,BY67,BZ67,CA67,CB67,CC67,CD67,CE67,CF67,CG67,CH67,CI67,CJ67,CK67,CL67,CM67,$CN67,$CO67,CP67,$CQ67,$CR67,CS67,CT67,CU67,CV67,CW67,CX67,CY67,CZ67,DA67,DB67,DC67,DD67,DE67,DF67,DG67,DH67,DI67,DJ67,DK67,DL67,DM67,$DN67,$DO67,$DP67,DR67)&lt;&gt;""</f>
        <v/>
      </c>
      <c r="DT67" s="46">
        <f>IF(AND($DS67,$E$4&lt;&gt;""),
IF(LEFT($E$4,2) = "1.",
IF(D67&lt;&gt;"","El CUNE sólo se envía en operaciones de novedad o ajuste. ",""),
IF(D67="","Debes escribir un CUNE válido para realizar operaciones de novedad o ajuste. ","")),
""
)</f>
        <v/>
      </c>
      <c r="DU67" s="46">
        <f>IF($DS67,
IF(E67="","Debes seleccionar el tipo de documento del empleado. ",
IF(_xlfn.IFNA(VLOOKUP(E67,TIPO_DE_DOCUMENTO,1,FALSE),-1)=-1,"El tipo de documento no es válido (por favor seleccionarlo de la lista). ","")
)
)</f>
        <v/>
      </c>
      <c r="DV67" s="46">
        <f>IF($DS67,
IF(F67="","Debes escribir el número de documento del empleado. ","")
)</f>
        <v/>
      </c>
      <c r="DW67" s="46">
        <f>IF($DS67,
IF(G67="","Debes escribir el primer nombre del empleado. ","")
)</f>
        <v/>
      </c>
      <c r="DY67" s="46">
        <f>IF($DS67,
IF(I67="","Debes escribir el primer apellido del empleado. ","")
)</f>
        <v/>
      </c>
      <c r="DZ67" s="46">
        <f>IF($DS67,
IF(J67="","Debes escribir el segundo apellido del empleado. ","")
)</f>
        <v/>
      </c>
      <c r="EB67" s="46">
        <f>IF($DS67,
IF(L67="","Debes escribir la fecha de ingreso del empleado. ",
IF(ISERR(DATE(YEAR(L67),MONTH(L67),DAY(L67))), "El valor ingresado en fecha de ingreso no tiene un formato válido. ","")
)
)</f>
        <v/>
      </c>
      <c r="EC67" s="46">
        <f>IF($DS67,
IF(M67="","Debes escribir el tiempo laborado. ",
IF( IFERROR(INT(M67),1.1) &lt;&gt; IFERROR(_xlfn.NUMBERVALUE(M67),1), "El valor de los días trabajados debe ser un número entero. ", "")
)
)</f>
        <v/>
      </c>
      <c r="ED67" s="46">
        <f>IF($DS67,
IF( AND(N67&lt;&gt;"", ISERR(DATE(YEAR(N67),MONTH(N67),DAY(N67))) ), "El valor ingresado en fecha de ingreso no tiene un formato válido. ",
IF( AND(N67&lt;&gt;"", $E$6&lt;&gt;"", DATE(YEAR(N67), MONTH(N67), 1) &lt;&gt; IFERROR(DATE(MID($E$6, 1, 4), MID($E$6, 6, 2),1), "1/1/1900") ), "La fecha de retiro debe estar dentro del período liquidado. ", "")
)
)</f>
        <v/>
      </c>
      <c r="EE67" s="46">
        <f>IF($DS67,
IF(O67="","Debes seleccionar el tipo de trabajador. ",
IF(_xlfn.IFNA(VLOOKUP(O67,TIPO_DE_TRABAJADOR,1,FALSE),-1)=-1,"El tipo de trabajador no es válido (por favor seleccionarlo de la lista). ","")
)
)</f>
        <v/>
      </c>
      <c r="EF67" s="46">
        <f>IF($DS67,
IF(P67="","Debes seleccionar si es un trabajador dependiente pensionado por vejez. ",
IF(_xlfn.IFNA(VLOOKUP(P67,SUBTIPO_DE_TRABAJADOR,1,FALSE),-1)=-1,"El tipo de trabajador dependiente pensionado por vejez no es válido (por favor seleccionarlo de la lista). ","")
)
)</f>
        <v/>
      </c>
      <c r="EG67" s="46">
        <f>IF($DS67,
IF(Q67="","Debes seleccionar el tipo de contrato del trabajador. ",
IF(_xlfn.IFNA(VLOOKUP(Q67,TIPO_DE_CONTRATO,1,FALSE),-1)=-1,"El tipo de contrato del trabajador no es válido (por favor seleccionarlo de la lista). ","")
)
)</f>
        <v/>
      </c>
      <c r="EH67" s="46">
        <f>IF($DS67,
IF(R67="","Debes seleccionar si es un salario integral. ",
IF(_xlfn.IFNA(VLOOKUP(R67,SI_NO,1,FALSE),-1)=-1,"Valor no válido para salario integral (por favor seleccionarlo de la lista). ","")
)
)</f>
        <v/>
      </c>
      <c r="EI67" s="46">
        <f>IF($DS67,
IF(S67="","Debes seleccionar si el trabajador realiza actividades de riesgo. ",
IF(_xlfn.IFNA(VLOOKUP(S67,SI_NO,1,FALSE),-1)=-1,"Valor no válido para actividad de alto riesgo (por favor seleccionarlo de la lista). ","")
)
)</f>
        <v/>
      </c>
      <c r="EK67" s="46">
        <f>IF($DS67,
IF(U67="","Debes escribir el código del municipio de residencia del trabajador. ",
IF(_xlfn.IFNA(VLOOKUP(U67,MUNICIPIO,1,FALSE),-1)=-1,"El municipio de residencia del trabajador es inválido (por favor seleccionarlo de la lista). ","")
)
)</f>
        <v/>
      </c>
      <c r="EL67" s="46">
        <f>IF($DS67,
IF(V67="","Debes escribir el la dirección de residendia del trabajador. ","")
)</f>
        <v/>
      </c>
      <c r="EM67" s="46">
        <f>IF($DS67,
IF(W67="","Debes escribir la fecha de inicio de la liquidación. ",
IF(ISERR(DATE(YEAR(W67),MONTH(W67),DAY(W67))),"El valor ingresado en fecha de inicio de liquidación no tiene un formato válido. ",
IF( AND($E$6&lt;&gt;"", DATE(YEAR(W67), MONTH(W67), 1) &lt;&gt; IFERROR(DATE(MID($E$6, 1, 4), MID($E$6, 6, 2),1), "1/1/1900") ), "La fecha de inicio de la liquidación debe estar dentro del período liquidado. ", "")
)
)
)</f>
        <v/>
      </c>
      <c r="EN67" s="46">
        <f>IF($DS67,
IF(X67="","Debes escribir la fecha de fin de la liquidación. ",
IF(ISERR(DATE(YEAR(X67),MONTH(X67),DAY(X67))),"El valor ingresado en fecha de fin de liquidación no tiene un formato válido. ",
IF( AND($E$6&lt;&gt;"", DATE(YEAR(X67), MONTH(X67), 1) &lt;&gt; IFERROR(DATE(MID($E$6, 1, 4), MID($E$6, 6, 2),1), "1/1/1900") ), "La fecha de fin de la liquidación debe estar dentro del período liquidado. ", "")
)
)
)</f>
        <v/>
      </c>
      <c r="EO67" s="46">
        <f>IF($DS67,
IF(Y67="","Debes escribir la frecuencia de pago del trabajador. ",
IF(_xlfn.IFNA(VLOOKUP(Y67,PERÍODO_DE_NÓMINA,1,FALSE),-1)=-1,"La frecuencia de pago es inválida (por favor seleccionarlo de la lista). ","")
)
)</f>
        <v/>
      </c>
      <c r="EP67" s="46">
        <f>IF($DS67,
IF(Z67="","Debes escribir la fecha de pago. ",
IF(ISERR(DATE(YEAR(Z67),MONTH(Z67),DAY(Z67))), "El valor ingresado en fecha de pago no tiene un formato válido. ","")
)
)</f>
        <v/>
      </c>
      <c r="EQ67" s="46">
        <f>IF($DS67,
IF(AA67="","Debes escribir el medio de pago. ",
IF(_xlfn.IFNA(VLOOKUP(AA67,MEDIOS_DE_PAGO,1,FALSE),-1)=-1,"El medio de pago es inválido (por favor seleccionarlo de la lista). ","")
)
)</f>
        <v/>
      </c>
      <c r="ER67" s="46">
        <f>OR(AA67='Tablas '!$T$4,AA67='Tablas '!$T$7,AA67='Tablas '!$T$8,AA67='Tablas '!$T$11)</f>
        <v/>
      </c>
      <c r="ES67" s="46">
        <f>IF(AND($DS67,ER67),
IF(AB67="","Debes escribir la entidad bancaria. ",""),
""
)</f>
        <v/>
      </c>
      <c r="ET67" s="46">
        <f>IF(AND($DS67,ER67),
IF(AC67="","Debes escribir el tipo de cuenta bancaria. ",
IF(_xlfn.IFNA(VLOOKUP(AC67,TIPO_DE_CUENTA,1,FALSE),-1)=-1,"El tipo de cuenta bancaria es inválida (por favor seleccionarlo de la lista). ","")
),
""
)</f>
        <v/>
      </c>
      <c r="EU67" s="46">
        <f>IF(AND($DS67,ER67),
IF(AD67="","Debes escribir el número de cuenta bancaria. ",""),
""
)</f>
        <v/>
      </c>
      <c r="EV67" s="46">
        <f>IF($DS67,
IF(AE67="","Debes escribir el valor del sueldo básico. ",
IF( ISERR(_xlfn.NUMBERVALUE(AE67)), "El valor del sueldo básico debe ser un número válido. ", "")
)
)</f>
        <v/>
      </c>
      <c r="EW67" s="46">
        <f>IF($DS67,
IF(AF67="","Debes escribir el número de días trabajados. ",
IF( IFERROR(INT(AF67),1.1) &lt;&gt; IFERROR(_xlfn.NUMBERVALUE(AF67),1), "La cantidad de días trabajados debe ser un número entero. ", "")
)
)</f>
        <v/>
      </c>
      <c r="EX67" s="46">
        <f>IF($DS67,
IF(AG67="","Debes escribir el valor del sueldo trabajado. ",
IF( ISERR(_xlfn.NUMBERVALUE(AG67)), "El valor del sueldo trabajado debe ser un número válido. ", "")
)
)</f>
        <v/>
      </c>
      <c r="EY67" s="46">
        <f>IF($DS67,
IF( AND(AH67&lt;&gt;"", ISERR(_xlfn.NUMBERVALUE(AH67))), "El valor del auxilio de transporte debe ser un número válido. ", "")
)</f>
        <v/>
      </c>
      <c r="EZ67" s="46">
        <f>IF($DS67,
IF( AND(AI67&lt;&gt;"", ISERR(_xlfn.NUMBERVALUE(AI67))), "El valor de viáticos salariales debe ser un número válido. ", "")
)</f>
        <v/>
      </c>
      <c r="FA67" s="46">
        <f>IF($DS67,
IF( AND(AJ67&lt;&gt;"", ISERR(_xlfn.NUMBERVALUE(AJ67))), "El valor de viáticos NO salariales debe ser un número válido. ", "")
)</f>
        <v/>
      </c>
      <c r="FB67" s="46">
        <f>CONCATENATE(AK67,AL67)&lt;&gt;""</f>
        <v/>
      </c>
      <c r="FC67" s="46">
        <f>IF(AND($DS67,FB67),
IF(AK67="","Debes escribir el número de horas extras diurnas. ",
IF( IFERROR(INT(AK67),1.1) &lt;&gt; IFERROR(_xlfn.NUMBERVALUE(AK67),1), "La cantidad de horas extras diurnas debe ser un número entero. ", "")
),
""
)</f>
        <v/>
      </c>
      <c r="FD67" s="46">
        <f>IF(AND($DS67,FB67),
IF(AL67="","Debes escribir el valor de las horas extras diurnas. ",
IF( ISERR(_xlfn.NUMBERVALUE(AL67)), "El valor de las horas extras duirnas debe ser un número válido. ", "")
),
""
)</f>
        <v/>
      </c>
      <c r="FE67" s="46">
        <f>CONCATENATE(AM67,AN67)&lt;&gt;""</f>
        <v/>
      </c>
      <c r="FF67" s="46">
        <f>IF(AND($DS67,FE67),
IF(AM67="","Debes escribir el número de horas extras nocturnas. ",
IF( IFERROR(INT(AM67),1.1) &lt;&gt; IFERROR(_xlfn.NUMBERVALUE(AM67),1), "La cantidad de horas extras nocturnas debe ser un número entero. ", "")
),
""
)</f>
        <v/>
      </c>
      <c r="FG67" s="46">
        <f>IF(AND($DS67,FE67),
IF(AN67="","Debes escribir el valor de las horas extras nocturnas. ",
IF( ISERR(_xlfn.NUMBERVALUE(AN67)), "El valor de las horas extras nocturnas debe ser un número válido. ", "")
),
""
)</f>
        <v/>
      </c>
      <c r="FH67" s="46">
        <f>CONCATENATE(AO67,AP67)&lt;&gt;""</f>
        <v/>
      </c>
      <c r="FI67" s="46">
        <f>IF(AND($DS67,FH67),
IF(AO67="","Debes escribir el número de horas extras diurnas dominicales y festivas. ",
IF( IFERROR(INT(AO67),1.1) &lt;&gt; IFERROR(_xlfn.NUMBERVALUE(AO67),1), "La cantidad de horas extras diurnas dominicales y festivas debe ser un número entero. ", "")
),
""
)</f>
        <v/>
      </c>
      <c r="FJ67" s="46">
        <f>IF(AND($DS67,FH67),
IF(AP67="","Debes escribir el valor de las horas extras diurnas dominicales y festivas. ",
IF( ISERR(_xlfn.NUMBERVALUE(AP67)), "El valor de las horas extras diurnas dominicales y festivas debe ser un número válido. ", "")
),
""
)</f>
        <v/>
      </c>
      <c r="FK67" s="46">
        <f>CONCATENATE(AQ67,AR67)&lt;&gt;""</f>
        <v/>
      </c>
      <c r="FL67" s="46">
        <f>IF(AND($DS67,FK67),
IF(AQ67="","Debes escribir el número de horas extras nocturnas dominicales y festivas. ",
IF( IFERROR(INT(AQ67),1.1) &lt;&gt; IFERROR(_xlfn.NUMBERVALUE(AQ67),1), "La cantidad de horas extras nocturnas dominicales y festivas debe ser un número entero. ", "")
),
""
)</f>
        <v/>
      </c>
      <c r="FM67" s="46">
        <f>IF(AND($DS67,FK67),
IF(AR67="","Debes escribir el valor de las horas extras nocturnas dominicales y festivas. ",
IF( ISERR(_xlfn.NUMBERVALUE(AR67)), "El valor de las horas extras nocturnas dominicales y festivas debe ser un número válido. ", "")
),
""
)</f>
        <v/>
      </c>
      <c r="FN67" s="46">
        <f>CONCATENATE(AS67,AT67)&lt;&gt;""</f>
        <v/>
      </c>
      <c r="FO67" s="46">
        <f>IF(AND($DS67,FN67),
IF(AS67="","Debes escribir el número de horas recargo nocturno. ",
IF( IFERROR(INT(AS67),1.1) &lt;&gt; IFERROR(_xlfn.NUMBERVALUE(AS67),1), "La cantidad de horas recargo nocturno debe ser un número entero. ", "")
),
""
)</f>
        <v/>
      </c>
      <c r="FP67" s="46">
        <f>IF(AND($DS67,FN67),
IF(AT67="","Debes escribir el valor de las horas recargo nocturno. ",
IF( ISERR(_xlfn.NUMBERVALUE(AT67)), "El valor de las horas recargo nocturno debe ser un número válido. ", "")
),
""
)</f>
        <v/>
      </c>
      <c r="FQ67" s="46">
        <f>CONCATENATE(AU67,AV67)&lt;&gt;""</f>
        <v/>
      </c>
      <c r="FR67" s="46">
        <f>IF(AND($DS67,FQ67),
IF(AU67="","Debes escribir el número de horas recargo diurno dominical y festivo. ",
IF( IFERROR(INT(AU67),1.1) &lt;&gt; IFERROR(_xlfn.NUMBERVALUE(AU67),1), "La cantidad de horas recargo diurno dominical y festivo debe ser un número entero. ", "")
),
""
)</f>
        <v/>
      </c>
      <c r="FS67" s="46">
        <f>IF(AND($DS67,FQ67),
IF(AV67="","Debes escribir el valor de las horas recargo diurno dominical y festivo. ",
IF( ISERR(_xlfn.NUMBERVALUE(AV67)), "El valor de las horas recargo diurno dominical y festivo debe ser un número válido. ", "")
),
""
)</f>
        <v/>
      </c>
      <c r="FT67" s="46">
        <f>CONCATENATE(AW67,AX67)&lt;&gt;""</f>
        <v/>
      </c>
      <c r="FU67" s="46">
        <f>IF(AND($DS67,FT67),
IF(AW67="","Debes escribir el número de horas recargo nocturno dominical y festivo. ",
IF( IFERROR(INT(AW67),1.1) &lt;&gt; IFERROR(_xlfn.NUMBERVALUE(AW67),1), "La cantidad de horas recargo nocturno dominical y festivo debe ser un número entero. ", "")
),
""
)</f>
        <v/>
      </c>
      <c r="FV67" s="46">
        <f>IF(AND($DS67,FT67),
IF(AX67="","Debes escribir el valor de las horas recargo nocturno dominical y festivo. ",
IF( ISERR(_xlfn.NUMBERVALUE(AX67)), "El valor de las horas recargo nocturno dominical y festivo debe ser un número válido. ", "")
),
""
)</f>
        <v/>
      </c>
      <c r="FW67" s="46">
        <f>CONCATENATE(AY67,AZ67)&lt;&gt;""</f>
        <v/>
      </c>
      <c r="FX67" s="46">
        <f>IF(AND($DS67,FW67),
IF(AY67="","Debes escribir el número de días de vacaciones comunes. ",
IF( IFERROR(INT(AY67),1.1) &lt;&gt; IFERROR(_xlfn.NUMBERVALUE(AY67),1), "La cantidad de días de vacaciones comunes debe ser un número entero. ", "")
),
""
)</f>
        <v/>
      </c>
      <c r="FY67" s="46">
        <f>IF(AND($DS67,FW67),
IF(AZ67="","Debes escribir el valor de las vacaciones comunes. ",
IF( ISERR(_xlfn.NUMBERVALUE(AZ67)), "El valor de las vacaciones comunes debe ser un número válido. ", "")
),
""
)</f>
        <v/>
      </c>
      <c r="FZ67" s="46">
        <f>CONCATENATE(BA67,BB67)&lt;&gt;""</f>
        <v/>
      </c>
      <c r="GA67" s="46">
        <f>IF(AND($DS67,FZ67),
IF(BA67="","Debes escribir el número de días de vacaciones compensadas. ",
IF( IFERROR(INT(BA67),1.1) &lt;&gt; IFERROR(_xlfn.NUMBERVALUE(BA67),1), "La cantidad de días de vacaciones compensadas debe ser un número entero. ", "")
),
""
)</f>
        <v/>
      </c>
      <c r="GB67" s="46">
        <f>IF(AND($DS67,FZ67),
IF(BB67="","Debes escribir el valor de las vacaciones compensadas. ",
IF( ISERR(_xlfn.NUMBERVALUE(BB67)), "El valor de las vacaciones compensadas debe ser un número válido. ", "")
),
""
)</f>
        <v/>
      </c>
      <c r="GC67" s="46">
        <f>CONCATENATE(BC67,BD67)&lt;&gt;""</f>
        <v/>
      </c>
      <c r="GD67" s="46">
        <f>IF(AND($DS67,GC67),
IF(BC67="","Debes escribir el número de días de prima salarial. ",
IF( IFERROR(INT(BC67),1.1) &lt;&gt; IFERROR(_xlfn.NUMBERVALUE(BC67),1), "La cantidad de días de prima salarial debe ser un número entero. ", "")
),
""
)</f>
        <v/>
      </c>
      <c r="GE67" s="46">
        <f>IF(AND($DS67,GC67),
IF(BD67="","Debes escribir el valor de los días de prima salarial. ",
IF( ISERR(_xlfn.NUMBERVALUE(BD67)), "El valor de los días de prima salarial debe ser un número válido. ", "")
),
""
)</f>
        <v/>
      </c>
      <c r="GF67" s="46">
        <f>IF($DS67,
IF( AND(BE67&lt;&gt;"", ISERR(_xlfn.NUMBERVALUE(BE67))), "El valor de la prima NO saliarial debe ser un número válido. ", "")
)</f>
        <v/>
      </c>
      <c r="GG67" s="46">
        <f>CONCATENATE(BF67,BG67,BH67)&lt;&gt;""</f>
        <v/>
      </c>
      <c r="GH67" s="46">
        <f>IF(AND($DS67,GG67),
IF(BF67="","Debes escribir el valor de las cesantías. ",
IF( ISERR(_xlfn.NUMBERVALUE(BF67)), "El valor de las cesantías debe ser un número válido. ", "")
),
""
)</f>
        <v/>
      </c>
      <c r="GI67" s="46">
        <f>IF(AND($DS67,GG67),
IF(BG67="","Debes escribir el % de cesantías. ",
IF( ISERR(_xlfn.NUMBERVALUE(BG67)), "El % de cesantías debe ser un número válido. ", "")
),
""
)</f>
        <v/>
      </c>
      <c r="GJ67" s="46">
        <f>IF(AND($DS67,GG67),
IF(BH67="","Debes escribir el valor de intereses de cesantías. ",
IF( ISERR(_xlfn.NUMBERVALUE(BH67)), "El valor de intereses de cesantías debe ser un número válido. ", "")
),
""
)</f>
        <v/>
      </c>
      <c r="GK67" s="46">
        <f>CONCATENATE(BI67,BJ67,BK67)&lt;&gt;""</f>
        <v/>
      </c>
      <c r="GL67" s="46">
        <f>IF(AND($DS67,GK67),
IF(BI67="","Debes escribir el número de días de incapacidad. ",
IF( IFERROR(INT(BI67),1.1) &lt;&gt; IFERROR(_xlfn.NUMBERVALUE(BI67),1), "La cantidad de días de incapacidad debe ser un número entero. ", "")
),
""
)</f>
        <v/>
      </c>
      <c r="GM67" s="46">
        <f>IF(AND($DS67,GK67),
IF(BJ67="","Debes escribir el tipo de incapacidad. ",
IF(_xlfn.IFNA(VLOOKUP(BJ67,TIPO_DE_INCAPACIDAD,1,FALSE),-1)=-1,"El tipo de incapacidad es inválida (por favor seleccionarlo de la lista). ","")
),
""
)</f>
        <v/>
      </c>
      <c r="GN67" s="46">
        <f>IF(AND($DS67,GK67),
IF(BK67="","Debes escribir el valor de la incapacidad. ",
IF( ISERR(_xlfn.NUMBERVALUE(BK67)), "El valor de la incapacidad debe ser un número válido. ", "")
),
""
)</f>
        <v/>
      </c>
      <c r="GO67" s="46">
        <f>CONCATENATE(BL67,BM67)&lt;&gt;""</f>
        <v/>
      </c>
      <c r="GP67" s="46">
        <f>IF(AND($DS67,GO67),
IF(BL67="","Debes escribir el número de días de licencia de maternidad o paternidad. ",
IF( IFERROR(INT(BL67),1.1) &lt;&gt; IFERROR(_xlfn.NUMBERVALUE(BL67),1), "La cantidad de días de licencia de maternidad o paternidad debe ser un número entero. ", "")
),
""
)</f>
        <v/>
      </c>
      <c r="GQ67" s="46">
        <f>IF(AND($DS67,GO67),
IF(BM67="","Debes escribir el valor de la licencia de maternidad o paternidad. ",
IF( ISERR(_xlfn.NUMBERVALUE(BM67)), "El valor de la licencia de maternidad o paternidad debe ser un número válido. ", "")
),
""
)</f>
        <v/>
      </c>
      <c r="GR67" s="46">
        <f>CONCATENATE(BN67,BO67)&lt;&gt;""</f>
        <v/>
      </c>
      <c r="GS67" s="46">
        <f>IF(AND($DS67,GR67),
IF(BN67="","Debes escribir el número de días de licencia remunerada. ",
IF( IFERROR(INT(BN67),1.1) &lt;&gt; IFERROR(_xlfn.NUMBERVALUE(BN67),1), "La cantidad de días de licencia remunerada debe ser un número entero. ", "")
),
""
)</f>
        <v/>
      </c>
      <c r="GT67" s="46">
        <f>IF(AND($DS67,GR67),
IF(BO67="","Debes escribir el valor de la licencia remunerada. ",
IF( ISERR(_xlfn.NUMBERVALUE(BO67)), "El valor de la licencia remunerada debe ser un número válido. ", "")
),
""
)</f>
        <v/>
      </c>
      <c r="GU67" s="46">
        <f>IF($DS67,
IF( AND(BP67&lt;&gt;"", ISERR(_xlfn.NUMBERVALUE(BP67))), "El valor de la licencia NO remunerada debe ser un número válido. ", "")
)</f>
        <v/>
      </c>
      <c r="GV67" s="46">
        <f>IF($DS67,
IF( AND(BQ67&lt;&gt;"", ISERR(_xlfn.NUMBERVALUE(BQ67))), "El valor de auxilios salariales debe ser un número válido. ", "")
)</f>
        <v/>
      </c>
      <c r="GW67" s="46">
        <f>IF($DS67,
IF( AND(BR67&lt;&gt;"", ISERR(_xlfn.NUMBERVALUE(BR67))), "El valor de auxilios NO salariales debe ser un número válido. ", "")
)</f>
        <v/>
      </c>
      <c r="GX67" s="46">
        <f>IF($DS67,
IF( AND(BS67&lt;&gt;"", ISERR(_xlfn.NUMBERVALUE(BS67))), "El valor de bonos salariales debe ser un número válido. ", "")
)</f>
        <v/>
      </c>
      <c r="GY67" s="46">
        <f>IF($DS67,
IF( AND(BT67&lt;&gt;"", ISERR(_xlfn.NUMBERVALUE(BT67))), "El valor de bonos NO salariales debe ser un número válido. ", "")
)</f>
        <v/>
      </c>
      <c r="GZ67" s="46">
        <f>IF($DS67,
IF( AND(BU67&lt;&gt;"", ISERR(_xlfn.NUMBERVALUE(BU67))), "El valor de bonos salariales de alimentación debe ser un número válido. ", "")
)</f>
        <v/>
      </c>
      <c r="HA67" s="46">
        <f>IF($DS67,
IF( AND(BV67&lt;&gt;"", ISERR(_xlfn.NUMBERVALUE(BV67))), "El valor de bonos NO salariales de alimentación debe ser un número válido. ", "")
)</f>
        <v/>
      </c>
      <c r="HB67" s="46">
        <f>IF($DS67,
IF( AND(BW67&lt;&gt;"", ISERR(_xlfn.NUMBERVALUE(BW67))), "El valor de bonificaciones salariales debe ser un número válido. ", "")
)</f>
        <v/>
      </c>
      <c r="HC67" s="46">
        <f>IF($DS67,
IF( AND(BX67&lt;&gt;"", ISERR(_xlfn.NUMBERVALUE(BX67))), "El valor de bonificaciones NO salariales debe ser un número válido. ", "")
)</f>
        <v/>
      </c>
      <c r="HD67" s="46">
        <f>IF($DS67,
IF( AND(BY67&lt;&gt;"", ISERR(_xlfn.NUMBERVALUE(BY67))), "El valor de compensaciones ordinarias debe ser un número válido. ", "")
)</f>
        <v/>
      </c>
      <c r="HE67" s="46">
        <f>IF($DS67,
IF( AND(BZ67&lt;&gt;"", ISERR(_xlfn.NUMBERVALUE(BZ67))), "El valor de compensaciones extraordinarias debe ser un número válido. ", "")
)</f>
        <v/>
      </c>
      <c r="HF67" s="46">
        <f>IF($DS67,
IF( AND(CA67&lt;&gt;"", ISERR(_xlfn.NUMBERVALUE(CA67))), "El valor de comisiones debe ser un número válido. ", "")
)</f>
        <v/>
      </c>
      <c r="HG67" s="46">
        <f>IF($DS67,
IF( AND(CB67&lt;&gt;"", ISERR(_xlfn.NUMBERVALUE(CB67))), "El valor de ausencia por huega debe ser un número válido. ", "")
)</f>
        <v/>
      </c>
      <c r="HH67" s="46">
        <f>IF($DS67,
IF( AND(CC67&lt;&gt;"", ISERR(_xlfn.NUMBERVALUE(CC67))), "El valor de anticipos debe ser un número válido. ", "")
)</f>
        <v/>
      </c>
      <c r="HI67" s="46">
        <f>IF($DS67,
IF( AND(CD67&lt;&gt;"", ISERR(_xlfn.NUMBERVALUE(CD67))), "El valor de pagos a terceros debe ser un número válido. ", "")
)</f>
        <v/>
      </c>
      <c r="HJ67" s="46">
        <f>IF($DS67,
IF( AND(CE67&lt;&gt;"", ISERR(_xlfn.NUMBERVALUE(CE67))), "El valor de dotación debe ser un número válido. ", "")
)</f>
        <v/>
      </c>
      <c r="HK67" s="46">
        <f>IF($DS67,
IF( AND(CF67&lt;&gt;"", ISERR(_xlfn.NUMBERVALUE(CF67))), "El valor de apoyo sostenibilidad debe ser un número válido. ", "")
)</f>
        <v/>
      </c>
      <c r="HL67" s="46">
        <f>IF($DS67,
IF( AND(CG67&lt;&gt;"", ISERR(_xlfn.NUMBERVALUE(CG67))), "El valor de teletrabajo debe ser un número válido. ", "")
)</f>
        <v/>
      </c>
      <c r="HM67" s="46">
        <f>IF($DS67,
IF( AND(CH67&lt;&gt;"", ISERR(_xlfn.NUMBERVALUE(CH67))), "El valor de bonificación de retiro debe ser un número válido. ", "")
)</f>
        <v/>
      </c>
      <c r="HN67" s="46">
        <f>IF($DS67,
IF( AND(CI67&lt;&gt;"", ISERR(_xlfn.NUMBERVALUE(CI67))), "El valor de indemnización de retiro debe ser un número válido. ", "")
)</f>
        <v/>
      </c>
      <c r="HO67" s="46">
        <f>IF($DS67,
IF( AND(CJ67&lt;&gt;"", ISERR(_xlfn.NUMBERVALUE(CJ67))), "El valor de reintegros debe ser un número válido. ", "")
)</f>
        <v/>
      </c>
      <c r="HP67" s="46">
        <f>CONCATENATE(CK67,CL67,CM67)&lt;&gt;""</f>
        <v/>
      </c>
      <c r="HQ67" s="46">
        <f>IF(AND($DS67,HP67),
IF(CK67="","Debes escribir la descripción de otro concepto no categorizado. ",""),
""
)</f>
        <v/>
      </c>
      <c r="HR67" s="46">
        <f>IF(AND($DS67,HP67),
IF(CONCATENATE(CL67,CM67)="","Debes escribir al menos un valor de concepto no categorizado (salarial o no salarial). ",
IF(ISERR(_xlfn.NUMBERVALUE(CL67)),"El valor salarial concepto no categorizado debe ser un número válido. ","")
),
""
)</f>
        <v/>
      </c>
      <c r="HS67" s="46">
        <f>IF(AND($DS67,HP67),
IF(CONCATENATE(CL67,CM67)="","Debes escribir al menos un valor de concepto no categorizado (salarial o no salarial). ",
IF(ISERR(_xlfn.NUMBERVALUE(CM67)),"El valor NO salarial concepto no categorizado debe ser un número válido. ","")
),
""
)</f>
        <v/>
      </c>
      <c r="HT67" s="46">
        <f>IF($DS67,
IF(CN67="","Debes escribir el porcentaje del aporte a salud. ",
IF( ISERR(_xlfn.NUMBERVALUE(CN67)), "El valor del porcentaje del aporte a salud debe ser un número válido. ", "")
)
)</f>
        <v/>
      </c>
      <c r="HU67" s="46">
        <f>IF($DS67,
IF(CO67="","Debes escribir el valor del aporte a salud. ",
IF( ISERR(_xlfn.NUMBERVALUE(CO67)), "El valor del aporte a salud debe ser un número válido. ", "")
)
)</f>
        <v/>
      </c>
      <c r="HV67" s="46">
        <f>IF($DS67,
IF( AND(CP67&lt;&gt;"", ISERR(_xlfn.NUMBERVALUE(CP67))), "El valor plan complementario debe ser un número válido. ", "")
)</f>
        <v/>
      </c>
      <c r="HW67" s="46">
        <f>IF($DS67,
IF(CQ67="","Debes escribir el porcentaje del aporte a pensión. ",
IF( ISERR(_xlfn.NUMBERVALUE(CQ67)), "El valor del porcentaje del aporte a pensión debe ser un número válido. ", "")
)
)</f>
        <v/>
      </c>
      <c r="HX67" s="46">
        <f>IF($DS67,
IF(CR67="","Debes escribir el valor del aporte a pensión. ",
IF( ISERR(_xlfn.NUMBERVALUE(CR67)), "El valor del aporte a salud debe ser un número válido. ", "")
)
)</f>
        <v/>
      </c>
      <c r="HY67" s="46">
        <f>IF($DS67,
IF( AND(CS67&lt;&gt;"", ISERR(_xlfn.NUMBERVALUE(CS67))), "El valor pensión voluntaria debe ser un número válido. ", "")
)</f>
        <v/>
      </c>
      <c r="HZ67" s="46">
        <f>CONCATENATE(CT67,CU67,CV67,CW67)&lt;&gt;""</f>
        <v/>
      </c>
      <c r="IA67" s="46">
        <f>IF(AND($DS67,HZ67),
IF(CT67="","Debes escribir el % del fondo de seguridad pensional. ",
IF( ISERR(_xlfn.NUMBERVALUE(CT67)), "El % del fondo de seguridad debe ser un número válido. ", "")
),
""
)</f>
        <v/>
      </c>
      <c r="IB67" s="46">
        <f>IF(AND($DS67,HZ67),
IF(CU67="","Debes escribir el valor del aporte al fondo de solidaridad pensional. ",
IF( ISERR(_xlfn.NUMBERVALUE(CU67)), "El valor del aporte al fondo de solidaridad pensional debe ser un número válido. ", "")
),
""
)</f>
        <v/>
      </c>
      <c r="IC67" s="46">
        <f>IF(AND($DS67,HZ67),
IF(CV67="","Debes escribir el % del fondo de subsistencia. ",
IF( ISERR(_xlfn.NUMBERVALUE(CV67)), "El % del fondo de subsistencia debe ser un número válido. ", "")
),
""
)</f>
        <v/>
      </c>
      <c r="ID67" s="46">
        <f>IF(AND($DS67,HZ67),
IF(CW67="","Debes escribir el valor del fondo de subsistencia. ",
IF( ISERR(_xlfn.NUMBERVALUE(CW67)), "El valor del fondo de subsistencia debe ser un número válido. ", "")
),
""
)</f>
        <v/>
      </c>
      <c r="IE67" s="46">
        <f>CONCATENATE(CX67,CY67)&lt;&gt;""</f>
        <v/>
      </c>
      <c r="IF67" s="46">
        <f>IF(AND($DS67,IE67),
IF(CX67="","Debes escribir el % de sindicato. ",
IF( ISERR(_xlfn.NUMBERVALUE(CX67)), "El % de sindicato debe ser un número válido. ", "")
),
""
)</f>
        <v/>
      </c>
      <c r="IG67" s="46">
        <f>IF(AND($DS67,IE67),
IF(CY67="","Debes escribir el valor del sindicato. ",
IF( ISERR(_xlfn.NUMBERVALUE(CY67)), "El valor del sindicato debe ser un número válido. ", "")
),
""
)</f>
        <v/>
      </c>
      <c r="IH67" s="46">
        <f>IF($DS67,
IF( AND(CZ67&lt;&gt;"", ISERR(_xlfn.NUMBERVALUE(CZ67))), "El valor de sanción pública debe ser un número válido. ", "")
)</f>
        <v/>
      </c>
      <c r="II67" s="46">
        <f>IF($DS67,
IF( AND(DA67&lt;&gt;"", ISERR(_xlfn.NUMBERVALUE(DA67))), "El valor de sanción privada debe ser un número válido. ", "")
)</f>
        <v/>
      </c>
      <c r="IJ67" s="46">
        <f>CONCATENATE(DB67,DC67)&lt;&gt;""</f>
        <v/>
      </c>
      <c r="IK67" s="46">
        <f>IF(AND($DS67,IJ67),
IF(DB67="","Debes escribir la descripción de libranza. ",""),
""
)</f>
        <v/>
      </c>
      <c r="IL67" s="46">
        <f>IF(AND($DS67,IJ67),
IF(DC67="","Debes escribir la cuota libranza. ",
IF(ISERR(_xlfn.NUMBERVALUE(DC67)),"El valor de la cuota libranza debe ser un número válido. ","")
),
""
)</f>
        <v/>
      </c>
      <c r="IM67" s="46">
        <f>IF($DS67,
IF( AND(DD67&lt;&gt;"", ISERR(_xlfn.NUMBERVALUE(DD67))), "El valor de pagos a terceros debe ser un número válido. ", "")
)</f>
        <v/>
      </c>
      <c r="IN67" s="46">
        <f>IF($DS67,
IF( AND(DE67&lt;&gt;"", ISERR(_xlfn.NUMBERVALUE(DE67))), "El valor de anticipos debe ser un número válido. ", "")
)</f>
        <v/>
      </c>
      <c r="IO67" s="46">
        <f>IF($DS67,
IF( AND(DF67&lt;&gt;"", ISERR(_xlfn.NUMBERVALUE(DF67))), "El valor de AFC debe ser un número válido. ", "")
)</f>
        <v/>
      </c>
      <c r="IP67" s="46">
        <f>IF($DS67,
IF( AND(DG67&lt;&gt;"", ISERR(_xlfn.NUMBERVALUE(DG67))), "El valor de rete-fuente debe ser un número válido. ", "")
)</f>
        <v/>
      </c>
      <c r="IQ67" s="46">
        <f>IF($DS67,
IF( AND(DH67&lt;&gt;"", ISERR(_xlfn.NUMBERVALUE(DH67))), "El valor de cooperativa de trabajo debe ser un número válido. ", "")
)</f>
        <v/>
      </c>
      <c r="IR67" s="46">
        <f>IF($DS67,
IF( AND(DI67&lt;&gt;"", ISERR(_xlfn.NUMBERVALUE(DI67))), "El valor de embargo fiscal debe ser un número válido. ", "")
)</f>
        <v/>
      </c>
      <c r="IS67" s="46">
        <f>IF($DS67,
IF( AND(DJ67&lt;&gt;"", ISERR(_xlfn.NUMBERVALUE(DJ67))), "El valor de educación debe ser un número válido. ", "")
)</f>
        <v/>
      </c>
      <c r="IT67" s="46">
        <f>IF($DS67,
IF( AND(DK67&lt;&gt;"", ISERR(_xlfn.NUMBERVALUE(DK67))), "El valor de reintegro debe ser un número válido. ", "")
)</f>
        <v/>
      </c>
      <c r="IU67" s="46">
        <f>IF($DS67,
IF( AND(DL67&lt;&gt;"", ISERR(_xlfn.NUMBERVALUE(DL67))), "El valor de deuda debe ser un número válido. ", "")
)</f>
        <v/>
      </c>
      <c r="IV67" s="46">
        <f>IF($DS67,
IF( AND(DM67&lt;&gt;"", ISERR(_xlfn.NUMBERVALUE(DM67))), "El valor de otras deducciones debe ser un número válido. ", "")
)</f>
        <v/>
      </c>
      <c r="IW67" s="46">
        <f>IF($DS67,
IF(DN67="","Debes escribir el valor de los devengos totales. ",
IF( ISERR(_xlfn.NUMBERVALUE(DN67)), "El valor de los devengos totales debe ser un número válido. ", "")
)
)</f>
        <v/>
      </c>
      <c r="IX67" s="46">
        <f>IF($DS67,
IF(DO67="","Debes escribir el valor de las deducciones totales. ",
IF( ISERR(_xlfn.NUMBERVALUE(DO67)), "El valor de las deducciones totales debe ser un número válido. ", "")
)
)</f>
        <v/>
      </c>
      <c r="IY67" s="46">
        <f>IF($DS67,
IF(DP67="","Debes escribir el valor del salario total. ",
IF( ISERR(_xlfn.NUMBERVALUE(DP67)), "El valor del salario total debe ser un número válido. ", "")
)
)</f>
        <v/>
      </c>
    </row>
    <row r="68">
      <c r="B68" s="48" t="n">
        <v>56</v>
      </c>
      <c r="C68" s="61">
        <f>IF(AND(DS68,DP68&lt;&gt;""),
IF(DQ68="","OK","Error"),
""
)</f>
        <v/>
      </c>
      <c r="D68" s="53" t="n"/>
      <c r="E68" s="52" t="n"/>
      <c r="F68" s="112" t="n"/>
      <c r="G68" s="52" t="n"/>
      <c r="H68" s="53" t="n"/>
      <c r="I68" s="52" t="n"/>
      <c r="J68" s="52" t="n"/>
      <c r="K68" s="53" t="n"/>
      <c r="L68" s="55" t="n"/>
      <c r="M68" s="108" t="n"/>
      <c r="N68" s="56" t="n"/>
      <c r="O68" s="52" t="n"/>
      <c r="P68" s="52" t="n"/>
      <c r="Q68" s="52" t="n"/>
      <c r="R68" s="52" t="n"/>
      <c r="S68" s="52" t="n"/>
      <c r="T68" s="53" t="n"/>
      <c r="U68" s="52" t="n"/>
      <c r="V68" s="52" t="n"/>
      <c r="W68" s="55" t="n"/>
      <c r="X68" s="55" t="n"/>
      <c r="Y68" s="52" t="n"/>
      <c r="Z68" s="55" t="n"/>
      <c r="AA68" s="52" t="n"/>
      <c r="AB68" s="53" t="n"/>
      <c r="AC68" s="53" t="n"/>
      <c r="AD68" s="53" t="n"/>
      <c r="AE68" s="177" t="n"/>
      <c r="AF68" s="113" t="n"/>
      <c r="AG68" s="177" t="n"/>
      <c r="AH68" s="178" t="n"/>
      <c r="AI68" s="178" t="n"/>
      <c r="AJ68" s="178" t="n"/>
      <c r="AK68" s="114" t="n"/>
      <c r="AL68" s="178" t="n"/>
      <c r="AM68" s="114" t="n"/>
      <c r="AN68" s="178" t="n"/>
      <c r="AO68" s="114" t="n"/>
      <c r="AP68" s="178" t="n"/>
      <c r="AQ68" s="114" t="n"/>
      <c r="AR68" s="178" t="n"/>
      <c r="AS68" s="114" t="n"/>
      <c r="AT68" s="178" t="n"/>
      <c r="AU68" s="114" t="n"/>
      <c r="AV68" s="178" t="n"/>
      <c r="AW68" s="114" t="n"/>
      <c r="AX68" s="178" t="n"/>
      <c r="AY68" s="114" t="n"/>
      <c r="AZ68" s="178" t="n"/>
      <c r="BA68" s="114" t="n"/>
      <c r="BB68" s="178" t="n"/>
      <c r="BC68" s="114" t="n"/>
      <c r="BD68" s="178" t="n"/>
      <c r="BE68" s="178" t="n"/>
      <c r="BF68" s="178" t="n"/>
      <c r="BG68" s="59" t="n"/>
      <c r="BH68" s="178" t="n"/>
      <c r="BI68" s="114" t="n"/>
      <c r="BJ68" s="53" t="n"/>
      <c r="BK68" s="178" t="n"/>
      <c r="BL68" s="114" t="n"/>
      <c r="BM68" s="178" t="n"/>
      <c r="BN68" s="114" t="n"/>
      <c r="BO68" s="178" t="n"/>
      <c r="BP68" s="178" t="n"/>
      <c r="BQ68" s="178" t="n"/>
      <c r="BR68" s="178" t="n"/>
      <c r="BS68" s="178" t="n"/>
      <c r="BT68" s="178" t="n"/>
      <c r="BU68" s="178" t="n"/>
      <c r="BV68" s="178" t="n"/>
      <c r="BW68" s="178" t="n"/>
      <c r="BX68" s="178" t="n"/>
      <c r="BY68" s="178" t="n"/>
      <c r="BZ68" s="178" t="n"/>
      <c r="CA68" s="178" t="n"/>
      <c r="CB68" s="178" t="n"/>
      <c r="CC68" s="178" t="n"/>
      <c r="CD68" s="178" t="n"/>
      <c r="CE68" s="178" t="n"/>
      <c r="CF68" s="178" t="n"/>
      <c r="CG68" s="178" t="n"/>
      <c r="CH68" s="178" t="n"/>
      <c r="CI68" s="178" t="n"/>
      <c r="CJ68" s="178" t="n"/>
      <c r="CK68" s="53" t="n"/>
      <c r="CL68" s="178" t="n"/>
      <c r="CM68" s="178" t="n"/>
      <c r="CN68" s="60" t="n"/>
      <c r="CO68" s="177" t="n"/>
      <c r="CP68" s="178" t="n"/>
      <c r="CQ68" s="60" t="n"/>
      <c r="CR68" s="177" t="n"/>
      <c r="CS68" s="178" t="n"/>
      <c r="CT68" s="59" t="n"/>
      <c r="CU68" s="178" t="n"/>
      <c r="CV68" s="59" t="n"/>
      <c r="CW68" s="178" t="n"/>
      <c r="CX68" s="59" t="n"/>
      <c r="CY68" s="178" t="n"/>
      <c r="CZ68" s="178" t="n"/>
      <c r="DA68" s="178" t="n"/>
      <c r="DB68" s="53" t="n"/>
      <c r="DC68" s="178" t="n"/>
      <c r="DD68" s="178" t="n"/>
      <c r="DE68" s="178" t="n"/>
      <c r="DF68" s="178" t="n"/>
      <c r="DG68" s="178" t="n"/>
      <c r="DH68" s="178" t="n"/>
      <c r="DI68" s="178" t="n"/>
      <c r="DJ68" s="178" t="n"/>
      <c r="DK68" s="178" t="n"/>
      <c r="DL68" s="178" t="n"/>
      <c r="DM68" s="178" t="n"/>
      <c r="DN68" s="177" t="n"/>
      <c r="DO68" s="177" t="n"/>
      <c r="DP68" s="177" t="n"/>
      <c r="DQ68" s="76">
        <f>IF(AND(DS68,DP68&lt;&gt;""),
CONCATENATE(DT68,DU68,DV68,DW68,DX68,DY68,DZ68,EA68,EB68,EC68,ED68,EE68,EF68,EG68,EH68,EI68,EJ68,EK68,EL68,EM68,EN68,EO68,EP68,EQ68,ES68,ET68,EU68,EV68,EW68,EX68,EY68,EZ68,FA68,FC68,FD68,FF68,FG68,FI68,FJ68,FL68,FM68,FO68,FP68,FR68,FS68,FU68,FV68,FX68,FY68,GA68,GB68,GD68,GE68,GF68,GH68,GI68,GJ68,GL68,GM68,GN68,GP68,GQ68,GS68,GT68,GU68,GV68,GW68,GX68,GY68,GZ68,HA68,HB68,HC68,HD68,HE68,HF68,HG68,HH68,HI68,HJ68,HK68,HL68,HM68,HN68,HO68,HQ68,HR68,HS68,HT68,HU68,HV68,HW68,HX68,HY68,IA68,IB68,IC68,ID68,IF68,IG68,IH68,II68,IK68,IL68,IM68,IN68,IO68,IP68,IQ68,IR68,IS68,IT68,IU68,IV68,IW68,IX68,IY68,IZ68),
""
)</f>
        <v/>
      </c>
      <c r="DR68" s="53" t="n"/>
      <c r="DS68" s="46">
        <f>CONCATENATE(D68,$E68,$F68,$G68,H68,$I68,$J68,K68,$L68,$M68,N68,$O68,$P68,$Q68,$R68,$S68,T68,$U68,$V68,$W68,$X68,$Y68,$Z68,$AA68,AB68,AC68,AD68,$AE68,$AF68,$AG68,AH68,AI68,AJ68,AK68,AL68,AM68,AN68,AO68,AP68,AQ68,AR68,AS68,AT68,AU68,AV68,AW68,AX68,AY68,AZ68,BA68,BB68,BC68,BD68,BE68,BF68,BG68,BH68,BI68,BJ68,BK68,BL68,BM68,BN68,BO68,BP68,BQ68,BR68,BS68,BT68,BU68,BV68,BW68,BX68,BY68,BZ68,CA68,CB68,CC68,CD68,CE68,CF68,CG68,CH68,CI68,CJ68,CK68,CL68,CM68,$CN68,$CO68,CP68,$CQ68,$CR68,CS68,CT68,CU68,CV68,CW68,CX68,CY68,CZ68,DA68,DB68,DC68,DD68,DE68,DF68,DG68,DH68,DI68,DJ68,DK68,DL68,DM68,$DN68,$DO68,$DP68,DR68)&lt;&gt;""</f>
        <v/>
      </c>
      <c r="DT68" s="46">
        <f>IF(AND($DS68,$E$4&lt;&gt;""),
IF(LEFT($E$4,2) = "1.",
IF(D68&lt;&gt;"","El CUNE sólo se envía en operaciones de novedad o ajuste. ",""),
IF(D68="","Debes escribir un CUNE válido para realizar operaciones de novedad o ajuste. ","")),
""
)</f>
        <v/>
      </c>
      <c r="DU68" s="46">
        <f>IF($DS68,
IF(E68="","Debes seleccionar el tipo de documento del empleado. ",
IF(_xlfn.IFNA(VLOOKUP(E68,TIPO_DE_DOCUMENTO,1,FALSE),-1)=-1,"El tipo de documento no es válido (por favor seleccionarlo de la lista). ","")
)
)</f>
        <v/>
      </c>
      <c r="DV68" s="46">
        <f>IF($DS68,
IF(F68="","Debes escribir el número de documento del empleado. ","")
)</f>
        <v/>
      </c>
      <c r="DW68" s="46">
        <f>IF($DS68,
IF(G68="","Debes escribir el primer nombre del empleado. ","")
)</f>
        <v/>
      </c>
      <c r="DY68" s="46">
        <f>IF($DS68,
IF(I68="","Debes escribir el primer apellido del empleado. ","")
)</f>
        <v/>
      </c>
      <c r="DZ68" s="46">
        <f>IF($DS68,
IF(J68="","Debes escribir el segundo apellido del empleado. ","")
)</f>
        <v/>
      </c>
      <c r="EB68" s="46">
        <f>IF($DS68,
IF(L68="","Debes escribir la fecha de ingreso del empleado. ",
IF(ISERR(DATE(YEAR(L68),MONTH(L68),DAY(L68))), "El valor ingresado en fecha de ingreso no tiene un formato válido. ","")
)
)</f>
        <v/>
      </c>
      <c r="EC68" s="46">
        <f>IF($DS68,
IF(M68="","Debes escribir el tiempo laborado. ",
IF( IFERROR(INT(M68),1.1) &lt;&gt; IFERROR(_xlfn.NUMBERVALUE(M68),1), "El valor de los días trabajados debe ser un número entero. ", "")
)
)</f>
        <v/>
      </c>
      <c r="ED68" s="46">
        <f>IF($DS68,
IF( AND(N68&lt;&gt;"", ISERR(DATE(YEAR(N68),MONTH(N68),DAY(N68))) ), "El valor ingresado en fecha de ingreso no tiene un formato válido. ",
IF( AND(N68&lt;&gt;"", $E$6&lt;&gt;"", DATE(YEAR(N68), MONTH(N68), 1) &lt;&gt; IFERROR(DATE(MID($E$6, 1, 4), MID($E$6, 6, 2),1), "1/1/1900") ), "La fecha de retiro debe estar dentro del período liquidado. ", "")
)
)</f>
        <v/>
      </c>
      <c r="EE68" s="46">
        <f>IF($DS68,
IF(O68="","Debes seleccionar el tipo de trabajador. ",
IF(_xlfn.IFNA(VLOOKUP(O68,TIPO_DE_TRABAJADOR,1,FALSE),-1)=-1,"El tipo de trabajador no es válido (por favor seleccionarlo de la lista). ","")
)
)</f>
        <v/>
      </c>
      <c r="EF68" s="46">
        <f>IF($DS68,
IF(P68="","Debes seleccionar si es un trabajador dependiente pensionado por vejez. ",
IF(_xlfn.IFNA(VLOOKUP(P68,SUBTIPO_DE_TRABAJADOR,1,FALSE),-1)=-1,"El tipo de trabajador dependiente pensionado por vejez no es válido (por favor seleccionarlo de la lista). ","")
)
)</f>
        <v/>
      </c>
      <c r="EG68" s="46">
        <f>IF($DS68,
IF(Q68="","Debes seleccionar el tipo de contrato del trabajador. ",
IF(_xlfn.IFNA(VLOOKUP(Q68,TIPO_DE_CONTRATO,1,FALSE),-1)=-1,"El tipo de contrato del trabajador no es válido (por favor seleccionarlo de la lista). ","")
)
)</f>
        <v/>
      </c>
      <c r="EH68" s="46">
        <f>IF($DS68,
IF(R68="","Debes seleccionar si es un salario integral. ",
IF(_xlfn.IFNA(VLOOKUP(R68,SI_NO,1,FALSE),-1)=-1,"Valor no válido para salario integral (por favor seleccionarlo de la lista). ","")
)
)</f>
        <v/>
      </c>
      <c r="EI68" s="46">
        <f>IF($DS68,
IF(S68="","Debes seleccionar si el trabajador realiza actividades de riesgo. ",
IF(_xlfn.IFNA(VLOOKUP(S68,SI_NO,1,FALSE),-1)=-1,"Valor no válido para actividad de alto riesgo (por favor seleccionarlo de la lista). ","")
)
)</f>
        <v/>
      </c>
      <c r="EK68" s="46">
        <f>IF($DS68,
IF(U68="","Debes escribir el código del municipio de residencia del trabajador. ",
IF(_xlfn.IFNA(VLOOKUP(U68,MUNICIPIO,1,FALSE),-1)=-1,"El municipio de residencia del trabajador es inválido (por favor seleccionarlo de la lista). ","")
)
)</f>
        <v/>
      </c>
      <c r="EL68" s="46">
        <f>IF($DS68,
IF(V68="","Debes escribir el la dirección de residendia del trabajador. ","")
)</f>
        <v/>
      </c>
      <c r="EM68" s="46">
        <f>IF($DS68,
IF(W68="","Debes escribir la fecha de inicio de la liquidación. ",
IF(ISERR(DATE(YEAR(W68),MONTH(W68),DAY(W68))),"El valor ingresado en fecha de inicio de liquidación no tiene un formato válido. ",
IF( AND($E$6&lt;&gt;"", DATE(YEAR(W68), MONTH(W68), 1) &lt;&gt; IFERROR(DATE(MID($E$6, 1, 4), MID($E$6, 6, 2),1), "1/1/1900") ), "La fecha de inicio de la liquidación debe estar dentro del período liquidado. ", "")
)
)
)</f>
        <v/>
      </c>
      <c r="EN68" s="46">
        <f>IF($DS68,
IF(X68="","Debes escribir la fecha de fin de la liquidación. ",
IF(ISERR(DATE(YEAR(X68),MONTH(X68),DAY(X68))),"El valor ingresado en fecha de fin de liquidación no tiene un formato válido. ",
IF( AND($E$6&lt;&gt;"", DATE(YEAR(X68), MONTH(X68), 1) &lt;&gt; IFERROR(DATE(MID($E$6, 1, 4), MID($E$6, 6, 2),1), "1/1/1900") ), "La fecha de fin de la liquidación debe estar dentro del período liquidado. ", "")
)
)
)</f>
        <v/>
      </c>
      <c r="EO68" s="46">
        <f>IF($DS68,
IF(Y68="","Debes escribir la frecuencia de pago del trabajador. ",
IF(_xlfn.IFNA(VLOOKUP(Y68,PERÍODO_DE_NÓMINA,1,FALSE),-1)=-1,"La frecuencia de pago es inválida (por favor seleccionarlo de la lista). ","")
)
)</f>
        <v/>
      </c>
      <c r="EP68" s="46">
        <f>IF($DS68,
IF(Z68="","Debes escribir la fecha de pago. ",
IF(ISERR(DATE(YEAR(Z68),MONTH(Z68),DAY(Z68))), "El valor ingresado en fecha de pago no tiene un formato válido. ","")
)
)</f>
        <v/>
      </c>
      <c r="EQ68" s="46">
        <f>IF($DS68,
IF(AA68="","Debes escribir el medio de pago. ",
IF(_xlfn.IFNA(VLOOKUP(AA68,MEDIOS_DE_PAGO,1,FALSE),-1)=-1,"El medio de pago es inválido (por favor seleccionarlo de la lista). ","")
)
)</f>
        <v/>
      </c>
      <c r="ER68" s="46">
        <f>OR(AA68='Tablas '!$T$4,AA68='Tablas '!$T$7,AA68='Tablas '!$T$8,AA68='Tablas '!$T$11)</f>
        <v/>
      </c>
      <c r="ES68" s="46">
        <f>IF(AND($DS68,ER68),
IF(AB68="","Debes escribir la entidad bancaria. ",""),
""
)</f>
        <v/>
      </c>
      <c r="ET68" s="46">
        <f>IF(AND($DS68,ER68),
IF(AC68="","Debes escribir el tipo de cuenta bancaria. ",
IF(_xlfn.IFNA(VLOOKUP(AC68,TIPO_DE_CUENTA,1,FALSE),-1)=-1,"El tipo de cuenta bancaria es inválida (por favor seleccionarlo de la lista). ","")
),
""
)</f>
        <v/>
      </c>
      <c r="EU68" s="46">
        <f>IF(AND($DS68,ER68),
IF(AD68="","Debes escribir el número de cuenta bancaria. ",""),
""
)</f>
        <v/>
      </c>
      <c r="EV68" s="46">
        <f>IF($DS68,
IF(AE68="","Debes escribir el valor del sueldo básico. ",
IF( ISERR(_xlfn.NUMBERVALUE(AE68)), "El valor del sueldo básico debe ser un número válido. ", "")
)
)</f>
        <v/>
      </c>
      <c r="EW68" s="46">
        <f>IF($DS68,
IF(AF68="","Debes escribir el número de días trabajados. ",
IF( IFERROR(INT(AF68),1.1) &lt;&gt; IFERROR(_xlfn.NUMBERVALUE(AF68),1), "La cantidad de días trabajados debe ser un número entero. ", "")
)
)</f>
        <v/>
      </c>
      <c r="EX68" s="46">
        <f>IF($DS68,
IF(AG68="","Debes escribir el valor del sueldo trabajado. ",
IF( ISERR(_xlfn.NUMBERVALUE(AG68)), "El valor del sueldo trabajado debe ser un número válido. ", "")
)
)</f>
        <v/>
      </c>
      <c r="EY68" s="46">
        <f>IF($DS68,
IF( AND(AH68&lt;&gt;"", ISERR(_xlfn.NUMBERVALUE(AH68))), "El valor del auxilio de transporte debe ser un número válido. ", "")
)</f>
        <v/>
      </c>
      <c r="EZ68" s="46">
        <f>IF($DS68,
IF( AND(AI68&lt;&gt;"", ISERR(_xlfn.NUMBERVALUE(AI68))), "El valor de viáticos salariales debe ser un número válido. ", "")
)</f>
        <v/>
      </c>
      <c r="FA68" s="46">
        <f>IF($DS68,
IF( AND(AJ68&lt;&gt;"", ISERR(_xlfn.NUMBERVALUE(AJ68))), "El valor de viáticos NO salariales debe ser un número válido. ", "")
)</f>
        <v/>
      </c>
      <c r="FB68" s="46">
        <f>CONCATENATE(AK68,AL68)&lt;&gt;""</f>
        <v/>
      </c>
      <c r="FC68" s="46">
        <f>IF(AND($DS68,FB68),
IF(AK68="","Debes escribir el número de horas extras diurnas. ",
IF( IFERROR(INT(AK68),1.1) &lt;&gt; IFERROR(_xlfn.NUMBERVALUE(AK68),1), "La cantidad de horas extras diurnas debe ser un número entero. ", "")
),
""
)</f>
        <v/>
      </c>
      <c r="FD68" s="46">
        <f>IF(AND($DS68,FB68),
IF(AL68="","Debes escribir el valor de las horas extras diurnas. ",
IF( ISERR(_xlfn.NUMBERVALUE(AL68)), "El valor de las horas extras duirnas debe ser un número válido. ", "")
),
""
)</f>
        <v/>
      </c>
      <c r="FE68" s="46">
        <f>CONCATENATE(AM68,AN68)&lt;&gt;""</f>
        <v/>
      </c>
      <c r="FF68" s="46">
        <f>IF(AND($DS68,FE68),
IF(AM68="","Debes escribir el número de horas extras nocturnas. ",
IF( IFERROR(INT(AM68),1.1) &lt;&gt; IFERROR(_xlfn.NUMBERVALUE(AM68),1), "La cantidad de horas extras nocturnas debe ser un número entero. ", "")
),
""
)</f>
        <v/>
      </c>
      <c r="FG68" s="46">
        <f>IF(AND($DS68,FE68),
IF(AN68="","Debes escribir el valor de las horas extras nocturnas. ",
IF( ISERR(_xlfn.NUMBERVALUE(AN68)), "El valor de las horas extras nocturnas debe ser un número válido. ", "")
),
""
)</f>
        <v/>
      </c>
      <c r="FH68" s="46">
        <f>CONCATENATE(AO68,AP68)&lt;&gt;""</f>
        <v/>
      </c>
      <c r="FI68" s="46">
        <f>IF(AND($DS68,FH68),
IF(AO68="","Debes escribir el número de horas extras diurnas dominicales y festivas. ",
IF( IFERROR(INT(AO68),1.1) &lt;&gt; IFERROR(_xlfn.NUMBERVALUE(AO68),1), "La cantidad de horas extras diurnas dominicales y festivas debe ser un número entero. ", "")
),
""
)</f>
        <v/>
      </c>
      <c r="FJ68" s="46">
        <f>IF(AND($DS68,FH68),
IF(AP68="","Debes escribir el valor de las horas extras diurnas dominicales y festivas. ",
IF( ISERR(_xlfn.NUMBERVALUE(AP68)), "El valor de las horas extras diurnas dominicales y festivas debe ser un número válido. ", "")
),
""
)</f>
        <v/>
      </c>
      <c r="FK68" s="46">
        <f>CONCATENATE(AQ68,AR68)&lt;&gt;""</f>
        <v/>
      </c>
      <c r="FL68" s="46">
        <f>IF(AND($DS68,FK68),
IF(AQ68="","Debes escribir el número de horas extras nocturnas dominicales y festivas. ",
IF( IFERROR(INT(AQ68),1.1) &lt;&gt; IFERROR(_xlfn.NUMBERVALUE(AQ68),1), "La cantidad de horas extras nocturnas dominicales y festivas debe ser un número entero. ", "")
),
""
)</f>
        <v/>
      </c>
      <c r="FM68" s="46">
        <f>IF(AND($DS68,FK68),
IF(AR68="","Debes escribir el valor de las horas extras nocturnas dominicales y festivas. ",
IF( ISERR(_xlfn.NUMBERVALUE(AR68)), "El valor de las horas extras nocturnas dominicales y festivas debe ser un número válido. ", "")
),
""
)</f>
        <v/>
      </c>
      <c r="FN68" s="46">
        <f>CONCATENATE(AS68,AT68)&lt;&gt;""</f>
        <v/>
      </c>
      <c r="FO68" s="46">
        <f>IF(AND($DS68,FN68),
IF(AS68="","Debes escribir el número de horas recargo nocturno. ",
IF( IFERROR(INT(AS68),1.1) &lt;&gt; IFERROR(_xlfn.NUMBERVALUE(AS68),1), "La cantidad de horas recargo nocturno debe ser un número entero. ", "")
),
""
)</f>
        <v/>
      </c>
      <c r="FP68" s="46">
        <f>IF(AND($DS68,FN68),
IF(AT68="","Debes escribir el valor de las horas recargo nocturno. ",
IF( ISERR(_xlfn.NUMBERVALUE(AT68)), "El valor de las horas recargo nocturno debe ser un número válido. ", "")
),
""
)</f>
        <v/>
      </c>
      <c r="FQ68" s="46">
        <f>CONCATENATE(AU68,AV68)&lt;&gt;""</f>
        <v/>
      </c>
      <c r="FR68" s="46">
        <f>IF(AND($DS68,FQ68),
IF(AU68="","Debes escribir el número de horas recargo diurno dominical y festivo. ",
IF( IFERROR(INT(AU68),1.1) &lt;&gt; IFERROR(_xlfn.NUMBERVALUE(AU68),1), "La cantidad de horas recargo diurno dominical y festivo debe ser un número entero. ", "")
),
""
)</f>
        <v/>
      </c>
      <c r="FS68" s="46">
        <f>IF(AND($DS68,FQ68),
IF(AV68="","Debes escribir el valor de las horas recargo diurno dominical y festivo. ",
IF( ISERR(_xlfn.NUMBERVALUE(AV68)), "El valor de las horas recargo diurno dominical y festivo debe ser un número válido. ", "")
),
""
)</f>
        <v/>
      </c>
      <c r="FT68" s="46">
        <f>CONCATENATE(AW68,AX68)&lt;&gt;""</f>
        <v/>
      </c>
      <c r="FU68" s="46">
        <f>IF(AND($DS68,FT68),
IF(AW68="","Debes escribir el número de horas recargo nocturno dominical y festivo. ",
IF( IFERROR(INT(AW68),1.1) &lt;&gt; IFERROR(_xlfn.NUMBERVALUE(AW68),1), "La cantidad de horas recargo nocturno dominical y festivo debe ser un número entero. ", "")
),
""
)</f>
        <v/>
      </c>
      <c r="FV68" s="46">
        <f>IF(AND($DS68,FT68),
IF(AX68="","Debes escribir el valor de las horas recargo nocturno dominical y festivo. ",
IF( ISERR(_xlfn.NUMBERVALUE(AX68)), "El valor de las horas recargo nocturno dominical y festivo debe ser un número válido. ", "")
),
""
)</f>
        <v/>
      </c>
      <c r="FW68" s="46">
        <f>CONCATENATE(AY68,AZ68)&lt;&gt;""</f>
        <v/>
      </c>
      <c r="FX68" s="46">
        <f>IF(AND($DS68,FW68),
IF(AY68="","Debes escribir el número de días de vacaciones comunes. ",
IF( IFERROR(INT(AY68),1.1) &lt;&gt; IFERROR(_xlfn.NUMBERVALUE(AY68),1), "La cantidad de días de vacaciones comunes debe ser un número entero. ", "")
),
""
)</f>
        <v/>
      </c>
      <c r="FY68" s="46">
        <f>IF(AND($DS68,FW68),
IF(AZ68="","Debes escribir el valor de las vacaciones comunes. ",
IF( ISERR(_xlfn.NUMBERVALUE(AZ68)), "El valor de las vacaciones comunes debe ser un número válido. ", "")
),
""
)</f>
        <v/>
      </c>
      <c r="FZ68" s="46">
        <f>CONCATENATE(BA68,BB68)&lt;&gt;""</f>
        <v/>
      </c>
      <c r="GA68" s="46">
        <f>IF(AND($DS68,FZ68),
IF(BA68="","Debes escribir el número de días de vacaciones compensadas. ",
IF( IFERROR(INT(BA68),1.1) &lt;&gt; IFERROR(_xlfn.NUMBERVALUE(BA68),1), "La cantidad de días de vacaciones compensadas debe ser un número entero. ", "")
),
""
)</f>
        <v/>
      </c>
      <c r="GB68" s="46">
        <f>IF(AND($DS68,FZ68),
IF(BB68="","Debes escribir el valor de las vacaciones compensadas. ",
IF( ISERR(_xlfn.NUMBERVALUE(BB68)), "El valor de las vacaciones compensadas debe ser un número válido. ", "")
),
""
)</f>
        <v/>
      </c>
      <c r="GC68" s="46">
        <f>CONCATENATE(BC68,BD68)&lt;&gt;""</f>
        <v/>
      </c>
      <c r="GD68" s="46">
        <f>IF(AND($DS68,GC68),
IF(BC68="","Debes escribir el número de días de prima salarial. ",
IF( IFERROR(INT(BC68),1.1) &lt;&gt; IFERROR(_xlfn.NUMBERVALUE(BC68),1), "La cantidad de días de prima salarial debe ser un número entero. ", "")
),
""
)</f>
        <v/>
      </c>
      <c r="GE68" s="46">
        <f>IF(AND($DS68,GC68),
IF(BD68="","Debes escribir el valor de los días de prima salarial. ",
IF( ISERR(_xlfn.NUMBERVALUE(BD68)), "El valor de los días de prima salarial debe ser un número válido. ", "")
),
""
)</f>
        <v/>
      </c>
      <c r="GF68" s="46">
        <f>IF($DS68,
IF( AND(BE68&lt;&gt;"", ISERR(_xlfn.NUMBERVALUE(BE68))), "El valor de la prima NO saliarial debe ser un número válido. ", "")
)</f>
        <v/>
      </c>
      <c r="GG68" s="46">
        <f>CONCATENATE(BF68,BG68,BH68)&lt;&gt;""</f>
        <v/>
      </c>
      <c r="GH68" s="46">
        <f>IF(AND($DS68,GG68),
IF(BF68="","Debes escribir el valor de las cesantías. ",
IF( ISERR(_xlfn.NUMBERVALUE(BF68)), "El valor de las cesantías debe ser un número válido. ", "")
),
""
)</f>
        <v/>
      </c>
      <c r="GI68" s="46">
        <f>IF(AND($DS68,GG68),
IF(BG68="","Debes escribir el % de cesantías. ",
IF( ISERR(_xlfn.NUMBERVALUE(BG68)), "El % de cesantías debe ser un número válido. ", "")
),
""
)</f>
        <v/>
      </c>
      <c r="GJ68" s="46">
        <f>IF(AND($DS68,GG68),
IF(BH68="","Debes escribir el valor de intereses de cesantías. ",
IF( ISERR(_xlfn.NUMBERVALUE(BH68)), "El valor de intereses de cesantías debe ser un número válido. ", "")
),
""
)</f>
        <v/>
      </c>
      <c r="GK68" s="46">
        <f>CONCATENATE(BI68,BJ68,BK68)&lt;&gt;""</f>
        <v/>
      </c>
      <c r="GL68" s="46">
        <f>IF(AND($DS68,GK68),
IF(BI68="","Debes escribir el número de días de incapacidad. ",
IF( IFERROR(INT(BI68),1.1) &lt;&gt; IFERROR(_xlfn.NUMBERVALUE(BI68),1), "La cantidad de días de incapacidad debe ser un número entero. ", "")
),
""
)</f>
        <v/>
      </c>
      <c r="GM68" s="46">
        <f>IF(AND($DS68,GK68),
IF(BJ68="","Debes escribir el tipo de incapacidad. ",
IF(_xlfn.IFNA(VLOOKUP(BJ68,TIPO_DE_INCAPACIDAD,1,FALSE),-1)=-1,"El tipo de incapacidad es inválida (por favor seleccionarlo de la lista). ","")
),
""
)</f>
        <v/>
      </c>
      <c r="GN68" s="46">
        <f>IF(AND($DS68,GK68),
IF(BK68="","Debes escribir el valor de la incapacidad. ",
IF( ISERR(_xlfn.NUMBERVALUE(BK68)), "El valor de la incapacidad debe ser un número válido. ", "")
),
""
)</f>
        <v/>
      </c>
      <c r="GO68" s="46">
        <f>CONCATENATE(BL68,BM68)&lt;&gt;""</f>
        <v/>
      </c>
      <c r="GP68" s="46">
        <f>IF(AND($DS68,GO68),
IF(BL68="","Debes escribir el número de días de licencia de maternidad o paternidad. ",
IF( IFERROR(INT(BL68),1.1) &lt;&gt; IFERROR(_xlfn.NUMBERVALUE(BL68),1), "La cantidad de días de licencia de maternidad o paternidad debe ser un número entero. ", "")
),
""
)</f>
        <v/>
      </c>
      <c r="GQ68" s="46">
        <f>IF(AND($DS68,GO68),
IF(BM68="","Debes escribir el valor de la licencia de maternidad o paternidad. ",
IF( ISERR(_xlfn.NUMBERVALUE(BM68)), "El valor de la licencia de maternidad o paternidad debe ser un número válido. ", "")
),
""
)</f>
        <v/>
      </c>
      <c r="GR68" s="46">
        <f>CONCATENATE(BN68,BO68)&lt;&gt;""</f>
        <v/>
      </c>
      <c r="GS68" s="46">
        <f>IF(AND($DS68,GR68),
IF(BN68="","Debes escribir el número de días de licencia remunerada. ",
IF( IFERROR(INT(BN68),1.1) &lt;&gt; IFERROR(_xlfn.NUMBERVALUE(BN68),1), "La cantidad de días de licencia remunerada debe ser un número entero. ", "")
),
""
)</f>
        <v/>
      </c>
      <c r="GT68" s="46">
        <f>IF(AND($DS68,GR68),
IF(BO68="","Debes escribir el valor de la licencia remunerada. ",
IF( ISERR(_xlfn.NUMBERVALUE(BO68)), "El valor de la licencia remunerada debe ser un número válido. ", "")
),
""
)</f>
        <v/>
      </c>
      <c r="GU68" s="46">
        <f>IF($DS68,
IF( AND(BP68&lt;&gt;"", ISERR(_xlfn.NUMBERVALUE(BP68))), "El valor de la licencia NO remunerada debe ser un número válido. ", "")
)</f>
        <v/>
      </c>
      <c r="GV68" s="46">
        <f>IF($DS68,
IF( AND(BQ68&lt;&gt;"", ISERR(_xlfn.NUMBERVALUE(BQ68))), "El valor de auxilios salariales debe ser un número válido. ", "")
)</f>
        <v/>
      </c>
      <c r="GW68" s="46">
        <f>IF($DS68,
IF( AND(BR68&lt;&gt;"", ISERR(_xlfn.NUMBERVALUE(BR68))), "El valor de auxilios NO salariales debe ser un número válido. ", "")
)</f>
        <v/>
      </c>
      <c r="GX68" s="46">
        <f>IF($DS68,
IF( AND(BS68&lt;&gt;"", ISERR(_xlfn.NUMBERVALUE(BS68))), "El valor de bonos salariales debe ser un número válido. ", "")
)</f>
        <v/>
      </c>
      <c r="GY68" s="46">
        <f>IF($DS68,
IF( AND(BT68&lt;&gt;"", ISERR(_xlfn.NUMBERVALUE(BT68))), "El valor de bonos NO salariales debe ser un número válido. ", "")
)</f>
        <v/>
      </c>
      <c r="GZ68" s="46">
        <f>IF($DS68,
IF( AND(BU68&lt;&gt;"", ISERR(_xlfn.NUMBERVALUE(BU68))), "El valor de bonos salariales de alimentación debe ser un número válido. ", "")
)</f>
        <v/>
      </c>
      <c r="HA68" s="46">
        <f>IF($DS68,
IF( AND(BV68&lt;&gt;"", ISERR(_xlfn.NUMBERVALUE(BV68))), "El valor de bonos NO salariales de alimentación debe ser un número válido. ", "")
)</f>
        <v/>
      </c>
      <c r="HB68" s="46">
        <f>IF($DS68,
IF( AND(BW68&lt;&gt;"", ISERR(_xlfn.NUMBERVALUE(BW68))), "El valor de bonificaciones salariales debe ser un número válido. ", "")
)</f>
        <v/>
      </c>
      <c r="HC68" s="46">
        <f>IF($DS68,
IF( AND(BX68&lt;&gt;"", ISERR(_xlfn.NUMBERVALUE(BX68))), "El valor de bonificaciones NO salariales debe ser un número válido. ", "")
)</f>
        <v/>
      </c>
      <c r="HD68" s="46">
        <f>IF($DS68,
IF( AND(BY68&lt;&gt;"", ISERR(_xlfn.NUMBERVALUE(BY68))), "El valor de compensaciones ordinarias debe ser un número válido. ", "")
)</f>
        <v/>
      </c>
      <c r="HE68" s="46">
        <f>IF($DS68,
IF( AND(BZ68&lt;&gt;"", ISERR(_xlfn.NUMBERVALUE(BZ68))), "El valor de compensaciones extraordinarias debe ser un número válido. ", "")
)</f>
        <v/>
      </c>
      <c r="HF68" s="46">
        <f>IF($DS68,
IF( AND(CA68&lt;&gt;"", ISERR(_xlfn.NUMBERVALUE(CA68))), "El valor de comisiones debe ser un número válido. ", "")
)</f>
        <v/>
      </c>
      <c r="HG68" s="46">
        <f>IF($DS68,
IF( AND(CB68&lt;&gt;"", ISERR(_xlfn.NUMBERVALUE(CB68))), "El valor de ausencia por huega debe ser un número válido. ", "")
)</f>
        <v/>
      </c>
      <c r="HH68" s="46">
        <f>IF($DS68,
IF( AND(CC68&lt;&gt;"", ISERR(_xlfn.NUMBERVALUE(CC68))), "El valor de anticipos debe ser un número válido. ", "")
)</f>
        <v/>
      </c>
      <c r="HI68" s="46">
        <f>IF($DS68,
IF( AND(CD68&lt;&gt;"", ISERR(_xlfn.NUMBERVALUE(CD68))), "El valor de pagos a terceros debe ser un número válido. ", "")
)</f>
        <v/>
      </c>
      <c r="HJ68" s="46">
        <f>IF($DS68,
IF( AND(CE68&lt;&gt;"", ISERR(_xlfn.NUMBERVALUE(CE68))), "El valor de dotación debe ser un número válido. ", "")
)</f>
        <v/>
      </c>
      <c r="HK68" s="46">
        <f>IF($DS68,
IF( AND(CF68&lt;&gt;"", ISERR(_xlfn.NUMBERVALUE(CF68))), "El valor de apoyo sostenibilidad debe ser un número válido. ", "")
)</f>
        <v/>
      </c>
      <c r="HL68" s="46">
        <f>IF($DS68,
IF( AND(CG68&lt;&gt;"", ISERR(_xlfn.NUMBERVALUE(CG68))), "El valor de teletrabajo debe ser un número válido. ", "")
)</f>
        <v/>
      </c>
      <c r="HM68" s="46">
        <f>IF($DS68,
IF( AND(CH68&lt;&gt;"", ISERR(_xlfn.NUMBERVALUE(CH68))), "El valor de bonificación de retiro debe ser un número válido. ", "")
)</f>
        <v/>
      </c>
      <c r="HN68" s="46">
        <f>IF($DS68,
IF( AND(CI68&lt;&gt;"", ISERR(_xlfn.NUMBERVALUE(CI68))), "El valor de indemnización de retiro debe ser un número válido. ", "")
)</f>
        <v/>
      </c>
      <c r="HO68" s="46">
        <f>IF($DS68,
IF( AND(CJ68&lt;&gt;"", ISERR(_xlfn.NUMBERVALUE(CJ68))), "El valor de reintegros debe ser un número válido. ", "")
)</f>
        <v/>
      </c>
      <c r="HP68" s="46">
        <f>CONCATENATE(CK68,CL68,CM68)&lt;&gt;""</f>
        <v/>
      </c>
      <c r="HQ68" s="46">
        <f>IF(AND($DS68,HP68),
IF(CK68="","Debes escribir la descripción de otro concepto no categorizado. ",""),
""
)</f>
        <v/>
      </c>
      <c r="HR68" s="46">
        <f>IF(AND($DS68,HP68),
IF(CONCATENATE(CL68,CM68)="","Debes escribir al menos un valor de concepto no categorizado (salarial o no salarial). ",
IF(ISERR(_xlfn.NUMBERVALUE(CL68)),"El valor salarial concepto no categorizado debe ser un número válido. ","")
),
""
)</f>
        <v/>
      </c>
      <c r="HS68" s="46">
        <f>IF(AND($DS68,HP68),
IF(CONCATENATE(CL68,CM68)="","Debes escribir al menos un valor de concepto no categorizado (salarial o no salarial). ",
IF(ISERR(_xlfn.NUMBERVALUE(CM68)),"El valor NO salarial concepto no categorizado debe ser un número válido. ","")
),
""
)</f>
        <v/>
      </c>
      <c r="HT68" s="46">
        <f>IF($DS68,
IF(CN68="","Debes escribir el porcentaje del aporte a salud. ",
IF( ISERR(_xlfn.NUMBERVALUE(CN68)), "El valor del porcentaje del aporte a salud debe ser un número válido. ", "")
)
)</f>
        <v/>
      </c>
      <c r="HU68" s="46">
        <f>IF($DS68,
IF(CO68="","Debes escribir el valor del aporte a salud. ",
IF( ISERR(_xlfn.NUMBERVALUE(CO68)), "El valor del aporte a salud debe ser un número válido. ", "")
)
)</f>
        <v/>
      </c>
      <c r="HV68" s="46">
        <f>IF($DS68,
IF( AND(CP68&lt;&gt;"", ISERR(_xlfn.NUMBERVALUE(CP68))), "El valor plan complementario debe ser un número válido. ", "")
)</f>
        <v/>
      </c>
      <c r="HW68" s="46">
        <f>IF($DS68,
IF(CQ68="","Debes escribir el porcentaje del aporte a pensión. ",
IF( ISERR(_xlfn.NUMBERVALUE(CQ68)), "El valor del porcentaje del aporte a pensión debe ser un número válido. ", "")
)
)</f>
        <v/>
      </c>
      <c r="HX68" s="46">
        <f>IF($DS68,
IF(CR68="","Debes escribir el valor del aporte a pensión. ",
IF( ISERR(_xlfn.NUMBERVALUE(CR68)), "El valor del aporte a salud debe ser un número válido. ", "")
)
)</f>
        <v/>
      </c>
      <c r="HY68" s="46">
        <f>IF($DS68,
IF( AND(CS68&lt;&gt;"", ISERR(_xlfn.NUMBERVALUE(CS68))), "El valor pensión voluntaria debe ser un número válido. ", "")
)</f>
        <v/>
      </c>
      <c r="HZ68" s="46">
        <f>CONCATENATE(CT68,CU68,CV68,CW68)&lt;&gt;""</f>
        <v/>
      </c>
      <c r="IA68" s="46">
        <f>IF(AND($DS68,HZ68),
IF(CT68="","Debes escribir el % del fondo de seguridad pensional. ",
IF( ISERR(_xlfn.NUMBERVALUE(CT68)), "El % del fondo de seguridad debe ser un número válido. ", "")
),
""
)</f>
        <v/>
      </c>
      <c r="IB68" s="46">
        <f>IF(AND($DS68,HZ68),
IF(CU68="","Debes escribir el valor del aporte al fondo de solidaridad pensional. ",
IF( ISERR(_xlfn.NUMBERVALUE(CU68)), "El valor del aporte al fondo de solidaridad pensional debe ser un número válido. ", "")
),
""
)</f>
        <v/>
      </c>
      <c r="IC68" s="46">
        <f>IF(AND($DS68,HZ68),
IF(CV68="","Debes escribir el % del fondo de subsistencia. ",
IF( ISERR(_xlfn.NUMBERVALUE(CV68)), "El % del fondo de subsistencia debe ser un número válido. ", "")
),
""
)</f>
        <v/>
      </c>
      <c r="ID68" s="46">
        <f>IF(AND($DS68,HZ68),
IF(CW68="","Debes escribir el valor del fondo de subsistencia. ",
IF( ISERR(_xlfn.NUMBERVALUE(CW68)), "El valor del fondo de subsistencia debe ser un número válido. ", "")
),
""
)</f>
        <v/>
      </c>
      <c r="IE68" s="46">
        <f>CONCATENATE(CX68,CY68)&lt;&gt;""</f>
        <v/>
      </c>
      <c r="IF68" s="46">
        <f>IF(AND($DS68,IE68),
IF(CX68="","Debes escribir el % de sindicato. ",
IF( ISERR(_xlfn.NUMBERVALUE(CX68)), "El % de sindicato debe ser un número válido. ", "")
),
""
)</f>
        <v/>
      </c>
      <c r="IG68" s="46">
        <f>IF(AND($DS68,IE68),
IF(CY68="","Debes escribir el valor del sindicato. ",
IF( ISERR(_xlfn.NUMBERVALUE(CY68)), "El valor del sindicato debe ser un número válido. ", "")
),
""
)</f>
        <v/>
      </c>
      <c r="IH68" s="46">
        <f>IF($DS68,
IF( AND(CZ68&lt;&gt;"", ISERR(_xlfn.NUMBERVALUE(CZ68))), "El valor de sanción pública debe ser un número válido. ", "")
)</f>
        <v/>
      </c>
      <c r="II68" s="46">
        <f>IF($DS68,
IF( AND(DA68&lt;&gt;"", ISERR(_xlfn.NUMBERVALUE(DA68))), "El valor de sanción privada debe ser un número válido. ", "")
)</f>
        <v/>
      </c>
      <c r="IJ68" s="46">
        <f>CONCATENATE(DB68,DC68)&lt;&gt;""</f>
        <v/>
      </c>
      <c r="IK68" s="46">
        <f>IF(AND($DS68,IJ68),
IF(DB68="","Debes escribir la descripción de libranza. ",""),
""
)</f>
        <v/>
      </c>
      <c r="IL68" s="46">
        <f>IF(AND($DS68,IJ68),
IF(DC68="","Debes escribir la cuota libranza. ",
IF(ISERR(_xlfn.NUMBERVALUE(DC68)),"El valor de la cuota libranza debe ser un número válido. ","")
),
""
)</f>
        <v/>
      </c>
      <c r="IM68" s="46">
        <f>IF($DS68,
IF( AND(DD68&lt;&gt;"", ISERR(_xlfn.NUMBERVALUE(DD68))), "El valor de pagos a terceros debe ser un número válido. ", "")
)</f>
        <v/>
      </c>
      <c r="IN68" s="46">
        <f>IF($DS68,
IF( AND(DE68&lt;&gt;"", ISERR(_xlfn.NUMBERVALUE(DE68))), "El valor de anticipos debe ser un número válido. ", "")
)</f>
        <v/>
      </c>
      <c r="IO68" s="46">
        <f>IF($DS68,
IF( AND(DF68&lt;&gt;"", ISERR(_xlfn.NUMBERVALUE(DF68))), "El valor de AFC debe ser un número válido. ", "")
)</f>
        <v/>
      </c>
      <c r="IP68" s="46">
        <f>IF($DS68,
IF( AND(DG68&lt;&gt;"", ISERR(_xlfn.NUMBERVALUE(DG68))), "El valor de rete-fuente debe ser un número válido. ", "")
)</f>
        <v/>
      </c>
      <c r="IQ68" s="46">
        <f>IF($DS68,
IF( AND(DH68&lt;&gt;"", ISERR(_xlfn.NUMBERVALUE(DH68))), "El valor de cooperativa de trabajo debe ser un número válido. ", "")
)</f>
        <v/>
      </c>
      <c r="IR68" s="46">
        <f>IF($DS68,
IF( AND(DI68&lt;&gt;"", ISERR(_xlfn.NUMBERVALUE(DI68))), "El valor de embargo fiscal debe ser un número válido. ", "")
)</f>
        <v/>
      </c>
      <c r="IS68" s="46">
        <f>IF($DS68,
IF( AND(DJ68&lt;&gt;"", ISERR(_xlfn.NUMBERVALUE(DJ68))), "El valor de educación debe ser un número válido. ", "")
)</f>
        <v/>
      </c>
      <c r="IT68" s="46">
        <f>IF($DS68,
IF( AND(DK68&lt;&gt;"", ISERR(_xlfn.NUMBERVALUE(DK68))), "El valor de reintegro debe ser un número válido. ", "")
)</f>
        <v/>
      </c>
      <c r="IU68" s="46">
        <f>IF($DS68,
IF( AND(DL68&lt;&gt;"", ISERR(_xlfn.NUMBERVALUE(DL68))), "El valor de deuda debe ser un número válido. ", "")
)</f>
        <v/>
      </c>
      <c r="IV68" s="46">
        <f>IF($DS68,
IF( AND(DM68&lt;&gt;"", ISERR(_xlfn.NUMBERVALUE(DM68))), "El valor de otras deducciones debe ser un número válido. ", "")
)</f>
        <v/>
      </c>
      <c r="IW68" s="46">
        <f>IF($DS68,
IF(DN68="","Debes escribir el valor de los devengos totales. ",
IF( ISERR(_xlfn.NUMBERVALUE(DN68)), "El valor de los devengos totales debe ser un número válido. ", "")
)
)</f>
        <v/>
      </c>
      <c r="IX68" s="46">
        <f>IF($DS68,
IF(DO68="","Debes escribir el valor de las deducciones totales. ",
IF( ISERR(_xlfn.NUMBERVALUE(DO68)), "El valor de las deducciones totales debe ser un número válido. ", "")
)
)</f>
        <v/>
      </c>
      <c r="IY68" s="46">
        <f>IF($DS68,
IF(DP68="","Debes escribir el valor del salario total. ",
IF( ISERR(_xlfn.NUMBERVALUE(DP68)), "El valor del salario total debe ser un número válido. ", "")
)
)</f>
        <v/>
      </c>
    </row>
    <row r="69">
      <c r="B69" s="48" t="n">
        <v>57</v>
      </c>
      <c r="C69" s="61">
        <f>IF(AND(DS69,DP69&lt;&gt;""),
IF(DQ69="","OK","Error"),
""
)</f>
        <v/>
      </c>
      <c r="D69" s="53" t="n"/>
      <c r="E69" s="52" t="n"/>
      <c r="F69" s="112" t="n"/>
      <c r="G69" s="52" t="n"/>
      <c r="H69" s="53" t="n"/>
      <c r="I69" s="52" t="n"/>
      <c r="J69" s="52" t="n"/>
      <c r="K69" s="53" t="n"/>
      <c r="L69" s="55" t="n"/>
      <c r="M69" s="108" t="n"/>
      <c r="N69" s="56" t="n"/>
      <c r="O69" s="52" t="n"/>
      <c r="P69" s="52" t="n"/>
      <c r="Q69" s="52" t="n"/>
      <c r="R69" s="52" t="n"/>
      <c r="S69" s="52" t="n"/>
      <c r="T69" s="53" t="n"/>
      <c r="U69" s="52" t="n"/>
      <c r="V69" s="52" t="n"/>
      <c r="W69" s="55" t="n"/>
      <c r="X69" s="55" t="n"/>
      <c r="Y69" s="52" t="n"/>
      <c r="Z69" s="55" t="n"/>
      <c r="AA69" s="52" t="n"/>
      <c r="AB69" s="53" t="n"/>
      <c r="AC69" s="53" t="n"/>
      <c r="AD69" s="53" t="n"/>
      <c r="AE69" s="177" t="n"/>
      <c r="AF69" s="113" t="n"/>
      <c r="AG69" s="177" t="n"/>
      <c r="AH69" s="178" t="n"/>
      <c r="AI69" s="178" t="n"/>
      <c r="AJ69" s="178" t="n"/>
      <c r="AK69" s="114" t="n"/>
      <c r="AL69" s="178" t="n"/>
      <c r="AM69" s="114" t="n"/>
      <c r="AN69" s="178" t="n"/>
      <c r="AO69" s="114" t="n"/>
      <c r="AP69" s="178" t="n"/>
      <c r="AQ69" s="114" t="n"/>
      <c r="AR69" s="178" t="n"/>
      <c r="AS69" s="114" t="n"/>
      <c r="AT69" s="178" t="n"/>
      <c r="AU69" s="114" t="n"/>
      <c r="AV69" s="178" t="n"/>
      <c r="AW69" s="114" t="n"/>
      <c r="AX69" s="178" t="n"/>
      <c r="AY69" s="114" t="n"/>
      <c r="AZ69" s="178" t="n"/>
      <c r="BA69" s="114" t="n"/>
      <c r="BB69" s="178" t="n"/>
      <c r="BC69" s="114" t="n"/>
      <c r="BD69" s="178" t="n"/>
      <c r="BE69" s="178" t="n"/>
      <c r="BF69" s="178" t="n"/>
      <c r="BG69" s="59" t="n"/>
      <c r="BH69" s="178" t="n"/>
      <c r="BI69" s="114" t="n"/>
      <c r="BJ69" s="53" t="n"/>
      <c r="BK69" s="178" t="n"/>
      <c r="BL69" s="114" t="n"/>
      <c r="BM69" s="178" t="n"/>
      <c r="BN69" s="114" t="n"/>
      <c r="BO69" s="178" t="n"/>
      <c r="BP69" s="178" t="n"/>
      <c r="BQ69" s="178" t="n"/>
      <c r="BR69" s="178" t="n"/>
      <c r="BS69" s="178" t="n"/>
      <c r="BT69" s="178" t="n"/>
      <c r="BU69" s="178" t="n"/>
      <c r="BV69" s="178" t="n"/>
      <c r="BW69" s="178" t="n"/>
      <c r="BX69" s="178" t="n"/>
      <c r="BY69" s="178" t="n"/>
      <c r="BZ69" s="178" t="n"/>
      <c r="CA69" s="178" t="n"/>
      <c r="CB69" s="178" t="n"/>
      <c r="CC69" s="178" t="n"/>
      <c r="CD69" s="178" t="n"/>
      <c r="CE69" s="178" t="n"/>
      <c r="CF69" s="178" t="n"/>
      <c r="CG69" s="178" t="n"/>
      <c r="CH69" s="178" t="n"/>
      <c r="CI69" s="178" t="n"/>
      <c r="CJ69" s="178" t="n"/>
      <c r="CK69" s="53" t="n"/>
      <c r="CL69" s="178" t="n"/>
      <c r="CM69" s="178" t="n"/>
      <c r="CN69" s="60" t="n"/>
      <c r="CO69" s="177" t="n"/>
      <c r="CP69" s="178" t="n"/>
      <c r="CQ69" s="60" t="n"/>
      <c r="CR69" s="177" t="n"/>
      <c r="CS69" s="178" t="n"/>
      <c r="CT69" s="59" t="n"/>
      <c r="CU69" s="178" t="n"/>
      <c r="CV69" s="59" t="n"/>
      <c r="CW69" s="178" t="n"/>
      <c r="CX69" s="59" t="n"/>
      <c r="CY69" s="178" t="n"/>
      <c r="CZ69" s="178" t="n"/>
      <c r="DA69" s="178" t="n"/>
      <c r="DB69" s="53" t="n"/>
      <c r="DC69" s="178" t="n"/>
      <c r="DD69" s="178" t="n"/>
      <c r="DE69" s="178" t="n"/>
      <c r="DF69" s="178" t="n"/>
      <c r="DG69" s="178" t="n"/>
      <c r="DH69" s="178" t="n"/>
      <c r="DI69" s="178" t="n"/>
      <c r="DJ69" s="178" t="n"/>
      <c r="DK69" s="178" t="n"/>
      <c r="DL69" s="178" t="n"/>
      <c r="DM69" s="178" t="n"/>
      <c r="DN69" s="177" t="n"/>
      <c r="DO69" s="177" t="n"/>
      <c r="DP69" s="177" t="n"/>
      <c r="DQ69" s="76">
        <f>IF(AND(DS69,DP69&lt;&gt;""),
CONCATENATE(DT69,DU69,DV69,DW69,DX69,DY69,DZ69,EA69,EB69,EC69,ED69,EE69,EF69,EG69,EH69,EI69,EJ69,EK69,EL69,EM69,EN69,EO69,EP69,EQ69,ES69,ET69,EU69,EV69,EW69,EX69,EY69,EZ69,FA69,FC69,FD69,FF69,FG69,FI69,FJ69,FL69,FM69,FO69,FP69,FR69,FS69,FU69,FV69,FX69,FY69,GA69,GB69,GD69,GE69,GF69,GH69,GI69,GJ69,GL69,GM69,GN69,GP69,GQ69,GS69,GT69,GU69,GV69,GW69,GX69,GY69,GZ69,HA69,HB69,HC69,HD69,HE69,HF69,HG69,HH69,HI69,HJ69,HK69,HL69,HM69,HN69,HO69,HQ69,HR69,HS69,HT69,HU69,HV69,HW69,HX69,HY69,IA69,IB69,IC69,ID69,IF69,IG69,IH69,II69,IK69,IL69,IM69,IN69,IO69,IP69,IQ69,IR69,IS69,IT69,IU69,IV69,IW69,IX69,IY69,IZ69),
""
)</f>
        <v/>
      </c>
      <c r="DR69" s="53" t="n"/>
      <c r="DS69" s="46">
        <f>CONCATENATE(D69,$E69,$F69,$G69,H69,$I69,$J69,K69,$L69,$M69,N69,$O69,$P69,$Q69,$R69,$S69,T69,$U69,$V69,$W69,$X69,$Y69,$Z69,$AA69,AB69,AC69,AD69,$AE69,$AF69,$AG69,AH69,AI69,AJ69,AK69,AL69,AM69,AN69,AO69,AP69,AQ69,AR69,AS69,AT69,AU69,AV69,AW69,AX69,AY69,AZ69,BA69,BB69,BC69,BD69,BE69,BF69,BG69,BH69,BI69,BJ69,BK69,BL69,BM69,BN69,BO69,BP69,BQ69,BR69,BS69,BT69,BU69,BV69,BW69,BX69,BY69,BZ69,CA69,CB69,CC69,CD69,CE69,CF69,CG69,CH69,CI69,CJ69,CK69,CL69,CM69,$CN69,$CO69,CP69,$CQ69,$CR69,CS69,CT69,CU69,CV69,CW69,CX69,CY69,CZ69,DA69,DB69,DC69,DD69,DE69,DF69,DG69,DH69,DI69,DJ69,DK69,DL69,DM69,$DN69,$DO69,$DP69,DR69)&lt;&gt;""</f>
        <v/>
      </c>
      <c r="DT69" s="46">
        <f>IF(AND($DS69,$E$4&lt;&gt;""),
IF(LEFT($E$4,2) = "1.",
IF(D69&lt;&gt;"","El CUNE sólo se envía en operaciones de novedad o ajuste. ",""),
IF(D69="","Debes escribir un CUNE válido para realizar operaciones de novedad o ajuste. ","")),
""
)</f>
        <v/>
      </c>
      <c r="DU69" s="46">
        <f>IF($DS69,
IF(E69="","Debes seleccionar el tipo de documento del empleado. ",
IF(_xlfn.IFNA(VLOOKUP(E69,TIPO_DE_DOCUMENTO,1,FALSE),-1)=-1,"El tipo de documento no es válido (por favor seleccionarlo de la lista). ","")
)
)</f>
        <v/>
      </c>
      <c r="DV69" s="46">
        <f>IF($DS69,
IF(F69="","Debes escribir el número de documento del empleado. ","")
)</f>
        <v/>
      </c>
      <c r="DW69" s="46">
        <f>IF($DS69,
IF(G69="","Debes escribir el primer nombre del empleado. ","")
)</f>
        <v/>
      </c>
      <c r="DY69" s="46">
        <f>IF($DS69,
IF(I69="","Debes escribir el primer apellido del empleado. ","")
)</f>
        <v/>
      </c>
      <c r="DZ69" s="46">
        <f>IF($DS69,
IF(J69="","Debes escribir el segundo apellido del empleado. ","")
)</f>
        <v/>
      </c>
      <c r="EB69" s="46">
        <f>IF($DS69,
IF(L69="","Debes escribir la fecha de ingreso del empleado. ",
IF(ISERR(DATE(YEAR(L69),MONTH(L69),DAY(L69))), "El valor ingresado en fecha de ingreso no tiene un formato válido. ","")
)
)</f>
        <v/>
      </c>
      <c r="EC69" s="46">
        <f>IF($DS69,
IF(M69="","Debes escribir el tiempo laborado. ",
IF( IFERROR(INT(M69),1.1) &lt;&gt; IFERROR(_xlfn.NUMBERVALUE(M69),1), "El valor de los días trabajados debe ser un número entero. ", "")
)
)</f>
        <v/>
      </c>
      <c r="ED69" s="46">
        <f>IF($DS69,
IF( AND(N69&lt;&gt;"", ISERR(DATE(YEAR(N69),MONTH(N69),DAY(N69))) ), "El valor ingresado en fecha de ingreso no tiene un formato válido. ",
IF( AND(N69&lt;&gt;"", $E$6&lt;&gt;"", DATE(YEAR(N69), MONTH(N69), 1) &lt;&gt; IFERROR(DATE(MID($E$6, 1, 4), MID($E$6, 6, 2),1), "1/1/1900") ), "La fecha de retiro debe estar dentro del período liquidado. ", "")
)
)</f>
        <v/>
      </c>
      <c r="EE69" s="46">
        <f>IF($DS69,
IF(O69="","Debes seleccionar el tipo de trabajador. ",
IF(_xlfn.IFNA(VLOOKUP(O69,TIPO_DE_TRABAJADOR,1,FALSE),-1)=-1,"El tipo de trabajador no es válido (por favor seleccionarlo de la lista). ","")
)
)</f>
        <v/>
      </c>
      <c r="EF69" s="46">
        <f>IF($DS69,
IF(P69="","Debes seleccionar si es un trabajador dependiente pensionado por vejez. ",
IF(_xlfn.IFNA(VLOOKUP(P69,SUBTIPO_DE_TRABAJADOR,1,FALSE),-1)=-1,"El tipo de trabajador dependiente pensionado por vejez no es válido (por favor seleccionarlo de la lista). ","")
)
)</f>
        <v/>
      </c>
      <c r="EG69" s="46">
        <f>IF($DS69,
IF(Q69="","Debes seleccionar el tipo de contrato del trabajador. ",
IF(_xlfn.IFNA(VLOOKUP(Q69,TIPO_DE_CONTRATO,1,FALSE),-1)=-1,"El tipo de contrato del trabajador no es válido (por favor seleccionarlo de la lista). ","")
)
)</f>
        <v/>
      </c>
      <c r="EH69" s="46">
        <f>IF($DS69,
IF(R69="","Debes seleccionar si es un salario integral. ",
IF(_xlfn.IFNA(VLOOKUP(R69,SI_NO,1,FALSE),-1)=-1,"Valor no válido para salario integral (por favor seleccionarlo de la lista). ","")
)
)</f>
        <v/>
      </c>
      <c r="EI69" s="46">
        <f>IF($DS69,
IF(S69="","Debes seleccionar si el trabajador realiza actividades de riesgo. ",
IF(_xlfn.IFNA(VLOOKUP(S69,SI_NO,1,FALSE),-1)=-1,"Valor no válido para actividad de alto riesgo (por favor seleccionarlo de la lista). ","")
)
)</f>
        <v/>
      </c>
      <c r="EK69" s="46">
        <f>IF($DS69,
IF(U69="","Debes escribir el código del municipio de residencia del trabajador. ",
IF(_xlfn.IFNA(VLOOKUP(U69,MUNICIPIO,1,FALSE),-1)=-1,"El municipio de residencia del trabajador es inválido (por favor seleccionarlo de la lista). ","")
)
)</f>
        <v/>
      </c>
      <c r="EL69" s="46">
        <f>IF($DS69,
IF(V69="","Debes escribir el la dirección de residendia del trabajador. ","")
)</f>
        <v/>
      </c>
      <c r="EM69" s="46">
        <f>IF($DS69,
IF(W69="","Debes escribir la fecha de inicio de la liquidación. ",
IF(ISERR(DATE(YEAR(W69),MONTH(W69),DAY(W69))),"El valor ingresado en fecha de inicio de liquidación no tiene un formato válido. ",
IF( AND($E$6&lt;&gt;"", DATE(YEAR(W69), MONTH(W69), 1) &lt;&gt; IFERROR(DATE(MID($E$6, 1, 4), MID($E$6, 6, 2),1), "1/1/1900") ), "La fecha de inicio de la liquidación debe estar dentro del período liquidado. ", "")
)
)
)</f>
        <v/>
      </c>
      <c r="EN69" s="46">
        <f>IF($DS69,
IF(X69="","Debes escribir la fecha de fin de la liquidación. ",
IF(ISERR(DATE(YEAR(X69),MONTH(X69),DAY(X69))),"El valor ingresado en fecha de fin de liquidación no tiene un formato válido. ",
IF( AND($E$6&lt;&gt;"", DATE(YEAR(X69), MONTH(X69), 1) &lt;&gt; IFERROR(DATE(MID($E$6, 1, 4), MID($E$6, 6, 2),1), "1/1/1900") ), "La fecha de fin de la liquidación debe estar dentro del período liquidado. ", "")
)
)
)</f>
        <v/>
      </c>
      <c r="EO69" s="46">
        <f>IF($DS69,
IF(Y69="","Debes escribir la frecuencia de pago del trabajador. ",
IF(_xlfn.IFNA(VLOOKUP(Y69,PERÍODO_DE_NÓMINA,1,FALSE),-1)=-1,"La frecuencia de pago es inválida (por favor seleccionarlo de la lista). ","")
)
)</f>
        <v/>
      </c>
      <c r="EP69" s="46">
        <f>IF($DS69,
IF(Z69="","Debes escribir la fecha de pago. ",
IF(ISERR(DATE(YEAR(Z69),MONTH(Z69),DAY(Z69))), "El valor ingresado en fecha de pago no tiene un formato válido. ","")
)
)</f>
        <v/>
      </c>
      <c r="EQ69" s="46">
        <f>IF($DS69,
IF(AA69="","Debes escribir el medio de pago. ",
IF(_xlfn.IFNA(VLOOKUP(AA69,MEDIOS_DE_PAGO,1,FALSE),-1)=-1,"El medio de pago es inválido (por favor seleccionarlo de la lista). ","")
)
)</f>
        <v/>
      </c>
      <c r="ER69" s="46">
        <f>OR(AA69='Tablas '!$T$4,AA69='Tablas '!$T$7,AA69='Tablas '!$T$8,AA69='Tablas '!$T$11)</f>
        <v/>
      </c>
      <c r="ES69" s="46">
        <f>IF(AND($DS69,ER69),
IF(AB69="","Debes escribir la entidad bancaria. ",""),
""
)</f>
        <v/>
      </c>
      <c r="ET69" s="46">
        <f>IF(AND($DS69,ER69),
IF(AC69="","Debes escribir el tipo de cuenta bancaria. ",
IF(_xlfn.IFNA(VLOOKUP(AC69,TIPO_DE_CUENTA,1,FALSE),-1)=-1,"El tipo de cuenta bancaria es inválida (por favor seleccionarlo de la lista). ","")
),
""
)</f>
        <v/>
      </c>
      <c r="EU69" s="46">
        <f>IF(AND($DS69,ER69),
IF(AD69="","Debes escribir el número de cuenta bancaria. ",""),
""
)</f>
        <v/>
      </c>
      <c r="EV69" s="46">
        <f>IF($DS69,
IF(AE69="","Debes escribir el valor del sueldo básico. ",
IF( ISERR(_xlfn.NUMBERVALUE(AE69)), "El valor del sueldo básico debe ser un número válido. ", "")
)
)</f>
        <v/>
      </c>
      <c r="EW69" s="46">
        <f>IF($DS69,
IF(AF69="","Debes escribir el número de días trabajados. ",
IF( IFERROR(INT(AF69),1.1) &lt;&gt; IFERROR(_xlfn.NUMBERVALUE(AF69),1), "La cantidad de días trabajados debe ser un número entero. ", "")
)
)</f>
        <v/>
      </c>
      <c r="EX69" s="46">
        <f>IF($DS69,
IF(AG69="","Debes escribir el valor del sueldo trabajado. ",
IF( ISERR(_xlfn.NUMBERVALUE(AG69)), "El valor del sueldo trabajado debe ser un número válido. ", "")
)
)</f>
        <v/>
      </c>
      <c r="EY69" s="46">
        <f>IF($DS69,
IF( AND(AH69&lt;&gt;"", ISERR(_xlfn.NUMBERVALUE(AH69))), "El valor del auxilio de transporte debe ser un número válido. ", "")
)</f>
        <v/>
      </c>
      <c r="EZ69" s="46">
        <f>IF($DS69,
IF( AND(AI69&lt;&gt;"", ISERR(_xlfn.NUMBERVALUE(AI69))), "El valor de viáticos salariales debe ser un número válido. ", "")
)</f>
        <v/>
      </c>
      <c r="FA69" s="46">
        <f>IF($DS69,
IF( AND(AJ69&lt;&gt;"", ISERR(_xlfn.NUMBERVALUE(AJ69))), "El valor de viáticos NO salariales debe ser un número válido. ", "")
)</f>
        <v/>
      </c>
      <c r="FB69" s="46">
        <f>CONCATENATE(AK69,AL69)&lt;&gt;""</f>
        <v/>
      </c>
      <c r="FC69" s="46">
        <f>IF(AND($DS69,FB69),
IF(AK69="","Debes escribir el número de horas extras diurnas. ",
IF( IFERROR(INT(AK69),1.1) &lt;&gt; IFERROR(_xlfn.NUMBERVALUE(AK69),1), "La cantidad de horas extras diurnas debe ser un número entero. ", "")
),
""
)</f>
        <v/>
      </c>
      <c r="FD69" s="46">
        <f>IF(AND($DS69,FB69),
IF(AL69="","Debes escribir el valor de las horas extras diurnas. ",
IF( ISERR(_xlfn.NUMBERVALUE(AL69)), "El valor de las horas extras duirnas debe ser un número válido. ", "")
),
""
)</f>
        <v/>
      </c>
      <c r="FE69" s="46">
        <f>CONCATENATE(AM69,AN69)&lt;&gt;""</f>
        <v/>
      </c>
      <c r="FF69" s="46">
        <f>IF(AND($DS69,FE69),
IF(AM69="","Debes escribir el número de horas extras nocturnas. ",
IF( IFERROR(INT(AM69),1.1) &lt;&gt; IFERROR(_xlfn.NUMBERVALUE(AM69),1), "La cantidad de horas extras nocturnas debe ser un número entero. ", "")
),
""
)</f>
        <v/>
      </c>
      <c r="FG69" s="46">
        <f>IF(AND($DS69,FE69),
IF(AN69="","Debes escribir el valor de las horas extras nocturnas. ",
IF( ISERR(_xlfn.NUMBERVALUE(AN69)), "El valor de las horas extras nocturnas debe ser un número válido. ", "")
),
""
)</f>
        <v/>
      </c>
      <c r="FH69" s="46">
        <f>CONCATENATE(AO69,AP69)&lt;&gt;""</f>
        <v/>
      </c>
      <c r="FI69" s="46">
        <f>IF(AND($DS69,FH69),
IF(AO69="","Debes escribir el número de horas extras diurnas dominicales y festivas. ",
IF( IFERROR(INT(AO69),1.1) &lt;&gt; IFERROR(_xlfn.NUMBERVALUE(AO69),1), "La cantidad de horas extras diurnas dominicales y festivas debe ser un número entero. ", "")
),
""
)</f>
        <v/>
      </c>
      <c r="FJ69" s="46">
        <f>IF(AND($DS69,FH69),
IF(AP69="","Debes escribir el valor de las horas extras diurnas dominicales y festivas. ",
IF( ISERR(_xlfn.NUMBERVALUE(AP69)), "El valor de las horas extras diurnas dominicales y festivas debe ser un número válido. ", "")
),
""
)</f>
        <v/>
      </c>
      <c r="FK69" s="46">
        <f>CONCATENATE(AQ69,AR69)&lt;&gt;""</f>
        <v/>
      </c>
      <c r="FL69" s="46">
        <f>IF(AND($DS69,FK69),
IF(AQ69="","Debes escribir el número de horas extras nocturnas dominicales y festivas. ",
IF( IFERROR(INT(AQ69),1.1) &lt;&gt; IFERROR(_xlfn.NUMBERVALUE(AQ69),1), "La cantidad de horas extras nocturnas dominicales y festivas debe ser un número entero. ", "")
),
""
)</f>
        <v/>
      </c>
      <c r="FM69" s="46">
        <f>IF(AND($DS69,FK69),
IF(AR69="","Debes escribir el valor de las horas extras nocturnas dominicales y festivas. ",
IF( ISERR(_xlfn.NUMBERVALUE(AR69)), "El valor de las horas extras nocturnas dominicales y festivas debe ser un número válido. ", "")
),
""
)</f>
        <v/>
      </c>
      <c r="FN69" s="46">
        <f>CONCATENATE(AS69,AT69)&lt;&gt;""</f>
        <v/>
      </c>
      <c r="FO69" s="46">
        <f>IF(AND($DS69,FN69),
IF(AS69="","Debes escribir el número de horas recargo nocturno. ",
IF( IFERROR(INT(AS69),1.1) &lt;&gt; IFERROR(_xlfn.NUMBERVALUE(AS69),1), "La cantidad de horas recargo nocturno debe ser un número entero. ", "")
),
""
)</f>
        <v/>
      </c>
      <c r="FP69" s="46">
        <f>IF(AND($DS69,FN69),
IF(AT69="","Debes escribir el valor de las horas recargo nocturno. ",
IF( ISERR(_xlfn.NUMBERVALUE(AT69)), "El valor de las horas recargo nocturno debe ser un número válido. ", "")
),
""
)</f>
        <v/>
      </c>
      <c r="FQ69" s="46">
        <f>CONCATENATE(AU69,AV69)&lt;&gt;""</f>
        <v/>
      </c>
      <c r="FR69" s="46">
        <f>IF(AND($DS69,FQ69),
IF(AU69="","Debes escribir el número de horas recargo diurno dominical y festivo. ",
IF( IFERROR(INT(AU69),1.1) &lt;&gt; IFERROR(_xlfn.NUMBERVALUE(AU69),1), "La cantidad de horas recargo diurno dominical y festivo debe ser un número entero. ", "")
),
""
)</f>
        <v/>
      </c>
      <c r="FS69" s="46">
        <f>IF(AND($DS69,FQ69),
IF(AV69="","Debes escribir el valor de las horas recargo diurno dominical y festivo. ",
IF( ISERR(_xlfn.NUMBERVALUE(AV69)), "El valor de las horas recargo diurno dominical y festivo debe ser un número válido. ", "")
),
""
)</f>
        <v/>
      </c>
      <c r="FT69" s="46">
        <f>CONCATENATE(AW69,AX69)&lt;&gt;""</f>
        <v/>
      </c>
      <c r="FU69" s="46">
        <f>IF(AND($DS69,FT69),
IF(AW69="","Debes escribir el número de horas recargo nocturno dominical y festivo. ",
IF( IFERROR(INT(AW69),1.1) &lt;&gt; IFERROR(_xlfn.NUMBERVALUE(AW69),1), "La cantidad de horas recargo nocturno dominical y festivo debe ser un número entero. ", "")
),
""
)</f>
        <v/>
      </c>
      <c r="FV69" s="46">
        <f>IF(AND($DS69,FT69),
IF(AX69="","Debes escribir el valor de las horas recargo nocturno dominical y festivo. ",
IF( ISERR(_xlfn.NUMBERVALUE(AX69)), "El valor de las horas recargo nocturno dominical y festivo debe ser un número válido. ", "")
),
""
)</f>
        <v/>
      </c>
      <c r="FW69" s="46">
        <f>CONCATENATE(AY69,AZ69)&lt;&gt;""</f>
        <v/>
      </c>
      <c r="FX69" s="46">
        <f>IF(AND($DS69,FW69),
IF(AY69="","Debes escribir el número de días de vacaciones comunes. ",
IF( IFERROR(INT(AY69),1.1) &lt;&gt; IFERROR(_xlfn.NUMBERVALUE(AY69),1), "La cantidad de días de vacaciones comunes debe ser un número entero. ", "")
),
""
)</f>
        <v/>
      </c>
      <c r="FY69" s="46">
        <f>IF(AND($DS69,FW69),
IF(AZ69="","Debes escribir el valor de las vacaciones comunes. ",
IF( ISERR(_xlfn.NUMBERVALUE(AZ69)), "El valor de las vacaciones comunes debe ser un número válido. ", "")
),
""
)</f>
        <v/>
      </c>
      <c r="FZ69" s="46">
        <f>CONCATENATE(BA69,BB69)&lt;&gt;""</f>
        <v/>
      </c>
      <c r="GA69" s="46">
        <f>IF(AND($DS69,FZ69),
IF(BA69="","Debes escribir el número de días de vacaciones compensadas. ",
IF( IFERROR(INT(BA69),1.1) &lt;&gt; IFERROR(_xlfn.NUMBERVALUE(BA69),1), "La cantidad de días de vacaciones compensadas debe ser un número entero. ", "")
),
""
)</f>
        <v/>
      </c>
      <c r="GB69" s="46">
        <f>IF(AND($DS69,FZ69),
IF(BB69="","Debes escribir el valor de las vacaciones compensadas. ",
IF( ISERR(_xlfn.NUMBERVALUE(BB69)), "El valor de las vacaciones compensadas debe ser un número válido. ", "")
),
""
)</f>
        <v/>
      </c>
      <c r="GC69" s="46">
        <f>CONCATENATE(BC69,BD69)&lt;&gt;""</f>
        <v/>
      </c>
      <c r="GD69" s="46">
        <f>IF(AND($DS69,GC69),
IF(BC69="","Debes escribir el número de días de prima salarial. ",
IF( IFERROR(INT(BC69),1.1) &lt;&gt; IFERROR(_xlfn.NUMBERVALUE(BC69),1), "La cantidad de días de prima salarial debe ser un número entero. ", "")
),
""
)</f>
        <v/>
      </c>
      <c r="GE69" s="46">
        <f>IF(AND($DS69,GC69),
IF(BD69="","Debes escribir el valor de los días de prima salarial. ",
IF( ISERR(_xlfn.NUMBERVALUE(BD69)), "El valor de los días de prima salarial debe ser un número válido. ", "")
),
""
)</f>
        <v/>
      </c>
      <c r="GF69" s="46">
        <f>IF($DS69,
IF( AND(BE69&lt;&gt;"", ISERR(_xlfn.NUMBERVALUE(BE69))), "El valor de la prima NO saliarial debe ser un número válido. ", "")
)</f>
        <v/>
      </c>
      <c r="GG69" s="46">
        <f>CONCATENATE(BF69,BG69,BH69)&lt;&gt;""</f>
        <v/>
      </c>
      <c r="GH69" s="46">
        <f>IF(AND($DS69,GG69),
IF(BF69="","Debes escribir el valor de las cesantías. ",
IF( ISERR(_xlfn.NUMBERVALUE(BF69)), "El valor de las cesantías debe ser un número válido. ", "")
),
""
)</f>
        <v/>
      </c>
      <c r="GI69" s="46">
        <f>IF(AND($DS69,GG69),
IF(BG69="","Debes escribir el % de cesantías. ",
IF( ISERR(_xlfn.NUMBERVALUE(BG69)), "El % de cesantías debe ser un número válido. ", "")
),
""
)</f>
        <v/>
      </c>
      <c r="GJ69" s="46">
        <f>IF(AND($DS69,GG69),
IF(BH69="","Debes escribir el valor de intereses de cesantías. ",
IF( ISERR(_xlfn.NUMBERVALUE(BH69)), "El valor de intereses de cesantías debe ser un número válido. ", "")
),
""
)</f>
        <v/>
      </c>
      <c r="GK69" s="46">
        <f>CONCATENATE(BI69,BJ69,BK69)&lt;&gt;""</f>
        <v/>
      </c>
      <c r="GL69" s="46">
        <f>IF(AND($DS69,GK69),
IF(BI69="","Debes escribir el número de días de incapacidad. ",
IF( IFERROR(INT(BI69),1.1) &lt;&gt; IFERROR(_xlfn.NUMBERVALUE(BI69),1), "La cantidad de días de incapacidad debe ser un número entero. ", "")
),
""
)</f>
        <v/>
      </c>
      <c r="GM69" s="46">
        <f>IF(AND($DS69,GK69),
IF(BJ69="","Debes escribir el tipo de incapacidad. ",
IF(_xlfn.IFNA(VLOOKUP(BJ69,TIPO_DE_INCAPACIDAD,1,FALSE),-1)=-1,"El tipo de incapacidad es inválida (por favor seleccionarlo de la lista). ","")
),
""
)</f>
        <v/>
      </c>
      <c r="GN69" s="46">
        <f>IF(AND($DS69,GK69),
IF(BK69="","Debes escribir el valor de la incapacidad. ",
IF( ISERR(_xlfn.NUMBERVALUE(BK69)), "El valor de la incapacidad debe ser un número válido. ", "")
),
""
)</f>
        <v/>
      </c>
      <c r="GO69" s="46">
        <f>CONCATENATE(BL69,BM69)&lt;&gt;""</f>
        <v/>
      </c>
      <c r="GP69" s="46">
        <f>IF(AND($DS69,GO69),
IF(BL69="","Debes escribir el número de días de licencia de maternidad o paternidad. ",
IF( IFERROR(INT(BL69),1.1) &lt;&gt; IFERROR(_xlfn.NUMBERVALUE(BL69),1), "La cantidad de días de licencia de maternidad o paternidad debe ser un número entero. ", "")
),
""
)</f>
        <v/>
      </c>
      <c r="GQ69" s="46">
        <f>IF(AND($DS69,GO69),
IF(BM69="","Debes escribir el valor de la licencia de maternidad o paternidad. ",
IF( ISERR(_xlfn.NUMBERVALUE(BM69)), "El valor de la licencia de maternidad o paternidad debe ser un número válido. ", "")
),
""
)</f>
        <v/>
      </c>
      <c r="GR69" s="46">
        <f>CONCATENATE(BN69,BO69)&lt;&gt;""</f>
        <v/>
      </c>
      <c r="GS69" s="46">
        <f>IF(AND($DS69,GR69),
IF(BN69="","Debes escribir el número de días de licencia remunerada. ",
IF( IFERROR(INT(BN69),1.1) &lt;&gt; IFERROR(_xlfn.NUMBERVALUE(BN69),1), "La cantidad de días de licencia remunerada debe ser un número entero. ", "")
),
""
)</f>
        <v/>
      </c>
      <c r="GT69" s="46">
        <f>IF(AND($DS69,GR69),
IF(BO69="","Debes escribir el valor de la licencia remunerada. ",
IF( ISERR(_xlfn.NUMBERVALUE(BO69)), "El valor de la licencia remunerada debe ser un número válido. ", "")
),
""
)</f>
        <v/>
      </c>
      <c r="GU69" s="46">
        <f>IF($DS69,
IF( AND(BP69&lt;&gt;"", ISERR(_xlfn.NUMBERVALUE(BP69))), "El valor de la licencia NO remunerada debe ser un número válido. ", "")
)</f>
        <v/>
      </c>
      <c r="GV69" s="46">
        <f>IF($DS69,
IF( AND(BQ69&lt;&gt;"", ISERR(_xlfn.NUMBERVALUE(BQ69))), "El valor de auxilios salariales debe ser un número válido. ", "")
)</f>
        <v/>
      </c>
      <c r="GW69" s="46">
        <f>IF($DS69,
IF( AND(BR69&lt;&gt;"", ISERR(_xlfn.NUMBERVALUE(BR69))), "El valor de auxilios NO salariales debe ser un número válido. ", "")
)</f>
        <v/>
      </c>
      <c r="GX69" s="46">
        <f>IF($DS69,
IF( AND(BS69&lt;&gt;"", ISERR(_xlfn.NUMBERVALUE(BS69))), "El valor de bonos salariales debe ser un número válido. ", "")
)</f>
        <v/>
      </c>
      <c r="GY69" s="46">
        <f>IF($DS69,
IF( AND(BT69&lt;&gt;"", ISERR(_xlfn.NUMBERVALUE(BT69))), "El valor de bonos NO salariales debe ser un número válido. ", "")
)</f>
        <v/>
      </c>
      <c r="GZ69" s="46">
        <f>IF($DS69,
IF( AND(BU69&lt;&gt;"", ISERR(_xlfn.NUMBERVALUE(BU69))), "El valor de bonos salariales de alimentación debe ser un número válido. ", "")
)</f>
        <v/>
      </c>
      <c r="HA69" s="46">
        <f>IF($DS69,
IF( AND(BV69&lt;&gt;"", ISERR(_xlfn.NUMBERVALUE(BV69))), "El valor de bonos NO salariales de alimentación debe ser un número válido. ", "")
)</f>
        <v/>
      </c>
      <c r="HB69" s="46">
        <f>IF($DS69,
IF( AND(BW69&lt;&gt;"", ISERR(_xlfn.NUMBERVALUE(BW69))), "El valor de bonificaciones salariales debe ser un número válido. ", "")
)</f>
        <v/>
      </c>
      <c r="HC69" s="46">
        <f>IF($DS69,
IF( AND(BX69&lt;&gt;"", ISERR(_xlfn.NUMBERVALUE(BX69))), "El valor de bonificaciones NO salariales debe ser un número válido. ", "")
)</f>
        <v/>
      </c>
      <c r="HD69" s="46">
        <f>IF($DS69,
IF( AND(BY69&lt;&gt;"", ISERR(_xlfn.NUMBERVALUE(BY69))), "El valor de compensaciones ordinarias debe ser un número válido. ", "")
)</f>
        <v/>
      </c>
      <c r="HE69" s="46">
        <f>IF($DS69,
IF( AND(BZ69&lt;&gt;"", ISERR(_xlfn.NUMBERVALUE(BZ69))), "El valor de compensaciones extraordinarias debe ser un número válido. ", "")
)</f>
        <v/>
      </c>
      <c r="HF69" s="46">
        <f>IF($DS69,
IF( AND(CA69&lt;&gt;"", ISERR(_xlfn.NUMBERVALUE(CA69))), "El valor de comisiones debe ser un número válido. ", "")
)</f>
        <v/>
      </c>
      <c r="HG69" s="46">
        <f>IF($DS69,
IF( AND(CB69&lt;&gt;"", ISERR(_xlfn.NUMBERVALUE(CB69))), "El valor de ausencia por huega debe ser un número válido. ", "")
)</f>
        <v/>
      </c>
      <c r="HH69" s="46">
        <f>IF($DS69,
IF( AND(CC69&lt;&gt;"", ISERR(_xlfn.NUMBERVALUE(CC69))), "El valor de anticipos debe ser un número válido. ", "")
)</f>
        <v/>
      </c>
      <c r="HI69" s="46">
        <f>IF($DS69,
IF( AND(CD69&lt;&gt;"", ISERR(_xlfn.NUMBERVALUE(CD69))), "El valor de pagos a terceros debe ser un número válido. ", "")
)</f>
        <v/>
      </c>
      <c r="HJ69" s="46">
        <f>IF($DS69,
IF( AND(CE69&lt;&gt;"", ISERR(_xlfn.NUMBERVALUE(CE69))), "El valor de dotación debe ser un número válido. ", "")
)</f>
        <v/>
      </c>
      <c r="HK69" s="46">
        <f>IF($DS69,
IF( AND(CF69&lt;&gt;"", ISERR(_xlfn.NUMBERVALUE(CF69))), "El valor de apoyo sostenibilidad debe ser un número válido. ", "")
)</f>
        <v/>
      </c>
      <c r="HL69" s="46">
        <f>IF($DS69,
IF( AND(CG69&lt;&gt;"", ISERR(_xlfn.NUMBERVALUE(CG69))), "El valor de teletrabajo debe ser un número válido. ", "")
)</f>
        <v/>
      </c>
      <c r="HM69" s="46">
        <f>IF($DS69,
IF( AND(CH69&lt;&gt;"", ISERR(_xlfn.NUMBERVALUE(CH69))), "El valor de bonificación de retiro debe ser un número válido. ", "")
)</f>
        <v/>
      </c>
      <c r="HN69" s="46">
        <f>IF($DS69,
IF( AND(CI69&lt;&gt;"", ISERR(_xlfn.NUMBERVALUE(CI69))), "El valor de indemnización de retiro debe ser un número válido. ", "")
)</f>
        <v/>
      </c>
      <c r="HO69" s="46">
        <f>IF($DS69,
IF( AND(CJ69&lt;&gt;"", ISERR(_xlfn.NUMBERVALUE(CJ69))), "El valor de reintegros debe ser un número válido. ", "")
)</f>
        <v/>
      </c>
      <c r="HP69" s="46">
        <f>CONCATENATE(CK69,CL69,CM69)&lt;&gt;""</f>
        <v/>
      </c>
      <c r="HQ69" s="46">
        <f>IF(AND($DS69,HP69),
IF(CK69="","Debes escribir la descripción de otro concepto no categorizado. ",""),
""
)</f>
        <v/>
      </c>
      <c r="HR69" s="46">
        <f>IF(AND($DS69,HP69),
IF(CONCATENATE(CL69,CM69)="","Debes escribir al menos un valor de concepto no categorizado (salarial o no salarial). ",
IF(ISERR(_xlfn.NUMBERVALUE(CL69)),"El valor salarial concepto no categorizado debe ser un número válido. ","")
),
""
)</f>
        <v/>
      </c>
      <c r="HS69" s="46">
        <f>IF(AND($DS69,HP69),
IF(CONCATENATE(CL69,CM69)="","Debes escribir al menos un valor de concepto no categorizado (salarial o no salarial). ",
IF(ISERR(_xlfn.NUMBERVALUE(CM69)),"El valor NO salarial concepto no categorizado debe ser un número válido. ","")
),
""
)</f>
        <v/>
      </c>
      <c r="HT69" s="46">
        <f>IF($DS69,
IF(CN69="","Debes escribir el porcentaje del aporte a salud. ",
IF( ISERR(_xlfn.NUMBERVALUE(CN69)), "El valor del porcentaje del aporte a salud debe ser un número válido. ", "")
)
)</f>
        <v/>
      </c>
      <c r="HU69" s="46">
        <f>IF($DS69,
IF(CO69="","Debes escribir el valor del aporte a salud. ",
IF( ISERR(_xlfn.NUMBERVALUE(CO69)), "El valor del aporte a salud debe ser un número válido. ", "")
)
)</f>
        <v/>
      </c>
      <c r="HV69" s="46">
        <f>IF($DS69,
IF( AND(CP69&lt;&gt;"", ISERR(_xlfn.NUMBERVALUE(CP69))), "El valor plan complementario debe ser un número válido. ", "")
)</f>
        <v/>
      </c>
      <c r="HW69" s="46">
        <f>IF($DS69,
IF(CQ69="","Debes escribir el porcentaje del aporte a pensión. ",
IF( ISERR(_xlfn.NUMBERVALUE(CQ69)), "El valor del porcentaje del aporte a pensión debe ser un número válido. ", "")
)
)</f>
        <v/>
      </c>
      <c r="HX69" s="46">
        <f>IF($DS69,
IF(CR69="","Debes escribir el valor del aporte a pensión. ",
IF( ISERR(_xlfn.NUMBERVALUE(CR69)), "El valor del aporte a salud debe ser un número válido. ", "")
)
)</f>
        <v/>
      </c>
      <c r="HY69" s="46">
        <f>IF($DS69,
IF( AND(CS69&lt;&gt;"", ISERR(_xlfn.NUMBERVALUE(CS69))), "El valor pensión voluntaria debe ser un número válido. ", "")
)</f>
        <v/>
      </c>
      <c r="HZ69" s="46">
        <f>CONCATENATE(CT69,CU69,CV69,CW69)&lt;&gt;""</f>
        <v/>
      </c>
      <c r="IA69" s="46">
        <f>IF(AND($DS69,HZ69),
IF(CT69="","Debes escribir el % del fondo de seguridad pensional. ",
IF( ISERR(_xlfn.NUMBERVALUE(CT69)), "El % del fondo de seguridad debe ser un número válido. ", "")
),
""
)</f>
        <v/>
      </c>
      <c r="IB69" s="46">
        <f>IF(AND($DS69,HZ69),
IF(CU69="","Debes escribir el valor del aporte al fondo de solidaridad pensional. ",
IF( ISERR(_xlfn.NUMBERVALUE(CU69)), "El valor del aporte al fondo de solidaridad pensional debe ser un número válido. ", "")
),
""
)</f>
        <v/>
      </c>
      <c r="IC69" s="46">
        <f>IF(AND($DS69,HZ69),
IF(CV69="","Debes escribir el % del fondo de subsistencia. ",
IF( ISERR(_xlfn.NUMBERVALUE(CV69)), "El % del fondo de subsistencia debe ser un número válido. ", "")
),
""
)</f>
        <v/>
      </c>
      <c r="ID69" s="46">
        <f>IF(AND($DS69,HZ69),
IF(CW69="","Debes escribir el valor del fondo de subsistencia. ",
IF( ISERR(_xlfn.NUMBERVALUE(CW69)), "El valor del fondo de subsistencia debe ser un número válido. ", "")
),
""
)</f>
        <v/>
      </c>
      <c r="IE69" s="46">
        <f>CONCATENATE(CX69,CY69)&lt;&gt;""</f>
        <v/>
      </c>
      <c r="IF69" s="46">
        <f>IF(AND($DS69,IE69),
IF(CX69="","Debes escribir el % de sindicato. ",
IF( ISERR(_xlfn.NUMBERVALUE(CX69)), "El % de sindicato debe ser un número válido. ", "")
),
""
)</f>
        <v/>
      </c>
      <c r="IG69" s="46">
        <f>IF(AND($DS69,IE69),
IF(CY69="","Debes escribir el valor del sindicato. ",
IF( ISERR(_xlfn.NUMBERVALUE(CY69)), "El valor del sindicato debe ser un número válido. ", "")
),
""
)</f>
        <v/>
      </c>
      <c r="IH69" s="46">
        <f>IF($DS69,
IF( AND(CZ69&lt;&gt;"", ISERR(_xlfn.NUMBERVALUE(CZ69))), "El valor de sanción pública debe ser un número válido. ", "")
)</f>
        <v/>
      </c>
      <c r="II69" s="46">
        <f>IF($DS69,
IF( AND(DA69&lt;&gt;"", ISERR(_xlfn.NUMBERVALUE(DA69))), "El valor de sanción privada debe ser un número válido. ", "")
)</f>
        <v/>
      </c>
      <c r="IJ69" s="46">
        <f>CONCATENATE(DB69,DC69)&lt;&gt;""</f>
        <v/>
      </c>
      <c r="IK69" s="46">
        <f>IF(AND($DS69,IJ69),
IF(DB69="","Debes escribir la descripción de libranza. ",""),
""
)</f>
        <v/>
      </c>
      <c r="IL69" s="46">
        <f>IF(AND($DS69,IJ69),
IF(DC69="","Debes escribir la cuota libranza. ",
IF(ISERR(_xlfn.NUMBERVALUE(DC69)),"El valor de la cuota libranza debe ser un número válido. ","")
),
""
)</f>
        <v/>
      </c>
      <c r="IM69" s="46">
        <f>IF($DS69,
IF( AND(DD69&lt;&gt;"", ISERR(_xlfn.NUMBERVALUE(DD69))), "El valor de pagos a terceros debe ser un número válido. ", "")
)</f>
        <v/>
      </c>
      <c r="IN69" s="46">
        <f>IF($DS69,
IF( AND(DE69&lt;&gt;"", ISERR(_xlfn.NUMBERVALUE(DE69))), "El valor de anticipos debe ser un número válido. ", "")
)</f>
        <v/>
      </c>
      <c r="IO69" s="46">
        <f>IF($DS69,
IF( AND(DF69&lt;&gt;"", ISERR(_xlfn.NUMBERVALUE(DF69))), "El valor de AFC debe ser un número válido. ", "")
)</f>
        <v/>
      </c>
      <c r="IP69" s="46">
        <f>IF($DS69,
IF( AND(DG69&lt;&gt;"", ISERR(_xlfn.NUMBERVALUE(DG69))), "El valor de rete-fuente debe ser un número válido. ", "")
)</f>
        <v/>
      </c>
      <c r="IQ69" s="46">
        <f>IF($DS69,
IF( AND(DH69&lt;&gt;"", ISERR(_xlfn.NUMBERVALUE(DH69))), "El valor de cooperativa de trabajo debe ser un número válido. ", "")
)</f>
        <v/>
      </c>
      <c r="IR69" s="46">
        <f>IF($DS69,
IF( AND(DI69&lt;&gt;"", ISERR(_xlfn.NUMBERVALUE(DI69))), "El valor de embargo fiscal debe ser un número válido. ", "")
)</f>
        <v/>
      </c>
      <c r="IS69" s="46">
        <f>IF($DS69,
IF( AND(DJ69&lt;&gt;"", ISERR(_xlfn.NUMBERVALUE(DJ69))), "El valor de educación debe ser un número válido. ", "")
)</f>
        <v/>
      </c>
      <c r="IT69" s="46">
        <f>IF($DS69,
IF( AND(DK69&lt;&gt;"", ISERR(_xlfn.NUMBERVALUE(DK69))), "El valor de reintegro debe ser un número válido. ", "")
)</f>
        <v/>
      </c>
      <c r="IU69" s="46">
        <f>IF($DS69,
IF( AND(DL69&lt;&gt;"", ISERR(_xlfn.NUMBERVALUE(DL69))), "El valor de deuda debe ser un número válido. ", "")
)</f>
        <v/>
      </c>
      <c r="IV69" s="46">
        <f>IF($DS69,
IF( AND(DM69&lt;&gt;"", ISERR(_xlfn.NUMBERVALUE(DM69))), "El valor de otras deducciones debe ser un número válido. ", "")
)</f>
        <v/>
      </c>
      <c r="IW69" s="46">
        <f>IF($DS69,
IF(DN69="","Debes escribir el valor de los devengos totales. ",
IF( ISERR(_xlfn.NUMBERVALUE(DN69)), "El valor de los devengos totales debe ser un número válido. ", "")
)
)</f>
        <v/>
      </c>
      <c r="IX69" s="46">
        <f>IF($DS69,
IF(DO69="","Debes escribir el valor de las deducciones totales. ",
IF( ISERR(_xlfn.NUMBERVALUE(DO69)), "El valor de las deducciones totales debe ser un número válido. ", "")
)
)</f>
        <v/>
      </c>
      <c r="IY69" s="46">
        <f>IF($DS69,
IF(DP69="","Debes escribir el valor del salario total. ",
IF( ISERR(_xlfn.NUMBERVALUE(DP69)), "El valor del salario total debe ser un número válido. ", "")
)
)</f>
        <v/>
      </c>
    </row>
    <row r="70">
      <c r="B70" s="48" t="n">
        <v>58</v>
      </c>
      <c r="C70" s="61">
        <f>IF(AND(DS70,DP70&lt;&gt;""),
IF(DQ70="","OK","Error"),
""
)</f>
        <v/>
      </c>
      <c r="D70" s="53" t="n"/>
      <c r="E70" s="52" t="n"/>
      <c r="F70" s="112" t="n"/>
      <c r="G70" s="52" t="n"/>
      <c r="H70" s="53" t="n"/>
      <c r="I70" s="52" t="n"/>
      <c r="J70" s="52" t="n"/>
      <c r="K70" s="53" t="n"/>
      <c r="L70" s="55" t="n"/>
      <c r="M70" s="108" t="n"/>
      <c r="N70" s="56" t="n"/>
      <c r="O70" s="52" t="n"/>
      <c r="P70" s="52" t="n"/>
      <c r="Q70" s="52" t="n"/>
      <c r="R70" s="52" t="n"/>
      <c r="S70" s="52" t="n"/>
      <c r="T70" s="53" t="n"/>
      <c r="U70" s="52" t="n"/>
      <c r="V70" s="52" t="n"/>
      <c r="W70" s="55" t="n"/>
      <c r="X70" s="55" t="n"/>
      <c r="Y70" s="52" t="n"/>
      <c r="Z70" s="55" t="n"/>
      <c r="AA70" s="52" t="n"/>
      <c r="AB70" s="53" t="n"/>
      <c r="AC70" s="53" t="n"/>
      <c r="AD70" s="53" t="n"/>
      <c r="AE70" s="177" t="n"/>
      <c r="AF70" s="113" t="n"/>
      <c r="AG70" s="177" t="n"/>
      <c r="AH70" s="178" t="n"/>
      <c r="AI70" s="178" t="n"/>
      <c r="AJ70" s="178" t="n"/>
      <c r="AK70" s="114" t="n"/>
      <c r="AL70" s="178" t="n"/>
      <c r="AM70" s="114" t="n"/>
      <c r="AN70" s="178" t="n"/>
      <c r="AO70" s="114" t="n"/>
      <c r="AP70" s="178" t="n"/>
      <c r="AQ70" s="114" t="n"/>
      <c r="AR70" s="178" t="n"/>
      <c r="AS70" s="114" t="n"/>
      <c r="AT70" s="178" t="n"/>
      <c r="AU70" s="114" t="n"/>
      <c r="AV70" s="178" t="n"/>
      <c r="AW70" s="114" t="n"/>
      <c r="AX70" s="178" t="n"/>
      <c r="AY70" s="114" t="n"/>
      <c r="AZ70" s="178" t="n"/>
      <c r="BA70" s="114" t="n"/>
      <c r="BB70" s="178" t="n"/>
      <c r="BC70" s="114" t="n"/>
      <c r="BD70" s="178" t="n"/>
      <c r="BE70" s="178" t="n"/>
      <c r="BF70" s="178" t="n"/>
      <c r="BG70" s="59" t="n"/>
      <c r="BH70" s="178" t="n"/>
      <c r="BI70" s="114" t="n"/>
      <c r="BJ70" s="53" t="n"/>
      <c r="BK70" s="178" t="n"/>
      <c r="BL70" s="114" t="n"/>
      <c r="BM70" s="178" t="n"/>
      <c r="BN70" s="114" t="n"/>
      <c r="BO70" s="178" t="n"/>
      <c r="BP70" s="178" t="n"/>
      <c r="BQ70" s="178" t="n"/>
      <c r="BR70" s="178" t="n"/>
      <c r="BS70" s="178" t="n"/>
      <c r="BT70" s="178" t="n"/>
      <c r="BU70" s="178" t="n"/>
      <c r="BV70" s="178" t="n"/>
      <c r="BW70" s="178" t="n"/>
      <c r="BX70" s="178" t="n"/>
      <c r="BY70" s="178" t="n"/>
      <c r="BZ70" s="178" t="n"/>
      <c r="CA70" s="178" t="n"/>
      <c r="CB70" s="178" t="n"/>
      <c r="CC70" s="178" t="n"/>
      <c r="CD70" s="178" t="n"/>
      <c r="CE70" s="178" t="n"/>
      <c r="CF70" s="178" t="n"/>
      <c r="CG70" s="178" t="n"/>
      <c r="CH70" s="178" t="n"/>
      <c r="CI70" s="178" t="n"/>
      <c r="CJ70" s="178" t="n"/>
      <c r="CK70" s="53" t="n"/>
      <c r="CL70" s="178" t="n"/>
      <c r="CM70" s="178" t="n"/>
      <c r="CN70" s="60" t="n"/>
      <c r="CO70" s="177" t="n"/>
      <c r="CP70" s="178" t="n"/>
      <c r="CQ70" s="60" t="n"/>
      <c r="CR70" s="177" t="n"/>
      <c r="CS70" s="178" t="n"/>
      <c r="CT70" s="59" t="n"/>
      <c r="CU70" s="178" t="n"/>
      <c r="CV70" s="59" t="n"/>
      <c r="CW70" s="178" t="n"/>
      <c r="CX70" s="59" t="n"/>
      <c r="CY70" s="178" t="n"/>
      <c r="CZ70" s="178" t="n"/>
      <c r="DA70" s="178" t="n"/>
      <c r="DB70" s="53" t="n"/>
      <c r="DC70" s="178" t="n"/>
      <c r="DD70" s="178" t="n"/>
      <c r="DE70" s="178" t="n"/>
      <c r="DF70" s="178" t="n"/>
      <c r="DG70" s="178" t="n"/>
      <c r="DH70" s="178" t="n"/>
      <c r="DI70" s="178" t="n"/>
      <c r="DJ70" s="178" t="n"/>
      <c r="DK70" s="178" t="n"/>
      <c r="DL70" s="178" t="n"/>
      <c r="DM70" s="178" t="n"/>
      <c r="DN70" s="177" t="n"/>
      <c r="DO70" s="177" t="n"/>
      <c r="DP70" s="177" t="n"/>
      <c r="DQ70" s="76">
        <f>IF(AND(DS70,DP70&lt;&gt;""),
CONCATENATE(DT70,DU70,DV70,DW70,DX70,DY70,DZ70,EA70,EB70,EC70,ED70,EE70,EF70,EG70,EH70,EI70,EJ70,EK70,EL70,EM70,EN70,EO70,EP70,EQ70,ES70,ET70,EU70,EV70,EW70,EX70,EY70,EZ70,FA70,FC70,FD70,FF70,FG70,FI70,FJ70,FL70,FM70,FO70,FP70,FR70,FS70,FU70,FV70,FX70,FY70,GA70,GB70,GD70,GE70,GF70,GH70,GI70,GJ70,GL70,GM70,GN70,GP70,GQ70,GS70,GT70,GU70,GV70,GW70,GX70,GY70,GZ70,HA70,HB70,HC70,HD70,HE70,HF70,HG70,HH70,HI70,HJ70,HK70,HL70,HM70,HN70,HO70,HQ70,HR70,HS70,HT70,HU70,HV70,HW70,HX70,HY70,IA70,IB70,IC70,ID70,IF70,IG70,IH70,II70,IK70,IL70,IM70,IN70,IO70,IP70,IQ70,IR70,IS70,IT70,IU70,IV70,IW70,IX70,IY70,IZ70),
""
)</f>
        <v/>
      </c>
      <c r="DR70" s="53" t="n"/>
      <c r="DS70" s="46">
        <f>CONCATENATE(D70,$E70,$F70,$G70,H70,$I70,$J70,K70,$L70,$M70,N70,$O70,$P70,$Q70,$R70,$S70,T70,$U70,$V70,$W70,$X70,$Y70,$Z70,$AA70,AB70,AC70,AD70,$AE70,$AF70,$AG70,AH70,AI70,AJ70,AK70,AL70,AM70,AN70,AO70,AP70,AQ70,AR70,AS70,AT70,AU70,AV70,AW70,AX70,AY70,AZ70,BA70,BB70,BC70,BD70,BE70,BF70,BG70,BH70,BI70,BJ70,BK70,BL70,BM70,BN70,BO70,BP70,BQ70,BR70,BS70,BT70,BU70,BV70,BW70,BX70,BY70,BZ70,CA70,CB70,CC70,CD70,CE70,CF70,CG70,CH70,CI70,CJ70,CK70,CL70,CM70,$CN70,$CO70,CP70,$CQ70,$CR70,CS70,CT70,CU70,CV70,CW70,CX70,CY70,CZ70,DA70,DB70,DC70,DD70,DE70,DF70,DG70,DH70,DI70,DJ70,DK70,DL70,DM70,$DN70,$DO70,$DP70,DR70)&lt;&gt;""</f>
        <v/>
      </c>
      <c r="DT70" s="46">
        <f>IF(AND($DS70,$E$4&lt;&gt;""),
IF(LEFT($E$4,2) = "1.",
IF(D70&lt;&gt;"","El CUNE sólo se envía en operaciones de novedad o ajuste. ",""),
IF(D70="","Debes escribir un CUNE válido para realizar operaciones de novedad o ajuste. ","")),
""
)</f>
        <v/>
      </c>
      <c r="DU70" s="46">
        <f>IF($DS70,
IF(E70="","Debes seleccionar el tipo de documento del empleado. ",
IF(_xlfn.IFNA(VLOOKUP(E70,TIPO_DE_DOCUMENTO,1,FALSE),-1)=-1,"El tipo de documento no es válido (por favor seleccionarlo de la lista). ","")
)
)</f>
        <v/>
      </c>
      <c r="DV70" s="46">
        <f>IF($DS70,
IF(F70="","Debes escribir el número de documento del empleado. ","")
)</f>
        <v/>
      </c>
      <c r="DW70" s="46">
        <f>IF($DS70,
IF(G70="","Debes escribir el primer nombre del empleado. ","")
)</f>
        <v/>
      </c>
      <c r="DY70" s="46">
        <f>IF($DS70,
IF(I70="","Debes escribir el primer apellido del empleado. ","")
)</f>
        <v/>
      </c>
      <c r="DZ70" s="46">
        <f>IF($DS70,
IF(J70="","Debes escribir el segundo apellido del empleado. ","")
)</f>
        <v/>
      </c>
      <c r="EB70" s="46">
        <f>IF($DS70,
IF(L70="","Debes escribir la fecha de ingreso del empleado. ",
IF(ISERR(DATE(YEAR(L70),MONTH(L70),DAY(L70))), "El valor ingresado en fecha de ingreso no tiene un formato válido. ","")
)
)</f>
        <v/>
      </c>
      <c r="EC70" s="46">
        <f>IF($DS70,
IF(M70="","Debes escribir el tiempo laborado. ",
IF( IFERROR(INT(M70),1.1) &lt;&gt; IFERROR(_xlfn.NUMBERVALUE(M70),1), "El valor de los días trabajados debe ser un número entero. ", "")
)
)</f>
        <v/>
      </c>
      <c r="ED70" s="46">
        <f>IF($DS70,
IF( AND(N70&lt;&gt;"", ISERR(DATE(YEAR(N70),MONTH(N70),DAY(N70))) ), "El valor ingresado en fecha de ingreso no tiene un formato válido. ",
IF( AND(N70&lt;&gt;"", $E$6&lt;&gt;"", DATE(YEAR(N70), MONTH(N70), 1) &lt;&gt; IFERROR(DATE(MID($E$6, 1, 4), MID($E$6, 6, 2),1), "1/1/1900") ), "La fecha de retiro debe estar dentro del período liquidado. ", "")
)
)</f>
        <v/>
      </c>
      <c r="EE70" s="46">
        <f>IF($DS70,
IF(O70="","Debes seleccionar el tipo de trabajador. ",
IF(_xlfn.IFNA(VLOOKUP(O70,TIPO_DE_TRABAJADOR,1,FALSE),-1)=-1,"El tipo de trabajador no es válido (por favor seleccionarlo de la lista). ","")
)
)</f>
        <v/>
      </c>
      <c r="EF70" s="46">
        <f>IF($DS70,
IF(P70="","Debes seleccionar si es un trabajador dependiente pensionado por vejez. ",
IF(_xlfn.IFNA(VLOOKUP(P70,SUBTIPO_DE_TRABAJADOR,1,FALSE),-1)=-1,"El tipo de trabajador dependiente pensionado por vejez no es válido (por favor seleccionarlo de la lista). ","")
)
)</f>
        <v/>
      </c>
      <c r="EG70" s="46">
        <f>IF($DS70,
IF(Q70="","Debes seleccionar el tipo de contrato del trabajador. ",
IF(_xlfn.IFNA(VLOOKUP(Q70,TIPO_DE_CONTRATO,1,FALSE),-1)=-1,"El tipo de contrato del trabajador no es válido (por favor seleccionarlo de la lista). ","")
)
)</f>
        <v/>
      </c>
      <c r="EH70" s="46">
        <f>IF($DS70,
IF(R70="","Debes seleccionar si es un salario integral. ",
IF(_xlfn.IFNA(VLOOKUP(R70,SI_NO,1,FALSE),-1)=-1,"Valor no válido para salario integral (por favor seleccionarlo de la lista). ","")
)
)</f>
        <v/>
      </c>
      <c r="EI70" s="46">
        <f>IF($DS70,
IF(S70="","Debes seleccionar si el trabajador realiza actividades de riesgo. ",
IF(_xlfn.IFNA(VLOOKUP(S70,SI_NO,1,FALSE),-1)=-1,"Valor no válido para actividad de alto riesgo (por favor seleccionarlo de la lista). ","")
)
)</f>
        <v/>
      </c>
      <c r="EK70" s="46">
        <f>IF($DS70,
IF(U70="","Debes escribir el código del municipio de residencia del trabajador. ",
IF(_xlfn.IFNA(VLOOKUP(U70,MUNICIPIO,1,FALSE),-1)=-1,"El municipio de residencia del trabajador es inválido (por favor seleccionarlo de la lista). ","")
)
)</f>
        <v/>
      </c>
      <c r="EL70" s="46">
        <f>IF($DS70,
IF(V70="","Debes escribir el la dirección de residendia del trabajador. ","")
)</f>
        <v/>
      </c>
      <c r="EM70" s="46">
        <f>IF($DS70,
IF(W70="","Debes escribir la fecha de inicio de la liquidación. ",
IF(ISERR(DATE(YEAR(W70),MONTH(W70),DAY(W70))),"El valor ingresado en fecha de inicio de liquidación no tiene un formato válido. ",
IF( AND($E$6&lt;&gt;"", DATE(YEAR(W70), MONTH(W70), 1) &lt;&gt; IFERROR(DATE(MID($E$6, 1, 4), MID($E$6, 6, 2),1), "1/1/1900") ), "La fecha de inicio de la liquidación debe estar dentro del período liquidado. ", "")
)
)
)</f>
        <v/>
      </c>
      <c r="EN70" s="46">
        <f>IF($DS70,
IF(X70="","Debes escribir la fecha de fin de la liquidación. ",
IF(ISERR(DATE(YEAR(X70),MONTH(X70),DAY(X70))),"El valor ingresado en fecha de fin de liquidación no tiene un formato válido. ",
IF( AND($E$6&lt;&gt;"", DATE(YEAR(X70), MONTH(X70), 1) &lt;&gt; IFERROR(DATE(MID($E$6, 1, 4), MID($E$6, 6, 2),1), "1/1/1900") ), "La fecha de fin de la liquidación debe estar dentro del período liquidado. ", "")
)
)
)</f>
        <v/>
      </c>
      <c r="EO70" s="46">
        <f>IF($DS70,
IF(Y70="","Debes escribir la frecuencia de pago del trabajador. ",
IF(_xlfn.IFNA(VLOOKUP(Y70,PERÍODO_DE_NÓMINA,1,FALSE),-1)=-1,"La frecuencia de pago es inválida (por favor seleccionarlo de la lista). ","")
)
)</f>
        <v/>
      </c>
      <c r="EP70" s="46">
        <f>IF($DS70,
IF(Z70="","Debes escribir la fecha de pago. ",
IF(ISERR(DATE(YEAR(Z70),MONTH(Z70),DAY(Z70))), "El valor ingresado en fecha de pago no tiene un formato válido. ","")
)
)</f>
        <v/>
      </c>
      <c r="EQ70" s="46">
        <f>IF($DS70,
IF(AA70="","Debes escribir el medio de pago. ",
IF(_xlfn.IFNA(VLOOKUP(AA70,MEDIOS_DE_PAGO,1,FALSE),-1)=-1,"El medio de pago es inválido (por favor seleccionarlo de la lista). ","")
)
)</f>
        <v/>
      </c>
      <c r="ER70" s="46">
        <f>OR(AA70='Tablas '!$T$4,AA70='Tablas '!$T$7,AA70='Tablas '!$T$8,AA70='Tablas '!$T$11)</f>
        <v/>
      </c>
      <c r="ES70" s="46">
        <f>IF(AND($DS70,ER70),
IF(AB70="","Debes escribir la entidad bancaria. ",""),
""
)</f>
        <v/>
      </c>
      <c r="ET70" s="46">
        <f>IF(AND($DS70,ER70),
IF(AC70="","Debes escribir el tipo de cuenta bancaria. ",
IF(_xlfn.IFNA(VLOOKUP(AC70,TIPO_DE_CUENTA,1,FALSE),-1)=-1,"El tipo de cuenta bancaria es inválida (por favor seleccionarlo de la lista). ","")
),
""
)</f>
        <v/>
      </c>
      <c r="EU70" s="46">
        <f>IF(AND($DS70,ER70),
IF(AD70="","Debes escribir el número de cuenta bancaria. ",""),
""
)</f>
        <v/>
      </c>
      <c r="EV70" s="46">
        <f>IF($DS70,
IF(AE70="","Debes escribir el valor del sueldo básico. ",
IF( ISERR(_xlfn.NUMBERVALUE(AE70)), "El valor del sueldo básico debe ser un número válido. ", "")
)
)</f>
        <v/>
      </c>
      <c r="EW70" s="46">
        <f>IF($DS70,
IF(AF70="","Debes escribir el número de días trabajados. ",
IF( IFERROR(INT(AF70),1.1) &lt;&gt; IFERROR(_xlfn.NUMBERVALUE(AF70),1), "La cantidad de días trabajados debe ser un número entero. ", "")
)
)</f>
        <v/>
      </c>
      <c r="EX70" s="46">
        <f>IF($DS70,
IF(AG70="","Debes escribir el valor del sueldo trabajado. ",
IF( ISERR(_xlfn.NUMBERVALUE(AG70)), "El valor del sueldo trabajado debe ser un número válido. ", "")
)
)</f>
        <v/>
      </c>
      <c r="EY70" s="46">
        <f>IF($DS70,
IF( AND(AH70&lt;&gt;"", ISERR(_xlfn.NUMBERVALUE(AH70))), "El valor del auxilio de transporte debe ser un número válido. ", "")
)</f>
        <v/>
      </c>
      <c r="EZ70" s="46">
        <f>IF($DS70,
IF( AND(AI70&lt;&gt;"", ISERR(_xlfn.NUMBERVALUE(AI70))), "El valor de viáticos salariales debe ser un número válido. ", "")
)</f>
        <v/>
      </c>
      <c r="FA70" s="46">
        <f>IF($DS70,
IF( AND(AJ70&lt;&gt;"", ISERR(_xlfn.NUMBERVALUE(AJ70))), "El valor de viáticos NO salariales debe ser un número válido. ", "")
)</f>
        <v/>
      </c>
      <c r="FB70" s="46">
        <f>CONCATENATE(AK70,AL70)&lt;&gt;""</f>
        <v/>
      </c>
      <c r="FC70" s="46">
        <f>IF(AND($DS70,FB70),
IF(AK70="","Debes escribir el número de horas extras diurnas. ",
IF( IFERROR(INT(AK70),1.1) &lt;&gt; IFERROR(_xlfn.NUMBERVALUE(AK70),1), "La cantidad de horas extras diurnas debe ser un número entero. ", "")
),
""
)</f>
        <v/>
      </c>
      <c r="FD70" s="46">
        <f>IF(AND($DS70,FB70),
IF(AL70="","Debes escribir el valor de las horas extras diurnas. ",
IF( ISERR(_xlfn.NUMBERVALUE(AL70)), "El valor de las horas extras duirnas debe ser un número válido. ", "")
),
""
)</f>
        <v/>
      </c>
      <c r="FE70" s="46">
        <f>CONCATENATE(AM70,AN70)&lt;&gt;""</f>
        <v/>
      </c>
      <c r="FF70" s="46">
        <f>IF(AND($DS70,FE70),
IF(AM70="","Debes escribir el número de horas extras nocturnas. ",
IF( IFERROR(INT(AM70),1.1) &lt;&gt; IFERROR(_xlfn.NUMBERVALUE(AM70),1), "La cantidad de horas extras nocturnas debe ser un número entero. ", "")
),
""
)</f>
        <v/>
      </c>
      <c r="FG70" s="46">
        <f>IF(AND($DS70,FE70),
IF(AN70="","Debes escribir el valor de las horas extras nocturnas. ",
IF( ISERR(_xlfn.NUMBERVALUE(AN70)), "El valor de las horas extras nocturnas debe ser un número válido. ", "")
),
""
)</f>
        <v/>
      </c>
      <c r="FH70" s="46">
        <f>CONCATENATE(AO70,AP70)&lt;&gt;""</f>
        <v/>
      </c>
      <c r="FI70" s="46">
        <f>IF(AND($DS70,FH70),
IF(AO70="","Debes escribir el número de horas extras diurnas dominicales y festivas. ",
IF( IFERROR(INT(AO70),1.1) &lt;&gt; IFERROR(_xlfn.NUMBERVALUE(AO70),1), "La cantidad de horas extras diurnas dominicales y festivas debe ser un número entero. ", "")
),
""
)</f>
        <v/>
      </c>
      <c r="FJ70" s="46">
        <f>IF(AND($DS70,FH70),
IF(AP70="","Debes escribir el valor de las horas extras diurnas dominicales y festivas. ",
IF( ISERR(_xlfn.NUMBERVALUE(AP70)), "El valor de las horas extras diurnas dominicales y festivas debe ser un número válido. ", "")
),
""
)</f>
        <v/>
      </c>
      <c r="FK70" s="46">
        <f>CONCATENATE(AQ70,AR70)&lt;&gt;""</f>
        <v/>
      </c>
      <c r="FL70" s="46">
        <f>IF(AND($DS70,FK70),
IF(AQ70="","Debes escribir el número de horas extras nocturnas dominicales y festivas. ",
IF( IFERROR(INT(AQ70),1.1) &lt;&gt; IFERROR(_xlfn.NUMBERVALUE(AQ70),1), "La cantidad de horas extras nocturnas dominicales y festivas debe ser un número entero. ", "")
),
""
)</f>
        <v/>
      </c>
      <c r="FM70" s="46">
        <f>IF(AND($DS70,FK70),
IF(AR70="","Debes escribir el valor de las horas extras nocturnas dominicales y festivas. ",
IF( ISERR(_xlfn.NUMBERVALUE(AR70)), "El valor de las horas extras nocturnas dominicales y festivas debe ser un número válido. ", "")
),
""
)</f>
        <v/>
      </c>
      <c r="FN70" s="46">
        <f>CONCATENATE(AS70,AT70)&lt;&gt;""</f>
        <v/>
      </c>
      <c r="FO70" s="46">
        <f>IF(AND($DS70,FN70),
IF(AS70="","Debes escribir el número de horas recargo nocturno. ",
IF( IFERROR(INT(AS70),1.1) &lt;&gt; IFERROR(_xlfn.NUMBERVALUE(AS70),1), "La cantidad de horas recargo nocturno debe ser un número entero. ", "")
),
""
)</f>
        <v/>
      </c>
      <c r="FP70" s="46">
        <f>IF(AND($DS70,FN70),
IF(AT70="","Debes escribir el valor de las horas recargo nocturno. ",
IF( ISERR(_xlfn.NUMBERVALUE(AT70)), "El valor de las horas recargo nocturno debe ser un número válido. ", "")
),
""
)</f>
        <v/>
      </c>
      <c r="FQ70" s="46">
        <f>CONCATENATE(AU70,AV70)&lt;&gt;""</f>
        <v/>
      </c>
      <c r="FR70" s="46">
        <f>IF(AND($DS70,FQ70),
IF(AU70="","Debes escribir el número de horas recargo diurno dominical y festivo. ",
IF( IFERROR(INT(AU70),1.1) &lt;&gt; IFERROR(_xlfn.NUMBERVALUE(AU70),1), "La cantidad de horas recargo diurno dominical y festivo debe ser un número entero. ", "")
),
""
)</f>
        <v/>
      </c>
      <c r="FS70" s="46">
        <f>IF(AND($DS70,FQ70),
IF(AV70="","Debes escribir el valor de las horas recargo diurno dominical y festivo. ",
IF( ISERR(_xlfn.NUMBERVALUE(AV70)), "El valor de las horas recargo diurno dominical y festivo debe ser un número válido. ", "")
),
""
)</f>
        <v/>
      </c>
      <c r="FT70" s="46">
        <f>CONCATENATE(AW70,AX70)&lt;&gt;""</f>
        <v/>
      </c>
      <c r="FU70" s="46">
        <f>IF(AND($DS70,FT70),
IF(AW70="","Debes escribir el número de horas recargo nocturno dominical y festivo. ",
IF( IFERROR(INT(AW70),1.1) &lt;&gt; IFERROR(_xlfn.NUMBERVALUE(AW70),1), "La cantidad de horas recargo nocturno dominical y festivo debe ser un número entero. ", "")
),
""
)</f>
        <v/>
      </c>
      <c r="FV70" s="46">
        <f>IF(AND($DS70,FT70),
IF(AX70="","Debes escribir el valor de las horas recargo nocturno dominical y festivo. ",
IF( ISERR(_xlfn.NUMBERVALUE(AX70)), "El valor de las horas recargo nocturno dominical y festivo debe ser un número válido. ", "")
),
""
)</f>
        <v/>
      </c>
      <c r="FW70" s="46">
        <f>CONCATENATE(AY70,AZ70)&lt;&gt;""</f>
        <v/>
      </c>
      <c r="FX70" s="46">
        <f>IF(AND($DS70,FW70),
IF(AY70="","Debes escribir el número de días de vacaciones comunes. ",
IF( IFERROR(INT(AY70),1.1) &lt;&gt; IFERROR(_xlfn.NUMBERVALUE(AY70),1), "La cantidad de días de vacaciones comunes debe ser un número entero. ", "")
),
""
)</f>
        <v/>
      </c>
      <c r="FY70" s="46">
        <f>IF(AND($DS70,FW70),
IF(AZ70="","Debes escribir el valor de las vacaciones comunes. ",
IF( ISERR(_xlfn.NUMBERVALUE(AZ70)), "El valor de las vacaciones comunes debe ser un número válido. ", "")
),
""
)</f>
        <v/>
      </c>
      <c r="FZ70" s="46">
        <f>CONCATENATE(BA70,BB70)&lt;&gt;""</f>
        <v/>
      </c>
      <c r="GA70" s="46">
        <f>IF(AND($DS70,FZ70),
IF(BA70="","Debes escribir el número de días de vacaciones compensadas. ",
IF( IFERROR(INT(BA70),1.1) &lt;&gt; IFERROR(_xlfn.NUMBERVALUE(BA70),1), "La cantidad de días de vacaciones compensadas debe ser un número entero. ", "")
),
""
)</f>
        <v/>
      </c>
      <c r="GB70" s="46">
        <f>IF(AND($DS70,FZ70),
IF(BB70="","Debes escribir el valor de las vacaciones compensadas. ",
IF( ISERR(_xlfn.NUMBERVALUE(BB70)), "El valor de las vacaciones compensadas debe ser un número válido. ", "")
),
""
)</f>
        <v/>
      </c>
      <c r="GC70" s="46">
        <f>CONCATENATE(BC70,BD70)&lt;&gt;""</f>
        <v/>
      </c>
      <c r="GD70" s="46">
        <f>IF(AND($DS70,GC70),
IF(BC70="","Debes escribir el número de días de prima salarial. ",
IF( IFERROR(INT(BC70),1.1) &lt;&gt; IFERROR(_xlfn.NUMBERVALUE(BC70),1), "La cantidad de días de prima salarial debe ser un número entero. ", "")
),
""
)</f>
        <v/>
      </c>
      <c r="GE70" s="46">
        <f>IF(AND($DS70,GC70),
IF(BD70="","Debes escribir el valor de los días de prima salarial. ",
IF( ISERR(_xlfn.NUMBERVALUE(BD70)), "El valor de los días de prima salarial debe ser un número válido. ", "")
),
""
)</f>
        <v/>
      </c>
      <c r="GF70" s="46">
        <f>IF($DS70,
IF( AND(BE70&lt;&gt;"", ISERR(_xlfn.NUMBERVALUE(BE70))), "El valor de la prima NO saliarial debe ser un número válido. ", "")
)</f>
        <v/>
      </c>
      <c r="GG70" s="46">
        <f>CONCATENATE(BF70,BG70,BH70)&lt;&gt;""</f>
        <v/>
      </c>
      <c r="GH70" s="46">
        <f>IF(AND($DS70,GG70),
IF(BF70="","Debes escribir el valor de las cesantías. ",
IF( ISERR(_xlfn.NUMBERVALUE(BF70)), "El valor de las cesantías debe ser un número válido. ", "")
),
""
)</f>
        <v/>
      </c>
      <c r="GI70" s="46">
        <f>IF(AND($DS70,GG70),
IF(BG70="","Debes escribir el % de cesantías. ",
IF( ISERR(_xlfn.NUMBERVALUE(BG70)), "El % de cesantías debe ser un número válido. ", "")
),
""
)</f>
        <v/>
      </c>
      <c r="GJ70" s="46">
        <f>IF(AND($DS70,GG70),
IF(BH70="","Debes escribir el valor de intereses de cesantías. ",
IF( ISERR(_xlfn.NUMBERVALUE(BH70)), "El valor de intereses de cesantías debe ser un número válido. ", "")
),
""
)</f>
        <v/>
      </c>
      <c r="GK70" s="46">
        <f>CONCATENATE(BI70,BJ70,BK70)&lt;&gt;""</f>
        <v/>
      </c>
      <c r="GL70" s="46">
        <f>IF(AND($DS70,GK70),
IF(BI70="","Debes escribir el número de días de incapacidad. ",
IF( IFERROR(INT(BI70),1.1) &lt;&gt; IFERROR(_xlfn.NUMBERVALUE(BI70),1), "La cantidad de días de incapacidad debe ser un número entero. ", "")
),
""
)</f>
        <v/>
      </c>
      <c r="GM70" s="46">
        <f>IF(AND($DS70,GK70),
IF(BJ70="","Debes escribir el tipo de incapacidad. ",
IF(_xlfn.IFNA(VLOOKUP(BJ70,TIPO_DE_INCAPACIDAD,1,FALSE),-1)=-1,"El tipo de incapacidad es inválida (por favor seleccionarlo de la lista). ","")
),
""
)</f>
        <v/>
      </c>
      <c r="GN70" s="46">
        <f>IF(AND($DS70,GK70),
IF(BK70="","Debes escribir el valor de la incapacidad. ",
IF( ISERR(_xlfn.NUMBERVALUE(BK70)), "El valor de la incapacidad debe ser un número válido. ", "")
),
""
)</f>
        <v/>
      </c>
      <c r="GO70" s="46">
        <f>CONCATENATE(BL70,BM70)&lt;&gt;""</f>
        <v/>
      </c>
      <c r="GP70" s="46">
        <f>IF(AND($DS70,GO70),
IF(BL70="","Debes escribir el número de días de licencia de maternidad o paternidad. ",
IF( IFERROR(INT(BL70),1.1) &lt;&gt; IFERROR(_xlfn.NUMBERVALUE(BL70),1), "La cantidad de días de licencia de maternidad o paternidad debe ser un número entero. ", "")
),
""
)</f>
        <v/>
      </c>
      <c r="GQ70" s="46">
        <f>IF(AND($DS70,GO70),
IF(BM70="","Debes escribir el valor de la licencia de maternidad o paternidad. ",
IF( ISERR(_xlfn.NUMBERVALUE(BM70)), "El valor de la licencia de maternidad o paternidad debe ser un número válido. ", "")
),
""
)</f>
        <v/>
      </c>
      <c r="GR70" s="46">
        <f>CONCATENATE(BN70,BO70)&lt;&gt;""</f>
        <v/>
      </c>
      <c r="GS70" s="46">
        <f>IF(AND($DS70,GR70),
IF(BN70="","Debes escribir el número de días de licencia remunerada. ",
IF( IFERROR(INT(BN70),1.1) &lt;&gt; IFERROR(_xlfn.NUMBERVALUE(BN70),1), "La cantidad de días de licencia remunerada debe ser un número entero. ", "")
),
""
)</f>
        <v/>
      </c>
      <c r="GT70" s="46">
        <f>IF(AND($DS70,GR70),
IF(BO70="","Debes escribir el valor de la licencia remunerada. ",
IF( ISERR(_xlfn.NUMBERVALUE(BO70)), "El valor de la licencia remunerada debe ser un número válido. ", "")
),
""
)</f>
        <v/>
      </c>
      <c r="GU70" s="46">
        <f>IF($DS70,
IF( AND(BP70&lt;&gt;"", ISERR(_xlfn.NUMBERVALUE(BP70))), "El valor de la licencia NO remunerada debe ser un número válido. ", "")
)</f>
        <v/>
      </c>
      <c r="GV70" s="46">
        <f>IF($DS70,
IF( AND(BQ70&lt;&gt;"", ISERR(_xlfn.NUMBERVALUE(BQ70))), "El valor de auxilios salariales debe ser un número válido. ", "")
)</f>
        <v/>
      </c>
      <c r="GW70" s="46">
        <f>IF($DS70,
IF( AND(BR70&lt;&gt;"", ISERR(_xlfn.NUMBERVALUE(BR70))), "El valor de auxilios NO salariales debe ser un número válido. ", "")
)</f>
        <v/>
      </c>
      <c r="GX70" s="46">
        <f>IF($DS70,
IF( AND(BS70&lt;&gt;"", ISERR(_xlfn.NUMBERVALUE(BS70))), "El valor de bonos salariales debe ser un número válido. ", "")
)</f>
        <v/>
      </c>
      <c r="GY70" s="46">
        <f>IF($DS70,
IF( AND(BT70&lt;&gt;"", ISERR(_xlfn.NUMBERVALUE(BT70))), "El valor de bonos NO salariales debe ser un número válido. ", "")
)</f>
        <v/>
      </c>
      <c r="GZ70" s="46">
        <f>IF($DS70,
IF( AND(BU70&lt;&gt;"", ISERR(_xlfn.NUMBERVALUE(BU70))), "El valor de bonos salariales de alimentación debe ser un número válido. ", "")
)</f>
        <v/>
      </c>
      <c r="HA70" s="46">
        <f>IF($DS70,
IF( AND(BV70&lt;&gt;"", ISERR(_xlfn.NUMBERVALUE(BV70))), "El valor de bonos NO salariales de alimentación debe ser un número válido. ", "")
)</f>
        <v/>
      </c>
      <c r="HB70" s="46">
        <f>IF($DS70,
IF( AND(BW70&lt;&gt;"", ISERR(_xlfn.NUMBERVALUE(BW70))), "El valor de bonificaciones salariales debe ser un número válido. ", "")
)</f>
        <v/>
      </c>
      <c r="HC70" s="46">
        <f>IF($DS70,
IF( AND(BX70&lt;&gt;"", ISERR(_xlfn.NUMBERVALUE(BX70))), "El valor de bonificaciones NO salariales debe ser un número válido. ", "")
)</f>
        <v/>
      </c>
      <c r="HD70" s="46">
        <f>IF($DS70,
IF( AND(BY70&lt;&gt;"", ISERR(_xlfn.NUMBERVALUE(BY70))), "El valor de compensaciones ordinarias debe ser un número válido. ", "")
)</f>
        <v/>
      </c>
      <c r="HE70" s="46">
        <f>IF($DS70,
IF( AND(BZ70&lt;&gt;"", ISERR(_xlfn.NUMBERVALUE(BZ70))), "El valor de compensaciones extraordinarias debe ser un número válido. ", "")
)</f>
        <v/>
      </c>
      <c r="HF70" s="46">
        <f>IF($DS70,
IF( AND(CA70&lt;&gt;"", ISERR(_xlfn.NUMBERVALUE(CA70))), "El valor de comisiones debe ser un número válido. ", "")
)</f>
        <v/>
      </c>
      <c r="HG70" s="46">
        <f>IF($DS70,
IF( AND(CB70&lt;&gt;"", ISERR(_xlfn.NUMBERVALUE(CB70))), "El valor de ausencia por huega debe ser un número válido. ", "")
)</f>
        <v/>
      </c>
      <c r="HH70" s="46">
        <f>IF($DS70,
IF( AND(CC70&lt;&gt;"", ISERR(_xlfn.NUMBERVALUE(CC70))), "El valor de anticipos debe ser un número válido. ", "")
)</f>
        <v/>
      </c>
      <c r="HI70" s="46">
        <f>IF($DS70,
IF( AND(CD70&lt;&gt;"", ISERR(_xlfn.NUMBERVALUE(CD70))), "El valor de pagos a terceros debe ser un número válido. ", "")
)</f>
        <v/>
      </c>
      <c r="HJ70" s="46">
        <f>IF($DS70,
IF( AND(CE70&lt;&gt;"", ISERR(_xlfn.NUMBERVALUE(CE70))), "El valor de dotación debe ser un número válido. ", "")
)</f>
        <v/>
      </c>
      <c r="HK70" s="46">
        <f>IF($DS70,
IF( AND(CF70&lt;&gt;"", ISERR(_xlfn.NUMBERVALUE(CF70))), "El valor de apoyo sostenibilidad debe ser un número válido. ", "")
)</f>
        <v/>
      </c>
      <c r="HL70" s="46">
        <f>IF($DS70,
IF( AND(CG70&lt;&gt;"", ISERR(_xlfn.NUMBERVALUE(CG70))), "El valor de teletrabajo debe ser un número válido. ", "")
)</f>
        <v/>
      </c>
      <c r="HM70" s="46">
        <f>IF($DS70,
IF( AND(CH70&lt;&gt;"", ISERR(_xlfn.NUMBERVALUE(CH70))), "El valor de bonificación de retiro debe ser un número válido. ", "")
)</f>
        <v/>
      </c>
      <c r="HN70" s="46">
        <f>IF($DS70,
IF( AND(CI70&lt;&gt;"", ISERR(_xlfn.NUMBERVALUE(CI70))), "El valor de indemnización de retiro debe ser un número válido. ", "")
)</f>
        <v/>
      </c>
      <c r="HO70" s="46">
        <f>IF($DS70,
IF( AND(CJ70&lt;&gt;"", ISERR(_xlfn.NUMBERVALUE(CJ70))), "El valor de reintegros debe ser un número válido. ", "")
)</f>
        <v/>
      </c>
      <c r="HP70" s="46">
        <f>CONCATENATE(CK70,CL70,CM70)&lt;&gt;""</f>
        <v/>
      </c>
      <c r="HQ70" s="46">
        <f>IF(AND($DS70,HP70),
IF(CK70="","Debes escribir la descripción de otro concepto no categorizado. ",""),
""
)</f>
        <v/>
      </c>
      <c r="HR70" s="46">
        <f>IF(AND($DS70,HP70),
IF(CONCATENATE(CL70,CM70)="","Debes escribir al menos un valor de concepto no categorizado (salarial o no salarial). ",
IF(ISERR(_xlfn.NUMBERVALUE(CL70)),"El valor salarial concepto no categorizado debe ser un número válido. ","")
),
""
)</f>
        <v/>
      </c>
      <c r="HS70" s="46">
        <f>IF(AND($DS70,HP70),
IF(CONCATENATE(CL70,CM70)="","Debes escribir al menos un valor de concepto no categorizado (salarial o no salarial). ",
IF(ISERR(_xlfn.NUMBERVALUE(CM70)),"El valor NO salarial concepto no categorizado debe ser un número válido. ","")
),
""
)</f>
        <v/>
      </c>
      <c r="HT70" s="46">
        <f>IF($DS70,
IF(CN70="","Debes escribir el porcentaje del aporte a salud. ",
IF( ISERR(_xlfn.NUMBERVALUE(CN70)), "El valor del porcentaje del aporte a salud debe ser un número válido. ", "")
)
)</f>
        <v/>
      </c>
      <c r="HU70" s="46">
        <f>IF($DS70,
IF(CO70="","Debes escribir el valor del aporte a salud. ",
IF( ISERR(_xlfn.NUMBERVALUE(CO70)), "El valor del aporte a salud debe ser un número válido. ", "")
)
)</f>
        <v/>
      </c>
      <c r="HV70" s="46">
        <f>IF($DS70,
IF( AND(CP70&lt;&gt;"", ISERR(_xlfn.NUMBERVALUE(CP70))), "El valor plan complementario debe ser un número válido. ", "")
)</f>
        <v/>
      </c>
      <c r="HW70" s="46">
        <f>IF($DS70,
IF(CQ70="","Debes escribir el porcentaje del aporte a pensión. ",
IF( ISERR(_xlfn.NUMBERVALUE(CQ70)), "El valor del porcentaje del aporte a pensión debe ser un número válido. ", "")
)
)</f>
        <v/>
      </c>
      <c r="HX70" s="46">
        <f>IF($DS70,
IF(CR70="","Debes escribir el valor del aporte a pensión. ",
IF( ISERR(_xlfn.NUMBERVALUE(CR70)), "El valor del aporte a salud debe ser un número válido. ", "")
)
)</f>
        <v/>
      </c>
      <c r="HY70" s="46">
        <f>IF($DS70,
IF( AND(CS70&lt;&gt;"", ISERR(_xlfn.NUMBERVALUE(CS70))), "El valor pensión voluntaria debe ser un número válido. ", "")
)</f>
        <v/>
      </c>
      <c r="HZ70" s="46">
        <f>CONCATENATE(CT70,CU70,CV70,CW70)&lt;&gt;""</f>
        <v/>
      </c>
      <c r="IA70" s="46">
        <f>IF(AND($DS70,HZ70),
IF(CT70="","Debes escribir el % del fondo de seguridad pensional. ",
IF( ISERR(_xlfn.NUMBERVALUE(CT70)), "El % del fondo de seguridad debe ser un número válido. ", "")
),
""
)</f>
        <v/>
      </c>
      <c r="IB70" s="46">
        <f>IF(AND($DS70,HZ70),
IF(CU70="","Debes escribir el valor del aporte al fondo de solidaridad pensional. ",
IF( ISERR(_xlfn.NUMBERVALUE(CU70)), "El valor del aporte al fondo de solidaridad pensional debe ser un número válido. ", "")
),
""
)</f>
        <v/>
      </c>
      <c r="IC70" s="46">
        <f>IF(AND($DS70,HZ70),
IF(CV70="","Debes escribir el % del fondo de subsistencia. ",
IF( ISERR(_xlfn.NUMBERVALUE(CV70)), "El % del fondo de subsistencia debe ser un número válido. ", "")
),
""
)</f>
        <v/>
      </c>
      <c r="ID70" s="46">
        <f>IF(AND($DS70,HZ70),
IF(CW70="","Debes escribir el valor del fondo de subsistencia. ",
IF( ISERR(_xlfn.NUMBERVALUE(CW70)), "El valor del fondo de subsistencia debe ser un número válido. ", "")
),
""
)</f>
        <v/>
      </c>
      <c r="IE70" s="46">
        <f>CONCATENATE(CX70,CY70)&lt;&gt;""</f>
        <v/>
      </c>
      <c r="IF70" s="46">
        <f>IF(AND($DS70,IE70),
IF(CX70="","Debes escribir el % de sindicato. ",
IF( ISERR(_xlfn.NUMBERVALUE(CX70)), "El % de sindicato debe ser un número válido. ", "")
),
""
)</f>
        <v/>
      </c>
      <c r="IG70" s="46">
        <f>IF(AND($DS70,IE70),
IF(CY70="","Debes escribir el valor del sindicato. ",
IF( ISERR(_xlfn.NUMBERVALUE(CY70)), "El valor del sindicato debe ser un número válido. ", "")
),
""
)</f>
        <v/>
      </c>
      <c r="IH70" s="46">
        <f>IF($DS70,
IF( AND(CZ70&lt;&gt;"", ISERR(_xlfn.NUMBERVALUE(CZ70))), "El valor de sanción pública debe ser un número válido. ", "")
)</f>
        <v/>
      </c>
      <c r="II70" s="46">
        <f>IF($DS70,
IF( AND(DA70&lt;&gt;"", ISERR(_xlfn.NUMBERVALUE(DA70))), "El valor de sanción privada debe ser un número válido. ", "")
)</f>
        <v/>
      </c>
      <c r="IJ70" s="46">
        <f>CONCATENATE(DB70,DC70)&lt;&gt;""</f>
        <v/>
      </c>
      <c r="IK70" s="46">
        <f>IF(AND($DS70,IJ70),
IF(DB70="","Debes escribir la descripción de libranza. ",""),
""
)</f>
        <v/>
      </c>
      <c r="IL70" s="46">
        <f>IF(AND($DS70,IJ70),
IF(DC70="","Debes escribir la cuota libranza. ",
IF(ISERR(_xlfn.NUMBERVALUE(DC70)),"El valor de la cuota libranza debe ser un número válido. ","")
),
""
)</f>
        <v/>
      </c>
      <c r="IM70" s="46">
        <f>IF($DS70,
IF( AND(DD70&lt;&gt;"", ISERR(_xlfn.NUMBERVALUE(DD70))), "El valor de pagos a terceros debe ser un número válido. ", "")
)</f>
        <v/>
      </c>
      <c r="IN70" s="46">
        <f>IF($DS70,
IF( AND(DE70&lt;&gt;"", ISERR(_xlfn.NUMBERVALUE(DE70))), "El valor de anticipos debe ser un número válido. ", "")
)</f>
        <v/>
      </c>
      <c r="IO70" s="46">
        <f>IF($DS70,
IF( AND(DF70&lt;&gt;"", ISERR(_xlfn.NUMBERVALUE(DF70))), "El valor de AFC debe ser un número válido. ", "")
)</f>
        <v/>
      </c>
      <c r="IP70" s="46">
        <f>IF($DS70,
IF( AND(DG70&lt;&gt;"", ISERR(_xlfn.NUMBERVALUE(DG70))), "El valor de rete-fuente debe ser un número válido. ", "")
)</f>
        <v/>
      </c>
      <c r="IQ70" s="46">
        <f>IF($DS70,
IF( AND(DH70&lt;&gt;"", ISERR(_xlfn.NUMBERVALUE(DH70))), "El valor de cooperativa de trabajo debe ser un número válido. ", "")
)</f>
        <v/>
      </c>
      <c r="IR70" s="46">
        <f>IF($DS70,
IF( AND(DI70&lt;&gt;"", ISERR(_xlfn.NUMBERVALUE(DI70))), "El valor de embargo fiscal debe ser un número válido. ", "")
)</f>
        <v/>
      </c>
      <c r="IS70" s="46">
        <f>IF($DS70,
IF( AND(DJ70&lt;&gt;"", ISERR(_xlfn.NUMBERVALUE(DJ70))), "El valor de educación debe ser un número válido. ", "")
)</f>
        <v/>
      </c>
      <c r="IT70" s="46">
        <f>IF($DS70,
IF( AND(DK70&lt;&gt;"", ISERR(_xlfn.NUMBERVALUE(DK70))), "El valor de reintegro debe ser un número válido. ", "")
)</f>
        <v/>
      </c>
      <c r="IU70" s="46">
        <f>IF($DS70,
IF( AND(DL70&lt;&gt;"", ISERR(_xlfn.NUMBERVALUE(DL70))), "El valor de deuda debe ser un número válido. ", "")
)</f>
        <v/>
      </c>
      <c r="IV70" s="46">
        <f>IF($DS70,
IF( AND(DM70&lt;&gt;"", ISERR(_xlfn.NUMBERVALUE(DM70))), "El valor de otras deducciones debe ser un número válido. ", "")
)</f>
        <v/>
      </c>
      <c r="IW70" s="46">
        <f>IF($DS70,
IF(DN70="","Debes escribir el valor de los devengos totales. ",
IF( ISERR(_xlfn.NUMBERVALUE(DN70)), "El valor de los devengos totales debe ser un número válido. ", "")
)
)</f>
        <v/>
      </c>
      <c r="IX70" s="46">
        <f>IF($DS70,
IF(DO70="","Debes escribir el valor de las deducciones totales. ",
IF( ISERR(_xlfn.NUMBERVALUE(DO70)), "El valor de las deducciones totales debe ser un número válido. ", "")
)
)</f>
        <v/>
      </c>
      <c r="IY70" s="46">
        <f>IF($DS70,
IF(DP70="","Debes escribir el valor del salario total. ",
IF( ISERR(_xlfn.NUMBERVALUE(DP70)), "El valor del salario total debe ser un número válido. ", "")
)
)</f>
        <v/>
      </c>
    </row>
    <row r="71">
      <c r="B71" s="48" t="n">
        <v>59</v>
      </c>
      <c r="C71" s="61">
        <f>IF(AND(DS71,DP71&lt;&gt;""),
IF(DQ71="","OK","Error"),
""
)</f>
        <v/>
      </c>
      <c r="D71" s="53" t="n"/>
      <c r="E71" s="52" t="n"/>
      <c r="F71" s="112" t="n"/>
      <c r="G71" s="52" t="n"/>
      <c r="H71" s="53" t="n"/>
      <c r="I71" s="52" t="n"/>
      <c r="J71" s="52" t="n"/>
      <c r="K71" s="53" t="n"/>
      <c r="L71" s="55" t="n"/>
      <c r="M71" s="108" t="n"/>
      <c r="N71" s="56" t="n"/>
      <c r="O71" s="52" t="n"/>
      <c r="P71" s="52" t="n"/>
      <c r="Q71" s="52" t="n"/>
      <c r="R71" s="52" t="n"/>
      <c r="S71" s="52" t="n"/>
      <c r="T71" s="53" t="n"/>
      <c r="U71" s="52" t="n"/>
      <c r="V71" s="52" t="n"/>
      <c r="W71" s="55" t="n"/>
      <c r="X71" s="55" t="n"/>
      <c r="Y71" s="52" t="n"/>
      <c r="Z71" s="55" t="n"/>
      <c r="AA71" s="52" t="n"/>
      <c r="AB71" s="53" t="n"/>
      <c r="AC71" s="53" t="n"/>
      <c r="AD71" s="53" t="n"/>
      <c r="AE71" s="177" t="n"/>
      <c r="AF71" s="113" t="n"/>
      <c r="AG71" s="177" t="n"/>
      <c r="AH71" s="178" t="n"/>
      <c r="AI71" s="178" t="n"/>
      <c r="AJ71" s="178" t="n"/>
      <c r="AK71" s="114" t="n"/>
      <c r="AL71" s="178" t="n"/>
      <c r="AM71" s="114" t="n"/>
      <c r="AN71" s="178" t="n"/>
      <c r="AO71" s="114" t="n"/>
      <c r="AP71" s="178" t="n"/>
      <c r="AQ71" s="114" t="n"/>
      <c r="AR71" s="178" t="n"/>
      <c r="AS71" s="114" t="n"/>
      <c r="AT71" s="178" t="n"/>
      <c r="AU71" s="114" t="n"/>
      <c r="AV71" s="178" t="n"/>
      <c r="AW71" s="114" t="n"/>
      <c r="AX71" s="178" t="n"/>
      <c r="AY71" s="114" t="n"/>
      <c r="AZ71" s="178" t="n"/>
      <c r="BA71" s="114" t="n"/>
      <c r="BB71" s="178" t="n"/>
      <c r="BC71" s="114" t="n"/>
      <c r="BD71" s="178" t="n"/>
      <c r="BE71" s="178" t="n"/>
      <c r="BF71" s="178" t="n"/>
      <c r="BG71" s="59" t="n"/>
      <c r="BH71" s="178" t="n"/>
      <c r="BI71" s="114" t="n"/>
      <c r="BJ71" s="53" t="n"/>
      <c r="BK71" s="178" t="n"/>
      <c r="BL71" s="114" t="n"/>
      <c r="BM71" s="178" t="n"/>
      <c r="BN71" s="114" t="n"/>
      <c r="BO71" s="178" t="n"/>
      <c r="BP71" s="178" t="n"/>
      <c r="BQ71" s="178" t="n"/>
      <c r="BR71" s="178" t="n"/>
      <c r="BS71" s="178" t="n"/>
      <c r="BT71" s="178" t="n"/>
      <c r="BU71" s="178" t="n"/>
      <c r="BV71" s="178" t="n"/>
      <c r="BW71" s="178" t="n"/>
      <c r="BX71" s="178" t="n"/>
      <c r="BY71" s="178" t="n"/>
      <c r="BZ71" s="178" t="n"/>
      <c r="CA71" s="178" t="n"/>
      <c r="CB71" s="178" t="n"/>
      <c r="CC71" s="178" t="n"/>
      <c r="CD71" s="178" t="n"/>
      <c r="CE71" s="178" t="n"/>
      <c r="CF71" s="178" t="n"/>
      <c r="CG71" s="178" t="n"/>
      <c r="CH71" s="178" t="n"/>
      <c r="CI71" s="178" t="n"/>
      <c r="CJ71" s="178" t="n"/>
      <c r="CK71" s="53" t="n"/>
      <c r="CL71" s="178" t="n"/>
      <c r="CM71" s="178" t="n"/>
      <c r="CN71" s="60" t="n"/>
      <c r="CO71" s="177" t="n"/>
      <c r="CP71" s="178" t="n"/>
      <c r="CQ71" s="60" t="n"/>
      <c r="CR71" s="177" t="n"/>
      <c r="CS71" s="178" t="n"/>
      <c r="CT71" s="59" t="n"/>
      <c r="CU71" s="178" t="n"/>
      <c r="CV71" s="59" t="n"/>
      <c r="CW71" s="178" t="n"/>
      <c r="CX71" s="59" t="n"/>
      <c r="CY71" s="178" t="n"/>
      <c r="CZ71" s="178" t="n"/>
      <c r="DA71" s="178" t="n"/>
      <c r="DB71" s="53" t="n"/>
      <c r="DC71" s="178" t="n"/>
      <c r="DD71" s="178" t="n"/>
      <c r="DE71" s="178" t="n"/>
      <c r="DF71" s="178" t="n"/>
      <c r="DG71" s="178" t="n"/>
      <c r="DH71" s="178" t="n"/>
      <c r="DI71" s="178" t="n"/>
      <c r="DJ71" s="178" t="n"/>
      <c r="DK71" s="178" t="n"/>
      <c r="DL71" s="178" t="n"/>
      <c r="DM71" s="178" t="n"/>
      <c r="DN71" s="177" t="n"/>
      <c r="DO71" s="177" t="n"/>
      <c r="DP71" s="177" t="n"/>
      <c r="DQ71" s="76">
        <f>IF(AND(DS71,DP71&lt;&gt;""),
CONCATENATE(DT71,DU71,DV71,DW71,DX71,DY71,DZ71,EA71,EB71,EC71,ED71,EE71,EF71,EG71,EH71,EI71,EJ71,EK71,EL71,EM71,EN71,EO71,EP71,EQ71,ES71,ET71,EU71,EV71,EW71,EX71,EY71,EZ71,FA71,FC71,FD71,FF71,FG71,FI71,FJ71,FL71,FM71,FO71,FP71,FR71,FS71,FU71,FV71,FX71,FY71,GA71,GB71,GD71,GE71,GF71,GH71,GI71,GJ71,GL71,GM71,GN71,GP71,GQ71,GS71,GT71,GU71,GV71,GW71,GX71,GY71,GZ71,HA71,HB71,HC71,HD71,HE71,HF71,HG71,HH71,HI71,HJ71,HK71,HL71,HM71,HN71,HO71,HQ71,HR71,HS71,HT71,HU71,HV71,HW71,HX71,HY71,IA71,IB71,IC71,ID71,IF71,IG71,IH71,II71,IK71,IL71,IM71,IN71,IO71,IP71,IQ71,IR71,IS71,IT71,IU71,IV71,IW71,IX71,IY71,IZ71),
""
)</f>
        <v/>
      </c>
      <c r="DR71" s="53" t="n"/>
      <c r="DS71" s="46">
        <f>CONCATENATE(D71,$E71,$F71,$G71,H71,$I71,$J71,K71,$L71,$M71,N71,$O71,$P71,$Q71,$R71,$S71,T71,$U71,$V71,$W71,$X71,$Y71,$Z71,$AA71,AB71,AC71,AD71,$AE71,$AF71,$AG71,AH71,AI71,AJ71,AK71,AL71,AM71,AN71,AO71,AP71,AQ71,AR71,AS71,AT71,AU71,AV71,AW71,AX71,AY71,AZ71,BA71,BB71,BC71,BD71,BE71,BF71,BG71,BH71,BI71,BJ71,BK71,BL71,BM71,BN71,BO71,BP71,BQ71,BR71,BS71,BT71,BU71,BV71,BW71,BX71,BY71,BZ71,CA71,CB71,CC71,CD71,CE71,CF71,CG71,CH71,CI71,CJ71,CK71,CL71,CM71,$CN71,$CO71,CP71,$CQ71,$CR71,CS71,CT71,CU71,CV71,CW71,CX71,CY71,CZ71,DA71,DB71,DC71,DD71,DE71,DF71,DG71,DH71,DI71,DJ71,DK71,DL71,DM71,$DN71,$DO71,$DP71,DR71)&lt;&gt;""</f>
        <v/>
      </c>
      <c r="DT71" s="46">
        <f>IF(AND($DS71,$E$4&lt;&gt;""),
IF(LEFT($E$4,2) = "1.",
IF(D71&lt;&gt;"","El CUNE sólo se envía en operaciones de novedad o ajuste. ",""),
IF(D71="","Debes escribir un CUNE válido para realizar operaciones de novedad o ajuste. ","")),
""
)</f>
        <v/>
      </c>
      <c r="DU71" s="46">
        <f>IF($DS71,
IF(E71="","Debes seleccionar el tipo de documento del empleado. ",
IF(_xlfn.IFNA(VLOOKUP(E71,TIPO_DE_DOCUMENTO,1,FALSE),-1)=-1,"El tipo de documento no es válido (por favor seleccionarlo de la lista). ","")
)
)</f>
        <v/>
      </c>
      <c r="DV71" s="46">
        <f>IF($DS71,
IF(F71="","Debes escribir el número de documento del empleado. ","")
)</f>
        <v/>
      </c>
      <c r="DW71" s="46">
        <f>IF($DS71,
IF(G71="","Debes escribir el primer nombre del empleado. ","")
)</f>
        <v/>
      </c>
      <c r="DY71" s="46">
        <f>IF($DS71,
IF(I71="","Debes escribir el primer apellido del empleado. ","")
)</f>
        <v/>
      </c>
      <c r="DZ71" s="46">
        <f>IF($DS71,
IF(J71="","Debes escribir el segundo apellido del empleado. ","")
)</f>
        <v/>
      </c>
      <c r="EB71" s="46">
        <f>IF($DS71,
IF(L71="","Debes escribir la fecha de ingreso del empleado. ",
IF(ISERR(DATE(YEAR(L71),MONTH(L71),DAY(L71))), "El valor ingresado en fecha de ingreso no tiene un formato válido. ","")
)
)</f>
        <v/>
      </c>
      <c r="EC71" s="46">
        <f>IF($DS71,
IF(M71="","Debes escribir el tiempo laborado. ",
IF( IFERROR(INT(M71),1.1) &lt;&gt; IFERROR(_xlfn.NUMBERVALUE(M71),1), "El valor de los días trabajados debe ser un número entero. ", "")
)
)</f>
        <v/>
      </c>
      <c r="ED71" s="46">
        <f>IF($DS71,
IF( AND(N71&lt;&gt;"", ISERR(DATE(YEAR(N71),MONTH(N71),DAY(N71))) ), "El valor ingresado en fecha de ingreso no tiene un formato válido. ",
IF( AND(N71&lt;&gt;"", $E$6&lt;&gt;"", DATE(YEAR(N71), MONTH(N71), 1) &lt;&gt; IFERROR(DATE(MID($E$6, 1, 4), MID($E$6, 6, 2),1), "1/1/1900") ), "La fecha de retiro debe estar dentro del período liquidado. ", "")
)
)</f>
        <v/>
      </c>
      <c r="EE71" s="46">
        <f>IF($DS71,
IF(O71="","Debes seleccionar el tipo de trabajador. ",
IF(_xlfn.IFNA(VLOOKUP(O71,TIPO_DE_TRABAJADOR,1,FALSE),-1)=-1,"El tipo de trabajador no es válido (por favor seleccionarlo de la lista). ","")
)
)</f>
        <v/>
      </c>
      <c r="EF71" s="46">
        <f>IF($DS71,
IF(P71="","Debes seleccionar si es un trabajador dependiente pensionado por vejez. ",
IF(_xlfn.IFNA(VLOOKUP(P71,SUBTIPO_DE_TRABAJADOR,1,FALSE),-1)=-1,"El tipo de trabajador dependiente pensionado por vejez no es válido (por favor seleccionarlo de la lista). ","")
)
)</f>
        <v/>
      </c>
      <c r="EG71" s="46">
        <f>IF($DS71,
IF(Q71="","Debes seleccionar el tipo de contrato del trabajador. ",
IF(_xlfn.IFNA(VLOOKUP(Q71,TIPO_DE_CONTRATO,1,FALSE),-1)=-1,"El tipo de contrato del trabajador no es válido (por favor seleccionarlo de la lista). ","")
)
)</f>
        <v/>
      </c>
      <c r="EH71" s="46">
        <f>IF($DS71,
IF(R71="","Debes seleccionar si es un salario integral. ",
IF(_xlfn.IFNA(VLOOKUP(R71,SI_NO,1,FALSE),-1)=-1,"Valor no válido para salario integral (por favor seleccionarlo de la lista). ","")
)
)</f>
        <v/>
      </c>
      <c r="EI71" s="46">
        <f>IF($DS71,
IF(S71="","Debes seleccionar si el trabajador realiza actividades de riesgo. ",
IF(_xlfn.IFNA(VLOOKUP(S71,SI_NO,1,FALSE),-1)=-1,"Valor no válido para actividad de alto riesgo (por favor seleccionarlo de la lista). ","")
)
)</f>
        <v/>
      </c>
      <c r="EK71" s="46">
        <f>IF($DS71,
IF(U71="","Debes escribir el código del municipio de residencia del trabajador. ",
IF(_xlfn.IFNA(VLOOKUP(U71,MUNICIPIO,1,FALSE),-1)=-1,"El municipio de residencia del trabajador es inválido (por favor seleccionarlo de la lista). ","")
)
)</f>
        <v/>
      </c>
      <c r="EL71" s="46">
        <f>IF($DS71,
IF(V71="","Debes escribir el la dirección de residendia del trabajador. ","")
)</f>
        <v/>
      </c>
      <c r="EM71" s="46">
        <f>IF($DS71,
IF(W71="","Debes escribir la fecha de inicio de la liquidación. ",
IF(ISERR(DATE(YEAR(W71),MONTH(W71),DAY(W71))),"El valor ingresado en fecha de inicio de liquidación no tiene un formato válido. ",
IF( AND($E$6&lt;&gt;"", DATE(YEAR(W71), MONTH(W71), 1) &lt;&gt; IFERROR(DATE(MID($E$6, 1, 4), MID($E$6, 6, 2),1), "1/1/1900") ), "La fecha de inicio de la liquidación debe estar dentro del período liquidado. ", "")
)
)
)</f>
        <v/>
      </c>
      <c r="EN71" s="46">
        <f>IF($DS71,
IF(X71="","Debes escribir la fecha de fin de la liquidación. ",
IF(ISERR(DATE(YEAR(X71),MONTH(X71),DAY(X71))),"El valor ingresado en fecha de fin de liquidación no tiene un formato válido. ",
IF( AND($E$6&lt;&gt;"", DATE(YEAR(X71), MONTH(X71), 1) &lt;&gt; IFERROR(DATE(MID($E$6, 1, 4), MID($E$6, 6, 2),1), "1/1/1900") ), "La fecha de fin de la liquidación debe estar dentro del período liquidado. ", "")
)
)
)</f>
        <v/>
      </c>
      <c r="EO71" s="46">
        <f>IF($DS71,
IF(Y71="","Debes escribir la frecuencia de pago del trabajador. ",
IF(_xlfn.IFNA(VLOOKUP(Y71,PERÍODO_DE_NÓMINA,1,FALSE),-1)=-1,"La frecuencia de pago es inválida (por favor seleccionarlo de la lista). ","")
)
)</f>
        <v/>
      </c>
      <c r="EP71" s="46">
        <f>IF($DS71,
IF(Z71="","Debes escribir la fecha de pago. ",
IF(ISERR(DATE(YEAR(Z71),MONTH(Z71),DAY(Z71))), "El valor ingresado en fecha de pago no tiene un formato válido. ","")
)
)</f>
        <v/>
      </c>
      <c r="EQ71" s="46">
        <f>IF($DS71,
IF(AA71="","Debes escribir el medio de pago. ",
IF(_xlfn.IFNA(VLOOKUP(AA71,MEDIOS_DE_PAGO,1,FALSE),-1)=-1,"El medio de pago es inválido (por favor seleccionarlo de la lista). ","")
)
)</f>
        <v/>
      </c>
      <c r="ER71" s="46">
        <f>OR(AA71='Tablas '!$T$4,AA71='Tablas '!$T$7,AA71='Tablas '!$T$8,AA71='Tablas '!$T$11)</f>
        <v/>
      </c>
      <c r="ES71" s="46">
        <f>IF(AND($DS71,ER71),
IF(AB71="","Debes escribir la entidad bancaria. ",""),
""
)</f>
        <v/>
      </c>
      <c r="ET71" s="46">
        <f>IF(AND($DS71,ER71),
IF(AC71="","Debes escribir el tipo de cuenta bancaria. ",
IF(_xlfn.IFNA(VLOOKUP(AC71,TIPO_DE_CUENTA,1,FALSE),-1)=-1,"El tipo de cuenta bancaria es inválida (por favor seleccionarlo de la lista). ","")
),
""
)</f>
        <v/>
      </c>
      <c r="EU71" s="46">
        <f>IF(AND($DS71,ER71),
IF(AD71="","Debes escribir el número de cuenta bancaria. ",""),
""
)</f>
        <v/>
      </c>
      <c r="EV71" s="46">
        <f>IF($DS71,
IF(AE71="","Debes escribir el valor del sueldo básico. ",
IF( ISERR(_xlfn.NUMBERVALUE(AE71)), "El valor del sueldo básico debe ser un número válido. ", "")
)
)</f>
        <v/>
      </c>
      <c r="EW71" s="46">
        <f>IF($DS71,
IF(AF71="","Debes escribir el número de días trabajados. ",
IF( IFERROR(INT(AF71),1.1) &lt;&gt; IFERROR(_xlfn.NUMBERVALUE(AF71),1), "La cantidad de días trabajados debe ser un número entero. ", "")
)
)</f>
        <v/>
      </c>
      <c r="EX71" s="46">
        <f>IF($DS71,
IF(AG71="","Debes escribir el valor del sueldo trabajado. ",
IF( ISERR(_xlfn.NUMBERVALUE(AG71)), "El valor del sueldo trabajado debe ser un número válido. ", "")
)
)</f>
        <v/>
      </c>
      <c r="EY71" s="46">
        <f>IF($DS71,
IF( AND(AH71&lt;&gt;"", ISERR(_xlfn.NUMBERVALUE(AH71))), "El valor del auxilio de transporte debe ser un número válido. ", "")
)</f>
        <v/>
      </c>
      <c r="EZ71" s="46">
        <f>IF($DS71,
IF( AND(AI71&lt;&gt;"", ISERR(_xlfn.NUMBERVALUE(AI71))), "El valor de viáticos salariales debe ser un número válido. ", "")
)</f>
        <v/>
      </c>
      <c r="FA71" s="46">
        <f>IF($DS71,
IF( AND(AJ71&lt;&gt;"", ISERR(_xlfn.NUMBERVALUE(AJ71))), "El valor de viáticos NO salariales debe ser un número válido. ", "")
)</f>
        <v/>
      </c>
      <c r="FB71" s="46">
        <f>CONCATENATE(AK71,AL71)&lt;&gt;""</f>
        <v/>
      </c>
      <c r="FC71" s="46">
        <f>IF(AND($DS71,FB71),
IF(AK71="","Debes escribir el número de horas extras diurnas. ",
IF( IFERROR(INT(AK71),1.1) &lt;&gt; IFERROR(_xlfn.NUMBERVALUE(AK71),1), "La cantidad de horas extras diurnas debe ser un número entero. ", "")
),
""
)</f>
        <v/>
      </c>
      <c r="FD71" s="46">
        <f>IF(AND($DS71,FB71),
IF(AL71="","Debes escribir el valor de las horas extras diurnas. ",
IF( ISERR(_xlfn.NUMBERVALUE(AL71)), "El valor de las horas extras duirnas debe ser un número válido. ", "")
),
""
)</f>
        <v/>
      </c>
      <c r="FE71" s="46">
        <f>CONCATENATE(AM71,AN71)&lt;&gt;""</f>
        <v/>
      </c>
      <c r="FF71" s="46">
        <f>IF(AND($DS71,FE71),
IF(AM71="","Debes escribir el número de horas extras nocturnas. ",
IF( IFERROR(INT(AM71),1.1) &lt;&gt; IFERROR(_xlfn.NUMBERVALUE(AM71),1), "La cantidad de horas extras nocturnas debe ser un número entero. ", "")
),
""
)</f>
        <v/>
      </c>
      <c r="FG71" s="46">
        <f>IF(AND($DS71,FE71),
IF(AN71="","Debes escribir el valor de las horas extras nocturnas. ",
IF( ISERR(_xlfn.NUMBERVALUE(AN71)), "El valor de las horas extras nocturnas debe ser un número válido. ", "")
),
""
)</f>
        <v/>
      </c>
      <c r="FH71" s="46">
        <f>CONCATENATE(AO71,AP71)&lt;&gt;""</f>
        <v/>
      </c>
      <c r="FI71" s="46">
        <f>IF(AND($DS71,FH71),
IF(AO71="","Debes escribir el número de horas extras diurnas dominicales y festivas. ",
IF( IFERROR(INT(AO71),1.1) &lt;&gt; IFERROR(_xlfn.NUMBERVALUE(AO71),1), "La cantidad de horas extras diurnas dominicales y festivas debe ser un número entero. ", "")
),
""
)</f>
        <v/>
      </c>
      <c r="FJ71" s="46">
        <f>IF(AND($DS71,FH71),
IF(AP71="","Debes escribir el valor de las horas extras diurnas dominicales y festivas. ",
IF( ISERR(_xlfn.NUMBERVALUE(AP71)), "El valor de las horas extras diurnas dominicales y festivas debe ser un número válido. ", "")
),
""
)</f>
        <v/>
      </c>
      <c r="FK71" s="46">
        <f>CONCATENATE(AQ71,AR71)&lt;&gt;""</f>
        <v/>
      </c>
      <c r="FL71" s="46">
        <f>IF(AND($DS71,FK71),
IF(AQ71="","Debes escribir el número de horas extras nocturnas dominicales y festivas. ",
IF( IFERROR(INT(AQ71),1.1) &lt;&gt; IFERROR(_xlfn.NUMBERVALUE(AQ71),1), "La cantidad de horas extras nocturnas dominicales y festivas debe ser un número entero. ", "")
),
""
)</f>
        <v/>
      </c>
      <c r="FM71" s="46">
        <f>IF(AND($DS71,FK71),
IF(AR71="","Debes escribir el valor de las horas extras nocturnas dominicales y festivas. ",
IF( ISERR(_xlfn.NUMBERVALUE(AR71)), "El valor de las horas extras nocturnas dominicales y festivas debe ser un número válido. ", "")
),
""
)</f>
        <v/>
      </c>
      <c r="FN71" s="46">
        <f>CONCATENATE(AS71,AT71)&lt;&gt;""</f>
        <v/>
      </c>
      <c r="FO71" s="46">
        <f>IF(AND($DS71,FN71),
IF(AS71="","Debes escribir el número de horas recargo nocturno. ",
IF( IFERROR(INT(AS71),1.1) &lt;&gt; IFERROR(_xlfn.NUMBERVALUE(AS71),1), "La cantidad de horas recargo nocturno debe ser un número entero. ", "")
),
""
)</f>
        <v/>
      </c>
      <c r="FP71" s="46">
        <f>IF(AND($DS71,FN71),
IF(AT71="","Debes escribir el valor de las horas recargo nocturno. ",
IF( ISERR(_xlfn.NUMBERVALUE(AT71)), "El valor de las horas recargo nocturno debe ser un número válido. ", "")
),
""
)</f>
        <v/>
      </c>
      <c r="FQ71" s="46">
        <f>CONCATENATE(AU71,AV71)&lt;&gt;""</f>
        <v/>
      </c>
      <c r="FR71" s="46">
        <f>IF(AND($DS71,FQ71),
IF(AU71="","Debes escribir el número de horas recargo diurno dominical y festivo. ",
IF( IFERROR(INT(AU71),1.1) &lt;&gt; IFERROR(_xlfn.NUMBERVALUE(AU71),1), "La cantidad de horas recargo diurno dominical y festivo debe ser un número entero. ", "")
),
""
)</f>
        <v/>
      </c>
      <c r="FS71" s="46">
        <f>IF(AND($DS71,FQ71),
IF(AV71="","Debes escribir el valor de las horas recargo diurno dominical y festivo. ",
IF( ISERR(_xlfn.NUMBERVALUE(AV71)), "El valor de las horas recargo diurno dominical y festivo debe ser un número válido. ", "")
),
""
)</f>
        <v/>
      </c>
      <c r="FT71" s="46">
        <f>CONCATENATE(AW71,AX71)&lt;&gt;""</f>
        <v/>
      </c>
      <c r="FU71" s="46">
        <f>IF(AND($DS71,FT71),
IF(AW71="","Debes escribir el número de horas recargo nocturno dominical y festivo. ",
IF( IFERROR(INT(AW71),1.1) &lt;&gt; IFERROR(_xlfn.NUMBERVALUE(AW71),1), "La cantidad de horas recargo nocturno dominical y festivo debe ser un número entero. ", "")
),
""
)</f>
        <v/>
      </c>
      <c r="FV71" s="46">
        <f>IF(AND($DS71,FT71),
IF(AX71="","Debes escribir el valor de las horas recargo nocturno dominical y festivo. ",
IF( ISERR(_xlfn.NUMBERVALUE(AX71)), "El valor de las horas recargo nocturno dominical y festivo debe ser un número válido. ", "")
),
""
)</f>
        <v/>
      </c>
      <c r="FW71" s="46">
        <f>CONCATENATE(AY71,AZ71)&lt;&gt;""</f>
        <v/>
      </c>
      <c r="FX71" s="46">
        <f>IF(AND($DS71,FW71),
IF(AY71="","Debes escribir el número de días de vacaciones comunes. ",
IF( IFERROR(INT(AY71),1.1) &lt;&gt; IFERROR(_xlfn.NUMBERVALUE(AY71),1), "La cantidad de días de vacaciones comunes debe ser un número entero. ", "")
),
""
)</f>
        <v/>
      </c>
      <c r="FY71" s="46">
        <f>IF(AND($DS71,FW71),
IF(AZ71="","Debes escribir el valor de las vacaciones comunes. ",
IF( ISERR(_xlfn.NUMBERVALUE(AZ71)), "El valor de las vacaciones comunes debe ser un número válido. ", "")
),
""
)</f>
        <v/>
      </c>
      <c r="FZ71" s="46">
        <f>CONCATENATE(BA71,BB71)&lt;&gt;""</f>
        <v/>
      </c>
      <c r="GA71" s="46">
        <f>IF(AND($DS71,FZ71),
IF(BA71="","Debes escribir el número de días de vacaciones compensadas. ",
IF( IFERROR(INT(BA71),1.1) &lt;&gt; IFERROR(_xlfn.NUMBERVALUE(BA71),1), "La cantidad de días de vacaciones compensadas debe ser un número entero. ", "")
),
""
)</f>
        <v/>
      </c>
      <c r="GB71" s="46">
        <f>IF(AND($DS71,FZ71),
IF(BB71="","Debes escribir el valor de las vacaciones compensadas. ",
IF( ISERR(_xlfn.NUMBERVALUE(BB71)), "El valor de las vacaciones compensadas debe ser un número válido. ", "")
),
""
)</f>
        <v/>
      </c>
      <c r="GC71" s="46">
        <f>CONCATENATE(BC71,BD71)&lt;&gt;""</f>
        <v/>
      </c>
      <c r="GD71" s="46">
        <f>IF(AND($DS71,GC71),
IF(BC71="","Debes escribir el número de días de prima salarial. ",
IF( IFERROR(INT(BC71),1.1) &lt;&gt; IFERROR(_xlfn.NUMBERVALUE(BC71),1), "La cantidad de días de prima salarial debe ser un número entero. ", "")
),
""
)</f>
        <v/>
      </c>
      <c r="GE71" s="46">
        <f>IF(AND($DS71,GC71),
IF(BD71="","Debes escribir el valor de los días de prima salarial. ",
IF( ISERR(_xlfn.NUMBERVALUE(BD71)), "El valor de los días de prima salarial debe ser un número válido. ", "")
),
""
)</f>
        <v/>
      </c>
      <c r="GF71" s="46">
        <f>IF($DS71,
IF( AND(BE71&lt;&gt;"", ISERR(_xlfn.NUMBERVALUE(BE71))), "El valor de la prima NO saliarial debe ser un número válido. ", "")
)</f>
        <v/>
      </c>
      <c r="GG71" s="46">
        <f>CONCATENATE(BF71,BG71,BH71)&lt;&gt;""</f>
        <v/>
      </c>
      <c r="GH71" s="46">
        <f>IF(AND($DS71,GG71),
IF(BF71="","Debes escribir el valor de las cesantías. ",
IF( ISERR(_xlfn.NUMBERVALUE(BF71)), "El valor de las cesantías debe ser un número válido. ", "")
),
""
)</f>
        <v/>
      </c>
      <c r="GI71" s="46">
        <f>IF(AND($DS71,GG71),
IF(BG71="","Debes escribir el % de cesantías. ",
IF( ISERR(_xlfn.NUMBERVALUE(BG71)), "El % de cesantías debe ser un número válido. ", "")
),
""
)</f>
        <v/>
      </c>
      <c r="GJ71" s="46">
        <f>IF(AND($DS71,GG71),
IF(BH71="","Debes escribir el valor de intereses de cesantías. ",
IF( ISERR(_xlfn.NUMBERVALUE(BH71)), "El valor de intereses de cesantías debe ser un número válido. ", "")
),
""
)</f>
        <v/>
      </c>
      <c r="GK71" s="46">
        <f>CONCATENATE(BI71,BJ71,BK71)&lt;&gt;""</f>
        <v/>
      </c>
      <c r="GL71" s="46">
        <f>IF(AND($DS71,GK71),
IF(BI71="","Debes escribir el número de días de incapacidad. ",
IF( IFERROR(INT(BI71),1.1) &lt;&gt; IFERROR(_xlfn.NUMBERVALUE(BI71),1), "La cantidad de días de incapacidad debe ser un número entero. ", "")
),
""
)</f>
        <v/>
      </c>
      <c r="GM71" s="46">
        <f>IF(AND($DS71,GK71),
IF(BJ71="","Debes escribir el tipo de incapacidad. ",
IF(_xlfn.IFNA(VLOOKUP(BJ71,TIPO_DE_INCAPACIDAD,1,FALSE),-1)=-1,"El tipo de incapacidad es inválida (por favor seleccionarlo de la lista). ","")
),
""
)</f>
        <v/>
      </c>
      <c r="GN71" s="46">
        <f>IF(AND($DS71,GK71),
IF(BK71="","Debes escribir el valor de la incapacidad. ",
IF( ISERR(_xlfn.NUMBERVALUE(BK71)), "El valor de la incapacidad debe ser un número válido. ", "")
),
""
)</f>
        <v/>
      </c>
      <c r="GO71" s="46">
        <f>CONCATENATE(BL71,BM71)&lt;&gt;""</f>
        <v/>
      </c>
      <c r="GP71" s="46">
        <f>IF(AND($DS71,GO71),
IF(BL71="","Debes escribir el número de días de licencia de maternidad o paternidad. ",
IF( IFERROR(INT(BL71),1.1) &lt;&gt; IFERROR(_xlfn.NUMBERVALUE(BL71),1), "La cantidad de días de licencia de maternidad o paternidad debe ser un número entero. ", "")
),
""
)</f>
        <v/>
      </c>
      <c r="GQ71" s="46">
        <f>IF(AND($DS71,GO71),
IF(BM71="","Debes escribir el valor de la licencia de maternidad o paternidad. ",
IF( ISERR(_xlfn.NUMBERVALUE(BM71)), "El valor de la licencia de maternidad o paternidad debe ser un número válido. ", "")
),
""
)</f>
        <v/>
      </c>
      <c r="GR71" s="46">
        <f>CONCATENATE(BN71,BO71)&lt;&gt;""</f>
        <v/>
      </c>
      <c r="GS71" s="46">
        <f>IF(AND($DS71,GR71),
IF(BN71="","Debes escribir el número de días de licencia remunerada. ",
IF( IFERROR(INT(BN71),1.1) &lt;&gt; IFERROR(_xlfn.NUMBERVALUE(BN71),1), "La cantidad de días de licencia remunerada debe ser un número entero. ", "")
),
""
)</f>
        <v/>
      </c>
      <c r="GT71" s="46">
        <f>IF(AND($DS71,GR71),
IF(BO71="","Debes escribir el valor de la licencia remunerada. ",
IF( ISERR(_xlfn.NUMBERVALUE(BO71)), "El valor de la licencia remunerada debe ser un número válido. ", "")
),
""
)</f>
        <v/>
      </c>
      <c r="GU71" s="46">
        <f>IF($DS71,
IF( AND(BP71&lt;&gt;"", ISERR(_xlfn.NUMBERVALUE(BP71))), "El valor de la licencia NO remunerada debe ser un número válido. ", "")
)</f>
        <v/>
      </c>
      <c r="GV71" s="46">
        <f>IF($DS71,
IF( AND(BQ71&lt;&gt;"", ISERR(_xlfn.NUMBERVALUE(BQ71))), "El valor de auxilios salariales debe ser un número válido. ", "")
)</f>
        <v/>
      </c>
      <c r="GW71" s="46">
        <f>IF($DS71,
IF( AND(BR71&lt;&gt;"", ISERR(_xlfn.NUMBERVALUE(BR71))), "El valor de auxilios NO salariales debe ser un número válido. ", "")
)</f>
        <v/>
      </c>
      <c r="GX71" s="46">
        <f>IF($DS71,
IF( AND(BS71&lt;&gt;"", ISERR(_xlfn.NUMBERVALUE(BS71))), "El valor de bonos salariales debe ser un número válido. ", "")
)</f>
        <v/>
      </c>
      <c r="GY71" s="46">
        <f>IF($DS71,
IF( AND(BT71&lt;&gt;"", ISERR(_xlfn.NUMBERVALUE(BT71))), "El valor de bonos NO salariales debe ser un número válido. ", "")
)</f>
        <v/>
      </c>
      <c r="GZ71" s="46">
        <f>IF($DS71,
IF( AND(BU71&lt;&gt;"", ISERR(_xlfn.NUMBERVALUE(BU71))), "El valor de bonos salariales de alimentación debe ser un número válido. ", "")
)</f>
        <v/>
      </c>
      <c r="HA71" s="46">
        <f>IF($DS71,
IF( AND(BV71&lt;&gt;"", ISERR(_xlfn.NUMBERVALUE(BV71))), "El valor de bonos NO salariales de alimentación debe ser un número válido. ", "")
)</f>
        <v/>
      </c>
      <c r="HB71" s="46">
        <f>IF($DS71,
IF( AND(BW71&lt;&gt;"", ISERR(_xlfn.NUMBERVALUE(BW71))), "El valor de bonificaciones salariales debe ser un número válido. ", "")
)</f>
        <v/>
      </c>
      <c r="HC71" s="46">
        <f>IF($DS71,
IF( AND(BX71&lt;&gt;"", ISERR(_xlfn.NUMBERVALUE(BX71))), "El valor de bonificaciones NO salariales debe ser un número válido. ", "")
)</f>
        <v/>
      </c>
      <c r="HD71" s="46">
        <f>IF($DS71,
IF( AND(BY71&lt;&gt;"", ISERR(_xlfn.NUMBERVALUE(BY71))), "El valor de compensaciones ordinarias debe ser un número válido. ", "")
)</f>
        <v/>
      </c>
      <c r="HE71" s="46">
        <f>IF($DS71,
IF( AND(BZ71&lt;&gt;"", ISERR(_xlfn.NUMBERVALUE(BZ71))), "El valor de compensaciones extraordinarias debe ser un número válido. ", "")
)</f>
        <v/>
      </c>
      <c r="HF71" s="46">
        <f>IF($DS71,
IF( AND(CA71&lt;&gt;"", ISERR(_xlfn.NUMBERVALUE(CA71))), "El valor de comisiones debe ser un número válido. ", "")
)</f>
        <v/>
      </c>
      <c r="HG71" s="46">
        <f>IF($DS71,
IF( AND(CB71&lt;&gt;"", ISERR(_xlfn.NUMBERVALUE(CB71))), "El valor de ausencia por huega debe ser un número válido. ", "")
)</f>
        <v/>
      </c>
      <c r="HH71" s="46">
        <f>IF($DS71,
IF( AND(CC71&lt;&gt;"", ISERR(_xlfn.NUMBERVALUE(CC71))), "El valor de anticipos debe ser un número válido. ", "")
)</f>
        <v/>
      </c>
      <c r="HI71" s="46">
        <f>IF($DS71,
IF( AND(CD71&lt;&gt;"", ISERR(_xlfn.NUMBERVALUE(CD71))), "El valor de pagos a terceros debe ser un número válido. ", "")
)</f>
        <v/>
      </c>
      <c r="HJ71" s="46">
        <f>IF($DS71,
IF( AND(CE71&lt;&gt;"", ISERR(_xlfn.NUMBERVALUE(CE71))), "El valor de dotación debe ser un número válido. ", "")
)</f>
        <v/>
      </c>
      <c r="HK71" s="46">
        <f>IF($DS71,
IF( AND(CF71&lt;&gt;"", ISERR(_xlfn.NUMBERVALUE(CF71))), "El valor de apoyo sostenibilidad debe ser un número válido. ", "")
)</f>
        <v/>
      </c>
      <c r="HL71" s="46">
        <f>IF($DS71,
IF( AND(CG71&lt;&gt;"", ISERR(_xlfn.NUMBERVALUE(CG71))), "El valor de teletrabajo debe ser un número válido. ", "")
)</f>
        <v/>
      </c>
      <c r="HM71" s="46">
        <f>IF($DS71,
IF( AND(CH71&lt;&gt;"", ISERR(_xlfn.NUMBERVALUE(CH71))), "El valor de bonificación de retiro debe ser un número válido. ", "")
)</f>
        <v/>
      </c>
      <c r="HN71" s="46">
        <f>IF($DS71,
IF( AND(CI71&lt;&gt;"", ISERR(_xlfn.NUMBERVALUE(CI71))), "El valor de indemnización de retiro debe ser un número válido. ", "")
)</f>
        <v/>
      </c>
      <c r="HO71" s="46">
        <f>IF($DS71,
IF( AND(CJ71&lt;&gt;"", ISERR(_xlfn.NUMBERVALUE(CJ71))), "El valor de reintegros debe ser un número válido. ", "")
)</f>
        <v/>
      </c>
      <c r="HP71" s="46">
        <f>CONCATENATE(CK71,CL71,CM71)&lt;&gt;""</f>
        <v/>
      </c>
      <c r="HQ71" s="46">
        <f>IF(AND($DS71,HP71),
IF(CK71="","Debes escribir la descripción de otro concepto no categorizado. ",""),
""
)</f>
        <v/>
      </c>
      <c r="HR71" s="46">
        <f>IF(AND($DS71,HP71),
IF(CONCATENATE(CL71,CM71)="","Debes escribir al menos un valor de concepto no categorizado (salarial o no salarial). ",
IF(ISERR(_xlfn.NUMBERVALUE(CL71)),"El valor salarial concepto no categorizado debe ser un número válido. ","")
),
""
)</f>
        <v/>
      </c>
      <c r="HS71" s="46">
        <f>IF(AND($DS71,HP71),
IF(CONCATENATE(CL71,CM71)="","Debes escribir al menos un valor de concepto no categorizado (salarial o no salarial). ",
IF(ISERR(_xlfn.NUMBERVALUE(CM71)),"El valor NO salarial concepto no categorizado debe ser un número válido. ","")
),
""
)</f>
        <v/>
      </c>
      <c r="HT71" s="46">
        <f>IF($DS71,
IF(CN71="","Debes escribir el porcentaje del aporte a salud. ",
IF( ISERR(_xlfn.NUMBERVALUE(CN71)), "El valor del porcentaje del aporte a salud debe ser un número válido. ", "")
)
)</f>
        <v/>
      </c>
      <c r="HU71" s="46">
        <f>IF($DS71,
IF(CO71="","Debes escribir el valor del aporte a salud. ",
IF( ISERR(_xlfn.NUMBERVALUE(CO71)), "El valor del aporte a salud debe ser un número válido. ", "")
)
)</f>
        <v/>
      </c>
      <c r="HV71" s="46">
        <f>IF($DS71,
IF( AND(CP71&lt;&gt;"", ISERR(_xlfn.NUMBERVALUE(CP71))), "El valor plan complementario debe ser un número válido. ", "")
)</f>
        <v/>
      </c>
      <c r="HW71" s="46">
        <f>IF($DS71,
IF(CQ71="","Debes escribir el porcentaje del aporte a pensión. ",
IF( ISERR(_xlfn.NUMBERVALUE(CQ71)), "El valor del porcentaje del aporte a pensión debe ser un número válido. ", "")
)
)</f>
        <v/>
      </c>
      <c r="HX71" s="46">
        <f>IF($DS71,
IF(CR71="","Debes escribir el valor del aporte a pensión. ",
IF( ISERR(_xlfn.NUMBERVALUE(CR71)), "El valor del aporte a salud debe ser un número válido. ", "")
)
)</f>
        <v/>
      </c>
      <c r="HY71" s="46">
        <f>IF($DS71,
IF( AND(CS71&lt;&gt;"", ISERR(_xlfn.NUMBERVALUE(CS71))), "El valor pensión voluntaria debe ser un número válido. ", "")
)</f>
        <v/>
      </c>
      <c r="HZ71" s="46">
        <f>CONCATENATE(CT71,CU71,CV71,CW71)&lt;&gt;""</f>
        <v/>
      </c>
      <c r="IA71" s="46">
        <f>IF(AND($DS71,HZ71),
IF(CT71="","Debes escribir el % del fondo de seguridad pensional. ",
IF( ISERR(_xlfn.NUMBERVALUE(CT71)), "El % del fondo de seguridad debe ser un número válido. ", "")
),
""
)</f>
        <v/>
      </c>
      <c r="IB71" s="46">
        <f>IF(AND($DS71,HZ71),
IF(CU71="","Debes escribir el valor del aporte al fondo de solidaridad pensional. ",
IF( ISERR(_xlfn.NUMBERVALUE(CU71)), "El valor del aporte al fondo de solidaridad pensional debe ser un número válido. ", "")
),
""
)</f>
        <v/>
      </c>
      <c r="IC71" s="46">
        <f>IF(AND($DS71,HZ71),
IF(CV71="","Debes escribir el % del fondo de subsistencia. ",
IF( ISERR(_xlfn.NUMBERVALUE(CV71)), "El % del fondo de subsistencia debe ser un número válido. ", "")
),
""
)</f>
        <v/>
      </c>
      <c r="ID71" s="46">
        <f>IF(AND($DS71,HZ71),
IF(CW71="","Debes escribir el valor del fondo de subsistencia. ",
IF( ISERR(_xlfn.NUMBERVALUE(CW71)), "El valor del fondo de subsistencia debe ser un número válido. ", "")
),
""
)</f>
        <v/>
      </c>
      <c r="IE71" s="46">
        <f>CONCATENATE(CX71,CY71)&lt;&gt;""</f>
        <v/>
      </c>
      <c r="IF71" s="46">
        <f>IF(AND($DS71,IE71),
IF(CX71="","Debes escribir el % de sindicato. ",
IF( ISERR(_xlfn.NUMBERVALUE(CX71)), "El % de sindicato debe ser un número válido. ", "")
),
""
)</f>
        <v/>
      </c>
      <c r="IG71" s="46">
        <f>IF(AND($DS71,IE71),
IF(CY71="","Debes escribir el valor del sindicato. ",
IF( ISERR(_xlfn.NUMBERVALUE(CY71)), "El valor del sindicato debe ser un número válido. ", "")
),
""
)</f>
        <v/>
      </c>
      <c r="IH71" s="46">
        <f>IF($DS71,
IF( AND(CZ71&lt;&gt;"", ISERR(_xlfn.NUMBERVALUE(CZ71))), "El valor de sanción pública debe ser un número válido. ", "")
)</f>
        <v/>
      </c>
      <c r="II71" s="46">
        <f>IF($DS71,
IF( AND(DA71&lt;&gt;"", ISERR(_xlfn.NUMBERVALUE(DA71))), "El valor de sanción privada debe ser un número válido. ", "")
)</f>
        <v/>
      </c>
      <c r="IJ71" s="46">
        <f>CONCATENATE(DB71,DC71)&lt;&gt;""</f>
        <v/>
      </c>
      <c r="IK71" s="46">
        <f>IF(AND($DS71,IJ71),
IF(DB71="","Debes escribir la descripción de libranza. ",""),
""
)</f>
        <v/>
      </c>
      <c r="IL71" s="46">
        <f>IF(AND($DS71,IJ71),
IF(DC71="","Debes escribir la cuota libranza. ",
IF(ISERR(_xlfn.NUMBERVALUE(DC71)),"El valor de la cuota libranza debe ser un número válido. ","")
),
""
)</f>
        <v/>
      </c>
      <c r="IM71" s="46">
        <f>IF($DS71,
IF( AND(DD71&lt;&gt;"", ISERR(_xlfn.NUMBERVALUE(DD71))), "El valor de pagos a terceros debe ser un número válido. ", "")
)</f>
        <v/>
      </c>
      <c r="IN71" s="46">
        <f>IF($DS71,
IF( AND(DE71&lt;&gt;"", ISERR(_xlfn.NUMBERVALUE(DE71))), "El valor de anticipos debe ser un número válido. ", "")
)</f>
        <v/>
      </c>
      <c r="IO71" s="46">
        <f>IF($DS71,
IF( AND(DF71&lt;&gt;"", ISERR(_xlfn.NUMBERVALUE(DF71))), "El valor de AFC debe ser un número válido. ", "")
)</f>
        <v/>
      </c>
      <c r="IP71" s="46">
        <f>IF($DS71,
IF( AND(DG71&lt;&gt;"", ISERR(_xlfn.NUMBERVALUE(DG71))), "El valor de rete-fuente debe ser un número válido. ", "")
)</f>
        <v/>
      </c>
      <c r="IQ71" s="46">
        <f>IF($DS71,
IF( AND(DH71&lt;&gt;"", ISERR(_xlfn.NUMBERVALUE(DH71))), "El valor de cooperativa de trabajo debe ser un número válido. ", "")
)</f>
        <v/>
      </c>
      <c r="IR71" s="46">
        <f>IF($DS71,
IF( AND(DI71&lt;&gt;"", ISERR(_xlfn.NUMBERVALUE(DI71))), "El valor de embargo fiscal debe ser un número válido. ", "")
)</f>
        <v/>
      </c>
      <c r="IS71" s="46">
        <f>IF($DS71,
IF( AND(DJ71&lt;&gt;"", ISERR(_xlfn.NUMBERVALUE(DJ71))), "El valor de educación debe ser un número válido. ", "")
)</f>
        <v/>
      </c>
      <c r="IT71" s="46">
        <f>IF($DS71,
IF( AND(DK71&lt;&gt;"", ISERR(_xlfn.NUMBERVALUE(DK71))), "El valor de reintegro debe ser un número válido. ", "")
)</f>
        <v/>
      </c>
      <c r="IU71" s="46">
        <f>IF($DS71,
IF( AND(DL71&lt;&gt;"", ISERR(_xlfn.NUMBERVALUE(DL71))), "El valor de deuda debe ser un número válido. ", "")
)</f>
        <v/>
      </c>
      <c r="IV71" s="46">
        <f>IF($DS71,
IF( AND(DM71&lt;&gt;"", ISERR(_xlfn.NUMBERVALUE(DM71))), "El valor de otras deducciones debe ser un número válido. ", "")
)</f>
        <v/>
      </c>
      <c r="IW71" s="46">
        <f>IF($DS71,
IF(DN71="","Debes escribir el valor de los devengos totales. ",
IF( ISERR(_xlfn.NUMBERVALUE(DN71)), "El valor de los devengos totales debe ser un número válido. ", "")
)
)</f>
        <v/>
      </c>
      <c r="IX71" s="46">
        <f>IF($DS71,
IF(DO71="","Debes escribir el valor de las deducciones totales. ",
IF( ISERR(_xlfn.NUMBERVALUE(DO71)), "El valor de las deducciones totales debe ser un número válido. ", "")
)
)</f>
        <v/>
      </c>
      <c r="IY71" s="46">
        <f>IF($DS71,
IF(DP71="","Debes escribir el valor del salario total. ",
IF( ISERR(_xlfn.NUMBERVALUE(DP71)), "El valor del salario total debe ser un número válido. ", "")
)
)</f>
        <v/>
      </c>
    </row>
    <row r="72">
      <c r="B72" s="48" t="n">
        <v>60</v>
      </c>
      <c r="C72" s="61">
        <f>IF(AND(DS72,DP72&lt;&gt;""),
IF(DQ72="","OK","Error"),
""
)</f>
        <v/>
      </c>
      <c r="D72" s="53" t="n"/>
      <c r="E72" s="52" t="n"/>
      <c r="F72" s="112" t="n"/>
      <c r="G72" s="52" t="n"/>
      <c r="H72" s="53" t="n"/>
      <c r="I72" s="52" t="n"/>
      <c r="J72" s="52" t="n"/>
      <c r="K72" s="53" t="n"/>
      <c r="L72" s="55" t="n"/>
      <c r="M72" s="108" t="n"/>
      <c r="N72" s="56" t="n"/>
      <c r="O72" s="52" t="n"/>
      <c r="P72" s="52" t="n"/>
      <c r="Q72" s="52" t="n"/>
      <c r="R72" s="52" t="n"/>
      <c r="S72" s="52" t="n"/>
      <c r="T72" s="53" t="n"/>
      <c r="U72" s="52" t="n"/>
      <c r="V72" s="52" t="n"/>
      <c r="W72" s="55" t="n"/>
      <c r="X72" s="55" t="n"/>
      <c r="Y72" s="52" t="n"/>
      <c r="Z72" s="55" t="n"/>
      <c r="AA72" s="52" t="n"/>
      <c r="AB72" s="53" t="n"/>
      <c r="AC72" s="53" t="n"/>
      <c r="AD72" s="53" t="n"/>
      <c r="AE72" s="177" t="n"/>
      <c r="AF72" s="113" t="n"/>
      <c r="AG72" s="177" t="n"/>
      <c r="AH72" s="178" t="n"/>
      <c r="AI72" s="178" t="n"/>
      <c r="AJ72" s="178" t="n"/>
      <c r="AK72" s="114" t="n"/>
      <c r="AL72" s="178" t="n"/>
      <c r="AM72" s="114" t="n"/>
      <c r="AN72" s="178" t="n"/>
      <c r="AO72" s="114" t="n"/>
      <c r="AP72" s="178" t="n"/>
      <c r="AQ72" s="114" t="n"/>
      <c r="AR72" s="178" t="n"/>
      <c r="AS72" s="114" t="n"/>
      <c r="AT72" s="178" t="n"/>
      <c r="AU72" s="114" t="n"/>
      <c r="AV72" s="178" t="n"/>
      <c r="AW72" s="114" t="n"/>
      <c r="AX72" s="178" t="n"/>
      <c r="AY72" s="114" t="n"/>
      <c r="AZ72" s="178" t="n"/>
      <c r="BA72" s="114" t="n"/>
      <c r="BB72" s="178" t="n"/>
      <c r="BC72" s="114" t="n"/>
      <c r="BD72" s="178" t="n"/>
      <c r="BE72" s="178" t="n"/>
      <c r="BF72" s="178" t="n"/>
      <c r="BG72" s="59" t="n"/>
      <c r="BH72" s="178" t="n"/>
      <c r="BI72" s="114" t="n"/>
      <c r="BJ72" s="53" t="n"/>
      <c r="BK72" s="178" t="n"/>
      <c r="BL72" s="114" t="n"/>
      <c r="BM72" s="178" t="n"/>
      <c r="BN72" s="114" t="n"/>
      <c r="BO72" s="178" t="n"/>
      <c r="BP72" s="178" t="n"/>
      <c r="BQ72" s="178" t="n"/>
      <c r="BR72" s="178" t="n"/>
      <c r="BS72" s="178" t="n"/>
      <c r="BT72" s="178" t="n"/>
      <c r="BU72" s="178" t="n"/>
      <c r="BV72" s="178" t="n"/>
      <c r="BW72" s="178" t="n"/>
      <c r="BX72" s="178" t="n"/>
      <c r="BY72" s="178" t="n"/>
      <c r="BZ72" s="178" t="n"/>
      <c r="CA72" s="178" t="n"/>
      <c r="CB72" s="178" t="n"/>
      <c r="CC72" s="178" t="n"/>
      <c r="CD72" s="178" t="n"/>
      <c r="CE72" s="178" t="n"/>
      <c r="CF72" s="178" t="n"/>
      <c r="CG72" s="178" t="n"/>
      <c r="CH72" s="178" t="n"/>
      <c r="CI72" s="178" t="n"/>
      <c r="CJ72" s="178" t="n"/>
      <c r="CK72" s="53" t="n"/>
      <c r="CL72" s="178" t="n"/>
      <c r="CM72" s="178" t="n"/>
      <c r="CN72" s="60" t="n"/>
      <c r="CO72" s="177" t="n"/>
      <c r="CP72" s="178" t="n"/>
      <c r="CQ72" s="60" t="n"/>
      <c r="CR72" s="177" t="n"/>
      <c r="CS72" s="178" t="n"/>
      <c r="CT72" s="59" t="n"/>
      <c r="CU72" s="178" t="n"/>
      <c r="CV72" s="59" t="n"/>
      <c r="CW72" s="178" t="n"/>
      <c r="CX72" s="59" t="n"/>
      <c r="CY72" s="178" t="n"/>
      <c r="CZ72" s="178" t="n"/>
      <c r="DA72" s="178" t="n"/>
      <c r="DB72" s="53" t="n"/>
      <c r="DC72" s="178" t="n"/>
      <c r="DD72" s="178" t="n"/>
      <c r="DE72" s="178" t="n"/>
      <c r="DF72" s="178" t="n"/>
      <c r="DG72" s="178" t="n"/>
      <c r="DH72" s="178" t="n"/>
      <c r="DI72" s="178" t="n"/>
      <c r="DJ72" s="178" t="n"/>
      <c r="DK72" s="178" t="n"/>
      <c r="DL72" s="178" t="n"/>
      <c r="DM72" s="178" t="n"/>
      <c r="DN72" s="177" t="n"/>
      <c r="DO72" s="177" t="n"/>
      <c r="DP72" s="177" t="n"/>
      <c r="DQ72" s="76">
        <f>IF(AND(DS72,DP72&lt;&gt;""),
CONCATENATE(DT72,DU72,DV72,DW72,DX72,DY72,DZ72,EA72,EB72,EC72,ED72,EE72,EF72,EG72,EH72,EI72,EJ72,EK72,EL72,EM72,EN72,EO72,EP72,EQ72,ES72,ET72,EU72,EV72,EW72,EX72,EY72,EZ72,FA72,FC72,FD72,FF72,FG72,FI72,FJ72,FL72,FM72,FO72,FP72,FR72,FS72,FU72,FV72,FX72,FY72,GA72,GB72,GD72,GE72,GF72,GH72,GI72,GJ72,GL72,GM72,GN72,GP72,GQ72,GS72,GT72,GU72,GV72,GW72,GX72,GY72,GZ72,HA72,HB72,HC72,HD72,HE72,HF72,HG72,HH72,HI72,HJ72,HK72,HL72,HM72,HN72,HO72,HQ72,HR72,HS72,HT72,HU72,HV72,HW72,HX72,HY72,IA72,IB72,IC72,ID72,IF72,IG72,IH72,II72,IK72,IL72,IM72,IN72,IO72,IP72,IQ72,IR72,IS72,IT72,IU72,IV72,IW72,IX72,IY72,IZ72),
""
)</f>
        <v/>
      </c>
      <c r="DR72" s="53" t="n"/>
      <c r="DS72" s="46">
        <f>CONCATENATE(D72,$E72,$F72,$G72,H72,$I72,$J72,K72,$L72,$M72,N72,$O72,$P72,$Q72,$R72,$S72,T72,$U72,$V72,$W72,$X72,$Y72,$Z72,$AA72,AB72,AC72,AD72,$AE72,$AF72,$AG72,AH72,AI72,AJ72,AK72,AL72,AM72,AN72,AO72,AP72,AQ72,AR72,AS72,AT72,AU72,AV72,AW72,AX72,AY72,AZ72,BA72,BB72,BC72,BD72,BE72,BF72,BG72,BH72,BI72,BJ72,BK72,BL72,BM72,BN72,BO72,BP72,BQ72,BR72,BS72,BT72,BU72,BV72,BW72,BX72,BY72,BZ72,CA72,CB72,CC72,CD72,CE72,CF72,CG72,CH72,CI72,CJ72,CK72,CL72,CM72,$CN72,$CO72,CP72,$CQ72,$CR72,CS72,CT72,CU72,CV72,CW72,CX72,CY72,CZ72,DA72,DB72,DC72,DD72,DE72,DF72,DG72,DH72,DI72,DJ72,DK72,DL72,DM72,$DN72,$DO72,$DP72,DR72)&lt;&gt;""</f>
        <v/>
      </c>
      <c r="DT72" s="46">
        <f>IF(AND($DS72,$E$4&lt;&gt;""),
IF(LEFT($E$4,2) = "1.",
IF(D72&lt;&gt;"","El CUNE sólo se envía en operaciones de novedad o ajuste. ",""),
IF(D72="","Debes escribir un CUNE válido para realizar operaciones de novedad o ajuste. ","")),
""
)</f>
        <v/>
      </c>
      <c r="DU72" s="46">
        <f>IF($DS72,
IF(E72="","Debes seleccionar el tipo de documento del empleado. ",
IF(_xlfn.IFNA(VLOOKUP(E72,TIPO_DE_DOCUMENTO,1,FALSE),-1)=-1,"El tipo de documento no es válido (por favor seleccionarlo de la lista). ","")
)
)</f>
        <v/>
      </c>
      <c r="DV72" s="46">
        <f>IF($DS72,
IF(F72="","Debes escribir el número de documento del empleado. ","")
)</f>
        <v/>
      </c>
      <c r="DW72" s="46">
        <f>IF($DS72,
IF(G72="","Debes escribir el primer nombre del empleado. ","")
)</f>
        <v/>
      </c>
      <c r="DY72" s="46">
        <f>IF($DS72,
IF(I72="","Debes escribir el primer apellido del empleado. ","")
)</f>
        <v/>
      </c>
      <c r="DZ72" s="46">
        <f>IF($DS72,
IF(J72="","Debes escribir el segundo apellido del empleado. ","")
)</f>
        <v/>
      </c>
      <c r="EB72" s="46">
        <f>IF($DS72,
IF(L72="","Debes escribir la fecha de ingreso del empleado. ",
IF(ISERR(DATE(YEAR(L72),MONTH(L72),DAY(L72))), "El valor ingresado en fecha de ingreso no tiene un formato válido. ","")
)
)</f>
        <v/>
      </c>
      <c r="EC72" s="46">
        <f>IF($DS72,
IF(M72="","Debes escribir el tiempo laborado. ",
IF( IFERROR(INT(M72),1.1) &lt;&gt; IFERROR(_xlfn.NUMBERVALUE(M72),1), "El valor de los días trabajados debe ser un número entero. ", "")
)
)</f>
        <v/>
      </c>
      <c r="ED72" s="46">
        <f>IF($DS72,
IF( AND(N72&lt;&gt;"", ISERR(DATE(YEAR(N72),MONTH(N72),DAY(N72))) ), "El valor ingresado en fecha de ingreso no tiene un formato válido. ",
IF( AND(N72&lt;&gt;"", $E$6&lt;&gt;"", DATE(YEAR(N72), MONTH(N72), 1) &lt;&gt; IFERROR(DATE(MID($E$6, 1, 4), MID($E$6, 6, 2),1), "1/1/1900") ), "La fecha de retiro debe estar dentro del período liquidado. ", "")
)
)</f>
        <v/>
      </c>
      <c r="EE72" s="46">
        <f>IF($DS72,
IF(O72="","Debes seleccionar el tipo de trabajador. ",
IF(_xlfn.IFNA(VLOOKUP(O72,TIPO_DE_TRABAJADOR,1,FALSE),-1)=-1,"El tipo de trabajador no es válido (por favor seleccionarlo de la lista). ","")
)
)</f>
        <v/>
      </c>
      <c r="EF72" s="46">
        <f>IF($DS72,
IF(P72="","Debes seleccionar si es un trabajador dependiente pensionado por vejez. ",
IF(_xlfn.IFNA(VLOOKUP(P72,SUBTIPO_DE_TRABAJADOR,1,FALSE),-1)=-1,"El tipo de trabajador dependiente pensionado por vejez no es válido (por favor seleccionarlo de la lista). ","")
)
)</f>
        <v/>
      </c>
      <c r="EG72" s="46">
        <f>IF($DS72,
IF(Q72="","Debes seleccionar el tipo de contrato del trabajador. ",
IF(_xlfn.IFNA(VLOOKUP(Q72,TIPO_DE_CONTRATO,1,FALSE),-1)=-1,"El tipo de contrato del trabajador no es válido (por favor seleccionarlo de la lista). ","")
)
)</f>
        <v/>
      </c>
      <c r="EH72" s="46">
        <f>IF($DS72,
IF(R72="","Debes seleccionar si es un salario integral. ",
IF(_xlfn.IFNA(VLOOKUP(R72,SI_NO,1,FALSE),-1)=-1,"Valor no válido para salario integral (por favor seleccionarlo de la lista). ","")
)
)</f>
        <v/>
      </c>
      <c r="EI72" s="46">
        <f>IF($DS72,
IF(S72="","Debes seleccionar si el trabajador realiza actividades de riesgo. ",
IF(_xlfn.IFNA(VLOOKUP(S72,SI_NO,1,FALSE),-1)=-1,"Valor no válido para actividad de alto riesgo (por favor seleccionarlo de la lista). ","")
)
)</f>
        <v/>
      </c>
      <c r="EK72" s="46">
        <f>IF($DS72,
IF(U72="","Debes escribir el código del municipio de residencia del trabajador. ",
IF(_xlfn.IFNA(VLOOKUP(U72,MUNICIPIO,1,FALSE),-1)=-1,"El municipio de residencia del trabajador es inválido (por favor seleccionarlo de la lista). ","")
)
)</f>
        <v/>
      </c>
      <c r="EL72" s="46">
        <f>IF($DS72,
IF(V72="","Debes escribir el la dirección de residendia del trabajador. ","")
)</f>
        <v/>
      </c>
      <c r="EM72" s="46">
        <f>IF($DS72,
IF(W72="","Debes escribir la fecha de inicio de la liquidación. ",
IF(ISERR(DATE(YEAR(W72),MONTH(W72),DAY(W72))),"El valor ingresado en fecha de inicio de liquidación no tiene un formato válido. ",
IF( AND($E$6&lt;&gt;"", DATE(YEAR(W72), MONTH(W72), 1) &lt;&gt; IFERROR(DATE(MID($E$6, 1, 4), MID($E$6, 6, 2),1), "1/1/1900") ), "La fecha de inicio de la liquidación debe estar dentro del período liquidado. ", "")
)
)
)</f>
        <v/>
      </c>
      <c r="EN72" s="46">
        <f>IF($DS72,
IF(X72="","Debes escribir la fecha de fin de la liquidación. ",
IF(ISERR(DATE(YEAR(X72),MONTH(X72),DAY(X72))),"El valor ingresado en fecha de fin de liquidación no tiene un formato válido. ",
IF( AND($E$6&lt;&gt;"", DATE(YEAR(X72), MONTH(X72), 1) &lt;&gt; IFERROR(DATE(MID($E$6, 1, 4), MID($E$6, 6, 2),1), "1/1/1900") ), "La fecha de fin de la liquidación debe estar dentro del período liquidado. ", "")
)
)
)</f>
        <v/>
      </c>
      <c r="EO72" s="46">
        <f>IF($DS72,
IF(Y72="","Debes escribir la frecuencia de pago del trabajador. ",
IF(_xlfn.IFNA(VLOOKUP(Y72,PERÍODO_DE_NÓMINA,1,FALSE),-1)=-1,"La frecuencia de pago es inválida (por favor seleccionarlo de la lista). ","")
)
)</f>
        <v/>
      </c>
      <c r="EP72" s="46">
        <f>IF($DS72,
IF(Z72="","Debes escribir la fecha de pago. ",
IF(ISERR(DATE(YEAR(Z72),MONTH(Z72),DAY(Z72))), "El valor ingresado en fecha de pago no tiene un formato válido. ","")
)
)</f>
        <v/>
      </c>
      <c r="EQ72" s="46">
        <f>IF($DS72,
IF(AA72="","Debes escribir el medio de pago. ",
IF(_xlfn.IFNA(VLOOKUP(AA72,MEDIOS_DE_PAGO,1,FALSE),-1)=-1,"El medio de pago es inválido (por favor seleccionarlo de la lista). ","")
)
)</f>
        <v/>
      </c>
      <c r="ER72" s="46">
        <f>OR(AA72='Tablas '!$T$4,AA72='Tablas '!$T$7,AA72='Tablas '!$T$8,AA72='Tablas '!$T$11)</f>
        <v/>
      </c>
      <c r="ES72" s="46">
        <f>IF(AND($DS72,ER72),
IF(AB72="","Debes escribir la entidad bancaria. ",""),
""
)</f>
        <v/>
      </c>
      <c r="ET72" s="46">
        <f>IF(AND($DS72,ER72),
IF(AC72="","Debes escribir el tipo de cuenta bancaria. ",
IF(_xlfn.IFNA(VLOOKUP(AC72,TIPO_DE_CUENTA,1,FALSE),-1)=-1,"El tipo de cuenta bancaria es inválida (por favor seleccionarlo de la lista). ","")
),
""
)</f>
        <v/>
      </c>
      <c r="EU72" s="46">
        <f>IF(AND($DS72,ER72),
IF(AD72="","Debes escribir el número de cuenta bancaria. ",""),
""
)</f>
        <v/>
      </c>
      <c r="EV72" s="46">
        <f>IF($DS72,
IF(AE72="","Debes escribir el valor del sueldo básico. ",
IF( ISERR(_xlfn.NUMBERVALUE(AE72)), "El valor del sueldo básico debe ser un número válido. ", "")
)
)</f>
        <v/>
      </c>
      <c r="EW72" s="46">
        <f>IF($DS72,
IF(AF72="","Debes escribir el número de días trabajados. ",
IF( IFERROR(INT(AF72),1.1) &lt;&gt; IFERROR(_xlfn.NUMBERVALUE(AF72),1), "La cantidad de días trabajados debe ser un número entero. ", "")
)
)</f>
        <v/>
      </c>
      <c r="EX72" s="46">
        <f>IF($DS72,
IF(AG72="","Debes escribir el valor del sueldo trabajado. ",
IF( ISERR(_xlfn.NUMBERVALUE(AG72)), "El valor del sueldo trabajado debe ser un número válido. ", "")
)
)</f>
        <v/>
      </c>
      <c r="EY72" s="46">
        <f>IF($DS72,
IF( AND(AH72&lt;&gt;"", ISERR(_xlfn.NUMBERVALUE(AH72))), "El valor del auxilio de transporte debe ser un número válido. ", "")
)</f>
        <v/>
      </c>
      <c r="EZ72" s="46">
        <f>IF($DS72,
IF( AND(AI72&lt;&gt;"", ISERR(_xlfn.NUMBERVALUE(AI72))), "El valor de viáticos salariales debe ser un número válido. ", "")
)</f>
        <v/>
      </c>
      <c r="FA72" s="46">
        <f>IF($DS72,
IF( AND(AJ72&lt;&gt;"", ISERR(_xlfn.NUMBERVALUE(AJ72))), "El valor de viáticos NO salariales debe ser un número válido. ", "")
)</f>
        <v/>
      </c>
      <c r="FB72" s="46">
        <f>CONCATENATE(AK72,AL72)&lt;&gt;""</f>
        <v/>
      </c>
      <c r="FC72" s="46">
        <f>IF(AND($DS72,FB72),
IF(AK72="","Debes escribir el número de horas extras diurnas. ",
IF( IFERROR(INT(AK72),1.1) &lt;&gt; IFERROR(_xlfn.NUMBERVALUE(AK72),1), "La cantidad de horas extras diurnas debe ser un número entero. ", "")
),
""
)</f>
        <v/>
      </c>
      <c r="FD72" s="46">
        <f>IF(AND($DS72,FB72),
IF(AL72="","Debes escribir el valor de las horas extras diurnas. ",
IF( ISERR(_xlfn.NUMBERVALUE(AL72)), "El valor de las horas extras duirnas debe ser un número válido. ", "")
),
""
)</f>
        <v/>
      </c>
      <c r="FE72" s="46">
        <f>CONCATENATE(AM72,AN72)&lt;&gt;""</f>
        <v/>
      </c>
      <c r="FF72" s="46">
        <f>IF(AND($DS72,FE72),
IF(AM72="","Debes escribir el número de horas extras nocturnas. ",
IF( IFERROR(INT(AM72),1.1) &lt;&gt; IFERROR(_xlfn.NUMBERVALUE(AM72),1), "La cantidad de horas extras nocturnas debe ser un número entero. ", "")
),
""
)</f>
        <v/>
      </c>
      <c r="FG72" s="46">
        <f>IF(AND($DS72,FE72),
IF(AN72="","Debes escribir el valor de las horas extras nocturnas. ",
IF( ISERR(_xlfn.NUMBERVALUE(AN72)), "El valor de las horas extras nocturnas debe ser un número válido. ", "")
),
""
)</f>
        <v/>
      </c>
      <c r="FH72" s="46">
        <f>CONCATENATE(AO72,AP72)&lt;&gt;""</f>
        <v/>
      </c>
      <c r="FI72" s="46">
        <f>IF(AND($DS72,FH72),
IF(AO72="","Debes escribir el número de horas extras diurnas dominicales y festivas. ",
IF( IFERROR(INT(AO72),1.1) &lt;&gt; IFERROR(_xlfn.NUMBERVALUE(AO72),1), "La cantidad de horas extras diurnas dominicales y festivas debe ser un número entero. ", "")
),
""
)</f>
        <v/>
      </c>
      <c r="FJ72" s="46">
        <f>IF(AND($DS72,FH72),
IF(AP72="","Debes escribir el valor de las horas extras diurnas dominicales y festivas. ",
IF( ISERR(_xlfn.NUMBERVALUE(AP72)), "El valor de las horas extras diurnas dominicales y festivas debe ser un número válido. ", "")
),
""
)</f>
        <v/>
      </c>
      <c r="FK72" s="46">
        <f>CONCATENATE(AQ72,AR72)&lt;&gt;""</f>
        <v/>
      </c>
      <c r="FL72" s="46">
        <f>IF(AND($DS72,FK72),
IF(AQ72="","Debes escribir el número de horas extras nocturnas dominicales y festivas. ",
IF( IFERROR(INT(AQ72),1.1) &lt;&gt; IFERROR(_xlfn.NUMBERVALUE(AQ72),1), "La cantidad de horas extras nocturnas dominicales y festivas debe ser un número entero. ", "")
),
""
)</f>
        <v/>
      </c>
      <c r="FM72" s="46">
        <f>IF(AND($DS72,FK72),
IF(AR72="","Debes escribir el valor de las horas extras nocturnas dominicales y festivas. ",
IF( ISERR(_xlfn.NUMBERVALUE(AR72)), "El valor de las horas extras nocturnas dominicales y festivas debe ser un número válido. ", "")
),
""
)</f>
        <v/>
      </c>
      <c r="FN72" s="46">
        <f>CONCATENATE(AS72,AT72)&lt;&gt;""</f>
        <v/>
      </c>
      <c r="FO72" s="46">
        <f>IF(AND($DS72,FN72),
IF(AS72="","Debes escribir el número de horas recargo nocturno. ",
IF( IFERROR(INT(AS72),1.1) &lt;&gt; IFERROR(_xlfn.NUMBERVALUE(AS72),1), "La cantidad de horas recargo nocturno debe ser un número entero. ", "")
),
""
)</f>
        <v/>
      </c>
      <c r="FP72" s="46">
        <f>IF(AND($DS72,FN72),
IF(AT72="","Debes escribir el valor de las horas recargo nocturno. ",
IF( ISERR(_xlfn.NUMBERVALUE(AT72)), "El valor de las horas recargo nocturno debe ser un número válido. ", "")
),
""
)</f>
        <v/>
      </c>
      <c r="FQ72" s="46">
        <f>CONCATENATE(AU72,AV72)&lt;&gt;""</f>
        <v/>
      </c>
      <c r="FR72" s="46">
        <f>IF(AND($DS72,FQ72),
IF(AU72="","Debes escribir el número de horas recargo diurno dominical y festivo. ",
IF( IFERROR(INT(AU72),1.1) &lt;&gt; IFERROR(_xlfn.NUMBERVALUE(AU72),1), "La cantidad de horas recargo diurno dominical y festivo debe ser un número entero. ", "")
),
""
)</f>
        <v/>
      </c>
      <c r="FS72" s="46">
        <f>IF(AND($DS72,FQ72),
IF(AV72="","Debes escribir el valor de las horas recargo diurno dominical y festivo. ",
IF( ISERR(_xlfn.NUMBERVALUE(AV72)), "El valor de las horas recargo diurno dominical y festivo debe ser un número válido. ", "")
),
""
)</f>
        <v/>
      </c>
      <c r="FT72" s="46">
        <f>CONCATENATE(AW72,AX72)&lt;&gt;""</f>
        <v/>
      </c>
      <c r="FU72" s="46">
        <f>IF(AND($DS72,FT72),
IF(AW72="","Debes escribir el número de horas recargo nocturno dominical y festivo. ",
IF( IFERROR(INT(AW72),1.1) &lt;&gt; IFERROR(_xlfn.NUMBERVALUE(AW72),1), "La cantidad de horas recargo nocturno dominical y festivo debe ser un número entero. ", "")
),
""
)</f>
        <v/>
      </c>
      <c r="FV72" s="46">
        <f>IF(AND($DS72,FT72),
IF(AX72="","Debes escribir el valor de las horas recargo nocturno dominical y festivo. ",
IF( ISERR(_xlfn.NUMBERVALUE(AX72)), "El valor de las horas recargo nocturno dominical y festivo debe ser un número válido. ", "")
),
""
)</f>
        <v/>
      </c>
      <c r="FW72" s="46">
        <f>CONCATENATE(AY72,AZ72)&lt;&gt;""</f>
        <v/>
      </c>
      <c r="FX72" s="46">
        <f>IF(AND($DS72,FW72),
IF(AY72="","Debes escribir el número de días de vacaciones comunes. ",
IF( IFERROR(INT(AY72),1.1) &lt;&gt; IFERROR(_xlfn.NUMBERVALUE(AY72),1), "La cantidad de días de vacaciones comunes debe ser un número entero. ", "")
),
""
)</f>
        <v/>
      </c>
      <c r="FY72" s="46">
        <f>IF(AND($DS72,FW72),
IF(AZ72="","Debes escribir el valor de las vacaciones comunes. ",
IF( ISERR(_xlfn.NUMBERVALUE(AZ72)), "El valor de las vacaciones comunes debe ser un número válido. ", "")
),
""
)</f>
        <v/>
      </c>
      <c r="FZ72" s="46">
        <f>CONCATENATE(BA72,BB72)&lt;&gt;""</f>
        <v/>
      </c>
      <c r="GA72" s="46">
        <f>IF(AND($DS72,FZ72),
IF(BA72="","Debes escribir el número de días de vacaciones compensadas. ",
IF( IFERROR(INT(BA72),1.1) &lt;&gt; IFERROR(_xlfn.NUMBERVALUE(BA72),1), "La cantidad de días de vacaciones compensadas debe ser un número entero. ", "")
),
""
)</f>
        <v/>
      </c>
      <c r="GB72" s="46">
        <f>IF(AND($DS72,FZ72),
IF(BB72="","Debes escribir el valor de las vacaciones compensadas. ",
IF( ISERR(_xlfn.NUMBERVALUE(BB72)), "El valor de las vacaciones compensadas debe ser un número válido. ", "")
),
""
)</f>
        <v/>
      </c>
      <c r="GC72" s="46">
        <f>CONCATENATE(BC72,BD72)&lt;&gt;""</f>
        <v/>
      </c>
      <c r="GD72" s="46">
        <f>IF(AND($DS72,GC72),
IF(BC72="","Debes escribir el número de días de prima salarial. ",
IF( IFERROR(INT(BC72),1.1) &lt;&gt; IFERROR(_xlfn.NUMBERVALUE(BC72),1), "La cantidad de días de prima salarial debe ser un número entero. ", "")
),
""
)</f>
        <v/>
      </c>
      <c r="GE72" s="46">
        <f>IF(AND($DS72,GC72),
IF(BD72="","Debes escribir el valor de los días de prima salarial. ",
IF( ISERR(_xlfn.NUMBERVALUE(BD72)), "El valor de los días de prima salarial debe ser un número válido. ", "")
),
""
)</f>
        <v/>
      </c>
      <c r="GF72" s="46">
        <f>IF($DS72,
IF( AND(BE72&lt;&gt;"", ISERR(_xlfn.NUMBERVALUE(BE72))), "El valor de la prima NO saliarial debe ser un número válido. ", "")
)</f>
        <v/>
      </c>
      <c r="GG72" s="46">
        <f>CONCATENATE(BF72,BG72,BH72)&lt;&gt;""</f>
        <v/>
      </c>
      <c r="GH72" s="46">
        <f>IF(AND($DS72,GG72),
IF(BF72="","Debes escribir el valor de las cesantías. ",
IF( ISERR(_xlfn.NUMBERVALUE(BF72)), "El valor de las cesantías debe ser un número válido. ", "")
),
""
)</f>
        <v/>
      </c>
      <c r="GI72" s="46">
        <f>IF(AND($DS72,GG72),
IF(BG72="","Debes escribir el % de cesantías. ",
IF( ISERR(_xlfn.NUMBERVALUE(BG72)), "El % de cesantías debe ser un número válido. ", "")
),
""
)</f>
        <v/>
      </c>
      <c r="GJ72" s="46">
        <f>IF(AND($DS72,GG72),
IF(BH72="","Debes escribir el valor de intereses de cesantías. ",
IF( ISERR(_xlfn.NUMBERVALUE(BH72)), "El valor de intereses de cesantías debe ser un número válido. ", "")
),
""
)</f>
        <v/>
      </c>
      <c r="GK72" s="46">
        <f>CONCATENATE(BI72,BJ72,BK72)&lt;&gt;""</f>
        <v/>
      </c>
      <c r="GL72" s="46">
        <f>IF(AND($DS72,GK72),
IF(BI72="","Debes escribir el número de días de incapacidad. ",
IF( IFERROR(INT(BI72),1.1) &lt;&gt; IFERROR(_xlfn.NUMBERVALUE(BI72),1), "La cantidad de días de incapacidad debe ser un número entero. ", "")
),
""
)</f>
        <v/>
      </c>
      <c r="GM72" s="46">
        <f>IF(AND($DS72,GK72),
IF(BJ72="","Debes escribir el tipo de incapacidad. ",
IF(_xlfn.IFNA(VLOOKUP(BJ72,TIPO_DE_INCAPACIDAD,1,FALSE),-1)=-1,"El tipo de incapacidad es inválida (por favor seleccionarlo de la lista). ","")
),
""
)</f>
        <v/>
      </c>
      <c r="GN72" s="46">
        <f>IF(AND($DS72,GK72),
IF(BK72="","Debes escribir el valor de la incapacidad. ",
IF( ISERR(_xlfn.NUMBERVALUE(BK72)), "El valor de la incapacidad debe ser un número válido. ", "")
),
""
)</f>
        <v/>
      </c>
      <c r="GO72" s="46">
        <f>CONCATENATE(BL72,BM72)&lt;&gt;""</f>
        <v/>
      </c>
      <c r="GP72" s="46">
        <f>IF(AND($DS72,GO72),
IF(BL72="","Debes escribir el número de días de licencia de maternidad o paternidad. ",
IF( IFERROR(INT(BL72),1.1) &lt;&gt; IFERROR(_xlfn.NUMBERVALUE(BL72),1), "La cantidad de días de licencia de maternidad o paternidad debe ser un número entero. ", "")
),
""
)</f>
        <v/>
      </c>
      <c r="GQ72" s="46">
        <f>IF(AND($DS72,GO72),
IF(BM72="","Debes escribir el valor de la licencia de maternidad o paternidad. ",
IF( ISERR(_xlfn.NUMBERVALUE(BM72)), "El valor de la licencia de maternidad o paternidad debe ser un número válido. ", "")
),
""
)</f>
        <v/>
      </c>
      <c r="GR72" s="46">
        <f>CONCATENATE(BN72,BO72)&lt;&gt;""</f>
        <v/>
      </c>
      <c r="GS72" s="46">
        <f>IF(AND($DS72,GR72),
IF(BN72="","Debes escribir el número de días de licencia remunerada. ",
IF( IFERROR(INT(BN72),1.1) &lt;&gt; IFERROR(_xlfn.NUMBERVALUE(BN72),1), "La cantidad de días de licencia remunerada debe ser un número entero. ", "")
),
""
)</f>
        <v/>
      </c>
      <c r="GT72" s="46">
        <f>IF(AND($DS72,GR72),
IF(BO72="","Debes escribir el valor de la licencia remunerada. ",
IF( ISERR(_xlfn.NUMBERVALUE(BO72)), "El valor de la licencia remunerada debe ser un número válido. ", "")
),
""
)</f>
        <v/>
      </c>
      <c r="GU72" s="46">
        <f>IF($DS72,
IF( AND(BP72&lt;&gt;"", ISERR(_xlfn.NUMBERVALUE(BP72))), "El valor de la licencia NO remunerada debe ser un número válido. ", "")
)</f>
        <v/>
      </c>
      <c r="GV72" s="46">
        <f>IF($DS72,
IF( AND(BQ72&lt;&gt;"", ISERR(_xlfn.NUMBERVALUE(BQ72))), "El valor de auxilios salariales debe ser un número válido. ", "")
)</f>
        <v/>
      </c>
      <c r="GW72" s="46">
        <f>IF($DS72,
IF( AND(BR72&lt;&gt;"", ISERR(_xlfn.NUMBERVALUE(BR72))), "El valor de auxilios NO salariales debe ser un número válido. ", "")
)</f>
        <v/>
      </c>
      <c r="GX72" s="46">
        <f>IF($DS72,
IF( AND(BS72&lt;&gt;"", ISERR(_xlfn.NUMBERVALUE(BS72))), "El valor de bonos salariales debe ser un número válido. ", "")
)</f>
        <v/>
      </c>
      <c r="GY72" s="46">
        <f>IF($DS72,
IF( AND(BT72&lt;&gt;"", ISERR(_xlfn.NUMBERVALUE(BT72))), "El valor de bonos NO salariales debe ser un número válido. ", "")
)</f>
        <v/>
      </c>
      <c r="GZ72" s="46">
        <f>IF($DS72,
IF( AND(BU72&lt;&gt;"", ISERR(_xlfn.NUMBERVALUE(BU72))), "El valor de bonos salariales de alimentación debe ser un número válido. ", "")
)</f>
        <v/>
      </c>
      <c r="HA72" s="46">
        <f>IF($DS72,
IF( AND(BV72&lt;&gt;"", ISERR(_xlfn.NUMBERVALUE(BV72))), "El valor de bonos NO salariales de alimentación debe ser un número válido. ", "")
)</f>
        <v/>
      </c>
      <c r="HB72" s="46">
        <f>IF($DS72,
IF( AND(BW72&lt;&gt;"", ISERR(_xlfn.NUMBERVALUE(BW72))), "El valor de bonificaciones salariales debe ser un número válido. ", "")
)</f>
        <v/>
      </c>
      <c r="HC72" s="46">
        <f>IF($DS72,
IF( AND(BX72&lt;&gt;"", ISERR(_xlfn.NUMBERVALUE(BX72))), "El valor de bonificaciones NO salariales debe ser un número válido. ", "")
)</f>
        <v/>
      </c>
      <c r="HD72" s="46">
        <f>IF($DS72,
IF( AND(BY72&lt;&gt;"", ISERR(_xlfn.NUMBERVALUE(BY72))), "El valor de compensaciones ordinarias debe ser un número válido. ", "")
)</f>
        <v/>
      </c>
      <c r="HE72" s="46">
        <f>IF($DS72,
IF( AND(BZ72&lt;&gt;"", ISERR(_xlfn.NUMBERVALUE(BZ72))), "El valor de compensaciones extraordinarias debe ser un número válido. ", "")
)</f>
        <v/>
      </c>
      <c r="HF72" s="46">
        <f>IF($DS72,
IF( AND(CA72&lt;&gt;"", ISERR(_xlfn.NUMBERVALUE(CA72))), "El valor de comisiones debe ser un número válido. ", "")
)</f>
        <v/>
      </c>
      <c r="HG72" s="46">
        <f>IF($DS72,
IF( AND(CB72&lt;&gt;"", ISERR(_xlfn.NUMBERVALUE(CB72))), "El valor de ausencia por huega debe ser un número válido. ", "")
)</f>
        <v/>
      </c>
      <c r="HH72" s="46">
        <f>IF($DS72,
IF( AND(CC72&lt;&gt;"", ISERR(_xlfn.NUMBERVALUE(CC72))), "El valor de anticipos debe ser un número válido. ", "")
)</f>
        <v/>
      </c>
      <c r="HI72" s="46">
        <f>IF($DS72,
IF( AND(CD72&lt;&gt;"", ISERR(_xlfn.NUMBERVALUE(CD72))), "El valor de pagos a terceros debe ser un número válido. ", "")
)</f>
        <v/>
      </c>
      <c r="HJ72" s="46">
        <f>IF($DS72,
IF( AND(CE72&lt;&gt;"", ISERR(_xlfn.NUMBERVALUE(CE72))), "El valor de dotación debe ser un número válido. ", "")
)</f>
        <v/>
      </c>
      <c r="HK72" s="46">
        <f>IF($DS72,
IF( AND(CF72&lt;&gt;"", ISERR(_xlfn.NUMBERVALUE(CF72))), "El valor de apoyo sostenibilidad debe ser un número válido. ", "")
)</f>
        <v/>
      </c>
      <c r="HL72" s="46">
        <f>IF($DS72,
IF( AND(CG72&lt;&gt;"", ISERR(_xlfn.NUMBERVALUE(CG72))), "El valor de teletrabajo debe ser un número válido. ", "")
)</f>
        <v/>
      </c>
      <c r="HM72" s="46">
        <f>IF($DS72,
IF( AND(CH72&lt;&gt;"", ISERR(_xlfn.NUMBERVALUE(CH72))), "El valor de bonificación de retiro debe ser un número válido. ", "")
)</f>
        <v/>
      </c>
      <c r="HN72" s="46">
        <f>IF($DS72,
IF( AND(CI72&lt;&gt;"", ISERR(_xlfn.NUMBERVALUE(CI72))), "El valor de indemnización de retiro debe ser un número válido. ", "")
)</f>
        <v/>
      </c>
      <c r="HO72" s="46">
        <f>IF($DS72,
IF( AND(CJ72&lt;&gt;"", ISERR(_xlfn.NUMBERVALUE(CJ72))), "El valor de reintegros debe ser un número válido. ", "")
)</f>
        <v/>
      </c>
      <c r="HP72" s="46">
        <f>CONCATENATE(CK72,CL72,CM72)&lt;&gt;""</f>
        <v/>
      </c>
      <c r="HQ72" s="46">
        <f>IF(AND($DS72,HP72),
IF(CK72="","Debes escribir la descripción de otro concepto no categorizado. ",""),
""
)</f>
        <v/>
      </c>
      <c r="HR72" s="46">
        <f>IF(AND($DS72,HP72),
IF(CONCATENATE(CL72,CM72)="","Debes escribir al menos un valor de concepto no categorizado (salarial o no salarial). ",
IF(ISERR(_xlfn.NUMBERVALUE(CL72)),"El valor salarial concepto no categorizado debe ser un número válido. ","")
),
""
)</f>
        <v/>
      </c>
      <c r="HS72" s="46">
        <f>IF(AND($DS72,HP72),
IF(CONCATENATE(CL72,CM72)="","Debes escribir al menos un valor de concepto no categorizado (salarial o no salarial). ",
IF(ISERR(_xlfn.NUMBERVALUE(CM72)),"El valor NO salarial concepto no categorizado debe ser un número válido. ","")
),
""
)</f>
        <v/>
      </c>
      <c r="HT72" s="46">
        <f>IF($DS72,
IF(CN72="","Debes escribir el porcentaje del aporte a salud. ",
IF( ISERR(_xlfn.NUMBERVALUE(CN72)), "El valor del porcentaje del aporte a salud debe ser un número válido. ", "")
)
)</f>
        <v/>
      </c>
      <c r="HU72" s="46">
        <f>IF($DS72,
IF(CO72="","Debes escribir el valor del aporte a salud. ",
IF( ISERR(_xlfn.NUMBERVALUE(CO72)), "El valor del aporte a salud debe ser un número válido. ", "")
)
)</f>
        <v/>
      </c>
      <c r="HV72" s="46">
        <f>IF($DS72,
IF( AND(CP72&lt;&gt;"", ISERR(_xlfn.NUMBERVALUE(CP72))), "El valor plan complementario debe ser un número válido. ", "")
)</f>
        <v/>
      </c>
      <c r="HW72" s="46">
        <f>IF($DS72,
IF(CQ72="","Debes escribir el porcentaje del aporte a pensión. ",
IF( ISERR(_xlfn.NUMBERVALUE(CQ72)), "El valor del porcentaje del aporte a pensión debe ser un número válido. ", "")
)
)</f>
        <v/>
      </c>
      <c r="HX72" s="46">
        <f>IF($DS72,
IF(CR72="","Debes escribir el valor del aporte a pensión. ",
IF( ISERR(_xlfn.NUMBERVALUE(CR72)), "El valor del aporte a salud debe ser un número válido. ", "")
)
)</f>
        <v/>
      </c>
      <c r="HY72" s="46">
        <f>IF($DS72,
IF( AND(CS72&lt;&gt;"", ISERR(_xlfn.NUMBERVALUE(CS72))), "El valor pensión voluntaria debe ser un número válido. ", "")
)</f>
        <v/>
      </c>
      <c r="HZ72" s="46">
        <f>CONCATENATE(CT72,CU72,CV72,CW72)&lt;&gt;""</f>
        <v/>
      </c>
      <c r="IA72" s="46">
        <f>IF(AND($DS72,HZ72),
IF(CT72="","Debes escribir el % del fondo de seguridad pensional. ",
IF( ISERR(_xlfn.NUMBERVALUE(CT72)), "El % del fondo de seguridad debe ser un número válido. ", "")
),
""
)</f>
        <v/>
      </c>
      <c r="IB72" s="46">
        <f>IF(AND($DS72,HZ72),
IF(CU72="","Debes escribir el valor del aporte al fondo de solidaridad pensional. ",
IF( ISERR(_xlfn.NUMBERVALUE(CU72)), "El valor del aporte al fondo de solidaridad pensional debe ser un número válido. ", "")
),
""
)</f>
        <v/>
      </c>
      <c r="IC72" s="46">
        <f>IF(AND($DS72,HZ72),
IF(CV72="","Debes escribir el % del fondo de subsistencia. ",
IF( ISERR(_xlfn.NUMBERVALUE(CV72)), "El % del fondo de subsistencia debe ser un número válido. ", "")
),
""
)</f>
        <v/>
      </c>
      <c r="ID72" s="46">
        <f>IF(AND($DS72,HZ72),
IF(CW72="","Debes escribir el valor del fondo de subsistencia. ",
IF( ISERR(_xlfn.NUMBERVALUE(CW72)), "El valor del fondo de subsistencia debe ser un número válido. ", "")
),
""
)</f>
        <v/>
      </c>
      <c r="IE72" s="46">
        <f>CONCATENATE(CX72,CY72)&lt;&gt;""</f>
        <v/>
      </c>
      <c r="IF72" s="46">
        <f>IF(AND($DS72,IE72),
IF(CX72="","Debes escribir el % de sindicato. ",
IF( ISERR(_xlfn.NUMBERVALUE(CX72)), "El % de sindicato debe ser un número válido. ", "")
),
""
)</f>
        <v/>
      </c>
      <c r="IG72" s="46">
        <f>IF(AND($DS72,IE72),
IF(CY72="","Debes escribir el valor del sindicato. ",
IF( ISERR(_xlfn.NUMBERVALUE(CY72)), "El valor del sindicato debe ser un número válido. ", "")
),
""
)</f>
        <v/>
      </c>
      <c r="IH72" s="46">
        <f>IF($DS72,
IF( AND(CZ72&lt;&gt;"", ISERR(_xlfn.NUMBERVALUE(CZ72))), "El valor de sanción pública debe ser un número válido. ", "")
)</f>
        <v/>
      </c>
      <c r="II72" s="46">
        <f>IF($DS72,
IF( AND(DA72&lt;&gt;"", ISERR(_xlfn.NUMBERVALUE(DA72))), "El valor de sanción privada debe ser un número válido. ", "")
)</f>
        <v/>
      </c>
      <c r="IJ72" s="46">
        <f>CONCATENATE(DB72,DC72)&lt;&gt;""</f>
        <v/>
      </c>
      <c r="IK72" s="46">
        <f>IF(AND($DS72,IJ72),
IF(DB72="","Debes escribir la descripción de libranza. ",""),
""
)</f>
        <v/>
      </c>
      <c r="IL72" s="46">
        <f>IF(AND($DS72,IJ72),
IF(DC72="","Debes escribir la cuota libranza. ",
IF(ISERR(_xlfn.NUMBERVALUE(DC72)),"El valor de la cuota libranza debe ser un número válido. ","")
),
""
)</f>
        <v/>
      </c>
      <c r="IM72" s="46">
        <f>IF($DS72,
IF( AND(DD72&lt;&gt;"", ISERR(_xlfn.NUMBERVALUE(DD72))), "El valor de pagos a terceros debe ser un número válido. ", "")
)</f>
        <v/>
      </c>
      <c r="IN72" s="46">
        <f>IF($DS72,
IF( AND(DE72&lt;&gt;"", ISERR(_xlfn.NUMBERVALUE(DE72))), "El valor de anticipos debe ser un número válido. ", "")
)</f>
        <v/>
      </c>
      <c r="IO72" s="46">
        <f>IF($DS72,
IF( AND(DF72&lt;&gt;"", ISERR(_xlfn.NUMBERVALUE(DF72))), "El valor de AFC debe ser un número válido. ", "")
)</f>
        <v/>
      </c>
      <c r="IP72" s="46">
        <f>IF($DS72,
IF( AND(DG72&lt;&gt;"", ISERR(_xlfn.NUMBERVALUE(DG72))), "El valor de rete-fuente debe ser un número válido. ", "")
)</f>
        <v/>
      </c>
      <c r="IQ72" s="46">
        <f>IF($DS72,
IF( AND(DH72&lt;&gt;"", ISERR(_xlfn.NUMBERVALUE(DH72))), "El valor de cooperativa de trabajo debe ser un número válido. ", "")
)</f>
        <v/>
      </c>
      <c r="IR72" s="46">
        <f>IF($DS72,
IF( AND(DI72&lt;&gt;"", ISERR(_xlfn.NUMBERVALUE(DI72))), "El valor de embargo fiscal debe ser un número válido. ", "")
)</f>
        <v/>
      </c>
      <c r="IS72" s="46">
        <f>IF($DS72,
IF( AND(DJ72&lt;&gt;"", ISERR(_xlfn.NUMBERVALUE(DJ72))), "El valor de educación debe ser un número válido. ", "")
)</f>
        <v/>
      </c>
      <c r="IT72" s="46">
        <f>IF($DS72,
IF( AND(DK72&lt;&gt;"", ISERR(_xlfn.NUMBERVALUE(DK72))), "El valor de reintegro debe ser un número válido. ", "")
)</f>
        <v/>
      </c>
      <c r="IU72" s="46">
        <f>IF($DS72,
IF( AND(DL72&lt;&gt;"", ISERR(_xlfn.NUMBERVALUE(DL72))), "El valor de deuda debe ser un número válido. ", "")
)</f>
        <v/>
      </c>
      <c r="IV72" s="46">
        <f>IF($DS72,
IF( AND(DM72&lt;&gt;"", ISERR(_xlfn.NUMBERVALUE(DM72))), "El valor de otras deducciones debe ser un número válido. ", "")
)</f>
        <v/>
      </c>
      <c r="IW72" s="46">
        <f>IF($DS72,
IF(DN72="","Debes escribir el valor de los devengos totales. ",
IF( ISERR(_xlfn.NUMBERVALUE(DN72)), "El valor de los devengos totales debe ser un número válido. ", "")
)
)</f>
        <v/>
      </c>
      <c r="IX72" s="46">
        <f>IF($DS72,
IF(DO72="","Debes escribir el valor de las deducciones totales. ",
IF( ISERR(_xlfn.NUMBERVALUE(DO72)), "El valor de las deducciones totales debe ser un número válido. ", "")
)
)</f>
        <v/>
      </c>
      <c r="IY72" s="46">
        <f>IF($DS72,
IF(DP72="","Debes escribir el valor del salario total. ",
IF( ISERR(_xlfn.NUMBERVALUE(DP72)), "El valor del salario total debe ser un número válido. ", "")
)
)</f>
        <v/>
      </c>
    </row>
    <row r="73">
      <c r="B73" s="48" t="n">
        <v>61</v>
      </c>
      <c r="C73" s="61">
        <f>IF(AND(DS73,DP73&lt;&gt;""),
IF(DQ73="","OK","Error"),
""
)</f>
        <v/>
      </c>
      <c r="D73" s="53" t="n"/>
      <c r="E73" s="52" t="n"/>
      <c r="F73" s="112" t="n"/>
      <c r="G73" s="52" t="n"/>
      <c r="H73" s="53" t="n"/>
      <c r="I73" s="52" t="n"/>
      <c r="J73" s="52" t="n"/>
      <c r="K73" s="53" t="n"/>
      <c r="L73" s="55" t="n"/>
      <c r="M73" s="108" t="n"/>
      <c r="N73" s="56" t="n"/>
      <c r="O73" s="52" t="n"/>
      <c r="P73" s="52" t="n"/>
      <c r="Q73" s="52" t="n"/>
      <c r="R73" s="52" t="n"/>
      <c r="S73" s="52" t="n"/>
      <c r="T73" s="53" t="n"/>
      <c r="U73" s="52" t="n"/>
      <c r="V73" s="52" t="n"/>
      <c r="W73" s="55" t="n"/>
      <c r="X73" s="55" t="n"/>
      <c r="Y73" s="52" t="n"/>
      <c r="Z73" s="55" t="n"/>
      <c r="AA73" s="52" t="n"/>
      <c r="AB73" s="53" t="n"/>
      <c r="AC73" s="53" t="n"/>
      <c r="AD73" s="53" t="n"/>
      <c r="AE73" s="177" t="n"/>
      <c r="AF73" s="113" t="n"/>
      <c r="AG73" s="177" t="n"/>
      <c r="AH73" s="178" t="n"/>
      <c r="AI73" s="178" t="n"/>
      <c r="AJ73" s="178" t="n"/>
      <c r="AK73" s="114" t="n"/>
      <c r="AL73" s="178" t="n"/>
      <c r="AM73" s="114" t="n"/>
      <c r="AN73" s="178" t="n"/>
      <c r="AO73" s="114" t="n"/>
      <c r="AP73" s="178" t="n"/>
      <c r="AQ73" s="114" t="n"/>
      <c r="AR73" s="178" t="n"/>
      <c r="AS73" s="114" t="n"/>
      <c r="AT73" s="178" t="n"/>
      <c r="AU73" s="114" t="n"/>
      <c r="AV73" s="178" t="n"/>
      <c r="AW73" s="114" t="n"/>
      <c r="AX73" s="178" t="n"/>
      <c r="AY73" s="114" t="n"/>
      <c r="AZ73" s="178" t="n"/>
      <c r="BA73" s="114" t="n"/>
      <c r="BB73" s="178" t="n"/>
      <c r="BC73" s="114" t="n"/>
      <c r="BD73" s="178" t="n"/>
      <c r="BE73" s="178" t="n"/>
      <c r="BF73" s="178" t="n"/>
      <c r="BG73" s="59" t="n"/>
      <c r="BH73" s="178" t="n"/>
      <c r="BI73" s="114" t="n"/>
      <c r="BJ73" s="53" t="n"/>
      <c r="BK73" s="178" t="n"/>
      <c r="BL73" s="114" t="n"/>
      <c r="BM73" s="178" t="n"/>
      <c r="BN73" s="114" t="n"/>
      <c r="BO73" s="178" t="n"/>
      <c r="BP73" s="178" t="n"/>
      <c r="BQ73" s="178" t="n"/>
      <c r="BR73" s="178" t="n"/>
      <c r="BS73" s="178" t="n"/>
      <c r="BT73" s="178" t="n"/>
      <c r="BU73" s="178" t="n"/>
      <c r="BV73" s="178" t="n"/>
      <c r="BW73" s="178" t="n"/>
      <c r="BX73" s="178" t="n"/>
      <c r="BY73" s="178" t="n"/>
      <c r="BZ73" s="178" t="n"/>
      <c r="CA73" s="178" t="n"/>
      <c r="CB73" s="178" t="n"/>
      <c r="CC73" s="178" t="n"/>
      <c r="CD73" s="178" t="n"/>
      <c r="CE73" s="178" t="n"/>
      <c r="CF73" s="178" t="n"/>
      <c r="CG73" s="178" t="n"/>
      <c r="CH73" s="178" t="n"/>
      <c r="CI73" s="178" t="n"/>
      <c r="CJ73" s="178" t="n"/>
      <c r="CK73" s="53" t="n"/>
      <c r="CL73" s="178" t="n"/>
      <c r="CM73" s="178" t="n"/>
      <c r="CN73" s="60" t="n"/>
      <c r="CO73" s="177" t="n"/>
      <c r="CP73" s="178" t="n"/>
      <c r="CQ73" s="60" t="n"/>
      <c r="CR73" s="177" t="n"/>
      <c r="CS73" s="178" t="n"/>
      <c r="CT73" s="59" t="n"/>
      <c r="CU73" s="178" t="n"/>
      <c r="CV73" s="59" t="n"/>
      <c r="CW73" s="178" t="n"/>
      <c r="CX73" s="59" t="n"/>
      <c r="CY73" s="178" t="n"/>
      <c r="CZ73" s="178" t="n"/>
      <c r="DA73" s="178" t="n"/>
      <c r="DB73" s="53" t="n"/>
      <c r="DC73" s="178" t="n"/>
      <c r="DD73" s="178" t="n"/>
      <c r="DE73" s="178" t="n"/>
      <c r="DF73" s="178" t="n"/>
      <c r="DG73" s="178" t="n"/>
      <c r="DH73" s="178" t="n"/>
      <c r="DI73" s="178" t="n"/>
      <c r="DJ73" s="178" t="n"/>
      <c r="DK73" s="178" t="n"/>
      <c r="DL73" s="178" t="n"/>
      <c r="DM73" s="178" t="n"/>
      <c r="DN73" s="177" t="n"/>
      <c r="DO73" s="177" t="n"/>
      <c r="DP73" s="177" t="n"/>
      <c r="DQ73" s="76">
        <f>IF(AND(DS73,DP73&lt;&gt;""),
CONCATENATE(DT73,DU73,DV73,DW73,DX73,DY73,DZ73,EA73,EB73,EC73,ED73,EE73,EF73,EG73,EH73,EI73,EJ73,EK73,EL73,EM73,EN73,EO73,EP73,EQ73,ES73,ET73,EU73,EV73,EW73,EX73,EY73,EZ73,FA73,FC73,FD73,FF73,FG73,FI73,FJ73,FL73,FM73,FO73,FP73,FR73,FS73,FU73,FV73,FX73,FY73,GA73,GB73,GD73,GE73,GF73,GH73,GI73,GJ73,GL73,GM73,GN73,GP73,GQ73,GS73,GT73,GU73,GV73,GW73,GX73,GY73,GZ73,HA73,HB73,HC73,HD73,HE73,HF73,HG73,HH73,HI73,HJ73,HK73,HL73,HM73,HN73,HO73,HQ73,HR73,HS73,HT73,HU73,HV73,HW73,HX73,HY73,IA73,IB73,IC73,ID73,IF73,IG73,IH73,II73,IK73,IL73,IM73,IN73,IO73,IP73,IQ73,IR73,IS73,IT73,IU73,IV73,IW73,IX73,IY73,IZ73),
""
)</f>
        <v/>
      </c>
      <c r="DR73" s="53" t="n"/>
      <c r="DS73" s="46">
        <f>CONCATENATE(D73,$E73,$F73,$G73,H73,$I73,$J73,K73,$L73,$M73,N73,$O73,$P73,$Q73,$R73,$S73,T73,$U73,$V73,$W73,$X73,$Y73,$Z73,$AA73,AB73,AC73,AD73,$AE73,$AF73,$AG73,AH73,AI73,AJ73,AK73,AL73,AM73,AN73,AO73,AP73,AQ73,AR73,AS73,AT73,AU73,AV73,AW73,AX73,AY73,AZ73,BA73,BB73,BC73,BD73,BE73,BF73,BG73,BH73,BI73,BJ73,BK73,BL73,BM73,BN73,BO73,BP73,BQ73,BR73,BS73,BT73,BU73,BV73,BW73,BX73,BY73,BZ73,CA73,CB73,CC73,CD73,CE73,CF73,CG73,CH73,CI73,CJ73,CK73,CL73,CM73,$CN73,$CO73,CP73,$CQ73,$CR73,CS73,CT73,CU73,CV73,CW73,CX73,CY73,CZ73,DA73,DB73,DC73,DD73,DE73,DF73,DG73,DH73,DI73,DJ73,DK73,DL73,DM73,$DN73,$DO73,$DP73,DR73)&lt;&gt;""</f>
        <v/>
      </c>
      <c r="DT73" s="46">
        <f>IF(AND($DS73,$E$4&lt;&gt;""),
IF(LEFT($E$4,2) = "1.",
IF(D73&lt;&gt;"","El CUNE sólo se envía en operaciones de novedad o ajuste. ",""),
IF(D73="","Debes escribir un CUNE válido para realizar operaciones de novedad o ajuste. ","")),
""
)</f>
        <v/>
      </c>
      <c r="DU73" s="46">
        <f>IF($DS73,
IF(E73="","Debes seleccionar el tipo de documento del empleado. ",
IF(_xlfn.IFNA(VLOOKUP(E73,TIPO_DE_DOCUMENTO,1,FALSE),-1)=-1,"El tipo de documento no es válido (por favor seleccionarlo de la lista). ","")
)
)</f>
        <v/>
      </c>
      <c r="DV73" s="46">
        <f>IF($DS73,
IF(F73="","Debes escribir el número de documento del empleado. ","")
)</f>
        <v/>
      </c>
      <c r="DW73" s="46">
        <f>IF($DS73,
IF(G73="","Debes escribir el primer nombre del empleado. ","")
)</f>
        <v/>
      </c>
      <c r="DY73" s="46">
        <f>IF($DS73,
IF(I73="","Debes escribir el primer apellido del empleado. ","")
)</f>
        <v/>
      </c>
      <c r="DZ73" s="46">
        <f>IF($DS73,
IF(J73="","Debes escribir el segundo apellido del empleado. ","")
)</f>
        <v/>
      </c>
      <c r="EB73" s="46">
        <f>IF($DS73,
IF(L73="","Debes escribir la fecha de ingreso del empleado. ",
IF(ISERR(DATE(YEAR(L73),MONTH(L73),DAY(L73))), "El valor ingresado en fecha de ingreso no tiene un formato válido. ","")
)
)</f>
        <v/>
      </c>
      <c r="EC73" s="46">
        <f>IF($DS73,
IF(M73="","Debes escribir el tiempo laborado. ",
IF( IFERROR(INT(M73),1.1) &lt;&gt; IFERROR(_xlfn.NUMBERVALUE(M73),1), "El valor de los días trabajados debe ser un número entero. ", "")
)
)</f>
        <v/>
      </c>
      <c r="ED73" s="46">
        <f>IF($DS73,
IF( AND(N73&lt;&gt;"", ISERR(DATE(YEAR(N73),MONTH(N73),DAY(N73))) ), "El valor ingresado en fecha de ingreso no tiene un formato válido. ",
IF( AND(N73&lt;&gt;"", $E$6&lt;&gt;"", DATE(YEAR(N73), MONTH(N73), 1) &lt;&gt; IFERROR(DATE(MID($E$6, 1, 4), MID($E$6, 6, 2),1), "1/1/1900") ), "La fecha de retiro debe estar dentro del período liquidado. ", "")
)
)</f>
        <v/>
      </c>
      <c r="EE73" s="46">
        <f>IF($DS73,
IF(O73="","Debes seleccionar el tipo de trabajador. ",
IF(_xlfn.IFNA(VLOOKUP(O73,TIPO_DE_TRABAJADOR,1,FALSE),-1)=-1,"El tipo de trabajador no es válido (por favor seleccionarlo de la lista). ","")
)
)</f>
        <v/>
      </c>
      <c r="EF73" s="46">
        <f>IF($DS73,
IF(P73="","Debes seleccionar si es un trabajador dependiente pensionado por vejez. ",
IF(_xlfn.IFNA(VLOOKUP(P73,SUBTIPO_DE_TRABAJADOR,1,FALSE),-1)=-1,"El tipo de trabajador dependiente pensionado por vejez no es válido (por favor seleccionarlo de la lista). ","")
)
)</f>
        <v/>
      </c>
      <c r="EG73" s="46">
        <f>IF($DS73,
IF(Q73="","Debes seleccionar el tipo de contrato del trabajador. ",
IF(_xlfn.IFNA(VLOOKUP(Q73,TIPO_DE_CONTRATO,1,FALSE),-1)=-1,"El tipo de contrato del trabajador no es válido (por favor seleccionarlo de la lista). ","")
)
)</f>
        <v/>
      </c>
      <c r="EH73" s="46">
        <f>IF($DS73,
IF(R73="","Debes seleccionar si es un salario integral. ",
IF(_xlfn.IFNA(VLOOKUP(R73,SI_NO,1,FALSE),-1)=-1,"Valor no válido para salario integral (por favor seleccionarlo de la lista). ","")
)
)</f>
        <v/>
      </c>
      <c r="EI73" s="46">
        <f>IF($DS73,
IF(S73="","Debes seleccionar si el trabajador realiza actividades de riesgo. ",
IF(_xlfn.IFNA(VLOOKUP(S73,SI_NO,1,FALSE),-1)=-1,"Valor no válido para actividad de alto riesgo (por favor seleccionarlo de la lista). ","")
)
)</f>
        <v/>
      </c>
      <c r="EK73" s="46">
        <f>IF($DS73,
IF(U73="","Debes escribir el código del municipio de residencia del trabajador. ",
IF(_xlfn.IFNA(VLOOKUP(U73,MUNICIPIO,1,FALSE),-1)=-1,"El municipio de residencia del trabajador es inválido (por favor seleccionarlo de la lista). ","")
)
)</f>
        <v/>
      </c>
      <c r="EL73" s="46">
        <f>IF($DS73,
IF(V73="","Debes escribir el la dirección de residendia del trabajador. ","")
)</f>
        <v/>
      </c>
      <c r="EM73" s="46">
        <f>IF($DS73,
IF(W73="","Debes escribir la fecha de inicio de la liquidación. ",
IF(ISERR(DATE(YEAR(W73),MONTH(W73),DAY(W73))),"El valor ingresado en fecha de inicio de liquidación no tiene un formato válido. ",
IF( AND($E$6&lt;&gt;"", DATE(YEAR(W73), MONTH(W73), 1) &lt;&gt; IFERROR(DATE(MID($E$6, 1, 4), MID($E$6, 6, 2),1), "1/1/1900") ), "La fecha de inicio de la liquidación debe estar dentro del período liquidado. ", "")
)
)
)</f>
        <v/>
      </c>
      <c r="EN73" s="46">
        <f>IF($DS73,
IF(X73="","Debes escribir la fecha de fin de la liquidación. ",
IF(ISERR(DATE(YEAR(X73),MONTH(X73),DAY(X73))),"El valor ingresado en fecha de fin de liquidación no tiene un formato válido. ",
IF( AND($E$6&lt;&gt;"", DATE(YEAR(X73), MONTH(X73), 1) &lt;&gt; IFERROR(DATE(MID($E$6, 1, 4), MID($E$6, 6, 2),1), "1/1/1900") ), "La fecha de fin de la liquidación debe estar dentro del período liquidado. ", "")
)
)
)</f>
        <v/>
      </c>
      <c r="EO73" s="46">
        <f>IF($DS73,
IF(Y73="","Debes escribir la frecuencia de pago del trabajador. ",
IF(_xlfn.IFNA(VLOOKUP(Y73,PERÍODO_DE_NÓMINA,1,FALSE),-1)=-1,"La frecuencia de pago es inválida (por favor seleccionarlo de la lista). ","")
)
)</f>
        <v/>
      </c>
      <c r="EP73" s="46">
        <f>IF($DS73,
IF(Z73="","Debes escribir la fecha de pago. ",
IF(ISERR(DATE(YEAR(Z73),MONTH(Z73),DAY(Z73))), "El valor ingresado en fecha de pago no tiene un formato válido. ","")
)
)</f>
        <v/>
      </c>
      <c r="EQ73" s="46">
        <f>IF($DS73,
IF(AA73="","Debes escribir el medio de pago. ",
IF(_xlfn.IFNA(VLOOKUP(AA73,MEDIOS_DE_PAGO,1,FALSE),-1)=-1,"El medio de pago es inválido (por favor seleccionarlo de la lista). ","")
)
)</f>
        <v/>
      </c>
      <c r="ER73" s="46">
        <f>OR(AA73='Tablas '!$T$4,AA73='Tablas '!$T$7,AA73='Tablas '!$T$8,AA73='Tablas '!$T$11)</f>
        <v/>
      </c>
      <c r="ES73" s="46">
        <f>IF(AND($DS73,ER73),
IF(AB73="","Debes escribir la entidad bancaria. ",""),
""
)</f>
        <v/>
      </c>
      <c r="ET73" s="46">
        <f>IF(AND($DS73,ER73),
IF(AC73="","Debes escribir el tipo de cuenta bancaria. ",
IF(_xlfn.IFNA(VLOOKUP(AC73,TIPO_DE_CUENTA,1,FALSE),-1)=-1,"El tipo de cuenta bancaria es inválida (por favor seleccionarlo de la lista). ","")
),
""
)</f>
        <v/>
      </c>
      <c r="EU73" s="46">
        <f>IF(AND($DS73,ER73),
IF(AD73="","Debes escribir el número de cuenta bancaria. ",""),
""
)</f>
        <v/>
      </c>
      <c r="EV73" s="46">
        <f>IF($DS73,
IF(AE73="","Debes escribir el valor del sueldo básico. ",
IF( ISERR(_xlfn.NUMBERVALUE(AE73)), "El valor del sueldo básico debe ser un número válido. ", "")
)
)</f>
        <v/>
      </c>
      <c r="EW73" s="46">
        <f>IF($DS73,
IF(AF73="","Debes escribir el número de días trabajados. ",
IF( IFERROR(INT(AF73),1.1) &lt;&gt; IFERROR(_xlfn.NUMBERVALUE(AF73),1), "La cantidad de días trabajados debe ser un número entero. ", "")
)
)</f>
        <v/>
      </c>
      <c r="EX73" s="46">
        <f>IF($DS73,
IF(AG73="","Debes escribir el valor del sueldo trabajado. ",
IF( ISERR(_xlfn.NUMBERVALUE(AG73)), "El valor del sueldo trabajado debe ser un número válido. ", "")
)
)</f>
        <v/>
      </c>
      <c r="EY73" s="46">
        <f>IF($DS73,
IF( AND(AH73&lt;&gt;"", ISERR(_xlfn.NUMBERVALUE(AH73))), "El valor del auxilio de transporte debe ser un número válido. ", "")
)</f>
        <v/>
      </c>
      <c r="EZ73" s="46">
        <f>IF($DS73,
IF( AND(AI73&lt;&gt;"", ISERR(_xlfn.NUMBERVALUE(AI73))), "El valor de viáticos salariales debe ser un número válido. ", "")
)</f>
        <v/>
      </c>
      <c r="FA73" s="46">
        <f>IF($DS73,
IF( AND(AJ73&lt;&gt;"", ISERR(_xlfn.NUMBERVALUE(AJ73))), "El valor de viáticos NO salariales debe ser un número válido. ", "")
)</f>
        <v/>
      </c>
      <c r="FB73" s="46">
        <f>CONCATENATE(AK73,AL73)&lt;&gt;""</f>
        <v/>
      </c>
      <c r="FC73" s="46">
        <f>IF(AND($DS73,FB73),
IF(AK73="","Debes escribir el número de horas extras diurnas. ",
IF( IFERROR(INT(AK73),1.1) &lt;&gt; IFERROR(_xlfn.NUMBERVALUE(AK73),1), "La cantidad de horas extras diurnas debe ser un número entero. ", "")
),
""
)</f>
        <v/>
      </c>
      <c r="FD73" s="46">
        <f>IF(AND($DS73,FB73),
IF(AL73="","Debes escribir el valor de las horas extras diurnas. ",
IF( ISERR(_xlfn.NUMBERVALUE(AL73)), "El valor de las horas extras duirnas debe ser un número válido. ", "")
),
""
)</f>
        <v/>
      </c>
      <c r="FE73" s="46">
        <f>CONCATENATE(AM73,AN73)&lt;&gt;""</f>
        <v/>
      </c>
      <c r="FF73" s="46">
        <f>IF(AND($DS73,FE73),
IF(AM73="","Debes escribir el número de horas extras nocturnas. ",
IF( IFERROR(INT(AM73),1.1) &lt;&gt; IFERROR(_xlfn.NUMBERVALUE(AM73),1), "La cantidad de horas extras nocturnas debe ser un número entero. ", "")
),
""
)</f>
        <v/>
      </c>
      <c r="FG73" s="46">
        <f>IF(AND($DS73,FE73),
IF(AN73="","Debes escribir el valor de las horas extras nocturnas. ",
IF( ISERR(_xlfn.NUMBERVALUE(AN73)), "El valor de las horas extras nocturnas debe ser un número válido. ", "")
),
""
)</f>
        <v/>
      </c>
      <c r="FH73" s="46">
        <f>CONCATENATE(AO73,AP73)&lt;&gt;""</f>
        <v/>
      </c>
      <c r="FI73" s="46">
        <f>IF(AND($DS73,FH73),
IF(AO73="","Debes escribir el número de horas extras diurnas dominicales y festivas. ",
IF( IFERROR(INT(AO73),1.1) &lt;&gt; IFERROR(_xlfn.NUMBERVALUE(AO73),1), "La cantidad de horas extras diurnas dominicales y festivas debe ser un número entero. ", "")
),
""
)</f>
        <v/>
      </c>
      <c r="FJ73" s="46">
        <f>IF(AND($DS73,FH73),
IF(AP73="","Debes escribir el valor de las horas extras diurnas dominicales y festivas. ",
IF( ISERR(_xlfn.NUMBERVALUE(AP73)), "El valor de las horas extras diurnas dominicales y festivas debe ser un número válido. ", "")
),
""
)</f>
        <v/>
      </c>
      <c r="FK73" s="46">
        <f>CONCATENATE(AQ73,AR73)&lt;&gt;""</f>
        <v/>
      </c>
      <c r="FL73" s="46">
        <f>IF(AND($DS73,FK73),
IF(AQ73="","Debes escribir el número de horas extras nocturnas dominicales y festivas. ",
IF( IFERROR(INT(AQ73),1.1) &lt;&gt; IFERROR(_xlfn.NUMBERVALUE(AQ73),1), "La cantidad de horas extras nocturnas dominicales y festivas debe ser un número entero. ", "")
),
""
)</f>
        <v/>
      </c>
      <c r="FM73" s="46">
        <f>IF(AND($DS73,FK73),
IF(AR73="","Debes escribir el valor de las horas extras nocturnas dominicales y festivas. ",
IF( ISERR(_xlfn.NUMBERVALUE(AR73)), "El valor de las horas extras nocturnas dominicales y festivas debe ser un número válido. ", "")
),
""
)</f>
        <v/>
      </c>
      <c r="FN73" s="46">
        <f>CONCATENATE(AS73,AT73)&lt;&gt;""</f>
        <v/>
      </c>
      <c r="FO73" s="46">
        <f>IF(AND($DS73,FN73),
IF(AS73="","Debes escribir el número de horas recargo nocturno. ",
IF( IFERROR(INT(AS73),1.1) &lt;&gt; IFERROR(_xlfn.NUMBERVALUE(AS73),1), "La cantidad de horas recargo nocturno debe ser un número entero. ", "")
),
""
)</f>
        <v/>
      </c>
      <c r="FP73" s="46">
        <f>IF(AND($DS73,FN73),
IF(AT73="","Debes escribir el valor de las horas recargo nocturno. ",
IF( ISERR(_xlfn.NUMBERVALUE(AT73)), "El valor de las horas recargo nocturno debe ser un número válido. ", "")
),
""
)</f>
        <v/>
      </c>
      <c r="FQ73" s="46">
        <f>CONCATENATE(AU73,AV73)&lt;&gt;""</f>
        <v/>
      </c>
      <c r="FR73" s="46">
        <f>IF(AND($DS73,FQ73),
IF(AU73="","Debes escribir el número de horas recargo diurno dominical y festivo. ",
IF( IFERROR(INT(AU73),1.1) &lt;&gt; IFERROR(_xlfn.NUMBERVALUE(AU73),1), "La cantidad de horas recargo diurno dominical y festivo debe ser un número entero. ", "")
),
""
)</f>
        <v/>
      </c>
      <c r="FS73" s="46">
        <f>IF(AND($DS73,FQ73),
IF(AV73="","Debes escribir el valor de las horas recargo diurno dominical y festivo. ",
IF( ISERR(_xlfn.NUMBERVALUE(AV73)), "El valor de las horas recargo diurno dominical y festivo debe ser un número válido. ", "")
),
""
)</f>
        <v/>
      </c>
      <c r="FT73" s="46">
        <f>CONCATENATE(AW73,AX73)&lt;&gt;""</f>
        <v/>
      </c>
      <c r="FU73" s="46">
        <f>IF(AND($DS73,FT73),
IF(AW73="","Debes escribir el número de horas recargo nocturno dominical y festivo. ",
IF( IFERROR(INT(AW73),1.1) &lt;&gt; IFERROR(_xlfn.NUMBERVALUE(AW73),1), "La cantidad de horas recargo nocturno dominical y festivo debe ser un número entero. ", "")
),
""
)</f>
        <v/>
      </c>
      <c r="FV73" s="46">
        <f>IF(AND($DS73,FT73),
IF(AX73="","Debes escribir el valor de las horas recargo nocturno dominical y festivo. ",
IF( ISERR(_xlfn.NUMBERVALUE(AX73)), "El valor de las horas recargo nocturno dominical y festivo debe ser un número válido. ", "")
),
""
)</f>
        <v/>
      </c>
      <c r="FW73" s="46">
        <f>CONCATENATE(AY73,AZ73)&lt;&gt;""</f>
        <v/>
      </c>
      <c r="FX73" s="46">
        <f>IF(AND($DS73,FW73),
IF(AY73="","Debes escribir el número de días de vacaciones comunes. ",
IF( IFERROR(INT(AY73),1.1) &lt;&gt; IFERROR(_xlfn.NUMBERVALUE(AY73),1), "La cantidad de días de vacaciones comunes debe ser un número entero. ", "")
),
""
)</f>
        <v/>
      </c>
      <c r="FY73" s="46">
        <f>IF(AND($DS73,FW73),
IF(AZ73="","Debes escribir el valor de las vacaciones comunes. ",
IF( ISERR(_xlfn.NUMBERVALUE(AZ73)), "El valor de las vacaciones comunes debe ser un número válido. ", "")
),
""
)</f>
        <v/>
      </c>
      <c r="FZ73" s="46">
        <f>CONCATENATE(BA73,BB73)&lt;&gt;""</f>
        <v/>
      </c>
      <c r="GA73" s="46">
        <f>IF(AND($DS73,FZ73),
IF(BA73="","Debes escribir el número de días de vacaciones compensadas. ",
IF( IFERROR(INT(BA73),1.1) &lt;&gt; IFERROR(_xlfn.NUMBERVALUE(BA73),1), "La cantidad de días de vacaciones compensadas debe ser un número entero. ", "")
),
""
)</f>
        <v/>
      </c>
      <c r="GB73" s="46">
        <f>IF(AND($DS73,FZ73),
IF(BB73="","Debes escribir el valor de las vacaciones compensadas. ",
IF( ISERR(_xlfn.NUMBERVALUE(BB73)), "El valor de las vacaciones compensadas debe ser un número válido. ", "")
),
""
)</f>
        <v/>
      </c>
      <c r="GC73" s="46">
        <f>CONCATENATE(BC73,BD73)&lt;&gt;""</f>
        <v/>
      </c>
      <c r="GD73" s="46">
        <f>IF(AND($DS73,GC73),
IF(BC73="","Debes escribir el número de días de prima salarial. ",
IF( IFERROR(INT(BC73),1.1) &lt;&gt; IFERROR(_xlfn.NUMBERVALUE(BC73),1), "La cantidad de días de prima salarial debe ser un número entero. ", "")
),
""
)</f>
        <v/>
      </c>
      <c r="GE73" s="46">
        <f>IF(AND($DS73,GC73),
IF(BD73="","Debes escribir el valor de los días de prima salarial. ",
IF( ISERR(_xlfn.NUMBERVALUE(BD73)), "El valor de los días de prima salarial debe ser un número válido. ", "")
),
""
)</f>
        <v/>
      </c>
      <c r="GF73" s="46">
        <f>IF($DS73,
IF( AND(BE73&lt;&gt;"", ISERR(_xlfn.NUMBERVALUE(BE73))), "El valor de la prima NO saliarial debe ser un número válido. ", "")
)</f>
        <v/>
      </c>
      <c r="GG73" s="46">
        <f>CONCATENATE(BF73,BG73,BH73)&lt;&gt;""</f>
        <v/>
      </c>
      <c r="GH73" s="46">
        <f>IF(AND($DS73,GG73),
IF(BF73="","Debes escribir el valor de las cesantías. ",
IF( ISERR(_xlfn.NUMBERVALUE(BF73)), "El valor de las cesantías debe ser un número válido. ", "")
),
""
)</f>
        <v/>
      </c>
      <c r="GI73" s="46">
        <f>IF(AND($DS73,GG73),
IF(BG73="","Debes escribir el % de cesantías. ",
IF( ISERR(_xlfn.NUMBERVALUE(BG73)), "El % de cesantías debe ser un número válido. ", "")
),
""
)</f>
        <v/>
      </c>
      <c r="GJ73" s="46">
        <f>IF(AND($DS73,GG73),
IF(BH73="","Debes escribir el valor de intereses de cesantías. ",
IF( ISERR(_xlfn.NUMBERVALUE(BH73)), "El valor de intereses de cesantías debe ser un número válido. ", "")
),
""
)</f>
        <v/>
      </c>
      <c r="GK73" s="46">
        <f>CONCATENATE(BI73,BJ73,BK73)&lt;&gt;""</f>
        <v/>
      </c>
      <c r="GL73" s="46">
        <f>IF(AND($DS73,GK73),
IF(BI73="","Debes escribir el número de días de incapacidad. ",
IF( IFERROR(INT(BI73),1.1) &lt;&gt; IFERROR(_xlfn.NUMBERVALUE(BI73),1), "La cantidad de días de incapacidad debe ser un número entero. ", "")
),
""
)</f>
        <v/>
      </c>
      <c r="GM73" s="46">
        <f>IF(AND($DS73,GK73),
IF(BJ73="","Debes escribir el tipo de incapacidad. ",
IF(_xlfn.IFNA(VLOOKUP(BJ73,TIPO_DE_INCAPACIDAD,1,FALSE),-1)=-1,"El tipo de incapacidad es inválida (por favor seleccionarlo de la lista). ","")
),
""
)</f>
        <v/>
      </c>
      <c r="GN73" s="46">
        <f>IF(AND($DS73,GK73),
IF(BK73="","Debes escribir el valor de la incapacidad. ",
IF( ISERR(_xlfn.NUMBERVALUE(BK73)), "El valor de la incapacidad debe ser un número válido. ", "")
),
""
)</f>
        <v/>
      </c>
      <c r="GO73" s="46">
        <f>CONCATENATE(BL73,BM73)&lt;&gt;""</f>
        <v/>
      </c>
      <c r="GP73" s="46">
        <f>IF(AND($DS73,GO73),
IF(BL73="","Debes escribir el número de días de licencia de maternidad o paternidad. ",
IF( IFERROR(INT(BL73),1.1) &lt;&gt; IFERROR(_xlfn.NUMBERVALUE(BL73),1), "La cantidad de días de licencia de maternidad o paternidad debe ser un número entero. ", "")
),
""
)</f>
        <v/>
      </c>
      <c r="GQ73" s="46">
        <f>IF(AND($DS73,GO73),
IF(BM73="","Debes escribir el valor de la licencia de maternidad o paternidad. ",
IF( ISERR(_xlfn.NUMBERVALUE(BM73)), "El valor de la licencia de maternidad o paternidad debe ser un número válido. ", "")
),
""
)</f>
        <v/>
      </c>
      <c r="GR73" s="46">
        <f>CONCATENATE(BN73,BO73)&lt;&gt;""</f>
        <v/>
      </c>
      <c r="GS73" s="46">
        <f>IF(AND($DS73,GR73),
IF(BN73="","Debes escribir el número de días de licencia remunerada. ",
IF( IFERROR(INT(BN73),1.1) &lt;&gt; IFERROR(_xlfn.NUMBERVALUE(BN73),1), "La cantidad de días de licencia remunerada debe ser un número entero. ", "")
),
""
)</f>
        <v/>
      </c>
      <c r="GT73" s="46">
        <f>IF(AND($DS73,GR73),
IF(BO73="","Debes escribir el valor de la licencia remunerada. ",
IF( ISERR(_xlfn.NUMBERVALUE(BO73)), "El valor de la licencia remunerada debe ser un número válido. ", "")
),
""
)</f>
        <v/>
      </c>
      <c r="GU73" s="46">
        <f>IF($DS73,
IF( AND(BP73&lt;&gt;"", ISERR(_xlfn.NUMBERVALUE(BP73))), "El valor de la licencia NO remunerada debe ser un número válido. ", "")
)</f>
        <v/>
      </c>
      <c r="GV73" s="46">
        <f>IF($DS73,
IF( AND(BQ73&lt;&gt;"", ISERR(_xlfn.NUMBERVALUE(BQ73))), "El valor de auxilios salariales debe ser un número válido. ", "")
)</f>
        <v/>
      </c>
      <c r="GW73" s="46">
        <f>IF($DS73,
IF( AND(BR73&lt;&gt;"", ISERR(_xlfn.NUMBERVALUE(BR73))), "El valor de auxilios NO salariales debe ser un número válido. ", "")
)</f>
        <v/>
      </c>
      <c r="GX73" s="46">
        <f>IF($DS73,
IF( AND(BS73&lt;&gt;"", ISERR(_xlfn.NUMBERVALUE(BS73))), "El valor de bonos salariales debe ser un número válido. ", "")
)</f>
        <v/>
      </c>
      <c r="GY73" s="46">
        <f>IF($DS73,
IF( AND(BT73&lt;&gt;"", ISERR(_xlfn.NUMBERVALUE(BT73))), "El valor de bonos NO salariales debe ser un número válido. ", "")
)</f>
        <v/>
      </c>
      <c r="GZ73" s="46">
        <f>IF($DS73,
IF( AND(BU73&lt;&gt;"", ISERR(_xlfn.NUMBERVALUE(BU73))), "El valor de bonos salariales de alimentación debe ser un número válido. ", "")
)</f>
        <v/>
      </c>
      <c r="HA73" s="46">
        <f>IF($DS73,
IF( AND(BV73&lt;&gt;"", ISERR(_xlfn.NUMBERVALUE(BV73))), "El valor de bonos NO salariales de alimentación debe ser un número válido. ", "")
)</f>
        <v/>
      </c>
      <c r="HB73" s="46">
        <f>IF($DS73,
IF( AND(BW73&lt;&gt;"", ISERR(_xlfn.NUMBERVALUE(BW73))), "El valor de bonificaciones salariales debe ser un número válido. ", "")
)</f>
        <v/>
      </c>
      <c r="HC73" s="46">
        <f>IF($DS73,
IF( AND(BX73&lt;&gt;"", ISERR(_xlfn.NUMBERVALUE(BX73))), "El valor de bonificaciones NO salariales debe ser un número válido. ", "")
)</f>
        <v/>
      </c>
      <c r="HD73" s="46">
        <f>IF($DS73,
IF( AND(BY73&lt;&gt;"", ISERR(_xlfn.NUMBERVALUE(BY73))), "El valor de compensaciones ordinarias debe ser un número válido. ", "")
)</f>
        <v/>
      </c>
      <c r="HE73" s="46">
        <f>IF($DS73,
IF( AND(BZ73&lt;&gt;"", ISERR(_xlfn.NUMBERVALUE(BZ73))), "El valor de compensaciones extraordinarias debe ser un número válido. ", "")
)</f>
        <v/>
      </c>
      <c r="HF73" s="46">
        <f>IF($DS73,
IF( AND(CA73&lt;&gt;"", ISERR(_xlfn.NUMBERVALUE(CA73))), "El valor de comisiones debe ser un número válido. ", "")
)</f>
        <v/>
      </c>
      <c r="HG73" s="46">
        <f>IF($DS73,
IF( AND(CB73&lt;&gt;"", ISERR(_xlfn.NUMBERVALUE(CB73))), "El valor de ausencia por huega debe ser un número válido. ", "")
)</f>
        <v/>
      </c>
      <c r="HH73" s="46">
        <f>IF($DS73,
IF( AND(CC73&lt;&gt;"", ISERR(_xlfn.NUMBERVALUE(CC73))), "El valor de anticipos debe ser un número válido. ", "")
)</f>
        <v/>
      </c>
      <c r="HI73" s="46">
        <f>IF($DS73,
IF( AND(CD73&lt;&gt;"", ISERR(_xlfn.NUMBERVALUE(CD73))), "El valor de pagos a terceros debe ser un número válido. ", "")
)</f>
        <v/>
      </c>
      <c r="HJ73" s="46">
        <f>IF($DS73,
IF( AND(CE73&lt;&gt;"", ISERR(_xlfn.NUMBERVALUE(CE73))), "El valor de dotación debe ser un número válido. ", "")
)</f>
        <v/>
      </c>
      <c r="HK73" s="46">
        <f>IF($DS73,
IF( AND(CF73&lt;&gt;"", ISERR(_xlfn.NUMBERVALUE(CF73))), "El valor de apoyo sostenibilidad debe ser un número válido. ", "")
)</f>
        <v/>
      </c>
      <c r="HL73" s="46">
        <f>IF($DS73,
IF( AND(CG73&lt;&gt;"", ISERR(_xlfn.NUMBERVALUE(CG73))), "El valor de teletrabajo debe ser un número válido. ", "")
)</f>
        <v/>
      </c>
      <c r="HM73" s="46">
        <f>IF($DS73,
IF( AND(CH73&lt;&gt;"", ISERR(_xlfn.NUMBERVALUE(CH73))), "El valor de bonificación de retiro debe ser un número válido. ", "")
)</f>
        <v/>
      </c>
      <c r="HN73" s="46">
        <f>IF($DS73,
IF( AND(CI73&lt;&gt;"", ISERR(_xlfn.NUMBERVALUE(CI73))), "El valor de indemnización de retiro debe ser un número válido. ", "")
)</f>
        <v/>
      </c>
      <c r="HO73" s="46">
        <f>IF($DS73,
IF( AND(CJ73&lt;&gt;"", ISERR(_xlfn.NUMBERVALUE(CJ73))), "El valor de reintegros debe ser un número válido. ", "")
)</f>
        <v/>
      </c>
      <c r="HP73" s="46">
        <f>CONCATENATE(CK73,CL73,CM73)&lt;&gt;""</f>
        <v/>
      </c>
      <c r="HQ73" s="46">
        <f>IF(AND($DS73,HP73),
IF(CK73="","Debes escribir la descripción de otro concepto no categorizado. ",""),
""
)</f>
        <v/>
      </c>
      <c r="HR73" s="46">
        <f>IF(AND($DS73,HP73),
IF(CONCATENATE(CL73,CM73)="","Debes escribir al menos un valor de concepto no categorizado (salarial o no salarial). ",
IF(ISERR(_xlfn.NUMBERVALUE(CL73)),"El valor salarial concepto no categorizado debe ser un número válido. ","")
),
""
)</f>
        <v/>
      </c>
      <c r="HS73" s="46">
        <f>IF(AND($DS73,HP73),
IF(CONCATENATE(CL73,CM73)="","Debes escribir al menos un valor de concepto no categorizado (salarial o no salarial). ",
IF(ISERR(_xlfn.NUMBERVALUE(CM73)),"El valor NO salarial concepto no categorizado debe ser un número válido. ","")
),
""
)</f>
        <v/>
      </c>
      <c r="HT73" s="46">
        <f>IF($DS73,
IF(CN73="","Debes escribir el porcentaje del aporte a salud. ",
IF( ISERR(_xlfn.NUMBERVALUE(CN73)), "El valor del porcentaje del aporte a salud debe ser un número válido. ", "")
)
)</f>
        <v/>
      </c>
      <c r="HU73" s="46">
        <f>IF($DS73,
IF(CO73="","Debes escribir el valor del aporte a salud. ",
IF( ISERR(_xlfn.NUMBERVALUE(CO73)), "El valor del aporte a salud debe ser un número válido. ", "")
)
)</f>
        <v/>
      </c>
      <c r="HV73" s="46">
        <f>IF($DS73,
IF( AND(CP73&lt;&gt;"", ISERR(_xlfn.NUMBERVALUE(CP73))), "El valor plan complementario debe ser un número válido. ", "")
)</f>
        <v/>
      </c>
      <c r="HW73" s="46">
        <f>IF($DS73,
IF(CQ73="","Debes escribir el porcentaje del aporte a pensión. ",
IF( ISERR(_xlfn.NUMBERVALUE(CQ73)), "El valor del porcentaje del aporte a pensión debe ser un número válido. ", "")
)
)</f>
        <v/>
      </c>
      <c r="HX73" s="46">
        <f>IF($DS73,
IF(CR73="","Debes escribir el valor del aporte a pensión. ",
IF( ISERR(_xlfn.NUMBERVALUE(CR73)), "El valor del aporte a salud debe ser un número válido. ", "")
)
)</f>
        <v/>
      </c>
      <c r="HY73" s="46">
        <f>IF($DS73,
IF( AND(CS73&lt;&gt;"", ISERR(_xlfn.NUMBERVALUE(CS73))), "El valor pensión voluntaria debe ser un número válido. ", "")
)</f>
        <v/>
      </c>
      <c r="HZ73" s="46">
        <f>CONCATENATE(CT73,CU73,CV73,CW73)&lt;&gt;""</f>
        <v/>
      </c>
      <c r="IA73" s="46">
        <f>IF(AND($DS73,HZ73),
IF(CT73="","Debes escribir el % del fondo de seguridad pensional. ",
IF( ISERR(_xlfn.NUMBERVALUE(CT73)), "El % del fondo de seguridad debe ser un número válido. ", "")
),
""
)</f>
        <v/>
      </c>
      <c r="IB73" s="46">
        <f>IF(AND($DS73,HZ73),
IF(CU73="","Debes escribir el valor del aporte al fondo de solidaridad pensional. ",
IF( ISERR(_xlfn.NUMBERVALUE(CU73)), "El valor del aporte al fondo de solidaridad pensional debe ser un número válido. ", "")
),
""
)</f>
        <v/>
      </c>
      <c r="IC73" s="46">
        <f>IF(AND($DS73,HZ73),
IF(CV73="","Debes escribir el % del fondo de subsistencia. ",
IF( ISERR(_xlfn.NUMBERVALUE(CV73)), "El % del fondo de subsistencia debe ser un número válido. ", "")
),
""
)</f>
        <v/>
      </c>
      <c r="ID73" s="46">
        <f>IF(AND($DS73,HZ73),
IF(CW73="","Debes escribir el valor del fondo de subsistencia. ",
IF( ISERR(_xlfn.NUMBERVALUE(CW73)), "El valor del fondo de subsistencia debe ser un número válido. ", "")
),
""
)</f>
        <v/>
      </c>
      <c r="IE73" s="46">
        <f>CONCATENATE(CX73,CY73)&lt;&gt;""</f>
        <v/>
      </c>
      <c r="IF73" s="46">
        <f>IF(AND($DS73,IE73),
IF(CX73="","Debes escribir el % de sindicato. ",
IF( ISERR(_xlfn.NUMBERVALUE(CX73)), "El % de sindicato debe ser un número válido. ", "")
),
""
)</f>
        <v/>
      </c>
      <c r="IG73" s="46">
        <f>IF(AND($DS73,IE73),
IF(CY73="","Debes escribir el valor del sindicato. ",
IF( ISERR(_xlfn.NUMBERVALUE(CY73)), "El valor del sindicato debe ser un número válido. ", "")
),
""
)</f>
        <v/>
      </c>
      <c r="IH73" s="46">
        <f>IF($DS73,
IF( AND(CZ73&lt;&gt;"", ISERR(_xlfn.NUMBERVALUE(CZ73))), "El valor de sanción pública debe ser un número válido. ", "")
)</f>
        <v/>
      </c>
      <c r="II73" s="46">
        <f>IF($DS73,
IF( AND(DA73&lt;&gt;"", ISERR(_xlfn.NUMBERVALUE(DA73))), "El valor de sanción privada debe ser un número válido. ", "")
)</f>
        <v/>
      </c>
      <c r="IJ73" s="46">
        <f>CONCATENATE(DB73,DC73)&lt;&gt;""</f>
        <v/>
      </c>
      <c r="IK73" s="46">
        <f>IF(AND($DS73,IJ73),
IF(DB73="","Debes escribir la descripción de libranza. ",""),
""
)</f>
        <v/>
      </c>
      <c r="IL73" s="46">
        <f>IF(AND($DS73,IJ73),
IF(DC73="","Debes escribir la cuota libranza. ",
IF(ISERR(_xlfn.NUMBERVALUE(DC73)),"El valor de la cuota libranza debe ser un número válido. ","")
),
""
)</f>
        <v/>
      </c>
      <c r="IM73" s="46">
        <f>IF($DS73,
IF( AND(DD73&lt;&gt;"", ISERR(_xlfn.NUMBERVALUE(DD73))), "El valor de pagos a terceros debe ser un número válido. ", "")
)</f>
        <v/>
      </c>
      <c r="IN73" s="46">
        <f>IF($DS73,
IF( AND(DE73&lt;&gt;"", ISERR(_xlfn.NUMBERVALUE(DE73))), "El valor de anticipos debe ser un número válido. ", "")
)</f>
        <v/>
      </c>
      <c r="IO73" s="46">
        <f>IF($DS73,
IF( AND(DF73&lt;&gt;"", ISERR(_xlfn.NUMBERVALUE(DF73))), "El valor de AFC debe ser un número válido. ", "")
)</f>
        <v/>
      </c>
      <c r="IP73" s="46">
        <f>IF($DS73,
IF( AND(DG73&lt;&gt;"", ISERR(_xlfn.NUMBERVALUE(DG73))), "El valor de rete-fuente debe ser un número válido. ", "")
)</f>
        <v/>
      </c>
      <c r="IQ73" s="46">
        <f>IF($DS73,
IF( AND(DH73&lt;&gt;"", ISERR(_xlfn.NUMBERVALUE(DH73))), "El valor de cooperativa de trabajo debe ser un número válido. ", "")
)</f>
        <v/>
      </c>
      <c r="IR73" s="46">
        <f>IF($DS73,
IF( AND(DI73&lt;&gt;"", ISERR(_xlfn.NUMBERVALUE(DI73))), "El valor de embargo fiscal debe ser un número válido. ", "")
)</f>
        <v/>
      </c>
      <c r="IS73" s="46">
        <f>IF($DS73,
IF( AND(DJ73&lt;&gt;"", ISERR(_xlfn.NUMBERVALUE(DJ73))), "El valor de educación debe ser un número válido. ", "")
)</f>
        <v/>
      </c>
      <c r="IT73" s="46">
        <f>IF($DS73,
IF( AND(DK73&lt;&gt;"", ISERR(_xlfn.NUMBERVALUE(DK73))), "El valor de reintegro debe ser un número válido. ", "")
)</f>
        <v/>
      </c>
      <c r="IU73" s="46">
        <f>IF($DS73,
IF( AND(DL73&lt;&gt;"", ISERR(_xlfn.NUMBERVALUE(DL73))), "El valor de deuda debe ser un número válido. ", "")
)</f>
        <v/>
      </c>
      <c r="IV73" s="46">
        <f>IF($DS73,
IF( AND(DM73&lt;&gt;"", ISERR(_xlfn.NUMBERVALUE(DM73))), "El valor de otras deducciones debe ser un número válido. ", "")
)</f>
        <v/>
      </c>
      <c r="IW73" s="46">
        <f>IF($DS73,
IF(DN73="","Debes escribir el valor de los devengos totales. ",
IF( ISERR(_xlfn.NUMBERVALUE(DN73)), "El valor de los devengos totales debe ser un número válido. ", "")
)
)</f>
        <v/>
      </c>
      <c r="IX73" s="46">
        <f>IF($DS73,
IF(DO73="","Debes escribir el valor de las deducciones totales. ",
IF( ISERR(_xlfn.NUMBERVALUE(DO73)), "El valor de las deducciones totales debe ser un número válido. ", "")
)
)</f>
        <v/>
      </c>
      <c r="IY73" s="46">
        <f>IF($DS73,
IF(DP73="","Debes escribir el valor del salario total. ",
IF( ISERR(_xlfn.NUMBERVALUE(DP73)), "El valor del salario total debe ser un número válido. ", "")
)
)</f>
        <v/>
      </c>
    </row>
    <row r="74">
      <c r="B74" s="48" t="n">
        <v>62</v>
      </c>
      <c r="C74" s="61">
        <f>IF(AND(DS74,DP74&lt;&gt;""),
IF(DQ74="","OK","Error"),
""
)</f>
        <v/>
      </c>
      <c r="D74" s="53" t="n"/>
      <c r="E74" s="52" t="n"/>
      <c r="F74" s="112" t="n"/>
      <c r="G74" s="52" t="n"/>
      <c r="H74" s="53" t="n"/>
      <c r="I74" s="52" t="n"/>
      <c r="J74" s="52" t="n"/>
      <c r="K74" s="53" t="n"/>
      <c r="L74" s="55" t="n"/>
      <c r="M74" s="108" t="n"/>
      <c r="N74" s="56" t="n"/>
      <c r="O74" s="52" t="n"/>
      <c r="P74" s="52" t="n"/>
      <c r="Q74" s="52" t="n"/>
      <c r="R74" s="52" t="n"/>
      <c r="S74" s="52" t="n"/>
      <c r="T74" s="53" t="n"/>
      <c r="U74" s="52" t="n"/>
      <c r="V74" s="52" t="n"/>
      <c r="W74" s="55" t="n"/>
      <c r="X74" s="55" t="n"/>
      <c r="Y74" s="52" t="n"/>
      <c r="Z74" s="55" t="n"/>
      <c r="AA74" s="52" t="n"/>
      <c r="AB74" s="53" t="n"/>
      <c r="AC74" s="53" t="n"/>
      <c r="AD74" s="53" t="n"/>
      <c r="AE74" s="177" t="n"/>
      <c r="AF74" s="113" t="n"/>
      <c r="AG74" s="177" t="n"/>
      <c r="AH74" s="178" t="n"/>
      <c r="AI74" s="178" t="n"/>
      <c r="AJ74" s="178" t="n"/>
      <c r="AK74" s="114" t="n"/>
      <c r="AL74" s="178" t="n"/>
      <c r="AM74" s="114" t="n"/>
      <c r="AN74" s="178" t="n"/>
      <c r="AO74" s="114" t="n"/>
      <c r="AP74" s="178" t="n"/>
      <c r="AQ74" s="114" t="n"/>
      <c r="AR74" s="178" t="n"/>
      <c r="AS74" s="114" t="n"/>
      <c r="AT74" s="178" t="n"/>
      <c r="AU74" s="114" t="n"/>
      <c r="AV74" s="178" t="n"/>
      <c r="AW74" s="114" t="n"/>
      <c r="AX74" s="178" t="n"/>
      <c r="AY74" s="114" t="n"/>
      <c r="AZ74" s="178" t="n"/>
      <c r="BA74" s="114" t="n"/>
      <c r="BB74" s="178" t="n"/>
      <c r="BC74" s="114" t="n"/>
      <c r="BD74" s="178" t="n"/>
      <c r="BE74" s="178" t="n"/>
      <c r="BF74" s="178" t="n"/>
      <c r="BG74" s="59" t="n"/>
      <c r="BH74" s="178" t="n"/>
      <c r="BI74" s="114" t="n"/>
      <c r="BJ74" s="53" t="n"/>
      <c r="BK74" s="178" t="n"/>
      <c r="BL74" s="114" t="n"/>
      <c r="BM74" s="178" t="n"/>
      <c r="BN74" s="114" t="n"/>
      <c r="BO74" s="178" t="n"/>
      <c r="BP74" s="178" t="n"/>
      <c r="BQ74" s="178" t="n"/>
      <c r="BR74" s="178" t="n"/>
      <c r="BS74" s="178" t="n"/>
      <c r="BT74" s="178" t="n"/>
      <c r="BU74" s="178" t="n"/>
      <c r="BV74" s="178" t="n"/>
      <c r="BW74" s="178" t="n"/>
      <c r="BX74" s="178" t="n"/>
      <c r="BY74" s="178" t="n"/>
      <c r="BZ74" s="178" t="n"/>
      <c r="CA74" s="178" t="n"/>
      <c r="CB74" s="178" t="n"/>
      <c r="CC74" s="178" t="n"/>
      <c r="CD74" s="178" t="n"/>
      <c r="CE74" s="178" t="n"/>
      <c r="CF74" s="178" t="n"/>
      <c r="CG74" s="178" t="n"/>
      <c r="CH74" s="178" t="n"/>
      <c r="CI74" s="178" t="n"/>
      <c r="CJ74" s="178" t="n"/>
      <c r="CK74" s="53" t="n"/>
      <c r="CL74" s="178" t="n"/>
      <c r="CM74" s="178" t="n"/>
      <c r="CN74" s="60" t="n"/>
      <c r="CO74" s="177" t="n"/>
      <c r="CP74" s="178" t="n"/>
      <c r="CQ74" s="60" t="n"/>
      <c r="CR74" s="177" t="n"/>
      <c r="CS74" s="178" t="n"/>
      <c r="CT74" s="59" t="n"/>
      <c r="CU74" s="178" t="n"/>
      <c r="CV74" s="59" t="n"/>
      <c r="CW74" s="178" t="n"/>
      <c r="CX74" s="59" t="n"/>
      <c r="CY74" s="178" t="n"/>
      <c r="CZ74" s="178" t="n"/>
      <c r="DA74" s="178" t="n"/>
      <c r="DB74" s="53" t="n"/>
      <c r="DC74" s="178" t="n"/>
      <c r="DD74" s="178" t="n"/>
      <c r="DE74" s="178" t="n"/>
      <c r="DF74" s="178" t="n"/>
      <c r="DG74" s="178" t="n"/>
      <c r="DH74" s="178" t="n"/>
      <c r="DI74" s="178" t="n"/>
      <c r="DJ74" s="178" t="n"/>
      <c r="DK74" s="178" t="n"/>
      <c r="DL74" s="178" t="n"/>
      <c r="DM74" s="178" t="n"/>
      <c r="DN74" s="177" t="n"/>
      <c r="DO74" s="177" t="n"/>
      <c r="DP74" s="177" t="n"/>
      <c r="DQ74" s="76">
        <f>IF(AND(DS74,DP74&lt;&gt;""),
CONCATENATE(DT74,DU74,DV74,DW74,DX74,DY74,DZ74,EA74,EB74,EC74,ED74,EE74,EF74,EG74,EH74,EI74,EJ74,EK74,EL74,EM74,EN74,EO74,EP74,EQ74,ES74,ET74,EU74,EV74,EW74,EX74,EY74,EZ74,FA74,FC74,FD74,FF74,FG74,FI74,FJ74,FL74,FM74,FO74,FP74,FR74,FS74,FU74,FV74,FX74,FY74,GA74,GB74,GD74,GE74,GF74,GH74,GI74,GJ74,GL74,GM74,GN74,GP74,GQ74,GS74,GT74,GU74,GV74,GW74,GX74,GY74,GZ74,HA74,HB74,HC74,HD74,HE74,HF74,HG74,HH74,HI74,HJ74,HK74,HL74,HM74,HN74,HO74,HQ74,HR74,HS74,HT74,HU74,HV74,HW74,HX74,HY74,IA74,IB74,IC74,ID74,IF74,IG74,IH74,II74,IK74,IL74,IM74,IN74,IO74,IP74,IQ74,IR74,IS74,IT74,IU74,IV74,IW74,IX74,IY74,IZ74),
""
)</f>
        <v/>
      </c>
      <c r="DR74" s="53" t="n"/>
      <c r="DS74" s="46">
        <f>CONCATENATE(D74,$E74,$F74,$G74,H74,$I74,$J74,K74,$L74,$M74,N74,$O74,$P74,$Q74,$R74,$S74,T74,$U74,$V74,$W74,$X74,$Y74,$Z74,$AA74,AB74,AC74,AD74,$AE74,$AF74,$AG74,AH74,AI74,AJ74,AK74,AL74,AM74,AN74,AO74,AP74,AQ74,AR74,AS74,AT74,AU74,AV74,AW74,AX74,AY74,AZ74,BA74,BB74,BC74,BD74,BE74,BF74,BG74,BH74,BI74,BJ74,BK74,BL74,BM74,BN74,BO74,BP74,BQ74,BR74,BS74,BT74,BU74,BV74,BW74,BX74,BY74,BZ74,CA74,CB74,CC74,CD74,CE74,CF74,CG74,CH74,CI74,CJ74,CK74,CL74,CM74,$CN74,$CO74,CP74,$CQ74,$CR74,CS74,CT74,CU74,CV74,CW74,CX74,CY74,CZ74,DA74,DB74,DC74,DD74,DE74,DF74,DG74,DH74,DI74,DJ74,DK74,DL74,DM74,$DN74,$DO74,$DP74,DR74)&lt;&gt;""</f>
        <v/>
      </c>
      <c r="DT74" s="46">
        <f>IF(AND($DS74,$E$4&lt;&gt;""),
IF(LEFT($E$4,2) = "1.",
IF(D74&lt;&gt;"","El CUNE sólo se envía en operaciones de novedad o ajuste. ",""),
IF(D74="","Debes escribir un CUNE válido para realizar operaciones de novedad o ajuste. ","")),
""
)</f>
        <v/>
      </c>
      <c r="DU74" s="46">
        <f>IF($DS74,
IF(E74="","Debes seleccionar el tipo de documento del empleado. ",
IF(_xlfn.IFNA(VLOOKUP(E74,TIPO_DE_DOCUMENTO,1,FALSE),-1)=-1,"El tipo de documento no es válido (por favor seleccionarlo de la lista). ","")
)
)</f>
        <v/>
      </c>
      <c r="DV74" s="46">
        <f>IF($DS74,
IF(F74="","Debes escribir el número de documento del empleado. ","")
)</f>
        <v/>
      </c>
      <c r="DW74" s="46">
        <f>IF($DS74,
IF(G74="","Debes escribir el primer nombre del empleado. ","")
)</f>
        <v/>
      </c>
      <c r="DY74" s="46">
        <f>IF($DS74,
IF(I74="","Debes escribir el primer apellido del empleado. ","")
)</f>
        <v/>
      </c>
      <c r="DZ74" s="46">
        <f>IF($DS74,
IF(J74="","Debes escribir el segundo apellido del empleado. ","")
)</f>
        <v/>
      </c>
      <c r="EB74" s="46">
        <f>IF($DS74,
IF(L74="","Debes escribir la fecha de ingreso del empleado. ",
IF(ISERR(DATE(YEAR(L74),MONTH(L74),DAY(L74))), "El valor ingresado en fecha de ingreso no tiene un formato válido. ","")
)
)</f>
        <v/>
      </c>
      <c r="EC74" s="46">
        <f>IF($DS74,
IF(M74="","Debes escribir el tiempo laborado. ",
IF( IFERROR(INT(M74),1.1) &lt;&gt; IFERROR(_xlfn.NUMBERVALUE(M74),1), "El valor de los días trabajados debe ser un número entero. ", "")
)
)</f>
        <v/>
      </c>
      <c r="ED74" s="46">
        <f>IF($DS74,
IF( AND(N74&lt;&gt;"", ISERR(DATE(YEAR(N74),MONTH(N74),DAY(N74))) ), "El valor ingresado en fecha de ingreso no tiene un formato válido. ",
IF( AND(N74&lt;&gt;"", $E$6&lt;&gt;"", DATE(YEAR(N74), MONTH(N74), 1) &lt;&gt; IFERROR(DATE(MID($E$6, 1, 4), MID($E$6, 6, 2),1), "1/1/1900") ), "La fecha de retiro debe estar dentro del período liquidado. ", "")
)
)</f>
        <v/>
      </c>
      <c r="EE74" s="46">
        <f>IF($DS74,
IF(O74="","Debes seleccionar el tipo de trabajador. ",
IF(_xlfn.IFNA(VLOOKUP(O74,TIPO_DE_TRABAJADOR,1,FALSE),-1)=-1,"El tipo de trabajador no es válido (por favor seleccionarlo de la lista). ","")
)
)</f>
        <v/>
      </c>
      <c r="EF74" s="46">
        <f>IF($DS74,
IF(P74="","Debes seleccionar si es un trabajador dependiente pensionado por vejez. ",
IF(_xlfn.IFNA(VLOOKUP(P74,SUBTIPO_DE_TRABAJADOR,1,FALSE),-1)=-1,"El tipo de trabajador dependiente pensionado por vejez no es válido (por favor seleccionarlo de la lista). ","")
)
)</f>
        <v/>
      </c>
      <c r="EG74" s="46">
        <f>IF($DS74,
IF(Q74="","Debes seleccionar el tipo de contrato del trabajador. ",
IF(_xlfn.IFNA(VLOOKUP(Q74,TIPO_DE_CONTRATO,1,FALSE),-1)=-1,"El tipo de contrato del trabajador no es válido (por favor seleccionarlo de la lista). ","")
)
)</f>
        <v/>
      </c>
      <c r="EH74" s="46">
        <f>IF($DS74,
IF(R74="","Debes seleccionar si es un salario integral. ",
IF(_xlfn.IFNA(VLOOKUP(R74,SI_NO,1,FALSE),-1)=-1,"Valor no válido para salario integral (por favor seleccionarlo de la lista). ","")
)
)</f>
        <v/>
      </c>
      <c r="EI74" s="46">
        <f>IF($DS74,
IF(S74="","Debes seleccionar si el trabajador realiza actividades de riesgo. ",
IF(_xlfn.IFNA(VLOOKUP(S74,SI_NO,1,FALSE),-1)=-1,"Valor no válido para actividad de alto riesgo (por favor seleccionarlo de la lista). ","")
)
)</f>
        <v/>
      </c>
      <c r="EK74" s="46">
        <f>IF($DS74,
IF(U74="","Debes escribir el código del municipio de residencia del trabajador. ",
IF(_xlfn.IFNA(VLOOKUP(U74,MUNICIPIO,1,FALSE),-1)=-1,"El municipio de residencia del trabajador es inválido (por favor seleccionarlo de la lista). ","")
)
)</f>
        <v/>
      </c>
      <c r="EL74" s="46">
        <f>IF($DS74,
IF(V74="","Debes escribir el la dirección de residendia del trabajador. ","")
)</f>
        <v/>
      </c>
      <c r="EM74" s="46">
        <f>IF($DS74,
IF(W74="","Debes escribir la fecha de inicio de la liquidación. ",
IF(ISERR(DATE(YEAR(W74),MONTH(W74),DAY(W74))),"El valor ingresado en fecha de inicio de liquidación no tiene un formato válido. ",
IF( AND($E$6&lt;&gt;"", DATE(YEAR(W74), MONTH(W74), 1) &lt;&gt; IFERROR(DATE(MID($E$6, 1, 4), MID($E$6, 6, 2),1), "1/1/1900") ), "La fecha de inicio de la liquidación debe estar dentro del período liquidado. ", "")
)
)
)</f>
        <v/>
      </c>
      <c r="EN74" s="46">
        <f>IF($DS74,
IF(X74="","Debes escribir la fecha de fin de la liquidación. ",
IF(ISERR(DATE(YEAR(X74),MONTH(X74),DAY(X74))),"El valor ingresado en fecha de fin de liquidación no tiene un formato válido. ",
IF( AND($E$6&lt;&gt;"", DATE(YEAR(X74), MONTH(X74), 1) &lt;&gt; IFERROR(DATE(MID($E$6, 1, 4), MID($E$6, 6, 2),1), "1/1/1900") ), "La fecha de fin de la liquidación debe estar dentro del período liquidado. ", "")
)
)
)</f>
        <v/>
      </c>
      <c r="EO74" s="46">
        <f>IF($DS74,
IF(Y74="","Debes escribir la frecuencia de pago del trabajador. ",
IF(_xlfn.IFNA(VLOOKUP(Y74,PERÍODO_DE_NÓMINA,1,FALSE),-1)=-1,"La frecuencia de pago es inválida (por favor seleccionarlo de la lista). ","")
)
)</f>
        <v/>
      </c>
      <c r="EP74" s="46">
        <f>IF($DS74,
IF(Z74="","Debes escribir la fecha de pago. ",
IF(ISERR(DATE(YEAR(Z74),MONTH(Z74),DAY(Z74))), "El valor ingresado en fecha de pago no tiene un formato válido. ","")
)
)</f>
        <v/>
      </c>
      <c r="EQ74" s="46">
        <f>IF($DS74,
IF(AA74="","Debes escribir el medio de pago. ",
IF(_xlfn.IFNA(VLOOKUP(AA74,MEDIOS_DE_PAGO,1,FALSE),-1)=-1,"El medio de pago es inválido (por favor seleccionarlo de la lista). ","")
)
)</f>
        <v/>
      </c>
      <c r="ER74" s="46">
        <f>OR(AA74='Tablas '!$T$4,AA74='Tablas '!$T$7,AA74='Tablas '!$T$8,AA74='Tablas '!$T$11)</f>
        <v/>
      </c>
      <c r="ES74" s="46">
        <f>IF(AND($DS74,ER74),
IF(AB74="","Debes escribir la entidad bancaria. ",""),
""
)</f>
        <v/>
      </c>
      <c r="ET74" s="46">
        <f>IF(AND($DS74,ER74),
IF(AC74="","Debes escribir el tipo de cuenta bancaria. ",
IF(_xlfn.IFNA(VLOOKUP(AC74,TIPO_DE_CUENTA,1,FALSE),-1)=-1,"El tipo de cuenta bancaria es inválida (por favor seleccionarlo de la lista). ","")
),
""
)</f>
        <v/>
      </c>
      <c r="EU74" s="46">
        <f>IF(AND($DS74,ER74),
IF(AD74="","Debes escribir el número de cuenta bancaria. ",""),
""
)</f>
        <v/>
      </c>
      <c r="EV74" s="46">
        <f>IF($DS74,
IF(AE74="","Debes escribir el valor del sueldo básico. ",
IF( ISERR(_xlfn.NUMBERVALUE(AE74)), "El valor del sueldo básico debe ser un número válido. ", "")
)
)</f>
        <v/>
      </c>
      <c r="EW74" s="46">
        <f>IF($DS74,
IF(AF74="","Debes escribir el número de días trabajados. ",
IF( IFERROR(INT(AF74),1.1) &lt;&gt; IFERROR(_xlfn.NUMBERVALUE(AF74),1), "La cantidad de días trabajados debe ser un número entero. ", "")
)
)</f>
        <v/>
      </c>
      <c r="EX74" s="46">
        <f>IF($DS74,
IF(AG74="","Debes escribir el valor del sueldo trabajado. ",
IF( ISERR(_xlfn.NUMBERVALUE(AG74)), "El valor del sueldo trabajado debe ser un número válido. ", "")
)
)</f>
        <v/>
      </c>
      <c r="EY74" s="46">
        <f>IF($DS74,
IF( AND(AH74&lt;&gt;"", ISERR(_xlfn.NUMBERVALUE(AH74))), "El valor del auxilio de transporte debe ser un número válido. ", "")
)</f>
        <v/>
      </c>
      <c r="EZ74" s="46">
        <f>IF($DS74,
IF( AND(AI74&lt;&gt;"", ISERR(_xlfn.NUMBERVALUE(AI74))), "El valor de viáticos salariales debe ser un número válido. ", "")
)</f>
        <v/>
      </c>
      <c r="FA74" s="46">
        <f>IF($DS74,
IF( AND(AJ74&lt;&gt;"", ISERR(_xlfn.NUMBERVALUE(AJ74))), "El valor de viáticos NO salariales debe ser un número válido. ", "")
)</f>
        <v/>
      </c>
      <c r="FB74" s="46">
        <f>CONCATENATE(AK74,AL74)&lt;&gt;""</f>
        <v/>
      </c>
      <c r="FC74" s="46">
        <f>IF(AND($DS74,FB74),
IF(AK74="","Debes escribir el número de horas extras diurnas. ",
IF( IFERROR(INT(AK74),1.1) &lt;&gt; IFERROR(_xlfn.NUMBERVALUE(AK74),1), "La cantidad de horas extras diurnas debe ser un número entero. ", "")
),
""
)</f>
        <v/>
      </c>
      <c r="FD74" s="46">
        <f>IF(AND($DS74,FB74),
IF(AL74="","Debes escribir el valor de las horas extras diurnas. ",
IF( ISERR(_xlfn.NUMBERVALUE(AL74)), "El valor de las horas extras duirnas debe ser un número válido. ", "")
),
""
)</f>
        <v/>
      </c>
      <c r="FE74" s="46">
        <f>CONCATENATE(AM74,AN74)&lt;&gt;""</f>
        <v/>
      </c>
      <c r="FF74" s="46">
        <f>IF(AND($DS74,FE74),
IF(AM74="","Debes escribir el número de horas extras nocturnas. ",
IF( IFERROR(INT(AM74),1.1) &lt;&gt; IFERROR(_xlfn.NUMBERVALUE(AM74),1), "La cantidad de horas extras nocturnas debe ser un número entero. ", "")
),
""
)</f>
        <v/>
      </c>
      <c r="FG74" s="46">
        <f>IF(AND($DS74,FE74),
IF(AN74="","Debes escribir el valor de las horas extras nocturnas. ",
IF( ISERR(_xlfn.NUMBERVALUE(AN74)), "El valor de las horas extras nocturnas debe ser un número válido. ", "")
),
""
)</f>
        <v/>
      </c>
      <c r="FH74" s="46">
        <f>CONCATENATE(AO74,AP74)&lt;&gt;""</f>
        <v/>
      </c>
      <c r="FI74" s="46">
        <f>IF(AND($DS74,FH74),
IF(AO74="","Debes escribir el número de horas extras diurnas dominicales y festivas. ",
IF( IFERROR(INT(AO74),1.1) &lt;&gt; IFERROR(_xlfn.NUMBERVALUE(AO74),1), "La cantidad de horas extras diurnas dominicales y festivas debe ser un número entero. ", "")
),
""
)</f>
        <v/>
      </c>
      <c r="FJ74" s="46">
        <f>IF(AND($DS74,FH74),
IF(AP74="","Debes escribir el valor de las horas extras diurnas dominicales y festivas. ",
IF( ISERR(_xlfn.NUMBERVALUE(AP74)), "El valor de las horas extras diurnas dominicales y festivas debe ser un número válido. ", "")
),
""
)</f>
        <v/>
      </c>
      <c r="FK74" s="46">
        <f>CONCATENATE(AQ74,AR74)&lt;&gt;""</f>
        <v/>
      </c>
      <c r="FL74" s="46">
        <f>IF(AND($DS74,FK74),
IF(AQ74="","Debes escribir el número de horas extras nocturnas dominicales y festivas. ",
IF( IFERROR(INT(AQ74),1.1) &lt;&gt; IFERROR(_xlfn.NUMBERVALUE(AQ74),1), "La cantidad de horas extras nocturnas dominicales y festivas debe ser un número entero. ", "")
),
""
)</f>
        <v/>
      </c>
      <c r="FM74" s="46">
        <f>IF(AND($DS74,FK74),
IF(AR74="","Debes escribir el valor de las horas extras nocturnas dominicales y festivas. ",
IF( ISERR(_xlfn.NUMBERVALUE(AR74)), "El valor de las horas extras nocturnas dominicales y festivas debe ser un número válido. ", "")
),
""
)</f>
        <v/>
      </c>
      <c r="FN74" s="46">
        <f>CONCATENATE(AS74,AT74)&lt;&gt;""</f>
        <v/>
      </c>
      <c r="FO74" s="46">
        <f>IF(AND($DS74,FN74),
IF(AS74="","Debes escribir el número de horas recargo nocturno. ",
IF( IFERROR(INT(AS74),1.1) &lt;&gt; IFERROR(_xlfn.NUMBERVALUE(AS74),1), "La cantidad de horas recargo nocturno debe ser un número entero. ", "")
),
""
)</f>
        <v/>
      </c>
      <c r="FP74" s="46">
        <f>IF(AND($DS74,FN74),
IF(AT74="","Debes escribir el valor de las horas recargo nocturno. ",
IF( ISERR(_xlfn.NUMBERVALUE(AT74)), "El valor de las horas recargo nocturno debe ser un número válido. ", "")
),
""
)</f>
        <v/>
      </c>
      <c r="FQ74" s="46">
        <f>CONCATENATE(AU74,AV74)&lt;&gt;""</f>
        <v/>
      </c>
      <c r="FR74" s="46">
        <f>IF(AND($DS74,FQ74),
IF(AU74="","Debes escribir el número de horas recargo diurno dominical y festivo. ",
IF( IFERROR(INT(AU74),1.1) &lt;&gt; IFERROR(_xlfn.NUMBERVALUE(AU74),1), "La cantidad de horas recargo diurno dominical y festivo debe ser un número entero. ", "")
),
""
)</f>
        <v/>
      </c>
      <c r="FS74" s="46">
        <f>IF(AND($DS74,FQ74),
IF(AV74="","Debes escribir el valor de las horas recargo diurno dominical y festivo. ",
IF( ISERR(_xlfn.NUMBERVALUE(AV74)), "El valor de las horas recargo diurno dominical y festivo debe ser un número válido. ", "")
),
""
)</f>
        <v/>
      </c>
      <c r="FT74" s="46">
        <f>CONCATENATE(AW74,AX74)&lt;&gt;""</f>
        <v/>
      </c>
      <c r="FU74" s="46">
        <f>IF(AND($DS74,FT74),
IF(AW74="","Debes escribir el número de horas recargo nocturno dominical y festivo. ",
IF( IFERROR(INT(AW74),1.1) &lt;&gt; IFERROR(_xlfn.NUMBERVALUE(AW74),1), "La cantidad de horas recargo nocturno dominical y festivo debe ser un número entero. ", "")
),
""
)</f>
        <v/>
      </c>
      <c r="FV74" s="46">
        <f>IF(AND($DS74,FT74),
IF(AX74="","Debes escribir el valor de las horas recargo nocturno dominical y festivo. ",
IF( ISERR(_xlfn.NUMBERVALUE(AX74)), "El valor de las horas recargo nocturno dominical y festivo debe ser un número válido. ", "")
),
""
)</f>
        <v/>
      </c>
      <c r="FW74" s="46">
        <f>CONCATENATE(AY74,AZ74)&lt;&gt;""</f>
        <v/>
      </c>
      <c r="FX74" s="46">
        <f>IF(AND($DS74,FW74),
IF(AY74="","Debes escribir el número de días de vacaciones comunes. ",
IF( IFERROR(INT(AY74),1.1) &lt;&gt; IFERROR(_xlfn.NUMBERVALUE(AY74),1), "La cantidad de días de vacaciones comunes debe ser un número entero. ", "")
),
""
)</f>
        <v/>
      </c>
      <c r="FY74" s="46">
        <f>IF(AND($DS74,FW74),
IF(AZ74="","Debes escribir el valor de las vacaciones comunes. ",
IF( ISERR(_xlfn.NUMBERVALUE(AZ74)), "El valor de las vacaciones comunes debe ser un número válido. ", "")
),
""
)</f>
        <v/>
      </c>
      <c r="FZ74" s="46">
        <f>CONCATENATE(BA74,BB74)&lt;&gt;""</f>
        <v/>
      </c>
      <c r="GA74" s="46">
        <f>IF(AND($DS74,FZ74),
IF(BA74="","Debes escribir el número de días de vacaciones compensadas. ",
IF( IFERROR(INT(BA74),1.1) &lt;&gt; IFERROR(_xlfn.NUMBERVALUE(BA74),1), "La cantidad de días de vacaciones compensadas debe ser un número entero. ", "")
),
""
)</f>
        <v/>
      </c>
      <c r="GB74" s="46">
        <f>IF(AND($DS74,FZ74),
IF(BB74="","Debes escribir el valor de las vacaciones compensadas. ",
IF( ISERR(_xlfn.NUMBERVALUE(BB74)), "El valor de las vacaciones compensadas debe ser un número válido. ", "")
),
""
)</f>
        <v/>
      </c>
      <c r="GC74" s="46">
        <f>CONCATENATE(BC74,BD74)&lt;&gt;""</f>
        <v/>
      </c>
      <c r="GD74" s="46">
        <f>IF(AND($DS74,GC74),
IF(BC74="","Debes escribir el número de días de prima salarial. ",
IF( IFERROR(INT(BC74),1.1) &lt;&gt; IFERROR(_xlfn.NUMBERVALUE(BC74),1), "La cantidad de días de prima salarial debe ser un número entero. ", "")
),
""
)</f>
        <v/>
      </c>
      <c r="GE74" s="46">
        <f>IF(AND($DS74,GC74),
IF(BD74="","Debes escribir el valor de los días de prima salarial. ",
IF( ISERR(_xlfn.NUMBERVALUE(BD74)), "El valor de los días de prima salarial debe ser un número válido. ", "")
),
""
)</f>
        <v/>
      </c>
      <c r="GF74" s="46">
        <f>IF($DS74,
IF( AND(BE74&lt;&gt;"", ISERR(_xlfn.NUMBERVALUE(BE74))), "El valor de la prima NO saliarial debe ser un número válido. ", "")
)</f>
        <v/>
      </c>
      <c r="GG74" s="46">
        <f>CONCATENATE(BF74,BG74,BH74)&lt;&gt;""</f>
        <v/>
      </c>
      <c r="GH74" s="46">
        <f>IF(AND($DS74,GG74),
IF(BF74="","Debes escribir el valor de las cesantías. ",
IF( ISERR(_xlfn.NUMBERVALUE(BF74)), "El valor de las cesantías debe ser un número válido. ", "")
),
""
)</f>
        <v/>
      </c>
      <c r="GI74" s="46">
        <f>IF(AND($DS74,GG74),
IF(BG74="","Debes escribir el % de cesantías. ",
IF( ISERR(_xlfn.NUMBERVALUE(BG74)), "El % de cesantías debe ser un número válido. ", "")
),
""
)</f>
        <v/>
      </c>
      <c r="GJ74" s="46">
        <f>IF(AND($DS74,GG74),
IF(BH74="","Debes escribir el valor de intereses de cesantías. ",
IF( ISERR(_xlfn.NUMBERVALUE(BH74)), "El valor de intereses de cesantías debe ser un número válido. ", "")
),
""
)</f>
        <v/>
      </c>
      <c r="GK74" s="46">
        <f>CONCATENATE(BI74,BJ74,BK74)&lt;&gt;""</f>
        <v/>
      </c>
      <c r="GL74" s="46">
        <f>IF(AND($DS74,GK74),
IF(BI74="","Debes escribir el número de días de incapacidad. ",
IF( IFERROR(INT(BI74),1.1) &lt;&gt; IFERROR(_xlfn.NUMBERVALUE(BI74),1), "La cantidad de días de incapacidad debe ser un número entero. ", "")
),
""
)</f>
        <v/>
      </c>
      <c r="GM74" s="46">
        <f>IF(AND($DS74,GK74),
IF(BJ74="","Debes escribir el tipo de incapacidad. ",
IF(_xlfn.IFNA(VLOOKUP(BJ74,TIPO_DE_INCAPACIDAD,1,FALSE),-1)=-1,"El tipo de incapacidad es inválida (por favor seleccionarlo de la lista). ","")
),
""
)</f>
        <v/>
      </c>
      <c r="GN74" s="46">
        <f>IF(AND($DS74,GK74),
IF(BK74="","Debes escribir el valor de la incapacidad. ",
IF( ISERR(_xlfn.NUMBERVALUE(BK74)), "El valor de la incapacidad debe ser un número válido. ", "")
),
""
)</f>
        <v/>
      </c>
      <c r="GO74" s="46">
        <f>CONCATENATE(BL74,BM74)&lt;&gt;""</f>
        <v/>
      </c>
      <c r="GP74" s="46">
        <f>IF(AND($DS74,GO74),
IF(BL74="","Debes escribir el número de días de licencia de maternidad o paternidad. ",
IF( IFERROR(INT(BL74),1.1) &lt;&gt; IFERROR(_xlfn.NUMBERVALUE(BL74),1), "La cantidad de días de licencia de maternidad o paternidad debe ser un número entero. ", "")
),
""
)</f>
        <v/>
      </c>
      <c r="GQ74" s="46">
        <f>IF(AND($DS74,GO74),
IF(BM74="","Debes escribir el valor de la licencia de maternidad o paternidad. ",
IF( ISERR(_xlfn.NUMBERVALUE(BM74)), "El valor de la licencia de maternidad o paternidad debe ser un número válido. ", "")
),
""
)</f>
        <v/>
      </c>
      <c r="GR74" s="46">
        <f>CONCATENATE(BN74,BO74)&lt;&gt;""</f>
        <v/>
      </c>
      <c r="GS74" s="46">
        <f>IF(AND($DS74,GR74),
IF(BN74="","Debes escribir el número de días de licencia remunerada. ",
IF( IFERROR(INT(BN74),1.1) &lt;&gt; IFERROR(_xlfn.NUMBERVALUE(BN74),1), "La cantidad de días de licencia remunerada debe ser un número entero. ", "")
),
""
)</f>
        <v/>
      </c>
      <c r="GT74" s="46">
        <f>IF(AND($DS74,GR74),
IF(BO74="","Debes escribir el valor de la licencia remunerada. ",
IF( ISERR(_xlfn.NUMBERVALUE(BO74)), "El valor de la licencia remunerada debe ser un número válido. ", "")
),
""
)</f>
        <v/>
      </c>
      <c r="GU74" s="46">
        <f>IF($DS74,
IF( AND(BP74&lt;&gt;"", ISERR(_xlfn.NUMBERVALUE(BP74))), "El valor de la licencia NO remunerada debe ser un número válido. ", "")
)</f>
        <v/>
      </c>
      <c r="GV74" s="46">
        <f>IF($DS74,
IF( AND(BQ74&lt;&gt;"", ISERR(_xlfn.NUMBERVALUE(BQ74))), "El valor de auxilios salariales debe ser un número válido. ", "")
)</f>
        <v/>
      </c>
      <c r="GW74" s="46">
        <f>IF($DS74,
IF( AND(BR74&lt;&gt;"", ISERR(_xlfn.NUMBERVALUE(BR74))), "El valor de auxilios NO salariales debe ser un número válido. ", "")
)</f>
        <v/>
      </c>
      <c r="GX74" s="46">
        <f>IF($DS74,
IF( AND(BS74&lt;&gt;"", ISERR(_xlfn.NUMBERVALUE(BS74))), "El valor de bonos salariales debe ser un número válido. ", "")
)</f>
        <v/>
      </c>
      <c r="GY74" s="46">
        <f>IF($DS74,
IF( AND(BT74&lt;&gt;"", ISERR(_xlfn.NUMBERVALUE(BT74))), "El valor de bonos NO salariales debe ser un número válido. ", "")
)</f>
        <v/>
      </c>
      <c r="GZ74" s="46">
        <f>IF($DS74,
IF( AND(BU74&lt;&gt;"", ISERR(_xlfn.NUMBERVALUE(BU74))), "El valor de bonos salariales de alimentación debe ser un número válido. ", "")
)</f>
        <v/>
      </c>
      <c r="HA74" s="46">
        <f>IF($DS74,
IF( AND(BV74&lt;&gt;"", ISERR(_xlfn.NUMBERVALUE(BV74))), "El valor de bonos NO salariales de alimentación debe ser un número válido. ", "")
)</f>
        <v/>
      </c>
      <c r="HB74" s="46">
        <f>IF($DS74,
IF( AND(BW74&lt;&gt;"", ISERR(_xlfn.NUMBERVALUE(BW74))), "El valor de bonificaciones salariales debe ser un número válido. ", "")
)</f>
        <v/>
      </c>
      <c r="HC74" s="46">
        <f>IF($DS74,
IF( AND(BX74&lt;&gt;"", ISERR(_xlfn.NUMBERVALUE(BX74))), "El valor de bonificaciones NO salariales debe ser un número válido. ", "")
)</f>
        <v/>
      </c>
      <c r="HD74" s="46">
        <f>IF($DS74,
IF( AND(BY74&lt;&gt;"", ISERR(_xlfn.NUMBERVALUE(BY74))), "El valor de compensaciones ordinarias debe ser un número válido. ", "")
)</f>
        <v/>
      </c>
      <c r="HE74" s="46">
        <f>IF($DS74,
IF( AND(BZ74&lt;&gt;"", ISERR(_xlfn.NUMBERVALUE(BZ74))), "El valor de compensaciones extraordinarias debe ser un número válido. ", "")
)</f>
        <v/>
      </c>
      <c r="HF74" s="46">
        <f>IF($DS74,
IF( AND(CA74&lt;&gt;"", ISERR(_xlfn.NUMBERVALUE(CA74))), "El valor de comisiones debe ser un número válido. ", "")
)</f>
        <v/>
      </c>
      <c r="HG74" s="46">
        <f>IF($DS74,
IF( AND(CB74&lt;&gt;"", ISERR(_xlfn.NUMBERVALUE(CB74))), "El valor de ausencia por huega debe ser un número válido. ", "")
)</f>
        <v/>
      </c>
      <c r="HH74" s="46">
        <f>IF($DS74,
IF( AND(CC74&lt;&gt;"", ISERR(_xlfn.NUMBERVALUE(CC74))), "El valor de anticipos debe ser un número válido. ", "")
)</f>
        <v/>
      </c>
      <c r="HI74" s="46">
        <f>IF($DS74,
IF( AND(CD74&lt;&gt;"", ISERR(_xlfn.NUMBERVALUE(CD74))), "El valor de pagos a terceros debe ser un número válido. ", "")
)</f>
        <v/>
      </c>
      <c r="HJ74" s="46">
        <f>IF($DS74,
IF( AND(CE74&lt;&gt;"", ISERR(_xlfn.NUMBERVALUE(CE74))), "El valor de dotación debe ser un número válido. ", "")
)</f>
        <v/>
      </c>
      <c r="HK74" s="46">
        <f>IF($DS74,
IF( AND(CF74&lt;&gt;"", ISERR(_xlfn.NUMBERVALUE(CF74))), "El valor de apoyo sostenibilidad debe ser un número válido. ", "")
)</f>
        <v/>
      </c>
      <c r="HL74" s="46">
        <f>IF($DS74,
IF( AND(CG74&lt;&gt;"", ISERR(_xlfn.NUMBERVALUE(CG74))), "El valor de teletrabajo debe ser un número válido. ", "")
)</f>
        <v/>
      </c>
      <c r="HM74" s="46">
        <f>IF($DS74,
IF( AND(CH74&lt;&gt;"", ISERR(_xlfn.NUMBERVALUE(CH74))), "El valor de bonificación de retiro debe ser un número válido. ", "")
)</f>
        <v/>
      </c>
      <c r="HN74" s="46">
        <f>IF($DS74,
IF( AND(CI74&lt;&gt;"", ISERR(_xlfn.NUMBERVALUE(CI74))), "El valor de indemnización de retiro debe ser un número válido. ", "")
)</f>
        <v/>
      </c>
      <c r="HO74" s="46">
        <f>IF($DS74,
IF( AND(CJ74&lt;&gt;"", ISERR(_xlfn.NUMBERVALUE(CJ74))), "El valor de reintegros debe ser un número válido. ", "")
)</f>
        <v/>
      </c>
      <c r="HP74" s="46">
        <f>CONCATENATE(CK74,CL74,CM74)&lt;&gt;""</f>
        <v/>
      </c>
      <c r="HQ74" s="46">
        <f>IF(AND($DS74,HP74),
IF(CK74="","Debes escribir la descripción de otro concepto no categorizado. ",""),
""
)</f>
        <v/>
      </c>
      <c r="HR74" s="46">
        <f>IF(AND($DS74,HP74),
IF(CONCATENATE(CL74,CM74)="","Debes escribir al menos un valor de concepto no categorizado (salarial o no salarial). ",
IF(ISERR(_xlfn.NUMBERVALUE(CL74)),"El valor salarial concepto no categorizado debe ser un número válido. ","")
),
""
)</f>
        <v/>
      </c>
      <c r="HS74" s="46">
        <f>IF(AND($DS74,HP74),
IF(CONCATENATE(CL74,CM74)="","Debes escribir al menos un valor de concepto no categorizado (salarial o no salarial). ",
IF(ISERR(_xlfn.NUMBERVALUE(CM74)),"El valor NO salarial concepto no categorizado debe ser un número válido. ","")
),
""
)</f>
        <v/>
      </c>
      <c r="HT74" s="46">
        <f>IF($DS74,
IF(CN74="","Debes escribir el porcentaje del aporte a salud. ",
IF( ISERR(_xlfn.NUMBERVALUE(CN74)), "El valor del porcentaje del aporte a salud debe ser un número válido. ", "")
)
)</f>
        <v/>
      </c>
      <c r="HU74" s="46">
        <f>IF($DS74,
IF(CO74="","Debes escribir el valor del aporte a salud. ",
IF( ISERR(_xlfn.NUMBERVALUE(CO74)), "El valor del aporte a salud debe ser un número válido. ", "")
)
)</f>
        <v/>
      </c>
      <c r="HV74" s="46">
        <f>IF($DS74,
IF( AND(CP74&lt;&gt;"", ISERR(_xlfn.NUMBERVALUE(CP74))), "El valor plan complementario debe ser un número válido. ", "")
)</f>
        <v/>
      </c>
      <c r="HW74" s="46">
        <f>IF($DS74,
IF(CQ74="","Debes escribir el porcentaje del aporte a pensión. ",
IF( ISERR(_xlfn.NUMBERVALUE(CQ74)), "El valor del porcentaje del aporte a pensión debe ser un número válido. ", "")
)
)</f>
        <v/>
      </c>
      <c r="HX74" s="46">
        <f>IF($DS74,
IF(CR74="","Debes escribir el valor del aporte a pensión. ",
IF( ISERR(_xlfn.NUMBERVALUE(CR74)), "El valor del aporte a salud debe ser un número válido. ", "")
)
)</f>
        <v/>
      </c>
      <c r="HY74" s="46">
        <f>IF($DS74,
IF( AND(CS74&lt;&gt;"", ISERR(_xlfn.NUMBERVALUE(CS74))), "El valor pensión voluntaria debe ser un número válido. ", "")
)</f>
        <v/>
      </c>
      <c r="HZ74" s="46">
        <f>CONCATENATE(CT74,CU74,CV74,CW74)&lt;&gt;""</f>
        <v/>
      </c>
      <c r="IA74" s="46">
        <f>IF(AND($DS74,HZ74),
IF(CT74="","Debes escribir el % del fondo de seguridad pensional. ",
IF( ISERR(_xlfn.NUMBERVALUE(CT74)), "El % del fondo de seguridad debe ser un número válido. ", "")
),
""
)</f>
        <v/>
      </c>
      <c r="IB74" s="46">
        <f>IF(AND($DS74,HZ74),
IF(CU74="","Debes escribir el valor del aporte al fondo de solidaridad pensional. ",
IF( ISERR(_xlfn.NUMBERVALUE(CU74)), "El valor del aporte al fondo de solidaridad pensional debe ser un número válido. ", "")
),
""
)</f>
        <v/>
      </c>
      <c r="IC74" s="46">
        <f>IF(AND($DS74,HZ74),
IF(CV74="","Debes escribir el % del fondo de subsistencia. ",
IF( ISERR(_xlfn.NUMBERVALUE(CV74)), "El % del fondo de subsistencia debe ser un número válido. ", "")
),
""
)</f>
        <v/>
      </c>
      <c r="ID74" s="46">
        <f>IF(AND($DS74,HZ74),
IF(CW74="","Debes escribir el valor del fondo de subsistencia. ",
IF( ISERR(_xlfn.NUMBERVALUE(CW74)), "El valor del fondo de subsistencia debe ser un número válido. ", "")
),
""
)</f>
        <v/>
      </c>
      <c r="IE74" s="46">
        <f>CONCATENATE(CX74,CY74)&lt;&gt;""</f>
        <v/>
      </c>
      <c r="IF74" s="46">
        <f>IF(AND($DS74,IE74),
IF(CX74="","Debes escribir el % de sindicato. ",
IF( ISERR(_xlfn.NUMBERVALUE(CX74)), "El % de sindicato debe ser un número válido. ", "")
),
""
)</f>
        <v/>
      </c>
      <c r="IG74" s="46">
        <f>IF(AND($DS74,IE74),
IF(CY74="","Debes escribir el valor del sindicato. ",
IF( ISERR(_xlfn.NUMBERVALUE(CY74)), "El valor del sindicato debe ser un número válido. ", "")
),
""
)</f>
        <v/>
      </c>
      <c r="IH74" s="46">
        <f>IF($DS74,
IF( AND(CZ74&lt;&gt;"", ISERR(_xlfn.NUMBERVALUE(CZ74))), "El valor de sanción pública debe ser un número válido. ", "")
)</f>
        <v/>
      </c>
      <c r="II74" s="46">
        <f>IF($DS74,
IF( AND(DA74&lt;&gt;"", ISERR(_xlfn.NUMBERVALUE(DA74))), "El valor de sanción privada debe ser un número válido. ", "")
)</f>
        <v/>
      </c>
      <c r="IJ74" s="46">
        <f>CONCATENATE(DB74,DC74)&lt;&gt;""</f>
        <v/>
      </c>
      <c r="IK74" s="46">
        <f>IF(AND($DS74,IJ74),
IF(DB74="","Debes escribir la descripción de libranza. ",""),
""
)</f>
        <v/>
      </c>
      <c r="IL74" s="46">
        <f>IF(AND($DS74,IJ74),
IF(DC74="","Debes escribir la cuota libranza. ",
IF(ISERR(_xlfn.NUMBERVALUE(DC74)),"El valor de la cuota libranza debe ser un número válido. ","")
),
""
)</f>
        <v/>
      </c>
      <c r="IM74" s="46">
        <f>IF($DS74,
IF( AND(DD74&lt;&gt;"", ISERR(_xlfn.NUMBERVALUE(DD74))), "El valor de pagos a terceros debe ser un número válido. ", "")
)</f>
        <v/>
      </c>
      <c r="IN74" s="46">
        <f>IF($DS74,
IF( AND(DE74&lt;&gt;"", ISERR(_xlfn.NUMBERVALUE(DE74))), "El valor de anticipos debe ser un número válido. ", "")
)</f>
        <v/>
      </c>
      <c r="IO74" s="46">
        <f>IF($DS74,
IF( AND(DF74&lt;&gt;"", ISERR(_xlfn.NUMBERVALUE(DF74))), "El valor de AFC debe ser un número válido. ", "")
)</f>
        <v/>
      </c>
      <c r="IP74" s="46">
        <f>IF($DS74,
IF( AND(DG74&lt;&gt;"", ISERR(_xlfn.NUMBERVALUE(DG74))), "El valor de rete-fuente debe ser un número válido. ", "")
)</f>
        <v/>
      </c>
      <c r="IQ74" s="46">
        <f>IF($DS74,
IF( AND(DH74&lt;&gt;"", ISERR(_xlfn.NUMBERVALUE(DH74))), "El valor de cooperativa de trabajo debe ser un número válido. ", "")
)</f>
        <v/>
      </c>
      <c r="IR74" s="46">
        <f>IF($DS74,
IF( AND(DI74&lt;&gt;"", ISERR(_xlfn.NUMBERVALUE(DI74))), "El valor de embargo fiscal debe ser un número válido. ", "")
)</f>
        <v/>
      </c>
      <c r="IS74" s="46">
        <f>IF($DS74,
IF( AND(DJ74&lt;&gt;"", ISERR(_xlfn.NUMBERVALUE(DJ74))), "El valor de educación debe ser un número válido. ", "")
)</f>
        <v/>
      </c>
      <c r="IT74" s="46">
        <f>IF($DS74,
IF( AND(DK74&lt;&gt;"", ISERR(_xlfn.NUMBERVALUE(DK74))), "El valor de reintegro debe ser un número válido. ", "")
)</f>
        <v/>
      </c>
      <c r="IU74" s="46">
        <f>IF($DS74,
IF( AND(DL74&lt;&gt;"", ISERR(_xlfn.NUMBERVALUE(DL74))), "El valor de deuda debe ser un número válido. ", "")
)</f>
        <v/>
      </c>
      <c r="IV74" s="46">
        <f>IF($DS74,
IF( AND(DM74&lt;&gt;"", ISERR(_xlfn.NUMBERVALUE(DM74))), "El valor de otras deducciones debe ser un número válido. ", "")
)</f>
        <v/>
      </c>
      <c r="IW74" s="46">
        <f>IF($DS74,
IF(DN74="","Debes escribir el valor de los devengos totales. ",
IF( ISERR(_xlfn.NUMBERVALUE(DN74)), "El valor de los devengos totales debe ser un número válido. ", "")
)
)</f>
        <v/>
      </c>
      <c r="IX74" s="46">
        <f>IF($DS74,
IF(DO74="","Debes escribir el valor de las deducciones totales. ",
IF( ISERR(_xlfn.NUMBERVALUE(DO74)), "El valor de las deducciones totales debe ser un número válido. ", "")
)
)</f>
        <v/>
      </c>
      <c r="IY74" s="46">
        <f>IF($DS74,
IF(DP74="","Debes escribir el valor del salario total. ",
IF( ISERR(_xlfn.NUMBERVALUE(DP74)), "El valor del salario total debe ser un número válido. ", "")
)
)</f>
        <v/>
      </c>
    </row>
    <row r="75">
      <c r="B75" s="48" t="n">
        <v>63</v>
      </c>
      <c r="C75" s="61">
        <f>IF(AND(DS75,DP75&lt;&gt;""),
IF(DQ75="","OK","Error"),
""
)</f>
        <v/>
      </c>
      <c r="D75" s="53" t="n"/>
      <c r="E75" s="52" t="n"/>
      <c r="F75" s="112" t="n"/>
      <c r="G75" s="52" t="n"/>
      <c r="H75" s="53" t="n"/>
      <c r="I75" s="52" t="n"/>
      <c r="J75" s="52" t="n"/>
      <c r="K75" s="53" t="n"/>
      <c r="L75" s="55" t="n"/>
      <c r="M75" s="108" t="n"/>
      <c r="N75" s="56" t="n"/>
      <c r="O75" s="52" t="n"/>
      <c r="P75" s="52" t="n"/>
      <c r="Q75" s="52" t="n"/>
      <c r="R75" s="52" t="n"/>
      <c r="S75" s="52" t="n"/>
      <c r="T75" s="53" t="n"/>
      <c r="U75" s="52" t="n"/>
      <c r="V75" s="52" t="n"/>
      <c r="W75" s="55" t="n"/>
      <c r="X75" s="55" t="n"/>
      <c r="Y75" s="52" t="n"/>
      <c r="Z75" s="55" t="n"/>
      <c r="AA75" s="52" t="n"/>
      <c r="AB75" s="53" t="n"/>
      <c r="AC75" s="53" t="n"/>
      <c r="AD75" s="53" t="n"/>
      <c r="AE75" s="177" t="n"/>
      <c r="AF75" s="113" t="n"/>
      <c r="AG75" s="177" t="n"/>
      <c r="AH75" s="178" t="n"/>
      <c r="AI75" s="178" t="n"/>
      <c r="AJ75" s="178" t="n"/>
      <c r="AK75" s="114" t="n"/>
      <c r="AL75" s="178" t="n"/>
      <c r="AM75" s="114" t="n"/>
      <c r="AN75" s="178" t="n"/>
      <c r="AO75" s="114" t="n"/>
      <c r="AP75" s="178" t="n"/>
      <c r="AQ75" s="114" t="n"/>
      <c r="AR75" s="178" t="n"/>
      <c r="AS75" s="114" t="n"/>
      <c r="AT75" s="178" t="n"/>
      <c r="AU75" s="114" t="n"/>
      <c r="AV75" s="178" t="n"/>
      <c r="AW75" s="114" t="n"/>
      <c r="AX75" s="178" t="n"/>
      <c r="AY75" s="114" t="n"/>
      <c r="AZ75" s="178" t="n"/>
      <c r="BA75" s="114" t="n"/>
      <c r="BB75" s="178" t="n"/>
      <c r="BC75" s="114" t="n"/>
      <c r="BD75" s="178" t="n"/>
      <c r="BE75" s="178" t="n"/>
      <c r="BF75" s="178" t="n"/>
      <c r="BG75" s="59" t="n"/>
      <c r="BH75" s="178" t="n"/>
      <c r="BI75" s="114" t="n"/>
      <c r="BJ75" s="53" t="n"/>
      <c r="BK75" s="178" t="n"/>
      <c r="BL75" s="114" t="n"/>
      <c r="BM75" s="178" t="n"/>
      <c r="BN75" s="114" t="n"/>
      <c r="BO75" s="178" t="n"/>
      <c r="BP75" s="178" t="n"/>
      <c r="BQ75" s="178" t="n"/>
      <c r="BR75" s="178" t="n"/>
      <c r="BS75" s="178" t="n"/>
      <c r="BT75" s="178" t="n"/>
      <c r="BU75" s="178" t="n"/>
      <c r="BV75" s="178" t="n"/>
      <c r="BW75" s="178" t="n"/>
      <c r="BX75" s="178" t="n"/>
      <c r="BY75" s="178" t="n"/>
      <c r="BZ75" s="178" t="n"/>
      <c r="CA75" s="178" t="n"/>
      <c r="CB75" s="178" t="n"/>
      <c r="CC75" s="178" t="n"/>
      <c r="CD75" s="178" t="n"/>
      <c r="CE75" s="178" t="n"/>
      <c r="CF75" s="178" t="n"/>
      <c r="CG75" s="178" t="n"/>
      <c r="CH75" s="178" t="n"/>
      <c r="CI75" s="178" t="n"/>
      <c r="CJ75" s="178" t="n"/>
      <c r="CK75" s="53" t="n"/>
      <c r="CL75" s="178" t="n"/>
      <c r="CM75" s="178" t="n"/>
      <c r="CN75" s="60" t="n"/>
      <c r="CO75" s="177" t="n"/>
      <c r="CP75" s="178" t="n"/>
      <c r="CQ75" s="60" t="n"/>
      <c r="CR75" s="177" t="n"/>
      <c r="CS75" s="178" t="n"/>
      <c r="CT75" s="59" t="n"/>
      <c r="CU75" s="178" t="n"/>
      <c r="CV75" s="59" t="n"/>
      <c r="CW75" s="178" t="n"/>
      <c r="CX75" s="59" t="n"/>
      <c r="CY75" s="178" t="n"/>
      <c r="CZ75" s="178" t="n"/>
      <c r="DA75" s="178" t="n"/>
      <c r="DB75" s="53" t="n"/>
      <c r="DC75" s="178" t="n"/>
      <c r="DD75" s="178" t="n"/>
      <c r="DE75" s="178" t="n"/>
      <c r="DF75" s="178" t="n"/>
      <c r="DG75" s="178" t="n"/>
      <c r="DH75" s="178" t="n"/>
      <c r="DI75" s="178" t="n"/>
      <c r="DJ75" s="178" t="n"/>
      <c r="DK75" s="178" t="n"/>
      <c r="DL75" s="178" t="n"/>
      <c r="DM75" s="178" t="n"/>
      <c r="DN75" s="177" t="n"/>
      <c r="DO75" s="177" t="n"/>
      <c r="DP75" s="177" t="n"/>
      <c r="DQ75" s="76">
        <f>IF(AND(DS75,DP75&lt;&gt;""),
CONCATENATE(DT75,DU75,DV75,DW75,DX75,DY75,DZ75,EA75,EB75,EC75,ED75,EE75,EF75,EG75,EH75,EI75,EJ75,EK75,EL75,EM75,EN75,EO75,EP75,EQ75,ES75,ET75,EU75,EV75,EW75,EX75,EY75,EZ75,FA75,FC75,FD75,FF75,FG75,FI75,FJ75,FL75,FM75,FO75,FP75,FR75,FS75,FU75,FV75,FX75,FY75,GA75,GB75,GD75,GE75,GF75,GH75,GI75,GJ75,GL75,GM75,GN75,GP75,GQ75,GS75,GT75,GU75,GV75,GW75,GX75,GY75,GZ75,HA75,HB75,HC75,HD75,HE75,HF75,HG75,HH75,HI75,HJ75,HK75,HL75,HM75,HN75,HO75,HQ75,HR75,HS75,HT75,HU75,HV75,HW75,HX75,HY75,IA75,IB75,IC75,ID75,IF75,IG75,IH75,II75,IK75,IL75,IM75,IN75,IO75,IP75,IQ75,IR75,IS75,IT75,IU75,IV75,IW75,IX75,IY75,IZ75),
""
)</f>
        <v/>
      </c>
      <c r="DR75" s="53" t="n"/>
      <c r="DS75" s="46">
        <f>CONCATENATE(D75,$E75,$F75,$G75,H75,$I75,$J75,K75,$L75,$M75,N75,$O75,$P75,$Q75,$R75,$S75,T75,$U75,$V75,$W75,$X75,$Y75,$Z75,$AA75,AB75,AC75,AD75,$AE75,$AF75,$AG75,AH75,AI75,AJ75,AK75,AL75,AM75,AN75,AO75,AP75,AQ75,AR75,AS75,AT75,AU75,AV75,AW75,AX75,AY75,AZ75,BA75,BB75,BC75,BD75,BE75,BF75,BG75,BH75,BI75,BJ75,BK75,BL75,BM75,BN75,BO75,BP75,BQ75,BR75,BS75,BT75,BU75,BV75,BW75,BX75,BY75,BZ75,CA75,CB75,CC75,CD75,CE75,CF75,CG75,CH75,CI75,CJ75,CK75,CL75,CM75,$CN75,$CO75,CP75,$CQ75,$CR75,CS75,CT75,CU75,CV75,CW75,CX75,CY75,CZ75,DA75,DB75,DC75,DD75,DE75,DF75,DG75,DH75,DI75,DJ75,DK75,DL75,DM75,$DN75,$DO75,$DP75,DR75)&lt;&gt;""</f>
        <v/>
      </c>
      <c r="DT75" s="46">
        <f>IF(AND($DS75,$E$4&lt;&gt;""),
IF(LEFT($E$4,2) = "1.",
IF(D75&lt;&gt;"","El CUNE sólo se envía en operaciones de novedad o ajuste. ",""),
IF(D75="","Debes escribir un CUNE válido para realizar operaciones de novedad o ajuste. ","")),
""
)</f>
        <v/>
      </c>
      <c r="DU75" s="46">
        <f>IF($DS75,
IF(E75="","Debes seleccionar el tipo de documento del empleado. ",
IF(_xlfn.IFNA(VLOOKUP(E75,TIPO_DE_DOCUMENTO,1,FALSE),-1)=-1,"El tipo de documento no es válido (por favor seleccionarlo de la lista). ","")
)
)</f>
        <v/>
      </c>
      <c r="DV75" s="46">
        <f>IF($DS75,
IF(F75="","Debes escribir el número de documento del empleado. ","")
)</f>
        <v/>
      </c>
      <c r="DW75" s="46">
        <f>IF($DS75,
IF(G75="","Debes escribir el primer nombre del empleado. ","")
)</f>
        <v/>
      </c>
      <c r="DY75" s="46">
        <f>IF($DS75,
IF(I75="","Debes escribir el primer apellido del empleado. ","")
)</f>
        <v/>
      </c>
      <c r="DZ75" s="46">
        <f>IF($DS75,
IF(J75="","Debes escribir el segundo apellido del empleado. ","")
)</f>
        <v/>
      </c>
      <c r="EB75" s="46">
        <f>IF($DS75,
IF(L75="","Debes escribir la fecha de ingreso del empleado. ",
IF(ISERR(DATE(YEAR(L75),MONTH(L75),DAY(L75))), "El valor ingresado en fecha de ingreso no tiene un formato válido. ","")
)
)</f>
        <v/>
      </c>
      <c r="EC75" s="46">
        <f>IF($DS75,
IF(M75="","Debes escribir el tiempo laborado. ",
IF( IFERROR(INT(M75),1.1) &lt;&gt; IFERROR(_xlfn.NUMBERVALUE(M75),1), "El valor de los días trabajados debe ser un número entero. ", "")
)
)</f>
        <v/>
      </c>
      <c r="ED75" s="46">
        <f>IF($DS75,
IF( AND(N75&lt;&gt;"", ISERR(DATE(YEAR(N75),MONTH(N75),DAY(N75))) ), "El valor ingresado en fecha de ingreso no tiene un formato válido. ",
IF( AND(N75&lt;&gt;"", $E$6&lt;&gt;"", DATE(YEAR(N75), MONTH(N75), 1) &lt;&gt; IFERROR(DATE(MID($E$6, 1, 4), MID($E$6, 6, 2),1), "1/1/1900") ), "La fecha de retiro debe estar dentro del período liquidado. ", "")
)
)</f>
        <v/>
      </c>
      <c r="EE75" s="46">
        <f>IF($DS75,
IF(O75="","Debes seleccionar el tipo de trabajador. ",
IF(_xlfn.IFNA(VLOOKUP(O75,TIPO_DE_TRABAJADOR,1,FALSE),-1)=-1,"El tipo de trabajador no es válido (por favor seleccionarlo de la lista). ","")
)
)</f>
        <v/>
      </c>
      <c r="EF75" s="46">
        <f>IF($DS75,
IF(P75="","Debes seleccionar si es un trabajador dependiente pensionado por vejez. ",
IF(_xlfn.IFNA(VLOOKUP(P75,SUBTIPO_DE_TRABAJADOR,1,FALSE),-1)=-1,"El tipo de trabajador dependiente pensionado por vejez no es válido (por favor seleccionarlo de la lista). ","")
)
)</f>
        <v/>
      </c>
      <c r="EG75" s="46">
        <f>IF($DS75,
IF(Q75="","Debes seleccionar el tipo de contrato del trabajador. ",
IF(_xlfn.IFNA(VLOOKUP(Q75,TIPO_DE_CONTRATO,1,FALSE),-1)=-1,"El tipo de contrato del trabajador no es válido (por favor seleccionarlo de la lista). ","")
)
)</f>
        <v/>
      </c>
      <c r="EH75" s="46">
        <f>IF($DS75,
IF(R75="","Debes seleccionar si es un salario integral. ",
IF(_xlfn.IFNA(VLOOKUP(R75,SI_NO,1,FALSE),-1)=-1,"Valor no válido para salario integral (por favor seleccionarlo de la lista). ","")
)
)</f>
        <v/>
      </c>
      <c r="EI75" s="46">
        <f>IF($DS75,
IF(S75="","Debes seleccionar si el trabajador realiza actividades de riesgo. ",
IF(_xlfn.IFNA(VLOOKUP(S75,SI_NO,1,FALSE),-1)=-1,"Valor no válido para actividad de alto riesgo (por favor seleccionarlo de la lista). ","")
)
)</f>
        <v/>
      </c>
      <c r="EK75" s="46">
        <f>IF($DS75,
IF(U75="","Debes escribir el código del municipio de residencia del trabajador. ",
IF(_xlfn.IFNA(VLOOKUP(U75,MUNICIPIO,1,FALSE),-1)=-1,"El municipio de residencia del trabajador es inválido (por favor seleccionarlo de la lista). ","")
)
)</f>
        <v/>
      </c>
      <c r="EL75" s="46">
        <f>IF($DS75,
IF(V75="","Debes escribir el la dirección de residendia del trabajador. ","")
)</f>
        <v/>
      </c>
      <c r="EM75" s="46">
        <f>IF($DS75,
IF(W75="","Debes escribir la fecha de inicio de la liquidación. ",
IF(ISERR(DATE(YEAR(W75),MONTH(W75),DAY(W75))),"El valor ingresado en fecha de inicio de liquidación no tiene un formato válido. ",
IF( AND($E$6&lt;&gt;"", DATE(YEAR(W75), MONTH(W75), 1) &lt;&gt; IFERROR(DATE(MID($E$6, 1, 4), MID($E$6, 6, 2),1), "1/1/1900") ), "La fecha de inicio de la liquidación debe estar dentro del período liquidado. ", "")
)
)
)</f>
        <v/>
      </c>
      <c r="EN75" s="46">
        <f>IF($DS75,
IF(X75="","Debes escribir la fecha de fin de la liquidación. ",
IF(ISERR(DATE(YEAR(X75),MONTH(X75),DAY(X75))),"El valor ingresado en fecha de fin de liquidación no tiene un formato válido. ",
IF( AND($E$6&lt;&gt;"", DATE(YEAR(X75), MONTH(X75), 1) &lt;&gt; IFERROR(DATE(MID($E$6, 1, 4), MID($E$6, 6, 2),1), "1/1/1900") ), "La fecha de fin de la liquidación debe estar dentro del período liquidado. ", "")
)
)
)</f>
        <v/>
      </c>
      <c r="EO75" s="46">
        <f>IF($DS75,
IF(Y75="","Debes escribir la frecuencia de pago del trabajador. ",
IF(_xlfn.IFNA(VLOOKUP(Y75,PERÍODO_DE_NÓMINA,1,FALSE),-1)=-1,"La frecuencia de pago es inválida (por favor seleccionarlo de la lista). ","")
)
)</f>
        <v/>
      </c>
      <c r="EP75" s="46">
        <f>IF($DS75,
IF(Z75="","Debes escribir la fecha de pago. ",
IF(ISERR(DATE(YEAR(Z75),MONTH(Z75),DAY(Z75))), "El valor ingresado en fecha de pago no tiene un formato válido. ","")
)
)</f>
        <v/>
      </c>
      <c r="EQ75" s="46">
        <f>IF($DS75,
IF(AA75="","Debes escribir el medio de pago. ",
IF(_xlfn.IFNA(VLOOKUP(AA75,MEDIOS_DE_PAGO,1,FALSE),-1)=-1,"El medio de pago es inválido (por favor seleccionarlo de la lista). ","")
)
)</f>
        <v/>
      </c>
      <c r="ER75" s="46">
        <f>OR(AA75='Tablas '!$T$4,AA75='Tablas '!$T$7,AA75='Tablas '!$T$8,AA75='Tablas '!$T$11)</f>
        <v/>
      </c>
      <c r="ES75" s="46">
        <f>IF(AND($DS75,ER75),
IF(AB75="","Debes escribir la entidad bancaria. ",""),
""
)</f>
        <v/>
      </c>
      <c r="ET75" s="46">
        <f>IF(AND($DS75,ER75),
IF(AC75="","Debes escribir el tipo de cuenta bancaria. ",
IF(_xlfn.IFNA(VLOOKUP(AC75,TIPO_DE_CUENTA,1,FALSE),-1)=-1,"El tipo de cuenta bancaria es inválida (por favor seleccionarlo de la lista). ","")
),
""
)</f>
        <v/>
      </c>
      <c r="EU75" s="46">
        <f>IF(AND($DS75,ER75),
IF(AD75="","Debes escribir el número de cuenta bancaria. ",""),
""
)</f>
        <v/>
      </c>
      <c r="EV75" s="46">
        <f>IF($DS75,
IF(AE75="","Debes escribir el valor del sueldo básico. ",
IF( ISERR(_xlfn.NUMBERVALUE(AE75)), "El valor del sueldo básico debe ser un número válido. ", "")
)
)</f>
        <v/>
      </c>
      <c r="EW75" s="46">
        <f>IF($DS75,
IF(AF75="","Debes escribir el número de días trabajados. ",
IF( IFERROR(INT(AF75),1.1) &lt;&gt; IFERROR(_xlfn.NUMBERVALUE(AF75),1), "La cantidad de días trabajados debe ser un número entero. ", "")
)
)</f>
        <v/>
      </c>
      <c r="EX75" s="46">
        <f>IF($DS75,
IF(AG75="","Debes escribir el valor del sueldo trabajado. ",
IF( ISERR(_xlfn.NUMBERVALUE(AG75)), "El valor del sueldo trabajado debe ser un número válido. ", "")
)
)</f>
        <v/>
      </c>
      <c r="EY75" s="46">
        <f>IF($DS75,
IF( AND(AH75&lt;&gt;"", ISERR(_xlfn.NUMBERVALUE(AH75))), "El valor del auxilio de transporte debe ser un número válido. ", "")
)</f>
        <v/>
      </c>
      <c r="EZ75" s="46">
        <f>IF($DS75,
IF( AND(AI75&lt;&gt;"", ISERR(_xlfn.NUMBERVALUE(AI75))), "El valor de viáticos salariales debe ser un número válido. ", "")
)</f>
        <v/>
      </c>
      <c r="FA75" s="46">
        <f>IF($DS75,
IF( AND(AJ75&lt;&gt;"", ISERR(_xlfn.NUMBERVALUE(AJ75))), "El valor de viáticos NO salariales debe ser un número válido. ", "")
)</f>
        <v/>
      </c>
      <c r="FB75" s="46">
        <f>CONCATENATE(AK75,AL75)&lt;&gt;""</f>
        <v/>
      </c>
      <c r="FC75" s="46">
        <f>IF(AND($DS75,FB75),
IF(AK75="","Debes escribir el número de horas extras diurnas. ",
IF( IFERROR(INT(AK75),1.1) &lt;&gt; IFERROR(_xlfn.NUMBERVALUE(AK75),1), "La cantidad de horas extras diurnas debe ser un número entero. ", "")
),
""
)</f>
        <v/>
      </c>
      <c r="FD75" s="46">
        <f>IF(AND($DS75,FB75),
IF(AL75="","Debes escribir el valor de las horas extras diurnas. ",
IF( ISERR(_xlfn.NUMBERVALUE(AL75)), "El valor de las horas extras duirnas debe ser un número válido. ", "")
),
""
)</f>
        <v/>
      </c>
      <c r="FE75" s="46">
        <f>CONCATENATE(AM75,AN75)&lt;&gt;""</f>
        <v/>
      </c>
      <c r="FF75" s="46">
        <f>IF(AND($DS75,FE75),
IF(AM75="","Debes escribir el número de horas extras nocturnas. ",
IF( IFERROR(INT(AM75),1.1) &lt;&gt; IFERROR(_xlfn.NUMBERVALUE(AM75),1), "La cantidad de horas extras nocturnas debe ser un número entero. ", "")
),
""
)</f>
        <v/>
      </c>
      <c r="FG75" s="46">
        <f>IF(AND($DS75,FE75),
IF(AN75="","Debes escribir el valor de las horas extras nocturnas. ",
IF( ISERR(_xlfn.NUMBERVALUE(AN75)), "El valor de las horas extras nocturnas debe ser un número válido. ", "")
),
""
)</f>
        <v/>
      </c>
      <c r="FH75" s="46">
        <f>CONCATENATE(AO75,AP75)&lt;&gt;""</f>
        <v/>
      </c>
      <c r="FI75" s="46">
        <f>IF(AND($DS75,FH75),
IF(AO75="","Debes escribir el número de horas extras diurnas dominicales y festivas. ",
IF( IFERROR(INT(AO75),1.1) &lt;&gt; IFERROR(_xlfn.NUMBERVALUE(AO75),1), "La cantidad de horas extras diurnas dominicales y festivas debe ser un número entero. ", "")
),
""
)</f>
        <v/>
      </c>
      <c r="FJ75" s="46">
        <f>IF(AND($DS75,FH75),
IF(AP75="","Debes escribir el valor de las horas extras diurnas dominicales y festivas. ",
IF( ISERR(_xlfn.NUMBERVALUE(AP75)), "El valor de las horas extras diurnas dominicales y festivas debe ser un número válido. ", "")
),
""
)</f>
        <v/>
      </c>
      <c r="FK75" s="46">
        <f>CONCATENATE(AQ75,AR75)&lt;&gt;""</f>
        <v/>
      </c>
      <c r="FL75" s="46">
        <f>IF(AND($DS75,FK75),
IF(AQ75="","Debes escribir el número de horas extras nocturnas dominicales y festivas. ",
IF( IFERROR(INT(AQ75),1.1) &lt;&gt; IFERROR(_xlfn.NUMBERVALUE(AQ75),1), "La cantidad de horas extras nocturnas dominicales y festivas debe ser un número entero. ", "")
),
""
)</f>
        <v/>
      </c>
      <c r="FM75" s="46">
        <f>IF(AND($DS75,FK75),
IF(AR75="","Debes escribir el valor de las horas extras nocturnas dominicales y festivas. ",
IF( ISERR(_xlfn.NUMBERVALUE(AR75)), "El valor de las horas extras nocturnas dominicales y festivas debe ser un número válido. ", "")
),
""
)</f>
        <v/>
      </c>
      <c r="FN75" s="46">
        <f>CONCATENATE(AS75,AT75)&lt;&gt;""</f>
        <v/>
      </c>
      <c r="FO75" s="46">
        <f>IF(AND($DS75,FN75),
IF(AS75="","Debes escribir el número de horas recargo nocturno. ",
IF( IFERROR(INT(AS75),1.1) &lt;&gt; IFERROR(_xlfn.NUMBERVALUE(AS75),1), "La cantidad de horas recargo nocturno debe ser un número entero. ", "")
),
""
)</f>
        <v/>
      </c>
      <c r="FP75" s="46">
        <f>IF(AND($DS75,FN75),
IF(AT75="","Debes escribir el valor de las horas recargo nocturno. ",
IF( ISERR(_xlfn.NUMBERVALUE(AT75)), "El valor de las horas recargo nocturno debe ser un número válido. ", "")
),
""
)</f>
        <v/>
      </c>
      <c r="FQ75" s="46">
        <f>CONCATENATE(AU75,AV75)&lt;&gt;""</f>
        <v/>
      </c>
      <c r="FR75" s="46">
        <f>IF(AND($DS75,FQ75),
IF(AU75="","Debes escribir el número de horas recargo diurno dominical y festivo. ",
IF( IFERROR(INT(AU75),1.1) &lt;&gt; IFERROR(_xlfn.NUMBERVALUE(AU75),1), "La cantidad de horas recargo diurno dominical y festivo debe ser un número entero. ", "")
),
""
)</f>
        <v/>
      </c>
      <c r="FS75" s="46">
        <f>IF(AND($DS75,FQ75),
IF(AV75="","Debes escribir el valor de las horas recargo diurno dominical y festivo. ",
IF( ISERR(_xlfn.NUMBERVALUE(AV75)), "El valor de las horas recargo diurno dominical y festivo debe ser un número válido. ", "")
),
""
)</f>
        <v/>
      </c>
      <c r="FT75" s="46">
        <f>CONCATENATE(AW75,AX75)&lt;&gt;""</f>
        <v/>
      </c>
      <c r="FU75" s="46">
        <f>IF(AND($DS75,FT75),
IF(AW75="","Debes escribir el número de horas recargo nocturno dominical y festivo. ",
IF( IFERROR(INT(AW75),1.1) &lt;&gt; IFERROR(_xlfn.NUMBERVALUE(AW75),1), "La cantidad de horas recargo nocturno dominical y festivo debe ser un número entero. ", "")
),
""
)</f>
        <v/>
      </c>
      <c r="FV75" s="46">
        <f>IF(AND($DS75,FT75),
IF(AX75="","Debes escribir el valor de las horas recargo nocturno dominical y festivo. ",
IF( ISERR(_xlfn.NUMBERVALUE(AX75)), "El valor de las horas recargo nocturno dominical y festivo debe ser un número válido. ", "")
),
""
)</f>
        <v/>
      </c>
      <c r="FW75" s="46">
        <f>CONCATENATE(AY75,AZ75)&lt;&gt;""</f>
        <v/>
      </c>
      <c r="FX75" s="46">
        <f>IF(AND($DS75,FW75),
IF(AY75="","Debes escribir el número de días de vacaciones comunes. ",
IF( IFERROR(INT(AY75),1.1) &lt;&gt; IFERROR(_xlfn.NUMBERVALUE(AY75),1), "La cantidad de días de vacaciones comunes debe ser un número entero. ", "")
),
""
)</f>
        <v/>
      </c>
      <c r="FY75" s="46">
        <f>IF(AND($DS75,FW75),
IF(AZ75="","Debes escribir el valor de las vacaciones comunes. ",
IF( ISERR(_xlfn.NUMBERVALUE(AZ75)), "El valor de las vacaciones comunes debe ser un número válido. ", "")
),
""
)</f>
        <v/>
      </c>
      <c r="FZ75" s="46">
        <f>CONCATENATE(BA75,BB75)&lt;&gt;""</f>
        <v/>
      </c>
      <c r="GA75" s="46">
        <f>IF(AND($DS75,FZ75),
IF(BA75="","Debes escribir el número de días de vacaciones compensadas. ",
IF( IFERROR(INT(BA75),1.1) &lt;&gt; IFERROR(_xlfn.NUMBERVALUE(BA75),1), "La cantidad de días de vacaciones compensadas debe ser un número entero. ", "")
),
""
)</f>
        <v/>
      </c>
      <c r="GB75" s="46">
        <f>IF(AND($DS75,FZ75),
IF(BB75="","Debes escribir el valor de las vacaciones compensadas. ",
IF( ISERR(_xlfn.NUMBERVALUE(BB75)), "El valor de las vacaciones compensadas debe ser un número válido. ", "")
),
""
)</f>
        <v/>
      </c>
      <c r="GC75" s="46">
        <f>CONCATENATE(BC75,BD75)&lt;&gt;""</f>
        <v/>
      </c>
      <c r="GD75" s="46">
        <f>IF(AND($DS75,GC75),
IF(BC75="","Debes escribir el número de días de prima salarial. ",
IF( IFERROR(INT(BC75),1.1) &lt;&gt; IFERROR(_xlfn.NUMBERVALUE(BC75),1), "La cantidad de días de prima salarial debe ser un número entero. ", "")
),
""
)</f>
        <v/>
      </c>
      <c r="GE75" s="46">
        <f>IF(AND($DS75,GC75),
IF(BD75="","Debes escribir el valor de los días de prima salarial. ",
IF( ISERR(_xlfn.NUMBERVALUE(BD75)), "El valor de los días de prima salarial debe ser un número válido. ", "")
),
""
)</f>
        <v/>
      </c>
      <c r="GF75" s="46">
        <f>IF($DS75,
IF( AND(BE75&lt;&gt;"", ISERR(_xlfn.NUMBERVALUE(BE75))), "El valor de la prima NO saliarial debe ser un número válido. ", "")
)</f>
        <v/>
      </c>
      <c r="GG75" s="46">
        <f>CONCATENATE(BF75,BG75,BH75)&lt;&gt;""</f>
        <v/>
      </c>
      <c r="GH75" s="46">
        <f>IF(AND($DS75,GG75),
IF(BF75="","Debes escribir el valor de las cesantías. ",
IF( ISERR(_xlfn.NUMBERVALUE(BF75)), "El valor de las cesantías debe ser un número válido. ", "")
),
""
)</f>
        <v/>
      </c>
      <c r="GI75" s="46">
        <f>IF(AND($DS75,GG75),
IF(BG75="","Debes escribir el % de cesantías. ",
IF( ISERR(_xlfn.NUMBERVALUE(BG75)), "El % de cesantías debe ser un número válido. ", "")
),
""
)</f>
        <v/>
      </c>
      <c r="GJ75" s="46">
        <f>IF(AND($DS75,GG75),
IF(BH75="","Debes escribir el valor de intereses de cesantías. ",
IF( ISERR(_xlfn.NUMBERVALUE(BH75)), "El valor de intereses de cesantías debe ser un número válido. ", "")
),
""
)</f>
        <v/>
      </c>
      <c r="GK75" s="46">
        <f>CONCATENATE(BI75,BJ75,BK75)&lt;&gt;""</f>
        <v/>
      </c>
      <c r="GL75" s="46">
        <f>IF(AND($DS75,GK75),
IF(BI75="","Debes escribir el número de días de incapacidad. ",
IF( IFERROR(INT(BI75),1.1) &lt;&gt; IFERROR(_xlfn.NUMBERVALUE(BI75),1), "La cantidad de días de incapacidad debe ser un número entero. ", "")
),
""
)</f>
        <v/>
      </c>
      <c r="GM75" s="46">
        <f>IF(AND($DS75,GK75),
IF(BJ75="","Debes escribir el tipo de incapacidad. ",
IF(_xlfn.IFNA(VLOOKUP(BJ75,TIPO_DE_INCAPACIDAD,1,FALSE),-1)=-1,"El tipo de incapacidad es inválida (por favor seleccionarlo de la lista). ","")
),
""
)</f>
        <v/>
      </c>
      <c r="GN75" s="46">
        <f>IF(AND($DS75,GK75),
IF(BK75="","Debes escribir el valor de la incapacidad. ",
IF( ISERR(_xlfn.NUMBERVALUE(BK75)), "El valor de la incapacidad debe ser un número válido. ", "")
),
""
)</f>
        <v/>
      </c>
      <c r="GO75" s="46">
        <f>CONCATENATE(BL75,BM75)&lt;&gt;""</f>
        <v/>
      </c>
      <c r="GP75" s="46">
        <f>IF(AND($DS75,GO75),
IF(BL75="","Debes escribir el número de días de licencia de maternidad o paternidad. ",
IF( IFERROR(INT(BL75),1.1) &lt;&gt; IFERROR(_xlfn.NUMBERVALUE(BL75),1), "La cantidad de días de licencia de maternidad o paternidad debe ser un número entero. ", "")
),
""
)</f>
        <v/>
      </c>
      <c r="GQ75" s="46">
        <f>IF(AND($DS75,GO75),
IF(BM75="","Debes escribir el valor de la licencia de maternidad o paternidad. ",
IF( ISERR(_xlfn.NUMBERVALUE(BM75)), "El valor de la licencia de maternidad o paternidad debe ser un número válido. ", "")
),
""
)</f>
        <v/>
      </c>
      <c r="GR75" s="46">
        <f>CONCATENATE(BN75,BO75)&lt;&gt;""</f>
        <v/>
      </c>
      <c r="GS75" s="46">
        <f>IF(AND($DS75,GR75),
IF(BN75="","Debes escribir el número de días de licencia remunerada. ",
IF( IFERROR(INT(BN75),1.1) &lt;&gt; IFERROR(_xlfn.NUMBERVALUE(BN75),1), "La cantidad de días de licencia remunerada debe ser un número entero. ", "")
),
""
)</f>
        <v/>
      </c>
      <c r="GT75" s="46">
        <f>IF(AND($DS75,GR75),
IF(BO75="","Debes escribir el valor de la licencia remunerada. ",
IF( ISERR(_xlfn.NUMBERVALUE(BO75)), "El valor de la licencia remunerada debe ser un número válido. ", "")
),
""
)</f>
        <v/>
      </c>
      <c r="GU75" s="46">
        <f>IF($DS75,
IF( AND(BP75&lt;&gt;"", ISERR(_xlfn.NUMBERVALUE(BP75))), "El valor de la licencia NO remunerada debe ser un número válido. ", "")
)</f>
        <v/>
      </c>
      <c r="GV75" s="46">
        <f>IF($DS75,
IF( AND(BQ75&lt;&gt;"", ISERR(_xlfn.NUMBERVALUE(BQ75))), "El valor de auxilios salariales debe ser un número válido. ", "")
)</f>
        <v/>
      </c>
      <c r="GW75" s="46">
        <f>IF($DS75,
IF( AND(BR75&lt;&gt;"", ISERR(_xlfn.NUMBERVALUE(BR75))), "El valor de auxilios NO salariales debe ser un número válido. ", "")
)</f>
        <v/>
      </c>
      <c r="GX75" s="46">
        <f>IF($DS75,
IF( AND(BS75&lt;&gt;"", ISERR(_xlfn.NUMBERVALUE(BS75))), "El valor de bonos salariales debe ser un número válido. ", "")
)</f>
        <v/>
      </c>
      <c r="GY75" s="46">
        <f>IF($DS75,
IF( AND(BT75&lt;&gt;"", ISERR(_xlfn.NUMBERVALUE(BT75))), "El valor de bonos NO salariales debe ser un número válido. ", "")
)</f>
        <v/>
      </c>
      <c r="GZ75" s="46">
        <f>IF($DS75,
IF( AND(BU75&lt;&gt;"", ISERR(_xlfn.NUMBERVALUE(BU75))), "El valor de bonos salariales de alimentación debe ser un número válido. ", "")
)</f>
        <v/>
      </c>
      <c r="HA75" s="46">
        <f>IF($DS75,
IF( AND(BV75&lt;&gt;"", ISERR(_xlfn.NUMBERVALUE(BV75))), "El valor de bonos NO salariales de alimentación debe ser un número válido. ", "")
)</f>
        <v/>
      </c>
      <c r="HB75" s="46">
        <f>IF($DS75,
IF( AND(BW75&lt;&gt;"", ISERR(_xlfn.NUMBERVALUE(BW75))), "El valor de bonificaciones salariales debe ser un número válido. ", "")
)</f>
        <v/>
      </c>
      <c r="HC75" s="46">
        <f>IF($DS75,
IF( AND(BX75&lt;&gt;"", ISERR(_xlfn.NUMBERVALUE(BX75))), "El valor de bonificaciones NO salariales debe ser un número válido. ", "")
)</f>
        <v/>
      </c>
      <c r="HD75" s="46">
        <f>IF($DS75,
IF( AND(BY75&lt;&gt;"", ISERR(_xlfn.NUMBERVALUE(BY75))), "El valor de compensaciones ordinarias debe ser un número válido. ", "")
)</f>
        <v/>
      </c>
      <c r="HE75" s="46">
        <f>IF($DS75,
IF( AND(BZ75&lt;&gt;"", ISERR(_xlfn.NUMBERVALUE(BZ75))), "El valor de compensaciones extraordinarias debe ser un número válido. ", "")
)</f>
        <v/>
      </c>
      <c r="HF75" s="46">
        <f>IF($DS75,
IF( AND(CA75&lt;&gt;"", ISERR(_xlfn.NUMBERVALUE(CA75))), "El valor de comisiones debe ser un número válido. ", "")
)</f>
        <v/>
      </c>
      <c r="HG75" s="46">
        <f>IF($DS75,
IF( AND(CB75&lt;&gt;"", ISERR(_xlfn.NUMBERVALUE(CB75))), "El valor de ausencia por huega debe ser un número válido. ", "")
)</f>
        <v/>
      </c>
      <c r="HH75" s="46">
        <f>IF($DS75,
IF( AND(CC75&lt;&gt;"", ISERR(_xlfn.NUMBERVALUE(CC75))), "El valor de anticipos debe ser un número válido. ", "")
)</f>
        <v/>
      </c>
      <c r="HI75" s="46">
        <f>IF($DS75,
IF( AND(CD75&lt;&gt;"", ISERR(_xlfn.NUMBERVALUE(CD75))), "El valor de pagos a terceros debe ser un número válido. ", "")
)</f>
        <v/>
      </c>
      <c r="HJ75" s="46">
        <f>IF($DS75,
IF( AND(CE75&lt;&gt;"", ISERR(_xlfn.NUMBERVALUE(CE75))), "El valor de dotación debe ser un número válido. ", "")
)</f>
        <v/>
      </c>
      <c r="HK75" s="46">
        <f>IF($DS75,
IF( AND(CF75&lt;&gt;"", ISERR(_xlfn.NUMBERVALUE(CF75))), "El valor de apoyo sostenibilidad debe ser un número válido. ", "")
)</f>
        <v/>
      </c>
      <c r="HL75" s="46">
        <f>IF($DS75,
IF( AND(CG75&lt;&gt;"", ISERR(_xlfn.NUMBERVALUE(CG75))), "El valor de teletrabajo debe ser un número válido. ", "")
)</f>
        <v/>
      </c>
      <c r="HM75" s="46">
        <f>IF($DS75,
IF( AND(CH75&lt;&gt;"", ISERR(_xlfn.NUMBERVALUE(CH75))), "El valor de bonificación de retiro debe ser un número válido. ", "")
)</f>
        <v/>
      </c>
      <c r="HN75" s="46">
        <f>IF($DS75,
IF( AND(CI75&lt;&gt;"", ISERR(_xlfn.NUMBERVALUE(CI75))), "El valor de indemnización de retiro debe ser un número válido. ", "")
)</f>
        <v/>
      </c>
      <c r="HO75" s="46">
        <f>IF($DS75,
IF( AND(CJ75&lt;&gt;"", ISERR(_xlfn.NUMBERVALUE(CJ75))), "El valor de reintegros debe ser un número válido. ", "")
)</f>
        <v/>
      </c>
      <c r="HP75" s="46">
        <f>CONCATENATE(CK75,CL75,CM75)&lt;&gt;""</f>
        <v/>
      </c>
      <c r="HQ75" s="46">
        <f>IF(AND($DS75,HP75),
IF(CK75="","Debes escribir la descripción de otro concepto no categorizado. ",""),
""
)</f>
        <v/>
      </c>
      <c r="HR75" s="46">
        <f>IF(AND($DS75,HP75),
IF(CONCATENATE(CL75,CM75)="","Debes escribir al menos un valor de concepto no categorizado (salarial o no salarial). ",
IF(ISERR(_xlfn.NUMBERVALUE(CL75)),"El valor salarial concepto no categorizado debe ser un número válido. ","")
),
""
)</f>
        <v/>
      </c>
      <c r="HS75" s="46">
        <f>IF(AND($DS75,HP75),
IF(CONCATENATE(CL75,CM75)="","Debes escribir al menos un valor de concepto no categorizado (salarial o no salarial). ",
IF(ISERR(_xlfn.NUMBERVALUE(CM75)),"El valor NO salarial concepto no categorizado debe ser un número válido. ","")
),
""
)</f>
        <v/>
      </c>
      <c r="HT75" s="46">
        <f>IF($DS75,
IF(CN75="","Debes escribir el porcentaje del aporte a salud. ",
IF( ISERR(_xlfn.NUMBERVALUE(CN75)), "El valor del porcentaje del aporte a salud debe ser un número válido. ", "")
)
)</f>
        <v/>
      </c>
      <c r="HU75" s="46">
        <f>IF($DS75,
IF(CO75="","Debes escribir el valor del aporte a salud. ",
IF( ISERR(_xlfn.NUMBERVALUE(CO75)), "El valor del aporte a salud debe ser un número válido. ", "")
)
)</f>
        <v/>
      </c>
      <c r="HV75" s="46">
        <f>IF($DS75,
IF( AND(CP75&lt;&gt;"", ISERR(_xlfn.NUMBERVALUE(CP75))), "El valor plan complementario debe ser un número válido. ", "")
)</f>
        <v/>
      </c>
      <c r="HW75" s="46">
        <f>IF($DS75,
IF(CQ75="","Debes escribir el porcentaje del aporte a pensión. ",
IF( ISERR(_xlfn.NUMBERVALUE(CQ75)), "El valor del porcentaje del aporte a pensión debe ser un número válido. ", "")
)
)</f>
        <v/>
      </c>
      <c r="HX75" s="46">
        <f>IF($DS75,
IF(CR75="","Debes escribir el valor del aporte a pensión. ",
IF( ISERR(_xlfn.NUMBERVALUE(CR75)), "El valor del aporte a salud debe ser un número válido. ", "")
)
)</f>
        <v/>
      </c>
      <c r="HY75" s="46">
        <f>IF($DS75,
IF( AND(CS75&lt;&gt;"", ISERR(_xlfn.NUMBERVALUE(CS75))), "El valor pensión voluntaria debe ser un número válido. ", "")
)</f>
        <v/>
      </c>
      <c r="HZ75" s="46">
        <f>CONCATENATE(CT75,CU75,CV75,CW75)&lt;&gt;""</f>
        <v/>
      </c>
      <c r="IA75" s="46">
        <f>IF(AND($DS75,HZ75),
IF(CT75="","Debes escribir el % del fondo de seguridad pensional. ",
IF( ISERR(_xlfn.NUMBERVALUE(CT75)), "El % del fondo de seguridad debe ser un número válido. ", "")
),
""
)</f>
        <v/>
      </c>
      <c r="IB75" s="46">
        <f>IF(AND($DS75,HZ75),
IF(CU75="","Debes escribir el valor del aporte al fondo de solidaridad pensional. ",
IF( ISERR(_xlfn.NUMBERVALUE(CU75)), "El valor del aporte al fondo de solidaridad pensional debe ser un número válido. ", "")
),
""
)</f>
        <v/>
      </c>
      <c r="IC75" s="46">
        <f>IF(AND($DS75,HZ75),
IF(CV75="","Debes escribir el % del fondo de subsistencia. ",
IF( ISERR(_xlfn.NUMBERVALUE(CV75)), "El % del fondo de subsistencia debe ser un número válido. ", "")
),
""
)</f>
        <v/>
      </c>
      <c r="ID75" s="46">
        <f>IF(AND($DS75,HZ75),
IF(CW75="","Debes escribir el valor del fondo de subsistencia. ",
IF( ISERR(_xlfn.NUMBERVALUE(CW75)), "El valor del fondo de subsistencia debe ser un número válido. ", "")
),
""
)</f>
        <v/>
      </c>
      <c r="IE75" s="46">
        <f>CONCATENATE(CX75,CY75)&lt;&gt;""</f>
        <v/>
      </c>
      <c r="IF75" s="46">
        <f>IF(AND($DS75,IE75),
IF(CX75="","Debes escribir el % de sindicato. ",
IF( ISERR(_xlfn.NUMBERVALUE(CX75)), "El % de sindicato debe ser un número válido. ", "")
),
""
)</f>
        <v/>
      </c>
      <c r="IG75" s="46">
        <f>IF(AND($DS75,IE75),
IF(CY75="","Debes escribir el valor del sindicato. ",
IF( ISERR(_xlfn.NUMBERVALUE(CY75)), "El valor del sindicato debe ser un número válido. ", "")
),
""
)</f>
        <v/>
      </c>
      <c r="IH75" s="46">
        <f>IF($DS75,
IF( AND(CZ75&lt;&gt;"", ISERR(_xlfn.NUMBERVALUE(CZ75))), "El valor de sanción pública debe ser un número válido. ", "")
)</f>
        <v/>
      </c>
      <c r="II75" s="46">
        <f>IF($DS75,
IF( AND(DA75&lt;&gt;"", ISERR(_xlfn.NUMBERVALUE(DA75))), "El valor de sanción privada debe ser un número válido. ", "")
)</f>
        <v/>
      </c>
      <c r="IJ75" s="46">
        <f>CONCATENATE(DB75,DC75)&lt;&gt;""</f>
        <v/>
      </c>
      <c r="IK75" s="46">
        <f>IF(AND($DS75,IJ75),
IF(DB75="","Debes escribir la descripción de libranza. ",""),
""
)</f>
        <v/>
      </c>
      <c r="IL75" s="46">
        <f>IF(AND($DS75,IJ75),
IF(DC75="","Debes escribir la cuota libranza. ",
IF(ISERR(_xlfn.NUMBERVALUE(DC75)),"El valor de la cuota libranza debe ser un número válido. ","")
),
""
)</f>
        <v/>
      </c>
      <c r="IM75" s="46">
        <f>IF($DS75,
IF( AND(DD75&lt;&gt;"", ISERR(_xlfn.NUMBERVALUE(DD75))), "El valor de pagos a terceros debe ser un número válido. ", "")
)</f>
        <v/>
      </c>
      <c r="IN75" s="46">
        <f>IF($DS75,
IF( AND(DE75&lt;&gt;"", ISERR(_xlfn.NUMBERVALUE(DE75))), "El valor de anticipos debe ser un número válido. ", "")
)</f>
        <v/>
      </c>
      <c r="IO75" s="46">
        <f>IF($DS75,
IF( AND(DF75&lt;&gt;"", ISERR(_xlfn.NUMBERVALUE(DF75))), "El valor de AFC debe ser un número válido. ", "")
)</f>
        <v/>
      </c>
      <c r="IP75" s="46">
        <f>IF($DS75,
IF( AND(DG75&lt;&gt;"", ISERR(_xlfn.NUMBERVALUE(DG75))), "El valor de rete-fuente debe ser un número válido. ", "")
)</f>
        <v/>
      </c>
      <c r="IQ75" s="46">
        <f>IF($DS75,
IF( AND(DH75&lt;&gt;"", ISERR(_xlfn.NUMBERVALUE(DH75))), "El valor de cooperativa de trabajo debe ser un número válido. ", "")
)</f>
        <v/>
      </c>
      <c r="IR75" s="46">
        <f>IF($DS75,
IF( AND(DI75&lt;&gt;"", ISERR(_xlfn.NUMBERVALUE(DI75))), "El valor de embargo fiscal debe ser un número válido. ", "")
)</f>
        <v/>
      </c>
      <c r="IS75" s="46">
        <f>IF($DS75,
IF( AND(DJ75&lt;&gt;"", ISERR(_xlfn.NUMBERVALUE(DJ75))), "El valor de educación debe ser un número válido. ", "")
)</f>
        <v/>
      </c>
      <c r="IT75" s="46">
        <f>IF($DS75,
IF( AND(DK75&lt;&gt;"", ISERR(_xlfn.NUMBERVALUE(DK75))), "El valor de reintegro debe ser un número válido. ", "")
)</f>
        <v/>
      </c>
      <c r="IU75" s="46">
        <f>IF($DS75,
IF( AND(DL75&lt;&gt;"", ISERR(_xlfn.NUMBERVALUE(DL75))), "El valor de deuda debe ser un número válido. ", "")
)</f>
        <v/>
      </c>
      <c r="IV75" s="46">
        <f>IF($DS75,
IF( AND(DM75&lt;&gt;"", ISERR(_xlfn.NUMBERVALUE(DM75))), "El valor de otras deducciones debe ser un número válido. ", "")
)</f>
        <v/>
      </c>
      <c r="IW75" s="46">
        <f>IF($DS75,
IF(DN75="","Debes escribir el valor de los devengos totales. ",
IF( ISERR(_xlfn.NUMBERVALUE(DN75)), "El valor de los devengos totales debe ser un número válido. ", "")
)
)</f>
        <v/>
      </c>
      <c r="IX75" s="46">
        <f>IF($DS75,
IF(DO75="","Debes escribir el valor de las deducciones totales. ",
IF( ISERR(_xlfn.NUMBERVALUE(DO75)), "El valor de las deducciones totales debe ser un número válido. ", "")
)
)</f>
        <v/>
      </c>
      <c r="IY75" s="46">
        <f>IF($DS75,
IF(DP75="","Debes escribir el valor del salario total. ",
IF( ISERR(_xlfn.NUMBERVALUE(DP75)), "El valor del salario total debe ser un número válido. ", "")
)
)</f>
        <v/>
      </c>
    </row>
    <row r="76">
      <c r="B76" s="48" t="n">
        <v>64</v>
      </c>
      <c r="C76" s="61">
        <f>IF(AND(DS76,DP76&lt;&gt;""),
IF(DQ76="","OK","Error"),
""
)</f>
        <v/>
      </c>
      <c r="D76" s="53" t="n"/>
      <c r="E76" s="52" t="n"/>
      <c r="F76" s="112" t="n"/>
      <c r="G76" s="52" t="n"/>
      <c r="H76" s="53" t="n"/>
      <c r="I76" s="52" t="n"/>
      <c r="J76" s="52" t="n"/>
      <c r="K76" s="53" t="n"/>
      <c r="L76" s="55" t="n"/>
      <c r="M76" s="108" t="n"/>
      <c r="N76" s="56" t="n"/>
      <c r="O76" s="52" t="n"/>
      <c r="P76" s="52" t="n"/>
      <c r="Q76" s="52" t="n"/>
      <c r="R76" s="52" t="n"/>
      <c r="S76" s="52" t="n"/>
      <c r="T76" s="53" t="n"/>
      <c r="U76" s="52" t="n"/>
      <c r="V76" s="52" t="n"/>
      <c r="W76" s="55" t="n"/>
      <c r="X76" s="55" t="n"/>
      <c r="Y76" s="52" t="n"/>
      <c r="Z76" s="55" t="n"/>
      <c r="AA76" s="52" t="n"/>
      <c r="AB76" s="53" t="n"/>
      <c r="AC76" s="53" t="n"/>
      <c r="AD76" s="53" t="n"/>
      <c r="AE76" s="177" t="n"/>
      <c r="AF76" s="113" t="n"/>
      <c r="AG76" s="177" t="n"/>
      <c r="AH76" s="178" t="n"/>
      <c r="AI76" s="178" t="n"/>
      <c r="AJ76" s="178" t="n"/>
      <c r="AK76" s="114" t="n"/>
      <c r="AL76" s="178" t="n"/>
      <c r="AM76" s="114" t="n"/>
      <c r="AN76" s="178" t="n"/>
      <c r="AO76" s="114" t="n"/>
      <c r="AP76" s="178" t="n"/>
      <c r="AQ76" s="114" t="n"/>
      <c r="AR76" s="178" t="n"/>
      <c r="AS76" s="114" t="n"/>
      <c r="AT76" s="178" t="n"/>
      <c r="AU76" s="114" t="n"/>
      <c r="AV76" s="178" t="n"/>
      <c r="AW76" s="114" t="n"/>
      <c r="AX76" s="178" t="n"/>
      <c r="AY76" s="114" t="n"/>
      <c r="AZ76" s="178" t="n"/>
      <c r="BA76" s="114" t="n"/>
      <c r="BB76" s="178" t="n"/>
      <c r="BC76" s="114" t="n"/>
      <c r="BD76" s="178" t="n"/>
      <c r="BE76" s="178" t="n"/>
      <c r="BF76" s="178" t="n"/>
      <c r="BG76" s="59" t="n"/>
      <c r="BH76" s="178" t="n"/>
      <c r="BI76" s="114" t="n"/>
      <c r="BJ76" s="53" t="n"/>
      <c r="BK76" s="178" t="n"/>
      <c r="BL76" s="114" t="n"/>
      <c r="BM76" s="178" t="n"/>
      <c r="BN76" s="114" t="n"/>
      <c r="BO76" s="178" t="n"/>
      <c r="BP76" s="178" t="n"/>
      <c r="BQ76" s="178" t="n"/>
      <c r="BR76" s="178" t="n"/>
      <c r="BS76" s="178" t="n"/>
      <c r="BT76" s="178" t="n"/>
      <c r="BU76" s="178" t="n"/>
      <c r="BV76" s="178" t="n"/>
      <c r="BW76" s="178" t="n"/>
      <c r="BX76" s="178" t="n"/>
      <c r="BY76" s="178" t="n"/>
      <c r="BZ76" s="178" t="n"/>
      <c r="CA76" s="178" t="n"/>
      <c r="CB76" s="178" t="n"/>
      <c r="CC76" s="178" t="n"/>
      <c r="CD76" s="178" t="n"/>
      <c r="CE76" s="178" t="n"/>
      <c r="CF76" s="178" t="n"/>
      <c r="CG76" s="178" t="n"/>
      <c r="CH76" s="178" t="n"/>
      <c r="CI76" s="178" t="n"/>
      <c r="CJ76" s="178" t="n"/>
      <c r="CK76" s="53" t="n"/>
      <c r="CL76" s="178" t="n"/>
      <c r="CM76" s="178" t="n"/>
      <c r="CN76" s="60" t="n"/>
      <c r="CO76" s="177" t="n"/>
      <c r="CP76" s="178" t="n"/>
      <c r="CQ76" s="60" t="n"/>
      <c r="CR76" s="177" t="n"/>
      <c r="CS76" s="178" t="n"/>
      <c r="CT76" s="59" t="n"/>
      <c r="CU76" s="178" t="n"/>
      <c r="CV76" s="59" t="n"/>
      <c r="CW76" s="178" t="n"/>
      <c r="CX76" s="59" t="n"/>
      <c r="CY76" s="178" t="n"/>
      <c r="CZ76" s="178" t="n"/>
      <c r="DA76" s="178" t="n"/>
      <c r="DB76" s="53" t="n"/>
      <c r="DC76" s="178" t="n"/>
      <c r="DD76" s="178" t="n"/>
      <c r="DE76" s="178" t="n"/>
      <c r="DF76" s="178" t="n"/>
      <c r="DG76" s="178" t="n"/>
      <c r="DH76" s="178" t="n"/>
      <c r="DI76" s="178" t="n"/>
      <c r="DJ76" s="178" t="n"/>
      <c r="DK76" s="178" t="n"/>
      <c r="DL76" s="178" t="n"/>
      <c r="DM76" s="178" t="n"/>
      <c r="DN76" s="177" t="n"/>
      <c r="DO76" s="177" t="n"/>
      <c r="DP76" s="177" t="n"/>
      <c r="DQ76" s="76">
        <f>IF(AND(DS76,DP76&lt;&gt;""),
CONCATENATE(DT76,DU76,DV76,DW76,DX76,DY76,DZ76,EA76,EB76,EC76,ED76,EE76,EF76,EG76,EH76,EI76,EJ76,EK76,EL76,EM76,EN76,EO76,EP76,EQ76,ES76,ET76,EU76,EV76,EW76,EX76,EY76,EZ76,FA76,FC76,FD76,FF76,FG76,FI76,FJ76,FL76,FM76,FO76,FP76,FR76,FS76,FU76,FV76,FX76,FY76,GA76,GB76,GD76,GE76,GF76,GH76,GI76,GJ76,GL76,GM76,GN76,GP76,GQ76,GS76,GT76,GU76,GV76,GW76,GX76,GY76,GZ76,HA76,HB76,HC76,HD76,HE76,HF76,HG76,HH76,HI76,HJ76,HK76,HL76,HM76,HN76,HO76,HQ76,HR76,HS76,HT76,HU76,HV76,HW76,HX76,HY76,IA76,IB76,IC76,ID76,IF76,IG76,IH76,II76,IK76,IL76,IM76,IN76,IO76,IP76,IQ76,IR76,IS76,IT76,IU76,IV76,IW76,IX76,IY76,IZ76),
""
)</f>
        <v/>
      </c>
      <c r="DR76" s="53" t="n"/>
      <c r="DS76" s="46">
        <f>CONCATENATE(D76,$E76,$F76,$G76,H76,$I76,$J76,K76,$L76,$M76,N76,$O76,$P76,$Q76,$R76,$S76,T76,$U76,$V76,$W76,$X76,$Y76,$Z76,$AA76,AB76,AC76,AD76,$AE76,$AF76,$AG76,AH76,AI76,AJ76,AK76,AL76,AM76,AN76,AO76,AP76,AQ76,AR76,AS76,AT76,AU76,AV76,AW76,AX76,AY76,AZ76,BA76,BB76,BC76,BD76,BE76,BF76,BG76,BH76,BI76,BJ76,BK76,BL76,BM76,BN76,BO76,BP76,BQ76,BR76,BS76,BT76,BU76,BV76,BW76,BX76,BY76,BZ76,CA76,CB76,CC76,CD76,CE76,CF76,CG76,CH76,CI76,CJ76,CK76,CL76,CM76,$CN76,$CO76,CP76,$CQ76,$CR76,CS76,CT76,CU76,CV76,CW76,CX76,CY76,CZ76,DA76,DB76,DC76,DD76,DE76,DF76,DG76,DH76,DI76,DJ76,DK76,DL76,DM76,$DN76,$DO76,$DP76,DR76)&lt;&gt;""</f>
        <v/>
      </c>
      <c r="DT76" s="46">
        <f>IF(AND($DS76,$E$4&lt;&gt;""),
IF(LEFT($E$4,2) = "1.",
IF(D76&lt;&gt;"","El CUNE sólo se envía en operaciones de novedad o ajuste. ",""),
IF(D76="","Debes escribir un CUNE válido para realizar operaciones de novedad o ajuste. ","")),
""
)</f>
        <v/>
      </c>
      <c r="DU76" s="46">
        <f>IF($DS76,
IF(E76="","Debes seleccionar el tipo de documento del empleado. ",
IF(_xlfn.IFNA(VLOOKUP(E76,TIPO_DE_DOCUMENTO,1,FALSE),-1)=-1,"El tipo de documento no es válido (por favor seleccionarlo de la lista). ","")
)
)</f>
        <v/>
      </c>
      <c r="DV76" s="46">
        <f>IF($DS76,
IF(F76="","Debes escribir el número de documento del empleado. ","")
)</f>
        <v/>
      </c>
      <c r="DW76" s="46">
        <f>IF($DS76,
IF(G76="","Debes escribir el primer nombre del empleado. ","")
)</f>
        <v/>
      </c>
      <c r="DY76" s="46">
        <f>IF($DS76,
IF(I76="","Debes escribir el primer apellido del empleado. ","")
)</f>
        <v/>
      </c>
      <c r="DZ76" s="46">
        <f>IF($DS76,
IF(J76="","Debes escribir el segundo apellido del empleado. ","")
)</f>
        <v/>
      </c>
      <c r="EB76" s="46">
        <f>IF($DS76,
IF(L76="","Debes escribir la fecha de ingreso del empleado. ",
IF(ISERR(DATE(YEAR(L76),MONTH(L76),DAY(L76))), "El valor ingresado en fecha de ingreso no tiene un formato válido. ","")
)
)</f>
        <v/>
      </c>
      <c r="EC76" s="46">
        <f>IF($DS76,
IF(M76="","Debes escribir el tiempo laborado. ",
IF( IFERROR(INT(M76),1.1) &lt;&gt; IFERROR(_xlfn.NUMBERVALUE(M76),1), "El valor de los días trabajados debe ser un número entero. ", "")
)
)</f>
        <v/>
      </c>
      <c r="ED76" s="46">
        <f>IF($DS76,
IF( AND(N76&lt;&gt;"", ISERR(DATE(YEAR(N76),MONTH(N76),DAY(N76))) ), "El valor ingresado en fecha de ingreso no tiene un formato válido. ",
IF( AND(N76&lt;&gt;"", $E$6&lt;&gt;"", DATE(YEAR(N76), MONTH(N76), 1) &lt;&gt; IFERROR(DATE(MID($E$6, 1, 4), MID($E$6, 6, 2),1), "1/1/1900") ), "La fecha de retiro debe estar dentro del período liquidado. ", "")
)
)</f>
        <v/>
      </c>
      <c r="EE76" s="46">
        <f>IF($DS76,
IF(O76="","Debes seleccionar el tipo de trabajador. ",
IF(_xlfn.IFNA(VLOOKUP(O76,TIPO_DE_TRABAJADOR,1,FALSE),-1)=-1,"El tipo de trabajador no es válido (por favor seleccionarlo de la lista). ","")
)
)</f>
        <v/>
      </c>
      <c r="EF76" s="46">
        <f>IF($DS76,
IF(P76="","Debes seleccionar si es un trabajador dependiente pensionado por vejez. ",
IF(_xlfn.IFNA(VLOOKUP(P76,SUBTIPO_DE_TRABAJADOR,1,FALSE),-1)=-1,"El tipo de trabajador dependiente pensionado por vejez no es válido (por favor seleccionarlo de la lista). ","")
)
)</f>
        <v/>
      </c>
      <c r="EG76" s="46">
        <f>IF($DS76,
IF(Q76="","Debes seleccionar el tipo de contrato del trabajador. ",
IF(_xlfn.IFNA(VLOOKUP(Q76,TIPO_DE_CONTRATO,1,FALSE),-1)=-1,"El tipo de contrato del trabajador no es válido (por favor seleccionarlo de la lista). ","")
)
)</f>
        <v/>
      </c>
      <c r="EH76" s="46">
        <f>IF($DS76,
IF(R76="","Debes seleccionar si es un salario integral. ",
IF(_xlfn.IFNA(VLOOKUP(R76,SI_NO,1,FALSE),-1)=-1,"Valor no válido para salario integral (por favor seleccionarlo de la lista). ","")
)
)</f>
        <v/>
      </c>
      <c r="EI76" s="46">
        <f>IF($DS76,
IF(S76="","Debes seleccionar si el trabajador realiza actividades de riesgo. ",
IF(_xlfn.IFNA(VLOOKUP(S76,SI_NO,1,FALSE),-1)=-1,"Valor no válido para actividad de alto riesgo (por favor seleccionarlo de la lista). ","")
)
)</f>
        <v/>
      </c>
      <c r="EK76" s="46">
        <f>IF($DS76,
IF(U76="","Debes escribir el código del municipio de residencia del trabajador. ",
IF(_xlfn.IFNA(VLOOKUP(U76,MUNICIPIO,1,FALSE),-1)=-1,"El municipio de residencia del trabajador es inválido (por favor seleccionarlo de la lista). ","")
)
)</f>
        <v/>
      </c>
      <c r="EL76" s="46">
        <f>IF($DS76,
IF(V76="","Debes escribir el la dirección de residendia del trabajador. ","")
)</f>
        <v/>
      </c>
      <c r="EM76" s="46">
        <f>IF($DS76,
IF(W76="","Debes escribir la fecha de inicio de la liquidación. ",
IF(ISERR(DATE(YEAR(W76),MONTH(W76),DAY(W76))),"El valor ingresado en fecha de inicio de liquidación no tiene un formato válido. ",
IF( AND($E$6&lt;&gt;"", DATE(YEAR(W76), MONTH(W76), 1) &lt;&gt; IFERROR(DATE(MID($E$6, 1, 4), MID($E$6, 6, 2),1), "1/1/1900") ), "La fecha de inicio de la liquidación debe estar dentro del período liquidado. ", "")
)
)
)</f>
        <v/>
      </c>
      <c r="EN76" s="46">
        <f>IF($DS76,
IF(X76="","Debes escribir la fecha de fin de la liquidación. ",
IF(ISERR(DATE(YEAR(X76),MONTH(X76),DAY(X76))),"El valor ingresado en fecha de fin de liquidación no tiene un formato válido. ",
IF( AND($E$6&lt;&gt;"", DATE(YEAR(X76), MONTH(X76), 1) &lt;&gt; IFERROR(DATE(MID($E$6, 1, 4), MID($E$6, 6, 2),1), "1/1/1900") ), "La fecha de fin de la liquidación debe estar dentro del período liquidado. ", "")
)
)
)</f>
        <v/>
      </c>
      <c r="EO76" s="46">
        <f>IF($DS76,
IF(Y76="","Debes escribir la frecuencia de pago del trabajador. ",
IF(_xlfn.IFNA(VLOOKUP(Y76,PERÍODO_DE_NÓMINA,1,FALSE),-1)=-1,"La frecuencia de pago es inválida (por favor seleccionarlo de la lista). ","")
)
)</f>
        <v/>
      </c>
      <c r="EP76" s="46">
        <f>IF($DS76,
IF(Z76="","Debes escribir la fecha de pago. ",
IF(ISERR(DATE(YEAR(Z76),MONTH(Z76),DAY(Z76))), "El valor ingresado en fecha de pago no tiene un formato válido. ","")
)
)</f>
        <v/>
      </c>
      <c r="EQ76" s="46">
        <f>IF($DS76,
IF(AA76="","Debes escribir el medio de pago. ",
IF(_xlfn.IFNA(VLOOKUP(AA76,MEDIOS_DE_PAGO,1,FALSE),-1)=-1,"El medio de pago es inválido (por favor seleccionarlo de la lista). ","")
)
)</f>
        <v/>
      </c>
      <c r="ER76" s="46">
        <f>OR(AA76='Tablas '!$T$4,AA76='Tablas '!$T$7,AA76='Tablas '!$T$8,AA76='Tablas '!$T$11)</f>
        <v/>
      </c>
      <c r="ES76" s="46">
        <f>IF(AND($DS76,ER76),
IF(AB76="","Debes escribir la entidad bancaria. ",""),
""
)</f>
        <v/>
      </c>
      <c r="ET76" s="46">
        <f>IF(AND($DS76,ER76),
IF(AC76="","Debes escribir el tipo de cuenta bancaria. ",
IF(_xlfn.IFNA(VLOOKUP(AC76,TIPO_DE_CUENTA,1,FALSE),-1)=-1,"El tipo de cuenta bancaria es inválida (por favor seleccionarlo de la lista). ","")
),
""
)</f>
        <v/>
      </c>
      <c r="EU76" s="46">
        <f>IF(AND($DS76,ER76),
IF(AD76="","Debes escribir el número de cuenta bancaria. ",""),
""
)</f>
        <v/>
      </c>
      <c r="EV76" s="46">
        <f>IF($DS76,
IF(AE76="","Debes escribir el valor del sueldo básico. ",
IF( ISERR(_xlfn.NUMBERVALUE(AE76)), "El valor del sueldo básico debe ser un número válido. ", "")
)
)</f>
        <v/>
      </c>
      <c r="EW76" s="46">
        <f>IF($DS76,
IF(AF76="","Debes escribir el número de días trabajados. ",
IF( IFERROR(INT(AF76),1.1) &lt;&gt; IFERROR(_xlfn.NUMBERVALUE(AF76),1), "La cantidad de días trabajados debe ser un número entero. ", "")
)
)</f>
        <v/>
      </c>
      <c r="EX76" s="46">
        <f>IF($DS76,
IF(AG76="","Debes escribir el valor del sueldo trabajado. ",
IF( ISERR(_xlfn.NUMBERVALUE(AG76)), "El valor del sueldo trabajado debe ser un número válido. ", "")
)
)</f>
        <v/>
      </c>
      <c r="EY76" s="46">
        <f>IF($DS76,
IF( AND(AH76&lt;&gt;"", ISERR(_xlfn.NUMBERVALUE(AH76))), "El valor del auxilio de transporte debe ser un número válido. ", "")
)</f>
        <v/>
      </c>
      <c r="EZ76" s="46">
        <f>IF($DS76,
IF( AND(AI76&lt;&gt;"", ISERR(_xlfn.NUMBERVALUE(AI76))), "El valor de viáticos salariales debe ser un número válido. ", "")
)</f>
        <v/>
      </c>
      <c r="FA76" s="46">
        <f>IF($DS76,
IF( AND(AJ76&lt;&gt;"", ISERR(_xlfn.NUMBERVALUE(AJ76))), "El valor de viáticos NO salariales debe ser un número válido. ", "")
)</f>
        <v/>
      </c>
      <c r="FB76" s="46">
        <f>CONCATENATE(AK76,AL76)&lt;&gt;""</f>
        <v/>
      </c>
      <c r="FC76" s="46">
        <f>IF(AND($DS76,FB76),
IF(AK76="","Debes escribir el número de horas extras diurnas. ",
IF( IFERROR(INT(AK76),1.1) &lt;&gt; IFERROR(_xlfn.NUMBERVALUE(AK76),1), "La cantidad de horas extras diurnas debe ser un número entero. ", "")
),
""
)</f>
        <v/>
      </c>
      <c r="FD76" s="46">
        <f>IF(AND($DS76,FB76),
IF(AL76="","Debes escribir el valor de las horas extras diurnas. ",
IF( ISERR(_xlfn.NUMBERVALUE(AL76)), "El valor de las horas extras duirnas debe ser un número válido. ", "")
),
""
)</f>
        <v/>
      </c>
      <c r="FE76" s="46">
        <f>CONCATENATE(AM76,AN76)&lt;&gt;""</f>
        <v/>
      </c>
      <c r="FF76" s="46">
        <f>IF(AND($DS76,FE76),
IF(AM76="","Debes escribir el número de horas extras nocturnas. ",
IF( IFERROR(INT(AM76),1.1) &lt;&gt; IFERROR(_xlfn.NUMBERVALUE(AM76),1), "La cantidad de horas extras nocturnas debe ser un número entero. ", "")
),
""
)</f>
        <v/>
      </c>
      <c r="FG76" s="46">
        <f>IF(AND($DS76,FE76),
IF(AN76="","Debes escribir el valor de las horas extras nocturnas. ",
IF( ISERR(_xlfn.NUMBERVALUE(AN76)), "El valor de las horas extras nocturnas debe ser un número válido. ", "")
),
""
)</f>
        <v/>
      </c>
      <c r="FH76" s="46">
        <f>CONCATENATE(AO76,AP76)&lt;&gt;""</f>
        <v/>
      </c>
      <c r="FI76" s="46">
        <f>IF(AND($DS76,FH76),
IF(AO76="","Debes escribir el número de horas extras diurnas dominicales y festivas. ",
IF( IFERROR(INT(AO76),1.1) &lt;&gt; IFERROR(_xlfn.NUMBERVALUE(AO76),1), "La cantidad de horas extras diurnas dominicales y festivas debe ser un número entero. ", "")
),
""
)</f>
        <v/>
      </c>
      <c r="FJ76" s="46">
        <f>IF(AND($DS76,FH76),
IF(AP76="","Debes escribir el valor de las horas extras diurnas dominicales y festivas. ",
IF( ISERR(_xlfn.NUMBERVALUE(AP76)), "El valor de las horas extras diurnas dominicales y festivas debe ser un número válido. ", "")
),
""
)</f>
        <v/>
      </c>
      <c r="FK76" s="46">
        <f>CONCATENATE(AQ76,AR76)&lt;&gt;""</f>
        <v/>
      </c>
      <c r="FL76" s="46">
        <f>IF(AND($DS76,FK76),
IF(AQ76="","Debes escribir el número de horas extras nocturnas dominicales y festivas. ",
IF( IFERROR(INT(AQ76),1.1) &lt;&gt; IFERROR(_xlfn.NUMBERVALUE(AQ76),1), "La cantidad de horas extras nocturnas dominicales y festivas debe ser un número entero. ", "")
),
""
)</f>
        <v/>
      </c>
      <c r="FM76" s="46">
        <f>IF(AND($DS76,FK76),
IF(AR76="","Debes escribir el valor de las horas extras nocturnas dominicales y festivas. ",
IF( ISERR(_xlfn.NUMBERVALUE(AR76)), "El valor de las horas extras nocturnas dominicales y festivas debe ser un número válido. ", "")
),
""
)</f>
        <v/>
      </c>
      <c r="FN76" s="46">
        <f>CONCATENATE(AS76,AT76)&lt;&gt;""</f>
        <v/>
      </c>
      <c r="FO76" s="46">
        <f>IF(AND($DS76,FN76),
IF(AS76="","Debes escribir el número de horas recargo nocturno. ",
IF( IFERROR(INT(AS76),1.1) &lt;&gt; IFERROR(_xlfn.NUMBERVALUE(AS76),1), "La cantidad de horas recargo nocturno debe ser un número entero. ", "")
),
""
)</f>
        <v/>
      </c>
      <c r="FP76" s="46">
        <f>IF(AND($DS76,FN76),
IF(AT76="","Debes escribir el valor de las horas recargo nocturno. ",
IF( ISERR(_xlfn.NUMBERVALUE(AT76)), "El valor de las horas recargo nocturno debe ser un número válido. ", "")
),
""
)</f>
        <v/>
      </c>
      <c r="FQ76" s="46">
        <f>CONCATENATE(AU76,AV76)&lt;&gt;""</f>
        <v/>
      </c>
      <c r="FR76" s="46">
        <f>IF(AND($DS76,FQ76),
IF(AU76="","Debes escribir el número de horas recargo diurno dominical y festivo. ",
IF( IFERROR(INT(AU76),1.1) &lt;&gt; IFERROR(_xlfn.NUMBERVALUE(AU76),1), "La cantidad de horas recargo diurno dominical y festivo debe ser un número entero. ", "")
),
""
)</f>
        <v/>
      </c>
      <c r="FS76" s="46">
        <f>IF(AND($DS76,FQ76),
IF(AV76="","Debes escribir el valor de las horas recargo diurno dominical y festivo. ",
IF( ISERR(_xlfn.NUMBERVALUE(AV76)), "El valor de las horas recargo diurno dominical y festivo debe ser un número válido. ", "")
),
""
)</f>
        <v/>
      </c>
      <c r="FT76" s="46">
        <f>CONCATENATE(AW76,AX76)&lt;&gt;""</f>
        <v/>
      </c>
      <c r="FU76" s="46">
        <f>IF(AND($DS76,FT76),
IF(AW76="","Debes escribir el número de horas recargo nocturno dominical y festivo. ",
IF( IFERROR(INT(AW76),1.1) &lt;&gt; IFERROR(_xlfn.NUMBERVALUE(AW76),1), "La cantidad de horas recargo nocturno dominical y festivo debe ser un número entero. ", "")
),
""
)</f>
        <v/>
      </c>
      <c r="FV76" s="46">
        <f>IF(AND($DS76,FT76),
IF(AX76="","Debes escribir el valor de las horas recargo nocturno dominical y festivo. ",
IF( ISERR(_xlfn.NUMBERVALUE(AX76)), "El valor de las horas recargo nocturno dominical y festivo debe ser un número válido. ", "")
),
""
)</f>
        <v/>
      </c>
      <c r="FW76" s="46">
        <f>CONCATENATE(AY76,AZ76)&lt;&gt;""</f>
        <v/>
      </c>
      <c r="FX76" s="46">
        <f>IF(AND($DS76,FW76),
IF(AY76="","Debes escribir el número de días de vacaciones comunes. ",
IF( IFERROR(INT(AY76),1.1) &lt;&gt; IFERROR(_xlfn.NUMBERVALUE(AY76),1), "La cantidad de días de vacaciones comunes debe ser un número entero. ", "")
),
""
)</f>
        <v/>
      </c>
      <c r="FY76" s="46">
        <f>IF(AND($DS76,FW76),
IF(AZ76="","Debes escribir el valor de las vacaciones comunes. ",
IF( ISERR(_xlfn.NUMBERVALUE(AZ76)), "El valor de las vacaciones comunes debe ser un número válido. ", "")
),
""
)</f>
        <v/>
      </c>
      <c r="FZ76" s="46">
        <f>CONCATENATE(BA76,BB76)&lt;&gt;""</f>
        <v/>
      </c>
      <c r="GA76" s="46">
        <f>IF(AND($DS76,FZ76),
IF(BA76="","Debes escribir el número de días de vacaciones compensadas. ",
IF( IFERROR(INT(BA76),1.1) &lt;&gt; IFERROR(_xlfn.NUMBERVALUE(BA76),1), "La cantidad de días de vacaciones compensadas debe ser un número entero. ", "")
),
""
)</f>
        <v/>
      </c>
      <c r="GB76" s="46">
        <f>IF(AND($DS76,FZ76),
IF(BB76="","Debes escribir el valor de las vacaciones compensadas. ",
IF( ISERR(_xlfn.NUMBERVALUE(BB76)), "El valor de las vacaciones compensadas debe ser un número válido. ", "")
),
""
)</f>
        <v/>
      </c>
      <c r="GC76" s="46">
        <f>CONCATENATE(BC76,BD76)&lt;&gt;""</f>
        <v/>
      </c>
      <c r="GD76" s="46">
        <f>IF(AND($DS76,GC76),
IF(BC76="","Debes escribir el número de días de prima salarial. ",
IF( IFERROR(INT(BC76),1.1) &lt;&gt; IFERROR(_xlfn.NUMBERVALUE(BC76),1), "La cantidad de días de prima salarial debe ser un número entero. ", "")
),
""
)</f>
        <v/>
      </c>
      <c r="GE76" s="46">
        <f>IF(AND($DS76,GC76),
IF(BD76="","Debes escribir el valor de los días de prima salarial. ",
IF( ISERR(_xlfn.NUMBERVALUE(BD76)), "El valor de los días de prima salarial debe ser un número válido. ", "")
),
""
)</f>
        <v/>
      </c>
      <c r="GF76" s="46">
        <f>IF($DS76,
IF( AND(BE76&lt;&gt;"", ISERR(_xlfn.NUMBERVALUE(BE76))), "El valor de la prima NO saliarial debe ser un número válido. ", "")
)</f>
        <v/>
      </c>
      <c r="GG76" s="46">
        <f>CONCATENATE(BF76,BG76,BH76)&lt;&gt;""</f>
        <v/>
      </c>
      <c r="GH76" s="46">
        <f>IF(AND($DS76,GG76),
IF(BF76="","Debes escribir el valor de las cesantías. ",
IF( ISERR(_xlfn.NUMBERVALUE(BF76)), "El valor de las cesantías debe ser un número válido. ", "")
),
""
)</f>
        <v/>
      </c>
      <c r="GI76" s="46">
        <f>IF(AND($DS76,GG76),
IF(BG76="","Debes escribir el % de cesantías. ",
IF( ISERR(_xlfn.NUMBERVALUE(BG76)), "El % de cesantías debe ser un número válido. ", "")
),
""
)</f>
        <v/>
      </c>
      <c r="GJ76" s="46">
        <f>IF(AND($DS76,GG76),
IF(BH76="","Debes escribir el valor de intereses de cesantías. ",
IF( ISERR(_xlfn.NUMBERVALUE(BH76)), "El valor de intereses de cesantías debe ser un número válido. ", "")
),
""
)</f>
        <v/>
      </c>
      <c r="GK76" s="46">
        <f>CONCATENATE(BI76,BJ76,BK76)&lt;&gt;""</f>
        <v/>
      </c>
      <c r="GL76" s="46">
        <f>IF(AND($DS76,GK76),
IF(BI76="","Debes escribir el número de días de incapacidad. ",
IF( IFERROR(INT(BI76),1.1) &lt;&gt; IFERROR(_xlfn.NUMBERVALUE(BI76),1), "La cantidad de días de incapacidad debe ser un número entero. ", "")
),
""
)</f>
        <v/>
      </c>
      <c r="GM76" s="46">
        <f>IF(AND($DS76,GK76),
IF(BJ76="","Debes escribir el tipo de incapacidad. ",
IF(_xlfn.IFNA(VLOOKUP(BJ76,TIPO_DE_INCAPACIDAD,1,FALSE),-1)=-1,"El tipo de incapacidad es inválida (por favor seleccionarlo de la lista). ","")
),
""
)</f>
        <v/>
      </c>
      <c r="GN76" s="46">
        <f>IF(AND($DS76,GK76),
IF(BK76="","Debes escribir el valor de la incapacidad. ",
IF( ISERR(_xlfn.NUMBERVALUE(BK76)), "El valor de la incapacidad debe ser un número válido. ", "")
),
""
)</f>
        <v/>
      </c>
      <c r="GO76" s="46">
        <f>CONCATENATE(BL76,BM76)&lt;&gt;""</f>
        <v/>
      </c>
      <c r="GP76" s="46">
        <f>IF(AND($DS76,GO76),
IF(BL76="","Debes escribir el número de días de licencia de maternidad o paternidad. ",
IF( IFERROR(INT(BL76),1.1) &lt;&gt; IFERROR(_xlfn.NUMBERVALUE(BL76),1), "La cantidad de días de licencia de maternidad o paternidad debe ser un número entero. ", "")
),
""
)</f>
        <v/>
      </c>
      <c r="GQ76" s="46">
        <f>IF(AND($DS76,GO76),
IF(BM76="","Debes escribir el valor de la licencia de maternidad o paternidad. ",
IF( ISERR(_xlfn.NUMBERVALUE(BM76)), "El valor de la licencia de maternidad o paternidad debe ser un número válido. ", "")
),
""
)</f>
        <v/>
      </c>
      <c r="GR76" s="46">
        <f>CONCATENATE(BN76,BO76)&lt;&gt;""</f>
        <v/>
      </c>
      <c r="GS76" s="46">
        <f>IF(AND($DS76,GR76),
IF(BN76="","Debes escribir el número de días de licencia remunerada. ",
IF( IFERROR(INT(BN76),1.1) &lt;&gt; IFERROR(_xlfn.NUMBERVALUE(BN76),1), "La cantidad de días de licencia remunerada debe ser un número entero. ", "")
),
""
)</f>
        <v/>
      </c>
      <c r="GT76" s="46">
        <f>IF(AND($DS76,GR76),
IF(BO76="","Debes escribir el valor de la licencia remunerada. ",
IF( ISERR(_xlfn.NUMBERVALUE(BO76)), "El valor de la licencia remunerada debe ser un número válido. ", "")
),
""
)</f>
        <v/>
      </c>
      <c r="GU76" s="46">
        <f>IF($DS76,
IF( AND(BP76&lt;&gt;"", ISERR(_xlfn.NUMBERVALUE(BP76))), "El valor de la licencia NO remunerada debe ser un número válido. ", "")
)</f>
        <v/>
      </c>
      <c r="GV76" s="46">
        <f>IF($DS76,
IF( AND(BQ76&lt;&gt;"", ISERR(_xlfn.NUMBERVALUE(BQ76))), "El valor de auxilios salariales debe ser un número válido. ", "")
)</f>
        <v/>
      </c>
      <c r="GW76" s="46">
        <f>IF($DS76,
IF( AND(BR76&lt;&gt;"", ISERR(_xlfn.NUMBERVALUE(BR76))), "El valor de auxilios NO salariales debe ser un número válido. ", "")
)</f>
        <v/>
      </c>
      <c r="GX76" s="46">
        <f>IF($DS76,
IF( AND(BS76&lt;&gt;"", ISERR(_xlfn.NUMBERVALUE(BS76))), "El valor de bonos salariales debe ser un número válido. ", "")
)</f>
        <v/>
      </c>
      <c r="GY76" s="46">
        <f>IF($DS76,
IF( AND(BT76&lt;&gt;"", ISERR(_xlfn.NUMBERVALUE(BT76))), "El valor de bonos NO salariales debe ser un número válido. ", "")
)</f>
        <v/>
      </c>
      <c r="GZ76" s="46">
        <f>IF($DS76,
IF( AND(BU76&lt;&gt;"", ISERR(_xlfn.NUMBERVALUE(BU76))), "El valor de bonos salariales de alimentación debe ser un número válido. ", "")
)</f>
        <v/>
      </c>
      <c r="HA76" s="46">
        <f>IF($DS76,
IF( AND(BV76&lt;&gt;"", ISERR(_xlfn.NUMBERVALUE(BV76))), "El valor de bonos NO salariales de alimentación debe ser un número válido. ", "")
)</f>
        <v/>
      </c>
      <c r="HB76" s="46">
        <f>IF($DS76,
IF( AND(BW76&lt;&gt;"", ISERR(_xlfn.NUMBERVALUE(BW76))), "El valor de bonificaciones salariales debe ser un número válido. ", "")
)</f>
        <v/>
      </c>
      <c r="HC76" s="46">
        <f>IF($DS76,
IF( AND(BX76&lt;&gt;"", ISERR(_xlfn.NUMBERVALUE(BX76))), "El valor de bonificaciones NO salariales debe ser un número válido. ", "")
)</f>
        <v/>
      </c>
      <c r="HD76" s="46">
        <f>IF($DS76,
IF( AND(BY76&lt;&gt;"", ISERR(_xlfn.NUMBERVALUE(BY76))), "El valor de compensaciones ordinarias debe ser un número válido. ", "")
)</f>
        <v/>
      </c>
      <c r="HE76" s="46">
        <f>IF($DS76,
IF( AND(BZ76&lt;&gt;"", ISERR(_xlfn.NUMBERVALUE(BZ76))), "El valor de compensaciones extraordinarias debe ser un número válido. ", "")
)</f>
        <v/>
      </c>
      <c r="HF76" s="46">
        <f>IF($DS76,
IF( AND(CA76&lt;&gt;"", ISERR(_xlfn.NUMBERVALUE(CA76))), "El valor de comisiones debe ser un número válido. ", "")
)</f>
        <v/>
      </c>
      <c r="HG76" s="46">
        <f>IF($DS76,
IF( AND(CB76&lt;&gt;"", ISERR(_xlfn.NUMBERVALUE(CB76))), "El valor de ausencia por huega debe ser un número válido. ", "")
)</f>
        <v/>
      </c>
      <c r="HH76" s="46">
        <f>IF($DS76,
IF( AND(CC76&lt;&gt;"", ISERR(_xlfn.NUMBERVALUE(CC76))), "El valor de anticipos debe ser un número válido. ", "")
)</f>
        <v/>
      </c>
      <c r="HI76" s="46">
        <f>IF($DS76,
IF( AND(CD76&lt;&gt;"", ISERR(_xlfn.NUMBERVALUE(CD76))), "El valor de pagos a terceros debe ser un número válido. ", "")
)</f>
        <v/>
      </c>
      <c r="HJ76" s="46">
        <f>IF($DS76,
IF( AND(CE76&lt;&gt;"", ISERR(_xlfn.NUMBERVALUE(CE76))), "El valor de dotación debe ser un número válido. ", "")
)</f>
        <v/>
      </c>
      <c r="HK76" s="46">
        <f>IF($DS76,
IF( AND(CF76&lt;&gt;"", ISERR(_xlfn.NUMBERVALUE(CF76))), "El valor de apoyo sostenibilidad debe ser un número válido. ", "")
)</f>
        <v/>
      </c>
      <c r="HL76" s="46">
        <f>IF($DS76,
IF( AND(CG76&lt;&gt;"", ISERR(_xlfn.NUMBERVALUE(CG76))), "El valor de teletrabajo debe ser un número válido. ", "")
)</f>
        <v/>
      </c>
      <c r="HM76" s="46">
        <f>IF($DS76,
IF( AND(CH76&lt;&gt;"", ISERR(_xlfn.NUMBERVALUE(CH76))), "El valor de bonificación de retiro debe ser un número válido. ", "")
)</f>
        <v/>
      </c>
      <c r="HN76" s="46">
        <f>IF($DS76,
IF( AND(CI76&lt;&gt;"", ISERR(_xlfn.NUMBERVALUE(CI76))), "El valor de indemnización de retiro debe ser un número válido. ", "")
)</f>
        <v/>
      </c>
      <c r="HO76" s="46">
        <f>IF($DS76,
IF( AND(CJ76&lt;&gt;"", ISERR(_xlfn.NUMBERVALUE(CJ76))), "El valor de reintegros debe ser un número válido. ", "")
)</f>
        <v/>
      </c>
      <c r="HP76" s="46">
        <f>CONCATENATE(CK76,CL76,CM76)&lt;&gt;""</f>
        <v/>
      </c>
      <c r="HQ76" s="46">
        <f>IF(AND($DS76,HP76),
IF(CK76="","Debes escribir la descripción de otro concepto no categorizado. ",""),
""
)</f>
        <v/>
      </c>
      <c r="HR76" s="46">
        <f>IF(AND($DS76,HP76),
IF(CONCATENATE(CL76,CM76)="","Debes escribir al menos un valor de concepto no categorizado (salarial o no salarial). ",
IF(ISERR(_xlfn.NUMBERVALUE(CL76)),"El valor salarial concepto no categorizado debe ser un número válido. ","")
),
""
)</f>
        <v/>
      </c>
      <c r="HS76" s="46">
        <f>IF(AND($DS76,HP76),
IF(CONCATENATE(CL76,CM76)="","Debes escribir al menos un valor de concepto no categorizado (salarial o no salarial). ",
IF(ISERR(_xlfn.NUMBERVALUE(CM76)),"El valor NO salarial concepto no categorizado debe ser un número válido. ","")
),
""
)</f>
        <v/>
      </c>
      <c r="HT76" s="46">
        <f>IF($DS76,
IF(CN76="","Debes escribir el porcentaje del aporte a salud. ",
IF( ISERR(_xlfn.NUMBERVALUE(CN76)), "El valor del porcentaje del aporte a salud debe ser un número válido. ", "")
)
)</f>
        <v/>
      </c>
      <c r="HU76" s="46">
        <f>IF($DS76,
IF(CO76="","Debes escribir el valor del aporte a salud. ",
IF( ISERR(_xlfn.NUMBERVALUE(CO76)), "El valor del aporte a salud debe ser un número válido. ", "")
)
)</f>
        <v/>
      </c>
      <c r="HV76" s="46">
        <f>IF($DS76,
IF( AND(CP76&lt;&gt;"", ISERR(_xlfn.NUMBERVALUE(CP76))), "El valor plan complementario debe ser un número válido. ", "")
)</f>
        <v/>
      </c>
      <c r="HW76" s="46">
        <f>IF($DS76,
IF(CQ76="","Debes escribir el porcentaje del aporte a pensión. ",
IF( ISERR(_xlfn.NUMBERVALUE(CQ76)), "El valor del porcentaje del aporte a pensión debe ser un número válido. ", "")
)
)</f>
        <v/>
      </c>
      <c r="HX76" s="46">
        <f>IF($DS76,
IF(CR76="","Debes escribir el valor del aporte a pensión. ",
IF( ISERR(_xlfn.NUMBERVALUE(CR76)), "El valor del aporte a salud debe ser un número válido. ", "")
)
)</f>
        <v/>
      </c>
      <c r="HY76" s="46">
        <f>IF($DS76,
IF( AND(CS76&lt;&gt;"", ISERR(_xlfn.NUMBERVALUE(CS76))), "El valor pensión voluntaria debe ser un número válido. ", "")
)</f>
        <v/>
      </c>
      <c r="HZ76" s="46">
        <f>CONCATENATE(CT76,CU76,CV76,CW76)&lt;&gt;""</f>
        <v/>
      </c>
      <c r="IA76" s="46">
        <f>IF(AND($DS76,HZ76),
IF(CT76="","Debes escribir el % del fondo de seguridad pensional. ",
IF( ISERR(_xlfn.NUMBERVALUE(CT76)), "El % del fondo de seguridad debe ser un número válido. ", "")
),
""
)</f>
        <v/>
      </c>
      <c r="IB76" s="46">
        <f>IF(AND($DS76,HZ76),
IF(CU76="","Debes escribir el valor del aporte al fondo de solidaridad pensional. ",
IF( ISERR(_xlfn.NUMBERVALUE(CU76)), "El valor del aporte al fondo de solidaridad pensional debe ser un número válido. ", "")
),
""
)</f>
        <v/>
      </c>
      <c r="IC76" s="46">
        <f>IF(AND($DS76,HZ76),
IF(CV76="","Debes escribir el % del fondo de subsistencia. ",
IF( ISERR(_xlfn.NUMBERVALUE(CV76)), "El % del fondo de subsistencia debe ser un número válido. ", "")
),
""
)</f>
        <v/>
      </c>
      <c r="ID76" s="46">
        <f>IF(AND($DS76,HZ76),
IF(CW76="","Debes escribir el valor del fondo de subsistencia. ",
IF( ISERR(_xlfn.NUMBERVALUE(CW76)), "El valor del fondo de subsistencia debe ser un número válido. ", "")
),
""
)</f>
        <v/>
      </c>
      <c r="IE76" s="46">
        <f>CONCATENATE(CX76,CY76)&lt;&gt;""</f>
        <v/>
      </c>
      <c r="IF76" s="46">
        <f>IF(AND($DS76,IE76),
IF(CX76="","Debes escribir el % de sindicato. ",
IF( ISERR(_xlfn.NUMBERVALUE(CX76)), "El % de sindicato debe ser un número válido. ", "")
),
""
)</f>
        <v/>
      </c>
      <c r="IG76" s="46">
        <f>IF(AND($DS76,IE76),
IF(CY76="","Debes escribir el valor del sindicato. ",
IF( ISERR(_xlfn.NUMBERVALUE(CY76)), "El valor del sindicato debe ser un número válido. ", "")
),
""
)</f>
        <v/>
      </c>
      <c r="IH76" s="46">
        <f>IF($DS76,
IF( AND(CZ76&lt;&gt;"", ISERR(_xlfn.NUMBERVALUE(CZ76))), "El valor de sanción pública debe ser un número válido. ", "")
)</f>
        <v/>
      </c>
      <c r="II76" s="46">
        <f>IF($DS76,
IF( AND(DA76&lt;&gt;"", ISERR(_xlfn.NUMBERVALUE(DA76))), "El valor de sanción privada debe ser un número válido. ", "")
)</f>
        <v/>
      </c>
      <c r="IJ76" s="46">
        <f>CONCATENATE(DB76,DC76)&lt;&gt;""</f>
        <v/>
      </c>
      <c r="IK76" s="46">
        <f>IF(AND($DS76,IJ76),
IF(DB76="","Debes escribir la descripción de libranza. ",""),
""
)</f>
        <v/>
      </c>
      <c r="IL76" s="46">
        <f>IF(AND($DS76,IJ76),
IF(DC76="","Debes escribir la cuota libranza. ",
IF(ISERR(_xlfn.NUMBERVALUE(DC76)),"El valor de la cuota libranza debe ser un número válido. ","")
),
""
)</f>
        <v/>
      </c>
      <c r="IM76" s="46">
        <f>IF($DS76,
IF( AND(DD76&lt;&gt;"", ISERR(_xlfn.NUMBERVALUE(DD76))), "El valor de pagos a terceros debe ser un número válido. ", "")
)</f>
        <v/>
      </c>
      <c r="IN76" s="46">
        <f>IF($DS76,
IF( AND(DE76&lt;&gt;"", ISERR(_xlfn.NUMBERVALUE(DE76))), "El valor de anticipos debe ser un número válido. ", "")
)</f>
        <v/>
      </c>
      <c r="IO76" s="46">
        <f>IF($DS76,
IF( AND(DF76&lt;&gt;"", ISERR(_xlfn.NUMBERVALUE(DF76))), "El valor de AFC debe ser un número válido. ", "")
)</f>
        <v/>
      </c>
      <c r="IP76" s="46">
        <f>IF($DS76,
IF( AND(DG76&lt;&gt;"", ISERR(_xlfn.NUMBERVALUE(DG76))), "El valor de rete-fuente debe ser un número válido. ", "")
)</f>
        <v/>
      </c>
      <c r="IQ76" s="46">
        <f>IF($DS76,
IF( AND(DH76&lt;&gt;"", ISERR(_xlfn.NUMBERVALUE(DH76))), "El valor de cooperativa de trabajo debe ser un número válido. ", "")
)</f>
        <v/>
      </c>
      <c r="IR76" s="46">
        <f>IF($DS76,
IF( AND(DI76&lt;&gt;"", ISERR(_xlfn.NUMBERVALUE(DI76))), "El valor de embargo fiscal debe ser un número válido. ", "")
)</f>
        <v/>
      </c>
      <c r="IS76" s="46">
        <f>IF($DS76,
IF( AND(DJ76&lt;&gt;"", ISERR(_xlfn.NUMBERVALUE(DJ76))), "El valor de educación debe ser un número válido. ", "")
)</f>
        <v/>
      </c>
      <c r="IT76" s="46">
        <f>IF($DS76,
IF( AND(DK76&lt;&gt;"", ISERR(_xlfn.NUMBERVALUE(DK76))), "El valor de reintegro debe ser un número válido. ", "")
)</f>
        <v/>
      </c>
      <c r="IU76" s="46">
        <f>IF($DS76,
IF( AND(DL76&lt;&gt;"", ISERR(_xlfn.NUMBERVALUE(DL76))), "El valor de deuda debe ser un número válido. ", "")
)</f>
        <v/>
      </c>
      <c r="IV76" s="46">
        <f>IF($DS76,
IF( AND(DM76&lt;&gt;"", ISERR(_xlfn.NUMBERVALUE(DM76))), "El valor de otras deducciones debe ser un número válido. ", "")
)</f>
        <v/>
      </c>
      <c r="IW76" s="46">
        <f>IF($DS76,
IF(DN76="","Debes escribir el valor de los devengos totales. ",
IF( ISERR(_xlfn.NUMBERVALUE(DN76)), "El valor de los devengos totales debe ser un número válido. ", "")
)
)</f>
        <v/>
      </c>
      <c r="IX76" s="46">
        <f>IF($DS76,
IF(DO76="","Debes escribir el valor de las deducciones totales. ",
IF( ISERR(_xlfn.NUMBERVALUE(DO76)), "El valor de las deducciones totales debe ser un número válido. ", "")
)
)</f>
        <v/>
      </c>
      <c r="IY76" s="46">
        <f>IF($DS76,
IF(DP76="","Debes escribir el valor del salario total. ",
IF( ISERR(_xlfn.NUMBERVALUE(DP76)), "El valor del salario total debe ser un número válido. ", "")
)
)</f>
        <v/>
      </c>
    </row>
    <row r="77">
      <c r="B77" s="48" t="n">
        <v>65</v>
      </c>
      <c r="C77" s="61">
        <f>IF(AND(DS77,DP77&lt;&gt;""),
IF(DQ77="","OK","Error"),
""
)</f>
        <v/>
      </c>
      <c r="D77" s="53" t="n"/>
      <c r="E77" s="52" t="n"/>
      <c r="F77" s="112" t="n"/>
      <c r="G77" s="52" t="n"/>
      <c r="H77" s="53" t="n"/>
      <c r="I77" s="52" t="n"/>
      <c r="J77" s="52" t="n"/>
      <c r="K77" s="53" t="n"/>
      <c r="L77" s="55" t="n"/>
      <c r="M77" s="108" t="n"/>
      <c r="N77" s="56" t="n"/>
      <c r="O77" s="52" t="n"/>
      <c r="P77" s="52" t="n"/>
      <c r="Q77" s="52" t="n"/>
      <c r="R77" s="52" t="n"/>
      <c r="S77" s="52" t="n"/>
      <c r="T77" s="53" t="n"/>
      <c r="U77" s="52" t="n"/>
      <c r="V77" s="52" t="n"/>
      <c r="W77" s="55" t="n"/>
      <c r="X77" s="55" t="n"/>
      <c r="Y77" s="52" t="n"/>
      <c r="Z77" s="55" t="n"/>
      <c r="AA77" s="52" t="n"/>
      <c r="AB77" s="53" t="n"/>
      <c r="AC77" s="53" t="n"/>
      <c r="AD77" s="53" t="n"/>
      <c r="AE77" s="177" t="n"/>
      <c r="AF77" s="113" t="n"/>
      <c r="AG77" s="177" t="n"/>
      <c r="AH77" s="178" t="n"/>
      <c r="AI77" s="178" t="n"/>
      <c r="AJ77" s="178" t="n"/>
      <c r="AK77" s="114" t="n"/>
      <c r="AL77" s="178" t="n"/>
      <c r="AM77" s="114" t="n"/>
      <c r="AN77" s="178" t="n"/>
      <c r="AO77" s="114" t="n"/>
      <c r="AP77" s="178" t="n"/>
      <c r="AQ77" s="114" t="n"/>
      <c r="AR77" s="178" t="n"/>
      <c r="AS77" s="114" t="n"/>
      <c r="AT77" s="178" t="n"/>
      <c r="AU77" s="114" t="n"/>
      <c r="AV77" s="178" t="n"/>
      <c r="AW77" s="114" t="n"/>
      <c r="AX77" s="178" t="n"/>
      <c r="AY77" s="114" t="n"/>
      <c r="AZ77" s="178" t="n"/>
      <c r="BA77" s="114" t="n"/>
      <c r="BB77" s="178" t="n"/>
      <c r="BC77" s="114" t="n"/>
      <c r="BD77" s="178" t="n"/>
      <c r="BE77" s="178" t="n"/>
      <c r="BF77" s="178" t="n"/>
      <c r="BG77" s="59" t="n"/>
      <c r="BH77" s="178" t="n"/>
      <c r="BI77" s="114" t="n"/>
      <c r="BJ77" s="53" t="n"/>
      <c r="BK77" s="178" t="n"/>
      <c r="BL77" s="114" t="n"/>
      <c r="BM77" s="178" t="n"/>
      <c r="BN77" s="114" t="n"/>
      <c r="BO77" s="178" t="n"/>
      <c r="BP77" s="178" t="n"/>
      <c r="BQ77" s="178" t="n"/>
      <c r="BR77" s="178" t="n"/>
      <c r="BS77" s="178" t="n"/>
      <c r="BT77" s="178" t="n"/>
      <c r="BU77" s="178" t="n"/>
      <c r="BV77" s="178" t="n"/>
      <c r="BW77" s="178" t="n"/>
      <c r="BX77" s="178" t="n"/>
      <c r="BY77" s="178" t="n"/>
      <c r="BZ77" s="178" t="n"/>
      <c r="CA77" s="178" t="n"/>
      <c r="CB77" s="178" t="n"/>
      <c r="CC77" s="178" t="n"/>
      <c r="CD77" s="178" t="n"/>
      <c r="CE77" s="178" t="n"/>
      <c r="CF77" s="178" t="n"/>
      <c r="CG77" s="178" t="n"/>
      <c r="CH77" s="178" t="n"/>
      <c r="CI77" s="178" t="n"/>
      <c r="CJ77" s="178" t="n"/>
      <c r="CK77" s="53" t="n"/>
      <c r="CL77" s="178" t="n"/>
      <c r="CM77" s="178" t="n"/>
      <c r="CN77" s="60" t="n"/>
      <c r="CO77" s="177" t="n"/>
      <c r="CP77" s="178" t="n"/>
      <c r="CQ77" s="60" t="n"/>
      <c r="CR77" s="177" t="n"/>
      <c r="CS77" s="178" t="n"/>
      <c r="CT77" s="59" t="n"/>
      <c r="CU77" s="178" t="n"/>
      <c r="CV77" s="59" t="n"/>
      <c r="CW77" s="178" t="n"/>
      <c r="CX77" s="59" t="n"/>
      <c r="CY77" s="178" t="n"/>
      <c r="CZ77" s="178" t="n"/>
      <c r="DA77" s="178" t="n"/>
      <c r="DB77" s="53" t="n"/>
      <c r="DC77" s="178" t="n"/>
      <c r="DD77" s="178" t="n"/>
      <c r="DE77" s="178" t="n"/>
      <c r="DF77" s="178" t="n"/>
      <c r="DG77" s="178" t="n"/>
      <c r="DH77" s="178" t="n"/>
      <c r="DI77" s="178" t="n"/>
      <c r="DJ77" s="178" t="n"/>
      <c r="DK77" s="178" t="n"/>
      <c r="DL77" s="178" t="n"/>
      <c r="DM77" s="178" t="n"/>
      <c r="DN77" s="177" t="n"/>
      <c r="DO77" s="177" t="n"/>
      <c r="DP77" s="177" t="n"/>
      <c r="DQ77" s="76">
        <f>IF(AND(DS77,DP77&lt;&gt;""),
CONCATENATE(DT77,DU77,DV77,DW77,DX77,DY77,DZ77,EA77,EB77,EC77,ED77,EE77,EF77,EG77,EH77,EI77,EJ77,EK77,EL77,EM77,EN77,EO77,EP77,EQ77,ES77,ET77,EU77,EV77,EW77,EX77,EY77,EZ77,FA77,FC77,FD77,FF77,FG77,FI77,FJ77,FL77,FM77,FO77,FP77,FR77,FS77,FU77,FV77,FX77,FY77,GA77,GB77,GD77,GE77,GF77,GH77,GI77,GJ77,GL77,GM77,GN77,GP77,GQ77,GS77,GT77,GU77,GV77,GW77,GX77,GY77,GZ77,HA77,HB77,HC77,HD77,HE77,HF77,HG77,HH77,HI77,HJ77,HK77,HL77,HM77,HN77,HO77,HQ77,HR77,HS77,HT77,HU77,HV77,HW77,HX77,HY77,IA77,IB77,IC77,ID77,IF77,IG77,IH77,II77,IK77,IL77,IM77,IN77,IO77,IP77,IQ77,IR77,IS77,IT77,IU77,IV77,IW77,IX77,IY77,IZ77),
""
)</f>
        <v/>
      </c>
      <c r="DR77" s="53" t="n"/>
      <c r="DS77" s="46">
        <f>CONCATENATE(D77,$E77,$F77,$G77,H77,$I77,$J77,K77,$L77,$M77,N77,$O77,$P77,$Q77,$R77,$S77,T77,$U77,$V77,$W77,$X77,$Y77,$Z77,$AA77,AB77,AC77,AD77,$AE77,$AF77,$AG77,AH77,AI77,AJ77,AK77,AL77,AM77,AN77,AO77,AP77,AQ77,AR77,AS77,AT77,AU77,AV77,AW77,AX77,AY77,AZ77,BA77,BB77,BC77,BD77,BE77,BF77,BG77,BH77,BI77,BJ77,BK77,BL77,BM77,BN77,BO77,BP77,BQ77,BR77,BS77,BT77,BU77,BV77,BW77,BX77,BY77,BZ77,CA77,CB77,CC77,CD77,CE77,CF77,CG77,CH77,CI77,CJ77,CK77,CL77,CM77,$CN77,$CO77,CP77,$CQ77,$CR77,CS77,CT77,CU77,CV77,CW77,CX77,CY77,CZ77,DA77,DB77,DC77,DD77,DE77,DF77,DG77,DH77,DI77,DJ77,DK77,DL77,DM77,$DN77,$DO77,$DP77,DR77)&lt;&gt;""</f>
        <v/>
      </c>
      <c r="DT77" s="46">
        <f>IF(AND($DS77,$E$4&lt;&gt;""),
IF(LEFT($E$4,2) = "1.",
IF(D77&lt;&gt;"","El CUNE sólo se envía en operaciones de novedad o ajuste. ",""),
IF(D77="","Debes escribir un CUNE válido para realizar operaciones de novedad o ajuste. ","")),
""
)</f>
        <v/>
      </c>
      <c r="DU77" s="46">
        <f>IF($DS77,
IF(E77="","Debes seleccionar el tipo de documento del empleado. ",
IF(_xlfn.IFNA(VLOOKUP(E77,TIPO_DE_DOCUMENTO,1,FALSE),-1)=-1,"El tipo de documento no es válido (por favor seleccionarlo de la lista). ","")
)
)</f>
        <v/>
      </c>
      <c r="DV77" s="46">
        <f>IF($DS77,
IF(F77="","Debes escribir el número de documento del empleado. ","")
)</f>
        <v/>
      </c>
      <c r="DW77" s="46">
        <f>IF($DS77,
IF(G77="","Debes escribir el primer nombre del empleado. ","")
)</f>
        <v/>
      </c>
      <c r="DY77" s="46">
        <f>IF($DS77,
IF(I77="","Debes escribir el primer apellido del empleado. ","")
)</f>
        <v/>
      </c>
      <c r="DZ77" s="46">
        <f>IF($DS77,
IF(J77="","Debes escribir el segundo apellido del empleado. ","")
)</f>
        <v/>
      </c>
      <c r="EB77" s="46">
        <f>IF($DS77,
IF(L77="","Debes escribir la fecha de ingreso del empleado. ",
IF(ISERR(DATE(YEAR(L77),MONTH(L77),DAY(L77))), "El valor ingresado en fecha de ingreso no tiene un formato válido. ","")
)
)</f>
        <v/>
      </c>
      <c r="EC77" s="46">
        <f>IF($DS77,
IF(M77="","Debes escribir el tiempo laborado. ",
IF( IFERROR(INT(M77),1.1) &lt;&gt; IFERROR(_xlfn.NUMBERVALUE(M77),1), "El valor de los días trabajados debe ser un número entero. ", "")
)
)</f>
        <v/>
      </c>
      <c r="ED77" s="46">
        <f>IF($DS77,
IF( AND(N77&lt;&gt;"", ISERR(DATE(YEAR(N77),MONTH(N77),DAY(N77))) ), "El valor ingresado en fecha de ingreso no tiene un formato válido. ",
IF( AND(N77&lt;&gt;"", $E$6&lt;&gt;"", DATE(YEAR(N77), MONTH(N77), 1) &lt;&gt; IFERROR(DATE(MID($E$6, 1, 4), MID($E$6, 6, 2),1), "1/1/1900") ), "La fecha de retiro debe estar dentro del período liquidado. ", "")
)
)</f>
        <v/>
      </c>
      <c r="EE77" s="46">
        <f>IF($DS77,
IF(O77="","Debes seleccionar el tipo de trabajador. ",
IF(_xlfn.IFNA(VLOOKUP(O77,TIPO_DE_TRABAJADOR,1,FALSE),-1)=-1,"El tipo de trabajador no es válido (por favor seleccionarlo de la lista). ","")
)
)</f>
        <v/>
      </c>
      <c r="EF77" s="46">
        <f>IF($DS77,
IF(P77="","Debes seleccionar si es un trabajador dependiente pensionado por vejez. ",
IF(_xlfn.IFNA(VLOOKUP(P77,SUBTIPO_DE_TRABAJADOR,1,FALSE),-1)=-1,"El tipo de trabajador dependiente pensionado por vejez no es válido (por favor seleccionarlo de la lista). ","")
)
)</f>
        <v/>
      </c>
      <c r="EG77" s="46">
        <f>IF($DS77,
IF(Q77="","Debes seleccionar el tipo de contrato del trabajador. ",
IF(_xlfn.IFNA(VLOOKUP(Q77,TIPO_DE_CONTRATO,1,FALSE),-1)=-1,"El tipo de contrato del trabajador no es válido (por favor seleccionarlo de la lista). ","")
)
)</f>
        <v/>
      </c>
      <c r="EH77" s="46">
        <f>IF($DS77,
IF(R77="","Debes seleccionar si es un salario integral. ",
IF(_xlfn.IFNA(VLOOKUP(R77,SI_NO,1,FALSE),-1)=-1,"Valor no válido para salario integral (por favor seleccionarlo de la lista). ","")
)
)</f>
        <v/>
      </c>
      <c r="EI77" s="46">
        <f>IF($DS77,
IF(S77="","Debes seleccionar si el trabajador realiza actividades de riesgo. ",
IF(_xlfn.IFNA(VLOOKUP(S77,SI_NO,1,FALSE),-1)=-1,"Valor no válido para actividad de alto riesgo (por favor seleccionarlo de la lista). ","")
)
)</f>
        <v/>
      </c>
      <c r="EK77" s="46">
        <f>IF($DS77,
IF(U77="","Debes escribir el código del municipio de residencia del trabajador. ",
IF(_xlfn.IFNA(VLOOKUP(U77,MUNICIPIO,1,FALSE),-1)=-1,"El municipio de residencia del trabajador es inválido (por favor seleccionarlo de la lista). ","")
)
)</f>
        <v/>
      </c>
      <c r="EL77" s="46">
        <f>IF($DS77,
IF(V77="","Debes escribir el la dirección de residendia del trabajador. ","")
)</f>
        <v/>
      </c>
      <c r="EM77" s="46">
        <f>IF($DS77,
IF(W77="","Debes escribir la fecha de inicio de la liquidación. ",
IF(ISERR(DATE(YEAR(W77),MONTH(W77),DAY(W77))),"El valor ingresado en fecha de inicio de liquidación no tiene un formato válido. ",
IF( AND($E$6&lt;&gt;"", DATE(YEAR(W77), MONTH(W77), 1) &lt;&gt; IFERROR(DATE(MID($E$6, 1, 4), MID($E$6, 6, 2),1), "1/1/1900") ), "La fecha de inicio de la liquidación debe estar dentro del período liquidado. ", "")
)
)
)</f>
        <v/>
      </c>
      <c r="EN77" s="46">
        <f>IF($DS77,
IF(X77="","Debes escribir la fecha de fin de la liquidación. ",
IF(ISERR(DATE(YEAR(X77),MONTH(X77),DAY(X77))),"El valor ingresado en fecha de fin de liquidación no tiene un formato válido. ",
IF( AND($E$6&lt;&gt;"", DATE(YEAR(X77), MONTH(X77), 1) &lt;&gt; IFERROR(DATE(MID($E$6, 1, 4), MID($E$6, 6, 2),1), "1/1/1900") ), "La fecha de fin de la liquidación debe estar dentro del período liquidado. ", "")
)
)
)</f>
        <v/>
      </c>
      <c r="EO77" s="46">
        <f>IF($DS77,
IF(Y77="","Debes escribir la frecuencia de pago del trabajador. ",
IF(_xlfn.IFNA(VLOOKUP(Y77,PERÍODO_DE_NÓMINA,1,FALSE),-1)=-1,"La frecuencia de pago es inválida (por favor seleccionarlo de la lista). ","")
)
)</f>
        <v/>
      </c>
      <c r="EP77" s="46">
        <f>IF($DS77,
IF(Z77="","Debes escribir la fecha de pago. ",
IF(ISERR(DATE(YEAR(Z77),MONTH(Z77),DAY(Z77))), "El valor ingresado en fecha de pago no tiene un formato válido. ","")
)
)</f>
        <v/>
      </c>
      <c r="EQ77" s="46">
        <f>IF($DS77,
IF(AA77="","Debes escribir el medio de pago. ",
IF(_xlfn.IFNA(VLOOKUP(AA77,MEDIOS_DE_PAGO,1,FALSE),-1)=-1,"El medio de pago es inválido (por favor seleccionarlo de la lista). ","")
)
)</f>
        <v/>
      </c>
      <c r="ER77" s="46">
        <f>OR(AA77='Tablas '!$T$4,AA77='Tablas '!$T$7,AA77='Tablas '!$T$8,AA77='Tablas '!$T$11)</f>
        <v/>
      </c>
      <c r="ES77" s="46">
        <f>IF(AND($DS77,ER77),
IF(AB77="","Debes escribir la entidad bancaria. ",""),
""
)</f>
        <v/>
      </c>
      <c r="ET77" s="46">
        <f>IF(AND($DS77,ER77),
IF(AC77="","Debes escribir el tipo de cuenta bancaria. ",
IF(_xlfn.IFNA(VLOOKUP(AC77,TIPO_DE_CUENTA,1,FALSE),-1)=-1,"El tipo de cuenta bancaria es inválida (por favor seleccionarlo de la lista). ","")
),
""
)</f>
        <v/>
      </c>
      <c r="EU77" s="46">
        <f>IF(AND($DS77,ER77),
IF(AD77="","Debes escribir el número de cuenta bancaria. ",""),
""
)</f>
        <v/>
      </c>
      <c r="EV77" s="46">
        <f>IF($DS77,
IF(AE77="","Debes escribir el valor del sueldo básico. ",
IF( ISERR(_xlfn.NUMBERVALUE(AE77)), "El valor del sueldo básico debe ser un número válido. ", "")
)
)</f>
        <v/>
      </c>
      <c r="EW77" s="46">
        <f>IF($DS77,
IF(AF77="","Debes escribir el número de días trabajados. ",
IF( IFERROR(INT(AF77),1.1) &lt;&gt; IFERROR(_xlfn.NUMBERVALUE(AF77),1), "La cantidad de días trabajados debe ser un número entero. ", "")
)
)</f>
        <v/>
      </c>
      <c r="EX77" s="46">
        <f>IF($DS77,
IF(AG77="","Debes escribir el valor del sueldo trabajado. ",
IF( ISERR(_xlfn.NUMBERVALUE(AG77)), "El valor del sueldo trabajado debe ser un número válido. ", "")
)
)</f>
        <v/>
      </c>
      <c r="EY77" s="46">
        <f>IF($DS77,
IF( AND(AH77&lt;&gt;"", ISERR(_xlfn.NUMBERVALUE(AH77))), "El valor del auxilio de transporte debe ser un número válido. ", "")
)</f>
        <v/>
      </c>
      <c r="EZ77" s="46">
        <f>IF($DS77,
IF( AND(AI77&lt;&gt;"", ISERR(_xlfn.NUMBERVALUE(AI77))), "El valor de viáticos salariales debe ser un número válido. ", "")
)</f>
        <v/>
      </c>
      <c r="FA77" s="46">
        <f>IF($DS77,
IF( AND(AJ77&lt;&gt;"", ISERR(_xlfn.NUMBERVALUE(AJ77))), "El valor de viáticos NO salariales debe ser un número válido. ", "")
)</f>
        <v/>
      </c>
      <c r="FB77" s="46">
        <f>CONCATENATE(AK77,AL77)&lt;&gt;""</f>
        <v/>
      </c>
      <c r="FC77" s="46">
        <f>IF(AND($DS77,FB77),
IF(AK77="","Debes escribir el número de horas extras diurnas. ",
IF( IFERROR(INT(AK77),1.1) &lt;&gt; IFERROR(_xlfn.NUMBERVALUE(AK77),1), "La cantidad de horas extras diurnas debe ser un número entero. ", "")
),
""
)</f>
        <v/>
      </c>
      <c r="FD77" s="46">
        <f>IF(AND($DS77,FB77),
IF(AL77="","Debes escribir el valor de las horas extras diurnas. ",
IF( ISERR(_xlfn.NUMBERVALUE(AL77)), "El valor de las horas extras duirnas debe ser un número válido. ", "")
),
""
)</f>
        <v/>
      </c>
      <c r="FE77" s="46">
        <f>CONCATENATE(AM77,AN77)&lt;&gt;""</f>
        <v/>
      </c>
      <c r="FF77" s="46">
        <f>IF(AND($DS77,FE77),
IF(AM77="","Debes escribir el número de horas extras nocturnas. ",
IF( IFERROR(INT(AM77),1.1) &lt;&gt; IFERROR(_xlfn.NUMBERVALUE(AM77),1), "La cantidad de horas extras nocturnas debe ser un número entero. ", "")
),
""
)</f>
        <v/>
      </c>
      <c r="FG77" s="46">
        <f>IF(AND($DS77,FE77),
IF(AN77="","Debes escribir el valor de las horas extras nocturnas. ",
IF( ISERR(_xlfn.NUMBERVALUE(AN77)), "El valor de las horas extras nocturnas debe ser un número válido. ", "")
),
""
)</f>
        <v/>
      </c>
      <c r="FH77" s="46">
        <f>CONCATENATE(AO77,AP77)&lt;&gt;""</f>
        <v/>
      </c>
      <c r="FI77" s="46">
        <f>IF(AND($DS77,FH77),
IF(AO77="","Debes escribir el número de horas extras diurnas dominicales y festivas. ",
IF( IFERROR(INT(AO77),1.1) &lt;&gt; IFERROR(_xlfn.NUMBERVALUE(AO77),1), "La cantidad de horas extras diurnas dominicales y festivas debe ser un número entero. ", "")
),
""
)</f>
        <v/>
      </c>
      <c r="FJ77" s="46">
        <f>IF(AND($DS77,FH77),
IF(AP77="","Debes escribir el valor de las horas extras diurnas dominicales y festivas. ",
IF( ISERR(_xlfn.NUMBERVALUE(AP77)), "El valor de las horas extras diurnas dominicales y festivas debe ser un número válido. ", "")
),
""
)</f>
        <v/>
      </c>
      <c r="FK77" s="46">
        <f>CONCATENATE(AQ77,AR77)&lt;&gt;""</f>
        <v/>
      </c>
      <c r="FL77" s="46">
        <f>IF(AND($DS77,FK77),
IF(AQ77="","Debes escribir el número de horas extras nocturnas dominicales y festivas. ",
IF( IFERROR(INT(AQ77),1.1) &lt;&gt; IFERROR(_xlfn.NUMBERVALUE(AQ77),1), "La cantidad de horas extras nocturnas dominicales y festivas debe ser un número entero. ", "")
),
""
)</f>
        <v/>
      </c>
      <c r="FM77" s="46">
        <f>IF(AND($DS77,FK77),
IF(AR77="","Debes escribir el valor de las horas extras nocturnas dominicales y festivas. ",
IF( ISERR(_xlfn.NUMBERVALUE(AR77)), "El valor de las horas extras nocturnas dominicales y festivas debe ser un número válido. ", "")
),
""
)</f>
        <v/>
      </c>
      <c r="FN77" s="46">
        <f>CONCATENATE(AS77,AT77)&lt;&gt;""</f>
        <v/>
      </c>
      <c r="FO77" s="46">
        <f>IF(AND($DS77,FN77),
IF(AS77="","Debes escribir el número de horas recargo nocturno. ",
IF( IFERROR(INT(AS77),1.1) &lt;&gt; IFERROR(_xlfn.NUMBERVALUE(AS77),1), "La cantidad de horas recargo nocturno debe ser un número entero. ", "")
),
""
)</f>
        <v/>
      </c>
      <c r="FP77" s="46">
        <f>IF(AND($DS77,FN77),
IF(AT77="","Debes escribir el valor de las horas recargo nocturno. ",
IF( ISERR(_xlfn.NUMBERVALUE(AT77)), "El valor de las horas recargo nocturno debe ser un número válido. ", "")
),
""
)</f>
        <v/>
      </c>
      <c r="FQ77" s="46">
        <f>CONCATENATE(AU77,AV77)&lt;&gt;""</f>
        <v/>
      </c>
      <c r="FR77" s="46">
        <f>IF(AND($DS77,FQ77),
IF(AU77="","Debes escribir el número de horas recargo diurno dominical y festivo. ",
IF( IFERROR(INT(AU77),1.1) &lt;&gt; IFERROR(_xlfn.NUMBERVALUE(AU77),1), "La cantidad de horas recargo diurno dominical y festivo debe ser un número entero. ", "")
),
""
)</f>
        <v/>
      </c>
      <c r="FS77" s="46">
        <f>IF(AND($DS77,FQ77),
IF(AV77="","Debes escribir el valor de las horas recargo diurno dominical y festivo. ",
IF( ISERR(_xlfn.NUMBERVALUE(AV77)), "El valor de las horas recargo diurno dominical y festivo debe ser un número válido. ", "")
),
""
)</f>
        <v/>
      </c>
      <c r="FT77" s="46">
        <f>CONCATENATE(AW77,AX77)&lt;&gt;""</f>
        <v/>
      </c>
      <c r="FU77" s="46">
        <f>IF(AND($DS77,FT77),
IF(AW77="","Debes escribir el número de horas recargo nocturno dominical y festivo. ",
IF( IFERROR(INT(AW77),1.1) &lt;&gt; IFERROR(_xlfn.NUMBERVALUE(AW77),1), "La cantidad de horas recargo nocturno dominical y festivo debe ser un número entero. ", "")
),
""
)</f>
        <v/>
      </c>
      <c r="FV77" s="46">
        <f>IF(AND($DS77,FT77),
IF(AX77="","Debes escribir el valor de las horas recargo nocturno dominical y festivo. ",
IF( ISERR(_xlfn.NUMBERVALUE(AX77)), "El valor de las horas recargo nocturno dominical y festivo debe ser un número válido. ", "")
),
""
)</f>
        <v/>
      </c>
      <c r="FW77" s="46">
        <f>CONCATENATE(AY77,AZ77)&lt;&gt;""</f>
        <v/>
      </c>
      <c r="FX77" s="46">
        <f>IF(AND($DS77,FW77),
IF(AY77="","Debes escribir el número de días de vacaciones comunes. ",
IF( IFERROR(INT(AY77),1.1) &lt;&gt; IFERROR(_xlfn.NUMBERVALUE(AY77),1), "La cantidad de días de vacaciones comunes debe ser un número entero. ", "")
),
""
)</f>
        <v/>
      </c>
      <c r="FY77" s="46">
        <f>IF(AND($DS77,FW77),
IF(AZ77="","Debes escribir el valor de las vacaciones comunes. ",
IF( ISERR(_xlfn.NUMBERVALUE(AZ77)), "El valor de las vacaciones comunes debe ser un número válido. ", "")
),
""
)</f>
        <v/>
      </c>
      <c r="FZ77" s="46">
        <f>CONCATENATE(BA77,BB77)&lt;&gt;""</f>
        <v/>
      </c>
      <c r="GA77" s="46">
        <f>IF(AND($DS77,FZ77),
IF(BA77="","Debes escribir el número de días de vacaciones compensadas. ",
IF( IFERROR(INT(BA77),1.1) &lt;&gt; IFERROR(_xlfn.NUMBERVALUE(BA77),1), "La cantidad de días de vacaciones compensadas debe ser un número entero. ", "")
),
""
)</f>
        <v/>
      </c>
      <c r="GB77" s="46">
        <f>IF(AND($DS77,FZ77),
IF(BB77="","Debes escribir el valor de las vacaciones compensadas. ",
IF( ISERR(_xlfn.NUMBERVALUE(BB77)), "El valor de las vacaciones compensadas debe ser un número válido. ", "")
),
""
)</f>
        <v/>
      </c>
      <c r="GC77" s="46">
        <f>CONCATENATE(BC77,BD77)&lt;&gt;""</f>
        <v/>
      </c>
      <c r="GD77" s="46">
        <f>IF(AND($DS77,GC77),
IF(BC77="","Debes escribir el número de días de prima salarial. ",
IF( IFERROR(INT(BC77),1.1) &lt;&gt; IFERROR(_xlfn.NUMBERVALUE(BC77),1), "La cantidad de días de prima salarial debe ser un número entero. ", "")
),
""
)</f>
        <v/>
      </c>
      <c r="GE77" s="46">
        <f>IF(AND($DS77,GC77),
IF(BD77="","Debes escribir el valor de los días de prima salarial. ",
IF( ISERR(_xlfn.NUMBERVALUE(BD77)), "El valor de los días de prima salarial debe ser un número válido. ", "")
),
""
)</f>
        <v/>
      </c>
      <c r="GF77" s="46">
        <f>IF($DS77,
IF( AND(BE77&lt;&gt;"", ISERR(_xlfn.NUMBERVALUE(BE77))), "El valor de la prima NO saliarial debe ser un número válido. ", "")
)</f>
        <v/>
      </c>
      <c r="GG77" s="46">
        <f>CONCATENATE(BF77,BG77,BH77)&lt;&gt;""</f>
        <v/>
      </c>
      <c r="GH77" s="46">
        <f>IF(AND($DS77,GG77),
IF(BF77="","Debes escribir el valor de las cesantías. ",
IF( ISERR(_xlfn.NUMBERVALUE(BF77)), "El valor de las cesantías debe ser un número válido. ", "")
),
""
)</f>
        <v/>
      </c>
      <c r="GI77" s="46">
        <f>IF(AND($DS77,GG77),
IF(BG77="","Debes escribir el % de cesantías. ",
IF( ISERR(_xlfn.NUMBERVALUE(BG77)), "El % de cesantías debe ser un número válido. ", "")
),
""
)</f>
        <v/>
      </c>
      <c r="GJ77" s="46">
        <f>IF(AND($DS77,GG77),
IF(BH77="","Debes escribir el valor de intereses de cesantías. ",
IF( ISERR(_xlfn.NUMBERVALUE(BH77)), "El valor de intereses de cesantías debe ser un número válido. ", "")
),
""
)</f>
        <v/>
      </c>
      <c r="GK77" s="46">
        <f>CONCATENATE(BI77,BJ77,BK77)&lt;&gt;""</f>
        <v/>
      </c>
      <c r="GL77" s="46">
        <f>IF(AND($DS77,GK77),
IF(BI77="","Debes escribir el número de días de incapacidad. ",
IF( IFERROR(INT(BI77),1.1) &lt;&gt; IFERROR(_xlfn.NUMBERVALUE(BI77),1), "La cantidad de días de incapacidad debe ser un número entero. ", "")
),
""
)</f>
        <v/>
      </c>
      <c r="GM77" s="46">
        <f>IF(AND($DS77,GK77),
IF(BJ77="","Debes escribir el tipo de incapacidad. ",
IF(_xlfn.IFNA(VLOOKUP(BJ77,TIPO_DE_INCAPACIDAD,1,FALSE),-1)=-1,"El tipo de incapacidad es inválida (por favor seleccionarlo de la lista). ","")
),
""
)</f>
        <v/>
      </c>
      <c r="GN77" s="46">
        <f>IF(AND($DS77,GK77),
IF(BK77="","Debes escribir el valor de la incapacidad. ",
IF( ISERR(_xlfn.NUMBERVALUE(BK77)), "El valor de la incapacidad debe ser un número válido. ", "")
),
""
)</f>
        <v/>
      </c>
      <c r="GO77" s="46">
        <f>CONCATENATE(BL77,BM77)&lt;&gt;""</f>
        <v/>
      </c>
      <c r="GP77" s="46">
        <f>IF(AND($DS77,GO77),
IF(BL77="","Debes escribir el número de días de licencia de maternidad o paternidad. ",
IF( IFERROR(INT(BL77),1.1) &lt;&gt; IFERROR(_xlfn.NUMBERVALUE(BL77),1), "La cantidad de días de licencia de maternidad o paternidad debe ser un número entero. ", "")
),
""
)</f>
        <v/>
      </c>
      <c r="GQ77" s="46">
        <f>IF(AND($DS77,GO77),
IF(BM77="","Debes escribir el valor de la licencia de maternidad o paternidad. ",
IF( ISERR(_xlfn.NUMBERVALUE(BM77)), "El valor de la licencia de maternidad o paternidad debe ser un número válido. ", "")
),
""
)</f>
        <v/>
      </c>
      <c r="GR77" s="46">
        <f>CONCATENATE(BN77,BO77)&lt;&gt;""</f>
        <v/>
      </c>
      <c r="GS77" s="46">
        <f>IF(AND($DS77,GR77),
IF(BN77="","Debes escribir el número de días de licencia remunerada. ",
IF( IFERROR(INT(BN77),1.1) &lt;&gt; IFERROR(_xlfn.NUMBERVALUE(BN77),1), "La cantidad de días de licencia remunerada debe ser un número entero. ", "")
),
""
)</f>
        <v/>
      </c>
      <c r="GT77" s="46">
        <f>IF(AND($DS77,GR77),
IF(BO77="","Debes escribir el valor de la licencia remunerada. ",
IF( ISERR(_xlfn.NUMBERVALUE(BO77)), "El valor de la licencia remunerada debe ser un número válido. ", "")
),
""
)</f>
        <v/>
      </c>
      <c r="GU77" s="46">
        <f>IF($DS77,
IF( AND(BP77&lt;&gt;"", ISERR(_xlfn.NUMBERVALUE(BP77))), "El valor de la licencia NO remunerada debe ser un número válido. ", "")
)</f>
        <v/>
      </c>
      <c r="GV77" s="46">
        <f>IF($DS77,
IF( AND(BQ77&lt;&gt;"", ISERR(_xlfn.NUMBERVALUE(BQ77))), "El valor de auxilios salariales debe ser un número válido. ", "")
)</f>
        <v/>
      </c>
      <c r="GW77" s="46">
        <f>IF($DS77,
IF( AND(BR77&lt;&gt;"", ISERR(_xlfn.NUMBERVALUE(BR77))), "El valor de auxilios NO salariales debe ser un número válido. ", "")
)</f>
        <v/>
      </c>
      <c r="GX77" s="46">
        <f>IF($DS77,
IF( AND(BS77&lt;&gt;"", ISERR(_xlfn.NUMBERVALUE(BS77))), "El valor de bonos salariales debe ser un número válido. ", "")
)</f>
        <v/>
      </c>
      <c r="GY77" s="46">
        <f>IF($DS77,
IF( AND(BT77&lt;&gt;"", ISERR(_xlfn.NUMBERVALUE(BT77))), "El valor de bonos NO salariales debe ser un número válido. ", "")
)</f>
        <v/>
      </c>
      <c r="GZ77" s="46">
        <f>IF($DS77,
IF( AND(BU77&lt;&gt;"", ISERR(_xlfn.NUMBERVALUE(BU77))), "El valor de bonos salariales de alimentación debe ser un número válido. ", "")
)</f>
        <v/>
      </c>
      <c r="HA77" s="46">
        <f>IF($DS77,
IF( AND(BV77&lt;&gt;"", ISERR(_xlfn.NUMBERVALUE(BV77))), "El valor de bonos NO salariales de alimentación debe ser un número válido. ", "")
)</f>
        <v/>
      </c>
      <c r="HB77" s="46">
        <f>IF($DS77,
IF( AND(BW77&lt;&gt;"", ISERR(_xlfn.NUMBERVALUE(BW77))), "El valor de bonificaciones salariales debe ser un número válido. ", "")
)</f>
        <v/>
      </c>
      <c r="HC77" s="46">
        <f>IF($DS77,
IF( AND(BX77&lt;&gt;"", ISERR(_xlfn.NUMBERVALUE(BX77))), "El valor de bonificaciones NO salariales debe ser un número válido. ", "")
)</f>
        <v/>
      </c>
      <c r="HD77" s="46">
        <f>IF($DS77,
IF( AND(BY77&lt;&gt;"", ISERR(_xlfn.NUMBERVALUE(BY77))), "El valor de compensaciones ordinarias debe ser un número válido. ", "")
)</f>
        <v/>
      </c>
      <c r="HE77" s="46">
        <f>IF($DS77,
IF( AND(BZ77&lt;&gt;"", ISERR(_xlfn.NUMBERVALUE(BZ77))), "El valor de compensaciones extraordinarias debe ser un número válido. ", "")
)</f>
        <v/>
      </c>
      <c r="HF77" s="46">
        <f>IF($DS77,
IF( AND(CA77&lt;&gt;"", ISERR(_xlfn.NUMBERVALUE(CA77))), "El valor de comisiones debe ser un número válido. ", "")
)</f>
        <v/>
      </c>
      <c r="HG77" s="46">
        <f>IF($DS77,
IF( AND(CB77&lt;&gt;"", ISERR(_xlfn.NUMBERVALUE(CB77))), "El valor de ausencia por huega debe ser un número válido. ", "")
)</f>
        <v/>
      </c>
      <c r="HH77" s="46">
        <f>IF($DS77,
IF( AND(CC77&lt;&gt;"", ISERR(_xlfn.NUMBERVALUE(CC77))), "El valor de anticipos debe ser un número válido. ", "")
)</f>
        <v/>
      </c>
      <c r="HI77" s="46">
        <f>IF($DS77,
IF( AND(CD77&lt;&gt;"", ISERR(_xlfn.NUMBERVALUE(CD77))), "El valor de pagos a terceros debe ser un número válido. ", "")
)</f>
        <v/>
      </c>
      <c r="HJ77" s="46">
        <f>IF($DS77,
IF( AND(CE77&lt;&gt;"", ISERR(_xlfn.NUMBERVALUE(CE77))), "El valor de dotación debe ser un número válido. ", "")
)</f>
        <v/>
      </c>
      <c r="HK77" s="46">
        <f>IF($DS77,
IF( AND(CF77&lt;&gt;"", ISERR(_xlfn.NUMBERVALUE(CF77))), "El valor de apoyo sostenibilidad debe ser un número válido. ", "")
)</f>
        <v/>
      </c>
      <c r="HL77" s="46">
        <f>IF($DS77,
IF( AND(CG77&lt;&gt;"", ISERR(_xlfn.NUMBERVALUE(CG77))), "El valor de teletrabajo debe ser un número válido. ", "")
)</f>
        <v/>
      </c>
      <c r="HM77" s="46">
        <f>IF($DS77,
IF( AND(CH77&lt;&gt;"", ISERR(_xlfn.NUMBERVALUE(CH77))), "El valor de bonificación de retiro debe ser un número válido. ", "")
)</f>
        <v/>
      </c>
      <c r="HN77" s="46">
        <f>IF($DS77,
IF( AND(CI77&lt;&gt;"", ISERR(_xlfn.NUMBERVALUE(CI77))), "El valor de indemnización de retiro debe ser un número válido. ", "")
)</f>
        <v/>
      </c>
      <c r="HO77" s="46">
        <f>IF($DS77,
IF( AND(CJ77&lt;&gt;"", ISERR(_xlfn.NUMBERVALUE(CJ77))), "El valor de reintegros debe ser un número válido. ", "")
)</f>
        <v/>
      </c>
      <c r="HP77" s="46">
        <f>CONCATENATE(CK77,CL77,CM77)&lt;&gt;""</f>
        <v/>
      </c>
      <c r="HQ77" s="46">
        <f>IF(AND($DS77,HP77),
IF(CK77="","Debes escribir la descripción de otro concepto no categorizado. ",""),
""
)</f>
        <v/>
      </c>
      <c r="HR77" s="46">
        <f>IF(AND($DS77,HP77),
IF(CONCATENATE(CL77,CM77)="","Debes escribir al menos un valor de concepto no categorizado (salarial o no salarial). ",
IF(ISERR(_xlfn.NUMBERVALUE(CL77)),"El valor salarial concepto no categorizado debe ser un número válido. ","")
),
""
)</f>
        <v/>
      </c>
      <c r="HS77" s="46">
        <f>IF(AND($DS77,HP77),
IF(CONCATENATE(CL77,CM77)="","Debes escribir al menos un valor de concepto no categorizado (salarial o no salarial). ",
IF(ISERR(_xlfn.NUMBERVALUE(CM77)),"El valor NO salarial concepto no categorizado debe ser un número válido. ","")
),
""
)</f>
        <v/>
      </c>
      <c r="HT77" s="46">
        <f>IF($DS77,
IF(CN77="","Debes escribir el porcentaje del aporte a salud. ",
IF( ISERR(_xlfn.NUMBERVALUE(CN77)), "El valor del porcentaje del aporte a salud debe ser un número válido. ", "")
)
)</f>
        <v/>
      </c>
      <c r="HU77" s="46">
        <f>IF($DS77,
IF(CO77="","Debes escribir el valor del aporte a salud. ",
IF( ISERR(_xlfn.NUMBERVALUE(CO77)), "El valor del aporte a salud debe ser un número válido. ", "")
)
)</f>
        <v/>
      </c>
      <c r="HV77" s="46">
        <f>IF($DS77,
IF( AND(CP77&lt;&gt;"", ISERR(_xlfn.NUMBERVALUE(CP77))), "El valor plan complementario debe ser un número válido. ", "")
)</f>
        <v/>
      </c>
      <c r="HW77" s="46">
        <f>IF($DS77,
IF(CQ77="","Debes escribir el porcentaje del aporte a pensión. ",
IF( ISERR(_xlfn.NUMBERVALUE(CQ77)), "El valor del porcentaje del aporte a pensión debe ser un número válido. ", "")
)
)</f>
        <v/>
      </c>
      <c r="HX77" s="46">
        <f>IF($DS77,
IF(CR77="","Debes escribir el valor del aporte a pensión. ",
IF( ISERR(_xlfn.NUMBERVALUE(CR77)), "El valor del aporte a salud debe ser un número válido. ", "")
)
)</f>
        <v/>
      </c>
      <c r="HY77" s="46">
        <f>IF($DS77,
IF( AND(CS77&lt;&gt;"", ISERR(_xlfn.NUMBERVALUE(CS77))), "El valor pensión voluntaria debe ser un número válido. ", "")
)</f>
        <v/>
      </c>
      <c r="HZ77" s="46">
        <f>CONCATENATE(CT77,CU77,CV77,CW77)&lt;&gt;""</f>
        <v/>
      </c>
      <c r="IA77" s="46">
        <f>IF(AND($DS77,HZ77),
IF(CT77="","Debes escribir el % del fondo de seguridad pensional. ",
IF( ISERR(_xlfn.NUMBERVALUE(CT77)), "El % del fondo de seguridad debe ser un número válido. ", "")
),
""
)</f>
        <v/>
      </c>
      <c r="IB77" s="46">
        <f>IF(AND($DS77,HZ77),
IF(CU77="","Debes escribir el valor del aporte al fondo de solidaridad pensional. ",
IF( ISERR(_xlfn.NUMBERVALUE(CU77)), "El valor del aporte al fondo de solidaridad pensional debe ser un número válido. ", "")
),
""
)</f>
        <v/>
      </c>
      <c r="IC77" s="46">
        <f>IF(AND($DS77,HZ77),
IF(CV77="","Debes escribir el % del fondo de subsistencia. ",
IF( ISERR(_xlfn.NUMBERVALUE(CV77)), "El % del fondo de subsistencia debe ser un número válido. ", "")
),
""
)</f>
        <v/>
      </c>
      <c r="ID77" s="46">
        <f>IF(AND($DS77,HZ77),
IF(CW77="","Debes escribir el valor del fondo de subsistencia. ",
IF( ISERR(_xlfn.NUMBERVALUE(CW77)), "El valor del fondo de subsistencia debe ser un número válido. ", "")
),
""
)</f>
        <v/>
      </c>
      <c r="IE77" s="46">
        <f>CONCATENATE(CX77,CY77)&lt;&gt;""</f>
        <v/>
      </c>
      <c r="IF77" s="46">
        <f>IF(AND($DS77,IE77),
IF(CX77="","Debes escribir el % de sindicato. ",
IF( ISERR(_xlfn.NUMBERVALUE(CX77)), "El % de sindicato debe ser un número válido. ", "")
),
""
)</f>
        <v/>
      </c>
      <c r="IG77" s="46">
        <f>IF(AND($DS77,IE77),
IF(CY77="","Debes escribir el valor del sindicato. ",
IF( ISERR(_xlfn.NUMBERVALUE(CY77)), "El valor del sindicato debe ser un número válido. ", "")
),
""
)</f>
        <v/>
      </c>
      <c r="IH77" s="46">
        <f>IF($DS77,
IF( AND(CZ77&lt;&gt;"", ISERR(_xlfn.NUMBERVALUE(CZ77))), "El valor de sanción pública debe ser un número válido. ", "")
)</f>
        <v/>
      </c>
      <c r="II77" s="46">
        <f>IF($DS77,
IF( AND(DA77&lt;&gt;"", ISERR(_xlfn.NUMBERVALUE(DA77))), "El valor de sanción privada debe ser un número válido. ", "")
)</f>
        <v/>
      </c>
      <c r="IJ77" s="46">
        <f>CONCATENATE(DB77,DC77)&lt;&gt;""</f>
        <v/>
      </c>
      <c r="IK77" s="46">
        <f>IF(AND($DS77,IJ77),
IF(DB77="","Debes escribir la descripción de libranza. ",""),
""
)</f>
        <v/>
      </c>
      <c r="IL77" s="46">
        <f>IF(AND($DS77,IJ77),
IF(DC77="","Debes escribir la cuota libranza. ",
IF(ISERR(_xlfn.NUMBERVALUE(DC77)),"El valor de la cuota libranza debe ser un número válido. ","")
),
""
)</f>
        <v/>
      </c>
      <c r="IM77" s="46">
        <f>IF($DS77,
IF( AND(DD77&lt;&gt;"", ISERR(_xlfn.NUMBERVALUE(DD77))), "El valor de pagos a terceros debe ser un número válido. ", "")
)</f>
        <v/>
      </c>
      <c r="IN77" s="46">
        <f>IF($DS77,
IF( AND(DE77&lt;&gt;"", ISERR(_xlfn.NUMBERVALUE(DE77))), "El valor de anticipos debe ser un número válido. ", "")
)</f>
        <v/>
      </c>
      <c r="IO77" s="46">
        <f>IF($DS77,
IF( AND(DF77&lt;&gt;"", ISERR(_xlfn.NUMBERVALUE(DF77))), "El valor de AFC debe ser un número válido. ", "")
)</f>
        <v/>
      </c>
      <c r="IP77" s="46">
        <f>IF($DS77,
IF( AND(DG77&lt;&gt;"", ISERR(_xlfn.NUMBERVALUE(DG77))), "El valor de rete-fuente debe ser un número válido. ", "")
)</f>
        <v/>
      </c>
      <c r="IQ77" s="46">
        <f>IF($DS77,
IF( AND(DH77&lt;&gt;"", ISERR(_xlfn.NUMBERVALUE(DH77))), "El valor de cooperativa de trabajo debe ser un número válido. ", "")
)</f>
        <v/>
      </c>
      <c r="IR77" s="46">
        <f>IF($DS77,
IF( AND(DI77&lt;&gt;"", ISERR(_xlfn.NUMBERVALUE(DI77))), "El valor de embargo fiscal debe ser un número válido. ", "")
)</f>
        <v/>
      </c>
      <c r="IS77" s="46">
        <f>IF($DS77,
IF( AND(DJ77&lt;&gt;"", ISERR(_xlfn.NUMBERVALUE(DJ77))), "El valor de educación debe ser un número válido. ", "")
)</f>
        <v/>
      </c>
      <c r="IT77" s="46">
        <f>IF($DS77,
IF( AND(DK77&lt;&gt;"", ISERR(_xlfn.NUMBERVALUE(DK77))), "El valor de reintegro debe ser un número válido. ", "")
)</f>
        <v/>
      </c>
      <c r="IU77" s="46">
        <f>IF($DS77,
IF( AND(DL77&lt;&gt;"", ISERR(_xlfn.NUMBERVALUE(DL77))), "El valor de deuda debe ser un número válido. ", "")
)</f>
        <v/>
      </c>
      <c r="IV77" s="46">
        <f>IF($DS77,
IF( AND(DM77&lt;&gt;"", ISERR(_xlfn.NUMBERVALUE(DM77))), "El valor de otras deducciones debe ser un número válido. ", "")
)</f>
        <v/>
      </c>
      <c r="IW77" s="46">
        <f>IF($DS77,
IF(DN77="","Debes escribir el valor de los devengos totales. ",
IF( ISERR(_xlfn.NUMBERVALUE(DN77)), "El valor de los devengos totales debe ser un número válido. ", "")
)
)</f>
        <v/>
      </c>
      <c r="IX77" s="46">
        <f>IF($DS77,
IF(DO77="","Debes escribir el valor de las deducciones totales. ",
IF( ISERR(_xlfn.NUMBERVALUE(DO77)), "El valor de las deducciones totales debe ser un número válido. ", "")
)
)</f>
        <v/>
      </c>
      <c r="IY77" s="46">
        <f>IF($DS77,
IF(DP77="","Debes escribir el valor del salario total. ",
IF( ISERR(_xlfn.NUMBERVALUE(DP77)), "El valor del salario total debe ser un número válido. ", "")
)
)</f>
        <v/>
      </c>
    </row>
    <row r="78">
      <c r="B78" s="48" t="n">
        <v>66</v>
      </c>
      <c r="C78" s="61">
        <f>IF(AND(DS78,DP78&lt;&gt;""),
   IF(DQ78="","OK","Error"),
   ""
)</f>
        <v/>
      </c>
      <c r="D78" s="53" t="n"/>
      <c r="E78" s="52" t="n"/>
      <c r="F78" s="112" t="n"/>
      <c r="G78" s="52" t="n"/>
      <c r="H78" s="53" t="n"/>
      <c r="I78" s="52" t="n"/>
      <c r="J78" s="52" t="n"/>
      <c r="K78" s="53" t="n"/>
      <c r="L78" s="55" t="n"/>
      <c r="M78" s="108" t="n"/>
      <c r="N78" s="56" t="n"/>
      <c r="O78" s="52" t="n"/>
      <c r="P78" s="52" t="n"/>
      <c r="Q78" s="52" t="n"/>
      <c r="R78" s="52" t="n"/>
      <c r="S78" s="52" t="n"/>
      <c r="T78" s="53" t="n"/>
      <c r="U78" s="52" t="n"/>
      <c r="V78" s="52" t="n"/>
      <c r="W78" s="55" t="n"/>
      <c r="X78" s="55" t="n"/>
      <c r="Y78" s="52" t="n"/>
      <c r="Z78" s="55" t="n"/>
      <c r="AA78" s="52" t="n"/>
      <c r="AB78" s="53" t="n"/>
      <c r="AC78" s="53" t="n"/>
      <c r="AD78" s="53" t="n"/>
      <c r="AE78" s="177" t="n"/>
      <c r="AF78" s="113" t="n"/>
      <c r="AG78" s="177" t="n"/>
      <c r="AH78" s="178" t="n"/>
      <c r="AI78" s="178" t="n"/>
      <c r="AJ78" s="178" t="n"/>
      <c r="AK78" s="114" t="n"/>
      <c r="AL78" s="178" t="n"/>
      <c r="AM78" s="114" t="n"/>
      <c r="AN78" s="178" t="n"/>
      <c r="AO78" s="114" t="n"/>
      <c r="AP78" s="178" t="n"/>
      <c r="AQ78" s="114" t="n"/>
      <c r="AR78" s="178" t="n"/>
      <c r="AS78" s="114" t="n"/>
      <c r="AT78" s="178" t="n"/>
      <c r="AU78" s="114" t="n"/>
      <c r="AV78" s="178" t="n"/>
      <c r="AW78" s="114" t="n"/>
      <c r="AX78" s="178" t="n"/>
      <c r="AY78" s="114" t="n"/>
      <c r="AZ78" s="178" t="n"/>
      <c r="BA78" s="114" t="n"/>
      <c r="BB78" s="178" t="n"/>
      <c r="BC78" s="114" t="n"/>
      <c r="BD78" s="178" t="n"/>
      <c r="BE78" s="178" t="n"/>
      <c r="BF78" s="178" t="n"/>
      <c r="BG78" s="59" t="n"/>
      <c r="BH78" s="178" t="n"/>
      <c r="BI78" s="114" t="n"/>
      <c r="BJ78" s="53" t="n"/>
      <c r="BK78" s="178" t="n"/>
      <c r="BL78" s="114" t="n"/>
      <c r="BM78" s="178" t="n"/>
      <c r="BN78" s="114" t="n"/>
      <c r="BO78" s="178" t="n"/>
      <c r="BP78" s="178" t="n"/>
      <c r="BQ78" s="178" t="n"/>
      <c r="BR78" s="178" t="n"/>
      <c r="BS78" s="178" t="n"/>
      <c r="BT78" s="178" t="n"/>
      <c r="BU78" s="178" t="n"/>
      <c r="BV78" s="178" t="n"/>
      <c r="BW78" s="178" t="n"/>
      <c r="BX78" s="178" t="n"/>
      <c r="BY78" s="178" t="n"/>
      <c r="BZ78" s="178" t="n"/>
      <c r="CA78" s="178" t="n"/>
      <c r="CB78" s="178" t="n"/>
      <c r="CC78" s="178" t="n"/>
      <c r="CD78" s="178" t="n"/>
      <c r="CE78" s="178" t="n"/>
      <c r="CF78" s="178" t="n"/>
      <c r="CG78" s="178" t="n"/>
      <c r="CH78" s="178" t="n"/>
      <c r="CI78" s="178" t="n"/>
      <c r="CJ78" s="178" t="n"/>
      <c r="CK78" s="53" t="n"/>
      <c r="CL78" s="178" t="n"/>
      <c r="CM78" s="178" t="n"/>
      <c r="CN78" s="60" t="n"/>
      <c r="CO78" s="177" t="n"/>
      <c r="CP78" s="178" t="n"/>
      <c r="CQ78" s="60" t="n"/>
      <c r="CR78" s="177" t="n"/>
      <c r="CS78" s="178" t="n"/>
      <c r="CT78" s="59" t="n"/>
      <c r="CU78" s="178" t="n"/>
      <c r="CV78" s="59" t="n"/>
      <c r="CW78" s="178" t="n"/>
      <c r="CX78" s="59" t="n"/>
      <c r="CY78" s="178" t="n"/>
      <c r="CZ78" s="178" t="n"/>
      <c r="DA78" s="178" t="n"/>
      <c r="DB78" s="53" t="n"/>
      <c r="DC78" s="178" t="n"/>
      <c r="DD78" s="178" t="n"/>
      <c r="DE78" s="178" t="n"/>
      <c r="DF78" s="178" t="n"/>
      <c r="DG78" s="178" t="n"/>
      <c r="DH78" s="178" t="n"/>
      <c r="DI78" s="178" t="n"/>
      <c r="DJ78" s="178" t="n"/>
      <c r="DK78" s="178" t="n"/>
      <c r="DL78" s="178" t="n"/>
      <c r="DM78" s="178" t="n"/>
      <c r="DN78" s="177" t="n"/>
      <c r="DO78" s="177" t="n"/>
      <c r="DP78" s="177" t="n"/>
      <c r="DQ78" s="76">
        <f>IF(AND(DS78,DP78&lt;&gt;""),
   CONCATENATE(DT78,DU78,DV78,DW78,DX78,DY78,DZ78,EA78,EB78,EC78,ED78,EE78,EF78,EG78,EH78,EI78,EJ78,EK78,EL78,EM78,EN78,EO78,EP78,EQ78,ES78,ET78,EU78,EV78,EW78,EX78,EY78,EZ78,FA78,FC78,FD78,FF78,FG78,FI78,FJ78,FL78,FM78,FO78,FP78,FR78,FS78,FU78,FV78,FX78,FY78,GA78,GB78,GD78,GE78,GF78,GH78,GI78,GJ78,GL78,GM78,GN78,GP78,GQ78,GS78,GT78,GU78,GV78,GW78,GX78,GY78,GZ78,HA78,HB78,HC78,HD78,HE78,HF78,HG78,HH78,HI78,HJ78,HK78,HL78,HM78,HN78,HO78,HQ78,HR78,HS78,HT78,HU78,HV78,HW78,HX78,HY78,IA78,IB78,IC78,ID78,IF78,IG78,IH78,II78,IK78,IL78,IM78,IN78,IO78,IP78,IQ78,IR78,IS78,IT78,IU78,IV78,IW78,IX78,IY78,IZ78),
   ""
)</f>
        <v/>
      </c>
      <c r="DR78" s="53" t="n"/>
      <c r="DS78" s="46">
        <f>CONCATENATE(D78,$E78,$F78,$G78,H78,$I78,$J78,K78,$L78,$M78,N78,$O78,$P78,$Q78,$R78,$S78,T78,$U78,$V78,$W78,$X78,$Y78,$Z78,$AA78,AB78,AC78,AD78,$AE78,$AF78,$AG78,AH78,AI78,AJ78,AK78,AL78,AM78,AN78,AO78,AP78,AQ78,AR78,AS78,AT78,AU78,AV78,AW78,AX78,AY78,AZ78,BA78,BB78,BC78,BD78,BE78,BF78,BG78,BH78,BI78,BJ78,BK78,BL78,BM78,BN78,BO78,BP78,BQ78,BR78,BS78,BT78,BU78,BV78,BW78,BX78,BY78,BZ78,CA78,CB78,CC78,CD78,CE78,CF78,CG78,CH78,CI78,CJ78,CK78,CL78,CM78,$CN78,$CO78,CP78,$CQ78,$CR78,CS78,CT78,CU78,CV78,CW78,CX78,CY78,CZ78,DA78,DB78,DC78,DD78,DE78,DF78,DG78,DH78,DI78,DJ78,DK78,DL78,DM78,$DN78,$DO78,$DP78,DR78)&lt;&gt;""</f>
        <v/>
      </c>
      <c r="DT78" s="46">
        <f>IF(AND($DS78,$E$4&lt;&gt;""),
   IF(LEFT($E$4,2) = "1.",
      IF(D78&lt;&gt;"","El CUNE sólo se envía en operaciones de novedad o ajuste. ",""),
      IF(D78="","Debes escribir un CUNE válido para realizar operaciones de novedad o ajuste. ","")),
   ""
)</f>
        <v/>
      </c>
      <c r="DU78" s="46">
        <f>IF($DS78,
   IF(E78="","Debes seleccionar el tipo de documento del empleado. ",
      IF(_xlfn.IFNA(VLOOKUP(E78,TIPO_DE_DOCUMENTO,1,FALSE),-1)=-1,"El tipo de documento no es válido (por favor seleccionarlo de la lista). ","")
   )
)</f>
        <v/>
      </c>
      <c r="DV78" s="46">
        <f>IF($DS78,
   IF(F78="","Debes escribir el número de documento del empleado. ","")
)</f>
        <v/>
      </c>
      <c r="DW78" s="46">
        <f>IF($DS78,
   IF(G78="","Debes escribir el primer nombre del empleado. ","")
)</f>
        <v/>
      </c>
      <c r="DY78" s="46">
        <f>IF($DS78,
   IF(I78="","Debes escribir el primer apellido del empleado. ","")
)</f>
        <v/>
      </c>
      <c r="DZ78" s="46">
        <f>IF($DS78,
   IF(J78="","Debes escribir el segundo apellido del empleado. ","")
)</f>
        <v/>
      </c>
      <c r="EB78" s="46">
        <f>IF($DS78,
   IF(L78="","Debes escribir la fecha de ingreso del empleado. ",
      IF(ISERR(DATE(YEAR(L78),MONTH(L78),DAY(L78))), "El valor ingresado en fecha de ingreso no tiene un formato válido. ","")
   )
)</f>
        <v/>
      </c>
      <c r="EC78" s="46">
        <f>IF($DS78,
   IF(M78="","Debes escribir el tiempo laborado. ",
      IF( IFERROR(INT(M78),1.1) &lt;&gt; IFERROR(_xlfn.NUMBERVALUE(M78),1), "El valor de los días trabajados debe ser un número entero. ", "")
   )
)</f>
        <v/>
      </c>
      <c r="ED78" s="46">
        <f>IF($DS78,
   IF( AND(N78&lt;&gt;"", ISERR(DATE(YEAR(N78),MONTH(N78),DAY(N78))) ), "El valor ingresado en fecha de ingreso no tiene un formato válido. ",
      IF( AND(N78&lt;&gt;"", $E$6&lt;&gt;"", DATE(YEAR(N78), MONTH(N78), 1) &lt;&gt; IFERROR(DATE(MID($E$6, 1, 4), MID($E$6, 6, 2),1), "1/1/1900") ), "La fecha de retiro debe estar dentro del período liquidado. ", "")
   )
)</f>
        <v/>
      </c>
      <c r="EE78" s="46">
        <f>IF($DS78,
   IF(O78="","Debes seleccionar el tipo de trabajador. ",
      IF(_xlfn.IFNA(VLOOKUP(O78,TIPO_DE_TRABAJADOR,1,FALSE),-1)=-1,"El tipo de trabajador no es válido (por favor seleccionarlo de la lista). ","")
   )
)</f>
        <v/>
      </c>
      <c r="EF78" s="46">
        <f>IF($DS78,
   IF(P78="","Debes seleccionar si es un trabajador dependiente pensionado por vejez. ",
      IF(_xlfn.IFNA(VLOOKUP(P78,SUBTIPO_DE_TRABAJADOR,1,FALSE),-1)=-1,"El tipo de trabajador dependiente pensionado por vejez no es válido (por favor seleccionarlo de la lista). ","")
   )
)</f>
        <v/>
      </c>
      <c r="EG78" s="46">
        <f>IF($DS78,
   IF(Q78="","Debes seleccionar el tipo de contrato del trabajador. ",
      IF(_xlfn.IFNA(VLOOKUP(Q78,TIPO_DE_CONTRATO,1,FALSE),-1)=-1,"El tipo de contrato del trabajador no es válido (por favor seleccionarlo de la lista). ","")
   )
)</f>
        <v/>
      </c>
      <c r="EH78" s="46">
        <f>IF($DS78,
   IF(R78="","Debes seleccionar si es un salario integral. ",
      IF(_xlfn.IFNA(VLOOKUP(R78,SI_NO,1,FALSE),-1)=-1,"Valor no válido para salario integral (por favor seleccionarlo de la lista). ","")
   )
)</f>
        <v/>
      </c>
      <c r="EI78" s="46">
        <f>IF($DS78,
   IF(S78="","Debes seleccionar si el trabajador realiza actividades de riesgo. ",
      IF(_xlfn.IFNA(VLOOKUP(S78,SI_NO,1,FALSE),-1)=-1,"Valor no válido para actividad de alto riesgo (por favor seleccionarlo de la lista). ","")
   )
)</f>
        <v/>
      </c>
      <c r="EK78" s="46">
        <f>IF($DS78,
   IF(U78="","Debes escribir el código del municipio de residencia del trabajador. ",
      IF(_xlfn.IFNA(VLOOKUP(U78,MUNICIPIO,1,FALSE),-1)=-1,"El municipio de residencia del trabajador es inválido (por favor seleccionarlo de la lista). ","")
   )
)</f>
        <v/>
      </c>
      <c r="EL78" s="46">
        <f>IF($DS78,
   IF(V78="","Debes escribir el la dirección de residendia del trabajador. ","")
)</f>
        <v/>
      </c>
      <c r="EM78" s="46">
        <f>IF($DS78,
   IF(W78="","Debes escribir la fecha de inicio de la liquidación. ",
      IF(ISERR(DATE(YEAR(W78),MONTH(W78),DAY(W78))),"El valor ingresado en fecha de inicio de liquidación no tiene un formato válido. ",
          IF( AND($E$6&lt;&gt;"", DATE(YEAR(W78), MONTH(W78), 1) &lt;&gt; IFERROR(DATE(MID($E$6, 1, 4), MID($E$6, 6, 2),1), "1/1/1900") ), "La fecha de inicio de la liquidación debe estar dentro del período liquidado. ", "")
      )
   )
)</f>
        <v/>
      </c>
      <c r="EN78" s="46">
        <f>IF($DS78,
   IF(X78="","Debes escribir la fecha de fin de la liquidación. ",
      IF(ISERR(DATE(YEAR(X78),MONTH(X78),DAY(X78))),"El valor ingresado en fecha de fin de liquidación no tiene un formato válido. ",
          IF( AND($E$6&lt;&gt;"", DATE(YEAR(X78), MONTH(X78), 1) &lt;&gt; IFERROR(DATE(MID($E$6, 1, 4), MID($E$6, 6, 2),1), "1/1/1900") ), "La fecha de fin de la liquidación debe estar dentro del período liquidado. ", "")
      )
   )
)</f>
        <v/>
      </c>
      <c r="EO78" s="46">
        <f>IF($DS78,
   IF(Y78="","Debes escribir la frecuencia de pago del trabajador. ",
      IF(_xlfn.IFNA(VLOOKUP(Y78,PERÍODO_DE_NÓMINA,1,FALSE),-1)=-1,"La frecuencia de pago es inválida (por favor seleccionarlo de la lista). ","")
   )
)</f>
        <v/>
      </c>
      <c r="EP78" s="46">
        <f>IF($DS78,
   IF(Z78="","Debes escribir la fecha de pago. ",
      IF(ISERR(DATE(YEAR(Z78),MONTH(Z78),DAY(Z78))), "El valor ingresado en fecha de pago no tiene un formato válido. ","")
   )
)</f>
        <v/>
      </c>
      <c r="EQ78" s="46">
        <f>IF($DS78,
   IF(AA78="","Debes escribir el medio de pago. ",
      IF(_xlfn.IFNA(VLOOKUP(AA78,MEDIOS_DE_PAGO,1,FALSE),-1)=-1,"El medio de pago es inválido (por favor seleccionarlo de la lista). ","")
   )
)</f>
        <v/>
      </c>
      <c r="ER78" s="46">
        <f>OR(AA78='Tablas '!$T$4,AA78='Tablas '!$T$7,AA78='Tablas '!$T$8,AA78='Tablas '!$T$11)</f>
        <v/>
      </c>
      <c r="ES78" s="46">
        <f>IF(AND($DS78,ER78),
   IF(AB78="","Debes escribir la entidad bancaria. ",""),
   ""
)</f>
        <v/>
      </c>
      <c r="ET78" s="46">
        <f>IF(AND($DS78,ER78),
   IF(AC78="","Debes escribir el tipo de cuenta bancaria. ",
      IF(_xlfn.IFNA(VLOOKUP(AC78,TIPO_DE_CUENTA,1,FALSE),-1)=-1,"El tipo de cuenta bancaria es inválida (por favor seleccionarlo de la lista). ","")
   ),
   ""
)</f>
        <v/>
      </c>
      <c r="EU78" s="46">
        <f>IF(AND($DS78,ER78),
   IF(AD78="","Debes escribir el número de cuenta bancaria. ",""),
   ""
)</f>
        <v/>
      </c>
      <c r="EV78" s="46">
        <f>IF($DS78,
   IF(AE78="","Debes escribir el valor del sueldo básico. ",
      IF( ISERR(_xlfn.NUMBERVALUE(AE78)), "El valor del sueldo básico debe ser un número válido. ", "")
   )
)</f>
        <v/>
      </c>
      <c r="EW78" s="46">
        <f>IF($DS78,
   IF(AF78="","Debes escribir el número de días trabajados. ",
      IF( IFERROR(INT(AF78),1.1) &lt;&gt; IFERROR(_xlfn.NUMBERVALUE(AF78),1), "La cantidad de días trabajados debe ser un número entero. ", "")
   )
)</f>
        <v/>
      </c>
      <c r="EX78" s="46">
        <f>IF($DS78,
   IF(AG78="","Debes escribir el valor del sueldo trabajado. ",
      IF( ISERR(_xlfn.NUMBERVALUE(AG78)), "El valor del sueldo trabajado debe ser un número válido. ", "")
   )
)</f>
        <v/>
      </c>
      <c r="EY78" s="46">
        <f>IF($DS78,
   IF( AND(AH78&lt;&gt;"", ISERR(_xlfn.NUMBERVALUE(AH78))), "El valor del auxilio de transporte debe ser un número válido. ", "")
)</f>
        <v/>
      </c>
      <c r="EZ78" s="46">
        <f>IF($DS78,
   IF( AND(AI78&lt;&gt;"", ISERR(_xlfn.NUMBERVALUE(AI78))), "El valor de viáticos salariales debe ser un número válido. ", "")
)</f>
        <v/>
      </c>
      <c r="FA78" s="46">
        <f>IF($DS78,
   IF( AND(AJ78&lt;&gt;"", ISERR(_xlfn.NUMBERVALUE(AJ78))), "El valor de viáticos NO salariales debe ser un número válido. ", "")
)</f>
        <v/>
      </c>
      <c r="FB78" s="46">
        <f>CONCATENATE(AK78,AL78)&lt;&gt;""</f>
        <v/>
      </c>
      <c r="FC78" s="46">
        <f>IF(AND($DS78,FB78),
   IF(AK78="","Debes escribir el número de horas extras diurnas. ",
      IF( IFERROR(INT(AK78),1.1) &lt;&gt; IFERROR(_xlfn.NUMBERVALUE(AK78),1), "La cantidad de horas extras diurnas debe ser un número entero. ", "")
   ),
   ""
)</f>
        <v/>
      </c>
      <c r="FD78" s="46">
        <f>IF(AND($DS78,FB78),
   IF(AL78="","Debes escribir el valor de las horas extras diurnas. ",
      IF( ISERR(_xlfn.NUMBERVALUE(AL78)), "El valor de las horas extras duirnas debe ser un número válido. ", "")
   ),
   ""
)</f>
        <v/>
      </c>
      <c r="FE78" s="46">
        <f>CONCATENATE(AM78,AN78)&lt;&gt;""</f>
        <v/>
      </c>
      <c r="FF78" s="46">
        <f>IF(AND($DS78,FE78),
   IF(AM78="","Debes escribir el número de horas extras nocturnas. ",
      IF( IFERROR(INT(AM78),1.1) &lt;&gt; IFERROR(_xlfn.NUMBERVALUE(AM78),1), "La cantidad de horas extras nocturnas debe ser un número entero. ", "")
   ),
   ""
)</f>
        <v/>
      </c>
      <c r="FG78" s="46">
        <f>IF(AND($DS78,FE78),
   IF(AN78="","Debes escribir el valor de las horas extras nocturnas. ",
      IF( ISERR(_xlfn.NUMBERVALUE(AN78)), "El valor de las horas extras nocturnas debe ser un número válido. ", "")
   ),
   ""
)</f>
        <v/>
      </c>
      <c r="FH78" s="46">
        <f>CONCATENATE(AO78,AP78)&lt;&gt;""</f>
        <v/>
      </c>
      <c r="FI78" s="46">
        <f>IF(AND($DS78,FH78),
   IF(AO78="","Debes escribir el número de horas extras diurnas dominicales y festivas. ",
      IF( IFERROR(INT(AO78),1.1) &lt;&gt; IFERROR(_xlfn.NUMBERVALUE(AO78),1), "La cantidad de horas extras diurnas dominicales y festivas debe ser un número entero. ", "")
   ),
   ""
)</f>
        <v/>
      </c>
      <c r="FJ78" s="46">
        <f>IF(AND($DS78,FH78),
   IF(AP78="","Debes escribir el valor de las horas extras diurnas dominicales y festivas. ",
      IF( ISERR(_xlfn.NUMBERVALUE(AP78)), "El valor de las horas extras diurnas dominicales y festivas debe ser un número válido. ", "")
   ),
   ""
)</f>
        <v/>
      </c>
      <c r="FK78" s="46">
        <f>CONCATENATE(AQ78,AR78)&lt;&gt;""</f>
        <v/>
      </c>
      <c r="FL78" s="46">
        <f>IF(AND($DS78,FK78),
   IF(AQ78="","Debes escribir el número de horas extras nocturnas dominicales y festivas. ",
      IF( IFERROR(INT(AQ78),1.1) &lt;&gt; IFERROR(_xlfn.NUMBERVALUE(AQ78),1), "La cantidad de horas extras nocturnas dominicales y festivas debe ser un número entero. ", "")
   ),
   ""
)</f>
        <v/>
      </c>
      <c r="FM78" s="46">
        <f>IF(AND($DS78,FK78),
   IF(AR78="","Debes escribir el valor de las horas extras nocturnas dominicales y festivas. ",
      IF( ISERR(_xlfn.NUMBERVALUE(AR78)), "El valor de las horas extras nocturnas dominicales y festivas debe ser un número válido. ", "")
   ),
   ""
)</f>
        <v/>
      </c>
      <c r="FN78" s="46">
        <f>CONCATENATE(AS78,AT78)&lt;&gt;""</f>
        <v/>
      </c>
      <c r="FO78" s="46">
        <f>IF(AND($DS78,FN78),
   IF(AS78="","Debes escribir el número de horas recargo nocturno. ",
      IF( IFERROR(INT(AS78),1.1) &lt;&gt; IFERROR(_xlfn.NUMBERVALUE(AS78),1), "La cantidad de horas recargo nocturno debe ser un número entero. ", "")
   ),
   ""
)</f>
        <v/>
      </c>
      <c r="FP78" s="46">
        <f>IF(AND($DS78,FN78),
   IF(AT78="","Debes escribir el valor de las horas recargo nocturno. ",
      IF( ISERR(_xlfn.NUMBERVALUE(AT78)), "El valor de las horas recargo nocturno debe ser un número válido. ", "")
   ),
   ""
)</f>
        <v/>
      </c>
      <c r="FQ78" s="46">
        <f>CONCATENATE(AU78,AV78)&lt;&gt;""</f>
        <v/>
      </c>
      <c r="FR78" s="46">
        <f>IF(AND($DS78,FQ78),
   IF(AU78="","Debes escribir el número de horas recargo diurno dominical y festivo. ",
      IF( IFERROR(INT(AU78),1.1) &lt;&gt; IFERROR(_xlfn.NUMBERVALUE(AU78),1), "La cantidad de horas recargo diurno dominical y festivo debe ser un número entero. ", "")
   ),
   ""
)</f>
        <v/>
      </c>
      <c r="FS78" s="46">
        <f>IF(AND($DS78,FQ78),
   IF(AV78="","Debes escribir el valor de las horas recargo diurno dominical y festivo. ",
      IF( ISERR(_xlfn.NUMBERVALUE(AV78)), "El valor de las horas recargo diurno dominical y festivo debe ser un número válido. ", "")
   ),
   ""
)</f>
        <v/>
      </c>
      <c r="FT78" s="46">
        <f>CONCATENATE(AW78,AX78)&lt;&gt;""</f>
        <v/>
      </c>
      <c r="FU78" s="46">
        <f>IF(AND($DS78,FT78),
   IF(AW78="","Debes escribir el número de horas recargo nocturno dominical y festivo. ",
      IF( IFERROR(INT(AW78),1.1) &lt;&gt; IFERROR(_xlfn.NUMBERVALUE(AW78),1), "La cantidad de horas recargo nocturno dominical y festivo debe ser un número entero. ", "")
   ),
   ""
)</f>
        <v/>
      </c>
      <c r="FV78" s="46">
        <f>IF(AND($DS78,FT78),
   IF(AX78="","Debes escribir el valor de las horas recargo nocturno dominical y festivo. ",
      IF( ISERR(_xlfn.NUMBERVALUE(AX78)), "El valor de las horas recargo nocturno dominical y festivo debe ser un número válido. ", "")
   ),
   ""
)</f>
        <v/>
      </c>
      <c r="FW78" s="46">
        <f>CONCATENATE(AY78,AZ78)&lt;&gt;""</f>
        <v/>
      </c>
      <c r="FX78" s="46">
        <f>IF(AND($DS78,FW78),
   IF(AY78="","Debes escribir el número de días de vacaciones comunes. ",
      IF( IFERROR(INT(AY78),1.1) &lt;&gt; IFERROR(_xlfn.NUMBERVALUE(AY78),1), "La cantidad de días de vacaciones comunes debe ser un número entero. ", "")
   ),
   ""
)</f>
        <v/>
      </c>
      <c r="FY78" s="46">
        <f>IF(AND($DS78,FW78),
   IF(AZ78="","Debes escribir el valor de las vacaciones comunes. ",
      IF( ISERR(_xlfn.NUMBERVALUE(AZ78)), "El valor de las vacaciones comunes debe ser un número válido. ", "")
   ),
   ""
)</f>
        <v/>
      </c>
      <c r="FZ78" s="46">
        <f>CONCATENATE(BA78,BB78)&lt;&gt;""</f>
        <v/>
      </c>
      <c r="GA78" s="46">
        <f>IF(AND($DS78,FZ78),
   IF(BA78="","Debes escribir el número de días de vacaciones compensadas. ",
      IF( IFERROR(INT(BA78),1.1) &lt;&gt; IFERROR(_xlfn.NUMBERVALUE(BA78),1), "La cantidad de días de vacaciones compensadas debe ser un número entero. ", "")
   ),
   ""
)</f>
        <v/>
      </c>
      <c r="GB78" s="46">
        <f>IF(AND($DS78,FZ78),
   IF(BB78="","Debes escribir el valor de las vacaciones compensadas. ",
      IF( ISERR(_xlfn.NUMBERVALUE(BB78)), "El valor de las vacaciones compensadas debe ser un número válido. ", "")
   ),
   ""
)</f>
        <v/>
      </c>
      <c r="GC78" s="46">
        <f>CONCATENATE(BC78,BD78)&lt;&gt;""</f>
        <v/>
      </c>
      <c r="GD78" s="46">
        <f>IF(AND($DS78,GC78),
   IF(BC78="","Debes escribir el número de días de prima salarial. ",
      IF( IFERROR(INT(BC78),1.1) &lt;&gt; IFERROR(_xlfn.NUMBERVALUE(BC78),1), "La cantidad de días de prima salarial debe ser un número entero. ", "")
   ),
   ""
)</f>
        <v/>
      </c>
      <c r="GE78" s="46">
        <f>IF(AND($DS78,GC78),
   IF(BD78="","Debes escribir el valor de los días de prima salarial. ",
      IF( ISERR(_xlfn.NUMBERVALUE(BD78)), "El valor de los días de prima salarial debe ser un número válido. ", "")
   ),
   ""
)</f>
        <v/>
      </c>
      <c r="GF78" s="46">
        <f>IF($DS78,
   IF( AND(BE78&lt;&gt;"", ISERR(_xlfn.NUMBERVALUE(BE78))), "El valor de la prima NO saliarial debe ser un número válido. ", "")
)</f>
        <v/>
      </c>
      <c r="GG78" s="46">
        <f>CONCATENATE(BF78,BG78,BH78)&lt;&gt;""</f>
        <v/>
      </c>
      <c r="GH78" s="46">
        <f>IF(AND($DS78,GG78),
   IF(BF78="","Debes escribir el valor de las cesantías. ",
      IF( ISERR(_xlfn.NUMBERVALUE(BF78)), "El valor de las cesantías debe ser un número válido. ", "")
   ),
   ""
)</f>
        <v/>
      </c>
      <c r="GI78" s="46">
        <f>IF(AND($DS78,GG78),
   IF(BG78="","Debes escribir el % de cesantías. ",
      IF( ISERR(_xlfn.NUMBERVALUE(BG78)), "El % de cesantías debe ser un número válido. ", "")
   ),
   ""
)</f>
        <v/>
      </c>
      <c r="GJ78" s="46">
        <f>IF(AND($DS78,GG78),
   IF(BH78="","Debes escribir el valor de intereses de cesantías. ",
      IF( ISERR(_xlfn.NUMBERVALUE(BH78)), "El valor de intereses de cesantías debe ser un número válido. ", "")
   ),
   ""
)</f>
        <v/>
      </c>
      <c r="GK78" s="46">
        <f>CONCATENATE(BI78,BJ78,BK78)&lt;&gt;""</f>
        <v/>
      </c>
      <c r="GL78" s="46">
        <f>IF(AND($DS78,GK78),
   IF(BI78="","Debes escribir el número de días de incapacidad. ",
      IF( IFERROR(INT(BI78),1.1) &lt;&gt; IFERROR(_xlfn.NUMBERVALUE(BI78),1), "La cantidad de días de incapacidad debe ser un número entero. ", "")
   ),
   ""
)</f>
        <v/>
      </c>
      <c r="GM78" s="46">
        <f>IF(AND($DS78,GK78),
   IF(BJ78="","Debes escribir el tipo de incapacidad. ",
      IF(_xlfn.IFNA(VLOOKUP(BJ78,TIPO_DE_INCAPACIDAD,1,FALSE),-1)=-1,"El tipo de incapacidad es inválida (por favor seleccionarlo de la lista). ","")
   ),
   ""
)</f>
        <v/>
      </c>
      <c r="GN78" s="46">
        <f>IF(AND($DS78,GK78),
   IF(BK78="","Debes escribir el valor de la incapacidad. ",
      IF( ISERR(_xlfn.NUMBERVALUE(BK78)), "El valor de la incapacidad debe ser un número válido. ", "")
   ),
   ""
)</f>
        <v/>
      </c>
      <c r="GO78" s="46">
        <f>CONCATENATE(BL78,BM78)&lt;&gt;""</f>
        <v/>
      </c>
      <c r="GP78" s="46">
        <f>IF(AND($DS78,GO78),
   IF(BL78="","Debes escribir el número de días de licencia de maternidad o paternidad. ",
      IF( IFERROR(INT(BL78),1.1) &lt;&gt; IFERROR(_xlfn.NUMBERVALUE(BL78),1), "La cantidad de días de licencia de maternidad o paternidad debe ser un número entero. ", "")
   ),
   ""
)</f>
        <v/>
      </c>
      <c r="GQ78" s="46">
        <f>IF(AND($DS78,GO78),
   IF(BM78="","Debes escribir el valor de la licencia de maternidad o paternidad. ",
      IF( ISERR(_xlfn.NUMBERVALUE(BM78)), "El valor de la licencia de maternidad o paternidad debe ser un número válido. ", "")
   ),
   ""
)</f>
        <v/>
      </c>
      <c r="GR78" s="46">
        <f>CONCATENATE(BN78,BO78)&lt;&gt;""</f>
        <v/>
      </c>
      <c r="GS78" s="46">
        <f>IF(AND($DS78,GR78),
   IF(BN78="","Debes escribir el número de días de licencia remunerada. ",
      IF( IFERROR(INT(BN78),1.1) &lt;&gt; IFERROR(_xlfn.NUMBERVALUE(BN78),1), "La cantidad de días de licencia remunerada debe ser un número entero. ", "")
   ),
   ""
)</f>
        <v/>
      </c>
      <c r="GT78" s="46">
        <f>IF(AND($DS78,GR78),
   IF(BO78="","Debes escribir el valor de la licencia remunerada. ",
      IF( ISERR(_xlfn.NUMBERVALUE(BO78)), "El valor de la licencia remunerada debe ser un número válido. ", "")
   ),
   ""
)</f>
        <v/>
      </c>
      <c r="GU78" s="46">
        <f>IF($DS78,
   IF( AND(BP78&lt;&gt;"", ISERR(_xlfn.NUMBERVALUE(BP78))), "El valor de la licencia NO remunerada debe ser un número válido. ", "")
)</f>
        <v/>
      </c>
      <c r="GV78" s="46">
        <f>IF($DS78,
   IF( AND(BQ78&lt;&gt;"", ISERR(_xlfn.NUMBERVALUE(BQ78))), "El valor de auxilios salariales debe ser un número válido. ", "")
)</f>
        <v/>
      </c>
      <c r="GW78" s="46">
        <f>IF($DS78,
   IF( AND(BR78&lt;&gt;"", ISERR(_xlfn.NUMBERVALUE(BR78))), "El valor de auxilios NO salariales debe ser un número válido. ", "")
)</f>
        <v/>
      </c>
      <c r="GX78" s="46">
        <f>IF($DS78,
   IF( AND(BS78&lt;&gt;"", ISERR(_xlfn.NUMBERVALUE(BS78))), "El valor de bonos salariales debe ser un número válido. ", "")
)</f>
        <v/>
      </c>
      <c r="GY78" s="46">
        <f>IF($DS78,
   IF( AND(BT78&lt;&gt;"", ISERR(_xlfn.NUMBERVALUE(BT78))), "El valor de bonos NO salariales debe ser un número válido. ", "")
)</f>
        <v/>
      </c>
      <c r="GZ78" s="46">
        <f>IF($DS78,
   IF( AND(BU78&lt;&gt;"", ISERR(_xlfn.NUMBERVALUE(BU78))), "El valor de bonos salariales de alimentación debe ser un número válido. ", "")
)</f>
        <v/>
      </c>
      <c r="HA78" s="46">
        <f>IF($DS78,
   IF( AND(BV78&lt;&gt;"", ISERR(_xlfn.NUMBERVALUE(BV78))), "El valor de bonos NO salariales de alimentación debe ser un número válido. ", "")
)</f>
        <v/>
      </c>
      <c r="HB78" s="46">
        <f>IF($DS78,
   IF( AND(BW78&lt;&gt;"", ISERR(_xlfn.NUMBERVALUE(BW78))), "El valor de bonificaciones salariales debe ser un número válido. ", "")
)</f>
        <v/>
      </c>
      <c r="HC78" s="46">
        <f>IF($DS78,
   IF( AND(BX78&lt;&gt;"", ISERR(_xlfn.NUMBERVALUE(BX78))), "El valor de bonificaciones NO salariales debe ser un número válido. ", "")
)</f>
        <v/>
      </c>
      <c r="HD78" s="46">
        <f>IF($DS78,
   IF( AND(BY78&lt;&gt;"", ISERR(_xlfn.NUMBERVALUE(BY78))), "El valor de compensaciones ordinarias debe ser un número válido. ", "")
)</f>
        <v/>
      </c>
      <c r="HE78" s="46">
        <f>IF($DS78,
   IF( AND(BZ78&lt;&gt;"", ISERR(_xlfn.NUMBERVALUE(BZ78))), "El valor de compensaciones extraordinarias debe ser un número válido. ", "")
)</f>
        <v/>
      </c>
      <c r="HF78" s="46">
        <f>IF($DS78,
   IF( AND(CA78&lt;&gt;"", ISERR(_xlfn.NUMBERVALUE(CA78))), "El valor de comisiones debe ser un número válido. ", "")
)</f>
        <v/>
      </c>
      <c r="HG78" s="46">
        <f>IF($DS78,
   IF( AND(CB78&lt;&gt;"", ISERR(_xlfn.NUMBERVALUE(CB78))), "El valor de ausencia por huega debe ser un número válido. ", "")
)</f>
        <v/>
      </c>
      <c r="HH78" s="46">
        <f>IF($DS78,
   IF( AND(CC78&lt;&gt;"", ISERR(_xlfn.NUMBERVALUE(CC78))), "El valor de anticipos debe ser un número válido. ", "")
)</f>
        <v/>
      </c>
      <c r="HI78" s="46">
        <f>IF($DS78,
   IF( AND(CD78&lt;&gt;"", ISERR(_xlfn.NUMBERVALUE(CD78))), "El valor de pagos a terceros debe ser un número válido. ", "")
)</f>
        <v/>
      </c>
      <c r="HJ78" s="46">
        <f>IF($DS78,
   IF( AND(CE78&lt;&gt;"", ISERR(_xlfn.NUMBERVALUE(CE78))), "El valor de dotación debe ser un número válido. ", "")
)</f>
        <v/>
      </c>
      <c r="HK78" s="46">
        <f>IF($DS78,
   IF( AND(CF78&lt;&gt;"", ISERR(_xlfn.NUMBERVALUE(CF78))), "El valor de apoyo sostenibilidad debe ser un número válido. ", "")
)</f>
        <v/>
      </c>
      <c r="HL78" s="46">
        <f>IF($DS78,
   IF( AND(CG78&lt;&gt;"", ISERR(_xlfn.NUMBERVALUE(CG78))), "El valor de teletrabajo debe ser un número válido. ", "")
)</f>
        <v/>
      </c>
      <c r="HM78" s="46">
        <f>IF($DS78,
   IF( AND(CH78&lt;&gt;"", ISERR(_xlfn.NUMBERVALUE(CH78))), "El valor de bonificación de retiro debe ser un número válido. ", "")
)</f>
        <v/>
      </c>
      <c r="HN78" s="46">
        <f>IF($DS78,
   IF( AND(CI78&lt;&gt;"", ISERR(_xlfn.NUMBERVALUE(CI78))), "El valor de indemnización de retiro debe ser un número válido. ", "")
)</f>
        <v/>
      </c>
      <c r="HO78" s="46">
        <f>IF($DS78,
   IF( AND(CJ78&lt;&gt;"", ISERR(_xlfn.NUMBERVALUE(CJ78))), "El valor de reintegros debe ser un número válido. ", "")
)</f>
        <v/>
      </c>
      <c r="HP78" s="46">
        <f>CONCATENATE(CK78,CL78,CM78)&lt;&gt;""</f>
        <v/>
      </c>
      <c r="HQ78" s="46">
        <f>IF(AND($DS78,HP78),
   IF(CK78="","Debes escribir la descripción de otro concepto no categorizado. ",""),
   ""
)</f>
        <v/>
      </c>
      <c r="HR78" s="46">
        <f>IF(AND($DS78,HP78),
   IF(CONCATENATE(CL78,CM78)="","Debes escribir al menos un valor de concepto no categorizado (salarial o no salarial). ",
      IF(ISERR(_xlfn.NUMBERVALUE(CL78)),"El valor salarial concepto no categorizado debe ser un número válido. ","")
   ),
   ""
)</f>
        <v/>
      </c>
      <c r="HS78" s="46">
        <f>IF(AND($DS78,HP78),
   IF(CONCATENATE(CL78,CM78)="","Debes escribir al menos un valor de concepto no categorizado (salarial o no salarial). ",
      IF(ISERR(_xlfn.NUMBERVALUE(CM78)),"El valor NO salarial concepto no categorizado debe ser un número válido. ","")
   ),
   ""
)</f>
        <v/>
      </c>
      <c r="HT78" s="46">
        <f>IF($DS78,
   IF(CN78="","Debes escribir el porcentaje del aporte a salud. ",
      IF( ISERR(_xlfn.NUMBERVALUE(CN78)), "El valor del porcentaje del aporte a salud debe ser un número válido. ", "")
   )
)</f>
        <v/>
      </c>
      <c r="HU78" s="46">
        <f>IF($DS78,
   IF(CO78="","Debes escribir el valor del aporte a salud. ",
      IF( ISERR(_xlfn.NUMBERVALUE(CO78)), "El valor del aporte a salud debe ser un número válido. ", "")
   )
)</f>
        <v/>
      </c>
      <c r="HV78" s="46">
        <f>IF($DS78,
   IF( AND(CP78&lt;&gt;"", ISERR(_xlfn.NUMBERVALUE(CP78))), "El valor plan complementario debe ser un número válido. ", "")
)</f>
        <v/>
      </c>
      <c r="HW78" s="46">
        <f>IF($DS78,
   IF(CQ78="","Debes escribir el porcentaje del aporte a pensión. ",
      IF( ISERR(_xlfn.NUMBERVALUE(CQ78)), "El valor del porcentaje del aporte a pensión debe ser un número válido. ", "")
   )
)</f>
        <v/>
      </c>
      <c r="HX78" s="46">
        <f>IF($DS78,
   IF(CR78="","Debes escribir el valor del aporte a pensión. ",
      IF( ISERR(_xlfn.NUMBERVALUE(CR78)), "El valor del aporte a salud debe ser un número válido. ", "")
   )
)</f>
        <v/>
      </c>
      <c r="HY78" s="46">
        <f>IF($DS78,
   IF( AND(CS78&lt;&gt;"", ISERR(_xlfn.NUMBERVALUE(CS78))), "El valor pensión voluntaria debe ser un número válido. ", "")
)</f>
        <v/>
      </c>
      <c r="HZ78" s="46">
        <f>CONCATENATE(CT78,CU78,CV78,CW78)&lt;&gt;""</f>
        <v/>
      </c>
      <c r="IA78" s="46">
        <f>IF(AND($DS78,HZ78),
   IF(CT78="","Debes escribir el % del fondo de seguridad pensional. ",
      IF( ISERR(_xlfn.NUMBERVALUE(CT78)), "El % del fondo de seguridad debe ser un número válido. ", "")
   ),
   ""
)</f>
        <v/>
      </c>
      <c r="IB78" s="46">
        <f>IF(AND($DS78,HZ78),
   IF(CU78="","Debes escribir el valor del aporte al fondo de solidaridad pensional. ",
      IF( ISERR(_xlfn.NUMBERVALUE(CU78)), "El valor del aporte al fondo de solidaridad pensional debe ser un número válido. ", "")
   ),
   ""
)</f>
        <v/>
      </c>
      <c r="IC78" s="46">
        <f>IF(AND($DS78,HZ78),
   IF(CV78="","Debes escribir el % del fondo de subsistencia. ",
      IF( ISERR(_xlfn.NUMBERVALUE(CV78)), "El % del fondo de subsistencia debe ser un número válido. ", "")
   ),
   ""
)</f>
        <v/>
      </c>
      <c r="ID78" s="46">
        <f>IF(AND($DS78,HZ78),
   IF(CW78="","Debes escribir el valor del fondo de subsistencia. ",
      IF( ISERR(_xlfn.NUMBERVALUE(CW78)), "El valor del fondo de subsistencia debe ser un número válido. ", "")
   ),
   ""
)</f>
        <v/>
      </c>
      <c r="IE78" s="46">
        <f>CONCATENATE(CX78,CY78)&lt;&gt;""</f>
        <v/>
      </c>
      <c r="IF78" s="46">
        <f>IF(AND($DS78,IE78),
   IF(CX78="","Debes escribir el % de sindicato. ",
      IF( ISERR(_xlfn.NUMBERVALUE(CX78)), "El % de sindicato debe ser un número válido. ", "")
   ),
   ""
)</f>
        <v/>
      </c>
      <c r="IG78" s="46">
        <f>IF(AND($DS78,IE78),
   IF(CY78="","Debes escribir el valor del sindicato. ",
      IF( ISERR(_xlfn.NUMBERVALUE(CY78)), "El valor del sindicato debe ser un número válido. ", "")
   ),
   ""
)</f>
        <v/>
      </c>
      <c r="IH78" s="46">
        <f>IF($DS78,
   IF( AND(CZ78&lt;&gt;"", ISERR(_xlfn.NUMBERVALUE(CZ78))), "El valor de sanción pública debe ser un número válido. ", "")
)</f>
        <v/>
      </c>
      <c r="II78" s="46">
        <f>IF($DS78,
   IF( AND(DA78&lt;&gt;"", ISERR(_xlfn.NUMBERVALUE(DA78))), "El valor de sanción privada debe ser un número válido. ", "")
)</f>
        <v/>
      </c>
      <c r="IJ78" s="46">
        <f>CONCATENATE(DB78,DC78)&lt;&gt;""</f>
        <v/>
      </c>
      <c r="IK78" s="46">
        <f>IF(AND($DS78,IJ78),
   IF(DB78="","Debes escribir la descripción de libranza. ",""),
   ""
)</f>
        <v/>
      </c>
      <c r="IL78" s="46">
        <f>IF(AND($DS78,IJ78),
   IF(DC78="","Debes escribir la cuota libranza. ",
      IF(ISERR(_xlfn.NUMBERVALUE(DC78)),"El valor de la cuota libranza debe ser un número válido. ","")
   ),
   ""
)</f>
        <v/>
      </c>
      <c r="IM78" s="46">
        <f>IF($DS78,
   IF( AND(DD78&lt;&gt;"", ISERR(_xlfn.NUMBERVALUE(DD78))), "El valor de pagos a terceros debe ser un número válido. ", "")
)</f>
        <v/>
      </c>
      <c r="IN78" s="46">
        <f>IF($DS78,
   IF( AND(DE78&lt;&gt;"", ISERR(_xlfn.NUMBERVALUE(DE78))), "El valor de anticipos debe ser un número válido. ", "")
)</f>
        <v/>
      </c>
      <c r="IO78" s="46">
        <f>IF($DS78,
   IF( AND(DF78&lt;&gt;"", ISERR(_xlfn.NUMBERVALUE(DF78))), "El valor de AFC debe ser un número válido. ", "")
)</f>
        <v/>
      </c>
      <c r="IP78" s="46">
        <f>IF($DS78,
   IF( AND(DG78&lt;&gt;"", ISERR(_xlfn.NUMBERVALUE(DG78))), "El valor de rete-fuente debe ser un número válido. ", "")
)</f>
        <v/>
      </c>
      <c r="IQ78" s="46">
        <f>IF($DS78,
   IF( AND(DH78&lt;&gt;"", ISERR(_xlfn.NUMBERVALUE(DH78))), "El valor de cooperativa de trabajo debe ser un número válido. ", "")
)</f>
        <v/>
      </c>
      <c r="IR78" s="46">
        <f>IF($DS78,
   IF( AND(DI78&lt;&gt;"", ISERR(_xlfn.NUMBERVALUE(DI78))), "El valor de embargo fiscal debe ser un número válido. ", "")
)</f>
        <v/>
      </c>
      <c r="IS78" s="46">
        <f>IF($DS78,
   IF( AND(DJ78&lt;&gt;"", ISERR(_xlfn.NUMBERVALUE(DJ78))), "El valor de educación debe ser un número válido. ", "")
)</f>
        <v/>
      </c>
      <c r="IT78" s="46">
        <f>IF($DS78,
   IF( AND(DK78&lt;&gt;"", ISERR(_xlfn.NUMBERVALUE(DK78))), "El valor de reintegro debe ser un número válido. ", "")
)</f>
        <v/>
      </c>
      <c r="IU78" s="46">
        <f>IF($DS78,
   IF( AND(DL78&lt;&gt;"", ISERR(_xlfn.NUMBERVALUE(DL78))), "El valor de deuda debe ser un número válido. ", "")
)</f>
        <v/>
      </c>
      <c r="IV78" s="46">
        <f>IF($DS78,
   IF( AND(DM78&lt;&gt;"", ISERR(_xlfn.NUMBERVALUE(DM78))), "El valor de otras deducciones debe ser un número válido. ", "")
)</f>
        <v/>
      </c>
      <c r="IW78" s="46">
        <f>IF($DS78,
   IF(DN78="","Debes escribir el valor de los devengos totales. ",
      IF( ISERR(_xlfn.NUMBERVALUE(DN78)), "El valor de los devengos totales debe ser un número válido. ", "")
   )
)</f>
        <v/>
      </c>
      <c r="IX78" s="46">
        <f>IF($DS78,
   IF(DO78="","Debes escribir el valor de las deducciones totales. ",
      IF( ISERR(_xlfn.NUMBERVALUE(DO78)), "El valor de las deducciones totales debe ser un número válido. ", "")
   )
)</f>
        <v/>
      </c>
      <c r="IY78" s="46">
        <f>IF($DS78,
   IF(DP78="","Debes escribir el valor del salario total. ",
      IF( ISERR(_xlfn.NUMBERVALUE(DP78)), "El valor del salario total debe ser un número válido. ", "")
   )
)</f>
        <v/>
      </c>
    </row>
    <row r="79">
      <c r="B79" s="48" t="n">
        <v>67</v>
      </c>
      <c r="C79" s="61">
        <f>IF(AND(DS79,DP79&lt;&gt;""),
IF(DQ79="","OK","Error"),
""
)</f>
        <v/>
      </c>
      <c r="D79" s="53" t="n"/>
      <c r="E79" s="52" t="n"/>
      <c r="F79" s="112" t="n"/>
      <c r="G79" s="52" t="n"/>
      <c r="H79" s="53" t="n"/>
      <c r="I79" s="52" t="n"/>
      <c r="J79" s="52" t="n"/>
      <c r="K79" s="53" t="n"/>
      <c r="L79" s="55" t="n"/>
      <c r="M79" s="108" t="n"/>
      <c r="N79" s="56" t="n"/>
      <c r="O79" s="52" t="n"/>
      <c r="P79" s="52" t="n"/>
      <c r="Q79" s="52" t="n"/>
      <c r="R79" s="52" t="n"/>
      <c r="S79" s="52" t="n"/>
      <c r="T79" s="53" t="n"/>
      <c r="U79" s="52" t="n"/>
      <c r="V79" s="52" t="n"/>
      <c r="W79" s="55" t="n"/>
      <c r="X79" s="55" t="n"/>
      <c r="Y79" s="52" t="n"/>
      <c r="Z79" s="55" t="n"/>
      <c r="AA79" s="52" t="n"/>
      <c r="AB79" s="53" t="n"/>
      <c r="AC79" s="53" t="n"/>
      <c r="AD79" s="53" t="n"/>
      <c r="AE79" s="177" t="n"/>
      <c r="AF79" s="113" t="n"/>
      <c r="AG79" s="177" t="n"/>
      <c r="AH79" s="178" t="n"/>
      <c r="AI79" s="178" t="n"/>
      <c r="AJ79" s="178" t="n"/>
      <c r="AK79" s="114" t="n"/>
      <c r="AL79" s="178" t="n"/>
      <c r="AM79" s="114" t="n"/>
      <c r="AN79" s="178" t="n"/>
      <c r="AO79" s="114" t="n"/>
      <c r="AP79" s="178" t="n"/>
      <c r="AQ79" s="114" t="n"/>
      <c r="AR79" s="178" t="n"/>
      <c r="AS79" s="114" t="n"/>
      <c r="AT79" s="178" t="n"/>
      <c r="AU79" s="114" t="n"/>
      <c r="AV79" s="178" t="n"/>
      <c r="AW79" s="114" t="n"/>
      <c r="AX79" s="178" t="n"/>
      <c r="AY79" s="114" t="n"/>
      <c r="AZ79" s="178" t="n"/>
      <c r="BA79" s="114" t="n"/>
      <c r="BB79" s="178" t="n"/>
      <c r="BC79" s="114" t="n"/>
      <c r="BD79" s="178" t="n"/>
      <c r="BE79" s="178" t="n"/>
      <c r="BF79" s="178" t="n"/>
      <c r="BG79" s="59" t="n"/>
      <c r="BH79" s="178" t="n"/>
      <c r="BI79" s="114" t="n"/>
      <c r="BJ79" s="53" t="n"/>
      <c r="BK79" s="178" t="n"/>
      <c r="BL79" s="114" t="n"/>
      <c r="BM79" s="178" t="n"/>
      <c r="BN79" s="114" t="n"/>
      <c r="BO79" s="178" t="n"/>
      <c r="BP79" s="178" t="n"/>
      <c r="BQ79" s="178" t="n"/>
      <c r="BR79" s="178" t="n"/>
      <c r="BS79" s="178" t="n"/>
      <c r="BT79" s="178" t="n"/>
      <c r="BU79" s="178" t="n"/>
      <c r="BV79" s="178" t="n"/>
      <c r="BW79" s="178" t="n"/>
      <c r="BX79" s="178" t="n"/>
      <c r="BY79" s="178" t="n"/>
      <c r="BZ79" s="178" t="n"/>
      <c r="CA79" s="178" t="n"/>
      <c r="CB79" s="178" t="n"/>
      <c r="CC79" s="178" t="n"/>
      <c r="CD79" s="178" t="n"/>
      <c r="CE79" s="178" t="n"/>
      <c r="CF79" s="178" t="n"/>
      <c r="CG79" s="178" t="n"/>
      <c r="CH79" s="178" t="n"/>
      <c r="CI79" s="178" t="n"/>
      <c r="CJ79" s="178" t="n"/>
      <c r="CK79" s="53" t="n"/>
      <c r="CL79" s="178" t="n"/>
      <c r="CM79" s="178" t="n"/>
      <c r="CN79" s="60" t="n"/>
      <c r="CO79" s="177" t="n"/>
      <c r="CP79" s="178" t="n"/>
      <c r="CQ79" s="60" t="n"/>
      <c r="CR79" s="177" t="n"/>
      <c r="CS79" s="178" t="n"/>
      <c r="CT79" s="59" t="n"/>
      <c r="CU79" s="178" t="n"/>
      <c r="CV79" s="59" t="n"/>
      <c r="CW79" s="178" t="n"/>
      <c r="CX79" s="59" t="n"/>
      <c r="CY79" s="178" t="n"/>
      <c r="CZ79" s="178" t="n"/>
      <c r="DA79" s="178" t="n"/>
      <c r="DB79" s="53" t="n"/>
      <c r="DC79" s="178" t="n"/>
      <c r="DD79" s="178" t="n"/>
      <c r="DE79" s="178" t="n"/>
      <c r="DF79" s="178" t="n"/>
      <c r="DG79" s="178" t="n"/>
      <c r="DH79" s="178" t="n"/>
      <c r="DI79" s="178" t="n"/>
      <c r="DJ79" s="178" t="n"/>
      <c r="DK79" s="178" t="n"/>
      <c r="DL79" s="178" t="n"/>
      <c r="DM79" s="178" t="n"/>
      <c r="DN79" s="177" t="n"/>
      <c r="DO79" s="177" t="n"/>
      <c r="DP79" s="177" t="n"/>
      <c r="DQ79" s="76">
        <f>IF(AND(DS79,DP79&lt;&gt;""),
CONCATENATE(DT79,DU79,DV79,DW79,DX79,DY79,DZ79,EA79,EB79,EC79,ED79,EE79,EF79,EG79,EH79,EI79,EJ79,EK79,EL79,EM79,EN79,EO79,EP79,EQ79,ES79,ET79,EU79,EV79,EW79,EX79,EY79,EZ79,FA79,FC79,FD79,FF79,FG79,FI79,FJ79,FL79,FM79,FO79,FP79,FR79,FS79,FU79,FV79,FX79,FY79,GA79,GB79,GD79,GE79,GF79,GH79,GI79,GJ79,GL79,GM79,GN79,GP79,GQ79,GS79,GT79,GU79,GV79,GW79,GX79,GY79,GZ79,HA79,HB79,HC79,HD79,HE79,HF79,HG79,HH79,HI79,HJ79,HK79,HL79,HM79,HN79,HO79,HQ79,HR79,HS79,HT79,HU79,HV79,HW79,HX79,HY79,IA79,IB79,IC79,ID79,IF79,IG79,IH79,II79,IK79,IL79,IM79,IN79,IO79,IP79,IQ79,IR79,IS79,IT79,IU79,IV79,IW79,IX79,IY79,IZ79),
""
)</f>
        <v/>
      </c>
      <c r="DR79" s="53" t="n"/>
      <c r="DS79" s="46">
        <f>CONCATENATE(D79,$E79,$F79,$G79,H79,$I79,$J79,K79,$L79,$M79,N79,$O79,$P79,$Q79,$R79,$S79,T79,$U79,$V79,$W79,$X79,$Y79,$Z79,$AA79,AB79,AC79,AD79,$AE79,$AF79,$AG79,AH79,AI79,AJ79,AK79,AL79,AM79,AN79,AO79,AP79,AQ79,AR79,AS79,AT79,AU79,AV79,AW79,AX79,AY79,AZ79,BA79,BB79,BC79,BD79,BE79,BF79,BG79,BH79,BI79,BJ79,BK79,BL79,BM79,BN79,BO79,BP79,BQ79,BR79,BS79,BT79,BU79,BV79,BW79,BX79,BY79,BZ79,CA79,CB79,CC79,CD79,CE79,CF79,CG79,CH79,CI79,CJ79,CK79,CL79,CM79,$CN79,$CO79,CP79,$CQ79,$CR79,CS79,CT79,CU79,CV79,CW79,CX79,CY79,CZ79,DA79,DB79,DC79,DD79,DE79,DF79,DG79,DH79,DI79,DJ79,DK79,DL79,DM79,$DN79,$DO79,$DP79,DR79)&lt;&gt;""</f>
        <v/>
      </c>
      <c r="DT79" s="46">
        <f>IF(AND($DS79,$E$4&lt;&gt;""),
IF(LEFT($E$4,2) = "1.",
IF(D79&lt;&gt;"","El CUNE sólo se envía en operaciones de novedad o ajuste. ",""),
IF(D79="","Debes escribir un CUNE válido para realizar operaciones de novedad o ajuste. ","")),
""
)</f>
        <v/>
      </c>
      <c r="DU79" s="46">
        <f>IF($DS79,
IF(E79="","Debes seleccionar el tipo de documento del empleado. ",
IF(_xlfn.IFNA(VLOOKUP(E79,TIPO_DE_DOCUMENTO,1,FALSE),-1)=-1,"El tipo de documento no es válido (por favor seleccionarlo de la lista). ","")
)
)</f>
        <v/>
      </c>
      <c r="DV79" s="46">
        <f>IF($DS79,
IF(F79="","Debes escribir el número de documento del empleado. ","")
)</f>
        <v/>
      </c>
      <c r="DW79" s="46">
        <f>IF($DS79,
IF(G79="","Debes escribir el primer nombre del empleado. ","")
)</f>
        <v/>
      </c>
      <c r="DY79" s="46">
        <f>IF($DS79,
IF(I79="","Debes escribir el primer apellido del empleado. ","")
)</f>
        <v/>
      </c>
      <c r="DZ79" s="46">
        <f>IF($DS79,
IF(J79="","Debes escribir el segundo apellido del empleado. ","")
)</f>
        <v/>
      </c>
      <c r="EB79" s="46">
        <f>IF($DS79,
IF(L79="","Debes escribir la fecha de ingreso del empleado. ",
IF(ISERR(DATE(YEAR(L79),MONTH(L79),DAY(L79))), "El valor ingresado en fecha de ingreso no tiene un formato válido. ","")
)
)</f>
        <v/>
      </c>
      <c r="EC79" s="46">
        <f>IF($DS79,
IF(M79="","Debes escribir el tiempo laborado. ",
IF( IFERROR(INT(M79),1.1) &lt;&gt; IFERROR(_xlfn.NUMBERVALUE(M79),1), "El valor de los días trabajados debe ser un número entero. ", "")
)
)</f>
        <v/>
      </c>
      <c r="ED79" s="46">
        <f>IF($DS79,
IF( AND(N79&lt;&gt;"", ISERR(DATE(YEAR(N79),MONTH(N79),DAY(N79))) ), "El valor ingresado en fecha de ingreso no tiene un formato válido. ",
IF( AND(N79&lt;&gt;"", $E$6&lt;&gt;"", DATE(YEAR(N79), MONTH(N79), 1) &lt;&gt; IFERROR(DATE(MID($E$6, 1, 4), MID($E$6, 6, 2),1), "1/1/1900") ), "La fecha de retiro debe estar dentro del período liquidado. ", "")
)
)</f>
        <v/>
      </c>
      <c r="EE79" s="46">
        <f>IF($DS79,
IF(O79="","Debes seleccionar el tipo de trabajador. ",
IF(_xlfn.IFNA(VLOOKUP(O79,TIPO_DE_TRABAJADOR,1,FALSE),-1)=-1,"El tipo de trabajador no es válido (por favor seleccionarlo de la lista). ","")
)
)</f>
        <v/>
      </c>
      <c r="EF79" s="46">
        <f>IF($DS79,
IF(P79="","Debes seleccionar si es un trabajador dependiente pensionado por vejez. ",
IF(_xlfn.IFNA(VLOOKUP(P79,SUBTIPO_DE_TRABAJADOR,1,FALSE),-1)=-1,"El tipo de trabajador dependiente pensionado por vejez no es válido (por favor seleccionarlo de la lista). ","")
)
)</f>
        <v/>
      </c>
      <c r="EG79" s="46">
        <f>IF($DS79,
IF(Q79="","Debes seleccionar el tipo de contrato del trabajador. ",
IF(_xlfn.IFNA(VLOOKUP(Q79,TIPO_DE_CONTRATO,1,FALSE),-1)=-1,"El tipo de contrato del trabajador no es válido (por favor seleccionarlo de la lista). ","")
)
)</f>
        <v/>
      </c>
      <c r="EH79" s="46">
        <f>IF($DS79,
IF(R79="","Debes seleccionar si es un salario integral. ",
IF(_xlfn.IFNA(VLOOKUP(R79,SI_NO,1,FALSE),-1)=-1,"Valor no válido para salario integral (por favor seleccionarlo de la lista). ","")
)
)</f>
        <v/>
      </c>
      <c r="EI79" s="46">
        <f>IF($DS79,
IF(S79="","Debes seleccionar si el trabajador realiza actividades de riesgo. ",
IF(_xlfn.IFNA(VLOOKUP(S79,SI_NO,1,FALSE),-1)=-1,"Valor no válido para actividad de alto riesgo (por favor seleccionarlo de la lista). ","")
)
)</f>
        <v/>
      </c>
      <c r="EK79" s="46">
        <f>IF($DS79,
IF(U79="","Debes escribir el código del municipio de residencia del trabajador. ",
IF(_xlfn.IFNA(VLOOKUP(U79,MUNICIPIO,1,FALSE),-1)=-1,"El municipio de residencia del trabajador es inválido (por favor seleccionarlo de la lista). ","")
)
)</f>
        <v/>
      </c>
      <c r="EL79" s="46">
        <f>IF($DS79,
IF(V79="","Debes escribir el la dirección de residendia del trabajador. ","")
)</f>
        <v/>
      </c>
      <c r="EM79" s="46">
        <f>IF($DS79,
IF(W79="","Debes escribir la fecha de inicio de la liquidación. ",
IF(ISERR(DATE(YEAR(W79),MONTH(W79),DAY(W79))),"El valor ingresado en fecha de inicio de liquidación no tiene un formato válido. ",
IF( AND($E$6&lt;&gt;"", DATE(YEAR(W79), MONTH(W79), 1) &lt;&gt; IFERROR(DATE(MID($E$6, 1, 4), MID($E$6, 6, 2),1), "1/1/1900") ), "La fecha de inicio de la liquidación debe estar dentro del período liquidado. ", "")
)
)
)</f>
        <v/>
      </c>
      <c r="EN79" s="46">
        <f>IF($DS79,
IF(X79="","Debes escribir la fecha de fin de la liquidación. ",
IF(ISERR(DATE(YEAR(X79),MONTH(X79),DAY(X79))),"El valor ingresado en fecha de fin de liquidación no tiene un formato válido. ",
IF( AND($E$6&lt;&gt;"", DATE(YEAR(X79), MONTH(X79), 1) &lt;&gt; IFERROR(DATE(MID($E$6, 1, 4), MID($E$6, 6, 2),1), "1/1/1900") ), "La fecha de fin de la liquidación debe estar dentro del período liquidado. ", "")
)
)
)</f>
        <v/>
      </c>
      <c r="EO79" s="46">
        <f>IF($DS79,
IF(Y79="","Debes escribir la frecuencia de pago del trabajador. ",
IF(_xlfn.IFNA(VLOOKUP(Y79,PERÍODO_DE_NÓMINA,1,FALSE),-1)=-1,"La frecuencia de pago es inválida (por favor seleccionarlo de la lista). ","")
)
)</f>
        <v/>
      </c>
      <c r="EP79" s="46">
        <f>IF($DS79,
IF(Z79="","Debes escribir la fecha de pago. ",
IF(ISERR(DATE(YEAR(Z79),MONTH(Z79),DAY(Z79))), "El valor ingresado en fecha de pago no tiene un formato válido. ","")
)
)</f>
        <v/>
      </c>
      <c r="EQ79" s="46">
        <f>IF($DS79,
IF(AA79="","Debes escribir el medio de pago. ",
IF(_xlfn.IFNA(VLOOKUP(AA79,MEDIOS_DE_PAGO,1,FALSE),-1)=-1,"El medio de pago es inválido (por favor seleccionarlo de la lista). ","")
)
)</f>
        <v/>
      </c>
      <c r="ER79" s="46">
        <f>OR(AA79='Tablas '!$T$4,AA79='Tablas '!$T$7,AA79='Tablas '!$T$8,AA79='Tablas '!$T$11)</f>
        <v/>
      </c>
      <c r="ES79" s="46">
        <f>IF(AND($DS79,ER79),
IF(AB79="","Debes escribir la entidad bancaria. ",""),
""
)</f>
        <v/>
      </c>
      <c r="ET79" s="46">
        <f>IF(AND($DS79,ER79),
IF(AC79="","Debes escribir el tipo de cuenta bancaria. ",
IF(_xlfn.IFNA(VLOOKUP(AC79,TIPO_DE_CUENTA,1,FALSE),-1)=-1,"El tipo de cuenta bancaria es inválida (por favor seleccionarlo de la lista). ","")
),
""
)</f>
        <v/>
      </c>
      <c r="EU79" s="46">
        <f>IF(AND($DS79,ER79),
IF(AD79="","Debes escribir el número de cuenta bancaria. ",""),
""
)</f>
        <v/>
      </c>
      <c r="EV79" s="46">
        <f>IF($DS79,
IF(AE79="","Debes escribir el valor del sueldo básico. ",
IF( ISERR(_xlfn.NUMBERVALUE(AE79)), "El valor del sueldo básico debe ser un número válido. ", "")
)
)</f>
        <v/>
      </c>
      <c r="EW79" s="46">
        <f>IF($DS79,
IF(AF79="","Debes escribir el número de días trabajados. ",
IF( IFERROR(INT(AF79),1.1) &lt;&gt; IFERROR(_xlfn.NUMBERVALUE(AF79),1), "La cantidad de días trabajados debe ser un número entero. ", "")
)
)</f>
        <v/>
      </c>
      <c r="EX79" s="46">
        <f>IF($DS79,
IF(AG79="","Debes escribir el valor del sueldo trabajado. ",
IF( ISERR(_xlfn.NUMBERVALUE(AG79)), "El valor del sueldo trabajado debe ser un número válido. ", "")
)
)</f>
        <v/>
      </c>
      <c r="EY79" s="46">
        <f>IF($DS79,
IF( AND(AH79&lt;&gt;"", ISERR(_xlfn.NUMBERVALUE(AH79))), "El valor del auxilio de transporte debe ser un número válido. ", "")
)</f>
        <v/>
      </c>
      <c r="EZ79" s="46">
        <f>IF($DS79,
IF( AND(AI79&lt;&gt;"", ISERR(_xlfn.NUMBERVALUE(AI79))), "El valor de viáticos salariales debe ser un número válido. ", "")
)</f>
        <v/>
      </c>
      <c r="FA79" s="46">
        <f>IF($DS79,
IF( AND(AJ79&lt;&gt;"", ISERR(_xlfn.NUMBERVALUE(AJ79))), "El valor de viáticos NO salariales debe ser un número válido. ", "")
)</f>
        <v/>
      </c>
      <c r="FB79" s="46">
        <f>CONCATENATE(AK79,AL79)&lt;&gt;""</f>
        <v/>
      </c>
      <c r="FC79" s="46">
        <f>IF(AND($DS79,FB79),
IF(AK79="","Debes escribir el número de horas extras diurnas. ",
IF( IFERROR(INT(AK79),1.1) &lt;&gt; IFERROR(_xlfn.NUMBERVALUE(AK79),1), "La cantidad de horas extras diurnas debe ser un número entero. ", "")
),
""
)</f>
        <v/>
      </c>
      <c r="FD79" s="46">
        <f>IF(AND($DS79,FB79),
IF(AL79="","Debes escribir el valor de las horas extras diurnas. ",
IF( ISERR(_xlfn.NUMBERVALUE(AL79)), "El valor de las horas extras duirnas debe ser un número válido. ", "")
),
""
)</f>
        <v/>
      </c>
      <c r="FE79" s="46">
        <f>CONCATENATE(AM79,AN79)&lt;&gt;""</f>
        <v/>
      </c>
      <c r="FF79" s="46">
        <f>IF(AND($DS79,FE79),
IF(AM79="","Debes escribir el número de horas extras nocturnas. ",
IF( IFERROR(INT(AM79),1.1) &lt;&gt; IFERROR(_xlfn.NUMBERVALUE(AM79),1), "La cantidad de horas extras nocturnas debe ser un número entero. ", "")
),
""
)</f>
        <v/>
      </c>
      <c r="FG79" s="46">
        <f>IF(AND($DS79,FE79),
IF(AN79="","Debes escribir el valor de las horas extras nocturnas. ",
IF( ISERR(_xlfn.NUMBERVALUE(AN79)), "El valor de las horas extras nocturnas debe ser un número válido. ", "")
),
""
)</f>
        <v/>
      </c>
      <c r="FH79" s="46">
        <f>CONCATENATE(AO79,AP79)&lt;&gt;""</f>
        <v/>
      </c>
      <c r="FI79" s="46">
        <f>IF(AND($DS79,FH79),
IF(AO79="","Debes escribir el número de horas extras diurnas dominicales y festivas. ",
IF( IFERROR(INT(AO79),1.1) &lt;&gt; IFERROR(_xlfn.NUMBERVALUE(AO79),1), "La cantidad de horas extras diurnas dominicales y festivas debe ser un número entero. ", "")
),
""
)</f>
        <v/>
      </c>
      <c r="FJ79" s="46">
        <f>IF(AND($DS79,FH79),
IF(AP79="","Debes escribir el valor de las horas extras diurnas dominicales y festivas. ",
IF( ISERR(_xlfn.NUMBERVALUE(AP79)), "El valor de las horas extras diurnas dominicales y festivas debe ser un número válido. ", "")
),
""
)</f>
        <v/>
      </c>
      <c r="FK79" s="46">
        <f>CONCATENATE(AQ79,AR79)&lt;&gt;""</f>
        <v/>
      </c>
      <c r="FL79" s="46">
        <f>IF(AND($DS79,FK79),
IF(AQ79="","Debes escribir el número de horas extras nocturnas dominicales y festivas. ",
IF( IFERROR(INT(AQ79),1.1) &lt;&gt; IFERROR(_xlfn.NUMBERVALUE(AQ79),1), "La cantidad de horas extras nocturnas dominicales y festivas debe ser un número entero. ", "")
),
""
)</f>
        <v/>
      </c>
      <c r="FM79" s="46">
        <f>IF(AND($DS79,FK79),
IF(AR79="","Debes escribir el valor de las horas extras nocturnas dominicales y festivas. ",
IF( ISERR(_xlfn.NUMBERVALUE(AR79)), "El valor de las horas extras nocturnas dominicales y festivas debe ser un número válido. ", "")
),
""
)</f>
        <v/>
      </c>
      <c r="FN79" s="46">
        <f>CONCATENATE(AS79,AT79)&lt;&gt;""</f>
        <v/>
      </c>
      <c r="FO79" s="46">
        <f>IF(AND($DS79,FN79),
IF(AS79="","Debes escribir el número de horas recargo nocturno. ",
IF( IFERROR(INT(AS79),1.1) &lt;&gt; IFERROR(_xlfn.NUMBERVALUE(AS79),1), "La cantidad de horas recargo nocturno debe ser un número entero. ", "")
),
""
)</f>
        <v/>
      </c>
      <c r="FP79" s="46">
        <f>IF(AND($DS79,FN79),
IF(AT79="","Debes escribir el valor de las horas recargo nocturno. ",
IF( ISERR(_xlfn.NUMBERVALUE(AT79)), "El valor de las horas recargo nocturno debe ser un número válido. ", "")
),
""
)</f>
        <v/>
      </c>
      <c r="FQ79" s="46">
        <f>CONCATENATE(AU79,AV79)&lt;&gt;""</f>
        <v/>
      </c>
      <c r="FR79" s="46">
        <f>IF(AND($DS79,FQ79),
IF(AU79="","Debes escribir el número de horas recargo diurno dominical y festivo. ",
IF( IFERROR(INT(AU79),1.1) &lt;&gt; IFERROR(_xlfn.NUMBERVALUE(AU79),1), "La cantidad de horas recargo diurno dominical y festivo debe ser un número entero. ", "")
),
""
)</f>
        <v/>
      </c>
      <c r="FS79" s="46">
        <f>IF(AND($DS79,FQ79),
IF(AV79="","Debes escribir el valor de las horas recargo diurno dominical y festivo. ",
IF( ISERR(_xlfn.NUMBERVALUE(AV79)), "El valor de las horas recargo diurno dominical y festivo debe ser un número válido. ", "")
),
""
)</f>
        <v/>
      </c>
      <c r="FT79" s="46">
        <f>CONCATENATE(AW79,AX79)&lt;&gt;""</f>
        <v/>
      </c>
      <c r="FU79" s="46">
        <f>IF(AND($DS79,FT79),
IF(AW79="","Debes escribir el número de horas recargo nocturno dominical y festivo. ",
IF( IFERROR(INT(AW79),1.1) &lt;&gt; IFERROR(_xlfn.NUMBERVALUE(AW79),1), "La cantidad de horas recargo nocturno dominical y festivo debe ser un número entero. ", "")
),
""
)</f>
        <v/>
      </c>
      <c r="FV79" s="46">
        <f>IF(AND($DS79,FT79),
IF(AX79="","Debes escribir el valor de las horas recargo nocturno dominical y festivo. ",
IF( ISERR(_xlfn.NUMBERVALUE(AX79)), "El valor de las horas recargo nocturno dominical y festivo debe ser un número válido. ", "")
),
""
)</f>
        <v/>
      </c>
      <c r="FW79" s="46">
        <f>CONCATENATE(AY79,AZ79)&lt;&gt;""</f>
        <v/>
      </c>
      <c r="FX79" s="46">
        <f>IF(AND($DS79,FW79),
IF(AY79="","Debes escribir el número de días de vacaciones comunes. ",
IF( IFERROR(INT(AY79),1.1) &lt;&gt; IFERROR(_xlfn.NUMBERVALUE(AY79),1), "La cantidad de días de vacaciones comunes debe ser un número entero. ", "")
),
""
)</f>
        <v/>
      </c>
      <c r="FY79" s="46">
        <f>IF(AND($DS79,FW79),
IF(AZ79="","Debes escribir el valor de las vacaciones comunes. ",
IF( ISERR(_xlfn.NUMBERVALUE(AZ79)), "El valor de las vacaciones comunes debe ser un número válido. ", "")
),
""
)</f>
        <v/>
      </c>
      <c r="FZ79" s="46">
        <f>CONCATENATE(BA79,BB79)&lt;&gt;""</f>
        <v/>
      </c>
      <c r="GA79" s="46">
        <f>IF(AND($DS79,FZ79),
IF(BA79="","Debes escribir el número de días de vacaciones compensadas. ",
IF( IFERROR(INT(BA79),1.1) &lt;&gt; IFERROR(_xlfn.NUMBERVALUE(BA79),1), "La cantidad de días de vacaciones compensadas debe ser un número entero. ", "")
),
""
)</f>
        <v/>
      </c>
      <c r="GB79" s="46">
        <f>IF(AND($DS79,FZ79),
IF(BB79="","Debes escribir el valor de las vacaciones compensadas. ",
IF( ISERR(_xlfn.NUMBERVALUE(BB79)), "El valor de las vacaciones compensadas debe ser un número válido. ", "")
),
""
)</f>
        <v/>
      </c>
      <c r="GC79" s="46">
        <f>CONCATENATE(BC79,BD79)&lt;&gt;""</f>
        <v/>
      </c>
      <c r="GD79" s="46">
        <f>IF(AND($DS79,GC79),
IF(BC79="","Debes escribir el número de días de prima salarial. ",
IF( IFERROR(INT(BC79),1.1) &lt;&gt; IFERROR(_xlfn.NUMBERVALUE(BC79),1), "La cantidad de días de prima salarial debe ser un número entero. ", "")
),
""
)</f>
        <v/>
      </c>
      <c r="GE79" s="46">
        <f>IF(AND($DS79,GC79),
IF(BD79="","Debes escribir el valor de los días de prima salarial. ",
IF( ISERR(_xlfn.NUMBERVALUE(BD79)), "El valor de los días de prima salarial debe ser un número válido. ", "")
),
""
)</f>
        <v/>
      </c>
      <c r="GF79" s="46">
        <f>IF($DS79,
IF( AND(BE79&lt;&gt;"", ISERR(_xlfn.NUMBERVALUE(BE79))), "El valor de la prima NO saliarial debe ser un número válido. ", "")
)</f>
        <v/>
      </c>
      <c r="GG79" s="46">
        <f>CONCATENATE(BF79,BG79,BH79)&lt;&gt;""</f>
        <v/>
      </c>
      <c r="GH79" s="46">
        <f>IF(AND($DS79,GG79),
IF(BF79="","Debes escribir el valor de las cesantías. ",
IF( ISERR(_xlfn.NUMBERVALUE(BF79)), "El valor de las cesantías debe ser un número válido. ", "")
),
""
)</f>
        <v/>
      </c>
      <c r="GI79" s="46">
        <f>IF(AND($DS79,GG79),
IF(BG79="","Debes escribir el % de cesantías. ",
IF( ISERR(_xlfn.NUMBERVALUE(BG79)), "El % de cesantías debe ser un número válido. ", "")
),
""
)</f>
        <v/>
      </c>
      <c r="GJ79" s="46">
        <f>IF(AND($DS79,GG79),
IF(BH79="","Debes escribir el valor de intereses de cesantías. ",
IF( ISERR(_xlfn.NUMBERVALUE(BH79)), "El valor de intereses de cesantías debe ser un número válido. ", "")
),
""
)</f>
        <v/>
      </c>
      <c r="GK79" s="46">
        <f>CONCATENATE(BI79,BJ79,BK79)&lt;&gt;""</f>
        <v/>
      </c>
      <c r="GL79" s="46">
        <f>IF(AND($DS79,GK79),
IF(BI79="","Debes escribir el número de días de incapacidad. ",
IF( IFERROR(INT(BI79),1.1) &lt;&gt; IFERROR(_xlfn.NUMBERVALUE(BI79),1), "La cantidad de días de incapacidad debe ser un número entero. ", "")
),
""
)</f>
        <v/>
      </c>
      <c r="GM79" s="46">
        <f>IF(AND($DS79,GK79),
IF(BJ79="","Debes escribir el tipo de incapacidad. ",
IF(_xlfn.IFNA(VLOOKUP(BJ79,TIPO_DE_INCAPACIDAD,1,FALSE),-1)=-1,"El tipo de incapacidad es inválida (por favor seleccionarlo de la lista). ","")
),
""
)</f>
        <v/>
      </c>
      <c r="GN79" s="46">
        <f>IF(AND($DS79,GK79),
IF(BK79="","Debes escribir el valor de la incapacidad. ",
IF( ISERR(_xlfn.NUMBERVALUE(BK79)), "El valor de la incapacidad debe ser un número válido. ", "")
),
""
)</f>
        <v/>
      </c>
      <c r="GO79" s="46">
        <f>CONCATENATE(BL79,BM79)&lt;&gt;""</f>
        <v/>
      </c>
      <c r="GP79" s="46">
        <f>IF(AND($DS79,GO79),
IF(BL79="","Debes escribir el número de días de licencia de maternidad o paternidad. ",
IF( IFERROR(INT(BL79),1.1) &lt;&gt; IFERROR(_xlfn.NUMBERVALUE(BL79),1), "La cantidad de días de licencia de maternidad o paternidad debe ser un número entero. ", "")
),
""
)</f>
        <v/>
      </c>
      <c r="GQ79" s="46">
        <f>IF(AND($DS79,GO79),
IF(BM79="","Debes escribir el valor de la licencia de maternidad o paternidad. ",
IF( ISERR(_xlfn.NUMBERVALUE(BM79)), "El valor de la licencia de maternidad o paternidad debe ser un número válido. ", "")
),
""
)</f>
        <v/>
      </c>
      <c r="GR79" s="46">
        <f>CONCATENATE(BN79,BO79)&lt;&gt;""</f>
        <v/>
      </c>
      <c r="GS79" s="46">
        <f>IF(AND($DS79,GR79),
IF(BN79="","Debes escribir el número de días de licencia remunerada. ",
IF( IFERROR(INT(BN79),1.1) &lt;&gt; IFERROR(_xlfn.NUMBERVALUE(BN79),1), "La cantidad de días de licencia remunerada debe ser un número entero. ", "")
),
""
)</f>
        <v/>
      </c>
      <c r="GT79" s="46">
        <f>IF(AND($DS79,GR79),
IF(BO79="","Debes escribir el valor de la licencia remunerada. ",
IF( ISERR(_xlfn.NUMBERVALUE(BO79)), "El valor de la licencia remunerada debe ser un número válido. ", "")
),
""
)</f>
        <v/>
      </c>
      <c r="GU79" s="46">
        <f>IF($DS79,
IF( AND(BP79&lt;&gt;"", ISERR(_xlfn.NUMBERVALUE(BP79))), "El valor de la licencia NO remunerada debe ser un número válido. ", "")
)</f>
        <v/>
      </c>
      <c r="GV79" s="46">
        <f>IF($DS79,
IF( AND(BQ79&lt;&gt;"", ISERR(_xlfn.NUMBERVALUE(BQ79))), "El valor de auxilios salariales debe ser un número válido. ", "")
)</f>
        <v/>
      </c>
      <c r="GW79" s="46">
        <f>IF($DS79,
IF( AND(BR79&lt;&gt;"", ISERR(_xlfn.NUMBERVALUE(BR79))), "El valor de auxilios NO salariales debe ser un número válido. ", "")
)</f>
        <v/>
      </c>
      <c r="GX79" s="46">
        <f>IF($DS79,
IF( AND(BS79&lt;&gt;"", ISERR(_xlfn.NUMBERVALUE(BS79))), "El valor de bonos salariales debe ser un número válido. ", "")
)</f>
        <v/>
      </c>
      <c r="GY79" s="46">
        <f>IF($DS79,
IF( AND(BT79&lt;&gt;"", ISERR(_xlfn.NUMBERVALUE(BT79))), "El valor de bonos NO salariales debe ser un número válido. ", "")
)</f>
        <v/>
      </c>
      <c r="GZ79" s="46">
        <f>IF($DS79,
IF( AND(BU79&lt;&gt;"", ISERR(_xlfn.NUMBERVALUE(BU79))), "El valor de bonos salariales de alimentación debe ser un número válido. ", "")
)</f>
        <v/>
      </c>
      <c r="HA79" s="46">
        <f>IF($DS79,
IF( AND(BV79&lt;&gt;"", ISERR(_xlfn.NUMBERVALUE(BV79))), "El valor de bonos NO salariales de alimentación debe ser un número válido. ", "")
)</f>
        <v/>
      </c>
      <c r="HB79" s="46">
        <f>IF($DS79,
IF( AND(BW79&lt;&gt;"", ISERR(_xlfn.NUMBERVALUE(BW79))), "El valor de bonificaciones salariales debe ser un número válido. ", "")
)</f>
        <v/>
      </c>
      <c r="HC79" s="46">
        <f>IF($DS79,
IF( AND(BX79&lt;&gt;"", ISERR(_xlfn.NUMBERVALUE(BX79))), "El valor de bonificaciones NO salariales debe ser un número válido. ", "")
)</f>
        <v/>
      </c>
      <c r="HD79" s="46">
        <f>IF($DS79,
IF( AND(BY79&lt;&gt;"", ISERR(_xlfn.NUMBERVALUE(BY79))), "El valor de compensaciones ordinarias debe ser un número válido. ", "")
)</f>
        <v/>
      </c>
      <c r="HE79" s="46">
        <f>IF($DS79,
IF( AND(BZ79&lt;&gt;"", ISERR(_xlfn.NUMBERVALUE(BZ79))), "El valor de compensaciones extraordinarias debe ser un número válido. ", "")
)</f>
        <v/>
      </c>
      <c r="HF79" s="46">
        <f>IF($DS79,
IF( AND(CA79&lt;&gt;"", ISERR(_xlfn.NUMBERVALUE(CA79))), "El valor de comisiones debe ser un número válido. ", "")
)</f>
        <v/>
      </c>
      <c r="HG79" s="46">
        <f>IF($DS79,
IF( AND(CB79&lt;&gt;"", ISERR(_xlfn.NUMBERVALUE(CB79))), "El valor de ausencia por huega debe ser un número válido. ", "")
)</f>
        <v/>
      </c>
      <c r="HH79" s="46">
        <f>IF($DS79,
IF( AND(CC79&lt;&gt;"", ISERR(_xlfn.NUMBERVALUE(CC79))), "El valor de anticipos debe ser un número válido. ", "")
)</f>
        <v/>
      </c>
      <c r="HI79" s="46">
        <f>IF($DS79,
IF( AND(CD79&lt;&gt;"", ISERR(_xlfn.NUMBERVALUE(CD79))), "El valor de pagos a terceros debe ser un número válido. ", "")
)</f>
        <v/>
      </c>
      <c r="HJ79" s="46">
        <f>IF($DS79,
IF( AND(CE79&lt;&gt;"", ISERR(_xlfn.NUMBERVALUE(CE79))), "El valor de dotación debe ser un número válido. ", "")
)</f>
        <v/>
      </c>
      <c r="HK79" s="46">
        <f>IF($DS79,
IF( AND(CF79&lt;&gt;"", ISERR(_xlfn.NUMBERVALUE(CF79))), "El valor de apoyo sostenibilidad debe ser un número válido. ", "")
)</f>
        <v/>
      </c>
      <c r="HL79" s="46">
        <f>IF($DS79,
IF( AND(CG79&lt;&gt;"", ISERR(_xlfn.NUMBERVALUE(CG79))), "El valor de teletrabajo debe ser un número válido. ", "")
)</f>
        <v/>
      </c>
      <c r="HM79" s="46">
        <f>IF($DS79,
IF( AND(CH79&lt;&gt;"", ISERR(_xlfn.NUMBERVALUE(CH79))), "El valor de bonificación de retiro debe ser un número válido. ", "")
)</f>
        <v/>
      </c>
      <c r="HN79" s="46">
        <f>IF($DS79,
IF( AND(CI79&lt;&gt;"", ISERR(_xlfn.NUMBERVALUE(CI79))), "El valor de indemnización de retiro debe ser un número válido. ", "")
)</f>
        <v/>
      </c>
      <c r="HO79" s="46">
        <f>IF($DS79,
IF( AND(CJ79&lt;&gt;"", ISERR(_xlfn.NUMBERVALUE(CJ79))), "El valor de reintegros debe ser un número válido. ", "")
)</f>
        <v/>
      </c>
      <c r="HP79" s="46">
        <f>CONCATENATE(CK79,CL79,CM79)&lt;&gt;""</f>
        <v/>
      </c>
      <c r="HQ79" s="46">
        <f>IF(AND($DS79,HP79),
IF(CK79="","Debes escribir la descripción de otro concepto no categorizado. ",""),
""
)</f>
        <v/>
      </c>
      <c r="HR79" s="46">
        <f>IF(AND($DS79,HP79),
IF(CONCATENATE(CL79,CM79)="","Debes escribir al menos un valor de concepto no categorizado (salarial o no salarial). ",
IF(ISERR(_xlfn.NUMBERVALUE(CL79)),"El valor salarial concepto no categorizado debe ser un número válido. ","")
),
""
)</f>
        <v/>
      </c>
      <c r="HS79" s="46">
        <f>IF(AND($DS79,HP79),
IF(CONCATENATE(CL79,CM79)="","Debes escribir al menos un valor de concepto no categorizado (salarial o no salarial). ",
IF(ISERR(_xlfn.NUMBERVALUE(CM79)),"El valor NO salarial concepto no categorizado debe ser un número válido. ","")
),
""
)</f>
        <v/>
      </c>
      <c r="HT79" s="46">
        <f>IF($DS79,
IF(CN79="","Debes escribir el porcentaje del aporte a salud. ",
IF( ISERR(_xlfn.NUMBERVALUE(CN79)), "El valor del porcentaje del aporte a salud debe ser un número válido. ", "")
)
)</f>
        <v/>
      </c>
      <c r="HU79" s="46">
        <f>IF($DS79,
IF(CO79="","Debes escribir el valor del aporte a salud. ",
IF( ISERR(_xlfn.NUMBERVALUE(CO79)), "El valor del aporte a salud debe ser un número válido. ", "")
)
)</f>
        <v/>
      </c>
      <c r="HV79" s="46">
        <f>IF($DS79,
IF( AND(CP79&lt;&gt;"", ISERR(_xlfn.NUMBERVALUE(CP79))), "El valor plan complementario debe ser un número válido. ", "")
)</f>
        <v/>
      </c>
      <c r="HW79" s="46">
        <f>IF($DS79,
IF(CQ79="","Debes escribir el porcentaje del aporte a pensión. ",
IF( ISERR(_xlfn.NUMBERVALUE(CQ79)), "El valor del porcentaje del aporte a pensión debe ser un número válido. ", "")
)
)</f>
        <v/>
      </c>
      <c r="HX79" s="46">
        <f>IF($DS79,
IF(CR79="","Debes escribir el valor del aporte a pensión. ",
IF( ISERR(_xlfn.NUMBERVALUE(CR79)), "El valor del aporte a salud debe ser un número válido. ", "")
)
)</f>
        <v/>
      </c>
      <c r="HY79" s="46">
        <f>IF($DS79,
IF( AND(CS79&lt;&gt;"", ISERR(_xlfn.NUMBERVALUE(CS79))), "El valor pensión voluntaria debe ser un número válido. ", "")
)</f>
        <v/>
      </c>
      <c r="HZ79" s="46">
        <f>CONCATENATE(CT79,CU79,CV79,CW79)&lt;&gt;""</f>
        <v/>
      </c>
      <c r="IA79" s="46">
        <f>IF(AND($DS79,HZ79),
IF(CT79="","Debes escribir el % del fondo de seguridad pensional. ",
IF( ISERR(_xlfn.NUMBERVALUE(CT79)), "El % del fondo de seguridad debe ser un número válido. ", "")
),
""
)</f>
        <v/>
      </c>
      <c r="IB79" s="46">
        <f>IF(AND($DS79,HZ79),
IF(CU79="","Debes escribir el valor del aporte al fondo de solidaridad pensional. ",
IF( ISERR(_xlfn.NUMBERVALUE(CU79)), "El valor del aporte al fondo de solidaridad pensional debe ser un número válido. ", "")
),
""
)</f>
        <v/>
      </c>
      <c r="IC79" s="46">
        <f>IF(AND($DS79,HZ79),
IF(CV79="","Debes escribir el % del fondo de subsistencia. ",
IF( ISERR(_xlfn.NUMBERVALUE(CV79)), "El % del fondo de subsistencia debe ser un número válido. ", "")
),
""
)</f>
        <v/>
      </c>
      <c r="ID79" s="46">
        <f>IF(AND($DS79,HZ79),
IF(CW79="","Debes escribir el valor del fondo de subsistencia. ",
IF( ISERR(_xlfn.NUMBERVALUE(CW79)), "El valor del fondo de subsistencia debe ser un número válido. ", "")
),
""
)</f>
        <v/>
      </c>
      <c r="IE79" s="46">
        <f>CONCATENATE(CX79,CY79)&lt;&gt;""</f>
        <v/>
      </c>
      <c r="IF79" s="46">
        <f>IF(AND($DS79,IE79),
IF(CX79="","Debes escribir el % de sindicato. ",
IF( ISERR(_xlfn.NUMBERVALUE(CX79)), "El % de sindicato debe ser un número válido. ", "")
),
""
)</f>
        <v/>
      </c>
      <c r="IG79" s="46">
        <f>IF(AND($DS79,IE79),
IF(CY79="","Debes escribir el valor del sindicato. ",
IF( ISERR(_xlfn.NUMBERVALUE(CY79)), "El valor del sindicato debe ser un número válido. ", "")
),
""
)</f>
        <v/>
      </c>
      <c r="IH79" s="46">
        <f>IF($DS79,
IF( AND(CZ79&lt;&gt;"", ISERR(_xlfn.NUMBERVALUE(CZ79))), "El valor de sanción pública debe ser un número válido. ", "")
)</f>
        <v/>
      </c>
      <c r="II79" s="46">
        <f>IF($DS79,
IF( AND(DA79&lt;&gt;"", ISERR(_xlfn.NUMBERVALUE(DA79))), "El valor de sanción privada debe ser un número válido. ", "")
)</f>
        <v/>
      </c>
      <c r="IJ79" s="46">
        <f>CONCATENATE(DB79,DC79)&lt;&gt;""</f>
        <v/>
      </c>
      <c r="IK79" s="46">
        <f>IF(AND($DS79,IJ79),
IF(DB79="","Debes escribir la descripción de libranza. ",""),
""
)</f>
        <v/>
      </c>
      <c r="IL79" s="46">
        <f>IF(AND($DS79,IJ79),
IF(DC79="","Debes escribir la cuota libranza. ",
IF(ISERR(_xlfn.NUMBERVALUE(DC79)),"El valor de la cuota libranza debe ser un número válido. ","")
),
""
)</f>
        <v/>
      </c>
      <c r="IM79" s="46">
        <f>IF($DS79,
IF( AND(DD79&lt;&gt;"", ISERR(_xlfn.NUMBERVALUE(DD79))), "El valor de pagos a terceros debe ser un número válido. ", "")
)</f>
        <v/>
      </c>
      <c r="IN79" s="46">
        <f>IF($DS79,
IF( AND(DE79&lt;&gt;"", ISERR(_xlfn.NUMBERVALUE(DE79))), "El valor de anticipos debe ser un número válido. ", "")
)</f>
        <v/>
      </c>
      <c r="IO79" s="46">
        <f>IF($DS79,
IF( AND(DF79&lt;&gt;"", ISERR(_xlfn.NUMBERVALUE(DF79))), "El valor de AFC debe ser un número válido. ", "")
)</f>
        <v/>
      </c>
      <c r="IP79" s="46">
        <f>IF($DS79,
IF( AND(DG79&lt;&gt;"", ISERR(_xlfn.NUMBERVALUE(DG79))), "El valor de rete-fuente debe ser un número válido. ", "")
)</f>
        <v/>
      </c>
      <c r="IQ79" s="46">
        <f>IF($DS79,
IF( AND(DH79&lt;&gt;"", ISERR(_xlfn.NUMBERVALUE(DH79))), "El valor de cooperativa de trabajo debe ser un número válido. ", "")
)</f>
        <v/>
      </c>
      <c r="IR79" s="46">
        <f>IF($DS79,
IF( AND(DI79&lt;&gt;"", ISERR(_xlfn.NUMBERVALUE(DI79))), "El valor de embargo fiscal debe ser un número válido. ", "")
)</f>
        <v/>
      </c>
      <c r="IS79" s="46">
        <f>IF($DS79,
IF( AND(DJ79&lt;&gt;"", ISERR(_xlfn.NUMBERVALUE(DJ79))), "El valor de educación debe ser un número válido. ", "")
)</f>
        <v/>
      </c>
      <c r="IT79" s="46">
        <f>IF($DS79,
IF( AND(DK79&lt;&gt;"", ISERR(_xlfn.NUMBERVALUE(DK79))), "El valor de reintegro debe ser un número válido. ", "")
)</f>
        <v/>
      </c>
      <c r="IU79" s="46">
        <f>IF($DS79,
IF( AND(DL79&lt;&gt;"", ISERR(_xlfn.NUMBERVALUE(DL79))), "El valor de deuda debe ser un número válido. ", "")
)</f>
        <v/>
      </c>
      <c r="IV79" s="46">
        <f>IF($DS79,
IF( AND(DM79&lt;&gt;"", ISERR(_xlfn.NUMBERVALUE(DM79))), "El valor de otras deducciones debe ser un número válido. ", "")
)</f>
        <v/>
      </c>
      <c r="IW79" s="46">
        <f>IF($DS79,
IF(DN79="","Debes escribir el valor de los devengos totales. ",
IF( ISERR(_xlfn.NUMBERVALUE(DN79)), "El valor de los devengos totales debe ser un número válido. ", "")
)
)</f>
        <v/>
      </c>
      <c r="IX79" s="46">
        <f>IF($DS79,
IF(DO79="","Debes escribir el valor de las deducciones totales. ",
IF( ISERR(_xlfn.NUMBERVALUE(DO79)), "El valor de las deducciones totales debe ser un número válido. ", "")
)
)</f>
        <v/>
      </c>
      <c r="IY79" s="46">
        <f>IF($DS79,
IF(DP79="","Debes escribir el valor del salario total. ",
IF( ISERR(_xlfn.NUMBERVALUE(DP79)), "El valor del salario total debe ser un número válido. ", "")
)
)</f>
        <v/>
      </c>
    </row>
    <row r="80">
      <c r="B80" s="48" t="n">
        <v>68</v>
      </c>
      <c r="C80" s="61">
        <f>IF(AND(DS80,DP80&lt;&gt;""),
IF(DQ80="","OK","Error"),
""
)</f>
        <v/>
      </c>
      <c r="D80" s="53" t="n"/>
      <c r="E80" s="52" t="n"/>
      <c r="F80" s="112" t="n"/>
      <c r="G80" s="52" t="n"/>
      <c r="H80" s="53" t="n"/>
      <c r="I80" s="52" t="n"/>
      <c r="J80" s="52" t="n"/>
      <c r="K80" s="53" t="n"/>
      <c r="L80" s="55" t="n"/>
      <c r="M80" s="108" t="n"/>
      <c r="N80" s="56" t="n"/>
      <c r="O80" s="52" t="n"/>
      <c r="P80" s="52" t="n"/>
      <c r="Q80" s="52" t="n"/>
      <c r="R80" s="52" t="n"/>
      <c r="S80" s="52" t="n"/>
      <c r="T80" s="53" t="n"/>
      <c r="U80" s="52" t="n"/>
      <c r="V80" s="52" t="n"/>
      <c r="W80" s="55" t="n"/>
      <c r="X80" s="55" t="n"/>
      <c r="Y80" s="52" t="n"/>
      <c r="Z80" s="55" t="n"/>
      <c r="AA80" s="52" t="n"/>
      <c r="AB80" s="53" t="n"/>
      <c r="AC80" s="53" t="n"/>
      <c r="AD80" s="53" t="n"/>
      <c r="AE80" s="177" t="n"/>
      <c r="AF80" s="113" t="n"/>
      <c r="AG80" s="177" t="n"/>
      <c r="AH80" s="178" t="n"/>
      <c r="AI80" s="178" t="n"/>
      <c r="AJ80" s="178" t="n"/>
      <c r="AK80" s="114" t="n"/>
      <c r="AL80" s="178" t="n"/>
      <c r="AM80" s="114" t="n"/>
      <c r="AN80" s="178" t="n"/>
      <c r="AO80" s="114" t="n"/>
      <c r="AP80" s="178" t="n"/>
      <c r="AQ80" s="114" t="n"/>
      <c r="AR80" s="178" t="n"/>
      <c r="AS80" s="114" t="n"/>
      <c r="AT80" s="178" t="n"/>
      <c r="AU80" s="114" t="n"/>
      <c r="AV80" s="178" t="n"/>
      <c r="AW80" s="114" t="n"/>
      <c r="AX80" s="178" t="n"/>
      <c r="AY80" s="114" t="n"/>
      <c r="AZ80" s="178" t="n"/>
      <c r="BA80" s="114" t="n"/>
      <c r="BB80" s="178" t="n"/>
      <c r="BC80" s="114" t="n"/>
      <c r="BD80" s="178" t="n"/>
      <c r="BE80" s="178" t="n"/>
      <c r="BF80" s="178" t="n"/>
      <c r="BG80" s="59" t="n"/>
      <c r="BH80" s="178" t="n"/>
      <c r="BI80" s="114" t="n"/>
      <c r="BJ80" s="53" t="n"/>
      <c r="BK80" s="178" t="n"/>
      <c r="BL80" s="114" t="n"/>
      <c r="BM80" s="178" t="n"/>
      <c r="BN80" s="114" t="n"/>
      <c r="BO80" s="178" t="n"/>
      <c r="BP80" s="178" t="n"/>
      <c r="BQ80" s="178" t="n"/>
      <c r="BR80" s="178" t="n"/>
      <c r="BS80" s="178" t="n"/>
      <c r="BT80" s="178" t="n"/>
      <c r="BU80" s="178" t="n"/>
      <c r="BV80" s="178" t="n"/>
      <c r="BW80" s="178" t="n"/>
      <c r="BX80" s="178" t="n"/>
      <c r="BY80" s="178" t="n"/>
      <c r="BZ80" s="178" t="n"/>
      <c r="CA80" s="178" t="n"/>
      <c r="CB80" s="178" t="n"/>
      <c r="CC80" s="178" t="n"/>
      <c r="CD80" s="178" t="n"/>
      <c r="CE80" s="178" t="n"/>
      <c r="CF80" s="178" t="n"/>
      <c r="CG80" s="178" t="n"/>
      <c r="CH80" s="178" t="n"/>
      <c r="CI80" s="178" t="n"/>
      <c r="CJ80" s="178" t="n"/>
      <c r="CK80" s="53" t="n"/>
      <c r="CL80" s="178" t="n"/>
      <c r="CM80" s="178" t="n"/>
      <c r="CN80" s="60" t="n"/>
      <c r="CO80" s="177" t="n"/>
      <c r="CP80" s="178" t="n"/>
      <c r="CQ80" s="60" t="n"/>
      <c r="CR80" s="177" t="n"/>
      <c r="CS80" s="178" t="n"/>
      <c r="CT80" s="59" t="n"/>
      <c r="CU80" s="178" t="n"/>
      <c r="CV80" s="59" t="n"/>
      <c r="CW80" s="178" t="n"/>
      <c r="CX80" s="59" t="n"/>
      <c r="CY80" s="178" t="n"/>
      <c r="CZ80" s="178" t="n"/>
      <c r="DA80" s="178" t="n"/>
      <c r="DB80" s="53" t="n"/>
      <c r="DC80" s="178" t="n"/>
      <c r="DD80" s="178" t="n"/>
      <c r="DE80" s="178" t="n"/>
      <c r="DF80" s="178" t="n"/>
      <c r="DG80" s="178" t="n"/>
      <c r="DH80" s="178" t="n"/>
      <c r="DI80" s="178" t="n"/>
      <c r="DJ80" s="178" t="n"/>
      <c r="DK80" s="178" t="n"/>
      <c r="DL80" s="178" t="n"/>
      <c r="DM80" s="178" t="n"/>
      <c r="DN80" s="177" t="n"/>
      <c r="DO80" s="177" t="n"/>
      <c r="DP80" s="177" t="n"/>
      <c r="DQ80" s="76">
        <f>IF(AND(DS80,DP80&lt;&gt;""),
CONCATENATE(DT80,DU80,DV80,DW80,DX80,DY80,DZ80,EA80,EB80,EC80,ED80,EE80,EF80,EG80,EH80,EI80,EJ80,EK80,EL80,EM80,EN80,EO80,EP80,EQ80,ES80,ET80,EU80,EV80,EW80,EX80,EY80,EZ80,FA80,FC80,FD80,FF80,FG80,FI80,FJ80,FL80,FM80,FO80,FP80,FR80,FS80,FU80,FV80,FX80,FY80,GA80,GB80,GD80,GE80,GF80,GH80,GI80,GJ80,GL80,GM80,GN80,GP80,GQ80,GS80,GT80,GU80,GV80,GW80,GX80,GY80,GZ80,HA80,HB80,HC80,HD80,HE80,HF80,HG80,HH80,HI80,HJ80,HK80,HL80,HM80,HN80,HO80,HQ80,HR80,HS80,HT80,HU80,HV80,HW80,HX80,HY80,IA80,IB80,IC80,ID80,IF80,IG80,IH80,II80,IK80,IL80,IM80,IN80,IO80,IP80,IQ80,IR80,IS80,IT80,IU80,IV80,IW80,IX80,IY80,IZ80),
""
)</f>
        <v/>
      </c>
      <c r="DR80" s="53" t="n"/>
      <c r="DS80" s="46">
        <f>CONCATENATE(D80,$E80,$F80,$G80,H80,$I80,$J80,K80,$L80,$M80,N80,$O80,$P80,$Q80,$R80,$S80,T80,$U80,$V80,$W80,$X80,$Y80,$Z80,$AA80,AB80,AC80,AD80,$AE80,$AF80,$AG80,AH80,AI80,AJ80,AK80,AL80,AM80,AN80,AO80,AP80,AQ80,AR80,AS80,AT80,AU80,AV80,AW80,AX80,AY80,AZ80,BA80,BB80,BC80,BD80,BE80,BF80,BG80,BH80,BI80,BJ80,BK80,BL80,BM80,BN80,BO80,BP80,BQ80,BR80,BS80,BT80,BU80,BV80,BW80,BX80,BY80,BZ80,CA80,CB80,CC80,CD80,CE80,CF80,CG80,CH80,CI80,CJ80,CK80,CL80,CM80,$CN80,$CO80,CP80,$CQ80,$CR80,CS80,CT80,CU80,CV80,CW80,CX80,CY80,CZ80,DA80,DB80,DC80,DD80,DE80,DF80,DG80,DH80,DI80,DJ80,DK80,DL80,DM80,$DN80,$DO80,$DP80,DR80)&lt;&gt;""</f>
        <v/>
      </c>
      <c r="DT80" s="46">
        <f>IF(AND($DS80,$E$4&lt;&gt;""),
IF(LEFT($E$4,2) = "1.",
IF(D80&lt;&gt;"","El CUNE sólo se envía en operaciones de novedad o ajuste. ",""),
IF(D80="","Debes escribir un CUNE válido para realizar operaciones de novedad o ajuste. ","")),
""
)</f>
        <v/>
      </c>
      <c r="DU80" s="46">
        <f>IF($DS80,
IF(E80="","Debes seleccionar el tipo de documento del empleado. ",
IF(_xlfn.IFNA(VLOOKUP(E80,TIPO_DE_DOCUMENTO,1,FALSE),-1)=-1,"El tipo de documento no es válido (por favor seleccionarlo de la lista). ","")
)
)</f>
        <v/>
      </c>
      <c r="DV80" s="46">
        <f>IF($DS80,
IF(F80="","Debes escribir el número de documento del empleado. ","")
)</f>
        <v/>
      </c>
      <c r="DW80" s="46">
        <f>IF($DS80,
IF(G80="","Debes escribir el primer nombre del empleado. ","")
)</f>
        <v/>
      </c>
      <c r="DY80" s="46">
        <f>IF($DS80,
IF(I80="","Debes escribir el primer apellido del empleado. ","")
)</f>
        <v/>
      </c>
      <c r="DZ80" s="46">
        <f>IF($DS80,
IF(J80="","Debes escribir el segundo apellido del empleado. ","")
)</f>
        <v/>
      </c>
      <c r="EB80" s="46">
        <f>IF($DS80,
IF(L80="","Debes escribir la fecha de ingreso del empleado. ",
IF(ISERR(DATE(YEAR(L80),MONTH(L80),DAY(L80))), "El valor ingresado en fecha de ingreso no tiene un formato válido. ","")
)
)</f>
        <v/>
      </c>
      <c r="EC80" s="46">
        <f>IF($DS80,
IF(M80="","Debes escribir el tiempo laborado. ",
IF( IFERROR(INT(M80),1.1) &lt;&gt; IFERROR(_xlfn.NUMBERVALUE(M80),1), "El valor de los días trabajados debe ser un número entero. ", "")
)
)</f>
        <v/>
      </c>
      <c r="ED80" s="46">
        <f>IF($DS80,
IF( AND(N80&lt;&gt;"", ISERR(DATE(YEAR(N80),MONTH(N80),DAY(N80))) ), "El valor ingresado en fecha de ingreso no tiene un formato válido. ",
IF( AND(N80&lt;&gt;"", $E$6&lt;&gt;"", DATE(YEAR(N80), MONTH(N80), 1) &lt;&gt; IFERROR(DATE(MID($E$6, 1, 4), MID($E$6, 6, 2),1), "1/1/1900") ), "La fecha de retiro debe estar dentro del período liquidado. ", "")
)
)</f>
        <v/>
      </c>
      <c r="EE80" s="46">
        <f>IF($DS80,
IF(O80="","Debes seleccionar el tipo de trabajador. ",
IF(_xlfn.IFNA(VLOOKUP(O80,TIPO_DE_TRABAJADOR,1,FALSE),-1)=-1,"El tipo de trabajador no es válido (por favor seleccionarlo de la lista). ","")
)
)</f>
        <v/>
      </c>
      <c r="EF80" s="46">
        <f>IF($DS80,
IF(P80="","Debes seleccionar si es un trabajador dependiente pensionado por vejez. ",
IF(_xlfn.IFNA(VLOOKUP(P80,SUBTIPO_DE_TRABAJADOR,1,FALSE),-1)=-1,"El tipo de trabajador dependiente pensionado por vejez no es válido (por favor seleccionarlo de la lista). ","")
)
)</f>
        <v/>
      </c>
      <c r="EG80" s="46">
        <f>IF($DS80,
IF(Q80="","Debes seleccionar el tipo de contrato del trabajador. ",
IF(_xlfn.IFNA(VLOOKUP(Q80,TIPO_DE_CONTRATO,1,FALSE),-1)=-1,"El tipo de contrato del trabajador no es válido (por favor seleccionarlo de la lista). ","")
)
)</f>
        <v/>
      </c>
      <c r="EH80" s="46">
        <f>IF($DS80,
IF(R80="","Debes seleccionar si es un salario integral. ",
IF(_xlfn.IFNA(VLOOKUP(R80,SI_NO,1,FALSE),-1)=-1,"Valor no válido para salario integral (por favor seleccionarlo de la lista). ","")
)
)</f>
        <v/>
      </c>
      <c r="EI80" s="46">
        <f>IF($DS80,
IF(S80="","Debes seleccionar si el trabajador realiza actividades de riesgo. ",
IF(_xlfn.IFNA(VLOOKUP(S80,SI_NO,1,FALSE),-1)=-1,"Valor no válido para actividad de alto riesgo (por favor seleccionarlo de la lista). ","")
)
)</f>
        <v/>
      </c>
      <c r="EK80" s="46">
        <f>IF($DS80,
IF(U80="","Debes escribir el código del municipio de residencia del trabajador. ",
IF(_xlfn.IFNA(VLOOKUP(U80,MUNICIPIO,1,FALSE),-1)=-1,"El municipio de residencia del trabajador es inválido (por favor seleccionarlo de la lista). ","")
)
)</f>
        <v/>
      </c>
      <c r="EL80" s="46">
        <f>IF($DS80,
IF(V80="","Debes escribir el la dirección de residendia del trabajador. ","")
)</f>
        <v/>
      </c>
      <c r="EM80" s="46">
        <f>IF($DS80,
IF(W80="","Debes escribir la fecha de inicio de la liquidación. ",
IF(ISERR(DATE(YEAR(W80),MONTH(W80),DAY(W80))),"El valor ingresado en fecha de inicio de liquidación no tiene un formato válido. ",
IF( AND($E$6&lt;&gt;"", DATE(YEAR(W80), MONTH(W80), 1) &lt;&gt; IFERROR(DATE(MID($E$6, 1, 4), MID($E$6, 6, 2),1), "1/1/1900") ), "La fecha de inicio de la liquidación debe estar dentro del período liquidado. ", "")
)
)
)</f>
        <v/>
      </c>
      <c r="EN80" s="46">
        <f>IF($DS80,
IF(X80="","Debes escribir la fecha de fin de la liquidación. ",
IF(ISERR(DATE(YEAR(X80),MONTH(X80),DAY(X80))),"El valor ingresado en fecha de fin de liquidación no tiene un formato válido. ",
IF( AND($E$6&lt;&gt;"", DATE(YEAR(X80), MONTH(X80), 1) &lt;&gt; IFERROR(DATE(MID($E$6, 1, 4), MID($E$6, 6, 2),1), "1/1/1900") ), "La fecha de fin de la liquidación debe estar dentro del período liquidado. ", "")
)
)
)</f>
        <v/>
      </c>
      <c r="EO80" s="46">
        <f>IF($DS80,
IF(Y80="","Debes escribir la frecuencia de pago del trabajador. ",
IF(_xlfn.IFNA(VLOOKUP(Y80,PERÍODO_DE_NÓMINA,1,FALSE),-1)=-1,"La frecuencia de pago es inválida (por favor seleccionarlo de la lista). ","")
)
)</f>
        <v/>
      </c>
      <c r="EP80" s="46">
        <f>IF($DS80,
IF(Z80="","Debes escribir la fecha de pago. ",
IF(ISERR(DATE(YEAR(Z80),MONTH(Z80),DAY(Z80))), "El valor ingresado en fecha de pago no tiene un formato válido. ","")
)
)</f>
        <v/>
      </c>
      <c r="EQ80" s="46">
        <f>IF($DS80,
IF(AA80="","Debes escribir el medio de pago. ",
IF(_xlfn.IFNA(VLOOKUP(AA80,MEDIOS_DE_PAGO,1,FALSE),-1)=-1,"El medio de pago es inválido (por favor seleccionarlo de la lista). ","")
)
)</f>
        <v/>
      </c>
      <c r="ER80" s="46">
        <f>OR(AA80='Tablas '!$T$4,AA80='Tablas '!$T$7,AA80='Tablas '!$T$8,AA80='Tablas '!$T$11)</f>
        <v/>
      </c>
      <c r="ES80" s="46">
        <f>IF(AND($DS80,ER80),
IF(AB80="","Debes escribir la entidad bancaria. ",""),
""
)</f>
        <v/>
      </c>
      <c r="ET80" s="46">
        <f>IF(AND($DS80,ER80),
IF(AC80="","Debes escribir el tipo de cuenta bancaria. ",
IF(_xlfn.IFNA(VLOOKUP(AC80,TIPO_DE_CUENTA,1,FALSE),-1)=-1,"El tipo de cuenta bancaria es inválida (por favor seleccionarlo de la lista). ","")
),
""
)</f>
        <v/>
      </c>
      <c r="EU80" s="46">
        <f>IF(AND($DS80,ER80),
IF(AD80="","Debes escribir el número de cuenta bancaria. ",""),
""
)</f>
        <v/>
      </c>
      <c r="EV80" s="46">
        <f>IF($DS80,
IF(AE80="","Debes escribir el valor del sueldo básico. ",
IF( ISERR(_xlfn.NUMBERVALUE(AE80)), "El valor del sueldo básico debe ser un número válido. ", "")
)
)</f>
        <v/>
      </c>
      <c r="EW80" s="46">
        <f>IF($DS80,
IF(AF80="","Debes escribir el número de días trabajados. ",
IF( IFERROR(INT(AF80),1.1) &lt;&gt; IFERROR(_xlfn.NUMBERVALUE(AF80),1), "La cantidad de días trabajados debe ser un número entero. ", "")
)
)</f>
        <v/>
      </c>
      <c r="EX80" s="46">
        <f>IF($DS80,
IF(AG80="","Debes escribir el valor del sueldo trabajado. ",
IF( ISERR(_xlfn.NUMBERVALUE(AG80)), "El valor del sueldo trabajado debe ser un número válido. ", "")
)
)</f>
        <v/>
      </c>
      <c r="EY80" s="46">
        <f>IF($DS80,
IF( AND(AH80&lt;&gt;"", ISERR(_xlfn.NUMBERVALUE(AH80))), "El valor del auxilio de transporte debe ser un número válido. ", "")
)</f>
        <v/>
      </c>
      <c r="EZ80" s="46">
        <f>IF($DS80,
IF( AND(AI80&lt;&gt;"", ISERR(_xlfn.NUMBERVALUE(AI80))), "El valor de viáticos salariales debe ser un número válido. ", "")
)</f>
        <v/>
      </c>
      <c r="FA80" s="46">
        <f>IF($DS80,
IF( AND(AJ80&lt;&gt;"", ISERR(_xlfn.NUMBERVALUE(AJ80))), "El valor de viáticos NO salariales debe ser un número válido. ", "")
)</f>
        <v/>
      </c>
      <c r="FB80" s="46">
        <f>CONCATENATE(AK80,AL80)&lt;&gt;""</f>
        <v/>
      </c>
      <c r="FC80" s="46">
        <f>IF(AND($DS80,FB80),
IF(AK80="","Debes escribir el número de horas extras diurnas. ",
IF( IFERROR(INT(AK80),1.1) &lt;&gt; IFERROR(_xlfn.NUMBERVALUE(AK80),1), "La cantidad de horas extras diurnas debe ser un número entero. ", "")
),
""
)</f>
        <v/>
      </c>
      <c r="FD80" s="46">
        <f>IF(AND($DS80,FB80),
IF(AL80="","Debes escribir el valor de las horas extras diurnas. ",
IF( ISERR(_xlfn.NUMBERVALUE(AL80)), "El valor de las horas extras duirnas debe ser un número válido. ", "")
),
""
)</f>
        <v/>
      </c>
      <c r="FE80" s="46">
        <f>CONCATENATE(AM80,AN80)&lt;&gt;""</f>
        <v/>
      </c>
      <c r="FF80" s="46">
        <f>IF(AND($DS80,FE80),
IF(AM80="","Debes escribir el número de horas extras nocturnas. ",
IF( IFERROR(INT(AM80),1.1) &lt;&gt; IFERROR(_xlfn.NUMBERVALUE(AM80),1), "La cantidad de horas extras nocturnas debe ser un número entero. ", "")
),
""
)</f>
        <v/>
      </c>
      <c r="FG80" s="46">
        <f>IF(AND($DS80,FE80),
IF(AN80="","Debes escribir el valor de las horas extras nocturnas. ",
IF( ISERR(_xlfn.NUMBERVALUE(AN80)), "El valor de las horas extras nocturnas debe ser un número válido. ", "")
),
""
)</f>
        <v/>
      </c>
      <c r="FH80" s="46">
        <f>CONCATENATE(AO80,AP80)&lt;&gt;""</f>
        <v/>
      </c>
      <c r="FI80" s="46">
        <f>IF(AND($DS80,FH80),
IF(AO80="","Debes escribir el número de horas extras diurnas dominicales y festivas. ",
IF( IFERROR(INT(AO80),1.1) &lt;&gt; IFERROR(_xlfn.NUMBERVALUE(AO80),1), "La cantidad de horas extras diurnas dominicales y festivas debe ser un número entero. ", "")
),
""
)</f>
        <v/>
      </c>
      <c r="FJ80" s="46">
        <f>IF(AND($DS80,FH80),
IF(AP80="","Debes escribir el valor de las horas extras diurnas dominicales y festivas. ",
IF( ISERR(_xlfn.NUMBERVALUE(AP80)), "El valor de las horas extras diurnas dominicales y festivas debe ser un número válido. ", "")
),
""
)</f>
        <v/>
      </c>
      <c r="FK80" s="46">
        <f>CONCATENATE(AQ80,AR80)&lt;&gt;""</f>
        <v/>
      </c>
      <c r="FL80" s="46">
        <f>IF(AND($DS80,FK80),
IF(AQ80="","Debes escribir el número de horas extras nocturnas dominicales y festivas. ",
IF( IFERROR(INT(AQ80),1.1) &lt;&gt; IFERROR(_xlfn.NUMBERVALUE(AQ80),1), "La cantidad de horas extras nocturnas dominicales y festivas debe ser un número entero. ", "")
),
""
)</f>
        <v/>
      </c>
      <c r="FM80" s="46">
        <f>IF(AND($DS80,FK80),
IF(AR80="","Debes escribir el valor de las horas extras nocturnas dominicales y festivas. ",
IF( ISERR(_xlfn.NUMBERVALUE(AR80)), "El valor de las horas extras nocturnas dominicales y festivas debe ser un número válido. ", "")
),
""
)</f>
        <v/>
      </c>
      <c r="FN80" s="46">
        <f>CONCATENATE(AS80,AT80)&lt;&gt;""</f>
        <v/>
      </c>
      <c r="FO80" s="46">
        <f>IF(AND($DS80,FN80),
IF(AS80="","Debes escribir el número de horas recargo nocturno. ",
IF( IFERROR(INT(AS80),1.1) &lt;&gt; IFERROR(_xlfn.NUMBERVALUE(AS80),1), "La cantidad de horas recargo nocturno debe ser un número entero. ", "")
),
""
)</f>
        <v/>
      </c>
      <c r="FP80" s="46">
        <f>IF(AND($DS80,FN80),
IF(AT80="","Debes escribir el valor de las horas recargo nocturno. ",
IF( ISERR(_xlfn.NUMBERVALUE(AT80)), "El valor de las horas recargo nocturno debe ser un número válido. ", "")
),
""
)</f>
        <v/>
      </c>
      <c r="FQ80" s="46">
        <f>CONCATENATE(AU80,AV80)&lt;&gt;""</f>
        <v/>
      </c>
      <c r="FR80" s="46">
        <f>IF(AND($DS80,FQ80),
IF(AU80="","Debes escribir el número de horas recargo diurno dominical y festivo. ",
IF( IFERROR(INT(AU80),1.1) &lt;&gt; IFERROR(_xlfn.NUMBERVALUE(AU80),1), "La cantidad de horas recargo diurno dominical y festivo debe ser un número entero. ", "")
),
""
)</f>
        <v/>
      </c>
      <c r="FS80" s="46">
        <f>IF(AND($DS80,FQ80),
IF(AV80="","Debes escribir el valor de las horas recargo diurno dominical y festivo. ",
IF( ISERR(_xlfn.NUMBERVALUE(AV80)), "El valor de las horas recargo diurno dominical y festivo debe ser un número válido. ", "")
),
""
)</f>
        <v/>
      </c>
      <c r="FT80" s="46">
        <f>CONCATENATE(AW80,AX80)&lt;&gt;""</f>
        <v/>
      </c>
      <c r="FU80" s="46">
        <f>IF(AND($DS80,FT80),
IF(AW80="","Debes escribir el número de horas recargo nocturno dominical y festivo. ",
IF( IFERROR(INT(AW80),1.1) &lt;&gt; IFERROR(_xlfn.NUMBERVALUE(AW80),1), "La cantidad de horas recargo nocturno dominical y festivo debe ser un número entero. ", "")
),
""
)</f>
        <v/>
      </c>
      <c r="FV80" s="46">
        <f>IF(AND($DS80,FT80),
IF(AX80="","Debes escribir el valor de las horas recargo nocturno dominical y festivo. ",
IF( ISERR(_xlfn.NUMBERVALUE(AX80)), "El valor de las horas recargo nocturno dominical y festivo debe ser un número válido. ", "")
),
""
)</f>
        <v/>
      </c>
      <c r="FW80" s="46">
        <f>CONCATENATE(AY80,AZ80)&lt;&gt;""</f>
        <v/>
      </c>
      <c r="FX80" s="46">
        <f>IF(AND($DS80,FW80),
IF(AY80="","Debes escribir el número de días de vacaciones comunes. ",
IF( IFERROR(INT(AY80),1.1) &lt;&gt; IFERROR(_xlfn.NUMBERVALUE(AY80),1), "La cantidad de días de vacaciones comunes debe ser un número entero. ", "")
),
""
)</f>
        <v/>
      </c>
      <c r="FY80" s="46">
        <f>IF(AND($DS80,FW80),
IF(AZ80="","Debes escribir el valor de las vacaciones comunes. ",
IF( ISERR(_xlfn.NUMBERVALUE(AZ80)), "El valor de las vacaciones comunes debe ser un número válido. ", "")
),
""
)</f>
        <v/>
      </c>
      <c r="FZ80" s="46">
        <f>CONCATENATE(BA80,BB80)&lt;&gt;""</f>
        <v/>
      </c>
      <c r="GA80" s="46">
        <f>IF(AND($DS80,FZ80),
IF(BA80="","Debes escribir el número de días de vacaciones compensadas. ",
IF( IFERROR(INT(BA80),1.1) &lt;&gt; IFERROR(_xlfn.NUMBERVALUE(BA80),1), "La cantidad de días de vacaciones compensadas debe ser un número entero. ", "")
),
""
)</f>
        <v/>
      </c>
      <c r="GB80" s="46">
        <f>IF(AND($DS80,FZ80),
IF(BB80="","Debes escribir el valor de las vacaciones compensadas. ",
IF( ISERR(_xlfn.NUMBERVALUE(BB80)), "El valor de las vacaciones compensadas debe ser un número válido. ", "")
),
""
)</f>
        <v/>
      </c>
      <c r="GC80" s="46">
        <f>CONCATENATE(BC80,BD80)&lt;&gt;""</f>
        <v/>
      </c>
      <c r="GD80" s="46">
        <f>IF(AND($DS80,GC80),
IF(BC80="","Debes escribir el número de días de prima salarial. ",
IF( IFERROR(INT(BC80),1.1) &lt;&gt; IFERROR(_xlfn.NUMBERVALUE(BC80),1), "La cantidad de días de prima salarial debe ser un número entero. ", "")
),
""
)</f>
        <v/>
      </c>
      <c r="GE80" s="46">
        <f>IF(AND($DS80,GC80),
IF(BD80="","Debes escribir el valor de los días de prima salarial. ",
IF( ISERR(_xlfn.NUMBERVALUE(BD80)), "El valor de los días de prima salarial debe ser un número válido. ", "")
),
""
)</f>
        <v/>
      </c>
      <c r="GF80" s="46">
        <f>IF($DS80,
IF( AND(BE80&lt;&gt;"", ISERR(_xlfn.NUMBERVALUE(BE80))), "El valor de la prima NO saliarial debe ser un número válido. ", "")
)</f>
        <v/>
      </c>
      <c r="GG80" s="46">
        <f>CONCATENATE(BF80,BG80,BH80)&lt;&gt;""</f>
        <v/>
      </c>
      <c r="GH80" s="46">
        <f>IF(AND($DS80,GG80),
IF(BF80="","Debes escribir el valor de las cesantías. ",
IF( ISERR(_xlfn.NUMBERVALUE(BF80)), "El valor de las cesantías debe ser un número válido. ", "")
),
""
)</f>
        <v/>
      </c>
      <c r="GI80" s="46">
        <f>IF(AND($DS80,GG80),
IF(BG80="","Debes escribir el % de cesantías. ",
IF( ISERR(_xlfn.NUMBERVALUE(BG80)), "El % de cesantías debe ser un número válido. ", "")
),
""
)</f>
        <v/>
      </c>
      <c r="GJ80" s="46">
        <f>IF(AND($DS80,GG80),
IF(BH80="","Debes escribir el valor de intereses de cesantías. ",
IF( ISERR(_xlfn.NUMBERVALUE(BH80)), "El valor de intereses de cesantías debe ser un número válido. ", "")
),
""
)</f>
        <v/>
      </c>
      <c r="GK80" s="46">
        <f>CONCATENATE(BI80,BJ80,BK80)&lt;&gt;""</f>
        <v/>
      </c>
      <c r="GL80" s="46">
        <f>IF(AND($DS80,GK80),
IF(BI80="","Debes escribir el número de días de incapacidad. ",
IF( IFERROR(INT(BI80),1.1) &lt;&gt; IFERROR(_xlfn.NUMBERVALUE(BI80),1), "La cantidad de días de incapacidad debe ser un número entero. ", "")
),
""
)</f>
        <v/>
      </c>
      <c r="GM80" s="46">
        <f>IF(AND($DS80,GK80),
IF(BJ80="","Debes escribir el tipo de incapacidad. ",
IF(_xlfn.IFNA(VLOOKUP(BJ80,TIPO_DE_INCAPACIDAD,1,FALSE),-1)=-1,"El tipo de incapacidad es inválida (por favor seleccionarlo de la lista). ","")
),
""
)</f>
        <v/>
      </c>
      <c r="GN80" s="46">
        <f>IF(AND($DS80,GK80),
IF(BK80="","Debes escribir el valor de la incapacidad. ",
IF( ISERR(_xlfn.NUMBERVALUE(BK80)), "El valor de la incapacidad debe ser un número válido. ", "")
),
""
)</f>
        <v/>
      </c>
      <c r="GO80" s="46">
        <f>CONCATENATE(BL80,BM80)&lt;&gt;""</f>
        <v/>
      </c>
      <c r="GP80" s="46">
        <f>IF(AND($DS80,GO80),
IF(BL80="","Debes escribir el número de días de licencia de maternidad o paternidad. ",
IF( IFERROR(INT(BL80),1.1) &lt;&gt; IFERROR(_xlfn.NUMBERVALUE(BL80),1), "La cantidad de días de licencia de maternidad o paternidad debe ser un número entero. ", "")
),
""
)</f>
        <v/>
      </c>
      <c r="GQ80" s="46">
        <f>IF(AND($DS80,GO80),
IF(BM80="","Debes escribir el valor de la licencia de maternidad o paternidad. ",
IF( ISERR(_xlfn.NUMBERVALUE(BM80)), "El valor de la licencia de maternidad o paternidad debe ser un número válido. ", "")
),
""
)</f>
        <v/>
      </c>
      <c r="GR80" s="46">
        <f>CONCATENATE(BN80,BO80)&lt;&gt;""</f>
        <v/>
      </c>
      <c r="GS80" s="46">
        <f>IF(AND($DS80,GR80),
IF(BN80="","Debes escribir el número de días de licencia remunerada. ",
IF( IFERROR(INT(BN80),1.1) &lt;&gt; IFERROR(_xlfn.NUMBERVALUE(BN80),1), "La cantidad de días de licencia remunerada debe ser un número entero. ", "")
),
""
)</f>
        <v/>
      </c>
      <c r="GT80" s="46">
        <f>IF(AND($DS80,GR80),
IF(BO80="","Debes escribir el valor de la licencia remunerada. ",
IF( ISERR(_xlfn.NUMBERVALUE(BO80)), "El valor de la licencia remunerada debe ser un número válido. ", "")
),
""
)</f>
        <v/>
      </c>
      <c r="GU80" s="46">
        <f>IF($DS80,
IF( AND(BP80&lt;&gt;"", ISERR(_xlfn.NUMBERVALUE(BP80))), "El valor de la licencia NO remunerada debe ser un número válido. ", "")
)</f>
        <v/>
      </c>
      <c r="GV80" s="46">
        <f>IF($DS80,
IF( AND(BQ80&lt;&gt;"", ISERR(_xlfn.NUMBERVALUE(BQ80))), "El valor de auxilios salariales debe ser un número válido. ", "")
)</f>
        <v/>
      </c>
      <c r="GW80" s="46">
        <f>IF($DS80,
IF( AND(BR80&lt;&gt;"", ISERR(_xlfn.NUMBERVALUE(BR80))), "El valor de auxilios NO salariales debe ser un número válido. ", "")
)</f>
        <v/>
      </c>
      <c r="GX80" s="46">
        <f>IF($DS80,
IF( AND(BS80&lt;&gt;"", ISERR(_xlfn.NUMBERVALUE(BS80))), "El valor de bonos salariales debe ser un número válido. ", "")
)</f>
        <v/>
      </c>
      <c r="GY80" s="46">
        <f>IF($DS80,
IF( AND(BT80&lt;&gt;"", ISERR(_xlfn.NUMBERVALUE(BT80))), "El valor de bonos NO salariales debe ser un número válido. ", "")
)</f>
        <v/>
      </c>
      <c r="GZ80" s="46">
        <f>IF($DS80,
IF( AND(BU80&lt;&gt;"", ISERR(_xlfn.NUMBERVALUE(BU80))), "El valor de bonos salariales de alimentación debe ser un número válido. ", "")
)</f>
        <v/>
      </c>
      <c r="HA80" s="46">
        <f>IF($DS80,
IF( AND(BV80&lt;&gt;"", ISERR(_xlfn.NUMBERVALUE(BV80))), "El valor de bonos NO salariales de alimentación debe ser un número válido. ", "")
)</f>
        <v/>
      </c>
      <c r="HB80" s="46">
        <f>IF($DS80,
IF( AND(BW80&lt;&gt;"", ISERR(_xlfn.NUMBERVALUE(BW80))), "El valor de bonificaciones salariales debe ser un número válido. ", "")
)</f>
        <v/>
      </c>
      <c r="HC80" s="46">
        <f>IF($DS80,
IF( AND(BX80&lt;&gt;"", ISERR(_xlfn.NUMBERVALUE(BX80))), "El valor de bonificaciones NO salariales debe ser un número válido. ", "")
)</f>
        <v/>
      </c>
      <c r="HD80" s="46">
        <f>IF($DS80,
IF( AND(BY80&lt;&gt;"", ISERR(_xlfn.NUMBERVALUE(BY80))), "El valor de compensaciones ordinarias debe ser un número válido. ", "")
)</f>
        <v/>
      </c>
      <c r="HE80" s="46">
        <f>IF($DS80,
IF( AND(BZ80&lt;&gt;"", ISERR(_xlfn.NUMBERVALUE(BZ80))), "El valor de compensaciones extraordinarias debe ser un número válido. ", "")
)</f>
        <v/>
      </c>
      <c r="HF80" s="46">
        <f>IF($DS80,
IF( AND(CA80&lt;&gt;"", ISERR(_xlfn.NUMBERVALUE(CA80))), "El valor de comisiones debe ser un número válido. ", "")
)</f>
        <v/>
      </c>
      <c r="HG80" s="46">
        <f>IF($DS80,
IF( AND(CB80&lt;&gt;"", ISERR(_xlfn.NUMBERVALUE(CB80))), "El valor de ausencia por huega debe ser un número válido. ", "")
)</f>
        <v/>
      </c>
      <c r="HH80" s="46">
        <f>IF($DS80,
IF( AND(CC80&lt;&gt;"", ISERR(_xlfn.NUMBERVALUE(CC80))), "El valor de anticipos debe ser un número válido. ", "")
)</f>
        <v/>
      </c>
      <c r="HI80" s="46">
        <f>IF($DS80,
IF( AND(CD80&lt;&gt;"", ISERR(_xlfn.NUMBERVALUE(CD80))), "El valor de pagos a terceros debe ser un número válido. ", "")
)</f>
        <v/>
      </c>
      <c r="HJ80" s="46">
        <f>IF($DS80,
IF( AND(CE80&lt;&gt;"", ISERR(_xlfn.NUMBERVALUE(CE80))), "El valor de dotación debe ser un número válido. ", "")
)</f>
        <v/>
      </c>
      <c r="HK80" s="46">
        <f>IF($DS80,
IF( AND(CF80&lt;&gt;"", ISERR(_xlfn.NUMBERVALUE(CF80))), "El valor de apoyo sostenibilidad debe ser un número válido. ", "")
)</f>
        <v/>
      </c>
      <c r="HL80" s="46">
        <f>IF($DS80,
IF( AND(CG80&lt;&gt;"", ISERR(_xlfn.NUMBERVALUE(CG80))), "El valor de teletrabajo debe ser un número válido. ", "")
)</f>
        <v/>
      </c>
      <c r="HM80" s="46">
        <f>IF($DS80,
IF( AND(CH80&lt;&gt;"", ISERR(_xlfn.NUMBERVALUE(CH80))), "El valor de bonificación de retiro debe ser un número válido. ", "")
)</f>
        <v/>
      </c>
      <c r="HN80" s="46">
        <f>IF($DS80,
IF( AND(CI80&lt;&gt;"", ISERR(_xlfn.NUMBERVALUE(CI80))), "El valor de indemnización de retiro debe ser un número válido. ", "")
)</f>
        <v/>
      </c>
      <c r="HO80" s="46">
        <f>IF($DS80,
IF( AND(CJ80&lt;&gt;"", ISERR(_xlfn.NUMBERVALUE(CJ80))), "El valor de reintegros debe ser un número válido. ", "")
)</f>
        <v/>
      </c>
      <c r="HP80" s="46">
        <f>CONCATENATE(CK80,CL80,CM80)&lt;&gt;""</f>
        <v/>
      </c>
      <c r="HQ80" s="46">
        <f>IF(AND($DS80,HP80),
IF(CK80="","Debes escribir la descripción de otro concepto no categorizado. ",""),
""
)</f>
        <v/>
      </c>
      <c r="HR80" s="46">
        <f>IF(AND($DS80,HP80),
IF(CONCATENATE(CL80,CM80)="","Debes escribir al menos un valor de concepto no categorizado (salarial o no salarial). ",
IF(ISERR(_xlfn.NUMBERVALUE(CL80)),"El valor salarial concepto no categorizado debe ser un número válido. ","")
),
""
)</f>
        <v/>
      </c>
      <c r="HS80" s="46">
        <f>IF(AND($DS80,HP80),
IF(CONCATENATE(CL80,CM80)="","Debes escribir al menos un valor de concepto no categorizado (salarial o no salarial). ",
IF(ISERR(_xlfn.NUMBERVALUE(CM80)),"El valor NO salarial concepto no categorizado debe ser un número válido. ","")
),
""
)</f>
        <v/>
      </c>
      <c r="HT80" s="46">
        <f>IF($DS80,
IF(CN80="","Debes escribir el porcentaje del aporte a salud. ",
IF( ISERR(_xlfn.NUMBERVALUE(CN80)), "El valor del porcentaje del aporte a salud debe ser un número válido. ", "")
)
)</f>
        <v/>
      </c>
      <c r="HU80" s="46">
        <f>IF($DS80,
IF(CO80="","Debes escribir el valor del aporte a salud. ",
IF( ISERR(_xlfn.NUMBERVALUE(CO80)), "El valor del aporte a salud debe ser un número válido. ", "")
)
)</f>
        <v/>
      </c>
      <c r="HV80" s="46">
        <f>IF($DS80,
IF( AND(CP80&lt;&gt;"", ISERR(_xlfn.NUMBERVALUE(CP80))), "El valor plan complementario debe ser un número válido. ", "")
)</f>
        <v/>
      </c>
      <c r="HW80" s="46">
        <f>IF($DS80,
IF(CQ80="","Debes escribir el porcentaje del aporte a pensión. ",
IF( ISERR(_xlfn.NUMBERVALUE(CQ80)), "El valor del porcentaje del aporte a pensión debe ser un número válido. ", "")
)
)</f>
        <v/>
      </c>
      <c r="HX80" s="46">
        <f>IF($DS80,
IF(CR80="","Debes escribir el valor del aporte a pensión. ",
IF( ISERR(_xlfn.NUMBERVALUE(CR80)), "El valor del aporte a salud debe ser un número válido. ", "")
)
)</f>
        <v/>
      </c>
      <c r="HY80" s="46">
        <f>IF($DS80,
IF( AND(CS80&lt;&gt;"", ISERR(_xlfn.NUMBERVALUE(CS80))), "El valor pensión voluntaria debe ser un número válido. ", "")
)</f>
        <v/>
      </c>
      <c r="HZ80" s="46">
        <f>CONCATENATE(CT80,CU80,CV80,CW80)&lt;&gt;""</f>
        <v/>
      </c>
      <c r="IA80" s="46">
        <f>IF(AND($DS80,HZ80),
IF(CT80="","Debes escribir el % del fondo de seguridad pensional. ",
IF( ISERR(_xlfn.NUMBERVALUE(CT80)), "El % del fondo de seguridad debe ser un número válido. ", "")
),
""
)</f>
        <v/>
      </c>
      <c r="IB80" s="46">
        <f>IF(AND($DS80,HZ80),
IF(CU80="","Debes escribir el valor del aporte al fondo de solidaridad pensional. ",
IF( ISERR(_xlfn.NUMBERVALUE(CU80)), "El valor del aporte al fondo de solidaridad pensional debe ser un número válido. ", "")
),
""
)</f>
        <v/>
      </c>
      <c r="IC80" s="46">
        <f>IF(AND($DS80,HZ80),
IF(CV80="","Debes escribir el % del fondo de subsistencia. ",
IF( ISERR(_xlfn.NUMBERVALUE(CV80)), "El % del fondo de subsistencia debe ser un número válido. ", "")
),
""
)</f>
        <v/>
      </c>
      <c r="ID80" s="46">
        <f>IF(AND($DS80,HZ80),
IF(CW80="","Debes escribir el valor del fondo de subsistencia. ",
IF( ISERR(_xlfn.NUMBERVALUE(CW80)), "El valor del fondo de subsistencia debe ser un número válido. ", "")
),
""
)</f>
        <v/>
      </c>
      <c r="IE80" s="46">
        <f>CONCATENATE(CX80,CY80)&lt;&gt;""</f>
        <v/>
      </c>
      <c r="IF80" s="46">
        <f>IF(AND($DS80,IE80),
IF(CX80="","Debes escribir el % de sindicato. ",
IF( ISERR(_xlfn.NUMBERVALUE(CX80)), "El % de sindicato debe ser un número válido. ", "")
),
""
)</f>
        <v/>
      </c>
      <c r="IG80" s="46">
        <f>IF(AND($DS80,IE80),
IF(CY80="","Debes escribir el valor del sindicato. ",
IF( ISERR(_xlfn.NUMBERVALUE(CY80)), "El valor del sindicato debe ser un número válido. ", "")
),
""
)</f>
        <v/>
      </c>
      <c r="IH80" s="46">
        <f>IF($DS80,
IF( AND(CZ80&lt;&gt;"", ISERR(_xlfn.NUMBERVALUE(CZ80))), "El valor de sanción pública debe ser un número válido. ", "")
)</f>
        <v/>
      </c>
      <c r="II80" s="46">
        <f>IF($DS80,
IF( AND(DA80&lt;&gt;"", ISERR(_xlfn.NUMBERVALUE(DA80))), "El valor de sanción privada debe ser un número válido. ", "")
)</f>
        <v/>
      </c>
      <c r="IJ80" s="46">
        <f>CONCATENATE(DB80,DC80)&lt;&gt;""</f>
        <v/>
      </c>
      <c r="IK80" s="46">
        <f>IF(AND($DS80,IJ80),
IF(DB80="","Debes escribir la descripción de libranza. ",""),
""
)</f>
        <v/>
      </c>
      <c r="IL80" s="46">
        <f>IF(AND($DS80,IJ80),
IF(DC80="","Debes escribir la cuota libranza. ",
IF(ISERR(_xlfn.NUMBERVALUE(DC80)),"El valor de la cuota libranza debe ser un número válido. ","")
),
""
)</f>
        <v/>
      </c>
      <c r="IM80" s="46">
        <f>IF($DS80,
IF( AND(DD80&lt;&gt;"", ISERR(_xlfn.NUMBERVALUE(DD80))), "El valor de pagos a terceros debe ser un número válido. ", "")
)</f>
        <v/>
      </c>
      <c r="IN80" s="46">
        <f>IF($DS80,
IF( AND(DE80&lt;&gt;"", ISERR(_xlfn.NUMBERVALUE(DE80))), "El valor de anticipos debe ser un número válido. ", "")
)</f>
        <v/>
      </c>
      <c r="IO80" s="46">
        <f>IF($DS80,
IF( AND(DF80&lt;&gt;"", ISERR(_xlfn.NUMBERVALUE(DF80))), "El valor de AFC debe ser un número válido. ", "")
)</f>
        <v/>
      </c>
      <c r="IP80" s="46">
        <f>IF($DS80,
IF( AND(DG80&lt;&gt;"", ISERR(_xlfn.NUMBERVALUE(DG80))), "El valor de rete-fuente debe ser un número válido. ", "")
)</f>
        <v/>
      </c>
      <c r="IQ80" s="46">
        <f>IF($DS80,
IF( AND(DH80&lt;&gt;"", ISERR(_xlfn.NUMBERVALUE(DH80))), "El valor de cooperativa de trabajo debe ser un número válido. ", "")
)</f>
        <v/>
      </c>
      <c r="IR80" s="46">
        <f>IF($DS80,
IF( AND(DI80&lt;&gt;"", ISERR(_xlfn.NUMBERVALUE(DI80))), "El valor de embargo fiscal debe ser un número válido. ", "")
)</f>
        <v/>
      </c>
      <c r="IS80" s="46">
        <f>IF($DS80,
IF( AND(DJ80&lt;&gt;"", ISERR(_xlfn.NUMBERVALUE(DJ80))), "El valor de educación debe ser un número válido. ", "")
)</f>
        <v/>
      </c>
      <c r="IT80" s="46">
        <f>IF($DS80,
IF( AND(DK80&lt;&gt;"", ISERR(_xlfn.NUMBERVALUE(DK80))), "El valor de reintegro debe ser un número válido. ", "")
)</f>
        <v/>
      </c>
      <c r="IU80" s="46">
        <f>IF($DS80,
IF( AND(DL80&lt;&gt;"", ISERR(_xlfn.NUMBERVALUE(DL80))), "El valor de deuda debe ser un número válido. ", "")
)</f>
        <v/>
      </c>
      <c r="IV80" s="46">
        <f>IF($DS80,
IF( AND(DM80&lt;&gt;"", ISERR(_xlfn.NUMBERVALUE(DM80))), "El valor de otras deducciones debe ser un número válido. ", "")
)</f>
        <v/>
      </c>
      <c r="IW80" s="46">
        <f>IF($DS80,
IF(DN80="","Debes escribir el valor de los devengos totales. ",
IF( ISERR(_xlfn.NUMBERVALUE(DN80)), "El valor de los devengos totales debe ser un número válido. ", "")
)
)</f>
        <v/>
      </c>
      <c r="IX80" s="46">
        <f>IF($DS80,
IF(DO80="","Debes escribir el valor de las deducciones totales. ",
IF( ISERR(_xlfn.NUMBERVALUE(DO80)), "El valor de las deducciones totales debe ser un número válido. ", "")
)
)</f>
        <v/>
      </c>
      <c r="IY80" s="46">
        <f>IF($DS80,
IF(DP80="","Debes escribir el valor del salario total. ",
IF( ISERR(_xlfn.NUMBERVALUE(DP80)), "El valor del salario total debe ser un número válido. ", "")
)
)</f>
        <v/>
      </c>
    </row>
    <row r="81">
      <c r="B81" s="48" t="n">
        <v>69</v>
      </c>
      <c r="C81" s="61">
        <f>IF(AND(DS81,DP81&lt;&gt;""),
IF(DQ81="","OK","Error"),
""
)</f>
        <v/>
      </c>
      <c r="D81" s="53" t="n"/>
      <c r="E81" s="52" t="n"/>
      <c r="F81" s="112" t="n"/>
      <c r="G81" s="52" t="n"/>
      <c r="H81" s="53" t="n"/>
      <c r="I81" s="52" t="n"/>
      <c r="J81" s="52" t="n"/>
      <c r="K81" s="53" t="n"/>
      <c r="L81" s="55" t="n"/>
      <c r="M81" s="108" t="n"/>
      <c r="N81" s="56" t="n"/>
      <c r="O81" s="52" t="n"/>
      <c r="P81" s="52" t="n"/>
      <c r="Q81" s="52" t="n"/>
      <c r="R81" s="52" t="n"/>
      <c r="S81" s="52" t="n"/>
      <c r="T81" s="53" t="n"/>
      <c r="U81" s="52" t="n"/>
      <c r="V81" s="52" t="n"/>
      <c r="W81" s="55" t="n"/>
      <c r="X81" s="55" t="n"/>
      <c r="Y81" s="52" t="n"/>
      <c r="Z81" s="55" t="n"/>
      <c r="AA81" s="52" t="n"/>
      <c r="AB81" s="53" t="n"/>
      <c r="AC81" s="53" t="n"/>
      <c r="AD81" s="53" t="n"/>
      <c r="AE81" s="177" t="n"/>
      <c r="AF81" s="113" t="n"/>
      <c r="AG81" s="177" t="n"/>
      <c r="AH81" s="178" t="n"/>
      <c r="AI81" s="178" t="n"/>
      <c r="AJ81" s="178" t="n"/>
      <c r="AK81" s="114" t="n"/>
      <c r="AL81" s="178" t="n"/>
      <c r="AM81" s="114" t="n"/>
      <c r="AN81" s="178" t="n"/>
      <c r="AO81" s="114" t="n"/>
      <c r="AP81" s="178" t="n"/>
      <c r="AQ81" s="114" t="n"/>
      <c r="AR81" s="178" t="n"/>
      <c r="AS81" s="114" t="n"/>
      <c r="AT81" s="178" t="n"/>
      <c r="AU81" s="114" t="n"/>
      <c r="AV81" s="178" t="n"/>
      <c r="AW81" s="114" t="n"/>
      <c r="AX81" s="178" t="n"/>
      <c r="AY81" s="114" t="n"/>
      <c r="AZ81" s="178" t="n"/>
      <c r="BA81" s="114" t="n"/>
      <c r="BB81" s="178" t="n"/>
      <c r="BC81" s="114" t="n"/>
      <c r="BD81" s="178" t="n"/>
      <c r="BE81" s="178" t="n"/>
      <c r="BF81" s="178" t="n"/>
      <c r="BG81" s="59" t="n"/>
      <c r="BH81" s="178" t="n"/>
      <c r="BI81" s="114" t="n"/>
      <c r="BJ81" s="53" t="n"/>
      <c r="BK81" s="178" t="n"/>
      <c r="BL81" s="114" t="n"/>
      <c r="BM81" s="178" t="n"/>
      <c r="BN81" s="114" t="n"/>
      <c r="BO81" s="178" t="n"/>
      <c r="BP81" s="178" t="n"/>
      <c r="BQ81" s="178" t="n"/>
      <c r="BR81" s="178" t="n"/>
      <c r="BS81" s="178" t="n"/>
      <c r="BT81" s="178" t="n"/>
      <c r="BU81" s="178" t="n"/>
      <c r="BV81" s="178" t="n"/>
      <c r="BW81" s="178" t="n"/>
      <c r="BX81" s="178" t="n"/>
      <c r="BY81" s="178" t="n"/>
      <c r="BZ81" s="178" t="n"/>
      <c r="CA81" s="178" t="n"/>
      <c r="CB81" s="178" t="n"/>
      <c r="CC81" s="178" t="n"/>
      <c r="CD81" s="178" t="n"/>
      <c r="CE81" s="178" t="n"/>
      <c r="CF81" s="178" t="n"/>
      <c r="CG81" s="178" t="n"/>
      <c r="CH81" s="178" t="n"/>
      <c r="CI81" s="178" t="n"/>
      <c r="CJ81" s="178" t="n"/>
      <c r="CK81" s="53" t="n"/>
      <c r="CL81" s="178" t="n"/>
      <c r="CM81" s="178" t="n"/>
      <c r="CN81" s="60" t="n"/>
      <c r="CO81" s="177" t="n"/>
      <c r="CP81" s="178" t="n"/>
      <c r="CQ81" s="60" t="n"/>
      <c r="CR81" s="177" t="n"/>
      <c r="CS81" s="178" t="n"/>
      <c r="CT81" s="59" t="n"/>
      <c r="CU81" s="178" t="n"/>
      <c r="CV81" s="59" t="n"/>
      <c r="CW81" s="178" t="n"/>
      <c r="CX81" s="59" t="n"/>
      <c r="CY81" s="178" t="n"/>
      <c r="CZ81" s="178" t="n"/>
      <c r="DA81" s="178" t="n"/>
      <c r="DB81" s="53" t="n"/>
      <c r="DC81" s="178" t="n"/>
      <c r="DD81" s="178" t="n"/>
      <c r="DE81" s="178" t="n"/>
      <c r="DF81" s="178" t="n"/>
      <c r="DG81" s="178" t="n"/>
      <c r="DH81" s="178" t="n"/>
      <c r="DI81" s="178" t="n"/>
      <c r="DJ81" s="178" t="n"/>
      <c r="DK81" s="178" t="n"/>
      <c r="DL81" s="178" t="n"/>
      <c r="DM81" s="178" t="n"/>
      <c r="DN81" s="177" t="n"/>
      <c r="DO81" s="177" t="n"/>
      <c r="DP81" s="177" t="n"/>
      <c r="DQ81" s="76">
        <f>IF(AND(DS81,DP81&lt;&gt;""),
CONCATENATE(DT81,DU81,DV81,DW81,DX81,DY81,DZ81,EA81,EB81,EC81,ED81,EE81,EF81,EG81,EH81,EI81,EJ81,EK81,EL81,EM81,EN81,EO81,EP81,EQ81,ES81,ET81,EU81,EV81,EW81,EX81,EY81,EZ81,FA81,FC81,FD81,FF81,FG81,FI81,FJ81,FL81,FM81,FO81,FP81,FR81,FS81,FU81,FV81,FX81,FY81,GA81,GB81,GD81,GE81,GF81,GH81,GI81,GJ81,GL81,GM81,GN81,GP81,GQ81,GS81,GT81,GU81,GV81,GW81,GX81,GY81,GZ81,HA81,HB81,HC81,HD81,HE81,HF81,HG81,HH81,HI81,HJ81,HK81,HL81,HM81,HN81,HO81,HQ81,HR81,HS81,HT81,HU81,HV81,HW81,HX81,HY81,IA81,IB81,IC81,ID81,IF81,IG81,IH81,II81,IK81,IL81,IM81,IN81,IO81,IP81,IQ81,IR81,IS81,IT81,IU81,IV81,IW81,IX81,IY81,IZ81),
""
)</f>
        <v/>
      </c>
      <c r="DR81" s="53" t="n"/>
      <c r="DS81" s="46">
        <f>CONCATENATE(D81,$E81,$F81,$G81,H81,$I81,$J81,K81,$L81,$M81,N81,$O81,$P81,$Q81,$R81,$S81,T81,$U81,$V81,$W81,$X81,$Y81,$Z81,$AA81,AB81,AC81,AD81,$AE81,$AF81,$AG81,AH81,AI81,AJ81,AK81,AL81,AM81,AN81,AO81,AP81,AQ81,AR81,AS81,AT81,AU81,AV81,AW81,AX81,AY81,AZ81,BA81,BB81,BC81,BD81,BE81,BF81,BG81,BH81,BI81,BJ81,BK81,BL81,BM81,BN81,BO81,BP81,BQ81,BR81,BS81,BT81,BU81,BV81,BW81,BX81,BY81,BZ81,CA81,CB81,CC81,CD81,CE81,CF81,CG81,CH81,CI81,CJ81,CK81,CL81,CM81,$CN81,$CO81,CP81,$CQ81,$CR81,CS81,CT81,CU81,CV81,CW81,CX81,CY81,CZ81,DA81,DB81,DC81,DD81,DE81,DF81,DG81,DH81,DI81,DJ81,DK81,DL81,DM81,$DN81,$DO81,$DP81,DR81)&lt;&gt;""</f>
        <v/>
      </c>
      <c r="DT81" s="46">
        <f>IF(AND($DS81,$E$4&lt;&gt;""),
IF(LEFT($E$4,2) = "1.",
IF(D81&lt;&gt;"","El CUNE sólo se envía en operaciones de novedad o ajuste. ",""),
IF(D81="","Debes escribir un CUNE válido para realizar operaciones de novedad o ajuste. ","")),
""
)</f>
        <v/>
      </c>
      <c r="DU81" s="46">
        <f>IF($DS81,
IF(E81="","Debes seleccionar el tipo de documento del empleado. ",
IF(_xlfn.IFNA(VLOOKUP(E81,TIPO_DE_DOCUMENTO,1,FALSE),-1)=-1,"El tipo de documento no es válido (por favor seleccionarlo de la lista). ","")
)
)</f>
        <v/>
      </c>
      <c r="DV81" s="46">
        <f>IF($DS81,
IF(F81="","Debes escribir el número de documento del empleado. ","")
)</f>
        <v/>
      </c>
      <c r="DW81" s="46">
        <f>IF($DS81,
IF(G81="","Debes escribir el primer nombre del empleado. ","")
)</f>
        <v/>
      </c>
      <c r="DY81" s="46">
        <f>IF($DS81,
IF(I81="","Debes escribir el primer apellido del empleado. ","")
)</f>
        <v/>
      </c>
      <c r="DZ81" s="46">
        <f>IF($DS81,
IF(J81="","Debes escribir el segundo apellido del empleado. ","")
)</f>
        <v/>
      </c>
      <c r="EB81" s="46">
        <f>IF($DS81,
IF(L81="","Debes escribir la fecha de ingreso del empleado. ",
IF(ISERR(DATE(YEAR(L81),MONTH(L81),DAY(L81))), "El valor ingresado en fecha de ingreso no tiene un formato válido. ","")
)
)</f>
        <v/>
      </c>
      <c r="EC81" s="46">
        <f>IF($DS81,
IF(M81="","Debes escribir el tiempo laborado. ",
IF( IFERROR(INT(M81),1.1) &lt;&gt; IFERROR(_xlfn.NUMBERVALUE(M81),1), "El valor de los días trabajados debe ser un número entero. ", "")
)
)</f>
        <v/>
      </c>
      <c r="ED81" s="46">
        <f>IF($DS81,
IF( AND(N81&lt;&gt;"", ISERR(DATE(YEAR(N81),MONTH(N81),DAY(N81))) ), "El valor ingresado en fecha de ingreso no tiene un formato válido. ",
IF( AND(N81&lt;&gt;"", $E$6&lt;&gt;"", DATE(YEAR(N81), MONTH(N81), 1) &lt;&gt; IFERROR(DATE(MID($E$6, 1, 4), MID($E$6, 6, 2),1), "1/1/1900") ), "La fecha de retiro debe estar dentro del período liquidado. ", "")
)
)</f>
        <v/>
      </c>
      <c r="EE81" s="46">
        <f>IF($DS81,
IF(O81="","Debes seleccionar el tipo de trabajador. ",
IF(_xlfn.IFNA(VLOOKUP(O81,TIPO_DE_TRABAJADOR,1,FALSE),-1)=-1,"El tipo de trabajador no es válido (por favor seleccionarlo de la lista). ","")
)
)</f>
        <v/>
      </c>
      <c r="EF81" s="46">
        <f>IF($DS81,
IF(P81="","Debes seleccionar si es un trabajador dependiente pensionado por vejez. ",
IF(_xlfn.IFNA(VLOOKUP(P81,SUBTIPO_DE_TRABAJADOR,1,FALSE),-1)=-1,"El tipo de trabajador dependiente pensionado por vejez no es válido (por favor seleccionarlo de la lista). ","")
)
)</f>
        <v/>
      </c>
      <c r="EG81" s="46">
        <f>IF($DS81,
IF(Q81="","Debes seleccionar el tipo de contrato del trabajador. ",
IF(_xlfn.IFNA(VLOOKUP(Q81,TIPO_DE_CONTRATO,1,FALSE),-1)=-1,"El tipo de contrato del trabajador no es válido (por favor seleccionarlo de la lista). ","")
)
)</f>
        <v/>
      </c>
      <c r="EH81" s="46">
        <f>IF($DS81,
IF(R81="","Debes seleccionar si es un salario integral. ",
IF(_xlfn.IFNA(VLOOKUP(R81,SI_NO,1,FALSE),-1)=-1,"Valor no válido para salario integral (por favor seleccionarlo de la lista). ","")
)
)</f>
        <v/>
      </c>
      <c r="EI81" s="46">
        <f>IF($DS81,
IF(S81="","Debes seleccionar si el trabajador realiza actividades de riesgo. ",
IF(_xlfn.IFNA(VLOOKUP(S81,SI_NO,1,FALSE),-1)=-1,"Valor no válido para actividad de alto riesgo (por favor seleccionarlo de la lista). ","")
)
)</f>
        <v/>
      </c>
      <c r="EK81" s="46">
        <f>IF($DS81,
IF(U81="","Debes escribir el código del municipio de residencia del trabajador. ",
IF(_xlfn.IFNA(VLOOKUP(U81,MUNICIPIO,1,FALSE),-1)=-1,"El municipio de residencia del trabajador es inválido (por favor seleccionarlo de la lista). ","")
)
)</f>
        <v/>
      </c>
      <c r="EL81" s="46">
        <f>IF($DS81,
IF(V81="","Debes escribir el la dirección de residendia del trabajador. ","")
)</f>
        <v/>
      </c>
      <c r="EM81" s="46">
        <f>IF($DS81,
IF(W81="","Debes escribir la fecha de inicio de la liquidación. ",
IF(ISERR(DATE(YEAR(W81),MONTH(W81),DAY(W81))),"El valor ingresado en fecha de inicio de liquidación no tiene un formato válido. ",
IF( AND($E$6&lt;&gt;"", DATE(YEAR(W81), MONTH(W81), 1) &lt;&gt; IFERROR(DATE(MID($E$6, 1, 4), MID($E$6, 6, 2),1), "1/1/1900") ), "La fecha de inicio de la liquidación debe estar dentro del período liquidado. ", "")
)
)
)</f>
        <v/>
      </c>
      <c r="EN81" s="46">
        <f>IF($DS81,
IF(X81="","Debes escribir la fecha de fin de la liquidación. ",
IF(ISERR(DATE(YEAR(X81),MONTH(X81),DAY(X81))),"El valor ingresado en fecha de fin de liquidación no tiene un formato válido. ",
IF( AND($E$6&lt;&gt;"", DATE(YEAR(X81), MONTH(X81), 1) &lt;&gt; IFERROR(DATE(MID($E$6, 1, 4), MID($E$6, 6, 2),1), "1/1/1900") ), "La fecha de fin de la liquidación debe estar dentro del período liquidado. ", "")
)
)
)</f>
        <v/>
      </c>
      <c r="EO81" s="46">
        <f>IF($DS81,
IF(Y81="","Debes escribir la frecuencia de pago del trabajador. ",
IF(_xlfn.IFNA(VLOOKUP(Y81,PERÍODO_DE_NÓMINA,1,FALSE),-1)=-1,"La frecuencia de pago es inválida (por favor seleccionarlo de la lista). ","")
)
)</f>
        <v/>
      </c>
      <c r="EP81" s="46">
        <f>IF($DS81,
IF(Z81="","Debes escribir la fecha de pago. ",
IF(ISERR(DATE(YEAR(Z81),MONTH(Z81),DAY(Z81))), "El valor ingresado en fecha de pago no tiene un formato válido. ","")
)
)</f>
        <v/>
      </c>
      <c r="EQ81" s="46">
        <f>IF($DS81,
IF(AA81="","Debes escribir el medio de pago. ",
IF(_xlfn.IFNA(VLOOKUP(AA81,MEDIOS_DE_PAGO,1,FALSE),-1)=-1,"El medio de pago es inválido (por favor seleccionarlo de la lista). ","")
)
)</f>
        <v/>
      </c>
      <c r="ER81" s="46">
        <f>OR(AA81='Tablas '!$T$4,AA81='Tablas '!$T$7,AA81='Tablas '!$T$8,AA81='Tablas '!$T$11)</f>
        <v/>
      </c>
      <c r="ES81" s="46">
        <f>IF(AND($DS81,ER81),
IF(AB81="","Debes escribir la entidad bancaria. ",""),
""
)</f>
        <v/>
      </c>
      <c r="ET81" s="46">
        <f>IF(AND($DS81,ER81),
IF(AC81="","Debes escribir el tipo de cuenta bancaria. ",
IF(_xlfn.IFNA(VLOOKUP(AC81,TIPO_DE_CUENTA,1,FALSE),-1)=-1,"El tipo de cuenta bancaria es inválida (por favor seleccionarlo de la lista). ","")
),
""
)</f>
        <v/>
      </c>
      <c r="EU81" s="46">
        <f>IF(AND($DS81,ER81),
IF(AD81="","Debes escribir el número de cuenta bancaria. ",""),
""
)</f>
        <v/>
      </c>
      <c r="EV81" s="46">
        <f>IF($DS81,
IF(AE81="","Debes escribir el valor del sueldo básico. ",
IF( ISERR(_xlfn.NUMBERVALUE(AE81)), "El valor del sueldo básico debe ser un número válido. ", "")
)
)</f>
        <v/>
      </c>
      <c r="EW81" s="46">
        <f>IF($DS81,
IF(AF81="","Debes escribir el número de días trabajados. ",
IF( IFERROR(INT(AF81),1.1) &lt;&gt; IFERROR(_xlfn.NUMBERVALUE(AF81),1), "La cantidad de días trabajados debe ser un número entero. ", "")
)
)</f>
        <v/>
      </c>
      <c r="EX81" s="46">
        <f>IF($DS81,
IF(AG81="","Debes escribir el valor del sueldo trabajado. ",
IF( ISERR(_xlfn.NUMBERVALUE(AG81)), "El valor del sueldo trabajado debe ser un número válido. ", "")
)
)</f>
        <v/>
      </c>
      <c r="EY81" s="46">
        <f>IF($DS81,
IF( AND(AH81&lt;&gt;"", ISERR(_xlfn.NUMBERVALUE(AH81))), "El valor del auxilio de transporte debe ser un número válido. ", "")
)</f>
        <v/>
      </c>
      <c r="EZ81" s="46">
        <f>IF($DS81,
IF( AND(AI81&lt;&gt;"", ISERR(_xlfn.NUMBERVALUE(AI81))), "El valor de viáticos salariales debe ser un número válido. ", "")
)</f>
        <v/>
      </c>
      <c r="FA81" s="46">
        <f>IF($DS81,
IF( AND(AJ81&lt;&gt;"", ISERR(_xlfn.NUMBERVALUE(AJ81))), "El valor de viáticos NO salariales debe ser un número válido. ", "")
)</f>
        <v/>
      </c>
      <c r="FB81" s="46">
        <f>CONCATENATE(AK81,AL81)&lt;&gt;""</f>
        <v/>
      </c>
      <c r="FC81" s="46">
        <f>IF(AND($DS81,FB81),
IF(AK81="","Debes escribir el número de horas extras diurnas. ",
IF( IFERROR(INT(AK81),1.1) &lt;&gt; IFERROR(_xlfn.NUMBERVALUE(AK81),1), "La cantidad de horas extras diurnas debe ser un número entero. ", "")
),
""
)</f>
        <v/>
      </c>
      <c r="FD81" s="46">
        <f>IF(AND($DS81,FB81),
IF(AL81="","Debes escribir el valor de las horas extras diurnas. ",
IF( ISERR(_xlfn.NUMBERVALUE(AL81)), "El valor de las horas extras duirnas debe ser un número válido. ", "")
),
""
)</f>
        <v/>
      </c>
      <c r="FE81" s="46">
        <f>CONCATENATE(AM81,AN81)&lt;&gt;""</f>
        <v/>
      </c>
      <c r="FF81" s="46">
        <f>IF(AND($DS81,FE81),
IF(AM81="","Debes escribir el número de horas extras nocturnas. ",
IF( IFERROR(INT(AM81),1.1) &lt;&gt; IFERROR(_xlfn.NUMBERVALUE(AM81),1), "La cantidad de horas extras nocturnas debe ser un número entero. ", "")
),
""
)</f>
        <v/>
      </c>
      <c r="FG81" s="46">
        <f>IF(AND($DS81,FE81),
IF(AN81="","Debes escribir el valor de las horas extras nocturnas. ",
IF( ISERR(_xlfn.NUMBERVALUE(AN81)), "El valor de las horas extras nocturnas debe ser un número válido. ", "")
),
""
)</f>
        <v/>
      </c>
      <c r="FH81" s="46">
        <f>CONCATENATE(AO81,AP81)&lt;&gt;""</f>
        <v/>
      </c>
      <c r="FI81" s="46">
        <f>IF(AND($DS81,FH81),
IF(AO81="","Debes escribir el número de horas extras diurnas dominicales y festivas. ",
IF( IFERROR(INT(AO81),1.1) &lt;&gt; IFERROR(_xlfn.NUMBERVALUE(AO81),1), "La cantidad de horas extras diurnas dominicales y festivas debe ser un número entero. ", "")
),
""
)</f>
        <v/>
      </c>
      <c r="FJ81" s="46">
        <f>IF(AND($DS81,FH81),
IF(AP81="","Debes escribir el valor de las horas extras diurnas dominicales y festivas. ",
IF( ISERR(_xlfn.NUMBERVALUE(AP81)), "El valor de las horas extras diurnas dominicales y festivas debe ser un número válido. ", "")
),
""
)</f>
        <v/>
      </c>
      <c r="FK81" s="46">
        <f>CONCATENATE(AQ81,AR81)&lt;&gt;""</f>
        <v/>
      </c>
      <c r="FL81" s="46">
        <f>IF(AND($DS81,FK81),
IF(AQ81="","Debes escribir el número de horas extras nocturnas dominicales y festivas. ",
IF( IFERROR(INT(AQ81),1.1) &lt;&gt; IFERROR(_xlfn.NUMBERVALUE(AQ81),1), "La cantidad de horas extras nocturnas dominicales y festivas debe ser un número entero. ", "")
),
""
)</f>
        <v/>
      </c>
      <c r="FM81" s="46">
        <f>IF(AND($DS81,FK81),
IF(AR81="","Debes escribir el valor de las horas extras nocturnas dominicales y festivas. ",
IF( ISERR(_xlfn.NUMBERVALUE(AR81)), "El valor de las horas extras nocturnas dominicales y festivas debe ser un número válido. ", "")
),
""
)</f>
        <v/>
      </c>
      <c r="FN81" s="46">
        <f>CONCATENATE(AS81,AT81)&lt;&gt;""</f>
        <v/>
      </c>
      <c r="FO81" s="46">
        <f>IF(AND($DS81,FN81),
IF(AS81="","Debes escribir el número de horas recargo nocturno. ",
IF( IFERROR(INT(AS81),1.1) &lt;&gt; IFERROR(_xlfn.NUMBERVALUE(AS81),1), "La cantidad de horas recargo nocturno debe ser un número entero. ", "")
),
""
)</f>
        <v/>
      </c>
      <c r="FP81" s="46">
        <f>IF(AND($DS81,FN81),
IF(AT81="","Debes escribir el valor de las horas recargo nocturno. ",
IF( ISERR(_xlfn.NUMBERVALUE(AT81)), "El valor de las horas recargo nocturno debe ser un número válido. ", "")
),
""
)</f>
        <v/>
      </c>
      <c r="FQ81" s="46">
        <f>CONCATENATE(AU81,AV81)&lt;&gt;""</f>
        <v/>
      </c>
      <c r="FR81" s="46">
        <f>IF(AND($DS81,FQ81),
IF(AU81="","Debes escribir el número de horas recargo diurno dominical y festivo. ",
IF( IFERROR(INT(AU81),1.1) &lt;&gt; IFERROR(_xlfn.NUMBERVALUE(AU81),1), "La cantidad de horas recargo diurno dominical y festivo debe ser un número entero. ", "")
),
""
)</f>
        <v/>
      </c>
      <c r="FS81" s="46">
        <f>IF(AND($DS81,FQ81),
IF(AV81="","Debes escribir el valor de las horas recargo diurno dominical y festivo. ",
IF( ISERR(_xlfn.NUMBERVALUE(AV81)), "El valor de las horas recargo diurno dominical y festivo debe ser un número válido. ", "")
),
""
)</f>
        <v/>
      </c>
      <c r="FT81" s="46">
        <f>CONCATENATE(AW81,AX81)&lt;&gt;""</f>
        <v/>
      </c>
      <c r="FU81" s="46">
        <f>IF(AND($DS81,FT81),
IF(AW81="","Debes escribir el número de horas recargo nocturno dominical y festivo. ",
IF( IFERROR(INT(AW81),1.1) &lt;&gt; IFERROR(_xlfn.NUMBERVALUE(AW81),1), "La cantidad de horas recargo nocturno dominical y festivo debe ser un número entero. ", "")
),
""
)</f>
        <v/>
      </c>
      <c r="FV81" s="46">
        <f>IF(AND($DS81,FT81),
IF(AX81="","Debes escribir el valor de las horas recargo nocturno dominical y festivo. ",
IF( ISERR(_xlfn.NUMBERVALUE(AX81)), "El valor de las horas recargo nocturno dominical y festivo debe ser un número válido. ", "")
),
""
)</f>
        <v/>
      </c>
      <c r="FW81" s="46">
        <f>CONCATENATE(AY81,AZ81)&lt;&gt;""</f>
        <v/>
      </c>
      <c r="FX81" s="46">
        <f>IF(AND($DS81,FW81),
IF(AY81="","Debes escribir el número de días de vacaciones comunes. ",
IF( IFERROR(INT(AY81),1.1) &lt;&gt; IFERROR(_xlfn.NUMBERVALUE(AY81),1), "La cantidad de días de vacaciones comunes debe ser un número entero. ", "")
),
""
)</f>
        <v/>
      </c>
      <c r="FY81" s="46">
        <f>IF(AND($DS81,FW81),
IF(AZ81="","Debes escribir el valor de las vacaciones comunes. ",
IF( ISERR(_xlfn.NUMBERVALUE(AZ81)), "El valor de las vacaciones comunes debe ser un número válido. ", "")
),
""
)</f>
        <v/>
      </c>
      <c r="FZ81" s="46">
        <f>CONCATENATE(BA81,BB81)&lt;&gt;""</f>
        <v/>
      </c>
      <c r="GA81" s="46">
        <f>IF(AND($DS81,FZ81),
IF(BA81="","Debes escribir el número de días de vacaciones compensadas. ",
IF( IFERROR(INT(BA81),1.1) &lt;&gt; IFERROR(_xlfn.NUMBERVALUE(BA81),1), "La cantidad de días de vacaciones compensadas debe ser un número entero. ", "")
),
""
)</f>
        <v/>
      </c>
      <c r="GB81" s="46">
        <f>IF(AND($DS81,FZ81),
IF(BB81="","Debes escribir el valor de las vacaciones compensadas. ",
IF( ISERR(_xlfn.NUMBERVALUE(BB81)), "El valor de las vacaciones compensadas debe ser un número válido. ", "")
),
""
)</f>
        <v/>
      </c>
      <c r="GC81" s="46">
        <f>CONCATENATE(BC81,BD81)&lt;&gt;""</f>
        <v/>
      </c>
      <c r="GD81" s="46">
        <f>IF(AND($DS81,GC81),
IF(BC81="","Debes escribir el número de días de prima salarial. ",
IF( IFERROR(INT(BC81),1.1) &lt;&gt; IFERROR(_xlfn.NUMBERVALUE(BC81),1), "La cantidad de días de prima salarial debe ser un número entero. ", "")
),
""
)</f>
        <v/>
      </c>
      <c r="GE81" s="46">
        <f>IF(AND($DS81,GC81),
IF(BD81="","Debes escribir el valor de los días de prima salarial. ",
IF( ISERR(_xlfn.NUMBERVALUE(BD81)), "El valor de los días de prima salarial debe ser un número válido. ", "")
),
""
)</f>
        <v/>
      </c>
      <c r="GF81" s="46">
        <f>IF($DS81,
IF( AND(BE81&lt;&gt;"", ISERR(_xlfn.NUMBERVALUE(BE81))), "El valor de la prima NO saliarial debe ser un número válido. ", "")
)</f>
        <v/>
      </c>
      <c r="GG81" s="46">
        <f>CONCATENATE(BF81,BG81,BH81)&lt;&gt;""</f>
        <v/>
      </c>
      <c r="GH81" s="46">
        <f>IF(AND($DS81,GG81),
IF(BF81="","Debes escribir el valor de las cesantías. ",
IF( ISERR(_xlfn.NUMBERVALUE(BF81)), "El valor de las cesantías debe ser un número válido. ", "")
),
""
)</f>
        <v/>
      </c>
      <c r="GI81" s="46">
        <f>IF(AND($DS81,GG81),
IF(BG81="","Debes escribir el % de cesantías. ",
IF( ISERR(_xlfn.NUMBERVALUE(BG81)), "El % de cesantías debe ser un número válido. ", "")
),
""
)</f>
        <v/>
      </c>
      <c r="GJ81" s="46">
        <f>IF(AND($DS81,GG81),
IF(BH81="","Debes escribir el valor de intereses de cesantías. ",
IF( ISERR(_xlfn.NUMBERVALUE(BH81)), "El valor de intereses de cesantías debe ser un número válido. ", "")
),
""
)</f>
        <v/>
      </c>
      <c r="GK81" s="46">
        <f>CONCATENATE(BI81,BJ81,BK81)&lt;&gt;""</f>
        <v/>
      </c>
      <c r="GL81" s="46">
        <f>IF(AND($DS81,GK81),
IF(BI81="","Debes escribir el número de días de incapacidad. ",
IF( IFERROR(INT(BI81),1.1) &lt;&gt; IFERROR(_xlfn.NUMBERVALUE(BI81),1), "La cantidad de días de incapacidad debe ser un número entero. ", "")
),
""
)</f>
        <v/>
      </c>
      <c r="GM81" s="46">
        <f>IF(AND($DS81,GK81),
IF(BJ81="","Debes escribir el tipo de incapacidad. ",
IF(_xlfn.IFNA(VLOOKUP(BJ81,TIPO_DE_INCAPACIDAD,1,FALSE),-1)=-1,"El tipo de incapacidad es inválida (por favor seleccionarlo de la lista). ","")
),
""
)</f>
        <v/>
      </c>
      <c r="GN81" s="46">
        <f>IF(AND($DS81,GK81),
IF(BK81="","Debes escribir el valor de la incapacidad. ",
IF( ISERR(_xlfn.NUMBERVALUE(BK81)), "El valor de la incapacidad debe ser un número válido. ", "")
),
""
)</f>
        <v/>
      </c>
      <c r="GO81" s="46">
        <f>CONCATENATE(BL81,BM81)&lt;&gt;""</f>
        <v/>
      </c>
      <c r="GP81" s="46">
        <f>IF(AND($DS81,GO81),
IF(BL81="","Debes escribir el número de días de licencia de maternidad o paternidad. ",
IF( IFERROR(INT(BL81),1.1) &lt;&gt; IFERROR(_xlfn.NUMBERVALUE(BL81),1), "La cantidad de días de licencia de maternidad o paternidad debe ser un número entero. ", "")
),
""
)</f>
        <v/>
      </c>
      <c r="GQ81" s="46">
        <f>IF(AND($DS81,GO81),
IF(BM81="","Debes escribir el valor de la licencia de maternidad o paternidad. ",
IF( ISERR(_xlfn.NUMBERVALUE(BM81)), "El valor de la licencia de maternidad o paternidad debe ser un número válido. ", "")
),
""
)</f>
        <v/>
      </c>
      <c r="GR81" s="46">
        <f>CONCATENATE(BN81,BO81)&lt;&gt;""</f>
        <v/>
      </c>
      <c r="GS81" s="46">
        <f>IF(AND($DS81,GR81),
IF(BN81="","Debes escribir el número de días de licencia remunerada. ",
IF( IFERROR(INT(BN81),1.1) &lt;&gt; IFERROR(_xlfn.NUMBERVALUE(BN81),1), "La cantidad de días de licencia remunerada debe ser un número entero. ", "")
),
""
)</f>
        <v/>
      </c>
      <c r="GT81" s="46">
        <f>IF(AND($DS81,GR81),
IF(BO81="","Debes escribir el valor de la licencia remunerada. ",
IF( ISERR(_xlfn.NUMBERVALUE(BO81)), "El valor de la licencia remunerada debe ser un número válido. ", "")
),
""
)</f>
        <v/>
      </c>
      <c r="GU81" s="46">
        <f>IF($DS81,
IF( AND(BP81&lt;&gt;"", ISERR(_xlfn.NUMBERVALUE(BP81))), "El valor de la licencia NO remunerada debe ser un número válido. ", "")
)</f>
        <v/>
      </c>
      <c r="GV81" s="46">
        <f>IF($DS81,
IF( AND(BQ81&lt;&gt;"", ISERR(_xlfn.NUMBERVALUE(BQ81))), "El valor de auxilios salariales debe ser un número válido. ", "")
)</f>
        <v/>
      </c>
      <c r="GW81" s="46">
        <f>IF($DS81,
IF( AND(BR81&lt;&gt;"", ISERR(_xlfn.NUMBERVALUE(BR81))), "El valor de auxilios NO salariales debe ser un número válido. ", "")
)</f>
        <v/>
      </c>
      <c r="GX81" s="46">
        <f>IF($DS81,
IF( AND(BS81&lt;&gt;"", ISERR(_xlfn.NUMBERVALUE(BS81))), "El valor de bonos salariales debe ser un número válido. ", "")
)</f>
        <v/>
      </c>
      <c r="GY81" s="46">
        <f>IF($DS81,
IF( AND(BT81&lt;&gt;"", ISERR(_xlfn.NUMBERVALUE(BT81))), "El valor de bonos NO salariales debe ser un número válido. ", "")
)</f>
        <v/>
      </c>
      <c r="GZ81" s="46">
        <f>IF($DS81,
IF( AND(BU81&lt;&gt;"", ISERR(_xlfn.NUMBERVALUE(BU81))), "El valor de bonos salariales de alimentación debe ser un número válido. ", "")
)</f>
        <v/>
      </c>
      <c r="HA81" s="46">
        <f>IF($DS81,
IF( AND(BV81&lt;&gt;"", ISERR(_xlfn.NUMBERVALUE(BV81))), "El valor de bonos NO salariales de alimentación debe ser un número válido. ", "")
)</f>
        <v/>
      </c>
      <c r="HB81" s="46">
        <f>IF($DS81,
IF( AND(BW81&lt;&gt;"", ISERR(_xlfn.NUMBERVALUE(BW81))), "El valor de bonificaciones salariales debe ser un número válido. ", "")
)</f>
        <v/>
      </c>
      <c r="HC81" s="46">
        <f>IF($DS81,
IF( AND(BX81&lt;&gt;"", ISERR(_xlfn.NUMBERVALUE(BX81))), "El valor de bonificaciones NO salariales debe ser un número válido. ", "")
)</f>
        <v/>
      </c>
      <c r="HD81" s="46">
        <f>IF($DS81,
IF( AND(BY81&lt;&gt;"", ISERR(_xlfn.NUMBERVALUE(BY81))), "El valor de compensaciones ordinarias debe ser un número válido. ", "")
)</f>
        <v/>
      </c>
      <c r="HE81" s="46">
        <f>IF($DS81,
IF( AND(BZ81&lt;&gt;"", ISERR(_xlfn.NUMBERVALUE(BZ81))), "El valor de compensaciones extraordinarias debe ser un número válido. ", "")
)</f>
        <v/>
      </c>
      <c r="HF81" s="46">
        <f>IF($DS81,
IF( AND(CA81&lt;&gt;"", ISERR(_xlfn.NUMBERVALUE(CA81))), "El valor de comisiones debe ser un número válido. ", "")
)</f>
        <v/>
      </c>
      <c r="HG81" s="46">
        <f>IF($DS81,
IF( AND(CB81&lt;&gt;"", ISERR(_xlfn.NUMBERVALUE(CB81))), "El valor de ausencia por huega debe ser un número válido. ", "")
)</f>
        <v/>
      </c>
      <c r="HH81" s="46">
        <f>IF($DS81,
IF( AND(CC81&lt;&gt;"", ISERR(_xlfn.NUMBERVALUE(CC81))), "El valor de anticipos debe ser un número válido. ", "")
)</f>
        <v/>
      </c>
      <c r="HI81" s="46">
        <f>IF($DS81,
IF( AND(CD81&lt;&gt;"", ISERR(_xlfn.NUMBERVALUE(CD81))), "El valor de pagos a terceros debe ser un número válido. ", "")
)</f>
        <v/>
      </c>
      <c r="HJ81" s="46">
        <f>IF($DS81,
IF( AND(CE81&lt;&gt;"", ISERR(_xlfn.NUMBERVALUE(CE81))), "El valor de dotación debe ser un número válido. ", "")
)</f>
        <v/>
      </c>
      <c r="HK81" s="46">
        <f>IF($DS81,
IF( AND(CF81&lt;&gt;"", ISERR(_xlfn.NUMBERVALUE(CF81))), "El valor de apoyo sostenibilidad debe ser un número válido. ", "")
)</f>
        <v/>
      </c>
      <c r="HL81" s="46">
        <f>IF($DS81,
IF( AND(CG81&lt;&gt;"", ISERR(_xlfn.NUMBERVALUE(CG81))), "El valor de teletrabajo debe ser un número válido. ", "")
)</f>
        <v/>
      </c>
      <c r="HM81" s="46">
        <f>IF($DS81,
IF( AND(CH81&lt;&gt;"", ISERR(_xlfn.NUMBERVALUE(CH81))), "El valor de bonificación de retiro debe ser un número válido. ", "")
)</f>
        <v/>
      </c>
      <c r="HN81" s="46">
        <f>IF($DS81,
IF( AND(CI81&lt;&gt;"", ISERR(_xlfn.NUMBERVALUE(CI81))), "El valor de indemnización de retiro debe ser un número válido. ", "")
)</f>
        <v/>
      </c>
      <c r="HO81" s="46">
        <f>IF($DS81,
IF( AND(CJ81&lt;&gt;"", ISERR(_xlfn.NUMBERVALUE(CJ81))), "El valor de reintegros debe ser un número válido. ", "")
)</f>
        <v/>
      </c>
      <c r="HP81" s="46">
        <f>CONCATENATE(CK81,CL81,CM81)&lt;&gt;""</f>
        <v/>
      </c>
      <c r="HQ81" s="46">
        <f>IF(AND($DS81,HP81),
IF(CK81="","Debes escribir la descripción de otro concepto no categorizado. ",""),
""
)</f>
        <v/>
      </c>
      <c r="HR81" s="46">
        <f>IF(AND($DS81,HP81),
IF(CONCATENATE(CL81,CM81)="","Debes escribir al menos un valor de concepto no categorizado (salarial o no salarial). ",
IF(ISERR(_xlfn.NUMBERVALUE(CL81)),"El valor salarial concepto no categorizado debe ser un número válido. ","")
),
""
)</f>
        <v/>
      </c>
      <c r="HS81" s="46">
        <f>IF(AND($DS81,HP81),
IF(CONCATENATE(CL81,CM81)="","Debes escribir al menos un valor de concepto no categorizado (salarial o no salarial). ",
IF(ISERR(_xlfn.NUMBERVALUE(CM81)),"El valor NO salarial concepto no categorizado debe ser un número válido. ","")
),
""
)</f>
        <v/>
      </c>
      <c r="HT81" s="46">
        <f>IF($DS81,
IF(CN81="","Debes escribir el porcentaje del aporte a salud. ",
IF( ISERR(_xlfn.NUMBERVALUE(CN81)), "El valor del porcentaje del aporte a salud debe ser un número válido. ", "")
)
)</f>
        <v/>
      </c>
      <c r="HU81" s="46">
        <f>IF($DS81,
IF(CO81="","Debes escribir el valor del aporte a salud. ",
IF( ISERR(_xlfn.NUMBERVALUE(CO81)), "El valor del aporte a salud debe ser un número válido. ", "")
)
)</f>
        <v/>
      </c>
      <c r="HV81" s="46">
        <f>IF($DS81,
IF( AND(CP81&lt;&gt;"", ISERR(_xlfn.NUMBERVALUE(CP81))), "El valor plan complementario debe ser un número válido. ", "")
)</f>
        <v/>
      </c>
      <c r="HW81" s="46">
        <f>IF($DS81,
IF(CQ81="","Debes escribir el porcentaje del aporte a pensión. ",
IF( ISERR(_xlfn.NUMBERVALUE(CQ81)), "El valor del porcentaje del aporte a pensión debe ser un número válido. ", "")
)
)</f>
        <v/>
      </c>
      <c r="HX81" s="46">
        <f>IF($DS81,
IF(CR81="","Debes escribir el valor del aporte a pensión. ",
IF( ISERR(_xlfn.NUMBERVALUE(CR81)), "El valor del aporte a salud debe ser un número válido. ", "")
)
)</f>
        <v/>
      </c>
      <c r="HY81" s="46">
        <f>IF($DS81,
IF( AND(CS81&lt;&gt;"", ISERR(_xlfn.NUMBERVALUE(CS81))), "El valor pensión voluntaria debe ser un número válido. ", "")
)</f>
        <v/>
      </c>
      <c r="HZ81" s="46">
        <f>CONCATENATE(CT81,CU81,CV81,CW81)&lt;&gt;""</f>
        <v/>
      </c>
      <c r="IA81" s="46">
        <f>IF(AND($DS81,HZ81),
IF(CT81="","Debes escribir el % del fondo de seguridad pensional. ",
IF( ISERR(_xlfn.NUMBERVALUE(CT81)), "El % del fondo de seguridad debe ser un número válido. ", "")
),
""
)</f>
        <v/>
      </c>
      <c r="IB81" s="46">
        <f>IF(AND($DS81,HZ81),
IF(CU81="","Debes escribir el valor del aporte al fondo de solidaridad pensional. ",
IF( ISERR(_xlfn.NUMBERVALUE(CU81)), "El valor del aporte al fondo de solidaridad pensional debe ser un número válido. ", "")
),
""
)</f>
        <v/>
      </c>
      <c r="IC81" s="46">
        <f>IF(AND($DS81,HZ81),
IF(CV81="","Debes escribir el % del fondo de subsistencia. ",
IF( ISERR(_xlfn.NUMBERVALUE(CV81)), "El % del fondo de subsistencia debe ser un número válido. ", "")
),
""
)</f>
        <v/>
      </c>
      <c r="ID81" s="46">
        <f>IF(AND($DS81,HZ81),
IF(CW81="","Debes escribir el valor del fondo de subsistencia. ",
IF( ISERR(_xlfn.NUMBERVALUE(CW81)), "El valor del fondo de subsistencia debe ser un número válido. ", "")
),
""
)</f>
        <v/>
      </c>
      <c r="IE81" s="46">
        <f>CONCATENATE(CX81,CY81)&lt;&gt;""</f>
        <v/>
      </c>
      <c r="IF81" s="46">
        <f>IF(AND($DS81,IE81),
IF(CX81="","Debes escribir el % de sindicato. ",
IF( ISERR(_xlfn.NUMBERVALUE(CX81)), "El % de sindicato debe ser un número válido. ", "")
),
""
)</f>
        <v/>
      </c>
      <c r="IG81" s="46">
        <f>IF(AND($DS81,IE81),
IF(CY81="","Debes escribir el valor del sindicato. ",
IF( ISERR(_xlfn.NUMBERVALUE(CY81)), "El valor del sindicato debe ser un número válido. ", "")
),
""
)</f>
        <v/>
      </c>
      <c r="IH81" s="46">
        <f>IF($DS81,
IF( AND(CZ81&lt;&gt;"", ISERR(_xlfn.NUMBERVALUE(CZ81))), "El valor de sanción pública debe ser un número válido. ", "")
)</f>
        <v/>
      </c>
      <c r="II81" s="46">
        <f>IF($DS81,
IF( AND(DA81&lt;&gt;"", ISERR(_xlfn.NUMBERVALUE(DA81))), "El valor de sanción privada debe ser un número válido. ", "")
)</f>
        <v/>
      </c>
      <c r="IJ81" s="46">
        <f>CONCATENATE(DB81,DC81)&lt;&gt;""</f>
        <v/>
      </c>
      <c r="IK81" s="46">
        <f>IF(AND($DS81,IJ81),
IF(DB81="","Debes escribir la descripción de libranza. ",""),
""
)</f>
        <v/>
      </c>
      <c r="IL81" s="46">
        <f>IF(AND($DS81,IJ81),
IF(DC81="","Debes escribir la cuota libranza. ",
IF(ISERR(_xlfn.NUMBERVALUE(DC81)),"El valor de la cuota libranza debe ser un número válido. ","")
),
""
)</f>
        <v/>
      </c>
      <c r="IM81" s="46">
        <f>IF($DS81,
IF( AND(DD81&lt;&gt;"", ISERR(_xlfn.NUMBERVALUE(DD81))), "El valor de pagos a terceros debe ser un número válido. ", "")
)</f>
        <v/>
      </c>
      <c r="IN81" s="46">
        <f>IF($DS81,
IF( AND(DE81&lt;&gt;"", ISERR(_xlfn.NUMBERVALUE(DE81))), "El valor de anticipos debe ser un número válido. ", "")
)</f>
        <v/>
      </c>
      <c r="IO81" s="46">
        <f>IF($DS81,
IF( AND(DF81&lt;&gt;"", ISERR(_xlfn.NUMBERVALUE(DF81))), "El valor de AFC debe ser un número válido. ", "")
)</f>
        <v/>
      </c>
      <c r="IP81" s="46">
        <f>IF($DS81,
IF( AND(DG81&lt;&gt;"", ISERR(_xlfn.NUMBERVALUE(DG81))), "El valor de rete-fuente debe ser un número válido. ", "")
)</f>
        <v/>
      </c>
      <c r="IQ81" s="46">
        <f>IF($DS81,
IF( AND(DH81&lt;&gt;"", ISERR(_xlfn.NUMBERVALUE(DH81))), "El valor de cooperativa de trabajo debe ser un número válido. ", "")
)</f>
        <v/>
      </c>
      <c r="IR81" s="46">
        <f>IF($DS81,
IF( AND(DI81&lt;&gt;"", ISERR(_xlfn.NUMBERVALUE(DI81))), "El valor de embargo fiscal debe ser un número válido. ", "")
)</f>
        <v/>
      </c>
      <c r="IS81" s="46">
        <f>IF($DS81,
IF( AND(DJ81&lt;&gt;"", ISERR(_xlfn.NUMBERVALUE(DJ81))), "El valor de educación debe ser un número válido. ", "")
)</f>
        <v/>
      </c>
      <c r="IT81" s="46">
        <f>IF($DS81,
IF( AND(DK81&lt;&gt;"", ISERR(_xlfn.NUMBERVALUE(DK81))), "El valor de reintegro debe ser un número válido. ", "")
)</f>
        <v/>
      </c>
      <c r="IU81" s="46">
        <f>IF($DS81,
IF( AND(DL81&lt;&gt;"", ISERR(_xlfn.NUMBERVALUE(DL81))), "El valor de deuda debe ser un número válido. ", "")
)</f>
        <v/>
      </c>
      <c r="IV81" s="46">
        <f>IF($DS81,
IF( AND(DM81&lt;&gt;"", ISERR(_xlfn.NUMBERVALUE(DM81))), "El valor de otras deducciones debe ser un número válido. ", "")
)</f>
        <v/>
      </c>
      <c r="IW81" s="46">
        <f>IF($DS81,
IF(DN81="","Debes escribir el valor de los devengos totales. ",
IF( ISERR(_xlfn.NUMBERVALUE(DN81)), "El valor de los devengos totales debe ser un número válido. ", "")
)
)</f>
        <v/>
      </c>
      <c r="IX81" s="46">
        <f>IF($DS81,
IF(DO81="","Debes escribir el valor de las deducciones totales. ",
IF( ISERR(_xlfn.NUMBERVALUE(DO81)), "El valor de las deducciones totales debe ser un número válido. ", "")
)
)</f>
        <v/>
      </c>
      <c r="IY81" s="46">
        <f>IF($DS81,
IF(DP81="","Debes escribir el valor del salario total. ",
IF( ISERR(_xlfn.NUMBERVALUE(DP81)), "El valor del salario total debe ser un número válido. ", "")
)
)</f>
        <v/>
      </c>
    </row>
    <row r="82">
      <c r="B82" s="48" t="n">
        <v>70</v>
      </c>
      <c r="C82" s="61">
        <f>IF(AND(DS82,DP82&lt;&gt;""),
IF(DQ82="","OK","Error"),
""
)</f>
        <v/>
      </c>
      <c r="D82" s="53" t="n"/>
      <c r="E82" s="52" t="n"/>
      <c r="F82" s="112" t="n"/>
      <c r="G82" s="52" t="n"/>
      <c r="H82" s="53" t="n"/>
      <c r="I82" s="52" t="n"/>
      <c r="J82" s="52" t="n"/>
      <c r="K82" s="53" t="n"/>
      <c r="L82" s="55" t="n"/>
      <c r="M82" s="108" t="n"/>
      <c r="N82" s="56" t="n"/>
      <c r="O82" s="52" t="n"/>
      <c r="P82" s="52" t="n"/>
      <c r="Q82" s="52" t="n"/>
      <c r="R82" s="52" t="n"/>
      <c r="S82" s="52" t="n"/>
      <c r="T82" s="53" t="n"/>
      <c r="U82" s="52" t="n"/>
      <c r="V82" s="52" t="n"/>
      <c r="W82" s="55" t="n"/>
      <c r="X82" s="55" t="n"/>
      <c r="Y82" s="52" t="n"/>
      <c r="Z82" s="55" t="n"/>
      <c r="AA82" s="52" t="n"/>
      <c r="AB82" s="53" t="n"/>
      <c r="AC82" s="53" t="n"/>
      <c r="AD82" s="53" t="n"/>
      <c r="AE82" s="177" t="n"/>
      <c r="AF82" s="113" t="n"/>
      <c r="AG82" s="177" t="n"/>
      <c r="AH82" s="178" t="n"/>
      <c r="AI82" s="178" t="n"/>
      <c r="AJ82" s="178" t="n"/>
      <c r="AK82" s="114" t="n"/>
      <c r="AL82" s="178" t="n"/>
      <c r="AM82" s="114" t="n"/>
      <c r="AN82" s="178" t="n"/>
      <c r="AO82" s="114" t="n"/>
      <c r="AP82" s="178" t="n"/>
      <c r="AQ82" s="114" t="n"/>
      <c r="AR82" s="178" t="n"/>
      <c r="AS82" s="114" t="n"/>
      <c r="AT82" s="178" t="n"/>
      <c r="AU82" s="114" t="n"/>
      <c r="AV82" s="178" t="n"/>
      <c r="AW82" s="114" t="n"/>
      <c r="AX82" s="178" t="n"/>
      <c r="AY82" s="114" t="n"/>
      <c r="AZ82" s="178" t="n"/>
      <c r="BA82" s="114" t="n"/>
      <c r="BB82" s="178" t="n"/>
      <c r="BC82" s="114" t="n"/>
      <c r="BD82" s="178" t="n"/>
      <c r="BE82" s="178" t="n"/>
      <c r="BF82" s="178" t="n"/>
      <c r="BG82" s="59" t="n"/>
      <c r="BH82" s="178" t="n"/>
      <c r="BI82" s="114" t="n"/>
      <c r="BJ82" s="53" t="n"/>
      <c r="BK82" s="178" t="n"/>
      <c r="BL82" s="114" t="n"/>
      <c r="BM82" s="178" t="n"/>
      <c r="BN82" s="114" t="n"/>
      <c r="BO82" s="178" t="n"/>
      <c r="BP82" s="178" t="n"/>
      <c r="BQ82" s="178" t="n"/>
      <c r="BR82" s="178" t="n"/>
      <c r="BS82" s="178" t="n"/>
      <c r="BT82" s="178" t="n"/>
      <c r="BU82" s="178" t="n"/>
      <c r="BV82" s="178" t="n"/>
      <c r="BW82" s="178" t="n"/>
      <c r="BX82" s="178" t="n"/>
      <c r="BY82" s="178" t="n"/>
      <c r="BZ82" s="178" t="n"/>
      <c r="CA82" s="178" t="n"/>
      <c r="CB82" s="178" t="n"/>
      <c r="CC82" s="178" t="n"/>
      <c r="CD82" s="178" t="n"/>
      <c r="CE82" s="178" t="n"/>
      <c r="CF82" s="178" t="n"/>
      <c r="CG82" s="178" t="n"/>
      <c r="CH82" s="178" t="n"/>
      <c r="CI82" s="178" t="n"/>
      <c r="CJ82" s="178" t="n"/>
      <c r="CK82" s="53" t="n"/>
      <c r="CL82" s="178" t="n"/>
      <c r="CM82" s="178" t="n"/>
      <c r="CN82" s="60" t="n"/>
      <c r="CO82" s="177" t="n"/>
      <c r="CP82" s="178" t="n"/>
      <c r="CQ82" s="60" t="n"/>
      <c r="CR82" s="177" t="n"/>
      <c r="CS82" s="178" t="n"/>
      <c r="CT82" s="59" t="n"/>
      <c r="CU82" s="178" t="n"/>
      <c r="CV82" s="59" t="n"/>
      <c r="CW82" s="178" t="n"/>
      <c r="CX82" s="59" t="n"/>
      <c r="CY82" s="178" t="n"/>
      <c r="CZ82" s="178" t="n"/>
      <c r="DA82" s="178" t="n"/>
      <c r="DB82" s="53" t="n"/>
      <c r="DC82" s="178" t="n"/>
      <c r="DD82" s="178" t="n"/>
      <c r="DE82" s="178" t="n"/>
      <c r="DF82" s="178" t="n"/>
      <c r="DG82" s="178" t="n"/>
      <c r="DH82" s="178" t="n"/>
      <c r="DI82" s="178" t="n"/>
      <c r="DJ82" s="178" t="n"/>
      <c r="DK82" s="178" t="n"/>
      <c r="DL82" s="178" t="n"/>
      <c r="DM82" s="178" t="n"/>
      <c r="DN82" s="177" t="n"/>
      <c r="DO82" s="177" t="n"/>
      <c r="DP82" s="177" t="n"/>
      <c r="DQ82" s="76">
        <f>IF(AND(DS82,DP82&lt;&gt;""),
CONCATENATE(DT82,DU82,DV82,DW82,DX82,DY82,DZ82,EA82,EB82,EC82,ED82,EE82,EF82,EG82,EH82,EI82,EJ82,EK82,EL82,EM82,EN82,EO82,EP82,EQ82,ES82,ET82,EU82,EV82,EW82,EX82,EY82,EZ82,FA82,FC82,FD82,FF82,FG82,FI82,FJ82,FL82,FM82,FO82,FP82,FR82,FS82,FU82,FV82,FX82,FY82,GA82,GB82,GD82,GE82,GF82,GH82,GI82,GJ82,GL82,GM82,GN82,GP82,GQ82,GS82,GT82,GU82,GV82,GW82,GX82,GY82,GZ82,HA82,HB82,HC82,HD82,HE82,HF82,HG82,HH82,HI82,HJ82,HK82,HL82,HM82,HN82,HO82,HQ82,HR82,HS82,HT82,HU82,HV82,HW82,HX82,HY82,IA82,IB82,IC82,ID82,IF82,IG82,IH82,II82,IK82,IL82,IM82,IN82,IO82,IP82,IQ82,IR82,IS82,IT82,IU82,IV82,IW82,IX82,IY82,IZ82),
""
)</f>
        <v/>
      </c>
      <c r="DR82" s="53" t="n"/>
      <c r="DS82" s="46">
        <f>CONCATENATE(D82,$E82,$F82,$G82,H82,$I82,$J82,K82,$L82,$M82,N82,$O82,$P82,$Q82,$R82,$S82,T82,$U82,$V82,$W82,$X82,$Y82,$Z82,$AA82,AB82,AC82,AD82,$AE82,$AF82,$AG82,AH82,AI82,AJ82,AK82,AL82,AM82,AN82,AO82,AP82,AQ82,AR82,AS82,AT82,AU82,AV82,AW82,AX82,AY82,AZ82,BA82,BB82,BC82,BD82,BE82,BF82,BG82,BH82,BI82,BJ82,BK82,BL82,BM82,BN82,BO82,BP82,BQ82,BR82,BS82,BT82,BU82,BV82,BW82,BX82,BY82,BZ82,CA82,CB82,CC82,CD82,CE82,CF82,CG82,CH82,CI82,CJ82,CK82,CL82,CM82,$CN82,$CO82,CP82,$CQ82,$CR82,CS82,CT82,CU82,CV82,CW82,CX82,CY82,CZ82,DA82,DB82,DC82,DD82,DE82,DF82,DG82,DH82,DI82,DJ82,DK82,DL82,DM82,$DN82,$DO82,$DP82,DR82)&lt;&gt;""</f>
        <v/>
      </c>
      <c r="DT82" s="46">
        <f>IF(AND($DS82,$E$4&lt;&gt;""),
IF(LEFT($E$4,2) = "1.",
IF(D82&lt;&gt;"","El CUNE sólo se envía en operaciones de novedad o ajuste. ",""),
IF(D82="","Debes escribir un CUNE válido para realizar operaciones de novedad o ajuste. ","")),
""
)</f>
        <v/>
      </c>
      <c r="DU82" s="46">
        <f>IF($DS82,
IF(E82="","Debes seleccionar el tipo de documento del empleado. ",
IF(_xlfn.IFNA(VLOOKUP(E82,TIPO_DE_DOCUMENTO,1,FALSE),-1)=-1,"El tipo de documento no es válido (por favor seleccionarlo de la lista). ","")
)
)</f>
        <v/>
      </c>
      <c r="DV82" s="46">
        <f>IF($DS82,
IF(F82="","Debes escribir el número de documento del empleado. ","")
)</f>
        <v/>
      </c>
      <c r="DW82" s="46">
        <f>IF($DS82,
IF(G82="","Debes escribir el primer nombre del empleado. ","")
)</f>
        <v/>
      </c>
      <c r="DY82" s="46">
        <f>IF($DS82,
IF(I82="","Debes escribir el primer apellido del empleado. ","")
)</f>
        <v/>
      </c>
      <c r="DZ82" s="46">
        <f>IF($DS82,
IF(J82="","Debes escribir el segundo apellido del empleado. ","")
)</f>
        <v/>
      </c>
      <c r="EB82" s="46">
        <f>IF($DS82,
IF(L82="","Debes escribir la fecha de ingreso del empleado. ",
IF(ISERR(DATE(YEAR(L82),MONTH(L82),DAY(L82))), "El valor ingresado en fecha de ingreso no tiene un formato válido. ","")
)
)</f>
        <v/>
      </c>
      <c r="EC82" s="46">
        <f>IF($DS82,
IF(M82="","Debes escribir el tiempo laborado. ",
IF( IFERROR(INT(M82),1.1) &lt;&gt; IFERROR(_xlfn.NUMBERVALUE(M82),1), "El valor de los días trabajados debe ser un número entero. ", "")
)
)</f>
        <v/>
      </c>
      <c r="ED82" s="46">
        <f>IF($DS82,
IF( AND(N82&lt;&gt;"", ISERR(DATE(YEAR(N82),MONTH(N82),DAY(N82))) ), "El valor ingresado en fecha de ingreso no tiene un formato válido. ",
IF( AND(N82&lt;&gt;"", $E$6&lt;&gt;"", DATE(YEAR(N82), MONTH(N82), 1) &lt;&gt; IFERROR(DATE(MID($E$6, 1, 4), MID($E$6, 6, 2),1), "1/1/1900") ), "La fecha de retiro debe estar dentro del período liquidado. ", "")
)
)</f>
        <v/>
      </c>
      <c r="EE82" s="46">
        <f>IF($DS82,
IF(O82="","Debes seleccionar el tipo de trabajador. ",
IF(_xlfn.IFNA(VLOOKUP(O82,TIPO_DE_TRABAJADOR,1,FALSE),-1)=-1,"El tipo de trabajador no es válido (por favor seleccionarlo de la lista). ","")
)
)</f>
        <v/>
      </c>
      <c r="EF82" s="46">
        <f>IF($DS82,
IF(P82="","Debes seleccionar si es un trabajador dependiente pensionado por vejez. ",
IF(_xlfn.IFNA(VLOOKUP(P82,SUBTIPO_DE_TRABAJADOR,1,FALSE),-1)=-1,"El tipo de trabajador dependiente pensionado por vejez no es válido (por favor seleccionarlo de la lista). ","")
)
)</f>
        <v/>
      </c>
      <c r="EG82" s="46">
        <f>IF($DS82,
IF(Q82="","Debes seleccionar el tipo de contrato del trabajador. ",
IF(_xlfn.IFNA(VLOOKUP(Q82,TIPO_DE_CONTRATO,1,FALSE),-1)=-1,"El tipo de contrato del trabajador no es válido (por favor seleccionarlo de la lista). ","")
)
)</f>
        <v/>
      </c>
      <c r="EH82" s="46">
        <f>IF($DS82,
IF(R82="","Debes seleccionar si es un salario integral. ",
IF(_xlfn.IFNA(VLOOKUP(R82,SI_NO,1,FALSE),-1)=-1,"Valor no válido para salario integral (por favor seleccionarlo de la lista). ","")
)
)</f>
        <v/>
      </c>
      <c r="EI82" s="46">
        <f>IF($DS82,
IF(S82="","Debes seleccionar si el trabajador realiza actividades de riesgo. ",
IF(_xlfn.IFNA(VLOOKUP(S82,SI_NO,1,FALSE),-1)=-1,"Valor no válido para actividad de alto riesgo (por favor seleccionarlo de la lista). ","")
)
)</f>
        <v/>
      </c>
      <c r="EK82" s="46">
        <f>IF($DS82,
IF(U82="","Debes escribir el código del municipio de residencia del trabajador. ",
IF(_xlfn.IFNA(VLOOKUP(U82,MUNICIPIO,1,FALSE),-1)=-1,"El municipio de residencia del trabajador es inválido (por favor seleccionarlo de la lista). ","")
)
)</f>
        <v/>
      </c>
      <c r="EL82" s="46">
        <f>IF($DS82,
IF(V82="","Debes escribir el la dirección de residendia del trabajador. ","")
)</f>
        <v/>
      </c>
      <c r="EM82" s="46">
        <f>IF($DS82,
IF(W82="","Debes escribir la fecha de inicio de la liquidación. ",
IF(ISERR(DATE(YEAR(W82),MONTH(W82),DAY(W82))),"El valor ingresado en fecha de inicio de liquidación no tiene un formato válido. ",
IF( AND($E$6&lt;&gt;"", DATE(YEAR(W82), MONTH(W82), 1) &lt;&gt; IFERROR(DATE(MID($E$6, 1, 4), MID($E$6, 6, 2),1), "1/1/1900") ), "La fecha de inicio de la liquidación debe estar dentro del período liquidado. ", "")
)
)
)</f>
        <v/>
      </c>
      <c r="EN82" s="46">
        <f>IF($DS82,
IF(X82="","Debes escribir la fecha de fin de la liquidación. ",
IF(ISERR(DATE(YEAR(X82),MONTH(X82),DAY(X82))),"El valor ingresado en fecha de fin de liquidación no tiene un formato válido. ",
IF( AND($E$6&lt;&gt;"", DATE(YEAR(X82), MONTH(X82), 1) &lt;&gt; IFERROR(DATE(MID($E$6, 1, 4), MID($E$6, 6, 2),1), "1/1/1900") ), "La fecha de fin de la liquidación debe estar dentro del período liquidado. ", "")
)
)
)</f>
        <v/>
      </c>
      <c r="EO82" s="46">
        <f>IF($DS82,
IF(Y82="","Debes escribir la frecuencia de pago del trabajador. ",
IF(_xlfn.IFNA(VLOOKUP(Y82,PERÍODO_DE_NÓMINA,1,FALSE),-1)=-1,"La frecuencia de pago es inválida (por favor seleccionarlo de la lista). ","")
)
)</f>
        <v/>
      </c>
      <c r="EP82" s="46">
        <f>IF($DS82,
IF(Z82="","Debes escribir la fecha de pago. ",
IF(ISERR(DATE(YEAR(Z82),MONTH(Z82),DAY(Z82))), "El valor ingresado en fecha de pago no tiene un formato válido. ","")
)
)</f>
        <v/>
      </c>
      <c r="EQ82" s="46">
        <f>IF($DS82,
IF(AA82="","Debes escribir el medio de pago. ",
IF(_xlfn.IFNA(VLOOKUP(AA82,MEDIOS_DE_PAGO,1,FALSE),-1)=-1,"El medio de pago es inválido (por favor seleccionarlo de la lista). ","")
)
)</f>
        <v/>
      </c>
      <c r="ER82" s="46">
        <f>OR(AA82='Tablas '!$T$4,AA82='Tablas '!$T$7,AA82='Tablas '!$T$8,AA82='Tablas '!$T$11)</f>
        <v/>
      </c>
      <c r="ES82" s="46">
        <f>IF(AND($DS82,ER82),
IF(AB82="","Debes escribir la entidad bancaria. ",""),
""
)</f>
        <v/>
      </c>
      <c r="ET82" s="46">
        <f>IF(AND($DS82,ER82),
IF(AC82="","Debes escribir el tipo de cuenta bancaria. ",
IF(_xlfn.IFNA(VLOOKUP(AC82,TIPO_DE_CUENTA,1,FALSE),-1)=-1,"El tipo de cuenta bancaria es inválida (por favor seleccionarlo de la lista). ","")
),
""
)</f>
        <v/>
      </c>
      <c r="EU82" s="46">
        <f>IF(AND($DS82,ER82),
IF(AD82="","Debes escribir el número de cuenta bancaria. ",""),
""
)</f>
        <v/>
      </c>
      <c r="EV82" s="46">
        <f>IF($DS82,
IF(AE82="","Debes escribir el valor del sueldo básico. ",
IF( ISERR(_xlfn.NUMBERVALUE(AE82)), "El valor del sueldo básico debe ser un número válido. ", "")
)
)</f>
        <v/>
      </c>
      <c r="EW82" s="46">
        <f>IF($DS82,
IF(AF82="","Debes escribir el número de días trabajados. ",
IF( IFERROR(INT(AF82),1.1) &lt;&gt; IFERROR(_xlfn.NUMBERVALUE(AF82),1), "La cantidad de días trabajados debe ser un número entero. ", "")
)
)</f>
        <v/>
      </c>
      <c r="EX82" s="46">
        <f>IF($DS82,
IF(AG82="","Debes escribir el valor del sueldo trabajado. ",
IF( ISERR(_xlfn.NUMBERVALUE(AG82)), "El valor del sueldo trabajado debe ser un número válido. ", "")
)
)</f>
        <v/>
      </c>
      <c r="EY82" s="46">
        <f>IF($DS82,
IF( AND(AH82&lt;&gt;"", ISERR(_xlfn.NUMBERVALUE(AH82))), "El valor del auxilio de transporte debe ser un número válido. ", "")
)</f>
        <v/>
      </c>
      <c r="EZ82" s="46">
        <f>IF($DS82,
IF( AND(AI82&lt;&gt;"", ISERR(_xlfn.NUMBERVALUE(AI82))), "El valor de viáticos salariales debe ser un número válido. ", "")
)</f>
        <v/>
      </c>
      <c r="FA82" s="46">
        <f>IF($DS82,
IF( AND(AJ82&lt;&gt;"", ISERR(_xlfn.NUMBERVALUE(AJ82))), "El valor de viáticos NO salariales debe ser un número válido. ", "")
)</f>
        <v/>
      </c>
      <c r="FB82" s="46">
        <f>CONCATENATE(AK82,AL82)&lt;&gt;""</f>
        <v/>
      </c>
      <c r="FC82" s="46">
        <f>IF(AND($DS82,FB82),
IF(AK82="","Debes escribir el número de horas extras diurnas. ",
IF( IFERROR(INT(AK82),1.1) &lt;&gt; IFERROR(_xlfn.NUMBERVALUE(AK82),1), "La cantidad de horas extras diurnas debe ser un número entero. ", "")
),
""
)</f>
        <v/>
      </c>
      <c r="FD82" s="46">
        <f>IF(AND($DS82,FB82),
IF(AL82="","Debes escribir el valor de las horas extras diurnas. ",
IF( ISERR(_xlfn.NUMBERVALUE(AL82)), "El valor de las horas extras duirnas debe ser un número válido. ", "")
),
""
)</f>
        <v/>
      </c>
      <c r="FE82" s="46">
        <f>CONCATENATE(AM82,AN82)&lt;&gt;""</f>
        <v/>
      </c>
      <c r="FF82" s="46">
        <f>IF(AND($DS82,FE82),
IF(AM82="","Debes escribir el número de horas extras nocturnas. ",
IF( IFERROR(INT(AM82),1.1) &lt;&gt; IFERROR(_xlfn.NUMBERVALUE(AM82),1), "La cantidad de horas extras nocturnas debe ser un número entero. ", "")
),
""
)</f>
        <v/>
      </c>
      <c r="FG82" s="46">
        <f>IF(AND($DS82,FE82),
IF(AN82="","Debes escribir el valor de las horas extras nocturnas. ",
IF( ISERR(_xlfn.NUMBERVALUE(AN82)), "El valor de las horas extras nocturnas debe ser un número válido. ", "")
),
""
)</f>
        <v/>
      </c>
      <c r="FH82" s="46">
        <f>CONCATENATE(AO82,AP82)&lt;&gt;""</f>
        <v/>
      </c>
      <c r="FI82" s="46">
        <f>IF(AND($DS82,FH82),
IF(AO82="","Debes escribir el número de horas extras diurnas dominicales y festivas. ",
IF( IFERROR(INT(AO82),1.1) &lt;&gt; IFERROR(_xlfn.NUMBERVALUE(AO82),1), "La cantidad de horas extras diurnas dominicales y festivas debe ser un número entero. ", "")
),
""
)</f>
        <v/>
      </c>
      <c r="FJ82" s="46">
        <f>IF(AND($DS82,FH82),
IF(AP82="","Debes escribir el valor de las horas extras diurnas dominicales y festivas. ",
IF( ISERR(_xlfn.NUMBERVALUE(AP82)), "El valor de las horas extras diurnas dominicales y festivas debe ser un número válido. ", "")
),
""
)</f>
        <v/>
      </c>
      <c r="FK82" s="46">
        <f>CONCATENATE(AQ82,AR82)&lt;&gt;""</f>
        <v/>
      </c>
      <c r="FL82" s="46">
        <f>IF(AND($DS82,FK82),
IF(AQ82="","Debes escribir el número de horas extras nocturnas dominicales y festivas. ",
IF( IFERROR(INT(AQ82),1.1) &lt;&gt; IFERROR(_xlfn.NUMBERVALUE(AQ82),1), "La cantidad de horas extras nocturnas dominicales y festivas debe ser un número entero. ", "")
),
""
)</f>
        <v/>
      </c>
      <c r="FM82" s="46">
        <f>IF(AND($DS82,FK82),
IF(AR82="","Debes escribir el valor de las horas extras nocturnas dominicales y festivas. ",
IF( ISERR(_xlfn.NUMBERVALUE(AR82)), "El valor de las horas extras nocturnas dominicales y festivas debe ser un número válido. ", "")
),
""
)</f>
        <v/>
      </c>
      <c r="FN82" s="46">
        <f>CONCATENATE(AS82,AT82)&lt;&gt;""</f>
        <v/>
      </c>
      <c r="FO82" s="46">
        <f>IF(AND($DS82,FN82),
IF(AS82="","Debes escribir el número de horas recargo nocturno. ",
IF( IFERROR(INT(AS82),1.1) &lt;&gt; IFERROR(_xlfn.NUMBERVALUE(AS82),1), "La cantidad de horas recargo nocturno debe ser un número entero. ", "")
),
""
)</f>
        <v/>
      </c>
      <c r="FP82" s="46">
        <f>IF(AND($DS82,FN82),
IF(AT82="","Debes escribir el valor de las horas recargo nocturno. ",
IF( ISERR(_xlfn.NUMBERVALUE(AT82)), "El valor de las horas recargo nocturno debe ser un número válido. ", "")
),
""
)</f>
        <v/>
      </c>
      <c r="FQ82" s="46">
        <f>CONCATENATE(AU82,AV82)&lt;&gt;""</f>
        <v/>
      </c>
      <c r="FR82" s="46">
        <f>IF(AND($DS82,FQ82),
IF(AU82="","Debes escribir el número de horas recargo diurno dominical y festivo. ",
IF( IFERROR(INT(AU82),1.1) &lt;&gt; IFERROR(_xlfn.NUMBERVALUE(AU82),1), "La cantidad de horas recargo diurno dominical y festivo debe ser un número entero. ", "")
),
""
)</f>
        <v/>
      </c>
      <c r="FS82" s="46">
        <f>IF(AND($DS82,FQ82),
IF(AV82="","Debes escribir el valor de las horas recargo diurno dominical y festivo. ",
IF( ISERR(_xlfn.NUMBERVALUE(AV82)), "El valor de las horas recargo diurno dominical y festivo debe ser un número válido. ", "")
),
""
)</f>
        <v/>
      </c>
      <c r="FT82" s="46">
        <f>CONCATENATE(AW82,AX82)&lt;&gt;""</f>
        <v/>
      </c>
      <c r="FU82" s="46">
        <f>IF(AND($DS82,FT82),
IF(AW82="","Debes escribir el número de horas recargo nocturno dominical y festivo. ",
IF( IFERROR(INT(AW82),1.1) &lt;&gt; IFERROR(_xlfn.NUMBERVALUE(AW82),1), "La cantidad de horas recargo nocturno dominical y festivo debe ser un número entero. ", "")
),
""
)</f>
        <v/>
      </c>
      <c r="FV82" s="46">
        <f>IF(AND($DS82,FT82),
IF(AX82="","Debes escribir el valor de las horas recargo nocturno dominical y festivo. ",
IF( ISERR(_xlfn.NUMBERVALUE(AX82)), "El valor de las horas recargo nocturno dominical y festivo debe ser un número válido. ", "")
),
""
)</f>
        <v/>
      </c>
      <c r="FW82" s="46">
        <f>CONCATENATE(AY82,AZ82)&lt;&gt;""</f>
        <v/>
      </c>
      <c r="FX82" s="46">
        <f>IF(AND($DS82,FW82),
IF(AY82="","Debes escribir el número de días de vacaciones comunes. ",
IF( IFERROR(INT(AY82),1.1) &lt;&gt; IFERROR(_xlfn.NUMBERVALUE(AY82),1), "La cantidad de días de vacaciones comunes debe ser un número entero. ", "")
),
""
)</f>
        <v/>
      </c>
      <c r="FY82" s="46">
        <f>IF(AND($DS82,FW82),
IF(AZ82="","Debes escribir el valor de las vacaciones comunes. ",
IF( ISERR(_xlfn.NUMBERVALUE(AZ82)), "El valor de las vacaciones comunes debe ser un número válido. ", "")
),
""
)</f>
        <v/>
      </c>
      <c r="FZ82" s="46">
        <f>CONCATENATE(BA82,BB82)&lt;&gt;""</f>
        <v/>
      </c>
      <c r="GA82" s="46">
        <f>IF(AND($DS82,FZ82),
IF(BA82="","Debes escribir el número de días de vacaciones compensadas. ",
IF( IFERROR(INT(BA82),1.1) &lt;&gt; IFERROR(_xlfn.NUMBERVALUE(BA82),1), "La cantidad de días de vacaciones compensadas debe ser un número entero. ", "")
),
""
)</f>
        <v/>
      </c>
      <c r="GB82" s="46">
        <f>IF(AND($DS82,FZ82),
IF(BB82="","Debes escribir el valor de las vacaciones compensadas. ",
IF( ISERR(_xlfn.NUMBERVALUE(BB82)), "El valor de las vacaciones compensadas debe ser un número válido. ", "")
),
""
)</f>
        <v/>
      </c>
      <c r="GC82" s="46">
        <f>CONCATENATE(BC82,BD82)&lt;&gt;""</f>
        <v/>
      </c>
      <c r="GD82" s="46">
        <f>IF(AND($DS82,GC82),
IF(BC82="","Debes escribir el número de días de prima salarial. ",
IF( IFERROR(INT(BC82),1.1) &lt;&gt; IFERROR(_xlfn.NUMBERVALUE(BC82),1), "La cantidad de días de prima salarial debe ser un número entero. ", "")
),
""
)</f>
        <v/>
      </c>
      <c r="GE82" s="46">
        <f>IF(AND($DS82,GC82),
IF(BD82="","Debes escribir el valor de los días de prima salarial. ",
IF( ISERR(_xlfn.NUMBERVALUE(BD82)), "El valor de los días de prima salarial debe ser un número válido. ", "")
),
""
)</f>
        <v/>
      </c>
      <c r="GF82" s="46">
        <f>IF($DS82,
IF( AND(BE82&lt;&gt;"", ISERR(_xlfn.NUMBERVALUE(BE82))), "El valor de la prima NO saliarial debe ser un número válido. ", "")
)</f>
        <v/>
      </c>
      <c r="GG82" s="46">
        <f>CONCATENATE(BF82,BG82,BH82)&lt;&gt;""</f>
        <v/>
      </c>
      <c r="GH82" s="46">
        <f>IF(AND($DS82,GG82),
IF(BF82="","Debes escribir el valor de las cesantías. ",
IF( ISERR(_xlfn.NUMBERVALUE(BF82)), "El valor de las cesantías debe ser un número válido. ", "")
),
""
)</f>
        <v/>
      </c>
      <c r="GI82" s="46">
        <f>IF(AND($DS82,GG82),
IF(BG82="","Debes escribir el % de cesantías. ",
IF( ISERR(_xlfn.NUMBERVALUE(BG82)), "El % de cesantías debe ser un número válido. ", "")
),
""
)</f>
        <v/>
      </c>
      <c r="GJ82" s="46">
        <f>IF(AND($DS82,GG82),
IF(BH82="","Debes escribir el valor de intereses de cesantías. ",
IF( ISERR(_xlfn.NUMBERVALUE(BH82)), "El valor de intereses de cesantías debe ser un número válido. ", "")
),
""
)</f>
        <v/>
      </c>
      <c r="GK82" s="46">
        <f>CONCATENATE(BI82,BJ82,BK82)&lt;&gt;""</f>
        <v/>
      </c>
      <c r="GL82" s="46">
        <f>IF(AND($DS82,GK82),
IF(BI82="","Debes escribir el número de días de incapacidad. ",
IF( IFERROR(INT(BI82),1.1) &lt;&gt; IFERROR(_xlfn.NUMBERVALUE(BI82),1), "La cantidad de días de incapacidad debe ser un número entero. ", "")
),
""
)</f>
        <v/>
      </c>
      <c r="GM82" s="46">
        <f>IF(AND($DS82,GK82),
IF(BJ82="","Debes escribir el tipo de incapacidad. ",
IF(_xlfn.IFNA(VLOOKUP(BJ82,TIPO_DE_INCAPACIDAD,1,FALSE),-1)=-1,"El tipo de incapacidad es inválida (por favor seleccionarlo de la lista). ","")
),
""
)</f>
        <v/>
      </c>
      <c r="GN82" s="46">
        <f>IF(AND($DS82,GK82),
IF(BK82="","Debes escribir el valor de la incapacidad. ",
IF( ISERR(_xlfn.NUMBERVALUE(BK82)), "El valor de la incapacidad debe ser un número válido. ", "")
),
""
)</f>
        <v/>
      </c>
      <c r="GO82" s="46">
        <f>CONCATENATE(BL82,BM82)&lt;&gt;""</f>
        <v/>
      </c>
      <c r="GP82" s="46">
        <f>IF(AND($DS82,GO82),
IF(BL82="","Debes escribir el número de días de licencia de maternidad o paternidad. ",
IF( IFERROR(INT(BL82),1.1) &lt;&gt; IFERROR(_xlfn.NUMBERVALUE(BL82),1), "La cantidad de días de licencia de maternidad o paternidad debe ser un número entero. ", "")
),
""
)</f>
        <v/>
      </c>
      <c r="GQ82" s="46">
        <f>IF(AND($DS82,GO82),
IF(BM82="","Debes escribir el valor de la licencia de maternidad o paternidad. ",
IF( ISERR(_xlfn.NUMBERVALUE(BM82)), "El valor de la licencia de maternidad o paternidad debe ser un número válido. ", "")
),
""
)</f>
        <v/>
      </c>
      <c r="GR82" s="46">
        <f>CONCATENATE(BN82,BO82)&lt;&gt;""</f>
        <v/>
      </c>
      <c r="GS82" s="46">
        <f>IF(AND($DS82,GR82),
IF(BN82="","Debes escribir el número de días de licencia remunerada. ",
IF( IFERROR(INT(BN82),1.1) &lt;&gt; IFERROR(_xlfn.NUMBERVALUE(BN82),1), "La cantidad de días de licencia remunerada debe ser un número entero. ", "")
),
""
)</f>
        <v/>
      </c>
      <c r="GT82" s="46">
        <f>IF(AND($DS82,GR82),
IF(BO82="","Debes escribir el valor de la licencia remunerada. ",
IF( ISERR(_xlfn.NUMBERVALUE(BO82)), "El valor de la licencia remunerada debe ser un número válido. ", "")
),
""
)</f>
        <v/>
      </c>
      <c r="GU82" s="46">
        <f>IF($DS82,
IF( AND(BP82&lt;&gt;"", ISERR(_xlfn.NUMBERVALUE(BP82))), "El valor de la licencia NO remunerada debe ser un número válido. ", "")
)</f>
        <v/>
      </c>
      <c r="GV82" s="46">
        <f>IF($DS82,
IF( AND(BQ82&lt;&gt;"", ISERR(_xlfn.NUMBERVALUE(BQ82))), "El valor de auxilios salariales debe ser un número válido. ", "")
)</f>
        <v/>
      </c>
      <c r="GW82" s="46">
        <f>IF($DS82,
IF( AND(BR82&lt;&gt;"", ISERR(_xlfn.NUMBERVALUE(BR82))), "El valor de auxilios NO salariales debe ser un número válido. ", "")
)</f>
        <v/>
      </c>
      <c r="GX82" s="46">
        <f>IF($DS82,
IF( AND(BS82&lt;&gt;"", ISERR(_xlfn.NUMBERVALUE(BS82))), "El valor de bonos salariales debe ser un número válido. ", "")
)</f>
        <v/>
      </c>
      <c r="GY82" s="46">
        <f>IF($DS82,
IF( AND(BT82&lt;&gt;"", ISERR(_xlfn.NUMBERVALUE(BT82))), "El valor de bonos NO salariales debe ser un número válido. ", "")
)</f>
        <v/>
      </c>
      <c r="GZ82" s="46">
        <f>IF($DS82,
IF( AND(BU82&lt;&gt;"", ISERR(_xlfn.NUMBERVALUE(BU82))), "El valor de bonos salariales de alimentación debe ser un número válido. ", "")
)</f>
        <v/>
      </c>
      <c r="HA82" s="46">
        <f>IF($DS82,
IF( AND(BV82&lt;&gt;"", ISERR(_xlfn.NUMBERVALUE(BV82))), "El valor de bonos NO salariales de alimentación debe ser un número válido. ", "")
)</f>
        <v/>
      </c>
      <c r="HB82" s="46">
        <f>IF($DS82,
IF( AND(BW82&lt;&gt;"", ISERR(_xlfn.NUMBERVALUE(BW82))), "El valor de bonificaciones salariales debe ser un número válido. ", "")
)</f>
        <v/>
      </c>
      <c r="HC82" s="46">
        <f>IF($DS82,
IF( AND(BX82&lt;&gt;"", ISERR(_xlfn.NUMBERVALUE(BX82))), "El valor de bonificaciones NO salariales debe ser un número válido. ", "")
)</f>
        <v/>
      </c>
      <c r="HD82" s="46">
        <f>IF($DS82,
IF( AND(BY82&lt;&gt;"", ISERR(_xlfn.NUMBERVALUE(BY82))), "El valor de compensaciones ordinarias debe ser un número válido. ", "")
)</f>
        <v/>
      </c>
      <c r="HE82" s="46">
        <f>IF($DS82,
IF( AND(BZ82&lt;&gt;"", ISERR(_xlfn.NUMBERVALUE(BZ82))), "El valor de compensaciones extraordinarias debe ser un número válido. ", "")
)</f>
        <v/>
      </c>
      <c r="HF82" s="46">
        <f>IF($DS82,
IF( AND(CA82&lt;&gt;"", ISERR(_xlfn.NUMBERVALUE(CA82))), "El valor de comisiones debe ser un número válido. ", "")
)</f>
        <v/>
      </c>
      <c r="HG82" s="46">
        <f>IF($DS82,
IF( AND(CB82&lt;&gt;"", ISERR(_xlfn.NUMBERVALUE(CB82))), "El valor de ausencia por huega debe ser un número válido. ", "")
)</f>
        <v/>
      </c>
      <c r="HH82" s="46">
        <f>IF($DS82,
IF( AND(CC82&lt;&gt;"", ISERR(_xlfn.NUMBERVALUE(CC82))), "El valor de anticipos debe ser un número válido. ", "")
)</f>
        <v/>
      </c>
      <c r="HI82" s="46">
        <f>IF($DS82,
IF( AND(CD82&lt;&gt;"", ISERR(_xlfn.NUMBERVALUE(CD82))), "El valor de pagos a terceros debe ser un número válido. ", "")
)</f>
        <v/>
      </c>
      <c r="HJ82" s="46">
        <f>IF($DS82,
IF( AND(CE82&lt;&gt;"", ISERR(_xlfn.NUMBERVALUE(CE82))), "El valor de dotación debe ser un número válido. ", "")
)</f>
        <v/>
      </c>
      <c r="HK82" s="46">
        <f>IF($DS82,
IF( AND(CF82&lt;&gt;"", ISERR(_xlfn.NUMBERVALUE(CF82))), "El valor de apoyo sostenibilidad debe ser un número válido. ", "")
)</f>
        <v/>
      </c>
      <c r="HL82" s="46">
        <f>IF($DS82,
IF( AND(CG82&lt;&gt;"", ISERR(_xlfn.NUMBERVALUE(CG82))), "El valor de teletrabajo debe ser un número válido. ", "")
)</f>
        <v/>
      </c>
      <c r="HM82" s="46">
        <f>IF($DS82,
IF( AND(CH82&lt;&gt;"", ISERR(_xlfn.NUMBERVALUE(CH82))), "El valor de bonificación de retiro debe ser un número válido. ", "")
)</f>
        <v/>
      </c>
      <c r="HN82" s="46">
        <f>IF($DS82,
IF( AND(CI82&lt;&gt;"", ISERR(_xlfn.NUMBERVALUE(CI82))), "El valor de indemnización de retiro debe ser un número válido. ", "")
)</f>
        <v/>
      </c>
      <c r="HO82" s="46">
        <f>IF($DS82,
IF( AND(CJ82&lt;&gt;"", ISERR(_xlfn.NUMBERVALUE(CJ82))), "El valor de reintegros debe ser un número válido. ", "")
)</f>
        <v/>
      </c>
      <c r="HP82" s="46">
        <f>CONCATENATE(CK82,CL82,CM82)&lt;&gt;""</f>
        <v/>
      </c>
      <c r="HQ82" s="46">
        <f>IF(AND($DS82,HP82),
IF(CK82="","Debes escribir la descripción de otro concepto no categorizado. ",""),
""
)</f>
        <v/>
      </c>
      <c r="HR82" s="46">
        <f>IF(AND($DS82,HP82),
IF(CONCATENATE(CL82,CM82)="","Debes escribir al menos un valor de concepto no categorizado (salarial o no salarial). ",
IF(ISERR(_xlfn.NUMBERVALUE(CL82)),"El valor salarial concepto no categorizado debe ser un número válido. ","")
),
""
)</f>
        <v/>
      </c>
      <c r="HS82" s="46">
        <f>IF(AND($DS82,HP82),
IF(CONCATENATE(CL82,CM82)="","Debes escribir al menos un valor de concepto no categorizado (salarial o no salarial). ",
IF(ISERR(_xlfn.NUMBERVALUE(CM82)),"El valor NO salarial concepto no categorizado debe ser un número válido. ","")
),
""
)</f>
        <v/>
      </c>
      <c r="HT82" s="46">
        <f>IF($DS82,
IF(CN82="","Debes escribir el porcentaje del aporte a salud. ",
IF( ISERR(_xlfn.NUMBERVALUE(CN82)), "El valor del porcentaje del aporte a salud debe ser un número válido. ", "")
)
)</f>
        <v/>
      </c>
      <c r="HU82" s="46">
        <f>IF($DS82,
IF(CO82="","Debes escribir el valor del aporte a salud. ",
IF( ISERR(_xlfn.NUMBERVALUE(CO82)), "El valor del aporte a salud debe ser un número válido. ", "")
)
)</f>
        <v/>
      </c>
      <c r="HV82" s="46">
        <f>IF($DS82,
IF( AND(CP82&lt;&gt;"", ISERR(_xlfn.NUMBERVALUE(CP82))), "El valor plan complementario debe ser un número válido. ", "")
)</f>
        <v/>
      </c>
      <c r="HW82" s="46">
        <f>IF($DS82,
IF(CQ82="","Debes escribir el porcentaje del aporte a pensión. ",
IF( ISERR(_xlfn.NUMBERVALUE(CQ82)), "El valor del porcentaje del aporte a pensión debe ser un número válido. ", "")
)
)</f>
        <v/>
      </c>
      <c r="HX82" s="46">
        <f>IF($DS82,
IF(CR82="","Debes escribir el valor del aporte a pensión. ",
IF( ISERR(_xlfn.NUMBERVALUE(CR82)), "El valor del aporte a salud debe ser un número válido. ", "")
)
)</f>
        <v/>
      </c>
      <c r="HY82" s="46">
        <f>IF($DS82,
IF( AND(CS82&lt;&gt;"", ISERR(_xlfn.NUMBERVALUE(CS82))), "El valor pensión voluntaria debe ser un número válido. ", "")
)</f>
        <v/>
      </c>
      <c r="HZ82" s="46">
        <f>CONCATENATE(CT82,CU82,CV82,CW82)&lt;&gt;""</f>
        <v/>
      </c>
      <c r="IA82" s="46">
        <f>IF(AND($DS82,HZ82),
IF(CT82="","Debes escribir el % del fondo de seguridad pensional. ",
IF( ISERR(_xlfn.NUMBERVALUE(CT82)), "El % del fondo de seguridad debe ser un número válido. ", "")
),
""
)</f>
        <v/>
      </c>
      <c r="IB82" s="46">
        <f>IF(AND($DS82,HZ82),
IF(CU82="","Debes escribir el valor del aporte al fondo de solidaridad pensional. ",
IF( ISERR(_xlfn.NUMBERVALUE(CU82)), "El valor del aporte al fondo de solidaridad pensional debe ser un número válido. ", "")
),
""
)</f>
        <v/>
      </c>
      <c r="IC82" s="46">
        <f>IF(AND($DS82,HZ82),
IF(CV82="","Debes escribir el % del fondo de subsistencia. ",
IF( ISERR(_xlfn.NUMBERVALUE(CV82)), "El % del fondo de subsistencia debe ser un número válido. ", "")
),
""
)</f>
        <v/>
      </c>
      <c r="ID82" s="46">
        <f>IF(AND($DS82,HZ82),
IF(CW82="","Debes escribir el valor del fondo de subsistencia. ",
IF( ISERR(_xlfn.NUMBERVALUE(CW82)), "El valor del fondo de subsistencia debe ser un número válido. ", "")
),
""
)</f>
        <v/>
      </c>
      <c r="IE82" s="46">
        <f>CONCATENATE(CX82,CY82)&lt;&gt;""</f>
        <v/>
      </c>
      <c r="IF82" s="46">
        <f>IF(AND($DS82,IE82),
IF(CX82="","Debes escribir el % de sindicato. ",
IF( ISERR(_xlfn.NUMBERVALUE(CX82)), "El % de sindicato debe ser un número válido. ", "")
),
""
)</f>
        <v/>
      </c>
      <c r="IG82" s="46">
        <f>IF(AND($DS82,IE82),
IF(CY82="","Debes escribir el valor del sindicato. ",
IF( ISERR(_xlfn.NUMBERVALUE(CY82)), "El valor del sindicato debe ser un número válido. ", "")
),
""
)</f>
        <v/>
      </c>
      <c r="IH82" s="46">
        <f>IF($DS82,
IF( AND(CZ82&lt;&gt;"", ISERR(_xlfn.NUMBERVALUE(CZ82))), "El valor de sanción pública debe ser un número válido. ", "")
)</f>
        <v/>
      </c>
      <c r="II82" s="46">
        <f>IF($DS82,
IF( AND(DA82&lt;&gt;"", ISERR(_xlfn.NUMBERVALUE(DA82))), "El valor de sanción privada debe ser un número válido. ", "")
)</f>
        <v/>
      </c>
      <c r="IJ82" s="46">
        <f>CONCATENATE(DB82,DC82)&lt;&gt;""</f>
        <v/>
      </c>
      <c r="IK82" s="46">
        <f>IF(AND($DS82,IJ82),
IF(DB82="","Debes escribir la descripción de libranza. ",""),
""
)</f>
        <v/>
      </c>
      <c r="IL82" s="46">
        <f>IF(AND($DS82,IJ82),
IF(DC82="","Debes escribir la cuota libranza. ",
IF(ISERR(_xlfn.NUMBERVALUE(DC82)),"El valor de la cuota libranza debe ser un número válido. ","")
),
""
)</f>
        <v/>
      </c>
      <c r="IM82" s="46">
        <f>IF($DS82,
IF( AND(DD82&lt;&gt;"", ISERR(_xlfn.NUMBERVALUE(DD82))), "El valor de pagos a terceros debe ser un número válido. ", "")
)</f>
        <v/>
      </c>
      <c r="IN82" s="46">
        <f>IF($DS82,
IF( AND(DE82&lt;&gt;"", ISERR(_xlfn.NUMBERVALUE(DE82))), "El valor de anticipos debe ser un número válido. ", "")
)</f>
        <v/>
      </c>
      <c r="IO82" s="46">
        <f>IF($DS82,
IF( AND(DF82&lt;&gt;"", ISERR(_xlfn.NUMBERVALUE(DF82))), "El valor de AFC debe ser un número válido. ", "")
)</f>
        <v/>
      </c>
      <c r="IP82" s="46">
        <f>IF($DS82,
IF( AND(DG82&lt;&gt;"", ISERR(_xlfn.NUMBERVALUE(DG82))), "El valor de rete-fuente debe ser un número válido. ", "")
)</f>
        <v/>
      </c>
      <c r="IQ82" s="46">
        <f>IF($DS82,
IF( AND(DH82&lt;&gt;"", ISERR(_xlfn.NUMBERVALUE(DH82))), "El valor de cooperativa de trabajo debe ser un número válido. ", "")
)</f>
        <v/>
      </c>
      <c r="IR82" s="46">
        <f>IF($DS82,
IF( AND(DI82&lt;&gt;"", ISERR(_xlfn.NUMBERVALUE(DI82))), "El valor de embargo fiscal debe ser un número válido. ", "")
)</f>
        <v/>
      </c>
      <c r="IS82" s="46">
        <f>IF($DS82,
IF( AND(DJ82&lt;&gt;"", ISERR(_xlfn.NUMBERVALUE(DJ82))), "El valor de educación debe ser un número válido. ", "")
)</f>
        <v/>
      </c>
      <c r="IT82" s="46">
        <f>IF($DS82,
IF( AND(DK82&lt;&gt;"", ISERR(_xlfn.NUMBERVALUE(DK82))), "El valor de reintegro debe ser un número válido. ", "")
)</f>
        <v/>
      </c>
      <c r="IU82" s="46">
        <f>IF($DS82,
IF( AND(DL82&lt;&gt;"", ISERR(_xlfn.NUMBERVALUE(DL82))), "El valor de deuda debe ser un número válido. ", "")
)</f>
        <v/>
      </c>
      <c r="IV82" s="46">
        <f>IF($DS82,
IF( AND(DM82&lt;&gt;"", ISERR(_xlfn.NUMBERVALUE(DM82))), "El valor de otras deducciones debe ser un número válido. ", "")
)</f>
        <v/>
      </c>
      <c r="IW82" s="46">
        <f>IF($DS82,
IF(DN82="","Debes escribir el valor de los devengos totales. ",
IF( ISERR(_xlfn.NUMBERVALUE(DN82)), "El valor de los devengos totales debe ser un número válido. ", "")
)
)</f>
        <v/>
      </c>
      <c r="IX82" s="46">
        <f>IF($DS82,
IF(DO82="","Debes escribir el valor de las deducciones totales. ",
IF( ISERR(_xlfn.NUMBERVALUE(DO82)), "El valor de las deducciones totales debe ser un número válido. ", "")
)
)</f>
        <v/>
      </c>
      <c r="IY82" s="46">
        <f>IF($DS82,
IF(DP82="","Debes escribir el valor del salario total. ",
IF( ISERR(_xlfn.NUMBERVALUE(DP82)), "El valor del salario total debe ser un número válido. ", "")
)
)</f>
        <v/>
      </c>
    </row>
    <row r="83">
      <c r="B83" s="48" t="n">
        <v>71</v>
      </c>
      <c r="C83" s="61">
        <f>IF(AND(DS83,DP83&lt;&gt;""),
IF(DQ83="","OK","Error"),
""
)</f>
        <v/>
      </c>
      <c r="D83" s="53" t="n"/>
      <c r="E83" s="52" t="n"/>
      <c r="F83" s="112" t="n"/>
      <c r="G83" s="52" t="n"/>
      <c r="H83" s="53" t="n"/>
      <c r="I83" s="52" t="n"/>
      <c r="J83" s="52" t="n"/>
      <c r="K83" s="53" t="n"/>
      <c r="L83" s="55" t="n"/>
      <c r="M83" s="108" t="n"/>
      <c r="N83" s="56" t="n"/>
      <c r="O83" s="52" t="n"/>
      <c r="P83" s="52" t="n"/>
      <c r="Q83" s="52" t="n"/>
      <c r="R83" s="52" t="n"/>
      <c r="S83" s="52" t="n"/>
      <c r="T83" s="53" t="n"/>
      <c r="U83" s="52" t="n"/>
      <c r="V83" s="52" t="n"/>
      <c r="W83" s="55" t="n"/>
      <c r="X83" s="55" t="n"/>
      <c r="Y83" s="52" t="n"/>
      <c r="Z83" s="55" t="n"/>
      <c r="AA83" s="52" t="n"/>
      <c r="AB83" s="53" t="n"/>
      <c r="AC83" s="53" t="n"/>
      <c r="AD83" s="53" t="n"/>
      <c r="AE83" s="177" t="n"/>
      <c r="AF83" s="113" t="n"/>
      <c r="AG83" s="177" t="n"/>
      <c r="AH83" s="178" t="n"/>
      <c r="AI83" s="178" t="n"/>
      <c r="AJ83" s="178" t="n"/>
      <c r="AK83" s="114" t="n"/>
      <c r="AL83" s="178" t="n"/>
      <c r="AM83" s="114" t="n"/>
      <c r="AN83" s="178" t="n"/>
      <c r="AO83" s="114" t="n"/>
      <c r="AP83" s="178" t="n"/>
      <c r="AQ83" s="114" t="n"/>
      <c r="AR83" s="178" t="n"/>
      <c r="AS83" s="114" t="n"/>
      <c r="AT83" s="178" t="n"/>
      <c r="AU83" s="114" t="n"/>
      <c r="AV83" s="178" t="n"/>
      <c r="AW83" s="114" t="n"/>
      <c r="AX83" s="178" t="n"/>
      <c r="AY83" s="114" t="n"/>
      <c r="AZ83" s="178" t="n"/>
      <c r="BA83" s="114" t="n"/>
      <c r="BB83" s="178" t="n"/>
      <c r="BC83" s="114" t="n"/>
      <c r="BD83" s="178" t="n"/>
      <c r="BE83" s="178" t="n"/>
      <c r="BF83" s="178" t="n"/>
      <c r="BG83" s="59" t="n"/>
      <c r="BH83" s="178" t="n"/>
      <c r="BI83" s="114" t="n"/>
      <c r="BJ83" s="53" t="n"/>
      <c r="BK83" s="178" t="n"/>
      <c r="BL83" s="114" t="n"/>
      <c r="BM83" s="178" t="n"/>
      <c r="BN83" s="114" t="n"/>
      <c r="BO83" s="178" t="n"/>
      <c r="BP83" s="178" t="n"/>
      <c r="BQ83" s="178" t="n"/>
      <c r="BR83" s="178" t="n"/>
      <c r="BS83" s="178" t="n"/>
      <c r="BT83" s="178" t="n"/>
      <c r="BU83" s="178" t="n"/>
      <c r="BV83" s="178" t="n"/>
      <c r="BW83" s="178" t="n"/>
      <c r="BX83" s="178" t="n"/>
      <c r="BY83" s="178" t="n"/>
      <c r="BZ83" s="178" t="n"/>
      <c r="CA83" s="178" t="n"/>
      <c r="CB83" s="178" t="n"/>
      <c r="CC83" s="178" t="n"/>
      <c r="CD83" s="178" t="n"/>
      <c r="CE83" s="178" t="n"/>
      <c r="CF83" s="178" t="n"/>
      <c r="CG83" s="178" t="n"/>
      <c r="CH83" s="178" t="n"/>
      <c r="CI83" s="178" t="n"/>
      <c r="CJ83" s="178" t="n"/>
      <c r="CK83" s="53" t="n"/>
      <c r="CL83" s="178" t="n"/>
      <c r="CM83" s="178" t="n"/>
      <c r="CN83" s="60" t="n"/>
      <c r="CO83" s="177" t="n"/>
      <c r="CP83" s="178" t="n"/>
      <c r="CQ83" s="60" t="n"/>
      <c r="CR83" s="177" t="n"/>
      <c r="CS83" s="178" t="n"/>
      <c r="CT83" s="59" t="n"/>
      <c r="CU83" s="178" t="n"/>
      <c r="CV83" s="59" t="n"/>
      <c r="CW83" s="178" t="n"/>
      <c r="CX83" s="59" t="n"/>
      <c r="CY83" s="178" t="n"/>
      <c r="CZ83" s="178" t="n"/>
      <c r="DA83" s="178" t="n"/>
      <c r="DB83" s="53" t="n"/>
      <c r="DC83" s="178" t="n"/>
      <c r="DD83" s="178" t="n"/>
      <c r="DE83" s="178" t="n"/>
      <c r="DF83" s="178" t="n"/>
      <c r="DG83" s="178" t="n"/>
      <c r="DH83" s="178" t="n"/>
      <c r="DI83" s="178" t="n"/>
      <c r="DJ83" s="178" t="n"/>
      <c r="DK83" s="178" t="n"/>
      <c r="DL83" s="178" t="n"/>
      <c r="DM83" s="178" t="n"/>
      <c r="DN83" s="177" t="n"/>
      <c r="DO83" s="177" t="n"/>
      <c r="DP83" s="177" t="n"/>
      <c r="DQ83" s="76">
        <f>IF(AND(DS83,DP83&lt;&gt;""),
CONCATENATE(DT83,DU83,DV83,DW83,DX83,DY83,DZ83,EA83,EB83,EC83,ED83,EE83,EF83,EG83,EH83,EI83,EJ83,EK83,EL83,EM83,EN83,EO83,EP83,EQ83,ES83,ET83,EU83,EV83,EW83,EX83,EY83,EZ83,FA83,FC83,FD83,FF83,FG83,FI83,FJ83,FL83,FM83,FO83,FP83,FR83,FS83,FU83,FV83,FX83,FY83,GA83,GB83,GD83,GE83,GF83,GH83,GI83,GJ83,GL83,GM83,GN83,GP83,GQ83,GS83,GT83,GU83,GV83,GW83,GX83,GY83,GZ83,HA83,HB83,HC83,HD83,HE83,HF83,HG83,HH83,HI83,HJ83,HK83,HL83,HM83,HN83,HO83,HQ83,HR83,HS83,HT83,HU83,HV83,HW83,HX83,HY83,IA83,IB83,IC83,ID83,IF83,IG83,IH83,II83,IK83,IL83,IM83,IN83,IO83,IP83,IQ83,IR83,IS83,IT83,IU83,IV83,IW83,IX83,IY83,IZ83),
""
)</f>
        <v/>
      </c>
      <c r="DR83" s="53" t="n"/>
      <c r="DS83" s="46">
        <f>CONCATENATE(D83,$E83,$F83,$G83,H83,$I83,$J83,K83,$L83,$M83,N83,$O83,$P83,$Q83,$R83,$S83,T83,$U83,$V83,$W83,$X83,$Y83,$Z83,$AA83,AB83,AC83,AD83,$AE83,$AF83,$AG83,AH83,AI83,AJ83,AK83,AL83,AM83,AN83,AO83,AP83,AQ83,AR83,AS83,AT83,AU83,AV83,AW83,AX83,AY83,AZ83,BA83,BB83,BC83,BD83,BE83,BF83,BG83,BH83,BI83,BJ83,BK83,BL83,BM83,BN83,BO83,BP83,BQ83,BR83,BS83,BT83,BU83,BV83,BW83,BX83,BY83,BZ83,CA83,CB83,CC83,CD83,CE83,CF83,CG83,CH83,CI83,CJ83,CK83,CL83,CM83,$CN83,$CO83,CP83,$CQ83,$CR83,CS83,CT83,CU83,CV83,CW83,CX83,CY83,CZ83,DA83,DB83,DC83,DD83,DE83,DF83,DG83,DH83,DI83,DJ83,DK83,DL83,DM83,$DN83,$DO83,$DP83,DR83)&lt;&gt;""</f>
        <v/>
      </c>
      <c r="DT83" s="46">
        <f>IF(AND($DS83,$E$4&lt;&gt;""),
IF(LEFT($E$4,2) = "1.",
IF(D83&lt;&gt;"","El CUNE sólo se envía en operaciones de novedad o ajuste. ",""),
IF(D83="","Debes escribir un CUNE válido para realizar operaciones de novedad o ajuste. ","")),
""
)</f>
        <v/>
      </c>
      <c r="DU83" s="46">
        <f>IF($DS83,
IF(E83="","Debes seleccionar el tipo de documento del empleado. ",
IF(_xlfn.IFNA(VLOOKUP(E83,TIPO_DE_DOCUMENTO,1,FALSE),-1)=-1,"El tipo de documento no es válido (por favor seleccionarlo de la lista). ","")
)
)</f>
        <v/>
      </c>
      <c r="DV83" s="46">
        <f>IF($DS83,
IF(F83="","Debes escribir el número de documento del empleado. ","")
)</f>
        <v/>
      </c>
      <c r="DW83" s="46">
        <f>IF($DS83,
IF(G83="","Debes escribir el primer nombre del empleado. ","")
)</f>
        <v/>
      </c>
      <c r="DY83" s="46">
        <f>IF($DS83,
IF(I83="","Debes escribir el primer apellido del empleado. ","")
)</f>
        <v/>
      </c>
      <c r="DZ83" s="46">
        <f>IF($DS83,
IF(J83="","Debes escribir el segundo apellido del empleado. ","")
)</f>
        <v/>
      </c>
      <c r="EB83" s="46">
        <f>IF($DS83,
IF(L83="","Debes escribir la fecha de ingreso del empleado. ",
IF(ISERR(DATE(YEAR(L83),MONTH(L83),DAY(L83))), "El valor ingresado en fecha de ingreso no tiene un formato válido. ","")
)
)</f>
        <v/>
      </c>
      <c r="EC83" s="46">
        <f>IF($DS83,
IF(M83="","Debes escribir el tiempo laborado. ",
IF( IFERROR(INT(M83),1.1) &lt;&gt; IFERROR(_xlfn.NUMBERVALUE(M83),1), "El valor de los días trabajados debe ser un número entero. ", "")
)
)</f>
        <v/>
      </c>
      <c r="ED83" s="46">
        <f>IF($DS83,
IF( AND(N83&lt;&gt;"", ISERR(DATE(YEAR(N83),MONTH(N83),DAY(N83))) ), "El valor ingresado en fecha de ingreso no tiene un formato válido. ",
IF( AND(N83&lt;&gt;"", $E$6&lt;&gt;"", DATE(YEAR(N83), MONTH(N83), 1) &lt;&gt; IFERROR(DATE(MID($E$6, 1, 4), MID($E$6, 6, 2),1), "1/1/1900") ), "La fecha de retiro debe estar dentro del período liquidado. ", "")
)
)</f>
        <v/>
      </c>
      <c r="EE83" s="46">
        <f>IF($DS83,
IF(O83="","Debes seleccionar el tipo de trabajador. ",
IF(_xlfn.IFNA(VLOOKUP(O83,TIPO_DE_TRABAJADOR,1,FALSE),-1)=-1,"El tipo de trabajador no es válido (por favor seleccionarlo de la lista). ","")
)
)</f>
        <v/>
      </c>
      <c r="EF83" s="46">
        <f>IF($DS83,
IF(P83="","Debes seleccionar si es un trabajador dependiente pensionado por vejez. ",
IF(_xlfn.IFNA(VLOOKUP(P83,SUBTIPO_DE_TRABAJADOR,1,FALSE),-1)=-1,"El tipo de trabajador dependiente pensionado por vejez no es válido (por favor seleccionarlo de la lista). ","")
)
)</f>
        <v/>
      </c>
      <c r="EG83" s="46">
        <f>IF($DS83,
IF(Q83="","Debes seleccionar el tipo de contrato del trabajador. ",
IF(_xlfn.IFNA(VLOOKUP(Q83,TIPO_DE_CONTRATO,1,FALSE),-1)=-1,"El tipo de contrato del trabajador no es válido (por favor seleccionarlo de la lista). ","")
)
)</f>
        <v/>
      </c>
      <c r="EH83" s="46">
        <f>IF($DS83,
IF(R83="","Debes seleccionar si es un salario integral. ",
IF(_xlfn.IFNA(VLOOKUP(R83,SI_NO,1,FALSE),-1)=-1,"Valor no válido para salario integral (por favor seleccionarlo de la lista). ","")
)
)</f>
        <v/>
      </c>
      <c r="EI83" s="46">
        <f>IF($DS83,
IF(S83="","Debes seleccionar si el trabajador realiza actividades de riesgo. ",
IF(_xlfn.IFNA(VLOOKUP(S83,SI_NO,1,FALSE),-1)=-1,"Valor no válido para actividad de alto riesgo (por favor seleccionarlo de la lista). ","")
)
)</f>
        <v/>
      </c>
      <c r="EK83" s="46">
        <f>IF($DS83,
IF(U83="","Debes escribir el código del municipio de residencia del trabajador. ",
IF(_xlfn.IFNA(VLOOKUP(U83,MUNICIPIO,1,FALSE),-1)=-1,"El municipio de residencia del trabajador es inválido (por favor seleccionarlo de la lista). ","")
)
)</f>
        <v/>
      </c>
      <c r="EL83" s="46">
        <f>IF($DS83,
IF(V83="","Debes escribir el la dirección de residendia del trabajador. ","")
)</f>
        <v/>
      </c>
      <c r="EM83" s="46">
        <f>IF($DS83,
IF(W83="","Debes escribir la fecha de inicio de la liquidación. ",
IF(ISERR(DATE(YEAR(W83),MONTH(W83),DAY(W83))),"El valor ingresado en fecha de inicio de liquidación no tiene un formato válido. ",
IF( AND($E$6&lt;&gt;"", DATE(YEAR(W83), MONTH(W83), 1) &lt;&gt; IFERROR(DATE(MID($E$6, 1, 4), MID($E$6, 6, 2),1), "1/1/1900") ), "La fecha de inicio de la liquidación debe estar dentro del período liquidado. ", "")
)
)
)</f>
        <v/>
      </c>
      <c r="EN83" s="46">
        <f>IF($DS83,
IF(X83="","Debes escribir la fecha de fin de la liquidación. ",
IF(ISERR(DATE(YEAR(X83),MONTH(X83),DAY(X83))),"El valor ingresado en fecha de fin de liquidación no tiene un formato válido. ",
IF( AND($E$6&lt;&gt;"", DATE(YEAR(X83), MONTH(X83), 1) &lt;&gt; IFERROR(DATE(MID($E$6, 1, 4), MID($E$6, 6, 2),1), "1/1/1900") ), "La fecha de fin de la liquidación debe estar dentro del período liquidado. ", "")
)
)
)</f>
        <v/>
      </c>
      <c r="EO83" s="46">
        <f>IF($DS83,
IF(Y83="","Debes escribir la frecuencia de pago del trabajador. ",
IF(_xlfn.IFNA(VLOOKUP(Y83,PERÍODO_DE_NÓMINA,1,FALSE),-1)=-1,"La frecuencia de pago es inválida (por favor seleccionarlo de la lista). ","")
)
)</f>
        <v/>
      </c>
      <c r="EP83" s="46">
        <f>IF($DS83,
IF(Z83="","Debes escribir la fecha de pago. ",
IF(ISERR(DATE(YEAR(Z83),MONTH(Z83),DAY(Z83))), "El valor ingresado en fecha de pago no tiene un formato válido. ","")
)
)</f>
        <v/>
      </c>
      <c r="EQ83" s="46">
        <f>IF($DS83,
IF(AA83="","Debes escribir el medio de pago. ",
IF(_xlfn.IFNA(VLOOKUP(AA83,MEDIOS_DE_PAGO,1,FALSE),-1)=-1,"El medio de pago es inválido (por favor seleccionarlo de la lista). ","")
)
)</f>
        <v/>
      </c>
      <c r="ER83" s="46">
        <f>OR(AA83='Tablas '!$T$4,AA83='Tablas '!$T$7,AA83='Tablas '!$T$8,AA83='Tablas '!$T$11)</f>
        <v/>
      </c>
      <c r="ES83" s="46">
        <f>IF(AND($DS83,ER83),
IF(AB83="","Debes escribir la entidad bancaria. ",""),
""
)</f>
        <v/>
      </c>
      <c r="ET83" s="46">
        <f>IF(AND($DS83,ER83),
IF(AC83="","Debes escribir el tipo de cuenta bancaria. ",
IF(_xlfn.IFNA(VLOOKUP(AC83,TIPO_DE_CUENTA,1,FALSE),-1)=-1,"El tipo de cuenta bancaria es inválida (por favor seleccionarlo de la lista). ","")
),
""
)</f>
        <v/>
      </c>
      <c r="EU83" s="46">
        <f>IF(AND($DS83,ER83),
IF(AD83="","Debes escribir el número de cuenta bancaria. ",""),
""
)</f>
        <v/>
      </c>
      <c r="EV83" s="46">
        <f>IF($DS83,
IF(AE83="","Debes escribir el valor del sueldo básico. ",
IF( ISERR(_xlfn.NUMBERVALUE(AE83)), "El valor del sueldo básico debe ser un número válido. ", "")
)
)</f>
        <v/>
      </c>
      <c r="EW83" s="46">
        <f>IF($DS83,
IF(AF83="","Debes escribir el número de días trabajados. ",
IF( IFERROR(INT(AF83),1.1) &lt;&gt; IFERROR(_xlfn.NUMBERVALUE(AF83),1), "La cantidad de días trabajados debe ser un número entero. ", "")
)
)</f>
        <v/>
      </c>
      <c r="EX83" s="46">
        <f>IF($DS83,
IF(AG83="","Debes escribir el valor del sueldo trabajado. ",
IF( ISERR(_xlfn.NUMBERVALUE(AG83)), "El valor del sueldo trabajado debe ser un número válido. ", "")
)
)</f>
        <v/>
      </c>
      <c r="EY83" s="46">
        <f>IF($DS83,
IF( AND(AH83&lt;&gt;"", ISERR(_xlfn.NUMBERVALUE(AH83))), "El valor del auxilio de transporte debe ser un número válido. ", "")
)</f>
        <v/>
      </c>
      <c r="EZ83" s="46">
        <f>IF($DS83,
IF( AND(AI83&lt;&gt;"", ISERR(_xlfn.NUMBERVALUE(AI83))), "El valor de viáticos salariales debe ser un número válido. ", "")
)</f>
        <v/>
      </c>
      <c r="FA83" s="46">
        <f>IF($DS83,
IF( AND(AJ83&lt;&gt;"", ISERR(_xlfn.NUMBERVALUE(AJ83))), "El valor de viáticos NO salariales debe ser un número válido. ", "")
)</f>
        <v/>
      </c>
      <c r="FB83" s="46">
        <f>CONCATENATE(AK83,AL83)&lt;&gt;""</f>
        <v/>
      </c>
      <c r="FC83" s="46">
        <f>IF(AND($DS83,FB83),
IF(AK83="","Debes escribir el número de horas extras diurnas. ",
IF( IFERROR(INT(AK83),1.1) &lt;&gt; IFERROR(_xlfn.NUMBERVALUE(AK83),1), "La cantidad de horas extras diurnas debe ser un número entero. ", "")
),
""
)</f>
        <v/>
      </c>
      <c r="FD83" s="46">
        <f>IF(AND($DS83,FB83),
IF(AL83="","Debes escribir el valor de las horas extras diurnas. ",
IF( ISERR(_xlfn.NUMBERVALUE(AL83)), "El valor de las horas extras duirnas debe ser un número válido. ", "")
),
""
)</f>
        <v/>
      </c>
      <c r="FE83" s="46">
        <f>CONCATENATE(AM83,AN83)&lt;&gt;""</f>
        <v/>
      </c>
      <c r="FF83" s="46">
        <f>IF(AND($DS83,FE83),
IF(AM83="","Debes escribir el número de horas extras nocturnas. ",
IF( IFERROR(INT(AM83),1.1) &lt;&gt; IFERROR(_xlfn.NUMBERVALUE(AM83),1), "La cantidad de horas extras nocturnas debe ser un número entero. ", "")
),
""
)</f>
        <v/>
      </c>
      <c r="FG83" s="46">
        <f>IF(AND($DS83,FE83),
IF(AN83="","Debes escribir el valor de las horas extras nocturnas. ",
IF( ISERR(_xlfn.NUMBERVALUE(AN83)), "El valor de las horas extras nocturnas debe ser un número válido. ", "")
),
""
)</f>
        <v/>
      </c>
      <c r="FH83" s="46">
        <f>CONCATENATE(AO83,AP83)&lt;&gt;""</f>
        <v/>
      </c>
      <c r="FI83" s="46">
        <f>IF(AND($DS83,FH83),
IF(AO83="","Debes escribir el número de horas extras diurnas dominicales y festivas. ",
IF( IFERROR(INT(AO83),1.1) &lt;&gt; IFERROR(_xlfn.NUMBERVALUE(AO83),1), "La cantidad de horas extras diurnas dominicales y festivas debe ser un número entero. ", "")
),
""
)</f>
        <v/>
      </c>
      <c r="FJ83" s="46">
        <f>IF(AND($DS83,FH83),
IF(AP83="","Debes escribir el valor de las horas extras diurnas dominicales y festivas. ",
IF( ISERR(_xlfn.NUMBERVALUE(AP83)), "El valor de las horas extras diurnas dominicales y festivas debe ser un número válido. ", "")
),
""
)</f>
        <v/>
      </c>
      <c r="FK83" s="46">
        <f>CONCATENATE(AQ83,AR83)&lt;&gt;""</f>
        <v/>
      </c>
      <c r="FL83" s="46">
        <f>IF(AND($DS83,FK83),
IF(AQ83="","Debes escribir el número de horas extras nocturnas dominicales y festivas. ",
IF( IFERROR(INT(AQ83),1.1) &lt;&gt; IFERROR(_xlfn.NUMBERVALUE(AQ83),1), "La cantidad de horas extras nocturnas dominicales y festivas debe ser un número entero. ", "")
),
""
)</f>
        <v/>
      </c>
      <c r="FM83" s="46">
        <f>IF(AND($DS83,FK83),
IF(AR83="","Debes escribir el valor de las horas extras nocturnas dominicales y festivas. ",
IF( ISERR(_xlfn.NUMBERVALUE(AR83)), "El valor de las horas extras nocturnas dominicales y festivas debe ser un número válido. ", "")
),
""
)</f>
        <v/>
      </c>
      <c r="FN83" s="46">
        <f>CONCATENATE(AS83,AT83)&lt;&gt;""</f>
        <v/>
      </c>
      <c r="FO83" s="46">
        <f>IF(AND($DS83,FN83),
IF(AS83="","Debes escribir el número de horas recargo nocturno. ",
IF( IFERROR(INT(AS83),1.1) &lt;&gt; IFERROR(_xlfn.NUMBERVALUE(AS83),1), "La cantidad de horas recargo nocturno debe ser un número entero. ", "")
),
""
)</f>
        <v/>
      </c>
      <c r="FP83" s="46">
        <f>IF(AND($DS83,FN83),
IF(AT83="","Debes escribir el valor de las horas recargo nocturno. ",
IF( ISERR(_xlfn.NUMBERVALUE(AT83)), "El valor de las horas recargo nocturno debe ser un número válido. ", "")
),
""
)</f>
        <v/>
      </c>
      <c r="FQ83" s="46">
        <f>CONCATENATE(AU83,AV83)&lt;&gt;""</f>
        <v/>
      </c>
      <c r="FR83" s="46">
        <f>IF(AND($DS83,FQ83),
IF(AU83="","Debes escribir el número de horas recargo diurno dominical y festivo. ",
IF( IFERROR(INT(AU83),1.1) &lt;&gt; IFERROR(_xlfn.NUMBERVALUE(AU83),1), "La cantidad de horas recargo diurno dominical y festivo debe ser un número entero. ", "")
),
""
)</f>
        <v/>
      </c>
      <c r="FS83" s="46">
        <f>IF(AND($DS83,FQ83),
IF(AV83="","Debes escribir el valor de las horas recargo diurno dominical y festivo. ",
IF( ISERR(_xlfn.NUMBERVALUE(AV83)), "El valor de las horas recargo diurno dominical y festivo debe ser un número válido. ", "")
),
""
)</f>
        <v/>
      </c>
      <c r="FT83" s="46">
        <f>CONCATENATE(AW83,AX83)&lt;&gt;""</f>
        <v/>
      </c>
      <c r="FU83" s="46">
        <f>IF(AND($DS83,FT83),
IF(AW83="","Debes escribir el número de horas recargo nocturno dominical y festivo. ",
IF( IFERROR(INT(AW83),1.1) &lt;&gt; IFERROR(_xlfn.NUMBERVALUE(AW83),1), "La cantidad de horas recargo nocturno dominical y festivo debe ser un número entero. ", "")
),
""
)</f>
        <v/>
      </c>
      <c r="FV83" s="46">
        <f>IF(AND($DS83,FT83),
IF(AX83="","Debes escribir el valor de las horas recargo nocturno dominical y festivo. ",
IF( ISERR(_xlfn.NUMBERVALUE(AX83)), "El valor de las horas recargo nocturno dominical y festivo debe ser un número válido. ", "")
),
""
)</f>
        <v/>
      </c>
      <c r="FW83" s="46">
        <f>CONCATENATE(AY83,AZ83)&lt;&gt;""</f>
        <v/>
      </c>
      <c r="FX83" s="46">
        <f>IF(AND($DS83,FW83),
IF(AY83="","Debes escribir el número de días de vacaciones comunes. ",
IF( IFERROR(INT(AY83),1.1) &lt;&gt; IFERROR(_xlfn.NUMBERVALUE(AY83),1), "La cantidad de días de vacaciones comunes debe ser un número entero. ", "")
),
""
)</f>
        <v/>
      </c>
      <c r="FY83" s="46">
        <f>IF(AND($DS83,FW83),
IF(AZ83="","Debes escribir el valor de las vacaciones comunes. ",
IF( ISERR(_xlfn.NUMBERVALUE(AZ83)), "El valor de las vacaciones comunes debe ser un número válido. ", "")
),
""
)</f>
        <v/>
      </c>
      <c r="FZ83" s="46">
        <f>CONCATENATE(BA83,BB83)&lt;&gt;""</f>
        <v/>
      </c>
      <c r="GA83" s="46">
        <f>IF(AND($DS83,FZ83),
IF(BA83="","Debes escribir el número de días de vacaciones compensadas. ",
IF( IFERROR(INT(BA83),1.1) &lt;&gt; IFERROR(_xlfn.NUMBERVALUE(BA83),1), "La cantidad de días de vacaciones compensadas debe ser un número entero. ", "")
),
""
)</f>
        <v/>
      </c>
      <c r="GB83" s="46">
        <f>IF(AND($DS83,FZ83),
IF(BB83="","Debes escribir el valor de las vacaciones compensadas. ",
IF( ISERR(_xlfn.NUMBERVALUE(BB83)), "El valor de las vacaciones compensadas debe ser un número válido. ", "")
),
""
)</f>
        <v/>
      </c>
      <c r="GC83" s="46">
        <f>CONCATENATE(BC83,BD83)&lt;&gt;""</f>
        <v/>
      </c>
      <c r="GD83" s="46">
        <f>IF(AND($DS83,GC83),
IF(BC83="","Debes escribir el número de días de prima salarial. ",
IF( IFERROR(INT(BC83),1.1) &lt;&gt; IFERROR(_xlfn.NUMBERVALUE(BC83),1), "La cantidad de días de prima salarial debe ser un número entero. ", "")
),
""
)</f>
        <v/>
      </c>
      <c r="GE83" s="46">
        <f>IF(AND($DS83,GC83),
IF(BD83="","Debes escribir el valor de los días de prima salarial. ",
IF( ISERR(_xlfn.NUMBERVALUE(BD83)), "El valor de los días de prima salarial debe ser un número válido. ", "")
),
""
)</f>
        <v/>
      </c>
      <c r="GF83" s="46">
        <f>IF($DS83,
IF( AND(BE83&lt;&gt;"", ISERR(_xlfn.NUMBERVALUE(BE83))), "El valor de la prima NO saliarial debe ser un número válido. ", "")
)</f>
        <v/>
      </c>
      <c r="GG83" s="46">
        <f>CONCATENATE(BF83,BG83,BH83)&lt;&gt;""</f>
        <v/>
      </c>
      <c r="GH83" s="46">
        <f>IF(AND($DS83,GG83),
IF(BF83="","Debes escribir el valor de las cesantías. ",
IF( ISERR(_xlfn.NUMBERVALUE(BF83)), "El valor de las cesantías debe ser un número válido. ", "")
),
""
)</f>
        <v/>
      </c>
      <c r="GI83" s="46">
        <f>IF(AND($DS83,GG83),
IF(BG83="","Debes escribir el % de cesantías. ",
IF( ISERR(_xlfn.NUMBERVALUE(BG83)), "El % de cesantías debe ser un número válido. ", "")
),
""
)</f>
        <v/>
      </c>
      <c r="GJ83" s="46">
        <f>IF(AND($DS83,GG83),
IF(BH83="","Debes escribir el valor de intereses de cesantías. ",
IF( ISERR(_xlfn.NUMBERVALUE(BH83)), "El valor de intereses de cesantías debe ser un número válido. ", "")
),
""
)</f>
        <v/>
      </c>
      <c r="GK83" s="46">
        <f>CONCATENATE(BI83,BJ83,BK83)&lt;&gt;""</f>
        <v/>
      </c>
      <c r="GL83" s="46">
        <f>IF(AND($DS83,GK83),
IF(BI83="","Debes escribir el número de días de incapacidad. ",
IF( IFERROR(INT(BI83),1.1) &lt;&gt; IFERROR(_xlfn.NUMBERVALUE(BI83),1), "La cantidad de días de incapacidad debe ser un número entero. ", "")
),
""
)</f>
        <v/>
      </c>
      <c r="GM83" s="46">
        <f>IF(AND($DS83,GK83),
IF(BJ83="","Debes escribir el tipo de incapacidad. ",
IF(_xlfn.IFNA(VLOOKUP(BJ83,TIPO_DE_INCAPACIDAD,1,FALSE),-1)=-1,"El tipo de incapacidad es inválida (por favor seleccionarlo de la lista). ","")
),
""
)</f>
        <v/>
      </c>
      <c r="GN83" s="46">
        <f>IF(AND($DS83,GK83),
IF(BK83="","Debes escribir el valor de la incapacidad. ",
IF( ISERR(_xlfn.NUMBERVALUE(BK83)), "El valor de la incapacidad debe ser un número válido. ", "")
),
""
)</f>
        <v/>
      </c>
      <c r="GO83" s="46">
        <f>CONCATENATE(BL83,BM83)&lt;&gt;""</f>
        <v/>
      </c>
      <c r="GP83" s="46">
        <f>IF(AND($DS83,GO83),
IF(BL83="","Debes escribir el número de días de licencia de maternidad o paternidad. ",
IF( IFERROR(INT(BL83),1.1) &lt;&gt; IFERROR(_xlfn.NUMBERVALUE(BL83),1), "La cantidad de días de licencia de maternidad o paternidad debe ser un número entero. ", "")
),
""
)</f>
        <v/>
      </c>
      <c r="GQ83" s="46">
        <f>IF(AND($DS83,GO83),
IF(BM83="","Debes escribir el valor de la licencia de maternidad o paternidad. ",
IF( ISERR(_xlfn.NUMBERVALUE(BM83)), "El valor de la licencia de maternidad o paternidad debe ser un número válido. ", "")
),
""
)</f>
        <v/>
      </c>
      <c r="GR83" s="46">
        <f>CONCATENATE(BN83,BO83)&lt;&gt;""</f>
        <v/>
      </c>
      <c r="GS83" s="46">
        <f>IF(AND($DS83,GR83),
IF(BN83="","Debes escribir el número de días de licencia remunerada. ",
IF( IFERROR(INT(BN83),1.1) &lt;&gt; IFERROR(_xlfn.NUMBERVALUE(BN83),1), "La cantidad de días de licencia remunerada debe ser un número entero. ", "")
),
""
)</f>
        <v/>
      </c>
      <c r="GT83" s="46">
        <f>IF(AND($DS83,GR83),
IF(BO83="","Debes escribir el valor de la licencia remunerada. ",
IF( ISERR(_xlfn.NUMBERVALUE(BO83)), "El valor de la licencia remunerada debe ser un número válido. ", "")
),
""
)</f>
        <v/>
      </c>
      <c r="GU83" s="46">
        <f>IF($DS83,
IF( AND(BP83&lt;&gt;"", ISERR(_xlfn.NUMBERVALUE(BP83))), "El valor de la licencia NO remunerada debe ser un número válido. ", "")
)</f>
        <v/>
      </c>
      <c r="GV83" s="46">
        <f>IF($DS83,
IF( AND(BQ83&lt;&gt;"", ISERR(_xlfn.NUMBERVALUE(BQ83))), "El valor de auxilios salariales debe ser un número válido. ", "")
)</f>
        <v/>
      </c>
      <c r="GW83" s="46">
        <f>IF($DS83,
IF( AND(BR83&lt;&gt;"", ISERR(_xlfn.NUMBERVALUE(BR83))), "El valor de auxilios NO salariales debe ser un número válido. ", "")
)</f>
        <v/>
      </c>
      <c r="GX83" s="46">
        <f>IF($DS83,
IF( AND(BS83&lt;&gt;"", ISERR(_xlfn.NUMBERVALUE(BS83))), "El valor de bonos salariales debe ser un número válido. ", "")
)</f>
        <v/>
      </c>
      <c r="GY83" s="46">
        <f>IF($DS83,
IF( AND(BT83&lt;&gt;"", ISERR(_xlfn.NUMBERVALUE(BT83))), "El valor de bonos NO salariales debe ser un número válido. ", "")
)</f>
        <v/>
      </c>
      <c r="GZ83" s="46">
        <f>IF($DS83,
IF( AND(BU83&lt;&gt;"", ISERR(_xlfn.NUMBERVALUE(BU83))), "El valor de bonos salariales de alimentación debe ser un número válido. ", "")
)</f>
        <v/>
      </c>
      <c r="HA83" s="46">
        <f>IF($DS83,
IF( AND(BV83&lt;&gt;"", ISERR(_xlfn.NUMBERVALUE(BV83))), "El valor de bonos NO salariales de alimentación debe ser un número válido. ", "")
)</f>
        <v/>
      </c>
      <c r="HB83" s="46">
        <f>IF($DS83,
IF( AND(BW83&lt;&gt;"", ISERR(_xlfn.NUMBERVALUE(BW83))), "El valor de bonificaciones salariales debe ser un número válido. ", "")
)</f>
        <v/>
      </c>
      <c r="HC83" s="46">
        <f>IF($DS83,
IF( AND(BX83&lt;&gt;"", ISERR(_xlfn.NUMBERVALUE(BX83))), "El valor de bonificaciones NO salariales debe ser un número válido. ", "")
)</f>
        <v/>
      </c>
      <c r="HD83" s="46">
        <f>IF($DS83,
IF( AND(BY83&lt;&gt;"", ISERR(_xlfn.NUMBERVALUE(BY83))), "El valor de compensaciones ordinarias debe ser un número válido. ", "")
)</f>
        <v/>
      </c>
      <c r="HE83" s="46">
        <f>IF($DS83,
IF( AND(BZ83&lt;&gt;"", ISERR(_xlfn.NUMBERVALUE(BZ83))), "El valor de compensaciones extraordinarias debe ser un número válido. ", "")
)</f>
        <v/>
      </c>
      <c r="HF83" s="46">
        <f>IF($DS83,
IF( AND(CA83&lt;&gt;"", ISERR(_xlfn.NUMBERVALUE(CA83))), "El valor de comisiones debe ser un número válido. ", "")
)</f>
        <v/>
      </c>
      <c r="HG83" s="46">
        <f>IF($DS83,
IF( AND(CB83&lt;&gt;"", ISERR(_xlfn.NUMBERVALUE(CB83))), "El valor de ausencia por huega debe ser un número válido. ", "")
)</f>
        <v/>
      </c>
      <c r="HH83" s="46">
        <f>IF($DS83,
IF( AND(CC83&lt;&gt;"", ISERR(_xlfn.NUMBERVALUE(CC83))), "El valor de anticipos debe ser un número válido. ", "")
)</f>
        <v/>
      </c>
      <c r="HI83" s="46">
        <f>IF($DS83,
IF( AND(CD83&lt;&gt;"", ISERR(_xlfn.NUMBERVALUE(CD83))), "El valor de pagos a terceros debe ser un número válido. ", "")
)</f>
        <v/>
      </c>
      <c r="HJ83" s="46">
        <f>IF($DS83,
IF( AND(CE83&lt;&gt;"", ISERR(_xlfn.NUMBERVALUE(CE83))), "El valor de dotación debe ser un número válido. ", "")
)</f>
        <v/>
      </c>
      <c r="HK83" s="46">
        <f>IF($DS83,
IF( AND(CF83&lt;&gt;"", ISERR(_xlfn.NUMBERVALUE(CF83))), "El valor de apoyo sostenibilidad debe ser un número válido. ", "")
)</f>
        <v/>
      </c>
      <c r="HL83" s="46">
        <f>IF($DS83,
IF( AND(CG83&lt;&gt;"", ISERR(_xlfn.NUMBERVALUE(CG83))), "El valor de teletrabajo debe ser un número válido. ", "")
)</f>
        <v/>
      </c>
      <c r="HM83" s="46">
        <f>IF($DS83,
IF( AND(CH83&lt;&gt;"", ISERR(_xlfn.NUMBERVALUE(CH83))), "El valor de bonificación de retiro debe ser un número válido. ", "")
)</f>
        <v/>
      </c>
      <c r="HN83" s="46">
        <f>IF($DS83,
IF( AND(CI83&lt;&gt;"", ISERR(_xlfn.NUMBERVALUE(CI83))), "El valor de indemnización de retiro debe ser un número válido. ", "")
)</f>
        <v/>
      </c>
      <c r="HO83" s="46">
        <f>IF($DS83,
IF( AND(CJ83&lt;&gt;"", ISERR(_xlfn.NUMBERVALUE(CJ83))), "El valor de reintegros debe ser un número válido. ", "")
)</f>
        <v/>
      </c>
      <c r="HP83" s="46">
        <f>CONCATENATE(CK83,CL83,CM83)&lt;&gt;""</f>
        <v/>
      </c>
      <c r="HQ83" s="46">
        <f>IF(AND($DS83,HP83),
IF(CK83="","Debes escribir la descripción de otro concepto no categorizado. ",""),
""
)</f>
        <v/>
      </c>
      <c r="HR83" s="46">
        <f>IF(AND($DS83,HP83),
IF(CONCATENATE(CL83,CM83)="","Debes escribir al menos un valor de concepto no categorizado (salarial o no salarial). ",
IF(ISERR(_xlfn.NUMBERVALUE(CL83)),"El valor salarial concepto no categorizado debe ser un número válido. ","")
),
""
)</f>
        <v/>
      </c>
      <c r="HS83" s="46">
        <f>IF(AND($DS83,HP83),
IF(CONCATENATE(CL83,CM83)="","Debes escribir al menos un valor de concepto no categorizado (salarial o no salarial). ",
IF(ISERR(_xlfn.NUMBERVALUE(CM83)),"El valor NO salarial concepto no categorizado debe ser un número válido. ","")
),
""
)</f>
        <v/>
      </c>
      <c r="HT83" s="46">
        <f>IF($DS83,
IF(CN83="","Debes escribir el porcentaje del aporte a salud. ",
IF( ISERR(_xlfn.NUMBERVALUE(CN83)), "El valor del porcentaje del aporte a salud debe ser un número válido. ", "")
)
)</f>
        <v/>
      </c>
      <c r="HU83" s="46">
        <f>IF($DS83,
IF(CO83="","Debes escribir el valor del aporte a salud. ",
IF( ISERR(_xlfn.NUMBERVALUE(CO83)), "El valor del aporte a salud debe ser un número válido. ", "")
)
)</f>
        <v/>
      </c>
      <c r="HV83" s="46">
        <f>IF($DS83,
IF( AND(CP83&lt;&gt;"", ISERR(_xlfn.NUMBERVALUE(CP83))), "El valor plan complementario debe ser un número válido. ", "")
)</f>
        <v/>
      </c>
      <c r="HW83" s="46">
        <f>IF($DS83,
IF(CQ83="","Debes escribir el porcentaje del aporte a pensión. ",
IF( ISERR(_xlfn.NUMBERVALUE(CQ83)), "El valor del porcentaje del aporte a pensión debe ser un número válido. ", "")
)
)</f>
        <v/>
      </c>
      <c r="HX83" s="46">
        <f>IF($DS83,
IF(CR83="","Debes escribir el valor del aporte a pensión. ",
IF( ISERR(_xlfn.NUMBERVALUE(CR83)), "El valor del aporte a salud debe ser un número válido. ", "")
)
)</f>
        <v/>
      </c>
      <c r="HY83" s="46">
        <f>IF($DS83,
IF( AND(CS83&lt;&gt;"", ISERR(_xlfn.NUMBERVALUE(CS83))), "El valor pensión voluntaria debe ser un número válido. ", "")
)</f>
        <v/>
      </c>
      <c r="HZ83" s="46">
        <f>CONCATENATE(CT83,CU83,CV83,CW83)&lt;&gt;""</f>
        <v/>
      </c>
      <c r="IA83" s="46">
        <f>IF(AND($DS83,HZ83),
IF(CT83="","Debes escribir el % del fondo de seguridad pensional. ",
IF( ISERR(_xlfn.NUMBERVALUE(CT83)), "El % del fondo de seguridad debe ser un número válido. ", "")
),
""
)</f>
        <v/>
      </c>
      <c r="IB83" s="46">
        <f>IF(AND($DS83,HZ83),
IF(CU83="","Debes escribir el valor del aporte al fondo de solidaridad pensional. ",
IF( ISERR(_xlfn.NUMBERVALUE(CU83)), "El valor del aporte al fondo de solidaridad pensional debe ser un número válido. ", "")
),
""
)</f>
        <v/>
      </c>
      <c r="IC83" s="46">
        <f>IF(AND($DS83,HZ83),
IF(CV83="","Debes escribir el % del fondo de subsistencia. ",
IF( ISERR(_xlfn.NUMBERVALUE(CV83)), "El % del fondo de subsistencia debe ser un número válido. ", "")
),
""
)</f>
        <v/>
      </c>
      <c r="ID83" s="46">
        <f>IF(AND($DS83,HZ83),
IF(CW83="","Debes escribir el valor del fondo de subsistencia. ",
IF( ISERR(_xlfn.NUMBERVALUE(CW83)), "El valor del fondo de subsistencia debe ser un número válido. ", "")
),
""
)</f>
        <v/>
      </c>
      <c r="IE83" s="46">
        <f>CONCATENATE(CX83,CY83)&lt;&gt;""</f>
        <v/>
      </c>
      <c r="IF83" s="46">
        <f>IF(AND($DS83,IE83),
IF(CX83="","Debes escribir el % de sindicato. ",
IF( ISERR(_xlfn.NUMBERVALUE(CX83)), "El % de sindicato debe ser un número válido. ", "")
),
""
)</f>
        <v/>
      </c>
      <c r="IG83" s="46">
        <f>IF(AND($DS83,IE83),
IF(CY83="","Debes escribir el valor del sindicato. ",
IF( ISERR(_xlfn.NUMBERVALUE(CY83)), "El valor del sindicato debe ser un número válido. ", "")
),
""
)</f>
        <v/>
      </c>
      <c r="IH83" s="46">
        <f>IF($DS83,
IF( AND(CZ83&lt;&gt;"", ISERR(_xlfn.NUMBERVALUE(CZ83))), "El valor de sanción pública debe ser un número válido. ", "")
)</f>
        <v/>
      </c>
      <c r="II83" s="46">
        <f>IF($DS83,
IF( AND(DA83&lt;&gt;"", ISERR(_xlfn.NUMBERVALUE(DA83))), "El valor de sanción privada debe ser un número válido. ", "")
)</f>
        <v/>
      </c>
      <c r="IJ83" s="46">
        <f>CONCATENATE(DB83,DC83)&lt;&gt;""</f>
        <v/>
      </c>
      <c r="IK83" s="46">
        <f>IF(AND($DS83,IJ83),
IF(DB83="","Debes escribir la descripción de libranza. ",""),
""
)</f>
        <v/>
      </c>
      <c r="IL83" s="46">
        <f>IF(AND($DS83,IJ83),
IF(DC83="","Debes escribir la cuota libranza. ",
IF(ISERR(_xlfn.NUMBERVALUE(DC83)),"El valor de la cuota libranza debe ser un número válido. ","")
),
""
)</f>
        <v/>
      </c>
      <c r="IM83" s="46">
        <f>IF($DS83,
IF( AND(DD83&lt;&gt;"", ISERR(_xlfn.NUMBERVALUE(DD83))), "El valor de pagos a terceros debe ser un número válido. ", "")
)</f>
        <v/>
      </c>
      <c r="IN83" s="46">
        <f>IF($DS83,
IF( AND(DE83&lt;&gt;"", ISERR(_xlfn.NUMBERVALUE(DE83))), "El valor de anticipos debe ser un número válido. ", "")
)</f>
        <v/>
      </c>
      <c r="IO83" s="46">
        <f>IF($DS83,
IF( AND(DF83&lt;&gt;"", ISERR(_xlfn.NUMBERVALUE(DF83))), "El valor de AFC debe ser un número válido. ", "")
)</f>
        <v/>
      </c>
      <c r="IP83" s="46">
        <f>IF($DS83,
IF( AND(DG83&lt;&gt;"", ISERR(_xlfn.NUMBERVALUE(DG83))), "El valor de rete-fuente debe ser un número válido. ", "")
)</f>
        <v/>
      </c>
      <c r="IQ83" s="46">
        <f>IF($DS83,
IF( AND(DH83&lt;&gt;"", ISERR(_xlfn.NUMBERVALUE(DH83))), "El valor de cooperativa de trabajo debe ser un número válido. ", "")
)</f>
        <v/>
      </c>
      <c r="IR83" s="46">
        <f>IF($DS83,
IF( AND(DI83&lt;&gt;"", ISERR(_xlfn.NUMBERVALUE(DI83))), "El valor de embargo fiscal debe ser un número válido. ", "")
)</f>
        <v/>
      </c>
      <c r="IS83" s="46">
        <f>IF($DS83,
IF( AND(DJ83&lt;&gt;"", ISERR(_xlfn.NUMBERVALUE(DJ83))), "El valor de educación debe ser un número válido. ", "")
)</f>
        <v/>
      </c>
      <c r="IT83" s="46">
        <f>IF($DS83,
IF( AND(DK83&lt;&gt;"", ISERR(_xlfn.NUMBERVALUE(DK83))), "El valor de reintegro debe ser un número válido. ", "")
)</f>
        <v/>
      </c>
      <c r="IU83" s="46">
        <f>IF($DS83,
IF( AND(DL83&lt;&gt;"", ISERR(_xlfn.NUMBERVALUE(DL83))), "El valor de deuda debe ser un número válido. ", "")
)</f>
        <v/>
      </c>
      <c r="IV83" s="46">
        <f>IF($DS83,
IF( AND(DM83&lt;&gt;"", ISERR(_xlfn.NUMBERVALUE(DM83))), "El valor de otras deducciones debe ser un número válido. ", "")
)</f>
        <v/>
      </c>
      <c r="IW83" s="46">
        <f>IF($DS83,
IF(DN83="","Debes escribir el valor de los devengos totales. ",
IF( ISERR(_xlfn.NUMBERVALUE(DN83)), "El valor de los devengos totales debe ser un número válido. ", "")
)
)</f>
        <v/>
      </c>
      <c r="IX83" s="46">
        <f>IF($DS83,
IF(DO83="","Debes escribir el valor de las deducciones totales. ",
IF( ISERR(_xlfn.NUMBERVALUE(DO83)), "El valor de las deducciones totales debe ser un número válido. ", "")
)
)</f>
        <v/>
      </c>
      <c r="IY83" s="46">
        <f>IF($DS83,
IF(DP83="","Debes escribir el valor del salario total. ",
IF( ISERR(_xlfn.NUMBERVALUE(DP83)), "El valor del salario total debe ser un número válido. ", "")
)
)</f>
        <v/>
      </c>
    </row>
    <row r="84">
      <c r="B84" s="48" t="n">
        <v>72</v>
      </c>
      <c r="C84" s="61">
        <f>IF(AND(DS84,DP84&lt;&gt;""),
IF(DQ84="","OK","Error"),
""
)</f>
        <v/>
      </c>
      <c r="D84" s="53" t="n"/>
      <c r="E84" s="52" t="n"/>
      <c r="F84" s="112" t="n"/>
      <c r="G84" s="52" t="n"/>
      <c r="H84" s="53" t="n"/>
      <c r="I84" s="52" t="n"/>
      <c r="J84" s="52" t="n"/>
      <c r="K84" s="53" t="n"/>
      <c r="L84" s="55" t="n"/>
      <c r="M84" s="108" t="n"/>
      <c r="N84" s="56" t="n"/>
      <c r="O84" s="52" t="n"/>
      <c r="P84" s="52" t="n"/>
      <c r="Q84" s="52" t="n"/>
      <c r="R84" s="52" t="n"/>
      <c r="S84" s="52" t="n"/>
      <c r="T84" s="53" t="n"/>
      <c r="U84" s="52" t="n"/>
      <c r="V84" s="52" t="n"/>
      <c r="W84" s="55" t="n"/>
      <c r="X84" s="55" t="n"/>
      <c r="Y84" s="52" t="n"/>
      <c r="Z84" s="55" t="n"/>
      <c r="AA84" s="52" t="n"/>
      <c r="AB84" s="53" t="n"/>
      <c r="AC84" s="53" t="n"/>
      <c r="AD84" s="53" t="n"/>
      <c r="AE84" s="177" t="n"/>
      <c r="AF84" s="113" t="n"/>
      <c r="AG84" s="177" t="n"/>
      <c r="AH84" s="178" t="n"/>
      <c r="AI84" s="178" t="n"/>
      <c r="AJ84" s="178" t="n"/>
      <c r="AK84" s="114" t="n"/>
      <c r="AL84" s="178" t="n"/>
      <c r="AM84" s="114" t="n"/>
      <c r="AN84" s="178" t="n"/>
      <c r="AO84" s="114" t="n"/>
      <c r="AP84" s="178" t="n"/>
      <c r="AQ84" s="114" t="n"/>
      <c r="AR84" s="178" t="n"/>
      <c r="AS84" s="114" t="n"/>
      <c r="AT84" s="178" t="n"/>
      <c r="AU84" s="114" t="n"/>
      <c r="AV84" s="178" t="n"/>
      <c r="AW84" s="114" t="n"/>
      <c r="AX84" s="178" t="n"/>
      <c r="AY84" s="114" t="n"/>
      <c r="AZ84" s="178" t="n"/>
      <c r="BA84" s="114" t="n"/>
      <c r="BB84" s="178" t="n"/>
      <c r="BC84" s="114" t="n"/>
      <c r="BD84" s="178" t="n"/>
      <c r="BE84" s="178" t="n"/>
      <c r="BF84" s="178" t="n"/>
      <c r="BG84" s="59" t="n"/>
      <c r="BH84" s="178" t="n"/>
      <c r="BI84" s="114" t="n"/>
      <c r="BJ84" s="53" t="n"/>
      <c r="BK84" s="178" t="n"/>
      <c r="BL84" s="114" t="n"/>
      <c r="BM84" s="178" t="n"/>
      <c r="BN84" s="114" t="n"/>
      <c r="BO84" s="178" t="n"/>
      <c r="BP84" s="178" t="n"/>
      <c r="BQ84" s="178" t="n"/>
      <c r="BR84" s="178" t="n"/>
      <c r="BS84" s="178" t="n"/>
      <c r="BT84" s="178" t="n"/>
      <c r="BU84" s="178" t="n"/>
      <c r="BV84" s="178" t="n"/>
      <c r="BW84" s="178" t="n"/>
      <c r="BX84" s="178" t="n"/>
      <c r="BY84" s="178" t="n"/>
      <c r="BZ84" s="178" t="n"/>
      <c r="CA84" s="178" t="n"/>
      <c r="CB84" s="178" t="n"/>
      <c r="CC84" s="178" t="n"/>
      <c r="CD84" s="178" t="n"/>
      <c r="CE84" s="178" t="n"/>
      <c r="CF84" s="178" t="n"/>
      <c r="CG84" s="178" t="n"/>
      <c r="CH84" s="178" t="n"/>
      <c r="CI84" s="178" t="n"/>
      <c r="CJ84" s="178" t="n"/>
      <c r="CK84" s="53" t="n"/>
      <c r="CL84" s="178" t="n"/>
      <c r="CM84" s="178" t="n"/>
      <c r="CN84" s="60" t="n"/>
      <c r="CO84" s="177" t="n"/>
      <c r="CP84" s="178" t="n"/>
      <c r="CQ84" s="60" t="n"/>
      <c r="CR84" s="177" t="n"/>
      <c r="CS84" s="178" t="n"/>
      <c r="CT84" s="59" t="n"/>
      <c r="CU84" s="178" t="n"/>
      <c r="CV84" s="59" t="n"/>
      <c r="CW84" s="178" t="n"/>
      <c r="CX84" s="59" t="n"/>
      <c r="CY84" s="178" t="n"/>
      <c r="CZ84" s="178" t="n"/>
      <c r="DA84" s="178" t="n"/>
      <c r="DB84" s="53" t="n"/>
      <c r="DC84" s="178" t="n"/>
      <c r="DD84" s="178" t="n"/>
      <c r="DE84" s="178" t="n"/>
      <c r="DF84" s="178" t="n"/>
      <c r="DG84" s="178" t="n"/>
      <c r="DH84" s="178" t="n"/>
      <c r="DI84" s="178" t="n"/>
      <c r="DJ84" s="178" t="n"/>
      <c r="DK84" s="178" t="n"/>
      <c r="DL84" s="178" t="n"/>
      <c r="DM84" s="178" t="n"/>
      <c r="DN84" s="177" t="n"/>
      <c r="DO84" s="177" t="n"/>
      <c r="DP84" s="177" t="n"/>
      <c r="DQ84" s="76">
        <f>IF(AND(DS84,DP84&lt;&gt;""),
CONCATENATE(DT84,DU84,DV84,DW84,DX84,DY84,DZ84,EA84,EB84,EC84,ED84,EE84,EF84,EG84,EH84,EI84,EJ84,EK84,EL84,EM84,EN84,EO84,EP84,EQ84,ES84,ET84,EU84,EV84,EW84,EX84,EY84,EZ84,FA84,FC84,FD84,FF84,FG84,FI84,FJ84,FL84,FM84,FO84,FP84,FR84,FS84,FU84,FV84,FX84,FY84,GA84,GB84,GD84,GE84,GF84,GH84,GI84,GJ84,GL84,GM84,GN84,GP84,GQ84,GS84,GT84,GU84,GV84,GW84,GX84,GY84,GZ84,HA84,HB84,HC84,HD84,HE84,HF84,HG84,HH84,HI84,HJ84,HK84,HL84,HM84,HN84,HO84,HQ84,HR84,HS84,HT84,HU84,HV84,HW84,HX84,HY84,IA84,IB84,IC84,ID84,IF84,IG84,IH84,II84,IK84,IL84,IM84,IN84,IO84,IP84,IQ84,IR84,IS84,IT84,IU84,IV84,IW84,IX84,IY84,IZ84),
""
)</f>
        <v/>
      </c>
      <c r="DR84" s="53" t="n"/>
      <c r="DS84" s="46">
        <f>CONCATENATE(D84,$E84,$F84,$G84,H84,$I84,$J84,K84,$L84,$M84,N84,$O84,$P84,$Q84,$R84,$S84,T84,$U84,$V84,$W84,$X84,$Y84,$Z84,$AA84,AB84,AC84,AD84,$AE84,$AF84,$AG84,AH84,AI84,AJ84,AK84,AL84,AM84,AN84,AO84,AP84,AQ84,AR84,AS84,AT84,AU84,AV84,AW84,AX84,AY84,AZ84,BA84,BB84,BC84,BD84,BE84,BF84,BG84,BH84,BI84,BJ84,BK84,BL84,BM84,BN84,BO84,BP84,BQ84,BR84,BS84,BT84,BU84,BV84,BW84,BX84,BY84,BZ84,CA84,CB84,CC84,CD84,CE84,CF84,CG84,CH84,CI84,CJ84,CK84,CL84,CM84,$CN84,$CO84,CP84,$CQ84,$CR84,CS84,CT84,CU84,CV84,CW84,CX84,CY84,CZ84,DA84,DB84,DC84,DD84,DE84,DF84,DG84,DH84,DI84,DJ84,DK84,DL84,DM84,$DN84,$DO84,$DP84,DR84)&lt;&gt;""</f>
        <v/>
      </c>
      <c r="DT84" s="46">
        <f>IF(AND($DS84,$E$4&lt;&gt;""),
IF(LEFT($E$4,2) = "1.",
IF(D84&lt;&gt;"","El CUNE sólo se envía en operaciones de novedad o ajuste. ",""),
IF(D84="","Debes escribir un CUNE válido para realizar operaciones de novedad o ajuste. ","")),
""
)</f>
        <v/>
      </c>
      <c r="DU84" s="46">
        <f>IF($DS84,
IF(E84="","Debes seleccionar el tipo de documento del empleado. ",
IF(_xlfn.IFNA(VLOOKUP(E84,TIPO_DE_DOCUMENTO,1,FALSE),-1)=-1,"El tipo de documento no es válido (por favor seleccionarlo de la lista). ","")
)
)</f>
        <v/>
      </c>
      <c r="DV84" s="46">
        <f>IF($DS84,
IF(F84="","Debes escribir el número de documento del empleado. ","")
)</f>
        <v/>
      </c>
      <c r="DW84" s="46">
        <f>IF($DS84,
IF(G84="","Debes escribir el primer nombre del empleado. ","")
)</f>
        <v/>
      </c>
      <c r="DY84" s="46">
        <f>IF($DS84,
IF(I84="","Debes escribir el primer apellido del empleado. ","")
)</f>
        <v/>
      </c>
      <c r="DZ84" s="46">
        <f>IF($DS84,
IF(J84="","Debes escribir el segundo apellido del empleado. ","")
)</f>
        <v/>
      </c>
      <c r="EB84" s="46">
        <f>IF($DS84,
IF(L84="","Debes escribir la fecha de ingreso del empleado. ",
IF(ISERR(DATE(YEAR(L84),MONTH(L84),DAY(L84))), "El valor ingresado en fecha de ingreso no tiene un formato válido. ","")
)
)</f>
        <v/>
      </c>
      <c r="EC84" s="46">
        <f>IF($DS84,
IF(M84="","Debes escribir el tiempo laborado. ",
IF( IFERROR(INT(M84),1.1) &lt;&gt; IFERROR(_xlfn.NUMBERVALUE(M84),1), "El valor de los días trabajados debe ser un número entero. ", "")
)
)</f>
        <v/>
      </c>
      <c r="ED84" s="46">
        <f>IF($DS84,
IF( AND(N84&lt;&gt;"", ISERR(DATE(YEAR(N84),MONTH(N84),DAY(N84))) ), "El valor ingresado en fecha de ingreso no tiene un formato válido. ",
IF( AND(N84&lt;&gt;"", $E$6&lt;&gt;"", DATE(YEAR(N84), MONTH(N84), 1) &lt;&gt; IFERROR(DATE(MID($E$6, 1, 4), MID($E$6, 6, 2),1), "1/1/1900") ), "La fecha de retiro debe estar dentro del período liquidado. ", "")
)
)</f>
        <v/>
      </c>
      <c r="EE84" s="46">
        <f>IF($DS84,
IF(O84="","Debes seleccionar el tipo de trabajador. ",
IF(_xlfn.IFNA(VLOOKUP(O84,TIPO_DE_TRABAJADOR,1,FALSE),-1)=-1,"El tipo de trabajador no es válido (por favor seleccionarlo de la lista). ","")
)
)</f>
        <v/>
      </c>
      <c r="EF84" s="46">
        <f>IF($DS84,
IF(P84="","Debes seleccionar si es un trabajador dependiente pensionado por vejez. ",
IF(_xlfn.IFNA(VLOOKUP(P84,SUBTIPO_DE_TRABAJADOR,1,FALSE),-1)=-1,"El tipo de trabajador dependiente pensionado por vejez no es válido (por favor seleccionarlo de la lista). ","")
)
)</f>
        <v/>
      </c>
      <c r="EG84" s="46">
        <f>IF($DS84,
IF(Q84="","Debes seleccionar el tipo de contrato del trabajador. ",
IF(_xlfn.IFNA(VLOOKUP(Q84,TIPO_DE_CONTRATO,1,FALSE),-1)=-1,"El tipo de contrato del trabajador no es válido (por favor seleccionarlo de la lista). ","")
)
)</f>
        <v/>
      </c>
      <c r="EH84" s="46">
        <f>IF($DS84,
IF(R84="","Debes seleccionar si es un salario integral. ",
IF(_xlfn.IFNA(VLOOKUP(R84,SI_NO,1,FALSE),-1)=-1,"Valor no válido para salario integral (por favor seleccionarlo de la lista). ","")
)
)</f>
        <v/>
      </c>
      <c r="EI84" s="46">
        <f>IF($DS84,
IF(S84="","Debes seleccionar si el trabajador realiza actividades de riesgo. ",
IF(_xlfn.IFNA(VLOOKUP(S84,SI_NO,1,FALSE),-1)=-1,"Valor no válido para actividad de alto riesgo (por favor seleccionarlo de la lista). ","")
)
)</f>
        <v/>
      </c>
      <c r="EK84" s="46">
        <f>IF($DS84,
IF(U84="","Debes escribir el código del municipio de residencia del trabajador. ",
IF(_xlfn.IFNA(VLOOKUP(U84,MUNICIPIO,1,FALSE),-1)=-1,"El municipio de residencia del trabajador es inválido (por favor seleccionarlo de la lista). ","")
)
)</f>
        <v/>
      </c>
      <c r="EL84" s="46">
        <f>IF($DS84,
IF(V84="","Debes escribir el la dirección de residendia del trabajador. ","")
)</f>
        <v/>
      </c>
      <c r="EM84" s="46">
        <f>IF($DS84,
IF(W84="","Debes escribir la fecha de inicio de la liquidación. ",
IF(ISERR(DATE(YEAR(W84),MONTH(W84),DAY(W84))),"El valor ingresado en fecha de inicio de liquidación no tiene un formato válido. ",
IF( AND($E$6&lt;&gt;"", DATE(YEAR(W84), MONTH(W84), 1) &lt;&gt; IFERROR(DATE(MID($E$6, 1, 4), MID($E$6, 6, 2),1), "1/1/1900") ), "La fecha de inicio de la liquidación debe estar dentro del período liquidado. ", "")
)
)
)</f>
        <v/>
      </c>
      <c r="EN84" s="46">
        <f>IF($DS84,
IF(X84="","Debes escribir la fecha de fin de la liquidación. ",
IF(ISERR(DATE(YEAR(X84),MONTH(X84),DAY(X84))),"El valor ingresado en fecha de fin de liquidación no tiene un formato válido. ",
IF( AND($E$6&lt;&gt;"", DATE(YEAR(X84), MONTH(X84), 1) &lt;&gt; IFERROR(DATE(MID($E$6, 1, 4), MID($E$6, 6, 2),1), "1/1/1900") ), "La fecha de fin de la liquidación debe estar dentro del período liquidado. ", "")
)
)
)</f>
        <v/>
      </c>
      <c r="EO84" s="46">
        <f>IF($DS84,
IF(Y84="","Debes escribir la frecuencia de pago del trabajador. ",
IF(_xlfn.IFNA(VLOOKUP(Y84,PERÍODO_DE_NÓMINA,1,FALSE),-1)=-1,"La frecuencia de pago es inválida (por favor seleccionarlo de la lista). ","")
)
)</f>
        <v/>
      </c>
      <c r="EP84" s="46">
        <f>IF($DS84,
IF(Z84="","Debes escribir la fecha de pago. ",
IF(ISERR(DATE(YEAR(Z84),MONTH(Z84),DAY(Z84))), "El valor ingresado en fecha de pago no tiene un formato válido. ","")
)
)</f>
        <v/>
      </c>
      <c r="EQ84" s="46">
        <f>IF($DS84,
IF(AA84="","Debes escribir el medio de pago. ",
IF(_xlfn.IFNA(VLOOKUP(AA84,MEDIOS_DE_PAGO,1,FALSE),-1)=-1,"El medio de pago es inválido (por favor seleccionarlo de la lista). ","")
)
)</f>
        <v/>
      </c>
      <c r="ER84" s="46">
        <f>OR(AA84='Tablas '!$T$4,AA84='Tablas '!$T$7,AA84='Tablas '!$T$8,AA84='Tablas '!$T$11)</f>
        <v/>
      </c>
      <c r="ES84" s="46">
        <f>IF(AND($DS84,ER84),
IF(AB84="","Debes escribir la entidad bancaria. ",""),
""
)</f>
        <v/>
      </c>
      <c r="ET84" s="46">
        <f>IF(AND($DS84,ER84),
IF(AC84="","Debes escribir el tipo de cuenta bancaria. ",
IF(_xlfn.IFNA(VLOOKUP(AC84,TIPO_DE_CUENTA,1,FALSE),-1)=-1,"El tipo de cuenta bancaria es inválida (por favor seleccionarlo de la lista). ","")
),
""
)</f>
        <v/>
      </c>
      <c r="EU84" s="46">
        <f>IF(AND($DS84,ER84),
IF(AD84="","Debes escribir el número de cuenta bancaria. ",""),
""
)</f>
        <v/>
      </c>
      <c r="EV84" s="46">
        <f>IF($DS84,
IF(AE84="","Debes escribir el valor del sueldo básico. ",
IF( ISERR(_xlfn.NUMBERVALUE(AE84)), "El valor del sueldo básico debe ser un número válido. ", "")
)
)</f>
        <v/>
      </c>
      <c r="EW84" s="46">
        <f>IF($DS84,
IF(AF84="","Debes escribir el número de días trabajados. ",
IF( IFERROR(INT(AF84),1.1) &lt;&gt; IFERROR(_xlfn.NUMBERVALUE(AF84),1), "La cantidad de días trabajados debe ser un número entero. ", "")
)
)</f>
        <v/>
      </c>
      <c r="EX84" s="46">
        <f>IF($DS84,
IF(AG84="","Debes escribir el valor del sueldo trabajado. ",
IF( ISERR(_xlfn.NUMBERVALUE(AG84)), "El valor del sueldo trabajado debe ser un número válido. ", "")
)
)</f>
        <v/>
      </c>
      <c r="EY84" s="46">
        <f>IF($DS84,
IF( AND(AH84&lt;&gt;"", ISERR(_xlfn.NUMBERVALUE(AH84))), "El valor del auxilio de transporte debe ser un número válido. ", "")
)</f>
        <v/>
      </c>
      <c r="EZ84" s="46">
        <f>IF($DS84,
IF( AND(AI84&lt;&gt;"", ISERR(_xlfn.NUMBERVALUE(AI84))), "El valor de viáticos salariales debe ser un número válido. ", "")
)</f>
        <v/>
      </c>
      <c r="FA84" s="46">
        <f>IF($DS84,
IF( AND(AJ84&lt;&gt;"", ISERR(_xlfn.NUMBERVALUE(AJ84))), "El valor de viáticos NO salariales debe ser un número válido. ", "")
)</f>
        <v/>
      </c>
      <c r="FB84" s="46">
        <f>CONCATENATE(AK84,AL84)&lt;&gt;""</f>
        <v/>
      </c>
      <c r="FC84" s="46">
        <f>IF(AND($DS84,FB84),
IF(AK84="","Debes escribir el número de horas extras diurnas. ",
IF( IFERROR(INT(AK84),1.1) &lt;&gt; IFERROR(_xlfn.NUMBERVALUE(AK84),1), "La cantidad de horas extras diurnas debe ser un número entero. ", "")
),
""
)</f>
        <v/>
      </c>
      <c r="FD84" s="46">
        <f>IF(AND($DS84,FB84),
IF(AL84="","Debes escribir el valor de las horas extras diurnas. ",
IF( ISERR(_xlfn.NUMBERVALUE(AL84)), "El valor de las horas extras duirnas debe ser un número válido. ", "")
),
""
)</f>
        <v/>
      </c>
      <c r="FE84" s="46">
        <f>CONCATENATE(AM84,AN84)&lt;&gt;""</f>
        <v/>
      </c>
      <c r="FF84" s="46">
        <f>IF(AND($DS84,FE84),
IF(AM84="","Debes escribir el número de horas extras nocturnas. ",
IF( IFERROR(INT(AM84),1.1) &lt;&gt; IFERROR(_xlfn.NUMBERVALUE(AM84),1), "La cantidad de horas extras nocturnas debe ser un número entero. ", "")
),
""
)</f>
        <v/>
      </c>
      <c r="FG84" s="46">
        <f>IF(AND($DS84,FE84),
IF(AN84="","Debes escribir el valor de las horas extras nocturnas. ",
IF( ISERR(_xlfn.NUMBERVALUE(AN84)), "El valor de las horas extras nocturnas debe ser un número válido. ", "")
),
""
)</f>
        <v/>
      </c>
      <c r="FH84" s="46">
        <f>CONCATENATE(AO84,AP84)&lt;&gt;""</f>
        <v/>
      </c>
      <c r="FI84" s="46">
        <f>IF(AND($DS84,FH84),
IF(AO84="","Debes escribir el número de horas extras diurnas dominicales y festivas. ",
IF( IFERROR(INT(AO84),1.1) &lt;&gt; IFERROR(_xlfn.NUMBERVALUE(AO84),1), "La cantidad de horas extras diurnas dominicales y festivas debe ser un número entero. ", "")
),
""
)</f>
        <v/>
      </c>
      <c r="FJ84" s="46">
        <f>IF(AND($DS84,FH84),
IF(AP84="","Debes escribir el valor de las horas extras diurnas dominicales y festivas. ",
IF( ISERR(_xlfn.NUMBERVALUE(AP84)), "El valor de las horas extras diurnas dominicales y festivas debe ser un número válido. ", "")
),
""
)</f>
        <v/>
      </c>
      <c r="FK84" s="46">
        <f>CONCATENATE(AQ84,AR84)&lt;&gt;""</f>
        <v/>
      </c>
      <c r="FL84" s="46">
        <f>IF(AND($DS84,FK84),
IF(AQ84="","Debes escribir el número de horas extras nocturnas dominicales y festivas. ",
IF( IFERROR(INT(AQ84),1.1) &lt;&gt; IFERROR(_xlfn.NUMBERVALUE(AQ84),1), "La cantidad de horas extras nocturnas dominicales y festivas debe ser un número entero. ", "")
),
""
)</f>
        <v/>
      </c>
      <c r="FM84" s="46">
        <f>IF(AND($DS84,FK84),
IF(AR84="","Debes escribir el valor de las horas extras nocturnas dominicales y festivas. ",
IF( ISERR(_xlfn.NUMBERVALUE(AR84)), "El valor de las horas extras nocturnas dominicales y festivas debe ser un número válido. ", "")
),
""
)</f>
        <v/>
      </c>
      <c r="FN84" s="46">
        <f>CONCATENATE(AS84,AT84)&lt;&gt;""</f>
        <v/>
      </c>
      <c r="FO84" s="46">
        <f>IF(AND($DS84,FN84),
IF(AS84="","Debes escribir el número de horas recargo nocturno. ",
IF( IFERROR(INT(AS84),1.1) &lt;&gt; IFERROR(_xlfn.NUMBERVALUE(AS84),1), "La cantidad de horas recargo nocturno debe ser un número entero. ", "")
),
""
)</f>
        <v/>
      </c>
      <c r="FP84" s="46">
        <f>IF(AND($DS84,FN84),
IF(AT84="","Debes escribir el valor de las horas recargo nocturno. ",
IF( ISERR(_xlfn.NUMBERVALUE(AT84)), "El valor de las horas recargo nocturno debe ser un número válido. ", "")
),
""
)</f>
        <v/>
      </c>
      <c r="FQ84" s="46">
        <f>CONCATENATE(AU84,AV84)&lt;&gt;""</f>
        <v/>
      </c>
      <c r="FR84" s="46">
        <f>IF(AND($DS84,FQ84),
IF(AU84="","Debes escribir el número de horas recargo diurno dominical y festivo. ",
IF( IFERROR(INT(AU84),1.1) &lt;&gt; IFERROR(_xlfn.NUMBERVALUE(AU84),1), "La cantidad de horas recargo diurno dominical y festivo debe ser un número entero. ", "")
),
""
)</f>
        <v/>
      </c>
      <c r="FS84" s="46">
        <f>IF(AND($DS84,FQ84),
IF(AV84="","Debes escribir el valor de las horas recargo diurno dominical y festivo. ",
IF( ISERR(_xlfn.NUMBERVALUE(AV84)), "El valor de las horas recargo diurno dominical y festivo debe ser un número válido. ", "")
),
""
)</f>
        <v/>
      </c>
      <c r="FT84" s="46">
        <f>CONCATENATE(AW84,AX84)&lt;&gt;""</f>
        <v/>
      </c>
      <c r="FU84" s="46">
        <f>IF(AND($DS84,FT84),
IF(AW84="","Debes escribir el número de horas recargo nocturno dominical y festivo. ",
IF( IFERROR(INT(AW84),1.1) &lt;&gt; IFERROR(_xlfn.NUMBERVALUE(AW84),1), "La cantidad de horas recargo nocturno dominical y festivo debe ser un número entero. ", "")
),
""
)</f>
        <v/>
      </c>
      <c r="FV84" s="46">
        <f>IF(AND($DS84,FT84),
IF(AX84="","Debes escribir el valor de las horas recargo nocturno dominical y festivo. ",
IF( ISERR(_xlfn.NUMBERVALUE(AX84)), "El valor de las horas recargo nocturno dominical y festivo debe ser un número válido. ", "")
),
""
)</f>
        <v/>
      </c>
      <c r="FW84" s="46">
        <f>CONCATENATE(AY84,AZ84)&lt;&gt;""</f>
        <v/>
      </c>
      <c r="FX84" s="46">
        <f>IF(AND($DS84,FW84),
IF(AY84="","Debes escribir el número de días de vacaciones comunes. ",
IF( IFERROR(INT(AY84),1.1) &lt;&gt; IFERROR(_xlfn.NUMBERVALUE(AY84),1), "La cantidad de días de vacaciones comunes debe ser un número entero. ", "")
),
""
)</f>
        <v/>
      </c>
      <c r="FY84" s="46">
        <f>IF(AND($DS84,FW84),
IF(AZ84="","Debes escribir el valor de las vacaciones comunes. ",
IF( ISERR(_xlfn.NUMBERVALUE(AZ84)), "El valor de las vacaciones comunes debe ser un número válido. ", "")
),
""
)</f>
        <v/>
      </c>
      <c r="FZ84" s="46">
        <f>CONCATENATE(BA84,BB84)&lt;&gt;""</f>
        <v/>
      </c>
      <c r="GA84" s="46">
        <f>IF(AND($DS84,FZ84),
IF(BA84="","Debes escribir el número de días de vacaciones compensadas. ",
IF( IFERROR(INT(BA84),1.1) &lt;&gt; IFERROR(_xlfn.NUMBERVALUE(BA84),1), "La cantidad de días de vacaciones compensadas debe ser un número entero. ", "")
),
""
)</f>
        <v/>
      </c>
      <c r="GB84" s="46">
        <f>IF(AND($DS84,FZ84),
IF(BB84="","Debes escribir el valor de las vacaciones compensadas. ",
IF( ISERR(_xlfn.NUMBERVALUE(BB84)), "El valor de las vacaciones compensadas debe ser un número válido. ", "")
),
""
)</f>
        <v/>
      </c>
      <c r="GC84" s="46">
        <f>CONCATENATE(BC84,BD84)&lt;&gt;""</f>
        <v/>
      </c>
      <c r="GD84" s="46">
        <f>IF(AND($DS84,GC84),
IF(BC84="","Debes escribir el número de días de prima salarial. ",
IF( IFERROR(INT(BC84),1.1) &lt;&gt; IFERROR(_xlfn.NUMBERVALUE(BC84),1), "La cantidad de días de prima salarial debe ser un número entero. ", "")
),
""
)</f>
        <v/>
      </c>
      <c r="GE84" s="46">
        <f>IF(AND($DS84,GC84),
IF(BD84="","Debes escribir el valor de los días de prima salarial. ",
IF( ISERR(_xlfn.NUMBERVALUE(BD84)), "El valor de los días de prima salarial debe ser un número válido. ", "")
),
""
)</f>
        <v/>
      </c>
      <c r="GF84" s="46">
        <f>IF($DS84,
IF( AND(BE84&lt;&gt;"", ISERR(_xlfn.NUMBERVALUE(BE84))), "El valor de la prima NO saliarial debe ser un número válido. ", "")
)</f>
        <v/>
      </c>
      <c r="GG84" s="46">
        <f>CONCATENATE(BF84,BG84,BH84)&lt;&gt;""</f>
        <v/>
      </c>
      <c r="GH84" s="46">
        <f>IF(AND($DS84,GG84),
IF(BF84="","Debes escribir el valor de las cesantías. ",
IF( ISERR(_xlfn.NUMBERVALUE(BF84)), "El valor de las cesantías debe ser un número válido. ", "")
),
""
)</f>
        <v/>
      </c>
      <c r="GI84" s="46">
        <f>IF(AND($DS84,GG84),
IF(BG84="","Debes escribir el % de cesantías. ",
IF( ISERR(_xlfn.NUMBERVALUE(BG84)), "El % de cesantías debe ser un número válido. ", "")
),
""
)</f>
        <v/>
      </c>
      <c r="GJ84" s="46">
        <f>IF(AND($DS84,GG84),
IF(BH84="","Debes escribir el valor de intereses de cesantías. ",
IF( ISERR(_xlfn.NUMBERVALUE(BH84)), "El valor de intereses de cesantías debe ser un número válido. ", "")
),
""
)</f>
        <v/>
      </c>
      <c r="GK84" s="46">
        <f>CONCATENATE(BI84,BJ84,BK84)&lt;&gt;""</f>
        <v/>
      </c>
      <c r="GL84" s="46">
        <f>IF(AND($DS84,GK84),
IF(BI84="","Debes escribir el número de días de incapacidad. ",
IF( IFERROR(INT(BI84),1.1) &lt;&gt; IFERROR(_xlfn.NUMBERVALUE(BI84),1), "La cantidad de días de incapacidad debe ser un número entero. ", "")
),
""
)</f>
        <v/>
      </c>
      <c r="GM84" s="46">
        <f>IF(AND($DS84,GK84),
IF(BJ84="","Debes escribir el tipo de incapacidad. ",
IF(_xlfn.IFNA(VLOOKUP(BJ84,TIPO_DE_INCAPACIDAD,1,FALSE),-1)=-1,"El tipo de incapacidad es inválida (por favor seleccionarlo de la lista). ","")
),
""
)</f>
        <v/>
      </c>
      <c r="GN84" s="46">
        <f>IF(AND($DS84,GK84),
IF(BK84="","Debes escribir el valor de la incapacidad. ",
IF( ISERR(_xlfn.NUMBERVALUE(BK84)), "El valor de la incapacidad debe ser un número válido. ", "")
),
""
)</f>
        <v/>
      </c>
      <c r="GO84" s="46">
        <f>CONCATENATE(BL84,BM84)&lt;&gt;""</f>
        <v/>
      </c>
      <c r="GP84" s="46">
        <f>IF(AND($DS84,GO84),
IF(BL84="","Debes escribir el número de días de licencia de maternidad o paternidad. ",
IF( IFERROR(INT(BL84),1.1) &lt;&gt; IFERROR(_xlfn.NUMBERVALUE(BL84),1), "La cantidad de días de licencia de maternidad o paternidad debe ser un número entero. ", "")
),
""
)</f>
        <v/>
      </c>
      <c r="GQ84" s="46">
        <f>IF(AND($DS84,GO84),
IF(BM84="","Debes escribir el valor de la licencia de maternidad o paternidad. ",
IF( ISERR(_xlfn.NUMBERVALUE(BM84)), "El valor de la licencia de maternidad o paternidad debe ser un número válido. ", "")
),
""
)</f>
        <v/>
      </c>
      <c r="GR84" s="46">
        <f>CONCATENATE(BN84,BO84)&lt;&gt;""</f>
        <v/>
      </c>
      <c r="GS84" s="46">
        <f>IF(AND($DS84,GR84),
IF(BN84="","Debes escribir el número de días de licencia remunerada. ",
IF( IFERROR(INT(BN84),1.1) &lt;&gt; IFERROR(_xlfn.NUMBERVALUE(BN84),1), "La cantidad de días de licencia remunerada debe ser un número entero. ", "")
),
""
)</f>
        <v/>
      </c>
      <c r="GT84" s="46">
        <f>IF(AND($DS84,GR84),
IF(BO84="","Debes escribir el valor de la licencia remunerada. ",
IF( ISERR(_xlfn.NUMBERVALUE(BO84)), "El valor de la licencia remunerada debe ser un número válido. ", "")
),
""
)</f>
        <v/>
      </c>
      <c r="GU84" s="46">
        <f>IF($DS84,
IF( AND(BP84&lt;&gt;"", ISERR(_xlfn.NUMBERVALUE(BP84))), "El valor de la licencia NO remunerada debe ser un número válido. ", "")
)</f>
        <v/>
      </c>
      <c r="GV84" s="46">
        <f>IF($DS84,
IF( AND(BQ84&lt;&gt;"", ISERR(_xlfn.NUMBERVALUE(BQ84))), "El valor de auxilios salariales debe ser un número válido. ", "")
)</f>
        <v/>
      </c>
      <c r="GW84" s="46">
        <f>IF($DS84,
IF( AND(BR84&lt;&gt;"", ISERR(_xlfn.NUMBERVALUE(BR84))), "El valor de auxilios NO salariales debe ser un número válido. ", "")
)</f>
        <v/>
      </c>
      <c r="GX84" s="46">
        <f>IF($DS84,
IF( AND(BS84&lt;&gt;"", ISERR(_xlfn.NUMBERVALUE(BS84))), "El valor de bonos salariales debe ser un número válido. ", "")
)</f>
        <v/>
      </c>
      <c r="GY84" s="46">
        <f>IF($DS84,
IF( AND(BT84&lt;&gt;"", ISERR(_xlfn.NUMBERVALUE(BT84))), "El valor de bonos NO salariales debe ser un número válido. ", "")
)</f>
        <v/>
      </c>
      <c r="GZ84" s="46">
        <f>IF($DS84,
IF( AND(BU84&lt;&gt;"", ISERR(_xlfn.NUMBERVALUE(BU84))), "El valor de bonos salariales de alimentación debe ser un número válido. ", "")
)</f>
        <v/>
      </c>
      <c r="HA84" s="46">
        <f>IF($DS84,
IF( AND(BV84&lt;&gt;"", ISERR(_xlfn.NUMBERVALUE(BV84))), "El valor de bonos NO salariales de alimentación debe ser un número válido. ", "")
)</f>
        <v/>
      </c>
      <c r="HB84" s="46">
        <f>IF($DS84,
IF( AND(BW84&lt;&gt;"", ISERR(_xlfn.NUMBERVALUE(BW84))), "El valor de bonificaciones salariales debe ser un número válido. ", "")
)</f>
        <v/>
      </c>
      <c r="HC84" s="46">
        <f>IF($DS84,
IF( AND(BX84&lt;&gt;"", ISERR(_xlfn.NUMBERVALUE(BX84))), "El valor de bonificaciones NO salariales debe ser un número válido. ", "")
)</f>
        <v/>
      </c>
      <c r="HD84" s="46">
        <f>IF($DS84,
IF( AND(BY84&lt;&gt;"", ISERR(_xlfn.NUMBERVALUE(BY84))), "El valor de compensaciones ordinarias debe ser un número válido. ", "")
)</f>
        <v/>
      </c>
      <c r="HE84" s="46">
        <f>IF($DS84,
IF( AND(BZ84&lt;&gt;"", ISERR(_xlfn.NUMBERVALUE(BZ84))), "El valor de compensaciones extraordinarias debe ser un número válido. ", "")
)</f>
        <v/>
      </c>
      <c r="HF84" s="46">
        <f>IF($DS84,
IF( AND(CA84&lt;&gt;"", ISERR(_xlfn.NUMBERVALUE(CA84))), "El valor de comisiones debe ser un número válido. ", "")
)</f>
        <v/>
      </c>
      <c r="HG84" s="46">
        <f>IF($DS84,
IF( AND(CB84&lt;&gt;"", ISERR(_xlfn.NUMBERVALUE(CB84))), "El valor de ausencia por huega debe ser un número válido. ", "")
)</f>
        <v/>
      </c>
      <c r="HH84" s="46">
        <f>IF($DS84,
IF( AND(CC84&lt;&gt;"", ISERR(_xlfn.NUMBERVALUE(CC84))), "El valor de anticipos debe ser un número válido. ", "")
)</f>
        <v/>
      </c>
      <c r="HI84" s="46">
        <f>IF($DS84,
IF( AND(CD84&lt;&gt;"", ISERR(_xlfn.NUMBERVALUE(CD84))), "El valor de pagos a terceros debe ser un número válido. ", "")
)</f>
        <v/>
      </c>
      <c r="HJ84" s="46">
        <f>IF($DS84,
IF( AND(CE84&lt;&gt;"", ISERR(_xlfn.NUMBERVALUE(CE84))), "El valor de dotación debe ser un número válido. ", "")
)</f>
        <v/>
      </c>
      <c r="HK84" s="46">
        <f>IF($DS84,
IF( AND(CF84&lt;&gt;"", ISERR(_xlfn.NUMBERVALUE(CF84))), "El valor de apoyo sostenibilidad debe ser un número válido. ", "")
)</f>
        <v/>
      </c>
      <c r="HL84" s="46">
        <f>IF($DS84,
IF( AND(CG84&lt;&gt;"", ISERR(_xlfn.NUMBERVALUE(CG84))), "El valor de teletrabajo debe ser un número válido. ", "")
)</f>
        <v/>
      </c>
      <c r="HM84" s="46">
        <f>IF($DS84,
IF( AND(CH84&lt;&gt;"", ISERR(_xlfn.NUMBERVALUE(CH84))), "El valor de bonificación de retiro debe ser un número válido. ", "")
)</f>
        <v/>
      </c>
      <c r="HN84" s="46">
        <f>IF($DS84,
IF( AND(CI84&lt;&gt;"", ISERR(_xlfn.NUMBERVALUE(CI84))), "El valor de indemnización de retiro debe ser un número válido. ", "")
)</f>
        <v/>
      </c>
      <c r="HO84" s="46">
        <f>IF($DS84,
IF( AND(CJ84&lt;&gt;"", ISERR(_xlfn.NUMBERVALUE(CJ84))), "El valor de reintegros debe ser un número válido. ", "")
)</f>
        <v/>
      </c>
      <c r="HP84" s="46">
        <f>CONCATENATE(CK84,CL84,CM84)&lt;&gt;""</f>
        <v/>
      </c>
      <c r="HQ84" s="46">
        <f>IF(AND($DS84,HP84),
IF(CK84="","Debes escribir la descripción de otro concepto no categorizado. ",""),
""
)</f>
        <v/>
      </c>
      <c r="HR84" s="46">
        <f>IF(AND($DS84,HP84),
IF(CONCATENATE(CL84,CM84)="","Debes escribir al menos un valor de concepto no categorizado (salarial o no salarial). ",
IF(ISERR(_xlfn.NUMBERVALUE(CL84)),"El valor salarial concepto no categorizado debe ser un número válido. ","")
),
""
)</f>
        <v/>
      </c>
      <c r="HS84" s="46">
        <f>IF(AND($DS84,HP84),
IF(CONCATENATE(CL84,CM84)="","Debes escribir al menos un valor de concepto no categorizado (salarial o no salarial). ",
IF(ISERR(_xlfn.NUMBERVALUE(CM84)),"El valor NO salarial concepto no categorizado debe ser un número válido. ","")
),
""
)</f>
        <v/>
      </c>
      <c r="HT84" s="46">
        <f>IF($DS84,
IF(CN84="","Debes escribir el porcentaje del aporte a salud. ",
IF( ISERR(_xlfn.NUMBERVALUE(CN84)), "El valor del porcentaje del aporte a salud debe ser un número válido. ", "")
)
)</f>
        <v/>
      </c>
      <c r="HU84" s="46">
        <f>IF($DS84,
IF(CO84="","Debes escribir el valor del aporte a salud. ",
IF( ISERR(_xlfn.NUMBERVALUE(CO84)), "El valor del aporte a salud debe ser un número válido. ", "")
)
)</f>
        <v/>
      </c>
      <c r="HV84" s="46">
        <f>IF($DS84,
IF( AND(CP84&lt;&gt;"", ISERR(_xlfn.NUMBERVALUE(CP84))), "El valor plan complementario debe ser un número válido. ", "")
)</f>
        <v/>
      </c>
      <c r="HW84" s="46">
        <f>IF($DS84,
IF(CQ84="","Debes escribir el porcentaje del aporte a pensión. ",
IF( ISERR(_xlfn.NUMBERVALUE(CQ84)), "El valor del porcentaje del aporte a pensión debe ser un número válido. ", "")
)
)</f>
        <v/>
      </c>
      <c r="HX84" s="46">
        <f>IF($DS84,
IF(CR84="","Debes escribir el valor del aporte a pensión. ",
IF( ISERR(_xlfn.NUMBERVALUE(CR84)), "El valor del aporte a salud debe ser un número válido. ", "")
)
)</f>
        <v/>
      </c>
      <c r="HY84" s="46">
        <f>IF($DS84,
IF( AND(CS84&lt;&gt;"", ISERR(_xlfn.NUMBERVALUE(CS84))), "El valor pensión voluntaria debe ser un número válido. ", "")
)</f>
        <v/>
      </c>
      <c r="HZ84" s="46">
        <f>CONCATENATE(CT84,CU84,CV84,CW84)&lt;&gt;""</f>
        <v/>
      </c>
      <c r="IA84" s="46">
        <f>IF(AND($DS84,HZ84),
IF(CT84="","Debes escribir el % del fondo de seguridad pensional. ",
IF( ISERR(_xlfn.NUMBERVALUE(CT84)), "El % del fondo de seguridad debe ser un número válido. ", "")
),
""
)</f>
        <v/>
      </c>
      <c r="IB84" s="46">
        <f>IF(AND($DS84,HZ84),
IF(CU84="","Debes escribir el valor del aporte al fondo de solidaridad pensional. ",
IF( ISERR(_xlfn.NUMBERVALUE(CU84)), "El valor del aporte al fondo de solidaridad pensional debe ser un número válido. ", "")
),
""
)</f>
        <v/>
      </c>
      <c r="IC84" s="46">
        <f>IF(AND($DS84,HZ84),
IF(CV84="","Debes escribir el % del fondo de subsistencia. ",
IF( ISERR(_xlfn.NUMBERVALUE(CV84)), "El % del fondo de subsistencia debe ser un número válido. ", "")
),
""
)</f>
        <v/>
      </c>
      <c r="ID84" s="46">
        <f>IF(AND($DS84,HZ84),
IF(CW84="","Debes escribir el valor del fondo de subsistencia. ",
IF( ISERR(_xlfn.NUMBERVALUE(CW84)), "El valor del fondo de subsistencia debe ser un número válido. ", "")
),
""
)</f>
        <v/>
      </c>
      <c r="IE84" s="46">
        <f>CONCATENATE(CX84,CY84)&lt;&gt;""</f>
        <v/>
      </c>
      <c r="IF84" s="46">
        <f>IF(AND($DS84,IE84),
IF(CX84="","Debes escribir el % de sindicato. ",
IF( ISERR(_xlfn.NUMBERVALUE(CX84)), "El % de sindicato debe ser un número válido. ", "")
),
""
)</f>
        <v/>
      </c>
      <c r="IG84" s="46">
        <f>IF(AND($DS84,IE84),
IF(CY84="","Debes escribir el valor del sindicato. ",
IF( ISERR(_xlfn.NUMBERVALUE(CY84)), "El valor del sindicato debe ser un número válido. ", "")
),
""
)</f>
        <v/>
      </c>
      <c r="IH84" s="46">
        <f>IF($DS84,
IF( AND(CZ84&lt;&gt;"", ISERR(_xlfn.NUMBERVALUE(CZ84))), "El valor de sanción pública debe ser un número válido. ", "")
)</f>
        <v/>
      </c>
      <c r="II84" s="46">
        <f>IF($DS84,
IF( AND(DA84&lt;&gt;"", ISERR(_xlfn.NUMBERVALUE(DA84))), "El valor de sanción privada debe ser un número válido. ", "")
)</f>
        <v/>
      </c>
      <c r="IJ84" s="46">
        <f>CONCATENATE(DB84,DC84)&lt;&gt;""</f>
        <v/>
      </c>
      <c r="IK84" s="46">
        <f>IF(AND($DS84,IJ84),
IF(DB84="","Debes escribir la descripción de libranza. ",""),
""
)</f>
        <v/>
      </c>
      <c r="IL84" s="46">
        <f>IF(AND($DS84,IJ84),
IF(DC84="","Debes escribir la cuota libranza. ",
IF(ISERR(_xlfn.NUMBERVALUE(DC84)),"El valor de la cuota libranza debe ser un número válido. ","")
),
""
)</f>
        <v/>
      </c>
      <c r="IM84" s="46">
        <f>IF($DS84,
IF( AND(DD84&lt;&gt;"", ISERR(_xlfn.NUMBERVALUE(DD84))), "El valor de pagos a terceros debe ser un número válido. ", "")
)</f>
        <v/>
      </c>
      <c r="IN84" s="46">
        <f>IF($DS84,
IF( AND(DE84&lt;&gt;"", ISERR(_xlfn.NUMBERVALUE(DE84))), "El valor de anticipos debe ser un número válido. ", "")
)</f>
        <v/>
      </c>
      <c r="IO84" s="46">
        <f>IF($DS84,
IF( AND(DF84&lt;&gt;"", ISERR(_xlfn.NUMBERVALUE(DF84))), "El valor de AFC debe ser un número válido. ", "")
)</f>
        <v/>
      </c>
      <c r="IP84" s="46">
        <f>IF($DS84,
IF( AND(DG84&lt;&gt;"", ISERR(_xlfn.NUMBERVALUE(DG84))), "El valor de rete-fuente debe ser un número válido. ", "")
)</f>
        <v/>
      </c>
      <c r="IQ84" s="46">
        <f>IF($DS84,
IF( AND(DH84&lt;&gt;"", ISERR(_xlfn.NUMBERVALUE(DH84))), "El valor de cooperativa de trabajo debe ser un número válido. ", "")
)</f>
        <v/>
      </c>
      <c r="IR84" s="46">
        <f>IF($DS84,
IF( AND(DI84&lt;&gt;"", ISERR(_xlfn.NUMBERVALUE(DI84))), "El valor de embargo fiscal debe ser un número válido. ", "")
)</f>
        <v/>
      </c>
      <c r="IS84" s="46">
        <f>IF($DS84,
IF( AND(DJ84&lt;&gt;"", ISERR(_xlfn.NUMBERVALUE(DJ84))), "El valor de educación debe ser un número válido. ", "")
)</f>
        <v/>
      </c>
      <c r="IT84" s="46">
        <f>IF($DS84,
IF( AND(DK84&lt;&gt;"", ISERR(_xlfn.NUMBERVALUE(DK84))), "El valor de reintegro debe ser un número válido. ", "")
)</f>
        <v/>
      </c>
      <c r="IU84" s="46">
        <f>IF($DS84,
IF( AND(DL84&lt;&gt;"", ISERR(_xlfn.NUMBERVALUE(DL84))), "El valor de deuda debe ser un número válido. ", "")
)</f>
        <v/>
      </c>
      <c r="IV84" s="46">
        <f>IF($DS84,
IF( AND(DM84&lt;&gt;"", ISERR(_xlfn.NUMBERVALUE(DM84))), "El valor de otras deducciones debe ser un número válido. ", "")
)</f>
        <v/>
      </c>
      <c r="IW84" s="46">
        <f>IF($DS84,
IF(DN84="","Debes escribir el valor de los devengos totales. ",
IF( ISERR(_xlfn.NUMBERVALUE(DN84)), "El valor de los devengos totales debe ser un número válido. ", "")
)
)</f>
        <v/>
      </c>
      <c r="IX84" s="46">
        <f>IF($DS84,
IF(DO84="","Debes escribir el valor de las deducciones totales. ",
IF( ISERR(_xlfn.NUMBERVALUE(DO84)), "El valor de las deducciones totales debe ser un número válido. ", "")
)
)</f>
        <v/>
      </c>
      <c r="IY84" s="46">
        <f>IF($DS84,
IF(DP84="","Debes escribir el valor del salario total. ",
IF( ISERR(_xlfn.NUMBERVALUE(DP84)), "El valor del salario total debe ser un número válido. ", "")
)
)</f>
        <v/>
      </c>
    </row>
    <row r="85">
      <c r="B85" s="48" t="n">
        <v>73</v>
      </c>
      <c r="C85" s="61">
        <f>IF(AND(DS85,DP85&lt;&gt;""),
IF(DQ85="","OK","Error"),
""
)</f>
        <v/>
      </c>
      <c r="D85" s="53" t="n"/>
      <c r="E85" s="52" t="n"/>
      <c r="F85" s="112" t="n"/>
      <c r="G85" s="52" t="n"/>
      <c r="H85" s="53" t="n"/>
      <c r="I85" s="52" t="n"/>
      <c r="J85" s="52" t="n"/>
      <c r="K85" s="53" t="n"/>
      <c r="L85" s="55" t="n"/>
      <c r="M85" s="108" t="n"/>
      <c r="N85" s="56" t="n"/>
      <c r="O85" s="52" t="n"/>
      <c r="P85" s="52" t="n"/>
      <c r="Q85" s="52" t="n"/>
      <c r="R85" s="52" t="n"/>
      <c r="S85" s="52" t="n"/>
      <c r="T85" s="53" t="n"/>
      <c r="U85" s="52" t="n"/>
      <c r="V85" s="52" t="n"/>
      <c r="W85" s="55" t="n"/>
      <c r="X85" s="55" t="n"/>
      <c r="Y85" s="52" t="n"/>
      <c r="Z85" s="55" t="n"/>
      <c r="AA85" s="52" t="n"/>
      <c r="AB85" s="53" t="n"/>
      <c r="AC85" s="53" t="n"/>
      <c r="AD85" s="53" t="n"/>
      <c r="AE85" s="177" t="n"/>
      <c r="AF85" s="113" t="n"/>
      <c r="AG85" s="177" t="n"/>
      <c r="AH85" s="178" t="n"/>
      <c r="AI85" s="178" t="n"/>
      <c r="AJ85" s="178" t="n"/>
      <c r="AK85" s="114" t="n"/>
      <c r="AL85" s="178" t="n"/>
      <c r="AM85" s="114" t="n"/>
      <c r="AN85" s="178" t="n"/>
      <c r="AO85" s="114" t="n"/>
      <c r="AP85" s="178" t="n"/>
      <c r="AQ85" s="114" t="n"/>
      <c r="AR85" s="178" t="n"/>
      <c r="AS85" s="114" t="n"/>
      <c r="AT85" s="178" t="n"/>
      <c r="AU85" s="114" t="n"/>
      <c r="AV85" s="178" t="n"/>
      <c r="AW85" s="114" t="n"/>
      <c r="AX85" s="178" t="n"/>
      <c r="AY85" s="114" t="n"/>
      <c r="AZ85" s="178" t="n"/>
      <c r="BA85" s="114" t="n"/>
      <c r="BB85" s="178" t="n"/>
      <c r="BC85" s="114" t="n"/>
      <c r="BD85" s="178" t="n"/>
      <c r="BE85" s="178" t="n"/>
      <c r="BF85" s="178" t="n"/>
      <c r="BG85" s="59" t="n"/>
      <c r="BH85" s="178" t="n"/>
      <c r="BI85" s="114" t="n"/>
      <c r="BJ85" s="53" t="n"/>
      <c r="BK85" s="178" t="n"/>
      <c r="BL85" s="114" t="n"/>
      <c r="BM85" s="178" t="n"/>
      <c r="BN85" s="114" t="n"/>
      <c r="BO85" s="178" t="n"/>
      <c r="BP85" s="178" t="n"/>
      <c r="BQ85" s="178" t="n"/>
      <c r="BR85" s="178" t="n"/>
      <c r="BS85" s="178" t="n"/>
      <c r="BT85" s="178" t="n"/>
      <c r="BU85" s="178" t="n"/>
      <c r="BV85" s="178" t="n"/>
      <c r="BW85" s="178" t="n"/>
      <c r="BX85" s="178" t="n"/>
      <c r="BY85" s="178" t="n"/>
      <c r="BZ85" s="178" t="n"/>
      <c r="CA85" s="178" t="n"/>
      <c r="CB85" s="178" t="n"/>
      <c r="CC85" s="178" t="n"/>
      <c r="CD85" s="178" t="n"/>
      <c r="CE85" s="178" t="n"/>
      <c r="CF85" s="178" t="n"/>
      <c r="CG85" s="178" t="n"/>
      <c r="CH85" s="178" t="n"/>
      <c r="CI85" s="178" t="n"/>
      <c r="CJ85" s="178" t="n"/>
      <c r="CK85" s="53" t="n"/>
      <c r="CL85" s="178" t="n"/>
      <c r="CM85" s="178" t="n"/>
      <c r="CN85" s="60" t="n"/>
      <c r="CO85" s="177" t="n"/>
      <c r="CP85" s="178" t="n"/>
      <c r="CQ85" s="60" t="n"/>
      <c r="CR85" s="177" t="n"/>
      <c r="CS85" s="178" t="n"/>
      <c r="CT85" s="59" t="n"/>
      <c r="CU85" s="178" t="n"/>
      <c r="CV85" s="59" t="n"/>
      <c r="CW85" s="178" t="n"/>
      <c r="CX85" s="59" t="n"/>
      <c r="CY85" s="178" t="n"/>
      <c r="CZ85" s="178" t="n"/>
      <c r="DA85" s="178" t="n"/>
      <c r="DB85" s="53" t="n"/>
      <c r="DC85" s="178" t="n"/>
      <c r="DD85" s="178" t="n"/>
      <c r="DE85" s="178" t="n"/>
      <c r="DF85" s="178" t="n"/>
      <c r="DG85" s="178" t="n"/>
      <c r="DH85" s="178" t="n"/>
      <c r="DI85" s="178" t="n"/>
      <c r="DJ85" s="178" t="n"/>
      <c r="DK85" s="178" t="n"/>
      <c r="DL85" s="178" t="n"/>
      <c r="DM85" s="178" t="n"/>
      <c r="DN85" s="177" t="n"/>
      <c r="DO85" s="177" t="n"/>
      <c r="DP85" s="177" t="n"/>
      <c r="DQ85" s="76">
        <f>IF(AND(DS85,DP85&lt;&gt;""),
CONCATENATE(DT85,DU85,DV85,DW85,DX85,DY85,DZ85,EA85,EB85,EC85,ED85,EE85,EF85,EG85,EH85,EI85,EJ85,EK85,EL85,EM85,EN85,EO85,EP85,EQ85,ES85,ET85,EU85,EV85,EW85,EX85,EY85,EZ85,FA85,FC85,FD85,FF85,FG85,FI85,FJ85,FL85,FM85,FO85,FP85,FR85,FS85,FU85,FV85,FX85,FY85,GA85,GB85,GD85,GE85,GF85,GH85,GI85,GJ85,GL85,GM85,GN85,GP85,GQ85,GS85,GT85,GU85,GV85,GW85,GX85,GY85,GZ85,HA85,HB85,HC85,HD85,HE85,HF85,HG85,HH85,HI85,HJ85,HK85,HL85,HM85,HN85,HO85,HQ85,HR85,HS85,HT85,HU85,HV85,HW85,HX85,HY85,IA85,IB85,IC85,ID85,IF85,IG85,IH85,II85,IK85,IL85,IM85,IN85,IO85,IP85,IQ85,IR85,IS85,IT85,IU85,IV85,IW85,IX85,IY85,IZ85),
""
)</f>
        <v/>
      </c>
      <c r="DR85" s="53" t="n"/>
      <c r="DS85" s="46">
        <f>CONCATENATE(D85,$E85,$F85,$G85,H85,$I85,$J85,K85,$L85,$M85,N85,$O85,$P85,$Q85,$R85,$S85,T85,$U85,$V85,$W85,$X85,$Y85,$Z85,$AA85,AB85,AC85,AD85,$AE85,$AF85,$AG85,AH85,AI85,AJ85,AK85,AL85,AM85,AN85,AO85,AP85,AQ85,AR85,AS85,AT85,AU85,AV85,AW85,AX85,AY85,AZ85,BA85,BB85,BC85,BD85,BE85,BF85,BG85,BH85,BI85,BJ85,BK85,BL85,BM85,BN85,BO85,BP85,BQ85,BR85,BS85,BT85,BU85,BV85,BW85,BX85,BY85,BZ85,CA85,CB85,CC85,CD85,CE85,CF85,CG85,CH85,CI85,CJ85,CK85,CL85,CM85,$CN85,$CO85,CP85,$CQ85,$CR85,CS85,CT85,CU85,CV85,CW85,CX85,CY85,CZ85,DA85,DB85,DC85,DD85,DE85,DF85,DG85,DH85,DI85,DJ85,DK85,DL85,DM85,$DN85,$DO85,$DP85,DR85)&lt;&gt;""</f>
        <v/>
      </c>
      <c r="DT85" s="46">
        <f>IF(AND($DS85,$E$4&lt;&gt;""),
IF(LEFT($E$4,2) = "1.",
IF(D85&lt;&gt;"","El CUNE sólo se envía en operaciones de novedad o ajuste. ",""),
IF(D85="","Debes escribir un CUNE válido para realizar operaciones de novedad o ajuste. ","")),
""
)</f>
        <v/>
      </c>
      <c r="DU85" s="46">
        <f>IF($DS85,
IF(E85="","Debes seleccionar el tipo de documento del empleado. ",
IF(_xlfn.IFNA(VLOOKUP(E85,TIPO_DE_DOCUMENTO,1,FALSE),-1)=-1,"El tipo de documento no es válido (por favor seleccionarlo de la lista). ","")
)
)</f>
        <v/>
      </c>
      <c r="DV85" s="46">
        <f>IF($DS85,
IF(F85="","Debes escribir el número de documento del empleado. ","")
)</f>
        <v/>
      </c>
      <c r="DW85" s="46">
        <f>IF($DS85,
IF(G85="","Debes escribir el primer nombre del empleado. ","")
)</f>
        <v/>
      </c>
      <c r="DY85" s="46">
        <f>IF($DS85,
IF(I85="","Debes escribir el primer apellido del empleado. ","")
)</f>
        <v/>
      </c>
      <c r="DZ85" s="46">
        <f>IF($DS85,
IF(J85="","Debes escribir el segundo apellido del empleado. ","")
)</f>
        <v/>
      </c>
      <c r="EB85" s="46">
        <f>IF($DS85,
IF(L85="","Debes escribir la fecha de ingreso del empleado. ",
IF(ISERR(DATE(YEAR(L85),MONTH(L85),DAY(L85))), "El valor ingresado en fecha de ingreso no tiene un formato válido. ","")
)
)</f>
        <v/>
      </c>
      <c r="EC85" s="46">
        <f>IF($DS85,
IF(M85="","Debes escribir el tiempo laborado. ",
IF( IFERROR(INT(M85),1.1) &lt;&gt; IFERROR(_xlfn.NUMBERVALUE(M85),1), "El valor de los días trabajados debe ser un número entero. ", "")
)
)</f>
        <v/>
      </c>
      <c r="ED85" s="46">
        <f>IF($DS85,
IF( AND(N85&lt;&gt;"", ISERR(DATE(YEAR(N85),MONTH(N85),DAY(N85))) ), "El valor ingresado en fecha de ingreso no tiene un formato válido. ",
IF( AND(N85&lt;&gt;"", $E$6&lt;&gt;"", DATE(YEAR(N85), MONTH(N85), 1) &lt;&gt; IFERROR(DATE(MID($E$6, 1, 4), MID($E$6, 6, 2),1), "1/1/1900") ), "La fecha de retiro debe estar dentro del período liquidado. ", "")
)
)</f>
        <v/>
      </c>
      <c r="EE85" s="46">
        <f>IF($DS85,
IF(O85="","Debes seleccionar el tipo de trabajador. ",
IF(_xlfn.IFNA(VLOOKUP(O85,TIPO_DE_TRABAJADOR,1,FALSE),-1)=-1,"El tipo de trabajador no es válido (por favor seleccionarlo de la lista). ","")
)
)</f>
        <v/>
      </c>
      <c r="EF85" s="46">
        <f>IF($DS85,
IF(P85="","Debes seleccionar si es un trabajador dependiente pensionado por vejez. ",
IF(_xlfn.IFNA(VLOOKUP(P85,SUBTIPO_DE_TRABAJADOR,1,FALSE),-1)=-1,"El tipo de trabajador dependiente pensionado por vejez no es válido (por favor seleccionarlo de la lista). ","")
)
)</f>
        <v/>
      </c>
      <c r="EG85" s="46">
        <f>IF($DS85,
IF(Q85="","Debes seleccionar el tipo de contrato del trabajador. ",
IF(_xlfn.IFNA(VLOOKUP(Q85,TIPO_DE_CONTRATO,1,FALSE),-1)=-1,"El tipo de contrato del trabajador no es válido (por favor seleccionarlo de la lista). ","")
)
)</f>
        <v/>
      </c>
      <c r="EH85" s="46">
        <f>IF($DS85,
IF(R85="","Debes seleccionar si es un salario integral. ",
IF(_xlfn.IFNA(VLOOKUP(R85,SI_NO,1,FALSE),-1)=-1,"Valor no válido para salario integral (por favor seleccionarlo de la lista). ","")
)
)</f>
        <v/>
      </c>
      <c r="EI85" s="46">
        <f>IF($DS85,
IF(S85="","Debes seleccionar si el trabajador realiza actividades de riesgo. ",
IF(_xlfn.IFNA(VLOOKUP(S85,SI_NO,1,FALSE),-1)=-1,"Valor no válido para actividad de alto riesgo (por favor seleccionarlo de la lista). ","")
)
)</f>
        <v/>
      </c>
      <c r="EK85" s="46">
        <f>IF($DS85,
IF(U85="","Debes escribir el código del municipio de residencia del trabajador. ",
IF(_xlfn.IFNA(VLOOKUP(U85,MUNICIPIO,1,FALSE),-1)=-1,"El municipio de residencia del trabajador es inválido (por favor seleccionarlo de la lista). ","")
)
)</f>
        <v/>
      </c>
      <c r="EL85" s="46">
        <f>IF($DS85,
IF(V85="","Debes escribir el la dirección de residendia del trabajador. ","")
)</f>
        <v/>
      </c>
      <c r="EM85" s="46">
        <f>IF($DS85,
IF(W85="","Debes escribir la fecha de inicio de la liquidación. ",
IF(ISERR(DATE(YEAR(W85),MONTH(W85),DAY(W85))),"El valor ingresado en fecha de inicio de liquidación no tiene un formato válido. ",
IF( AND($E$6&lt;&gt;"", DATE(YEAR(W85), MONTH(W85), 1) &lt;&gt; IFERROR(DATE(MID($E$6, 1, 4), MID($E$6, 6, 2),1), "1/1/1900") ), "La fecha de inicio de la liquidación debe estar dentro del período liquidado. ", "")
)
)
)</f>
        <v/>
      </c>
      <c r="EN85" s="46">
        <f>IF($DS85,
IF(X85="","Debes escribir la fecha de fin de la liquidación. ",
IF(ISERR(DATE(YEAR(X85),MONTH(X85),DAY(X85))),"El valor ingresado en fecha de fin de liquidación no tiene un formato válido. ",
IF( AND($E$6&lt;&gt;"", DATE(YEAR(X85), MONTH(X85), 1) &lt;&gt; IFERROR(DATE(MID($E$6, 1, 4), MID($E$6, 6, 2),1), "1/1/1900") ), "La fecha de fin de la liquidación debe estar dentro del período liquidado. ", "")
)
)
)</f>
        <v/>
      </c>
      <c r="EO85" s="46">
        <f>IF($DS85,
IF(Y85="","Debes escribir la frecuencia de pago del trabajador. ",
IF(_xlfn.IFNA(VLOOKUP(Y85,PERÍODO_DE_NÓMINA,1,FALSE),-1)=-1,"La frecuencia de pago es inválida (por favor seleccionarlo de la lista). ","")
)
)</f>
        <v/>
      </c>
      <c r="EP85" s="46">
        <f>IF($DS85,
IF(Z85="","Debes escribir la fecha de pago. ",
IF(ISERR(DATE(YEAR(Z85),MONTH(Z85),DAY(Z85))), "El valor ingresado en fecha de pago no tiene un formato válido. ","")
)
)</f>
        <v/>
      </c>
      <c r="EQ85" s="46">
        <f>IF($DS85,
IF(AA85="","Debes escribir el medio de pago. ",
IF(_xlfn.IFNA(VLOOKUP(AA85,MEDIOS_DE_PAGO,1,FALSE),-1)=-1,"El medio de pago es inválido (por favor seleccionarlo de la lista). ","")
)
)</f>
        <v/>
      </c>
      <c r="ER85" s="46">
        <f>OR(AA85='Tablas '!$T$4,AA85='Tablas '!$T$7,AA85='Tablas '!$T$8,AA85='Tablas '!$T$11)</f>
        <v/>
      </c>
      <c r="ES85" s="46">
        <f>IF(AND($DS85,ER85),
IF(AB85="","Debes escribir la entidad bancaria. ",""),
""
)</f>
        <v/>
      </c>
      <c r="ET85" s="46">
        <f>IF(AND($DS85,ER85),
IF(AC85="","Debes escribir el tipo de cuenta bancaria. ",
IF(_xlfn.IFNA(VLOOKUP(AC85,TIPO_DE_CUENTA,1,FALSE),-1)=-1,"El tipo de cuenta bancaria es inválida (por favor seleccionarlo de la lista). ","")
),
""
)</f>
        <v/>
      </c>
      <c r="EU85" s="46">
        <f>IF(AND($DS85,ER85),
IF(AD85="","Debes escribir el número de cuenta bancaria. ",""),
""
)</f>
        <v/>
      </c>
      <c r="EV85" s="46">
        <f>IF($DS85,
IF(AE85="","Debes escribir el valor del sueldo básico. ",
IF( ISERR(_xlfn.NUMBERVALUE(AE85)), "El valor del sueldo básico debe ser un número válido. ", "")
)
)</f>
        <v/>
      </c>
      <c r="EW85" s="46">
        <f>IF($DS85,
IF(AF85="","Debes escribir el número de días trabajados. ",
IF( IFERROR(INT(AF85),1.1) &lt;&gt; IFERROR(_xlfn.NUMBERVALUE(AF85),1), "La cantidad de días trabajados debe ser un número entero. ", "")
)
)</f>
        <v/>
      </c>
      <c r="EX85" s="46">
        <f>IF($DS85,
IF(AG85="","Debes escribir el valor del sueldo trabajado. ",
IF( ISERR(_xlfn.NUMBERVALUE(AG85)), "El valor del sueldo trabajado debe ser un número válido. ", "")
)
)</f>
        <v/>
      </c>
      <c r="EY85" s="46">
        <f>IF($DS85,
IF( AND(AH85&lt;&gt;"", ISERR(_xlfn.NUMBERVALUE(AH85))), "El valor del auxilio de transporte debe ser un número válido. ", "")
)</f>
        <v/>
      </c>
      <c r="EZ85" s="46">
        <f>IF($DS85,
IF( AND(AI85&lt;&gt;"", ISERR(_xlfn.NUMBERVALUE(AI85))), "El valor de viáticos salariales debe ser un número válido. ", "")
)</f>
        <v/>
      </c>
      <c r="FA85" s="46">
        <f>IF($DS85,
IF( AND(AJ85&lt;&gt;"", ISERR(_xlfn.NUMBERVALUE(AJ85))), "El valor de viáticos NO salariales debe ser un número válido. ", "")
)</f>
        <v/>
      </c>
      <c r="FB85" s="46">
        <f>CONCATENATE(AK85,AL85)&lt;&gt;""</f>
        <v/>
      </c>
      <c r="FC85" s="46">
        <f>IF(AND($DS85,FB85),
IF(AK85="","Debes escribir el número de horas extras diurnas. ",
IF( IFERROR(INT(AK85),1.1) &lt;&gt; IFERROR(_xlfn.NUMBERVALUE(AK85),1), "La cantidad de horas extras diurnas debe ser un número entero. ", "")
),
""
)</f>
        <v/>
      </c>
      <c r="FD85" s="46">
        <f>IF(AND($DS85,FB85),
IF(AL85="","Debes escribir el valor de las horas extras diurnas. ",
IF( ISERR(_xlfn.NUMBERVALUE(AL85)), "El valor de las horas extras duirnas debe ser un número válido. ", "")
),
""
)</f>
        <v/>
      </c>
      <c r="FE85" s="46">
        <f>CONCATENATE(AM85,AN85)&lt;&gt;""</f>
        <v/>
      </c>
      <c r="FF85" s="46">
        <f>IF(AND($DS85,FE85),
IF(AM85="","Debes escribir el número de horas extras nocturnas. ",
IF( IFERROR(INT(AM85),1.1) &lt;&gt; IFERROR(_xlfn.NUMBERVALUE(AM85),1), "La cantidad de horas extras nocturnas debe ser un número entero. ", "")
),
""
)</f>
        <v/>
      </c>
      <c r="FG85" s="46">
        <f>IF(AND($DS85,FE85),
IF(AN85="","Debes escribir el valor de las horas extras nocturnas. ",
IF( ISERR(_xlfn.NUMBERVALUE(AN85)), "El valor de las horas extras nocturnas debe ser un número válido. ", "")
),
""
)</f>
        <v/>
      </c>
      <c r="FH85" s="46">
        <f>CONCATENATE(AO85,AP85)&lt;&gt;""</f>
        <v/>
      </c>
      <c r="FI85" s="46">
        <f>IF(AND($DS85,FH85),
IF(AO85="","Debes escribir el número de horas extras diurnas dominicales y festivas. ",
IF( IFERROR(INT(AO85),1.1) &lt;&gt; IFERROR(_xlfn.NUMBERVALUE(AO85),1), "La cantidad de horas extras diurnas dominicales y festivas debe ser un número entero. ", "")
),
""
)</f>
        <v/>
      </c>
      <c r="FJ85" s="46">
        <f>IF(AND($DS85,FH85),
IF(AP85="","Debes escribir el valor de las horas extras diurnas dominicales y festivas. ",
IF( ISERR(_xlfn.NUMBERVALUE(AP85)), "El valor de las horas extras diurnas dominicales y festivas debe ser un número válido. ", "")
),
""
)</f>
        <v/>
      </c>
      <c r="FK85" s="46">
        <f>CONCATENATE(AQ85,AR85)&lt;&gt;""</f>
        <v/>
      </c>
      <c r="FL85" s="46">
        <f>IF(AND($DS85,FK85),
IF(AQ85="","Debes escribir el número de horas extras nocturnas dominicales y festivas. ",
IF( IFERROR(INT(AQ85),1.1) &lt;&gt; IFERROR(_xlfn.NUMBERVALUE(AQ85),1), "La cantidad de horas extras nocturnas dominicales y festivas debe ser un número entero. ", "")
),
""
)</f>
        <v/>
      </c>
      <c r="FM85" s="46">
        <f>IF(AND($DS85,FK85),
IF(AR85="","Debes escribir el valor de las horas extras nocturnas dominicales y festivas. ",
IF( ISERR(_xlfn.NUMBERVALUE(AR85)), "El valor de las horas extras nocturnas dominicales y festivas debe ser un número válido. ", "")
),
""
)</f>
        <v/>
      </c>
      <c r="FN85" s="46">
        <f>CONCATENATE(AS85,AT85)&lt;&gt;""</f>
        <v/>
      </c>
      <c r="FO85" s="46">
        <f>IF(AND($DS85,FN85),
IF(AS85="","Debes escribir el número de horas recargo nocturno. ",
IF( IFERROR(INT(AS85),1.1) &lt;&gt; IFERROR(_xlfn.NUMBERVALUE(AS85),1), "La cantidad de horas recargo nocturno debe ser un número entero. ", "")
),
""
)</f>
        <v/>
      </c>
      <c r="FP85" s="46">
        <f>IF(AND($DS85,FN85),
IF(AT85="","Debes escribir el valor de las horas recargo nocturno. ",
IF( ISERR(_xlfn.NUMBERVALUE(AT85)), "El valor de las horas recargo nocturno debe ser un número válido. ", "")
),
""
)</f>
        <v/>
      </c>
      <c r="FQ85" s="46">
        <f>CONCATENATE(AU85,AV85)&lt;&gt;""</f>
        <v/>
      </c>
      <c r="FR85" s="46">
        <f>IF(AND($DS85,FQ85),
IF(AU85="","Debes escribir el número de horas recargo diurno dominical y festivo. ",
IF( IFERROR(INT(AU85),1.1) &lt;&gt; IFERROR(_xlfn.NUMBERVALUE(AU85),1), "La cantidad de horas recargo diurno dominical y festivo debe ser un número entero. ", "")
),
""
)</f>
        <v/>
      </c>
      <c r="FS85" s="46">
        <f>IF(AND($DS85,FQ85),
IF(AV85="","Debes escribir el valor de las horas recargo diurno dominical y festivo. ",
IF( ISERR(_xlfn.NUMBERVALUE(AV85)), "El valor de las horas recargo diurno dominical y festivo debe ser un número válido. ", "")
),
""
)</f>
        <v/>
      </c>
      <c r="FT85" s="46">
        <f>CONCATENATE(AW85,AX85)&lt;&gt;""</f>
        <v/>
      </c>
      <c r="FU85" s="46">
        <f>IF(AND($DS85,FT85),
IF(AW85="","Debes escribir el número de horas recargo nocturno dominical y festivo. ",
IF( IFERROR(INT(AW85),1.1) &lt;&gt; IFERROR(_xlfn.NUMBERVALUE(AW85),1), "La cantidad de horas recargo nocturno dominical y festivo debe ser un número entero. ", "")
),
""
)</f>
        <v/>
      </c>
      <c r="FV85" s="46">
        <f>IF(AND($DS85,FT85),
IF(AX85="","Debes escribir el valor de las horas recargo nocturno dominical y festivo. ",
IF( ISERR(_xlfn.NUMBERVALUE(AX85)), "El valor de las horas recargo nocturno dominical y festivo debe ser un número válido. ", "")
),
""
)</f>
        <v/>
      </c>
      <c r="FW85" s="46">
        <f>CONCATENATE(AY85,AZ85)&lt;&gt;""</f>
        <v/>
      </c>
      <c r="FX85" s="46">
        <f>IF(AND($DS85,FW85),
IF(AY85="","Debes escribir el número de días de vacaciones comunes. ",
IF( IFERROR(INT(AY85),1.1) &lt;&gt; IFERROR(_xlfn.NUMBERVALUE(AY85),1), "La cantidad de días de vacaciones comunes debe ser un número entero. ", "")
),
""
)</f>
        <v/>
      </c>
      <c r="FY85" s="46">
        <f>IF(AND($DS85,FW85),
IF(AZ85="","Debes escribir el valor de las vacaciones comunes. ",
IF( ISERR(_xlfn.NUMBERVALUE(AZ85)), "El valor de las vacaciones comunes debe ser un número válido. ", "")
),
""
)</f>
        <v/>
      </c>
      <c r="FZ85" s="46">
        <f>CONCATENATE(BA85,BB85)&lt;&gt;""</f>
        <v/>
      </c>
      <c r="GA85" s="46">
        <f>IF(AND($DS85,FZ85),
IF(BA85="","Debes escribir el número de días de vacaciones compensadas. ",
IF( IFERROR(INT(BA85),1.1) &lt;&gt; IFERROR(_xlfn.NUMBERVALUE(BA85),1), "La cantidad de días de vacaciones compensadas debe ser un número entero. ", "")
),
""
)</f>
        <v/>
      </c>
      <c r="GB85" s="46">
        <f>IF(AND($DS85,FZ85),
IF(BB85="","Debes escribir el valor de las vacaciones compensadas. ",
IF( ISERR(_xlfn.NUMBERVALUE(BB85)), "El valor de las vacaciones compensadas debe ser un número válido. ", "")
),
""
)</f>
        <v/>
      </c>
      <c r="GC85" s="46">
        <f>CONCATENATE(BC85,BD85)&lt;&gt;""</f>
        <v/>
      </c>
      <c r="GD85" s="46">
        <f>IF(AND($DS85,GC85),
IF(BC85="","Debes escribir el número de días de prima salarial. ",
IF( IFERROR(INT(BC85),1.1) &lt;&gt; IFERROR(_xlfn.NUMBERVALUE(BC85),1), "La cantidad de días de prima salarial debe ser un número entero. ", "")
),
""
)</f>
        <v/>
      </c>
      <c r="GE85" s="46">
        <f>IF(AND($DS85,GC85),
IF(BD85="","Debes escribir el valor de los días de prima salarial. ",
IF( ISERR(_xlfn.NUMBERVALUE(BD85)), "El valor de los días de prima salarial debe ser un número válido. ", "")
),
""
)</f>
        <v/>
      </c>
      <c r="GF85" s="46">
        <f>IF($DS85,
IF( AND(BE85&lt;&gt;"", ISERR(_xlfn.NUMBERVALUE(BE85))), "El valor de la prima NO saliarial debe ser un número válido. ", "")
)</f>
        <v/>
      </c>
      <c r="GG85" s="46">
        <f>CONCATENATE(BF85,BG85,BH85)&lt;&gt;""</f>
        <v/>
      </c>
      <c r="GH85" s="46">
        <f>IF(AND($DS85,GG85),
IF(BF85="","Debes escribir el valor de las cesantías. ",
IF( ISERR(_xlfn.NUMBERVALUE(BF85)), "El valor de las cesantías debe ser un número válido. ", "")
),
""
)</f>
        <v/>
      </c>
      <c r="GI85" s="46">
        <f>IF(AND($DS85,GG85),
IF(BG85="","Debes escribir el % de cesantías. ",
IF( ISERR(_xlfn.NUMBERVALUE(BG85)), "El % de cesantías debe ser un número válido. ", "")
),
""
)</f>
        <v/>
      </c>
      <c r="GJ85" s="46">
        <f>IF(AND($DS85,GG85),
IF(BH85="","Debes escribir el valor de intereses de cesantías. ",
IF( ISERR(_xlfn.NUMBERVALUE(BH85)), "El valor de intereses de cesantías debe ser un número válido. ", "")
),
""
)</f>
        <v/>
      </c>
      <c r="GK85" s="46">
        <f>CONCATENATE(BI85,BJ85,BK85)&lt;&gt;""</f>
        <v/>
      </c>
      <c r="GL85" s="46">
        <f>IF(AND($DS85,GK85),
IF(BI85="","Debes escribir el número de días de incapacidad. ",
IF( IFERROR(INT(BI85),1.1) &lt;&gt; IFERROR(_xlfn.NUMBERVALUE(BI85),1), "La cantidad de días de incapacidad debe ser un número entero. ", "")
),
""
)</f>
        <v/>
      </c>
      <c r="GM85" s="46">
        <f>IF(AND($DS85,GK85),
IF(BJ85="","Debes escribir el tipo de incapacidad. ",
IF(_xlfn.IFNA(VLOOKUP(BJ85,TIPO_DE_INCAPACIDAD,1,FALSE),-1)=-1,"El tipo de incapacidad es inválida (por favor seleccionarlo de la lista). ","")
),
""
)</f>
        <v/>
      </c>
      <c r="GN85" s="46">
        <f>IF(AND($DS85,GK85),
IF(BK85="","Debes escribir el valor de la incapacidad. ",
IF( ISERR(_xlfn.NUMBERVALUE(BK85)), "El valor de la incapacidad debe ser un número válido. ", "")
),
""
)</f>
        <v/>
      </c>
      <c r="GO85" s="46">
        <f>CONCATENATE(BL85,BM85)&lt;&gt;""</f>
        <v/>
      </c>
      <c r="GP85" s="46">
        <f>IF(AND($DS85,GO85),
IF(BL85="","Debes escribir el número de días de licencia de maternidad o paternidad. ",
IF( IFERROR(INT(BL85),1.1) &lt;&gt; IFERROR(_xlfn.NUMBERVALUE(BL85),1), "La cantidad de días de licencia de maternidad o paternidad debe ser un número entero. ", "")
),
""
)</f>
        <v/>
      </c>
      <c r="GQ85" s="46">
        <f>IF(AND($DS85,GO85),
IF(BM85="","Debes escribir el valor de la licencia de maternidad o paternidad. ",
IF( ISERR(_xlfn.NUMBERVALUE(BM85)), "El valor de la licencia de maternidad o paternidad debe ser un número válido. ", "")
),
""
)</f>
        <v/>
      </c>
      <c r="GR85" s="46">
        <f>CONCATENATE(BN85,BO85)&lt;&gt;""</f>
        <v/>
      </c>
      <c r="GS85" s="46">
        <f>IF(AND($DS85,GR85),
IF(BN85="","Debes escribir el número de días de licencia remunerada. ",
IF( IFERROR(INT(BN85),1.1) &lt;&gt; IFERROR(_xlfn.NUMBERVALUE(BN85),1), "La cantidad de días de licencia remunerada debe ser un número entero. ", "")
),
""
)</f>
        <v/>
      </c>
      <c r="GT85" s="46">
        <f>IF(AND($DS85,GR85),
IF(BO85="","Debes escribir el valor de la licencia remunerada. ",
IF( ISERR(_xlfn.NUMBERVALUE(BO85)), "El valor de la licencia remunerada debe ser un número válido. ", "")
),
""
)</f>
        <v/>
      </c>
      <c r="GU85" s="46">
        <f>IF($DS85,
IF( AND(BP85&lt;&gt;"", ISERR(_xlfn.NUMBERVALUE(BP85))), "El valor de la licencia NO remunerada debe ser un número válido. ", "")
)</f>
        <v/>
      </c>
      <c r="GV85" s="46">
        <f>IF($DS85,
IF( AND(BQ85&lt;&gt;"", ISERR(_xlfn.NUMBERVALUE(BQ85))), "El valor de auxilios salariales debe ser un número válido. ", "")
)</f>
        <v/>
      </c>
      <c r="GW85" s="46">
        <f>IF($DS85,
IF( AND(BR85&lt;&gt;"", ISERR(_xlfn.NUMBERVALUE(BR85))), "El valor de auxilios NO salariales debe ser un número válido. ", "")
)</f>
        <v/>
      </c>
      <c r="GX85" s="46">
        <f>IF($DS85,
IF( AND(BS85&lt;&gt;"", ISERR(_xlfn.NUMBERVALUE(BS85))), "El valor de bonos salariales debe ser un número válido. ", "")
)</f>
        <v/>
      </c>
      <c r="GY85" s="46">
        <f>IF($DS85,
IF( AND(BT85&lt;&gt;"", ISERR(_xlfn.NUMBERVALUE(BT85))), "El valor de bonos NO salariales debe ser un número válido. ", "")
)</f>
        <v/>
      </c>
      <c r="GZ85" s="46">
        <f>IF($DS85,
IF( AND(BU85&lt;&gt;"", ISERR(_xlfn.NUMBERVALUE(BU85))), "El valor de bonos salariales de alimentación debe ser un número válido. ", "")
)</f>
        <v/>
      </c>
      <c r="HA85" s="46">
        <f>IF($DS85,
IF( AND(BV85&lt;&gt;"", ISERR(_xlfn.NUMBERVALUE(BV85))), "El valor de bonos NO salariales de alimentación debe ser un número válido. ", "")
)</f>
        <v/>
      </c>
      <c r="HB85" s="46">
        <f>IF($DS85,
IF( AND(BW85&lt;&gt;"", ISERR(_xlfn.NUMBERVALUE(BW85))), "El valor de bonificaciones salariales debe ser un número válido. ", "")
)</f>
        <v/>
      </c>
      <c r="HC85" s="46">
        <f>IF($DS85,
IF( AND(BX85&lt;&gt;"", ISERR(_xlfn.NUMBERVALUE(BX85))), "El valor de bonificaciones NO salariales debe ser un número válido. ", "")
)</f>
        <v/>
      </c>
      <c r="HD85" s="46">
        <f>IF($DS85,
IF( AND(BY85&lt;&gt;"", ISERR(_xlfn.NUMBERVALUE(BY85))), "El valor de compensaciones ordinarias debe ser un número válido. ", "")
)</f>
        <v/>
      </c>
      <c r="HE85" s="46">
        <f>IF($DS85,
IF( AND(BZ85&lt;&gt;"", ISERR(_xlfn.NUMBERVALUE(BZ85))), "El valor de compensaciones extraordinarias debe ser un número válido. ", "")
)</f>
        <v/>
      </c>
      <c r="HF85" s="46">
        <f>IF($DS85,
IF( AND(CA85&lt;&gt;"", ISERR(_xlfn.NUMBERVALUE(CA85))), "El valor de comisiones debe ser un número válido. ", "")
)</f>
        <v/>
      </c>
      <c r="HG85" s="46">
        <f>IF($DS85,
IF( AND(CB85&lt;&gt;"", ISERR(_xlfn.NUMBERVALUE(CB85))), "El valor de ausencia por huega debe ser un número válido. ", "")
)</f>
        <v/>
      </c>
      <c r="HH85" s="46">
        <f>IF($DS85,
IF( AND(CC85&lt;&gt;"", ISERR(_xlfn.NUMBERVALUE(CC85))), "El valor de anticipos debe ser un número válido. ", "")
)</f>
        <v/>
      </c>
      <c r="HI85" s="46">
        <f>IF($DS85,
IF( AND(CD85&lt;&gt;"", ISERR(_xlfn.NUMBERVALUE(CD85))), "El valor de pagos a terceros debe ser un número válido. ", "")
)</f>
        <v/>
      </c>
      <c r="HJ85" s="46">
        <f>IF($DS85,
IF( AND(CE85&lt;&gt;"", ISERR(_xlfn.NUMBERVALUE(CE85))), "El valor de dotación debe ser un número válido. ", "")
)</f>
        <v/>
      </c>
      <c r="HK85" s="46">
        <f>IF($DS85,
IF( AND(CF85&lt;&gt;"", ISERR(_xlfn.NUMBERVALUE(CF85))), "El valor de apoyo sostenibilidad debe ser un número válido. ", "")
)</f>
        <v/>
      </c>
      <c r="HL85" s="46">
        <f>IF($DS85,
IF( AND(CG85&lt;&gt;"", ISERR(_xlfn.NUMBERVALUE(CG85))), "El valor de teletrabajo debe ser un número válido. ", "")
)</f>
        <v/>
      </c>
      <c r="HM85" s="46">
        <f>IF($DS85,
IF( AND(CH85&lt;&gt;"", ISERR(_xlfn.NUMBERVALUE(CH85))), "El valor de bonificación de retiro debe ser un número válido. ", "")
)</f>
        <v/>
      </c>
      <c r="HN85" s="46">
        <f>IF($DS85,
IF( AND(CI85&lt;&gt;"", ISERR(_xlfn.NUMBERVALUE(CI85))), "El valor de indemnización de retiro debe ser un número válido. ", "")
)</f>
        <v/>
      </c>
      <c r="HO85" s="46">
        <f>IF($DS85,
IF( AND(CJ85&lt;&gt;"", ISERR(_xlfn.NUMBERVALUE(CJ85))), "El valor de reintegros debe ser un número válido. ", "")
)</f>
        <v/>
      </c>
      <c r="HP85" s="46">
        <f>CONCATENATE(CK85,CL85,CM85)&lt;&gt;""</f>
        <v/>
      </c>
      <c r="HQ85" s="46">
        <f>IF(AND($DS85,HP85),
IF(CK85="","Debes escribir la descripción de otro concepto no categorizado. ",""),
""
)</f>
        <v/>
      </c>
      <c r="HR85" s="46">
        <f>IF(AND($DS85,HP85),
IF(CONCATENATE(CL85,CM85)="","Debes escribir al menos un valor de concepto no categorizado (salarial o no salarial). ",
IF(ISERR(_xlfn.NUMBERVALUE(CL85)),"El valor salarial concepto no categorizado debe ser un número válido. ","")
),
""
)</f>
        <v/>
      </c>
      <c r="HS85" s="46">
        <f>IF(AND($DS85,HP85),
IF(CONCATENATE(CL85,CM85)="","Debes escribir al menos un valor de concepto no categorizado (salarial o no salarial). ",
IF(ISERR(_xlfn.NUMBERVALUE(CM85)),"El valor NO salarial concepto no categorizado debe ser un número válido. ","")
),
""
)</f>
        <v/>
      </c>
      <c r="HT85" s="46">
        <f>IF($DS85,
IF(CN85="","Debes escribir el porcentaje del aporte a salud. ",
IF( ISERR(_xlfn.NUMBERVALUE(CN85)), "El valor del porcentaje del aporte a salud debe ser un número válido. ", "")
)
)</f>
        <v/>
      </c>
      <c r="HU85" s="46">
        <f>IF($DS85,
IF(CO85="","Debes escribir el valor del aporte a salud. ",
IF( ISERR(_xlfn.NUMBERVALUE(CO85)), "El valor del aporte a salud debe ser un número válido. ", "")
)
)</f>
        <v/>
      </c>
      <c r="HV85" s="46">
        <f>IF($DS85,
IF( AND(CP85&lt;&gt;"", ISERR(_xlfn.NUMBERVALUE(CP85))), "El valor plan complementario debe ser un número válido. ", "")
)</f>
        <v/>
      </c>
      <c r="HW85" s="46">
        <f>IF($DS85,
IF(CQ85="","Debes escribir el porcentaje del aporte a pensión. ",
IF( ISERR(_xlfn.NUMBERVALUE(CQ85)), "El valor del porcentaje del aporte a pensión debe ser un número válido. ", "")
)
)</f>
        <v/>
      </c>
      <c r="HX85" s="46">
        <f>IF($DS85,
IF(CR85="","Debes escribir el valor del aporte a pensión. ",
IF( ISERR(_xlfn.NUMBERVALUE(CR85)), "El valor del aporte a salud debe ser un número válido. ", "")
)
)</f>
        <v/>
      </c>
      <c r="HY85" s="46">
        <f>IF($DS85,
IF( AND(CS85&lt;&gt;"", ISERR(_xlfn.NUMBERVALUE(CS85))), "El valor pensión voluntaria debe ser un número válido. ", "")
)</f>
        <v/>
      </c>
      <c r="HZ85" s="46">
        <f>CONCATENATE(CT85,CU85,CV85,CW85)&lt;&gt;""</f>
        <v/>
      </c>
      <c r="IA85" s="46">
        <f>IF(AND($DS85,HZ85),
IF(CT85="","Debes escribir el % del fondo de seguridad pensional. ",
IF( ISERR(_xlfn.NUMBERVALUE(CT85)), "El % del fondo de seguridad debe ser un número válido. ", "")
),
""
)</f>
        <v/>
      </c>
      <c r="IB85" s="46">
        <f>IF(AND($DS85,HZ85),
IF(CU85="","Debes escribir el valor del aporte al fondo de solidaridad pensional. ",
IF( ISERR(_xlfn.NUMBERVALUE(CU85)), "El valor del aporte al fondo de solidaridad pensional debe ser un número válido. ", "")
),
""
)</f>
        <v/>
      </c>
      <c r="IC85" s="46">
        <f>IF(AND($DS85,HZ85),
IF(CV85="","Debes escribir el % del fondo de subsistencia. ",
IF( ISERR(_xlfn.NUMBERVALUE(CV85)), "El % del fondo de subsistencia debe ser un número válido. ", "")
),
""
)</f>
        <v/>
      </c>
      <c r="ID85" s="46">
        <f>IF(AND($DS85,HZ85),
IF(CW85="","Debes escribir el valor del fondo de subsistencia. ",
IF( ISERR(_xlfn.NUMBERVALUE(CW85)), "El valor del fondo de subsistencia debe ser un número válido. ", "")
),
""
)</f>
        <v/>
      </c>
      <c r="IE85" s="46">
        <f>CONCATENATE(CX85,CY85)&lt;&gt;""</f>
        <v/>
      </c>
      <c r="IF85" s="46">
        <f>IF(AND($DS85,IE85),
IF(CX85="","Debes escribir el % de sindicato. ",
IF( ISERR(_xlfn.NUMBERVALUE(CX85)), "El % de sindicato debe ser un número válido. ", "")
),
""
)</f>
        <v/>
      </c>
      <c r="IG85" s="46">
        <f>IF(AND($DS85,IE85),
IF(CY85="","Debes escribir el valor del sindicato. ",
IF( ISERR(_xlfn.NUMBERVALUE(CY85)), "El valor del sindicato debe ser un número válido. ", "")
),
""
)</f>
        <v/>
      </c>
      <c r="IH85" s="46">
        <f>IF($DS85,
IF( AND(CZ85&lt;&gt;"", ISERR(_xlfn.NUMBERVALUE(CZ85))), "El valor de sanción pública debe ser un número válido. ", "")
)</f>
        <v/>
      </c>
      <c r="II85" s="46">
        <f>IF($DS85,
IF( AND(DA85&lt;&gt;"", ISERR(_xlfn.NUMBERVALUE(DA85))), "El valor de sanción privada debe ser un número válido. ", "")
)</f>
        <v/>
      </c>
      <c r="IJ85" s="46">
        <f>CONCATENATE(DB85,DC85)&lt;&gt;""</f>
        <v/>
      </c>
      <c r="IK85" s="46">
        <f>IF(AND($DS85,IJ85),
IF(DB85="","Debes escribir la descripción de libranza. ",""),
""
)</f>
        <v/>
      </c>
      <c r="IL85" s="46">
        <f>IF(AND($DS85,IJ85),
IF(DC85="","Debes escribir la cuota libranza. ",
IF(ISERR(_xlfn.NUMBERVALUE(DC85)),"El valor de la cuota libranza debe ser un número válido. ","")
),
""
)</f>
        <v/>
      </c>
      <c r="IM85" s="46">
        <f>IF($DS85,
IF( AND(DD85&lt;&gt;"", ISERR(_xlfn.NUMBERVALUE(DD85))), "El valor de pagos a terceros debe ser un número válido. ", "")
)</f>
        <v/>
      </c>
      <c r="IN85" s="46">
        <f>IF($DS85,
IF( AND(DE85&lt;&gt;"", ISERR(_xlfn.NUMBERVALUE(DE85))), "El valor de anticipos debe ser un número válido. ", "")
)</f>
        <v/>
      </c>
      <c r="IO85" s="46">
        <f>IF($DS85,
IF( AND(DF85&lt;&gt;"", ISERR(_xlfn.NUMBERVALUE(DF85))), "El valor de AFC debe ser un número válido. ", "")
)</f>
        <v/>
      </c>
      <c r="IP85" s="46">
        <f>IF($DS85,
IF( AND(DG85&lt;&gt;"", ISERR(_xlfn.NUMBERVALUE(DG85))), "El valor de rete-fuente debe ser un número válido. ", "")
)</f>
        <v/>
      </c>
      <c r="IQ85" s="46">
        <f>IF($DS85,
IF( AND(DH85&lt;&gt;"", ISERR(_xlfn.NUMBERVALUE(DH85))), "El valor de cooperativa de trabajo debe ser un número válido. ", "")
)</f>
        <v/>
      </c>
      <c r="IR85" s="46">
        <f>IF($DS85,
IF( AND(DI85&lt;&gt;"", ISERR(_xlfn.NUMBERVALUE(DI85))), "El valor de embargo fiscal debe ser un número válido. ", "")
)</f>
        <v/>
      </c>
      <c r="IS85" s="46">
        <f>IF($DS85,
IF( AND(DJ85&lt;&gt;"", ISERR(_xlfn.NUMBERVALUE(DJ85))), "El valor de educación debe ser un número válido. ", "")
)</f>
        <v/>
      </c>
      <c r="IT85" s="46">
        <f>IF($DS85,
IF( AND(DK85&lt;&gt;"", ISERR(_xlfn.NUMBERVALUE(DK85))), "El valor de reintegro debe ser un número válido. ", "")
)</f>
        <v/>
      </c>
      <c r="IU85" s="46">
        <f>IF($DS85,
IF( AND(DL85&lt;&gt;"", ISERR(_xlfn.NUMBERVALUE(DL85))), "El valor de deuda debe ser un número válido. ", "")
)</f>
        <v/>
      </c>
      <c r="IV85" s="46">
        <f>IF($DS85,
IF( AND(DM85&lt;&gt;"", ISERR(_xlfn.NUMBERVALUE(DM85))), "El valor de otras deducciones debe ser un número válido. ", "")
)</f>
        <v/>
      </c>
      <c r="IW85" s="46">
        <f>IF($DS85,
IF(DN85="","Debes escribir el valor de los devengos totales. ",
IF( ISERR(_xlfn.NUMBERVALUE(DN85)), "El valor de los devengos totales debe ser un número válido. ", "")
)
)</f>
        <v/>
      </c>
      <c r="IX85" s="46">
        <f>IF($DS85,
IF(DO85="","Debes escribir el valor de las deducciones totales. ",
IF( ISERR(_xlfn.NUMBERVALUE(DO85)), "El valor de las deducciones totales debe ser un número válido. ", "")
)
)</f>
        <v/>
      </c>
      <c r="IY85" s="46">
        <f>IF($DS85,
IF(DP85="","Debes escribir el valor del salario total. ",
IF( ISERR(_xlfn.NUMBERVALUE(DP85)), "El valor del salario total debe ser un número válido. ", "")
)
)</f>
        <v/>
      </c>
    </row>
    <row r="86">
      <c r="B86" s="48" t="n">
        <v>74</v>
      </c>
      <c r="C86" s="61">
        <f>IF(AND(DS86,DP86&lt;&gt;""),
IF(DQ86="","OK","Error"),
""
)</f>
        <v/>
      </c>
      <c r="D86" s="53" t="n"/>
      <c r="E86" s="52" t="n"/>
      <c r="F86" s="112" t="n"/>
      <c r="G86" s="52" t="n"/>
      <c r="H86" s="53" t="n"/>
      <c r="I86" s="52" t="n"/>
      <c r="J86" s="52" t="n"/>
      <c r="K86" s="53" t="n"/>
      <c r="L86" s="55" t="n"/>
      <c r="M86" s="108" t="n"/>
      <c r="N86" s="56" t="n"/>
      <c r="O86" s="52" t="n"/>
      <c r="P86" s="52" t="n"/>
      <c r="Q86" s="52" t="n"/>
      <c r="R86" s="52" t="n"/>
      <c r="S86" s="52" t="n"/>
      <c r="T86" s="53" t="n"/>
      <c r="U86" s="52" t="n"/>
      <c r="V86" s="52" t="n"/>
      <c r="W86" s="55" t="n"/>
      <c r="X86" s="55" t="n"/>
      <c r="Y86" s="52" t="n"/>
      <c r="Z86" s="55" t="n"/>
      <c r="AA86" s="52" t="n"/>
      <c r="AB86" s="53" t="n"/>
      <c r="AC86" s="53" t="n"/>
      <c r="AD86" s="53" t="n"/>
      <c r="AE86" s="177" t="n"/>
      <c r="AF86" s="113" t="n"/>
      <c r="AG86" s="177" t="n"/>
      <c r="AH86" s="178" t="n"/>
      <c r="AI86" s="178" t="n"/>
      <c r="AJ86" s="178" t="n"/>
      <c r="AK86" s="114" t="n"/>
      <c r="AL86" s="178" t="n"/>
      <c r="AM86" s="114" t="n"/>
      <c r="AN86" s="178" t="n"/>
      <c r="AO86" s="114" t="n"/>
      <c r="AP86" s="178" t="n"/>
      <c r="AQ86" s="114" t="n"/>
      <c r="AR86" s="178" t="n"/>
      <c r="AS86" s="114" t="n"/>
      <c r="AT86" s="178" t="n"/>
      <c r="AU86" s="114" t="n"/>
      <c r="AV86" s="178" t="n"/>
      <c r="AW86" s="114" t="n"/>
      <c r="AX86" s="178" t="n"/>
      <c r="AY86" s="114" t="n"/>
      <c r="AZ86" s="178" t="n"/>
      <c r="BA86" s="114" t="n"/>
      <c r="BB86" s="178" t="n"/>
      <c r="BC86" s="114" t="n"/>
      <c r="BD86" s="178" t="n"/>
      <c r="BE86" s="178" t="n"/>
      <c r="BF86" s="178" t="n"/>
      <c r="BG86" s="59" t="n"/>
      <c r="BH86" s="178" t="n"/>
      <c r="BI86" s="114" t="n"/>
      <c r="BJ86" s="53" t="n"/>
      <c r="BK86" s="178" t="n"/>
      <c r="BL86" s="114" t="n"/>
      <c r="BM86" s="178" t="n"/>
      <c r="BN86" s="114" t="n"/>
      <c r="BO86" s="178" t="n"/>
      <c r="BP86" s="178" t="n"/>
      <c r="BQ86" s="178" t="n"/>
      <c r="BR86" s="178" t="n"/>
      <c r="BS86" s="178" t="n"/>
      <c r="BT86" s="178" t="n"/>
      <c r="BU86" s="178" t="n"/>
      <c r="BV86" s="178" t="n"/>
      <c r="BW86" s="178" t="n"/>
      <c r="BX86" s="178" t="n"/>
      <c r="BY86" s="178" t="n"/>
      <c r="BZ86" s="178" t="n"/>
      <c r="CA86" s="178" t="n"/>
      <c r="CB86" s="178" t="n"/>
      <c r="CC86" s="178" t="n"/>
      <c r="CD86" s="178" t="n"/>
      <c r="CE86" s="178" t="n"/>
      <c r="CF86" s="178" t="n"/>
      <c r="CG86" s="178" t="n"/>
      <c r="CH86" s="178" t="n"/>
      <c r="CI86" s="178" t="n"/>
      <c r="CJ86" s="178" t="n"/>
      <c r="CK86" s="53" t="n"/>
      <c r="CL86" s="178" t="n"/>
      <c r="CM86" s="178" t="n"/>
      <c r="CN86" s="60" t="n"/>
      <c r="CO86" s="177" t="n"/>
      <c r="CP86" s="178" t="n"/>
      <c r="CQ86" s="60" t="n"/>
      <c r="CR86" s="177" t="n"/>
      <c r="CS86" s="178" t="n"/>
      <c r="CT86" s="59" t="n"/>
      <c r="CU86" s="178" t="n"/>
      <c r="CV86" s="59" t="n"/>
      <c r="CW86" s="178" t="n"/>
      <c r="CX86" s="59" t="n"/>
      <c r="CY86" s="178" t="n"/>
      <c r="CZ86" s="178" t="n"/>
      <c r="DA86" s="178" t="n"/>
      <c r="DB86" s="53" t="n"/>
      <c r="DC86" s="178" t="n"/>
      <c r="DD86" s="178" t="n"/>
      <c r="DE86" s="178" t="n"/>
      <c r="DF86" s="178" t="n"/>
      <c r="DG86" s="178" t="n"/>
      <c r="DH86" s="178" t="n"/>
      <c r="DI86" s="178" t="n"/>
      <c r="DJ86" s="178" t="n"/>
      <c r="DK86" s="178" t="n"/>
      <c r="DL86" s="178" t="n"/>
      <c r="DM86" s="178" t="n"/>
      <c r="DN86" s="177" t="n"/>
      <c r="DO86" s="177" t="n"/>
      <c r="DP86" s="177" t="n"/>
      <c r="DQ86" s="76">
        <f>IF(AND(DS86,DP86&lt;&gt;""),
CONCATENATE(DT86,DU86,DV86,DW86,DX86,DY86,DZ86,EA86,EB86,EC86,ED86,EE86,EF86,EG86,EH86,EI86,EJ86,EK86,EL86,EM86,EN86,EO86,EP86,EQ86,ES86,ET86,EU86,EV86,EW86,EX86,EY86,EZ86,FA86,FC86,FD86,FF86,FG86,FI86,FJ86,FL86,FM86,FO86,FP86,FR86,FS86,FU86,FV86,FX86,FY86,GA86,GB86,GD86,GE86,GF86,GH86,GI86,GJ86,GL86,GM86,GN86,GP86,GQ86,GS86,GT86,GU86,GV86,GW86,GX86,GY86,GZ86,HA86,HB86,HC86,HD86,HE86,HF86,HG86,HH86,HI86,HJ86,HK86,HL86,HM86,HN86,HO86,HQ86,HR86,HS86,HT86,HU86,HV86,HW86,HX86,HY86,IA86,IB86,IC86,ID86,IF86,IG86,IH86,II86,IK86,IL86,IM86,IN86,IO86,IP86,IQ86,IR86,IS86,IT86,IU86,IV86,IW86,IX86,IY86,IZ86),
""
)</f>
        <v/>
      </c>
      <c r="DR86" s="53" t="n"/>
      <c r="DS86" s="46">
        <f>CONCATENATE(D86,$E86,$F86,$G86,H86,$I86,$J86,K86,$L86,$M86,N86,$O86,$P86,$Q86,$R86,$S86,T86,$U86,$V86,$W86,$X86,$Y86,$Z86,$AA86,AB86,AC86,AD86,$AE86,$AF86,$AG86,AH86,AI86,AJ86,AK86,AL86,AM86,AN86,AO86,AP86,AQ86,AR86,AS86,AT86,AU86,AV86,AW86,AX86,AY86,AZ86,BA86,BB86,BC86,BD86,BE86,BF86,BG86,BH86,BI86,BJ86,BK86,BL86,BM86,BN86,BO86,BP86,BQ86,BR86,BS86,BT86,BU86,BV86,BW86,BX86,BY86,BZ86,CA86,CB86,CC86,CD86,CE86,CF86,CG86,CH86,CI86,CJ86,CK86,CL86,CM86,$CN86,$CO86,CP86,$CQ86,$CR86,CS86,CT86,CU86,CV86,CW86,CX86,CY86,CZ86,DA86,DB86,DC86,DD86,DE86,DF86,DG86,DH86,DI86,DJ86,DK86,DL86,DM86,$DN86,$DO86,$DP86,DR86)&lt;&gt;""</f>
        <v/>
      </c>
      <c r="DT86" s="46">
        <f>IF(AND($DS86,$E$4&lt;&gt;""),
IF(LEFT($E$4,2) = "1.",
IF(D86&lt;&gt;"","El CUNE sólo se envía en operaciones de novedad o ajuste. ",""),
IF(D86="","Debes escribir un CUNE válido para realizar operaciones de novedad o ajuste. ","")),
""
)</f>
        <v/>
      </c>
      <c r="DU86" s="46">
        <f>IF($DS86,
IF(E86="","Debes seleccionar el tipo de documento del empleado. ",
IF(_xlfn.IFNA(VLOOKUP(E86,TIPO_DE_DOCUMENTO,1,FALSE),-1)=-1,"El tipo de documento no es válido (por favor seleccionarlo de la lista). ","")
)
)</f>
        <v/>
      </c>
      <c r="DV86" s="46">
        <f>IF($DS86,
IF(F86="","Debes escribir el número de documento del empleado. ","")
)</f>
        <v/>
      </c>
      <c r="DW86" s="46">
        <f>IF($DS86,
IF(G86="","Debes escribir el primer nombre del empleado. ","")
)</f>
        <v/>
      </c>
      <c r="DY86" s="46">
        <f>IF($DS86,
IF(I86="","Debes escribir el primer apellido del empleado. ","")
)</f>
        <v/>
      </c>
      <c r="DZ86" s="46">
        <f>IF($DS86,
IF(J86="","Debes escribir el segundo apellido del empleado. ","")
)</f>
        <v/>
      </c>
      <c r="EB86" s="46">
        <f>IF($DS86,
IF(L86="","Debes escribir la fecha de ingreso del empleado. ",
IF(ISERR(DATE(YEAR(L86),MONTH(L86),DAY(L86))), "El valor ingresado en fecha de ingreso no tiene un formato válido. ","")
)
)</f>
        <v/>
      </c>
      <c r="EC86" s="46">
        <f>IF($DS86,
IF(M86="","Debes escribir el tiempo laborado. ",
IF( IFERROR(INT(M86),1.1) &lt;&gt; IFERROR(_xlfn.NUMBERVALUE(M86),1), "El valor de los días trabajados debe ser un número entero. ", "")
)
)</f>
        <v/>
      </c>
      <c r="ED86" s="46">
        <f>IF($DS86,
IF( AND(N86&lt;&gt;"", ISERR(DATE(YEAR(N86),MONTH(N86),DAY(N86))) ), "El valor ingresado en fecha de ingreso no tiene un formato válido. ",
IF( AND(N86&lt;&gt;"", $E$6&lt;&gt;"", DATE(YEAR(N86), MONTH(N86), 1) &lt;&gt; IFERROR(DATE(MID($E$6, 1, 4), MID($E$6, 6, 2),1), "1/1/1900") ), "La fecha de retiro debe estar dentro del período liquidado. ", "")
)
)</f>
        <v/>
      </c>
      <c r="EE86" s="46">
        <f>IF($DS86,
IF(O86="","Debes seleccionar el tipo de trabajador. ",
IF(_xlfn.IFNA(VLOOKUP(O86,TIPO_DE_TRABAJADOR,1,FALSE),-1)=-1,"El tipo de trabajador no es válido (por favor seleccionarlo de la lista). ","")
)
)</f>
        <v/>
      </c>
      <c r="EF86" s="46">
        <f>IF($DS86,
IF(P86="","Debes seleccionar si es un trabajador dependiente pensionado por vejez. ",
IF(_xlfn.IFNA(VLOOKUP(P86,SUBTIPO_DE_TRABAJADOR,1,FALSE),-1)=-1,"El tipo de trabajador dependiente pensionado por vejez no es válido (por favor seleccionarlo de la lista). ","")
)
)</f>
        <v/>
      </c>
      <c r="EG86" s="46">
        <f>IF($DS86,
IF(Q86="","Debes seleccionar el tipo de contrato del trabajador. ",
IF(_xlfn.IFNA(VLOOKUP(Q86,TIPO_DE_CONTRATO,1,FALSE),-1)=-1,"El tipo de contrato del trabajador no es válido (por favor seleccionarlo de la lista). ","")
)
)</f>
        <v/>
      </c>
      <c r="EH86" s="46">
        <f>IF($DS86,
IF(R86="","Debes seleccionar si es un salario integral. ",
IF(_xlfn.IFNA(VLOOKUP(R86,SI_NO,1,FALSE),-1)=-1,"Valor no válido para salario integral (por favor seleccionarlo de la lista). ","")
)
)</f>
        <v/>
      </c>
      <c r="EI86" s="46">
        <f>IF($DS86,
IF(S86="","Debes seleccionar si el trabajador realiza actividades de riesgo. ",
IF(_xlfn.IFNA(VLOOKUP(S86,SI_NO,1,FALSE),-1)=-1,"Valor no válido para actividad de alto riesgo (por favor seleccionarlo de la lista). ","")
)
)</f>
        <v/>
      </c>
      <c r="EK86" s="46">
        <f>IF($DS86,
IF(U86="","Debes escribir el código del municipio de residencia del trabajador. ",
IF(_xlfn.IFNA(VLOOKUP(U86,MUNICIPIO,1,FALSE),-1)=-1,"El municipio de residencia del trabajador es inválido (por favor seleccionarlo de la lista). ","")
)
)</f>
        <v/>
      </c>
      <c r="EL86" s="46">
        <f>IF($DS86,
IF(V86="","Debes escribir el la dirección de residendia del trabajador. ","")
)</f>
        <v/>
      </c>
      <c r="EM86" s="46">
        <f>IF($DS86,
IF(W86="","Debes escribir la fecha de inicio de la liquidación. ",
IF(ISERR(DATE(YEAR(W86),MONTH(W86),DAY(W86))),"El valor ingresado en fecha de inicio de liquidación no tiene un formato válido. ",
IF( AND($E$6&lt;&gt;"", DATE(YEAR(W86), MONTH(W86), 1) &lt;&gt; IFERROR(DATE(MID($E$6, 1, 4), MID($E$6, 6, 2),1), "1/1/1900") ), "La fecha de inicio de la liquidación debe estar dentro del período liquidado. ", "")
)
)
)</f>
        <v/>
      </c>
      <c r="EN86" s="46">
        <f>IF($DS86,
IF(X86="","Debes escribir la fecha de fin de la liquidación. ",
IF(ISERR(DATE(YEAR(X86),MONTH(X86),DAY(X86))),"El valor ingresado en fecha de fin de liquidación no tiene un formato válido. ",
IF( AND($E$6&lt;&gt;"", DATE(YEAR(X86), MONTH(X86), 1) &lt;&gt; IFERROR(DATE(MID($E$6, 1, 4), MID($E$6, 6, 2),1), "1/1/1900") ), "La fecha de fin de la liquidación debe estar dentro del período liquidado. ", "")
)
)
)</f>
        <v/>
      </c>
      <c r="EO86" s="46">
        <f>IF($DS86,
IF(Y86="","Debes escribir la frecuencia de pago del trabajador. ",
IF(_xlfn.IFNA(VLOOKUP(Y86,PERÍODO_DE_NÓMINA,1,FALSE),-1)=-1,"La frecuencia de pago es inválida (por favor seleccionarlo de la lista). ","")
)
)</f>
        <v/>
      </c>
      <c r="EP86" s="46">
        <f>IF($DS86,
IF(Z86="","Debes escribir la fecha de pago. ",
IF(ISERR(DATE(YEAR(Z86),MONTH(Z86),DAY(Z86))), "El valor ingresado en fecha de pago no tiene un formato válido. ","")
)
)</f>
        <v/>
      </c>
      <c r="EQ86" s="46">
        <f>IF($DS86,
IF(AA86="","Debes escribir el medio de pago. ",
IF(_xlfn.IFNA(VLOOKUP(AA86,MEDIOS_DE_PAGO,1,FALSE),-1)=-1,"El medio de pago es inválido (por favor seleccionarlo de la lista). ","")
)
)</f>
        <v/>
      </c>
      <c r="ER86" s="46">
        <f>OR(AA86='Tablas '!$T$4,AA86='Tablas '!$T$7,AA86='Tablas '!$T$8,AA86='Tablas '!$T$11)</f>
        <v/>
      </c>
      <c r="ES86" s="46">
        <f>IF(AND($DS86,ER86),
IF(AB86="","Debes escribir la entidad bancaria. ",""),
""
)</f>
        <v/>
      </c>
      <c r="ET86" s="46">
        <f>IF(AND($DS86,ER86),
IF(AC86="","Debes escribir el tipo de cuenta bancaria. ",
IF(_xlfn.IFNA(VLOOKUP(AC86,TIPO_DE_CUENTA,1,FALSE),-1)=-1,"El tipo de cuenta bancaria es inválida (por favor seleccionarlo de la lista). ","")
),
""
)</f>
        <v/>
      </c>
      <c r="EU86" s="46">
        <f>IF(AND($DS86,ER86),
IF(AD86="","Debes escribir el número de cuenta bancaria. ",""),
""
)</f>
        <v/>
      </c>
      <c r="EV86" s="46">
        <f>IF($DS86,
IF(AE86="","Debes escribir el valor del sueldo básico. ",
IF( ISERR(_xlfn.NUMBERVALUE(AE86)), "El valor del sueldo básico debe ser un número válido. ", "")
)
)</f>
        <v/>
      </c>
      <c r="EW86" s="46">
        <f>IF($DS86,
IF(AF86="","Debes escribir el número de días trabajados. ",
IF( IFERROR(INT(AF86),1.1) &lt;&gt; IFERROR(_xlfn.NUMBERVALUE(AF86),1), "La cantidad de días trabajados debe ser un número entero. ", "")
)
)</f>
        <v/>
      </c>
      <c r="EX86" s="46">
        <f>IF($DS86,
IF(AG86="","Debes escribir el valor del sueldo trabajado. ",
IF( ISERR(_xlfn.NUMBERVALUE(AG86)), "El valor del sueldo trabajado debe ser un número válido. ", "")
)
)</f>
        <v/>
      </c>
      <c r="EY86" s="46">
        <f>IF($DS86,
IF( AND(AH86&lt;&gt;"", ISERR(_xlfn.NUMBERVALUE(AH86))), "El valor del auxilio de transporte debe ser un número válido. ", "")
)</f>
        <v/>
      </c>
      <c r="EZ86" s="46">
        <f>IF($DS86,
IF( AND(AI86&lt;&gt;"", ISERR(_xlfn.NUMBERVALUE(AI86))), "El valor de viáticos salariales debe ser un número válido. ", "")
)</f>
        <v/>
      </c>
      <c r="FA86" s="46">
        <f>IF($DS86,
IF( AND(AJ86&lt;&gt;"", ISERR(_xlfn.NUMBERVALUE(AJ86))), "El valor de viáticos NO salariales debe ser un número válido. ", "")
)</f>
        <v/>
      </c>
      <c r="FB86" s="46">
        <f>CONCATENATE(AK86,AL86)&lt;&gt;""</f>
        <v/>
      </c>
      <c r="FC86" s="46">
        <f>IF(AND($DS86,FB86),
IF(AK86="","Debes escribir el número de horas extras diurnas. ",
IF( IFERROR(INT(AK86),1.1) &lt;&gt; IFERROR(_xlfn.NUMBERVALUE(AK86),1), "La cantidad de horas extras diurnas debe ser un número entero. ", "")
),
""
)</f>
        <v/>
      </c>
      <c r="FD86" s="46">
        <f>IF(AND($DS86,FB86),
IF(AL86="","Debes escribir el valor de las horas extras diurnas. ",
IF( ISERR(_xlfn.NUMBERVALUE(AL86)), "El valor de las horas extras duirnas debe ser un número válido. ", "")
),
""
)</f>
        <v/>
      </c>
      <c r="FE86" s="46">
        <f>CONCATENATE(AM86,AN86)&lt;&gt;""</f>
        <v/>
      </c>
      <c r="FF86" s="46">
        <f>IF(AND($DS86,FE86),
IF(AM86="","Debes escribir el número de horas extras nocturnas. ",
IF( IFERROR(INT(AM86),1.1) &lt;&gt; IFERROR(_xlfn.NUMBERVALUE(AM86),1), "La cantidad de horas extras nocturnas debe ser un número entero. ", "")
),
""
)</f>
        <v/>
      </c>
      <c r="FG86" s="46">
        <f>IF(AND($DS86,FE86),
IF(AN86="","Debes escribir el valor de las horas extras nocturnas. ",
IF( ISERR(_xlfn.NUMBERVALUE(AN86)), "El valor de las horas extras nocturnas debe ser un número válido. ", "")
),
""
)</f>
        <v/>
      </c>
      <c r="FH86" s="46">
        <f>CONCATENATE(AO86,AP86)&lt;&gt;""</f>
        <v/>
      </c>
      <c r="FI86" s="46">
        <f>IF(AND($DS86,FH86),
IF(AO86="","Debes escribir el número de horas extras diurnas dominicales y festivas. ",
IF( IFERROR(INT(AO86),1.1) &lt;&gt; IFERROR(_xlfn.NUMBERVALUE(AO86),1), "La cantidad de horas extras diurnas dominicales y festivas debe ser un número entero. ", "")
),
""
)</f>
        <v/>
      </c>
      <c r="FJ86" s="46">
        <f>IF(AND($DS86,FH86),
IF(AP86="","Debes escribir el valor de las horas extras diurnas dominicales y festivas. ",
IF( ISERR(_xlfn.NUMBERVALUE(AP86)), "El valor de las horas extras diurnas dominicales y festivas debe ser un número válido. ", "")
),
""
)</f>
        <v/>
      </c>
      <c r="FK86" s="46">
        <f>CONCATENATE(AQ86,AR86)&lt;&gt;""</f>
        <v/>
      </c>
      <c r="FL86" s="46">
        <f>IF(AND($DS86,FK86),
IF(AQ86="","Debes escribir el número de horas extras nocturnas dominicales y festivas. ",
IF( IFERROR(INT(AQ86),1.1) &lt;&gt; IFERROR(_xlfn.NUMBERVALUE(AQ86),1), "La cantidad de horas extras nocturnas dominicales y festivas debe ser un número entero. ", "")
),
""
)</f>
        <v/>
      </c>
      <c r="FM86" s="46">
        <f>IF(AND($DS86,FK86),
IF(AR86="","Debes escribir el valor de las horas extras nocturnas dominicales y festivas. ",
IF( ISERR(_xlfn.NUMBERVALUE(AR86)), "El valor de las horas extras nocturnas dominicales y festivas debe ser un número válido. ", "")
),
""
)</f>
        <v/>
      </c>
      <c r="FN86" s="46">
        <f>CONCATENATE(AS86,AT86)&lt;&gt;""</f>
        <v/>
      </c>
      <c r="FO86" s="46">
        <f>IF(AND($DS86,FN86),
IF(AS86="","Debes escribir el número de horas recargo nocturno. ",
IF( IFERROR(INT(AS86),1.1) &lt;&gt; IFERROR(_xlfn.NUMBERVALUE(AS86),1), "La cantidad de horas recargo nocturno debe ser un número entero. ", "")
),
""
)</f>
        <v/>
      </c>
      <c r="FP86" s="46">
        <f>IF(AND($DS86,FN86),
IF(AT86="","Debes escribir el valor de las horas recargo nocturno. ",
IF( ISERR(_xlfn.NUMBERVALUE(AT86)), "El valor de las horas recargo nocturno debe ser un número válido. ", "")
),
""
)</f>
        <v/>
      </c>
      <c r="FQ86" s="46">
        <f>CONCATENATE(AU86,AV86)&lt;&gt;""</f>
        <v/>
      </c>
      <c r="FR86" s="46">
        <f>IF(AND($DS86,FQ86),
IF(AU86="","Debes escribir el número de horas recargo diurno dominical y festivo. ",
IF( IFERROR(INT(AU86),1.1) &lt;&gt; IFERROR(_xlfn.NUMBERVALUE(AU86),1), "La cantidad de horas recargo diurno dominical y festivo debe ser un número entero. ", "")
),
""
)</f>
        <v/>
      </c>
      <c r="FS86" s="46">
        <f>IF(AND($DS86,FQ86),
IF(AV86="","Debes escribir el valor de las horas recargo diurno dominical y festivo. ",
IF( ISERR(_xlfn.NUMBERVALUE(AV86)), "El valor de las horas recargo diurno dominical y festivo debe ser un número válido. ", "")
),
""
)</f>
        <v/>
      </c>
      <c r="FT86" s="46">
        <f>CONCATENATE(AW86,AX86)&lt;&gt;""</f>
        <v/>
      </c>
      <c r="FU86" s="46">
        <f>IF(AND($DS86,FT86),
IF(AW86="","Debes escribir el número de horas recargo nocturno dominical y festivo. ",
IF( IFERROR(INT(AW86),1.1) &lt;&gt; IFERROR(_xlfn.NUMBERVALUE(AW86),1), "La cantidad de horas recargo nocturno dominical y festivo debe ser un número entero. ", "")
),
""
)</f>
        <v/>
      </c>
      <c r="FV86" s="46">
        <f>IF(AND($DS86,FT86),
IF(AX86="","Debes escribir el valor de las horas recargo nocturno dominical y festivo. ",
IF( ISERR(_xlfn.NUMBERVALUE(AX86)), "El valor de las horas recargo nocturno dominical y festivo debe ser un número válido. ", "")
),
""
)</f>
        <v/>
      </c>
      <c r="FW86" s="46">
        <f>CONCATENATE(AY86,AZ86)&lt;&gt;""</f>
        <v/>
      </c>
      <c r="FX86" s="46">
        <f>IF(AND($DS86,FW86),
IF(AY86="","Debes escribir el número de días de vacaciones comunes. ",
IF( IFERROR(INT(AY86),1.1) &lt;&gt; IFERROR(_xlfn.NUMBERVALUE(AY86),1), "La cantidad de días de vacaciones comunes debe ser un número entero. ", "")
),
""
)</f>
        <v/>
      </c>
      <c r="FY86" s="46">
        <f>IF(AND($DS86,FW86),
IF(AZ86="","Debes escribir el valor de las vacaciones comunes. ",
IF( ISERR(_xlfn.NUMBERVALUE(AZ86)), "El valor de las vacaciones comunes debe ser un número válido. ", "")
),
""
)</f>
        <v/>
      </c>
      <c r="FZ86" s="46">
        <f>CONCATENATE(BA86,BB86)&lt;&gt;""</f>
        <v/>
      </c>
      <c r="GA86" s="46">
        <f>IF(AND($DS86,FZ86),
IF(BA86="","Debes escribir el número de días de vacaciones compensadas. ",
IF( IFERROR(INT(BA86),1.1) &lt;&gt; IFERROR(_xlfn.NUMBERVALUE(BA86),1), "La cantidad de días de vacaciones compensadas debe ser un número entero. ", "")
),
""
)</f>
        <v/>
      </c>
      <c r="GB86" s="46">
        <f>IF(AND($DS86,FZ86),
IF(BB86="","Debes escribir el valor de las vacaciones compensadas. ",
IF( ISERR(_xlfn.NUMBERVALUE(BB86)), "El valor de las vacaciones compensadas debe ser un número válido. ", "")
),
""
)</f>
        <v/>
      </c>
      <c r="GC86" s="46">
        <f>CONCATENATE(BC86,BD86)&lt;&gt;""</f>
        <v/>
      </c>
      <c r="GD86" s="46">
        <f>IF(AND($DS86,GC86),
IF(BC86="","Debes escribir el número de días de prima salarial. ",
IF( IFERROR(INT(BC86),1.1) &lt;&gt; IFERROR(_xlfn.NUMBERVALUE(BC86),1), "La cantidad de días de prima salarial debe ser un número entero. ", "")
),
""
)</f>
        <v/>
      </c>
      <c r="GE86" s="46">
        <f>IF(AND($DS86,GC86),
IF(BD86="","Debes escribir el valor de los días de prima salarial. ",
IF( ISERR(_xlfn.NUMBERVALUE(BD86)), "El valor de los días de prima salarial debe ser un número válido. ", "")
),
""
)</f>
        <v/>
      </c>
      <c r="GF86" s="46">
        <f>IF($DS86,
IF( AND(BE86&lt;&gt;"", ISERR(_xlfn.NUMBERVALUE(BE86))), "El valor de la prima NO saliarial debe ser un número válido. ", "")
)</f>
        <v/>
      </c>
      <c r="GG86" s="46">
        <f>CONCATENATE(BF86,BG86,BH86)&lt;&gt;""</f>
        <v/>
      </c>
      <c r="GH86" s="46">
        <f>IF(AND($DS86,GG86),
IF(BF86="","Debes escribir el valor de las cesantías. ",
IF( ISERR(_xlfn.NUMBERVALUE(BF86)), "El valor de las cesantías debe ser un número válido. ", "")
),
""
)</f>
        <v/>
      </c>
      <c r="GI86" s="46">
        <f>IF(AND($DS86,GG86),
IF(BG86="","Debes escribir el % de cesantías. ",
IF( ISERR(_xlfn.NUMBERVALUE(BG86)), "El % de cesantías debe ser un número válido. ", "")
),
""
)</f>
        <v/>
      </c>
      <c r="GJ86" s="46">
        <f>IF(AND($DS86,GG86),
IF(BH86="","Debes escribir el valor de intereses de cesantías. ",
IF( ISERR(_xlfn.NUMBERVALUE(BH86)), "El valor de intereses de cesantías debe ser un número válido. ", "")
),
""
)</f>
        <v/>
      </c>
      <c r="GK86" s="46">
        <f>CONCATENATE(BI86,BJ86,BK86)&lt;&gt;""</f>
        <v/>
      </c>
      <c r="GL86" s="46">
        <f>IF(AND($DS86,GK86),
IF(BI86="","Debes escribir el número de días de incapacidad. ",
IF( IFERROR(INT(BI86),1.1) &lt;&gt; IFERROR(_xlfn.NUMBERVALUE(BI86),1), "La cantidad de días de incapacidad debe ser un número entero. ", "")
),
""
)</f>
        <v/>
      </c>
      <c r="GM86" s="46">
        <f>IF(AND($DS86,GK86),
IF(BJ86="","Debes escribir el tipo de incapacidad. ",
IF(_xlfn.IFNA(VLOOKUP(BJ86,TIPO_DE_INCAPACIDAD,1,FALSE),-1)=-1,"El tipo de incapacidad es inválida (por favor seleccionarlo de la lista). ","")
),
""
)</f>
        <v/>
      </c>
      <c r="GN86" s="46">
        <f>IF(AND($DS86,GK86),
IF(BK86="","Debes escribir el valor de la incapacidad. ",
IF( ISERR(_xlfn.NUMBERVALUE(BK86)), "El valor de la incapacidad debe ser un número válido. ", "")
),
""
)</f>
        <v/>
      </c>
      <c r="GO86" s="46">
        <f>CONCATENATE(BL86,BM86)&lt;&gt;""</f>
        <v/>
      </c>
      <c r="GP86" s="46">
        <f>IF(AND($DS86,GO86),
IF(BL86="","Debes escribir el número de días de licencia de maternidad o paternidad. ",
IF( IFERROR(INT(BL86),1.1) &lt;&gt; IFERROR(_xlfn.NUMBERVALUE(BL86),1), "La cantidad de días de licencia de maternidad o paternidad debe ser un número entero. ", "")
),
""
)</f>
        <v/>
      </c>
      <c r="GQ86" s="46">
        <f>IF(AND($DS86,GO86),
IF(BM86="","Debes escribir el valor de la licencia de maternidad o paternidad. ",
IF( ISERR(_xlfn.NUMBERVALUE(BM86)), "El valor de la licencia de maternidad o paternidad debe ser un número válido. ", "")
),
""
)</f>
        <v/>
      </c>
      <c r="GR86" s="46">
        <f>CONCATENATE(BN86,BO86)&lt;&gt;""</f>
        <v/>
      </c>
      <c r="GS86" s="46">
        <f>IF(AND($DS86,GR86),
IF(BN86="","Debes escribir el número de días de licencia remunerada. ",
IF( IFERROR(INT(BN86),1.1) &lt;&gt; IFERROR(_xlfn.NUMBERVALUE(BN86),1), "La cantidad de días de licencia remunerada debe ser un número entero. ", "")
),
""
)</f>
        <v/>
      </c>
      <c r="GT86" s="46">
        <f>IF(AND($DS86,GR86),
IF(BO86="","Debes escribir el valor de la licencia remunerada. ",
IF( ISERR(_xlfn.NUMBERVALUE(BO86)), "El valor de la licencia remunerada debe ser un número válido. ", "")
),
""
)</f>
        <v/>
      </c>
      <c r="GU86" s="46">
        <f>IF($DS86,
IF( AND(BP86&lt;&gt;"", ISERR(_xlfn.NUMBERVALUE(BP86))), "El valor de la licencia NO remunerada debe ser un número válido. ", "")
)</f>
        <v/>
      </c>
      <c r="GV86" s="46">
        <f>IF($DS86,
IF( AND(BQ86&lt;&gt;"", ISERR(_xlfn.NUMBERVALUE(BQ86))), "El valor de auxilios salariales debe ser un número válido. ", "")
)</f>
        <v/>
      </c>
      <c r="GW86" s="46">
        <f>IF($DS86,
IF( AND(BR86&lt;&gt;"", ISERR(_xlfn.NUMBERVALUE(BR86))), "El valor de auxilios NO salariales debe ser un número válido. ", "")
)</f>
        <v/>
      </c>
      <c r="GX86" s="46">
        <f>IF($DS86,
IF( AND(BS86&lt;&gt;"", ISERR(_xlfn.NUMBERVALUE(BS86))), "El valor de bonos salariales debe ser un número válido. ", "")
)</f>
        <v/>
      </c>
      <c r="GY86" s="46">
        <f>IF($DS86,
IF( AND(BT86&lt;&gt;"", ISERR(_xlfn.NUMBERVALUE(BT86))), "El valor de bonos NO salariales debe ser un número válido. ", "")
)</f>
        <v/>
      </c>
      <c r="GZ86" s="46">
        <f>IF($DS86,
IF( AND(BU86&lt;&gt;"", ISERR(_xlfn.NUMBERVALUE(BU86))), "El valor de bonos salariales de alimentación debe ser un número válido. ", "")
)</f>
        <v/>
      </c>
      <c r="HA86" s="46">
        <f>IF($DS86,
IF( AND(BV86&lt;&gt;"", ISERR(_xlfn.NUMBERVALUE(BV86))), "El valor de bonos NO salariales de alimentación debe ser un número válido. ", "")
)</f>
        <v/>
      </c>
      <c r="HB86" s="46">
        <f>IF($DS86,
IF( AND(BW86&lt;&gt;"", ISERR(_xlfn.NUMBERVALUE(BW86))), "El valor de bonificaciones salariales debe ser un número válido. ", "")
)</f>
        <v/>
      </c>
      <c r="HC86" s="46">
        <f>IF($DS86,
IF( AND(BX86&lt;&gt;"", ISERR(_xlfn.NUMBERVALUE(BX86))), "El valor de bonificaciones NO salariales debe ser un número válido. ", "")
)</f>
        <v/>
      </c>
      <c r="HD86" s="46">
        <f>IF($DS86,
IF( AND(BY86&lt;&gt;"", ISERR(_xlfn.NUMBERVALUE(BY86))), "El valor de compensaciones ordinarias debe ser un número válido. ", "")
)</f>
        <v/>
      </c>
      <c r="HE86" s="46">
        <f>IF($DS86,
IF( AND(BZ86&lt;&gt;"", ISERR(_xlfn.NUMBERVALUE(BZ86))), "El valor de compensaciones extraordinarias debe ser un número válido. ", "")
)</f>
        <v/>
      </c>
      <c r="HF86" s="46">
        <f>IF($DS86,
IF( AND(CA86&lt;&gt;"", ISERR(_xlfn.NUMBERVALUE(CA86))), "El valor de comisiones debe ser un número válido. ", "")
)</f>
        <v/>
      </c>
      <c r="HG86" s="46">
        <f>IF($DS86,
IF( AND(CB86&lt;&gt;"", ISERR(_xlfn.NUMBERVALUE(CB86))), "El valor de ausencia por huega debe ser un número válido. ", "")
)</f>
        <v/>
      </c>
      <c r="HH86" s="46">
        <f>IF($DS86,
IF( AND(CC86&lt;&gt;"", ISERR(_xlfn.NUMBERVALUE(CC86))), "El valor de anticipos debe ser un número válido. ", "")
)</f>
        <v/>
      </c>
      <c r="HI86" s="46">
        <f>IF($DS86,
IF( AND(CD86&lt;&gt;"", ISERR(_xlfn.NUMBERVALUE(CD86))), "El valor de pagos a terceros debe ser un número válido. ", "")
)</f>
        <v/>
      </c>
      <c r="HJ86" s="46">
        <f>IF($DS86,
IF( AND(CE86&lt;&gt;"", ISERR(_xlfn.NUMBERVALUE(CE86))), "El valor de dotación debe ser un número válido. ", "")
)</f>
        <v/>
      </c>
      <c r="HK86" s="46">
        <f>IF($DS86,
IF( AND(CF86&lt;&gt;"", ISERR(_xlfn.NUMBERVALUE(CF86))), "El valor de apoyo sostenibilidad debe ser un número válido. ", "")
)</f>
        <v/>
      </c>
      <c r="HL86" s="46">
        <f>IF($DS86,
IF( AND(CG86&lt;&gt;"", ISERR(_xlfn.NUMBERVALUE(CG86))), "El valor de teletrabajo debe ser un número válido. ", "")
)</f>
        <v/>
      </c>
      <c r="HM86" s="46">
        <f>IF($DS86,
IF( AND(CH86&lt;&gt;"", ISERR(_xlfn.NUMBERVALUE(CH86))), "El valor de bonificación de retiro debe ser un número válido. ", "")
)</f>
        <v/>
      </c>
      <c r="HN86" s="46">
        <f>IF($DS86,
IF( AND(CI86&lt;&gt;"", ISERR(_xlfn.NUMBERVALUE(CI86))), "El valor de indemnización de retiro debe ser un número válido. ", "")
)</f>
        <v/>
      </c>
      <c r="HO86" s="46">
        <f>IF($DS86,
IF( AND(CJ86&lt;&gt;"", ISERR(_xlfn.NUMBERVALUE(CJ86))), "El valor de reintegros debe ser un número válido. ", "")
)</f>
        <v/>
      </c>
      <c r="HP86" s="46">
        <f>CONCATENATE(CK86,CL86,CM86)&lt;&gt;""</f>
        <v/>
      </c>
      <c r="HQ86" s="46">
        <f>IF(AND($DS86,HP86),
IF(CK86="","Debes escribir la descripción de otro concepto no categorizado. ",""),
""
)</f>
        <v/>
      </c>
      <c r="HR86" s="46">
        <f>IF(AND($DS86,HP86),
IF(CONCATENATE(CL86,CM86)="","Debes escribir al menos un valor de concepto no categorizado (salarial o no salarial). ",
IF(ISERR(_xlfn.NUMBERVALUE(CL86)),"El valor salarial concepto no categorizado debe ser un número válido. ","")
),
""
)</f>
        <v/>
      </c>
      <c r="HS86" s="46">
        <f>IF(AND($DS86,HP86),
IF(CONCATENATE(CL86,CM86)="","Debes escribir al menos un valor de concepto no categorizado (salarial o no salarial). ",
IF(ISERR(_xlfn.NUMBERVALUE(CM86)),"El valor NO salarial concepto no categorizado debe ser un número válido. ","")
),
""
)</f>
        <v/>
      </c>
      <c r="HT86" s="46">
        <f>IF($DS86,
IF(CN86="","Debes escribir el porcentaje del aporte a salud. ",
IF( ISERR(_xlfn.NUMBERVALUE(CN86)), "El valor del porcentaje del aporte a salud debe ser un número válido. ", "")
)
)</f>
        <v/>
      </c>
      <c r="HU86" s="46">
        <f>IF($DS86,
IF(CO86="","Debes escribir el valor del aporte a salud. ",
IF( ISERR(_xlfn.NUMBERVALUE(CO86)), "El valor del aporte a salud debe ser un número válido. ", "")
)
)</f>
        <v/>
      </c>
      <c r="HV86" s="46">
        <f>IF($DS86,
IF( AND(CP86&lt;&gt;"", ISERR(_xlfn.NUMBERVALUE(CP86))), "El valor plan complementario debe ser un número válido. ", "")
)</f>
        <v/>
      </c>
      <c r="HW86" s="46">
        <f>IF($DS86,
IF(CQ86="","Debes escribir el porcentaje del aporte a pensión. ",
IF( ISERR(_xlfn.NUMBERVALUE(CQ86)), "El valor del porcentaje del aporte a pensión debe ser un número válido. ", "")
)
)</f>
        <v/>
      </c>
      <c r="HX86" s="46">
        <f>IF($DS86,
IF(CR86="","Debes escribir el valor del aporte a pensión. ",
IF( ISERR(_xlfn.NUMBERVALUE(CR86)), "El valor del aporte a salud debe ser un número válido. ", "")
)
)</f>
        <v/>
      </c>
      <c r="HY86" s="46">
        <f>IF($DS86,
IF( AND(CS86&lt;&gt;"", ISERR(_xlfn.NUMBERVALUE(CS86))), "El valor pensión voluntaria debe ser un número válido. ", "")
)</f>
        <v/>
      </c>
      <c r="HZ86" s="46">
        <f>CONCATENATE(CT86,CU86,CV86,CW86)&lt;&gt;""</f>
        <v/>
      </c>
      <c r="IA86" s="46">
        <f>IF(AND($DS86,HZ86),
IF(CT86="","Debes escribir el % del fondo de seguridad pensional. ",
IF( ISERR(_xlfn.NUMBERVALUE(CT86)), "El % del fondo de seguridad debe ser un número válido. ", "")
),
""
)</f>
        <v/>
      </c>
      <c r="IB86" s="46">
        <f>IF(AND($DS86,HZ86),
IF(CU86="","Debes escribir el valor del aporte al fondo de solidaridad pensional. ",
IF( ISERR(_xlfn.NUMBERVALUE(CU86)), "El valor del aporte al fondo de solidaridad pensional debe ser un número válido. ", "")
),
""
)</f>
        <v/>
      </c>
      <c r="IC86" s="46">
        <f>IF(AND($DS86,HZ86),
IF(CV86="","Debes escribir el % del fondo de subsistencia. ",
IF( ISERR(_xlfn.NUMBERVALUE(CV86)), "El % del fondo de subsistencia debe ser un número válido. ", "")
),
""
)</f>
        <v/>
      </c>
      <c r="ID86" s="46">
        <f>IF(AND($DS86,HZ86),
IF(CW86="","Debes escribir el valor del fondo de subsistencia. ",
IF( ISERR(_xlfn.NUMBERVALUE(CW86)), "El valor del fondo de subsistencia debe ser un número válido. ", "")
),
""
)</f>
        <v/>
      </c>
      <c r="IE86" s="46">
        <f>CONCATENATE(CX86,CY86)&lt;&gt;""</f>
        <v/>
      </c>
      <c r="IF86" s="46">
        <f>IF(AND($DS86,IE86),
IF(CX86="","Debes escribir el % de sindicato. ",
IF( ISERR(_xlfn.NUMBERVALUE(CX86)), "El % de sindicato debe ser un número válido. ", "")
),
""
)</f>
        <v/>
      </c>
      <c r="IG86" s="46">
        <f>IF(AND($DS86,IE86),
IF(CY86="","Debes escribir el valor del sindicato. ",
IF( ISERR(_xlfn.NUMBERVALUE(CY86)), "El valor del sindicato debe ser un número válido. ", "")
),
""
)</f>
        <v/>
      </c>
      <c r="IH86" s="46">
        <f>IF($DS86,
IF( AND(CZ86&lt;&gt;"", ISERR(_xlfn.NUMBERVALUE(CZ86))), "El valor de sanción pública debe ser un número válido. ", "")
)</f>
        <v/>
      </c>
      <c r="II86" s="46">
        <f>IF($DS86,
IF( AND(DA86&lt;&gt;"", ISERR(_xlfn.NUMBERVALUE(DA86))), "El valor de sanción privada debe ser un número válido. ", "")
)</f>
        <v/>
      </c>
      <c r="IJ86" s="46">
        <f>CONCATENATE(DB86,DC86)&lt;&gt;""</f>
        <v/>
      </c>
      <c r="IK86" s="46">
        <f>IF(AND($DS86,IJ86),
IF(DB86="","Debes escribir la descripción de libranza. ",""),
""
)</f>
        <v/>
      </c>
      <c r="IL86" s="46">
        <f>IF(AND($DS86,IJ86),
IF(DC86="","Debes escribir la cuota libranza. ",
IF(ISERR(_xlfn.NUMBERVALUE(DC86)),"El valor de la cuota libranza debe ser un número válido. ","")
),
""
)</f>
        <v/>
      </c>
      <c r="IM86" s="46">
        <f>IF($DS86,
IF( AND(DD86&lt;&gt;"", ISERR(_xlfn.NUMBERVALUE(DD86))), "El valor de pagos a terceros debe ser un número válido. ", "")
)</f>
        <v/>
      </c>
      <c r="IN86" s="46">
        <f>IF($DS86,
IF( AND(DE86&lt;&gt;"", ISERR(_xlfn.NUMBERVALUE(DE86))), "El valor de anticipos debe ser un número válido. ", "")
)</f>
        <v/>
      </c>
      <c r="IO86" s="46">
        <f>IF($DS86,
IF( AND(DF86&lt;&gt;"", ISERR(_xlfn.NUMBERVALUE(DF86))), "El valor de AFC debe ser un número válido. ", "")
)</f>
        <v/>
      </c>
      <c r="IP86" s="46">
        <f>IF($DS86,
IF( AND(DG86&lt;&gt;"", ISERR(_xlfn.NUMBERVALUE(DG86))), "El valor de rete-fuente debe ser un número válido. ", "")
)</f>
        <v/>
      </c>
      <c r="IQ86" s="46">
        <f>IF($DS86,
IF( AND(DH86&lt;&gt;"", ISERR(_xlfn.NUMBERVALUE(DH86))), "El valor de cooperativa de trabajo debe ser un número válido. ", "")
)</f>
        <v/>
      </c>
      <c r="IR86" s="46">
        <f>IF($DS86,
IF( AND(DI86&lt;&gt;"", ISERR(_xlfn.NUMBERVALUE(DI86))), "El valor de embargo fiscal debe ser un número válido. ", "")
)</f>
        <v/>
      </c>
      <c r="IS86" s="46">
        <f>IF($DS86,
IF( AND(DJ86&lt;&gt;"", ISERR(_xlfn.NUMBERVALUE(DJ86))), "El valor de educación debe ser un número válido. ", "")
)</f>
        <v/>
      </c>
      <c r="IT86" s="46">
        <f>IF($DS86,
IF( AND(DK86&lt;&gt;"", ISERR(_xlfn.NUMBERVALUE(DK86))), "El valor de reintegro debe ser un número válido. ", "")
)</f>
        <v/>
      </c>
      <c r="IU86" s="46">
        <f>IF($DS86,
IF( AND(DL86&lt;&gt;"", ISERR(_xlfn.NUMBERVALUE(DL86))), "El valor de deuda debe ser un número válido. ", "")
)</f>
        <v/>
      </c>
      <c r="IV86" s="46">
        <f>IF($DS86,
IF( AND(DM86&lt;&gt;"", ISERR(_xlfn.NUMBERVALUE(DM86))), "El valor de otras deducciones debe ser un número válido. ", "")
)</f>
        <v/>
      </c>
      <c r="IW86" s="46">
        <f>IF($DS86,
IF(DN86="","Debes escribir el valor de los devengos totales. ",
IF( ISERR(_xlfn.NUMBERVALUE(DN86)), "El valor de los devengos totales debe ser un número válido. ", "")
)
)</f>
        <v/>
      </c>
      <c r="IX86" s="46">
        <f>IF($DS86,
IF(DO86="","Debes escribir el valor de las deducciones totales. ",
IF( ISERR(_xlfn.NUMBERVALUE(DO86)), "El valor de las deducciones totales debe ser un número válido. ", "")
)
)</f>
        <v/>
      </c>
      <c r="IY86" s="46">
        <f>IF($DS86,
IF(DP86="","Debes escribir el valor del salario total. ",
IF( ISERR(_xlfn.NUMBERVALUE(DP86)), "El valor del salario total debe ser un número válido. ", "")
)
)</f>
        <v/>
      </c>
    </row>
    <row r="87">
      <c r="B87" s="48" t="n">
        <v>75</v>
      </c>
      <c r="C87" s="61">
        <f>IF(AND(DS87,DP87&lt;&gt;""),
IF(DQ87="","OK","Error"),
""
)</f>
        <v/>
      </c>
      <c r="D87" s="53" t="n"/>
      <c r="E87" s="52" t="n"/>
      <c r="F87" s="112" t="n"/>
      <c r="G87" s="52" t="n"/>
      <c r="H87" s="53" t="n"/>
      <c r="I87" s="52" t="n"/>
      <c r="J87" s="52" t="n"/>
      <c r="K87" s="53" t="n"/>
      <c r="L87" s="55" t="n"/>
      <c r="M87" s="108" t="n"/>
      <c r="N87" s="56" t="n"/>
      <c r="O87" s="52" t="n"/>
      <c r="P87" s="52" t="n"/>
      <c r="Q87" s="52" t="n"/>
      <c r="R87" s="52" t="n"/>
      <c r="S87" s="52" t="n"/>
      <c r="T87" s="53" t="n"/>
      <c r="U87" s="52" t="n"/>
      <c r="V87" s="52" t="n"/>
      <c r="W87" s="55" t="n"/>
      <c r="X87" s="55" t="n"/>
      <c r="Y87" s="52" t="n"/>
      <c r="Z87" s="55" t="n"/>
      <c r="AA87" s="52" t="n"/>
      <c r="AB87" s="53" t="n"/>
      <c r="AC87" s="53" t="n"/>
      <c r="AD87" s="53" t="n"/>
      <c r="AE87" s="177" t="n"/>
      <c r="AF87" s="113" t="n"/>
      <c r="AG87" s="177" t="n"/>
      <c r="AH87" s="178" t="n"/>
      <c r="AI87" s="178" t="n"/>
      <c r="AJ87" s="178" t="n"/>
      <c r="AK87" s="114" t="n"/>
      <c r="AL87" s="178" t="n"/>
      <c r="AM87" s="114" t="n"/>
      <c r="AN87" s="178" t="n"/>
      <c r="AO87" s="114" t="n"/>
      <c r="AP87" s="178" t="n"/>
      <c r="AQ87" s="114" t="n"/>
      <c r="AR87" s="178" t="n"/>
      <c r="AS87" s="114" t="n"/>
      <c r="AT87" s="178" t="n"/>
      <c r="AU87" s="114" t="n"/>
      <c r="AV87" s="178" t="n"/>
      <c r="AW87" s="114" t="n"/>
      <c r="AX87" s="178" t="n"/>
      <c r="AY87" s="114" t="n"/>
      <c r="AZ87" s="178" t="n"/>
      <c r="BA87" s="114" t="n"/>
      <c r="BB87" s="178" t="n"/>
      <c r="BC87" s="114" t="n"/>
      <c r="BD87" s="178" t="n"/>
      <c r="BE87" s="178" t="n"/>
      <c r="BF87" s="178" t="n"/>
      <c r="BG87" s="59" t="n"/>
      <c r="BH87" s="178" t="n"/>
      <c r="BI87" s="114" t="n"/>
      <c r="BJ87" s="53" t="n"/>
      <c r="BK87" s="178" t="n"/>
      <c r="BL87" s="114" t="n"/>
      <c r="BM87" s="178" t="n"/>
      <c r="BN87" s="114" t="n"/>
      <c r="BO87" s="178" t="n"/>
      <c r="BP87" s="178" t="n"/>
      <c r="BQ87" s="178" t="n"/>
      <c r="BR87" s="178" t="n"/>
      <c r="BS87" s="178" t="n"/>
      <c r="BT87" s="178" t="n"/>
      <c r="BU87" s="178" t="n"/>
      <c r="BV87" s="178" t="n"/>
      <c r="BW87" s="178" t="n"/>
      <c r="BX87" s="178" t="n"/>
      <c r="BY87" s="178" t="n"/>
      <c r="BZ87" s="178" t="n"/>
      <c r="CA87" s="178" t="n"/>
      <c r="CB87" s="178" t="n"/>
      <c r="CC87" s="178" t="n"/>
      <c r="CD87" s="178" t="n"/>
      <c r="CE87" s="178" t="n"/>
      <c r="CF87" s="178" t="n"/>
      <c r="CG87" s="178" t="n"/>
      <c r="CH87" s="178" t="n"/>
      <c r="CI87" s="178" t="n"/>
      <c r="CJ87" s="178" t="n"/>
      <c r="CK87" s="53" t="n"/>
      <c r="CL87" s="178" t="n"/>
      <c r="CM87" s="178" t="n"/>
      <c r="CN87" s="60" t="n"/>
      <c r="CO87" s="177" t="n"/>
      <c r="CP87" s="178" t="n"/>
      <c r="CQ87" s="60" t="n"/>
      <c r="CR87" s="177" t="n"/>
      <c r="CS87" s="178" t="n"/>
      <c r="CT87" s="59" t="n"/>
      <c r="CU87" s="178" t="n"/>
      <c r="CV87" s="59" t="n"/>
      <c r="CW87" s="178" t="n"/>
      <c r="CX87" s="59" t="n"/>
      <c r="CY87" s="178" t="n"/>
      <c r="CZ87" s="178" t="n"/>
      <c r="DA87" s="178" t="n"/>
      <c r="DB87" s="53" t="n"/>
      <c r="DC87" s="178" t="n"/>
      <c r="DD87" s="178" t="n"/>
      <c r="DE87" s="178" t="n"/>
      <c r="DF87" s="178" t="n"/>
      <c r="DG87" s="178" t="n"/>
      <c r="DH87" s="178" t="n"/>
      <c r="DI87" s="178" t="n"/>
      <c r="DJ87" s="178" t="n"/>
      <c r="DK87" s="178" t="n"/>
      <c r="DL87" s="178" t="n"/>
      <c r="DM87" s="178" t="n"/>
      <c r="DN87" s="177" t="n"/>
      <c r="DO87" s="177" t="n"/>
      <c r="DP87" s="177" t="n"/>
      <c r="DQ87" s="76">
        <f>IF(AND(DS87,DP87&lt;&gt;""),
CONCATENATE(DT87,DU87,DV87,DW87,DX87,DY87,DZ87,EA87,EB87,EC87,ED87,EE87,EF87,EG87,EH87,EI87,EJ87,EK87,EL87,EM87,EN87,EO87,EP87,EQ87,ES87,ET87,EU87,EV87,EW87,EX87,EY87,EZ87,FA87,FC87,FD87,FF87,FG87,FI87,FJ87,FL87,FM87,FO87,FP87,FR87,FS87,FU87,FV87,FX87,FY87,GA87,GB87,GD87,GE87,GF87,GH87,GI87,GJ87,GL87,GM87,GN87,GP87,GQ87,GS87,GT87,GU87,GV87,GW87,GX87,GY87,GZ87,HA87,HB87,HC87,HD87,HE87,HF87,HG87,HH87,HI87,HJ87,HK87,HL87,HM87,HN87,HO87,HQ87,HR87,HS87,HT87,HU87,HV87,HW87,HX87,HY87,IA87,IB87,IC87,ID87,IF87,IG87,IH87,II87,IK87,IL87,IM87,IN87,IO87,IP87,IQ87,IR87,IS87,IT87,IU87,IV87,IW87,IX87,IY87,IZ87),
""
)</f>
        <v/>
      </c>
      <c r="DR87" s="53" t="n"/>
      <c r="DS87" s="46">
        <f>CONCATENATE(D87,$E87,$F87,$G87,H87,$I87,$J87,K87,$L87,$M87,N87,$O87,$P87,$Q87,$R87,$S87,T87,$U87,$V87,$W87,$X87,$Y87,$Z87,$AA87,AB87,AC87,AD87,$AE87,$AF87,$AG87,AH87,AI87,AJ87,AK87,AL87,AM87,AN87,AO87,AP87,AQ87,AR87,AS87,AT87,AU87,AV87,AW87,AX87,AY87,AZ87,BA87,BB87,BC87,BD87,BE87,BF87,BG87,BH87,BI87,BJ87,BK87,BL87,BM87,BN87,BO87,BP87,BQ87,BR87,BS87,BT87,BU87,BV87,BW87,BX87,BY87,BZ87,CA87,CB87,CC87,CD87,CE87,CF87,CG87,CH87,CI87,CJ87,CK87,CL87,CM87,$CN87,$CO87,CP87,$CQ87,$CR87,CS87,CT87,CU87,CV87,CW87,CX87,CY87,CZ87,DA87,DB87,DC87,DD87,DE87,DF87,DG87,DH87,DI87,DJ87,DK87,DL87,DM87,$DN87,$DO87,$DP87,DR87)&lt;&gt;""</f>
        <v/>
      </c>
      <c r="DT87" s="46">
        <f>IF(AND($DS87,$E$4&lt;&gt;""),
IF(LEFT($E$4,2) = "1.",
IF(D87&lt;&gt;"","El CUNE sólo se envía en operaciones de novedad o ajuste. ",""),
IF(D87="","Debes escribir un CUNE válido para realizar operaciones de novedad o ajuste. ","")),
""
)</f>
        <v/>
      </c>
      <c r="DU87" s="46">
        <f>IF($DS87,
IF(E87="","Debes seleccionar el tipo de documento del empleado. ",
IF(_xlfn.IFNA(VLOOKUP(E87,TIPO_DE_DOCUMENTO,1,FALSE),-1)=-1,"El tipo de documento no es válido (por favor seleccionarlo de la lista). ","")
)
)</f>
        <v/>
      </c>
      <c r="DV87" s="46">
        <f>IF($DS87,
IF(F87="","Debes escribir el número de documento del empleado. ","")
)</f>
        <v/>
      </c>
      <c r="DW87" s="46">
        <f>IF($DS87,
IF(G87="","Debes escribir el primer nombre del empleado. ","")
)</f>
        <v/>
      </c>
      <c r="DY87" s="46">
        <f>IF($DS87,
IF(I87="","Debes escribir el primer apellido del empleado. ","")
)</f>
        <v/>
      </c>
      <c r="DZ87" s="46">
        <f>IF($DS87,
IF(J87="","Debes escribir el segundo apellido del empleado. ","")
)</f>
        <v/>
      </c>
      <c r="EB87" s="46">
        <f>IF($DS87,
IF(L87="","Debes escribir la fecha de ingreso del empleado. ",
IF(ISERR(DATE(YEAR(L87),MONTH(L87),DAY(L87))), "El valor ingresado en fecha de ingreso no tiene un formato válido. ","")
)
)</f>
        <v/>
      </c>
      <c r="EC87" s="46">
        <f>IF($DS87,
IF(M87="","Debes escribir el tiempo laborado. ",
IF( IFERROR(INT(M87),1.1) &lt;&gt; IFERROR(_xlfn.NUMBERVALUE(M87),1), "El valor de los días trabajados debe ser un número entero. ", "")
)
)</f>
        <v/>
      </c>
      <c r="ED87" s="46">
        <f>IF($DS87,
IF( AND(N87&lt;&gt;"", ISERR(DATE(YEAR(N87),MONTH(N87),DAY(N87))) ), "El valor ingresado en fecha de ingreso no tiene un formato válido. ",
IF( AND(N87&lt;&gt;"", $E$6&lt;&gt;"", DATE(YEAR(N87), MONTH(N87), 1) &lt;&gt; IFERROR(DATE(MID($E$6, 1, 4), MID($E$6, 6, 2),1), "1/1/1900") ), "La fecha de retiro debe estar dentro del período liquidado. ", "")
)
)</f>
        <v/>
      </c>
      <c r="EE87" s="46">
        <f>IF($DS87,
IF(O87="","Debes seleccionar el tipo de trabajador. ",
IF(_xlfn.IFNA(VLOOKUP(O87,TIPO_DE_TRABAJADOR,1,FALSE),-1)=-1,"El tipo de trabajador no es válido (por favor seleccionarlo de la lista). ","")
)
)</f>
        <v/>
      </c>
      <c r="EF87" s="46">
        <f>IF($DS87,
IF(P87="","Debes seleccionar si es un trabajador dependiente pensionado por vejez. ",
IF(_xlfn.IFNA(VLOOKUP(P87,SUBTIPO_DE_TRABAJADOR,1,FALSE),-1)=-1,"El tipo de trabajador dependiente pensionado por vejez no es válido (por favor seleccionarlo de la lista). ","")
)
)</f>
        <v/>
      </c>
      <c r="EG87" s="46">
        <f>IF($DS87,
IF(Q87="","Debes seleccionar el tipo de contrato del trabajador. ",
IF(_xlfn.IFNA(VLOOKUP(Q87,TIPO_DE_CONTRATO,1,FALSE),-1)=-1,"El tipo de contrato del trabajador no es válido (por favor seleccionarlo de la lista). ","")
)
)</f>
        <v/>
      </c>
      <c r="EH87" s="46">
        <f>IF($DS87,
IF(R87="","Debes seleccionar si es un salario integral. ",
IF(_xlfn.IFNA(VLOOKUP(R87,SI_NO,1,FALSE),-1)=-1,"Valor no válido para salario integral (por favor seleccionarlo de la lista). ","")
)
)</f>
        <v/>
      </c>
      <c r="EI87" s="46">
        <f>IF($DS87,
IF(S87="","Debes seleccionar si el trabajador realiza actividades de riesgo. ",
IF(_xlfn.IFNA(VLOOKUP(S87,SI_NO,1,FALSE),-1)=-1,"Valor no válido para actividad de alto riesgo (por favor seleccionarlo de la lista). ","")
)
)</f>
        <v/>
      </c>
      <c r="EK87" s="46">
        <f>IF($DS87,
IF(U87="","Debes escribir el código del municipio de residencia del trabajador. ",
IF(_xlfn.IFNA(VLOOKUP(U87,MUNICIPIO,1,FALSE),-1)=-1,"El municipio de residencia del trabajador es inválido (por favor seleccionarlo de la lista). ","")
)
)</f>
        <v/>
      </c>
      <c r="EL87" s="46">
        <f>IF($DS87,
IF(V87="","Debes escribir el la dirección de residendia del trabajador. ","")
)</f>
        <v/>
      </c>
      <c r="EM87" s="46">
        <f>IF($DS87,
IF(W87="","Debes escribir la fecha de inicio de la liquidación. ",
IF(ISERR(DATE(YEAR(W87),MONTH(W87),DAY(W87))),"El valor ingresado en fecha de inicio de liquidación no tiene un formato válido. ",
IF( AND($E$6&lt;&gt;"", DATE(YEAR(W87), MONTH(W87), 1) &lt;&gt; IFERROR(DATE(MID($E$6, 1, 4), MID($E$6, 6, 2),1), "1/1/1900") ), "La fecha de inicio de la liquidación debe estar dentro del período liquidado. ", "")
)
)
)</f>
        <v/>
      </c>
      <c r="EN87" s="46">
        <f>IF($DS87,
IF(X87="","Debes escribir la fecha de fin de la liquidación. ",
IF(ISERR(DATE(YEAR(X87),MONTH(X87),DAY(X87))),"El valor ingresado en fecha de fin de liquidación no tiene un formato válido. ",
IF( AND($E$6&lt;&gt;"", DATE(YEAR(X87), MONTH(X87), 1) &lt;&gt; IFERROR(DATE(MID($E$6, 1, 4), MID($E$6, 6, 2),1), "1/1/1900") ), "La fecha de fin de la liquidación debe estar dentro del período liquidado. ", "")
)
)
)</f>
        <v/>
      </c>
      <c r="EO87" s="46">
        <f>IF($DS87,
IF(Y87="","Debes escribir la frecuencia de pago del trabajador. ",
IF(_xlfn.IFNA(VLOOKUP(Y87,PERÍODO_DE_NÓMINA,1,FALSE),-1)=-1,"La frecuencia de pago es inválida (por favor seleccionarlo de la lista). ","")
)
)</f>
        <v/>
      </c>
      <c r="EP87" s="46">
        <f>IF($DS87,
IF(Z87="","Debes escribir la fecha de pago. ",
IF(ISERR(DATE(YEAR(Z87),MONTH(Z87),DAY(Z87))), "El valor ingresado en fecha de pago no tiene un formato válido. ","")
)
)</f>
        <v/>
      </c>
      <c r="EQ87" s="46">
        <f>IF($DS87,
IF(AA87="","Debes escribir el medio de pago. ",
IF(_xlfn.IFNA(VLOOKUP(AA87,MEDIOS_DE_PAGO,1,FALSE),-1)=-1,"El medio de pago es inválido (por favor seleccionarlo de la lista). ","")
)
)</f>
        <v/>
      </c>
      <c r="ER87" s="46">
        <f>OR(AA87='Tablas '!$T$4,AA87='Tablas '!$T$7,AA87='Tablas '!$T$8,AA87='Tablas '!$T$11)</f>
        <v/>
      </c>
      <c r="ES87" s="46">
        <f>IF(AND($DS87,ER87),
IF(AB87="","Debes escribir la entidad bancaria. ",""),
""
)</f>
        <v/>
      </c>
      <c r="ET87" s="46">
        <f>IF(AND($DS87,ER87),
IF(AC87="","Debes escribir el tipo de cuenta bancaria. ",
IF(_xlfn.IFNA(VLOOKUP(AC87,TIPO_DE_CUENTA,1,FALSE),-1)=-1,"El tipo de cuenta bancaria es inválida (por favor seleccionarlo de la lista). ","")
),
""
)</f>
        <v/>
      </c>
      <c r="EU87" s="46">
        <f>IF(AND($DS87,ER87),
IF(AD87="","Debes escribir el número de cuenta bancaria. ",""),
""
)</f>
        <v/>
      </c>
      <c r="EV87" s="46">
        <f>IF($DS87,
IF(AE87="","Debes escribir el valor del sueldo básico. ",
IF( ISERR(_xlfn.NUMBERVALUE(AE87)), "El valor del sueldo básico debe ser un número válido. ", "")
)
)</f>
        <v/>
      </c>
      <c r="EW87" s="46">
        <f>IF($DS87,
IF(AF87="","Debes escribir el número de días trabajados. ",
IF( IFERROR(INT(AF87),1.1) &lt;&gt; IFERROR(_xlfn.NUMBERVALUE(AF87),1), "La cantidad de días trabajados debe ser un número entero. ", "")
)
)</f>
        <v/>
      </c>
      <c r="EX87" s="46">
        <f>IF($DS87,
IF(AG87="","Debes escribir el valor del sueldo trabajado. ",
IF( ISERR(_xlfn.NUMBERVALUE(AG87)), "El valor del sueldo trabajado debe ser un número válido. ", "")
)
)</f>
        <v/>
      </c>
      <c r="EY87" s="46">
        <f>IF($DS87,
IF( AND(AH87&lt;&gt;"", ISERR(_xlfn.NUMBERVALUE(AH87))), "El valor del auxilio de transporte debe ser un número válido. ", "")
)</f>
        <v/>
      </c>
      <c r="EZ87" s="46">
        <f>IF($DS87,
IF( AND(AI87&lt;&gt;"", ISERR(_xlfn.NUMBERVALUE(AI87))), "El valor de viáticos salariales debe ser un número válido. ", "")
)</f>
        <v/>
      </c>
      <c r="FA87" s="46">
        <f>IF($DS87,
IF( AND(AJ87&lt;&gt;"", ISERR(_xlfn.NUMBERVALUE(AJ87))), "El valor de viáticos NO salariales debe ser un número válido. ", "")
)</f>
        <v/>
      </c>
      <c r="FB87" s="46">
        <f>CONCATENATE(AK87,AL87)&lt;&gt;""</f>
        <v/>
      </c>
      <c r="FC87" s="46">
        <f>IF(AND($DS87,FB87),
IF(AK87="","Debes escribir el número de horas extras diurnas. ",
IF( IFERROR(INT(AK87),1.1) &lt;&gt; IFERROR(_xlfn.NUMBERVALUE(AK87),1), "La cantidad de horas extras diurnas debe ser un número entero. ", "")
),
""
)</f>
        <v/>
      </c>
      <c r="FD87" s="46">
        <f>IF(AND($DS87,FB87),
IF(AL87="","Debes escribir el valor de las horas extras diurnas. ",
IF( ISERR(_xlfn.NUMBERVALUE(AL87)), "El valor de las horas extras duirnas debe ser un número válido. ", "")
),
""
)</f>
        <v/>
      </c>
      <c r="FE87" s="46">
        <f>CONCATENATE(AM87,AN87)&lt;&gt;""</f>
        <v/>
      </c>
      <c r="FF87" s="46">
        <f>IF(AND($DS87,FE87),
IF(AM87="","Debes escribir el número de horas extras nocturnas. ",
IF( IFERROR(INT(AM87),1.1) &lt;&gt; IFERROR(_xlfn.NUMBERVALUE(AM87),1), "La cantidad de horas extras nocturnas debe ser un número entero. ", "")
),
""
)</f>
        <v/>
      </c>
      <c r="FG87" s="46">
        <f>IF(AND($DS87,FE87),
IF(AN87="","Debes escribir el valor de las horas extras nocturnas. ",
IF( ISERR(_xlfn.NUMBERVALUE(AN87)), "El valor de las horas extras nocturnas debe ser un número válido. ", "")
),
""
)</f>
        <v/>
      </c>
      <c r="FH87" s="46">
        <f>CONCATENATE(AO87,AP87)&lt;&gt;""</f>
        <v/>
      </c>
      <c r="FI87" s="46">
        <f>IF(AND($DS87,FH87),
IF(AO87="","Debes escribir el número de horas extras diurnas dominicales y festivas. ",
IF( IFERROR(INT(AO87),1.1) &lt;&gt; IFERROR(_xlfn.NUMBERVALUE(AO87),1), "La cantidad de horas extras diurnas dominicales y festivas debe ser un número entero. ", "")
),
""
)</f>
        <v/>
      </c>
      <c r="FJ87" s="46">
        <f>IF(AND($DS87,FH87),
IF(AP87="","Debes escribir el valor de las horas extras diurnas dominicales y festivas. ",
IF( ISERR(_xlfn.NUMBERVALUE(AP87)), "El valor de las horas extras diurnas dominicales y festivas debe ser un número válido. ", "")
),
""
)</f>
        <v/>
      </c>
      <c r="FK87" s="46">
        <f>CONCATENATE(AQ87,AR87)&lt;&gt;""</f>
        <v/>
      </c>
      <c r="FL87" s="46">
        <f>IF(AND($DS87,FK87),
IF(AQ87="","Debes escribir el número de horas extras nocturnas dominicales y festivas. ",
IF( IFERROR(INT(AQ87),1.1) &lt;&gt; IFERROR(_xlfn.NUMBERVALUE(AQ87),1), "La cantidad de horas extras nocturnas dominicales y festivas debe ser un número entero. ", "")
),
""
)</f>
        <v/>
      </c>
      <c r="FM87" s="46">
        <f>IF(AND($DS87,FK87),
IF(AR87="","Debes escribir el valor de las horas extras nocturnas dominicales y festivas. ",
IF( ISERR(_xlfn.NUMBERVALUE(AR87)), "El valor de las horas extras nocturnas dominicales y festivas debe ser un número válido. ", "")
),
""
)</f>
        <v/>
      </c>
      <c r="FN87" s="46">
        <f>CONCATENATE(AS87,AT87)&lt;&gt;""</f>
        <v/>
      </c>
      <c r="FO87" s="46">
        <f>IF(AND($DS87,FN87),
IF(AS87="","Debes escribir el número de horas recargo nocturno. ",
IF( IFERROR(INT(AS87),1.1) &lt;&gt; IFERROR(_xlfn.NUMBERVALUE(AS87),1), "La cantidad de horas recargo nocturno debe ser un número entero. ", "")
),
""
)</f>
        <v/>
      </c>
      <c r="FP87" s="46">
        <f>IF(AND($DS87,FN87),
IF(AT87="","Debes escribir el valor de las horas recargo nocturno. ",
IF( ISERR(_xlfn.NUMBERVALUE(AT87)), "El valor de las horas recargo nocturno debe ser un número válido. ", "")
),
""
)</f>
        <v/>
      </c>
      <c r="FQ87" s="46">
        <f>CONCATENATE(AU87,AV87)&lt;&gt;""</f>
        <v/>
      </c>
      <c r="FR87" s="46">
        <f>IF(AND($DS87,FQ87),
IF(AU87="","Debes escribir el número de horas recargo diurno dominical y festivo. ",
IF( IFERROR(INT(AU87),1.1) &lt;&gt; IFERROR(_xlfn.NUMBERVALUE(AU87),1), "La cantidad de horas recargo diurno dominical y festivo debe ser un número entero. ", "")
),
""
)</f>
        <v/>
      </c>
      <c r="FS87" s="46">
        <f>IF(AND($DS87,FQ87),
IF(AV87="","Debes escribir el valor de las horas recargo diurno dominical y festivo. ",
IF( ISERR(_xlfn.NUMBERVALUE(AV87)), "El valor de las horas recargo diurno dominical y festivo debe ser un número válido. ", "")
),
""
)</f>
        <v/>
      </c>
      <c r="FT87" s="46">
        <f>CONCATENATE(AW87,AX87)&lt;&gt;""</f>
        <v/>
      </c>
      <c r="FU87" s="46">
        <f>IF(AND($DS87,FT87),
IF(AW87="","Debes escribir el número de horas recargo nocturno dominical y festivo. ",
IF( IFERROR(INT(AW87),1.1) &lt;&gt; IFERROR(_xlfn.NUMBERVALUE(AW87),1), "La cantidad de horas recargo nocturno dominical y festivo debe ser un número entero. ", "")
),
""
)</f>
        <v/>
      </c>
      <c r="FV87" s="46">
        <f>IF(AND($DS87,FT87),
IF(AX87="","Debes escribir el valor de las horas recargo nocturno dominical y festivo. ",
IF( ISERR(_xlfn.NUMBERVALUE(AX87)), "El valor de las horas recargo nocturno dominical y festivo debe ser un número válido. ", "")
),
""
)</f>
        <v/>
      </c>
      <c r="FW87" s="46">
        <f>CONCATENATE(AY87,AZ87)&lt;&gt;""</f>
        <v/>
      </c>
      <c r="FX87" s="46">
        <f>IF(AND($DS87,FW87),
IF(AY87="","Debes escribir el número de días de vacaciones comunes. ",
IF( IFERROR(INT(AY87),1.1) &lt;&gt; IFERROR(_xlfn.NUMBERVALUE(AY87),1), "La cantidad de días de vacaciones comunes debe ser un número entero. ", "")
),
""
)</f>
        <v/>
      </c>
      <c r="FY87" s="46">
        <f>IF(AND($DS87,FW87),
IF(AZ87="","Debes escribir el valor de las vacaciones comunes. ",
IF( ISERR(_xlfn.NUMBERVALUE(AZ87)), "El valor de las vacaciones comunes debe ser un número válido. ", "")
),
""
)</f>
        <v/>
      </c>
      <c r="FZ87" s="46">
        <f>CONCATENATE(BA87,BB87)&lt;&gt;""</f>
        <v/>
      </c>
      <c r="GA87" s="46">
        <f>IF(AND($DS87,FZ87),
IF(BA87="","Debes escribir el número de días de vacaciones compensadas. ",
IF( IFERROR(INT(BA87),1.1) &lt;&gt; IFERROR(_xlfn.NUMBERVALUE(BA87),1), "La cantidad de días de vacaciones compensadas debe ser un número entero. ", "")
),
""
)</f>
        <v/>
      </c>
      <c r="GB87" s="46">
        <f>IF(AND($DS87,FZ87),
IF(BB87="","Debes escribir el valor de las vacaciones compensadas. ",
IF( ISERR(_xlfn.NUMBERVALUE(BB87)), "El valor de las vacaciones compensadas debe ser un número válido. ", "")
),
""
)</f>
        <v/>
      </c>
      <c r="GC87" s="46">
        <f>CONCATENATE(BC87,BD87)&lt;&gt;""</f>
        <v/>
      </c>
      <c r="GD87" s="46">
        <f>IF(AND($DS87,GC87),
IF(BC87="","Debes escribir el número de días de prima salarial. ",
IF( IFERROR(INT(BC87),1.1) &lt;&gt; IFERROR(_xlfn.NUMBERVALUE(BC87),1), "La cantidad de días de prima salarial debe ser un número entero. ", "")
),
""
)</f>
        <v/>
      </c>
      <c r="GE87" s="46">
        <f>IF(AND($DS87,GC87),
IF(BD87="","Debes escribir el valor de los días de prima salarial. ",
IF( ISERR(_xlfn.NUMBERVALUE(BD87)), "El valor de los días de prima salarial debe ser un número válido. ", "")
),
""
)</f>
        <v/>
      </c>
      <c r="GF87" s="46">
        <f>IF($DS87,
IF( AND(BE87&lt;&gt;"", ISERR(_xlfn.NUMBERVALUE(BE87))), "El valor de la prima NO saliarial debe ser un número válido. ", "")
)</f>
        <v/>
      </c>
      <c r="GG87" s="46">
        <f>CONCATENATE(BF87,BG87,BH87)&lt;&gt;""</f>
        <v/>
      </c>
      <c r="GH87" s="46">
        <f>IF(AND($DS87,GG87),
IF(BF87="","Debes escribir el valor de las cesantías. ",
IF( ISERR(_xlfn.NUMBERVALUE(BF87)), "El valor de las cesantías debe ser un número válido. ", "")
),
""
)</f>
        <v/>
      </c>
      <c r="GI87" s="46">
        <f>IF(AND($DS87,GG87),
IF(BG87="","Debes escribir el % de cesantías. ",
IF( ISERR(_xlfn.NUMBERVALUE(BG87)), "El % de cesantías debe ser un número válido. ", "")
),
""
)</f>
        <v/>
      </c>
      <c r="GJ87" s="46">
        <f>IF(AND($DS87,GG87),
IF(BH87="","Debes escribir el valor de intereses de cesantías. ",
IF( ISERR(_xlfn.NUMBERVALUE(BH87)), "El valor de intereses de cesantías debe ser un número válido. ", "")
),
""
)</f>
        <v/>
      </c>
      <c r="GK87" s="46">
        <f>CONCATENATE(BI87,BJ87,BK87)&lt;&gt;""</f>
        <v/>
      </c>
      <c r="GL87" s="46">
        <f>IF(AND($DS87,GK87),
IF(BI87="","Debes escribir el número de días de incapacidad. ",
IF( IFERROR(INT(BI87),1.1) &lt;&gt; IFERROR(_xlfn.NUMBERVALUE(BI87),1), "La cantidad de días de incapacidad debe ser un número entero. ", "")
),
""
)</f>
        <v/>
      </c>
      <c r="GM87" s="46">
        <f>IF(AND($DS87,GK87),
IF(BJ87="","Debes escribir el tipo de incapacidad. ",
IF(_xlfn.IFNA(VLOOKUP(BJ87,TIPO_DE_INCAPACIDAD,1,FALSE),-1)=-1,"El tipo de incapacidad es inválida (por favor seleccionarlo de la lista). ","")
),
""
)</f>
        <v/>
      </c>
      <c r="GN87" s="46">
        <f>IF(AND($DS87,GK87),
IF(BK87="","Debes escribir el valor de la incapacidad. ",
IF( ISERR(_xlfn.NUMBERVALUE(BK87)), "El valor de la incapacidad debe ser un número válido. ", "")
),
""
)</f>
        <v/>
      </c>
      <c r="GO87" s="46">
        <f>CONCATENATE(BL87,BM87)&lt;&gt;""</f>
        <v/>
      </c>
      <c r="GP87" s="46">
        <f>IF(AND($DS87,GO87),
IF(BL87="","Debes escribir el número de días de licencia de maternidad o paternidad. ",
IF( IFERROR(INT(BL87),1.1) &lt;&gt; IFERROR(_xlfn.NUMBERVALUE(BL87),1), "La cantidad de días de licencia de maternidad o paternidad debe ser un número entero. ", "")
),
""
)</f>
        <v/>
      </c>
      <c r="GQ87" s="46">
        <f>IF(AND($DS87,GO87),
IF(BM87="","Debes escribir el valor de la licencia de maternidad o paternidad. ",
IF( ISERR(_xlfn.NUMBERVALUE(BM87)), "El valor de la licencia de maternidad o paternidad debe ser un número válido. ", "")
),
""
)</f>
        <v/>
      </c>
      <c r="GR87" s="46">
        <f>CONCATENATE(BN87,BO87)&lt;&gt;""</f>
        <v/>
      </c>
      <c r="GS87" s="46">
        <f>IF(AND($DS87,GR87),
IF(BN87="","Debes escribir el número de días de licencia remunerada. ",
IF( IFERROR(INT(BN87),1.1) &lt;&gt; IFERROR(_xlfn.NUMBERVALUE(BN87),1), "La cantidad de días de licencia remunerada debe ser un número entero. ", "")
),
""
)</f>
        <v/>
      </c>
      <c r="GT87" s="46">
        <f>IF(AND($DS87,GR87),
IF(BO87="","Debes escribir el valor de la licencia remunerada. ",
IF( ISERR(_xlfn.NUMBERVALUE(BO87)), "El valor de la licencia remunerada debe ser un número válido. ", "")
),
""
)</f>
        <v/>
      </c>
      <c r="GU87" s="46">
        <f>IF($DS87,
IF( AND(BP87&lt;&gt;"", ISERR(_xlfn.NUMBERVALUE(BP87))), "El valor de la licencia NO remunerada debe ser un número válido. ", "")
)</f>
        <v/>
      </c>
      <c r="GV87" s="46">
        <f>IF($DS87,
IF( AND(BQ87&lt;&gt;"", ISERR(_xlfn.NUMBERVALUE(BQ87))), "El valor de auxilios salariales debe ser un número válido. ", "")
)</f>
        <v/>
      </c>
      <c r="GW87" s="46">
        <f>IF($DS87,
IF( AND(BR87&lt;&gt;"", ISERR(_xlfn.NUMBERVALUE(BR87))), "El valor de auxilios NO salariales debe ser un número válido. ", "")
)</f>
        <v/>
      </c>
      <c r="GX87" s="46">
        <f>IF($DS87,
IF( AND(BS87&lt;&gt;"", ISERR(_xlfn.NUMBERVALUE(BS87))), "El valor de bonos salariales debe ser un número válido. ", "")
)</f>
        <v/>
      </c>
      <c r="GY87" s="46">
        <f>IF($DS87,
IF( AND(BT87&lt;&gt;"", ISERR(_xlfn.NUMBERVALUE(BT87))), "El valor de bonos NO salariales debe ser un número válido. ", "")
)</f>
        <v/>
      </c>
      <c r="GZ87" s="46">
        <f>IF($DS87,
IF( AND(BU87&lt;&gt;"", ISERR(_xlfn.NUMBERVALUE(BU87))), "El valor de bonos salariales de alimentación debe ser un número válido. ", "")
)</f>
        <v/>
      </c>
      <c r="HA87" s="46">
        <f>IF($DS87,
IF( AND(BV87&lt;&gt;"", ISERR(_xlfn.NUMBERVALUE(BV87))), "El valor de bonos NO salariales de alimentación debe ser un número válido. ", "")
)</f>
        <v/>
      </c>
      <c r="HB87" s="46">
        <f>IF($DS87,
IF( AND(BW87&lt;&gt;"", ISERR(_xlfn.NUMBERVALUE(BW87))), "El valor de bonificaciones salariales debe ser un número válido. ", "")
)</f>
        <v/>
      </c>
      <c r="HC87" s="46">
        <f>IF($DS87,
IF( AND(BX87&lt;&gt;"", ISERR(_xlfn.NUMBERVALUE(BX87))), "El valor de bonificaciones NO salariales debe ser un número válido. ", "")
)</f>
        <v/>
      </c>
      <c r="HD87" s="46">
        <f>IF($DS87,
IF( AND(BY87&lt;&gt;"", ISERR(_xlfn.NUMBERVALUE(BY87))), "El valor de compensaciones ordinarias debe ser un número válido. ", "")
)</f>
        <v/>
      </c>
      <c r="HE87" s="46">
        <f>IF($DS87,
IF( AND(BZ87&lt;&gt;"", ISERR(_xlfn.NUMBERVALUE(BZ87))), "El valor de compensaciones extraordinarias debe ser un número válido. ", "")
)</f>
        <v/>
      </c>
      <c r="HF87" s="46">
        <f>IF($DS87,
IF( AND(CA87&lt;&gt;"", ISERR(_xlfn.NUMBERVALUE(CA87))), "El valor de comisiones debe ser un número válido. ", "")
)</f>
        <v/>
      </c>
      <c r="HG87" s="46">
        <f>IF($DS87,
IF( AND(CB87&lt;&gt;"", ISERR(_xlfn.NUMBERVALUE(CB87))), "El valor de ausencia por huega debe ser un número válido. ", "")
)</f>
        <v/>
      </c>
      <c r="HH87" s="46">
        <f>IF($DS87,
IF( AND(CC87&lt;&gt;"", ISERR(_xlfn.NUMBERVALUE(CC87))), "El valor de anticipos debe ser un número válido. ", "")
)</f>
        <v/>
      </c>
      <c r="HI87" s="46">
        <f>IF($DS87,
IF( AND(CD87&lt;&gt;"", ISERR(_xlfn.NUMBERVALUE(CD87))), "El valor de pagos a terceros debe ser un número válido. ", "")
)</f>
        <v/>
      </c>
      <c r="HJ87" s="46">
        <f>IF($DS87,
IF( AND(CE87&lt;&gt;"", ISERR(_xlfn.NUMBERVALUE(CE87))), "El valor de dotación debe ser un número válido. ", "")
)</f>
        <v/>
      </c>
      <c r="HK87" s="46">
        <f>IF($DS87,
IF( AND(CF87&lt;&gt;"", ISERR(_xlfn.NUMBERVALUE(CF87))), "El valor de apoyo sostenibilidad debe ser un número válido. ", "")
)</f>
        <v/>
      </c>
      <c r="HL87" s="46">
        <f>IF($DS87,
IF( AND(CG87&lt;&gt;"", ISERR(_xlfn.NUMBERVALUE(CG87))), "El valor de teletrabajo debe ser un número válido. ", "")
)</f>
        <v/>
      </c>
      <c r="HM87" s="46">
        <f>IF($DS87,
IF( AND(CH87&lt;&gt;"", ISERR(_xlfn.NUMBERVALUE(CH87))), "El valor de bonificación de retiro debe ser un número válido. ", "")
)</f>
        <v/>
      </c>
      <c r="HN87" s="46">
        <f>IF($DS87,
IF( AND(CI87&lt;&gt;"", ISERR(_xlfn.NUMBERVALUE(CI87))), "El valor de indemnización de retiro debe ser un número válido. ", "")
)</f>
        <v/>
      </c>
      <c r="HO87" s="46">
        <f>IF($DS87,
IF( AND(CJ87&lt;&gt;"", ISERR(_xlfn.NUMBERVALUE(CJ87))), "El valor de reintegros debe ser un número válido. ", "")
)</f>
        <v/>
      </c>
      <c r="HP87" s="46">
        <f>CONCATENATE(CK87,CL87,CM87)&lt;&gt;""</f>
        <v/>
      </c>
      <c r="HQ87" s="46">
        <f>IF(AND($DS87,HP87),
IF(CK87="","Debes escribir la descripción de otro concepto no categorizado. ",""),
""
)</f>
        <v/>
      </c>
      <c r="HR87" s="46">
        <f>IF(AND($DS87,HP87),
IF(CONCATENATE(CL87,CM87)="","Debes escribir al menos un valor de concepto no categorizado (salarial o no salarial). ",
IF(ISERR(_xlfn.NUMBERVALUE(CL87)),"El valor salarial concepto no categorizado debe ser un número válido. ","")
),
""
)</f>
        <v/>
      </c>
      <c r="HS87" s="46">
        <f>IF(AND($DS87,HP87),
IF(CONCATENATE(CL87,CM87)="","Debes escribir al menos un valor de concepto no categorizado (salarial o no salarial). ",
IF(ISERR(_xlfn.NUMBERVALUE(CM87)),"El valor NO salarial concepto no categorizado debe ser un número válido. ","")
),
""
)</f>
        <v/>
      </c>
      <c r="HT87" s="46">
        <f>IF($DS87,
IF(CN87="","Debes escribir el porcentaje del aporte a salud. ",
IF( ISERR(_xlfn.NUMBERVALUE(CN87)), "El valor del porcentaje del aporte a salud debe ser un número válido. ", "")
)
)</f>
        <v/>
      </c>
      <c r="HU87" s="46">
        <f>IF($DS87,
IF(CO87="","Debes escribir el valor del aporte a salud. ",
IF( ISERR(_xlfn.NUMBERVALUE(CO87)), "El valor del aporte a salud debe ser un número válido. ", "")
)
)</f>
        <v/>
      </c>
      <c r="HV87" s="46">
        <f>IF($DS87,
IF( AND(CP87&lt;&gt;"", ISERR(_xlfn.NUMBERVALUE(CP87))), "El valor plan complementario debe ser un número válido. ", "")
)</f>
        <v/>
      </c>
      <c r="HW87" s="46">
        <f>IF($DS87,
IF(CQ87="","Debes escribir el porcentaje del aporte a pensión. ",
IF( ISERR(_xlfn.NUMBERVALUE(CQ87)), "El valor del porcentaje del aporte a pensión debe ser un número válido. ", "")
)
)</f>
        <v/>
      </c>
      <c r="HX87" s="46">
        <f>IF($DS87,
IF(CR87="","Debes escribir el valor del aporte a pensión. ",
IF( ISERR(_xlfn.NUMBERVALUE(CR87)), "El valor del aporte a salud debe ser un número válido. ", "")
)
)</f>
        <v/>
      </c>
      <c r="HY87" s="46">
        <f>IF($DS87,
IF( AND(CS87&lt;&gt;"", ISERR(_xlfn.NUMBERVALUE(CS87))), "El valor pensión voluntaria debe ser un número válido. ", "")
)</f>
        <v/>
      </c>
      <c r="HZ87" s="46">
        <f>CONCATENATE(CT87,CU87,CV87,CW87)&lt;&gt;""</f>
        <v/>
      </c>
      <c r="IA87" s="46">
        <f>IF(AND($DS87,HZ87),
IF(CT87="","Debes escribir el % del fondo de seguridad pensional. ",
IF( ISERR(_xlfn.NUMBERVALUE(CT87)), "El % del fondo de seguridad debe ser un número válido. ", "")
),
""
)</f>
        <v/>
      </c>
      <c r="IB87" s="46">
        <f>IF(AND($DS87,HZ87),
IF(CU87="","Debes escribir el valor del aporte al fondo de solidaridad pensional. ",
IF( ISERR(_xlfn.NUMBERVALUE(CU87)), "El valor del aporte al fondo de solidaridad pensional debe ser un número válido. ", "")
),
""
)</f>
        <v/>
      </c>
      <c r="IC87" s="46">
        <f>IF(AND($DS87,HZ87),
IF(CV87="","Debes escribir el % del fondo de subsistencia. ",
IF( ISERR(_xlfn.NUMBERVALUE(CV87)), "El % del fondo de subsistencia debe ser un número válido. ", "")
),
""
)</f>
        <v/>
      </c>
      <c r="ID87" s="46">
        <f>IF(AND($DS87,HZ87),
IF(CW87="","Debes escribir el valor del fondo de subsistencia. ",
IF( ISERR(_xlfn.NUMBERVALUE(CW87)), "El valor del fondo de subsistencia debe ser un número válido. ", "")
),
""
)</f>
        <v/>
      </c>
      <c r="IE87" s="46">
        <f>CONCATENATE(CX87,CY87)&lt;&gt;""</f>
        <v/>
      </c>
      <c r="IF87" s="46">
        <f>IF(AND($DS87,IE87),
IF(CX87="","Debes escribir el % de sindicato. ",
IF( ISERR(_xlfn.NUMBERVALUE(CX87)), "El % de sindicato debe ser un número válido. ", "")
),
""
)</f>
        <v/>
      </c>
      <c r="IG87" s="46">
        <f>IF(AND($DS87,IE87),
IF(CY87="","Debes escribir el valor del sindicato. ",
IF( ISERR(_xlfn.NUMBERVALUE(CY87)), "El valor del sindicato debe ser un número válido. ", "")
),
""
)</f>
        <v/>
      </c>
      <c r="IH87" s="46">
        <f>IF($DS87,
IF( AND(CZ87&lt;&gt;"", ISERR(_xlfn.NUMBERVALUE(CZ87))), "El valor de sanción pública debe ser un número válido. ", "")
)</f>
        <v/>
      </c>
      <c r="II87" s="46">
        <f>IF($DS87,
IF( AND(DA87&lt;&gt;"", ISERR(_xlfn.NUMBERVALUE(DA87))), "El valor de sanción privada debe ser un número válido. ", "")
)</f>
        <v/>
      </c>
      <c r="IJ87" s="46">
        <f>CONCATENATE(DB87,DC87)&lt;&gt;""</f>
        <v/>
      </c>
      <c r="IK87" s="46">
        <f>IF(AND($DS87,IJ87),
IF(DB87="","Debes escribir la descripción de libranza. ",""),
""
)</f>
        <v/>
      </c>
      <c r="IL87" s="46">
        <f>IF(AND($DS87,IJ87),
IF(DC87="","Debes escribir la cuota libranza. ",
IF(ISERR(_xlfn.NUMBERVALUE(DC87)),"El valor de la cuota libranza debe ser un número válido. ","")
),
""
)</f>
        <v/>
      </c>
      <c r="IM87" s="46">
        <f>IF($DS87,
IF( AND(DD87&lt;&gt;"", ISERR(_xlfn.NUMBERVALUE(DD87))), "El valor de pagos a terceros debe ser un número válido. ", "")
)</f>
        <v/>
      </c>
      <c r="IN87" s="46">
        <f>IF($DS87,
IF( AND(DE87&lt;&gt;"", ISERR(_xlfn.NUMBERVALUE(DE87))), "El valor de anticipos debe ser un número válido. ", "")
)</f>
        <v/>
      </c>
      <c r="IO87" s="46">
        <f>IF($DS87,
IF( AND(DF87&lt;&gt;"", ISERR(_xlfn.NUMBERVALUE(DF87))), "El valor de AFC debe ser un número válido. ", "")
)</f>
        <v/>
      </c>
      <c r="IP87" s="46">
        <f>IF($DS87,
IF( AND(DG87&lt;&gt;"", ISERR(_xlfn.NUMBERVALUE(DG87))), "El valor de rete-fuente debe ser un número válido. ", "")
)</f>
        <v/>
      </c>
      <c r="IQ87" s="46">
        <f>IF($DS87,
IF( AND(DH87&lt;&gt;"", ISERR(_xlfn.NUMBERVALUE(DH87))), "El valor de cooperativa de trabajo debe ser un número válido. ", "")
)</f>
        <v/>
      </c>
      <c r="IR87" s="46">
        <f>IF($DS87,
IF( AND(DI87&lt;&gt;"", ISERR(_xlfn.NUMBERVALUE(DI87))), "El valor de embargo fiscal debe ser un número válido. ", "")
)</f>
        <v/>
      </c>
      <c r="IS87" s="46">
        <f>IF($DS87,
IF( AND(DJ87&lt;&gt;"", ISERR(_xlfn.NUMBERVALUE(DJ87))), "El valor de educación debe ser un número válido. ", "")
)</f>
        <v/>
      </c>
      <c r="IT87" s="46">
        <f>IF($DS87,
IF( AND(DK87&lt;&gt;"", ISERR(_xlfn.NUMBERVALUE(DK87))), "El valor de reintegro debe ser un número válido. ", "")
)</f>
        <v/>
      </c>
      <c r="IU87" s="46">
        <f>IF($DS87,
IF( AND(DL87&lt;&gt;"", ISERR(_xlfn.NUMBERVALUE(DL87))), "El valor de deuda debe ser un número válido. ", "")
)</f>
        <v/>
      </c>
      <c r="IV87" s="46">
        <f>IF($DS87,
IF( AND(DM87&lt;&gt;"", ISERR(_xlfn.NUMBERVALUE(DM87))), "El valor de otras deducciones debe ser un número válido. ", "")
)</f>
        <v/>
      </c>
      <c r="IW87" s="46">
        <f>IF($DS87,
IF(DN87="","Debes escribir el valor de los devengos totales. ",
IF( ISERR(_xlfn.NUMBERVALUE(DN87)), "El valor de los devengos totales debe ser un número válido. ", "")
)
)</f>
        <v/>
      </c>
      <c r="IX87" s="46">
        <f>IF($DS87,
IF(DO87="","Debes escribir el valor de las deducciones totales. ",
IF( ISERR(_xlfn.NUMBERVALUE(DO87)), "El valor de las deducciones totales debe ser un número válido. ", "")
)
)</f>
        <v/>
      </c>
      <c r="IY87" s="46">
        <f>IF($DS87,
IF(DP87="","Debes escribir el valor del salario total. ",
IF( ISERR(_xlfn.NUMBERVALUE(DP87)), "El valor del salario total debe ser un número válido. ", "")
)
)</f>
        <v/>
      </c>
    </row>
    <row r="88">
      <c r="B88" s="48" t="n">
        <v>76</v>
      </c>
      <c r="C88" s="61">
        <f>IF(AND(DS88,DP88&lt;&gt;""),
IF(DQ88="","OK","Error"),
""
)</f>
        <v/>
      </c>
      <c r="D88" s="53" t="n"/>
      <c r="E88" s="52" t="n"/>
      <c r="F88" s="112" t="n"/>
      <c r="G88" s="52" t="n"/>
      <c r="H88" s="53" t="n"/>
      <c r="I88" s="52" t="n"/>
      <c r="J88" s="52" t="n"/>
      <c r="K88" s="53" t="n"/>
      <c r="L88" s="55" t="n"/>
      <c r="M88" s="108" t="n"/>
      <c r="N88" s="56" t="n"/>
      <c r="O88" s="52" t="n"/>
      <c r="P88" s="52" t="n"/>
      <c r="Q88" s="52" t="n"/>
      <c r="R88" s="52" t="n"/>
      <c r="S88" s="52" t="n"/>
      <c r="T88" s="53" t="n"/>
      <c r="U88" s="52" t="n"/>
      <c r="V88" s="52" t="n"/>
      <c r="W88" s="55" t="n"/>
      <c r="X88" s="55" t="n"/>
      <c r="Y88" s="52" t="n"/>
      <c r="Z88" s="55" t="n"/>
      <c r="AA88" s="52" t="n"/>
      <c r="AB88" s="53" t="n"/>
      <c r="AC88" s="53" t="n"/>
      <c r="AD88" s="53" t="n"/>
      <c r="AE88" s="177" t="n"/>
      <c r="AF88" s="113" t="n"/>
      <c r="AG88" s="177" t="n"/>
      <c r="AH88" s="178" t="n"/>
      <c r="AI88" s="178" t="n"/>
      <c r="AJ88" s="178" t="n"/>
      <c r="AK88" s="114" t="n"/>
      <c r="AL88" s="178" t="n"/>
      <c r="AM88" s="114" t="n"/>
      <c r="AN88" s="178" t="n"/>
      <c r="AO88" s="114" t="n"/>
      <c r="AP88" s="178" t="n"/>
      <c r="AQ88" s="114" t="n"/>
      <c r="AR88" s="178" t="n"/>
      <c r="AS88" s="114" t="n"/>
      <c r="AT88" s="178" t="n"/>
      <c r="AU88" s="114" t="n"/>
      <c r="AV88" s="178" t="n"/>
      <c r="AW88" s="114" t="n"/>
      <c r="AX88" s="178" t="n"/>
      <c r="AY88" s="114" t="n"/>
      <c r="AZ88" s="178" t="n"/>
      <c r="BA88" s="114" t="n"/>
      <c r="BB88" s="178" t="n"/>
      <c r="BC88" s="114" t="n"/>
      <c r="BD88" s="178" t="n"/>
      <c r="BE88" s="178" t="n"/>
      <c r="BF88" s="178" t="n"/>
      <c r="BG88" s="59" t="n"/>
      <c r="BH88" s="178" t="n"/>
      <c r="BI88" s="114" t="n"/>
      <c r="BJ88" s="53" t="n"/>
      <c r="BK88" s="178" t="n"/>
      <c r="BL88" s="114" t="n"/>
      <c r="BM88" s="178" t="n"/>
      <c r="BN88" s="114" t="n"/>
      <c r="BO88" s="178" t="n"/>
      <c r="BP88" s="178" t="n"/>
      <c r="BQ88" s="178" t="n"/>
      <c r="BR88" s="178" t="n"/>
      <c r="BS88" s="178" t="n"/>
      <c r="BT88" s="178" t="n"/>
      <c r="BU88" s="178" t="n"/>
      <c r="BV88" s="178" t="n"/>
      <c r="BW88" s="178" t="n"/>
      <c r="BX88" s="178" t="n"/>
      <c r="BY88" s="178" t="n"/>
      <c r="BZ88" s="178" t="n"/>
      <c r="CA88" s="178" t="n"/>
      <c r="CB88" s="178" t="n"/>
      <c r="CC88" s="178" t="n"/>
      <c r="CD88" s="178" t="n"/>
      <c r="CE88" s="178" t="n"/>
      <c r="CF88" s="178" t="n"/>
      <c r="CG88" s="178" t="n"/>
      <c r="CH88" s="178" t="n"/>
      <c r="CI88" s="178" t="n"/>
      <c r="CJ88" s="178" t="n"/>
      <c r="CK88" s="53" t="n"/>
      <c r="CL88" s="178" t="n"/>
      <c r="CM88" s="178" t="n"/>
      <c r="CN88" s="60" t="n"/>
      <c r="CO88" s="177" t="n"/>
      <c r="CP88" s="178" t="n"/>
      <c r="CQ88" s="60" t="n"/>
      <c r="CR88" s="177" t="n"/>
      <c r="CS88" s="178" t="n"/>
      <c r="CT88" s="59" t="n"/>
      <c r="CU88" s="178" t="n"/>
      <c r="CV88" s="59" t="n"/>
      <c r="CW88" s="178" t="n"/>
      <c r="CX88" s="59" t="n"/>
      <c r="CY88" s="178" t="n"/>
      <c r="CZ88" s="178" t="n"/>
      <c r="DA88" s="178" t="n"/>
      <c r="DB88" s="53" t="n"/>
      <c r="DC88" s="178" t="n"/>
      <c r="DD88" s="178" t="n"/>
      <c r="DE88" s="178" t="n"/>
      <c r="DF88" s="178" t="n"/>
      <c r="DG88" s="178" t="n"/>
      <c r="DH88" s="178" t="n"/>
      <c r="DI88" s="178" t="n"/>
      <c r="DJ88" s="178" t="n"/>
      <c r="DK88" s="178" t="n"/>
      <c r="DL88" s="178" t="n"/>
      <c r="DM88" s="178" t="n"/>
      <c r="DN88" s="177" t="n"/>
      <c r="DO88" s="177" t="n"/>
      <c r="DP88" s="177" t="n"/>
      <c r="DQ88" s="76">
        <f>IF(AND(DS88,DP88&lt;&gt;""),
CONCATENATE(DT88,DU88,DV88,DW88,DX88,DY88,DZ88,EA88,EB88,EC88,ED88,EE88,EF88,EG88,EH88,EI88,EJ88,EK88,EL88,EM88,EN88,EO88,EP88,EQ88,ES88,ET88,EU88,EV88,EW88,EX88,EY88,EZ88,FA88,FC88,FD88,FF88,FG88,FI88,FJ88,FL88,FM88,FO88,FP88,FR88,FS88,FU88,FV88,FX88,FY88,GA88,GB88,GD88,GE88,GF88,GH88,GI88,GJ88,GL88,GM88,GN88,GP88,GQ88,GS88,GT88,GU88,GV88,GW88,GX88,GY88,GZ88,HA88,HB88,HC88,HD88,HE88,HF88,HG88,HH88,HI88,HJ88,HK88,HL88,HM88,HN88,HO88,HQ88,HR88,HS88,HT88,HU88,HV88,HW88,HX88,HY88,IA88,IB88,IC88,ID88,IF88,IG88,IH88,II88,IK88,IL88,IM88,IN88,IO88,IP88,IQ88,IR88,IS88,IT88,IU88,IV88,IW88,IX88,IY88,IZ88),
""
)</f>
        <v/>
      </c>
      <c r="DR88" s="53" t="n"/>
      <c r="DS88" s="46">
        <f>CONCATENATE(D88,$E88,$F88,$G88,H88,$I88,$J88,K88,$L88,$M88,N88,$O88,$P88,$Q88,$R88,$S88,T88,$U88,$V88,$W88,$X88,$Y88,$Z88,$AA88,AB88,AC88,AD88,$AE88,$AF88,$AG88,AH88,AI88,AJ88,AK88,AL88,AM88,AN88,AO88,AP88,AQ88,AR88,AS88,AT88,AU88,AV88,AW88,AX88,AY88,AZ88,BA88,BB88,BC88,BD88,BE88,BF88,BG88,BH88,BI88,BJ88,BK88,BL88,BM88,BN88,BO88,BP88,BQ88,BR88,BS88,BT88,BU88,BV88,BW88,BX88,BY88,BZ88,CA88,CB88,CC88,CD88,CE88,CF88,CG88,CH88,CI88,CJ88,CK88,CL88,CM88,$CN88,$CO88,CP88,$CQ88,$CR88,CS88,CT88,CU88,CV88,CW88,CX88,CY88,CZ88,DA88,DB88,DC88,DD88,DE88,DF88,DG88,DH88,DI88,DJ88,DK88,DL88,DM88,$DN88,$DO88,$DP88,DR88)&lt;&gt;""</f>
        <v/>
      </c>
      <c r="DT88" s="46">
        <f>IF(AND($DS88,$E$4&lt;&gt;""),
IF(LEFT($E$4,2) = "1.",
IF(D88&lt;&gt;"","El CUNE sólo se envía en operaciones de novedad o ajuste. ",""),
IF(D88="","Debes escribir un CUNE válido para realizar operaciones de novedad o ajuste. ","")),
""
)</f>
        <v/>
      </c>
      <c r="DU88" s="46">
        <f>IF($DS88,
IF(E88="","Debes seleccionar el tipo de documento del empleado. ",
IF(_xlfn.IFNA(VLOOKUP(E88,TIPO_DE_DOCUMENTO,1,FALSE),-1)=-1,"El tipo de documento no es válido (por favor seleccionarlo de la lista). ","")
)
)</f>
        <v/>
      </c>
      <c r="DV88" s="46">
        <f>IF($DS88,
IF(F88="","Debes escribir el número de documento del empleado. ","")
)</f>
        <v/>
      </c>
      <c r="DW88" s="46">
        <f>IF($DS88,
IF(G88="","Debes escribir el primer nombre del empleado. ","")
)</f>
        <v/>
      </c>
      <c r="DY88" s="46">
        <f>IF($DS88,
IF(I88="","Debes escribir el primer apellido del empleado. ","")
)</f>
        <v/>
      </c>
      <c r="DZ88" s="46">
        <f>IF($DS88,
IF(J88="","Debes escribir el segundo apellido del empleado. ","")
)</f>
        <v/>
      </c>
      <c r="EB88" s="46">
        <f>IF($DS88,
IF(L88="","Debes escribir la fecha de ingreso del empleado. ",
IF(ISERR(DATE(YEAR(L88),MONTH(L88),DAY(L88))), "El valor ingresado en fecha de ingreso no tiene un formato válido. ","")
)
)</f>
        <v/>
      </c>
      <c r="EC88" s="46">
        <f>IF($DS88,
IF(M88="","Debes escribir el tiempo laborado. ",
IF( IFERROR(INT(M88),1.1) &lt;&gt; IFERROR(_xlfn.NUMBERVALUE(M88),1), "El valor de los días trabajados debe ser un número entero. ", "")
)
)</f>
        <v/>
      </c>
      <c r="ED88" s="46">
        <f>IF($DS88,
IF( AND(N88&lt;&gt;"", ISERR(DATE(YEAR(N88),MONTH(N88),DAY(N88))) ), "El valor ingresado en fecha de ingreso no tiene un formato válido. ",
IF( AND(N88&lt;&gt;"", $E$6&lt;&gt;"", DATE(YEAR(N88), MONTH(N88), 1) &lt;&gt; IFERROR(DATE(MID($E$6, 1, 4), MID($E$6, 6, 2),1), "1/1/1900") ), "La fecha de retiro debe estar dentro del período liquidado. ", "")
)
)</f>
        <v/>
      </c>
      <c r="EE88" s="46">
        <f>IF($DS88,
IF(O88="","Debes seleccionar el tipo de trabajador. ",
IF(_xlfn.IFNA(VLOOKUP(O88,TIPO_DE_TRABAJADOR,1,FALSE),-1)=-1,"El tipo de trabajador no es válido (por favor seleccionarlo de la lista). ","")
)
)</f>
        <v/>
      </c>
      <c r="EF88" s="46">
        <f>IF($DS88,
IF(P88="","Debes seleccionar si es un trabajador dependiente pensionado por vejez. ",
IF(_xlfn.IFNA(VLOOKUP(P88,SUBTIPO_DE_TRABAJADOR,1,FALSE),-1)=-1,"El tipo de trabajador dependiente pensionado por vejez no es válido (por favor seleccionarlo de la lista). ","")
)
)</f>
        <v/>
      </c>
      <c r="EG88" s="46">
        <f>IF($DS88,
IF(Q88="","Debes seleccionar el tipo de contrato del trabajador. ",
IF(_xlfn.IFNA(VLOOKUP(Q88,TIPO_DE_CONTRATO,1,FALSE),-1)=-1,"El tipo de contrato del trabajador no es válido (por favor seleccionarlo de la lista). ","")
)
)</f>
        <v/>
      </c>
      <c r="EH88" s="46">
        <f>IF($DS88,
IF(R88="","Debes seleccionar si es un salario integral. ",
IF(_xlfn.IFNA(VLOOKUP(R88,SI_NO,1,FALSE),-1)=-1,"Valor no válido para salario integral (por favor seleccionarlo de la lista). ","")
)
)</f>
        <v/>
      </c>
      <c r="EI88" s="46">
        <f>IF($DS88,
IF(S88="","Debes seleccionar si el trabajador realiza actividades de riesgo. ",
IF(_xlfn.IFNA(VLOOKUP(S88,SI_NO,1,FALSE),-1)=-1,"Valor no válido para actividad de alto riesgo (por favor seleccionarlo de la lista). ","")
)
)</f>
        <v/>
      </c>
      <c r="EK88" s="46">
        <f>IF($DS88,
IF(U88="","Debes escribir el código del municipio de residencia del trabajador. ",
IF(_xlfn.IFNA(VLOOKUP(U88,MUNICIPIO,1,FALSE),-1)=-1,"El municipio de residencia del trabajador es inválido (por favor seleccionarlo de la lista). ","")
)
)</f>
        <v/>
      </c>
      <c r="EL88" s="46">
        <f>IF($DS88,
IF(V88="","Debes escribir el la dirección de residendia del trabajador. ","")
)</f>
        <v/>
      </c>
      <c r="EM88" s="46">
        <f>IF($DS88,
IF(W88="","Debes escribir la fecha de inicio de la liquidación. ",
IF(ISERR(DATE(YEAR(W88),MONTH(W88),DAY(W88))),"El valor ingresado en fecha de inicio de liquidación no tiene un formato válido. ",
IF( AND($E$6&lt;&gt;"", DATE(YEAR(W88), MONTH(W88), 1) &lt;&gt; IFERROR(DATE(MID($E$6, 1, 4), MID($E$6, 6, 2),1), "1/1/1900") ), "La fecha de inicio de la liquidación debe estar dentro del período liquidado. ", "")
)
)
)</f>
        <v/>
      </c>
      <c r="EN88" s="46">
        <f>IF($DS88,
IF(X88="","Debes escribir la fecha de fin de la liquidación. ",
IF(ISERR(DATE(YEAR(X88),MONTH(X88),DAY(X88))),"El valor ingresado en fecha de fin de liquidación no tiene un formato válido. ",
IF( AND($E$6&lt;&gt;"", DATE(YEAR(X88), MONTH(X88), 1) &lt;&gt; IFERROR(DATE(MID($E$6, 1, 4), MID($E$6, 6, 2),1), "1/1/1900") ), "La fecha de fin de la liquidación debe estar dentro del período liquidado. ", "")
)
)
)</f>
        <v/>
      </c>
      <c r="EO88" s="46">
        <f>IF($DS88,
IF(Y88="","Debes escribir la frecuencia de pago del trabajador. ",
IF(_xlfn.IFNA(VLOOKUP(Y88,PERÍODO_DE_NÓMINA,1,FALSE),-1)=-1,"La frecuencia de pago es inválida (por favor seleccionarlo de la lista). ","")
)
)</f>
        <v/>
      </c>
      <c r="EP88" s="46">
        <f>IF($DS88,
IF(Z88="","Debes escribir la fecha de pago. ",
IF(ISERR(DATE(YEAR(Z88),MONTH(Z88),DAY(Z88))), "El valor ingresado en fecha de pago no tiene un formato válido. ","")
)
)</f>
        <v/>
      </c>
      <c r="EQ88" s="46">
        <f>IF($DS88,
IF(AA88="","Debes escribir el medio de pago. ",
IF(_xlfn.IFNA(VLOOKUP(AA88,MEDIOS_DE_PAGO,1,FALSE),-1)=-1,"El medio de pago es inválido (por favor seleccionarlo de la lista). ","")
)
)</f>
        <v/>
      </c>
      <c r="ER88" s="46">
        <f>OR(AA88='Tablas '!$T$4,AA88='Tablas '!$T$7,AA88='Tablas '!$T$8,AA88='Tablas '!$T$11)</f>
        <v/>
      </c>
      <c r="ES88" s="46">
        <f>IF(AND($DS88,ER88),
IF(AB88="","Debes escribir la entidad bancaria. ",""),
""
)</f>
        <v/>
      </c>
      <c r="ET88" s="46">
        <f>IF(AND($DS88,ER88),
IF(AC88="","Debes escribir el tipo de cuenta bancaria. ",
IF(_xlfn.IFNA(VLOOKUP(AC88,TIPO_DE_CUENTA,1,FALSE),-1)=-1,"El tipo de cuenta bancaria es inválida (por favor seleccionarlo de la lista). ","")
),
""
)</f>
        <v/>
      </c>
      <c r="EU88" s="46">
        <f>IF(AND($DS88,ER88),
IF(AD88="","Debes escribir el número de cuenta bancaria. ",""),
""
)</f>
        <v/>
      </c>
      <c r="EV88" s="46">
        <f>IF($DS88,
IF(AE88="","Debes escribir el valor del sueldo básico. ",
IF( ISERR(_xlfn.NUMBERVALUE(AE88)), "El valor del sueldo básico debe ser un número válido. ", "")
)
)</f>
        <v/>
      </c>
      <c r="EW88" s="46">
        <f>IF($DS88,
IF(AF88="","Debes escribir el número de días trabajados. ",
IF( IFERROR(INT(AF88),1.1) &lt;&gt; IFERROR(_xlfn.NUMBERVALUE(AF88),1), "La cantidad de días trabajados debe ser un número entero. ", "")
)
)</f>
        <v/>
      </c>
      <c r="EX88" s="46">
        <f>IF($DS88,
IF(AG88="","Debes escribir el valor del sueldo trabajado. ",
IF( ISERR(_xlfn.NUMBERVALUE(AG88)), "El valor del sueldo trabajado debe ser un número válido. ", "")
)
)</f>
        <v/>
      </c>
      <c r="EY88" s="46">
        <f>IF($DS88,
IF( AND(AH88&lt;&gt;"", ISERR(_xlfn.NUMBERVALUE(AH88))), "El valor del auxilio de transporte debe ser un número válido. ", "")
)</f>
        <v/>
      </c>
      <c r="EZ88" s="46">
        <f>IF($DS88,
IF( AND(AI88&lt;&gt;"", ISERR(_xlfn.NUMBERVALUE(AI88))), "El valor de viáticos salariales debe ser un número válido. ", "")
)</f>
        <v/>
      </c>
      <c r="FA88" s="46">
        <f>IF($DS88,
IF( AND(AJ88&lt;&gt;"", ISERR(_xlfn.NUMBERVALUE(AJ88))), "El valor de viáticos NO salariales debe ser un número válido. ", "")
)</f>
        <v/>
      </c>
      <c r="FB88" s="46">
        <f>CONCATENATE(AK88,AL88)&lt;&gt;""</f>
        <v/>
      </c>
      <c r="FC88" s="46">
        <f>IF(AND($DS88,FB88),
IF(AK88="","Debes escribir el número de horas extras diurnas. ",
IF( IFERROR(INT(AK88),1.1) &lt;&gt; IFERROR(_xlfn.NUMBERVALUE(AK88),1), "La cantidad de horas extras diurnas debe ser un número entero. ", "")
),
""
)</f>
        <v/>
      </c>
      <c r="FD88" s="46">
        <f>IF(AND($DS88,FB88),
IF(AL88="","Debes escribir el valor de las horas extras diurnas. ",
IF( ISERR(_xlfn.NUMBERVALUE(AL88)), "El valor de las horas extras duirnas debe ser un número válido. ", "")
),
""
)</f>
        <v/>
      </c>
      <c r="FE88" s="46">
        <f>CONCATENATE(AM88,AN88)&lt;&gt;""</f>
        <v/>
      </c>
      <c r="FF88" s="46">
        <f>IF(AND($DS88,FE88),
IF(AM88="","Debes escribir el número de horas extras nocturnas. ",
IF( IFERROR(INT(AM88),1.1) &lt;&gt; IFERROR(_xlfn.NUMBERVALUE(AM88),1), "La cantidad de horas extras nocturnas debe ser un número entero. ", "")
),
""
)</f>
        <v/>
      </c>
      <c r="FG88" s="46">
        <f>IF(AND($DS88,FE88),
IF(AN88="","Debes escribir el valor de las horas extras nocturnas. ",
IF( ISERR(_xlfn.NUMBERVALUE(AN88)), "El valor de las horas extras nocturnas debe ser un número válido. ", "")
),
""
)</f>
        <v/>
      </c>
      <c r="FH88" s="46">
        <f>CONCATENATE(AO88,AP88)&lt;&gt;""</f>
        <v/>
      </c>
      <c r="FI88" s="46">
        <f>IF(AND($DS88,FH88),
IF(AO88="","Debes escribir el número de horas extras diurnas dominicales y festivas. ",
IF( IFERROR(INT(AO88),1.1) &lt;&gt; IFERROR(_xlfn.NUMBERVALUE(AO88),1), "La cantidad de horas extras diurnas dominicales y festivas debe ser un número entero. ", "")
),
""
)</f>
        <v/>
      </c>
      <c r="FJ88" s="46">
        <f>IF(AND($DS88,FH88),
IF(AP88="","Debes escribir el valor de las horas extras diurnas dominicales y festivas. ",
IF( ISERR(_xlfn.NUMBERVALUE(AP88)), "El valor de las horas extras diurnas dominicales y festivas debe ser un número válido. ", "")
),
""
)</f>
        <v/>
      </c>
      <c r="FK88" s="46">
        <f>CONCATENATE(AQ88,AR88)&lt;&gt;""</f>
        <v/>
      </c>
      <c r="FL88" s="46">
        <f>IF(AND($DS88,FK88),
IF(AQ88="","Debes escribir el número de horas extras nocturnas dominicales y festivas. ",
IF( IFERROR(INT(AQ88),1.1) &lt;&gt; IFERROR(_xlfn.NUMBERVALUE(AQ88),1), "La cantidad de horas extras nocturnas dominicales y festivas debe ser un número entero. ", "")
),
""
)</f>
        <v/>
      </c>
      <c r="FM88" s="46">
        <f>IF(AND($DS88,FK88),
IF(AR88="","Debes escribir el valor de las horas extras nocturnas dominicales y festivas. ",
IF( ISERR(_xlfn.NUMBERVALUE(AR88)), "El valor de las horas extras nocturnas dominicales y festivas debe ser un número válido. ", "")
),
""
)</f>
        <v/>
      </c>
      <c r="FN88" s="46">
        <f>CONCATENATE(AS88,AT88)&lt;&gt;""</f>
        <v/>
      </c>
      <c r="FO88" s="46">
        <f>IF(AND($DS88,FN88),
IF(AS88="","Debes escribir el número de horas recargo nocturno. ",
IF( IFERROR(INT(AS88),1.1) &lt;&gt; IFERROR(_xlfn.NUMBERVALUE(AS88),1), "La cantidad de horas recargo nocturno debe ser un número entero. ", "")
),
""
)</f>
        <v/>
      </c>
      <c r="FP88" s="46">
        <f>IF(AND($DS88,FN88),
IF(AT88="","Debes escribir el valor de las horas recargo nocturno. ",
IF( ISERR(_xlfn.NUMBERVALUE(AT88)), "El valor de las horas recargo nocturno debe ser un número válido. ", "")
),
""
)</f>
        <v/>
      </c>
      <c r="FQ88" s="46">
        <f>CONCATENATE(AU88,AV88)&lt;&gt;""</f>
        <v/>
      </c>
      <c r="FR88" s="46">
        <f>IF(AND($DS88,FQ88),
IF(AU88="","Debes escribir el número de horas recargo diurno dominical y festivo. ",
IF( IFERROR(INT(AU88),1.1) &lt;&gt; IFERROR(_xlfn.NUMBERVALUE(AU88),1), "La cantidad de horas recargo diurno dominical y festivo debe ser un número entero. ", "")
),
""
)</f>
        <v/>
      </c>
      <c r="FS88" s="46">
        <f>IF(AND($DS88,FQ88),
IF(AV88="","Debes escribir el valor de las horas recargo diurno dominical y festivo. ",
IF( ISERR(_xlfn.NUMBERVALUE(AV88)), "El valor de las horas recargo diurno dominical y festivo debe ser un número válido. ", "")
),
""
)</f>
        <v/>
      </c>
      <c r="FT88" s="46">
        <f>CONCATENATE(AW88,AX88)&lt;&gt;""</f>
        <v/>
      </c>
      <c r="FU88" s="46">
        <f>IF(AND($DS88,FT88),
IF(AW88="","Debes escribir el número de horas recargo nocturno dominical y festivo. ",
IF( IFERROR(INT(AW88),1.1) &lt;&gt; IFERROR(_xlfn.NUMBERVALUE(AW88),1), "La cantidad de horas recargo nocturno dominical y festivo debe ser un número entero. ", "")
),
""
)</f>
        <v/>
      </c>
      <c r="FV88" s="46">
        <f>IF(AND($DS88,FT88),
IF(AX88="","Debes escribir el valor de las horas recargo nocturno dominical y festivo. ",
IF( ISERR(_xlfn.NUMBERVALUE(AX88)), "El valor de las horas recargo nocturno dominical y festivo debe ser un número válido. ", "")
),
""
)</f>
        <v/>
      </c>
      <c r="FW88" s="46">
        <f>CONCATENATE(AY88,AZ88)&lt;&gt;""</f>
        <v/>
      </c>
      <c r="FX88" s="46">
        <f>IF(AND($DS88,FW88),
IF(AY88="","Debes escribir el número de días de vacaciones comunes. ",
IF( IFERROR(INT(AY88),1.1) &lt;&gt; IFERROR(_xlfn.NUMBERVALUE(AY88),1), "La cantidad de días de vacaciones comunes debe ser un número entero. ", "")
),
""
)</f>
        <v/>
      </c>
      <c r="FY88" s="46">
        <f>IF(AND($DS88,FW88),
IF(AZ88="","Debes escribir el valor de las vacaciones comunes. ",
IF( ISERR(_xlfn.NUMBERVALUE(AZ88)), "El valor de las vacaciones comunes debe ser un número válido. ", "")
),
""
)</f>
        <v/>
      </c>
      <c r="FZ88" s="46">
        <f>CONCATENATE(BA88,BB88)&lt;&gt;""</f>
        <v/>
      </c>
      <c r="GA88" s="46">
        <f>IF(AND($DS88,FZ88),
IF(BA88="","Debes escribir el número de días de vacaciones compensadas. ",
IF( IFERROR(INT(BA88),1.1) &lt;&gt; IFERROR(_xlfn.NUMBERVALUE(BA88),1), "La cantidad de días de vacaciones compensadas debe ser un número entero. ", "")
),
""
)</f>
        <v/>
      </c>
      <c r="GB88" s="46">
        <f>IF(AND($DS88,FZ88),
IF(BB88="","Debes escribir el valor de las vacaciones compensadas. ",
IF( ISERR(_xlfn.NUMBERVALUE(BB88)), "El valor de las vacaciones compensadas debe ser un número válido. ", "")
),
""
)</f>
        <v/>
      </c>
      <c r="GC88" s="46">
        <f>CONCATENATE(BC88,BD88)&lt;&gt;""</f>
        <v/>
      </c>
      <c r="GD88" s="46">
        <f>IF(AND($DS88,GC88),
IF(BC88="","Debes escribir el número de días de prima salarial. ",
IF( IFERROR(INT(BC88),1.1) &lt;&gt; IFERROR(_xlfn.NUMBERVALUE(BC88),1), "La cantidad de días de prima salarial debe ser un número entero. ", "")
),
""
)</f>
        <v/>
      </c>
      <c r="GE88" s="46">
        <f>IF(AND($DS88,GC88),
IF(BD88="","Debes escribir el valor de los días de prima salarial. ",
IF( ISERR(_xlfn.NUMBERVALUE(BD88)), "El valor de los días de prima salarial debe ser un número válido. ", "")
),
""
)</f>
        <v/>
      </c>
      <c r="GF88" s="46">
        <f>IF($DS88,
IF( AND(BE88&lt;&gt;"", ISERR(_xlfn.NUMBERVALUE(BE88))), "El valor de la prima NO saliarial debe ser un número válido. ", "")
)</f>
        <v/>
      </c>
      <c r="GG88" s="46">
        <f>CONCATENATE(BF88,BG88,BH88)&lt;&gt;""</f>
        <v/>
      </c>
      <c r="GH88" s="46">
        <f>IF(AND($DS88,GG88),
IF(BF88="","Debes escribir el valor de las cesantías. ",
IF( ISERR(_xlfn.NUMBERVALUE(BF88)), "El valor de las cesantías debe ser un número válido. ", "")
),
""
)</f>
        <v/>
      </c>
      <c r="GI88" s="46">
        <f>IF(AND($DS88,GG88),
IF(BG88="","Debes escribir el % de cesantías. ",
IF( ISERR(_xlfn.NUMBERVALUE(BG88)), "El % de cesantías debe ser un número válido. ", "")
),
""
)</f>
        <v/>
      </c>
      <c r="GJ88" s="46">
        <f>IF(AND($DS88,GG88),
IF(BH88="","Debes escribir el valor de intereses de cesantías. ",
IF( ISERR(_xlfn.NUMBERVALUE(BH88)), "El valor de intereses de cesantías debe ser un número válido. ", "")
),
""
)</f>
        <v/>
      </c>
      <c r="GK88" s="46">
        <f>CONCATENATE(BI88,BJ88,BK88)&lt;&gt;""</f>
        <v/>
      </c>
      <c r="GL88" s="46">
        <f>IF(AND($DS88,GK88),
IF(BI88="","Debes escribir el número de días de incapacidad. ",
IF( IFERROR(INT(BI88),1.1) &lt;&gt; IFERROR(_xlfn.NUMBERVALUE(BI88),1), "La cantidad de días de incapacidad debe ser un número entero. ", "")
),
""
)</f>
        <v/>
      </c>
      <c r="GM88" s="46">
        <f>IF(AND($DS88,GK88),
IF(BJ88="","Debes escribir el tipo de incapacidad. ",
IF(_xlfn.IFNA(VLOOKUP(BJ88,TIPO_DE_INCAPACIDAD,1,FALSE),-1)=-1,"El tipo de incapacidad es inválida (por favor seleccionarlo de la lista). ","")
),
""
)</f>
        <v/>
      </c>
      <c r="GN88" s="46">
        <f>IF(AND($DS88,GK88),
IF(BK88="","Debes escribir el valor de la incapacidad. ",
IF( ISERR(_xlfn.NUMBERVALUE(BK88)), "El valor de la incapacidad debe ser un número válido. ", "")
),
""
)</f>
        <v/>
      </c>
      <c r="GO88" s="46">
        <f>CONCATENATE(BL88,BM88)&lt;&gt;""</f>
        <v/>
      </c>
      <c r="GP88" s="46">
        <f>IF(AND($DS88,GO88),
IF(BL88="","Debes escribir el número de días de licencia de maternidad o paternidad. ",
IF( IFERROR(INT(BL88),1.1) &lt;&gt; IFERROR(_xlfn.NUMBERVALUE(BL88),1), "La cantidad de días de licencia de maternidad o paternidad debe ser un número entero. ", "")
),
""
)</f>
        <v/>
      </c>
      <c r="GQ88" s="46">
        <f>IF(AND($DS88,GO88),
IF(BM88="","Debes escribir el valor de la licencia de maternidad o paternidad. ",
IF( ISERR(_xlfn.NUMBERVALUE(BM88)), "El valor de la licencia de maternidad o paternidad debe ser un número válido. ", "")
),
""
)</f>
        <v/>
      </c>
      <c r="GR88" s="46">
        <f>CONCATENATE(BN88,BO88)&lt;&gt;""</f>
        <v/>
      </c>
      <c r="GS88" s="46">
        <f>IF(AND($DS88,GR88),
IF(BN88="","Debes escribir el número de días de licencia remunerada. ",
IF( IFERROR(INT(BN88),1.1) &lt;&gt; IFERROR(_xlfn.NUMBERVALUE(BN88),1), "La cantidad de días de licencia remunerada debe ser un número entero. ", "")
),
""
)</f>
        <v/>
      </c>
      <c r="GT88" s="46">
        <f>IF(AND($DS88,GR88),
IF(BO88="","Debes escribir el valor de la licencia remunerada. ",
IF( ISERR(_xlfn.NUMBERVALUE(BO88)), "El valor de la licencia remunerada debe ser un número válido. ", "")
),
""
)</f>
        <v/>
      </c>
      <c r="GU88" s="46">
        <f>IF($DS88,
IF( AND(BP88&lt;&gt;"", ISERR(_xlfn.NUMBERVALUE(BP88))), "El valor de la licencia NO remunerada debe ser un número válido. ", "")
)</f>
        <v/>
      </c>
      <c r="GV88" s="46">
        <f>IF($DS88,
IF( AND(BQ88&lt;&gt;"", ISERR(_xlfn.NUMBERVALUE(BQ88))), "El valor de auxilios salariales debe ser un número válido. ", "")
)</f>
        <v/>
      </c>
      <c r="GW88" s="46">
        <f>IF($DS88,
IF( AND(BR88&lt;&gt;"", ISERR(_xlfn.NUMBERVALUE(BR88))), "El valor de auxilios NO salariales debe ser un número válido. ", "")
)</f>
        <v/>
      </c>
      <c r="GX88" s="46">
        <f>IF($DS88,
IF( AND(BS88&lt;&gt;"", ISERR(_xlfn.NUMBERVALUE(BS88))), "El valor de bonos salariales debe ser un número válido. ", "")
)</f>
        <v/>
      </c>
      <c r="GY88" s="46">
        <f>IF($DS88,
IF( AND(BT88&lt;&gt;"", ISERR(_xlfn.NUMBERVALUE(BT88))), "El valor de bonos NO salariales debe ser un número válido. ", "")
)</f>
        <v/>
      </c>
      <c r="GZ88" s="46">
        <f>IF($DS88,
IF( AND(BU88&lt;&gt;"", ISERR(_xlfn.NUMBERVALUE(BU88))), "El valor de bonos salariales de alimentación debe ser un número válido. ", "")
)</f>
        <v/>
      </c>
      <c r="HA88" s="46">
        <f>IF($DS88,
IF( AND(BV88&lt;&gt;"", ISERR(_xlfn.NUMBERVALUE(BV88))), "El valor de bonos NO salariales de alimentación debe ser un número válido. ", "")
)</f>
        <v/>
      </c>
      <c r="HB88" s="46">
        <f>IF($DS88,
IF( AND(BW88&lt;&gt;"", ISERR(_xlfn.NUMBERVALUE(BW88))), "El valor de bonificaciones salariales debe ser un número válido. ", "")
)</f>
        <v/>
      </c>
      <c r="HC88" s="46">
        <f>IF($DS88,
IF( AND(BX88&lt;&gt;"", ISERR(_xlfn.NUMBERVALUE(BX88))), "El valor de bonificaciones NO salariales debe ser un número válido. ", "")
)</f>
        <v/>
      </c>
      <c r="HD88" s="46">
        <f>IF($DS88,
IF( AND(BY88&lt;&gt;"", ISERR(_xlfn.NUMBERVALUE(BY88))), "El valor de compensaciones ordinarias debe ser un número válido. ", "")
)</f>
        <v/>
      </c>
      <c r="HE88" s="46">
        <f>IF($DS88,
IF( AND(BZ88&lt;&gt;"", ISERR(_xlfn.NUMBERVALUE(BZ88))), "El valor de compensaciones extraordinarias debe ser un número válido. ", "")
)</f>
        <v/>
      </c>
      <c r="HF88" s="46">
        <f>IF($DS88,
IF( AND(CA88&lt;&gt;"", ISERR(_xlfn.NUMBERVALUE(CA88))), "El valor de comisiones debe ser un número válido. ", "")
)</f>
        <v/>
      </c>
      <c r="HG88" s="46">
        <f>IF($DS88,
IF( AND(CB88&lt;&gt;"", ISERR(_xlfn.NUMBERVALUE(CB88))), "El valor de ausencia por huega debe ser un número válido. ", "")
)</f>
        <v/>
      </c>
      <c r="HH88" s="46">
        <f>IF($DS88,
IF( AND(CC88&lt;&gt;"", ISERR(_xlfn.NUMBERVALUE(CC88))), "El valor de anticipos debe ser un número válido. ", "")
)</f>
        <v/>
      </c>
      <c r="HI88" s="46">
        <f>IF($DS88,
IF( AND(CD88&lt;&gt;"", ISERR(_xlfn.NUMBERVALUE(CD88))), "El valor de pagos a terceros debe ser un número válido. ", "")
)</f>
        <v/>
      </c>
      <c r="HJ88" s="46">
        <f>IF($DS88,
IF( AND(CE88&lt;&gt;"", ISERR(_xlfn.NUMBERVALUE(CE88))), "El valor de dotación debe ser un número válido. ", "")
)</f>
        <v/>
      </c>
      <c r="HK88" s="46">
        <f>IF($DS88,
IF( AND(CF88&lt;&gt;"", ISERR(_xlfn.NUMBERVALUE(CF88))), "El valor de apoyo sostenibilidad debe ser un número válido. ", "")
)</f>
        <v/>
      </c>
      <c r="HL88" s="46">
        <f>IF($DS88,
IF( AND(CG88&lt;&gt;"", ISERR(_xlfn.NUMBERVALUE(CG88))), "El valor de teletrabajo debe ser un número válido. ", "")
)</f>
        <v/>
      </c>
      <c r="HM88" s="46">
        <f>IF($DS88,
IF( AND(CH88&lt;&gt;"", ISERR(_xlfn.NUMBERVALUE(CH88))), "El valor de bonificación de retiro debe ser un número válido. ", "")
)</f>
        <v/>
      </c>
      <c r="HN88" s="46">
        <f>IF($DS88,
IF( AND(CI88&lt;&gt;"", ISERR(_xlfn.NUMBERVALUE(CI88))), "El valor de indemnización de retiro debe ser un número válido. ", "")
)</f>
        <v/>
      </c>
      <c r="HO88" s="46">
        <f>IF($DS88,
IF( AND(CJ88&lt;&gt;"", ISERR(_xlfn.NUMBERVALUE(CJ88))), "El valor de reintegros debe ser un número válido. ", "")
)</f>
        <v/>
      </c>
      <c r="HP88" s="46">
        <f>CONCATENATE(CK88,CL88,CM88)&lt;&gt;""</f>
        <v/>
      </c>
      <c r="HQ88" s="46">
        <f>IF(AND($DS88,HP88),
IF(CK88="","Debes escribir la descripción de otro concepto no categorizado. ",""),
""
)</f>
        <v/>
      </c>
      <c r="HR88" s="46">
        <f>IF(AND($DS88,HP88),
IF(CONCATENATE(CL88,CM88)="","Debes escribir al menos un valor de concepto no categorizado (salarial o no salarial). ",
IF(ISERR(_xlfn.NUMBERVALUE(CL88)),"El valor salarial concepto no categorizado debe ser un número válido. ","")
),
""
)</f>
        <v/>
      </c>
      <c r="HS88" s="46">
        <f>IF(AND($DS88,HP88),
IF(CONCATENATE(CL88,CM88)="","Debes escribir al menos un valor de concepto no categorizado (salarial o no salarial). ",
IF(ISERR(_xlfn.NUMBERVALUE(CM88)),"El valor NO salarial concepto no categorizado debe ser un número válido. ","")
),
""
)</f>
        <v/>
      </c>
      <c r="HT88" s="46">
        <f>IF($DS88,
IF(CN88="","Debes escribir el porcentaje del aporte a salud. ",
IF( ISERR(_xlfn.NUMBERVALUE(CN88)), "El valor del porcentaje del aporte a salud debe ser un número válido. ", "")
)
)</f>
        <v/>
      </c>
      <c r="HU88" s="46">
        <f>IF($DS88,
IF(CO88="","Debes escribir el valor del aporte a salud. ",
IF( ISERR(_xlfn.NUMBERVALUE(CO88)), "El valor del aporte a salud debe ser un número válido. ", "")
)
)</f>
        <v/>
      </c>
      <c r="HV88" s="46">
        <f>IF($DS88,
IF( AND(CP88&lt;&gt;"", ISERR(_xlfn.NUMBERVALUE(CP88))), "El valor plan complementario debe ser un número válido. ", "")
)</f>
        <v/>
      </c>
      <c r="HW88" s="46">
        <f>IF($DS88,
IF(CQ88="","Debes escribir el porcentaje del aporte a pensión. ",
IF( ISERR(_xlfn.NUMBERVALUE(CQ88)), "El valor del porcentaje del aporte a pensión debe ser un número válido. ", "")
)
)</f>
        <v/>
      </c>
      <c r="HX88" s="46">
        <f>IF($DS88,
IF(CR88="","Debes escribir el valor del aporte a pensión. ",
IF( ISERR(_xlfn.NUMBERVALUE(CR88)), "El valor del aporte a salud debe ser un número válido. ", "")
)
)</f>
        <v/>
      </c>
      <c r="HY88" s="46">
        <f>IF($DS88,
IF( AND(CS88&lt;&gt;"", ISERR(_xlfn.NUMBERVALUE(CS88))), "El valor pensión voluntaria debe ser un número válido. ", "")
)</f>
        <v/>
      </c>
      <c r="HZ88" s="46">
        <f>CONCATENATE(CT88,CU88,CV88,CW88)&lt;&gt;""</f>
        <v/>
      </c>
      <c r="IA88" s="46">
        <f>IF(AND($DS88,HZ88),
IF(CT88="","Debes escribir el % del fondo de seguridad pensional. ",
IF( ISERR(_xlfn.NUMBERVALUE(CT88)), "El % del fondo de seguridad debe ser un número válido. ", "")
),
""
)</f>
        <v/>
      </c>
      <c r="IB88" s="46">
        <f>IF(AND($DS88,HZ88),
IF(CU88="","Debes escribir el valor del aporte al fondo de solidaridad pensional. ",
IF( ISERR(_xlfn.NUMBERVALUE(CU88)), "El valor del aporte al fondo de solidaridad pensional debe ser un número válido. ", "")
),
""
)</f>
        <v/>
      </c>
      <c r="IC88" s="46">
        <f>IF(AND($DS88,HZ88),
IF(CV88="","Debes escribir el % del fondo de subsistencia. ",
IF( ISERR(_xlfn.NUMBERVALUE(CV88)), "El % del fondo de subsistencia debe ser un número válido. ", "")
),
""
)</f>
        <v/>
      </c>
      <c r="ID88" s="46">
        <f>IF(AND($DS88,HZ88),
IF(CW88="","Debes escribir el valor del fondo de subsistencia. ",
IF( ISERR(_xlfn.NUMBERVALUE(CW88)), "El valor del fondo de subsistencia debe ser un número válido. ", "")
),
""
)</f>
        <v/>
      </c>
      <c r="IE88" s="46">
        <f>CONCATENATE(CX88,CY88)&lt;&gt;""</f>
        <v/>
      </c>
      <c r="IF88" s="46">
        <f>IF(AND($DS88,IE88),
IF(CX88="","Debes escribir el % de sindicato. ",
IF( ISERR(_xlfn.NUMBERVALUE(CX88)), "El % de sindicato debe ser un número válido. ", "")
),
""
)</f>
        <v/>
      </c>
      <c r="IG88" s="46">
        <f>IF(AND($DS88,IE88),
IF(CY88="","Debes escribir el valor del sindicato. ",
IF( ISERR(_xlfn.NUMBERVALUE(CY88)), "El valor del sindicato debe ser un número válido. ", "")
),
""
)</f>
        <v/>
      </c>
      <c r="IH88" s="46">
        <f>IF($DS88,
IF( AND(CZ88&lt;&gt;"", ISERR(_xlfn.NUMBERVALUE(CZ88))), "El valor de sanción pública debe ser un número válido. ", "")
)</f>
        <v/>
      </c>
      <c r="II88" s="46">
        <f>IF($DS88,
IF( AND(DA88&lt;&gt;"", ISERR(_xlfn.NUMBERVALUE(DA88))), "El valor de sanción privada debe ser un número válido. ", "")
)</f>
        <v/>
      </c>
      <c r="IJ88" s="46">
        <f>CONCATENATE(DB88,DC88)&lt;&gt;""</f>
        <v/>
      </c>
      <c r="IK88" s="46">
        <f>IF(AND($DS88,IJ88),
IF(DB88="","Debes escribir la descripción de libranza. ",""),
""
)</f>
        <v/>
      </c>
      <c r="IL88" s="46">
        <f>IF(AND($DS88,IJ88),
IF(DC88="","Debes escribir la cuota libranza. ",
IF(ISERR(_xlfn.NUMBERVALUE(DC88)),"El valor de la cuota libranza debe ser un número válido. ","")
),
""
)</f>
        <v/>
      </c>
      <c r="IM88" s="46">
        <f>IF($DS88,
IF( AND(DD88&lt;&gt;"", ISERR(_xlfn.NUMBERVALUE(DD88))), "El valor de pagos a terceros debe ser un número válido. ", "")
)</f>
        <v/>
      </c>
      <c r="IN88" s="46">
        <f>IF($DS88,
IF( AND(DE88&lt;&gt;"", ISERR(_xlfn.NUMBERVALUE(DE88))), "El valor de anticipos debe ser un número válido. ", "")
)</f>
        <v/>
      </c>
      <c r="IO88" s="46">
        <f>IF($DS88,
IF( AND(DF88&lt;&gt;"", ISERR(_xlfn.NUMBERVALUE(DF88))), "El valor de AFC debe ser un número válido. ", "")
)</f>
        <v/>
      </c>
      <c r="IP88" s="46">
        <f>IF($DS88,
IF( AND(DG88&lt;&gt;"", ISERR(_xlfn.NUMBERVALUE(DG88))), "El valor de rete-fuente debe ser un número válido. ", "")
)</f>
        <v/>
      </c>
      <c r="IQ88" s="46">
        <f>IF($DS88,
IF( AND(DH88&lt;&gt;"", ISERR(_xlfn.NUMBERVALUE(DH88))), "El valor de cooperativa de trabajo debe ser un número válido. ", "")
)</f>
        <v/>
      </c>
      <c r="IR88" s="46">
        <f>IF($DS88,
IF( AND(DI88&lt;&gt;"", ISERR(_xlfn.NUMBERVALUE(DI88))), "El valor de embargo fiscal debe ser un número válido. ", "")
)</f>
        <v/>
      </c>
      <c r="IS88" s="46">
        <f>IF($DS88,
IF( AND(DJ88&lt;&gt;"", ISERR(_xlfn.NUMBERVALUE(DJ88))), "El valor de educación debe ser un número válido. ", "")
)</f>
        <v/>
      </c>
      <c r="IT88" s="46">
        <f>IF($DS88,
IF( AND(DK88&lt;&gt;"", ISERR(_xlfn.NUMBERVALUE(DK88))), "El valor de reintegro debe ser un número válido. ", "")
)</f>
        <v/>
      </c>
      <c r="IU88" s="46">
        <f>IF($DS88,
IF( AND(DL88&lt;&gt;"", ISERR(_xlfn.NUMBERVALUE(DL88))), "El valor de deuda debe ser un número válido. ", "")
)</f>
        <v/>
      </c>
      <c r="IV88" s="46">
        <f>IF($DS88,
IF( AND(DM88&lt;&gt;"", ISERR(_xlfn.NUMBERVALUE(DM88))), "El valor de otras deducciones debe ser un número válido. ", "")
)</f>
        <v/>
      </c>
      <c r="IW88" s="46">
        <f>IF($DS88,
IF(DN88="","Debes escribir el valor de los devengos totales. ",
IF( ISERR(_xlfn.NUMBERVALUE(DN88)), "El valor de los devengos totales debe ser un número válido. ", "")
)
)</f>
        <v/>
      </c>
      <c r="IX88" s="46">
        <f>IF($DS88,
IF(DO88="","Debes escribir el valor de las deducciones totales. ",
IF( ISERR(_xlfn.NUMBERVALUE(DO88)), "El valor de las deducciones totales debe ser un número válido. ", "")
)
)</f>
        <v/>
      </c>
      <c r="IY88" s="46">
        <f>IF($DS88,
IF(DP88="","Debes escribir el valor del salario total. ",
IF( ISERR(_xlfn.NUMBERVALUE(DP88)), "El valor del salario total debe ser un número válido. ", "")
)
)</f>
        <v/>
      </c>
    </row>
    <row r="89">
      <c r="B89" s="48" t="n">
        <v>77</v>
      </c>
      <c r="C89" s="61">
        <f>IF(AND(DS89,DP89&lt;&gt;""),
IF(DQ89="","OK","Error"),
""
)</f>
        <v/>
      </c>
      <c r="D89" s="53" t="n"/>
      <c r="E89" s="52" t="n"/>
      <c r="F89" s="112" t="n"/>
      <c r="G89" s="52" t="n"/>
      <c r="H89" s="53" t="n"/>
      <c r="I89" s="52" t="n"/>
      <c r="J89" s="52" t="n"/>
      <c r="K89" s="53" t="n"/>
      <c r="L89" s="55" t="n"/>
      <c r="M89" s="108" t="n"/>
      <c r="N89" s="56" t="n"/>
      <c r="O89" s="52" t="n"/>
      <c r="P89" s="52" t="n"/>
      <c r="Q89" s="52" t="n"/>
      <c r="R89" s="52" t="n"/>
      <c r="S89" s="52" t="n"/>
      <c r="T89" s="53" t="n"/>
      <c r="U89" s="52" t="n"/>
      <c r="V89" s="52" t="n"/>
      <c r="W89" s="55" t="n"/>
      <c r="X89" s="55" t="n"/>
      <c r="Y89" s="52" t="n"/>
      <c r="Z89" s="55" t="n"/>
      <c r="AA89" s="52" t="n"/>
      <c r="AB89" s="53" t="n"/>
      <c r="AC89" s="53" t="n"/>
      <c r="AD89" s="53" t="n"/>
      <c r="AE89" s="177" t="n"/>
      <c r="AF89" s="113" t="n"/>
      <c r="AG89" s="177" t="n"/>
      <c r="AH89" s="178" t="n"/>
      <c r="AI89" s="178" t="n"/>
      <c r="AJ89" s="178" t="n"/>
      <c r="AK89" s="114" t="n"/>
      <c r="AL89" s="178" t="n"/>
      <c r="AM89" s="114" t="n"/>
      <c r="AN89" s="178" t="n"/>
      <c r="AO89" s="114" t="n"/>
      <c r="AP89" s="178" t="n"/>
      <c r="AQ89" s="114" t="n"/>
      <c r="AR89" s="178" t="n"/>
      <c r="AS89" s="114" t="n"/>
      <c r="AT89" s="178" t="n"/>
      <c r="AU89" s="114" t="n"/>
      <c r="AV89" s="178" t="n"/>
      <c r="AW89" s="114" t="n"/>
      <c r="AX89" s="178" t="n"/>
      <c r="AY89" s="114" t="n"/>
      <c r="AZ89" s="178" t="n"/>
      <c r="BA89" s="114" t="n"/>
      <c r="BB89" s="178" t="n"/>
      <c r="BC89" s="114" t="n"/>
      <c r="BD89" s="178" t="n"/>
      <c r="BE89" s="178" t="n"/>
      <c r="BF89" s="178" t="n"/>
      <c r="BG89" s="59" t="n"/>
      <c r="BH89" s="178" t="n"/>
      <c r="BI89" s="114" t="n"/>
      <c r="BJ89" s="53" t="n"/>
      <c r="BK89" s="178" t="n"/>
      <c r="BL89" s="114" t="n"/>
      <c r="BM89" s="178" t="n"/>
      <c r="BN89" s="114" t="n"/>
      <c r="BO89" s="178" t="n"/>
      <c r="BP89" s="178" t="n"/>
      <c r="BQ89" s="178" t="n"/>
      <c r="BR89" s="178" t="n"/>
      <c r="BS89" s="178" t="n"/>
      <c r="BT89" s="178" t="n"/>
      <c r="BU89" s="178" t="n"/>
      <c r="BV89" s="178" t="n"/>
      <c r="BW89" s="178" t="n"/>
      <c r="BX89" s="178" t="n"/>
      <c r="BY89" s="178" t="n"/>
      <c r="BZ89" s="178" t="n"/>
      <c r="CA89" s="178" t="n"/>
      <c r="CB89" s="178" t="n"/>
      <c r="CC89" s="178" t="n"/>
      <c r="CD89" s="178" t="n"/>
      <c r="CE89" s="178" t="n"/>
      <c r="CF89" s="178" t="n"/>
      <c r="CG89" s="178" t="n"/>
      <c r="CH89" s="178" t="n"/>
      <c r="CI89" s="178" t="n"/>
      <c r="CJ89" s="178" t="n"/>
      <c r="CK89" s="53" t="n"/>
      <c r="CL89" s="178" t="n"/>
      <c r="CM89" s="178" t="n"/>
      <c r="CN89" s="60" t="n"/>
      <c r="CO89" s="177" t="n"/>
      <c r="CP89" s="178" t="n"/>
      <c r="CQ89" s="60" t="n"/>
      <c r="CR89" s="177" t="n"/>
      <c r="CS89" s="178" t="n"/>
      <c r="CT89" s="59" t="n"/>
      <c r="CU89" s="178" t="n"/>
      <c r="CV89" s="59" t="n"/>
      <c r="CW89" s="178" t="n"/>
      <c r="CX89" s="59" t="n"/>
      <c r="CY89" s="178" t="n"/>
      <c r="CZ89" s="178" t="n"/>
      <c r="DA89" s="178" t="n"/>
      <c r="DB89" s="53" t="n"/>
      <c r="DC89" s="178" t="n"/>
      <c r="DD89" s="178" t="n"/>
      <c r="DE89" s="178" t="n"/>
      <c r="DF89" s="178" t="n"/>
      <c r="DG89" s="178" t="n"/>
      <c r="DH89" s="178" t="n"/>
      <c r="DI89" s="178" t="n"/>
      <c r="DJ89" s="178" t="n"/>
      <c r="DK89" s="178" t="n"/>
      <c r="DL89" s="178" t="n"/>
      <c r="DM89" s="178" t="n"/>
      <c r="DN89" s="177" t="n"/>
      <c r="DO89" s="177" t="n"/>
      <c r="DP89" s="177" t="n"/>
      <c r="DQ89" s="76">
        <f>IF(AND(DS89,DP89&lt;&gt;""),
CONCATENATE(DT89,DU89,DV89,DW89,DX89,DY89,DZ89,EA89,EB89,EC89,ED89,EE89,EF89,EG89,EH89,EI89,EJ89,EK89,EL89,EM89,EN89,EO89,EP89,EQ89,ES89,ET89,EU89,EV89,EW89,EX89,EY89,EZ89,FA89,FC89,FD89,FF89,FG89,FI89,FJ89,FL89,FM89,FO89,FP89,FR89,FS89,FU89,FV89,FX89,FY89,GA89,GB89,GD89,GE89,GF89,GH89,GI89,GJ89,GL89,GM89,GN89,GP89,GQ89,GS89,GT89,GU89,GV89,GW89,GX89,GY89,GZ89,HA89,HB89,HC89,HD89,HE89,HF89,HG89,HH89,HI89,HJ89,HK89,HL89,HM89,HN89,HO89,HQ89,HR89,HS89,HT89,HU89,HV89,HW89,HX89,HY89,IA89,IB89,IC89,ID89,IF89,IG89,IH89,II89,IK89,IL89,IM89,IN89,IO89,IP89,IQ89,IR89,IS89,IT89,IU89,IV89,IW89,IX89,IY89,IZ89),
""
)</f>
        <v/>
      </c>
      <c r="DR89" s="53" t="n"/>
      <c r="DS89" s="46">
        <f>CONCATENATE(D89,$E89,$F89,$G89,H89,$I89,$J89,K89,$L89,$M89,N89,$O89,$P89,$Q89,$R89,$S89,T89,$U89,$V89,$W89,$X89,$Y89,$Z89,$AA89,AB89,AC89,AD89,$AE89,$AF89,$AG89,AH89,AI89,AJ89,AK89,AL89,AM89,AN89,AO89,AP89,AQ89,AR89,AS89,AT89,AU89,AV89,AW89,AX89,AY89,AZ89,BA89,BB89,BC89,BD89,BE89,BF89,BG89,BH89,BI89,BJ89,BK89,BL89,BM89,BN89,BO89,BP89,BQ89,BR89,BS89,BT89,BU89,BV89,BW89,BX89,BY89,BZ89,CA89,CB89,CC89,CD89,CE89,CF89,CG89,CH89,CI89,CJ89,CK89,CL89,CM89,$CN89,$CO89,CP89,$CQ89,$CR89,CS89,CT89,CU89,CV89,CW89,CX89,CY89,CZ89,DA89,DB89,DC89,DD89,DE89,DF89,DG89,DH89,DI89,DJ89,DK89,DL89,DM89,$DN89,$DO89,$DP89,DR89)&lt;&gt;""</f>
        <v/>
      </c>
      <c r="DT89" s="46">
        <f>IF(AND($DS89,$E$4&lt;&gt;""),
IF(LEFT($E$4,2) = "1.",
IF(D89&lt;&gt;"","El CUNE sólo se envía en operaciones de novedad o ajuste. ",""),
IF(D89="","Debes escribir un CUNE válido para realizar operaciones de novedad o ajuste. ","")),
""
)</f>
        <v/>
      </c>
      <c r="DU89" s="46">
        <f>IF($DS89,
IF(E89="","Debes seleccionar el tipo de documento del empleado. ",
IF(_xlfn.IFNA(VLOOKUP(E89,TIPO_DE_DOCUMENTO,1,FALSE),-1)=-1,"El tipo de documento no es válido (por favor seleccionarlo de la lista). ","")
)
)</f>
        <v/>
      </c>
      <c r="DV89" s="46">
        <f>IF($DS89,
IF(F89="","Debes escribir el número de documento del empleado. ","")
)</f>
        <v/>
      </c>
      <c r="DW89" s="46">
        <f>IF($DS89,
IF(G89="","Debes escribir el primer nombre del empleado. ","")
)</f>
        <v/>
      </c>
      <c r="DY89" s="46">
        <f>IF($DS89,
IF(I89="","Debes escribir el primer apellido del empleado. ","")
)</f>
        <v/>
      </c>
      <c r="DZ89" s="46">
        <f>IF($DS89,
IF(J89="","Debes escribir el segundo apellido del empleado. ","")
)</f>
        <v/>
      </c>
      <c r="EB89" s="46">
        <f>IF($DS89,
IF(L89="","Debes escribir la fecha de ingreso del empleado. ",
IF(ISERR(DATE(YEAR(L89),MONTH(L89),DAY(L89))), "El valor ingresado en fecha de ingreso no tiene un formato válido. ","")
)
)</f>
        <v/>
      </c>
      <c r="EC89" s="46">
        <f>IF($DS89,
IF(M89="","Debes escribir el tiempo laborado. ",
IF( IFERROR(INT(M89),1.1) &lt;&gt; IFERROR(_xlfn.NUMBERVALUE(M89),1), "El valor de los días trabajados debe ser un número entero. ", "")
)
)</f>
        <v/>
      </c>
      <c r="ED89" s="46">
        <f>IF($DS89,
IF( AND(N89&lt;&gt;"", ISERR(DATE(YEAR(N89),MONTH(N89),DAY(N89))) ), "El valor ingresado en fecha de ingreso no tiene un formato válido. ",
IF( AND(N89&lt;&gt;"", $E$6&lt;&gt;"", DATE(YEAR(N89), MONTH(N89), 1) &lt;&gt; IFERROR(DATE(MID($E$6, 1, 4), MID($E$6, 6, 2),1), "1/1/1900") ), "La fecha de retiro debe estar dentro del período liquidado. ", "")
)
)</f>
        <v/>
      </c>
      <c r="EE89" s="46">
        <f>IF($DS89,
IF(O89="","Debes seleccionar el tipo de trabajador. ",
IF(_xlfn.IFNA(VLOOKUP(O89,TIPO_DE_TRABAJADOR,1,FALSE),-1)=-1,"El tipo de trabajador no es válido (por favor seleccionarlo de la lista). ","")
)
)</f>
        <v/>
      </c>
      <c r="EF89" s="46">
        <f>IF($DS89,
IF(P89="","Debes seleccionar si es un trabajador dependiente pensionado por vejez. ",
IF(_xlfn.IFNA(VLOOKUP(P89,SUBTIPO_DE_TRABAJADOR,1,FALSE),-1)=-1,"El tipo de trabajador dependiente pensionado por vejez no es válido (por favor seleccionarlo de la lista). ","")
)
)</f>
        <v/>
      </c>
      <c r="EG89" s="46">
        <f>IF($DS89,
IF(Q89="","Debes seleccionar el tipo de contrato del trabajador. ",
IF(_xlfn.IFNA(VLOOKUP(Q89,TIPO_DE_CONTRATO,1,FALSE),-1)=-1,"El tipo de contrato del trabajador no es válido (por favor seleccionarlo de la lista). ","")
)
)</f>
        <v/>
      </c>
      <c r="EH89" s="46">
        <f>IF($DS89,
IF(R89="","Debes seleccionar si es un salario integral. ",
IF(_xlfn.IFNA(VLOOKUP(R89,SI_NO,1,FALSE),-1)=-1,"Valor no válido para salario integral (por favor seleccionarlo de la lista). ","")
)
)</f>
        <v/>
      </c>
      <c r="EI89" s="46">
        <f>IF($DS89,
IF(S89="","Debes seleccionar si el trabajador realiza actividades de riesgo. ",
IF(_xlfn.IFNA(VLOOKUP(S89,SI_NO,1,FALSE),-1)=-1,"Valor no válido para actividad de alto riesgo (por favor seleccionarlo de la lista). ","")
)
)</f>
        <v/>
      </c>
      <c r="EK89" s="46">
        <f>IF($DS89,
IF(U89="","Debes escribir el código del municipio de residencia del trabajador. ",
IF(_xlfn.IFNA(VLOOKUP(U89,MUNICIPIO,1,FALSE),-1)=-1,"El municipio de residencia del trabajador es inválido (por favor seleccionarlo de la lista). ","")
)
)</f>
        <v/>
      </c>
      <c r="EL89" s="46">
        <f>IF($DS89,
IF(V89="","Debes escribir el la dirección de residendia del trabajador. ","")
)</f>
        <v/>
      </c>
      <c r="EM89" s="46">
        <f>IF($DS89,
IF(W89="","Debes escribir la fecha de inicio de la liquidación. ",
IF(ISERR(DATE(YEAR(W89),MONTH(W89),DAY(W89))),"El valor ingresado en fecha de inicio de liquidación no tiene un formato válido. ",
IF( AND($E$6&lt;&gt;"", DATE(YEAR(W89), MONTH(W89), 1) &lt;&gt; IFERROR(DATE(MID($E$6, 1, 4), MID($E$6, 6, 2),1), "1/1/1900") ), "La fecha de inicio de la liquidación debe estar dentro del período liquidado. ", "")
)
)
)</f>
        <v/>
      </c>
      <c r="EN89" s="46">
        <f>IF($DS89,
IF(X89="","Debes escribir la fecha de fin de la liquidación. ",
IF(ISERR(DATE(YEAR(X89),MONTH(X89),DAY(X89))),"El valor ingresado en fecha de fin de liquidación no tiene un formato válido. ",
IF( AND($E$6&lt;&gt;"", DATE(YEAR(X89), MONTH(X89), 1) &lt;&gt; IFERROR(DATE(MID($E$6, 1, 4), MID($E$6, 6, 2),1), "1/1/1900") ), "La fecha de fin de la liquidación debe estar dentro del período liquidado. ", "")
)
)
)</f>
        <v/>
      </c>
      <c r="EO89" s="46">
        <f>IF($DS89,
IF(Y89="","Debes escribir la frecuencia de pago del trabajador. ",
IF(_xlfn.IFNA(VLOOKUP(Y89,PERÍODO_DE_NÓMINA,1,FALSE),-1)=-1,"La frecuencia de pago es inválida (por favor seleccionarlo de la lista). ","")
)
)</f>
        <v/>
      </c>
      <c r="EP89" s="46">
        <f>IF($DS89,
IF(Z89="","Debes escribir la fecha de pago. ",
IF(ISERR(DATE(YEAR(Z89),MONTH(Z89),DAY(Z89))), "El valor ingresado en fecha de pago no tiene un formato válido. ","")
)
)</f>
        <v/>
      </c>
      <c r="EQ89" s="46">
        <f>IF($DS89,
IF(AA89="","Debes escribir el medio de pago. ",
IF(_xlfn.IFNA(VLOOKUP(AA89,MEDIOS_DE_PAGO,1,FALSE),-1)=-1,"El medio de pago es inválido (por favor seleccionarlo de la lista). ","")
)
)</f>
        <v/>
      </c>
      <c r="ER89" s="46">
        <f>OR(AA89='Tablas '!$T$4,AA89='Tablas '!$T$7,AA89='Tablas '!$T$8,AA89='Tablas '!$T$11)</f>
        <v/>
      </c>
      <c r="ES89" s="46">
        <f>IF(AND($DS89,ER89),
IF(AB89="","Debes escribir la entidad bancaria. ",""),
""
)</f>
        <v/>
      </c>
      <c r="ET89" s="46">
        <f>IF(AND($DS89,ER89),
IF(AC89="","Debes escribir el tipo de cuenta bancaria. ",
IF(_xlfn.IFNA(VLOOKUP(AC89,TIPO_DE_CUENTA,1,FALSE),-1)=-1,"El tipo de cuenta bancaria es inválida (por favor seleccionarlo de la lista). ","")
),
""
)</f>
        <v/>
      </c>
      <c r="EU89" s="46">
        <f>IF(AND($DS89,ER89),
IF(AD89="","Debes escribir el número de cuenta bancaria. ",""),
""
)</f>
        <v/>
      </c>
      <c r="EV89" s="46">
        <f>IF($DS89,
IF(AE89="","Debes escribir el valor del sueldo básico. ",
IF( ISERR(_xlfn.NUMBERVALUE(AE89)), "El valor del sueldo básico debe ser un número válido. ", "")
)
)</f>
        <v/>
      </c>
      <c r="EW89" s="46">
        <f>IF($DS89,
IF(AF89="","Debes escribir el número de días trabajados. ",
IF( IFERROR(INT(AF89),1.1) &lt;&gt; IFERROR(_xlfn.NUMBERVALUE(AF89),1), "La cantidad de días trabajados debe ser un número entero. ", "")
)
)</f>
        <v/>
      </c>
      <c r="EX89" s="46">
        <f>IF($DS89,
IF(AG89="","Debes escribir el valor del sueldo trabajado. ",
IF( ISERR(_xlfn.NUMBERVALUE(AG89)), "El valor del sueldo trabajado debe ser un número válido. ", "")
)
)</f>
        <v/>
      </c>
      <c r="EY89" s="46">
        <f>IF($DS89,
IF( AND(AH89&lt;&gt;"", ISERR(_xlfn.NUMBERVALUE(AH89))), "El valor del auxilio de transporte debe ser un número válido. ", "")
)</f>
        <v/>
      </c>
      <c r="EZ89" s="46">
        <f>IF($DS89,
IF( AND(AI89&lt;&gt;"", ISERR(_xlfn.NUMBERVALUE(AI89))), "El valor de viáticos salariales debe ser un número válido. ", "")
)</f>
        <v/>
      </c>
      <c r="FA89" s="46">
        <f>IF($DS89,
IF( AND(AJ89&lt;&gt;"", ISERR(_xlfn.NUMBERVALUE(AJ89))), "El valor de viáticos NO salariales debe ser un número válido. ", "")
)</f>
        <v/>
      </c>
      <c r="FB89" s="46">
        <f>CONCATENATE(AK89,AL89)&lt;&gt;""</f>
        <v/>
      </c>
      <c r="FC89" s="46">
        <f>IF(AND($DS89,FB89),
IF(AK89="","Debes escribir el número de horas extras diurnas. ",
IF( IFERROR(INT(AK89),1.1) &lt;&gt; IFERROR(_xlfn.NUMBERVALUE(AK89),1), "La cantidad de horas extras diurnas debe ser un número entero. ", "")
),
""
)</f>
        <v/>
      </c>
      <c r="FD89" s="46">
        <f>IF(AND($DS89,FB89),
IF(AL89="","Debes escribir el valor de las horas extras diurnas. ",
IF( ISERR(_xlfn.NUMBERVALUE(AL89)), "El valor de las horas extras duirnas debe ser un número válido. ", "")
),
""
)</f>
        <v/>
      </c>
      <c r="FE89" s="46">
        <f>CONCATENATE(AM89,AN89)&lt;&gt;""</f>
        <v/>
      </c>
      <c r="FF89" s="46">
        <f>IF(AND($DS89,FE89),
IF(AM89="","Debes escribir el número de horas extras nocturnas. ",
IF( IFERROR(INT(AM89),1.1) &lt;&gt; IFERROR(_xlfn.NUMBERVALUE(AM89),1), "La cantidad de horas extras nocturnas debe ser un número entero. ", "")
),
""
)</f>
        <v/>
      </c>
      <c r="FG89" s="46">
        <f>IF(AND($DS89,FE89),
IF(AN89="","Debes escribir el valor de las horas extras nocturnas. ",
IF( ISERR(_xlfn.NUMBERVALUE(AN89)), "El valor de las horas extras nocturnas debe ser un número válido. ", "")
),
""
)</f>
        <v/>
      </c>
      <c r="FH89" s="46">
        <f>CONCATENATE(AO89,AP89)&lt;&gt;""</f>
        <v/>
      </c>
      <c r="FI89" s="46">
        <f>IF(AND($DS89,FH89),
IF(AO89="","Debes escribir el número de horas extras diurnas dominicales y festivas. ",
IF( IFERROR(INT(AO89),1.1) &lt;&gt; IFERROR(_xlfn.NUMBERVALUE(AO89),1), "La cantidad de horas extras diurnas dominicales y festivas debe ser un número entero. ", "")
),
""
)</f>
        <v/>
      </c>
      <c r="FJ89" s="46">
        <f>IF(AND($DS89,FH89),
IF(AP89="","Debes escribir el valor de las horas extras diurnas dominicales y festivas. ",
IF( ISERR(_xlfn.NUMBERVALUE(AP89)), "El valor de las horas extras diurnas dominicales y festivas debe ser un número válido. ", "")
),
""
)</f>
        <v/>
      </c>
      <c r="FK89" s="46">
        <f>CONCATENATE(AQ89,AR89)&lt;&gt;""</f>
        <v/>
      </c>
      <c r="FL89" s="46">
        <f>IF(AND($DS89,FK89),
IF(AQ89="","Debes escribir el número de horas extras nocturnas dominicales y festivas. ",
IF( IFERROR(INT(AQ89),1.1) &lt;&gt; IFERROR(_xlfn.NUMBERVALUE(AQ89),1), "La cantidad de horas extras nocturnas dominicales y festivas debe ser un número entero. ", "")
),
""
)</f>
        <v/>
      </c>
      <c r="FM89" s="46">
        <f>IF(AND($DS89,FK89),
IF(AR89="","Debes escribir el valor de las horas extras nocturnas dominicales y festivas. ",
IF( ISERR(_xlfn.NUMBERVALUE(AR89)), "El valor de las horas extras nocturnas dominicales y festivas debe ser un número válido. ", "")
),
""
)</f>
        <v/>
      </c>
      <c r="FN89" s="46">
        <f>CONCATENATE(AS89,AT89)&lt;&gt;""</f>
        <v/>
      </c>
      <c r="FO89" s="46">
        <f>IF(AND($DS89,FN89),
IF(AS89="","Debes escribir el número de horas recargo nocturno. ",
IF( IFERROR(INT(AS89),1.1) &lt;&gt; IFERROR(_xlfn.NUMBERVALUE(AS89),1), "La cantidad de horas recargo nocturno debe ser un número entero. ", "")
),
""
)</f>
        <v/>
      </c>
      <c r="FP89" s="46">
        <f>IF(AND($DS89,FN89),
IF(AT89="","Debes escribir el valor de las horas recargo nocturno. ",
IF( ISERR(_xlfn.NUMBERVALUE(AT89)), "El valor de las horas recargo nocturno debe ser un número válido. ", "")
),
""
)</f>
        <v/>
      </c>
      <c r="FQ89" s="46">
        <f>CONCATENATE(AU89,AV89)&lt;&gt;""</f>
        <v/>
      </c>
      <c r="FR89" s="46">
        <f>IF(AND($DS89,FQ89),
IF(AU89="","Debes escribir el número de horas recargo diurno dominical y festivo. ",
IF( IFERROR(INT(AU89),1.1) &lt;&gt; IFERROR(_xlfn.NUMBERVALUE(AU89),1), "La cantidad de horas recargo diurno dominical y festivo debe ser un número entero. ", "")
),
""
)</f>
        <v/>
      </c>
      <c r="FS89" s="46">
        <f>IF(AND($DS89,FQ89),
IF(AV89="","Debes escribir el valor de las horas recargo diurno dominical y festivo. ",
IF( ISERR(_xlfn.NUMBERVALUE(AV89)), "El valor de las horas recargo diurno dominical y festivo debe ser un número válido. ", "")
),
""
)</f>
        <v/>
      </c>
      <c r="FT89" s="46">
        <f>CONCATENATE(AW89,AX89)&lt;&gt;""</f>
        <v/>
      </c>
      <c r="FU89" s="46">
        <f>IF(AND($DS89,FT89),
IF(AW89="","Debes escribir el número de horas recargo nocturno dominical y festivo. ",
IF( IFERROR(INT(AW89),1.1) &lt;&gt; IFERROR(_xlfn.NUMBERVALUE(AW89),1), "La cantidad de horas recargo nocturno dominical y festivo debe ser un número entero. ", "")
),
""
)</f>
        <v/>
      </c>
      <c r="FV89" s="46">
        <f>IF(AND($DS89,FT89),
IF(AX89="","Debes escribir el valor de las horas recargo nocturno dominical y festivo. ",
IF( ISERR(_xlfn.NUMBERVALUE(AX89)), "El valor de las horas recargo nocturno dominical y festivo debe ser un número válido. ", "")
),
""
)</f>
        <v/>
      </c>
      <c r="FW89" s="46">
        <f>CONCATENATE(AY89,AZ89)&lt;&gt;""</f>
        <v/>
      </c>
      <c r="FX89" s="46">
        <f>IF(AND($DS89,FW89),
IF(AY89="","Debes escribir el número de días de vacaciones comunes. ",
IF( IFERROR(INT(AY89),1.1) &lt;&gt; IFERROR(_xlfn.NUMBERVALUE(AY89),1), "La cantidad de días de vacaciones comunes debe ser un número entero. ", "")
),
""
)</f>
        <v/>
      </c>
      <c r="FY89" s="46">
        <f>IF(AND($DS89,FW89),
IF(AZ89="","Debes escribir el valor de las vacaciones comunes. ",
IF( ISERR(_xlfn.NUMBERVALUE(AZ89)), "El valor de las vacaciones comunes debe ser un número válido. ", "")
),
""
)</f>
        <v/>
      </c>
      <c r="FZ89" s="46">
        <f>CONCATENATE(BA89,BB89)&lt;&gt;""</f>
        <v/>
      </c>
      <c r="GA89" s="46">
        <f>IF(AND($DS89,FZ89),
IF(BA89="","Debes escribir el número de días de vacaciones compensadas. ",
IF( IFERROR(INT(BA89),1.1) &lt;&gt; IFERROR(_xlfn.NUMBERVALUE(BA89),1), "La cantidad de días de vacaciones compensadas debe ser un número entero. ", "")
),
""
)</f>
        <v/>
      </c>
      <c r="GB89" s="46">
        <f>IF(AND($DS89,FZ89),
IF(BB89="","Debes escribir el valor de las vacaciones compensadas. ",
IF( ISERR(_xlfn.NUMBERVALUE(BB89)), "El valor de las vacaciones compensadas debe ser un número válido. ", "")
),
""
)</f>
        <v/>
      </c>
      <c r="GC89" s="46">
        <f>CONCATENATE(BC89,BD89)&lt;&gt;""</f>
        <v/>
      </c>
      <c r="GD89" s="46">
        <f>IF(AND($DS89,GC89),
IF(BC89="","Debes escribir el número de días de prima salarial. ",
IF( IFERROR(INT(BC89),1.1) &lt;&gt; IFERROR(_xlfn.NUMBERVALUE(BC89),1), "La cantidad de días de prima salarial debe ser un número entero. ", "")
),
""
)</f>
        <v/>
      </c>
      <c r="GE89" s="46">
        <f>IF(AND($DS89,GC89),
IF(BD89="","Debes escribir el valor de los días de prima salarial. ",
IF( ISERR(_xlfn.NUMBERVALUE(BD89)), "El valor de los días de prima salarial debe ser un número válido. ", "")
),
""
)</f>
        <v/>
      </c>
      <c r="GF89" s="46">
        <f>IF($DS89,
IF( AND(BE89&lt;&gt;"", ISERR(_xlfn.NUMBERVALUE(BE89))), "El valor de la prima NO saliarial debe ser un número válido. ", "")
)</f>
        <v/>
      </c>
      <c r="GG89" s="46">
        <f>CONCATENATE(BF89,BG89,BH89)&lt;&gt;""</f>
        <v/>
      </c>
      <c r="GH89" s="46">
        <f>IF(AND($DS89,GG89),
IF(BF89="","Debes escribir el valor de las cesantías. ",
IF( ISERR(_xlfn.NUMBERVALUE(BF89)), "El valor de las cesantías debe ser un número válido. ", "")
),
""
)</f>
        <v/>
      </c>
      <c r="GI89" s="46">
        <f>IF(AND($DS89,GG89),
IF(BG89="","Debes escribir el % de cesantías. ",
IF( ISERR(_xlfn.NUMBERVALUE(BG89)), "El % de cesantías debe ser un número válido. ", "")
),
""
)</f>
        <v/>
      </c>
      <c r="GJ89" s="46">
        <f>IF(AND($DS89,GG89),
IF(BH89="","Debes escribir el valor de intereses de cesantías. ",
IF( ISERR(_xlfn.NUMBERVALUE(BH89)), "El valor de intereses de cesantías debe ser un número válido. ", "")
),
""
)</f>
        <v/>
      </c>
      <c r="GK89" s="46">
        <f>CONCATENATE(BI89,BJ89,BK89)&lt;&gt;""</f>
        <v/>
      </c>
      <c r="GL89" s="46">
        <f>IF(AND($DS89,GK89),
IF(BI89="","Debes escribir el número de días de incapacidad. ",
IF( IFERROR(INT(BI89),1.1) &lt;&gt; IFERROR(_xlfn.NUMBERVALUE(BI89),1), "La cantidad de días de incapacidad debe ser un número entero. ", "")
),
""
)</f>
        <v/>
      </c>
      <c r="GM89" s="46">
        <f>IF(AND($DS89,GK89),
IF(BJ89="","Debes escribir el tipo de incapacidad. ",
IF(_xlfn.IFNA(VLOOKUP(BJ89,TIPO_DE_INCAPACIDAD,1,FALSE),-1)=-1,"El tipo de incapacidad es inválida (por favor seleccionarlo de la lista). ","")
),
""
)</f>
        <v/>
      </c>
      <c r="GN89" s="46">
        <f>IF(AND($DS89,GK89),
IF(BK89="","Debes escribir el valor de la incapacidad. ",
IF( ISERR(_xlfn.NUMBERVALUE(BK89)), "El valor de la incapacidad debe ser un número válido. ", "")
),
""
)</f>
        <v/>
      </c>
      <c r="GO89" s="46">
        <f>CONCATENATE(BL89,BM89)&lt;&gt;""</f>
        <v/>
      </c>
      <c r="GP89" s="46">
        <f>IF(AND($DS89,GO89),
IF(BL89="","Debes escribir el número de días de licencia de maternidad o paternidad. ",
IF( IFERROR(INT(BL89),1.1) &lt;&gt; IFERROR(_xlfn.NUMBERVALUE(BL89),1), "La cantidad de días de licencia de maternidad o paternidad debe ser un número entero. ", "")
),
""
)</f>
        <v/>
      </c>
      <c r="GQ89" s="46">
        <f>IF(AND($DS89,GO89),
IF(BM89="","Debes escribir el valor de la licencia de maternidad o paternidad. ",
IF( ISERR(_xlfn.NUMBERVALUE(BM89)), "El valor de la licencia de maternidad o paternidad debe ser un número válido. ", "")
),
""
)</f>
        <v/>
      </c>
      <c r="GR89" s="46">
        <f>CONCATENATE(BN89,BO89)&lt;&gt;""</f>
        <v/>
      </c>
      <c r="GS89" s="46">
        <f>IF(AND($DS89,GR89),
IF(BN89="","Debes escribir el número de días de licencia remunerada. ",
IF( IFERROR(INT(BN89),1.1) &lt;&gt; IFERROR(_xlfn.NUMBERVALUE(BN89),1), "La cantidad de días de licencia remunerada debe ser un número entero. ", "")
),
""
)</f>
        <v/>
      </c>
      <c r="GT89" s="46">
        <f>IF(AND($DS89,GR89),
IF(BO89="","Debes escribir el valor de la licencia remunerada. ",
IF( ISERR(_xlfn.NUMBERVALUE(BO89)), "El valor de la licencia remunerada debe ser un número válido. ", "")
),
""
)</f>
        <v/>
      </c>
      <c r="GU89" s="46">
        <f>IF($DS89,
IF( AND(BP89&lt;&gt;"", ISERR(_xlfn.NUMBERVALUE(BP89))), "El valor de la licencia NO remunerada debe ser un número válido. ", "")
)</f>
        <v/>
      </c>
      <c r="GV89" s="46">
        <f>IF($DS89,
IF( AND(BQ89&lt;&gt;"", ISERR(_xlfn.NUMBERVALUE(BQ89))), "El valor de auxilios salariales debe ser un número válido. ", "")
)</f>
        <v/>
      </c>
      <c r="GW89" s="46">
        <f>IF($DS89,
IF( AND(BR89&lt;&gt;"", ISERR(_xlfn.NUMBERVALUE(BR89))), "El valor de auxilios NO salariales debe ser un número válido. ", "")
)</f>
        <v/>
      </c>
      <c r="GX89" s="46">
        <f>IF($DS89,
IF( AND(BS89&lt;&gt;"", ISERR(_xlfn.NUMBERVALUE(BS89))), "El valor de bonos salariales debe ser un número válido. ", "")
)</f>
        <v/>
      </c>
      <c r="GY89" s="46">
        <f>IF($DS89,
IF( AND(BT89&lt;&gt;"", ISERR(_xlfn.NUMBERVALUE(BT89))), "El valor de bonos NO salariales debe ser un número válido. ", "")
)</f>
        <v/>
      </c>
      <c r="GZ89" s="46">
        <f>IF($DS89,
IF( AND(BU89&lt;&gt;"", ISERR(_xlfn.NUMBERVALUE(BU89))), "El valor de bonos salariales de alimentación debe ser un número válido. ", "")
)</f>
        <v/>
      </c>
      <c r="HA89" s="46">
        <f>IF($DS89,
IF( AND(BV89&lt;&gt;"", ISERR(_xlfn.NUMBERVALUE(BV89))), "El valor de bonos NO salariales de alimentación debe ser un número válido. ", "")
)</f>
        <v/>
      </c>
      <c r="HB89" s="46">
        <f>IF($DS89,
IF( AND(BW89&lt;&gt;"", ISERR(_xlfn.NUMBERVALUE(BW89))), "El valor de bonificaciones salariales debe ser un número válido. ", "")
)</f>
        <v/>
      </c>
      <c r="HC89" s="46">
        <f>IF($DS89,
IF( AND(BX89&lt;&gt;"", ISERR(_xlfn.NUMBERVALUE(BX89))), "El valor de bonificaciones NO salariales debe ser un número válido. ", "")
)</f>
        <v/>
      </c>
      <c r="HD89" s="46">
        <f>IF($DS89,
IF( AND(BY89&lt;&gt;"", ISERR(_xlfn.NUMBERVALUE(BY89))), "El valor de compensaciones ordinarias debe ser un número válido. ", "")
)</f>
        <v/>
      </c>
      <c r="HE89" s="46">
        <f>IF($DS89,
IF( AND(BZ89&lt;&gt;"", ISERR(_xlfn.NUMBERVALUE(BZ89))), "El valor de compensaciones extraordinarias debe ser un número válido. ", "")
)</f>
        <v/>
      </c>
      <c r="HF89" s="46">
        <f>IF($DS89,
IF( AND(CA89&lt;&gt;"", ISERR(_xlfn.NUMBERVALUE(CA89))), "El valor de comisiones debe ser un número válido. ", "")
)</f>
        <v/>
      </c>
      <c r="HG89" s="46">
        <f>IF($DS89,
IF( AND(CB89&lt;&gt;"", ISERR(_xlfn.NUMBERVALUE(CB89))), "El valor de ausencia por huega debe ser un número válido. ", "")
)</f>
        <v/>
      </c>
      <c r="HH89" s="46">
        <f>IF($DS89,
IF( AND(CC89&lt;&gt;"", ISERR(_xlfn.NUMBERVALUE(CC89))), "El valor de anticipos debe ser un número válido. ", "")
)</f>
        <v/>
      </c>
      <c r="HI89" s="46">
        <f>IF($DS89,
IF( AND(CD89&lt;&gt;"", ISERR(_xlfn.NUMBERVALUE(CD89))), "El valor de pagos a terceros debe ser un número válido. ", "")
)</f>
        <v/>
      </c>
      <c r="HJ89" s="46">
        <f>IF($DS89,
IF( AND(CE89&lt;&gt;"", ISERR(_xlfn.NUMBERVALUE(CE89))), "El valor de dotación debe ser un número válido. ", "")
)</f>
        <v/>
      </c>
      <c r="HK89" s="46">
        <f>IF($DS89,
IF( AND(CF89&lt;&gt;"", ISERR(_xlfn.NUMBERVALUE(CF89))), "El valor de apoyo sostenibilidad debe ser un número válido. ", "")
)</f>
        <v/>
      </c>
      <c r="HL89" s="46">
        <f>IF($DS89,
IF( AND(CG89&lt;&gt;"", ISERR(_xlfn.NUMBERVALUE(CG89))), "El valor de teletrabajo debe ser un número válido. ", "")
)</f>
        <v/>
      </c>
      <c r="HM89" s="46">
        <f>IF($DS89,
IF( AND(CH89&lt;&gt;"", ISERR(_xlfn.NUMBERVALUE(CH89))), "El valor de bonificación de retiro debe ser un número válido. ", "")
)</f>
        <v/>
      </c>
      <c r="HN89" s="46">
        <f>IF($DS89,
IF( AND(CI89&lt;&gt;"", ISERR(_xlfn.NUMBERVALUE(CI89))), "El valor de indemnización de retiro debe ser un número válido. ", "")
)</f>
        <v/>
      </c>
      <c r="HO89" s="46">
        <f>IF($DS89,
IF( AND(CJ89&lt;&gt;"", ISERR(_xlfn.NUMBERVALUE(CJ89))), "El valor de reintegros debe ser un número válido. ", "")
)</f>
        <v/>
      </c>
      <c r="HP89" s="46">
        <f>CONCATENATE(CK89,CL89,CM89)&lt;&gt;""</f>
        <v/>
      </c>
      <c r="HQ89" s="46">
        <f>IF(AND($DS89,HP89),
IF(CK89="","Debes escribir la descripción de otro concepto no categorizado. ",""),
""
)</f>
        <v/>
      </c>
      <c r="HR89" s="46">
        <f>IF(AND($DS89,HP89),
IF(CONCATENATE(CL89,CM89)="","Debes escribir al menos un valor de concepto no categorizado (salarial o no salarial). ",
IF(ISERR(_xlfn.NUMBERVALUE(CL89)),"El valor salarial concepto no categorizado debe ser un número válido. ","")
),
""
)</f>
        <v/>
      </c>
      <c r="HS89" s="46">
        <f>IF(AND($DS89,HP89),
IF(CONCATENATE(CL89,CM89)="","Debes escribir al menos un valor de concepto no categorizado (salarial o no salarial). ",
IF(ISERR(_xlfn.NUMBERVALUE(CM89)),"El valor NO salarial concepto no categorizado debe ser un número válido. ","")
),
""
)</f>
        <v/>
      </c>
      <c r="HT89" s="46">
        <f>IF($DS89,
IF(CN89="","Debes escribir el porcentaje del aporte a salud. ",
IF( ISERR(_xlfn.NUMBERVALUE(CN89)), "El valor del porcentaje del aporte a salud debe ser un número válido. ", "")
)
)</f>
        <v/>
      </c>
      <c r="HU89" s="46">
        <f>IF($DS89,
IF(CO89="","Debes escribir el valor del aporte a salud. ",
IF( ISERR(_xlfn.NUMBERVALUE(CO89)), "El valor del aporte a salud debe ser un número válido. ", "")
)
)</f>
        <v/>
      </c>
      <c r="HV89" s="46">
        <f>IF($DS89,
IF( AND(CP89&lt;&gt;"", ISERR(_xlfn.NUMBERVALUE(CP89))), "El valor plan complementario debe ser un número válido. ", "")
)</f>
        <v/>
      </c>
      <c r="HW89" s="46">
        <f>IF($DS89,
IF(CQ89="","Debes escribir el porcentaje del aporte a pensión. ",
IF( ISERR(_xlfn.NUMBERVALUE(CQ89)), "El valor del porcentaje del aporte a pensión debe ser un número válido. ", "")
)
)</f>
        <v/>
      </c>
      <c r="HX89" s="46">
        <f>IF($DS89,
IF(CR89="","Debes escribir el valor del aporte a pensión. ",
IF( ISERR(_xlfn.NUMBERVALUE(CR89)), "El valor del aporte a salud debe ser un número válido. ", "")
)
)</f>
        <v/>
      </c>
      <c r="HY89" s="46">
        <f>IF($DS89,
IF( AND(CS89&lt;&gt;"", ISERR(_xlfn.NUMBERVALUE(CS89))), "El valor pensión voluntaria debe ser un número válido. ", "")
)</f>
        <v/>
      </c>
      <c r="HZ89" s="46">
        <f>CONCATENATE(CT89,CU89,CV89,CW89)&lt;&gt;""</f>
        <v/>
      </c>
      <c r="IA89" s="46">
        <f>IF(AND($DS89,HZ89),
IF(CT89="","Debes escribir el % del fondo de seguridad pensional. ",
IF( ISERR(_xlfn.NUMBERVALUE(CT89)), "El % del fondo de seguridad debe ser un número válido. ", "")
),
""
)</f>
        <v/>
      </c>
      <c r="IB89" s="46">
        <f>IF(AND($DS89,HZ89),
IF(CU89="","Debes escribir el valor del aporte al fondo de solidaridad pensional. ",
IF( ISERR(_xlfn.NUMBERVALUE(CU89)), "El valor del aporte al fondo de solidaridad pensional debe ser un número válido. ", "")
),
""
)</f>
        <v/>
      </c>
      <c r="IC89" s="46">
        <f>IF(AND($DS89,HZ89),
IF(CV89="","Debes escribir el % del fondo de subsistencia. ",
IF( ISERR(_xlfn.NUMBERVALUE(CV89)), "El % del fondo de subsistencia debe ser un número válido. ", "")
),
""
)</f>
        <v/>
      </c>
      <c r="ID89" s="46">
        <f>IF(AND($DS89,HZ89),
IF(CW89="","Debes escribir el valor del fondo de subsistencia. ",
IF( ISERR(_xlfn.NUMBERVALUE(CW89)), "El valor del fondo de subsistencia debe ser un número válido. ", "")
),
""
)</f>
        <v/>
      </c>
      <c r="IE89" s="46">
        <f>CONCATENATE(CX89,CY89)&lt;&gt;""</f>
        <v/>
      </c>
      <c r="IF89" s="46">
        <f>IF(AND($DS89,IE89),
IF(CX89="","Debes escribir el % de sindicato. ",
IF( ISERR(_xlfn.NUMBERVALUE(CX89)), "El % de sindicato debe ser un número válido. ", "")
),
""
)</f>
        <v/>
      </c>
      <c r="IG89" s="46">
        <f>IF(AND($DS89,IE89),
IF(CY89="","Debes escribir el valor del sindicato. ",
IF( ISERR(_xlfn.NUMBERVALUE(CY89)), "El valor del sindicato debe ser un número válido. ", "")
),
""
)</f>
        <v/>
      </c>
      <c r="IH89" s="46">
        <f>IF($DS89,
IF( AND(CZ89&lt;&gt;"", ISERR(_xlfn.NUMBERVALUE(CZ89))), "El valor de sanción pública debe ser un número válido. ", "")
)</f>
        <v/>
      </c>
      <c r="II89" s="46">
        <f>IF($DS89,
IF( AND(DA89&lt;&gt;"", ISERR(_xlfn.NUMBERVALUE(DA89))), "El valor de sanción privada debe ser un número válido. ", "")
)</f>
        <v/>
      </c>
      <c r="IJ89" s="46">
        <f>CONCATENATE(DB89,DC89)&lt;&gt;""</f>
        <v/>
      </c>
      <c r="IK89" s="46">
        <f>IF(AND($DS89,IJ89),
IF(DB89="","Debes escribir la descripción de libranza. ",""),
""
)</f>
        <v/>
      </c>
      <c r="IL89" s="46">
        <f>IF(AND($DS89,IJ89),
IF(DC89="","Debes escribir la cuota libranza. ",
IF(ISERR(_xlfn.NUMBERVALUE(DC89)),"El valor de la cuota libranza debe ser un número válido. ","")
),
""
)</f>
        <v/>
      </c>
      <c r="IM89" s="46">
        <f>IF($DS89,
IF( AND(DD89&lt;&gt;"", ISERR(_xlfn.NUMBERVALUE(DD89))), "El valor de pagos a terceros debe ser un número válido. ", "")
)</f>
        <v/>
      </c>
      <c r="IN89" s="46">
        <f>IF($DS89,
IF( AND(DE89&lt;&gt;"", ISERR(_xlfn.NUMBERVALUE(DE89))), "El valor de anticipos debe ser un número válido. ", "")
)</f>
        <v/>
      </c>
      <c r="IO89" s="46">
        <f>IF($DS89,
IF( AND(DF89&lt;&gt;"", ISERR(_xlfn.NUMBERVALUE(DF89))), "El valor de AFC debe ser un número válido. ", "")
)</f>
        <v/>
      </c>
      <c r="IP89" s="46">
        <f>IF($DS89,
IF( AND(DG89&lt;&gt;"", ISERR(_xlfn.NUMBERVALUE(DG89))), "El valor de rete-fuente debe ser un número válido. ", "")
)</f>
        <v/>
      </c>
      <c r="IQ89" s="46">
        <f>IF($DS89,
IF( AND(DH89&lt;&gt;"", ISERR(_xlfn.NUMBERVALUE(DH89))), "El valor de cooperativa de trabajo debe ser un número válido. ", "")
)</f>
        <v/>
      </c>
      <c r="IR89" s="46">
        <f>IF($DS89,
IF( AND(DI89&lt;&gt;"", ISERR(_xlfn.NUMBERVALUE(DI89))), "El valor de embargo fiscal debe ser un número válido. ", "")
)</f>
        <v/>
      </c>
      <c r="IS89" s="46">
        <f>IF($DS89,
IF( AND(DJ89&lt;&gt;"", ISERR(_xlfn.NUMBERVALUE(DJ89))), "El valor de educación debe ser un número válido. ", "")
)</f>
        <v/>
      </c>
      <c r="IT89" s="46">
        <f>IF($DS89,
IF( AND(DK89&lt;&gt;"", ISERR(_xlfn.NUMBERVALUE(DK89))), "El valor de reintegro debe ser un número válido. ", "")
)</f>
        <v/>
      </c>
      <c r="IU89" s="46">
        <f>IF($DS89,
IF( AND(DL89&lt;&gt;"", ISERR(_xlfn.NUMBERVALUE(DL89))), "El valor de deuda debe ser un número válido. ", "")
)</f>
        <v/>
      </c>
      <c r="IV89" s="46">
        <f>IF($DS89,
IF( AND(DM89&lt;&gt;"", ISERR(_xlfn.NUMBERVALUE(DM89))), "El valor de otras deducciones debe ser un número válido. ", "")
)</f>
        <v/>
      </c>
      <c r="IW89" s="46">
        <f>IF($DS89,
IF(DN89="","Debes escribir el valor de los devengos totales. ",
IF( ISERR(_xlfn.NUMBERVALUE(DN89)), "El valor de los devengos totales debe ser un número válido. ", "")
)
)</f>
        <v/>
      </c>
      <c r="IX89" s="46">
        <f>IF($DS89,
IF(DO89="","Debes escribir el valor de las deducciones totales. ",
IF( ISERR(_xlfn.NUMBERVALUE(DO89)), "El valor de las deducciones totales debe ser un número válido. ", "")
)
)</f>
        <v/>
      </c>
      <c r="IY89" s="46">
        <f>IF($DS89,
IF(DP89="","Debes escribir el valor del salario total. ",
IF( ISERR(_xlfn.NUMBERVALUE(DP89)), "El valor del salario total debe ser un número válido. ", "")
)
)</f>
        <v/>
      </c>
    </row>
    <row r="90">
      <c r="B90" s="48" t="n">
        <v>78</v>
      </c>
      <c r="C90" s="61">
        <f>IF(AND(DS90,DP90&lt;&gt;""),
IF(DQ90="","OK","Error"),
""
)</f>
        <v/>
      </c>
      <c r="D90" s="53" t="n"/>
      <c r="E90" s="52" t="n"/>
      <c r="F90" s="112" t="n"/>
      <c r="G90" s="52" t="n"/>
      <c r="H90" s="53" t="n"/>
      <c r="I90" s="52" t="n"/>
      <c r="J90" s="52" t="n"/>
      <c r="K90" s="53" t="n"/>
      <c r="L90" s="55" t="n"/>
      <c r="M90" s="108" t="n"/>
      <c r="N90" s="56" t="n"/>
      <c r="O90" s="52" t="n"/>
      <c r="P90" s="52" t="n"/>
      <c r="Q90" s="52" t="n"/>
      <c r="R90" s="52" t="n"/>
      <c r="S90" s="52" t="n"/>
      <c r="T90" s="53" t="n"/>
      <c r="U90" s="52" t="n"/>
      <c r="V90" s="52" t="n"/>
      <c r="W90" s="55" t="n"/>
      <c r="X90" s="55" t="n"/>
      <c r="Y90" s="52" t="n"/>
      <c r="Z90" s="55" t="n"/>
      <c r="AA90" s="52" t="n"/>
      <c r="AB90" s="53" t="n"/>
      <c r="AC90" s="53" t="n"/>
      <c r="AD90" s="53" t="n"/>
      <c r="AE90" s="177" t="n"/>
      <c r="AF90" s="113" t="n"/>
      <c r="AG90" s="177" t="n"/>
      <c r="AH90" s="178" t="n"/>
      <c r="AI90" s="178" t="n"/>
      <c r="AJ90" s="178" t="n"/>
      <c r="AK90" s="114" t="n"/>
      <c r="AL90" s="178" t="n"/>
      <c r="AM90" s="114" t="n"/>
      <c r="AN90" s="178" t="n"/>
      <c r="AO90" s="114" t="n"/>
      <c r="AP90" s="178" t="n"/>
      <c r="AQ90" s="114" t="n"/>
      <c r="AR90" s="178" t="n"/>
      <c r="AS90" s="114" t="n"/>
      <c r="AT90" s="178" t="n"/>
      <c r="AU90" s="114" t="n"/>
      <c r="AV90" s="178" t="n"/>
      <c r="AW90" s="114" t="n"/>
      <c r="AX90" s="178" t="n"/>
      <c r="AY90" s="114" t="n"/>
      <c r="AZ90" s="178" t="n"/>
      <c r="BA90" s="114" t="n"/>
      <c r="BB90" s="178" t="n"/>
      <c r="BC90" s="114" t="n"/>
      <c r="BD90" s="178" t="n"/>
      <c r="BE90" s="178" t="n"/>
      <c r="BF90" s="178" t="n"/>
      <c r="BG90" s="59" t="n"/>
      <c r="BH90" s="178" t="n"/>
      <c r="BI90" s="114" t="n"/>
      <c r="BJ90" s="53" t="n"/>
      <c r="BK90" s="178" t="n"/>
      <c r="BL90" s="114" t="n"/>
      <c r="BM90" s="178" t="n"/>
      <c r="BN90" s="114" t="n"/>
      <c r="BO90" s="178" t="n"/>
      <c r="BP90" s="178" t="n"/>
      <c r="BQ90" s="178" t="n"/>
      <c r="BR90" s="178" t="n"/>
      <c r="BS90" s="178" t="n"/>
      <c r="BT90" s="178" t="n"/>
      <c r="BU90" s="178" t="n"/>
      <c r="BV90" s="178" t="n"/>
      <c r="BW90" s="178" t="n"/>
      <c r="BX90" s="178" t="n"/>
      <c r="BY90" s="178" t="n"/>
      <c r="BZ90" s="178" t="n"/>
      <c r="CA90" s="178" t="n"/>
      <c r="CB90" s="178" t="n"/>
      <c r="CC90" s="178" t="n"/>
      <c r="CD90" s="178" t="n"/>
      <c r="CE90" s="178" t="n"/>
      <c r="CF90" s="178" t="n"/>
      <c r="CG90" s="178" t="n"/>
      <c r="CH90" s="178" t="n"/>
      <c r="CI90" s="178" t="n"/>
      <c r="CJ90" s="178" t="n"/>
      <c r="CK90" s="53" t="n"/>
      <c r="CL90" s="178" t="n"/>
      <c r="CM90" s="178" t="n"/>
      <c r="CN90" s="60" t="n"/>
      <c r="CO90" s="177" t="n"/>
      <c r="CP90" s="178" t="n"/>
      <c r="CQ90" s="60" t="n"/>
      <c r="CR90" s="177" t="n"/>
      <c r="CS90" s="178" t="n"/>
      <c r="CT90" s="59" t="n"/>
      <c r="CU90" s="178" t="n"/>
      <c r="CV90" s="59" t="n"/>
      <c r="CW90" s="178" t="n"/>
      <c r="CX90" s="59" t="n"/>
      <c r="CY90" s="178" t="n"/>
      <c r="CZ90" s="178" t="n"/>
      <c r="DA90" s="178" t="n"/>
      <c r="DB90" s="53" t="n"/>
      <c r="DC90" s="178" t="n"/>
      <c r="DD90" s="178" t="n"/>
      <c r="DE90" s="178" t="n"/>
      <c r="DF90" s="178" t="n"/>
      <c r="DG90" s="178" t="n"/>
      <c r="DH90" s="178" t="n"/>
      <c r="DI90" s="178" t="n"/>
      <c r="DJ90" s="178" t="n"/>
      <c r="DK90" s="178" t="n"/>
      <c r="DL90" s="178" t="n"/>
      <c r="DM90" s="178" t="n"/>
      <c r="DN90" s="177" t="n"/>
      <c r="DO90" s="177" t="n"/>
      <c r="DP90" s="177" t="n"/>
      <c r="DQ90" s="76">
        <f>IF(AND(DS90,DP90&lt;&gt;""),
CONCATENATE(DT90,DU90,DV90,DW90,DX90,DY90,DZ90,EA90,EB90,EC90,ED90,EE90,EF90,EG90,EH90,EI90,EJ90,EK90,EL90,EM90,EN90,EO90,EP90,EQ90,ES90,ET90,EU90,EV90,EW90,EX90,EY90,EZ90,FA90,FC90,FD90,FF90,FG90,FI90,FJ90,FL90,FM90,FO90,FP90,FR90,FS90,FU90,FV90,FX90,FY90,GA90,GB90,GD90,GE90,GF90,GH90,GI90,GJ90,GL90,GM90,GN90,GP90,GQ90,GS90,GT90,GU90,GV90,GW90,GX90,GY90,GZ90,HA90,HB90,HC90,HD90,HE90,HF90,HG90,HH90,HI90,HJ90,HK90,HL90,HM90,HN90,HO90,HQ90,HR90,HS90,HT90,HU90,HV90,HW90,HX90,HY90,IA90,IB90,IC90,ID90,IF90,IG90,IH90,II90,IK90,IL90,IM90,IN90,IO90,IP90,IQ90,IR90,IS90,IT90,IU90,IV90,IW90,IX90,IY90,IZ90),
""
)</f>
        <v/>
      </c>
      <c r="DR90" s="53" t="n"/>
      <c r="DS90" s="46">
        <f>CONCATENATE(D90,$E90,$F90,$G90,H90,$I90,$J90,K90,$L90,$M90,N90,$O90,$P90,$Q90,$R90,$S90,T90,$U90,$V90,$W90,$X90,$Y90,$Z90,$AA90,AB90,AC90,AD90,$AE90,$AF90,$AG90,AH90,AI90,AJ90,AK90,AL90,AM90,AN90,AO90,AP90,AQ90,AR90,AS90,AT90,AU90,AV90,AW90,AX90,AY90,AZ90,BA90,BB90,BC90,BD90,BE90,BF90,BG90,BH90,BI90,BJ90,BK90,BL90,BM90,BN90,BO90,BP90,BQ90,BR90,BS90,BT90,BU90,BV90,BW90,BX90,BY90,BZ90,CA90,CB90,CC90,CD90,CE90,CF90,CG90,CH90,CI90,CJ90,CK90,CL90,CM90,$CN90,$CO90,CP90,$CQ90,$CR90,CS90,CT90,CU90,CV90,CW90,CX90,CY90,CZ90,DA90,DB90,DC90,DD90,DE90,DF90,DG90,DH90,DI90,DJ90,DK90,DL90,DM90,$DN90,$DO90,$DP90,DR90)&lt;&gt;""</f>
        <v/>
      </c>
      <c r="DT90" s="46">
        <f>IF(AND($DS90,$E$4&lt;&gt;""),
IF(LEFT($E$4,2) = "1.",
IF(D90&lt;&gt;"","El CUNE sólo se envía en operaciones de novedad o ajuste. ",""),
IF(D90="","Debes escribir un CUNE válido para realizar operaciones de novedad o ajuste. ","")),
""
)</f>
        <v/>
      </c>
      <c r="DU90" s="46">
        <f>IF($DS90,
IF(E90="","Debes seleccionar el tipo de documento del empleado. ",
IF(_xlfn.IFNA(VLOOKUP(E90,TIPO_DE_DOCUMENTO,1,FALSE),-1)=-1,"El tipo de documento no es válido (por favor seleccionarlo de la lista). ","")
)
)</f>
        <v/>
      </c>
      <c r="DV90" s="46">
        <f>IF($DS90,
IF(F90="","Debes escribir el número de documento del empleado. ","")
)</f>
        <v/>
      </c>
      <c r="DW90" s="46">
        <f>IF($DS90,
IF(G90="","Debes escribir el primer nombre del empleado. ","")
)</f>
        <v/>
      </c>
      <c r="DY90" s="46">
        <f>IF($DS90,
IF(I90="","Debes escribir el primer apellido del empleado. ","")
)</f>
        <v/>
      </c>
      <c r="DZ90" s="46">
        <f>IF($DS90,
IF(J90="","Debes escribir el segundo apellido del empleado. ","")
)</f>
        <v/>
      </c>
      <c r="EB90" s="46">
        <f>IF($DS90,
IF(L90="","Debes escribir la fecha de ingreso del empleado. ",
IF(ISERR(DATE(YEAR(L90),MONTH(L90),DAY(L90))), "El valor ingresado en fecha de ingreso no tiene un formato válido. ","")
)
)</f>
        <v/>
      </c>
      <c r="EC90" s="46">
        <f>IF($DS90,
IF(M90="","Debes escribir el tiempo laborado. ",
IF( IFERROR(INT(M90),1.1) &lt;&gt; IFERROR(_xlfn.NUMBERVALUE(M90),1), "El valor de los días trabajados debe ser un número entero. ", "")
)
)</f>
        <v/>
      </c>
      <c r="ED90" s="46">
        <f>IF($DS90,
IF( AND(N90&lt;&gt;"", ISERR(DATE(YEAR(N90),MONTH(N90),DAY(N90))) ), "El valor ingresado en fecha de ingreso no tiene un formato válido. ",
IF( AND(N90&lt;&gt;"", $E$6&lt;&gt;"", DATE(YEAR(N90), MONTH(N90), 1) &lt;&gt; IFERROR(DATE(MID($E$6, 1, 4), MID($E$6, 6, 2),1), "1/1/1900") ), "La fecha de retiro debe estar dentro del período liquidado. ", "")
)
)</f>
        <v/>
      </c>
      <c r="EE90" s="46">
        <f>IF($DS90,
IF(O90="","Debes seleccionar el tipo de trabajador. ",
IF(_xlfn.IFNA(VLOOKUP(O90,TIPO_DE_TRABAJADOR,1,FALSE),-1)=-1,"El tipo de trabajador no es válido (por favor seleccionarlo de la lista). ","")
)
)</f>
        <v/>
      </c>
      <c r="EF90" s="46">
        <f>IF($DS90,
IF(P90="","Debes seleccionar si es un trabajador dependiente pensionado por vejez. ",
IF(_xlfn.IFNA(VLOOKUP(P90,SUBTIPO_DE_TRABAJADOR,1,FALSE),-1)=-1,"El tipo de trabajador dependiente pensionado por vejez no es válido (por favor seleccionarlo de la lista). ","")
)
)</f>
        <v/>
      </c>
      <c r="EG90" s="46">
        <f>IF($DS90,
IF(Q90="","Debes seleccionar el tipo de contrato del trabajador. ",
IF(_xlfn.IFNA(VLOOKUP(Q90,TIPO_DE_CONTRATO,1,FALSE),-1)=-1,"El tipo de contrato del trabajador no es válido (por favor seleccionarlo de la lista). ","")
)
)</f>
        <v/>
      </c>
      <c r="EH90" s="46">
        <f>IF($DS90,
IF(R90="","Debes seleccionar si es un salario integral. ",
IF(_xlfn.IFNA(VLOOKUP(R90,SI_NO,1,FALSE),-1)=-1,"Valor no válido para salario integral (por favor seleccionarlo de la lista). ","")
)
)</f>
        <v/>
      </c>
      <c r="EI90" s="46">
        <f>IF($DS90,
IF(S90="","Debes seleccionar si el trabajador realiza actividades de riesgo. ",
IF(_xlfn.IFNA(VLOOKUP(S90,SI_NO,1,FALSE),-1)=-1,"Valor no válido para actividad de alto riesgo (por favor seleccionarlo de la lista). ","")
)
)</f>
        <v/>
      </c>
      <c r="EK90" s="46">
        <f>IF($DS90,
IF(U90="","Debes escribir el código del municipio de residencia del trabajador. ",
IF(_xlfn.IFNA(VLOOKUP(U90,MUNICIPIO,1,FALSE),-1)=-1,"El municipio de residencia del trabajador es inválido (por favor seleccionarlo de la lista). ","")
)
)</f>
        <v/>
      </c>
      <c r="EL90" s="46">
        <f>IF($DS90,
IF(V90="","Debes escribir el la dirección de residendia del trabajador. ","")
)</f>
        <v/>
      </c>
      <c r="EM90" s="46">
        <f>IF($DS90,
IF(W90="","Debes escribir la fecha de inicio de la liquidación. ",
IF(ISERR(DATE(YEAR(W90),MONTH(W90),DAY(W90))),"El valor ingresado en fecha de inicio de liquidación no tiene un formato válido. ",
IF( AND($E$6&lt;&gt;"", DATE(YEAR(W90), MONTH(W90), 1) &lt;&gt; IFERROR(DATE(MID($E$6, 1, 4), MID($E$6, 6, 2),1), "1/1/1900") ), "La fecha de inicio de la liquidación debe estar dentro del período liquidado. ", "")
)
)
)</f>
        <v/>
      </c>
      <c r="EN90" s="46">
        <f>IF($DS90,
IF(X90="","Debes escribir la fecha de fin de la liquidación. ",
IF(ISERR(DATE(YEAR(X90),MONTH(X90),DAY(X90))),"El valor ingresado en fecha de fin de liquidación no tiene un formato válido. ",
IF( AND($E$6&lt;&gt;"", DATE(YEAR(X90), MONTH(X90), 1) &lt;&gt; IFERROR(DATE(MID($E$6, 1, 4), MID($E$6, 6, 2),1), "1/1/1900") ), "La fecha de fin de la liquidación debe estar dentro del período liquidado. ", "")
)
)
)</f>
        <v/>
      </c>
      <c r="EO90" s="46">
        <f>IF($DS90,
IF(Y90="","Debes escribir la frecuencia de pago del trabajador. ",
IF(_xlfn.IFNA(VLOOKUP(Y90,PERÍODO_DE_NÓMINA,1,FALSE),-1)=-1,"La frecuencia de pago es inválida (por favor seleccionarlo de la lista). ","")
)
)</f>
        <v/>
      </c>
      <c r="EP90" s="46">
        <f>IF($DS90,
IF(Z90="","Debes escribir la fecha de pago. ",
IF(ISERR(DATE(YEAR(Z90),MONTH(Z90),DAY(Z90))), "El valor ingresado en fecha de pago no tiene un formato válido. ","")
)
)</f>
        <v/>
      </c>
      <c r="EQ90" s="46">
        <f>IF($DS90,
IF(AA90="","Debes escribir el medio de pago. ",
IF(_xlfn.IFNA(VLOOKUP(AA90,MEDIOS_DE_PAGO,1,FALSE),-1)=-1,"El medio de pago es inválido (por favor seleccionarlo de la lista). ","")
)
)</f>
        <v/>
      </c>
      <c r="ER90" s="46">
        <f>OR(AA90='Tablas '!$T$4,AA90='Tablas '!$T$7,AA90='Tablas '!$T$8,AA90='Tablas '!$T$11)</f>
        <v/>
      </c>
      <c r="ES90" s="46">
        <f>IF(AND($DS90,ER90),
IF(AB90="","Debes escribir la entidad bancaria. ",""),
""
)</f>
        <v/>
      </c>
      <c r="ET90" s="46">
        <f>IF(AND($DS90,ER90),
IF(AC90="","Debes escribir el tipo de cuenta bancaria. ",
IF(_xlfn.IFNA(VLOOKUP(AC90,TIPO_DE_CUENTA,1,FALSE),-1)=-1,"El tipo de cuenta bancaria es inválida (por favor seleccionarlo de la lista). ","")
),
""
)</f>
        <v/>
      </c>
      <c r="EU90" s="46">
        <f>IF(AND($DS90,ER90),
IF(AD90="","Debes escribir el número de cuenta bancaria. ",""),
""
)</f>
        <v/>
      </c>
      <c r="EV90" s="46">
        <f>IF($DS90,
IF(AE90="","Debes escribir el valor del sueldo básico. ",
IF( ISERR(_xlfn.NUMBERVALUE(AE90)), "El valor del sueldo básico debe ser un número válido. ", "")
)
)</f>
        <v/>
      </c>
      <c r="EW90" s="46">
        <f>IF($DS90,
IF(AF90="","Debes escribir el número de días trabajados. ",
IF( IFERROR(INT(AF90),1.1) &lt;&gt; IFERROR(_xlfn.NUMBERVALUE(AF90),1), "La cantidad de días trabajados debe ser un número entero. ", "")
)
)</f>
        <v/>
      </c>
      <c r="EX90" s="46">
        <f>IF($DS90,
IF(AG90="","Debes escribir el valor del sueldo trabajado. ",
IF( ISERR(_xlfn.NUMBERVALUE(AG90)), "El valor del sueldo trabajado debe ser un número válido. ", "")
)
)</f>
        <v/>
      </c>
      <c r="EY90" s="46">
        <f>IF($DS90,
IF( AND(AH90&lt;&gt;"", ISERR(_xlfn.NUMBERVALUE(AH90))), "El valor del auxilio de transporte debe ser un número válido. ", "")
)</f>
        <v/>
      </c>
      <c r="EZ90" s="46">
        <f>IF($DS90,
IF( AND(AI90&lt;&gt;"", ISERR(_xlfn.NUMBERVALUE(AI90))), "El valor de viáticos salariales debe ser un número válido. ", "")
)</f>
        <v/>
      </c>
      <c r="FA90" s="46">
        <f>IF($DS90,
IF( AND(AJ90&lt;&gt;"", ISERR(_xlfn.NUMBERVALUE(AJ90))), "El valor de viáticos NO salariales debe ser un número válido. ", "")
)</f>
        <v/>
      </c>
      <c r="FB90" s="46">
        <f>CONCATENATE(AK90,AL90)&lt;&gt;""</f>
        <v/>
      </c>
      <c r="FC90" s="46">
        <f>IF(AND($DS90,FB90),
IF(AK90="","Debes escribir el número de horas extras diurnas. ",
IF( IFERROR(INT(AK90),1.1) &lt;&gt; IFERROR(_xlfn.NUMBERVALUE(AK90),1), "La cantidad de horas extras diurnas debe ser un número entero. ", "")
),
""
)</f>
        <v/>
      </c>
      <c r="FD90" s="46">
        <f>IF(AND($DS90,FB90),
IF(AL90="","Debes escribir el valor de las horas extras diurnas. ",
IF( ISERR(_xlfn.NUMBERVALUE(AL90)), "El valor de las horas extras duirnas debe ser un número válido. ", "")
),
""
)</f>
        <v/>
      </c>
      <c r="FE90" s="46">
        <f>CONCATENATE(AM90,AN90)&lt;&gt;""</f>
        <v/>
      </c>
      <c r="FF90" s="46">
        <f>IF(AND($DS90,FE90),
IF(AM90="","Debes escribir el número de horas extras nocturnas. ",
IF( IFERROR(INT(AM90),1.1) &lt;&gt; IFERROR(_xlfn.NUMBERVALUE(AM90),1), "La cantidad de horas extras nocturnas debe ser un número entero. ", "")
),
""
)</f>
        <v/>
      </c>
      <c r="FG90" s="46">
        <f>IF(AND($DS90,FE90),
IF(AN90="","Debes escribir el valor de las horas extras nocturnas. ",
IF( ISERR(_xlfn.NUMBERVALUE(AN90)), "El valor de las horas extras nocturnas debe ser un número válido. ", "")
),
""
)</f>
        <v/>
      </c>
      <c r="FH90" s="46">
        <f>CONCATENATE(AO90,AP90)&lt;&gt;""</f>
        <v/>
      </c>
      <c r="FI90" s="46">
        <f>IF(AND($DS90,FH90),
IF(AO90="","Debes escribir el número de horas extras diurnas dominicales y festivas. ",
IF( IFERROR(INT(AO90),1.1) &lt;&gt; IFERROR(_xlfn.NUMBERVALUE(AO90),1), "La cantidad de horas extras diurnas dominicales y festivas debe ser un número entero. ", "")
),
""
)</f>
        <v/>
      </c>
      <c r="FJ90" s="46">
        <f>IF(AND($DS90,FH90),
IF(AP90="","Debes escribir el valor de las horas extras diurnas dominicales y festivas. ",
IF( ISERR(_xlfn.NUMBERVALUE(AP90)), "El valor de las horas extras diurnas dominicales y festivas debe ser un número válido. ", "")
),
""
)</f>
        <v/>
      </c>
      <c r="FK90" s="46">
        <f>CONCATENATE(AQ90,AR90)&lt;&gt;""</f>
        <v/>
      </c>
      <c r="FL90" s="46">
        <f>IF(AND($DS90,FK90),
IF(AQ90="","Debes escribir el número de horas extras nocturnas dominicales y festivas. ",
IF( IFERROR(INT(AQ90),1.1) &lt;&gt; IFERROR(_xlfn.NUMBERVALUE(AQ90),1), "La cantidad de horas extras nocturnas dominicales y festivas debe ser un número entero. ", "")
),
""
)</f>
        <v/>
      </c>
      <c r="FM90" s="46">
        <f>IF(AND($DS90,FK90),
IF(AR90="","Debes escribir el valor de las horas extras nocturnas dominicales y festivas. ",
IF( ISERR(_xlfn.NUMBERVALUE(AR90)), "El valor de las horas extras nocturnas dominicales y festivas debe ser un número válido. ", "")
),
""
)</f>
        <v/>
      </c>
      <c r="FN90" s="46">
        <f>CONCATENATE(AS90,AT90)&lt;&gt;""</f>
        <v/>
      </c>
      <c r="FO90" s="46">
        <f>IF(AND($DS90,FN90),
IF(AS90="","Debes escribir el número de horas recargo nocturno. ",
IF( IFERROR(INT(AS90),1.1) &lt;&gt; IFERROR(_xlfn.NUMBERVALUE(AS90),1), "La cantidad de horas recargo nocturno debe ser un número entero. ", "")
),
""
)</f>
        <v/>
      </c>
      <c r="FP90" s="46">
        <f>IF(AND($DS90,FN90),
IF(AT90="","Debes escribir el valor de las horas recargo nocturno. ",
IF( ISERR(_xlfn.NUMBERVALUE(AT90)), "El valor de las horas recargo nocturno debe ser un número válido. ", "")
),
""
)</f>
        <v/>
      </c>
      <c r="FQ90" s="46">
        <f>CONCATENATE(AU90,AV90)&lt;&gt;""</f>
        <v/>
      </c>
      <c r="FR90" s="46">
        <f>IF(AND($DS90,FQ90),
IF(AU90="","Debes escribir el número de horas recargo diurno dominical y festivo. ",
IF( IFERROR(INT(AU90),1.1) &lt;&gt; IFERROR(_xlfn.NUMBERVALUE(AU90),1), "La cantidad de horas recargo diurno dominical y festivo debe ser un número entero. ", "")
),
""
)</f>
        <v/>
      </c>
      <c r="FS90" s="46">
        <f>IF(AND($DS90,FQ90),
IF(AV90="","Debes escribir el valor de las horas recargo diurno dominical y festivo. ",
IF( ISERR(_xlfn.NUMBERVALUE(AV90)), "El valor de las horas recargo diurno dominical y festivo debe ser un número válido. ", "")
),
""
)</f>
        <v/>
      </c>
      <c r="FT90" s="46">
        <f>CONCATENATE(AW90,AX90)&lt;&gt;""</f>
        <v/>
      </c>
      <c r="FU90" s="46">
        <f>IF(AND($DS90,FT90),
IF(AW90="","Debes escribir el número de horas recargo nocturno dominical y festivo. ",
IF( IFERROR(INT(AW90),1.1) &lt;&gt; IFERROR(_xlfn.NUMBERVALUE(AW90),1), "La cantidad de horas recargo nocturno dominical y festivo debe ser un número entero. ", "")
),
""
)</f>
        <v/>
      </c>
      <c r="FV90" s="46">
        <f>IF(AND($DS90,FT90),
IF(AX90="","Debes escribir el valor de las horas recargo nocturno dominical y festivo. ",
IF( ISERR(_xlfn.NUMBERVALUE(AX90)), "El valor de las horas recargo nocturno dominical y festivo debe ser un número válido. ", "")
),
""
)</f>
        <v/>
      </c>
      <c r="FW90" s="46">
        <f>CONCATENATE(AY90,AZ90)&lt;&gt;""</f>
        <v/>
      </c>
      <c r="FX90" s="46">
        <f>IF(AND($DS90,FW90),
IF(AY90="","Debes escribir el número de días de vacaciones comunes. ",
IF( IFERROR(INT(AY90),1.1) &lt;&gt; IFERROR(_xlfn.NUMBERVALUE(AY90),1), "La cantidad de días de vacaciones comunes debe ser un número entero. ", "")
),
""
)</f>
        <v/>
      </c>
      <c r="FY90" s="46">
        <f>IF(AND($DS90,FW90),
IF(AZ90="","Debes escribir el valor de las vacaciones comunes. ",
IF( ISERR(_xlfn.NUMBERVALUE(AZ90)), "El valor de las vacaciones comunes debe ser un número válido. ", "")
),
""
)</f>
        <v/>
      </c>
      <c r="FZ90" s="46">
        <f>CONCATENATE(BA90,BB90)&lt;&gt;""</f>
        <v/>
      </c>
      <c r="GA90" s="46">
        <f>IF(AND($DS90,FZ90),
IF(BA90="","Debes escribir el número de días de vacaciones compensadas. ",
IF( IFERROR(INT(BA90),1.1) &lt;&gt; IFERROR(_xlfn.NUMBERVALUE(BA90),1), "La cantidad de días de vacaciones compensadas debe ser un número entero. ", "")
),
""
)</f>
        <v/>
      </c>
      <c r="GB90" s="46">
        <f>IF(AND($DS90,FZ90),
IF(BB90="","Debes escribir el valor de las vacaciones compensadas. ",
IF( ISERR(_xlfn.NUMBERVALUE(BB90)), "El valor de las vacaciones compensadas debe ser un número válido. ", "")
),
""
)</f>
        <v/>
      </c>
      <c r="GC90" s="46">
        <f>CONCATENATE(BC90,BD90)&lt;&gt;""</f>
        <v/>
      </c>
      <c r="GD90" s="46">
        <f>IF(AND($DS90,GC90),
IF(BC90="","Debes escribir el número de días de prima salarial. ",
IF( IFERROR(INT(BC90),1.1) &lt;&gt; IFERROR(_xlfn.NUMBERVALUE(BC90),1), "La cantidad de días de prima salarial debe ser un número entero. ", "")
),
""
)</f>
        <v/>
      </c>
      <c r="GE90" s="46">
        <f>IF(AND($DS90,GC90),
IF(BD90="","Debes escribir el valor de los días de prima salarial. ",
IF( ISERR(_xlfn.NUMBERVALUE(BD90)), "El valor de los días de prima salarial debe ser un número válido. ", "")
),
""
)</f>
        <v/>
      </c>
      <c r="GF90" s="46">
        <f>IF($DS90,
IF( AND(BE90&lt;&gt;"", ISERR(_xlfn.NUMBERVALUE(BE90))), "El valor de la prima NO saliarial debe ser un número válido. ", "")
)</f>
        <v/>
      </c>
      <c r="GG90" s="46">
        <f>CONCATENATE(BF90,BG90,BH90)&lt;&gt;""</f>
        <v/>
      </c>
      <c r="GH90" s="46">
        <f>IF(AND($DS90,GG90),
IF(BF90="","Debes escribir el valor de las cesantías. ",
IF( ISERR(_xlfn.NUMBERVALUE(BF90)), "El valor de las cesantías debe ser un número válido. ", "")
),
""
)</f>
        <v/>
      </c>
      <c r="GI90" s="46">
        <f>IF(AND($DS90,GG90),
IF(BG90="","Debes escribir el % de cesantías. ",
IF( ISERR(_xlfn.NUMBERVALUE(BG90)), "El % de cesantías debe ser un número válido. ", "")
),
""
)</f>
        <v/>
      </c>
      <c r="GJ90" s="46">
        <f>IF(AND($DS90,GG90),
IF(BH90="","Debes escribir el valor de intereses de cesantías. ",
IF( ISERR(_xlfn.NUMBERVALUE(BH90)), "El valor de intereses de cesantías debe ser un número válido. ", "")
),
""
)</f>
        <v/>
      </c>
      <c r="GK90" s="46">
        <f>CONCATENATE(BI90,BJ90,BK90)&lt;&gt;""</f>
        <v/>
      </c>
      <c r="GL90" s="46">
        <f>IF(AND($DS90,GK90),
IF(BI90="","Debes escribir el número de días de incapacidad. ",
IF( IFERROR(INT(BI90),1.1) &lt;&gt; IFERROR(_xlfn.NUMBERVALUE(BI90),1), "La cantidad de días de incapacidad debe ser un número entero. ", "")
),
""
)</f>
        <v/>
      </c>
      <c r="GM90" s="46">
        <f>IF(AND($DS90,GK90),
IF(BJ90="","Debes escribir el tipo de incapacidad. ",
IF(_xlfn.IFNA(VLOOKUP(BJ90,TIPO_DE_INCAPACIDAD,1,FALSE),-1)=-1,"El tipo de incapacidad es inválida (por favor seleccionarlo de la lista). ","")
),
""
)</f>
        <v/>
      </c>
      <c r="GN90" s="46">
        <f>IF(AND($DS90,GK90),
IF(BK90="","Debes escribir el valor de la incapacidad. ",
IF( ISERR(_xlfn.NUMBERVALUE(BK90)), "El valor de la incapacidad debe ser un número válido. ", "")
),
""
)</f>
        <v/>
      </c>
      <c r="GO90" s="46">
        <f>CONCATENATE(BL90,BM90)&lt;&gt;""</f>
        <v/>
      </c>
      <c r="GP90" s="46">
        <f>IF(AND($DS90,GO90),
IF(BL90="","Debes escribir el número de días de licencia de maternidad o paternidad. ",
IF( IFERROR(INT(BL90),1.1) &lt;&gt; IFERROR(_xlfn.NUMBERVALUE(BL90),1), "La cantidad de días de licencia de maternidad o paternidad debe ser un número entero. ", "")
),
""
)</f>
        <v/>
      </c>
      <c r="GQ90" s="46">
        <f>IF(AND($DS90,GO90),
IF(BM90="","Debes escribir el valor de la licencia de maternidad o paternidad. ",
IF( ISERR(_xlfn.NUMBERVALUE(BM90)), "El valor de la licencia de maternidad o paternidad debe ser un número válido. ", "")
),
""
)</f>
        <v/>
      </c>
      <c r="GR90" s="46">
        <f>CONCATENATE(BN90,BO90)&lt;&gt;""</f>
        <v/>
      </c>
      <c r="GS90" s="46">
        <f>IF(AND($DS90,GR90),
IF(BN90="","Debes escribir el número de días de licencia remunerada. ",
IF( IFERROR(INT(BN90),1.1) &lt;&gt; IFERROR(_xlfn.NUMBERVALUE(BN90),1), "La cantidad de días de licencia remunerada debe ser un número entero. ", "")
),
""
)</f>
        <v/>
      </c>
      <c r="GT90" s="46">
        <f>IF(AND($DS90,GR90),
IF(BO90="","Debes escribir el valor de la licencia remunerada. ",
IF( ISERR(_xlfn.NUMBERVALUE(BO90)), "El valor de la licencia remunerada debe ser un número válido. ", "")
),
""
)</f>
        <v/>
      </c>
      <c r="GU90" s="46">
        <f>IF($DS90,
IF( AND(BP90&lt;&gt;"", ISERR(_xlfn.NUMBERVALUE(BP90))), "El valor de la licencia NO remunerada debe ser un número válido. ", "")
)</f>
        <v/>
      </c>
      <c r="GV90" s="46">
        <f>IF($DS90,
IF( AND(BQ90&lt;&gt;"", ISERR(_xlfn.NUMBERVALUE(BQ90))), "El valor de auxilios salariales debe ser un número válido. ", "")
)</f>
        <v/>
      </c>
      <c r="GW90" s="46">
        <f>IF($DS90,
IF( AND(BR90&lt;&gt;"", ISERR(_xlfn.NUMBERVALUE(BR90))), "El valor de auxilios NO salariales debe ser un número válido. ", "")
)</f>
        <v/>
      </c>
      <c r="GX90" s="46">
        <f>IF($DS90,
IF( AND(BS90&lt;&gt;"", ISERR(_xlfn.NUMBERVALUE(BS90))), "El valor de bonos salariales debe ser un número válido. ", "")
)</f>
        <v/>
      </c>
      <c r="GY90" s="46">
        <f>IF($DS90,
IF( AND(BT90&lt;&gt;"", ISERR(_xlfn.NUMBERVALUE(BT90))), "El valor de bonos NO salariales debe ser un número válido. ", "")
)</f>
        <v/>
      </c>
      <c r="GZ90" s="46">
        <f>IF($DS90,
IF( AND(BU90&lt;&gt;"", ISERR(_xlfn.NUMBERVALUE(BU90))), "El valor de bonos salariales de alimentación debe ser un número válido. ", "")
)</f>
        <v/>
      </c>
      <c r="HA90" s="46">
        <f>IF($DS90,
IF( AND(BV90&lt;&gt;"", ISERR(_xlfn.NUMBERVALUE(BV90))), "El valor de bonos NO salariales de alimentación debe ser un número válido. ", "")
)</f>
        <v/>
      </c>
      <c r="HB90" s="46">
        <f>IF($DS90,
IF( AND(BW90&lt;&gt;"", ISERR(_xlfn.NUMBERVALUE(BW90))), "El valor de bonificaciones salariales debe ser un número válido. ", "")
)</f>
        <v/>
      </c>
      <c r="HC90" s="46">
        <f>IF($DS90,
IF( AND(BX90&lt;&gt;"", ISERR(_xlfn.NUMBERVALUE(BX90))), "El valor de bonificaciones NO salariales debe ser un número válido. ", "")
)</f>
        <v/>
      </c>
      <c r="HD90" s="46">
        <f>IF($DS90,
IF( AND(BY90&lt;&gt;"", ISERR(_xlfn.NUMBERVALUE(BY90))), "El valor de compensaciones ordinarias debe ser un número válido. ", "")
)</f>
        <v/>
      </c>
      <c r="HE90" s="46">
        <f>IF($DS90,
IF( AND(BZ90&lt;&gt;"", ISERR(_xlfn.NUMBERVALUE(BZ90))), "El valor de compensaciones extraordinarias debe ser un número válido. ", "")
)</f>
        <v/>
      </c>
      <c r="HF90" s="46">
        <f>IF($DS90,
IF( AND(CA90&lt;&gt;"", ISERR(_xlfn.NUMBERVALUE(CA90))), "El valor de comisiones debe ser un número válido. ", "")
)</f>
        <v/>
      </c>
      <c r="HG90" s="46">
        <f>IF($DS90,
IF( AND(CB90&lt;&gt;"", ISERR(_xlfn.NUMBERVALUE(CB90))), "El valor de ausencia por huega debe ser un número válido. ", "")
)</f>
        <v/>
      </c>
      <c r="HH90" s="46">
        <f>IF($DS90,
IF( AND(CC90&lt;&gt;"", ISERR(_xlfn.NUMBERVALUE(CC90))), "El valor de anticipos debe ser un número válido. ", "")
)</f>
        <v/>
      </c>
      <c r="HI90" s="46">
        <f>IF($DS90,
IF( AND(CD90&lt;&gt;"", ISERR(_xlfn.NUMBERVALUE(CD90))), "El valor de pagos a terceros debe ser un número válido. ", "")
)</f>
        <v/>
      </c>
      <c r="HJ90" s="46">
        <f>IF($DS90,
IF( AND(CE90&lt;&gt;"", ISERR(_xlfn.NUMBERVALUE(CE90))), "El valor de dotación debe ser un número válido. ", "")
)</f>
        <v/>
      </c>
      <c r="HK90" s="46">
        <f>IF($DS90,
IF( AND(CF90&lt;&gt;"", ISERR(_xlfn.NUMBERVALUE(CF90))), "El valor de apoyo sostenibilidad debe ser un número válido. ", "")
)</f>
        <v/>
      </c>
      <c r="HL90" s="46">
        <f>IF($DS90,
IF( AND(CG90&lt;&gt;"", ISERR(_xlfn.NUMBERVALUE(CG90))), "El valor de teletrabajo debe ser un número válido. ", "")
)</f>
        <v/>
      </c>
      <c r="HM90" s="46">
        <f>IF($DS90,
IF( AND(CH90&lt;&gt;"", ISERR(_xlfn.NUMBERVALUE(CH90))), "El valor de bonificación de retiro debe ser un número válido. ", "")
)</f>
        <v/>
      </c>
      <c r="HN90" s="46">
        <f>IF($DS90,
IF( AND(CI90&lt;&gt;"", ISERR(_xlfn.NUMBERVALUE(CI90))), "El valor de indemnización de retiro debe ser un número válido. ", "")
)</f>
        <v/>
      </c>
      <c r="HO90" s="46">
        <f>IF($DS90,
IF( AND(CJ90&lt;&gt;"", ISERR(_xlfn.NUMBERVALUE(CJ90))), "El valor de reintegros debe ser un número válido. ", "")
)</f>
        <v/>
      </c>
      <c r="HP90" s="46">
        <f>CONCATENATE(CK90,CL90,CM90)&lt;&gt;""</f>
        <v/>
      </c>
      <c r="HQ90" s="46">
        <f>IF(AND($DS90,HP90),
IF(CK90="","Debes escribir la descripción de otro concepto no categorizado. ",""),
""
)</f>
        <v/>
      </c>
      <c r="HR90" s="46">
        <f>IF(AND($DS90,HP90),
IF(CONCATENATE(CL90,CM90)="","Debes escribir al menos un valor de concepto no categorizado (salarial o no salarial). ",
IF(ISERR(_xlfn.NUMBERVALUE(CL90)),"El valor salarial concepto no categorizado debe ser un número válido. ","")
),
""
)</f>
        <v/>
      </c>
      <c r="HS90" s="46">
        <f>IF(AND($DS90,HP90),
IF(CONCATENATE(CL90,CM90)="","Debes escribir al menos un valor de concepto no categorizado (salarial o no salarial). ",
IF(ISERR(_xlfn.NUMBERVALUE(CM90)),"El valor NO salarial concepto no categorizado debe ser un número válido. ","")
),
""
)</f>
        <v/>
      </c>
      <c r="HT90" s="46">
        <f>IF($DS90,
IF(CN90="","Debes escribir el porcentaje del aporte a salud. ",
IF( ISERR(_xlfn.NUMBERVALUE(CN90)), "El valor del porcentaje del aporte a salud debe ser un número válido. ", "")
)
)</f>
        <v/>
      </c>
      <c r="HU90" s="46">
        <f>IF($DS90,
IF(CO90="","Debes escribir el valor del aporte a salud. ",
IF( ISERR(_xlfn.NUMBERVALUE(CO90)), "El valor del aporte a salud debe ser un número válido. ", "")
)
)</f>
        <v/>
      </c>
      <c r="HV90" s="46">
        <f>IF($DS90,
IF( AND(CP90&lt;&gt;"", ISERR(_xlfn.NUMBERVALUE(CP90))), "El valor plan complementario debe ser un número válido. ", "")
)</f>
        <v/>
      </c>
      <c r="HW90" s="46">
        <f>IF($DS90,
IF(CQ90="","Debes escribir el porcentaje del aporte a pensión. ",
IF( ISERR(_xlfn.NUMBERVALUE(CQ90)), "El valor del porcentaje del aporte a pensión debe ser un número válido. ", "")
)
)</f>
        <v/>
      </c>
      <c r="HX90" s="46">
        <f>IF($DS90,
IF(CR90="","Debes escribir el valor del aporte a pensión. ",
IF( ISERR(_xlfn.NUMBERVALUE(CR90)), "El valor del aporte a salud debe ser un número válido. ", "")
)
)</f>
        <v/>
      </c>
      <c r="HY90" s="46">
        <f>IF($DS90,
IF( AND(CS90&lt;&gt;"", ISERR(_xlfn.NUMBERVALUE(CS90))), "El valor pensión voluntaria debe ser un número válido. ", "")
)</f>
        <v/>
      </c>
      <c r="HZ90" s="46">
        <f>CONCATENATE(CT90,CU90,CV90,CW90)&lt;&gt;""</f>
        <v/>
      </c>
      <c r="IA90" s="46">
        <f>IF(AND($DS90,HZ90),
IF(CT90="","Debes escribir el % del fondo de seguridad pensional. ",
IF( ISERR(_xlfn.NUMBERVALUE(CT90)), "El % del fondo de seguridad debe ser un número válido. ", "")
),
""
)</f>
        <v/>
      </c>
      <c r="IB90" s="46">
        <f>IF(AND($DS90,HZ90),
IF(CU90="","Debes escribir el valor del aporte al fondo de solidaridad pensional. ",
IF( ISERR(_xlfn.NUMBERVALUE(CU90)), "El valor del aporte al fondo de solidaridad pensional debe ser un número válido. ", "")
),
""
)</f>
        <v/>
      </c>
      <c r="IC90" s="46">
        <f>IF(AND($DS90,HZ90),
IF(CV90="","Debes escribir el % del fondo de subsistencia. ",
IF( ISERR(_xlfn.NUMBERVALUE(CV90)), "El % del fondo de subsistencia debe ser un número válido. ", "")
),
""
)</f>
        <v/>
      </c>
      <c r="ID90" s="46">
        <f>IF(AND($DS90,HZ90),
IF(CW90="","Debes escribir el valor del fondo de subsistencia. ",
IF( ISERR(_xlfn.NUMBERVALUE(CW90)), "El valor del fondo de subsistencia debe ser un número válido. ", "")
),
""
)</f>
        <v/>
      </c>
      <c r="IE90" s="46">
        <f>CONCATENATE(CX90,CY90)&lt;&gt;""</f>
        <v/>
      </c>
      <c r="IF90" s="46">
        <f>IF(AND($DS90,IE90),
IF(CX90="","Debes escribir el % de sindicato. ",
IF( ISERR(_xlfn.NUMBERVALUE(CX90)), "El % de sindicato debe ser un número válido. ", "")
),
""
)</f>
        <v/>
      </c>
      <c r="IG90" s="46">
        <f>IF(AND($DS90,IE90),
IF(CY90="","Debes escribir el valor del sindicato. ",
IF( ISERR(_xlfn.NUMBERVALUE(CY90)), "El valor del sindicato debe ser un número válido. ", "")
),
""
)</f>
        <v/>
      </c>
      <c r="IH90" s="46">
        <f>IF($DS90,
IF( AND(CZ90&lt;&gt;"", ISERR(_xlfn.NUMBERVALUE(CZ90))), "El valor de sanción pública debe ser un número válido. ", "")
)</f>
        <v/>
      </c>
      <c r="II90" s="46">
        <f>IF($DS90,
IF( AND(DA90&lt;&gt;"", ISERR(_xlfn.NUMBERVALUE(DA90))), "El valor de sanción privada debe ser un número válido. ", "")
)</f>
        <v/>
      </c>
      <c r="IJ90" s="46">
        <f>CONCATENATE(DB90,DC90)&lt;&gt;""</f>
        <v/>
      </c>
      <c r="IK90" s="46">
        <f>IF(AND($DS90,IJ90),
IF(DB90="","Debes escribir la descripción de libranza. ",""),
""
)</f>
        <v/>
      </c>
      <c r="IL90" s="46">
        <f>IF(AND($DS90,IJ90),
IF(DC90="","Debes escribir la cuota libranza. ",
IF(ISERR(_xlfn.NUMBERVALUE(DC90)),"El valor de la cuota libranza debe ser un número válido. ","")
),
""
)</f>
        <v/>
      </c>
      <c r="IM90" s="46">
        <f>IF($DS90,
IF( AND(DD90&lt;&gt;"", ISERR(_xlfn.NUMBERVALUE(DD90))), "El valor de pagos a terceros debe ser un número válido. ", "")
)</f>
        <v/>
      </c>
      <c r="IN90" s="46">
        <f>IF($DS90,
IF( AND(DE90&lt;&gt;"", ISERR(_xlfn.NUMBERVALUE(DE90))), "El valor de anticipos debe ser un número válido. ", "")
)</f>
        <v/>
      </c>
      <c r="IO90" s="46">
        <f>IF($DS90,
IF( AND(DF90&lt;&gt;"", ISERR(_xlfn.NUMBERVALUE(DF90))), "El valor de AFC debe ser un número válido. ", "")
)</f>
        <v/>
      </c>
      <c r="IP90" s="46">
        <f>IF($DS90,
IF( AND(DG90&lt;&gt;"", ISERR(_xlfn.NUMBERVALUE(DG90))), "El valor de rete-fuente debe ser un número válido. ", "")
)</f>
        <v/>
      </c>
      <c r="IQ90" s="46">
        <f>IF($DS90,
IF( AND(DH90&lt;&gt;"", ISERR(_xlfn.NUMBERVALUE(DH90))), "El valor de cooperativa de trabajo debe ser un número válido. ", "")
)</f>
        <v/>
      </c>
      <c r="IR90" s="46">
        <f>IF($DS90,
IF( AND(DI90&lt;&gt;"", ISERR(_xlfn.NUMBERVALUE(DI90))), "El valor de embargo fiscal debe ser un número válido. ", "")
)</f>
        <v/>
      </c>
      <c r="IS90" s="46">
        <f>IF($DS90,
IF( AND(DJ90&lt;&gt;"", ISERR(_xlfn.NUMBERVALUE(DJ90))), "El valor de educación debe ser un número válido. ", "")
)</f>
        <v/>
      </c>
      <c r="IT90" s="46">
        <f>IF($DS90,
IF( AND(DK90&lt;&gt;"", ISERR(_xlfn.NUMBERVALUE(DK90))), "El valor de reintegro debe ser un número válido. ", "")
)</f>
        <v/>
      </c>
      <c r="IU90" s="46">
        <f>IF($DS90,
IF( AND(DL90&lt;&gt;"", ISERR(_xlfn.NUMBERVALUE(DL90))), "El valor de deuda debe ser un número válido. ", "")
)</f>
        <v/>
      </c>
      <c r="IV90" s="46">
        <f>IF($DS90,
IF( AND(DM90&lt;&gt;"", ISERR(_xlfn.NUMBERVALUE(DM90))), "El valor de otras deducciones debe ser un número válido. ", "")
)</f>
        <v/>
      </c>
      <c r="IW90" s="46">
        <f>IF($DS90,
IF(DN90="","Debes escribir el valor de los devengos totales. ",
IF( ISERR(_xlfn.NUMBERVALUE(DN90)), "El valor de los devengos totales debe ser un número válido. ", "")
)
)</f>
        <v/>
      </c>
      <c r="IX90" s="46">
        <f>IF($DS90,
IF(DO90="","Debes escribir el valor de las deducciones totales. ",
IF( ISERR(_xlfn.NUMBERVALUE(DO90)), "El valor de las deducciones totales debe ser un número válido. ", "")
)
)</f>
        <v/>
      </c>
      <c r="IY90" s="46">
        <f>IF($DS90,
IF(DP90="","Debes escribir el valor del salario total. ",
IF( ISERR(_xlfn.NUMBERVALUE(DP90)), "El valor del salario total debe ser un número válido. ", "")
)
)</f>
        <v/>
      </c>
    </row>
    <row r="91">
      <c r="B91" s="48" t="n">
        <v>79</v>
      </c>
      <c r="C91" s="61">
        <f>IF(AND(DS91,DP91&lt;&gt;""),
IF(DQ91="","OK","Error"),
""
)</f>
        <v/>
      </c>
      <c r="D91" s="53" t="n"/>
      <c r="E91" s="52" t="n"/>
      <c r="F91" s="112" t="n"/>
      <c r="G91" s="52" t="n"/>
      <c r="H91" s="53" t="n"/>
      <c r="I91" s="52" t="n"/>
      <c r="J91" s="52" t="n"/>
      <c r="K91" s="53" t="n"/>
      <c r="L91" s="55" t="n"/>
      <c r="M91" s="108" t="n"/>
      <c r="N91" s="56" t="n"/>
      <c r="O91" s="52" t="n"/>
      <c r="P91" s="52" t="n"/>
      <c r="Q91" s="52" t="n"/>
      <c r="R91" s="52" t="n"/>
      <c r="S91" s="52" t="n"/>
      <c r="T91" s="53" t="n"/>
      <c r="U91" s="52" t="n"/>
      <c r="V91" s="52" t="n"/>
      <c r="W91" s="55" t="n"/>
      <c r="X91" s="55" t="n"/>
      <c r="Y91" s="52" t="n"/>
      <c r="Z91" s="55" t="n"/>
      <c r="AA91" s="52" t="n"/>
      <c r="AB91" s="53" t="n"/>
      <c r="AC91" s="53" t="n"/>
      <c r="AD91" s="53" t="n"/>
      <c r="AE91" s="177" t="n"/>
      <c r="AF91" s="113" t="n"/>
      <c r="AG91" s="177" t="n"/>
      <c r="AH91" s="178" t="n"/>
      <c r="AI91" s="178" t="n"/>
      <c r="AJ91" s="178" t="n"/>
      <c r="AK91" s="114" t="n"/>
      <c r="AL91" s="178" t="n"/>
      <c r="AM91" s="114" t="n"/>
      <c r="AN91" s="178" t="n"/>
      <c r="AO91" s="114" t="n"/>
      <c r="AP91" s="178" t="n"/>
      <c r="AQ91" s="114" t="n"/>
      <c r="AR91" s="178" t="n"/>
      <c r="AS91" s="114" t="n"/>
      <c r="AT91" s="178" t="n"/>
      <c r="AU91" s="114" t="n"/>
      <c r="AV91" s="178" t="n"/>
      <c r="AW91" s="114" t="n"/>
      <c r="AX91" s="178" t="n"/>
      <c r="AY91" s="114" t="n"/>
      <c r="AZ91" s="178" t="n"/>
      <c r="BA91" s="114" t="n"/>
      <c r="BB91" s="178" t="n"/>
      <c r="BC91" s="114" t="n"/>
      <c r="BD91" s="178" t="n"/>
      <c r="BE91" s="178" t="n"/>
      <c r="BF91" s="178" t="n"/>
      <c r="BG91" s="59" t="n"/>
      <c r="BH91" s="178" t="n"/>
      <c r="BI91" s="114" t="n"/>
      <c r="BJ91" s="53" t="n"/>
      <c r="BK91" s="178" t="n"/>
      <c r="BL91" s="114" t="n"/>
      <c r="BM91" s="178" t="n"/>
      <c r="BN91" s="114" t="n"/>
      <c r="BO91" s="178" t="n"/>
      <c r="BP91" s="178" t="n"/>
      <c r="BQ91" s="178" t="n"/>
      <c r="BR91" s="178" t="n"/>
      <c r="BS91" s="178" t="n"/>
      <c r="BT91" s="178" t="n"/>
      <c r="BU91" s="178" t="n"/>
      <c r="BV91" s="178" t="n"/>
      <c r="BW91" s="178" t="n"/>
      <c r="BX91" s="178" t="n"/>
      <c r="BY91" s="178" t="n"/>
      <c r="BZ91" s="178" t="n"/>
      <c r="CA91" s="178" t="n"/>
      <c r="CB91" s="178" t="n"/>
      <c r="CC91" s="178" t="n"/>
      <c r="CD91" s="178" t="n"/>
      <c r="CE91" s="178" t="n"/>
      <c r="CF91" s="178" t="n"/>
      <c r="CG91" s="178" t="n"/>
      <c r="CH91" s="178" t="n"/>
      <c r="CI91" s="178" t="n"/>
      <c r="CJ91" s="178" t="n"/>
      <c r="CK91" s="53" t="n"/>
      <c r="CL91" s="178" t="n"/>
      <c r="CM91" s="178" t="n"/>
      <c r="CN91" s="60" t="n"/>
      <c r="CO91" s="177" t="n"/>
      <c r="CP91" s="178" t="n"/>
      <c r="CQ91" s="60" t="n"/>
      <c r="CR91" s="177" t="n"/>
      <c r="CS91" s="178" t="n"/>
      <c r="CT91" s="59" t="n"/>
      <c r="CU91" s="178" t="n"/>
      <c r="CV91" s="59" t="n"/>
      <c r="CW91" s="178" t="n"/>
      <c r="CX91" s="59" t="n"/>
      <c r="CY91" s="178" t="n"/>
      <c r="CZ91" s="178" t="n"/>
      <c r="DA91" s="178" t="n"/>
      <c r="DB91" s="53" t="n"/>
      <c r="DC91" s="178" t="n"/>
      <c r="DD91" s="178" t="n"/>
      <c r="DE91" s="178" t="n"/>
      <c r="DF91" s="178" t="n"/>
      <c r="DG91" s="178" t="n"/>
      <c r="DH91" s="178" t="n"/>
      <c r="DI91" s="178" t="n"/>
      <c r="DJ91" s="178" t="n"/>
      <c r="DK91" s="178" t="n"/>
      <c r="DL91" s="178" t="n"/>
      <c r="DM91" s="178" t="n"/>
      <c r="DN91" s="177" t="n"/>
      <c r="DO91" s="177" t="n"/>
      <c r="DP91" s="177" t="n"/>
      <c r="DQ91" s="76">
        <f>IF(AND(DS91,DP91&lt;&gt;""),
CONCATENATE(DT91,DU91,DV91,DW91,DX91,DY91,DZ91,EA91,EB91,EC91,ED91,EE91,EF91,EG91,EH91,EI91,EJ91,EK91,EL91,EM91,EN91,EO91,EP91,EQ91,ES91,ET91,EU91,EV91,EW91,EX91,EY91,EZ91,FA91,FC91,FD91,FF91,FG91,FI91,FJ91,FL91,FM91,FO91,FP91,FR91,FS91,FU91,FV91,FX91,FY91,GA91,GB91,GD91,GE91,GF91,GH91,GI91,GJ91,GL91,GM91,GN91,GP91,GQ91,GS91,GT91,GU91,GV91,GW91,GX91,GY91,GZ91,HA91,HB91,HC91,HD91,HE91,HF91,HG91,HH91,HI91,HJ91,HK91,HL91,HM91,HN91,HO91,HQ91,HR91,HS91,HT91,HU91,HV91,HW91,HX91,HY91,IA91,IB91,IC91,ID91,IF91,IG91,IH91,II91,IK91,IL91,IM91,IN91,IO91,IP91,IQ91,IR91,IS91,IT91,IU91,IV91,IW91,IX91,IY91,IZ91),
""
)</f>
        <v/>
      </c>
      <c r="DR91" s="53" t="n"/>
      <c r="DS91" s="46">
        <f>CONCATENATE(D91,$E91,$F91,$G91,H91,$I91,$J91,K91,$L91,$M91,N91,$O91,$P91,$Q91,$R91,$S91,T91,$U91,$V91,$W91,$X91,$Y91,$Z91,$AA91,AB91,AC91,AD91,$AE91,$AF91,$AG91,AH91,AI91,AJ91,AK91,AL91,AM91,AN91,AO91,AP91,AQ91,AR91,AS91,AT91,AU91,AV91,AW91,AX91,AY91,AZ91,BA91,BB91,BC91,BD91,BE91,BF91,BG91,BH91,BI91,BJ91,BK91,BL91,BM91,BN91,BO91,BP91,BQ91,BR91,BS91,BT91,BU91,BV91,BW91,BX91,BY91,BZ91,CA91,CB91,CC91,CD91,CE91,CF91,CG91,CH91,CI91,CJ91,CK91,CL91,CM91,$CN91,$CO91,CP91,$CQ91,$CR91,CS91,CT91,CU91,CV91,CW91,CX91,CY91,CZ91,DA91,DB91,DC91,DD91,DE91,DF91,DG91,DH91,DI91,DJ91,DK91,DL91,DM91,$DN91,$DO91,$DP91,DR91)&lt;&gt;""</f>
        <v/>
      </c>
      <c r="DT91" s="46">
        <f>IF(AND($DS91,$E$4&lt;&gt;""),
IF(LEFT($E$4,2) = "1.",
IF(D91&lt;&gt;"","El CUNE sólo se envía en operaciones de novedad o ajuste. ",""),
IF(D91="","Debes escribir un CUNE válido para realizar operaciones de novedad o ajuste. ","")),
""
)</f>
        <v/>
      </c>
      <c r="DU91" s="46">
        <f>IF($DS91,
IF(E91="","Debes seleccionar el tipo de documento del empleado. ",
IF(_xlfn.IFNA(VLOOKUP(E91,TIPO_DE_DOCUMENTO,1,FALSE),-1)=-1,"El tipo de documento no es válido (por favor seleccionarlo de la lista). ","")
)
)</f>
        <v/>
      </c>
      <c r="DV91" s="46">
        <f>IF($DS91,
IF(F91="","Debes escribir el número de documento del empleado. ","")
)</f>
        <v/>
      </c>
      <c r="DW91" s="46">
        <f>IF($DS91,
IF(G91="","Debes escribir el primer nombre del empleado. ","")
)</f>
        <v/>
      </c>
      <c r="DY91" s="46">
        <f>IF($DS91,
IF(I91="","Debes escribir el primer apellido del empleado. ","")
)</f>
        <v/>
      </c>
      <c r="DZ91" s="46">
        <f>IF($DS91,
IF(J91="","Debes escribir el segundo apellido del empleado. ","")
)</f>
        <v/>
      </c>
      <c r="EB91" s="46">
        <f>IF($DS91,
IF(L91="","Debes escribir la fecha de ingreso del empleado. ",
IF(ISERR(DATE(YEAR(L91),MONTH(L91),DAY(L91))), "El valor ingresado en fecha de ingreso no tiene un formato válido. ","")
)
)</f>
        <v/>
      </c>
      <c r="EC91" s="46">
        <f>IF($DS91,
IF(M91="","Debes escribir el tiempo laborado. ",
IF( IFERROR(INT(M91),1.1) &lt;&gt; IFERROR(_xlfn.NUMBERVALUE(M91),1), "El valor de los días trabajados debe ser un número entero. ", "")
)
)</f>
        <v/>
      </c>
      <c r="ED91" s="46">
        <f>IF($DS91,
IF( AND(N91&lt;&gt;"", ISERR(DATE(YEAR(N91),MONTH(N91),DAY(N91))) ), "El valor ingresado en fecha de ingreso no tiene un formato válido. ",
IF( AND(N91&lt;&gt;"", $E$6&lt;&gt;"", DATE(YEAR(N91), MONTH(N91), 1) &lt;&gt; IFERROR(DATE(MID($E$6, 1, 4), MID($E$6, 6, 2),1), "1/1/1900") ), "La fecha de retiro debe estar dentro del período liquidado. ", "")
)
)</f>
        <v/>
      </c>
      <c r="EE91" s="46">
        <f>IF($DS91,
IF(O91="","Debes seleccionar el tipo de trabajador. ",
IF(_xlfn.IFNA(VLOOKUP(O91,TIPO_DE_TRABAJADOR,1,FALSE),-1)=-1,"El tipo de trabajador no es válido (por favor seleccionarlo de la lista). ","")
)
)</f>
        <v/>
      </c>
      <c r="EF91" s="46">
        <f>IF($DS91,
IF(P91="","Debes seleccionar si es un trabajador dependiente pensionado por vejez. ",
IF(_xlfn.IFNA(VLOOKUP(P91,SUBTIPO_DE_TRABAJADOR,1,FALSE),-1)=-1,"El tipo de trabajador dependiente pensionado por vejez no es válido (por favor seleccionarlo de la lista). ","")
)
)</f>
        <v/>
      </c>
      <c r="EG91" s="46">
        <f>IF($DS91,
IF(Q91="","Debes seleccionar el tipo de contrato del trabajador. ",
IF(_xlfn.IFNA(VLOOKUP(Q91,TIPO_DE_CONTRATO,1,FALSE),-1)=-1,"El tipo de contrato del trabajador no es válido (por favor seleccionarlo de la lista). ","")
)
)</f>
        <v/>
      </c>
      <c r="EH91" s="46">
        <f>IF($DS91,
IF(R91="","Debes seleccionar si es un salario integral. ",
IF(_xlfn.IFNA(VLOOKUP(R91,SI_NO,1,FALSE),-1)=-1,"Valor no válido para salario integral (por favor seleccionarlo de la lista). ","")
)
)</f>
        <v/>
      </c>
      <c r="EI91" s="46">
        <f>IF($DS91,
IF(S91="","Debes seleccionar si el trabajador realiza actividades de riesgo. ",
IF(_xlfn.IFNA(VLOOKUP(S91,SI_NO,1,FALSE),-1)=-1,"Valor no válido para actividad de alto riesgo (por favor seleccionarlo de la lista). ","")
)
)</f>
        <v/>
      </c>
      <c r="EK91" s="46">
        <f>IF($DS91,
IF(U91="","Debes escribir el código del municipio de residencia del trabajador. ",
IF(_xlfn.IFNA(VLOOKUP(U91,MUNICIPIO,1,FALSE),-1)=-1,"El municipio de residencia del trabajador es inválido (por favor seleccionarlo de la lista). ","")
)
)</f>
        <v/>
      </c>
      <c r="EL91" s="46">
        <f>IF($DS91,
IF(V91="","Debes escribir el la dirección de residendia del trabajador. ","")
)</f>
        <v/>
      </c>
      <c r="EM91" s="46">
        <f>IF($DS91,
IF(W91="","Debes escribir la fecha de inicio de la liquidación. ",
IF(ISERR(DATE(YEAR(W91),MONTH(W91),DAY(W91))),"El valor ingresado en fecha de inicio de liquidación no tiene un formato válido. ",
IF( AND($E$6&lt;&gt;"", DATE(YEAR(W91), MONTH(W91), 1) &lt;&gt; IFERROR(DATE(MID($E$6, 1, 4), MID($E$6, 6, 2),1), "1/1/1900") ), "La fecha de inicio de la liquidación debe estar dentro del período liquidado. ", "")
)
)
)</f>
        <v/>
      </c>
      <c r="EN91" s="46">
        <f>IF($DS91,
IF(X91="","Debes escribir la fecha de fin de la liquidación. ",
IF(ISERR(DATE(YEAR(X91),MONTH(X91),DAY(X91))),"El valor ingresado en fecha de fin de liquidación no tiene un formato válido. ",
IF( AND($E$6&lt;&gt;"", DATE(YEAR(X91), MONTH(X91), 1) &lt;&gt; IFERROR(DATE(MID($E$6, 1, 4), MID($E$6, 6, 2),1), "1/1/1900") ), "La fecha de fin de la liquidación debe estar dentro del período liquidado. ", "")
)
)
)</f>
        <v/>
      </c>
      <c r="EO91" s="46">
        <f>IF($DS91,
IF(Y91="","Debes escribir la frecuencia de pago del trabajador. ",
IF(_xlfn.IFNA(VLOOKUP(Y91,PERÍODO_DE_NÓMINA,1,FALSE),-1)=-1,"La frecuencia de pago es inválida (por favor seleccionarlo de la lista). ","")
)
)</f>
        <v/>
      </c>
      <c r="EP91" s="46">
        <f>IF($DS91,
IF(Z91="","Debes escribir la fecha de pago. ",
IF(ISERR(DATE(YEAR(Z91),MONTH(Z91),DAY(Z91))), "El valor ingresado en fecha de pago no tiene un formato válido. ","")
)
)</f>
        <v/>
      </c>
      <c r="EQ91" s="46">
        <f>IF($DS91,
IF(AA91="","Debes escribir el medio de pago. ",
IF(_xlfn.IFNA(VLOOKUP(AA91,MEDIOS_DE_PAGO,1,FALSE),-1)=-1,"El medio de pago es inválido (por favor seleccionarlo de la lista). ","")
)
)</f>
        <v/>
      </c>
      <c r="ER91" s="46">
        <f>OR(AA91='Tablas '!$T$4,AA91='Tablas '!$T$7,AA91='Tablas '!$T$8,AA91='Tablas '!$T$11)</f>
        <v/>
      </c>
      <c r="ES91" s="46">
        <f>IF(AND($DS91,ER91),
IF(AB91="","Debes escribir la entidad bancaria. ",""),
""
)</f>
        <v/>
      </c>
      <c r="ET91" s="46">
        <f>IF(AND($DS91,ER91),
IF(AC91="","Debes escribir el tipo de cuenta bancaria. ",
IF(_xlfn.IFNA(VLOOKUP(AC91,TIPO_DE_CUENTA,1,FALSE),-1)=-1,"El tipo de cuenta bancaria es inválida (por favor seleccionarlo de la lista). ","")
),
""
)</f>
        <v/>
      </c>
      <c r="EU91" s="46">
        <f>IF(AND($DS91,ER91),
IF(AD91="","Debes escribir el número de cuenta bancaria. ",""),
""
)</f>
        <v/>
      </c>
      <c r="EV91" s="46">
        <f>IF($DS91,
IF(AE91="","Debes escribir el valor del sueldo básico. ",
IF( ISERR(_xlfn.NUMBERVALUE(AE91)), "El valor del sueldo básico debe ser un número válido. ", "")
)
)</f>
        <v/>
      </c>
      <c r="EW91" s="46">
        <f>IF($DS91,
IF(AF91="","Debes escribir el número de días trabajados. ",
IF( IFERROR(INT(AF91),1.1) &lt;&gt; IFERROR(_xlfn.NUMBERVALUE(AF91),1), "La cantidad de días trabajados debe ser un número entero. ", "")
)
)</f>
        <v/>
      </c>
      <c r="EX91" s="46">
        <f>IF($DS91,
IF(AG91="","Debes escribir el valor del sueldo trabajado. ",
IF( ISERR(_xlfn.NUMBERVALUE(AG91)), "El valor del sueldo trabajado debe ser un número válido. ", "")
)
)</f>
        <v/>
      </c>
      <c r="EY91" s="46">
        <f>IF($DS91,
IF( AND(AH91&lt;&gt;"", ISERR(_xlfn.NUMBERVALUE(AH91))), "El valor del auxilio de transporte debe ser un número válido. ", "")
)</f>
        <v/>
      </c>
      <c r="EZ91" s="46">
        <f>IF($DS91,
IF( AND(AI91&lt;&gt;"", ISERR(_xlfn.NUMBERVALUE(AI91))), "El valor de viáticos salariales debe ser un número válido. ", "")
)</f>
        <v/>
      </c>
      <c r="FA91" s="46">
        <f>IF($DS91,
IF( AND(AJ91&lt;&gt;"", ISERR(_xlfn.NUMBERVALUE(AJ91))), "El valor de viáticos NO salariales debe ser un número válido. ", "")
)</f>
        <v/>
      </c>
      <c r="FB91" s="46">
        <f>CONCATENATE(AK91,AL91)&lt;&gt;""</f>
        <v/>
      </c>
      <c r="FC91" s="46">
        <f>IF(AND($DS91,FB91),
IF(AK91="","Debes escribir el número de horas extras diurnas. ",
IF( IFERROR(INT(AK91),1.1) &lt;&gt; IFERROR(_xlfn.NUMBERVALUE(AK91),1), "La cantidad de horas extras diurnas debe ser un número entero. ", "")
),
""
)</f>
        <v/>
      </c>
      <c r="FD91" s="46">
        <f>IF(AND($DS91,FB91),
IF(AL91="","Debes escribir el valor de las horas extras diurnas. ",
IF( ISERR(_xlfn.NUMBERVALUE(AL91)), "El valor de las horas extras duirnas debe ser un número válido. ", "")
),
""
)</f>
        <v/>
      </c>
      <c r="FE91" s="46">
        <f>CONCATENATE(AM91,AN91)&lt;&gt;""</f>
        <v/>
      </c>
      <c r="FF91" s="46">
        <f>IF(AND($DS91,FE91),
IF(AM91="","Debes escribir el número de horas extras nocturnas. ",
IF( IFERROR(INT(AM91),1.1) &lt;&gt; IFERROR(_xlfn.NUMBERVALUE(AM91),1), "La cantidad de horas extras nocturnas debe ser un número entero. ", "")
),
""
)</f>
        <v/>
      </c>
      <c r="FG91" s="46">
        <f>IF(AND($DS91,FE91),
IF(AN91="","Debes escribir el valor de las horas extras nocturnas. ",
IF( ISERR(_xlfn.NUMBERVALUE(AN91)), "El valor de las horas extras nocturnas debe ser un número válido. ", "")
),
""
)</f>
        <v/>
      </c>
      <c r="FH91" s="46">
        <f>CONCATENATE(AO91,AP91)&lt;&gt;""</f>
        <v/>
      </c>
      <c r="FI91" s="46">
        <f>IF(AND($DS91,FH91),
IF(AO91="","Debes escribir el número de horas extras diurnas dominicales y festivas. ",
IF( IFERROR(INT(AO91),1.1) &lt;&gt; IFERROR(_xlfn.NUMBERVALUE(AO91),1), "La cantidad de horas extras diurnas dominicales y festivas debe ser un número entero. ", "")
),
""
)</f>
        <v/>
      </c>
      <c r="FJ91" s="46">
        <f>IF(AND($DS91,FH91),
IF(AP91="","Debes escribir el valor de las horas extras diurnas dominicales y festivas. ",
IF( ISERR(_xlfn.NUMBERVALUE(AP91)), "El valor de las horas extras diurnas dominicales y festivas debe ser un número válido. ", "")
),
""
)</f>
        <v/>
      </c>
      <c r="FK91" s="46">
        <f>CONCATENATE(AQ91,AR91)&lt;&gt;""</f>
        <v/>
      </c>
      <c r="FL91" s="46">
        <f>IF(AND($DS91,FK91),
IF(AQ91="","Debes escribir el número de horas extras nocturnas dominicales y festivas. ",
IF( IFERROR(INT(AQ91),1.1) &lt;&gt; IFERROR(_xlfn.NUMBERVALUE(AQ91),1), "La cantidad de horas extras nocturnas dominicales y festivas debe ser un número entero. ", "")
),
""
)</f>
        <v/>
      </c>
      <c r="FM91" s="46">
        <f>IF(AND($DS91,FK91),
IF(AR91="","Debes escribir el valor de las horas extras nocturnas dominicales y festivas. ",
IF( ISERR(_xlfn.NUMBERVALUE(AR91)), "El valor de las horas extras nocturnas dominicales y festivas debe ser un número válido. ", "")
),
""
)</f>
        <v/>
      </c>
      <c r="FN91" s="46">
        <f>CONCATENATE(AS91,AT91)&lt;&gt;""</f>
        <v/>
      </c>
      <c r="FO91" s="46">
        <f>IF(AND($DS91,FN91),
IF(AS91="","Debes escribir el número de horas recargo nocturno. ",
IF( IFERROR(INT(AS91),1.1) &lt;&gt; IFERROR(_xlfn.NUMBERVALUE(AS91),1), "La cantidad de horas recargo nocturno debe ser un número entero. ", "")
),
""
)</f>
        <v/>
      </c>
      <c r="FP91" s="46">
        <f>IF(AND($DS91,FN91),
IF(AT91="","Debes escribir el valor de las horas recargo nocturno. ",
IF( ISERR(_xlfn.NUMBERVALUE(AT91)), "El valor de las horas recargo nocturno debe ser un número válido. ", "")
),
""
)</f>
        <v/>
      </c>
      <c r="FQ91" s="46">
        <f>CONCATENATE(AU91,AV91)&lt;&gt;""</f>
        <v/>
      </c>
      <c r="FR91" s="46">
        <f>IF(AND($DS91,FQ91),
IF(AU91="","Debes escribir el número de horas recargo diurno dominical y festivo. ",
IF( IFERROR(INT(AU91),1.1) &lt;&gt; IFERROR(_xlfn.NUMBERVALUE(AU91),1), "La cantidad de horas recargo diurno dominical y festivo debe ser un número entero. ", "")
),
""
)</f>
        <v/>
      </c>
      <c r="FS91" s="46">
        <f>IF(AND($DS91,FQ91),
IF(AV91="","Debes escribir el valor de las horas recargo diurno dominical y festivo. ",
IF( ISERR(_xlfn.NUMBERVALUE(AV91)), "El valor de las horas recargo diurno dominical y festivo debe ser un número válido. ", "")
),
""
)</f>
        <v/>
      </c>
      <c r="FT91" s="46">
        <f>CONCATENATE(AW91,AX91)&lt;&gt;""</f>
        <v/>
      </c>
      <c r="FU91" s="46">
        <f>IF(AND($DS91,FT91),
IF(AW91="","Debes escribir el número de horas recargo nocturno dominical y festivo. ",
IF( IFERROR(INT(AW91),1.1) &lt;&gt; IFERROR(_xlfn.NUMBERVALUE(AW91),1), "La cantidad de horas recargo nocturno dominical y festivo debe ser un número entero. ", "")
),
""
)</f>
        <v/>
      </c>
      <c r="FV91" s="46">
        <f>IF(AND($DS91,FT91),
IF(AX91="","Debes escribir el valor de las horas recargo nocturno dominical y festivo. ",
IF( ISERR(_xlfn.NUMBERVALUE(AX91)), "El valor de las horas recargo nocturno dominical y festivo debe ser un número válido. ", "")
),
""
)</f>
        <v/>
      </c>
      <c r="FW91" s="46">
        <f>CONCATENATE(AY91,AZ91)&lt;&gt;""</f>
        <v/>
      </c>
      <c r="FX91" s="46">
        <f>IF(AND($DS91,FW91),
IF(AY91="","Debes escribir el número de días de vacaciones comunes. ",
IF( IFERROR(INT(AY91),1.1) &lt;&gt; IFERROR(_xlfn.NUMBERVALUE(AY91),1), "La cantidad de días de vacaciones comunes debe ser un número entero. ", "")
),
""
)</f>
        <v/>
      </c>
      <c r="FY91" s="46">
        <f>IF(AND($DS91,FW91),
IF(AZ91="","Debes escribir el valor de las vacaciones comunes. ",
IF( ISERR(_xlfn.NUMBERVALUE(AZ91)), "El valor de las vacaciones comunes debe ser un número válido. ", "")
),
""
)</f>
        <v/>
      </c>
      <c r="FZ91" s="46">
        <f>CONCATENATE(BA91,BB91)&lt;&gt;""</f>
        <v/>
      </c>
      <c r="GA91" s="46">
        <f>IF(AND($DS91,FZ91),
IF(BA91="","Debes escribir el número de días de vacaciones compensadas. ",
IF( IFERROR(INT(BA91),1.1) &lt;&gt; IFERROR(_xlfn.NUMBERVALUE(BA91),1), "La cantidad de días de vacaciones compensadas debe ser un número entero. ", "")
),
""
)</f>
        <v/>
      </c>
      <c r="GB91" s="46">
        <f>IF(AND($DS91,FZ91),
IF(BB91="","Debes escribir el valor de las vacaciones compensadas. ",
IF( ISERR(_xlfn.NUMBERVALUE(BB91)), "El valor de las vacaciones compensadas debe ser un número válido. ", "")
),
""
)</f>
        <v/>
      </c>
      <c r="GC91" s="46">
        <f>CONCATENATE(BC91,BD91)&lt;&gt;""</f>
        <v/>
      </c>
      <c r="GD91" s="46">
        <f>IF(AND($DS91,GC91),
IF(BC91="","Debes escribir el número de días de prima salarial. ",
IF( IFERROR(INT(BC91),1.1) &lt;&gt; IFERROR(_xlfn.NUMBERVALUE(BC91),1), "La cantidad de días de prima salarial debe ser un número entero. ", "")
),
""
)</f>
        <v/>
      </c>
      <c r="GE91" s="46">
        <f>IF(AND($DS91,GC91),
IF(BD91="","Debes escribir el valor de los días de prima salarial. ",
IF( ISERR(_xlfn.NUMBERVALUE(BD91)), "El valor de los días de prima salarial debe ser un número válido. ", "")
),
""
)</f>
        <v/>
      </c>
      <c r="GF91" s="46">
        <f>IF($DS91,
IF( AND(BE91&lt;&gt;"", ISERR(_xlfn.NUMBERVALUE(BE91))), "El valor de la prima NO saliarial debe ser un número válido. ", "")
)</f>
        <v/>
      </c>
      <c r="GG91" s="46">
        <f>CONCATENATE(BF91,BG91,BH91)&lt;&gt;""</f>
        <v/>
      </c>
      <c r="GH91" s="46">
        <f>IF(AND($DS91,GG91),
IF(BF91="","Debes escribir el valor de las cesantías. ",
IF( ISERR(_xlfn.NUMBERVALUE(BF91)), "El valor de las cesantías debe ser un número válido. ", "")
),
""
)</f>
        <v/>
      </c>
      <c r="GI91" s="46">
        <f>IF(AND($DS91,GG91),
IF(BG91="","Debes escribir el % de cesantías. ",
IF( ISERR(_xlfn.NUMBERVALUE(BG91)), "El % de cesantías debe ser un número válido. ", "")
),
""
)</f>
        <v/>
      </c>
      <c r="GJ91" s="46">
        <f>IF(AND($DS91,GG91),
IF(BH91="","Debes escribir el valor de intereses de cesantías. ",
IF( ISERR(_xlfn.NUMBERVALUE(BH91)), "El valor de intereses de cesantías debe ser un número válido. ", "")
),
""
)</f>
        <v/>
      </c>
      <c r="GK91" s="46">
        <f>CONCATENATE(BI91,BJ91,BK91)&lt;&gt;""</f>
        <v/>
      </c>
      <c r="GL91" s="46">
        <f>IF(AND($DS91,GK91),
IF(BI91="","Debes escribir el número de días de incapacidad. ",
IF( IFERROR(INT(BI91),1.1) &lt;&gt; IFERROR(_xlfn.NUMBERVALUE(BI91),1), "La cantidad de días de incapacidad debe ser un número entero. ", "")
),
""
)</f>
        <v/>
      </c>
      <c r="GM91" s="46">
        <f>IF(AND($DS91,GK91),
IF(BJ91="","Debes escribir el tipo de incapacidad. ",
IF(_xlfn.IFNA(VLOOKUP(BJ91,TIPO_DE_INCAPACIDAD,1,FALSE),-1)=-1,"El tipo de incapacidad es inválida (por favor seleccionarlo de la lista). ","")
),
""
)</f>
        <v/>
      </c>
      <c r="GN91" s="46">
        <f>IF(AND($DS91,GK91),
IF(BK91="","Debes escribir el valor de la incapacidad. ",
IF( ISERR(_xlfn.NUMBERVALUE(BK91)), "El valor de la incapacidad debe ser un número válido. ", "")
),
""
)</f>
        <v/>
      </c>
      <c r="GO91" s="46">
        <f>CONCATENATE(BL91,BM91)&lt;&gt;""</f>
        <v/>
      </c>
      <c r="GP91" s="46">
        <f>IF(AND($DS91,GO91),
IF(BL91="","Debes escribir el número de días de licencia de maternidad o paternidad. ",
IF( IFERROR(INT(BL91),1.1) &lt;&gt; IFERROR(_xlfn.NUMBERVALUE(BL91),1), "La cantidad de días de licencia de maternidad o paternidad debe ser un número entero. ", "")
),
""
)</f>
        <v/>
      </c>
      <c r="GQ91" s="46">
        <f>IF(AND($DS91,GO91),
IF(BM91="","Debes escribir el valor de la licencia de maternidad o paternidad. ",
IF( ISERR(_xlfn.NUMBERVALUE(BM91)), "El valor de la licencia de maternidad o paternidad debe ser un número válido. ", "")
),
""
)</f>
        <v/>
      </c>
      <c r="GR91" s="46">
        <f>CONCATENATE(BN91,BO91)&lt;&gt;""</f>
        <v/>
      </c>
      <c r="GS91" s="46">
        <f>IF(AND($DS91,GR91),
IF(BN91="","Debes escribir el número de días de licencia remunerada. ",
IF( IFERROR(INT(BN91),1.1) &lt;&gt; IFERROR(_xlfn.NUMBERVALUE(BN91),1), "La cantidad de días de licencia remunerada debe ser un número entero. ", "")
),
""
)</f>
        <v/>
      </c>
      <c r="GT91" s="46">
        <f>IF(AND($DS91,GR91),
IF(BO91="","Debes escribir el valor de la licencia remunerada. ",
IF( ISERR(_xlfn.NUMBERVALUE(BO91)), "El valor de la licencia remunerada debe ser un número válido. ", "")
),
""
)</f>
        <v/>
      </c>
      <c r="GU91" s="46">
        <f>IF($DS91,
IF( AND(BP91&lt;&gt;"", ISERR(_xlfn.NUMBERVALUE(BP91))), "El valor de la licencia NO remunerada debe ser un número válido. ", "")
)</f>
        <v/>
      </c>
      <c r="GV91" s="46">
        <f>IF($DS91,
IF( AND(BQ91&lt;&gt;"", ISERR(_xlfn.NUMBERVALUE(BQ91))), "El valor de auxilios salariales debe ser un número válido. ", "")
)</f>
        <v/>
      </c>
      <c r="GW91" s="46">
        <f>IF($DS91,
IF( AND(BR91&lt;&gt;"", ISERR(_xlfn.NUMBERVALUE(BR91))), "El valor de auxilios NO salariales debe ser un número válido. ", "")
)</f>
        <v/>
      </c>
      <c r="GX91" s="46">
        <f>IF($DS91,
IF( AND(BS91&lt;&gt;"", ISERR(_xlfn.NUMBERVALUE(BS91))), "El valor de bonos salariales debe ser un número válido. ", "")
)</f>
        <v/>
      </c>
      <c r="GY91" s="46">
        <f>IF($DS91,
IF( AND(BT91&lt;&gt;"", ISERR(_xlfn.NUMBERVALUE(BT91))), "El valor de bonos NO salariales debe ser un número válido. ", "")
)</f>
        <v/>
      </c>
      <c r="GZ91" s="46">
        <f>IF($DS91,
IF( AND(BU91&lt;&gt;"", ISERR(_xlfn.NUMBERVALUE(BU91))), "El valor de bonos salariales de alimentación debe ser un número válido. ", "")
)</f>
        <v/>
      </c>
      <c r="HA91" s="46">
        <f>IF($DS91,
IF( AND(BV91&lt;&gt;"", ISERR(_xlfn.NUMBERVALUE(BV91))), "El valor de bonos NO salariales de alimentación debe ser un número válido. ", "")
)</f>
        <v/>
      </c>
      <c r="HB91" s="46">
        <f>IF($DS91,
IF( AND(BW91&lt;&gt;"", ISERR(_xlfn.NUMBERVALUE(BW91))), "El valor de bonificaciones salariales debe ser un número válido. ", "")
)</f>
        <v/>
      </c>
      <c r="HC91" s="46">
        <f>IF($DS91,
IF( AND(BX91&lt;&gt;"", ISERR(_xlfn.NUMBERVALUE(BX91))), "El valor de bonificaciones NO salariales debe ser un número válido. ", "")
)</f>
        <v/>
      </c>
      <c r="HD91" s="46">
        <f>IF($DS91,
IF( AND(BY91&lt;&gt;"", ISERR(_xlfn.NUMBERVALUE(BY91))), "El valor de compensaciones ordinarias debe ser un número válido. ", "")
)</f>
        <v/>
      </c>
      <c r="HE91" s="46">
        <f>IF($DS91,
IF( AND(BZ91&lt;&gt;"", ISERR(_xlfn.NUMBERVALUE(BZ91))), "El valor de compensaciones extraordinarias debe ser un número válido. ", "")
)</f>
        <v/>
      </c>
      <c r="HF91" s="46">
        <f>IF($DS91,
IF( AND(CA91&lt;&gt;"", ISERR(_xlfn.NUMBERVALUE(CA91))), "El valor de comisiones debe ser un número válido. ", "")
)</f>
        <v/>
      </c>
      <c r="HG91" s="46">
        <f>IF($DS91,
IF( AND(CB91&lt;&gt;"", ISERR(_xlfn.NUMBERVALUE(CB91))), "El valor de ausencia por huega debe ser un número válido. ", "")
)</f>
        <v/>
      </c>
      <c r="HH91" s="46">
        <f>IF($DS91,
IF( AND(CC91&lt;&gt;"", ISERR(_xlfn.NUMBERVALUE(CC91))), "El valor de anticipos debe ser un número válido. ", "")
)</f>
        <v/>
      </c>
      <c r="HI91" s="46">
        <f>IF($DS91,
IF( AND(CD91&lt;&gt;"", ISERR(_xlfn.NUMBERVALUE(CD91))), "El valor de pagos a terceros debe ser un número válido. ", "")
)</f>
        <v/>
      </c>
      <c r="HJ91" s="46">
        <f>IF($DS91,
IF( AND(CE91&lt;&gt;"", ISERR(_xlfn.NUMBERVALUE(CE91))), "El valor de dotación debe ser un número válido. ", "")
)</f>
        <v/>
      </c>
      <c r="HK91" s="46">
        <f>IF($DS91,
IF( AND(CF91&lt;&gt;"", ISERR(_xlfn.NUMBERVALUE(CF91))), "El valor de apoyo sostenibilidad debe ser un número válido. ", "")
)</f>
        <v/>
      </c>
      <c r="HL91" s="46">
        <f>IF($DS91,
IF( AND(CG91&lt;&gt;"", ISERR(_xlfn.NUMBERVALUE(CG91))), "El valor de teletrabajo debe ser un número válido. ", "")
)</f>
        <v/>
      </c>
      <c r="HM91" s="46">
        <f>IF($DS91,
IF( AND(CH91&lt;&gt;"", ISERR(_xlfn.NUMBERVALUE(CH91))), "El valor de bonificación de retiro debe ser un número válido. ", "")
)</f>
        <v/>
      </c>
      <c r="HN91" s="46">
        <f>IF($DS91,
IF( AND(CI91&lt;&gt;"", ISERR(_xlfn.NUMBERVALUE(CI91))), "El valor de indemnización de retiro debe ser un número válido. ", "")
)</f>
        <v/>
      </c>
      <c r="HO91" s="46">
        <f>IF($DS91,
IF( AND(CJ91&lt;&gt;"", ISERR(_xlfn.NUMBERVALUE(CJ91))), "El valor de reintegros debe ser un número válido. ", "")
)</f>
        <v/>
      </c>
      <c r="HP91" s="46">
        <f>CONCATENATE(CK91,CL91,CM91)&lt;&gt;""</f>
        <v/>
      </c>
      <c r="HQ91" s="46">
        <f>IF(AND($DS91,HP91),
IF(CK91="","Debes escribir la descripción de otro concepto no categorizado. ",""),
""
)</f>
        <v/>
      </c>
      <c r="HR91" s="46">
        <f>IF(AND($DS91,HP91),
IF(CONCATENATE(CL91,CM91)="","Debes escribir al menos un valor de concepto no categorizado (salarial o no salarial). ",
IF(ISERR(_xlfn.NUMBERVALUE(CL91)),"El valor salarial concepto no categorizado debe ser un número válido. ","")
),
""
)</f>
        <v/>
      </c>
      <c r="HS91" s="46">
        <f>IF(AND($DS91,HP91),
IF(CONCATENATE(CL91,CM91)="","Debes escribir al menos un valor de concepto no categorizado (salarial o no salarial). ",
IF(ISERR(_xlfn.NUMBERVALUE(CM91)),"El valor NO salarial concepto no categorizado debe ser un número válido. ","")
),
""
)</f>
        <v/>
      </c>
      <c r="HT91" s="46">
        <f>IF($DS91,
IF(CN91="","Debes escribir el porcentaje del aporte a salud. ",
IF( ISERR(_xlfn.NUMBERVALUE(CN91)), "El valor del porcentaje del aporte a salud debe ser un número válido. ", "")
)
)</f>
        <v/>
      </c>
      <c r="HU91" s="46">
        <f>IF($DS91,
IF(CO91="","Debes escribir el valor del aporte a salud. ",
IF( ISERR(_xlfn.NUMBERVALUE(CO91)), "El valor del aporte a salud debe ser un número válido. ", "")
)
)</f>
        <v/>
      </c>
      <c r="HV91" s="46">
        <f>IF($DS91,
IF( AND(CP91&lt;&gt;"", ISERR(_xlfn.NUMBERVALUE(CP91))), "El valor plan complementario debe ser un número válido. ", "")
)</f>
        <v/>
      </c>
      <c r="HW91" s="46">
        <f>IF($DS91,
IF(CQ91="","Debes escribir el porcentaje del aporte a pensión. ",
IF( ISERR(_xlfn.NUMBERVALUE(CQ91)), "El valor del porcentaje del aporte a pensión debe ser un número válido. ", "")
)
)</f>
        <v/>
      </c>
      <c r="HX91" s="46">
        <f>IF($DS91,
IF(CR91="","Debes escribir el valor del aporte a pensión. ",
IF( ISERR(_xlfn.NUMBERVALUE(CR91)), "El valor del aporte a salud debe ser un número válido. ", "")
)
)</f>
        <v/>
      </c>
      <c r="HY91" s="46">
        <f>IF($DS91,
IF( AND(CS91&lt;&gt;"", ISERR(_xlfn.NUMBERVALUE(CS91))), "El valor pensión voluntaria debe ser un número válido. ", "")
)</f>
        <v/>
      </c>
      <c r="HZ91" s="46">
        <f>CONCATENATE(CT91,CU91,CV91,CW91)&lt;&gt;""</f>
        <v/>
      </c>
      <c r="IA91" s="46">
        <f>IF(AND($DS91,HZ91),
IF(CT91="","Debes escribir el % del fondo de seguridad pensional. ",
IF( ISERR(_xlfn.NUMBERVALUE(CT91)), "El % del fondo de seguridad debe ser un número válido. ", "")
),
""
)</f>
        <v/>
      </c>
      <c r="IB91" s="46">
        <f>IF(AND($DS91,HZ91),
IF(CU91="","Debes escribir el valor del aporte al fondo de solidaridad pensional. ",
IF( ISERR(_xlfn.NUMBERVALUE(CU91)), "El valor del aporte al fondo de solidaridad pensional debe ser un número válido. ", "")
),
""
)</f>
        <v/>
      </c>
      <c r="IC91" s="46">
        <f>IF(AND($DS91,HZ91),
IF(CV91="","Debes escribir el % del fondo de subsistencia. ",
IF( ISERR(_xlfn.NUMBERVALUE(CV91)), "El % del fondo de subsistencia debe ser un número válido. ", "")
),
""
)</f>
        <v/>
      </c>
      <c r="ID91" s="46">
        <f>IF(AND($DS91,HZ91),
IF(CW91="","Debes escribir el valor del fondo de subsistencia. ",
IF( ISERR(_xlfn.NUMBERVALUE(CW91)), "El valor del fondo de subsistencia debe ser un número válido. ", "")
),
""
)</f>
        <v/>
      </c>
      <c r="IE91" s="46">
        <f>CONCATENATE(CX91,CY91)&lt;&gt;""</f>
        <v/>
      </c>
      <c r="IF91" s="46">
        <f>IF(AND($DS91,IE91),
IF(CX91="","Debes escribir el % de sindicato. ",
IF( ISERR(_xlfn.NUMBERVALUE(CX91)), "El % de sindicato debe ser un número válido. ", "")
),
""
)</f>
        <v/>
      </c>
      <c r="IG91" s="46">
        <f>IF(AND($DS91,IE91),
IF(CY91="","Debes escribir el valor del sindicato. ",
IF( ISERR(_xlfn.NUMBERVALUE(CY91)), "El valor del sindicato debe ser un número válido. ", "")
),
""
)</f>
        <v/>
      </c>
      <c r="IH91" s="46">
        <f>IF($DS91,
IF( AND(CZ91&lt;&gt;"", ISERR(_xlfn.NUMBERVALUE(CZ91))), "El valor de sanción pública debe ser un número válido. ", "")
)</f>
        <v/>
      </c>
      <c r="II91" s="46">
        <f>IF($DS91,
IF( AND(DA91&lt;&gt;"", ISERR(_xlfn.NUMBERVALUE(DA91))), "El valor de sanción privada debe ser un número válido. ", "")
)</f>
        <v/>
      </c>
      <c r="IJ91" s="46">
        <f>CONCATENATE(DB91,DC91)&lt;&gt;""</f>
        <v/>
      </c>
      <c r="IK91" s="46">
        <f>IF(AND($DS91,IJ91),
IF(DB91="","Debes escribir la descripción de libranza. ",""),
""
)</f>
        <v/>
      </c>
      <c r="IL91" s="46">
        <f>IF(AND($DS91,IJ91),
IF(DC91="","Debes escribir la cuota libranza. ",
IF(ISERR(_xlfn.NUMBERVALUE(DC91)),"El valor de la cuota libranza debe ser un número válido. ","")
),
""
)</f>
        <v/>
      </c>
      <c r="IM91" s="46">
        <f>IF($DS91,
IF( AND(DD91&lt;&gt;"", ISERR(_xlfn.NUMBERVALUE(DD91))), "El valor de pagos a terceros debe ser un número válido. ", "")
)</f>
        <v/>
      </c>
      <c r="IN91" s="46">
        <f>IF($DS91,
IF( AND(DE91&lt;&gt;"", ISERR(_xlfn.NUMBERVALUE(DE91))), "El valor de anticipos debe ser un número válido. ", "")
)</f>
        <v/>
      </c>
      <c r="IO91" s="46">
        <f>IF($DS91,
IF( AND(DF91&lt;&gt;"", ISERR(_xlfn.NUMBERVALUE(DF91))), "El valor de AFC debe ser un número válido. ", "")
)</f>
        <v/>
      </c>
      <c r="IP91" s="46">
        <f>IF($DS91,
IF( AND(DG91&lt;&gt;"", ISERR(_xlfn.NUMBERVALUE(DG91))), "El valor de rete-fuente debe ser un número válido. ", "")
)</f>
        <v/>
      </c>
      <c r="IQ91" s="46">
        <f>IF($DS91,
IF( AND(DH91&lt;&gt;"", ISERR(_xlfn.NUMBERVALUE(DH91))), "El valor de cooperativa de trabajo debe ser un número válido. ", "")
)</f>
        <v/>
      </c>
      <c r="IR91" s="46">
        <f>IF($DS91,
IF( AND(DI91&lt;&gt;"", ISERR(_xlfn.NUMBERVALUE(DI91))), "El valor de embargo fiscal debe ser un número válido. ", "")
)</f>
        <v/>
      </c>
      <c r="IS91" s="46">
        <f>IF($DS91,
IF( AND(DJ91&lt;&gt;"", ISERR(_xlfn.NUMBERVALUE(DJ91))), "El valor de educación debe ser un número válido. ", "")
)</f>
        <v/>
      </c>
      <c r="IT91" s="46">
        <f>IF($DS91,
IF( AND(DK91&lt;&gt;"", ISERR(_xlfn.NUMBERVALUE(DK91))), "El valor de reintegro debe ser un número válido. ", "")
)</f>
        <v/>
      </c>
      <c r="IU91" s="46">
        <f>IF($DS91,
IF( AND(DL91&lt;&gt;"", ISERR(_xlfn.NUMBERVALUE(DL91))), "El valor de deuda debe ser un número válido. ", "")
)</f>
        <v/>
      </c>
      <c r="IV91" s="46">
        <f>IF($DS91,
IF( AND(DM91&lt;&gt;"", ISERR(_xlfn.NUMBERVALUE(DM91))), "El valor de otras deducciones debe ser un número válido. ", "")
)</f>
        <v/>
      </c>
      <c r="IW91" s="46">
        <f>IF($DS91,
IF(DN91="","Debes escribir el valor de los devengos totales. ",
IF( ISERR(_xlfn.NUMBERVALUE(DN91)), "El valor de los devengos totales debe ser un número válido. ", "")
)
)</f>
        <v/>
      </c>
      <c r="IX91" s="46">
        <f>IF($DS91,
IF(DO91="","Debes escribir el valor de las deducciones totales. ",
IF( ISERR(_xlfn.NUMBERVALUE(DO91)), "El valor de las deducciones totales debe ser un número válido. ", "")
)
)</f>
        <v/>
      </c>
      <c r="IY91" s="46">
        <f>IF($DS91,
IF(DP91="","Debes escribir el valor del salario total. ",
IF( ISERR(_xlfn.NUMBERVALUE(DP91)), "El valor del salario total debe ser un número válido. ", "")
)
)</f>
        <v/>
      </c>
    </row>
    <row r="92">
      <c r="B92" s="48" t="n">
        <v>80</v>
      </c>
      <c r="C92" s="61">
        <f>IF(AND(DS92,DP92&lt;&gt;""),
IF(DQ92="","OK","Error"),
""
)</f>
        <v/>
      </c>
      <c r="D92" s="53" t="n"/>
      <c r="E92" s="52" t="n"/>
      <c r="F92" s="112" t="n"/>
      <c r="G92" s="52" t="n"/>
      <c r="H92" s="53" t="n"/>
      <c r="I92" s="52" t="n"/>
      <c r="J92" s="52" t="n"/>
      <c r="K92" s="53" t="n"/>
      <c r="L92" s="55" t="n"/>
      <c r="M92" s="108" t="n"/>
      <c r="N92" s="56" t="n"/>
      <c r="O92" s="52" t="n"/>
      <c r="P92" s="52" t="n"/>
      <c r="Q92" s="52" t="n"/>
      <c r="R92" s="52" t="n"/>
      <c r="S92" s="52" t="n"/>
      <c r="T92" s="53" t="n"/>
      <c r="U92" s="52" t="n"/>
      <c r="V92" s="52" t="n"/>
      <c r="W92" s="55" t="n"/>
      <c r="X92" s="55" t="n"/>
      <c r="Y92" s="52" t="n"/>
      <c r="Z92" s="55" t="n"/>
      <c r="AA92" s="52" t="n"/>
      <c r="AB92" s="53" t="n"/>
      <c r="AC92" s="53" t="n"/>
      <c r="AD92" s="53" t="n"/>
      <c r="AE92" s="177" t="n"/>
      <c r="AF92" s="113" t="n"/>
      <c r="AG92" s="177" t="n"/>
      <c r="AH92" s="178" t="n"/>
      <c r="AI92" s="178" t="n"/>
      <c r="AJ92" s="178" t="n"/>
      <c r="AK92" s="114" t="n"/>
      <c r="AL92" s="178" t="n"/>
      <c r="AM92" s="114" t="n"/>
      <c r="AN92" s="178" t="n"/>
      <c r="AO92" s="114" t="n"/>
      <c r="AP92" s="178" t="n"/>
      <c r="AQ92" s="114" t="n"/>
      <c r="AR92" s="178" t="n"/>
      <c r="AS92" s="114" t="n"/>
      <c r="AT92" s="178" t="n"/>
      <c r="AU92" s="114" t="n"/>
      <c r="AV92" s="178" t="n"/>
      <c r="AW92" s="114" t="n"/>
      <c r="AX92" s="178" t="n"/>
      <c r="AY92" s="114" t="n"/>
      <c r="AZ92" s="178" t="n"/>
      <c r="BA92" s="114" t="n"/>
      <c r="BB92" s="178" t="n"/>
      <c r="BC92" s="114" t="n"/>
      <c r="BD92" s="178" t="n"/>
      <c r="BE92" s="178" t="n"/>
      <c r="BF92" s="178" t="n"/>
      <c r="BG92" s="59" t="n"/>
      <c r="BH92" s="178" t="n"/>
      <c r="BI92" s="114" t="n"/>
      <c r="BJ92" s="53" t="n"/>
      <c r="BK92" s="178" t="n"/>
      <c r="BL92" s="114" t="n"/>
      <c r="BM92" s="178" t="n"/>
      <c r="BN92" s="114" t="n"/>
      <c r="BO92" s="178" t="n"/>
      <c r="BP92" s="178" t="n"/>
      <c r="BQ92" s="178" t="n"/>
      <c r="BR92" s="178" t="n"/>
      <c r="BS92" s="178" t="n"/>
      <c r="BT92" s="178" t="n"/>
      <c r="BU92" s="178" t="n"/>
      <c r="BV92" s="178" t="n"/>
      <c r="BW92" s="178" t="n"/>
      <c r="BX92" s="178" t="n"/>
      <c r="BY92" s="178" t="n"/>
      <c r="BZ92" s="178" t="n"/>
      <c r="CA92" s="178" t="n"/>
      <c r="CB92" s="178" t="n"/>
      <c r="CC92" s="178" t="n"/>
      <c r="CD92" s="178" t="n"/>
      <c r="CE92" s="178" t="n"/>
      <c r="CF92" s="178" t="n"/>
      <c r="CG92" s="178" t="n"/>
      <c r="CH92" s="178" t="n"/>
      <c r="CI92" s="178" t="n"/>
      <c r="CJ92" s="178" t="n"/>
      <c r="CK92" s="53" t="n"/>
      <c r="CL92" s="178" t="n"/>
      <c r="CM92" s="178" t="n"/>
      <c r="CN92" s="60" t="n"/>
      <c r="CO92" s="177" t="n"/>
      <c r="CP92" s="178" t="n"/>
      <c r="CQ92" s="60" t="n"/>
      <c r="CR92" s="177" t="n"/>
      <c r="CS92" s="178" t="n"/>
      <c r="CT92" s="59" t="n"/>
      <c r="CU92" s="178" t="n"/>
      <c r="CV92" s="59" t="n"/>
      <c r="CW92" s="178" t="n"/>
      <c r="CX92" s="59" t="n"/>
      <c r="CY92" s="178" t="n"/>
      <c r="CZ92" s="178" t="n"/>
      <c r="DA92" s="178" t="n"/>
      <c r="DB92" s="53" t="n"/>
      <c r="DC92" s="178" t="n"/>
      <c r="DD92" s="178" t="n"/>
      <c r="DE92" s="178" t="n"/>
      <c r="DF92" s="178" t="n"/>
      <c r="DG92" s="178" t="n"/>
      <c r="DH92" s="178" t="n"/>
      <c r="DI92" s="178" t="n"/>
      <c r="DJ92" s="178" t="n"/>
      <c r="DK92" s="178" t="n"/>
      <c r="DL92" s="178" t="n"/>
      <c r="DM92" s="178" t="n"/>
      <c r="DN92" s="177" t="n"/>
      <c r="DO92" s="177" t="n"/>
      <c r="DP92" s="177" t="n"/>
      <c r="DQ92" s="76">
        <f>IF(AND(DS92,DP92&lt;&gt;""),
CONCATENATE(DT92,DU92,DV92,DW92,DX92,DY92,DZ92,EA92,EB92,EC92,ED92,EE92,EF92,EG92,EH92,EI92,EJ92,EK92,EL92,EM92,EN92,EO92,EP92,EQ92,ES92,ET92,EU92,EV92,EW92,EX92,EY92,EZ92,FA92,FC92,FD92,FF92,FG92,FI92,FJ92,FL92,FM92,FO92,FP92,FR92,FS92,FU92,FV92,FX92,FY92,GA92,GB92,GD92,GE92,GF92,GH92,GI92,GJ92,GL92,GM92,GN92,GP92,GQ92,GS92,GT92,GU92,GV92,GW92,GX92,GY92,GZ92,HA92,HB92,HC92,HD92,HE92,HF92,HG92,HH92,HI92,HJ92,HK92,HL92,HM92,HN92,HO92,HQ92,HR92,HS92,HT92,HU92,HV92,HW92,HX92,HY92,IA92,IB92,IC92,ID92,IF92,IG92,IH92,II92,IK92,IL92,IM92,IN92,IO92,IP92,IQ92,IR92,IS92,IT92,IU92,IV92,IW92,IX92,IY92,IZ92),
""
)</f>
        <v/>
      </c>
      <c r="DR92" s="53" t="n"/>
      <c r="DS92" s="46">
        <f>CONCATENATE(D92,$E92,$F92,$G92,H92,$I92,$J92,K92,$L92,$M92,N92,$O92,$P92,$Q92,$R92,$S92,T92,$U92,$V92,$W92,$X92,$Y92,$Z92,$AA92,AB92,AC92,AD92,$AE92,$AF92,$AG92,AH92,AI92,AJ92,AK92,AL92,AM92,AN92,AO92,AP92,AQ92,AR92,AS92,AT92,AU92,AV92,AW92,AX92,AY92,AZ92,BA92,BB92,BC92,BD92,BE92,BF92,BG92,BH92,BI92,BJ92,BK92,BL92,BM92,BN92,BO92,BP92,BQ92,BR92,BS92,BT92,BU92,BV92,BW92,BX92,BY92,BZ92,CA92,CB92,CC92,CD92,CE92,CF92,CG92,CH92,CI92,CJ92,CK92,CL92,CM92,$CN92,$CO92,CP92,$CQ92,$CR92,CS92,CT92,CU92,CV92,CW92,CX92,CY92,CZ92,DA92,DB92,DC92,DD92,DE92,DF92,DG92,DH92,DI92,DJ92,DK92,DL92,DM92,$DN92,$DO92,$DP92,DR92)&lt;&gt;""</f>
        <v/>
      </c>
      <c r="DT92" s="46">
        <f>IF(AND($DS92,$E$4&lt;&gt;""),
IF(LEFT($E$4,2) = "1.",
IF(D92&lt;&gt;"","El CUNE sólo se envía en operaciones de novedad o ajuste. ",""),
IF(D92="","Debes escribir un CUNE válido para realizar operaciones de novedad o ajuste. ","")),
""
)</f>
        <v/>
      </c>
      <c r="DU92" s="46">
        <f>IF($DS92,
IF(E92="","Debes seleccionar el tipo de documento del empleado. ",
IF(_xlfn.IFNA(VLOOKUP(E92,TIPO_DE_DOCUMENTO,1,FALSE),-1)=-1,"El tipo de documento no es válido (por favor seleccionarlo de la lista). ","")
)
)</f>
        <v/>
      </c>
      <c r="DV92" s="46">
        <f>IF($DS92,
IF(F92="","Debes escribir el número de documento del empleado. ","")
)</f>
        <v/>
      </c>
      <c r="DW92" s="46">
        <f>IF($DS92,
IF(G92="","Debes escribir el primer nombre del empleado. ","")
)</f>
        <v/>
      </c>
      <c r="DY92" s="46">
        <f>IF($DS92,
IF(I92="","Debes escribir el primer apellido del empleado. ","")
)</f>
        <v/>
      </c>
      <c r="DZ92" s="46">
        <f>IF($DS92,
IF(J92="","Debes escribir el segundo apellido del empleado. ","")
)</f>
        <v/>
      </c>
      <c r="EB92" s="46">
        <f>IF($DS92,
IF(L92="","Debes escribir la fecha de ingreso del empleado. ",
IF(ISERR(DATE(YEAR(L92),MONTH(L92),DAY(L92))), "El valor ingresado en fecha de ingreso no tiene un formato válido. ","")
)
)</f>
        <v/>
      </c>
      <c r="EC92" s="46">
        <f>IF($DS92,
IF(M92="","Debes escribir el tiempo laborado. ",
IF( IFERROR(INT(M92),1.1) &lt;&gt; IFERROR(_xlfn.NUMBERVALUE(M92),1), "El valor de los días trabajados debe ser un número entero. ", "")
)
)</f>
        <v/>
      </c>
      <c r="ED92" s="46">
        <f>IF($DS92,
IF( AND(N92&lt;&gt;"", ISERR(DATE(YEAR(N92),MONTH(N92),DAY(N92))) ), "El valor ingresado en fecha de ingreso no tiene un formato válido. ",
IF( AND(N92&lt;&gt;"", $E$6&lt;&gt;"", DATE(YEAR(N92), MONTH(N92), 1) &lt;&gt; IFERROR(DATE(MID($E$6, 1, 4), MID($E$6, 6, 2),1), "1/1/1900") ), "La fecha de retiro debe estar dentro del período liquidado. ", "")
)
)</f>
        <v/>
      </c>
      <c r="EE92" s="46">
        <f>IF($DS92,
IF(O92="","Debes seleccionar el tipo de trabajador. ",
IF(_xlfn.IFNA(VLOOKUP(O92,TIPO_DE_TRABAJADOR,1,FALSE),-1)=-1,"El tipo de trabajador no es válido (por favor seleccionarlo de la lista). ","")
)
)</f>
        <v/>
      </c>
      <c r="EF92" s="46">
        <f>IF($DS92,
IF(P92="","Debes seleccionar si es un trabajador dependiente pensionado por vejez. ",
IF(_xlfn.IFNA(VLOOKUP(P92,SUBTIPO_DE_TRABAJADOR,1,FALSE),-1)=-1,"El tipo de trabajador dependiente pensionado por vejez no es válido (por favor seleccionarlo de la lista). ","")
)
)</f>
        <v/>
      </c>
      <c r="EG92" s="46">
        <f>IF($DS92,
IF(Q92="","Debes seleccionar el tipo de contrato del trabajador. ",
IF(_xlfn.IFNA(VLOOKUP(Q92,TIPO_DE_CONTRATO,1,FALSE),-1)=-1,"El tipo de contrato del trabajador no es válido (por favor seleccionarlo de la lista). ","")
)
)</f>
        <v/>
      </c>
      <c r="EH92" s="46">
        <f>IF($DS92,
IF(R92="","Debes seleccionar si es un salario integral. ",
IF(_xlfn.IFNA(VLOOKUP(R92,SI_NO,1,FALSE),-1)=-1,"Valor no válido para salario integral (por favor seleccionarlo de la lista). ","")
)
)</f>
        <v/>
      </c>
      <c r="EI92" s="46">
        <f>IF($DS92,
IF(S92="","Debes seleccionar si el trabajador realiza actividades de riesgo. ",
IF(_xlfn.IFNA(VLOOKUP(S92,SI_NO,1,FALSE),-1)=-1,"Valor no válido para actividad de alto riesgo (por favor seleccionarlo de la lista). ","")
)
)</f>
        <v/>
      </c>
      <c r="EK92" s="46">
        <f>IF($DS92,
IF(U92="","Debes escribir el código del municipio de residencia del trabajador. ",
IF(_xlfn.IFNA(VLOOKUP(U92,MUNICIPIO,1,FALSE),-1)=-1,"El municipio de residencia del trabajador es inválido (por favor seleccionarlo de la lista). ","")
)
)</f>
        <v/>
      </c>
      <c r="EL92" s="46">
        <f>IF($DS92,
IF(V92="","Debes escribir el la dirección de residendia del trabajador. ","")
)</f>
        <v/>
      </c>
      <c r="EM92" s="46">
        <f>IF($DS92,
IF(W92="","Debes escribir la fecha de inicio de la liquidación. ",
IF(ISERR(DATE(YEAR(W92),MONTH(W92),DAY(W92))),"El valor ingresado en fecha de inicio de liquidación no tiene un formato válido. ",
IF( AND($E$6&lt;&gt;"", DATE(YEAR(W92), MONTH(W92), 1) &lt;&gt; IFERROR(DATE(MID($E$6, 1, 4), MID($E$6, 6, 2),1), "1/1/1900") ), "La fecha de inicio de la liquidación debe estar dentro del período liquidado. ", "")
)
)
)</f>
        <v/>
      </c>
      <c r="EN92" s="46">
        <f>IF($DS92,
IF(X92="","Debes escribir la fecha de fin de la liquidación. ",
IF(ISERR(DATE(YEAR(X92),MONTH(X92),DAY(X92))),"El valor ingresado en fecha de fin de liquidación no tiene un formato válido. ",
IF( AND($E$6&lt;&gt;"", DATE(YEAR(X92), MONTH(X92), 1) &lt;&gt; IFERROR(DATE(MID($E$6, 1, 4), MID($E$6, 6, 2),1), "1/1/1900") ), "La fecha de fin de la liquidación debe estar dentro del período liquidado. ", "")
)
)
)</f>
        <v/>
      </c>
      <c r="EO92" s="46">
        <f>IF($DS92,
IF(Y92="","Debes escribir la frecuencia de pago del trabajador. ",
IF(_xlfn.IFNA(VLOOKUP(Y92,PERÍODO_DE_NÓMINA,1,FALSE),-1)=-1,"La frecuencia de pago es inválida (por favor seleccionarlo de la lista). ","")
)
)</f>
        <v/>
      </c>
      <c r="EP92" s="46">
        <f>IF($DS92,
IF(Z92="","Debes escribir la fecha de pago. ",
IF(ISERR(DATE(YEAR(Z92),MONTH(Z92),DAY(Z92))), "El valor ingresado en fecha de pago no tiene un formato válido. ","")
)
)</f>
        <v/>
      </c>
      <c r="EQ92" s="46">
        <f>IF($DS92,
IF(AA92="","Debes escribir el medio de pago. ",
IF(_xlfn.IFNA(VLOOKUP(AA92,MEDIOS_DE_PAGO,1,FALSE),-1)=-1,"El medio de pago es inválido (por favor seleccionarlo de la lista). ","")
)
)</f>
        <v/>
      </c>
      <c r="ER92" s="46">
        <f>OR(AA92='Tablas '!$T$4,AA92='Tablas '!$T$7,AA92='Tablas '!$T$8,AA92='Tablas '!$T$11)</f>
        <v/>
      </c>
      <c r="ES92" s="46">
        <f>IF(AND($DS92,ER92),
IF(AB92="","Debes escribir la entidad bancaria. ",""),
""
)</f>
        <v/>
      </c>
      <c r="ET92" s="46">
        <f>IF(AND($DS92,ER92),
IF(AC92="","Debes escribir el tipo de cuenta bancaria. ",
IF(_xlfn.IFNA(VLOOKUP(AC92,TIPO_DE_CUENTA,1,FALSE),-1)=-1,"El tipo de cuenta bancaria es inválida (por favor seleccionarlo de la lista). ","")
),
""
)</f>
        <v/>
      </c>
      <c r="EU92" s="46">
        <f>IF(AND($DS92,ER92),
IF(AD92="","Debes escribir el número de cuenta bancaria. ",""),
""
)</f>
        <v/>
      </c>
      <c r="EV92" s="46">
        <f>IF($DS92,
IF(AE92="","Debes escribir el valor del sueldo básico. ",
IF( ISERR(_xlfn.NUMBERVALUE(AE92)), "El valor del sueldo básico debe ser un número válido. ", "")
)
)</f>
        <v/>
      </c>
      <c r="EW92" s="46">
        <f>IF($DS92,
IF(AF92="","Debes escribir el número de días trabajados. ",
IF( IFERROR(INT(AF92),1.1) &lt;&gt; IFERROR(_xlfn.NUMBERVALUE(AF92),1), "La cantidad de días trabajados debe ser un número entero. ", "")
)
)</f>
        <v/>
      </c>
      <c r="EX92" s="46">
        <f>IF($DS92,
IF(AG92="","Debes escribir el valor del sueldo trabajado. ",
IF( ISERR(_xlfn.NUMBERVALUE(AG92)), "El valor del sueldo trabajado debe ser un número válido. ", "")
)
)</f>
        <v/>
      </c>
      <c r="EY92" s="46">
        <f>IF($DS92,
IF( AND(AH92&lt;&gt;"", ISERR(_xlfn.NUMBERVALUE(AH92))), "El valor del auxilio de transporte debe ser un número válido. ", "")
)</f>
        <v/>
      </c>
      <c r="EZ92" s="46">
        <f>IF($DS92,
IF( AND(AI92&lt;&gt;"", ISERR(_xlfn.NUMBERVALUE(AI92))), "El valor de viáticos salariales debe ser un número válido. ", "")
)</f>
        <v/>
      </c>
      <c r="FA92" s="46">
        <f>IF($DS92,
IF( AND(AJ92&lt;&gt;"", ISERR(_xlfn.NUMBERVALUE(AJ92))), "El valor de viáticos NO salariales debe ser un número válido. ", "")
)</f>
        <v/>
      </c>
      <c r="FB92" s="46">
        <f>CONCATENATE(AK92,AL92)&lt;&gt;""</f>
        <v/>
      </c>
      <c r="FC92" s="46">
        <f>IF(AND($DS92,FB92),
IF(AK92="","Debes escribir el número de horas extras diurnas. ",
IF( IFERROR(INT(AK92),1.1) &lt;&gt; IFERROR(_xlfn.NUMBERVALUE(AK92),1), "La cantidad de horas extras diurnas debe ser un número entero. ", "")
),
""
)</f>
        <v/>
      </c>
      <c r="FD92" s="46">
        <f>IF(AND($DS92,FB92),
IF(AL92="","Debes escribir el valor de las horas extras diurnas. ",
IF( ISERR(_xlfn.NUMBERVALUE(AL92)), "El valor de las horas extras duirnas debe ser un número válido. ", "")
),
""
)</f>
        <v/>
      </c>
      <c r="FE92" s="46">
        <f>CONCATENATE(AM92,AN92)&lt;&gt;""</f>
        <v/>
      </c>
      <c r="FF92" s="46">
        <f>IF(AND($DS92,FE92),
IF(AM92="","Debes escribir el número de horas extras nocturnas. ",
IF( IFERROR(INT(AM92),1.1) &lt;&gt; IFERROR(_xlfn.NUMBERVALUE(AM92),1), "La cantidad de horas extras nocturnas debe ser un número entero. ", "")
),
""
)</f>
        <v/>
      </c>
      <c r="FG92" s="46">
        <f>IF(AND($DS92,FE92),
IF(AN92="","Debes escribir el valor de las horas extras nocturnas. ",
IF( ISERR(_xlfn.NUMBERVALUE(AN92)), "El valor de las horas extras nocturnas debe ser un número válido. ", "")
),
""
)</f>
        <v/>
      </c>
      <c r="FH92" s="46">
        <f>CONCATENATE(AO92,AP92)&lt;&gt;""</f>
        <v/>
      </c>
      <c r="FI92" s="46">
        <f>IF(AND($DS92,FH92),
IF(AO92="","Debes escribir el número de horas extras diurnas dominicales y festivas. ",
IF( IFERROR(INT(AO92),1.1) &lt;&gt; IFERROR(_xlfn.NUMBERVALUE(AO92),1), "La cantidad de horas extras diurnas dominicales y festivas debe ser un número entero. ", "")
),
""
)</f>
        <v/>
      </c>
      <c r="FJ92" s="46">
        <f>IF(AND($DS92,FH92),
IF(AP92="","Debes escribir el valor de las horas extras diurnas dominicales y festivas. ",
IF( ISERR(_xlfn.NUMBERVALUE(AP92)), "El valor de las horas extras diurnas dominicales y festivas debe ser un número válido. ", "")
),
""
)</f>
        <v/>
      </c>
      <c r="FK92" s="46">
        <f>CONCATENATE(AQ92,AR92)&lt;&gt;""</f>
        <v/>
      </c>
      <c r="FL92" s="46">
        <f>IF(AND($DS92,FK92),
IF(AQ92="","Debes escribir el número de horas extras nocturnas dominicales y festivas. ",
IF( IFERROR(INT(AQ92),1.1) &lt;&gt; IFERROR(_xlfn.NUMBERVALUE(AQ92),1), "La cantidad de horas extras nocturnas dominicales y festivas debe ser un número entero. ", "")
),
""
)</f>
        <v/>
      </c>
      <c r="FM92" s="46">
        <f>IF(AND($DS92,FK92),
IF(AR92="","Debes escribir el valor de las horas extras nocturnas dominicales y festivas. ",
IF( ISERR(_xlfn.NUMBERVALUE(AR92)), "El valor de las horas extras nocturnas dominicales y festivas debe ser un número válido. ", "")
),
""
)</f>
        <v/>
      </c>
      <c r="FN92" s="46">
        <f>CONCATENATE(AS92,AT92)&lt;&gt;""</f>
        <v/>
      </c>
      <c r="FO92" s="46">
        <f>IF(AND($DS92,FN92),
IF(AS92="","Debes escribir el número de horas recargo nocturno. ",
IF( IFERROR(INT(AS92),1.1) &lt;&gt; IFERROR(_xlfn.NUMBERVALUE(AS92),1), "La cantidad de horas recargo nocturno debe ser un número entero. ", "")
),
""
)</f>
        <v/>
      </c>
      <c r="FP92" s="46">
        <f>IF(AND($DS92,FN92),
IF(AT92="","Debes escribir el valor de las horas recargo nocturno. ",
IF( ISERR(_xlfn.NUMBERVALUE(AT92)), "El valor de las horas recargo nocturno debe ser un número válido. ", "")
),
""
)</f>
        <v/>
      </c>
      <c r="FQ92" s="46">
        <f>CONCATENATE(AU92,AV92)&lt;&gt;""</f>
        <v/>
      </c>
      <c r="FR92" s="46">
        <f>IF(AND($DS92,FQ92),
IF(AU92="","Debes escribir el número de horas recargo diurno dominical y festivo. ",
IF( IFERROR(INT(AU92),1.1) &lt;&gt; IFERROR(_xlfn.NUMBERVALUE(AU92),1), "La cantidad de horas recargo diurno dominical y festivo debe ser un número entero. ", "")
),
""
)</f>
        <v/>
      </c>
      <c r="FS92" s="46">
        <f>IF(AND($DS92,FQ92),
IF(AV92="","Debes escribir el valor de las horas recargo diurno dominical y festivo. ",
IF( ISERR(_xlfn.NUMBERVALUE(AV92)), "El valor de las horas recargo diurno dominical y festivo debe ser un número válido. ", "")
),
""
)</f>
        <v/>
      </c>
      <c r="FT92" s="46">
        <f>CONCATENATE(AW92,AX92)&lt;&gt;""</f>
        <v/>
      </c>
      <c r="FU92" s="46">
        <f>IF(AND($DS92,FT92),
IF(AW92="","Debes escribir el número de horas recargo nocturno dominical y festivo. ",
IF( IFERROR(INT(AW92),1.1) &lt;&gt; IFERROR(_xlfn.NUMBERVALUE(AW92),1), "La cantidad de horas recargo nocturno dominical y festivo debe ser un número entero. ", "")
),
""
)</f>
        <v/>
      </c>
      <c r="FV92" s="46">
        <f>IF(AND($DS92,FT92),
IF(AX92="","Debes escribir el valor de las horas recargo nocturno dominical y festivo. ",
IF( ISERR(_xlfn.NUMBERVALUE(AX92)), "El valor de las horas recargo nocturno dominical y festivo debe ser un número válido. ", "")
),
""
)</f>
        <v/>
      </c>
      <c r="FW92" s="46">
        <f>CONCATENATE(AY92,AZ92)&lt;&gt;""</f>
        <v/>
      </c>
      <c r="FX92" s="46">
        <f>IF(AND($DS92,FW92),
IF(AY92="","Debes escribir el número de días de vacaciones comunes. ",
IF( IFERROR(INT(AY92),1.1) &lt;&gt; IFERROR(_xlfn.NUMBERVALUE(AY92),1), "La cantidad de días de vacaciones comunes debe ser un número entero. ", "")
),
""
)</f>
        <v/>
      </c>
      <c r="FY92" s="46">
        <f>IF(AND($DS92,FW92),
IF(AZ92="","Debes escribir el valor de las vacaciones comunes. ",
IF( ISERR(_xlfn.NUMBERVALUE(AZ92)), "El valor de las vacaciones comunes debe ser un número válido. ", "")
),
""
)</f>
        <v/>
      </c>
      <c r="FZ92" s="46">
        <f>CONCATENATE(BA92,BB92)&lt;&gt;""</f>
        <v/>
      </c>
      <c r="GA92" s="46">
        <f>IF(AND($DS92,FZ92),
IF(BA92="","Debes escribir el número de días de vacaciones compensadas. ",
IF( IFERROR(INT(BA92),1.1) &lt;&gt; IFERROR(_xlfn.NUMBERVALUE(BA92),1), "La cantidad de días de vacaciones compensadas debe ser un número entero. ", "")
),
""
)</f>
        <v/>
      </c>
      <c r="GB92" s="46">
        <f>IF(AND($DS92,FZ92),
IF(BB92="","Debes escribir el valor de las vacaciones compensadas. ",
IF( ISERR(_xlfn.NUMBERVALUE(BB92)), "El valor de las vacaciones compensadas debe ser un número válido. ", "")
),
""
)</f>
        <v/>
      </c>
      <c r="GC92" s="46">
        <f>CONCATENATE(BC92,BD92)&lt;&gt;""</f>
        <v/>
      </c>
      <c r="GD92" s="46">
        <f>IF(AND($DS92,GC92),
IF(BC92="","Debes escribir el número de días de prima salarial. ",
IF( IFERROR(INT(BC92),1.1) &lt;&gt; IFERROR(_xlfn.NUMBERVALUE(BC92),1), "La cantidad de días de prima salarial debe ser un número entero. ", "")
),
""
)</f>
        <v/>
      </c>
      <c r="GE92" s="46">
        <f>IF(AND($DS92,GC92),
IF(BD92="","Debes escribir el valor de los días de prima salarial. ",
IF( ISERR(_xlfn.NUMBERVALUE(BD92)), "El valor de los días de prima salarial debe ser un número válido. ", "")
),
""
)</f>
        <v/>
      </c>
      <c r="GF92" s="46">
        <f>IF($DS92,
IF( AND(BE92&lt;&gt;"", ISERR(_xlfn.NUMBERVALUE(BE92))), "El valor de la prima NO saliarial debe ser un número válido. ", "")
)</f>
        <v/>
      </c>
      <c r="GG92" s="46">
        <f>CONCATENATE(BF92,BG92,BH92)&lt;&gt;""</f>
        <v/>
      </c>
      <c r="GH92" s="46">
        <f>IF(AND($DS92,GG92),
IF(BF92="","Debes escribir el valor de las cesantías. ",
IF( ISERR(_xlfn.NUMBERVALUE(BF92)), "El valor de las cesantías debe ser un número válido. ", "")
),
""
)</f>
        <v/>
      </c>
      <c r="GI92" s="46">
        <f>IF(AND($DS92,GG92),
IF(BG92="","Debes escribir el % de cesantías. ",
IF( ISERR(_xlfn.NUMBERVALUE(BG92)), "El % de cesantías debe ser un número válido. ", "")
),
""
)</f>
        <v/>
      </c>
      <c r="GJ92" s="46">
        <f>IF(AND($DS92,GG92),
IF(BH92="","Debes escribir el valor de intereses de cesantías. ",
IF( ISERR(_xlfn.NUMBERVALUE(BH92)), "El valor de intereses de cesantías debe ser un número válido. ", "")
),
""
)</f>
        <v/>
      </c>
      <c r="GK92" s="46">
        <f>CONCATENATE(BI92,BJ92,BK92)&lt;&gt;""</f>
        <v/>
      </c>
      <c r="GL92" s="46">
        <f>IF(AND($DS92,GK92),
IF(BI92="","Debes escribir el número de días de incapacidad. ",
IF( IFERROR(INT(BI92),1.1) &lt;&gt; IFERROR(_xlfn.NUMBERVALUE(BI92),1), "La cantidad de días de incapacidad debe ser un número entero. ", "")
),
""
)</f>
        <v/>
      </c>
      <c r="GM92" s="46">
        <f>IF(AND($DS92,GK92),
IF(BJ92="","Debes escribir el tipo de incapacidad. ",
IF(_xlfn.IFNA(VLOOKUP(BJ92,TIPO_DE_INCAPACIDAD,1,FALSE),-1)=-1,"El tipo de incapacidad es inválida (por favor seleccionarlo de la lista). ","")
),
""
)</f>
        <v/>
      </c>
      <c r="GN92" s="46">
        <f>IF(AND($DS92,GK92),
IF(BK92="","Debes escribir el valor de la incapacidad. ",
IF( ISERR(_xlfn.NUMBERVALUE(BK92)), "El valor de la incapacidad debe ser un número válido. ", "")
),
""
)</f>
        <v/>
      </c>
      <c r="GO92" s="46">
        <f>CONCATENATE(BL92,BM92)&lt;&gt;""</f>
        <v/>
      </c>
      <c r="GP92" s="46">
        <f>IF(AND($DS92,GO92),
IF(BL92="","Debes escribir el número de días de licencia de maternidad o paternidad. ",
IF( IFERROR(INT(BL92),1.1) &lt;&gt; IFERROR(_xlfn.NUMBERVALUE(BL92),1), "La cantidad de días de licencia de maternidad o paternidad debe ser un número entero. ", "")
),
""
)</f>
        <v/>
      </c>
      <c r="GQ92" s="46">
        <f>IF(AND($DS92,GO92),
IF(BM92="","Debes escribir el valor de la licencia de maternidad o paternidad. ",
IF( ISERR(_xlfn.NUMBERVALUE(BM92)), "El valor de la licencia de maternidad o paternidad debe ser un número válido. ", "")
),
""
)</f>
        <v/>
      </c>
      <c r="GR92" s="46">
        <f>CONCATENATE(BN92,BO92)&lt;&gt;""</f>
        <v/>
      </c>
      <c r="GS92" s="46">
        <f>IF(AND($DS92,GR92),
IF(BN92="","Debes escribir el número de días de licencia remunerada. ",
IF( IFERROR(INT(BN92),1.1) &lt;&gt; IFERROR(_xlfn.NUMBERVALUE(BN92),1), "La cantidad de días de licencia remunerada debe ser un número entero. ", "")
),
""
)</f>
        <v/>
      </c>
      <c r="GT92" s="46">
        <f>IF(AND($DS92,GR92),
IF(BO92="","Debes escribir el valor de la licencia remunerada. ",
IF( ISERR(_xlfn.NUMBERVALUE(BO92)), "El valor de la licencia remunerada debe ser un número válido. ", "")
),
""
)</f>
        <v/>
      </c>
      <c r="GU92" s="46">
        <f>IF($DS92,
IF( AND(BP92&lt;&gt;"", ISERR(_xlfn.NUMBERVALUE(BP92))), "El valor de la licencia NO remunerada debe ser un número válido. ", "")
)</f>
        <v/>
      </c>
      <c r="GV92" s="46">
        <f>IF($DS92,
IF( AND(BQ92&lt;&gt;"", ISERR(_xlfn.NUMBERVALUE(BQ92))), "El valor de auxilios salariales debe ser un número válido. ", "")
)</f>
        <v/>
      </c>
      <c r="GW92" s="46">
        <f>IF($DS92,
IF( AND(BR92&lt;&gt;"", ISERR(_xlfn.NUMBERVALUE(BR92))), "El valor de auxilios NO salariales debe ser un número válido. ", "")
)</f>
        <v/>
      </c>
      <c r="GX92" s="46">
        <f>IF($DS92,
IF( AND(BS92&lt;&gt;"", ISERR(_xlfn.NUMBERVALUE(BS92))), "El valor de bonos salariales debe ser un número válido. ", "")
)</f>
        <v/>
      </c>
      <c r="GY92" s="46">
        <f>IF($DS92,
IF( AND(BT92&lt;&gt;"", ISERR(_xlfn.NUMBERVALUE(BT92))), "El valor de bonos NO salariales debe ser un número válido. ", "")
)</f>
        <v/>
      </c>
      <c r="GZ92" s="46">
        <f>IF($DS92,
IF( AND(BU92&lt;&gt;"", ISERR(_xlfn.NUMBERVALUE(BU92))), "El valor de bonos salariales de alimentación debe ser un número válido. ", "")
)</f>
        <v/>
      </c>
      <c r="HA92" s="46">
        <f>IF($DS92,
IF( AND(BV92&lt;&gt;"", ISERR(_xlfn.NUMBERVALUE(BV92))), "El valor de bonos NO salariales de alimentación debe ser un número válido. ", "")
)</f>
        <v/>
      </c>
      <c r="HB92" s="46">
        <f>IF($DS92,
IF( AND(BW92&lt;&gt;"", ISERR(_xlfn.NUMBERVALUE(BW92))), "El valor de bonificaciones salariales debe ser un número válido. ", "")
)</f>
        <v/>
      </c>
      <c r="HC92" s="46">
        <f>IF($DS92,
IF( AND(BX92&lt;&gt;"", ISERR(_xlfn.NUMBERVALUE(BX92))), "El valor de bonificaciones NO salariales debe ser un número válido. ", "")
)</f>
        <v/>
      </c>
      <c r="HD92" s="46">
        <f>IF($DS92,
IF( AND(BY92&lt;&gt;"", ISERR(_xlfn.NUMBERVALUE(BY92))), "El valor de compensaciones ordinarias debe ser un número válido. ", "")
)</f>
        <v/>
      </c>
      <c r="HE92" s="46">
        <f>IF($DS92,
IF( AND(BZ92&lt;&gt;"", ISERR(_xlfn.NUMBERVALUE(BZ92))), "El valor de compensaciones extraordinarias debe ser un número válido. ", "")
)</f>
        <v/>
      </c>
      <c r="HF92" s="46">
        <f>IF($DS92,
IF( AND(CA92&lt;&gt;"", ISERR(_xlfn.NUMBERVALUE(CA92))), "El valor de comisiones debe ser un número válido. ", "")
)</f>
        <v/>
      </c>
      <c r="HG92" s="46">
        <f>IF($DS92,
IF( AND(CB92&lt;&gt;"", ISERR(_xlfn.NUMBERVALUE(CB92))), "El valor de ausencia por huega debe ser un número válido. ", "")
)</f>
        <v/>
      </c>
      <c r="HH92" s="46">
        <f>IF($DS92,
IF( AND(CC92&lt;&gt;"", ISERR(_xlfn.NUMBERVALUE(CC92))), "El valor de anticipos debe ser un número válido. ", "")
)</f>
        <v/>
      </c>
      <c r="HI92" s="46">
        <f>IF($DS92,
IF( AND(CD92&lt;&gt;"", ISERR(_xlfn.NUMBERVALUE(CD92))), "El valor de pagos a terceros debe ser un número válido. ", "")
)</f>
        <v/>
      </c>
      <c r="HJ92" s="46">
        <f>IF($DS92,
IF( AND(CE92&lt;&gt;"", ISERR(_xlfn.NUMBERVALUE(CE92))), "El valor de dotación debe ser un número válido. ", "")
)</f>
        <v/>
      </c>
      <c r="HK92" s="46">
        <f>IF($DS92,
IF( AND(CF92&lt;&gt;"", ISERR(_xlfn.NUMBERVALUE(CF92))), "El valor de apoyo sostenibilidad debe ser un número válido. ", "")
)</f>
        <v/>
      </c>
      <c r="HL92" s="46">
        <f>IF($DS92,
IF( AND(CG92&lt;&gt;"", ISERR(_xlfn.NUMBERVALUE(CG92))), "El valor de teletrabajo debe ser un número válido. ", "")
)</f>
        <v/>
      </c>
      <c r="HM92" s="46">
        <f>IF($DS92,
IF( AND(CH92&lt;&gt;"", ISERR(_xlfn.NUMBERVALUE(CH92))), "El valor de bonificación de retiro debe ser un número válido. ", "")
)</f>
        <v/>
      </c>
      <c r="HN92" s="46">
        <f>IF($DS92,
IF( AND(CI92&lt;&gt;"", ISERR(_xlfn.NUMBERVALUE(CI92))), "El valor de indemnización de retiro debe ser un número válido. ", "")
)</f>
        <v/>
      </c>
      <c r="HO92" s="46">
        <f>IF($DS92,
IF( AND(CJ92&lt;&gt;"", ISERR(_xlfn.NUMBERVALUE(CJ92))), "El valor de reintegros debe ser un número válido. ", "")
)</f>
        <v/>
      </c>
      <c r="HP92" s="46">
        <f>CONCATENATE(CK92,CL92,CM92)&lt;&gt;""</f>
        <v/>
      </c>
      <c r="HQ92" s="46">
        <f>IF(AND($DS92,HP92),
IF(CK92="","Debes escribir la descripción de otro concepto no categorizado. ",""),
""
)</f>
        <v/>
      </c>
      <c r="HR92" s="46">
        <f>IF(AND($DS92,HP92),
IF(CONCATENATE(CL92,CM92)="","Debes escribir al menos un valor de concepto no categorizado (salarial o no salarial). ",
IF(ISERR(_xlfn.NUMBERVALUE(CL92)),"El valor salarial concepto no categorizado debe ser un número válido. ","")
),
""
)</f>
        <v/>
      </c>
      <c r="HS92" s="46">
        <f>IF(AND($DS92,HP92),
IF(CONCATENATE(CL92,CM92)="","Debes escribir al menos un valor de concepto no categorizado (salarial o no salarial). ",
IF(ISERR(_xlfn.NUMBERVALUE(CM92)),"El valor NO salarial concepto no categorizado debe ser un número válido. ","")
),
""
)</f>
        <v/>
      </c>
      <c r="HT92" s="46">
        <f>IF($DS92,
IF(CN92="","Debes escribir el porcentaje del aporte a salud. ",
IF( ISERR(_xlfn.NUMBERVALUE(CN92)), "El valor del porcentaje del aporte a salud debe ser un número válido. ", "")
)
)</f>
        <v/>
      </c>
      <c r="HU92" s="46">
        <f>IF($DS92,
IF(CO92="","Debes escribir el valor del aporte a salud. ",
IF( ISERR(_xlfn.NUMBERVALUE(CO92)), "El valor del aporte a salud debe ser un número válido. ", "")
)
)</f>
        <v/>
      </c>
      <c r="HV92" s="46">
        <f>IF($DS92,
IF( AND(CP92&lt;&gt;"", ISERR(_xlfn.NUMBERVALUE(CP92))), "El valor plan complementario debe ser un número válido. ", "")
)</f>
        <v/>
      </c>
      <c r="HW92" s="46">
        <f>IF($DS92,
IF(CQ92="","Debes escribir el porcentaje del aporte a pensión. ",
IF( ISERR(_xlfn.NUMBERVALUE(CQ92)), "El valor del porcentaje del aporte a pensión debe ser un número válido. ", "")
)
)</f>
        <v/>
      </c>
      <c r="HX92" s="46">
        <f>IF($DS92,
IF(CR92="","Debes escribir el valor del aporte a pensión. ",
IF( ISERR(_xlfn.NUMBERVALUE(CR92)), "El valor del aporte a salud debe ser un número válido. ", "")
)
)</f>
        <v/>
      </c>
      <c r="HY92" s="46">
        <f>IF($DS92,
IF( AND(CS92&lt;&gt;"", ISERR(_xlfn.NUMBERVALUE(CS92))), "El valor pensión voluntaria debe ser un número válido. ", "")
)</f>
        <v/>
      </c>
      <c r="HZ92" s="46">
        <f>CONCATENATE(CT92,CU92,CV92,CW92)&lt;&gt;""</f>
        <v/>
      </c>
      <c r="IA92" s="46">
        <f>IF(AND($DS92,HZ92),
IF(CT92="","Debes escribir el % del fondo de seguridad pensional. ",
IF( ISERR(_xlfn.NUMBERVALUE(CT92)), "El % del fondo de seguridad debe ser un número válido. ", "")
),
""
)</f>
        <v/>
      </c>
      <c r="IB92" s="46">
        <f>IF(AND($DS92,HZ92),
IF(CU92="","Debes escribir el valor del aporte al fondo de solidaridad pensional. ",
IF( ISERR(_xlfn.NUMBERVALUE(CU92)), "El valor del aporte al fondo de solidaridad pensional debe ser un número válido. ", "")
),
""
)</f>
        <v/>
      </c>
      <c r="IC92" s="46">
        <f>IF(AND($DS92,HZ92),
IF(CV92="","Debes escribir el % del fondo de subsistencia. ",
IF( ISERR(_xlfn.NUMBERVALUE(CV92)), "El % del fondo de subsistencia debe ser un número válido. ", "")
),
""
)</f>
        <v/>
      </c>
      <c r="ID92" s="46">
        <f>IF(AND($DS92,HZ92),
IF(CW92="","Debes escribir el valor del fondo de subsistencia. ",
IF( ISERR(_xlfn.NUMBERVALUE(CW92)), "El valor del fondo de subsistencia debe ser un número válido. ", "")
),
""
)</f>
        <v/>
      </c>
      <c r="IE92" s="46">
        <f>CONCATENATE(CX92,CY92)&lt;&gt;""</f>
        <v/>
      </c>
      <c r="IF92" s="46">
        <f>IF(AND($DS92,IE92),
IF(CX92="","Debes escribir el % de sindicato. ",
IF( ISERR(_xlfn.NUMBERVALUE(CX92)), "El % de sindicato debe ser un número válido. ", "")
),
""
)</f>
        <v/>
      </c>
      <c r="IG92" s="46">
        <f>IF(AND($DS92,IE92),
IF(CY92="","Debes escribir el valor del sindicato. ",
IF( ISERR(_xlfn.NUMBERVALUE(CY92)), "El valor del sindicato debe ser un número válido. ", "")
),
""
)</f>
        <v/>
      </c>
      <c r="IH92" s="46">
        <f>IF($DS92,
IF( AND(CZ92&lt;&gt;"", ISERR(_xlfn.NUMBERVALUE(CZ92))), "El valor de sanción pública debe ser un número válido. ", "")
)</f>
        <v/>
      </c>
      <c r="II92" s="46">
        <f>IF($DS92,
IF( AND(DA92&lt;&gt;"", ISERR(_xlfn.NUMBERVALUE(DA92))), "El valor de sanción privada debe ser un número válido. ", "")
)</f>
        <v/>
      </c>
      <c r="IJ92" s="46">
        <f>CONCATENATE(DB92,DC92)&lt;&gt;""</f>
        <v/>
      </c>
      <c r="IK92" s="46">
        <f>IF(AND($DS92,IJ92),
IF(DB92="","Debes escribir la descripción de libranza. ",""),
""
)</f>
        <v/>
      </c>
      <c r="IL92" s="46">
        <f>IF(AND($DS92,IJ92),
IF(DC92="","Debes escribir la cuota libranza. ",
IF(ISERR(_xlfn.NUMBERVALUE(DC92)),"El valor de la cuota libranza debe ser un número válido. ","")
),
""
)</f>
        <v/>
      </c>
      <c r="IM92" s="46">
        <f>IF($DS92,
IF( AND(DD92&lt;&gt;"", ISERR(_xlfn.NUMBERVALUE(DD92))), "El valor de pagos a terceros debe ser un número válido. ", "")
)</f>
        <v/>
      </c>
      <c r="IN92" s="46">
        <f>IF($DS92,
IF( AND(DE92&lt;&gt;"", ISERR(_xlfn.NUMBERVALUE(DE92))), "El valor de anticipos debe ser un número válido. ", "")
)</f>
        <v/>
      </c>
      <c r="IO92" s="46">
        <f>IF($DS92,
IF( AND(DF92&lt;&gt;"", ISERR(_xlfn.NUMBERVALUE(DF92))), "El valor de AFC debe ser un número válido. ", "")
)</f>
        <v/>
      </c>
      <c r="IP92" s="46">
        <f>IF($DS92,
IF( AND(DG92&lt;&gt;"", ISERR(_xlfn.NUMBERVALUE(DG92))), "El valor de rete-fuente debe ser un número válido. ", "")
)</f>
        <v/>
      </c>
      <c r="IQ92" s="46">
        <f>IF($DS92,
IF( AND(DH92&lt;&gt;"", ISERR(_xlfn.NUMBERVALUE(DH92))), "El valor de cooperativa de trabajo debe ser un número válido. ", "")
)</f>
        <v/>
      </c>
      <c r="IR92" s="46">
        <f>IF($DS92,
IF( AND(DI92&lt;&gt;"", ISERR(_xlfn.NUMBERVALUE(DI92))), "El valor de embargo fiscal debe ser un número válido. ", "")
)</f>
        <v/>
      </c>
      <c r="IS92" s="46">
        <f>IF($DS92,
IF( AND(DJ92&lt;&gt;"", ISERR(_xlfn.NUMBERVALUE(DJ92))), "El valor de educación debe ser un número válido. ", "")
)</f>
        <v/>
      </c>
      <c r="IT92" s="46">
        <f>IF($DS92,
IF( AND(DK92&lt;&gt;"", ISERR(_xlfn.NUMBERVALUE(DK92))), "El valor de reintegro debe ser un número válido. ", "")
)</f>
        <v/>
      </c>
      <c r="IU92" s="46">
        <f>IF($DS92,
IF( AND(DL92&lt;&gt;"", ISERR(_xlfn.NUMBERVALUE(DL92))), "El valor de deuda debe ser un número válido. ", "")
)</f>
        <v/>
      </c>
      <c r="IV92" s="46">
        <f>IF($DS92,
IF( AND(DM92&lt;&gt;"", ISERR(_xlfn.NUMBERVALUE(DM92))), "El valor de otras deducciones debe ser un número válido. ", "")
)</f>
        <v/>
      </c>
      <c r="IW92" s="46">
        <f>IF($DS92,
IF(DN92="","Debes escribir el valor de los devengos totales. ",
IF( ISERR(_xlfn.NUMBERVALUE(DN92)), "El valor de los devengos totales debe ser un número válido. ", "")
)
)</f>
        <v/>
      </c>
      <c r="IX92" s="46">
        <f>IF($DS92,
IF(DO92="","Debes escribir el valor de las deducciones totales. ",
IF( ISERR(_xlfn.NUMBERVALUE(DO92)), "El valor de las deducciones totales debe ser un número válido. ", "")
)
)</f>
        <v/>
      </c>
      <c r="IY92" s="46">
        <f>IF($DS92,
IF(DP92="","Debes escribir el valor del salario total. ",
IF( ISERR(_xlfn.NUMBERVALUE(DP92)), "El valor del salario total debe ser un número válido. ", "")
)
)</f>
        <v/>
      </c>
    </row>
    <row r="93">
      <c r="B93" s="48" t="n">
        <v>81</v>
      </c>
      <c r="C93" s="61">
        <f>IF(AND(DS93,DP93&lt;&gt;""),
IF(DQ93="","OK","Error"),
""
)</f>
        <v/>
      </c>
      <c r="D93" s="53" t="n"/>
      <c r="E93" s="52" t="n"/>
      <c r="F93" s="112" t="n"/>
      <c r="G93" s="52" t="n"/>
      <c r="H93" s="53" t="n"/>
      <c r="I93" s="52" t="n"/>
      <c r="J93" s="52" t="n"/>
      <c r="K93" s="53" t="n"/>
      <c r="L93" s="55" t="n"/>
      <c r="M93" s="108" t="n"/>
      <c r="N93" s="56" t="n"/>
      <c r="O93" s="52" t="n"/>
      <c r="P93" s="52" t="n"/>
      <c r="Q93" s="52" t="n"/>
      <c r="R93" s="52" t="n"/>
      <c r="S93" s="52" t="n"/>
      <c r="T93" s="53" t="n"/>
      <c r="U93" s="52" t="n"/>
      <c r="V93" s="52" t="n"/>
      <c r="W93" s="55" t="n"/>
      <c r="X93" s="55" t="n"/>
      <c r="Y93" s="52" t="n"/>
      <c r="Z93" s="55" t="n"/>
      <c r="AA93" s="52" t="n"/>
      <c r="AB93" s="53" t="n"/>
      <c r="AC93" s="53" t="n"/>
      <c r="AD93" s="53" t="n"/>
      <c r="AE93" s="177" t="n"/>
      <c r="AF93" s="113" t="n"/>
      <c r="AG93" s="177" t="n"/>
      <c r="AH93" s="178" t="n"/>
      <c r="AI93" s="178" t="n"/>
      <c r="AJ93" s="178" t="n"/>
      <c r="AK93" s="114" t="n"/>
      <c r="AL93" s="178" t="n"/>
      <c r="AM93" s="114" t="n"/>
      <c r="AN93" s="178" t="n"/>
      <c r="AO93" s="114" t="n"/>
      <c r="AP93" s="178" t="n"/>
      <c r="AQ93" s="114" t="n"/>
      <c r="AR93" s="178" t="n"/>
      <c r="AS93" s="114" t="n"/>
      <c r="AT93" s="178" t="n"/>
      <c r="AU93" s="114" t="n"/>
      <c r="AV93" s="178" t="n"/>
      <c r="AW93" s="114" t="n"/>
      <c r="AX93" s="178" t="n"/>
      <c r="AY93" s="114" t="n"/>
      <c r="AZ93" s="178" t="n"/>
      <c r="BA93" s="114" t="n"/>
      <c r="BB93" s="178" t="n"/>
      <c r="BC93" s="114" t="n"/>
      <c r="BD93" s="178" t="n"/>
      <c r="BE93" s="178" t="n"/>
      <c r="BF93" s="178" t="n"/>
      <c r="BG93" s="59" t="n"/>
      <c r="BH93" s="178" t="n"/>
      <c r="BI93" s="114" t="n"/>
      <c r="BJ93" s="53" t="n"/>
      <c r="BK93" s="178" t="n"/>
      <c r="BL93" s="114" t="n"/>
      <c r="BM93" s="178" t="n"/>
      <c r="BN93" s="114" t="n"/>
      <c r="BO93" s="178" t="n"/>
      <c r="BP93" s="178" t="n"/>
      <c r="BQ93" s="178" t="n"/>
      <c r="BR93" s="178" t="n"/>
      <c r="BS93" s="178" t="n"/>
      <c r="BT93" s="178" t="n"/>
      <c r="BU93" s="178" t="n"/>
      <c r="BV93" s="178" t="n"/>
      <c r="BW93" s="178" t="n"/>
      <c r="BX93" s="178" t="n"/>
      <c r="BY93" s="178" t="n"/>
      <c r="BZ93" s="178" t="n"/>
      <c r="CA93" s="178" t="n"/>
      <c r="CB93" s="178" t="n"/>
      <c r="CC93" s="178" t="n"/>
      <c r="CD93" s="178" t="n"/>
      <c r="CE93" s="178" t="n"/>
      <c r="CF93" s="178" t="n"/>
      <c r="CG93" s="178" t="n"/>
      <c r="CH93" s="178" t="n"/>
      <c r="CI93" s="178" t="n"/>
      <c r="CJ93" s="178" t="n"/>
      <c r="CK93" s="53" t="n"/>
      <c r="CL93" s="178" t="n"/>
      <c r="CM93" s="178" t="n"/>
      <c r="CN93" s="60" t="n"/>
      <c r="CO93" s="177" t="n"/>
      <c r="CP93" s="178" t="n"/>
      <c r="CQ93" s="60" t="n"/>
      <c r="CR93" s="177" t="n"/>
      <c r="CS93" s="178" t="n"/>
      <c r="CT93" s="59" t="n"/>
      <c r="CU93" s="178" t="n"/>
      <c r="CV93" s="59" t="n"/>
      <c r="CW93" s="178" t="n"/>
      <c r="CX93" s="59" t="n"/>
      <c r="CY93" s="178" t="n"/>
      <c r="CZ93" s="178" t="n"/>
      <c r="DA93" s="178" t="n"/>
      <c r="DB93" s="53" t="n"/>
      <c r="DC93" s="178" t="n"/>
      <c r="DD93" s="178" t="n"/>
      <c r="DE93" s="178" t="n"/>
      <c r="DF93" s="178" t="n"/>
      <c r="DG93" s="178" t="n"/>
      <c r="DH93" s="178" t="n"/>
      <c r="DI93" s="178" t="n"/>
      <c r="DJ93" s="178" t="n"/>
      <c r="DK93" s="178" t="n"/>
      <c r="DL93" s="178" t="n"/>
      <c r="DM93" s="178" t="n"/>
      <c r="DN93" s="177" t="n"/>
      <c r="DO93" s="177" t="n"/>
      <c r="DP93" s="177" t="n"/>
      <c r="DQ93" s="76">
        <f>IF(AND(DS93,DP93&lt;&gt;""),
CONCATENATE(DT93,DU93,DV93,DW93,DX93,DY93,DZ93,EA93,EB93,EC93,ED93,EE93,EF93,EG93,EH93,EI93,EJ93,EK93,EL93,EM93,EN93,EO93,EP93,EQ93,ES93,ET93,EU93,EV93,EW93,EX93,EY93,EZ93,FA93,FC93,FD93,FF93,FG93,FI93,FJ93,FL93,FM93,FO93,FP93,FR93,FS93,FU93,FV93,FX93,FY93,GA93,GB93,GD93,GE93,GF93,GH93,GI93,GJ93,GL93,GM93,GN93,GP93,GQ93,GS93,GT93,GU93,GV93,GW93,GX93,GY93,GZ93,HA93,HB93,HC93,HD93,HE93,HF93,HG93,HH93,HI93,HJ93,HK93,HL93,HM93,HN93,HO93,HQ93,HR93,HS93,HT93,HU93,HV93,HW93,HX93,HY93,IA93,IB93,IC93,ID93,IF93,IG93,IH93,II93,IK93,IL93,IM93,IN93,IO93,IP93,IQ93,IR93,IS93,IT93,IU93,IV93,IW93,IX93,IY93,IZ93),
""
)</f>
        <v/>
      </c>
      <c r="DR93" s="53" t="n"/>
      <c r="DS93" s="46">
        <f>CONCATENATE(D93,$E93,$F93,$G93,H93,$I93,$J93,K93,$L93,$M93,N93,$O93,$P93,$Q93,$R93,$S93,T93,$U93,$V93,$W93,$X93,$Y93,$Z93,$AA93,AB93,AC93,AD93,$AE93,$AF93,$AG93,AH93,AI93,AJ93,AK93,AL93,AM93,AN93,AO93,AP93,AQ93,AR93,AS93,AT93,AU93,AV93,AW93,AX93,AY93,AZ93,BA93,BB93,BC93,BD93,BE93,BF93,BG93,BH93,BI93,BJ93,BK93,BL93,BM93,BN93,BO93,BP93,BQ93,BR93,BS93,BT93,BU93,BV93,BW93,BX93,BY93,BZ93,CA93,CB93,CC93,CD93,CE93,CF93,CG93,CH93,CI93,CJ93,CK93,CL93,CM93,$CN93,$CO93,CP93,$CQ93,$CR93,CS93,CT93,CU93,CV93,CW93,CX93,CY93,CZ93,DA93,DB93,DC93,DD93,DE93,DF93,DG93,DH93,DI93,DJ93,DK93,DL93,DM93,$DN93,$DO93,$DP93,DR93)&lt;&gt;""</f>
        <v/>
      </c>
      <c r="DT93" s="46">
        <f>IF(AND($DS93,$E$4&lt;&gt;""),
IF(LEFT($E$4,2) = "1.",
IF(D93&lt;&gt;"","El CUNE sólo se envía en operaciones de novedad o ajuste. ",""),
IF(D93="","Debes escribir un CUNE válido para realizar operaciones de novedad o ajuste. ","")),
""
)</f>
        <v/>
      </c>
      <c r="DU93" s="46">
        <f>IF($DS93,
IF(E93="","Debes seleccionar el tipo de documento del empleado. ",
IF(_xlfn.IFNA(VLOOKUP(E93,TIPO_DE_DOCUMENTO,1,FALSE),-1)=-1,"El tipo de documento no es válido (por favor seleccionarlo de la lista). ","")
)
)</f>
        <v/>
      </c>
      <c r="DV93" s="46">
        <f>IF($DS93,
IF(F93="","Debes escribir el número de documento del empleado. ","")
)</f>
        <v/>
      </c>
      <c r="DW93" s="46">
        <f>IF($DS93,
IF(G93="","Debes escribir el primer nombre del empleado. ","")
)</f>
        <v/>
      </c>
      <c r="DY93" s="46">
        <f>IF($DS93,
IF(I93="","Debes escribir el primer apellido del empleado. ","")
)</f>
        <v/>
      </c>
      <c r="DZ93" s="46">
        <f>IF($DS93,
IF(J93="","Debes escribir el segundo apellido del empleado. ","")
)</f>
        <v/>
      </c>
      <c r="EB93" s="46">
        <f>IF($DS93,
IF(L93="","Debes escribir la fecha de ingreso del empleado. ",
IF(ISERR(DATE(YEAR(L93),MONTH(L93),DAY(L93))), "El valor ingresado en fecha de ingreso no tiene un formato válido. ","")
)
)</f>
        <v/>
      </c>
      <c r="EC93" s="46">
        <f>IF($DS93,
IF(M93="","Debes escribir el tiempo laborado. ",
IF( IFERROR(INT(M93),1.1) &lt;&gt; IFERROR(_xlfn.NUMBERVALUE(M93),1), "El valor de los días trabajados debe ser un número entero. ", "")
)
)</f>
        <v/>
      </c>
      <c r="ED93" s="46">
        <f>IF($DS93,
IF( AND(N93&lt;&gt;"", ISERR(DATE(YEAR(N93),MONTH(N93),DAY(N93))) ), "El valor ingresado en fecha de ingreso no tiene un formato válido. ",
IF( AND(N93&lt;&gt;"", $E$6&lt;&gt;"", DATE(YEAR(N93), MONTH(N93), 1) &lt;&gt; IFERROR(DATE(MID($E$6, 1, 4), MID($E$6, 6, 2),1), "1/1/1900") ), "La fecha de retiro debe estar dentro del período liquidado. ", "")
)
)</f>
        <v/>
      </c>
      <c r="EE93" s="46">
        <f>IF($DS93,
IF(O93="","Debes seleccionar el tipo de trabajador. ",
IF(_xlfn.IFNA(VLOOKUP(O93,TIPO_DE_TRABAJADOR,1,FALSE),-1)=-1,"El tipo de trabajador no es válido (por favor seleccionarlo de la lista). ","")
)
)</f>
        <v/>
      </c>
      <c r="EF93" s="46">
        <f>IF($DS93,
IF(P93="","Debes seleccionar si es un trabajador dependiente pensionado por vejez. ",
IF(_xlfn.IFNA(VLOOKUP(P93,SUBTIPO_DE_TRABAJADOR,1,FALSE),-1)=-1,"El tipo de trabajador dependiente pensionado por vejez no es válido (por favor seleccionarlo de la lista). ","")
)
)</f>
        <v/>
      </c>
      <c r="EG93" s="46">
        <f>IF($DS93,
IF(Q93="","Debes seleccionar el tipo de contrato del trabajador. ",
IF(_xlfn.IFNA(VLOOKUP(Q93,TIPO_DE_CONTRATO,1,FALSE),-1)=-1,"El tipo de contrato del trabajador no es válido (por favor seleccionarlo de la lista). ","")
)
)</f>
        <v/>
      </c>
      <c r="EH93" s="46">
        <f>IF($DS93,
IF(R93="","Debes seleccionar si es un salario integral. ",
IF(_xlfn.IFNA(VLOOKUP(R93,SI_NO,1,FALSE),-1)=-1,"Valor no válido para salario integral (por favor seleccionarlo de la lista). ","")
)
)</f>
        <v/>
      </c>
      <c r="EI93" s="46">
        <f>IF($DS93,
IF(S93="","Debes seleccionar si el trabajador realiza actividades de riesgo. ",
IF(_xlfn.IFNA(VLOOKUP(S93,SI_NO,1,FALSE),-1)=-1,"Valor no válido para actividad de alto riesgo (por favor seleccionarlo de la lista). ","")
)
)</f>
        <v/>
      </c>
      <c r="EK93" s="46">
        <f>IF($DS93,
IF(U93="","Debes escribir el código del municipio de residencia del trabajador. ",
IF(_xlfn.IFNA(VLOOKUP(U93,MUNICIPIO,1,FALSE),-1)=-1,"El municipio de residencia del trabajador es inválido (por favor seleccionarlo de la lista). ","")
)
)</f>
        <v/>
      </c>
      <c r="EL93" s="46">
        <f>IF($DS93,
IF(V93="","Debes escribir el la dirección de residendia del trabajador. ","")
)</f>
        <v/>
      </c>
      <c r="EM93" s="46">
        <f>IF($DS93,
IF(W93="","Debes escribir la fecha de inicio de la liquidación. ",
IF(ISERR(DATE(YEAR(W93),MONTH(W93),DAY(W93))),"El valor ingresado en fecha de inicio de liquidación no tiene un formato válido. ",
IF( AND($E$6&lt;&gt;"", DATE(YEAR(W93), MONTH(W93), 1) &lt;&gt; IFERROR(DATE(MID($E$6, 1, 4), MID($E$6, 6, 2),1), "1/1/1900") ), "La fecha de inicio de la liquidación debe estar dentro del período liquidado. ", "")
)
)
)</f>
        <v/>
      </c>
      <c r="EN93" s="46">
        <f>IF($DS93,
IF(X93="","Debes escribir la fecha de fin de la liquidación. ",
IF(ISERR(DATE(YEAR(X93),MONTH(X93),DAY(X93))),"El valor ingresado en fecha de fin de liquidación no tiene un formato válido. ",
IF( AND($E$6&lt;&gt;"", DATE(YEAR(X93), MONTH(X93), 1) &lt;&gt; IFERROR(DATE(MID($E$6, 1, 4), MID($E$6, 6, 2),1), "1/1/1900") ), "La fecha de fin de la liquidación debe estar dentro del período liquidado. ", "")
)
)
)</f>
        <v/>
      </c>
      <c r="EO93" s="46">
        <f>IF($DS93,
IF(Y93="","Debes escribir la frecuencia de pago del trabajador. ",
IF(_xlfn.IFNA(VLOOKUP(Y93,PERÍODO_DE_NÓMINA,1,FALSE),-1)=-1,"La frecuencia de pago es inválida (por favor seleccionarlo de la lista). ","")
)
)</f>
        <v/>
      </c>
      <c r="EP93" s="46">
        <f>IF($DS93,
IF(Z93="","Debes escribir la fecha de pago. ",
IF(ISERR(DATE(YEAR(Z93),MONTH(Z93),DAY(Z93))), "El valor ingresado en fecha de pago no tiene un formato válido. ","")
)
)</f>
        <v/>
      </c>
      <c r="EQ93" s="46">
        <f>IF($DS93,
IF(AA93="","Debes escribir el medio de pago. ",
IF(_xlfn.IFNA(VLOOKUP(AA93,MEDIOS_DE_PAGO,1,FALSE),-1)=-1,"El medio de pago es inválido (por favor seleccionarlo de la lista). ","")
)
)</f>
        <v/>
      </c>
      <c r="ER93" s="46">
        <f>OR(AA93='Tablas '!$T$4,AA93='Tablas '!$T$7,AA93='Tablas '!$T$8,AA93='Tablas '!$T$11)</f>
        <v/>
      </c>
      <c r="ES93" s="46">
        <f>IF(AND($DS93,ER93),
IF(AB93="","Debes escribir la entidad bancaria. ",""),
""
)</f>
        <v/>
      </c>
      <c r="ET93" s="46">
        <f>IF(AND($DS93,ER93),
IF(AC93="","Debes escribir el tipo de cuenta bancaria. ",
IF(_xlfn.IFNA(VLOOKUP(AC93,TIPO_DE_CUENTA,1,FALSE),-1)=-1,"El tipo de cuenta bancaria es inválida (por favor seleccionarlo de la lista). ","")
),
""
)</f>
        <v/>
      </c>
      <c r="EU93" s="46">
        <f>IF(AND($DS93,ER93),
IF(AD93="","Debes escribir el número de cuenta bancaria. ",""),
""
)</f>
        <v/>
      </c>
      <c r="EV93" s="46">
        <f>IF($DS93,
IF(AE93="","Debes escribir el valor del sueldo básico. ",
IF( ISERR(_xlfn.NUMBERVALUE(AE93)), "El valor del sueldo básico debe ser un número válido. ", "")
)
)</f>
        <v/>
      </c>
      <c r="EW93" s="46">
        <f>IF($DS93,
IF(AF93="","Debes escribir el número de días trabajados. ",
IF( IFERROR(INT(AF93),1.1) &lt;&gt; IFERROR(_xlfn.NUMBERVALUE(AF93),1), "La cantidad de días trabajados debe ser un número entero. ", "")
)
)</f>
        <v/>
      </c>
      <c r="EX93" s="46">
        <f>IF($DS93,
IF(AG93="","Debes escribir el valor del sueldo trabajado. ",
IF( ISERR(_xlfn.NUMBERVALUE(AG93)), "El valor del sueldo trabajado debe ser un número válido. ", "")
)
)</f>
        <v/>
      </c>
      <c r="EY93" s="46">
        <f>IF($DS93,
IF( AND(AH93&lt;&gt;"", ISERR(_xlfn.NUMBERVALUE(AH93))), "El valor del auxilio de transporte debe ser un número válido. ", "")
)</f>
        <v/>
      </c>
      <c r="EZ93" s="46">
        <f>IF($DS93,
IF( AND(AI93&lt;&gt;"", ISERR(_xlfn.NUMBERVALUE(AI93))), "El valor de viáticos salariales debe ser un número válido. ", "")
)</f>
        <v/>
      </c>
      <c r="FA93" s="46">
        <f>IF($DS93,
IF( AND(AJ93&lt;&gt;"", ISERR(_xlfn.NUMBERVALUE(AJ93))), "El valor de viáticos NO salariales debe ser un número válido. ", "")
)</f>
        <v/>
      </c>
      <c r="FB93" s="46">
        <f>CONCATENATE(AK93,AL93)&lt;&gt;""</f>
        <v/>
      </c>
      <c r="FC93" s="46">
        <f>IF(AND($DS93,FB93),
IF(AK93="","Debes escribir el número de horas extras diurnas. ",
IF( IFERROR(INT(AK93),1.1) &lt;&gt; IFERROR(_xlfn.NUMBERVALUE(AK93),1), "La cantidad de horas extras diurnas debe ser un número entero. ", "")
),
""
)</f>
        <v/>
      </c>
      <c r="FD93" s="46">
        <f>IF(AND($DS93,FB93),
IF(AL93="","Debes escribir el valor de las horas extras diurnas. ",
IF( ISERR(_xlfn.NUMBERVALUE(AL93)), "El valor de las horas extras duirnas debe ser un número válido. ", "")
),
""
)</f>
        <v/>
      </c>
      <c r="FE93" s="46">
        <f>CONCATENATE(AM93,AN93)&lt;&gt;""</f>
        <v/>
      </c>
      <c r="FF93" s="46">
        <f>IF(AND($DS93,FE93),
IF(AM93="","Debes escribir el número de horas extras nocturnas. ",
IF( IFERROR(INT(AM93),1.1) &lt;&gt; IFERROR(_xlfn.NUMBERVALUE(AM93),1), "La cantidad de horas extras nocturnas debe ser un número entero. ", "")
),
""
)</f>
        <v/>
      </c>
      <c r="FG93" s="46">
        <f>IF(AND($DS93,FE93),
IF(AN93="","Debes escribir el valor de las horas extras nocturnas. ",
IF( ISERR(_xlfn.NUMBERVALUE(AN93)), "El valor de las horas extras nocturnas debe ser un número válido. ", "")
),
""
)</f>
        <v/>
      </c>
      <c r="FH93" s="46">
        <f>CONCATENATE(AO93,AP93)&lt;&gt;""</f>
        <v/>
      </c>
      <c r="FI93" s="46">
        <f>IF(AND($DS93,FH93),
IF(AO93="","Debes escribir el número de horas extras diurnas dominicales y festivas. ",
IF( IFERROR(INT(AO93),1.1) &lt;&gt; IFERROR(_xlfn.NUMBERVALUE(AO93),1), "La cantidad de horas extras diurnas dominicales y festivas debe ser un número entero. ", "")
),
""
)</f>
        <v/>
      </c>
      <c r="FJ93" s="46">
        <f>IF(AND($DS93,FH93),
IF(AP93="","Debes escribir el valor de las horas extras diurnas dominicales y festivas. ",
IF( ISERR(_xlfn.NUMBERVALUE(AP93)), "El valor de las horas extras diurnas dominicales y festivas debe ser un número válido. ", "")
),
""
)</f>
        <v/>
      </c>
      <c r="FK93" s="46">
        <f>CONCATENATE(AQ93,AR93)&lt;&gt;""</f>
        <v/>
      </c>
      <c r="FL93" s="46">
        <f>IF(AND($DS93,FK93),
IF(AQ93="","Debes escribir el número de horas extras nocturnas dominicales y festivas. ",
IF( IFERROR(INT(AQ93),1.1) &lt;&gt; IFERROR(_xlfn.NUMBERVALUE(AQ93),1), "La cantidad de horas extras nocturnas dominicales y festivas debe ser un número entero. ", "")
),
""
)</f>
        <v/>
      </c>
      <c r="FM93" s="46">
        <f>IF(AND($DS93,FK93),
IF(AR93="","Debes escribir el valor de las horas extras nocturnas dominicales y festivas. ",
IF( ISERR(_xlfn.NUMBERVALUE(AR93)), "El valor de las horas extras nocturnas dominicales y festivas debe ser un número válido. ", "")
),
""
)</f>
        <v/>
      </c>
      <c r="FN93" s="46">
        <f>CONCATENATE(AS93,AT93)&lt;&gt;""</f>
        <v/>
      </c>
      <c r="FO93" s="46">
        <f>IF(AND($DS93,FN93),
IF(AS93="","Debes escribir el número de horas recargo nocturno. ",
IF( IFERROR(INT(AS93),1.1) &lt;&gt; IFERROR(_xlfn.NUMBERVALUE(AS93),1), "La cantidad de horas recargo nocturno debe ser un número entero. ", "")
),
""
)</f>
        <v/>
      </c>
      <c r="FP93" s="46">
        <f>IF(AND($DS93,FN93),
IF(AT93="","Debes escribir el valor de las horas recargo nocturno. ",
IF( ISERR(_xlfn.NUMBERVALUE(AT93)), "El valor de las horas recargo nocturno debe ser un número válido. ", "")
),
""
)</f>
        <v/>
      </c>
      <c r="FQ93" s="46">
        <f>CONCATENATE(AU93,AV93)&lt;&gt;""</f>
        <v/>
      </c>
      <c r="FR93" s="46">
        <f>IF(AND($DS93,FQ93),
IF(AU93="","Debes escribir el número de horas recargo diurno dominical y festivo. ",
IF( IFERROR(INT(AU93),1.1) &lt;&gt; IFERROR(_xlfn.NUMBERVALUE(AU93),1), "La cantidad de horas recargo diurno dominical y festivo debe ser un número entero. ", "")
),
""
)</f>
        <v/>
      </c>
      <c r="FS93" s="46">
        <f>IF(AND($DS93,FQ93),
IF(AV93="","Debes escribir el valor de las horas recargo diurno dominical y festivo. ",
IF( ISERR(_xlfn.NUMBERVALUE(AV93)), "El valor de las horas recargo diurno dominical y festivo debe ser un número válido. ", "")
),
""
)</f>
        <v/>
      </c>
      <c r="FT93" s="46">
        <f>CONCATENATE(AW93,AX93)&lt;&gt;""</f>
        <v/>
      </c>
      <c r="FU93" s="46">
        <f>IF(AND($DS93,FT93),
IF(AW93="","Debes escribir el número de horas recargo nocturno dominical y festivo. ",
IF( IFERROR(INT(AW93),1.1) &lt;&gt; IFERROR(_xlfn.NUMBERVALUE(AW93),1), "La cantidad de horas recargo nocturno dominical y festivo debe ser un número entero. ", "")
),
""
)</f>
        <v/>
      </c>
      <c r="FV93" s="46">
        <f>IF(AND($DS93,FT93),
IF(AX93="","Debes escribir el valor de las horas recargo nocturno dominical y festivo. ",
IF( ISERR(_xlfn.NUMBERVALUE(AX93)), "El valor de las horas recargo nocturno dominical y festivo debe ser un número válido. ", "")
),
""
)</f>
        <v/>
      </c>
      <c r="FW93" s="46">
        <f>CONCATENATE(AY93,AZ93)&lt;&gt;""</f>
        <v/>
      </c>
      <c r="FX93" s="46">
        <f>IF(AND($DS93,FW93),
IF(AY93="","Debes escribir el número de días de vacaciones comunes. ",
IF( IFERROR(INT(AY93),1.1) &lt;&gt; IFERROR(_xlfn.NUMBERVALUE(AY93),1), "La cantidad de días de vacaciones comunes debe ser un número entero. ", "")
),
""
)</f>
        <v/>
      </c>
      <c r="FY93" s="46">
        <f>IF(AND($DS93,FW93),
IF(AZ93="","Debes escribir el valor de las vacaciones comunes. ",
IF( ISERR(_xlfn.NUMBERVALUE(AZ93)), "El valor de las vacaciones comunes debe ser un número válido. ", "")
),
""
)</f>
        <v/>
      </c>
      <c r="FZ93" s="46">
        <f>CONCATENATE(BA93,BB93)&lt;&gt;""</f>
        <v/>
      </c>
      <c r="GA93" s="46">
        <f>IF(AND($DS93,FZ93),
IF(BA93="","Debes escribir el número de días de vacaciones compensadas. ",
IF( IFERROR(INT(BA93),1.1) &lt;&gt; IFERROR(_xlfn.NUMBERVALUE(BA93),1), "La cantidad de días de vacaciones compensadas debe ser un número entero. ", "")
),
""
)</f>
        <v/>
      </c>
      <c r="GB93" s="46">
        <f>IF(AND($DS93,FZ93),
IF(BB93="","Debes escribir el valor de las vacaciones compensadas. ",
IF( ISERR(_xlfn.NUMBERVALUE(BB93)), "El valor de las vacaciones compensadas debe ser un número válido. ", "")
),
""
)</f>
        <v/>
      </c>
      <c r="GC93" s="46">
        <f>CONCATENATE(BC93,BD93)&lt;&gt;""</f>
        <v/>
      </c>
      <c r="GD93" s="46">
        <f>IF(AND($DS93,GC93),
IF(BC93="","Debes escribir el número de días de prima salarial. ",
IF( IFERROR(INT(BC93),1.1) &lt;&gt; IFERROR(_xlfn.NUMBERVALUE(BC93),1), "La cantidad de días de prima salarial debe ser un número entero. ", "")
),
""
)</f>
        <v/>
      </c>
      <c r="GE93" s="46">
        <f>IF(AND($DS93,GC93),
IF(BD93="","Debes escribir el valor de los días de prima salarial. ",
IF( ISERR(_xlfn.NUMBERVALUE(BD93)), "El valor de los días de prima salarial debe ser un número válido. ", "")
),
""
)</f>
        <v/>
      </c>
      <c r="GF93" s="46">
        <f>IF($DS93,
IF( AND(BE93&lt;&gt;"", ISERR(_xlfn.NUMBERVALUE(BE93))), "El valor de la prima NO saliarial debe ser un número válido. ", "")
)</f>
        <v/>
      </c>
      <c r="GG93" s="46">
        <f>CONCATENATE(BF93,BG93,BH93)&lt;&gt;""</f>
        <v/>
      </c>
      <c r="GH93" s="46">
        <f>IF(AND($DS93,GG93),
IF(BF93="","Debes escribir el valor de las cesantías. ",
IF( ISERR(_xlfn.NUMBERVALUE(BF93)), "El valor de las cesantías debe ser un número válido. ", "")
),
""
)</f>
        <v/>
      </c>
      <c r="GI93" s="46">
        <f>IF(AND($DS93,GG93),
IF(BG93="","Debes escribir el % de cesantías. ",
IF( ISERR(_xlfn.NUMBERVALUE(BG93)), "El % de cesantías debe ser un número válido. ", "")
),
""
)</f>
        <v/>
      </c>
      <c r="GJ93" s="46">
        <f>IF(AND($DS93,GG93),
IF(BH93="","Debes escribir el valor de intereses de cesantías. ",
IF( ISERR(_xlfn.NUMBERVALUE(BH93)), "El valor de intereses de cesantías debe ser un número válido. ", "")
),
""
)</f>
        <v/>
      </c>
      <c r="GK93" s="46">
        <f>CONCATENATE(BI93,BJ93,BK93)&lt;&gt;""</f>
        <v/>
      </c>
      <c r="GL93" s="46">
        <f>IF(AND($DS93,GK93),
IF(BI93="","Debes escribir el número de días de incapacidad. ",
IF( IFERROR(INT(BI93),1.1) &lt;&gt; IFERROR(_xlfn.NUMBERVALUE(BI93),1), "La cantidad de días de incapacidad debe ser un número entero. ", "")
),
""
)</f>
        <v/>
      </c>
      <c r="GM93" s="46">
        <f>IF(AND($DS93,GK93),
IF(BJ93="","Debes escribir el tipo de incapacidad. ",
IF(_xlfn.IFNA(VLOOKUP(BJ93,TIPO_DE_INCAPACIDAD,1,FALSE),-1)=-1,"El tipo de incapacidad es inválida (por favor seleccionarlo de la lista). ","")
),
""
)</f>
        <v/>
      </c>
      <c r="GN93" s="46">
        <f>IF(AND($DS93,GK93),
IF(BK93="","Debes escribir el valor de la incapacidad. ",
IF( ISERR(_xlfn.NUMBERVALUE(BK93)), "El valor de la incapacidad debe ser un número válido. ", "")
),
""
)</f>
        <v/>
      </c>
      <c r="GO93" s="46">
        <f>CONCATENATE(BL93,BM93)&lt;&gt;""</f>
        <v/>
      </c>
      <c r="GP93" s="46">
        <f>IF(AND($DS93,GO93),
IF(BL93="","Debes escribir el número de días de licencia de maternidad o paternidad. ",
IF( IFERROR(INT(BL93),1.1) &lt;&gt; IFERROR(_xlfn.NUMBERVALUE(BL93),1), "La cantidad de días de licencia de maternidad o paternidad debe ser un número entero. ", "")
),
""
)</f>
        <v/>
      </c>
      <c r="GQ93" s="46">
        <f>IF(AND($DS93,GO93),
IF(BM93="","Debes escribir el valor de la licencia de maternidad o paternidad. ",
IF( ISERR(_xlfn.NUMBERVALUE(BM93)), "El valor de la licencia de maternidad o paternidad debe ser un número válido. ", "")
),
""
)</f>
        <v/>
      </c>
      <c r="GR93" s="46">
        <f>CONCATENATE(BN93,BO93)&lt;&gt;""</f>
        <v/>
      </c>
      <c r="GS93" s="46">
        <f>IF(AND($DS93,GR93),
IF(BN93="","Debes escribir el número de días de licencia remunerada. ",
IF( IFERROR(INT(BN93),1.1) &lt;&gt; IFERROR(_xlfn.NUMBERVALUE(BN93),1), "La cantidad de días de licencia remunerada debe ser un número entero. ", "")
),
""
)</f>
        <v/>
      </c>
      <c r="GT93" s="46">
        <f>IF(AND($DS93,GR93),
IF(BO93="","Debes escribir el valor de la licencia remunerada. ",
IF( ISERR(_xlfn.NUMBERVALUE(BO93)), "El valor de la licencia remunerada debe ser un número válido. ", "")
),
""
)</f>
        <v/>
      </c>
      <c r="GU93" s="46">
        <f>IF($DS93,
IF( AND(BP93&lt;&gt;"", ISERR(_xlfn.NUMBERVALUE(BP93))), "El valor de la licencia NO remunerada debe ser un número válido. ", "")
)</f>
        <v/>
      </c>
      <c r="GV93" s="46">
        <f>IF($DS93,
IF( AND(BQ93&lt;&gt;"", ISERR(_xlfn.NUMBERVALUE(BQ93))), "El valor de auxilios salariales debe ser un número válido. ", "")
)</f>
        <v/>
      </c>
      <c r="GW93" s="46">
        <f>IF($DS93,
IF( AND(BR93&lt;&gt;"", ISERR(_xlfn.NUMBERVALUE(BR93))), "El valor de auxilios NO salariales debe ser un número válido. ", "")
)</f>
        <v/>
      </c>
      <c r="GX93" s="46">
        <f>IF($DS93,
IF( AND(BS93&lt;&gt;"", ISERR(_xlfn.NUMBERVALUE(BS93))), "El valor de bonos salariales debe ser un número válido. ", "")
)</f>
        <v/>
      </c>
      <c r="GY93" s="46">
        <f>IF($DS93,
IF( AND(BT93&lt;&gt;"", ISERR(_xlfn.NUMBERVALUE(BT93))), "El valor de bonos NO salariales debe ser un número válido. ", "")
)</f>
        <v/>
      </c>
      <c r="GZ93" s="46">
        <f>IF($DS93,
IF( AND(BU93&lt;&gt;"", ISERR(_xlfn.NUMBERVALUE(BU93))), "El valor de bonos salariales de alimentación debe ser un número válido. ", "")
)</f>
        <v/>
      </c>
      <c r="HA93" s="46">
        <f>IF($DS93,
IF( AND(BV93&lt;&gt;"", ISERR(_xlfn.NUMBERVALUE(BV93))), "El valor de bonos NO salariales de alimentación debe ser un número válido. ", "")
)</f>
        <v/>
      </c>
      <c r="HB93" s="46">
        <f>IF($DS93,
IF( AND(BW93&lt;&gt;"", ISERR(_xlfn.NUMBERVALUE(BW93))), "El valor de bonificaciones salariales debe ser un número válido. ", "")
)</f>
        <v/>
      </c>
      <c r="HC93" s="46">
        <f>IF($DS93,
IF( AND(BX93&lt;&gt;"", ISERR(_xlfn.NUMBERVALUE(BX93))), "El valor de bonificaciones NO salariales debe ser un número válido. ", "")
)</f>
        <v/>
      </c>
      <c r="HD93" s="46">
        <f>IF($DS93,
IF( AND(BY93&lt;&gt;"", ISERR(_xlfn.NUMBERVALUE(BY93))), "El valor de compensaciones ordinarias debe ser un número válido. ", "")
)</f>
        <v/>
      </c>
      <c r="HE93" s="46">
        <f>IF($DS93,
IF( AND(BZ93&lt;&gt;"", ISERR(_xlfn.NUMBERVALUE(BZ93))), "El valor de compensaciones extraordinarias debe ser un número válido. ", "")
)</f>
        <v/>
      </c>
      <c r="HF93" s="46">
        <f>IF($DS93,
IF( AND(CA93&lt;&gt;"", ISERR(_xlfn.NUMBERVALUE(CA93))), "El valor de comisiones debe ser un número válido. ", "")
)</f>
        <v/>
      </c>
      <c r="HG93" s="46">
        <f>IF($DS93,
IF( AND(CB93&lt;&gt;"", ISERR(_xlfn.NUMBERVALUE(CB93))), "El valor de ausencia por huega debe ser un número válido. ", "")
)</f>
        <v/>
      </c>
      <c r="HH93" s="46">
        <f>IF($DS93,
IF( AND(CC93&lt;&gt;"", ISERR(_xlfn.NUMBERVALUE(CC93))), "El valor de anticipos debe ser un número válido. ", "")
)</f>
        <v/>
      </c>
      <c r="HI93" s="46">
        <f>IF($DS93,
IF( AND(CD93&lt;&gt;"", ISERR(_xlfn.NUMBERVALUE(CD93))), "El valor de pagos a terceros debe ser un número válido. ", "")
)</f>
        <v/>
      </c>
      <c r="HJ93" s="46">
        <f>IF($DS93,
IF( AND(CE93&lt;&gt;"", ISERR(_xlfn.NUMBERVALUE(CE93))), "El valor de dotación debe ser un número válido. ", "")
)</f>
        <v/>
      </c>
      <c r="HK93" s="46">
        <f>IF($DS93,
IF( AND(CF93&lt;&gt;"", ISERR(_xlfn.NUMBERVALUE(CF93))), "El valor de apoyo sostenibilidad debe ser un número válido. ", "")
)</f>
        <v/>
      </c>
      <c r="HL93" s="46">
        <f>IF($DS93,
IF( AND(CG93&lt;&gt;"", ISERR(_xlfn.NUMBERVALUE(CG93))), "El valor de teletrabajo debe ser un número válido. ", "")
)</f>
        <v/>
      </c>
      <c r="HM93" s="46">
        <f>IF($DS93,
IF( AND(CH93&lt;&gt;"", ISERR(_xlfn.NUMBERVALUE(CH93))), "El valor de bonificación de retiro debe ser un número válido. ", "")
)</f>
        <v/>
      </c>
      <c r="HN93" s="46">
        <f>IF($DS93,
IF( AND(CI93&lt;&gt;"", ISERR(_xlfn.NUMBERVALUE(CI93))), "El valor de indemnización de retiro debe ser un número válido. ", "")
)</f>
        <v/>
      </c>
      <c r="HO93" s="46">
        <f>IF($DS93,
IF( AND(CJ93&lt;&gt;"", ISERR(_xlfn.NUMBERVALUE(CJ93))), "El valor de reintegros debe ser un número válido. ", "")
)</f>
        <v/>
      </c>
      <c r="HP93" s="46">
        <f>CONCATENATE(CK93,CL93,CM93)&lt;&gt;""</f>
        <v/>
      </c>
      <c r="HQ93" s="46">
        <f>IF(AND($DS93,HP93),
IF(CK93="","Debes escribir la descripción de otro concepto no categorizado. ",""),
""
)</f>
        <v/>
      </c>
      <c r="HR93" s="46">
        <f>IF(AND($DS93,HP93),
IF(CONCATENATE(CL93,CM93)="","Debes escribir al menos un valor de concepto no categorizado (salarial o no salarial). ",
IF(ISERR(_xlfn.NUMBERVALUE(CL93)),"El valor salarial concepto no categorizado debe ser un número válido. ","")
),
""
)</f>
        <v/>
      </c>
      <c r="HS93" s="46">
        <f>IF(AND($DS93,HP93),
IF(CONCATENATE(CL93,CM93)="","Debes escribir al menos un valor de concepto no categorizado (salarial o no salarial). ",
IF(ISERR(_xlfn.NUMBERVALUE(CM93)),"El valor NO salarial concepto no categorizado debe ser un número válido. ","")
),
""
)</f>
        <v/>
      </c>
      <c r="HT93" s="46">
        <f>IF($DS93,
IF(CN93="","Debes escribir el porcentaje del aporte a salud. ",
IF( ISERR(_xlfn.NUMBERVALUE(CN93)), "El valor del porcentaje del aporte a salud debe ser un número válido. ", "")
)
)</f>
        <v/>
      </c>
      <c r="HU93" s="46">
        <f>IF($DS93,
IF(CO93="","Debes escribir el valor del aporte a salud. ",
IF( ISERR(_xlfn.NUMBERVALUE(CO93)), "El valor del aporte a salud debe ser un número válido. ", "")
)
)</f>
        <v/>
      </c>
      <c r="HV93" s="46">
        <f>IF($DS93,
IF( AND(CP93&lt;&gt;"", ISERR(_xlfn.NUMBERVALUE(CP93))), "El valor plan complementario debe ser un número válido. ", "")
)</f>
        <v/>
      </c>
      <c r="HW93" s="46">
        <f>IF($DS93,
IF(CQ93="","Debes escribir el porcentaje del aporte a pensión. ",
IF( ISERR(_xlfn.NUMBERVALUE(CQ93)), "El valor del porcentaje del aporte a pensión debe ser un número válido. ", "")
)
)</f>
        <v/>
      </c>
      <c r="HX93" s="46">
        <f>IF($DS93,
IF(CR93="","Debes escribir el valor del aporte a pensión. ",
IF( ISERR(_xlfn.NUMBERVALUE(CR93)), "El valor del aporte a salud debe ser un número válido. ", "")
)
)</f>
        <v/>
      </c>
      <c r="HY93" s="46">
        <f>IF($DS93,
IF( AND(CS93&lt;&gt;"", ISERR(_xlfn.NUMBERVALUE(CS93))), "El valor pensión voluntaria debe ser un número válido. ", "")
)</f>
        <v/>
      </c>
      <c r="HZ93" s="46">
        <f>CONCATENATE(CT93,CU93,CV93,CW93)&lt;&gt;""</f>
        <v/>
      </c>
      <c r="IA93" s="46">
        <f>IF(AND($DS93,HZ93),
IF(CT93="","Debes escribir el % del fondo de seguridad pensional. ",
IF( ISERR(_xlfn.NUMBERVALUE(CT93)), "El % del fondo de seguridad debe ser un número válido. ", "")
),
""
)</f>
        <v/>
      </c>
      <c r="IB93" s="46">
        <f>IF(AND($DS93,HZ93),
IF(CU93="","Debes escribir el valor del aporte al fondo de solidaridad pensional. ",
IF( ISERR(_xlfn.NUMBERVALUE(CU93)), "El valor del aporte al fondo de solidaridad pensional debe ser un número válido. ", "")
),
""
)</f>
        <v/>
      </c>
      <c r="IC93" s="46">
        <f>IF(AND($DS93,HZ93),
IF(CV93="","Debes escribir el % del fondo de subsistencia. ",
IF( ISERR(_xlfn.NUMBERVALUE(CV93)), "El % del fondo de subsistencia debe ser un número válido. ", "")
),
""
)</f>
        <v/>
      </c>
      <c r="ID93" s="46">
        <f>IF(AND($DS93,HZ93),
IF(CW93="","Debes escribir el valor del fondo de subsistencia. ",
IF( ISERR(_xlfn.NUMBERVALUE(CW93)), "El valor del fondo de subsistencia debe ser un número válido. ", "")
),
""
)</f>
        <v/>
      </c>
      <c r="IE93" s="46">
        <f>CONCATENATE(CX93,CY93)&lt;&gt;""</f>
        <v/>
      </c>
      <c r="IF93" s="46">
        <f>IF(AND($DS93,IE93),
IF(CX93="","Debes escribir el % de sindicato. ",
IF( ISERR(_xlfn.NUMBERVALUE(CX93)), "El % de sindicato debe ser un número válido. ", "")
),
""
)</f>
        <v/>
      </c>
      <c r="IG93" s="46">
        <f>IF(AND($DS93,IE93),
IF(CY93="","Debes escribir el valor del sindicato. ",
IF( ISERR(_xlfn.NUMBERVALUE(CY93)), "El valor del sindicato debe ser un número válido. ", "")
),
""
)</f>
        <v/>
      </c>
      <c r="IH93" s="46">
        <f>IF($DS93,
IF( AND(CZ93&lt;&gt;"", ISERR(_xlfn.NUMBERVALUE(CZ93))), "El valor de sanción pública debe ser un número válido. ", "")
)</f>
        <v/>
      </c>
      <c r="II93" s="46">
        <f>IF($DS93,
IF( AND(DA93&lt;&gt;"", ISERR(_xlfn.NUMBERVALUE(DA93))), "El valor de sanción privada debe ser un número válido. ", "")
)</f>
        <v/>
      </c>
      <c r="IJ93" s="46">
        <f>CONCATENATE(DB93,DC93)&lt;&gt;""</f>
        <v/>
      </c>
      <c r="IK93" s="46">
        <f>IF(AND($DS93,IJ93),
IF(DB93="","Debes escribir la descripción de libranza. ",""),
""
)</f>
        <v/>
      </c>
      <c r="IL93" s="46">
        <f>IF(AND($DS93,IJ93),
IF(DC93="","Debes escribir la cuota libranza. ",
IF(ISERR(_xlfn.NUMBERVALUE(DC93)),"El valor de la cuota libranza debe ser un número válido. ","")
),
""
)</f>
        <v/>
      </c>
      <c r="IM93" s="46">
        <f>IF($DS93,
IF( AND(DD93&lt;&gt;"", ISERR(_xlfn.NUMBERVALUE(DD93))), "El valor de pagos a terceros debe ser un número válido. ", "")
)</f>
        <v/>
      </c>
      <c r="IN93" s="46">
        <f>IF($DS93,
IF( AND(DE93&lt;&gt;"", ISERR(_xlfn.NUMBERVALUE(DE93))), "El valor de anticipos debe ser un número válido. ", "")
)</f>
        <v/>
      </c>
      <c r="IO93" s="46">
        <f>IF($DS93,
IF( AND(DF93&lt;&gt;"", ISERR(_xlfn.NUMBERVALUE(DF93))), "El valor de AFC debe ser un número válido. ", "")
)</f>
        <v/>
      </c>
      <c r="IP93" s="46">
        <f>IF($DS93,
IF( AND(DG93&lt;&gt;"", ISERR(_xlfn.NUMBERVALUE(DG93))), "El valor de rete-fuente debe ser un número válido. ", "")
)</f>
        <v/>
      </c>
      <c r="IQ93" s="46">
        <f>IF($DS93,
IF( AND(DH93&lt;&gt;"", ISERR(_xlfn.NUMBERVALUE(DH93))), "El valor de cooperativa de trabajo debe ser un número válido. ", "")
)</f>
        <v/>
      </c>
      <c r="IR93" s="46">
        <f>IF($DS93,
IF( AND(DI93&lt;&gt;"", ISERR(_xlfn.NUMBERVALUE(DI93))), "El valor de embargo fiscal debe ser un número válido. ", "")
)</f>
        <v/>
      </c>
      <c r="IS93" s="46">
        <f>IF($DS93,
IF( AND(DJ93&lt;&gt;"", ISERR(_xlfn.NUMBERVALUE(DJ93))), "El valor de educación debe ser un número válido. ", "")
)</f>
        <v/>
      </c>
      <c r="IT93" s="46">
        <f>IF($DS93,
IF( AND(DK93&lt;&gt;"", ISERR(_xlfn.NUMBERVALUE(DK93))), "El valor de reintegro debe ser un número válido. ", "")
)</f>
        <v/>
      </c>
      <c r="IU93" s="46">
        <f>IF($DS93,
IF( AND(DL93&lt;&gt;"", ISERR(_xlfn.NUMBERVALUE(DL93))), "El valor de deuda debe ser un número válido. ", "")
)</f>
        <v/>
      </c>
      <c r="IV93" s="46">
        <f>IF($DS93,
IF( AND(DM93&lt;&gt;"", ISERR(_xlfn.NUMBERVALUE(DM93))), "El valor de otras deducciones debe ser un número válido. ", "")
)</f>
        <v/>
      </c>
      <c r="IW93" s="46">
        <f>IF($DS93,
IF(DN93="","Debes escribir el valor de los devengos totales. ",
IF( ISERR(_xlfn.NUMBERVALUE(DN93)), "El valor de los devengos totales debe ser un número válido. ", "")
)
)</f>
        <v/>
      </c>
      <c r="IX93" s="46">
        <f>IF($DS93,
IF(DO93="","Debes escribir el valor de las deducciones totales. ",
IF( ISERR(_xlfn.NUMBERVALUE(DO93)), "El valor de las deducciones totales debe ser un número válido. ", "")
)
)</f>
        <v/>
      </c>
      <c r="IY93" s="46">
        <f>IF($DS93,
IF(DP93="","Debes escribir el valor del salario total. ",
IF( ISERR(_xlfn.NUMBERVALUE(DP93)), "El valor del salario total debe ser un número válido. ", "")
)
)</f>
        <v/>
      </c>
    </row>
    <row r="94">
      <c r="B94" s="48" t="n">
        <v>82</v>
      </c>
      <c r="C94" s="61">
        <f>IF(AND(DS94,DP94&lt;&gt;""),
IF(DQ94="","OK","Error"),
""
)</f>
        <v/>
      </c>
      <c r="D94" s="53" t="n"/>
      <c r="E94" s="52" t="n"/>
      <c r="F94" s="112" t="n"/>
      <c r="G94" s="52" t="n"/>
      <c r="H94" s="53" t="n"/>
      <c r="I94" s="52" t="n"/>
      <c r="J94" s="52" t="n"/>
      <c r="K94" s="53" t="n"/>
      <c r="L94" s="55" t="n"/>
      <c r="M94" s="108" t="n"/>
      <c r="N94" s="56" t="n"/>
      <c r="O94" s="52" t="n"/>
      <c r="P94" s="52" t="n"/>
      <c r="Q94" s="52" t="n"/>
      <c r="R94" s="52" t="n"/>
      <c r="S94" s="52" t="n"/>
      <c r="T94" s="53" t="n"/>
      <c r="U94" s="52" t="n"/>
      <c r="V94" s="52" t="n"/>
      <c r="W94" s="55" t="n"/>
      <c r="X94" s="55" t="n"/>
      <c r="Y94" s="52" t="n"/>
      <c r="Z94" s="55" t="n"/>
      <c r="AA94" s="52" t="n"/>
      <c r="AB94" s="53" t="n"/>
      <c r="AC94" s="53" t="n"/>
      <c r="AD94" s="53" t="n"/>
      <c r="AE94" s="177" t="n"/>
      <c r="AF94" s="113" t="n"/>
      <c r="AG94" s="177" t="n"/>
      <c r="AH94" s="178" t="n"/>
      <c r="AI94" s="178" t="n"/>
      <c r="AJ94" s="178" t="n"/>
      <c r="AK94" s="114" t="n"/>
      <c r="AL94" s="178" t="n"/>
      <c r="AM94" s="114" t="n"/>
      <c r="AN94" s="178" t="n"/>
      <c r="AO94" s="114" t="n"/>
      <c r="AP94" s="178" t="n"/>
      <c r="AQ94" s="114" t="n"/>
      <c r="AR94" s="178" t="n"/>
      <c r="AS94" s="114" t="n"/>
      <c r="AT94" s="178" t="n"/>
      <c r="AU94" s="114" t="n"/>
      <c r="AV94" s="178" t="n"/>
      <c r="AW94" s="114" t="n"/>
      <c r="AX94" s="178" t="n"/>
      <c r="AY94" s="114" t="n"/>
      <c r="AZ94" s="178" t="n"/>
      <c r="BA94" s="114" t="n"/>
      <c r="BB94" s="178" t="n"/>
      <c r="BC94" s="114" t="n"/>
      <c r="BD94" s="178" t="n"/>
      <c r="BE94" s="178" t="n"/>
      <c r="BF94" s="178" t="n"/>
      <c r="BG94" s="59" t="n"/>
      <c r="BH94" s="178" t="n"/>
      <c r="BI94" s="114" t="n"/>
      <c r="BJ94" s="53" t="n"/>
      <c r="BK94" s="178" t="n"/>
      <c r="BL94" s="114" t="n"/>
      <c r="BM94" s="178" t="n"/>
      <c r="BN94" s="114" t="n"/>
      <c r="BO94" s="178" t="n"/>
      <c r="BP94" s="178" t="n"/>
      <c r="BQ94" s="178" t="n"/>
      <c r="BR94" s="178" t="n"/>
      <c r="BS94" s="178" t="n"/>
      <c r="BT94" s="178" t="n"/>
      <c r="BU94" s="178" t="n"/>
      <c r="BV94" s="178" t="n"/>
      <c r="BW94" s="178" t="n"/>
      <c r="BX94" s="178" t="n"/>
      <c r="BY94" s="178" t="n"/>
      <c r="BZ94" s="178" t="n"/>
      <c r="CA94" s="178" t="n"/>
      <c r="CB94" s="178" t="n"/>
      <c r="CC94" s="178" t="n"/>
      <c r="CD94" s="178" t="n"/>
      <c r="CE94" s="178" t="n"/>
      <c r="CF94" s="178" t="n"/>
      <c r="CG94" s="178" t="n"/>
      <c r="CH94" s="178" t="n"/>
      <c r="CI94" s="178" t="n"/>
      <c r="CJ94" s="178" t="n"/>
      <c r="CK94" s="53" t="n"/>
      <c r="CL94" s="178" t="n"/>
      <c r="CM94" s="178" t="n"/>
      <c r="CN94" s="60" t="n"/>
      <c r="CO94" s="177" t="n"/>
      <c r="CP94" s="178" t="n"/>
      <c r="CQ94" s="60" t="n"/>
      <c r="CR94" s="177" t="n"/>
      <c r="CS94" s="178" t="n"/>
      <c r="CT94" s="59" t="n"/>
      <c r="CU94" s="178" t="n"/>
      <c r="CV94" s="59" t="n"/>
      <c r="CW94" s="178" t="n"/>
      <c r="CX94" s="59" t="n"/>
      <c r="CY94" s="178" t="n"/>
      <c r="CZ94" s="178" t="n"/>
      <c r="DA94" s="178" t="n"/>
      <c r="DB94" s="53" t="n"/>
      <c r="DC94" s="178" t="n"/>
      <c r="DD94" s="178" t="n"/>
      <c r="DE94" s="178" t="n"/>
      <c r="DF94" s="178" t="n"/>
      <c r="DG94" s="178" t="n"/>
      <c r="DH94" s="178" t="n"/>
      <c r="DI94" s="178" t="n"/>
      <c r="DJ94" s="178" t="n"/>
      <c r="DK94" s="178" t="n"/>
      <c r="DL94" s="178" t="n"/>
      <c r="DM94" s="178" t="n"/>
      <c r="DN94" s="177" t="n"/>
      <c r="DO94" s="177" t="n"/>
      <c r="DP94" s="177" t="n"/>
      <c r="DQ94" s="76">
        <f>IF(AND(DS94,DP94&lt;&gt;""),
CONCATENATE(DT94,DU94,DV94,DW94,DX94,DY94,DZ94,EA94,EB94,EC94,ED94,EE94,EF94,EG94,EH94,EI94,EJ94,EK94,EL94,EM94,EN94,EO94,EP94,EQ94,ES94,ET94,EU94,EV94,EW94,EX94,EY94,EZ94,FA94,FC94,FD94,FF94,FG94,FI94,FJ94,FL94,FM94,FO94,FP94,FR94,FS94,FU94,FV94,FX94,FY94,GA94,GB94,GD94,GE94,GF94,GH94,GI94,GJ94,GL94,GM94,GN94,GP94,GQ94,GS94,GT94,GU94,GV94,GW94,GX94,GY94,GZ94,HA94,HB94,HC94,HD94,HE94,HF94,HG94,HH94,HI94,HJ94,HK94,HL94,HM94,HN94,HO94,HQ94,HR94,HS94,HT94,HU94,HV94,HW94,HX94,HY94,IA94,IB94,IC94,ID94,IF94,IG94,IH94,II94,IK94,IL94,IM94,IN94,IO94,IP94,IQ94,IR94,IS94,IT94,IU94,IV94,IW94,IX94,IY94,IZ94),
""
)</f>
        <v/>
      </c>
      <c r="DR94" s="53" t="n"/>
      <c r="DS94" s="46">
        <f>CONCATENATE(D94,$E94,$F94,$G94,H94,$I94,$J94,K94,$L94,$M94,N94,$O94,$P94,$Q94,$R94,$S94,T94,$U94,$V94,$W94,$X94,$Y94,$Z94,$AA94,AB94,AC94,AD94,$AE94,$AF94,$AG94,AH94,AI94,AJ94,AK94,AL94,AM94,AN94,AO94,AP94,AQ94,AR94,AS94,AT94,AU94,AV94,AW94,AX94,AY94,AZ94,BA94,BB94,BC94,BD94,BE94,BF94,BG94,BH94,BI94,BJ94,BK94,BL94,BM94,BN94,BO94,BP94,BQ94,BR94,BS94,BT94,BU94,BV94,BW94,BX94,BY94,BZ94,CA94,CB94,CC94,CD94,CE94,CF94,CG94,CH94,CI94,CJ94,CK94,CL94,CM94,$CN94,$CO94,CP94,$CQ94,$CR94,CS94,CT94,CU94,CV94,CW94,CX94,CY94,CZ94,DA94,DB94,DC94,DD94,DE94,DF94,DG94,DH94,DI94,DJ94,DK94,DL94,DM94,$DN94,$DO94,$DP94,DR94)&lt;&gt;""</f>
        <v/>
      </c>
      <c r="DT94" s="46">
        <f>IF(AND($DS94,$E$4&lt;&gt;""),
IF(LEFT($E$4,2) = "1.",
IF(D94&lt;&gt;"","El CUNE sólo se envía en operaciones de novedad o ajuste. ",""),
IF(D94="","Debes escribir un CUNE válido para realizar operaciones de novedad o ajuste. ","")),
""
)</f>
        <v/>
      </c>
      <c r="DU94" s="46">
        <f>IF($DS94,
IF(E94="","Debes seleccionar el tipo de documento del empleado. ",
IF(_xlfn.IFNA(VLOOKUP(E94,TIPO_DE_DOCUMENTO,1,FALSE),-1)=-1,"El tipo de documento no es válido (por favor seleccionarlo de la lista). ","")
)
)</f>
        <v/>
      </c>
      <c r="DV94" s="46">
        <f>IF($DS94,
IF(F94="","Debes escribir el número de documento del empleado. ","")
)</f>
        <v/>
      </c>
      <c r="DW94" s="46">
        <f>IF($DS94,
IF(G94="","Debes escribir el primer nombre del empleado. ","")
)</f>
        <v/>
      </c>
      <c r="DY94" s="46">
        <f>IF($DS94,
IF(I94="","Debes escribir el primer apellido del empleado. ","")
)</f>
        <v/>
      </c>
      <c r="DZ94" s="46">
        <f>IF($DS94,
IF(J94="","Debes escribir el segundo apellido del empleado. ","")
)</f>
        <v/>
      </c>
      <c r="EB94" s="46">
        <f>IF($DS94,
IF(L94="","Debes escribir la fecha de ingreso del empleado. ",
IF(ISERR(DATE(YEAR(L94),MONTH(L94),DAY(L94))), "El valor ingresado en fecha de ingreso no tiene un formato válido. ","")
)
)</f>
        <v/>
      </c>
      <c r="EC94" s="46">
        <f>IF($DS94,
IF(M94="","Debes escribir el tiempo laborado. ",
IF( IFERROR(INT(M94),1.1) &lt;&gt; IFERROR(_xlfn.NUMBERVALUE(M94),1), "El valor de los días trabajados debe ser un número entero. ", "")
)
)</f>
        <v/>
      </c>
      <c r="ED94" s="46">
        <f>IF($DS94,
IF( AND(N94&lt;&gt;"", ISERR(DATE(YEAR(N94),MONTH(N94),DAY(N94))) ), "El valor ingresado en fecha de ingreso no tiene un formato válido. ",
IF( AND(N94&lt;&gt;"", $E$6&lt;&gt;"", DATE(YEAR(N94), MONTH(N94), 1) &lt;&gt; IFERROR(DATE(MID($E$6, 1, 4), MID($E$6, 6, 2),1), "1/1/1900") ), "La fecha de retiro debe estar dentro del período liquidado. ", "")
)
)</f>
        <v/>
      </c>
      <c r="EE94" s="46">
        <f>IF($DS94,
IF(O94="","Debes seleccionar el tipo de trabajador. ",
IF(_xlfn.IFNA(VLOOKUP(O94,TIPO_DE_TRABAJADOR,1,FALSE),-1)=-1,"El tipo de trabajador no es válido (por favor seleccionarlo de la lista). ","")
)
)</f>
        <v/>
      </c>
      <c r="EF94" s="46">
        <f>IF($DS94,
IF(P94="","Debes seleccionar si es un trabajador dependiente pensionado por vejez. ",
IF(_xlfn.IFNA(VLOOKUP(P94,SUBTIPO_DE_TRABAJADOR,1,FALSE),-1)=-1,"El tipo de trabajador dependiente pensionado por vejez no es válido (por favor seleccionarlo de la lista). ","")
)
)</f>
        <v/>
      </c>
      <c r="EG94" s="46">
        <f>IF($DS94,
IF(Q94="","Debes seleccionar el tipo de contrato del trabajador. ",
IF(_xlfn.IFNA(VLOOKUP(Q94,TIPO_DE_CONTRATO,1,FALSE),-1)=-1,"El tipo de contrato del trabajador no es válido (por favor seleccionarlo de la lista). ","")
)
)</f>
        <v/>
      </c>
      <c r="EH94" s="46">
        <f>IF($DS94,
IF(R94="","Debes seleccionar si es un salario integral. ",
IF(_xlfn.IFNA(VLOOKUP(R94,SI_NO,1,FALSE),-1)=-1,"Valor no válido para salario integral (por favor seleccionarlo de la lista). ","")
)
)</f>
        <v/>
      </c>
      <c r="EI94" s="46">
        <f>IF($DS94,
IF(S94="","Debes seleccionar si el trabajador realiza actividades de riesgo. ",
IF(_xlfn.IFNA(VLOOKUP(S94,SI_NO,1,FALSE),-1)=-1,"Valor no válido para actividad de alto riesgo (por favor seleccionarlo de la lista). ","")
)
)</f>
        <v/>
      </c>
      <c r="EK94" s="46">
        <f>IF($DS94,
IF(U94="","Debes escribir el código del municipio de residencia del trabajador. ",
IF(_xlfn.IFNA(VLOOKUP(U94,MUNICIPIO,1,FALSE),-1)=-1,"El municipio de residencia del trabajador es inválido (por favor seleccionarlo de la lista). ","")
)
)</f>
        <v/>
      </c>
      <c r="EL94" s="46">
        <f>IF($DS94,
IF(V94="","Debes escribir el la dirección de residendia del trabajador. ","")
)</f>
        <v/>
      </c>
      <c r="EM94" s="46">
        <f>IF($DS94,
IF(W94="","Debes escribir la fecha de inicio de la liquidación. ",
IF(ISERR(DATE(YEAR(W94),MONTH(W94),DAY(W94))),"El valor ingresado en fecha de inicio de liquidación no tiene un formato válido. ",
IF( AND($E$6&lt;&gt;"", DATE(YEAR(W94), MONTH(W94), 1) &lt;&gt; IFERROR(DATE(MID($E$6, 1, 4), MID($E$6, 6, 2),1), "1/1/1900") ), "La fecha de inicio de la liquidación debe estar dentro del período liquidado. ", "")
)
)
)</f>
        <v/>
      </c>
      <c r="EN94" s="46">
        <f>IF($DS94,
IF(X94="","Debes escribir la fecha de fin de la liquidación. ",
IF(ISERR(DATE(YEAR(X94),MONTH(X94),DAY(X94))),"El valor ingresado en fecha de fin de liquidación no tiene un formato válido. ",
IF( AND($E$6&lt;&gt;"", DATE(YEAR(X94), MONTH(X94), 1) &lt;&gt; IFERROR(DATE(MID($E$6, 1, 4), MID($E$6, 6, 2),1), "1/1/1900") ), "La fecha de fin de la liquidación debe estar dentro del período liquidado. ", "")
)
)
)</f>
        <v/>
      </c>
      <c r="EO94" s="46">
        <f>IF($DS94,
IF(Y94="","Debes escribir la frecuencia de pago del trabajador. ",
IF(_xlfn.IFNA(VLOOKUP(Y94,PERÍODO_DE_NÓMINA,1,FALSE),-1)=-1,"La frecuencia de pago es inválida (por favor seleccionarlo de la lista). ","")
)
)</f>
        <v/>
      </c>
      <c r="EP94" s="46">
        <f>IF($DS94,
IF(Z94="","Debes escribir la fecha de pago. ",
IF(ISERR(DATE(YEAR(Z94),MONTH(Z94),DAY(Z94))), "El valor ingresado en fecha de pago no tiene un formato válido. ","")
)
)</f>
        <v/>
      </c>
      <c r="EQ94" s="46">
        <f>IF($DS94,
IF(AA94="","Debes escribir el medio de pago. ",
IF(_xlfn.IFNA(VLOOKUP(AA94,MEDIOS_DE_PAGO,1,FALSE),-1)=-1,"El medio de pago es inválido (por favor seleccionarlo de la lista). ","")
)
)</f>
        <v/>
      </c>
      <c r="ER94" s="46">
        <f>OR(AA94='Tablas '!$T$4,AA94='Tablas '!$T$7,AA94='Tablas '!$T$8,AA94='Tablas '!$T$11)</f>
        <v/>
      </c>
      <c r="ES94" s="46">
        <f>IF(AND($DS94,ER94),
IF(AB94="","Debes escribir la entidad bancaria. ",""),
""
)</f>
        <v/>
      </c>
      <c r="ET94" s="46">
        <f>IF(AND($DS94,ER94),
IF(AC94="","Debes escribir el tipo de cuenta bancaria. ",
IF(_xlfn.IFNA(VLOOKUP(AC94,TIPO_DE_CUENTA,1,FALSE),-1)=-1,"El tipo de cuenta bancaria es inválida (por favor seleccionarlo de la lista). ","")
),
""
)</f>
        <v/>
      </c>
      <c r="EU94" s="46">
        <f>IF(AND($DS94,ER94),
IF(AD94="","Debes escribir el número de cuenta bancaria. ",""),
""
)</f>
        <v/>
      </c>
      <c r="EV94" s="46">
        <f>IF($DS94,
IF(AE94="","Debes escribir el valor del sueldo básico. ",
IF( ISERR(_xlfn.NUMBERVALUE(AE94)), "El valor del sueldo básico debe ser un número válido. ", "")
)
)</f>
        <v/>
      </c>
      <c r="EW94" s="46">
        <f>IF($DS94,
IF(AF94="","Debes escribir el número de días trabajados. ",
IF( IFERROR(INT(AF94),1.1) &lt;&gt; IFERROR(_xlfn.NUMBERVALUE(AF94),1), "La cantidad de días trabajados debe ser un número entero. ", "")
)
)</f>
        <v/>
      </c>
      <c r="EX94" s="46">
        <f>IF($DS94,
IF(AG94="","Debes escribir el valor del sueldo trabajado. ",
IF( ISERR(_xlfn.NUMBERVALUE(AG94)), "El valor del sueldo trabajado debe ser un número válido. ", "")
)
)</f>
        <v/>
      </c>
      <c r="EY94" s="46">
        <f>IF($DS94,
IF( AND(AH94&lt;&gt;"", ISERR(_xlfn.NUMBERVALUE(AH94))), "El valor del auxilio de transporte debe ser un número válido. ", "")
)</f>
        <v/>
      </c>
      <c r="EZ94" s="46">
        <f>IF($DS94,
IF( AND(AI94&lt;&gt;"", ISERR(_xlfn.NUMBERVALUE(AI94))), "El valor de viáticos salariales debe ser un número válido. ", "")
)</f>
        <v/>
      </c>
      <c r="FA94" s="46">
        <f>IF($DS94,
IF( AND(AJ94&lt;&gt;"", ISERR(_xlfn.NUMBERVALUE(AJ94))), "El valor de viáticos NO salariales debe ser un número válido. ", "")
)</f>
        <v/>
      </c>
      <c r="FB94" s="46">
        <f>CONCATENATE(AK94,AL94)&lt;&gt;""</f>
        <v/>
      </c>
      <c r="FC94" s="46">
        <f>IF(AND($DS94,FB94),
IF(AK94="","Debes escribir el número de horas extras diurnas. ",
IF( IFERROR(INT(AK94),1.1) &lt;&gt; IFERROR(_xlfn.NUMBERVALUE(AK94),1), "La cantidad de horas extras diurnas debe ser un número entero. ", "")
),
""
)</f>
        <v/>
      </c>
      <c r="FD94" s="46">
        <f>IF(AND($DS94,FB94),
IF(AL94="","Debes escribir el valor de las horas extras diurnas. ",
IF( ISERR(_xlfn.NUMBERVALUE(AL94)), "El valor de las horas extras duirnas debe ser un número válido. ", "")
),
""
)</f>
        <v/>
      </c>
      <c r="FE94" s="46">
        <f>CONCATENATE(AM94,AN94)&lt;&gt;""</f>
        <v/>
      </c>
      <c r="FF94" s="46">
        <f>IF(AND($DS94,FE94),
IF(AM94="","Debes escribir el número de horas extras nocturnas. ",
IF( IFERROR(INT(AM94),1.1) &lt;&gt; IFERROR(_xlfn.NUMBERVALUE(AM94),1), "La cantidad de horas extras nocturnas debe ser un número entero. ", "")
),
""
)</f>
        <v/>
      </c>
      <c r="FG94" s="46">
        <f>IF(AND($DS94,FE94),
IF(AN94="","Debes escribir el valor de las horas extras nocturnas. ",
IF( ISERR(_xlfn.NUMBERVALUE(AN94)), "El valor de las horas extras nocturnas debe ser un número válido. ", "")
),
""
)</f>
        <v/>
      </c>
      <c r="FH94" s="46">
        <f>CONCATENATE(AO94,AP94)&lt;&gt;""</f>
        <v/>
      </c>
      <c r="FI94" s="46">
        <f>IF(AND($DS94,FH94),
IF(AO94="","Debes escribir el número de horas extras diurnas dominicales y festivas. ",
IF( IFERROR(INT(AO94),1.1) &lt;&gt; IFERROR(_xlfn.NUMBERVALUE(AO94),1), "La cantidad de horas extras diurnas dominicales y festivas debe ser un número entero. ", "")
),
""
)</f>
        <v/>
      </c>
      <c r="FJ94" s="46">
        <f>IF(AND($DS94,FH94),
IF(AP94="","Debes escribir el valor de las horas extras diurnas dominicales y festivas. ",
IF( ISERR(_xlfn.NUMBERVALUE(AP94)), "El valor de las horas extras diurnas dominicales y festivas debe ser un número válido. ", "")
),
""
)</f>
        <v/>
      </c>
      <c r="FK94" s="46">
        <f>CONCATENATE(AQ94,AR94)&lt;&gt;""</f>
        <v/>
      </c>
      <c r="FL94" s="46">
        <f>IF(AND($DS94,FK94),
IF(AQ94="","Debes escribir el número de horas extras nocturnas dominicales y festivas. ",
IF( IFERROR(INT(AQ94),1.1) &lt;&gt; IFERROR(_xlfn.NUMBERVALUE(AQ94),1), "La cantidad de horas extras nocturnas dominicales y festivas debe ser un número entero. ", "")
),
""
)</f>
        <v/>
      </c>
      <c r="FM94" s="46">
        <f>IF(AND($DS94,FK94),
IF(AR94="","Debes escribir el valor de las horas extras nocturnas dominicales y festivas. ",
IF( ISERR(_xlfn.NUMBERVALUE(AR94)), "El valor de las horas extras nocturnas dominicales y festivas debe ser un número válido. ", "")
),
""
)</f>
        <v/>
      </c>
      <c r="FN94" s="46">
        <f>CONCATENATE(AS94,AT94)&lt;&gt;""</f>
        <v/>
      </c>
      <c r="FO94" s="46">
        <f>IF(AND($DS94,FN94),
IF(AS94="","Debes escribir el número de horas recargo nocturno. ",
IF( IFERROR(INT(AS94),1.1) &lt;&gt; IFERROR(_xlfn.NUMBERVALUE(AS94),1), "La cantidad de horas recargo nocturno debe ser un número entero. ", "")
),
""
)</f>
        <v/>
      </c>
      <c r="FP94" s="46">
        <f>IF(AND($DS94,FN94),
IF(AT94="","Debes escribir el valor de las horas recargo nocturno. ",
IF( ISERR(_xlfn.NUMBERVALUE(AT94)), "El valor de las horas recargo nocturno debe ser un número válido. ", "")
),
""
)</f>
        <v/>
      </c>
      <c r="FQ94" s="46">
        <f>CONCATENATE(AU94,AV94)&lt;&gt;""</f>
        <v/>
      </c>
      <c r="FR94" s="46">
        <f>IF(AND($DS94,FQ94),
IF(AU94="","Debes escribir el número de horas recargo diurno dominical y festivo. ",
IF( IFERROR(INT(AU94),1.1) &lt;&gt; IFERROR(_xlfn.NUMBERVALUE(AU94),1), "La cantidad de horas recargo diurno dominical y festivo debe ser un número entero. ", "")
),
""
)</f>
        <v/>
      </c>
      <c r="FS94" s="46">
        <f>IF(AND($DS94,FQ94),
IF(AV94="","Debes escribir el valor de las horas recargo diurno dominical y festivo. ",
IF( ISERR(_xlfn.NUMBERVALUE(AV94)), "El valor de las horas recargo diurno dominical y festivo debe ser un número válido. ", "")
),
""
)</f>
        <v/>
      </c>
      <c r="FT94" s="46">
        <f>CONCATENATE(AW94,AX94)&lt;&gt;""</f>
        <v/>
      </c>
      <c r="FU94" s="46">
        <f>IF(AND($DS94,FT94),
IF(AW94="","Debes escribir el número de horas recargo nocturno dominical y festivo. ",
IF( IFERROR(INT(AW94),1.1) &lt;&gt; IFERROR(_xlfn.NUMBERVALUE(AW94),1), "La cantidad de horas recargo nocturno dominical y festivo debe ser un número entero. ", "")
),
""
)</f>
        <v/>
      </c>
      <c r="FV94" s="46">
        <f>IF(AND($DS94,FT94),
IF(AX94="","Debes escribir el valor de las horas recargo nocturno dominical y festivo. ",
IF( ISERR(_xlfn.NUMBERVALUE(AX94)), "El valor de las horas recargo nocturno dominical y festivo debe ser un número válido. ", "")
),
""
)</f>
        <v/>
      </c>
      <c r="FW94" s="46">
        <f>CONCATENATE(AY94,AZ94)&lt;&gt;""</f>
        <v/>
      </c>
      <c r="FX94" s="46">
        <f>IF(AND($DS94,FW94),
IF(AY94="","Debes escribir el número de días de vacaciones comunes. ",
IF( IFERROR(INT(AY94),1.1) &lt;&gt; IFERROR(_xlfn.NUMBERVALUE(AY94),1), "La cantidad de días de vacaciones comunes debe ser un número entero. ", "")
),
""
)</f>
        <v/>
      </c>
      <c r="FY94" s="46">
        <f>IF(AND($DS94,FW94),
IF(AZ94="","Debes escribir el valor de las vacaciones comunes. ",
IF( ISERR(_xlfn.NUMBERVALUE(AZ94)), "El valor de las vacaciones comunes debe ser un número válido. ", "")
),
""
)</f>
        <v/>
      </c>
      <c r="FZ94" s="46">
        <f>CONCATENATE(BA94,BB94)&lt;&gt;""</f>
        <v/>
      </c>
      <c r="GA94" s="46">
        <f>IF(AND($DS94,FZ94),
IF(BA94="","Debes escribir el número de días de vacaciones compensadas. ",
IF( IFERROR(INT(BA94),1.1) &lt;&gt; IFERROR(_xlfn.NUMBERVALUE(BA94),1), "La cantidad de días de vacaciones compensadas debe ser un número entero. ", "")
),
""
)</f>
        <v/>
      </c>
      <c r="GB94" s="46">
        <f>IF(AND($DS94,FZ94),
IF(BB94="","Debes escribir el valor de las vacaciones compensadas. ",
IF( ISERR(_xlfn.NUMBERVALUE(BB94)), "El valor de las vacaciones compensadas debe ser un número válido. ", "")
),
""
)</f>
        <v/>
      </c>
      <c r="GC94" s="46">
        <f>CONCATENATE(BC94,BD94)&lt;&gt;""</f>
        <v/>
      </c>
      <c r="GD94" s="46">
        <f>IF(AND($DS94,GC94),
IF(BC94="","Debes escribir el número de días de prima salarial. ",
IF( IFERROR(INT(BC94),1.1) &lt;&gt; IFERROR(_xlfn.NUMBERVALUE(BC94),1), "La cantidad de días de prima salarial debe ser un número entero. ", "")
),
""
)</f>
        <v/>
      </c>
      <c r="GE94" s="46">
        <f>IF(AND($DS94,GC94),
IF(BD94="","Debes escribir el valor de los días de prima salarial. ",
IF( ISERR(_xlfn.NUMBERVALUE(BD94)), "El valor de los días de prima salarial debe ser un número válido. ", "")
),
""
)</f>
        <v/>
      </c>
      <c r="GF94" s="46">
        <f>IF($DS94,
IF( AND(BE94&lt;&gt;"", ISERR(_xlfn.NUMBERVALUE(BE94))), "El valor de la prima NO saliarial debe ser un número válido. ", "")
)</f>
        <v/>
      </c>
      <c r="GG94" s="46">
        <f>CONCATENATE(BF94,BG94,BH94)&lt;&gt;""</f>
        <v/>
      </c>
      <c r="GH94" s="46">
        <f>IF(AND($DS94,GG94),
IF(BF94="","Debes escribir el valor de las cesantías. ",
IF( ISERR(_xlfn.NUMBERVALUE(BF94)), "El valor de las cesantías debe ser un número válido. ", "")
),
""
)</f>
        <v/>
      </c>
      <c r="GI94" s="46">
        <f>IF(AND($DS94,GG94),
IF(BG94="","Debes escribir el % de cesantías. ",
IF( ISERR(_xlfn.NUMBERVALUE(BG94)), "El % de cesantías debe ser un número válido. ", "")
),
""
)</f>
        <v/>
      </c>
      <c r="GJ94" s="46">
        <f>IF(AND($DS94,GG94),
IF(BH94="","Debes escribir el valor de intereses de cesantías. ",
IF( ISERR(_xlfn.NUMBERVALUE(BH94)), "El valor de intereses de cesantías debe ser un número válido. ", "")
),
""
)</f>
        <v/>
      </c>
      <c r="GK94" s="46">
        <f>CONCATENATE(BI94,BJ94,BK94)&lt;&gt;""</f>
        <v/>
      </c>
      <c r="GL94" s="46">
        <f>IF(AND($DS94,GK94),
IF(BI94="","Debes escribir el número de días de incapacidad. ",
IF( IFERROR(INT(BI94),1.1) &lt;&gt; IFERROR(_xlfn.NUMBERVALUE(BI94),1), "La cantidad de días de incapacidad debe ser un número entero. ", "")
),
""
)</f>
        <v/>
      </c>
      <c r="GM94" s="46">
        <f>IF(AND($DS94,GK94),
IF(BJ94="","Debes escribir el tipo de incapacidad. ",
IF(_xlfn.IFNA(VLOOKUP(BJ94,TIPO_DE_INCAPACIDAD,1,FALSE),-1)=-1,"El tipo de incapacidad es inválida (por favor seleccionarlo de la lista). ","")
),
""
)</f>
        <v/>
      </c>
      <c r="GN94" s="46">
        <f>IF(AND($DS94,GK94),
IF(BK94="","Debes escribir el valor de la incapacidad. ",
IF( ISERR(_xlfn.NUMBERVALUE(BK94)), "El valor de la incapacidad debe ser un número válido. ", "")
),
""
)</f>
        <v/>
      </c>
      <c r="GO94" s="46">
        <f>CONCATENATE(BL94,BM94)&lt;&gt;""</f>
        <v/>
      </c>
      <c r="GP94" s="46">
        <f>IF(AND($DS94,GO94),
IF(BL94="","Debes escribir el número de días de licencia de maternidad o paternidad. ",
IF( IFERROR(INT(BL94),1.1) &lt;&gt; IFERROR(_xlfn.NUMBERVALUE(BL94),1), "La cantidad de días de licencia de maternidad o paternidad debe ser un número entero. ", "")
),
""
)</f>
        <v/>
      </c>
      <c r="GQ94" s="46">
        <f>IF(AND($DS94,GO94),
IF(BM94="","Debes escribir el valor de la licencia de maternidad o paternidad. ",
IF( ISERR(_xlfn.NUMBERVALUE(BM94)), "El valor de la licencia de maternidad o paternidad debe ser un número válido. ", "")
),
""
)</f>
        <v/>
      </c>
      <c r="GR94" s="46">
        <f>CONCATENATE(BN94,BO94)&lt;&gt;""</f>
        <v/>
      </c>
      <c r="GS94" s="46">
        <f>IF(AND($DS94,GR94),
IF(BN94="","Debes escribir el número de días de licencia remunerada. ",
IF( IFERROR(INT(BN94),1.1) &lt;&gt; IFERROR(_xlfn.NUMBERVALUE(BN94),1), "La cantidad de días de licencia remunerada debe ser un número entero. ", "")
),
""
)</f>
        <v/>
      </c>
      <c r="GT94" s="46">
        <f>IF(AND($DS94,GR94),
IF(BO94="","Debes escribir el valor de la licencia remunerada. ",
IF( ISERR(_xlfn.NUMBERVALUE(BO94)), "El valor de la licencia remunerada debe ser un número válido. ", "")
),
""
)</f>
        <v/>
      </c>
      <c r="GU94" s="46">
        <f>IF($DS94,
IF( AND(BP94&lt;&gt;"", ISERR(_xlfn.NUMBERVALUE(BP94))), "El valor de la licencia NO remunerada debe ser un número válido. ", "")
)</f>
        <v/>
      </c>
      <c r="GV94" s="46">
        <f>IF($DS94,
IF( AND(BQ94&lt;&gt;"", ISERR(_xlfn.NUMBERVALUE(BQ94))), "El valor de auxilios salariales debe ser un número válido. ", "")
)</f>
        <v/>
      </c>
      <c r="GW94" s="46">
        <f>IF($DS94,
IF( AND(BR94&lt;&gt;"", ISERR(_xlfn.NUMBERVALUE(BR94))), "El valor de auxilios NO salariales debe ser un número válido. ", "")
)</f>
        <v/>
      </c>
      <c r="GX94" s="46">
        <f>IF($DS94,
IF( AND(BS94&lt;&gt;"", ISERR(_xlfn.NUMBERVALUE(BS94))), "El valor de bonos salariales debe ser un número válido. ", "")
)</f>
        <v/>
      </c>
      <c r="GY94" s="46">
        <f>IF($DS94,
IF( AND(BT94&lt;&gt;"", ISERR(_xlfn.NUMBERVALUE(BT94))), "El valor de bonos NO salariales debe ser un número válido. ", "")
)</f>
        <v/>
      </c>
      <c r="GZ94" s="46">
        <f>IF($DS94,
IF( AND(BU94&lt;&gt;"", ISERR(_xlfn.NUMBERVALUE(BU94))), "El valor de bonos salariales de alimentación debe ser un número válido. ", "")
)</f>
        <v/>
      </c>
      <c r="HA94" s="46">
        <f>IF($DS94,
IF( AND(BV94&lt;&gt;"", ISERR(_xlfn.NUMBERVALUE(BV94))), "El valor de bonos NO salariales de alimentación debe ser un número válido. ", "")
)</f>
        <v/>
      </c>
      <c r="HB94" s="46">
        <f>IF($DS94,
IF( AND(BW94&lt;&gt;"", ISERR(_xlfn.NUMBERVALUE(BW94))), "El valor de bonificaciones salariales debe ser un número válido. ", "")
)</f>
        <v/>
      </c>
      <c r="HC94" s="46">
        <f>IF($DS94,
IF( AND(BX94&lt;&gt;"", ISERR(_xlfn.NUMBERVALUE(BX94))), "El valor de bonificaciones NO salariales debe ser un número válido. ", "")
)</f>
        <v/>
      </c>
      <c r="HD94" s="46">
        <f>IF($DS94,
IF( AND(BY94&lt;&gt;"", ISERR(_xlfn.NUMBERVALUE(BY94))), "El valor de compensaciones ordinarias debe ser un número válido. ", "")
)</f>
        <v/>
      </c>
      <c r="HE94" s="46">
        <f>IF($DS94,
IF( AND(BZ94&lt;&gt;"", ISERR(_xlfn.NUMBERVALUE(BZ94))), "El valor de compensaciones extraordinarias debe ser un número válido. ", "")
)</f>
        <v/>
      </c>
      <c r="HF94" s="46">
        <f>IF($DS94,
IF( AND(CA94&lt;&gt;"", ISERR(_xlfn.NUMBERVALUE(CA94))), "El valor de comisiones debe ser un número válido. ", "")
)</f>
        <v/>
      </c>
      <c r="HG94" s="46">
        <f>IF($DS94,
IF( AND(CB94&lt;&gt;"", ISERR(_xlfn.NUMBERVALUE(CB94))), "El valor de ausencia por huega debe ser un número válido. ", "")
)</f>
        <v/>
      </c>
      <c r="HH94" s="46">
        <f>IF($DS94,
IF( AND(CC94&lt;&gt;"", ISERR(_xlfn.NUMBERVALUE(CC94))), "El valor de anticipos debe ser un número válido. ", "")
)</f>
        <v/>
      </c>
      <c r="HI94" s="46">
        <f>IF($DS94,
IF( AND(CD94&lt;&gt;"", ISERR(_xlfn.NUMBERVALUE(CD94))), "El valor de pagos a terceros debe ser un número válido. ", "")
)</f>
        <v/>
      </c>
      <c r="HJ94" s="46">
        <f>IF($DS94,
IF( AND(CE94&lt;&gt;"", ISERR(_xlfn.NUMBERVALUE(CE94))), "El valor de dotación debe ser un número válido. ", "")
)</f>
        <v/>
      </c>
      <c r="HK94" s="46">
        <f>IF($DS94,
IF( AND(CF94&lt;&gt;"", ISERR(_xlfn.NUMBERVALUE(CF94))), "El valor de apoyo sostenibilidad debe ser un número válido. ", "")
)</f>
        <v/>
      </c>
      <c r="HL94" s="46">
        <f>IF($DS94,
IF( AND(CG94&lt;&gt;"", ISERR(_xlfn.NUMBERVALUE(CG94))), "El valor de teletrabajo debe ser un número válido. ", "")
)</f>
        <v/>
      </c>
      <c r="HM94" s="46">
        <f>IF($DS94,
IF( AND(CH94&lt;&gt;"", ISERR(_xlfn.NUMBERVALUE(CH94))), "El valor de bonificación de retiro debe ser un número válido. ", "")
)</f>
        <v/>
      </c>
      <c r="HN94" s="46">
        <f>IF($DS94,
IF( AND(CI94&lt;&gt;"", ISERR(_xlfn.NUMBERVALUE(CI94))), "El valor de indemnización de retiro debe ser un número válido. ", "")
)</f>
        <v/>
      </c>
      <c r="HO94" s="46">
        <f>IF($DS94,
IF( AND(CJ94&lt;&gt;"", ISERR(_xlfn.NUMBERVALUE(CJ94))), "El valor de reintegros debe ser un número válido. ", "")
)</f>
        <v/>
      </c>
      <c r="HP94" s="46">
        <f>CONCATENATE(CK94,CL94,CM94)&lt;&gt;""</f>
        <v/>
      </c>
      <c r="HQ94" s="46">
        <f>IF(AND($DS94,HP94),
IF(CK94="","Debes escribir la descripción de otro concepto no categorizado. ",""),
""
)</f>
        <v/>
      </c>
      <c r="HR94" s="46">
        <f>IF(AND($DS94,HP94),
IF(CONCATENATE(CL94,CM94)="","Debes escribir al menos un valor de concepto no categorizado (salarial o no salarial). ",
IF(ISERR(_xlfn.NUMBERVALUE(CL94)),"El valor salarial concepto no categorizado debe ser un número válido. ","")
),
""
)</f>
        <v/>
      </c>
      <c r="HS94" s="46">
        <f>IF(AND($DS94,HP94),
IF(CONCATENATE(CL94,CM94)="","Debes escribir al menos un valor de concepto no categorizado (salarial o no salarial). ",
IF(ISERR(_xlfn.NUMBERVALUE(CM94)),"El valor NO salarial concepto no categorizado debe ser un número válido. ","")
),
""
)</f>
        <v/>
      </c>
      <c r="HT94" s="46">
        <f>IF($DS94,
IF(CN94="","Debes escribir el porcentaje del aporte a salud. ",
IF( ISERR(_xlfn.NUMBERVALUE(CN94)), "El valor del porcentaje del aporte a salud debe ser un número válido. ", "")
)
)</f>
        <v/>
      </c>
      <c r="HU94" s="46">
        <f>IF($DS94,
IF(CO94="","Debes escribir el valor del aporte a salud. ",
IF( ISERR(_xlfn.NUMBERVALUE(CO94)), "El valor del aporte a salud debe ser un número válido. ", "")
)
)</f>
        <v/>
      </c>
      <c r="HV94" s="46">
        <f>IF($DS94,
IF( AND(CP94&lt;&gt;"", ISERR(_xlfn.NUMBERVALUE(CP94))), "El valor plan complementario debe ser un número válido. ", "")
)</f>
        <v/>
      </c>
      <c r="HW94" s="46">
        <f>IF($DS94,
IF(CQ94="","Debes escribir el porcentaje del aporte a pensión. ",
IF( ISERR(_xlfn.NUMBERVALUE(CQ94)), "El valor del porcentaje del aporte a pensión debe ser un número válido. ", "")
)
)</f>
        <v/>
      </c>
      <c r="HX94" s="46">
        <f>IF($DS94,
IF(CR94="","Debes escribir el valor del aporte a pensión. ",
IF( ISERR(_xlfn.NUMBERVALUE(CR94)), "El valor del aporte a salud debe ser un número válido. ", "")
)
)</f>
        <v/>
      </c>
      <c r="HY94" s="46">
        <f>IF($DS94,
IF( AND(CS94&lt;&gt;"", ISERR(_xlfn.NUMBERVALUE(CS94))), "El valor pensión voluntaria debe ser un número válido. ", "")
)</f>
        <v/>
      </c>
      <c r="HZ94" s="46">
        <f>CONCATENATE(CT94,CU94,CV94,CW94)&lt;&gt;""</f>
        <v/>
      </c>
      <c r="IA94" s="46">
        <f>IF(AND($DS94,HZ94),
IF(CT94="","Debes escribir el % del fondo de seguridad pensional. ",
IF( ISERR(_xlfn.NUMBERVALUE(CT94)), "El % del fondo de seguridad debe ser un número válido. ", "")
),
""
)</f>
        <v/>
      </c>
      <c r="IB94" s="46">
        <f>IF(AND($DS94,HZ94),
IF(CU94="","Debes escribir el valor del aporte al fondo de solidaridad pensional. ",
IF( ISERR(_xlfn.NUMBERVALUE(CU94)), "El valor del aporte al fondo de solidaridad pensional debe ser un número válido. ", "")
),
""
)</f>
        <v/>
      </c>
      <c r="IC94" s="46">
        <f>IF(AND($DS94,HZ94),
IF(CV94="","Debes escribir el % del fondo de subsistencia. ",
IF( ISERR(_xlfn.NUMBERVALUE(CV94)), "El % del fondo de subsistencia debe ser un número válido. ", "")
),
""
)</f>
        <v/>
      </c>
      <c r="ID94" s="46">
        <f>IF(AND($DS94,HZ94),
IF(CW94="","Debes escribir el valor del fondo de subsistencia. ",
IF( ISERR(_xlfn.NUMBERVALUE(CW94)), "El valor del fondo de subsistencia debe ser un número válido. ", "")
),
""
)</f>
        <v/>
      </c>
      <c r="IE94" s="46">
        <f>CONCATENATE(CX94,CY94)&lt;&gt;""</f>
        <v/>
      </c>
      <c r="IF94" s="46">
        <f>IF(AND($DS94,IE94),
IF(CX94="","Debes escribir el % de sindicato. ",
IF( ISERR(_xlfn.NUMBERVALUE(CX94)), "El % de sindicato debe ser un número válido. ", "")
),
""
)</f>
        <v/>
      </c>
      <c r="IG94" s="46">
        <f>IF(AND($DS94,IE94),
IF(CY94="","Debes escribir el valor del sindicato. ",
IF( ISERR(_xlfn.NUMBERVALUE(CY94)), "El valor del sindicato debe ser un número válido. ", "")
),
""
)</f>
        <v/>
      </c>
      <c r="IH94" s="46">
        <f>IF($DS94,
IF( AND(CZ94&lt;&gt;"", ISERR(_xlfn.NUMBERVALUE(CZ94))), "El valor de sanción pública debe ser un número válido. ", "")
)</f>
        <v/>
      </c>
      <c r="II94" s="46">
        <f>IF($DS94,
IF( AND(DA94&lt;&gt;"", ISERR(_xlfn.NUMBERVALUE(DA94))), "El valor de sanción privada debe ser un número válido. ", "")
)</f>
        <v/>
      </c>
      <c r="IJ94" s="46">
        <f>CONCATENATE(DB94,DC94)&lt;&gt;""</f>
        <v/>
      </c>
      <c r="IK94" s="46">
        <f>IF(AND($DS94,IJ94),
IF(DB94="","Debes escribir la descripción de libranza. ",""),
""
)</f>
        <v/>
      </c>
      <c r="IL94" s="46">
        <f>IF(AND($DS94,IJ94),
IF(DC94="","Debes escribir la cuota libranza. ",
IF(ISERR(_xlfn.NUMBERVALUE(DC94)),"El valor de la cuota libranza debe ser un número válido. ","")
),
""
)</f>
        <v/>
      </c>
      <c r="IM94" s="46">
        <f>IF($DS94,
IF( AND(DD94&lt;&gt;"", ISERR(_xlfn.NUMBERVALUE(DD94))), "El valor de pagos a terceros debe ser un número válido. ", "")
)</f>
        <v/>
      </c>
      <c r="IN94" s="46">
        <f>IF($DS94,
IF( AND(DE94&lt;&gt;"", ISERR(_xlfn.NUMBERVALUE(DE94))), "El valor de anticipos debe ser un número válido. ", "")
)</f>
        <v/>
      </c>
      <c r="IO94" s="46">
        <f>IF($DS94,
IF( AND(DF94&lt;&gt;"", ISERR(_xlfn.NUMBERVALUE(DF94))), "El valor de AFC debe ser un número válido. ", "")
)</f>
        <v/>
      </c>
      <c r="IP94" s="46">
        <f>IF($DS94,
IF( AND(DG94&lt;&gt;"", ISERR(_xlfn.NUMBERVALUE(DG94))), "El valor de rete-fuente debe ser un número válido. ", "")
)</f>
        <v/>
      </c>
      <c r="IQ94" s="46">
        <f>IF($DS94,
IF( AND(DH94&lt;&gt;"", ISERR(_xlfn.NUMBERVALUE(DH94))), "El valor de cooperativa de trabajo debe ser un número válido. ", "")
)</f>
        <v/>
      </c>
      <c r="IR94" s="46">
        <f>IF($DS94,
IF( AND(DI94&lt;&gt;"", ISERR(_xlfn.NUMBERVALUE(DI94))), "El valor de embargo fiscal debe ser un número válido. ", "")
)</f>
        <v/>
      </c>
      <c r="IS94" s="46">
        <f>IF($DS94,
IF( AND(DJ94&lt;&gt;"", ISERR(_xlfn.NUMBERVALUE(DJ94))), "El valor de educación debe ser un número válido. ", "")
)</f>
        <v/>
      </c>
      <c r="IT94" s="46">
        <f>IF($DS94,
IF( AND(DK94&lt;&gt;"", ISERR(_xlfn.NUMBERVALUE(DK94))), "El valor de reintegro debe ser un número válido. ", "")
)</f>
        <v/>
      </c>
      <c r="IU94" s="46">
        <f>IF($DS94,
IF( AND(DL94&lt;&gt;"", ISERR(_xlfn.NUMBERVALUE(DL94))), "El valor de deuda debe ser un número válido. ", "")
)</f>
        <v/>
      </c>
      <c r="IV94" s="46">
        <f>IF($DS94,
IF( AND(DM94&lt;&gt;"", ISERR(_xlfn.NUMBERVALUE(DM94))), "El valor de otras deducciones debe ser un número válido. ", "")
)</f>
        <v/>
      </c>
      <c r="IW94" s="46">
        <f>IF($DS94,
IF(DN94="","Debes escribir el valor de los devengos totales. ",
IF( ISERR(_xlfn.NUMBERVALUE(DN94)), "El valor de los devengos totales debe ser un número válido. ", "")
)
)</f>
        <v/>
      </c>
      <c r="IX94" s="46">
        <f>IF($DS94,
IF(DO94="","Debes escribir el valor de las deducciones totales. ",
IF( ISERR(_xlfn.NUMBERVALUE(DO94)), "El valor de las deducciones totales debe ser un número válido. ", "")
)
)</f>
        <v/>
      </c>
      <c r="IY94" s="46">
        <f>IF($DS94,
IF(DP94="","Debes escribir el valor del salario total. ",
IF( ISERR(_xlfn.NUMBERVALUE(DP94)), "El valor del salario total debe ser un número válido. ", "")
)
)</f>
        <v/>
      </c>
    </row>
    <row r="95">
      <c r="B95" s="48" t="n">
        <v>83</v>
      </c>
      <c r="C95" s="61">
        <f>IF(AND(DS95,DP95&lt;&gt;""),
IF(DQ95="","OK","Error"),
""
)</f>
        <v/>
      </c>
      <c r="D95" s="53" t="n"/>
      <c r="E95" s="52" t="n"/>
      <c r="F95" s="112" t="n"/>
      <c r="G95" s="52" t="n"/>
      <c r="H95" s="53" t="n"/>
      <c r="I95" s="52" t="n"/>
      <c r="J95" s="52" t="n"/>
      <c r="K95" s="53" t="n"/>
      <c r="L95" s="55" t="n"/>
      <c r="M95" s="108" t="n"/>
      <c r="N95" s="56" t="n"/>
      <c r="O95" s="52" t="n"/>
      <c r="P95" s="52" t="n"/>
      <c r="Q95" s="52" t="n"/>
      <c r="R95" s="52" t="n"/>
      <c r="S95" s="52" t="n"/>
      <c r="T95" s="53" t="n"/>
      <c r="U95" s="52" t="n"/>
      <c r="V95" s="52" t="n"/>
      <c r="W95" s="55" t="n"/>
      <c r="X95" s="55" t="n"/>
      <c r="Y95" s="52" t="n"/>
      <c r="Z95" s="55" t="n"/>
      <c r="AA95" s="52" t="n"/>
      <c r="AB95" s="53" t="n"/>
      <c r="AC95" s="53" t="n"/>
      <c r="AD95" s="53" t="n"/>
      <c r="AE95" s="177" t="n"/>
      <c r="AF95" s="113" t="n"/>
      <c r="AG95" s="177" t="n"/>
      <c r="AH95" s="178" t="n"/>
      <c r="AI95" s="178" t="n"/>
      <c r="AJ95" s="178" t="n"/>
      <c r="AK95" s="114" t="n"/>
      <c r="AL95" s="178" t="n"/>
      <c r="AM95" s="114" t="n"/>
      <c r="AN95" s="178" t="n"/>
      <c r="AO95" s="114" t="n"/>
      <c r="AP95" s="178" t="n"/>
      <c r="AQ95" s="114" t="n"/>
      <c r="AR95" s="178" t="n"/>
      <c r="AS95" s="114" t="n"/>
      <c r="AT95" s="178" t="n"/>
      <c r="AU95" s="114" t="n"/>
      <c r="AV95" s="178" t="n"/>
      <c r="AW95" s="114" t="n"/>
      <c r="AX95" s="178" t="n"/>
      <c r="AY95" s="114" t="n"/>
      <c r="AZ95" s="178" t="n"/>
      <c r="BA95" s="114" t="n"/>
      <c r="BB95" s="178" t="n"/>
      <c r="BC95" s="114" t="n"/>
      <c r="BD95" s="178" t="n"/>
      <c r="BE95" s="178" t="n"/>
      <c r="BF95" s="178" t="n"/>
      <c r="BG95" s="59" t="n"/>
      <c r="BH95" s="178" t="n"/>
      <c r="BI95" s="114" t="n"/>
      <c r="BJ95" s="53" t="n"/>
      <c r="BK95" s="178" t="n"/>
      <c r="BL95" s="114" t="n"/>
      <c r="BM95" s="178" t="n"/>
      <c r="BN95" s="114" t="n"/>
      <c r="BO95" s="178" t="n"/>
      <c r="BP95" s="178" t="n"/>
      <c r="BQ95" s="178" t="n"/>
      <c r="BR95" s="178" t="n"/>
      <c r="BS95" s="178" t="n"/>
      <c r="BT95" s="178" t="n"/>
      <c r="BU95" s="178" t="n"/>
      <c r="BV95" s="178" t="n"/>
      <c r="BW95" s="178" t="n"/>
      <c r="BX95" s="178" t="n"/>
      <c r="BY95" s="178" t="n"/>
      <c r="BZ95" s="178" t="n"/>
      <c r="CA95" s="178" t="n"/>
      <c r="CB95" s="178" t="n"/>
      <c r="CC95" s="178" t="n"/>
      <c r="CD95" s="178" t="n"/>
      <c r="CE95" s="178" t="n"/>
      <c r="CF95" s="178" t="n"/>
      <c r="CG95" s="178" t="n"/>
      <c r="CH95" s="178" t="n"/>
      <c r="CI95" s="178" t="n"/>
      <c r="CJ95" s="178" t="n"/>
      <c r="CK95" s="53" t="n"/>
      <c r="CL95" s="178" t="n"/>
      <c r="CM95" s="178" t="n"/>
      <c r="CN95" s="60" t="n"/>
      <c r="CO95" s="177" t="n"/>
      <c r="CP95" s="178" t="n"/>
      <c r="CQ95" s="60" t="n"/>
      <c r="CR95" s="177" t="n"/>
      <c r="CS95" s="178" t="n"/>
      <c r="CT95" s="59" t="n"/>
      <c r="CU95" s="178" t="n"/>
      <c r="CV95" s="59" t="n"/>
      <c r="CW95" s="178" t="n"/>
      <c r="CX95" s="59" t="n"/>
      <c r="CY95" s="178" t="n"/>
      <c r="CZ95" s="178" t="n"/>
      <c r="DA95" s="178" t="n"/>
      <c r="DB95" s="53" t="n"/>
      <c r="DC95" s="178" t="n"/>
      <c r="DD95" s="178" t="n"/>
      <c r="DE95" s="178" t="n"/>
      <c r="DF95" s="178" t="n"/>
      <c r="DG95" s="178" t="n"/>
      <c r="DH95" s="178" t="n"/>
      <c r="DI95" s="178" t="n"/>
      <c r="DJ95" s="178" t="n"/>
      <c r="DK95" s="178" t="n"/>
      <c r="DL95" s="178" t="n"/>
      <c r="DM95" s="178" t="n"/>
      <c r="DN95" s="177" t="n"/>
      <c r="DO95" s="177" t="n"/>
      <c r="DP95" s="177" t="n"/>
      <c r="DQ95" s="76">
        <f>IF(AND(DS95,DP95&lt;&gt;""),
CONCATENATE(DT95,DU95,DV95,DW95,DX95,DY95,DZ95,EA95,EB95,EC95,ED95,EE95,EF95,EG95,EH95,EI95,EJ95,EK95,EL95,EM95,EN95,EO95,EP95,EQ95,ES95,ET95,EU95,EV95,EW95,EX95,EY95,EZ95,FA95,FC95,FD95,FF95,FG95,FI95,FJ95,FL95,FM95,FO95,FP95,FR95,FS95,FU95,FV95,FX95,FY95,GA95,GB95,GD95,GE95,GF95,GH95,GI95,GJ95,GL95,GM95,GN95,GP95,GQ95,GS95,GT95,GU95,GV95,GW95,GX95,GY95,GZ95,HA95,HB95,HC95,HD95,HE95,HF95,HG95,HH95,HI95,HJ95,HK95,HL95,HM95,HN95,HO95,HQ95,HR95,HS95,HT95,HU95,HV95,HW95,HX95,HY95,IA95,IB95,IC95,ID95,IF95,IG95,IH95,II95,IK95,IL95,IM95,IN95,IO95,IP95,IQ95,IR95,IS95,IT95,IU95,IV95,IW95,IX95,IY95,IZ95),
""
)</f>
        <v/>
      </c>
      <c r="DR95" s="53" t="n"/>
      <c r="DS95" s="46">
        <f>CONCATENATE(D95,$E95,$F95,$G95,H95,$I95,$J95,K95,$L95,$M95,N95,$O95,$P95,$Q95,$R95,$S95,T95,$U95,$V95,$W95,$X95,$Y95,$Z95,$AA95,AB95,AC95,AD95,$AE95,$AF95,$AG95,AH95,AI95,AJ95,AK95,AL95,AM95,AN95,AO95,AP95,AQ95,AR95,AS95,AT95,AU95,AV95,AW95,AX95,AY95,AZ95,BA95,BB95,BC95,BD95,BE95,BF95,BG95,BH95,BI95,BJ95,BK95,BL95,BM95,BN95,BO95,BP95,BQ95,BR95,BS95,BT95,BU95,BV95,BW95,BX95,BY95,BZ95,CA95,CB95,CC95,CD95,CE95,CF95,CG95,CH95,CI95,CJ95,CK95,CL95,CM95,$CN95,$CO95,CP95,$CQ95,$CR95,CS95,CT95,CU95,CV95,CW95,CX95,CY95,CZ95,DA95,DB95,DC95,DD95,DE95,DF95,DG95,DH95,DI95,DJ95,DK95,DL95,DM95,$DN95,$DO95,$DP95,DR95)&lt;&gt;""</f>
        <v/>
      </c>
      <c r="DT95" s="46">
        <f>IF(AND($DS95,$E$4&lt;&gt;""),
IF(LEFT($E$4,2) = "1.",
IF(D95&lt;&gt;"","El CUNE sólo se envía en operaciones de novedad o ajuste. ",""),
IF(D95="","Debes escribir un CUNE válido para realizar operaciones de novedad o ajuste. ","")),
""
)</f>
        <v/>
      </c>
      <c r="DU95" s="46">
        <f>IF($DS95,
IF(E95="","Debes seleccionar el tipo de documento del empleado. ",
IF(_xlfn.IFNA(VLOOKUP(E95,TIPO_DE_DOCUMENTO,1,FALSE),-1)=-1,"El tipo de documento no es válido (por favor seleccionarlo de la lista). ","")
)
)</f>
        <v/>
      </c>
      <c r="DV95" s="46">
        <f>IF($DS95,
IF(F95="","Debes escribir el número de documento del empleado. ","")
)</f>
        <v/>
      </c>
      <c r="DW95" s="46">
        <f>IF($DS95,
IF(G95="","Debes escribir el primer nombre del empleado. ","")
)</f>
        <v/>
      </c>
      <c r="DY95" s="46">
        <f>IF($DS95,
IF(I95="","Debes escribir el primer apellido del empleado. ","")
)</f>
        <v/>
      </c>
      <c r="DZ95" s="46">
        <f>IF($DS95,
IF(J95="","Debes escribir el segundo apellido del empleado. ","")
)</f>
        <v/>
      </c>
      <c r="EB95" s="46">
        <f>IF($DS95,
IF(L95="","Debes escribir la fecha de ingreso del empleado. ",
IF(ISERR(DATE(YEAR(L95),MONTH(L95),DAY(L95))), "El valor ingresado en fecha de ingreso no tiene un formato válido. ","")
)
)</f>
        <v/>
      </c>
      <c r="EC95" s="46">
        <f>IF($DS95,
IF(M95="","Debes escribir el tiempo laborado. ",
IF( IFERROR(INT(M95),1.1) &lt;&gt; IFERROR(_xlfn.NUMBERVALUE(M95),1), "El valor de los días trabajados debe ser un número entero. ", "")
)
)</f>
        <v/>
      </c>
      <c r="ED95" s="46">
        <f>IF($DS95,
IF( AND(N95&lt;&gt;"", ISERR(DATE(YEAR(N95),MONTH(N95),DAY(N95))) ), "El valor ingresado en fecha de ingreso no tiene un formato válido. ",
IF( AND(N95&lt;&gt;"", $E$6&lt;&gt;"", DATE(YEAR(N95), MONTH(N95), 1) &lt;&gt; IFERROR(DATE(MID($E$6, 1, 4), MID($E$6, 6, 2),1), "1/1/1900") ), "La fecha de retiro debe estar dentro del período liquidado. ", "")
)
)</f>
        <v/>
      </c>
      <c r="EE95" s="46">
        <f>IF($DS95,
IF(O95="","Debes seleccionar el tipo de trabajador. ",
IF(_xlfn.IFNA(VLOOKUP(O95,TIPO_DE_TRABAJADOR,1,FALSE),-1)=-1,"El tipo de trabajador no es válido (por favor seleccionarlo de la lista). ","")
)
)</f>
        <v/>
      </c>
      <c r="EF95" s="46">
        <f>IF($DS95,
IF(P95="","Debes seleccionar si es un trabajador dependiente pensionado por vejez. ",
IF(_xlfn.IFNA(VLOOKUP(P95,SUBTIPO_DE_TRABAJADOR,1,FALSE),-1)=-1,"El tipo de trabajador dependiente pensionado por vejez no es válido (por favor seleccionarlo de la lista). ","")
)
)</f>
        <v/>
      </c>
      <c r="EG95" s="46">
        <f>IF($DS95,
IF(Q95="","Debes seleccionar el tipo de contrato del trabajador. ",
IF(_xlfn.IFNA(VLOOKUP(Q95,TIPO_DE_CONTRATO,1,FALSE),-1)=-1,"El tipo de contrato del trabajador no es válido (por favor seleccionarlo de la lista). ","")
)
)</f>
        <v/>
      </c>
      <c r="EH95" s="46">
        <f>IF($DS95,
IF(R95="","Debes seleccionar si es un salario integral. ",
IF(_xlfn.IFNA(VLOOKUP(R95,SI_NO,1,FALSE),-1)=-1,"Valor no válido para salario integral (por favor seleccionarlo de la lista). ","")
)
)</f>
        <v/>
      </c>
      <c r="EI95" s="46">
        <f>IF($DS95,
IF(S95="","Debes seleccionar si el trabajador realiza actividades de riesgo. ",
IF(_xlfn.IFNA(VLOOKUP(S95,SI_NO,1,FALSE),-1)=-1,"Valor no válido para actividad de alto riesgo (por favor seleccionarlo de la lista). ","")
)
)</f>
        <v/>
      </c>
      <c r="EK95" s="46">
        <f>IF($DS95,
IF(U95="","Debes escribir el código del municipio de residencia del trabajador. ",
IF(_xlfn.IFNA(VLOOKUP(U95,MUNICIPIO,1,FALSE),-1)=-1,"El municipio de residencia del trabajador es inválido (por favor seleccionarlo de la lista). ","")
)
)</f>
        <v/>
      </c>
      <c r="EL95" s="46">
        <f>IF($DS95,
IF(V95="","Debes escribir el la dirección de residendia del trabajador. ","")
)</f>
        <v/>
      </c>
      <c r="EM95" s="46">
        <f>IF($DS95,
IF(W95="","Debes escribir la fecha de inicio de la liquidación. ",
IF(ISERR(DATE(YEAR(W95),MONTH(W95),DAY(W95))),"El valor ingresado en fecha de inicio de liquidación no tiene un formato válido. ",
IF( AND($E$6&lt;&gt;"", DATE(YEAR(W95), MONTH(W95), 1) &lt;&gt; IFERROR(DATE(MID($E$6, 1, 4), MID($E$6, 6, 2),1), "1/1/1900") ), "La fecha de inicio de la liquidación debe estar dentro del período liquidado. ", "")
)
)
)</f>
        <v/>
      </c>
      <c r="EN95" s="46">
        <f>IF($DS95,
IF(X95="","Debes escribir la fecha de fin de la liquidación. ",
IF(ISERR(DATE(YEAR(X95),MONTH(X95),DAY(X95))),"El valor ingresado en fecha de fin de liquidación no tiene un formato válido. ",
IF( AND($E$6&lt;&gt;"", DATE(YEAR(X95), MONTH(X95), 1) &lt;&gt; IFERROR(DATE(MID($E$6, 1, 4), MID($E$6, 6, 2),1), "1/1/1900") ), "La fecha de fin de la liquidación debe estar dentro del período liquidado. ", "")
)
)
)</f>
        <v/>
      </c>
      <c r="EO95" s="46">
        <f>IF($DS95,
IF(Y95="","Debes escribir la frecuencia de pago del trabajador. ",
IF(_xlfn.IFNA(VLOOKUP(Y95,PERÍODO_DE_NÓMINA,1,FALSE),-1)=-1,"La frecuencia de pago es inválida (por favor seleccionarlo de la lista). ","")
)
)</f>
        <v/>
      </c>
      <c r="EP95" s="46">
        <f>IF($DS95,
IF(Z95="","Debes escribir la fecha de pago. ",
IF(ISERR(DATE(YEAR(Z95),MONTH(Z95),DAY(Z95))), "El valor ingresado en fecha de pago no tiene un formato válido. ","")
)
)</f>
        <v/>
      </c>
      <c r="EQ95" s="46">
        <f>IF($DS95,
IF(AA95="","Debes escribir el medio de pago. ",
IF(_xlfn.IFNA(VLOOKUP(AA95,MEDIOS_DE_PAGO,1,FALSE),-1)=-1,"El medio de pago es inválido (por favor seleccionarlo de la lista). ","")
)
)</f>
        <v/>
      </c>
      <c r="ER95" s="46">
        <f>OR(AA95='Tablas '!$T$4,AA95='Tablas '!$T$7,AA95='Tablas '!$T$8,AA95='Tablas '!$T$11)</f>
        <v/>
      </c>
      <c r="ES95" s="46">
        <f>IF(AND($DS95,ER95),
IF(AB95="","Debes escribir la entidad bancaria. ",""),
""
)</f>
        <v/>
      </c>
      <c r="ET95" s="46">
        <f>IF(AND($DS95,ER95),
IF(AC95="","Debes escribir el tipo de cuenta bancaria. ",
IF(_xlfn.IFNA(VLOOKUP(AC95,TIPO_DE_CUENTA,1,FALSE),-1)=-1,"El tipo de cuenta bancaria es inválida (por favor seleccionarlo de la lista). ","")
),
""
)</f>
        <v/>
      </c>
      <c r="EU95" s="46">
        <f>IF(AND($DS95,ER95),
IF(AD95="","Debes escribir el número de cuenta bancaria. ",""),
""
)</f>
        <v/>
      </c>
      <c r="EV95" s="46">
        <f>IF($DS95,
IF(AE95="","Debes escribir el valor del sueldo básico. ",
IF( ISERR(_xlfn.NUMBERVALUE(AE95)), "El valor del sueldo básico debe ser un número válido. ", "")
)
)</f>
        <v/>
      </c>
      <c r="EW95" s="46">
        <f>IF($DS95,
IF(AF95="","Debes escribir el número de días trabajados. ",
IF( IFERROR(INT(AF95),1.1) &lt;&gt; IFERROR(_xlfn.NUMBERVALUE(AF95),1), "La cantidad de días trabajados debe ser un número entero. ", "")
)
)</f>
        <v/>
      </c>
      <c r="EX95" s="46">
        <f>IF($DS95,
IF(AG95="","Debes escribir el valor del sueldo trabajado. ",
IF( ISERR(_xlfn.NUMBERVALUE(AG95)), "El valor del sueldo trabajado debe ser un número válido. ", "")
)
)</f>
        <v/>
      </c>
      <c r="EY95" s="46">
        <f>IF($DS95,
IF( AND(AH95&lt;&gt;"", ISERR(_xlfn.NUMBERVALUE(AH95))), "El valor del auxilio de transporte debe ser un número válido. ", "")
)</f>
        <v/>
      </c>
      <c r="EZ95" s="46">
        <f>IF($DS95,
IF( AND(AI95&lt;&gt;"", ISERR(_xlfn.NUMBERVALUE(AI95))), "El valor de viáticos salariales debe ser un número válido. ", "")
)</f>
        <v/>
      </c>
      <c r="FA95" s="46">
        <f>IF($DS95,
IF( AND(AJ95&lt;&gt;"", ISERR(_xlfn.NUMBERVALUE(AJ95))), "El valor de viáticos NO salariales debe ser un número válido. ", "")
)</f>
        <v/>
      </c>
      <c r="FB95" s="46">
        <f>CONCATENATE(AK95,AL95)&lt;&gt;""</f>
        <v/>
      </c>
      <c r="FC95" s="46">
        <f>IF(AND($DS95,FB95),
IF(AK95="","Debes escribir el número de horas extras diurnas. ",
IF( IFERROR(INT(AK95),1.1) &lt;&gt; IFERROR(_xlfn.NUMBERVALUE(AK95),1), "La cantidad de horas extras diurnas debe ser un número entero. ", "")
),
""
)</f>
        <v/>
      </c>
      <c r="FD95" s="46">
        <f>IF(AND($DS95,FB95),
IF(AL95="","Debes escribir el valor de las horas extras diurnas. ",
IF( ISERR(_xlfn.NUMBERVALUE(AL95)), "El valor de las horas extras duirnas debe ser un número válido. ", "")
),
""
)</f>
        <v/>
      </c>
      <c r="FE95" s="46">
        <f>CONCATENATE(AM95,AN95)&lt;&gt;""</f>
        <v/>
      </c>
      <c r="FF95" s="46">
        <f>IF(AND($DS95,FE95),
IF(AM95="","Debes escribir el número de horas extras nocturnas. ",
IF( IFERROR(INT(AM95),1.1) &lt;&gt; IFERROR(_xlfn.NUMBERVALUE(AM95),1), "La cantidad de horas extras nocturnas debe ser un número entero. ", "")
),
""
)</f>
        <v/>
      </c>
      <c r="FG95" s="46">
        <f>IF(AND($DS95,FE95),
IF(AN95="","Debes escribir el valor de las horas extras nocturnas. ",
IF( ISERR(_xlfn.NUMBERVALUE(AN95)), "El valor de las horas extras nocturnas debe ser un número válido. ", "")
),
""
)</f>
        <v/>
      </c>
      <c r="FH95" s="46">
        <f>CONCATENATE(AO95,AP95)&lt;&gt;""</f>
        <v/>
      </c>
      <c r="FI95" s="46">
        <f>IF(AND($DS95,FH95),
IF(AO95="","Debes escribir el número de horas extras diurnas dominicales y festivas. ",
IF( IFERROR(INT(AO95),1.1) &lt;&gt; IFERROR(_xlfn.NUMBERVALUE(AO95),1), "La cantidad de horas extras diurnas dominicales y festivas debe ser un número entero. ", "")
),
""
)</f>
        <v/>
      </c>
      <c r="FJ95" s="46">
        <f>IF(AND($DS95,FH95),
IF(AP95="","Debes escribir el valor de las horas extras diurnas dominicales y festivas. ",
IF( ISERR(_xlfn.NUMBERVALUE(AP95)), "El valor de las horas extras diurnas dominicales y festivas debe ser un número válido. ", "")
),
""
)</f>
        <v/>
      </c>
      <c r="FK95" s="46">
        <f>CONCATENATE(AQ95,AR95)&lt;&gt;""</f>
        <v/>
      </c>
      <c r="FL95" s="46">
        <f>IF(AND($DS95,FK95),
IF(AQ95="","Debes escribir el número de horas extras nocturnas dominicales y festivas. ",
IF( IFERROR(INT(AQ95),1.1) &lt;&gt; IFERROR(_xlfn.NUMBERVALUE(AQ95),1), "La cantidad de horas extras nocturnas dominicales y festivas debe ser un número entero. ", "")
),
""
)</f>
        <v/>
      </c>
      <c r="FM95" s="46">
        <f>IF(AND($DS95,FK95),
IF(AR95="","Debes escribir el valor de las horas extras nocturnas dominicales y festivas. ",
IF( ISERR(_xlfn.NUMBERVALUE(AR95)), "El valor de las horas extras nocturnas dominicales y festivas debe ser un número válido. ", "")
),
""
)</f>
        <v/>
      </c>
      <c r="FN95" s="46">
        <f>CONCATENATE(AS95,AT95)&lt;&gt;""</f>
        <v/>
      </c>
      <c r="FO95" s="46">
        <f>IF(AND($DS95,FN95),
IF(AS95="","Debes escribir el número de horas recargo nocturno. ",
IF( IFERROR(INT(AS95),1.1) &lt;&gt; IFERROR(_xlfn.NUMBERVALUE(AS95),1), "La cantidad de horas recargo nocturno debe ser un número entero. ", "")
),
""
)</f>
        <v/>
      </c>
      <c r="FP95" s="46">
        <f>IF(AND($DS95,FN95),
IF(AT95="","Debes escribir el valor de las horas recargo nocturno. ",
IF( ISERR(_xlfn.NUMBERVALUE(AT95)), "El valor de las horas recargo nocturno debe ser un número válido. ", "")
),
""
)</f>
        <v/>
      </c>
      <c r="FQ95" s="46">
        <f>CONCATENATE(AU95,AV95)&lt;&gt;""</f>
        <v/>
      </c>
      <c r="FR95" s="46">
        <f>IF(AND($DS95,FQ95),
IF(AU95="","Debes escribir el número de horas recargo diurno dominical y festivo. ",
IF( IFERROR(INT(AU95),1.1) &lt;&gt; IFERROR(_xlfn.NUMBERVALUE(AU95),1), "La cantidad de horas recargo diurno dominical y festivo debe ser un número entero. ", "")
),
""
)</f>
        <v/>
      </c>
      <c r="FS95" s="46">
        <f>IF(AND($DS95,FQ95),
IF(AV95="","Debes escribir el valor de las horas recargo diurno dominical y festivo. ",
IF( ISERR(_xlfn.NUMBERVALUE(AV95)), "El valor de las horas recargo diurno dominical y festivo debe ser un número válido. ", "")
),
""
)</f>
        <v/>
      </c>
      <c r="FT95" s="46">
        <f>CONCATENATE(AW95,AX95)&lt;&gt;""</f>
        <v/>
      </c>
      <c r="FU95" s="46">
        <f>IF(AND($DS95,FT95),
IF(AW95="","Debes escribir el número de horas recargo nocturno dominical y festivo. ",
IF( IFERROR(INT(AW95),1.1) &lt;&gt; IFERROR(_xlfn.NUMBERVALUE(AW95),1), "La cantidad de horas recargo nocturno dominical y festivo debe ser un número entero. ", "")
),
""
)</f>
        <v/>
      </c>
      <c r="FV95" s="46">
        <f>IF(AND($DS95,FT95),
IF(AX95="","Debes escribir el valor de las horas recargo nocturno dominical y festivo. ",
IF( ISERR(_xlfn.NUMBERVALUE(AX95)), "El valor de las horas recargo nocturno dominical y festivo debe ser un número válido. ", "")
),
""
)</f>
        <v/>
      </c>
      <c r="FW95" s="46">
        <f>CONCATENATE(AY95,AZ95)&lt;&gt;""</f>
        <v/>
      </c>
      <c r="FX95" s="46">
        <f>IF(AND($DS95,FW95),
IF(AY95="","Debes escribir el número de días de vacaciones comunes. ",
IF( IFERROR(INT(AY95),1.1) &lt;&gt; IFERROR(_xlfn.NUMBERVALUE(AY95),1), "La cantidad de días de vacaciones comunes debe ser un número entero. ", "")
),
""
)</f>
        <v/>
      </c>
      <c r="FY95" s="46">
        <f>IF(AND($DS95,FW95),
IF(AZ95="","Debes escribir el valor de las vacaciones comunes. ",
IF( ISERR(_xlfn.NUMBERVALUE(AZ95)), "El valor de las vacaciones comunes debe ser un número válido. ", "")
),
""
)</f>
        <v/>
      </c>
      <c r="FZ95" s="46">
        <f>CONCATENATE(BA95,BB95)&lt;&gt;""</f>
        <v/>
      </c>
      <c r="GA95" s="46">
        <f>IF(AND($DS95,FZ95),
IF(BA95="","Debes escribir el número de días de vacaciones compensadas. ",
IF( IFERROR(INT(BA95),1.1) &lt;&gt; IFERROR(_xlfn.NUMBERVALUE(BA95),1), "La cantidad de días de vacaciones compensadas debe ser un número entero. ", "")
),
""
)</f>
        <v/>
      </c>
      <c r="GB95" s="46">
        <f>IF(AND($DS95,FZ95),
IF(BB95="","Debes escribir el valor de las vacaciones compensadas. ",
IF( ISERR(_xlfn.NUMBERVALUE(BB95)), "El valor de las vacaciones compensadas debe ser un número válido. ", "")
),
""
)</f>
        <v/>
      </c>
      <c r="GC95" s="46">
        <f>CONCATENATE(BC95,BD95)&lt;&gt;""</f>
        <v/>
      </c>
      <c r="GD95" s="46">
        <f>IF(AND($DS95,GC95),
IF(BC95="","Debes escribir el número de días de prima salarial. ",
IF( IFERROR(INT(BC95),1.1) &lt;&gt; IFERROR(_xlfn.NUMBERVALUE(BC95),1), "La cantidad de días de prima salarial debe ser un número entero. ", "")
),
""
)</f>
        <v/>
      </c>
      <c r="GE95" s="46">
        <f>IF(AND($DS95,GC95),
IF(BD95="","Debes escribir el valor de los días de prima salarial. ",
IF( ISERR(_xlfn.NUMBERVALUE(BD95)), "El valor de los días de prima salarial debe ser un número válido. ", "")
),
""
)</f>
        <v/>
      </c>
      <c r="GF95" s="46">
        <f>IF($DS95,
IF( AND(BE95&lt;&gt;"", ISERR(_xlfn.NUMBERVALUE(BE95))), "El valor de la prima NO saliarial debe ser un número válido. ", "")
)</f>
        <v/>
      </c>
      <c r="GG95" s="46">
        <f>CONCATENATE(BF95,BG95,BH95)&lt;&gt;""</f>
        <v/>
      </c>
      <c r="GH95" s="46">
        <f>IF(AND($DS95,GG95),
IF(BF95="","Debes escribir el valor de las cesantías. ",
IF( ISERR(_xlfn.NUMBERVALUE(BF95)), "El valor de las cesantías debe ser un número válido. ", "")
),
""
)</f>
        <v/>
      </c>
      <c r="GI95" s="46">
        <f>IF(AND($DS95,GG95),
IF(BG95="","Debes escribir el % de cesantías. ",
IF( ISERR(_xlfn.NUMBERVALUE(BG95)), "El % de cesantías debe ser un número válido. ", "")
),
""
)</f>
        <v/>
      </c>
      <c r="GJ95" s="46">
        <f>IF(AND($DS95,GG95),
IF(BH95="","Debes escribir el valor de intereses de cesantías. ",
IF( ISERR(_xlfn.NUMBERVALUE(BH95)), "El valor de intereses de cesantías debe ser un número válido. ", "")
),
""
)</f>
        <v/>
      </c>
      <c r="GK95" s="46">
        <f>CONCATENATE(BI95,BJ95,BK95)&lt;&gt;""</f>
        <v/>
      </c>
      <c r="GL95" s="46">
        <f>IF(AND($DS95,GK95),
IF(BI95="","Debes escribir el número de días de incapacidad. ",
IF( IFERROR(INT(BI95),1.1) &lt;&gt; IFERROR(_xlfn.NUMBERVALUE(BI95),1), "La cantidad de días de incapacidad debe ser un número entero. ", "")
),
""
)</f>
        <v/>
      </c>
      <c r="GM95" s="46">
        <f>IF(AND($DS95,GK95),
IF(BJ95="","Debes escribir el tipo de incapacidad. ",
IF(_xlfn.IFNA(VLOOKUP(BJ95,TIPO_DE_INCAPACIDAD,1,FALSE),-1)=-1,"El tipo de incapacidad es inválida (por favor seleccionarlo de la lista). ","")
),
""
)</f>
        <v/>
      </c>
      <c r="GN95" s="46">
        <f>IF(AND($DS95,GK95),
IF(BK95="","Debes escribir el valor de la incapacidad. ",
IF( ISERR(_xlfn.NUMBERVALUE(BK95)), "El valor de la incapacidad debe ser un número válido. ", "")
),
""
)</f>
        <v/>
      </c>
      <c r="GO95" s="46">
        <f>CONCATENATE(BL95,BM95)&lt;&gt;""</f>
        <v/>
      </c>
      <c r="GP95" s="46">
        <f>IF(AND($DS95,GO95),
IF(BL95="","Debes escribir el número de días de licencia de maternidad o paternidad. ",
IF( IFERROR(INT(BL95),1.1) &lt;&gt; IFERROR(_xlfn.NUMBERVALUE(BL95),1), "La cantidad de días de licencia de maternidad o paternidad debe ser un número entero. ", "")
),
""
)</f>
        <v/>
      </c>
      <c r="GQ95" s="46">
        <f>IF(AND($DS95,GO95),
IF(BM95="","Debes escribir el valor de la licencia de maternidad o paternidad. ",
IF( ISERR(_xlfn.NUMBERVALUE(BM95)), "El valor de la licencia de maternidad o paternidad debe ser un número válido. ", "")
),
""
)</f>
        <v/>
      </c>
      <c r="GR95" s="46">
        <f>CONCATENATE(BN95,BO95)&lt;&gt;""</f>
        <v/>
      </c>
      <c r="GS95" s="46">
        <f>IF(AND($DS95,GR95),
IF(BN95="","Debes escribir el número de días de licencia remunerada. ",
IF( IFERROR(INT(BN95),1.1) &lt;&gt; IFERROR(_xlfn.NUMBERVALUE(BN95),1), "La cantidad de días de licencia remunerada debe ser un número entero. ", "")
),
""
)</f>
        <v/>
      </c>
      <c r="GT95" s="46">
        <f>IF(AND($DS95,GR95),
IF(BO95="","Debes escribir el valor de la licencia remunerada. ",
IF( ISERR(_xlfn.NUMBERVALUE(BO95)), "El valor de la licencia remunerada debe ser un número válido. ", "")
),
""
)</f>
        <v/>
      </c>
      <c r="GU95" s="46">
        <f>IF($DS95,
IF( AND(BP95&lt;&gt;"", ISERR(_xlfn.NUMBERVALUE(BP95))), "El valor de la licencia NO remunerada debe ser un número válido. ", "")
)</f>
        <v/>
      </c>
      <c r="GV95" s="46">
        <f>IF($DS95,
IF( AND(BQ95&lt;&gt;"", ISERR(_xlfn.NUMBERVALUE(BQ95))), "El valor de auxilios salariales debe ser un número válido. ", "")
)</f>
        <v/>
      </c>
      <c r="GW95" s="46">
        <f>IF($DS95,
IF( AND(BR95&lt;&gt;"", ISERR(_xlfn.NUMBERVALUE(BR95))), "El valor de auxilios NO salariales debe ser un número válido. ", "")
)</f>
        <v/>
      </c>
      <c r="GX95" s="46">
        <f>IF($DS95,
IF( AND(BS95&lt;&gt;"", ISERR(_xlfn.NUMBERVALUE(BS95))), "El valor de bonos salariales debe ser un número válido. ", "")
)</f>
        <v/>
      </c>
      <c r="GY95" s="46">
        <f>IF($DS95,
IF( AND(BT95&lt;&gt;"", ISERR(_xlfn.NUMBERVALUE(BT95))), "El valor de bonos NO salariales debe ser un número válido. ", "")
)</f>
        <v/>
      </c>
      <c r="GZ95" s="46">
        <f>IF($DS95,
IF( AND(BU95&lt;&gt;"", ISERR(_xlfn.NUMBERVALUE(BU95))), "El valor de bonos salariales de alimentación debe ser un número válido. ", "")
)</f>
        <v/>
      </c>
      <c r="HA95" s="46">
        <f>IF($DS95,
IF( AND(BV95&lt;&gt;"", ISERR(_xlfn.NUMBERVALUE(BV95))), "El valor de bonos NO salariales de alimentación debe ser un número válido. ", "")
)</f>
        <v/>
      </c>
      <c r="HB95" s="46">
        <f>IF($DS95,
IF( AND(BW95&lt;&gt;"", ISERR(_xlfn.NUMBERVALUE(BW95))), "El valor de bonificaciones salariales debe ser un número válido. ", "")
)</f>
        <v/>
      </c>
      <c r="HC95" s="46">
        <f>IF($DS95,
IF( AND(BX95&lt;&gt;"", ISERR(_xlfn.NUMBERVALUE(BX95))), "El valor de bonificaciones NO salariales debe ser un número válido. ", "")
)</f>
        <v/>
      </c>
      <c r="HD95" s="46">
        <f>IF($DS95,
IF( AND(BY95&lt;&gt;"", ISERR(_xlfn.NUMBERVALUE(BY95))), "El valor de compensaciones ordinarias debe ser un número válido. ", "")
)</f>
        <v/>
      </c>
      <c r="HE95" s="46">
        <f>IF($DS95,
IF( AND(BZ95&lt;&gt;"", ISERR(_xlfn.NUMBERVALUE(BZ95))), "El valor de compensaciones extraordinarias debe ser un número válido. ", "")
)</f>
        <v/>
      </c>
      <c r="HF95" s="46">
        <f>IF($DS95,
IF( AND(CA95&lt;&gt;"", ISERR(_xlfn.NUMBERVALUE(CA95))), "El valor de comisiones debe ser un número válido. ", "")
)</f>
        <v/>
      </c>
      <c r="HG95" s="46">
        <f>IF($DS95,
IF( AND(CB95&lt;&gt;"", ISERR(_xlfn.NUMBERVALUE(CB95))), "El valor de ausencia por huega debe ser un número válido. ", "")
)</f>
        <v/>
      </c>
      <c r="HH95" s="46">
        <f>IF($DS95,
IF( AND(CC95&lt;&gt;"", ISERR(_xlfn.NUMBERVALUE(CC95))), "El valor de anticipos debe ser un número válido. ", "")
)</f>
        <v/>
      </c>
      <c r="HI95" s="46">
        <f>IF($DS95,
IF( AND(CD95&lt;&gt;"", ISERR(_xlfn.NUMBERVALUE(CD95))), "El valor de pagos a terceros debe ser un número válido. ", "")
)</f>
        <v/>
      </c>
      <c r="HJ95" s="46">
        <f>IF($DS95,
IF( AND(CE95&lt;&gt;"", ISERR(_xlfn.NUMBERVALUE(CE95))), "El valor de dotación debe ser un número válido. ", "")
)</f>
        <v/>
      </c>
      <c r="HK95" s="46">
        <f>IF($DS95,
IF( AND(CF95&lt;&gt;"", ISERR(_xlfn.NUMBERVALUE(CF95))), "El valor de apoyo sostenibilidad debe ser un número válido. ", "")
)</f>
        <v/>
      </c>
      <c r="HL95" s="46">
        <f>IF($DS95,
IF( AND(CG95&lt;&gt;"", ISERR(_xlfn.NUMBERVALUE(CG95))), "El valor de teletrabajo debe ser un número válido. ", "")
)</f>
        <v/>
      </c>
      <c r="HM95" s="46">
        <f>IF($DS95,
IF( AND(CH95&lt;&gt;"", ISERR(_xlfn.NUMBERVALUE(CH95))), "El valor de bonificación de retiro debe ser un número válido. ", "")
)</f>
        <v/>
      </c>
      <c r="HN95" s="46">
        <f>IF($DS95,
IF( AND(CI95&lt;&gt;"", ISERR(_xlfn.NUMBERVALUE(CI95))), "El valor de indemnización de retiro debe ser un número válido. ", "")
)</f>
        <v/>
      </c>
      <c r="HO95" s="46">
        <f>IF($DS95,
IF( AND(CJ95&lt;&gt;"", ISERR(_xlfn.NUMBERVALUE(CJ95))), "El valor de reintegros debe ser un número válido. ", "")
)</f>
        <v/>
      </c>
      <c r="HP95" s="46">
        <f>CONCATENATE(CK95,CL95,CM95)&lt;&gt;""</f>
        <v/>
      </c>
      <c r="HQ95" s="46">
        <f>IF(AND($DS95,HP95),
IF(CK95="","Debes escribir la descripción de otro concepto no categorizado. ",""),
""
)</f>
        <v/>
      </c>
      <c r="HR95" s="46">
        <f>IF(AND($DS95,HP95),
IF(CONCATENATE(CL95,CM95)="","Debes escribir al menos un valor de concepto no categorizado (salarial o no salarial). ",
IF(ISERR(_xlfn.NUMBERVALUE(CL95)),"El valor salarial concepto no categorizado debe ser un número válido. ","")
),
""
)</f>
        <v/>
      </c>
      <c r="HS95" s="46">
        <f>IF(AND($DS95,HP95),
IF(CONCATENATE(CL95,CM95)="","Debes escribir al menos un valor de concepto no categorizado (salarial o no salarial). ",
IF(ISERR(_xlfn.NUMBERVALUE(CM95)),"El valor NO salarial concepto no categorizado debe ser un número válido. ","")
),
""
)</f>
        <v/>
      </c>
      <c r="HT95" s="46">
        <f>IF($DS95,
IF(CN95="","Debes escribir el porcentaje del aporte a salud. ",
IF( ISERR(_xlfn.NUMBERVALUE(CN95)), "El valor del porcentaje del aporte a salud debe ser un número válido. ", "")
)
)</f>
        <v/>
      </c>
      <c r="HU95" s="46">
        <f>IF($DS95,
IF(CO95="","Debes escribir el valor del aporte a salud. ",
IF( ISERR(_xlfn.NUMBERVALUE(CO95)), "El valor del aporte a salud debe ser un número válido. ", "")
)
)</f>
        <v/>
      </c>
      <c r="HV95" s="46">
        <f>IF($DS95,
IF( AND(CP95&lt;&gt;"", ISERR(_xlfn.NUMBERVALUE(CP95))), "El valor plan complementario debe ser un número válido. ", "")
)</f>
        <v/>
      </c>
      <c r="HW95" s="46">
        <f>IF($DS95,
IF(CQ95="","Debes escribir el porcentaje del aporte a pensión. ",
IF( ISERR(_xlfn.NUMBERVALUE(CQ95)), "El valor del porcentaje del aporte a pensión debe ser un número válido. ", "")
)
)</f>
        <v/>
      </c>
      <c r="HX95" s="46">
        <f>IF($DS95,
IF(CR95="","Debes escribir el valor del aporte a pensión. ",
IF( ISERR(_xlfn.NUMBERVALUE(CR95)), "El valor del aporte a salud debe ser un número válido. ", "")
)
)</f>
        <v/>
      </c>
      <c r="HY95" s="46">
        <f>IF($DS95,
IF( AND(CS95&lt;&gt;"", ISERR(_xlfn.NUMBERVALUE(CS95))), "El valor pensión voluntaria debe ser un número válido. ", "")
)</f>
        <v/>
      </c>
      <c r="HZ95" s="46">
        <f>CONCATENATE(CT95,CU95,CV95,CW95)&lt;&gt;""</f>
        <v/>
      </c>
      <c r="IA95" s="46">
        <f>IF(AND($DS95,HZ95),
IF(CT95="","Debes escribir el % del fondo de seguridad pensional. ",
IF( ISERR(_xlfn.NUMBERVALUE(CT95)), "El % del fondo de seguridad debe ser un número válido. ", "")
),
""
)</f>
        <v/>
      </c>
      <c r="IB95" s="46">
        <f>IF(AND($DS95,HZ95),
IF(CU95="","Debes escribir el valor del aporte al fondo de solidaridad pensional. ",
IF( ISERR(_xlfn.NUMBERVALUE(CU95)), "El valor del aporte al fondo de solidaridad pensional debe ser un número válido. ", "")
),
""
)</f>
        <v/>
      </c>
      <c r="IC95" s="46">
        <f>IF(AND($DS95,HZ95),
IF(CV95="","Debes escribir el % del fondo de subsistencia. ",
IF( ISERR(_xlfn.NUMBERVALUE(CV95)), "El % del fondo de subsistencia debe ser un número válido. ", "")
),
""
)</f>
        <v/>
      </c>
      <c r="ID95" s="46">
        <f>IF(AND($DS95,HZ95),
IF(CW95="","Debes escribir el valor del fondo de subsistencia. ",
IF( ISERR(_xlfn.NUMBERVALUE(CW95)), "El valor del fondo de subsistencia debe ser un número válido. ", "")
),
""
)</f>
        <v/>
      </c>
      <c r="IE95" s="46">
        <f>CONCATENATE(CX95,CY95)&lt;&gt;""</f>
        <v/>
      </c>
      <c r="IF95" s="46">
        <f>IF(AND($DS95,IE95),
IF(CX95="","Debes escribir el % de sindicato. ",
IF( ISERR(_xlfn.NUMBERVALUE(CX95)), "El % de sindicato debe ser un número válido. ", "")
),
""
)</f>
        <v/>
      </c>
      <c r="IG95" s="46">
        <f>IF(AND($DS95,IE95),
IF(CY95="","Debes escribir el valor del sindicato. ",
IF( ISERR(_xlfn.NUMBERVALUE(CY95)), "El valor del sindicato debe ser un número válido. ", "")
),
""
)</f>
        <v/>
      </c>
      <c r="IH95" s="46">
        <f>IF($DS95,
IF( AND(CZ95&lt;&gt;"", ISERR(_xlfn.NUMBERVALUE(CZ95))), "El valor de sanción pública debe ser un número válido. ", "")
)</f>
        <v/>
      </c>
      <c r="II95" s="46">
        <f>IF($DS95,
IF( AND(DA95&lt;&gt;"", ISERR(_xlfn.NUMBERVALUE(DA95))), "El valor de sanción privada debe ser un número válido. ", "")
)</f>
        <v/>
      </c>
      <c r="IJ95" s="46">
        <f>CONCATENATE(DB95,DC95)&lt;&gt;""</f>
        <v/>
      </c>
      <c r="IK95" s="46">
        <f>IF(AND($DS95,IJ95),
IF(DB95="","Debes escribir la descripción de libranza. ",""),
""
)</f>
        <v/>
      </c>
      <c r="IL95" s="46">
        <f>IF(AND($DS95,IJ95),
IF(DC95="","Debes escribir la cuota libranza. ",
IF(ISERR(_xlfn.NUMBERVALUE(DC95)),"El valor de la cuota libranza debe ser un número válido. ","")
),
""
)</f>
        <v/>
      </c>
      <c r="IM95" s="46">
        <f>IF($DS95,
IF( AND(DD95&lt;&gt;"", ISERR(_xlfn.NUMBERVALUE(DD95))), "El valor de pagos a terceros debe ser un número válido. ", "")
)</f>
        <v/>
      </c>
      <c r="IN95" s="46">
        <f>IF($DS95,
IF( AND(DE95&lt;&gt;"", ISERR(_xlfn.NUMBERVALUE(DE95))), "El valor de anticipos debe ser un número válido. ", "")
)</f>
        <v/>
      </c>
      <c r="IO95" s="46">
        <f>IF($DS95,
IF( AND(DF95&lt;&gt;"", ISERR(_xlfn.NUMBERVALUE(DF95))), "El valor de AFC debe ser un número válido. ", "")
)</f>
        <v/>
      </c>
      <c r="IP95" s="46">
        <f>IF($DS95,
IF( AND(DG95&lt;&gt;"", ISERR(_xlfn.NUMBERVALUE(DG95))), "El valor de rete-fuente debe ser un número válido. ", "")
)</f>
        <v/>
      </c>
      <c r="IQ95" s="46">
        <f>IF($DS95,
IF( AND(DH95&lt;&gt;"", ISERR(_xlfn.NUMBERVALUE(DH95))), "El valor de cooperativa de trabajo debe ser un número válido. ", "")
)</f>
        <v/>
      </c>
      <c r="IR95" s="46">
        <f>IF($DS95,
IF( AND(DI95&lt;&gt;"", ISERR(_xlfn.NUMBERVALUE(DI95))), "El valor de embargo fiscal debe ser un número válido. ", "")
)</f>
        <v/>
      </c>
      <c r="IS95" s="46">
        <f>IF($DS95,
IF( AND(DJ95&lt;&gt;"", ISERR(_xlfn.NUMBERVALUE(DJ95))), "El valor de educación debe ser un número válido. ", "")
)</f>
        <v/>
      </c>
      <c r="IT95" s="46">
        <f>IF($DS95,
IF( AND(DK95&lt;&gt;"", ISERR(_xlfn.NUMBERVALUE(DK95))), "El valor de reintegro debe ser un número válido. ", "")
)</f>
        <v/>
      </c>
      <c r="IU95" s="46">
        <f>IF($DS95,
IF( AND(DL95&lt;&gt;"", ISERR(_xlfn.NUMBERVALUE(DL95))), "El valor de deuda debe ser un número válido. ", "")
)</f>
        <v/>
      </c>
      <c r="IV95" s="46">
        <f>IF($DS95,
IF( AND(DM95&lt;&gt;"", ISERR(_xlfn.NUMBERVALUE(DM95))), "El valor de otras deducciones debe ser un número válido. ", "")
)</f>
        <v/>
      </c>
      <c r="IW95" s="46">
        <f>IF($DS95,
IF(DN95="","Debes escribir el valor de los devengos totales. ",
IF( ISERR(_xlfn.NUMBERVALUE(DN95)), "El valor de los devengos totales debe ser un número válido. ", "")
)
)</f>
        <v/>
      </c>
      <c r="IX95" s="46">
        <f>IF($DS95,
IF(DO95="","Debes escribir el valor de las deducciones totales. ",
IF( ISERR(_xlfn.NUMBERVALUE(DO95)), "El valor de las deducciones totales debe ser un número válido. ", "")
)
)</f>
        <v/>
      </c>
      <c r="IY95" s="46">
        <f>IF($DS95,
IF(DP95="","Debes escribir el valor del salario total. ",
IF( ISERR(_xlfn.NUMBERVALUE(DP95)), "El valor del salario total debe ser un número válido. ", "")
)
)</f>
        <v/>
      </c>
    </row>
    <row r="96">
      <c r="B96" s="48" t="n">
        <v>84</v>
      </c>
      <c r="C96" s="61">
        <f>IF(AND(DS96,DP96&lt;&gt;""),
IF(DQ96="","OK","Error"),
""
)</f>
        <v/>
      </c>
      <c r="D96" s="53" t="n"/>
      <c r="E96" s="52" t="n"/>
      <c r="F96" s="112" t="n"/>
      <c r="G96" s="52" t="n"/>
      <c r="H96" s="53" t="n"/>
      <c r="I96" s="52" t="n"/>
      <c r="J96" s="52" t="n"/>
      <c r="K96" s="53" t="n"/>
      <c r="L96" s="55" t="n"/>
      <c r="M96" s="108" t="n"/>
      <c r="N96" s="56" t="n"/>
      <c r="O96" s="52" t="n"/>
      <c r="P96" s="52" t="n"/>
      <c r="Q96" s="52" t="n"/>
      <c r="R96" s="52" t="n"/>
      <c r="S96" s="52" t="n"/>
      <c r="T96" s="53" t="n"/>
      <c r="U96" s="52" t="n"/>
      <c r="V96" s="52" t="n"/>
      <c r="W96" s="55" t="n"/>
      <c r="X96" s="55" t="n"/>
      <c r="Y96" s="52" t="n"/>
      <c r="Z96" s="55" t="n"/>
      <c r="AA96" s="52" t="n"/>
      <c r="AB96" s="53" t="n"/>
      <c r="AC96" s="53" t="n"/>
      <c r="AD96" s="53" t="n"/>
      <c r="AE96" s="177" t="n"/>
      <c r="AF96" s="113" t="n"/>
      <c r="AG96" s="177" t="n"/>
      <c r="AH96" s="178" t="n"/>
      <c r="AI96" s="178" t="n"/>
      <c r="AJ96" s="178" t="n"/>
      <c r="AK96" s="114" t="n"/>
      <c r="AL96" s="178" t="n"/>
      <c r="AM96" s="114" t="n"/>
      <c r="AN96" s="178" t="n"/>
      <c r="AO96" s="114" t="n"/>
      <c r="AP96" s="178" t="n"/>
      <c r="AQ96" s="114" t="n"/>
      <c r="AR96" s="178" t="n"/>
      <c r="AS96" s="114" t="n"/>
      <c r="AT96" s="178" t="n"/>
      <c r="AU96" s="114" t="n"/>
      <c r="AV96" s="178" t="n"/>
      <c r="AW96" s="114" t="n"/>
      <c r="AX96" s="178" t="n"/>
      <c r="AY96" s="114" t="n"/>
      <c r="AZ96" s="178" t="n"/>
      <c r="BA96" s="114" t="n"/>
      <c r="BB96" s="178" t="n"/>
      <c r="BC96" s="114" t="n"/>
      <c r="BD96" s="178" t="n"/>
      <c r="BE96" s="178" t="n"/>
      <c r="BF96" s="178" t="n"/>
      <c r="BG96" s="59" t="n"/>
      <c r="BH96" s="178" t="n"/>
      <c r="BI96" s="114" t="n"/>
      <c r="BJ96" s="53" t="n"/>
      <c r="BK96" s="178" t="n"/>
      <c r="BL96" s="114" t="n"/>
      <c r="BM96" s="178" t="n"/>
      <c r="BN96" s="114" t="n"/>
      <c r="BO96" s="178" t="n"/>
      <c r="BP96" s="178" t="n"/>
      <c r="BQ96" s="178" t="n"/>
      <c r="BR96" s="178" t="n"/>
      <c r="BS96" s="178" t="n"/>
      <c r="BT96" s="178" t="n"/>
      <c r="BU96" s="178" t="n"/>
      <c r="BV96" s="178" t="n"/>
      <c r="BW96" s="178" t="n"/>
      <c r="BX96" s="178" t="n"/>
      <c r="BY96" s="178" t="n"/>
      <c r="BZ96" s="178" t="n"/>
      <c r="CA96" s="178" t="n"/>
      <c r="CB96" s="178" t="n"/>
      <c r="CC96" s="178" t="n"/>
      <c r="CD96" s="178" t="n"/>
      <c r="CE96" s="178" t="n"/>
      <c r="CF96" s="178" t="n"/>
      <c r="CG96" s="178" t="n"/>
      <c r="CH96" s="178" t="n"/>
      <c r="CI96" s="178" t="n"/>
      <c r="CJ96" s="178" t="n"/>
      <c r="CK96" s="53" t="n"/>
      <c r="CL96" s="178" t="n"/>
      <c r="CM96" s="178" t="n"/>
      <c r="CN96" s="60" t="n"/>
      <c r="CO96" s="177" t="n"/>
      <c r="CP96" s="178" t="n"/>
      <c r="CQ96" s="60" t="n"/>
      <c r="CR96" s="177" t="n"/>
      <c r="CS96" s="178" t="n"/>
      <c r="CT96" s="59" t="n"/>
      <c r="CU96" s="178" t="n"/>
      <c r="CV96" s="59" t="n"/>
      <c r="CW96" s="178" t="n"/>
      <c r="CX96" s="59" t="n"/>
      <c r="CY96" s="178" t="n"/>
      <c r="CZ96" s="178" t="n"/>
      <c r="DA96" s="178" t="n"/>
      <c r="DB96" s="53" t="n"/>
      <c r="DC96" s="178" t="n"/>
      <c r="DD96" s="178" t="n"/>
      <c r="DE96" s="178" t="n"/>
      <c r="DF96" s="178" t="n"/>
      <c r="DG96" s="178" t="n"/>
      <c r="DH96" s="178" t="n"/>
      <c r="DI96" s="178" t="n"/>
      <c r="DJ96" s="178" t="n"/>
      <c r="DK96" s="178" t="n"/>
      <c r="DL96" s="178" t="n"/>
      <c r="DM96" s="178" t="n"/>
      <c r="DN96" s="177" t="n"/>
      <c r="DO96" s="177" t="n"/>
      <c r="DP96" s="177" t="n"/>
      <c r="DQ96" s="76">
        <f>IF(AND(DS96,DP96&lt;&gt;""),
CONCATENATE(DT96,DU96,DV96,DW96,DX96,DY96,DZ96,EA96,EB96,EC96,ED96,EE96,EF96,EG96,EH96,EI96,EJ96,EK96,EL96,EM96,EN96,EO96,EP96,EQ96,ES96,ET96,EU96,EV96,EW96,EX96,EY96,EZ96,FA96,FC96,FD96,FF96,FG96,FI96,FJ96,FL96,FM96,FO96,FP96,FR96,FS96,FU96,FV96,FX96,FY96,GA96,GB96,GD96,GE96,GF96,GH96,GI96,GJ96,GL96,GM96,GN96,GP96,GQ96,GS96,GT96,GU96,GV96,GW96,GX96,GY96,GZ96,HA96,HB96,HC96,HD96,HE96,HF96,HG96,HH96,HI96,HJ96,HK96,HL96,HM96,HN96,HO96,HQ96,HR96,HS96,HT96,HU96,HV96,HW96,HX96,HY96,IA96,IB96,IC96,ID96,IF96,IG96,IH96,II96,IK96,IL96,IM96,IN96,IO96,IP96,IQ96,IR96,IS96,IT96,IU96,IV96,IW96,IX96,IY96,IZ96),
""
)</f>
        <v/>
      </c>
      <c r="DR96" s="53" t="n"/>
      <c r="DS96" s="46">
        <f>CONCATENATE(D96,$E96,$F96,$G96,H96,$I96,$J96,K96,$L96,$M96,N96,$O96,$P96,$Q96,$R96,$S96,T96,$U96,$V96,$W96,$X96,$Y96,$Z96,$AA96,AB96,AC96,AD96,$AE96,$AF96,$AG96,AH96,AI96,AJ96,AK96,AL96,AM96,AN96,AO96,AP96,AQ96,AR96,AS96,AT96,AU96,AV96,AW96,AX96,AY96,AZ96,BA96,BB96,BC96,BD96,BE96,BF96,BG96,BH96,BI96,BJ96,BK96,BL96,BM96,BN96,BO96,BP96,BQ96,BR96,BS96,BT96,BU96,BV96,BW96,BX96,BY96,BZ96,CA96,CB96,CC96,CD96,CE96,CF96,CG96,CH96,CI96,CJ96,CK96,CL96,CM96,$CN96,$CO96,CP96,$CQ96,$CR96,CS96,CT96,CU96,CV96,CW96,CX96,CY96,CZ96,DA96,DB96,DC96,DD96,DE96,DF96,DG96,DH96,DI96,DJ96,DK96,DL96,DM96,$DN96,$DO96,$DP96,DR96)&lt;&gt;""</f>
        <v/>
      </c>
      <c r="DT96" s="46">
        <f>IF(AND($DS96,$E$4&lt;&gt;""),
IF(LEFT($E$4,2) = "1.",
IF(D96&lt;&gt;"","El CUNE sólo se envía en operaciones de novedad o ajuste. ",""),
IF(D96="","Debes escribir un CUNE válido para realizar operaciones de novedad o ajuste. ","")),
""
)</f>
        <v/>
      </c>
      <c r="DU96" s="46">
        <f>IF($DS96,
IF(E96="","Debes seleccionar el tipo de documento del empleado. ",
IF(_xlfn.IFNA(VLOOKUP(E96,TIPO_DE_DOCUMENTO,1,FALSE),-1)=-1,"El tipo de documento no es válido (por favor seleccionarlo de la lista). ","")
)
)</f>
        <v/>
      </c>
      <c r="DV96" s="46">
        <f>IF($DS96,
IF(F96="","Debes escribir el número de documento del empleado. ","")
)</f>
        <v/>
      </c>
      <c r="DW96" s="46">
        <f>IF($DS96,
IF(G96="","Debes escribir el primer nombre del empleado. ","")
)</f>
        <v/>
      </c>
      <c r="DY96" s="46">
        <f>IF($DS96,
IF(I96="","Debes escribir el primer apellido del empleado. ","")
)</f>
        <v/>
      </c>
      <c r="DZ96" s="46">
        <f>IF($DS96,
IF(J96="","Debes escribir el segundo apellido del empleado. ","")
)</f>
        <v/>
      </c>
      <c r="EB96" s="46">
        <f>IF($DS96,
IF(L96="","Debes escribir la fecha de ingreso del empleado. ",
IF(ISERR(DATE(YEAR(L96),MONTH(L96),DAY(L96))), "El valor ingresado en fecha de ingreso no tiene un formato válido. ","")
)
)</f>
        <v/>
      </c>
      <c r="EC96" s="46">
        <f>IF($DS96,
IF(M96="","Debes escribir el tiempo laborado. ",
IF( IFERROR(INT(M96),1.1) &lt;&gt; IFERROR(_xlfn.NUMBERVALUE(M96),1), "El valor de los días trabajados debe ser un número entero. ", "")
)
)</f>
        <v/>
      </c>
      <c r="ED96" s="46">
        <f>IF($DS96,
IF( AND(N96&lt;&gt;"", ISERR(DATE(YEAR(N96),MONTH(N96),DAY(N96))) ), "El valor ingresado en fecha de ingreso no tiene un formato válido. ",
IF( AND(N96&lt;&gt;"", $E$6&lt;&gt;"", DATE(YEAR(N96), MONTH(N96), 1) &lt;&gt; IFERROR(DATE(MID($E$6, 1, 4), MID($E$6, 6, 2),1), "1/1/1900") ), "La fecha de retiro debe estar dentro del período liquidado. ", "")
)
)</f>
        <v/>
      </c>
      <c r="EE96" s="46">
        <f>IF($DS96,
IF(O96="","Debes seleccionar el tipo de trabajador. ",
IF(_xlfn.IFNA(VLOOKUP(O96,TIPO_DE_TRABAJADOR,1,FALSE),-1)=-1,"El tipo de trabajador no es válido (por favor seleccionarlo de la lista). ","")
)
)</f>
        <v/>
      </c>
      <c r="EF96" s="46">
        <f>IF($DS96,
IF(P96="","Debes seleccionar si es un trabajador dependiente pensionado por vejez. ",
IF(_xlfn.IFNA(VLOOKUP(P96,SUBTIPO_DE_TRABAJADOR,1,FALSE),-1)=-1,"El tipo de trabajador dependiente pensionado por vejez no es válido (por favor seleccionarlo de la lista). ","")
)
)</f>
        <v/>
      </c>
      <c r="EG96" s="46">
        <f>IF($DS96,
IF(Q96="","Debes seleccionar el tipo de contrato del trabajador. ",
IF(_xlfn.IFNA(VLOOKUP(Q96,TIPO_DE_CONTRATO,1,FALSE),-1)=-1,"El tipo de contrato del trabajador no es válido (por favor seleccionarlo de la lista). ","")
)
)</f>
        <v/>
      </c>
      <c r="EH96" s="46">
        <f>IF($DS96,
IF(R96="","Debes seleccionar si es un salario integral. ",
IF(_xlfn.IFNA(VLOOKUP(R96,SI_NO,1,FALSE),-1)=-1,"Valor no válido para salario integral (por favor seleccionarlo de la lista). ","")
)
)</f>
        <v/>
      </c>
      <c r="EI96" s="46">
        <f>IF($DS96,
IF(S96="","Debes seleccionar si el trabajador realiza actividades de riesgo. ",
IF(_xlfn.IFNA(VLOOKUP(S96,SI_NO,1,FALSE),-1)=-1,"Valor no válido para actividad de alto riesgo (por favor seleccionarlo de la lista). ","")
)
)</f>
        <v/>
      </c>
      <c r="EK96" s="46">
        <f>IF($DS96,
IF(U96="","Debes escribir el código del municipio de residencia del trabajador. ",
IF(_xlfn.IFNA(VLOOKUP(U96,MUNICIPIO,1,FALSE),-1)=-1,"El municipio de residencia del trabajador es inválido (por favor seleccionarlo de la lista). ","")
)
)</f>
        <v/>
      </c>
      <c r="EL96" s="46">
        <f>IF($DS96,
IF(V96="","Debes escribir el la dirección de residendia del trabajador. ","")
)</f>
        <v/>
      </c>
      <c r="EM96" s="46">
        <f>IF($DS96,
IF(W96="","Debes escribir la fecha de inicio de la liquidación. ",
IF(ISERR(DATE(YEAR(W96),MONTH(W96),DAY(W96))),"El valor ingresado en fecha de inicio de liquidación no tiene un formato válido. ",
IF( AND($E$6&lt;&gt;"", DATE(YEAR(W96), MONTH(W96), 1) &lt;&gt; IFERROR(DATE(MID($E$6, 1, 4), MID($E$6, 6, 2),1), "1/1/1900") ), "La fecha de inicio de la liquidación debe estar dentro del período liquidado. ", "")
)
)
)</f>
        <v/>
      </c>
      <c r="EN96" s="46">
        <f>IF($DS96,
IF(X96="","Debes escribir la fecha de fin de la liquidación. ",
IF(ISERR(DATE(YEAR(X96),MONTH(X96),DAY(X96))),"El valor ingresado en fecha de fin de liquidación no tiene un formato válido. ",
IF( AND($E$6&lt;&gt;"", DATE(YEAR(X96), MONTH(X96), 1) &lt;&gt; IFERROR(DATE(MID($E$6, 1, 4), MID($E$6, 6, 2),1), "1/1/1900") ), "La fecha de fin de la liquidación debe estar dentro del período liquidado. ", "")
)
)
)</f>
        <v/>
      </c>
      <c r="EO96" s="46">
        <f>IF($DS96,
IF(Y96="","Debes escribir la frecuencia de pago del trabajador. ",
IF(_xlfn.IFNA(VLOOKUP(Y96,PERÍODO_DE_NÓMINA,1,FALSE),-1)=-1,"La frecuencia de pago es inválida (por favor seleccionarlo de la lista). ","")
)
)</f>
        <v/>
      </c>
      <c r="EP96" s="46">
        <f>IF($DS96,
IF(Z96="","Debes escribir la fecha de pago. ",
IF(ISERR(DATE(YEAR(Z96),MONTH(Z96),DAY(Z96))), "El valor ingresado en fecha de pago no tiene un formato válido. ","")
)
)</f>
        <v/>
      </c>
      <c r="EQ96" s="46">
        <f>IF($DS96,
IF(AA96="","Debes escribir el medio de pago. ",
IF(_xlfn.IFNA(VLOOKUP(AA96,MEDIOS_DE_PAGO,1,FALSE),-1)=-1,"El medio de pago es inválido (por favor seleccionarlo de la lista). ","")
)
)</f>
        <v/>
      </c>
      <c r="ER96" s="46">
        <f>OR(AA96='Tablas '!$T$4,AA96='Tablas '!$T$7,AA96='Tablas '!$T$8,AA96='Tablas '!$T$11)</f>
        <v/>
      </c>
      <c r="ES96" s="46">
        <f>IF(AND($DS96,ER96),
IF(AB96="","Debes escribir la entidad bancaria. ",""),
""
)</f>
        <v/>
      </c>
      <c r="ET96" s="46">
        <f>IF(AND($DS96,ER96),
IF(AC96="","Debes escribir el tipo de cuenta bancaria. ",
IF(_xlfn.IFNA(VLOOKUP(AC96,TIPO_DE_CUENTA,1,FALSE),-1)=-1,"El tipo de cuenta bancaria es inválida (por favor seleccionarlo de la lista). ","")
),
""
)</f>
        <v/>
      </c>
      <c r="EU96" s="46">
        <f>IF(AND($DS96,ER96),
IF(AD96="","Debes escribir el número de cuenta bancaria. ",""),
""
)</f>
        <v/>
      </c>
      <c r="EV96" s="46">
        <f>IF($DS96,
IF(AE96="","Debes escribir el valor del sueldo básico. ",
IF( ISERR(_xlfn.NUMBERVALUE(AE96)), "El valor del sueldo básico debe ser un número válido. ", "")
)
)</f>
        <v/>
      </c>
      <c r="EW96" s="46">
        <f>IF($DS96,
IF(AF96="","Debes escribir el número de días trabajados. ",
IF( IFERROR(INT(AF96),1.1) &lt;&gt; IFERROR(_xlfn.NUMBERVALUE(AF96),1), "La cantidad de días trabajados debe ser un número entero. ", "")
)
)</f>
        <v/>
      </c>
      <c r="EX96" s="46">
        <f>IF($DS96,
IF(AG96="","Debes escribir el valor del sueldo trabajado. ",
IF( ISERR(_xlfn.NUMBERVALUE(AG96)), "El valor del sueldo trabajado debe ser un número válido. ", "")
)
)</f>
        <v/>
      </c>
      <c r="EY96" s="46">
        <f>IF($DS96,
IF( AND(AH96&lt;&gt;"", ISERR(_xlfn.NUMBERVALUE(AH96))), "El valor del auxilio de transporte debe ser un número válido. ", "")
)</f>
        <v/>
      </c>
      <c r="EZ96" s="46">
        <f>IF($DS96,
IF( AND(AI96&lt;&gt;"", ISERR(_xlfn.NUMBERVALUE(AI96))), "El valor de viáticos salariales debe ser un número válido. ", "")
)</f>
        <v/>
      </c>
      <c r="FA96" s="46">
        <f>IF($DS96,
IF( AND(AJ96&lt;&gt;"", ISERR(_xlfn.NUMBERVALUE(AJ96))), "El valor de viáticos NO salariales debe ser un número válido. ", "")
)</f>
        <v/>
      </c>
      <c r="FB96" s="46">
        <f>CONCATENATE(AK96,AL96)&lt;&gt;""</f>
        <v/>
      </c>
      <c r="FC96" s="46">
        <f>IF(AND($DS96,FB96),
IF(AK96="","Debes escribir el número de horas extras diurnas. ",
IF( IFERROR(INT(AK96),1.1) &lt;&gt; IFERROR(_xlfn.NUMBERVALUE(AK96),1), "La cantidad de horas extras diurnas debe ser un número entero. ", "")
),
""
)</f>
        <v/>
      </c>
      <c r="FD96" s="46">
        <f>IF(AND($DS96,FB96),
IF(AL96="","Debes escribir el valor de las horas extras diurnas. ",
IF( ISERR(_xlfn.NUMBERVALUE(AL96)), "El valor de las horas extras duirnas debe ser un número válido. ", "")
),
""
)</f>
        <v/>
      </c>
      <c r="FE96" s="46">
        <f>CONCATENATE(AM96,AN96)&lt;&gt;""</f>
        <v/>
      </c>
      <c r="FF96" s="46">
        <f>IF(AND($DS96,FE96),
IF(AM96="","Debes escribir el número de horas extras nocturnas. ",
IF( IFERROR(INT(AM96),1.1) &lt;&gt; IFERROR(_xlfn.NUMBERVALUE(AM96),1), "La cantidad de horas extras nocturnas debe ser un número entero. ", "")
),
""
)</f>
        <v/>
      </c>
      <c r="FG96" s="46">
        <f>IF(AND($DS96,FE96),
IF(AN96="","Debes escribir el valor de las horas extras nocturnas. ",
IF( ISERR(_xlfn.NUMBERVALUE(AN96)), "El valor de las horas extras nocturnas debe ser un número válido. ", "")
),
""
)</f>
        <v/>
      </c>
      <c r="FH96" s="46">
        <f>CONCATENATE(AO96,AP96)&lt;&gt;""</f>
        <v/>
      </c>
      <c r="FI96" s="46">
        <f>IF(AND($DS96,FH96),
IF(AO96="","Debes escribir el número de horas extras diurnas dominicales y festivas. ",
IF( IFERROR(INT(AO96),1.1) &lt;&gt; IFERROR(_xlfn.NUMBERVALUE(AO96),1), "La cantidad de horas extras diurnas dominicales y festivas debe ser un número entero. ", "")
),
""
)</f>
        <v/>
      </c>
      <c r="FJ96" s="46">
        <f>IF(AND($DS96,FH96),
IF(AP96="","Debes escribir el valor de las horas extras diurnas dominicales y festivas. ",
IF( ISERR(_xlfn.NUMBERVALUE(AP96)), "El valor de las horas extras diurnas dominicales y festivas debe ser un número válido. ", "")
),
""
)</f>
        <v/>
      </c>
      <c r="FK96" s="46">
        <f>CONCATENATE(AQ96,AR96)&lt;&gt;""</f>
        <v/>
      </c>
      <c r="FL96" s="46">
        <f>IF(AND($DS96,FK96),
IF(AQ96="","Debes escribir el número de horas extras nocturnas dominicales y festivas. ",
IF( IFERROR(INT(AQ96),1.1) &lt;&gt; IFERROR(_xlfn.NUMBERVALUE(AQ96),1), "La cantidad de horas extras nocturnas dominicales y festivas debe ser un número entero. ", "")
),
""
)</f>
        <v/>
      </c>
      <c r="FM96" s="46">
        <f>IF(AND($DS96,FK96),
IF(AR96="","Debes escribir el valor de las horas extras nocturnas dominicales y festivas. ",
IF( ISERR(_xlfn.NUMBERVALUE(AR96)), "El valor de las horas extras nocturnas dominicales y festivas debe ser un número válido. ", "")
),
""
)</f>
        <v/>
      </c>
      <c r="FN96" s="46">
        <f>CONCATENATE(AS96,AT96)&lt;&gt;""</f>
        <v/>
      </c>
      <c r="FO96" s="46">
        <f>IF(AND($DS96,FN96),
IF(AS96="","Debes escribir el número de horas recargo nocturno. ",
IF( IFERROR(INT(AS96),1.1) &lt;&gt; IFERROR(_xlfn.NUMBERVALUE(AS96),1), "La cantidad de horas recargo nocturno debe ser un número entero. ", "")
),
""
)</f>
        <v/>
      </c>
      <c r="FP96" s="46">
        <f>IF(AND($DS96,FN96),
IF(AT96="","Debes escribir el valor de las horas recargo nocturno. ",
IF( ISERR(_xlfn.NUMBERVALUE(AT96)), "El valor de las horas recargo nocturno debe ser un número válido. ", "")
),
""
)</f>
        <v/>
      </c>
      <c r="FQ96" s="46">
        <f>CONCATENATE(AU96,AV96)&lt;&gt;""</f>
        <v/>
      </c>
      <c r="FR96" s="46">
        <f>IF(AND($DS96,FQ96),
IF(AU96="","Debes escribir el número de horas recargo diurno dominical y festivo. ",
IF( IFERROR(INT(AU96),1.1) &lt;&gt; IFERROR(_xlfn.NUMBERVALUE(AU96),1), "La cantidad de horas recargo diurno dominical y festivo debe ser un número entero. ", "")
),
""
)</f>
        <v/>
      </c>
      <c r="FS96" s="46">
        <f>IF(AND($DS96,FQ96),
IF(AV96="","Debes escribir el valor de las horas recargo diurno dominical y festivo. ",
IF( ISERR(_xlfn.NUMBERVALUE(AV96)), "El valor de las horas recargo diurno dominical y festivo debe ser un número válido. ", "")
),
""
)</f>
        <v/>
      </c>
      <c r="FT96" s="46">
        <f>CONCATENATE(AW96,AX96)&lt;&gt;""</f>
        <v/>
      </c>
      <c r="FU96" s="46">
        <f>IF(AND($DS96,FT96),
IF(AW96="","Debes escribir el número de horas recargo nocturno dominical y festivo. ",
IF( IFERROR(INT(AW96),1.1) &lt;&gt; IFERROR(_xlfn.NUMBERVALUE(AW96),1), "La cantidad de horas recargo nocturno dominical y festivo debe ser un número entero. ", "")
),
""
)</f>
        <v/>
      </c>
      <c r="FV96" s="46">
        <f>IF(AND($DS96,FT96),
IF(AX96="","Debes escribir el valor de las horas recargo nocturno dominical y festivo. ",
IF( ISERR(_xlfn.NUMBERVALUE(AX96)), "El valor de las horas recargo nocturno dominical y festivo debe ser un número válido. ", "")
),
""
)</f>
        <v/>
      </c>
      <c r="FW96" s="46">
        <f>CONCATENATE(AY96,AZ96)&lt;&gt;""</f>
        <v/>
      </c>
      <c r="FX96" s="46">
        <f>IF(AND($DS96,FW96),
IF(AY96="","Debes escribir el número de días de vacaciones comunes. ",
IF( IFERROR(INT(AY96),1.1) &lt;&gt; IFERROR(_xlfn.NUMBERVALUE(AY96),1), "La cantidad de días de vacaciones comunes debe ser un número entero. ", "")
),
""
)</f>
        <v/>
      </c>
      <c r="FY96" s="46">
        <f>IF(AND($DS96,FW96),
IF(AZ96="","Debes escribir el valor de las vacaciones comunes. ",
IF( ISERR(_xlfn.NUMBERVALUE(AZ96)), "El valor de las vacaciones comunes debe ser un número válido. ", "")
),
""
)</f>
        <v/>
      </c>
      <c r="FZ96" s="46">
        <f>CONCATENATE(BA96,BB96)&lt;&gt;""</f>
        <v/>
      </c>
      <c r="GA96" s="46">
        <f>IF(AND($DS96,FZ96),
IF(BA96="","Debes escribir el número de días de vacaciones compensadas. ",
IF( IFERROR(INT(BA96),1.1) &lt;&gt; IFERROR(_xlfn.NUMBERVALUE(BA96),1), "La cantidad de días de vacaciones compensadas debe ser un número entero. ", "")
),
""
)</f>
        <v/>
      </c>
      <c r="GB96" s="46">
        <f>IF(AND($DS96,FZ96),
IF(BB96="","Debes escribir el valor de las vacaciones compensadas. ",
IF( ISERR(_xlfn.NUMBERVALUE(BB96)), "El valor de las vacaciones compensadas debe ser un número válido. ", "")
),
""
)</f>
        <v/>
      </c>
      <c r="GC96" s="46">
        <f>CONCATENATE(BC96,BD96)&lt;&gt;""</f>
        <v/>
      </c>
      <c r="GD96" s="46">
        <f>IF(AND($DS96,GC96),
IF(BC96="","Debes escribir el número de días de prima salarial. ",
IF( IFERROR(INT(BC96),1.1) &lt;&gt; IFERROR(_xlfn.NUMBERVALUE(BC96),1), "La cantidad de días de prima salarial debe ser un número entero. ", "")
),
""
)</f>
        <v/>
      </c>
      <c r="GE96" s="46">
        <f>IF(AND($DS96,GC96),
IF(BD96="","Debes escribir el valor de los días de prima salarial. ",
IF( ISERR(_xlfn.NUMBERVALUE(BD96)), "El valor de los días de prima salarial debe ser un número válido. ", "")
),
""
)</f>
        <v/>
      </c>
      <c r="GF96" s="46">
        <f>IF($DS96,
IF( AND(BE96&lt;&gt;"", ISERR(_xlfn.NUMBERVALUE(BE96))), "El valor de la prima NO saliarial debe ser un número válido. ", "")
)</f>
        <v/>
      </c>
      <c r="GG96" s="46">
        <f>CONCATENATE(BF96,BG96,BH96)&lt;&gt;""</f>
        <v/>
      </c>
      <c r="GH96" s="46">
        <f>IF(AND($DS96,GG96),
IF(BF96="","Debes escribir el valor de las cesantías. ",
IF( ISERR(_xlfn.NUMBERVALUE(BF96)), "El valor de las cesantías debe ser un número válido. ", "")
),
""
)</f>
        <v/>
      </c>
      <c r="GI96" s="46">
        <f>IF(AND($DS96,GG96),
IF(BG96="","Debes escribir el % de cesantías. ",
IF( ISERR(_xlfn.NUMBERVALUE(BG96)), "El % de cesantías debe ser un número válido. ", "")
),
""
)</f>
        <v/>
      </c>
      <c r="GJ96" s="46">
        <f>IF(AND($DS96,GG96),
IF(BH96="","Debes escribir el valor de intereses de cesantías. ",
IF( ISERR(_xlfn.NUMBERVALUE(BH96)), "El valor de intereses de cesantías debe ser un número válido. ", "")
),
""
)</f>
        <v/>
      </c>
      <c r="GK96" s="46">
        <f>CONCATENATE(BI96,BJ96,BK96)&lt;&gt;""</f>
        <v/>
      </c>
      <c r="GL96" s="46">
        <f>IF(AND($DS96,GK96),
IF(BI96="","Debes escribir el número de días de incapacidad. ",
IF( IFERROR(INT(BI96),1.1) &lt;&gt; IFERROR(_xlfn.NUMBERVALUE(BI96),1), "La cantidad de días de incapacidad debe ser un número entero. ", "")
),
""
)</f>
        <v/>
      </c>
      <c r="GM96" s="46">
        <f>IF(AND($DS96,GK96),
IF(BJ96="","Debes escribir el tipo de incapacidad. ",
IF(_xlfn.IFNA(VLOOKUP(BJ96,TIPO_DE_INCAPACIDAD,1,FALSE),-1)=-1,"El tipo de incapacidad es inválida (por favor seleccionarlo de la lista). ","")
),
""
)</f>
        <v/>
      </c>
      <c r="GN96" s="46">
        <f>IF(AND($DS96,GK96),
IF(BK96="","Debes escribir el valor de la incapacidad. ",
IF( ISERR(_xlfn.NUMBERVALUE(BK96)), "El valor de la incapacidad debe ser un número válido. ", "")
),
""
)</f>
        <v/>
      </c>
      <c r="GO96" s="46">
        <f>CONCATENATE(BL96,BM96)&lt;&gt;""</f>
        <v/>
      </c>
      <c r="GP96" s="46">
        <f>IF(AND($DS96,GO96),
IF(BL96="","Debes escribir el número de días de licencia de maternidad o paternidad. ",
IF( IFERROR(INT(BL96),1.1) &lt;&gt; IFERROR(_xlfn.NUMBERVALUE(BL96),1), "La cantidad de días de licencia de maternidad o paternidad debe ser un número entero. ", "")
),
""
)</f>
        <v/>
      </c>
      <c r="GQ96" s="46">
        <f>IF(AND($DS96,GO96),
IF(BM96="","Debes escribir el valor de la licencia de maternidad o paternidad. ",
IF( ISERR(_xlfn.NUMBERVALUE(BM96)), "El valor de la licencia de maternidad o paternidad debe ser un número válido. ", "")
),
""
)</f>
        <v/>
      </c>
      <c r="GR96" s="46">
        <f>CONCATENATE(BN96,BO96)&lt;&gt;""</f>
        <v/>
      </c>
      <c r="GS96" s="46">
        <f>IF(AND($DS96,GR96),
IF(BN96="","Debes escribir el número de días de licencia remunerada. ",
IF( IFERROR(INT(BN96),1.1) &lt;&gt; IFERROR(_xlfn.NUMBERVALUE(BN96),1), "La cantidad de días de licencia remunerada debe ser un número entero. ", "")
),
""
)</f>
        <v/>
      </c>
      <c r="GT96" s="46">
        <f>IF(AND($DS96,GR96),
IF(BO96="","Debes escribir el valor de la licencia remunerada. ",
IF( ISERR(_xlfn.NUMBERVALUE(BO96)), "El valor de la licencia remunerada debe ser un número válido. ", "")
),
""
)</f>
        <v/>
      </c>
      <c r="GU96" s="46">
        <f>IF($DS96,
IF( AND(BP96&lt;&gt;"", ISERR(_xlfn.NUMBERVALUE(BP96))), "El valor de la licencia NO remunerada debe ser un número válido. ", "")
)</f>
        <v/>
      </c>
      <c r="GV96" s="46">
        <f>IF($DS96,
IF( AND(BQ96&lt;&gt;"", ISERR(_xlfn.NUMBERVALUE(BQ96))), "El valor de auxilios salariales debe ser un número válido. ", "")
)</f>
        <v/>
      </c>
      <c r="GW96" s="46">
        <f>IF($DS96,
IF( AND(BR96&lt;&gt;"", ISERR(_xlfn.NUMBERVALUE(BR96))), "El valor de auxilios NO salariales debe ser un número válido. ", "")
)</f>
        <v/>
      </c>
      <c r="GX96" s="46">
        <f>IF($DS96,
IF( AND(BS96&lt;&gt;"", ISERR(_xlfn.NUMBERVALUE(BS96))), "El valor de bonos salariales debe ser un número válido. ", "")
)</f>
        <v/>
      </c>
      <c r="GY96" s="46">
        <f>IF($DS96,
IF( AND(BT96&lt;&gt;"", ISERR(_xlfn.NUMBERVALUE(BT96))), "El valor de bonos NO salariales debe ser un número válido. ", "")
)</f>
        <v/>
      </c>
      <c r="GZ96" s="46">
        <f>IF($DS96,
IF( AND(BU96&lt;&gt;"", ISERR(_xlfn.NUMBERVALUE(BU96))), "El valor de bonos salariales de alimentación debe ser un número válido. ", "")
)</f>
        <v/>
      </c>
      <c r="HA96" s="46">
        <f>IF($DS96,
IF( AND(BV96&lt;&gt;"", ISERR(_xlfn.NUMBERVALUE(BV96))), "El valor de bonos NO salariales de alimentación debe ser un número válido. ", "")
)</f>
        <v/>
      </c>
      <c r="HB96" s="46">
        <f>IF($DS96,
IF( AND(BW96&lt;&gt;"", ISERR(_xlfn.NUMBERVALUE(BW96))), "El valor de bonificaciones salariales debe ser un número válido. ", "")
)</f>
        <v/>
      </c>
      <c r="HC96" s="46">
        <f>IF($DS96,
IF( AND(BX96&lt;&gt;"", ISERR(_xlfn.NUMBERVALUE(BX96))), "El valor de bonificaciones NO salariales debe ser un número válido. ", "")
)</f>
        <v/>
      </c>
      <c r="HD96" s="46">
        <f>IF($DS96,
IF( AND(BY96&lt;&gt;"", ISERR(_xlfn.NUMBERVALUE(BY96))), "El valor de compensaciones ordinarias debe ser un número válido. ", "")
)</f>
        <v/>
      </c>
      <c r="HE96" s="46">
        <f>IF($DS96,
IF( AND(BZ96&lt;&gt;"", ISERR(_xlfn.NUMBERVALUE(BZ96))), "El valor de compensaciones extraordinarias debe ser un número válido. ", "")
)</f>
        <v/>
      </c>
      <c r="HF96" s="46">
        <f>IF($DS96,
IF( AND(CA96&lt;&gt;"", ISERR(_xlfn.NUMBERVALUE(CA96))), "El valor de comisiones debe ser un número válido. ", "")
)</f>
        <v/>
      </c>
      <c r="HG96" s="46">
        <f>IF($DS96,
IF( AND(CB96&lt;&gt;"", ISERR(_xlfn.NUMBERVALUE(CB96))), "El valor de ausencia por huega debe ser un número válido. ", "")
)</f>
        <v/>
      </c>
      <c r="HH96" s="46">
        <f>IF($DS96,
IF( AND(CC96&lt;&gt;"", ISERR(_xlfn.NUMBERVALUE(CC96))), "El valor de anticipos debe ser un número válido. ", "")
)</f>
        <v/>
      </c>
      <c r="HI96" s="46">
        <f>IF($DS96,
IF( AND(CD96&lt;&gt;"", ISERR(_xlfn.NUMBERVALUE(CD96))), "El valor de pagos a terceros debe ser un número válido. ", "")
)</f>
        <v/>
      </c>
      <c r="HJ96" s="46">
        <f>IF($DS96,
IF( AND(CE96&lt;&gt;"", ISERR(_xlfn.NUMBERVALUE(CE96))), "El valor de dotación debe ser un número válido. ", "")
)</f>
        <v/>
      </c>
      <c r="HK96" s="46">
        <f>IF($DS96,
IF( AND(CF96&lt;&gt;"", ISERR(_xlfn.NUMBERVALUE(CF96))), "El valor de apoyo sostenibilidad debe ser un número válido. ", "")
)</f>
        <v/>
      </c>
      <c r="HL96" s="46">
        <f>IF($DS96,
IF( AND(CG96&lt;&gt;"", ISERR(_xlfn.NUMBERVALUE(CG96))), "El valor de teletrabajo debe ser un número válido. ", "")
)</f>
        <v/>
      </c>
      <c r="HM96" s="46">
        <f>IF($DS96,
IF( AND(CH96&lt;&gt;"", ISERR(_xlfn.NUMBERVALUE(CH96))), "El valor de bonificación de retiro debe ser un número válido. ", "")
)</f>
        <v/>
      </c>
      <c r="HN96" s="46">
        <f>IF($DS96,
IF( AND(CI96&lt;&gt;"", ISERR(_xlfn.NUMBERVALUE(CI96))), "El valor de indemnización de retiro debe ser un número válido. ", "")
)</f>
        <v/>
      </c>
      <c r="HO96" s="46">
        <f>IF($DS96,
IF( AND(CJ96&lt;&gt;"", ISERR(_xlfn.NUMBERVALUE(CJ96))), "El valor de reintegros debe ser un número válido. ", "")
)</f>
        <v/>
      </c>
      <c r="HP96" s="46">
        <f>CONCATENATE(CK96,CL96,CM96)&lt;&gt;""</f>
        <v/>
      </c>
      <c r="HQ96" s="46">
        <f>IF(AND($DS96,HP96),
IF(CK96="","Debes escribir la descripción de otro concepto no categorizado. ",""),
""
)</f>
        <v/>
      </c>
      <c r="HR96" s="46">
        <f>IF(AND($DS96,HP96),
IF(CONCATENATE(CL96,CM96)="","Debes escribir al menos un valor de concepto no categorizado (salarial o no salarial). ",
IF(ISERR(_xlfn.NUMBERVALUE(CL96)),"El valor salarial concepto no categorizado debe ser un número válido. ","")
),
""
)</f>
        <v/>
      </c>
      <c r="HS96" s="46">
        <f>IF(AND($DS96,HP96),
IF(CONCATENATE(CL96,CM96)="","Debes escribir al menos un valor de concepto no categorizado (salarial o no salarial). ",
IF(ISERR(_xlfn.NUMBERVALUE(CM96)),"El valor NO salarial concepto no categorizado debe ser un número válido. ","")
),
""
)</f>
        <v/>
      </c>
      <c r="HT96" s="46">
        <f>IF($DS96,
IF(CN96="","Debes escribir el porcentaje del aporte a salud. ",
IF( ISERR(_xlfn.NUMBERVALUE(CN96)), "El valor del porcentaje del aporte a salud debe ser un número válido. ", "")
)
)</f>
        <v/>
      </c>
      <c r="HU96" s="46">
        <f>IF($DS96,
IF(CO96="","Debes escribir el valor del aporte a salud. ",
IF( ISERR(_xlfn.NUMBERVALUE(CO96)), "El valor del aporte a salud debe ser un número válido. ", "")
)
)</f>
        <v/>
      </c>
      <c r="HV96" s="46">
        <f>IF($DS96,
IF( AND(CP96&lt;&gt;"", ISERR(_xlfn.NUMBERVALUE(CP96))), "El valor plan complementario debe ser un número válido. ", "")
)</f>
        <v/>
      </c>
      <c r="HW96" s="46">
        <f>IF($DS96,
IF(CQ96="","Debes escribir el porcentaje del aporte a pensión. ",
IF( ISERR(_xlfn.NUMBERVALUE(CQ96)), "El valor del porcentaje del aporte a pensión debe ser un número válido. ", "")
)
)</f>
        <v/>
      </c>
      <c r="HX96" s="46">
        <f>IF($DS96,
IF(CR96="","Debes escribir el valor del aporte a pensión. ",
IF( ISERR(_xlfn.NUMBERVALUE(CR96)), "El valor del aporte a salud debe ser un número válido. ", "")
)
)</f>
        <v/>
      </c>
      <c r="HY96" s="46">
        <f>IF($DS96,
IF( AND(CS96&lt;&gt;"", ISERR(_xlfn.NUMBERVALUE(CS96))), "El valor pensión voluntaria debe ser un número válido. ", "")
)</f>
        <v/>
      </c>
      <c r="HZ96" s="46">
        <f>CONCATENATE(CT96,CU96,CV96,CW96)&lt;&gt;""</f>
        <v/>
      </c>
      <c r="IA96" s="46">
        <f>IF(AND($DS96,HZ96),
IF(CT96="","Debes escribir el % del fondo de seguridad pensional. ",
IF( ISERR(_xlfn.NUMBERVALUE(CT96)), "El % del fondo de seguridad debe ser un número válido. ", "")
),
""
)</f>
        <v/>
      </c>
      <c r="IB96" s="46">
        <f>IF(AND($DS96,HZ96),
IF(CU96="","Debes escribir el valor del aporte al fondo de solidaridad pensional. ",
IF( ISERR(_xlfn.NUMBERVALUE(CU96)), "El valor del aporte al fondo de solidaridad pensional debe ser un número válido. ", "")
),
""
)</f>
        <v/>
      </c>
      <c r="IC96" s="46">
        <f>IF(AND($DS96,HZ96),
IF(CV96="","Debes escribir el % del fondo de subsistencia. ",
IF( ISERR(_xlfn.NUMBERVALUE(CV96)), "El % del fondo de subsistencia debe ser un número válido. ", "")
),
""
)</f>
        <v/>
      </c>
      <c r="ID96" s="46">
        <f>IF(AND($DS96,HZ96),
IF(CW96="","Debes escribir el valor del fondo de subsistencia. ",
IF( ISERR(_xlfn.NUMBERVALUE(CW96)), "El valor del fondo de subsistencia debe ser un número válido. ", "")
),
""
)</f>
        <v/>
      </c>
      <c r="IE96" s="46">
        <f>CONCATENATE(CX96,CY96)&lt;&gt;""</f>
        <v/>
      </c>
      <c r="IF96" s="46">
        <f>IF(AND($DS96,IE96),
IF(CX96="","Debes escribir el % de sindicato. ",
IF( ISERR(_xlfn.NUMBERVALUE(CX96)), "El % de sindicato debe ser un número válido. ", "")
),
""
)</f>
        <v/>
      </c>
      <c r="IG96" s="46">
        <f>IF(AND($DS96,IE96),
IF(CY96="","Debes escribir el valor del sindicato. ",
IF( ISERR(_xlfn.NUMBERVALUE(CY96)), "El valor del sindicato debe ser un número válido. ", "")
),
""
)</f>
        <v/>
      </c>
      <c r="IH96" s="46">
        <f>IF($DS96,
IF( AND(CZ96&lt;&gt;"", ISERR(_xlfn.NUMBERVALUE(CZ96))), "El valor de sanción pública debe ser un número válido. ", "")
)</f>
        <v/>
      </c>
      <c r="II96" s="46">
        <f>IF($DS96,
IF( AND(DA96&lt;&gt;"", ISERR(_xlfn.NUMBERVALUE(DA96))), "El valor de sanción privada debe ser un número válido. ", "")
)</f>
        <v/>
      </c>
      <c r="IJ96" s="46">
        <f>CONCATENATE(DB96,DC96)&lt;&gt;""</f>
        <v/>
      </c>
      <c r="IK96" s="46">
        <f>IF(AND($DS96,IJ96),
IF(DB96="","Debes escribir la descripción de libranza. ",""),
""
)</f>
        <v/>
      </c>
      <c r="IL96" s="46">
        <f>IF(AND($DS96,IJ96),
IF(DC96="","Debes escribir la cuota libranza. ",
IF(ISERR(_xlfn.NUMBERVALUE(DC96)),"El valor de la cuota libranza debe ser un número válido. ","")
),
""
)</f>
        <v/>
      </c>
      <c r="IM96" s="46">
        <f>IF($DS96,
IF( AND(DD96&lt;&gt;"", ISERR(_xlfn.NUMBERVALUE(DD96))), "El valor de pagos a terceros debe ser un número válido. ", "")
)</f>
        <v/>
      </c>
      <c r="IN96" s="46">
        <f>IF($DS96,
IF( AND(DE96&lt;&gt;"", ISERR(_xlfn.NUMBERVALUE(DE96))), "El valor de anticipos debe ser un número válido. ", "")
)</f>
        <v/>
      </c>
      <c r="IO96" s="46">
        <f>IF($DS96,
IF( AND(DF96&lt;&gt;"", ISERR(_xlfn.NUMBERVALUE(DF96))), "El valor de AFC debe ser un número válido. ", "")
)</f>
        <v/>
      </c>
      <c r="IP96" s="46">
        <f>IF($DS96,
IF( AND(DG96&lt;&gt;"", ISERR(_xlfn.NUMBERVALUE(DG96))), "El valor de rete-fuente debe ser un número válido. ", "")
)</f>
        <v/>
      </c>
      <c r="IQ96" s="46">
        <f>IF($DS96,
IF( AND(DH96&lt;&gt;"", ISERR(_xlfn.NUMBERVALUE(DH96))), "El valor de cooperativa de trabajo debe ser un número válido. ", "")
)</f>
        <v/>
      </c>
      <c r="IR96" s="46">
        <f>IF($DS96,
IF( AND(DI96&lt;&gt;"", ISERR(_xlfn.NUMBERVALUE(DI96))), "El valor de embargo fiscal debe ser un número válido. ", "")
)</f>
        <v/>
      </c>
      <c r="IS96" s="46">
        <f>IF($DS96,
IF( AND(DJ96&lt;&gt;"", ISERR(_xlfn.NUMBERVALUE(DJ96))), "El valor de educación debe ser un número válido. ", "")
)</f>
        <v/>
      </c>
      <c r="IT96" s="46">
        <f>IF($DS96,
IF( AND(DK96&lt;&gt;"", ISERR(_xlfn.NUMBERVALUE(DK96))), "El valor de reintegro debe ser un número válido. ", "")
)</f>
        <v/>
      </c>
      <c r="IU96" s="46">
        <f>IF($DS96,
IF( AND(DL96&lt;&gt;"", ISERR(_xlfn.NUMBERVALUE(DL96))), "El valor de deuda debe ser un número válido. ", "")
)</f>
        <v/>
      </c>
      <c r="IV96" s="46">
        <f>IF($DS96,
IF( AND(DM96&lt;&gt;"", ISERR(_xlfn.NUMBERVALUE(DM96))), "El valor de otras deducciones debe ser un número válido. ", "")
)</f>
        <v/>
      </c>
      <c r="IW96" s="46">
        <f>IF($DS96,
IF(DN96="","Debes escribir el valor de los devengos totales. ",
IF( ISERR(_xlfn.NUMBERVALUE(DN96)), "El valor de los devengos totales debe ser un número válido. ", "")
)
)</f>
        <v/>
      </c>
      <c r="IX96" s="46">
        <f>IF($DS96,
IF(DO96="","Debes escribir el valor de las deducciones totales. ",
IF( ISERR(_xlfn.NUMBERVALUE(DO96)), "El valor de las deducciones totales debe ser un número válido. ", "")
)
)</f>
        <v/>
      </c>
      <c r="IY96" s="46">
        <f>IF($DS96,
IF(DP96="","Debes escribir el valor del salario total. ",
IF( ISERR(_xlfn.NUMBERVALUE(DP96)), "El valor del salario total debe ser un número válido. ", "")
)
)</f>
        <v/>
      </c>
    </row>
    <row r="97">
      <c r="B97" s="48" t="n">
        <v>85</v>
      </c>
      <c r="C97" s="61">
        <f>IF(AND(DS97,DP97&lt;&gt;""),
IF(DQ97="","OK","Error"),
""
)</f>
        <v/>
      </c>
      <c r="D97" s="53" t="n"/>
      <c r="E97" s="52" t="n"/>
      <c r="F97" s="112" t="n"/>
      <c r="G97" s="52" t="n"/>
      <c r="H97" s="53" t="n"/>
      <c r="I97" s="52" t="n"/>
      <c r="J97" s="52" t="n"/>
      <c r="K97" s="53" t="n"/>
      <c r="L97" s="55" t="n"/>
      <c r="M97" s="108" t="n"/>
      <c r="N97" s="56" t="n"/>
      <c r="O97" s="52" t="n"/>
      <c r="P97" s="52" t="n"/>
      <c r="Q97" s="52" t="n"/>
      <c r="R97" s="52" t="n"/>
      <c r="S97" s="52" t="n"/>
      <c r="T97" s="53" t="n"/>
      <c r="U97" s="52" t="n"/>
      <c r="V97" s="52" t="n"/>
      <c r="W97" s="55" t="n"/>
      <c r="X97" s="55" t="n"/>
      <c r="Y97" s="52" t="n"/>
      <c r="Z97" s="55" t="n"/>
      <c r="AA97" s="52" t="n"/>
      <c r="AB97" s="53" t="n"/>
      <c r="AC97" s="53" t="n"/>
      <c r="AD97" s="53" t="n"/>
      <c r="AE97" s="177" t="n"/>
      <c r="AF97" s="113" t="n"/>
      <c r="AG97" s="177" t="n"/>
      <c r="AH97" s="178" t="n"/>
      <c r="AI97" s="178" t="n"/>
      <c r="AJ97" s="178" t="n"/>
      <c r="AK97" s="114" t="n"/>
      <c r="AL97" s="178" t="n"/>
      <c r="AM97" s="114" t="n"/>
      <c r="AN97" s="178" t="n"/>
      <c r="AO97" s="114" t="n"/>
      <c r="AP97" s="178" t="n"/>
      <c r="AQ97" s="114" t="n"/>
      <c r="AR97" s="178" t="n"/>
      <c r="AS97" s="114" t="n"/>
      <c r="AT97" s="178" t="n"/>
      <c r="AU97" s="114" t="n"/>
      <c r="AV97" s="178" t="n"/>
      <c r="AW97" s="114" t="n"/>
      <c r="AX97" s="178" t="n"/>
      <c r="AY97" s="114" t="n"/>
      <c r="AZ97" s="178" t="n"/>
      <c r="BA97" s="114" t="n"/>
      <c r="BB97" s="178" t="n"/>
      <c r="BC97" s="114" t="n"/>
      <c r="BD97" s="178" t="n"/>
      <c r="BE97" s="178" t="n"/>
      <c r="BF97" s="178" t="n"/>
      <c r="BG97" s="59" t="n"/>
      <c r="BH97" s="178" t="n"/>
      <c r="BI97" s="114" t="n"/>
      <c r="BJ97" s="53" t="n"/>
      <c r="BK97" s="178" t="n"/>
      <c r="BL97" s="114" t="n"/>
      <c r="BM97" s="178" t="n"/>
      <c r="BN97" s="114" t="n"/>
      <c r="BO97" s="178" t="n"/>
      <c r="BP97" s="178" t="n"/>
      <c r="BQ97" s="178" t="n"/>
      <c r="BR97" s="178" t="n"/>
      <c r="BS97" s="178" t="n"/>
      <c r="BT97" s="178" t="n"/>
      <c r="BU97" s="178" t="n"/>
      <c r="BV97" s="178" t="n"/>
      <c r="BW97" s="178" t="n"/>
      <c r="BX97" s="178" t="n"/>
      <c r="BY97" s="178" t="n"/>
      <c r="BZ97" s="178" t="n"/>
      <c r="CA97" s="178" t="n"/>
      <c r="CB97" s="178" t="n"/>
      <c r="CC97" s="178" t="n"/>
      <c r="CD97" s="178" t="n"/>
      <c r="CE97" s="178" t="n"/>
      <c r="CF97" s="178" t="n"/>
      <c r="CG97" s="178" t="n"/>
      <c r="CH97" s="178" t="n"/>
      <c r="CI97" s="178" t="n"/>
      <c r="CJ97" s="178" t="n"/>
      <c r="CK97" s="53" t="n"/>
      <c r="CL97" s="178" t="n"/>
      <c r="CM97" s="178" t="n"/>
      <c r="CN97" s="60" t="n"/>
      <c r="CO97" s="177" t="n"/>
      <c r="CP97" s="178" t="n"/>
      <c r="CQ97" s="60" t="n"/>
      <c r="CR97" s="177" t="n"/>
      <c r="CS97" s="178" t="n"/>
      <c r="CT97" s="59" t="n"/>
      <c r="CU97" s="178" t="n"/>
      <c r="CV97" s="59" t="n"/>
      <c r="CW97" s="178" t="n"/>
      <c r="CX97" s="59" t="n"/>
      <c r="CY97" s="178" t="n"/>
      <c r="CZ97" s="178" t="n"/>
      <c r="DA97" s="178" t="n"/>
      <c r="DB97" s="53" t="n"/>
      <c r="DC97" s="178" t="n"/>
      <c r="DD97" s="178" t="n"/>
      <c r="DE97" s="178" t="n"/>
      <c r="DF97" s="178" t="n"/>
      <c r="DG97" s="178" t="n"/>
      <c r="DH97" s="178" t="n"/>
      <c r="DI97" s="178" t="n"/>
      <c r="DJ97" s="178" t="n"/>
      <c r="DK97" s="178" t="n"/>
      <c r="DL97" s="178" t="n"/>
      <c r="DM97" s="178" t="n"/>
      <c r="DN97" s="177" t="n"/>
      <c r="DO97" s="177" t="n"/>
      <c r="DP97" s="177" t="n"/>
      <c r="DQ97" s="76">
        <f>IF(AND(DS97,DP97&lt;&gt;""),
CONCATENATE(DT97,DU97,DV97,DW97,DX97,DY97,DZ97,EA97,EB97,EC97,ED97,EE97,EF97,EG97,EH97,EI97,EJ97,EK97,EL97,EM97,EN97,EO97,EP97,EQ97,ES97,ET97,EU97,EV97,EW97,EX97,EY97,EZ97,FA97,FC97,FD97,FF97,FG97,FI97,FJ97,FL97,FM97,FO97,FP97,FR97,FS97,FU97,FV97,FX97,FY97,GA97,GB97,GD97,GE97,GF97,GH97,GI97,GJ97,GL97,GM97,GN97,GP97,GQ97,GS97,GT97,GU97,GV97,GW97,GX97,GY97,GZ97,HA97,HB97,HC97,HD97,HE97,HF97,HG97,HH97,HI97,HJ97,HK97,HL97,HM97,HN97,HO97,HQ97,HR97,HS97,HT97,HU97,HV97,HW97,HX97,HY97,IA97,IB97,IC97,ID97,IF97,IG97,IH97,II97,IK97,IL97,IM97,IN97,IO97,IP97,IQ97,IR97,IS97,IT97,IU97,IV97,IW97,IX97,IY97,IZ97),
""
)</f>
        <v/>
      </c>
      <c r="DR97" s="53" t="n"/>
      <c r="DS97" s="46">
        <f>CONCATENATE(D97,$E97,$F97,$G97,H97,$I97,$J97,K97,$L97,$M97,N97,$O97,$P97,$Q97,$R97,$S97,T97,$U97,$V97,$W97,$X97,$Y97,$Z97,$AA97,AB97,AC97,AD97,$AE97,$AF97,$AG97,AH97,AI97,AJ97,AK97,AL97,AM97,AN97,AO97,AP97,AQ97,AR97,AS97,AT97,AU97,AV97,AW97,AX97,AY97,AZ97,BA97,BB97,BC97,BD97,BE97,BF97,BG97,BH97,BI97,BJ97,BK97,BL97,BM97,BN97,BO97,BP97,BQ97,BR97,BS97,BT97,BU97,BV97,BW97,BX97,BY97,BZ97,CA97,CB97,CC97,CD97,CE97,CF97,CG97,CH97,CI97,CJ97,CK97,CL97,CM97,$CN97,$CO97,CP97,$CQ97,$CR97,CS97,CT97,CU97,CV97,CW97,CX97,CY97,CZ97,DA97,DB97,DC97,DD97,DE97,DF97,DG97,DH97,DI97,DJ97,DK97,DL97,DM97,$DN97,$DO97,$DP97,DR97)&lt;&gt;""</f>
        <v/>
      </c>
      <c r="DT97" s="46">
        <f>IF(AND($DS97,$E$4&lt;&gt;""),
IF(LEFT($E$4,2) = "1.",
IF(D97&lt;&gt;"","El CUNE sólo se envía en operaciones de novedad o ajuste. ",""),
IF(D97="","Debes escribir un CUNE válido para realizar operaciones de novedad o ajuste. ","")),
""
)</f>
        <v/>
      </c>
      <c r="DU97" s="46">
        <f>IF($DS97,
IF(E97="","Debes seleccionar el tipo de documento del empleado. ",
IF(_xlfn.IFNA(VLOOKUP(E97,TIPO_DE_DOCUMENTO,1,FALSE),-1)=-1,"El tipo de documento no es válido (por favor seleccionarlo de la lista). ","")
)
)</f>
        <v/>
      </c>
      <c r="DV97" s="46">
        <f>IF($DS97,
IF(F97="","Debes escribir el número de documento del empleado. ","")
)</f>
        <v/>
      </c>
      <c r="DW97" s="46">
        <f>IF($DS97,
IF(G97="","Debes escribir el primer nombre del empleado. ","")
)</f>
        <v/>
      </c>
      <c r="DY97" s="46">
        <f>IF($DS97,
IF(I97="","Debes escribir el primer apellido del empleado. ","")
)</f>
        <v/>
      </c>
      <c r="DZ97" s="46">
        <f>IF($DS97,
IF(J97="","Debes escribir el segundo apellido del empleado. ","")
)</f>
        <v/>
      </c>
      <c r="EB97" s="46">
        <f>IF($DS97,
IF(L97="","Debes escribir la fecha de ingreso del empleado. ",
IF(ISERR(DATE(YEAR(L97),MONTH(L97),DAY(L97))), "El valor ingresado en fecha de ingreso no tiene un formato válido. ","")
)
)</f>
        <v/>
      </c>
      <c r="EC97" s="46">
        <f>IF($DS97,
IF(M97="","Debes escribir el tiempo laborado. ",
IF( IFERROR(INT(M97),1.1) &lt;&gt; IFERROR(_xlfn.NUMBERVALUE(M97),1), "El valor de los días trabajados debe ser un número entero. ", "")
)
)</f>
        <v/>
      </c>
      <c r="ED97" s="46">
        <f>IF($DS97,
IF( AND(N97&lt;&gt;"", ISERR(DATE(YEAR(N97),MONTH(N97),DAY(N97))) ), "El valor ingresado en fecha de ingreso no tiene un formato válido. ",
IF( AND(N97&lt;&gt;"", $E$6&lt;&gt;"", DATE(YEAR(N97), MONTH(N97), 1) &lt;&gt; IFERROR(DATE(MID($E$6, 1, 4), MID($E$6, 6, 2),1), "1/1/1900") ), "La fecha de retiro debe estar dentro del período liquidado. ", "")
)
)</f>
        <v/>
      </c>
      <c r="EE97" s="46">
        <f>IF($DS97,
IF(O97="","Debes seleccionar el tipo de trabajador. ",
IF(_xlfn.IFNA(VLOOKUP(O97,TIPO_DE_TRABAJADOR,1,FALSE),-1)=-1,"El tipo de trabajador no es válido (por favor seleccionarlo de la lista). ","")
)
)</f>
        <v/>
      </c>
      <c r="EF97" s="46">
        <f>IF($DS97,
IF(P97="","Debes seleccionar si es un trabajador dependiente pensionado por vejez. ",
IF(_xlfn.IFNA(VLOOKUP(P97,SUBTIPO_DE_TRABAJADOR,1,FALSE),-1)=-1,"El tipo de trabajador dependiente pensionado por vejez no es válido (por favor seleccionarlo de la lista). ","")
)
)</f>
        <v/>
      </c>
      <c r="EG97" s="46">
        <f>IF($DS97,
IF(Q97="","Debes seleccionar el tipo de contrato del trabajador. ",
IF(_xlfn.IFNA(VLOOKUP(Q97,TIPO_DE_CONTRATO,1,FALSE),-1)=-1,"El tipo de contrato del trabajador no es válido (por favor seleccionarlo de la lista). ","")
)
)</f>
        <v/>
      </c>
      <c r="EH97" s="46">
        <f>IF($DS97,
IF(R97="","Debes seleccionar si es un salario integral. ",
IF(_xlfn.IFNA(VLOOKUP(R97,SI_NO,1,FALSE),-1)=-1,"Valor no válido para salario integral (por favor seleccionarlo de la lista). ","")
)
)</f>
        <v/>
      </c>
      <c r="EI97" s="46">
        <f>IF($DS97,
IF(S97="","Debes seleccionar si el trabajador realiza actividades de riesgo. ",
IF(_xlfn.IFNA(VLOOKUP(S97,SI_NO,1,FALSE),-1)=-1,"Valor no válido para actividad de alto riesgo (por favor seleccionarlo de la lista). ","")
)
)</f>
        <v/>
      </c>
      <c r="EK97" s="46">
        <f>IF($DS97,
IF(U97="","Debes escribir el código del municipio de residencia del trabajador. ",
IF(_xlfn.IFNA(VLOOKUP(U97,MUNICIPIO,1,FALSE),-1)=-1,"El municipio de residencia del trabajador es inválido (por favor seleccionarlo de la lista). ","")
)
)</f>
        <v/>
      </c>
      <c r="EL97" s="46">
        <f>IF($DS97,
IF(V97="","Debes escribir el la dirección de residendia del trabajador. ","")
)</f>
        <v/>
      </c>
      <c r="EM97" s="46">
        <f>IF($DS97,
IF(W97="","Debes escribir la fecha de inicio de la liquidación. ",
IF(ISERR(DATE(YEAR(W97),MONTH(W97),DAY(W97))),"El valor ingresado en fecha de inicio de liquidación no tiene un formato válido. ",
IF( AND($E$6&lt;&gt;"", DATE(YEAR(W97), MONTH(W97), 1) &lt;&gt; IFERROR(DATE(MID($E$6, 1, 4), MID($E$6, 6, 2),1), "1/1/1900") ), "La fecha de inicio de la liquidación debe estar dentro del período liquidado. ", "")
)
)
)</f>
        <v/>
      </c>
      <c r="EN97" s="46">
        <f>IF($DS97,
IF(X97="","Debes escribir la fecha de fin de la liquidación. ",
IF(ISERR(DATE(YEAR(X97),MONTH(X97),DAY(X97))),"El valor ingresado en fecha de fin de liquidación no tiene un formato válido. ",
IF( AND($E$6&lt;&gt;"", DATE(YEAR(X97), MONTH(X97), 1) &lt;&gt; IFERROR(DATE(MID($E$6, 1, 4), MID($E$6, 6, 2),1), "1/1/1900") ), "La fecha de fin de la liquidación debe estar dentro del período liquidado. ", "")
)
)
)</f>
        <v/>
      </c>
      <c r="EO97" s="46">
        <f>IF($DS97,
IF(Y97="","Debes escribir la frecuencia de pago del trabajador. ",
IF(_xlfn.IFNA(VLOOKUP(Y97,PERÍODO_DE_NÓMINA,1,FALSE),-1)=-1,"La frecuencia de pago es inválida (por favor seleccionarlo de la lista). ","")
)
)</f>
        <v/>
      </c>
      <c r="EP97" s="46">
        <f>IF($DS97,
IF(Z97="","Debes escribir la fecha de pago. ",
IF(ISERR(DATE(YEAR(Z97),MONTH(Z97),DAY(Z97))), "El valor ingresado en fecha de pago no tiene un formato válido. ","")
)
)</f>
        <v/>
      </c>
      <c r="EQ97" s="46">
        <f>IF($DS97,
IF(AA97="","Debes escribir el medio de pago. ",
IF(_xlfn.IFNA(VLOOKUP(AA97,MEDIOS_DE_PAGO,1,FALSE),-1)=-1,"El medio de pago es inválido (por favor seleccionarlo de la lista). ","")
)
)</f>
        <v/>
      </c>
      <c r="ER97" s="46">
        <f>OR(AA97='Tablas '!$T$4,AA97='Tablas '!$T$7,AA97='Tablas '!$T$8,AA97='Tablas '!$T$11)</f>
        <v/>
      </c>
      <c r="ES97" s="46">
        <f>IF(AND($DS97,ER97),
IF(AB97="","Debes escribir la entidad bancaria. ",""),
""
)</f>
        <v/>
      </c>
      <c r="ET97" s="46">
        <f>IF(AND($DS97,ER97),
IF(AC97="","Debes escribir el tipo de cuenta bancaria. ",
IF(_xlfn.IFNA(VLOOKUP(AC97,TIPO_DE_CUENTA,1,FALSE),-1)=-1,"El tipo de cuenta bancaria es inválida (por favor seleccionarlo de la lista). ","")
),
""
)</f>
        <v/>
      </c>
      <c r="EU97" s="46">
        <f>IF(AND($DS97,ER97),
IF(AD97="","Debes escribir el número de cuenta bancaria. ",""),
""
)</f>
        <v/>
      </c>
      <c r="EV97" s="46">
        <f>IF($DS97,
IF(AE97="","Debes escribir el valor del sueldo básico. ",
IF( ISERR(_xlfn.NUMBERVALUE(AE97)), "El valor del sueldo básico debe ser un número válido. ", "")
)
)</f>
        <v/>
      </c>
      <c r="EW97" s="46">
        <f>IF($DS97,
IF(AF97="","Debes escribir el número de días trabajados. ",
IF( IFERROR(INT(AF97),1.1) &lt;&gt; IFERROR(_xlfn.NUMBERVALUE(AF97),1), "La cantidad de días trabajados debe ser un número entero. ", "")
)
)</f>
        <v/>
      </c>
      <c r="EX97" s="46">
        <f>IF($DS97,
IF(AG97="","Debes escribir el valor del sueldo trabajado. ",
IF( ISERR(_xlfn.NUMBERVALUE(AG97)), "El valor del sueldo trabajado debe ser un número válido. ", "")
)
)</f>
        <v/>
      </c>
      <c r="EY97" s="46">
        <f>IF($DS97,
IF( AND(AH97&lt;&gt;"", ISERR(_xlfn.NUMBERVALUE(AH97))), "El valor del auxilio de transporte debe ser un número válido. ", "")
)</f>
        <v/>
      </c>
      <c r="EZ97" s="46">
        <f>IF($DS97,
IF( AND(AI97&lt;&gt;"", ISERR(_xlfn.NUMBERVALUE(AI97))), "El valor de viáticos salariales debe ser un número válido. ", "")
)</f>
        <v/>
      </c>
      <c r="FA97" s="46">
        <f>IF($DS97,
IF( AND(AJ97&lt;&gt;"", ISERR(_xlfn.NUMBERVALUE(AJ97))), "El valor de viáticos NO salariales debe ser un número válido. ", "")
)</f>
        <v/>
      </c>
      <c r="FB97" s="46">
        <f>CONCATENATE(AK97,AL97)&lt;&gt;""</f>
        <v/>
      </c>
      <c r="FC97" s="46">
        <f>IF(AND($DS97,FB97),
IF(AK97="","Debes escribir el número de horas extras diurnas. ",
IF( IFERROR(INT(AK97),1.1) &lt;&gt; IFERROR(_xlfn.NUMBERVALUE(AK97),1), "La cantidad de horas extras diurnas debe ser un número entero. ", "")
),
""
)</f>
        <v/>
      </c>
      <c r="FD97" s="46">
        <f>IF(AND($DS97,FB97),
IF(AL97="","Debes escribir el valor de las horas extras diurnas. ",
IF( ISERR(_xlfn.NUMBERVALUE(AL97)), "El valor de las horas extras duirnas debe ser un número válido. ", "")
),
""
)</f>
        <v/>
      </c>
      <c r="FE97" s="46">
        <f>CONCATENATE(AM97,AN97)&lt;&gt;""</f>
        <v/>
      </c>
      <c r="FF97" s="46">
        <f>IF(AND($DS97,FE97),
IF(AM97="","Debes escribir el número de horas extras nocturnas. ",
IF( IFERROR(INT(AM97),1.1) &lt;&gt; IFERROR(_xlfn.NUMBERVALUE(AM97),1), "La cantidad de horas extras nocturnas debe ser un número entero. ", "")
),
""
)</f>
        <v/>
      </c>
      <c r="FG97" s="46">
        <f>IF(AND($DS97,FE97),
IF(AN97="","Debes escribir el valor de las horas extras nocturnas. ",
IF( ISERR(_xlfn.NUMBERVALUE(AN97)), "El valor de las horas extras nocturnas debe ser un número válido. ", "")
),
""
)</f>
        <v/>
      </c>
      <c r="FH97" s="46">
        <f>CONCATENATE(AO97,AP97)&lt;&gt;""</f>
        <v/>
      </c>
      <c r="FI97" s="46">
        <f>IF(AND($DS97,FH97),
IF(AO97="","Debes escribir el número de horas extras diurnas dominicales y festivas. ",
IF( IFERROR(INT(AO97),1.1) &lt;&gt; IFERROR(_xlfn.NUMBERVALUE(AO97),1), "La cantidad de horas extras diurnas dominicales y festivas debe ser un número entero. ", "")
),
""
)</f>
        <v/>
      </c>
      <c r="FJ97" s="46">
        <f>IF(AND($DS97,FH97),
IF(AP97="","Debes escribir el valor de las horas extras diurnas dominicales y festivas. ",
IF( ISERR(_xlfn.NUMBERVALUE(AP97)), "El valor de las horas extras diurnas dominicales y festivas debe ser un número válido. ", "")
),
""
)</f>
        <v/>
      </c>
      <c r="FK97" s="46">
        <f>CONCATENATE(AQ97,AR97)&lt;&gt;""</f>
        <v/>
      </c>
      <c r="FL97" s="46">
        <f>IF(AND($DS97,FK97),
IF(AQ97="","Debes escribir el número de horas extras nocturnas dominicales y festivas. ",
IF( IFERROR(INT(AQ97),1.1) &lt;&gt; IFERROR(_xlfn.NUMBERVALUE(AQ97),1), "La cantidad de horas extras nocturnas dominicales y festivas debe ser un número entero. ", "")
),
""
)</f>
        <v/>
      </c>
      <c r="FM97" s="46">
        <f>IF(AND($DS97,FK97),
IF(AR97="","Debes escribir el valor de las horas extras nocturnas dominicales y festivas. ",
IF( ISERR(_xlfn.NUMBERVALUE(AR97)), "El valor de las horas extras nocturnas dominicales y festivas debe ser un número válido. ", "")
),
""
)</f>
        <v/>
      </c>
      <c r="FN97" s="46">
        <f>CONCATENATE(AS97,AT97)&lt;&gt;""</f>
        <v/>
      </c>
      <c r="FO97" s="46">
        <f>IF(AND($DS97,FN97),
IF(AS97="","Debes escribir el número de horas recargo nocturno. ",
IF( IFERROR(INT(AS97),1.1) &lt;&gt; IFERROR(_xlfn.NUMBERVALUE(AS97),1), "La cantidad de horas recargo nocturno debe ser un número entero. ", "")
),
""
)</f>
        <v/>
      </c>
      <c r="FP97" s="46">
        <f>IF(AND($DS97,FN97),
IF(AT97="","Debes escribir el valor de las horas recargo nocturno. ",
IF( ISERR(_xlfn.NUMBERVALUE(AT97)), "El valor de las horas recargo nocturno debe ser un número válido. ", "")
),
""
)</f>
        <v/>
      </c>
      <c r="FQ97" s="46">
        <f>CONCATENATE(AU97,AV97)&lt;&gt;""</f>
        <v/>
      </c>
      <c r="FR97" s="46">
        <f>IF(AND($DS97,FQ97),
IF(AU97="","Debes escribir el número de horas recargo diurno dominical y festivo. ",
IF( IFERROR(INT(AU97),1.1) &lt;&gt; IFERROR(_xlfn.NUMBERVALUE(AU97),1), "La cantidad de horas recargo diurno dominical y festivo debe ser un número entero. ", "")
),
""
)</f>
        <v/>
      </c>
      <c r="FS97" s="46">
        <f>IF(AND($DS97,FQ97),
IF(AV97="","Debes escribir el valor de las horas recargo diurno dominical y festivo. ",
IF( ISERR(_xlfn.NUMBERVALUE(AV97)), "El valor de las horas recargo diurno dominical y festivo debe ser un número válido. ", "")
),
""
)</f>
        <v/>
      </c>
      <c r="FT97" s="46">
        <f>CONCATENATE(AW97,AX97)&lt;&gt;""</f>
        <v/>
      </c>
      <c r="FU97" s="46">
        <f>IF(AND($DS97,FT97),
IF(AW97="","Debes escribir el número de horas recargo nocturno dominical y festivo. ",
IF( IFERROR(INT(AW97),1.1) &lt;&gt; IFERROR(_xlfn.NUMBERVALUE(AW97),1), "La cantidad de horas recargo nocturno dominical y festivo debe ser un número entero. ", "")
),
""
)</f>
        <v/>
      </c>
      <c r="FV97" s="46">
        <f>IF(AND($DS97,FT97),
IF(AX97="","Debes escribir el valor de las horas recargo nocturno dominical y festivo. ",
IF( ISERR(_xlfn.NUMBERVALUE(AX97)), "El valor de las horas recargo nocturno dominical y festivo debe ser un número válido. ", "")
),
""
)</f>
        <v/>
      </c>
      <c r="FW97" s="46">
        <f>CONCATENATE(AY97,AZ97)&lt;&gt;""</f>
        <v/>
      </c>
      <c r="FX97" s="46">
        <f>IF(AND($DS97,FW97),
IF(AY97="","Debes escribir el número de días de vacaciones comunes. ",
IF( IFERROR(INT(AY97),1.1) &lt;&gt; IFERROR(_xlfn.NUMBERVALUE(AY97),1), "La cantidad de días de vacaciones comunes debe ser un número entero. ", "")
),
""
)</f>
        <v/>
      </c>
      <c r="FY97" s="46">
        <f>IF(AND($DS97,FW97),
IF(AZ97="","Debes escribir el valor de las vacaciones comunes. ",
IF( ISERR(_xlfn.NUMBERVALUE(AZ97)), "El valor de las vacaciones comunes debe ser un número válido. ", "")
),
""
)</f>
        <v/>
      </c>
      <c r="FZ97" s="46">
        <f>CONCATENATE(BA97,BB97)&lt;&gt;""</f>
        <v/>
      </c>
      <c r="GA97" s="46">
        <f>IF(AND($DS97,FZ97),
IF(BA97="","Debes escribir el número de días de vacaciones compensadas. ",
IF( IFERROR(INT(BA97),1.1) &lt;&gt; IFERROR(_xlfn.NUMBERVALUE(BA97),1), "La cantidad de días de vacaciones compensadas debe ser un número entero. ", "")
),
""
)</f>
        <v/>
      </c>
      <c r="GB97" s="46">
        <f>IF(AND($DS97,FZ97),
IF(BB97="","Debes escribir el valor de las vacaciones compensadas. ",
IF( ISERR(_xlfn.NUMBERVALUE(BB97)), "El valor de las vacaciones compensadas debe ser un número válido. ", "")
),
""
)</f>
        <v/>
      </c>
      <c r="GC97" s="46">
        <f>CONCATENATE(BC97,BD97)&lt;&gt;""</f>
        <v/>
      </c>
      <c r="GD97" s="46">
        <f>IF(AND($DS97,GC97),
IF(BC97="","Debes escribir el número de días de prima salarial. ",
IF( IFERROR(INT(BC97),1.1) &lt;&gt; IFERROR(_xlfn.NUMBERVALUE(BC97),1), "La cantidad de días de prima salarial debe ser un número entero. ", "")
),
""
)</f>
        <v/>
      </c>
      <c r="GE97" s="46">
        <f>IF(AND($DS97,GC97),
IF(BD97="","Debes escribir el valor de los días de prima salarial. ",
IF( ISERR(_xlfn.NUMBERVALUE(BD97)), "El valor de los días de prima salarial debe ser un número válido. ", "")
),
""
)</f>
        <v/>
      </c>
      <c r="GF97" s="46">
        <f>IF($DS97,
IF( AND(BE97&lt;&gt;"", ISERR(_xlfn.NUMBERVALUE(BE97))), "El valor de la prima NO saliarial debe ser un número válido. ", "")
)</f>
        <v/>
      </c>
      <c r="GG97" s="46">
        <f>CONCATENATE(BF97,BG97,BH97)&lt;&gt;""</f>
        <v/>
      </c>
      <c r="GH97" s="46">
        <f>IF(AND($DS97,GG97),
IF(BF97="","Debes escribir el valor de las cesantías. ",
IF( ISERR(_xlfn.NUMBERVALUE(BF97)), "El valor de las cesantías debe ser un número válido. ", "")
),
""
)</f>
        <v/>
      </c>
      <c r="GI97" s="46">
        <f>IF(AND($DS97,GG97),
IF(BG97="","Debes escribir el % de cesantías. ",
IF( ISERR(_xlfn.NUMBERVALUE(BG97)), "El % de cesantías debe ser un número válido. ", "")
),
""
)</f>
        <v/>
      </c>
      <c r="GJ97" s="46">
        <f>IF(AND($DS97,GG97),
IF(BH97="","Debes escribir el valor de intereses de cesantías. ",
IF( ISERR(_xlfn.NUMBERVALUE(BH97)), "El valor de intereses de cesantías debe ser un número válido. ", "")
),
""
)</f>
        <v/>
      </c>
      <c r="GK97" s="46">
        <f>CONCATENATE(BI97,BJ97,BK97)&lt;&gt;""</f>
        <v/>
      </c>
      <c r="GL97" s="46">
        <f>IF(AND($DS97,GK97),
IF(BI97="","Debes escribir el número de días de incapacidad. ",
IF( IFERROR(INT(BI97),1.1) &lt;&gt; IFERROR(_xlfn.NUMBERVALUE(BI97),1), "La cantidad de días de incapacidad debe ser un número entero. ", "")
),
""
)</f>
        <v/>
      </c>
      <c r="GM97" s="46">
        <f>IF(AND($DS97,GK97),
IF(BJ97="","Debes escribir el tipo de incapacidad. ",
IF(_xlfn.IFNA(VLOOKUP(BJ97,TIPO_DE_INCAPACIDAD,1,FALSE),-1)=-1,"El tipo de incapacidad es inválida (por favor seleccionarlo de la lista). ","")
),
""
)</f>
        <v/>
      </c>
      <c r="GN97" s="46">
        <f>IF(AND($DS97,GK97),
IF(BK97="","Debes escribir el valor de la incapacidad. ",
IF( ISERR(_xlfn.NUMBERVALUE(BK97)), "El valor de la incapacidad debe ser un número válido. ", "")
),
""
)</f>
        <v/>
      </c>
      <c r="GO97" s="46">
        <f>CONCATENATE(BL97,BM97)&lt;&gt;""</f>
        <v/>
      </c>
      <c r="GP97" s="46">
        <f>IF(AND($DS97,GO97),
IF(BL97="","Debes escribir el número de días de licencia de maternidad o paternidad. ",
IF( IFERROR(INT(BL97),1.1) &lt;&gt; IFERROR(_xlfn.NUMBERVALUE(BL97),1), "La cantidad de días de licencia de maternidad o paternidad debe ser un número entero. ", "")
),
""
)</f>
        <v/>
      </c>
      <c r="GQ97" s="46">
        <f>IF(AND($DS97,GO97),
IF(BM97="","Debes escribir el valor de la licencia de maternidad o paternidad. ",
IF( ISERR(_xlfn.NUMBERVALUE(BM97)), "El valor de la licencia de maternidad o paternidad debe ser un número válido. ", "")
),
""
)</f>
        <v/>
      </c>
      <c r="GR97" s="46">
        <f>CONCATENATE(BN97,BO97)&lt;&gt;""</f>
        <v/>
      </c>
      <c r="GS97" s="46">
        <f>IF(AND($DS97,GR97),
IF(BN97="","Debes escribir el número de días de licencia remunerada. ",
IF( IFERROR(INT(BN97),1.1) &lt;&gt; IFERROR(_xlfn.NUMBERVALUE(BN97),1), "La cantidad de días de licencia remunerada debe ser un número entero. ", "")
),
""
)</f>
        <v/>
      </c>
      <c r="GT97" s="46">
        <f>IF(AND($DS97,GR97),
IF(BO97="","Debes escribir el valor de la licencia remunerada. ",
IF( ISERR(_xlfn.NUMBERVALUE(BO97)), "El valor de la licencia remunerada debe ser un número válido. ", "")
),
""
)</f>
        <v/>
      </c>
      <c r="GU97" s="46">
        <f>IF($DS97,
IF( AND(BP97&lt;&gt;"", ISERR(_xlfn.NUMBERVALUE(BP97))), "El valor de la licencia NO remunerada debe ser un número válido. ", "")
)</f>
        <v/>
      </c>
      <c r="GV97" s="46">
        <f>IF($DS97,
IF( AND(BQ97&lt;&gt;"", ISERR(_xlfn.NUMBERVALUE(BQ97))), "El valor de auxilios salariales debe ser un número válido. ", "")
)</f>
        <v/>
      </c>
      <c r="GW97" s="46">
        <f>IF($DS97,
IF( AND(BR97&lt;&gt;"", ISERR(_xlfn.NUMBERVALUE(BR97))), "El valor de auxilios NO salariales debe ser un número válido. ", "")
)</f>
        <v/>
      </c>
      <c r="GX97" s="46">
        <f>IF($DS97,
IF( AND(BS97&lt;&gt;"", ISERR(_xlfn.NUMBERVALUE(BS97))), "El valor de bonos salariales debe ser un número válido. ", "")
)</f>
        <v/>
      </c>
      <c r="GY97" s="46">
        <f>IF($DS97,
IF( AND(BT97&lt;&gt;"", ISERR(_xlfn.NUMBERVALUE(BT97))), "El valor de bonos NO salariales debe ser un número válido. ", "")
)</f>
        <v/>
      </c>
      <c r="GZ97" s="46">
        <f>IF($DS97,
IF( AND(BU97&lt;&gt;"", ISERR(_xlfn.NUMBERVALUE(BU97))), "El valor de bonos salariales de alimentación debe ser un número válido. ", "")
)</f>
        <v/>
      </c>
      <c r="HA97" s="46">
        <f>IF($DS97,
IF( AND(BV97&lt;&gt;"", ISERR(_xlfn.NUMBERVALUE(BV97))), "El valor de bonos NO salariales de alimentación debe ser un número válido. ", "")
)</f>
        <v/>
      </c>
      <c r="HB97" s="46">
        <f>IF($DS97,
IF( AND(BW97&lt;&gt;"", ISERR(_xlfn.NUMBERVALUE(BW97))), "El valor de bonificaciones salariales debe ser un número válido. ", "")
)</f>
        <v/>
      </c>
      <c r="HC97" s="46">
        <f>IF($DS97,
IF( AND(BX97&lt;&gt;"", ISERR(_xlfn.NUMBERVALUE(BX97))), "El valor de bonificaciones NO salariales debe ser un número válido. ", "")
)</f>
        <v/>
      </c>
      <c r="HD97" s="46">
        <f>IF($DS97,
IF( AND(BY97&lt;&gt;"", ISERR(_xlfn.NUMBERVALUE(BY97))), "El valor de compensaciones ordinarias debe ser un número válido. ", "")
)</f>
        <v/>
      </c>
      <c r="HE97" s="46">
        <f>IF($DS97,
IF( AND(BZ97&lt;&gt;"", ISERR(_xlfn.NUMBERVALUE(BZ97))), "El valor de compensaciones extraordinarias debe ser un número válido. ", "")
)</f>
        <v/>
      </c>
      <c r="HF97" s="46">
        <f>IF($DS97,
IF( AND(CA97&lt;&gt;"", ISERR(_xlfn.NUMBERVALUE(CA97))), "El valor de comisiones debe ser un número válido. ", "")
)</f>
        <v/>
      </c>
      <c r="HG97" s="46">
        <f>IF($DS97,
IF( AND(CB97&lt;&gt;"", ISERR(_xlfn.NUMBERVALUE(CB97))), "El valor de ausencia por huega debe ser un número válido. ", "")
)</f>
        <v/>
      </c>
      <c r="HH97" s="46">
        <f>IF($DS97,
IF( AND(CC97&lt;&gt;"", ISERR(_xlfn.NUMBERVALUE(CC97))), "El valor de anticipos debe ser un número válido. ", "")
)</f>
        <v/>
      </c>
      <c r="HI97" s="46">
        <f>IF($DS97,
IF( AND(CD97&lt;&gt;"", ISERR(_xlfn.NUMBERVALUE(CD97))), "El valor de pagos a terceros debe ser un número válido. ", "")
)</f>
        <v/>
      </c>
      <c r="HJ97" s="46">
        <f>IF($DS97,
IF( AND(CE97&lt;&gt;"", ISERR(_xlfn.NUMBERVALUE(CE97))), "El valor de dotación debe ser un número válido. ", "")
)</f>
        <v/>
      </c>
      <c r="HK97" s="46">
        <f>IF($DS97,
IF( AND(CF97&lt;&gt;"", ISERR(_xlfn.NUMBERVALUE(CF97))), "El valor de apoyo sostenibilidad debe ser un número válido. ", "")
)</f>
        <v/>
      </c>
      <c r="HL97" s="46">
        <f>IF($DS97,
IF( AND(CG97&lt;&gt;"", ISERR(_xlfn.NUMBERVALUE(CG97))), "El valor de teletrabajo debe ser un número válido. ", "")
)</f>
        <v/>
      </c>
      <c r="HM97" s="46">
        <f>IF($DS97,
IF( AND(CH97&lt;&gt;"", ISERR(_xlfn.NUMBERVALUE(CH97))), "El valor de bonificación de retiro debe ser un número válido. ", "")
)</f>
        <v/>
      </c>
      <c r="HN97" s="46">
        <f>IF($DS97,
IF( AND(CI97&lt;&gt;"", ISERR(_xlfn.NUMBERVALUE(CI97))), "El valor de indemnización de retiro debe ser un número válido. ", "")
)</f>
        <v/>
      </c>
      <c r="HO97" s="46">
        <f>IF($DS97,
IF( AND(CJ97&lt;&gt;"", ISERR(_xlfn.NUMBERVALUE(CJ97))), "El valor de reintegros debe ser un número válido. ", "")
)</f>
        <v/>
      </c>
      <c r="HP97" s="46">
        <f>CONCATENATE(CK97,CL97,CM97)&lt;&gt;""</f>
        <v/>
      </c>
      <c r="HQ97" s="46">
        <f>IF(AND($DS97,HP97),
IF(CK97="","Debes escribir la descripción de otro concepto no categorizado. ",""),
""
)</f>
        <v/>
      </c>
      <c r="HR97" s="46">
        <f>IF(AND($DS97,HP97),
IF(CONCATENATE(CL97,CM97)="","Debes escribir al menos un valor de concepto no categorizado (salarial o no salarial). ",
IF(ISERR(_xlfn.NUMBERVALUE(CL97)),"El valor salarial concepto no categorizado debe ser un número válido. ","")
),
""
)</f>
        <v/>
      </c>
      <c r="HS97" s="46">
        <f>IF(AND($DS97,HP97),
IF(CONCATENATE(CL97,CM97)="","Debes escribir al menos un valor de concepto no categorizado (salarial o no salarial). ",
IF(ISERR(_xlfn.NUMBERVALUE(CM97)),"El valor NO salarial concepto no categorizado debe ser un número válido. ","")
),
""
)</f>
        <v/>
      </c>
      <c r="HT97" s="46">
        <f>IF($DS97,
IF(CN97="","Debes escribir el porcentaje del aporte a salud. ",
IF( ISERR(_xlfn.NUMBERVALUE(CN97)), "El valor del porcentaje del aporte a salud debe ser un número válido. ", "")
)
)</f>
        <v/>
      </c>
      <c r="HU97" s="46">
        <f>IF($DS97,
IF(CO97="","Debes escribir el valor del aporte a salud. ",
IF( ISERR(_xlfn.NUMBERVALUE(CO97)), "El valor del aporte a salud debe ser un número válido. ", "")
)
)</f>
        <v/>
      </c>
      <c r="HV97" s="46">
        <f>IF($DS97,
IF( AND(CP97&lt;&gt;"", ISERR(_xlfn.NUMBERVALUE(CP97))), "El valor plan complementario debe ser un número válido. ", "")
)</f>
        <v/>
      </c>
      <c r="HW97" s="46">
        <f>IF($DS97,
IF(CQ97="","Debes escribir el porcentaje del aporte a pensión. ",
IF( ISERR(_xlfn.NUMBERVALUE(CQ97)), "El valor del porcentaje del aporte a pensión debe ser un número válido. ", "")
)
)</f>
        <v/>
      </c>
      <c r="HX97" s="46">
        <f>IF($DS97,
IF(CR97="","Debes escribir el valor del aporte a pensión. ",
IF( ISERR(_xlfn.NUMBERVALUE(CR97)), "El valor del aporte a salud debe ser un número válido. ", "")
)
)</f>
        <v/>
      </c>
      <c r="HY97" s="46">
        <f>IF($DS97,
IF( AND(CS97&lt;&gt;"", ISERR(_xlfn.NUMBERVALUE(CS97))), "El valor pensión voluntaria debe ser un número válido. ", "")
)</f>
        <v/>
      </c>
      <c r="HZ97" s="46">
        <f>CONCATENATE(CT97,CU97,CV97,CW97)&lt;&gt;""</f>
        <v/>
      </c>
      <c r="IA97" s="46">
        <f>IF(AND($DS97,HZ97),
IF(CT97="","Debes escribir el % del fondo de seguridad pensional. ",
IF( ISERR(_xlfn.NUMBERVALUE(CT97)), "El % del fondo de seguridad debe ser un número válido. ", "")
),
""
)</f>
        <v/>
      </c>
      <c r="IB97" s="46">
        <f>IF(AND($DS97,HZ97),
IF(CU97="","Debes escribir el valor del aporte al fondo de solidaridad pensional. ",
IF( ISERR(_xlfn.NUMBERVALUE(CU97)), "El valor del aporte al fondo de solidaridad pensional debe ser un número válido. ", "")
),
""
)</f>
        <v/>
      </c>
      <c r="IC97" s="46">
        <f>IF(AND($DS97,HZ97),
IF(CV97="","Debes escribir el % del fondo de subsistencia. ",
IF( ISERR(_xlfn.NUMBERVALUE(CV97)), "El % del fondo de subsistencia debe ser un número válido. ", "")
),
""
)</f>
        <v/>
      </c>
      <c r="ID97" s="46">
        <f>IF(AND($DS97,HZ97),
IF(CW97="","Debes escribir el valor del fondo de subsistencia. ",
IF( ISERR(_xlfn.NUMBERVALUE(CW97)), "El valor del fondo de subsistencia debe ser un número válido. ", "")
),
""
)</f>
        <v/>
      </c>
      <c r="IE97" s="46">
        <f>CONCATENATE(CX97,CY97)&lt;&gt;""</f>
        <v/>
      </c>
      <c r="IF97" s="46">
        <f>IF(AND($DS97,IE97),
IF(CX97="","Debes escribir el % de sindicato. ",
IF( ISERR(_xlfn.NUMBERVALUE(CX97)), "El % de sindicato debe ser un número válido. ", "")
),
""
)</f>
        <v/>
      </c>
      <c r="IG97" s="46">
        <f>IF(AND($DS97,IE97),
IF(CY97="","Debes escribir el valor del sindicato. ",
IF( ISERR(_xlfn.NUMBERVALUE(CY97)), "El valor del sindicato debe ser un número válido. ", "")
),
""
)</f>
        <v/>
      </c>
      <c r="IH97" s="46">
        <f>IF($DS97,
IF( AND(CZ97&lt;&gt;"", ISERR(_xlfn.NUMBERVALUE(CZ97))), "El valor de sanción pública debe ser un número válido. ", "")
)</f>
        <v/>
      </c>
      <c r="II97" s="46">
        <f>IF($DS97,
IF( AND(DA97&lt;&gt;"", ISERR(_xlfn.NUMBERVALUE(DA97))), "El valor de sanción privada debe ser un número válido. ", "")
)</f>
        <v/>
      </c>
      <c r="IJ97" s="46">
        <f>CONCATENATE(DB97,DC97)&lt;&gt;""</f>
        <v/>
      </c>
      <c r="IK97" s="46">
        <f>IF(AND($DS97,IJ97),
IF(DB97="","Debes escribir la descripción de libranza. ",""),
""
)</f>
        <v/>
      </c>
      <c r="IL97" s="46">
        <f>IF(AND($DS97,IJ97),
IF(DC97="","Debes escribir la cuota libranza. ",
IF(ISERR(_xlfn.NUMBERVALUE(DC97)),"El valor de la cuota libranza debe ser un número válido. ","")
),
""
)</f>
        <v/>
      </c>
      <c r="IM97" s="46">
        <f>IF($DS97,
IF( AND(DD97&lt;&gt;"", ISERR(_xlfn.NUMBERVALUE(DD97))), "El valor de pagos a terceros debe ser un número válido. ", "")
)</f>
        <v/>
      </c>
      <c r="IN97" s="46">
        <f>IF($DS97,
IF( AND(DE97&lt;&gt;"", ISERR(_xlfn.NUMBERVALUE(DE97))), "El valor de anticipos debe ser un número válido. ", "")
)</f>
        <v/>
      </c>
      <c r="IO97" s="46">
        <f>IF($DS97,
IF( AND(DF97&lt;&gt;"", ISERR(_xlfn.NUMBERVALUE(DF97))), "El valor de AFC debe ser un número válido. ", "")
)</f>
        <v/>
      </c>
      <c r="IP97" s="46">
        <f>IF($DS97,
IF( AND(DG97&lt;&gt;"", ISERR(_xlfn.NUMBERVALUE(DG97))), "El valor de rete-fuente debe ser un número válido. ", "")
)</f>
        <v/>
      </c>
      <c r="IQ97" s="46">
        <f>IF($DS97,
IF( AND(DH97&lt;&gt;"", ISERR(_xlfn.NUMBERVALUE(DH97))), "El valor de cooperativa de trabajo debe ser un número válido. ", "")
)</f>
        <v/>
      </c>
      <c r="IR97" s="46">
        <f>IF($DS97,
IF( AND(DI97&lt;&gt;"", ISERR(_xlfn.NUMBERVALUE(DI97))), "El valor de embargo fiscal debe ser un número válido. ", "")
)</f>
        <v/>
      </c>
      <c r="IS97" s="46">
        <f>IF($DS97,
IF( AND(DJ97&lt;&gt;"", ISERR(_xlfn.NUMBERVALUE(DJ97))), "El valor de educación debe ser un número válido. ", "")
)</f>
        <v/>
      </c>
      <c r="IT97" s="46">
        <f>IF($DS97,
IF( AND(DK97&lt;&gt;"", ISERR(_xlfn.NUMBERVALUE(DK97))), "El valor de reintegro debe ser un número válido. ", "")
)</f>
        <v/>
      </c>
      <c r="IU97" s="46">
        <f>IF($DS97,
IF( AND(DL97&lt;&gt;"", ISERR(_xlfn.NUMBERVALUE(DL97))), "El valor de deuda debe ser un número válido. ", "")
)</f>
        <v/>
      </c>
      <c r="IV97" s="46">
        <f>IF($DS97,
IF( AND(DM97&lt;&gt;"", ISERR(_xlfn.NUMBERVALUE(DM97))), "El valor de otras deducciones debe ser un número válido. ", "")
)</f>
        <v/>
      </c>
      <c r="IW97" s="46">
        <f>IF($DS97,
IF(DN97="","Debes escribir el valor de los devengos totales. ",
IF( ISERR(_xlfn.NUMBERVALUE(DN97)), "El valor de los devengos totales debe ser un número válido. ", "")
)
)</f>
        <v/>
      </c>
      <c r="IX97" s="46">
        <f>IF($DS97,
IF(DO97="","Debes escribir el valor de las deducciones totales. ",
IF( ISERR(_xlfn.NUMBERVALUE(DO97)), "El valor de las deducciones totales debe ser un número válido. ", "")
)
)</f>
        <v/>
      </c>
      <c r="IY97" s="46">
        <f>IF($DS97,
IF(DP97="","Debes escribir el valor del salario total. ",
IF( ISERR(_xlfn.NUMBERVALUE(DP97)), "El valor del salario total debe ser un número válido. ", "")
)
)</f>
        <v/>
      </c>
    </row>
    <row r="98">
      <c r="B98" s="48" t="n">
        <v>86</v>
      </c>
      <c r="C98" s="61">
        <f>IF(AND(DS98,DP98&lt;&gt;""),
IF(DQ98="","OK","Error"),
""
)</f>
        <v/>
      </c>
      <c r="D98" s="53" t="n"/>
      <c r="E98" s="52" t="n"/>
      <c r="F98" s="112" t="n"/>
      <c r="G98" s="52" t="n"/>
      <c r="H98" s="53" t="n"/>
      <c r="I98" s="52" t="n"/>
      <c r="J98" s="52" t="n"/>
      <c r="K98" s="53" t="n"/>
      <c r="L98" s="55" t="n"/>
      <c r="M98" s="108" t="n"/>
      <c r="N98" s="56" t="n"/>
      <c r="O98" s="52" t="n"/>
      <c r="P98" s="52" t="n"/>
      <c r="Q98" s="52" t="n"/>
      <c r="R98" s="52" t="n"/>
      <c r="S98" s="52" t="n"/>
      <c r="T98" s="53" t="n"/>
      <c r="U98" s="52" t="n"/>
      <c r="V98" s="52" t="n"/>
      <c r="W98" s="55" t="n"/>
      <c r="X98" s="55" t="n"/>
      <c r="Y98" s="52" t="n"/>
      <c r="Z98" s="55" t="n"/>
      <c r="AA98" s="52" t="n"/>
      <c r="AB98" s="53" t="n"/>
      <c r="AC98" s="53" t="n"/>
      <c r="AD98" s="53" t="n"/>
      <c r="AE98" s="177" t="n"/>
      <c r="AF98" s="113" t="n"/>
      <c r="AG98" s="177" t="n"/>
      <c r="AH98" s="178" t="n"/>
      <c r="AI98" s="178" t="n"/>
      <c r="AJ98" s="178" t="n"/>
      <c r="AK98" s="114" t="n"/>
      <c r="AL98" s="178" t="n"/>
      <c r="AM98" s="114" t="n"/>
      <c r="AN98" s="178" t="n"/>
      <c r="AO98" s="114" t="n"/>
      <c r="AP98" s="178" t="n"/>
      <c r="AQ98" s="114" t="n"/>
      <c r="AR98" s="178" t="n"/>
      <c r="AS98" s="114" t="n"/>
      <c r="AT98" s="178" t="n"/>
      <c r="AU98" s="114" t="n"/>
      <c r="AV98" s="178" t="n"/>
      <c r="AW98" s="114" t="n"/>
      <c r="AX98" s="178" t="n"/>
      <c r="AY98" s="114" t="n"/>
      <c r="AZ98" s="178" t="n"/>
      <c r="BA98" s="114" t="n"/>
      <c r="BB98" s="178" t="n"/>
      <c r="BC98" s="114" t="n"/>
      <c r="BD98" s="178" t="n"/>
      <c r="BE98" s="178" t="n"/>
      <c r="BF98" s="178" t="n"/>
      <c r="BG98" s="59" t="n"/>
      <c r="BH98" s="178" t="n"/>
      <c r="BI98" s="114" t="n"/>
      <c r="BJ98" s="53" t="n"/>
      <c r="BK98" s="178" t="n"/>
      <c r="BL98" s="114" t="n"/>
      <c r="BM98" s="178" t="n"/>
      <c r="BN98" s="114" t="n"/>
      <c r="BO98" s="178" t="n"/>
      <c r="BP98" s="178" t="n"/>
      <c r="BQ98" s="178" t="n"/>
      <c r="BR98" s="178" t="n"/>
      <c r="BS98" s="178" t="n"/>
      <c r="BT98" s="178" t="n"/>
      <c r="BU98" s="178" t="n"/>
      <c r="BV98" s="178" t="n"/>
      <c r="BW98" s="178" t="n"/>
      <c r="BX98" s="178" t="n"/>
      <c r="BY98" s="178" t="n"/>
      <c r="BZ98" s="178" t="n"/>
      <c r="CA98" s="178" t="n"/>
      <c r="CB98" s="178" t="n"/>
      <c r="CC98" s="178" t="n"/>
      <c r="CD98" s="178" t="n"/>
      <c r="CE98" s="178" t="n"/>
      <c r="CF98" s="178" t="n"/>
      <c r="CG98" s="178" t="n"/>
      <c r="CH98" s="178" t="n"/>
      <c r="CI98" s="178" t="n"/>
      <c r="CJ98" s="178" t="n"/>
      <c r="CK98" s="53" t="n"/>
      <c r="CL98" s="178" t="n"/>
      <c r="CM98" s="178" t="n"/>
      <c r="CN98" s="60" t="n"/>
      <c r="CO98" s="177" t="n"/>
      <c r="CP98" s="178" t="n"/>
      <c r="CQ98" s="60" t="n"/>
      <c r="CR98" s="177" t="n"/>
      <c r="CS98" s="178" t="n"/>
      <c r="CT98" s="59" t="n"/>
      <c r="CU98" s="178" t="n"/>
      <c r="CV98" s="59" t="n"/>
      <c r="CW98" s="178" t="n"/>
      <c r="CX98" s="59" t="n"/>
      <c r="CY98" s="178" t="n"/>
      <c r="CZ98" s="178" t="n"/>
      <c r="DA98" s="178" t="n"/>
      <c r="DB98" s="53" t="n"/>
      <c r="DC98" s="178" t="n"/>
      <c r="DD98" s="178" t="n"/>
      <c r="DE98" s="178" t="n"/>
      <c r="DF98" s="178" t="n"/>
      <c r="DG98" s="178" t="n"/>
      <c r="DH98" s="178" t="n"/>
      <c r="DI98" s="178" t="n"/>
      <c r="DJ98" s="178" t="n"/>
      <c r="DK98" s="178" t="n"/>
      <c r="DL98" s="178" t="n"/>
      <c r="DM98" s="178" t="n"/>
      <c r="DN98" s="177" t="n"/>
      <c r="DO98" s="177" t="n"/>
      <c r="DP98" s="177" t="n"/>
      <c r="DQ98" s="76">
        <f>IF(AND(DS98,DP98&lt;&gt;""),
CONCATENATE(DT98,DU98,DV98,DW98,DX98,DY98,DZ98,EA98,EB98,EC98,ED98,EE98,EF98,EG98,EH98,EI98,EJ98,EK98,EL98,EM98,EN98,EO98,EP98,EQ98,ES98,ET98,EU98,EV98,EW98,EX98,EY98,EZ98,FA98,FC98,FD98,FF98,FG98,FI98,FJ98,FL98,FM98,FO98,FP98,FR98,FS98,FU98,FV98,FX98,FY98,GA98,GB98,GD98,GE98,GF98,GH98,GI98,GJ98,GL98,GM98,GN98,GP98,GQ98,GS98,GT98,GU98,GV98,GW98,GX98,GY98,GZ98,HA98,HB98,HC98,HD98,HE98,HF98,HG98,HH98,HI98,HJ98,HK98,HL98,HM98,HN98,HO98,HQ98,HR98,HS98,HT98,HU98,HV98,HW98,HX98,HY98,IA98,IB98,IC98,ID98,IF98,IG98,IH98,II98,IK98,IL98,IM98,IN98,IO98,IP98,IQ98,IR98,IS98,IT98,IU98,IV98,IW98,IX98,IY98,IZ98),
""
)</f>
        <v/>
      </c>
      <c r="DR98" s="53" t="n"/>
      <c r="DS98" s="46">
        <f>CONCATENATE(D98,$E98,$F98,$G98,H98,$I98,$J98,K98,$L98,$M98,N98,$O98,$P98,$Q98,$R98,$S98,T98,$U98,$V98,$W98,$X98,$Y98,$Z98,$AA98,AB98,AC98,AD98,$AE98,$AF98,$AG98,AH98,AI98,AJ98,AK98,AL98,AM98,AN98,AO98,AP98,AQ98,AR98,AS98,AT98,AU98,AV98,AW98,AX98,AY98,AZ98,BA98,BB98,BC98,BD98,BE98,BF98,BG98,BH98,BI98,BJ98,BK98,BL98,BM98,BN98,BO98,BP98,BQ98,BR98,BS98,BT98,BU98,BV98,BW98,BX98,BY98,BZ98,CA98,CB98,CC98,CD98,CE98,CF98,CG98,CH98,CI98,CJ98,CK98,CL98,CM98,$CN98,$CO98,CP98,$CQ98,$CR98,CS98,CT98,CU98,CV98,CW98,CX98,CY98,CZ98,DA98,DB98,DC98,DD98,DE98,DF98,DG98,DH98,DI98,DJ98,DK98,DL98,DM98,$DN98,$DO98,$DP98,DR98)&lt;&gt;""</f>
        <v/>
      </c>
      <c r="DT98" s="46">
        <f>IF(AND($DS98,$E$4&lt;&gt;""),
IF(LEFT($E$4,2) = "1.",
IF(D98&lt;&gt;"","El CUNE sólo se envía en operaciones de novedad o ajuste. ",""),
IF(D98="","Debes escribir un CUNE válido para realizar operaciones de novedad o ajuste. ","")),
""
)</f>
        <v/>
      </c>
      <c r="DU98" s="46">
        <f>IF($DS98,
IF(E98="","Debes seleccionar el tipo de documento del empleado. ",
IF(_xlfn.IFNA(VLOOKUP(E98,TIPO_DE_DOCUMENTO,1,FALSE),-1)=-1,"El tipo de documento no es válido (por favor seleccionarlo de la lista). ","")
)
)</f>
        <v/>
      </c>
      <c r="DV98" s="46">
        <f>IF($DS98,
IF(F98="","Debes escribir el número de documento del empleado. ","")
)</f>
        <v/>
      </c>
      <c r="DW98" s="46">
        <f>IF($DS98,
IF(G98="","Debes escribir el primer nombre del empleado. ","")
)</f>
        <v/>
      </c>
      <c r="DY98" s="46">
        <f>IF($DS98,
IF(I98="","Debes escribir el primer apellido del empleado. ","")
)</f>
        <v/>
      </c>
      <c r="DZ98" s="46">
        <f>IF($DS98,
IF(J98="","Debes escribir el segundo apellido del empleado. ","")
)</f>
        <v/>
      </c>
      <c r="EB98" s="46">
        <f>IF($DS98,
IF(L98="","Debes escribir la fecha de ingreso del empleado. ",
IF(ISERR(DATE(YEAR(L98),MONTH(L98),DAY(L98))), "El valor ingresado en fecha de ingreso no tiene un formato válido. ","")
)
)</f>
        <v/>
      </c>
      <c r="EC98" s="46">
        <f>IF($DS98,
IF(M98="","Debes escribir el tiempo laborado. ",
IF( IFERROR(INT(M98),1.1) &lt;&gt; IFERROR(_xlfn.NUMBERVALUE(M98),1), "El valor de los días trabajados debe ser un número entero. ", "")
)
)</f>
        <v/>
      </c>
      <c r="ED98" s="46">
        <f>IF($DS98,
IF( AND(N98&lt;&gt;"", ISERR(DATE(YEAR(N98),MONTH(N98),DAY(N98))) ), "El valor ingresado en fecha de ingreso no tiene un formato válido. ",
IF( AND(N98&lt;&gt;"", $E$6&lt;&gt;"", DATE(YEAR(N98), MONTH(N98), 1) &lt;&gt; IFERROR(DATE(MID($E$6, 1, 4), MID($E$6, 6, 2),1), "1/1/1900") ), "La fecha de retiro debe estar dentro del período liquidado. ", "")
)
)</f>
        <v/>
      </c>
      <c r="EE98" s="46">
        <f>IF($DS98,
IF(O98="","Debes seleccionar el tipo de trabajador. ",
IF(_xlfn.IFNA(VLOOKUP(O98,TIPO_DE_TRABAJADOR,1,FALSE),-1)=-1,"El tipo de trabajador no es válido (por favor seleccionarlo de la lista). ","")
)
)</f>
        <v/>
      </c>
      <c r="EF98" s="46">
        <f>IF($DS98,
IF(P98="","Debes seleccionar si es un trabajador dependiente pensionado por vejez. ",
IF(_xlfn.IFNA(VLOOKUP(P98,SUBTIPO_DE_TRABAJADOR,1,FALSE),-1)=-1,"El tipo de trabajador dependiente pensionado por vejez no es válido (por favor seleccionarlo de la lista). ","")
)
)</f>
        <v/>
      </c>
      <c r="EG98" s="46">
        <f>IF($DS98,
IF(Q98="","Debes seleccionar el tipo de contrato del trabajador. ",
IF(_xlfn.IFNA(VLOOKUP(Q98,TIPO_DE_CONTRATO,1,FALSE),-1)=-1,"El tipo de contrato del trabajador no es válido (por favor seleccionarlo de la lista). ","")
)
)</f>
        <v/>
      </c>
      <c r="EH98" s="46">
        <f>IF($DS98,
IF(R98="","Debes seleccionar si es un salario integral. ",
IF(_xlfn.IFNA(VLOOKUP(R98,SI_NO,1,FALSE),-1)=-1,"Valor no válido para salario integral (por favor seleccionarlo de la lista). ","")
)
)</f>
        <v/>
      </c>
      <c r="EI98" s="46">
        <f>IF($DS98,
IF(S98="","Debes seleccionar si el trabajador realiza actividades de riesgo. ",
IF(_xlfn.IFNA(VLOOKUP(S98,SI_NO,1,FALSE),-1)=-1,"Valor no válido para actividad de alto riesgo (por favor seleccionarlo de la lista). ","")
)
)</f>
        <v/>
      </c>
      <c r="EK98" s="46">
        <f>IF($DS98,
IF(U98="","Debes escribir el código del municipio de residencia del trabajador. ",
IF(_xlfn.IFNA(VLOOKUP(U98,MUNICIPIO,1,FALSE),-1)=-1,"El municipio de residencia del trabajador es inválido (por favor seleccionarlo de la lista). ","")
)
)</f>
        <v/>
      </c>
      <c r="EL98" s="46">
        <f>IF($DS98,
IF(V98="","Debes escribir el la dirección de residendia del trabajador. ","")
)</f>
        <v/>
      </c>
      <c r="EM98" s="46">
        <f>IF($DS98,
IF(W98="","Debes escribir la fecha de inicio de la liquidación. ",
IF(ISERR(DATE(YEAR(W98),MONTH(W98),DAY(W98))),"El valor ingresado en fecha de inicio de liquidación no tiene un formato válido. ",
IF( AND($E$6&lt;&gt;"", DATE(YEAR(W98), MONTH(W98), 1) &lt;&gt; IFERROR(DATE(MID($E$6, 1, 4), MID($E$6, 6, 2),1), "1/1/1900") ), "La fecha de inicio de la liquidación debe estar dentro del período liquidado. ", "")
)
)
)</f>
        <v/>
      </c>
      <c r="EN98" s="46">
        <f>IF($DS98,
IF(X98="","Debes escribir la fecha de fin de la liquidación. ",
IF(ISERR(DATE(YEAR(X98),MONTH(X98),DAY(X98))),"El valor ingresado en fecha de fin de liquidación no tiene un formato válido. ",
IF( AND($E$6&lt;&gt;"", DATE(YEAR(X98), MONTH(X98), 1) &lt;&gt; IFERROR(DATE(MID($E$6, 1, 4), MID($E$6, 6, 2),1), "1/1/1900") ), "La fecha de fin de la liquidación debe estar dentro del período liquidado. ", "")
)
)
)</f>
        <v/>
      </c>
      <c r="EO98" s="46">
        <f>IF($DS98,
IF(Y98="","Debes escribir la frecuencia de pago del trabajador. ",
IF(_xlfn.IFNA(VLOOKUP(Y98,PERÍODO_DE_NÓMINA,1,FALSE),-1)=-1,"La frecuencia de pago es inválida (por favor seleccionarlo de la lista). ","")
)
)</f>
        <v/>
      </c>
      <c r="EP98" s="46">
        <f>IF($DS98,
IF(Z98="","Debes escribir la fecha de pago. ",
IF(ISERR(DATE(YEAR(Z98),MONTH(Z98),DAY(Z98))), "El valor ingresado en fecha de pago no tiene un formato válido. ","")
)
)</f>
        <v/>
      </c>
      <c r="EQ98" s="46">
        <f>IF($DS98,
IF(AA98="","Debes escribir el medio de pago. ",
IF(_xlfn.IFNA(VLOOKUP(AA98,MEDIOS_DE_PAGO,1,FALSE),-1)=-1,"El medio de pago es inválido (por favor seleccionarlo de la lista). ","")
)
)</f>
        <v/>
      </c>
      <c r="ER98" s="46">
        <f>OR(AA98='Tablas '!$T$4,AA98='Tablas '!$T$7,AA98='Tablas '!$T$8,AA98='Tablas '!$T$11)</f>
        <v/>
      </c>
      <c r="ES98" s="46">
        <f>IF(AND($DS98,ER98),
IF(AB98="","Debes escribir la entidad bancaria. ",""),
""
)</f>
        <v/>
      </c>
      <c r="ET98" s="46">
        <f>IF(AND($DS98,ER98),
IF(AC98="","Debes escribir el tipo de cuenta bancaria. ",
IF(_xlfn.IFNA(VLOOKUP(AC98,TIPO_DE_CUENTA,1,FALSE),-1)=-1,"El tipo de cuenta bancaria es inválida (por favor seleccionarlo de la lista). ","")
),
""
)</f>
        <v/>
      </c>
      <c r="EU98" s="46">
        <f>IF(AND($DS98,ER98),
IF(AD98="","Debes escribir el número de cuenta bancaria. ",""),
""
)</f>
        <v/>
      </c>
      <c r="EV98" s="46">
        <f>IF($DS98,
IF(AE98="","Debes escribir el valor del sueldo básico. ",
IF( ISERR(_xlfn.NUMBERVALUE(AE98)), "El valor del sueldo básico debe ser un número válido. ", "")
)
)</f>
        <v/>
      </c>
      <c r="EW98" s="46">
        <f>IF($DS98,
IF(AF98="","Debes escribir el número de días trabajados. ",
IF( IFERROR(INT(AF98),1.1) &lt;&gt; IFERROR(_xlfn.NUMBERVALUE(AF98),1), "La cantidad de días trabajados debe ser un número entero. ", "")
)
)</f>
        <v/>
      </c>
      <c r="EX98" s="46">
        <f>IF($DS98,
IF(AG98="","Debes escribir el valor del sueldo trabajado. ",
IF( ISERR(_xlfn.NUMBERVALUE(AG98)), "El valor del sueldo trabajado debe ser un número válido. ", "")
)
)</f>
        <v/>
      </c>
      <c r="EY98" s="46">
        <f>IF($DS98,
IF( AND(AH98&lt;&gt;"", ISERR(_xlfn.NUMBERVALUE(AH98))), "El valor del auxilio de transporte debe ser un número válido. ", "")
)</f>
        <v/>
      </c>
      <c r="EZ98" s="46">
        <f>IF($DS98,
IF( AND(AI98&lt;&gt;"", ISERR(_xlfn.NUMBERVALUE(AI98))), "El valor de viáticos salariales debe ser un número válido. ", "")
)</f>
        <v/>
      </c>
      <c r="FA98" s="46">
        <f>IF($DS98,
IF( AND(AJ98&lt;&gt;"", ISERR(_xlfn.NUMBERVALUE(AJ98))), "El valor de viáticos NO salariales debe ser un número válido. ", "")
)</f>
        <v/>
      </c>
      <c r="FB98" s="46">
        <f>CONCATENATE(AK98,AL98)&lt;&gt;""</f>
        <v/>
      </c>
      <c r="FC98" s="46">
        <f>IF(AND($DS98,FB98),
IF(AK98="","Debes escribir el número de horas extras diurnas. ",
IF( IFERROR(INT(AK98),1.1) &lt;&gt; IFERROR(_xlfn.NUMBERVALUE(AK98),1), "La cantidad de horas extras diurnas debe ser un número entero. ", "")
),
""
)</f>
        <v/>
      </c>
      <c r="FD98" s="46">
        <f>IF(AND($DS98,FB98),
IF(AL98="","Debes escribir el valor de las horas extras diurnas. ",
IF( ISERR(_xlfn.NUMBERVALUE(AL98)), "El valor de las horas extras duirnas debe ser un número válido. ", "")
),
""
)</f>
        <v/>
      </c>
      <c r="FE98" s="46">
        <f>CONCATENATE(AM98,AN98)&lt;&gt;""</f>
        <v/>
      </c>
      <c r="FF98" s="46">
        <f>IF(AND($DS98,FE98),
IF(AM98="","Debes escribir el número de horas extras nocturnas. ",
IF( IFERROR(INT(AM98),1.1) &lt;&gt; IFERROR(_xlfn.NUMBERVALUE(AM98),1), "La cantidad de horas extras nocturnas debe ser un número entero. ", "")
),
""
)</f>
        <v/>
      </c>
      <c r="FG98" s="46">
        <f>IF(AND($DS98,FE98),
IF(AN98="","Debes escribir el valor de las horas extras nocturnas. ",
IF( ISERR(_xlfn.NUMBERVALUE(AN98)), "El valor de las horas extras nocturnas debe ser un número válido. ", "")
),
""
)</f>
        <v/>
      </c>
      <c r="FH98" s="46">
        <f>CONCATENATE(AO98,AP98)&lt;&gt;""</f>
        <v/>
      </c>
      <c r="FI98" s="46">
        <f>IF(AND($DS98,FH98),
IF(AO98="","Debes escribir el número de horas extras diurnas dominicales y festivas. ",
IF( IFERROR(INT(AO98),1.1) &lt;&gt; IFERROR(_xlfn.NUMBERVALUE(AO98),1), "La cantidad de horas extras diurnas dominicales y festivas debe ser un número entero. ", "")
),
""
)</f>
        <v/>
      </c>
      <c r="FJ98" s="46">
        <f>IF(AND($DS98,FH98),
IF(AP98="","Debes escribir el valor de las horas extras diurnas dominicales y festivas. ",
IF( ISERR(_xlfn.NUMBERVALUE(AP98)), "El valor de las horas extras diurnas dominicales y festivas debe ser un número válido. ", "")
),
""
)</f>
        <v/>
      </c>
      <c r="FK98" s="46">
        <f>CONCATENATE(AQ98,AR98)&lt;&gt;""</f>
        <v/>
      </c>
      <c r="FL98" s="46">
        <f>IF(AND($DS98,FK98),
IF(AQ98="","Debes escribir el número de horas extras nocturnas dominicales y festivas. ",
IF( IFERROR(INT(AQ98),1.1) &lt;&gt; IFERROR(_xlfn.NUMBERVALUE(AQ98),1), "La cantidad de horas extras nocturnas dominicales y festivas debe ser un número entero. ", "")
),
""
)</f>
        <v/>
      </c>
      <c r="FM98" s="46">
        <f>IF(AND($DS98,FK98),
IF(AR98="","Debes escribir el valor de las horas extras nocturnas dominicales y festivas. ",
IF( ISERR(_xlfn.NUMBERVALUE(AR98)), "El valor de las horas extras nocturnas dominicales y festivas debe ser un número válido. ", "")
),
""
)</f>
        <v/>
      </c>
      <c r="FN98" s="46">
        <f>CONCATENATE(AS98,AT98)&lt;&gt;""</f>
        <v/>
      </c>
      <c r="FO98" s="46">
        <f>IF(AND($DS98,FN98),
IF(AS98="","Debes escribir el número de horas recargo nocturno. ",
IF( IFERROR(INT(AS98),1.1) &lt;&gt; IFERROR(_xlfn.NUMBERVALUE(AS98),1), "La cantidad de horas recargo nocturno debe ser un número entero. ", "")
),
""
)</f>
        <v/>
      </c>
      <c r="FP98" s="46">
        <f>IF(AND($DS98,FN98),
IF(AT98="","Debes escribir el valor de las horas recargo nocturno. ",
IF( ISERR(_xlfn.NUMBERVALUE(AT98)), "El valor de las horas recargo nocturno debe ser un número válido. ", "")
),
""
)</f>
        <v/>
      </c>
      <c r="FQ98" s="46">
        <f>CONCATENATE(AU98,AV98)&lt;&gt;""</f>
        <v/>
      </c>
      <c r="FR98" s="46">
        <f>IF(AND($DS98,FQ98),
IF(AU98="","Debes escribir el número de horas recargo diurno dominical y festivo. ",
IF( IFERROR(INT(AU98),1.1) &lt;&gt; IFERROR(_xlfn.NUMBERVALUE(AU98),1), "La cantidad de horas recargo diurno dominical y festivo debe ser un número entero. ", "")
),
""
)</f>
        <v/>
      </c>
      <c r="FS98" s="46">
        <f>IF(AND($DS98,FQ98),
IF(AV98="","Debes escribir el valor de las horas recargo diurno dominical y festivo. ",
IF( ISERR(_xlfn.NUMBERVALUE(AV98)), "El valor de las horas recargo diurno dominical y festivo debe ser un número válido. ", "")
),
""
)</f>
        <v/>
      </c>
      <c r="FT98" s="46">
        <f>CONCATENATE(AW98,AX98)&lt;&gt;""</f>
        <v/>
      </c>
      <c r="FU98" s="46">
        <f>IF(AND($DS98,FT98),
IF(AW98="","Debes escribir el número de horas recargo nocturno dominical y festivo. ",
IF( IFERROR(INT(AW98),1.1) &lt;&gt; IFERROR(_xlfn.NUMBERVALUE(AW98),1), "La cantidad de horas recargo nocturno dominical y festivo debe ser un número entero. ", "")
),
""
)</f>
        <v/>
      </c>
      <c r="FV98" s="46">
        <f>IF(AND($DS98,FT98),
IF(AX98="","Debes escribir el valor de las horas recargo nocturno dominical y festivo. ",
IF( ISERR(_xlfn.NUMBERVALUE(AX98)), "El valor de las horas recargo nocturno dominical y festivo debe ser un número válido. ", "")
),
""
)</f>
        <v/>
      </c>
      <c r="FW98" s="46">
        <f>CONCATENATE(AY98,AZ98)&lt;&gt;""</f>
        <v/>
      </c>
      <c r="FX98" s="46">
        <f>IF(AND($DS98,FW98),
IF(AY98="","Debes escribir el número de días de vacaciones comunes. ",
IF( IFERROR(INT(AY98),1.1) &lt;&gt; IFERROR(_xlfn.NUMBERVALUE(AY98),1), "La cantidad de días de vacaciones comunes debe ser un número entero. ", "")
),
""
)</f>
        <v/>
      </c>
      <c r="FY98" s="46">
        <f>IF(AND($DS98,FW98),
IF(AZ98="","Debes escribir el valor de las vacaciones comunes. ",
IF( ISERR(_xlfn.NUMBERVALUE(AZ98)), "El valor de las vacaciones comunes debe ser un número válido. ", "")
),
""
)</f>
        <v/>
      </c>
      <c r="FZ98" s="46">
        <f>CONCATENATE(BA98,BB98)&lt;&gt;""</f>
        <v/>
      </c>
      <c r="GA98" s="46">
        <f>IF(AND($DS98,FZ98),
IF(BA98="","Debes escribir el número de días de vacaciones compensadas. ",
IF( IFERROR(INT(BA98),1.1) &lt;&gt; IFERROR(_xlfn.NUMBERVALUE(BA98),1), "La cantidad de días de vacaciones compensadas debe ser un número entero. ", "")
),
""
)</f>
        <v/>
      </c>
      <c r="GB98" s="46">
        <f>IF(AND($DS98,FZ98),
IF(BB98="","Debes escribir el valor de las vacaciones compensadas. ",
IF( ISERR(_xlfn.NUMBERVALUE(BB98)), "El valor de las vacaciones compensadas debe ser un número válido. ", "")
),
""
)</f>
        <v/>
      </c>
      <c r="GC98" s="46">
        <f>CONCATENATE(BC98,BD98)&lt;&gt;""</f>
        <v/>
      </c>
      <c r="GD98" s="46">
        <f>IF(AND($DS98,GC98),
IF(BC98="","Debes escribir el número de días de prima salarial. ",
IF( IFERROR(INT(BC98),1.1) &lt;&gt; IFERROR(_xlfn.NUMBERVALUE(BC98),1), "La cantidad de días de prima salarial debe ser un número entero. ", "")
),
""
)</f>
        <v/>
      </c>
      <c r="GE98" s="46">
        <f>IF(AND($DS98,GC98),
IF(BD98="","Debes escribir el valor de los días de prima salarial. ",
IF( ISERR(_xlfn.NUMBERVALUE(BD98)), "El valor de los días de prima salarial debe ser un número válido. ", "")
),
""
)</f>
        <v/>
      </c>
      <c r="GF98" s="46">
        <f>IF($DS98,
IF( AND(BE98&lt;&gt;"", ISERR(_xlfn.NUMBERVALUE(BE98))), "El valor de la prima NO saliarial debe ser un número válido. ", "")
)</f>
        <v/>
      </c>
      <c r="GG98" s="46">
        <f>CONCATENATE(BF98,BG98,BH98)&lt;&gt;""</f>
        <v/>
      </c>
      <c r="GH98" s="46">
        <f>IF(AND($DS98,GG98),
IF(BF98="","Debes escribir el valor de las cesantías. ",
IF( ISERR(_xlfn.NUMBERVALUE(BF98)), "El valor de las cesantías debe ser un número válido. ", "")
),
""
)</f>
        <v/>
      </c>
      <c r="GI98" s="46">
        <f>IF(AND($DS98,GG98),
IF(BG98="","Debes escribir el % de cesantías. ",
IF( ISERR(_xlfn.NUMBERVALUE(BG98)), "El % de cesantías debe ser un número válido. ", "")
),
""
)</f>
        <v/>
      </c>
      <c r="GJ98" s="46">
        <f>IF(AND($DS98,GG98),
IF(BH98="","Debes escribir el valor de intereses de cesantías. ",
IF( ISERR(_xlfn.NUMBERVALUE(BH98)), "El valor de intereses de cesantías debe ser un número válido. ", "")
),
""
)</f>
        <v/>
      </c>
      <c r="GK98" s="46">
        <f>CONCATENATE(BI98,BJ98,BK98)&lt;&gt;""</f>
        <v/>
      </c>
      <c r="GL98" s="46">
        <f>IF(AND($DS98,GK98),
IF(BI98="","Debes escribir el número de días de incapacidad. ",
IF( IFERROR(INT(BI98),1.1) &lt;&gt; IFERROR(_xlfn.NUMBERVALUE(BI98),1), "La cantidad de días de incapacidad debe ser un número entero. ", "")
),
""
)</f>
        <v/>
      </c>
      <c r="GM98" s="46">
        <f>IF(AND($DS98,GK98),
IF(BJ98="","Debes escribir el tipo de incapacidad. ",
IF(_xlfn.IFNA(VLOOKUP(BJ98,TIPO_DE_INCAPACIDAD,1,FALSE),-1)=-1,"El tipo de incapacidad es inválida (por favor seleccionarlo de la lista). ","")
),
""
)</f>
        <v/>
      </c>
      <c r="GN98" s="46">
        <f>IF(AND($DS98,GK98),
IF(BK98="","Debes escribir el valor de la incapacidad. ",
IF( ISERR(_xlfn.NUMBERVALUE(BK98)), "El valor de la incapacidad debe ser un número válido. ", "")
),
""
)</f>
        <v/>
      </c>
      <c r="GO98" s="46">
        <f>CONCATENATE(BL98,BM98)&lt;&gt;""</f>
        <v/>
      </c>
      <c r="GP98" s="46">
        <f>IF(AND($DS98,GO98),
IF(BL98="","Debes escribir el número de días de licencia de maternidad o paternidad. ",
IF( IFERROR(INT(BL98),1.1) &lt;&gt; IFERROR(_xlfn.NUMBERVALUE(BL98),1), "La cantidad de días de licencia de maternidad o paternidad debe ser un número entero. ", "")
),
""
)</f>
        <v/>
      </c>
      <c r="GQ98" s="46">
        <f>IF(AND($DS98,GO98),
IF(BM98="","Debes escribir el valor de la licencia de maternidad o paternidad. ",
IF( ISERR(_xlfn.NUMBERVALUE(BM98)), "El valor de la licencia de maternidad o paternidad debe ser un número válido. ", "")
),
""
)</f>
        <v/>
      </c>
      <c r="GR98" s="46">
        <f>CONCATENATE(BN98,BO98)&lt;&gt;""</f>
        <v/>
      </c>
      <c r="GS98" s="46">
        <f>IF(AND($DS98,GR98),
IF(BN98="","Debes escribir el número de días de licencia remunerada. ",
IF( IFERROR(INT(BN98),1.1) &lt;&gt; IFERROR(_xlfn.NUMBERVALUE(BN98),1), "La cantidad de días de licencia remunerada debe ser un número entero. ", "")
),
""
)</f>
        <v/>
      </c>
      <c r="GT98" s="46">
        <f>IF(AND($DS98,GR98),
IF(BO98="","Debes escribir el valor de la licencia remunerada. ",
IF( ISERR(_xlfn.NUMBERVALUE(BO98)), "El valor de la licencia remunerada debe ser un número válido. ", "")
),
""
)</f>
        <v/>
      </c>
      <c r="GU98" s="46">
        <f>IF($DS98,
IF( AND(BP98&lt;&gt;"", ISERR(_xlfn.NUMBERVALUE(BP98))), "El valor de la licencia NO remunerada debe ser un número válido. ", "")
)</f>
        <v/>
      </c>
      <c r="GV98" s="46">
        <f>IF($DS98,
IF( AND(BQ98&lt;&gt;"", ISERR(_xlfn.NUMBERVALUE(BQ98))), "El valor de auxilios salariales debe ser un número válido. ", "")
)</f>
        <v/>
      </c>
      <c r="GW98" s="46">
        <f>IF($DS98,
IF( AND(BR98&lt;&gt;"", ISERR(_xlfn.NUMBERVALUE(BR98))), "El valor de auxilios NO salariales debe ser un número válido. ", "")
)</f>
        <v/>
      </c>
      <c r="GX98" s="46">
        <f>IF($DS98,
IF( AND(BS98&lt;&gt;"", ISERR(_xlfn.NUMBERVALUE(BS98))), "El valor de bonos salariales debe ser un número válido. ", "")
)</f>
        <v/>
      </c>
      <c r="GY98" s="46">
        <f>IF($DS98,
IF( AND(BT98&lt;&gt;"", ISERR(_xlfn.NUMBERVALUE(BT98))), "El valor de bonos NO salariales debe ser un número válido. ", "")
)</f>
        <v/>
      </c>
      <c r="GZ98" s="46">
        <f>IF($DS98,
IF( AND(BU98&lt;&gt;"", ISERR(_xlfn.NUMBERVALUE(BU98))), "El valor de bonos salariales de alimentación debe ser un número válido. ", "")
)</f>
        <v/>
      </c>
      <c r="HA98" s="46">
        <f>IF($DS98,
IF( AND(BV98&lt;&gt;"", ISERR(_xlfn.NUMBERVALUE(BV98))), "El valor de bonos NO salariales de alimentación debe ser un número válido. ", "")
)</f>
        <v/>
      </c>
      <c r="HB98" s="46">
        <f>IF($DS98,
IF( AND(BW98&lt;&gt;"", ISERR(_xlfn.NUMBERVALUE(BW98))), "El valor de bonificaciones salariales debe ser un número válido. ", "")
)</f>
        <v/>
      </c>
      <c r="HC98" s="46">
        <f>IF($DS98,
IF( AND(BX98&lt;&gt;"", ISERR(_xlfn.NUMBERVALUE(BX98))), "El valor de bonificaciones NO salariales debe ser un número válido. ", "")
)</f>
        <v/>
      </c>
      <c r="HD98" s="46">
        <f>IF($DS98,
IF( AND(BY98&lt;&gt;"", ISERR(_xlfn.NUMBERVALUE(BY98))), "El valor de compensaciones ordinarias debe ser un número válido. ", "")
)</f>
        <v/>
      </c>
      <c r="HE98" s="46">
        <f>IF($DS98,
IF( AND(BZ98&lt;&gt;"", ISERR(_xlfn.NUMBERVALUE(BZ98))), "El valor de compensaciones extraordinarias debe ser un número válido. ", "")
)</f>
        <v/>
      </c>
      <c r="HF98" s="46">
        <f>IF($DS98,
IF( AND(CA98&lt;&gt;"", ISERR(_xlfn.NUMBERVALUE(CA98))), "El valor de comisiones debe ser un número válido. ", "")
)</f>
        <v/>
      </c>
      <c r="HG98" s="46">
        <f>IF($DS98,
IF( AND(CB98&lt;&gt;"", ISERR(_xlfn.NUMBERVALUE(CB98))), "El valor de ausencia por huega debe ser un número válido. ", "")
)</f>
        <v/>
      </c>
      <c r="HH98" s="46">
        <f>IF($DS98,
IF( AND(CC98&lt;&gt;"", ISERR(_xlfn.NUMBERVALUE(CC98))), "El valor de anticipos debe ser un número válido. ", "")
)</f>
        <v/>
      </c>
      <c r="HI98" s="46">
        <f>IF($DS98,
IF( AND(CD98&lt;&gt;"", ISERR(_xlfn.NUMBERVALUE(CD98))), "El valor de pagos a terceros debe ser un número válido. ", "")
)</f>
        <v/>
      </c>
      <c r="HJ98" s="46">
        <f>IF($DS98,
IF( AND(CE98&lt;&gt;"", ISERR(_xlfn.NUMBERVALUE(CE98))), "El valor de dotación debe ser un número válido. ", "")
)</f>
        <v/>
      </c>
      <c r="HK98" s="46">
        <f>IF($DS98,
IF( AND(CF98&lt;&gt;"", ISERR(_xlfn.NUMBERVALUE(CF98))), "El valor de apoyo sostenibilidad debe ser un número válido. ", "")
)</f>
        <v/>
      </c>
      <c r="HL98" s="46">
        <f>IF($DS98,
IF( AND(CG98&lt;&gt;"", ISERR(_xlfn.NUMBERVALUE(CG98))), "El valor de teletrabajo debe ser un número válido. ", "")
)</f>
        <v/>
      </c>
      <c r="HM98" s="46">
        <f>IF($DS98,
IF( AND(CH98&lt;&gt;"", ISERR(_xlfn.NUMBERVALUE(CH98))), "El valor de bonificación de retiro debe ser un número válido. ", "")
)</f>
        <v/>
      </c>
      <c r="HN98" s="46">
        <f>IF($DS98,
IF( AND(CI98&lt;&gt;"", ISERR(_xlfn.NUMBERVALUE(CI98))), "El valor de indemnización de retiro debe ser un número válido. ", "")
)</f>
        <v/>
      </c>
      <c r="HO98" s="46">
        <f>IF($DS98,
IF( AND(CJ98&lt;&gt;"", ISERR(_xlfn.NUMBERVALUE(CJ98))), "El valor de reintegros debe ser un número válido. ", "")
)</f>
        <v/>
      </c>
      <c r="HP98" s="46">
        <f>CONCATENATE(CK98,CL98,CM98)&lt;&gt;""</f>
        <v/>
      </c>
      <c r="HQ98" s="46">
        <f>IF(AND($DS98,HP98),
IF(CK98="","Debes escribir la descripción de otro concepto no categorizado. ",""),
""
)</f>
        <v/>
      </c>
      <c r="HR98" s="46">
        <f>IF(AND($DS98,HP98),
IF(CONCATENATE(CL98,CM98)="","Debes escribir al menos un valor de concepto no categorizado (salarial o no salarial). ",
IF(ISERR(_xlfn.NUMBERVALUE(CL98)),"El valor salarial concepto no categorizado debe ser un número válido. ","")
),
""
)</f>
        <v/>
      </c>
      <c r="HS98" s="46">
        <f>IF(AND($DS98,HP98),
IF(CONCATENATE(CL98,CM98)="","Debes escribir al menos un valor de concepto no categorizado (salarial o no salarial). ",
IF(ISERR(_xlfn.NUMBERVALUE(CM98)),"El valor NO salarial concepto no categorizado debe ser un número válido. ","")
),
""
)</f>
        <v/>
      </c>
      <c r="HT98" s="46">
        <f>IF($DS98,
IF(CN98="","Debes escribir el porcentaje del aporte a salud. ",
IF( ISERR(_xlfn.NUMBERVALUE(CN98)), "El valor del porcentaje del aporte a salud debe ser un número válido. ", "")
)
)</f>
        <v/>
      </c>
      <c r="HU98" s="46">
        <f>IF($DS98,
IF(CO98="","Debes escribir el valor del aporte a salud. ",
IF( ISERR(_xlfn.NUMBERVALUE(CO98)), "El valor del aporte a salud debe ser un número válido. ", "")
)
)</f>
        <v/>
      </c>
      <c r="HV98" s="46">
        <f>IF($DS98,
IF( AND(CP98&lt;&gt;"", ISERR(_xlfn.NUMBERVALUE(CP98))), "El valor plan complementario debe ser un número válido. ", "")
)</f>
        <v/>
      </c>
      <c r="HW98" s="46">
        <f>IF($DS98,
IF(CQ98="","Debes escribir el porcentaje del aporte a pensión. ",
IF( ISERR(_xlfn.NUMBERVALUE(CQ98)), "El valor del porcentaje del aporte a pensión debe ser un número válido. ", "")
)
)</f>
        <v/>
      </c>
      <c r="HX98" s="46">
        <f>IF($DS98,
IF(CR98="","Debes escribir el valor del aporte a pensión. ",
IF( ISERR(_xlfn.NUMBERVALUE(CR98)), "El valor del aporte a salud debe ser un número válido. ", "")
)
)</f>
        <v/>
      </c>
      <c r="HY98" s="46">
        <f>IF($DS98,
IF( AND(CS98&lt;&gt;"", ISERR(_xlfn.NUMBERVALUE(CS98))), "El valor pensión voluntaria debe ser un número válido. ", "")
)</f>
        <v/>
      </c>
      <c r="HZ98" s="46">
        <f>CONCATENATE(CT98,CU98,CV98,CW98)&lt;&gt;""</f>
        <v/>
      </c>
      <c r="IA98" s="46">
        <f>IF(AND($DS98,HZ98),
IF(CT98="","Debes escribir el % del fondo de seguridad pensional. ",
IF( ISERR(_xlfn.NUMBERVALUE(CT98)), "El % del fondo de seguridad debe ser un número válido. ", "")
),
""
)</f>
        <v/>
      </c>
      <c r="IB98" s="46">
        <f>IF(AND($DS98,HZ98),
IF(CU98="","Debes escribir el valor del aporte al fondo de solidaridad pensional. ",
IF( ISERR(_xlfn.NUMBERVALUE(CU98)), "El valor del aporte al fondo de solidaridad pensional debe ser un número válido. ", "")
),
""
)</f>
        <v/>
      </c>
      <c r="IC98" s="46">
        <f>IF(AND($DS98,HZ98),
IF(CV98="","Debes escribir el % del fondo de subsistencia. ",
IF( ISERR(_xlfn.NUMBERVALUE(CV98)), "El % del fondo de subsistencia debe ser un número válido. ", "")
),
""
)</f>
        <v/>
      </c>
      <c r="ID98" s="46">
        <f>IF(AND($DS98,HZ98),
IF(CW98="","Debes escribir el valor del fondo de subsistencia. ",
IF( ISERR(_xlfn.NUMBERVALUE(CW98)), "El valor del fondo de subsistencia debe ser un número válido. ", "")
),
""
)</f>
        <v/>
      </c>
      <c r="IE98" s="46">
        <f>CONCATENATE(CX98,CY98)&lt;&gt;""</f>
        <v/>
      </c>
      <c r="IF98" s="46">
        <f>IF(AND($DS98,IE98),
IF(CX98="","Debes escribir el % de sindicato. ",
IF( ISERR(_xlfn.NUMBERVALUE(CX98)), "El % de sindicato debe ser un número válido. ", "")
),
""
)</f>
        <v/>
      </c>
      <c r="IG98" s="46">
        <f>IF(AND($DS98,IE98),
IF(CY98="","Debes escribir el valor del sindicato. ",
IF( ISERR(_xlfn.NUMBERVALUE(CY98)), "El valor del sindicato debe ser un número válido. ", "")
),
""
)</f>
        <v/>
      </c>
      <c r="IH98" s="46">
        <f>IF($DS98,
IF( AND(CZ98&lt;&gt;"", ISERR(_xlfn.NUMBERVALUE(CZ98))), "El valor de sanción pública debe ser un número válido. ", "")
)</f>
        <v/>
      </c>
      <c r="II98" s="46">
        <f>IF($DS98,
IF( AND(DA98&lt;&gt;"", ISERR(_xlfn.NUMBERVALUE(DA98))), "El valor de sanción privada debe ser un número válido. ", "")
)</f>
        <v/>
      </c>
      <c r="IJ98" s="46">
        <f>CONCATENATE(DB98,DC98)&lt;&gt;""</f>
        <v/>
      </c>
      <c r="IK98" s="46">
        <f>IF(AND($DS98,IJ98),
IF(DB98="","Debes escribir la descripción de libranza. ",""),
""
)</f>
        <v/>
      </c>
      <c r="IL98" s="46">
        <f>IF(AND($DS98,IJ98),
IF(DC98="","Debes escribir la cuota libranza. ",
IF(ISERR(_xlfn.NUMBERVALUE(DC98)),"El valor de la cuota libranza debe ser un número válido. ","")
),
""
)</f>
        <v/>
      </c>
      <c r="IM98" s="46">
        <f>IF($DS98,
IF( AND(DD98&lt;&gt;"", ISERR(_xlfn.NUMBERVALUE(DD98))), "El valor de pagos a terceros debe ser un número válido. ", "")
)</f>
        <v/>
      </c>
      <c r="IN98" s="46">
        <f>IF($DS98,
IF( AND(DE98&lt;&gt;"", ISERR(_xlfn.NUMBERVALUE(DE98))), "El valor de anticipos debe ser un número válido. ", "")
)</f>
        <v/>
      </c>
      <c r="IO98" s="46">
        <f>IF($DS98,
IF( AND(DF98&lt;&gt;"", ISERR(_xlfn.NUMBERVALUE(DF98))), "El valor de AFC debe ser un número válido. ", "")
)</f>
        <v/>
      </c>
      <c r="IP98" s="46">
        <f>IF($DS98,
IF( AND(DG98&lt;&gt;"", ISERR(_xlfn.NUMBERVALUE(DG98))), "El valor de rete-fuente debe ser un número válido. ", "")
)</f>
        <v/>
      </c>
      <c r="IQ98" s="46">
        <f>IF($DS98,
IF( AND(DH98&lt;&gt;"", ISERR(_xlfn.NUMBERVALUE(DH98))), "El valor de cooperativa de trabajo debe ser un número válido. ", "")
)</f>
        <v/>
      </c>
      <c r="IR98" s="46">
        <f>IF($DS98,
IF( AND(DI98&lt;&gt;"", ISERR(_xlfn.NUMBERVALUE(DI98))), "El valor de embargo fiscal debe ser un número válido. ", "")
)</f>
        <v/>
      </c>
      <c r="IS98" s="46">
        <f>IF($DS98,
IF( AND(DJ98&lt;&gt;"", ISERR(_xlfn.NUMBERVALUE(DJ98))), "El valor de educación debe ser un número válido. ", "")
)</f>
        <v/>
      </c>
      <c r="IT98" s="46">
        <f>IF($DS98,
IF( AND(DK98&lt;&gt;"", ISERR(_xlfn.NUMBERVALUE(DK98))), "El valor de reintegro debe ser un número válido. ", "")
)</f>
        <v/>
      </c>
      <c r="IU98" s="46">
        <f>IF($DS98,
IF( AND(DL98&lt;&gt;"", ISERR(_xlfn.NUMBERVALUE(DL98))), "El valor de deuda debe ser un número válido. ", "")
)</f>
        <v/>
      </c>
      <c r="IV98" s="46">
        <f>IF($DS98,
IF( AND(DM98&lt;&gt;"", ISERR(_xlfn.NUMBERVALUE(DM98))), "El valor de otras deducciones debe ser un número válido. ", "")
)</f>
        <v/>
      </c>
      <c r="IW98" s="46">
        <f>IF($DS98,
IF(DN98="","Debes escribir el valor de los devengos totales. ",
IF( ISERR(_xlfn.NUMBERVALUE(DN98)), "El valor de los devengos totales debe ser un número válido. ", "")
)
)</f>
        <v/>
      </c>
      <c r="IX98" s="46">
        <f>IF($DS98,
IF(DO98="","Debes escribir el valor de las deducciones totales. ",
IF( ISERR(_xlfn.NUMBERVALUE(DO98)), "El valor de las deducciones totales debe ser un número válido. ", "")
)
)</f>
        <v/>
      </c>
      <c r="IY98" s="46">
        <f>IF($DS98,
IF(DP98="","Debes escribir el valor del salario total. ",
IF( ISERR(_xlfn.NUMBERVALUE(DP98)), "El valor del salario total debe ser un número válido. ", "")
)
)</f>
        <v/>
      </c>
    </row>
    <row r="99">
      <c r="B99" s="48" t="n">
        <v>87</v>
      </c>
      <c r="C99" s="61">
        <f>IF(AND(DS99,DP99&lt;&gt;""),
IF(DQ99="","OK","Error"),
""
)</f>
        <v/>
      </c>
      <c r="D99" s="53" t="n"/>
      <c r="E99" s="52" t="n"/>
      <c r="F99" s="112" t="n"/>
      <c r="G99" s="52" t="n"/>
      <c r="H99" s="53" t="n"/>
      <c r="I99" s="52" t="n"/>
      <c r="J99" s="52" t="n"/>
      <c r="K99" s="53" t="n"/>
      <c r="L99" s="55" t="n"/>
      <c r="M99" s="108" t="n"/>
      <c r="N99" s="56" t="n"/>
      <c r="O99" s="52" t="n"/>
      <c r="P99" s="52" t="n"/>
      <c r="Q99" s="52" t="n"/>
      <c r="R99" s="52" t="n"/>
      <c r="S99" s="52" t="n"/>
      <c r="T99" s="53" t="n"/>
      <c r="U99" s="52" t="n"/>
      <c r="V99" s="52" t="n"/>
      <c r="W99" s="55" t="n"/>
      <c r="X99" s="55" t="n"/>
      <c r="Y99" s="52" t="n"/>
      <c r="Z99" s="55" t="n"/>
      <c r="AA99" s="52" t="n"/>
      <c r="AB99" s="53" t="n"/>
      <c r="AC99" s="53" t="n"/>
      <c r="AD99" s="53" t="n"/>
      <c r="AE99" s="177" t="n"/>
      <c r="AF99" s="113" t="n"/>
      <c r="AG99" s="177" t="n"/>
      <c r="AH99" s="178" t="n"/>
      <c r="AI99" s="178" t="n"/>
      <c r="AJ99" s="178" t="n"/>
      <c r="AK99" s="114" t="n"/>
      <c r="AL99" s="178" t="n"/>
      <c r="AM99" s="114" t="n"/>
      <c r="AN99" s="178" t="n"/>
      <c r="AO99" s="114" t="n"/>
      <c r="AP99" s="178" t="n"/>
      <c r="AQ99" s="114" t="n"/>
      <c r="AR99" s="178" t="n"/>
      <c r="AS99" s="114" t="n"/>
      <c r="AT99" s="178" t="n"/>
      <c r="AU99" s="114" t="n"/>
      <c r="AV99" s="178" t="n"/>
      <c r="AW99" s="114" t="n"/>
      <c r="AX99" s="178" t="n"/>
      <c r="AY99" s="114" t="n"/>
      <c r="AZ99" s="178" t="n"/>
      <c r="BA99" s="114" t="n"/>
      <c r="BB99" s="178" t="n"/>
      <c r="BC99" s="114" t="n"/>
      <c r="BD99" s="178" t="n"/>
      <c r="BE99" s="178" t="n"/>
      <c r="BF99" s="178" t="n"/>
      <c r="BG99" s="59" t="n"/>
      <c r="BH99" s="178" t="n"/>
      <c r="BI99" s="114" t="n"/>
      <c r="BJ99" s="53" t="n"/>
      <c r="BK99" s="178" t="n"/>
      <c r="BL99" s="114" t="n"/>
      <c r="BM99" s="178" t="n"/>
      <c r="BN99" s="114" t="n"/>
      <c r="BO99" s="178" t="n"/>
      <c r="BP99" s="178" t="n"/>
      <c r="BQ99" s="178" t="n"/>
      <c r="BR99" s="178" t="n"/>
      <c r="BS99" s="178" t="n"/>
      <c r="BT99" s="178" t="n"/>
      <c r="BU99" s="178" t="n"/>
      <c r="BV99" s="178" t="n"/>
      <c r="BW99" s="178" t="n"/>
      <c r="BX99" s="178" t="n"/>
      <c r="BY99" s="178" t="n"/>
      <c r="BZ99" s="178" t="n"/>
      <c r="CA99" s="178" t="n"/>
      <c r="CB99" s="178" t="n"/>
      <c r="CC99" s="178" t="n"/>
      <c r="CD99" s="178" t="n"/>
      <c r="CE99" s="178" t="n"/>
      <c r="CF99" s="178" t="n"/>
      <c r="CG99" s="178" t="n"/>
      <c r="CH99" s="178" t="n"/>
      <c r="CI99" s="178" t="n"/>
      <c r="CJ99" s="178" t="n"/>
      <c r="CK99" s="53" t="n"/>
      <c r="CL99" s="178" t="n"/>
      <c r="CM99" s="178" t="n"/>
      <c r="CN99" s="60" t="n"/>
      <c r="CO99" s="177" t="n"/>
      <c r="CP99" s="178" t="n"/>
      <c r="CQ99" s="60" t="n"/>
      <c r="CR99" s="177" t="n"/>
      <c r="CS99" s="178" t="n"/>
      <c r="CT99" s="59" t="n"/>
      <c r="CU99" s="178" t="n"/>
      <c r="CV99" s="59" t="n"/>
      <c r="CW99" s="178" t="n"/>
      <c r="CX99" s="59" t="n"/>
      <c r="CY99" s="178" t="n"/>
      <c r="CZ99" s="178" t="n"/>
      <c r="DA99" s="178" t="n"/>
      <c r="DB99" s="53" t="n"/>
      <c r="DC99" s="178" t="n"/>
      <c r="DD99" s="178" t="n"/>
      <c r="DE99" s="178" t="n"/>
      <c r="DF99" s="178" t="n"/>
      <c r="DG99" s="178" t="n"/>
      <c r="DH99" s="178" t="n"/>
      <c r="DI99" s="178" t="n"/>
      <c r="DJ99" s="178" t="n"/>
      <c r="DK99" s="178" t="n"/>
      <c r="DL99" s="178" t="n"/>
      <c r="DM99" s="178" t="n"/>
      <c r="DN99" s="177" t="n"/>
      <c r="DO99" s="177" t="n"/>
      <c r="DP99" s="177" t="n"/>
      <c r="DQ99" s="76">
        <f>IF(AND(DS99,DP99&lt;&gt;""),
CONCATENATE(DT99,DU99,DV99,DW99,DX99,DY99,DZ99,EA99,EB99,EC99,ED99,EE99,EF99,EG99,EH99,EI99,EJ99,EK99,EL99,EM99,EN99,EO99,EP99,EQ99,ES99,ET99,EU99,EV99,EW99,EX99,EY99,EZ99,FA99,FC99,FD99,FF99,FG99,FI99,FJ99,FL99,FM99,FO99,FP99,FR99,FS99,FU99,FV99,FX99,FY99,GA99,GB99,GD99,GE99,GF99,GH99,GI99,GJ99,GL99,GM99,GN99,GP99,GQ99,GS99,GT99,GU99,GV99,GW99,GX99,GY99,GZ99,HA99,HB99,HC99,HD99,HE99,HF99,HG99,HH99,HI99,HJ99,HK99,HL99,HM99,HN99,HO99,HQ99,HR99,HS99,HT99,HU99,HV99,HW99,HX99,HY99,IA99,IB99,IC99,ID99,IF99,IG99,IH99,II99,IK99,IL99,IM99,IN99,IO99,IP99,IQ99,IR99,IS99,IT99,IU99,IV99,IW99,IX99,IY99,IZ99),
""
)</f>
        <v/>
      </c>
      <c r="DR99" s="53" t="n"/>
      <c r="DS99" s="46">
        <f>CONCATENATE(D99,$E99,$F99,$G99,H99,$I99,$J99,K99,$L99,$M99,N99,$O99,$P99,$Q99,$R99,$S99,T99,$U99,$V99,$W99,$X99,$Y99,$Z99,$AA99,AB99,AC99,AD99,$AE99,$AF99,$AG99,AH99,AI99,AJ99,AK99,AL99,AM99,AN99,AO99,AP99,AQ99,AR99,AS99,AT99,AU99,AV99,AW99,AX99,AY99,AZ99,BA99,BB99,BC99,BD99,BE99,BF99,BG99,BH99,BI99,BJ99,BK99,BL99,BM99,BN99,BO99,BP99,BQ99,BR99,BS99,BT99,BU99,BV99,BW99,BX99,BY99,BZ99,CA99,CB99,CC99,CD99,CE99,CF99,CG99,CH99,CI99,CJ99,CK99,CL99,CM99,$CN99,$CO99,CP99,$CQ99,$CR99,CS99,CT99,CU99,CV99,CW99,CX99,CY99,CZ99,DA99,DB99,DC99,DD99,DE99,DF99,DG99,DH99,DI99,DJ99,DK99,DL99,DM99,$DN99,$DO99,$DP99,DR99)&lt;&gt;""</f>
        <v/>
      </c>
      <c r="DT99" s="46">
        <f>IF(AND($DS99,$E$4&lt;&gt;""),
IF(LEFT($E$4,2) = "1.",
IF(D99&lt;&gt;"","El CUNE sólo se envía en operaciones de novedad o ajuste. ",""),
IF(D99="","Debes escribir un CUNE válido para realizar operaciones de novedad o ajuste. ","")),
""
)</f>
        <v/>
      </c>
      <c r="DU99" s="46">
        <f>IF($DS99,
IF(E99="","Debes seleccionar el tipo de documento del empleado. ",
IF(_xlfn.IFNA(VLOOKUP(E99,TIPO_DE_DOCUMENTO,1,FALSE),-1)=-1,"El tipo de documento no es válido (por favor seleccionarlo de la lista). ","")
)
)</f>
        <v/>
      </c>
      <c r="DV99" s="46">
        <f>IF($DS99,
IF(F99="","Debes escribir el número de documento del empleado. ","")
)</f>
        <v/>
      </c>
      <c r="DW99" s="46">
        <f>IF($DS99,
IF(G99="","Debes escribir el primer nombre del empleado. ","")
)</f>
        <v/>
      </c>
      <c r="DY99" s="46">
        <f>IF($DS99,
IF(I99="","Debes escribir el primer apellido del empleado. ","")
)</f>
        <v/>
      </c>
      <c r="DZ99" s="46">
        <f>IF($DS99,
IF(J99="","Debes escribir el segundo apellido del empleado. ","")
)</f>
        <v/>
      </c>
      <c r="EB99" s="46">
        <f>IF($DS99,
IF(L99="","Debes escribir la fecha de ingreso del empleado. ",
IF(ISERR(DATE(YEAR(L99),MONTH(L99),DAY(L99))), "El valor ingresado en fecha de ingreso no tiene un formato válido. ","")
)
)</f>
        <v/>
      </c>
      <c r="EC99" s="46">
        <f>IF($DS99,
IF(M99="","Debes escribir el tiempo laborado. ",
IF( IFERROR(INT(M99),1.1) &lt;&gt; IFERROR(_xlfn.NUMBERVALUE(M99),1), "El valor de los días trabajados debe ser un número entero. ", "")
)
)</f>
        <v/>
      </c>
      <c r="ED99" s="46">
        <f>IF($DS99,
IF( AND(N99&lt;&gt;"", ISERR(DATE(YEAR(N99),MONTH(N99),DAY(N99))) ), "El valor ingresado en fecha de ingreso no tiene un formato válido. ",
IF( AND(N99&lt;&gt;"", $E$6&lt;&gt;"", DATE(YEAR(N99), MONTH(N99), 1) &lt;&gt; IFERROR(DATE(MID($E$6, 1, 4), MID($E$6, 6, 2),1), "1/1/1900") ), "La fecha de retiro debe estar dentro del período liquidado. ", "")
)
)</f>
        <v/>
      </c>
      <c r="EE99" s="46">
        <f>IF($DS99,
IF(O99="","Debes seleccionar el tipo de trabajador. ",
IF(_xlfn.IFNA(VLOOKUP(O99,TIPO_DE_TRABAJADOR,1,FALSE),-1)=-1,"El tipo de trabajador no es válido (por favor seleccionarlo de la lista). ","")
)
)</f>
        <v/>
      </c>
      <c r="EF99" s="46">
        <f>IF($DS99,
IF(P99="","Debes seleccionar si es un trabajador dependiente pensionado por vejez. ",
IF(_xlfn.IFNA(VLOOKUP(P99,SUBTIPO_DE_TRABAJADOR,1,FALSE),-1)=-1,"El tipo de trabajador dependiente pensionado por vejez no es válido (por favor seleccionarlo de la lista). ","")
)
)</f>
        <v/>
      </c>
      <c r="EG99" s="46">
        <f>IF($DS99,
IF(Q99="","Debes seleccionar el tipo de contrato del trabajador. ",
IF(_xlfn.IFNA(VLOOKUP(Q99,TIPO_DE_CONTRATO,1,FALSE),-1)=-1,"El tipo de contrato del trabajador no es válido (por favor seleccionarlo de la lista). ","")
)
)</f>
        <v/>
      </c>
      <c r="EH99" s="46">
        <f>IF($DS99,
IF(R99="","Debes seleccionar si es un salario integral. ",
IF(_xlfn.IFNA(VLOOKUP(R99,SI_NO,1,FALSE),-1)=-1,"Valor no válido para salario integral (por favor seleccionarlo de la lista). ","")
)
)</f>
        <v/>
      </c>
      <c r="EI99" s="46">
        <f>IF($DS99,
IF(S99="","Debes seleccionar si el trabajador realiza actividades de riesgo. ",
IF(_xlfn.IFNA(VLOOKUP(S99,SI_NO,1,FALSE),-1)=-1,"Valor no válido para actividad de alto riesgo (por favor seleccionarlo de la lista). ","")
)
)</f>
        <v/>
      </c>
      <c r="EK99" s="46">
        <f>IF($DS99,
IF(U99="","Debes escribir el código del municipio de residencia del trabajador. ",
IF(_xlfn.IFNA(VLOOKUP(U99,MUNICIPIO,1,FALSE),-1)=-1,"El municipio de residencia del trabajador es inválido (por favor seleccionarlo de la lista). ","")
)
)</f>
        <v/>
      </c>
      <c r="EL99" s="46">
        <f>IF($DS99,
IF(V99="","Debes escribir el la dirección de residendia del trabajador. ","")
)</f>
        <v/>
      </c>
      <c r="EM99" s="46">
        <f>IF($DS99,
IF(W99="","Debes escribir la fecha de inicio de la liquidación. ",
IF(ISERR(DATE(YEAR(W99),MONTH(W99),DAY(W99))),"El valor ingresado en fecha de inicio de liquidación no tiene un formato válido. ",
IF( AND($E$6&lt;&gt;"", DATE(YEAR(W99), MONTH(W99), 1) &lt;&gt; IFERROR(DATE(MID($E$6, 1, 4), MID($E$6, 6, 2),1), "1/1/1900") ), "La fecha de inicio de la liquidación debe estar dentro del período liquidado. ", "")
)
)
)</f>
        <v/>
      </c>
      <c r="EN99" s="46">
        <f>IF($DS99,
IF(X99="","Debes escribir la fecha de fin de la liquidación. ",
IF(ISERR(DATE(YEAR(X99),MONTH(X99),DAY(X99))),"El valor ingresado en fecha de fin de liquidación no tiene un formato válido. ",
IF( AND($E$6&lt;&gt;"", DATE(YEAR(X99), MONTH(X99), 1) &lt;&gt; IFERROR(DATE(MID($E$6, 1, 4), MID($E$6, 6, 2),1), "1/1/1900") ), "La fecha de fin de la liquidación debe estar dentro del período liquidado. ", "")
)
)
)</f>
        <v/>
      </c>
      <c r="EO99" s="46">
        <f>IF($DS99,
IF(Y99="","Debes escribir la frecuencia de pago del trabajador. ",
IF(_xlfn.IFNA(VLOOKUP(Y99,PERÍODO_DE_NÓMINA,1,FALSE),-1)=-1,"La frecuencia de pago es inválida (por favor seleccionarlo de la lista). ","")
)
)</f>
        <v/>
      </c>
      <c r="EP99" s="46">
        <f>IF($DS99,
IF(Z99="","Debes escribir la fecha de pago. ",
IF(ISERR(DATE(YEAR(Z99),MONTH(Z99),DAY(Z99))), "El valor ingresado en fecha de pago no tiene un formato válido. ","")
)
)</f>
        <v/>
      </c>
      <c r="EQ99" s="46">
        <f>IF($DS99,
IF(AA99="","Debes escribir el medio de pago. ",
IF(_xlfn.IFNA(VLOOKUP(AA99,MEDIOS_DE_PAGO,1,FALSE),-1)=-1,"El medio de pago es inválido (por favor seleccionarlo de la lista). ","")
)
)</f>
        <v/>
      </c>
      <c r="ER99" s="46">
        <f>OR(AA99='Tablas '!$T$4,AA99='Tablas '!$T$7,AA99='Tablas '!$T$8,AA99='Tablas '!$T$11)</f>
        <v/>
      </c>
      <c r="ES99" s="46">
        <f>IF(AND($DS99,ER99),
IF(AB99="","Debes escribir la entidad bancaria. ",""),
""
)</f>
        <v/>
      </c>
      <c r="ET99" s="46">
        <f>IF(AND($DS99,ER99),
IF(AC99="","Debes escribir el tipo de cuenta bancaria. ",
IF(_xlfn.IFNA(VLOOKUP(AC99,TIPO_DE_CUENTA,1,FALSE),-1)=-1,"El tipo de cuenta bancaria es inválida (por favor seleccionarlo de la lista). ","")
),
""
)</f>
        <v/>
      </c>
      <c r="EU99" s="46">
        <f>IF(AND($DS99,ER99),
IF(AD99="","Debes escribir el número de cuenta bancaria. ",""),
""
)</f>
        <v/>
      </c>
      <c r="EV99" s="46">
        <f>IF($DS99,
IF(AE99="","Debes escribir el valor del sueldo básico. ",
IF( ISERR(_xlfn.NUMBERVALUE(AE99)), "El valor del sueldo básico debe ser un número válido. ", "")
)
)</f>
        <v/>
      </c>
      <c r="EW99" s="46">
        <f>IF($DS99,
IF(AF99="","Debes escribir el número de días trabajados. ",
IF( IFERROR(INT(AF99),1.1) &lt;&gt; IFERROR(_xlfn.NUMBERVALUE(AF99),1), "La cantidad de días trabajados debe ser un número entero. ", "")
)
)</f>
        <v/>
      </c>
      <c r="EX99" s="46">
        <f>IF($DS99,
IF(AG99="","Debes escribir el valor del sueldo trabajado. ",
IF( ISERR(_xlfn.NUMBERVALUE(AG99)), "El valor del sueldo trabajado debe ser un número válido. ", "")
)
)</f>
        <v/>
      </c>
      <c r="EY99" s="46">
        <f>IF($DS99,
IF( AND(AH99&lt;&gt;"", ISERR(_xlfn.NUMBERVALUE(AH99))), "El valor del auxilio de transporte debe ser un número válido. ", "")
)</f>
        <v/>
      </c>
      <c r="EZ99" s="46">
        <f>IF($DS99,
IF( AND(AI99&lt;&gt;"", ISERR(_xlfn.NUMBERVALUE(AI99))), "El valor de viáticos salariales debe ser un número válido. ", "")
)</f>
        <v/>
      </c>
      <c r="FA99" s="46">
        <f>IF($DS99,
IF( AND(AJ99&lt;&gt;"", ISERR(_xlfn.NUMBERVALUE(AJ99))), "El valor de viáticos NO salariales debe ser un número válido. ", "")
)</f>
        <v/>
      </c>
      <c r="FB99" s="46">
        <f>CONCATENATE(AK99,AL99)&lt;&gt;""</f>
        <v/>
      </c>
      <c r="FC99" s="46">
        <f>IF(AND($DS99,FB99),
IF(AK99="","Debes escribir el número de horas extras diurnas. ",
IF( IFERROR(INT(AK99),1.1) &lt;&gt; IFERROR(_xlfn.NUMBERVALUE(AK99),1), "La cantidad de horas extras diurnas debe ser un número entero. ", "")
),
""
)</f>
        <v/>
      </c>
      <c r="FD99" s="46">
        <f>IF(AND($DS99,FB99),
IF(AL99="","Debes escribir el valor de las horas extras diurnas. ",
IF( ISERR(_xlfn.NUMBERVALUE(AL99)), "El valor de las horas extras duirnas debe ser un número válido. ", "")
),
""
)</f>
        <v/>
      </c>
      <c r="FE99" s="46">
        <f>CONCATENATE(AM99,AN99)&lt;&gt;""</f>
        <v/>
      </c>
      <c r="FF99" s="46">
        <f>IF(AND($DS99,FE99),
IF(AM99="","Debes escribir el número de horas extras nocturnas. ",
IF( IFERROR(INT(AM99),1.1) &lt;&gt; IFERROR(_xlfn.NUMBERVALUE(AM99),1), "La cantidad de horas extras nocturnas debe ser un número entero. ", "")
),
""
)</f>
        <v/>
      </c>
      <c r="FG99" s="46">
        <f>IF(AND($DS99,FE99),
IF(AN99="","Debes escribir el valor de las horas extras nocturnas. ",
IF( ISERR(_xlfn.NUMBERVALUE(AN99)), "El valor de las horas extras nocturnas debe ser un número válido. ", "")
),
""
)</f>
        <v/>
      </c>
      <c r="FH99" s="46">
        <f>CONCATENATE(AO99,AP99)&lt;&gt;""</f>
        <v/>
      </c>
      <c r="FI99" s="46">
        <f>IF(AND($DS99,FH99),
IF(AO99="","Debes escribir el número de horas extras diurnas dominicales y festivas. ",
IF( IFERROR(INT(AO99),1.1) &lt;&gt; IFERROR(_xlfn.NUMBERVALUE(AO99),1), "La cantidad de horas extras diurnas dominicales y festivas debe ser un número entero. ", "")
),
""
)</f>
        <v/>
      </c>
      <c r="FJ99" s="46">
        <f>IF(AND($DS99,FH99),
IF(AP99="","Debes escribir el valor de las horas extras diurnas dominicales y festivas. ",
IF( ISERR(_xlfn.NUMBERVALUE(AP99)), "El valor de las horas extras diurnas dominicales y festivas debe ser un número válido. ", "")
),
""
)</f>
        <v/>
      </c>
      <c r="FK99" s="46">
        <f>CONCATENATE(AQ99,AR99)&lt;&gt;""</f>
        <v/>
      </c>
      <c r="FL99" s="46">
        <f>IF(AND($DS99,FK99),
IF(AQ99="","Debes escribir el número de horas extras nocturnas dominicales y festivas. ",
IF( IFERROR(INT(AQ99),1.1) &lt;&gt; IFERROR(_xlfn.NUMBERVALUE(AQ99),1), "La cantidad de horas extras nocturnas dominicales y festivas debe ser un número entero. ", "")
),
""
)</f>
        <v/>
      </c>
      <c r="FM99" s="46">
        <f>IF(AND($DS99,FK99),
IF(AR99="","Debes escribir el valor de las horas extras nocturnas dominicales y festivas. ",
IF( ISERR(_xlfn.NUMBERVALUE(AR99)), "El valor de las horas extras nocturnas dominicales y festivas debe ser un número válido. ", "")
),
""
)</f>
        <v/>
      </c>
      <c r="FN99" s="46">
        <f>CONCATENATE(AS99,AT99)&lt;&gt;""</f>
        <v/>
      </c>
      <c r="FO99" s="46">
        <f>IF(AND($DS99,FN99),
IF(AS99="","Debes escribir el número de horas recargo nocturno. ",
IF( IFERROR(INT(AS99),1.1) &lt;&gt; IFERROR(_xlfn.NUMBERVALUE(AS99),1), "La cantidad de horas recargo nocturno debe ser un número entero. ", "")
),
""
)</f>
        <v/>
      </c>
      <c r="FP99" s="46">
        <f>IF(AND($DS99,FN99),
IF(AT99="","Debes escribir el valor de las horas recargo nocturno. ",
IF( ISERR(_xlfn.NUMBERVALUE(AT99)), "El valor de las horas recargo nocturno debe ser un número válido. ", "")
),
""
)</f>
        <v/>
      </c>
      <c r="FQ99" s="46">
        <f>CONCATENATE(AU99,AV99)&lt;&gt;""</f>
        <v/>
      </c>
      <c r="FR99" s="46">
        <f>IF(AND($DS99,FQ99),
IF(AU99="","Debes escribir el número de horas recargo diurno dominical y festivo. ",
IF( IFERROR(INT(AU99),1.1) &lt;&gt; IFERROR(_xlfn.NUMBERVALUE(AU99),1), "La cantidad de horas recargo diurno dominical y festivo debe ser un número entero. ", "")
),
""
)</f>
        <v/>
      </c>
      <c r="FS99" s="46">
        <f>IF(AND($DS99,FQ99),
IF(AV99="","Debes escribir el valor de las horas recargo diurno dominical y festivo. ",
IF( ISERR(_xlfn.NUMBERVALUE(AV99)), "El valor de las horas recargo diurno dominical y festivo debe ser un número válido. ", "")
),
""
)</f>
        <v/>
      </c>
      <c r="FT99" s="46">
        <f>CONCATENATE(AW99,AX99)&lt;&gt;""</f>
        <v/>
      </c>
      <c r="FU99" s="46">
        <f>IF(AND($DS99,FT99),
IF(AW99="","Debes escribir el número de horas recargo nocturno dominical y festivo. ",
IF( IFERROR(INT(AW99),1.1) &lt;&gt; IFERROR(_xlfn.NUMBERVALUE(AW99),1), "La cantidad de horas recargo nocturno dominical y festivo debe ser un número entero. ", "")
),
""
)</f>
        <v/>
      </c>
      <c r="FV99" s="46">
        <f>IF(AND($DS99,FT99),
IF(AX99="","Debes escribir el valor de las horas recargo nocturno dominical y festivo. ",
IF( ISERR(_xlfn.NUMBERVALUE(AX99)), "El valor de las horas recargo nocturno dominical y festivo debe ser un número válido. ", "")
),
""
)</f>
        <v/>
      </c>
      <c r="FW99" s="46">
        <f>CONCATENATE(AY99,AZ99)&lt;&gt;""</f>
        <v/>
      </c>
      <c r="FX99" s="46">
        <f>IF(AND($DS99,FW99),
IF(AY99="","Debes escribir el número de días de vacaciones comunes. ",
IF( IFERROR(INT(AY99),1.1) &lt;&gt; IFERROR(_xlfn.NUMBERVALUE(AY99),1), "La cantidad de días de vacaciones comunes debe ser un número entero. ", "")
),
""
)</f>
        <v/>
      </c>
      <c r="FY99" s="46">
        <f>IF(AND($DS99,FW99),
IF(AZ99="","Debes escribir el valor de las vacaciones comunes. ",
IF( ISERR(_xlfn.NUMBERVALUE(AZ99)), "El valor de las vacaciones comunes debe ser un número válido. ", "")
),
""
)</f>
        <v/>
      </c>
      <c r="FZ99" s="46">
        <f>CONCATENATE(BA99,BB99)&lt;&gt;""</f>
        <v/>
      </c>
      <c r="GA99" s="46">
        <f>IF(AND($DS99,FZ99),
IF(BA99="","Debes escribir el número de días de vacaciones compensadas. ",
IF( IFERROR(INT(BA99),1.1) &lt;&gt; IFERROR(_xlfn.NUMBERVALUE(BA99),1), "La cantidad de días de vacaciones compensadas debe ser un número entero. ", "")
),
""
)</f>
        <v/>
      </c>
      <c r="GB99" s="46">
        <f>IF(AND($DS99,FZ99),
IF(BB99="","Debes escribir el valor de las vacaciones compensadas. ",
IF( ISERR(_xlfn.NUMBERVALUE(BB99)), "El valor de las vacaciones compensadas debe ser un número válido. ", "")
),
""
)</f>
        <v/>
      </c>
      <c r="GC99" s="46">
        <f>CONCATENATE(BC99,BD99)&lt;&gt;""</f>
        <v/>
      </c>
      <c r="GD99" s="46">
        <f>IF(AND($DS99,GC99),
IF(BC99="","Debes escribir el número de días de prima salarial. ",
IF( IFERROR(INT(BC99),1.1) &lt;&gt; IFERROR(_xlfn.NUMBERVALUE(BC99),1), "La cantidad de días de prima salarial debe ser un número entero. ", "")
),
""
)</f>
        <v/>
      </c>
      <c r="GE99" s="46">
        <f>IF(AND($DS99,GC99),
IF(BD99="","Debes escribir el valor de los días de prima salarial. ",
IF( ISERR(_xlfn.NUMBERVALUE(BD99)), "El valor de los días de prima salarial debe ser un número válido. ", "")
),
""
)</f>
        <v/>
      </c>
      <c r="GF99" s="46">
        <f>IF($DS99,
IF( AND(BE99&lt;&gt;"", ISERR(_xlfn.NUMBERVALUE(BE99))), "El valor de la prima NO saliarial debe ser un número válido. ", "")
)</f>
        <v/>
      </c>
      <c r="GG99" s="46">
        <f>CONCATENATE(BF99,BG99,BH99)&lt;&gt;""</f>
        <v/>
      </c>
      <c r="GH99" s="46">
        <f>IF(AND($DS99,GG99),
IF(BF99="","Debes escribir el valor de las cesantías. ",
IF( ISERR(_xlfn.NUMBERVALUE(BF99)), "El valor de las cesantías debe ser un número válido. ", "")
),
""
)</f>
        <v/>
      </c>
      <c r="GI99" s="46">
        <f>IF(AND($DS99,GG99),
IF(BG99="","Debes escribir el % de cesantías. ",
IF( ISERR(_xlfn.NUMBERVALUE(BG99)), "El % de cesantías debe ser un número válido. ", "")
),
""
)</f>
        <v/>
      </c>
      <c r="GJ99" s="46">
        <f>IF(AND($DS99,GG99),
IF(BH99="","Debes escribir el valor de intereses de cesantías. ",
IF( ISERR(_xlfn.NUMBERVALUE(BH99)), "El valor de intereses de cesantías debe ser un número válido. ", "")
),
""
)</f>
        <v/>
      </c>
      <c r="GK99" s="46">
        <f>CONCATENATE(BI99,BJ99,BK99)&lt;&gt;""</f>
        <v/>
      </c>
      <c r="GL99" s="46">
        <f>IF(AND($DS99,GK99),
IF(BI99="","Debes escribir el número de días de incapacidad. ",
IF( IFERROR(INT(BI99),1.1) &lt;&gt; IFERROR(_xlfn.NUMBERVALUE(BI99),1), "La cantidad de días de incapacidad debe ser un número entero. ", "")
),
""
)</f>
        <v/>
      </c>
      <c r="GM99" s="46">
        <f>IF(AND($DS99,GK99),
IF(BJ99="","Debes escribir el tipo de incapacidad. ",
IF(_xlfn.IFNA(VLOOKUP(BJ99,TIPO_DE_INCAPACIDAD,1,FALSE),-1)=-1,"El tipo de incapacidad es inválida (por favor seleccionarlo de la lista). ","")
),
""
)</f>
        <v/>
      </c>
      <c r="GN99" s="46">
        <f>IF(AND($DS99,GK99),
IF(BK99="","Debes escribir el valor de la incapacidad. ",
IF( ISERR(_xlfn.NUMBERVALUE(BK99)), "El valor de la incapacidad debe ser un número válido. ", "")
),
""
)</f>
        <v/>
      </c>
      <c r="GO99" s="46">
        <f>CONCATENATE(BL99,BM99)&lt;&gt;""</f>
        <v/>
      </c>
      <c r="GP99" s="46">
        <f>IF(AND($DS99,GO99),
IF(BL99="","Debes escribir el número de días de licencia de maternidad o paternidad. ",
IF( IFERROR(INT(BL99),1.1) &lt;&gt; IFERROR(_xlfn.NUMBERVALUE(BL99),1), "La cantidad de días de licencia de maternidad o paternidad debe ser un número entero. ", "")
),
""
)</f>
        <v/>
      </c>
      <c r="GQ99" s="46">
        <f>IF(AND($DS99,GO99),
IF(BM99="","Debes escribir el valor de la licencia de maternidad o paternidad. ",
IF( ISERR(_xlfn.NUMBERVALUE(BM99)), "El valor de la licencia de maternidad o paternidad debe ser un número válido. ", "")
),
""
)</f>
        <v/>
      </c>
      <c r="GR99" s="46">
        <f>CONCATENATE(BN99,BO99)&lt;&gt;""</f>
        <v/>
      </c>
      <c r="GS99" s="46">
        <f>IF(AND($DS99,GR99),
IF(BN99="","Debes escribir el número de días de licencia remunerada. ",
IF( IFERROR(INT(BN99),1.1) &lt;&gt; IFERROR(_xlfn.NUMBERVALUE(BN99),1), "La cantidad de días de licencia remunerada debe ser un número entero. ", "")
),
""
)</f>
        <v/>
      </c>
      <c r="GT99" s="46">
        <f>IF(AND($DS99,GR99),
IF(BO99="","Debes escribir el valor de la licencia remunerada. ",
IF( ISERR(_xlfn.NUMBERVALUE(BO99)), "El valor de la licencia remunerada debe ser un número válido. ", "")
),
""
)</f>
        <v/>
      </c>
      <c r="GU99" s="46">
        <f>IF($DS99,
IF( AND(BP99&lt;&gt;"", ISERR(_xlfn.NUMBERVALUE(BP99))), "El valor de la licencia NO remunerada debe ser un número válido. ", "")
)</f>
        <v/>
      </c>
      <c r="GV99" s="46">
        <f>IF($DS99,
IF( AND(BQ99&lt;&gt;"", ISERR(_xlfn.NUMBERVALUE(BQ99))), "El valor de auxilios salariales debe ser un número válido. ", "")
)</f>
        <v/>
      </c>
      <c r="GW99" s="46">
        <f>IF($DS99,
IF( AND(BR99&lt;&gt;"", ISERR(_xlfn.NUMBERVALUE(BR99))), "El valor de auxilios NO salariales debe ser un número válido. ", "")
)</f>
        <v/>
      </c>
      <c r="GX99" s="46">
        <f>IF($DS99,
IF( AND(BS99&lt;&gt;"", ISERR(_xlfn.NUMBERVALUE(BS99))), "El valor de bonos salariales debe ser un número válido. ", "")
)</f>
        <v/>
      </c>
      <c r="GY99" s="46">
        <f>IF($DS99,
IF( AND(BT99&lt;&gt;"", ISERR(_xlfn.NUMBERVALUE(BT99))), "El valor de bonos NO salariales debe ser un número válido. ", "")
)</f>
        <v/>
      </c>
      <c r="GZ99" s="46">
        <f>IF($DS99,
IF( AND(BU99&lt;&gt;"", ISERR(_xlfn.NUMBERVALUE(BU99))), "El valor de bonos salariales de alimentación debe ser un número válido. ", "")
)</f>
        <v/>
      </c>
      <c r="HA99" s="46">
        <f>IF($DS99,
IF( AND(BV99&lt;&gt;"", ISERR(_xlfn.NUMBERVALUE(BV99))), "El valor de bonos NO salariales de alimentación debe ser un número válido. ", "")
)</f>
        <v/>
      </c>
      <c r="HB99" s="46">
        <f>IF($DS99,
IF( AND(BW99&lt;&gt;"", ISERR(_xlfn.NUMBERVALUE(BW99))), "El valor de bonificaciones salariales debe ser un número válido. ", "")
)</f>
        <v/>
      </c>
      <c r="HC99" s="46">
        <f>IF($DS99,
IF( AND(BX99&lt;&gt;"", ISERR(_xlfn.NUMBERVALUE(BX99))), "El valor de bonificaciones NO salariales debe ser un número válido. ", "")
)</f>
        <v/>
      </c>
      <c r="HD99" s="46">
        <f>IF($DS99,
IF( AND(BY99&lt;&gt;"", ISERR(_xlfn.NUMBERVALUE(BY99))), "El valor de compensaciones ordinarias debe ser un número válido. ", "")
)</f>
        <v/>
      </c>
      <c r="HE99" s="46">
        <f>IF($DS99,
IF( AND(BZ99&lt;&gt;"", ISERR(_xlfn.NUMBERVALUE(BZ99))), "El valor de compensaciones extraordinarias debe ser un número válido. ", "")
)</f>
        <v/>
      </c>
      <c r="HF99" s="46">
        <f>IF($DS99,
IF( AND(CA99&lt;&gt;"", ISERR(_xlfn.NUMBERVALUE(CA99))), "El valor de comisiones debe ser un número válido. ", "")
)</f>
        <v/>
      </c>
      <c r="HG99" s="46">
        <f>IF($DS99,
IF( AND(CB99&lt;&gt;"", ISERR(_xlfn.NUMBERVALUE(CB99))), "El valor de ausencia por huega debe ser un número válido. ", "")
)</f>
        <v/>
      </c>
      <c r="HH99" s="46">
        <f>IF($DS99,
IF( AND(CC99&lt;&gt;"", ISERR(_xlfn.NUMBERVALUE(CC99))), "El valor de anticipos debe ser un número válido. ", "")
)</f>
        <v/>
      </c>
      <c r="HI99" s="46">
        <f>IF($DS99,
IF( AND(CD99&lt;&gt;"", ISERR(_xlfn.NUMBERVALUE(CD99))), "El valor de pagos a terceros debe ser un número válido. ", "")
)</f>
        <v/>
      </c>
      <c r="HJ99" s="46">
        <f>IF($DS99,
IF( AND(CE99&lt;&gt;"", ISERR(_xlfn.NUMBERVALUE(CE99))), "El valor de dotación debe ser un número válido. ", "")
)</f>
        <v/>
      </c>
      <c r="HK99" s="46">
        <f>IF($DS99,
IF( AND(CF99&lt;&gt;"", ISERR(_xlfn.NUMBERVALUE(CF99))), "El valor de apoyo sostenibilidad debe ser un número válido. ", "")
)</f>
        <v/>
      </c>
      <c r="HL99" s="46">
        <f>IF($DS99,
IF( AND(CG99&lt;&gt;"", ISERR(_xlfn.NUMBERVALUE(CG99))), "El valor de teletrabajo debe ser un número válido. ", "")
)</f>
        <v/>
      </c>
      <c r="HM99" s="46">
        <f>IF($DS99,
IF( AND(CH99&lt;&gt;"", ISERR(_xlfn.NUMBERVALUE(CH99))), "El valor de bonificación de retiro debe ser un número válido. ", "")
)</f>
        <v/>
      </c>
      <c r="HN99" s="46">
        <f>IF($DS99,
IF( AND(CI99&lt;&gt;"", ISERR(_xlfn.NUMBERVALUE(CI99))), "El valor de indemnización de retiro debe ser un número válido. ", "")
)</f>
        <v/>
      </c>
      <c r="HO99" s="46">
        <f>IF($DS99,
IF( AND(CJ99&lt;&gt;"", ISERR(_xlfn.NUMBERVALUE(CJ99))), "El valor de reintegros debe ser un número válido. ", "")
)</f>
        <v/>
      </c>
      <c r="HP99" s="46">
        <f>CONCATENATE(CK99,CL99,CM99)&lt;&gt;""</f>
        <v/>
      </c>
      <c r="HQ99" s="46">
        <f>IF(AND($DS99,HP99),
IF(CK99="","Debes escribir la descripción de otro concepto no categorizado. ",""),
""
)</f>
        <v/>
      </c>
      <c r="HR99" s="46">
        <f>IF(AND($DS99,HP99),
IF(CONCATENATE(CL99,CM99)="","Debes escribir al menos un valor de concepto no categorizado (salarial o no salarial). ",
IF(ISERR(_xlfn.NUMBERVALUE(CL99)),"El valor salarial concepto no categorizado debe ser un número válido. ","")
),
""
)</f>
        <v/>
      </c>
      <c r="HS99" s="46">
        <f>IF(AND($DS99,HP99),
IF(CONCATENATE(CL99,CM99)="","Debes escribir al menos un valor de concepto no categorizado (salarial o no salarial). ",
IF(ISERR(_xlfn.NUMBERVALUE(CM99)),"El valor NO salarial concepto no categorizado debe ser un número válido. ","")
),
""
)</f>
        <v/>
      </c>
      <c r="HT99" s="46">
        <f>IF($DS99,
IF(CN99="","Debes escribir el porcentaje del aporte a salud. ",
IF( ISERR(_xlfn.NUMBERVALUE(CN99)), "El valor del porcentaje del aporte a salud debe ser un número válido. ", "")
)
)</f>
        <v/>
      </c>
      <c r="HU99" s="46">
        <f>IF($DS99,
IF(CO99="","Debes escribir el valor del aporte a salud. ",
IF( ISERR(_xlfn.NUMBERVALUE(CO99)), "El valor del aporte a salud debe ser un número válido. ", "")
)
)</f>
        <v/>
      </c>
      <c r="HV99" s="46">
        <f>IF($DS99,
IF( AND(CP99&lt;&gt;"", ISERR(_xlfn.NUMBERVALUE(CP99))), "El valor plan complementario debe ser un número válido. ", "")
)</f>
        <v/>
      </c>
      <c r="HW99" s="46">
        <f>IF($DS99,
IF(CQ99="","Debes escribir el porcentaje del aporte a pensión. ",
IF( ISERR(_xlfn.NUMBERVALUE(CQ99)), "El valor del porcentaje del aporte a pensión debe ser un número válido. ", "")
)
)</f>
        <v/>
      </c>
      <c r="HX99" s="46">
        <f>IF($DS99,
IF(CR99="","Debes escribir el valor del aporte a pensión. ",
IF( ISERR(_xlfn.NUMBERVALUE(CR99)), "El valor del aporte a salud debe ser un número válido. ", "")
)
)</f>
        <v/>
      </c>
      <c r="HY99" s="46">
        <f>IF($DS99,
IF( AND(CS99&lt;&gt;"", ISERR(_xlfn.NUMBERVALUE(CS99))), "El valor pensión voluntaria debe ser un número válido. ", "")
)</f>
        <v/>
      </c>
      <c r="HZ99" s="46">
        <f>CONCATENATE(CT99,CU99,CV99,CW99)&lt;&gt;""</f>
        <v/>
      </c>
      <c r="IA99" s="46">
        <f>IF(AND($DS99,HZ99),
IF(CT99="","Debes escribir el % del fondo de seguridad pensional. ",
IF( ISERR(_xlfn.NUMBERVALUE(CT99)), "El % del fondo de seguridad debe ser un número válido. ", "")
),
""
)</f>
        <v/>
      </c>
      <c r="IB99" s="46">
        <f>IF(AND($DS99,HZ99),
IF(CU99="","Debes escribir el valor del aporte al fondo de solidaridad pensional. ",
IF( ISERR(_xlfn.NUMBERVALUE(CU99)), "El valor del aporte al fondo de solidaridad pensional debe ser un número válido. ", "")
),
""
)</f>
        <v/>
      </c>
      <c r="IC99" s="46">
        <f>IF(AND($DS99,HZ99),
IF(CV99="","Debes escribir el % del fondo de subsistencia. ",
IF( ISERR(_xlfn.NUMBERVALUE(CV99)), "El % del fondo de subsistencia debe ser un número válido. ", "")
),
""
)</f>
        <v/>
      </c>
      <c r="ID99" s="46">
        <f>IF(AND($DS99,HZ99),
IF(CW99="","Debes escribir el valor del fondo de subsistencia. ",
IF( ISERR(_xlfn.NUMBERVALUE(CW99)), "El valor del fondo de subsistencia debe ser un número válido. ", "")
),
""
)</f>
        <v/>
      </c>
      <c r="IE99" s="46">
        <f>CONCATENATE(CX99,CY99)&lt;&gt;""</f>
        <v/>
      </c>
      <c r="IF99" s="46">
        <f>IF(AND($DS99,IE99),
IF(CX99="","Debes escribir el % de sindicato. ",
IF( ISERR(_xlfn.NUMBERVALUE(CX99)), "El % de sindicato debe ser un número válido. ", "")
),
""
)</f>
        <v/>
      </c>
      <c r="IG99" s="46">
        <f>IF(AND($DS99,IE99),
IF(CY99="","Debes escribir el valor del sindicato. ",
IF( ISERR(_xlfn.NUMBERVALUE(CY99)), "El valor del sindicato debe ser un número válido. ", "")
),
""
)</f>
        <v/>
      </c>
      <c r="IH99" s="46">
        <f>IF($DS99,
IF( AND(CZ99&lt;&gt;"", ISERR(_xlfn.NUMBERVALUE(CZ99))), "El valor de sanción pública debe ser un número válido. ", "")
)</f>
        <v/>
      </c>
      <c r="II99" s="46">
        <f>IF($DS99,
IF( AND(DA99&lt;&gt;"", ISERR(_xlfn.NUMBERVALUE(DA99))), "El valor de sanción privada debe ser un número válido. ", "")
)</f>
        <v/>
      </c>
      <c r="IJ99" s="46">
        <f>CONCATENATE(DB99,DC99)&lt;&gt;""</f>
        <v/>
      </c>
      <c r="IK99" s="46">
        <f>IF(AND($DS99,IJ99),
IF(DB99="","Debes escribir la descripción de libranza. ",""),
""
)</f>
        <v/>
      </c>
      <c r="IL99" s="46">
        <f>IF(AND($DS99,IJ99),
IF(DC99="","Debes escribir la cuota libranza. ",
IF(ISERR(_xlfn.NUMBERVALUE(DC99)),"El valor de la cuota libranza debe ser un número válido. ","")
),
""
)</f>
        <v/>
      </c>
      <c r="IM99" s="46">
        <f>IF($DS99,
IF( AND(DD99&lt;&gt;"", ISERR(_xlfn.NUMBERVALUE(DD99))), "El valor de pagos a terceros debe ser un número válido. ", "")
)</f>
        <v/>
      </c>
      <c r="IN99" s="46">
        <f>IF($DS99,
IF( AND(DE99&lt;&gt;"", ISERR(_xlfn.NUMBERVALUE(DE99))), "El valor de anticipos debe ser un número válido. ", "")
)</f>
        <v/>
      </c>
      <c r="IO99" s="46">
        <f>IF($DS99,
IF( AND(DF99&lt;&gt;"", ISERR(_xlfn.NUMBERVALUE(DF99))), "El valor de AFC debe ser un número válido. ", "")
)</f>
        <v/>
      </c>
      <c r="IP99" s="46">
        <f>IF($DS99,
IF( AND(DG99&lt;&gt;"", ISERR(_xlfn.NUMBERVALUE(DG99))), "El valor de rete-fuente debe ser un número válido. ", "")
)</f>
        <v/>
      </c>
      <c r="IQ99" s="46">
        <f>IF($DS99,
IF( AND(DH99&lt;&gt;"", ISERR(_xlfn.NUMBERVALUE(DH99))), "El valor de cooperativa de trabajo debe ser un número válido. ", "")
)</f>
        <v/>
      </c>
      <c r="IR99" s="46">
        <f>IF($DS99,
IF( AND(DI99&lt;&gt;"", ISERR(_xlfn.NUMBERVALUE(DI99))), "El valor de embargo fiscal debe ser un número válido. ", "")
)</f>
        <v/>
      </c>
      <c r="IS99" s="46">
        <f>IF($DS99,
IF( AND(DJ99&lt;&gt;"", ISERR(_xlfn.NUMBERVALUE(DJ99))), "El valor de educación debe ser un número válido. ", "")
)</f>
        <v/>
      </c>
      <c r="IT99" s="46">
        <f>IF($DS99,
IF( AND(DK99&lt;&gt;"", ISERR(_xlfn.NUMBERVALUE(DK99))), "El valor de reintegro debe ser un número válido. ", "")
)</f>
        <v/>
      </c>
      <c r="IU99" s="46">
        <f>IF($DS99,
IF( AND(DL99&lt;&gt;"", ISERR(_xlfn.NUMBERVALUE(DL99))), "El valor de deuda debe ser un número válido. ", "")
)</f>
        <v/>
      </c>
      <c r="IV99" s="46">
        <f>IF($DS99,
IF( AND(DM99&lt;&gt;"", ISERR(_xlfn.NUMBERVALUE(DM99))), "El valor de otras deducciones debe ser un número válido. ", "")
)</f>
        <v/>
      </c>
      <c r="IW99" s="46">
        <f>IF($DS99,
IF(DN99="","Debes escribir el valor de los devengos totales. ",
IF( ISERR(_xlfn.NUMBERVALUE(DN99)), "El valor de los devengos totales debe ser un número válido. ", "")
)
)</f>
        <v/>
      </c>
      <c r="IX99" s="46">
        <f>IF($DS99,
IF(DO99="","Debes escribir el valor de las deducciones totales. ",
IF( ISERR(_xlfn.NUMBERVALUE(DO99)), "El valor de las deducciones totales debe ser un número válido. ", "")
)
)</f>
        <v/>
      </c>
      <c r="IY99" s="46">
        <f>IF($DS99,
IF(DP99="","Debes escribir el valor del salario total. ",
IF( ISERR(_xlfn.NUMBERVALUE(DP99)), "El valor del salario total debe ser un número válido. ", "")
)
)</f>
        <v/>
      </c>
    </row>
    <row r="100">
      <c r="B100" s="48" t="n">
        <v>88</v>
      </c>
      <c r="C100" s="61">
        <f>IF(AND(DS100,DP100&lt;&gt;""),
IF(DQ100="","OK","Error"),
""
)</f>
        <v/>
      </c>
      <c r="D100" s="53" t="n"/>
      <c r="E100" s="52" t="n"/>
      <c r="F100" s="112" t="n"/>
      <c r="G100" s="52" t="n"/>
      <c r="H100" s="53" t="n"/>
      <c r="I100" s="52" t="n"/>
      <c r="J100" s="52" t="n"/>
      <c r="K100" s="53" t="n"/>
      <c r="L100" s="55" t="n"/>
      <c r="M100" s="108" t="n"/>
      <c r="N100" s="56" t="n"/>
      <c r="O100" s="52" t="n"/>
      <c r="P100" s="52" t="n"/>
      <c r="Q100" s="52" t="n"/>
      <c r="R100" s="52" t="n"/>
      <c r="S100" s="52" t="n"/>
      <c r="T100" s="53" t="n"/>
      <c r="U100" s="52" t="n"/>
      <c r="V100" s="52" t="n"/>
      <c r="W100" s="55" t="n"/>
      <c r="X100" s="55" t="n"/>
      <c r="Y100" s="52" t="n"/>
      <c r="Z100" s="55" t="n"/>
      <c r="AA100" s="52" t="n"/>
      <c r="AB100" s="53" t="n"/>
      <c r="AC100" s="53" t="n"/>
      <c r="AD100" s="53" t="n"/>
      <c r="AE100" s="177" t="n"/>
      <c r="AF100" s="113" t="n"/>
      <c r="AG100" s="177" t="n"/>
      <c r="AH100" s="178" t="n"/>
      <c r="AI100" s="178" t="n"/>
      <c r="AJ100" s="178" t="n"/>
      <c r="AK100" s="114" t="n"/>
      <c r="AL100" s="178" t="n"/>
      <c r="AM100" s="114" t="n"/>
      <c r="AN100" s="178" t="n"/>
      <c r="AO100" s="114" t="n"/>
      <c r="AP100" s="178" t="n"/>
      <c r="AQ100" s="114" t="n"/>
      <c r="AR100" s="178" t="n"/>
      <c r="AS100" s="114" t="n"/>
      <c r="AT100" s="178" t="n"/>
      <c r="AU100" s="114" t="n"/>
      <c r="AV100" s="178" t="n"/>
      <c r="AW100" s="114" t="n"/>
      <c r="AX100" s="178" t="n"/>
      <c r="AY100" s="114" t="n"/>
      <c r="AZ100" s="178" t="n"/>
      <c r="BA100" s="114" t="n"/>
      <c r="BB100" s="178" t="n"/>
      <c r="BC100" s="114" t="n"/>
      <c r="BD100" s="178" t="n"/>
      <c r="BE100" s="178" t="n"/>
      <c r="BF100" s="178" t="n"/>
      <c r="BG100" s="59" t="n"/>
      <c r="BH100" s="178" t="n"/>
      <c r="BI100" s="114" t="n"/>
      <c r="BJ100" s="53" t="n"/>
      <c r="BK100" s="178" t="n"/>
      <c r="BL100" s="114" t="n"/>
      <c r="BM100" s="178" t="n"/>
      <c r="BN100" s="114" t="n"/>
      <c r="BO100" s="178" t="n"/>
      <c r="BP100" s="178" t="n"/>
      <c r="BQ100" s="178" t="n"/>
      <c r="BR100" s="178" t="n"/>
      <c r="BS100" s="178" t="n"/>
      <c r="BT100" s="178" t="n"/>
      <c r="BU100" s="178" t="n"/>
      <c r="BV100" s="178" t="n"/>
      <c r="BW100" s="178" t="n"/>
      <c r="BX100" s="178" t="n"/>
      <c r="BY100" s="178" t="n"/>
      <c r="BZ100" s="178" t="n"/>
      <c r="CA100" s="178" t="n"/>
      <c r="CB100" s="178" t="n"/>
      <c r="CC100" s="178" t="n"/>
      <c r="CD100" s="178" t="n"/>
      <c r="CE100" s="178" t="n"/>
      <c r="CF100" s="178" t="n"/>
      <c r="CG100" s="178" t="n"/>
      <c r="CH100" s="178" t="n"/>
      <c r="CI100" s="178" t="n"/>
      <c r="CJ100" s="178" t="n"/>
      <c r="CK100" s="53" t="n"/>
      <c r="CL100" s="178" t="n"/>
      <c r="CM100" s="178" t="n"/>
      <c r="CN100" s="60" t="n"/>
      <c r="CO100" s="177" t="n"/>
      <c r="CP100" s="178" t="n"/>
      <c r="CQ100" s="60" t="n"/>
      <c r="CR100" s="177" t="n"/>
      <c r="CS100" s="178" t="n"/>
      <c r="CT100" s="59" t="n"/>
      <c r="CU100" s="178" t="n"/>
      <c r="CV100" s="59" t="n"/>
      <c r="CW100" s="178" t="n"/>
      <c r="CX100" s="59" t="n"/>
      <c r="CY100" s="178" t="n"/>
      <c r="CZ100" s="178" t="n"/>
      <c r="DA100" s="178" t="n"/>
      <c r="DB100" s="53" t="n"/>
      <c r="DC100" s="178" t="n"/>
      <c r="DD100" s="178" t="n"/>
      <c r="DE100" s="178" t="n"/>
      <c r="DF100" s="178" t="n"/>
      <c r="DG100" s="178" t="n"/>
      <c r="DH100" s="178" t="n"/>
      <c r="DI100" s="178" t="n"/>
      <c r="DJ100" s="178" t="n"/>
      <c r="DK100" s="178" t="n"/>
      <c r="DL100" s="178" t="n"/>
      <c r="DM100" s="178" t="n"/>
      <c r="DN100" s="177" t="n"/>
      <c r="DO100" s="177" t="n"/>
      <c r="DP100" s="177" t="n"/>
      <c r="DQ100" s="76">
        <f>IF(AND(DS100,DP100&lt;&gt;""),
CONCATENATE(DT100,DU100,DV100,DW100,DX100,DY100,DZ100,EA100,EB100,EC100,ED100,EE100,EF100,EG100,EH100,EI100,EJ100,EK100,EL100,EM100,EN100,EO100,EP100,EQ100,ES100,ET100,EU100,EV100,EW100,EX100,EY100,EZ100,FA100,FC100,FD100,FF100,FG100,FI100,FJ100,FL100,FM100,FO100,FP100,FR100,FS100,FU100,FV100,FX100,FY100,GA100,GB100,GD100,GE100,GF100,GH100,GI100,GJ100,GL100,GM100,GN100,GP100,GQ100,GS100,GT100,GU100,GV100,GW100,GX100,GY100,GZ100,HA100,HB100,HC100,HD100,HE100,HF100,HG100,HH100,HI100,HJ100,HK100,HL100,HM100,HN100,HO100,HQ100,HR100,HS100,HT100,HU100,HV100,HW100,HX100,HY100,IA100,IB100,IC100,ID100,IF100,IG100,IH100,II100,IK100,IL100,IM100,IN100,IO100,IP100,IQ100,IR100,IS100,IT100,IU100,IV100,IW100,IX100,IY100,IZ100),
""
)</f>
        <v/>
      </c>
      <c r="DR100" s="53" t="n"/>
      <c r="DS100" s="46">
        <f>CONCATENATE(D100,$E100,$F100,$G100,H100,$I100,$J100,K100,$L100,$M100,N100,$O100,$P100,$Q100,$R100,$S100,T100,$U100,$V100,$W100,$X100,$Y100,$Z100,$AA100,AB100,AC100,AD100,$AE100,$AF100,$AG100,AH100,AI100,AJ100,AK100,AL100,AM100,AN100,AO100,AP100,AQ100,AR100,AS100,AT100,AU100,AV100,AW100,AX100,AY100,AZ100,BA100,BB100,BC100,BD100,BE100,BF100,BG100,BH100,BI100,BJ100,BK100,BL100,BM100,BN100,BO100,BP100,BQ100,BR100,BS100,BT100,BU100,BV100,BW100,BX100,BY100,BZ100,CA100,CB100,CC100,CD100,CE100,CF100,CG100,CH100,CI100,CJ100,CK100,CL100,CM100,$CN100,$CO100,CP100,$CQ100,$CR100,CS100,CT100,CU100,CV100,CW100,CX100,CY100,CZ100,DA100,DB100,DC100,DD100,DE100,DF100,DG100,DH100,DI100,DJ100,DK100,DL100,DM100,$DN100,$DO100,$DP100,DR100)&lt;&gt;""</f>
        <v/>
      </c>
      <c r="DT100" s="46">
        <f>IF(AND($DS100,$E$4&lt;&gt;""),
IF(LEFT($E$4,2) = "1.",
IF(D100&lt;&gt;"","El CUNE sólo se envía en operaciones de novedad o ajuste. ",""),
IF(D100="","Debes escribir un CUNE válido para realizar operaciones de novedad o ajuste. ","")),
""
)</f>
        <v/>
      </c>
      <c r="DU100" s="46">
        <f>IF($DS100,
IF(E100="","Debes seleccionar el tipo de documento del empleado. ",
IF(_xlfn.IFNA(VLOOKUP(E100,TIPO_DE_DOCUMENTO,1,FALSE),-1)=-1,"El tipo de documento no es válido (por favor seleccionarlo de la lista). ","")
)
)</f>
        <v/>
      </c>
      <c r="DV100" s="46">
        <f>IF($DS100,
IF(F100="","Debes escribir el número de documento del empleado. ","")
)</f>
        <v/>
      </c>
      <c r="DW100" s="46">
        <f>IF($DS100,
IF(G100="","Debes escribir el primer nombre del empleado. ","")
)</f>
        <v/>
      </c>
      <c r="DY100" s="46">
        <f>IF($DS100,
IF(I100="","Debes escribir el primer apellido del empleado. ","")
)</f>
        <v/>
      </c>
      <c r="DZ100" s="46">
        <f>IF($DS100,
IF(J100="","Debes escribir el segundo apellido del empleado. ","")
)</f>
        <v/>
      </c>
      <c r="EB100" s="46">
        <f>IF($DS100,
IF(L100="","Debes escribir la fecha de ingreso del empleado. ",
IF(ISERR(DATE(YEAR(L100),MONTH(L100),DAY(L100))), "El valor ingresado en fecha de ingreso no tiene un formato válido. ","")
)
)</f>
        <v/>
      </c>
      <c r="EC100" s="46">
        <f>IF($DS100,
IF(M100="","Debes escribir el tiempo laborado. ",
IF( IFERROR(INT(M100),1.1) &lt;&gt; IFERROR(_xlfn.NUMBERVALUE(M100),1), "El valor de los días trabajados debe ser un número entero. ", "")
)
)</f>
        <v/>
      </c>
      <c r="ED100" s="46">
        <f>IF($DS100,
IF( AND(N100&lt;&gt;"", ISERR(DATE(YEAR(N100),MONTH(N100),DAY(N100))) ), "El valor ingresado en fecha de ingreso no tiene un formato válido. ",
IF( AND(N100&lt;&gt;"", $E$6&lt;&gt;"", DATE(YEAR(N100), MONTH(N100), 1) &lt;&gt; IFERROR(DATE(MID($E$6, 1, 4), MID($E$6, 6, 2),1), "1/1/1900") ), "La fecha de retiro debe estar dentro del período liquidado. ", "")
)
)</f>
        <v/>
      </c>
      <c r="EE100" s="46">
        <f>IF($DS100,
IF(O100="","Debes seleccionar el tipo de trabajador. ",
IF(_xlfn.IFNA(VLOOKUP(O100,TIPO_DE_TRABAJADOR,1,FALSE),-1)=-1,"El tipo de trabajador no es válido (por favor seleccionarlo de la lista). ","")
)
)</f>
        <v/>
      </c>
      <c r="EF100" s="46">
        <f>IF($DS100,
IF(P100="","Debes seleccionar si es un trabajador dependiente pensionado por vejez. ",
IF(_xlfn.IFNA(VLOOKUP(P100,SUBTIPO_DE_TRABAJADOR,1,FALSE),-1)=-1,"El tipo de trabajador dependiente pensionado por vejez no es válido (por favor seleccionarlo de la lista). ","")
)
)</f>
        <v/>
      </c>
      <c r="EG100" s="46">
        <f>IF($DS100,
IF(Q100="","Debes seleccionar el tipo de contrato del trabajador. ",
IF(_xlfn.IFNA(VLOOKUP(Q100,TIPO_DE_CONTRATO,1,FALSE),-1)=-1,"El tipo de contrato del trabajador no es válido (por favor seleccionarlo de la lista). ","")
)
)</f>
        <v/>
      </c>
      <c r="EH100" s="46">
        <f>IF($DS100,
IF(R100="","Debes seleccionar si es un salario integral. ",
IF(_xlfn.IFNA(VLOOKUP(R100,SI_NO,1,FALSE),-1)=-1,"Valor no válido para salario integral (por favor seleccionarlo de la lista). ","")
)
)</f>
        <v/>
      </c>
      <c r="EI100" s="46">
        <f>IF($DS100,
IF(S100="","Debes seleccionar si el trabajador realiza actividades de riesgo. ",
IF(_xlfn.IFNA(VLOOKUP(S100,SI_NO,1,FALSE),-1)=-1,"Valor no válido para actividad de alto riesgo (por favor seleccionarlo de la lista). ","")
)
)</f>
        <v/>
      </c>
      <c r="EK100" s="46">
        <f>IF($DS100,
IF(U100="","Debes escribir el código del municipio de residencia del trabajador. ",
IF(_xlfn.IFNA(VLOOKUP(U100,MUNICIPIO,1,FALSE),-1)=-1,"El municipio de residencia del trabajador es inválido (por favor seleccionarlo de la lista). ","")
)
)</f>
        <v/>
      </c>
      <c r="EL100" s="46">
        <f>IF($DS100,
IF(V100="","Debes escribir el la dirección de residendia del trabajador. ","")
)</f>
        <v/>
      </c>
      <c r="EM100" s="46">
        <f>IF($DS100,
IF(W100="","Debes escribir la fecha de inicio de la liquidación. ",
IF(ISERR(DATE(YEAR(W100),MONTH(W100),DAY(W100))),"El valor ingresado en fecha de inicio de liquidación no tiene un formato válido. ",
IF( AND($E$6&lt;&gt;"", DATE(YEAR(W100), MONTH(W100), 1) &lt;&gt; IFERROR(DATE(MID($E$6, 1, 4), MID($E$6, 6, 2),1), "1/1/1900") ), "La fecha de inicio de la liquidación debe estar dentro del período liquidado. ", "")
)
)
)</f>
        <v/>
      </c>
      <c r="EN100" s="46">
        <f>IF($DS100,
IF(X100="","Debes escribir la fecha de fin de la liquidación. ",
IF(ISERR(DATE(YEAR(X100),MONTH(X100),DAY(X100))),"El valor ingresado en fecha de fin de liquidación no tiene un formato válido. ",
IF( AND($E$6&lt;&gt;"", DATE(YEAR(X100), MONTH(X100), 1) &lt;&gt; IFERROR(DATE(MID($E$6, 1, 4), MID($E$6, 6, 2),1), "1/1/1900") ), "La fecha de fin de la liquidación debe estar dentro del período liquidado. ", "")
)
)
)</f>
        <v/>
      </c>
      <c r="EO100" s="46">
        <f>IF($DS100,
IF(Y100="","Debes escribir la frecuencia de pago del trabajador. ",
IF(_xlfn.IFNA(VLOOKUP(Y100,PERÍODO_DE_NÓMINA,1,FALSE),-1)=-1,"La frecuencia de pago es inválida (por favor seleccionarlo de la lista). ","")
)
)</f>
        <v/>
      </c>
      <c r="EP100" s="46">
        <f>IF($DS100,
IF(Z100="","Debes escribir la fecha de pago. ",
IF(ISERR(DATE(YEAR(Z100),MONTH(Z100),DAY(Z100))), "El valor ingresado en fecha de pago no tiene un formato válido. ","")
)
)</f>
        <v/>
      </c>
      <c r="EQ100" s="46">
        <f>IF($DS100,
IF(AA100="","Debes escribir el medio de pago. ",
IF(_xlfn.IFNA(VLOOKUP(AA100,MEDIOS_DE_PAGO,1,FALSE),-1)=-1,"El medio de pago es inválido (por favor seleccionarlo de la lista). ","")
)
)</f>
        <v/>
      </c>
      <c r="ER100" s="46">
        <f>OR(AA100='Tablas '!$T$4,AA100='Tablas '!$T$7,AA100='Tablas '!$T$8,AA100='Tablas '!$T$11)</f>
        <v/>
      </c>
      <c r="ES100" s="46">
        <f>IF(AND($DS100,ER100),
IF(AB100="","Debes escribir la entidad bancaria. ",""),
""
)</f>
        <v/>
      </c>
      <c r="ET100" s="46">
        <f>IF(AND($DS100,ER100),
IF(AC100="","Debes escribir el tipo de cuenta bancaria. ",
IF(_xlfn.IFNA(VLOOKUP(AC100,TIPO_DE_CUENTA,1,FALSE),-1)=-1,"El tipo de cuenta bancaria es inválida (por favor seleccionarlo de la lista). ","")
),
""
)</f>
        <v/>
      </c>
      <c r="EU100" s="46">
        <f>IF(AND($DS100,ER100),
IF(AD100="","Debes escribir el número de cuenta bancaria. ",""),
""
)</f>
        <v/>
      </c>
      <c r="EV100" s="46">
        <f>IF($DS100,
IF(AE100="","Debes escribir el valor del sueldo básico. ",
IF( ISERR(_xlfn.NUMBERVALUE(AE100)), "El valor del sueldo básico debe ser un número válido. ", "")
)
)</f>
        <v/>
      </c>
      <c r="EW100" s="46">
        <f>IF($DS100,
IF(AF100="","Debes escribir el número de días trabajados. ",
IF( IFERROR(INT(AF100),1.1) &lt;&gt; IFERROR(_xlfn.NUMBERVALUE(AF100),1), "La cantidad de días trabajados debe ser un número entero. ", "")
)
)</f>
        <v/>
      </c>
      <c r="EX100" s="46">
        <f>IF($DS100,
IF(AG100="","Debes escribir el valor del sueldo trabajado. ",
IF( ISERR(_xlfn.NUMBERVALUE(AG100)), "El valor del sueldo trabajado debe ser un número válido. ", "")
)
)</f>
        <v/>
      </c>
      <c r="EY100" s="46">
        <f>IF($DS100,
IF( AND(AH100&lt;&gt;"", ISERR(_xlfn.NUMBERVALUE(AH100))), "El valor del auxilio de transporte debe ser un número válido. ", "")
)</f>
        <v/>
      </c>
      <c r="EZ100" s="46">
        <f>IF($DS100,
IF( AND(AI100&lt;&gt;"", ISERR(_xlfn.NUMBERVALUE(AI100))), "El valor de viáticos salariales debe ser un número válido. ", "")
)</f>
        <v/>
      </c>
      <c r="FA100" s="46">
        <f>IF($DS100,
IF( AND(AJ100&lt;&gt;"", ISERR(_xlfn.NUMBERVALUE(AJ100))), "El valor de viáticos NO salariales debe ser un número válido. ", "")
)</f>
        <v/>
      </c>
      <c r="FB100" s="46">
        <f>CONCATENATE(AK100,AL100)&lt;&gt;""</f>
        <v/>
      </c>
      <c r="FC100" s="46">
        <f>IF(AND($DS100,FB100),
IF(AK100="","Debes escribir el número de horas extras diurnas. ",
IF( IFERROR(INT(AK100),1.1) &lt;&gt; IFERROR(_xlfn.NUMBERVALUE(AK100),1), "La cantidad de horas extras diurnas debe ser un número entero. ", "")
),
""
)</f>
        <v/>
      </c>
      <c r="FD100" s="46">
        <f>IF(AND($DS100,FB100),
IF(AL100="","Debes escribir el valor de las horas extras diurnas. ",
IF( ISERR(_xlfn.NUMBERVALUE(AL100)), "El valor de las horas extras duirnas debe ser un número válido. ", "")
),
""
)</f>
        <v/>
      </c>
      <c r="FE100" s="46">
        <f>CONCATENATE(AM100,AN100)&lt;&gt;""</f>
        <v/>
      </c>
      <c r="FF100" s="46">
        <f>IF(AND($DS100,FE100),
IF(AM100="","Debes escribir el número de horas extras nocturnas. ",
IF( IFERROR(INT(AM100),1.1) &lt;&gt; IFERROR(_xlfn.NUMBERVALUE(AM100),1), "La cantidad de horas extras nocturnas debe ser un número entero. ", "")
),
""
)</f>
        <v/>
      </c>
      <c r="FG100" s="46">
        <f>IF(AND($DS100,FE100),
IF(AN100="","Debes escribir el valor de las horas extras nocturnas. ",
IF( ISERR(_xlfn.NUMBERVALUE(AN100)), "El valor de las horas extras nocturnas debe ser un número válido. ", "")
),
""
)</f>
        <v/>
      </c>
      <c r="FH100" s="46">
        <f>CONCATENATE(AO100,AP100)&lt;&gt;""</f>
        <v/>
      </c>
      <c r="FI100" s="46">
        <f>IF(AND($DS100,FH100),
IF(AO100="","Debes escribir el número de horas extras diurnas dominicales y festivas. ",
IF( IFERROR(INT(AO100),1.1) &lt;&gt; IFERROR(_xlfn.NUMBERVALUE(AO100),1), "La cantidad de horas extras diurnas dominicales y festivas debe ser un número entero. ", "")
),
""
)</f>
        <v/>
      </c>
      <c r="FJ100" s="46">
        <f>IF(AND($DS100,FH100),
IF(AP100="","Debes escribir el valor de las horas extras diurnas dominicales y festivas. ",
IF( ISERR(_xlfn.NUMBERVALUE(AP100)), "El valor de las horas extras diurnas dominicales y festivas debe ser un número válido. ", "")
),
""
)</f>
        <v/>
      </c>
      <c r="FK100" s="46">
        <f>CONCATENATE(AQ100,AR100)&lt;&gt;""</f>
        <v/>
      </c>
      <c r="FL100" s="46">
        <f>IF(AND($DS100,FK100),
IF(AQ100="","Debes escribir el número de horas extras nocturnas dominicales y festivas. ",
IF( IFERROR(INT(AQ100),1.1) &lt;&gt; IFERROR(_xlfn.NUMBERVALUE(AQ100),1), "La cantidad de horas extras nocturnas dominicales y festivas debe ser un número entero. ", "")
),
""
)</f>
        <v/>
      </c>
      <c r="FM100" s="46">
        <f>IF(AND($DS100,FK100),
IF(AR100="","Debes escribir el valor de las horas extras nocturnas dominicales y festivas. ",
IF( ISERR(_xlfn.NUMBERVALUE(AR100)), "El valor de las horas extras nocturnas dominicales y festivas debe ser un número válido. ", "")
),
""
)</f>
        <v/>
      </c>
      <c r="FN100" s="46">
        <f>CONCATENATE(AS100,AT100)&lt;&gt;""</f>
        <v/>
      </c>
      <c r="FO100" s="46">
        <f>IF(AND($DS100,FN100),
IF(AS100="","Debes escribir el número de horas recargo nocturno. ",
IF( IFERROR(INT(AS100),1.1) &lt;&gt; IFERROR(_xlfn.NUMBERVALUE(AS100),1), "La cantidad de horas recargo nocturno debe ser un número entero. ", "")
),
""
)</f>
        <v/>
      </c>
      <c r="FP100" s="46">
        <f>IF(AND($DS100,FN100),
IF(AT100="","Debes escribir el valor de las horas recargo nocturno. ",
IF( ISERR(_xlfn.NUMBERVALUE(AT100)), "El valor de las horas recargo nocturno debe ser un número válido. ", "")
),
""
)</f>
        <v/>
      </c>
      <c r="FQ100" s="46">
        <f>CONCATENATE(AU100,AV100)&lt;&gt;""</f>
        <v/>
      </c>
      <c r="FR100" s="46">
        <f>IF(AND($DS100,FQ100),
IF(AU100="","Debes escribir el número de horas recargo diurno dominical y festivo. ",
IF( IFERROR(INT(AU100),1.1) &lt;&gt; IFERROR(_xlfn.NUMBERVALUE(AU100),1), "La cantidad de horas recargo diurno dominical y festivo debe ser un número entero. ", "")
),
""
)</f>
        <v/>
      </c>
      <c r="FS100" s="46">
        <f>IF(AND($DS100,FQ100),
IF(AV100="","Debes escribir el valor de las horas recargo diurno dominical y festivo. ",
IF( ISERR(_xlfn.NUMBERVALUE(AV100)), "El valor de las horas recargo diurno dominical y festivo debe ser un número válido. ", "")
),
""
)</f>
        <v/>
      </c>
      <c r="FT100" s="46">
        <f>CONCATENATE(AW100,AX100)&lt;&gt;""</f>
        <v/>
      </c>
      <c r="FU100" s="46">
        <f>IF(AND($DS100,FT100),
IF(AW100="","Debes escribir el número de horas recargo nocturno dominical y festivo. ",
IF( IFERROR(INT(AW100),1.1) &lt;&gt; IFERROR(_xlfn.NUMBERVALUE(AW100),1), "La cantidad de horas recargo nocturno dominical y festivo debe ser un número entero. ", "")
),
""
)</f>
        <v/>
      </c>
      <c r="FV100" s="46">
        <f>IF(AND($DS100,FT100),
IF(AX100="","Debes escribir el valor de las horas recargo nocturno dominical y festivo. ",
IF( ISERR(_xlfn.NUMBERVALUE(AX100)), "El valor de las horas recargo nocturno dominical y festivo debe ser un número válido. ", "")
),
""
)</f>
        <v/>
      </c>
      <c r="FW100" s="46">
        <f>CONCATENATE(AY100,AZ100)&lt;&gt;""</f>
        <v/>
      </c>
      <c r="FX100" s="46">
        <f>IF(AND($DS100,FW100),
IF(AY100="","Debes escribir el número de días de vacaciones comunes. ",
IF( IFERROR(INT(AY100),1.1) &lt;&gt; IFERROR(_xlfn.NUMBERVALUE(AY100),1), "La cantidad de días de vacaciones comunes debe ser un número entero. ", "")
),
""
)</f>
        <v/>
      </c>
      <c r="FY100" s="46">
        <f>IF(AND($DS100,FW100),
IF(AZ100="","Debes escribir el valor de las vacaciones comunes. ",
IF( ISERR(_xlfn.NUMBERVALUE(AZ100)), "El valor de las vacaciones comunes debe ser un número válido. ", "")
),
""
)</f>
        <v/>
      </c>
      <c r="FZ100" s="46">
        <f>CONCATENATE(BA100,BB100)&lt;&gt;""</f>
        <v/>
      </c>
      <c r="GA100" s="46">
        <f>IF(AND($DS100,FZ100),
IF(BA100="","Debes escribir el número de días de vacaciones compensadas. ",
IF( IFERROR(INT(BA100),1.1) &lt;&gt; IFERROR(_xlfn.NUMBERVALUE(BA100),1), "La cantidad de días de vacaciones compensadas debe ser un número entero. ", "")
),
""
)</f>
        <v/>
      </c>
      <c r="GB100" s="46">
        <f>IF(AND($DS100,FZ100),
IF(BB100="","Debes escribir el valor de las vacaciones compensadas. ",
IF( ISERR(_xlfn.NUMBERVALUE(BB100)), "El valor de las vacaciones compensadas debe ser un número válido. ", "")
),
""
)</f>
        <v/>
      </c>
      <c r="GC100" s="46">
        <f>CONCATENATE(BC100,BD100)&lt;&gt;""</f>
        <v/>
      </c>
      <c r="GD100" s="46">
        <f>IF(AND($DS100,GC100),
IF(BC100="","Debes escribir el número de días de prima salarial. ",
IF( IFERROR(INT(BC100),1.1) &lt;&gt; IFERROR(_xlfn.NUMBERVALUE(BC100),1), "La cantidad de días de prima salarial debe ser un número entero. ", "")
),
""
)</f>
        <v/>
      </c>
      <c r="GE100" s="46">
        <f>IF(AND($DS100,GC100),
IF(BD100="","Debes escribir el valor de los días de prima salarial. ",
IF( ISERR(_xlfn.NUMBERVALUE(BD100)), "El valor de los días de prima salarial debe ser un número válido. ", "")
),
""
)</f>
        <v/>
      </c>
      <c r="GF100" s="46">
        <f>IF($DS100,
IF( AND(BE100&lt;&gt;"", ISERR(_xlfn.NUMBERVALUE(BE100))), "El valor de la prima NO saliarial debe ser un número válido. ", "")
)</f>
        <v/>
      </c>
      <c r="GG100" s="46">
        <f>CONCATENATE(BF100,BG100,BH100)&lt;&gt;""</f>
        <v/>
      </c>
      <c r="GH100" s="46">
        <f>IF(AND($DS100,GG100),
IF(BF100="","Debes escribir el valor de las cesantías. ",
IF( ISERR(_xlfn.NUMBERVALUE(BF100)), "El valor de las cesantías debe ser un número válido. ", "")
),
""
)</f>
        <v/>
      </c>
      <c r="GI100" s="46">
        <f>IF(AND($DS100,GG100),
IF(BG100="","Debes escribir el % de cesantías. ",
IF( ISERR(_xlfn.NUMBERVALUE(BG100)), "El % de cesantías debe ser un número válido. ", "")
),
""
)</f>
        <v/>
      </c>
      <c r="GJ100" s="46">
        <f>IF(AND($DS100,GG100),
IF(BH100="","Debes escribir el valor de intereses de cesantías. ",
IF( ISERR(_xlfn.NUMBERVALUE(BH100)), "El valor de intereses de cesantías debe ser un número válido. ", "")
),
""
)</f>
        <v/>
      </c>
      <c r="GK100" s="46">
        <f>CONCATENATE(BI100,BJ100,BK100)&lt;&gt;""</f>
        <v/>
      </c>
      <c r="GL100" s="46">
        <f>IF(AND($DS100,GK100),
IF(BI100="","Debes escribir el número de días de incapacidad. ",
IF( IFERROR(INT(BI100),1.1) &lt;&gt; IFERROR(_xlfn.NUMBERVALUE(BI100),1), "La cantidad de días de incapacidad debe ser un número entero. ", "")
),
""
)</f>
        <v/>
      </c>
      <c r="GM100" s="46">
        <f>IF(AND($DS100,GK100),
IF(BJ100="","Debes escribir el tipo de incapacidad. ",
IF(_xlfn.IFNA(VLOOKUP(BJ100,TIPO_DE_INCAPACIDAD,1,FALSE),-1)=-1,"El tipo de incapacidad es inválida (por favor seleccionarlo de la lista). ","")
),
""
)</f>
        <v/>
      </c>
      <c r="GN100" s="46">
        <f>IF(AND($DS100,GK100),
IF(BK100="","Debes escribir el valor de la incapacidad. ",
IF( ISERR(_xlfn.NUMBERVALUE(BK100)), "El valor de la incapacidad debe ser un número válido. ", "")
),
""
)</f>
        <v/>
      </c>
      <c r="GO100" s="46">
        <f>CONCATENATE(BL100,BM100)&lt;&gt;""</f>
        <v/>
      </c>
      <c r="GP100" s="46">
        <f>IF(AND($DS100,GO100),
IF(BL100="","Debes escribir el número de días de licencia de maternidad o paternidad. ",
IF( IFERROR(INT(BL100),1.1) &lt;&gt; IFERROR(_xlfn.NUMBERVALUE(BL100),1), "La cantidad de días de licencia de maternidad o paternidad debe ser un número entero. ", "")
),
""
)</f>
        <v/>
      </c>
      <c r="GQ100" s="46">
        <f>IF(AND($DS100,GO100),
IF(BM100="","Debes escribir el valor de la licencia de maternidad o paternidad. ",
IF( ISERR(_xlfn.NUMBERVALUE(BM100)), "El valor de la licencia de maternidad o paternidad debe ser un número válido. ", "")
),
""
)</f>
        <v/>
      </c>
      <c r="GR100" s="46">
        <f>CONCATENATE(BN100,BO100)&lt;&gt;""</f>
        <v/>
      </c>
      <c r="GS100" s="46">
        <f>IF(AND($DS100,GR100),
IF(BN100="","Debes escribir el número de días de licencia remunerada. ",
IF( IFERROR(INT(BN100),1.1) &lt;&gt; IFERROR(_xlfn.NUMBERVALUE(BN100),1), "La cantidad de días de licencia remunerada debe ser un número entero. ", "")
),
""
)</f>
        <v/>
      </c>
      <c r="GT100" s="46">
        <f>IF(AND($DS100,GR100),
IF(BO100="","Debes escribir el valor de la licencia remunerada. ",
IF( ISERR(_xlfn.NUMBERVALUE(BO100)), "El valor de la licencia remunerada debe ser un número válido. ", "")
),
""
)</f>
        <v/>
      </c>
      <c r="GU100" s="46">
        <f>IF($DS100,
IF( AND(BP100&lt;&gt;"", ISERR(_xlfn.NUMBERVALUE(BP100))), "El valor de la licencia NO remunerada debe ser un número válido. ", "")
)</f>
        <v/>
      </c>
      <c r="GV100" s="46">
        <f>IF($DS100,
IF( AND(BQ100&lt;&gt;"", ISERR(_xlfn.NUMBERVALUE(BQ100))), "El valor de auxilios salariales debe ser un número válido. ", "")
)</f>
        <v/>
      </c>
      <c r="GW100" s="46">
        <f>IF($DS100,
IF( AND(BR100&lt;&gt;"", ISERR(_xlfn.NUMBERVALUE(BR100))), "El valor de auxilios NO salariales debe ser un número válido. ", "")
)</f>
        <v/>
      </c>
      <c r="GX100" s="46">
        <f>IF($DS100,
IF( AND(BS100&lt;&gt;"", ISERR(_xlfn.NUMBERVALUE(BS100))), "El valor de bonos salariales debe ser un número válido. ", "")
)</f>
        <v/>
      </c>
      <c r="GY100" s="46">
        <f>IF($DS100,
IF( AND(BT100&lt;&gt;"", ISERR(_xlfn.NUMBERVALUE(BT100))), "El valor de bonos NO salariales debe ser un número válido. ", "")
)</f>
        <v/>
      </c>
      <c r="GZ100" s="46">
        <f>IF($DS100,
IF( AND(BU100&lt;&gt;"", ISERR(_xlfn.NUMBERVALUE(BU100))), "El valor de bonos salariales de alimentación debe ser un número válido. ", "")
)</f>
        <v/>
      </c>
      <c r="HA100" s="46">
        <f>IF($DS100,
IF( AND(BV100&lt;&gt;"", ISERR(_xlfn.NUMBERVALUE(BV100))), "El valor de bonos NO salariales de alimentación debe ser un número válido. ", "")
)</f>
        <v/>
      </c>
      <c r="HB100" s="46">
        <f>IF($DS100,
IF( AND(BW100&lt;&gt;"", ISERR(_xlfn.NUMBERVALUE(BW100))), "El valor de bonificaciones salariales debe ser un número válido. ", "")
)</f>
        <v/>
      </c>
      <c r="HC100" s="46">
        <f>IF($DS100,
IF( AND(BX100&lt;&gt;"", ISERR(_xlfn.NUMBERVALUE(BX100))), "El valor de bonificaciones NO salariales debe ser un número válido. ", "")
)</f>
        <v/>
      </c>
      <c r="HD100" s="46">
        <f>IF($DS100,
IF( AND(BY100&lt;&gt;"", ISERR(_xlfn.NUMBERVALUE(BY100))), "El valor de compensaciones ordinarias debe ser un número válido. ", "")
)</f>
        <v/>
      </c>
      <c r="HE100" s="46">
        <f>IF($DS100,
IF( AND(BZ100&lt;&gt;"", ISERR(_xlfn.NUMBERVALUE(BZ100))), "El valor de compensaciones extraordinarias debe ser un número válido. ", "")
)</f>
        <v/>
      </c>
      <c r="HF100" s="46">
        <f>IF($DS100,
IF( AND(CA100&lt;&gt;"", ISERR(_xlfn.NUMBERVALUE(CA100))), "El valor de comisiones debe ser un número válido. ", "")
)</f>
        <v/>
      </c>
      <c r="HG100" s="46">
        <f>IF($DS100,
IF( AND(CB100&lt;&gt;"", ISERR(_xlfn.NUMBERVALUE(CB100))), "El valor de ausencia por huega debe ser un número válido. ", "")
)</f>
        <v/>
      </c>
      <c r="HH100" s="46">
        <f>IF($DS100,
IF( AND(CC100&lt;&gt;"", ISERR(_xlfn.NUMBERVALUE(CC100))), "El valor de anticipos debe ser un número válido. ", "")
)</f>
        <v/>
      </c>
      <c r="HI100" s="46">
        <f>IF($DS100,
IF( AND(CD100&lt;&gt;"", ISERR(_xlfn.NUMBERVALUE(CD100))), "El valor de pagos a terceros debe ser un número válido. ", "")
)</f>
        <v/>
      </c>
      <c r="HJ100" s="46">
        <f>IF($DS100,
IF( AND(CE100&lt;&gt;"", ISERR(_xlfn.NUMBERVALUE(CE100))), "El valor de dotación debe ser un número válido. ", "")
)</f>
        <v/>
      </c>
      <c r="HK100" s="46">
        <f>IF($DS100,
IF( AND(CF100&lt;&gt;"", ISERR(_xlfn.NUMBERVALUE(CF100))), "El valor de apoyo sostenibilidad debe ser un número válido. ", "")
)</f>
        <v/>
      </c>
      <c r="HL100" s="46">
        <f>IF($DS100,
IF( AND(CG100&lt;&gt;"", ISERR(_xlfn.NUMBERVALUE(CG100))), "El valor de teletrabajo debe ser un número válido. ", "")
)</f>
        <v/>
      </c>
      <c r="HM100" s="46">
        <f>IF($DS100,
IF( AND(CH100&lt;&gt;"", ISERR(_xlfn.NUMBERVALUE(CH100))), "El valor de bonificación de retiro debe ser un número válido. ", "")
)</f>
        <v/>
      </c>
      <c r="HN100" s="46">
        <f>IF($DS100,
IF( AND(CI100&lt;&gt;"", ISERR(_xlfn.NUMBERVALUE(CI100))), "El valor de indemnización de retiro debe ser un número válido. ", "")
)</f>
        <v/>
      </c>
      <c r="HO100" s="46">
        <f>IF($DS100,
IF( AND(CJ100&lt;&gt;"", ISERR(_xlfn.NUMBERVALUE(CJ100))), "El valor de reintegros debe ser un número válido. ", "")
)</f>
        <v/>
      </c>
      <c r="HP100" s="46">
        <f>CONCATENATE(CK100,CL100,CM100)&lt;&gt;""</f>
        <v/>
      </c>
      <c r="HQ100" s="46">
        <f>IF(AND($DS100,HP100),
IF(CK100="","Debes escribir la descripción de otro concepto no categorizado. ",""),
""
)</f>
        <v/>
      </c>
      <c r="HR100" s="46">
        <f>IF(AND($DS100,HP100),
IF(CONCATENATE(CL100,CM100)="","Debes escribir al menos un valor de concepto no categorizado (salarial o no salarial). ",
IF(ISERR(_xlfn.NUMBERVALUE(CL100)),"El valor salarial concepto no categorizado debe ser un número válido. ","")
),
""
)</f>
        <v/>
      </c>
      <c r="HS100" s="46">
        <f>IF(AND($DS100,HP100),
IF(CONCATENATE(CL100,CM100)="","Debes escribir al menos un valor de concepto no categorizado (salarial o no salarial). ",
IF(ISERR(_xlfn.NUMBERVALUE(CM100)),"El valor NO salarial concepto no categorizado debe ser un número válido. ","")
),
""
)</f>
        <v/>
      </c>
      <c r="HT100" s="46">
        <f>IF($DS100,
IF(CN100="","Debes escribir el porcentaje del aporte a salud. ",
IF( ISERR(_xlfn.NUMBERVALUE(CN100)), "El valor del porcentaje del aporte a salud debe ser un número válido. ", "")
)
)</f>
        <v/>
      </c>
      <c r="HU100" s="46">
        <f>IF($DS100,
IF(CO100="","Debes escribir el valor del aporte a salud. ",
IF( ISERR(_xlfn.NUMBERVALUE(CO100)), "El valor del aporte a salud debe ser un número válido. ", "")
)
)</f>
        <v/>
      </c>
      <c r="HV100" s="46">
        <f>IF($DS100,
IF( AND(CP100&lt;&gt;"", ISERR(_xlfn.NUMBERVALUE(CP100))), "El valor plan complementario debe ser un número válido. ", "")
)</f>
        <v/>
      </c>
      <c r="HW100" s="46">
        <f>IF($DS100,
IF(CQ100="","Debes escribir el porcentaje del aporte a pensión. ",
IF( ISERR(_xlfn.NUMBERVALUE(CQ100)), "El valor del porcentaje del aporte a pensión debe ser un número válido. ", "")
)
)</f>
        <v/>
      </c>
      <c r="HX100" s="46">
        <f>IF($DS100,
IF(CR100="","Debes escribir el valor del aporte a pensión. ",
IF( ISERR(_xlfn.NUMBERVALUE(CR100)), "El valor del aporte a salud debe ser un número válido. ", "")
)
)</f>
        <v/>
      </c>
      <c r="HY100" s="46">
        <f>IF($DS100,
IF( AND(CS100&lt;&gt;"", ISERR(_xlfn.NUMBERVALUE(CS100))), "El valor pensión voluntaria debe ser un número válido. ", "")
)</f>
        <v/>
      </c>
      <c r="HZ100" s="46">
        <f>CONCATENATE(CT100,CU100,CV100,CW100)&lt;&gt;""</f>
        <v/>
      </c>
      <c r="IA100" s="46">
        <f>IF(AND($DS100,HZ100),
IF(CT100="","Debes escribir el % del fondo de seguridad pensional. ",
IF( ISERR(_xlfn.NUMBERVALUE(CT100)), "El % del fondo de seguridad debe ser un número válido. ", "")
),
""
)</f>
        <v/>
      </c>
      <c r="IB100" s="46">
        <f>IF(AND($DS100,HZ100),
IF(CU100="","Debes escribir el valor del aporte al fondo de solidaridad pensional. ",
IF( ISERR(_xlfn.NUMBERVALUE(CU100)), "El valor del aporte al fondo de solidaridad pensional debe ser un número válido. ", "")
),
""
)</f>
        <v/>
      </c>
      <c r="IC100" s="46">
        <f>IF(AND($DS100,HZ100),
IF(CV100="","Debes escribir el % del fondo de subsistencia. ",
IF( ISERR(_xlfn.NUMBERVALUE(CV100)), "El % del fondo de subsistencia debe ser un número válido. ", "")
),
""
)</f>
        <v/>
      </c>
      <c r="ID100" s="46">
        <f>IF(AND($DS100,HZ100),
IF(CW100="","Debes escribir el valor del fondo de subsistencia. ",
IF( ISERR(_xlfn.NUMBERVALUE(CW100)), "El valor del fondo de subsistencia debe ser un número válido. ", "")
),
""
)</f>
        <v/>
      </c>
      <c r="IE100" s="46">
        <f>CONCATENATE(CX100,CY100)&lt;&gt;""</f>
        <v/>
      </c>
      <c r="IF100" s="46">
        <f>IF(AND($DS100,IE100),
IF(CX100="","Debes escribir el % de sindicato. ",
IF( ISERR(_xlfn.NUMBERVALUE(CX100)), "El % de sindicato debe ser un número válido. ", "")
),
""
)</f>
        <v/>
      </c>
      <c r="IG100" s="46">
        <f>IF(AND($DS100,IE100),
IF(CY100="","Debes escribir el valor del sindicato. ",
IF( ISERR(_xlfn.NUMBERVALUE(CY100)), "El valor del sindicato debe ser un número válido. ", "")
),
""
)</f>
        <v/>
      </c>
      <c r="IH100" s="46">
        <f>IF($DS100,
IF( AND(CZ100&lt;&gt;"", ISERR(_xlfn.NUMBERVALUE(CZ100))), "El valor de sanción pública debe ser un número válido. ", "")
)</f>
        <v/>
      </c>
      <c r="II100" s="46">
        <f>IF($DS100,
IF( AND(DA100&lt;&gt;"", ISERR(_xlfn.NUMBERVALUE(DA100))), "El valor de sanción privada debe ser un número válido. ", "")
)</f>
        <v/>
      </c>
      <c r="IJ100" s="46">
        <f>CONCATENATE(DB100,DC100)&lt;&gt;""</f>
        <v/>
      </c>
      <c r="IK100" s="46">
        <f>IF(AND($DS100,IJ100),
IF(DB100="","Debes escribir la descripción de libranza. ",""),
""
)</f>
        <v/>
      </c>
      <c r="IL100" s="46">
        <f>IF(AND($DS100,IJ100),
IF(DC100="","Debes escribir la cuota libranza. ",
IF(ISERR(_xlfn.NUMBERVALUE(DC100)),"El valor de la cuota libranza debe ser un número válido. ","")
),
""
)</f>
        <v/>
      </c>
      <c r="IM100" s="46">
        <f>IF($DS100,
IF( AND(DD100&lt;&gt;"", ISERR(_xlfn.NUMBERVALUE(DD100))), "El valor de pagos a terceros debe ser un número válido. ", "")
)</f>
        <v/>
      </c>
      <c r="IN100" s="46">
        <f>IF($DS100,
IF( AND(DE100&lt;&gt;"", ISERR(_xlfn.NUMBERVALUE(DE100))), "El valor de anticipos debe ser un número válido. ", "")
)</f>
        <v/>
      </c>
      <c r="IO100" s="46">
        <f>IF($DS100,
IF( AND(DF100&lt;&gt;"", ISERR(_xlfn.NUMBERVALUE(DF100))), "El valor de AFC debe ser un número válido. ", "")
)</f>
        <v/>
      </c>
      <c r="IP100" s="46">
        <f>IF($DS100,
IF( AND(DG100&lt;&gt;"", ISERR(_xlfn.NUMBERVALUE(DG100))), "El valor de rete-fuente debe ser un número válido. ", "")
)</f>
        <v/>
      </c>
      <c r="IQ100" s="46">
        <f>IF($DS100,
IF( AND(DH100&lt;&gt;"", ISERR(_xlfn.NUMBERVALUE(DH100))), "El valor de cooperativa de trabajo debe ser un número válido. ", "")
)</f>
        <v/>
      </c>
      <c r="IR100" s="46">
        <f>IF($DS100,
IF( AND(DI100&lt;&gt;"", ISERR(_xlfn.NUMBERVALUE(DI100))), "El valor de embargo fiscal debe ser un número válido. ", "")
)</f>
        <v/>
      </c>
      <c r="IS100" s="46">
        <f>IF($DS100,
IF( AND(DJ100&lt;&gt;"", ISERR(_xlfn.NUMBERVALUE(DJ100))), "El valor de educación debe ser un número válido. ", "")
)</f>
        <v/>
      </c>
      <c r="IT100" s="46">
        <f>IF($DS100,
IF( AND(DK100&lt;&gt;"", ISERR(_xlfn.NUMBERVALUE(DK100))), "El valor de reintegro debe ser un número válido. ", "")
)</f>
        <v/>
      </c>
      <c r="IU100" s="46">
        <f>IF($DS100,
IF( AND(DL100&lt;&gt;"", ISERR(_xlfn.NUMBERVALUE(DL100))), "El valor de deuda debe ser un número válido. ", "")
)</f>
        <v/>
      </c>
      <c r="IV100" s="46">
        <f>IF($DS100,
IF( AND(DM100&lt;&gt;"", ISERR(_xlfn.NUMBERVALUE(DM100))), "El valor de otras deducciones debe ser un número válido. ", "")
)</f>
        <v/>
      </c>
      <c r="IW100" s="46">
        <f>IF($DS100,
IF(DN100="","Debes escribir el valor de los devengos totales. ",
IF( ISERR(_xlfn.NUMBERVALUE(DN100)), "El valor de los devengos totales debe ser un número válido. ", "")
)
)</f>
        <v/>
      </c>
      <c r="IX100" s="46">
        <f>IF($DS100,
IF(DO100="","Debes escribir el valor de las deducciones totales. ",
IF( ISERR(_xlfn.NUMBERVALUE(DO100)), "El valor de las deducciones totales debe ser un número válido. ", "")
)
)</f>
        <v/>
      </c>
      <c r="IY100" s="46">
        <f>IF($DS100,
IF(DP100="","Debes escribir el valor del salario total. ",
IF( ISERR(_xlfn.NUMBERVALUE(DP100)), "El valor del salario total debe ser un número válido. ", "")
)
)</f>
        <v/>
      </c>
    </row>
    <row r="101">
      <c r="B101" s="48" t="n">
        <v>89</v>
      </c>
      <c r="C101" s="61">
        <f>IF(AND(DS101,DP101&lt;&gt;""),
IF(DQ101="","OK","Error"),
""
)</f>
        <v/>
      </c>
      <c r="D101" s="53" t="n"/>
      <c r="E101" s="52" t="n"/>
      <c r="F101" s="112" t="n"/>
      <c r="G101" s="52" t="n"/>
      <c r="H101" s="53" t="n"/>
      <c r="I101" s="52" t="n"/>
      <c r="J101" s="52" t="n"/>
      <c r="K101" s="53" t="n"/>
      <c r="L101" s="55" t="n"/>
      <c r="M101" s="108" t="n"/>
      <c r="N101" s="56" t="n"/>
      <c r="O101" s="52" t="n"/>
      <c r="P101" s="52" t="n"/>
      <c r="Q101" s="52" t="n"/>
      <c r="R101" s="52" t="n"/>
      <c r="S101" s="52" t="n"/>
      <c r="T101" s="53" t="n"/>
      <c r="U101" s="52" t="n"/>
      <c r="V101" s="52" t="n"/>
      <c r="W101" s="55" t="n"/>
      <c r="X101" s="55" t="n"/>
      <c r="Y101" s="52" t="n"/>
      <c r="Z101" s="55" t="n"/>
      <c r="AA101" s="52" t="n"/>
      <c r="AB101" s="53" t="n"/>
      <c r="AC101" s="53" t="n"/>
      <c r="AD101" s="53" t="n"/>
      <c r="AE101" s="177" t="n"/>
      <c r="AF101" s="113" t="n"/>
      <c r="AG101" s="177" t="n"/>
      <c r="AH101" s="178" t="n"/>
      <c r="AI101" s="178" t="n"/>
      <c r="AJ101" s="178" t="n"/>
      <c r="AK101" s="114" t="n"/>
      <c r="AL101" s="178" t="n"/>
      <c r="AM101" s="114" t="n"/>
      <c r="AN101" s="178" t="n"/>
      <c r="AO101" s="114" t="n"/>
      <c r="AP101" s="178" t="n"/>
      <c r="AQ101" s="114" t="n"/>
      <c r="AR101" s="178" t="n"/>
      <c r="AS101" s="114" t="n"/>
      <c r="AT101" s="178" t="n"/>
      <c r="AU101" s="114" t="n"/>
      <c r="AV101" s="178" t="n"/>
      <c r="AW101" s="114" t="n"/>
      <c r="AX101" s="178" t="n"/>
      <c r="AY101" s="114" t="n"/>
      <c r="AZ101" s="178" t="n"/>
      <c r="BA101" s="114" t="n"/>
      <c r="BB101" s="178" t="n"/>
      <c r="BC101" s="114" t="n"/>
      <c r="BD101" s="178" t="n"/>
      <c r="BE101" s="178" t="n"/>
      <c r="BF101" s="178" t="n"/>
      <c r="BG101" s="59" t="n"/>
      <c r="BH101" s="178" t="n"/>
      <c r="BI101" s="114" t="n"/>
      <c r="BJ101" s="53" t="n"/>
      <c r="BK101" s="178" t="n"/>
      <c r="BL101" s="114" t="n"/>
      <c r="BM101" s="178" t="n"/>
      <c r="BN101" s="114" t="n"/>
      <c r="BO101" s="178" t="n"/>
      <c r="BP101" s="178" t="n"/>
      <c r="BQ101" s="178" t="n"/>
      <c r="BR101" s="178" t="n"/>
      <c r="BS101" s="178" t="n"/>
      <c r="BT101" s="178" t="n"/>
      <c r="BU101" s="178" t="n"/>
      <c r="BV101" s="178" t="n"/>
      <c r="BW101" s="178" t="n"/>
      <c r="BX101" s="178" t="n"/>
      <c r="BY101" s="178" t="n"/>
      <c r="BZ101" s="178" t="n"/>
      <c r="CA101" s="178" t="n"/>
      <c r="CB101" s="178" t="n"/>
      <c r="CC101" s="178" t="n"/>
      <c r="CD101" s="178" t="n"/>
      <c r="CE101" s="178" t="n"/>
      <c r="CF101" s="178" t="n"/>
      <c r="CG101" s="178" t="n"/>
      <c r="CH101" s="178" t="n"/>
      <c r="CI101" s="178" t="n"/>
      <c r="CJ101" s="178" t="n"/>
      <c r="CK101" s="53" t="n"/>
      <c r="CL101" s="178" t="n"/>
      <c r="CM101" s="178" t="n"/>
      <c r="CN101" s="60" t="n"/>
      <c r="CO101" s="177" t="n"/>
      <c r="CP101" s="178" t="n"/>
      <c r="CQ101" s="60" t="n"/>
      <c r="CR101" s="177" t="n"/>
      <c r="CS101" s="178" t="n"/>
      <c r="CT101" s="59" t="n"/>
      <c r="CU101" s="178" t="n"/>
      <c r="CV101" s="59" t="n"/>
      <c r="CW101" s="178" t="n"/>
      <c r="CX101" s="59" t="n"/>
      <c r="CY101" s="178" t="n"/>
      <c r="CZ101" s="178" t="n"/>
      <c r="DA101" s="178" t="n"/>
      <c r="DB101" s="53" t="n"/>
      <c r="DC101" s="178" t="n"/>
      <c r="DD101" s="178" t="n"/>
      <c r="DE101" s="178" t="n"/>
      <c r="DF101" s="178" t="n"/>
      <c r="DG101" s="178" t="n"/>
      <c r="DH101" s="178" t="n"/>
      <c r="DI101" s="178" t="n"/>
      <c r="DJ101" s="178" t="n"/>
      <c r="DK101" s="178" t="n"/>
      <c r="DL101" s="178" t="n"/>
      <c r="DM101" s="178" t="n"/>
      <c r="DN101" s="177" t="n"/>
      <c r="DO101" s="177" t="n"/>
      <c r="DP101" s="177" t="n"/>
      <c r="DQ101" s="76">
        <f>IF(AND(DS101,DP101&lt;&gt;""),
CONCATENATE(DT101,DU101,DV101,DW101,DX101,DY101,DZ101,EA101,EB101,EC101,ED101,EE101,EF101,EG101,EH101,EI101,EJ101,EK101,EL101,EM101,EN101,EO101,EP101,EQ101,ES101,ET101,EU101,EV101,EW101,EX101,EY101,EZ101,FA101,FC101,FD101,FF101,FG101,FI101,FJ101,FL101,FM101,FO101,FP101,FR101,FS101,FU101,FV101,FX101,FY101,GA101,GB101,GD101,GE101,GF101,GH101,GI101,GJ101,GL101,GM101,GN101,GP101,GQ101,GS101,GT101,GU101,GV101,GW101,GX101,GY101,GZ101,HA101,HB101,HC101,HD101,HE101,HF101,HG101,HH101,HI101,HJ101,HK101,HL101,HM101,HN101,HO101,HQ101,HR101,HS101,HT101,HU101,HV101,HW101,HX101,HY101,IA101,IB101,IC101,ID101,IF101,IG101,IH101,II101,IK101,IL101,IM101,IN101,IO101,IP101,IQ101,IR101,IS101,IT101,IU101,IV101,IW101,IX101,IY101,IZ101),
""
)</f>
        <v/>
      </c>
      <c r="DR101" s="53" t="n"/>
      <c r="DS101" s="46">
        <f>CONCATENATE(D101,$E101,$F101,$G101,H101,$I101,$J101,K101,$L101,$M101,N101,$O101,$P101,$Q101,$R101,$S101,T101,$U101,$V101,$W101,$X101,$Y101,$Z101,$AA101,AB101,AC101,AD101,$AE101,$AF101,$AG101,AH101,AI101,AJ101,AK101,AL101,AM101,AN101,AO101,AP101,AQ101,AR101,AS101,AT101,AU101,AV101,AW101,AX101,AY101,AZ101,BA101,BB101,BC101,BD101,BE101,BF101,BG101,BH101,BI101,BJ101,BK101,BL101,BM101,BN101,BO101,BP101,BQ101,BR101,BS101,BT101,BU101,BV101,BW101,BX101,BY101,BZ101,CA101,CB101,CC101,CD101,CE101,CF101,CG101,CH101,CI101,CJ101,CK101,CL101,CM101,$CN101,$CO101,CP101,$CQ101,$CR101,CS101,CT101,CU101,CV101,CW101,CX101,CY101,CZ101,DA101,DB101,DC101,DD101,DE101,DF101,DG101,DH101,DI101,DJ101,DK101,DL101,DM101,$DN101,$DO101,$DP101,DR101)&lt;&gt;""</f>
        <v/>
      </c>
      <c r="DT101" s="46">
        <f>IF(AND($DS101,$E$4&lt;&gt;""),
IF(LEFT($E$4,2) = "1.",
IF(D101&lt;&gt;"","El CUNE sólo se envía en operaciones de novedad o ajuste. ",""),
IF(D101="","Debes escribir un CUNE válido para realizar operaciones de novedad o ajuste. ","")),
""
)</f>
        <v/>
      </c>
      <c r="DU101" s="46">
        <f>IF($DS101,
IF(E101="","Debes seleccionar el tipo de documento del empleado. ",
IF(_xlfn.IFNA(VLOOKUP(E101,TIPO_DE_DOCUMENTO,1,FALSE),-1)=-1,"El tipo de documento no es válido (por favor seleccionarlo de la lista). ","")
)
)</f>
        <v/>
      </c>
      <c r="DV101" s="46">
        <f>IF($DS101,
IF(F101="","Debes escribir el número de documento del empleado. ","")
)</f>
        <v/>
      </c>
      <c r="DW101" s="46">
        <f>IF($DS101,
IF(G101="","Debes escribir el primer nombre del empleado. ","")
)</f>
        <v/>
      </c>
      <c r="DY101" s="46">
        <f>IF($DS101,
IF(I101="","Debes escribir el primer apellido del empleado. ","")
)</f>
        <v/>
      </c>
      <c r="DZ101" s="46">
        <f>IF($DS101,
IF(J101="","Debes escribir el segundo apellido del empleado. ","")
)</f>
        <v/>
      </c>
      <c r="EB101" s="46">
        <f>IF($DS101,
IF(L101="","Debes escribir la fecha de ingreso del empleado. ",
IF(ISERR(DATE(YEAR(L101),MONTH(L101),DAY(L101))), "El valor ingresado en fecha de ingreso no tiene un formato válido. ","")
)
)</f>
        <v/>
      </c>
      <c r="EC101" s="46">
        <f>IF($DS101,
IF(M101="","Debes escribir el tiempo laborado. ",
IF( IFERROR(INT(M101),1.1) &lt;&gt; IFERROR(_xlfn.NUMBERVALUE(M101),1), "El valor de los días trabajados debe ser un número entero. ", "")
)
)</f>
        <v/>
      </c>
      <c r="ED101" s="46">
        <f>IF($DS101,
IF( AND(N101&lt;&gt;"", ISERR(DATE(YEAR(N101),MONTH(N101),DAY(N101))) ), "El valor ingresado en fecha de ingreso no tiene un formato válido. ",
IF( AND(N101&lt;&gt;"", $E$6&lt;&gt;"", DATE(YEAR(N101), MONTH(N101), 1) &lt;&gt; IFERROR(DATE(MID($E$6, 1, 4), MID($E$6, 6, 2),1), "1/1/1900") ), "La fecha de retiro debe estar dentro del período liquidado. ", "")
)
)</f>
        <v/>
      </c>
      <c r="EE101" s="46">
        <f>IF($DS101,
IF(O101="","Debes seleccionar el tipo de trabajador. ",
IF(_xlfn.IFNA(VLOOKUP(O101,TIPO_DE_TRABAJADOR,1,FALSE),-1)=-1,"El tipo de trabajador no es válido (por favor seleccionarlo de la lista). ","")
)
)</f>
        <v/>
      </c>
      <c r="EF101" s="46">
        <f>IF($DS101,
IF(P101="","Debes seleccionar si es un trabajador dependiente pensionado por vejez. ",
IF(_xlfn.IFNA(VLOOKUP(P101,SUBTIPO_DE_TRABAJADOR,1,FALSE),-1)=-1,"El tipo de trabajador dependiente pensionado por vejez no es válido (por favor seleccionarlo de la lista). ","")
)
)</f>
        <v/>
      </c>
      <c r="EG101" s="46">
        <f>IF($DS101,
IF(Q101="","Debes seleccionar el tipo de contrato del trabajador. ",
IF(_xlfn.IFNA(VLOOKUP(Q101,TIPO_DE_CONTRATO,1,FALSE),-1)=-1,"El tipo de contrato del trabajador no es válido (por favor seleccionarlo de la lista). ","")
)
)</f>
        <v/>
      </c>
      <c r="EH101" s="46">
        <f>IF($DS101,
IF(R101="","Debes seleccionar si es un salario integral. ",
IF(_xlfn.IFNA(VLOOKUP(R101,SI_NO,1,FALSE),-1)=-1,"Valor no válido para salario integral (por favor seleccionarlo de la lista). ","")
)
)</f>
        <v/>
      </c>
      <c r="EI101" s="46">
        <f>IF($DS101,
IF(S101="","Debes seleccionar si el trabajador realiza actividades de riesgo. ",
IF(_xlfn.IFNA(VLOOKUP(S101,SI_NO,1,FALSE),-1)=-1,"Valor no válido para actividad de alto riesgo (por favor seleccionarlo de la lista). ","")
)
)</f>
        <v/>
      </c>
      <c r="EK101" s="46">
        <f>IF($DS101,
IF(U101="","Debes escribir el código del municipio de residencia del trabajador. ",
IF(_xlfn.IFNA(VLOOKUP(U101,MUNICIPIO,1,FALSE),-1)=-1,"El municipio de residencia del trabajador es inválido (por favor seleccionarlo de la lista). ","")
)
)</f>
        <v/>
      </c>
      <c r="EL101" s="46">
        <f>IF($DS101,
IF(V101="","Debes escribir el la dirección de residendia del trabajador. ","")
)</f>
        <v/>
      </c>
      <c r="EM101" s="46">
        <f>IF($DS101,
IF(W101="","Debes escribir la fecha de inicio de la liquidación. ",
IF(ISERR(DATE(YEAR(W101),MONTH(W101),DAY(W101))),"El valor ingresado en fecha de inicio de liquidación no tiene un formato válido. ",
IF( AND($E$6&lt;&gt;"", DATE(YEAR(W101), MONTH(W101), 1) &lt;&gt; IFERROR(DATE(MID($E$6, 1, 4), MID($E$6, 6, 2),1), "1/1/1900") ), "La fecha de inicio de la liquidación debe estar dentro del período liquidado. ", "")
)
)
)</f>
        <v/>
      </c>
      <c r="EN101" s="46">
        <f>IF($DS101,
IF(X101="","Debes escribir la fecha de fin de la liquidación. ",
IF(ISERR(DATE(YEAR(X101),MONTH(X101),DAY(X101))),"El valor ingresado en fecha de fin de liquidación no tiene un formato válido. ",
IF( AND($E$6&lt;&gt;"", DATE(YEAR(X101), MONTH(X101), 1) &lt;&gt; IFERROR(DATE(MID($E$6, 1, 4), MID($E$6, 6, 2),1), "1/1/1900") ), "La fecha de fin de la liquidación debe estar dentro del período liquidado. ", "")
)
)
)</f>
        <v/>
      </c>
      <c r="EO101" s="46">
        <f>IF($DS101,
IF(Y101="","Debes escribir la frecuencia de pago del trabajador. ",
IF(_xlfn.IFNA(VLOOKUP(Y101,PERÍODO_DE_NÓMINA,1,FALSE),-1)=-1,"La frecuencia de pago es inválida (por favor seleccionarlo de la lista). ","")
)
)</f>
        <v/>
      </c>
      <c r="EP101" s="46">
        <f>IF($DS101,
IF(Z101="","Debes escribir la fecha de pago. ",
IF(ISERR(DATE(YEAR(Z101),MONTH(Z101),DAY(Z101))), "El valor ingresado en fecha de pago no tiene un formato válido. ","")
)
)</f>
        <v/>
      </c>
      <c r="EQ101" s="46">
        <f>IF($DS101,
IF(AA101="","Debes escribir el medio de pago. ",
IF(_xlfn.IFNA(VLOOKUP(AA101,MEDIOS_DE_PAGO,1,FALSE),-1)=-1,"El medio de pago es inválido (por favor seleccionarlo de la lista). ","")
)
)</f>
        <v/>
      </c>
      <c r="ER101" s="46">
        <f>OR(AA101='Tablas '!$T$4,AA101='Tablas '!$T$7,AA101='Tablas '!$T$8,AA101='Tablas '!$T$11)</f>
        <v/>
      </c>
      <c r="ES101" s="46">
        <f>IF(AND($DS101,ER101),
IF(AB101="","Debes escribir la entidad bancaria. ",""),
""
)</f>
        <v/>
      </c>
      <c r="ET101" s="46">
        <f>IF(AND($DS101,ER101),
IF(AC101="","Debes escribir el tipo de cuenta bancaria. ",
IF(_xlfn.IFNA(VLOOKUP(AC101,TIPO_DE_CUENTA,1,FALSE),-1)=-1,"El tipo de cuenta bancaria es inválida (por favor seleccionarlo de la lista). ","")
),
""
)</f>
        <v/>
      </c>
      <c r="EU101" s="46">
        <f>IF(AND($DS101,ER101),
IF(AD101="","Debes escribir el número de cuenta bancaria. ",""),
""
)</f>
        <v/>
      </c>
      <c r="EV101" s="46">
        <f>IF($DS101,
IF(AE101="","Debes escribir el valor del sueldo básico. ",
IF( ISERR(_xlfn.NUMBERVALUE(AE101)), "El valor del sueldo básico debe ser un número válido. ", "")
)
)</f>
        <v/>
      </c>
      <c r="EW101" s="46">
        <f>IF($DS101,
IF(AF101="","Debes escribir el número de días trabajados. ",
IF( IFERROR(INT(AF101),1.1) &lt;&gt; IFERROR(_xlfn.NUMBERVALUE(AF101),1), "La cantidad de días trabajados debe ser un número entero. ", "")
)
)</f>
        <v/>
      </c>
      <c r="EX101" s="46">
        <f>IF($DS101,
IF(AG101="","Debes escribir el valor del sueldo trabajado. ",
IF( ISERR(_xlfn.NUMBERVALUE(AG101)), "El valor del sueldo trabajado debe ser un número válido. ", "")
)
)</f>
        <v/>
      </c>
      <c r="EY101" s="46">
        <f>IF($DS101,
IF( AND(AH101&lt;&gt;"", ISERR(_xlfn.NUMBERVALUE(AH101))), "El valor del auxilio de transporte debe ser un número válido. ", "")
)</f>
        <v/>
      </c>
      <c r="EZ101" s="46">
        <f>IF($DS101,
IF( AND(AI101&lt;&gt;"", ISERR(_xlfn.NUMBERVALUE(AI101))), "El valor de viáticos salariales debe ser un número válido. ", "")
)</f>
        <v/>
      </c>
      <c r="FA101" s="46">
        <f>IF($DS101,
IF( AND(AJ101&lt;&gt;"", ISERR(_xlfn.NUMBERVALUE(AJ101))), "El valor de viáticos NO salariales debe ser un número válido. ", "")
)</f>
        <v/>
      </c>
      <c r="FB101" s="46">
        <f>CONCATENATE(AK101,AL101)&lt;&gt;""</f>
        <v/>
      </c>
      <c r="FC101" s="46">
        <f>IF(AND($DS101,FB101),
IF(AK101="","Debes escribir el número de horas extras diurnas. ",
IF( IFERROR(INT(AK101),1.1) &lt;&gt; IFERROR(_xlfn.NUMBERVALUE(AK101),1), "La cantidad de horas extras diurnas debe ser un número entero. ", "")
),
""
)</f>
        <v/>
      </c>
      <c r="FD101" s="46">
        <f>IF(AND($DS101,FB101),
IF(AL101="","Debes escribir el valor de las horas extras diurnas. ",
IF( ISERR(_xlfn.NUMBERVALUE(AL101)), "El valor de las horas extras duirnas debe ser un número válido. ", "")
),
""
)</f>
        <v/>
      </c>
      <c r="FE101" s="46">
        <f>CONCATENATE(AM101,AN101)&lt;&gt;""</f>
        <v/>
      </c>
      <c r="FF101" s="46">
        <f>IF(AND($DS101,FE101),
IF(AM101="","Debes escribir el número de horas extras nocturnas. ",
IF( IFERROR(INT(AM101),1.1) &lt;&gt; IFERROR(_xlfn.NUMBERVALUE(AM101),1), "La cantidad de horas extras nocturnas debe ser un número entero. ", "")
),
""
)</f>
        <v/>
      </c>
      <c r="FG101" s="46">
        <f>IF(AND($DS101,FE101),
IF(AN101="","Debes escribir el valor de las horas extras nocturnas. ",
IF( ISERR(_xlfn.NUMBERVALUE(AN101)), "El valor de las horas extras nocturnas debe ser un número válido. ", "")
),
""
)</f>
        <v/>
      </c>
      <c r="FH101" s="46">
        <f>CONCATENATE(AO101,AP101)&lt;&gt;""</f>
        <v/>
      </c>
      <c r="FI101" s="46">
        <f>IF(AND($DS101,FH101),
IF(AO101="","Debes escribir el número de horas extras diurnas dominicales y festivas. ",
IF( IFERROR(INT(AO101),1.1) &lt;&gt; IFERROR(_xlfn.NUMBERVALUE(AO101),1), "La cantidad de horas extras diurnas dominicales y festivas debe ser un número entero. ", "")
),
""
)</f>
        <v/>
      </c>
      <c r="FJ101" s="46">
        <f>IF(AND($DS101,FH101),
IF(AP101="","Debes escribir el valor de las horas extras diurnas dominicales y festivas. ",
IF( ISERR(_xlfn.NUMBERVALUE(AP101)), "El valor de las horas extras diurnas dominicales y festivas debe ser un número válido. ", "")
),
""
)</f>
        <v/>
      </c>
      <c r="FK101" s="46">
        <f>CONCATENATE(AQ101,AR101)&lt;&gt;""</f>
        <v/>
      </c>
      <c r="FL101" s="46">
        <f>IF(AND($DS101,FK101),
IF(AQ101="","Debes escribir el número de horas extras nocturnas dominicales y festivas. ",
IF( IFERROR(INT(AQ101),1.1) &lt;&gt; IFERROR(_xlfn.NUMBERVALUE(AQ101),1), "La cantidad de horas extras nocturnas dominicales y festivas debe ser un número entero. ", "")
),
""
)</f>
        <v/>
      </c>
      <c r="FM101" s="46">
        <f>IF(AND($DS101,FK101),
IF(AR101="","Debes escribir el valor de las horas extras nocturnas dominicales y festivas. ",
IF( ISERR(_xlfn.NUMBERVALUE(AR101)), "El valor de las horas extras nocturnas dominicales y festivas debe ser un número válido. ", "")
),
""
)</f>
        <v/>
      </c>
      <c r="FN101" s="46">
        <f>CONCATENATE(AS101,AT101)&lt;&gt;""</f>
        <v/>
      </c>
      <c r="FO101" s="46">
        <f>IF(AND($DS101,FN101),
IF(AS101="","Debes escribir el número de horas recargo nocturno. ",
IF( IFERROR(INT(AS101),1.1) &lt;&gt; IFERROR(_xlfn.NUMBERVALUE(AS101),1), "La cantidad de horas recargo nocturno debe ser un número entero. ", "")
),
""
)</f>
        <v/>
      </c>
      <c r="FP101" s="46">
        <f>IF(AND($DS101,FN101),
IF(AT101="","Debes escribir el valor de las horas recargo nocturno. ",
IF( ISERR(_xlfn.NUMBERVALUE(AT101)), "El valor de las horas recargo nocturno debe ser un número válido. ", "")
),
""
)</f>
        <v/>
      </c>
      <c r="FQ101" s="46">
        <f>CONCATENATE(AU101,AV101)&lt;&gt;""</f>
        <v/>
      </c>
      <c r="FR101" s="46">
        <f>IF(AND($DS101,FQ101),
IF(AU101="","Debes escribir el número de horas recargo diurno dominical y festivo. ",
IF( IFERROR(INT(AU101),1.1) &lt;&gt; IFERROR(_xlfn.NUMBERVALUE(AU101),1), "La cantidad de horas recargo diurno dominical y festivo debe ser un número entero. ", "")
),
""
)</f>
        <v/>
      </c>
      <c r="FS101" s="46">
        <f>IF(AND($DS101,FQ101),
IF(AV101="","Debes escribir el valor de las horas recargo diurno dominical y festivo. ",
IF( ISERR(_xlfn.NUMBERVALUE(AV101)), "El valor de las horas recargo diurno dominical y festivo debe ser un número válido. ", "")
),
""
)</f>
        <v/>
      </c>
      <c r="FT101" s="46">
        <f>CONCATENATE(AW101,AX101)&lt;&gt;""</f>
        <v/>
      </c>
      <c r="FU101" s="46">
        <f>IF(AND($DS101,FT101),
IF(AW101="","Debes escribir el número de horas recargo nocturno dominical y festivo. ",
IF( IFERROR(INT(AW101),1.1) &lt;&gt; IFERROR(_xlfn.NUMBERVALUE(AW101),1), "La cantidad de horas recargo nocturno dominical y festivo debe ser un número entero. ", "")
),
""
)</f>
        <v/>
      </c>
      <c r="FV101" s="46">
        <f>IF(AND($DS101,FT101),
IF(AX101="","Debes escribir el valor de las horas recargo nocturno dominical y festivo. ",
IF( ISERR(_xlfn.NUMBERVALUE(AX101)), "El valor de las horas recargo nocturno dominical y festivo debe ser un número válido. ", "")
),
""
)</f>
        <v/>
      </c>
      <c r="FW101" s="46">
        <f>CONCATENATE(AY101,AZ101)&lt;&gt;""</f>
        <v/>
      </c>
      <c r="FX101" s="46">
        <f>IF(AND($DS101,FW101),
IF(AY101="","Debes escribir el número de días de vacaciones comunes. ",
IF( IFERROR(INT(AY101),1.1) &lt;&gt; IFERROR(_xlfn.NUMBERVALUE(AY101),1), "La cantidad de días de vacaciones comunes debe ser un número entero. ", "")
),
""
)</f>
        <v/>
      </c>
      <c r="FY101" s="46">
        <f>IF(AND($DS101,FW101),
IF(AZ101="","Debes escribir el valor de las vacaciones comunes. ",
IF( ISERR(_xlfn.NUMBERVALUE(AZ101)), "El valor de las vacaciones comunes debe ser un número válido. ", "")
),
""
)</f>
        <v/>
      </c>
      <c r="FZ101" s="46">
        <f>CONCATENATE(BA101,BB101)&lt;&gt;""</f>
        <v/>
      </c>
      <c r="GA101" s="46">
        <f>IF(AND($DS101,FZ101),
IF(BA101="","Debes escribir el número de días de vacaciones compensadas. ",
IF( IFERROR(INT(BA101),1.1) &lt;&gt; IFERROR(_xlfn.NUMBERVALUE(BA101),1), "La cantidad de días de vacaciones compensadas debe ser un número entero. ", "")
),
""
)</f>
        <v/>
      </c>
      <c r="GB101" s="46">
        <f>IF(AND($DS101,FZ101),
IF(BB101="","Debes escribir el valor de las vacaciones compensadas. ",
IF( ISERR(_xlfn.NUMBERVALUE(BB101)), "El valor de las vacaciones compensadas debe ser un número válido. ", "")
),
""
)</f>
        <v/>
      </c>
      <c r="GC101" s="46">
        <f>CONCATENATE(BC101,BD101)&lt;&gt;""</f>
        <v/>
      </c>
      <c r="GD101" s="46">
        <f>IF(AND($DS101,GC101),
IF(BC101="","Debes escribir el número de días de prima salarial. ",
IF( IFERROR(INT(BC101),1.1) &lt;&gt; IFERROR(_xlfn.NUMBERVALUE(BC101),1), "La cantidad de días de prima salarial debe ser un número entero. ", "")
),
""
)</f>
        <v/>
      </c>
      <c r="GE101" s="46">
        <f>IF(AND($DS101,GC101),
IF(BD101="","Debes escribir el valor de los días de prima salarial. ",
IF( ISERR(_xlfn.NUMBERVALUE(BD101)), "El valor de los días de prima salarial debe ser un número válido. ", "")
),
""
)</f>
        <v/>
      </c>
      <c r="GF101" s="46">
        <f>IF($DS101,
IF( AND(BE101&lt;&gt;"", ISERR(_xlfn.NUMBERVALUE(BE101))), "El valor de la prima NO saliarial debe ser un número válido. ", "")
)</f>
        <v/>
      </c>
      <c r="GG101" s="46">
        <f>CONCATENATE(BF101,BG101,BH101)&lt;&gt;""</f>
        <v/>
      </c>
      <c r="GH101" s="46">
        <f>IF(AND($DS101,GG101),
IF(BF101="","Debes escribir el valor de las cesantías. ",
IF( ISERR(_xlfn.NUMBERVALUE(BF101)), "El valor de las cesantías debe ser un número válido. ", "")
),
""
)</f>
        <v/>
      </c>
      <c r="GI101" s="46">
        <f>IF(AND($DS101,GG101),
IF(BG101="","Debes escribir el % de cesantías. ",
IF( ISERR(_xlfn.NUMBERVALUE(BG101)), "El % de cesantías debe ser un número válido. ", "")
),
""
)</f>
        <v/>
      </c>
      <c r="GJ101" s="46">
        <f>IF(AND($DS101,GG101),
IF(BH101="","Debes escribir el valor de intereses de cesantías. ",
IF( ISERR(_xlfn.NUMBERVALUE(BH101)), "El valor de intereses de cesantías debe ser un número válido. ", "")
),
""
)</f>
        <v/>
      </c>
      <c r="GK101" s="46">
        <f>CONCATENATE(BI101,BJ101,BK101)&lt;&gt;""</f>
        <v/>
      </c>
      <c r="GL101" s="46">
        <f>IF(AND($DS101,GK101),
IF(BI101="","Debes escribir el número de días de incapacidad. ",
IF( IFERROR(INT(BI101),1.1) &lt;&gt; IFERROR(_xlfn.NUMBERVALUE(BI101),1), "La cantidad de días de incapacidad debe ser un número entero. ", "")
),
""
)</f>
        <v/>
      </c>
      <c r="GM101" s="46">
        <f>IF(AND($DS101,GK101),
IF(BJ101="","Debes escribir el tipo de incapacidad. ",
IF(_xlfn.IFNA(VLOOKUP(BJ101,TIPO_DE_INCAPACIDAD,1,FALSE),-1)=-1,"El tipo de incapacidad es inválida (por favor seleccionarlo de la lista). ","")
),
""
)</f>
        <v/>
      </c>
      <c r="GN101" s="46">
        <f>IF(AND($DS101,GK101),
IF(BK101="","Debes escribir el valor de la incapacidad. ",
IF( ISERR(_xlfn.NUMBERVALUE(BK101)), "El valor de la incapacidad debe ser un número válido. ", "")
),
""
)</f>
        <v/>
      </c>
      <c r="GO101" s="46">
        <f>CONCATENATE(BL101,BM101)&lt;&gt;""</f>
        <v/>
      </c>
      <c r="GP101" s="46">
        <f>IF(AND($DS101,GO101),
IF(BL101="","Debes escribir el número de días de licencia de maternidad o paternidad. ",
IF( IFERROR(INT(BL101),1.1) &lt;&gt; IFERROR(_xlfn.NUMBERVALUE(BL101),1), "La cantidad de días de licencia de maternidad o paternidad debe ser un número entero. ", "")
),
""
)</f>
        <v/>
      </c>
      <c r="GQ101" s="46">
        <f>IF(AND($DS101,GO101),
IF(BM101="","Debes escribir el valor de la licencia de maternidad o paternidad. ",
IF( ISERR(_xlfn.NUMBERVALUE(BM101)), "El valor de la licencia de maternidad o paternidad debe ser un número válido. ", "")
),
""
)</f>
        <v/>
      </c>
      <c r="GR101" s="46">
        <f>CONCATENATE(BN101,BO101)&lt;&gt;""</f>
        <v/>
      </c>
      <c r="GS101" s="46">
        <f>IF(AND($DS101,GR101),
IF(BN101="","Debes escribir el número de días de licencia remunerada. ",
IF( IFERROR(INT(BN101),1.1) &lt;&gt; IFERROR(_xlfn.NUMBERVALUE(BN101),1), "La cantidad de días de licencia remunerada debe ser un número entero. ", "")
),
""
)</f>
        <v/>
      </c>
      <c r="GT101" s="46">
        <f>IF(AND($DS101,GR101),
IF(BO101="","Debes escribir el valor de la licencia remunerada. ",
IF( ISERR(_xlfn.NUMBERVALUE(BO101)), "El valor de la licencia remunerada debe ser un número válido. ", "")
),
""
)</f>
        <v/>
      </c>
      <c r="GU101" s="46">
        <f>IF($DS101,
IF( AND(BP101&lt;&gt;"", ISERR(_xlfn.NUMBERVALUE(BP101))), "El valor de la licencia NO remunerada debe ser un número válido. ", "")
)</f>
        <v/>
      </c>
      <c r="GV101" s="46">
        <f>IF($DS101,
IF( AND(BQ101&lt;&gt;"", ISERR(_xlfn.NUMBERVALUE(BQ101))), "El valor de auxilios salariales debe ser un número válido. ", "")
)</f>
        <v/>
      </c>
      <c r="GW101" s="46">
        <f>IF($DS101,
IF( AND(BR101&lt;&gt;"", ISERR(_xlfn.NUMBERVALUE(BR101))), "El valor de auxilios NO salariales debe ser un número válido. ", "")
)</f>
        <v/>
      </c>
      <c r="GX101" s="46">
        <f>IF($DS101,
IF( AND(BS101&lt;&gt;"", ISERR(_xlfn.NUMBERVALUE(BS101))), "El valor de bonos salariales debe ser un número válido. ", "")
)</f>
        <v/>
      </c>
      <c r="GY101" s="46">
        <f>IF($DS101,
IF( AND(BT101&lt;&gt;"", ISERR(_xlfn.NUMBERVALUE(BT101))), "El valor de bonos NO salariales debe ser un número válido. ", "")
)</f>
        <v/>
      </c>
      <c r="GZ101" s="46">
        <f>IF($DS101,
IF( AND(BU101&lt;&gt;"", ISERR(_xlfn.NUMBERVALUE(BU101))), "El valor de bonos salariales de alimentación debe ser un número válido. ", "")
)</f>
        <v/>
      </c>
      <c r="HA101" s="46">
        <f>IF($DS101,
IF( AND(BV101&lt;&gt;"", ISERR(_xlfn.NUMBERVALUE(BV101))), "El valor de bonos NO salariales de alimentación debe ser un número válido. ", "")
)</f>
        <v/>
      </c>
      <c r="HB101" s="46">
        <f>IF($DS101,
IF( AND(BW101&lt;&gt;"", ISERR(_xlfn.NUMBERVALUE(BW101))), "El valor de bonificaciones salariales debe ser un número válido. ", "")
)</f>
        <v/>
      </c>
      <c r="HC101" s="46">
        <f>IF($DS101,
IF( AND(BX101&lt;&gt;"", ISERR(_xlfn.NUMBERVALUE(BX101))), "El valor de bonificaciones NO salariales debe ser un número válido. ", "")
)</f>
        <v/>
      </c>
      <c r="HD101" s="46">
        <f>IF($DS101,
IF( AND(BY101&lt;&gt;"", ISERR(_xlfn.NUMBERVALUE(BY101))), "El valor de compensaciones ordinarias debe ser un número válido. ", "")
)</f>
        <v/>
      </c>
      <c r="HE101" s="46">
        <f>IF($DS101,
IF( AND(BZ101&lt;&gt;"", ISERR(_xlfn.NUMBERVALUE(BZ101))), "El valor de compensaciones extraordinarias debe ser un número válido. ", "")
)</f>
        <v/>
      </c>
      <c r="HF101" s="46">
        <f>IF($DS101,
IF( AND(CA101&lt;&gt;"", ISERR(_xlfn.NUMBERVALUE(CA101))), "El valor de comisiones debe ser un número válido. ", "")
)</f>
        <v/>
      </c>
      <c r="HG101" s="46">
        <f>IF($DS101,
IF( AND(CB101&lt;&gt;"", ISERR(_xlfn.NUMBERVALUE(CB101))), "El valor de ausencia por huega debe ser un número válido. ", "")
)</f>
        <v/>
      </c>
      <c r="HH101" s="46">
        <f>IF($DS101,
IF( AND(CC101&lt;&gt;"", ISERR(_xlfn.NUMBERVALUE(CC101))), "El valor de anticipos debe ser un número válido. ", "")
)</f>
        <v/>
      </c>
      <c r="HI101" s="46">
        <f>IF($DS101,
IF( AND(CD101&lt;&gt;"", ISERR(_xlfn.NUMBERVALUE(CD101))), "El valor de pagos a terceros debe ser un número válido. ", "")
)</f>
        <v/>
      </c>
      <c r="HJ101" s="46">
        <f>IF($DS101,
IF( AND(CE101&lt;&gt;"", ISERR(_xlfn.NUMBERVALUE(CE101))), "El valor de dotación debe ser un número válido. ", "")
)</f>
        <v/>
      </c>
      <c r="HK101" s="46">
        <f>IF($DS101,
IF( AND(CF101&lt;&gt;"", ISERR(_xlfn.NUMBERVALUE(CF101))), "El valor de apoyo sostenibilidad debe ser un número válido. ", "")
)</f>
        <v/>
      </c>
      <c r="HL101" s="46">
        <f>IF($DS101,
IF( AND(CG101&lt;&gt;"", ISERR(_xlfn.NUMBERVALUE(CG101))), "El valor de teletrabajo debe ser un número válido. ", "")
)</f>
        <v/>
      </c>
      <c r="HM101" s="46">
        <f>IF($DS101,
IF( AND(CH101&lt;&gt;"", ISERR(_xlfn.NUMBERVALUE(CH101))), "El valor de bonificación de retiro debe ser un número válido. ", "")
)</f>
        <v/>
      </c>
      <c r="HN101" s="46">
        <f>IF($DS101,
IF( AND(CI101&lt;&gt;"", ISERR(_xlfn.NUMBERVALUE(CI101))), "El valor de indemnización de retiro debe ser un número válido. ", "")
)</f>
        <v/>
      </c>
      <c r="HO101" s="46">
        <f>IF($DS101,
IF( AND(CJ101&lt;&gt;"", ISERR(_xlfn.NUMBERVALUE(CJ101))), "El valor de reintegros debe ser un número válido. ", "")
)</f>
        <v/>
      </c>
      <c r="HP101" s="46">
        <f>CONCATENATE(CK101,CL101,CM101)&lt;&gt;""</f>
        <v/>
      </c>
      <c r="HQ101" s="46">
        <f>IF(AND($DS101,HP101),
IF(CK101="","Debes escribir la descripción de otro concepto no categorizado. ",""),
""
)</f>
        <v/>
      </c>
      <c r="HR101" s="46">
        <f>IF(AND($DS101,HP101),
IF(CONCATENATE(CL101,CM101)="","Debes escribir al menos un valor de concepto no categorizado (salarial o no salarial). ",
IF(ISERR(_xlfn.NUMBERVALUE(CL101)),"El valor salarial concepto no categorizado debe ser un número válido. ","")
),
""
)</f>
        <v/>
      </c>
      <c r="HS101" s="46">
        <f>IF(AND($DS101,HP101),
IF(CONCATENATE(CL101,CM101)="","Debes escribir al menos un valor de concepto no categorizado (salarial o no salarial). ",
IF(ISERR(_xlfn.NUMBERVALUE(CM101)),"El valor NO salarial concepto no categorizado debe ser un número válido. ","")
),
""
)</f>
        <v/>
      </c>
      <c r="HT101" s="46">
        <f>IF($DS101,
IF(CN101="","Debes escribir el porcentaje del aporte a salud. ",
IF( ISERR(_xlfn.NUMBERVALUE(CN101)), "El valor del porcentaje del aporte a salud debe ser un número válido. ", "")
)
)</f>
        <v/>
      </c>
      <c r="HU101" s="46">
        <f>IF($DS101,
IF(CO101="","Debes escribir el valor del aporte a salud. ",
IF( ISERR(_xlfn.NUMBERVALUE(CO101)), "El valor del aporte a salud debe ser un número válido. ", "")
)
)</f>
        <v/>
      </c>
      <c r="HV101" s="46">
        <f>IF($DS101,
IF( AND(CP101&lt;&gt;"", ISERR(_xlfn.NUMBERVALUE(CP101))), "El valor plan complementario debe ser un número válido. ", "")
)</f>
        <v/>
      </c>
      <c r="HW101" s="46">
        <f>IF($DS101,
IF(CQ101="","Debes escribir el porcentaje del aporte a pensión. ",
IF( ISERR(_xlfn.NUMBERVALUE(CQ101)), "El valor del porcentaje del aporte a pensión debe ser un número válido. ", "")
)
)</f>
        <v/>
      </c>
      <c r="HX101" s="46">
        <f>IF($DS101,
IF(CR101="","Debes escribir el valor del aporte a pensión. ",
IF( ISERR(_xlfn.NUMBERVALUE(CR101)), "El valor del aporte a salud debe ser un número válido. ", "")
)
)</f>
        <v/>
      </c>
      <c r="HY101" s="46">
        <f>IF($DS101,
IF( AND(CS101&lt;&gt;"", ISERR(_xlfn.NUMBERVALUE(CS101))), "El valor pensión voluntaria debe ser un número válido. ", "")
)</f>
        <v/>
      </c>
      <c r="HZ101" s="46">
        <f>CONCATENATE(CT101,CU101,CV101,CW101)&lt;&gt;""</f>
        <v/>
      </c>
      <c r="IA101" s="46">
        <f>IF(AND($DS101,HZ101),
IF(CT101="","Debes escribir el % del fondo de seguridad pensional. ",
IF( ISERR(_xlfn.NUMBERVALUE(CT101)), "El % del fondo de seguridad debe ser un número válido. ", "")
),
""
)</f>
        <v/>
      </c>
      <c r="IB101" s="46">
        <f>IF(AND($DS101,HZ101),
IF(CU101="","Debes escribir el valor del aporte al fondo de solidaridad pensional. ",
IF( ISERR(_xlfn.NUMBERVALUE(CU101)), "El valor del aporte al fondo de solidaridad pensional debe ser un número válido. ", "")
),
""
)</f>
        <v/>
      </c>
      <c r="IC101" s="46">
        <f>IF(AND($DS101,HZ101),
IF(CV101="","Debes escribir el % del fondo de subsistencia. ",
IF( ISERR(_xlfn.NUMBERVALUE(CV101)), "El % del fondo de subsistencia debe ser un número válido. ", "")
),
""
)</f>
        <v/>
      </c>
      <c r="ID101" s="46">
        <f>IF(AND($DS101,HZ101),
IF(CW101="","Debes escribir el valor del fondo de subsistencia. ",
IF( ISERR(_xlfn.NUMBERVALUE(CW101)), "El valor del fondo de subsistencia debe ser un número válido. ", "")
),
""
)</f>
        <v/>
      </c>
      <c r="IE101" s="46">
        <f>CONCATENATE(CX101,CY101)&lt;&gt;""</f>
        <v/>
      </c>
      <c r="IF101" s="46">
        <f>IF(AND($DS101,IE101),
IF(CX101="","Debes escribir el % de sindicato. ",
IF( ISERR(_xlfn.NUMBERVALUE(CX101)), "El % de sindicato debe ser un número válido. ", "")
),
""
)</f>
        <v/>
      </c>
      <c r="IG101" s="46">
        <f>IF(AND($DS101,IE101),
IF(CY101="","Debes escribir el valor del sindicato. ",
IF( ISERR(_xlfn.NUMBERVALUE(CY101)), "El valor del sindicato debe ser un número válido. ", "")
),
""
)</f>
        <v/>
      </c>
      <c r="IH101" s="46">
        <f>IF($DS101,
IF( AND(CZ101&lt;&gt;"", ISERR(_xlfn.NUMBERVALUE(CZ101))), "El valor de sanción pública debe ser un número válido. ", "")
)</f>
        <v/>
      </c>
      <c r="II101" s="46">
        <f>IF($DS101,
IF( AND(DA101&lt;&gt;"", ISERR(_xlfn.NUMBERVALUE(DA101))), "El valor de sanción privada debe ser un número válido. ", "")
)</f>
        <v/>
      </c>
      <c r="IJ101" s="46">
        <f>CONCATENATE(DB101,DC101)&lt;&gt;""</f>
        <v/>
      </c>
      <c r="IK101" s="46">
        <f>IF(AND($DS101,IJ101),
IF(DB101="","Debes escribir la descripción de libranza. ",""),
""
)</f>
        <v/>
      </c>
      <c r="IL101" s="46">
        <f>IF(AND($DS101,IJ101),
IF(DC101="","Debes escribir la cuota libranza. ",
IF(ISERR(_xlfn.NUMBERVALUE(DC101)),"El valor de la cuota libranza debe ser un número válido. ","")
),
""
)</f>
        <v/>
      </c>
      <c r="IM101" s="46">
        <f>IF($DS101,
IF( AND(DD101&lt;&gt;"", ISERR(_xlfn.NUMBERVALUE(DD101))), "El valor de pagos a terceros debe ser un número válido. ", "")
)</f>
        <v/>
      </c>
      <c r="IN101" s="46">
        <f>IF($DS101,
IF( AND(DE101&lt;&gt;"", ISERR(_xlfn.NUMBERVALUE(DE101))), "El valor de anticipos debe ser un número válido. ", "")
)</f>
        <v/>
      </c>
      <c r="IO101" s="46">
        <f>IF($DS101,
IF( AND(DF101&lt;&gt;"", ISERR(_xlfn.NUMBERVALUE(DF101))), "El valor de AFC debe ser un número válido. ", "")
)</f>
        <v/>
      </c>
      <c r="IP101" s="46">
        <f>IF($DS101,
IF( AND(DG101&lt;&gt;"", ISERR(_xlfn.NUMBERVALUE(DG101))), "El valor de rete-fuente debe ser un número válido. ", "")
)</f>
        <v/>
      </c>
      <c r="IQ101" s="46">
        <f>IF($DS101,
IF( AND(DH101&lt;&gt;"", ISERR(_xlfn.NUMBERVALUE(DH101))), "El valor de cooperativa de trabajo debe ser un número válido. ", "")
)</f>
        <v/>
      </c>
      <c r="IR101" s="46">
        <f>IF($DS101,
IF( AND(DI101&lt;&gt;"", ISERR(_xlfn.NUMBERVALUE(DI101))), "El valor de embargo fiscal debe ser un número válido. ", "")
)</f>
        <v/>
      </c>
      <c r="IS101" s="46">
        <f>IF($DS101,
IF( AND(DJ101&lt;&gt;"", ISERR(_xlfn.NUMBERVALUE(DJ101))), "El valor de educación debe ser un número válido. ", "")
)</f>
        <v/>
      </c>
      <c r="IT101" s="46">
        <f>IF($DS101,
IF( AND(DK101&lt;&gt;"", ISERR(_xlfn.NUMBERVALUE(DK101))), "El valor de reintegro debe ser un número válido. ", "")
)</f>
        <v/>
      </c>
      <c r="IU101" s="46">
        <f>IF($DS101,
IF( AND(DL101&lt;&gt;"", ISERR(_xlfn.NUMBERVALUE(DL101))), "El valor de deuda debe ser un número válido. ", "")
)</f>
        <v/>
      </c>
      <c r="IV101" s="46">
        <f>IF($DS101,
IF( AND(DM101&lt;&gt;"", ISERR(_xlfn.NUMBERVALUE(DM101))), "El valor de otras deducciones debe ser un número válido. ", "")
)</f>
        <v/>
      </c>
      <c r="IW101" s="46">
        <f>IF($DS101,
IF(DN101="","Debes escribir el valor de los devengos totales. ",
IF( ISERR(_xlfn.NUMBERVALUE(DN101)), "El valor de los devengos totales debe ser un número válido. ", "")
)
)</f>
        <v/>
      </c>
      <c r="IX101" s="46">
        <f>IF($DS101,
IF(DO101="","Debes escribir el valor de las deducciones totales. ",
IF( ISERR(_xlfn.NUMBERVALUE(DO101)), "El valor de las deducciones totales debe ser un número válido. ", "")
)
)</f>
        <v/>
      </c>
      <c r="IY101" s="46">
        <f>IF($DS101,
IF(DP101="","Debes escribir el valor del salario total. ",
IF( ISERR(_xlfn.NUMBERVALUE(DP101)), "El valor del salario total debe ser un número válido. ", "")
)
)</f>
        <v/>
      </c>
    </row>
    <row r="102">
      <c r="B102" s="48" t="n">
        <v>90</v>
      </c>
      <c r="C102" s="61">
        <f>IF(AND(DS102,DP102&lt;&gt;""),
IF(DQ102="","OK","Error"),
""
)</f>
        <v/>
      </c>
      <c r="D102" s="53" t="n"/>
      <c r="E102" s="52" t="n"/>
      <c r="F102" s="112" t="n"/>
      <c r="G102" s="52" t="n"/>
      <c r="H102" s="53" t="n"/>
      <c r="I102" s="52" t="n"/>
      <c r="J102" s="52" t="n"/>
      <c r="K102" s="53" t="n"/>
      <c r="L102" s="55" t="n"/>
      <c r="M102" s="108" t="n"/>
      <c r="N102" s="56" t="n"/>
      <c r="O102" s="52" t="n"/>
      <c r="P102" s="52" t="n"/>
      <c r="Q102" s="52" t="n"/>
      <c r="R102" s="52" t="n"/>
      <c r="S102" s="52" t="n"/>
      <c r="T102" s="53" t="n"/>
      <c r="U102" s="52" t="n"/>
      <c r="V102" s="52" t="n"/>
      <c r="W102" s="55" t="n"/>
      <c r="X102" s="55" t="n"/>
      <c r="Y102" s="52" t="n"/>
      <c r="Z102" s="55" t="n"/>
      <c r="AA102" s="52" t="n"/>
      <c r="AB102" s="53" t="n"/>
      <c r="AC102" s="53" t="n"/>
      <c r="AD102" s="53" t="n"/>
      <c r="AE102" s="177" t="n"/>
      <c r="AF102" s="113" t="n"/>
      <c r="AG102" s="177" t="n"/>
      <c r="AH102" s="178" t="n"/>
      <c r="AI102" s="178" t="n"/>
      <c r="AJ102" s="178" t="n"/>
      <c r="AK102" s="114" t="n"/>
      <c r="AL102" s="178" t="n"/>
      <c r="AM102" s="114" t="n"/>
      <c r="AN102" s="178" t="n"/>
      <c r="AO102" s="114" t="n"/>
      <c r="AP102" s="178" t="n"/>
      <c r="AQ102" s="114" t="n"/>
      <c r="AR102" s="178" t="n"/>
      <c r="AS102" s="114" t="n"/>
      <c r="AT102" s="178" t="n"/>
      <c r="AU102" s="114" t="n"/>
      <c r="AV102" s="178" t="n"/>
      <c r="AW102" s="114" t="n"/>
      <c r="AX102" s="178" t="n"/>
      <c r="AY102" s="114" t="n"/>
      <c r="AZ102" s="178" t="n"/>
      <c r="BA102" s="114" t="n"/>
      <c r="BB102" s="178" t="n"/>
      <c r="BC102" s="114" t="n"/>
      <c r="BD102" s="178" t="n"/>
      <c r="BE102" s="178" t="n"/>
      <c r="BF102" s="178" t="n"/>
      <c r="BG102" s="59" t="n"/>
      <c r="BH102" s="178" t="n"/>
      <c r="BI102" s="114" t="n"/>
      <c r="BJ102" s="53" t="n"/>
      <c r="BK102" s="178" t="n"/>
      <c r="BL102" s="114" t="n"/>
      <c r="BM102" s="178" t="n"/>
      <c r="BN102" s="114" t="n"/>
      <c r="BO102" s="178" t="n"/>
      <c r="BP102" s="178" t="n"/>
      <c r="BQ102" s="178" t="n"/>
      <c r="BR102" s="178" t="n"/>
      <c r="BS102" s="178" t="n"/>
      <c r="BT102" s="178" t="n"/>
      <c r="BU102" s="178" t="n"/>
      <c r="BV102" s="178" t="n"/>
      <c r="BW102" s="178" t="n"/>
      <c r="BX102" s="178" t="n"/>
      <c r="BY102" s="178" t="n"/>
      <c r="BZ102" s="178" t="n"/>
      <c r="CA102" s="178" t="n"/>
      <c r="CB102" s="178" t="n"/>
      <c r="CC102" s="178" t="n"/>
      <c r="CD102" s="178" t="n"/>
      <c r="CE102" s="178" t="n"/>
      <c r="CF102" s="178" t="n"/>
      <c r="CG102" s="178" t="n"/>
      <c r="CH102" s="178" t="n"/>
      <c r="CI102" s="178" t="n"/>
      <c r="CJ102" s="178" t="n"/>
      <c r="CK102" s="53" t="n"/>
      <c r="CL102" s="178" t="n"/>
      <c r="CM102" s="178" t="n"/>
      <c r="CN102" s="60" t="n"/>
      <c r="CO102" s="177" t="n"/>
      <c r="CP102" s="178" t="n"/>
      <c r="CQ102" s="60" t="n"/>
      <c r="CR102" s="177" t="n"/>
      <c r="CS102" s="178" t="n"/>
      <c r="CT102" s="59" t="n"/>
      <c r="CU102" s="178" t="n"/>
      <c r="CV102" s="59" t="n"/>
      <c r="CW102" s="178" t="n"/>
      <c r="CX102" s="59" t="n"/>
      <c r="CY102" s="178" t="n"/>
      <c r="CZ102" s="178" t="n"/>
      <c r="DA102" s="178" t="n"/>
      <c r="DB102" s="53" t="n"/>
      <c r="DC102" s="178" t="n"/>
      <c r="DD102" s="178" t="n"/>
      <c r="DE102" s="178" t="n"/>
      <c r="DF102" s="178" t="n"/>
      <c r="DG102" s="178" t="n"/>
      <c r="DH102" s="178" t="n"/>
      <c r="DI102" s="178" t="n"/>
      <c r="DJ102" s="178" t="n"/>
      <c r="DK102" s="178" t="n"/>
      <c r="DL102" s="178" t="n"/>
      <c r="DM102" s="178" t="n"/>
      <c r="DN102" s="177" t="n"/>
      <c r="DO102" s="177" t="n"/>
      <c r="DP102" s="177" t="n"/>
      <c r="DQ102" s="76">
        <f>IF(AND(DS102,DP102&lt;&gt;""),
CONCATENATE(DT102,DU102,DV102,DW102,DX102,DY102,DZ102,EA102,EB102,EC102,ED102,EE102,EF102,EG102,EH102,EI102,EJ102,EK102,EL102,EM102,EN102,EO102,EP102,EQ102,ES102,ET102,EU102,EV102,EW102,EX102,EY102,EZ102,FA102,FC102,FD102,FF102,FG102,FI102,FJ102,FL102,FM102,FO102,FP102,FR102,FS102,FU102,FV102,FX102,FY102,GA102,GB102,GD102,GE102,GF102,GH102,GI102,GJ102,GL102,GM102,GN102,GP102,GQ102,GS102,GT102,GU102,GV102,GW102,GX102,GY102,GZ102,HA102,HB102,HC102,HD102,HE102,HF102,HG102,HH102,HI102,HJ102,HK102,HL102,HM102,HN102,HO102,HQ102,HR102,HS102,HT102,HU102,HV102,HW102,HX102,HY102,IA102,IB102,IC102,ID102,IF102,IG102,IH102,II102,IK102,IL102,IM102,IN102,IO102,IP102,IQ102,IR102,IS102,IT102,IU102,IV102,IW102,IX102,IY102,IZ102),
""
)</f>
        <v/>
      </c>
      <c r="DR102" s="53" t="n"/>
      <c r="DS102" s="46">
        <f>CONCATENATE(D102,$E102,$F102,$G102,H102,$I102,$J102,K102,$L102,$M102,N102,$O102,$P102,$Q102,$R102,$S102,T102,$U102,$V102,$W102,$X102,$Y102,$Z102,$AA102,AB102,AC102,AD102,$AE102,$AF102,$AG102,AH102,AI102,AJ102,AK102,AL102,AM102,AN102,AO102,AP102,AQ102,AR102,AS102,AT102,AU102,AV102,AW102,AX102,AY102,AZ102,BA102,BB102,BC102,BD102,BE102,BF102,BG102,BH102,BI102,BJ102,BK102,BL102,BM102,BN102,BO102,BP102,BQ102,BR102,BS102,BT102,BU102,BV102,BW102,BX102,BY102,BZ102,CA102,CB102,CC102,CD102,CE102,CF102,CG102,CH102,CI102,CJ102,CK102,CL102,CM102,$CN102,$CO102,CP102,$CQ102,$CR102,CS102,CT102,CU102,CV102,CW102,CX102,CY102,CZ102,DA102,DB102,DC102,DD102,DE102,DF102,DG102,DH102,DI102,DJ102,DK102,DL102,DM102,$DN102,$DO102,$DP102,DR102)&lt;&gt;""</f>
        <v/>
      </c>
      <c r="DT102" s="46">
        <f>IF(AND($DS102,$E$4&lt;&gt;""),
IF(LEFT($E$4,2) = "1.",
IF(D102&lt;&gt;"","El CUNE sólo se envía en operaciones de novedad o ajuste. ",""),
IF(D102="","Debes escribir un CUNE válido para realizar operaciones de novedad o ajuste. ","")),
""
)</f>
        <v/>
      </c>
      <c r="DU102" s="46">
        <f>IF($DS102,
IF(E102="","Debes seleccionar el tipo de documento del empleado. ",
IF(_xlfn.IFNA(VLOOKUP(E102,TIPO_DE_DOCUMENTO,1,FALSE),-1)=-1,"El tipo de documento no es válido (por favor seleccionarlo de la lista). ","")
)
)</f>
        <v/>
      </c>
      <c r="DV102" s="46">
        <f>IF($DS102,
IF(F102="","Debes escribir el número de documento del empleado. ","")
)</f>
        <v/>
      </c>
      <c r="DW102" s="46">
        <f>IF($DS102,
IF(G102="","Debes escribir el primer nombre del empleado. ","")
)</f>
        <v/>
      </c>
      <c r="DY102" s="46">
        <f>IF($DS102,
IF(I102="","Debes escribir el primer apellido del empleado. ","")
)</f>
        <v/>
      </c>
      <c r="DZ102" s="46">
        <f>IF($DS102,
IF(J102="","Debes escribir el segundo apellido del empleado. ","")
)</f>
        <v/>
      </c>
      <c r="EB102" s="46">
        <f>IF($DS102,
IF(L102="","Debes escribir la fecha de ingreso del empleado. ",
IF(ISERR(DATE(YEAR(L102),MONTH(L102),DAY(L102))), "El valor ingresado en fecha de ingreso no tiene un formato válido. ","")
)
)</f>
        <v/>
      </c>
      <c r="EC102" s="46">
        <f>IF($DS102,
IF(M102="","Debes escribir el tiempo laborado. ",
IF( IFERROR(INT(M102),1.1) &lt;&gt; IFERROR(_xlfn.NUMBERVALUE(M102),1), "El valor de los días trabajados debe ser un número entero. ", "")
)
)</f>
        <v/>
      </c>
      <c r="ED102" s="46">
        <f>IF($DS102,
IF( AND(N102&lt;&gt;"", ISERR(DATE(YEAR(N102),MONTH(N102),DAY(N102))) ), "El valor ingresado en fecha de ingreso no tiene un formato válido. ",
IF( AND(N102&lt;&gt;"", $E$6&lt;&gt;"", DATE(YEAR(N102), MONTH(N102), 1) &lt;&gt; IFERROR(DATE(MID($E$6, 1, 4), MID($E$6, 6, 2),1), "1/1/1900") ), "La fecha de retiro debe estar dentro del período liquidado. ", "")
)
)</f>
        <v/>
      </c>
      <c r="EE102" s="46">
        <f>IF($DS102,
IF(O102="","Debes seleccionar el tipo de trabajador. ",
IF(_xlfn.IFNA(VLOOKUP(O102,TIPO_DE_TRABAJADOR,1,FALSE),-1)=-1,"El tipo de trabajador no es válido (por favor seleccionarlo de la lista). ","")
)
)</f>
        <v/>
      </c>
      <c r="EF102" s="46">
        <f>IF($DS102,
IF(P102="","Debes seleccionar si es un trabajador dependiente pensionado por vejez. ",
IF(_xlfn.IFNA(VLOOKUP(P102,SUBTIPO_DE_TRABAJADOR,1,FALSE),-1)=-1,"El tipo de trabajador dependiente pensionado por vejez no es válido (por favor seleccionarlo de la lista). ","")
)
)</f>
        <v/>
      </c>
      <c r="EG102" s="46">
        <f>IF($DS102,
IF(Q102="","Debes seleccionar el tipo de contrato del trabajador. ",
IF(_xlfn.IFNA(VLOOKUP(Q102,TIPO_DE_CONTRATO,1,FALSE),-1)=-1,"El tipo de contrato del trabajador no es válido (por favor seleccionarlo de la lista). ","")
)
)</f>
        <v/>
      </c>
      <c r="EH102" s="46">
        <f>IF($DS102,
IF(R102="","Debes seleccionar si es un salario integral. ",
IF(_xlfn.IFNA(VLOOKUP(R102,SI_NO,1,FALSE),-1)=-1,"Valor no válido para salario integral (por favor seleccionarlo de la lista). ","")
)
)</f>
        <v/>
      </c>
      <c r="EI102" s="46">
        <f>IF($DS102,
IF(S102="","Debes seleccionar si el trabajador realiza actividades de riesgo. ",
IF(_xlfn.IFNA(VLOOKUP(S102,SI_NO,1,FALSE),-1)=-1,"Valor no válido para actividad de alto riesgo (por favor seleccionarlo de la lista). ","")
)
)</f>
        <v/>
      </c>
      <c r="EK102" s="46">
        <f>IF($DS102,
IF(U102="","Debes escribir el código del municipio de residencia del trabajador. ",
IF(_xlfn.IFNA(VLOOKUP(U102,MUNICIPIO,1,FALSE),-1)=-1,"El municipio de residencia del trabajador es inválido (por favor seleccionarlo de la lista). ","")
)
)</f>
        <v/>
      </c>
      <c r="EL102" s="46">
        <f>IF($DS102,
IF(V102="","Debes escribir el la dirección de residendia del trabajador. ","")
)</f>
        <v/>
      </c>
      <c r="EM102" s="46">
        <f>IF($DS102,
IF(W102="","Debes escribir la fecha de inicio de la liquidación. ",
IF(ISERR(DATE(YEAR(W102),MONTH(W102),DAY(W102))),"El valor ingresado en fecha de inicio de liquidación no tiene un formato válido. ",
IF( AND($E$6&lt;&gt;"", DATE(YEAR(W102), MONTH(W102), 1) &lt;&gt; IFERROR(DATE(MID($E$6, 1, 4), MID($E$6, 6, 2),1), "1/1/1900") ), "La fecha de inicio de la liquidación debe estar dentro del período liquidado. ", "")
)
)
)</f>
        <v/>
      </c>
      <c r="EN102" s="46">
        <f>IF($DS102,
IF(X102="","Debes escribir la fecha de fin de la liquidación. ",
IF(ISERR(DATE(YEAR(X102),MONTH(X102),DAY(X102))),"El valor ingresado en fecha de fin de liquidación no tiene un formato válido. ",
IF( AND($E$6&lt;&gt;"", DATE(YEAR(X102), MONTH(X102), 1) &lt;&gt; IFERROR(DATE(MID($E$6, 1, 4), MID($E$6, 6, 2),1), "1/1/1900") ), "La fecha de fin de la liquidación debe estar dentro del período liquidado. ", "")
)
)
)</f>
        <v/>
      </c>
      <c r="EO102" s="46">
        <f>IF($DS102,
IF(Y102="","Debes escribir la frecuencia de pago del trabajador. ",
IF(_xlfn.IFNA(VLOOKUP(Y102,PERÍODO_DE_NÓMINA,1,FALSE),-1)=-1,"La frecuencia de pago es inválida (por favor seleccionarlo de la lista). ","")
)
)</f>
        <v/>
      </c>
      <c r="EP102" s="46">
        <f>IF($DS102,
IF(Z102="","Debes escribir la fecha de pago. ",
IF(ISERR(DATE(YEAR(Z102),MONTH(Z102),DAY(Z102))), "El valor ingresado en fecha de pago no tiene un formato válido. ","")
)
)</f>
        <v/>
      </c>
      <c r="EQ102" s="46">
        <f>IF($DS102,
IF(AA102="","Debes escribir el medio de pago. ",
IF(_xlfn.IFNA(VLOOKUP(AA102,MEDIOS_DE_PAGO,1,FALSE),-1)=-1,"El medio de pago es inválido (por favor seleccionarlo de la lista). ","")
)
)</f>
        <v/>
      </c>
      <c r="ER102" s="46">
        <f>OR(AA102='Tablas '!$T$4,AA102='Tablas '!$T$7,AA102='Tablas '!$T$8,AA102='Tablas '!$T$11)</f>
        <v/>
      </c>
      <c r="ES102" s="46">
        <f>IF(AND($DS102,ER102),
IF(AB102="","Debes escribir la entidad bancaria. ",""),
""
)</f>
        <v/>
      </c>
      <c r="ET102" s="46">
        <f>IF(AND($DS102,ER102),
IF(AC102="","Debes escribir el tipo de cuenta bancaria. ",
IF(_xlfn.IFNA(VLOOKUP(AC102,TIPO_DE_CUENTA,1,FALSE),-1)=-1,"El tipo de cuenta bancaria es inválida (por favor seleccionarlo de la lista). ","")
),
""
)</f>
        <v/>
      </c>
      <c r="EU102" s="46">
        <f>IF(AND($DS102,ER102),
IF(AD102="","Debes escribir el número de cuenta bancaria. ",""),
""
)</f>
        <v/>
      </c>
      <c r="EV102" s="46">
        <f>IF($DS102,
IF(AE102="","Debes escribir el valor del sueldo básico. ",
IF( ISERR(_xlfn.NUMBERVALUE(AE102)), "El valor del sueldo básico debe ser un número válido. ", "")
)
)</f>
        <v/>
      </c>
      <c r="EW102" s="46">
        <f>IF($DS102,
IF(AF102="","Debes escribir el número de días trabajados. ",
IF( IFERROR(INT(AF102),1.1) &lt;&gt; IFERROR(_xlfn.NUMBERVALUE(AF102),1), "La cantidad de días trabajados debe ser un número entero. ", "")
)
)</f>
        <v/>
      </c>
      <c r="EX102" s="46">
        <f>IF($DS102,
IF(AG102="","Debes escribir el valor del sueldo trabajado. ",
IF( ISERR(_xlfn.NUMBERVALUE(AG102)), "El valor del sueldo trabajado debe ser un número válido. ", "")
)
)</f>
        <v/>
      </c>
      <c r="EY102" s="46">
        <f>IF($DS102,
IF( AND(AH102&lt;&gt;"", ISERR(_xlfn.NUMBERVALUE(AH102))), "El valor del auxilio de transporte debe ser un número válido. ", "")
)</f>
        <v/>
      </c>
      <c r="EZ102" s="46">
        <f>IF($DS102,
IF( AND(AI102&lt;&gt;"", ISERR(_xlfn.NUMBERVALUE(AI102))), "El valor de viáticos salariales debe ser un número válido. ", "")
)</f>
        <v/>
      </c>
      <c r="FA102" s="46">
        <f>IF($DS102,
IF( AND(AJ102&lt;&gt;"", ISERR(_xlfn.NUMBERVALUE(AJ102))), "El valor de viáticos NO salariales debe ser un número válido. ", "")
)</f>
        <v/>
      </c>
      <c r="FB102" s="46">
        <f>CONCATENATE(AK102,AL102)&lt;&gt;""</f>
        <v/>
      </c>
      <c r="FC102" s="46">
        <f>IF(AND($DS102,FB102),
IF(AK102="","Debes escribir el número de horas extras diurnas. ",
IF( IFERROR(INT(AK102),1.1) &lt;&gt; IFERROR(_xlfn.NUMBERVALUE(AK102),1), "La cantidad de horas extras diurnas debe ser un número entero. ", "")
),
""
)</f>
        <v/>
      </c>
      <c r="FD102" s="46">
        <f>IF(AND($DS102,FB102),
IF(AL102="","Debes escribir el valor de las horas extras diurnas. ",
IF( ISERR(_xlfn.NUMBERVALUE(AL102)), "El valor de las horas extras duirnas debe ser un número válido. ", "")
),
""
)</f>
        <v/>
      </c>
      <c r="FE102" s="46">
        <f>CONCATENATE(AM102,AN102)&lt;&gt;""</f>
        <v/>
      </c>
      <c r="FF102" s="46">
        <f>IF(AND($DS102,FE102),
IF(AM102="","Debes escribir el número de horas extras nocturnas. ",
IF( IFERROR(INT(AM102),1.1) &lt;&gt; IFERROR(_xlfn.NUMBERVALUE(AM102),1), "La cantidad de horas extras nocturnas debe ser un número entero. ", "")
),
""
)</f>
        <v/>
      </c>
      <c r="FG102" s="46">
        <f>IF(AND($DS102,FE102),
IF(AN102="","Debes escribir el valor de las horas extras nocturnas. ",
IF( ISERR(_xlfn.NUMBERVALUE(AN102)), "El valor de las horas extras nocturnas debe ser un número válido. ", "")
),
""
)</f>
        <v/>
      </c>
      <c r="FH102" s="46">
        <f>CONCATENATE(AO102,AP102)&lt;&gt;""</f>
        <v/>
      </c>
      <c r="FI102" s="46">
        <f>IF(AND($DS102,FH102),
IF(AO102="","Debes escribir el número de horas extras diurnas dominicales y festivas. ",
IF( IFERROR(INT(AO102),1.1) &lt;&gt; IFERROR(_xlfn.NUMBERVALUE(AO102),1), "La cantidad de horas extras diurnas dominicales y festivas debe ser un número entero. ", "")
),
""
)</f>
        <v/>
      </c>
      <c r="FJ102" s="46">
        <f>IF(AND($DS102,FH102),
IF(AP102="","Debes escribir el valor de las horas extras diurnas dominicales y festivas. ",
IF( ISERR(_xlfn.NUMBERVALUE(AP102)), "El valor de las horas extras diurnas dominicales y festivas debe ser un número válido. ", "")
),
""
)</f>
        <v/>
      </c>
      <c r="FK102" s="46">
        <f>CONCATENATE(AQ102,AR102)&lt;&gt;""</f>
        <v/>
      </c>
      <c r="FL102" s="46">
        <f>IF(AND($DS102,FK102),
IF(AQ102="","Debes escribir el número de horas extras nocturnas dominicales y festivas. ",
IF( IFERROR(INT(AQ102),1.1) &lt;&gt; IFERROR(_xlfn.NUMBERVALUE(AQ102),1), "La cantidad de horas extras nocturnas dominicales y festivas debe ser un número entero. ", "")
),
""
)</f>
        <v/>
      </c>
      <c r="FM102" s="46">
        <f>IF(AND($DS102,FK102),
IF(AR102="","Debes escribir el valor de las horas extras nocturnas dominicales y festivas. ",
IF( ISERR(_xlfn.NUMBERVALUE(AR102)), "El valor de las horas extras nocturnas dominicales y festivas debe ser un número válido. ", "")
),
""
)</f>
        <v/>
      </c>
      <c r="FN102" s="46">
        <f>CONCATENATE(AS102,AT102)&lt;&gt;""</f>
        <v/>
      </c>
      <c r="FO102" s="46">
        <f>IF(AND($DS102,FN102),
IF(AS102="","Debes escribir el número de horas recargo nocturno. ",
IF( IFERROR(INT(AS102),1.1) &lt;&gt; IFERROR(_xlfn.NUMBERVALUE(AS102),1), "La cantidad de horas recargo nocturno debe ser un número entero. ", "")
),
""
)</f>
        <v/>
      </c>
      <c r="FP102" s="46">
        <f>IF(AND($DS102,FN102),
IF(AT102="","Debes escribir el valor de las horas recargo nocturno. ",
IF( ISERR(_xlfn.NUMBERVALUE(AT102)), "El valor de las horas recargo nocturno debe ser un número válido. ", "")
),
""
)</f>
        <v/>
      </c>
      <c r="FQ102" s="46">
        <f>CONCATENATE(AU102,AV102)&lt;&gt;""</f>
        <v/>
      </c>
      <c r="FR102" s="46">
        <f>IF(AND($DS102,FQ102),
IF(AU102="","Debes escribir el número de horas recargo diurno dominical y festivo. ",
IF( IFERROR(INT(AU102),1.1) &lt;&gt; IFERROR(_xlfn.NUMBERVALUE(AU102),1), "La cantidad de horas recargo diurno dominical y festivo debe ser un número entero. ", "")
),
""
)</f>
        <v/>
      </c>
      <c r="FS102" s="46">
        <f>IF(AND($DS102,FQ102),
IF(AV102="","Debes escribir el valor de las horas recargo diurno dominical y festivo. ",
IF( ISERR(_xlfn.NUMBERVALUE(AV102)), "El valor de las horas recargo diurno dominical y festivo debe ser un número válido. ", "")
),
""
)</f>
        <v/>
      </c>
      <c r="FT102" s="46">
        <f>CONCATENATE(AW102,AX102)&lt;&gt;""</f>
        <v/>
      </c>
      <c r="FU102" s="46">
        <f>IF(AND($DS102,FT102),
IF(AW102="","Debes escribir el número de horas recargo nocturno dominical y festivo. ",
IF( IFERROR(INT(AW102),1.1) &lt;&gt; IFERROR(_xlfn.NUMBERVALUE(AW102),1), "La cantidad de horas recargo nocturno dominical y festivo debe ser un número entero. ", "")
),
""
)</f>
        <v/>
      </c>
      <c r="FV102" s="46">
        <f>IF(AND($DS102,FT102),
IF(AX102="","Debes escribir el valor de las horas recargo nocturno dominical y festivo. ",
IF( ISERR(_xlfn.NUMBERVALUE(AX102)), "El valor de las horas recargo nocturno dominical y festivo debe ser un número válido. ", "")
),
""
)</f>
        <v/>
      </c>
      <c r="FW102" s="46">
        <f>CONCATENATE(AY102,AZ102)&lt;&gt;""</f>
        <v/>
      </c>
      <c r="FX102" s="46">
        <f>IF(AND($DS102,FW102),
IF(AY102="","Debes escribir el número de días de vacaciones comunes. ",
IF( IFERROR(INT(AY102),1.1) &lt;&gt; IFERROR(_xlfn.NUMBERVALUE(AY102),1), "La cantidad de días de vacaciones comunes debe ser un número entero. ", "")
),
""
)</f>
        <v/>
      </c>
      <c r="FY102" s="46">
        <f>IF(AND($DS102,FW102),
IF(AZ102="","Debes escribir el valor de las vacaciones comunes. ",
IF( ISERR(_xlfn.NUMBERVALUE(AZ102)), "El valor de las vacaciones comunes debe ser un número válido. ", "")
),
""
)</f>
        <v/>
      </c>
      <c r="FZ102" s="46">
        <f>CONCATENATE(BA102,BB102)&lt;&gt;""</f>
        <v/>
      </c>
      <c r="GA102" s="46">
        <f>IF(AND($DS102,FZ102),
IF(BA102="","Debes escribir el número de días de vacaciones compensadas. ",
IF( IFERROR(INT(BA102),1.1) &lt;&gt; IFERROR(_xlfn.NUMBERVALUE(BA102),1), "La cantidad de días de vacaciones compensadas debe ser un número entero. ", "")
),
""
)</f>
        <v/>
      </c>
      <c r="GB102" s="46">
        <f>IF(AND($DS102,FZ102),
IF(BB102="","Debes escribir el valor de las vacaciones compensadas. ",
IF( ISERR(_xlfn.NUMBERVALUE(BB102)), "El valor de las vacaciones compensadas debe ser un número válido. ", "")
),
""
)</f>
        <v/>
      </c>
      <c r="GC102" s="46">
        <f>CONCATENATE(BC102,BD102)&lt;&gt;""</f>
        <v/>
      </c>
      <c r="GD102" s="46">
        <f>IF(AND($DS102,GC102),
IF(BC102="","Debes escribir el número de días de prima salarial. ",
IF( IFERROR(INT(BC102),1.1) &lt;&gt; IFERROR(_xlfn.NUMBERVALUE(BC102),1), "La cantidad de días de prima salarial debe ser un número entero. ", "")
),
""
)</f>
        <v/>
      </c>
      <c r="GE102" s="46">
        <f>IF(AND($DS102,GC102),
IF(BD102="","Debes escribir el valor de los días de prima salarial. ",
IF( ISERR(_xlfn.NUMBERVALUE(BD102)), "El valor de los días de prima salarial debe ser un número válido. ", "")
),
""
)</f>
        <v/>
      </c>
      <c r="GF102" s="46">
        <f>IF($DS102,
IF( AND(BE102&lt;&gt;"", ISERR(_xlfn.NUMBERVALUE(BE102))), "El valor de la prima NO saliarial debe ser un número válido. ", "")
)</f>
        <v/>
      </c>
      <c r="GG102" s="46">
        <f>CONCATENATE(BF102,BG102,BH102)&lt;&gt;""</f>
        <v/>
      </c>
      <c r="GH102" s="46">
        <f>IF(AND($DS102,GG102),
IF(BF102="","Debes escribir el valor de las cesantías. ",
IF( ISERR(_xlfn.NUMBERVALUE(BF102)), "El valor de las cesantías debe ser un número válido. ", "")
),
""
)</f>
        <v/>
      </c>
      <c r="GI102" s="46">
        <f>IF(AND($DS102,GG102),
IF(BG102="","Debes escribir el % de cesantías. ",
IF( ISERR(_xlfn.NUMBERVALUE(BG102)), "El % de cesantías debe ser un número válido. ", "")
),
""
)</f>
        <v/>
      </c>
      <c r="GJ102" s="46">
        <f>IF(AND($DS102,GG102),
IF(BH102="","Debes escribir el valor de intereses de cesantías. ",
IF( ISERR(_xlfn.NUMBERVALUE(BH102)), "El valor de intereses de cesantías debe ser un número válido. ", "")
),
""
)</f>
        <v/>
      </c>
      <c r="GK102" s="46">
        <f>CONCATENATE(BI102,BJ102,BK102)&lt;&gt;""</f>
        <v/>
      </c>
      <c r="GL102" s="46">
        <f>IF(AND($DS102,GK102),
IF(BI102="","Debes escribir el número de días de incapacidad. ",
IF( IFERROR(INT(BI102),1.1) &lt;&gt; IFERROR(_xlfn.NUMBERVALUE(BI102),1), "La cantidad de días de incapacidad debe ser un número entero. ", "")
),
""
)</f>
        <v/>
      </c>
      <c r="GM102" s="46">
        <f>IF(AND($DS102,GK102),
IF(BJ102="","Debes escribir el tipo de incapacidad. ",
IF(_xlfn.IFNA(VLOOKUP(BJ102,TIPO_DE_INCAPACIDAD,1,FALSE),-1)=-1,"El tipo de incapacidad es inválida (por favor seleccionarlo de la lista). ","")
),
""
)</f>
        <v/>
      </c>
      <c r="GN102" s="46">
        <f>IF(AND($DS102,GK102),
IF(BK102="","Debes escribir el valor de la incapacidad. ",
IF( ISERR(_xlfn.NUMBERVALUE(BK102)), "El valor de la incapacidad debe ser un número válido. ", "")
),
""
)</f>
        <v/>
      </c>
      <c r="GO102" s="46">
        <f>CONCATENATE(BL102,BM102)&lt;&gt;""</f>
        <v/>
      </c>
      <c r="GP102" s="46">
        <f>IF(AND($DS102,GO102),
IF(BL102="","Debes escribir el número de días de licencia de maternidad o paternidad. ",
IF( IFERROR(INT(BL102),1.1) &lt;&gt; IFERROR(_xlfn.NUMBERVALUE(BL102),1), "La cantidad de días de licencia de maternidad o paternidad debe ser un número entero. ", "")
),
""
)</f>
        <v/>
      </c>
      <c r="GQ102" s="46">
        <f>IF(AND($DS102,GO102),
IF(BM102="","Debes escribir el valor de la licencia de maternidad o paternidad. ",
IF( ISERR(_xlfn.NUMBERVALUE(BM102)), "El valor de la licencia de maternidad o paternidad debe ser un número válido. ", "")
),
""
)</f>
        <v/>
      </c>
      <c r="GR102" s="46">
        <f>CONCATENATE(BN102,BO102)&lt;&gt;""</f>
        <v/>
      </c>
      <c r="GS102" s="46">
        <f>IF(AND($DS102,GR102),
IF(BN102="","Debes escribir el número de días de licencia remunerada. ",
IF( IFERROR(INT(BN102),1.1) &lt;&gt; IFERROR(_xlfn.NUMBERVALUE(BN102),1), "La cantidad de días de licencia remunerada debe ser un número entero. ", "")
),
""
)</f>
        <v/>
      </c>
      <c r="GT102" s="46">
        <f>IF(AND($DS102,GR102),
IF(BO102="","Debes escribir el valor de la licencia remunerada. ",
IF( ISERR(_xlfn.NUMBERVALUE(BO102)), "El valor de la licencia remunerada debe ser un número válido. ", "")
),
""
)</f>
        <v/>
      </c>
      <c r="GU102" s="46">
        <f>IF($DS102,
IF( AND(BP102&lt;&gt;"", ISERR(_xlfn.NUMBERVALUE(BP102))), "El valor de la licencia NO remunerada debe ser un número válido. ", "")
)</f>
        <v/>
      </c>
      <c r="GV102" s="46">
        <f>IF($DS102,
IF( AND(BQ102&lt;&gt;"", ISERR(_xlfn.NUMBERVALUE(BQ102))), "El valor de auxilios salariales debe ser un número válido. ", "")
)</f>
        <v/>
      </c>
      <c r="GW102" s="46">
        <f>IF($DS102,
IF( AND(BR102&lt;&gt;"", ISERR(_xlfn.NUMBERVALUE(BR102))), "El valor de auxilios NO salariales debe ser un número válido. ", "")
)</f>
        <v/>
      </c>
      <c r="GX102" s="46">
        <f>IF($DS102,
IF( AND(BS102&lt;&gt;"", ISERR(_xlfn.NUMBERVALUE(BS102))), "El valor de bonos salariales debe ser un número válido. ", "")
)</f>
        <v/>
      </c>
      <c r="GY102" s="46">
        <f>IF($DS102,
IF( AND(BT102&lt;&gt;"", ISERR(_xlfn.NUMBERVALUE(BT102))), "El valor de bonos NO salariales debe ser un número válido. ", "")
)</f>
        <v/>
      </c>
      <c r="GZ102" s="46">
        <f>IF($DS102,
IF( AND(BU102&lt;&gt;"", ISERR(_xlfn.NUMBERVALUE(BU102))), "El valor de bonos salariales de alimentación debe ser un número válido. ", "")
)</f>
        <v/>
      </c>
      <c r="HA102" s="46">
        <f>IF($DS102,
IF( AND(BV102&lt;&gt;"", ISERR(_xlfn.NUMBERVALUE(BV102))), "El valor de bonos NO salariales de alimentación debe ser un número válido. ", "")
)</f>
        <v/>
      </c>
      <c r="HB102" s="46">
        <f>IF($DS102,
IF( AND(BW102&lt;&gt;"", ISERR(_xlfn.NUMBERVALUE(BW102))), "El valor de bonificaciones salariales debe ser un número válido. ", "")
)</f>
        <v/>
      </c>
      <c r="HC102" s="46">
        <f>IF($DS102,
IF( AND(BX102&lt;&gt;"", ISERR(_xlfn.NUMBERVALUE(BX102))), "El valor de bonificaciones NO salariales debe ser un número válido. ", "")
)</f>
        <v/>
      </c>
      <c r="HD102" s="46">
        <f>IF($DS102,
IF( AND(BY102&lt;&gt;"", ISERR(_xlfn.NUMBERVALUE(BY102))), "El valor de compensaciones ordinarias debe ser un número válido. ", "")
)</f>
        <v/>
      </c>
      <c r="HE102" s="46">
        <f>IF($DS102,
IF( AND(BZ102&lt;&gt;"", ISERR(_xlfn.NUMBERVALUE(BZ102))), "El valor de compensaciones extraordinarias debe ser un número válido. ", "")
)</f>
        <v/>
      </c>
      <c r="HF102" s="46">
        <f>IF($DS102,
IF( AND(CA102&lt;&gt;"", ISERR(_xlfn.NUMBERVALUE(CA102))), "El valor de comisiones debe ser un número válido. ", "")
)</f>
        <v/>
      </c>
      <c r="HG102" s="46">
        <f>IF($DS102,
IF( AND(CB102&lt;&gt;"", ISERR(_xlfn.NUMBERVALUE(CB102))), "El valor de ausencia por huega debe ser un número válido. ", "")
)</f>
        <v/>
      </c>
      <c r="HH102" s="46">
        <f>IF($DS102,
IF( AND(CC102&lt;&gt;"", ISERR(_xlfn.NUMBERVALUE(CC102))), "El valor de anticipos debe ser un número válido. ", "")
)</f>
        <v/>
      </c>
      <c r="HI102" s="46">
        <f>IF($DS102,
IF( AND(CD102&lt;&gt;"", ISERR(_xlfn.NUMBERVALUE(CD102))), "El valor de pagos a terceros debe ser un número válido. ", "")
)</f>
        <v/>
      </c>
      <c r="HJ102" s="46">
        <f>IF($DS102,
IF( AND(CE102&lt;&gt;"", ISERR(_xlfn.NUMBERVALUE(CE102))), "El valor de dotación debe ser un número válido. ", "")
)</f>
        <v/>
      </c>
      <c r="HK102" s="46">
        <f>IF($DS102,
IF( AND(CF102&lt;&gt;"", ISERR(_xlfn.NUMBERVALUE(CF102))), "El valor de apoyo sostenibilidad debe ser un número válido. ", "")
)</f>
        <v/>
      </c>
      <c r="HL102" s="46">
        <f>IF($DS102,
IF( AND(CG102&lt;&gt;"", ISERR(_xlfn.NUMBERVALUE(CG102))), "El valor de teletrabajo debe ser un número válido. ", "")
)</f>
        <v/>
      </c>
      <c r="HM102" s="46">
        <f>IF($DS102,
IF( AND(CH102&lt;&gt;"", ISERR(_xlfn.NUMBERVALUE(CH102))), "El valor de bonificación de retiro debe ser un número válido. ", "")
)</f>
        <v/>
      </c>
      <c r="HN102" s="46">
        <f>IF($DS102,
IF( AND(CI102&lt;&gt;"", ISERR(_xlfn.NUMBERVALUE(CI102))), "El valor de indemnización de retiro debe ser un número válido. ", "")
)</f>
        <v/>
      </c>
      <c r="HO102" s="46">
        <f>IF($DS102,
IF( AND(CJ102&lt;&gt;"", ISERR(_xlfn.NUMBERVALUE(CJ102))), "El valor de reintegros debe ser un número válido. ", "")
)</f>
        <v/>
      </c>
      <c r="HP102" s="46">
        <f>CONCATENATE(CK102,CL102,CM102)&lt;&gt;""</f>
        <v/>
      </c>
      <c r="HQ102" s="46">
        <f>IF(AND($DS102,HP102),
IF(CK102="","Debes escribir la descripción de otro concepto no categorizado. ",""),
""
)</f>
        <v/>
      </c>
      <c r="HR102" s="46">
        <f>IF(AND($DS102,HP102),
IF(CONCATENATE(CL102,CM102)="","Debes escribir al menos un valor de concepto no categorizado (salarial o no salarial). ",
IF(ISERR(_xlfn.NUMBERVALUE(CL102)),"El valor salarial concepto no categorizado debe ser un número válido. ","")
),
""
)</f>
        <v/>
      </c>
      <c r="HS102" s="46">
        <f>IF(AND($DS102,HP102),
IF(CONCATENATE(CL102,CM102)="","Debes escribir al menos un valor de concepto no categorizado (salarial o no salarial). ",
IF(ISERR(_xlfn.NUMBERVALUE(CM102)),"El valor NO salarial concepto no categorizado debe ser un número válido. ","")
),
""
)</f>
        <v/>
      </c>
      <c r="HT102" s="46">
        <f>IF($DS102,
IF(CN102="","Debes escribir el porcentaje del aporte a salud. ",
IF( ISERR(_xlfn.NUMBERVALUE(CN102)), "El valor del porcentaje del aporte a salud debe ser un número válido. ", "")
)
)</f>
        <v/>
      </c>
      <c r="HU102" s="46">
        <f>IF($DS102,
IF(CO102="","Debes escribir el valor del aporte a salud. ",
IF( ISERR(_xlfn.NUMBERVALUE(CO102)), "El valor del aporte a salud debe ser un número válido. ", "")
)
)</f>
        <v/>
      </c>
      <c r="HV102" s="46">
        <f>IF($DS102,
IF( AND(CP102&lt;&gt;"", ISERR(_xlfn.NUMBERVALUE(CP102))), "El valor plan complementario debe ser un número válido. ", "")
)</f>
        <v/>
      </c>
      <c r="HW102" s="46">
        <f>IF($DS102,
IF(CQ102="","Debes escribir el porcentaje del aporte a pensión. ",
IF( ISERR(_xlfn.NUMBERVALUE(CQ102)), "El valor del porcentaje del aporte a pensión debe ser un número válido. ", "")
)
)</f>
        <v/>
      </c>
      <c r="HX102" s="46">
        <f>IF($DS102,
IF(CR102="","Debes escribir el valor del aporte a pensión. ",
IF( ISERR(_xlfn.NUMBERVALUE(CR102)), "El valor del aporte a salud debe ser un número válido. ", "")
)
)</f>
        <v/>
      </c>
      <c r="HY102" s="46">
        <f>IF($DS102,
IF( AND(CS102&lt;&gt;"", ISERR(_xlfn.NUMBERVALUE(CS102))), "El valor pensión voluntaria debe ser un número válido. ", "")
)</f>
        <v/>
      </c>
      <c r="HZ102" s="46">
        <f>CONCATENATE(CT102,CU102,CV102,CW102)&lt;&gt;""</f>
        <v/>
      </c>
      <c r="IA102" s="46">
        <f>IF(AND($DS102,HZ102),
IF(CT102="","Debes escribir el % del fondo de seguridad pensional. ",
IF( ISERR(_xlfn.NUMBERVALUE(CT102)), "El % del fondo de seguridad debe ser un número válido. ", "")
),
""
)</f>
        <v/>
      </c>
      <c r="IB102" s="46">
        <f>IF(AND($DS102,HZ102),
IF(CU102="","Debes escribir el valor del aporte al fondo de solidaridad pensional. ",
IF( ISERR(_xlfn.NUMBERVALUE(CU102)), "El valor del aporte al fondo de solidaridad pensional debe ser un número válido. ", "")
),
""
)</f>
        <v/>
      </c>
      <c r="IC102" s="46">
        <f>IF(AND($DS102,HZ102),
IF(CV102="","Debes escribir el % del fondo de subsistencia. ",
IF( ISERR(_xlfn.NUMBERVALUE(CV102)), "El % del fondo de subsistencia debe ser un número válido. ", "")
),
""
)</f>
        <v/>
      </c>
      <c r="ID102" s="46">
        <f>IF(AND($DS102,HZ102),
IF(CW102="","Debes escribir el valor del fondo de subsistencia. ",
IF( ISERR(_xlfn.NUMBERVALUE(CW102)), "El valor del fondo de subsistencia debe ser un número válido. ", "")
),
""
)</f>
        <v/>
      </c>
      <c r="IE102" s="46">
        <f>CONCATENATE(CX102,CY102)&lt;&gt;""</f>
        <v/>
      </c>
      <c r="IF102" s="46">
        <f>IF(AND($DS102,IE102),
IF(CX102="","Debes escribir el % de sindicato. ",
IF( ISERR(_xlfn.NUMBERVALUE(CX102)), "El % de sindicato debe ser un número válido. ", "")
),
""
)</f>
        <v/>
      </c>
      <c r="IG102" s="46">
        <f>IF(AND($DS102,IE102),
IF(CY102="","Debes escribir el valor del sindicato. ",
IF( ISERR(_xlfn.NUMBERVALUE(CY102)), "El valor del sindicato debe ser un número válido. ", "")
),
""
)</f>
        <v/>
      </c>
      <c r="IH102" s="46">
        <f>IF($DS102,
IF( AND(CZ102&lt;&gt;"", ISERR(_xlfn.NUMBERVALUE(CZ102))), "El valor de sanción pública debe ser un número válido. ", "")
)</f>
        <v/>
      </c>
      <c r="II102" s="46">
        <f>IF($DS102,
IF( AND(DA102&lt;&gt;"", ISERR(_xlfn.NUMBERVALUE(DA102))), "El valor de sanción privada debe ser un número válido. ", "")
)</f>
        <v/>
      </c>
      <c r="IJ102" s="46">
        <f>CONCATENATE(DB102,DC102)&lt;&gt;""</f>
        <v/>
      </c>
      <c r="IK102" s="46">
        <f>IF(AND($DS102,IJ102),
IF(DB102="","Debes escribir la descripción de libranza. ",""),
""
)</f>
        <v/>
      </c>
      <c r="IL102" s="46">
        <f>IF(AND($DS102,IJ102),
IF(DC102="","Debes escribir la cuota libranza. ",
IF(ISERR(_xlfn.NUMBERVALUE(DC102)),"El valor de la cuota libranza debe ser un número válido. ","")
),
""
)</f>
        <v/>
      </c>
      <c r="IM102" s="46">
        <f>IF($DS102,
IF( AND(DD102&lt;&gt;"", ISERR(_xlfn.NUMBERVALUE(DD102))), "El valor de pagos a terceros debe ser un número válido. ", "")
)</f>
        <v/>
      </c>
      <c r="IN102" s="46">
        <f>IF($DS102,
IF( AND(DE102&lt;&gt;"", ISERR(_xlfn.NUMBERVALUE(DE102))), "El valor de anticipos debe ser un número válido. ", "")
)</f>
        <v/>
      </c>
      <c r="IO102" s="46">
        <f>IF($DS102,
IF( AND(DF102&lt;&gt;"", ISERR(_xlfn.NUMBERVALUE(DF102))), "El valor de AFC debe ser un número válido. ", "")
)</f>
        <v/>
      </c>
      <c r="IP102" s="46">
        <f>IF($DS102,
IF( AND(DG102&lt;&gt;"", ISERR(_xlfn.NUMBERVALUE(DG102))), "El valor de rete-fuente debe ser un número válido. ", "")
)</f>
        <v/>
      </c>
      <c r="IQ102" s="46">
        <f>IF($DS102,
IF( AND(DH102&lt;&gt;"", ISERR(_xlfn.NUMBERVALUE(DH102))), "El valor de cooperativa de trabajo debe ser un número válido. ", "")
)</f>
        <v/>
      </c>
      <c r="IR102" s="46">
        <f>IF($DS102,
IF( AND(DI102&lt;&gt;"", ISERR(_xlfn.NUMBERVALUE(DI102))), "El valor de embargo fiscal debe ser un número válido. ", "")
)</f>
        <v/>
      </c>
      <c r="IS102" s="46">
        <f>IF($DS102,
IF( AND(DJ102&lt;&gt;"", ISERR(_xlfn.NUMBERVALUE(DJ102))), "El valor de educación debe ser un número válido. ", "")
)</f>
        <v/>
      </c>
      <c r="IT102" s="46">
        <f>IF($DS102,
IF( AND(DK102&lt;&gt;"", ISERR(_xlfn.NUMBERVALUE(DK102))), "El valor de reintegro debe ser un número válido. ", "")
)</f>
        <v/>
      </c>
      <c r="IU102" s="46">
        <f>IF($DS102,
IF( AND(DL102&lt;&gt;"", ISERR(_xlfn.NUMBERVALUE(DL102))), "El valor de deuda debe ser un número válido. ", "")
)</f>
        <v/>
      </c>
      <c r="IV102" s="46">
        <f>IF($DS102,
IF( AND(DM102&lt;&gt;"", ISERR(_xlfn.NUMBERVALUE(DM102))), "El valor de otras deducciones debe ser un número válido. ", "")
)</f>
        <v/>
      </c>
      <c r="IW102" s="46">
        <f>IF($DS102,
IF(DN102="","Debes escribir el valor de los devengos totales. ",
IF( ISERR(_xlfn.NUMBERVALUE(DN102)), "El valor de los devengos totales debe ser un número válido. ", "")
)
)</f>
        <v/>
      </c>
      <c r="IX102" s="46">
        <f>IF($DS102,
IF(DO102="","Debes escribir el valor de las deducciones totales. ",
IF( ISERR(_xlfn.NUMBERVALUE(DO102)), "El valor de las deducciones totales debe ser un número válido. ", "")
)
)</f>
        <v/>
      </c>
      <c r="IY102" s="46">
        <f>IF($DS102,
IF(DP102="","Debes escribir el valor del salario total. ",
IF( ISERR(_xlfn.NUMBERVALUE(DP102)), "El valor del salario total debe ser un número válido. ", "")
)
)</f>
        <v/>
      </c>
    </row>
    <row r="103">
      <c r="B103" s="48" t="n">
        <v>91</v>
      </c>
      <c r="C103" s="61">
        <f>IF(AND(DS103,DP103&lt;&gt;""),
IF(DQ103="","OK","Error"),
""
)</f>
        <v/>
      </c>
      <c r="D103" s="53" t="n"/>
      <c r="E103" s="52" t="n"/>
      <c r="F103" s="112" t="n"/>
      <c r="G103" s="52" t="n"/>
      <c r="H103" s="53" t="n"/>
      <c r="I103" s="52" t="n"/>
      <c r="J103" s="52" t="n"/>
      <c r="K103" s="53" t="n"/>
      <c r="L103" s="55" t="n"/>
      <c r="M103" s="108" t="n"/>
      <c r="N103" s="56" t="n"/>
      <c r="O103" s="52" t="n"/>
      <c r="P103" s="52" t="n"/>
      <c r="Q103" s="52" t="n"/>
      <c r="R103" s="52" t="n"/>
      <c r="S103" s="52" t="n"/>
      <c r="T103" s="53" t="n"/>
      <c r="U103" s="52" t="n"/>
      <c r="V103" s="52" t="n"/>
      <c r="W103" s="55" t="n"/>
      <c r="X103" s="55" t="n"/>
      <c r="Y103" s="52" t="n"/>
      <c r="Z103" s="55" t="n"/>
      <c r="AA103" s="52" t="n"/>
      <c r="AB103" s="53" t="n"/>
      <c r="AC103" s="53" t="n"/>
      <c r="AD103" s="53" t="n"/>
      <c r="AE103" s="177" t="n"/>
      <c r="AF103" s="113" t="n"/>
      <c r="AG103" s="177" t="n"/>
      <c r="AH103" s="178" t="n"/>
      <c r="AI103" s="178" t="n"/>
      <c r="AJ103" s="178" t="n"/>
      <c r="AK103" s="114" t="n"/>
      <c r="AL103" s="178" t="n"/>
      <c r="AM103" s="114" t="n"/>
      <c r="AN103" s="178" t="n"/>
      <c r="AO103" s="114" t="n"/>
      <c r="AP103" s="178" t="n"/>
      <c r="AQ103" s="114" t="n"/>
      <c r="AR103" s="178" t="n"/>
      <c r="AS103" s="114" t="n"/>
      <c r="AT103" s="178" t="n"/>
      <c r="AU103" s="114" t="n"/>
      <c r="AV103" s="178" t="n"/>
      <c r="AW103" s="114" t="n"/>
      <c r="AX103" s="178" t="n"/>
      <c r="AY103" s="114" t="n"/>
      <c r="AZ103" s="178" t="n"/>
      <c r="BA103" s="114" t="n"/>
      <c r="BB103" s="178" t="n"/>
      <c r="BC103" s="114" t="n"/>
      <c r="BD103" s="178" t="n"/>
      <c r="BE103" s="178" t="n"/>
      <c r="BF103" s="178" t="n"/>
      <c r="BG103" s="59" t="n"/>
      <c r="BH103" s="178" t="n"/>
      <c r="BI103" s="114" t="n"/>
      <c r="BJ103" s="53" t="n"/>
      <c r="BK103" s="178" t="n"/>
      <c r="BL103" s="114" t="n"/>
      <c r="BM103" s="178" t="n"/>
      <c r="BN103" s="114" t="n"/>
      <c r="BO103" s="178" t="n"/>
      <c r="BP103" s="178" t="n"/>
      <c r="BQ103" s="178" t="n"/>
      <c r="BR103" s="178" t="n"/>
      <c r="BS103" s="178" t="n"/>
      <c r="BT103" s="178" t="n"/>
      <c r="BU103" s="178" t="n"/>
      <c r="BV103" s="178" t="n"/>
      <c r="BW103" s="178" t="n"/>
      <c r="BX103" s="178" t="n"/>
      <c r="BY103" s="178" t="n"/>
      <c r="BZ103" s="178" t="n"/>
      <c r="CA103" s="178" t="n"/>
      <c r="CB103" s="178" t="n"/>
      <c r="CC103" s="178" t="n"/>
      <c r="CD103" s="178" t="n"/>
      <c r="CE103" s="178" t="n"/>
      <c r="CF103" s="178" t="n"/>
      <c r="CG103" s="178" t="n"/>
      <c r="CH103" s="178" t="n"/>
      <c r="CI103" s="178" t="n"/>
      <c r="CJ103" s="178" t="n"/>
      <c r="CK103" s="53" t="n"/>
      <c r="CL103" s="178" t="n"/>
      <c r="CM103" s="178" t="n"/>
      <c r="CN103" s="60" t="n"/>
      <c r="CO103" s="177" t="n"/>
      <c r="CP103" s="178" t="n"/>
      <c r="CQ103" s="60" t="n"/>
      <c r="CR103" s="177" t="n"/>
      <c r="CS103" s="178" t="n"/>
      <c r="CT103" s="59" t="n"/>
      <c r="CU103" s="178" t="n"/>
      <c r="CV103" s="59" t="n"/>
      <c r="CW103" s="178" t="n"/>
      <c r="CX103" s="59" t="n"/>
      <c r="CY103" s="178" t="n"/>
      <c r="CZ103" s="178" t="n"/>
      <c r="DA103" s="178" t="n"/>
      <c r="DB103" s="53" t="n"/>
      <c r="DC103" s="178" t="n"/>
      <c r="DD103" s="178" t="n"/>
      <c r="DE103" s="178" t="n"/>
      <c r="DF103" s="178" t="n"/>
      <c r="DG103" s="178" t="n"/>
      <c r="DH103" s="178" t="n"/>
      <c r="DI103" s="178" t="n"/>
      <c r="DJ103" s="178" t="n"/>
      <c r="DK103" s="178" t="n"/>
      <c r="DL103" s="178" t="n"/>
      <c r="DM103" s="178" t="n"/>
      <c r="DN103" s="177" t="n"/>
      <c r="DO103" s="177" t="n"/>
      <c r="DP103" s="177" t="n"/>
      <c r="DQ103" s="76">
        <f>IF(AND(DS103,DP103&lt;&gt;""),
CONCATENATE(DT103,DU103,DV103,DW103,DX103,DY103,DZ103,EA103,EB103,EC103,ED103,EE103,EF103,EG103,EH103,EI103,EJ103,EK103,EL103,EM103,EN103,EO103,EP103,EQ103,ES103,ET103,EU103,EV103,EW103,EX103,EY103,EZ103,FA103,FC103,FD103,FF103,FG103,FI103,FJ103,FL103,FM103,FO103,FP103,FR103,FS103,FU103,FV103,FX103,FY103,GA103,GB103,GD103,GE103,GF103,GH103,GI103,GJ103,GL103,GM103,GN103,GP103,GQ103,GS103,GT103,GU103,GV103,GW103,GX103,GY103,GZ103,HA103,HB103,HC103,HD103,HE103,HF103,HG103,HH103,HI103,HJ103,HK103,HL103,HM103,HN103,HO103,HQ103,HR103,HS103,HT103,HU103,HV103,HW103,HX103,HY103,IA103,IB103,IC103,ID103,IF103,IG103,IH103,II103,IK103,IL103,IM103,IN103,IO103,IP103,IQ103,IR103,IS103,IT103,IU103,IV103,IW103,IX103,IY103,IZ103),
""
)</f>
        <v/>
      </c>
      <c r="DR103" s="53" t="n"/>
      <c r="DS103" s="46">
        <f>CONCATENATE(D103,$E103,$F103,$G103,H103,$I103,$J103,K103,$L103,$M103,N103,$O103,$P103,$Q103,$R103,$S103,T103,$U103,$V103,$W103,$X103,$Y103,$Z103,$AA103,AB103,AC103,AD103,$AE103,$AF103,$AG103,AH103,AI103,AJ103,AK103,AL103,AM103,AN103,AO103,AP103,AQ103,AR103,AS103,AT103,AU103,AV103,AW103,AX103,AY103,AZ103,BA103,BB103,BC103,BD103,BE103,BF103,BG103,BH103,BI103,BJ103,BK103,BL103,BM103,BN103,BO103,BP103,BQ103,BR103,BS103,BT103,BU103,BV103,BW103,BX103,BY103,BZ103,CA103,CB103,CC103,CD103,CE103,CF103,CG103,CH103,CI103,CJ103,CK103,CL103,CM103,$CN103,$CO103,CP103,$CQ103,$CR103,CS103,CT103,CU103,CV103,CW103,CX103,CY103,CZ103,DA103,DB103,DC103,DD103,DE103,DF103,DG103,DH103,DI103,DJ103,DK103,DL103,DM103,$DN103,$DO103,$DP103,DR103)&lt;&gt;""</f>
        <v/>
      </c>
      <c r="DT103" s="46">
        <f>IF(AND($DS103,$E$4&lt;&gt;""),
IF(LEFT($E$4,2) = "1.",
IF(D103&lt;&gt;"","El CUNE sólo se envía en operaciones de novedad o ajuste. ",""),
IF(D103="","Debes escribir un CUNE válido para realizar operaciones de novedad o ajuste. ","")),
""
)</f>
        <v/>
      </c>
      <c r="DU103" s="46">
        <f>IF($DS103,
IF(E103="","Debes seleccionar el tipo de documento del empleado. ",
IF(_xlfn.IFNA(VLOOKUP(E103,TIPO_DE_DOCUMENTO,1,FALSE),-1)=-1,"El tipo de documento no es válido (por favor seleccionarlo de la lista). ","")
)
)</f>
        <v/>
      </c>
      <c r="DV103" s="46">
        <f>IF($DS103,
IF(F103="","Debes escribir el número de documento del empleado. ","")
)</f>
        <v/>
      </c>
      <c r="DW103" s="46">
        <f>IF($DS103,
IF(G103="","Debes escribir el primer nombre del empleado. ","")
)</f>
        <v/>
      </c>
      <c r="DY103" s="46">
        <f>IF($DS103,
IF(I103="","Debes escribir el primer apellido del empleado. ","")
)</f>
        <v/>
      </c>
      <c r="DZ103" s="46">
        <f>IF($DS103,
IF(J103="","Debes escribir el segundo apellido del empleado. ","")
)</f>
        <v/>
      </c>
      <c r="EB103" s="46">
        <f>IF($DS103,
IF(L103="","Debes escribir la fecha de ingreso del empleado. ",
IF(ISERR(DATE(YEAR(L103),MONTH(L103),DAY(L103))), "El valor ingresado en fecha de ingreso no tiene un formato válido. ","")
)
)</f>
        <v/>
      </c>
      <c r="EC103" s="46">
        <f>IF($DS103,
IF(M103="","Debes escribir el tiempo laborado. ",
IF( IFERROR(INT(M103),1.1) &lt;&gt; IFERROR(_xlfn.NUMBERVALUE(M103),1), "El valor de los días trabajados debe ser un número entero. ", "")
)
)</f>
        <v/>
      </c>
      <c r="ED103" s="46">
        <f>IF($DS103,
IF( AND(N103&lt;&gt;"", ISERR(DATE(YEAR(N103),MONTH(N103),DAY(N103))) ), "El valor ingresado en fecha de ingreso no tiene un formato válido. ",
IF( AND(N103&lt;&gt;"", $E$6&lt;&gt;"", DATE(YEAR(N103), MONTH(N103), 1) &lt;&gt; IFERROR(DATE(MID($E$6, 1, 4), MID($E$6, 6, 2),1), "1/1/1900") ), "La fecha de retiro debe estar dentro del período liquidado. ", "")
)
)</f>
        <v/>
      </c>
      <c r="EE103" s="46">
        <f>IF($DS103,
IF(O103="","Debes seleccionar el tipo de trabajador. ",
IF(_xlfn.IFNA(VLOOKUP(O103,TIPO_DE_TRABAJADOR,1,FALSE),-1)=-1,"El tipo de trabajador no es válido (por favor seleccionarlo de la lista). ","")
)
)</f>
        <v/>
      </c>
      <c r="EF103" s="46">
        <f>IF($DS103,
IF(P103="","Debes seleccionar si es un trabajador dependiente pensionado por vejez. ",
IF(_xlfn.IFNA(VLOOKUP(P103,SUBTIPO_DE_TRABAJADOR,1,FALSE),-1)=-1,"El tipo de trabajador dependiente pensionado por vejez no es válido (por favor seleccionarlo de la lista). ","")
)
)</f>
        <v/>
      </c>
      <c r="EG103" s="46">
        <f>IF($DS103,
IF(Q103="","Debes seleccionar el tipo de contrato del trabajador. ",
IF(_xlfn.IFNA(VLOOKUP(Q103,TIPO_DE_CONTRATO,1,FALSE),-1)=-1,"El tipo de contrato del trabajador no es válido (por favor seleccionarlo de la lista). ","")
)
)</f>
        <v/>
      </c>
      <c r="EH103" s="46">
        <f>IF($DS103,
IF(R103="","Debes seleccionar si es un salario integral. ",
IF(_xlfn.IFNA(VLOOKUP(R103,SI_NO,1,FALSE),-1)=-1,"Valor no válido para salario integral (por favor seleccionarlo de la lista). ","")
)
)</f>
        <v/>
      </c>
      <c r="EI103" s="46">
        <f>IF($DS103,
IF(S103="","Debes seleccionar si el trabajador realiza actividades de riesgo. ",
IF(_xlfn.IFNA(VLOOKUP(S103,SI_NO,1,FALSE),-1)=-1,"Valor no válido para actividad de alto riesgo (por favor seleccionarlo de la lista). ","")
)
)</f>
        <v/>
      </c>
      <c r="EK103" s="46">
        <f>IF($DS103,
IF(U103="","Debes escribir el código del municipio de residencia del trabajador. ",
IF(_xlfn.IFNA(VLOOKUP(U103,MUNICIPIO,1,FALSE),-1)=-1,"El municipio de residencia del trabajador es inválido (por favor seleccionarlo de la lista). ","")
)
)</f>
        <v/>
      </c>
      <c r="EL103" s="46">
        <f>IF($DS103,
IF(V103="","Debes escribir el la dirección de residendia del trabajador. ","")
)</f>
        <v/>
      </c>
      <c r="EM103" s="46">
        <f>IF($DS103,
IF(W103="","Debes escribir la fecha de inicio de la liquidación. ",
IF(ISERR(DATE(YEAR(W103),MONTH(W103),DAY(W103))),"El valor ingresado en fecha de inicio de liquidación no tiene un formato válido. ",
IF( AND($E$6&lt;&gt;"", DATE(YEAR(W103), MONTH(W103), 1) &lt;&gt; IFERROR(DATE(MID($E$6, 1, 4), MID($E$6, 6, 2),1), "1/1/1900") ), "La fecha de inicio de la liquidación debe estar dentro del período liquidado. ", "")
)
)
)</f>
        <v/>
      </c>
      <c r="EN103" s="46">
        <f>IF($DS103,
IF(X103="","Debes escribir la fecha de fin de la liquidación. ",
IF(ISERR(DATE(YEAR(X103),MONTH(X103),DAY(X103))),"El valor ingresado en fecha de fin de liquidación no tiene un formato válido. ",
IF( AND($E$6&lt;&gt;"", DATE(YEAR(X103), MONTH(X103), 1) &lt;&gt; IFERROR(DATE(MID($E$6, 1, 4), MID($E$6, 6, 2),1), "1/1/1900") ), "La fecha de fin de la liquidación debe estar dentro del período liquidado. ", "")
)
)
)</f>
        <v/>
      </c>
      <c r="EO103" s="46">
        <f>IF($DS103,
IF(Y103="","Debes escribir la frecuencia de pago del trabajador. ",
IF(_xlfn.IFNA(VLOOKUP(Y103,PERÍODO_DE_NÓMINA,1,FALSE),-1)=-1,"La frecuencia de pago es inválida (por favor seleccionarlo de la lista). ","")
)
)</f>
        <v/>
      </c>
      <c r="EP103" s="46">
        <f>IF($DS103,
IF(Z103="","Debes escribir la fecha de pago. ",
IF(ISERR(DATE(YEAR(Z103),MONTH(Z103),DAY(Z103))), "El valor ingresado en fecha de pago no tiene un formato válido. ","")
)
)</f>
        <v/>
      </c>
      <c r="EQ103" s="46">
        <f>IF($DS103,
IF(AA103="","Debes escribir el medio de pago. ",
IF(_xlfn.IFNA(VLOOKUP(AA103,MEDIOS_DE_PAGO,1,FALSE),-1)=-1,"El medio de pago es inválido (por favor seleccionarlo de la lista). ","")
)
)</f>
        <v/>
      </c>
      <c r="ER103" s="46">
        <f>OR(AA103='Tablas '!$T$4,AA103='Tablas '!$T$7,AA103='Tablas '!$T$8,AA103='Tablas '!$T$11)</f>
        <v/>
      </c>
      <c r="ES103" s="46">
        <f>IF(AND($DS103,ER103),
IF(AB103="","Debes escribir la entidad bancaria. ",""),
""
)</f>
        <v/>
      </c>
      <c r="ET103" s="46">
        <f>IF(AND($DS103,ER103),
IF(AC103="","Debes escribir el tipo de cuenta bancaria. ",
IF(_xlfn.IFNA(VLOOKUP(AC103,TIPO_DE_CUENTA,1,FALSE),-1)=-1,"El tipo de cuenta bancaria es inválida (por favor seleccionarlo de la lista). ","")
),
""
)</f>
        <v/>
      </c>
      <c r="EU103" s="46">
        <f>IF(AND($DS103,ER103),
IF(AD103="","Debes escribir el número de cuenta bancaria. ",""),
""
)</f>
        <v/>
      </c>
      <c r="EV103" s="46">
        <f>IF($DS103,
IF(AE103="","Debes escribir el valor del sueldo básico. ",
IF( ISERR(_xlfn.NUMBERVALUE(AE103)), "El valor del sueldo básico debe ser un número válido. ", "")
)
)</f>
        <v/>
      </c>
      <c r="EW103" s="46">
        <f>IF($DS103,
IF(AF103="","Debes escribir el número de días trabajados. ",
IF( IFERROR(INT(AF103),1.1) &lt;&gt; IFERROR(_xlfn.NUMBERVALUE(AF103),1), "La cantidad de días trabajados debe ser un número entero. ", "")
)
)</f>
        <v/>
      </c>
      <c r="EX103" s="46">
        <f>IF($DS103,
IF(AG103="","Debes escribir el valor del sueldo trabajado. ",
IF( ISERR(_xlfn.NUMBERVALUE(AG103)), "El valor del sueldo trabajado debe ser un número válido. ", "")
)
)</f>
        <v/>
      </c>
      <c r="EY103" s="46">
        <f>IF($DS103,
IF( AND(AH103&lt;&gt;"", ISERR(_xlfn.NUMBERVALUE(AH103))), "El valor del auxilio de transporte debe ser un número válido. ", "")
)</f>
        <v/>
      </c>
      <c r="EZ103" s="46">
        <f>IF($DS103,
IF( AND(AI103&lt;&gt;"", ISERR(_xlfn.NUMBERVALUE(AI103))), "El valor de viáticos salariales debe ser un número válido. ", "")
)</f>
        <v/>
      </c>
      <c r="FA103" s="46">
        <f>IF($DS103,
IF( AND(AJ103&lt;&gt;"", ISERR(_xlfn.NUMBERVALUE(AJ103))), "El valor de viáticos NO salariales debe ser un número válido. ", "")
)</f>
        <v/>
      </c>
      <c r="FB103" s="46">
        <f>CONCATENATE(AK103,AL103)&lt;&gt;""</f>
        <v/>
      </c>
      <c r="FC103" s="46">
        <f>IF(AND($DS103,FB103),
IF(AK103="","Debes escribir el número de horas extras diurnas. ",
IF( IFERROR(INT(AK103),1.1) &lt;&gt; IFERROR(_xlfn.NUMBERVALUE(AK103),1), "La cantidad de horas extras diurnas debe ser un número entero. ", "")
),
""
)</f>
        <v/>
      </c>
      <c r="FD103" s="46">
        <f>IF(AND($DS103,FB103),
IF(AL103="","Debes escribir el valor de las horas extras diurnas. ",
IF( ISERR(_xlfn.NUMBERVALUE(AL103)), "El valor de las horas extras duirnas debe ser un número válido. ", "")
),
""
)</f>
        <v/>
      </c>
      <c r="FE103" s="46">
        <f>CONCATENATE(AM103,AN103)&lt;&gt;""</f>
        <v/>
      </c>
      <c r="FF103" s="46">
        <f>IF(AND($DS103,FE103),
IF(AM103="","Debes escribir el número de horas extras nocturnas. ",
IF( IFERROR(INT(AM103),1.1) &lt;&gt; IFERROR(_xlfn.NUMBERVALUE(AM103),1), "La cantidad de horas extras nocturnas debe ser un número entero. ", "")
),
""
)</f>
        <v/>
      </c>
      <c r="FG103" s="46">
        <f>IF(AND($DS103,FE103),
IF(AN103="","Debes escribir el valor de las horas extras nocturnas. ",
IF( ISERR(_xlfn.NUMBERVALUE(AN103)), "El valor de las horas extras nocturnas debe ser un número válido. ", "")
),
""
)</f>
        <v/>
      </c>
      <c r="FH103" s="46">
        <f>CONCATENATE(AO103,AP103)&lt;&gt;""</f>
        <v/>
      </c>
      <c r="FI103" s="46">
        <f>IF(AND($DS103,FH103),
IF(AO103="","Debes escribir el número de horas extras diurnas dominicales y festivas. ",
IF( IFERROR(INT(AO103),1.1) &lt;&gt; IFERROR(_xlfn.NUMBERVALUE(AO103),1), "La cantidad de horas extras diurnas dominicales y festivas debe ser un número entero. ", "")
),
""
)</f>
        <v/>
      </c>
      <c r="FJ103" s="46">
        <f>IF(AND($DS103,FH103),
IF(AP103="","Debes escribir el valor de las horas extras diurnas dominicales y festivas. ",
IF( ISERR(_xlfn.NUMBERVALUE(AP103)), "El valor de las horas extras diurnas dominicales y festivas debe ser un número válido. ", "")
),
""
)</f>
        <v/>
      </c>
      <c r="FK103" s="46">
        <f>CONCATENATE(AQ103,AR103)&lt;&gt;""</f>
        <v/>
      </c>
      <c r="FL103" s="46">
        <f>IF(AND($DS103,FK103),
IF(AQ103="","Debes escribir el número de horas extras nocturnas dominicales y festivas. ",
IF( IFERROR(INT(AQ103),1.1) &lt;&gt; IFERROR(_xlfn.NUMBERVALUE(AQ103),1), "La cantidad de horas extras nocturnas dominicales y festivas debe ser un número entero. ", "")
),
""
)</f>
        <v/>
      </c>
      <c r="FM103" s="46">
        <f>IF(AND($DS103,FK103),
IF(AR103="","Debes escribir el valor de las horas extras nocturnas dominicales y festivas. ",
IF( ISERR(_xlfn.NUMBERVALUE(AR103)), "El valor de las horas extras nocturnas dominicales y festivas debe ser un número válido. ", "")
),
""
)</f>
        <v/>
      </c>
      <c r="FN103" s="46">
        <f>CONCATENATE(AS103,AT103)&lt;&gt;""</f>
        <v/>
      </c>
      <c r="FO103" s="46">
        <f>IF(AND($DS103,FN103),
IF(AS103="","Debes escribir el número de horas recargo nocturno. ",
IF( IFERROR(INT(AS103),1.1) &lt;&gt; IFERROR(_xlfn.NUMBERVALUE(AS103),1), "La cantidad de horas recargo nocturno debe ser un número entero. ", "")
),
""
)</f>
        <v/>
      </c>
      <c r="FP103" s="46">
        <f>IF(AND($DS103,FN103),
IF(AT103="","Debes escribir el valor de las horas recargo nocturno. ",
IF( ISERR(_xlfn.NUMBERVALUE(AT103)), "El valor de las horas recargo nocturno debe ser un número válido. ", "")
),
""
)</f>
        <v/>
      </c>
      <c r="FQ103" s="46">
        <f>CONCATENATE(AU103,AV103)&lt;&gt;""</f>
        <v/>
      </c>
      <c r="FR103" s="46">
        <f>IF(AND($DS103,FQ103),
IF(AU103="","Debes escribir el número de horas recargo diurno dominical y festivo. ",
IF( IFERROR(INT(AU103),1.1) &lt;&gt; IFERROR(_xlfn.NUMBERVALUE(AU103),1), "La cantidad de horas recargo diurno dominical y festivo debe ser un número entero. ", "")
),
""
)</f>
        <v/>
      </c>
      <c r="FS103" s="46">
        <f>IF(AND($DS103,FQ103),
IF(AV103="","Debes escribir el valor de las horas recargo diurno dominical y festivo. ",
IF( ISERR(_xlfn.NUMBERVALUE(AV103)), "El valor de las horas recargo diurno dominical y festivo debe ser un número válido. ", "")
),
""
)</f>
        <v/>
      </c>
      <c r="FT103" s="46">
        <f>CONCATENATE(AW103,AX103)&lt;&gt;""</f>
        <v/>
      </c>
      <c r="FU103" s="46">
        <f>IF(AND($DS103,FT103),
IF(AW103="","Debes escribir el número de horas recargo nocturno dominical y festivo. ",
IF( IFERROR(INT(AW103),1.1) &lt;&gt; IFERROR(_xlfn.NUMBERVALUE(AW103),1), "La cantidad de horas recargo nocturno dominical y festivo debe ser un número entero. ", "")
),
""
)</f>
        <v/>
      </c>
      <c r="FV103" s="46">
        <f>IF(AND($DS103,FT103),
IF(AX103="","Debes escribir el valor de las horas recargo nocturno dominical y festivo. ",
IF( ISERR(_xlfn.NUMBERVALUE(AX103)), "El valor de las horas recargo nocturno dominical y festivo debe ser un número válido. ", "")
),
""
)</f>
        <v/>
      </c>
      <c r="FW103" s="46">
        <f>CONCATENATE(AY103,AZ103)&lt;&gt;""</f>
        <v/>
      </c>
      <c r="FX103" s="46">
        <f>IF(AND($DS103,FW103),
IF(AY103="","Debes escribir el número de días de vacaciones comunes. ",
IF( IFERROR(INT(AY103),1.1) &lt;&gt; IFERROR(_xlfn.NUMBERVALUE(AY103),1), "La cantidad de días de vacaciones comunes debe ser un número entero. ", "")
),
""
)</f>
        <v/>
      </c>
      <c r="FY103" s="46">
        <f>IF(AND($DS103,FW103),
IF(AZ103="","Debes escribir el valor de las vacaciones comunes. ",
IF( ISERR(_xlfn.NUMBERVALUE(AZ103)), "El valor de las vacaciones comunes debe ser un número válido. ", "")
),
""
)</f>
        <v/>
      </c>
      <c r="FZ103" s="46">
        <f>CONCATENATE(BA103,BB103)&lt;&gt;""</f>
        <v/>
      </c>
      <c r="GA103" s="46">
        <f>IF(AND($DS103,FZ103),
IF(BA103="","Debes escribir el número de días de vacaciones compensadas. ",
IF( IFERROR(INT(BA103),1.1) &lt;&gt; IFERROR(_xlfn.NUMBERVALUE(BA103),1), "La cantidad de días de vacaciones compensadas debe ser un número entero. ", "")
),
""
)</f>
        <v/>
      </c>
      <c r="GB103" s="46">
        <f>IF(AND($DS103,FZ103),
IF(BB103="","Debes escribir el valor de las vacaciones compensadas. ",
IF( ISERR(_xlfn.NUMBERVALUE(BB103)), "El valor de las vacaciones compensadas debe ser un número válido. ", "")
),
""
)</f>
        <v/>
      </c>
      <c r="GC103" s="46">
        <f>CONCATENATE(BC103,BD103)&lt;&gt;""</f>
        <v/>
      </c>
      <c r="GD103" s="46">
        <f>IF(AND($DS103,GC103),
IF(BC103="","Debes escribir el número de días de prima salarial. ",
IF( IFERROR(INT(BC103),1.1) &lt;&gt; IFERROR(_xlfn.NUMBERVALUE(BC103),1), "La cantidad de días de prima salarial debe ser un número entero. ", "")
),
""
)</f>
        <v/>
      </c>
      <c r="GE103" s="46">
        <f>IF(AND($DS103,GC103),
IF(BD103="","Debes escribir el valor de los días de prima salarial. ",
IF( ISERR(_xlfn.NUMBERVALUE(BD103)), "El valor de los días de prima salarial debe ser un número válido. ", "")
),
""
)</f>
        <v/>
      </c>
      <c r="GF103" s="46">
        <f>IF($DS103,
IF( AND(BE103&lt;&gt;"", ISERR(_xlfn.NUMBERVALUE(BE103))), "El valor de la prima NO saliarial debe ser un número válido. ", "")
)</f>
        <v/>
      </c>
      <c r="GG103" s="46">
        <f>CONCATENATE(BF103,BG103,BH103)&lt;&gt;""</f>
        <v/>
      </c>
      <c r="GH103" s="46">
        <f>IF(AND($DS103,GG103),
IF(BF103="","Debes escribir el valor de las cesantías. ",
IF( ISERR(_xlfn.NUMBERVALUE(BF103)), "El valor de las cesantías debe ser un número válido. ", "")
),
""
)</f>
        <v/>
      </c>
      <c r="GI103" s="46">
        <f>IF(AND($DS103,GG103),
IF(BG103="","Debes escribir el % de cesantías. ",
IF( ISERR(_xlfn.NUMBERVALUE(BG103)), "El % de cesantías debe ser un número válido. ", "")
),
""
)</f>
        <v/>
      </c>
      <c r="GJ103" s="46">
        <f>IF(AND($DS103,GG103),
IF(BH103="","Debes escribir el valor de intereses de cesantías. ",
IF( ISERR(_xlfn.NUMBERVALUE(BH103)), "El valor de intereses de cesantías debe ser un número válido. ", "")
),
""
)</f>
        <v/>
      </c>
      <c r="GK103" s="46">
        <f>CONCATENATE(BI103,BJ103,BK103)&lt;&gt;""</f>
        <v/>
      </c>
      <c r="GL103" s="46">
        <f>IF(AND($DS103,GK103),
IF(BI103="","Debes escribir el número de días de incapacidad. ",
IF( IFERROR(INT(BI103),1.1) &lt;&gt; IFERROR(_xlfn.NUMBERVALUE(BI103),1), "La cantidad de días de incapacidad debe ser un número entero. ", "")
),
""
)</f>
        <v/>
      </c>
      <c r="GM103" s="46">
        <f>IF(AND($DS103,GK103),
IF(BJ103="","Debes escribir el tipo de incapacidad. ",
IF(_xlfn.IFNA(VLOOKUP(BJ103,TIPO_DE_INCAPACIDAD,1,FALSE),-1)=-1,"El tipo de incapacidad es inválida (por favor seleccionarlo de la lista). ","")
),
""
)</f>
        <v/>
      </c>
      <c r="GN103" s="46">
        <f>IF(AND($DS103,GK103),
IF(BK103="","Debes escribir el valor de la incapacidad. ",
IF( ISERR(_xlfn.NUMBERVALUE(BK103)), "El valor de la incapacidad debe ser un número válido. ", "")
),
""
)</f>
        <v/>
      </c>
      <c r="GO103" s="46">
        <f>CONCATENATE(BL103,BM103)&lt;&gt;""</f>
        <v/>
      </c>
      <c r="GP103" s="46">
        <f>IF(AND($DS103,GO103),
IF(BL103="","Debes escribir el número de días de licencia de maternidad o paternidad. ",
IF( IFERROR(INT(BL103),1.1) &lt;&gt; IFERROR(_xlfn.NUMBERVALUE(BL103),1), "La cantidad de días de licencia de maternidad o paternidad debe ser un número entero. ", "")
),
""
)</f>
        <v/>
      </c>
      <c r="GQ103" s="46">
        <f>IF(AND($DS103,GO103),
IF(BM103="","Debes escribir el valor de la licencia de maternidad o paternidad. ",
IF( ISERR(_xlfn.NUMBERVALUE(BM103)), "El valor de la licencia de maternidad o paternidad debe ser un número válido. ", "")
),
""
)</f>
        <v/>
      </c>
      <c r="GR103" s="46">
        <f>CONCATENATE(BN103,BO103)&lt;&gt;""</f>
        <v/>
      </c>
      <c r="GS103" s="46">
        <f>IF(AND($DS103,GR103),
IF(BN103="","Debes escribir el número de días de licencia remunerada. ",
IF( IFERROR(INT(BN103),1.1) &lt;&gt; IFERROR(_xlfn.NUMBERVALUE(BN103),1), "La cantidad de días de licencia remunerada debe ser un número entero. ", "")
),
""
)</f>
        <v/>
      </c>
      <c r="GT103" s="46">
        <f>IF(AND($DS103,GR103),
IF(BO103="","Debes escribir el valor de la licencia remunerada. ",
IF( ISERR(_xlfn.NUMBERVALUE(BO103)), "El valor de la licencia remunerada debe ser un número válido. ", "")
),
""
)</f>
        <v/>
      </c>
      <c r="GU103" s="46">
        <f>IF($DS103,
IF( AND(BP103&lt;&gt;"", ISERR(_xlfn.NUMBERVALUE(BP103))), "El valor de la licencia NO remunerada debe ser un número válido. ", "")
)</f>
        <v/>
      </c>
      <c r="GV103" s="46">
        <f>IF($DS103,
IF( AND(BQ103&lt;&gt;"", ISERR(_xlfn.NUMBERVALUE(BQ103))), "El valor de auxilios salariales debe ser un número válido. ", "")
)</f>
        <v/>
      </c>
      <c r="GW103" s="46">
        <f>IF($DS103,
IF( AND(BR103&lt;&gt;"", ISERR(_xlfn.NUMBERVALUE(BR103))), "El valor de auxilios NO salariales debe ser un número válido. ", "")
)</f>
        <v/>
      </c>
      <c r="GX103" s="46">
        <f>IF($DS103,
IF( AND(BS103&lt;&gt;"", ISERR(_xlfn.NUMBERVALUE(BS103))), "El valor de bonos salariales debe ser un número válido. ", "")
)</f>
        <v/>
      </c>
      <c r="GY103" s="46">
        <f>IF($DS103,
IF( AND(BT103&lt;&gt;"", ISERR(_xlfn.NUMBERVALUE(BT103))), "El valor de bonos NO salariales debe ser un número válido. ", "")
)</f>
        <v/>
      </c>
      <c r="GZ103" s="46">
        <f>IF($DS103,
IF( AND(BU103&lt;&gt;"", ISERR(_xlfn.NUMBERVALUE(BU103))), "El valor de bonos salariales de alimentación debe ser un número válido. ", "")
)</f>
        <v/>
      </c>
      <c r="HA103" s="46">
        <f>IF($DS103,
IF( AND(BV103&lt;&gt;"", ISERR(_xlfn.NUMBERVALUE(BV103))), "El valor de bonos NO salariales de alimentación debe ser un número válido. ", "")
)</f>
        <v/>
      </c>
      <c r="HB103" s="46">
        <f>IF($DS103,
IF( AND(BW103&lt;&gt;"", ISERR(_xlfn.NUMBERVALUE(BW103))), "El valor de bonificaciones salariales debe ser un número válido. ", "")
)</f>
        <v/>
      </c>
      <c r="HC103" s="46">
        <f>IF($DS103,
IF( AND(BX103&lt;&gt;"", ISERR(_xlfn.NUMBERVALUE(BX103))), "El valor de bonificaciones NO salariales debe ser un número válido. ", "")
)</f>
        <v/>
      </c>
      <c r="HD103" s="46">
        <f>IF($DS103,
IF( AND(BY103&lt;&gt;"", ISERR(_xlfn.NUMBERVALUE(BY103))), "El valor de compensaciones ordinarias debe ser un número válido. ", "")
)</f>
        <v/>
      </c>
      <c r="HE103" s="46">
        <f>IF($DS103,
IF( AND(BZ103&lt;&gt;"", ISERR(_xlfn.NUMBERVALUE(BZ103))), "El valor de compensaciones extraordinarias debe ser un número válido. ", "")
)</f>
        <v/>
      </c>
      <c r="HF103" s="46">
        <f>IF($DS103,
IF( AND(CA103&lt;&gt;"", ISERR(_xlfn.NUMBERVALUE(CA103))), "El valor de comisiones debe ser un número válido. ", "")
)</f>
        <v/>
      </c>
      <c r="HG103" s="46">
        <f>IF($DS103,
IF( AND(CB103&lt;&gt;"", ISERR(_xlfn.NUMBERVALUE(CB103))), "El valor de ausencia por huega debe ser un número válido. ", "")
)</f>
        <v/>
      </c>
      <c r="HH103" s="46">
        <f>IF($DS103,
IF( AND(CC103&lt;&gt;"", ISERR(_xlfn.NUMBERVALUE(CC103))), "El valor de anticipos debe ser un número válido. ", "")
)</f>
        <v/>
      </c>
      <c r="HI103" s="46">
        <f>IF($DS103,
IF( AND(CD103&lt;&gt;"", ISERR(_xlfn.NUMBERVALUE(CD103))), "El valor de pagos a terceros debe ser un número válido. ", "")
)</f>
        <v/>
      </c>
      <c r="HJ103" s="46">
        <f>IF($DS103,
IF( AND(CE103&lt;&gt;"", ISERR(_xlfn.NUMBERVALUE(CE103))), "El valor de dotación debe ser un número válido. ", "")
)</f>
        <v/>
      </c>
      <c r="HK103" s="46">
        <f>IF($DS103,
IF( AND(CF103&lt;&gt;"", ISERR(_xlfn.NUMBERVALUE(CF103))), "El valor de apoyo sostenibilidad debe ser un número válido. ", "")
)</f>
        <v/>
      </c>
      <c r="HL103" s="46">
        <f>IF($DS103,
IF( AND(CG103&lt;&gt;"", ISERR(_xlfn.NUMBERVALUE(CG103))), "El valor de teletrabajo debe ser un número válido. ", "")
)</f>
        <v/>
      </c>
      <c r="HM103" s="46">
        <f>IF($DS103,
IF( AND(CH103&lt;&gt;"", ISERR(_xlfn.NUMBERVALUE(CH103))), "El valor de bonificación de retiro debe ser un número válido. ", "")
)</f>
        <v/>
      </c>
      <c r="HN103" s="46">
        <f>IF($DS103,
IF( AND(CI103&lt;&gt;"", ISERR(_xlfn.NUMBERVALUE(CI103))), "El valor de indemnización de retiro debe ser un número válido. ", "")
)</f>
        <v/>
      </c>
      <c r="HO103" s="46">
        <f>IF($DS103,
IF( AND(CJ103&lt;&gt;"", ISERR(_xlfn.NUMBERVALUE(CJ103))), "El valor de reintegros debe ser un número válido. ", "")
)</f>
        <v/>
      </c>
      <c r="HP103" s="46">
        <f>CONCATENATE(CK103,CL103,CM103)&lt;&gt;""</f>
        <v/>
      </c>
      <c r="HQ103" s="46">
        <f>IF(AND($DS103,HP103),
IF(CK103="","Debes escribir la descripción de otro concepto no categorizado. ",""),
""
)</f>
        <v/>
      </c>
      <c r="HR103" s="46">
        <f>IF(AND($DS103,HP103),
IF(CONCATENATE(CL103,CM103)="","Debes escribir al menos un valor de concepto no categorizado (salarial o no salarial). ",
IF(ISERR(_xlfn.NUMBERVALUE(CL103)),"El valor salarial concepto no categorizado debe ser un número válido. ","")
),
""
)</f>
        <v/>
      </c>
      <c r="HS103" s="46">
        <f>IF(AND($DS103,HP103),
IF(CONCATENATE(CL103,CM103)="","Debes escribir al menos un valor de concepto no categorizado (salarial o no salarial). ",
IF(ISERR(_xlfn.NUMBERVALUE(CM103)),"El valor NO salarial concepto no categorizado debe ser un número válido. ","")
),
""
)</f>
        <v/>
      </c>
      <c r="HT103" s="46">
        <f>IF($DS103,
IF(CN103="","Debes escribir el porcentaje del aporte a salud. ",
IF( ISERR(_xlfn.NUMBERVALUE(CN103)), "El valor del porcentaje del aporte a salud debe ser un número válido. ", "")
)
)</f>
        <v/>
      </c>
      <c r="HU103" s="46">
        <f>IF($DS103,
IF(CO103="","Debes escribir el valor del aporte a salud. ",
IF( ISERR(_xlfn.NUMBERVALUE(CO103)), "El valor del aporte a salud debe ser un número válido. ", "")
)
)</f>
        <v/>
      </c>
      <c r="HV103" s="46">
        <f>IF($DS103,
IF( AND(CP103&lt;&gt;"", ISERR(_xlfn.NUMBERVALUE(CP103))), "El valor plan complementario debe ser un número válido. ", "")
)</f>
        <v/>
      </c>
      <c r="HW103" s="46">
        <f>IF($DS103,
IF(CQ103="","Debes escribir el porcentaje del aporte a pensión. ",
IF( ISERR(_xlfn.NUMBERVALUE(CQ103)), "El valor del porcentaje del aporte a pensión debe ser un número válido. ", "")
)
)</f>
        <v/>
      </c>
      <c r="HX103" s="46">
        <f>IF($DS103,
IF(CR103="","Debes escribir el valor del aporte a pensión. ",
IF( ISERR(_xlfn.NUMBERVALUE(CR103)), "El valor del aporte a salud debe ser un número válido. ", "")
)
)</f>
        <v/>
      </c>
      <c r="HY103" s="46">
        <f>IF($DS103,
IF( AND(CS103&lt;&gt;"", ISERR(_xlfn.NUMBERVALUE(CS103))), "El valor pensión voluntaria debe ser un número válido. ", "")
)</f>
        <v/>
      </c>
      <c r="HZ103" s="46">
        <f>CONCATENATE(CT103,CU103,CV103,CW103)&lt;&gt;""</f>
        <v/>
      </c>
      <c r="IA103" s="46">
        <f>IF(AND($DS103,HZ103),
IF(CT103="","Debes escribir el % del fondo de seguridad pensional. ",
IF( ISERR(_xlfn.NUMBERVALUE(CT103)), "El % del fondo de seguridad debe ser un número válido. ", "")
),
""
)</f>
        <v/>
      </c>
      <c r="IB103" s="46">
        <f>IF(AND($DS103,HZ103),
IF(CU103="","Debes escribir el valor del aporte al fondo de solidaridad pensional. ",
IF( ISERR(_xlfn.NUMBERVALUE(CU103)), "El valor del aporte al fondo de solidaridad pensional debe ser un número válido. ", "")
),
""
)</f>
        <v/>
      </c>
      <c r="IC103" s="46">
        <f>IF(AND($DS103,HZ103),
IF(CV103="","Debes escribir el % del fondo de subsistencia. ",
IF( ISERR(_xlfn.NUMBERVALUE(CV103)), "El % del fondo de subsistencia debe ser un número válido. ", "")
),
""
)</f>
        <v/>
      </c>
      <c r="ID103" s="46">
        <f>IF(AND($DS103,HZ103),
IF(CW103="","Debes escribir el valor del fondo de subsistencia. ",
IF( ISERR(_xlfn.NUMBERVALUE(CW103)), "El valor del fondo de subsistencia debe ser un número válido. ", "")
),
""
)</f>
        <v/>
      </c>
      <c r="IE103" s="46">
        <f>CONCATENATE(CX103,CY103)&lt;&gt;""</f>
        <v/>
      </c>
      <c r="IF103" s="46">
        <f>IF(AND($DS103,IE103),
IF(CX103="","Debes escribir el % de sindicato. ",
IF( ISERR(_xlfn.NUMBERVALUE(CX103)), "El % de sindicato debe ser un número válido. ", "")
),
""
)</f>
        <v/>
      </c>
      <c r="IG103" s="46">
        <f>IF(AND($DS103,IE103),
IF(CY103="","Debes escribir el valor del sindicato. ",
IF( ISERR(_xlfn.NUMBERVALUE(CY103)), "El valor del sindicato debe ser un número válido. ", "")
),
""
)</f>
        <v/>
      </c>
      <c r="IH103" s="46">
        <f>IF($DS103,
IF( AND(CZ103&lt;&gt;"", ISERR(_xlfn.NUMBERVALUE(CZ103))), "El valor de sanción pública debe ser un número válido. ", "")
)</f>
        <v/>
      </c>
      <c r="II103" s="46">
        <f>IF($DS103,
IF( AND(DA103&lt;&gt;"", ISERR(_xlfn.NUMBERVALUE(DA103))), "El valor de sanción privada debe ser un número válido. ", "")
)</f>
        <v/>
      </c>
      <c r="IJ103" s="46">
        <f>CONCATENATE(DB103,DC103)&lt;&gt;""</f>
        <v/>
      </c>
      <c r="IK103" s="46">
        <f>IF(AND($DS103,IJ103),
IF(DB103="","Debes escribir la descripción de libranza. ",""),
""
)</f>
        <v/>
      </c>
      <c r="IL103" s="46">
        <f>IF(AND($DS103,IJ103),
IF(DC103="","Debes escribir la cuota libranza. ",
IF(ISERR(_xlfn.NUMBERVALUE(DC103)),"El valor de la cuota libranza debe ser un número válido. ","")
),
""
)</f>
        <v/>
      </c>
      <c r="IM103" s="46">
        <f>IF($DS103,
IF( AND(DD103&lt;&gt;"", ISERR(_xlfn.NUMBERVALUE(DD103))), "El valor de pagos a terceros debe ser un número válido. ", "")
)</f>
        <v/>
      </c>
      <c r="IN103" s="46">
        <f>IF($DS103,
IF( AND(DE103&lt;&gt;"", ISERR(_xlfn.NUMBERVALUE(DE103))), "El valor de anticipos debe ser un número válido. ", "")
)</f>
        <v/>
      </c>
      <c r="IO103" s="46">
        <f>IF($DS103,
IF( AND(DF103&lt;&gt;"", ISERR(_xlfn.NUMBERVALUE(DF103))), "El valor de AFC debe ser un número válido. ", "")
)</f>
        <v/>
      </c>
      <c r="IP103" s="46">
        <f>IF($DS103,
IF( AND(DG103&lt;&gt;"", ISERR(_xlfn.NUMBERVALUE(DG103))), "El valor de rete-fuente debe ser un número válido. ", "")
)</f>
        <v/>
      </c>
      <c r="IQ103" s="46">
        <f>IF($DS103,
IF( AND(DH103&lt;&gt;"", ISERR(_xlfn.NUMBERVALUE(DH103))), "El valor de cooperativa de trabajo debe ser un número válido. ", "")
)</f>
        <v/>
      </c>
      <c r="IR103" s="46">
        <f>IF($DS103,
IF( AND(DI103&lt;&gt;"", ISERR(_xlfn.NUMBERVALUE(DI103))), "El valor de embargo fiscal debe ser un número válido. ", "")
)</f>
        <v/>
      </c>
      <c r="IS103" s="46">
        <f>IF($DS103,
IF( AND(DJ103&lt;&gt;"", ISERR(_xlfn.NUMBERVALUE(DJ103))), "El valor de educación debe ser un número válido. ", "")
)</f>
        <v/>
      </c>
      <c r="IT103" s="46">
        <f>IF($DS103,
IF( AND(DK103&lt;&gt;"", ISERR(_xlfn.NUMBERVALUE(DK103))), "El valor de reintegro debe ser un número válido. ", "")
)</f>
        <v/>
      </c>
      <c r="IU103" s="46">
        <f>IF($DS103,
IF( AND(DL103&lt;&gt;"", ISERR(_xlfn.NUMBERVALUE(DL103))), "El valor de deuda debe ser un número válido. ", "")
)</f>
        <v/>
      </c>
      <c r="IV103" s="46">
        <f>IF($DS103,
IF( AND(DM103&lt;&gt;"", ISERR(_xlfn.NUMBERVALUE(DM103))), "El valor de otras deducciones debe ser un número válido. ", "")
)</f>
        <v/>
      </c>
      <c r="IW103" s="46">
        <f>IF($DS103,
IF(DN103="","Debes escribir el valor de los devengos totales. ",
IF( ISERR(_xlfn.NUMBERVALUE(DN103)), "El valor de los devengos totales debe ser un número válido. ", "")
)
)</f>
        <v/>
      </c>
      <c r="IX103" s="46">
        <f>IF($DS103,
IF(DO103="","Debes escribir el valor de las deducciones totales. ",
IF( ISERR(_xlfn.NUMBERVALUE(DO103)), "El valor de las deducciones totales debe ser un número válido. ", "")
)
)</f>
        <v/>
      </c>
      <c r="IY103" s="46">
        <f>IF($DS103,
IF(DP103="","Debes escribir el valor del salario total. ",
IF( ISERR(_xlfn.NUMBERVALUE(DP103)), "El valor del salario total debe ser un número válido. ", "")
)
)</f>
        <v/>
      </c>
    </row>
    <row r="104">
      <c r="B104" s="48" t="n">
        <v>92</v>
      </c>
      <c r="C104" s="61">
        <f>IF(AND(DS104,DP104&lt;&gt;""),
IF(DQ104="","OK","Error"),
""
)</f>
        <v/>
      </c>
      <c r="D104" s="53" t="n"/>
      <c r="E104" s="52" t="n"/>
      <c r="F104" s="112" t="n"/>
      <c r="G104" s="52" t="n"/>
      <c r="H104" s="53" t="n"/>
      <c r="I104" s="52" t="n"/>
      <c r="J104" s="52" t="n"/>
      <c r="K104" s="53" t="n"/>
      <c r="L104" s="55" t="n"/>
      <c r="M104" s="108" t="n"/>
      <c r="N104" s="56" t="n"/>
      <c r="O104" s="52" t="n"/>
      <c r="P104" s="52" t="n"/>
      <c r="Q104" s="52" t="n"/>
      <c r="R104" s="52" t="n"/>
      <c r="S104" s="52" t="n"/>
      <c r="T104" s="53" t="n"/>
      <c r="U104" s="52" t="n"/>
      <c r="V104" s="52" t="n"/>
      <c r="W104" s="55" t="n"/>
      <c r="X104" s="55" t="n"/>
      <c r="Y104" s="52" t="n"/>
      <c r="Z104" s="55" t="n"/>
      <c r="AA104" s="52" t="n"/>
      <c r="AB104" s="53" t="n"/>
      <c r="AC104" s="53" t="n"/>
      <c r="AD104" s="53" t="n"/>
      <c r="AE104" s="177" t="n"/>
      <c r="AF104" s="113" t="n"/>
      <c r="AG104" s="177" t="n"/>
      <c r="AH104" s="178" t="n"/>
      <c r="AI104" s="178" t="n"/>
      <c r="AJ104" s="178" t="n"/>
      <c r="AK104" s="114" t="n"/>
      <c r="AL104" s="178" t="n"/>
      <c r="AM104" s="114" t="n"/>
      <c r="AN104" s="178" t="n"/>
      <c r="AO104" s="114" t="n"/>
      <c r="AP104" s="178" t="n"/>
      <c r="AQ104" s="114" t="n"/>
      <c r="AR104" s="178" t="n"/>
      <c r="AS104" s="114" t="n"/>
      <c r="AT104" s="178" t="n"/>
      <c r="AU104" s="114" t="n"/>
      <c r="AV104" s="178" t="n"/>
      <c r="AW104" s="114" t="n"/>
      <c r="AX104" s="178" t="n"/>
      <c r="AY104" s="114" t="n"/>
      <c r="AZ104" s="178" t="n"/>
      <c r="BA104" s="114" t="n"/>
      <c r="BB104" s="178" t="n"/>
      <c r="BC104" s="114" t="n"/>
      <c r="BD104" s="178" t="n"/>
      <c r="BE104" s="178" t="n"/>
      <c r="BF104" s="178" t="n"/>
      <c r="BG104" s="59" t="n"/>
      <c r="BH104" s="178" t="n"/>
      <c r="BI104" s="114" t="n"/>
      <c r="BJ104" s="53" t="n"/>
      <c r="BK104" s="178" t="n"/>
      <c r="BL104" s="114" t="n"/>
      <c r="BM104" s="178" t="n"/>
      <c r="BN104" s="114" t="n"/>
      <c r="BO104" s="178" t="n"/>
      <c r="BP104" s="178" t="n"/>
      <c r="BQ104" s="178" t="n"/>
      <c r="BR104" s="178" t="n"/>
      <c r="BS104" s="178" t="n"/>
      <c r="BT104" s="178" t="n"/>
      <c r="BU104" s="178" t="n"/>
      <c r="BV104" s="178" t="n"/>
      <c r="BW104" s="178" t="n"/>
      <c r="BX104" s="178" t="n"/>
      <c r="BY104" s="178" t="n"/>
      <c r="BZ104" s="178" t="n"/>
      <c r="CA104" s="178" t="n"/>
      <c r="CB104" s="178" t="n"/>
      <c r="CC104" s="178" t="n"/>
      <c r="CD104" s="178" t="n"/>
      <c r="CE104" s="178" t="n"/>
      <c r="CF104" s="178" t="n"/>
      <c r="CG104" s="178" t="n"/>
      <c r="CH104" s="178" t="n"/>
      <c r="CI104" s="178" t="n"/>
      <c r="CJ104" s="178" t="n"/>
      <c r="CK104" s="53" t="n"/>
      <c r="CL104" s="178" t="n"/>
      <c r="CM104" s="178" t="n"/>
      <c r="CN104" s="60" t="n"/>
      <c r="CO104" s="177" t="n"/>
      <c r="CP104" s="178" t="n"/>
      <c r="CQ104" s="60" t="n"/>
      <c r="CR104" s="177" t="n"/>
      <c r="CS104" s="178" t="n"/>
      <c r="CT104" s="59" t="n"/>
      <c r="CU104" s="178" t="n"/>
      <c r="CV104" s="59" t="n"/>
      <c r="CW104" s="178" t="n"/>
      <c r="CX104" s="59" t="n"/>
      <c r="CY104" s="178" t="n"/>
      <c r="CZ104" s="178" t="n"/>
      <c r="DA104" s="178" t="n"/>
      <c r="DB104" s="53" t="n"/>
      <c r="DC104" s="178" t="n"/>
      <c r="DD104" s="178" t="n"/>
      <c r="DE104" s="178" t="n"/>
      <c r="DF104" s="178" t="n"/>
      <c r="DG104" s="178" t="n"/>
      <c r="DH104" s="178" t="n"/>
      <c r="DI104" s="178" t="n"/>
      <c r="DJ104" s="178" t="n"/>
      <c r="DK104" s="178" t="n"/>
      <c r="DL104" s="178" t="n"/>
      <c r="DM104" s="178" t="n"/>
      <c r="DN104" s="177" t="n"/>
      <c r="DO104" s="177" t="n"/>
      <c r="DP104" s="177" t="n"/>
      <c r="DQ104" s="76">
        <f>IF(AND(DS104,DP104&lt;&gt;""),
CONCATENATE(DT104,DU104,DV104,DW104,DX104,DY104,DZ104,EA104,EB104,EC104,ED104,EE104,EF104,EG104,EH104,EI104,EJ104,EK104,EL104,EM104,EN104,EO104,EP104,EQ104,ES104,ET104,EU104,EV104,EW104,EX104,EY104,EZ104,FA104,FC104,FD104,FF104,FG104,FI104,FJ104,FL104,FM104,FO104,FP104,FR104,FS104,FU104,FV104,FX104,FY104,GA104,GB104,GD104,GE104,GF104,GH104,GI104,GJ104,GL104,GM104,GN104,GP104,GQ104,GS104,GT104,GU104,GV104,GW104,GX104,GY104,GZ104,HA104,HB104,HC104,HD104,HE104,HF104,HG104,HH104,HI104,HJ104,HK104,HL104,HM104,HN104,HO104,HQ104,HR104,HS104,HT104,HU104,HV104,HW104,HX104,HY104,IA104,IB104,IC104,ID104,IF104,IG104,IH104,II104,IK104,IL104,IM104,IN104,IO104,IP104,IQ104,IR104,IS104,IT104,IU104,IV104,IW104,IX104,IY104,IZ104),
""
)</f>
        <v/>
      </c>
      <c r="DR104" s="53" t="n"/>
      <c r="DS104" s="46">
        <f>CONCATENATE(D104,$E104,$F104,$G104,H104,$I104,$J104,K104,$L104,$M104,N104,$O104,$P104,$Q104,$R104,$S104,T104,$U104,$V104,$W104,$X104,$Y104,$Z104,$AA104,AB104,AC104,AD104,$AE104,$AF104,$AG104,AH104,AI104,AJ104,AK104,AL104,AM104,AN104,AO104,AP104,AQ104,AR104,AS104,AT104,AU104,AV104,AW104,AX104,AY104,AZ104,BA104,BB104,BC104,BD104,BE104,BF104,BG104,BH104,BI104,BJ104,BK104,BL104,BM104,BN104,BO104,BP104,BQ104,BR104,BS104,BT104,BU104,BV104,BW104,BX104,BY104,BZ104,CA104,CB104,CC104,CD104,CE104,CF104,CG104,CH104,CI104,CJ104,CK104,CL104,CM104,$CN104,$CO104,CP104,$CQ104,$CR104,CS104,CT104,CU104,CV104,CW104,CX104,CY104,CZ104,DA104,DB104,DC104,DD104,DE104,DF104,DG104,DH104,DI104,DJ104,DK104,DL104,DM104,$DN104,$DO104,$DP104,DR104)&lt;&gt;""</f>
        <v/>
      </c>
      <c r="DT104" s="46">
        <f>IF(AND($DS104,$E$4&lt;&gt;""),
IF(LEFT($E$4,2) = "1.",
IF(D104&lt;&gt;"","El CUNE sólo se envía en operaciones de novedad o ajuste. ",""),
IF(D104="","Debes escribir un CUNE válido para realizar operaciones de novedad o ajuste. ","")),
""
)</f>
        <v/>
      </c>
      <c r="DU104" s="46">
        <f>IF($DS104,
IF(E104="","Debes seleccionar el tipo de documento del empleado. ",
IF(_xlfn.IFNA(VLOOKUP(E104,TIPO_DE_DOCUMENTO,1,FALSE),-1)=-1,"El tipo de documento no es válido (por favor seleccionarlo de la lista). ","")
)
)</f>
        <v/>
      </c>
      <c r="DV104" s="46">
        <f>IF($DS104,
IF(F104="","Debes escribir el número de documento del empleado. ","")
)</f>
        <v/>
      </c>
      <c r="DW104" s="46">
        <f>IF($DS104,
IF(G104="","Debes escribir el primer nombre del empleado. ","")
)</f>
        <v/>
      </c>
      <c r="DY104" s="46">
        <f>IF($DS104,
IF(I104="","Debes escribir el primer apellido del empleado. ","")
)</f>
        <v/>
      </c>
      <c r="DZ104" s="46">
        <f>IF($DS104,
IF(J104="","Debes escribir el segundo apellido del empleado. ","")
)</f>
        <v/>
      </c>
      <c r="EB104" s="46">
        <f>IF($DS104,
IF(L104="","Debes escribir la fecha de ingreso del empleado. ",
IF(ISERR(DATE(YEAR(L104),MONTH(L104),DAY(L104))), "El valor ingresado en fecha de ingreso no tiene un formato válido. ","")
)
)</f>
        <v/>
      </c>
      <c r="EC104" s="46">
        <f>IF($DS104,
IF(M104="","Debes escribir el tiempo laborado. ",
IF( IFERROR(INT(M104),1.1) &lt;&gt; IFERROR(_xlfn.NUMBERVALUE(M104),1), "El valor de los días trabajados debe ser un número entero. ", "")
)
)</f>
        <v/>
      </c>
      <c r="ED104" s="46">
        <f>IF($DS104,
IF( AND(N104&lt;&gt;"", ISERR(DATE(YEAR(N104),MONTH(N104),DAY(N104))) ), "El valor ingresado en fecha de ingreso no tiene un formato válido. ",
IF( AND(N104&lt;&gt;"", $E$6&lt;&gt;"", DATE(YEAR(N104), MONTH(N104), 1) &lt;&gt; IFERROR(DATE(MID($E$6, 1, 4), MID($E$6, 6, 2),1), "1/1/1900") ), "La fecha de retiro debe estar dentro del período liquidado. ", "")
)
)</f>
        <v/>
      </c>
      <c r="EE104" s="46">
        <f>IF($DS104,
IF(O104="","Debes seleccionar el tipo de trabajador. ",
IF(_xlfn.IFNA(VLOOKUP(O104,TIPO_DE_TRABAJADOR,1,FALSE),-1)=-1,"El tipo de trabajador no es válido (por favor seleccionarlo de la lista). ","")
)
)</f>
        <v/>
      </c>
      <c r="EF104" s="46">
        <f>IF($DS104,
IF(P104="","Debes seleccionar si es un trabajador dependiente pensionado por vejez. ",
IF(_xlfn.IFNA(VLOOKUP(P104,SUBTIPO_DE_TRABAJADOR,1,FALSE),-1)=-1,"El tipo de trabajador dependiente pensionado por vejez no es válido (por favor seleccionarlo de la lista). ","")
)
)</f>
        <v/>
      </c>
      <c r="EG104" s="46">
        <f>IF($DS104,
IF(Q104="","Debes seleccionar el tipo de contrato del trabajador. ",
IF(_xlfn.IFNA(VLOOKUP(Q104,TIPO_DE_CONTRATO,1,FALSE),-1)=-1,"El tipo de contrato del trabajador no es válido (por favor seleccionarlo de la lista). ","")
)
)</f>
        <v/>
      </c>
      <c r="EH104" s="46">
        <f>IF($DS104,
IF(R104="","Debes seleccionar si es un salario integral. ",
IF(_xlfn.IFNA(VLOOKUP(R104,SI_NO,1,FALSE),-1)=-1,"Valor no válido para salario integral (por favor seleccionarlo de la lista). ","")
)
)</f>
        <v/>
      </c>
      <c r="EI104" s="46">
        <f>IF($DS104,
IF(S104="","Debes seleccionar si el trabajador realiza actividades de riesgo. ",
IF(_xlfn.IFNA(VLOOKUP(S104,SI_NO,1,FALSE),-1)=-1,"Valor no válido para actividad de alto riesgo (por favor seleccionarlo de la lista). ","")
)
)</f>
        <v/>
      </c>
      <c r="EK104" s="46">
        <f>IF($DS104,
IF(U104="","Debes escribir el código del municipio de residencia del trabajador. ",
IF(_xlfn.IFNA(VLOOKUP(U104,MUNICIPIO,1,FALSE),-1)=-1,"El municipio de residencia del trabajador es inválido (por favor seleccionarlo de la lista). ","")
)
)</f>
        <v/>
      </c>
      <c r="EL104" s="46">
        <f>IF($DS104,
IF(V104="","Debes escribir el la dirección de residendia del trabajador. ","")
)</f>
        <v/>
      </c>
      <c r="EM104" s="46">
        <f>IF($DS104,
IF(W104="","Debes escribir la fecha de inicio de la liquidación. ",
IF(ISERR(DATE(YEAR(W104),MONTH(W104),DAY(W104))),"El valor ingresado en fecha de inicio de liquidación no tiene un formato válido. ",
IF( AND($E$6&lt;&gt;"", DATE(YEAR(W104), MONTH(W104), 1) &lt;&gt; IFERROR(DATE(MID($E$6, 1, 4), MID($E$6, 6, 2),1), "1/1/1900") ), "La fecha de inicio de la liquidación debe estar dentro del período liquidado. ", "")
)
)
)</f>
        <v/>
      </c>
      <c r="EN104" s="46">
        <f>IF($DS104,
IF(X104="","Debes escribir la fecha de fin de la liquidación. ",
IF(ISERR(DATE(YEAR(X104),MONTH(X104),DAY(X104))),"El valor ingresado en fecha de fin de liquidación no tiene un formato válido. ",
IF( AND($E$6&lt;&gt;"", DATE(YEAR(X104), MONTH(X104), 1) &lt;&gt; IFERROR(DATE(MID($E$6, 1, 4), MID($E$6, 6, 2),1), "1/1/1900") ), "La fecha de fin de la liquidación debe estar dentro del período liquidado. ", "")
)
)
)</f>
        <v/>
      </c>
      <c r="EO104" s="46">
        <f>IF($DS104,
IF(Y104="","Debes escribir la frecuencia de pago del trabajador. ",
IF(_xlfn.IFNA(VLOOKUP(Y104,PERÍODO_DE_NÓMINA,1,FALSE),-1)=-1,"La frecuencia de pago es inválida (por favor seleccionarlo de la lista). ","")
)
)</f>
        <v/>
      </c>
      <c r="EP104" s="46">
        <f>IF($DS104,
IF(Z104="","Debes escribir la fecha de pago. ",
IF(ISERR(DATE(YEAR(Z104),MONTH(Z104),DAY(Z104))), "El valor ingresado en fecha de pago no tiene un formato válido. ","")
)
)</f>
        <v/>
      </c>
      <c r="EQ104" s="46">
        <f>IF($DS104,
IF(AA104="","Debes escribir el medio de pago. ",
IF(_xlfn.IFNA(VLOOKUP(AA104,MEDIOS_DE_PAGO,1,FALSE),-1)=-1,"El medio de pago es inválido (por favor seleccionarlo de la lista). ","")
)
)</f>
        <v/>
      </c>
      <c r="ER104" s="46">
        <f>OR(AA104='Tablas '!$T$4,AA104='Tablas '!$T$7,AA104='Tablas '!$T$8,AA104='Tablas '!$T$11)</f>
        <v/>
      </c>
      <c r="ES104" s="46">
        <f>IF(AND($DS104,ER104),
IF(AB104="","Debes escribir la entidad bancaria. ",""),
""
)</f>
        <v/>
      </c>
      <c r="ET104" s="46">
        <f>IF(AND($DS104,ER104),
IF(AC104="","Debes escribir el tipo de cuenta bancaria. ",
IF(_xlfn.IFNA(VLOOKUP(AC104,TIPO_DE_CUENTA,1,FALSE),-1)=-1,"El tipo de cuenta bancaria es inválida (por favor seleccionarlo de la lista). ","")
),
""
)</f>
        <v/>
      </c>
      <c r="EU104" s="46">
        <f>IF(AND($DS104,ER104),
IF(AD104="","Debes escribir el número de cuenta bancaria. ",""),
""
)</f>
        <v/>
      </c>
      <c r="EV104" s="46">
        <f>IF($DS104,
IF(AE104="","Debes escribir el valor del sueldo básico. ",
IF( ISERR(_xlfn.NUMBERVALUE(AE104)), "El valor del sueldo básico debe ser un número válido. ", "")
)
)</f>
        <v/>
      </c>
      <c r="EW104" s="46">
        <f>IF($DS104,
IF(AF104="","Debes escribir el número de días trabajados. ",
IF( IFERROR(INT(AF104),1.1) &lt;&gt; IFERROR(_xlfn.NUMBERVALUE(AF104),1), "La cantidad de días trabajados debe ser un número entero. ", "")
)
)</f>
        <v/>
      </c>
      <c r="EX104" s="46">
        <f>IF($DS104,
IF(AG104="","Debes escribir el valor del sueldo trabajado. ",
IF( ISERR(_xlfn.NUMBERVALUE(AG104)), "El valor del sueldo trabajado debe ser un número válido. ", "")
)
)</f>
        <v/>
      </c>
      <c r="EY104" s="46">
        <f>IF($DS104,
IF( AND(AH104&lt;&gt;"", ISERR(_xlfn.NUMBERVALUE(AH104))), "El valor del auxilio de transporte debe ser un número válido. ", "")
)</f>
        <v/>
      </c>
      <c r="EZ104" s="46">
        <f>IF($DS104,
IF( AND(AI104&lt;&gt;"", ISERR(_xlfn.NUMBERVALUE(AI104))), "El valor de viáticos salariales debe ser un número válido. ", "")
)</f>
        <v/>
      </c>
      <c r="FA104" s="46">
        <f>IF($DS104,
IF( AND(AJ104&lt;&gt;"", ISERR(_xlfn.NUMBERVALUE(AJ104))), "El valor de viáticos NO salariales debe ser un número válido. ", "")
)</f>
        <v/>
      </c>
      <c r="FB104" s="46">
        <f>CONCATENATE(AK104,AL104)&lt;&gt;""</f>
        <v/>
      </c>
      <c r="FC104" s="46">
        <f>IF(AND($DS104,FB104),
IF(AK104="","Debes escribir el número de horas extras diurnas. ",
IF( IFERROR(INT(AK104),1.1) &lt;&gt; IFERROR(_xlfn.NUMBERVALUE(AK104),1), "La cantidad de horas extras diurnas debe ser un número entero. ", "")
),
""
)</f>
        <v/>
      </c>
      <c r="FD104" s="46">
        <f>IF(AND($DS104,FB104),
IF(AL104="","Debes escribir el valor de las horas extras diurnas. ",
IF( ISERR(_xlfn.NUMBERVALUE(AL104)), "El valor de las horas extras duirnas debe ser un número válido. ", "")
),
""
)</f>
        <v/>
      </c>
      <c r="FE104" s="46">
        <f>CONCATENATE(AM104,AN104)&lt;&gt;""</f>
        <v/>
      </c>
      <c r="FF104" s="46">
        <f>IF(AND($DS104,FE104),
IF(AM104="","Debes escribir el número de horas extras nocturnas. ",
IF( IFERROR(INT(AM104),1.1) &lt;&gt; IFERROR(_xlfn.NUMBERVALUE(AM104),1), "La cantidad de horas extras nocturnas debe ser un número entero. ", "")
),
""
)</f>
        <v/>
      </c>
      <c r="FG104" s="46">
        <f>IF(AND($DS104,FE104),
IF(AN104="","Debes escribir el valor de las horas extras nocturnas. ",
IF( ISERR(_xlfn.NUMBERVALUE(AN104)), "El valor de las horas extras nocturnas debe ser un número válido. ", "")
),
""
)</f>
        <v/>
      </c>
      <c r="FH104" s="46">
        <f>CONCATENATE(AO104,AP104)&lt;&gt;""</f>
        <v/>
      </c>
      <c r="FI104" s="46">
        <f>IF(AND($DS104,FH104),
IF(AO104="","Debes escribir el número de horas extras diurnas dominicales y festivas. ",
IF( IFERROR(INT(AO104),1.1) &lt;&gt; IFERROR(_xlfn.NUMBERVALUE(AO104),1), "La cantidad de horas extras diurnas dominicales y festivas debe ser un número entero. ", "")
),
""
)</f>
        <v/>
      </c>
      <c r="FJ104" s="46">
        <f>IF(AND($DS104,FH104),
IF(AP104="","Debes escribir el valor de las horas extras diurnas dominicales y festivas. ",
IF( ISERR(_xlfn.NUMBERVALUE(AP104)), "El valor de las horas extras diurnas dominicales y festivas debe ser un número válido. ", "")
),
""
)</f>
        <v/>
      </c>
      <c r="FK104" s="46">
        <f>CONCATENATE(AQ104,AR104)&lt;&gt;""</f>
        <v/>
      </c>
      <c r="FL104" s="46">
        <f>IF(AND($DS104,FK104),
IF(AQ104="","Debes escribir el número de horas extras nocturnas dominicales y festivas. ",
IF( IFERROR(INT(AQ104),1.1) &lt;&gt; IFERROR(_xlfn.NUMBERVALUE(AQ104),1), "La cantidad de horas extras nocturnas dominicales y festivas debe ser un número entero. ", "")
),
""
)</f>
        <v/>
      </c>
      <c r="FM104" s="46">
        <f>IF(AND($DS104,FK104),
IF(AR104="","Debes escribir el valor de las horas extras nocturnas dominicales y festivas. ",
IF( ISERR(_xlfn.NUMBERVALUE(AR104)), "El valor de las horas extras nocturnas dominicales y festivas debe ser un número válido. ", "")
),
""
)</f>
        <v/>
      </c>
      <c r="FN104" s="46">
        <f>CONCATENATE(AS104,AT104)&lt;&gt;""</f>
        <v/>
      </c>
      <c r="FO104" s="46">
        <f>IF(AND($DS104,FN104),
IF(AS104="","Debes escribir el número de horas recargo nocturno. ",
IF( IFERROR(INT(AS104),1.1) &lt;&gt; IFERROR(_xlfn.NUMBERVALUE(AS104),1), "La cantidad de horas recargo nocturno debe ser un número entero. ", "")
),
""
)</f>
        <v/>
      </c>
      <c r="FP104" s="46">
        <f>IF(AND($DS104,FN104),
IF(AT104="","Debes escribir el valor de las horas recargo nocturno. ",
IF( ISERR(_xlfn.NUMBERVALUE(AT104)), "El valor de las horas recargo nocturno debe ser un número válido. ", "")
),
""
)</f>
        <v/>
      </c>
      <c r="FQ104" s="46">
        <f>CONCATENATE(AU104,AV104)&lt;&gt;""</f>
        <v/>
      </c>
      <c r="FR104" s="46">
        <f>IF(AND($DS104,FQ104),
IF(AU104="","Debes escribir el número de horas recargo diurno dominical y festivo. ",
IF( IFERROR(INT(AU104),1.1) &lt;&gt; IFERROR(_xlfn.NUMBERVALUE(AU104),1), "La cantidad de horas recargo diurno dominical y festivo debe ser un número entero. ", "")
),
""
)</f>
        <v/>
      </c>
      <c r="FS104" s="46">
        <f>IF(AND($DS104,FQ104),
IF(AV104="","Debes escribir el valor de las horas recargo diurno dominical y festivo. ",
IF( ISERR(_xlfn.NUMBERVALUE(AV104)), "El valor de las horas recargo diurno dominical y festivo debe ser un número válido. ", "")
),
""
)</f>
        <v/>
      </c>
      <c r="FT104" s="46">
        <f>CONCATENATE(AW104,AX104)&lt;&gt;""</f>
        <v/>
      </c>
      <c r="FU104" s="46">
        <f>IF(AND($DS104,FT104),
IF(AW104="","Debes escribir el número de horas recargo nocturno dominical y festivo. ",
IF( IFERROR(INT(AW104),1.1) &lt;&gt; IFERROR(_xlfn.NUMBERVALUE(AW104),1), "La cantidad de horas recargo nocturno dominical y festivo debe ser un número entero. ", "")
),
""
)</f>
        <v/>
      </c>
      <c r="FV104" s="46">
        <f>IF(AND($DS104,FT104),
IF(AX104="","Debes escribir el valor de las horas recargo nocturno dominical y festivo. ",
IF( ISERR(_xlfn.NUMBERVALUE(AX104)), "El valor de las horas recargo nocturno dominical y festivo debe ser un número válido. ", "")
),
""
)</f>
        <v/>
      </c>
      <c r="FW104" s="46">
        <f>CONCATENATE(AY104,AZ104)&lt;&gt;""</f>
        <v/>
      </c>
      <c r="FX104" s="46">
        <f>IF(AND($DS104,FW104),
IF(AY104="","Debes escribir el número de días de vacaciones comunes. ",
IF( IFERROR(INT(AY104),1.1) &lt;&gt; IFERROR(_xlfn.NUMBERVALUE(AY104),1), "La cantidad de días de vacaciones comunes debe ser un número entero. ", "")
),
""
)</f>
        <v/>
      </c>
      <c r="FY104" s="46">
        <f>IF(AND($DS104,FW104),
IF(AZ104="","Debes escribir el valor de las vacaciones comunes. ",
IF( ISERR(_xlfn.NUMBERVALUE(AZ104)), "El valor de las vacaciones comunes debe ser un número válido. ", "")
),
""
)</f>
        <v/>
      </c>
      <c r="FZ104" s="46">
        <f>CONCATENATE(BA104,BB104)&lt;&gt;""</f>
        <v/>
      </c>
      <c r="GA104" s="46">
        <f>IF(AND($DS104,FZ104),
IF(BA104="","Debes escribir el número de días de vacaciones compensadas. ",
IF( IFERROR(INT(BA104),1.1) &lt;&gt; IFERROR(_xlfn.NUMBERVALUE(BA104),1), "La cantidad de días de vacaciones compensadas debe ser un número entero. ", "")
),
""
)</f>
        <v/>
      </c>
      <c r="GB104" s="46">
        <f>IF(AND($DS104,FZ104),
IF(BB104="","Debes escribir el valor de las vacaciones compensadas. ",
IF( ISERR(_xlfn.NUMBERVALUE(BB104)), "El valor de las vacaciones compensadas debe ser un número válido. ", "")
),
""
)</f>
        <v/>
      </c>
      <c r="GC104" s="46">
        <f>CONCATENATE(BC104,BD104)&lt;&gt;""</f>
        <v/>
      </c>
      <c r="GD104" s="46">
        <f>IF(AND($DS104,GC104),
IF(BC104="","Debes escribir el número de días de prima salarial. ",
IF( IFERROR(INT(BC104),1.1) &lt;&gt; IFERROR(_xlfn.NUMBERVALUE(BC104),1), "La cantidad de días de prima salarial debe ser un número entero. ", "")
),
""
)</f>
        <v/>
      </c>
      <c r="GE104" s="46">
        <f>IF(AND($DS104,GC104),
IF(BD104="","Debes escribir el valor de los días de prima salarial. ",
IF( ISERR(_xlfn.NUMBERVALUE(BD104)), "El valor de los días de prima salarial debe ser un número válido. ", "")
),
""
)</f>
        <v/>
      </c>
      <c r="GF104" s="46">
        <f>IF($DS104,
IF( AND(BE104&lt;&gt;"", ISERR(_xlfn.NUMBERVALUE(BE104))), "El valor de la prima NO saliarial debe ser un número válido. ", "")
)</f>
        <v/>
      </c>
      <c r="GG104" s="46">
        <f>CONCATENATE(BF104,BG104,BH104)&lt;&gt;""</f>
        <v/>
      </c>
      <c r="GH104" s="46">
        <f>IF(AND($DS104,GG104),
IF(BF104="","Debes escribir el valor de las cesantías. ",
IF( ISERR(_xlfn.NUMBERVALUE(BF104)), "El valor de las cesantías debe ser un número válido. ", "")
),
""
)</f>
        <v/>
      </c>
      <c r="GI104" s="46">
        <f>IF(AND($DS104,GG104),
IF(BG104="","Debes escribir el % de cesantías. ",
IF( ISERR(_xlfn.NUMBERVALUE(BG104)), "El % de cesantías debe ser un número válido. ", "")
),
""
)</f>
        <v/>
      </c>
      <c r="GJ104" s="46">
        <f>IF(AND($DS104,GG104),
IF(BH104="","Debes escribir el valor de intereses de cesantías. ",
IF( ISERR(_xlfn.NUMBERVALUE(BH104)), "El valor de intereses de cesantías debe ser un número válido. ", "")
),
""
)</f>
        <v/>
      </c>
      <c r="GK104" s="46">
        <f>CONCATENATE(BI104,BJ104,BK104)&lt;&gt;""</f>
        <v/>
      </c>
      <c r="GL104" s="46">
        <f>IF(AND($DS104,GK104),
IF(BI104="","Debes escribir el número de días de incapacidad. ",
IF( IFERROR(INT(BI104),1.1) &lt;&gt; IFERROR(_xlfn.NUMBERVALUE(BI104),1), "La cantidad de días de incapacidad debe ser un número entero. ", "")
),
""
)</f>
        <v/>
      </c>
      <c r="GM104" s="46">
        <f>IF(AND($DS104,GK104),
IF(BJ104="","Debes escribir el tipo de incapacidad. ",
IF(_xlfn.IFNA(VLOOKUP(BJ104,TIPO_DE_INCAPACIDAD,1,FALSE),-1)=-1,"El tipo de incapacidad es inválida (por favor seleccionarlo de la lista). ","")
),
""
)</f>
        <v/>
      </c>
      <c r="GN104" s="46">
        <f>IF(AND($DS104,GK104),
IF(BK104="","Debes escribir el valor de la incapacidad. ",
IF( ISERR(_xlfn.NUMBERVALUE(BK104)), "El valor de la incapacidad debe ser un número válido. ", "")
),
""
)</f>
        <v/>
      </c>
      <c r="GO104" s="46">
        <f>CONCATENATE(BL104,BM104)&lt;&gt;""</f>
        <v/>
      </c>
      <c r="GP104" s="46">
        <f>IF(AND($DS104,GO104),
IF(BL104="","Debes escribir el número de días de licencia de maternidad o paternidad. ",
IF( IFERROR(INT(BL104),1.1) &lt;&gt; IFERROR(_xlfn.NUMBERVALUE(BL104),1), "La cantidad de días de licencia de maternidad o paternidad debe ser un número entero. ", "")
),
""
)</f>
        <v/>
      </c>
      <c r="GQ104" s="46">
        <f>IF(AND($DS104,GO104),
IF(BM104="","Debes escribir el valor de la licencia de maternidad o paternidad. ",
IF( ISERR(_xlfn.NUMBERVALUE(BM104)), "El valor de la licencia de maternidad o paternidad debe ser un número válido. ", "")
),
""
)</f>
        <v/>
      </c>
      <c r="GR104" s="46">
        <f>CONCATENATE(BN104,BO104)&lt;&gt;""</f>
        <v/>
      </c>
      <c r="GS104" s="46">
        <f>IF(AND($DS104,GR104),
IF(BN104="","Debes escribir el número de días de licencia remunerada. ",
IF( IFERROR(INT(BN104),1.1) &lt;&gt; IFERROR(_xlfn.NUMBERVALUE(BN104),1), "La cantidad de días de licencia remunerada debe ser un número entero. ", "")
),
""
)</f>
        <v/>
      </c>
      <c r="GT104" s="46">
        <f>IF(AND($DS104,GR104),
IF(BO104="","Debes escribir el valor de la licencia remunerada. ",
IF( ISERR(_xlfn.NUMBERVALUE(BO104)), "El valor de la licencia remunerada debe ser un número válido. ", "")
),
""
)</f>
        <v/>
      </c>
      <c r="GU104" s="46">
        <f>IF($DS104,
IF( AND(BP104&lt;&gt;"", ISERR(_xlfn.NUMBERVALUE(BP104))), "El valor de la licencia NO remunerada debe ser un número válido. ", "")
)</f>
        <v/>
      </c>
      <c r="GV104" s="46">
        <f>IF($DS104,
IF( AND(BQ104&lt;&gt;"", ISERR(_xlfn.NUMBERVALUE(BQ104))), "El valor de auxilios salariales debe ser un número válido. ", "")
)</f>
        <v/>
      </c>
      <c r="GW104" s="46">
        <f>IF($DS104,
IF( AND(BR104&lt;&gt;"", ISERR(_xlfn.NUMBERVALUE(BR104))), "El valor de auxilios NO salariales debe ser un número válido. ", "")
)</f>
        <v/>
      </c>
      <c r="GX104" s="46">
        <f>IF($DS104,
IF( AND(BS104&lt;&gt;"", ISERR(_xlfn.NUMBERVALUE(BS104))), "El valor de bonos salariales debe ser un número válido. ", "")
)</f>
        <v/>
      </c>
      <c r="GY104" s="46">
        <f>IF($DS104,
IF( AND(BT104&lt;&gt;"", ISERR(_xlfn.NUMBERVALUE(BT104))), "El valor de bonos NO salariales debe ser un número válido. ", "")
)</f>
        <v/>
      </c>
      <c r="GZ104" s="46">
        <f>IF($DS104,
IF( AND(BU104&lt;&gt;"", ISERR(_xlfn.NUMBERVALUE(BU104))), "El valor de bonos salariales de alimentación debe ser un número válido. ", "")
)</f>
        <v/>
      </c>
      <c r="HA104" s="46">
        <f>IF($DS104,
IF( AND(BV104&lt;&gt;"", ISERR(_xlfn.NUMBERVALUE(BV104))), "El valor de bonos NO salariales de alimentación debe ser un número válido. ", "")
)</f>
        <v/>
      </c>
      <c r="HB104" s="46">
        <f>IF($DS104,
IF( AND(BW104&lt;&gt;"", ISERR(_xlfn.NUMBERVALUE(BW104))), "El valor de bonificaciones salariales debe ser un número válido. ", "")
)</f>
        <v/>
      </c>
      <c r="HC104" s="46">
        <f>IF($DS104,
IF( AND(BX104&lt;&gt;"", ISERR(_xlfn.NUMBERVALUE(BX104))), "El valor de bonificaciones NO salariales debe ser un número válido. ", "")
)</f>
        <v/>
      </c>
      <c r="HD104" s="46">
        <f>IF($DS104,
IF( AND(BY104&lt;&gt;"", ISERR(_xlfn.NUMBERVALUE(BY104))), "El valor de compensaciones ordinarias debe ser un número válido. ", "")
)</f>
        <v/>
      </c>
      <c r="HE104" s="46">
        <f>IF($DS104,
IF( AND(BZ104&lt;&gt;"", ISERR(_xlfn.NUMBERVALUE(BZ104))), "El valor de compensaciones extraordinarias debe ser un número válido. ", "")
)</f>
        <v/>
      </c>
      <c r="HF104" s="46">
        <f>IF($DS104,
IF( AND(CA104&lt;&gt;"", ISERR(_xlfn.NUMBERVALUE(CA104))), "El valor de comisiones debe ser un número válido. ", "")
)</f>
        <v/>
      </c>
      <c r="HG104" s="46">
        <f>IF($DS104,
IF( AND(CB104&lt;&gt;"", ISERR(_xlfn.NUMBERVALUE(CB104))), "El valor de ausencia por huega debe ser un número válido. ", "")
)</f>
        <v/>
      </c>
      <c r="HH104" s="46">
        <f>IF($DS104,
IF( AND(CC104&lt;&gt;"", ISERR(_xlfn.NUMBERVALUE(CC104))), "El valor de anticipos debe ser un número válido. ", "")
)</f>
        <v/>
      </c>
      <c r="HI104" s="46">
        <f>IF($DS104,
IF( AND(CD104&lt;&gt;"", ISERR(_xlfn.NUMBERVALUE(CD104))), "El valor de pagos a terceros debe ser un número válido. ", "")
)</f>
        <v/>
      </c>
      <c r="HJ104" s="46">
        <f>IF($DS104,
IF( AND(CE104&lt;&gt;"", ISERR(_xlfn.NUMBERVALUE(CE104))), "El valor de dotación debe ser un número válido. ", "")
)</f>
        <v/>
      </c>
      <c r="HK104" s="46">
        <f>IF($DS104,
IF( AND(CF104&lt;&gt;"", ISERR(_xlfn.NUMBERVALUE(CF104))), "El valor de apoyo sostenibilidad debe ser un número válido. ", "")
)</f>
        <v/>
      </c>
      <c r="HL104" s="46">
        <f>IF($DS104,
IF( AND(CG104&lt;&gt;"", ISERR(_xlfn.NUMBERVALUE(CG104))), "El valor de teletrabajo debe ser un número válido. ", "")
)</f>
        <v/>
      </c>
      <c r="HM104" s="46">
        <f>IF($DS104,
IF( AND(CH104&lt;&gt;"", ISERR(_xlfn.NUMBERVALUE(CH104))), "El valor de bonificación de retiro debe ser un número válido. ", "")
)</f>
        <v/>
      </c>
      <c r="HN104" s="46">
        <f>IF($DS104,
IF( AND(CI104&lt;&gt;"", ISERR(_xlfn.NUMBERVALUE(CI104))), "El valor de indemnización de retiro debe ser un número válido. ", "")
)</f>
        <v/>
      </c>
      <c r="HO104" s="46">
        <f>IF($DS104,
IF( AND(CJ104&lt;&gt;"", ISERR(_xlfn.NUMBERVALUE(CJ104))), "El valor de reintegros debe ser un número válido. ", "")
)</f>
        <v/>
      </c>
      <c r="HP104" s="46">
        <f>CONCATENATE(CK104,CL104,CM104)&lt;&gt;""</f>
        <v/>
      </c>
      <c r="HQ104" s="46">
        <f>IF(AND($DS104,HP104),
IF(CK104="","Debes escribir la descripción de otro concepto no categorizado. ",""),
""
)</f>
        <v/>
      </c>
      <c r="HR104" s="46">
        <f>IF(AND($DS104,HP104),
IF(CONCATENATE(CL104,CM104)="","Debes escribir al menos un valor de concepto no categorizado (salarial o no salarial). ",
IF(ISERR(_xlfn.NUMBERVALUE(CL104)),"El valor salarial concepto no categorizado debe ser un número válido. ","")
),
""
)</f>
        <v/>
      </c>
      <c r="HS104" s="46">
        <f>IF(AND($DS104,HP104),
IF(CONCATENATE(CL104,CM104)="","Debes escribir al menos un valor de concepto no categorizado (salarial o no salarial). ",
IF(ISERR(_xlfn.NUMBERVALUE(CM104)),"El valor NO salarial concepto no categorizado debe ser un número válido. ","")
),
""
)</f>
        <v/>
      </c>
      <c r="HT104" s="46">
        <f>IF($DS104,
IF(CN104="","Debes escribir el porcentaje del aporte a salud. ",
IF( ISERR(_xlfn.NUMBERVALUE(CN104)), "El valor del porcentaje del aporte a salud debe ser un número válido. ", "")
)
)</f>
        <v/>
      </c>
      <c r="HU104" s="46">
        <f>IF($DS104,
IF(CO104="","Debes escribir el valor del aporte a salud. ",
IF( ISERR(_xlfn.NUMBERVALUE(CO104)), "El valor del aporte a salud debe ser un número válido. ", "")
)
)</f>
        <v/>
      </c>
      <c r="HV104" s="46">
        <f>IF($DS104,
IF( AND(CP104&lt;&gt;"", ISERR(_xlfn.NUMBERVALUE(CP104))), "El valor plan complementario debe ser un número válido. ", "")
)</f>
        <v/>
      </c>
      <c r="HW104" s="46">
        <f>IF($DS104,
IF(CQ104="","Debes escribir el porcentaje del aporte a pensión. ",
IF( ISERR(_xlfn.NUMBERVALUE(CQ104)), "El valor del porcentaje del aporte a pensión debe ser un número válido. ", "")
)
)</f>
        <v/>
      </c>
      <c r="HX104" s="46">
        <f>IF($DS104,
IF(CR104="","Debes escribir el valor del aporte a pensión. ",
IF( ISERR(_xlfn.NUMBERVALUE(CR104)), "El valor del aporte a salud debe ser un número válido. ", "")
)
)</f>
        <v/>
      </c>
      <c r="HY104" s="46">
        <f>IF($DS104,
IF( AND(CS104&lt;&gt;"", ISERR(_xlfn.NUMBERVALUE(CS104))), "El valor pensión voluntaria debe ser un número válido. ", "")
)</f>
        <v/>
      </c>
      <c r="HZ104" s="46">
        <f>CONCATENATE(CT104,CU104,CV104,CW104)&lt;&gt;""</f>
        <v/>
      </c>
      <c r="IA104" s="46">
        <f>IF(AND($DS104,HZ104),
IF(CT104="","Debes escribir el % del fondo de seguridad pensional. ",
IF( ISERR(_xlfn.NUMBERVALUE(CT104)), "El % del fondo de seguridad debe ser un número válido. ", "")
),
""
)</f>
        <v/>
      </c>
      <c r="IB104" s="46">
        <f>IF(AND($DS104,HZ104),
IF(CU104="","Debes escribir el valor del aporte al fondo de solidaridad pensional. ",
IF( ISERR(_xlfn.NUMBERVALUE(CU104)), "El valor del aporte al fondo de solidaridad pensional debe ser un número válido. ", "")
),
""
)</f>
        <v/>
      </c>
      <c r="IC104" s="46">
        <f>IF(AND($DS104,HZ104),
IF(CV104="","Debes escribir el % del fondo de subsistencia. ",
IF( ISERR(_xlfn.NUMBERVALUE(CV104)), "El % del fondo de subsistencia debe ser un número válido. ", "")
),
""
)</f>
        <v/>
      </c>
      <c r="ID104" s="46">
        <f>IF(AND($DS104,HZ104),
IF(CW104="","Debes escribir el valor del fondo de subsistencia. ",
IF( ISERR(_xlfn.NUMBERVALUE(CW104)), "El valor del fondo de subsistencia debe ser un número válido. ", "")
),
""
)</f>
        <v/>
      </c>
      <c r="IE104" s="46">
        <f>CONCATENATE(CX104,CY104)&lt;&gt;""</f>
        <v/>
      </c>
      <c r="IF104" s="46">
        <f>IF(AND($DS104,IE104),
IF(CX104="","Debes escribir el % de sindicato. ",
IF( ISERR(_xlfn.NUMBERVALUE(CX104)), "El % de sindicato debe ser un número válido. ", "")
),
""
)</f>
        <v/>
      </c>
      <c r="IG104" s="46">
        <f>IF(AND($DS104,IE104),
IF(CY104="","Debes escribir el valor del sindicato. ",
IF( ISERR(_xlfn.NUMBERVALUE(CY104)), "El valor del sindicato debe ser un número válido. ", "")
),
""
)</f>
        <v/>
      </c>
      <c r="IH104" s="46">
        <f>IF($DS104,
IF( AND(CZ104&lt;&gt;"", ISERR(_xlfn.NUMBERVALUE(CZ104))), "El valor de sanción pública debe ser un número válido. ", "")
)</f>
        <v/>
      </c>
      <c r="II104" s="46">
        <f>IF($DS104,
IF( AND(DA104&lt;&gt;"", ISERR(_xlfn.NUMBERVALUE(DA104))), "El valor de sanción privada debe ser un número válido. ", "")
)</f>
        <v/>
      </c>
      <c r="IJ104" s="46">
        <f>CONCATENATE(DB104,DC104)&lt;&gt;""</f>
        <v/>
      </c>
      <c r="IK104" s="46">
        <f>IF(AND($DS104,IJ104),
IF(DB104="","Debes escribir la descripción de libranza. ",""),
""
)</f>
        <v/>
      </c>
      <c r="IL104" s="46">
        <f>IF(AND($DS104,IJ104),
IF(DC104="","Debes escribir la cuota libranza. ",
IF(ISERR(_xlfn.NUMBERVALUE(DC104)),"El valor de la cuota libranza debe ser un número válido. ","")
),
""
)</f>
        <v/>
      </c>
      <c r="IM104" s="46">
        <f>IF($DS104,
IF( AND(DD104&lt;&gt;"", ISERR(_xlfn.NUMBERVALUE(DD104))), "El valor de pagos a terceros debe ser un número válido. ", "")
)</f>
        <v/>
      </c>
      <c r="IN104" s="46">
        <f>IF($DS104,
IF( AND(DE104&lt;&gt;"", ISERR(_xlfn.NUMBERVALUE(DE104))), "El valor de anticipos debe ser un número válido. ", "")
)</f>
        <v/>
      </c>
      <c r="IO104" s="46">
        <f>IF($DS104,
IF( AND(DF104&lt;&gt;"", ISERR(_xlfn.NUMBERVALUE(DF104))), "El valor de AFC debe ser un número válido. ", "")
)</f>
        <v/>
      </c>
      <c r="IP104" s="46">
        <f>IF($DS104,
IF( AND(DG104&lt;&gt;"", ISERR(_xlfn.NUMBERVALUE(DG104))), "El valor de rete-fuente debe ser un número válido. ", "")
)</f>
        <v/>
      </c>
      <c r="IQ104" s="46">
        <f>IF($DS104,
IF( AND(DH104&lt;&gt;"", ISERR(_xlfn.NUMBERVALUE(DH104))), "El valor de cooperativa de trabajo debe ser un número válido. ", "")
)</f>
        <v/>
      </c>
      <c r="IR104" s="46">
        <f>IF($DS104,
IF( AND(DI104&lt;&gt;"", ISERR(_xlfn.NUMBERVALUE(DI104))), "El valor de embargo fiscal debe ser un número válido. ", "")
)</f>
        <v/>
      </c>
      <c r="IS104" s="46">
        <f>IF($DS104,
IF( AND(DJ104&lt;&gt;"", ISERR(_xlfn.NUMBERVALUE(DJ104))), "El valor de educación debe ser un número válido. ", "")
)</f>
        <v/>
      </c>
      <c r="IT104" s="46">
        <f>IF($DS104,
IF( AND(DK104&lt;&gt;"", ISERR(_xlfn.NUMBERVALUE(DK104))), "El valor de reintegro debe ser un número válido. ", "")
)</f>
        <v/>
      </c>
      <c r="IU104" s="46">
        <f>IF($DS104,
IF( AND(DL104&lt;&gt;"", ISERR(_xlfn.NUMBERVALUE(DL104))), "El valor de deuda debe ser un número válido. ", "")
)</f>
        <v/>
      </c>
      <c r="IV104" s="46">
        <f>IF($DS104,
IF( AND(DM104&lt;&gt;"", ISERR(_xlfn.NUMBERVALUE(DM104))), "El valor de otras deducciones debe ser un número válido. ", "")
)</f>
        <v/>
      </c>
      <c r="IW104" s="46">
        <f>IF($DS104,
IF(DN104="","Debes escribir el valor de los devengos totales. ",
IF( ISERR(_xlfn.NUMBERVALUE(DN104)), "El valor de los devengos totales debe ser un número válido. ", "")
)
)</f>
        <v/>
      </c>
      <c r="IX104" s="46">
        <f>IF($DS104,
IF(DO104="","Debes escribir el valor de las deducciones totales. ",
IF( ISERR(_xlfn.NUMBERVALUE(DO104)), "El valor de las deducciones totales debe ser un número válido. ", "")
)
)</f>
        <v/>
      </c>
      <c r="IY104" s="46">
        <f>IF($DS104,
IF(DP104="","Debes escribir el valor del salario total. ",
IF( ISERR(_xlfn.NUMBERVALUE(DP104)), "El valor del salario total debe ser un número válido. ", "")
)
)</f>
        <v/>
      </c>
    </row>
    <row r="105">
      <c r="B105" s="48" t="n">
        <v>93</v>
      </c>
      <c r="C105" s="61">
        <f>IF(AND(DS105,DP105&lt;&gt;""),
IF(DQ105="","OK","Error"),
""
)</f>
        <v/>
      </c>
      <c r="D105" s="53" t="n"/>
      <c r="E105" s="52" t="n"/>
      <c r="F105" s="112" t="n"/>
      <c r="G105" s="52" t="n"/>
      <c r="H105" s="53" t="n"/>
      <c r="I105" s="52" t="n"/>
      <c r="J105" s="52" t="n"/>
      <c r="K105" s="53" t="n"/>
      <c r="L105" s="55" t="n"/>
      <c r="M105" s="108" t="n"/>
      <c r="N105" s="56" t="n"/>
      <c r="O105" s="52" t="n"/>
      <c r="P105" s="52" t="n"/>
      <c r="Q105" s="52" t="n"/>
      <c r="R105" s="52" t="n"/>
      <c r="S105" s="52" t="n"/>
      <c r="T105" s="53" t="n"/>
      <c r="U105" s="52" t="n"/>
      <c r="V105" s="52" t="n"/>
      <c r="W105" s="55" t="n"/>
      <c r="X105" s="55" t="n"/>
      <c r="Y105" s="52" t="n"/>
      <c r="Z105" s="55" t="n"/>
      <c r="AA105" s="52" t="n"/>
      <c r="AB105" s="53" t="n"/>
      <c r="AC105" s="53" t="n"/>
      <c r="AD105" s="53" t="n"/>
      <c r="AE105" s="177" t="n"/>
      <c r="AF105" s="113" t="n"/>
      <c r="AG105" s="177" t="n"/>
      <c r="AH105" s="178" t="n"/>
      <c r="AI105" s="178" t="n"/>
      <c r="AJ105" s="178" t="n"/>
      <c r="AK105" s="114" t="n"/>
      <c r="AL105" s="178" t="n"/>
      <c r="AM105" s="114" t="n"/>
      <c r="AN105" s="178" t="n"/>
      <c r="AO105" s="114" t="n"/>
      <c r="AP105" s="178" t="n"/>
      <c r="AQ105" s="114" t="n"/>
      <c r="AR105" s="178" t="n"/>
      <c r="AS105" s="114" t="n"/>
      <c r="AT105" s="178" t="n"/>
      <c r="AU105" s="114" t="n"/>
      <c r="AV105" s="178" t="n"/>
      <c r="AW105" s="114" t="n"/>
      <c r="AX105" s="178" t="n"/>
      <c r="AY105" s="114" t="n"/>
      <c r="AZ105" s="178" t="n"/>
      <c r="BA105" s="114" t="n"/>
      <c r="BB105" s="178" t="n"/>
      <c r="BC105" s="114" t="n"/>
      <c r="BD105" s="178" t="n"/>
      <c r="BE105" s="178" t="n"/>
      <c r="BF105" s="178" t="n"/>
      <c r="BG105" s="59" t="n"/>
      <c r="BH105" s="178" t="n"/>
      <c r="BI105" s="114" t="n"/>
      <c r="BJ105" s="53" t="n"/>
      <c r="BK105" s="178" t="n"/>
      <c r="BL105" s="114" t="n"/>
      <c r="BM105" s="178" t="n"/>
      <c r="BN105" s="114" t="n"/>
      <c r="BO105" s="178" t="n"/>
      <c r="BP105" s="178" t="n"/>
      <c r="BQ105" s="178" t="n"/>
      <c r="BR105" s="178" t="n"/>
      <c r="BS105" s="178" t="n"/>
      <c r="BT105" s="178" t="n"/>
      <c r="BU105" s="178" t="n"/>
      <c r="BV105" s="178" t="n"/>
      <c r="BW105" s="178" t="n"/>
      <c r="BX105" s="178" t="n"/>
      <c r="BY105" s="178" t="n"/>
      <c r="BZ105" s="178" t="n"/>
      <c r="CA105" s="178" t="n"/>
      <c r="CB105" s="178" t="n"/>
      <c r="CC105" s="178" t="n"/>
      <c r="CD105" s="178" t="n"/>
      <c r="CE105" s="178" t="n"/>
      <c r="CF105" s="178" t="n"/>
      <c r="CG105" s="178" t="n"/>
      <c r="CH105" s="178" t="n"/>
      <c r="CI105" s="178" t="n"/>
      <c r="CJ105" s="178" t="n"/>
      <c r="CK105" s="53" t="n"/>
      <c r="CL105" s="178" t="n"/>
      <c r="CM105" s="178" t="n"/>
      <c r="CN105" s="60" t="n"/>
      <c r="CO105" s="177" t="n"/>
      <c r="CP105" s="178" t="n"/>
      <c r="CQ105" s="60" t="n"/>
      <c r="CR105" s="177" t="n"/>
      <c r="CS105" s="178" t="n"/>
      <c r="CT105" s="59" t="n"/>
      <c r="CU105" s="178" t="n"/>
      <c r="CV105" s="59" t="n"/>
      <c r="CW105" s="178" t="n"/>
      <c r="CX105" s="59" t="n"/>
      <c r="CY105" s="178" t="n"/>
      <c r="CZ105" s="178" t="n"/>
      <c r="DA105" s="178" t="n"/>
      <c r="DB105" s="53" t="n"/>
      <c r="DC105" s="178" t="n"/>
      <c r="DD105" s="178" t="n"/>
      <c r="DE105" s="178" t="n"/>
      <c r="DF105" s="178" t="n"/>
      <c r="DG105" s="178" t="n"/>
      <c r="DH105" s="178" t="n"/>
      <c r="DI105" s="178" t="n"/>
      <c r="DJ105" s="178" t="n"/>
      <c r="DK105" s="178" t="n"/>
      <c r="DL105" s="178" t="n"/>
      <c r="DM105" s="178" t="n"/>
      <c r="DN105" s="177" t="n"/>
      <c r="DO105" s="177" t="n"/>
      <c r="DP105" s="177" t="n"/>
      <c r="DQ105" s="76">
        <f>IF(AND(DS105,DP105&lt;&gt;""),
CONCATENATE(DT105,DU105,DV105,DW105,DX105,DY105,DZ105,EA105,EB105,EC105,ED105,EE105,EF105,EG105,EH105,EI105,EJ105,EK105,EL105,EM105,EN105,EO105,EP105,EQ105,ES105,ET105,EU105,EV105,EW105,EX105,EY105,EZ105,FA105,FC105,FD105,FF105,FG105,FI105,FJ105,FL105,FM105,FO105,FP105,FR105,FS105,FU105,FV105,FX105,FY105,GA105,GB105,GD105,GE105,GF105,GH105,GI105,GJ105,GL105,GM105,GN105,GP105,GQ105,GS105,GT105,GU105,GV105,GW105,GX105,GY105,GZ105,HA105,HB105,HC105,HD105,HE105,HF105,HG105,HH105,HI105,HJ105,HK105,HL105,HM105,HN105,HO105,HQ105,HR105,HS105,HT105,HU105,HV105,HW105,HX105,HY105,IA105,IB105,IC105,ID105,IF105,IG105,IH105,II105,IK105,IL105,IM105,IN105,IO105,IP105,IQ105,IR105,IS105,IT105,IU105,IV105,IW105,IX105,IY105,IZ105),
""
)</f>
        <v/>
      </c>
      <c r="DR105" s="53" t="n"/>
      <c r="DS105" s="46">
        <f>CONCATENATE(D105,$E105,$F105,$G105,H105,$I105,$J105,K105,$L105,$M105,N105,$O105,$P105,$Q105,$R105,$S105,T105,$U105,$V105,$W105,$X105,$Y105,$Z105,$AA105,AB105,AC105,AD105,$AE105,$AF105,$AG105,AH105,AI105,AJ105,AK105,AL105,AM105,AN105,AO105,AP105,AQ105,AR105,AS105,AT105,AU105,AV105,AW105,AX105,AY105,AZ105,BA105,BB105,BC105,BD105,BE105,BF105,BG105,BH105,BI105,BJ105,BK105,BL105,BM105,BN105,BO105,BP105,BQ105,BR105,BS105,BT105,BU105,BV105,BW105,BX105,BY105,BZ105,CA105,CB105,CC105,CD105,CE105,CF105,CG105,CH105,CI105,CJ105,CK105,CL105,CM105,$CN105,$CO105,CP105,$CQ105,$CR105,CS105,CT105,CU105,CV105,CW105,CX105,CY105,CZ105,DA105,DB105,DC105,DD105,DE105,DF105,DG105,DH105,DI105,DJ105,DK105,DL105,DM105,$DN105,$DO105,$DP105,DR105)&lt;&gt;""</f>
        <v/>
      </c>
      <c r="DT105" s="46">
        <f>IF(AND($DS105,$E$4&lt;&gt;""),
IF(LEFT($E$4,2) = "1.",
IF(D105&lt;&gt;"","El CUNE sólo se envía en operaciones de novedad o ajuste. ",""),
IF(D105="","Debes escribir un CUNE válido para realizar operaciones de novedad o ajuste. ","")),
""
)</f>
        <v/>
      </c>
      <c r="DU105" s="46">
        <f>IF($DS105,
IF(E105="","Debes seleccionar el tipo de documento del empleado. ",
IF(_xlfn.IFNA(VLOOKUP(E105,TIPO_DE_DOCUMENTO,1,FALSE),-1)=-1,"El tipo de documento no es válido (por favor seleccionarlo de la lista). ","")
)
)</f>
        <v/>
      </c>
      <c r="DV105" s="46">
        <f>IF($DS105,
IF(F105="","Debes escribir el número de documento del empleado. ","")
)</f>
        <v/>
      </c>
      <c r="DW105" s="46">
        <f>IF($DS105,
IF(G105="","Debes escribir el primer nombre del empleado. ","")
)</f>
        <v/>
      </c>
      <c r="DY105" s="46">
        <f>IF($DS105,
IF(I105="","Debes escribir el primer apellido del empleado. ","")
)</f>
        <v/>
      </c>
      <c r="DZ105" s="46">
        <f>IF($DS105,
IF(J105="","Debes escribir el segundo apellido del empleado. ","")
)</f>
        <v/>
      </c>
      <c r="EB105" s="46">
        <f>IF($DS105,
IF(L105="","Debes escribir la fecha de ingreso del empleado. ",
IF(ISERR(DATE(YEAR(L105),MONTH(L105),DAY(L105))), "El valor ingresado en fecha de ingreso no tiene un formato válido. ","")
)
)</f>
        <v/>
      </c>
      <c r="EC105" s="46">
        <f>IF($DS105,
IF(M105="","Debes escribir el tiempo laborado. ",
IF( IFERROR(INT(M105),1.1) &lt;&gt; IFERROR(_xlfn.NUMBERVALUE(M105),1), "El valor de los días trabajados debe ser un número entero. ", "")
)
)</f>
        <v/>
      </c>
      <c r="ED105" s="46">
        <f>IF($DS105,
IF( AND(N105&lt;&gt;"", ISERR(DATE(YEAR(N105),MONTH(N105),DAY(N105))) ), "El valor ingresado en fecha de ingreso no tiene un formato válido. ",
IF( AND(N105&lt;&gt;"", $E$6&lt;&gt;"", DATE(YEAR(N105), MONTH(N105), 1) &lt;&gt; IFERROR(DATE(MID($E$6, 1, 4), MID($E$6, 6, 2),1), "1/1/1900") ), "La fecha de retiro debe estar dentro del período liquidado. ", "")
)
)</f>
        <v/>
      </c>
      <c r="EE105" s="46">
        <f>IF($DS105,
IF(O105="","Debes seleccionar el tipo de trabajador. ",
IF(_xlfn.IFNA(VLOOKUP(O105,TIPO_DE_TRABAJADOR,1,FALSE),-1)=-1,"El tipo de trabajador no es válido (por favor seleccionarlo de la lista). ","")
)
)</f>
        <v/>
      </c>
      <c r="EF105" s="46">
        <f>IF($DS105,
IF(P105="","Debes seleccionar si es un trabajador dependiente pensionado por vejez. ",
IF(_xlfn.IFNA(VLOOKUP(P105,SUBTIPO_DE_TRABAJADOR,1,FALSE),-1)=-1,"El tipo de trabajador dependiente pensionado por vejez no es válido (por favor seleccionarlo de la lista). ","")
)
)</f>
        <v/>
      </c>
      <c r="EG105" s="46">
        <f>IF($DS105,
IF(Q105="","Debes seleccionar el tipo de contrato del trabajador. ",
IF(_xlfn.IFNA(VLOOKUP(Q105,TIPO_DE_CONTRATO,1,FALSE),-1)=-1,"El tipo de contrato del trabajador no es válido (por favor seleccionarlo de la lista). ","")
)
)</f>
        <v/>
      </c>
      <c r="EH105" s="46">
        <f>IF($DS105,
IF(R105="","Debes seleccionar si es un salario integral. ",
IF(_xlfn.IFNA(VLOOKUP(R105,SI_NO,1,FALSE),-1)=-1,"Valor no válido para salario integral (por favor seleccionarlo de la lista). ","")
)
)</f>
        <v/>
      </c>
      <c r="EI105" s="46">
        <f>IF($DS105,
IF(S105="","Debes seleccionar si el trabajador realiza actividades de riesgo. ",
IF(_xlfn.IFNA(VLOOKUP(S105,SI_NO,1,FALSE),-1)=-1,"Valor no válido para actividad de alto riesgo (por favor seleccionarlo de la lista). ","")
)
)</f>
        <v/>
      </c>
      <c r="EK105" s="46">
        <f>IF($DS105,
IF(U105="","Debes escribir el código del municipio de residencia del trabajador. ",
IF(_xlfn.IFNA(VLOOKUP(U105,MUNICIPIO,1,FALSE),-1)=-1,"El municipio de residencia del trabajador es inválido (por favor seleccionarlo de la lista). ","")
)
)</f>
        <v/>
      </c>
      <c r="EL105" s="46">
        <f>IF($DS105,
IF(V105="","Debes escribir el la dirección de residendia del trabajador. ","")
)</f>
        <v/>
      </c>
      <c r="EM105" s="46">
        <f>IF($DS105,
IF(W105="","Debes escribir la fecha de inicio de la liquidación. ",
IF(ISERR(DATE(YEAR(W105),MONTH(W105),DAY(W105))),"El valor ingresado en fecha de inicio de liquidación no tiene un formato válido. ",
IF( AND($E$6&lt;&gt;"", DATE(YEAR(W105), MONTH(W105), 1) &lt;&gt; IFERROR(DATE(MID($E$6, 1, 4), MID($E$6, 6, 2),1), "1/1/1900") ), "La fecha de inicio de la liquidación debe estar dentro del período liquidado. ", "")
)
)
)</f>
        <v/>
      </c>
      <c r="EN105" s="46">
        <f>IF($DS105,
IF(X105="","Debes escribir la fecha de fin de la liquidación. ",
IF(ISERR(DATE(YEAR(X105),MONTH(X105),DAY(X105))),"El valor ingresado en fecha de fin de liquidación no tiene un formato válido. ",
IF( AND($E$6&lt;&gt;"", DATE(YEAR(X105), MONTH(X105), 1) &lt;&gt; IFERROR(DATE(MID($E$6, 1, 4), MID($E$6, 6, 2),1), "1/1/1900") ), "La fecha de fin de la liquidación debe estar dentro del período liquidado. ", "")
)
)
)</f>
        <v/>
      </c>
      <c r="EO105" s="46">
        <f>IF($DS105,
IF(Y105="","Debes escribir la frecuencia de pago del trabajador. ",
IF(_xlfn.IFNA(VLOOKUP(Y105,PERÍODO_DE_NÓMINA,1,FALSE),-1)=-1,"La frecuencia de pago es inválida (por favor seleccionarlo de la lista). ","")
)
)</f>
        <v/>
      </c>
      <c r="EP105" s="46">
        <f>IF($DS105,
IF(Z105="","Debes escribir la fecha de pago. ",
IF(ISERR(DATE(YEAR(Z105),MONTH(Z105),DAY(Z105))), "El valor ingresado en fecha de pago no tiene un formato válido. ","")
)
)</f>
        <v/>
      </c>
      <c r="EQ105" s="46">
        <f>IF($DS105,
IF(AA105="","Debes escribir el medio de pago. ",
IF(_xlfn.IFNA(VLOOKUP(AA105,MEDIOS_DE_PAGO,1,FALSE),-1)=-1,"El medio de pago es inválido (por favor seleccionarlo de la lista). ","")
)
)</f>
        <v/>
      </c>
      <c r="ER105" s="46">
        <f>OR(AA105='Tablas '!$T$4,AA105='Tablas '!$T$7,AA105='Tablas '!$T$8,AA105='Tablas '!$T$11)</f>
        <v/>
      </c>
      <c r="ES105" s="46">
        <f>IF(AND($DS105,ER105),
IF(AB105="","Debes escribir la entidad bancaria. ",""),
""
)</f>
        <v/>
      </c>
      <c r="ET105" s="46">
        <f>IF(AND($DS105,ER105),
IF(AC105="","Debes escribir el tipo de cuenta bancaria. ",
IF(_xlfn.IFNA(VLOOKUP(AC105,TIPO_DE_CUENTA,1,FALSE),-1)=-1,"El tipo de cuenta bancaria es inválida (por favor seleccionarlo de la lista). ","")
),
""
)</f>
        <v/>
      </c>
      <c r="EU105" s="46">
        <f>IF(AND($DS105,ER105),
IF(AD105="","Debes escribir el número de cuenta bancaria. ",""),
""
)</f>
        <v/>
      </c>
      <c r="EV105" s="46">
        <f>IF($DS105,
IF(AE105="","Debes escribir el valor del sueldo básico. ",
IF( ISERR(_xlfn.NUMBERVALUE(AE105)), "El valor del sueldo básico debe ser un número válido. ", "")
)
)</f>
        <v/>
      </c>
      <c r="EW105" s="46">
        <f>IF($DS105,
IF(AF105="","Debes escribir el número de días trabajados. ",
IF( IFERROR(INT(AF105),1.1) &lt;&gt; IFERROR(_xlfn.NUMBERVALUE(AF105),1), "La cantidad de días trabajados debe ser un número entero. ", "")
)
)</f>
        <v/>
      </c>
      <c r="EX105" s="46">
        <f>IF($DS105,
IF(AG105="","Debes escribir el valor del sueldo trabajado. ",
IF( ISERR(_xlfn.NUMBERVALUE(AG105)), "El valor del sueldo trabajado debe ser un número válido. ", "")
)
)</f>
        <v/>
      </c>
      <c r="EY105" s="46">
        <f>IF($DS105,
IF( AND(AH105&lt;&gt;"", ISERR(_xlfn.NUMBERVALUE(AH105))), "El valor del auxilio de transporte debe ser un número válido. ", "")
)</f>
        <v/>
      </c>
      <c r="EZ105" s="46">
        <f>IF($DS105,
IF( AND(AI105&lt;&gt;"", ISERR(_xlfn.NUMBERVALUE(AI105))), "El valor de viáticos salariales debe ser un número válido. ", "")
)</f>
        <v/>
      </c>
      <c r="FA105" s="46">
        <f>IF($DS105,
IF( AND(AJ105&lt;&gt;"", ISERR(_xlfn.NUMBERVALUE(AJ105))), "El valor de viáticos NO salariales debe ser un número válido. ", "")
)</f>
        <v/>
      </c>
      <c r="FB105" s="46">
        <f>CONCATENATE(AK105,AL105)&lt;&gt;""</f>
        <v/>
      </c>
      <c r="FC105" s="46">
        <f>IF(AND($DS105,FB105),
IF(AK105="","Debes escribir el número de horas extras diurnas. ",
IF( IFERROR(INT(AK105),1.1) &lt;&gt; IFERROR(_xlfn.NUMBERVALUE(AK105),1), "La cantidad de horas extras diurnas debe ser un número entero. ", "")
),
""
)</f>
        <v/>
      </c>
      <c r="FD105" s="46">
        <f>IF(AND($DS105,FB105),
IF(AL105="","Debes escribir el valor de las horas extras diurnas. ",
IF( ISERR(_xlfn.NUMBERVALUE(AL105)), "El valor de las horas extras duirnas debe ser un número válido. ", "")
),
""
)</f>
        <v/>
      </c>
      <c r="FE105" s="46">
        <f>CONCATENATE(AM105,AN105)&lt;&gt;""</f>
        <v/>
      </c>
      <c r="FF105" s="46">
        <f>IF(AND($DS105,FE105),
IF(AM105="","Debes escribir el número de horas extras nocturnas. ",
IF( IFERROR(INT(AM105),1.1) &lt;&gt; IFERROR(_xlfn.NUMBERVALUE(AM105),1), "La cantidad de horas extras nocturnas debe ser un número entero. ", "")
),
""
)</f>
        <v/>
      </c>
      <c r="FG105" s="46">
        <f>IF(AND($DS105,FE105),
IF(AN105="","Debes escribir el valor de las horas extras nocturnas. ",
IF( ISERR(_xlfn.NUMBERVALUE(AN105)), "El valor de las horas extras nocturnas debe ser un número válido. ", "")
),
""
)</f>
        <v/>
      </c>
      <c r="FH105" s="46">
        <f>CONCATENATE(AO105,AP105)&lt;&gt;""</f>
        <v/>
      </c>
      <c r="FI105" s="46">
        <f>IF(AND($DS105,FH105),
IF(AO105="","Debes escribir el número de horas extras diurnas dominicales y festivas. ",
IF( IFERROR(INT(AO105),1.1) &lt;&gt; IFERROR(_xlfn.NUMBERVALUE(AO105),1), "La cantidad de horas extras diurnas dominicales y festivas debe ser un número entero. ", "")
),
""
)</f>
        <v/>
      </c>
      <c r="FJ105" s="46">
        <f>IF(AND($DS105,FH105),
IF(AP105="","Debes escribir el valor de las horas extras diurnas dominicales y festivas. ",
IF( ISERR(_xlfn.NUMBERVALUE(AP105)), "El valor de las horas extras diurnas dominicales y festivas debe ser un número válido. ", "")
),
""
)</f>
        <v/>
      </c>
      <c r="FK105" s="46">
        <f>CONCATENATE(AQ105,AR105)&lt;&gt;""</f>
        <v/>
      </c>
      <c r="FL105" s="46">
        <f>IF(AND($DS105,FK105),
IF(AQ105="","Debes escribir el número de horas extras nocturnas dominicales y festivas. ",
IF( IFERROR(INT(AQ105),1.1) &lt;&gt; IFERROR(_xlfn.NUMBERVALUE(AQ105),1), "La cantidad de horas extras nocturnas dominicales y festivas debe ser un número entero. ", "")
),
""
)</f>
        <v/>
      </c>
      <c r="FM105" s="46">
        <f>IF(AND($DS105,FK105),
IF(AR105="","Debes escribir el valor de las horas extras nocturnas dominicales y festivas. ",
IF( ISERR(_xlfn.NUMBERVALUE(AR105)), "El valor de las horas extras nocturnas dominicales y festivas debe ser un número válido. ", "")
),
""
)</f>
        <v/>
      </c>
      <c r="FN105" s="46">
        <f>CONCATENATE(AS105,AT105)&lt;&gt;""</f>
        <v/>
      </c>
      <c r="FO105" s="46">
        <f>IF(AND($DS105,FN105),
IF(AS105="","Debes escribir el número de horas recargo nocturno. ",
IF( IFERROR(INT(AS105),1.1) &lt;&gt; IFERROR(_xlfn.NUMBERVALUE(AS105),1), "La cantidad de horas recargo nocturno debe ser un número entero. ", "")
),
""
)</f>
        <v/>
      </c>
      <c r="FP105" s="46">
        <f>IF(AND($DS105,FN105),
IF(AT105="","Debes escribir el valor de las horas recargo nocturno. ",
IF( ISERR(_xlfn.NUMBERVALUE(AT105)), "El valor de las horas recargo nocturno debe ser un número válido. ", "")
),
""
)</f>
        <v/>
      </c>
      <c r="FQ105" s="46">
        <f>CONCATENATE(AU105,AV105)&lt;&gt;""</f>
        <v/>
      </c>
      <c r="FR105" s="46">
        <f>IF(AND($DS105,FQ105),
IF(AU105="","Debes escribir el número de horas recargo diurno dominical y festivo. ",
IF( IFERROR(INT(AU105),1.1) &lt;&gt; IFERROR(_xlfn.NUMBERVALUE(AU105),1), "La cantidad de horas recargo diurno dominical y festivo debe ser un número entero. ", "")
),
""
)</f>
        <v/>
      </c>
      <c r="FS105" s="46">
        <f>IF(AND($DS105,FQ105),
IF(AV105="","Debes escribir el valor de las horas recargo diurno dominical y festivo. ",
IF( ISERR(_xlfn.NUMBERVALUE(AV105)), "El valor de las horas recargo diurno dominical y festivo debe ser un número válido. ", "")
),
""
)</f>
        <v/>
      </c>
      <c r="FT105" s="46">
        <f>CONCATENATE(AW105,AX105)&lt;&gt;""</f>
        <v/>
      </c>
      <c r="FU105" s="46">
        <f>IF(AND($DS105,FT105),
IF(AW105="","Debes escribir el número de horas recargo nocturno dominical y festivo. ",
IF( IFERROR(INT(AW105),1.1) &lt;&gt; IFERROR(_xlfn.NUMBERVALUE(AW105),1), "La cantidad de horas recargo nocturno dominical y festivo debe ser un número entero. ", "")
),
""
)</f>
        <v/>
      </c>
      <c r="FV105" s="46">
        <f>IF(AND($DS105,FT105),
IF(AX105="","Debes escribir el valor de las horas recargo nocturno dominical y festivo. ",
IF( ISERR(_xlfn.NUMBERVALUE(AX105)), "El valor de las horas recargo nocturno dominical y festivo debe ser un número válido. ", "")
),
""
)</f>
        <v/>
      </c>
      <c r="FW105" s="46">
        <f>CONCATENATE(AY105,AZ105)&lt;&gt;""</f>
        <v/>
      </c>
      <c r="FX105" s="46">
        <f>IF(AND($DS105,FW105),
IF(AY105="","Debes escribir el número de días de vacaciones comunes. ",
IF( IFERROR(INT(AY105),1.1) &lt;&gt; IFERROR(_xlfn.NUMBERVALUE(AY105),1), "La cantidad de días de vacaciones comunes debe ser un número entero. ", "")
),
""
)</f>
        <v/>
      </c>
      <c r="FY105" s="46">
        <f>IF(AND($DS105,FW105),
IF(AZ105="","Debes escribir el valor de las vacaciones comunes. ",
IF( ISERR(_xlfn.NUMBERVALUE(AZ105)), "El valor de las vacaciones comunes debe ser un número válido. ", "")
),
""
)</f>
        <v/>
      </c>
      <c r="FZ105" s="46">
        <f>CONCATENATE(BA105,BB105)&lt;&gt;""</f>
        <v/>
      </c>
      <c r="GA105" s="46">
        <f>IF(AND($DS105,FZ105),
IF(BA105="","Debes escribir el número de días de vacaciones compensadas. ",
IF( IFERROR(INT(BA105),1.1) &lt;&gt; IFERROR(_xlfn.NUMBERVALUE(BA105),1), "La cantidad de días de vacaciones compensadas debe ser un número entero. ", "")
),
""
)</f>
        <v/>
      </c>
      <c r="GB105" s="46">
        <f>IF(AND($DS105,FZ105),
IF(BB105="","Debes escribir el valor de las vacaciones compensadas. ",
IF( ISERR(_xlfn.NUMBERVALUE(BB105)), "El valor de las vacaciones compensadas debe ser un número válido. ", "")
),
""
)</f>
        <v/>
      </c>
      <c r="GC105" s="46">
        <f>CONCATENATE(BC105,BD105)&lt;&gt;""</f>
        <v/>
      </c>
      <c r="GD105" s="46">
        <f>IF(AND($DS105,GC105),
IF(BC105="","Debes escribir el número de días de prima salarial. ",
IF( IFERROR(INT(BC105),1.1) &lt;&gt; IFERROR(_xlfn.NUMBERVALUE(BC105),1), "La cantidad de días de prima salarial debe ser un número entero. ", "")
),
""
)</f>
        <v/>
      </c>
      <c r="GE105" s="46">
        <f>IF(AND($DS105,GC105),
IF(BD105="","Debes escribir el valor de los días de prima salarial. ",
IF( ISERR(_xlfn.NUMBERVALUE(BD105)), "El valor de los días de prima salarial debe ser un número válido. ", "")
),
""
)</f>
        <v/>
      </c>
      <c r="GF105" s="46">
        <f>IF($DS105,
IF( AND(BE105&lt;&gt;"", ISERR(_xlfn.NUMBERVALUE(BE105))), "El valor de la prima NO saliarial debe ser un número válido. ", "")
)</f>
        <v/>
      </c>
      <c r="GG105" s="46">
        <f>CONCATENATE(BF105,BG105,BH105)&lt;&gt;""</f>
        <v/>
      </c>
      <c r="GH105" s="46">
        <f>IF(AND($DS105,GG105),
IF(BF105="","Debes escribir el valor de las cesantías. ",
IF( ISERR(_xlfn.NUMBERVALUE(BF105)), "El valor de las cesantías debe ser un número válido. ", "")
),
""
)</f>
        <v/>
      </c>
      <c r="GI105" s="46">
        <f>IF(AND($DS105,GG105),
IF(BG105="","Debes escribir el % de cesantías. ",
IF( ISERR(_xlfn.NUMBERVALUE(BG105)), "El % de cesantías debe ser un número válido. ", "")
),
""
)</f>
        <v/>
      </c>
      <c r="GJ105" s="46">
        <f>IF(AND($DS105,GG105),
IF(BH105="","Debes escribir el valor de intereses de cesantías. ",
IF( ISERR(_xlfn.NUMBERVALUE(BH105)), "El valor de intereses de cesantías debe ser un número válido. ", "")
),
""
)</f>
        <v/>
      </c>
      <c r="GK105" s="46">
        <f>CONCATENATE(BI105,BJ105,BK105)&lt;&gt;""</f>
        <v/>
      </c>
      <c r="GL105" s="46">
        <f>IF(AND($DS105,GK105),
IF(BI105="","Debes escribir el número de días de incapacidad. ",
IF( IFERROR(INT(BI105),1.1) &lt;&gt; IFERROR(_xlfn.NUMBERVALUE(BI105),1), "La cantidad de días de incapacidad debe ser un número entero. ", "")
),
""
)</f>
        <v/>
      </c>
      <c r="GM105" s="46">
        <f>IF(AND($DS105,GK105),
IF(BJ105="","Debes escribir el tipo de incapacidad. ",
IF(_xlfn.IFNA(VLOOKUP(BJ105,TIPO_DE_INCAPACIDAD,1,FALSE),-1)=-1,"El tipo de incapacidad es inválida (por favor seleccionarlo de la lista). ","")
),
""
)</f>
        <v/>
      </c>
      <c r="GN105" s="46">
        <f>IF(AND($DS105,GK105),
IF(BK105="","Debes escribir el valor de la incapacidad. ",
IF( ISERR(_xlfn.NUMBERVALUE(BK105)), "El valor de la incapacidad debe ser un número válido. ", "")
),
""
)</f>
        <v/>
      </c>
      <c r="GO105" s="46">
        <f>CONCATENATE(BL105,BM105)&lt;&gt;""</f>
        <v/>
      </c>
      <c r="GP105" s="46">
        <f>IF(AND($DS105,GO105),
IF(BL105="","Debes escribir el número de días de licencia de maternidad o paternidad. ",
IF( IFERROR(INT(BL105),1.1) &lt;&gt; IFERROR(_xlfn.NUMBERVALUE(BL105),1), "La cantidad de días de licencia de maternidad o paternidad debe ser un número entero. ", "")
),
""
)</f>
        <v/>
      </c>
      <c r="GQ105" s="46">
        <f>IF(AND($DS105,GO105),
IF(BM105="","Debes escribir el valor de la licencia de maternidad o paternidad. ",
IF( ISERR(_xlfn.NUMBERVALUE(BM105)), "El valor de la licencia de maternidad o paternidad debe ser un número válido. ", "")
),
""
)</f>
        <v/>
      </c>
      <c r="GR105" s="46">
        <f>CONCATENATE(BN105,BO105)&lt;&gt;""</f>
        <v/>
      </c>
      <c r="GS105" s="46">
        <f>IF(AND($DS105,GR105),
IF(BN105="","Debes escribir el número de días de licencia remunerada. ",
IF( IFERROR(INT(BN105),1.1) &lt;&gt; IFERROR(_xlfn.NUMBERVALUE(BN105),1), "La cantidad de días de licencia remunerada debe ser un número entero. ", "")
),
""
)</f>
        <v/>
      </c>
      <c r="GT105" s="46">
        <f>IF(AND($DS105,GR105),
IF(BO105="","Debes escribir el valor de la licencia remunerada. ",
IF( ISERR(_xlfn.NUMBERVALUE(BO105)), "El valor de la licencia remunerada debe ser un número válido. ", "")
),
""
)</f>
        <v/>
      </c>
      <c r="GU105" s="46">
        <f>IF($DS105,
IF( AND(BP105&lt;&gt;"", ISERR(_xlfn.NUMBERVALUE(BP105))), "El valor de la licencia NO remunerada debe ser un número válido. ", "")
)</f>
        <v/>
      </c>
      <c r="GV105" s="46">
        <f>IF($DS105,
IF( AND(BQ105&lt;&gt;"", ISERR(_xlfn.NUMBERVALUE(BQ105))), "El valor de auxilios salariales debe ser un número válido. ", "")
)</f>
        <v/>
      </c>
      <c r="GW105" s="46">
        <f>IF($DS105,
IF( AND(BR105&lt;&gt;"", ISERR(_xlfn.NUMBERVALUE(BR105))), "El valor de auxilios NO salariales debe ser un número válido. ", "")
)</f>
        <v/>
      </c>
      <c r="GX105" s="46">
        <f>IF($DS105,
IF( AND(BS105&lt;&gt;"", ISERR(_xlfn.NUMBERVALUE(BS105))), "El valor de bonos salariales debe ser un número válido. ", "")
)</f>
        <v/>
      </c>
      <c r="GY105" s="46">
        <f>IF($DS105,
IF( AND(BT105&lt;&gt;"", ISERR(_xlfn.NUMBERVALUE(BT105))), "El valor de bonos NO salariales debe ser un número válido. ", "")
)</f>
        <v/>
      </c>
      <c r="GZ105" s="46">
        <f>IF($DS105,
IF( AND(BU105&lt;&gt;"", ISERR(_xlfn.NUMBERVALUE(BU105))), "El valor de bonos salariales de alimentación debe ser un número válido. ", "")
)</f>
        <v/>
      </c>
      <c r="HA105" s="46">
        <f>IF($DS105,
IF( AND(BV105&lt;&gt;"", ISERR(_xlfn.NUMBERVALUE(BV105))), "El valor de bonos NO salariales de alimentación debe ser un número válido. ", "")
)</f>
        <v/>
      </c>
      <c r="HB105" s="46">
        <f>IF($DS105,
IF( AND(BW105&lt;&gt;"", ISERR(_xlfn.NUMBERVALUE(BW105))), "El valor de bonificaciones salariales debe ser un número válido. ", "")
)</f>
        <v/>
      </c>
      <c r="HC105" s="46">
        <f>IF($DS105,
IF( AND(BX105&lt;&gt;"", ISERR(_xlfn.NUMBERVALUE(BX105))), "El valor de bonificaciones NO salariales debe ser un número válido. ", "")
)</f>
        <v/>
      </c>
      <c r="HD105" s="46">
        <f>IF($DS105,
IF( AND(BY105&lt;&gt;"", ISERR(_xlfn.NUMBERVALUE(BY105))), "El valor de compensaciones ordinarias debe ser un número válido. ", "")
)</f>
        <v/>
      </c>
      <c r="HE105" s="46">
        <f>IF($DS105,
IF( AND(BZ105&lt;&gt;"", ISERR(_xlfn.NUMBERVALUE(BZ105))), "El valor de compensaciones extraordinarias debe ser un número válido. ", "")
)</f>
        <v/>
      </c>
      <c r="HF105" s="46">
        <f>IF($DS105,
IF( AND(CA105&lt;&gt;"", ISERR(_xlfn.NUMBERVALUE(CA105))), "El valor de comisiones debe ser un número válido. ", "")
)</f>
        <v/>
      </c>
      <c r="HG105" s="46">
        <f>IF($DS105,
IF( AND(CB105&lt;&gt;"", ISERR(_xlfn.NUMBERVALUE(CB105))), "El valor de ausencia por huega debe ser un número válido. ", "")
)</f>
        <v/>
      </c>
      <c r="HH105" s="46">
        <f>IF($DS105,
IF( AND(CC105&lt;&gt;"", ISERR(_xlfn.NUMBERVALUE(CC105))), "El valor de anticipos debe ser un número válido. ", "")
)</f>
        <v/>
      </c>
      <c r="HI105" s="46">
        <f>IF($DS105,
IF( AND(CD105&lt;&gt;"", ISERR(_xlfn.NUMBERVALUE(CD105))), "El valor de pagos a terceros debe ser un número válido. ", "")
)</f>
        <v/>
      </c>
      <c r="HJ105" s="46">
        <f>IF($DS105,
IF( AND(CE105&lt;&gt;"", ISERR(_xlfn.NUMBERVALUE(CE105))), "El valor de dotación debe ser un número válido. ", "")
)</f>
        <v/>
      </c>
      <c r="HK105" s="46">
        <f>IF($DS105,
IF( AND(CF105&lt;&gt;"", ISERR(_xlfn.NUMBERVALUE(CF105))), "El valor de apoyo sostenibilidad debe ser un número válido. ", "")
)</f>
        <v/>
      </c>
      <c r="HL105" s="46">
        <f>IF($DS105,
IF( AND(CG105&lt;&gt;"", ISERR(_xlfn.NUMBERVALUE(CG105))), "El valor de teletrabajo debe ser un número válido. ", "")
)</f>
        <v/>
      </c>
      <c r="HM105" s="46">
        <f>IF($DS105,
IF( AND(CH105&lt;&gt;"", ISERR(_xlfn.NUMBERVALUE(CH105))), "El valor de bonificación de retiro debe ser un número válido. ", "")
)</f>
        <v/>
      </c>
      <c r="HN105" s="46">
        <f>IF($DS105,
IF( AND(CI105&lt;&gt;"", ISERR(_xlfn.NUMBERVALUE(CI105))), "El valor de indemnización de retiro debe ser un número válido. ", "")
)</f>
        <v/>
      </c>
      <c r="HO105" s="46">
        <f>IF($DS105,
IF( AND(CJ105&lt;&gt;"", ISERR(_xlfn.NUMBERVALUE(CJ105))), "El valor de reintegros debe ser un número válido. ", "")
)</f>
        <v/>
      </c>
      <c r="HP105" s="46">
        <f>CONCATENATE(CK105,CL105,CM105)&lt;&gt;""</f>
        <v/>
      </c>
      <c r="HQ105" s="46">
        <f>IF(AND($DS105,HP105),
IF(CK105="","Debes escribir la descripción de otro concepto no categorizado. ",""),
""
)</f>
        <v/>
      </c>
      <c r="HR105" s="46">
        <f>IF(AND($DS105,HP105),
IF(CONCATENATE(CL105,CM105)="","Debes escribir al menos un valor de concepto no categorizado (salarial o no salarial). ",
IF(ISERR(_xlfn.NUMBERVALUE(CL105)),"El valor salarial concepto no categorizado debe ser un número válido. ","")
),
""
)</f>
        <v/>
      </c>
      <c r="HS105" s="46">
        <f>IF(AND($DS105,HP105),
IF(CONCATENATE(CL105,CM105)="","Debes escribir al menos un valor de concepto no categorizado (salarial o no salarial). ",
IF(ISERR(_xlfn.NUMBERVALUE(CM105)),"El valor NO salarial concepto no categorizado debe ser un número válido. ","")
),
""
)</f>
        <v/>
      </c>
      <c r="HT105" s="46">
        <f>IF($DS105,
IF(CN105="","Debes escribir el porcentaje del aporte a salud. ",
IF( ISERR(_xlfn.NUMBERVALUE(CN105)), "El valor del porcentaje del aporte a salud debe ser un número válido. ", "")
)
)</f>
        <v/>
      </c>
      <c r="HU105" s="46">
        <f>IF($DS105,
IF(CO105="","Debes escribir el valor del aporte a salud. ",
IF( ISERR(_xlfn.NUMBERVALUE(CO105)), "El valor del aporte a salud debe ser un número válido. ", "")
)
)</f>
        <v/>
      </c>
      <c r="HV105" s="46">
        <f>IF($DS105,
IF( AND(CP105&lt;&gt;"", ISERR(_xlfn.NUMBERVALUE(CP105))), "El valor plan complementario debe ser un número válido. ", "")
)</f>
        <v/>
      </c>
      <c r="HW105" s="46">
        <f>IF($DS105,
IF(CQ105="","Debes escribir el porcentaje del aporte a pensión. ",
IF( ISERR(_xlfn.NUMBERVALUE(CQ105)), "El valor del porcentaje del aporte a pensión debe ser un número válido. ", "")
)
)</f>
        <v/>
      </c>
      <c r="HX105" s="46">
        <f>IF($DS105,
IF(CR105="","Debes escribir el valor del aporte a pensión. ",
IF( ISERR(_xlfn.NUMBERVALUE(CR105)), "El valor del aporte a salud debe ser un número válido. ", "")
)
)</f>
        <v/>
      </c>
      <c r="HY105" s="46">
        <f>IF($DS105,
IF( AND(CS105&lt;&gt;"", ISERR(_xlfn.NUMBERVALUE(CS105))), "El valor pensión voluntaria debe ser un número válido. ", "")
)</f>
        <v/>
      </c>
      <c r="HZ105" s="46">
        <f>CONCATENATE(CT105,CU105,CV105,CW105)&lt;&gt;""</f>
        <v/>
      </c>
      <c r="IA105" s="46">
        <f>IF(AND($DS105,HZ105),
IF(CT105="","Debes escribir el % del fondo de seguridad pensional. ",
IF( ISERR(_xlfn.NUMBERVALUE(CT105)), "El % del fondo de seguridad debe ser un número válido. ", "")
),
""
)</f>
        <v/>
      </c>
      <c r="IB105" s="46">
        <f>IF(AND($DS105,HZ105),
IF(CU105="","Debes escribir el valor del aporte al fondo de solidaridad pensional. ",
IF( ISERR(_xlfn.NUMBERVALUE(CU105)), "El valor del aporte al fondo de solidaridad pensional debe ser un número válido. ", "")
),
""
)</f>
        <v/>
      </c>
      <c r="IC105" s="46">
        <f>IF(AND($DS105,HZ105),
IF(CV105="","Debes escribir el % del fondo de subsistencia. ",
IF( ISERR(_xlfn.NUMBERVALUE(CV105)), "El % del fondo de subsistencia debe ser un número válido. ", "")
),
""
)</f>
        <v/>
      </c>
      <c r="ID105" s="46">
        <f>IF(AND($DS105,HZ105),
IF(CW105="","Debes escribir el valor del fondo de subsistencia. ",
IF( ISERR(_xlfn.NUMBERVALUE(CW105)), "El valor del fondo de subsistencia debe ser un número válido. ", "")
),
""
)</f>
        <v/>
      </c>
      <c r="IE105" s="46">
        <f>CONCATENATE(CX105,CY105)&lt;&gt;""</f>
        <v/>
      </c>
      <c r="IF105" s="46">
        <f>IF(AND($DS105,IE105),
IF(CX105="","Debes escribir el % de sindicato. ",
IF( ISERR(_xlfn.NUMBERVALUE(CX105)), "El % de sindicato debe ser un número válido. ", "")
),
""
)</f>
        <v/>
      </c>
      <c r="IG105" s="46">
        <f>IF(AND($DS105,IE105),
IF(CY105="","Debes escribir el valor del sindicato. ",
IF( ISERR(_xlfn.NUMBERVALUE(CY105)), "El valor del sindicato debe ser un número válido. ", "")
),
""
)</f>
        <v/>
      </c>
      <c r="IH105" s="46">
        <f>IF($DS105,
IF( AND(CZ105&lt;&gt;"", ISERR(_xlfn.NUMBERVALUE(CZ105))), "El valor de sanción pública debe ser un número válido. ", "")
)</f>
        <v/>
      </c>
      <c r="II105" s="46">
        <f>IF($DS105,
IF( AND(DA105&lt;&gt;"", ISERR(_xlfn.NUMBERVALUE(DA105))), "El valor de sanción privada debe ser un número válido. ", "")
)</f>
        <v/>
      </c>
      <c r="IJ105" s="46">
        <f>CONCATENATE(DB105,DC105)&lt;&gt;""</f>
        <v/>
      </c>
      <c r="IK105" s="46">
        <f>IF(AND($DS105,IJ105),
IF(DB105="","Debes escribir la descripción de libranza. ",""),
""
)</f>
        <v/>
      </c>
      <c r="IL105" s="46">
        <f>IF(AND($DS105,IJ105),
IF(DC105="","Debes escribir la cuota libranza. ",
IF(ISERR(_xlfn.NUMBERVALUE(DC105)),"El valor de la cuota libranza debe ser un número válido. ","")
),
""
)</f>
        <v/>
      </c>
      <c r="IM105" s="46">
        <f>IF($DS105,
IF( AND(DD105&lt;&gt;"", ISERR(_xlfn.NUMBERVALUE(DD105))), "El valor de pagos a terceros debe ser un número válido. ", "")
)</f>
        <v/>
      </c>
      <c r="IN105" s="46">
        <f>IF($DS105,
IF( AND(DE105&lt;&gt;"", ISERR(_xlfn.NUMBERVALUE(DE105))), "El valor de anticipos debe ser un número válido. ", "")
)</f>
        <v/>
      </c>
      <c r="IO105" s="46">
        <f>IF($DS105,
IF( AND(DF105&lt;&gt;"", ISERR(_xlfn.NUMBERVALUE(DF105))), "El valor de AFC debe ser un número válido. ", "")
)</f>
        <v/>
      </c>
      <c r="IP105" s="46">
        <f>IF($DS105,
IF( AND(DG105&lt;&gt;"", ISERR(_xlfn.NUMBERVALUE(DG105))), "El valor de rete-fuente debe ser un número válido. ", "")
)</f>
        <v/>
      </c>
      <c r="IQ105" s="46">
        <f>IF($DS105,
IF( AND(DH105&lt;&gt;"", ISERR(_xlfn.NUMBERVALUE(DH105))), "El valor de cooperativa de trabajo debe ser un número válido. ", "")
)</f>
        <v/>
      </c>
      <c r="IR105" s="46">
        <f>IF($DS105,
IF( AND(DI105&lt;&gt;"", ISERR(_xlfn.NUMBERVALUE(DI105))), "El valor de embargo fiscal debe ser un número válido. ", "")
)</f>
        <v/>
      </c>
      <c r="IS105" s="46">
        <f>IF($DS105,
IF( AND(DJ105&lt;&gt;"", ISERR(_xlfn.NUMBERVALUE(DJ105))), "El valor de educación debe ser un número válido. ", "")
)</f>
        <v/>
      </c>
      <c r="IT105" s="46">
        <f>IF($DS105,
IF( AND(DK105&lt;&gt;"", ISERR(_xlfn.NUMBERVALUE(DK105))), "El valor de reintegro debe ser un número válido. ", "")
)</f>
        <v/>
      </c>
      <c r="IU105" s="46">
        <f>IF($DS105,
IF( AND(DL105&lt;&gt;"", ISERR(_xlfn.NUMBERVALUE(DL105))), "El valor de deuda debe ser un número válido. ", "")
)</f>
        <v/>
      </c>
      <c r="IV105" s="46">
        <f>IF($DS105,
IF( AND(DM105&lt;&gt;"", ISERR(_xlfn.NUMBERVALUE(DM105))), "El valor de otras deducciones debe ser un número válido. ", "")
)</f>
        <v/>
      </c>
      <c r="IW105" s="46">
        <f>IF($DS105,
IF(DN105="","Debes escribir el valor de los devengos totales. ",
IF( ISERR(_xlfn.NUMBERVALUE(DN105)), "El valor de los devengos totales debe ser un número válido. ", "")
)
)</f>
        <v/>
      </c>
      <c r="IX105" s="46">
        <f>IF($DS105,
IF(DO105="","Debes escribir el valor de las deducciones totales. ",
IF( ISERR(_xlfn.NUMBERVALUE(DO105)), "El valor de las deducciones totales debe ser un número válido. ", "")
)
)</f>
        <v/>
      </c>
      <c r="IY105" s="46">
        <f>IF($DS105,
IF(DP105="","Debes escribir el valor del salario total. ",
IF( ISERR(_xlfn.NUMBERVALUE(DP105)), "El valor del salario total debe ser un número válido. ", "")
)
)</f>
        <v/>
      </c>
    </row>
    <row r="106">
      <c r="B106" s="48" t="n">
        <v>94</v>
      </c>
      <c r="C106" s="61">
        <f>IF(AND(DS106,DP106&lt;&gt;""),
IF(DQ106="","OK","Error"),
""
)</f>
        <v/>
      </c>
      <c r="D106" s="53" t="n"/>
      <c r="E106" s="52" t="n"/>
      <c r="F106" s="112" t="n"/>
      <c r="G106" s="52" t="n"/>
      <c r="H106" s="53" t="n"/>
      <c r="I106" s="52" t="n"/>
      <c r="J106" s="52" t="n"/>
      <c r="K106" s="53" t="n"/>
      <c r="L106" s="55" t="n"/>
      <c r="M106" s="108" t="n"/>
      <c r="N106" s="56" t="n"/>
      <c r="O106" s="52" t="n"/>
      <c r="P106" s="52" t="n"/>
      <c r="Q106" s="52" t="n"/>
      <c r="R106" s="52" t="n"/>
      <c r="S106" s="52" t="n"/>
      <c r="T106" s="53" t="n"/>
      <c r="U106" s="52" t="n"/>
      <c r="V106" s="52" t="n"/>
      <c r="W106" s="55" t="n"/>
      <c r="X106" s="55" t="n"/>
      <c r="Y106" s="52" t="n"/>
      <c r="Z106" s="55" t="n"/>
      <c r="AA106" s="52" t="n"/>
      <c r="AB106" s="53" t="n"/>
      <c r="AC106" s="53" t="n"/>
      <c r="AD106" s="53" t="n"/>
      <c r="AE106" s="177" t="n"/>
      <c r="AF106" s="113" t="n"/>
      <c r="AG106" s="177" t="n"/>
      <c r="AH106" s="178" t="n"/>
      <c r="AI106" s="178" t="n"/>
      <c r="AJ106" s="178" t="n"/>
      <c r="AK106" s="114" t="n"/>
      <c r="AL106" s="178" t="n"/>
      <c r="AM106" s="114" t="n"/>
      <c r="AN106" s="178" t="n"/>
      <c r="AO106" s="114" t="n"/>
      <c r="AP106" s="178" t="n"/>
      <c r="AQ106" s="114" t="n"/>
      <c r="AR106" s="178" t="n"/>
      <c r="AS106" s="114" t="n"/>
      <c r="AT106" s="178" t="n"/>
      <c r="AU106" s="114" t="n"/>
      <c r="AV106" s="178" t="n"/>
      <c r="AW106" s="114" t="n"/>
      <c r="AX106" s="178" t="n"/>
      <c r="AY106" s="114" t="n"/>
      <c r="AZ106" s="178" t="n"/>
      <c r="BA106" s="114" t="n"/>
      <c r="BB106" s="178" t="n"/>
      <c r="BC106" s="114" t="n"/>
      <c r="BD106" s="178" t="n"/>
      <c r="BE106" s="178" t="n"/>
      <c r="BF106" s="178" t="n"/>
      <c r="BG106" s="59" t="n"/>
      <c r="BH106" s="178" t="n"/>
      <c r="BI106" s="114" t="n"/>
      <c r="BJ106" s="53" t="n"/>
      <c r="BK106" s="178" t="n"/>
      <c r="BL106" s="114" t="n"/>
      <c r="BM106" s="178" t="n"/>
      <c r="BN106" s="114" t="n"/>
      <c r="BO106" s="178" t="n"/>
      <c r="BP106" s="178" t="n"/>
      <c r="BQ106" s="178" t="n"/>
      <c r="BR106" s="178" t="n"/>
      <c r="BS106" s="178" t="n"/>
      <c r="BT106" s="178" t="n"/>
      <c r="BU106" s="178" t="n"/>
      <c r="BV106" s="178" t="n"/>
      <c r="BW106" s="178" t="n"/>
      <c r="BX106" s="178" t="n"/>
      <c r="BY106" s="178" t="n"/>
      <c r="BZ106" s="178" t="n"/>
      <c r="CA106" s="178" t="n"/>
      <c r="CB106" s="178" t="n"/>
      <c r="CC106" s="178" t="n"/>
      <c r="CD106" s="178" t="n"/>
      <c r="CE106" s="178" t="n"/>
      <c r="CF106" s="178" t="n"/>
      <c r="CG106" s="178" t="n"/>
      <c r="CH106" s="178" t="n"/>
      <c r="CI106" s="178" t="n"/>
      <c r="CJ106" s="178" t="n"/>
      <c r="CK106" s="53" t="n"/>
      <c r="CL106" s="178" t="n"/>
      <c r="CM106" s="178" t="n"/>
      <c r="CN106" s="60" t="n"/>
      <c r="CO106" s="177" t="n"/>
      <c r="CP106" s="178" t="n"/>
      <c r="CQ106" s="60" t="n"/>
      <c r="CR106" s="177" t="n"/>
      <c r="CS106" s="178" t="n"/>
      <c r="CT106" s="59" t="n"/>
      <c r="CU106" s="178" t="n"/>
      <c r="CV106" s="59" t="n"/>
      <c r="CW106" s="178" t="n"/>
      <c r="CX106" s="59" t="n"/>
      <c r="CY106" s="178" t="n"/>
      <c r="CZ106" s="178" t="n"/>
      <c r="DA106" s="178" t="n"/>
      <c r="DB106" s="53" t="n"/>
      <c r="DC106" s="178" t="n"/>
      <c r="DD106" s="178" t="n"/>
      <c r="DE106" s="178" t="n"/>
      <c r="DF106" s="178" t="n"/>
      <c r="DG106" s="178" t="n"/>
      <c r="DH106" s="178" t="n"/>
      <c r="DI106" s="178" t="n"/>
      <c r="DJ106" s="178" t="n"/>
      <c r="DK106" s="178" t="n"/>
      <c r="DL106" s="178" t="n"/>
      <c r="DM106" s="178" t="n"/>
      <c r="DN106" s="177" t="n"/>
      <c r="DO106" s="177" t="n"/>
      <c r="DP106" s="177" t="n"/>
      <c r="DQ106" s="76">
        <f>IF(AND(DS106,DP106&lt;&gt;""),
CONCATENATE(DT106,DU106,DV106,DW106,DX106,DY106,DZ106,EA106,EB106,EC106,ED106,EE106,EF106,EG106,EH106,EI106,EJ106,EK106,EL106,EM106,EN106,EO106,EP106,EQ106,ES106,ET106,EU106,EV106,EW106,EX106,EY106,EZ106,FA106,FC106,FD106,FF106,FG106,FI106,FJ106,FL106,FM106,FO106,FP106,FR106,FS106,FU106,FV106,FX106,FY106,GA106,GB106,GD106,GE106,GF106,GH106,GI106,GJ106,GL106,GM106,GN106,GP106,GQ106,GS106,GT106,GU106,GV106,GW106,GX106,GY106,GZ106,HA106,HB106,HC106,HD106,HE106,HF106,HG106,HH106,HI106,HJ106,HK106,HL106,HM106,HN106,HO106,HQ106,HR106,HS106,HT106,HU106,HV106,HW106,HX106,HY106,IA106,IB106,IC106,ID106,IF106,IG106,IH106,II106,IK106,IL106,IM106,IN106,IO106,IP106,IQ106,IR106,IS106,IT106,IU106,IV106,IW106,IX106,IY106,IZ106),
""
)</f>
        <v/>
      </c>
      <c r="DR106" s="53" t="n"/>
      <c r="DS106" s="46">
        <f>CONCATENATE(D106,$E106,$F106,$G106,H106,$I106,$J106,K106,$L106,$M106,N106,$O106,$P106,$Q106,$R106,$S106,T106,$U106,$V106,$W106,$X106,$Y106,$Z106,$AA106,AB106,AC106,AD106,$AE106,$AF106,$AG106,AH106,AI106,AJ106,AK106,AL106,AM106,AN106,AO106,AP106,AQ106,AR106,AS106,AT106,AU106,AV106,AW106,AX106,AY106,AZ106,BA106,BB106,BC106,BD106,BE106,BF106,BG106,BH106,BI106,BJ106,BK106,BL106,BM106,BN106,BO106,BP106,BQ106,BR106,BS106,BT106,BU106,BV106,BW106,BX106,BY106,BZ106,CA106,CB106,CC106,CD106,CE106,CF106,CG106,CH106,CI106,CJ106,CK106,CL106,CM106,$CN106,$CO106,CP106,$CQ106,$CR106,CS106,CT106,CU106,CV106,CW106,CX106,CY106,CZ106,DA106,DB106,DC106,DD106,DE106,DF106,DG106,DH106,DI106,DJ106,DK106,DL106,DM106,$DN106,$DO106,$DP106,DR106)&lt;&gt;""</f>
        <v/>
      </c>
      <c r="DT106" s="46">
        <f>IF(AND($DS106,$E$4&lt;&gt;""),
IF(LEFT($E$4,2) = "1.",
IF(D106&lt;&gt;"","El CUNE sólo se envía en operaciones de novedad o ajuste. ",""),
IF(D106="","Debes escribir un CUNE válido para realizar operaciones de novedad o ajuste. ","")),
""
)</f>
        <v/>
      </c>
      <c r="DU106" s="46">
        <f>IF($DS106,
IF(E106="","Debes seleccionar el tipo de documento del empleado. ",
IF(_xlfn.IFNA(VLOOKUP(E106,TIPO_DE_DOCUMENTO,1,FALSE),-1)=-1,"El tipo de documento no es válido (por favor seleccionarlo de la lista). ","")
)
)</f>
        <v/>
      </c>
      <c r="DV106" s="46">
        <f>IF($DS106,
IF(F106="","Debes escribir el número de documento del empleado. ","")
)</f>
        <v/>
      </c>
      <c r="DW106" s="46">
        <f>IF($DS106,
IF(G106="","Debes escribir el primer nombre del empleado. ","")
)</f>
        <v/>
      </c>
      <c r="DY106" s="46">
        <f>IF($DS106,
IF(I106="","Debes escribir el primer apellido del empleado. ","")
)</f>
        <v/>
      </c>
      <c r="DZ106" s="46">
        <f>IF($DS106,
IF(J106="","Debes escribir el segundo apellido del empleado. ","")
)</f>
        <v/>
      </c>
      <c r="EB106" s="46">
        <f>IF($DS106,
IF(L106="","Debes escribir la fecha de ingreso del empleado. ",
IF(ISERR(DATE(YEAR(L106),MONTH(L106),DAY(L106))), "El valor ingresado en fecha de ingreso no tiene un formato válido. ","")
)
)</f>
        <v/>
      </c>
      <c r="EC106" s="46">
        <f>IF($DS106,
IF(M106="","Debes escribir el tiempo laborado. ",
IF( IFERROR(INT(M106),1.1) &lt;&gt; IFERROR(_xlfn.NUMBERVALUE(M106),1), "El valor de los días trabajados debe ser un número entero. ", "")
)
)</f>
        <v/>
      </c>
      <c r="ED106" s="46">
        <f>IF($DS106,
IF( AND(N106&lt;&gt;"", ISERR(DATE(YEAR(N106),MONTH(N106),DAY(N106))) ), "El valor ingresado en fecha de ingreso no tiene un formato válido. ",
IF( AND(N106&lt;&gt;"", $E$6&lt;&gt;"", DATE(YEAR(N106), MONTH(N106), 1) &lt;&gt; IFERROR(DATE(MID($E$6, 1, 4), MID($E$6, 6, 2),1), "1/1/1900") ), "La fecha de retiro debe estar dentro del período liquidado. ", "")
)
)</f>
        <v/>
      </c>
      <c r="EE106" s="46">
        <f>IF($DS106,
IF(O106="","Debes seleccionar el tipo de trabajador. ",
IF(_xlfn.IFNA(VLOOKUP(O106,TIPO_DE_TRABAJADOR,1,FALSE),-1)=-1,"El tipo de trabajador no es válido (por favor seleccionarlo de la lista). ","")
)
)</f>
        <v/>
      </c>
      <c r="EF106" s="46">
        <f>IF($DS106,
IF(P106="","Debes seleccionar si es un trabajador dependiente pensionado por vejez. ",
IF(_xlfn.IFNA(VLOOKUP(P106,SUBTIPO_DE_TRABAJADOR,1,FALSE),-1)=-1,"El tipo de trabajador dependiente pensionado por vejez no es válido (por favor seleccionarlo de la lista). ","")
)
)</f>
        <v/>
      </c>
      <c r="EG106" s="46">
        <f>IF($DS106,
IF(Q106="","Debes seleccionar el tipo de contrato del trabajador. ",
IF(_xlfn.IFNA(VLOOKUP(Q106,TIPO_DE_CONTRATO,1,FALSE),-1)=-1,"El tipo de contrato del trabajador no es válido (por favor seleccionarlo de la lista). ","")
)
)</f>
        <v/>
      </c>
      <c r="EH106" s="46">
        <f>IF($DS106,
IF(R106="","Debes seleccionar si es un salario integral. ",
IF(_xlfn.IFNA(VLOOKUP(R106,SI_NO,1,FALSE),-1)=-1,"Valor no válido para salario integral (por favor seleccionarlo de la lista). ","")
)
)</f>
        <v/>
      </c>
      <c r="EI106" s="46">
        <f>IF($DS106,
IF(S106="","Debes seleccionar si el trabajador realiza actividades de riesgo. ",
IF(_xlfn.IFNA(VLOOKUP(S106,SI_NO,1,FALSE),-1)=-1,"Valor no válido para actividad de alto riesgo (por favor seleccionarlo de la lista). ","")
)
)</f>
        <v/>
      </c>
      <c r="EK106" s="46">
        <f>IF($DS106,
IF(U106="","Debes escribir el código del municipio de residencia del trabajador. ",
IF(_xlfn.IFNA(VLOOKUP(U106,MUNICIPIO,1,FALSE),-1)=-1,"El municipio de residencia del trabajador es inválido (por favor seleccionarlo de la lista). ","")
)
)</f>
        <v/>
      </c>
      <c r="EL106" s="46">
        <f>IF($DS106,
IF(V106="","Debes escribir el la dirección de residendia del trabajador. ","")
)</f>
        <v/>
      </c>
      <c r="EM106" s="46">
        <f>IF($DS106,
IF(W106="","Debes escribir la fecha de inicio de la liquidación. ",
IF(ISERR(DATE(YEAR(W106),MONTH(W106),DAY(W106))),"El valor ingresado en fecha de inicio de liquidación no tiene un formato válido. ",
IF( AND($E$6&lt;&gt;"", DATE(YEAR(W106), MONTH(W106), 1) &lt;&gt; IFERROR(DATE(MID($E$6, 1, 4), MID($E$6, 6, 2),1), "1/1/1900") ), "La fecha de inicio de la liquidación debe estar dentro del período liquidado. ", "")
)
)
)</f>
        <v/>
      </c>
      <c r="EN106" s="46">
        <f>IF($DS106,
IF(X106="","Debes escribir la fecha de fin de la liquidación. ",
IF(ISERR(DATE(YEAR(X106),MONTH(X106),DAY(X106))),"El valor ingresado en fecha de fin de liquidación no tiene un formato válido. ",
IF( AND($E$6&lt;&gt;"", DATE(YEAR(X106), MONTH(X106), 1) &lt;&gt; IFERROR(DATE(MID($E$6, 1, 4), MID($E$6, 6, 2),1), "1/1/1900") ), "La fecha de fin de la liquidación debe estar dentro del período liquidado. ", "")
)
)
)</f>
        <v/>
      </c>
      <c r="EO106" s="46">
        <f>IF($DS106,
IF(Y106="","Debes escribir la frecuencia de pago del trabajador. ",
IF(_xlfn.IFNA(VLOOKUP(Y106,PERÍODO_DE_NÓMINA,1,FALSE),-1)=-1,"La frecuencia de pago es inválida (por favor seleccionarlo de la lista). ","")
)
)</f>
        <v/>
      </c>
      <c r="EP106" s="46">
        <f>IF($DS106,
IF(Z106="","Debes escribir la fecha de pago. ",
IF(ISERR(DATE(YEAR(Z106),MONTH(Z106),DAY(Z106))), "El valor ingresado en fecha de pago no tiene un formato válido. ","")
)
)</f>
        <v/>
      </c>
      <c r="EQ106" s="46">
        <f>IF($DS106,
IF(AA106="","Debes escribir el medio de pago. ",
IF(_xlfn.IFNA(VLOOKUP(AA106,MEDIOS_DE_PAGO,1,FALSE),-1)=-1,"El medio de pago es inválido (por favor seleccionarlo de la lista). ","")
)
)</f>
        <v/>
      </c>
      <c r="ER106" s="46">
        <f>OR(AA106='Tablas '!$T$4,AA106='Tablas '!$T$7,AA106='Tablas '!$T$8,AA106='Tablas '!$T$11)</f>
        <v/>
      </c>
      <c r="ES106" s="46">
        <f>IF(AND($DS106,ER106),
IF(AB106="","Debes escribir la entidad bancaria. ",""),
""
)</f>
        <v/>
      </c>
      <c r="ET106" s="46">
        <f>IF(AND($DS106,ER106),
IF(AC106="","Debes escribir el tipo de cuenta bancaria. ",
IF(_xlfn.IFNA(VLOOKUP(AC106,TIPO_DE_CUENTA,1,FALSE),-1)=-1,"El tipo de cuenta bancaria es inválida (por favor seleccionarlo de la lista). ","")
),
""
)</f>
        <v/>
      </c>
      <c r="EU106" s="46">
        <f>IF(AND($DS106,ER106),
IF(AD106="","Debes escribir el número de cuenta bancaria. ",""),
""
)</f>
        <v/>
      </c>
      <c r="EV106" s="46">
        <f>IF($DS106,
IF(AE106="","Debes escribir el valor del sueldo básico. ",
IF( ISERR(_xlfn.NUMBERVALUE(AE106)), "El valor del sueldo básico debe ser un número válido. ", "")
)
)</f>
        <v/>
      </c>
      <c r="EW106" s="46">
        <f>IF($DS106,
IF(AF106="","Debes escribir el número de días trabajados. ",
IF( IFERROR(INT(AF106),1.1) &lt;&gt; IFERROR(_xlfn.NUMBERVALUE(AF106),1), "La cantidad de días trabajados debe ser un número entero. ", "")
)
)</f>
        <v/>
      </c>
      <c r="EX106" s="46">
        <f>IF($DS106,
IF(AG106="","Debes escribir el valor del sueldo trabajado. ",
IF( ISERR(_xlfn.NUMBERVALUE(AG106)), "El valor del sueldo trabajado debe ser un número válido. ", "")
)
)</f>
        <v/>
      </c>
      <c r="EY106" s="46">
        <f>IF($DS106,
IF( AND(AH106&lt;&gt;"", ISERR(_xlfn.NUMBERVALUE(AH106))), "El valor del auxilio de transporte debe ser un número válido. ", "")
)</f>
        <v/>
      </c>
      <c r="EZ106" s="46">
        <f>IF($DS106,
IF( AND(AI106&lt;&gt;"", ISERR(_xlfn.NUMBERVALUE(AI106))), "El valor de viáticos salariales debe ser un número válido. ", "")
)</f>
        <v/>
      </c>
      <c r="FA106" s="46">
        <f>IF($DS106,
IF( AND(AJ106&lt;&gt;"", ISERR(_xlfn.NUMBERVALUE(AJ106))), "El valor de viáticos NO salariales debe ser un número válido. ", "")
)</f>
        <v/>
      </c>
      <c r="FB106" s="46">
        <f>CONCATENATE(AK106,AL106)&lt;&gt;""</f>
        <v/>
      </c>
      <c r="FC106" s="46">
        <f>IF(AND($DS106,FB106),
IF(AK106="","Debes escribir el número de horas extras diurnas. ",
IF( IFERROR(INT(AK106),1.1) &lt;&gt; IFERROR(_xlfn.NUMBERVALUE(AK106),1), "La cantidad de horas extras diurnas debe ser un número entero. ", "")
),
""
)</f>
        <v/>
      </c>
      <c r="FD106" s="46">
        <f>IF(AND($DS106,FB106),
IF(AL106="","Debes escribir el valor de las horas extras diurnas. ",
IF( ISERR(_xlfn.NUMBERVALUE(AL106)), "El valor de las horas extras duirnas debe ser un número válido. ", "")
),
""
)</f>
        <v/>
      </c>
      <c r="FE106" s="46">
        <f>CONCATENATE(AM106,AN106)&lt;&gt;""</f>
        <v/>
      </c>
      <c r="FF106" s="46">
        <f>IF(AND($DS106,FE106),
IF(AM106="","Debes escribir el número de horas extras nocturnas. ",
IF( IFERROR(INT(AM106),1.1) &lt;&gt; IFERROR(_xlfn.NUMBERVALUE(AM106),1), "La cantidad de horas extras nocturnas debe ser un número entero. ", "")
),
""
)</f>
        <v/>
      </c>
      <c r="FG106" s="46">
        <f>IF(AND($DS106,FE106),
IF(AN106="","Debes escribir el valor de las horas extras nocturnas. ",
IF( ISERR(_xlfn.NUMBERVALUE(AN106)), "El valor de las horas extras nocturnas debe ser un número válido. ", "")
),
""
)</f>
        <v/>
      </c>
      <c r="FH106" s="46">
        <f>CONCATENATE(AO106,AP106)&lt;&gt;""</f>
        <v/>
      </c>
      <c r="FI106" s="46">
        <f>IF(AND($DS106,FH106),
IF(AO106="","Debes escribir el número de horas extras diurnas dominicales y festivas. ",
IF( IFERROR(INT(AO106),1.1) &lt;&gt; IFERROR(_xlfn.NUMBERVALUE(AO106),1), "La cantidad de horas extras diurnas dominicales y festivas debe ser un número entero. ", "")
),
""
)</f>
        <v/>
      </c>
      <c r="FJ106" s="46">
        <f>IF(AND($DS106,FH106),
IF(AP106="","Debes escribir el valor de las horas extras diurnas dominicales y festivas. ",
IF( ISERR(_xlfn.NUMBERVALUE(AP106)), "El valor de las horas extras diurnas dominicales y festivas debe ser un número válido. ", "")
),
""
)</f>
        <v/>
      </c>
      <c r="FK106" s="46">
        <f>CONCATENATE(AQ106,AR106)&lt;&gt;""</f>
        <v/>
      </c>
      <c r="FL106" s="46">
        <f>IF(AND($DS106,FK106),
IF(AQ106="","Debes escribir el número de horas extras nocturnas dominicales y festivas. ",
IF( IFERROR(INT(AQ106),1.1) &lt;&gt; IFERROR(_xlfn.NUMBERVALUE(AQ106),1), "La cantidad de horas extras nocturnas dominicales y festivas debe ser un número entero. ", "")
),
""
)</f>
        <v/>
      </c>
      <c r="FM106" s="46">
        <f>IF(AND($DS106,FK106),
IF(AR106="","Debes escribir el valor de las horas extras nocturnas dominicales y festivas. ",
IF( ISERR(_xlfn.NUMBERVALUE(AR106)), "El valor de las horas extras nocturnas dominicales y festivas debe ser un número válido. ", "")
),
""
)</f>
        <v/>
      </c>
      <c r="FN106" s="46">
        <f>CONCATENATE(AS106,AT106)&lt;&gt;""</f>
        <v/>
      </c>
      <c r="FO106" s="46">
        <f>IF(AND($DS106,FN106),
IF(AS106="","Debes escribir el número de horas recargo nocturno. ",
IF( IFERROR(INT(AS106),1.1) &lt;&gt; IFERROR(_xlfn.NUMBERVALUE(AS106),1), "La cantidad de horas recargo nocturno debe ser un número entero. ", "")
),
""
)</f>
        <v/>
      </c>
      <c r="FP106" s="46">
        <f>IF(AND($DS106,FN106),
IF(AT106="","Debes escribir el valor de las horas recargo nocturno. ",
IF( ISERR(_xlfn.NUMBERVALUE(AT106)), "El valor de las horas recargo nocturno debe ser un número válido. ", "")
),
""
)</f>
        <v/>
      </c>
      <c r="FQ106" s="46">
        <f>CONCATENATE(AU106,AV106)&lt;&gt;""</f>
        <v/>
      </c>
      <c r="FR106" s="46">
        <f>IF(AND($DS106,FQ106),
IF(AU106="","Debes escribir el número de horas recargo diurno dominical y festivo. ",
IF( IFERROR(INT(AU106),1.1) &lt;&gt; IFERROR(_xlfn.NUMBERVALUE(AU106),1), "La cantidad de horas recargo diurno dominical y festivo debe ser un número entero. ", "")
),
""
)</f>
        <v/>
      </c>
      <c r="FS106" s="46">
        <f>IF(AND($DS106,FQ106),
IF(AV106="","Debes escribir el valor de las horas recargo diurno dominical y festivo. ",
IF( ISERR(_xlfn.NUMBERVALUE(AV106)), "El valor de las horas recargo diurno dominical y festivo debe ser un número válido. ", "")
),
""
)</f>
        <v/>
      </c>
      <c r="FT106" s="46">
        <f>CONCATENATE(AW106,AX106)&lt;&gt;""</f>
        <v/>
      </c>
      <c r="FU106" s="46">
        <f>IF(AND($DS106,FT106),
IF(AW106="","Debes escribir el número de horas recargo nocturno dominical y festivo. ",
IF( IFERROR(INT(AW106),1.1) &lt;&gt; IFERROR(_xlfn.NUMBERVALUE(AW106),1), "La cantidad de horas recargo nocturno dominical y festivo debe ser un número entero. ", "")
),
""
)</f>
        <v/>
      </c>
      <c r="FV106" s="46">
        <f>IF(AND($DS106,FT106),
IF(AX106="","Debes escribir el valor de las horas recargo nocturno dominical y festivo. ",
IF( ISERR(_xlfn.NUMBERVALUE(AX106)), "El valor de las horas recargo nocturno dominical y festivo debe ser un número válido. ", "")
),
""
)</f>
        <v/>
      </c>
      <c r="FW106" s="46">
        <f>CONCATENATE(AY106,AZ106)&lt;&gt;""</f>
        <v/>
      </c>
      <c r="FX106" s="46">
        <f>IF(AND($DS106,FW106),
IF(AY106="","Debes escribir el número de días de vacaciones comunes. ",
IF( IFERROR(INT(AY106),1.1) &lt;&gt; IFERROR(_xlfn.NUMBERVALUE(AY106),1), "La cantidad de días de vacaciones comunes debe ser un número entero. ", "")
),
""
)</f>
        <v/>
      </c>
      <c r="FY106" s="46">
        <f>IF(AND($DS106,FW106),
IF(AZ106="","Debes escribir el valor de las vacaciones comunes. ",
IF( ISERR(_xlfn.NUMBERVALUE(AZ106)), "El valor de las vacaciones comunes debe ser un número válido. ", "")
),
""
)</f>
        <v/>
      </c>
      <c r="FZ106" s="46">
        <f>CONCATENATE(BA106,BB106)&lt;&gt;""</f>
        <v/>
      </c>
      <c r="GA106" s="46">
        <f>IF(AND($DS106,FZ106),
IF(BA106="","Debes escribir el número de días de vacaciones compensadas. ",
IF( IFERROR(INT(BA106),1.1) &lt;&gt; IFERROR(_xlfn.NUMBERVALUE(BA106),1), "La cantidad de días de vacaciones compensadas debe ser un número entero. ", "")
),
""
)</f>
        <v/>
      </c>
      <c r="GB106" s="46">
        <f>IF(AND($DS106,FZ106),
IF(BB106="","Debes escribir el valor de las vacaciones compensadas. ",
IF( ISERR(_xlfn.NUMBERVALUE(BB106)), "El valor de las vacaciones compensadas debe ser un número válido. ", "")
),
""
)</f>
        <v/>
      </c>
      <c r="GC106" s="46">
        <f>CONCATENATE(BC106,BD106)&lt;&gt;""</f>
        <v/>
      </c>
      <c r="GD106" s="46">
        <f>IF(AND($DS106,GC106),
IF(BC106="","Debes escribir el número de días de prima salarial. ",
IF( IFERROR(INT(BC106),1.1) &lt;&gt; IFERROR(_xlfn.NUMBERVALUE(BC106),1), "La cantidad de días de prima salarial debe ser un número entero. ", "")
),
""
)</f>
        <v/>
      </c>
      <c r="GE106" s="46">
        <f>IF(AND($DS106,GC106),
IF(BD106="","Debes escribir el valor de los días de prima salarial. ",
IF( ISERR(_xlfn.NUMBERVALUE(BD106)), "El valor de los días de prima salarial debe ser un número válido. ", "")
),
""
)</f>
        <v/>
      </c>
      <c r="GF106" s="46">
        <f>IF($DS106,
IF( AND(BE106&lt;&gt;"", ISERR(_xlfn.NUMBERVALUE(BE106))), "El valor de la prima NO saliarial debe ser un número válido. ", "")
)</f>
        <v/>
      </c>
      <c r="GG106" s="46">
        <f>CONCATENATE(BF106,BG106,BH106)&lt;&gt;""</f>
        <v/>
      </c>
      <c r="GH106" s="46">
        <f>IF(AND($DS106,GG106),
IF(BF106="","Debes escribir el valor de las cesantías. ",
IF( ISERR(_xlfn.NUMBERVALUE(BF106)), "El valor de las cesantías debe ser un número válido. ", "")
),
""
)</f>
        <v/>
      </c>
      <c r="GI106" s="46">
        <f>IF(AND($DS106,GG106),
IF(BG106="","Debes escribir el % de cesantías. ",
IF( ISERR(_xlfn.NUMBERVALUE(BG106)), "El % de cesantías debe ser un número válido. ", "")
),
""
)</f>
        <v/>
      </c>
      <c r="GJ106" s="46">
        <f>IF(AND($DS106,GG106),
IF(BH106="","Debes escribir el valor de intereses de cesantías. ",
IF( ISERR(_xlfn.NUMBERVALUE(BH106)), "El valor de intereses de cesantías debe ser un número válido. ", "")
),
""
)</f>
        <v/>
      </c>
      <c r="GK106" s="46">
        <f>CONCATENATE(BI106,BJ106,BK106)&lt;&gt;""</f>
        <v/>
      </c>
      <c r="GL106" s="46">
        <f>IF(AND($DS106,GK106),
IF(BI106="","Debes escribir el número de días de incapacidad. ",
IF( IFERROR(INT(BI106),1.1) &lt;&gt; IFERROR(_xlfn.NUMBERVALUE(BI106),1), "La cantidad de días de incapacidad debe ser un número entero. ", "")
),
""
)</f>
        <v/>
      </c>
      <c r="GM106" s="46">
        <f>IF(AND($DS106,GK106),
IF(BJ106="","Debes escribir el tipo de incapacidad. ",
IF(_xlfn.IFNA(VLOOKUP(BJ106,TIPO_DE_INCAPACIDAD,1,FALSE),-1)=-1,"El tipo de incapacidad es inválida (por favor seleccionarlo de la lista). ","")
),
""
)</f>
        <v/>
      </c>
      <c r="GN106" s="46">
        <f>IF(AND($DS106,GK106),
IF(BK106="","Debes escribir el valor de la incapacidad. ",
IF( ISERR(_xlfn.NUMBERVALUE(BK106)), "El valor de la incapacidad debe ser un número válido. ", "")
),
""
)</f>
        <v/>
      </c>
      <c r="GO106" s="46">
        <f>CONCATENATE(BL106,BM106)&lt;&gt;""</f>
        <v/>
      </c>
      <c r="GP106" s="46">
        <f>IF(AND($DS106,GO106),
IF(BL106="","Debes escribir el número de días de licencia de maternidad o paternidad. ",
IF( IFERROR(INT(BL106),1.1) &lt;&gt; IFERROR(_xlfn.NUMBERVALUE(BL106),1), "La cantidad de días de licencia de maternidad o paternidad debe ser un número entero. ", "")
),
""
)</f>
        <v/>
      </c>
      <c r="GQ106" s="46">
        <f>IF(AND($DS106,GO106),
IF(BM106="","Debes escribir el valor de la licencia de maternidad o paternidad. ",
IF( ISERR(_xlfn.NUMBERVALUE(BM106)), "El valor de la licencia de maternidad o paternidad debe ser un número válido. ", "")
),
""
)</f>
        <v/>
      </c>
      <c r="GR106" s="46">
        <f>CONCATENATE(BN106,BO106)&lt;&gt;""</f>
        <v/>
      </c>
      <c r="GS106" s="46">
        <f>IF(AND($DS106,GR106),
IF(BN106="","Debes escribir el número de días de licencia remunerada. ",
IF( IFERROR(INT(BN106),1.1) &lt;&gt; IFERROR(_xlfn.NUMBERVALUE(BN106),1), "La cantidad de días de licencia remunerada debe ser un número entero. ", "")
),
""
)</f>
        <v/>
      </c>
      <c r="GT106" s="46">
        <f>IF(AND($DS106,GR106),
IF(BO106="","Debes escribir el valor de la licencia remunerada. ",
IF( ISERR(_xlfn.NUMBERVALUE(BO106)), "El valor de la licencia remunerada debe ser un número válido. ", "")
),
""
)</f>
        <v/>
      </c>
      <c r="GU106" s="46">
        <f>IF($DS106,
IF( AND(BP106&lt;&gt;"", ISERR(_xlfn.NUMBERVALUE(BP106))), "El valor de la licencia NO remunerada debe ser un número válido. ", "")
)</f>
        <v/>
      </c>
      <c r="GV106" s="46">
        <f>IF($DS106,
IF( AND(BQ106&lt;&gt;"", ISERR(_xlfn.NUMBERVALUE(BQ106))), "El valor de auxilios salariales debe ser un número válido. ", "")
)</f>
        <v/>
      </c>
      <c r="GW106" s="46">
        <f>IF($DS106,
IF( AND(BR106&lt;&gt;"", ISERR(_xlfn.NUMBERVALUE(BR106))), "El valor de auxilios NO salariales debe ser un número válido. ", "")
)</f>
        <v/>
      </c>
      <c r="GX106" s="46">
        <f>IF($DS106,
IF( AND(BS106&lt;&gt;"", ISERR(_xlfn.NUMBERVALUE(BS106))), "El valor de bonos salariales debe ser un número válido. ", "")
)</f>
        <v/>
      </c>
      <c r="GY106" s="46">
        <f>IF($DS106,
IF( AND(BT106&lt;&gt;"", ISERR(_xlfn.NUMBERVALUE(BT106))), "El valor de bonos NO salariales debe ser un número válido. ", "")
)</f>
        <v/>
      </c>
      <c r="GZ106" s="46">
        <f>IF($DS106,
IF( AND(BU106&lt;&gt;"", ISERR(_xlfn.NUMBERVALUE(BU106))), "El valor de bonos salariales de alimentación debe ser un número válido. ", "")
)</f>
        <v/>
      </c>
      <c r="HA106" s="46">
        <f>IF($DS106,
IF( AND(BV106&lt;&gt;"", ISERR(_xlfn.NUMBERVALUE(BV106))), "El valor de bonos NO salariales de alimentación debe ser un número válido. ", "")
)</f>
        <v/>
      </c>
      <c r="HB106" s="46">
        <f>IF($DS106,
IF( AND(BW106&lt;&gt;"", ISERR(_xlfn.NUMBERVALUE(BW106))), "El valor de bonificaciones salariales debe ser un número válido. ", "")
)</f>
        <v/>
      </c>
      <c r="HC106" s="46">
        <f>IF($DS106,
IF( AND(BX106&lt;&gt;"", ISERR(_xlfn.NUMBERVALUE(BX106))), "El valor de bonificaciones NO salariales debe ser un número válido. ", "")
)</f>
        <v/>
      </c>
      <c r="HD106" s="46">
        <f>IF($DS106,
IF( AND(BY106&lt;&gt;"", ISERR(_xlfn.NUMBERVALUE(BY106))), "El valor de compensaciones ordinarias debe ser un número válido. ", "")
)</f>
        <v/>
      </c>
      <c r="HE106" s="46">
        <f>IF($DS106,
IF( AND(BZ106&lt;&gt;"", ISERR(_xlfn.NUMBERVALUE(BZ106))), "El valor de compensaciones extraordinarias debe ser un número válido. ", "")
)</f>
        <v/>
      </c>
      <c r="HF106" s="46">
        <f>IF($DS106,
IF( AND(CA106&lt;&gt;"", ISERR(_xlfn.NUMBERVALUE(CA106))), "El valor de comisiones debe ser un número válido. ", "")
)</f>
        <v/>
      </c>
      <c r="HG106" s="46">
        <f>IF($DS106,
IF( AND(CB106&lt;&gt;"", ISERR(_xlfn.NUMBERVALUE(CB106))), "El valor de ausencia por huega debe ser un número válido. ", "")
)</f>
        <v/>
      </c>
      <c r="HH106" s="46">
        <f>IF($DS106,
IF( AND(CC106&lt;&gt;"", ISERR(_xlfn.NUMBERVALUE(CC106))), "El valor de anticipos debe ser un número válido. ", "")
)</f>
        <v/>
      </c>
      <c r="HI106" s="46">
        <f>IF($DS106,
IF( AND(CD106&lt;&gt;"", ISERR(_xlfn.NUMBERVALUE(CD106))), "El valor de pagos a terceros debe ser un número válido. ", "")
)</f>
        <v/>
      </c>
      <c r="HJ106" s="46">
        <f>IF($DS106,
IF( AND(CE106&lt;&gt;"", ISERR(_xlfn.NUMBERVALUE(CE106))), "El valor de dotación debe ser un número válido. ", "")
)</f>
        <v/>
      </c>
      <c r="HK106" s="46">
        <f>IF($DS106,
IF( AND(CF106&lt;&gt;"", ISERR(_xlfn.NUMBERVALUE(CF106))), "El valor de apoyo sostenibilidad debe ser un número válido. ", "")
)</f>
        <v/>
      </c>
      <c r="HL106" s="46">
        <f>IF($DS106,
IF( AND(CG106&lt;&gt;"", ISERR(_xlfn.NUMBERVALUE(CG106))), "El valor de teletrabajo debe ser un número válido. ", "")
)</f>
        <v/>
      </c>
      <c r="HM106" s="46">
        <f>IF($DS106,
IF( AND(CH106&lt;&gt;"", ISERR(_xlfn.NUMBERVALUE(CH106))), "El valor de bonificación de retiro debe ser un número válido. ", "")
)</f>
        <v/>
      </c>
      <c r="HN106" s="46">
        <f>IF($DS106,
IF( AND(CI106&lt;&gt;"", ISERR(_xlfn.NUMBERVALUE(CI106))), "El valor de indemnización de retiro debe ser un número válido. ", "")
)</f>
        <v/>
      </c>
      <c r="HO106" s="46">
        <f>IF($DS106,
IF( AND(CJ106&lt;&gt;"", ISERR(_xlfn.NUMBERVALUE(CJ106))), "El valor de reintegros debe ser un número válido. ", "")
)</f>
        <v/>
      </c>
      <c r="HP106" s="46">
        <f>CONCATENATE(CK106,CL106,CM106)&lt;&gt;""</f>
        <v/>
      </c>
      <c r="HQ106" s="46">
        <f>IF(AND($DS106,HP106),
IF(CK106="","Debes escribir la descripción de otro concepto no categorizado. ",""),
""
)</f>
        <v/>
      </c>
      <c r="HR106" s="46">
        <f>IF(AND($DS106,HP106),
IF(CONCATENATE(CL106,CM106)="","Debes escribir al menos un valor de concepto no categorizado (salarial o no salarial). ",
IF(ISERR(_xlfn.NUMBERVALUE(CL106)),"El valor salarial concepto no categorizado debe ser un número válido. ","")
),
""
)</f>
        <v/>
      </c>
      <c r="HS106" s="46">
        <f>IF(AND($DS106,HP106),
IF(CONCATENATE(CL106,CM106)="","Debes escribir al menos un valor de concepto no categorizado (salarial o no salarial). ",
IF(ISERR(_xlfn.NUMBERVALUE(CM106)),"El valor NO salarial concepto no categorizado debe ser un número válido. ","")
),
""
)</f>
        <v/>
      </c>
      <c r="HT106" s="46">
        <f>IF($DS106,
IF(CN106="","Debes escribir el porcentaje del aporte a salud. ",
IF( ISERR(_xlfn.NUMBERVALUE(CN106)), "El valor del porcentaje del aporte a salud debe ser un número válido. ", "")
)
)</f>
        <v/>
      </c>
      <c r="HU106" s="46">
        <f>IF($DS106,
IF(CO106="","Debes escribir el valor del aporte a salud. ",
IF( ISERR(_xlfn.NUMBERVALUE(CO106)), "El valor del aporte a salud debe ser un número válido. ", "")
)
)</f>
        <v/>
      </c>
      <c r="HV106" s="46">
        <f>IF($DS106,
IF( AND(CP106&lt;&gt;"", ISERR(_xlfn.NUMBERVALUE(CP106))), "El valor plan complementario debe ser un número válido. ", "")
)</f>
        <v/>
      </c>
      <c r="HW106" s="46">
        <f>IF($DS106,
IF(CQ106="","Debes escribir el porcentaje del aporte a pensión. ",
IF( ISERR(_xlfn.NUMBERVALUE(CQ106)), "El valor del porcentaje del aporte a pensión debe ser un número válido. ", "")
)
)</f>
        <v/>
      </c>
      <c r="HX106" s="46">
        <f>IF($DS106,
IF(CR106="","Debes escribir el valor del aporte a pensión. ",
IF( ISERR(_xlfn.NUMBERVALUE(CR106)), "El valor del aporte a salud debe ser un número válido. ", "")
)
)</f>
        <v/>
      </c>
      <c r="HY106" s="46">
        <f>IF($DS106,
IF( AND(CS106&lt;&gt;"", ISERR(_xlfn.NUMBERVALUE(CS106))), "El valor pensión voluntaria debe ser un número válido. ", "")
)</f>
        <v/>
      </c>
      <c r="HZ106" s="46">
        <f>CONCATENATE(CT106,CU106,CV106,CW106)&lt;&gt;""</f>
        <v/>
      </c>
      <c r="IA106" s="46">
        <f>IF(AND($DS106,HZ106),
IF(CT106="","Debes escribir el % del fondo de seguridad pensional. ",
IF( ISERR(_xlfn.NUMBERVALUE(CT106)), "El % del fondo de seguridad debe ser un número válido. ", "")
),
""
)</f>
        <v/>
      </c>
      <c r="IB106" s="46">
        <f>IF(AND($DS106,HZ106),
IF(CU106="","Debes escribir el valor del aporte al fondo de solidaridad pensional. ",
IF( ISERR(_xlfn.NUMBERVALUE(CU106)), "El valor del aporte al fondo de solidaridad pensional debe ser un número válido. ", "")
),
""
)</f>
        <v/>
      </c>
      <c r="IC106" s="46">
        <f>IF(AND($DS106,HZ106),
IF(CV106="","Debes escribir el % del fondo de subsistencia. ",
IF( ISERR(_xlfn.NUMBERVALUE(CV106)), "El % del fondo de subsistencia debe ser un número válido. ", "")
),
""
)</f>
        <v/>
      </c>
      <c r="ID106" s="46">
        <f>IF(AND($DS106,HZ106),
IF(CW106="","Debes escribir el valor del fondo de subsistencia. ",
IF( ISERR(_xlfn.NUMBERVALUE(CW106)), "El valor del fondo de subsistencia debe ser un número válido. ", "")
),
""
)</f>
        <v/>
      </c>
      <c r="IE106" s="46">
        <f>CONCATENATE(CX106,CY106)&lt;&gt;""</f>
        <v/>
      </c>
      <c r="IF106" s="46">
        <f>IF(AND($DS106,IE106),
IF(CX106="","Debes escribir el % de sindicato. ",
IF( ISERR(_xlfn.NUMBERVALUE(CX106)), "El % de sindicato debe ser un número válido. ", "")
),
""
)</f>
        <v/>
      </c>
      <c r="IG106" s="46">
        <f>IF(AND($DS106,IE106),
IF(CY106="","Debes escribir el valor del sindicato. ",
IF( ISERR(_xlfn.NUMBERVALUE(CY106)), "El valor del sindicato debe ser un número válido. ", "")
),
""
)</f>
        <v/>
      </c>
      <c r="IH106" s="46">
        <f>IF($DS106,
IF( AND(CZ106&lt;&gt;"", ISERR(_xlfn.NUMBERVALUE(CZ106))), "El valor de sanción pública debe ser un número válido. ", "")
)</f>
        <v/>
      </c>
      <c r="II106" s="46">
        <f>IF($DS106,
IF( AND(DA106&lt;&gt;"", ISERR(_xlfn.NUMBERVALUE(DA106))), "El valor de sanción privada debe ser un número válido. ", "")
)</f>
        <v/>
      </c>
      <c r="IJ106" s="46">
        <f>CONCATENATE(DB106,DC106)&lt;&gt;""</f>
        <v/>
      </c>
      <c r="IK106" s="46">
        <f>IF(AND($DS106,IJ106),
IF(DB106="","Debes escribir la descripción de libranza. ",""),
""
)</f>
        <v/>
      </c>
      <c r="IL106" s="46">
        <f>IF(AND($DS106,IJ106),
IF(DC106="","Debes escribir la cuota libranza. ",
IF(ISERR(_xlfn.NUMBERVALUE(DC106)),"El valor de la cuota libranza debe ser un número válido. ","")
),
""
)</f>
        <v/>
      </c>
      <c r="IM106" s="46">
        <f>IF($DS106,
IF( AND(DD106&lt;&gt;"", ISERR(_xlfn.NUMBERVALUE(DD106))), "El valor de pagos a terceros debe ser un número válido. ", "")
)</f>
        <v/>
      </c>
      <c r="IN106" s="46">
        <f>IF($DS106,
IF( AND(DE106&lt;&gt;"", ISERR(_xlfn.NUMBERVALUE(DE106))), "El valor de anticipos debe ser un número válido. ", "")
)</f>
        <v/>
      </c>
      <c r="IO106" s="46">
        <f>IF($DS106,
IF( AND(DF106&lt;&gt;"", ISERR(_xlfn.NUMBERVALUE(DF106))), "El valor de AFC debe ser un número válido. ", "")
)</f>
        <v/>
      </c>
      <c r="IP106" s="46">
        <f>IF($DS106,
IF( AND(DG106&lt;&gt;"", ISERR(_xlfn.NUMBERVALUE(DG106))), "El valor de rete-fuente debe ser un número válido. ", "")
)</f>
        <v/>
      </c>
      <c r="IQ106" s="46">
        <f>IF($DS106,
IF( AND(DH106&lt;&gt;"", ISERR(_xlfn.NUMBERVALUE(DH106))), "El valor de cooperativa de trabajo debe ser un número válido. ", "")
)</f>
        <v/>
      </c>
      <c r="IR106" s="46">
        <f>IF($DS106,
IF( AND(DI106&lt;&gt;"", ISERR(_xlfn.NUMBERVALUE(DI106))), "El valor de embargo fiscal debe ser un número válido. ", "")
)</f>
        <v/>
      </c>
      <c r="IS106" s="46">
        <f>IF($DS106,
IF( AND(DJ106&lt;&gt;"", ISERR(_xlfn.NUMBERVALUE(DJ106))), "El valor de educación debe ser un número válido. ", "")
)</f>
        <v/>
      </c>
      <c r="IT106" s="46">
        <f>IF($DS106,
IF( AND(DK106&lt;&gt;"", ISERR(_xlfn.NUMBERVALUE(DK106))), "El valor de reintegro debe ser un número válido. ", "")
)</f>
        <v/>
      </c>
      <c r="IU106" s="46">
        <f>IF($DS106,
IF( AND(DL106&lt;&gt;"", ISERR(_xlfn.NUMBERVALUE(DL106))), "El valor de deuda debe ser un número válido. ", "")
)</f>
        <v/>
      </c>
      <c r="IV106" s="46">
        <f>IF($DS106,
IF( AND(DM106&lt;&gt;"", ISERR(_xlfn.NUMBERVALUE(DM106))), "El valor de otras deducciones debe ser un número válido. ", "")
)</f>
        <v/>
      </c>
      <c r="IW106" s="46">
        <f>IF($DS106,
IF(DN106="","Debes escribir el valor de los devengos totales. ",
IF( ISERR(_xlfn.NUMBERVALUE(DN106)), "El valor de los devengos totales debe ser un número válido. ", "")
)
)</f>
        <v/>
      </c>
      <c r="IX106" s="46">
        <f>IF($DS106,
IF(DO106="","Debes escribir el valor de las deducciones totales. ",
IF( ISERR(_xlfn.NUMBERVALUE(DO106)), "El valor de las deducciones totales debe ser un número válido. ", "")
)
)</f>
        <v/>
      </c>
      <c r="IY106" s="46">
        <f>IF($DS106,
IF(DP106="","Debes escribir el valor del salario total. ",
IF( ISERR(_xlfn.NUMBERVALUE(DP106)), "El valor del salario total debe ser un número válido. ", "")
)
)</f>
        <v/>
      </c>
    </row>
    <row r="107">
      <c r="B107" s="48" t="n">
        <v>95</v>
      </c>
      <c r="C107" s="61">
        <f>IF(AND(DS107,DP107&lt;&gt;""),
IF(DQ107="","OK","Error"),
""
)</f>
        <v/>
      </c>
      <c r="D107" s="53" t="n"/>
      <c r="E107" s="52" t="n"/>
      <c r="F107" s="112" t="n"/>
      <c r="G107" s="52" t="n"/>
      <c r="H107" s="53" t="n"/>
      <c r="I107" s="52" t="n"/>
      <c r="J107" s="52" t="n"/>
      <c r="K107" s="53" t="n"/>
      <c r="L107" s="55" t="n"/>
      <c r="M107" s="108" t="n"/>
      <c r="N107" s="56" t="n"/>
      <c r="O107" s="52" t="n"/>
      <c r="P107" s="52" t="n"/>
      <c r="Q107" s="52" t="n"/>
      <c r="R107" s="52" t="n"/>
      <c r="S107" s="52" t="n"/>
      <c r="T107" s="53" t="n"/>
      <c r="U107" s="52" t="n"/>
      <c r="V107" s="52" t="n"/>
      <c r="W107" s="55" t="n"/>
      <c r="X107" s="55" t="n"/>
      <c r="Y107" s="52" t="n"/>
      <c r="Z107" s="55" t="n"/>
      <c r="AA107" s="52" t="n"/>
      <c r="AB107" s="53" t="n"/>
      <c r="AC107" s="53" t="n"/>
      <c r="AD107" s="53" t="n"/>
      <c r="AE107" s="177" t="n"/>
      <c r="AF107" s="113" t="n"/>
      <c r="AG107" s="177" t="n"/>
      <c r="AH107" s="178" t="n"/>
      <c r="AI107" s="178" t="n"/>
      <c r="AJ107" s="178" t="n"/>
      <c r="AK107" s="114" t="n"/>
      <c r="AL107" s="178" t="n"/>
      <c r="AM107" s="114" t="n"/>
      <c r="AN107" s="178" t="n"/>
      <c r="AO107" s="114" t="n"/>
      <c r="AP107" s="178" t="n"/>
      <c r="AQ107" s="114" t="n"/>
      <c r="AR107" s="178" t="n"/>
      <c r="AS107" s="114" t="n"/>
      <c r="AT107" s="178" t="n"/>
      <c r="AU107" s="114" t="n"/>
      <c r="AV107" s="178" t="n"/>
      <c r="AW107" s="114" t="n"/>
      <c r="AX107" s="178" t="n"/>
      <c r="AY107" s="114" t="n"/>
      <c r="AZ107" s="178" t="n"/>
      <c r="BA107" s="114" t="n"/>
      <c r="BB107" s="178" t="n"/>
      <c r="BC107" s="114" t="n"/>
      <c r="BD107" s="178" t="n"/>
      <c r="BE107" s="178" t="n"/>
      <c r="BF107" s="178" t="n"/>
      <c r="BG107" s="59" t="n"/>
      <c r="BH107" s="178" t="n"/>
      <c r="BI107" s="114" t="n"/>
      <c r="BJ107" s="53" t="n"/>
      <c r="BK107" s="178" t="n"/>
      <c r="BL107" s="114" t="n"/>
      <c r="BM107" s="178" t="n"/>
      <c r="BN107" s="114" t="n"/>
      <c r="BO107" s="178" t="n"/>
      <c r="BP107" s="178" t="n"/>
      <c r="BQ107" s="178" t="n"/>
      <c r="BR107" s="178" t="n"/>
      <c r="BS107" s="178" t="n"/>
      <c r="BT107" s="178" t="n"/>
      <c r="BU107" s="178" t="n"/>
      <c r="BV107" s="178" t="n"/>
      <c r="BW107" s="178" t="n"/>
      <c r="BX107" s="178" t="n"/>
      <c r="BY107" s="178" t="n"/>
      <c r="BZ107" s="178" t="n"/>
      <c r="CA107" s="178" t="n"/>
      <c r="CB107" s="178" t="n"/>
      <c r="CC107" s="178" t="n"/>
      <c r="CD107" s="178" t="n"/>
      <c r="CE107" s="178" t="n"/>
      <c r="CF107" s="178" t="n"/>
      <c r="CG107" s="178" t="n"/>
      <c r="CH107" s="178" t="n"/>
      <c r="CI107" s="178" t="n"/>
      <c r="CJ107" s="178" t="n"/>
      <c r="CK107" s="53" t="n"/>
      <c r="CL107" s="178" t="n"/>
      <c r="CM107" s="178" t="n"/>
      <c r="CN107" s="60" t="n"/>
      <c r="CO107" s="177" t="n"/>
      <c r="CP107" s="178" t="n"/>
      <c r="CQ107" s="60" t="n"/>
      <c r="CR107" s="177" t="n"/>
      <c r="CS107" s="178" t="n"/>
      <c r="CT107" s="59" t="n"/>
      <c r="CU107" s="178" t="n"/>
      <c r="CV107" s="59" t="n"/>
      <c r="CW107" s="178" t="n"/>
      <c r="CX107" s="59" t="n"/>
      <c r="CY107" s="178" t="n"/>
      <c r="CZ107" s="178" t="n"/>
      <c r="DA107" s="178" t="n"/>
      <c r="DB107" s="53" t="n"/>
      <c r="DC107" s="178" t="n"/>
      <c r="DD107" s="178" t="n"/>
      <c r="DE107" s="178" t="n"/>
      <c r="DF107" s="178" t="n"/>
      <c r="DG107" s="178" t="n"/>
      <c r="DH107" s="178" t="n"/>
      <c r="DI107" s="178" t="n"/>
      <c r="DJ107" s="178" t="n"/>
      <c r="DK107" s="178" t="n"/>
      <c r="DL107" s="178" t="n"/>
      <c r="DM107" s="178" t="n"/>
      <c r="DN107" s="177" t="n"/>
      <c r="DO107" s="177" t="n"/>
      <c r="DP107" s="177" t="n"/>
      <c r="DQ107" s="76">
        <f>IF(AND(DS107,DP107&lt;&gt;""),
CONCATENATE(DT107,DU107,DV107,DW107,DX107,DY107,DZ107,EA107,EB107,EC107,ED107,EE107,EF107,EG107,EH107,EI107,EJ107,EK107,EL107,EM107,EN107,EO107,EP107,EQ107,ES107,ET107,EU107,EV107,EW107,EX107,EY107,EZ107,FA107,FC107,FD107,FF107,FG107,FI107,FJ107,FL107,FM107,FO107,FP107,FR107,FS107,FU107,FV107,FX107,FY107,GA107,GB107,GD107,GE107,GF107,GH107,GI107,GJ107,GL107,GM107,GN107,GP107,GQ107,GS107,GT107,GU107,GV107,GW107,GX107,GY107,GZ107,HA107,HB107,HC107,HD107,HE107,HF107,HG107,HH107,HI107,HJ107,HK107,HL107,HM107,HN107,HO107,HQ107,HR107,HS107,HT107,HU107,HV107,HW107,HX107,HY107,IA107,IB107,IC107,ID107,IF107,IG107,IH107,II107,IK107,IL107,IM107,IN107,IO107,IP107,IQ107,IR107,IS107,IT107,IU107,IV107,IW107,IX107,IY107,IZ107),
""
)</f>
        <v/>
      </c>
      <c r="DR107" s="53" t="n"/>
      <c r="DS107" s="46">
        <f>CONCATENATE(D107,$E107,$F107,$G107,H107,$I107,$J107,K107,$L107,$M107,N107,$O107,$P107,$Q107,$R107,$S107,T107,$U107,$V107,$W107,$X107,$Y107,$Z107,$AA107,AB107,AC107,AD107,$AE107,$AF107,$AG107,AH107,AI107,AJ107,AK107,AL107,AM107,AN107,AO107,AP107,AQ107,AR107,AS107,AT107,AU107,AV107,AW107,AX107,AY107,AZ107,BA107,BB107,BC107,BD107,BE107,BF107,BG107,BH107,BI107,BJ107,BK107,BL107,BM107,BN107,BO107,BP107,BQ107,BR107,BS107,BT107,BU107,BV107,BW107,BX107,BY107,BZ107,CA107,CB107,CC107,CD107,CE107,CF107,CG107,CH107,CI107,CJ107,CK107,CL107,CM107,$CN107,$CO107,CP107,$CQ107,$CR107,CS107,CT107,CU107,CV107,CW107,CX107,CY107,CZ107,DA107,DB107,DC107,DD107,DE107,DF107,DG107,DH107,DI107,DJ107,DK107,DL107,DM107,$DN107,$DO107,$DP107,DR107)&lt;&gt;""</f>
        <v/>
      </c>
      <c r="DT107" s="46">
        <f>IF(AND($DS107,$E$4&lt;&gt;""),
IF(LEFT($E$4,2) = "1.",
IF(D107&lt;&gt;"","El CUNE sólo se envía en operaciones de novedad o ajuste. ",""),
IF(D107="","Debes escribir un CUNE válido para realizar operaciones de novedad o ajuste. ","")),
""
)</f>
        <v/>
      </c>
      <c r="DU107" s="46">
        <f>IF($DS107,
IF(E107="","Debes seleccionar el tipo de documento del empleado. ",
IF(_xlfn.IFNA(VLOOKUP(E107,TIPO_DE_DOCUMENTO,1,FALSE),-1)=-1,"El tipo de documento no es válido (por favor seleccionarlo de la lista). ","")
)
)</f>
        <v/>
      </c>
      <c r="DV107" s="46">
        <f>IF($DS107,
IF(F107="","Debes escribir el número de documento del empleado. ","")
)</f>
        <v/>
      </c>
      <c r="DW107" s="46">
        <f>IF($DS107,
IF(G107="","Debes escribir el primer nombre del empleado. ","")
)</f>
        <v/>
      </c>
      <c r="DY107" s="46">
        <f>IF($DS107,
IF(I107="","Debes escribir el primer apellido del empleado. ","")
)</f>
        <v/>
      </c>
      <c r="DZ107" s="46">
        <f>IF($DS107,
IF(J107="","Debes escribir el segundo apellido del empleado. ","")
)</f>
        <v/>
      </c>
      <c r="EB107" s="46">
        <f>IF($DS107,
IF(L107="","Debes escribir la fecha de ingreso del empleado. ",
IF(ISERR(DATE(YEAR(L107),MONTH(L107),DAY(L107))), "El valor ingresado en fecha de ingreso no tiene un formato válido. ","")
)
)</f>
        <v/>
      </c>
      <c r="EC107" s="46">
        <f>IF($DS107,
IF(M107="","Debes escribir el tiempo laborado. ",
IF( IFERROR(INT(M107),1.1) &lt;&gt; IFERROR(_xlfn.NUMBERVALUE(M107),1), "El valor de los días trabajados debe ser un número entero. ", "")
)
)</f>
        <v/>
      </c>
      <c r="ED107" s="46">
        <f>IF($DS107,
IF( AND(N107&lt;&gt;"", ISERR(DATE(YEAR(N107),MONTH(N107),DAY(N107))) ), "El valor ingresado en fecha de ingreso no tiene un formato válido. ",
IF( AND(N107&lt;&gt;"", $E$6&lt;&gt;"", DATE(YEAR(N107), MONTH(N107), 1) &lt;&gt; IFERROR(DATE(MID($E$6, 1, 4), MID($E$6, 6, 2),1), "1/1/1900") ), "La fecha de retiro debe estar dentro del período liquidado. ", "")
)
)</f>
        <v/>
      </c>
      <c r="EE107" s="46">
        <f>IF($DS107,
IF(O107="","Debes seleccionar el tipo de trabajador. ",
IF(_xlfn.IFNA(VLOOKUP(O107,TIPO_DE_TRABAJADOR,1,FALSE),-1)=-1,"El tipo de trabajador no es válido (por favor seleccionarlo de la lista). ","")
)
)</f>
        <v/>
      </c>
      <c r="EF107" s="46">
        <f>IF($DS107,
IF(P107="","Debes seleccionar si es un trabajador dependiente pensionado por vejez. ",
IF(_xlfn.IFNA(VLOOKUP(P107,SUBTIPO_DE_TRABAJADOR,1,FALSE),-1)=-1,"El tipo de trabajador dependiente pensionado por vejez no es válido (por favor seleccionarlo de la lista). ","")
)
)</f>
        <v/>
      </c>
      <c r="EG107" s="46">
        <f>IF($DS107,
IF(Q107="","Debes seleccionar el tipo de contrato del trabajador. ",
IF(_xlfn.IFNA(VLOOKUP(Q107,TIPO_DE_CONTRATO,1,FALSE),-1)=-1,"El tipo de contrato del trabajador no es válido (por favor seleccionarlo de la lista). ","")
)
)</f>
        <v/>
      </c>
      <c r="EH107" s="46">
        <f>IF($DS107,
IF(R107="","Debes seleccionar si es un salario integral. ",
IF(_xlfn.IFNA(VLOOKUP(R107,SI_NO,1,FALSE),-1)=-1,"Valor no válido para salario integral (por favor seleccionarlo de la lista). ","")
)
)</f>
        <v/>
      </c>
      <c r="EI107" s="46">
        <f>IF($DS107,
IF(S107="","Debes seleccionar si el trabajador realiza actividades de riesgo. ",
IF(_xlfn.IFNA(VLOOKUP(S107,SI_NO,1,FALSE),-1)=-1,"Valor no válido para actividad de alto riesgo (por favor seleccionarlo de la lista). ","")
)
)</f>
        <v/>
      </c>
      <c r="EK107" s="46">
        <f>IF($DS107,
IF(U107="","Debes escribir el código del municipio de residencia del trabajador. ",
IF(_xlfn.IFNA(VLOOKUP(U107,MUNICIPIO,1,FALSE),-1)=-1,"El municipio de residencia del trabajador es inválido (por favor seleccionarlo de la lista). ","")
)
)</f>
        <v/>
      </c>
      <c r="EL107" s="46">
        <f>IF($DS107,
IF(V107="","Debes escribir el la dirección de residendia del trabajador. ","")
)</f>
        <v/>
      </c>
      <c r="EM107" s="46">
        <f>IF($DS107,
IF(W107="","Debes escribir la fecha de inicio de la liquidación. ",
IF(ISERR(DATE(YEAR(W107),MONTH(W107),DAY(W107))),"El valor ingresado en fecha de inicio de liquidación no tiene un formato válido. ",
IF( AND($E$6&lt;&gt;"", DATE(YEAR(W107), MONTH(W107), 1) &lt;&gt; IFERROR(DATE(MID($E$6, 1, 4), MID($E$6, 6, 2),1), "1/1/1900") ), "La fecha de inicio de la liquidación debe estar dentro del período liquidado. ", "")
)
)
)</f>
        <v/>
      </c>
      <c r="EN107" s="46">
        <f>IF($DS107,
IF(X107="","Debes escribir la fecha de fin de la liquidación. ",
IF(ISERR(DATE(YEAR(X107),MONTH(X107),DAY(X107))),"El valor ingresado en fecha de fin de liquidación no tiene un formato válido. ",
IF( AND($E$6&lt;&gt;"", DATE(YEAR(X107), MONTH(X107), 1) &lt;&gt; IFERROR(DATE(MID($E$6, 1, 4), MID($E$6, 6, 2),1), "1/1/1900") ), "La fecha de fin de la liquidación debe estar dentro del período liquidado. ", "")
)
)
)</f>
        <v/>
      </c>
      <c r="EO107" s="46">
        <f>IF($DS107,
IF(Y107="","Debes escribir la frecuencia de pago del trabajador. ",
IF(_xlfn.IFNA(VLOOKUP(Y107,PERÍODO_DE_NÓMINA,1,FALSE),-1)=-1,"La frecuencia de pago es inválida (por favor seleccionarlo de la lista). ","")
)
)</f>
        <v/>
      </c>
      <c r="EP107" s="46">
        <f>IF($DS107,
IF(Z107="","Debes escribir la fecha de pago. ",
IF(ISERR(DATE(YEAR(Z107),MONTH(Z107),DAY(Z107))), "El valor ingresado en fecha de pago no tiene un formato válido. ","")
)
)</f>
        <v/>
      </c>
      <c r="EQ107" s="46">
        <f>IF($DS107,
IF(AA107="","Debes escribir el medio de pago. ",
IF(_xlfn.IFNA(VLOOKUP(AA107,MEDIOS_DE_PAGO,1,FALSE),-1)=-1,"El medio de pago es inválido (por favor seleccionarlo de la lista). ","")
)
)</f>
        <v/>
      </c>
      <c r="ER107" s="46">
        <f>OR(AA107='Tablas '!$T$4,AA107='Tablas '!$T$7,AA107='Tablas '!$T$8,AA107='Tablas '!$T$11)</f>
        <v/>
      </c>
      <c r="ES107" s="46">
        <f>IF(AND($DS107,ER107),
IF(AB107="","Debes escribir la entidad bancaria. ",""),
""
)</f>
        <v/>
      </c>
      <c r="ET107" s="46">
        <f>IF(AND($DS107,ER107),
IF(AC107="","Debes escribir el tipo de cuenta bancaria. ",
IF(_xlfn.IFNA(VLOOKUP(AC107,TIPO_DE_CUENTA,1,FALSE),-1)=-1,"El tipo de cuenta bancaria es inválida (por favor seleccionarlo de la lista). ","")
),
""
)</f>
        <v/>
      </c>
      <c r="EU107" s="46">
        <f>IF(AND($DS107,ER107),
IF(AD107="","Debes escribir el número de cuenta bancaria. ",""),
""
)</f>
        <v/>
      </c>
      <c r="EV107" s="46">
        <f>IF($DS107,
IF(AE107="","Debes escribir el valor del sueldo básico. ",
IF( ISERR(_xlfn.NUMBERVALUE(AE107)), "El valor del sueldo básico debe ser un número válido. ", "")
)
)</f>
        <v/>
      </c>
      <c r="EW107" s="46">
        <f>IF($DS107,
IF(AF107="","Debes escribir el número de días trabajados. ",
IF( IFERROR(INT(AF107),1.1) &lt;&gt; IFERROR(_xlfn.NUMBERVALUE(AF107),1), "La cantidad de días trabajados debe ser un número entero. ", "")
)
)</f>
        <v/>
      </c>
      <c r="EX107" s="46">
        <f>IF($DS107,
IF(AG107="","Debes escribir el valor del sueldo trabajado. ",
IF( ISERR(_xlfn.NUMBERVALUE(AG107)), "El valor del sueldo trabajado debe ser un número válido. ", "")
)
)</f>
        <v/>
      </c>
      <c r="EY107" s="46">
        <f>IF($DS107,
IF( AND(AH107&lt;&gt;"", ISERR(_xlfn.NUMBERVALUE(AH107))), "El valor del auxilio de transporte debe ser un número válido. ", "")
)</f>
        <v/>
      </c>
      <c r="EZ107" s="46">
        <f>IF($DS107,
IF( AND(AI107&lt;&gt;"", ISERR(_xlfn.NUMBERVALUE(AI107))), "El valor de viáticos salariales debe ser un número válido. ", "")
)</f>
        <v/>
      </c>
      <c r="FA107" s="46">
        <f>IF($DS107,
IF( AND(AJ107&lt;&gt;"", ISERR(_xlfn.NUMBERVALUE(AJ107))), "El valor de viáticos NO salariales debe ser un número válido. ", "")
)</f>
        <v/>
      </c>
      <c r="FB107" s="46">
        <f>CONCATENATE(AK107,AL107)&lt;&gt;""</f>
        <v/>
      </c>
      <c r="FC107" s="46">
        <f>IF(AND($DS107,FB107),
IF(AK107="","Debes escribir el número de horas extras diurnas. ",
IF( IFERROR(INT(AK107),1.1) &lt;&gt; IFERROR(_xlfn.NUMBERVALUE(AK107),1), "La cantidad de horas extras diurnas debe ser un número entero. ", "")
),
""
)</f>
        <v/>
      </c>
      <c r="FD107" s="46">
        <f>IF(AND($DS107,FB107),
IF(AL107="","Debes escribir el valor de las horas extras diurnas. ",
IF( ISERR(_xlfn.NUMBERVALUE(AL107)), "El valor de las horas extras duirnas debe ser un número válido. ", "")
),
""
)</f>
        <v/>
      </c>
      <c r="FE107" s="46">
        <f>CONCATENATE(AM107,AN107)&lt;&gt;""</f>
        <v/>
      </c>
      <c r="FF107" s="46">
        <f>IF(AND($DS107,FE107),
IF(AM107="","Debes escribir el número de horas extras nocturnas. ",
IF( IFERROR(INT(AM107),1.1) &lt;&gt; IFERROR(_xlfn.NUMBERVALUE(AM107),1), "La cantidad de horas extras nocturnas debe ser un número entero. ", "")
),
""
)</f>
        <v/>
      </c>
      <c r="FG107" s="46">
        <f>IF(AND($DS107,FE107),
IF(AN107="","Debes escribir el valor de las horas extras nocturnas. ",
IF( ISERR(_xlfn.NUMBERVALUE(AN107)), "El valor de las horas extras nocturnas debe ser un número válido. ", "")
),
""
)</f>
        <v/>
      </c>
      <c r="FH107" s="46">
        <f>CONCATENATE(AO107,AP107)&lt;&gt;""</f>
        <v/>
      </c>
      <c r="FI107" s="46">
        <f>IF(AND($DS107,FH107),
IF(AO107="","Debes escribir el número de horas extras diurnas dominicales y festivas. ",
IF( IFERROR(INT(AO107),1.1) &lt;&gt; IFERROR(_xlfn.NUMBERVALUE(AO107),1), "La cantidad de horas extras diurnas dominicales y festivas debe ser un número entero. ", "")
),
""
)</f>
        <v/>
      </c>
      <c r="FJ107" s="46">
        <f>IF(AND($DS107,FH107),
IF(AP107="","Debes escribir el valor de las horas extras diurnas dominicales y festivas. ",
IF( ISERR(_xlfn.NUMBERVALUE(AP107)), "El valor de las horas extras diurnas dominicales y festivas debe ser un número válido. ", "")
),
""
)</f>
        <v/>
      </c>
      <c r="FK107" s="46">
        <f>CONCATENATE(AQ107,AR107)&lt;&gt;""</f>
        <v/>
      </c>
      <c r="FL107" s="46">
        <f>IF(AND($DS107,FK107),
IF(AQ107="","Debes escribir el número de horas extras nocturnas dominicales y festivas. ",
IF( IFERROR(INT(AQ107),1.1) &lt;&gt; IFERROR(_xlfn.NUMBERVALUE(AQ107),1), "La cantidad de horas extras nocturnas dominicales y festivas debe ser un número entero. ", "")
),
""
)</f>
        <v/>
      </c>
      <c r="FM107" s="46">
        <f>IF(AND($DS107,FK107),
IF(AR107="","Debes escribir el valor de las horas extras nocturnas dominicales y festivas. ",
IF( ISERR(_xlfn.NUMBERVALUE(AR107)), "El valor de las horas extras nocturnas dominicales y festivas debe ser un número válido. ", "")
),
""
)</f>
        <v/>
      </c>
      <c r="FN107" s="46">
        <f>CONCATENATE(AS107,AT107)&lt;&gt;""</f>
        <v/>
      </c>
      <c r="FO107" s="46">
        <f>IF(AND($DS107,FN107),
IF(AS107="","Debes escribir el número de horas recargo nocturno. ",
IF( IFERROR(INT(AS107),1.1) &lt;&gt; IFERROR(_xlfn.NUMBERVALUE(AS107),1), "La cantidad de horas recargo nocturno debe ser un número entero. ", "")
),
""
)</f>
        <v/>
      </c>
      <c r="FP107" s="46">
        <f>IF(AND($DS107,FN107),
IF(AT107="","Debes escribir el valor de las horas recargo nocturno. ",
IF( ISERR(_xlfn.NUMBERVALUE(AT107)), "El valor de las horas recargo nocturno debe ser un número válido. ", "")
),
""
)</f>
        <v/>
      </c>
      <c r="FQ107" s="46">
        <f>CONCATENATE(AU107,AV107)&lt;&gt;""</f>
        <v/>
      </c>
      <c r="FR107" s="46">
        <f>IF(AND($DS107,FQ107),
IF(AU107="","Debes escribir el número de horas recargo diurno dominical y festivo. ",
IF( IFERROR(INT(AU107),1.1) &lt;&gt; IFERROR(_xlfn.NUMBERVALUE(AU107),1), "La cantidad de horas recargo diurno dominical y festivo debe ser un número entero. ", "")
),
""
)</f>
        <v/>
      </c>
      <c r="FS107" s="46">
        <f>IF(AND($DS107,FQ107),
IF(AV107="","Debes escribir el valor de las horas recargo diurno dominical y festivo. ",
IF( ISERR(_xlfn.NUMBERVALUE(AV107)), "El valor de las horas recargo diurno dominical y festivo debe ser un número válido. ", "")
),
""
)</f>
        <v/>
      </c>
      <c r="FT107" s="46">
        <f>CONCATENATE(AW107,AX107)&lt;&gt;""</f>
        <v/>
      </c>
      <c r="FU107" s="46">
        <f>IF(AND($DS107,FT107),
IF(AW107="","Debes escribir el número de horas recargo nocturno dominical y festivo. ",
IF( IFERROR(INT(AW107),1.1) &lt;&gt; IFERROR(_xlfn.NUMBERVALUE(AW107),1), "La cantidad de horas recargo nocturno dominical y festivo debe ser un número entero. ", "")
),
""
)</f>
        <v/>
      </c>
      <c r="FV107" s="46">
        <f>IF(AND($DS107,FT107),
IF(AX107="","Debes escribir el valor de las horas recargo nocturno dominical y festivo. ",
IF( ISERR(_xlfn.NUMBERVALUE(AX107)), "El valor de las horas recargo nocturno dominical y festivo debe ser un número válido. ", "")
),
""
)</f>
        <v/>
      </c>
      <c r="FW107" s="46">
        <f>CONCATENATE(AY107,AZ107)&lt;&gt;""</f>
        <v/>
      </c>
      <c r="FX107" s="46">
        <f>IF(AND($DS107,FW107),
IF(AY107="","Debes escribir el número de días de vacaciones comunes. ",
IF( IFERROR(INT(AY107),1.1) &lt;&gt; IFERROR(_xlfn.NUMBERVALUE(AY107),1), "La cantidad de días de vacaciones comunes debe ser un número entero. ", "")
),
""
)</f>
        <v/>
      </c>
      <c r="FY107" s="46">
        <f>IF(AND($DS107,FW107),
IF(AZ107="","Debes escribir el valor de las vacaciones comunes. ",
IF( ISERR(_xlfn.NUMBERVALUE(AZ107)), "El valor de las vacaciones comunes debe ser un número válido. ", "")
),
""
)</f>
        <v/>
      </c>
      <c r="FZ107" s="46">
        <f>CONCATENATE(BA107,BB107)&lt;&gt;""</f>
        <v/>
      </c>
      <c r="GA107" s="46">
        <f>IF(AND($DS107,FZ107),
IF(BA107="","Debes escribir el número de días de vacaciones compensadas. ",
IF( IFERROR(INT(BA107),1.1) &lt;&gt; IFERROR(_xlfn.NUMBERVALUE(BA107),1), "La cantidad de días de vacaciones compensadas debe ser un número entero. ", "")
),
""
)</f>
        <v/>
      </c>
      <c r="GB107" s="46">
        <f>IF(AND($DS107,FZ107),
IF(BB107="","Debes escribir el valor de las vacaciones compensadas. ",
IF( ISERR(_xlfn.NUMBERVALUE(BB107)), "El valor de las vacaciones compensadas debe ser un número válido. ", "")
),
""
)</f>
        <v/>
      </c>
      <c r="GC107" s="46">
        <f>CONCATENATE(BC107,BD107)&lt;&gt;""</f>
        <v/>
      </c>
      <c r="GD107" s="46">
        <f>IF(AND($DS107,GC107),
IF(BC107="","Debes escribir el número de días de prima salarial. ",
IF( IFERROR(INT(BC107),1.1) &lt;&gt; IFERROR(_xlfn.NUMBERVALUE(BC107),1), "La cantidad de días de prima salarial debe ser un número entero. ", "")
),
""
)</f>
        <v/>
      </c>
      <c r="GE107" s="46">
        <f>IF(AND($DS107,GC107),
IF(BD107="","Debes escribir el valor de los días de prima salarial. ",
IF( ISERR(_xlfn.NUMBERVALUE(BD107)), "El valor de los días de prima salarial debe ser un número válido. ", "")
),
""
)</f>
        <v/>
      </c>
      <c r="GF107" s="46">
        <f>IF($DS107,
IF( AND(BE107&lt;&gt;"", ISERR(_xlfn.NUMBERVALUE(BE107))), "El valor de la prima NO saliarial debe ser un número válido. ", "")
)</f>
        <v/>
      </c>
      <c r="GG107" s="46">
        <f>CONCATENATE(BF107,BG107,BH107)&lt;&gt;""</f>
        <v/>
      </c>
      <c r="GH107" s="46">
        <f>IF(AND($DS107,GG107),
IF(BF107="","Debes escribir el valor de las cesantías. ",
IF( ISERR(_xlfn.NUMBERVALUE(BF107)), "El valor de las cesantías debe ser un número válido. ", "")
),
""
)</f>
        <v/>
      </c>
      <c r="GI107" s="46">
        <f>IF(AND($DS107,GG107),
IF(BG107="","Debes escribir el % de cesantías. ",
IF( ISERR(_xlfn.NUMBERVALUE(BG107)), "El % de cesantías debe ser un número válido. ", "")
),
""
)</f>
        <v/>
      </c>
      <c r="GJ107" s="46">
        <f>IF(AND($DS107,GG107),
IF(BH107="","Debes escribir el valor de intereses de cesantías. ",
IF( ISERR(_xlfn.NUMBERVALUE(BH107)), "El valor de intereses de cesantías debe ser un número válido. ", "")
),
""
)</f>
        <v/>
      </c>
      <c r="GK107" s="46">
        <f>CONCATENATE(BI107,BJ107,BK107)&lt;&gt;""</f>
        <v/>
      </c>
      <c r="GL107" s="46">
        <f>IF(AND($DS107,GK107),
IF(BI107="","Debes escribir el número de días de incapacidad. ",
IF( IFERROR(INT(BI107),1.1) &lt;&gt; IFERROR(_xlfn.NUMBERVALUE(BI107),1), "La cantidad de días de incapacidad debe ser un número entero. ", "")
),
""
)</f>
        <v/>
      </c>
      <c r="GM107" s="46">
        <f>IF(AND($DS107,GK107),
IF(BJ107="","Debes escribir el tipo de incapacidad. ",
IF(_xlfn.IFNA(VLOOKUP(BJ107,TIPO_DE_INCAPACIDAD,1,FALSE),-1)=-1,"El tipo de incapacidad es inválida (por favor seleccionarlo de la lista). ","")
),
""
)</f>
        <v/>
      </c>
      <c r="GN107" s="46">
        <f>IF(AND($DS107,GK107),
IF(BK107="","Debes escribir el valor de la incapacidad. ",
IF( ISERR(_xlfn.NUMBERVALUE(BK107)), "El valor de la incapacidad debe ser un número válido. ", "")
),
""
)</f>
        <v/>
      </c>
      <c r="GO107" s="46">
        <f>CONCATENATE(BL107,BM107)&lt;&gt;""</f>
        <v/>
      </c>
      <c r="GP107" s="46">
        <f>IF(AND($DS107,GO107),
IF(BL107="","Debes escribir el número de días de licencia de maternidad o paternidad. ",
IF( IFERROR(INT(BL107),1.1) &lt;&gt; IFERROR(_xlfn.NUMBERVALUE(BL107),1), "La cantidad de días de licencia de maternidad o paternidad debe ser un número entero. ", "")
),
""
)</f>
        <v/>
      </c>
      <c r="GQ107" s="46">
        <f>IF(AND($DS107,GO107),
IF(BM107="","Debes escribir el valor de la licencia de maternidad o paternidad. ",
IF( ISERR(_xlfn.NUMBERVALUE(BM107)), "El valor de la licencia de maternidad o paternidad debe ser un número válido. ", "")
),
""
)</f>
        <v/>
      </c>
      <c r="GR107" s="46">
        <f>CONCATENATE(BN107,BO107)&lt;&gt;""</f>
        <v/>
      </c>
      <c r="GS107" s="46">
        <f>IF(AND($DS107,GR107),
IF(BN107="","Debes escribir el número de días de licencia remunerada. ",
IF( IFERROR(INT(BN107),1.1) &lt;&gt; IFERROR(_xlfn.NUMBERVALUE(BN107),1), "La cantidad de días de licencia remunerada debe ser un número entero. ", "")
),
""
)</f>
        <v/>
      </c>
      <c r="GT107" s="46">
        <f>IF(AND($DS107,GR107),
IF(BO107="","Debes escribir el valor de la licencia remunerada. ",
IF( ISERR(_xlfn.NUMBERVALUE(BO107)), "El valor de la licencia remunerada debe ser un número válido. ", "")
),
""
)</f>
        <v/>
      </c>
      <c r="GU107" s="46">
        <f>IF($DS107,
IF( AND(BP107&lt;&gt;"", ISERR(_xlfn.NUMBERVALUE(BP107))), "El valor de la licencia NO remunerada debe ser un número válido. ", "")
)</f>
        <v/>
      </c>
      <c r="GV107" s="46">
        <f>IF($DS107,
IF( AND(BQ107&lt;&gt;"", ISERR(_xlfn.NUMBERVALUE(BQ107))), "El valor de auxilios salariales debe ser un número válido. ", "")
)</f>
        <v/>
      </c>
      <c r="GW107" s="46">
        <f>IF($DS107,
IF( AND(BR107&lt;&gt;"", ISERR(_xlfn.NUMBERVALUE(BR107))), "El valor de auxilios NO salariales debe ser un número válido. ", "")
)</f>
        <v/>
      </c>
      <c r="GX107" s="46">
        <f>IF($DS107,
IF( AND(BS107&lt;&gt;"", ISERR(_xlfn.NUMBERVALUE(BS107))), "El valor de bonos salariales debe ser un número válido. ", "")
)</f>
        <v/>
      </c>
      <c r="GY107" s="46">
        <f>IF($DS107,
IF( AND(BT107&lt;&gt;"", ISERR(_xlfn.NUMBERVALUE(BT107))), "El valor de bonos NO salariales debe ser un número válido. ", "")
)</f>
        <v/>
      </c>
      <c r="GZ107" s="46">
        <f>IF($DS107,
IF( AND(BU107&lt;&gt;"", ISERR(_xlfn.NUMBERVALUE(BU107))), "El valor de bonos salariales de alimentación debe ser un número válido. ", "")
)</f>
        <v/>
      </c>
      <c r="HA107" s="46">
        <f>IF($DS107,
IF( AND(BV107&lt;&gt;"", ISERR(_xlfn.NUMBERVALUE(BV107))), "El valor de bonos NO salariales de alimentación debe ser un número válido. ", "")
)</f>
        <v/>
      </c>
      <c r="HB107" s="46">
        <f>IF($DS107,
IF( AND(BW107&lt;&gt;"", ISERR(_xlfn.NUMBERVALUE(BW107))), "El valor de bonificaciones salariales debe ser un número válido. ", "")
)</f>
        <v/>
      </c>
      <c r="HC107" s="46">
        <f>IF($DS107,
IF( AND(BX107&lt;&gt;"", ISERR(_xlfn.NUMBERVALUE(BX107))), "El valor de bonificaciones NO salariales debe ser un número válido. ", "")
)</f>
        <v/>
      </c>
      <c r="HD107" s="46">
        <f>IF($DS107,
IF( AND(BY107&lt;&gt;"", ISERR(_xlfn.NUMBERVALUE(BY107))), "El valor de compensaciones ordinarias debe ser un número válido. ", "")
)</f>
        <v/>
      </c>
      <c r="HE107" s="46">
        <f>IF($DS107,
IF( AND(BZ107&lt;&gt;"", ISERR(_xlfn.NUMBERVALUE(BZ107))), "El valor de compensaciones extraordinarias debe ser un número válido. ", "")
)</f>
        <v/>
      </c>
      <c r="HF107" s="46">
        <f>IF($DS107,
IF( AND(CA107&lt;&gt;"", ISERR(_xlfn.NUMBERVALUE(CA107))), "El valor de comisiones debe ser un número válido. ", "")
)</f>
        <v/>
      </c>
      <c r="HG107" s="46">
        <f>IF($DS107,
IF( AND(CB107&lt;&gt;"", ISERR(_xlfn.NUMBERVALUE(CB107))), "El valor de ausencia por huega debe ser un número válido. ", "")
)</f>
        <v/>
      </c>
      <c r="HH107" s="46">
        <f>IF($DS107,
IF( AND(CC107&lt;&gt;"", ISERR(_xlfn.NUMBERVALUE(CC107))), "El valor de anticipos debe ser un número válido. ", "")
)</f>
        <v/>
      </c>
      <c r="HI107" s="46">
        <f>IF($DS107,
IF( AND(CD107&lt;&gt;"", ISERR(_xlfn.NUMBERVALUE(CD107))), "El valor de pagos a terceros debe ser un número válido. ", "")
)</f>
        <v/>
      </c>
      <c r="HJ107" s="46">
        <f>IF($DS107,
IF( AND(CE107&lt;&gt;"", ISERR(_xlfn.NUMBERVALUE(CE107))), "El valor de dotación debe ser un número válido. ", "")
)</f>
        <v/>
      </c>
      <c r="HK107" s="46">
        <f>IF($DS107,
IF( AND(CF107&lt;&gt;"", ISERR(_xlfn.NUMBERVALUE(CF107))), "El valor de apoyo sostenibilidad debe ser un número válido. ", "")
)</f>
        <v/>
      </c>
      <c r="HL107" s="46">
        <f>IF($DS107,
IF( AND(CG107&lt;&gt;"", ISERR(_xlfn.NUMBERVALUE(CG107))), "El valor de teletrabajo debe ser un número válido. ", "")
)</f>
        <v/>
      </c>
      <c r="HM107" s="46">
        <f>IF($DS107,
IF( AND(CH107&lt;&gt;"", ISERR(_xlfn.NUMBERVALUE(CH107))), "El valor de bonificación de retiro debe ser un número válido. ", "")
)</f>
        <v/>
      </c>
      <c r="HN107" s="46">
        <f>IF($DS107,
IF( AND(CI107&lt;&gt;"", ISERR(_xlfn.NUMBERVALUE(CI107))), "El valor de indemnización de retiro debe ser un número válido. ", "")
)</f>
        <v/>
      </c>
      <c r="HO107" s="46">
        <f>IF($DS107,
IF( AND(CJ107&lt;&gt;"", ISERR(_xlfn.NUMBERVALUE(CJ107))), "El valor de reintegros debe ser un número válido. ", "")
)</f>
        <v/>
      </c>
      <c r="HP107" s="46">
        <f>CONCATENATE(CK107,CL107,CM107)&lt;&gt;""</f>
        <v/>
      </c>
      <c r="HQ107" s="46">
        <f>IF(AND($DS107,HP107),
IF(CK107="","Debes escribir la descripción de otro concepto no categorizado. ",""),
""
)</f>
        <v/>
      </c>
      <c r="HR107" s="46">
        <f>IF(AND($DS107,HP107),
IF(CONCATENATE(CL107,CM107)="","Debes escribir al menos un valor de concepto no categorizado (salarial o no salarial). ",
IF(ISERR(_xlfn.NUMBERVALUE(CL107)),"El valor salarial concepto no categorizado debe ser un número válido. ","")
),
""
)</f>
        <v/>
      </c>
      <c r="HS107" s="46">
        <f>IF(AND($DS107,HP107),
IF(CONCATENATE(CL107,CM107)="","Debes escribir al menos un valor de concepto no categorizado (salarial o no salarial). ",
IF(ISERR(_xlfn.NUMBERVALUE(CM107)),"El valor NO salarial concepto no categorizado debe ser un número válido. ","")
),
""
)</f>
        <v/>
      </c>
      <c r="HT107" s="46">
        <f>IF($DS107,
IF(CN107="","Debes escribir el porcentaje del aporte a salud. ",
IF( ISERR(_xlfn.NUMBERVALUE(CN107)), "El valor del porcentaje del aporte a salud debe ser un número válido. ", "")
)
)</f>
        <v/>
      </c>
      <c r="HU107" s="46">
        <f>IF($DS107,
IF(CO107="","Debes escribir el valor del aporte a salud. ",
IF( ISERR(_xlfn.NUMBERVALUE(CO107)), "El valor del aporte a salud debe ser un número válido. ", "")
)
)</f>
        <v/>
      </c>
      <c r="HV107" s="46">
        <f>IF($DS107,
IF( AND(CP107&lt;&gt;"", ISERR(_xlfn.NUMBERVALUE(CP107))), "El valor plan complementario debe ser un número válido. ", "")
)</f>
        <v/>
      </c>
      <c r="HW107" s="46">
        <f>IF($DS107,
IF(CQ107="","Debes escribir el porcentaje del aporte a pensión. ",
IF( ISERR(_xlfn.NUMBERVALUE(CQ107)), "El valor del porcentaje del aporte a pensión debe ser un número válido. ", "")
)
)</f>
        <v/>
      </c>
      <c r="HX107" s="46">
        <f>IF($DS107,
IF(CR107="","Debes escribir el valor del aporte a pensión. ",
IF( ISERR(_xlfn.NUMBERVALUE(CR107)), "El valor del aporte a salud debe ser un número válido. ", "")
)
)</f>
        <v/>
      </c>
      <c r="HY107" s="46">
        <f>IF($DS107,
IF( AND(CS107&lt;&gt;"", ISERR(_xlfn.NUMBERVALUE(CS107))), "El valor pensión voluntaria debe ser un número válido. ", "")
)</f>
        <v/>
      </c>
      <c r="HZ107" s="46">
        <f>CONCATENATE(CT107,CU107,CV107,CW107)&lt;&gt;""</f>
        <v/>
      </c>
      <c r="IA107" s="46">
        <f>IF(AND($DS107,HZ107),
IF(CT107="","Debes escribir el % del fondo de seguridad pensional. ",
IF( ISERR(_xlfn.NUMBERVALUE(CT107)), "El % del fondo de seguridad debe ser un número válido. ", "")
),
""
)</f>
        <v/>
      </c>
      <c r="IB107" s="46">
        <f>IF(AND($DS107,HZ107),
IF(CU107="","Debes escribir el valor del aporte al fondo de solidaridad pensional. ",
IF( ISERR(_xlfn.NUMBERVALUE(CU107)), "El valor del aporte al fondo de solidaridad pensional debe ser un número válido. ", "")
),
""
)</f>
        <v/>
      </c>
      <c r="IC107" s="46">
        <f>IF(AND($DS107,HZ107),
IF(CV107="","Debes escribir el % del fondo de subsistencia. ",
IF( ISERR(_xlfn.NUMBERVALUE(CV107)), "El % del fondo de subsistencia debe ser un número válido. ", "")
),
""
)</f>
        <v/>
      </c>
      <c r="ID107" s="46">
        <f>IF(AND($DS107,HZ107),
IF(CW107="","Debes escribir el valor del fondo de subsistencia. ",
IF( ISERR(_xlfn.NUMBERVALUE(CW107)), "El valor del fondo de subsistencia debe ser un número válido. ", "")
),
""
)</f>
        <v/>
      </c>
      <c r="IE107" s="46">
        <f>CONCATENATE(CX107,CY107)&lt;&gt;""</f>
        <v/>
      </c>
      <c r="IF107" s="46">
        <f>IF(AND($DS107,IE107),
IF(CX107="","Debes escribir el % de sindicato. ",
IF( ISERR(_xlfn.NUMBERVALUE(CX107)), "El % de sindicato debe ser un número válido. ", "")
),
""
)</f>
        <v/>
      </c>
      <c r="IG107" s="46">
        <f>IF(AND($DS107,IE107),
IF(CY107="","Debes escribir el valor del sindicato. ",
IF( ISERR(_xlfn.NUMBERVALUE(CY107)), "El valor del sindicato debe ser un número válido. ", "")
),
""
)</f>
        <v/>
      </c>
      <c r="IH107" s="46">
        <f>IF($DS107,
IF( AND(CZ107&lt;&gt;"", ISERR(_xlfn.NUMBERVALUE(CZ107))), "El valor de sanción pública debe ser un número válido. ", "")
)</f>
        <v/>
      </c>
      <c r="II107" s="46">
        <f>IF($DS107,
IF( AND(DA107&lt;&gt;"", ISERR(_xlfn.NUMBERVALUE(DA107))), "El valor de sanción privada debe ser un número válido. ", "")
)</f>
        <v/>
      </c>
      <c r="IJ107" s="46">
        <f>CONCATENATE(DB107,DC107)&lt;&gt;""</f>
        <v/>
      </c>
      <c r="IK107" s="46">
        <f>IF(AND($DS107,IJ107),
IF(DB107="","Debes escribir la descripción de libranza. ",""),
""
)</f>
        <v/>
      </c>
      <c r="IL107" s="46">
        <f>IF(AND($DS107,IJ107),
IF(DC107="","Debes escribir la cuota libranza. ",
IF(ISERR(_xlfn.NUMBERVALUE(DC107)),"El valor de la cuota libranza debe ser un número válido. ","")
),
""
)</f>
        <v/>
      </c>
      <c r="IM107" s="46">
        <f>IF($DS107,
IF( AND(DD107&lt;&gt;"", ISERR(_xlfn.NUMBERVALUE(DD107))), "El valor de pagos a terceros debe ser un número válido. ", "")
)</f>
        <v/>
      </c>
      <c r="IN107" s="46">
        <f>IF($DS107,
IF( AND(DE107&lt;&gt;"", ISERR(_xlfn.NUMBERVALUE(DE107))), "El valor de anticipos debe ser un número válido. ", "")
)</f>
        <v/>
      </c>
      <c r="IO107" s="46">
        <f>IF($DS107,
IF( AND(DF107&lt;&gt;"", ISERR(_xlfn.NUMBERVALUE(DF107))), "El valor de AFC debe ser un número válido. ", "")
)</f>
        <v/>
      </c>
      <c r="IP107" s="46">
        <f>IF($DS107,
IF( AND(DG107&lt;&gt;"", ISERR(_xlfn.NUMBERVALUE(DG107))), "El valor de rete-fuente debe ser un número válido. ", "")
)</f>
        <v/>
      </c>
      <c r="IQ107" s="46">
        <f>IF($DS107,
IF( AND(DH107&lt;&gt;"", ISERR(_xlfn.NUMBERVALUE(DH107))), "El valor de cooperativa de trabajo debe ser un número válido. ", "")
)</f>
        <v/>
      </c>
      <c r="IR107" s="46">
        <f>IF($DS107,
IF( AND(DI107&lt;&gt;"", ISERR(_xlfn.NUMBERVALUE(DI107))), "El valor de embargo fiscal debe ser un número válido. ", "")
)</f>
        <v/>
      </c>
      <c r="IS107" s="46">
        <f>IF($DS107,
IF( AND(DJ107&lt;&gt;"", ISERR(_xlfn.NUMBERVALUE(DJ107))), "El valor de educación debe ser un número válido. ", "")
)</f>
        <v/>
      </c>
      <c r="IT107" s="46">
        <f>IF($DS107,
IF( AND(DK107&lt;&gt;"", ISERR(_xlfn.NUMBERVALUE(DK107))), "El valor de reintegro debe ser un número válido. ", "")
)</f>
        <v/>
      </c>
      <c r="IU107" s="46">
        <f>IF($DS107,
IF( AND(DL107&lt;&gt;"", ISERR(_xlfn.NUMBERVALUE(DL107))), "El valor de deuda debe ser un número válido. ", "")
)</f>
        <v/>
      </c>
      <c r="IV107" s="46">
        <f>IF($DS107,
IF( AND(DM107&lt;&gt;"", ISERR(_xlfn.NUMBERVALUE(DM107))), "El valor de otras deducciones debe ser un número válido. ", "")
)</f>
        <v/>
      </c>
      <c r="IW107" s="46">
        <f>IF($DS107,
IF(DN107="","Debes escribir el valor de los devengos totales. ",
IF( ISERR(_xlfn.NUMBERVALUE(DN107)), "El valor de los devengos totales debe ser un número válido. ", "")
)
)</f>
        <v/>
      </c>
      <c r="IX107" s="46">
        <f>IF($DS107,
IF(DO107="","Debes escribir el valor de las deducciones totales. ",
IF( ISERR(_xlfn.NUMBERVALUE(DO107)), "El valor de las deducciones totales debe ser un número válido. ", "")
)
)</f>
        <v/>
      </c>
      <c r="IY107" s="46">
        <f>IF($DS107,
IF(DP107="","Debes escribir el valor del salario total. ",
IF( ISERR(_xlfn.NUMBERVALUE(DP107)), "El valor del salario total debe ser un número válido. ", "")
)
)</f>
        <v/>
      </c>
    </row>
    <row r="108">
      <c r="B108" s="48" t="n">
        <v>96</v>
      </c>
      <c r="C108" s="61">
        <f>IF(AND(DS108,DP108&lt;&gt;""),
IF(DQ108="","OK","Error"),
""
)</f>
        <v/>
      </c>
      <c r="D108" s="53" t="n"/>
      <c r="E108" s="52" t="n"/>
      <c r="F108" s="112" t="n"/>
      <c r="G108" s="52" t="n"/>
      <c r="H108" s="53" t="n"/>
      <c r="I108" s="52" t="n"/>
      <c r="J108" s="52" t="n"/>
      <c r="K108" s="53" t="n"/>
      <c r="L108" s="55" t="n"/>
      <c r="M108" s="108" t="n"/>
      <c r="N108" s="56" t="n"/>
      <c r="O108" s="52" t="n"/>
      <c r="P108" s="52" t="n"/>
      <c r="Q108" s="52" t="n"/>
      <c r="R108" s="52" t="n"/>
      <c r="S108" s="52" t="n"/>
      <c r="T108" s="53" t="n"/>
      <c r="U108" s="52" t="n"/>
      <c r="V108" s="52" t="n"/>
      <c r="W108" s="55" t="n"/>
      <c r="X108" s="55" t="n"/>
      <c r="Y108" s="52" t="n"/>
      <c r="Z108" s="55" t="n"/>
      <c r="AA108" s="52" t="n"/>
      <c r="AB108" s="53" t="n"/>
      <c r="AC108" s="53" t="n"/>
      <c r="AD108" s="53" t="n"/>
      <c r="AE108" s="177" t="n"/>
      <c r="AF108" s="113" t="n"/>
      <c r="AG108" s="177" t="n"/>
      <c r="AH108" s="178" t="n"/>
      <c r="AI108" s="178" t="n"/>
      <c r="AJ108" s="178" t="n"/>
      <c r="AK108" s="114" t="n"/>
      <c r="AL108" s="178" t="n"/>
      <c r="AM108" s="114" t="n"/>
      <c r="AN108" s="178" t="n"/>
      <c r="AO108" s="114" t="n"/>
      <c r="AP108" s="178" t="n"/>
      <c r="AQ108" s="114" t="n"/>
      <c r="AR108" s="178" t="n"/>
      <c r="AS108" s="114" t="n"/>
      <c r="AT108" s="178" t="n"/>
      <c r="AU108" s="114" t="n"/>
      <c r="AV108" s="178" t="n"/>
      <c r="AW108" s="114" t="n"/>
      <c r="AX108" s="178" t="n"/>
      <c r="AY108" s="114" t="n"/>
      <c r="AZ108" s="178" t="n"/>
      <c r="BA108" s="114" t="n"/>
      <c r="BB108" s="178" t="n"/>
      <c r="BC108" s="114" t="n"/>
      <c r="BD108" s="178" t="n"/>
      <c r="BE108" s="178" t="n"/>
      <c r="BF108" s="178" t="n"/>
      <c r="BG108" s="59" t="n"/>
      <c r="BH108" s="178" t="n"/>
      <c r="BI108" s="114" t="n"/>
      <c r="BJ108" s="53" t="n"/>
      <c r="BK108" s="178" t="n"/>
      <c r="BL108" s="114" t="n"/>
      <c r="BM108" s="178" t="n"/>
      <c r="BN108" s="114" t="n"/>
      <c r="BO108" s="178" t="n"/>
      <c r="BP108" s="178" t="n"/>
      <c r="BQ108" s="178" t="n"/>
      <c r="BR108" s="178" t="n"/>
      <c r="BS108" s="178" t="n"/>
      <c r="BT108" s="178" t="n"/>
      <c r="BU108" s="178" t="n"/>
      <c r="BV108" s="178" t="n"/>
      <c r="BW108" s="178" t="n"/>
      <c r="BX108" s="178" t="n"/>
      <c r="BY108" s="178" t="n"/>
      <c r="BZ108" s="178" t="n"/>
      <c r="CA108" s="178" t="n"/>
      <c r="CB108" s="178" t="n"/>
      <c r="CC108" s="178" t="n"/>
      <c r="CD108" s="178" t="n"/>
      <c r="CE108" s="178" t="n"/>
      <c r="CF108" s="178" t="n"/>
      <c r="CG108" s="178" t="n"/>
      <c r="CH108" s="178" t="n"/>
      <c r="CI108" s="178" t="n"/>
      <c r="CJ108" s="178" t="n"/>
      <c r="CK108" s="53" t="n"/>
      <c r="CL108" s="178" t="n"/>
      <c r="CM108" s="178" t="n"/>
      <c r="CN108" s="60" t="n"/>
      <c r="CO108" s="177" t="n"/>
      <c r="CP108" s="178" t="n"/>
      <c r="CQ108" s="60" t="n"/>
      <c r="CR108" s="177" t="n"/>
      <c r="CS108" s="178" t="n"/>
      <c r="CT108" s="59" t="n"/>
      <c r="CU108" s="178" t="n"/>
      <c r="CV108" s="59" t="n"/>
      <c r="CW108" s="178" t="n"/>
      <c r="CX108" s="59" t="n"/>
      <c r="CY108" s="178" t="n"/>
      <c r="CZ108" s="178" t="n"/>
      <c r="DA108" s="178" t="n"/>
      <c r="DB108" s="53" t="n"/>
      <c r="DC108" s="178" t="n"/>
      <c r="DD108" s="178" t="n"/>
      <c r="DE108" s="178" t="n"/>
      <c r="DF108" s="178" t="n"/>
      <c r="DG108" s="178" t="n"/>
      <c r="DH108" s="178" t="n"/>
      <c r="DI108" s="178" t="n"/>
      <c r="DJ108" s="178" t="n"/>
      <c r="DK108" s="178" t="n"/>
      <c r="DL108" s="178" t="n"/>
      <c r="DM108" s="178" t="n"/>
      <c r="DN108" s="177" t="n"/>
      <c r="DO108" s="177" t="n"/>
      <c r="DP108" s="177" t="n"/>
      <c r="DQ108" s="76">
        <f>IF(AND(DS108,DP108&lt;&gt;""),
CONCATENATE(DT108,DU108,DV108,DW108,DX108,DY108,DZ108,EA108,EB108,EC108,ED108,EE108,EF108,EG108,EH108,EI108,EJ108,EK108,EL108,EM108,EN108,EO108,EP108,EQ108,ES108,ET108,EU108,EV108,EW108,EX108,EY108,EZ108,FA108,FC108,FD108,FF108,FG108,FI108,FJ108,FL108,FM108,FO108,FP108,FR108,FS108,FU108,FV108,FX108,FY108,GA108,GB108,GD108,GE108,GF108,GH108,GI108,GJ108,GL108,GM108,GN108,GP108,GQ108,GS108,GT108,GU108,GV108,GW108,GX108,GY108,GZ108,HA108,HB108,HC108,HD108,HE108,HF108,HG108,HH108,HI108,HJ108,HK108,HL108,HM108,HN108,HO108,HQ108,HR108,HS108,HT108,HU108,HV108,HW108,HX108,HY108,IA108,IB108,IC108,ID108,IF108,IG108,IH108,II108,IK108,IL108,IM108,IN108,IO108,IP108,IQ108,IR108,IS108,IT108,IU108,IV108,IW108,IX108,IY108,IZ108),
""
)</f>
        <v/>
      </c>
      <c r="DR108" s="53" t="n"/>
      <c r="DS108" s="46">
        <f>CONCATENATE(D108,$E108,$F108,$G108,H108,$I108,$J108,K108,$L108,$M108,N108,$O108,$P108,$Q108,$R108,$S108,T108,$U108,$V108,$W108,$X108,$Y108,$Z108,$AA108,AB108,AC108,AD108,$AE108,$AF108,$AG108,AH108,AI108,AJ108,AK108,AL108,AM108,AN108,AO108,AP108,AQ108,AR108,AS108,AT108,AU108,AV108,AW108,AX108,AY108,AZ108,BA108,BB108,BC108,BD108,BE108,BF108,BG108,BH108,BI108,BJ108,BK108,BL108,BM108,BN108,BO108,BP108,BQ108,BR108,BS108,BT108,BU108,BV108,BW108,BX108,BY108,BZ108,CA108,CB108,CC108,CD108,CE108,CF108,CG108,CH108,CI108,CJ108,CK108,CL108,CM108,$CN108,$CO108,CP108,$CQ108,$CR108,CS108,CT108,CU108,CV108,CW108,CX108,CY108,CZ108,DA108,DB108,DC108,DD108,DE108,DF108,DG108,DH108,DI108,DJ108,DK108,DL108,DM108,$DN108,$DO108,$DP108,DR108)&lt;&gt;""</f>
        <v/>
      </c>
      <c r="DT108" s="46">
        <f>IF(AND($DS108,$E$4&lt;&gt;""),
IF(LEFT($E$4,2) = "1.",
IF(D108&lt;&gt;"","El CUNE sólo se envía en operaciones de novedad o ajuste. ",""),
IF(D108="","Debes escribir un CUNE válido para realizar operaciones de novedad o ajuste. ","")),
""
)</f>
        <v/>
      </c>
      <c r="DU108" s="46">
        <f>IF($DS108,
IF(E108="","Debes seleccionar el tipo de documento del empleado. ",
IF(_xlfn.IFNA(VLOOKUP(E108,TIPO_DE_DOCUMENTO,1,FALSE),-1)=-1,"El tipo de documento no es válido (por favor seleccionarlo de la lista). ","")
)
)</f>
        <v/>
      </c>
      <c r="DV108" s="46">
        <f>IF($DS108,
IF(F108="","Debes escribir el número de documento del empleado. ","")
)</f>
        <v/>
      </c>
      <c r="DW108" s="46">
        <f>IF($DS108,
IF(G108="","Debes escribir el primer nombre del empleado. ","")
)</f>
        <v/>
      </c>
      <c r="DY108" s="46">
        <f>IF($DS108,
IF(I108="","Debes escribir el primer apellido del empleado. ","")
)</f>
        <v/>
      </c>
      <c r="DZ108" s="46">
        <f>IF($DS108,
IF(J108="","Debes escribir el segundo apellido del empleado. ","")
)</f>
        <v/>
      </c>
      <c r="EB108" s="46">
        <f>IF($DS108,
IF(L108="","Debes escribir la fecha de ingreso del empleado. ",
IF(ISERR(DATE(YEAR(L108),MONTH(L108),DAY(L108))), "El valor ingresado en fecha de ingreso no tiene un formato válido. ","")
)
)</f>
        <v/>
      </c>
      <c r="EC108" s="46">
        <f>IF($DS108,
IF(M108="","Debes escribir el tiempo laborado. ",
IF( IFERROR(INT(M108),1.1) &lt;&gt; IFERROR(_xlfn.NUMBERVALUE(M108),1), "El valor de los días trabajados debe ser un número entero. ", "")
)
)</f>
        <v/>
      </c>
      <c r="ED108" s="46">
        <f>IF($DS108,
IF( AND(N108&lt;&gt;"", ISERR(DATE(YEAR(N108),MONTH(N108),DAY(N108))) ), "El valor ingresado en fecha de ingreso no tiene un formato válido. ",
IF( AND(N108&lt;&gt;"", $E$6&lt;&gt;"", DATE(YEAR(N108), MONTH(N108), 1) &lt;&gt; IFERROR(DATE(MID($E$6, 1, 4), MID($E$6, 6, 2),1), "1/1/1900") ), "La fecha de retiro debe estar dentro del período liquidado. ", "")
)
)</f>
        <v/>
      </c>
      <c r="EE108" s="46">
        <f>IF($DS108,
IF(O108="","Debes seleccionar el tipo de trabajador. ",
IF(_xlfn.IFNA(VLOOKUP(O108,TIPO_DE_TRABAJADOR,1,FALSE),-1)=-1,"El tipo de trabajador no es válido (por favor seleccionarlo de la lista). ","")
)
)</f>
        <v/>
      </c>
      <c r="EF108" s="46">
        <f>IF($DS108,
IF(P108="","Debes seleccionar si es un trabajador dependiente pensionado por vejez. ",
IF(_xlfn.IFNA(VLOOKUP(P108,SUBTIPO_DE_TRABAJADOR,1,FALSE),-1)=-1,"El tipo de trabajador dependiente pensionado por vejez no es válido (por favor seleccionarlo de la lista). ","")
)
)</f>
        <v/>
      </c>
      <c r="EG108" s="46">
        <f>IF($DS108,
IF(Q108="","Debes seleccionar el tipo de contrato del trabajador. ",
IF(_xlfn.IFNA(VLOOKUP(Q108,TIPO_DE_CONTRATO,1,FALSE),-1)=-1,"El tipo de contrato del trabajador no es válido (por favor seleccionarlo de la lista). ","")
)
)</f>
        <v/>
      </c>
      <c r="EH108" s="46">
        <f>IF($DS108,
IF(R108="","Debes seleccionar si es un salario integral. ",
IF(_xlfn.IFNA(VLOOKUP(R108,SI_NO,1,FALSE),-1)=-1,"Valor no válido para salario integral (por favor seleccionarlo de la lista). ","")
)
)</f>
        <v/>
      </c>
      <c r="EI108" s="46">
        <f>IF($DS108,
IF(S108="","Debes seleccionar si el trabajador realiza actividades de riesgo. ",
IF(_xlfn.IFNA(VLOOKUP(S108,SI_NO,1,FALSE),-1)=-1,"Valor no válido para actividad de alto riesgo (por favor seleccionarlo de la lista). ","")
)
)</f>
        <v/>
      </c>
      <c r="EK108" s="46">
        <f>IF($DS108,
IF(U108="","Debes escribir el código del municipio de residencia del trabajador. ",
IF(_xlfn.IFNA(VLOOKUP(U108,MUNICIPIO,1,FALSE),-1)=-1,"El municipio de residencia del trabajador es inválido (por favor seleccionarlo de la lista). ","")
)
)</f>
        <v/>
      </c>
      <c r="EL108" s="46">
        <f>IF($DS108,
IF(V108="","Debes escribir el la dirección de residendia del trabajador. ","")
)</f>
        <v/>
      </c>
      <c r="EM108" s="46">
        <f>IF($DS108,
IF(W108="","Debes escribir la fecha de inicio de la liquidación. ",
IF(ISERR(DATE(YEAR(W108),MONTH(W108),DAY(W108))),"El valor ingresado en fecha de inicio de liquidación no tiene un formato válido. ",
IF( AND($E$6&lt;&gt;"", DATE(YEAR(W108), MONTH(W108), 1) &lt;&gt; IFERROR(DATE(MID($E$6, 1, 4), MID($E$6, 6, 2),1), "1/1/1900") ), "La fecha de inicio de la liquidación debe estar dentro del período liquidado. ", "")
)
)
)</f>
        <v/>
      </c>
      <c r="EN108" s="46">
        <f>IF($DS108,
IF(X108="","Debes escribir la fecha de fin de la liquidación. ",
IF(ISERR(DATE(YEAR(X108),MONTH(X108),DAY(X108))),"El valor ingresado en fecha de fin de liquidación no tiene un formato válido. ",
IF( AND($E$6&lt;&gt;"", DATE(YEAR(X108), MONTH(X108), 1) &lt;&gt; IFERROR(DATE(MID($E$6, 1, 4), MID($E$6, 6, 2),1), "1/1/1900") ), "La fecha de fin de la liquidación debe estar dentro del período liquidado. ", "")
)
)
)</f>
        <v/>
      </c>
      <c r="EO108" s="46">
        <f>IF($DS108,
IF(Y108="","Debes escribir la frecuencia de pago del trabajador. ",
IF(_xlfn.IFNA(VLOOKUP(Y108,PERÍODO_DE_NÓMINA,1,FALSE),-1)=-1,"La frecuencia de pago es inválida (por favor seleccionarlo de la lista). ","")
)
)</f>
        <v/>
      </c>
      <c r="EP108" s="46">
        <f>IF($DS108,
IF(Z108="","Debes escribir la fecha de pago. ",
IF(ISERR(DATE(YEAR(Z108),MONTH(Z108),DAY(Z108))), "El valor ingresado en fecha de pago no tiene un formato válido. ","")
)
)</f>
        <v/>
      </c>
      <c r="EQ108" s="46">
        <f>IF($DS108,
IF(AA108="","Debes escribir el medio de pago. ",
IF(_xlfn.IFNA(VLOOKUP(AA108,MEDIOS_DE_PAGO,1,FALSE),-1)=-1,"El medio de pago es inválido (por favor seleccionarlo de la lista). ","")
)
)</f>
        <v/>
      </c>
      <c r="ER108" s="46">
        <f>OR(AA108='Tablas '!$T$4,AA108='Tablas '!$T$7,AA108='Tablas '!$T$8,AA108='Tablas '!$T$11)</f>
        <v/>
      </c>
      <c r="ES108" s="46">
        <f>IF(AND($DS108,ER108),
IF(AB108="","Debes escribir la entidad bancaria. ",""),
""
)</f>
        <v/>
      </c>
      <c r="ET108" s="46">
        <f>IF(AND($DS108,ER108),
IF(AC108="","Debes escribir el tipo de cuenta bancaria. ",
IF(_xlfn.IFNA(VLOOKUP(AC108,TIPO_DE_CUENTA,1,FALSE),-1)=-1,"El tipo de cuenta bancaria es inválida (por favor seleccionarlo de la lista). ","")
),
""
)</f>
        <v/>
      </c>
      <c r="EU108" s="46">
        <f>IF(AND($DS108,ER108),
IF(AD108="","Debes escribir el número de cuenta bancaria. ",""),
""
)</f>
        <v/>
      </c>
      <c r="EV108" s="46">
        <f>IF($DS108,
IF(AE108="","Debes escribir el valor del sueldo básico. ",
IF( ISERR(_xlfn.NUMBERVALUE(AE108)), "El valor del sueldo básico debe ser un número válido. ", "")
)
)</f>
        <v/>
      </c>
      <c r="EW108" s="46">
        <f>IF($DS108,
IF(AF108="","Debes escribir el número de días trabajados. ",
IF( IFERROR(INT(AF108),1.1) &lt;&gt; IFERROR(_xlfn.NUMBERVALUE(AF108),1), "La cantidad de días trabajados debe ser un número entero. ", "")
)
)</f>
        <v/>
      </c>
      <c r="EX108" s="46">
        <f>IF($DS108,
IF(AG108="","Debes escribir el valor del sueldo trabajado. ",
IF( ISERR(_xlfn.NUMBERVALUE(AG108)), "El valor del sueldo trabajado debe ser un número válido. ", "")
)
)</f>
        <v/>
      </c>
      <c r="EY108" s="46">
        <f>IF($DS108,
IF( AND(AH108&lt;&gt;"", ISERR(_xlfn.NUMBERVALUE(AH108))), "El valor del auxilio de transporte debe ser un número válido. ", "")
)</f>
        <v/>
      </c>
      <c r="EZ108" s="46">
        <f>IF($DS108,
IF( AND(AI108&lt;&gt;"", ISERR(_xlfn.NUMBERVALUE(AI108))), "El valor de viáticos salariales debe ser un número válido. ", "")
)</f>
        <v/>
      </c>
      <c r="FA108" s="46">
        <f>IF($DS108,
IF( AND(AJ108&lt;&gt;"", ISERR(_xlfn.NUMBERVALUE(AJ108))), "El valor de viáticos NO salariales debe ser un número válido. ", "")
)</f>
        <v/>
      </c>
      <c r="FB108" s="46">
        <f>CONCATENATE(AK108,AL108)&lt;&gt;""</f>
        <v/>
      </c>
      <c r="FC108" s="46">
        <f>IF(AND($DS108,FB108),
IF(AK108="","Debes escribir el número de horas extras diurnas. ",
IF( IFERROR(INT(AK108),1.1) &lt;&gt; IFERROR(_xlfn.NUMBERVALUE(AK108),1), "La cantidad de horas extras diurnas debe ser un número entero. ", "")
),
""
)</f>
        <v/>
      </c>
      <c r="FD108" s="46">
        <f>IF(AND($DS108,FB108),
IF(AL108="","Debes escribir el valor de las horas extras diurnas. ",
IF( ISERR(_xlfn.NUMBERVALUE(AL108)), "El valor de las horas extras duirnas debe ser un número válido. ", "")
),
""
)</f>
        <v/>
      </c>
      <c r="FE108" s="46">
        <f>CONCATENATE(AM108,AN108)&lt;&gt;""</f>
        <v/>
      </c>
      <c r="FF108" s="46">
        <f>IF(AND($DS108,FE108),
IF(AM108="","Debes escribir el número de horas extras nocturnas. ",
IF( IFERROR(INT(AM108),1.1) &lt;&gt; IFERROR(_xlfn.NUMBERVALUE(AM108),1), "La cantidad de horas extras nocturnas debe ser un número entero. ", "")
),
""
)</f>
        <v/>
      </c>
      <c r="FG108" s="46">
        <f>IF(AND($DS108,FE108),
IF(AN108="","Debes escribir el valor de las horas extras nocturnas. ",
IF( ISERR(_xlfn.NUMBERVALUE(AN108)), "El valor de las horas extras nocturnas debe ser un número válido. ", "")
),
""
)</f>
        <v/>
      </c>
      <c r="FH108" s="46">
        <f>CONCATENATE(AO108,AP108)&lt;&gt;""</f>
        <v/>
      </c>
      <c r="FI108" s="46">
        <f>IF(AND($DS108,FH108),
IF(AO108="","Debes escribir el número de horas extras diurnas dominicales y festivas. ",
IF( IFERROR(INT(AO108),1.1) &lt;&gt; IFERROR(_xlfn.NUMBERVALUE(AO108),1), "La cantidad de horas extras diurnas dominicales y festivas debe ser un número entero. ", "")
),
""
)</f>
        <v/>
      </c>
      <c r="FJ108" s="46">
        <f>IF(AND($DS108,FH108),
IF(AP108="","Debes escribir el valor de las horas extras diurnas dominicales y festivas. ",
IF( ISERR(_xlfn.NUMBERVALUE(AP108)), "El valor de las horas extras diurnas dominicales y festivas debe ser un número válido. ", "")
),
""
)</f>
        <v/>
      </c>
      <c r="FK108" s="46">
        <f>CONCATENATE(AQ108,AR108)&lt;&gt;""</f>
        <v/>
      </c>
      <c r="FL108" s="46">
        <f>IF(AND($DS108,FK108),
IF(AQ108="","Debes escribir el número de horas extras nocturnas dominicales y festivas. ",
IF( IFERROR(INT(AQ108),1.1) &lt;&gt; IFERROR(_xlfn.NUMBERVALUE(AQ108),1), "La cantidad de horas extras nocturnas dominicales y festivas debe ser un número entero. ", "")
),
""
)</f>
        <v/>
      </c>
      <c r="FM108" s="46">
        <f>IF(AND($DS108,FK108),
IF(AR108="","Debes escribir el valor de las horas extras nocturnas dominicales y festivas. ",
IF( ISERR(_xlfn.NUMBERVALUE(AR108)), "El valor de las horas extras nocturnas dominicales y festivas debe ser un número válido. ", "")
),
""
)</f>
        <v/>
      </c>
      <c r="FN108" s="46">
        <f>CONCATENATE(AS108,AT108)&lt;&gt;""</f>
        <v/>
      </c>
      <c r="FO108" s="46">
        <f>IF(AND($DS108,FN108),
IF(AS108="","Debes escribir el número de horas recargo nocturno. ",
IF( IFERROR(INT(AS108),1.1) &lt;&gt; IFERROR(_xlfn.NUMBERVALUE(AS108),1), "La cantidad de horas recargo nocturno debe ser un número entero. ", "")
),
""
)</f>
        <v/>
      </c>
      <c r="FP108" s="46">
        <f>IF(AND($DS108,FN108),
IF(AT108="","Debes escribir el valor de las horas recargo nocturno. ",
IF( ISERR(_xlfn.NUMBERVALUE(AT108)), "El valor de las horas recargo nocturno debe ser un número válido. ", "")
),
""
)</f>
        <v/>
      </c>
      <c r="FQ108" s="46">
        <f>CONCATENATE(AU108,AV108)&lt;&gt;""</f>
        <v/>
      </c>
      <c r="FR108" s="46">
        <f>IF(AND($DS108,FQ108),
IF(AU108="","Debes escribir el número de horas recargo diurno dominical y festivo. ",
IF( IFERROR(INT(AU108),1.1) &lt;&gt; IFERROR(_xlfn.NUMBERVALUE(AU108),1), "La cantidad de horas recargo diurno dominical y festivo debe ser un número entero. ", "")
),
""
)</f>
        <v/>
      </c>
      <c r="FS108" s="46">
        <f>IF(AND($DS108,FQ108),
IF(AV108="","Debes escribir el valor de las horas recargo diurno dominical y festivo. ",
IF( ISERR(_xlfn.NUMBERVALUE(AV108)), "El valor de las horas recargo diurno dominical y festivo debe ser un número válido. ", "")
),
""
)</f>
        <v/>
      </c>
      <c r="FT108" s="46">
        <f>CONCATENATE(AW108,AX108)&lt;&gt;""</f>
        <v/>
      </c>
      <c r="FU108" s="46">
        <f>IF(AND($DS108,FT108),
IF(AW108="","Debes escribir el número de horas recargo nocturno dominical y festivo. ",
IF( IFERROR(INT(AW108),1.1) &lt;&gt; IFERROR(_xlfn.NUMBERVALUE(AW108),1), "La cantidad de horas recargo nocturno dominical y festivo debe ser un número entero. ", "")
),
""
)</f>
        <v/>
      </c>
      <c r="FV108" s="46">
        <f>IF(AND($DS108,FT108),
IF(AX108="","Debes escribir el valor de las horas recargo nocturno dominical y festivo. ",
IF( ISERR(_xlfn.NUMBERVALUE(AX108)), "El valor de las horas recargo nocturno dominical y festivo debe ser un número válido. ", "")
),
""
)</f>
        <v/>
      </c>
      <c r="FW108" s="46">
        <f>CONCATENATE(AY108,AZ108)&lt;&gt;""</f>
        <v/>
      </c>
      <c r="FX108" s="46">
        <f>IF(AND($DS108,FW108),
IF(AY108="","Debes escribir el número de días de vacaciones comunes. ",
IF( IFERROR(INT(AY108),1.1) &lt;&gt; IFERROR(_xlfn.NUMBERVALUE(AY108),1), "La cantidad de días de vacaciones comunes debe ser un número entero. ", "")
),
""
)</f>
        <v/>
      </c>
      <c r="FY108" s="46">
        <f>IF(AND($DS108,FW108),
IF(AZ108="","Debes escribir el valor de las vacaciones comunes. ",
IF( ISERR(_xlfn.NUMBERVALUE(AZ108)), "El valor de las vacaciones comunes debe ser un número válido. ", "")
),
""
)</f>
        <v/>
      </c>
      <c r="FZ108" s="46">
        <f>CONCATENATE(BA108,BB108)&lt;&gt;""</f>
        <v/>
      </c>
      <c r="GA108" s="46">
        <f>IF(AND($DS108,FZ108),
IF(BA108="","Debes escribir el número de días de vacaciones compensadas. ",
IF( IFERROR(INT(BA108),1.1) &lt;&gt; IFERROR(_xlfn.NUMBERVALUE(BA108),1), "La cantidad de días de vacaciones compensadas debe ser un número entero. ", "")
),
""
)</f>
        <v/>
      </c>
      <c r="GB108" s="46">
        <f>IF(AND($DS108,FZ108),
IF(BB108="","Debes escribir el valor de las vacaciones compensadas. ",
IF( ISERR(_xlfn.NUMBERVALUE(BB108)), "El valor de las vacaciones compensadas debe ser un número válido. ", "")
),
""
)</f>
        <v/>
      </c>
      <c r="GC108" s="46">
        <f>CONCATENATE(BC108,BD108)&lt;&gt;""</f>
        <v/>
      </c>
      <c r="GD108" s="46">
        <f>IF(AND($DS108,GC108),
IF(BC108="","Debes escribir el número de días de prima salarial. ",
IF( IFERROR(INT(BC108),1.1) &lt;&gt; IFERROR(_xlfn.NUMBERVALUE(BC108),1), "La cantidad de días de prima salarial debe ser un número entero. ", "")
),
""
)</f>
        <v/>
      </c>
      <c r="GE108" s="46">
        <f>IF(AND($DS108,GC108),
IF(BD108="","Debes escribir el valor de los días de prima salarial. ",
IF( ISERR(_xlfn.NUMBERVALUE(BD108)), "El valor de los días de prima salarial debe ser un número válido. ", "")
),
""
)</f>
        <v/>
      </c>
      <c r="GF108" s="46">
        <f>IF($DS108,
IF( AND(BE108&lt;&gt;"", ISERR(_xlfn.NUMBERVALUE(BE108))), "El valor de la prima NO saliarial debe ser un número válido. ", "")
)</f>
        <v/>
      </c>
      <c r="GG108" s="46">
        <f>CONCATENATE(BF108,BG108,BH108)&lt;&gt;""</f>
        <v/>
      </c>
      <c r="GH108" s="46">
        <f>IF(AND($DS108,GG108),
IF(BF108="","Debes escribir el valor de las cesantías. ",
IF( ISERR(_xlfn.NUMBERVALUE(BF108)), "El valor de las cesantías debe ser un número válido. ", "")
),
""
)</f>
        <v/>
      </c>
      <c r="GI108" s="46">
        <f>IF(AND($DS108,GG108),
IF(BG108="","Debes escribir el % de cesantías. ",
IF( ISERR(_xlfn.NUMBERVALUE(BG108)), "El % de cesantías debe ser un número válido. ", "")
),
""
)</f>
        <v/>
      </c>
      <c r="GJ108" s="46">
        <f>IF(AND($DS108,GG108),
IF(BH108="","Debes escribir el valor de intereses de cesantías. ",
IF( ISERR(_xlfn.NUMBERVALUE(BH108)), "El valor de intereses de cesantías debe ser un número válido. ", "")
),
""
)</f>
        <v/>
      </c>
      <c r="GK108" s="46">
        <f>CONCATENATE(BI108,BJ108,BK108)&lt;&gt;""</f>
        <v/>
      </c>
      <c r="GL108" s="46">
        <f>IF(AND($DS108,GK108),
IF(BI108="","Debes escribir el número de días de incapacidad. ",
IF( IFERROR(INT(BI108),1.1) &lt;&gt; IFERROR(_xlfn.NUMBERVALUE(BI108),1), "La cantidad de días de incapacidad debe ser un número entero. ", "")
),
""
)</f>
        <v/>
      </c>
      <c r="GM108" s="46">
        <f>IF(AND($DS108,GK108),
IF(BJ108="","Debes escribir el tipo de incapacidad. ",
IF(_xlfn.IFNA(VLOOKUP(BJ108,TIPO_DE_INCAPACIDAD,1,FALSE),-1)=-1,"El tipo de incapacidad es inválida (por favor seleccionarlo de la lista). ","")
),
""
)</f>
        <v/>
      </c>
      <c r="GN108" s="46">
        <f>IF(AND($DS108,GK108),
IF(BK108="","Debes escribir el valor de la incapacidad. ",
IF( ISERR(_xlfn.NUMBERVALUE(BK108)), "El valor de la incapacidad debe ser un número válido. ", "")
),
""
)</f>
        <v/>
      </c>
      <c r="GO108" s="46">
        <f>CONCATENATE(BL108,BM108)&lt;&gt;""</f>
        <v/>
      </c>
      <c r="GP108" s="46">
        <f>IF(AND($DS108,GO108),
IF(BL108="","Debes escribir el número de días de licencia de maternidad o paternidad. ",
IF( IFERROR(INT(BL108),1.1) &lt;&gt; IFERROR(_xlfn.NUMBERVALUE(BL108),1), "La cantidad de días de licencia de maternidad o paternidad debe ser un número entero. ", "")
),
""
)</f>
        <v/>
      </c>
      <c r="GQ108" s="46">
        <f>IF(AND($DS108,GO108),
IF(BM108="","Debes escribir el valor de la licencia de maternidad o paternidad. ",
IF( ISERR(_xlfn.NUMBERVALUE(BM108)), "El valor de la licencia de maternidad o paternidad debe ser un número válido. ", "")
),
""
)</f>
        <v/>
      </c>
      <c r="GR108" s="46">
        <f>CONCATENATE(BN108,BO108)&lt;&gt;""</f>
        <v/>
      </c>
      <c r="GS108" s="46">
        <f>IF(AND($DS108,GR108),
IF(BN108="","Debes escribir el número de días de licencia remunerada. ",
IF( IFERROR(INT(BN108),1.1) &lt;&gt; IFERROR(_xlfn.NUMBERVALUE(BN108),1), "La cantidad de días de licencia remunerada debe ser un número entero. ", "")
),
""
)</f>
        <v/>
      </c>
      <c r="GT108" s="46">
        <f>IF(AND($DS108,GR108),
IF(BO108="","Debes escribir el valor de la licencia remunerada. ",
IF( ISERR(_xlfn.NUMBERVALUE(BO108)), "El valor de la licencia remunerada debe ser un número válido. ", "")
),
""
)</f>
        <v/>
      </c>
      <c r="GU108" s="46">
        <f>IF($DS108,
IF( AND(BP108&lt;&gt;"", ISERR(_xlfn.NUMBERVALUE(BP108))), "El valor de la licencia NO remunerada debe ser un número válido. ", "")
)</f>
        <v/>
      </c>
      <c r="GV108" s="46">
        <f>IF($DS108,
IF( AND(BQ108&lt;&gt;"", ISERR(_xlfn.NUMBERVALUE(BQ108))), "El valor de auxilios salariales debe ser un número válido. ", "")
)</f>
        <v/>
      </c>
      <c r="GW108" s="46">
        <f>IF($DS108,
IF( AND(BR108&lt;&gt;"", ISERR(_xlfn.NUMBERVALUE(BR108))), "El valor de auxilios NO salariales debe ser un número válido. ", "")
)</f>
        <v/>
      </c>
      <c r="GX108" s="46">
        <f>IF($DS108,
IF( AND(BS108&lt;&gt;"", ISERR(_xlfn.NUMBERVALUE(BS108))), "El valor de bonos salariales debe ser un número válido. ", "")
)</f>
        <v/>
      </c>
      <c r="GY108" s="46">
        <f>IF($DS108,
IF( AND(BT108&lt;&gt;"", ISERR(_xlfn.NUMBERVALUE(BT108))), "El valor de bonos NO salariales debe ser un número válido. ", "")
)</f>
        <v/>
      </c>
      <c r="GZ108" s="46">
        <f>IF($DS108,
IF( AND(BU108&lt;&gt;"", ISERR(_xlfn.NUMBERVALUE(BU108))), "El valor de bonos salariales de alimentación debe ser un número válido. ", "")
)</f>
        <v/>
      </c>
      <c r="HA108" s="46">
        <f>IF($DS108,
IF( AND(BV108&lt;&gt;"", ISERR(_xlfn.NUMBERVALUE(BV108))), "El valor de bonos NO salariales de alimentación debe ser un número válido. ", "")
)</f>
        <v/>
      </c>
      <c r="HB108" s="46">
        <f>IF($DS108,
IF( AND(BW108&lt;&gt;"", ISERR(_xlfn.NUMBERVALUE(BW108))), "El valor de bonificaciones salariales debe ser un número válido. ", "")
)</f>
        <v/>
      </c>
      <c r="HC108" s="46">
        <f>IF($DS108,
IF( AND(BX108&lt;&gt;"", ISERR(_xlfn.NUMBERVALUE(BX108))), "El valor de bonificaciones NO salariales debe ser un número válido. ", "")
)</f>
        <v/>
      </c>
      <c r="HD108" s="46">
        <f>IF($DS108,
IF( AND(BY108&lt;&gt;"", ISERR(_xlfn.NUMBERVALUE(BY108))), "El valor de compensaciones ordinarias debe ser un número válido. ", "")
)</f>
        <v/>
      </c>
      <c r="HE108" s="46">
        <f>IF($DS108,
IF( AND(BZ108&lt;&gt;"", ISERR(_xlfn.NUMBERVALUE(BZ108))), "El valor de compensaciones extraordinarias debe ser un número válido. ", "")
)</f>
        <v/>
      </c>
      <c r="HF108" s="46">
        <f>IF($DS108,
IF( AND(CA108&lt;&gt;"", ISERR(_xlfn.NUMBERVALUE(CA108))), "El valor de comisiones debe ser un número válido. ", "")
)</f>
        <v/>
      </c>
      <c r="HG108" s="46">
        <f>IF($DS108,
IF( AND(CB108&lt;&gt;"", ISERR(_xlfn.NUMBERVALUE(CB108))), "El valor de ausencia por huega debe ser un número válido. ", "")
)</f>
        <v/>
      </c>
      <c r="HH108" s="46">
        <f>IF($DS108,
IF( AND(CC108&lt;&gt;"", ISERR(_xlfn.NUMBERVALUE(CC108))), "El valor de anticipos debe ser un número válido. ", "")
)</f>
        <v/>
      </c>
      <c r="HI108" s="46">
        <f>IF($DS108,
IF( AND(CD108&lt;&gt;"", ISERR(_xlfn.NUMBERVALUE(CD108))), "El valor de pagos a terceros debe ser un número válido. ", "")
)</f>
        <v/>
      </c>
      <c r="HJ108" s="46">
        <f>IF($DS108,
IF( AND(CE108&lt;&gt;"", ISERR(_xlfn.NUMBERVALUE(CE108))), "El valor de dotación debe ser un número válido. ", "")
)</f>
        <v/>
      </c>
      <c r="HK108" s="46">
        <f>IF($DS108,
IF( AND(CF108&lt;&gt;"", ISERR(_xlfn.NUMBERVALUE(CF108))), "El valor de apoyo sostenibilidad debe ser un número válido. ", "")
)</f>
        <v/>
      </c>
      <c r="HL108" s="46">
        <f>IF($DS108,
IF( AND(CG108&lt;&gt;"", ISERR(_xlfn.NUMBERVALUE(CG108))), "El valor de teletrabajo debe ser un número válido. ", "")
)</f>
        <v/>
      </c>
      <c r="HM108" s="46">
        <f>IF($DS108,
IF( AND(CH108&lt;&gt;"", ISERR(_xlfn.NUMBERVALUE(CH108))), "El valor de bonificación de retiro debe ser un número válido. ", "")
)</f>
        <v/>
      </c>
      <c r="HN108" s="46">
        <f>IF($DS108,
IF( AND(CI108&lt;&gt;"", ISERR(_xlfn.NUMBERVALUE(CI108))), "El valor de indemnización de retiro debe ser un número válido. ", "")
)</f>
        <v/>
      </c>
      <c r="HO108" s="46">
        <f>IF($DS108,
IF( AND(CJ108&lt;&gt;"", ISERR(_xlfn.NUMBERVALUE(CJ108))), "El valor de reintegros debe ser un número válido. ", "")
)</f>
        <v/>
      </c>
      <c r="HP108" s="46">
        <f>CONCATENATE(CK108,CL108,CM108)&lt;&gt;""</f>
        <v/>
      </c>
      <c r="HQ108" s="46">
        <f>IF(AND($DS108,HP108),
IF(CK108="","Debes escribir la descripción de otro concepto no categorizado. ",""),
""
)</f>
        <v/>
      </c>
      <c r="HR108" s="46">
        <f>IF(AND($DS108,HP108),
IF(CONCATENATE(CL108,CM108)="","Debes escribir al menos un valor de concepto no categorizado (salarial o no salarial). ",
IF(ISERR(_xlfn.NUMBERVALUE(CL108)),"El valor salarial concepto no categorizado debe ser un número válido. ","")
),
""
)</f>
        <v/>
      </c>
      <c r="HS108" s="46">
        <f>IF(AND($DS108,HP108),
IF(CONCATENATE(CL108,CM108)="","Debes escribir al menos un valor de concepto no categorizado (salarial o no salarial). ",
IF(ISERR(_xlfn.NUMBERVALUE(CM108)),"El valor NO salarial concepto no categorizado debe ser un número válido. ","")
),
""
)</f>
        <v/>
      </c>
      <c r="HT108" s="46">
        <f>IF($DS108,
IF(CN108="","Debes escribir el porcentaje del aporte a salud. ",
IF( ISERR(_xlfn.NUMBERVALUE(CN108)), "El valor del porcentaje del aporte a salud debe ser un número válido. ", "")
)
)</f>
        <v/>
      </c>
      <c r="HU108" s="46">
        <f>IF($DS108,
IF(CO108="","Debes escribir el valor del aporte a salud. ",
IF( ISERR(_xlfn.NUMBERVALUE(CO108)), "El valor del aporte a salud debe ser un número válido. ", "")
)
)</f>
        <v/>
      </c>
      <c r="HV108" s="46">
        <f>IF($DS108,
IF( AND(CP108&lt;&gt;"", ISERR(_xlfn.NUMBERVALUE(CP108))), "El valor plan complementario debe ser un número válido. ", "")
)</f>
        <v/>
      </c>
      <c r="HW108" s="46">
        <f>IF($DS108,
IF(CQ108="","Debes escribir el porcentaje del aporte a pensión. ",
IF( ISERR(_xlfn.NUMBERVALUE(CQ108)), "El valor del porcentaje del aporte a pensión debe ser un número válido. ", "")
)
)</f>
        <v/>
      </c>
      <c r="HX108" s="46">
        <f>IF($DS108,
IF(CR108="","Debes escribir el valor del aporte a pensión. ",
IF( ISERR(_xlfn.NUMBERVALUE(CR108)), "El valor del aporte a salud debe ser un número válido. ", "")
)
)</f>
        <v/>
      </c>
      <c r="HY108" s="46">
        <f>IF($DS108,
IF( AND(CS108&lt;&gt;"", ISERR(_xlfn.NUMBERVALUE(CS108))), "El valor pensión voluntaria debe ser un número válido. ", "")
)</f>
        <v/>
      </c>
      <c r="HZ108" s="46">
        <f>CONCATENATE(CT108,CU108,CV108,CW108)&lt;&gt;""</f>
        <v/>
      </c>
      <c r="IA108" s="46">
        <f>IF(AND($DS108,HZ108),
IF(CT108="","Debes escribir el % del fondo de seguridad pensional. ",
IF( ISERR(_xlfn.NUMBERVALUE(CT108)), "El % del fondo de seguridad debe ser un número válido. ", "")
),
""
)</f>
        <v/>
      </c>
      <c r="IB108" s="46">
        <f>IF(AND($DS108,HZ108),
IF(CU108="","Debes escribir el valor del aporte al fondo de solidaridad pensional. ",
IF( ISERR(_xlfn.NUMBERVALUE(CU108)), "El valor del aporte al fondo de solidaridad pensional debe ser un número válido. ", "")
),
""
)</f>
        <v/>
      </c>
      <c r="IC108" s="46">
        <f>IF(AND($DS108,HZ108),
IF(CV108="","Debes escribir el % del fondo de subsistencia. ",
IF( ISERR(_xlfn.NUMBERVALUE(CV108)), "El % del fondo de subsistencia debe ser un número válido. ", "")
),
""
)</f>
        <v/>
      </c>
      <c r="ID108" s="46">
        <f>IF(AND($DS108,HZ108),
IF(CW108="","Debes escribir el valor del fondo de subsistencia. ",
IF( ISERR(_xlfn.NUMBERVALUE(CW108)), "El valor del fondo de subsistencia debe ser un número válido. ", "")
),
""
)</f>
        <v/>
      </c>
      <c r="IE108" s="46">
        <f>CONCATENATE(CX108,CY108)&lt;&gt;""</f>
        <v/>
      </c>
      <c r="IF108" s="46">
        <f>IF(AND($DS108,IE108),
IF(CX108="","Debes escribir el % de sindicato. ",
IF( ISERR(_xlfn.NUMBERVALUE(CX108)), "El % de sindicato debe ser un número válido. ", "")
),
""
)</f>
        <v/>
      </c>
      <c r="IG108" s="46">
        <f>IF(AND($DS108,IE108),
IF(CY108="","Debes escribir el valor del sindicato. ",
IF( ISERR(_xlfn.NUMBERVALUE(CY108)), "El valor del sindicato debe ser un número válido. ", "")
),
""
)</f>
        <v/>
      </c>
      <c r="IH108" s="46">
        <f>IF($DS108,
IF( AND(CZ108&lt;&gt;"", ISERR(_xlfn.NUMBERVALUE(CZ108))), "El valor de sanción pública debe ser un número válido. ", "")
)</f>
        <v/>
      </c>
      <c r="II108" s="46">
        <f>IF($DS108,
IF( AND(DA108&lt;&gt;"", ISERR(_xlfn.NUMBERVALUE(DA108))), "El valor de sanción privada debe ser un número válido. ", "")
)</f>
        <v/>
      </c>
      <c r="IJ108" s="46">
        <f>CONCATENATE(DB108,DC108)&lt;&gt;""</f>
        <v/>
      </c>
      <c r="IK108" s="46">
        <f>IF(AND($DS108,IJ108),
IF(DB108="","Debes escribir la descripción de libranza. ",""),
""
)</f>
        <v/>
      </c>
      <c r="IL108" s="46">
        <f>IF(AND($DS108,IJ108),
IF(DC108="","Debes escribir la cuota libranza. ",
IF(ISERR(_xlfn.NUMBERVALUE(DC108)),"El valor de la cuota libranza debe ser un número válido. ","")
),
""
)</f>
        <v/>
      </c>
      <c r="IM108" s="46">
        <f>IF($DS108,
IF( AND(DD108&lt;&gt;"", ISERR(_xlfn.NUMBERVALUE(DD108))), "El valor de pagos a terceros debe ser un número válido. ", "")
)</f>
        <v/>
      </c>
      <c r="IN108" s="46">
        <f>IF($DS108,
IF( AND(DE108&lt;&gt;"", ISERR(_xlfn.NUMBERVALUE(DE108))), "El valor de anticipos debe ser un número válido. ", "")
)</f>
        <v/>
      </c>
      <c r="IO108" s="46">
        <f>IF($DS108,
IF( AND(DF108&lt;&gt;"", ISERR(_xlfn.NUMBERVALUE(DF108))), "El valor de AFC debe ser un número válido. ", "")
)</f>
        <v/>
      </c>
      <c r="IP108" s="46">
        <f>IF($DS108,
IF( AND(DG108&lt;&gt;"", ISERR(_xlfn.NUMBERVALUE(DG108))), "El valor de rete-fuente debe ser un número válido. ", "")
)</f>
        <v/>
      </c>
      <c r="IQ108" s="46">
        <f>IF($DS108,
IF( AND(DH108&lt;&gt;"", ISERR(_xlfn.NUMBERVALUE(DH108))), "El valor de cooperativa de trabajo debe ser un número válido. ", "")
)</f>
        <v/>
      </c>
      <c r="IR108" s="46">
        <f>IF($DS108,
IF( AND(DI108&lt;&gt;"", ISERR(_xlfn.NUMBERVALUE(DI108))), "El valor de embargo fiscal debe ser un número válido. ", "")
)</f>
        <v/>
      </c>
      <c r="IS108" s="46">
        <f>IF($DS108,
IF( AND(DJ108&lt;&gt;"", ISERR(_xlfn.NUMBERVALUE(DJ108))), "El valor de educación debe ser un número válido. ", "")
)</f>
        <v/>
      </c>
      <c r="IT108" s="46">
        <f>IF($DS108,
IF( AND(DK108&lt;&gt;"", ISERR(_xlfn.NUMBERVALUE(DK108))), "El valor de reintegro debe ser un número válido. ", "")
)</f>
        <v/>
      </c>
      <c r="IU108" s="46">
        <f>IF($DS108,
IF( AND(DL108&lt;&gt;"", ISERR(_xlfn.NUMBERVALUE(DL108))), "El valor de deuda debe ser un número válido. ", "")
)</f>
        <v/>
      </c>
      <c r="IV108" s="46">
        <f>IF($DS108,
IF( AND(DM108&lt;&gt;"", ISERR(_xlfn.NUMBERVALUE(DM108))), "El valor de otras deducciones debe ser un número válido. ", "")
)</f>
        <v/>
      </c>
      <c r="IW108" s="46">
        <f>IF($DS108,
IF(DN108="","Debes escribir el valor de los devengos totales. ",
IF( ISERR(_xlfn.NUMBERVALUE(DN108)), "El valor de los devengos totales debe ser un número válido. ", "")
)
)</f>
        <v/>
      </c>
      <c r="IX108" s="46">
        <f>IF($DS108,
IF(DO108="","Debes escribir el valor de las deducciones totales. ",
IF( ISERR(_xlfn.NUMBERVALUE(DO108)), "El valor de las deducciones totales debe ser un número válido. ", "")
)
)</f>
        <v/>
      </c>
      <c r="IY108" s="46">
        <f>IF($DS108,
IF(DP108="","Debes escribir el valor del salario total. ",
IF( ISERR(_xlfn.NUMBERVALUE(DP108)), "El valor del salario total debe ser un número válido. ", "")
)
)</f>
        <v/>
      </c>
    </row>
    <row r="109">
      <c r="B109" s="48" t="n">
        <v>97</v>
      </c>
      <c r="C109" s="61">
        <f>IF(AND(DS109,DP109&lt;&gt;""),
IF(DQ109="","OK","Error"),
""
)</f>
        <v/>
      </c>
      <c r="D109" s="53" t="n"/>
      <c r="E109" s="52" t="n"/>
      <c r="F109" s="112" t="n"/>
      <c r="G109" s="52" t="n"/>
      <c r="H109" s="53" t="n"/>
      <c r="I109" s="52" t="n"/>
      <c r="J109" s="52" t="n"/>
      <c r="K109" s="53" t="n"/>
      <c r="L109" s="55" t="n"/>
      <c r="M109" s="108" t="n"/>
      <c r="N109" s="56" t="n"/>
      <c r="O109" s="52" t="n"/>
      <c r="P109" s="52" t="n"/>
      <c r="Q109" s="52" t="n"/>
      <c r="R109" s="52" t="n"/>
      <c r="S109" s="52" t="n"/>
      <c r="T109" s="53" t="n"/>
      <c r="U109" s="52" t="n"/>
      <c r="V109" s="52" t="n"/>
      <c r="W109" s="55" t="n"/>
      <c r="X109" s="55" t="n"/>
      <c r="Y109" s="52" t="n"/>
      <c r="Z109" s="55" t="n"/>
      <c r="AA109" s="52" t="n"/>
      <c r="AB109" s="53" t="n"/>
      <c r="AC109" s="53" t="n"/>
      <c r="AD109" s="53" t="n"/>
      <c r="AE109" s="177" t="n"/>
      <c r="AF109" s="113" t="n"/>
      <c r="AG109" s="177" t="n"/>
      <c r="AH109" s="178" t="n"/>
      <c r="AI109" s="178" t="n"/>
      <c r="AJ109" s="178" t="n"/>
      <c r="AK109" s="114" t="n"/>
      <c r="AL109" s="178" t="n"/>
      <c r="AM109" s="114" t="n"/>
      <c r="AN109" s="178" t="n"/>
      <c r="AO109" s="114" t="n"/>
      <c r="AP109" s="178" t="n"/>
      <c r="AQ109" s="114" t="n"/>
      <c r="AR109" s="178" t="n"/>
      <c r="AS109" s="114" t="n"/>
      <c r="AT109" s="178" t="n"/>
      <c r="AU109" s="114" t="n"/>
      <c r="AV109" s="178" t="n"/>
      <c r="AW109" s="114" t="n"/>
      <c r="AX109" s="178" t="n"/>
      <c r="AY109" s="114" t="n"/>
      <c r="AZ109" s="178" t="n"/>
      <c r="BA109" s="114" t="n"/>
      <c r="BB109" s="178" t="n"/>
      <c r="BC109" s="114" t="n"/>
      <c r="BD109" s="178" t="n"/>
      <c r="BE109" s="178" t="n"/>
      <c r="BF109" s="178" t="n"/>
      <c r="BG109" s="59" t="n"/>
      <c r="BH109" s="178" t="n"/>
      <c r="BI109" s="114" t="n"/>
      <c r="BJ109" s="53" t="n"/>
      <c r="BK109" s="178" t="n"/>
      <c r="BL109" s="114" t="n"/>
      <c r="BM109" s="178" t="n"/>
      <c r="BN109" s="114" t="n"/>
      <c r="BO109" s="178" t="n"/>
      <c r="BP109" s="178" t="n"/>
      <c r="BQ109" s="178" t="n"/>
      <c r="BR109" s="178" t="n"/>
      <c r="BS109" s="178" t="n"/>
      <c r="BT109" s="178" t="n"/>
      <c r="BU109" s="178" t="n"/>
      <c r="BV109" s="178" t="n"/>
      <c r="BW109" s="178" t="n"/>
      <c r="BX109" s="178" t="n"/>
      <c r="BY109" s="178" t="n"/>
      <c r="BZ109" s="178" t="n"/>
      <c r="CA109" s="178" t="n"/>
      <c r="CB109" s="178" t="n"/>
      <c r="CC109" s="178" t="n"/>
      <c r="CD109" s="178" t="n"/>
      <c r="CE109" s="178" t="n"/>
      <c r="CF109" s="178" t="n"/>
      <c r="CG109" s="178" t="n"/>
      <c r="CH109" s="178" t="n"/>
      <c r="CI109" s="178" t="n"/>
      <c r="CJ109" s="178" t="n"/>
      <c r="CK109" s="53" t="n"/>
      <c r="CL109" s="178" t="n"/>
      <c r="CM109" s="178" t="n"/>
      <c r="CN109" s="60" t="n"/>
      <c r="CO109" s="177" t="n"/>
      <c r="CP109" s="178" t="n"/>
      <c r="CQ109" s="60" t="n"/>
      <c r="CR109" s="177" t="n"/>
      <c r="CS109" s="178" t="n"/>
      <c r="CT109" s="59" t="n"/>
      <c r="CU109" s="178" t="n"/>
      <c r="CV109" s="59" t="n"/>
      <c r="CW109" s="178" t="n"/>
      <c r="CX109" s="59" t="n"/>
      <c r="CY109" s="178" t="n"/>
      <c r="CZ109" s="178" t="n"/>
      <c r="DA109" s="178" t="n"/>
      <c r="DB109" s="53" t="n"/>
      <c r="DC109" s="178" t="n"/>
      <c r="DD109" s="178" t="n"/>
      <c r="DE109" s="178" t="n"/>
      <c r="DF109" s="178" t="n"/>
      <c r="DG109" s="178" t="n"/>
      <c r="DH109" s="178" t="n"/>
      <c r="DI109" s="178" t="n"/>
      <c r="DJ109" s="178" t="n"/>
      <c r="DK109" s="178" t="n"/>
      <c r="DL109" s="178" t="n"/>
      <c r="DM109" s="178" t="n"/>
      <c r="DN109" s="177" t="n"/>
      <c r="DO109" s="177" t="n"/>
      <c r="DP109" s="177" t="n"/>
      <c r="DQ109" s="76">
        <f>IF(AND(DS109,DP109&lt;&gt;""),
CONCATENATE(DT109,DU109,DV109,DW109,DX109,DY109,DZ109,EA109,EB109,EC109,ED109,EE109,EF109,EG109,EH109,EI109,EJ109,EK109,EL109,EM109,EN109,EO109,EP109,EQ109,ES109,ET109,EU109,EV109,EW109,EX109,EY109,EZ109,FA109,FC109,FD109,FF109,FG109,FI109,FJ109,FL109,FM109,FO109,FP109,FR109,FS109,FU109,FV109,FX109,FY109,GA109,GB109,GD109,GE109,GF109,GH109,GI109,GJ109,GL109,GM109,GN109,GP109,GQ109,GS109,GT109,GU109,GV109,GW109,GX109,GY109,GZ109,HA109,HB109,HC109,HD109,HE109,HF109,HG109,HH109,HI109,HJ109,HK109,HL109,HM109,HN109,HO109,HQ109,HR109,HS109,HT109,HU109,HV109,HW109,HX109,HY109,IA109,IB109,IC109,ID109,IF109,IG109,IH109,II109,IK109,IL109,IM109,IN109,IO109,IP109,IQ109,IR109,IS109,IT109,IU109,IV109,IW109,IX109,IY109,IZ109),
""
)</f>
        <v/>
      </c>
      <c r="DR109" s="53" t="n"/>
      <c r="DS109" s="46">
        <f>CONCATENATE(D109,$E109,$F109,$G109,H109,$I109,$J109,K109,$L109,$M109,N109,$O109,$P109,$Q109,$R109,$S109,T109,$U109,$V109,$W109,$X109,$Y109,$Z109,$AA109,AB109,AC109,AD109,$AE109,$AF109,$AG109,AH109,AI109,AJ109,AK109,AL109,AM109,AN109,AO109,AP109,AQ109,AR109,AS109,AT109,AU109,AV109,AW109,AX109,AY109,AZ109,BA109,BB109,BC109,BD109,BE109,BF109,BG109,BH109,BI109,BJ109,BK109,BL109,BM109,BN109,BO109,BP109,BQ109,BR109,BS109,BT109,BU109,BV109,BW109,BX109,BY109,BZ109,CA109,CB109,CC109,CD109,CE109,CF109,CG109,CH109,CI109,CJ109,CK109,CL109,CM109,$CN109,$CO109,CP109,$CQ109,$CR109,CS109,CT109,CU109,CV109,CW109,CX109,CY109,CZ109,DA109,DB109,DC109,DD109,DE109,DF109,DG109,DH109,DI109,DJ109,DK109,DL109,DM109,$DN109,$DO109,$DP109,DR109)&lt;&gt;""</f>
        <v/>
      </c>
      <c r="DT109" s="46">
        <f>IF(AND($DS109,$E$4&lt;&gt;""),
IF(LEFT($E$4,2) = "1.",
IF(D109&lt;&gt;"","El CUNE sólo se envía en operaciones de novedad o ajuste. ",""),
IF(D109="","Debes escribir un CUNE válido para realizar operaciones de novedad o ajuste. ","")),
""
)</f>
        <v/>
      </c>
      <c r="DU109" s="46">
        <f>IF($DS109,
IF(E109="","Debes seleccionar el tipo de documento del empleado. ",
IF(_xlfn.IFNA(VLOOKUP(E109,TIPO_DE_DOCUMENTO,1,FALSE),-1)=-1,"El tipo de documento no es válido (por favor seleccionarlo de la lista). ","")
)
)</f>
        <v/>
      </c>
      <c r="DV109" s="46">
        <f>IF($DS109,
IF(F109="","Debes escribir el número de documento del empleado. ","")
)</f>
        <v/>
      </c>
      <c r="DW109" s="46">
        <f>IF($DS109,
IF(G109="","Debes escribir el primer nombre del empleado. ","")
)</f>
        <v/>
      </c>
      <c r="DY109" s="46">
        <f>IF($DS109,
IF(I109="","Debes escribir el primer apellido del empleado. ","")
)</f>
        <v/>
      </c>
      <c r="DZ109" s="46">
        <f>IF($DS109,
IF(J109="","Debes escribir el segundo apellido del empleado. ","")
)</f>
        <v/>
      </c>
      <c r="EB109" s="46">
        <f>IF($DS109,
IF(L109="","Debes escribir la fecha de ingreso del empleado. ",
IF(ISERR(DATE(YEAR(L109),MONTH(L109),DAY(L109))), "El valor ingresado en fecha de ingreso no tiene un formato válido. ","")
)
)</f>
        <v/>
      </c>
      <c r="EC109" s="46">
        <f>IF($DS109,
IF(M109="","Debes escribir el tiempo laborado. ",
IF( IFERROR(INT(M109),1.1) &lt;&gt; IFERROR(_xlfn.NUMBERVALUE(M109),1), "El valor de los días trabajados debe ser un número entero. ", "")
)
)</f>
        <v/>
      </c>
      <c r="ED109" s="46">
        <f>IF($DS109,
IF( AND(N109&lt;&gt;"", ISERR(DATE(YEAR(N109),MONTH(N109),DAY(N109))) ), "El valor ingresado en fecha de ingreso no tiene un formato válido. ",
IF( AND(N109&lt;&gt;"", $E$6&lt;&gt;"", DATE(YEAR(N109), MONTH(N109), 1) &lt;&gt; IFERROR(DATE(MID($E$6, 1, 4), MID($E$6, 6, 2),1), "1/1/1900") ), "La fecha de retiro debe estar dentro del período liquidado. ", "")
)
)</f>
        <v/>
      </c>
      <c r="EE109" s="46">
        <f>IF($DS109,
IF(O109="","Debes seleccionar el tipo de trabajador. ",
IF(_xlfn.IFNA(VLOOKUP(O109,TIPO_DE_TRABAJADOR,1,FALSE),-1)=-1,"El tipo de trabajador no es válido (por favor seleccionarlo de la lista). ","")
)
)</f>
        <v/>
      </c>
      <c r="EF109" s="46">
        <f>IF($DS109,
IF(P109="","Debes seleccionar si es un trabajador dependiente pensionado por vejez. ",
IF(_xlfn.IFNA(VLOOKUP(P109,SUBTIPO_DE_TRABAJADOR,1,FALSE),-1)=-1,"El tipo de trabajador dependiente pensionado por vejez no es válido (por favor seleccionarlo de la lista). ","")
)
)</f>
        <v/>
      </c>
      <c r="EG109" s="46">
        <f>IF($DS109,
IF(Q109="","Debes seleccionar el tipo de contrato del trabajador. ",
IF(_xlfn.IFNA(VLOOKUP(Q109,TIPO_DE_CONTRATO,1,FALSE),-1)=-1,"El tipo de contrato del trabajador no es válido (por favor seleccionarlo de la lista). ","")
)
)</f>
        <v/>
      </c>
      <c r="EH109" s="46">
        <f>IF($DS109,
IF(R109="","Debes seleccionar si es un salario integral. ",
IF(_xlfn.IFNA(VLOOKUP(R109,SI_NO,1,FALSE),-1)=-1,"Valor no válido para salario integral (por favor seleccionarlo de la lista). ","")
)
)</f>
        <v/>
      </c>
      <c r="EI109" s="46">
        <f>IF($DS109,
IF(S109="","Debes seleccionar si el trabajador realiza actividades de riesgo. ",
IF(_xlfn.IFNA(VLOOKUP(S109,SI_NO,1,FALSE),-1)=-1,"Valor no válido para actividad de alto riesgo (por favor seleccionarlo de la lista). ","")
)
)</f>
        <v/>
      </c>
      <c r="EK109" s="46">
        <f>IF($DS109,
IF(U109="","Debes escribir el código del municipio de residencia del trabajador. ",
IF(_xlfn.IFNA(VLOOKUP(U109,MUNICIPIO,1,FALSE),-1)=-1,"El municipio de residencia del trabajador es inválido (por favor seleccionarlo de la lista). ","")
)
)</f>
        <v/>
      </c>
      <c r="EL109" s="46">
        <f>IF($DS109,
IF(V109="","Debes escribir el la dirección de residendia del trabajador. ","")
)</f>
        <v/>
      </c>
      <c r="EM109" s="46">
        <f>IF($DS109,
IF(W109="","Debes escribir la fecha de inicio de la liquidación. ",
IF(ISERR(DATE(YEAR(W109),MONTH(W109),DAY(W109))),"El valor ingresado en fecha de inicio de liquidación no tiene un formato válido. ",
IF( AND($E$6&lt;&gt;"", DATE(YEAR(W109), MONTH(W109), 1) &lt;&gt; IFERROR(DATE(MID($E$6, 1, 4), MID($E$6, 6, 2),1), "1/1/1900") ), "La fecha de inicio de la liquidación debe estar dentro del período liquidado. ", "")
)
)
)</f>
        <v/>
      </c>
      <c r="EN109" s="46">
        <f>IF($DS109,
IF(X109="","Debes escribir la fecha de fin de la liquidación. ",
IF(ISERR(DATE(YEAR(X109),MONTH(X109),DAY(X109))),"El valor ingresado en fecha de fin de liquidación no tiene un formato válido. ",
IF( AND($E$6&lt;&gt;"", DATE(YEAR(X109), MONTH(X109), 1) &lt;&gt; IFERROR(DATE(MID($E$6, 1, 4), MID($E$6, 6, 2),1), "1/1/1900") ), "La fecha de fin de la liquidación debe estar dentro del período liquidado. ", "")
)
)
)</f>
        <v/>
      </c>
      <c r="EO109" s="46">
        <f>IF($DS109,
IF(Y109="","Debes escribir la frecuencia de pago del trabajador. ",
IF(_xlfn.IFNA(VLOOKUP(Y109,PERÍODO_DE_NÓMINA,1,FALSE),-1)=-1,"La frecuencia de pago es inválida (por favor seleccionarlo de la lista). ","")
)
)</f>
        <v/>
      </c>
      <c r="EP109" s="46">
        <f>IF($DS109,
IF(Z109="","Debes escribir la fecha de pago. ",
IF(ISERR(DATE(YEAR(Z109),MONTH(Z109),DAY(Z109))), "El valor ingresado en fecha de pago no tiene un formato válido. ","")
)
)</f>
        <v/>
      </c>
      <c r="EQ109" s="46">
        <f>IF($DS109,
IF(AA109="","Debes escribir el medio de pago. ",
IF(_xlfn.IFNA(VLOOKUP(AA109,MEDIOS_DE_PAGO,1,FALSE),-1)=-1,"El medio de pago es inválido (por favor seleccionarlo de la lista). ","")
)
)</f>
        <v/>
      </c>
      <c r="ER109" s="46">
        <f>OR(AA109='Tablas '!$T$4,AA109='Tablas '!$T$7,AA109='Tablas '!$T$8,AA109='Tablas '!$T$11)</f>
        <v/>
      </c>
      <c r="ES109" s="46">
        <f>IF(AND($DS109,ER109),
IF(AB109="","Debes escribir la entidad bancaria. ",""),
""
)</f>
        <v/>
      </c>
      <c r="ET109" s="46">
        <f>IF(AND($DS109,ER109),
IF(AC109="","Debes escribir el tipo de cuenta bancaria. ",
IF(_xlfn.IFNA(VLOOKUP(AC109,TIPO_DE_CUENTA,1,FALSE),-1)=-1,"El tipo de cuenta bancaria es inválida (por favor seleccionarlo de la lista). ","")
),
""
)</f>
        <v/>
      </c>
      <c r="EU109" s="46">
        <f>IF(AND($DS109,ER109),
IF(AD109="","Debes escribir el número de cuenta bancaria. ",""),
""
)</f>
        <v/>
      </c>
      <c r="EV109" s="46">
        <f>IF($DS109,
IF(AE109="","Debes escribir el valor del sueldo básico. ",
IF( ISERR(_xlfn.NUMBERVALUE(AE109)), "El valor del sueldo básico debe ser un número válido. ", "")
)
)</f>
        <v/>
      </c>
      <c r="EW109" s="46">
        <f>IF($DS109,
IF(AF109="","Debes escribir el número de días trabajados. ",
IF( IFERROR(INT(AF109),1.1) &lt;&gt; IFERROR(_xlfn.NUMBERVALUE(AF109),1), "La cantidad de días trabajados debe ser un número entero. ", "")
)
)</f>
        <v/>
      </c>
      <c r="EX109" s="46">
        <f>IF($DS109,
IF(AG109="","Debes escribir el valor del sueldo trabajado. ",
IF( ISERR(_xlfn.NUMBERVALUE(AG109)), "El valor del sueldo trabajado debe ser un número válido. ", "")
)
)</f>
        <v/>
      </c>
      <c r="EY109" s="46">
        <f>IF($DS109,
IF( AND(AH109&lt;&gt;"", ISERR(_xlfn.NUMBERVALUE(AH109))), "El valor del auxilio de transporte debe ser un número válido. ", "")
)</f>
        <v/>
      </c>
      <c r="EZ109" s="46">
        <f>IF($DS109,
IF( AND(AI109&lt;&gt;"", ISERR(_xlfn.NUMBERVALUE(AI109))), "El valor de viáticos salariales debe ser un número válido. ", "")
)</f>
        <v/>
      </c>
      <c r="FA109" s="46">
        <f>IF($DS109,
IF( AND(AJ109&lt;&gt;"", ISERR(_xlfn.NUMBERVALUE(AJ109))), "El valor de viáticos NO salariales debe ser un número válido. ", "")
)</f>
        <v/>
      </c>
      <c r="FB109" s="46">
        <f>CONCATENATE(AK109,AL109)&lt;&gt;""</f>
        <v/>
      </c>
      <c r="FC109" s="46">
        <f>IF(AND($DS109,FB109),
IF(AK109="","Debes escribir el número de horas extras diurnas. ",
IF( IFERROR(INT(AK109),1.1) &lt;&gt; IFERROR(_xlfn.NUMBERVALUE(AK109),1), "La cantidad de horas extras diurnas debe ser un número entero. ", "")
),
""
)</f>
        <v/>
      </c>
      <c r="FD109" s="46">
        <f>IF(AND($DS109,FB109),
IF(AL109="","Debes escribir el valor de las horas extras diurnas. ",
IF( ISERR(_xlfn.NUMBERVALUE(AL109)), "El valor de las horas extras duirnas debe ser un número válido. ", "")
),
""
)</f>
        <v/>
      </c>
      <c r="FE109" s="46">
        <f>CONCATENATE(AM109,AN109)&lt;&gt;""</f>
        <v/>
      </c>
      <c r="FF109" s="46">
        <f>IF(AND($DS109,FE109),
IF(AM109="","Debes escribir el número de horas extras nocturnas. ",
IF( IFERROR(INT(AM109),1.1) &lt;&gt; IFERROR(_xlfn.NUMBERVALUE(AM109),1), "La cantidad de horas extras nocturnas debe ser un número entero. ", "")
),
""
)</f>
        <v/>
      </c>
      <c r="FG109" s="46">
        <f>IF(AND($DS109,FE109),
IF(AN109="","Debes escribir el valor de las horas extras nocturnas. ",
IF( ISERR(_xlfn.NUMBERVALUE(AN109)), "El valor de las horas extras nocturnas debe ser un número válido. ", "")
),
""
)</f>
        <v/>
      </c>
      <c r="FH109" s="46">
        <f>CONCATENATE(AO109,AP109)&lt;&gt;""</f>
        <v/>
      </c>
      <c r="FI109" s="46">
        <f>IF(AND($DS109,FH109),
IF(AO109="","Debes escribir el número de horas extras diurnas dominicales y festivas. ",
IF( IFERROR(INT(AO109),1.1) &lt;&gt; IFERROR(_xlfn.NUMBERVALUE(AO109),1), "La cantidad de horas extras diurnas dominicales y festivas debe ser un número entero. ", "")
),
""
)</f>
        <v/>
      </c>
      <c r="FJ109" s="46">
        <f>IF(AND($DS109,FH109),
IF(AP109="","Debes escribir el valor de las horas extras diurnas dominicales y festivas. ",
IF( ISERR(_xlfn.NUMBERVALUE(AP109)), "El valor de las horas extras diurnas dominicales y festivas debe ser un número válido. ", "")
),
""
)</f>
        <v/>
      </c>
      <c r="FK109" s="46">
        <f>CONCATENATE(AQ109,AR109)&lt;&gt;""</f>
        <v/>
      </c>
      <c r="FL109" s="46">
        <f>IF(AND($DS109,FK109),
IF(AQ109="","Debes escribir el número de horas extras nocturnas dominicales y festivas. ",
IF( IFERROR(INT(AQ109),1.1) &lt;&gt; IFERROR(_xlfn.NUMBERVALUE(AQ109),1), "La cantidad de horas extras nocturnas dominicales y festivas debe ser un número entero. ", "")
),
""
)</f>
        <v/>
      </c>
      <c r="FM109" s="46">
        <f>IF(AND($DS109,FK109),
IF(AR109="","Debes escribir el valor de las horas extras nocturnas dominicales y festivas. ",
IF( ISERR(_xlfn.NUMBERVALUE(AR109)), "El valor de las horas extras nocturnas dominicales y festivas debe ser un número válido. ", "")
),
""
)</f>
        <v/>
      </c>
      <c r="FN109" s="46">
        <f>CONCATENATE(AS109,AT109)&lt;&gt;""</f>
        <v/>
      </c>
      <c r="FO109" s="46">
        <f>IF(AND($DS109,FN109),
IF(AS109="","Debes escribir el número de horas recargo nocturno. ",
IF( IFERROR(INT(AS109),1.1) &lt;&gt; IFERROR(_xlfn.NUMBERVALUE(AS109),1), "La cantidad de horas recargo nocturno debe ser un número entero. ", "")
),
""
)</f>
        <v/>
      </c>
      <c r="FP109" s="46">
        <f>IF(AND($DS109,FN109),
IF(AT109="","Debes escribir el valor de las horas recargo nocturno. ",
IF( ISERR(_xlfn.NUMBERVALUE(AT109)), "El valor de las horas recargo nocturno debe ser un número válido. ", "")
),
""
)</f>
        <v/>
      </c>
      <c r="FQ109" s="46">
        <f>CONCATENATE(AU109,AV109)&lt;&gt;""</f>
        <v/>
      </c>
      <c r="FR109" s="46">
        <f>IF(AND($DS109,FQ109),
IF(AU109="","Debes escribir el número de horas recargo diurno dominical y festivo. ",
IF( IFERROR(INT(AU109),1.1) &lt;&gt; IFERROR(_xlfn.NUMBERVALUE(AU109),1), "La cantidad de horas recargo diurno dominical y festivo debe ser un número entero. ", "")
),
""
)</f>
        <v/>
      </c>
      <c r="FS109" s="46">
        <f>IF(AND($DS109,FQ109),
IF(AV109="","Debes escribir el valor de las horas recargo diurno dominical y festivo. ",
IF( ISERR(_xlfn.NUMBERVALUE(AV109)), "El valor de las horas recargo diurno dominical y festivo debe ser un número válido. ", "")
),
""
)</f>
        <v/>
      </c>
      <c r="FT109" s="46">
        <f>CONCATENATE(AW109,AX109)&lt;&gt;""</f>
        <v/>
      </c>
      <c r="FU109" s="46">
        <f>IF(AND($DS109,FT109),
IF(AW109="","Debes escribir el número de horas recargo nocturno dominical y festivo. ",
IF( IFERROR(INT(AW109),1.1) &lt;&gt; IFERROR(_xlfn.NUMBERVALUE(AW109),1), "La cantidad de horas recargo nocturno dominical y festivo debe ser un número entero. ", "")
),
""
)</f>
        <v/>
      </c>
      <c r="FV109" s="46">
        <f>IF(AND($DS109,FT109),
IF(AX109="","Debes escribir el valor de las horas recargo nocturno dominical y festivo. ",
IF( ISERR(_xlfn.NUMBERVALUE(AX109)), "El valor de las horas recargo nocturno dominical y festivo debe ser un número válido. ", "")
),
""
)</f>
        <v/>
      </c>
      <c r="FW109" s="46">
        <f>CONCATENATE(AY109,AZ109)&lt;&gt;""</f>
        <v/>
      </c>
      <c r="FX109" s="46">
        <f>IF(AND($DS109,FW109),
IF(AY109="","Debes escribir el número de días de vacaciones comunes. ",
IF( IFERROR(INT(AY109),1.1) &lt;&gt; IFERROR(_xlfn.NUMBERVALUE(AY109),1), "La cantidad de días de vacaciones comunes debe ser un número entero. ", "")
),
""
)</f>
        <v/>
      </c>
      <c r="FY109" s="46">
        <f>IF(AND($DS109,FW109),
IF(AZ109="","Debes escribir el valor de las vacaciones comunes. ",
IF( ISERR(_xlfn.NUMBERVALUE(AZ109)), "El valor de las vacaciones comunes debe ser un número válido. ", "")
),
""
)</f>
        <v/>
      </c>
      <c r="FZ109" s="46">
        <f>CONCATENATE(BA109,BB109)&lt;&gt;""</f>
        <v/>
      </c>
      <c r="GA109" s="46">
        <f>IF(AND($DS109,FZ109),
IF(BA109="","Debes escribir el número de días de vacaciones compensadas. ",
IF( IFERROR(INT(BA109),1.1) &lt;&gt; IFERROR(_xlfn.NUMBERVALUE(BA109),1), "La cantidad de días de vacaciones compensadas debe ser un número entero. ", "")
),
""
)</f>
        <v/>
      </c>
      <c r="GB109" s="46">
        <f>IF(AND($DS109,FZ109),
IF(BB109="","Debes escribir el valor de las vacaciones compensadas. ",
IF( ISERR(_xlfn.NUMBERVALUE(BB109)), "El valor de las vacaciones compensadas debe ser un número válido. ", "")
),
""
)</f>
        <v/>
      </c>
      <c r="GC109" s="46">
        <f>CONCATENATE(BC109,BD109)&lt;&gt;""</f>
        <v/>
      </c>
      <c r="GD109" s="46">
        <f>IF(AND($DS109,GC109),
IF(BC109="","Debes escribir el número de días de prima salarial. ",
IF( IFERROR(INT(BC109),1.1) &lt;&gt; IFERROR(_xlfn.NUMBERVALUE(BC109),1), "La cantidad de días de prima salarial debe ser un número entero. ", "")
),
""
)</f>
        <v/>
      </c>
      <c r="GE109" s="46">
        <f>IF(AND($DS109,GC109),
IF(BD109="","Debes escribir el valor de los días de prima salarial. ",
IF( ISERR(_xlfn.NUMBERVALUE(BD109)), "El valor de los días de prima salarial debe ser un número válido. ", "")
),
""
)</f>
        <v/>
      </c>
      <c r="GF109" s="46">
        <f>IF($DS109,
IF( AND(BE109&lt;&gt;"", ISERR(_xlfn.NUMBERVALUE(BE109))), "El valor de la prima NO saliarial debe ser un número válido. ", "")
)</f>
        <v/>
      </c>
      <c r="GG109" s="46">
        <f>CONCATENATE(BF109,BG109,BH109)&lt;&gt;""</f>
        <v/>
      </c>
      <c r="GH109" s="46">
        <f>IF(AND($DS109,GG109),
IF(BF109="","Debes escribir el valor de las cesantías. ",
IF( ISERR(_xlfn.NUMBERVALUE(BF109)), "El valor de las cesantías debe ser un número válido. ", "")
),
""
)</f>
        <v/>
      </c>
      <c r="GI109" s="46">
        <f>IF(AND($DS109,GG109),
IF(BG109="","Debes escribir el % de cesantías. ",
IF( ISERR(_xlfn.NUMBERVALUE(BG109)), "El % de cesantías debe ser un número válido. ", "")
),
""
)</f>
        <v/>
      </c>
      <c r="GJ109" s="46">
        <f>IF(AND($DS109,GG109),
IF(BH109="","Debes escribir el valor de intereses de cesantías. ",
IF( ISERR(_xlfn.NUMBERVALUE(BH109)), "El valor de intereses de cesantías debe ser un número válido. ", "")
),
""
)</f>
        <v/>
      </c>
      <c r="GK109" s="46">
        <f>CONCATENATE(BI109,BJ109,BK109)&lt;&gt;""</f>
        <v/>
      </c>
      <c r="GL109" s="46">
        <f>IF(AND($DS109,GK109),
IF(BI109="","Debes escribir el número de días de incapacidad. ",
IF( IFERROR(INT(BI109),1.1) &lt;&gt; IFERROR(_xlfn.NUMBERVALUE(BI109),1), "La cantidad de días de incapacidad debe ser un número entero. ", "")
),
""
)</f>
        <v/>
      </c>
      <c r="GM109" s="46">
        <f>IF(AND($DS109,GK109),
IF(BJ109="","Debes escribir el tipo de incapacidad. ",
IF(_xlfn.IFNA(VLOOKUP(BJ109,TIPO_DE_INCAPACIDAD,1,FALSE),-1)=-1,"El tipo de incapacidad es inválida (por favor seleccionarlo de la lista). ","")
),
""
)</f>
        <v/>
      </c>
      <c r="GN109" s="46">
        <f>IF(AND($DS109,GK109),
IF(BK109="","Debes escribir el valor de la incapacidad. ",
IF( ISERR(_xlfn.NUMBERVALUE(BK109)), "El valor de la incapacidad debe ser un número válido. ", "")
),
""
)</f>
        <v/>
      </c>
      <c r="GO109" s="46">
        <f>CONCATENATE(BL109,BM109)&lt;&gt;""</f>
        <v/>
      </c>
      <c r="GP109" s="46">
        <f>IF(AND($DS109,GO109),
IF(BL109="","Debes escribir el número de días de licencia de maternidad o paternidad. ",
IF( IFERROR(INT(BL109),1.1) &lt;&gt; IFERROR(_xlfn.NUMBERVALUE(BL109),1), "La cantidad de días de licencia de maternidad o paternidad debe ser un número entero. ", "")
),
""
)</f>
        <v/>
      </c>
      <c r="GQ109" s="46">
        <f>IF(AND($DS109,GO109),
IF(BM109="","Debes escribir el valor de la licencia de maternidad o paternidad. ",
IF( ISERR(_xlfn.NUMBERVALUE(BM109)), "El valor de la licencia de maternidad o paternidad debe ser un número válido. ", "")
),
""
)</f>
        <v/>
      </c>
      <c r="GR109" s="46">
        <f>CONCATENATE(BN109,BO109)&lt;&gt;""</f>
        <v/>
      </c>
      <c r="GS109" s="46">
        <f>IF(AND($DS109,GR109),
IF(BN109="","Debes escribir el número de días de licencia remunerada. ",
IF( IFERROR(INT(BN109),1.1) &lt;&gt; IFERROR(_xlfn.NUMBERVALUE(BN109),1), "La cantidad de días de licencia remunerada debe ser un número entero. ", "")
),
""
)</f>
        <v/>
      </c>
      <c r="GT109" s="46">
        <f>IF(AND($DS109,GR109),
IF(BO109="","Debes escribir el valor de la licencia remunerada. ",
IF( ISERR(_xlfn.NUMBERVALUE(BO109)), "El valor de la licencia remunerada debe ser un número válido. ", "")
),
""
)</f>
        <v/>
      </c>
      <c r="GU109" s="46">
        <f>IF($DS109,
IF( AND(BP109&lt;&gt;"", ISERR(_xlfn.NUMBERVALUE(BP109))), "El valor de la licencia NO remunerada debe ser un número válido. ", "")
)</f>
        <v/>
      </c>
      <c r="GV109" s="46">
        <f>IF($DS109,
IF( AND(BQ109&lt;&gt;"", ISERR(_xlfn.NUMBERVALUE(BQ109))), "El valor de auxilios salariales debe ser un número válido. ", "")
)</f>
        <v/>
      </c>
      <c r="GW109" s="46">
        <f>IF($DS109,
IF( AND(BR109&lt;&gt;"", ISERR(_xlfn.NUMBERVALUE(BR109))), "El valor de auxilios NO salariales debe ser un número válido. ", "")
)</f>
        <v/>
      </c>
      <c r="GX109" s="46">
        <f>IF($DS109,
IF( AND(BS109&lt;&gt;"", ISERR(_xlfn.NUMBERVALUE(BS109))), "El valor de bonos salariales debe ser un número válido. ", "")
)</f>
        <v/>
      </c>
      <c r="GY109" s="46">
        <f>IF($DS109,
IF( AND(BT109&lt;&gt;"", ISERR(_xlfn.NUMBERVALUE(BT109))), "El valor de bonos NO salariales debe ser un número válido. ", "")
)</f>
        <v/>
      </c>
      <c r="GZ109" s="46">
        <f>IF($DS109,
IF( AND(BU109&lt;&gt;"", ISERR(_xlfn.NUMBERVALUE(BU109))), "El valor de bonos salariales de alimentación debe ser un número válido. ", "")
)</f>
        <v/>
      </c>
      <c r="HA109" s="46">
        <f>IF($DS109,
IF( AND(BV109&lt;&gt;"", ISERR(_xlfn.NUMBERVALUE(BV109))), "El valor de bonos NO salariales de alimentación debe ser un número válido. ", "")
)</f>
        <v/>
      </c>
      <c r="HB109" s="46">
        <f>IF($DS109,
IF( AND(BW109&lt;&gt;"", ISERR(_xlfn.NUMBERVALUE(BW109))), "El valor de bonificaciones salariales debe ser un número válido. ", "")
)</f>
        <v/>
      </c>
      <c r="HC109" s="46">
        <f>IF($DS109,
IF( AND(BX109&lt;&gt;"", ISERR(_xlfn.NUMBERVALUE(BX109))), "El valor de bonificaciones NO salariales debe ser un número válido. ", "")
)</f>
        <v/>
      </c>
      <c r="HD109" s="46">
        <f>IF($DS109,
IF( AND(BY109&lt;&gt;"", ISERR(_xlfn.NUMBERVALUE(BY109))), "El valor de compensaciones ordinarias debe ser un número válido. ", "")
)</f>
        <v/>
      </c>
      <c r="HE109" s="46">
        <f>IF($DS109,
IF( AND(BZ109&lt;&gt;"", ISERR(_xlfn.NUMBERVALUE(BZ109))), "El valor de compensaciones extraordinarias debe ser un número válido. ", "")
)</f>
        <v/>
      </c>
      <c r="HF109" s="46">
        <f>IF($DS109,
IF( AND(CA109&lt;&gt;"", ISERR(_xlfn.NUMBERVALUE(CA109))), "El valor de comisiones debe ser un número válido. ", "")
)</f>
        <v/>
      </c>
      <c r="HG109" s="46">
        <f>IF($DS109,
IF( AND(CB109&lt;&gt;"", ISERR(_xlfn.NUMBERVALUE(CB109))), "El valor de ausencia por huega debe ser un número válido. ", "")
)</f>
        <v/>
      </c>
      <c r="HH109" s="46">
        <f>IF($DS109,
IF( AND(CC109&lt;&gt;"", ISERR(_xlfn.NUMBERVALUE(CC109))), "El valor de anticipos debe ser un número válido. ", "")
)</f>
        <v/>
      </c>
      <c r="HI109" s="46">
        <f>IF($DS109,
IF( AND(CD109&lt;&gt;"", ISERR(_xlfn.NUMBERVALUE(CD109))), "El valor de pagos a terceros debe ser un número válido. ", "")
)</f>
        <v/>
      </c>
      <c r="HJ109" s="46">
        <f>IF($DS109,
IF( AND(CE109&lt;&gt;"", ISERR(_xlfn.NUMBERVALUE(CE109))), "El valor de dotación debe ser un número válido. ", "")
)</f>
        <v/>
      </c>
      <c r="HK109" s="46">
        <f>IF($DS109,
IF( AND(CF109&lt;&gt;"", ISERR(_xlfn.NUMBERVALUE(CF109))), "El valor de apoyo sostenibilidad debe ser un número válido. ", "")
)</f>
        <v/>
      </c>
      <c r="HL109" s="46">
        <f>IF($DS109,
IF( AND(CG109&lt;&gt;"", ISERR(_xlfn.NUMBERVALUE(CG109))), "El valor de teletrabajo debe ser un número válido. ", "")
)</f>
        <v/>
      </c>
      <c r="HM109" s="46">
        <f>IF($DS109,
IF( AND(CH109&lt;&gt;"", ISERR(_xlfn.NUMBERVALUE(CH109))), "El valor de bonificación de retiro debe ser un número válido. ", "")
)</f>
        <v/>
      </c>
      <c r="HN109" s="46">
        <f>IF($DS109,
IF( AND(CI109&lt;&gt;"", ISERR(_xlfn.NUMBERVALUE(CI109))), "El valor de indemnización de retiro debe ser un número válido. ", "")
)</f>
        <v/>
      </c>
      <c r="HO109" s="46">
        <f>IF($DS109,
IF( AND(CJ109&lt;&gt;"", ISERR(_xlfn.NUMBERVALUE(CJ109))), "El valor de reintegros debe ser un número válido. ", "")
)</f>
        <v/>
      </c>
      <c r="HP109" s="46">
        <f>CONCATENATE(CK109,CL109,CM109)&lt;&gt;""</f>
        <v/>
      </c>
      <c r="HQ109" s="46">
        <f>IF(AND($DS109,HP109),
IF(CK109="","Debes escribir la descripción de otro concepto no categorizado. ",""),
""
)</f>
        <v/>
      </c>
      <c r="HR109" s="46">
        <f>IF(AND($DS109,HP109),
IF(CONCATENATE(CL109,CM109)="","Debes escribir al menos un valor de concepto no categorizado (salarial o no salarial). ",
IF(ISERR(_xlfn.NUMBERVALUE(CL109)),"El valor salarial concepto no categorizado debe ser un número válido. ","")
),
""
)</f>
        <v/>
      </c>
      <c r="HS109" s="46">
        <f>IF(AND($DS109,HP109),
IF(CONCATENATE(CL109,CM109)="","Debes escribir al menos un valor de concepto no categorizado (salarial o no salarial). ",
IF(ISERR(_xlfn.NUMBERVALUE(CM109)),"El valor NO salarial concepto no categorizado debe ser un número válido. ","")
),
""
)</f>
        <v/>
      </c>
      <c r="HT109" s="46">
        <f>IF($DS109,
IF(CN109="","Debes escribir el porcentaje del aporte a salud. ",
IF( ISERR(_xlfn.NUMBERVALUE(CN109)), "El valor del porcentaje del aporte a salud debe ser un número válido. ", "")
)
)</f>
        <v/>
      </c>
      <c r="HU109" s="46">
        <f>IF($DS109,
IF(CO109="","Debes escribir el valor del aporte a salud. ",
IF( ISERR(_xlfn.NUMBERVALUE(CO109)), "El valor del aporte a salud debe ser un número válido. ", "")
)
)</f>
        <v/>
      </c>
      <c r="HV109" s="46">
        <f>IF($DS109,
IF( AND(CP109&lt;&gt;"", ISERR(_xlfn.NUMBERVALUE(CP109))), "El valor plan complementario debe ser un número válido. ", "")
)</f>
        <v/>
      </c>
      <c r="HW109" s="46">
        <f>IF($DS109,
IF(CQ109="","Debes escribir el porcentaje del aporte a pensión. ",
IF( ISERR(_xlfn.NUMBERVALUE(CQ109)), "El valor del porcentaje del aporte a pensión debe ser un número válido. ", "")
)
)</f>
        <v/>
      </c>
      <c r="HX109" s="46">
        <f>IF($DS109,
IF(CR109="","Debes escribir el valor del aporte a pensión. ",
IF( ISERR(_xlfn.NUMBERVALUE(CR109)), "El valor del aporte a salud debe ser un número válido. ", "")
)
)</f>
        <v/>
      </c>
      <c r="HY109" s="46">
        <f>IF($DS109,
IF( AND(CS109&lt;&gt;"", ISERR(_xlfn.NUMBERVALUE(CS109))), "El valor pensión voluntaria debe ser un número válido. ", "")
)</f>
        <v/>
      </c>
      <c r="HZ109" s="46">
        <f>CONCATENATE(CT109,CU109,CV109,CW109)&lt;&gt;""</f>
        <v/>
      </c>
      <c r="IA109" s="46">
        <f>IF(AND($DS109,HZ109),
IF(CT109="","Debes escribir el % del fondo de seguridad pensional. ",
IF( ISERR(_xlfn.NUMBERVALUE(CT109)), "El % del fondo de seguridad debe ser un número válido. ", "")
),
""
)</f>
        <v/>
      </c>
      <c r="IB109" s="46">
        <f>IF(AND($DS109,HZ109),
IF(CU109="","Debes escribir el valor del aporte al fondo de solidaridad pensional. ",
IF( ISERR(_xlfn.NUMBERVALUE(CU109)), "El valor del aporte al fondo de solidaridad pensional debe ser un número válido. ", "")
),
""
)</f>
        <v/>
      </c>
      <c r="IC109" s="46">
        <f>IF(AND($DS109,HZ109),
IF(CV109="","Debes escribir el % del fondo de subsistencia. ",
IF( ISERR(_xlfn.NUMBERVALUE(CV109)), "El % del fondo de subsistencia debe ser un número válido. ", "")
),
""
)</f>
        <v/>
      </c>
      <c r="ID109" s="46">
        <f>IF(AND($DS109,HZ109),
IF(CW109="","Debes escribir el valor del fondo de subsistencia. ",
IF( ISERR(_xlfn.NUMBERVALUE(CW109)), "El valor del fondo de subsistencia debe ser un número válido. ", "")
),
""
)</f>
        <v/>
      </c>
      <c r="IE109" s="46">
        <f>CONCATENATE(CX109,CY109)&lt;&gt;""</f>
        <v/>
      </c>
      <c r="IF109" s="46">
        <f>IF(AND($DS109,IE109),
IF(CX109="","Debes escribir el % de sindicato. ",
IF( ISERR(_xlfn.NUMBERVALUE(CX109)), "El % de sindicato debe ser un número válido. ", "")
),
""
)</f>
        <v/>
      </c>
      <c r="IG109" s="46">
        <f>IF(AND($DS109,IE109),
IF(CY109="","Debes escribir el valor del sindicato. ",
IF( ISERR(_xlfn.NUMBERVALUE(CY109)), "El valor del sindicato debe ser un número válido. ", "")
),
""
)</f>
        <v/>
      </c>
      <c r="IH109" s="46">
        <f>IF($DS109,
IF( AND(CZ109&lt;&gt;"", ISERR(_xlfn.NUMBERVALUE(CZ109))), "El valor de sanción pública debe ser un número válido. ", "")
)</f>
        <v/>
      </c>
      <c r="II109" s="46">
        <f>IF($DS109,
IF( AND(DA109&lt;&gt;"", ISERR(_xlfn.NUMBERVALUE(DA109))), "El valor de sanción privada debe ser un número válido. ", "")
)</f>
        <v/>
      </c>
      <c r="IJ109" s="46">
        <f>CONCATENATE(DB109,DC109)&lt;&gt;""</f>
        <v/>
      </c>
      <c r="IK109" s="46">
        <f>IF(AND($DS109,IJ109),
IF(DB109="","Debes escribir la descripción de libranza. ",""),
""
)</f>
        <v/>
      </c>
      <c r="IL109" s="46">
        <f>IF(AND($DS109,IJ109),
IF(DC109="","Debes escribir la cuota libranza. ",
IF(ISERR(_xlfn.NUMBERVALUE(DC109)),"El valor de la cuota libranza debe ser un número válido. ","")
),
""
)</f>
        <v/>
      </c>
      <c r="IM109" s="46">
        <f>IF($DS109,
IF( AND(DD109&lt;&gt;"", ISERR(_xlfn.NUMBERVALUE(DD109))), "El valor de pagos a terceros debe ser un número válido. ", "")
)</f>
        <v/>
      </c>
      <c r="IN109" s="46">
        <f>IF($DS109,
IF( AND(DE109&lt;&gt;"", ISERR(_xlfn.NUMBERVALUE(DE109))), "El valor de anticipos debe ser un número válido. ", "")
)</f>
        <v/>
      </c>
      <c r="IO109" s="46">
        <f>IF($DS109,
IF( AND(DF109&lt;&gt;"", ISERR(_xlfn.NUMBERVALUE(DF109))), "El valor de AFC debe ser un número válido. ", "")
)</f>
        <v/>
      </c>
      <c r="IP109" s="46">
        <f>IF($DS109,
IF( AND(DG109&lt;&gt;"", ISERR(_xlfn.NUMBERVALUE(DG109))), "El valor de rete-fuente debe ser un número válido. ", "")
)</f>
        <v/>
      </c>
      <c r="IQ109" s="46">
        <f>IF($DS109,
IF( AND(DH109&lt;&gt;"", ISERR(_xlfn.NUMBERVALUE(DH109))), "El valor de cooperativa de trabajo debe ser un número válido. ", "")
)</f>
        <v/>
      </c>
      <c r="IR109" s="46">
        <f>IF($DS109,
IF( AND(DI109&lt;&gt;"", ISERR(_xlfn.NUMBERVALUE(DI109))), "El valor de embargo fiscal debe ser un número válido. ", "")
)</f>
        <v/>
      </c>
      <c r="IS109" s="46">
        <f>IF($DS109,
IF( AND(DJ109&lt;&gt;"", ISERR(_xlfn.NUMBERVALUE(DJ109))), "El valor de educación debe ser un número válido. ", "")
)</f>
        <v/>
      </c>
      <c r="IT109" s="46">
        <f>IF($DS109,
IF( AND(DK109&lt;&gt;"", ISERR(_xlfn.NUMBERVALUE(DK109))), "El valor de reintegro debe ser un número válido. ", "")
)</f>
        <v/>
      </c>
      <c r="IU109" s="46">
        <f>IF($DS109,
IF( AND(DL109&lt;&gt;"", ISERR(_xlfn.NUMBERVALUE(DL109))), "El valor de deuda debe ser un número válido. ", "")
)</f>
        <v/>
      </c>
      <c r="IV109" s="46">
        <f>IF($DS109,
IF( AND(DM109&lt;&gt;"", ISERR(_xlfn.NUMBERVALUE(DM109))), "El valor de otras deducciones debe ser un número válido. ", "")
)</f>
        <v/>
      </c>
      <c r="IW109" s="46">
        <f>IF($DS109,
IF(DN109="","Debes escribir el valor de los devengos totales. ",
IF( ISERR(_xlfn.NUMBERVALUE(DN109)), "El valor de los devengos totales debe ser un número válido. ", "")
)
)</f>
        <v/>
      </c>
      <c r="IX109" s="46">
        <f>IF($DS109,
IF(DO109="","Debes escribir el valor de las deducciones totales. ",
IF( ISERR(_xlfn.NUMBERVALUE(DO109)), "El valor de las deducciones totales debe ser un número válido. ", "")
)
)</f>
        <v/>
      </c>
      <c r="IY109" s="46">
        <f>IF($DS109,
IF(DP109="","Debes escribir el valor del salario total. ",
IF( ISERR(_xlfn.NUMBERVALUE(DP109)), "El valor del salario total debe ser un número válido. ", "")
)
)</f>
        <v/>
      </c>
    </row>
    <row r="110">
      <c r="B110" s="48" t="n">
        <v>98</v>
      </c>
      <c r="C110" s="61">
        <f>IF(AND(DS110,DP110&lt;&gt;""),
IF(DQ110="","OK","Error"),
""
)</f>
        <v/>
      </c>
      <c r="D110" s="53" t="n"/>
      <c r="E110" s="52" t="n"/>
      <c r="F110" s="112" t="n"/>
      <c r="G110" s="52" t="n"/>
      <c r="H110" s="53" t="n"/>
      <c r="I110" s="52" t="n"/>
      <c r="J110" s="52" t="n"/>
      <c r="K110" s="53" t="n"/>
      <c r="L110" s="55" t="n"/>
      <c r="M110" s="108" t="n"/>
      <c r="N110" s="56" t="n"/>
      <c r="O110" s="52" t="n"/>
      <c r="P110" s="52" t="n"/>
      <c r="Q110" s="52" t="n"/>
      <c r="R110" s="52" t="n"/>
      <c r="S110" s="52" t="n"/>
      <c r="T110" s="53" t="n"/>
      <c r="U110" s="52" t="n"/>
      <c r="V110" s="52" t="n"/>
      <c r="W110" s="55" t="n"/>
      <c r="X110" s="55" t="n"/>
      <c r="Y110" s="52" t="n"/>
      <c r="Z110" s="55" t="n"/>
      <c r="AA110" s="52" t="n"/>
      <c r="AB110" s="53" t="n"/>
      <c r="AC110" s="53" t="n"/>
      <c r="AD110" s="53" t="n"/>
      <c r="AE110" s="177" t="n"/>
      <c r="AF110" s="113" t="n"/>
      <c r="AG110" s="177" t="n"/>
      <c r="AH110" s="178" t="n"/>
      <c r="AI110" s="178" t="n"/>
      <c r="AJ110" s="178" t="n"/>
      <c r="AK110" s="114" t="n"/>
      <c r="AL110" s="178" t="n"/>
      <c r="AM110" s="114" t="n"/>
      <c r="AN110" s="178" t="n"/>
      <c r="AO110" s="114" t="n"/>
      <c r="AP110" s="178" t="n"/>
      <c r="AQ110" s="114" t="n"/>
      <c r="AR110" s="178" t="n"/>
      <c r="AS110" s="114" t="n"/>
      <c r="AT110" s="178" t="n"/>
      <c r="AU110" s="114" t="n"/>
      <c r="AV110" s="178" t="n"/>
      <c r="AW110" s="114" t="n"/>
      <c r="AX110" s="178" t="n"/>
      <c r="AY110" s="114" t="n"/>
      <c r="AZ110" s="178" t="n"/>
      <c r="BA110" s="114" t="n"/>
      <c r="BB110" s="178" t="n"/>
      <c r="BC110" s="114" t="n"/>
      <c r="BD110" s="178" t="n"/>
      <c r="BE110" s="178" t="n"/>
      <c r="BF110" s="178" t="n"/>
      <c r="BG110" s="59" t="n"/>
      <c r="BH110" s="178" t="n"/>
      <c r="BI110" s="114" t="n"/>
      <c r="BJ110" s="53" t="n"/>
      <c r="BK110" s="178" t="n"/>
      <c r="BL110" s="114" t="n"/>
      <c r="BM110" s="178" t="n"/>
      <c r="BN110" s="114" t="n"/>
      <c r="BO110" s="178" t="n"/>
      <c r="BP110" s="178" t="n"/>
      <c r="BQ110" s="178" t="n"/>
      <c r="BR110" s="178" t="n"/>
      <c r="BS110" s="178" t="n"/>
      <c r="BT110" s="178" t="n"/>
      <c r="BU110" s="178" t="n"/>
      <c r="BV110" s="178" t="n"/>
      <c r="BW110" s="178" t="n"/>
      <c r="BX110" s="178" t="n"/>
      <c r="BY110" s="178" t="n"/>
      <c r="BZ110" s="178" t="n"/>
      <c r="CA110" s="178" t="n"/>
      <c r="CB110" s="178" t="n"/>
      <c r="CC110" s="178" t="n"/>
      <c r="CD110" s="178" t="n"/>
      <c r="CE110" s="178" t="n"/>
      <c r="CF110" s="178" t="n"/>
      <c r="CG110" s="178" t="n"/>
      <c r="CH110" s="178" t="n"/>
      <c r="CI110" s="178" t="n"/>
      <c r="CJ110" s="178" t="n"/>
      <c r="CK110" s="53" t="n"/>
      <c r="CL110" s="178" t="n"/>
      <c r="CM110" s="178" t="n"/>
      <c r="CN110" s="60" t="n"/>
      <c r="CO110" s="177" t="n"/>
      <c r="CP110" s="178" t="n"/>
      <c r="CQ110" s="60" t="n"/>
      <c r="CR110" s="177" t="n"/>
      <c r="CS110" s="178" t="n"/>
      <c r="CT110" s="59" t="n"/>
      <c r="CU110" s="178" t="n"/>
      <c r="CV110" s="59" t="n"/>
      <c r="CW110" s="178" t="n"/>
      <c r="CX110" s="59" t="n"/>
      <c r="CY110" s="178" t="n"/>
      <c r="CZ110" s="178" t="n"/>
      <c r="DA110" s="178" t="n"/>
      <c r="DB110" s="53" t="n"/>
      <c r="DC110" s="178" t="n"/>
      <c r="DD110" s="178" t="n"/>
      <c r="DE110" s="178" t="n"/>
      <c r="DF110" s="178" t="n"/>
      <c r="DG110" s="178" t="n"/>
      <c r="DH110" s="178" t="n"/>
      <c r="DI110" s="178" t="n"/>
      <c r="DJ110" s="178" t="n"/>
      <c r="DK110" s="178" t="n"/>
      <c r="DL110" s="178" t="n"/>
      <c r="DM110" s="178" t="n"/>
      <c r="DN110" s="177" t="n"/>
      <c r="DO110" s="177" t="n"/>
      <c r="DP110" s="177" t="n"/>
      <c r="DQ110" s="76">
        <f>IF(AND(DS110,DP110&lt;&gt;""),
CONCATENATE(DT110,DU110,DV110,DW110,DX110,DY110,DZ110,EA110,EB110,EC110,ED110,EE110,EF110,EG110,EH110,EI110,EJ110,EK110,EL110,EM110,EN110,EO110,EP110,EQ110,ES110,ET110,EU110,EV110,EW110,EX110,EY110,EZ110,FA110,FC110,FD110,FF110,FG110,FI110,FJ110,FL110,FM110,FO110,FP110,FR110,FS110,FU110,FV110,FX110,FY110,GA110,GB110,GD110,GE110,GF110,GH110,GI110,GJ110,GL110,GM110,GN110,GP110,GQ110,GS110,GT110,GU110,GV110,GW110,GX110,GY110,GZ110,HA110,HB110,HC110,HD110,HE110,HF110,HG110,HH110,HI110,HJ110,HK110,HL110,HM110,HN110,HO110,HQ110,HR110,HS110,HT110,HU110,HV110,HW110,HX110,HY110,IA110,IB110,IC110,ID110,IF110,IG110,IH110,II110,IK110,IL110,IM110,IN110,IO110,IP110,IQ110,IR110,IS110,IT110,IU110,IV110,IW110,IX110,IY110,IZ110),
""
)</f>
        <v/>
      </c>
      <c r="DR110" s="53" t="n"/>
      <c r="DS110" s="46">
        <f>CONCATENATE(D110,$E110,$F110,$G110,H110,$I110,$J110,K110,$L110,$M110,N110,$O110,$P110,$Q110,$R110,$S110,T110,$U110,$V110,$W110,$X110,$Y110,$Z110,$AA110,AB110,AC110,AD110,$AE110,$AF110,$AG110,AH110,AI110,AJ110,AK110,AL110,AM110,AN110,AO110,AP110,AQ110,AR110,AS110,AT110,AU110,AV110,AW110,AX110,AY110,AZ110,BA110,BB110,BC110,BD110,BE110,BF110,BG110,BH110,BI110,BJ110,BK110,BL110,BM110,BN110,BO110,BP110,BQ110,BR110,BS110,BT110,BU110,BV110,BW110,BX110,BY110,BZ110,CA110,CB110,CC110,CD110,CE110,CF110,CG110,CH110,CI110,CJ110,CK110,CL110,CM110,$CN110,$CO110,CP110,$CQ110,$CR110,CS110,CT110,CU110,CV110,CW110,CX110,CY110,CZ110,DA110,DB110,DC110,DD110,DE110,DF110,DG110,DH110,DI110,DJ110,DK110,DL110,DM110,$DN110,$DO110,$DP110,DR110)&lt;&gt;""</f>
        <v/>
      </c>
      <c r="DT110" s="46">
        <f>IF(AND($DS110,$E$4&lt;&gt;""),
IF(LEFT($E$4,2) = "1.",
IF(D110&lt;&gt;"","El CUNE sólo se envía en operaciones de novedad o ajuste. ",""),
IF(D110="","Debes escribir un CUNE válido para realizar operaciones de novedad o ajuste. ","")),
""
)</f>
        <v/>
      </c>
      <c r="DU110" s="46">
        <f>IF($DS110,
IF(E110="","Debes seleccionar el tipo de documento del empleado. ",
IF(_xlfn.IFNA(VLOOKUP(E110,TIPO_DE_DOCUMENTO,1,FALSE),-1)=-1,"El tipo de documento no es válido (por favor seleccionarlo de la lista). ","")
)
)</f>
        <v/>
      </c>
      <c r="DV110" s="46">
        <f>IF($DS110,
IF(F110="","Debes escribir el número de documento del empleado. ","")
)</f>
        <v/>
      </c>
      <c r="DW110" s="46">
        <f>IF($DS110,
IF(G110="","Debes escribir el primer nombre del empleado. ","")
)</f>
        <v/>
      </c>
      <c r="DY110" s="46">
        <f>IF($DS110,
IF(I110="","Debes escribir el primer apellido del empleado. ","")
)</f>
        <v/>
      </c>
      <c r="DZ110" s="46">
        <f>IF($DS110,
IF(J110="","Debes escribir el segundo apellido del empleado. ","")
)</f>
        <v/>
      </c>
      <c r="EB110" s="46">
        <f>IF($DS110,
IF(L110="","Debes escribir la fecha de ingreso del empleado. ",
IF(ISERR(DATE(YEAR(L110),MONTH(L110),DAY(L110))), "El valor ingresado en fecha de ingreso no tiene un formato válido. ","")
)
)</f>
        <v/>
      </c>
      <c r="EC110" s="46">
        <f>IF($DS110,
IF(M110="","Debes escribir el tiempo laborado. ",
IF( IFERROR(INT(M110),1.1) &lt;&gt; IFERROR(_xlfn.NUMBERVALUE(M110),1), "El valor de los días trabajados debe ser un número entero. ", "")
)
)</f>
        <v/>
      </c>
      <c r="ED110" s="46">
        <f>IF($DS110,
IF( AND(N110&lt;&gt;"", ISERR(DATE(YEAR(N110),MONTH(N110),DAY(N110))) ), "El valor ingresado en fecha de ingreso no tiene un formato válido. ",
IF( AND(N110&lt;&gt;"", $E$6&lt;&gt;"", DATE(YEAR(N110), MONTH(N110), 1) &lt;&gt; IFERROR(DATE(MID($E$6, 1, 4), MID($E$6, 6, 2),1), "1/1/1900") ), "La fecha de retiro debe estar dentro del período liquidado. ", "")
)
)</f>
        <v/>
      </c>
      <c r="EE110" s="46">
        <f>IF($DS110,
IF(O110="","Debes seleccionar el tipo de trabajador. ",
IF(_xlfn.IFNA(VLOOKUP(O110,TIPO_DE_TRABAJADOR,1,FALSE),-1)=-1,"El tipo de trabajador no es válido (por favor seleccionarlo de la lista). ","")
)
)</f>
        <v/>
      </c>
      <c r="EF110" s="46">
        <f>IF($DS110,
IF(P110="","Debes seleccionar si es un trabajador dependiente pensionado por vejez. ",
IF(_xlfn.IFNA(VLOOKUP(P110,SUBTIPO_DE_TRABAJADOR,1,FALSE),-1)=-1,"El tipo de trabajador dependiente pensionado por vejez no es válido (por favor seleccionarlo de la lista). ","")
)
)</f>
        <v/>
      </c>
      <c r="EG110" s="46">
        <f>IF($DS110,
IF(Q110="","Debes seleccionar el tipo de contrato del trabajador. ",
IF(_xlfn.IFNA(VLOOKUP(Q110,TIPO_DE_CONTRATO,1,FALSE),-1)=-1,"El tipo de contrato del trabajador no es válido (por favor seleccionarlo de la lista). ","")
)
)</f>
        <v/>
      </c>
      <c r="EH110" s="46">
        <f>IF($DS110,
IF(R110="","Debes seleccionar si es un salario integral. ",
IF(_xlfn.IFNA(VLOOKUP(R110,SI_NO,1,FALSE),-1)=-1,"Valor no válido para salario integral (por favor seleccionarlo de la lista). ","")
)
)</f>
        <v/>
      </c>
      <c r="EI110" s="46">
        <f>IF($DS110,
IF(S110="","Debes seleccionar si el trabajador realiza actividades de riesgo. ",
IF(_xlfn.IFNA(VLOOKUP(S110,SI_NO,1,FALSE),-1)=-1,"Valor no válido para actividad de alto riesgo (por favor seleccionarlo de la lista). ","")
)
)</f>
        <v/>
      </c>
      <c r="EK110" s="46">
        <f>IF($DS110,
IF(U110="","Debes escribir el código del municipio de residencia del trabajador. ",
IF(_xlfn.IFNA(VLOOKUP(U110,MUNICIPIO,1,FALSE),-1)=-1,"El municipio de residencia del trabajador es inválido (por favor seleccionarlo de la lista). ","")
)
)</f>
        <v/>
      </c>
      <c r="EL110" s="46">
        <f>IF($DS110,
IF(V110="","Debes escribir el la dirección de residendia del trabajador. ","")
)</f>
        <v/>
      </c>
      <c r="EM110" s="46">
        <f>IF($DS110,
IF(W110="","Debes escribir la fecha de inicio de la liquidación. ",
IF(ISERR(DATE(YEAR(W110),MONTH(W110),DAY(W110))),"El valor ingresado en fecha de inicio de liquidación no tiene un formato válido. ",
IF( AND($E$6&lt;&gt;"", DATE(YEAR(W110), MONTH(W110), 1) &lt;&gt; IFERROR(DATE(MID($E$6, 1, 4), MID($E$6, 6, 2),1), "1/1/1900") ), "La fecha de inicio de la liquidación debe estar dentro del período liquidado. ", "")
)
)
)</f>
        <v/>
      </c>
      <c r="EN110" s="46">
        <f>IF($DS110,
IF(X110="","Debes escribir la fecha de fin de la liquidación. ",
IF(ISERR(DATE(YEAR(X110),MONTH(X110),DAY(X110))),"El valor ingresado en fecha de fin de liquidación no tiene un formato válido. ",
IF( AND($E$6&lt;&gt;"", DATE(YEAR(X110), MONTH(X110), 1) &lt;&gt; IFERROR(DATE(MID($E$6, 1, 4), MID($E$6, 6, 2),1), "1/1/1900") ), "La fecha de fin de la liquidación debe estar dentro del período liquidado. ", "")
)
)
)</f>
        <v/>
      </c>
      <c r="EO110" s="46">
        <f>IF($DS110,
IF(Y110="","Debes escribir la frecuencia de pago del trabajador. ",
IF(_xlfn.IFNA(VLOOKUP(Y110,PERÍODO_DE_NÓMINA,1,FALSE),-1)=-1,"La frecuencia de pago es inválida (por favor seleccionarlo de la lista). ","")
)
)</f>
        <v/>
      </c>
      <c r="EP110" s="46">
        <f>IF($DS110,
IF(Z110="","Debes escribir la fecha de pago. ",
IF(ISERR(DATE(YEAR(Z110),MONTH(Z110),DAY(Z110))), "El valor ingresado en fecha de pago no tiene un formato válido. ","")
)
)</f>
        <v/>
      </c>
      <c r="EQ110" s="46">
        <f>IF($DS110,
IF(AA110="","Debes escribir el medio de pago. ",
IF(_xlfn.IFNA(VLOOKUP(AA110,MEDIOS_DE_PAGO,1,FALSE),-1)=-1,"El medio de pago es inválido (por favor seleccionarlo de la lista). ","")
)
)</f>
        <v/>
      </c>
      <c r="ER110" s="46">
        <f>OR(AA110='Tablas '!$T$4,AA110='Tablas '!$T$7,AA110='Tablas '!$T$8,AA110='Tablas '!$T$11)</f>
        <v/>
      </c>
      <c r="ES110" s="46">
        <f>IF(AND($DS110,ER110),
IF(AB110="","Debes escribir la entidad bancaria. ",""),
""
)</f>
        <v/>
      </c>
      <c r="ET110" s="46">
        <f>IF(AND($DS110,ER110),
IF(AC110="","Debes escribir el tipo de cuenta bancaria. ",
IF(_xlfn.IFNA(VLOOKUP(AC110,TIPO_DE_CUENTA,1,FALSE),-1)=-1,"El tipo de cuenta bancaria es inválida (por favor seleccionarlo de la lista). ","")
),
""
)</f>
        <v/>
      </c>
      <c r="EU110" s="46">
        <f>IF(AND($DS110,ER110),
IF(AD110="","Debes escribir el número de cuenta bancaria. ",""),
""
)</f>
        <v/>
      </c>
      <c r="EV110" s="46">
        <f>IF($DS110,
IF(AE110="","Debes escribir el valor del sueldo básico. ",
IF( ISERR(_xlfn.NUMBERVALUE(AE110)), "El valor del sueldo básico debe ser un número válido. ", "")
)
)</f>
        <v/>
      </c>
      <c r="EW110" s="46">
        <f>IF($DS110,
IF(AF110="","Debes escribir el número de días trabajados. ",
IF( IFERROR(INT(AF110),1.1) &lt;&gt; IFERROR(_xlfn.NUMBERVALUE(AF110),1), "La cantidad de días trabajados debe ser un número entero. ", "")
)
)</f>
        <v/>
      </c>
      <c r="EX110" s="46">
        <f>IF($DS110,
IF(AG110="","Debes escribir el valor del sueldo trabajado. ",
IF( ISERR(_xlfn.NUMBERVALUE(AG110)), "El valor del sueldo trabajado debe ser un número válido. ", "")
)
)</f>
        <v/>
      </c>
      <c r="EY110" s="46">
        <f>IF($DS110,
IF( AND(AH110&lt;&gt;"", ISERR(_xlfn.NUMBERVALUE(AH110))), "El valor del auxilio de transporte debe ser un número válido. ", "")
)</f>
        <v/>
      </c>
      <c r="EZ110" s="46">
        <f>IF($DS110,
IF( AND(AI110&lt;&gt;"", ISERR(_xlfn.NUMBERVALUE(AI110))), "El valor de viáticos salariales debe ser un número válido. ", "")
)</f>
        <v/>
      </c>
      <c r="FA110" s="46">
        <f>IF($DS110,
IF( AND(AJ110&lt;&gt;"", ISERR(_xlfn.NUMBERVALUE(AJ110))), "El valor de viáticos NO salariales debe ser un número válido. ", "")
)</f>
        <v/>
      </c>
      <c r="FB110" s="46">
        <f>CONCATENATE(AK110,AL110)&lt;&gt;""</f>
        <v/>
      </c>
      <c r="FC110" s="46">
        <f>IF(AND($DS110,FB110),
IF(AK110="","Debes escribir el número de horas extras diurnas. ",
IF( IFERROR(INT(AK110),1.1) &lt;&gt; IFERROR(_xlfn.NUMBERVALUE(AK110),1), "La cantidad de horas extras diurnas debe ser un número entero. ", "")
),
""
)</f>
        <v/>
      </c>
      <c r="FD110" s="46">
        <f>IF(AND($DS110,FB110),
IF(AL110="","Debes escribir el valor de las horas extras diurnas. ",
IF( ISERR(_xlfn.NUMBERVALUE(AL110)), "El valor de las horas extras duirnas debe ser un número válido. ", "")
),
""
)</f>
        <v/>
      </c>
      <c r="FE110" s="46">
        <f>CONCATENATE(AM110,AN110)&lt;&gt;""</f>
        <v/>
      </c>
      <c r="FF110" s="46">
        <f>IF(AND($DS110,FE110),
IF(AM110="","Debes escribir el número de horas extras nocturnas. ",
IF( IFERROR(INT(AM110),1.1) &lt;&gt; IFERROR(_xlfn.NUMBERVALUE(AM110),1), "La cantidad de horas extras nocturnas debe ser un número entero. ", "")
),
""
)</f>
        <v/>
      </c>
      <c r="FG110" s="46">
        <f>IF(AND($DS110,FE110),
IF(AN110="","Debes escribir el valor de las horas extras nocturnas. ",
IF( ISERR(_xlfn.NUMBERVALUE(AN110)), "El valor de las horas extras nocturnas debe ser un número válido. ", "")
),
""
)</f>
        <v/>
      </c>
      <c r="FH110" s="46">
        <f>CONCATENATE(AO110,AP110)&lt;&gt;""</f>
        <v/>
      </c>
      <c r="FI110" s="46">
        <f>IF(AND($DS110,FH110),
IF(AO110="","Debes escribir el número de horas extras diurnas dominicales y festivas. ",
IF( IFERROR(INT(AO110),1.1) &lt;&gt; IFERROR(_xlfn.NUMBERVALUE(AO110),1), "La cantidad de horas extras diurnas dominicales y festivas debe ser un número entero. ", "")
),
""
)</f>
        <v/>
      </c>
      <c r="FJ110" s="46">
        <f>IF(AND($DS110,FH110),
IF(AP110="","Debes escribir el valor de las horas extras diurnas dominicales y festivas. ",
IF( ISERR(_xlfn.NUMBERVALUE(AP110)), "El valor de las horas extras diurnas dominicales y festivas debe ser un número válido. ", "")
),
""
)</f>
        <v/>
      </c>
      <c r="FK110" s="46">
        <f>CONCATENATE(AQ110,AR110)&lt;&gt;""</f>
        <v/>
      </c>
      <c r="FL110" s="46">
        <f>IF(AND($DS110,FK110),
IF(AQ110="","Debes escribir el número de horas extras nocturnas dominicales y festivas. ",
IF( IFERROR(INT(AQ110),1.1) &lt;&gt; IFERROR(_xlfn.NUMBERVALUE(AQ110),1), "La cantidad de horas extras nocturnas dominicales y festivas debe ser un número entero. ", "")
),
""
)</f>
        <v/>
      </c>
      <c r="FM110" s="46">
        <f>IF(AND($DS110,FK110),
IF(AR110="","Debes escribir el valor de las horas extras nocturnas dominicales y festivas. ",
IF( ISERR(_xlfn.NUMBERVALUE(AR110)), "El valor de las horas extras nocturnas dominicales y festivas debe ser un número válido. ", "")
),
""
)</f>
        <v/>
      </c>
      <c r="FN110" s="46">
        <f>CONCATENATE(AS110,AT110)&lt;&gt;""</f>
        <v/>
      </c>
      <c r="FO110" s="46">
        <f>IF(AND($DS110,FN110),
IF(AS110="","Debes escribir el número de horas recargo nocturno. ",
IF( IFERROR(INT(AS110),1.1) &lt;&gt; IFERROR(_xlfn.NUMBERVALUE(AS110),1), "La cantidad de horas recargo nocturno debe ser un número entero. ", "")
),
""
)</f>
        <v/>
      </c>
      <c r="FP110" s="46">
        <f>IF(AND($DS110,FN110),
IF(AT110="","Debes escribir el valor de las horas recargo nocturno. ",
IF( ISERR(_xlfn.NUMBERVALUE(AT110)), "El valor de las horas recargo nocturno debe ser un número válido. ", "")
),
""
)</f>
        <v/>
      </c>
      <c r="FQ110" s="46">
        <f>CONCATENATE(AU110,AV110)&lt;&gt;""</f>
        <v/>
      </c>
      <c r="FR110" s="46">
        <f>IF(AND($DS110,FQ110),
IF(AU110="","Debes escribir el número de horas recargo diurno dominical y festivo. ",
IF( IFERROR(INT(AU110),1.1) &lt;&gt; IFERROR(_xlfn.NUMBERVALUE(AU110),1), "La cantidad de horas recargo diurno dominical y festivo debe ser un número entero. ", "")
),
""
)</f>
        <v/>
      </c>
      <c r="FS110" s="46">
        <f>IF(AND($DS110,FQ110),
IF(AV110="","Debes escribir el valor de las horas recargo diurno dominical y festivo. ",
IF( ISERR(_xlfn.NUMBERVALUE(AV110)), "El valor de las horas recargo diurno dominical y festivo debe ser un número válido. ", "")
),
""
)</f>
        <v/>
      </c>
      <c r="FT110" s="46">
        <f>CONCATENATE(AW110,AX110)&lt;&gt;""</f>
        <v/>
      </c>
      <c r="FU110" s="46">
        <f>IF(AND($DS110,FT110),
IF(AW110="","Debes escribir el número de horas recargo nocturno dominical y festivo. ",
IF( IFERROR(INT(AW110),1.1) &lt;&gt; IFERROR(_xlfn.NUMBERVALUE(AW110),1), "La cantidad de horas recargo nocturno dominical y festivo debe ser un número entero. ", "")
),
""
)</f>
        <v/>
      </c>
      <c r="FV110" s="46">
        <f>IF(AND($DS110,FT110),
IF(AX110="","Debes escribir el valor de las horas recargo nocturno dominical y festivo. ",
IF( ISERR(_xlfn.NUMBERVALUE(AX110)), "El valor de las horas recargo nocturno dominical y festivo debe ser un número válido. ", "")
),
""
)</f>
        <v/>
      </c>
      <c r="FW110" s="46">
        <f>CONCATENATE(AY110,AZ110)&lt;&gt;""</f>
        <v/>
      </c>
      <c r="FX110" s="46">
        <f>IF(AND($DS110,FW110),
IF(AY110="","Debes escribir el número de días de vacaciones comunes. ",
IF( IFERROR(INT(AY110),1.1) &lt;&gt; IFERROR(_xlfn.NUMBERVALUE(AY110),1), "La cantidad de días de vacaciones comunes debe ser un número entero. ", "")
),
""
)</f>
        <v/>
      </c>
      <c r="FY110" s="46">
        <f>IF(AND($DS110,FW110),
IF(AZ110="","Debes escribir el valor de las vacaciones comunes. ",
IF( ISERR(_xlfn.NUMBERVALUE(AZ110)), "El valor de las vacaciones comunes debe ser un número válido. ", "")
),
""
)</f>
        <v/>
      </c>
      <c r="FZ110" s="46">
        <f>CONCATENATE(BA110,BB110)&lt;&gt;""</f>
        <v/>
      </c>
      <c r="GA110" s="46">
        <f>IF(AND($DS110,FZ110),
IF(BA110="","Debes escribir el número de días de vacaciones compensadas. ",
IF( IFERROR(INT(BA110),1.1) &lt;&gt; IFERROR(_xlfn.NUMBERVALUE(BA110),1), "La cantidad de días de vacaciones compensadas debe ser un número entero. ", "")
),
""
)</f>
        <v/>
      </c>
      <c r="GB110" s="46">
        <f>IF(AND($DS110,FZ110),
IF(BB110="","Debes escribir el valor de las vacaciones compensadas. ",
IF( ISERR(_xlfn.NUMBERVALUE(BB110)), "El valor de las vacaciones compensadas debe ser un número válido. ", "")
),
""
)</f>
        <v/>
      </c>
      <c r="GC110" s="46">
        <f>CONCATENATE(BC110,BD110)&lt;&gt;""</f>
        <v/>
      </c>
      <c r="GD110" s="46">
        <f>IF(AND($DS110,GC110),
IF(BC110="","Debes escribir el número de días de prima salarial. ",
IF( IFERROR(INT(BC110),1.1) &lt;&gt; IFERROR(_xlfn.NUMBERVALUE(BC110),1), "La cantidad de días de prima salarial debe ser un número entero. ", "")
),
""
)</f>
        <v/>
      </c>
      <c r="GE110" s="46">
        <f>IF(AND($DS110,GC110),
IF(BD110="","Debes escribir el valor de los días de prima salarial. ",
IF( ISERR(_xlfn.NUMBERVALUE(BD110)), "El valor de los días de prima salarial debe ser un número válido. ", "")
),
""
)</f>
        <v/>
      </c>
      <c r="GF110" s="46">
        <f>IF($DS110,
IF( AND(BE110&lt;&gt;"", ISERR(_xlfn.NUMBERVALUE(BE110))), "El valor de la prima NO saliarial debe ser un número válido. ", "")
)</f>
        <v/>
      </c>
      <c r="GG110" s="46">
        <f>CONCATENATE(BF110,BG110,BH110)&lt;&gt;""</f>
        <v/>
      </c>
      <c r="GH110" s="46">
        <f>IF(AND($DS110,GG110),
IF(BF110="","Debes escribir el valor de las cesantías. ",
IF( ISERR(_xlfn.NUMBERVALUE(BF110)), "El valor de las cesantías debe ser un número válido. ", "")
),
""
)</f>
        <v/>
      </c>
      <c r="GI110" s="46">
        <f>IF(AND($DS110,GG110),
IF(BG110="","Debes escribir el % de cesantías. ",
IF( ISERR(_xlfn.NUMBERVALUE(BG110)), "El % de cesantías debe ser un número válido. ", "")
),
""
)</f>
        <v/>
      </c>
      <c r="GJ110" s="46">
        <f>IF(AND($DS110,GG110),
IF(BH110="","Debes escribir el valor de intereses de cesantías. ",
IF( ISERR(_xlfn.NUMBERVALUE(BH110)), "El valor de intereses de cesantías debe ser un número válido. ", "")
),
""
)</f>
        <v/>
      </c>
      <c r="GK110" s="46">
        <f>CONCATENATE(BI110,BJ110,BK110)&lt;&gt;""</f>
        <v/>
      </c>
      <c r="GL110" s="46">
        <f>IF(AND($DS110,GK110),
IF(BI110="","Debes escribir el número de días de incapacidad. ",
IF( IFERROR(INT(BI110),1.1) &lt;&gt; IFERROR(_xlfn.NUMBERVALUE(BI110),1), "La cantidad de días de incapacidad debe ser un número entero. ", "")
),
""
)</f>
        <v/>
      </c>
      <c r="GM110" s="46">
        <f>IF(AND($DS110,GK110),
IF(BJ110="","Debes escribir el tipo de incapacidad. ",
IF(_xlfn.IFNA(VLOOKUP(BJ110,TIPO_DE_INCAPACIDAD,1,FALSE),-1)=-1,"El tipo de incapacidad es inválida (por favor seleccionarlo de la lista). ","")
),
""
)</f>
        <v/>
      </c>
      <c r="GN110" s="46">
        <f>IF(AND($DS110,GK110),
IF(BK110="","Debes escribir el valor de la incapacidad. ",
IF( ISERR(_xlfn.NUMBERVALUE(BK110)), "El valor de la incapacidad debe ser un número válido. ", "")
),
""
)</f>
        <v/>
      </c>
      <c r="GO110" s="46">
        <f>CONCATENATE(BL110,BM110)&lt;&gt;""</f>
        <v/>
      </c>
      <c r="GP110" s="46">
        <f>IF(AND($DS110,GO110),
IF(BL110="","Debes escribir el número de días de licencia de maternidad o paternidad. ",
IF( IFERROR(INT(BL110),1.1) &lt;&gt; IFERROR(_xlfn.NUMBERVALUE(BL110),1), "La cantidad de días de licencia de maternidad o paternidad debe ser un número entero. ", "")
),
""
)</f>
        <v/>
      </c>
      <c r="GQ110" s="46">
        <f>IF(AND($DS110,GO110),
IF(BM110="","Debes escribir el valor de la licencia de maternidad o paternidad. ",
IF( ISERR(_xlfn.NUMBERVALUE(BM110)), "El valor de la licencia de maternidad o paternidad debe ser un número válido. ", "")
),
""
)</f>
        <v/>
      </c>
      <c r="GR110" s="46">
        <f>CONCATENATE(BN110,BO110)&lt;&gt;""</f>
        <v/>
      </c>
      <c r="GS110" s="46">
        <f>IF(AND($DS110,GR110),
IF(BN110="","Debes escribir el número de días de licencia remunerada. ",
IF( IFERROR(INT(BN110),1.1) &lt;&gt; IFERROR(_xlfn.NUMBERVALUE(BN110),1), "La cantidad de días de licencia remunerada debe ser un número entero. ", "")
),
""
)</f>
        <v/>
      </c>
      <c r="GT110" s="46">
        <f>IF(AND($DS110,GR110),
IF(BO110="","Debes escribir el valor de la licencia remunerada. ",
IF( ISERR(_xlfn.NUMBERVALUE(BO110)), "El valor de la licencia remunerada debe ser un número válido. ", "")
),
""
)</f>
        <v/>
      </c>
      <c r="GU110" s="46">
        <f>IF($DS110,
IF( AND(BP110&lt;&gt;"", ISERR(_xlfn.NUMBERVALUE(BP110))), "El valor de la licencia NO remunerada debe ser un número válido. ", "")
)</f>
        <v/>
      </c>
      <c r="GV110" s="46">
        <f>IF($DS110,
IF( AND(BQ110&lt;&gt;"", ISERR(_xlfn.NUMBERVALUE(BQ110))), "El valor de auxilios salariales debe ser un número válido. ", "")
)</f>
        <v/>
      </c>
      <c r="GW110" s="46">
        <f>IF($DS110,
IF( AND(BR110&lt;&gt;"", ISERR(_xlfn.NUMBERVALUE(BR110))), "El valor de auxilios NO salariales debe ser un número válido. ", "")
)</f>
        <v/>
      </c>
      <c r="GX110" s="46">
        <f>IF($DS110,
IF( AND(BS110&lt;&gt;"", ISERR(_xlfn.NUMBERVALUE(BS110))), "El valor de bonos salariales debe ser un número válido. ", "")
)</f>
        <v/>
      </c>
      <c r="GY110" s="46">
        <f>IF($DS110,
IF( AND(BT110&lt;&gt;"", ISERR(_xlfn.NUMBERVALUE(BT110))), "El valor de bonos NO salariales debe ser un número válido. ", "")
)</f>
        <v/>
      </c>
      <c r="GZ110" s="46">
        <f>IF($DS110,
IF( AND(BU110&lt;&gt;"", ISERR(_xlfn.NUMBERVALUE(BU110))), "El valor de bonos salariales de alimentación debe ser un número válido. ", "")
)</f>
        <v/>
      </c>
      <c r="HA110" s="46">
        <f>IF($DS110,
IF( AND(BV110&lt;&gt;"", ISERR(_xlfn.NUMBERVALUE(BV110))), "El valor de bonos NO salariales de alimentación debe ser un número válido. ", "")
)</f>
        <v/>
      </c>
      <c r="HB110" s="46">
        <f>IF($DS110,
IF( AND(BW110&lt;&gt;"", ISERR(_xlfn.NUMBERVALUE(BW110))), "El valor de bonificaciones salariales debe ser un número válido. ", "")
)</f>
        <v/>
      </c>
      <c r="HC110" s="46">
        <f>IF($DS110,
IF( AND(BX110&lt;&gt;"", ISERR(_xlfn.NUMBERVALUE(BX110))), "El valor de bonificaciones NO salariales debe ser un número válido. ", "")
)</f>
        <v/>
      </c>
      <c r="HD110" s="46">
        <f>IF($DS110,
IF( AND(BY110&lt;&gt;"", ISERR(_xlfn.NUMBERVALUE(BY110))), "El valor de compensaciones ordinarias debe ser un número válido. ", "")
)</f>
        <v/>
      </c>
      <c r="HE110" s="46">
        <f>IF($DS110,
IF( AND(BZ110&lt;&gt;"", ISERR(_xlfn.NUMBERVALUE(BZ110))), "El valor de compensaciones extraordinarias debe ser un número válido. ", "")
)</f>
        <v/>
      </c>
      <c r="HF110" s="46">
        <f>IF($DS110,
IF( AND(CA110&lt;&gt;"", ISERR(_xlfn.NUMBERVALUE(CA110))), "El valor de comisiones debe ser un número válido. ", "")
)</f>
        <v/>
      </c>
      <c r="HG110" s="46">
        <f>IF($DS110,
IF( AND(CB110&lt;&gt;"", ISERR(_xlfn.NUMBERVALUE(CB110))), "El valor de ausencia por huega debe ser un número válido. ", "")
)</f>
        <v/>
      </c>
      <c r="HH110" s="46">
        <f>IF($DS110,
IF( AND(CC110&lt;&gt;"", ISERR(_xlfn.NUMBERVALUE(CC110))), "El valor de anticipos debe ser un número válido. ", "")
)</f>
        <v/>
      </c>
      <c r="HI110" s="46">
        <f>IF($DS110,
IF( AND(CD110&lt;&gt;"", ISERR(_xlfn.NUMBERVALUE(CD110))), "El valor de pagos a terceros debe ser un número válido. ", "")
)</f>
        <v/>
      </c>
      <c r="HJ110" s="46">
        <f>IF($DS110,
IF( AND(CE110&lt;&gt;"", ISERR(_xlfn.NUMBERVALUE(CE110))), "El valor de dotación debe ser un número válido. ", "")
)</f>
        <v/>
      </c>
      <c r="HK110" s="46">
        <f>IF($DS110,
IF( AND(CF110&lt;&gt;"", ISERR(_xlfn.NUMBERVALUE(CF110))), "El valor de apoyo sostenibilidad debe ser un número válido. ", "")
)</f>
        <v/>
      </c>
      <c r="HL110" s="46">
        <f>IF($DS110,
IF( AND(CG110&lt;&gt;"", ISERR(_xlfn.NUMBERVALUE(CG110))), "El valor de teletrabajo debe ser un número válido. ", "")
)</f>
        <v/>
      </c>
      <c r="HM110" s="46">
        <f>IF($DS110,
IF( AND(CH110&lt;&gt;"", ISERR(_xlfn.NUMBERVALUE(CH110))), "El valor de bonificación de retiro debe ser un número válido. ", "")
)</f>
        <v/>
      </c>
      <c r="HN110" s="46">
        <f>IF($DS110,
IF( AND(CI110&lt;&gt;"", ISERR(_xlfn.NUMBERVALUE(CI110))), "El valor de indemnización de retiro debe ser un número válido. ", "")
)</f>
        <v/>
      </c>
      <c r="HO110" s="46">
        <f>IF($DS110,
IF( AND(CJ110&lt;&gt;"", ISERR(_xlfn.NUMBERVALUE(CJ110))), "El valor de reintegros debe ser un número válido. ", "")
)</f>
        <v/>
      </c>
      <c r="HP110" s="46">
        <f>CONCATENATE(CK110,CL110,CM110)&lt;&gt;""</f>
        <v/>
      </c>
      <c r="HQ110" s="46">
        <f>IF(AND($DS110,HP110),
IF(CK110="","Debes escribir la descripción de otro concepto no categorizado. ",""),
""
)</f>
        <v/>
      </c>
      <c r="HR110" s="46">
        <f>IF(AND($DS110,HP110),
IF(CONCATENATE(CL110,CM110)="","Debes escribir al menos un valor de concepto no categorizado (salarial o no salarial). ",
IF(ISERR(_xlfn.NUMBERVALUE(CL110)),"El valor salarial concepto no categorizado debe ser un número válido. ","")
),
""
)</f>
        <v/>
      </c>
      <c r="HS110" s="46">
        <f>IF(AND($DS110,HP110),
IF(CONCATENATE(CL110,CM110)="","Debes escribir al menos un valor de concepto no categorizado (salarial o no salarial). ",
IF(ISERR(_xlfn.NUMBERVALUE(CM110)),"El valor NO salarial concepto no categorizado debe ser un número válido. ","")
),
""
)</f>
        <v/>
      </c>
      <c r="HT110" s="46">
        <f>IF($DS110,
IF(CN110="","Debes escribir el porcentaje del aporte a salud. ",
IF( ISERR(_xlfn.NUMBERVALUE(CN110)), "El valor del porcentaje del aporte a salud debe ser un número válido. ", "")
)
)</f>
        <v/>
      </c>
      <c r="HU110" s="46">
        <f>IF($DS110,
IF(CO110="","Debes escribir el valor del aporte a salud. ",
IF( ISERR(_xlfn.NUMBERVALUE(CO110)), "El valor del aporte a salud debe ser un número válido. ", "")
)
)</f>
        <v/>
      </c>
      <c r="HV110" s="46">
        <f>IF($DS110,
IF( AND(CP110&lt;&gt;"", ISERR(_xlfn.NUMBERVALUE(CP110))), "El valor plan complementario debe ser un número válido. ", "")
)</f>
        <v/>
      </c>
      <c r="HW110" s="46">
        <f>IF($DS110,
IF(CQ110="","Debes escribir el porcentaje del aporte a pensión. ",
IF( ISERR(_xlfn.NUMBERVALUE(CQ110)), "El valor del porcentaje del aporte a pensión debe ser un número válido. ", "")
)
)</f>
        <v/>
      </c>
      <c r="HX110" s="46">
        <f>IF($DS110,
IF(CR110="","Debes escribir el valor del aporte a pensión. ",
IF( ISERR(_xlfn.NUMBERVALUE(CR110)), "El valor del aporte a salud debe ser un número válido. ", "")
)
)</f>
        <v/>
      </c>
      <c r="HY110" s="46">
        <f>IF($DS110,
IF( AND(CS110&lt;&gt;"", ISERR(_xlfn.NUMBERVALUE(CS110))), "El valor pensión voluntaria debe ser un número válido. ", "")
)</f>
        <v/>
      </c>
      <c r="HZ110" s="46">
        <f>CONCATENATE(CT110,CU110,CV110,CW110)&lt;&gt;""</f>
        <v/>
      </c>
      <c r="IA110" s="46">
        <f>IF(AND($DS110,HZ110),
IF(CT110="","Debes escribir el % del fondo de seguridad pensional. ",
IF( ISERR(_xlfn.NUMBERVALUE(CT110)), "El % del fondo de seguridad debe ser un número válido. ", "")
),
""
)</f>
        <v/>
      </c>
      <c r="IB110" s="46">
        <f>IF(AND($DS110,HZ110),
IF(CU110="","Debes escribir el valor del aporte al fondo de solidaridad pensional. ",
IF( ISERR(_xlfn.NUMBERVALUE(CU110)), "El valor del aporte al fondo de solidaridad pensional debe ser un número válido. ", "")
),
""
)</f>
        <v/>
      </c>
      <c r="IC110" s="46">
        <f>IF(AND($DS110,HZ110),
IF(CV110="","Debes escribir el % del fondo de subsistencia. ",
IF( ISERR(_xlfn.NUMBERVALUE(CV110)), "El % del fondo de subsistencia debe ser un número válido. ", "")
),
""
)</f>
        <v/>
      </c>
      <c r="ID110" s="46">
        <f>IF(AND($DS110,HZ110),
IF(CW110="","Debes escribir el valor del fondo de subsistencia. ",
IF( ISERR(_xlfn.NUMBERVALUE(CW110)), "El valor del fondo de subsistencia debe ser un número válido. ", "")
),
""
)</f>
        <v/>
      </c>
      <c r="IE110" s="46">
        <f>CONCATENATE(CX110,CY110)&lt;&gt;""</f>
        <v/>
      </c>
      <c r="IF110" s="46">
        <f>IF(AND($DS110,IE110),
IF(CX110="","Debes escribir el % de sindicato. ",
IF( ISERR(_xlfn.NUMBERVALUE(CX110)), "El % de sindicato debe ser un número válido. ", "")
),
""
)</f>
        <v/>
      </c>
      <c r="IG110" s="46">
        <f>IF(AND($DS110,IE110),
IF(CY110="","Debes escribir el valor del sindicato. ",
IF( ISERR(_xlfn.NUMBERVALUE(CY110)), "El valor del sindicato debe ser un número válido. ", "")
),
""
)</f>
        <v/>
      </c>
      <c r="IH110" s="46">
        <f>IF($DS110,
IF( AND(CZ110&lt;&gt;"", ISERR(_xlfn.NUMBERVALUE(CZ110))), "El valor de sanción pública debe ser un número válido. ", "")
)</f>
        <v/>
      </c>
      <c r="II110" s="46">
        <f>IF($DS110,
IF( AND(DA110&lt;&gt;"", ISERR(_xlfn.NUMBERVALUE(DA110))), "El valor de sanción privada debe ser un número válido. ", "")
)</f>
        <v/>
      </c>
      <c r="IJ110" s="46">
        <f>CONCATENATE(DB110,DC110)&lt;&gt;""</f>
        <v/>
      </c>
      <c r="IK110" s="46">
        <f>IF(AND($DS110,IJ110),
IF(DB110="","Debes escribir la descripción de libranza. ",""),
""
)</f>
        <v/>
      </c>
      <c r="IL110" s="46">
        <f>IF(AND($DS110,IJ110),
IF(DC110="","Debes escribir la cuota libranza. ",
IF(ISERR(_xlfn.NUMBERVALUE(DC110)),"El valor de la cuota libranza debe ser un número válido. ","")
),
""
)</f>
        <v/>
      </c>
      <c r="IM110" s="46">
        <f>IF($DS110,
IF( AND(DD110&lt;&gt;"", ISERR(_xlfn.NUMBERVALUE(DD110))), "El valor de pagos a terceros debe ser un número válido. ", "")
)</f>
        <v/>
      </c>
      <c r="IN110" s="46">
        <f>IF($DS110,
IF( AND(DE110&lt;&gt;"", ISERR(_xlfn.NUMBERVALUE(DE110))), "El valor de anticipos debe ser un número válido. ", "")
)</f>
        <v/>
      </c>
      <c r="IO110" s="46">
        <f>IF($DS110,
IF( AND(DF110&lt;&gt;"", ISERR(_xlfn.NUMBERVALUE(DF110))), "El valor de AFC debe ser un número válido. ", "")
)</f>
        <v/>
      </c>
      <c r="IP110" s="46">
        <f>IF($DS110,
IF( AND(DG110&lt;&gt;"", ISERR(_xlfn.NUMBERVALUE(DG110))), "El valor de rete-fuente debe ser un número válido. ", "")
)</f>
        <v/>
      </c>
      <c r="IQ110" s="46">
        <f>IF($DS110,
IF( AND(DH110&lt;&gt;"", ISERR(_xlfn.NUMBERVALUE(DH110))), "El valor de cooperativa de trabajo debe ser un número válido. ", "")
)</f>
        <v/>
      </c>
      <c r="IR110" s="46">
        <f>IF($DS110,
IF( AND(DI110&lt;&gt;"", ISERR(_xlfn.NUMBERVALUE(DI110))), "El valor de embargo fiscal debe ser un número válido. ", "")
)</f>
        <v/>
      </c>
      <c r="IS110" s="46">
        <f>IF($DS110,
IF( AND(DJ110&lt;&gt;"", ISERR(_xlfn.NUMBERVALUE(DJ110))), "El valor de educación debe ser un número válido. ", "")
)</f>
        <v/>
      </c>
      <c r="IT110" s="46">
        <f>IF($DS110,
IF( AND(DK110&lt;&gt;"", ISERR(_xlfn.NUMBERVALUE(DK110))), "El valor de reintegro debe ser un número válido. ", "")
)</f>
        <v/>
      </c>
      <c r="IU110" s="46">
        <f>IF($DS110,
IF( AND(DL110&lt;&gt;"", ISERR(_xlfn.NUMBERVALUE(DL110))), "El valor de deuda debe ser un número válido. ", "")
)</f>
        <v/>
      </c>
      <c r="IV110" s="46">
        <f>IF($DS110,
IF( AND(DM110&lt;&gt;"", ISERR(_xlfn.NUMBERVALUE(DM110))), "El valor de otras deducciones debe ser un número válido. ", "")
)</f>
        <v/>
      </c>
      <c r="IW110" s="46">
        <f>IF($DS110,
IF(DN110="","Debes escribir el valor de los devengos totales. ",
IF( ISERR(_xlfn.NUMBERVALUE(DN110)), "El valor de los devengos totales debe ser un número válido. ", "")
)
)</f>
        <v/>
      </c>
      <c r="IX110" s="46">
        <f>IF($DS110,
IF(DO110="","Debes escribir el valor de las deducciones totales. ",
IF( ISERR(_xlfn.NUMBERVALUE(DO110)), "El valor de las deducciones totales debe ser un número válido. ", "")
)
)</f>
        <v/>
      </c>
      <c r="IY110" s="46">
        <f>IF($DS110,
IF(DP110="","Debes escribir el valor del salario total. ",
IF( ISERR(_xlfn.NUMBERVALUE(DP110)), "El valor del salario total debe ser un número válido. ", "")
)
)</f>
        <v/>
      </c>
    </row>
    <row r="111">
      <c r="B111" s="48" t="n">
        <v>99</v>
      </c>
      <c r="C111" s="61">
        <f>IF(AND(DS111,DP111&lt;&gt;""),
IF(DQ111="","OK","Error"),
""
)</f>
        <v/>
      </c>
      <c r="D111" s="53" t="n"/>
      <c r="E111" s="52" t="n"/>
      <c r="F111" s="112" t="n"/>
      <c r="G111" s="52" t="n"/>
      <c r="H111" s="53" t="n"/>
      <c r="I111" s="52" t="n"/>
      <c r="J111" s="52" t="n"/>
      <c r="K111" s="53" t="n"/>
      <c r="L111" s="55" t="n"/>
      <c r="M111" s="108" t="n"/>
      <c r="N111" s="56" t="n"/>
      <c r="O111" s="52" t="n"/>
      <c r="P111" s="52" t="n"/>
      <c r="Q111" s="52" t="n"/>
      <c r="R111" s="52" t="n"/>
      <c r="S111" s="52" t="n"/>
      <c r="T111" s="53" t="n"/>
      <c r="U111" s="52" t="n"/>
      <c r="V111" s="52" t="n"/>
      <c r="W111" s="55" t="n"/>
      <c r="X111" s="55" t="n"/>
      <c r="Y111" s="52" t="n"/>
      <c r="Z111" s="55" t="n"/>
      <c r="AA111" s="52" t="n"/>
      <c r="AB111" s="53" t="n"/>
      <c r="AC111" s="53" t="n"/>
      <c r="AD111" s="53" t="n"/>
      <c r="AE111" s="177" t="n"/>
      <c r="AF111" s="113" t="n"/>
      <c r="AG111" s="177" t="n"/>
      <c r="AH111" s="178" t="n"/>
      <c r="AI111" s="178" t="n"/>
      <c r="AJ111" s="178" t="n"/>
      <c r="AK111" s="114" t="n"/>
      <c r="AL111" s="178" t="n"/>
      <c r="AM111" s="114" t="n"/>
      <c r="AN111" s="178" t="n"/>
      <c r="AO111" s="114" t="n"/>
      <c r="AP111" s="178" t="n"/>
      <c r="AQ111" s="114" t="n"/>
      <c r="AR111" s="178" t="n"/>
      <c r="AS111" s="114" t="n"/>
      <c r="AT111" s="178" t="n"/>
      <c r="AU111" s="114" t="n"/>
      <c r="AV111" s="178" t="n"/>
      <c r="AW111" s="114" t="n"/>
      <c r="AX111" s="178" t="n"/>
      <c r="AY111" s="114" t="n"/>
      <c r="AZ111" s="178" t="n"/>
      <c r="BA111" s="114" t="n"/>
      <c r="BB111" s="178" t="n"/>
      <c r="BC111" s="114" t="n"/>
      <c r="BD111" s="178" t="n"/>
      <c r="BE111" s="178" t="n"/>
      <c r="BF111" s="178" t="n"/>
      <c r="BG111" s="59" t="n"/>
      <c r="BH111" s="178" t="n"/>
      <c r="BI111" s="114" t="n"/>
      <c r="BJ111" s="53" t="n"/>
      <c r="BK111" s="178" t="n"/>
      <c r="BL111" s="114" t="n"/>
      <c r="BM111" s="178" t="n"/>
      <c r="BN111" s="114" t="n"/>
      <c r="BO111" s="178" t="n"/>
      <c r="BP111" s="178" t="n"/>
      <c r="BQ111" s="178" t="n"/>
      <c r="BR111" s="178" t="n"/>
      <c r="BS111" s="178" t="n"/>
      <c r="BT111" s="178" t="n"/>
      <c r="BU111" s="178" t="n"/>
      <c r="BV111" s="178" t="n"/>
      <c r="BW111" s="178" t="n"/>
      <c r="BX111" s="178" t="n"/>
      <c r="BY111" s="178" t="n"/>
      <c r="BZ111" s="178" t="n"/>
      <c r="CA111" s="178" t="n"/>
      <c r="CB111" s="178" t="n"/>
      <c r="CC111" s="178" t="n"/>
      <c r="CD111" s="178" t="n"/>
      <c r="CE111" s="178" t="n"/>
      <c r="CF111" s="178" t="n"/>
      <c r="CG111" s="178" t="n"/>
      <c r="CH111" s="178" t="n"/>
      <c r="CI111" s="178" t="n"/>
      <c r="CJ111" s="178" t="n"/>
      <c r="CK111" s="53" t="n"/>
      <c r="CL111" s="178" t="n"/>
      <c r="CM111" s="178" t="n"/>
      <c r="CN111" s="60" t="n"/>
      <c r="CO111" s="177" t="n"/>
      <c r="CP111" s="178" t="n"/>
      <c r="CQ111" s="60" t="n"/>
      <c r="CR111" s="177" t="n"/>
      <c r="CS111" s="178" t="n"/>
      <c r="CT111" s="59" t="n"/>
      <c r="CU111" s="178" t="n"/>
      <c r="CV111" s="59" t="n"/>
      <c r="CW111" s="178" t="n"/>
      <c r="CX111" s="59" t="n"/>
      <c r="CY111" s="178" t="n"/>
      <c r="CZ111" s="178" t="n"/>
      <c r="DA111" s="178" t="n"/>
      <c r="DB111" s="53" t="n"/>
      <c r="DC111" s="178" t="n"/>
      <c r="DD111" s="178" t="n"/>
      <c r="DE111" s="178" t="n"/>
      <c r="DF111" s="178" t="n"/>
      <c r="DG111" s="178" t="n"/>
      <c r="DH111" s="178" t="n"/>
      <c r="DI111" s="178" t="n"/>
      <c r="DJ111" s="178" t="n"/>
      <c r="DK111" s="178" t="n"/>
      <c r="DL111" s="178" t="n"/>
      <c r="DM111" s="178" t="n"/>
      <c r="DN111" s="177" t="n"/>
      <c r="DO111" s="177" t="n"/>
      <c r="DP111" s="177" t="n"/>
      <c r="DQ111" s="76">
        <f>IF(AND(DS111,DP111&lt;&gt;""),
CONCATENATE(DT111,DU111,DV111,DW111,DX111,DY111,DZ111,EA111,EB111,EC111,ED111,EE111,EF111,EG111,EH111,EI111,EJ111,EK111,EL111,EM111,EN111,EO111,EP111,EQ111,ES111,ET111,EU111,EV111,EW111,EX111,EY111,EZ111,FA111,FC111,FD111,FF111,FG111,FI111,FJ111,FL111,FM111,FO111,FP111,FR111,FS111,FU111,FV111,FX111,FY111,GA111,GB111,GD111,GE111,GF111,GH111,GI111,GJ111,GL111,GM111,GN111,GP111,GQ111,GS111,GT111,GU111,GV111,GW111,GX111,GY111,GZ111,HA111,HB111,HC111,HD111,HE111,HF111,HG111,HH111,HI111,HJ111,HK111,HL111,HM111,HN111,HO111,HQ111,HR111,HS111,HT111,HU111,HV111,HW111,HX111,HY111,IA111,IB111,IC111,ID111,IF111,IG111,IH111,II111,IK111,IL111,IM111,IN111,IO111,IP111,IQ111,IR111,IS111,IT111,IU111,IV111,IW111,IX111,IY111,IZ111),
""
)</f>
        <v/>
      </c>
      <c r="DR111" s="53" t="n"/>
      <c r="DS111" s="46">
        <f>CONCATENATE(D111,$E111,$F111,$G111,H111,$I111,$J111,K111,$L111,$M111,N111,$O111,$P111,$Q111,$R111,$S111,T111,$U111,$V111,$W111,$X111,$Y111,$Z111,$AA111,AB111,AC111,AD111,$AE111,$AF111,$AG111,AH111,AI111,AJ111,AK111,AL111,AM111,AN111,AO111,AP111,AQ111,AR111,AS111,AT111,AU111,AV111,AW111,AX111,AY111,AZ111,BA111,BB111,BC111,BD111,BE111,BF111,BG111,BH111,BI111,BJ111,BK111,BL111,BM111,BN111,BO111,BP111,BQ111,BR111,BS111,BT111,BU111,BV111,BW111,BX111,BY111,BZ111,CA111,CB111,CC111,CD111,CE111,CF111,CG111,CH111,CI111,CJ111,CK111,CL111,CM111,$CN111,$CO111,CP111,$CQ111,$CR111,CS111,CT111,CU111,CV111,CW111,CX111,CY111,CZ111,DA111,DB111,DC111,DD111,DE111,DF111,DG111,DH111,DI111,DJ111,DK111,DL111,DM111,$DN111,$DO111,$DP111,DR111)&lt;&gt;""</f>
        <v/>
      </c>
      <c r="DT111" s="46">
        <f>IF(AND($DS111,$E$4&lt;&gt;""),
IF(LEFT($E$4,2) = "1.",
IF(D111&lt;&gt;"","El CUNE sólo se envía en operaciones de novedad o ajuste. ",""),
IF(D111="","Debes escribir un CUNE válido para realizar operaciones de novedad o ajuste. ","")),
""
)</f>
        <v/>
      </c>
      <c r="DU111" s="46">
        <f>IF($DS111,
IF(E111="","Debes seleccionar el tipo de documento del empleado. ",
IF(_xlfn.IFNA(VLOOKUP(E111,TIPO_DE_DOCUMENTO,1,FALSE),-1)=-1,"El tipo de documento no es válido (por favor seleccionarlo de la lista). ","")
)
)</f>
        <v/>
      </c>
      <c r="DV111" s="46">
        <f>IF($DS111,
IF(F111="","Debes escribir el número de documento del empleado. ","")
)</f>
        <v/>
      </c>
      <c r="DW111" s="46">
        <f>IF($DS111,
IF(G111="","Debes escribir el primer nombre del empleado. ","")
)</f>
        <v/>
      </c>
      <c r="DY111" s="46">
        <f>IF($DS111,
IF(I111="","Debes escribir el primer apellido del empleado. ","")
)</f>
        <v/>
      </c>
      <c r="DZ111" s="46">
        <f>IF($DS111,
IF(J111="","Debes escribir el segundo apellido del empleado. ","")
)</f>
        <v/>
      </c>
      <c r="EB111" s="46">
        <f>IF($DS111,
IF(L111="","Debes escribir la fecha de ingreso del empleado. ",
IF(ISERR(DATE(YEAR(L111),MONTH(L111),DAY(L111))), "El valor ingresado en fecha de ingreso no tiene un formato válido. ","")
)
)</f>
        <v/>
      </c>
      <c r="EC111" s="46">
        <f>IF($DS111,
IF(M111="","Debes escribir el tiempo laborado. ",
IF( IFERROR(INT(M111),1.1) &lt;&gt; IFERROR(_xlfn.NUMBERVALUE(M111),1), "El valor de los días trabajados debe ser un número entero. ", "")
)
)</f>
        <v/>
      </c>
      <c r="ED111" s="46">
        <f>IF($DS111,
IF( AND(N111&lt;&gt;"", ISERR(DATE(YEAR(N111),MONTH(N111),DAY(N111))) ), "El valor ingresado en fecha de ingreso no tiene un formato válido. ",
IF( AND(N111&lt;&gt;"", $E$6&lt;&gt;"", DATE(YEAR(N111), MONTH(N111), 1) &lt;&gt; IFERROR(DATE(MID($E$6, 1, 4), MID($E$6, 6, 2),1), "1/1/1900") ), "La fecha de retiro debe estar dentro del período liquidado. ", "")
)
)</f>
        <v/>
      </c>
      <c r="EE111" s="46">
        <f>IF($DS111,
IF(O111="","Debes seleccionar el tipo de trabajador. ",
IF(_xlfn.IFNA(VLOOKUP(O111,TIPO_DE_TRABAJADOR,1,FALSE),-1)=-1,"El tipo de trabajador no es válido (por favor seleccionarlo de la lista). ","")
)
)</f>
        <v/>
      </c>
      <c r="EF111" s="46">
        <f>IF($DS111,
IF(P111="","Debes seleccionar si es un trabajador dependiente pensionado por vejez. ",
IF(_xlfn.IFNA(VLOOKUP(P111,SUBTIPO_DE_TRABAJADOR,1,FALSE),-1)=-1,"El tipo de trabajador dependiente pensionado por vejez no es válido (por favor seleccionarlo de la lista). ","")
)
)</f>
        <v/>
      </c>
      <c r="EG111" s="46">
        <f>IF($DS111,
IF(Q111="","Debes seleccionar el tipo de contrato del trabajador. ",
IF(_xlfn.IFNA(VLOOKUP(Q111,TIPO_DE_CONTRATO,1,FALSE),-1)=-1,"El tipo de contrato del trabajador no es válido (por favor seleccionarlo de la lista). ","")
)
)</f>
        <v/>
      </c>
      <c r="EH111" s="46">
        <f>IF($DS111,
IF(R111="","Debes seleccionar si es un salario integral. ",
IF(_xlfn.IFNA(VLOOKUP(R111,SI_NO,1,FALSE),-1)=-1,"Valor no válido para salario integral (por favor seleccionarlo de la lista). ","")
)
)</f>
        <v/>
      </c>
      <c r="EI111" s="46">
        <f>IF($DS111,
IF(S111="","Debes seleccionar si el trabajador realiza actividades de riesgo. ",
IF(_xlfn.IFNA(VLOOKUP(S111,SI_NO,1,FALSE),-1)=-1,"Valor no válido para actividad de alto riesgo (por favor seleccionarlo de la lista). ","")
)
)</f>
        <v/>
      </c>
      <c r="EK111" s="46">
        <f>IF($DS111,
IF(U111="","Debes escribir el código del municipio de residencia del trabajador. ",
IF(_xlfn.IFNA(VLOOKUP(U111,MUNICIPIO,1,FALSE),-1)=-1,"El municipio de residencia del trabajador es inválido (por favor seleccionarlo de la lista). ","")
)
)</f>
        <v/>
      </c>
      <c r="EL111" s="46">
        <f>IF($DS111,
IF(V111="","Debes escribir el la dirección de residendia del trabajador. ","")
)</f>
        <v/>
      </c>
      <c r="EM111" s="46">
        <f>IF($DS111,
IF(W111="","Debes escribir la fecha de inicio de la liquidación. ",
IF(ISERR(DATE(YEAR(W111),MONTH(W111),DAY(W111))),"El valor ingresado en fecha de inicio de liquidación no tiene un formato válido. ",
IF( AND($E$6&lt;&gt;"", DATE(YEAR(W111), MONTH(W111), 1) &lt;&gt; IFERROR(DATE(MID($E$6, 1, 4), MID($E$6, 6, 2),1), "1/1/1900") ), "La fecha de inicio de la liquidación debe estar dentro del período liquidado. ", "")
)
)
)</f>
        <v/>
      </c>
      <c r="EN111" s="46">
        <f>IF($DS111,
IF(X111="","Debes escribir la fecha de fin de la liquidación. ",
IF(ISERR(DATE(YEAR(X111),MONTH(X111),DAY(X111))),"El valor ingresado en fecha de fin de liquidación no tiene un formato válido. ",
IF( AND($E$6&lt;&gt;"", DATE(YEAR(X111), MONTH(X111), 1) &lt;&gt; IFERROR(DATE(MID($E$6, 1, 4), MID($E$6, 6, 2),1), "1/1/1900") ), "La fecha de fin de la liquidación debe estar dentro del período liquidado. ", "")
)
)
)</f>
        <v/>
      </c>
      <c r="EO111" s="46">
        <f>IF($DS111,
IF(Y111="","Debes escribir la frecuencia de pago del trabajador. ",
IF(_xlfn.IFNA(VLOOKUP(Y111,PERÍODO_DE_NÓMINA,1,FALSE),-1)=-1,"La frecuencia de pago es inválida (por favor seleccionarlo de la lista). ","")
)
)</f>
        <v/>
      </c>
      <c r="EP111" s="46">
        <f>IF($DS111,
IF(Z111="","Debes escribir la fecha de pago. ",
IF(ISERR(DATE(YEAR(Z111),MONTH(Z111),DAY(Z111))), "El valor ingresado en fecha de pago no tiene un formato válido. ","")
)
)</f>
        <v/>
      </c>
      <c r="EQ111" s="46">
        <f>IF($DS111,
IF(AA111="","Debes escribir el medio de pago. ",
IF(_xlfn.IFNA(VLOOKUP(AA111,MEDIOS_DE_PAGO,1,FALSE),-1)=-1,"El medio de pago es inválido (por favor seleccionarlo de la lista). ","")
)
)</f>
        <v/>
      </c>
      <c r="ER111" s="46">
        <f>OR(AA111='Tablas '!$T$4,AA111='Tablas '!$T$7,AA111='Tablas '!$T$8,AA111='Tablas '!$T$11)</f>
        <v/>
      </c>
      <c r="ES111" s="46">
        <f>IF(AND($DS111,ER111),
IF(AB111="","Debes escribir la entidad bancaria. ",""),
""
)</f>
        <v/>
      </c>
      <c r="ET111" s="46">
        <f>IF(AND($DS111,ER111),
IF(AC111="","Debes escribir el tipo de cuenta bancaria. ",
IF(_xlfn.IFNA(VLOOKUP(AC111,TIPO_DE_CUENTA,1,FALSE),-1)=-1,"El tipo de cuenta bancaria es inválida (por favor seleccionarlo de la lista). ","")
),
""
)</f>
        <v/>
      </c>
      <c r="EU111" s="46">
        <f>IF(AND($DS111,ER111),
IF(AD111="","Debes escribir el número de cuenta bancaria. ",""),
""
)</f>
        <v/>
      </c>
      <c r="EV111" s="46">
        <f>IF($DS111,
IF(AE111="","Debes escribir el valor del sueldo básico. ",
IF( ISERR(_xlfn.NUMBERVALUE(AE111)), "El valor del sueldo básico debe ser un número válido. ", "")
)
)</f>
        <v/>
      </c>
      <c r="EW111" s="46">
        <f>IF($DS111,
IF(AF111="","Debes escribir el número de días trabajados. ",
IF( IFERROR(INT(AF111),1.1) &lt;&gt; IFERROR(_xlfn.NUMBERVALUE(AF111),1), "La cantidad de días trabajados debe ser un número entero. ", "")
)
)</f>
        <v/>
      </c>
      <c r="EX111" s="46">
        <f>IF($DS111,
IF(AG111="","Debes escribir el valor del sueldo trabajado. ",
IF( ISERR(_xlfn.NUMBERVALUE(AG111)), "El valor del sueldo trabajado debe ser un número válido. ", "")
)
)</f>
        <v/>
      </c>
      <c r="EY111" s="46">
        <f>IF($DS111,
IF( AND(AH111&lt;&gt;"", ISERR(_xlfn.NUMBERVALUE(AH111))), "El valor del auxilio de transporte debe ser un número válido. ", "")
)</f>
        <v/>
      </c>
      <c r="EZ111" s="46">
        <f>IF($DS111,
IF( AND(AI111&lt;&gt;"", ISERR(_xlfn.NUMBERVALUE(AI111))), "El valor de viáticos salariales debe ser un número válido. ", "")
)</f>
        <v/>
      </c>
      <c r="FA111" s="46">
        <f>IF($DS111,
IF( AND(AJ111&lt;&gt;"", ISERR(_xlfn.NUMBERVALUE(AJ111))), "El valor de viáticos NO salariales debe ser un número válido. ", "")
)</f>
        <v/>
      </c>
      <c r="FB111" s="46">
        <f>CONCATENATE(AK111,AL111)&lt;&gt;""</f>
        <v/>
      </c>
      <c r="FC111" s="46">
        <f>IF(AND($DS111,FB111),
IF(AK111="","Debes escribir el número de horas extras diurnas. ",
IF( IFERROR(INT(AK111),1.1) &lt;&gt; IFERROR(_xlfn.NUMBERVALUE(AK111),1), "La cantidad de horas extras diurnas debe ser un número entero. ", "")
),
""
)</f>
        <v/>
      </c>
      <c r="FD111" s="46">
        <f>IF(AND($DS111,FB111),
IF(AL111="","Debes escribir el valor de las horas extras diurnas. ",
IF( ISERR(_xlfn.NUMBERVALUE(AL111)), "El valor de las horas extras duirnas debe ser un número válido. ", "")
),
""
)</f>
        <v/>
      </c>
      <c r="FE111" s="46">
        <f>CONCATENATE(AM111,AN111)&lt;&gt;""</f>
        <v/>
      </c>
      <c r="FF111" s="46">
        <f>IF(AND($DS111,FE111),
IF(AM111="","Debes escribir el número de horas extras nocturnas. ",
IF( IFERROR(INT(AM111),1.1) &lt;&gt; IFERROR(_xlfn.NUMBERVALUE(AM111),1), "La cantidad de horas extras nocturnas debe ser un número entero. ", "")
),
""
)</f>
        <v/>
      </c>
      <c r="FG111" s="46">
        <f>IF(AND($DS111,FE111),
IF(AN111="","Debes escribir el valor de las horas extras nocturnas. ",
IF( ISERR(_xlfn.NUMBERVALUE(AN111)), "El valor de las horas extras nocturnas debe ser un número válido. ", "")
),
""
)</f>
        <v/>
      </c>
      <c r="FH111" s="46">
        <f>CONCATENATE(AO111,AP111)&lt;&gt;""</f>
        <v/>
      </c>
      <c r="FI111" s="46">
        <f>IF(AND($DS111,FH111),
IF(AO111="","Debes escribir el número de horas extras diurnas dominicales y festivas. ",
IF( IFERROR(INT(AO111),1.1) &lt;&gt; IFERROR(_xlfn.NUMBERVALUE(AO111),1), "La cantidad de horas extras diurnas dominicales y festivas debe ser un número entero. ", "")
),
""
)</f>
        <v/>
      </c>
      <c r="FJ111" s="46">
        <f>IF(AND($DS111,FH111),
IF(AP111="","Debes escribir el valor de las horas extras diurnas dominicales y festivas. ",
IF( ISERR(_xlfn.NUMBERVALUE(AP111)), "El valor de las horas extras diurnas dominicales y festivas debe ser un número válido. ", "")
),
""
)</f>
        <v/>
      </c>
      <c r="FK111" s="46">
        <f>CONCATENATE(AQ111,AR111)&lt;&gt;""</f>
        <v/>
      </c>
      <c r="FL111" s="46">
        <f>IF(AND($DS111,FK111),
IF(AQ111="","Debes escribir el número de horas extras nocturnas dominicales y festivas. ",
IF( IFERROR(INT(AQ111),1.1) &lt;&gt; IFERROR(_xlfn.NUMBERVALUE(AQ111),1), "La cantidad de horas extras nocturnas dominicales y festivas debe ser un número entero. ", "")
),
""
)</f>
        <v/>
      </c>
      <c r="FM111" s="46">
        <f>IF(AND($DS111,FK111),
IF(AR111="","Debes escribir el valor de las horas extras nocturnas dominicales y festivas. ",
IF( ISERR(_xlfn.NUMBERVALUE(AR111)), "El valor de las horas extras nocturnas dominicales y festivas debe ser un número válido. ", "")
),
""
)</f>
        <v/>
      </c>
      <c r="FN111" s="46">
        <f>CONCATENATE(AS111,AT111)&lt;&gt;""</f>
        <v/>
      </c>
      <c r="FO111" s="46">
        <f>IF(AND($DS111,FN111),
IF(AS111="","Debes escribir el número de horas recargo nocturno. ",
IF( IFERROR(INT(AS111),1.1) &lt;&gt; IFERROR(_xlfn.NUMBERVALUE(AS111),1), "La cantidad de horas recargo nocturno debe ser un número entero. ", "")
),
""
)</f>
        <v/>
      </c>
      <c r="FP111" s="46">
        <f>IF(AND($DS111,FN111),
IF(AT111="","Debes escribir el valor de las horas recargo nocturno. ",
IF( ISERR(_xlfn.NUMBERVALUE(AT111)), "El valor de las horas recargo nocturno debe ser un número válido. ", "")
),
""
)</f>
        <v/>
      </c>
      <c r="FQ111" s="46">
        <f>CONCATENATE(AU111,AV111)&lt;&gt;""</f>
        <v/>
      </c>
      <c r="FR111" s="46">
        <f>IF(AND($DS111,FQ111),
IF(AU111="","Debes escribir el número de horas recargo diurno dominical y festivo. ",
IF( IFERROR(INT(AU111),1.1) &lt;&gt; IFERROR(_xlfn.NUMBERVALUE(AU111),1), "La cantidad de horas recargo diurno dominical y festivo debe ser un número entero. ", "")
),
""
)</f>
        <v/>
      </c>
      <c r="FS111" s="46">
        <f>IF(AND($DS111,FQ111),
IF(AV111="","Debes escribir el valor de las horas recargo diurno dominical y festivo. ",
IF( ISERR(_xlfn.NUMBERVALUE(AV111)), "El valor de las horas recargo diurno dominical y festivo debe ser un número válido. ", "")
),
""
)</f>
        <v/>
      </c>
      <c r="FT111" s="46">
        <f>CONCATENATE(AW111,AX111)&lt;&gt;""</f>
        <v/>
      </c>
      <c r="FU111" s="46">
        <f>IF(AND($DS111,FT111),
IF(AW111="","Debes escribir el número de horas recargo nocturno dominical y festivo. ",
IF( IFERROR(INT(AW111),1.1) &lt;&gt; IFERROR(_xlfn.NUMBERVALUE(AW111),1), "La cantidad de horas recargo nocturno dominical y festivo debe ser un número entero. ", "")
),
""
)</f>
        <v/>
      </c>
      <c r="FV111" s="46">
        <f>IF(AND($DS111,FT111),
IF(AX111="","Debes escribir el valor de las horas recargo nocturno dominical y festivo. ",
IF( ISERR(_xlfn.NUMBERVALUE(AX111)), "El valor de las horas recargo nocturno dominical y festivo debe ser un número válido. ", "")
),
""
)</f>
        <v/>
      </c>
      <c r="FW111" s="46">
        <f>CONCATENATE(AY111,AZ111)&lt;&gt;""</f>
        <v/>
      </c>
      <c r="FX111" s="46">
        <f>IF(AND($DS111,FW111),
IF(AY111="","Debes escribir el número de días de vacaciones comunes. ",
IF( IFERROR(INT(AY111),1.1) &lt;&gt; IFERROR(_xlfn.NUMBERVALUE(AY111),1), "La cantidad de días de vacaciones comunes debe ser un número entero. ", "")
),
""
)</f>
        <v/>
      </c>
      <c r="FY111" s="46">
        <f>IF(AND($DS111,FW111),
IF(AZ111="","Debes escribir el valor de las vacaciones comunes. ",
IF( ISERR(_xlfn.NUMBERVALUE(AZ111)), "El valor de las vacaciones comunes debe ser un número válido. ", "")
),
""
)</f>
        <v/>
      </c>
      <c r="FZ111" s="46">
        <f>CONCATENATE(BA111,BB111)&lt;&gt;""</f>
        <v/>
      </c>
      <c r="GA111" s="46">
        <f>IF(AND($DS111,FZ111),
IF(BA111="","Debes escribir el número de días de vacaciones compensadas. ",
IF( IFERROR(INT(BA111),1.1) &lt;&gt; IFERROR(_xlfn.NUMBERVALUE(BA111),1), "La cantidad de días de vacaciones compensadas debe ser un número entero. ", "")
),
""
)</f>
        <v/>
      </c>
      <c r="GB111" s="46">
        <f>IF(AND($DS111,FZ111),
IF(BB111="","Debes escribir el valor de las vacaciones compensadas. ",
IF( ISERR(_xlfn.NUMBERVALUE(BB111)), "El valor de las vacaciones compensadas debe ser un número válido. ", "")
),
""
)</f>
        <v/>
      </c>
      <c r="GC111" s="46">
        <f>CONCATENATE(BC111,BD111)&lt;&gt;""</f>
        <v/>
      </c>
      <c r="GD111" s="46">
        <f>IF(AND($DS111,GC111),
IF(BC111="","Debes escribir el número de días de prima salarial. ",
IF( IFERROR(INT(BC111),1.1) &lt;&gt; IFERROR(_xlfn.NUMBERVALUE(BC111),1), "La cantidad de días de prima salarial debe ser un número entero. ", "")
),
""
)</f>
        <v/>
      </c>
      <c r="GE111" s="46">
        <f>IF(AND($DS111,GC111),
IF(BD111="","Debes escribir el valor de los días de prima salarial. ",
IF( ISERR(_xlfn.NUMBERVALUE(BD111)), "El valor de los días de prima salarial debe ser un número válido. ", "")
),
""
)</f>
        <v/>
      </c>
      <c r="GF111" s="46">
        <f>IF($DS111,
IF( AND(BE111&lt;&gt;"", ISERR(_xlfn.NUMBERVALUE(BE111))), "El valor de la prima NO saliarial debe ser un número válido. ", "")
)</f>
        <v/>
      </c>
      <c r="GG111" s="46">
        <f>CONCATENATE(BF111,BG111,BH111)&lt;&gt;""</f>
        <v/>
      </c>
      <c r="GH111" s="46">
        <f>IF(AND($DS111,GG111),
IF(BF111="","Debes escribir el valor de las cesantías. ",
IF( ISERR(_xlfn.NUMBERVALUE(BF111)), "El valor de las cesantías debe ser un número válido. ", "")
),
""
)</f>
        <v/>
      </c>
      <c r="GI111" s="46">
        <f>IF(AND($DS111,GG111),
IF(BG111="","Debes escribir el % de cesantías. ",
IF( ISERR(_xlfn.NUMBERVALUE(BG111)), "El % de cesantías debe ser un número válido. ", "")
),
""
)</f>
        <v/>
      </c>
      <c r="GJ111" s="46">
        <f>IF(AND($DS111,GG111),
IF(BH111="","Debes escribir el valor de intereses de cesantías. ",
IF( ISERR(_xlfn.NUMBERVALUE(BH111)), "El valor de intereses de cesantías debe ser un número válido. ", "")
),
""
)</f>
        <v/>
      </c>
      <c r="GK111" s="46">
        <f>CONCATENATE(BI111,BJ111,BK111)&lt;&gt;""</f>
        <v/>
      </c>
      <c r="GL111" s="46">
        <f>IF(AND($DS111,GK111),
IF(BI111="","Debes escribir el número de días de incapacidad. ",
IF( IFERROR(INT(BI111),1.1) &lt;&gt; IFERROR(_xlfn.NUMBERVALUE(BI111),1), "La cantidad de días de incapacidad debe ser un número entero. ", "")
),
""
)</f>
        <v/>
      </c>
      <c r="GM111" s="46">
        <f>IF(AND($DS111,GK111),
IF(BJ111="","Debes escribir el tipo de incapacidad. ",
IF(_xlfn.IFNA(VLOOKUP(BJ111,TIPO_DE_INCAPACIDAD,1,FALSE),-1)=-1,"El tipo de incapacidad es inválida (por favor seleccionarlo de la lista). ","")
),
""
)</f>
        <v/>
      </c>
      <c r="GN111" s="46">
        <f>IF(AND($DS111,GK111),
IF(BK111="","Debes escribir el valor de la incapacidad. ",
IF( ISERR(_xlfn.NUMBERVALUE(BK111)), "El valor de la incapacidad debe ser un número válido. ", "")
),
""
)</f>
        <v/>
      </c>
      <c r="GO111" s="46">
        <f>CONCATENATE(BL111,BM111)&lt;&gt;""</f>
        <v/>
      </c>
      <c r="GP111" s="46">
        <f>IF(AND($DS111,GO111),
IF(BL111="","Debes escribir el número de días de licencia de maternidad o paternidad. ",
IF( IFERROR(INT(BL111),1.1) &lt;&gt; IFERROR(_xlfn.NUMBERVALUE(BL111),1), "La cantidad de días de licencia de maternidad o paternidad debe ser un número entero. ", "")
),
""
)</f>
        <v/>
      </c>
      <c r="GQ111" s="46">
        <f>IF(AND($DS111,GO111),
IF(BM111="","Debes escribir el valor de la licencia de maternidad o paternidad. ",
IF( ISERR(_xlfn.NUMBERVALUE(BM111)), "El valor de la licencia de maternidad o paternidad debe ser un número válido. ", "")
),
""
)</f>
        <v/>
      </c>
      <c r="GR111" s="46">
        <f>CONCATENATE(BN111,BO111)&lt;&gt;""</f>
        <v/>
      </c>
      <c r="GS111" s="46">
        <f>IF(AND($DS111,GR111),
IF(BN111="","Debes escribir el número de días de licencia remunerada. ",
IF( IFERROR(INT(BN111),1.1) &lt;&gt; IFERROR(_xlfn.NUMBERVALUE(BN111),1), "La cantidad de días de licencia remunerada debe ser un número entero. ", "")
),
""
)</f>
        <v/>
      </c>
      <c r="GT111" s="46">
        <f>IF(AND($DS111,GR111),
IF(BO111="","Debes escribir el valor de la licencia remunerada. ",
IF( ISERR(_xlfn.NUMBERVALUE(BO111)), "El valor de la licencia remunerada debe ser un número válido. ", "")
),
""
)</f>
        <v/>
      </c>
      <c r="GU111" s="46">
        <f>IF($DS111,
IF( AND(BP111&lt;&gt;"", ISERR(_xlfn.NUMBERVALUE(BP111))), "El valor de la licencia NO remunerada debe ser un número válido. ", "")
)</f>
        <v/>
      </c>
      <c r="GV111" s="46">
        <f>IF($DS111,
IF( AND(BQ111&lt;&gt;"", ISERR(_xlfn.NUMBERVALUE(BQ111))), "El valor de auxilios salariales debe ser un número válido. ", "")
)</f>
        <v/>
      </c>
      <c r="GW111" s="46">
        <f>IF($DS111,
IF( AND(BR111&lt;&gt;"", ISERR(_xlfn.NUMBERVALUE(BR111))), "El valor de auxilios NO salariales debe ser un número válido. ", "")
)</f>
        <v/>
      </c>
      <c r="GX111" s="46">
        <f>IF($DS111,
IF( AND(BS111&lt;&gt;"", ISERR(_xlfn.NUMBERVALUE(BS111))), "El valor de bonos salariales debe ser un número válido. ", "")
)</f>
        <v/>
      </c>
      <c r="GY111" s="46">
        <f>IF($DS111,
IF( AND(BT111&lt;&gt;"", ISERR(_xlfn.NUMBERVALUE(BT111))), "El valor de bonos NO salariales debe ser un número válido. ", "")
)</f>
        <v/>
      </c>
      <c r="GZ111" s="46">
        <f>IF($DS111,
IF( AND(BU111&lt;&gt;"", ISERR(_xlfn.NUMBERVALUE(BU111))), "El valor de bonos salariales de alimentación debe ser un número válido. ", "")
)</f>
        <v/>
      </c>
      <c r="HA111" s="46">
        <f>IF($DS111,
IF( AND(BV111&lt;&gt;"", ISERR(_xlfn.NUMBERVALUE(BV111))), "El valor de bonos NO salariales de alimentación debe ser un número válido. ", "")
)</f>
        <v/>
      </c>
      <c r="HB111" s="46">
        <f>IF($DS111,
IF( AND(BW111&lt;&gt;"", ISERR(_xlfn.NUMBERVALUE(BW111))), "El valor de bonificaciones salariales debe ser un número válido. ", "")
)</f>
        <v/>
      </c>
      <c r="HC111" s="46">
        <f>IF($DS111,
IF( AND(BX111&lt;&gt;"", ISERR(_xlfn.NUMBERVALUE(BX111))), "El valor de bonificaciones NO salariales debe ser un número válido. ", "")
)</f>
        <v/>
      </c>
      <c r="HD111" s="46">
        <f>IF($DS111,
IF( AND(BY111&lt;&gt;"", ISERR(_xlfn.NUMBERVALUE(BY111))), "El valor de compensaciones ordinarias debe ser un número válido. ", "")
)</f>
        <v/>
      </c>
      <c r="HE111" s="46">
        <f>IF($DS111,
IF( AND(BZ111&lt;&gt;"", ISERR(_xlfn.NUMBERVALUE(BZ111))), "El valor de compensaciones extraordinarias debe ser un número válido. ", "")
)</f>
        <v/>
      </c>
      <c r="HF111" s="46">
        <f>IF($DS111,
IF( AND(CA111&lt;&gt;"", ISERR(_xlfn.NUMBERVALUE(CA111))), "El valor de comisiones debe ser un número válido. ", "")
)</f>
        <v/>
      </c>
      <c r="HG111" s="46">
        <f>IF($DS111,
IF( AND(CB111&lt;&gt;"", ISERR(_xlfn.NUMBERVALUE(CB111))), "El valor de ausencia por huega debe ser un número válido. ", "")
)</f>
        <v/>
      </c>
      <c r="HH111" s="46">
        <f>IF($DS111,
IF( AND(CC111&lt;&gt;"", ISERR(_xlfn.NUMBERVALUE(CC111))), "El valor de anticipos debe ser un número válido. ", "")
)</f>
        <v/>
      </c>
      <c r="HI111" s="46">
        <f>IF($DS111,
IF( AND(CD111&lt;&gt;"", ISERR(_xlfn.NUMBERVALUE(CD111))), "El valor de pagos a terceros debe ser un número válido. ", "")
)</f>
        <v/>
      </c>
      <c r="HJ111" s="46">
        <f>IF($DS111,
IF( AND(CE111&lt;&gt;"", ISERR(_xlfn.NUMBERVALUE(CE111))), "El valor de dotación debe ser un número válido. ", "")
)</f>
        <v/>
      </c>
      <c r="HK111" s="46">
        <f>IF($DS111,
IF( AND(CF111&lt;&gt;"", ISERR(_xlfn.NUMBERVALUE(CF111))), "El valor de apoyo sostenibilidad debe ser un número válido. ", "")
)</f>
        <v/>
      </c>
      <c r="HL111" s="46">
        <f>IF($DS111,
IF( AND(CG111&lt;&gt;"", ISERR(_xlfn.NUMBERVALUE(CG111))), "El valor de teletrabajo debe ser un número válido. ", "")
)</f>
        <v/>
      </c>
      <c r="HM111" s="46">
        <f>IF($DS111,
IF( AND(CH111&lt;&gt;"", ISERR(_xlfn.NUMBERVALUE(CH111))), "El valor de bonificación de retiro debe ser un número válido. ", "")
)</f>
        <v/>
      </c>
      <c r="HN111" s="46">
        <f>IF($DS111,
IF( AND(CI111&lt;&gt;"", ISERR(_xlfn.NUMBERVALUE(CI111))), "El valor de indemnización de retiro debe ser un número válido. ", "")
)</f>
        <v/>
      </c>
      <c r="HO111" s="46">
        <f>IF($DS111,
IF( AND(CJ111&lt;&gt;"", ISERR(_xlfn.NUMBERVALUE(CJ111))), "El valor de reintegros debe ser un número válido. ", "")
)</f>
        <v/>
      </c>
      <c r="HP111" s="46">
        <f>CONCATENATE(CK111,CL111,CM111)&lt;&gt;""</f>
        <v/>
      </c>
      <c r="HQ111" s="46">
        <f>IF(AND($DS111,HP111),
IF(CK111="","Debes escribir la descripción de otro concepto no categorizado. ",""),
""
)</f>
        <v/>
      </c>
      <c r="HR111" s="46">
        <f>IF(AND($DS111,HP111),
IF(CONCATENATE(CL111,CM111)="","Debes escribir al menos un valor de concepto no categorizado (salarial o no salarial). ",
IF(ISERR(_xlfn.NUMBERVALUE(CL111)),"El valor salarial concepto no categorizado debe ser un número válido. ","")
),
""
)</f>
        <v/>
      </c>
      <c r="HS111" s="46">
        <f>IF(AND($DS111,HP111),
IF(CONCATENATE(CL111,CM111)="","Debes escribir al menos un valor de concepto no categorizado (salarial o no salarial). ",
IF(ISERR(_xlfn.NUMBERVALUE(CM111)),"El valor NO salarial concepto no categorizado debe ser un número válido. ","")
),
""
)</f>
        <v/>
      </c>
      <c r="HT111" s="46">
        <f>IF($DS111,
IF(CN111="","Debes escribir el porcentaje del aporte a salud. ",
IF( ISERR(_xlfn.NUMBERVALUE(CN111)), "El valor del porcentaje del aporte a salud debe ser un número válido. ", "")
)
)</f>
        <v/>
      </c>
      <c r="HU111" s="46">
        <f>IF($DS111,
IF(CO111="","Debes escribir el valor del aporte a salud. ",
IF( ISERR(_xlfn.NUMBERVALUE(CO111)), "El valor del aporte a salud debe ser un número válido. ", "")
)
)</f>
        <v/>
      </c>
      <c r="HV111" s="46">
        <f>IF($DS111,
IF( AND(CP111&lt;&gt;"", ISERR(_xlfn.NUMBERVALUE(CP111))), "El valor plan complementario debe ser un número válido. ", "")
)</f>
        <v/>
      </c>
      <c r="HW111" s="46">
        <f>IF($DS111,
IF(CQ111="","Debes escribir el porcentaje del aporte a pensión. ",
IF( ISERR(_xlfn.NUMBERVALUE(CQ111)), "El valor del porcentaje del aporte a pensión debe ser un número válido. ", "")
)
)</f>
        <v/>
      </c>
      <c r="HX111" s="46">
        <f>IF($DS111,
IF(CR111="","Debes escribir el valor del aporte a pensión. ",
IF( ISERR(_xlfn.NUMBERVALUE(CR111)), "El valor del aporte a salud debe ser un número válido. ", "")
)
)</f>
        <v/>
      </c>
      <c r="HY111" s="46">
        <f>IF($DS111,
IF( AND(CS111&lt;&gt;"", ISERR(_xlfn.NUMBERVALUE(CS111))), "El valor pensión voluntaria debe ser un número válido. ", "")
)</f>
        <v/>
      </c>
      <c r="HZ111" s="46">
        <f>CONCATENATE(CT111,CU111,CV111,CW111)&lt;&gt;""</f>
        <v/>
      </c>
      <c r="IA111" s="46">
        <f>IF(AND($DS111,HZ111),
IF(CT111="","Debes escribir el % del fondo de seguridad pensional. ",
IF( ISERR(_xlfn.NUMBERVALUE(CT111)), "El % del fondo de seguridad debe ser un número válido. ", "")
),
""
)</f>
        <v/>
      </c>
      <c r="IB111" s="46">
        <f>IF(AND($DS111,HZ111),
IF(CU111="","Debes escribir el valor del aporte al fondo de solidaridad pensional. ",
IF( ISERR(_xlfn.NUMBERVALUE(CU111)), "El valor del aporte al fondo de solidaridad pensional debe ser un número válido. ", "")
),
""
)</f>
        <v/>
      </c>
      <c r="IC111" s="46">
        <f>IF(AND($DS111,HZ111),
IF(CV111="","Debes escribir el % del fondo de subsistencia. ",
IF( ISERR(_xlfn.NUMBERVALUE(CV111)), "El % del fondo de subsistencia debe ser un número válido. ", "")
),
""
)</f>
        <v/>
      </c>
      <c r="ID111" s="46">
        <f>IF(AND($DS111,HZ111),
IF(CW111="","Debes escribir el valor del fondo de subsistencia. ",
IF( ISERR(_xlfn.NUMBERVALUE(CW111)), "El valor del fondo de subsistencia debe ser un número válido. ", "")
),
""
)</f>
        <v/>
      </c>
      <c r="IE111" s="46">
        <f>CONCATENATE(CX111,CY111)&lt;&gt;""</f>
        <v/>
      </c>
      <c r="IF111" s="46">
        <f>IF(AND($DS111,IE111),
IF(CX111="","Debes escribir el % de sindicato. ",
IF( ISERR(_xlfn.NUMBERVALUE(CX111)), "El % de sindicato debe ser un número válido. ", "")
),
""
)</f>
        <v/>
      </c>
      <c r="IG111" s="46">
        <f>IF(AND($DS111,IE111),
IF(CY111="","Debes escribir el valor del sindicato. ",
IF( ISERR(_xlfn.NUMBERVALUE(CY111)), "El valor del sindicato debe ser un número válido. ", "")
),
""
)</f>
        <v/>
      </c>
      <c r="IH111" s="46">
        <f>IF($DS111,
IF( AND(CZ111&lt;&gt;"", ISERR(_xlfn.NUMBERVALUE(CZ111))), "El valor de sanción pública debe ser un número válido. ", "")
)</f>
        <v/>
      </c>
      <c r="II111" s="46">
        <f>IF($DS111,
IF( AND(DA111&lt;&gt;"", ISERR(_xlfn.NUMBERVALUE(DA111))), "El valor de sanción privada debe ser un número válido. ", "")
)</f>
        <v/>
      </c>
      <c r="IJ111" s="46">
        <f>CONCATENATE(DB111,DC111)&lt;&gt;""</f>
        <v/>
      </c>
      <c r="IK111" s="46">
        <f>IF(AND($DS111,IJ111),
IF(DB111="","Debes escribir la descripción de libranza. ",""),
""
)</f>
        <v/>
      </c>
      <c r="IL111" s="46">
        <f>IF(AND($DS111,IJ111),
IF(DC111="","Debes escribir la cuota libranza. ",
IF(ISERR(_xlfn.NUMBERVALUE(DC111)),"El valor de la cuota libranza debe ser un número válido. ","")
),
""
)</f>
        <v/>
      </c>
      <c r="IM111" s="46">
        <f>IF($DS111,
IF( AND(DD111&lt;&gt;"", ISERR(_xlfn.NUMBERVALUE(DD111))), "El valor de pagos a terceros debe ser un número válido. ", "")
)</f>
        <v/>
      </c>
      <c r="IN111" s="46">
        <f>IF($DS111,
IF( AND(DE111&lt;&gt;"", ISERR(_xlfn.NUMBERVALUE(DE111))), "El valor de anticipos debe ser un número válido. ", "")
)</f>
        <v/>
      </c>
      <c r="IO111" s="46">
        <f>IF($DS111,
IF( AND(DF111&lt;&gt;"", ISERR(_xlfn.NUMBERVALUE(DF111))), "El valor de AFC debe ser un número válido. ", "")
)</f>
        <v/>
      </c>
      <c r="IP111" s="46">
        <f>IF($DS111,
IF( AND(DG111&lt;&gt;"", ISERR(_xlfn.NUMBERVALUE(DG111))), "El valor de rete-fuente debe ser un número válido. ", "")
)</f>
        <v/>
      </c>
      <c r="IQ111" s="46">
        <f>IF($DS111,
IF( AND(DH111&lt;&gt;"", ISERR(_xlfn.NUMBERVALUE(DH111))), "El valor de cooperativa de trabajo debe ser un número válido. ", "")
)</f>
        <v/>
      </c>
      <c r="IR111" s="46">
        <f>IF($DS111,
IF( AND(DI111&lt;&gt;"", ISERR(_xlfn.NUMBERVALUE(DI111))), "El valor de embargo fiscal debe ser un número válido. ", "")
)</f>
        <v/>
      </c>
      <c r="IS111" s="46">
        <f>IF($DS111,
IF( AND(DJ111&lt;&gt;"", ISERR(_xlfn.NUMBERVALUE(DJ111))), "El valor de educación debe ser un número válido. ", "")
)</f>
        <v/>
      </c>
      <c r="IT111" s="46">
        <f>IF($DS111,
IF( AND(DK111&lt;&gt;"", ISERR(_xlfn.NUMBERVALUE(DK111))), "El valor de reintegro debe ser un número válido. ", "")
)</f>
        <v/>
      </c>
      <c r="IU111" s="46">
        <f>IF($DS111,
IF( AND(DL111&lt;&gt;"", ISERR(_xlfn.NUMBERVALUE(DL111))), "El valor de deuda debe ser un número válido. ", "")
)</f>
        <v/>
      </c>
      <c r="IV111" s="46">
        <f>IF($DS111,
IF( AND(DM111&lt;&gt;"", ISERR(_xlfn.NUMBERVALUE(DM111))), "El valor de otras deducciones debe ser un número válido. ", "")
)</f>
        <v/>
      </c>
      <c r="IW111" s="46">
        <f>IF($DS111,
IF(DN111="","Debes escribir el valor de los devengos totales. ",
IF( ISERR(_xlfn.NUMBERVALUE(DN111)), "El valor de los devengos totales debe ser un número válido. ", "")
)
)</f>
        <v/>
      </c>
      <c r="IX111" s="46">
        <f>IF($DS111,
IF(DO111="","Debes escribir el valor de las deducciones totales. ",
IF( ISERR(_xlfn.NUMBERVALUE(DO111)), "El valor de las deducciones totales debe ser un número válido. ", "")
)
)</f>
        <v/>
      </c>
      <c r="IY111" s="46">
        <f>IF($DS111,
IF(DP111="","Debes escribir el valor del salario total. ",
IF( ISERR(_xlfn.NUMBERVALUE(DP111)), "El valor del salario total debe ser un número válido. ", "")
)
)</f>
        <v/>
      </c>
    </row>
    <row r="112">
      <c r="B112" s="48" t="n">
        <v>100</v>
      </c>
      <c r="C112" s="61">
        <f>IF(AND(DS112,DP112&lt;&gt;""),
IF(DQ112="","OK","Error"),
""
)</f>
        <v/>
      </c>
      <c r="D112" s="53" t="n"/>
      <c r="E112" s="52" t="n"/>
      <c r="F112" s="112" t="n"/>
      <c r="G112" s="52" t="n"/>
      <c r="H112" s="53" t="n"/>
      <c r="I112" s="52" t="n"/>
      <c r="J112" s="52" t="n"/>
      <c r="K112" s="53" t="n"/>
      <c r="L112" s="55" t="n"/>
      <c r="M112" s="108" t="n"/>
      <c r="N112" s="56" t="n"/>
      <c r="O112" s="52" t="n"/>
      <c r="P112" s="52" t="n"/>
      <c r="Q112" s="52" t="n"/>
      <c r="R112" s="52" t="n"/>
      <c r="S112" s="52" t="n"/>
      <c r="T112" s="53" t="n"/>
      <c r="U112" s="52" t="n"/>
      <c r="V112" s="52" t="n"/>
      <c r="W112" s="55" t="n"/>
      <c r="X112" s="55" t="n"/>
      <c r="Y112" s="52" t="n"/>
      <c r="Z112" s="55" t="n"/>
      <c r="AA112" s="52" t="n"/>
      <c r="AB112" s="53" t="n"/>
      <c r="AC112" s="53" t="n"/>
      <c r="AD112" s="53" t="n"/>
      <c r="AE112" s="177" t="n"/>
      <c r="AF112" s="113" t="n"/>
      <c r="AG112" s="177" t="n"/>
      <c r="AH112" s="178" t="n"/>
      <c r="AI112" s="178" t="n"/>
      <c r="AJ112" s="178" t="n"/>
      <c r="AK112" s="114" t="n"/>
      <c r="AL112" s="178" t="n"/>
      <c r="AM112" s="114" t="n"/>
      <c r="AN112" s="178" t="n"/>
      <c r="AO112" s="114" t="n"/>
      <c r="AP112" s="178" t="n"/>
      <c r="AQ112" s="114" t="n"/>
      <c r="AR112" s="178" t="n"/>
      <c r="AS112" s="114" t="n"/>
      <c r="AT112" s="178" t="n"/>
      <c r="AU112" s="114" t="n"/>
      <c r="AV112" s="178" t="n"/>
      <c r="AW112" s="114" t="n"/>
      <c r="AX112" s="178" t="n"/>
      <c r="AY112" s="114" t="n"/>
      <c r="AZ112" s="178" t="n"/>
      <c r="BA112" s="114" t="n"/>
      <c r="BB112" s="178" t="n"/>
      <c r="BC112" s="114" t="n"/>
      <c r="BD112" s="178" t="n"/>
      <c r="BE112" s="178" t="n"/>
      <c r="BF112" s="178" t="n"/>
      <c r="BG112" s="59" t="n"/>
      <c r="BH112" s="178" t="n"/>
      <c r="BI112" s="114" t="n"/>
      <c r="BJ112" s="53" t="n"/>
      <c r="BK112" s="178" t="n"/>
      <c r="BL112" s="114" t="n"/>
      <c r="BM112" s="178" t="n"/>
      <c r="BN112" s="114" t="n"/>
      <c r="BO112" s="178" t="n"/>
      <c r="BP112" s="178" t="n"/>
      <c r="BQ112" s="178" t="n"/>
      <c r="BR112" s="178" t="n"/>
      <c r="BS112" s="178" t="n"/>
      <c r="BT112" s="178" t="n"/>
      <c r="BU112" s="178" t="n"/>
      <c r="BV112" s="178" t="n"/>
      <c r="BW112" s="178" t="n"/>
      <c r="BX112" s="178" t="n"/>
      <c r="BY112" s="178" t="n"/>
      <c r="BZ112" s="178" t="n"/>
      <c r="CA112" s="178" t="n"/>
      <c r="CB112" s="178" t="n"/>
      <c r="CC112" s="178" t="n"/>
      <c r="CD112" s="178" t="n"/>
      <c r="CE112" s="178" t="n"/>
      <c r="CF112" s="178" t="n"/>
      <c r="CG112" s="178" t="n"/>
      <c r="CH112" s="178" t="n"/>
      <c r="CI112" s="178" t="n"/>
      <c r="CJ112" s="178" t="n"/>
      <c r="CK112" s="53" t="n"/>
      <c r="CL112" s="178" t="n"/>
      <c r="CM112" s="178" t="n"/>
      <c r="CN112" s="60" t="n"/>
      <c r="CO112" s="177" t="n"/>
      <c r="CP112" s="178" t="n"/>
      <c r="CQ112" s="60" t="n"/>
      <c r="CR112" s="177" t="n"/>
      <c r="CS112" s="178" t="n"/>
      <c r="CT112" s="59" t="n"/>
      <c r="CU112" s="178" t="n"/>
      <c r="CV112" s="59" t="n"/>
      <c r="CW112" s="178" t="n"/>
      <c r="CX112" s="59" t="n"/>
      <c r="CY112" s="178" t="n"/>
      <c r="CZ112" s="178" t="n"/>
      <c r="DA112" s="178" t="n"/>
      <c r="DB112" s="53" t="n"/>
      <c r="DC112" s="178" t="n"/>
      <c r="DD112" s="178" t="n"/>
      <c r="DE112" s="178" t="n"/>
      <c r="DF112" s="178" t="n"/>
      <c r="DG112" s="178" t="n"/>
      <c r="DH112" s="178" t="n"/>
      <c r="DI112" s="178" t="n"/>
      <c r="DJ112" s="178" t="n"/>
      <c r="DK112" s="178" t="n"/>
      <c r="DL112" s="178" t="n"/>
      <c r="DM112" s="178" t="n"/>
      <c r="DN112" s="177" t="n"/>
      <c r="DO112" s="177" t="n"/>
      <c r="DP112" s="177" t="n"/>
      <c r="DQ112" s="76">
        <f>IF(AND(DS112,DP112&lt;&gt;""),
CONCATENATE(DT112,DU112,DV112,DW112,DX112,DY112,DZ112,EA112,EB112,EC112,ED112,EE112,EF112,EG112,EH112,EI112,EJ112,EK112,EL112,EM112,EN112,EO112,EP112,EQ112,ES112,ET112,EU112,EV112,EW112,EX112,EY112,EZ112,FA112,FC112,FD112,FF112,FG112,FI112,FJ112,FL112,FM112,FO112,FP112,FR112,FS112,FU112,FV112,FX112,FY112,GA112,GB112,GD112,GE112,GF112,GH112,GI112,GJ112,GL112,GM112,GN112,GP112,GQ112,GS112,GT112,GU112,GV112,GW112,GX112,GY112,GZ112,HA112,HB112,HC112,HD112,HE112,HF112,HG112,HH112,HI112,HJ112,HK112,HL112,HM112,HN112,HO112,HQ112,HR112,HS112,HT112,HU112,HV112,HW112,HX112,HY112,IA112,IB112,IC112,ID112,IF112,IG112,IH112,II112,IK112,IL112,IM112,IN112,IO112,IP112,IQ112,IR112,IS112,IT112,IU112,IV112,IW112,IX112,IY112,IZ112),
""
)</f>
        <v/>
      </c>
      <c r="DR112" s="53" t="n"/>
      <c r="DS112" s="46">
        <f>CONCATENATE(D112,$E112,$F112,$G112,H112,$I112,$J112,K112,$L112,$M112,N112,$O112,$P112,$Q112,$R112,$S112,T112,$U112,$V112,$W112,$X112,$Y112,$Z112,$AA112,AB112,AC112,AD112,$AE112,$AF112,$AG112,AH112,AI112,AJ112,AK112,AL112,AM112,AN112,AO112,AP112,AQ112,AR112,AS112,AT112,AU112,AV112,AW112,AX112,AY112,AZ112,BA112,BB112,BC112,BD112,BE112,BF112,BG112,BH112,BI112,BJ112,BK112,BL112,BM112,BN112,BO112,BP112,BQ112,BR112,BS112,BT112,BU112,BV112,BW112,BX112,BY112,BZ112,CA112,CB112,CC112,CD112,CE112,CF112,CG112,CH112,CI112,CJ112,CK112,CL112,CM112,$CN112,$CO112,CP112,$CQ112,$CR112,CS112,CT112,CU112,CV112,CW112,CX112,CY112,CZ112,DA112,DB112,DC112,DD112,DE112,DF112,DG112,DH112,DI112,DJ112,DK112,DL112,DM112,$DN112,$DO112,$DP112,DR112)&lt;&gt;""</f>
        <v/>
      </c>
      <c r="DT112" s="46">
        <f>IF(AND($DS112,$E$4&lt;&gt;""),
IF(LEFT($E$4,2) = "1.",
IF(D112&lt;&gt;"","El CUNE sólo se envía en operaciones de novedad o ajuste. ",""),
IF(D112="","Debes escribir un CUNE válido para realizar operaciones de novedad o ajuste. ","")),
""
)</f>
        <v/>
      </c>
      <c r="DU112" s="46">
        <f>IF($DS112,
IF(E112="","Debes seleccionar el tipo de documento del empleado. ",
IF(_xlfn.IFNA(VLOOKUP(E112,TIPO_DE_DOCUMENTO,1,FALSE),-1)=-1,"El tipo de documento no es válido (por favor seleccionarlo de la lista). ","")
)
)</f>
        <v/>
      </c>
      <c r="DV112" s="46">
        <f>IF($DS112,
IF(F112="","Debes escribir el número de documento del empleado. ","")
)</f>
        <v/>
      </c>
      <c r="DW112" s="46">
        <f>IF($DS112,
IF(G112="","Debes escribir el primer nombre del empleado. ","")
)</f>
        <v/>
      </c>
      <c r="DY112" s="46">
        <f>IF($DS112,
IF(I112="","Debes escribir el primer apellido del empleado. ","")
)</f>
        <v/>
      </c>
      <c r="DZ112" s="46">
        <f>IF($DS112,
IF(J112="","Debes escribir el segundo apellido del empleado. ","")
)</f>
        <v/>
      </c>
      <c r="EB112" s="46">
        <f>IF($DS112,
IF(L112="","Debes escribir la fecha de ingreso del empleado. ",
IF(ISERR(DATE(YEAR(L112),MONTH(L112),DAY(L112))), "El valor ingresado en fecha de ingreso no tiene un formato válido. ","")
)
)</f>
        <v/>
      </c>
      <c r="EC112" s="46">
        <f>IF($DS112,
IF(M112="","Debes escribir el tiempo laborado. ",
IF( IFERROR(INT(M112),1.1) &lt;&gt; IFERROR(_xlfn.NUMBERVALUE(M112),1), "El valor de los días trabajados debe ser un número entero. ", "")
)
)</f>
        <v/>
      </c>
      <c r="ED112" s="46">
        <f>IF($DS112,
IF( AND(N112&lt;&gt;"", ISERR(DATE(YEAR(N112),MONTH(N112),DAY(N112))) ), "El valor ingresado en fecha de ingreso no tiene un formato válido. ",
IF( AND(N112&lt;&gt;"", $E$6&lt;&gt;"", DATE(YEAR(N112), MONTH(N112), 1) &lt;&gt; IFERROR(DATE(MID($E$6, 1, 4), MID($E$6, 6, 2),1), "1/1/1900") ), "La fecha de retiro debe estar dentro del período liquidado. ", "")
)
)</f>
        <v/>
      </c>
      <c r="EE112" s="46">
        <f>IF($DS112,
IF(O112="","Debes seleccionar el tipo de trabajador. ",
IF(_xlfn.IFNA(VLOOKUP(O112,TIPO_DE_TRABAJADOR,1,FALSE),-1)=-1,"El tipo de trabajador no es válido (por favor seleccionarlo de la lista). ","")
)
)</f>
        <v/>
      </c>
      <c r="EF112" s="46">
        <f>IF($DS112,
IF(P112="","Debes seleccionar si es un trabajador dependiente pensionado por vejez. ",
IF(_xlfn.IFNA(VLOOKUP(P112,SUBTIPO_DE_TRABAJADOR,1,FALSE),-1)=-1,"El tipo de trabajador dependiente pensionado por vejez no es válido (por favor seleccionarlo de la lista). ","")
)
)</f>
        <v/>
      </c>
      <c r="EG112" s="46">
        <f>IF($DS112,
IF(Q112="","Debes seleccionar el tipo de contrato del trabajador. ",
IF(_xlfn.IFNA(VLOOKUP(Q112,TIPO_DE_CONTRATO,1,FALSE),-1)=-1,"El tipo de contrato del trabajador no es válido (por favor seleccionarlo de la lista). ","")
)
)</f>
        <v/>
      </c>
      <c r="EH112" s="46">
        <f>IF($DS112,
IF(R112="","Debes seleccionar si es un salario integral. ",
IF(_xlfn.IFNA(VLOOKUP(R112,SI_NO,1,FALSE),-1)=-1,"Valor no válido para salario integral (por favor seleccionarlo de la lista). ","")
)
)</f>
        <v/>
      </c>
      <c r="EI112" s="46">
        <f>IF($DS112,
IF(S112="","Debes seleccionar si el trabajador realiza actividades de riesgo. ",
IF(_xlfn.IFNA(VLOOKUP(S112,SI_NO,1,FALSE),-1)=-1,"Valor no válido para actividad de alto riesgo (por favor seleccionarlo de la lista). ","")
)
)</f>
        <v/>
      </c>
      <c r="EK112" s="46">
        <f>IF($DS112,
IF(U112="","Debes escribir el código del municipio de residencia del trabajador. ",
IF(_xlfn.IFNA(VLOOKUP(U112,MUNICIPIO,1,FALSE),-1)=-1,"El municipio de residencia del trabajador es inválido (por favor seleccionarlo de la lista). ","")
)
)</f>
        <v/>
      </c>
      <c r="EL112" s="46">
        <f>IF($DS112,
IF(V112="","Debes escribir el la dirección de residendia del trabajador. ","")
)</f>
        <v/>
      </c>
      <c r="EM112" s="46">
        <f>IF($DS112,
IF(W112="","Debes escribir la fecha de inicio de la liquidación. ",
IF(ISERR(DATE(YEAR(W112),MONTH(W112),DAY(W112))),"El valor ingresado en fecha de inicio de liquidación no tiene un formato válido. ",
IF( AND($E$6&lt;&gt;"", DATE(YEAR(W112), MONTH(W112), 1) &lt;&gt; IFERROR(DATE(MID($E$6, 1, 4), MID($E$6, 6, 2),1), "1/1/1900") ), "La fecha de inicio de la liquidación debe estar dentro del período liquidado. ", "")
)
)
)</f>
        <v/>
      </c>
      <c r="EN112" s="46">
        <f>IF($DS112,
IF(X112="","Debes escribir la fecha de fin de la liquidación. ",
IF(ISERR(DATE(YEAR(X112),MONTH(X112),DAY(X112))),"El valor ingresado en fecha de fin de liquidación no tiene un formato válido. ",
IF( AND($E$6&lt;&gt;"", DATE(YEAR(X112), MONTH(X112), 1) &lt;&gt; IFERROR(DATE(MID($E$6, 1, 4), MID($E$6, 6, 2),1), "1/1/1900") ), "La fecha de fin de la liquidación debe estar dentro del período liquidado. ", "")
)
)
)</f>
        <v/>
      </c>
      <c r="EO112" s="46">
        <f>IF($DS112,
IF(Y112="","Debes escribir la frecuencia de pago del trabajador. ",
IF(_xlfn.IFNA(VLOOKUP(Y112,PERÍODO_DE_NÓMINA,1,FALSE),-1)=-1,"La frecuencia de pago es inválida (por favor seleccionarlo de la lista). ","")
)
)</f>
        <v/>
      </c>
      <c r="EP112" s="46">
        <f>IF($DS112,
IF(Z112="","Debes escribir la fecha de pago. ",
IF(ISERR(DATE(YEAR(Z112),MONTH(Z112),DAY(Z112))), "El valor ingresado en fecha de pago no tiene un formato válido. ","")
)
)</f>
        <v/>
      </c>
      <c r="EQ112" s="46">
        <f>IF($DS112,
IF(AA112="","Debes escribir el medio de pago. ",
IF(_xlfn.IFNA(VLOOKUP(AA112,MEDIOS_DE_PAGO,1,FALSE),-1)=-1,"El medio de pago es inválido (por favor seleccionarlo de la lista). ","")
)
)</f>
        <v/>
      </c>
      <c r="ER112" s="46">
        <f>OR(AA112='Tablas '!$T$4,AA112='Tablas '!$T$7,AA112='Tablas '!$T$8,AA112='Tablas '!$T$11)</f>
        <v/>
      </c>
      <c r="ES112" s="46">
        <f>IF(AND($DS112,ER112),
IF(AB112="","Debes escribir la entidad bancaria. ",""),
""
)</f>
        <v/>
      </c>
      <c r="ET112" s="46">
        <f>IF(AND($DS112,ER112),
IF(AC112="","Debes escribir el tipo de cuenta bancaria. ",
IF(_xlfn.IFNA(VLOOKUP(AC112,TIPO_DE_CUENTA,1,FALSE),-1)=-1,"El tipo de cuenta bancaria es inválida (por favor seleccionarlo de la lista). ","")
),
""
)</f>
        <v/>
      </c>
      <c r="EU112" s="46">
        <f>IF(AND($DS112,ER112),
IF(AD112="","Debes escribir el número de cuenta bancaria. ",""),
""
)</f>
        <v/>
      </c>
      <c r="EV112" s="46">
        <f>IF($DS112,
IF(AE112="","Debes escribir el valor del sueldo básico. ",
IF( ISERR(_xlfn.NUMBERVALUE(AE112)), "El valor del sueldo básico debe ser un número válido. ", "")
)
)</f>
        <v/>
      </c>
      <c r="EW112" s="46">
        <f>IF($DS112,
IF(AF112="","Debes escribir el número de días trabajados. ",
IF( IFERROR(INT(AF112),1.1) &lt;&gt; IFERROR(_xlfn.NUMBERVALUE(AF112),1), "La cantidad de días trabajados debe ser un número entero. ", "")
)
)</f>
        <v/>
      </c>
      <c r="EX112" s="46">
        <f>IF($DS112,
IF(AG112="","Debes escribir el valor del sueldo trabajado. ",
IF( ISERR(_xlfn.NUMBERVALUE(AG112)), "El valor del sueldo trabajado debe ser un número válido. ", "")
)
)</f>
        <v/>
      </c>
      <c r="EY112" s="46">
        <f>IF($DS112,
IF( AND(AH112&lt;&gt;"", ISERR(_xlfn.NUMBERVALUE(AH112))), "El valor del auxilio de transporte debe ser un número válido. ", "")
)</f>
        <v/>
      </c>
      <c r="EZ112" s="46">
        <f>IF($DS112,
IF( AND(AI112&lt;&gt;"", ISERR(_xlfn.NUMBERVALUE(AI112))), "El valor de viáticos salariales debe ser un número válido. ", "")
)</f>
        <v/>
      </c>
      <c r="FA112" s="46">
        <f>IF($DS112,
IF( AND(AJ112&lt;&gt;"", ISERR(_xlfn.NUMBERVALUE(AJ112))), "El valor de viáticos NO salariales debe ser un número válido. ", "")
)</f>
        <v/>
      </c>
      <c r="FB112" s="46">
        <f>CONCATENATE(AK112,AL112)&lt;&gt;""</f>
        <v/>
      </c>
      <c r="FC112" s="46">
        <f>IF(AND($DS112,FB112),
IF(AK112="","Debes escribir el número de horas extras diurnas. ",
IF( IFERROR(INT(AK112),1.1) &lt;&gt; IFERROR(_xlfn.NUMBERVALUE(AK112),1), "La cantidad de horas extras diurnas debe ser un número entero. ", "")
),
""
)</f>
        <v/>
      </c>
      <c r="FD112" s="46">
        <f>IF(AND($DS112,FB112),
IF(AL112="","Debes escribir el valor de las horas extras diurnas. ",
IF( ISERR(_xlfn.NUMBERVALUE(AL112)), "El valor de las horas extras duirnas debe ser un número válido. ", "")
),
""
)</f>
        <v/>
      </c>
      <c r="FE112" s="46">
        <f>CONCATENATE(AM112,AN112)&lt;&gt;""</f>
        <v/>
      </c>
      <c r="FF112" s="46">
        <f>IF(AND($DS112,FE112),
IF(AM112="","Debes escribir el número de horas extras nocturnas. ",
IF( IFERROR(INT(AM112),1.1) &lt;&gt; IFERROR(_xlfn.NUMBERVALUE(AM112),1), "La cantidad de horas extras nocturnas debe ser un número entero. ", "")
),
""
)</f>
        <v/>
      </c>
      <c r="FG112" s="46">
        <f>IF(AND($DS112,FE112),
IF(AN112="","Debes escribir el valor de las horas extras nocturnas. ",
IF( ISERR(_xlfn.NUMBERVALUE(AN112)), "El valor de las horas extras nocturnas debe ser un número válido. ", "")
),
""
)</f>
        <v/>
      </c>
      <c r="FH112" s="46">
        <f>CONCATENATE(AO112,AP112)&lt;&gt;""</f>
        <v/>
      </c>
      <c r="FI112" s="46">
        <f>IF(AND($DS112,FH112),
IF(AO112="","Debes escribir el número de horas extras diurnas dominicales y festivas. ",
IF( IFERROR(INT(AO112),1.1) &lt;&gt; IFERROR(_xlfn.NUMBERVALUE(AO112),1), "La cantidad de horas extras diurnas dominicales y festivas debe ser un número entero. ", "")
),
""
)</f>
        <v/>
      </c>
      <c r="FJ112" s="46">
        <f>IF(AND($DS112,FH112),
IF(AP112="","Debes escribir el valor de las horas extras diurnas dominicales y festivas. ",
IF( ISERR(_xlfn.NUMBERVALUE(AP112)), "El valor de las horas extras diurnas dominicales y festivas debe ser un número válido. ", "")
),
""
)</f>
        <v/>
      </c>
      <c r="FK112" s="46">
        <f>CONCATENATE(AQ112,AR112)&lt;&gt;""</f>
        <v/>
      </c>
      <c r="FL112" s="46">
        <f>IF(AND($DS112,FK112),
IF(AQ112="","Debes escribir el número de horas extras nocturnas dominicales y festivas. ",
IF( IFERROR(INT(AQ112),1.1) &lt;&gt; IFERROR(_xlfn.NUMBERVALUE(AQ112),1), "La cantidad de horas extras nocturnas dominicales y festivas debe ser un número entero. ", "")
),
""
)</f>
        <v/>
      </c>
      <c r="FM112" s="46">
        <f>IF(AND($DS112,FK112),
IF(AR112="","Debes escribir el valor de las horas extras nocturnas dominicales y festivas. ",
IF( ISERR(_xlfn.NUMBERVALUE(AR112)), "El valor de las horas extras nocturnas dominicales y festivas debe ser un número válido. ", "")
),
""
)</f>
        <v/>
      </c>
      <c r="FN112" s="46">
        <f>CONCATENATE(AS112,AT112)&lt;&gt;""</f>
        <v/>
      </c>
      <c r="FO112" s="46">
        <f>IF(AND($DS112,FN112),
IF(AS112="","Debes escribir el número de horas recargo nocturno. ",
IF( IFERROR(INT(AS112),1.1) &lt;&gt; IFERROR(_xlfn.NUMBERVALUE(AS112),1), "La cantidad de horas recargo nocturno debe ser un número entero. ", "")
),
""
)</f>
        <v/>
      </c>
      <c r="FP112" s="46">
        <f>IF(AND($DS112,FN112),
IF(AT112="","Debes escribir el valor de las horas recargo nocturno. ",
IF( ISERR(_xlfn.NUMBERVALUE(AT112)), "El valor de las horas recargo nocturno debe ser un número válido. ", "")
),
""
)</f>
        <v/>
      </c>
      <c r="FQ112" s="46">
        <f>CONCATENATE(AU112,AV112)&lt;&gt;""</f>
        <v/>
      </c>
      <c r="FR112" s="46">
        <f>IF(AND($DS112,FQ112),
IF(AU112="","Debes escribir el número de horas recargo diurno dominical y festivo. ",
IF( IFERROR(INT(AU112),1.1) &lt;&gt; IFERROR(_xlfn.NUMBERVALUE(AU112),1), "La cantidad de horas recargo diurno dominical y festivo debe ser un número entero. ", "")
),
""
)</f>
        <v/>
      </c>
      <c r="FS112" s="46">
        <f>IF(AND($DS112,FQ112),
IF(AV112="","Debes escribir el valor de las horas recargo diurno dominical y festivo. ",
IF( ISERR(_xlfn.NUMBERVALUE(AV112)), "El valor de las horas recargo diurno dominical y festivo debe ser un número válido. ", "")
),
""
)</f>
        <v/>
      </c>
      <c r="FT112" s="46">
        <f>CONCATENATE(AW112,AX112)&lt;&gt;""</f>
        <v/>
      </c>
      <c r="FU112" s="46">
        <f>IF(AND($DS112,FT112),
IF(AW112="","Debes escribir el número de horas recargo nocturno dominical y festivo. ",
IF( IFERROR(INT(AW112),1.1) &lt;&gt; IFERROR(_xlfn.NUMBERVALUE(AW112),1), "La cantidad de horas recargo nocturno dominical y festivo debe ser un número entero. ", "")
),
""
)</f>
        <v/>
      </c>
      <c r="FV112" s="46">
        <f>IF(AND($DS112,FT112),
IF(AX112="","Debes escribir el valor de las horas recargo nocturno dominical y festivo. ",
IF( ISERR(_xlfn.NUMBERVALUE(AX112)), "El valor de las horas recargo nocturno dominical y festivo debe ser un número válido. ", "")
),
""
)</f>
        <v/>
      </c>
      <c r="FW112" s="46">
        <f>CONCATENATE(AY112,AZ112)&lt;&gt;""</f>
        <v/>
      </c>
      <c r="FX112" s="46">
        <f>IF(AND($DS112,FW112),
IF(AY112="","Debes escribir el número de días de vacaciones comunes. ",
IF( IFERROR(INT(AY112),1.1) &lt;&gt; IFERROR(_xlfn.NUMBERVALUE(AY112),1), "La cantidad de días de vacaciones comunes debe ser un número entero. ", "")
),
""
)</f>
        <v/>
      </c>
      <c r="FY112" s="46">
        <f>IF(AND($DS112,FW112),
IF(AZ112="","Debes escribir el valor de las vacaciones comunes. ",
IF( ISERR(_xlfn.NUMBERVALUE(AZ112)), "El valor de las vacaciones comunes debe ser un número válido. ", "")
),
""
)</f>
        <v/>
      </c>
      <c r="FZ112" s="46">
        <f>CONCATENATE(BA112,BB112)&lt;&gt;""</f>
        <v/>
      </c>
      <c r="GA112" s="46">
        <f>IF(AND($DS112,FZ112),
IF(BA112="","Debes escribir el número de días de vacaciones compensadas. ",
IF( IFERROR(INT(BA112),1.1) &lt;&gt; IFERROR(_xlfn.NUMBERVALUE(BA112),1), "La cantidad de días de vacaciones compensadas debe ser un número entero. ", "")
),
""
)</f>
        <v/>
      </c>
      <c r="GB112" s="46">
        <f>IF(AND($DS112,FZ112),
IF(BB112="","Debes escribir el valor de las vacaciones compensadas. ",
IF( ISERR(_xlfn.NUMBERVALUE(BB112)), "El valor de las vacaciones compensadas debe ser un número válido. ", "")
),
""
)</f>
        <v/>
      </c>
      <c r="GC112" s="46">
        <f>CONCATENATE(BC112,BD112)&lt;&gt;""</f>
        <v/>
      </c>
      <c r="GD112" s="46">
        <f>IF(AND($DS112,GC112),
IF(BC112="","Debes escribir el número de días de prima salarial. ",
IF( IFERROR(INT(BC112),1.1) &lt;&gt; IFERROR(_xlfn.NUMBERVALUE(BC112),1), "La cantidad de días de prima salarial debe ser un número entero. ", "")
),
""
)</f>
        <v/>
      </c>
      <c r="GE112" s="46">
        <f>IF(AND($DS112,GC112),
IF(BD112="","Debes escribir el valor de los días de prima salarial. ",
IF( ISERR(_xlfn.NUMBERVALUE(BD112)), "El valor de los días de prima salarial debe ser un número válido. ", "")
),
""
)</f>
        <v/>
      </c>
      <c r="GF112" s="46">
        <f>IF($DS112,
IF( AND(BE112&lt;&gt;"", ISERR(_xlfn.NUMBERVALUE(BE112))), "El valor de la prima NO saliarial debe ser un número válido. ", "")
)</f>
        <v/>
      </c>
      <c r="GG112" s="46">
        <f>CONCATENATE(BF112,BG112,BH112)&lt;&gt;""</f>
        <v/>
      </c>
      <c r="GH112" s="46">
        <f>IF(AND($DS112,GG112),
IF(BF112="","Debes escribir el valor de las cesantías. ",
IF( ISERR(_xlfn.NUMBERVALUE(BF112)), "El valor de las cesantías debe ser un número válido. ", "")
),
""
)</f>
        <v/>
      </c>
      <c r="GI112" s="46">
        <f>IF(AND($DS112,GG112),
IF(BG112="","Debes escribir el % de cesantías. ",
IF( ISERR(_xlfn.NUMBERVALUE(BG112)), "El % de cesantías debe ser un número válido. ", "")
),
""
)</f>
        <v/>
      </c>
      <c r="GJ112" s="46">
        <f>IF(AND($DS112,GG112),
IF(BH112="","Debes escribir el valor de intereses de cesantías. ",
IF( ISERR(_xlfn.NUMBERVALUE(BH112)), "El valor de intereses de cesantías debe ser un número válido. ", "")
),
""
)</f>
        <v/>
      </c>
      <c r="GK112" s="46">
        <f>CONCATENATE(BI112,BJ112,BK112)&lt;&gt;""</f>
        <v/>
      </c>
      <c r="GL112" s="46">
        <f>IF(AND($DS112,GK112),
IF(BI112="","Debes escribir el número de días de incapacidad. ",
IF( IFERROR(INT(BI112),1.1) &lt;&gt; IFERROR(_xlfn.NUMBERVALUE(BI112),1), "La cantidad de días de incapacidad debe ser un número entero. ", "")
),
""
)</f>
        <v/>
      </c>
      <c r="GM112" s="46">
        <f>IF(AND($DS112,GK112),
IF(BJ112="","Debes escribir el tipo de incapacidad. ",
IF(_xlfn.IFNA(VLOOKUP(BJ112,TIPO_DE_INCAPACIDAD,1,FALSE),-1)=-1,"El tipo de incapacidad es inválida (por favor seleccionarlo de la lista). ","")
),
""
)</f>
        <v/>
      </c>
      <c r="GN112" s="46">
        <f>IF(AND($DS112,GK112),
IF(BK112="","Debes escribir el valor de la incapacidad. ",
IF( ISERR(_xlfn.NUMBERVALUE(BK112)), "El valor de la incapacidad debe ser un número válido. ", "")
),
""
)</f>
        <v/>
      </c>
      <c r="GO112" s="46">
        <f>CONCATENATE(BL112,BM112)&lt;&gt;""</f>
        <v/>
      </c>
      <c r="GP112" s="46">
        <f>IF(AND($DS112,GO112),
IF(BL112="","Debes escribir el número de días de licencia de maternidad o paternidad. ",
IF( IFERROR(INT(BL112),1.1) &lt;&gt; IFERROR(_xlfn.NUMBERVALUE(BL112),1), "La cantidad de días de licencia de maternidad o paternidad debe ser un número entero. ", "")
),
""
)</f>
        <v/>
      </c>
      <c r="GQ112" s="46">
        <f>IF(AND($DS112,GO112),
IF(BM112="","Debes escribir el valor de la licencia de maternidad o paternidad. ",
IF( ISERR(_xlfn.NUMBERVALUE(BM112)), "El valor de la licencia de maternidad o paternidad debe ser un número válido. ", "")
),
""
)</f>
        <v/>
      </c>
      <c r="GR112" s="46">
        <f>CONCATENATE(BN112,BO112)&lt;&gt;""</f>
        <v/>
      </c>
      <c r="GS112" s="46">
        <f>IF(AND($DS112,GR112),
IF(BN112="","Debes escribir el número de días de licencia remunerada. ",
IF( IFERROR(INT(BN112),1.1) &lt;&gt; IFERROR(_xlfn.NUMBERVALUE(BN112),1), "La cantidad de días de licencia remunerada debe ser un número entero. ", "")
),
""
)</f>
        <v/>
      </c>
      <c r="GT112" s="46">
        <f>IF(AND($DS112,GR112),
IF(BO112="","Debes escribir el valor de la licencia remunerada. ",
IF( ISERR(_xlfn.NUMBERVALUE(BO112)), "El valor de la licencia remunerada debe ser un número válido. ", "")
),
""
)</f>
        <v/>
      </c>
      <c r="GU112" s="46">
        <f>IF($DS112,
IF( AND(BP112&lt;&gt;"", ISERR(_xlfn.NUMBERVALUE(BP112))), "El valor de la licencia NO remunerada debe ser un número válido. ", "")
)</f>
        <v/>
      </c>
      <c r="GV112" s="46">
        <f>IF($DS112,
IF( AND(BQ112&lt;&gt;"", ISERR(_xlfn.NUMBERVALUE(BQ112))), "El valor de auxilios salariales debe ser un número válido. ", "")
)</f>
        <v/>
      </c>
      <c r="GW112" s="46">
        <f>IF($DS112,
IF( AND(BR112&lt;&gt;"", ISERR(_xlfn.NUMBERVALUE(BR112))), "El valor de auxilios NO salariales debe ser un número válido. ", "")
)</f>
        <v/>
      </c>
      <c r="GX112" s="46">
        <f>IF($DS112,
IF( AND(BS112&lt;&gt;"", ISERR(_xlfn.NUMBERVALUE(BS112))), "El valor de bonos salariales debe ser un número válido. ", "")
)</f>
        <v/>
      </c>
      <c r="GY112" s="46">
        <f>IF($DS112,
IF( AND(BT112&lt;&gt;"", ISERR(_xlfn.NUMBERVALUE(BT112))), "El valor de bonos NO salariales debe ser un número válido. ", "")
)</f>
        <v/>
      </c>
      <c r="GZ112" s="46">
        <f>IF($DS112,
IF( AND(BU112&lt;&gt;"", ISERR(_xlfn.NUMBERVALUE(BU112))), "El valor de bonos salariales de alimentación debe ser un número válido. ", "")
)</f>
        <v/>
      </c>
      <c r="HA112" s="46">
        <f>IF($DS112,
IF( AND(BV112&lt;&gt;"", ISERR(_xlfn.NUMBERVALUE(BV112))), "El valor de bonos NO salariales de alimentación debe ser un número válido. ", "")
)</f>
        <v/>
      </c>
      <c r="HB112" s="46">
        <f>IF($DS112,
IF( AND(BW112&lt;&gt;"", ISERR(_xlfn.NUMBERVALUE(BW112))), "El valor de bonificaciones salariales debe ser un número válido. ", "")
)</f>
        <v/>
      </c>
      <c r="HC112" s="46">
        <f>IF($DS112,
IF( AND(BX112&lt;&gt;"", ISERR(_xlfn.NUMBERVALUE(BX112))), "El valor de bonificaciones NO salariales debe ser un número válido. ", "")
)</f>
        <v/>
      </c>
      <c r="HD112" s="46">
        <f>IF($DS112,
IF( AND(BY112&lt;&gt;"", ISERR(_xlfn.NUMBERVALUE(BY112))), "El valor de compensaciones ordinarias debe ser un número válido. ", "")
)</f>
        <v/>
      </c>
      <c r="HE112" s="46">
        <f>IF($DS112,
IF( AND(BZ112&lt;&gt;"", ISERR(_xlfn.NUMBERVALUE(BZ112))), "El valor de compensaciones extraordinarias debe ser un número válido. ", "")
)</f>
        <v/>
      </c>
      <c r="HF112" s="46">
        <f>IF($DS112,
IF( AND(CA112&lt;&gt;"", ISERR(_xlfn.NUMBERVALUE(CA112))), "El valor de comisiones debe ser un número válido. ", "")
)</f>
        <v/>
      </c>
      <c r="HG112" s="46">
        <f>IF($DS112,
IF( AND(CB112&lt;&gt;"", ISERR(_xlfn.NUMBERVALUE(CB112))), "El valor de ausencia por huega debe ser un número válido. ", "")
)</f>
        <v/>
      </c>
      <c r="HH112" s="46">
        <f>IF($DS112,
IF( AND(CC112&lt;&gt;"", ISERR(_xlfn.NUMBERVALUE(CC112))), "El valor de anticipos debe ser un número válido. ", "")
)</f>
        <v/>
      </c>
      <c r="HI112" s="46">
        <f>IF($DS112,
IF( AND(CD112&lt;&gt;"", ISERR(_xlfn.NUMBERVALUE(CD112))), "El valor de pagos a terceros debe ser un número válido. ", "")
)</f>
        <v/>
      </c>
      <c r="HJ112" s="46">
        <f>IF($DS112,
IF( AND(CE112&lt;&gt;"", ISERR(_xlfn.NUMBERVALUE(CE112))), "El valor de dotación debe ser un número válido. ", "")
)</f>
        <v/>
      </c>
      <c r="HK112" s="46">
        <f>IF($DS112,
IF( AND(CF112&lt;&gt;"", ISERR(_xlfn.NUMBERVALUE(CF112))), "El valor de apoyo sostenibilidad debe ser un número válido. ", "")
)</f>
        <v/>
      </c>
      <c r="HL112" s="46">
        <f>IF($DS112,
IF( AND(CG112&lt;&gt;"", ISERR(_xlfn.NUMBERVALUE(CG112))), "El valor de teletrabajo debe ser un número válido. ", "")
)</f>
        <v/>
      </c>
      <c r="HM112" s="46">
        <f>IF($DS112,
IF( AND(CH112&lt;&gt;"", ISERR(_xlfn.NUMBERVALUE(CH112))), "El valor de bonificación de retiro debe ser un número válido. ", "")
)</f>
        <v/>
      </c>
      <c r="HN112" s="46">
        <f>IF($DS112,
IF( AND(CI112&lt;&gt;"", ISERR(_xlfn.NUMBERVALUE(CI112))), "El valor de indemnización de retiro debe ser un número válido. ", "")
)</f>
        <v/>
      </c>
      <c r="HO112" s="46">
        <f>IF($DS112,
IF( AND(CJ112&lt;&gt;"", ISERR(_xlfn.NUMBERVALUE(CJ112))), "El valor de reintegros debe ser un número válido. ", "")
)</f>
        <v/>
      </c>
      <c r="HP112" s="46">
        <f>CONCATENATE(CK112,CL112,CM112)&lt;&gt;""</f>
        <v/>
      </c>
      <c r="HQ112" s="46">
        <f>IF(AND($DS112,HP112),
IF(CK112="","Debes escribir la descripción de otro concepto no categorizado. ",""),
""
)</f>
        <v/>
      </c>
      <c r="HR112" s="46">
        <f>IF(AND($DS112,HP112),
IF(CONCATENATE(CL112,CM112)="","Debes escribir al menos un valor de concepto no categorizado (salarial o no salarial). ",
IF(ISERR(_xlfn.NUMBERVALUE(CL112)),"El valor salarial concepto no categorizado debe ser un número válido. ","")
),
""
)</f>
        <v/>
      </c>
      <c r="HS112" s="46">
        <f>IF(AND($DS112,HP112),
IF(CONCATENATE(CL112,CM112)="","Debes escribir al menos un valor de concepto no categorizado (salarial o no salarial). ",
IF(ISERR(_xlfn.NUMBERVALUE(CM112)),"El valor NO salarial concepto no categorizado debe ser un número válido. ","")
),
""
)</f>
        <v/>
      </c>
      <c r="HT112" s="46">
        <f>IF($DS112,
IF(CN112="","Debes escribir el porcentaje del aporte a salud. ",
IF( ISERR(_xlfn.NUMBERVALUE(CN112)), "El valor del porcentaje del aporte a salud debe ser un número válido. ", "")
)
)</f>
        <v/>
      </c>
      <c r="HU112" s="46">
        <f>IF($DS112,
IF(CO112="","Debes escribir el valor del aporte a salud. ",
IF( ISERR(_xlfn.NUMBERVALUE(CO112)), "El valor del aporte a salud debe ser un número válido. ", "")
)
)</f>
        <v/>
      </c>
      <c r="HV112" s="46">
        <f>IF($DS112,
IF( AND(CP112&lt;&gt;"", ISERR(_xlfn.NUMBERVALUE(CP112))), "El valor plan complementario debe ser un número válido. ", "")
)</f>
        <v/>
      </c>
      <c r="HW112" s="46">
        <f>IF($DS112,
IF(CQ112="","Debes escribir el porcentaje del aporte a pensión. ",
IF( ISERR(_xlfn.NUMBERVALUE(CQ112)), "El valor del porcentaje del aporte a pensión debe ser un número válido. ", "")
)
)</f>
        <v/>
      </c>
      <c r="HX112" s="46">
        <f>IF($DS112,
IF(CR112="","Debes escribir el valor del aporte a pensión. ",
IF( ISERR(_xlfn.NUMBERVALUE(CR112)), "El valor del aporte a salud debe ser un número válido. ", "")
)
)</f>
        <v/>
      </c>
      <c r="HY112" s="46">
        <f>IF($DS112,
IF( AND(CS112&lt;&gt;"", ISERR(_xlfn.NUMBERVALUE(CS112))), "El valor pensión voluntaria debe ser un número válido. ", "")
)</f>
        <v/>
      </c>
      <c r="HZ112" s="46">
        <f>CONCATENATE(CT112,CU112,CV112,CW112)&lt;&gt;""</f>
        <v/>
      </c>
      <c r="IA112" s="46">
        <f>IF(AND($DS112,HZ112),
IF(CT112="","Debes escribir el % del fondo de seguridad pensional. ",
IF( ISERR(_xlfn.NUMBERVALUE(CT112)), "El % del fondo de seguridad debe ser un número válido. ", "")
),
""
)</f>
        <v/>
      </c>
      <c r="IB112" s="46">
        <f>IF(AND($DS112,HZ112),
IF(CU112="","Debes escribir el valor del aporte al fondo de solidaridad pensional. ",
IF( ISERR(_xlfn.NUMBERVALUE(CU112)), "El valor del aporte al fondo de solidaridad pensional debe ser un número válido. ", "")
),
""
)</f>
        <v/>
      </c>
      <c r="IC112" s="46">
        <f>IF(AND($DS112,HZ112),
IF(CV112="","Debes escribir el % del fondo de subsistencia. ",
IF( ISERR(_xlfn.NUMBERVALUE(CV112)), "El % del fondo de subsistencia debe ser un número válido. ", "")
),
""
)</f>
        <v/>
      </c>
      <c r="ID112" s="46">
        <f>IF(AND($DS112,HZ112),
IF(CW112="","Debes escribir el valor del fondo de subsistencia. ",
IF( ISERR(_xlfn.NUMBERVALUE(CW112)), "El valor del fondo de subsistencia debe ser un número válido. ", "")
),
""
)</f>
        <v/>
      </c>
      <c r="IE112" s="46">
        <f>CONCATENATE(CX112,CY112)&lt;&gt;""</f>
        <v/>
      </c>
      <c r="IF112" s="46">
        <f>IF(AND($DS112,IE112),
IF(CX112="","Debes escribir el % de sindicato. ",
IF( ISERR(_xlfn.NUMBERVALUE(CX112)), "El % de sindicato debe ser un número válido. ", "")
),
""
)</f>
        <v/>
      </c>
      <c r="IG112" s="46">
        <f>IF(AND($DS112,IE112),
IF(CY112="","Debes escribir el valor del sindicato. ",
IF( ISERR(_xlfn.NUMBERVALUE(CY112)), "El valor del sindicato debe ser un número válido. ", "")
),
""
)</f>
        <v/>
      </c>
      <c r="IH112" s="46">
        <f>IF($DS112,
IF( AND(CZ112&lt;&gt;"", ISERR(_xlfn.NUMBERVALUE(CZ112))), "El valor de sanción pública debe ser un número válido. ", "")
)</f>
        <v/>
      </c>
      <c r="II112" s="46">
        <f>IF($DS112,
IF( AND(DA112&lt;&gt;"", ISERR(_xlfn.NUMBERVALUE(DA112))), "El valor de sanción privada debe ser un número válido. ", "")
)</f>
        <v/>
      </c>
      <c r="IJ112" s="46">
        <f>CONCATENATE(DB112,DC112)&lt;&gt;""</f>
        <v/>
      </c>
      <c r="IK112" s="46">
        <f>IF(AND($DS112,IJ112),
IF(DB112="","Debes escribir la descripción de libranza. ",""),
""
)</f>
        <v/>
      </c>
      <c r="IL112" s="46">
        <f>IF(AND($DS112,IJ112),
IF(DC112="","Debes escribir la cuota libranza. ",
IF(ISERR(_xlfn.NUMBERVALUE(DC112)),"El valor de la cuota libranza debe ser un número válido. ","")
),
""
)</f>
        <v/>
      </c>
      <c r="IM112" s="46">
        <f>IF($DS112,
IF( AND(DD112&lt;&gt;"", ISERR(_xlfn.NUMBERVALUE(DD112))), "El valor de pagos a terceros debe ser un número válido. ", "")
)</f>
        <v/>
      </c>
      <c r="IN112" s="46">
        <f>IF($DS112,
IF( AND(DE112&lt;&gt;"", ISERR(_xlfn.NUMBERVALUE(DE112))), "El valor de anticipos debe ser un número válido. ", "")
)</f>
        <v/>
      </c>
      <c r="IO112" s="46">
        <f>IF($DS112,
IF( AND(DF112&lt;&gt;"", ISERR(_xlfn.NUMBERVALUE(DF112))), "El valor de AFC debe ser un número válido. ", "")
)</f>
        <v/>
      </c>
      <c r="IP112" s="46">
        <f>IF($DS112,
IF( AND(DG112&lt;&gt;"", ISERR(_xlfn.NUMBERVALUE(DG112))), "El valor de rete-fuente debe ser un número válido. ", "")
)</f>
        <v/>
      </c>
      <c r="IQ112" s="46">
        <f>IF($DS112,
IF( AND(DH112&lt;&gt;"", ISERR(_xlfn.NUMBERVALUE(DH112))), "El valor de cooperativa de trabajo debe ser un número válido. ", "")
)</f>
        <v/>
      </c>
      <c r="IR112" s="46">
        <f>IF($DS112,
IF( AND(DI112&lt;&gt;"", ISERR(_xlfn.NUMBERVALUE(DI112))), "El valor de embargo fiscal debe ser un número válido. ", "")
)</f>
        <v/>
      </c>
      <c r="IS112" s="46">
        <f>IF($DS112,
IF( AND(DJ112&lt;&gt;"", ISERR(_xlfn.NUMBERVALUE(DJ112))), "El valor de educación debe ser un número válido. ", "")
)</f>
        <v/>
      </c>
      <c r="IT112" s="46">
        <f>IF($DS112,
IF( AND(DK112&lt;&gt;"", ISERR(_xlfn.NUMBERVALUE(DK112))), "El valor de reintegro debe ser un número válido. ", "")
)</f>
        <v/>
      </c>
      <c r="IU112" s="46">
        <f>IF($DS112,
IF( AND(DL112&lt;&gt;"", ISERR(_xlfn.NUMBERVALUE(DL112))), "El valor de deuda debe ser un número válido. ", "")
)</f>
        <v/>
      </c>
      <c r="IV112" s="46">
        <f>IF($DS112,
IF( AND(DM112&lt;&gt;"", ISERR(_xlfn.NUMBERVALUE(DM112))), "El valor de otras deducciones debe ser un número válido. ", "")
)</f>
        <v/>
      </c>
      <c r="IW112" s="46">
        <f>IF($DS112,
IF(DN112="","Debes escribir el valor de los devengos totales. ",
IF( ISERR(_xlfn.NUMBERVALUE(DN112)), "El valor de los devengos totales debe ser un número válido. ", "")
)
)</f>
        <v/>
      </c>
      <c r="IX112" s="46">
        <f>IF($DS112,
IF(DO112="","Debes escribir el valor de las deducciones totales. ",
IF( ISERR(_xlfn.NUMBERVALUE(DO112)), "El valor de las deducciones totales debe ser un número válido. ", "")
)
)</f>
        <v/>
      </c>
      <c r="IY112" s="46">
        <f>IF($DS112,
IF(DP112="","Debes escribir el valor del salario total. ",
IF( ISERR(_xlfn.NUMBERVALUE(DP112)), "El valor del salario total debe ser un número válido. ", "")
)
)</f>
        <v/>
      </c>
    </row>
    <row r="113">
      <c r="B113" s="48" t="n">
        <v>101</v>
      </c>
      <c r="C113" s="61">
        <f>IF(AND(DS113,DP113&lt;&gt;""),
IF(DQ113="","OK","Error"),
""
)</f>
        <v/>
      </c>
      <c r="D113" s="53" t="n"/>
      <c r="E113" s="52" t="n"/>
      <c r="F113" s="112" t="n"/>
      <c r="G113" s="52" t="n"/>
      <c r="H113" s="53" t="n"/>
      <c r="I113" s="52" t="n"/>
      <c r="J113" s="52" t="n"/>
      <c r="K113" s="53" t="n"/>
      <c r="L113" s="55" t="n"/>
      <c r="M113" s="108" t="n"/>
      <c r="N113" s="56" t="n"/>
      <c r="O113" s="52" t="n"/>
      <c r="P113" s="52" t="n"/>
      <c r="Q113" s="52" t="n"/>
      <c r="R113" s="52" t="n"/>
      <c r="S113" s="52" t="n"/>
      <c r="T113" s="53" t="n"/>
      <c r="U113" s="52" t="n"/>
      <c r="V113" s="52" t="n"/>
      <c r="W113" s="55" t="n"/>
      <c r="X113" s="55" t="n"/>
      <c r="Y113" s="52" t="n"/>
      <c r="Z113" s="55" t="n"/>
      <c r="AA113" s="52" t="n"/>
      <c r="AB113" s="53" t="n"/>
      <c r="AC113" s="53" t="n"/>
      <c r="AD113" s="53" t="n"/>
      <c r="AE113" s="177" t="n"/>
      <c r="AF113" s="113" t="n"/>
      <c r="AG113" s="177" t="n"/>
      <c r="AH113" s="178" t="n"/>
      <c r="AI113" s="178" t="n"/>
      <c r="AJ113" s="178" t="n"/>
      <c r="AK113" s="114" t="n"/>
      <c r="AL113" s="178" t="n"/>
      <c r="AM113" s="114" t="n"/>
      <c r="AN113" s="178" t="n"/>
      <c r="AO113" s="114" t="n"/>
      <c r="AP113" s="178" t="n"/>
      <c r="AQ113" s="114" t="n"/>
      <c r="AR113" s="178" t="n"/>
      <c r="AS113" s="114" t="n"/>
      <c r="AT113" s="178" t="n"/>
      <c r="AU113" s="114" t="n"/>
      <c r="AV113" s="178" t="n"/>
      <c r="AW113" s="114" t="n"/>
      <c r="AX113" s="178" t="n"/>
      <c r="AY113" s="114" t="n"/>
      <c r="AZ113" s="178" t="n"/>
      <c r="BA113" s="114" t="n"/>
      <c r="BB113" s="178" t="n"/>
      <c r="BC113" s="114" t="n"/>
      <c r="BD113" s="178" t="n"/>
      <c r="BE113" s="178" t="n"/>
      <c r="BF113" s="178" t="n"/>
      <c r="BG113" s="59" t="n"/>
      <c r="BH113" s="178" t="n"/>
      <c r="BI113" s="114" t="n"/>
      <c r="BJ113" s="53" t="n"/>
      <c r="BK113" s="178" t="n"/>
      <c r="BL113" s="114" t="n"/>
      <c r="BM113" s="178" t="n"/>
      <c r="BN113" s="114" t="n"/>
      <c r="BO113" s="178" t="n"/>
      <c r="BP113" s="178" t="n"/>
      <c r="BQ113" s="178" t="n"/>
      <c r="BR113" s="178" t="n"/>
      <c r="BS113" s="178" t="n"/>
      <c r="BT113" s="178" t="n"/>
      <c r="BU113" s="178" t="n"/>
      <c r="BV113" s="178" t="n"/>
      <c r="BW113" s="178" t="n"/>
      <c r="BX113" s="178" t="n"/>
      <c r="BY113" s="178" t="n"/>
      <c r="BZ113" s="178" t="n"/>
      <c r="CA113" s="178" t="n"/>
      <c r="CB113" s="178" t="n"/>
      <c r="CC113" s="178" t="n"/>
      <c r="CD113" s="178" t="n"/>
      <c r="CE113" s="178" t="n"/>
      <c r="CF113" s="178" t="n"/>
      <c r="CG113" s="178" t="n"/>
      <c r="CH113" s="178" t="n"/>
      <c r="CI113" s="178" t="n"/>
      <c r="CJ113" s="178" t="n"/>
      <c r="CK113" s="53" t="n"/>
      <c r="CL113" s="178" t="n"/>
      <c r="CM113" s="178" t="n"/>
      <c r="CN113" s="60" t="n"/>
      <c r="CO113" s="177" t="n"/>
      <c r="CP113" s="178" t="n"/>
      <c r="CQ113" s="60" t="n"/>
      <c r="CR113" s="177" t="n"/>
      <c r="CS113" s="178" t="n"/>
      <c r="CT113" s="59" t="n"/>
      <c r="CU113" s="178" t="n"/>
      <c r="CV113" s="59" t="n"/>
      <c r="CW113" s="178" t="n"/>
      <c r="CX113" s="59" t="n"/>
      <c r="CY113" s="178" t="n"/>
      <c r="CZ113" s="178" t="n"/>
      <c r="DA113" s="178" t="n"/>
      <c r="DB113" s="53" t="n"/>
      <c r="DC113" s="178" t="n"/>
      <c r="DD113" s="178" t="n"/>
      <c r="DE113" s="178" t="n"/>
      <c r="DF113" s="178" t="n"/>
      <c r="DG113" s="178" t="n"/>
      <c r="DH113" s="178" t="n"/>
      <c r="DI113" s="178" t="n"/>
      <c r="DJ113" s="178" t="n"/>
      <c r="DK113" s="178" t="n"/>
      <c r="DL113" s="178" t="n"/>
      <c r="DM113" s="178" t="n"/>
      <c r="DN113" s="177" t="n"/>
      <c r="DO113" s="177" t="n"/>
      <c r="DP113" s="177" t="n"/>
      <c r="DQ113" s="76">
        <f>IF(AND(DS113,DP113&lt;&gt;""),
CONCATENATE(DT113,DU113,DV113,DW113,DX113,DY113,DZ113,EA113,EB113,EC113,ED113,EE113,EF113,EG113,EH113,EI113,EJ113,EK113,EL113,EM113,EN113,EO113,EP113,EQ113,ES113,ET113,EU113,EV113,EW113,EX113,EY113,EZ113,FA113,FC113,FD113,FF113,FG113,FI113,FJ113,FL113,FM113,FO113,FP113,FR113,FS113,FU113,FV113,FX113,FY113,GA113,GB113,GD113,GE113,GF113,GH113,GI113,GJ113,GL113,GM113,GN113,GP113,GQ113,GS113,GT113,GU113,GV113,GW113,GX113,GY113,GZ113,HA113,HB113,HC113,HD113,HE113,HF113,HG113,HH113,HI113,HJ113,HK113,HL113,HM113,HN113,HO113,HQ113,HR113,HS113,HT113,HU113,HV113,HW113,HX113,HY113,IA113,IB113,IC113,ID113,IF113,IG113,IH113,II113,IK113,IL113,IM113,IN113,IO113,IP113,IQ113,IR113,IS113,IT113,IU113,IV113,IW113,IX113,IY113,IZ113),
""
)</f>
        <v/>
      </c>
      <c r="DR113" s="53" t="n"/>
      <c r="DS113" s="46">
        <f>CONCATENATE(D113,$E113,$F113,$G113,H113,$I113,$J113,K113,$L113,$M113,N113,$O113,$P113,$Q113,$R113,$S113,T113,$U113,$V113,$W113,$X113,$Y113,$Z113,$AA113,AB113,AC113,AD113,$AE113,$AF113,$AG113,AH113,AI113,AJ113,AK113,AL113,AM113,AN113,AO113,AP113,AQ113,AR113,AS113,AT113,AU113,AV113,AW113,AX113,AY113,AZ113,BA113,BB113,BC113,BD113,BE113,BF113,BG113,BH113,BI113,BJ113,BK113,BL113,BM113,BN113,BO113,BP113,BQ113,BR113,BS113,BT113,BU113,BV113,BW113,BX113,BY113,BZ113,CA113,CB113,CC113,CD113,CE113,CF113,CG113,CH113,CI113,CJ113,CK113,CL113,CM113,$CN113,$CO113,CP113,$CQ113,$CR113,CS113,CT113,CU113,CV113,CW113,CX113,CY113,CZ113,DA113,DB113,DC113,DD113,DE113,DF113,DG113,DH113,DI113,DJ113,DK113,DL113,DM113,$DN113,$DO113,$DP113,DR113)&lt;&gt;""</f>
        <v/>
      </c>
      <c r="DT113" s="46">
        <f>IF(AND($DS113,$E$4&lt;&gt;""),
IF(LEFT($E$4,2) = "1.",
IF(D113&lt;&gt;"","El CUNE sólo se envía en operaciones de novedad o ajuste. ",""),
IF(D113="","Debes escribir un CUNE válido para realizar operaciones de novedad o ajuste. ","")),
""
)</f>
        <v/>
      </c>
      <c r="DU113" s="46">
        <f>IF($DS113,
IF(E113="","Debes seleccionar el tipo de documento del empleado. ",
IF(_xlfn.IFNA(VLOOKUP(E113,TIPO_DE_DOCUMENTO,1,FALSE),-1)=-1,"El tipo de documento no es válido (por favor seleccionarlo de la lista). ","")
)
)</f>
        <v/>
      </c>
      <c r="DV113" s="46">
        <f>IF($DS113,
IF(F113="","Debes escribir el número de documento del empleado. ","")
)</f>
        <v/>
      </c>
      <c r="DW113" s="46">
        <f>IF($DS113,
IF(G113="","Debes escribir el primer nombre del empleado. ","")
)</f>
        <v/>
      </c>
      <c r="DY113" s="46">
        <f>IF($DS113,
IF(I113="","Debes escribir el primer apellido del empleado. ","")
)</f>
        <v/>
      </c>
      <c r="DZ113" s="46">
        <f>IF($DS113,
IF(J113="","Debes escribir el segundo apellido del empleado. ","")
)</f>
        <v/>
      </c>
      <c r="EB113" s="46">
        <f>IF($DS113,
IF(L113="","Debes escribir la fecha de ingreso del empleado. ",
IF(ISERR(DATE(YEAR(L113),MONTH(L113),DAY(L113))), "El valor ingresado en fecha de ingreso no tiene un formato válido. ","")
)
)</f>
        <v/>
      </c>
      <c r="EC113" s="46">
        <f>IF($DS113,
IF(M113="","Debes escribir el tiempo laborado. ",
IF( IFERROR(INT(M113),1.1) &lt;&gt; IFERROR(_xlfn.NUMBERVALUE(M113),1), "El valor de los días trabajados debe ser un número entero. ", "")
)
)</f>
        <v/>
      </c>
      <c r="ED113" s="46">
        <f>IF($DS113,
IF( AND(N113&lt;&gt;"", ISERR(DATE(YEAR(N113),MONTH(N113),DAY(N113))) ), "El valor ingresado en fecha de ingreso no tiene un formato válido. ",
IF( AND(N113&lt;&gt;"", $E$6&lt;&gt;"", DATE(YEAR(N113), MONTH(N113), 1) &lt;&gt; IFERROR(DATE(MID($E$6, 1, 4), MID($E$6, 6, 2),1), "1/1/1900") ), "La fecha de retiro debe estar dentro del período liquidado. ", "")
)
)</f>
        <v/>
      </c>
      <c r="EE113" s="46">
        <f>IF($DS113,
IF(O113="","Debes seleccionar el tipo de trabajador. ",
IF(_xlfn.IFNA(VLOOKUP(O113,TIPO_DE_TRABAJADOR,1,FALSE),-1)=-1,"El tipo de trabajador no es válido (por favor seleccionarlo de la lista). ","")
)
)</f>
        <v/>
      </c>
      <c r="EF113" s="46">
        <f>IF($DS113,
IF(P113="","Debes seleccionar si es un trabajador dependiente pensionado por vejez. ",
IF(_xlfn.IFNA(VLOOKUP(P113,SUBTIPO_DE_TRABAJADOR,1,FALSE),-1)=-1,"El tipo de trabajador dependiente pensionado por vejez no es válido (por favor seleccionarlo de la lista). ","")
)
)</f>
        <v/>
      </c>
      <c r="EG113" s="46">
        <f>IF($DS113,
IF(Q113="","Debes seleccionar el tipo de contrato del trabajador. ",
IF(_xlfn.IFNA(VLOOKUP(Q113,TIPO_DE_CONTRATO,1,FALSE),-1)=-1,"El tipo de contrato del trabajador no es válido (por favor seleccionarlo de la lista). ","")
)
)</f>
        <v/>
      </c>
      <c r="EH113" s="46">
        <f>IF($DS113,
IF(R113="","Debes seleccionar si es un salario integral. ",
IF(_xlfn.IFNA(VLOOKUP(R113,SI_NO,1,FALSE),-1)=-1,"Valor no válido para salario integral (por favor seleccionarlo de la lista). ","")
)
)</f>
        <v/>
      </c>
      <c r="EI113" s="46">
        <f>IF($DS113,
IF(S113="","Debes seleccionar si el trabajador realiza actividades de riesgo. ",
IF(_xlfn.IFNA(VLOOKUP(S113,SI_NO,1,FALSE),-1)=-1,"Valor no válido para actividad de alto riesgo (por favor seleccionarlo de la lista). ","")
)
)</f>
        <v/>
      </c>
      <c r="EK113" s="46">
        <f>IF($DS113,
IF(U113="","Debes escribir el código del municipio de residencia del trabajador. ",
IF(_xlfn.IFNA(VLOOKUP(U113,MUNICIPIO,1,FALSE),-1)=-1,"El municipio de residencia del trabajador es inválido (por favor seleccionarlo de la lista). ","")
)
)</f>
        <v/>
      </c>
      <c r="EL113" s="46">
        <f>IF($DS113,
IF(V113="","Debes escribir el la dirección de residendia del trabajador. ","")
)</f>
        <v/>
      </c>
      <c r="EM113" s="46">
        <f>IF($DS113,
IF(W113="","Debes escribir la fecha de inicio de la liquidación. ",
IF(ISERR(DATE(YEAR(W113),MONTH(W113),DAY(W113))),"El valor ingresado en fecha de inicio de liquidación no tiene un formato válido. ",
IF( AND($E$6&lt;&gt;"", DATE(YEAR(W113), MONTH(W113), 1) &lt;&gt; IFERROR(DATE(MID($E$6, 1, 4), MID($E$6, 6, 2),1), "1/1/1900") ), "La fecha de inicio de la liquidación debe estar dentro del período liquidado. ", "")
)
)
)</f>
        <v/>
      </c>
      <c r="EN113" s="46">
        <f>IF($DS113,
IF(X113="","Debes escribir la fecha de fin de la liquidación. ",
IF(ISERR(DATE(YEAR(X113),MONTH(X113),DAY(X113))),"El valor ingresado en fecha de fin de liquidación no tiene un formato válido. ",
IF( AND($E$6&lt;&gt;"", DATE(YEAR(X113), MONTH(X113), 1) &lt;&gt; IFERROR(DATE(MID($E$6, 1, 4), MID($E$6, 6, 2),1), "1/1/1900") ), "La fecha de fin de la liquidación debe estar dentro del período liquidado. ", "")
)
)
)</f>
        <v/>
      </c>
      <c r="EO113" s="46">
        <f>IF($DS113,
IF(Y113="","Debes escribir la frecuencia de pago del trabajador. ",
IF(_xlfn.IFNA(VLOOKUP(Y113,PERÍODO_DE_NÓMINA,1,FALSE),-1)=-1,"La frecuencia de pago es inválida (por favor seleccionarlo de la lista). ","")
)
)</f>
        <v/>
      </c>
      <c r="EP113" s="46">
        <f>IF($DS113,
IF(Z113="","Debes escribir la fecha de pago. ",
IF(ISERR(DATE(YEAR(Z113),MONTH(Z113),DAY(Z113))), "El valor ingresado en fecha de pago no tiene un formato válido. ","")
)
)</f>
        <v/>
      </c>
      <c r="EQ113" s="46">
        <f>IF($DS113,
IF(AA113="","Debes escribir el medio de pago. ",
IF(_xlfn.IFNA(VLOOKUP(AA113,MEDIOS_DE_PAGO,1,FALSE),-1)=-1,"El medio de pago es inválido (por favor seleccionarlo de la lista). ","")
)
)</f>
        <v/>
      </c>
      <c r="ER113" s="46">
        <f>OR(AA113='Tablas '!$T$4,AA113='Tablas '!$T$7,AA113='Tablas '!$T$8,AA113='Tablas '!$T$11)</f>
        <v/>
      </c>
      <c r="ES113" s="46">
        <f>IF(AND($DS113,ER113),
IF(AB113="","Debes escribir la entidad bancaria. ",""),
""
)</f>
        <v/>
      </c>
      <c r="ET113" s="46">
        <f>IF(AND($DS113,ER113),
IF(AC113="","Debes escribir el tipo de cuenta bancaria. ",
IF(_xlfn.IFNA(VLOOKUP(AC113,TIPO_DE_CUENTA,1,FALSE),-1)=-1,"El tipo de cuenta bancaria es inválida (por favor seleccionarlo de la lista). ","")
),
""
)</f>
        <v/>
      </c>
      <c r="EU113" s="46">
        <f>IF(AND($DS113,ER113),
IF(AD113="","Debes escribir el número de cuenta bancaria. ",""),
""
)</f>
        <v/>
      </c>
      <c r="EV113" s="46">
        <f>IF($DS113,
IF(AE113="","Debes escribir el valor del sueldo básico. ",
IF( ISERR(_xlfn.NUMBERVALUE(AE113)), "El valor del sueldo básico debe ser un número válido. ", "")
)
)</f>
        <v/>
      </c>
      <c r="EW113" s="46">
        <f>IF($DS113,
IF(AF113="","Debes escribir el número de días trabajados. ",
IF( IFERROR(INT(AF113),1.1) &lt;&gt; IFERROR(_xlfn.NUMBERVALUE(AF113),1), "La cantidad de días trabajados debe ser un número entero. ", "")
)
)</f>
        <v/>
      </c>
      <c r="EX113" s="46">
        <f>IF($DS113,
IF(AG113="","Debes escribir el valor del sueldo trabajado. ",
IF( ISERR(_xlfn.NUMBERVALUE(AG113)), "El valor del sueldo trabajado debe ser un número válido. ", "")
)
)</f>
        <v/>
      </c>
      <c r="EY113" s="46">
        <f>IF($DS113,
IF( AND(AH113&lt;&gt;"", ISERR(_xlfn.NUMBERVALUE(AH113))), "El valor del auxilio de transporte debe ser un número válido. ", "")
)</f>
        <v/>
      </c>
      <c r="EZ113" s="46">
        <f>IF($DS113,
IF( AND(AI113&lt;&gt;"", ISERR(_xlfn.NUMBERVALUE(AI113))), "El valor de viáticos salariales debe ser un número válido. ", "")
)</f>
        <v/>
      </c>
      <c r="FA113" s="46">
        <f>IF($DS113,
IF( AND(AJ113&lt;&gt;"", ISERR(_xlfn.NUMBERVALUE(AJ113))), "El valor de viáticos NO salariales debe ser un número válido. ", "")
)</f>
        <v/>
      </c>
      <c r="FB113" s="46">
        <f>CONCATENATE(AK113,AL113)&lt;&gt;""</f>
        <v/>
      </c>
      <c r="FC113" s="46">
        <f>IF(AND($DS113,FB113),
IF(AK113="","Debes escribir el número de horas extras diurnas. ",
IF( IFERROR(INT(AK113),1.1) &lt;&gt; IFERROR(_xlfn.NUMBERVALUE(AK113),1), "La cantidad de horas extras diurnas debe ser un número entero. ", "")
),
""
)</f>
        <v/>
      </c>
      <c r="FD113" s="46">
        <f>IF(AND($DS113,FB113),
IF(AL113="","Debes escribir el valor de las horas extras diurnas. ",
IF( ISERR(_xlfn.NUMBERVALUE(AL113)), "El valor de las horas extras duirnas debe ser un número válido. ", "")
),
""
)</f>
        <v/>
      </c>
      <c r="FE113" s="46">
        <f>CONCATENATE(AM113,AN113)&lt;&gt;""</f>
        <v/>
      </c>
      <c r="FF113" s="46">
        <f>IF(AND($DS113,FE113),
IF(AM113="","Debes escribir el número de horas extras nocturnas. ",
IF( IFERROR(INT(AM113),1.1) &lt;&gt; IFERROR(_xlfn.NUMBERVALUE(AM113),1), "La cantidad de horas extras nocturnas debe ser un número entero. ", "")
),
""
)</f>
        <v/>
      </c>
      <c r="FG113" s="46">
        <f>IF(AND($DS113,FE113),
IF(AN113="","Debes escribir el valor de las horas extras nocturnas. ",
IF( ISERR(_xlfn.NUMBERVALUE(AN113)), "El valor de las horas extras nocturnas debe ser un número válido. ", "")
),
""
)</f>
        <v/>
      </c>
      <c r="FH113" s="46">
        <f>CONCATENATE(AO113,AP113)&lt;&gt;""</f>
        <v/>
      </c>
      <c r="FI113" s="46">
        <f>IF(AND($DS113,FH113),
IF(AO113="","Debes escribir el número de horas extras diurnas dominicales y festivas. ",
IF( IFERROR(INT(AO113),1.1) &lt;&gt; IFERROR(_xlfn.NUMBERVALUE(AO113),1), "La cantidad de horas extras diurnas dominicales y festivas debe ser un número entero. ", "")
),
""
)</f>
        <v/>
      </c>
      <c r="FJ113" s="46">
        <f>IF(AND($DS113,FH113),
IF(AP113="","Debes escribir el valor de las horas extras diurnas dominicales y festivas. ",
IF( ISERR(_xlfn.NUMBERVALUE(AP113)), "El valor de las horas extras diurnas dominicales y festivas debe ser un número válido. ", "")
),
""
)</f>
        <v/>
      </c>
      <c r="FK113" s="46">
        <f>CONCATENATE(AQ113,AR113)&lt;&gt;""</f>
        <v/>
      </c>
      <c r="FL113" s="46">
        <f>IF(AND($DS113,FK113),
IF(AQ113="","Debes escribir el número de horas extras nocturnas dominicales y festivas. ",
IF( IFERROR(INT(AQ113),1.1) &lt;&gt; IFERROR(_xlfn.NUMBERVALUE(AQ113),1), "La cantidad de horas extras nocturnas dominicales y festivas debe ser un número entero. ", "")
),
""
)</f>
        <v/>
      </c>
      <c r="FM113" s="46">
        <f>IF(AND($DS113,FK113),
IF(AR113="","Debes escribir el valor de las horas extras nocturnas dominicales y festivas. ",
IF( ISERR(_xlfn.NUMBERVALUE(AR113)), "El valor de las horas extras nocturnas dominicales y festivas debe ser un número válido. ", "")
),
""
)</f>
        <v/>
      </c>
      <c r="FN113" s="46">
        <f>CONCATENATE(AS113,AT113)&lt;&gt;""</f>
        <v/>
      </c>
      <c r="FO113" s="46">
        <f>IF(AND($DS113,FN113),
IF(AS113="","Debes escribir el número de horas recargo nocturno. ",
IF( IFERROR(INT(AS113),1.1) &lt;&gt; IFERROR(_xlfn.NUMBERVALUE(AS113),1), "La cantidad de horas recargo nocturno debe ser un número entero. ", "")
),
""
)</f>
        <v/>
      </c>
      <c r="FP113" s="46">
        <f>IF(AND($DS113,FN113),
IF(AT113="","Debes escribir el valor de las horas recargo nocturno. ",
IF( ISERR(_xlfn.NUMBERVALUE(AT113)), "El valor de las horas recargo nocturno debe ser un número válido. ", "")
),
""
)</f>
        <v/>
      </c>
      <c r="FQ113" s="46">
        <f>CONCATENATE(AU113,AV113)&lt;&gt;""</f>
        <v/>
      </c>
      <c r="FR113" s="46">
        <f>IF(AND($DS113,FQ113),
IF(AU113="","Debes escribir el número de horas recargo diurno dominical y festivo. ",
IF( IFERROR(INT(AU113),1.1) &lt;&gt; IFERROR(_xlfn.NUMBERVALUE(AU113),1), "La cantidad de horas recargo diurno dominical y festivo debe ser un número entero. ", "")
),
""
)</f>
        <v/>
      </c>
      <c r="FS113" s="46">
        <f>IF(AND($DS113,FQ113),
IF(AV113="","Debes escribir el valor de las horas recargo diurno dominical y festivo. ",
IF( ISERR(_xlfn.NUMBERVALUE(AV113)), "El valor de las horas recargo diurno dominical y festivo debe ser un número válido. ", "")
),
""
)</f>
        <v/>
      </c>
      <c r="FT113" s="46">
        <f>CONCATENATE(AW113,AX113)&lt;&gt;""</f>
        <v/>
      </c>
      <c r="FU113" s="46">
        <f>IF(AND($DS113,FT113),
IF(AW113="","Debes escribir el número de horas recargo nocturno dominical y festivo. ",
IF( IFERROR(INT(AW113),1.1) &lt;&gt; IFERROR(_xlfn.NUMBERVALUE(AW113),1), "La cantidad de horas recargo nocturno dominical y festivo debe ser un número entero. ", "")
),
""
)</f>
        <v/>
      </c>
      <c r="FV113" s="46">
        <f>IF(AND($DS113,FT113),
IF(AX113="","Debes escribir el valor de las horas recargo nocturno dominical y festivo. ",
IF( ISERR(_xlfn.NUMBERVALUE(AX113)), "El valor de las horas recargo nocturno dominical y festivo debe ser un número válido. ", "")
),
""
)</f>
        <v/>
      </c>
      <c r="FW113" s="46">
        <f>CONCATENATE(AY113,AZ113)&lt;&gt;""</f>
        <v/>
      </c>
      <c r="FX113" s="46">
        <f>IF(AND($DS113,FW113),
IF(AY113="","Debes escribir el número de días de vacaciones comunes. ",
IF( IFERROR(INT(AY113),1.1) &lt;&gt; IFERROR(_xlfn.NUMBERVALUE(AY113),1), "La cantidad de días de vacaciones comunes debe ser un número entero. ", "")
),
""
)</f>
        <v/>
      </c>
      <c r="FY113" s="46">
        <f>IF(AND($DS113,FW113),
IF(AZ113="","Debes escribir el valor de las vacaciones comunes. ",
IF( ISERR(_xlfn.NUMBERVALUE(AZ113)), "El valor de las vacaciones comunes debe ser un número válido. ", "")
),
""
)</f>
        <v/>
      </c>
      <c r="FZ113" s="46">
        <f>CONCATENATE(BA113,BB113)&lt;&gt;""</f>
        <v/>
      </c>
      <c r="GA113" s="46">
        <f>IF(AND($DS113,FZ113),
IF(BA113="","Debes escribir el número de días de vacaciones compensadas. ",
IF( IFERROR(INT(BA113),1.1) &lt;&gt; IFERROR(_xlfn.NUMBERVALUE(BA113),1), "La cantidad de días de vacaciones compensadas debe ser un número entero. ", "")
),
""
)</f>
        <v/>
      </c>
      <c r="GB113" s="46">
        <f>IF(AND($DS113,FZ113),
IF(BB113="","Debes escribir el valor de las vacaciones compensadas. ",
IF( ISERR(_xlfn.NUMBERVALUE(BB113)), "El valor de las vacaciones compensadas debe ser un número válido. ", "")
),
""
)</f>
        <v/>
      </c>
      <c r="GC113" s="46">
        <f>CONCATENATE(BC113,BD113)&lt;&gt;""</f>
        <v/>
      </c>
      <c r="GD113" s="46">
        <f>IF(AND($DS113,GC113),
IF(BC113="","Debes escribir el número de días de prima salarial. ",
IF( IFERROR(INT(BC113),1.1) &lt;&gt; IFERROR(_xlfn.NUMBERVALUE(BC113),1), "La cantidad de días de prima salarial debe ser un número entero. ", "")
),
""
)</f>
        <v/>
      </c>
      <c r="GE113" s="46">
        <f>IF(AND($DS113,GC113),
IF(BD113="","Debes escribir el valor de los días de prima salarial. ",
IF( ISERR(_xlfn.NUMBERVALUE(BD113)), "El valor de los días de prima salarial debe ser un número válido. ", "")
),
""
)</f>
        <v/>
      </c>
      <c r="GF113" s="46">
        <f>IF($DS113,
IF( AND(BE113&lt;&gt;"", ISERR(_xlfn.NUMBERVALUE(BE113))), "El valor de la prima NO saliarial debe ser un número válido. ", "")
)</f>
        <v/>
      </c>
      <c r="GG113" s="46">
        <f>CONCATENATE(BF113,BG113,BH113)&lt;&gt;""</f>
        <v/>
      </c>
      <c r="GH113" s="46">
        <f>IF(AND($DS113,GG113),
IF(BF113="","Debes escribir el valor de las cesantías. ",
IF( ISERR(_xlfn.NUMBERVALUE(BF113)), "El valor de las cesantías debe ser un número válido. ", "")
),
""
)</f>
        <v/>
      </c>
      <c r="GI113" s="46">
        <f>IF(AND($DS113,GG113),
IF(BG113="","Debes escribir el % de cesantías. ",
IF( ISERR(_xlfn.NUMBERVALUE(BG113)), "El % de cesantías debe ser un número válido. ", "")
),
""
)</f>
        <v/>
      </c>
      <c r="GJ113" s="46">
        <f>IF(AND($DS113,GG113),
IF(BH113="","Debes escribir el valor de intereses de cesantías. ",
IF( ISERR(_xlfn.NUMBERVALUE(BH113)), "El valor de intereses de cesantías debe ser un número válido. ", "")
),
""
)</f>
        <v/>
      </c>
      <c r="GK113" s="46">
        <f>CONCATENATE(BI113,BJ113,BK113)&lt;&gt;""</f>
        <v/>
      </c>
      <c r="GL113" s="46">
        <f>IF(AND($DS113,GK113),
IF(BI113="","Debes escribir el número de días de incapacidad. ",
IF( IFERROR(INT(BI113),1.1) &lt;&gt; IFERROR(_xlfn.NUMBERVALUE(BI113),1), "La cantidad de días de incapacidad debe ser un número entero. ", "")
),
""
)</f>
        <v/>
      </c>
      <c r="GM113" s="46">
        <f>IF(AND($DS113,GK113),
IF(BJ113="","Debes escribir el tipo de incapacidad. ",
IF(_xlfn.IFNA(VLOOKUP(BJ113,TIPO_DE_INCAPACIDAD,1,FALSE),-1)=-1,"El tipo de incapacidad es inválida (por favor seleccionarlo de la lista). ","")
),
""
)</f>
        <v/>
      </c>
      <c r="GN113" s="46">
        <f>IF(AND($DS113,GK113),
IF(BK113="","Debes escribir el valor de la incapacidad. ",
IF( ISERR(_xlfn.NUMBERVALUE(BK113)), "El valor de la incapacidad debe ser un número válido. ", "")
),
""
)</f>
        <v/>
      </c>
      <c r="GO113" s="46">
        <f>CONCATENATE(BL113,BM113)&lt;&gt;""</f>
        <v/>
      </c>
      <c r="GP113" s="46">
        <f>IF(AND($DS113,GO113),
IF(BL113="","Debes escribir el número de días de licencia de maternidad o paternidad. ",
IF( IFERROR(INT(BL113),1.1) &lt;&gt; IFERROR(_xlfn.NUMBERVALUE(BL113),1), "La cantidad de días de licencia de maternidad o paternidad debe ser un número entero. ", "")
),
""
)</f>
        <v/>
      </c>
      <c r="GQ113" s="46">
        <f>IF(AND($DS113,GO113),
IF(BM113="","Debes escribir el valor de la licencia de maternidad o paternidad. ",
IF( ISERR(_xlfn.NUMBERVALUE(BM113)), "El valor de la licencia de maternidad o paternidad debe ser un número válido. ", "")
),
""
)</f>
        <v/>
      </c>
      <c r="GR113" s="46">
        <f>CONCATENATE(BN113,BO113)&lt;&gt;""</f>
        <v/>
      </c>
      <c r="GS113" s="46">
        <f>IF(AND($DS113,GR113),
IF(BN113="","Debes escribir el número de días de licencia remunerada. ",
IF( IFERROR(INT(BN113),1.1) &lt;&gt; IFERROR(_xlfn.NUMBERVALUE(BN113),1), "La cantidad de días de licencia remunerada debe ser un número entero. ", "")
),
""
)</f>
        <v/>
      </c>
      <c r="GT113" s="46">
        <f>IF(AND($DS113,GR113),
IF(BO113="","Debes escribir el valor de la licencia remunerada. ",
IF( ISERR(_xlfn.NUMBERVALUE(BO113)), "El valor de la licencia remunerada debe ser un número válido. ", "")
),
""
)</f>
        <v/>
      </c>
      <c r="GU113" s="46">
        <f>IF($DS113,
IF( AND(BP113&lt;&gt;"", ISERR(_xlfn.NUMBERVALUE(BP113))), "El valor de la licencia NO remunerada debe ser un número válido. ", "")
)</f>
        <v/>
      </c>
      <c r="GV113" s="46">
        <f>IF($DS113,
IF( AND(BQ113&lt;&gt;"", ISERR(_xlfn.NUMBERVALUE(BQ113))), "El valor de auxilios salariales debe ser un número válido. ", "")
)</f>
        <v/>
      </c>
      <c r="GW113" s="46">
        <f>IF($DS113,
IF( AND(BR113&lt;&gt;"", ISERR(_xlfn.NUMBERVALUE(BR113))), "El valor de auxilios NO salariales debe ser un número válido. ", "")
)</f>
        <v/>
      </c>
      <c r="GX113" s="46">
        <f>IF($DS113,
IF( AND(BS113&lt;&gt;"", ISERR(_xlfn.NUMBERVALUE(BS113))), "El valor de bonos salariales debe ser un número válido. ", "")
)</f>
        <v/>
      </c>
      <c r="GY113" s="46">
        <f>IF($DS113,
IF( AND(BT113&lt;&gt;"", ISERR(_xlfn.NUMBERVALUE(BT113))), "El valor de bonos NO salariales debe ser un número válido. ", "")
)</f>
        <v/>
      </c>
      <c r="GZ113" s="46">
        <f>IF($DS113,
IF( AND(BU113&lt;&gt;"", ISERR(_xlfn.NUMBERVALUE(BU113))), "El valor de bonos salariales de alimentación debe ser un número válido. ", "")
)</f>
        <v/>
      </c>
      <c r="HA113" s="46">
        <f>IF($DS113,
IF( AND(BV113&lt;&gt;"", ISERR(_xlfn.NUMBERVALUE(BV113))), "El valor de bonos NO salariales de alimentación debe ser un número válido. ", "")
)</f>
        <v/>
      </c>
      <c r="HB113" s="46">
        <f>IF($DS113,
IF( AND(BW113&lt;&gt;"", ISERR(_xlfn.NUMBERVALUE(BW113))), "El valor de bonificaciones salariales debe ser un número válido. ", "")
)</f>
        <v/>
      </c>
      <c r="HC113" s="46">
        <f>IF($DS113,
IF( AND(BX113&lt;&gt;"", ISERR(_xlfn.NUMBERVALUE(BX113))), "El valor de bonificaciones NO salariales debe ser un número válido. ", "")
)</f>
        <v/>
      </c>
      <c r="HD113" s="46">
        <f>IF($DS113,
IF( AND(BY113&lt;&gt;"", ISERR(_xlfn.NUMBERVALUE(BY113))), "El valor de compensaciones ordinarias debe ser un número válido. ", "")
)</f>
        <v/>
      </c>
      <c r="HE113" s="46">
        <f>IF($DS113,
IF( AND(BZ113&lt;&gt;"", ISERR(_xlfn.NUMBERVALUE(BZ113))), "El valor de compensaciones extraordinarias debe ser un número válido. ", "")
)</f>
        <v/>
      </c>
      <c r="HF113" s="46">
        <f>IF($DS113,
IF( AND(CA113&lt;&gt;"", ISERR(_xlfn.NUMBERVALUE(CA113))), "El valor de comisiones debe ser un número válido. ", "")
)</f>
        <v/>
      </c>
      <c r="HG113" s="46">
        <f>IF($DS113,
IF( AND(CB113&lt;&gt;"", ISERR(_xlfn.NUMBERVALUE(CB113))), "El valor de ausencia por huega debe ser un número válido. ", "")
)</f>
        <v/>
      </c>
      <c r="HH113" s="46">
        <f>IF($DS113,
IF( AND(CC113&lt;&gt;"", ISERR(_xlfn.NUMBERVALUE(CC113))), "El valor de anticipos debe ser un número válido. ", "")
)</f>
        <v/>
      </c>
      <c r="HI113" s="46">
        <f>IF($DS113,
IF( AND(CD113&lt;&gt;"", ISERR(_xlfn.NUMBERVALUE(CD113))), "El valor de pagos a terceros debe ser un número válido. ", "")
)</f>
        <v/>
      </c>
      <c r="HJ113" s="46">
        <f>IF($DS113,
IF( AND(CE113&lt;&gt;"", ISERR(_xlfn.NUMBERVALUE(CE113))), "El valor de dotación debe ser un número válido. ", "")
)</f>
        <v/>
      </c>
      <c r="HK113" s="46">
        <f>IF($DS113,
IF( AND(CF113&lt;&gt;"", ISERR(_xlfn.NUMBERVALUE(CF113))), "El valor de apoyo sostenibilidad debe ser un número válido. ", "")
)</f>
        <v/>
      </c>
      <c r="HL113" s="46">
        <f>IF($DS113,
IF( AND(CG113&lt;&gt;"", ISERR(_xlfn.NUMBERVALUE(CG113))), "El valor de teletrabajo debe ser un número válido. ", "")
)</f>
        <v/>
      </c>
      <c r="HM113" s="46">
        <f>IF($DS113,
IF( AND(CH113&lt;&gt;"", ISERR(_xlfn.NUMBERVALUE(CH113))), "El valor de bonificación de retiro debe ser un número válido. ", "")
)</f>
        <v/>
      </c>
      <c r="HN113" s="46">
        <f>IF($DS113,
IF( AND(CI113&lt;&gt;"", ISERR(_xlfn.NUMBERVALUE(CI113))), "El valor de indemnización de retiro debe ser un número válido. ", "")
)</f>
        <v/>
      </c>
      <c r="HO113" s="46">
        <f>IF($DS113,
IF( AND(CJ113&lt;&gt;"", ISERR(_xlfn.NUMBERVALUE(CJ113))), "El valor de reintegros debe ser un número válido. ", "")
)</f>
        <v/>
      </c>
      <c r="HP113" s="46">
        <f>CONCATENATE(CK113,CL113,CM113)&lt;&gt;""</f>
        <v/>
      </c>
      <c r="HQ113" s="46">
        <f>IF(AND($DS113,HP113),
IF(CK113="","Debes escribir la descripción de otro concepto no categorizado. ",""),
""
)</f>
        <v/>
      </c>
      <c r="HR113" s="46">
        <f>IF(AND($DS113,HP113),
IF(CONCATENATE(CL113,CM113)="","Debes escribir al menos un valor de concepto no categorizado (salarial o no salarial). ",
IF(ISERR(_xlfn.NUMBERVALUE(CL113)),"El valor salarial concepto no categorizado debe ser un número válido. ","")
),
""
)</f>
        <v/>
      </c>
      <c r="HS113" s="46">
        <f>IF(AND($DS113,HP113),
IF(CONCATENATE(CL113,CM113)="","Debes escribir al menos un valor de concepto no categorizado (salarial o no salarial). ",
IF(ISERR(_xlfn.NUMBERVALUE(CM113)),"El valor NO salarial concepto no categorizado debe ser un número válido. ","")
),
""
)</f>
        <v/>
      </c>
      <c r="HT113" s="46">
        <f>IF($DS113,
IF(CN113="","Debes escribir el porcentaje del aporte a salud. ",
IF( ISERR(_xlfn.NUMBERVALUE(CN113)), "El valor del porcentaje del aporte a salud debe ser un número válido. ", "")
)
)</f>
        <v/>
      </c>
      <c r="HU113" s="46">
        <f>IF($DS113,
IF(CO113="","Debes escribir el valor del aporte a salud. ",
IF( ISERR(_xlfn.NUMBERVALUE(CO113)), "El valor del aporte a salud debe ser un número válido. ", "")
)
)</f>
        <v/>
      </c>
      <c r="HV113" s="46">
        <f>IF($DS113,
IF( AND(CP113&lt;&gt;"", ISERR(_xlfn.NUMBERVALUE(CP113))), "El valor plan complementario debe ser un número válido. ", "")
)</f>
        <v/>
      </c>
      <c r="HW113" s="46">
        <f>IF($DS113,
IF(CQ113="","Debes escribir el porcentaje del aporte a pensión. ",
IF( ISERR(_xlfn.NUMBERVALUE(CQ113)), "El valor del porcentaje del aporte a pensión debe ser un número válido. ", "")
)
)</f>
        <v/>
      </c>
      <c r="HX113" s="46">
        <f>IF($DS113,
IF(CR113="","Debes escribir el valor del aporte a pensión. ",
IF( ISERR(_xlfn.NUMBERVALUE(CR113)), "El valor del aporte a salud debe ser un número válido. ", "")
)
)</f>
        <v/>
      </c>
      <c r="HY113" s="46">
        <f>IF($DS113,
IF( AND(CS113&lt;&gt;"", ISERR(_xlfn.NUMBERVALUE(CS113))), "El valor pensión voluntaria debe ser un número válido. ", "")
)</f>
        <v/>
      </c>
      <c r="HZ113" s="46">
        <f>CONCATENATE(CT113,CU113,CV113,CW113)&lt;&gt;""</f>
        <v/>
      </c>
      <c r="IA113" s="46">
        <f>IF(AND($DS113,HZ113),
IF(CT113="","Debes escribir el % del fondo de seguridad pensional. ",
IF( ISERR(_xlfn.NUMBERVALUE(CT113)), "El % del fondo de seguridad debe ser un número válido. ", "")
),
""
)</f>
        <v/>
      </c>
      <c r="IB113" s="46">
        <f>IF(AND($DS113,HZ113),
IF(CU113="","Debes escribir el valor del aporte al fondo de solidaridad pensional. ",
IF( ISERR(_xlfn.NUMBERVALUE(CU113)), "El valor del aporte al fondo de solidaridad pensional debe ser un número válido. ", "")
),
""
)</f>
        <v/>
      </c>
      <c r="IC113" s="46">
        <f>IF(AND($DS113,HZ113),
IF(CV113="","Debes escribir el % del fondo de subsistencia. ",
IF( ISERR(_xlfn.NUMBERVALUE(CV113)), "El % del fondo de subsistencia debe ser un número válido. ", "")
),
""
)</f>
        <v/>
      </c>
      <c r="ID113" s="46">
        <f>IF(AND($DS113,HZ113),
IF(CW113="","Debes escribir el valor del fondo de subsistencia. ",
IF( ISERR(_xlfn.NUMBERVALUE(CW113)), "El valor del fondo de subsistencia debe ser un número válido. ", "")
),
""
)</f>
        <v/>
      </c>
      <c r="IE113" s="46">
        <f>CONCATENATE(CX113,CY113)&lt;&gt;""</f>
        <v/>
      </c>
      <c r="IF113" s="46">
        <f>IF(AND($DS113,IE113),
IF(CX113="","Debes escribir el % de sindicato. ",
IF( ISERR(_xlfn.NUMBERVALUE(CX113)), "El % de sindicato debe ser un número válido. ", "")
),
""
)</f>
        <v/>
      </c>
      <c r="IG113" s="46">
        <f>IF(AND($DS113,IE113),
IF(CY113="","Debes escribir el valor del sindicato. ",
IF( ISERR(_xlfn.NUMBERVALUE(CY113)), "El valor del sindicato debe ser un número válido. ", "")
),
""
)</f>
        <v/>
      </c>
      <c r="IH113" s="46">
        <f>IF($DS113,
IF( AND(CZ113&lt;&gt;"", ISERR(_xlfn.NUMBERVALUE(CZ113))), "El valor de sanción pública debe ser un número válido. ", "")
)</f>
        <v/>
      </c>
      <c r="II113" s="46">
        <f>IF($DS113,
IF( AND(DA113&lt;&gt;"", ISERR(_xlfn.NUMBERVALUE(DA113))), "El valor de sanción privada debe ser un número válido. ", "")
)</f>
        <v/>
      </c>
      <c r="IJ113" s="46">
        <f>CONCATENATE(DB113,DC113)&lt;&gt;""</f>
        <v/>
      </c>
      <c r="IK113" s="46">
        <f>IF(AND($DS113,IJ113),
IF(DB113="","Debes escribir la descripción de libranza. ",""),
""
)</f>
        <v/>
      </c>
      <c r="IL113" s="46">
        <f>IF(AND($DS113,IJ113),
IF(DC113="","Debes escribir la cuota libranza. ",
IF(ISERR(_xlfn.NUMBERVALUE(DC113)),"El valor de la cuota libranza debe ser un número válido. ","")
),
""
)</f>
        <v/>
      </c>
      <c r="IM113" s="46">
        <f>IF($DS113,
IF( AND(DD113&lt;&gt;"", ISERR(_xlfn.NUMBERVALUE(DD113))), "El valor de pagos a terceros debe ser un número válido. ", "")
)</f>
        <v/>
      </c>
      <c r="IN113" s="46">
        <f>IF($DS113,
IF( AND(DE113&lt;&gt;"", ISERR(_xlfn.NUMBERVALUE(DE113))), "El valor de anticipos debe ser un número válido. ", "")
)</f>
        <v/>
      </c>
      <c r="IO113" s="46">
        <f>IF($DS113,
IF( AND(DF113&lt;&gt;"", ISERR(_xlfn.NUMBERVALUE(DF113))), "El valor de AFC debe ser un número válido. ", "")
)</f>
        <v/>
      </c>
      <c r="IP113" s="46">
        <f>IF($DS113,
IF( AND(DG113&lt;&gt;"", ISERR(_xlfn.NUMBERVALUE(DG113))), "El valor de rete-fuente debe ser un número válido. ", "")
)</f>
        <v/>
      </c>
      <c r="IQ113" s="46">
        <f>IF($DS113,
IF( AND(DH113&lt;&gt;"", ISERR(_xlfn.NUMBERVALUE(DH113))), "El valor de cooperativa de trabajo debe ser un número válido. ", "")
)</f>
        <v/>
      </c>
      <c r="IR113" s="46">
        <f>IF($DS113,
IF( AND(DI113&lt;&gt;"", ISERR(_xlfn.NUMBERVALUE(DI113))), "El valor de embargo fiscal debe ser un número válido. ", "")
)</f>
        <v/>
      </c>
      <c r="IS113" s="46">
        <f>IF($DS113,
IF( AND(DJ113&lt;&gt;"", ISERR(_xlfn.NUMBERVALUE(DJ113))), "El valor de educación debe ser un número válido. ", "")
)</f>
        <v/>
      </c>
      <c r="IT113" s="46">
        <f>IF($DS113,
IF( AND(DK113&lt;&gt;"", ISERR(_xlfn.NUMBERVALUE(DK113))), "El valor de reintegro debe ser un número válido. ", "")
)</f>
        <v/>
      </c>
      <c r="IU113" s="46">
        <f>IF($DS113,
IF( AND(DL113&lt;&gt;"", ISERR(_xlfn.NUMBERVALUE(DL113))), "El valor de deuda debe ser un número válido. ", "")
)</f>
        <v/>
      </c>
      <c r="IV113" s="46">
        <f>IF($DS113,
IF( AND(DM113&lt;&gt;"", ISERR(_xlfn.NUMBERVALUE(DM113))), "El valor de otras deducciones debe ser un número válido. ", "")
)</f>
        <v/>
      </c>
      <c r="IW113" s="46">
        <f>IF($DS113,
IF(DN113="","Debes escribir el valor de los devengos totales. ",
IF( ISERR(_xlfn.NUMBERVALUE(DN113)), "El valor de los devengos totales debe ser un número válido. ", "")
)
)</f>
        <v/>
      </c>
      <c r="IX113" s="46">
        <f>IF($DS113,
IF(DO113="","Debes escribir el valor de las deducciones totales. ",
IF( ISERR(_xlfn.NUMBERVALUE(DO113)), "El valor de las deducciones totales debe ser un número válido. ", "")
)
)</f>
        <v/>
      </c>
      <c r="IY113" s="46">
        <f>IF($DS113,
IF(DP113="","Debes escribir el valor del salario total. ",
IF( ISERR(_xlfn.NUMBERVALUE(DP113)), "El valor del salario total debe ser un número válido. ", "")
)
)</f>
        <v/>
      </c>
    </row>
    <row r="114">
      <c r="B114" s="48" t="n">
        <v>102</v>
      </c>
      <c r="C114" s="61">
        <f>IF(AND(DS114,DP114&lt;&gt;""),
IF(DQ114="","OK","Error"),
""
)</f>
        <v/>
      </c>
      <c r="D114" s="53" t="n"/>
      <c r="E114" s="52" t="n"/>
      <c r="F114" s="112" t="n"/>
      <c r="G114" s="52" t="n"/>
      <c r="H114" s="53" t="n"/>
      <c r="I114" s="52" t="n"/>
      <c r="J114" s="52" t="n"/>
      <c r="K114" s="53" t="n"/>
      <c r="L114" s="55" t="n"/>
      <c r="M114" s="108" t="n"/>
      <c r="N114" s="56" t="n"/>
      <c r="O114" s="52" t="n"/>
      <c r="P114" s="52" t="n"/>
      <c r="Q114" s="52" t="n"/>
      <c r="R114" s="52" t="n"/>
      <c r="S114" s="52" t="n"/>
      <c r="T114" s="53" t="n"/>
      <c r="U114" s="52" t="n"/>
      <c r="V114" s="52" t="n"/>
      <c r="W114" s="55" t="n"/>
      <c r="X114" s="55" t="n"/>
      <c r="Y114" s="52" t="n"/>
      <c r="Z114" s="55" t="n"/>
      <c r="AA114" s="52" t="n"/>
      <c r="AB114" s="53" t="n"/>
      <c r="AC114" s="53" t="n"/>
      <c r="AD114" s="53" t="n"/>
      <c r="AE114" s="177" t="n"/>
      <c r="AF114" s="113" t="n"/>
      <c r="AG114" s="177" t="n"/>
      <c r="AH114" s="178" t="n"/>
      <c r="AI114" s="178" t="n"/>
      <c r="AJ114" s="178" t="n"/>
      <c r="AK114" s="114" t="n"/>
      <c r="AL114" s="178" t="n"/>
      <c r="AM114" s="114" t="n"/>
      <c r="AN114" s="178" t="n"/>
      <c r="AO114" s="114" t="n"/>
      <c r="AP114" s="178" t="n"/>
      <c r="AQ114" s="114" t="n"/>
      <c r="AR114" s="178" t="n"/>
      <c r="AS114" s="114" t="n"/>
      <c r="AT114" s="178" t="n"/>
      <c r="AU114" s="114" t="n"/>
      <c r="AV114" s="178" t="n"/>
      <c r="AW114" s="114" t="n"/>
      <c r="AX114" s="178" t="n"/>
      <c r="AY114" s="114" t="n"/>
      <c r="AZ114" s="178" t="n"/>
      <c r="BA114" s="114" t="n"/>
      <c r="BB114" s="178" t="n"/>
      <c r="BC114" s="114" t="n"/>
      <c r="BD114" s="178" t="n"/>
      <c r="BE114" s="178" t="n"/>
      <c r="BF114" s="178" t="n"/>
      <c r="BG114" s="59" t="n"/>
      <c r="BH114" s="178" t="n"/>
      <c r="BI114" s="114" t="n"/>
      <c r="BJ114" s="53" t="n"/>
      <c r="BK114" s="178" t="n"/>
      <c r="BL114" s="114" t="n"/>
      <c r="BM114" s="178" t="n"/>
      <c r="BN114" s="114" t="n"/>
      <c r="BO114" s="178" t="n"/>
      <c r="BP114" s="178" t="n"/>
      <c r="BQ114" s="178" t="n"/>
      <c r="BR114" s="178" t="n"/>
      <c r="BS114" s="178" t="n"/>
      <c r="BT114" s="178" t="n"/>
      <c r="BU114" s="178" t="n"/>
      <c r="BV114" s="178" t="n"/>
      <c r="BW114" s="178" t="n"/>
      <c r="BX114" s="178" t="n"/>
      <c r="BY114" s="178" t="n"/>
      <c r="BZ114" s="178" t="n"/>
      <c r="CA114" s="178" t="n"/>
      <c r="CB114" s="178" t="n"/>
      <c r="CC114" s="178" t="n"/>
      <c r="CD114" s="178" t="n"/>
      <c r="CE114" s="178" t="n"/>
      <c r="CF114" s="178" t="n"/>
      <c r="CG114" s="178" t="n"/>
      <c r="CH114" s="178" t="n"/>
      <c r="CI114" s="178" t="n"/>
      <c r="CJ114" s="178" t="n"/>
      <c r="CK114" s="53" t="n"/>
      <c r="CL114" s="178" t="n"/>
      <c r="CM114" s="178" t="n"/>
      <c r="CN114" s="60" t="n"/>
      <c r="CO114" s="177" t="n"/>
      <c r="CP114" s="178" t="n"/>
      <c r="CQ114" s="60" t="n"/>
      <c r="CR114" s="177" t="n"/>
      <c r="CS114" s="178" t="n"/>
      <c r="CT114" s="59" t="n"/>
      <c r="CU114" s="178" t="n"/>
      <c r="CV114" s="59" t="n"/>
      <c r="CW114" s="178" t="n"/>
      <c r="CX114" s="59" t="n"/>
      <c r="CY114" s="178" t="n"/>
      <c r="CZ114" s="178" t="n"/>
      <c r="DA114" s="178" t="n"/>
      <c r="DB114" s="53" t="n"/>
      <c r="DC114" s="178" t="n"/>
      <c r="DD114" s="178" t="n"/>
      <c r="DE114" s="178" t="n"/>
      <c r="DF114" s="178" t="n"/>
      <c r="DG114" s="178" t="n"/>
      <c r="DH114" s="178" t="n"/>
      <c r="DI114" s="178" t="n"/>
      <c r="DJ114" s="178" t="n"/>
      <c r="DK114" s="178" t="n"/>
      <c r="DL114" s="178" t="n"/>
      <c r="DM114" s="178" t="n"/>
      <c r="DN114" s="177" t="n"/>
      <c r="DO114" s="177" t="n"/>
      <c r="DP114" s="177" t="n"/>
      <c r="DQ114" s="76">
        <f>IF(AND(DS114,DP114&lt;&gt;""),
CONCATENATE(DT114,DU114,DV114,DW114,DX114,DY114,DZ114,EA114,EB114,EC114,ED114,EE114,EF114,EG114,EH114,EI114,EJ114,EK114,EL114,EM114,EN114,EO114,EP114,EQ114,ES114,ET114,EU114,EV114,EW114,EX114,EY114,EZ114,FA114,FC114,FD114,FF114,FG114,FI114,FJ114,FL114,FM114,FO114,FP114,FR114,FS114,FU114,FV114,FX114,FY114,GA114,GB114,GD114,GE114,GF114,GH114,GI114,GJ114,GL114,GM114,GN114,GP114,GQ114,GS114,GT114,GU114,GV114,GW114,GX114,GY114,GZ114,HA114,HB114,HC114,HD114,HE114,HF114,HG114,HH114,HI114,HJ114,HK114,HL114,HM114,HN114,HO114,HQ114,HR114,HS114,HT114,HU114,HV114,HW114,HX114,HY114,IA114,IB114,IC114,ID114,IF114,IG114,IH114,II114,IK114,IL114,IM114,IN114,IO114,IP114,IQ114,IR114,IS114,IT114,IU114,IV114,IW114,IX114,IY114,IZ114),
""
)</f>
        <v/>
      </c>
      <c r="DR114" s="53" t="n"/>
      <c r="DS114" s="46">
        <f>CONCATENATE(D114,$E114,$F114,$G114,H114,$I114,$J114,K114,$L114,$M114,N114,$O114,$P114,$Q114,$R114,$S114,T114,$U114,$V114,$W114,$X114,$Y114,$Z114,$AA114,AB114,AC114,AD114,$AE114,$AF114,$AG114,AH114,AI114,AJ114,AK114,AL114,AM114,AN114,AO114,AP114,AQ114,AR114,AS114,AT114,AU114,AV114,AW114,AX114,AY114,AZ114,BA114,BB114,BC114,BD114,BE114,BF114,BG114,BH114,BI114,BJ114,BK114,BL114,BM114,BN114,BO114,BP114,BQ114,BR114,BS114,BT114,BU114,BV114,BW114,BX114,BY114,BZ114,CA114,CB114,CC114,CD114,CE114,CF114,CG114,CH114,CI114,CJ114,CK114,CL114,CM114,$CN114,$CO114,CP114,$CQ114,$CR114,CS114,CT114,CU114,CV114,CW114,CX114,CY114,CZ114,DA114,DB114,DC114,DD114,DE114,DF114,DG114,DH114,DI114,DJ114,DK114,DL114,DM114,$DN114,$DO114,$DP114,DR114)&lt;&gt;""</f>
        <v/>
      </c>
      <c r="DT114" s="46">
        <f>IF(AND($DS114,$E$4&lt;&gt;""),
IF(LEFT($E$4,2) = "1.",
IF(D114&lt;&gt;"","El CUNE sólo se envía en operaciones de novedad o ajuste. ",""),
IF(D114="","Debes escribir un CUNE válido para realizar operaciones de novedad o ajuste. ","")),
""
)</f>
        <v/>
      </c>
      <c r="DU114" s="46">
        <f>IF($DS114,
IF(E114="","Debes seleccionar el tipo de documento del empleado. ",
IF(_xlfn.IFNA(VLOOKUP(E114,TIPO_DE_DOCUMENTO,1,FALSE),-1)=-1,"El tipo de documento no es válido (por favor seleccionarlo de la lista). ","")
)
)</f>
        <v/>
      </c>
      <c r="DV114" s="46">
        <f>IF($DS114,
IF(F114="","Debes escribir el número de documento del empleado. ","")
)</f>
        <v/>
      </c>
      <c r="DW114" s="46">
        <f>IF($DS114,
IF(G114="","Debes escribir el primer nombre del empleado. ","")
)</f>
        <v/>
      </c>
      <c r="DY114" s="46">
        <f>IF($DS114,
IF(I114="","Debes escribir el primer apellido del empleado. ","")
)</f>
        <v/>
      </c>
      <c r="DZ114" s="46">
        <f>IF($DS114,
IF(J114="","Debes escribir el segundo apellido del empleado. ","")
)</f>
        <v/>
      </c>
      <c r="EB114" s="46">
        <f>IF($DS114,
IF(L114="","Debes escribir la fecha de ingreso del empleado. ",
IF(ISERR(DATE(YEAR(L114),MONTH(L114),DAY(L114))), "El valor ingresado en fecha de ingreso no tiene un formato válido. ","")
)
)</f>
        <v/>
      </c>
      <c r="EC114" s="46">
        <f>IF($DS114,
IF(M114="","Debes escribir el tiempo laborado. ",
IF( IFERROR(INT(M114),1.1) &lt;&gt; IFERROR(_xlfn.NUMBERVALUE(M114),1), "El valor de los días trabajados debe ser un número entero. ", "")
)
)</f>
        <v/>
      </c>
      <c r="ED114" s="46">
        <f>IF($DS114,
IF( AND(N114&lt;&gt;"", ISERR(DATE(YEAR(N114),MONTH(N114),DAY(N114))) ), "El valor ingresado en fecha de ingreso no tiene un formato válido. ",
IF( AND(N114&lt;&gt;"", $E$6&lt;&gt;"", DATE(YEAR(N114), MONTH(N114), 1) &lt;&gt; IFERROR(DATE(MID($E$6, 1, 4), MID($E$6, 6, 2),1), "1/1/1900") ), "La fecha de retiro debe estar dentro del período liquidado. ", "")
)
)</f>
        <v/>
      </c>
      <c r="EE114" s="46">
        <f>IF($DS114,
IF(O114="","Debes seleccionar el tipo de trabajador. ",
IF(_xlfn.IFNA(VLOOKUP(O114,TIPO_DE_TRABAJADOR,1,FALSE),-1)=-1,"El tipo de trabajador no es válido (por favor seleccionarlo de la lista). ","")
)
)</f>
        <v/>
      </c>
      <c r="EF114" s="46">
        <f>IF($DS114,
IF(P114="","Debes seleccionar si es un trabajador dependiente pensionado por vejez. ",
IF(_xlfn.IFNA(VLOOKUP(P114,SUBTIPO_DE_TRABAJADOR,1,FALSE),-1)=-1,"El tipo de trabajador dependiente pensionado por vejez no es válido (por favor seleccionarlo de la lista). ","")
)
)</f>
        <v/>
      </c>
      <c r="EG114" s="46">
        <f>IF($DS114,
IF(Q114="","Debes seleccionar el tipo de contrato del trabajador. ",
IF(_xlfn.IFNA(VLOOKUP(Q114,TIPO_DE_CONTRATO,1,FALSE),-1)=-1,"El tipo de contrato del trabajador no es válido (por favor seleccionarlo de la lista). ","")
)
)</f>
        <v/>
      </c>
      <c r="EH114" s="46">
        <f>IF($DS114,
IF(R114="","Debes seleccionar si es un salario integral. ",
IF(_xlfn.IFNA(VLOOKUP(R114,SI_NO,1,FALSE),-1)=-1,"Valor no válido para salario integral (por favor seleccionarlo de la lista). ","")
)
)</f>
        <v/>
      </c>
      <c r="EI114" s="46">
        <f>IF($DS114,
IF(S114="","Debes seleccionar si el trabajador realiza actividades de riesgo. ",
IF(_xlfn.IFNA(VLOOKUP(S114,SI_NO,1,FALSE),-1)=-1,"Valor no válido para actividad de alto riesgo (por favor seleccionarlo de la lista). ","")
)
)</f>
        <v/>
      </c>
      <c r="EK114" s="46">
        <f>IF($DS114,
IF(U114="","Debes escribir el código del municipio de residencia del trabajador. ",
IF(_xlfn.IFNA(VLOOKUP(U114,MUNICIPIO,1,FALSE),-1)=-1,"El municipio de residencia del trabajador es inválido (por favor seleccionarlo de la lista). ","")
)
)</f>
        <v/>
      </c>
      <c r="EL114" s="46">
        <f>IF($DS114,
IF(V114="","Debes escribir el la dirección de residendia del trabajador. ","")
)</f>
        <v/>
      </c>
      <c r="EM114" s="46">
        <f>IF($DS114,
IF(W114="","Debes escribir la fecha de inicio de la liquidación. ",
IF(ISERR(DATE(YEAR(W114),MONTH(W114),DAY(W114))),"El valor ingresado en fecha de inicio de liquidación no tiene un formato válido. ",
IF( AND($E$6&lt;&gt;"", DATE(YEAR(W114), MONTH(W114), 1) &lt;&gt; IFERROR(DATE(MID($E$6, 1, 4), MID($E$6, 6, 2),1), "1/1/1900") ), "La fecha de inicio de la liquidación debe estar dentro del período liquidado. ", "")
)
)
)</f>
        <v/>
      </c>
      <c r="EN114" s="46">
        <f>IF($DS114,
IF(X114="","Debes escribir la fecha de fin de la liquidación. ",
IF(ISERR(DATE(YEAR(X114),MONTH(X114),DAY(X114))),"El valor ingresado en fecha de fin de liquidación no tiene un formato válido. ",
IF( AND($E$6&lt;&gt;"", DATE(YEAR(X114), MONTH(X114), 1) &lt;&gt; IFERROR(DATE(MID($E$6, 1, 4), MID($E$6, 6, 2),1), "1/1/1900") ), "La fecha de fin de la liquidación debe estar dentro del período liquidado. ", "")
)
)
)</f>
        <v/>
      </c>
      <c r="EO114" s="46">
        <f>IF($DS114,
IF(Y114="","Debes escribir la frecuencia de pago del trabajador. ",
IF(_xlfn.IFNA(VLOOKUP(Y114,PERÍODO_DE_NÓMINA,1,FALSE),-1)=-1,"La frecuencia de pago es inválida (por favor seleccionarlo de la lista). ","")
)
)</f>
        <v/>
      </c>
      <c r="EP114" s="46">
        <f>IF($DS114,
IF(Z114="","Debes escribir la fecha de pago. ",
IF(ISERR(DATE(YEAR(Z114),MONTH(Z114),DAY(Z114))), "El valor ingresado en fecha de pago no tiene un formato válido. ","")
)
)</f>
        <v/>
      </c>
      <c r="EQ114" s="46">
        <f>IF($DS114,
IF(AA114="","Debes escribir el medio de pago. ",
IF(_xlfn.IFNA(VLOOKUP(AA114,MEDIOS_DE_PAGO,1,FALSE),-1)=-1,"El medio de pago es inválido (por favor seleccionarlo de la lista). ","")
)
)</f>
        <v/>
      </c>
      <c r="ER114" s="46">
        <f>OR(AA114='Tablas '!$T$4,AA114='Tablas '!$T$7,AA114='Tablas '!$T$8,AA114='Tablas '!$T$11)</f>
        <v/>
      </c>
      <c r="ES114" s="46">
        <f>IF(AND($DS114,ER114),
IF(AB114="","Debes escribir la entidad bancaria. ",""),
""
)</f>
        <v/>
      </c>
      <c r="ET114" s="46">
        <f>IF(AND($DS114,ER114),
IF(AC114="","Debes escribir el tipo de cuenta bancaria. ",
IF(_xlfn.IFNA(VLOOKUP(AC114,TIPO_DE_CUENTA,1,FALSE),-1)=-1,"El tipo de cuenta bancaria es inválida (por favor seleccionarlo de la lista). ","")
),
""
)</f>
        <v/>
      </c>
      <c r="EU114" s="46">
        <f>IF(AND($DS114,ER114),
IF(AD114="","Debes escribir el número de cuenta bancaria. ",""),
""
)</f>
        <v/>
      </c>
      <c r="EV114" s="46">
        <f>IF($DS114,
IF(AE114="","Debes escribir el valor del sueldo básico. ",
IF( ISERR(_xlfn.NUMBERVALUE(AE114)), "El valor del sueldo básico debe ser un número válido. ", "")
)
)</f>
        <v/>
      </c>
      <c r="EW114" s="46">
        <f>IF($DS114,
IF(AF114="","Debes escribir el número de días trabajados. ",
IF( IFERROR(INT(AF114),1.1) &lt;&gt; IFERROR(_xlfn.NUMBERVALUE(AF114),1), "La cantidad de días trabajados debe ser un número entero. ", "")
)
)</f>
        <v/>
      </c>
      <c r="EX114" s="46">
        <f>IF($DS114,
IF(AG114="","Debes escribir el valor del sueldo trabajado. ",
IF( ISERR(_xlfn.NUMBERVALUE(AG114)), "El valor del sueldo trabajado debe ser un número válido. ", "")
)
)</f>
        <v/>
      </c>
      <c r="EY114" s="46">
        <f>IF($DS114,
IF( AND(AH114&lt;&gt;"", ISERR(_xlfn.NUMBERVALUE(AH114))), "El valor del auxilio de transporte debe ser un número válido. ", "")
)</f>
        <v/>
      </c>
      <c r="EZ114" s="46">
        <f>IF($DS114,
IF( AND(AI114&lt;&gt;"", ISERR(_xlfn.NUMBERVALUE(AI114))), "El valor de viáticos salariales debe ser un número válido. ", "")
)</f>
        <v/>
      </c>
      <c r="FA114" s="46">
        <f>IF($DS114,
IF( AND(AJ114&lt;&gt;"", ISERR(_xlfn.NUMBERVALUE(AJ114))), "El valor de viáticos NO salariales debe ser un número válido. ", "")
)</f>
        <v/>
      </c>
      <c r="FB114" s="46">
        <f>CONCATENATE(AK114,AL114)&lt;&gt;""</f>
        <v/>
      </c>
      <c r="FC114" s="46">
        <f>IF(AND($DS114,FB114),
IF(AK114="","Debes escribir el número de horas extras diurnas. ",
IF( IFERROR(INT(AK114),1.1) &lt;&gt; IFERROR(_xlfn.NUMBERVALUE(AK114),1), "La cantidad de horas extras diurnas debe ser un número entero. ", "")
),
""
)</f>
        <v/>
      </c>
      <c r="FD114" s="46">
        <f>IF(AND($DS114,FB114),
IF(AL114="","Debes escribir el valor de las horas extras diurnas. ",
IF( ISERR(_xlfn.NUMBERVALUE(AL114)), "El valor de las horas extras duirnas debe ser un número válido. ", "")
),
""
)</f>
        <v/>
      </c>
      <c r="FE114" s="46">
        <f>CONCATENATE(AM114,AN114)&lt;&gt;""</f>
        <v/>
      </c>
      <c r="FF114" s="46">
        <f>IF(AND($DS114,FE114),
IF(AM114="","Debes escribir el número de horas extras nocturnas. ",
IF( IFERROR(INT(AM114),1.1) &lt;&gt; IFERROR(_xlfn.NUMBERVALUE(AM114),1), "La cantidad de horas extras nocturnas debe ser un número entero. ", "")
),
""
)</f>
        <v/>
      </c>
      <c r="FG114" s="46">
        <f>IF(AND($DS114,FE114),
IF(AN114="","Debes escribir el valor de las horas extras nocturnas. ",
IF( ISERR(_xlfn.NUMBERVALUE(AN114)), "El valor de las horas extras nocturnas debe ser un número válido. ", "")
),
""
)</f>
        <v/>
      </c>
      <c r="FH114" s="46">
        <f>CONCATENATE(AO114,AP114)&lt;&gt;""</f>
        <v/>
      </c>
      <c r="FI114" s="46">
        <f>IF(AND($DS114,FH114),
IF(AO114="","Debes escribir el número de horas extras diurnas dominicales y festivas. ",
IF( IFERROR(INT(AO114),1.1) &lt;&gt; IFERROR(_xlfn.NUMBERVALUE(AO114),1), "La cantidad de horas extras diurnas dominicales y festivas debe ser un número entero. ", "")
),
""
)</f>
        <v/>
      </c>
      <c r="FJ114" s="46">
        <f>IF(AND($DS114,FH114),
IF(AP114="","Debes escribir el valor de las horas extras diurnas dominicales y festivas. ",
IF( ISERR(_xlfn.NUMBERVALUE(AP114)), "El valor de las horas extras diurnas dominicales y festivas debe ser un número válido. ", "")
),
""
)</f>
        <v/>
      </c>
      <c r="FK114" s="46">
        <f>CONCATENATE(AQ114,AR114)&lt;&gt;""</f>
        <v/>
      </c>
      <c r="FL114" s="46">
        <f>IF(AND($DS114,FK114),
IF(AQ114="","Debes escribir el número de horas extras nocturnas dominicales y festivas. ",
IF( IFERROR(INT(AQ114),1.1) &lt;&gt; IFERROR(_xlfn.NUMBERVALUE(AQ114),1), "La cantidad de horas extras nocturnas dominicales y festivas debe ser un número entero. ", "")
),
""
)</f>
        <v/>
      </c>
      <c r="FM114" s="46">
        <f>IF(AND($DS114,FK114),
IF(AR114="","Debes escribir el valor de las horas extras nocturnas dominicales y festivas. ",
IF( ISERR(_xlfn.NUMBERVALUE(AR114)), "El valor de las horas extras nocturnas dominicales y festivas debe ser un número válido. ", "")
),
""
)</f>
        <v/>
      </c>
      <c r="FN114" s="46">
        <f>CONCATENATE(AS114,AT114)&lt;&gt;""</f>
        <v/>
      </c>
      <c r="FO114" s="46">
        <f>IF(AND($DS114,FN114),
IF(AS114="","Debes escribir el número de horas recargo nocturno. ",
IF( IFERROR(INT(AS114),1.1) &lt;&gt; IFERROR(_xlfn.NUMBERVALUE(AS114),1), "La cantidad de horas recargo nocturno debe ser un número entero. ", "")
),
""
)</f>
        <v/>
      </c>
      <c r="FP114" s="46">
        <f>IF(AND($DS114,FN114),
IF(AT114="","Debes escribir el valor de las horas recargo nocturno. ",
IF( ISERR(_xlfn.NUMBERVALUE(AT114)), "El valor de las horas recargo nocturno debe ser un número válido. ", "")
),
""
)</f>
        <v/>
      </c>
      <c r="FQ114" s="46">
        <f>CONCATENATE(AU114,AV114)&lt;&gt;""</f>
        <v/>
      </c>
      <c r="FR114" s="46">
        <f>IF(AND($DS114,FQ114),
IF(AU114="","Debes escribir el número de horas recargo diurno dominical y festivo. ",
IF( IFERROR(INT(AU114),1.1) &lt;&gt; IFERROR(_xlfn.NUMBERVALUE(AU114),1), "La cantidad de horas recargo diurno dominical y festivo debe ser un número entero. ", "")
),
""
)</f>
        <v/>
      </c>
      <c r="FS114" s="46">
        <f>IF(AND($DS114,FQ114),
IF(AV114="","Debes escribir el valor de las horas recargo diurno dominical y festivo. ",
IF( ISERR(_xlfn.NUMBERVALUE(AV114)), "El valor de las horas recargo diurno dominical y festivo debe ser un número válido. ", "")
),
""
)</f>
        <v/>
      </c>
      <c r="FT114" s="46">
        <f>CONCATENATE(AW114,AX114)&lt;&gt;""</f>
        <v/>
      </c>
      <c r="FU114" s="46">
        <f>IF(AND($DS114,FT114),
IF(AW114="","Debes escribir el número de horas recargo nocturno dominical y festivo. ",
IF( IFERROR(INT(AW114),1.1) &lt;&gt; IFERROR(_xlfn.NUMBERVALUE(AW114),1), "La cantidad de horas recargo nocturno dominical y festivo debe ser un número entero. ", "")
),
""
)</f>
        <v/>
      </c>
      <c r="FV114" s="46">
        <f>IF(AND($DS114,FT114),
IF(AX114="","Debes escribir el valor de las horas recargo nocturno dominical y festivo. ",
IF( ISERR(_xlfn.NUMBERVALUE(AX114)), "El valor de las horas recargo nocturno dominical y festivo debe ser un número válido. ", "")
),
""
)</f>
        <v/>
      </c>
      <c r="FW114" s="46">
        <f>CONCATENATE(AY114,AZ114)&lt;&gt;""</f>
        <v/>
      </c>
      <c r="FX114" s="46">
        <f>IF(AND($DS114,FW114),
IF(AY114="","Debes escribir el número de días de vacaciones comunes. ",
IF( IFERROR(INT(AY114),1.1) &lt;&gt; IFERROR(_xlfn.NUMBERVALUE(AY114),1), "La cantidad de días de vacaciones comunes debe ser un número entero. ", "")
),
""
)</f>
        <v/>
      </c>
      <c r="FY114" s="46">
        <f>IF(AND($DS114,FW114),
IF(AZ114="","Debes escribir el valor de las vacaciones comunes. ",
IF( ISERR(_xlfn.NUMBERVALUE(AZ114)), "El valor de las vacaciones comunes debe ser un número válido. ", "")
),
""
)</f>
        <v/>
      </c>
      <c r="FZ114" s="46">
        <f>CONCATENATE(BA114,BB114)&lt;&gt;""</f>
        <v/>
      </c>
      <c r="GA114" s="46">
        <f>IF(AND($DS114,FZ114),
IF(BA114="","Debes escribir el número de días de vacaciones compensadas. ",
IF( IFERROR(INT(BA114),1.1) &lt;&gt; IFERROR(_xlfn.NUMBERVALUE(BA114),1), "La cantidad de días de vacaciones compensadas debe ser un número entero. ", "")
),
""
)</f>
        <v/>
      </c>
      <c r="GB114" s="46">
        <f>IF(AND($DS114,FZ114),
IF(BB114="","Debes escribir el valor de las vacaciones compensadas. ",
IF( ISERR(_xlfn.NUMBERVALUE(BB114)), "El valor de las vacaciones compensadas debe ser un número válido. ", "")
),
""
)</f>
        <v/>
      </c>
      <c r="GC114" s="46">
        <f>CONCATENATE(BC114,BD114)&lt;&gt;""</f>
        <v/>
      </c>
      <c r="GD114" s="46">
        <f>IF(AND($DS114,GC114),
IF(BC114="","Debes escribir el número de días de prima salarial. ",
IF( IFERROR(INT(BC114),1.1) &lt;&gt; IFERROR(_xlfn.NUMBERVALUE(BC114),1), "La cantidad de días de prima salarial debe ser un número entero. ", "")
),
""
)</f>
        <v/>
      </c>
      <c r="GE114" s="46">
        <f>IF(AND($DS114,GC114),
IF(BD114="","Debes escribir el valor de los días de prima salarial. ",
IF( ISERR(_xlfn.NUMBERVALUE(BD114)), "El valor de los días de prima salarial debe ser un número válido. ", "")
),
""
)</f>
        <v/>
      </c>
      <c r="GF114" s="46">
        <f>IF($DS114,
IF( AND(BE114&lt;&gt;"", ISERR(_xlfn.NUMBERVALUE(BE114))), "El valor de la prima NO saliarial debe ser un número válido. ", "")
)</f>
        <v/>
      </c>
      <c r="GG114" s="46">
        <f>CONCATENATE(BF114,BG114,BH114)&lt;&gt;""</f>
        <v/>
      </c>
      <c r="GH114" s="46">
        <f>IF(AND($DS114,GG114),
IF(BF114="","Debes escribir el valor de las cesantías. ",
IF( ISERR(_xlfn.NUMBERVALUE(BF114)), "El valor de las cesantías debe ser un número válido. ", "")
),
""
)</f>
        <v/>
      </c>
      <c r="GI114" s="46">
        <f>IF(AND($DS114,GG114),
IF(BG114="","Debes escribir el % de cesantías. ",
IF( ISERR(_xlfn.NUMBERVALUE(BG114)), "El % de cesantías debe ser un número válido. ", "")
),
""
)</f>
        <v/>
      </c>
      <c r="GJ114" s="46">
        <f>IF(AND($DS114,GG114),
IF(BH114="","Debes escribir el valor de intereses de cesantías. ",
IF( ISERR(_xlfn.NUMBERVALUE(BH114)), "El valor de intereses de cesantías debe ser un número válido. ", "")
),
""
)</f>
        <v/>
      </c>
      <c r="GK114" s="46">
        <f>CONCATENATE(BI114,BJ114,BK114)&lt;&gt;""</f>
        <v/>
      </c>
      <c r="GL114" s="46">
        <f>IF(AND($DS114,GK114),
IF(BI114="","Debes escribir el número de días de incapacidad. ",
IF( IFERROR(INT(BI114),1.1) &lt;&gt; IFERROR(_xlfn.NUMBERVALUE(BI114),1), "La cantidad de días de incapacidad debe ser un número entero. ", "")
),
""
)</f>
        <v/>
      </c>
      <c r="GM114" s="46">
        <f>IF(AND($DS114,GK114),
IF(BJ114="","Debes escribir el tipo de incapacidad. ",
IF(_xlfn.IFNA(VLOOKUP(BJ114,TIPO_DE_INCAPACIDAD,1,FALSE),-1)=-1,"El tipo de incapacidad es inválida (por favor seleccionarlo de la lista). ","")
),
""
)</f>
        <v/>
      </c>
      <c r="GN114" s="46">
        <f>IF(AND($DS114,GK114),
IF(BK114="","Debes escribir el valor de la incapacidad. ",
IF( ISERR(_xlfn.NUMBERVALUE(BK114)), "El valor de la incapacidad debe ser un número válido. ", "")
),
""
)</f>
        <v/>
      </c>
      <c r="GO114" s="46">
        <f>CONCATENATE(BL114,BM114)&lt;&gt;""</f>
        <v/>
      </c>
      <c r="GP114" s="46">
        <f>IF(AND($DS114,GO114),
IF(BL114="","Debes escribir el número de días de licencia de maternidad o paternidad. ",
IF( IFERROR(INT(BL114),1.1) &lt;&gt; IFERROR(_xlfn.NUMBERVALUE(BL114),1), "La cantidad de días de licencia de maternidad o paternidad debe ser un número entero. ", "")
),
""
)</f>
        <v/>
      </c>
      <c r="GQ114" s="46">
        <f>IF(AND($DS114,GO114),
IF(BM114="","Debes escribir el valor de la licencia de maternidad o paternidad. ",
IF( ISERR(_xlfn.NUMBERVALUE(BM114)), "El valor de la licencia de maternidad o paternidad debe ser un número válido. ", "")
),
""
)</f>
        <v/>
      </c>
      <c r="GR114" s="46">
        <f>CONCATENATE(BN114,BO114)&lt;&gt;""</f>
        <v/>
      </c>
      <c r="GS114" s="46">
        <f>IF(AND($DS114,GR114),
IF(BN114="","Debes escribir el número de días de licencia remunerada. ",
IF( IFERROR(INT(BN114),1.1) &lt;&gt; IFERROR(_xlfn.NUMBERVALUE(BN114),1), "La cantidad de días de licencia remunerada debe ser un número entero. ", "")
),
""
)</f>
        <v/>
      </c>
      <c r="GT114" s="46">
        <f>IF(AND($DS114,GR114),
IF(BO114="","Debes escribir el valor de la licencia remunerada. ",
IF( ISERR(_xlfn.NUMBERVALUE(BO114)), "El valor de la licencia remunerada debe ser un número válido. ", "")
),
""
)</f>
        <v/>
      </c>
      <c r="GU114" s="46">
        <f>IF($DS114,
IF( AND(BP114&lt;&gt;"", ISERR(_xlfn.NUMBERVALUE(BP114))), "El valor de la licencia NO remunerada debe ser un número válido. ", "")
)</f>
        <v/>
      </c>
      <c r="GV114" s="46">
        <f>IF($DS114,
IF( AND(BQ114&lt;&gt;"", ISERR(_xlfn.NUMBERVALUE(BQ114))), "El valor de auxilios salariales debe ser un número válido. ", "")
)</f>
        <v/>
      </c>
      <c r="GW114" s="46">
        <f>IF($DS114,
IF( AND(BR114&lt;&gt;"", ISERR(_xlfn.NUMBERVALUE(BR114))), "El valor de auxilios NO salariales debe ser un número válido. ", "")
)</f>
        <v/>
      </c>
      <c r="GX114" s="46">
        <f>IF($DS114,
IF( AND(BS114&lt;&gt;"", ISERR(_xlfn.NUMBERVALUE(BS114))), "El valor de bonos salariales debe ser un número válido. ", "")
)</f>
        <v/>
      </c>
      <c r="GY114" s="46">
        <f>IF($DS114,
IF( AND(BT114&lt;&gt;"", ISERR(_xlfn.NUMBERVALUE(BT114))), "El valor de bonos NO salariales debe ser un número válido. ", "")
)</f>
        <v/>
      </c>
      <c r="GZ114" s="46">
        <f>IF($DS114,
IF( AND(BU114&lt;&gt;"", ISERR(_xlfn.NUMBERVALUE(BU114))), "El valor de bonos salariales de alimentación debe ser un número válido. ", "")
)</f>
        <v/>
      </c>
      <c r="HA114" s="46">
        <f>IF($DS114,
IF( AND(BV114&lt;&gt;"", ISERR(_xlfn.NUMBERVALUE(BV114))), "El valor de bonos NO salariales de alimentación debe ser un número válido. ", "")
)</f>
        <v/>
      </c>
      <c r="HB114" s="46">
        <f>IF($DS114,
IF( AND(BW114&lt;&gt;"", ISERR(_xlfn.NUMBERVALUE(BW114))), "El valor de bonificaciones salariales debe ser un número válido. ", "")
)</f>
        <v/>
      </c>
      <c r="HC114" s="46">
        <f>IF($DS114,
IF( AND(BX114&lt;&gt;"", ISERR(_xlfn.NUMBERVALUE(BX114))), "El valor de bonificaciones NO salariales debe ser un número válido. ", "")
)</f>
        <v/>
      </c>
      <c r="HD114" s="46">
        <f>IF($DS114,
IF( AND(BY114&lt;&gt;"", ISERR(_xlfn.NUMBERVALUE(BY114))), "El valor de compensaciones ordinarias debe ser un número válido. ", "")
)</f>
        <v/>
      </c>
      <c r="HE114" s="46">
        <f>IF($DS114,
IF( AND(BZ114&lt;&gt;"", ISERR(_xlfn.NUMBERVALUE(BZ114))), "El valor de compensaciones extraordinarias debe ser un número válido. ", "")
)</f>
        <v/>
      </c>
      <c r="HF114" s="46">
        <f>IF($DS114,
IF( AND(CA114&lt;&gt;"", ISERR(_xlfn.NUMBERVALUE(CA114))), "El valor de comisiones debe ser un número válido. ", "")
)</f>
        <v/>
      </c>
      <c r="HG114" s="46">
        <f>IF($DS114,
IF( AND(CB114&lt;&gt;"", ISERR(_xlfn.NUMBERVALUE(CB114))), "El valor de ausencia por huega debe ser un número válido. ", "")
)</f>
        <v/>
      </c>
      <c r="HH114" s="46">
        <f>IF($DS114,
IF( AND(CC114&lt;&gt;"", ISERR(_xlfn.NUMBERVALUE(CC114))), "El valor de anticipos debe ser un número válido. ", "")
)</f>
        <v/>
      </c>
      <c r="HI114" s="46">
        <f>IF($DS114,
IF( AND(CD114&lt;&gt;"", ISERR(_xlfn.NUMBERVALUE(CD114))), "El valor de pagos a terceros debe ser un número válido. ", "")
)</f>
        <v/>
      </c>
      <c r="HJ114" s="46">
        <f>IF($DS114,
IF( AND(CE114&lt;&gt;"", ISERR(_xlfn.NUMBERVALUE(CE114))), "El valor de dotación debe ser un número válido. ", "")
)</f>
        <v/>
      </c>
      <c r="HK114" s="46">
        <f>IF($DS114,
IF( AND(CF114&lt;&gt;"", ISERR(_xlfn.NUMBERVALUE(CF114))), "El valor de apoyo sostenibilidad debe ser un número válido. ", "")
)</f>
        <v/>
      </c>
      <c r="HL114" s="46">
        <f>IF($DS114,
IF( AND(CG114&lt;&gt;"", ISERR(_xlfn.NUMBERVALUE(CG114))), "El valor de teletrabajo debe ser un número válido. ", "")
)</f>
        <v/>
      </c>
      <c r="HM114" s="46">
        <f>IF($DS114,
IF( AND(CH114&lt;&gt;"", ISERR(_xlfn.NUMBERVALUE(CH114))), "El valor de bonificación de retiro debe ser un número válido. ", "")
)</f>
        <v/>
      </c>
      <c r="HN114" s="46">
        <f>IF($DS114,
IF( AND(CI114&lt;&gt;"", ISERR(_xlfn.NUMBERVALUE(CI114))), "El valor de indemnización de retiro debe ser un número válido. ", "")
)</f>
        <v/>
      </c>
      <c r="HO114" s="46">
        <f>IF($DS114,
IF( AND(CJ114&lt;&gt;"", ISERR(_xlfn.NUMBERVALUE(CJ114))), "El valor de reintegros debe ser un número válido. ", "")
)</f>
        <v/>
      </c>
      <c r="HP114" s="46">
        <f>CONCATENATE(CK114,CL114,CM114)&lt;&gt;""</f>
        <v/>
      </c>
      <c r="HQ114" s="46">
        <f>IF(AND($DS114,HP114),
IF(CK114="","Debes escribir la descripción de otro concepto no categorizado. ",""),
""
)</f>
        <v/>
      </c>
      <c r="HR114" s="46">
        <f>IF(AND($DS114,HP114),
IF(CONCATENATE(CL114,CM114)="","Debes escribir al menos un valor de concepto no categorizado (salarial o no salarial). ",
IF(ISERR(_xlfn.NUMBERVALUE(CL114)),"El valor salarial concepto no categorizado debe ser un número válido. ","")
),
""
)</f>
        <v/>
      </c>
      <c r="HS114" s="46">
        <f>IF(AND($DS114,HP114),
IF(CONCATENATE(CL114,CM114)="","Debes escribir al menos un valor de concepto no categorizado (salarial o no salarial). ",
IF(ISERR(_xlfn.NUMBERVALUE(CM114)),"El valor NO salarial concepto no categorizado debe ser un número válido. ","")
),
""
)</f>
        <v/>
      </c>
      <c r="HT114" s="46">
        <f>IF($DS114,
IF(CN114="","Debes escribir el porcentaje del aporte a salud. ",
IF( ISERR(_xlfn.NUMBERVALUE(CN114)), "El valor del porcentaje del aporte a salud debe ser un número válido. ", "")
)
)</f>
        <v/>
      </c>
      <c r="HU114" s="46">
        <f>IF($DS114,
IF(CO114="","Debes escribir el valor del aporte a salud. ",
IF( ISERR(_xlfn.NUMBERVALUE(CO114)), "El valor del aporte a salud debe ser un número válido. ", "")
)
)</f>
        <v/>
      </c>
      <c r="HV114" s="46">
        <f>IF($DS114,
IF( AND(CP114&lt;&gt;"", ISERR(_xlfn.NUMBERVALUE(CP114))), "El valor plan complementario debe ser un número válido. ", "")
)</f>
        <v/>
      </c>
      <c r="HW114" s="46">
        <f>IF($DS114,
IF(CQ114="","Debes escribir el porcentaje del aporte a pensión. ",
IF( ISERR(_xlfn.NUMBERVALUE(CQ114)), "El valor del porcentaje del aporte a pensión debe ser un número válido. ", "")
)
)</f>
        <v/>
      </c>
      <c r="HX114" s="46">
        <f>IF($DS114,
IF(CR114="","Debes escribir el valor del aporte a pensión. ",
IF( ISERR(_xlfn.NUMBERVALUE(CR114)), "El valor del aporte a salud debe ser un número válido. ", "")
)
)</f>
        <v/>
      </c>
      <c r="HY114" s="46">
        <f>IF($DS114,
IF( AND(CS114&lt;&gt;"", ISERR(_xlfn.NUMBERVALUE(CS114))), "El valor pensión voluntaria debe ser un número válido. ", "")
)</f>
        <v/>
      </c>
      <c r="HZ114" s="46">
        <f>CONCATENATE(CT114,CU114,CV114,CW114)&lt;&gt;""</f>
        <v/>
      </c>
      <c r="IA114" s="46">
        <f>IF(AND($DS114,HZ114),
IF(CT114="","Debes escribir el % del fondo de seguridad pensional. ",
IF( ISERR(_xlfn.NUMBERVALUE(CT114)), "El % del fondo de seguridad debe ser un número válido. ", "")
),
""
)</f>
        <v/>
      </c>
      <c r="IB114" s="46">
        <f>IF(AND($DS114,HZ114),
IF(CU114="","Debes escribir el valor del aporte al fondo de solidaridad pensional. ",
IF( ISERR(_xlfn.NUMBERVALUE(CU114)), "El valor del aporte al fondo de solidaridad pensional debe ser un número válido. ", "")
),
""
)</f>
        <v/>
      </c>
      <c r="IC114" s="46">
        <f>IF(AND($DS114,HZ114),
IF(CV114="","Debes escribir el % del fondo de subsistencia. ",
IF( ISERR(_xlfn.NUMBERVALUE(CV114)), "El % del fondo de subsistencia debe ser un número válido. ", "")
),
""
)</f>
        <v/>
      </c>
      <c r="ID114" s="46">
        <f>IF(AND($DS114,HZ114),
IF(CW114="","Debes escribir el valor del fondo de subsistencia. ",
IF( ISERR(_xlfn.NUMBERVALUE(CW114)), "El valor del fondo de subsistencia debe ser un número válido. ", "")
),
""
)</f>
        <v/>
      </c>
      <c r="IE114" s="46">
        <f>CONCATENATE(CX114,CY114)&lt;&gt;""</f>
        <v/>
      </c>
      <c r="IF114" s="46">
        <f>IF(AND($DS114,IE114),
IF(CX114="","Debes escribir el % de sindicato. ",
IF( ISERR(_xlfn.NUMBERVALUE(CX114)), "El % de sindicato debe ser un número válido. ", "")
),
""
)</f>
        <v/>
      </c>
      <c r="IG114" s="46">
        <f>IF(AND($DS114,IE114),
IF(CY114="","Debes escribir el valor del sindicato. ",
IF( ISERR(_xlfn.NUMBERVALUE(CY114)), "El valor del sindicato debe ser un número válido. ", "")
),
""
)</f>
        <v/>
      </c>
      <c r="IH114" s="46">
        <f>IF($DS114,
IF( AND(CZ114&lt;&gt;"", ISERR(_xlfn.NUMBERVALUE(CZ114))), "El valor de sanción pública debe ser un número válido. ", "")
)</f>
        <v/>
      </c>
      <c r="II114" s="46">
        <f>IF($DS114,
IF( AND(DA114&lt;&gt;"", ISERR(_xlfn.NUMBERVALUE(DA114))), "El valor de sanción privada debe ser un número válido. ", "")
)</f>
        <v/>
      </c>
      <c r="IJ114" s="46">
        <f>CONCATENATE(DB114,DC114)&lt;&gt;""</f>
        <v/>
      </c>
      <c r="IK114" s="46">
        <f>IF(AND($DS114,IJ114),
IF(DB114="","Debes escribir la descripción de libranza. ",""),
""
)</f>
        <v/>
      </c>
      <c r="IL114" s="46">
        <f>IF(AND($DS114,IJ114),
IF(DC114="","Debes escribir la cuota libranza. ",
IF(ISERR(_xlfn.NUMBERVALUE(DC114)),"El valor de la cuota libranza debe ser un número válido. ","")
),
""
)</f>
        <v/>
      </c>
      <c r="IM114" s="46">
        <f>IF($DS114,
IF( AND(DD114&lt;&gt;"", ISERR(_xlfn.NUMBERVALUE(DD114))), "El valor de pagos a terceros debe ser un número válido. ", "")
)</f>
        <v/>
      </c>
      <c r="IN114" s="46">
        <f>IF($DS114,
IF( AND(DE114&lt;&gt;"", ISERR(_xlfn.NUMBERVALUE(DE114))), "El valor de anticipos debe ser un número válido. ", "")
)</f>
        <v/>
      </c>
      <c r="IO114" s="46">
        <f>IF($DS114,
IF( AND(DF114&lt;&gt;"", ISERR(_xlfn.NUMBERVALUE(DF114))), "El valor de AFC debe ser un número válido. ", "")
)</f>
        <v/>
      </c>
      <c r="IP114" s="46">
        <f>IF($DS114,
IF( AND(DG114&lt;&gt;"", ISERR(_xlfn.NUMBERVALUE(DG114))), "El valor de rete-fuente debe ser un número válido. ", "")
)</f>
        <v/>
      </c>
      <c r="IQ114" s="46">
        <f>IF($DS114,
IF( AND(DH114&lt;&gt;"", ISERR(_xlfn.NUMBERVALUE(DH114))), "El valor de cooperativa de trabajo debe ser un número válido. ", "")
)</f>
        <v/>
      </c>
      <c r="IR114" s="46">
        <f>IF($DS114,
IF( AND(DI114&lt;&gt;"", ISERR(_xlfn.NUMBERVALUE(DI114))), "El valor de embargo fiscal debe ser un número válido. ", "")
)</f>
        <v/>
      </c>
      <c r="IS114" s="46">
        <f>IF($DS114,
IF( AND(DJ114&lt;&gt;"", ISERR(_xlfn.NUMBERVALUE(DJ114))), "El valor de educación debe ser un número válido. ", "")
)</f>
        <v/>
      </c>
      <c r="IT114" s="46">
        <f>IF($DS114,
IF( AND(DK114&lt;&gt;"", ISERR(_xlfn.NUMBERVALUE(DK114))), "El valor de reintegro debe ser un número válido. ", "")
)</f>
        <v/>
      </c>
      <c r="IU114" s="46">
        <f>IF($DS114,
IF( AND(DL114&lt;&gt;"", ISERR(_xlfn.NUMBERVALUE(DL114))), "El valor de deuda debe ser un número válido. ", "")
)</f>
        <v/>
      </c>
      <c r="IV114" s="46">
        <f>IF($DS114,
IF( AND(DM114&lt;&gt;"", ISERR(_xlfn.NUMBERVALUE(DM114))), "El valor de otras deducciones debe ser un número válido. ", "")
)</f>
        <v/>
      </c>
      <c r="IW114" s="46">
        <f>IF($DS114,
IF(DN114="","Debes escribir el valor de los devengos totales. ",
IF( ISERR(_xlfn.NUMBERVALUE(DN114)), "El valor de los devengos totales debe ser un número válido. ", "")
)
)</f>
        <v/>
      </c>
      <c r="IX114" s="46">
        <f>IF($DS114,
IF(DO114="","Debes escribir el valor de las deducciones totales. ",
IF( ISERR(_xlfn.NUMBERVALUE(DO114)), "El valor de las deducciones totales debe ser un número válido. ", "")
)
)</f>
        <v/>
      </c>
      <c r="IY114" s="46">
        <f>IF($DS114,
IF(DP114="","Debes escribir el valor del salario total. ",
IF( ISERR(_xlfn.NUMBERVALUE(DP114)), "El valor del salario total debe ser un número válido. ", "")
)
)</f>
        <v/>
      </c>
    </row>
    <row r="115">
      <c r="B115" s="48" t="n">
        <v>103</v>
      </c>
      <c r="C115" s="61">
        <f>IF(AND(DS115,DP115&lt;&gt;""),
IF(DQ115="","OK","Error"),
""
)</f>
        <v/>
      </c>
      <c r="D115" s="53" t="n"/>
      <c r="E115" s="52" t="n"/>
      <c r="F115" s="112" t="n"/>
      <c r="G115" s="52" t="n"/>
      <c r="H115" s="53" t="n"/>
      <c r="I115" s="52" t="n"/>
      <c r="J115" s="52" t="n"/>
      <c r="K115" s="53" t="n"/>
      <c r="L115" s="55" t="n"/>
      <c r="M115" s="108" t="n"/>
      <c r="N115" s="56" t="n"/>
      <c r="O115" s="52" t="n"/>
      <c r="P115" s="52" t="n"/>
      <c r="Q115" s="52" t="n"/>
      <c r="R115" s="52" t="n"/>
      <c r="S115" s="52" t="n"/>
      <c r="T115" s="53" t="n"/>
      <c r="U115" s="52" t="n"/>
      <c r="V115" s="52" t="n"/>
      <c r="W115" s="55" t="n"/>
      <c r="X115" s="55" t="n"/>
      <c r="Y115" s="52" t="n"/>
      <c r="Z115" s="55" t="n"/>
      <c r="AA115" s="52" t="n"/>
      <c r="AB115" s="53" t="n"/>
      <c r="AC115" s="53" t="n"/>
      <c r="AD115" s="53" t="n"/>
      <c r="AE115" s="177" t="n"/>
      <c r="AF115" s="113" t="n"/>
      <c r="AG115" s="177" t="n"/>
      <c r="AH115" s="178" t="n"/>
      <c r="AI115" s="178" t="n"/>
      <c r="AJ115" s="178" t="n"/>
      <c r="AK115" s="114" t="n"/>
      <c r="AL115" s="178" t="n"/>
      <c r="AM115" s="114" t="n"/>
      <c r="AN115" s="178" t="n"/>
      <c r="AO115" s="114" t="n"/>
      <c r="AP115" s="178" t="n"/>
      <c r="AQ115" s="114" t="n"/>
      <c r="AR115" s="178" t="n"/>
      <c r="AS115" s="114" t="n"/>
      <c r="AT115" s="178" t="n"/>
      <c r="AU115" s="114" t="n"/>
      <c r="AV115" s="178" t="n"/>
      <c r="AW115" s="114" t="n"/>
      <c r="AX115" s="178" t="n"/>
      <c r="AY115" s="114" t="n"/>
      <c r="AZ115" s="178" t="n"/>
      <c r="BA115" s="114" t="n"/>
      <c r="BB115" s="178" t="n"/>
      <c r="BC115" s="114" t="n"/>
      <c r="BD115" s="178" t="n"/>
      <c r="BE115" s="178" t="n"/>
      <c r="BF115" s="178" t="n"/>
      <c r="BG115" s="59" t="n"/>
      <c r="BH115" s="178" t="n"/>
      <c r="BI115" s="114" t="n"/>
      <c r="BJ115" s="53" t="n"/>
      <c r="BK115" s="178" t="n"/>
      <c r="BL115" s="114" t="n"/>
      <c r="BM115" s="178" t="n"/>
      <c r="BN115" s="114" t="n"/>
      <c r="BO115" s="178" t="n"/>
      <c r="BP115" s="178" t="n"/>
      <c r="BQ115" s="178" t="n"/>
      <c r="BR115" s="178" t="n"/>
      <c r="BS115" s="178" t="n"/>
      <c r="BT115" s="178" t="n"/>
      <c r="BU115" s="178" t="n"/>
      <c r="BV115" s="178" t="n"/>
      <c r="BW115" s="178" t="n"/>
      <c r="BX115" s="178" t="n"/>
      <c r="BY115" s="178" t="n"/>
      <c r="BZ115" s="178" t="n"/>
      <c r="CA115" s="178" t="n"/>
      <c r="CB115" s="178" t="n"/>
      <c r="CC115" s="178" t="n"/>
      <c r="CD115" s="178" t="n"/>
      <c r="CE115" s="178" t="n"/>
      <c r="CF115" s="178" t="n"/>
      <c r="CG115" s="178" t="n"/>
      <c r="CH115" s="178" t="n"/>
      <c r="CI115" s="178" t="n"/>
      <c r="CJ115" s="178" t="n"/>
      <c r="CK115" s="53" t="n"/>
      <c r="CL115" s="178" t="n"/>
      <c r="CM115" s="178" t="n"/>
      <c r="CN115" s="60" t="n"/>
      <c r="CO115" s="177" t="n"/>
      <c r="CP115" s="178" t="n"/>
      <c r="CQ115" s="60" t="n"/>
      <c r="CR115" s="177" t="n"/>
      <c r="CS115" s="178" t="n"/>
      <c r="CT115" s="59" t="n"/>
      <c r="CU115" s="178" t="n"/>
      <c r="CV115" s="59" t="n"/>
      <c r="CW115" s="178" t="n"/>
      <c r="CX115" s="59" t="n"/>
      <c r="CY115" s="178" t="n"/>
      <c r="CZ115" s="178" t="n"/>
      <c r="DA115" s="178" t="n"/>
      <c r="DB115" s="53" t="n"/>
      <c r="DC115" s="178" t="n"/>
      <c r="DD115" s="178" t="n"/>
      <c r="DE115" s="178" t="n"/>
      <c r="DF115" s="178" t="n"/>
      <c r="DG115" s="178" t="n"/>
      <c r="DH115" s="178" t="n"/>
      <c r="DI115" s="178" t="n"/>
      <c r="DJ115" s="178" t="n"/>
      <c r="DK115" s="178" t="n"/>
      <c r="DL115" s="178" t="n"/>
      <c r="DM115" s="178" t="n"/>
      <c r="DN115" s="177" t="n"/>
      <c r="DO115" s="177" t="n"/>
      <c r="DP115" s="177" t="n"/>
      <c r="DQ115" s="76">
        <f>IF(AND(DS115,DP115&lt;&gt;""),
CONCATENATE(DT115,DU115,DV115,DW115,DX115,DY115,DZ115,EA115,EB115,EC115,ED115,EE115,EF115,EG115,EH115,EI115,EJ115,EK115,EL115,EM115,EN115,EO115,EP115,EQ115,ES115,ET115,EU115,EV115,EW115,EX115,EY115,EZ115,FA115,FC115,FD115,FF115,FG115,FI115,FJ115,FL115,FM115,FO115,FP115,FR115,FS115,FU115,FV115,FX115,FY115,GA115,GB115,GD115,GE115,GF115,GH115,GI115,GJ115,GL115,GM115,GN115,GP115,GQ115,GS115,GT115,GU115,GV115,GW115,GX115,GY115,GZ115,HA115,HB115,HC115,HD115,HE115,HF115,HG115,HH115,HI115,HJ115,HK115,HL115,HM115,HN115,HO115,HQ115,HR115,HS115,HT115,HU115,HV115,HW115,HX115,HY115,IA115,IB115,IC115,ID115,IF115,IG115,IH115,II115,IK115,IL115,IM115,IN115,IO115,IP115,IQ115,IR115,IS115,IT115,IU115,IV115,IW115,IX115,IY115,IZ115),
""
)</f>
        <v/>
      </c>
      <c r="DR115" s="53" t="n"/>
      <c r="DS115" s="46">
        <f>CONCATENATE(D115,$E115,$F115,$G115,H115,$I115,$J115,K115,$L115,$M115,N115,$O115,$P115,$Q115,$R115,$S115,T115,$U115,$V115,$W115,$X115,$Y115,$Z115,$AA115,AB115,AC115,AD115,$AE115,$AF115,$AG115,AH115,AI115,AJ115,AK115,AL115,AM115,AN115,AO115,AP115,AQ115,AR115,AS115,AT115,AU115,AV115,AW115,AX115,AY115,AZ115,BA115,BB115,BC115,BD115,BE115,BF115,BG115,BH115,BI115,BJ115,BK115,BL115,BM115,BN115,BO115,BP115,BQ115,BR115,BS115,BT115,BU115,BV115,BW115,BX115,BY115,BZ115,CA115,CB115,CC115,CD115,CE115,CF115,CG115,CH115,CI115,CJ115,CK115,CL115,CM115,$CN115,$CO115,CP115,$CQ115,$CR115,CS115,CT115,CU115,CV115,CW115,CX115,CY115,CZ115,DA115,DB115,DC115,DD115,DE115,DF115,DG115,DH115,DI115,DJ115,DK115,DL115,DM115,$DN115,$DO115,$DP115,DR115)&lt;&gt;""</f>
        <v/>
      </c>
      <c r="DT115" s="46">
        <f>IF(AND($DS115,$E$4&lt;&gt;""),
IF(LEFT($E$4,2) = "1.",
IF(D115&lt;&gt;"","El CUNE sólo se envía en operaciones de novedad o ajuste. ",""),
IF(D115="","Debes escribir un CUNE válido para realizar operaciones de novedad o ajuste. ","")),
""
)</f>
        <v/>
      </c>
      <c r="DU115" s="46">
        <f>IF($DS115,
IF(E115="","Debes seleccionar el tipo de documento del empleado. ",
IF(_xlfn.IFNA(VLOOKUP(E115,TIPO_DE_DOCUMENTO,1,FALSE),-1)=-1,"El tipo de documento no es válido (por favor seleccionarlo de la lista). ","")
)
)</f>
        <v/>
      </c>
      <c r="DV115" s="46">
        <f>IF($DS115,
IF(F115="","Debes escribir el número de documento del empleado. ","")
)</f>
        <v/>
      </c>
      <c r="DW115" s="46">
        <f>IF($DS115,
IF(G115="","Debes escribir el primer nombre del empleado. ","")
)</f>
        <v/>
      </c>
      <c r="DY115" s="46">
        <f>IF($DS115,
IF(I115="","Debes escribir el primer apellido del empleado. ","")
)</f>
        <v/>
      </c>
      <c r="DZ115" s="46">
        <f>IF($DS115,
IF(J115="","Debes escribir el segundo apellido del empleado. ","")
)</f>
        <v/>
      </c>
      <c r="EB115" s="46">
        <f>IF($DS115,
IF(L115="","Debes escribir la fecha de ingreso del empleado. ",
IF(ISERR(DATE(YEAR(L115),MONTH(L115),DAY(L115))), "El valor ingresado en fecha de ingreso no tiene un formato válido. ","")
)
)</f>
        <v/>
      </c>
      <c r="EC115" s="46">
        <f>IF($DS115,
IF(M115="","Debes escribir el tiempo laborado. ",
IF( IFERROR(INT(M115),1.1) &lt;&gt; IFERROR(_xlfn.NUMBERVALUE(M115),1), "El valor de los días trabajados debe ser un número entero. ", "")
)
)</f>
        <v/>
      </c>
      <c r="ED115" s="46">
        <f>IF($DS115,
IF( AND(N115&lt;&gt;"", ISERR(DATE(YEAR(N115),MONTH(N115),DAY(N115))) ), "El valor ingresado en fecha de ingreso no tiene un formato válido. ",
IF( AND(N115&lt;&gt;"", $E$6&lt;&gt;"", DATE(YEAR(N115), MONTH(N115), 1) &lt;&gt; IFERROR(DATE(MID($E$6, 1, 4), MID($E$6, 6, 2),1), "1/1/1900") ), "La fecha de retiro debe estar dentro del período liquidado. ", "")
)
)</f>
        <v/>
      </c>
      <c r="EE115" s="46">
        <f>IF($DS115,
IF(O115="","Debes seleccionar el tipo de trabajador. ",
IF(_xlfn.IFNA(VLOOKUP(O115,TIPO_DE_TRABAJADOR,1,FALSE),-1)=-1,"El tipo de trabajador no es válido (por favor seleccionarlo de la lista). ","")
)
)</f>
        <v/>
      </c>
      <c r="EF115" s="46">
        <f>IF($DS115,
IF(P115="","Debes seleccionar si es un trabajador dependiente pensionado por vejez. ",
IF(_xlfn.IFNA(VLOOKUP(P115,SUBTIPO_DE_TRABAJADOR,1,FALSE),-1)=-1,"El tipo de trabajador dependiente pensionado por vejez no es válido (por favor seleccionarlo de la lista). ","")
)
)</f>
        <v/>
      </c>
      <c r="EG115" s="46">
        <f>IF($DS115,
IF(Q115="","Debes seleccionar el tipo de contrato del trabajador. ",
IF(_xlfn.IFNA(VLOOKUP(Q115,TIPO_DE_CONTRATO,1,FALSE),-1)=-1,"El tipo de contrato del trabajador no es válido (por favor seleccionarlo de la lista). ","")
)
)</f>
        <v/>
      </c>
      <c r="EH115" s="46">
        <f>IF($DS115,
IF(R115="","Debes seleccionar si es un salario integral. ",
IF(_xlfn.IFNA(VLOOKUP(R115,SI_NO,1,FALSE),-1)=-1,"Valor no válido para salario integral (por favor seleccionarlo de la lista). ","")
)
)</f>
        <v/>
      </c>
      <c r="EI115" s="46">
        <f>IF($DS115,
IF(S115="","Debes seleccionar si el trabajador realiza actividades de riesgo. ",
IF(_xlfn.IFNA(VLOOKUP(S115,SI_NO,1,FALSE),-1)=-1,"Valor no válido para actividad de alto riesgo (por favor seleccionarlo de la lista). ","")
)
)</f>
        <v/>
      </c>
      <c r="EK115" s="46">
        <f>IF($DS115,
IF(U115="","Debes escribir el código del municipio de residencia del trabajador. ",
IF(_xlfn.IFNA(VLOOKUP(U115,MUNICIPIO,1,FALSE),-1)=-1,"El municipio de residencia del trabajador es inválido (por favor seleccionarlo de la lista). ","")
)
)</f>
        <v/>
      </c>
      <c r="EL115" s="46">
        <f>IF($DS115,
IF(V115="","Debes escribir el la dirección de residendia del trabajador. ","")
)</f>
        <v/>
      </c>
      <c r="EM115" s="46">
        <f>IF($DS115,
IF(W115="","Debes escribir la fecha de inicio de la liquidación. ",
IF(ISERR(DATE(YEAR(W115),MONTH(W115),DAY(W115))),"El valor ingresado en fecha de inicio de liquidación no tiene un formato válido. ",
IF( AND($E$6&lt;&gt;"", DATE(YEAR(W115), MONTH(W115), 1) &lt;&gt; IFERROR(DATE(MID($E$6, 1, 4), MID($E$6, 6, 2),1), "1/1/1900") ), "La fecha de inicio de la liquidación debe estar dentro del período liquidado. ", "")
)
)
)</f>
        <v/>
      </c>
      <c r="EN115" s="46">
        <f>IF($DS115,
IF(X115="","Debes escribir la fecha de fin de la liquidación. ",
IF(ISERR(DATE(YEAR(X115),MONTH(X115),DAY(X115))),"El valor ingresado en fecha de fin de liquidación no tiene un formato válido. ",
IF( AND($E$6&lt;&gt;"", DATE(YEAR(X115), MONTH(X115), 1) &lt;&gt; IFERROR(DATE(MID($E$6, 1, 4), MID($E$6, 6, 2),1), "1/1/1900") ), "La fecha de fin de la liquidación debe estar dentro del período liquidado. ", "")
)
)
)</f>
        <v/>
      </c>
      <c r="EO115" s="46">
        <f>IF($DS115,
IF(Y115="","Debes escribir la frecuencia de pago del trabajador. ",
IF(_xlfn.IFNA(VLOOKUP(Y115,PERÍODO_DE_NÓMINA,1,FALSE),-1)=-1,"La frecuencia de pago es inválida (por favor seleccionarlo de la lista). ","")
)
)</f>
        <v/>
      </c>
      <c r="EP115" s="46">
        <f>IF($DS115,
IF(Z115="","Debes escribir la fecha de pago. ",
IF(ISERR(DATE(YEAR(Z115),MONTH(Z115),DAY(Z115))), "El valor ingresado en fecha de pago no tiene un formato válido. ","")
)
)</f>
        <v/>
      </c>
      <c r="EQ115" s="46">
        <f>IF($DS115,
IF(AA115="","Debes escribir el medio de pago. ",
IF(_xlfn.IFNA(VLOOKUP(AA115,MEDIOS_DE_PAGO,1,FALSE),-1)=-1,"El medio de pago es inválido (por favor seleccionarlo de la lista). ","")
)
)</f>
        <v/>
      </c>
      <c r="ER115" s="46">
        <f>OR(AA115='Tablas '!$T$4,AA115='Tablas '!$T$7,AA115='Tablas '!$T$8,AA115='Tablas '!$T$11)</f>
        <v/>
      </c>
      <c r="ES115" s="46">
        <f>IF(AND($DS115,ER115),
IF(AB115="","Debes escribir la entidad bancaria. ",""),
""
)</f>
        <v/>
      </c>
      <c r="ET115" s="46">
        <f>IF(AND($DS115,ER115),
IF(AC115="","Debes escribir el tipo de cuenta bancaria. ",
IF(_xlfn.IFNA(VLOOKUP(AC115,TIPO_DE_CUENTA,1,FALSE),-1)=-1,"El tipo de cuenta bancaria es inválida (por favor seleccionarlo de la lista). ","")
),
""
)</f>
        <v/>
      </c>
      <c r="EU115" s="46">
        <f>IF(AND($DS115,ER115),
IF(AD115="","Debes escribir el número de cuenta bancaria. ",""),
""
)</f>
        <v/>
      </c>
      <c r="EV115" s="46">
        <f>IF($DS115,
IF(AE115="","Debes escribir el valor del sueldo básico. ",
IF( ISERR(_xlfn.NUMBERVALUE(AE115)), "El valor del sueldo básico debe ser un número válido. ", "")
)
)</f>
        <v/>
      </c>
      <c r="EW115" s="46">
        <f>IF($DS115,
IF(AF115="","Debes escribir el número de días trabajados. ",
IF( IFERROR(INT(AF115),1.1) &lt;&gt; IFERROR(_xlfn.NUMBERVALUE(AF115),1), "La cantidad de días trabajados debe ser un número entero. ", "")
)
)</f>
        <v/>
      </c>
      <c r="EX115" s="46">
        <f>IF($DS115,
IF(AG115="","Debes escribir el valor del sueldo trabajado. ",
IF( ISERR(_xlfn.NUMBERVALUE(AG115)), "El valor del sueldo trabajado debe ser un número válido. ", "")
)
)</f>
        <v/>
      </c>
      <c r="EY115" s="46">
        <f>IF($DS115,
IF( AND(AH115&lt;&gt;"", ISERR(_xlfn.NUMBERVALUE(AH115))), "El valor del auxilio de transporte debe ser un número válido. ", "")
)</f>
        <v/>
      </c>
      <c r="EZ115" s="46">
        <f>IF($DS115,
IF( AND(AI115&lt;&gt;"", ISERR(_xlfn.NUMBERVALUE(AI115))), "El valor de viáticos salariales debe ser un número válido. ", "")
)</f>
        <v/>
      </c>
      <c r="FA115" s="46">
        <f>IF($DS115,
IF( AND(AJ115&lt;&gt;"", ISERR(_xlfn.NUMBERVALUE(AJ115))), "El valor de viáticos NO salariales debe ser un número válido. ", "")
)</f>
        <v/>
      </c>
      <c r="FB115" s="46">
        <f>CONCATENATE(AK115,AL115)&lt;&gt;""</f>
        <v/>
      </c>
      <c r="FC115" s="46">
        <f>IF(AND($DS115,FB115),
IF(AK115="","Debes escribir el número de horas extras diurnas. ",
IF( IFERROR(INT(AK115),1.1) &lt;&gt; IFERROR(_xlfn.NUMBERVALUE(AK115),1), "La cantidad de horas extras diurnas debe ser un número entero. ", "")
),
""
)</f>
        <v/>
      </c>
      <c r="FD115" s="46">
        <f>IF(AND($DS115,FB115),
IF(AL115="","Debes escribir el valor de las horas extras diurnas. ",
IF( ISERR(_xlfn.NUMBERVALUE(AL115)), "El valor de las horas extras duirnas debe ser un número válido. ", "")
),
""
)</f>
        <v/>
      </c>
      <c r="FE115" s="46">
        <f>CONCATENATE(AM115,AN115)&lt;&gt;""</f>
        <v/>
      </c>
      <c r="FF115" s="46">
        <f>IF(AND($DS115,FE115),
IF(AM115="","Debes escribir el número de horas extras nocturnas. ",
IF( IFERROR(INT(AM115),1.1) &lt;&gt; IFERROR(_xlfn.NUMBERVALUE(AM115),1), "La cantidad de horas extras nocturnas debe ser un número entero. ", "")
),
""
)</f>
        <v/>
      </c>
      <c r="FG115" s="46">
        <f>IF(AND($DS115,FE115),
IF(AN115="","Debes escribir el valor de las horas extras nocturnas. ",
IF( ISERR(_xlfn.NUMBERVALUE(AN115)), "El valor de las horas extras nocturnas debe ser un número válido. ", "")
),
""
)</f>
        <v/>
      </c>
      <c r="FH115" s="46">
        <f>CONCATENATE(AO115,AP115)&lt;&gt;""</f>
        <v/>
      </c>
      <c r="FI115" s="46">
        <f>IF(AND($DS115,FH115),
IF(AO115="","Debes escribir el número de horas extras diurnas dominicales y festivas. ",
IF( IFERROR(INT(AO115),1.1) &lt;&gt; IFERROR(_xlfn.NUMBERVALUE(AO115),1), "La cantidad de horas extras diurnas dominicales y festivas debe ser un número entero. ", "")
),
""
)</f>
        <v/>
      </c>
      <c r="FJ115" s="46">
        <f>IF(AND($DS115,FH115),
IF(AP115="","Debes escribir el valor de las horas extras diurnas dominicales y festivas. ",
IF( ISERR(_xlfn.NUMBERVALUE(AP115)), "El valor de las horas extras diurnas dominicales y festivas debe ser un número válido. ", "")
),
""
)</f>
        <v/>
      </c>
      <c r="FK115" s="46">
        <f>CONCATENATE(AQ115,AR115)&lt;&gt;""</f>
        <v/>
      </c>
      <c r="FL115" s="46">
        <f>IF(AND($DS115,FK115),
IF(AQ115="","Debes escribir el número de horas extras nocturnas dominicales y festivas. ",
IF( IFERROR(INT(AQ115),1.1) &lt;&gt; IFERROR(_xlfn.NUMBERVALUE(AQ115),1), "La cantidad de horas extras nocturnas dominicales y festivas debe ser un número entero. ", "")
),
""
)</f>
        <v/>
      </c>
      <c r="FM115" s="46">
        <f>IF(AND($DS115,FK115),
IF(AR115="","Debes escribir el valor de las horas extras nocturnas dominicales y festivas. ",
IF( ISERR(_xlfn.NUMBERVALUE(AR115)), "El valor de las horas extras nocturnas dominicales y festivas debe ser un número válido. ", "")
),
""
)</f>
        <v/>
      </c>
      <c r="FN115" s="46">
        <f>CONCATENATE(AS115,AT115)&lt;&gt;""</f>
        <v/>
      </c>
      <c r="FO115" s="46">
        <f>IF(AND($DS115,FN115),
IF(AS115="","Debes escribir el número de horas recargo nocturno. ",
IF( IFERROR(INT(AS115),1.1) &lt;&gt; IFERROR(_xlfn.NUMBERVALUE(AS115),1), "La cantidad de horas recargo nocturno debe ser un número entero. ", "")
),
""
)</f>
        <v/>
      </c>
      <c r="FP115" s="46">
        <f>IF(AND($DS115,FN115),
IF(AT115="","Debes escribir el valor de las horas recargo nocturno. ",
IF( ISERR(_xlfn.NUMBERVALUE(AT115)), "El valor de las horas recargo nocturno debe ser un número válido. ", "")
),
""
)</f>
        <v/>
      </c>
      <c r="FQ115" s="46">
        <f>CONCATENATE(AU115,AV115)&lt;&gt;""</f>
        <v/>
      </c>
      <c r="FR115" s="46">
        <f>IF(AND($DS115,FQ115),
IF(AU115="","Debes escribir el número de horas recargo diurno dominical y festivo. ",
IF( IFERROR(INT(AU115),1.1) &lt;&gt; IFERROR(_xlfn.NUMBERVALUE(AU115),1), "La cantidad de horas recargo diurno dominical y festivo debe ser un número entero. ", "")
),
""
)</f>
        <v/>
      </c>
      <c r="FS115" s="46">
        <f>IF(AND($DS115,FQ115),
IF(AV115="","Debes escribir el valor de las horas recargo diurno dominical y festivo. ",
IF( ISERR(_xlfn.NUMBERVALUE(AV115)), "El valor de las horas recargo diurno dominical y festivo debe ser un número válido. ", "")
),
""
)</f>
        <v/>
      </c>
      <c r="FT115" s="46">
        <f>CONCATENATE(AW115,AX115)&lt;&gt;""</f>
        <v/>
      </c>
      <c r="FU115" s="46">
        <f>IF(AND($DS115,FT115),
IF(AW115="","Debes escribir el número de horas recargo nocturno dominical y festivo. ",
IF( IFERROR(INT(AW115),1.1) &lt;&gt; IFERROR(_xlfn.NUMBERVALUE(AW115),1), "La cantidad de horas recargo nocturno dominical y festivo debe ser un número entero. ", "")
),
""
)</f>
        <v/>
      </c>
      <c r="FV115" s="46">
        <f>IF(AND($DS115,FT115),
IF(AX115="","Debes escribir el valor de las horas recargo nocturno dominical y festivo. ",
IF( ISERR(_xlfn.NUMBERVALUE(AX115)), "El valor de las horas recargo nocturno dominical y festivo debe ser un número válido. ", "")
),
""
)</f>
        <v/>
      </c>
      <c r="FW115" s="46">
        <f>CONCATENATE(AY115,AZ115)&lt;&gt;""</f>
        <v/>
      </c>
      <c r="FX115" s="46">
        <f>IF(AND($DS115,FW115),
IF(AY115="","Debes escribir el número de días de vacaciones comunes. ",
IF( IFERROR(INT(AY115),1.1) &lt;&gt; IFERROR(_xlfn.NUMBERVALUE(AY115),1), "La cantidad de días de vacaciones comunes debe ser un número entero. ", "")
),
""
)</f>
        <v/>
      </c>
      <c r="FY115" s="46">
        <f>IF(AND($DS115,FW115),
IF(AZ115="","Debes escribir el valor de las vacaciones comunes. ",
IF( ISERR(_xlfn.NUMBERVALUE(AZ115)), "El valor de las vacaciones comunes debe ser un número válido. ", "")
),
""
)</f>
        <v/>
      </c>
      <c r="FZ115" s="46">
        <f>CONCATENATE(BA115,BB115)&lt;&gt;""</f>
        <v/>
      </c>
      <c r="GA115" s="46">
        <f>IF(AND($DS115,FZ115),
IF(BA115="","Debes escribir el número de días de vacaciones compensadas. ",
IF( IFERROR(INT(BA115),1.1) &lt;&gt; IFERROR(_xlfn.NUMBERVALUE(BA115),1), "La cantidad de días de vacaciones compensadas debe ser un número entero. ", "")
),
""
)</f>
        <v/>
      </c>
      <c r="GB115" s="46">
        <f>IF(AND($DS115,FZ115),
IF(BB115="","Debes escribir el valor de las vacaciones compensadas. ",
IF( ISERR(_xlfn.NUMBERVALUE(BB115)), "El valor de las vacaciones compensadas debe ser un número válido. ", "")
),
""
)</f>
        <v/>
      </c>
      <c r="GC115" s="46">
        <f>CONCATENATE(BC115,BD115)&lt;&gt;""</f>
        <v/>
      </c>
      <c r="GD115" s="46">
        <f>IF(AND($DS115,GC115),
IF(BC115="","Debes escribir el número de días de prima salarial. ",
IF( IFERROR(INT(BC115),1.1) &lt;&gt; IFERROR(_xlfn.NUMBERVALUE(BC115),1), "La cantidad de días de prima salarial debe ser un número entero. ", "")
),
""
)</f>
        <v/>
      </c>
      <c r="GE115" s="46">
        <f>IF(AND($DS115,GC115),
IF(BD115="","Debes escribir el valor de los días de prima salarial. ",
IF( ISERR(_xlfn.NUMBERVALUE(BD115)), "El valor de los días de prima salarial debe ser un número válido. ", "")
),
""
)</f>
        <v/>
      </c>
      <c r="GF115" s="46">
        <f>IF($DS115,
IF( AND(BE115&lt;&gt;"", ISERR(_xlfn.NUMBERVALUE(BE115))), "El valor de la prima NO saliarial debe ser un número válido. ", "")
)</f>
        <v/>
      </c>
      <c r="GG115" s="46">
        <f>CONCATENATE(BF115,BG115,BH115)&lt;&gt;""</f>
        <v/>
      </c>
      <c r="GH115" s="46">
        <f>IF(AND($DS115,GG115),
IF(BF115="","Debes escribir el valor de las cesantías. ",
IF( ISERR(_xlfn.NUMBERVALUE(BF115)), "El valor de las cesantías debe ser un número válido. ", "")
),
""
)</f>
        <v/>
      </c>
      <c r="GI115" s="46">
        <f>IF(AND($DS115,GG115),
IF(BG115="","Debes escribir el % de cesantías. ",
IF( ISERR(_xlfn.NUMBERVALUE(BG115)), "El % de cesantías debe ser un número válido. ", "")
),
""
)</f>
        <v/>
      </c>
      <c r="GJ115" s="46">
        <f>IF(AND($DS115,GG115),
IF(BH115="","Debes escribir el valor de intereses de cesantías. ",
IF( ISERR(_xlfn.NUMBERVALUE(BH115)), "El valor de intereses de cesantías debe ser un número válido. ", "")
),
""
)</f>
        <v/>
      </c>
      <c r="GK115" s="46">
        <f>CONCATENATE(BI115,BJ115,BK115)&lt;&gt;""</f>
        <v/>
      </c>
      <c r="GL115" s="46">
        <f>IF(AND($DS115,GK115),
IF(BI115="","Debes escribir el número de días de incapacidad. ",
IF( IFERROR(INT(BI115),1.1) &lt;&gt; IFERROR(_xlfn.NUMBERVALUE(BI115),1), "La cantidad de días de incapacidad debe ser un número entero. ", "")
),
""
)</f>
        <v/>
      </c>
      <c r="GM115" s="46">
        <f>IF(AND($DS115,GK115),
IF(BJ115="","Debes escribir el tipo de incapacidad. ",
IF(_xlfn.IFNA(VLOOKUP(BJ115,TIPO_DE_INCAPACIDAD,1,FALSE),-1)=-1,"El tipo de incapacidad es inválida (por favor seleccionarlo de la lista). ","")
),
""
)</f>
        <v/>
      </c>
      <c r="GN115" s="46">
        <f>IF(AND($DS115,GK115),
IF(BK115="","Debes escribir el valor de la incapacidad. ",
IF( ISERR(_xlfn.NUMBERVALUE(BK115)), "El valor de la incapacidad debe ser un número válido. ", "")
),
""
)</f>
        <v/>
      </c>
      <c r="GO115" s="46">
        <f>CONCATENATE(BL115,BM115)&lt;&gt;""</f>
        <v/>
      </c>
      <c r="GP115" s="46">
        <f>IF(AND($DS115,GO115),
IF(BL115="","Debes escribir el número de días de licencia de maternidad o paternidad. ",
IF( IFERROR(INT(BL115),1.1) &lt;&gt; IFERROR(_xlfn.NUMBERVALUE(BL115),1), "La cantidad de días de licencia de maternidad o paternidad debe ser un número entero. ", "")
),
""
)</f>
        <v/>
      </c>
      <c r="GQ115" s="46">
        <f>IF(AND($DS115,GO115),
IF(BM115="","Debes escribir el valor de la licencia de maternidad o paternidad. ",
IF( ISERR(_xlfn.NUMBERVALUE(BM115)), "El valor de la licencia de maternidad o paternidad debe ser un número válido. ", "")
),
""
)</f>
        <v/>
      </c>
      <c r="GR115" s="46">
        <f>CONCATENATE(BN115,BO115)&lt;&gt;""</f>
        <v/>
      </c>
      <c r="GS115" s="46">
        <f>IF(AND($DS115,GR115),
IF(BN115="","Debes escribir el número de días de licencia remunerada. ",
IF( IFERROR(INT(BN115),1.1) &lt;&gt; IFERROR(_xlfn.NUMBERVALUE(BN115),1), "La cantidad de días de licencia remunerada debe ser un número entero. ", "")
),
""
)</f>
        <v/>
      </c>
      <c r="GT115" s="46">
        <f>IF(AND($DS115,GR115),
IF(BO115="","Debes escribir el valor de la licencia remunerada. ",
IF( ISERR(_xlfn.NUMBERVALUE(BO115)), "El valor de la licencia remunerada debe ser un número válido. ", "")
),
""
)</f>
        <v/>
      </c>
      <c r="GU115" s="46">
        <f>IF($DS115,
IF( AND(BP115&lt;&gt;"", ISERR(_xlfn.NUMBERVALUE(BP115))), "El valor de la licencia NO remunerada debe ser un número válido. ", "")
)</f>
        <v/>
      </c>
      <c r="GV115" s="46">
        <f>IF($DS115,
IF( AND(BQ115&lt;&gt;"", ISERR(_xlfn.NUMBERVALUE(BQ115))), "El valor de auxilios salariales debe ser un número válido. ", "")
)</f>
        <v/>
      </c>
      <c r="GW115" s="46">
        <f>IF($DS115,
IF( AND(BR115&lt;&gt;"", ISERR(_xlfn.NUMBERVALUE(BR115))), "El valor de auxilios NO salariales debe ser un número válido. ", "")
)</f>
        <v/>
      </c>
      <c r="GX115" s="46">
        <f>IF($DS115,
IF( AND(BS115&lt;&gt;"", ISERR(_xlfn.NUMBERVALUE(BS115))), "El valor de bonos salariales debe ser un número válido. ", "")
)</f>
        <v/>
      </c>
      <c r="GY115" s="46">
        <f>IF($DS115,
IF( AND(BT115&lt;&gt;"", ISERR(_xlfn.NUMBERVALUE(BT115))), "El valor de bonos NO salariales debe ser un número válido. ", "")
)</f>
        <v/>
      </c>
      <c r="GZ115" s="46">
        <f>IF($DS115,
IF( AND(BU115&lt;&gt;"", ISERR(_xlfn.NUMBERVALUE(BU115))), "El valor de bonos salariales de alimentación debe ser un número válido. ", "")
)</f>
        <v/>
      </c>
      <c r="HA115" s="46">
        <f>IF($DS115,
IF( AND(BV115&lt;&gt;"", ISERR(_xlfn.NUMBERVALUE(BV115))), "El valor de bonos NO salariales de alimentación debe ser un número válido. ", "")
)</f>
        <v/>
      </c>
      <c r="HB115" s="46">
        <f>IF($DS115,
IF( AND(BW115&lt;&gt;"", ISERR(_xlfn.NUMBERVALUE(BW115))), "El valor de bonificaciones salariales debe ser un número válido. ", "")
)</f>
        <v/>
      </c>
      <c r="HC115" s="46">
        <f>IF($DS115,
IF( AND(BX115&lt;&gt;"", ISERR(_xlfn.NUMBERVALUE(BX115))), "El valor de bonificaciones NO salariales debe ser un número válido. ", "")
)</f>
        <v/>
      </c>
      <c r="HD115" s="46">
        <f>IF($DS115,
IF( AND(BY115&lt;&gt;"", ISERR(_xlfn.NUMBERVALUE(BY115))), "El valor de compensaciones ordinarias debe ser un número válido. ", "")
)</f>
        <v/>
      </c>
      <c r="HE115" s="46">
        <f>IF($DS115,
IF( AND(BZ115&lt;&gt;"", ISERR(_xlfn.NUMBERVALUE(BZ115))), "El valor de compensaciones extraordinarias debe ser un número válido. ", "")
)</f>
        <v/>
      </c>
      <c r="HF115" s="46">
        <f>IF($DS115,
IF( AND(CA115&lt;&gt;"", ISERR(_xlfn.NUMBERVALUE(CA115))), "El valor de comisiones debe ser un número válido. ", "")
)</f>
        <v/>
      </c>
      <c r="HG115" s="46">
        <f>IF($DS115,
IF( AND(CB115&lt;&gt;"", ISERR(_xlfn.NUMBERVALUE(CB115))), "El valor de ausencia por huega debe ser un número válido. ", "")
)</f>
        <v/>
      </c>
      <c r="HH115" s="46">
        <f>IF($DS115,
IF( AND(CC115&lt;&gt;"", ISERR(_xlfn.NUMBERVALUE(CC115))), "El valor de anticipos debe ser un número válido. ", "")
)</f>
        <v/>
      </c>
      <c r="HI115" s="46">
        <f>IF($DS115,
IF( AND(CD115&lt;&gt;"", ISERR(_xlfn.NUMBERVALUE(CD115))), "El valor de pagos a terceros debe ser un número válido. ", "")
)</f>
        <v/>
      </c>
      <c r="HJ115" s="46">
        <f>IF($DS115,
IF( AND(CE115&lt;&gt;"", ISERR(_xlfn.NUMBERVALUE(CE115))), "El valor de dotación debe ser un número válido. ", "")
)</f>
        <v/>
      </c>
      <c r="HK115" s="46">
        <f>IF($DS115,
IF( AND(CF115&lt;&gt;"", ISERR(_xlfn.NUMBERVALUE(CF115))), "El valor de apoyo sostenibilidad debe ser un número válido. ", "")
)</f>
        <v/>
      </c>
      <c r="HL115" s="46">
        <f>IF($DS115,
IF( AND(CG115&lt;&gt;"", ISERR(_xlfn.NUMBERVALUE(CG115))), "El valor de teletrabajo debe ser un número válido. ", "")
)</f>
        <v/>
      </c>
      <c r="HM115" s="46">
        <f>IF($DS115,
IF( AND(CH115&lt;&gt;"", ISERR(_xlfn.NUMBERVALUE(CH115))), "El valor de bonificación de retiro debe ser un número válido. ", "")
)</f>
        <v/>
      </c>
      <c r="HN115" s="46">
        <f>IF($DS115,
IF( AND(CI115&lt;&gt;"", ISERR(_xlfn.NUMBERVALUE(CI115))), "El valor de indemnización de retiro debe ser un número válido. ", "")
)</f>
        <v/>
      </c>
      <c r="HO115" s="46">
        <f>IF($DS115,
IF( AND(CJ115&lt;&gt;"", ISERR(_xlfn.NUMBERVALUE(CJ115))), "El valor de reintegros debe ser un número válido. ", "")
)</f>
        <v/>
      </c>
      <c r="HP115" s="46">
        <f>CONCATENATE(CK115,CL115,CM115)&lt;&gt;""</f>
        <v/>
      </c>
      <c r="HQ115" s="46">
        <f>IF(AND($DS115,HP115),
IF(CK115="","Debes escribir la descripción de otro concepto no categorizado. ",""),
""
)</f>
        <v/>
      </c>
      <c r="HR115" s="46">
        <f>IF(AND($DS115,HP115),
IF(CONCATENATE(CL115,CM115)="","Debes escribir al menos un valor de concepto no categorizado (salarial o no salarial). ",
IF(ISERR(_xlfn.NUMBERVALUE(CL115)),"El valor salarial concepto no categorizado debe ser un número válido. ","")
),
""
)</f>
        <v/>
      </c>
      <c r="HS115" s="46">
        <f>IF(AND($DS115,HP115),
IF(CONCATENATE(CL115,CM115)="","Debes escribir al menos un valor de concepto no categorizado (salarial o no salarial). ",
IF(ISERR(_xlfn.NUMBERVALUE(CM115)),"El valor NO salarial concepto no categorizado debe ser un número válido. ","")
),
""
)</f>
        <v/>
      </c>
      <c r="HT115" s="46">
        <f>IF($DS115,
IF(CN115="","Debes escribir el porcentaje del aporte a salud. ",
IF( ISERR(_xlfn.NUMBERVALUE(CN115)), "El valor del porcentaje del aporte a salud debe ser un número válido. ", "")
)
)</f>
        <v/>
      </c>
      <c r="HU115" s="46">
        <f>IF($DS115,
IF(CO115="","Debes escribir el valor del aporte a salud. ",
IF( ISERR(_xlfn.NUMBERVALUE(CO115)), "El valor del aporte a salud debe ser un número válido. ", "")
)
)</f>
        <v/>
      </c>
      <c r="HV115" s="46">
        <f>IF($DS115,
IF( AND(CP115&lt;&gt;"", ISERR(_xlfn.NUMBERVALUE(CP115))), "El valor plan complementario debe ser un número válido. ", "")
)</f>
        <v/>
      </c>
      <c r="HW115" s="46">
        <f>IF($DS115,
IF(CQ115="","Debes escribir el porcentaje del aporte a pensión. ",
IF( ISERR(_xlfn.NUMBERVALUE(CQ115)), "El valor del porcentaje del aporte a pensión debe ser un número válido. ", "")
)
)</f>
        <v/>
      </c>
      <c r="HX115" s="46">
        <f>IF($DS115,
IF(CR115="","Debes escribir el valor del aporte a pensión. ",
IF( ISERR(_xlfn.NUMBERVALUE(CR115)), "El valor del aporte a salud debe ser un número válido. ", "")
)
)</f>
        <v/>
      </c>
      <c r="HY115" s="46">
        <f>IF($DS115,
IF( AND(CS115&lt;&gt;"", ISERR(_xlfn.NUMBERVALUE(CS115))), "El valor pensión voluntaria debe ser un número válido. ", "")
)</f>
        <v/>
      </c>
      <c r="HZ115" s="46">
        <f>CONCATENATE(CT115,CU115,CV115,CW115)&lt;&gt;""</f>
        <v/>
      </c>
      <c r="IA115" s="46">
        <f>IF(AND($DS115,HZ115),
IF(CT115="","Debes escribir el % del fondo de seguridad pensional. ",
IF( ISERR(_xlfn.NUMBERVALUE(CT115)), "El % del fondo de seguridad debe ser un número válido. ", "")
),
""
)</f>
        <v/>
      </c>
      <c r="IB115" s="46">
        <f>IF(AND($DS115,HZ115),
IF(CU115="","Debes escribir el valor del aporte al fondo de solidaridad pensional. ",
IF( ISERR(_xlfn.NUMBERVALUE(CU115)), "El valor del aporte al fondo de solidaridad pensional debe ser un número válido. ", "")
),
""
)</f>
        <v/>
      </c>
      <c r="IC115" s="46">
        <f>IF(AND($DS115,HZ115),
IF(CV115="","Debes escribir el % del fondo de subsistencia. ",
IF( ISERR(_xlfn.NUMBERVALUE(CV115)), "El % del fondo de subsistencia debe ser un número válido. ", "")
),
""
)</f>
        <v/>
      </c>
      <c r="ID115" s="46">
        <f>IF(AND($DS115,HZ115),
IF(CW115="","Debes escribir el valor del fondo de subsistencia. ",
IF( ISERR(_xlfn.NUMBERVALUE(CW115)), "El valor del fondo de subsistencia debe ser un número válido. ", "")
),
""
)</f>
        <v/>
      </c>
      <c r="IE115" s="46">
        <f>CONCATENATE(CX115,CY115)&lt;&gt;""</f>
        <v/>
      </c>
      <c r="IF115" s="46">
        <f>IF(AND($DS115,IE115),
IF(CX115="","Debes escribir el % de sindicato. ",
IF( ISERR(_xlfn.NUMBERVALUE(CX115)), "El % de sindicato debe ser un número válido. ", "")
),
""
)</f>
        <v/>
      </c>
      <c r="IG115" s="46">
        <f>IF(AND($DS115,IE115),
IF(CY115="","Debes escribir el valor del sindicato. ",
IF( ISERR(_xlfn.NUMBERVALUE(CY115)), "El valor del sindicato debe ser un número válido. ", "")
),
""
)</f>
        <v/>
      </c>
      <c r="IH115" s="46">
        <f>IF($DS115,
IF( AND(CZ115&lt;&gt;"", ISERR(_xlfn.NUMBERVALUE(CZ115))), "El valor de sanción pública debe ser un número válido. ", "")
)</f>
        <v/>
      </c>
      <c r="II115" s="46">
        <f>IF($DS115,
IF( AND(DA115&lt;&gt;"", ISERR(_xlfn.NUMBERVALUE(DA115))), "El valor de sanción privada debe ser un número válido. ", "")
)</f>
        <v/>
      </c>
      <c r="IJ115" s="46">
        <f>CONCATENATE(DB115,DC115)&lt;&gt;""</f>
        <v/>
      </c>
      <c r="IK115" s="46">
        <f>IF(AND($DS115,IJ115),
IF(DB115="","Debes escribir la descripción de libranza. ",""),
""
)</f>
        <v/>
      </c>
      <c r="IL115" s="46">
        <f>IF(AND($DS115,IJ115),
IF(DC115="","Debes escribir la cuota libranza. ",
IF(ISERR(_xlfn.NUMBERVALUE(DC115)),"El valor de la cuota libranza debe ser un número válido. ","")
),
""
)</f>
        <v/>
      </c>
      <c r="IM115" s="46">
        <f>IF($DS115,
IF( AND(DD115&lt;&gt;"", ISERR(_xlfn.NUMBERVALUE(DD115))), "El valor de pagos a terceros debe ser un número válido. ", "")
)</f>
        <v/>
      </c>
      <c r="IN115" s="46">
        <f>IF($DS115,
IF( AND(DE115&lt;&gt;"", ISERR(_xlfn.NUMBERVALUE(DE115))), "El valor de anticipos debe ser un número válido. ", "")
)</f>
        <v/>
      </c>
      <c r="IO115" s="46">
        <f>IF($DS115,
IF( AND(DF115&lt;&gt;"", ISERR(_xlfn.NUMBERVALUE(DF115))), "El valor de AFC debe ser un número válido. ", "")
)</f>
        <v/>
      </c>
      <c r="IP115" s="46">
        <f>IF($DS115,
IF( AND(DG115&lt;&gt;"", ISERR(_xlfn.NUMBERVALUE(DG115))), "El valor de rete-fuente debe ser un número válido. ", "")
)</f>
        <v/>
      </c>
      <c r="IQ115" s="46">
        <f>IF($DS115,
IF( AND(DH115&lt;&gt;"", ISERR(_xlfn.NUMBERVALUE(DH115))), "El valor de cooperativa de trabajo debe ser un número válido. ", "")
)</f>
        <v/>
      </c>
      <c r="IR115" s="46">
        <f>IF($DS115,
IF( AND(DI115&lt;&gt;"", ISERR(_xlfn.NUMBERVALUE(DI115))), "El valor de embargo fiscal debe ser un número válido. ", "")
)</f>
        <v/>
      </c>
      <c r="IS115" s="46">
        <f>IF($DS115,
IF( AND(DJ115&lt;&gt;"", ISERR(_xlfn.NUMBERVALUE(DJ115))), "El valor de educación debe ser un número válido. ", "")
)</f>
        <v/>
      </c>
      <c r="IT115" s="46">
        <f>IF($DS115,
IF( AND(DK115&lt;&gt;"", ISERR(_xlfn.NUMBERVALUE(DK115))), "El valor de reintegro debe ser un número válido. ", "")
)</f>
        <v/>
      </c>
      <c r="IU115" s="46">
        <f>IF($DS115,
IF( AND(DL115&lt;&gt;"", ISERR(_xlfn.NUMBERVALUE(DL115))), "El valor de deuda debe ser un número válido. ", "")
)</f>
        <v/>
      </c>
      <c r="IV115" s="46">
        <f>IF($DS115,
IF( AND(DM115&lt;&gt;"", ISERR(_xlfn.NUMBERVALUE(DM115))), "El valor de otras deducciones debe ser un número válido. ", "")
)</f>
        <v/>
      </c>
      <c r="IW115" s="46">
        <f>IF($DS115,
IF(DN115="","Debes escribir el valor de los devengos totales. ",
IF( ISERR(_xlfn.NUMBERVALUE(DN115)), "El valor de los devengos totales debe ser un número válido. ", "")
)
)</f>
        <v/>
      </c>
      <c r="IX115" s="46">
        <f>IF($DS115,
IF(DO115="","Debes escribir el valor de las deducciones totales. ",
IF( ISERR(_xlfn.NUMBERVALUE(DO115)), "El valor de las deducciones totales debe ser un número válido. ", "")
)
)</f>
        <v/>
      </c>
      <c r="IY115" s="46">
        <f>IF($DS115,
IF(DP115="","Debes escribir el valor del salario total. ",
IF( ISERR(_xlfn.NUMBERVALUE(DP115)), "El valor del salario total debe ser un número válido. ", "")
)
)</f>
        <v/>
      </c>
    </row>
    <row r="116">
      <c r="B116" s="48" t="n">
        <v>104</v>
      </c>
      <c r="C116" s="61">
        <f>IF(AND(DS116,DP116&lt;&gt;""),
IF(DQ116="","OK","Error"),
""
)</f>
        <v/>
      </c>
      <c r="D116" s="53" t="n"/>
      <c r="E116" s="52" t="n"/>
      <c r="F116" s="112" t="n"/>
      <c r="G116" s="52" t="n"/>
      <c r="H116" s="53" t="n"/>
      <c r="I116" s="52" t="n"/>
      <c r="J116" s="52" t="n"/>
      <c r="K116" s="53" t="n"/>
      <c r="L116" s="55" t="n"/>
      <c r="M116" s="108" t="n"/>
      <c r="N116" s="56" t="n"/>
      <c r="O116" s="52" t="n"/>
      <c r="P116" s="52" t="n"/>
      <c r="Q116" s="52" t="n"/>
      <c r="R116" s="52" t="n"/>
      <c r="S116" s="52" t="n"/>
      <c r="T116" s="53" t="n"/>
      <c r="U116" s="52" t="n"/>
      <c r="V116" s="52" t="n"/>
      <c r="W116" s="55" t="n"/>
      <c r="X116" s="55" t="n"/>
      <c r="Y116" s="52" t="n"/>
      <c r="Z116" s="55" t="n"/>
      <c r="AA116" s="52" t="n"/>
      <c r="AB116" s="53" t="n"/>
      <c r="AC116" s="53" t="n"/>
      <c r="AD116" s="53" t="n"/>
      <c r="AE116" s="177" t="n"/>
      <c r="AF116" s="113" t="n"/>
      <c r="AG116" s="177" t="n"/>
      <c r="AH116" s="178" t="n"/>
      <c r="AI116" s="178" t="n"/>
      <c r="AJ116" s="178" t="n"/>
      <c r="AK116" s="114" t="n"/>
      <c r="AL116" s="178" t="n"/>
      <c r="AM116" s="114" t="n"/>
      <c r="AN116" s="178" t="n"/>
      <c r="AO116" s="114" t="n"/>
      <c r="AP116" s="178" t="n"/>
      <c r="AQ116" s="114" t="n"/>
      <c r="AR116" s="178" t="n"/>
      <c r="AS116" s="114" t="n"/>
      <c r="AT116" s="178" t="n"/>
      <c r="AU116" s="114" t="n"/>
      <c r="AV116" s="178" t="n"/>
      <c r="AW116" s="114" t="n"/>
      <c r="AX116" s="178" t="n"/>
      <c r="AY116" s="114" t="n"/>
      <c r="AZ116" s="178" t="n"/>
      <c r="BA116" s="114" t="n"/>
      <c r="BB116" s="178" t="n"/>
      <c r="BC116" s="114" t="n"/>
      <c r="BD116" s="178" t="n"/>
      <c r="BE116" s="178" t="n"/>
      <c r="BF116" s="178" t="n"/>
      <c r="BG116" s="59" t="n"/>
      <c r="BH116" s="178" t="n"/>
      <c r="BI116" s="114" t="n"/>
      <c r="BJ116" s="53" t="n"/>
      <c r="BK116" s="178" t="n"/>
      <c r="BL116" s="114" t="n"/>
      <c r="BM116" s="178" t="n"/>
      <c r="BN116" s="114" t="n"/>
      <c r="BO116" s="178" t="n"/>
      <c r="BP116" s="178" t="n"/>
      <c r="BQ116" s="178" t="n"/>
      <c r="BR116" s="178" t="n"/>
      <c r="BS116" s="178" t="n"/>
      <c r="BT116" s="178" t="n"/>
      <c r="BU116" s="178" t="n"/>
      <c r="BV116" s="178" t="n"/>
      <c r="BW116" s="178" t="n"/>
      <c r="BX116" s="178" t="n"/>
      <c r="BY116" s="178" t="n"/>
      <c r="BZ116" s="178" t="n"/>
      <c r="CA116" s="178" t="n"/>
      <c r="CB116" s="178" t="n"/>
      <c r="CC116" s="178" t="n"/>
      <c r="CD116" s="178" t="n"/>
      <c r="CE116" s="178" t="n"/>
      <c r="CF116" s="178" t="n"/>
      <c r="CG116" s="178" t="n"/>
      <c r="CH116" s="178" t="n"/>
      <c r="CI116" s="178" t="n"/>
      <c r="CJ116" s="178" t="n"/>
      <c r="CK116" s="53" t="n"/>
      <c r="CL116" s="178" t="n"/>
      <c r="CM116" s="178" t="n"/>
      <c r="CN116" s="60" t="n"/>
      <c r="CO116" s="177" t="n"/>
      <c r="CP116" s="178" t="n"/>
      <c r="CQ116" s="60" t="n"/>
      <c r="CR116" s="177" t="n"/>
      <c r="CS116" s="178" t="n"/>
      <c r="CT116" s="59" t="n"/>
      <c r="CU116" s="178" t="n"/>
      <c r="CV116" s="59" t="n"/>
      <c r="CW116" s="178" t="n"/>
      <c r="CX116" s="59" t="n"/>
      <c r="CY116" s="178" t="n"/>
      <c r="CZ116" s="178" t="n"/>
      <c r="DA116" s="178" t="n"/>
      <c r="DB116" s="53" t="n"/>
      <c r="DC116" s="178" t="n"/>
      <c r="DD116" s="178" t="n"/>
      <c r="DE116" s="178" t="n"/>
      <c r="DF116" s="178" t="n"/>
      <c r="DG116" s="178" t="n"/>
      <c r="DH116" s="178" t="n"/>
      <c r="DI116" s="178" t="n"/>
      <c r="DJ116" s="178" t="n"/>
      <c r="DK116" s="178" t="n"/>
      <c r="DL116" s="178" t="n"/>
      <c r="DM116" s="178" t="n"/>
      <c r="DN116" s="177" t="n"/>
      <c r="DO116" s="177" t="n"/>
      <c r="DP116" s="177" t="n"/>
      <c r="DQ116" s="76">
        <f>IF(AND(DS116,DP116&lt;&gt;""),
CONCATENATE(DT116,DU116,DV116,DW116,DX116,DY116,DZ116,EA116,EB116,EC116,ED116,EE116,EF116,EG116,EH116,EI116,EJ116,EK116,EL116,EM116,EN116,EO116,EP116,EQ116,ES116,ET116,EU116,EV116,EW116,EX116,EY116,EZ116,FA116,FC116,FD116,FF116,FG116,FI116,FJ116,FL116,FM116,FO116,FP116,FR116,FS116,FU116,FV116,FX116,FY116,GA116,GB116,GD116,GE116,GF116,GH116,GI116,GJ116,GL116,GM116,GN116,GP116,GQ116,GS116,GT116,GU116,GV116,GW116,GX116,GY116,GZ116,HA116,HB116,HC116,HD116,HE116,HF116,HG116,HH116,HI116,HJ116,HK116,HL116,HM116,HN116,HO116,HQ116,HR116,HS116,HT116,HU116,HV116,HW116,HX116,HY116,IA116,IB116,IC116,ID116,IF116,IG116,IH116,II116,IK116,IL116,IM116,IN116,IO116,IP116,IQ116,IR116,IS116,IT116,IU116,IV116,IW116,IX116,IY116,IZ116),
""
)</f>
        <v/>
      </c>
      <c r="DR116" s="53" t="n"/>
      <c r="DS116" s="46">
        <f>CONCATENATE(D116,$E116,$F116,$G116,H116,$I116,$J116,K116,$L116,$M116,N116,$O116,$P116,$Q116,$R116,$S116,T116,$U116,$V116,$W116,$X116,$Y116,$Z116,$AA116,AB116,AC116,AD116,$AE116,$AF116,$AG116,AH116,AI116,AJ116,AK116,AL116,AM116,AN116,AO116,AP116,AQ116,AR116,AS116,AT116,AU116,AV116,AW116,AX116,AY116,AZ116,BA116,BB116,BC116,BD116,BE116,BF116,BG116,BH116,BI116,BJ116,BK116,BL116,BM116,BN116,BO116,BP116,BQ116,BR116,BS116,BT116,BU116,BV116,BW116,BX116,BY116,BZ116,CA116,CB116,CC116,CD116,CE116,CF116,CG116,CH116,CI116,CJ116,CK116,CL116,CM116,$CN116,$CO116,CP116,$CQ116,$CR116,CS116,CT116,CU116,CV116,CW116,CX116,CY116,CZ116,DA116,DB116,DC116,DD116,DE116,DF116,DG116,DH116,DI116,DJ116,DK116,DL116,DM116,$DN116,$DO116,$DP116,DR116)&lt;&gt;""</f>
        <v/>
      </c>
      <c r="DT116" s="46">
        <f>IF(AND($DS116,$E$4&lt;&gt;""),
IF(LEFT($E$4,2) = "1.",
IF(D116&lt;&gt;"","El CUNE sólo se envía en operaciones de novedad o ajuste. ",""),
IF(D116="","Debes escribir un CUNE válido para realizar operaciones de novedad o ajuste. ","")),
""
)</f>
        <v/>
      </c>
      <c r="DU116" s="46">
        <f>IF($DS116,
IF(E116="","Debes seleccionar el tipo de documento del empleado. ",
IF(_xlfn.IFNA(VLOOKUP(E116,TIPO_DE_DOCUMENTO,1,FALSE),-1)=-1,"El tipo de documento no es válido (por favor seleccionarlo de la lista). ","")
)
)</f>
        <v/>
      </c>
      <c r="DV116" s="46">
        <f>IF($DS116,
IF(F116="","Debes escribir el número de documento del empleado. ","")
)</f>
        <v/>
      </c>
      <c r="DW116" s="46">
        <f>IF($DS116,
IF(G116="","Debes escribir el primer nombre del empleado. ","")
)</f>
        <v/>
      </c>
      <c r="DY116" s="46">
        <f>IF($DS116,
IF(I116="","Debes escribir el primer apellido del empleado. ","")
)</f>
        <v/>
      </c>
      <c r="DZ116" s="46">
        <f>IF($DS116,
IF(J116="","Debes escribir el segundo apellido del empleado. ","")
)</f>
        <v/>
      </c>
      <c r="EB116" s="46">
        <f>IF($DS116,
IF(L116="","Debes escribir la fecha de ingreso del empleado. ",
IF(ISERR(DATE(YEAR(L116),MONTH(L116),DAY(L116))), "El valor ingresado en fecha de ingreso no tiene un formato válido. ","")
)
)</f>
        <v/>
      </c>
      <c r="EC116" s="46">
        <f>IF($DS116,
IF(M116="","Debes escribir el tiempo laborado. ",
IF( IFERROR(INT(M116),1.1) &lt;&gt; IFERROR(_xlfn.NUMBERVALUE(M116),1), "El valor de los días trabajados debe ser un número entero. ", "")
)
)</f>
        <v/>
      </c>
      <c r="ED116" s="46">
        <f>IF($DS116,
IF( AND(N116&lt;&gt;"", ISERR(DATE(YEAR(N116),MONTH(N116),DAY(N116))) ), "El valor ingresado en fecha de ingreso no tiene un formato válido. ",
IF( AND(N116&lt;&gt;"", $E$6&lt;&gt;"", DATE(YEAR(N116), MONTH(N116), 1) &lt;&gt; IFERROR(DATE(MID($E$6, 1, 4), MID($E$6, 6, 2),1), "1/1/1900") ), "La fecha de retiro debe estar dentro del período liquidado. ", "")
)
)</f>
        <v/>
      </c>
      <c r="EE116" s="46">
        <f>IF($DS116,
IF(O116="","Debes seleccionar el tipo de trabajador. ",
IF(_xlfn.IFNA(VLOOKUP(O116,TIPO_DE_TRABAJADOR,1,FALSE),-1)=-1,"El tipo de trabajador no es válido (por favor seleccionarlo de la lista). ","")
)
)</f>
        <v/>
      </c>
      <c r="EF116" s="46">
        <f>IF($DS116,
IF(P116="","Debes seleccionar si es un trabajador dependiente pensionado por vejez. ",
IF(_xlfn.IFNA(VLOOKUP(P116,SUBTIPO_DE_TRABAJADOR,1,FALSE),-1)=-1,"El tipo de trabajador dependiente pensionado por vejez no es válido (por favor seleccionarlo de la lista). ","")
)
)</f>
        <v/>
      </c>
      <c r="EG116" s="46">
        <f>IF($DS116,
IF(Q116="","Debes seleccionar el tipo de contrato del trabajador. ",
IF(_xlfn.IFNA(VLOOKUP(Q116,TIPO_DE_CONTRATO,1,FALSE),-1)=-1,"El tipo de contrato del trabajador no es válido (por favor seleccionarlo de la lista). ","")
)
)</f>
        <v/>
      </c>
      <c r="EH116" s="46">
        <f>IF($DS116,
IF(R116="","Debes seleccionar si es un salario integral. ",
IF(_xlfn.IFNA(VLOOKUP(R116,SI_NO,1,FALSE),-1)=-1,"Valor no válido para salario integral (por favor seleccionarlo de la lista). ","")
)
)</f>
        <v/>
      </c>
      <c r="EI116" s="46">
        <f>IF($DS116,
IF(S116="","Debes seleccionar si el trabajador realiza actividades de riesgo. ",
IF(_xlfn.IFNA(VLOOKUP(S116,SI_NO,1,FALSE),-1)=-1,"Valor no válido para actividad de alto riesgo (por favor seleccionarlo de la lista). ","")
)
)</f>
        <v/>
      </c>
      <c r="EK116" s="46">
        <f>IF($DS116,
IF(U116="","Debes escribir el código del municipio de residencia del trabajador. ",
IF(_xlfn.IFNA(VLOOKUP(U116,MUNICIPIO,1,FALSE),-1)=-1,"El municipio de residencia del trabajador es inválido (por favor seleccionarlo de la lista). ","")
)
)</f>
        <v/>
      </c>
      <c r="EL116" s="46">
        <f>IF($DS116,
IF(V116="","Debes escribir el la dirección de residendia del trabajador. ","")
)</f>
        <v/>
      </c>
      <c r="EM116" s="46">
        <f>IF($DS116,
IF(W116="","Debes escribir la fecha de inicio de la liquidación. ",
IF(ISERR(DATE(YEAR(W116),MONTH(W116),DAY(W116))),"El valor ingresado en fecha de inicio de liquidación no tiene un formato válido. ",
IF( AND($E$6&lt;&gt;"", DATE(YEAR(W116), MONTH(W116), 1) &lt;&gt; IFERROR(DATE(MID($E$6, 1, 4), MID($E$6, 6, 2),1), "1/1/1900") ), "La fecha de inicio de la liquidación debe estar dentro del período liquidado. ", "")
)
)
)</f>
        <v/>
      </c>
      <c r="EN116" s="46">
        <f>IF($DS116,
IF(X116="","Debes escribir la fecha de fin de la liquidación. ",
IF(ISERR(DATE(YEAR(X116),MONTH(X116),DAY(X116))),"El valor ingresado en fecha de fin de liquidación no tiene un formato válido. ",
IF( AND($E$6&lt;&gt;"", DATE(YEAR(X116), MONTH(X116), 1) &lt;&gt; IFERROR(DATE(MID($E$6, 1, 4), MID($E$6, 6, 2),1), "1/1/1900") ), "La fecha de fin de la liquidación debe estar dentro del período liquidado. ", "")
)
)
)</f>
        <v/>
      </c>
      <c r="EO116" s="46">
        <f>IF($DS116,
IF(Y116="","Debes escribir la frecuencia de pago del trabajador. ",
IF(_xlfn.IFNA(VLOOKUP(Y116,PERÍODO_DE_NÓMINA,1,FALSE),-1)=-1,"La frecuencia de pago es inválida (por favor seleccionarlo de la lista). ","")
)
)</f>
        <v/>
      </c>
      <c r="EP116" s="46">
        <f>IF($DS116,
IF(Z116="","Debes escribir la fecha de pago. ",
IF(ISERR(DATE(YEAR(Z116),MONTH(Z116),DAY(Z116))), "El valor ingresado en fecha de pago no tiene un formato válido. ","")
)
)</f>
        <v/>
      </c>
      <c r="EQ116" s="46">
        <f>IF($DS116,
IF(AA116="","Debes escribir el medio de pago. ",
IF(_xlfn.IFNA(VLOOKUP(AA116,MEDIOS_DE_PAGO,1,FALSE),-1)=-1,"El medio de pago es inválido (por favor seleccionarlo de la lista). ","")
)
)</f>
        <v/>
      </c>
      <c r="ER116" s="46">
        <f>OR(AA116='Tablas '!$T$4,AA116='Tablas '!$T$7,AA116='Tablas '!$T$8,AA116='Tablas '!$T$11)</f>
        <v/>
      </c>
      <c r="ES116" s="46">
        <f>IF(AND($DS116,ER116),
IF(AB116="","Debes escribir la entidad bancaria. ",""),
""
)</f>
        <v/>
      </c>
      <c r="ET116" s="46">
        <f>IF(AND($DS116,ER116),
IF(AC116="","Debes escribir el tipo de cuenta bancaria. ",
IF(_xlfn.IFNA(VLOOKUP(AC116,TIPO_DE_CUENTA,1,FALSE),-1)=-1,"El tipo de cuenta bancaria es inválida (por favor seleccionarlo de la lista). ","")
),
""
)</f>
        <v/>
      </c>
      <c r="EU116" s="46">
        <f>IF(AND($DS116,ER116),
IF(AD116="","Debes escribir el número de cuenta bancaria. ",""),
""
)</f>
        <v/>
      </c>
      <c r="EV116" s="46">
        <f>IF($DS116,
IF(AE116="","Debes escribir el valor del sueldo básico. ",
IF( ISERR(_xlfn.NUMBERVALUE(AE116)), "El valor del sueldo básico debe ser un número válido. ", "")
)
)</f>
        <v/>
      </c>
      <c r="EW116" s="46">
        <f>IF($DS116,
IF(AF116="","Debes escribir el número de días trabajados. ",
IF( IFERROR(INT(AF116),1.1) &lt;&gt; IFERROR(_xlfn.NUMBERVALUE(AF116),1), "La cantidad de días trabajados debe ser un número entero. ", "")
)
)</f>
        <v/>
      </c>
      <c r="EX116" s="46">
        <f>IF($DS116,
IF(AG116="","Debes escribir el valor del sueldo trabajado. ",
IF( ISERR(_xlfn.NUMBERVALUE(AG116)), "El valor del sueldo trabajado debe ser un número válido. ", "")
)
)</f>
        <v/>
      </c>
      <c r="EY116" s="46">
        <f>IF($DS116,
IF( AND(AH116&lt;&gt;"", ISERR(_xlfn.NUMBERVALUE(AH116))), "El valor del auxilio de transporte debe ser un número válido. ", "")
)</f>
        <v/>
      </c>
      <c r="EZ116" s="46">
        <f>IF($DS116,
IF( AND(AI116&lt;&gt;"", ISERR(_xlfn.NUMBERVALUE(AI116))), "El valor de viáticos salariales debe ser un número válido. ", "")
)</f>
        <v/>
      </c>
      <c r="FA116" s="46">
        <f>IF($DS116,
IF( AND(AJ116&lt;&gt;"", ISERR(_xlfn.NUMBERVALUE(AJ116))), "El valor de viáticos NO salariales debe ser un número válido. ", "")
)</f>
        <v/>
      </c>
      <c r="FB116" s="46">
        <f>CONCATENATE(AK116,AL116)&lt;&gt;""</f>
        <v/>
      </c>
      <c r="FC116" s="46">
        <f>IF(AND($DS116,FB116),
IF(AK116="","Debes escribir el número de horas extras diurnas. ",
IF( IFERROR(INT(AK116),1.1) &lt;&gt; IFERROR(_xlfn.NUMBERVALUE(AK116),1), "La cantidad de horas extras diurnas debe ser un número entero. ", "")
),
""
)</f>
        <v/>
      </c>
      <c r="FD116" s="46">
        <f>IF(AND($DS116,FB116),
IF(AL116="","Debes escribir el valor de las horas extras diurnas. ",
IF( ISERR(_xlfn.NUMBERVALUE(AL116)), "El valor de las horas extras duirnas debe ser un número válido. ", "")
),
""
)</f>
        <v/>
      </c>
      <c r="FE116" s="46">
        <f>CONCATENATE(AM116,AN116)&lt;&gt;""</f>
        <v/>
      </c>
      <c r="FF116" s="46">
        <f>IF(AND($DS116,FE116),
IF(AM116="","Debes escribir el número de horas extras nocturnas. ",
IF( IFERROR(INT(AM116),1.1) &lt;&gt; IFERROR(_xlfn.NUMBERVALUE(AM116),1), "La cantidad de horas extras nocturnas debe ser un número entero. ", "")
),
""
)</f>
        <v/>
      </c>
      <c r="FG116" s="46">
        <f>IF(AND($DS116,FE116),
IF(AN116="","Debes escribir el valor de las horas extras nocturnas. ",
IF( ISERR(_xlfn.NUMBERVALUE(AN116)), "El valor de las horas extras nocturnas debe ser un número válido. ", "")
),
""
)</f>
        <v/>
      </c>
      <c r="FH116" s="46">
        <f>CONCATENATE(AO116,AP116)&lt;&gt;""</f>
        <v/>
      </c>
      <c r="FI116" s="46">
        <f>IF(AND($DS116,FH116),
IF(AO116="","Debes escribir el número de horas extras diurnas dominicales y festivas. ",
IF( IFERROR(INT(AO116),1.1) &lt;&gt; IFERROR(_xlfn.NUMBERVALUE(AO116),1), "La cantidad de horas extras diurnas dominicales y festivas debe ser un número entero. ", "")
),
""
)</f>
        <v/>
      </c>
      <c r="FJ116" s="46">
        <f>IF(AND($DS116,FH116),
IF(AP116="","Debes escribir el valor de las horas extras diurnas dominicales y festivas. ",
IF( ISERR(_xlfn.NUMBERVALUE(AP116)), "El valor de las horas extras diurnas dominicales y festivas debe ser un número válido. ", "")
),
""
)</f>
        <v/>
      </c>
      <c r="FK116" s="46">
        <f>CONCATENATE(AQ116,AR116)&lt;&gt;""</f>
        <v/>
      </c>
      <c r="FL116" s="46">
        <f>IF(AND($DS116,FK116),
IF(AQ116="","Debes escribir el número de horas extras nocturnas dominicales y festivas. ",
IF( IFERROR(INT(AQ116),1.1) &lt;&gt; IFERROR(_xlfn.NUMBERVALUE(AQ116),1), "La cantidad de horas extras nocturnas dominicales y festivas debe ser un número entero. ", "")
),
""
)</f>
        <v/>
      </c>
      <c r="FM116" s="46">
        <f>IF(AND($DS116,FK116),
IF(AR116="","Debes escribir el valor de las horas extras nocturnas dominicales y festivas. ",
IF( ISERR(_xlfn.NUMBERVALUE(AR116)), "El valor de las horas extras nocturnas dominicales y festivas debe ser un número válido. ", "")
),
""
)</f>
        <v/>
      </c>
      <c r="FN116" s="46">
        <f>CONCATENATE(AS116,AT116)&lt;&gt;""</f>
        <v/>
      </c>
      <c r="FO116" s="46">
        <f>IF(AND($DS116,FN116),
IF(AS116="","Debes escribir el número de horas recargo nocturno. ",
IF( IFERROR(INT(AS116),1.1) &lt;&gt; IFERROR(_xlfn.NUMBERVALUE(AS116),1), "La cantidad de horas recargo nocturno debe ser un número entero. ", "")
),
""
)</f>
        <v/>
      </c>
      <c r="FP116" s="46">
        <f>IF(AND($DS116,FN116),
IF(AT116="","Debes escribir el valor de las horas recargo nocturno. ",
IF( ISERR(_xlfn.NUMBERVALUE(AT116)), "El valor de las horas recargo nocturno debe ser un número válido. ", "")
),
""
)</f>
        <v/>
      </c>
      <c r="FQ116" s="46">
        <f>CONCATENATE(AU116,AV116)&lt;&gt;""</f>
        <v/>
      </c>
      <c r="FR116" s="46">
        <f>IF(AND($DS116,FQ116),
IF(AU116="","Debes escribir el número de horas recargo diurno dominical y festivo. ",
IF( IFERROR(INT(AU116),1.1) &lt;&gt; IFERROR(_xlfn.NUMBERVALUE(AU116),1), "La cantidad de horas recargo diurno dominical y festivo debe ser un número entero. ", "")
),
""
)</f>
        <v/>
      </c>
      <c r="FS116" s="46">
        <f>IF(AND($DS116,FQ116),
IF(AV116="","Debes escribir el valor de las horas recargo diurno dominical y festivo. ",
IF( ISERR(_xlfn.NUMBERVALUE(AV116)), "El valor de las horas recargo diurno dominical y festivo debe ser un número válido. ", "")
),
""
)</f>
        <v/>
      </c>
      <c r="FT116" s="46">
        <f>CONCATENATE(AW116,AX116)&lt;&gt;""</f>
        <v/>
      </c>
      <c r="FU116" s="46">
        <f>IF(AND($DS116,FT116),
IF(AW116="","Debes escribir el número de horas recargo nocturno dominical y festivo. ",
IF( IFERROR(INT(AW116),1.1) &lt;&gt; IFERROR(_xlfn.NUMBERVALUE(AW116),1), "La cantidad de horas recargo nocturno dominical y festivo debe ser un número entero. ", "")
),
""
)</f>
        <v/>
      </c>
      <c r="FV116" s="46">
        <f>IF(AND($DS116,FT116),
IF(AX116="","Debes escribir el valor de las horas recargo nocturno dominical y festivo. ",
IF( ISERR(_xlfn.NUMBERVALUE(AX116)), "El valor de las horas recargo nocturno dominical y festivo debe ser un número válido. ", "")
),
""
)</f>
        <v/>
      </c>
      <c r="FW116" s="46">
        <f>CONCATENATE(AY116,AZ116)&lt;&gt;""</f>
        <v/>
      </c>
      <c r="FX116" s="46">
        <f>IF(AND($DS116,FW116),
IF(AY116="","Debes escribir el número de días de vacaciones comunes. ",
IF( IFERROR(INT(AY116),1.1) &lt;&gt; IFERROR(_xlfn.NUMBERVALUE(AY116),1), "La cantidad de días de vacaciones comunes debe ser un número entero. ", "")
),
""
)</f>
        <v/>
      </c>
      <c r="FY116" s="46">
        <f>IF(AND($DS116,FW116),
IF(AZ116="","Debes escribir el valor de las vacaciones comunes. ",
IF( ISERR(_xlfn.NUMBERVALUE(AZ116)), "El valor de las vacaciones comunes debe ser un número válido. ", "")
),
""
)</f>
        <v/>
      </c>
      <c r="FZ116" s="46">
        <f>CONCATENATE(BA116,BB116)&lt;&gt;""</f>
        <v/>
      </c>
      <c r="GA116" s="46">
        <f>IF(AND($DS116,FZ116),
IF(BA116="","Debes escribir el número de días de vacaciones compensadas. ",
IF( IFERROR(INT(BA116),1.1) &lt;&gt; IFERROR(_xlfn.NUMBERVALUE(BA116),1), "La cantidad de días de vacaciones compensadas debe ser un número entero. ", "")
),
""
)</f>
        <v/>
      </c>
      <c r="GB116" s="46">
        <f>IF(AND($DS116,FZ116),
IF(BB116="","Debes escribir el valor de las vacaciones compensadas. ",
IF( ISERR(_xlfn.NUMBERVALUE(BB116)), "El valor de las vacaciones compensadas debe ser un número válido. ", "")
),
""
)</f>
        <v/>
      </c>
      <c r="GC116" s="46">
        <f>CONCATENATE(BC116,BD116)&lt;&gt;""</f>
        <v/>
      </c>
      <c r="GD116" s="46">
        <f>IF(AND($DS116,GC116),
IF(BC116="","Debes escribir el número de días de prima salarial. ",
IF( IFERROR(INT(BC116),1.1) &lt;&gt; IFERROR(_xlfn.NUMBERVALUE(BC116),1), "La cantidad de días de prima salarial debe ser un número entero. ", "")
),
""
)</f>
        <v/>
      </c>
      <c r="GE116" s="46">
        <f>IF(AND($DS116,GC116),
IF(BD116="","Debes escribir el valor de los días de prima salarial. ",
IF( ISERR(_xlfn.NUMBERVALUE(BD116)), "El valor de los días de prima salarial debe ser un número válido. ", "")
),
""
)</f>
        <v/>
      </c>
      <c r="GF116" s="46">
        <f>IF($DS116,
IF( AND(BE116&lt;&gt;"", ISERR(_xlfn.NUMBERVALUE(BE116))), "El valor de la prima NO saliarial debe ser un número válido. ", "")
)</f>
        <v/>
      </c>
      <c r="GG116" s="46">
        <f>CONCATENATE(BF116,BG116,BH116)&lt;&gt;""</f>
        <v/>
      </c>
      <c r="GH116" s="46">
        <f>IF(AND($DS116,GG116),
IF(BF116="","Debes escribir el valor de las cesantías. ",
IF( ISERR(_xlfn.NUMBERVALUE(BF116)), "El valor de las cesantías debe ser un número válido. ", "")
),
""
)</f>
        <v/>
      </c>
      <c r="GI116" s="46">
        <f>IF(AND($DS116,GG116),
IF(BG116="","Debes escribir el % de cesantías. ",
IF( ISERR(_xlfn.NUMBERVALUE(BG116)), "El % de cesantías debe ser un número válido. ", "")
),
""
)</f>
        <v/>
      </c>
      <c r="GJ116" s="46">
        <f>IF(AND($DS116,GG116),
IF(BH116="","Debes escribir el valor de intereses de cesantías. ",
IF( ISERR(_xlfn.NUMBERVALUE(BH116)), "El valor de intereses de cesantías debe ser un número válido. ", "")
),
""
)</f>
        <v/>
      </c>
      <c r="GK116" s="46">
        <f>CONCATENATE(BI116,BJ116,BK116)&lt;&gt;""</f>
        <v/>
      </c>
      <c r="GL116" s="46">
        <f>IF(AND($DS116,GK116),
IF(BI116="","Debes escribir el número de días de incapacidad. ",
IF( IFERROR(INT(BI116),1.1) &lt;&gt; IFERROR(_xlfn.NUMBERVALUE(BI116),1), "La cantidad de días de incapacidad debe ser un número entero. ", "")
),
""
)</f>
        <v/>
      </c>
      <c r="GM116" s="46">
        <f>IF(AND($DS116,GK116),
IF(BJ116="","Debes escribir el tipo de incapacidad. ",
IF(_xlfn.IFNA(VLOOKUP(BJ116,TIPO_DE_INCAPACIDAD,1,FALSE),-1)=-1,"El tipo de incapacidad es inválida (por favor seleccionarlo de la lista). ","")
),
""
)</f>
        <v/>
      </c>
      <c r="GN116" s="46">
        <f>IF(AND($DS116,GK116),
IF(BK116="","Debes escribir el valor de la incapacidad. ",
IF( ISERR(_xlfn.NUMBERVALUE(BK116)), "El valor de la incapacidad debe ser un número válido. ", "")
),
""
)</f>
        <v/>
      </c>
      <c r="GO116" s="46">
        <f>CONCATENATE(BL116,BM116)&lt;&gt;""</f>
        <v/>
      </c>
      <c r="GP116" s="46">
        <f>IF(AND($DS116,GO116),
IF(BL116="","Debes escribir el número de días de licencia de maternidad o paternidad. ",
IF( IFERROR(INT(BL116),1.1) &lt;&gt; IFERROR(_xlfn.NUMBERVALUE(BL116),1), "La cantidad de días de licencia de maternidad o paternidad debe ser un número entero. ", "")
),
""
)</f>
        <v/>
      </c>
      <c r="GQ116" s="46">
        <f>IF(AND($DS116,GO116),
IF(BM116="","Debes escribir el valor de la licencia de maternidad o paternidad. ",
IF( ISERR(_xlfn.NUMBERVALUE(BM116)), "El valor de la licencia de maternidad o paternidad debe ser un número válido. ", "")
),
""
)</f>
        <v/>
      </c>
      <c r="GR116" s="46">
        <f>CONCATENATE(BN116,BO116)&lt;&gt;""</f>
        <v/>
      </c>
      <c r="GS116" s="46">
        <f>IF(AND($DS116,GR116),
IF(BN116="","Debes escribir el número de días de licencia remunerada. ",
IF( IFERROR(INT(BN116),1.1) &lt;&gt; IFERROR(_xlfn.NUMBERVALUE(BN116),1), "La cantidad de días de licencia remunerada debe ser un número entero. ", "")
),
""
)</f>
        <v/>
      </c>
      <c r="GT116" s="46">
        <f>IF(AND($DS116,GR116),
IF(BO116="","Debes escribir el valor de la licencia remunerada. ",
IF( ISERR(_xlfn.NUMBERVALUE(BO116)), "El valor de la licencia remunerada debe ser un número válido. ", "")
),
""
)</f>
        <v/>
      </c>
      <c r="GU116" s="46">
        <f>IF($DS116,
IF( AND(BP116&lt;&gt;"", ISERR(_xlfn.NUMBERVALUE(BP116))), "El valor de la licencia NO remunerada debe ser un número válido. ", "")
)</f>
        <v/>
      </c>
      <c r="GV116" s="46">
        <f>IF($DS116,
IF( AND(BQ116&lt;&gt;"", ISERR(_xlfn.NUMBERVALUE(BQ116))), "El valor de auxilios salariales debe ser un número válido. ", "")
)</f>
        <v/>
      </c>
      <c r="GW116" s="46">
        <f>IF($DS116,
IF( AND(BR116&lt;&gt;"", ISERR(_xlfn.NUMBERVALUE(BR116))), "El valor de auxilios NO salariales debe ser un número válido. ", "")
)</f>
        <v/>
      </c>
      <c r="GX116" s="46">
        <f>IF($DS116,
IF( AND(BS116&lt;&gt;"", ISERR(_xlfn.NUMBERVALUE(BS116))), "El valor de bonos salariales debe ser un número válido. ", "")
)</f>
        <v/>
      </c>
      <c r="GY116" s="46">
        <f>IF($DS116,
IF( AND(BT116&lt;&gt;"", ISERR(_xlfn.NUMBERVALUE(BT116))), "El valor de bonos NO salariales debe ser un número válido. ", "")
)</f>
        <v/>
      </c>
      <c r="GZ116" s="46">
        <f>IF($DS116,
IF( AND(BU116&lt;&gt;"", ISERR(_xlfn.NUMBERVALUE(BU116))), "El valor de bonos salariales de alimentación debe ser un número válido. ", "")
)</f>
        <v/>
      </c>
      <c r="HA116" s="46">
        <f>IF($DS116,
IF( AND(BV116&lt;&gt;"", ISERR(_xlfn.NUMBERVALUE(BV116))), "El valor de bonos NO salariales de alimentación debe ser un número válido. ", "")
)</f>
        <v/>
      </c>
      <c r="HB116" s="46">
        <f>IF($DS116,
IF( AND(BW116&lt;&gt;"", ISERR(_xlfn.NUMBERVALUE(BW116))), "El valor de bonificaciones salariales debe ser un número válido. ", "")
)</f>
        <v/>
      </c>
      <c r="HC116" s="46">
        <f>IF($DS116,
IF( AND(BX116&lt;&gt;"", ISERR(_xlfn.NUMBERVALUE(BX116))), "El valor de bonificaciones NO salariales debe ser un número válido. ", "")
)</f>
        <v/>
      </c>
      <c r="HD116" s="46">
        <f>IF($DS116,
IF( AND(BY116&lt;&gt;"", ISERR(_xlfn.NUMBERVALUE(BY116))), "El valor de compensaciones ordinarias debe ser un número válido. ", "")
)</f>
        <v/>
      </c>
      <c r="HE116" s="46">
        <f>IF($DS116,
IF( AND(BZ116&lt;&gt;"", ISERR(_xlfn.NUMBERVALUE(BZ116))), "El valor de compensaciones extraordinarias debe ser un número válido. ", "")
)</f>
        <v/>
      </c>
      <c r="HF116" s="46">
        <f>IF($DS116,
IF( AND(CA116&lt;&gt;"", ISERR(_xlfn.NUMBERVALUE(CA116))), "El valor de comisiones debe ser un número válido. ", "")
)</f>
        <v/>
      </c>
      <c r="HG116" s="46">
        <f>IF($DS116,
IF( AND(CB116&lt;&gt;"", ISERR(_xlfn.NUMBERVALUE(CB116))), "El valor de ausencia por huega debe ser un número válido. ", "")
)</f>
        <v/>
      </c>
      <c r="HH116" s="46">
        <f>IF($DS116,
IF( AND(CC116&lt;&gt;"", ISERR(_xlfn.NUMBERVALUE(CC116))), "El valor de anticipos debe ser un número válido. ", "")
)</f>
        <v/>
      </c>
      <c r="HI116" s="46">
        <f>IF($DS116,
IF( AND(CD116&lt;&gt;"", ISERR(_xlfn.NUMBERVALUE(CD116))), "El valor de pagos a terceros debe ser un número válido. ", "")
)</f>
        <v/>
      </c>
      <c r="HJ116" s="46">
        <f>IF($DS116,
IF( AND(CE116&lt;&gt;"", ISERR(_xlfn.NUMBERVALUE(CE116))), "El valor de dotación debe ser un número válido. ", "")
)</f>
        <v/>
      </c>
      <c r="HK116" s="46">
        <f>IF($DS116,
IF( AND(CF116&lt;&gt;"", ISERR(_xlfn.NUMBERVALUE(CF116))), "El valor de apoyo sostenibilidad debe ser un número válido. ", "")
)</f>
        <v/>
      </c>
      <c r="HL116" s="46">
        <f>IF($DS116,
IF( AND(CG116&lt;&gt;"", ISERR(_xlfn.NUMBERVALUE(CG116))), "El valor de teletrabajo debe ser un número válido. ", "")
)</f>
        <v/>
      </c>
      <c r="HM116" s="46">
        <f>IF($DS116,
IF( AND(CH116&lt;&gt;"", ISERR(_xlfn.NUMBERVALUE(CH116))), "El valor de bonificación de retiro debe ser un número válido. ", "")
)</f>
        <v/>
      </c>
      <c r="HN116" s="46">
        <f>IF($DS116,
IF( AND(CI116&lt;&gt;"", ISERR(_xlfn.NUMBERVALUE(CI116))), "El valor de indemnización de retiro debe ser un número válido. ", "")
)</f>
        <v/>
      </c>
      <c r="HO116" s="46">
        <f>IF($DS116,
IF( AND(CJ116&lt;&gt;"", ISERR(_xlfn.NUMBERVALUE(CJ116))), "El valor de reintegros debe ser un número válido. ", "")
)</f>
        <v/>
      </c>
      <c r="HP116" s="46">
        <f>CONCATENATE(CK116,CL116,CM116)&lt;&gt;""</f>
        <v/>
      </c>
      <c r="HQ116" s="46">
        <f>IF(AND($DS116,HP116),
IF(CK116="","Debes escribir la descripción de otro concepto no categorizado. ",""),
""
)</f>
        <v/>
      </c>
      <c r="HR116" s="46">
        <f>IF(AND($DS116,HP116),
IF(CONCATENATE(CL116,CM116)="","Debes escribir al menos un valor de concepto no categorizado (salarial o no salarial). ",
IF(ISERR(_xlfn.NUMBERVALUE(CL116)),"El valor salarial concepto no categorizado debe ser un número válido. ","")
),
""
)</f>
        <v/>
      </c>
      <c r="HS116" s="46">
        <f>IF(AND($DS116,HP116),
IF(CONCATENATE(CL116,CM116)="","Debes escribir al menos un valor de concepto no categorizado (salarial o no salarial). ",
IF(ISERR(_xlfn.NUMBERVALUE(CM116)),"El valor NO salarial concepto no categorizado debe ser un número válido. ","")
),
""
)</f>
        <v/>
      </c>
      <c r="HT116" s="46">
        <f>IF($DS116,
IF(CN116="","Debes escribir el porcentaje del aporte a salud. ",
IF( ISERR(_xlfn.NUMBERVALUE(CN116)), "El valor del porcentaje del aporte a salud debe ser un número válido. ", "")
)
)</f>
        <v/>
      </c>
      <c r="HU116" s="46">
        <f>IF($DS116,
IF(CO116="","Debes escribir el valor del aporte a salud. ",
IF( ISERR(_xlfn.NUMBERVALUE(CO116)), "El valor del aporte a salud debe ser un número válido. ", "")
)
)</f>
        <v/>
      </c>
      <c r="HV116" s="46">
        <f>IF($DS116,
IF( AND(CP116&lt;&gt;"", ISERR(_xlfn.NUMBERVALUE(CP116))), "El valor plan complementario debe ser un número válido. ", "")
)</f>
        <v/>
      </c>
      <c r="HW116" s="46">
        <f>IF($DS116,
IF(CQ116="","Debes escribir el porcentaje del aporte a pensión. ",
IF( ISERR(_xlfn.NUMBERVALUE(CQ116)), "El valor del porcentaje del aporte a pensión debe ser un número válido. ", "")
)
)</f>
        <v/>
      </c>
      <c r="HX116" s="46">
        <f>IF($DS116,
IF(CR116="","Debes escribir el valor del aporte a pensión. ",
IF( ISERR(_xlfn.NUMBERVALUE(CR116)), "El valor del aporte a salud debe ser un número válido. ", "")
)
)</f>
        <v/>
      </c>
      <c r="HY116" s="46">
        <f>IF($DS116,
IF( AND(CS116&lt;&gt;"", ISERR(_xlfn.NUMBERVALUE(CS116))), "El valor pensión voluntaria debe ser un número válido. ", "")
)</f>
        <v/>
      </c>
      <c r="HZ116" s="46">
        <f>CONCATENATE(CT116,CU116,CV116,CW116)&lt;&gt;""</f>
        <v/>
      </c>
      <c r="IA116" s="46">
        <f>IF(AND($DS116,HZ116),
IF(CT116="","Debes escribir el % del fondo de seguridad pensional. ",
IF( ISERR(_xlfn.NUMBERVALUE(CT116)), "El % del fondo de seguridad debe ser un número válido. ", "")
),
""
)</f>
        <v/>
      </c>
      <c r="IB116" s="46">
        <f>IF(AND($DS116,HZ116),
IF(CU116="","Debes escribir el valor del aporte al fondo de solidaridad pensional. ",
IF( ISERR(_xlfn.NUMBERVALUE(CU116)), "El valor del aporte al fondo de solidaridad pensional debe ser un número válido. ", "")
),
""
)</f>
        <v/>
      </c>
      <c r="IC116" s="46">
        <f>IF(AND($DS116,HZ116),
IF(CV116="","Debes escribir el % del fondo de subsistencia. ",
IF( ISERR(_xlfn.NUMBERVALUE(CV116)), "El % del fondo de subsistencia debe ser un número válido. ", "")
),
""
)</f>
        <v/>
      </c>
      <c r="ID116" s="46">
        <f>IF(AND($DS116,HZ116),
IF(CW116="","Debes escribir el valor del fondo de subsistencia. ",
IF( ISERR(_xlfn.NUMBERVALUE(CW116)), "El valor del fondo de subsistencia debe ser un número válido. ", "")
),
""
)</f>
        <v/>
      </c>
      <c r="IE116" s="46">
        <f>CONCATENATE(CX116,CY116)&lt;&gt;""</f>
        <v/>
      </c>
      <c r="IF116" s="46">
        <f>IF(AND($DS116,IE116),
IF(CX116="","Debes escribir el % de sindicato. ",
IF( ISERR(_xlfn.NUMBERVALUE(CX116)), "El % de sindicato debe ser un número válido. ", "")
),
""
)</f>
        <v/>
      </c>
      <c r="IG116" s="46">
        <f>IF(AND($DS116,IE116),
IF(CY116="","Debes escribir el valor del sindicato. ",
IF( ISERR(_xlfn.NUMBERVALUE(CY116)), "El valor del sindicato debe ser un número válido. ", "")
),
""
)</f>
        <v/>
      </c>
      <c r="IH116" s="46">
        <f>IF($DS116,
IF( AND(CZ116&lt;&gt;"", ISERR(_xlfn.NUMBERVALUE(CZ116))), "El valor de sanción pública debe ser un número válido. ", "")
)</f>
        <v/>
      </c>
      <c r="II116" s="46">
        <f>IF($DS116,
IF( AND(DA116&lt;&gt;"", ISERR(_xlfn.NUMBERVALUE(DA116))), "El valor de sanción privada debe ser un número válido. ", "")
)</f>
        <v/>
      </c>
      <c r="IJ116" s="46">
        <f>CONCATENATE(DB116,DC116)&lt;&gt;""</f>
        <v/>
      </c>
      <c r="IK116" s="46">
        <f>IF(AND($DS116,IJ116),
IF(DB116="","Debes escribir la descripción de libranza. ",""),
""
)</f>
        <v/>
      </c>
      <c r="IL116" s="46">
        <f>IF(AND($DS116,IJ116),
IF(DC116="","Debes escribir la cuota libranza. ",
IF(ISERR(_xlfn.NUMBERVALUE(DC116)),"El valor de la cuota libranza debe ser un número válido. ","")
),
""
)</f>
        <v/>
      </c>
      <c r="IM116" s="46">
        <f>IF($DS116,
IF( AND(DD116&lt;&gt;"", ISERR(_xlfn.NUMBERVALUE(DD116))), "El valor de pagos a terceros debe ser un número válido. ", "")
)</f>
        <v/>
      </c>
      <c r="IN116" s="46">
        <f>IF($DS116,
IF( AND(DE116&lt;&gt;"", ISERR(_xlfn.NUMBERVALUE(DE116))), "El valor de anticipos debe ser un número válido. ", "")
)</f>
        <v/>
      </c>
      <c r="IO116" s="46">
        <f>IF($DS116,
IF( AND(DF116&lt;&gt;"", ISERR(_xlfn.NUMBERVALUE(DF116))), "El valor de AFC debe ser un número válido. ", "")
)</f>
        <v/>
      </c>
      <c r="IP116" s="46">
        <f>IF($DS116,
IF( AND(DG116&lt;&gt;"", ISERR(_xlfn.NUMBERVALUE(DG116))), "El valor de rete-fuente debe ser un número válido. ", "")
)</f>
        <v/>
      </c>
      <c r="IQ116" s="46">
        <f>IF($DS116,
IF( AND(DH116&lt;&gt;"", ISERR(_xlfn.NUMBERVALUE(DH116))), "El valor de cooperativa de trabajo debe ser un número válido. ", "")
)</f>
        <v/>
      </c>
      <c r="IR116" s="46">
        <f>IF($DS116,
IF( AND(DI116&lt;&gt;"", ISERR(_xlfn.NUMBERVALUE(DI116))), "El valor de embargo fiscal debe ser un número válido. ", "")
)</f>
        <v/>
      </c>
      <c r="IS116" s="46">
        <f>IF($DS116,
IF( AND(DJ116&lt;&gt;"", ISERR(_xlfn.NUMBERVALUE(DJ116))), "El valor de educación debe ser un número válido. ", "")
)</f>
        <v/>
      </c>
      <c r="IT116" s="46">
        <f>IF($DS116,
IF( AND(DK116&lt;&gt;"", ISERR(_xlfn.NUMBERVALUE(DK116))), "El valor de reintegro debe ser un número válido. ", "")
)</f>
        <v/>
      </c>
      <c r="IU116" s="46">
        <f>IF($DS116,
IF( AND(DL116&lt;&gt;"", ISERR(_xlfn.NUMBERVALUE(DL116))), "El valor de deuda debe ser un número válido. ", "")
)</f>
        <v/>
      </c>
      <c r="IV116" s="46">
        <f>IF($DS116,
IF( AND(DM116&lt;&gt;"", ISERR(_xlfn.NUMBERVALUE(DM116))), "El valor de otras deducciones debe ser un número válido. ", "")
)</f>
        <v/>
      </c>
      <c r="IW116" s="46">
        <f>IF($DS116,
IF(DN116="","Debes escribir el valor de los devengos totales. ",
IF( ISERR(_xlfn.NUMBERVALUE(DN116)), "El valor de los devengos totales debe ser un número válido. ", "")
)
)</f>
        <v/>
      </c>
      <c r="IX116" s="46">
        <f>IF($DS116,
IF(DO116="","Debes escribir el valor de las deducciones totales. ",
IF( ISERR(_xlfn.NUMBERVALUE(DO116)), "El valor de las deducciones totales debe ser un número válido. ", "")
)
)</f>
        <v/>
      </c>
      <c r="IY116" s="46">
        <f>IF($DS116,
IF(DP116="","Debes escribir el valor del salario total. ",
IF( ISERR(_xlfn.NUMBERVALUE(DP116)), "El valor del salario total debe ser un número válido. ", "")
)
)</f>
        <v/>
      </c>
    </row>
    <row r="117">
      <c r="B117" s="48" t="n">
        <v>105</v>
      </c>
      <c r="C117" s="61">
        <f>IF(AND(DS117,DP117&lt;&gt;""),
IF(DQ117="","OK","Error"),
""
)</f>
        <v/>
      </c>
      <c r="D117" s="53" t="n"/>
      <c r="E117" s="52" t="n"/>
      <c r="F117" s="112" t="n"/>
      <c r="G117" s="52" t="n"/>
      <c r="H117" s="53" t="n"/>
      <c r="I117" s="52" t="n"/>
      <c r="J117" s="52" t="n"/>
      <c r="K117" s="53" t="n"/>
      <c r="L117" s="55" t="n"/>
      <c r="M117" s="108" t="n"/>
      <c r="N117" s="56" t="n"/>
      <c r="O117" s="52" t="n"/>
      <c r="P117" s="52" t="n"/>
      <c r="Q117" s="52" t="n"/>
      <c r="R117" s="52" t="n"/>
      <c r="S117" s="52" t="n"/>
      <c r="T117" s="53" t="n"/>
      <c r="U117" s="52" t="n"/>
      <c r="V117" s="52" t="n"/>
      <c r="W117" s="55" t="n"/>
      <c r="X117" s="55" t="n"/>
      <c r="Y117" s="52" t="n"/>
      <c r="Z117" s="55" t="n"/>
      <c r="AA117" s="52" t="n"/>
      <c r="AB117" s="53" t="n"/>
      <c r="AC117" s="53" t="n"/>
      <c r="AD117" s="53" t="n"/>
      <c r="AE117" s="177" t="n"/>
      <c r="AF117" s="113" t="n"/>
      <c r="AG117" s="177" t="n"/>
      <c r="AH117" s="178" t="n"/>
      <c r="AI117" s="178" t="n"/>
      <c r="AJ117" s="178" t="n"/>
      <c r="AK117" s="114" t="n"/>
      <c r="AL117" s="178" t="n"/>
      <c r="AM117" s="114" t="n"/>
      <c r="AN117" s="178" t="n"/>
      <c r="AO117" s="114" t="n"/>
      <c r="AP117" s="178" t="n"/>
      <c r="AQ117" s="114" t="n"/>
      <c r="AR117" s="178" t="n"/>
      <c r="AS117" s="114" t="n"/>
      <c r="AT117" s="178" t="n"/>
      <c r="AU117" s="114" t="n"/>
      <c r="AV117" s="178" t="n"/>
      <c r="AW117" s="114" t="n"/>
      <c r="AX117" s="178" t="n"/>
      <c r="AY117" s="114" t="n"/>
      <c r="AZ117" s="178" t="n"/>
      <c r="BA117" s="114" t="n"/>
      <c r="BB117" s="178" t="n"/>
      <c r="BC117" s="114" t="n"/>
      <c r="BD117" s="178" t="n"/>
      <c r="BE117" s="178" t="n"/>
      <c r="BF117" s="178" t="n"/>
      <c r="BG117" s="59" t="n"/>
      <c r="BH117" s="178" t="n"/>
      <c r="BI117" s="114" t="n"/>
      <c r="BJ117" s="53" t="n"/>
      <c r="BK117" s="178" t="n"/>
      <c r="BL117" s="114" t="n"/>
      <c r="BM117" s="178" t="n"/>
      <c r="BN117" s="114" t="n"/>
      <c r="BO117" s="178" t="n"/>
      <c r="BP117" s="178" t="n"/>
      <c r="BQ117" s="178" t="n"/>
      <c r="BR117" s="178" t="n"/>
      <c r="BS117" s="178" t="n"/>
      <c r="BT117" s="178" t="n"/>
      <c r="BU117" s="178" t="n"/>
      <c r="BV117" s="178" t="n"/>
      <c r="BW117" s="178" t="n"/>
      <c r="BX117" s="178" t="n"/>
      <c r="BY117" s="178" t="n"/>
      <c r="BZ117" s="178" t="n"/>
      <c r="CA117" s="178" t="n"/>
      <c r="CB117" s="178" t="n"/>
      <c r="CC117" s="178" t="n"/>
      <c r="CD117" s="178" t="n"/>
      <c r="CE117" s="178" t="n"/>
      <c r="CF117" s="178" t="n"/>
      <c r="CG117" s="178" t="n"/>
      <c r="CH117" s="178" t="n"/>
      <c r="CI117" s="178" t="n"/>
      <c r="CJ117" s="178" t="n"/>
      <c r="CK117" s="53" t="n"/>
      <c r="CL117" s="178" t="n"/>
      <c r="CM117" s="178" t="n"/>
      <c r="CN117" s="60" t="n"/>
      <c r="CO117" s="177" t="n"/>
      <c r="CP117" s="178" t="n"/>
      <c r="CQ117" s="60" t="n"/>
      <c r="CR117" s="177" t="n"/>
      <c r="CS117" s="178" t="n"/>
      <c r="CT117" s="59" t="n"/>
      <c r="CU117" s="178" t="n"/>
      <c r="CV117" s="59" t="n"/>
      <c r="CW117" s="178" t="n"/>
      <c r="CX117" s="59" t="n"/>
      <c r="CY117" s="178" t="n"/>
      <c r="CZ117" s="178" t="n"/>
      <c r="DA117" s="178" t="n"/>
      <c r="DB117" s="53" t="n"/>
      <c r="DC117" s="178" t="n"/>
      <c r="DD117" s="178" t="n"/>
      <c r="DE117" s="178" t="n"/>
      <c r="DF117" s="178" t="n"/>
      <c r="DG117" s="178" t="n"/>
      <c r="DH117" s="178" t="n"/>
      <c r="DI117" s="178" t="n"/>
      <c r="DJ117" s="178" t="n"/>
      <c r="DK117" s="178" t="n"/>
      <c r="DL117" s="178" t="n"/>
      <c r="DM117" s="178" t="n"/>
      <c r="DN117" s="177" t="n"/>
      <c r="DO117" s="177" t="n"/>
      <c r="DP117" s="177" t="n"/>
      <c r="DQ117" s="76">
        <f>IF(AND(DS117,DP117&lt;&gt;""),
CONCATENATE(DT117,DU117,DV117,DW117,DX117,DY117,DZ117,EA117,EB117,EC117,ED117,EE117,EF117,EG117,EH117,EI117,EJ117,EK117,EL117,EM117,EN117,EO117,EP117,EQ117,ES117,ET117,EU117,EV117,EW117,EX117,EY117,EZ117,FA117,FC117,FD117,FF117,FG117,FI117,FJ117,FL117,FM117,FO117,FP117,FR117,FS117,FU117,FV117,FX117,FY117,GA117,GB117,GD117,GE117,GF117,GH117,GI117,GJ117,GL117,GM117,GN117,GP117,GQ117,GS117,GT117,GU117,GV117,GW117,GX117,GY117,GZ117,HA117,HB117,HC117,HD117,HE117,HF117,HG117,HH117,HI117,HJ117,HK117,HL117,HM117,HN117,HO117,HQ117,HR117,HS117,HT117,HU117,HV117,HW117,HX117,HY117,IA117,IB117,IC117,ID117,IF117,IG117,IH117,II117,IK117,IL117,IM117,IN117,IO117,IP117,IQ117,IR117,IS117,IT117,IU117,IV117,IW117,IX117,IY117,IZ117),
""
)</f>
        <v/>
      </c>
      <c r="DR117" s="53" t="n"/>
      <c r="DS117" s="46">
        <f>CONCATENATE(D117,$E117,$F117,$G117,H117,$I117,$J117,K117,$L117,$M117,N117,$O117,$P117,$Q117,$R117,$S117,T117,$U117,$V117,$W117,$X117,$Y117,$Z117,$AA117,AB117,AC117,AD117,$AE117,$AF117,$AG117,AH117,AI117,AJ117,AK117,AL117,AM117,AN117,AO117,AP117,AQ117,AR117,AS117,AT117,AU117,AV117,AW117,AX117,AY117,AZ117,BA117,BB117,BC117,BD117,BE117,BF117,BG117,BH117,BI117,BJ117,BK117,BL117,BM117,BN117,BO117,BP117,BQ117,BR117,BS117,BT117,BU117,BV117,BW117,BX117,BY117,BZ117,CA117,CB117,CC117,CD117,CE117,CF117,CG117,CH117,CI117,CJ117,CK117,CL117,CM117,$CN117,$CO117,CP117,$CQ117,$CR117,CS117,CT117,CU117,CV117,CW117,CX117,CY117,CZ117,DA117,DB117,DC117,DD117,DE117,DF117,DG117,DH117,DI117,DJ117,DK117,DL117,DM117,$DN117,$DO117,$DP117,DR117)&lt;&gt;""</f>
        <v/>
      </c>
      <c r="DT117" s="46">
        <f>IF(AND($DS117,$E$4&lt;&gt;""),
IF(LEFT($E$4,2) = "1.",
IF(D117&lt;&gt;"","El CUNE sólo se envía en operaciones de novedad o ajuste. ",""),
IF(D117="","Debes escribir un CUNE válido para realizar operaciones de novedad o ajuste. ","")),
""
)</f>
        <v/>
      </c>
      <c r="DU117" s="46">
        <f>IF($DS117,
IF(E117="","Debes seleccionar el tipo de documento del empleado. ",
IF(_xlfn.IFNA(VLOOKUP(E117,TIPO_DE_DOCUMENTO,1,FALSE),-1)=-1,"El tipo de documento no es válido (por favor seleccionarlo de la lista). ","")
)
)</f>
        <v/>
      </c>
      <c r="DV117" s="46">
        <f>IF($DS117,
IF(F117="","Debes escribir el número de documento del empleado. ","")
)</f>
        <v/>
      </c>
      <c r="DW117" s="46">
        <f>IF($DS117,
IF(G117="","Debes escribir el primer nombre del empleado. ","")
)</f>
        <v/>
      </c>
      <c r="DY117" s="46">
        <f>IF($DS117,
IF(I117="","Debes escribir el primer apellido del empleado. ","")
)</f>
        <v/>
      </c>
      <c r="DZ117" s="46">
        <f>IF($DS117,
IF(J117="","Debes escribir el segundo apellido del empleado. ","")
)</f>
        <v/>
      </c>
      <c r="EB117" s="46">
        <f>IF($DS117,
IF(L117="","Debes escribir la fecha de ingreso del empleado. ",
IF(ISERR(DATE(YEAR(L117),MONTH(L117),DAY(L117))), "El valor ingresado en fecha de ingreso no tiene un formato válido. ","")
)
)</f>
        <v/>
      </c>
      <c r="EC117" s="46">
        <f>IF($DS117,
IF(M117="","Debes escribir el tiempo laborado. ",
IF( IFERROR(INT(M117),1.1) &lt;&gt; IFERROR(_xlfn.NUMBERVALUE(M117),1), "El valor de los días trabajados debe ser un número entero. ", "")
)
)</f>
        <v/>
      </c>
      <c r="ED117" s="46">
        <f>IF($DS117,
IF( AND(N117&lt;&gt;"", ISERR(DATE(YEAR(N117),MONTH(N117),DAY(N117))) ), "El valor ingresado en fecha de ingreso no tiene un formato válido. ",
IF( AND(N117&lt;&gt;"", $E$6&lt;&gt;"", DATE(YEAR(N117), MONTH(N117), 1) &lt;&gt; IFERROR(DATE(MID($E$6, 1, 4), MID($E$6, 6, 2),1), "1/1/1900") ), "La fecha de retiro debe estar dentro del período liquidado. ", "")
)
)</f>
        <v/>
      </c>
      <c r="EE117" s="46">
        <f>IF($DS117,
IF(O117="","Debes seleccionar el tipo de trabajador. ",
IF(_xlfn.IFNA(VLOOKUP(O117,TIPO_DE_TRABAJADOR,1,FALSE),-1)=-1,"El tipo de trabajador no es válido (por favor seleccionarlo de la lista). ","")
)
)</f>
        <v/>
      </c>
      <c r="EF117" s="46">
        <f>IF($DS117,
IF(P117="","Debes seleccionar si es un trabajador dependiente pensionado por vejez. ",
IF(_xlfn.IFNA(VLOOKUP(P117,SUBTIPO_DE_TRABAJADOR,1,FALSE),-1)=-1,"El tipo de trabajador dependiente pensionado por vejez no es válido (por favor seleccionarlo de la lista). ","")
)
)</f>
        <v/>
      </c>
      <c r="EG117" s="46">
        <f>IF($DS117,
IF(Q117="","Debes seleccionar el tipo de contrato del trabajador. ",
IF(_xlfn.IFNA(VLOOKUP(Q117,TIPO_DE_CONTRATO,1,FALSE),-1)=-1,"El tipo de contrato del trabajador no es válido (por favor seleccionarlo de la lista). ","")
)
)</f>
        <v/>
      </c>
      <c r="EH117" s="46">
        <f>IF($DS117,
IF(R117="","Debes seleccionar si es un salario integral. ",
IF(_xlfn.IFNA(VLOOKUP(R117,SI_NO,1,FALSE),-1)=-1,"Valor no válido para salario integral (por favor seleccionarlo de la lista). ","")
)
)</f>
        <v/>
      </c>
      <c r="EI117" s="46">
        <f>IF($DS117,
IF(S117="","Debes seleccionar si el trabajador realiza actividades de riesgo. ",
IF(_xlfn.IFNA(VLOOKUP(S117,SI_NO,1,FALSE),-1)=-1,"Valor no válido para actividad de alto riesgo (por favor seleccionarlo de la lista). ","")
)
)</f>
        <v/>
      </c>
      <c r="EK117" s="46">
        <f>IF($DS117,
IF(U117="","Debes escribir el código del municipio de residencia del trabajador. ",
IF(_xlfn.IFNA(VLOOKUP(U117,MUNICIPIO,1,FALSE),-1)=-1,"El municipio de residencia del trabajador es inválido (por favor seleccionarlo de la lista). ","")
)
)</f>
        <v/>
      </c>
      <c r="EL117" s="46">
        <f>IF($DS117,
IF(V117="","Debes escribir el la dirección de residendia del trabajador. ","")
)</f>
        <v/>
      </c>
      <c r="EM117" s="46">
        <f>IF($DS117,
IF(W117="","Debes escribir la fecha de inicio de la liquidación. ",
IF(ISERR(DATE(YEAR(W117),MONTH(W117),DAY(W117))),"El valor ingresado en fecha de inicio de liquidación no tiene un formato válido. ",
IF( AND($E$6&lt;&gt;"", DATE(YEAR(W117), MONTH(W117), 1) &lt;&gt; IFERROR(DATE(MID($E$6, 1, 4), MID($E$6, 6, 2),1), "1/1/1900") ), "La fecha de inicio de la liquidación debe estar dentro del período liquidado. ", "")
)
)
)</f>
        <v/>
      </c>
      <c r="EN117" s="46">
        <f>IF($DS117,
IF(X117="","Debes escribir la fecha de fin de la liquidación. ",
IF(ISERR(DATE(YEAR(X117),MONTH(X117),DAY(X117))),"El valor ingresado en fecha de fin de liquidación no tiene un formato válido. ",
IF( AND($E$6&lt;&gt;"", DATE(YEAR(X117), MONTH(X117), 1) &lt;&gt; IFERROR(DATE(MID($E$6, 1, 4), MID($E$6, 6, 2),1), "1/1/1900") ), "La fecha de fin de la liquidación debe estar dentro del período liquidado. ", "")
)
)
)</f>
        <v/>
      </c>
      <c r="EO117" s="46">
        <f>IF($DS117,
IF(Y117="","Debes escribir la frecuencia de pago del trabajador. ",
IF(_xlfn.IFNA(VLOOKUP(Y117,PERÍODO_DE_NÓMINA,1,FALSE),-1)=-1,"La frecuencia de pago es inválida (por favor seleccionarlo de la lista). ","")
)
)</f>
        <v/>
      </c>
      <c r="EP117" s="46">
        <f>IF($DS117,
IF(Z117="","Debes escribir la fecha de pago. ",
IF(ISERR(DATE(YEAR(Z117),MONTH(Z117),DAY(Z117))), "El valor ingresado en fecha de pago no tiene un formato válido. ","")
)
)</f>
        <v/>
      </c>
      <c r="EQ117" s="46">
        <f>IF($DS117,
IF(AA117="","Debes escribir el medio de pago. ",
IF(_xlfn.IFNA(VLOOKUP(AA117,MEDIOS_DE_PAGO,1,FALSE),-1)=-1,"El medio de pago es inválido (por favor seleccionarlo de la lista). ","")
)
)</f>
        <v/>
      </c>
      <c r="ER117" s="46">
        <f>OR(AA117='Tablas '!$T$4,AA117='Tablas '!$T$7,AA117='Tablas '!$T$8,AA117='Tablas '!$T$11)</f>
        <v/>
      </c>
      <c r="ES117" s="46">
        <f>IF(AND($DS117,ER117),
IF(AB117="","Debes escribir la entidad bancaria. ",""),
""
)</f>
        <v/>
      </c>
      <c r="ET117" s="46">
        <f>IF(AND($DS117,ER117),
IF(AC117="","Debes escribir el tipo de cuenta bancaria. ",
IF(_xlfn.IFNA(VLOOKUP(AC117,TIPO_DE_CUENTA,1,FALSE),-1)=-1,"El tipo de cuenta bancaria es inválida (por favor seleccionarlo de la lista). ","")
),
""
)</f>
        <v/>
      </c>
      <c r="EU117" s="46">
        <f>IF(AND($DS117,ER117),
IF(AD117="","Debes escribir el número de cuenta bancaria. ",""),
""
)</f>
        <v/>
      </c>
      <c r="EV117" s="46">
        <f>IF($DS117,
IF(AE117="","Debes escribir el valor del sueldo básico. ",
IF( ISERR(_xlfn.NUMBERVALUE(AE117)), "El valor del sueldo básico debe ser un número válido. ", "")
)
)</f>
        <v/>
      </c>
      <c r="EW117" s="46">
        <f>IF($DS117,
IF(AF117="","Debes escribir el número de días trabajados. ",
IF( IFERROR(INT(AF117),1.1) &lt;&gt; IFERROR(_xlfn.NUMBERVALUE(AF117),1), "La cantidad de días trabajados debe ser un número entero. ", "")
)
)</f>
        <v/>
      </c>
      <c r="EX117" s="46">
        <f>IF($DS117,
IF(AG117="","Debes escribir el valor del sueldo trabajado. ",
IF( ISERR(_xlfn.NUMBERVALUE(AG117)), "El valor del sueldo trabajado debe ser un número válido. ", "")
)
)</f>
        <v/>
      </c>
      <c r="EY117" s="46">
        <f>IF($DS117,
IF( AND(AH117&lt;&gt;"", ISERR(_xlfn.NUMBERVALUE(AH117))), "El valor del auxilio de transporte debe ser un número válido. ", "")
)</f>
        <v/>
      </c>
      <c r="EZ117" s="46">
        <f>IF($DS117,
IF( AND(AI117&lt;&gt;"", ISERR(_xlfn.NUMBERVALUE(AI117))), "El valor de viáticos salariales debe ser un número válido. ", "")
)</f>
        <v/>
      </c>
      <c r="FA117" s="46">
        <f>IF($DS117,
IF( AND(AJ117&lt;&gt;"", ISERR(_xlfn.NUMBERVALUE(AJ117))), "El valor de viáticos NO salariales debe ser un número válido. ", "")
)</f>
        <v/>
      </c>
      <c r="FB117" s="46">
        <f>CONCATENATE(AK117,AL117)&lt;&gt;""</f>
        <v/>
      </c>
      <c r="FC117" s="46">
        <f>IF(AND($DS117,FB117),
IF(AK117="","Debes escribir el número de horas extras diurnas. ",
IF( IFERROR(INT(AK117),1.1) &lt;&gt; IFERROR(_xlfn.NUMBERVALUE(AK117),1), "La cantidad de horas extras diurnas debe ser un número entero. ", "")
),
""
)</f>
        <v/>
      </c>
      <c r="FD117" s="46">
        <f>IF(AND($DS117,FB117),
IF(AL117="","Debes escribir el valor de las horas extras diurnas. ",
IF( ISERR(_xlfn.NUMBERVALUE(AL117)), "El valor de las horas extras duirnas debe ser un número válido. ", "")
),
""
)</f>
        <v/>
      </c>
      <c r="FE117" s="46">
        <f>CONCATENATE(AM117,AN117)&lt;&gt;""</f>
        <v/>
      </c>
      <c r="FF117" s="46">
        <f>IF(AND($DS117,FE117),
IF(AM117="","Debes escribir el número de horas extras nocturnas. ",
IF( IFERROR(INT(AM117),1.1) &lt;&gt; IFERROR(_xlfn.NUMBERVALUE(AM117),1), "La cantidad de horas extras nocturnas debe ser un número entero. ", "")
),
""
)</f>
        <v/>
      </c>
      <c r="FG117" s="46">
        <f>IF(AND($DS117,FE117),
IF(AN117="","Debes escribir el valor de las horas extras nocturnas. ",
IF( ISERR(_xlfn.NUMBERVALUE(AN117)), "El valor de las horas extras nocturnas debe ser un número válido. ", "")
),
""
)</f>
        <v/>
      </c>
      <c r="FH117" s="46">
        <f>CONCATENATE(AO117,AP117)&lt;&gt;""</f>
        <v/>
      </c>
      <c r="FI117" s="46">
        <f>IF(AND($DS117,FH117),
IF(AO117="","Debes escribir el número de horas extras diurnas dominicales y festivas. ",
IF( IFERROR(INT(AO117),1.1) &lt;&gt; IFERROR(_xlfn.NUMBERVALUE(AO117),1), "La cantidad de horas extras diurnas dominicales y festivas debe ser un número entero. ", "")
),
""
)</f>
        <v/>
      </c>
      <c r="FJ117" s="46">
        <f>IF(AND($DS117,FH117),
IF(AP117="","Debes escribir el valor de las horas extras diurnas dominicales y festivas. ",
IF( ISERR(_xlfn.NUMBERVALUE(AP117)), "El valor de las horas extras diurnas dominicales y festivas debe ser un número válido. ", "")
),
""
)</f>
        <v/>
      </c>
      <c r="FK117" s="46">
        <f>CONCATENATE(AQ117,AR117)&lt;&gt;""</f>
        <v/>
      </c>
      <c r="FL117" s="46">
        <f>IF(AND($DS117,FK117),
IF(AQ117="","Debes escribir el número de horas extras nocturnas dominicales y festivas. ",
IF( IFERROR(INT(AQ117),1.1) &lt;&gt; IFERROR(_xlfn.NUMBERVALUE(AQ117),1), "La cantidad de horas extras nocturnas dominicales y festivas debe ser un número entero. ", "")
),
""
)</f>
        <v/>
      </c>
      <c r="FM117" s="46">
        <f>IF(AND($DS117,FK117),
IF(AR117="","Debes escribir el valor de las horas extras nocturnas dominicales y festivas. ",
IF( ISERR(_xlfn.NUMBERVALUE(AR117)), "El valor de las horas extras nocturnas dominicales y festivas debe ser un número válido. ", "")
),
""
)</f>
        <v/>
      </c>
      <c r="FN117" s="46">
        <f>CONCATENATE(AS117,AT117)&lt;&gt;""</f>
        <v/>
      </c>
      <c r="FO117" s="46">
        <f>IF(AND($DS117,FN117),
IF(AS117="","Debes escribir el número de horas recargo nocturno. ",
IF( IFERROR(INT(AS117),1.1) &lt;&gt; IFERROR(_xlfn.NUMBERVALUE(AS117),1), "La cantidad de horas recargo nocturno debe ser un número entero. ", "")
),
""
)</f>
        <v/>
      </c>
      <c r="FP117" s="46">
        <f>IF(AND($DS117,FN117),
IF(AT117="","Debes escribir el valor de las horas recargo nocturno. ",
IF( ISERR(_xlfn.NUMBERVALUE(AT117)), "El valor de las horas recargo nocturno debe ser un número válido. ", "")
),
""
)</f>
        <v/>
      </c>
      <c r="FQ117" s="46">
        <f>CONCATENATE(AU117,AV117)&lt;&gt;""</f>
        <v/>
      </c>
      <c r="FR117" s="46">
        <f>IF(AND($DS117,FQ117),
IF(AU117="","Debes escribir el número de horas recargo diurno dominical y festivo. ",
IF( IFERROR(INT(AU117),1.1) &lt;&gt; IFERROR(_xlfn.NUMBERVALUE(AU117),1), "La cantidad de horas recargo diurno dominical y festivo debe ser un número entero. ", "")
),
""
)</f>
        <v/>
      </c>
      <c r="FS117" s="46">
        <f>IF(AND($DS117,FQ117),
IF(AV117="","Debes escribir el valor de las horas recargo diurno dominical y festivo. ",
IF( ISERR(_xlfn.NUMBERVALUE(AV117)), "El valor de las horas recargo diurno dominical y festivo debe ser un número válido. ", "")
),
""
)</f>
        <v/>
      </c>
      <c r="FT117" s="46">
        <f>CONCATENATE(AW117,AX117)&lt;&gt;""</f>
        <v/>
      </c>
      <c r="FU117" s="46">
        <f>IF(AND($DS117,FT117),
IF(AW117="","Debes escribir el número de horas recargo nocturno dominical y festivo. ",
IF( IFERROR(INT(AW117),1.1) &lt;&gt; IFERROR(_xlfn.NUMBERVALUE(AW117),1), "La cantidad de horas recargo nocturno dominical y festivo debe ser un número entero. ", "")
),
""
)</f>
        <v/>
      </c>
      <c r="FV117" s="46">
        <f>IF(AND($DS117,FT117),
IF(AX117="","Debes escribir el valor de las horas recargo nocturno dominical y festivo. ",
IF( ISERR(_xlfn.NUMBERVALUE(AX117)), "El valor de las horas recargo nocturno dominical y festivo debe ser un número válido. ", "")
),
""
)</f>
        <v/>
      </c>
      <c r="FW117" s="46">
        <f>CONCATENATE(AY117,AZ117)&lt;&gt;""</f>
        <v/>
      </c>
      <c r="FX117" s="46">
        <f>IF(AND($DS117,FW117),
IF(AY117="","Debes escribir el número de días de vacaciones comunes. ",
IF( IFERROR(INT(AY117),1.1) &lt;&gt; IFERROR(_xlfn.NUMBERVALUE(AY117),1), "La cantidad de días de vacaciones comunes debe ser un número entero. ", "")
),
""
)</f>
        <v/>
      </c>
      <c r="FY117" s="46">
        <f>IF(AND($DS117,FW117),
IF(AZ117="","Debes escribir el valor de las vacaciones comunes. ",
IF( ISERR(_xlfn.NUMBERVALUE(AZ117)), "El valor de las vacaciones comunes debe ser un número válido. ", "")
),
""
)</f>
        <v/>
      </c>
      <c r="FZ117" s="46">
        <f>CONCATENATE(BA117,BB117)&lt;&gt;""</f>
        <v/>
      </c>
      <c r="GA117" s="46">
        <f>IF(AND($DS117,FZ117),
IF(BA117="","Debes escribir el número de días de vacaciones compensadas. ",
IF( IFERROR(INT(BA117),1.1) &lt;&gt; IFERROR(_xlfn.NUMBERVALUE(BA117),1), "La cantidad de días de vacaciones compensadas debe ser un número entero. ", "")
),
""
)</f>
        <v/>
      </c>
      <c r="GB117" s="46">
        <f>IF(AND($DS117,FZ117),
IF(BB117="","Debes escribir el valor de las vacaciones compensadas. ",
IF( ISERR(_xlfn.NUMBERVALUE(BB117)), "El valor de las vacaciones compensadas debe ser un número válido. ", "")
),
""
)</f>
        <v/>
      </c>
      <c r="GC117" s="46">
        <f>CONCATENATE(BC117,BD117)&lt;&gt;""</f>
        <v/>
      </c>
      <c r="GD117" s="46">
        <f>IF(AND($DS117,GC117),
IF(BC117="","Debes escribir el número de días de prima salarial. ",
IF( IFERROR(INT(BC117),1.1) &lt;&gt; IFERROR(_xlfn.NUMBERVALUE(BC117),1), "La cantidad de días de prima salarial debe ser un número entero. ", "")
),
""
)</f>
        <v/>
      </c>
      <c r="GE117" s="46">
        <f>IF(AND($DS117,GC117),
IF(BD117="","Debes escribir el valor de los días de prima salarial. ",
IF( ISERR(_xlfn.NUMBERVALUE(BD117)), "El valor de los días de prima salarial debe ser un número válido. ", "")
),
""
)</f>
        <v/>
      </c>
      <c r="GF117" s="46">
        <f>IF($DS117,
IF( AND(BE117&lt;&gt;"", ISERR(_xlfn.NUMBERVALUE(BE117))), "El valor de la prima NO saliarial debe ser un número válido. ", "")
)</f>
        <v/>
      </c>
      <c r="GG117" s="46">
        <f>CONCATENATE(BF117,BG117,BH117)&lt;&gt;""</f>
        <v/>
      </c>
      <c r="GH117" s="46">
        <f>IF(AND($DS117,GG117),
IF(BF117="","Debes escribir el valor de las cesantías. ",
IF( ISERR(_xlfn.NUMBERVALUE(BF117)), "El valor de las cesantías debe ser un número válido. ", "")
),
""
)</f>
        <v/>
      </c>
      <c r="GI117" s="46">
        <f>IF(AND($DS117,GG117),
IF(BG117="","Debes escribir el % de cesantías. ",
IF( ISERR(_xlfn.NUMBERVALUE(BG117)), "El % de cesantías debe ser un número válido. ", "")
),
""
)</f>
        <v/>
      </c>
      <c r="GJ117" s="46">
        <f>IF(AND($DS117,GG117),
IF(BH117="","Debes escribir el valor de intereses de cesantías. ",
IF( ISERR(_xlfn.NUMBERVALUE(BH117)), "El valor de intereses de cesantías debe ser un número válido. ", "")
),
""
)</f>
        <v/>
      </c>
      <c r="GK117" s="46">
        <f>CONCATENATE(BI117,BJ117,BK117)&lt;&gt;""</f>
        <v/>
      </c>
      <c r="GL117" s="46">
        <f>IF(AND($DS117,GK117),
IF(BI117="","Debes escribir el número de días de incapacidad. ",
IF( IFERROR(INT(BI117),1.1) &lt;&gt; IFERROR(_xlfn.NUMBERVALUE(BI117),1), "La cantidad de días de incapacidad debe ser un número entero. ", "")
),
""
)</f>
        <v/>
      </c>
      <c r="GM117" s="46">
        <f>IF(AND($DS117,GK117),
IF(BJ117="","Debes escribir el tipo de incapacidad. ",
IF(_xlfn.IFNA(VLOOKUP(BJ117,TIPO_DE_INCAPACIDAD,1,FALSE),-1)=-1,"El tipo de incapacidad es inválida (por favor seleccionarlo de la lista). ","")
),
""
)</f>
        <v/>
      </c>
      <c r="GN117" s="46">
        <f>IF(AND($DS117,GK117),
IF(BK117="","Debes escribir el valor de la incapacidad. ",
IF( ISERR(_xlfn.NUMBERVALUE(BK117)), "El valor de la incapacidad debe ser un número válido. ", "")
),
""
)</f>
        <v/>
      </c>
      <c r="GO117" s="46">
        <f>CONCATENATE(BL117,BM117)&lt;&gt;""</f>
        <v/>
      </c>
      <c r="GP117" s="46">
        <f>IF(AND($DS117,GO117),
IF(BL117="","Debes escribir el número de días de licencia de maternidad o paternidad. ",
IF( IFERROR(INT(BL117),1.1) &lt;&gt; IFERROR(_xlfn.NUMBERVALUE(BL117),1), "La cantidad de días de licencia de maternidad o paternidad debe ser un número entero. ", "")
),
""
)</f>
        <v/>
      </c>
      <c r="GQ117" s="46">
        <f>IF(AND($DS117,GO117),
IF(BM117="","Debes escribir el valor de la licencia de maternidad o paternidad. ",
IF( ISERR(_xlfn.NUMBERVALUE(BM117)), "El valor de la licencia de maternidad o paternidad debe ser un número válido. ", "")
),
""
)</f>
        <v/>
      </c>
      <c r="GR117" s="46">
        <f>CONCATENATE(BN117,BO117)&lt;&gt;""</f>
        <v/>
      </c>
      <c r="GS117" s="46">
        <f>IF(AND($DS117,GR117),
IF(BN117="","Debes escribir el número de días de licencia remunerada. ",
IF( IFERROR(INT(BN117),1.1) &lt;&gt; IFERROR(_xlfn.NUMBERVALUE(BN117),1), "La cantidad de días de licencia remunerada debe ser un número entero. ", "")
),
""
)</f>
        <v/>
      </c>
      <c r="GT117" s="46">
        <f>IF(AND($DS117,GR117),
IF(BO117="","Debes escribir el valor de la licencia remunerada. ",
IF( ISERR(_xlfn.NUMBERVALUE(BO117)), "El valor de la licencia remunerada debe ser un número válido. ", "")
),
""
)</f>
        <v/>
      </c>
      <c r="GU117" s="46">
        <f>IF($DS117,
IF( AND(BP117&lt;&gt;"", ISERR(_xlfn.NUMBERVALUE(BP117))), "El valor de la licencia NO remunerada debe ser un número válido. ", "")
)</f>
        <v/>
      </c>
      <c r="GV117" s="46">
        <f>IF($DS117,
IF( AND(BQ117&lt;&gt;"", ISERR(_xlfn.NUMBERVALUE(BQ117))), "El valor de auxilios salariales debe ser un número válido. ", "")
)</f>
        <v/>
      </c>
      <c r="GW117" s="46">
        <f>IF($DS117,
IF( AND(BR117&lt;&gt;"", ISERR(_xlfn.NUMBERVALUE(BR117))), "El valor de auxilios NO salariales debe ser un número válido. ", "")
)</f>
        <v/>
      </c>
      <c r="GX117" s="46">
        <f>IF($DS117,
IF( AND(BS117&lt;&gt;"", ISERR(_xlfn.NUMBERVALUE(BS117))), "El valor de bonos salariales debe ser un número válido. ", "")
)</f>
        <v/>
      </c>
      <c r="GY117" s="46">
        <f>IF($DS117,
IF( AND(BT117&lt;&gt;"", ISERR(_xlfn.NUMBERVALUE(BT117))), "El valor de bonos NO salariales debe ser un número válido. ", "")
)</f>
        <v/>
      </c>
      <c r="GZ117" s="46">
        <f>IF($DS117,
IF( AND(BU117&lt;&gt;"", ISERR(_xlfn.NUMBERVALUE(BU117))), "El valor de bonos salariales de alimentación debe ser un número válido. ", "")
)</f>
        <v/>
      </c>
      <c r="HA117" s="46">
        <f>IF($DS117,
IF( AND(BV117&lt;&gt;"", ISERR(_xlfn.NUMBERVALUE(BV117))), "El valor de bonos NO salariales de alimentación debe ser un número válido. ", "")
)</f>
        <v/>
      </c>
      <c r="HB117" s="46">
        <f>IF($DS117,
IF( AND(BW117&lt;&gt;"", ISERR(_xlfn.NUMBERVALUE(BW117))), "El valor de bonificaciones salariales debe ser un número válido. ", "")
)</f>
        <v/>
      </c>
      <c r="HC117" s="46">
        <f>IF($DS117,
IF( AND(BX117&lt;&gt;"", ISERR(_xlfn.NUMBERVALUE(BX117))), "El valor de bonificaciones NO salariales debe ser un número válido. ", "")
)</f>
        <v/>
      </c>
      <c r="HD117" s="46">
        <f>IF($DS117,
IF( AND(BY117&lt;&gt;"", ISERR(_xlfn.NUMBERVALUE(BY117))), "El valor de compensaciones ordinarias debe ser un número válido. ", "")
)</f>
        <v/>
      </c>
      <c r="HE117" s="46">
        <f>IF($DS117,
IF( AND(BZ117&lt;&gt;"", ISERR(_xlfn.NUMBERVALUE(BZ117))), "El valor de compensaciones extraordinarias debe ser un número válido. ", "")
)</f>
        <v/>
      </c>
      <c r="HF117" s="46">
        <f>IF($DS117,
IF( AND(CA117&lt;&gt;"", ISERR(_xlfn.NUMBERVALUE(CA117))), "El valor de comisiones debe ser un número válido. ", "")
)</f>
        <v/>
      </c>
      <c r="HG117" s="46">
        <f>IF($DS117,
IF( AND(CB117&lt;&gt;"", ISERR(_xlfn.NUMBERVALUE(CB117))), "El valor de ausencia por huega debe ser un número válido. ", "")
)</f>
        <v/>
      </c>
      <c r="HH117" s="46">
        <f>IF($DS117,
IF( AND(CC117&lt;&gt;"", ISERR(_xlfn.NUMBERVALUE(CC117))), "El valor de anticipos debe ser un número válido. ", "")
)</f>
        <v/>
      </c>
      <c r="HI117" s="46">
        <f>IF($DS117,
IF( AND(CD117&lt;&gt;"", ISERR(_xlfn.NUMBERVALUE(CD117))), "El valor de pagos a terceros debe ser un número válido. ", "")
)</f>
        <v/>
      </c>
      <c r="HJ117" s="46">
        <f>IF($DS117,
IF( AND(CE117&lt;&gt;"", ISERR(_xlfn.NUMBERVALUE(CE117))), "El valor de dotación debe ser un número válido. ", "")
)</f>
        <v/>
      </c>
      <c r="HK117" s="46">
        <f>IF($DS117,
IF( AND(CF117&lt;&gt;"", ISERR(_xlfn.NUMBERVALUE(CF117))), "El valor de apoyo sostenibilidad debe ser un número válido. ", "")
)</f>
        <v/>
      </c>
      <c r="HL117" s="46">
        <f>IF($DS117,
IF( AND(CG117&lt;&gt;"", ISERR(_xlfn.NUMBERVALUE(CG117))), "El valor de teletrabajo debe ser un número válido. ", "")
)</f>
        <v/>
      </c>
      <c r="HM117" s="46">
        <f>IF($DS117,
IF( AND(CH117&lt;&gt;"", ISERR(_xlfn.NUMBERVALUE(CH117))), "El valor de bonificación de retiro debe ser un número válido. ", "")
)</f>
        <v/>
      </c>
      <c r="HN117" s="46">
        <f>IF($DS117,
IF( AND(CI117&lt;&gt;"", ISERR(_xlfn.NUMBERVALUE(CI117))), "El valor de indemnización de retiro debe ser un número válido. ", "")
)</f>
        <v/>
      </c>
      <c r="HO117" s="46">
        <f>IF($DS117,
IF( AND(CJ117&lt;&gt;"", ISERR(_xlfn.NUMBERVALUE(CJ117))), "El valor de reintegros debe ser un número válido. ", "")
)</f>
        <v/>
      </c>
      <c r="HP117" s="46">
        <f>CONCATENATE(CK117,CL117,CM117)&lt;&gt;""</f>
        <v/>
      </c>
      <c r="HQ117" s="46">
        <f>IF(AND($DS117,HP117),
IF(CK117="","Debes escribir la descripción de otro concepto no categorizado. ",""),
""
)</f>
        <v/>
      </c>
      <c r="HR117" s="46">
        <f>IF(AND($DS117,HP117),
IF(CONCATENATE(CL117,CM117)="","Debes escribir al menos un valor de concepto no categorizado (salarial o no salarial). ",
IF(ISERR(_xlfn.NUMBERVALUE(CL117)),"El valor salarial concepto no categorizado debe ser un número válido. ","")
),
""
)</f>
        <v/>
      </c>
      <c r="HS117" s="46">
        <f>IF(AND($DS117,HP117),
IF(CONCATENATE(CL117,CM117)="","Debes escribir al menos un valor de concepto no categorizado (salarial o no salarial). ",
IF(ISERR(_xlfn.NUMBERVALUE(CM117)),"El valor NO salarial concepto no categorizado debe ser un número válido. ","")
),
""
)</f>
        <v/>
      </c>
      <c r="HT117" s="46">
        <f>IF($DS117,
IF(CN117="","Debes escribir el porcentaje del aporte a salud. ",
IF( ISERR(_xlfn.NUMBERVALUE(CN117)), "El valor del porcentaje del aporte a salud debe ser un número válido. ", "")
)
)</f>
        <v/>
      </c>
      <c r="HU117" s="46">
        <f>IF($DS117,
IF(CO117="","Debes escribir el valor del aporte a salud. ",
IF( ISERR(_xlfn.NUMBERVALUE(CO117)), "El valor del aporte a salud debe ser un número válido. ", "")
)
)</f>
        <v/>
      </c>
      <c r="HV117" s="46">
        <f>IF($DS117,
IF( AND(CP117&lt;&gt;"", ISERR(_xlfn.NUMBERVALUE(CP117))), "El valor plan complementario debe ser un número válido. ", "")
)</f>
        <v/>
      </c>
      <c r="HW117" s="46">
        <f>IF($DS117,
IF(CQ117="","Debes escribir el porcentaje del aporte a pensión. ",
IF( ISERR(_xlfn.NUMBERVALUE(CQ117)), "El valor del porcentaje del aporte a pensión debe ser un número válido. ", "")
)
)</f>
        <v/>
      </c>
      <c r="HX117" s="46">
        <f>IF($DS117,
IF(CR117="","Debes escribir el valor del aporte a pensión. ",
IF( ISERR(_xlfn.NUMBERVALUE(CR117)), "El valor del aporte a salud debe ser un número válido. ", "")
)
)</f>
        <v/>
      </c>
      <c r="HY117" s="46">
        <f>IF($DS117,
IF( AND(CS117&lt;&gt;"", ISERR(_xlfn.NUMBERVALUE(CS117))), "El valor pensión voluntaria debe ser un número válido. ", "")
)</f>
        <v/>
      </c>
      <c r="HZ117" s="46">
        <f>CONCATENATE(CT117,CU117,CV117,CW117)&lt;&gt;""</f>
        <v/>
      </c>
      <c r="IA117" s="46">
        <f>IF(AND($DS117,HZ117),
IF(CT117="","Debes escribir el % del fondo de seguridad pensional. ",
IF( ISERR(_xlfn.NUMBERVALUE(CT117)), "El % del fondo de seguridad debe ser un número válido. ", "")
),
""
)</f>
        <v/>
      </c>
      <c r="IB117" s="46">
        <f>IF(AND($DS117,HZ117),
IF(CU117="","Debes escribir el valor del aporte al fondo de solidaridad pensional. ",
IF( ISERR(_xlfn.NUMBERVALUE(CU117)), "El valor del aporte al fondo de solidaridad pensional debe ser un número válido. ", "")
),
""
)</f>
        <v/>
      </c>
      <c r="IC117" s="46">
        <f>IF(AND($DS117,HZ117),
IF(CV117="","Debes escribir el % del fondo de subsistencia. ",
IF( ISERR(_xlfn.NUMBERVALUE(CV117)), "El % del fondo de subsistencia debe ser un número válido. ", "")
),
""
)</f>
        <v/>
      </c>
      <c r="ID117" s="46">
        <f>IF(AND($DS117,HZ117),
IF(CW117="","Debes escribir el valor del fondo de subsistencia. ",
IF( ISERR(_xlfn.NUMBERVALUE(CW117)), "El valor del fondo de subsistencia debe ser un número válido. ", "")
),
""
)</f>
        <v/>
      </c>
      <c r="IE117" s="46">
        <f>CONCATENATE(CX117,CY117)&lt;&gt;""</f>
        <v/>
      </c>
      <c r="IF117" s="46">
        <f>IF(AND($DS117,IE117),
IF(CX117="","Debes escribir el % de sindicato. ",
IF( ISERR(_xlfn.NUMBERVALUE(CX117)), "El % de sindicato debe ser un número válido. ", "")
),
""
)</f>
        <v/>
      </c>
      <c r="IG117" s="46">
        <f>IF(AND($DS117,IE117),
IF(CY117="","Debes escribir el valor del sindicato. ",
IF( ISERR(_xlfn.NUMBERVALUE(CY117)), "El valor del sindicato debe ser un número válido. ", "")
),
""
)</f>
        <v/>
      </c>
      <c r="IH117" s="46">
        <f>IF($DS117,
IF( AND(CZ117&lt;&gt;"", ISERR(_xlfn.NUMBERVALUE(CZ117))), "El valor de sanción pública debe ser un número válido. ", "")
)</f>
        <v/>
      </c>
      <c r="II117" s="46">
        <f>IF($DS117,
IF( AND(DA117&lt;&gt;"", ISERR(_xlfn.NUMBERVALUE(DA117))), "El valor de sanción privada debe ser un número válido. ", "")
)</f>
        <v/>
      </c>
      <c r="IJ117" s="46">
        <f>CONCATENATE(DB117,DC117)&lt;&gt;""</f>
        <v/>
      </c>
      <c r="IK117" s="46">
        <f>IF(AND($DS117,IJ117),
IF(DB117="","Debes escribir la descripción de libranza. ",""),
""
)</f>
        <v/>
      </c>
      <c r="IL117" s="46">
        <f>IF(AND($DS117,IJ117),
IF(DC117="","Debes escribir la cuota libranza. ",
IF(ISERR(_xlfn.NUMBERVALUE(DC117)),"El valor de la cuota libranza debe ser un número válido. ","")
),
""
)</f>
        <v/>
      </c>
      <c r="IM117" s="46">
        <f>IF($DS117,
IF( AND(DD117&lt;&gt;"", ISERR(_xlfn.NUMBERVALUE(DD117))), "El valor de pagos a terceros debe ser un número válido. ", "")
)</f>
        <v/>
      </c>
      <c r="IN117" s="46">
        <f>IF($DS117,
IF( AND(DE117&lt;&gt;"", ISERR(_xlfn.NUMBERVALUE(DE117))), "El valor de anticipos debe ser un número válido. ", "")
)</f>
        <v/>
      </c>
      <c r="IO117" s="46">
        <f>IF($DS117,
IF( AND(DF117&lt;&gt;"", ISERR(_xlfn.NUMBERVALUE(DF117))), "El valor de AFC debe ser un número válido. ", "")
)</f>
        <v/>
      </c>
      <c r="IP117" s="46">
        <f>IF($DS117,
IF( AND(DG117&lt;&gt;"", ISERR(_xlfn.NUMBERVALUE(DG117))), "El valor de rete-fuente debe ser un número válido. ", "")
)</f>
        <v/>
      </c>
      <c r="IQ117" s="46">
        <f>IF($DS117,
IF( AND(DH117&lt;&gt;"", ISERR(_xlfn.NUMBERVALUE(DH117))), "El valor de cooperativa de trabajo debe ser un número válido. ", "")
)</f>
        <v/>
      </c>
      <c r="IR117" s="46">
        <f>IF($DS117,
IF( AND(DI117&lt;&gt;"", ISERR(_xlfn.NUMBERVALUE(DI117))), "El valor de embargo fiscal debe ser un número válido. ", "")
)</f>
        <v/>
      </c>
      <c r="IS117" s="46">
        <f>IF($DS117,
IF( AND(DJ117&lt;&gt;"", ISERR(_xlfn.NUMBERVALUE(DJ117))), "El valor de educación debe ser un número válido. ", "")
)</f>
        <v/>
      </c>
      <c r="IT117" s="46">
        <f>IF($DS117,
IF( AND(DK117&lt;&gt;"", ISERR(_xlfn.NUMBERVALUE(DK117))), "El valor de reintegro debe ser un número válido. ", "")
)</f>
        <v/>
      </c>
      <c r="IU117" s="46">
        <f>IF($DS117,
IF( AND(DL117&lt;&gt;"", ISERR(_xlfn.NUMBERVALUE(DL117))), "El valor de deuda debe ser un número válido. ", "")
)</f>
        <v/>
      </c>
      <c r="IV117" s="46">
        <f>IF($DS117,
IF( AND(DM117&lt;&gt;"", ISERR(_xlfn.NUMBERVALUE(DM117))), "El valor de otras deducciones debe ser un número válido. ", "")
)</f>
        <v/>
      </c>
      <c r="IW117" s="46">
        <f>IF($DS117,
IF(DN117="","Debes escribir el valor de los devengos totales. ",
IF( ISERR(_xlfn.NUMBERVALUE(DN117)), "El valor de los devengos totales debe ser un número válido. ", "")
)
)</f>
        <v/>
      </c>
      <c r="IX117" s="46">
        <f>IF($DS117,
IF(DO117="","Debes escribir el valor de las deducciones totales. ",
IF( ISERR(_xlfn.NUMBERVALUE(DO117)), "El valor de las deducciones totales debe ser un número válido. ", "")
)
)</f>
        <v/>
      </c>
      <c r="IY117" s="46">
        <f>IF($DS117,
IF(DP117="","Debes escribir el valor del salario total. ",
IF( ISERR(_xlfn.NUMBERVALUE(DP117)), "El valor del salario total debe ser un número válido. ", "")
)
)</f>
        <v/>
      </c>
    </row>
    <row r="118">
      <c r="B118" s="48" t="n">
        <v>106</v>
      </c>
      <c r="C118" s="61">
        <f>IF(AND(DS118,DP118&lt;&gt;""),
IF(DQ118="","OK","Error"),
""
)</f>
        <v/>
      </c>
      <c r="D118" s="53" t="n"/>
      <c r="E118" s="52" t="n"/>
      <c r="F118" s="112" t="n"/>
      <c r="G118" s="52" t="n"/>
      <c r="H118" s="53" t="n"/>
      <c r="I118" s="52" t="n"/>
      <c r="J118" s="52" t="n"/>
      <c r="K118" s="53" t="n"/>
      <c r="L118" s="55" t="n"/>
      <c r="M118" s="108" t="n"/>
      <c r="N118" s="56" t="n"/>
      <c r="O118" s="52" t="n"/>
      <c r="P118" s="52" t="n"/>
      <c r="Q118" s="52" t="n"/>
      <c r="R118" s="52" t="n"/>
      <c r="S118" s="52" t="n"/>
      <c r="T118" s="53" t="n"/>
      <c r="U118" s="52" t="n"/>
      <c r="V118" s="52" t="n"/>
      <c r="W118" s="55" t="n"/>
      <c r="X118" s="55" t="n"/>
      <c r="Y118" s="52" t="n"/>
      <c r="Z118" s="55" t="n"/>
      <c r="AA118" s="52" t="n"/>
      <c r="AB118" s="53" t="n"/>
      <c r="AC118" s="53" t="n"/>
      <c r="AD118" s="53" t="n"/>
      <c r="AE118" s="177" t="n"/>
      <c r="AF118" s="113" t="n"/>
      <c r="AG118" s="177" t="n"/>
      <c r="AH118" s="178" t="n"/>
      <c r="AI118" s="178" t="n"/>
      <c r="AJ118" s="178" t="n"/>
      <c r="AK118" s="114" t="n"/>
      <c r="AL118" s="178" t="n"/>
      <c r="AM118" s="114" t="n"/>
      <c r="AN118" s="178" t="n"/>
      <c r="AO118" s="114" t="n"/>
      <c r="AP118" s="178" t="n"/>
      <c r="AQ118" s="114" t="n"/>
      <c r="AR118" s="178" t="n"/>
      <c r="AS118" s="114" t="n"/>
      <c r="AT118" s="178" t="n"/>
      <c r="AU118" s="114" t="n"/>
      <c r="AV118" s="178" t="n"/>
      <c r="AW118" s="114" t="n"/>
      <c r="AX118" s="178" t="n"/>
      <c r="AY118" s="114" t="n"/>
      <c r="AZ118" s="178" t="n"/>
      <c r="BA118" s="114" t="n"/>
      <c r="BB118" s="178" t="n"/>
      <c r="BC118" s="114" t="n"/>
      <c r="BD118" s="178" t="n"/>
      <c r="BE118" s="178" t="n"/>
      <c r="BF118" s="178" t="n"/>
      <c r="BG118" s="59" t="n"/>
      <c r="BH118" s="178" t="n"/>
      <c r="BI118" s="114" t="n"/>
      <c r="BJ118" s="53" t="n"/>
      <c r="BK118" s="178" t="n"/>
      <c r="BL118" s="114" t="n"/>
      <c r="BM118" s="178" t="n"/>
      <c r="BN118" s="114" t="n"/>
      <c r="BO118" s="178" t="n"/>
      <c r="BP118" s="178" t="n"/>
      <c r="BQ118" s="178" t="n"/>
      <c r="BR118" s="178" t="n"/>
      <c r="BS118" s="178" t="n"/>
      <c r="BT118" s="178" t="n"/>
      <c r="BU118" s="178" t="n"/>
      <c r="BV118" s="178" t="n"/>
      <c r="BW118" s="178" t="n"/>
      <c r="BX118" s="178" t="n"/>
      <c r="BY118" s="178" t="n"/>
      <c r="BZ118" s="178" t="n"/>
      <c r="CA118" s="178" t="n"/>
      <c r="CB118" s="178" t="n"/>
      <c r="CC118" s="178" t="n"/>
      <c r="CD118" s="178" t="n"/>
      <c r="CE118" s="178" t="n"/>
      <c r="CF118" s="178" t="n"/>
      <c r="CG118" s="178" t="n"/>
      <c r="CH118" s="178" t="n"/>
      <c r="CI118" s="178" t="n"/>
      <c r="CJ118" s="178" t="n"/>
      <c r="CK118" s="53" t="n"/>
      <c r="CL118" s="178" t="n"/>
      <c r="CM118" s="178" t="n"/>
      <c r="CN118" s="60" t="n"/>
      <c r="CO118" s="177" t="n"/>
      <c r="CP118" s="178" t="n"/>
      <c r="CQ118" s="60" t="n"/>
      <c r="CR118" s="177" t="n"/>
      <c r="CS118" s="178" t="n"/>
      <c r="CT118" s="59" t="n"/>
      <c r="CU118" s="178" t="n"/>
      <c r="CV118" s="59" t="n"/>
      <c r="CW118" s="178" t="n"/>
      <c r="CX118" s="59" t="n"/>
      <c r="CY118" s="178" t="n"/>
      <c r="CZ118" s="178" t="n"/>
      <c r="DA118" s="178" t="n"/>
      <c r="DB118" s="53" t="n"/>
      <c r="DC118" s="178" t="n"/>
      <c r="DD118" s="178" t="n"/>
      <c r="DE118" s="178" t="n"/>
      <c r="DF118" s="178" t="n"/>
      <c r="DG118" s="178" t="n"/>
      <c r="DH118" s="178" t="n"/>
      <c r="DI118" s="178" t="n"/>
      <c r="DJ118" s="178" t="n"/>
      <c r="DK118" s="178" t="n"/>
      <c r="DL118" s="178" t="n"/>
      <c r="DM118" s="178" t="n"/>
      <c r="DN118" s="177" t="n"/>
      <c r="DO118" s="177" t="n"/>
      <c r="DP118" s="177" t="n"/>
      <c r="DQ118" s="76">
        <f>IF(AND(DS118,DP118&lt;&gt;""),
CONCATENATE(DT118,DU118,DV118,DW118,DX118,DY118,DZ118,EA118,EB118,EC118,ED118,EE118,EF118,EG118,EH118,EI118,EJ118,EK118,EL118,EM118,EN118,EO118,EP118,EQ118,ES118,ET118,EU118,EV118,EW118,EX118,EY118,EZ118,FA118,FC118,FD118,FF118,FG118,FI118,FJ118,FL118,FM118,FO118,FP118,FR118,FS118,FU118,FV118,FX118,FY118,GA118,GB118,GD118,GE118,GF118,GH118,GI118,GJ118,GL118,GM118,GN118,GP118,GQ118,GS118,GT118,GU118,GV118,GW118,GX118,GY118,GZ118,HA118,HB118,HC118,HD118,HE118,HF118,HG118,HH118,HI118,HJ118,HK118,HL118,HM118,HN118,HO118,HQ118,HR118,HS118,HT118,HU118,HV118,HW118,HX118,HY118,IA118,IB118,IC118,ID118,IF118,IG118,IH118,II118,IK118,IL118,IM118,IN118,IO118,IP118,IQ118,IR118,IS118,IT118,IU118,IV118,IW118,IX118,IY118,IZ118),
""
)</f>
        <v/>
      </c>
      <c r="DR118" s="53" t="n"/>
      <c r="DS118" s="46">
        <f>CONCATENATE(D118,$E118,$F118,$G118,H118,$I118,$J118,K118,$L118,$M118,N118,$O118,$P118,$Q118,$R118,$S118,T118,$U118,$V118,$W118,$X118,$Y118,$Z118,$AA118,AB118,AC118,AD118,$AE118,$AF118,$AG118,AH118,AI118,AJ118,AK118,AL118,AM118,AN118,AO118,AP118,AQ118,AR118,AS118,AT118,AU118,AV118,AW118,AX118,AY118,AZ118,BA118,BB118,BC118,BD118,BE118,BF118,BG118,BH118,BI118,BJ118,BK118,BL118,BM118,BN118,BO118,BP118,BQ118,BR118,BS118,BT118,BU118,BV118,BW118,BX118,BY118,BZ118,CA118,CB118,CC118,CD118,CE118,CF118,CG118,CH118,CI118,CJ118,CK118,CL118,CM118,$CN118,$CO118,CP118,$CQ118,$CR118,CS118,CT118,CU118,CV118,CW118,CX118,CY118,CZ118,DA118,DB118,DC118,DD118,DE118,DF118,DG118,DH118,DI118,DJ118,DK118,DL118,DM118,$DN118,$DO118,$DP118,DR118)&lt;&gt;""</f>
        <v/>
      </c>
      <c r="DT118" s="46">
        <f>IF(AND($DS118,$E$4&lt;&gt;""),
IF(LEFT($E$4,2) = "1.",
IF(D118&lt;&gt;"","El CUNE sólo se envía en operaciones de novedad o ajuste. ",""),
IF(D118="","Debes escribir un CUNE válido para realizar operaciones de novedad o ajuste. ","")),
""
)</f>
        <v/>
      </c>
      <c r="DU118" s="46">
        <f>IF($DS118,
IF(E118="","Debes seleccionar el tipo de documento del empleado. ",
IF(_xlfn.IFNA(VLOOKUP(E118,TIPO_DE_DOCUMENTO,1,FALSE),-1)=-1,"El tipo de documento no es válido (por favor seleccionarlo de la lista). ","")
)
)</f>
        <v/>
      </c>
      <c r="DV118" s="46">
        <f>IF($DS118,
IF(F118="","Debes escribir el número de documento del empleado. ","")
)</f>
        <v/>
      </c>
      <c r="DW118" s="46">
        <f>IF($DS118,
IF(G118="","Debes escribir el primer nombre del empleado. ","")
)</f>
        <v/>
      </c>
      <c r="DY118" s="46">
        <f>IF($DS118,
IF(I118="","Debes escribir el primer apellido del empleado. ","")
)</f>
        <v/>
      </c>
      <c r="DZ118" s="46">
        <f>IF($DS118,
IF(J118="","Debes escribir el segundo apellido del empleado. ","")
)</f>
        <v/>
      </c>
      <c r="EB118" s="46">
        <f>IF($DS118,
IF(L118="","Debes escribir la fecha de ingreso del empleado. ",
IF(ISERR(DATE(YEAR(L118),MONTH(L118),DAY(L118))), "El valor ingresado en fecha de ingreso no tiene un formato válido. ","")
)
)</f>
        <v/>
      </c>
      <c r="EC118" s="46">
        <f>IF($DS118,
IF(M118="","Debes escribir el tiempo laborado. ",
IF( IFERROR(INT(M118),1.1) &lt;&gt; IFERROR(_xlfn.NUMBERVALUE(M118),1), "El valor de los días trabajados debe ser un número entero. ", "")
)
)</f>
        <v/>
      </c>
      <c r="ED118" s="46">
        <f>IF($DS118,
IF( AND(N118&lt;&gt;"", ISERR(DATE(YEAR(N118),MONTH(N118),DAY(N118))) ), "El valor ingresado en fecha de ingreso no tiene un formato válido. ",
IF( AND(N118&lt;&gt;"", $E$6&lt;&gt;"", DATE(YEAR(N118), MONTH(N118), 1) &lt;&gt; IFERROR(DATE(MID($E$6, 1, 4), MID($E$6, 6, 2),1), "1/1/1900") ), "La fecha de retiro debe estar dentro del período liquidado. ", "")
)
)</f>
        <v/>
      </c>
      <c r="EE118" s="46">
        <f>IF($DS118,
IF(O118="","Debes seleccionar el tipo de trabajador. ",
IF(_xlfn.IFNA(VLOOKUP(O118,TIPO_DE_TRABAJADOR,1,FALSE),-1)=-1,"El tipo de trabajador no es válido (por favor seleccionarlo de la lista). ","")
)
)</f>
        <v/>
      </c>
      <c r="EF118" s="46">
        <f>IF($DS118,
IF(P118="","Debes seleccionar si es un trabajador dependiente pensionado por vejez. ",
IF(_xlfn.IFNA(VLOOKUP(P118,SUBTIPO_DE_TRABAJADOR,1,FALSE),-1)=-1,"El tipo de trabajador dependiente pensionado por vejez no es válido (por favor seleccionarlo de la lista). ","")
)
)</f>
        <v/>
      </c>
      <c r="EG118" s="46">
        <f>IF($DS118,
IF(Q118="","Debes seleccionar el tipo de contrato del trabajador. ",
IF(_xlfn.IFNA(VLOOKUP(Q118,TIPO_DE_CONTRATO,1,FALSE),-1)=-1,"El tipo de contrato del trabajador no es válido (por favor seleccionarlo de la lista). ","")
)
)</f>
        <v/>
      </c>
      <c r="EH118" s="46">
        <f>IF($DS118,
IF(R118="","Debes seleccionar si es un salario integral. ",
IF(_xlfn.IFNA(VLOOKUP(R118,SI_NO,1,FALSE),-1)=-1,"Valor no válido para salario integral (por favor seleccionarlo de la lista). ","")
)
)</f>
        <v/>
      </c>
      <c r="EI118" s="46">
        <f>IF($DS118,
IF(S118="","Debes seleccionar si el trabajador realiza actividades de riesgo. ",
IF(_xlfn.IFNA(VLOOKUP(S118,SI_NO,1,FALSE),-1)=-1,"Valor no válido para actividad de alto riesgo (por favor seleccionarlo de la lista). ","")
)
)</f>
        <v/>
      </c>
      <c r="EK118" s="46">
        <f>IF($DS118,
IF(U118="","Debes escribir el código del municipio de residencia del trabajador. ",
IF(_xlfn.IFNA(VLOOKUP(U118,MUNICIPIO,1,FALSE),-1)=-1,"El municipio de residencia del trabajador es inválido (por favor seleccionarlo de la lista). ","")
)
)</f>
        <v/>
      </c>
      <c r="EL118" s="46">
        <f>IF($DS118,
IF(V118="","Debes escribir el la dirección de residendia del trabajador. ","")
)</f>
        <v/>
      </c>
      <c r="EM118" s="46">
        <f>IF($DS118,
IF(W118="","Debes escribir la fecha de inicio de la liquidación. ",
IF(ISERR(DATE(YEAR(W118),MONTH(W118),DAY(W118))),"El valor ingresado en fecha de inicio de liquidación no tiene un formato válido. ",
IF( AND($E$6&lt;&gt;"", DATE(YEAR(W118), MONTH(W118), 1) &lt;&gt; IFERROR(DATE(MID($E$6, 1, 4), MID($E$6, 6, 2),1), "1/1/1900") ), "La fecha de inicio de la liquidación debe estar dentro del período liquidado. ", "")
)
)
)</f>
        <v/>
      </c>
      <c r="EN118" s="46">
        <f>IF($DS118,
IF(X118="","Debes escribir la fecha de fin de la liquidación. ",
IF(ISERR(DATE(YEAR(X118),MONTH(X118),DAY(X118))),"El valor ingresado en fecha de fin de liquidación no tiene un formato válido. ",
IF( AND($E$6&lt;&gt;"", DATE(YEAR(X118), MONTH(X118), 1) &lt;&gt; IFERROR(DATE(MID($E$6, 1, 4), MID($E$6, 6, 2),1), "1/1/1900") ), "La fecha de fin de la liquidación debe estar dentro del período liquidado. ", "")
)
)
)</f>
        <v/>
      </c>
      <c r="EO118" s="46">
        <f>IF($DS118,
IF(Y118="","Debes escribir la frecuencia de pago del trabajador. ",
IF(_xlfn.IFNA(VLOOKUP(Y118,PERÍODO_DE_NÓMINA,1,FALSE),-1)=-1,"La frecuencia de pago es inválida (por favor seleccionarlo de la lista). ","")
)
)</f>
        <v/>
      </c>
      <c r="EP118" s="46">
        <f>IF($DS118,
IF(Z118="","Debes escribir la fecha de pago. ",
IF(ISERR(DATE(YEAR(Z118),MONTH(Z118),DAY(Z118))), "El valor ingresado en fecha de pago no tiene un formato válido. ","")
)
)</f>
        <v/>
      </c>
      <c r="EQ118" s="46">
        <f>IF($DS118,
IF(AA118="","Debes escribir el medio de pago. ",
IF(_xlfn.IFNA(VLOOKUP(AA118,MEDIOS_DE_PAGO,1,FALSE),-1)=-1,"El medio de pago es inválido (por favor seleccionarlo de la lista). ","")
)
)</f>
        <v/>
      </c>
      <c r="ER118" s="46">
        <f>OR(AA118='Tablas '!$T$4,AA118='Tablas '!$T$7,AA118='Tablas '!$T$8,AA118='Tablas '!$T$11)</f>
        <v/>
      </c>
      <c r="ES118" s="46">
        <f>IF(AND($DS118,ER118),
IF(AB118="","Debes escribir la entidad bancaria. ",""),
""
)</f>
        <v/>
      </c>
      <c r="ET118" s="46">
        <f>IF(AND($DS118,ER118),
IF(AC118="","Debes escribir el tipo de cuenta bancaria. ",
IF(_xlfn.IFNA(VLOOKUP(AC118,TIPO_DE_CUENTA,1,FALSE),-1)=-1,"El tipo de cuenta bancaria es inválida (por favor seleccionarlo de la lista). ","")
),
""
)</f>
        <v/>
      </c>
      <c r="EU118" s="46">
        <f>IF(AND($DS118,ER118),
IF(AD118="","Debes escribir el número de cuenta bancaria. ",""),
""
)</f>
        <v/>
      </c>
      <c r="EV118" s="46">
        <f>IF($DS118,
IF(AE118="","Debes escribir el valor del sueldo básico. ",
IF( ISERR(_xlfn.NUMBERVALUE(AE118)), "El valor del sueldo básico debe ser un número válido. ", "")
)
)</f>
        <v/>
      </c>
      <c r="EW118" s="46">
        <f>IF($DS118,
IF(AF118="","Debes escribir el número de días trabajados. ",
IF( IFERROR(INT(AF118),1.1) &lt;&gt; IFERROR(_xlfn.NUMBERVALUE(AF118),1), "La cantidad de días trabajados debe ser un número entero. ", "")
)
)</f>
        <v/>
      </c>
      <c r="EX118" s="46">
        <f>IF($DS118,
IF(AG118="","Debes escribir el valor del sueldo trabajado. ",
IF( ISERR(_xlfn.NUMBERVALUE(AG118)), "El valor del sueldo trabajado debe ser un número válido. ", "")
)
)</f>
        <v/>
      </c>
      <c r="EY118" s="46">
        <f>IF($DS118,
IF( AND(AH118&lt;&gt;"", ISERR(_xlfn.NUMBERVALUE(AH118))), "El valor del auxilio de transporte debe ser un número válido. ", "")
)</f>
        <v/>
      </c>
      <c r="EZ118" s="46">
        <f>IF($DS118,
IF( AND(AI118&lt;&gt;"", ISERR(_xlfn.NUMBERVALUE(AI118))), "El valor de viáticos salariales debe ser un número válido. ", "")
)</f>
        <v/>
      </c>
      <c r="FA118" s="46">
        <f>IF($DS118,
IF( AND(AJ118&lt;&gt;"", ISERR(_xlfn.NUMBERVALUE(AJ118))), "El valor de viáticos NO salariales debe ser un número válido. ", "")
)</f>
        <v/>
      </c>
      <c r="FB118" s="46">
        <f>CONCATENATE(AK118,AL118)&lt;&gt;""</f>
        <v/>
      </c>
      <c r="FC118" s="46">
        <f>IF(AND($DS118,FB118),
IF(AK118="","Debes escribir el número de horas extras diurnas. ",
IF( IFERROR(INT(AK118),1.1) &lt;&gt; IFERROR(_xlfn.NUMBERVALUE(AK118),1), "La cantidad de horas extras diurnas debe ser un número entero. ", "")
),
""
)</f>
        <v/>
      </c>
      <c r="FD118" s="46">
        <f>IF(AND($DS118,FB118),
IF(AL118="","Debes escribir el valor de las horas extras diurnas. ",
IF( ISERR(_xlfn.NUMBERVALUE(AL118)), "El valor de las horas extras duirnas debe ser un número válido. ", "")
),
""
)</f>
        <v/>
      </c>
      <c r="FE118" s="46">
        <f>CONCATENATE(AM118,AN118)&lt;&gt;""</f>
        <v/>
      </c>
      <c r="FF118" s="46">
        <f>IF(AND($DS118,FE118),
IF(AM118="","Debes escribir el número de horas extras nocturnas. ",
IF( IFERROR(INT(AM118),1.1) &lt;&gt; IFERROR(_xlfn.NUMBERVALUE(AM118),1), "La cantidad de horas extras nocturnas debe ser un número entero. ", "")
),
""
)</f>
        <v/>
      </c>
      <c r="FG118" s="46">
        <f>IF(AND($DS118,FE118),
IF(AN118="","Debes escribir el valor de las horas extras nocturnas. ",
IF( ISERR(_xlfn.NUMBERVALUE(AN118)), "El valor de las horas extras nocturnas debe ser un número válido. ", "")
),
""
)</f>
        <v/>
      </c>
      <c r="FH118" s="46">
        <f>CONCATENATE(AO118,AP118)&lt;&gt;""</f>
        <v/>
      </c>
      <c r="FI118" s="46">
        <f>IF(AND($DS118,FH118),
IF(AO118="","Debes escribir el número de horas extras diurnas dominicales y festivas. ",
IF( IFERROR(INT(AO118),1.1) &lt;&gt; IFERROR(_xlfn.NUMBERVALUE(AO118),1), "La cantidad de horas extras diurnas dominicales y festivas debe ser un número entero. ", "")
),
""
)</f>
        <v/>
      </c>
      <c r="FJ118" s="46">
        <f>IF(AND($DS118,FH118),
IF(AP118="","Debes escribir el valor de las horas extras diurnas dominicales y festivas. ",
IF( ISERR(_xlfn.NUMBERVALUE(AP118)), "El valor de las horas extras diurnas dominicales y festivas debe ser un número válido. ", "")
),
""
)</f>
        <v/>
      </c>
      <c r="FK118" s="46">
        <f>CONCATENATE(AQ118,AR118)&lt;&gt;""</f>
        <v/>
      </c>
      <c r="FL118" s="46">
        <f>IF(AND($DS118,FK118),
IF(AQ118="","Debes escribir el número de horas extras nocturnas dominicales y festivas. ",
IF( IFERROR(INT(AQ118),1.1) &lt;&gt; IFERROR(_xlfn.NUMBERVALUE(AQ118),1), "La cantidad de horas extras nocturnas dominicales y festivas debe ser un número entero. ", "")
),
""
)</f>
        <v/>
      </c>
      <c r="FM118" s="46">
        <f>IF(AND($DS118,FK118),
IF(AR118="","Debes escribir el valor de las horas extras nocturnas dominicales y festivas. ",
IF( ISERR(_xlfn.NUMBERVALUE(AR118)), "El valor de las horas extras nocturnas dominicales y festivas debe ser un número válido. ", "")
),
""
)</f>
        <v/>
      </c>
      <c r="FN118" s="46">
        <f>CONCATENATE(AS118,AT118)&lt;&gt;""</f>
        <v/>
      </c>
      <c r="FO118" s="46">
        <f>IF(AND($DS118,FN118),
IF(AS118="","Debes escribir el número de horas recargo nocturno. ",
IF( IFERROR(INT(AS118),1.1) &lt;&gt; IFERROR(_xlfn.NUMBERVALUE(AS118),1), "La cantidad de horas recargo nocturno debe ser un número entero. ", "")
),
""
)</f>
        <v/>
      </c>
      <c r="FP118" s="46">
        <f>IF(AND($DS118,FN118),
IF(AT118="","Debes escribir el valor de las horas recargo nocturno. ",
IF( ISERR(_xlfn.NUMBERVALUE(AT118)), "El valor de las horas recargo nocturno debe ser un número válido. ", "")
),
""
)</f>
        <v/>
      </c>
      <c r="FQ118" s="46">
        <f>CONCATENATE(AU118,AV118)&lt;&gt;""</f>
        <v/>
      </c>
      <c r="FR118" s="46">
        <f>IF(AND($DS118,FQ118),
IF(AU118="","Debes escribir el número de horas recargo diurno dominical y festivo. ",
IF( IFERROR(INT(AU118),1.1) &lt;&gt; IFERROR(_xlfn.NUMBERVALUE(AU118),1), "La cantidad de horas recargo diurno dominical y festivo debe ser un número entero. ", "")
),
""
)</f>
        <v/>
      </c>
      <c r="FS118" s="46">
        <f>IF(AND($DS118,FQ118),
IF(AV118="","Debes escribir el valor de las horas recargo diurno dominical y festivo. ",
IF( ISERR(_xlfn.NUMBERVALUE(AV118)), "El valor de las horas recargo diurno dominical y festivo debe ser un número válido. ", "")
),
""
)</f>
        <v/>
      </c>
      <c r="FT118" s="46">
        <f>CONCATENATE(AW118,AX118)&lt;&gt;""</f>
        <v/>
      </c>
      <c r="FU118" s="46">
        <f>IF(AND($DS118,FT118),
IF(AW118="","Debes escribir el número de horas recargo nocturno dominical y festivo. ",
IF( IFERROR(INT(AW118),1.1) &lt;&gt; IFERROR(_xlfn.NUMBERVALUE(AW118),1), "La cantidad de horas recargo nocturno dominical y festivo debe ser un número entero. ", "")
),
""
)</f>
        <v/>
      </c>
      <c r="FV118" s="46">
        <f>IF(AND($DS118,FT118),
IF(AX118="","Debes escribir el valor de las horas recargo nocturno dominical y festivo. ",
IF( ISERR(_xlfn.NUMBERVALUE(AX118)), "El valor de las horas recargo nocturno dominical y festivo debe ser un número válido. ", "")
),
""
)</f>
        <v/>
      </c>
      <c r="FW118" s="46">
        <f>CONCATENATE(AY118,AZ118)&lt;&gt;""</f>
        <v/>
      </c>
      <c r="FX118" s="46">
        <f>IF(AND($DS118,FW118),
IF(AY118="","Debes escribir el número de días de vacaciones comunes. ",
IF( IFERROR(INT(AY118),1.1) &lt;&gt; IFERROR(_xlfn.NUMBERVALUE(AY118),1), "La cantidad de días de vacaciones comunes debe ser un número entero. ", "")
),
""
)</f>
        <v/>
      </c>
      <c r="FY118" s="46">
        <f>IF(AND($DS118,FW118),
IF(AZ118="","Debes escribir el valor de las vacaciones comunes. ",
IF( ISERR(_xlfn.NUMBERVALUE(AZ118)), "El valor de las vacaciones comunes debe ser un número válido. ", "")
),
""
)</f>
        <v/>
      </c>
      <c r="FZ118" s="46">
        <f>CONCATENATE(BA118,BB118)&lt;&gt;""</f>
        <v/>
      </c>
      <c r="GA118" s="46">
        <f>IF(AND($DS118,FZ118),
IF(BA118="","Debes escribir el número de días de vacaciones compensadas. ",
IF( IFERROR(INT(BA118),1.1) &lt;&gt; IFERROR(_xlfn.NUMBERVALUE(BA118),1), "La cantidad de días de vacaciones compensadas debe ser un número entero. ", "")
),
""
)</f>
        <v/>
      </c>
      <c r="GB118" s="46">
        <f>IF(AND($DS118,FZ118),
IF(BB118="","Debes escribir el valor de las vacaciones compensadas. ",
IF( ISERR(_xlfn.NUMBERVALUE(BB118)), "El valor de las vacaciones compensadas debe ser un número válido. ", "")
),
""
)</f>
        <v/>
      </c>
      <c r="GC118" s="46">
        <f>CONCATENATE(BC118,BD118)&lt;&gt;""</f>
        <v/>
      </c>
      <c r="GD118" s="46">
        <f>IF(AND($DS118,GC118),
IF(BC118="","Debes escribir el número de días de prima salarial. ",
IF( IFERROR(INT(BC118),1.1) &lt;&gt; IFERROR(_xlfn.NUMBERVALUE(BC118),1), "La cantidad de días de prima salarial debe ser un número entero. ", "")
),
""
)</f>
        <v/>
      </c>
      <c r="GE118" s="46">
        <f>IF(AND($DS118,GC118),
IF(BD118="","Debes escribir el valor de los días de prima salarial. ",
IF( ISERR(_xlfn.NUMBERVALUE(BD118)), "El valor de los días de prima salarial debe ser un número válido. ", "")
),
""
)</f>
        <v/>
      </c>
      <c r="GF118" s="46">
        <f>IF($DS118,
IF( AND(BE118&lt;&gt;"", ISERR(_xlfn.NUMBERVALUE(BE118))), "El valor de la prima NO saliarial debe ser un número válido. ", "")
)</f>
        <v/>
      </c>
      <c r="GG118" s="46">
        <f>CONCATENATE(BF118,BG118,BH118)&lt;&gt;""</f>
        <v/>
      </c>
      <c r="GH118" s="46">
        <f>IF(AND($DS118,GG118),
IF(BF118="","Debes escribir el valor de las cesantías. ",
IF( ISERR(_xlfn.NUMBERVALUE(BF118)), "El valor de las cesantías debe ser un número válido. ", "")
),
""
)</f>
        <v/>
      </c>
      <c r="GI118" s="46">
        <f>IF(AND($DS118,GG118),
IF(BG118="","Debes escribir el % de cesantías. ",
IF( ISERR(_xlfn.NUMBERVALUE(BG118)), "El % de cesantías debe ser un número válido. ", "")
),
""
)</f>
        <v/>
      </c>
      <c r="GJ118" s="46">
        <f>IF(AND($DS118,GG118),
IF(BH118="","Debes escribir el valor de intereses de cesantías. ",
IF( ISERR(_xlfn.NUMBERVALUE(BH118)), "El valor de intereses de cesantías debe ser un número válido. ", "")
),
""
)</f>
        <v/>
      </c>
      <c r="GK118" s="46">
        <f>CONCATENATE(BI118,BJ118,BK118)&lt;&gt;""</f>
        <v/>
      </c>
      <c r="GL118" s="46">
        <f>IF(AND($DS118,GK118),
IF(BI118="","Debes escribir el número de días de incapacidad. ",
IF( IFERROR(INT(BI118),1.1) &lt;&gt; IFERROR(_xlfn.NUMBERVALUE(BI118),1), "La cantidad de días de incapacidad debe ser un número entero. ", "")
),
""
)</f>
        <v/>
      </c>
      <c r="GM118" s="46">
        <f>IF(AND($DS118,GK118),
IF(BJ118="","Debes escribir el tipo de incapacidad. ",
IF(_xlfn.IFNA(VLOOKUP(BJ118,TIPO_DE_INCAPACIDAD,1,FALSE),-1)=-1,"El tipo de incapacidad es inválida (por favor seleccionarlo de la lista). ","")
),
""
)</f>
        <v/>
      </c>
      <c r="GN118" s="46">
        <f>IF(AND($DS118,GK118),
IF(BK118="","Debes escribir el valor de la incapacidad. ",
IF( ISERR(_xlfn.NUMBERVALUE(BK118)), "El valor de la incapacidad debe ser un número válido. ", "")
),
""
)</f>
        <v/>
      </c>
      <c r="GO118" s="46">
        <f>CONCATENATE(BL118,BM118)&lt;&gt;""</f>
        <v/>
      </c>
      <c r="GP118" s="46">
        <f>IF(AND($DS118,GO118),
IF(BL118="","Debes escribir el número de días de licencia de maternidad o paternidad. ",
IF( IFERROR(INT(BL118),1.1) &lt;&gt; IFERROR(_xlfn.NUMBERVALUE(BL118),1), "La cantidad de días de licencia de maternidad o paternidad debe ser un número entero. ", "")
),
""
)</f>
        <v/>
      </c>
      <c r="GQ118" s="46">
        <f>IF(AND($DS118,GO118),
IF(BM118="","Debes escribir el valor de la licencia de maternidad o paternidad. ",
IF( ISERR(_xlfn.NUMBERVALUE(BM118)), "El valor de la licencia de maternidad o paternidad debe ser un número válido. ", "")
),
""
)</f>
        <v/>
      </c>
      <c r="GR118" s="46">
        <f>CONCATENATE(BN118,BO118)&lt;&gt;""</f>
        <v/>
      </c>
      <c r="GS118" s="46">
        <f>IF(AND($DS118,GR118),
IF(BN118="","Debes escribir el número de días de licencia remunerada. ",
IF( IFERROR(INT(BN118),1.1) &lt;&gt; IFERROR(_xlfn.NUMBERVALUE(BN118),1), "La cantidad de días de licencia remunerada debe ser un número entero. ", "")
),
""
)</f>
        <v/>
      </c>
      <c r="GT118" s="46">
        <f>IF(AND($DS118,GR118),
IF(BO118="","Debes escribir el valor de la licencia remunerada. ",
IF( ISERR(_xlfn.NUMBERVALUE(BO118)), "El valor de la licencia remunerada debe ser un número válido. ", "")
),
""
)</f>
        <v/>
      </c>
      <c r="GU118" s="46">
        <f>IF($DS118,
IF( AND(BP118&lt;&gt;"", ISERR(_xlfn.NUMBERVALUE(BP118))), "El valor de la licencia NO remunerada debe ser un número válido. ", "")
)</f>
        <v/>
      </c>
      <c r="GV118" s="46">
        <f>IF($DS118,
IF( AND(BQ118&lt;&gt;"", ISERR(_xlfn.NUMBERVALUE(BQ118))), "El valor de auxilios salariales debe ser un número válido. ", "")
)</f>
        <v/>
      </c>
      <c r="GW118" s="46">
        <f>IF($DS118,
IF( AND(BR118&lt;&gt;"", ISERR(_xlfn.NUMBERVALUE(BR118))), "El valor de auxilios NO salariales debe ser un número válido. ", "")
)</f>
        <v/>
      </c>
      <c r="GX118" s="46">
        <f>IF($DS118,
IF( AND(BS118&lt;&gt;"", ISERR(_xlfn.NUMBERVALUE(BS118))), "El valor de bonos salariales debe ser un número válido. ", "")
)</f>
        <v/>
      </c>
      <c r="GY118" s="46">
        <f>IF($DS118,
IF( AND(BT118&lt;&gt;"", ISERR(_xlfn.NUMBERVALUE(BT118))), "El valor de bonos NO salariales debe ser un número válido. ", "")
)</f>
        <v/>
      </c>
      <c r="GZ118" s="46">
        <f>IF($DS118,
IF( AND(BU118&lt;&gt;"", ISERR(_xlfn.NUMBERVALUE(BU118))), "El valor de bonos salariales de alimentación debe ser un número válido. ", "")
)</f>
        <v/>
      </c>
      <c r="HA118" s="46">
        <f>IF($DS118,
IF( AND(BV118&lt;&gt;"", ISERR(_xlfn.NUMBERVALUE(BV118))), "El valor de bonos NO salariales de alimentación debe ser un número válido. ", "")
)</f>
        <v/>
      </c>
      <c r="HB118" s="46">
        <f>IF($DS118,
IF( AND(BW118&lt;&gt;"", ISERR(_xlfn.NUMBERVALUE(BW118))), "El valor de bonificaciones salariales debe ser un número válido. ", "")
)</f>
        <v/>
      </c>
      <c r="HC118" s="46">
        <f>IF($DS118,
IF( AND(BX118&lt;&gt;"", ISERR(_xlfn.NUMBERVALUE(BX118))), "El valor de bonificaciones NO salariales debe ser un número válido. ", "")
)</f>
        <v/>
      </c>
      <c r="HD118" s="46">
        <f>IF($DS118,
IF( AND(BY118&lt;&gt;"", ISERR(_xlfn.NUMBERVALUE(BY118))), "El valor de compensaciones ordinarias debe ser un número válido. ", "")
)</f>
        <v/>
      </c>
      <c r="HE118" s="46">
        <f>IF($DS118,
IF( AND(BZ118&lt;&gt;"", ISERR(_xlfn.NUMBERVALUE(BZ118))), "El valor de compensaciones extraordinarias debe ser un número válido. ", "")
)</f>
        <v/>
      </c>
      <c r="HF118" s="46">
        <f>IF($DS118,
IF( AND(CA118&lt;&gt;"", ISERR(_xlfn.NUMBERVALUE(CA118))), "El valor de comisiones debe ser un número válido. ", "")
)</f>
        <v/>
      </c>
      <c r="HG118" s="46">
        <f>IF($DS118,
IF( AND(CB118&lt;&gt;"", ISERR(_xlfn.NUMBERVALUE(CB118))), "El valor de ausencia por huega debe ser un número válido. ", "")
)</f>
        <v/>
      </c>
      <c r="HH118" s="46">
        <f>IF($DS118,
IF( AND(CC118&lt;&gt;"", ISERR(_xlfn.NUMBERVALUE(CC118))), "El valor de anticipos debe ser un número válido. ", "")
)</f>
        <v/>
      </c>
      <c r="HI118" s="46">
        <f>IF($DS118,
IF( AND(CD118&lt;&gt;"", ISERR(_xlfn.NUMBERVALUE(CD118))), "El valor de pagos a terceros debe ser un número válido. ", "")
)</f>
        <v/>
      </c>
      <c r="HJ118" s="46">
        <f>IF($DS118,
IF( AND(CE118&lt;&gt;"", ISERR(_xlfn.NUMBERVALUE(CE118))), "El valor de dotación debe ser un número válido. ", "")
)</f>
        <v/>
      </c>
      <c r="HK118" s="46">
        <f>IF($DS118,
IF( AND(CF118&lt;&gt;"", ISERR(_xlfn.NUMBERVALUE(CF118))), "El valor de apoyo sostenibilidad debe ser un número válido. ", "")
)</f>
        <v/>
      </c>
      <c r="HL118" s="46">
        <f>IF($DS118,
IF( AND(CG118&lt;&gt;"", ISERR(_xlfn.NUMBERVALUE(CG118))), "El valor de teletrabajo debe ser un número válido. ", "")
)</f>
        <v/>
      </c>
      <c r="HM118" s="46">
        <f>IF($DS118,
IF( AND(CH118&lt;&gt;"", ISERR(_xlfn.NUMBERVALUE(CH118))), "El valor de bonificación de retiro debe ser un número válido. ", "")
)</f>
        <v/>
      </c>
      <c r="HN118" s="46">
        <f>IF($DS118,
IF( AND(CI118&lt;&gt;"", ISERR(_xlfn.NUMBERVALUE(CI118))), "El valor de indemnización de retiro debe ser un número válido. ", "")
)</f>
        <v/>
      </c>
      <c r="HO118" s="46">
        <f>IF($DS118,
IF( AND(CJ118&lt;&gt;"", ISERR(_xlfn.NUMBERVALUE(CJ118))), "El valor de reintegros debe ser un número válido. ", "")
)</f>
        <v/>
      </c>
      <c r="HP118" s="46">
        <f>CONCATENATE(CK118,CL118,CM118)&lt;&gt;""</f>
        <v/>
      </c>
      <c r="HQ118" s="46">
        <f>IF(AND($DS118,HP118),
IF(CK118="","Debes escribir la descripción de otro concepto no categorizado. ",""),
""
)</f>
        <v/>
      </c>
      <c r="HR118" s="46">
        <f>IF(AND($DS118,HP118),
IF(CONCATENATE(CL118,CM118)="","Debes escribir al menos un valor de concepto no categorizado (salarial o no salarial). ",
IF(ISERR(_xlfn.NUMBERVALUE(CL118)),"El valor salarial concepto no categorizado debe ser un número válido. ","")
),
""
)</f>
        <v/>
      </c>
      <c r="HS118" s="46">
        <f>IF(AND($DS118,HP118),
IF(CONCATENATE(CL118,CM118)="","Debes escribir al menos un valor de concepto no categorizado (salarial o no salarial). ",
IF(ISERR(_xlfn.NUMBERVALUE(CM118)),"El valor NO salarial concepto no categorizado debe ser un número válido. ","")
),
""
)</f>
        <v/>
      </c>
      <c r="HT118" s="46">
        <f>IF($DS118,
IF(CN118="","Debes escribir el porcentaje del aporte a salud. ",
IF( ISERR(_xlfn.NUMBERVALUE(CN118)), "El valor del porcentaje del aporte a salud debe ser un número válido. ", "")
)
)</f>
        <v/>
      </c>
      <c r="HU118" s="46">
        <f>IF($DS118,
IF(CO118="","Debes escribir el valor del aporte a salud. ",
IF( ISERR(_xlfn.NUMBERVALUE(CO118)), "El valor del aporte a salud debe ser un número válido. ", "")
)
)</f>
        <v/>
      </c>
      <c r="HV118" s="46">
        <f>IF($DS118,
IF( AND(CP118&lt;&gt;"", ISERR(_xlfn.NUMBERVALUE(CP118))), "El valor plan complementario debe ser un número válido. ", "")
)</f>
        <v/>
      </c>
      <c r="HW118" s="46">
        <f>IF($DS118,
IF(CQ118="","Debes escribir el porcentaje del aporte a pensión. ",
IF( ISERR(_xlfn.NUMBERVALUE(CQ118)), "El valor del porcentaje del aporte a pensión debe ser un número válido. ", "")
)
)</f>
        <v/>
      </c>
      <c r="HX118" s="46">
        <f>IF($DS118,
IF(CR118="","Debes escribir el valor del aporte a pensión. ",
IF( ISERR(_xlfn.NUMBERVALUE(CR118)), "El valor del aporte a salud debe ser un número válido. ", "")
)
)</f>
        <v/>
      </c>
      <c r="HY118" s="46">
        <f>IF($DS118,
IF( AND(CS118&lt;&gt;"", ISERR(_xlfn.NUMBERVALUE(CS118))), "El valor pensión voluntaria debe ser un número válido. ", "")
)</f>
        <v/>
      </c>
      <c r="HZ118" s="46">
        <f>CONCATENATE(CT118,CU118,CV118,CW118)&lt;&gt;""</f>
        <v/>
      </c>
      <c r="IA118" s="46">
        <f>IF(AND($DS118,HZ118),
IF(CT118="","Debes escribir el % del fondo de seguridad pensional. ",
IF( ISERR(_xlfn.NUMBERVALUE(CT118)), "El % del fondo de seguridad debe ser un número válido. ", "")
),
""
)</f>
        <v/>
      </c>
      <c r="IB118" s="46">
        <f>IF(AND($DS118,HZ118),
IF(CU118="","Debes escribir el valor del aporte al fondo de solidaridad pensional. ",
IF( ISERR(_xlfn.NUMBERVALUE(CU118)), "El valor del aporte al fondo de solidaridad pensional debe ser un número válido. ", "")
),
""
)</f>
        <v/>
      </c>
      <c r="IC118" s="46">
        <f>IF(AND($DS118,HZ118),
IF(CV118="","Debes escribir el % del fondo de subsistencia. ",
IF( ISERR(_xlfn.NUMBERVALUE(CV118)), "El % del fondo de subsistencia debe ser un número válido. ", "")
),
""
)</f>
        <v/>
      </c>
      <c r="ID118" s="46">
        <f>IF(AND($DS118,HZ118),
IF(CW118="","Debes escribir el valor del fondo de subsistencia. ",
IF( ISERR(_xlfn.NUMBERVALUE(CW118)), "El valor del fondo de subsistencia debe ser un número válido. ", "")
),
""
)</f>
        <v/>
      </c>
      <c r="IE118" s="46">
        <f>CONCATENATE(CX118,CY118)&lt;&gt;""</f>
        <v/>
      </c>
      <c r="IF118" s="46">
        <f>IF(AND($DS118,IE118),
IF(CX118="","Debes escribir el % de sindicato. ",
IF( ISERR(_xlfn.NUMBERVALUE(CX118)), "El % de sindicato debe ser un número válido. ", "")
),
""
)</f>
        <v/>
      </c>
      <c r="IG118" s="46">
        <f>IF(AND($DS118,IE118),
IF(CY118="","Debes escribir el valor del sindicato. ",
IF( ISERR(_xlfn.NUMBERVALUE(CY118)), "El valor del sindicato debe ser un número válido. ", "")
),
""
)</f>
        <v/>
      </c>
      <c r="IH118" s="46">
        <f>IF($DS118,
IF( AND(CZ118&lt;&gt;"", ISERR(_xlfn.NUMBERVALUE(CZ118))), "El valor de sanción pública debe ser un número válido. ", "")
)</f>
        <v/>
      </c>
      <c r="II118" s="46">
        <f>IF($DS118,
IF( AND(DA118&lt;&gt;"", ISERR(_xlfn.NUMBERVALUE(DA118))), "El valor de sanción privada debe ser un número válido. ", "")
)</f>
        <v/>
      </c>
      <c r="IJ118" s="46">
        <f>CONCATENATE(DB118,DC118)&lt;&gt;""</f>
        <v/>
      </c>
      <c r="IK118" s="46">
        <f>IF(AND($DS118,IJ118),
IF(DB118="","Debes escribir la descripción de libranza. ",""),
""
)</f>
        <v/>
      </c>
      <c r="IL118" s="46">
        <f>IF(AND($DS118,IJ118),
IF(DC118="","Debes escribir la cuota libranza. ",
IF(ISERR(_xlfn.NUMBERVALUE(DC118)),"El valor de la cuota libranza debe ser un número válido. ","")
),
""
)</f>
        <v/>
      </c>
      <c r="IM118" s="46">
        <f>IF($DS118,
IF( AND(DD118&lt;&gt;"", ISERR(_xlfn.NUMBERVALUE(DD118))), "El valor de pagos a terceros debe ser un número válido. ", "")
)</f>
        <v/>
      </c>
      <c r="IN118" s="46">
        <f>IF($DS118,
IF( AND(DE118&lt;&gt;"", ISERR(_xlfn.NUMBERVALUE(DE118))), "El valor de anticipos debe ser un número válido. ", "")
)</f>
        <v/>
      </c>
      <c r="IO118" s="46">
        <f>IF($DS118,
IF( AND(DF118&lt;&gt;"", ISERR(_xlfn.NUMBERVALUE(DF118))), "El valor de AFC debe ser un número válido. ", "")
)</f>
        <v/>
      </c>
      <c r="IP118" s="46">
        <f>IF($DS118,
IF( AND(DG118&lt;&gt;"", ISERR(_xlfn.NUMBERVALUE(DG118))), "El valor de rete-fuente debe ser un número válido. ", "")
)</f>
        <v/>
      </c>
      <c r="IQ118" s="46">
        <f>IF($DS118,
IF( AND(DH118&lt;&gt;"", ISERR(_xlfn.NUMBERVALUE(DH118))), "El valor de cooperativa de trabajo debe ser un número válido. ", "")
)</f>
        <v/>
      </c>
      <c r="IR118" s="46">
        <f>IF($DS118,
IF( AND(DI118&lt;&gt;"", ISERR(_xlfn.NUMBERVALUE(DI118))), "El valor de embargo fiscal debe ser un número válido. ", "")
)</f>
        <v/>
      </c>
      <c r="IS118" s="46">
        <f>IF($DS118,
IF( AND(DJ118&lt;&gt;"", ISERR(_xlfn.NUMBERVALUE(DJ118))), "El valor de educación debe ser un número válido. ", "")
)</f>
        <v/>
      </c>
      <c r="IT118" s="46">
        <f>IF($DS118,
IF( AND(DK118&lt;&gt;"", ISERR(_xlfn.NUMBERVALUE(DK118))), "El valor de reintegro debe ser un número válido. ", "")
)</f>
        <v/>
      </c>
      <c r="IU118" s="46">
        <f>IF($DS118,
IF( AND(DL118&lt;&gt;"", ISERR(_xlfn.NUMBERVALUE(DL118))), "El valor de deuda debe ser un número válido. ", "")
)</f>
        <v/>
      </c>
      <c r="IV118" s="46">
        <f>IF($DS118,
IF( AND(DM118&lt;&gt;"", ISERR(_xlfn.NUMBERVALUE(DM118))), "El valor de otras deducciones debe ser un número válido. ", "")
)</f>
        <v/>
      </c>
      <c r="IW118" s="46">
        <f>IF($DS118,
IF(DN118="","Debes escribir el valor de los devengos totales. ",
IF( ISERR(_xlfn.NUMBERVALUE(DN118)), "El valor de los devengos totales debe ser un número válido. ", "")
)
)</f>
        <v/>
      </c>
      <c r="IX118" s="46">
        <f>IF($DS118,
IF(DO118="","Debes escribir el valor de las deducciones totales. ",
IF( ISERR(_xlfn.NUMBERVALUE(DO118)), "El valor de las deducciones totales debe ser un número válido. ", "")
)
)</f>
        <v/>
      </c>
      <c r="IY118" s="46">
        <f>IF($DS118,
IF(DP118="","Debes escribir el valor del salario total. ",
IF( ISERR(_xlfn.NUMBERVALUE(DP118)), "El valor del salario total debe ser un número válido. ", "")
)
)</f>
        <v/>
      </c>
    </row>
    <row r="119">
      <c r="B119" s="48" t="n">
        <v>107</v>
      </c>
      <c r="C119" s="61">
        <f>IF(AND(DS119,DP119&lt;&gt;""),
IF(DQ119="","OK","Error"),
""
)</f>
        <v/>
      </c>
      <c r="D119" s="53" t="n"/>
      <c r="E119" s="52" t="n"/>
      <c r="F119" s="112" t="n"/>
      <c r="G119" s="52" t="n"/>
      <c r="H119" s="53" t="n"/>
      <c r="I119" s="52" t="n"/>
      <c r="J119" s="52" t="n"/>
      <c r="K119" s="53" t="n"/>
      <c r="L119" s="55" t="n"/>
      <c r="M119" s="108" t="n"/>
      <c r="N119" s="56" t="n"/>
      <c r="O119" s="52" t="n"/>
      <c r="P119" s="52" t="n"/>
      <c r="Q119" s="52" t="n"/>
      <c r="R119" s="52" t="n"/>
      <c r="S119" s="52" t="n"/>
      <c r="T119" s="53" t="n"/>
      <c r="U119" s="52" t="n"/>
      <c r="V119" s="52" t="n"/>
      <c r="W119" s="55" t="n"/>
      <c r="X119" s="55" t="n"/>
      <c r="Y119" s="52" t="n"/>
      <c r="Z119" s="55" t="n"/>
      <c r="AA119" s="52" t="n"/>
      <c r="AB119" s="53" t="n"/>
      <c r="AC119" s="53" t="n"/>
      <c r="AD119" s="53" t="n"/>
      <c r="AE119" s="177" t="n"/>
      <c r="AF119" s="113" t="n"/>
      <c r="AG119" s="177" t="n"/>
      <c r="AH119" s="178" t="n"/>
      <c r="AI119" s="178" t="n"/>
      <c r="AJ119" s="178" t="n"/>
      <c r="AK119" s="114" t="n"/>
      <c r="AL119" s="178" t="n"/>
      <c r="AM119" s="114" t="n"/>
      <c r="AN119" s="178" t="n"/>
      <c r="AO119" s="114" t="n"/>
      <c r="AP119" s="178" t="n"/>
      <c r="AQ119" s="114" t="n"/>
      <c r="AR119" s="178" t="n"/>
      <c r="AS119" s="114" t="n"/>
      <c r="AT119" s="178" t="n"/>
      <c r="AU119" s="114" t="n"/>
      <c r="AV119" s="178" t="n"/>
      <c r="AW119" s="114" t="n"/>
      <c r="AX119" s="178" t="n"/>
      <c r="AY119" s="114" t="n"/>
      <c r="AZ119" s="178" t="n"/>
      <c r="BA119" s="114" t="n"/>
      <c r="BB119" s="178" t="n"/>
      <c r="BC119" s="114" t="n"/>
      <c r="BD119" s="178" t="n"/>
      <c r="BE119" s="178" t="n"/>
      <c r="BF119" s="178" t="n"/>
      <c r="BG119" s="59" t="n"/>
      <c r="BH119" s="178" t="n"/>
      <c r="BI119" s="114" t="n"/>
      <c r="BJ119" s="53" t="n"/>
      <c r="BK119" s="178" t="n"/>
      <c r="BL119" s="114" t="n"/>
      <c r="BM119" s="178" t="n"/>
      <c r="BN119" s="114" t="n"/>
      <c r="BO119" s="178" t="n"/>
      <c r="BP119" s="178" t="n"/>
      <c r="BQ119" s="178" t="n"/>
      <c r="BR119" s="178" t="n"/>
      <c r="BS119" s="178" t="n"/>
      <c r="BT119" s="178" t="n"/>
      <c r="BU119" s="178" t="n"/>
      <c r="BV119" s="178" t="n"/>
      <c r="BW119" s="178" t="n"/>
      <c r="BX119" s="178" t="n"/>
      <c r="BY119" s="178" t="n"/>
      <c r="BZ119" s="178" t="n"/>
      <c r="CA119" s="178" t="n"/>
      <c r="CB119" s="178" t="n"/>
      <c r="CC119" s="178" t="n"/>
      <c r="CD119" s="178" t="n"/>
      <c r="CE119" s="178" t="n"/>
      <c r="CF119" s="178" t="n"/>
      <c r="CG119" s="178" t="n"/>
      <c r="CH119" s="178" t="n"/>
      <c r="CI119" s="178" t="n"/>
      <c r="CJ119" s="178" t="n"/>
      <c r="CK119" s="53" t="n"/>
      <c r="CL119" s="178" t="n"/>
      <c r="CM119" s="178" t="n"/>
      <c r="CN119" s="60" t="n"/>
      <c r="CO119" s="177" t="n"/>
      <c r="CP119" s="178" t="n"/>
      <c r="CQ119" s="60" t="n"/>
      <c r="CR119" s="177" t="n"/>
      <c r="CS119" s="178" t="n"/>
      <c r="CT119" s="59" t="n"/>
      <c r="CU119" s="178" t="n"/>
      <c r="CV119" s="59" t="n"/>
      <c r="CW119" s="178" t="n"/>
      <c r="CX119" s="59" t="n"/>
      <c r="CY119" s="178" t="n"/>
      <c r="CZ119" s="178" t="n"/>
      <c r="DA119" s="178" t="n"/>
      <c r="DB119" s="53" t="n"/>
      <c r="DC119" s="178" t="n"/>
      <c r="DD119" s="178" t="n"/>
      <c r="DE119" s="178" t="n"/>
      <c r="DF119" s="178" t="n"/>
      <c r="DG119" s="178" t="n"/>
      <c r="DH119" s="178" t="n"/>
      <c r="DI119" s="178" t="n"/>
      <c r="DJ119" s="178" t="n"/>
      <c r="DK119" s="178" t="n"/>
      <c r="DL119" s="178" t="n"/>
      <c r="DM119" s="178" t="n"/>
      <c r="DN119" s="177" t="n"/>
      <c r="DO119" s="177" t="n"/>
      <c r="DP119" s="177" t="n"/>
      <c r="DQ119" s="76">
        <f>IF(AND(DS119,DP119&lt;&gt;""),
CONCATENATE(DT119,DU119,DV119,DW119,DX119,DY119,DZ119,EA119,EB119,EC119,ED119,EE119,EF119,EG119,EH119,EI119,EJ119,EK119,EL119,EM119,EN119,EO119,EP119,EQ119,ES119,ET119,EU119,EV119,EW119,EX119,EY119,EZ119,FA119,FC119,FD119,FF119,FG119,FI119,FJ119,FL119,FM119,FO119,FP119,FR119,FS119,FU119,FV119,FX119,FY119,GA119,GB119,GD119,GE119,GF119,GH119,GI119,GJ119,GL119,GM119,GN119,GP119,GQ119,GS119,GT119,GU119,GV119,GW119,GX119,GY119,GZ119,HA119,HB119,HC119,HD119,HE119,HF119,HG119,HH119,HI119,HJ119,HK119,HL119,HM119,HN119,HO119,HQ119,HR119,HS119,HT119,HU119,HV119,HW119,HX119,HY119,IA119,IB119,IC119,ID119,IF119,IG119,IH119,II119,IK119,IL119,IM119,IN119,IO119,IP119,IQ119,IR119,IS119,IT119,IU119,IV119,IW119,IX119,IY119,IZ119),
""
)</f>
        <v/>
      </c>
      <c r="DR119" s="53" t="n"/>
      <c r="DS119" s="46">
        <f>CONCATENATE(D119,$E119,$F119,$G119,H119,$I119,$J119,K119,$L119,$M119,N119,$O119,$P119,$Q119,$R119,$S119,T119,$U119,$V119,$W119,$X119,$Y119,$Z119,$AA119,AB119,AC119,AD119,$AE119,$AF119,$AG119,AH119,AI119,AJ119,AK119,AL119,AM119,AN119,AO119,AP119,AQ119,AR119,AS119,AT119,AU119,AV119,AW119,AX119,AY119,AZ119,BA119,BB119,BC119,BD119,BE119,BF119,BG119,BH119,BI119,BJ119,BK119,BL119,BM119,BN119,BO119,BP119,BQ119,BR119,BS119,BT119,BU119,BV119,BW119,BX119,BY119,BZ119,CA119,CB119,CC119,CD119,CE119,CF119,CG119,CH119,CI119,CJ119,CK119,CL119,CM119,$CN119,$CO119,CP119,$CQ119,$CR119,CS119,CT119,CU119,CV119,CW119,CX119,CY119,CZ119,DA119,DB119,DC119,DD119,DE119,DF119,DG119,DH119,DI119,DJ119,DK119,DL119,DM119,$DN119,$DO119,$DP119,DR119)&lt;&gt;""</f>
        <v/>
      </c>
      <c r="DT119" s="46">
        <f>IF(AND($DS119,$E$4&lt;&gt;""),
IF(LEFT($E$4,2) = "1.",
IF(D119&lt;&gt;"","El CUNE sólo se envía en operaciones de novedad o ajuste. ",""),
IF(D119="","Debes escribir un CUNE válido para realizar operaciones de novedad o ajuste. ","")),
""
)</f>
        <v/>
      </c>
      <c r="DU119" s="46">
        <f>IF($DS119,
IF(E119="","Debes seleccionar el tipo de documento del empleado. ",
IF(_xlfn.IFNA(VLOOKUP(E119,TIPO_DE_DOCUMENTO,1,FALSE),-1)=-1,"El tipo de documento no es válido (por favor seleccionarlo de la lista). ","")
)
)</f>
        <v/>
      </c>
      <c r="DV119" s="46">
        <f>IF($DS119,
IF(F119="","Debes escribir el número de documento del empleado. ","")
)</f>
        <v/>
      </c>
      <c r="DW119" s="46">
        <f>IF($DS119,
IF(G119="","Debes escribir el primer nombre del empleado. ","")
)</f>
        <v/>
      </c>
      <c r="DY119" s="46">
        <f>IF($DS119,
IF(I119="","Debes escribir el primer apellido del empleado. ","")
)</f>
        <v/>
      </c>
      <c r="DZ119" s="46">
        <f>IF($DS119,
IF(J119="","Debes escribir el segundo apellido del empleado. ","")
)</f>
        <v/>
      </c>
      <c r="EB119" s="46">
        <f>IF($DS119,
IF(L119="","Debes escribir la fecha de ingreso del empleado. ",
IF(ISERR(DATE(YEAR(L119),MONTH(L119),DAY(L119))), "El valor ingresado en fecha de ingreso no tiene un formato válido. ","")
)
)</f>
        <v/>
      </c>
      <c r="EC119" s="46">
        <f>IF($DS119,
IF(M119="","Debes escribir el tiempo laborado. ",
IF( IFERROR(INT(M119),1.1) &lt;&gt; IFERROR(_xlfn.NUMBERVALUE(M119),1), "El valor de los días trabajados debe ser un número entero. ", "")
)
)</f>
        <v/>
      </c>
      <c r="ED119" s="46">
        <f>IF($DS119,
IF( AND(N119&lt;&gt;"", ISERR(DATE(YEAR(N119),MONTH(N119),DAY(N119))) ), "El valor ingresado en fecha de ingreso no tiene un formato válido. ",
IF( AND(N119&lt;&gt;"", $E$6&lt;&gt;"", DATE(YEAR(N119), MONTH(N119), 1) &lt;&gt; IFERROR(DATE(MID($E$6, 1, 4), MID($E$6, 6, 2),1), "1/1/1900") ), "La fecha de retiro debe estar dentro del período liquidado. ", "")
)
)</f>
        <v/>
      </c>
      <c r="EE119" s="46">
        <f>IF($DS119,
IF(O119="","Debes seleccionar el tipo de trabajador. ",
IF(_xlfn.IFNA(VLOOKUP(O119,TIPO_DE_TRABAJADOR,1,FALSE),-1)=-1,"El tipo de trabajador no es válido (por favor seleccionarlo de la lista). ","")
)
)</f>
        <v/>
      </c>
      <c r="EF119" s="46">
        <f>IF($DS119,
IF(P119="","Debes seleccionar si es un trabajador dependiente pensionado por vejez. ",
IF(_xlfn.IFNA(VLOOKUP(P119,SUBTIPO_DE_TRABAJADOR,1,FALSE),-1)=-1,"El tipo de trabajador dependiente pensionado por vejez no es válido (por favor seleccionarlo de la lista). ","")
)
)</f>
        <v/>
      </c>
      <c r="EG119" s="46">
        <f>IF($DS119,
IF(Q119="","Debes seleccionar el tipo de contrato del trabajador. ",
IF(_xlfn.IFNA(VLOOKUP(Q119,TIPO_DE_CONTRATO,1,FALSE),-1)=-1,"El tipo de contrato del trabajador no es válido (por favor seleccionarlo de la lista). ","")
)
)</f>
        <v/>
      </c>
      <c r="EH119" s="46">
        <f>IF($DS119,
IF(R119="","Debes seleccionar si es un salario integral. ",
IF(_xlfn.IFNA(VLOOKUP(R119,SI_NO,1,FALSE),-1)=-1,"Valor no válido para salario integral (por favor seleccionarlo de la lista). ","")
)
)</f>
        <v/>
      </c>
      <c r="EI119" s="46">
        <f>IF($DS119,
IF(S119="","Debes seleccionar si el trabajador realiza actividades de riesgo. ",
IF(_xlfn.IFNA(VLOOKUP(S119,SI_NO,1,FALSE),-1)=-1,"Valor no válido para actividad de alto riesgo (por favor seleccionarlo de la lista). ","")
)
)</f>
        <v/>
      </c>
      <c r="EK119" s="46">
        <f>IF($DS119,
IF(U119="","Debes escribir el código del municipio de residencia del trabajador. ",
IF(_xlfn.IFNA(VLOOKUP(U119,MUNICIPIO,1,FALSE),-1)=-1,"El municipio de residencia del trabajador es inválido (por favor seleccionarlo de la lista). ","")
)
)</f>
        <v/>
      </c>
      <c r="EL119" s="46">
        <f>IF($DS119,
IF(V119="","Debes escribir el la dirección de residendia del trabajador. ","")
)</f>
        <v/>
      </c>
      <c r="EM119" s="46">
        <f>IF($DS119,
IF(W119="","Debes escribir la fecha de inicio de la liquidación. ",
IF(ISERR(DATE(YEAR(W119),MONTH(W119),DAY(W119))),"El valor ingresado en fecha de inicio de liquidación no tiene un formato válido. ",
IF( AND($E$6&lt;&gt;"", DATE(YEAR(W119), MONTH(W119), 1) &lt;&gt; IFERROR(DATE(MID($E$6, 1, 4), MID($E$6, 6, 2),1), "1/1/1900") ), "La fecha de inicio de la liquidación debe estar dentro del período liquidado. ", "")
)
)
)</f>
        <v/>
      </c>
      <c r="EN119" s="46">
        <f>IF($DS119,
IF(X119="","Debes escribir la fecha de fin de la liquidación. ",
IF(ISERR(DATE(YEAR(X119),MONTH(X119),DAY(X119))),"El valor ingresado en fecha de fin de liquidación no tiene un formato válido. ",
IF( AND($E$6&lt;&gt;"", DATE(YEAR(X119), MONTH(X119), 1) &lt;&gt; IFERROR(DATE(MID($E$6, 1, 4), MID($E$6, 6, 2),1), "1/1/1900") ), "La fecha de fin de la liquidación debe estar dentro del período liquidado. ", "")
)
)
)</f>
        <v/>
      </c>
      <c r="EO119" s="46">
        <f>IF($DS119,
IF(Y119="","Debes escribir la frecuencia de pago del trabajador. ",
IF(_xlfn.IFNA(VLOOKUP(Y119,PERÍODO_DE_NÓMINA,1,FALSE),-1)=-1,"La frecuencia de pago es inválida (por favor seleccionarlo de la lista). ","")
)
)</f>
        <v/>
      </c>
      <c r="EP119" s="46">
        <f>IF($DS119,
IF(Z119="","Debes escribir la fecha de pago. ",
IF(ISERR(DATE(YEAR(Z119),MONTH(Z119),DAY(Z119))), "El valor ingresado en fecha de pago no tiene un formato válido. ","")
)
)</f>
        <v/>
      </c>
      <c r="EQ119" s="46">
        <f>IF($DS119,
IF(AA119="","Debes escribir el medio de pago. ",
IF(_xlfn.IFNA(VLOOKUP(AA119,MEDIOS_DE_PAGO,1,FALSE),-1)=-1,"El medio de pago es inválido (por favor seleccionarlo de la lista). ","")
)
)</f>
        <v/>
      </c>
      <c r="ER119" s="46">
        <f>OR(AA119='Tablas '!$T$4,AA119='Tablas '!$T$7,AA119='Tablas '!$T$8,AA119='Tablas '!$T$11)</f>
        <v/>
      </c>
      <c r="ES119" s="46">
        <f>IF(AND($DS119,ER119),
IF(AB119="","Debes escribir la entidad bancaria. ",""),
""
)</f>
        <v/>
      </c>
      <c r="ET119" s="46">
        <f>IF(AND($DS119,ER119),
IF(AC119="","Debes escribir el tipo de cuenta bancaria. ",
IF(_xlfn.IFNA(VLOOKUP(AC119,TIPO_DE_CUENTA,1,FALSE),-1)=-1,"El tipo de cuenta bancaria es inválida (por favor seleccionarlo de la lista). ","")
),
""
)</f>
        <v/>
      </c>
      <c r="EU119" s="46">
        <f>IF(AND($DS119,ER119),
IF(AD119="","Debes escribir el número de cuenta bancaria. ",""),
""
)</f>
        <v/>
      </c>
      <c r="EV119" s="46">
        <f>IF($DS119,
IF(AE119="","Debes escribir el valor del sueldo básico. ",
IF( ISERR(_xlfn.NUMBERVALUE(AE119)), "El valor del sueldo básico debe ser un número válido. ", "")
)
)</f>
        <v/>
      </c>
      <c r="EW119" s="46">
        <f>IF($DS119,
IF(AF119="","Debes escribir el número de días trabajados. ",
IF( IFERROR(INT(AF119),1.1) &lt;&gt; IFERROR(_xlfn.NUMBERVALUE(AF119),1), "La cantidad de días trabajados debe ser un número entero. ", "")
)
)</f>
        <v/>
      </c>
      <c r="EX119" s="46">
        <f>IF($DS119,
IF(AG119="","Debes escribir el valor del sueldo trabajado. ",
IF( ISERR(_xlfn.NUMBERVALUE(AG119)), "El valor del sueldo trabajado debe ser un número válido. ", "")
)
)</f>
        <v/>
      </c>
      <c r="EY119" s="46">
        <f>IF($DS119,
IF( AND(AH119&lt;&gt;"", ISERR(_xlfn.NUMBERVALUE(AH119))), "El valor del auxilio de transporte debe ser un número válido. ", "")
)</f>
        <v/>
      </c>
      <c r="EZ119" s="46">
        <f>IF($DS119,
IF( AND(AI119&lt;&gt;"", ISERR(_xlfn.NUMBERVALUE(AI119))), "El valor de viáticos salariales debe ser un número válido. ", "")
)</f>
        <v/>
      </c>
      <c r="FA119" s="46">
        <f>IF($DS119,
IF( AND(AJ119&lt;&gt;"", ISERR(_xlfn.NUMBERVALUE(AJ119))), "El valor de viáticos NO salariales debe ser un número válido. ", "")
)</f>
        <v/>
      </c>
      <c r="FB119" s="46">
        <f>CONCATENATE(AK119,AL119)&lt;&gt;""</f>
        <v/>
      </c>
      <c r="FC119" s="46">
        <f>IF(AND($DS119,FB119),
IF(AK119="","Debes escribir el número de horas extras diurnas. ",
IF( IFERROR(INT(AK119),1.1) &lt;&gt; IFERROR(_xlfn.NUMBERVALUE(AK119),1), "La cantidad de horas extras diurnas debe ser un número entero. ", "")
),
""
)</f>
        <v/>
      </c>
      <c r="FD119" s="46">
        <f>IF(AND($DS119,FB119),
IF(AL119="","Debes escribir el valor de las horas extras diurnas. ",
IF( ISERR(_xlfn.NUMBERVALUE(AL119)), "El valor de las horas extras duirnas debe ser un número válido. ", "")
),
""
)</f>
        <v/>
      </c>
      <c r="FE119" s="46">
        <f>CONCATENATE(AM119,AN119)&lt;&gt;""</f>
        <v/>
      </c>
      <c r="FF119" s="46">
        <f>IF(AND($DS119,FE119),
IF(AM119="","Debes escribir el número de horas extras nocturnas. ",
IF( IFERROR(INT(AM119),1.1) &lt;&gt; IFERROR(_xlfn.NUMBERVALUE(AM119),1), "La cantidad de horas extras nocturnas debe ser un número entero. ", "")
),
""
)</f>
        <v/>
      </c>
      <c r="FG119" s="46">
        <f>IF(AND($DS119,FE119),
IF(AN119="","Debes escribir el valor de las horas extras nocturnas. ",
IF( ISERR(_xlfn.NUMBERVALUE(AN119)), "El valor de las horas extras nocturnas debe ser un número válido. ", "")
),
""
)</f>
        <v/>
      </c>
      <c r="FH119" s="46">
        <f>CONCATENATE(AO119,AP119)&lt;&gt;""</f>
        <v/>
      </c>
      <c r="FI119" s="46">
        <f>IF(AND($DS119,FH119),
IF(AO119="","Debes escribir el número de horas extras diurnas dominicales y festivas. ",
IF( IFERROR(INT(AO119),1.1) &lt;&gt; IFERROR(_xlfn.NUMBERVALUE(AO119),1), "La cantidad de horas extras diurnas dominicales y festivas debe ser un número entero. ", "")
),
""
)</f>
        <v/>
      </c>
      <c r="FJ119" s="46">
        <f>IF(AND($DS119,FH119),
IF(AP119="","Debes escribir el valor de las horas extras diurnas dominicales y festivas. ",
IF( ISERR(_xlfn.NUMBERVALUE(AP119)), "El valor de las horas extras diurnas dominicales y festivas debe ser un número válido. ", "")
),
""
)</f>
        <v/>
      </c>
      <c r="FK119" s="46">
        <f>CONCATENATE(AQ119,AR119)&lt;&gt;""</f>
        <v/>
      </c>
      <c r="FL119" s="46">
        <f>IF(AND($DS119,FK119),
IF(AQ119="","Debes escribir el número de horas extras nocturnas dominicales y festivas. ",
IF( IFERROR(INT(AQ119),1.1) &lt;&gt; IFERROR(_xlfn.NUMBERVALUE(AQ119),1), "La cantidad de horas extras nocturnas dominicales y festivas debe ser un número entero. ", "")
),
""
)</f>
        <v/>
      </c>
      <c r="FM119" s="46">
        <f>IF(AND($DS119,FK119),
IF(AR119="","Debes escribir el valor de las horas extras nocturnas dominicales y festivas. ",
IF( ISERR(_xlfn.NUMBERVALUE(AR119)), "El valor de las horas extras nocturnas dominicales y festivas debe ser un número válido. ", "")
),
""
)</f>
        <v/>
      </c>
      <c r="FN119" s="46">
        <f>CONCATENATE(AS119,AT119)&lt;&gt;""</f>
        <v/>
      </c>
      <c r="FO119" s="46">
        <f>IF(AND($DS119,FN119),
IF(AS119="","Debes escribir el número de horas recargo nocturno. ",
IF( IFERROR(INT(AS119),1.1) &lt;&gt; IFERROR(_xlfn.NUMBERVALUE(AS119),1), "La cantidad de horas recargo nocturno debe ser un número entero. ", "")
),
""
)</f>
        <v/>
      </c>
      <c r="FP119" s="46">
        <f>IF(AND($DS119,FN119),
IF(AT119="","Debes escribir el valor de las horas recargo nocturno. ",
IF( ISERR(_xlfn.NUMBERVALUE(AT119)), "El valor de las horas recargo nocturno debe ser un número válido. ", "")
),
""
)</f>
        <v/>
      </c>
      <c r="FQ119" s="46">
        <f>CONCATENATE(AU119,AV119)&lt;&gt;""</f>
        <v/>
      </c>
      <c r="FR119" s="46">
        <f>IF(AND($DS119,FQ119),
IF(AU119="","Debes escribir el número de horas recargo diurno dominical y festivo. ",
IF( IFERROR(INT(AU119),1.1) &lt;&gt; IFERROR(_xlfn.NUMBERVALUE(AU119),1), "La cantidad de horas recargo diurno dominical y festivo debe ser un número entero. ", "")
),
""
)</f>
        <v/>
      </c>
      <c r="FS119" s="46">
        <f>IF(AND($DS119,FQ119),
IF(AV119="","Debes escribir el valor de las horas recargo diurno dominical y festivo. ",
IF( ISERR(_xlfn.NUMBERVALUE(AV119)), "El valor de las horas recargo diurno dominical y festivo debe ser un número válido. ", "")
),
""
)</f>
        <v/>
      </c>
      <c r="FT119" s="46">
        <f>CONCATENATE(AW119,AX119)&lt;&gt;""</f>
        <v/>
      </c>
      <c r="FU119" s="46">
        <f>IF(AND($DS119,FT119),
IF(AW119="","Debes escribir el número de horas recargo nocturno dominical y festivo. ",
IF( IFERROR(INT(AW119),1.1) &lt;&gt; IFERROR(_xlfn.NUMBERVALUE(AW119),1), "La cantidad de horas recargo nocturno dominical y festivo debe ser un número entero. ", "")
),
""
)</f>
        <v/>
      </c>
      <c r="FV119" s="46">
        <f>IF(AND($DS119,FT119),
IF(AX119="","Debes escribir el valor de las horas recargo nocturno dominical y festivo. ",
IF( ISERR(_xlfn.NUMBERVALUE(AX119)), "El valor de las horas recargo nocturno dominical y festivo debe ser un número válido. ", "")
),
""
)</f>
        <v/>
      </c>
      <c r="FW119" s="46">
        <f>CONCATENATE(AY119,AZ119)&lt;&gt;""</f>
        <v/>
      </c>
      <c r="FX119" s="46">
        <f>IF(AND($DS119,FW119),
IF(AY119="","Debes escribir el número de días de vacaciones comunes. ",
IF( IFERROR(INT(AY119),1.1) &lt;&gt; IFERROR(_xlfn.NUMBERVALUE(AY119),1), "La cantidad de días de vacaciones comunes debe ser un número entero. ", "")
),
""
)</f>
        <v/>
      </c>
      <c r="FY119" s="46">
        <f>IF(AND($DS119,FW119),
IF(AZ119="","Debes escribir el valor de las vacaciones comunes. ",
IF( ISERR(_xlfn.NUMBERVALUE(AZ119)), "El valor de las vacaciones comunes debe ser un número válido. ", "")
),
""
)</f>
        <v/>
      </c>
      <c r="FZ119" s="46">
        <f>CONCATENATE(BA119,BB119)&lt;&gt;""</f>
        <v/>
      </c>
      <c r="GA119" s="46">
        <f>IF(AND($DS119,FZ119),
IF(BA119="","Debes escribir el número de días de vacaciones compensadas. ",
IF( IFERROR(INT(BA119),1.1) &lt;&gt; IFERROR(_xlfn.NUMBERVALUE(BA119),1), "La cantidad de días de vacaciones compensadas debe ser un número entero. ", "")
),
""
)</f>
        <v/>
      </c>
      <c r="GB119" s="46">
        <f>IF(AND($DS119,FZ119),
IF(BB119="","Debes escribir el valor de las vacaciones compensadas. ",
IF( ISERR(_xlfn.NUMBERVALUE(BB119)), "El valor de las vacaciones compensadas debe ser un número válido. ", "")
),
""
)</f>
        <v/>
      </c>
      <c r="GC119" s="46">
        <f>CONCATENATE(BC119,BD119)&lt;&gt;""</f>
        <v/>
      </c>
      <c r="GD119" s="46">
        <f>IF(AND($DS119,GC119),
IF(BC119="","Debes escribir el número de días de prima salarial. ",
IF( IFERROR(INT(BC119),1.1) &lt;&gt; IFERROR(_xlfn.NUMBERVALUE(BC119),1), "La cantidad de días de prima salarial debe ser un número entero. ", "")
),
""
)</f>
        <v/>
      </c>
      <c r="GE119" s="46">
        <f>IF(AND($DS119,GC119),
IF(BD119="","Debes escribir el valor de los días de prima salarial. ",
IF( ISERR(_xlfn.NUMBERVALUE(BD119)), "El valor de los días de prima salarial debe ser un número válido. ", "")
),
""
)</f>
        <v/>
      </c>
      <c r="GF119" s="46">
        <f>IF($DS119,
IF( AND(BE119&lt;&gt;"", ISERR(_xlfn.NUMBERVALUE(BE119))), "El valor de la prima NO saliarial debe ser un número válido. ", "")
)</f>
        <v/>
      </c>
      <c r="GG119" s="46">
        <f>CONCATENATE(BF119,BG119,BH119)&lt;&gt;""</f>
        <v/>
      </c>
      <c r="GH119" s="46">
        <f>IF(AND($DS119,GG119),
IF(BF119="","Debes escribir el valor de las cesantías. ",
IF( ISERR(_xlfn.NUMBERVALUE(BF119)), "El valor de las cesantías debe ser un número válido. ", "")
),
""
)</f>
        <v/>
      </c>
      <c r="GI119" s="46">
        <f>IF(AND($DS119,GG119),
IF(BG119="","Debes escribir el % de cesantías. ",
IF( ISERR(_xlfn.NUMBERVALUE(BG119)), "El % de cesantías debe ser un número válido. ", "")
),
""
)</f>
        <v/>
      </c>
      <c r="GJ119" s="46">
        <f>IF(AND($DS119,GG119),
IF(BH119="","Debes escribir el valor de intereses de cesantías. ",
IF( ISERR(_xlfn.NUMBERVALUE(BH119)), "El valor de intereses de cesantías debe ser un número válido. ", "")
),
""
)</f>
        <v/>
      </c>
      <c r="GK119" s="46">
        <f>CONCATENATE(BI119,BJ119,BK119)&lt;&gt;""</f>
        <v/>
      </c>
      <c r="GL119" s="46">
        <f>IF(AND($DS119,GK119),
IF(BI119="","Debes escribir el número de días de incapacidad. ",
IF( IFERROR(INT(BI119),1.1) &lt;&gt; IFERROR(_xlfn.NUMBERVALUE(BI119),1), "La cantidad de días de incapacidad debe ser un número entero. ", "")
),
""
)</f>
        <v/>
      </c>
      <c r="GM119" s="46">
        <f>IF(AND($DS119,GK119),
IF(BJ119="","Debes escribir el tipo de incapacidad. ",
IF(_xlfn.IFNA(VLOOKUP(BJ119,TIPO_DE_INCAPACIDAD,1,FALSE),-1)=-1,"El tipo de incapacidad es inválida (por favor seleccionarlo de la lista). ","")
),
""
)</f>
        <v/>
      </c>
      <c r="GN119" s="46">
        <f>IF(AND($DS119,GK119),
IF(BK119="","Debes escribir el valor de la incapacidad. ",
IF( ISERR(_xlfn.NUMBERVALUE(BK119)), "El valor de la incapacidad debe ser un número válido. ", "")
),
""
)</f>
        <v/>
      </c>
      <c r="GO119" s="46">
        <f>CONCATENATE(BL119,BM119)&lt;&gt;""</f>
        <v/>
      </c>
      <c r="GP119" s="46">
        <f>IF(AND($DS119,GO119),
IF(BL119="","Debes escribir el número de días de licencia de maternidad o paternidad. ",
IF( IFERROR(INT(BL119),1.1) &lt;&gt; IFERROR(_xlfn.NUMBERVALUE(BL119),1), "La cantidad de días de licencia de maternidad o paternidad debe ser un número entero. ", "")
),
""
)</f>
        <v/>
      </c>
      <c r="GQ119" s="46">
        <f>IF(AND($DS119,GO119),
IF(BM119="","Debes escribir el valor de la licencia de maternidad o paternidad. ",
IF( ISERR(_xlfn.NUMBERVALUE(BM119)), "El valor de la licencia de maternidad o paternidad debe ser un número válido. ", "")
),
""
)</f>
        <v/>
      </c>
      <c r="GR119" s="46">
        <f>CONCATENATE(BN119,BO119)&lt;&gt;""</f>
        <v/>
      </c>
      <c r="GS119" s="46">
        <f>IF(AND($DS119,GR119),
IF(BN119="","Debes escribir el número de días de licencia remunerada. ",
IF( IFERROR(INT(BN119),1.1) &lt;&gt; IFERROR(_xlfn.NUMBERVALUE(BN119),1), "La cantidad de días de licencia remunerada debe ser un número entero. ", "")
),
""
)</f>
        <v/>
      </c>
      <c r="GT119" s="46">
        <f>IF(AND($DS119,GR119),
IF(BO119="","Debes escribir el valor de la licencia remunerada. ",
IF( ISERR(_xlfn.NUMBERVALUE(BO119)), "El valor de la licencia remunerada debe ser un número válido. ", "")
),
""
)</f>
        <v/>
      </c>
      <c r="GU119" s="46">
        <f>IF($DS119,
IF( AND(BP119&lt;&gt;"", ISERR(_xlfn.NUMBERVALUE(BP119))), "El valor de la licencia NO remunerada debe ser un número válido. ", "")
)</f>
        <v/>
      </c>
      <c r="GV119" s="46">
        <f>IF($DS119,
IF( AND(BQ119&lt;&gt;"", ISERR(_xlfn.NUMBERVALUE(BQ119))), "El valor de auxilios salariales debe ser un número válido. ", "")
)</f>
        <v/>
      </c>
      <c r="GW119" s="46">
        <f>IF($DS119,
IF( AND(BR119&lt;&gt;"", ISERR(_xlfn.NUMBERVALUE(BR119))), "El valor de auxilios NO salariales debe ser un número válido. ", "")
)</f>
        <v/>
      </c>
      <c r="GX119" s="46">
        <f>IF($DS119,
IF( AND(BS119&lt;&gt;"", ISERR(_xlfn.NUMBERVALUE(BS119))), "El valor de bonos salariales debe ser un número válido. ", "")
)</f>
        <v/>
      </c>
      <c r="GY119" s="46">
        <f>IF($DS119,
IF( AND(BT119&lt;&gt;"", ISERR(_xlfn.NUMBERVALUE(BT119))), "El valor de bonos NO salariales debe ser un número válido. ", "")
)</f>
        <v/>
      </c>
      <c r="GZ119" s="46">
        <f>IF($DS119,
IF( AND(BU119&lt;&gt;"", ISERR(_xlfn.NUMBERVALUE(BU119))), "El valor de bonos salariales de alimentación debe ser un número válido. ", "")
)</f>
        <v/>
      </c>
      <c r="HA119" s="46">
        <f>IF($DS119,
IF( AND(BV119&lt;&gt;"", ISERR(_xlfn.NUMBERVALUE(BV119))), "El valor de bonos NO salariales de alimentación debe ser un número válido. ", "")
)</f>
        <v/>
      </c>
      <c r="HB119" s="46">
        <f>IF($DS119,
IF( AND(BW119&lt;&gt;"", ISERR(_xlfn.NUMBERVALUE(BW119))), "El valor de bonificaciones salariales debe ser un número válido. ", "")
)</f>
        <v/>
      </c>
      <c r="HC119" s="46">
        <f>IF($DS119,
IF( AND(BX119&lt;&gt;"", ISERR(_xlfn.NUMBERVALUE(BX119))), "El valor de bonificaciones NO salariales debe ser un número válido. ", "")
)</f>
        <v/>
      </c>
      <c r="HD119" s="46">
        <f>IF($DS119,
IF( AND(BY119&lt;&gt;"", ISERR(_xlfn.NUMBERVALUE(BY119))), "El valor de compensaciones ordinarias debe ser un número válido. ", "")
)</f>
        <v/>
      </c>
      <c r="HE119" s="46">
        <f>IF($DS119,
IF( AND(BZ119&lt;&gt;"", ISERR(_xlfn.NUMBERVALUE(BZ119))), "El valor de compensaciones extraordinarias debe ser un número válido. ", "")
)</f>
        <v/>
      </c>
      <c r="HF119" s="46">
        <f>IF($DS119,
IF( AND(CA119&lt;&gt;"", ISERR(_xlfn.NUMBERVALUE(CA119))), "El valor de comisiones debe ser un número válido. ", "")
)</f>
        <v/>
      </c>
      <c r="HG119" s="46">
        <f>IF($DS119,
IF( AND(CB119&lt;&gt;"", ISERR(_xlfn.NUMBERVALUE(CB119))), "El valor de ausencia por huega debe ser un número válido. ", "")
)</f>
        <v/>
      </c>
      <c r="HH119" s="46">
        <f>IF($DS119,
IF( AND(CC119&lt;&gt;"", ISERR(_xlfn.NUMBERVALUE(CC119))), "El valor de anticipos debe ser un número válido. ", "")
)</f>
        <v/>
      </c>
      <c r="HI119" s="46">
        <f>IF($DS119,
IF( AND(CD119&lt;&gt;"", ISERR(_xlfn.NUMBERVALUE(CD119))), "El valor de pagos a terceros debe ser un número válido. ", "")
)</f>
        <v/>
      </c>
      <c r="HJ119" s="46">
        <f>IF($DS119,
IF( AND(CE119&lt;&gt;"", ISERR(_xlfn.NUMBERVALUE(CE119))), "El valor de dotación debe ser un número válido. ", "")
)</f>
        <v/>
      </c>
      <c r="HK119" s="46">
        <f>IF($DS119,
IF( AND(CF119&lt;&gt;"", ISERR(_xlfn.NUMBERVALUE(CF119))), "El valor de apoyo sostenibilidad debe ser un número válido. ", "")
)</f>
        <v/>
      </c>
      <c r="HL119" s="46">
        <f>IF($DS119,
IF( AND(CG119&lt;&gt;"", ISERR(_xlfn.NUMBERVALUE(CG119))), "El valor de teletrabajo debe ser un número válido. ", "")
)</f>
        <v/>
      </c>
      <c r="HM119" s="46">
        <f>IF($DS119,
IF( AND(CH119&lt;&gt;"", ISERR(_xlfn.NUMBERVALUE(CH119))), "El valor de bonificación de retiro debe ser un número válido. ", "")
)</f>
        <v/>
      </c>
      <c r="HN119" s="46">
        <f>IF($DS119,
IF( AND(CI119&lt;&gt;"", ISERR(_xlfn.NUMBERVALUE(CI119))), "El valor de indemnización de retiro debe ser un número válido. ", "")
)</f>
        <v/>
      </c>
      <c r="HO119" s="46">
        <f>IF($DS119,
IF( AND(CJ119&lt;&gt;"", ISERR(_xlfn.NUMBERVALUE(CJ119))), "El valor de reintegros debe ser un número válido. ", "")
)</f>
        <v/>
      </c>
      <c r="HP119" s="46">
        <f>CONCATENATE(CK119,CL119,CM119)&lt;&gt;""</f>
        <v/>
      </c>
      <c r="HQ119" s="46">
        <f>IF(AND($DS119,HP119),
IF(CK119="","Debes escribir la descripción de otro concepto no categorizado. ",""),
""
)</f>
        <v/>
      </c>
      <c r="HR119" s="46">
        <f>IF(AND($DS119,HP119),
IF(CONCATENATE(CL119,CM119)="","Debes escribir al menos un valor de concepto no categorizado (salarial o no salarial). ",
IF(ISERR(_xlfn.NUMBERVALUE(CL119)),"El valor salarial concepto no categorizado debe ser un número válido. ","")
),
""
)</f>
        <v/>
      </c>
      <c r="HS119" s="46">
        <f>IF(AND($DS119,HP119),
IF(CONCATENATE(CL119,CM119)="","Debes escribir al menos un valor de concepto no categorizado (salarial o no salarial). ",
IF(ISERR(_xlfn.NUMBERVALUE(CM119)),"El valor NO salarial concepto no categorizado debe ser un número válido. ","")
),
""
)</f>
        <v/>
      </c>
      <c r="HT119" s="46">
        <f>IF($DS119,
IF(CN119="","Debes escribir el porcentaje del aporte a salud. ",
IF( ISERR(_xlfn.NUMBERVALUE(CN119)), "El valor del porcentaje del aporte a salud debe ser un número válido. ", "")
)
)</f>
        <v/>
      </c>
      <c r="HU119" s="46">
        <f>IF($DS119,
IF(CO119="","Debes escribir el valor del aporte a salud. ",
IF( ISERR(_xlfn.NUMBERVALUE(CO119)), "El valor del aporte a salud debe ser un número válido. ", "")
)
)</f>
        <v/>
      </c>
      <c r="HV119" s="46">
        <f>IF($DS119,
IF( AND(CP119&lt;&gt;"", ISERR(_xlfn.NUMBERVALUE(CP119))), "El valor plan complementario debe ser un número válido. ", "")
)</f>
        <v/>
      </c>
      <c r="HW119" s="46">
        <f>IF($DS119,
IF(CQ119="","Debes escribir el porcentaje del aporte a pensión. ",
IF( ISERR(_xlfn.NUMBERVALUE(CQ119)), "El valor del porcentaje del aporte a pensión debe ser un número válido. ", "")
)
)</f>
        <v/>
      </c>
      <c r="HX119" s="46">
        <f>IF($DS119,
IF(CR119="","Debes escribir el valor del aporte a pensión. ",
IF( ISERR(_xlfn.NUMBERVALUE(CR119)), "El valor del aporte a salud debe ser un número válido. ", "")
)
)</f>
        <v/>
      </c>
      <c r="HY119" s="46">
        <f>IF($DS119,
IF( AND(CS119&lt;&gt;"", ISERR(_xlfn.NUMBERVALUE(CS119))), "El valor pensión voluntaria debe ser un número válido. ", "")
)</f>
        <v/>
      </c>
      <c r="HZ119" s="46">
        <f>CONCATENATE(CT119,CU119,CV119,CW119)&lt;&gt;""</f>
        <v/>
      </c>
      <c r="IA119" s="46">
        <f>IF(AND($DS119,HZ119),
IF(CT119="","Debes escribir el % del fondo de seguridad pensional. ",
IF( ISERR(_xlfn.NUMBERVALUE(CT119)), "El % del fondo de seguridad debe ser un número válido. ", "")
),
""
)</f>
        <v/>
      </c>
      <c r="IB119" s="46">
        <f>IF(AND($DS119,HZ119),
IF(CU119="","Debes escribir el valor del aporte al fondo de solidaridad pensional. ",
IF( ISERR(_xlfn.NUMBERVALUE(CU119)), "El valor del aporte al fondo de solidaridad pensional debe ser un número válido. ", "")
),
""
)</f>
        <v/>
      </c>
      <c r="IC119" s="46">
        <f>IF(AND($DS119,HZ119),
IF(CV119="","Debes escribir el % del fondo de subsistencia. ",
IF( ISERR(_xlfn.NUMBERVALUE(CV119)), "El % del fondo de subsistencia debe ser un número válido. ", "")
),
""
)</f>
        <v/>
      </c>
      <c r="ID119" s="46">
        <f>IF(AND($DS119,HZ119),
IF(CW119="","Debes escribir el valor del fondo de subsistencia. ",
IF( ISERR(_xlfn.NUMBERVALUE(CW119)), "El valor del fondo de subsistencia debe ser un número válido. ", "")
),
""
)</f>
        <v/>
      </c>
      <c r="IE119" s="46">
        <f>CONCATENATE(CX119,CY119)&lt;&gt;""</f>
        <v/>
      </c>
      <c r="IF119" s="46">
        <f>IF(AND($DS119,IE119),
IF(CX119="","Debes escribir el % de sindicato. ",
IF( ISERR(_xlfn.NUMBERVALUE(CX119)), "El % de sindicato debe ser un número válido. ", "")
),
""
)</f>
        <v/>
      </c>
      <c r="IG119" s="46">
        <f>IF(AND($DS119,IE119),
IF(CY119="","Debes escribir el valor del sindicato. ",
IF( ISERR(_xlfn.NUMBERVALUE(CY119)), "El valor del sindicato debe ser un número válido. ", "")
),
""
)</f>
        <v/>
      </c>
      <c r="IH119" s="46">
        <f>IF($DS119,
IF( AND(CZ119&lt;&gt;"", ISERR(_xlfn.NUMBERVALUE(CZ119))), "El valor de sanción pública debe ser un número válido. ", "")
)</f>
        <v/>
      </c>
      <c r="II119" s="46">
        <f>IF($DS119,
IF( AND(DA119&lt;&gt;"", ISERR(_xlfn.NUMBERVALUE(DA119))), "El valor de sanción privada debe ser un número válido. ", "")
)</f>
        <v/>
      </c>
      <c r="IJ119" s="46">
        <f>CONCATENATE(DB119,DC119)&lt;&gt;""</f>
        <v/>
      </c>
      <c r="IK119" s="46">
        <f>IF(AND($DS119,IJ119),
IF(DB119="","Debes escribir la descripción de libranza. ",""),
""
)</f>
        <v/>
      </c>
      <c r="IL119" s="46">
        <f>IF(AND($DS119,IJ119),
IF(DC119="","Debes escribir la cuota libranza. ",
IF(ISERR(_xlfn.NUMBERVALUE(DC119)),"El valor de la cuota libranza debe ser un número válido. ","")
),
""
)</f>
        <v/>
      </c>
      <c r="IM119" s="46">
        <f>IF($DS119,
IF( AND(DD119&lt;&gt;"", ISERR(_xlfn.NUMBERVALUE(DD119))), "El valor de pagos a terceros debe ser un número válido. ", "")
)</f>
        <v/>
      </c>
      <c r="IN119" s="46">
        <f>IF($DS119,
IF( AND(DE119&lt;&gt;"", ISERR(_xlfn.NUMBERVALUE(DE119))), "El valor de anticipos debe ser un número válido. ", "")
)</f>
        <v/>
      </c>
      <c r="IO119" s="46">
        <f>IF($DS119,
IF( AND(DF119&lt;&gt;"", ISERR(_xlfn.NUMBERVALUE(DF119))), "El valor de AFC debe ser un número válido. ", "")
)</f>
        <v/>
      </c>
      <c r="IP119" s="46">
        <f>IF($DS119,
IF( AND(DG119&lt;&gt;"", ISERR(_xlfn.NUMBERVALUE(DG119))), "El valor de rete-fuente debe ser un número válido. ", "")
)</f>
        <v/>
      </c>
      <c r="IQ119" s="46">
        <f>IF($DS119,
IF( AND(DH119&lt;&gt;"", ISERR(_xlfn.NUMBERVALUE(DH119))), "El valor de cooperativa de trabajo debe ser un número válido. ", "")
)</f>
        <v/>
      </c>
      <c r="IR119" s="46">
        <f>IF($DS119,
IF( AND(DI119&lt;&gt;"", ISERR(_xlfn.NUMBERVALUE(DI119))), "El valor de embargo fiscal debe ser un número válido. ", "")
)</f>
        <v/>
      </c>
      <c r="IS119" s="46">
        <f>IF($DS119,
IF( AND(DJ119&lt;&gt;"", ISERR(_xlfn.NUMBERVALUE(DJ119))), "El valor de educación debe ser un número válido. ", "")
)</f>
        <v/>
      </c>
      <c r="IT119" s="46">
        <f>IF($DS119,
IF( AND(DK119&lt;&gt;"", ISERR(_xlfn.NUMBERVALUE(DK119))), "El valor de reintegro debe ser un número válido. ", "")
)</f>
        <v/>
      </c>
      <c r="IU119" s="46">
        <f>IF($DS119,
IF( AND(DL119&lt;&gt;"", ISERR(_xlfn.NUMBERVALUE(DL119))), "El valor de deuda debe ser un número válido. ", "")
)</f>
        <v/>
      </c>
      <c r="IV119" s="46">
        <f>IF($DS119,
IF( AND(DM119&lt;&gt;"", ISERR(_xlfn.NUMBERVALUE(DM119))), "El valor de otras deducciones debe ser un número válido. ", "")
)</f>
        <v/>
      </c>
      <c r="IW119" s="46">
        <f>IF($DS119,
IF(DN119="","Debes escribir el valor de los devengos totales. ",
IF( ISERR(_xlfn.NUMBERVALUE(DN119)), "El valor de los devengos totales debe ser un número válido. ", "")
)
)</f>
        <v/>
      </c>
      <c r="IX119" s="46">
        <f>IF($DS119,
IF(DO119="","Debes escribir el valor de las deducciones totales. ",
IF( ISERR(_xlfn.NUMBERVALUE(DO119)), "El valor de las deducciones totales debe ser un número válido. ", "")
)
)</f>
        <v/>
      </c>
      <c r="IY119" s="46">
        <f>IF($DS119,
IF(DP119="","Debes escribir el valor del salario total. ",
IF( ISERR(_xlfn.NUMBERVALUE(DP119)), "El valor del salario total debe ser un número válido. ", "")
)
)</f>
        <v/>
      </c>
    </row>
    <row r="120">
      <c r="B120" s="48" t="n">
        <v>108</v>
      </c>
      <c r="C120" s="61">
        <f>IF(AND(DS120,DP120&lt;&gt;""),
IF(DQ120="","OK","Error"),
""
)</f>
        <v/>
      </c>
      <c r="D120" s="53" t="n"/>
      <c r="E120" s="52" t="n"/>
      <c r="F120" s="112" t="n"/>
      <c r="G120" s="52" t="n"/>
      <c r="H120" s="53" t="n"/>
      <c r="I120" s="52" t="n"/>
      <c r="J120" s="52" t="n"/>
      <c r="K120" s="53" t="n"/>
      <c r="L120" s="55" t="n"/>
      <c r="M120" s="108" t="n"/>
      <c r="N120" s="56" t="n"/>
      <c r="O120" s="52" t="n"/>
      <c r="P120" s="52" t="n"/>
      <c r="Q120" s="52" t="n"/>
      <c r="R120" s="52" t="n"/>
      <c r="S120" s="52" t="n"/>
      <c r="T120" s="53" t="n"/>
      <c r="U120" s="52" t="n"/>
      <c r="V120" s="52" t="n"/>
      <c r="W120" s="55" t="n"/>
      <c r="X120" s="55" t="n"/>
      <c r="Y120" s="52" t="n"/>
      <c r="Z120" s="55" t="n"/>
      <c r="AA120" s="52" t="n"/>
      <c r="AB120" s="53" t="n"/>
      <c r="AC120" s="53" t="n"/>
      <c r="AD120" s="53" t="n"/>
      <c r="AE120" s="177" t="n"/>
      <c r="AF120" s="113" t="n"/>
      <c r="AG120" s="177" t="n"/>
      <c r="AH120" s="178" t="n"/>
      <c r="AI120" s="178" t="n"/>
      <c r="AJ120" s="178" t="n"/>
      <c r="AK120" s="114" t="n"/>
      <c r="AL120" s="178" t="n"/>
      <c r="AM120" s="114" t="n"/>
      <c r="AN120" s="178" t="n"/>
      <c r="AO120" s="114" t="n"/>
      <c r="AP120" s="178" t="n"/>
      <c r="AQ120" s="114" t="n"/>
      <c r="AR120" s="178" t="n"/>
      <c r="AS120" s="114" t="n"/>
      <c r="AT120" s="178" t="n"/>
      <c r="AU120" s="114" t="n"/>
      <c r="AV120" s="178" t="n"/>
      <c r="AW120" s="114" t="n"/>
      <c r="AX120" s="178" t="n"/>
      <c r="AY120" s="114" t="n"/>
      <c r="AZ120" s="178" t="n"/>
      <c r="BA120" s="114" t="n"/>
      <c r="BB120" s="178" t="n"/>
      <c r="BC120" s="114" t="n"/>
      <c r="BD120" s="178" t="n"/>
      <c r="BE120" s="178" t="n"/>
      <c r="BF120" s="178" t="n"/>
      <c r="BG120" s="59" t="n"/>
      <c r="BH120" s="178" t="n"/>
      <c r="BI120" s="114" t="n"/>
      <c r="BJ120" s="53" t="n"/>
      <c r="BK120" s="178" t="n"/>
      <c r="BL120" s="114" t="n"/>
      <c r="BM120" s="178" t="n"/>
      <c r="BN120" s="114" t="n"/>
      <c r="BO120" s="178" t="n"/>
      <c r="BP120" s="178" t="n"/>
      <c r="BQ120" s="178" t="n"/>
      <c r="BR120" s="178" t="n"/>
      <c r="BS120" s="178" t="n"/>
      <c r="BT120" s="178" t="n"/>
      <c r="BU120" s="178" t="n"/>
      <c r="BV120" s="178" t="n"/>
      <c r="BW120" s="178" t="n"/>
      <c r="BX120" s="178" t="n"/>
      <c r="BY120" s="178" t="n"/>
      <c r="BZ120" s="178" t="n"/>
      <c r="CA120" s="178" t="n"/>
      <c r="CB120" s="178" t="n"/>
      <c r="CC120" s="178" t="n"/>
      <c r="CD120" s="178" t="n"/>
      <c r="CE120" s="178" t="n"/>
      <c r="CF120" s="178" t="n"/>
      <c r="CG120" s="178" t="n"/>
      <c r="CH120" s="178" t="n"/>
      <c r="CI120" s="178" t="n"/>
      <c r="CJ120" s="178" t="n"/>
      <c r="CK120" s="53" t="n"/>
      <c r="CL120" s="178" t="n"/>
      <c r="CM120" s="178" t="n"/>
      <c r="CN120" s="60" t="n"/>
      <c r="CO120" s="177" t="n"/>
      <c r="CP120" s="178" t="n"/>
      <c r="CQ120" s="60" t="n"/>
      <c r="CR120" s="177" t="n"/>
      <c r="CS120" s="178" t="n"/>
      <c r="CT120" s="59" t="n"/>
      <c r="CU120" s="178" t="n"/>
      <c r="CV120" s="59" t="n"/>
      <c r="CW120" s="178" t="n"/>
      <c r="CX120" s="59" t="n"/>
      <c r="CY120" s="178" t="n"/>
      <c r="CZ120" s="178" t="n"/>
      <c r="DA120" s="178" t="n"/>
      <c r="DB120" s="53" t="n"/>
      <c r="DC120" s="178" t="n"/>
      <c r="DD120" s="178" t="n"/>
      <c r="DE120" s="178" t="n"/>
      <c r="DF120" s="178" t="n"/>
      <c r="DG120" s="178" t="n"/>
      <c r="DH120" s="178" t="n"/>
      <c r="DI120" s="178" t="n"/>
      <c r="DJ120" s="178" t="n"/>
      <c r="DK120" s="178" t="n"/>
      <c r="DL120" s="178" t="n"/>
      <c r="DM120" s="178" t="n"/>
      <c r="DN120" s="177" t="n"/>
      <c r="DO120" s="177" t="n"/>
      <c r="DP120" s="177" t="n"/>
      <c r="DQ120" s="76">
        <f>IF(AND(DS120,DP120&lt;&gt;""),
CONCATENATE(DT120,DU120,DV120,DW120,DX120,DY120,DZ120,EA120,EB120,EC120,ED120,EE120,EF120,EG120,EH120,EI120,EJ120,EK120,EL120,EM120,EN120,EO120,EP120,EQ120,ES120,ET120,EU120,EV120,EW120,EX120,EY120,EZ120,FA120,FC120,FD120,FF120,FG120,FI120,FJ120,FL120,FM120,FO120,FP120,FR120,FS120,FU120,FV120,FX120,FY120,GA120,GB120,GD120,GE120,GF120,GH120,GI120,GJ120,GL120,GM120,GN120,GP120,GQ120,GS120,GT120,GU120,GV120,GW120,GX120,GY120,GZ120,HA120,HB120,HC120,HD120,HE120,HF120,HG120,HH120,HI120,HJ120,HK120,HL120,HM120,HN120,HO120,HQ120,HR120,HS120,HT120,HU120,HV120,HW120,HX120,HY120,IA120,IB120,IC120,ID120,IF120,IG120,IH120,II120,IK120,IL120,IM120,IN120,IO120,IP120,IQ120,IR120,IS120,IT120,IU120,IV120,IW120,IX120,IY120,IZ120),
""
)</f>
        <v/>
      </c>
      <c r="DR120" s="53" t="n"/>
      <c r="DS120" s="46">
        <f>CONCATENATE(D120,$E120,$F120,$G120,H120,$I120,$J120,K120,$L120,$M120,N120,$O120,$P120,$Q120,$R120,$S120,T120,$U120,$V120,$W120,$X120,$Y120,$Z120,$AA120,AB120,AC120,AD120,$AE120,$AF120,$AG120,AH120,AI120,AJ120,AK120,AL120,AM120,AN120,AO120,AP120,AQ120,AR120,AS120,AT120,AU120,AV120,AW120,AX120,AY120,AZ120,BA120,BB120,BC120,BD120,BE120,BF120,BG120,BH120,BI120,BJ120,BK120,BL120,BM120,BN120,BO120,BP120,BQ120,BR120,BS120,BT120,BU120,BV120,BW120,BX120,BY120,BZ120,CA120,CB120,CC120,CD120,CE120,CF120,CG120,CH120,CI120,CJ120,CK120,CL120,CM120,$CN120,$CO120,CP120,$CQ120,$CR120,CS120,CT120,CU120,CV120,CW120,CX120,CY120,CZ120,DA120,DB120,DC120,DD120,DE120,DF120,DG120,DH120,DI120,DJ120,DK120,DL120,DM120,$DN120,$DO120,$DP120,DR120)&lt;&gt;""</f>
        <v/>
      </c>
      <c r="DT120" s="46">
        <f>IF(AND($DS120,$E$4&lt;&gt;""),
IF(LEFT($E$4,2) = "1.",
IF(D120&lt;&gt;"","El CUNE sólo se envía en operaciones de novedad o ajuste. ",""),
IF(D120="","Debes escribir un CUNE válido para realizar operaciones de novedad o ajuste. ","")),
""
)</f>
        <v/>
      </c>
      <c r="DU120" s="46">
        <f>IF($DS120,
IF(E120="","Debes seleccionar el tipo de documento del empleado. ",
IF(_xlfn.IFNA(VLOOKUP(E120,TIPO_DE_DOCUMENTO,1,FALSE),-1)=-1,"El tipo de documento no es válido (por favor seleccionarlo de la lista). ","")
)
)</f>
        <v/>
      </c>
      <c r="DV120" s="46">
        <f>IF($DS120,
IF(F120="","Debes escribir el número de documento del empleado. ","")
)</f>
        <v/>
      </c>
      <c r="DW120" s="46">
        <f>IF($DS120,
IF(G120="","Debes escribir el primer nombre del empleado. ","")
)</f>
        <v/>
      </c>
      <c r="DY120" s="46">
        <f>IF($DS120,
IF(I120="","Debes escribir el primer apellido del empleado. ","")
)</f>
        <v/>
      </c>
      <c r="DZ120" s="46">
        <f>IF($DS120,
IF(J120="","Debes escribir el segundo apellido del empleado. ","")
)</f>
        <v/>
      </c>
      <c r="EB120" s="46">
        <f>IF($DS120,
IF(L120="","Debes escribir la fecha de ingreso del empleado. ",
IF(ISERR(DATE(YEAR(L120),MONTH(L120),DAY(L120))), "El valor ingresado en fecha de ingreso no tiene un formato válido. ","")
)
)</f>
        <v/>
      </c>
      <c r="EC120" s="46">
        <f>IF($DS120,
IF(M120="","Debes escribir el tiempo laborado. ",
IF( IFERROR(INT(M120),1.1) &lt;&gt; IFERROR(_xlfn.NUMBERVALUE(M120),1), "El valor de los días trabajados debe ser un número entero. ", "")
)
)</f>
        <v/>
      </c>
      <c r="ED120" s="46">
        <f>IF($DS120,
IF( AND(N120&lt;&gt;"", ISERR(DATE(YEAR(N120),MONTH(N120),DAY(N120))) ), "El valor ingresado en fecha de ingreso no tiene un formato válido. ",
IF( AND(N120&lt;&gt;"", $E$6&lt;&gt;"", DATE(YEAR(N120), MONTH(N120), 1) &lt;&gt; IFERROR(DATE(MID($E$6, 1, 4), MID($E$6, 6, 2),1), "1/1/1900") ), "La fecha de retiro debe estar dentro del período liquidado. ", "")
)
)</f>
        <v/>
      </c>
      <c r="EE120" s="46">
        <f>IF($DS120,
IF(O120="","Debes seleccionar el tipo de trabajador. ",
IF(_xlfn.IFNA(VLOOKUP(O120,TIPO_DE_TRABAJADOR,1,FALSE),-1)=-1,"El tipo de trabajador no es válido (por favor seleccionarlo de la lista). ","")
)
)</f>
        <v/>
      </c>
      <c r="EF120" s="46">
        <f>IF($DS120,
IF(P120="","Debes seleccionar si es un trabajador dependiente pensionado por vejez. ",
IF(_xlfn.IFNA(VLOOKUP(P120,SUBTIPO_DE_TRABAJADOR,1,FALSE),-1)=-1,"El tipo de trabajador dependiente pensionado por vejez no es válido (por favor seleccionarlo de la lista). ","")
)
)</f>
        <v/>
      </c>
      <c r="EG120" s="46">
        <f>IF($DS120,
IF(Q120="","Debes seleccionar el tipo de contrato del trabajador. ",
IF(_xlfn.IFNA(VLOOKUP(Q120,TIPO_DE_CONTRATO,1,FALSE),-1)=-1,"El tipo de contrato del trabajador no es válido (por favor seleccionarlo de la lista). ","")
)
)</f>
        <v/>
      </c>
      <c r="EH120" s="46">
        <f>IF($DS120,
IF(R120="","Debes seleccionar si es un salario integral. ",
IF(_xlfn.IFNA(VLOOKUP(R120,SI_NO,1,FALSE),-1)=-1,"Valor no válido para salario integral (por favor seleccionarlo de la lista). ","")
)
)</f>
        <v/>
      </c>
      <c r="EI120" s="46">
        <f>IF($DS120,
IF(S120="","Debes seleccionar si el trabajador realiza actividades de riesgo. ",
IF(_xlfn.IFNA(VLOOKUP(S120,SI_NO,1,FALSE),-1)=-1,"Valor no válido para actividad de alto riesgo (por favor seleccionarlo de la lista). ","")
)
)</f>
        <v/>
      </c>
      <c r="EK120" s="46">
        <f>IF($DS120,
IF(U120="","Debes escribir el código del municipio de residencia del trabajador. ",
IF(_xlfn.IFNA(VLOOKUP(U120,MUNICIPIO,1,FALSE),-1)=-1,"El municipio de residencia del trabajador es inválido (por favor seleccionarlo de la lista). ","")
)
)</f>
        <v/>
      </c>
      <c r="EL120" s="46">
        <f>IF($DS120,
IF(V120="","Debes escribir el la dirección de residendia del trabajador. ","")
)</f>
        <v/>
      </c>
      <c r="EM120" s="46">
        <f>IF($DS120,
IF(W120="","Debes escribir la fecha de inicio de la liquidación. ",
IF(ISERR(DATE(YEAR(W120),MONTH(W120),DAY(W120))),"El valor ingresado en fecha de inicio de liquidación no tiene un formato válido. ",
IF( AND($E$6&lt;&gt;"", DATE(YEAR(W120), MONTH(W120), 1) &lt;&gt; IFERROR(DATE(MID($E$6, 1, 4), MID($E$6, 6, 2),1), "1/1/1900") ), "La fecha de inicio de la liquidación debe estar dentro del período liquidado. ", "")
)
)
)</f>
        <v/>
      </c>
      <c r="EN120" s="46">
        <f>IF($DS120,
IF(X120="","Debes escribir la fecha de fin de la liquidación. ",
IF(ISERR(DATE(YEAR(X120),MONTH(X120),DAY(X120))),"El valor ingresado en fecha de fin de liquidación no tiene un formato válido. ",
IF( AND($E$6&lt;&gt;"", DATE(YEAR(X120), MONTH(X120), 1) &lt;&gt; IFERROR(DATE(MID($E$6, 1, 4), MID($E$6, 6, 2),1), "1/1/1900") ), "La fecha de fin de la liquidación debe estar dentro del período liquidado. ", "")
)
)
)</f>
        <v/>
      </c>
      <c r="EO120" s="46">
        <f>IF($DS120,
IF(Y120="","Debes escribir la frecuencia de pago del trabajador. ",
IF(_xlfn.IFNA(VLOOKUP(Y120,PERÍODO_DE_NÓMINA,1,FALSE),-1)=-1,"La frecuencia de pago es inválida (por favor seleccionarlo de la lista). ","")
)
)</f>
        <v/>
      </c>
      <c r="EP120" s="46">
        <f>IF($DS120,
IF(Z120="","Debes escribir la fecha de pago. ",
IF(ISERR(DATE(YEAR(Z120),MONTH(Z120),DAY(Z120))), "El valor ingresado en fecha de pago no tiene un formato válido. ","")
)
)</f>
        <v/>
      </c>
      <c r="EQ120" s="46">
        <f>IF($DS120,
IF(AA120="","Debes escribir el medio de pago. ",
IF(_xlfn.IFNA(VLOOKUP(AA120,MEDIOS_DE_PAGO,1,FALSE),-1)=-1,"El medio de pago es inválido (por favor seleccionarlo de la lista). ","")
)
)</f>
        <v/>
      </c>
      <c r="ER120" s="46">
        <f>OR(AA120='Tablas '!$T$4,AA120='Tablas '!$T$7,AA120='Tablas '!$T$8,AA120='Tablas '!$T$11)</f>
        <v/>
      </c>
      <c r="ES120" s="46">
        <f>IF(AND($DS120,ER120),
IF(AB120="","Debes escribir la entidad bancaria. ",""),
""
)</f>
        <v/>
      </c>
      <c r="ET120" s="46">
        <f>IF(AND($DS120,ER120),
IF(AC120="","Debes escribir el tipo de cuenta bancaria. ",
IF(_xlfn.IFNA(VLOOKUP(AC120,TIPO_DE_CUENTA,1,FALSE),-1)=-1,"El tipo de cuenta bancaria es inválida (por favor seleccionarlo de la lista). ","")
),
""
)</f>
        <v/>
      </c>
      <c r="EU120" s="46">
        <f>IF(AND($DS120,ER120),
IF(AD120="","Debes escribir el número de cuenta bancaria. ",""),
""
)</f>
        <v/>
      </c>
      <c r="EV120" s="46">
        <f>IF($DS120,
IF(AE120="","Debes escribir el valor del sueldo básico. ",
IF( ISERR(_xlfn.NUMBERVALUE(AE120)), "El valor del sueldo básico debe ser un número válido. ", "")
)
)</f>
        <v/>
      </c>
      <c r="EW120" s="46">
        <f>IF($DS120,
IF(AF120="","Debes escribir el número de días trabajados. ",
IF( IFERROR(INT(AF120),1.1) &lt;&gt; IFERROR(_xlfn.NUMBERVALUE(AF120),1), "La cantidad de días trabajados debe ser un número entero. ", "")
)
)</f>
        <v/>
      </c>
      <c r="EX120" s="46">
        <f>IF($DS120,
IF(AG120="","Debes escribir el valor del sueldo trabajado. ",
IF( ISERR(_xlfn.NUMBERVALUE(AG120)), "El valor del sueldo trabajado debe ser un número válido. ", "")
)
)</f>
        <v/>
      </c>
      <c r="EY120" s="46">
        <f>IF($DS120,
IF( AND(AH120&lt;&gt;"", ISERR(_xlfn.NUMBERVALUE(AH120))), "El valor del auxilio de transporte debe ser un número válido. ", "")
)</f>
        <v/>
      </c>
      <c r="EZ120" s="46">
        <f>IF($DS120,
IF( AND(AI120&lt;&gt;"", ISERR(_xlfn.NUMBERVALUE(AI120))), "El valor de viáticos salariales debe ser un número válido. ", "")
)</f>
        <v/>
      </c>
      <c r="FA120" s="46">
        <f>IF($DS120,
IF( AND(AJ120&lt;&gt;"", ISERR(_xlfn.NUMBERVALUE(AJ120))), "El valor de viáticos NO salariales debe ser un número válido. ", "")
)</f>
        <v/>
      </c>
      <c r="FB120" s="46">
        <f>CONCATENATE(AK120,AL120)&lt;&gt;""</f>
        <v/>
      </c>
      <c r="FC120" s="46">
        <f>IF(AND($DS120,FB120),
IF(AK120="","Debes escribir el número de horas extras diurnas. ",
IF( IFERROR(INT(AK120),1.1) &lt;&gt; IFERROR(_xlfn.NUMBERVALUE(AK120),1), "La cantidad de horas extras diurnas debe ser un número entero. ", "")
),
""
)</f>
        <v/>
      </c>
      <c r="FD120" s="46">
        <f>IF(AND($DS120,FB120),
IF(AL120="","Debes escribir el valor de las horas extras diurnas. ",
IF( ISERR(_xlfn.NUMBERVALUE(AL120)), "El valor de las horas extras duirnas debe ser un número válido. ", "")
),
""
)</f>
        <v/>
      </c>
      <c r="FE120" s="46">
        <f>CONCATENATE(AM120,AN120)&lt;&gt;""</f>
        <v/>
      </c>
      <c r="FF120" s="46">
        <f>IF(AND($DS120,FE120),
IF(AM120="","Debes escribir el número de horas extras nocturnas. ",
IF( IFERROR(INT(AM120),1.1) &lt;&gt; IFERROR(_xlfn.NUMBERVALUE(AM120),1), "La cantidad de horas extras nocturnas debe ser un número entero. ", "")
),
""
)</f>
        <v/>
      </c>
      <c r="FG120" s="46">
        <f>IF(AND($DS120,FE120),
IF(AN120="","Debes escribir el valor de las horas extras nocturnas. ",
IF( ISERR(_xlfn.NUMBERVALUE(AN120)), "El valor de las horas extras nocturnas debe ser un número válido. ", "")
),
""
)</f>
        <v/>
      </c>
      <c r="FH120" s="46">
        <f>CONCATENATE(AO120,AP120)&lt;&gt;""</f>
        <v/>
      </c>
      <c r="FI120" s="46">
        <f>IF(AND($DS120,FH120),
IF(AO120="","Debes escribir el número de horas extras diurnas dominicales y festivas. ",
IF( IFERROR(INT(AO120),1.1) &lt;&gt; IFERROR(_xlfn.NUMBERVALUE(AO120),1), "La cantidad de horas extras diurnas dominicales y festivas debe ser un número entero. ", "")
),
""
)</f>
        <v/>
      </c>
      <c r="FJ120" s="46">
        <f>IF(AND($DS120,FH120),
IF(AP120="","Debes escribir el valor de las horas extras diurnas dominicales y festivas. ",
IF( ISERR(_xlfn.NUMBERVALUE(AP120)), "El valor de las horas extras diurnas dominicales y festivas debe ser un número válido. ", "")
),
""
)</f>
        <v/>
      </c>
      <c r="FK120" s="46">
        <f>CONCATENATE(AQ120,AR120)&lt;&gt;""</f>
        <v/>
      </c>
      <c r="FL120" s="46">
        <f>IF(AND($DS120,FK120),
IF(AQ120="","Debes escribir el número de horas extras nocturnas dominicales y festivas. ",
IF( IFERROR(INT(AQ120),1.1) &lt;&gt; IFERROR(_xlfn.NUMBERVALUE(AQ120),1), "La cantidad de horas extras nocturnas dominicales y festivas debe ser un número entero. ", "")
),
""
)</f>
        <v/>
      </c>
      <c r="FM120" s="46">
        <f>IF(AND($DS120,FK120),
IF(AR120="","Debes escribir el valor de las horas extras nocturnas dominicales y festivas. ",
IF( ISERR(_xlfn.NUMBERVALUE(AR120)), "El valor de las horas extras nocturnas dominicales y festivas debe ser un número válido. ", "")
),
""
)</f>
        <v/>
      </c>
      <c r="FN120" s="46">
        <f>CONCATENATE(AS120,AT120)&lt;&gt;""</f>
        <v/>
      </c>
      <c r="FO120" s="46">
        <f>IF(AND($DS120,FN120),
IF(AS120="","Debes escribir el número de horas recargo nocturno. ",
IF( IFERROR(INT(AS120),1.1) &lt;&gt; IFERROR(_xlfn.NUMBERVALUE(AS120),1), "La cantidad de horas recargo nocturno debe ser un número entero. ", "")
),
""
)</f>
        <v/>
      </c>
      <c r="FP120" s="46">
        <f>IF(AND($DS120,FN120),
IF(AT120="","Debes escribir el valor de las horas recargo nocturno. ",
IF( ISERR(_xlfn.NUMBERVALUE(AT120)), "El valor de las horas recargo nocturno debe ser un número válido. ", "")
),
""
)</f>
        <v/>
      </c>
      <c r="FQ120" s="46">
        <f>CONCATENATE(AU120,AV120)&lt;&gt;""</f>
        <v/>
      </c>
      <c r="FR120" s="46">
        <f>IF(AND($DS120,FQ120),
IF(AU120="","Debes escribir el número de horas recargo diurno dominical y festivo. ",
IF( IFERROR(INT(AU120),1.1) &lt;&gt; IFERROR(_xlfn.NUMBERVALUE(AU120),1), "La cantidad de horas recargo diurno dominical y festivo debe ser un número entero. ", "")
),
""
)</f>
        <v/>
      </c>
      <c r="FS120" s="46">
        <f>IF(AND($DS120,FQ120),
IF(AV120="","Debes escribir el valor de las horas recargo diurno dominical y festivo. ",
IF( ISERR(_xlfn.NUMBERVALUE(AV120)), "El valor de las horas recargo diurno dominical y festivo debe ser un número válido. ", "")
),
""
)</f>
        <v/>
      </c>
      <c r="FT120" s="46">
        <f>CONCATENATE(AW120,AX120)&lt;&gt;""</f>
        <v/>
      </c>
      <c r="FU120" s="46">
        <f>IF(AND($DS120,FT120),
IF(AW120="","Debes escribir el número de horas recargo nocturno dominical y festivo. ",
IF( IFERROR(INT(AW120),1.1) &lt;&gt; IFERROR(_xlfn.NUMBERVALUE(AW120),1), "La cantidad de horas recargo nocturno dominical y festivo debe ser un número entero. ", "")
),
""
)</f>
        <v/>
      </c>
      <c r="FV120" s="46">
        <f>IF(AND($DS120,FT120),
IF(AX120="","Debes escribir el valor de las horas recargo nocturno dominical y festivo. ",
IF( ISERR(_xlfn.NUMBERVALUE(AX120)), "El valor de las horas recargo nocturno dominical y festivo debe ser un número válido. ", "")
),
""
)</f>
        <v/>
      </c>
      <c r="FW120" s="46">
        <f>CONCATENATE(AY120,AZ120)&lt;&gt;""</f>
        <v/>
      </c>
      <c r="FX120" s="46">
        <f>IF(AND($DS120,FW120),
IF(AY120="","Debes escribir el número de días de vacaciones comunes. ",
IF( IFERROR(INT(AY120),1.1) &lt;&gt; IFERROR(_xlfn.NUMBERVALUE(AY120),1), "La cantidad de días de vacaciones comunes debe ser un número entero. ", "")
),
""
)</f>
        <v/>
      </c>
      <c r="FY120" s="46">
        <f>IF(AND($DS120,FW120),
IF(AZ120="","Debes escribir el valor de las vacaciones comunes. ",
IF( ISERR(_xlfn.NUMBERVALUE(AZ120)), "El valor de las vacaciones comunes debe ser un número válido. ", "")
),
""
)</f>
        <v/>
      </c>
      <c r="FZ120" s="46">
        <f>CONCATENATE(BA120,BB120)&lt;&gt;""</f>
        <v/>
      </c>
      <c r="GA120" s="46">
        <f>IF(AND($DS120,FZ120),
IF(BA120="","Debes escribir el número de días de vacaciones compensadas. ",
IF( IFERROR(INT(BA120),1.1) &lt;&gt; IFERROR(_xlfn.NUMBERVALUE(BA120),1), "La cantidad de días de vacaciones compensadas debe ser un número entero. ", "")
),
""
)</f>
        <v/>
      </c>
      <c r="GB120" s="46">
        <f>IF(AND($DS120,FZ120),
IF(BB120="","Debes escribir el valor de las vacaciones compensadas. ",
IF( ISERR(_xlfn.NUMBERVALUE(BB120)), "El valor de las vacaciones compensadas debe ser un número válido. ", "")
),
""
)</f>
        <v/>
      </c>
      <c r="GC120" s="46">
        <f>CONCATENATE(BC120,BD120)&lt;&gt;""</f>
        <v/>
      </c>
      <c r="GD120" s="46">
        <f>IF(AND($DS120,GC120),
IF(BC120="","Debes escribir el número de días de prima salarial. ",
IF( IFERROR(INT(BC120),1.1) &lt;&gt; IFERROR(_xlfn.NUMBERVALUE(BC120),1), "La cantidad de días de prima salarial debe ser un número entero. ", "")
),
""
)</f>
        <v/>
      </c>
      <c r="GE120" s="46">
        <f>IF(AND($DS120,GC120),
IF(BD120="","Debes escribir el valor de los días de prima salarial. ",
IF( ISERR(_xlfn.NUMBERVALUE(BD120)), "El valor de los días de prima salarial debe ser un número válido. ", "")
),
""
)</f>
        <v/>
      </c>
      <c r="GF120" s="46">
        <f>IF($DS120,
IF( AND(BE120&lt;&gt;"", ISERR(_xlfn.NUMBERVALUE(BE120))), "El valor de la prima NO saliarial debe ser un número válido. ", "")
)</f>
        <v/>
      </c>
      <c r="GG120" s="46">
        <f>CONCATENATE(BF120,BG120,BH120)&lt;&gt;""</f>
        <v/>
      </c>
      <c r="GH120" s="46">
        <f>IF(AND($DS120,GG120),
IF(BF120="","Debes escribir el valor de las cesantías. ",
IF( ISERR(_xlfn.NUMBERVALUE(BF120)), "El valor de las cesantías debe ser un número válido. ", "")
),
""
)</f>
        <v/>
      </c>
      <c r="GI120" s="46">
        <f>IF(AND($DS120,GG120),
IF(BG120="","Debes escribir el % de cesantías. ",
IF( ISERR(_xlfn.NUMBERVALUE(BG120)), "El % de cesantías debe ser un número válido. ", "")
),
""
)</f>
        <v/>
      </c>
      <c r="GJ120" s="46">
        <f>IF(AND($DS120,GG120),
IF(BH120="","Debes escribir el valor de intereses de cesantías. ",
IF( ISERR(_xlfn.NUMBERVALUE(BH120)), "El valor de intereses de cesantías debe ser un número válido. ", "")
),
""
)</f>
        <v/>
      </c>
      <c r="GK120" s="46">
        <f>CONCATENATE(BI120,BJ120,BK120)&lt;&gt;""</f>
        <v/>
      </c>
      <c r="GL120" s="46">
        <f>IF(AND($DS120,GK120),
IF(BI120="","Debes escribir el número de días de incapacidad. ",
IF( IFERROR(INT(BI120),1.1) &lt;&gt; IFERROR(_xlfn.NUMBERVALUE(BI120),1), "La cantidad de días de incapacidad debe ser un número entero. ", "")
),
""
)</f>
        <v/>
      </c>
      <c r="GM120" s="46">
        <f>IF(AND($DS120,GK120),
IF(BJ120="","Debes escribir el tipo de incapacidad. ",
IF(_xlfn.IFNA(VLOOKUP(BJ120,TIPO_DE_INCAPACIDAD,1,FALSE),-1)=-1,"El tipo de incapacidad es inválida (por favor seleccionarlo de la lista). ","")
),
""
)</f>
        <v/>
      </c>
      <c r="GN120" s="46">
        <f>IF(AND($DS120,GK120),
IF(BK120="","Debes escribir el valor de la incapacidad. ",
IF( ISERR(_xlfn.NUMBERVALUE(BK120)), "El valor de la incapacidad debe ser un número válido. ", "")
),
""
)</f>
        <v/>
      </c>
      <c r="GO120" s="46">
        <f>CONCATENATE(BL120,BM120)&lt;&gt;""</f>
        <v/>
      </c>
      <c r="GP120" s="46">
        <f>IF(AND($DS120,GO120),
IF(BL120="","Debes escribir el número de días de licencia de maternidad o paternidad. ",
IF( IFERROR(INT(BL120),1.1) &lt;&gt; IFERROR(_xlfn.NUMBERVALUE(BL120),1), "La cantidad de días de licencia de maternidad o paternidad debe ser un número entero. ", "")
),
""
)</f>
        <v/>
      </c>
      <c r="GQ120" s="46">
        <f>IF(AND($DS120,GO120),
IF(BM120="","Debes escribir el valor de la licencia de maternidad o paternidad. ",
IF( ISERR(_xlfn.NUMBERVALUE(BM120)), "El valor de la licencia de maternidad o paternidad debe ser un número válido. ", "")
),
""
)</f>
        <v/>
      </c>
      <c r="GR120" s="46">
        <f>CONCATENATE(BN120,BO120)&lt;&gt;""</f>
        <v/>
      </c>
      <c r="GS120" s="46">
        <f>IF(AND($DS120,GR120),
IF(BN120="","Debes escribir el número de días de licencia remunerada. ",
IF( IFERROR(INT(BN120),1.1) &lt;&gt; IFERROR(_xlfn.NUMBERVALUE(BN120),1), "La cantidad de días de licencia remunerada debe ser un número entero. ", "")
),
""
)</f>
        <v/>
      </c>
      <c r="GT120" s="46">
        <f>IF(AND($DS120,GR120),
IF(BO120="","Debes escribir el valor de la licencia remunerada. ",
IF( ISERR(_xlfn.NUMBERVALUE(BO120)), "El valor de la licencia remunerada debe ser un número válido. ", "")
),
""
)</f>
        <v/>
      </c>
      <c r="GU120" s="46">
        <f>IF($DS120,
IF( AND(BP120&lt;&gt;"", ISERR(_xlfn.NUMBERVALUE(BP120))), "El valor de la licencia NO remunerada debe ser un número válido. ", "")
)</f>
        <v/>
      </c>
      <c r="GV120" s="46">
        <f>IF($DS120,
IF( AND(BQ120&lt;&gt;"", ISERR(_xlfn.NUMBERVALUE(BQ120))), "El valor de auxilios salariales debe ser un número válido. ", "")
)</f>
        <v/>
      </c>
      <c r="GW120" s="46">
        <f>IF($DS120,
IF( AND(BR120&lt;&gt;"", ISERR(_xlfn.NUMBERVALUE(BR120))), "El valor de auxilios NO salariales debe ser un número válido. ", "")
)</f>
        <v/>
      </c>
      <c r="GX120" s="46">
        <f>IF($DS120,
IF( AND(BS120&lt;&gt;"", ISERR(_xlfn.NUMBERVALUE(BS120))), "El valor de bonos salariales debe ser un número válido. ", "")
)</f>
        <v/>
      </c>
      <c r="GY120" s="46">
        <f>IF($DS120,
IF( AND(BT120&lt;&gt;"", ISERR(_xlfn.NUMBERVALUE(BT120))), "El valor de bonos NO salariales debe ser un número válido. ", "")
)</f>
        <v/>
      </c>
      <c r="GZ120" s="46">
        <f>IF($DS120,
IF( AND(BU120&lt;&gt;"", ISERR(_xlfn.NUMBERVALUE(BU120))), "El valor de bonos salariales de alimentación debe ser un número válido. ", "")
)</f>
        <v/>
      </c>
      <c r="HA120" s="46">
        <f>IF($DS120,
IF( AND(BV120&lt;&gt;"", ISERR(_xlfn.NUMBERVALUE(BV120))), "El valor de bonos NO salariales de alimentación debe ser un número válido. ", "")
)</f>
        <v/>
      </c>
      <c r="HB120" s="46">
        <f>IF($DS120,
IF( AND(BW120&lt;&gt;"", ISERR(_xlfn.NUMBERVALUE(BW120))), "El valor de bonificaciones salariales debe ser un número válido. ", "")
)</f>
        <v/>
      </c>
      <c r="HC120" s="46">
        <f>IF($DS120,
IF( AND(BX120&lt;&gt;"", ISERR(_xlfn.NUMBERVALUE(BX120))), "El valor de bonificaciones NO salariales debe ser un número válido. ", "")
)</f>
        <v/>
      </c>
      <c r="HD120" s="46">
        <f>IF($DS120,
IF( AND(BY120&lt;&gt;"", ISERR(_xlfn.NUMBERVALUE(BY120))), "El valor de compensaciones ordinarias debe ser un número válido. ", "")
)</f>
        <v/>
      </c>
      <c r="HE120" s="46">
        <f>IF($DS120,
IF( AND(BZ120&lt;&gt;"", ISERR(_xlfn.NUMBERVALUE(BZ120))), "El valor de compensaciones extraordinarias debe ser un número válido. ", "")
)</f>
        <v/>
      </c>
      <c r="HF120" s="46">
        <f>IF($DS120,
IF( AND(CA120&lt;&gt;"", ISERR(_xlfn.NUMBERVALUE(CA120))), "El valor de comisiones debe ser un número válido. ", "")
)</f>
        <v/>
      </c>
      <c r="HG120" s="46">
        <f>IF($DS120,
IF( AND(CB120&lt;&gt;"", ISERR(_xlfn.NUMBERVALUE(CB120))), "El valor de ausencia por huega debe ser un número válido. ", "")
)</f>
        <v/>
      </c>
      <c r="HH120" s="46">
        <f>IF($DS120,
IF( AND(CC120&lt;&gt;"", ISERR(_xlfn.NUMBERVALUE(CC120))), "El valor de anticipos debe ser un número válido. ", "")
)</f>
        <v/>
      </c>
      <c r="HI120" s="46">
        <f>IF($DS120,
IF( AND(CD120&lt;&gt;"", ISERR(_xlfn.NUMBERVALUE(CD120))), "El valor de pagos a terceros debe ser un número válido. ", "")
)</f>
        <v/>
      </c>
      <c r="HJ120" s="46">
        <f>IF($DS120,
IF( AND(CE120&lt;&gt;"", ISERR(_xlfn.NUMBERVALUE(CE120))), "El valor de dotación debe ser un número válido. ", "")
)</f>
        <v/>
      </c>
      <c r="HK120" s="46">
        <f>IF($DS120,
IF( AND(CF120&lt;&gt;"", ISERR(_xlfn.NUMBERVALUE(CF120))), "El valor de apoyo sostenibilidad debe ser un número válido. ", "")
)</f>
        <v/>
      </c>
      <c r="HL120" s="46">
        <f>IF($DS120,
IF( AND(CG120&lt;&gt;"", ISERR(_xlfn.NUMBERVALUE(CG120))), "El valor de teletrabajo debe ser un número válido. ", "")
)</f>
        <v/>
      </c>
      <c r="HM120" s="46">
        <f>IF($DS120,
IF( AND(CH120&lt;&gt;"", ISERR(_xlfn.NUMBERVALUE(CH120))), "El valor de bonificación de retiro debe ser un número válido. ", "")
)</f>
        <v/>
      </c>
      <c r="HN120" s="46">
        <f>IF($DS120,
IF( AND(CI120&lt;&gt;"", ISERR(_xlfn.NUMBERVALUE(CI120))), "El valor de indemnización de retiro debe ser un número válido. ", "")
)</f>
        <v/>
      </c>
      <c r="HO120" s="46">
        <f>IF($DS120,
IF( AND(CJ120&lt;&gt;"", ISERR(_xlfn.NUMBERVALUE(CJ120))), "El valor de reintegros debe ser un número válido. ", "")
)</f>
        <v/>
      </c>
      <c r="HP120" s="46">
        <f>CONCATENATE(CK120,CL120,CM120)&lt;&gt;""</f>
        <v/>
      </c>
      <c r="HQ120" s="46">
        <f>IF(AND($DS120,HP120),
IF(CK120="","Debes escribir la descripción de otro concepto no categorizado. ",""),
""
)</f>
        <v/>
      </c>
      <c r="HR120" s="46">
        <f>IF(AND($DS120,HP120),
IF(CONCATENATE(CL120,CM120)="","Debes escribir al menos un valor de concepto no categorizado (salarial o no salarial). ",
IF(ISERR(_xlfn.NUMBERVALUE(CL120)),"El valor salarial concepto no categorizado debe ser un número válido. ","")
),
""
)</f>
        <v/>
      </c>
      <c r="HS120" s="46">
        <f>IF(AND($DS120,HP120),
IF(CONCATENATE(CL120,CM120)="","Debes escribir al menos un valor de concepto no categorizado (salarial o no salarial). ",
IF(ISERR(_xlfn.NUMBERVALUE(CM120)),"El valor NO salarial concepto no categorizado debe ser un número válido. ","")
),
""
)</f>
        <v/>
      </c>
      <c r="HT120" s="46">
        <f>IF($DS120,
IF(CN120="","Debes escribir el porcentaje del aporte a salud. ",
IF( ISERR(_xlfn.NUMBERVALUE(CN120)), "El valor del porcentaje del aporte a salud debe ser un número válido. ", "")
)
)</f>
        <v/>
      </c>
      <c r="HU120" s="46">
        <f>IF($DS120,
IF(CO120="","Debes escribir el valor del aporte a salud. ",
IF( ISERR(_xlfn.NUMBERVALUE(CO120)), "El valor del aporte a salud debe ser un número válido. ", "")
)
)</f>
        <v/>
      </c>
      <c r="HV120" s="46">
        <f>IF($DS120,
IF( AND(CP120&lt;&gt;"", ISERR(_xlfn.NUMBERVALUE(CP120))), "El valor plan complementario debe ser un número válido. ", "")
)</f>
        <v/>
      </c>
      <c r="HW120" s="46">
        <f>IF($DS120,
IF(CQ120="","Debes escribir el porcentaje del aporte a pensión. ",
IF( ISERR(_xlfn.NUMBERVALUE(CQ120)), "El valor del porcentaje del aporte a pensión debe ser un número válido. ", "")
)
)</f>
        <v/>
      </c>
      <c r="HX120" s="46">
        <f>IF($DS120,
IF(CR120="","Debes escribir el valor del aporte a pensión. ",
IF( ISERR(_xlfn.NUMBERVALUE(CR120)), "El valor del aporte a salud debe ser un número válido. ", "")
)
)</f>
        <v/>
      </c>
      <c r="HY120" s="46">
        <f>IF($DS120,
IF( AND(CS120&lt;&gt;"", ISERR(_xlfn.NUMBERVALUE(CS120))), "El valor pensión voluntaria debe ser un número válido. ", "")
)</f>
        <v/>
      </c>
      <c r="HZ120" s="46">
        <f>CONCATENATE(CT120,CU120,CV120,CW120)&lt;&gt;""</f>
        <v/>
      </c>
      <c r="IA120" s="46">
        <f>IF(AND($DS120,HZ120),
IF(CT120="","Debes escribir el % del fondo de seguridad pensional. ",
IF( ISERR(_xlfn.NUMBERVALUE(CT120)), "El % del fondo de seguridad debe ser un número válido. ", "")
),
""
)</f>
        <v/>
      </c>
      <c r="IB120" s="46">
        <f>IF(AND($DS120,HZ120),
IF(CU120="","Debes escribir el valor del aporte al fondo de solidaridad pensional. ",
IF( ISERR(_xlfn.NUMBERVALUE(CU120)), "El valor del aporte al fondo de solidaridad pensional debe ser un número válido. ", "")
),
""
)</f>
        <v/>
      </c>
      <c r="IC120" s="46">
        <f>IF(AND($DS120,HZ120),
IF(CV120="","Debes escribir el % del fondo de subsistencia. ",
IF( ISERR(_xlfn.NUMBERVALUE(CV120)), "El % del fondo de subsistencia debe ser un número válido. ", "")
),
""
)</f>
        <v/>
      </c>
      <c r="ID120" s="46">
        <f>IF(AND($DS120,HZ120),
IF(CW120="","Debes escribir el valor del fondo de subsistencia. ",
IF( ISERR(_xlfn.NUMBERVALUE(CW120)), "El valor del fondo de subsistencia debe ser un número válido. ", "")
),
""
)</f>
        <v/>
      </c>
      <c r="IE120" s="46">
        <f>CONCATENATE(CX120,CY120)&lt;&gt;""</f>
        <v/>
      </c>
      <c r="IF120" s="46">
        <f>IF(AND($DS120,IE120),
IF(CX120="","Debes escribir el % de sindicato. ",
IF( ISERR(_xlfn.NUMBERVALUE(CX120)), "El % de sindicato debe ser un número válido. ", "")
),
""
)</f>
        <v/>
      </c>
      <c r="IG120" s="46">
        <f>IF(AND($DS120,IE120),
IF(CY120="","Debes escribir el valor del sindicato. ",
IF( ISERR(_xlfn.NUMBERVALUE(CY120)), "El valor del sindicato debe ser un número válido. ", "")
),
""
)</f>
        <v/>
      </c>
      <c r="IH120" s="46">
        <f>IF($DS120,
IF( AND(CZ120&lt;&gt;"", ISERR(_xlfn.NUMBERVALUE(CZ120))), "El valor de sanción pública debe ser un número válido. ", "")
)</f>
        <v/>
      </c>
      <c r="II120" s="46">
        <f>IF($DS120,
IF( AND(DA120&lt;&gt;"", ISERR(_xlfn.NUMBERVALUE(DA120))), "El valor de sanción privada debe ser un número válido. ", "")
)</f>
        <v/>
      </c>
      <c r="IJ120" s="46">
        <f>CONCATENATE(DB120,DC120)&lt;&gt;""</f>
        <v/>
      </c>
      <c r="IK120" s="46">
        <f>IF(AND($DS120,IJ120),
IF(DB120="","Debes escribir la descripción de libranza. ",""),
""
)</f>
        <v/>
      </c>
      <c r="IL120" s="46">
        <f>IF(AND($DS120,IJ120),
IF(DC120="","Debes escribir la cuota libranza. ",
IF(ISERR(_xlfn.NUMBERVALUE(DC120)),"El valor de la cuota libranza debe ser un número válido. ","")
),
""
)</f>
        <v/>
      </c>
      <c r="IM120" s="46">
        <f>IF($DS120,
IF( AND(DD120&lt;&gt;"", ISERR(_xlfn.NUMBERVALUE(DD120))), "El valor de pagos a terceros debe ser un número válido. ", "")
)</f>
        <v/>
      </c>
      <c r="IN120" s="46">
        <f>IF($DS120,
IF( AND(DE120&lt;&gt;"", ISERR(_xlfn.NUMBERVALUE(DE120))), "El valor de anticipos debe ser un número válido. ", "")
)</f>
        <v/>
      </c>
      <c r="IO120" s="46">
        <f>IF($DS120,
IF( AND(DF120&lt;&gt;"", ISERR(_xlfn.NUMBERVALUE(DF120))), "El valor de AFC debe ser un número válido. ", "")
)</f>
        <v/>
      </c>
      <c r="IP120" s="46">
        <f>IF($DS120,
IF( AND(DG120&lt;&gt;"", ISERR(_xlfn.NUMBERVALUE(DG120))), "El valor de rete-fuente debe ser un número válido. ", "")
)</f>
        <v/>
      </c>
      <c r="IQ120" s="46">
        <f>IF($DS120,
IF( AND(DH120&lt;&gt;"", ISERR(_xlfn.NUMBERVALUE(DH120))), "El valor de cooperativa de trabajo debe ser un número válido. ", "")
)</f>
        <v/>
      </c>
      <c r="IR120" s="46">
        <f>IF($DS120,
IF( AND(DI120&lt;&gt;"", ISERR(_xlfn.NUMBERVALUE(DI120))), "El valor de embargo fiscal debe ser un número válido. ", "")
)</f>
        <v/>
      </c>
      <c r="IS120" s="46">
        <f>IF($DS120,
IF( AND(DJ120&lt;&gt;"", ISERR(_xlfn.NUMBERVALUE(DJ120))), "El valor de educación debe ser un número válido. ", "")
)</f>
        <v/>
      </c>
      <c r="IT120" s="46">
        <f>IF($DS120,
IF( AND(DK120&lt;&gt;"", ISERR(_xlfn.NUMBERVALUE(DK120))), "El valor de reintegro debe ser un número válido. ", "")
)</f>
        <v/>
      </c>
      <c r="IU120" s="46">
        <f>IF($DS120,
IF( AND(DL120&lt;&gt;"", ISERR(_xlfn.NUMBERVALUE(DL120))), "El valor de deuda debe ser un número válido. ", "")
)</f>
        <v/>
      </c>
      <c r="IV120" s="46">
        <f>IF($DS120,
IF( AND(DM120&lt;&gt;"", ISERR(_xlfn.NUMBERVALUE(DM120))), "El valor de otras deducciones debe ser un número válido. ", "")
)</f>
        <v/>
      </c>
      <c r="IW120" s="46">
        <f>IF($DS120,
IF(DN120="","Debes escribir el valor de los devengos totales. ",
IF( ISERR(_xlfn.NUMBERVALUE(DN120)), "El valor de los devengos totales debe ser un número válido. ", "")
)
)</f>
        <v/>
      </c>
      <c r="IX120" s="46">
        <f>IF($DS120,
IF(DO120="","Debes escribir el valor de las deducciones totales. ",
IF( ISERR(_xlfn.NUMBERVALUE(DO120)), "El valor de las deducciones totales debe ser un número válido. ", "")
)
)</f>
        <v/>
      </c>
      <c r="IY120" s="46">
        <f>IF($DS120,
IF(DP120="","Debes escribir el valor del salario total. ",
IF( ISERR(_xlfn.NUMBERVALUE(DP120)), "El valor del salario total debe ser un número válido. ", "")
)
)</f>
        <v/>
      </c>
    </row>
    <row r="121">
      <c r="B121" s="48" t="n">
        <v>109</v>
      </c>
      <c r="C121" s="61">
        <f>IF(AND(DS121,DP121&lt;&gt;""),
IF(DQ121="","OK","Error"),
""
)</f>
        <v/>
      </c>
      <c r="D121" s="53" t="n"/>
      <c r="E121" s="52" t="n"/>
      <c r="F121" s="112" t="n"/>
      <c r="G121" s="52" t="n"/>
      <c r="H121" s="53" t="n"/>
      <c r="I121" s="52" t="n"/>
      <c r="J121" s="52" t="n"/>
      <c r="K121" s="53" t="n"/>
      <c r="L121" s="55" t="n"/>
      <c r="M121" s="108" t="n"/>
      <c r="N121" s="56" t="n"/>
      <c r="O121" s="52" t="n"/>
      <c r="P121" s="52" t="n"/>
      <c r="Q121" s="52" t="n"/>
      <c r="R121" s="52" t="n"/>
      <c r="S121" s="52" t="n"/>
      <c r="T121" s="53" t="n"/>
      <c r="U121" s="52" t="n"/>
      <c r="V121" s="52" t="n"/>
      <c r="W121" s="55" t="n"/>
      <c r="X121" s="55" t="n"/>
      <c r="Y121" s="52" t="n"/>
      <c r="Z121" s="55" t="n"/>
      <c r="AA121" s="52" t="n"/>
      <c r="AB121" s="53" t="n"/>
      <c r="AC121" s="53" t="n"/>
      <c r="AD121" s="53" t="n"/>
      <c r="AE121" s="177" t="n"/>
      <c r="AF121" s="113" t="n"/>
      <c r="AG121" s="177" t="n"/>
      <c r="AH121" s="178" t="n"/>
      <c r="AI121" s="178" t="n"/>
      <c r="AJ121" s="178" t="n"/>
      <c r="AK121" s="114" t="n"/>
      <c r="AL121" s="178" t="n"/>
      <c r="AM121" s="114" t="n"/>
      <c r="AN121" s="178" t="n"/>
      <c r="AO121" s="114" t="n"/>
      <c r="AP121" s="178" t="n"/>
      <c r="AQ121" s="114" t="n"/>
      <c r="AR121" s="178" t="n"/>
      <c r="AS121" s="114" t="n"/>
      <c r="AT121" s="178" t="n"/>
      <c r="AU121" s="114" t="n"/>
      <c r="AV121" s="178" t="n"/>
      <c r="AW121" s="114" t="n"/>
      <c r="AX121" s="178" t="n"/>
      <c r="AY121" s="114" t="n"/>
      <c r="AZ121" s="178" t="n"/>
      <c r="BA121" s="114" t="n"/>
      <c r="BB121" s="178" t="n"/>
      <c r="BC121" s="114" t="n"/>
      <c r="BD121" s="178" t="n"/>
      <c r="BE121" s="178" t="n"/>
      <c r="BF121" s="178" t="n"/>
      <c r="BG121" s="59" t="n"/>
      <c r="BH121" s="178" t="n"/>
      <c r="BI121" s="114" t="n"/>
      <c r="BJ121" s="53" t="n"/>
      <c r="BK121" s="178" t="n"/>
      <c r="BL121" s="114" t="n"/>
      <c r="BM121" s="178" t="n"/>
      <c r="BN121" s="114" t="n"/>
      <c r="BO121" s="178" t="n"/>
      <c r="BP121" s="178" t="n"/>
      <c r="BQ121" s="178" t="n"/>
      <c r="BR121" s="178" t="n"/>
      <c r="BS121" s="178" t="n"/>
      <c r="BT121" s="178" t="n"/>
      <c r="BU121" s="178" t="n"/>
      <c r="BV121" s="178" t="n"/>
      <c r="BW121" s="178" t="n"/>
      <c r="BX121" s="178" t="n"/>
      <c r="BY121" s="178" t="n"/>
      <c r="BZ121" s="178" t="n"/>
      <c r="CA121" s="178" t="n"/>
      <c r="CB121" s="178" t="n"/>
      <c r="CC121" s="178" t="n"/>
      <c r="CD121" s="178" t="n"/>
      <c r="CE121" s="178" t="n"/>
      <c r="CF121" s="178" t="n"/>
      <c r="CG121" s="178" t="n"/>
      <c r="CH121" s="178" t="n"/>
      <c r="CI121" s="178" t="n"/>
      <c r="CJ121" s="178" t="n"/>
      <c r="CK121" s="53" t="n"/>
      <c r="CL121" s="178" t="n"/>
      <c r="CM121" s="178" t="n"/>
      <c r="CN121" s="60" t="n"/>
      <c r="CO121" s="177" t="n"/>
      <c r="CP121" s="178" t="n"/>
      <c r="CQ121" s="60" t="n"/>
      <c r="CR121" s="177" t="n"/>
      <c r="CS121" s="178" t="n"/>
      <c r="CT121" s="59" t="n"/>
      <c r="CU121" s="178" t="n"/>
      <c r="CV121" s="59" t="n"/>
      <c r="CW121" s="178" t="n"/>
      <c r="CX121" s="59" t="n"/>
      <c r="CY121" s="178" t="n"/>
      <c r="CZ121" s="178" t="n"/>
      <c r="DA121" s="178" t="n"/>
      <c r="DB121" s="53" t="n"/>
      <c r="DC121" s="178" t="n"/>
      <c r="DD121" s="178" t="n"/>
      <c r="DE121" s="178" t="n"/>
      <c r="DF121" s="178" t="n"/>
      <c r="DG121" s="178" t="n"/>
      <c r="DH121" s="178" t="n"/>
      <c r="DI121" s="178" t="n"/>
      <c r="DJ121" s="178" t="n"/>
      <c r="DK121" s="178" t="n"/>
      <c r="DL121" s="178" t="n"/>
      <c r="DM121" s="178" t="n"/>
      <c r="DN121" s="177" t="n"/>
      <c r="DO121" s="177" t="n"/>
      <c r="DP121" s="177" t="n"/>
      <c r="DQ121" s="76">
        <f>IF(AND(DS121,DP121&lt;&gt;""),
CONCATENATE(DT121,DU121,DV121,DW121,DX121,DY121,DZ121,EA121,EB121,EC121,ED121,EE121,EF121,EG121,EH121,EI121,EJ121,EK121,EL121,EM121,EN121,EO121,EP121,EQ121,ES121,ET121,EU121,EV121,EW121,EX121,EY121,EZ121,FA121,FC121,FD121,FF121,FG121,FI121,FJ121,FL121,FM121,FO121,FP121,FR121,FS121,FU121,FV121,FX121,FY121,GA121,GB121,GD121,GE121,GF121,GH121,GI121,GJ121,GL121,GM121,GN121,GP121,GQ121,GS121,GT121,GU121,GV121,GW121,GX121,GY121,GZ121,HA121,HB121,HC121,HD121,HE121,HF121,HG121,HH121,HI121,HJ121,HK121,HL121,HM121,HN121,HO121,HQ121,HR121,HS121,HT121,HU121,HV121,HW121,HX121,HY121,IA121,IB121,IC121,ID121,IF121,IG121,IH121,II121,IK121,IL121,IM121,IN121,IO121,IP121,IQ121,IR121,IS121,IT121,IU121,IV121,IW121,IX121,IY121,IZ121),
""
)</f>
        <v/>
      </c>
      <c r="DR121" s="53" t="n"/>
      <c r="DS121" s="46">
        <f>CONCATENATE(D121,$E121,$F121,$G121,H121,$I121,$J121,K121,$L121,$M121,N121,$O121,$P121,$Q121,$R121,$S121,T121,$U121,$V121,$W121,$X121,$Y121,$Z121,$AA121,AB121,AC121,AD121,$AE121,$AF121,$AG121,AH121,AI121,AJ121,AK121,AL121,AM121,AN121,AO121,AP121,AQ121,AR121,AS121,AT121,AU121,AV121,AW121,AX121,AY121,AZ121,BA121,BB121,BC121,BD121,BE121,BF121,BG121,BH121,BI121,BJ121,BK121,BL121,BM121,BN121,BO121,BP121,BQ121,BR121,BS121,BT121,BU121,BV121,BW121,BX121,BY121,BZ121,CA121,CB121,CC121,CD121,CE121,CF121,CG121,CH121,CI121,CJ121,CK121,CL121,CM121,$CN121,$CO121,CP121,$CQ121,$CR121,CS121,CT121,CU121,CV121,CW121,CX121,CY121,CZ121,DA121,DB121,DC121,DD121,DE121,DF121,DG121,DH121,DI121,DJ121,DK121,DL121,DM121,$DN121,$DO121,$DP121,DR121)&lt;&gt;""</f>
        <v/>
      </c>
      <c r="DT121" s="46">
        <f>IF(AND($DS121,$E$4&lt;&gt;""),
IF(LEFT($E$4,2) = "1.",
IF(D121&lt;&gt;"","El CUNE sólo se envía en operaciones de novedad o ajuste. ",""),
IF(D121="","Debes escribir un CUNE válido para realizar operaciones de novedad o ajuste. ","")),
""
)</f>
        <v/>
      </c>
      <c r="DU121" s="46">
        <f>IF($DS121,
IF(E121="","Debes seleccionar el tipo de documento del empleado. ",
IF(_xlfn.IFNA(VLOOKUP(E121,TIPO_DE_DOCUMENTO,1,FALSE),-1)=-1,"El tipo de documento no es válido (por favor seleccionarlo de la lista). ","")
)
)</f>
        <v/>
      </c>
      <c r="DV121" s="46">
        <f>IF($DS121,
IF(F121="","Debes escribir el número de documento del empleado. ","")
)</f>
        <v/>
      </c>
      <c r="DW121" s="46">
        <f>IF($DS121,
IF(G121="","Debes escribir el primer nombre del empleado. ","")
)</f>
        <v/>
      </c>
      <c r="DY121" s="46">
        <f>IF($DS121,
IF(I121="","Debes escribir el primer apellido del empleado. ","")
)</f>
        <v/>
      </c>
      <c r="DZ121" s="46">
        <f>IF($DS121,
IF(J121="","Debes escribir el segundo apellido del empleado. ","")
)</f>
        <v/>
      </c>
      <c r="EB121" s="46">
        <f>IF($DS121,
IF(L121="","Debes escribir la fecha de ingreso del empleado. ",
IF(ISERR(DATE(YEAR(L121),MONTH(L121),DAY(L121))), "El valor ingresado en fecha de ingreso no tiene un formato válido. ","")
)
)</f>
        <v/>
      </c>
      <c r="EC121" s="46">
        <f>IF($DS121,
IF(M121="","Debes escribir el tiempo laborado. ",
IF( IFERROR(INT(M121),1.1) &lt;&gt; IFERROR(_xlfn.NUMBERVALUE(M121),1), "El valor de los días trabajados debe ser un número entero. ", "")
)
)</f>
        <v/>
      </c>
      <c r="ED121" s="46">
        <f>IF($DS121,
IF( AND(N121&lt;&gt;"", ISERR(DATE(YEAR(N121),MONTH(N121),DAY(N121))) ), "El valor ingresado en fecha de ingreso no tiene un formato válido. ",
IF( AND(N121&lt;&gt;"", $E$6&lt;&gt;"", DATE(YEAR(N121), MONTH(N121), 1) &lt;&gt; IFERROR(DATE(MID($E$6, 1, 4), MID($E$6, 6, 2),1), "1/1/1900") ), "La fecha de retiro debe estar dentro del período liquidado. ", "")
)
)</f>
        <v/>
      </c>
      <c r="EE121" s="46">
        <f>IF($DS121,
IF(O121="","Debes seleccionar el tipo de trabajador. ",
IF(_xlfn.IFNA(VLOOKUP(O121,TIPO_DE_TRABAJADOR,1,FALSE),-1)=-1,"El tipo de trabajador no es válido (por favor seleccionarlo de la lista). ","")
)
)</f>
        <v/>
      </c>
      <c r="EF121" s="46">
        <f>IF($DS121,
IF(P121="","Debes seleccionar si es un trabajador dependiente pensionado por vejez. ",
IF(_xlfn.IFNA(VLOOKUP(P121,SUBTIPO_DE_TRABAJADOR,1,FALSE),-1)=-1,"El tipo de trabajador dependiente pensionado por vejez no es válido (por favor seleccionarlo de la lista). ","")
)
)</f>
        <v/>
      </c>
      <c r="EG121" s="46">
        <f>IF($DS121,
IF(Q121="","Debes seleccionar el tipo de contrato del trabajador. ",
IF(_xlfn.IFNA(VLOOKUP(Q121,TIPO_DE_CONTRATO,1,FALSE),-1)=-1,"El tipo de contrato del trabajador no es válido (por favor seleccionarlo de la lista). ","")
)
)</f>
        <v/>
      </c>
      <c r="EH121" s="46">
        <f>IF($DS121,
IF(R121="","Debes seleccionar si es un salario integral. ",
IF(_xlfn.IFNA(VLOOKUP(R121,SI_NO,1,FALSE),-1)=-1,"Valor no válido para salario integral (por favor seleccionarlo de la lista). ","")
)
)</f>
        <v/>
      </c>
      <c r="EI121" s="46">
        <f>IF($DS121,
IF(S121="","Debes seleccionar si el trabajador realiza actividades de riesgo. ",
IF(_xlfn.IFNA(VLOOKUP(S121,SI_NO,1,FALSE),-1)=-1,"Valor no válido para actividad de alto riesgo (por favor seleccionarlo de la lista). ","")
)
)</f>
        <v/>
      </c>
      <c r="EK121" s="46">
        <f>IF($DS121,
IF(U121="","Debes escribir el código del municipio de residencia del trabajador. ",
IF(_xlfn.IFNA(VLOOKUP(U121,MUNICIPIO,1,FALSE),-1)=-1,"El municipio de residencia del trabajador es inválido (por favor seleccionarlo de la lista). ","")
)
)</f>
        <v/>
      </c>
      <c r="EL121" s="46">
        <f>IF($DS121,
IF(V121="","Debes escribir el la dirección de residendia del trabajador. ","")
)</f>
        <v/>
      </c>
      <c r="EM121" s="46">
        <f>IF($DS121,
IF(W121="","Debes escribir la fecha de inicio de la liquidación. ",
IF(ISERR(DATE(YEAR(W121),MONTH(W121),DAY(W121))),"El valor ingresado en fecha de inicio de liquidación no tiene un formato válido. ",
IF( AND($E$6&lt;&gt;"", DATE(YEAR(W121), MONTH(W121), 1) &lt;&gt; IFERROR(DATE(MID($E$6, 1, 4), MID($E$6, 6, 2),1), "1/1/1900") ), "La fecha de inicio de la liquidación debe estar dentro del período liquidado. ", "")
)
)
)</f>
        <v/>
      </c>
      <c r="EN121" s="46">
        <f>IF($DS121,
IF(X121="","Debes escribir la fecha de fin de la liquidación. ",
IF(ISERR(DATE(YEAR(X121),MONTH(X121),DAY(X121))),"El valor ingresado en fecha de fin de liquidación no tiene un formato válido. ",
IF( AND($E$6&lt;&gt;"", DATE(YEAR(X121), MONTH(X121), 1) &lt;&gt; IFERROR(DATE(MID($E$6, 1, 4), MID($E$6, 6, 2),1), "1/1/1900") ), "La fecha de fin de la liquidación debe estar dentro del período liquidado. ", "")
)
)
)</f>
        <v/>
      </c>
      <c r="EO121" s="46">
        <f>IF($DS121,
IF(Y121="","Debes escribir la frecuencia de pago del trabajador. ",
IF(_xlfn.IFNA(VLOOKUP(Y121,PERÍODO_DE_NÓMINA,1,FALSE),-1)=-1,"La frecuencia de pago es inválida (por favor seleccionarlo de la lista). ","")
)
)</f>
        <v/>
      </c>
      <c r="EP121" s="46">
        <f>IF($DS121,
IF(Z121="","Debes escribir la fecha de pago. ",
IF(ISERR(DATE(YEAR(Z121),MONTH(Z121),DAY(Z121))), "El valor ingresado en fecha de pago no tiene un formato válido. ","")
)
)</f>
        <v/>
      </c>
      <c r="EQ121" s="46">
        <f>IF($DS121,
IF(AA121="","Debes escribir el medio de pago. ",
IF(_xlfn.IFNA(VLOOKUP(AA121,MEDIOS_DE_PAGO,1,FALSE),-1)=-1,"El medio de pago es inválido (por favor seleccionarlo de la lista). ","")
)
)</f>
        <v/>
      </c>
      <c r="ER121" s="46">
        <f>OR(AA121='Tablas '!$T$4,AA121='Tablas '!$T$7,AA121='Tablas '!$T$8,AA121='Tablas '!$T$11)</f>
        <v/>
      </c>
      <c r="ES121" s="46">
        <f>IF(AND($DS121,ER121),
IF(AB121="","Debes escribir la entidad bancaria. ",""),
""
)</f>
        <v/>
      </c>
      <c r="ET121" s="46">
        <f>IF(AND($DS121,ER121),
IF(AC121="","Debes escribir el tipo de cuenta bancaria. ",
IF(_xlfn.IFNA(VLOOKUP(AC121,TIPO_DE_CUENTA,1,FALSE),-1)=-1,"El tipo de cuenta bancaria es inválida (por favor seleccionarlo de la lista). ","")
),
""
)</f>
        <v/>
      </c>
      <c r="EU121" s="46">
        <f>IF(AND($DS121,ER121),
IF(AD121="","Debes escribir el número de cuenta bancaria. ",""),
""
)</f>
        <v/>
      </c>
      <c r="EV121" s="46">
        <f>IF($DS121,
IF(AE121="","Debes escribir el valor del sueldo básico. ",
IF( ISERR(_xlfn.NUMBERVALUE(AE121)), "El valor del sueldo básico debe ser un número válido. ", "")
)
)</f>
        <v/>
      </c>
      <c r="EW121" s="46">
        <f>IF($DS121,
IF(AF121="","Debes escribir el número de días trabajados. ",
IF( IFERROR(INT(AF121),1.1) &lt;&gt; IFERROR(_xlfn.NUMBERVALUE(AF121),1), "La cantidad de días trabajados debe ser un número entero. ", "")
)
)</f>
        <v/>
      </c>
      <c r="EX121" s="46">
        <f>IF($DS121,
IF(AG121="","Debes escribir el valor del sueldo trabajado. ",
IF( ISERR(_xlfn.NUMBERVALUE(AG121)), "El valor del sueldo trabajado debe ser un número válido. ", "")
)
)</f>
        <v/>
      </c>
      <c r="EY121" s="46">
        <f>IF($DS121,
IF( AND(AH121&lt;&gt;"", ISERR(_xlfn.NUMBERVALUE(AH121))), "El valor del auxilio de transporte debe ser un número válido. ", "")
)</f>
        <v/>
      </c>
      <c r="EZ121" s="46">
        <f>IF($DS121,
IF( AND(AI121&lt;&gt;"", ISERR(_xlfn.NUMBERVALUE(AI121))), "El valor de viáticos salariales debe ser un número válido. ", "")
)</f>
        <v/>
      </c>
      <c r="FA121" s="46">
        <f>IF($DS121,
IF( AND(AJ121&lt;&gt;"", ISERR(_xlfn.NUMBERVALUE(AJ121))), "El valor de viáticos NO salariales debe ser un número válido. ", "")
)</f>
        <v/>
      </c>
      <c r="FB121" s="46">
        <f>CONCATENATE(AK121,AL121)&lt;&gt;""</f>
        <v/>
      </c>
      <c r="FC121" s="46">
        <f>IF(AND($DS121,FB121),
IF(AK121="","Debes escribir el número de horas extras diurnas. ",
IF( IFERROR(INT(AK121),1.1) &lt;&gt; IFERROR(_xlfn.NUMBERVALUE(AK121),1), "La cantidad de horas extras diurnas debe ser un número entero. ", "")
),
""
)</f>
        <v/>
      </c>
      <c r="FD121" s="46">
        <f>IF(AND($DS121,FB121),
IF(AL121="","Debes escribir el valor de las horas extras diurnas. ",
IF( ISERR(_xlfn.NUMBERVALUE(AL121)), "El valor de las horas extras duirnas debe ser un número válido. ", "")
),
""
)</f>
        <v/>
      </c>
      <c r="FE121" s="46">
        <f>CONCATENATE(AM121,AN121)&lt;&gt;""</f>
        <v/>
      </c>
      <c r="FF121" s="46">
        <f>IF(AND($DS121,FE121),
IF(AM121="","Debes escribir el número de horas extras nocturnas. ",
IF( IFERROR(INT(AM121),1.1) &lt;&gt; IFERROR(_xlfn.NUMBERVALUE(AM121),1), "La cantidad de horas extras nocturnas debe ser un número entero. ", "")
),
""
)</f>
        <v/>
      </c>
      <c r="FG121" s="46">
        <f>IF(AND($DS121,FE121),
IF(AN121="","Debes escribir el valor de las horas extras nocturnas. ",
IF( ISERR(_xlfn.NUMBERVALUE(AN121)), "El valor de las horas extras nocturnas debe ser un número válido. ", "")
),
""
)</f>
        <v/>
      </c>
      <c r="FH121" s="46">
        <f>CONCATENATE(AO121,AP121)&lt;&gt;""</f>
        <v/>
      </c>
      <c r="FI121" s="46">
        <f>IF(AND($DS121,FH121),
IF(AO121="","Debes escribir el número de horas extras diurnas dominicales y festivas. ",
IF( IFERROR(INT(AO121),1.1) &lt;&gt; IFERROR(_xlfn.NUMBERVALUE(AO121),1), "La cantidad de horas extras diurnas dominicales y festivas debe ser un número entero. ", "")
),
""
)</f>
        <v/>
      </c>
      <c r="FJ121" s="46">
        <f>IF(AND($DS121,FH121),
IF(AP121="","Debes escribir el valor de las horas extras diurnas dominicales y festivas. ",
IF( ISERR(_xlfn.NUMBERVALUE(AP121)), "El valor de las horas extras diurnas dominicales y festivas debe ser un número válido. ", "")
),
""
)</f>
        <v/>
      </c>
      <c r="FK121" s="46">
        <f>CONCATENATE(AQ121,AR121)&lt;&gt;""</f>
        <v/>
      </c>
      <c r="FL121" s="46">
        <f>IF(AND($DS121,FK121),
IF(AQ121="","Debes escribir el número de horas extras nocturnas dominicales y festivas. ",
IF( IFERROR(INT(AQ121),1.1) &lt;&gt; IFERROR(_xlfn.NUMBERVALUE(AQ121),1), "La cantidad de horas extras nocturnas dominicales y festivas debe ser un número entero. ", "")
),
""
)</f>
        <v/>
      </c>
      <c r="FM121" s="46">
        <f>IF(AND($DS121,FK121),
IF(AR121="","Debes escribir el valor de las horas extras nocturnas dominicales y festivas. ",
IF( ISERR(_xlfn.NUMBERVALUE(AR121)), "El valor de las horas extras nocturnas dominicales y festivas debe ser un número válido. ", "")
),
""
)</f>
        <v/>
      </c>
      <c r="FN121" s="46">
        <f>CONCATENATE(AS121,AT121)&lt;&gt;""</f>
        <v/>
      </c>
      <c r="FO121" s="46">
        <f>IF(AND($DS121,FN121),
IF(AS121="","Debes escribir el número de horas recargo nocturno. ",
IF( IFERROR(INT(AS121),1.1) &lt;&gt; IFERROR(_xlfn.NUMBERVALUE(AS121),1), "La cantidad de horas recargo nocturno debe ser un número entero. ", "")
),
""
)</f>
        <v/>
      </c>
      <c r="FP121" s="46">
        <f>IF(AND($DS121,FN121),
IF(AT121="","Debes escribir el valor de las horas recargo nocturno. ",
IF( ISERR(_xlfn.NUMBERVALUE(AT121)), "El valor de las horas recargo nocturno debe ser un número válido. ", "")
),
""
)</f>
        <v/>
      </c>
      <c r="FQ121" s="46">
        <f>CONCATENATE(AU121,AV121)&lt;&gt;""</f>
        <v/>
      </c>
      <c r="FR121" s="46">
        <f>IF(AND($DS121,FQ121),
IF(AU121="","Debes escribir el número de horas recargo diurno dominical y festivo. ",
IF( IFERROR(INT(AU121),1.1) &lt;&gt; IFERROR(_xlfn.NUMBERVALUE(AU121),1), "La cantidad de horas recargo diurno dominical y festivo debe ser un número entero. ", "")
),
""
)</f>
        <v/>
      </c>
      <c r="FS121" s="46">
        <f>IF(AND($DS121,FQ121),
IF(AV121="","Debes escribir el valor de las horas recargo diurno dominical y festivo. ",
IF( ISERR(_xlfn.NUMBERVALUE(AV121)), "El valor de las horas recargo diurno dominical y festivo debe ser un número válido. ", "")
),
""
)</f>
        <v/>
      </c>
      <c r="FT121" s="46">
        <f>CONCATENATE(AW121,AX121)&lt;&gt;""</f>
        <v/>
      </c>
      <c r="FU121" s="46">
        <f>IF(AND($DS121,FT121),
IF(AW121="","Debes escribir el número de horas recargo nocturno dominical y festivo. ",
IF( IFERROR(INT(AW121),1.1) &lt;&gt; IFERROR(_xlfn.NUMBERVALUE(AW121),1), "La cantidad de horas recargo nocturno dominical y festivo debe ser un número entero. ", "")
),
""
)</f>
        <v/>
      </c>
      <c r="FV121" s="46">
        <f>IF(AND($DS121,FT121),
IF(AX121="","Debes escribir el valor de las horas recargo nocturno dominical y festivo. ",
IF( ISERR(_xlfn.NUMBERVALUE(AX121)), "El valor de las horas recargo nocturno dominical y festivo debe ser un número válido. ", "")
),
""
)</f>
        <v/>
      </c>
      <c r="FW121" s="46">
        <f>CONCATENATE(AY121,AZ121)&lt;&gt;""</f>
        <v/>
      </c>
      <c r="FX121" s="46">
        <f>IF(AND($DS121,FW121),
IF(AY121="","Debes escribir el número de días de vacaciones comunes. ",
IF( IFERROR(INT(AY121),1.1) &lt;&gt; IFERROR(_xlfn.NUMBERVALUE(AY121),1), "La cantidad de días de vacaciones comunes debe ser un número entero. ", "")
),
""
)</f>
        <v/>
      </c>
      <c r="FY121" s="46">
        <f>IF(AND($DS121,FW121),
IF(AZ121="","Debes escribir el valor de las vacaciones comunes. ",
IF( ISERR(_xlfn.NUMBERVALUE(AZ121)), "El valor de las vacaciones comunes debe ser un número válido. ", "")
),
""
)</f>
        <v/>
      </c>
      <c r="FZ121" s="46">
        <f>CONCATENATE(BA121,BB121)&lt;&gt;""</f>
        <v/>
      </c>
      <c r="GA121" s="46">
        <f>IF(AND($DS121,FZ121),
IF(BA121="","Debes escribir el número de días de vacaciones compensadas. ",
IF( IFERROR(INT(BA121),1.1) &lt;&gt; IFERROR(_xlfn.NUMBERVALUE(BA121),1), "La cantidad de días de vacaciones compensadas debe ser un número entero. ", "")
),
""
)</f>
        <v/>
      </c>
      <c r="GB121" s="46">
        <f>IF(AND($DS121,FZ121),
IF(BB121="","Debes escribir el valor de las vacaciones compensadas. ",
IF( ISERR(_xlfn.NUMBERVALUE(BB121)), "El valor de las vacaciones compensadas debe ser un número válido. ", "")
),
""
)</f>
        <v/>
      </c>
      <c r="GC121" s="46">
        <f>CONCATENATE(BC121,BD121)&lt;&gt;""</f>
        <v/>
      </c>
      <c r="GD121" s="46">
        <f>IF(AND($DS121,GC121),
IF(BC121="","Debes escribir el número de días de prima salarial. ",
IF( IFERROR(INT(BC121),1.1) &lt;&gt; IFERROR(_xlfn.NUMBERVALUE(BC121),1), "La cantidad de días de prima salarial debe ser un número entero. ", "")
),
""
)</f>
        <v/>
      </c>
      <c r="GE121" s="46">
        <f>IF(AND($DS121,GC121),
IF(BD121="","Debes escribir el valor de los días de prima salarial. ",
IF( ISERR(_xlfn.NUMBERVALUE(BD121)), "El valor de los días de prima salarial debe ser un número válido. ", "")
),
""
)</f>
        <v/>
      </c>
      <c r="GF121" s="46">
        <f>IF($DS121,
IF( AND(BE121&lt;&gt;"", ISERR(_xlfn.NUMBERVALUE(BE121))), "El valor de la prima NO saliarial debe ser un número válido. ", "")
)</f>
        <v/>
      </c>
      <c r="GG121" s="46">
        <f>CONCATENATE(BF121,BG121,BH121)&lt;&gt;""</f>
        <v/>
      </c>
      <c r="GH121" s="46">
        <f>IF(AND($DS121,GG121),
IF(BF121="","Debes escribir el valor de las cesantías. ",
IF( ISERR(_xlfn.NUMBERVALUE(BF121)), "El valor de las cesantías debe ser un número válido. ", "")
),
""
)</f>
        <v/>
      </c>
      <c r="GI121" s="46">
        <f>IF(AND($DS121,GG121),
IF(BG121="","Debes escribir el % de cesantías. ",
IF( ISERR(_xlfn.NUMBERVALUE(BG121)), "El % de cesantías debe ser un número válido. ", "")
),
""
)</f>
        <v/>
      </c>
      <c r="GJ121" s="46">
        <f>IF(AND($DS121,GG121),
IF(BH121="","Debes escribir el valor de intereses de cesantías. ",
IF( ISERR(_xlfn.NUMBERVALUE(BH121)), "El valor de intereses de cesantías debe ser un número válido. ", "")
),
""
)</f>
        <v/>
      </c>
      <c r="GK121" s="46">
        <f>CONCATENATE(BI121,BJ121,BK121)&lt;&gt;""</f>
        <v/>
      </c>
      <c r="GL121" s="46">
        <f>IF(AND($DS121,GK121),
IF(BI121="","Debes escribir el número de días de incapacidad. ",
IF( IFERROR(INT(BI121),1.1) &lt;&gt; IFERROR(_xlfn.NUMBERVALUE(BI121),1), "La cantidad de días de incapacidad debe ser un número entero. ", "")
),
""
)</f>
        <v/>
      </c>
      <c r="GM121" s="46">
        <f>IF(AND($DS121,GK121),
IF(BJ121="","Debes escribir el tipo de incapacidad. ",
IF(_xlfn.IFNA(VLOOKUP(BJ121,TIPO_DE_INCAPACIDAD,1,FALSE),-1)=-1,"El tipo de incapacidad es inválida (por favor seleccionarlo de la lista). ","")
),
""
)</f>
        <v/>
      </c>
      <c r="GN121" s="46">
        <f>IF(AND($DS121,GK121),
IF(BK121="","Debes escribir el valor de la incapacidad. ",
IF( ISERR(_xlfn.NUMBERVALUE(BK121)), "El valor de la incapacidad debe ser un número válido. ", "")
),
""
)</f>
        <v/>
      </c>
      <c r="GO121" s="46">
        <f>CONCATENATE(BL121,BM121)&lt;&gt;""</f>
        <v/>
      </c>
      <c r="GP121" s="46">
        <f>IF(AND($DS121,GO121),
IF(BL121="","Debes escribir el número de días de licencia de maternidad o paternidad. ",
IF( IFERROR(INT(BL121),1.1) &lt;&gt; IFERROR(_xlfn.NUMBERVALUE(BL121),1), "La cantidad de días de licencia de maternidad o paternidad debe ser un número entero. ", "")
),
""
)</f>
        <v/>
      </c>
      <c r="GQ121" s="46">
        <f>IF(AND($DS121,GO121),
IF(BM121="","Debes escribir el valor de la licencia de maternidad o paternidad. ",
IF( ISERR(_xlfn.NUMBERVALUE(BM121)), "El valor de la licencia de maternidad o paternidad debe ser un número válido. ", "")
),
""
)</f>
        <v/>
      </c>
      <c r="GR121" s="46">
        <f>CONCATENATE(BN121,BO121)&lt;&gt;""</f>
        <v/>
      </c>
      <c r="GS121" s="46">
        <f>IF(AND($DS121,GR121),
IF(BN121="","Debes escribir el número de días de licencia remunerada. ",
IF( IFERROR(INT(BN121),1.1) &lt;&gt; IFERROR(_xlfn.NUMBERVALUE(BN121),1), "La cantidad de días de licencia remunerada debe ser un número entero. ", "")
),
""
)</f>
        <v/>
      </c>
      <c r="GT121" s="46">
        <f>IF(AND($DS121,GR121),
IF(BO121="","Debes escribir el valor de la licencia remunerada. ",
IF( ISERR(_xlfn.NUMBERVALUE(BO121)), "El valor de la licencia remunerada debe ser un número válido. ", "")
),
""
)</f>
        <v/>
      </c>
      <c r="GU121" s="46">
        <f>IF($DS121,
IF( AND(BP121&lt;&gt;"", ISERR(_xlfn.NUMBERVALUE(BP121))), "El valor de la licencia NO remunerada debe ser un número válido. ", "")
)</f>
        <v/>
      </c>
      <c r="GV121" s="46">
        <f>IF($DS121,
IF( AND(BQ121&lt;&gt;"", ISERR(_xlfn.NUMBERVALUE(BQ121))), "El valor de auxilios salariales debe ser un número válido. ", "")
)</f>
        <v/>
      </c>
      <c r="GW121" s="46">
        <f>IF($DS121,
IF( AND(BR121&lt;&gt;"", ISERR(_xlfn.NUMBERVALUE(BR121))), "El valor de auxilios NO salariales debe ser un número válido. ", "")
)</f>
        <v/>
      </c>
      <c r="GX121" s="46">
        <f>IF($DS121,
IF( AND(BS121&lt;&gt;"", ISERR(_xlfn.NUMBERVALUE(BS121))), "El valor de bonos salariales debe ser un número válido. ", "")
)</f>
        <v/>
      </c>
      <c r="GY121" s="46">
        <f>IF($DS121,
IF( AND(BT121&lt;&gt;"", ISERR(_xlfn.NUMBERVALUE(BT121))), "El valor de bonos NO salariales debe ser un número válido. ", "")
)</f>
        <v/>
      </c>
      <c r="GZ121" s="46">
        <f>IF($DS121,
IF( AND(BU121&lt;&gt;"", ISERR(_xlfn.NUMBERVALUE(BU121))), "El valor de bonos salariales de alimentación debe ser un número válido. ", "")
)</f>
        <v/>
      </c>
      <c r="HA121" s="46">
        <f>IF($DS121,
IF( AND(BV121&lt;&gt;"", ISERR(_xlfn.NUMBERVALUE(BV121))), "El valor de bonos NO salariales de alimentación debe ser un número válido. ", "")
)</f>
        <v/>
      </c>
      <c r="HB121" s="46">
        <f>IF($DS121,
IF( AND(BW121&lt;&gt;"", ISERR(_xlfn.NUMBERVALUE(BW121))), "El valor de bonificaciones salariales debe ser un número válido. ", "")
)</f>
        <v/>
      </c>
      <c r="HC121" s="46">
        <f>IF($DS121,
IF( AND(BX121&lt;&gt;"", ISERR(_xlfn.NUMBERVALUE(BX121))), "El valor de bonificaciones NO salariales debe ser un número válido. ", "")
)</f>
        <v/>
      </c>
      <c r="HD121" s="46">
        <f>IF($DS121,
IF( AND(BY121&lt;&gt;"", ISERR(_xlfn.NUMBERVALUE(BY121))), "El valor de compensaciones ordinarias debe ser un número válido. ", "")
)</f>
        <v/>
      </c>
      <c r="HE121" s="46">
        <f>IF($DS121,
IF( AND(BZ121&lt;&gt;"", ISERR(_xlfn.NUMBERVALUE(BZ121))), "El valor de compensaciones extraordinarias debe ser un número válido. ", "")
)</f>
        <v/>
      </c>
      <c r="HF121" s="46">
        <f>IF($DS121,
IF( AND(CA121&lt;&gt;"", ISERR(_xlfn.NUMBERVALUE(CA121))), "El valor de comisiones debe ser un número válido. ", "")
)</f>
        <v/>
      </c>
      <c r="HG121" s="46">
        <f>IF($DS121,
IF( AND(CB121&lt;&gt;"", ISERR(_xlfn.NUMBERVALUE(CB121))), "El valor de ausencia por huega debe ser un número válido. ", "")
)</f>
        <v/>
      </c>
      <c r="HH121" s="46">
        <f>IF($DS121,
IF( AND(CC121&lt;&gt;"", ISERR(_xlfn.NUMBERVALUE(CC121))), "El valor de anticipos debe ser un número válido. ", "")
)</f>
        <v/>
      </c>
      <c r="HI121" s="46">
        <f>IF($DS121,
IF( AND(CD121&lt;&gt;"", ISERR(_xlfn.NUMBERVALUE(CD121))), "El valor de pagos a terceros debe ser un número válido. ", "")
)</f>
        <v/>
      </c>
      <c r="HJ121" s="46">
        <f>IF($DS121,
IF( AND(CE121&lt;&gt;"", ISERR(_xlfn.NUMBERVALUE(CE121))), "El valor de dotación debe ser un número válido. ", "")
)</f>
        <v/>
      </c>
      <c r="HK121" s="46">
        <f>IF($DS121,
IF( AND(CF121&lt;&gt;"", ISERR(_xlfn.NUMBERVALUE(CF121))), "El valor de apoyo sostenibilidad debe ser un número válido. ", "")
)</f>
        <v/>
      </c>
      <c r="HL121" s="46">
        <f>IF($DS121,
IF( AND(CG121&lt;&gt;"", ISERR(_xlfn.NUMBERVALUE(CG121))), "El valor de teletrabajo debe ser un número válido. ", "")
)</f>
        <v/>
      </c>
      <c r="HM121" s="46">
        <f>IF($DS121,
IF( AND(CH121&lt;&gt;"", ISERR(_xlfn.NUMBERVALUE(CH121))), "El valor de bonificación de retiro debe ser un número válido. ", "")
)</f>
        <v/>
      </c>
      <c r="HN121" s="46">
        <f>IF($DS121,
IF( AND(CI121&lt;&gt;"", ISERR(_xlfn.NUMBERVALUE(CI121))), "El valor de indemnización de retiro debe ser un número válido. ", "")
)</f>
        <v/>
      </c>
      <c r="HO121" s="46">
        <f>IF($DS121,
IF( AND(CJ121&lt;&gt;"", ISERR(_xlfn.NUMBERVALUE(CJ121))), "El valor de reintegros debe ser un número válido. ", "")
)</f>
        <v/>
      </c>
      <c r="HP121" s="46">
        <f>CONCATENATE(CK121,CL121,CM121)&lt;&gt;""</f>
        <v/>
      </c>
      <c r="HQ121" s="46">
        <f>IF(AND($DS121,HP121),
IF(CK121="","Debes escribir la descripción de otro concepto no categorizado. ",""),
""
)</f>
        <v/>
      </c>
      <c r="HR121" s="46">
        <f>IF(AND($DS121,HP121),
IF(CONCATENATE(CL121,CM121)="","Debes escribir al menos un valor de concepto no categorizado (salarial o no salarial). ",
IF(ISERR(_xlfn.NUMBERVALUE(CL121)),"El valor salarial concepto no categorizado debe ser un número válido. ","")
),
""
)</f>
        <v/>
      </c>
      <c r="HS121" s="46">
        <f>IF(AND($DS121,HP121),
IF(CONCATENATE(CL121,CM121)="","Debes escribir al menos un valor de concepto no categorizado (salarial o no salarial). ",
IF(ISERR(_xlfn.NUMBERVALUE(CM121)),"El valor NO salarial concepto no categorizado debe ser un número válido. ","")
),
""
)</f>
        <v/>
      </c>
      <c r="HT121" s="46">
        <f>IF($DS121,
IF(CN121="","Debes escribir el porcentaje del aporte a salud. ",
IF( ISERR(_xlfn.NUMBERVALUE(CN121)), "El valor del porcentaje del aporte a salud debe ser un número válido. ", "")
)
)</f>
        <v/>
      </c>
      <c r="HU121" s="46">
        <f>IF($DS121,
IF(CO121="","Debes escribir el valor del aporte a salud. ",
IF( ISERR(_xlfn.NUMBERVALUE(CO121)), "El valor del aporte a salud debe ser un número válido. ", "")
)
)</f>
        <v/>
      </c>
      <c r="HV121" s="46">
        <f>IF($DS121,
IF( AND(CP121&lt;&gt;"", ISERR(_xlfn.NUMBERVALUE(CP121))), "El valor plan complementario debe ser un número válido. ", "")
)</f>
        <v/>
      </c>
      <c r="HW121" s="46">
        <f>IF($DS121,
IF(CQ121="","Debes escribir el porcentaje del aporte a pensión. ",
IF( ISERR(_xlfn.NUMBERVALUE(CQ121)), "El valor del porcentaje del aporte a pensión debe ser un número válido. ", "")
)
)</f>
        <v/>
      </c>
      <c r="HX121" s="46">
        <f>IF($DS121,
IF(CR121="","Debes escribir el valor del aporte a pensión. ",
IF( ISERR(_xlfn.NUMBERVALUE(CR121)), "El valor del aporte a salud debe ser un número válido. ", "")
)
)</f>
        <v/>
      </c>
      <c r="HY121" s="46">
        <f>IF($DS121,
IF( AND(CS121&lt;&gt;"", ISERR(_xlfn.NUMBERVALUE(CS121))), "El valor pensión voluntaria debe ser un número válido. ", "")
)</f>
        <v/>
      </c>
      <c r="HZ121" s="46">
        <f>CONCATENATE(CT121,CU121,CV121,CW121)&lt;&gt;""</f>
        <v/>
      </c>
      <c r="IA121" s="46">
        <f>IF(AND($DS121,HZ121),
IF(CT121="","Debes escribir el % del fondo de seguridad pensional. ",
IF( ISERR(_xlfn.NUMBERVALUE(CT121)), "El % del fondo de seguridad debe ser un número válido. ", "")
),
""
)</f>
        <v/>
      </c>
      <c r="IB121" s="46">
        <f>IF(AND($DS121,HZ121),
IF(CU121="","Debes escribir el valor del aporte al fondo de solidaridad pensional. ",
IF( ISERR(_xlfn.NUMBERVALUE(CU121)), "El valor del aporte al fondo de solidaridad pensional debe ser un número válido. ", "")
),
""
)</f>
        <v/>
      </c>
      <c r="IC121" s="46">
        <f>IF(AND($DS121,HZ121),
IF(CV121="","Debes escribir el % del fondo de subsistencia. ",
IF( ISERR(_xlfn.NUMBERVALUE(CV121)), "El % del fondo de subsistencia debe ser un número válido. ", "")
),
""
)</f>
        <v/>
      </c>
      <c r="ID121" s="46">
        <f>IF(AND($DS121,HZ121),
IF(CW121="","Debes escribir el valor del fondo de subsistencia. ",
IF( ISERR(_xlfn.NUMBERVALUE(CW121)), "El valor del fondo de subsistencia debe ser un número válido. ", "")
),
""
)</f>
        <v/>
      </c>
      <c r="IE121" s="46">
        <f>CONCATENATE(CX121,CY121)&lt;&gt;""</f>
        <v/>
      </c>
      <c r="IF121" s="46">
        <f>IF(AND($DS121,IE121),
IF(CX121="","Debes escribir el % de sindicato. ",
IF( ISERR(_xlfn.NUMBERVALUE(CX121)), "El % de sindicato debe ser un número válido. ", "")
),
""
)</f>
        <v/>
      </c>
      <c r="IG121" s="46">
        <f>IF(AND($DS121,IE121),
IF(CY121="","Debes escribir el valor del sindicato. ",
IF( ISERR(_xlfn.NUMBERVALUE(CY121)), "El valor del sindicato debe ser un número válido. ", "")
),
""
)</f>
        <v/>
      </c>
      <c r="IH121" s="46">
        <f>IF($DS121,
IF( AND(CZ121&lt;&gt;"", ISERR(_xlfn.NUMBERVALUE(CZ121))), "El valor de sanción pública debe ser un número válido. ", "")
)</f>
        <v/>
      </c>
      <c r="II121" s="46">
        <f>IF($DS121,
IF( AND(DA121&lt;&gt;"", ISERR(_xlfn.NUMBERVALUE(DA121))), "El valor de sanción privada debe ser un número válido. ", "")
)</f>
        <v/>
      </c>
      <c r="IJ121" s="46">
        <f>CONCATENATE(DB121,DC121)&lt;&gt;""</f>
        <v/>
      </c>
      <c r="IK121" s="46">
        <f>IF(AND($DS121,IJ121),
IF(DB121="","Debes escribir la descripción de libranza. ",""),
""
)</f>
        <v/>
      </c>
      <c r="IL121" s="46">
        <f>IF(AND($DS121,IJ121),
IF(DC121="","Debes escribir la cuota libranza. ",
IF(ISERR(_xlfn.NUMBERVALUE(DC121)),"El valor de la cuota libranza debe ser un número válido. ","")
),
""
)</f>
        <v/>
      </c>
      <c r="IM121" s="46">
        <f>IF($DS121,
IF( AND(DD121&lt;&gt;"", ISERR(_xlfn.NUMBERVALUE(DD121))), "El valor de pagos a terceros debe ser un número válido. ", "")
)</f>
        <v/>
      </c>
      <c r="IN121" s="46">
        <f>IF($DS121,
IF( AND(DE121&lt;&gt;"", ISERR(_xlfn.NUMBERVALUE(DE121))), "El valor de anticipos debe ser un número válido. ", "")
)</f>
        <v/>
      </c>
      <c r="IO121" s="46">
        <f>IF($DS121,
IF( AND(DF121&lt;&gt;"", ISERR(_xlfn.NUMBERVALUE(DF121))), "El valor de AFC debe ser un número válido. ", "")
)</f>
        <v/>
      </c>
      <c r="IP121" s="46">
        <f>IF($DS121,
IF( AND(DG121&lt;&gt;"", ISERR(_xlfn.NUMBERVALUE(DG121))), "El valor de rete-fuente debe ser un número válido. ", "")
)</f>
        <v/>
      </c>
      <c r="IQ121" s="46">
        <f>IF($DS121,
IF( AND(DH121&lt;&gt;"", ISERR(_xlfn.NUMBERVALUE(DH121))), "El valor de cooperativa de trabajo debe ser un número válido. ", "")
)</f>
        <v/>
      </c>
      <c r="IR121" s="46">
        <f>IF($DS121,
IF( AND(DI121&lt;&gt;"", ISERR(_xlfn.NUMBERVALUE(DI121))), "El valor de embargo fiscal debe ser un número válido. ", "")
)</f>
        <v/>
      </c>
      <c r="IS121" s="46">
        <f>IF($DS121,
IF( AND(DJ121&lt;&gt;"", ISERR(_xlfn.NUMBERVALUE(DJ121))), "El valor de educación debe ser un número válido. ", "")
)</f>
        <v/>
      </c>
      <c r="IT121" s="46">
        <f>IF($DS121,
IF( AND(DK121&lt;&gt;"", ISERR(_xlfn.NUMBERVALUE(DK121))), "El valor de reintegro debe ser un número válido. ", "")
)</f>
        <v/>
      </c>
      <c r="IU121" s="46">
        <f>IF($DS121,
IF( AND(DL121&lt;&gt;"", ISERR(_xlfn.NUMBERVALUE(DL121))), "El valor de deuda debe ser un número válido. ", "")
)</f>
        <v/>
      </c>
      <c r="IV121" s="46">
        <f>IF($DS121,
IF( AND(DM121&lt;&gt;"", ISERR(_xlfn.NUMBERVALUE(DM121))), "El valor de otras deducciones debe ser un número válido. ", "")
)</f>
        <v/>
      </c>
      <c r="IW121" s="46">
        <f>IF($DS121,
IF(DN121="","Debes escribir el valor de los devengos totales. ",
IF( ISERR(_xlfn.NUMBERVALUE(DN121)), "El valor de los devengos totales debe ser un número válido. ", "")
)
)</f>
        <v/>
      </c>
      <c r="IX121" s="46">
        <f>IF($DS121,
IF(DO121="","Debes escribir el valor de las deducciones totales. ",
IF( ISERR(_xlfn.NUMBERVALUE(DO121)), "El valor de las deducciones totales debe ser un número válido. ", "")
)
)</f>
        <v/>
      </c>
      <c r="IY121" s="46">
        <f>IF($DS121,
IF(DP121="","Debes escribir el valor del salario total. ",
IF( ISERR(_xlfn.NUMBERVALUE(DP121)), "El valor del salario total debe ser un número válido. ", "")
)
)</f>
        <v/>
      </c>
    </row>
    <row r="122">
      <c r="B122" s="48" t="n">
        <v>110</v>
      </c>
      <c r="C122" s="61">
        <f>IF(AND(DS122,DP122&lt;&gt;""),
IF(DQ122="","OK","Error"),
""
)</f>
        <v/>
      </c>
      <c r="D122" s="53" t="n"/>
      <c r="E122" s="52" t="n"/>
      <c r="F122" s="112" t="n"/>
      <c r="G122" s="52" t="n"/>
      <c r="H122" s="53" t="n"/>
      <c r="I122" s="52" t="n"/>
      <c r="J122" s="52" t="n"/>
      <c r="K122" s="53" t="n"/>
      <c r="L122" s="55" t="n"/>
      <c r="M122" s="108" t="n"/>
      <c r="N122" s="56" t="n"/>
      <c r="O122" s="52" t="n"/>
      <c r="P122" s="52" t="n"/>
      <c r="Q122" s="52" t="n"/>
      <c r="R122" s="52" t="n"/>
      <c r="S122" s="52" t="n"/>
      <c r="T122" s="53" t="n"/>
      <c r="U122" s="52" t="n"/>
      <c r="V122" s="52" t="n"/>
      <c r="W122" s="55" t="n"/>
      <c r="X122" s="55" t="n"/>
      <c r="Y122" s="52" t="n"/>
      <c r="Z122" s="55" t="n"/>
      <c r="AA122" s="52" t="n"/>
      <c r="AB122" s="53" t="n"/>
      <c r="AC122" s="53" t="n"/>
      <c r="AD122" s="53" t="n"/>
      <c r="AE122" s="177" t="n"/>
      <c r="AF122" s="113" t="n"/>
      <c r="AG122" s="177" t="n"/>
      <c r="AH122" s="178" t="n"/>
      <c r="AI122" s="178" t="n"/>
      <c r="AJ122" s="178" t="n"/>
      <c r="AK122" s="114" t="n"/>
      <c r="AL122" s="178" t="n"/>
      <c r="AM122" s="114" t="n"/>
      <c r="AN122" s="178" t="n"/>
      <c r="AO122" s="114" t="n"/>
      <c r="AP122" s="178" t="n"/>
      <c r="AQ122" s="114" t="n"/>
      <c r="AR122" s="178" t="n"/>
      <c r="AS122" s="114" t="n"/>
      <c r="AT122" s="178" t="n"/>
      <c r="AU122" s="114" t="n"/>
      <c r="AV122" s="178" t="n"/>
      <c r="AW122" s="114" t="n"/>
      <c r="AX122" s="178" t="n"/>
      <c r="AY122" s="114" t="n"/>
      <c r="AZ122" s="178" t="n"/>
      <c r="BA122" s="114" t="n"/>
      <c r="BB122" s="178" t="n"/>
      <c r="BC122" s="114" t="n"/>
      <c r="BD122" s="178" t="n"/>
      <c r="BE122" s="178" t="n"/>
      <c r="BF122" s="178" t="n"/>
      <c r="BG122" s="59" t="n"/>
      <c r="BH122" s="178" t="n"/>
      <c r="BI122" s="114" t="n"/>
      <c r="BJ122" s="53" t="n"/>
      <c r="BK122" s="178" t="n"/>
      <c r="BL122" s="114" t="n"/>
      <c r="BM122" s="178" t="n"/>
      <c r="BN122" s="114" t="n"/>
      <c r="BO122" s="178" t="n"/>
      <c r="BP122" s="178" t="n"/>
      <c r="BQ122" s="178" t="n"/>
      <c r="BR122" s="178" t="n"/>
      <c r="BS122" s="178" t="n"/>
      <c r="BT122" s="178" t="n"/>
      <c r="BU122" s="178" t="n"/>
      <c r="BV122" s="178" t="n"/>
      <c r="BW122" s="178" t="n"/>
      <c r="BX122" s="178" t="n"/>
      <c r="BY122" s="178" t="n"/>
      <c r="BZ122" s="178" t="n"/>
      <c r="CA122" s="178" t="n"/>
      <c r="CB122" s="178" t="n"/>
      <c r="CC122" s="178" t="n"/>
      <c r="CD122" s="178" t="n"/>
      <c r="CE122" s="178" t="n"/>
      <c r="CF122" s="178" t="n"/>
      <c r="CG122" s="178" t="n"/>
      <c r="CH122" s="178" t="n"/>
      <c r="CI122" s="178" t="n"/>
      <c r="CJ122" s="178" t="n"/>
      <c r="CK122" s="53" t="n"/>
      <c r="CL122" s="178" t="n"/>
      <c r="CM122" s="178" t="n"/>
      <c r="CN122" s="60" t="n"/>
      <c r="CO122" s="177" t="n"/>
      <c r="CP122" s="178" t="n"/>
      <c r="CQ122" s="60" t="n"/>
      <c r="CR122" s="177" t="n"/>
      <c r="CS122" s="178" t="n"/>
      <c r="CT122" s="59" t="n"/>
      <c r="CU122" s="178" t="n"/>
      <c r="CV122" s="59" t="n"/>
      <c r="CW122" s="178" t="n"/>
      <c r="CX122" s="59" t="n"/>
      <c r="CY122" s="178" t="n"/>
      <c r="CZ122" s="178" t="n"/>
      <c r="DA122" s="178" t="n"/>
      <c r="DB122" s="53" t="n"/>
      <c r="DC122" s="178" t="n"/>
      <c r="DD122" s="178" t="n"/>
      <c r="DE122" s="178" t="n"/>
      <c r="DF122" s="178" t="n"/>
      <c r="DG122" s="178" t="n"/>
      <c r="DH122" s="178" t="n"/>
      <c r="DI122" s="178" t="n"/>
      <c r="DJ122" s="178" t="n"/>
      <c r="DK122" s="178" t="n"/>
      <c r="DL122" s="178" t="n"/>
      <c r="DM122" s="178" t="n"/>
      <c r="DN122" s="177" t="n"/>
      <c r="DO122" s="177" t="n"/>
      <c r="DP122" s="177" t="n"/>
      <c r="DQ122" s="76">
        <f>IF(AND(DS122,DP122&lt;&gt;""),
CONCATENATE(DT122,DU122,DV122,DW122,DX122,DY122,DZ122,EA122,EB122,EC122,ED122,EE122,EF122,EG122,EH122,EI122,EJ122,EK122,EL122,EM122,EN122,EO122,EP122,EQ122,ES122,ET122,EU122,EV122,EW122,EX122,EY122,EZ122,FA122,FC122,FD122,FF122,FG122,FI122,FJ122,FL122,FM122,FO122,FP122,FR122,FS122,FU122,FV122,FX122,FY122,GA122,GB122,GD122,GE122,GF122,GH122,GI122,GJ122,GL122,GM122,GN122,GP122,GQ122,GS122,GT122,GU122,GV122,GW122,GX122,GY122,GZ122,HA122,HB122,HC122,HD122,HE122,HF122,HG122,HH122,HI122,HJ122,HK122,HL122,HM122,HN122,HO122,HQ122,HR122,HS122,HT122,HU122,HV122,HW122,HX122,HY122,IA122,IB122,IC122,ID122,IF122,IG122,IH122,II122,IK122,IL122,IM122,IN122,IO122,IP122,IQ122,IR122,IS122,IT122,IU122,IV122,IW122,IX122,IY122,IZ122),
""
)</f>
        <v/>
      </c>
      <c r="DR122" s="53" t="n"/>
      <c r="DS122" s="46">
        <f>CONCATENATE(D122,$E122,$F122,$G122,H122,$I122,$J122,K122,$L122,$M122,N122,$O122,$P122,$Q122,$R122,$S122,T122,$U122,$V122,$W122,$X122,$Y122,$Z122,$AA122,AB122,AC122,AD122,$AE122,$AF122,$AG122,AH122,AI122,AJ122,AK122,AL122,AM122,AN122,AO122,AP122,AQ122,AR122,AS122,AT122,AU122,AV122,AW122,AX122,AY122,AZ122,BA122,BB122,BC122,BD122,BE122,BF122,BG122,BH122,BI122,BJ122,BK122,BL122,BM122,BN122,BO122,BP122,BQ122,BR122,BS122,BT122,BU122,BV122,BW122,BX122,BY122,BZ122,CA122,CB122,CC122,CD122,CE122,CF122,CG122,CH122,CI122,CJ122,CK122,CL122,CM122,$CN122,$CO122,CP122,$CQ122,$CR122,CS122,CT122,CU122,CV122,CW122,CX122,CY122,CZ122,DA122,DB122,DC122,DD122,DE122,DF122,DG122,DH122,DI122,DJ122,DK122,DL122,DM122,$DN122,$DO122,$DP122,DR122)&lt;&gt;""</f>
        <v/>
      </c>
      <c r="DT122" s="46">
        <f>IF(AND($DS122,$E$4&lt;&gt;""),
IF(LEFT($E$4,2) = "1.",
IF(D122&lt;&gt;"","El CUNE sólo se envía en operaciones de novedad o ajuste. ",""),
IF(D122="","Debes escribir un CUNE válido para realizar operaciones de novedad o ajuste. ","")),
""
)</f>
        <v/>
      </c>
      <c r="DU122" s="46">
        <f>IF($DS122,
IF(E122="","Debes seleccionar el tipo de documento del empleado. ",
IF(_xlfn.IFNA(VLOOKUP(E122,TIPO_DE_DOCUMENTO,1,FALSE),-1)=-1,"El tipo de documento no es válido (por favor seleccionarlo de la lista). ","")
)
)</f>
        <v/>
      </c>
      <c r="DV122" s="46">
        <f>IF($DS122,
IF(F122="","Debes escribir el número de documento del empleado. ","")
)</f>
        <v/>
      </c>
      <c r="DW122" s="46">
        <f>IF($DS122,
IF(G122="","Debes escribir el primer nombre del empleado. ","")
)</f>
        <v/>
      </c>
      <c r="DY122" s="46">
        <f>IF($DS122,
IF(I122="","Debes escribir el primer apellido del empleado. ","")
)</f>
        <v/>
      </c>
      <c r="DZ122" s="46">
        <f>IF($DS122,
IF(J122="","Debes escribir el segundo apellido del empleado. ","")
)</f>
        <v/>
      </c>
      <c r="EB122" s="46">
        <f>IF($DS122,
IF(L122="","Debes escribir la fecha de ingreso del empleado. ",
IF(ISERR(DATE(YEAR(L122),MONTH(L122),DAY(L122))), "El valor ingresado en fecha de ingreso no tiene un formato válido. ","")
)
)</f>
        <v/>
      </c>
      <c r="EC122" s="46">
        <f>IF($DS122,
IF(M122="","Debes escribir el tiempo laborado. ",
IF( IFERROR(INT(M122),1.1) &lt;&gt; IFERROR(_xlfn.NUMBERVALUE(M122),1), "El valor de los días trabajados debe ser un número entero. ", "")
)
)</f>
        <v/>
      </c>
      <c r="ED122" s="46">
        <f>IF($DS122,
IF( AND(N122&lt;&gt;"", ISERR(DATE(YEAR(N122),MONTH(N122),DAY(N122))) ), "El valor ingresado en fecha de ingreso no tiene un formato válido. ",
IF( AND(N122&lt;&gt;"", $E$6&lt;&gt;"", DATE(YEAR(N122), MONTH(N122), 1) &lt;&gt; IFERROR(DATE(MID($E$6, 1, 4), MID($E$6, 6, 2),1), "1/1/1900") ), "La fecha de retiro debe estar dentro del período liquidado. ", "")
)
)</f>
        <v/>
      </c>
      <c r="EE122" s="46">
        <f>IF($DS122,
IF(O122="","Debes seleccionar el tipo de trabajador. ",
IF(_xlfn.IFNA(VLOOKUP(O122,TIPO_DE_TRABAJADOR,1,FALSE),-1)=-1,"El tipo de trabajador no es válido (por favor seleccionarlo de la lista). ","")
)
)</f>
        <v/>
      </c>
      <c r="EF122" s="46">
        <f>IF($DS122,
IF(P122="","Debes seleccionar si es un trabajador dependiente pensionado por vejez. ",
IF(_xlfn.IFNA(VLOOKUP(P122,SUBTIPO_DE_TRABAJADOR,1,FALSE),-1)=-1,"El tipo de trabajador dependiente pensionado por vejez no es válido (por favor seleccionarlo de la lista). ","")
)
)</f>
        <v/>
      </c>
      <c r="EG122" s="46">
        <f>IF($DS122,
IF(Q122="","Debes seleccionar el tipo de contrato del trabajador. ",
IF(_xlfn.IFNA(VLOOKUP(Q122,TIPO_DE_CONTRATO,1,FALSE),-1)=-1,"El tipo de contrato del trabajador no es válido (por favor seleccionarlo de la lista). ","")
)
)</f>
        <v/>
      </c>
      <c r="EH122" s="46">
        <f>IF($DS122,
IF(R122="","Debes seleccionar si es un salario integral. ",
IF(_xlfn.IFNA(VLOOKUP(R122,SI_NO,1,FALSE),-1)=-1,"Valor no válido para salario integral (por favor seleccionarlo de la lista). ","")
)
)</f>
        <v/>
      </c>
      <c r="EI122" s="46">
        <f>IF($DS122,
IF(S122="","Debes seleccionar si el trabajador realiza actividades de riesgo. ",
IF(_xlfn.IFNA(VLOOKUP(S122,SI_NO,1,FALSE),-1)=-1,"Valor no válido para actividad de alto riesgo (por favor seleccionarlo de la lista). ","")
)
)</f>
        <v/>
      </c>
      <c r="EK122" s="46">
        <f>IF($DS122,
IF(U122="","Debes escribir el código del municipio de residencia del trabajador. ",
IF(_xlfn.IFNA(VLOOKUP(U122,MUNICIPIO,1,FALSE),-1)=-1,"El municipio de residencia del trabajador es inválido (por favor seleccionarlo de la lista). ","")
)
)</f>
        <v/>
      </c>
      <c r="EL122" s="46">
        <f>IF($DS122,
IF(V122="","Debes escribir el la dirección de residendia del trabajador. ","")
)</f>
        <v/>
      </c>
      <c r="EM122" s="46">
        <f>IF($DS122,
IF(W122="","Debes escribir la fecha de inicio de la liquidación. ",
IF(ISERR(DATE(YEAR(W122),MONTH(W122),DAY(W122))),"El valor ingresado en fecha de inicio de liquidación no tiene un formato válido. ",
IF( AND($E$6&lt;&gt;"", DATE(YEAR(W122), MONTH(W122), 1) &lt;&gt; IFERROR(DATE(MID($E$6, 1, 4), MID($E$6, 6, 2),1), "1/1/1900") ), "La fecha de inicio de la liquidación debe estar dentro del período liquidado. ", "")
)
)
)</f>
        <v/>
      </c>
      <c r="EN122" s="46">
        <f>IF($DS122,
IF(X122="","Debes escribir la fecha de fin de la liquidación. ",
IF(ISERR(DATE(YEAR(X122),MONTH(X122),DAY(X122))),"El valor ingresado en fecha de fin de liquidación no tiene un formato válido. ",
IF( AND($E$6&lt;&gt;"", DATE(YEAR(X122), MONTH(X122), 1) &lt;&gt; IFERROR(DATE(MID($E$6, 1, 4), MID($E$6, 6, 2),1), "1/1/1900") ), "La fecha de fin de la liquidación debe estar dentro del período liquidado. ", "")
)
)
)</f>
        <v/>
      </c>
      <c r="EO122" s="46">
        <f>IF($DS122,
IF(Y122="","Debes escribir la frecuencia de pago del trabajador. ",
IF(_xlfn.IFNA(VLOOKUP(Y122,PERÍODO_DE_NÓMINA,1,FALSE),-1)=-1,"La frecuencia de pago es inválida (por favor seleccionarlo de la lista). ","")
)
)</f>
        <v/>
      </c>
      <c r="EP122" s="46">
        <f>IF($DS122,
IF(Z122="","Debes escribir la fecha de pago. ",
IF(ISERR(DATE(YEAR(Z122),MONTH(Z122),DAY(Z122))), "El valor ingresado en fecha de pago no tiene un formato válido. ","")
)
)</f>
        <v/>
      </c>
      <c r="EQ122" s="46">
        <f>IF($DS122,
IF(AA122="","Debes escribir el medio de pago. ",
IF(_xlfn.IFNA(VLOOKUP(AA122,MEDIOS_DE_PAGO,1,FALSE),-1)=-1,"El medio de pago es inválido (por favor seleccionarlo de la lista). ","")
)
)</f>
        <v/>
      </c>
      <c r="ER122" s="46">
        <f>OR(AA122='Tablas '!$T$4,AA122='Tablas '!$T$7,AA122='Tablas '!$T$8,AA122='Tablas '!$T$11)</f>
        <v/>
      </c>
      <c r="ES122" s="46">
        <f>IF(AND($DS122,ER122),
IF(AB122="","Debes escribir la entidad bancaria. ",""),
""
)</f>
        <v/>
      </c>
      <c r="ET122" s="46">
        <f>IF(AND($DS122,ER122),
IF(AC122="","Debes escribir el tipo de cuenta bancaria. ",
IF(_xlfn.IFNA(VLOOKUP(AC122,TIPO_DE_CUENTA,1,FALSE),-1)=-1,"El tipo de cuenta bancaria es inválida (por favor seleccionarlo de la lista). ","")
),
""
)</f>
        <v/>
      </c>
      <c r="EU122" s="46">
        <f>IF(AND($DS122,ER122),
IF(AD122="","Debes escribir el número de cuenta bancaria. ",""),
""
)</f>
        <v/>
      </c>
      <c r="EV122" s="46">
        <f>IF($DS122,
IF(AE122="","Debes escribir el valor del sueldo básico. ",
IF( ISERR(_xlfn.NUMBERVALUE(AE122)), "El valor del sueldo básico debe ser un número válido. ", "")
)
)</f>
        <v/>
      </c>
      <c r="EW122" s="46">
        <f>IF($DS122,
IF(AF122="","Debes escribir el número de días trabajados. ",
IF( IFERROR(INT(AF122),1.1) &lt;&gt; IFERROR(_xlfn.NUMBERVALUE(AF122),1), "La cantidad de días trabajados debe ser un número entero. ", "")
)
)</f>
        <v/>
      </c>
      <c r="EX122" s="46">
        <f>IF($DS122,
IF(AG122="","Debes escribir el valor del sueldo trabajado. ",
IF( ISERR(_xlfn.NUMBERVALUE(AG122)), "El valor del sueldo trabajado debe ser un número válido. ", "")
)
)</f>
        <v/>
      </c>
      <c r="EY122" s="46">
        <f>IF($DS122,
IF( AND(AH122&lt;&gt;"", ISERR(_xlfn.NUMBERVALUE(AH122))), "El valor del auxilio de transporte debe ser un número válido. ", "")
)</f>
        <v/>
      </c>
      <c r="EZ122" s="46">
        <f>IF($DS122,
IF( AND(AI122&lt;&gt;"", ISERR(_xlfn.NUMBERVALUE(AI122))), "El valor de viáticos salariales debe ser un número válido. ", "")
)</f>
        <v/>
      </c>
      <c r="FA122" s="46">
        <f>IF($DS122,
IF( AND(AJ122&lt;&gt;"", ISERR(_xlfn.NUMBERVALUE(AJ122))), "El valor de viáticos NO salariales debe ser un número válido. ", "")
)</f>
        <v/>
      </c>
      <c r="FB122" s="46">
        <f>CONCATENATE(AK122,AL122)&lt;&gt;""</f>
        <v/>
      </c>
      <c r="FC122" s="46">
        <f>IF(AND($DS122,FB122),
IF(AK122="","Debes escribir el número de horas extras diurnas. ",
IF( IFERROR(INT(AK122),1.1) &lt;&gt; IFERROR(_xlfn.NUMBERVALUE(AK122),1), "La cantidad de horas extras diurnas debe ser un número entero. ", "")
),
""
)</f>
        <v/>
      </c>
      <c r="FD122" s="46">
        <f>IF(AND($DS122,FB122),
IF(AL122="","Debes escribir el valor de las horas extras diurnas. ",
IF( ISERR(_xlfn.NUMBERVALUE(AL122)), "El valor de las horas extras duirnas debe ser un número válido. ", "")
),
""
)</f>
        <v/>
      </c>
      <c r="FE122" s="46">
        <f>CONCATENATE(AM122,AN122)&lt;&gt;""</f>
        <v/>
      </c>
      <c r="FF122" s="46">
        <f>IF(AND($DS122,FE122),
IF(AM122="","Debes escribir el número de horas extras nocturnas. ",
IF( IFERROR(INT(AM122),1.1) &lt;&gt; IFERROR(_xlfn.NUMBERVALUE(AM122),1), "La cantidad de horas extras nocturnas debe ser un número entero. ", "")
),
""
)</f>
        <v/>
      </c>
      <c r="FG122" s="46">
        <f>IF(AND($DS122,FE122),
IF(AN122="","Debes escribir el valor de las horas extras nocturnas. ",
IF( ISERR(_xlfn.NUMBERVALUE(AN122)), "El valor de las horas extras nocturnas debe ser un número válido. ", "")
),
""
)</f>
        <v/>
      </c>
      <c r="FH122" s="46">
        <f>CONCATENATE(AO122,AP122)&lt;&gt;""</f>
        <v/>
      </c>
      <c r="FI122" s="46">
        <f>IF(AND($DS122,FH122),
IF(AO122="","Debes escribir el número de horas extras diurnas dominicales y festivas. ",
IF( IFERROR(INT(AO122),1.1) &lt;&gt; IFERROR(_xlfn.NUMBERVALUE(AO122),1), "La cantidad de horas extras diurnas dominicales y festivas debe ser un número entero. ", "")
),
""
)</f>
        <v/>
      </c>
      <c r="FJ122" s="46">
        <f>IF(AND($DS122,FH122),
IF(AP122="","Debes escribir el valor de las horas extras diurnas dominicales y festivas. ",
IF( ISERR(_xlfn.NUMBERVALUE(AP122)), "El valor de las horas extras diurnas dominicales y festivas debe ser un número válido. ", "")
),
""
)</f>
        <v/>
      </c>
      <c r="FK122" s="46">
        <f>CONCATENATE(AQ122,AR122)&lt;&gt;""</f>
        <v/>
      </c>
      <c r="FL122" s="46">
        <f>IF(AND($DS122,FK122),
IF(AQ122="","Debes escribir el número de horas extras nocturnas dominicales y festivas. ",
IF( IFERROR(INT(AQ122),1.1) &lt;&gt; IFERROR(_xlfn.NUMBERVALUE(AQ122),1), "La cantidad de horas extras nocturnas dominicales y festivas debe ser un número entero. ", "")
),
""
)</f>
        <v/>
      </c>
      <c r="FM122" s="46">
        <f>IF(AND($DS122,FK122),
IF(AR122="","Debes escribir el valor de las horas extras nocturnas dominicales y festivas. ",
IF( ISERR(_xlfn.NUMBERVALUE(AR122)), "El valor de las horas extras nocturnas dominicales y festivas debe ser un número válido. ", "")
),
""
)</f>
        <v/>
      </c>
      <c r="FN122" s="46">
        <f>CONCATENATE(AS122,AT122)&lt;&gt;""</f>
        <v/>
      </c>
      <c r="FO122" s="46">
        <f>IF(AND($DS122,FN122),
IF(AS122="","Debes escribir el número de horas recargo nocturno. ",
IF( IFERROR(INT(AS122),1.1) &lt;&gt; IFERROR(_xlfn.NUMBERVALUE(AS122),1), "La cantidad de horas recargo nocturno debe ser un número entero. ", "")
),
""
)</f>
        <v/>
      </c>
      <c r="FP122" s="46">
        <f>IF(AND($DS122,FN122),
IF(AT122="","Debes escribir el valor de las horas recargo nocturno. ",
IF( ISERR(_xlfn.NUMBERVALUE(AT122)), "El valor de las horas recargo nocturno debe ser un número válido. ", "")
),
""
)</f>
        <v/>
      </c>
      <c r="FQ122" s="46">
        <f>CONCATENATE(AU122,AV122)&lt;&gt;""</f>
        <v/>
      </c>
      <c r="FR122" s="46">
        <f>IF(AND($DS122,FQ122),
IF(AU122="","Debes escribir el número de horas recargo diurno dominical y festivo. ",
IF( IFERROR(INT(AU122),1.1) &lt;&gt; IFERROR(_xlfn.NUMBERVALUE(AU122),1), "La cantidad de horas recargo diurno dominical y festivo debe ser un número entero. ", "")
),
""
)</f>
        <v/>
      </c>
      <c r="FS122" s="46">
        <f>IF(AND($DS122,FQ122),
IF(AV122="","Debes escribir el valor de las horas recargo diurno dominical y festivo. ",
IF( ISERR(_xlfn.NUMBERVALUE(AV122)), "El valor de las horas recargo diurno dominical y festivo debe ser un número válido. ", "")
),
""
)</f>
        <v/>
      </c>
      <c r="FT122" s="46">
        <f>CONCATENATE(AW122,AX122)&lt;&gt;""</f>
        <v/>
      </c>
      <c r="FU122" s="46">
        <f>IF(AND($DS122,FT122),
IF(AW122="","Debes escribir el número de horas recargo nocturno dominical y festivo. ",
IF( IFERROR(INT(AW122),1.1) &lt;&gt; IFERROR(_xlfn.NUMBERVALUE(AW122),1), "La cantidad de horas recargo nocturno dominical y festivo debe ser un número entero. ", "")
),
""
)</f>
        <v/>
      </c>
      <c r="FV122" s="46">
        <f>IF(AND($DS122,FT122),
IF(AX122="","Debes escribir el valor de las horas recargo nocturno dominical y festivo. ",
IF( ISERR(_xlfn.NUMBERVALUE(AX122)), "El valor de las horas recargo nocturno dominical y festivo debe ser un número válido. ", "")
),
""
)</f>
        <v/>
      </c>
      <c r="FW122" s="46">
        <f>CONCATENATE(AY122,AZ122)&lt;&gt;""</f>
        <v/>
      </c>
      <c r="FX122" s="46">
        <f>IF(AND($DS122,FW122),
IF(AY122="","Debes escribir el número de días de vacaciones comunes. ",
IF( IFERROR(INT(AY122),1.1) &lt;&gt; IFERROR(_xlfn.NUMBERVALUE(AY122),1), "La cantidad de días de vacaciones comunes debe ser un número entero. ", "")
),
""
)</f>
        <v/>
      </c>
      <c r="FY122" s="46">
        <f>IF(AND($DS122,FW122),
IF(AZ122="","Debes escribir el valor de las vacaciones comunes. ",
IF( ISERR(_xlfn.NUMBERVALUE(AZ122)), "El valor de las vacaciones comunes debe ser un número válido. ", "")
),
""
)</f>
        <v/>
      </c>
      <c r="FZ122" s="46">
        <f>CONCATENATE(BA122,BB122)&lt;&gt;""</f>
        <v/>
      </c>
      <c r="GA122" s="46">
        <f>IF(AND($DS122,FZ122),
IF(BA122="","Debes escribir el número de días de vacaciones compensadas. ",
IF( IFERROR(INT(BA122),1.1) &lt;&gt; IFERROR(_xlfn.NUMBERVALUE(BA122),1), "La cantidad de días de vacaciones compensadas debe ser un número entero. ", "")
),
""
)</f>
        <v/>
      </c>
      <c r="GB122" s="46">
        <f>IF(AND($DS122,FZ122),
IF(BB122="","Debes escribir el valor de las vacaciones compensadas. ",
IF( ISERR(_xlfn.NUMBERVALUE(BB122)), "El valor de las vacaciones compensadas debe ser un número válido. ", "")
),
""
)</f>
        <v/>
      </c>
      <c r="GC122" s="46">
        <f>CONCATENATE(BC122,BD122)&lt;&gt;""</f>
        <v/>
      </c>
      <c r="GD122" s="46">
        <f>IF(AND($DS122,GC122),
IF(BC122="","Debes escribir el número de días de prima salarial. ",
IF( IFERROR(INT(BC122),1.1) &lt;&gt; IFERROR(_xlfn.NUMBERVALUE(BC122),1), "La cantidad de días de prima salarial debe ser un número entero. ", "")
),
""
)</f>
        <v/>
      </c>
      <c r="GE122" s="46">
        <f>IF(AND($DS122,GC122),
IF(BD122="","Debes escribir el valor de los días de prima salarial. ",
IF( ISERR(_xlfn.NUMBERVALUE(BD122)), "El valor de los días de prima salarial debe ser un número válido. ", "")
),
""
)</f>
        <v/>
      </c>
      <c r="GF122" s="46">
        <f>IF($DS122,
IF( AND(BE122&lt;&gt;"", ISERR(_xlfn.NUMBERVALUE(BE122))), "El valor de la prima NO saliarial debe ser un número válido. ", "")
)</f>
        <v/>
      </c>
      <c r="GG122" s="46">
        <f>CONCATENATE(BF122,BG122,BH122)&lt;&gt;""</f>
        <v/>
      </c>
      <c r="GH122" s="46">
        <f>IF(AND($DS122,GG122),
IF(BF122="","Debes escribir el valor de las cesantías. ",
IF( ISERR(_xlfn.NUMBERVALUE(BF122)), "El valor de las cesantías debe ser un número válido. ", "")
),
""
)</f>
        <v/>
      </c>
      <c r="GI122" s="46">
        <f>IF(AND($DS122,GG122),
IF(BG122="","Debes escribir el % de cesantías. ",
IF( ISERR(_xlfn.NUMBERVALUE(BG122)), "El % de cesantías debe ser un número válido. ", "")
),
""
)</f>
        <v/>
      </c>
      <c r="GJ122" s="46">
        <f>IF(AND($DS122,GG122),
IF(BH122="","Debes escribir el valor de intereses de cesantías. ",
IF( ISERR(_xlfn.NUMBERVALUE(BH122)), "El valor de intereses de cesantías debe ser un número válido. ", "")
),
""
)</f>
        <v/>
      </c>
      <c r="GK122" s="46">
        <f>CONCATENATE(BI122,BJ122,BK122)&lt;&gt;""</f>
        <v/>
      </c>
      <c r="GL122" s="46">
        <f>IF(AND($DS122,GK122),
IF(BI122="","Debes escribir el número de días de incapacidad. ",
IF( IFERROR(INT(BI122),1.1) &lt;&gt; IFERROR(_xlfn.NUMBERVALUE(BI122),1), "La cantidad de días de incapacidad debe ser un número entero. ", "")
),
""
)</f>
        <v/>
      </c>
      <c r="GM122" s="46">
        <f>IF(AND($DS122,GK122),
IF(BJ122="","Debes escribir el tipo de incapacidad. ",
IF(_xlfn.IFNA(VLOOKUP(BJ122,TIPO_DE_INCAPACIDAD,1,FALSE),-1)=-1,"El tipo de incapacidad es inválida (por favor seleccionarlo de la lista). ","")
),
""
)</f>
        <v/>
      </c>
      <c r="GN122" s="46">
        <f>IF(AND($DS122,GK122),
IF(BK122="","Debes escribir el valor de la incapacidad. ",
IF( ISERR(_xlfn.NUMBERVALUE(BK122)), "El valor de la incapacidad debe ser un número válido. ", "")
),
""
)</f>
        <v/>
      </c>
      <c r="GO122" s="46">
        <f>CONCATENATE(BL122,BM122)&lt;&gt;""</f>
        <v/>
      </c>
      <c r="GP122" s="46">
        <f>IF(AND($DS122,GO122),
IF(BL122="","Debes escribir el número de días de licencia de maternidad o paternidad. ",
IF( IFERROR(INT(BL122),1.1) &lt;&gt; IFERROR(_xlfn.NUMBERVALUE(BL122),1), "La cantidad de días de licencia de maternidad o paternidad debe ser un número entero. ", "")
),
""
)</f>
        <v/>
      </c>
      <c r="GQ122" s="46">
        <f>IF(AND($DS122,GO122),
IF(BM122="","Debes escribir el valor de la licencia de maternidad o paternidad. ",
IF( ISERR(_xlfn.NUMBERVALUE(BM122)), "El valor de la licencia de maternidad o paternidad debe ser un número válido. ", "")
),
""
)</f>
        <v/>
      </c>
      <c r="GR122" s="46">
        <f>CONCATENATE(BN122,BO122)&lt;&gt;""</f>
        <v/>
      </c>
      <c r="GS122" s="46">
        <f>IF(AND($DS122,GR122),
IF(BN122="","Debes escribir el número de días de licencia remunerada. ",
IF( IFERROR(INT(BN122),1.1) &lt;&gt; IFERROR(_xlfn.NUMBERVALUE(BN122),1), "La cantidad de días de licencia remunerada debe ser un número entero. ", "")
),
""
)</f>
        <v/>
      </c>
      <c r="GT122" s="46">
        <f>IF(AND($DS122,GR122),
IF(BO122="","Debes escribir el valor de la licencia remunerada. ",
IF( ISERR(_xlfn.NUMBERVALUE(BO122)), "El valor de la licencia remunerada debe ser un número válido. ", "")
),
""
)</f>
        <v/>
      </c>
      <c r="GU122" s="46">
        <f>IF($DS122,
IF( AND(BP122&lt;&gt;"", ISERR(_xlfn.NUMBERVALUE(BP122))), "El valor de la licencia NO remunerada debe ser un número válido. ", "")
)</f>
        <v/>
      </c>
      <c r="GV122" s="46">
        <f>IF($DS122,
IF( AND(BQ122&lt;&gt;"", ISERR(_xlfn.NUMBERVALUE(BQ122))), "El valor de auxilios salariales debe ser un número válido. ", "")
)</f>
        <v/>
      </c>
      <c r="GW122" s="46">
        <f>IF($DS122,
IF( AND(BR122&lt;&gt;"", ISERR(_xlfn.NUMBERVALUE(BR122))), "El valor de auxilios NO salariales debe ser un número válido. ", "")
)</f>
        <v/>
      </c>
      <c r="GX122" s="46">
        <f>IF($DS122,
IF( AND(BS122&lt;&gt;"", ISERR(_xlfn.NUMBERVALUE(BS122))), "El valor de bonos salariales debe ser un número válido. ", "")
)</f>
        <v/>
      </c>
      <c r="GY122" s="46">
        <f>IF($DS122,
IF( AND(BT122&lt;&gt;"", ISERR(_xlfn.NUMBERVALUE(BT122))), "El valor de bonos NO salariales debe ser un número válido. ", "")
)</f>
        <v/>
      </c>
      <c r="GZ122" s="46">
        <f>IF($DS122,
IF( AND(BU122&lt;&gt;"", ISERR(_xlfn.NUMBERVALUE(BU122))), "El valor de bonos salariales de alimentación debe ser un número válido. ", "")
)</f>
        <v/>
      </c>
      <c r="HA122" s="46">
        <f>IF($DS122,
IF( AND(BV122&lt;&gt;"", ISERR(_xlfn.NUMBERVALUE(BV122))), "El valor de bonos NO salariales de alimentación debe ser un número válido. ", "")
)</f>
        <v/>
      </c>
      <c r="HB122" s="46">
        <f>IF($DS122,
IF( AND(BW122&lt;&gt;"", ISERR(_xlfn.NUMBERVALUE(BW122))), "El valor de bonificaciones salariales debe ser un número válido. ", "")
)</f>
        <v/>
      </c>
      <c r="HC122" s="46">
        <f>IF($DS122,
IF( AND(BX122&lt;&gt;"", ISERR(_xlfn.NUMBERVALUE(BX122))), "El valor de bonificaciones NO salariales debe ser un número válido. ", "")
)</f>
        <v/>
      </c>
      <c r="HD122" s="46">
        <f>IF($DS122,
IF( AND(BY122&lt;&gt;"", ISERR(_xlfn.NUMBERVALUE(BY122))), "El valor de compensaciones ordinarias debe ser un número válido. ", "")
)</f>
        <v/>
      </c>
      <c r="HE122" s="46">
        <f>IF($DS122,
IF( AND(BZ122&lt;&gt;"", ISERR(_xlfn.NUMBERVALUE(BZ122))), "El valor de compensaciones extraordinarias debe ser un número válido. ", "")
)</f>
        <v/>
      </c>
      <c r="HF122" s="46">
        <f>IF($DS122,
IF( AND(CA122&lt;&gt;"", ISERR(_xlfn.NUMBERVALUE(CA122))), "El valor de comisiones debe ser un número válido. ", "")
)</f>
        <v/>
      </c>
      <c r="HG122" s="46">
        <f>IF($DS122,
IF( AND(CB122&lt;&gt;"", ISERR(_xlfn.NUMBERVALUE(CB122))), "El valor de ausencia por huega debe ser un número válido. ", "")
)</f>
        <v/>
      </c>
      <c r="HH122" s="46">
        <f>IF($DS122,
IF( AND(CC122&lt;&gt;"", ISERR(_xlfn.NUMBERVALUE(CC122))), "El valor de anticipos debe ser un número válido. ", "")
)</f>
        <v/>
      </c>
      <c r="HI122" s="46">
        <f>IF($DS122,
IF( AND(CD122&lt;&gt;"", ISERR(_xlfn.NUMBERVALUE(CD122))), "El valor de pagos a terceros debe ser un número válido. ", "")
)</f>
        <v/>
      </c>
      <c r="HJ122" s="46">
        <f>IF($DS122,
IF( AND(CE122&lt;&gt;"", ISERR(_xlfn.NUMBERVALUE(CE122))), "El valor de dotación debe ser un número válido. ", "")
)</f>
        <v/>
      </c>
      <c r="HK122" s="46">
        <f>IF($DS122,
IF( AND(CF122&lt;&gt;"", ISERR(_xlfn.NUMBERVALUE(CF122))), "El valor de apoyo sostenibilidad debe ser un número válido. ", "")
)</f>
        <v/>
      </c>
      <c r="HL122" s="46">
        <f>IF($DS122,
IF( AND(CG122&lt;&gt;"", ISERR(_xlfn.NUMBERVALUE(CG122))), "El valor de teletrabajo debe ser un número válido. ", "")
)</f>
        <v/>
      </c>
      <c r="HM122" s="46">
        <f>IF($DS122,
IF( AND(CH122&lt;&gt;"", ISERR(_xlfn.NUMBERVALUE(CH122))), "El valor de bonificación de retiro debe ser un número válido. ", "")
)</f>
        <v/>
      </c>
      <c r="HN122" s="46">
        <f>IF($DS122,
IF( AND(CI122&lt;&gt;"", ISERR(_xlfn.NUMBERVALUE(CI122))), "El valor de indemnización de retiro debe ser un número válido. ", "")
)</f>
        <v/>
      </c>
      <c r="HO122" s="46">
        <f>IF($DS122,
IF( AND(CJ122&lt;&gt;"", ISERR(_xlfn.NUMBERVALUE(CJ122))), "El valor de reintegros debe ser un número válido. ", "")
)</f>
        <v/>
      </c>
      <c r="HP122" s="46">
        <f>CONCATENATE(CK122,CL122,CM122)&lt;&gt;""</f>
        <v/>
      </c>
      <c r="HQ122" s="46">
        <f>IF(AND($DS122,HP122),
IF(CK122="","Debes escribir la descripción de otro concepto no categorizado. ",""),
""
)</f>
        <v/>
      </c>
      <c r="HR122" s="46">
        <f>IF(AND($DS122,HP122),
IF(CONCATENATE(CL122,CM122)="","Debes escribir al menos un valor de concepto no categorizado (salarial o no salarial). ",
IF(ISERR(_xlfn.NUMBERVALUE(CL122)),"El valor salarial concepto no categorizado debe ser un número válido. ","")
),
""
)</f>
        <v/>
      </c>
      <c r="HS122" s="46">
        <f>IF(AND($DS122,HP122),
IF(CONCATENATE(CL122,CM122)="","Debes escribir al menos un valor de concepto no categorizado (salarial o no salarial). ",
IF(ISERR(_xlfn.NUMBERVALUE(CM122)),"El valor NO salarial concepto no categorizado debe ser un número válido. ","")
),
""
)</f>
        <v/>
      </c>
      <c r="HT122" s="46">
        <f>IF($DS122,
IF(CN122="","Debes escribir el porcentaje del aporte a salud. ",
IF( ISERR(_xlfn.NUMBERVALUE(CN122)), "El valor del porcentaje del aporte a salud debe ser un número válido. ", "")
)
)</f>
        <v/>
      </c>
      <c r="HU122" s="46">
        <f>IF($DS122,
IF(CO122="","Debes escribir el valor del aporte a salud. ",
IF( ISERR(_xlfn.NUMBERVALUE(CO122)), "El valor del aporte a salud debe ser un número válido. ", "")
)
)</f>
        <v/>
      </c>
      <c r="HV122" s="46">
        <f>IF($DS122,
IF( AND(CP122&lt;&gt;"", ISERR(_xlfn.NUMBERVALUE(CP122))), "El valor plan complementario debe ser un número válido. ", "")
)</f>
        <v/>
      </c>
      <c r="HW122" s="46">
        <f>IF($DS122,
IF(CQ122="","Debes escribir el porcentaje del aporte a pensión. ",
IF( ISERR(_xlfn.NUMBERVALUE(CQ122)), "El valor del porcentaje del aporte a pensión debe ser un número válido. ", "")
)
)</f>
        <v/>
      </c>
      <c r="HX122" s="46">
        <f>IF($DS122,
IF(CR122="","Debes escribir el valor del aporte a pensión. ",
IF( ISERR(_xlfn.NUMBERVALUE(CR122)), "El valor del aporte a salud debe ser un número válido. ", "")
)
)</f>
        <v/>
      </c>
      <c r="HY122" s="46">
        <f>IF($DS122,
IF( AND(CS122&lt;&gt;"", ISERR(_xlfn.NUMBERVALUE(CS122))), "El valor pensión voluntaria debe ser un número válido. ", "")
)</f>
        <v/>
      </c>
      <c r="HZ122" s="46">
        <f>CONCATENATE(CT122,CU122,CV122,CW122)&lt;&gt;""</f>
        <v/>
      </c>
      <c r="IA122" s="46">
        <f>IF(AND($DS122,HZ122),
IF(CT122="","Debes escribir el % del fondo de seguridad pensional. ",
IF( ISERR(_xlfn.NUMBERVALUE(CT122)), "El % del fondo de seguridad debe ser un número válido. ", "")
),
""
)</f>
        <v/>
      </c>
      <c r="IB122" s="46">
        <f>IF(AND($DS122,HZ122),
IF(CU122="","Debes escribir el valor del aporte al fondo de solidaridad pensional. ",
IF( ISERR(_xlfn.NUMBERVALUE(CU122)), "El valor del aporte al fondo de solidaridad pensional debe ser un número válido. ", "")
),
""
)</f>
        <v/>
      </c>
      <c r="IC122" s="46">
        <f>IF(AND($DS122,HZ122),
IF(CV122="","Debes escribir el % del fondo de subsistencia. ",
IF( ISERR(_xlfn.NUMBERVALUE(CV122)), "El % del fondo de subsistencia debe ser un número válido. ", "")
),
""
)</f>
        <v/>
      </c>
      <c r="ID122" s="46">
        <f>IF(AND($DS122,HZ122),
IF(CW122="","Debes escribir el valor del fondo de subsistencia. ",
IF( ISERR(_xlfn.NUMBERVALUE(CW122)), "El valor del fondo de subsistencia debe ser un número válido. ", "")
),
""
)</f>
        <v/>
      </c>
      <c r="IE122" s="46">
        <f>CONCATENATE(CX122,CY122)&lt;&gt;""</f>
        <v/>
      </c>
      <c r="IF122" s="46">
        <f>IF(AND($DS122,IE122),
IF(CX122="","Debes escribir el % de sindicato. ",
IF( ISERR(_xlfn.NUMBERVALUE(CX122)), "El % de sindicato debe ser un número válido. ", "")
),
""
)</f>
        <v/>
      </c>
      <c r="IG122" s="46">
        <f>IF(AND($DS122,IE122),
IF(CY122="","Debes escribir el valor del sindicato. ",
IF( ISERR(_xlfn.NUMBERVALUE(CY122)), "El valor del sindicato debe ser un número válido. ", "")
),
""
)</f>
        <v/>
      </c>
      <c r="IH122" s="46">
        <f>IF($DS122,
IF( AND(CZ122&lt;&gt;"", ISERR(_xlfn.NUMBERVALUE(CZ122))), "El valor de sanción pública debe ser un número válido. ", "")
)</f>
        <v/>
      </c>
      <c r="II122" s="46">
        <f>IF($DS122,
IF( AND(DA122&lt;&gt;"", ISERR(_xlfn.NUMBERVALUE(DA122))), "El valor de sanción privada debe ser un número válido. ", "")
)</f>
        <v/>
      </c>
      <c r="IJ122" s="46">
        <f>CONCATENATE(DB122,DC122)&lt;&gt;""</f>
        <v/>
      </c>
      <c r="IK122" s="46">
        <f>IF(AND($DS122,IJ122),
IF(DB122="","Debes escribir la descripción de libranza. ",""),
""
)</f>
        <v/>
      </c>
      <c r="IL122" s="46">
        <f>IF(AND($DS122,IJ122),
IF(DC122="","Debes escribir la cuota libranza. ",
IF(ISERR(_xlfn.NUMBERVALUE(DC122)),"El valor de la cuota libranza debe ser un número válido. ","")
),
""
)</f>
        <v/>
      </c>
      <c r="IM122" s="46">
        <f>IF($DS122,
IF( AND(DD122&lt;&gt;"", ISERR(_xlfn.NUMBERVALUE(DD122))), "El valor de pagos a terceros debe ser un número válido. ", "")
)</f>
        <v/>
      </c>
      <c r="IN122" s="46">
        <f>IF($DS122,
IF( AND(DE122&lt;&gt;"", ISERR(_xlfn.NUMBERVALUE(DE122))), "El valor de anticipos debe ser un número válido. ", "")
)</f>
        <v/>
      </c>
      <c r="IO122" s="46">
        <f>IF($DS122,
IF( AND(DF122&lt;&gt;"", ISERR(_xlfn.NUMBERVALUE(DF122))), "El valor de AFC debe ser un número válido. ", "")
)</f>
        <v/>
      </c>
      <c r="IP122" s="46">
        <f>IF($DS122,
IF( AND(DG122&lt;&gt;"", ISERR(_xlfn.NUMBERVALUE(DG122))), "El valor de rete-fuente debe ser un número válido. ", "")
)</f>
        <v/>
      </c>
      <c r="IQ122" s="46">
        <f>IF($DS122,
IF( AND(DH122&lt;&gt;"", ISERR(_xlfn.NUMBERVALUE(DH122))), "El valor de cooperativa de trabajo debe ser un número válido. ", "")
)</f>
        <v/>
      </c>
      <c r="IR122" s="46">
        <f>IF($DS122,
IF( AND(DI122&lt;&gt;"", ISERR(_xlfn.NUMBERVALUE(DI122))), "El valor de embargo fiscal debe ser un número válido. ", "")
)</f>
        <v/>
      </c>
      <c r="IS122" s="46">
        <f>IF($DS122,
IF( AND(DJ122&lt;&gt;"", ISERR(_xlfn.NUMBERVALUE(DJ122))), "El valor de educación debe ser un número válido. ", "")
)</f>
        <v/>
      </c>
      <c r="IT122" s="46">
        <f>IF($DS122,
IF( AND(DK122&lt;&gt;"", ISERR(_xlfn.NUMBERVALUE(DK122))), "El valor de reintegro debe ser un número válido. ", "")
)</f>
        <v/>
      </c>
      <c r="IU122" s="46">
        <f>IF($DS122,
IF( AND(DL122&lt;&gt;"", ISERR(_xlfn.NUMBERVALUE(DL122))), "El valor de deuda debe ser un número válido. ", "")
)</f>
        <v/>
      </c>
      <c r="IV122" s="46">
        <f>IF($DS122,
IF( AND(DM122&lt;&gt;"", ISERR(_xlfn.NUMBERVALUE(DM122))), "El valor de otras deducciones debe ser un número válido. ", "")
)</f>
        <v/>
      </c>
      <c r="IW122" s="46">
        <f>IF($DS122,
IF(DN122="","Debes escribir el valor de los devengos totales. ",
IF( ISERR(_xlfn.NUMBERVALUE(DN122)), "El valor de los devengos totales debe ser un número válido. ", "")
)
)</f>
        <v/>
      </c>
      <c r="IX122" s="46">
        <f>IF($DS122,
IF(DO122="","Debes escribir el valor de las deducciones totales. ",
IF( ISERR(_xlfn.NUMBERVALUE(DO122)), "El valor de las deducciones totales debe ser un número válido. ", "")
)
)</f>
        <v/>
      </c>
      <c r="IY122" s="46">
        <f>IF($DS122,
IF(DP122="","Debes escribir el valor del salario total. ",
IF( ISERR(_xlfn.NUMBERVALUE(DP122)), "El valor del salario total debe ser un número válido. ", "")
)
)</f>
        <v/>
      </c>
    </row>
    <row r="123">
      <c r="B123" s="48" t="n">
        <v>111</v>
      </c>
      <c r="C123" s="61">
        <f>IF(AND(DS123,DP123&lt;&gt;""),
IF(DQ123="","OK","Error"),
""
)</f>
        <v/>
      </c>
      <c r="D123" s="53" t="n"/>
      <c r="E123" s="52" t="n"/>
      <c r="F123" s="112" t="n"/>
      <c r="G123" s="52" t="n"/>
      <c r="H123" s="53" t="n"/>
      <c r="I123" s="52" t="n"/>
      <c r="J123" s="52" t="n"/>
      <c r="K123" s="53" t="n"/>
      <c r="L123" s="55" t="n"/>
      <c r="M123" s="108" t="n"/>
      <c r="N123" s="56" t="n"/>
      <c r="O123" s="52" t="n"/>
      <c r="P123" s="52" t="n"/>
      <c r="Q123" s="52" t="n"/>
      <c r="R123" s="52" t="n"/>
      <c r="S123" s="52" t="n"/>
      <c r="T123" s="53" t="n"/>
      <c r="U123" s="52" t="n"/>
      <c r="V123" s="52" t="n"/>
      <c r="W123" s="55" t="n"/>
      <c r="X123" s="55" t="n"/>
      <c r="Y123" s="52" t="n"/>
      <c r="Z123" s="55" t="n"/>
      <c r="AA123" s="52" t="n"/>
      <c r="AB123" s="53" t="n"/>
      <c r="AC123" s="53" t="n"/>
      <c r="AD123" s="53" t="n"/>
      <c r="AE123" s="177" t="n"/>
      <c r="AF123" s="113" t="n"/>
      <c r="AG123" s="177" t="n"/>
      <c r="AH123" s="178" t="n"/>
      <c r="AI123" s="178" t="n"/>
      <c r="AJ123" s="178" t="n"/>
      <c r="AK123" s="114" t="n"/>
      <c r="AL123" s="178" t="n"/>
      <c r="AM123" s="114" t="n"/>
      <c r="AN123" s="178" t="n"/>
      <c r="AO123" s="114" t="n"/>
      <c r="AP123" s="178" t="n"/>
      <c r="AQ123" s="114" t="n"/>
      <c r="AR123" s="178" t="n"/>
      <c r="AS123" s="114" t="n"/>
      <c r="AT123" s="178" t="n"/>
      <c r="AU123" s="114" t="n"/>
      <c r="AV123" s="178" t="n"/>
      <c r="AW123" s="114" t="n"/>
      <c r="AX123" s="178" t="n"/>
      <c r="AY123" s="114" t="n"/>
      <c r="AZ123" s="178" t="n"/>
      <c r="BA123" s="114" t="n"/>
      <c r="BB123" s="178" t="n"/>
      <c r="BC123" s="114" t="n"/>
      <c r="BD123" s="178" t="n"/>
      <c r="BE123" s="178" t="n"/>
      <c r="BF123" s="178" t="n"/>
      <c r="BG123" s="59" t="n"/>
      <c r="BH123" s="178" t="n"/>
      <c r="BI123" s="114" t="n"/>
      <c r="BJ123" s="53" t="n"/>
      <c r="BK123" s="178" t="n"/>
      <c r="BL123" s="114" t="n"/>
      <c r="BM123" s="178" t="n"/>
      <c r="BN123" s="114" t="n"/>
      <c r="BO123" s="178" t="n"/>
      <c r="BP123" s="178" t="n"/>
      <c r="BQ123" s="178" t="n"/>
      <c r="BR123" s="178" t="n"/>
      <c r="BS123" s="178" t="n"/>
      <c r="BT123" s="178" t="n"/>
      <c r="BU123" s="178" t="n"/>
      <c r="BV123" s="178" t="n"/>
      <c r="BW123" s="178" t="n"/>
      <c r="BX123" s="178" t="n"/>
      <c r="BY123" s="178" t="n"/>
      <c r="BZ123" s="178" t="n"/>
      <c r="CA123" s="178" t="n"/>
      <c r="CB123" s="178" t="n"/>
      <c r="CC123" s="178" t="n"/>
      <c r="CD123" s="178" t="n"/>
      <c r="CE123" s="178" t="n"/>
      <c r="CF123" s="178" t="n"/>
      <c r="CG123" s="178" t="n"/>
      <c r="CH123" s="178" t="n"/>
      <c r="CI123" s="178" t="n"/>
      <c r="CJ123" s="178" t="n"/>
      <c r="CK123" s="53" t="n"/>
      <c r="CL123" s="178" t="n"/>
      <c r="CM123" s="178" t="n"/>
      <c r="CN123" s="60" t="n"/>
      <c r="CO123" s="177" t="n"/>
      <c r="CP123" s="178" t="n"/>
      <c r="CQ123" s="60" t="n"/>
      <c r="CR123" s="177" t="n"/>
      <c r="CS123" s="178" t="n"/>
      <c r="CT123" s="59" t="n"/>
      <c r="CU123" s="178" t="n"/>
      <c r="CV123" s="59" t="n"/>
      <c r="CW123" s="178" t="n"/>
      <c r="CX123" s="59" t="n"/>
      <c r="CY123" s="178" t="n"/>
      <c r="CZ123" s="178" t="n"/>
      <c r="DA123" s="178" t="n"/>
      <c r="DB123" s="53" t="n"/>
      <c r="DC123" s="178" t="n"/>
      <c r="DD123" s="178" t="n"/>
      <c r="DE123" s="178" t="n"/>
      <c r="DF123" s="178" t="n"/>
      <c r="DG123" s="178" t="n"/>
      <c r="DH123" s="178" t="n"/>
      <c r="DI123" s="178" t="n"/>
      <c r="DJ123" s="178" t="n"/>
      <c r="DK123" s="178" t="n"/>
      <c r="DL123" s="178" t="n"/>
      <c r="DM123" s="178" t="n"/>
      <c r="DN123" s="177" t="n"/>
      <c r="DO123" s="177" t="n"/>
      <c r="DP123" s="177" t="n"/>
      <c r="DQ123" s="76">
        <f>IF(AND(DS123,DP123&lt;&gt;""),
CONCATENATE(DT123,DU123,DV123,DW123,DX123,DY123,DZ123,EA123,EB123,EC123,ED123,EE123,EF123,EG123,EH123,EI123,EJ123,EK123,EL123,EM123,EN123,EO123,EP123,EQ123,ES123,ET123,EU123,EV123,EW123,EX123,EY123,EZ123,FA123,FC123,FD123,FF123,FG123,FI123,FJ123,FL123,FM123,FO123,FP123,FR123,FS123,FU123,FV123,FX123,FY123,GA123,GB123,GD123,GE123,GF123,GH123,GI123,GJ123,GL123,GM123,GN123,GP123,GQ123,GS123,GT123,GU123,GV123,GW123,GX123,GY123,GZ123,HA123,HB123,HC123,HD123,HE123,HF123,HG123,HH123,HI123,HJ123,HK123,HL123,HM123,HN123,HO123,HQ123,HR123,HS123,HT123,HU123,HV123,HW123,HX123,HY123,IA123,IB123,IC123,ID123,IF123,IG123,IH123,II123,IK123,IL123,IM123,IN123,IO123,IP123,IQ123,IR123,IS123,IT123,IU123,IV123,IW123,IX123,IY123,IZ123),
""
)</f>
        <v/>
      </c>
      <c r="DR123" s="53" t="n"/>
      <c r="DS123" s="46">
        <f>CONCATENATE(D123,$E123,$F123,$G123,H123,$I123,$J123,K123,$L123,$M123,N123,$O123,$P123,$Q123,$R123,$S123,T123,$U123,$V123,$W123,$X123,$Y123,$Z123,$AA123,AB123,AC123,AD123,$AE123,$AF123,$AG123,AH123,AI123,AJ123,AK123,AL123,AM123,AN123,AO123,AP123,AQ123,AR123,AS123,AT123,AU123,AV123,AW123,AX123,AY123,AZ123,BA123,BB123,BC123,BD123,BE123,BF123,BG123,BH123,BI123,BJ123,BK123,BL123,BM123,BN123,BO123,BP123,BQ123,BR123,BS123,BT123,BU123,BV123,BW123,BX123,BY123,BZ123,CA123,CB123,CC123,CD123,CE123,CF123,CG123,CH123,CI123,CJ123,CK123,CL123,CM123,$CN123,$CO123,CP123,$CQ123,$CR123,CS123,CT123,CU123,CV123,CW123,CX123,CY123,CZ123,DA123,DB123,DC123,DD123,DE123,DF123,DG123,DH123,DI123,DJ123,DK123,DL123,DM123,$DN123,$DO123,$DP123,DR123)&lt;&gt;""</f>
        <v/>
      </c>
      <c r="DT123" s="46">
        <f>IF(AND($DS123,$E$4&lt;&gt;""),
IF(LEFT($E$4,2) = "1.",
IF(D123&lt;&gt;"","El CUNE sólo se envía en operaciones de novedad o ajuste. ",""),
IF(D123="","Debes escribir un CUNE válido para realizar operaciones de novedad o ajuste. ","")),
""
)</f>
        <v/>
      </c>
      <c r="DU123" s="46">
        <f>IF($DS123,
IF(E123="","Debes seleccionar el tipo de documento del empleado. ",
IF(_xlfn.IFNA(VLOOKUP(E123,TIPO_DE_DOCUMENTO,1,FALSE),-1)=-1,"El tipo de documento no es válido (por favor seleccionarlo de la lista). ","")
)
)</f>
        <v/>
      </c>
      <c r="DV123" s="46">
        <f>IF($DS123,
IF(F123="","Debes escribir el número de documento del empleado. ","")
)</f>
        <v/>
      </c>
      <c r="DW123" s="46">
        <f>IF($DS123,
IF(G123="","Debes escribir el primer nombre del empleado. ","")
)</f>
        <v/>
      </c>
      <c r="DY123" s="46">
        <f>IF($DS123,
IF(I123="","Debes escribir el primer apellido del empleado. ","")
)</f>
        <v/>
      </c>
      <c r="DZ123" s="46">
        <f>IF($DS123,
IF(J123="","Debes escribir el segundo apellido del empleado. ","")
)</f>
        <v/>
      </c>
      <c r="EB123" s="46">
        <f>IF($DS123,
IF(L123="","Debes escribir la fecha de ingreso del empleado. ",
IF(ISERR(DATE(YEAR(L123),MONTH(L123),DAY(L123))), "El valor ingresado en fecha de ingreso no tiene un formato válido. ","")
)
)</f>
        <v/>
      </c>
      <c r="EC123" s="46">
        <f>IF($DS123,
IF(M123="","Debes escribir el tiempo laborado. ",
IF( IFERROR(INT(M123),1.1) &lt;&gt; IFERROR(_xlfn.NUMBERVALUE(M123),1), "El valor de los días trabajados debe ser un número entero. ", "")
)
)</f>
        <v/>
      </c>
      <c r="ED123" s="46">
        <f>IF($DS123,
IF( AND(N123&lt;&gt;"", ISERR(DATE(YEAR(N123),MONTH(N123),DAY(N123))) ), "El valor ingresado en fecha de ingreso no tiene un formato válido. ",
IF( AND(N123&lt;&gt;"", $E$6&lt;&gt;"", DATE(YEAR(N123), MONTH(N123), 1) &lt;&gt; IFERROR(DATE(MID($E$6, 1, 4), MID($E$6, 6, 2),1), "1/1/1900") ), "La fecha de retiro debe estar dentro del período liquidado. ", "")
)
)</f>
        <v/>
      </c>
      <c r="EE123" s="46">
        <f>IF($DS123,
IF(O123="","Debes seleccionar el tipo de trabajador. ",
IF(_xlfn.IFNA(VLOOKUP(O123,TIPO_DE_TRABAJADOR,1,FALSE),-1)=-1,"El tipo de trabajador no es válido (por favor seleccionarlo de la lista). ","")
)
)</f>
        <v/>
      </c>
      <c r="EF123" s="46">
        <f>IF($DS123,
IF(P123="","Debes seleccionar si es un trabajador dependiente pensionado por vejez. ",
IF(_xlfn.IFNA(VLOOKUP(P123,SUBTIPO_DE_TRABAJADOR,1,FALSE),-1)=-1,"El tipo de trabajador dependiente pensionado por vejez no es válido (por favor seleccionarlo de la lista). ","")
)
)</f>
        <v/>
      </c>
      <c r="EG123" s="46">
        <f>IF($DS123,
IF(Q123="","Debes seleccionar el tipo de contrato del trabajador. ",
IF(_xlfn.IFNA(VLOOKUP(Q123,TIPO_DE_CONTRATO,1,FALSE),-1)=-1,"El tipo de contrato del trabajador no es válido (por favor seleccionarlo de la lista). ","")
)
)</f>
        <v/>
      </c>
      <c r="EH123" s="46">
        <f>IF($DS123,
IF(R123="","Debes seleccionar si es un salario integral. ",
IF(_xlfn.IFNA(VLOOKUP(R123,SI_NO,1,FALSE),-1)=-1,"Valor no válido para salario integral (por favor seleccionarlo de la lista). ","")
)
)</f>
        <v/>
      </c>
      <c r="EI123" s="46">
        <f>IF($DS123,
IF(S123="","Debes seleccionar si el trabajador realiza actividades de riesgo. ",
IF(_xlfn.IFNA(VLOOKUP(S123,SI_NO,1,FALSE),-1)=-1,"Valor no válido para actividad de alto riesgo (por favor seleccionarlo de la lista). ","")
)
)</f>
        <v/>
      </c>
      <c r="EK123" s="46">
        <f>IF($DS123,
IF(U123="","Debes escribir el código del municipio de residencia del trabajador. ",
IF(_xlfn.IFNA(VLOOKUP(U123,MUNICIPIO,1,FALSE),-1)=-1,"El municipio de residencia del trabajador es inválido (por favor seleccionarlo de la lista). ","")
)
)</f>
        <v/>
      </c>
      <c r="EL123" s="46">
        <f>IF($DS123,
IF(V123="","Debes escribir el la dirección de residendia del trabajador. ","")
)</f>
        <v/>
      </c>
      <c r="EM123" s="46">
        <f>IF($DS123,
IF(W123="","Debes escribir la fecha de inicio de la liquidación. ",
IF(ISERR(DATE(YEAR(W123),MONTH(W123),DAY(W123))),"El valor ingresado en fecha de inicio de liquidación no tiene un formato válido. ",
IF( AND($E$6&lt;&gt;"", DATE(YEAR(W123), MONTH(W123), 1) &lt;&gt; IFERROR(DATE(MID($E$6, 1, 4), MID($E$6, 6, 2),1), "1/1/1900") ), "La fecha de inicio de la liquidación debe estar dentro del período liquidado. ", "")
)
)
)</f>
        <v/>
      </c>
      <c r="EN123" s="46">
        <f>IF($DS123,
IF(X123="","Debes escribir la fecha de fin de la liquidación. ",
IF(ISERR(DATE(YEAR(X123),MONTH(X123),DAY(X123))),"El valor ingresado en fecha de fin de liquidación no tiene un formato válido. ",
IF( AND($E$6&lt;&gt;"", DATE(YEAR(X123), MONTH(X123), 1) &lt;&gt; IFERROR(DATE(MID($E$6, 1, 4), MID($E$6, 6, 2),1), "1/1/1900") ), "La fecha de fin de la liquidación debe estar dentro del período liquidado. ", "")
)
)
)</f>
        <v/>
      </c>
      <c r="EO123" s="46">
        <f>IF($DS123,
IF(Y123="","Debes escribir la frecuencia de pago del trabajador. ",
IF(_xlfn.IFNA(VLOOKUP(Y123,PERÍODO_DE_NÓMINA,1,FALSE),-1)=-1,"La frecuencia de pago es inválida (por favor seleccionarlo de la lista). ","")
)
)</f>
        <v/>
      </c>
      <c r="EP123" s="46">
        <f>IF($DS123,
IF(Z123="","Debes escribir la fecha de pago. ",
IF(ISERR(DATE(YEAR(Z123),MONTH(Z123),DAY(Z123))), "El valor ingresado en fecha de pago no tiene un formato válido. ","")
)
)</f>
        <v/>
      </c>
      <c r="EQ123" s="46">
        <f>IF($DS123,
IF(AA123="","Debes escribir el medio de pago. ",
IF(_xlfn.IFNA(VLOOKUP(AA123,MEDIOS_DE_PAGO,1,FALSE),-1)=-1,"El medio de pago es inválido (por favor seleccionarlo de la lista). ","")
)
)</f>
        <v/>
      </c>
      <c r="ER123" s="46">
        <f>OR(AA123='Tablas '!$T$4,AA123='Tablas '!$T$7,AA123='Tablas '!$T$8,AA123='Tablas '!$T$11)</f>
        <v/>
      </c>
      <c r="ES123" s="46">
        <f>IF(AND($DS123,ER123),
IF(AB123="","Debes escribir la entidad bancaria. ",""),
""
)</f>
        <v/>
      </c>
      <c r="ET123" s="46">
        <f>IF(AND($DS123,ER123),
IF(AC123="","Debes escribir el tipo de cuenta bancaria. ",
IF(_xlfn.IFNA(VLOOKUP(AC123,TIPO_DE_CUENTA,1,FALSE),-1)=-1,"El tipo de cuenta bancaria es inválida (por favor seleccionarlo de la lista). ","")
),
""
)</f>
        <v/>
      </c>
      <c r="EU123" s="46">
        <f>IF(AND($DS123,ER123),
IF(AD123="","Debes escribir el número de cuenta bancaria. ",""),
""
)</f>
        <v/>
      </c>
      <c r="EV123" s="46">
        <f>IF($DS123,
IF(AE123="","Debes escribir el valor del sueldo básico. ",
IF( ISERR(_xlfn.NUMBERVALUE(AE123)), "El valor del sueldo básico debe ser un número válido. ", "")
)
)</f>
        <v/>
      </c>
      <c r="EW123" s="46">
        <f>IF($DS123,
IF(AF123="","Debes escribir el número de días trabajados. ",
IF( IFERROR(INT(AF123),1.1) &lt;&gt; IFERROR(_xlfn.NUMBERVALUE(AF123),1), "La cantidad de días trabajados debe ser un número entero. ", "")
)
)</f>
        <v/>
      </c>
      <c r="EX123" s="46">
        <f>IF($DS123,
IF(AG123="","Debes escribir el valor del sueldo trabajado. ",
IF( ISERR(_xlfn.NUMBERVALUE(AG123)), "El valor del sueldo trabajado debe ser un número válido. ", "")
)
)</f>
        <v/>
      </c>
      <c r="EY123" s="46">
        <f>IF($DS123,
IF( AND(AH123&lt;&gt;"", ISERR(_xlfn.NUMBERVALUE(AH123))), "El valor del auxilio de transporte debe ser un número válido. ", "")
)</f>
        <v/>
      </c>
      <c r="EZ123" s="46">
        <f>IF($DS123,
IF( AND(AI123&lt;&gt;"", ISERR(_xlfn.NUMBERVALUE(AI123))), "El valor de viáticos salariales debe ser un número válido. ", "")
)</f>
        <v/>
      </c>
      <c r="FA123" s="46">
        <f>IF($DS123,
IF( AND(AJ123&lt;&gt;"", ISERR(_xlfn.NUMBERVALUE(AJ123))), "El valor de viáticos NO salariales debe ser un número válido. ", "")
)</f>
        <v/>
      </c>
      <c r="FB123" s="46">
        <f>CONCATENATE(AK123,AL123)&lt;&gt;""</f>
        <v/>
      </c>
      <c r="FC123" s="46">
        <f>IF(AND($DS123,FB123),
IF(AK123="","Debes escribir el número de horas extras diurnas. ",
IF( IFERROR(INT(AK123),1.1) &lt;&gt; IFERROR(_xlfn.NUMBERVALUE(AK123),1), "La cantidad de horas extras diurnas debe ser un número entero. ", "")
),
""
)</f>
        <v/>
      </c>
      <c r="FD123" s="46">
        <f>IF(AND($DS123,FB123),
IF(AL123="","Debes escribir el valor de las horas extras diurnas. ",
IF( ISERR(_xlfn.NUMBERVALUE(AL123)), "El valor de las horas extras duirnas debe ser un número válido. ", "")
),
""
)</f>
        <v/>
      </c>
      <c r="FE123" s="46">
        <f>CONCATENATE(AM123,AN123)&lt;&gt;""</f>
        <v/>
      </c>
      <c r="FF123" s="46">
        <f>IF(AND($DS123,FE123),
IF(AM123="","Debes escribir el número de horas extras nocturnas. ",
IF( IFERROR(INT(AM123),1.1) &lt;&gt; IFERROR(_xlfn.NUMBERVALUE(AM123),1), "La cantidad de horas extras nocturnas debe ser un número entero. ", "")
),
""
)</f>
        <v/>
      </c>
      <c r="FG123" s="46">
        <f>IF(AND($DS123,FE123),
IF(AN123="","Debes escribir el valor de las horas extras nocturnas. ",
IF( ISERR(_xlfn.NUMBERVALUE(AN123)), "El valor de las horas extras nocturnas debe ser un número válido. ", "")
),
""
)</f>
        <v/>
      </c>
      <c r="FH123" s="46">
        <f>CONCATENATE(AO123,AP123)&lt;&gt;""</f>
        <v/>
      </c>
      <c r="FI123" s="46">
        <f>IF(AND($DS123,FH123),
IF(AO123="","Debes escribir el número de horas extras diurnas dominicales y festivas. ",
IF( IFERROR(INT(AO123),1.1) &lt;&gt; IFERROR(_xlfn.NUMBERVALUE(AO123),1), "La cantidad de horas extras diurnas dominicales y festivas debe ser un número entero. ", "")
),
""
)</f>
        <v/>
      </c>
      <c r="FJ123" s="46">
        <f>IF(AND($DS123,FH123),
IF(AP123="","Debes escribir el valor de las horas extras diurnas dominicales y festivas. ",
IF( ISERR(_xlfn.NUMBERVALUE(AP123)), "El valor de las horas extras diurnas dominicales y festivas debe ser un número válido. ", "")
),
""
)</f>
        <v/>
      </c>
      <c r="FK123" s="46">
        <f>CONCATENATE(AQ123,AR123)&lt;&gt;""</f>
        <v/>
      </c>
      <c r="FL123" s="46">
        <f>IF(AND($DS123,FK123),
IF(AQ123="","Debes escribir el número de horas extras nocturnas dominicales y festivas. ",
IF( IFERROR(INT(AQ123),1.1) &lt;&gt; IFERROR(_xlfn.NUMBERVALUE(AQ123),1), "La cantidad de horas extras nocturnas dominicales y festivas debe ser un número entero. ", "")
),
""
)</f>
        <v/>
      </c>
      <c r="FM123" s="46">
        <f>IF(AND($DS123,FK123),
IF(AR123="","Debes escribir el valor de las horas extras nocturnas dominicales y festivas. ",
IF( ISERR(_xlfn.NUMBERVALUE(AR123)), "El valor de las horas extras nocturnas dominicales y festivas debe ser un número válido. ", "")
),
""
)</f>
        <v/>
      </c>
      <c r="FN123" s="46">
        <f>CONCATENATE(AS123,AT123)&lt;&gt;""</f>
        <v/>
      </c>
      <c r="FO123" s="46">
        <f>IF(AND($DS123,FN123),
IF(AS123="","Debes escribir el número de horas recargo nocturno. ",
IF( IFERROR(INT(AS123),1.1) &lt;&gt; IFERROR(_xlfn.NUMBERVALUE(AS123),1), "La cantidad de horas recargo nocturno debe ser un número entero. ", "")
),
""
)</f>
        <v/>
      </c>
      <c r="FP123" s="46">
        <f>IF(AND($DS123,FN123),
IF(AT123="","Debes escribir el valor de las horas recargo nocturno. ",
IF( ISERR(_xlfn.NUMBERVALUE(AT123)), "El valor de las horas recargo nocturno debe ser un número válido. ", "")
),
""
)</f>
        <v/>
      </c>
      <c r="FQ123" s="46">
        <f>CONCATENATE(AU123,AV123)&lt;&gt;""</f>
        <v/>
      </c>
      <c r="FR123" s="46">
        <f>IF(AND($DS123,FQ123),
IF(AU123="","Debes escribir el número de horas recargo diurno dominical y festivo. ",
IF( IFERROR(INT(AU123),1.1) &lt;&gt; IFERROR(_xlfn.NUMBERVALUE(AU123),1), "La cantidad de horas recargo diurno dominical y festivo debe ser un número entero. ", "")
),
""
)</f>
        <v/>
      </c>
      <c r="FS123" s="46">
        <f>IF(AND($DS123,FQ123),
IF(AV123="","Debes escribir el valor de las horas recargo diurno dominical y festivo. ",
IF( ISERR(_xlfn.NUMBERVALUE(AV123)), "El valor de las horas recargo diurno dominical y festivo debe ser un número válido. ", "")
),
""
)</f>
        <v/>
      </c>
      <c r="FT123" s="46">
        <f>CONCATENATE(AW123,AX123)&lt;&gt;""</f>
        <v/>
      </c>
      <c r="FU123" s="46">
        <f>IF(AND($DS123,FT123),
IF(AW123="","Debes escribir el número de horas recargo nocturno dominical y festivo. ",
IF( IFERROR(INT(AW123),1.1) &lt;&gt; IFERROR(_xlfn.NUMBERVALUE(AW123),1), "La cantidad de horas recargo nocturno dominical y festivo debe ser un número entero. ", "")
),
""
)</f>
        <v/>
      </c>
      <c r="FV123" s="46">
        <f>IF(AND($DS123,FT123),
IF(AX123="","Debes escribir el valor de las horas recargo nocturno dominical y festivo. ",
IF( ISERR(_xlfn.NUMBERVALUE(AX123)), "El valor de las horas recargo nocturno dominical y festivo debe ser un número válido. ", "")
),
""
)</f>
        <v/>
      </c>
      <c r="FW123" s="46">
        <f>CONCATENATE(AY123,AZ123)&lt;&gt;""</f>
        <v/>
      </c>
      <c r="FX123" s="46">
        <f>IF(AND($DS123,FW123),
IF(AY123="","Debes escribir el número de días de vacaciones comunes. ",
IF( IFERROR(INT(AY123),1.1) &lt;&gt; IFERROR(_xlfn.NUMBERVALUE(AY123),1), "La cantidad de días de vacaciones comunes debe ser un número entero. ", "")
),
""
)</f>
        <v/>
      </c>
      <c r="FY123" s="46">
        <f>IF(AND($DS123,FW123),
IF(AZ123="","Debes escribir el valor de las vacaciones comunes. ",
IF( ISERR(_xlfn.NUMBERVALUE(AZ123)), "El valor de las vacaciones comunes debe ser un número válido. ", "")
),
""
)</f>
        <v/>
      </c>
      <c r="FZ123" s="46">
        <f>CONCATENATE(BA123,BB123)&lt;&gt;""</f>
        <v/>
      </c>
      <c r="GA123" s="46">
        <f>IF(AND($DS123,FZ123),
IF(BA123="","Debes escribir el número de días de vacaciones compensadas. ",
IF( IFERROR(INT(BA123),1.1) &lt;&gt; IFERROR(_xlfn.NUMBERVALUE(BA123),1), "La cantidad de días de vacaciones compensadas debe ser un número entero. ", "")
),
""
)</f>
        <v/>
      </c>
      <c r="GB123" s="46">
        <f>IF(AND($DS123,FZ123),
IF(BB123="","Debes escribir el valor de las vacaciones compensadas. ",
IF( ISERR(_xlfn.NUMBERVALUE(BB123)), "El valor de las vacaciones compensadas debe ser un número válido. ", "")
),
""
)</f>
        <v/>
      </c>
      <c r="GC123" s="46">
        <f>CONCATENATE(BC123,BD123)&lt;&gt;""</f>
        <v/>
      </c>
      <c r="GD123" s="46">
        <f>IF(AND($DS123,GC123),
IF(BC123="","Debes escribir el número de días de prima salarial. ",
IF( IFERROR(INT(BC123),1.1) &lt;&gt; IFERROR(_xlfn.NUMBERVALUE(BC123),1), "La cantidad de días de prima salarial debe ser un número entero. ", "")
),
""
)</f>
        <v/>
      </c>
      <c r="GE123" s="46">
        <f>IF(AND($DS123,GC123),
IF(BD123="","Debes escribir el valor de los días de prima salarial. ",
IF( ISERR(_xlfn.NUMBERVALUE(BD123)), "El valor de los días de prima salarial debe ser un número válido. ", "")
),
""
)</f>
        <v/>
      </c>
      <c r="GF123" s="46">
        <f>IF($DS123,
IF( AND(BE123&lt;&gt;"", ISERR(_xlfn.NUMBERVALUE(BE123))), "El valor de la prima NO saliarial debe ser un número válido. ", "")
)</f>
        <v/>
      </c>
      <c r="GG123" s="46">
        <f>CONCATENATE(BF123,BG123,BH123)&lt;&gt;""</f>
        <v/>
      </c>
      <c r="GH123" s="46">
        <f>IF(AND($DS123,GG123),
IF(BF123="","Debes escribir el valor de las cesantías. ",
IF( ISERR(_xlfn.NUMBERVALUE(BF123)), "El valor de las cesantías debe ser un número válido. ", "")
),
""
)</f>
        <v/>
      </c>
      <c r="GI123" s="46">
        <f>IF(AND($DS123,GG123),
IF(BG123="","Debes escribir el % de cesantías. ",
IF( ISERR(_xlfn.NUMBERVALUE(BG123)), "El % de cesantías debe ser un número válido. ", "")
),
""
)</f>
        <v/>
      </c>
      <c r="GJ123" s="46">
        <f>IF(AND($DS123,GG123),
IF(BH123="","Debes escribir el valor de intereses de cesantías. ",
IF( ISERR(_xlfn.NUMBERVALUE(BH123)), "El valor de intereses de cesantías debe ser un número válido. ", "")
),
""
)</f>
        <v/>
      </c>
      <c r="GK123" s="46">
        <f>CONCATENATE(BI123,BJ123,BK123)&lt;&gt;""</f>
        <v/>
      </c>
      <c r="GL123" s="46">
        <f>IF(AND($DS123,GK123),
IF(BI123="","Debes escribir el número de días de incapacidad. ",
IF( IFERROR(INT(BI123),1.1) &lt;&gt; IFERROR(_xlfn.NUMBERVALUE(BI123),1), "La cantidad de días de incapacidad debe ser un número entero. ", "")
),
""
)</f>
        <v/>
      </c>
      <c r="GM123" s="46">
        <f>IF(AND($DS123,GK123),
IF(BJ123="","Debes escribir el tipo de incapacidad. ",
IF(_xlfn.IFNA(VLOOKUP(BJ123,TIPO_DE_INCAPACIDAD,1,FALSE),-1)=-1,"El tipo de incapacidad es inválida (por favor seleccionarlo de la lista). ","")
),
""
)</f>
        <v/>
      </c>
      <c r="GN123" s="46">
        <f>IF(AND($DS123,GK123),
IF(BK123="","Debes escribir el valor de la incapacidad. ",
IF( ISERR(_xlfn.NUMBERVALUE(BK123)), "El valor de la incapacidad debe ser un número válido. ", "")
),
""
)</f>
        <v/>
      </c>
      <c r="GO123" s="46">
        <f>CONCATENATE(BL123,BM123)&lt;&gt;""</f>
        <v/>
      </c>
      <c r="GP123" s="46">
        <f>IF(AND($DS123,GO123),
IF(BL123="","Debes escribir el número de días de licencia de maternidad o paternidad. ",
IF( IFERROR(INT(BL123),1.1) &lt;&gt; IFERROR(_xlfn.NUMBERVALUE(BL123),1), "La cantidad de días de licencia de maternidad o paternidad debe ser un número entero. ", "")
),
""
)</f>
        <v/>
      </c>
      <c r="GQ123" s="46">
        <f>IF(AND($DS123,GO123),
IF(BM123="","Debes escribir el valor de la licencia de maternidad o paternidad. ",
IF( ISERR(_xlfn.NUMBERVALUE(BM123)), "El valor de la licencia de maternidad o paternidad debe ser un número válido. ", "")
),
""
)</f>
        <v/>
      </c>
      <c r="GR123" s="46">
        <f>CONCATENATE(BN123,BO123)&lt;&gt;""</f>
        <v/>
      </c>
      <c r="GS123" s="46">
        <f>IF(AND($DS123,GR123),
IF(BN123="","Debes escribir el número de días de licencia remunerada. ",
IF( IFERROR(INT(BN123),1.1) &lt;&gt; IFERROR(_xlfn.NUMBERVALUE(BN123),1), "La cantidad de días de licencia remunerada debe ser un número entero. ", "")
),
""
)</f>
        <v/>
      </c>
      <c r="GT123" s="46">
        <f>IF(AND($DS123,GR123),
IF(BO123="","Debes escribir el valor de la licencia remunerada. ",
IF( ISERR(_xlfn.NUMBERVALUE(BO123)), "El valor de la licencia remunerada debe ser un número válido. ", "")
),
""
)</f>
        <v/>
      </c>
      <c r="GU123" s="46">
        <f>IF($DS123,
IF( AND(BP123&lt;&gt;"", ISERR(_xlfn.NUMBERVALUE(BP123))), "El valor de la licencia NO remunerada debe ser un número válido. ", "")
)</f>
        <v/>
      </c>
      <c r="GV123" s="46">
        <f>IF($DS123,
IF( AND(BQ123&lt;&gt;"", ISERR(_xlfn.NUMBERVALUE(BQ123))), "El valor de auxilios salariales debe ser un número válido. ", "")
)</f>
        <v/>
      </c>
      <c r="GW123" s="46">
        <f>IF($DS123,
IF( AND(BR123&lt;&gt;"", ISERR(_xlfn.NUMBERVALUE(BR123))), "El valor de auxilios NO salariales debe ser un número válido. ", "")
)</f>
        <v/>
      </c>
      <c r="GX123" s="46">
        <f>IF($DS123,
IF( AND(BS123&lt;&gt;"", ISERR(_xlfn.NUMBERVALUE(BS123))), "El valor de bonos salariales debe ser un número válido. ", "")
)</f>
        <v/>
      </c>
      <c r="GY123" s="46">
        <f>IF($DS123,
IF( AND(BT123&lt;&gt;"", ISERR(_xlfn.NUMBERVALUE(BT123))), "El valor de bonos NO salariales debe ser un número válido. ", "")
)</f>
        <v/>
      </c>
      <c r="GZ123" s="46">
        <f>IF($DS123,
IF( AND(BU123&lt;&gt;"", ISERR(_xlfn.NUMBERVALUE(BU123))), "El valor de bonos salariales de alimentación debe ser un número válido. ", "")
)</f>
        <v/>
      </c>
      <c r="HA123" s="46">
        <f>IF($DS123,
IF( AND(BV123&lt;&gt;"", ISERR(_xlfn.NUMBERVALUE(BV123))), "El valor de bonos NO salariales de alimentación debe ser un número válido. ", "")
)</f>
        <v/>
      </c>
      <c r="HB123" s="46">
        <f>IF($DS123,
IF( AND(BW123&lt;&gt;"", ISERR(_xlfn.NUMBERVALUE(BW123))), "El valor de bonificaciones salariales debe ser un número válido. ", "")
)</f>
        <v/>
      </c>
      <c r="HC123" s="46">
        <f>IF($DS123,
IF( AND(BX123&lt;&gt;"", ISERR(_xlfn.NUMBERVALUE(BX123))), "El valor de bonificaciones NO salariales debe ser un número válido. ", "")
)</f>
        <v/>
      </c>
      <c r="HD123" s="46">
        <f>IF($DS123,
IF( AND(BY123&lt;&gt;"", ISERR(_xlfn.NUMBERVALUE(BY123))), "El valor de compensaciones ordinarias debe ser un número válido. ", "")
)</f>
        <v/>
      </c>
      <c r="HE123" s="46">
        <f>IF($DS123,
IF( AND(BZ123&lt;&gt;"", ISERR(_xlfn.NUMBERVALUE(BZ123))), "El valor de compensaciones extraordinarias debe ser un número válido. ", "")
)</f>
        <v/>
      </c>
      <c r="HF123" s="46">
        <f>IF($DS123,
IF( AND(CA123&lt;&gt;"", ISERR(_xlfn.NUMBERVALUE(CA123))), "El valor de comisiones debe ser un número válido. ", "")
)</f>
        <v/>
      </c>
      <c r="HG123" s="46">
        <f>IF($DS123,
IF( AND(CB123&lt;&gt;"", ISERR(_xlfn.NUMBERVALUE(CB123))), "El valor de ausencia por huega debe ser un número válido. ", "")
)</f>
        <v/>
      </c>
      <c r="HH123" s="46">
        <f>IF($DS123,
IF( AND(CC123&lt;&gt;"", ISERR(_xlfn.NUMBERVALUE(CC123))), "El valor de anticipos debe ser un número válido. ", "")
)</f>
        <v/>
      </c>
      <c r="HI123" s="46">
        <f>IF($DS123,
IF( AND(CD123&lt;&gt;"", ISERR(_xlfn.NUMBERVALUE(CD123))), "El valor de pagos a terceros debe ser un número válido. ", "")
)</f>
        <v/>
      </c>
      <c r="HJ123" s="46">
        <f>IF($DS123,
IF( AND(CE123&lt;&gt;"", ISERR(_xlfn.NUMBERVALUE(CE123))), "El valor de dotación debe ser un número válido. ", "")
)</f>
        <v/>
      </c>
      <c r="HK123" s="46">
        <f>IF($DS123,
IF( AND(CF123&lt;&gt;"", ISERR(_xlfn.NUMBERVALUE(CF123))), "El valor de apoyo sostenibilidad debe ser un número válido. ", "")
)</f>
        <v/>
      </c>
      <c r="HL123" s="46">
        <f>IF($DS123,
IF( AND(CG123&lt;&gt;"", ISERR(_xlfn.NUMBERVALUE(CG123))), "El valor de teletrabajo debe ser un número válido. ", "")
)</f>
        <v/>
      </c>
      <c r="HM123" s="46">
        <f>IF($DS123,
IF( AND(CH123&lt;&gt;"", ISERR(_xlfn.NUMBERVALUE(CH123))), "El valor de bonificación de retiro debe ser un número válido. ", "")
)</f>
        <v/>
      </c>
      <c r="HN123" s="46">
        <f>IF($DS123,
IF( AND(CI123&lt;&gt;"", ISERR(_xlfn.NUMBERVALUE(CI123))), "El valor de indemnización de retiro debe ser un número válido. ", "")
)</f>
        <v/>
      </c>
      <c r="HO123" s="46">
        <f>IF($DS123,
IF( AND(CJ123&lt;&gt;"", ISERR(_xlfn.NUMBERVALUE(CJ123))), "El valor de reintegros debe ser un número válido. ", "")
)</f>
        <v/>
      </c>
      <c r="HP123" s="46">
        <f>CONCATENATE(CK123,CL123,CM123)&lt;&gt;""</f>
        <v/>
      </c>
      <c r="HQ123" s="46">
        <f>IF(AND($DS123,HP123),
IF(CK123="","Debes escribir la descripción de otro concepto no categorizado. ",""),
""
)</f>
        <v/>
      </c>
      <c r="HR123" s="46">
        <f>IF(AND($DS123,HP123),
IF(CONCATENATE(CL123,CM123)="","Debes escribir al menos un valor de concepto no categorizado (salarial o no salarial). ",
IF(ISERR(_xlfn.NUMBERVALUE(CL123)),"El valor salarial concepto no categorizado debe ser un número válido. ","")
),
""
)</f>
        <v/>
      </c>
      <c r="HS123" s="46">
        <f>IF(AND($DS123,HP123),
IF(CONCATENATE(CL123,CM123)="","Debes escribir al menos un valor de concepto no categorizado (salarial o no salarial). ",
IF(ISERR(_xlfn.NUMBERVALUE(CM123)),"El valor NO salarial concepto no categorizado debe ser un número válido. ","")
),
""
)</f>
        <v/>
      </c>
      <c r="HT123" s="46">
        <f>IF($DS123,
IF(CN123="","Debes escribir el porcentaje del aporte a salud. ",
IF( ISERR(_xlfn.NUMBERVALUE(CN123)), "El valor del porcentaje del aporte a salud debe ser un número válido. ", "")
)
)</f>
        <v/>
      </c>
      <c r="HU123" s="46">
        <f>IF($DS123,
IF(CO123="","Debes escribir el valor del aporte a salud. ",
IF( ISERR(_xlfn.NUMBERVALUE(CO123)), "El valor del aporte a salud debe ser un número válido. ", "")
)
)</f>
        <v/>
      </c>
      <c r="HV123" s="46">
        <f>IF($DS123,
IF( AND(CP123&lt;&gt;"", ISERR(_xlfn.NUMBERVALUE(CP123))), "El valor plan complementario debe ser un número válido. ", "")
)</f>
        <v/>
      </c>
      <c r="HW123" s="46">
        <f>IF($DS123,
IF(CQ123="","Debes escribir el porcentaje del aporte a pensión. ",
IF( ISERR(_xlfn.NUMBERVALUE(CQ123)), "El valor del porcentaje del aporte a pensión debe ser un número válido. ", "")
)
)</f>
        <v/>
      </c>
      <c r="HX123" s="46">
        <f>IF($DS123,
IF(CR123="","Debes escribir el valor del aporte a pensión. ",
IF( ISERR(_xlfn.NUMBERVALUE(CR123)), "El valor del aporte a salud debe ser un número válido. ", "")
)
)</f>
        <v/>
      </c>
      <c r="HY123" s="46">
        <f>IF($DS123,
IF( AND(CS123&lt;&gt;"", ISERR(_xlfn.NUMBERVALUE(CS123))), "El valor pensión voluntaria debe ser un número válido. ", "")
)</f>
        <v/>
      </c>
      <c r="HZ123" s="46">
        <f>CONCATENATE(CT123,CU123,CV123,CW123)&lt;&gt;""</f>
        <v/>
      </c>
      <c r="IA123" s="46">
        <f>IF(AND($DS123,HZ123),
IF(CT123="","Debes escribir el % del fondo de seguridad pensional. ",
IF( ISERR(_xlfn.NUMBERVALUE(CT123)), "El % del fondo de seguridad debe ser un número válido. ", "")
),
""
)</f>
        <v/>
      </c>
      <c r="IB123" s="46">
        <f>IF(AND($DS123,HZ123),
IF(CU123="","Debes escribir el valor del aporte al fondo de solidaridad pensional. ",
IF( ISERR(_xlfn.NUMBERVALUE(CU123)), "El valor del aporte al fondo de solidaridad pensional debe ser un número válido. ", "")
),
""
)</f>
        <v/>
      </c>
      <c r="IC123" s="46">
        <f>IF(AND($DS123,HZ123),
IF(CV123="","Debes escribir el % del fondo de subsistencia. ",
IF( ISERR(_xlfn.NUMBERVALUE(CV123)), "El % del fondo de subsistencia debe ser un número válido. ", "")
),
""
)</f>
        <v/>
      </c>
      <c r="ID123" s="46">
        <f>IF(AND($DS123,HZ123),
IF(CW123="","Debes escribir el valor del fondo de subsistencia. ",
IF( ISERR(_xlfn.NUMBERVALUE(CW123)), "El valor del fondo de subsistencia debe ser un número válido. ", "")
),
""
)</f>
        <v/>
      </c>
      <c r="IE123" s="46">
        <f>CONCATENATE(CX123,CY123)&lt;&gt;""</f>
        <v/>
      </c>
      <c r="IF123" s="46">
        <f>IF(AND($DS123,IE123),
IF(CX123="","Debes escribir el % de sindicato. ",
IF( ISERR(_xlfn.NUMBERVALUE(CX123)), "El % de sindicato debe ser un número válido. ", "")
),
""
)</f>
        <v/>
      </c>
      <c r="IG123" s="46">
        <f>IF(AND($DS123,IE123),
IF(CY123="","Debes escribir el valor del sindicato. ",
IF( ISERR(_xlfn.NUMBERVALUE(CY123)), "El valor del sindicato debe ser un número válido. ", "")
),
""
)</f>
        <v/>
      </c>
      <c r="IH123" s="46">
        <f>IF($DS123,
IF( AND(CZ123&lt;&gt;"", ISERR(_xlfn.NUMBERVALUE(CZ123))), "El valor de sanción pública debe ser un número válido. ", "")
)</f>
        <v/>
      </c>
      <c r="II123" s="46">
        <f>IF($DS123,
IF( AND(DA123&lt;&gt;"", ISERR(_xlfn.NUMBERVALUE(DA123))), "El valor de sanción privada debe ser un número válido. ", "")
)</f>
        <v/>
      </c>
      <c r="IJ123" s="46">
        <f>CONCATENATE(DB123,DC123)&lt;&gt;""</f>
        <v/>
      </c>
      <c r="IK123" s="46">
        <f>IF(AND($DS123,IJ123),
IF(DB123="","Debes escribir la descripción de libranza. ",""),
""
)</f>
        <v/>
      </c>
      <c r="IL123" s="46">
        <f>IF(AND($DS123,IJ123),
IF(DC123="","Debes escribir la cuota libranza. ",
IF(ISERR(_xlfn.NUMBERVALUE(DC123)),"El valor de la cuota libranza debe ser un número válido. ","")
),
""
)</f>
        <v/>
      </c>
      <c r="IM123" s="46">
        <f>IF($DS123,
IF( AND(DD123&lt;&gt;"", ISERR(_xlfn.NUMBERVALUE(DD123))), "El valor de pagos a terceros debe ser un número válido. ", "")
)</f>
        <v/>
      </c>
      <c r="IN123" s="46">
        <f>IF($DS123,
IF( AND(DE123&lt;&gt;"", ISERR(_xlfn.NUMBERVALUE(DE123))), "El valor de anticipos debe ser un número válido. ", "")
)</f>
        <v/>
      </c>
      <c r="IO123" s="46">
        <f>IF($DS123,
IF( AND(DF123&lt;&gt;"", ISERR(_xlfn.NUMBERVALUE(DF123))), "El valor de AFC debe ser un número válido. ", "")
)</f>
        <v/>
      </c>
      <c r="IP123" s="46">
        <f>IF($DS123,
IF( AND(DG123&lt;&gt;"", ISERR(_xlfn.NUMBERVALUE(DG123))), "El valor de rete-fuente debe ser un número válido. ", "")
)</f>
        <v/>
      </c>
      <c r="IQ123" s="46">
        <f>IF($DS123,
IF( AND(DH123&lt;&gt;"", ISERR(_xlfn.NUMBERVALUE(DH123))), "El valor de cooperativa de trabajo debe ser un número válido. ", "")
)</f>
        <v/>
      </c>
      <c r="IR123" s="46">
        <f>IF($DS123,
IF( AND(DI123&lt;&gt;"", ISERR(_xlfn.NUMBERVALUE(DI123))), "El valor de embargo fiscal debe ser un número válido. ", "")
)</f>
        <v/>
      </c>
      <c r="IS123" s="46">
        <f>IF($DS123,
IF( AND(DJ123&lt;&gt;"", ISERR(_xlfn.NUMBERVALUE(DJ123))), "El valor de educación debe ser un número válido. ", "")
)</f>
        <v/>
      </c>
      <c r="IT123" s="46">
        <f>IF($DS123,
IF( AND(DK123&lt;&gt;"", ISERR(_xlfn.NUMBERVALUE(DK123))), "El valor de reintegro debe ser un número válido. ", "")
)</f>
        <v/>
      </c>
      <c r="IU123" s="46">
        <f>IF($DS123,
IF( AND(DL123&lt;&gt;"", ISERR(_xlfn.NUMBERVALUE(DL123))), "El valor de deuda debe ser un número válido. ", "")
)</f>
        <v/>
      </c>
      <c r="IV123" s="46">
        <f>IF($DS123,
IF( AND(DM123&lt;&gt;"", ISERR(_xlfn.NUMBERVALUE(DM123))), "El valor de otras deducciones debe ser un número válido. ", "")
)</f>
        <v/>
      </c>
      <c r="IW123" s="46">
        <f>IF($DS123,
IF(DN123="","Debes escribir el valor de los devengos totales. ",
IF( ISERR(_xlfn.NUMBERVALUE(DN123)), "El valor de los devengos totales debe ser un número válido. ", "")
)
)</f>
        <v/>
      </c>
      <c r="IX123" s="46">
        <f>IF($DS123,
IF(DO123="","Debes escribir el valor de las deducciones totales. ",
IF( ISERR(_xlfn.NUMBERVALUE(DO123)), "El valor de las deducciones totales debe ser un número válido. ", "")
)
)</f>
        <v/>
      </c>
      <c r="IY123" s="46">
        <f>IF($DS123,
IF(DP123="","Debes escribir el valor del salario total. ",
IF( ISERR(_xlfn.NUMBERVALUE(DP123)), "El valor del salario total debe ser un número válido. ", "")
)
)</f>
        <v/>
      </c>
    </row>
    <row r="124">
      <c r="B124" s="48" t="n">
        <v>112</v>
      </c>
      <c r="C124" s="61">
        <f>IF(AND(DS124,DP124&lt;&gt;""),
IF(DQ124="","OK","Error"),
""
)</f>
        <v/>
      </c>
      <c r="D124" s="53" t="n"/>
      <c r="E124" s="52" t="n"/>
      <c r="F124" s="112" t="n"/>
      <c r="G124" s="52" t="n"/>
      <c r="H124" s="53" t="n"/>
      <c r="I124" s="52" t="n"/>
      <c r="J124" s="52" t="n"/>
      <c r="K124" s="53" t="n"/>
      <c r="L124" s="55" t="n"/>
      <c r="M124" s="108" t="n"/>
      <c r="N124" s="56" t="n"/>
      <c r="O124" s="52" t="n"/>
      <c r="P124" s="52" t="n"/>
      <c r="Q124" s="52" t="n"/>
      <c r="R124" s="52" t="n"/>
      <c r="S124" s="52" t="n"/>
      <c r="T124" s="53" t="n"/>
      <c r="U124" s="52" t="n"/>
      <c r="V124" s="52" t="n"/>
      <c r="W124" s="55" t="n"/>
      <c r="X124" s="55" t="n"/>
      <c r="Y124" s="52" t="n"/>
      <c r="Z124" s="55" t="n"/>
      <c r="AA124" s="52" t="n"/>
      <c r="AB124" s="53" t="n"/>
      <c r="AC124" s="53" t="n"/>
      <c r="AD124" s="53" t="n"/>
      <c r="AE124" s="177" t="n"/>
      <c r="AF124" s="113" t="n"/>
      <c r="AG124" s="177" t="n"/>
      <c r="AH124" s="178" t="n"/>
      <c r="AI124" s="178" t="n"/>
      <c r="AJ124" s="178" t="n"/>
      <c r="AK124" s="114" t="n"/>
      <c r="AL124" s="178" t="n"/>
      <c r="AM124" s="114" t="n"/>
      <c r="AN124" s="178" t="n"/>
      <c r="AO124" s="114" t="n"/>
      <c r="AP124" s="178" t="n"/>
      <c r="AQ124" s="114" t="n"/>
      <c r="AR124" s="178" t="n"/>
      <c r="AS124" s="114" t="n"/>
      <c r="AT124" s="178" t="n"/>
      <c r="AU124" s="114" t="n"/>
      <c r="AV124" s="178" t="n"/>
      <c r="AW124" s="114" t="n"/>
      <c r="AX124" s="178" t="n"/>
      <c r="AY124" s="114" t="n"/>
      <c r="AZ124" s="178" t="n"/>
      <c r="BA124" s="114" t="n"/>
      <c r="BB124" s="178" t="n"/>
      <c r="BC124" s="114" t="n"/>
      <c r="BD124" s="178" t="n"/>
      <c r="BE124" s="178" t="n"/>
      <c r="BF124" s="178" t="n"/>
      <c r="BG124" s="59" t="n"/>
      <c r="BH124" s="178" t="n"/>
      <c r="BI124" s="114" t="n"/>
      <c r="BJ124" s="53" t="n"/>
      <c r="BK124" s="178" t="n"/>
      <c r="BL124" s="114" t="n"/>
      <c r="BM124" s="178" t="n"/>
      <c r="BN124" s="114" t="n"/>
      <c r="BO124" s="178" t="n"/>
      <c r="BP124" s="178" t="n"/>
      <c r="BQ124" s="178" t="n"/>
      <c r="BR124" s="178" t="n"/>
      <c r="BS124" s="178" t="n"/>
      <c r="BT124" s="178" t="n"/>
      <c r="BU124" s="178" t="n"/>
      <c r="BV124" s="178" t="n"/>
      <c r="BW124" s="178" t="n"/>
      <c r="BX124" s="178" t="n"/>
      <c r="BY124" s="178" t="n"/>
      <c r="BZ124" s="178" t="n"/>
      <c r="CA124" s="178" t="n"/>
      <c r="CB124" s="178" t="n"/>
      <c r="CC124" s="178" t="n"/>
      <c r="CD124" s="178" t="n"/>
      <c r="CE124" s="178" t="n"/>
      <c r="CF124" s="178" t="n"/>
      <c r="CG124" s="178" t="n"/>
      <c r="CH124" s="178" t="n"/>
      <c r="CI124" s="178" t="n"/>
      <c r="CJ124" s="178" t="n"/>
      <c r="CK124" s="53" t="n"/>
      <c r="CL124" s="178" t="n"/>
      <c r="CM124" s="178" t="n"/>
      <c r="CN124" s="60" t="n"/>
      <c r="CO124" s="177" t="n"/>
      <c r="CP124" s="178" t="n"/>
      <c r="CQ124" s="60" t="n"/>
      <c r="CR124" s="177" t="n"/>
      <c r="CS124" s="178" t="n"/>
      <c r="CT124" s="59" t="n"/>
      <c r="CU124" s="178" t="n"/>
      <c r="CV124" s="59" t="n"/>
      <c r="CW124" s="178" t="n"/>
      <c r="CX124" s="59" t="n"/>
      <c r="CY124" s="178" t="n"/>
      <c r="CZ124" s="178" t="n"/>
      <c r="DA124" s="178" t="n"/>
      <c r="DB124" s="53" t="n"/>
      <c r="DC124" s="178" t="n"/>
      <c r="DD124" s="178" t="n"/>
      <c r="DE124" s="178" t="n"/>
      <c r="DF124" s="178" t="n"/>
      <c r="DG124" s="178" t="n"/>
      <c r="DH124" s="178" t="n"/>
      <c r="DI124" s="178" t="n"/>
      <c r="DJ124" s="178" t="n"/>
      <c r="DK124" s="178" t="n"/>
      <c r="DL124" s="178" t="n"/>
      <c r="DM124" s="178" t="n"/>
      <c r="DN124" s="177" t="n"/>
      <c r="DO124" s="177" t="n"/>
      <c r="DP124" s="177" t="n"/>
      <c r="DQ124" s="76">
        <f>IF(AND(DS124,DP124&lt;&gt;""),
CONCATENATE(DT124,DU124,DV124,DW124,DX124,DY124,DZ124,EA124,EB124,EC124,ED124,EE124,EF124,EG124,EH124,EI124,EJ124,EK124,EL124,EM124,EN124,EO124,EP124,EQ124,ES124,ET124,EU124,EV124,EW124,EX124,EY124,EZ124,FA124,FC124,FD124,FF124,FG124,FI124,FJ124,FL124,FM124,FO124,FP124,FR124,FS124,FU124,FV124,FX124,FY124,GA124,GB124,GD124,GE124,GF124,GH124,GI124,GJ124,GL124,GM124,GN124,GP124,GQ124,GS124,GT124,GU124,GV124,GW124,GX124,GY124,GZ124,HA124,HB124,HC124,HD124,HE124,HF124,HG124,HH124,HI124,HJ124,HK124,HL124,HM124,HN124,HO124,HQ124,HR124,HS124,HT124,HU124,HV124,HW124,HX124,HY124,IA124,IB124,IC124,ID124,IF124,IG124,IH124,II124,IK124,IL124,IM124,IN124,IO124,IP124,IQ124,IR124,IS124,IT124,IU124,IV124,IW124,IX124,IY124,IZ124),
""
)</f>
        <v/>
      </c>
      <c r="DR124" s="53" t="n"/>
      <c r="DS124" s="46">
        <f>CONCATENATE(D124,$E124,$F124,$G124,H124,$I124,$J124,K124,$L124,$M124,N124,$O124,$P124,$Q124,$R124,$S124,T124,$U124,$V124,$W124,$X124,$Y124,$Z124,$AA124,AB124,AC124,AD124,$AE124,$AF124,$AG124,AH124,AI124,AJ124,AK124,AL124,AM124,AN124,AO124,AP124,AQ124,AR124,AS124,AT124,AU124,AV124,AW124,AX124,AY124,AZ124,BA124,BB124,BC124,BD124,BE124,BF124,BG124,BH124,BI124,BJ124,BK124,BL124,BM124,BN124,BO124,BP124,BQ124,BR124,BS124,BT124,BU124,BV124,BW124,BX124,BY124,BZ124,CA124,CB124,CC124,CD124,CE124,CF124,CG124,CH124,CI124,CJ124,CK124,CL124,CM124,$CN124,$CO124,CP124,$CQ124,$CR124,CS124,CT124,CU124,CV124,CW124,CX124,CY124,CZ124,DA124,DB124,DC124,DD124,DE124,DF124,DG124,DH124,DI124,DJ124,DK124,DL124,DM124,$DN124,$DO124,$DP124,DR124)&lt;&gt;""</f>
        <v/>
      </c>
      <c r="DT124" s="46">
        <f>IF(AND($DS124,$E$4&lt;&gt;""),
IF(LEFT($E$4,2) = "1.",
IF(D124&lt;&gt;"","El CUNE sólo se envía en operaciones de novedad o ajuste. ",""),
IF(D124="","Debes escribir un CUNE válido para realizar operaciones de novedad o ajuste. ","")),
""
)</f>
        <v/>
      </c>
      <c r="DU124" s="46">
        <f>IF($DS124,
IF(E124="","Debes seleccionar el tipo de documento del empleado. ",
IF(_xlfn.IFNA(VLOOKUP(E124,TIPO_DE_DOCUMENTO,1,FALSE),-1)=-1,"El tipo de documento no es válido (por favor seleccionarlo de la lista). ","")
)
)</f>
        <v/>
      </c>
      <c r="DV124" s="46">
        <f>IF($DS124,
IF(F124="","Debes escribir el número de documento del empleado. ","")
)</f>
        <v/>
      </c>
      <c r="DW124" s="46">
        <f>IF($DS124,
IF(G124="","Debes escribir el primer nombre del empleado. ","")
)</f>
        <v/>
      </c>
      <c r="DY124" s="46">
        <f>IF($DS124,
IF(I124="","Debes escribir el primer apellido del empleado. ","")
)</f>
        <v/>
      </c>
      <c r="DZ124" s="46">
        <f>IF($DS124,
IF(J124="","Debes escribir el segundo apellido del empleado. ","")
)</f>
        <v/>
      </c>
      <c r="EB124" s="46">
        <f>IF($DS124,
IF(L124="","Debes escribir la fecha de ingreso del empleado. ",
IF(ISERR(DATE(YEAR(L124),MONTH(L124),DAY(L124))), "El valor ingresado en fecha de ingreso no tiene un formato válido. ","")
)
)</f>
        <v/>
      </c>
      <c r="EC124" s="46">
        <f>IF($DS124,
IF(M124="","Debes escribir el tiempo laborado. ",
IF( IFERROR(INT(M124),1.1) &lt;&gt; IFERROR(_xlfn.NUMBERVALUE(M124),1), "El valor de los días trabajados debe ser un número entero. ", "")
)
)</f>
        <v/>
      </c>
      <c r="ED124" s="46">
        <f>IF($DS124,
IF( AND(N124&lt;&gt;"", ISERR(DATE(YEAR(N124),MONTH(N124),DAY(N124))) ), "El valor ingresado en fecha de ingreso no tiene un formato válido. ",
IF( AND(N124&lt;&gt;"", $E$6&lt;&gt;"", DATE(YEAR(N124), MONTH(N124), 1) &lt;&gt; IFERROR(DATE(MID($E$6, 1, 4), MID($E$6, 6, 2),1), "1/1/1900") ), "La fecha de retiro debe estar dentro del período liquidado. ", "")
)
)</f>
        <v/>
      </c>
      <c r="EE124" s="46">
        <f>IF($DS124,
IF(O124="","Debes seleccionar el tipo de trabajador. ",
IF(_xlfn.IFNA(VLOOKUP(O124,TIPO_DE_TRABAJADOR,1,FALSE),-1)=-1,"El tipo de trabajador no es válido (por favor seleccionarlo de la lista). ","")
)
)</f>
        <v/>
      </c>
      <c r="EF124" s="46">
        <f>IF($DS124,
IF(P124="","Debes seleccionar si es un trabajador dependiente pensionado por vejez. ",
IF(_xlfn.IFNA(VLOOKUP(P124,SUBTIPO_DE_TRABAJADOR,1,FALSE),-1)=-1,"El tipo de trabajador dependiente pensionado por vejez no es válido (por favor seleccionarlo de la lista). ","")
)
)</f>
        <v/>
      </c>
      <c r="EG124" s="46">
        <f>IF($DS124,
IF(Q124="","Debes seleccionar el tipo de contrato del trabajador. ",
IF(_xlfn.IFNA(VLOOKUP(Q124,TIPO_DE_CONTRATO,1,FALSE),-1)=-1,"El tipo de contrato del trabajador no es válido (por favor seleccionarlo de la lista). ","")
)
)</f>
        <v/>
      </c>
      <c r="EH124" s="46">
        <f>IF($DS124,
IF(R124="","Debes seleccionar si es un salario integral. ",
IF(_xlfn.IFNA(VLOOKUP(R124,SI_NO,1,FALSE),-1)=-1,"Valor no válido para salario integral (por favor seleccionarlo de la lista). ","")
)
)</f>
        <v/>
      </c>
      <c r="EI124" s="46">
        <f>IF($DS124,
IF(S124="","Debes seleccionar si el trabajador realiza actividades de riesgo. ",
IF(_xlfn.IFNA(VLOOKUP(S124,SI_NO,1,FALSE),-1)=-1,"Valor no válido para actividad de alto riesgo (por favor seleccionarlo de la lista). ","")
)
)</f>
        <v/>
      </c>
      <c r="EK124" s="46">
        <f>IF($DS124,
IF(U124="","Debes escribir el código del municipio de residencia del trabajador. ",
IF(_xlfn.IFNA(VLOOKUP(U124,MUNICIPIO,1,FALSE),-1)=-1,"El municipio de residencia del trabajador es inválido (por favor seleccionarlo de la lista). ","")
)
)</f>
        <v/>
      </c>
      <c r="EL124" s="46">
        <f>IF($DS124,
IF(V124="","Debes escribir el la dirección de residendia del trabajador. ","")
)</f>
        <v/>
      </c>
      <c r="EM124" s="46">
        <f>IF($DS124,
IF(W124="","Debes escribir la fecha de inicio de la liquidación. ",
IF(ISERR(DATE(YEAR(W124),MONTH(W124),DAY(W124))),"El valor ingresado en fecha de inicio de liquidación no tiene un formato válido. ",
IF( AND($E$6&lt;&gt;"", DATE(YEAR(W124), MONTH(W124), 1) &lt;&gt; IFERROR(DATE(MID($E$6, 1, 4), MID($E$6, 6, 2),1), "1/1/1900") ), "La fecha de inicio de la liquidación debe estar dentro del período liquidado. ", "")
)
)
)</f>
        <v/>
      </c>
      <c r="EN124" s="46">
        <f>IF($DS124,
IF(X124="","Debes escribir la fecha de fin de la liquidación. ",
IF(ISERR(DATE(YEAR(X124),MONTH(X124),DAY(X124))),"El valor ingresado en fecha de fin de liquidación no tiene un formato válido. ",
IF( AND($E$6&lt;&gt;"", DATE(YEAR(X124), MONTH(X124), 1) &lt;&gt; IFERROR(DATE(MID($E$6, 1, 4), MID($E$6, 6, 2),1), "1/1/1900") ), "La fecha de fin de la liquidación debe estar dentro del período liquidado. ", "")
)
)
)</f>
        <v/>
      </c>
      <c r="EO124" s="46">
        <f>IF($DS124,
IF(Y124="","Debes escribir la frecuencia de pago del trabajador. ",
IF(_xlfn.IFNA(VLOOKUP(Y124,PERÍODO_DE_NÓMINA,1,FALSE),-1)=-1,"La frecuencia de pago es inválida (por favor seleccionarlo de la lista). ","")
)
)</f>
        <v/>
      </c>
      <c r="EP124" s="46">
        <f>IF($DS124,
IF(Z124="","Debes escribir la fecha de pago. ",
IF(ISERR(DATE(YEAR(Z124),MONTH(Z124),DAY(Z124))), "El valor ingresado en fecha de pago no tiene un formato válido. ","")
)
)</f>
        <v/>
      </c>
      <c r="EQ124" s="46">
        <f>IF($DS124,
IF(AA124="","Debes escribir el medio de pago. ",
IF(_xlfn.IFNA(VLOOKUP(AA124,MEDIOS_DE_PAGO,1,FALSE),-1)=-1,"El medio de pago es inválido (por favor seleccionarlo de la lista). ","")
)
)</f>
        <v/>
      </c>
      <c r="ER124" s="46">
        <f>OR(AA124='Tablas '!$T$4,AA124='Tablas '!$T$7,AA124='Tablas '!$T$8,AA124='Tablas '!$T$11)</f>
        <v/>
      </c>
      <c r="ES124" s="46">
        <f>IF(AND($DS124,ER124),
IF(AB124="","Debes escribir la entidad bancaria. ",""),
""
)</f>
        <v/>
      </c>
      <c r="ET124" s="46">
        <f>IF(AND($DS124,ER124),
IF(AC124="","Debes escribir el tipo de cuenta bancaria. ",
IF(_xlfn.IFNA(VLOOKUP(AC124,TIPO_DE_CUENTA,1,FALSE),-1)=-1,"El tipo de cuenta bancaria es inválida (por favor seleccionarlo de la lista). ","")
),
""
)</f>
        <v/>
      </c>
      <c r="EU124" s="46">
        <f>IF(AND($DS124,ER124),
IF(AD124="","Debes escribir el número de cuenta bancaria. ",""),
""
)</f>
        <v/>
      </c>
      <c r="EV124" s="46">
        <f>IF($DS124,
IF(AE124="","Debes escribir el valor del sueldo básico. ",
IF( ISERR(_xlfn.NUMBERVALUE(AE124)), "El valor del sueldo básico debe ser un número válido. ", "")
)
)</f>
        <v/>
      </c>
      <c r="EW124" s="46">
        <f>IF($DS124,
IF(AF124="","Debes escribir el número de días trabajados. ",
IF( IFERROR(INT(AF124),1.1) &lt;&gt; IFERROR(_xlfn.NUMBERVALUE(AF124),1), "La cantidad de días trabajados debe ser un número entero. ", "")
)
)</f>
        <v/>
      </c>
      <c r="EX124" s="46">
        <f>IF($DS124,
IF(AG124="","Debes escribir el valor del sueldo trabajado. ",
IF( ISERR(_xlfn.NUMBERVALUE(AG124)), "El valor del sueldo trabajado debe ser un número válido. ", "")
)
)</f>
        <v/>
      </c>
      <c r="EY124" s="46">
        <f>IF($DS124,
IF( AND(AH124&lt;&gt;"", ISERR(_xlfn.NUMBERVALUE(AH124))), "El valor del auxilio de transporte debe ser un número válido. ", "")
)</f>
        <v/>
      </c>
      <c r="EZ124" s="46">
        <f>IF($DS124,
IF( AND(AI124&lt;&gt;"", ISERR(_xlfn.NUMBERVALUE(AI124))), "El valor de viáticos salariales debe ser un número válido. ", "")
)</f>
        <v/>
      </c>
      <c r="FA124" s="46">
        <f>IF($DS124,
IF( AND(AJ124&lt;&gt;"", ISERR(_xlfn.NUMBERVALUE(AJ124))), "El valor de viáticos NO salariales debe ser un número válido. ", "")
)</f>
        <v/>
      </c>
      <c r="FB124" s="46">
        <f>CONCATENATE(AK124,AL124)&lt;&gt;""</f>
        <v/>
      </c>
      <c r="FC124" s="46">
        <f>IF(AND($DS124,FB124),
IF(AK124="","Debes escribir el número de horas extras diurnas. ",
IF( IFERROR(INT(AK124),1.1) &lt;&gt; IFERROR(_xlfn.NUMBERVALUE(AK124),1), "La cantidad de horas extras diurnas debe ser un número entero. ", "")
),
""
)</f>
        <v/>
      </c>
      <c r="FD124" s="46">
        <f>IF(AND($DS124,FB124),
IF(AL124="","Debes escribir el valor de las horas extras diurnas. ",
IF( ISERR(_xlfn.NUMBERVALUE(AL124)), "El valor de las horas extras duirnas debe ser un número válido. ", "")
),
""
)</f>
        <v/>
      </c>
      <c r="FE124" s="46">
        <f>CONCATENATE(AM124,AN124)&lt;&gt;""</f>
        <v/>
      </c>
      <c r="FF124" s="46">
        <f>IF(AND($DS124,FE124),
IF(AM124="","Debes escribir el número de horas extras nocturnas. ",
IF( IFERROR(INT(AM124),1.1) &lt;&gt; IFERROR(_xlfn.NUMBERVALUE(AM124),1), "La cantidad de horas extras nocturnas debe ser un número entero. ", "")
),
""
)</f>
        <v/>
      </c>
      <c r="FG124" s="46">
        <f>IF(AND($DS124,FE124),
IF(AN124="","Debes escribir el valor de las horas extras nocturnas. ",
IF( ISERR(_xlfn.NUMBERVALUE(AN124)), "El valor de las horas extras nocturnas debe ser un número válido. ", "")
),
""
)</f>
        <v/>
      </c>
      <c r="FH124" s="46">
        <f>CONCATENATE(AO124,AP124)&lt;&gt;""</f>
        <v/>
      </c>
      <c r="FI124" s="46">
        <f>IF(AND($DS124,FH124),
IF(AO124="","Debes escribir el número de horas extras diurnas dominicales y festivas. ",
IF( IFERROR(INT(AO124),1.1) &lt;&gt; IFERROR(_xlfn.NUMBERVALUE(AO124),1), "La cantidad de horas extras diurnas dominicales y festivas debe ser un número entero. ", "")
),
""
)</f>
        <v/>
      </c>
      <c r="FJ124" s="46">
        <f>IF(AND($DS124,FH124),
IF(AP124="","Debes escribir el valor de las horas extras diurnas dominicales y festivas. ",
IF( ISERR(_xlfn.NUMBERVALUE(AP124)), "El valor de las horas extras diurnas dominicales y festivas debe ser un número válido. ", "")
),
""
)</f>
        <v/>
      </c>
      <c r="FK124" s="46">
        <f>CONCATENATE(AQ124,AR124)&lt;&gt;""</f>
        <v/>
      </c>
      <c r="FL124" s="46">
        <f>IF(AND($DS124,FK124),
IF(AQ124="","Debes escribir el número de horas extras nocturnas dominicales y festivas. ",
IF( IFERROR(INT(AQ124),1.1) &lt;&gt; IFERROR(_xlfn.NUMBERVALUE(AQ124),1), "La cantidad de horas extras nocturnas dominicales y festivas debe ser un número entero. ", "")
),
""
)</f>
        <v/>
      </c>
      <c r="FM124" s="46">
        <f>IF(AND($DS124,FK124),
IF(AR124="","Debes escribir el valor de las horas extras nocturnas dominicales y festivas. ",
IF( ISERR(_xlfn.NUMBERVALUE(AR124)), "El valor de las horas extras nocturnas dominicales y festivas debe ser un número válido. ", "")
),
""
)</f>
        <v/>
      </c>
      <c r="FN124" s="46">
        <f>CONCATENATE(AS124,AT124)&lt;&gt;""</f>
        <v/>
      </c>
      <c r="FO124" s="46">
        <f>IF(AND($DS124,FN124),
IF(AS124="","Debes escribir el número de horas recargo nocturno. ",
IF( IFERROR(INT(AS124),1.1) &lt;&gt; IFERROR(_xlfn.NUMBERVALUE(AS124),1), "La cantidad de horas recargo nocturno debe ser un número entero. ", "")
),
""
)</f>
        <v/>
      </c>
      <c r="FP124" s="46">
        <f>IF(AND($DS124,FN124),
IF(AT124="","Debes escribir el valor de las horas recargo nocturno. ",
IF( ISERR(_xlfn.NUMBERVALUE(AT124)), "El valor de las horas recargo nocturno debe ser un número válido. ", "")
),
""
)</f>
        <v/>
      </c>
      <c r="FQ124" s="46">
        <f>CONCATENATE(AU124,AV124)&lt;&gt;""</f>
        <v/>
      </c>
      <c r="FR124" s="46">
        <f>IF(AND($DS124,FQ124),
IF(AU124="","Debes escribir el número de horas recargo diurno dominical y festivo. ",
IF( IFERROR(INT(AU124),1.1) &lt;&gt; IFERROR(_xlfn.NUMBERVALUE(AU124),1), "La cantidad de horas recargo diurno dominical y festivo debe ser un número entero. ", "")
),
""
)</f>
        <v/>
      </c>
      <c r="FS124" s="46">
        <f>IF(AND($DS124,FQ124),
IF(AV124="","Debes escribir el valor de las horas recargo diurno dominical y festivo. ",
IF( ISERR(_xlfn.NUMBERVALUE(AV124)), "El valor de las horas recargo diurno dominical y festivo debe ser un número válido. ", "")
),
""
)</f>
        <v/>
      </c>
      <c r="FT124" s="46">
        <f>CONCATENATE(AW124,AX124)&lt;&gt;""</f>
        <v/>
      </c>
      <c r="FU124" s="46">
        <f>IF(AND($DS124,FT124),
IF(AW124="","Debes escribir el número de horas recargo nocturno dominical y festivo. ",
IF( IFERROR(INT(AW124),1.1) &lt;&gt; IFERROR(_xlfn.NUMBERVALUE(AW124),1), "La cantidad de horas recargo nocturno dominical y festivo debe ser un número entero. ", "")
),
""
)</f>
        <v/>
      </c>
      <c r="FV124" s="46">
        <f>IF(AND($DS124,FT124),
IF(AX124="","Debes escribir el valor de las horas recargo nocturno dominical y festivo. ",
IF( ISERR(_xlfn.NUMBERVALUE(AX124)), "El valor de las horas recargo nocturno dominical y festivo debe ser un número válido. ", "")
),
""
)</f>
        <v/>
      </c>
      <c r="FW124" s="46">
        <f>CONCATENATE(AY124,AZ124)&lt;&gt;""</f>
        <v/>
      </c>
      <c r="FX124" s="46">
        <f>IF(AND($DS124,FW124),
IF(AY124="","Debes escribir el número de días de vacaciones comunes. ",
IF( IFERROR(INT(AY124),1.1) &lt;&gt; IFERROR(_xlfn.NUMBERVALUE(AY124),1), "La cantidad de días de vacaciones comunes debe ser un número entero. ", "")
),
""
)</f>
        <v/>
      </c>
      <c r="FY124" s="46">
        <f>IF(AND($DS124,FW124),
IF(AZ124="","Debes escribir el valor de las vacaciones comunes. ",
IF( ISERR(_xlfn.NUMBERVALUE(AZ124)), "El valor de las vacaciones comunes debe ser un número válido. ", "")
),
""
)</f>
        <v/>
      </c>
      <c r="FZ124" s="46">
        <f>CONCATENATE(BA124,BB124)&lt;&gt;""</f>
        <v/>
      </c>
      <c r="GA124" s="46">
        <f>IF(AND($DS124,FZ124),
IF(BA124="","Debes escribir el número de días de vacaciones compensadas. ",
IF( IFERROR(INT(BA124),1.1) &lt;&gt; IFERROR(_xlfn.NUMBERVALUE(BA124),1), "La cantidad de días de vacaciones compensadas debe ser un número entero. ", "")
),
""
)</f>
        <v/>
      </c>
      <c r="GB124" s="46">
        <f>IF(AND($DS124,FZ124),
IF(BB124="","Debes escribir el valor de las vacaciones compensadas. ",
IF( ISERR(_xlfn.NUMBERVALUE(BB124)), "El valor de las vacaciones compensadas debe ser un número válido. ", "")
),
""
)</f>
        <v/>
      </c>
      <c r="GC124" s="46">
        <f>CONCATENATE(BC124,BD124)&lt;&gt;""</f>
        <v/>
      </c>
      <c r="GD124" s="46">
        <f>IF(AND($DS124,GC124),
IF(BC124="","Debes escribir el número de días de prima salarial. ",
IF( IFERROR(INT(BC124),1.1) &lt;&gt; IFERROR(_xlfn.NUMBERVALUE(BC124),1), "La cantidad de días de prima salarial debe ser un número entero. ", "")
),
""
)</f>
        <v/>
      </c>
      <c r="GE124" s="46">
        <f>IF(AND($DS124,GC124),
IF(BD124="","Debes escribir el valor de los días de prima salarial. ",
IF( ISERR(_xlfn.NUMBERVALUE(BD124)), "El valor de los días de prima salarial debe ser un número válido. ", "")
),
""
)</f>
        <v/>
      </c>
      <c r="GF124" s="46">
        <f>IF($DS124,
IF( AND(BE124&lt;&gt;"", ISERR(_xlfn.NUMBERVALUE(BE124))), "El valor de la prima NO saliarial debe ser un número válido. ", "")
)</f>
        <v/>
      </c>
      <c r="GG124" s="46">
        <f>CONCATENATE(BF124,BG124,BH124)&lt;&gt;""</f>
        <v/>
      </c>
      <c r="GH124" s="46">
        <f>IF(AND($DS124,GG124),
IF(BF124="","Debes escribir el valor de las cesantías. ",
IF( ISERR(_xlfn.NUMBERVALUE(BF124)), "El valor de las cesantías debe ser un número válido. ", "")
),
""
)</f>
        <v/>
      </c>
      <c r="GI124" s="46">
        <f>IF(AND($DS124,GG124),
IF(BG124="","Debes escribir el % de cesantías. ",
IF( ISERR(_xlfn.NUMBERVALUE(BG124)), "El % de cesantías debe ser un número válido. ", "")
),
""
)</f>
        <v/>
      </c>
      <c r="GJ124" s="46">
        <f>IF(AND($DS124,GG124),
IF(BH124="","Debes escribir el valor de intereses de cesantías. ",
IF( ISERR(_xlfn.NUMBERVALUE(BH124)), "El valor de intereses de cesantías debe ser un número válido. ", "")
),
""
)</f>
        <v/>
      </c>
      <c r="GK124" s="46">
        <f>CONCATENATE(BI124,BJ124,BK124)&lt;&gt;""</f>
        <v/>
      </c>
      <c r="GL124" s="46">
        <f>IF(AND($DS124,GK124),
IF(BI124="","Debes escribir el número de días de incapacidad. ",
IF( IFERROR(INT(BI124),1.1) &lt;&gt; IFERROR(_xlfn.NUMBERVALUE(BI124),1), "La cantidad de días de incapacidad debe ser un número entero. ", "")
),
""
)</f>
        <v/>
      </c>
      <c r="GM124" s="46">
        <f>IF(AND($DS124,GK124),
IF(BJ124="","Debes escribir el tipo de incapacidad. ",
IF(_xlfn.IFNA(VLOOKUP(BJ124,TIPO_DE_INCAPACIDAD,1,FALSE),-1)=-1,"El tipo de incapacidad es inválida (por favor seleccionarlo de la lista). ","")
),
""
)</f>
        <v/>
      </c>
      <c r="GN124" s="46">
        <f>IF(AND($DS124,GK124),
IF(BK124="","Debes escribir el valor de la incapacidad. ",
IF( ISERR(_xlfn.NUMBERVALUE(BK124)), "El valor de la incapacidad debe ser un número válido. ", "")
),
""
)</f>
        <v/>
      </c>
      <c r="GO124" s="46">
        <f>CONCATENATE(BL124,BM124)&lt;&gt;""</f>
        <v/>
      </c>
      <c r="GP124" s="46">
        <f>IF(AND($DS124,GO124),
IF(BL124="","Debes escribir el número de días de licencia de maternidad o paternidad. ",
IF( IFERROR(INT(BL124),1.1) &lt;&gt; IFERROR(_xlfn.NUMBERVALUE(BL124),1), "La cantidad de días de licencia de maternidad o paternidad debe ser un número entero. ", "")
),
""
)</f>
        <v/>
      </c>
      <c r="GQ124" s="46">
        <f>IF(AND($DS124,GO124),
IF(BM124="","Debes escribir el valor de la licencia de maternidad o paternidad. ",
IF( ISERR(_xlfn.NUMBERVALUE(BM124)), "El valor de la licencia de maternidad o paternidad debe ser un número válido. ", "")
),
""
)</f>
        <v/>
      </c>
      <c r="GR124" s="46">
        <f>CONCATENATE(BN124,BO124)&lt;&gt;""</f>
        <v/>
      </c>
      <c r="GS124" s="46">
        <f>IF(AND($DS124,GR124),
IF(BN124="","Debes escribir el número de días de licencia remunerada. ",
IF( IFERROR(INT(BN124),1.1) &lt;&gt; IFERROR(_xlfn.NUMBERVALUE(BN124),1), "La cantidad de días de licencia remunerada debe ser un número entero. ", "")
),
""
)</f>
        <v/>
      </c>
      <c r="GT124" s="46">
        <f>IF(AND($DS124,GR124),
IF(BO124="","Debes escribir el valor de la licencia remunerada. ",
IF( ISERR(_xlfn.NUMBERVALUE(BO124)), "El valor de la licencia remunerada debe ser un número válido. ", "")
),
""
)</f>
        <v/>
      </c>
      <c r="GU124" s="46">
        <f>IF($DS124,
IF( AND(BP124&lt;&gt;"", ISERR(_xlfn.NUMBERVALUE(BP124))), "El valor de la licencia NO remunerada debe ser un número válido. ", "")
)</f>
        <v/>
      </c>
      <c r="GV124" s="46">
        <f>IF($DS124,
IF( AND(BQ124&lt;&gt;"", ISERR(_xlfn.NUMBERVALUE(BQ124))), "El valor de auxilios salariales debe ser un número válido. ", "")
)</f>
        <v/>
      </c>
      <c r="GW124" s="46">
        <f>IF($DS124,
IF( AND(BR124&lt;&gt;"", ISERR(_xlfn.NUMBERVALUE(BR124))), "El valor de auxilios NO salariales debe ser un número válido. ", "")
)</f>
        <v/>
      </c>
      <c r="GX124" s="46">
        <f>IF($DS124,
IF( AND(BS124&lt;&gt;"", ISERR(_xlfn.NUMBERVALUE(BS124))), "El valor de bonos salariales debe ser un número válido. ", "")
)</f>
        <v/>
      </c>
      <c r="GY124" s="46">
        <f>IF($DS124,
IF( AND(BT124&lt;&gt;"", ISERR(_xlfn.NUMBERVALUE(BT124))), "El valor de bonos NO salariales debe ser un número válido. ", "")
)</f>
        <v/>
      </c>
      <c r="GZ124" s="46">
        <f>IF($DS124,
IF( AND(BU124&lt;&gt;"", ISERR(_xlfn.NUMBERVALUE(BU124))), "El valor de bonos salariales de alimentación debe ser un número válido. ", "")
)</f>
        <v/>
      </c>
      <c r="HA124" s="46">
        <f>IF($DS124,
IF( AND(BV124&lt;&gt;"", ISERR(_xlfn.NUMBERVALUE(BV124))), "El valor de bonos NO salariales de alimentación debe ser un número válido. ", "")
)</f>
        <v/>
      </c>
      <c r="HB124" s="46">
        <f>IF($DS124,
IF( AND(BW124&lt;&gt;"", ISERR(_xlfn.NUMBERVALUE(BW124))), "El valor de bonificaciones salariales debe ser un número válido. ", "")
)</f>
        <v/>
      </c>
      <c r="HC124" s="46">
        <f>IF($DS124,
IF( AND(BX124&lt;&gt;"", ISERR(_xlfn.NUMBERVALUE(BX124))), "El valor de bonificaciones NO salariales debe ser un número válido. ", "")
)</f>
        <v/>
      </c>
      <c r="HD124" s="46">
        <f>IF($DS124,
IF( AND(BY124&lt;&gt;"", ISERR(_xlfn.NUMBERVALUE(BY124))), "El valor de compensaciones ordinarias debe ser un número válido. ", "")
)</f>
        <v/>
      </c>
      <c r="HE124" s="46">
        <f>IF($DS124,
IF( AND(BZ124&lt;&gt;"", ISERR(_xlfn.NUMBERVALUE(BZ124))), "El valor de compensaciones extraordinarias debe ser un número válido. ", "")
)</f>
        <v/>
      </c>
      <c r="HF124" s="46">
        <f>IF($DS124,
IF( AND(CA124&lt;&gt;"", ISERR(_xlfn.NUMBERVALUE(CA124))), "El valor de comisiones debe ser un número válido. ", "")
)</f>
        <v/>
      </c>
      <c r="HG124" s="46">
        <f>IF($DS124,
IF( AND(CB124&lt;&gt;"", ISERR(_xlfn.NUMBERVALUE(CB124))), "El valor de ausencia por huega debe ser un número válido. ", "")
)</f>
        <v/>
      </c>
      <c r="HH124" s="46">
        <f>IF($DS124,
IF( AND(CC124&lt;&gt;"", ISERR(_xlfn.NUMBERVALUE(CC124))), "El valor de anticipos debe ser un número válido. ", "")
)</f>
        <v/>
      </c>
      <c r="HI124" s="46">
        <f>IF($DS124,
IF( AND(CD124&lt;&gt;"", ISERR(_xlfn.NUMBERVALUE(CD124))), "El valor de pagos a terceros debe ser un número válido. ", "")
)</f>
        <v/>
      </c>
      <c r="HJ124" s="46">
        <f>IF($DS124,
IF( AND(CE124&lt;&gt;"", ISERR(_xlfn.NUMBERVALUE(CE124))), "El valor de dotación debe ser un número válido. ", "")
)</f>
        <v/>
      </c>
      <c r="HK124" s="46">
        <f>IF($DS124,
IF( AND(CF124&lt;&gt;"", ISERR(_xlfn.NUMBERVALUE(CF124))), "El valor de apoyo sostenibilidad debe ser un número válido. ", "")
)</f>
        <v/>
      </c>
      <c r="HL124" s="46">
        <f>IF($DS124,
IF( AND(CG124&lt;&gt;"", ISERR(_xlfn.NUMBERVALUE(CG124))), "El valor de teletrabajo debe ser un número válido. ", "")
)</f>
        <v/>
      </c>
      <c r="HM124" s="46">
        <f>IF($DS124,
IF( AND(CH124&lt;&gt;"", ISERR(_xlfn.NUMBERVALUE(CH124))), "El valor de bonificación de retiro debe ser un número válido. ", "")
)</f>
        <v/>
      </c>
      <c r="HN124" s="46">
        <f>IF($DS124,
IF( AND(CI124&lt;&gt;"", ISERR(_xlfn.NUMBERVALUE(CI124))), "El valor de indemnización de retiro debe ser un número válido. ", "")
)</f>
        <v/>
      </c>
      <c r="HO124" s="46">
        <f>IF($DS124,
IF( AND(CJ124&lt;&gt;"", ISERR(_xlfn.NUMBERVALUE(CJ124))), "El valor de reintegros debe ser un número válido. ", "")
)</f>
        <v/>
      </c>
      <c r="HP124" s="46">
        <f>CONCATENATE(CK124,CL124,CM124)&lt;&gt;""</f>
        <v/>
      </c>
      <c r="HQ124" s="46">
        <f>IF(AND($DS124,HP124),
IF(CK124="","Debes escribir la descripción de otro concepto no categorizado. ",""),
""
)</f>
        <v/>
      </c>
      <c r="HR124" s="46">
        <f>IF(AND($DS124,HP124),
IF(CONCATENATE(CL124,CM124)="","Debes escribir al menos un valor de concepto no categorizado (salarial o no salarial). ",
IF(ISERR(_xlfn.NUMBERVALUE(CL124)),"El valor salarial concepto no categorizado debe ser un número válido. ","")
),
""
)</f>
        <v/>
      </c>
      <c r="HS124" s="46">
        <f>IF(AND($DS124,HP124),
IF(CONCATENATE(CL124,CM124)="","Debes escribir al menos un valor de concepto no categorizado (salarial o no salarial). ",
IF(ISERR(_xlfn.NUMBERVALUE(CM124)),"El valor NO salarial concepto no categorizado debe ser un número válido. ","")
),
""
)</f>
        <v/>
      </c>
      <c r="HT124" s="46">
        <f>IF($DS124,
IF(CN124="","Debes escribir el porcentaje del aporte a salud. ",
IF( ISERR(_xlfn.NUMBERVALUE(CN124)), "El valor del porcentaje del aporte a salud debe ser un número válido. ", "")
)
)</f>
        <v/>
      </c>
      <c r="HU124" s="46">
        <f>IF($DS124,
IF(CO124="","Debes escribir el valor del aporte a salud. ",
IF( ISERR(_xlfn.NUMBERVALUE(CO124)), "El valor del aporte a salud debe ser un número válido. ", "")
)
)</f>
        <v/>
      </c>
      <c r="HV124" s="46">
        <f>IF($DS124,
IF( AND(CP124&lt;&gt;"", ISERR(_xlfn.NUMBERVALUE(CP124))), "El valor plan complementario debe ser un número válido. ", "")
)</f>
        <v/>
      </c>
      <c r="HW124" s="46">
        <f>IF($DS124,
IF(CQ124="","Debes escribir el porcentaje del aporte a pensión. ",
IF( ISERR(_xlfn.NUMBERVALUE(CQ124)), "El valor del porcentaje del aporte a pensión debe ser un número válido. ", "")
)
)</f>
        <v/>
      </c>
      <c r="HX124" s="46">
        <f>IF($DS124,
IF(CR124="","Debes escribir el valor del aporte a pensión. ",
IF( ISERR(_xlfn.NUMBERVALUE(CR124)), "El valor del aporte a salud debe ser un número válido. ", "")
)
)</f>
        <v/>
      </c>
      <c r="HY124" s="46">
        <f>IF($DS124,
IF( AND(CS124&lt;&gt;"", ISERR(_xlfn.NUMBERVALUE(CS124))), "El valor pensión voluntaria debe ser un número válido. ", "")
)</f>
        <v/>
      </c>
      <c r="HZ124" s="46">
        <f>CONCATENATE(CT124,CU124,CV124,CW124)&lt;&gt;""</f>
        <v/>
      </c>
      <c r="IA124" s="46">
        <f>IF(AND($DS124,HZ124),
IF(CT124="","Debes escribir el % del fondo de seguridad pensional. ",
IF( ISERR(_xlfn.NUMBERVALUE(CT124)), "El % del fondo de seguridad debe ser un número válido. ", "")
),
""
)</f>
        <v/>
      </c>
      <c r="IB124" s="46">
        <f>IF(AND($DS124,HZ124),
IF(CU124="","Debes escribir el valor del aporte al fondo de solidaridad pensional. ",
IF( ISERR(_xlfn.NUMBERVALUE(CU124)), "El valor del aporte al fondo de solidaridad pensional debe ser un número válido. ", "")
),
""
)</f>
        <v/>
      </c>
      <c r="IC124" s="46">
        <f>IF(AND($DS124,HZ124),
IF(CV124="","Debes escribir el % del fondo de subsistencia. ",
IF( ISERR(_xlfn.NUMBERVALUE(CV124)), "El % del fondo de subsistencia debe ser un número válido. ", "")
),
""
)</f>
        <v/>
      </c>
      <c r="ID124" s="46">
        <f>IF(AND($DS124,HZ124),
IF(CW124="","Debes escribir el valor del fondo de subsistencia. ",
IF( ISERR(_xlfn.NUMBERVALUE(CW124)), "El valor del fondo de subsistencia debe ser un número válido. ", "")
),
""
)</f>
        <v/>
      </c>
      <c r="IE124" s="46">
        <f>CONCATENATE(CX124,CY124)&lt;&gt;""</f>
        <v/>
      </c>
      <c r="IF124" s="46">
        <f>IF(AND($DS124,IE124),
IF(CX124="","Debes escribir el % de sindicato. ",
IF( ISERR(_xlfn.NUMBERVALUE(CX124)), "El % de sindicato debe ser un número válido. ", "")
),
""
)</f>
        <v/>
      </c>
      <c r="IG124" s="46">
        <f>IF(AND($DS124,IE124),
IF(CY124="","Debes escribir el valor del sindicato. ",
IF( ISERR(_xlfn.NUMBERVALUE(CY124)), "El valor del sindicato debe ser un número válido. ", "")
),
""
)</f>
        <v/>
      </c>
      <c r="IH124" s="46">
        <f>IF($DS124,
IF( AND(CZ124&lt;&gt;"", ISERR(_xlfn.NUMBERVALUE(CZ124))), "El valor de sanción pública debe ser un número válido. ", "")
)</f>
        <v/>
      </c>
      <c r="II124" s="46">
        <f>IF($DS124,
IF( AND(DA124&lt;&gt;"", ISERR(_xlfn.NUMBERVALUE(DA124))), "El valor de sanción privada debe ser un número válido. ", "")
)</f>
        <v/>
      </c>
      <c r="IJ124" s="46">
        <f>CONCATENATE(DB124,DC124)&lt;&gt;""</f>
        <v/>
      </c>
      <c r="IK124" s="46">
        <f>IF(AND($DS124,IJ124),
IF(DB124="","Debes escribir la descripción de libranza. ",""),
""
)</f>
        <v/>
      </c>
      <c r="IL124" s="46">
        <f>IF(AND($DS124,IJ124),
IF(DC124="","Debes escribir la cuota libranza. ",
IF(ISERR(_xlfn.NUMBERVALUE(DC124)),"El valor de la cuota libranza debe ser un número válido. ","")
),
""
)</f>
        <v/>
      </c>
      <c r="IM124" s="46">
        <f>IF($DS124,
IF( AND(DD124&lt;&gt;"", ISERR(_xlfn.NUMBERVALUE(DD124))), "El valor de pagos a terceros debe ser un número válido. ", "")
)</f>
        <v/>
      </c>
      <c r="IN124" s="46">
        <f>IF($DS124,
IF( AND(DE124&lt;&gt;"", ISERR(_xlfn.NUMBERVALUE(DE124))), "El valor de anticipos debe ser un número válido. ", "")
)</f>
        <v/>
      </c>
      <c r="IO124" s="46">
        <f>IF($DS124,
IF( AND(DF124&lt;&gt;"", ISERR(_xlfn.NUMBERVALUE(DF124))), "El valor de AFC debe ser un número válido. ", "")
)</f>
        <v/>
      </c>
      <c r="IP124" s="46">
        <f>IF($DS124,
IF( AND(DG124&lt;&gt;"", ISERR(_xlfn.NUMBERVALUE(DG124))), "El valor de rete-fuente debe ser un número válido. ", "")
)</f>
        <v/>
      </c>
      <c r="IQ124" s="46">
        <f>IF($DS124,
IF( AND(DH124&lt;&gt;"", ISERR(_xlfn.NUMBERVALUE(DH124))), "El valor de cooperativa de trabajo debe ser un número válido. ", "")
)</f>
        <v/>
      </c>
      <c r="IR124" s="46">
        <f>IF($DS124,
IF( AND(DI124&lt;&gt;"", ISERR(_xlfn.NUMBERVALUE(DI124))), "El valor de embargo fiscal debe ser un número válido. ", "")
)</f>
        <v/>
      </c>
      <c r="IS124" s="46">
        <f>IF($DS124,
IF( AND(DJ124&lt;&gt;"", ISERR(_xlfn.NUMBERVALUE(DJ124))), "El valor de educación debe ser un número válido. ", "")
)</f>
        <v/>
      </c>
      <c r="IT124" s="46">
        <f>IF($DS124,
IF( AND(DK124&lt;&gt;"", ISERR(_xlfn.NUMBERVALUE(DK124))), "El valor de reintegro debe ser un número válido. ", "")
)</f>
        <v/>
      </c>
      <c r="IU124" s="46">
        <f>IF($DS124,
IF( AND(DL124&lt;&gt;"", ISERR(_xlfn.NUMBERVALUE(DL124))), "El valor de deuda debe ser un número válido. ", "")
)</f>
        <v/>
      </c>
      <c r="IV124" s="46">
        <f>IF($DS124,
IF( AND(DM124&lt;&gt;"", ISERR(_xlfn.NUMBERVALUE(DM124))), "El valor de otras deducciones debe ser un número válido. ", "")
)</f>
        <v/>
      </c>
      <c r="IW124" s="46">
        <f>IF($DS124,
IF(DN124="","Debes escribir el valor de los devengos totales. ",
IF( ISERR(_xlfn.NUMBERVALUE(DN124)), "El valor de los devengos totales debe ser un número válido. ", "")
)
)</f>
        <v/>
      </c>
      <c r="IX124" s="46">
        <f>IF($DS124,
IF(DO124="","Debes escribir el valor de las deducciones totales. ",
IF( ISERR(_xlfn.NUMBERVALUE(DO124)), "El valor de las deducciones totales debe ser un número válido. ", "")
)
)</f>
        <v/>
      </c>
      <c r="IY124" s="46">
        <f>IF($DS124,
IF(DP124="","Debes escribir el valor del salario total. ",
IF( ISERR(_xlfn.NUMBERVALUE(DP124)), "El valor del salario total debe ser un número válido. ", "")
)
)</f>
        <v/>
      </c>
    </row>
    <row r="125">
      <c r="B125" s="48" t="n">
        <v>113</v>
      </c>
      <c r="C125" s="61">
        <f>IF(AND(DS125,DP125&lt;&gt;""),
IF(DQ125="","OK","Error"),
""
)</f>
        <v/>
      </c>
      <c r="D125" s="53" t="n"/>
      <c r="E125" s="52" t="n"/>
      <c r="F125" s="112" t="n"/>
      <c r="G125" s="52" t="n"/>
      <c r="H125" s="53" t="n"/>
      <c r="I125" s="52" t="n"/>
      <c r="J125" s="52" t="n"/>
      <c r="K125" s="53" t="n"/>
      <c r="L125" s="55" t="n"/>
      <c r="M125" s="108" t="n"/>
      <c r="N125" s="56" t="n"/>
      <c r="O125" s="52" t="n"/>
      <c r="P125" s="52" t="n"/>
      <c r="Q125" s="52" t="n"/>
      <c r="R125" s="52" t="n"/>
      <c r="S125" s="52" t="n"/>
      <c r="T125" s="53" t="n"/>
      <c r="U125" s="52" t="n"/>
      <c r="V125" s="52" t="n"/>
      <c r="W125" s="55" t="n"/>
      <c r="X125" s="55" t="n"/>
      <c r="Y125" s="52" t="n"/>
      <c r="Z125" s="55" t="n"/>
      <c r="AA125" s="52" t="n"/>
      <c r="AB125" s="53" t="n"/>
      <c r="AC125" s="53" t="n"/>
      <c r="AD125" s="53" t="n"/>
      <c r="AE125" s="177" t="n"/>
      <c r="AF125" s="113" t="n"/>
      <c r="AG125" s="177" t="n"/>
      <c r="AH125" s="178" t="n"/>
      <c r="AI125" s="178" t="n"/>
      <c r="AJ125" s="178" t="n"/>
      <c r="AK125" s="114" t="n"/>
      <c r="AL125" s="178" t="n"/>
      <c r="AM125" s="114" t="n"/>
      <c r="AN125" s="178" t="n"/>
      <c r="AO125" s="114" t="n"/>
      <c r="AP125" s="178" t="n"/>
      <c r="AQ125" s="114" t="n"/>
      <c r="AR125" s="178" t="n"/>
      <c r="AS125" s="114" t="n"/>
      <c r="AT125" s="178" t="n"/>
      <c r="AU125" s="114" t="n"/>
      <c r="AV125" s="178" t="n"/>
      <c r="AW125" s="114" t="n"/>
      <c r="AX125" s="178" t="n"/>
      <c r="AY125" s="114" t="n"/>
      <c r="AZ125" s="178" t="n"/>
      <c r="BA125" s="114" t="n"/>
      <c r="BB125" s="178" t="n"/>
      <c r="BC125" s="114" t="n"/>
      <c r="BD125" s="178" t="n"/>
      <c r="BE125" s="178" t="n"/>
      <c r="BF125" s="178" t="n"/>
      <c r="BG125" s="59" t="n"/>
      <c r="BH125" s="178" t="n"/>
      <c r="BI125" s="114" t="n"/>
      <c r="BJ125" s="53" t="n"/>
      <c r="BK125" s="178" t="n"/>
      <c r="BL125" s="114" t="n"/>
      <c r="BM125" s="178" t="n"/>
      <c r="BN125" s="114" t="n"/>
      <c r="BO125" s="178" t="n"/>
      <c r="BP125" s="178" t="n"/>
      <c r="BQ125" s="178" t="n"/>
      <c r="BR125" s="178" t="n"/>
      <c r="BS125" s="178" t="n"/>
      <c r="BT125" s="178" t="n"/>
      <c r="BU125" s="178" t="n"/>
      <c r="BV125" s="178" t="n"/>
      <c r="BW125" s="178" t="n"/>
      <c r="BX125" s="178" t="n"/>
      <c r="BY125" s="178" t="n"/>
      <c r="BZ125" s="178" t="n"/>
      <c r="CA125" s="178" t="n"/>
      <c r="CB125" s="178" t="n"/>
      <c r="CC125" s="178" t="n"/>
      <c r="CD125" s="178" t="n"/>
      <c r="CE125" s="178" t="n"/>
      <c r="CF125" s="178" t="n"/>
      <c r="CG125" s="178" t="n"/>
      <c r="CH125" s="178" t="n"/>
      <c r="CI125" s="178" t="n"/>
      <c r="CJ125" s="178" t="n"/>
      <c r="CK125" s="53" t="n"/>
      <c r="CL125" s="178" t="n"/>
      <c r="CM125" s="178" t="n"/>
      <c r="CN125" s="60" t="n"/>
      <c r="CO125" s="177" t="n"/>
      <c r="CP125" s="178" t="n"/>
      <c r="CQ125" s="60" t="n"/>
      <c r="CR125" s="177" t="n"/>
      <c r="CS125" s="178" t="n"/>
      <c r="CT125" s="59" t="n"/>
      <c r="CU125" s="178" t="n"/>
      <c r="CV125" s="59" t="n"/>
      <c r="CW125" s="178" t="n"/>
      <c r="CX125" s="59" t="n"/>
      <c r="CY125" s="178" t="n"/>
      <c r="CZ125" s="178" t="n"/>
      <c r="DA125" s="178" t="n"/>
      <c r="DB125" s="53" t="n"/>
      <c r="DC125" s="178" t="n"/>
      <c r="DD125" s="178" t="n"/>
      <c r="DE125" s="178" t="n"/>
      <c r="DF125" s="178" t="n"/>
      <c r="DG125" s="178" t="n"/>
      <c r="DH125" s="178" t="n"/>
      <c r="DI125" s="178" t="n"/>
      <c r="DJ125" s="178" t="n"/>
      <c r="DK125" s="178" t="n"/>
      <c r="DL125" s="178" t="n"/>
      <c r="DM125" s="178" t="n"/>
      <c r="DN125" s="177" t="n"/>
      <c r="DO125" s="177" t="n"/>
      <c r="DP125" s="177" t="n"/>
      <c r="DQ125" s="76">
        <f>IF(AND(DS125,DP125&lt;&gt;""),
CONCATENATE(DT125,DU125,DV125,DW125,DX125,DY125,DZ125,EA125,EB125,EC125,ED125,EE125,EF125,EG125,EH125,EI125,EJ125,EK125,EL125,EM125,EN125,EO125,EP125,EQ125,ES125,ET125,EU125,EV125,EW125,EX125,EY125,EZ125,FA125,FC125,FD125,FF125,FG125,FI125,FJ125,FL125,FM125,FO125,FP125,FR125,FS125,FU125,FV125,FX125,FY125,GA125,GB125,GD125,GE125,GF125,GH125,GI125,GJ125,GL125,GM125,GN125,GP125,GQ125,GS125,GT125,GU125,GV125,GW125,GX125,GY125,GZ125,HA125,HB125,HC125,HD125,HE125,HF125,HG125,HH125,HI125,HJ125,HK125,HL125,HM125,HN125,HO125,HQ125,HR125,HS125,HT125,HU125,HV125,HW125,HX125,HY125,IA125,IB125,IC125,ID125,IF125,IG125,IH125,II125,IK125,IL125,IM125,IN125,IO125,IP125,IQ125,IR125,IS125,IT125,IU125,IV125,IW125,IX125,IY125,IZ125),
""
)</f>
        <v/>
      </c>
      <c r="DR125" s="53" t="n"/>
      <c r="DS125" s="46">
        <f>CONCATENATE(D125,$E125,$F125,$G125,H125,$I125,$J125,K125,$L125,$M125,N125,$O125,$P125,$Q125,$R125,$S125,T125,$U125,$V125,$W125,$X125,$Y125,$Z125,$AA125,AB125,AC125,AD125,$AE125,$AF125,$AG125,AH125,AI125,AJ125,AK125,AL125,AM125,AN125,AO125,AP125,AQ125,AR125,AS125,AT125,AU125,AV125,AW125,AX125,AY125,AZ125,BA125,BB125,BC125,BD125,BE125,BF125,BG125,BH125,BI125,BJ125,BK125,BL125,BM125,BN125,BO125,BP125,BQ125,BR125,BS125,BT125,BU125,BV125,BW125,BX125,BY125,BZ125,CA125,CB125,CC125,CD125,CE125,CF125,CG125,CH125,CI125,CJ125,CK125,CL125,CM125,$CN125,$CO125,CP125,$CQ125,$CR125,CS125,CT125,CU125,CV125,CW125,CX125,CY125,CZ125,DA125,DB125,DC125,DD125,DE125,DF125,DG125,DH125,DI125,DJ125,DK125,DL125,DM125,$DN125,$DO125,$DP125,DR125)&lt;&gt;""</f>
        <v/>
      </c>
      <c r="DT125" s="46">
        <f>IF(AND($DS125,$E$4&lt;&gt;""),
IF(LEFT($E$4,2) = "1.",
IF(D125&lt;&gt;"","El CUNE sólo se envía en operaciones de novedad o ajuste. ",""),
IF(D125="","Debes escribir un CUNE válido para realizar operaciones de novedad o ajuste. ","")),
""
)</f>
        <v/>
      </c>
      <c r="DU125" s="46">
        <f>IF($DS125,
IF(E125="","Debes seleccionar el tipo de documento del empleado. ",
IF(_xlfn.IFNA(VLOOKUP(E125,TIPO_DE_DOCUMENTO,1,FALSE),-1)=-1,"El tipo de documento no es válido (por favor seleccionarlo de la lista). ","")
)
)</f>
        <v/>
      </c>
      <c r="DV125" s="46">
        <f>IF($DS125,
IF(F125="","Debes escribir el número de documento del empleado. ","")
)</f>
        <v/>
      </c>
      <c r="DW125" s="46">
        <f>IF($DS125,
IF(G125="","Debes escribir el primer nombre del empleado. ","")
)</f>
        <v/>
      </c>
      <c r="DY125" s="46">
        <f>IF($DS125,
IF(I125="","Debes escribir el primer apellido del empleado. ","")
)</f>
        <v/>
      </c>
      <c r="DZ125" s="46">
        <f>IF($DS125,
IF(J125="","Debes escribir el segundo apellido del empleado. ","")
)</f>
        <v/>
      </c>
      <c r="EB125" s="46">
        <f>IF($DS125,
IF(L125="","Debes escribir la fecha de ingreso del empleado. ",
IF(ISERR(DATE(YEAR(L125),MONTH(L125),DAY(L125))), "El valor ingresado en fecha de ingreso no tiene un formato válido. ","")
)
)</f>
        <v/>
      </c>
      <c r="EC125" s="46">
        <f>IF($DS125,
IF(M125="","Debes escribir el tiempo laborado. ",
IF( IFERROR(INT(M125),1.1) &lt;&gt; IFERROR(_xlfn.NUMBERVALUE(M125),1), "El valor de los días trabajados debe ser un número entero. ", "")
)
)</f>
        <v/>
      </c>
      <c r="ED125" s="46">
        <f>IF($DS125,
IF( AND(N125&lt;&gt;"", ISERR(DATE(YEAR(N125),MONTH(N125),DAY(N125))) ), "El valor ingresado en fecha de ingreso no tiene un formato válido. ",
IF( AND(N125&lt;&gt;"", $E$6&lt;&gt;"", DATE(YEAR(N125), MONTH(N125), 1) &lt;&gt; IFERROR(DATE(MID($E$6, 1, 4), MID($E$6, 6, 2),1), "1/1/1900") ), "La fecha de retiro debe estar dentro del período liquidado. ", "")
)
)</f>
        <v/>
      </c>
      <c r="EE125" s="46">
        <f>IF($DS125,
IF(O125="","Debes seleccionar el tipo de trabajador. ",
IF(_xlfn.IFNA(VLOOKUP(O125,TIPO_DE_TRABAJADOR,1,FALSE),-1)=-1,"El tipo de trabajador no es válido (por favor seleccionarlo de la lista). ","")
)
)</f>
        <v/>
      </c>
      <c r="EF125" s="46">
        <f>IF($DS125,
IF(P125="","Debes seleccionar si es un trabajador dependiente pensionado por vejez. ",
IF(_xlfn.IFNA(VLOOKUP(P125,SUBTIPO_DE_TRABAJADOR,1,FALSE),-1)=-1,"El tipo de trabajador dependiente pensionado por vejez no es válido (por favor seleccionarlo de la lista). ","")
)
)</f>
        <v/>
      </c>
      <c r="EG125" s="46">
        <f>IF($DS125,
IF(Q125="","Debes seleccionar el tipo de contrato del trabajador. ",
IF(_xlfn.IFNA(VLOOKUP(Q125,TIPO_DE_CONTRATO,1,FALSE),-1)=-1,"El tipo de contrato del trabajador no es válido (por favor seleccionarlo de la lista). ","")
)
)</f>
        <v/>
      </c>
      <c r="EH125" s="46">
        <f>IF($DS125,
IF(R125="","Debes seleccionar si es un salario integral. ",
IF(_xlfn.IFNA(VLOOKUP(R125,SI_NO,1,FALSE),-1)=-1,"Valor no válido para salario integral (por favor seleccionarlo de la lista). ","")
)
)</f>
        <v/>
      </c>
      <c r="EI125" s="46">
        <f>IF($DS125,
IF(S125="","Debes seleccionar si el trabajador realiza actividades de riesgo. ",
IF(_xlfn.IFNA(VLOOKUP(S125,SI_NO,1,FALSE),-1)=-1,"Valor no válido para actividad de alto riesgo (por favor seleccionarlo de la lista). ","")
)
)</f>
        <v/>
      </c>
      <c r="EK125" s="46">
        <f>IF($DS125,
IF(U125="","Debes escribir el código del municipio de residencia del trabajador. ",
IF(_xlfn.IFNA(VLOOKUP(U125,MUNICIPIO,1,FALSE),-1)=-1,"El municipio de residencia del trabajador es inválido (por favor seleccionarlo de la lista). ","")
)
)</f>
        <v/>
      </c>
      <c r="EL125" s="46">
        <f>IF($DS125,
IF(V125="","Debes escribir el la dirección de residendia del trabajador. ","")
)</f>
        <v/>
      </c>
      <c r="EM125" s="46">
        <f>IF($DS125,
IF(W125="","Debes escribir la fecha de inicio de la liquidación. ",
IF(ISERR(DATE(YEAR(W125),MONTH(W125),DAY(W125))),"El valor ingresado en fecha de inicio de liquidación no tiene un formato válido. ",
IF( AND($E$6&lt;&gt;"", DATE(YEAR(W125), MONTH(W125), 1) &lt;&gt; IFERROR(DATE(MID($E$6, 1, 4), MID($E$6, 6, 2),1), "1/1/1900") ), "La fecha de inicio de la liquidación debe estar dentro del período liquidado. ", "")
)
)
)</f>
        <v/>
      </c>
      <c r="EN125" s="46">
        <f>IF($DS125,
IF(X125="","Debes escribir la fecha de fin de la liquidación. ",
IF(ISERR(DATE(YEAR(X125),MONTH(X125),DAY(X125))),"El valor ingresado en fecha de fin de liquidación no tiene un formato válido. ",
IF( AND($E$6&lt;&gt;"", DATE(YEAR(X125), MONTH(X125), 1) &lt;&gt; IFERROR(DATE(MID($E$6, 1, 4), MID($E$6, 6, 2),1), "1/1/1900") ), "La fecha de fin de la liquidación debe estar dentro del período liquidado. ", "")
)
)
)</f>
        <v/>
      </c>
      <c r="EO125" s="46">
        <f>IF($DS125,
IF(Y125="","Debes escribir la frecuencia de pago del trabajador. ",
IF(_xlfn.IFNA(VLOOKUP(Y125,PERÍODO_DE_NÓMINA,1,FALSE),-1)=-1,"La frecuencia de pago es inválida (por favor seleccionarlo de la lista). ","")
)
)</f>
        <v/>
      </c>
      <c r="EP125" s="46">
        <f>IF($DS125,
IF(Z125="","Debes escribir la fecha de pago. ",
IF(ISERR(DATE(YEAR(Z125),MONTH(Z125),DAY(Z125))), "El valor ingresado en fecha de pago no tiene un formato válido. ","")
)
)</f>
        <v/>
      </c>
      <c r="EQ125" s="46">
        <f>IF($DS125,
IF(AA125="","Debes escribir el medio de pago. ",
IF(_xlfn.IFNA(VLOOKUP(AA125,MEDIOS_DE_PAGO,1,FALSE),-1)=-1,"El medio de pago es inválido (por favor seleccionarlo de la lista). ","")
)
)</f>
        <v/>
      </c>
      <c r="ER125" s="46">
        <f>OR(AA125='Tablas '!$T$4,AA125='Tablas '!$T$7,AA125='Tablas '!$T$8,AA125='Tablas '!$T$11)</f>
        <v/>
      </c>
      <c r="ES125" s="46">
        <f>IF(AND($DS125,ER125),
IF(AB125="","Debes escribir la entidad bancaria. ",""),
""
)</f>
        <v/>
      </c>
      <c r="ET125" s="46">
        <f>IF(AND($DS125,ER125),
IF(AC125="","Debes escribir el tipo de cuenta bancaria. ",
IF(_xlfn.IFNA(VLOOKUP(AC125,TIPO_DE_CUENTA,1,FALSE),-1)=-1,"El tipo de cuenta bancaria es inválida (por favor seleccionarlo de la lista). ","")
),
""
)</f>
        <v/>
      </c>
      <c r="EU125" s="46">
        <f>IF(AND($DS125,ER125),
IF(AD125="","Debes escribir el número de cuenta bancaria. ",""),
""
)</f>
        <v/>
      </c>
      <c r="EV125" s="46">
        <f>IF($DS125,
IF(AE125="","Debes escribir el valor del sueldo básico. ",
IF( ISERR(_xlfn.NUMBERVALUE(AE125)), "El valor del sueldo básico debe ser un número válido. ", "")
)
)</f>
        <v/>
      </c>
      <c r="EW125" s="46">
        <f>IF($DS125,
IF(AF125="","Debes escribir el número de días trabajados. ",
IF( IFERROR(INT(AF125),1.1) &lt;&gt; IFERROR(_xlfn.NUMBERVALUE(AF125),1), "La cantidad de días trabajados debe ser un número entero. ", "")
)
)</f>
        <v/>
      </c>
      <c r="EX125" s="46">
        <f>IF($DS125,
IF(AG125="","Debes escribir el valor del sueldo trabajado. ",
IF( ISERR(_xlfn.NUMBERVALUE(AG125)), "El valor del sueldo trabajado debe ser un número válido. ", "")
)
)</f>
        <v/>
      </c>
      <c r="EY125" s="46">
        <f>IF($DS125,
IF( AND(AH125&lt;&gt;"", ISERR(_xlfn.NUMBERVALUE(AH125))), "El valor del auxilio de transporte debe ser un número válido. ", "")
)</f>
        <v/>
      </c>
      <c r="EZ125" s="46">
        <f>IF($DS125,
IF( AND(AI125&lt;&gt;"", ISERR(_xlfn.NUMBERVALUE(AI125))), "El valor de viáticos salariales debe ser un número válido. ", "")
)</f>
        <v/>
      </c>
      <c r="FA125" s="46">
        <f>IF($DS125,
IF( AND(AJ125&lt;&gt;"", ISERR(_xlfn.NUMBERVALUE(AJ125))), "El valor de viáticos NO salariales debe ser un número válido. ", "")
)</f>
        <v/>
      </c>
      <c r="FB125" s="46">
        <f>CONCATENATE(AK125,AL125)&lt;&gt;""</f>
        <v/>
      </c>
      <c r="FC125" s="46">
        <f>IF(AND($DS125,FB125),
IF(AK125="","Debes escribir el número de horas extras diurnas. ",
IF( IFERROR(INT(AK125),1.1) &lt;&gt; IFERROR(_xlfn.NUMBERVALUE(AK125),1), "La cantidad de horas extras diurnas debe ser un número entero. ", "")
),
""
)</f>
        <v/>
      </c>
      <c r="FD125" s="46">
        <f>IF(AND($DS125,FB125),
IF(AL125="","Debes escribir el valor de las horas extras diurnas. ",
IF( ISERR(_xlfn.NUMBERVALUE(AL125)), "El valor de las horas extras duirnas debe ser un número válido. ", "")
),
""
)</f>
        <v/>
      </c>
      <c r="FE125" s="46">
        <f>CONCATENATE(AM125,AN125)&lt;&gt;""</f>
        <v/>
      </c>
      <c r="FF125" s="46">
        <f>IF(AND($DS125,FE125),
IF(AM125="","Debes escribir el número de horas extras nocturnas. ",
IF( IFERROR(INT(AM125),1.1) &lt;&gt; IFERROR(_xlfn.NUMBERVALUE(AM125),1), "La cantidad de horas extras nocturnas debe ser un número entero. ", "")
),
""
)</f>
        <v/>
      </c>
      <c r="FG125" s="46">
        <f>IF(AND($DS125,FE125),
IF(AN125="","Debes escribir el valor de las horas extras nocturnas. ",
IF( ISERR(_xlfn.NUMBERVALUE(AN125)), "El valor de las horas extras nocturnas debe ser un número válido. ", "")
),
""
)</f>
        <v/>
      </c>
      <c r="FH125" s="46">
        <f>CONCATENATE(AO125,AP125)&lt;&gt;""</f>
        <v/>
      </c>
      <c r="FI125" s="46">
        <f>IF(AND($DS125,FH125),
IF(AO125="","Debes escribir el número de horas extras diurnas dominicales y festivas. ",
IF( IFERROR(INT(AO125),1.1) &lt;&gt; IFERROR(_xlfn.NUMBERVALUE(AO125),1), "La cantidad de horas extras diurnas dominicales y festivas debe ser un número entero. ", "")
),
""
)</f>
        <v/>
      </c>
      <c r="FJ125" s="46">
        <f>IF(AND($DS125,FH125),
IF(AP125="","Debes escribir el valor de las horas extras diurnas dominicales y festivas. ",
IF( ISERR(_xlfn.NUMBERVALUE(AP125)), "El valor de las horas extras diurnas dominicales y festivas debe ser un número válido. ", "")
),
""
)</f>
        <v/>
      </c>
      <c r="FK125" s="46">
        <f>CONCATENATE(AQ125,AR125)&lt;&gt;""</f>
        <v/>
      </c>
      <c r="FL125" s="46">
        <f>IF(AND($DS125,FK125),
IF(AQ125="","Debes escribir el número de horas extras nocturnas dominicales y festivas. ",
IF( IFERROR(INT(AQ125),1.1) &lt;&gt; IFERROR(_xlfn.NUMBERVALUE(AQ125),1), "La cantidad de horas extras nocturnas dominicales y festivas debe ser un número entero. ", "")
),
""
)</f>
        <v/>
      </c>
      <c r="FM125" s="46">
        <f>IF(AND($DS125,FK125),
IF(AR125="","Debes escribir el valor de las horas extras nocturnas dominicales y festivas. ",
IF( ISERR(_xlfn.NUMBERVALUE(AR125)), "El valor de las horas extras nocturnas dominicales y festivas debe ser un número válido. ", "")
),
""
)</f>
        <v/>
      </c>
      <c r="FN125" s="46">
        <f>CONCATENATE(AS125,AT125)&lt;&gt;""</f>
        <v/>
      </c>
      <c r="FO125" s="46">
        <f>IF(AND($DS125,FN125),
IF(AS125="","Debes escribir el número de horas recargo nocturno. ",
IF( IFERROR(INT(AS125),1.1) &lt;&gt; IFERROR(_xlfn.NUMBERVALUE(AS125),1), "La cantidad de horas recargo nocturno debe ser un número entero. ", "")
),
""
)</f>
        <v/>
      </c>
      <c r="FP125" s="46">
        <f>IF(AND($DS125,FN125),
IF(AT125="","Debes escribir el valor de las horas recargo nocturno. ",
IF( ISERR(_xlfn.NUMBERVALUE(AT125)), "El valor de las horas recargo nocturno debe ser un número válido. ", "")
),
""
)</f>
        <v/>
      </c>
      <c r="FQ125" s="46">
        <f>CONCATENATE(AU125,AV125)&lt;&gt;""</f>
        <v/>
      </c>
      <c r="FR125" s="46">
        <f>IF(AND($DS125,FQ125),
IF(AU125="","Debes escribir el número de horas recargo diurno dominical y festivo. ",
IF( IFERROR(INT(AU125),1.1) &lt;&gt; IFERROR(_xlfn.NUMBERVALUE(AU125),1), "La cantidad de horas recargo diurno dominical y festivo debe ser un número entero. ", "")
),
""
)</f>
        <v/>
      </c>
      <c r="FS125" s="46">
        <f>IF(AND($DS125,FQ125),
IF(AV125="","Debes escribir el valor de las horas recargo diurno dominical y festivo. ",
IF( ISERR(_xlfn.NUMBERVALUE(AV125)), "El valor de las horas recargo diurno dominical y festivo debe ser un número válido. ", "")
),
""
)</f>
        <v/>
      </c>
      <c r="FT125" s="46">
        <f>CONCATENATE(AW125,AX125)&lt;&gt;""</f>
        <v/>
      </c>
      <c r="FU125" s="46">
        <f>IF(AND($DS125,FT125),
IF(AW125="","Debes escribir el número de horas recargo nocturno dominical y festivo. ",
IF( IFERROR(INT(AW125),1.1) &lt;&gt; IFERROR(_xlfn.NUMBERVALUE(AW125),1), "La cantidad de horas recargo nocturno dominical y festivo debe ser un número entero. ", "")
),
""
)</f>
        <v/>
      </c>
      <c r="FV125" s="46">
        <f>IF(AND($DS125,FT125),
IF(AX125="","Debes escribir el valor de las horas recargo nocturno dominical y festivo. ",
IF( ISERR(_xlfn.NUMBERVALUE(AX125)), "El valor de las horas recargo nocturno dominical y festivo debe ser un número válido. ", "")
),
""
)</f>
        <v/>
      </c>
      <c r="FW125" s="46">
        <f>CONCATENATE(AY125,AZ125)&lt;&gt;""</f>
        <v/>
      </c>
      <c r="FX125" s="46">
        <f>IF(AND($DS125,FW125),
IF(AY125="","Debes escribir el número de días de vacaciones comunes. ",
IF( IFERROR(INT(AY125),1.1) &lt;&gt; IFERROR(_xlfn.NUMBERVALUE(AY125),1), "La cantidad de días de vacaciones comunes debe ser un número entero. ", "")
),
""
)</f>
        <v/>
      </c>
      <c r="FY125" s="46">
        <f>IF(AND($DS125,FW125),
IF(AZ125="","Debes escribir el valor de las vacaciones comunes. ",
IF( ISERR(_xlfn.NUMBERVALUE(AZ125)), "El valor de las vacaciones comunes debe ser un número válido. ", "")
),
""
)</f>
        <v/>
      </c>
      <c r="FZ125" s="46">
        <f>CONCATENATE(BA125,BB125)&lt;&gt;""</f>
        <v/>
      </c>
      <c r="GA125" s="46">
        <f>IF(AND($DS125,FZ125),
IF(BA125="","Debes escribir el número de días de vacaciones compensadas. ",
IF( IFERROR(INT(BA125),1.1) &lt;&gt; IFERROR(_xlfn.NUMBERVALUE(BA125),1), "La cantidad de días de vacaciones compensadas debe ser un número entero. ", "")
),
""
)</f>
        <v/>
      </c>
      <c r="GB125" s="46">
        <f>IF(AND($DS125,FZ125),
IF(BB125="","Debes escribir el valor de las vacaciones compensadas. ",
IF( ISERR(_xlfn.NUMBERVALUE(BB125)), "El valor de las vacaciones compensadas debe ser un número válido. ", "")
),
""
)</f>
        <v/>
      </c>
      <c r="GC125" s="46">
        <f>CONCATENATE(BC125,BD125)&lt;&gt;""</f>
        <v/>
      </c>
      <c r="GD125" s="46">
        <f>IF(AND($DS125,GC125),
IF(BC125="","Debes escribir el número de días de prima salarial. ",
IF( IFERROR(INT(BC125),1.1) &lt;&gt; IFERROR(_xlfn.NUMBERVALUE(BC125),1), "La cantidad de días de prima salarial debe ser un número entero. ", "")
),
""
)</f>
        <v/>
      </c>
      <c r="GE125" s="46">
        <f>IF(AND($DS125,GC125),
IF(BD125="","Debes escribir el valor de los días de prima salarial. ",
IF( ISERR(_xlfn.NUMBERVALUE(BD125)), "El valor de los días de prima salarial debe ser un número válido. ", "")
),
""
)</f>
        <v/>
      </c>
      <c r="GF125" s="46">
        <f>IF($DS125,
IF( AND(BE125&lt;&gt;"", ISERR(_xlfn.NUMBERVALUE(BE125))), "El valor de la prima NO saliarial debe ser un número válido. ", "")
)</f>
        <v/>
      </c>
      <c r="GG125" s="46">
        <f>CONCATENATE(BF125,BG125,BH125)&lt;&gt;""</f>
        <v/>
      </c>
      <c r="GH125" s="46">
        <f>IF(AND($DS125,GG125),
IF(BF125="","Debes escribir el valor de las cesantías. ",
IF( ISERR(_xlfn.NUMBERVALUE(BF125)), "El valor de las cesantías debe ser un número válido. ", "")
),
""
)</f>
        <v/>
      </c>
      <c r="GI125" s="46">
        <f>IF(AND($DS125,GG125),
IF(BG125="","Debes escribir el % de cesantías. ",
IF( ISERR(_xlfn.NUMBERVALUE(BG125)), "El % de cesantías debe ser un número válido. ", "")
),
""
)</f>
        <v/>
      </c>
      <c r="GJ125" s="46">
        <f>IF(AND($DS125,GG125),
IF(BH125="","Debes escribir el valor de intereses de cesantías. ",
IF( ISERR(_xlfn.NUMBERVALUE(BH125)), "El valor de intereses de cesantías debe ser un número válido. ", "")
),
""
)</f>
        <v/>
      </c>
      <c r="GK125" s="46">
        <f>CONCATENATE(BI125,BJ125,BK125)&lt;&gt;""</f>
        <v/>
      </c>
      <c r="GL125" s="46">
        <f>IF(AND($DS125,GK125),
IF(BI125="","Debes escribir el número de días de incapacidad. ",
IF( IFERROR(INT(BI125),1.1) &lt;&gt; IFERROR(_xlfn.NUMBERVALUE(BI125),1), "La cantidad de días de incapacidad debe ser un número entero. ", "")
),
""
)</f>
        <v/>
      </c>
      <c r="GM125" s="46">
        <f>IF(AND($DS125,GK125),
IF(BJ125="","Debes escribir el tipo de incapacidad. ",
IF(_xlfn.IFNA(VLOOKUP(BJ125,TIPO_DE_INCAPACIDAD,1,FALSE),-1)=-1,"El tipo de incapacidad es inválida (por favor seleccionarlo de la lista). ","")
),
""
)</f>
        <v/>
      </c>
      <c r="GN125" s="46">
        <f>IF(AND($DS125,GK125),
IF(BK125="","Debes escribir el valor de la incapacidad. ",
IF( ISERR(_xlfn.NUMBERVALUE(BK125)), "El valor de la incapacidad debe ser un número válido. ", "")
),
""
)</f>
        <v/>
      </c>
      <c r="GO125" s="46">
        <f>CONCATENATE(BL125,BM125)&lt;&gt;""</f>
        <v/>
      </c>
      <c r="GP125" s="46">
        <f>IF(AND($DS125,GO125),
IF(BL125="","Debes escribir el número de días de licencia de maternidad o paternidad. ",
IF( IFERROR(INT(BL125),1.1) &lt;&gt; IFERROR(_xlfn.NUMBERVALUE(BL125),1), "La cantidad de días de licencia de maternidad o paternidad debe ser un número entero. ", "")
),
""
)</f>
        <v/>
      </c>
      <c r="GQ125" s="46">
        <f>IF(AND($DS125,GO125),
IF(BM125="","Debes escribir el valor de la licencia de maternidad o paternidad. ",
IF( ISERR(_xlfn.NUMBERVALUE(BM125)), "El valor de la licencia de maternidad o paternidad debe ser un número válido. ", "")
),
""
)</f>
        <v/>
      </c>
      <c r="GR125" s="46">
        <f>CONCATENATE(BN125,BO125)&lt;&gt;""</f>
        <v/>
      </c>
      <c r="GS125" s="46">
        <f>IF(AND($DS125,GR125),
IF(BN125="","Debes escribir el número de días de licencia remunerada. ",
IF( IFERROR(INT(BN125),1.1) &lt;&gt; IFERROR(_xlfn.NUMBERVALUE(BN125),1), "La cantidad de días de licencia remunerada debe ser un número entero. ", "")
),
""
)</f>
        <v/>
      </c>
      <c r="GT125" s="46">
        <f>IF(AND($DS125,GR125),
IF(BO125="","Debes escribir el valor de la licencia remunerada. ",
IF( ISERR(_xlfn.NUMBERVALUE(BO125)), "El valor de la licencia remunerada debe ser un número válido. ", "")
),
""
)</f>
        <v/>
      </c>
      <c r="GU125" s="46">
        <f>IF($DS125,
IF( AND(BP125&lt;&gt;"", ISERR(_xlfn.NUMBERVALUE(BP125))), "El valor de la licencia NO remunerada debe ser un número válido. ", "")
)</f>
        <v/>
      </c>
      <c r="GV125" s="46">
        <f>IF($DS125,
IF( AND(BQ125&lt;&gt;"", ISERR(_xlfn.NUMBERVALUE(BQ125))), "El valor de auxilios salariales debe ser un número válido. ", "")
)</f>
        <v/>
      </c>
      <c r="GW125" s="46">
        <f>IF($DS125,
IF( AND(BR125&lt;&gt;"", ISERR(_xlfn.NUMBERVALUE(BR125))), "El valor de auxilios NO salariales debe ser un número válido. ", "")
)</f>
        <v/>
      </c>
      <c r="GX125" s="46">
        <f>IF($DS125,
IF( AND(BS125&lt;&gt;"", ISERR(_xlfn.NUMBERVALUE(BS125))), "El valor de bonos salariales debe ser un número válido. ", "")
)</f>
        <v/>
      </c>
      <c r="GY125" s="46">
        <f>IF($DS125,
IF( AND(BT125&lt;&gt;"", ISERR(_xlfn.NUMBERVALUE(BT125))), "El valor de bonos NO salariales debe ser un número válido. ", "")
)</f>
        <v/>
      </c>
      <c r="GZ125" s="46">
        <f>IF($DS125,
IF( AND(BU125&lt;&gt;"", ISERR(_xlfn.NUMBERVALUE(BU125))), "El valor de bonos salariales de alimentación debe ser un número válido. ", "")
)</f>
        <v/>
      </c>
      <c r="HA125" s="46">
        <f>IF($DS125,
IF( AND(BV125&lt;&gt;"", ISERR(_xlfn.NUMBERVALUE(BV125))), "El valor de bonos NO salariales de alimentación debe ser un número válido. ", "")
)</f>
        <v/>
      </c>
      <c r="HB125" s="46">
        <f>IF($DS125,
IF( AND(BW125&lt;&gt;"", ISERR(_xlfn.NUMBERVALUE(BW125))), "El valor de bonificaciones salariales debe ser un número válido. ", "")
)</f>
        <v/>
      </c>
      <c r="HC125" s="46">
        <f>IF($DS125,
IF( AND(BX125&lt;&gt;"", ISERR(_xlfn.NUMBERVALUE(BX125))), "El valor de bonificaciones NO salariales debe ser un número válido. ", "")
)</f>
        <v/>
      </c>
      <c r="HD125" s="46">
        <f>IF($DS125,
IF( AND(BY125&lt;&gt;"", ISERR(_xlfn.NUMBERVALUE(BY125))), "El valor de compensaciones ordinarias debe ser un número válido. ", "")
)</f>
        <v/>
      </c>
      <c r="HE125" s="46">
        <f>IF($DS125,
IF( AND(BZ125&lt;&gt;"", ISERR(_xlfn.NUMBERVALUE(BZ125))), "El valor de compensaciones extraordinarias debe ser un número válido. ", "")
)</f>
        <v/>
      </c>
      <c r="HF125" s="46">
        <f>IF($DS125,
IF( AND(CA125&lt;&gt;"", ISERR(_xlfn.NUMBERVALUE(CA125))), "El valor de comisiones debe ser un número válido. ", "")
)</f>
        <v/>
      </c>
      <c r="HG125" s="46">
        <f>IF($DS125,
IF( AND(CB125&lt;&gt;"", ISERR(_xlfn.NUMBERVALUE(CB125))), "El valor de ausencia por huega debe ser un número válido. ", "")
)</f>
        <v/>
      </c>
      <c r="HH125" s="46">
        <f>IF($DS125,
IF( AND(CC125&lt;&gt;"", ISERR(_xlfn.NUMBERVALUE(CC125))), "El valor de anticipos debe ser un número válido. ", "")
)</f>
        <v/>
      </c>
      <c r="HI125" s="46">
        <f>IF($DS125,
IF( AND(CD125&lt;&gt;"", ISERR(_xlfn.NUMBERVALUE(CD125))), "El valor de pagos a terceros debe ser un número válido. ", "")
)</f>
        <v/>
      </c>
      <c r="HJ125" s="46">
        <f>IF($DS125,
IF( AND(CE125&lt;&gt;"", ISERR(_xlfn.NUMBERVALUE(CE125))), "El valor de dotación debe ser un número válido. ", "")
)</f>
        <v/>
      </c>
      <c r="HK125" s="46">
        <f>IF($DS125,
IF( AND(CF125&lt;&gt;"", ISERR(_xlfn.NUMBERVALUE(CF125))), "El valor de apoyo sostenibilidad debe ser un número válido. ", "")
)</f>
        <v/>
      </c>
      <c r="HL125" s="46">
        <f>IF($DS125,
IF( AND(CG125&lt;&gt;"", ISERR(_xlfn.NUMBERVALUE(CG125))), "El valor de teletrabajo debe ser un número válido. ", "")
)</f>
        <v/>
      </c>
      <c r="HM125" s="46">
        <f>IF($DS125,
IF( AND(CH125&lt;&gt;"", ISERR(_xlfn.NUMBERVALUE(CH125))), "El valor de bonificación de retiro debe ser un número válido. ", "")
)</f>
        <v/>
      </c>
      <c r="HN125" s="46">
        <f>IF($DS125,
IF( AND(CI125&lt;&gt;"", ISERR(_xlfn.NUMBERVALUE(CI125))), "El valor de indemnización de retiro debe ser un número válido. ", "")
)</f>
        <v/>
      </c>
      <c r="HO125" s="46">
        <f>IF($DS125,
IF( AND(CJ125&lt;&gt;"", ISERR(_xlfn.NUMBERVALUE(CJ125))), "El valor de reintegros debe ser un número válido. ", "")
)</f>
        <v/>
      </c>
      <c r="HP125" s="46">
        <f>CONCATENATE(CK125,CL125,CM125)&lt;&gt;""</f>
        <v/>
      </c>
      <c r="HQ125" s="46">
        <f>IF(AND($DS125,HP125),
IF(CK125="","Debes escribir la descripción de otro concepto no categorizado. ",""),
""
)</f>
        <v/>
      </c>
      <c r="HR125" s="46">
        <f>IF(AND($DS125,HP125),
IF(CONCATENATE(CL125,CM125)="","Debes escribir al menos un valor de concepto no categorizado (salarial o no salarial). ",
IF(ISERR(_xlfn.NUMBERVALUE(CL125)),"El valor salarial concepto no categorizado debe ser un número válido. ","")
),
""
)</f>
        <v/>
      </c>
      <c r="HS125" s="46">
        <f>IF(AND($DS125,HP125),
IF(CONCATENATE(CL125,CM125)="","Debes escribir al menos un valor de concepto no categorizado (salarial o no salarial). ",
IF(ISERR(_xlfn.NUMBERVALUE(CM125)),"El valor NO salarial concepto no categorizado debe ser un número válido. ","")
),
""
)</f>
        <v/>
      </c>
      <c r="HT125" s="46">
        <f>IF($DS125,
IF(CN125="","Debes escribir el porcentaje del aporte a salud. ",
IF( ISERR(_xlfn.NUMBERVALUE(CN125)), "El valor del porcentaje del aporte a salud debe ser un número válido. ", "")
)
)</f>
        <v/>
      </c>
      <c r="HU125" s="46">
        <f>IF($DS125,
IF(CO125="","Debes escribir el valor del aporte a salud. ",
IF( ISERR(_xlfn.NUMBERVALUE(CO125)), "El valor del aporte a salud debe ser un número válido. ", "")
)
)</f>
        <v/>
      </c>
      <c r="HV125" s="46">
        <f>IF($DS125,
IF( AND(CP125&lt;&gt;"", ISERR(_xlfn.NUMBERVALUE(CP125))), "El valor plan complementario debe ser un número válido. ", "")
)</f>
        <v/>
      </c>
      <c r="HW125" s="46">
        <f>IF($DS125,
IF(CQ125="","Debes escribir el porcentaje del aporte a pensión. ",
IF( ISERR(_xlfn.NUMBERVALUE(CQ125)), "El valor del porcentaje del aporte a pensión debe ser un número válido. ", "")
)
)</f>
        <v/>
      </c>
      <c r="HX125" s="46">
        <f>IF($DS125,
IF(CR125="","Debes escribir el valor del aporte a pensión. ",
IF( ISERR(_xlfn.NUMBERVALUE(CR125)), "El valor del aporte a salud debe ser un número válido. ", "")
)
)</f>
        <v/>
      </c>
      <c r="HY125" s="46">
        <f>IF($DS125,
IF( AND(CS125&lt;&gt;"", ISERR(_xlfn.NUMBERVALUE(CS125))), "El valor pensión voluntaria debe ser un número válido. ", "")
)</f>
        <v/>
      </c>
      <c r="HZ125" s="46">
        <f>CONCATENATE(CT125,CU125,CV125,CW125)&lt;&gt;""</f>
        <v/>
      </c>
      <c r="IA125" s="46">
        <f>IF(AND($DS125,HZ125),
IF(CT125="","Debes escribir el % del fondo de seguridad pensional. ",
IF( ISERR(_xlfn.NUMBERVALUE(CT125)), "El % del fondo de seguridad debe ser un número válido. ", "")
),
""
)</f>
        <v/>
      </c>
      <c r="IB125" s="46">
        <f>IF(AND($DS125,HZ125),
IF(CU125="","Debes escribir el valor del aporte al fondo de solidaridad pensional. ",
IF( ISERR(_xlfn.NUMBERVALUE(CU125)), "El valor del aporte al fondo de solidaridad pensional debe ser un número válido. ", "")
),
""
)</f>
        <v/>
      </c>
      <c r="IC125" s="46">
        <f>IF(AND($DS125,HZ125),
IF(CV125="","Debes escribir el % del fondo de subsistencia. ",
IF( ISERR(_xlfn.NUMBERVALUE(CV125)), "El % del fondo de subsistencia debe ser un número válido. ", "")
),
""
)</f>
        <v/>
      </c>
      <c r="ID125" s="46">
        <f>IF(AND($DS125,HZ125),
IF(CW125="","Debes escribir el valor del fondo de subsistencia. ",
IF( ISERR(_xlfn.NUMBERVALUE(CW125)), "El valor del fondo de subsistencia debe ser un número válido. ", "")
),
""
)</f>
        <v/>
      </c>
      <c r="IE125" s="46">
        <f>CONCATENATE(CX125,CY125)&lt;&gt;""</f>
        <v/>
      </c>
      <c r="IF125" s="46">
        <f>IF(AND($DS125,IE125),
IF(CX125="","Debes escribir el % de sindicato. ",
IF( ISERR(_xlfn.NUMBERVALUE(CX125)), "El % de sindicato debe ser un número válido. ", "")
),
""
)</f>
        <v/>
      </c>
      <c r="IG125" s="46">
        <f>IF(AND($DS125,IE125),
IF(CY125="","Debes escribir el valor del sindicato. ",
IF( ISERR(_xlfn.NUMBERVALUE(CY125)), "El valor del sindicato debe ser un número válido. ", "")
),
""
)</f>
        <v/>
      </c>
      <c r="IH125" s="46">
        <f>IF($DS125,
IF( AND(CZ125&lt;&gt;"", ISERR(_xlfn.NUMBERVALUE(CZ125))), "El valor de sanción pública debe ser un número válido. ", "")
)</f>
        <v/>
      </c>
      <c r="II125" s="46">
        <f>IF($DS125,
IF( AND(DA125&lt;&gt;"", ISERR(_xlfn.NUMBERVALUE(DA125))), "El valor de sanción privada debe ser un número válido. ", "")
)</f>
        <v/>
      </c>
      <c r="IJ125" s="46">
        <f>CONCATENATE(DB125,DC125)&lt;&gt;""</f>
        <v/>
      </c>
      <c r="IK125" s="46">
        <f>IF(AND($DS125,IJ125),
IF(DB125="","Debes escribir la descripción de libranza. ",""),
""
)</f>
        <v/>
      </c>
      <c r="IL125" s="46">
        <f>IF(AND($DS125,IJ125),
IF(DC125="","Debes escribir la cuota libranza. ",
IF(ISERR(_xlfn.NUMBERVALUE(DC125)),"El valor de la cuota libranza debe ser un número válido. ","")
),
""
)</f>
        <v/>
      </c>
      <c r="IM125" s="46">
        <f>IF($DS125,
IF( AND(DD125&lt;&gt;"", ISERR(_xlfn.NUMBERVALUE(DD125))), "El valor de pagos a terceros debe ser un número válido. ", "")
)</f>
        <v/>
      </c>
      <c r="IN125" s="46">
        <f>IF($DS125,
IF( AND(DE125&lt;&gt;"", ISERR(_xlfn.NUMBERVALUE(DE125))), "El valor de anticipos debe ser un número válido. ", "")
)</f>
        <v/>
      </c>
      <c r="IO125" s="46">
        <f>IF($DS125,
IF( AND(DF125&lt;&gt;"", ISERR(_xlfn.NUMBERVALUE(DF125))), "El valor de AFC debe ser un número válido. ", "")
)</f>
        <v/>
      </c>
      <c r="IP125" s="46">
        <f>IF($DS125,
IF( AND(DG125&lt;&gt;"", ISERR(_xlfn.NUMBERVALUE(DG125))), "El valor de rete-fuente debe ser un número válido. ", "")
)</f>
        <v/>
      </c>
      <c r="IQ125" s="46">
        <f>IF($DS125,
IF( AND(DH125&lt;&gt;"", ISERR(_xlfn.NUMBERVALUE(DH125))), "El valor de cooperativa de trabajo debe ser un número válido. ", "")
)</f>
        <v/>
      </c>
      <c r="IR125" s="46">
        <f>IF($DS125,
IF( AND(DI125&lt;&gt;"", ISERR(_xlfn.NUMBERVALUE(DI125))), "El valor de embargo fiscal debe ser un número válido. ", "")
)</f>
        <v/>
      </c>
      <c r="IS125" s="46">
        <f>IF($DS125,
IF( AND(DJ125&lt;&gt;"", ISERR(_xlfn.NUMBERVALUE(DJ125))), "El valor de educación debe ser un número válido. ", "")
)</f>
        <v/>
      </c>
      <c r="IT125" s="46">
        <f>IF($DS125,
IF( AND(DK125&lt;&gt;"", ISERR(_xlfn.NUMBERVALUE(DK125))), "El valor de reintegro debe ser un número válido. ", "")
)</f>
        <v/>
      </c>
      <c r="IU125" s="46">
        <f>IF($DS125,
IF( AND(DL125&lt;&gt;"", ISERR(_xlfn.NUMBERVALUE(DL125))), "El valor de deuda debe ser un número válido. ", "")
)</f>
        <v/>
      </c>
      <c r="IV125" s="46">
        <f>IF($DS125,
IF( AND(DM125&lt;&gt;"", ISERR(_xlfn.NUMBERVALUE(DM125))), "El valor de otras deducciones debe ser un número válido. ", "")
)</f>
        <v/>
      </c>
      <c r="IW125" s="46">
        <f>IF($DS125,
IF(DN125="","Debes escribir el valor de los devengos totales. ",
IF( ISERR(_xlfn.NUMBERVALUE(DN125)), "El valor de los devengos totales debe ser un número válido. ", "")
)
)</f>
        <v/>
      </c>
      <c r="IX125" s="46">
        <f>IF($DS125,
IF(DO125="","Debes escribir el valor de las deducciones totales. ",
IF( ISERR(_xlfn.NUMBERVALUE(DO125)), "El valor de las deducciones totales debe ser un número válido. ", "")
)
)</f>
        <v/>
      </c>
      <c r="IY125" s="46">
        <f>IF($DS125,
IF(DP125="","Debes escribir el valor del salario total. ",
IF( ISERR(_xlfn.NUMBERVALUE(DP125)), "El valor del salario total debe ser un número válido. ", "")
)
)</f>
        <v/>
      </c>
    </row>
    <row r="126">
      <c r="B126" s="48" t="n">
        <v>114</v>
      </c>
      <c r="C126" s="61">
        <f>IF(AND(DS126,DP126&lt;&gt;""),
IF(DQ126="","OK","Error"),
""
)</f>
        <v/>
      </c>
      <c r="D126" s="53" t="n"/>
      <c r="E126" s="52" t="n"/>
      <c r="F126" s="112" t="n"/>
      <c r="G126" s="52" t="n"/>
      <c r="H126" s="53" t="n"/>
      <c r="I126" s="52" t="n"/>
      <c r="J126" s="52" t="n"/>
      <c r="K126" s="53" t="n"/>
      <c r="L126" s="55" t="n"/>
      <c r="M126" s="108" t="n"/>
      <c r="N126" s="56" t="n"/>
      <c r="O126" s="52" t="n"/>
      <c r="P126" s="52" t="n"/>
      <c r="Q126" s="52" t="n"/>
      <c r="R126" s="52" t="n"/>
      <c r="S126" s="52" t="n"/>
      <c r="T126" s="53" t="n"/>
      <c r="U126" s="52" t="n"/>
      <c r="V126" s="52" t="n"/>
      <c r="W126" s="55" t="n"/>
      <c r="X126" s="55" t="n"/>
      <c r="Y126" s="52" t="n"/>
      <c r="Z126" s="55" t="n"/>
      <c r="AA126" s="52" t="n"/>
      <c r="AB126" s="53" t="n"/>
      <c r="AC126" s="53" t="n"/>
      <c r="AD126" s="53" t="n"/>
      <c r="AE126" s="177" t="n"/>
      <c r="AF126" s="113" t="n"/>
      <c r="AG126" s="177" t="n"/>
      <c r="AH126" s="178" t="n"/>
      <c r="AI126" s="178" t="n"/>
      <c r="AJ126" s="178" t="n"/>
      <c r="AK126" s="114" t="n"/>
      <c r="AL126" s="178" t="n"/>
      <c r="AM126" s="114" t="n"/>
      <c r="AN126" s="178" t="n"/>
      <c r="AO126" s="114" t="n"/>
      <c r="AP126" s="178" t="n"/>
      <c r="AQ126" s="114" t="n"/>
      <c r="AR126" s="178" t="n"/>
      <c r="AS126" s="114" t="n"/>
      <c r="AT126" s="178" t="n"/>
      <c r="AU126" s="114" t="n"/>
      <c r="AV126" s="178" t="n"/>
      <c r="AW126" s="114" t="n"/>
      <c r="AX126" s="178" t="n"/>
      <c r="AY126" s="114" t="n"/>
      <c r="AZ126" s="178" t="n"/>
      <c r="BA126" s="114" t="n"/>
      <c r="BB126" s="178" t="n"/>
      <c r="BC126" s="114" t="n"/>
      <c r="BD126" s="178" t="n"/>
      <c r="BE126" s="178" t="n"/>
      <c r="BF126" s="178" t="n"/>
      <c r="BG126" s="59" t="n"/>
      <c r="BH126" s="178" t="n"/>
      <c r="BI126" s="114" t="n"/>
      <c r="BJ126" s="53" t="n"/>
      <c r="BK126" s="178" t="n"/>
      <c r="BL126" s="114" t="n"/>
      <c r="BM126" s="178" t="n"/>
      <c r="BN126" s="114" t="n"/>
      <c r="BO126" s="178" t="n"/>
      <c r="BP126" s="178" t="n"/>
      <c r="BQ126" s="178" t="n"/>
      <c r="BR126" s="178" t="n"/>
      <c r="BS126" s="178" t="n"/>
      <c r="BT126" s="178" t="n"/>
      <c r="BU126" s="178" t="n"/>
      <c r="BV126" s="178" t="n"/>
      <c r="BW126" s="178" t="n"/>
      <c r="BX126" s="178" t="n"/>
      <c r="BY126" s="178" t="n"/>
      <c r="BZ126" s="178" t="n"/>
      <c r="CA126" s="178" t="n"/>
      <c r="CB126" s="178" t="n"/>
      <c r="CC126" s="178" t="n"/>
      <c r="CD126" s="178" t="n"/>
      <c r="CE126" s="178" t="n"/>
      <c r="CF126" s="178" t="n"/>
      <c r="CG126" s="178" t="n"/>
      <c r="CH126" s="178" t="n"/>
      <c r="CI126" s="178" t="n"/>
      <c r="CJ126" s="178" t="n"/>
      <c r="CK126" s="53" t="n"/>
      <c r="CL126" s="178" t="n"/>
      <c r="CM126" s="178" t="n"/>
      <c r="CN126" s="60" t="n"/>
      <c r="CO126" s="177" t="n"/>
      <c r="CP126" s="178" t="n"/>
      <c r="CQ126" s="60" t="n"/>
      <c r="CR126" s="177" t="n"/>
      <c r="CS126" s="178" t="n"/>
      <c r="CT126" s="59" t="n"/>
      <c r="CU126" s="178" t="n"/>
      <c r="CV126" s="59" t="n"/>
      <c r="CW126" s="178" t="n"/>
      <c r="CX126" s="59" t="n"/>
      <c r="CY126" s="178" t="n"/>
      <c r="CZ126" s="178" t="n"/>
      <c r="DA126" s="178" t="n"/>
      <c r="DB126" s="53" t="n"/>
      <c r="DC126" s="178" t="n"/>
      <c r="DD126" s="178" t="n"/>
      <c r="DE126" s="178" t="n"/>
      <c r="DF126" s="178" t="n"/>
      <c r="DG126" s="178" t="n"/>
      <c r="DH126" s="178" t="n"/>
      <c r="DI126" s="178" t="n"/>
      <c r="DJ126" s="178" t="n"/>
      <c r="DK126" s="178" t="n"/>
      <c r="DL126" s="178" t="n"/>
      <c r="DM126" s="178" t="n"/>
      <c r="DN126" s="177" t="n"/>
      <c r="DO126" s="177" t="n"/>
      <c r="DP126" s="177" t="n"/>
      <c r="DQ126" s="76">
        <f>IF(AND(DS126,DP126&lt;&gt;""),
CONCATENATE(DT126,DU126,DV126,DW126,DX126,DY126,DZ126,EA126,EB126,EC126,ED126,EE126,EF126,EG126,EH126,EI126,EJ126,EK126,EL126,EM126,EN126,EO126,EP126,EQ126,ES126,ET126,EU126,EV126,EW126,EX126,EY126,EZ126,FA126,FC126,FD126,FF126,FG126,FI126,FJ126,FL126,FM126,FO126,FP126,FR126,FS126,FU126,FV126,FX126,FY126,GA126,GB126,GD126,GE126,GF126,GH126,GI126,GJ126,GL126,GM126,GN126,GP126,GQ126,GS126,GT126,GU126,GV126,GW126,GX126,GY126,GZ126,HA126,HB126,HC126,HD126,HE126,HF126,HG126,HH126,HI126,HJ126,HK126,HL126,HM126,HN126,HO126,HQ126,HR126,HS126,HT126,HU126,HV126,HW126,HX126,HY126,IA126,IB126,IC126,ID126,IF126,IG126,IH126,II126,IK126,IL126,IM126,IN126,IO126,IP126,IQ126,IR126,IS126,IT126,IU126,IV126,IW126,IX126,IY126,IZ126),
""
)</f>
        <v/>
      </c>
      <c r="DR126" s="53" t="n"/>
      <c r="DS126" s="46">
        <f>CONCATENATE(D126,$E126,$F126,$G126,H126,$I126,$J126,K126,$L126,$M126,N126,$O126,$P126,$Q126,$R126,$S126,T126,$U126,$V126,$W126,$X126,$Y126,$Z126,$AA126,AB126,AC126,AD126,$AE126,$AF126,$AG126,AH126,AI126,AJ126,AK126,AL126,AM126,AN126,AO126,AP126,AQ126,AR126,AS126,AT126,AU126,AV126,AW126,AX126,AY126,AZ126,BA126,BB126,BC126,BD126,BE126,BF126,BG126,BH126,BI126,BJ126,BK126,BL126,BM126,BN126,BO126,BP126,BQ126,BR126,BS126,BT126,BU126,BV126,BW126,BX126,BY126,BZ126,CA126,CB126,CC126,CD126,CE126,CF126,CG126,CH126,CI126,CJ126,CK126,CL126,CM126,$CN126,$CO126,CP126,$CQ126,$CR126,CS126,CT126,CU126,CV126,CW126,CX126,CY126,CZ126,DA126,DB126,DC126,DD126,DE126,DF126,DG126,DH126,DI126,DJ126,DK126,DL126,DM126,$DN126,$DO126,$DP126,DR126)&lt;&gt;""</f>
        <v/>
      </c>
      <c r="DT126" s="46">
        <f>IF(AND($DS126,$E$4&lt;&gt;""),
IF(LEFT($E$4,2) = "1.",
IF(D126&lt;&gt;"","El CUNE sólo se envía en operaciones de novedad o ajuste. ",""),
IF(D126="","Debes escribir un CUNE válido para realizar operaciones de novedad o ajuste. ","")),
""
)</f>
        <v/>
      </c>
      <c r="DU126" s="46">
        <f>IF($DS126,
IF(E126="","Debes seleccionar el tipo de documento del empleado. ",
IF(_xlfn.IFNA(VLOOKUP(E126,TIPO_DE_DOCUMENTO,1,FALSE),-1)=-1,"El tipo de documento no es válido (por favor seleccionarlo de la lista). ","")
)
)</f>
        <v/>
      </c>
      <c r="DV126" s="46">
        <f>IF($DS126,
IF(F126="","Debes escribir el número de documento del empleado. ","")
)</f>
        <v/>
      </c>
      <c r="DW126" s="46">
        <f>IF($DS126,
IF(G126="","Debes escribir el primer nombre del empleado. ","")
)</f>
        <v/>
      </c>
      <c r="DY126" s="46">
        <f>IF($DS126,
IF(I126="","Debes escribir el primer apellido del empleado. ","")
)</f>
        <v/>
      </c>
      <c r="DZ126" s="46">
        <f>IF($DS126,
IF(J126="","Debes escribir el segundo apellido del empleado. ","")
)</f>
        <v/>
      </c>
      <c r="EB126" s="46">
        <f>IF($DS126,
IF(L126="","Debes escribir la fecha de ingreso del empleado. ",
IF(ISERR(DATE(YEAR(L126),MONTH(L126),DAY(L126))), "El valor ingresado en fecha de ingreso no tiene un formato válido. ","")
)
)</f>
        <v/>
      </c>
      <c r="EC126" s="46">
        <f>IF($DS126,
IF(M126="","Debes escribir el tiempo laborado. ",
IF( IFERROR(INT(M126),1.1) &lt;&gt; IFERROR(_xlfn.NUMBERVALUE(M126),1), "El valor de los días trabajados debe ser un número entero. ", "")
)
)</f>
        <v/>
      </c>
      <c r="ED126" s="46">
        <f>IF($DS126,
IF( AND(N126&lt;&gt;"", ISERR(DATE(YEAR(N126),MONTH(N126),DAY(N126))) ), "El valor ingresado en fecha de ingreso no tiene un formato válido. ",
IF( AND(N126&lt;&gt;"", $E$6&lt;&gt;"", DATE(YEAR(N126), MONTH(N126), 1) &lt;&gt; IFERROR(DATE(MID($E$6, 1, 4), MID($E$6, 6, 2),1), "1/1/1900") ), "La fecha de retiro debe estar dentro del período liquidado. ", "")
)
)</f>
        <v/>
      </c>
      <c r="EE126" s="46">
        <f>IF($DS126,
IF(O126="","Debes seleccionar el tipo de trabajador. ",
IF(_xlfn.IFNA(VLOOKUP(O126,TIPO_DE_TRABAJADOR,1,FALSE),-1)=-1,"El tipo de trabajador no es válido (por favor seleccionarlo de la lista). ","")
)
)</f>
        <v/>
      </c>
      <c r="EF126" s="46">
        <f>IF($DS126,
IF(P126="","Debes seleccionar si es un trabajador dependiente pensionado por vejez. ",
IF(_xlfn.IFNA(VLOOKUP(P126,SUBTIPO_DE_TRABAJADOR,1,FALSE),-1)=-1,"El tipo de trabajador dependiente pensionado por vejez no es válido (por favor seleccionarlo de la lista). ","")
)
)</f>
        <v/>
      </c>
      <c r="EG126" s="46">
        <f>IF($DS126,
IF(Q126="","Debes seleccionar el tipo de contrato del trabajador. ",
IF(_xlfn.IFNA(VLOOKUP(Q126,TIPO_DE_CONTRATO,1,FALSE),-1)=-1,"El tipo de contrato del trabajador no es válido (por favor seleccionarlo de la lista). ","")
)
)</f>
        <v/>
      </c>
      <c r="EH126" s="46">
        <f>IF($DS126,
IF(R126="","Debes seleccionar si es un salario integral. ",
IF(_xlfn.IFNA(VLOOKUP(R126,SI_NO,1,FALSE),-1)=-1,"Valor no válido para salario integral (por favor seleccionarlo de la lista). ","")
)
)</f>
        <v/>
      </c>
      <c r="EI126" s="46">
        <f>IF($DS126,
IF(S126="","Debes seleccionar si el trabajador realiza actividades de riesgo. ",
IF(_xlfn.IFNA(VLOOKUP(S126,SI_NO,1,FALSE),-1)=-1,"Valor no válido para actividad de alto riesgo (por favor seleccionarlo de la lista). ","")
)
)</f>
        <v/>
      </c>
      <c r="EK126" s="46">
        <f>IF($DS126,
IF(U126="","Debes escribir el código del municipio de residencia del trabajador. ",
IF(_xlfn.IFNA(VLOOKUP(U126,MUNICIPIO,1,FALSE),-1)=-1,"El municipio de residencia del trabajador es inválido (por favor seleccionarlo de la lista). ","")
)
)</f>
        <v/>
      </c>
      <c r="EL126" s="46">
        <f>IF($DS126,
IF(V126="","Debes escribir el la dirección de residendia del trabajador. ","")
)</f>
        <v/>
      </c>
      <c r="EM126" s="46">
        <f>IF($DS126,
IF(W126="","Debes escribir la fecha de inicio de la liquidación. ",
IF(ISERR(DATE(YEAR(W126),MONTH(W126),DAY(W126))),"El valor ingresado en fecha de inicio de liquidación no tiene un formato válido. ",
IF( AND($E$6&lt;&gt;"", DATE(YEAR(W126), MONTH(W126), 1) &lt;&gt; IFERROR(DATE(MID($E$6, 1, 4), MID($E$6, 6, 2),1), "1/1/1900") ), "La fecha de inicio de la liquidación debe estar dentro del período liquidado. ", "")
)
)
)</f>
        <v/>
      </c>
      <c r="EN126" s="46">
        <f>IF($DS126,
IF(X126="","Debes escribir la fecha de fin de la liquidación. ",
IF(ISERR(DATE(YEAR(X126),MONTH(X126),DAY(X126))),"El valor ingresado en fecha de fin de liquidación no tiene un formato válido. ",
IF( AND($E$6&lt;&gt;"", DATE(YEAR(X126), MONTH(X126), 1) &lt;&gt; IFERROR(DATE(MID($E$6, 1, 4), MID($E$6, 6, 2),1), "1/1/1900") ), "La fecha de fin de la liquidación debe estar dentro del período liquidado. ", "")
)
)
)</f>
        <v/>
      </c>
      <c r="EO126" s="46">
        <f>IF($DS126,
IF(Y126="","Debes escribir la frecuencia de pago del trabajador. ",
IF(_xlfn.IFNA(VLOOKUP(Y126,PERÍODO_DE_NÓMINA,1,FALSE),-1)=-1,"La frecuencia de pago es inválida (por favor seleccionarlo de la lista). ","")
)
)</f>
        <v/>
      </c>
      <c r="EP126" s="46">
        <f>IF($DS126,
IF(Z126="","Debes escribir la fecha de pago. ",
IF(ISERR(DATE(YEAR(Z126),MONTH(Z126),DAY(Z126))), "El valor ingresado en fecha de pago no tiene un formato válido. ","")
)
)</f>
        <v/>
      </c>
      <c r="EQ126" s="46">
        <f>IF($DS126,
IF(AA126="","Debes escribir el medio de pago. ",
IF(_xlfn.IFNA(VLOOKUP(AA126,MEDIOS_DE_PAGO,1,FALSE),-1)=-1,"El medio de pago es inválido (por favor seleccionarlo de la lista). ","")
)
)</f>
        <v/>
      </c>
      <c r="ER126" s="46">
        <f>OR(AA126='Tablas '!$T$4,AA126='Tablas '!$T$7,AA126='Tablas '!$T$8,AA126='Tablas '!$T$11)</f>
        <v/>
      </c>
      <c r="ES126" s="46">
        <f>IF(AND($DS126,ER126),
IF(AB126="","Debes escribir la entidad bancaria. ",""),
""
)</f>
        <v/>
      </c>
      <c r="ET126" s="46">
        <f>IF(AND($DS126,ER126),
IF(AC126="","Debes escribir el tipo de cuenta bancaria. ",
IF(_xlfn.IFNA(VLOOKUP(AC126,TIPO_DE_CUENTA,1,FALSE),-1)=-1,"El tipo de cuenta bancaria es inválida (por favor seleccionarlo de la lista). ","")
),
""
)</f>
        <v/>
      </c>
      <c r="EU126" s="46">
        <f>IF(AND($DS126,ER126),
IF(AD126="","Debes escribir el número de cuenta bancaria. ",""),
""
)</f>
        <v/>
      </c>
      <c r="EV126" s="46">
        <f>IF($DS126,
IF(AE126="","Debes escribir el valor del sueldo básico. ",
IF( ISERR(_xlfn.NUMBERVALUE(AE126)), "El valor del sueldo básico debe ser un número válido. ", "")
)
)</f>
        <v/>
      </c>
      <c r="EW126" s="46">
        <f>IF($DS126,
IF(AF126="","Debes escribir el número de días trabajados. ",
IF( IFERROR(INT(AF126),1.1) &lt;&gt; IFERROR(_xlfn.NUMBERVALUE(AF126),1), "La cantidad de días trabajados debe ser un número entero. ", "")
)
)</f>
        <v/>
      </c>
      <c r="EX126" s="46">
        <f>IF($DS126,
IF(AG126="","Debes escribir el valor del sueldo trabajado. ",
IF( ISERR(_xlfn.NUMBERVALUE(AG126)), "El valor del sueldo trabajado debe ser un número válido. ", "")
)
)</f>
        <v/>
      </c>
      <c r="EY126" s="46">
        <f>IF($DS126,
IF( AND(AH126&lt;&gt;"", ISERR(_xlfn.NUMBERVALUE(AH126))), "El valor del auxilio de transporte debe ser un número válido. ", "")
)</f>
        <v/>
      </c>
      <c r="EZ126" s="46">
        <f>IF($DS126,
IF( AND(AI126&lt;&gt;"", ISERR(_xlfn.NUMBERVALUE(AI126))), "El valor de viáticos salariales debe ser un número válido. ", "")
)</f>
        <v/>
      </c>
      <c r="FA126" s="46">
        <f>IF($DS126,
IF( AND(AJ126&lt;&gt;"", ISERR(_xlfn.NUMBERVALUE(AJ126))), "El valor de viáticos NO salariales debe ser un número válido. ", "")
)</f>
        <v/>
      </c>
      <c r="FB126" s="46">
        <f>CONCATENATE(AK126,AL126)&lt;&gt;""</f>
        <v/>
      </c>
      <c r="FC126" s="46">
        <f>IF(AND($DS126,FB126),
IF(AK126="","Debes escribir el número de horas extras diurnas. ",
IF( IFERROR(INT(AK126),1.1) &lt;&gt; IFERROR(_xlfn.NUMBERVALUE(AK126),1), "La cantidad de horas extras diurnas debe ser un número entero. ", "")
),
""
)</f>
        <v/>
      </c>
      <c r="FD126" s="46">
        <f>IF(AND($DS126,FB126),
IF(AL126="","Debes escribir el valor de las horas extras diurnas. ",
IF( ISERR(_xlfn.NUMBERVALUE(AL126)), "El valor de las horas extras duirnas debe ser un número válido. ", "")
),
""
)</f>
        <v/>
      </c>
      <c r="FE126" s="46">
        <f>CONCATENATE(AM126,AN126)&lt;&gt;""</f>
        <v/>
      </c>
      <c r="FF126" s="46">
        <f>IF(AND($DS126,FE126),
IF(AM126="","Debes escribir el número de horas extras nocturnas. ",
IF( IFERROR(INT(AM126),1.1) &lt;&gt; IFERROR(_xlfn.NUMBERVALUE(AM126),1), "La cantidad de horas extras nocturnas debe ser un número entero. ", "")
),
""
)</f>
        <v/>
      </c>
      <c r="FG126" s="46">
        <f>IF(AND($DS126,FE126),
IF(AN126="","Debes escribir el valor de las horas extras nocturnas. ",
IF( ISERR(_xlfn.NUMBERVALUE(AN126)), "El valor de las horas extras nocturnas debe ser un número válido. ", "")
),
""
)</f>
        <v/>
      </c>
      <c r="FH126" s="46">
        <f>CONCATENATE(AO126,AP126)&lt;&gt;""</f>
        <v/>
      </c>
      <c r="FI126" s="46">
        <f>IF(AND($DS126,FH126),
IF(AO126="","Debes escribir el número de horas extras diurnas dominicales y festivas. ",
IF( IFERROR(INT(AO126),1.1) &lt;&gt; IFERROR(_xlfn.NUMBERVALUE(AO126),1), "La cantidad de horas extras diurnas dominicales y festivas debe ser un número entero. ", "")
),
""
)</f>
        <v/>
      </c>
      <c r="FJ126" s="46">
        <f>IF(AND($DS126,FH126),
IF(AP126="","Debes escribir el valor de las horas extras diurnas dominicales y festivas. ",
IF( ISERR(_xlfn.NUMBERVALUE(AP126)), "El valor de las horas extras diurnas dominicales y festivas debe ser un número válido. ", "")
),
""
)</f>
        <v/>
      </c>
      <c r="FK126" s="46">
        <f>CONCATENATE(AQ126,AR126)&lt;&gt;""</f>
        <v/>
      </c>
      <c r="FL126" s="46">
        <f>IF(AND($DS126,FK126),
IF(AQ126="","Debes escribir el número de horas extras nocturnas dominicales y festivas. ",
IF( IFERROR(INT(AQ126),1.1) &lt;&gt; IFERROR(_xlfn.NUMBERVALUE(AQ126),1), "La cantidad de horas extras nocturnas dominicales y festivas debe ser un número entero. ", "")
),
""
)</f>
        <v/>
      </c>
      <c r="FM126" s="46">
        <f>IF(AND($DS126,FK126),
IF(AR126="","Debes escribir el valor de las horas extras nocturnas dominicales y festivas. ",
IF( ISERR(_xlfn.NUMBERVALUE(AR126)), "El valor de las horas extras nocturnas dominicales y festivas debe ser un número válido. ", "")
),
""
)</f>
        <v/>
      </c>
      <c r="FN126" s="46">
        <f>CONCATENATE(AS126,AT126)&lt;&gt;""</f>
        <v/>
      </c>
      <c r="FO126" s="46">
        <f>IF(AND($DS126,FN126),
IF(AS126="","Debes escribir el número de horas recargo nocturno. ",
IF( IFERROR(INT(AS126),1.1) &lt;&gt; IFERROR(_xlfn.NUMBERVALUE(AS126),1), "La cantidad de horas recargo nocturno debe ser un número entero. ", "")
),
""
)</f>
        <v/>
      </c>
      <c r="FP126" s="46">
        <f>IF(AND($DS126,FN126),
IF(AT126="","Debes escribir el valor de las horas recargo nocturno. ",
IF( ISERR(_xlfn.NUMBERVALUE(AT126)), "El valor de las horas recargo nocturno debe ser un número válido. ", "")
),
""
)</f>
        <v/>
      </c>
      <c r="FQ126" s="46">
        <f>CONCATENATE(AU126,AV126)&lt;&gt;""</f>
        <v/>
      </c>
      <c r="FR126" s="46">
        <f>IF(AND($DS126,FQ126),
IF(AU126="","Debes escribir el número de horas recargo diurno dominical y festivo. ",
IF( IFERROR(INT(AU126),1.1) &lt;&gt; IFERROR(_xlfn.NUMBERVALUE(AU126),1), "La cantidad de horas recargo diurno dominical y festivo debe ser un número entero. ", "")
),
""
)</f>
        <v/>
      </c>
      <c r="FS126" s="46">
        <f>IF(AND($DS126,FQ126),
IF(AV126="","Debes escribir el valor de las horas recargo diurno dominical y festivo. ",
IF( ISERR(_xlfn.NUMBERVALUE(AV126)), "El valor de las horas recargo diurno dominical y festivo debe ser un número válido. ", "")
),
""
)</f>
        <v/>
      </c>
      <c r="FT126" s="46">
        <f>CONCATENATE(AW126,AX126)&lt;&gt;""</f>
        <v/>
      </c>
      <c r="FU126" s="46">
        <f>IF(AND($DS126,FT126),
IF(AW126="","Debes escribir el número de horas recargo nocturno dominical y festivo. ",
IF( IFERROR(INT(AW126),1.1) &lt;&gt; IFERROR(_xlfn.NUMBERVALUE(AW126),1), "La cantidad de horas recargo nocturno dominical y festivo debe ser un número entero. ", "")
),
""
)</f>
        <v/>
      </c>
      <c r="FV126" s="46">
        <f>IF(AND($DS126,FT126),
IF(AX126="","Debes escribir el valor de las horas recargo nocturno dominical y festivo. ",
IF( ISERR(_xlfn.NUMBERVALUE(AX126)), "El valor de las horas recargo nocturno dominical y festivo debe ser un número válido. ", "")
),
""
)</f>
        <v/>
      </c>
      <c r="FW126" s="46">
        <f>CONCATENATE(AY126,AZ126)&lt;&gt;""</f>
        <v/>
      </c>
      <c r="FX126" s="46">
        <f>IF(AND($DS126,FW126),
IF(AY126="","Debes escribir el número de días de vacaciones comunes. ",
IF( IFERROR(INT(AY126),1.1) &lt;&gt; IFERROR(_xlfn.NUMBERVALUE(AY126),1), "La cantidad de días de vacaciones comunes debe ser un número entero. ", "")
),
""
)</f>
        <v/>
      </c>
      <c r="FY126" s="46">
        <f>IF(AND($DS126,FW126),
IF(AZ126="","Debes escribir el valor de las vacaciones comunes. ",
IF( ISERR(_xlfn.NUMBERVALUE(AZ126)), "El valor de las vacaciones comunes debe ser un número válido. ", "")
),
""
)</f>
        <v/>
      </c>
      <c r="FZ126" s="46">
        <f>CONCATENATE(BA126,BB126)&lt;&gt;""</f>
        <v/>
      </c>
      <c r="GA126" s="46">
        <f>IF(AND($DS126,FZ126),
IF(BA126="","Debes escribir el número de días de vacaciones compensadas. ",
IF( IFERROR(INT(BA126),1.1) &lt;&gt; IFERROR(_xlfn.NUMBERVALUE(BA126),1), "La cantidad de días de vacaciones compensadas debe ser un número entero. ", "")
),
""
)</f>
        <v/>
      </c>
      <c r="GB126" s="46">
        <f>IF(AND($DS126,FZ126),
IF(BB126="","Debes escribir el valor de las vacaciones compensadas. ",
IF( ISERR(_xlfn.NUMBERVALUE(BB126)), "El valor de las vacaciones compensadas debe ser un número válido. ", "")
),
""
)</f>
        <v/>
      </c>
      <c r="GC126" s="46">
        <f>CONCATENATE(BC126,BD126)&lt;&gt;""</f>
        <v/>
      </c>
      <c r="GD126" s="46">
        <f>IF(AND($DS126,GC126),
IF(BC126="","Debes escribir el número de días de prima salarial. ",
IF( IFERROR(INT(BC126),1.1) &lt;&gt; IFERROR(_xlfn.NUMBERVALUE(BC126),1), "La cantidad de días de prima salarial debe ser un número entero. ", "")
),
""
)</f>
        <v/>
      </c>
      <c r="GE126" s="46">
        <f>IF(AND($DS126,GC126),
IF(BD126="","Debes escribir el valor de los días de prima salarial. ",
IF( ISERR(_xlfn.NUMBERVALUE(BD126)), "El valor de los días de prima salarial debe ser un número válido. ", "")
),
""
)</f>
        <v/>
      </c>
      <c r="GF126" s="46">
        <f>IF($DS126,
IF( AND(BE126&lt;&gt;"", ISERR(_xlfn.NUMBERVALUE(BE126))), "El valor de la prima NO saliarial debe ser un número válido. ", "")
)</f>
        <v/>
      </c>
      <c r="GG126" s="46">
        <f>CONCATENATE(BF126,BG126,BH126)&lt;&gt;""</f>
        <v/>
      </c>
      <c r="GH126" s="46">
        <f>IF(AND($DS126,GG126),
IF(BF126="","Debes escribir el valor de las cesantías. ",
IF( ISERR(_xlfn.NUMBERVALUE(BF126)), "El valor de las cesantías debe ser un número válido. ", "")
),
""
)</f>
        <v/>
      </c>
      <c r="GI126" s="46">
        <f>IF(AND($DS126,GG126),
IF(BG126="","Debes escribir el % de cesantías. ",
IF( ISERR(_xlfn.NUMBERVALUE(BG126)), "El % de cesantías debe ser un número válido. ", "")
),
""
)</f>
        <v/>
      </c>
      <c r="GJ126" s="46">
        <f>IF(AND($DS126,GG126),
IF(BH126="","Debes escribir el valor de intereses de cesantías. ",
IF( ISERR(_xlfn.NUMBERVALUE(BH126)), "El valor de intereses de cesantías debe ser un número válido. ", "")
),
""
)</f>
        <v/>
      </c>
      <c r="GK126" s="46">
        <f>CONCATENATE(BI126,BJ126,BK126)&lt;&gt;""</f>
        <v/>
      </c>
      <c r="GL126" s="46">
        <f>IF(AND($DS126,GK126),
IF(BI126="","Debes escribir el número de días de incapacidad. ",
IF( IFERROR(INT(BI126),1.1) &lt;&gt; IFERROR(_xlfn.NUMBERVALUE(BI126),1), "La cantidad de días de incapacidad debe ser un número entero. ", "")
),
""
)</f>
        <v/>
      </c>
      <c r="GM126" s="46">
        <f>IF(AND($DS126,GK126),
IF(BJ126="","Debes escribir el tipo de incapacidad. ",
IF(_xlfn.IFNA(VLOOKUP(BJ126,TIPO_DE_INCAPACIDAD,1,FALSE),-1)=-1,"El tipo de incapacidad es inválida (por favor seleccionarlo de la lista). ","")
),
""
)</f>
        <v/>
      </c>
      <c r="GN126" s="46">
        <f>IF(AND($DS126,GK126),
IF(BK126="","Debes escribir el valor de la incapacidad. ",
IF( ISERR(_xlfn.NUMBERVALUE(BK126)), "El valor de la incapacidad debe ser un número válido. ", "")
),
""
)</f>
        <v/>
      </c>
      <c r="GO126" s="46">
        <f>CONCATENATE(BL126,BM126)&lt;&gt;""</f>
        <v/>
      </c>
      <c r="GP126" s="46">
        <f>IF(AND($DS126,GO126),
IF(BL126="","Debes escribir el número de días de licencia de maternidad o paternidad. ",
IF( IFERROR(INT(BL126),1.1) &lt;&gt; IFERROR(_xlfn.NUMBERVALUE(BL126),1), "La cantidad de días de licencia de maternidad o paternidad debe ser un número entero. ", "")
),
""
)</f>
        <v/>
      </c>
      <c r="GQ126" s="46">
        <f>IF(AND($DS126,GO126),
IF(BM126="","Debes escribir el valor de la licencia de maternidad o paternidad. ",
IF( ISERR(_xlfn.NUMBERVALUE(BM126)), "El valor de la licencia de maternidad o paternidad debe ser un número válido. ", "")
),
""
)</f>
        <v/>
      </c>
      <c r="GR126" s="46">
        <f>CONCATENATE(BN126,BO126)&lt;&gt;""</f>
        <v/>
      </c>
      <c r="GS126" s="46">
        <f>IF(AND($DS126,GR126),
IF(BN126="","Debes escribir el número de días de licencia remunerada. ",
IF( IFERROR(INT(BN126),1.1) &lt;&gt; IFERROR(_xlfn.NUMBERVALUE(BN126),1), "La cantidad de días de licencia remunerada debe ser un número entero. ", "")
),
""
)</f>
        <v/>
      </c>
      <c r="GT126" s="46">
        <f>IF(AND($DS126,GR126),
IF(BO126="","Debes escribir el valor de la licencia remunerada. ",
IF( ISERR(_xlfn.NUMBERVALUE(BO126)), "El valor de la licencia remunerada debe ser un número válido. ", "")
),
""
)</f>
        <v/>
      </c>
      <c r="GU126" s="46">
        <f>IF($DS126,
IF( AND(BP126&lt;&gt;"", ISERR(_xlfn.NUMBERVALUE(BP126))), "El valor de la licencia NO remunerada debe ser un número válido. ", "")
)</f>
        <v/>
      </c>
      <c r="GV126" s="46">
        <f>IF($DS126,
IF( AND(BQ126&lt;&gt;"", ISERR(_xlfn.NUMBERVALUE(BQ126))), "El valor de auxilios salariales debe ser un número válido. ", "")
)</f>
        <v/>
      </c>
      <c r="GW126" s="46">
        <f>IF($DS126,
IF( AND(BR126&lt;&gt;"", ISERR(_xlfn.NUMBERVALUE(BR126))), "El valor de auxilios NO salariales debe ser un número válido. ", "")
)</f>
        <v/>
      </c>
      <c r="GX126" s="46">
        <f>IF($DS126,
IF( AND(BS126&lt;&gt;"", ISERR(_xlfn.NUMBERVALUE(BS126))), "El valor de bonos salariales debe ser un número válido. ", "")
)</f>
        <v/>
      </c>
      <c r="GY126" s="46">
        <f>IF($DS126,
IF( AND(BT126&lt;&gt;"", ISERR(_xlfn.NUMBERVALUE(BT126))), "El valor de bonos NO salariales debe ser un número válido. ", "")
)</f>
        <v/>
      </c>
      <c r="GZ126" s="46">
        <f>IF($DS126,
IF( AND(BU126&lt;&gt;"", ISERR(_xlfn.NUMBERVALUE(BU126))), "El valor de bonos salariales de alimentación debe ser un número válido. ", "")
)</f>
        <v/>
      </c>
      <c r="HA126" s="46">
        <f>IF($DS126,
IF( AND(BV126&lt;&gt;"", ISERR(_xlfn.NUMBERVALUE(BV126))), "El valor de bonos NO salariales de alimentación debe ser un número válido. ", "")
)</f>
        <v/>
      </c>
      <c r="HB126" s="46">
        <f>IF($DS126,
IF( AND(BW126&lt;&gt;"", ISERR(_xlfn.NUMBERVALUE(BW126))), "El valor de bonificaciones salariales debe ser un número válido. ", "")
)</f>
        <v/>
      </c>
      <c r="HC126" s="46">
        <f>IF($DS126,
IF( AND(BX126&lt;&gt;"", ISERR(_xlfn.NUMBERVALUE(BX126))), "El valor de bonificaciones NO salariales debe ser un número válido. ", "")
)</f>
        <v/>
      </c>
      <c r="HD126" s="46">
        <f>IF($DS126,
IF( AND(BY126&lt;&gt;"", ISERR(_xlfn.NUMBERVALUE(BY126))), "El valor de compensaciones ordinarias debe ser un número válido. ", "")
)</f>
        <v/>
      </c>
      <c r="HE126" s="46">
        <f>IF($DS126,
IF( AND(BZ126&lt;&gt;"", ISERR(_xlfn.NUMBERVALUE(BZ126))), "El valor de compensaciones extraordinarias debe ser un número válido. ", "")
)</f>
        <v/>
      </c>
      <c r="HF126" s="46">
        <f>IF($DS126,
IF( AND(CA126&lt;&gt;"", ISERR(_xlfn.NUMBERVALUE(CA126))), "El valor de comisiones debe ser un número válido. ", "")
)</f>
        <v/>
      </c>
      <c r="HG126" s="46">
        <f>IF($DS126,
IF( AND(CB126&lt;&gt;"", ISERR(_xlfn.NUMBERVALUE(CB126))), "El valor de ausencia por huega debe ser un número válido. ", "")
)</f>
        <v/>
      </c>
      <c r="HH126" s="46">
        <f>IF($DS126,
IF( AND(CC126&lt;&gt;"", ISERR(_xlfn.NUMBERVALUE(CC126))), "El valor de anticipos debe ser un número válido. ", "")
)</f>
        <v/>
      </c>
      <c r="HI126" s="46">
        <f>IF($DS126,
IF( AND(CD126&lt;&gt;"", ISERR(_xlfn.NUMBERVALUE(CD126))), "El valor de pagos a terceros debe ser un número válido. ", "")
)</f>
        <v/>
      </c>
      <c r="HJ126" s="46">
        <f>IF($DS126,
IF( AND(CE126&lt;&gt;"", ISERR(_xlfn.NUMBERVALUE(CE126))), "El valor de dotación debe ser un número válido. ", "")
)</f>
        <v/>
      </c>
      <c r="HK126" s="46">
        <f>IF($DS126,
IF( AND(CF126&lt;&gt;"", ISERR(_xlfn.NUMBERVALUE(CF126))), "El valor de apoyo sostenibilidad debe ser un número válido. ", "")
)</f>
        <v/>
      </c>
      <c r="HL126" s="46">
        <f>IF($DS126,
IF( AND(CG126&lt;&gt;"", ISERR(_xlfn.NUMBERVALUE(CG126))), "El valor de teletrabajo debe ser un número válido. ", "")
)</f>
        <v/>
      </c>
      <c r="HM126" s="46">
        <f>IF($DS126,
IF( AND(CH126&lt;&gt;"", ISERR(_xlfn.NUMBERVALUE(CH126))), "El valor de bonificación de retiro debe ser un número válido. ", "")
)</f>
        <v/>
      </c>
      <c r="HN126" s="46">
        <f>IF($DS126,
IF( AND(CI126&lt;&gt;"", ISERR(_xlfn.NUMBERVALUE(CI126))), "El valor de indemnización de retiro debe ser un número válido. ", "")
)</f>
        <v/>
      </c>
      <c r="HO126" s="46">
        <f>IF($DS126,
IF( AND(CJ126&lt;&gt;"", ISERR(_xlfn.NUMBERVALUE(CJ126))), "El valor de reintegros debe ser un número válido. ", "")
)</f>
        <v/>
      </c>
      <c r="HP126" s="46">
        <f>CONCATENATE(CK126,CL126,CM126)&lt;&gt;""</f>
        <v/>
      </c>
      <c r="HQ126" s="46">
        <f>IF(AND($DS126,HP126),
IF(CK126="","Debes escribir la descripción de otro concepto no categorizado. ",""),
""
)</f>
        <v/>
      </c>
      <c r="HR126" s="46">
        <f>IF(AND($DS126,HP126),
IF(CONCATENATE(CL126,CM126)="","Debes escribir al menos un valor de concepto no categorizado (salarial o no salarial). ",
IF(ISERR(_xlfn.NUMBERVALUE(CL126)),"El valor salarial concepto no categorizado debe ser un número válido. ","")
),
""
)</f>
        <v/>
      </c>
      <c r="HS126" s="46">
        <f>IF(AND($DS126,HP126),
IF(CONCATENATE(CL126,CM126)="","Debes escribir al menos un valor de concepto no categorizado (salarial o no salarial). ",
IF(ISERR(_xlfn.NUMBERVALUE(CM126)),"El valor NO salarial concepto no categorizado debe ser un número válido. ","")
),
""
)</f>
        <v/>
      </c>
      <c r="HT126" s="46">
        <f>IF($DS126,
IF(CN126="","Debes escribir el porcentaje del aporte a salud. ",
IF( ISERR(_xlfn.NUMBERVALUE(CN126)), "El valor del porcentaje del aporte a salud debe ser un número válido. ", "")
)
)</f>
        <v/>
      </c>
      <c r="HU126" s="46">
        <f>IF($DS126,
IF(CO126="","Debes escribir el valor del aporte a salud. ",
IF( ISERR(_xlfn.NUMBERVALUE(CO126)), "El valor del aporte a salud debe ser un número válido. ", "")
)
)</f>
        <v/>
      </c>
      <c r="HV126" s="46">
        <f>IF($DS126,
IF( AND(CP126&lt;&gt;"", ISERR(_xlfn.NUMBERVALUE(CP126))), "El valor plan complementario debe ser un número válido. ", "")
)</f>
        <v/>
      </c>
      <c r="HW126" s="46">
        <f>IF($DS126,
IF(CQ126="","Debes escribir el porcentaje del aporte a pensión. ",
IF( ISERR(_xlfn.NUMBERVALUE(CQ126)), "El valor del porcentaje del aporte a pensión debe ser un número válido. ", "")
)
)</f>
        <v/>
      </c>
      <c r="HX126" s="46">
        <f>IF($DS126,
IF(CR126="","Debes escribir el valor del aporte a pensión. ",
IF( ISERR(_xlfn.NUMBERVALUE(CR126)), "El valor del aporte a salud debe ser un número válido. ", "")
)
)</f>
        <v/>
      </c>
      <c r="HY126" s="46">
        <f>IF($DS126,
IF( AND(CS126&lt;&gt;"", ISERR(_xlfn.NUMBERVALUE(CS126))), "El valor pensión voluntaria debe ser un número válido. ", "")
)</f>
        <v/>
      </c>
      <c r="HZ126" s="46">
        <f>CONCATENATE(CT126,CU126,CV126,CW126)&lt;&gt;""</f>
        <v/>
      </c>
      <c r="IA126" s="46">
        <f>IF(AND($DS126,HZ126),
IF(CT126="","Debes escribir el % del fondo de seguridad pensional. ",
IF( ISERR(_xlfn.NUMBERVALUE(CT126)), "El % del fondo de seguridad debe ser un número válido. ", "")
),
""
)</f>
        <v/>
      </c>
      <c r="IB126" s="46">
        <f>IF(AND($DS126,HZ126),
IF(CU126="","Debes escribir el valor del aporte al fondo de solidaridad pensional. ",
IF( ISERR(_xlfn.NUMBERVALUE(CU126)), "El valor del aporte al fondo de solidaridad pensional debe ser un número válido. ", "")
),
""
)</f>
        <v/>
      </c>
      <c r="IC126" s="46">
        <f>IF(AND($DS126,HZ126),
IF(CV126="","Debes escribir el % del fondo de subsistencia. ",
IF( ISERR(_xlfn.NUMBERVALUE(CV126)), "El % del fondo de subsistencia debe ser un número válido. ", "")
),
""
)</f>
        <v/>
      </c>
      <c r="ID126" s="46">
        <f>IF(AND($DS126,HZ126),
IF(CW126="","Debes escribir el valor del fondo de subsistencia. ",
IF( ISERR(_xlfn.NUMBERVALUE(CW126)), "El valor del fondo de subsistencia debe ser un número válido. ", "")
),
""
)</f>
        <v/>
      </c>
      <c r="IE126" s="46">
        <f>CONCATENATE(CX126,CY126)&lt;&gt;""</f>
        <v/>
      </c>
      <c r="IF126" s="46">
        <f>IF(AND($DS126,IE126),
IF(CX126="","Debes escribir el % de sindicato. ",
IF( ISERR(_xlfn.NUMBERVALUE(CX126)), "El % de sindicato debe ser un número válido. ", "")
),
""
)</f>
        <v/>
      </c>
      <c r="IG126" s="46">
        <f>IF(AND($DS126,IE126),
IF(CY126="","Debes escribir el valor del sindicato. ",
IF( ISERR(_xlfn.NUMBERVALUE(CY126)), "El valor del sindicato debe ser un número válido. ", "")
),
""
)</f>
        <v/>
      </c>
      <c r="IH126" s="46">
        <f>IF($DS126,
IF( AND(CZ126&lt;&gt;"", ISERR(_xlfn.NUMBERVALUE(CZ126))), "El valor de sanción pública debe ser un número válido. ", "")
)</f>
        <v/>
      </c>
      <c r="II126" s="46">
        <f>IF($DS126,
IF( AND(DA126&lt;&gt;"", ISERR(_xlfn.NUMBERVALUE(DA126))), "El valor de sanción privada debe ser un número válido. ", "")
)</f>
        <v/>
      </c>
      <c r="IJ126" s="46">
        <f>CONCATENATE(DB126,DC126)&lt;&gt;""</f>
        <v/>
      </c>
      <c r="IK126" s="46">
        <f>IF(AND($DS126,IJ126),
IF(DB126="","Debes escribir la descripción de libranza. ",""),
""
)</f>
        <v/>
      </c>
      <c r="IL126" s="46">
        <f>IF(AND($DS126,IJ126),
IF(DC126="","Debes escribir la cuota libranza. ",
IF(ISERR(_xlfn.NUMBERVALUE(DC126)),"El valor de la cuota libranza debe ser un número válido. ","")
),
""
)</f>
        <v/>
      </c>
      <c r="IM126" s="46">
        <f>IF($DS126,
IF( AND(DD126&lt;&gt;"", ISERR(_xlfn.NUMBERVALUE(DD126))), "El valor de pagos a terceros debe ser un número válido. ", "")
)</f>
        <v/>
      </c>
      <c r="IN126" s="46">
        <f>IF($DS126,
IF( AND(DE126&lt;&gt;"", ISERR(_xlfn.NUMBERVALUE(DE126))), "El valor de anticipos debe ser un número válido. ", "")
)</f>
        <v/>
      </c>
      <c r="IO126" s="46">
        <f>IF($DS126,
IF( AND(DF126&lt;&gt;"", ISERR(_xlfn.NUMBERVALUE(DF126))), "El valor de AFC debe ser un número válido. ", "")
)</f>
        <v/>
      </c>
      <c r="IP126" s="46">
        <f>IF($DS126,
IF( AND(DG126&lt;&gt;"", ISERR(_xlfn.NUMBERVALUE(DG126))), "El valor de rete-fuente debe ser un número válido. ", "")
)</f>
        <v/>
      </c>
      <c r="IQ126" s="46">
        <f>IF($DS126,
IF( AND(DH126&lt;&gt;"", ISERR(_xlfn.NUMBERVALUE(DH126))), "El valor de cooperativa de trabajo debe ser un número válido. ", "")
)</f>
        <v/>
      </c>
      <c r="IR126" s="46">
        <f>IF($DS126,
IF( AND(DI126&lt;&gt;"", ISERR(_xlfn.NUMBERVALUE(DI126))), "El valor de embargo fiscal debe ser un número válido. ", "")
)</f>
        <v/>
      </c>
      <c r="IS126" s="46">
        <f>IF($DS126,
IF( AND(DJ126&lt;&gt;"", ISERR(_xlfn.NUMBERVALUE(DJ126))), "El valor de educación debe ser un número válido. ", "")
)</f>
        <v/>
      </c>
      <c r="IT126" s="46">
        <f>IF($DS126,
IF( AND(DK126&lt;&gt;"", ISERR(_xlfn.NUMBERVALUE(DK126))), "El valor de reintegro debe ser un número válido. ", "")
)</f>
        <v/>
      </c>
      <c r="IU126" s="46">
        <f>IF($DS126,
IF( AND(DL126&lt;&gt;"", ISERR(_xlfn.NUMBERVALUE(DL126))), "El valor de deuda debe ser un número válido. ", "")
)</f>
        <v/>
      </c>
      <c r="IV126" s="46">
        <f>IF($DS126,
IF( AND(DM126&lt;&gt;"", ISERR(_xlfn.NUMBERVALUE(DM126))), "El valor de otras deducciones debe ser un número válido. ", "")
)</f>
        <v/>
      </c>
      <c r="IW126" s="46">
        <f>IF($DS126,
IF(DN126="","Debes escribir el valor de los devengos totales. ",
IF( ISERR(_xlfn.NUMBERVALUE(DN126)), "El valor de los devengos totales debe ser un número válido. ", "")
)
)</f>
        <v/>
      </c>
      <c r="IX126" s="46">
        <f>IF($DS126,
IF(DO126="","Debes escribir el valor de las deducciones totales. ",
IF( ISERR(_xlfn.NUMBERVALUE(DO126)), "El valor de las deducciones totales debe ser un número válido. ", "")
)
)</f>
        <v/>
      </c>
      <c r="IY126" s="46">
        <f>IF($DS126,
IF(DP126="","Debes escribir el valor del salario total. ",
IF( ISERR(_xlfn.NUMBERVALUE(DP126)), "El valor del salario total debe ser un número válido. ", "")
)
)</f>
        <v/>
      </c>
    </row>
    <row r="127">
      <c r="B127" s="48" t="n">
        <v>115</v>
      </c>
      <c r="C127" s="61">
        <f>IF(AND(DS127,DP127&lt;&gt;""),
IF(DQ127="","OK","Error"),
""
)</f>
        <v/>
      </c>
      <c r="D127" s="53" t="n"/>
      <c r="E127" s="52" t="n"/>
      <c r="F127" s="112" t="n"/>
      <c r="G127" s="52" t="n"/>
      <c r="H127" s="53" t="n"/>
      <c r="I127" s="52" t="n"/>
      <c r="J127" s="52" t="n"/>
      <c r="K127" s="53" t="n"/>
      <c r="L127" s="55" t="n"/>
      <c r="M127" s="108" t="n"/>
      <c r="N127" s="56" t="n"/>
      <c r="O127" s="52" t="n"/>
      <c r="P127" s="52" t="n"/>
      <c r="Q127" s="52" t="n"/>
      <c r="R127" s="52" t="n"/>
      <c r="S127" s="52" t="n"/>
      <c r="T127" s="53" t="n"/>
      <c r="U127" s="52" t="n"/>
      <c r="V127" s="52" t="n"/>
      <c r="W127" s="55" t="n"/>
      <c r="X127" s="55" t="n"/>
      <c r="Y127" s="52" t="n"/>
      <c r="Z127" s="55" t="n"/>
      <c r="AA127" s="52" t="n"/>
      <c r="AB127" s="53" t="n"/>
      <c r="AC127" s="53" t="n"/>
      <c r="AD127" s="53" t="n"/>
      <c r="AE127" s="177" t="n"/>
      <c r="AF127" s="113" t="n"/>
      <c r="AG127" s="177" t="n"/>
      <c r="AH127" s="178" t="n"/>
      <c r="AI127" s="178" t="n"/>
      <c r="AJ127" s="178" t="n"/>
      <c r="AK127" s="114" t="n"/>
      <c r="AL127" s="178" t="n"/>
      <c r="AM127" s="114" t="n"/>
      <c r="AN127" s="178" t="n"/>
      <c r="AO127" s="114" t="n"/>
      <c r="AP127" s="178" t="n"/>
      <c r="AQ127" s="114" t="n"/>
      <c r="AR127" s="178" t="n"/>
      <c r="AS127" s="114" t="n"/>
      <c r="AT127" s="178" t="n"/>
      <c r="AU127" s="114" t="n"/>
      <c r="AV127" s="178" t="n"/>
      <c r="AW127" s="114" t="n"/>
      <c r="AX127" s="178" t="n"/>
      <c r="AY127" s="114" t="n"/>
      <c r="AZ127" s="178" t="n"/>
      <c r="BA127" s="114" t="n"/>
      <c r="BB127" s="178" t="n"/>
      <c r="BC127" s="114" t="n"/>
      <c r="BD127" s="178" t="n"/>
      <c r="BE127" s="178" t="n"/>
      <c r="BF127" s="178" t="n"/>
      <c r="BG127" s="59" t="n"/>
      <c r="BH127" s="178" t="n"/>
      <c r="BI127" s="114" t="n"/>
      <c r="BJ127" s="53" t="n"/>
      <c r="BK127" s="178" t="n"/>
      <c r="BL127" s="114" t="n"/>
      <c r="BM127" s="178" t="n"/>
      <c r="BN127" s="114" t="n"/>
      <c r="BO127" s="178" t="n"/>
      <c r="BP127" s="178" t="n"/>
      <c r="BQ127" s="178" t="n"/>
      <c r="BR127" s="178" t="n"/>
      <c r="BS127" s="178" t="n"/>
      <c r="BT127" s="178" t="n"/>
      <c r="BU127" s="178" t="n"/>
      <c r="BV127" s="178" t="n"/>
      <c r="BW127" s="178" t="n"/>
      <c r="BX127" s="178" t="n"/>
      <c r="BY127" s="178" t="n"/>
      <c r="BZ127" s="178" t="n"/>
      <c r="CA127" s="178" t="n"/>
      <c r="CB127" s="178" t="n"/>
      <c r="CC127" s="178" t="n"/>
      <c r="CD127" s="178" t="n"/>
      <c r="CE127" s="178" t="n"/>
      <c r="CF127" s="178" t="n"/>
      <c r="CG127" s="178" t="n"/>
      <c r="CH127" s="178" t="n"/>
      <c r="CI127" s="178" t="n"/>
      <c r="CJ127" s="178" t="n"/>
      <c r="CK127" s="53" t="n"/>
      <c r="CL127" s="178" t="n"/>
      <c r="CM127" s="178" t="n"/>
      <c r="CN127" s="60" t="n"/>
      <c r="CO127" s="177" t="n"/>
      <c r="CP127" s="178" t="n"/>
      <c r="CQ127" s="60" t="n"/>
      <c r="CR127" s="177" t="n"/>
      <c r="CS127" s="178" t="n"/>
      <c r="CT127" s="59" t="n"/>
      <c r="CU127" s="178" t="n"/>
      <c r="CV127" s="59" t="n"/>
      <c r="CW127" s="178" t="n"/>
      <c r="CX127" s="59" t="n"/>
      <c r="CY127" s="178" t="n"/>
      <c r="CZ127" s="178" t="n"/>
      <c r="DA127" s="178" t="n"/>
      <c r="DB127" s="53" t="n"/>
      <c r="DC127" s="178" t="n"/>
      <c r="DD127" s="178" t="n"/>
      <c r="DE127" s="178" t="n"/>
      <c r="DF127" s="178" t="n"/>
      <c r="DG127" s="178" t="n"/>
      <c r="DH127" s="178" t="n"/>
      <c r="DI127" s="178" t="n"/>
      <c r="DJ127" s="178" t="n"/>
      <c r="DK127" s="178" t="n"/>
      <c r="DL127" s="178" t="n"/>
      <c r="DM127" s="178" t="n"/>
      <c r="DN127" s="177" t="n"/>
      <c r="DO127" s="177" t="n"/>
      <c r="DP127" s="177" t="n"/>
      <c r="DQ127" s="76">
        <f>IF(AND(DS127,DP127&lt;&gt;""),
CONCATENATE(DT127,DU127,DV127,DW127,DX127,DY127,DZ127,EA127,EB127,EC127,ED127,EE127,EF127,EG127,EH127,EI127,EJ127,EK127,EL127,EM127,EN127,EO127,EP127,EQ127,ES127,ET127,EU127,EV127,EW127,EX127,EY127,EZ127,FA127,FC127,FD127,FF127,FG127,FI127,FJ127,FL127,FM127,FO127,FP127,FR127,FS127,FU127,FV127,FX127,FY127,GA127,GB127,GD127,GE127,GF127,GH127,GI127,GJ127,GL127,GM127,GN127,GP127,GQ127,GS127,GT127,GU127,GV127,GW127,GX127,GY127,GZ127,HA127,HB127,HC127,HD127,HE127,HF127,HG127,HH127,HI127,HJ127,HK127,HL127,HM127,HN127,HO127,HQ127,HR127,HS127,HT127,HU127,HV127,HW127,HX127,HY127,IA127,IB127,IC127,ID127,IF127,IG127,IH127,II127,IK127,IL127,IM127,IN127,IO127,IP127,IQ127,IR127,IS127,IT127,IU127,IV127,IW127,IX127,IY127,IZ127),
""
)</f>
        <v/>
      </c>
      <c r="DR127" s="53" t="n"/>
      <c r="DS127" s="46">
        <f>CONCATENATE(D127,$E127,$F127,$G127,H127,$I127,$J127,K127,$L127,$M127,N127,$O127,$P127,$Q127,$R127,$S127,T127,$U127,$V127,$W127,$X127,$Y127,$Z127,$AA127,AB127,AC127,AD127,$AE127,$AF127,$AG127,AH127,AI127,AJ127,AK127,AL127,AM127,AN127,AO127,AP127,AQ127,AR127,AS127,AT127,AU127,AV127,AW127,AX127,AY127,AZ127,BA127,BB127,BC127,BD127,BE127,BF127,BG127,BH127,BI127,BJ127,BK127,BL127,BM127,BN127,BO127,BP127,BQ127,BR127,BS127,BT127,BU127,BV127,BW127,BX127,BY127,BZ127,CA127,CB127,CC127,CD127,CE127,CF127,CG127,CH127,CI127,CJ127,CK127,CL127,CM127,$CN127,$CO127,CP127,$CQ127,$CR127,CS127,CT127,CU127,CV127,CW127,CX127,CY127,CZ127,DA127,DB127,DC127,DD127,DE127,DF127,DG127,DH127,DI127,DJ127,DK127,DL127,DM127,$DN127,$DO127,$DP127,DR127)&lt;&gt;""</f>
        <v/>
      </c>
      <c r="DT127" s="46">
        <f>IF(AND($DS127,$E$4&lt;&gt;""),
IF(LEFT($E$4,2) = "1.",
IF(D127&lt;&gt;"","El CUNE sólo se envía en operaciones de novedad o ajuste. ",""),
IF(D127="","Debes escribir un CUNE válido para realizar operaciones de novedad o ajuste. ","")),
""
)</f>
        <v/>
      </c>
      <c r="DU127" s="46">
        <f>IF($DS127,
IF(E127="","Debes seleccionar el tipo de documento del empleado. ",
IF(_xlfn.IFNA(VLOOKUP(E127,TIPO_DE_DOCUMENTO,1,FALSE),-1)=-1,"El tipo de documento no es válido (por favor seleccionarlo de la lista). ","")
)
)</f>
        <v/>
      </c>
      <c r="DV127" s="46">
        <f>IF($DS127,
IF(F127="","Debes escribir el número de documento del empleado. ","")
)</f>
        <v/>
      </c>
      <c r="DW127" s="46">
        <f>IF($DS127,
IF(G127="","Debes escribir el primer nombre del empleado. ","")
)</f>
        <v/>
      </c>
      <c r="DY127" s="46">
        <f>IF($DS127,
IF(I127="","Debes escribir el primer apellido del empleado. ","")
)</f>
        <v/>
      </c>
      <c r="DZ127" s="46">
        <f>IF($DS127,
IF(J127="","Debes escribir el segundo apellido del empleado. ","")
)</f>
        <v/>
      </c>
      <c r="EB127" s="46">
        <f>IF($DS127,
IF(L127="","Debes escribir la fecha de ingreso del empleado. ",
IF(ISERR(DATE(YEAR(L127),MONTH(L127),DAY(L127))), "El valor ingresado en fecha de ingreso no tiene un formato válido. ","")
)
)</f>
        <v/>
      </c>
      <c r="EC127" s="46">
        <f>IF($DS127,
IF(M127="","Debes escribir el tiempo laborado. ",
IF( IFERROR(INT(M127),1.1) &lt;&gt; IFERROR(_xlfn.NUMBERVALUE(M127),1), "El valor de los días trabajados debe ser un número entero. ", "")
)
)</f>
        <v/>
      </c>
      <c r="ED127" s="46">
        <f>IF($DS127,
IF( AND(N127&lt;&gt;"", ISERR(DATE(YEAR(N127),MONTH(N127),DAY(N127))) ), "El valor ingresado en fecha de ingreso no tiene un formato válido. ",
IF( AND(N127&lt;&gt;"", $E$6&lt;&gt;"", DATE(YEAR(N127), MONTH(N127), 1) &lt;&gt; IFERROR(DATE(MID($E$6, 1, 4), MID($E$6, 6, 2),1), "1/1/1900") ), "La fecha de retiro debe estar dentro del período liquidado. ", "")
)
)</f>
        <v/>
      </c>
      <c r="EE127" s="46">
        <f>IF($DS127,
IF(O127="","Debes seleccionar el tipo de trabajador. ",
IF(_xlfn.IFNA(VLOOKUP(O127,TIPO_DE_TRABAJADOR,1,FALSE),-1)=-1,"El tipo de trabajador no es válido (por favor seleccionarlo de la lista). ","")
)
)</f>
        <v/>
      </c>
      <c r="EF127" s="46">
        <f>IF($DS127,
IF(P127="","Debes seleccionar si es un trabajador dependiente pensionado por vejez. ",
IF(_xlfn.IFNA(VLOOKUP(P127,SUBTIPO_DE_TRABAJADOR,1,FALSE),-1)=-1,"El tipo de trabajador dependiente pensionado por vejez no es válido (por favor seleccionarlo de la lista). ","")
)
)</f>
        <v/>
      </c>
      <c r="EG127" s="46">
        <f>IF($DS127,
IF(Q127="","Debes seleccionar el tipo de contrato del trabajador. ",
IF(_xlfn.IFNA(VLOOKUP(Q127,TIPO_DE_CONTRATO,1,FALSE),-1)=-1,"El tipo de contrato del trabajador no es válido (por favor seleccionarlo de la lista). ","")
)
)</f>
        <v/>
      </c>
      <c r="EH127" s="46">
        <f>IF($DS127,
IF(R127="","Debes seleccionar si es un salario integral. ",
IF(_xlfn.IFNA(VLOOKUP(R127,SI_NO,1,FALSE),-1)=-1,"Valor no válido para salario integral (por favor seleccionarlo de la lista). ","")
)
)</f>
        <v/>
      </c>
      <c r="EI127" s="46">
        <f>IF($DS127,
IF(S127="","Debes seleccionar si el trabajador realiza actividades de riesgo. ",
IF(_xlfn.IFNA(VLOOKUP(S127,SI_NO,1,FALSE),-1)=-1,"Valor no válido para actividad de alto riesgo (por favor seleccionarlo de la lista). ","")
)
)</f>
        <v/>
      </c>
      <c r="EK127" s="46">
        <f>IF($DS127,
IF(U127="","Debes escribir el código del municipio de residencia del trabajador. ",
IF(_xlfn.IFNA(VLOOKUP(U127,MUNICIPIO,1,FALSE),-1)=-1,"El municipio de residencia del trabajador es inválido (por favor seleccionarlo de la lista). ","")
)
)</f>
        <v/>
      </c>
      <c r="EL127" s="46">
        <f>IF($DS127,
IF(V127="","Debes escribir el la dirección de residendia del trabajador. ","")
)</f>
        <v/>
      </c>
      <c r="EM127" s="46">
        <f>IF($DS127,
IF(W127="","Debes escribir la fecha de inicio de la liquidación. ",
IF(ISERR(DATE(YEAR(W127),MONTH(W127),DAY(W127))),"El valor ingresado en fecha de inicio de liquidación no tiene un formato válido. ",
IF( AND($E$6&lt;&gt;"", DATE(YEAR(W127), MONTH(W127), 1) &lt;&gt; IFERROR(DATE(MID($E$6, 1, 4), MID($E$6, 6, 2),1), "1/1/1900") ), "La fecha de inicio de la liquidación debe estar dentro del período liquidado. ", "")
)
)
)</f>
        <v/>
      </c>
      <c r="EN127" s="46">
        <f>IF($DS127,
IF(X127="","Debes escribir la fecha de fin de la liquidación. ",
IF(ISERR(DATE(YEAR(X127),MONTH(X127),DAY(X127))),"El valor ingresado en fecha de fin de liquidación no tiene un formato válido. ",
IF( AND($E$6&lt;&gt;"", DATE(YEAR(X127), MONTH(X127), 1) &lt;&gt; IFERROR(DATE(MID($E$6, 1, 4), MID($E$6, 6, 2),1), "1/1/1900") ), "La fecha de fin de la liquidación debe estar dentro del período liquidado. ", "")
)
)
)</f>
        <v/>
      </c>
      <c r="EO127" s="46">
        <f>IF($DS127,
IF(Y127="","Debes escribir la frecuencia de pago del trabajador. ",
IF(_xlfn.IFNA(VLOOKUP(Y127,PERÍODO_DE_NÓMINA,1,FALSE),-1)=-1,"La frecuencia de pago es inválida (por favor seleccionarlo de la lista). ","")
)
)</f>
        <v/>
      </c>
      <c r="EP127" s="46">
        <f>IF($DS127,
IF(Z127="","Debes escribir la fecha de pago. ",
IF(ISERR(DATE(YEAR(Z127),MONTH(Z127),DAY(Z127))), "El valor ingresado en fecha de pago no tiene un formato válido. ","")
)
)</f>
        <v/>
      </c>
      <c r="EQ127" s="46">
        <f>IF($DS127,
IF(AA127="","Debes escribir el medio de pago. ",
IF(_xlfn.IFNA(VLOOKUP(AA127,MEDIOS_DE_PAGO,1,FALSE),-1)=-1,"El medio de pago es inválido (por favor seleccionarlo de la lista). ","")
)
)</f>
        <v/>
      </c>
      <c r="ER127" s="46">
        <f>OR(AA127='Tablas '!$T$4,AA127='Tablas '!$T$7,AA127='Tablas '!$T$8,AA127='Tablas '!$T$11)</f>
        <v/>
      </c>
      <c r="ES127" s="46">
        <f>IF(AND($DS127,ER127),
IF(AB127="","Debes escribir la entidad bancaria. ",""),
""
)</f>
        <v/>
      </c>
      <c r="ET127" s="46">
        <f>IF(AND($DS127,ER127),
IF(AC127="","Debes escribir el tipo de cuenta bancaria. ",
IF(_xlfn.IFNA(VLOOKUP(AC127,TIPO_DE_CUENTA,1,FALSE),-1)=-1,"El tipo de cuenta bancaria es inválida (por favor seleccionarlo de la lista). ","")
),
""
)</f>
        <v/>
      </c>
      <c r="EU127" s="46">
        <f>IF(AND($DS127,ER127),
IF(AD127="","Debes escribir el número de cuenta bancaria. ",""),
""
)</f>
        <v/>
      </c>
      <c r="EV127" s="46">
        <f>IF($DS127,
IF(AE127="","Debes escribir el valor del sueldo básico. ",
IF( ISERR(_xlfn.NUMBERVALUE(AE127)), "El valor del sueldo básico debe ser un número válido. ", "")
)
)</f>
        <v/>
      </c>
      <c r="EW127" s="46">
        <f>IF($DS127,
IF(AF127="","Debes escribir el número de días trabajados. ",
IF( IFERROR(INT(AF127),1.1) &lt;&gt; IFERROR(_xlfn.NUMBERVALUE(AF127),1), "La cantidad de días trabajados debe ser un número entero. ", "")
)
)</f>
        <v/>
      </c>
      <c r="EX127" s="46">
        <f>IF($DS127,
IF(AG127="","Debes escribir el valor del sueldo trabajado. ",
IF( ISERR(_xlfn.NUMBERVALUE(AG127)), "El valor del sueldo trabajado debe ser un número válido. ", "")
)
)</f>
        <v/>
      </c>
      <c r="EY127" s="46">
        <f>IF($DS127,
IF( AND(AH127&lt;&gt;"", ISERR(_xlfn.NUMBERVALUE(AH127))), "El valor del auxilio de transporte debe ser un número válido. ", "")
)</f>
        <v/>
      </c>
      <c r="EZ127" s="46">
        <f>IF($DS127,
IF( AND(AI127&lt;&gt;"", ISERR(_xlfn.NUMBERVALUE(AI127))), "El valor de viáticos salariales debe ser un número válido. ", "")
)</f>
        <v/>
      </c>
      <c r="FA127" s="46">
        <f>IF($DS127,
IF( AND(AJ127&lt;&gt;"", ISERR(_xlfn.NUMBERVALUE(AJ127))), "El valor de viáticos NO salariales debe ser un número válido. ", "")
)</f>
        <v/>
      </c>
      <c r="FB127" s="46">
        <f>CONCATENATE(AK127,AL127)&lt;&gt;""</f>
        <v/>
      </c>
      <c r="FC127" s="46">
        <f>IF(AND($DS127,FB127),
IF(AK127="","Debes escribir el número de horas extras diurnas. ",
IF( IFERROR(INT(AK127),1.1) &lt;&gt; IFERROR(_xlfn.NUMBERVALUE(AK127),1), "La cantidad de horas extras diurnas debe ser un número entero. ", "")
),
""
)</f>
        <v/>
      </c>
      <c r="FD127" s="46">
        <f>IF(AND($DS127,FB127),
IF(AL127="","Debes escribir el valor de las horas extras diurnas. ",
IF( ISERR(_xlfn.NUMBERVALUE(AL127)), "El valor de las horas extras duirnas debe ser un número válido. ", "")
),
""
)</f>
        <v/>
      </c>
      <c r="FE127" s="46">
        <f>CONCATENATE(AM127,AN127)&lt;&gt;""</f>
        <v/>
      </c>
      <c r="FF127" s="46">
        <f>IF(AND($DS127,FE127),
IF(AM127="","Debes escribir el número de horas extras nocturnas. ",
IF( IFERROR(INT(AM127),1.1) &lt;&gt; IFERROR(_xlfn.NUMBERVALUE(AM127),1), "La cantidad de horas extras nocturnas debe ser un número entero. ", "")
),
""
)</f>
        <v/>
      </c>
      <c r="FG127" s="46">
        <f>IF(AND($DS127,FE127),
IF(AN127="","Debes escribir el valor de las horas extras nocturnas. ",
IF( ISERR(_xlfn.NUMBERVALUE(AN127)), "El valor de las horas extras nocturnas debe ser un número válido. ", "")
),
""
)</f>
        <v/>
      </c>
      <c r="FH127" s="46">
        <f>CONCATENATE(AO127,AP127)&lt;&gt;""</f>
        <v/>
      </c>
      <c r="FI127" s="46">
        <f>IF(AND($DS127,FH127),
IF(AO127="","Debes escribir el número de horas extras diurnas dominicales y festivas. ",
IF( IFERROR(INT(AO127),1.1) &lt;&gt; IFERROR(_xlfn.NUMBERVALUE(AO127),1), "La cantidad de horas extras diurnas dominicales y festivas debe ser un número entero. ", "")
),
""
)</f>
        <v/>
      </c>
      <c r="FJ127" s="46">
        <f>IF(AND($DS127,FH127),
IF(AP127="","Debes escribir el valor de las horas extras diurnas dominicales y festivas. ",
IF( ISERR(_xlfn.NUMBERVALUE(AP127)), "El valor de las horas extras diurnas dominicales y festivas debe ser un número válido. ", "")
),
""
)</f>
        <v/>
      </c>
      <c r="FK127" s="46">
        <f>CONCATENATE(AQ127,AR127)&lt;&gt;""</f>
        <v/>
      </c>
      <c r="FL127" s="46">
        <f>IF(AND($DS127,FK127),
IF(AQ127="","Debes escribir el número de horas extras nocturnas dominicales y festivas. ",
IF( IFERROR(INT(AQ127),1.1) &lt;&gt; IFERROR(_xlfn.NUMBERVALUE(AQ127),1), "La cantidad de horas extras nocturnas dominicales y festivas debe ser un número entero. ", "")
),
""
)</f>
        <v/>
      </c>
      <c r="FM127" s="46">
        <f>IF(AND($DS127,FK127),
IF(AR127="","Debes escribir el valor de las horas extras nocturnas dominicales y festivas. ",
IF( ISERR(_xlfn.NUMBERVALUE(AR127)), "El valor de las horas extras nocturnas dominicales y festivas debe ser un número válido. ", "")
),
""
)</f>
        <v/>
      </c>
      <c r="FN127" s="46">
        <f>CONCATENATE(AS127,AT127)&lt;&gt;""</f>
        <v/>
      </c>
      <c r="FO127" s="46">
        <f>IF(AND($DS127,FN127),
IF(AS127="","Debes escribir el número de horas recargo nocturno. ",
IF( IFERROR(INT(AS127),1.1) &lt;&gt; IFERROR(_xlfn.NUMBERVALUE(AS127),1), "La cantidad de horas recargo nocturno debe ser un número entero. ", "")
),
""
)</f>
        <v/>
      </c>
      <c r="FP127" s="46">
        <f>IF(AND($DS127,FN127),
IF(AT127="","Debes escribir el valor de las horas recargo nocturno. ",
IF( ISERR(_xlfn.NUMBERVALUE(AT127)), "El valor de las horas recargo nocturno debe ser un número válido. ", "")
),
""
)</f>
        <v/>
      </c>
      <c r="FQ127" s="46">
        <f>CONCATENATE(AU127,AV127)&lt;&gt;""</f>
        <v/>
      </c>
      <c r="FR127" s="46">
        <f>IF(AND($DS127,FQ127),
IF(AU127="","Debes escribir el número de horas recargo diurno dominical y festivo. ",
IF( IFERROR(INT(AU127),1.1) &lt;&gt; IFERROR(_xlfn.NUMBERVALUE(AU127),1), "La cantidad de horas recargo diurno dominical y festivo debe ser un número entero. ", "")
),
""
)</f>
        <v/>
      </c>
      <c r="FS127" s="46">
        <f>IF(AND($DS127,FQ127),
IF(AV127="","Debes escribir el valor de las horas recargo diurno dominical y festivo. ",
IF( ISERR(_xlfn.NUMBERVALUE(AV127)), "El valor de las horas recargo diurno dominical y festivo debe ser un número válido. ", "")
),
""
)</f>
        <v/>
      </c>
      <c r="FT127" s="46">
        <f>CONCATENATE(AW127,AX127)&lt;&gt;""</f>
        <v/>
      </c>
      <c r="FU127" s="46">
        <f>IF(AND($DS127,FT127),
IF(AW127="","Debes escribir el número de horas recargo nocturno dominical y festivo. ",
IF( IFERROR(INT(AW127),1.1) &lt;&gt; IFERROR(_xlfn.NUMBERVALUE(AW127),1), "La cantidad de horas recargo nocturno dominical y festivo debe ser un número entero. ", "")
),
""
)</f>
        <v/>
      </c>
      <c r="FV127" s="46">
        <f>IF(AND($DS127,FT127),
IF(AX127="","Debes escribir el valor de las horas recargo nocturno dominical y festivo. ",
IF( ISERR(_xlfn.NUMBERVALUE(AX127)), "El valor de las horas recargo nocturno dominical y festivo debe ser un número válido. ", "")
),
""
)</f>
        <v/>
      </c>
      <c r="FW127" s="46">
        <f>CONCATENATE(AY127,AZ127)&lt;&gt;""</f>
        <v/>
      </c>
      <c r="FX127" s="46">
        <f>IF(AND($DS127,FW127),
IF(AY127="","Debes escribir el número de días de vacaciones comunes. ",
IF( IFERROR(INT(AY127),1.1) &lt;&gt; IFERROR(_xlfn.NUMBERVALUE(AY127),1), "La cantidad de días de vacaciones comunes debe ser un número entero. ", "")
),
""
)</f>
        <v/>
      </c>
      <c r="FY127" s="46">
        <f>IF(AND($DS127,FW127),
IF(AZ127="","Debes escribir el valor de las vacaciones comunes. ",
IF( ISERR(_xlfn.NUMBERVALUE(AZ127)), "El valor de las vacaciones comunes debe ser un número válido. ", "")
),
""
)</f>
        <v/>
      </c>
      <c r="FZ127" s="46">
        <f>CONCATENATE(BA127,BB127)&lt;&gt;""</f>
        <v/>
      </c>
      <c r="GA127" s="46">
        <f>IF(AND($DS127,FZ127),
IF(BA127="","Debes escribir el número de días de vacaciones compensadas. ",
IF( IFERROR(INT(BA127),1.1) &lt;&gt; IFERROR(_xlfn.NUMBERVALUE(BA127),1), "La cantidad de días de vacaciones compensadas debe ser un número entero. ", "")
),
""
)</f>
        <v/>
      </c>
      <c r="GB127" s="46">
        <f>IF(AND($DS127,FZ127),
IF(BB127="","Debes escribir el valor de las vacaciones compensadas. ",
IF( ISERR(_xlfn.NUMBERVALUE(BB127)), "El valor de las vacaciones compensadas debe ser un número válido. ", "")
),
""
)</f>
        <v/>
      </c>
      <c r="GC127" s="46">
        <f>CONCATENATE(BC127,BD127)&lt;&gt;""</f>
        <v/>
      </c>
      <c r="GD127" s="46">
        <f>IF(AND($DS127,GC127),
IF(BC127="","Debes escribir el número de días de prima salarial. ",
IF( IFERROR(INT(BC127),1.1) &lt;&gt; IFERROR(_xlfn.NUMBERVALUE(BC127),1), "La cantidad de días de prima salarial debe ser un número entero. ", "")
),
""
)</f>
        <v/>
      </c>
      <c r="GE127" s="46">
        <f>IF(AND($DS127,GC127),
IF(BD127="","Debes escribir el valor de los días de prima salarial. ",
IF( ISERR(_xlfn.NUMBERVALUE(BD127)), "El valor de los días de prima salarial debe ser un número válido. ", "")
),
""
)</f>
        <v/>
      </c>
      <c r="GF127" s="46">
        <f>IF($DS127,
IF( AND(BE127&lt;&gt;"", ISERR(_xlfn.NUMBERVALUE(BE127))), "El valor de la prima NO saliarial debe ser un número válido. ", "")
)</f>
        <v/>
      </c>
      <c r="GG127" s="46">
        <f>CONCATENATE(BF127,BG127,BH127)&lt;&gt;""</f>
        <v/>
      </c>
      <c r="GH127" s="46">
        <f>IF(AND($DS127,GG127),
IF(BF127="","Debes escribir el valor de las cesantías. ",
IF( ISERR(_xlfn.NUMBERVALUE(BF127)), "El valor de las cesantías debe ser un número válido. ", "")
),
""
)</f>
        <v/>
      </c>
      <c r="GI127" s="46">
        <f>IF(AND($DS127,GG127),
IF(BG127="","Debes escribir el % de cesantías. ",
IF( ISERR(_xlfn.NUMBERVALUE(BG127)), "El % de cesantías debe ser un número válido. ", "")
),
""
)</f>
        <v/>
      </c>
      <c r="GJ127" s="46">
        <f>IF(AND($DS127,GG127),
IF(BH127="","Debes escribir el valor de intereses de cesantías. ",
IF( ISERR(_xlfn.NUMBERVALUE(BH127)), "El valor de intereses de cesantías debe ser un número válido. ", "")
),
""
)</f>
        <v/>
      </c>
      <c r="GK127" s="46">
        <f>CONCATENATE(BI127,BJ127,BK127)&lt;&gt;""</f>
        <v/>
      </c>
      <c r="GL127" s="46">
        <f>IF(AND($DS127,GK127),
IF(BI127="","Debes escribir el número de días de incapacidad. ",
IF( IFERROR(INT(BI127),1.1) &lt;&gt; IFERROR(_xlfn.NUMBERVALUE(BI127),1), "La cantidad de días de incapacidad debe ser un número entero. ", "")
),
""
)</f>
        <v/>
      </c>
      <c r="GM127" s="46">
        <f>IF(AND($DS127,GK127),
IF(BJ127="","Debes escribir el tipo de incapacidad. ",
IF(_xlfn.IFNA(VLOOKUP(BJ127,TIPO_DE_INCAPACIDAD,1,FALSE),-1)=-1,"El tipo de incapacidad es inválida (por favor seleccionarlo de la lista). ","")
),
""
)</f>
        <v/>
      </c>
      <c r="GN127" s="46">
        <f>IF(AND($DS127,GK127),
IF(BK127="","Debes escribir el valor de la incapacidad. ",
IF( ISERR(_xlfn.NUMBERVALUE(BK127)), "El valor de la incapacidad debe ser un número válido. ", "")
),
""
)</f>
        <v/>
      </c>
      <c r="GO127" s="46">
        <f>CONCATENATE(BL127,BM127)&lt;&gt;""</f>
        <v/>
      </c>
      <c r="GP127" s="46">
        <f>IF(AND($DS127,GO127),
IF(BL127="","Debes escribir el número de días de licencia de maternidad o paternidad. ",
IF( IFERROR(INT(BL127),1.1) &lt;&gt; IFERROR(_xlfn.NUMBERVALUE(BL127),1), "La cantidad de días de licencia de maternidad o paternidad debe ser un número entero. ", "")
),
""
)</f>
        <v/>
      </c>
      <c r="GQ127" s="46">
        <f>IF(AND($DS127,GO127),
IF(BM127="","Debes escribir el valor de la licencia de maternidad o paternidad. ",
IF( ISERR(_xlfn.NUMBERVALUE(BM127)), "El valor de la licencia de maternidad o paternidad debe ser un número válido. ", "")
),
""
)</f>
        <v/>
      </c>
      <c r="GR127" s="46">
        <f>CONCATENATE(BN127,BO127)&lt;&gt;""</f>
        <v/>
      </c>
      <c r="GS127" s="46">
        <f>IF(AND($DS127,GR127),
IF(BN127="","Debes escribir el número de días de licencia remunerada. ",
IF( IFERROR(INT(BN127),1.1) &lt;&gt; IFERROR(_xlfn.NUMBERVALUE(BN127),1), "La cantidad de días de licencia remunerada debe ser un número entero. ", "")
),
""
)</f>
        <v/>
      </c>
      <c r="GT127" s="46">
        <f>IF(AND($DS127,GR127),
IF(BO127="","Debes escribir el valor de la licencia remunerada. ",
IF( ISERR(_xlfn.NUMBERVALUE(BO127)), "El valor de la licencia remunerada debe ser un número válido. ", "")
),
""
)</f>
        <v/>
      </c>
      <c r="GU127" s="46">
        <f>IF($DS127,
IF( AND(BP127&lt;&gt;"", ISERR(_xlfn.NUMBERVALUE(BP127))), "El valor de la licencia NO remunerada debe ser un número válido. ", "")
)</f>
        <v/>
      </c>
      <c r="GV127" s="46">
        <f>IF($DS127,
IF( AND(BQ127&lt;&gt;"", ISERR(_xlfn.NUMBERVALUE(BQ127))), "El valor de auxilios salariales debe ser un número válido. ", "")
)</f>
        <v/>
      </c>
      <c r="GW127" s="46">
        <f>IF($DS127,
IF( AND(BR127&lt;&gt;"", ISERR(_xlfn.NUMBERVALUE(BR127))), "El valor de auxilios NO salariales debe ser un número válido. ", "")
)</f>
        <v/>
      </c>
      <c r="GX127" s="46">
        <f>IF($DS127,
IF( AND(BS127&lt;&gt;"", ISERR(_xlfn.NUMBERVALUE(BS127))), "El valor de bonos salariales debe ser un número válido. ", "")
)</f>
        <v/>
      </c>
      <c r="GY127" s="46">
        <f>IF($DS127,
IF( AND(BT127&lt;&gt;"", ISERR(_xlfn.NUMBERVALUE(BT127))), "El valor de bonos NO salariales debe ser un número válido. ", "")
)</f>
        <v/>
      </c>
      <c r="GZ127" s="46">
        <f>IF($DS127,
IF( AND(BU127&lt;&gt;"", ISERR(_xlfn.NUMBERVALUE(BU127))), "El valor de bonos salariales de alimentación debe ser un número válido. ", "")
)</f>
        <v/>
      </c>
      <c r="HA127" s="46">
        <f>IF($DS127,
IF( AND(BV127&lt;&gt;"", ISERR(_xlfn.NUMBERVALUE(BV127))), "El valor de bonos NO salariales de alimentación debe ser un número válido. ", "")
)</f>
        <v/>
      </c>
      <c r="HB127" s="46">
        <f>IF($DS127,
IF( AND(BW127&lt;&gt;"", ISERR(_xlfn.NUMBERVALUE(BW127))), "El valor de bonificaciones salariales debe ser un número válido. ", "")
)</f>
        <v/>
      </c>
      <c r="HC127" s="46">
        <f>IF($DS127,
IF( AND(BX127&lt;&gt;"", ISERR(_xlfn.NUMBERVALUE(BX127))), "El valor de bonificaciones NO salariales debe ser un número válido. ", "")
)</f>
        <v/>
      </c>
      <c r="HD127" s="46">
        <f>IF($DS127,
IF( AND(BY127&lt;&gt;"", ISERR(_xlfn.NUMBERVALUE(BY127))), "El valor de compensaciones ordinarias debe ser un número válido. ", "")
)</f>
        <v/>
      </c>
      <c r="HE127" s="46">
        <f>IF($DS127,
IF( AND(BZ127&lt;&gt;"", ISERR(_xlfn.NUMBERVALUE(BZ127))), "El valor de compensaciones extraordinarias debe ser un número válido. ", "")
)</f>
        <v/>
      </c>
      <c r="HF127" s="46">
        <f>IF($DS127,
IF( AND(CA127&lt;&gt;"", ISERR(_xlfn.NUMBERVALUE(CA127))), "El valor de comisiones debe ser un número válido. ", "")
)</f>
        <v/>
      </c>
      <c r="HG127" s="46">
        <f>IF($DS127,
IF( AND(CB127&lt;&gt;"", ISERR(_xlfn.NUMBERVALUE(CB127))), "El valor de ausencia por huega debe ser un número válido. ", "")
)</f>
        <v/>
      </c>
      <c r="HH127" s="46">
        <f>IF($DS127,
IF( AND(CC127&lt;&gt;"", ISERR(_xlfn.NUMBERVALUE(CC127))), "El valor de anticipos debe ser un número válido. ", "")
)</f>
        <v/>
      </c>
      <c r="HI127" s="46">
        <f>IF($DS127,
IF( AND(CD127&lt;&gt;"", ISERR(_xlfn.NUMBERVALUE(CD127))), "El valor de pagos a terceros debe ser un número válido. ", "")
)</f>
        <v/>
      </c>
      <c r="HJ127" s="46">
        <f>IF($DS127,
IF( AND(CE127&lt;&gt;"", ISERR(_xlfn.NUMBERVALUE(CE127))), "El valor de dotación debe ser un número válido. ", "")
)</f>
        <v/>
      </c>
      <c r="HK127" s="46">
        <f>IF($DS127,
IF( AND(CF127&lt;&gt;"", ISERR(_xlfn.NUMBERVALUE(CF127))), "El valor de apoyo sostenibilidad debe ser un número válido. ", "")
)</f>
        <v/>
      </c>
      <c r="HL127" s="46">
        <f>IF($DS127,
IF( AND(CG127&lt;&gt;"", ISERR(_xlfn.NUMBERVALUE(CG127))), "El valor de teletrabajo debe ser un número válido. ", "")
)</f>
        <v/>
      </c>
      <c r="HM127" s="46">
        <f>IF($DS127,
IF( AND(CH127&lt;&gt;"", ISERR(_xlfn.NUMBERVALUE(CH127))), "El valor de bonificación de retiro debe ser un número válido. ", "")
)</f>
        <v/>
      </c>
      <c r="HN127" s="46">
        <f>IF($DS127,
IF( AND(CI127&lt;&gt;"", ISERR(_xlfn.NUMBERVALUE(CI127))), "El valor de indemnización de retiro debe ser un número válido. ", "")
)</f>
        <v/>
      </c>
      <c r="HO127" s="46">
        <f>IF($DS127,
IF( AND(CJ127&lt;&gt;"", ISERR(_xlfn.NUMBERVALUE(CJ127))), "El valor de reintegros debe ser un número válido. ", "")
)</f>
        <v/>
      </c>
      <c r="HP127" s="46">
        <f>CONCATENATE(CK127,CL127,CM127)&lt;&gt;""</f>
        <v/>
      </c>
      <c r="HQ127" s="46">
        <f>IF(AND($DS127,HP127),
IF(CK127="","Debes escribir la descripción de otro concepto no categorizado. ",""),
""
)</f>
        <v/>
      </c>
      <c r="HR127" s="46">
        <f>IF(AND($DS127,HP127),
IF(CONCATENATE(CL127,CM127)="","Debes escribir al menos un valor de concepto no categorizado (salarial o no salarial). ",
IF(ISERR(_xlfn.NUMBERVALUE(CL127)),"El valor salarial concepto no categorizado debe ser un número válido. ","")
),
""
)</f>
        <v/>
      </c>
      <c r="HS127" s="46">
        <f>IF(AND($DS127,HP127),
IF(CONCATENATE(CL127,CM127)="","Debes escribir al menos un valor de concepto no categorizado (salarial o no salarial). ",
IF(ISERR(_xlfn.NUMBERVALUE(CM127)),"El valor NO salarial concepto no categorizado debe ser un número válido. ","")
),
""
)</f>
        <v/>
      </c>
      <c r="HT127" s="46">
        <f>IF($DS127,
IF(CN127="","Debes escribir el porcentaje del aporte a salud. ",
IF( ISERR(_xlfn.NUMBERVALUE(CN127)), "El valor del porcentaje del aporte a salud debe ser un número válido. ", "")
)
)</f>
        <v/>
      </c>
      <c r="HU127" s="46">
        <f>IF($DS127,
IF(CO127="","Debes escribir el valor del aporte a salud. ",
IF( ISERR(_xlfn.NUMBERVALUE(CO127)), "El valor del aporte a salud debe ser un número válido. ", "")
)
)</f>
        <v/>
      </c>
      <c r="HV127" s="46">
        <f>IF($DS127,
IF( AND(CP127&lt;&gt;"", ISERR(_xlfn.NUMBERVALUE(CP127))), "El valor plan complementario debe ser un número válido. ", "")
)</f>
        <v/>
      </c>
      <c r="HW127" s="46">
        <f>IF($DS127,
IF(CQ127="","Debes escribir el porcentaje del aporte a pensión. ",
IF( ISERR(_xlfn.NUMBERVALUE(CQ127)), "El valor del porcentaje del aporte a pensión debe ser un número válido. ", "")
)
)</f>
        <v/>
      </c>
      <c r="HX127" s="46">
        <f>IF($DS127,
IF(CR127="","Debes escribir el valor del aporte a pensión. ",
IF( ISERR(_xlfn.NUMBERVALUE(CR127)), "El valor del aporte a salud debe ser un número válido. ", "")
)
)</f>
        <v/>
      </c>
      <c r="HY127" s="46">
        <f>IF($DS127,
IF( AND(CS127&lt;&gt;"", ISERR(_xlfn.NUMBERVALUE(CS127))), "El valor pensión voluntaria debe ser un número válido. ", "")
)</f>
        <v/>
      </c>
      <c r="HZ127" s="46">
        <f>CONCATENATE(CT127,CU127,CV127,CW127)&lt;&gt;""</f>
        <v/>
      </c>
      <c r="IA127" s="46">
        <f>IF(AND($DS127,HZ127),
IF(CT127="","Debes escribir el % del fondo de seguridad pensional. ",
IF( ISERR(_xlfn.NUMBERVALUE(CT127)), "El % del fondo de seguridad debe ser un número válido. ", "")
),
""
)</f>
        <v/>
      </c>
      <c r="IB127" s="46">
        <f>IF(AND($DS127,HZ127),
IF(CU127="","Debes escribir el valor del aporte al fondo de solidaridad pensional. ",
IF( ISERR(_xlfn.NUMBERVALUE(CU127)), "El valor del aporte al fondo de solidaridad pensional debe ser un número válido. ", "")
),
""
)</f>
        <v/>
      </c>
      <c r="IC127" s="46">
        <f>IF(AND($DS127,HZ127),
IF(CV127="","Debes escribir el % del fondo de subsistencia. ",
IF( ISERR(_xlfn.NUMBERVALUE(CV127)), "El % del fondo de subsistencia debe ser un número válido. ", "")
),
""
)</f>
        <v/>
      </c>
      <c r="ID127" s="46">
        <f>IF(AND($DS127,HZ127),
IF(CW127="","Debes escribir el valor del fondo de subsistencia. ",
IF( ISERR(_xlfn.NUMBERVALUE(CW127)), "El valor del fondo de subsistencia debe ser un número válido. ", "")
),
""
)</f>
        <v/>
      </c>
      <c r="IE127" s="46">
        <f>CONCATENATE(CX127,CY127)&lt;&gt;""</f>
        <v/>
      </c>
      <c r="IF127" s="46">
        <f>IF(AND($DS127,IE127),
IF(CX127="","Debes escribir el % de sindicato. ",
IF( ISERR(_xlfn.NUMBERVALUE(CX127)), "El % de sindicato debe ser un número válido. ", "")
),
""
)</f>
        <v/>
      </c>
      <c r="IG127" s="46">
        <f>IF(AND($DS127,IE127),
IF(CY127="","Debes escribir el valor del sindicato. ",
IF( ISERR(_xlfn.NUMBERVALUE(CY127)), "El valor del sindicato debe ser un número válido. ", "")
),
""
)</f>
        <v/>
      </c>
      <c r="IH127" s="46">
        <f>IF($DS127,
IF( AND(CZ127&lt;&gt;"", ISERR(_xlfn.NUMBERVALUE(CZ127))), "El valor de sanción pública debe ser un número válido. ", "")
)</f>
        <v/>
      </c>
      <c r="II127" s="46">
        <f>IF($DS127,
IF( AND(DA127&lt;&gt;"", ISERR(_xlfn.NUMBERVALUE(DA127))), "El valor de sanción privada debe ser un número válido. ", "")
)</f>
        <v/>
      </c>
      <c r="IJ127" s="46">
        <f>CONCATENATE(DB127,DC127)&lt;&gt;""</f>
        <v/>
      </c>
      <c r="IK127" s="46">
        <f>IF(AND($DS127,IJ127),
IF(DB127="","Debes escribir la descripción de libranza. ",""),
""
)</f>
        <v/>
      </c>
      <c r="IL127" s="46">
        <f>IF(AND($DS127,IJ127),
IF(DC127="","Debes escribir la cuota libranza. ",
IF(ISERR(_xlfn.NUMBERVALUE(DC127)),"El valor de la cuota libranza debe ser un número válido. ","")
),
""
)</f>
        <v/>
      </c>
      <c r="IM127" s="46">
        <f>IF($DS127,
IF( AND(DD127&lt;&gt;"", ISERR(_xlfn.NUMBERVALUE(DD127))), "El valor de pagos a terceros debe ser un número válido. ", "")
)</f>
        <v/>
      </c>
      <c r="IN127" s="46">
        <f>IF($DS127,
IF( AND(DE127&lt;&gt;"", ISERR(_xlfn.NUMBERVALUE(DE127))), "El valor de anticipos debe ser un número válido. ", "")
)</f>
        <v/>
      </c>
      <c r="IO127" s="46">
        <f>IF($DS127,
IF( AND(DF127&lt;&gt;"", ISERR(_xlfn.NUMBERVALUE(DF127))), "El valor de AFC debe ser un número válido. ", "")
)</f>
        <v/>
      </c>
      <c r="IP127" s="46">
        <f>IF($DS127,
IF( AND(DG127&lt;&gt;"", ISERR(_xlfn.NUMBERVALUE(DG127))), "El valor de rete-fuente debe ser un número válido. ", "")
)</f>
        <v/>
      </c>
      <c r="IQ127" s="46">
        <f>IF($DS127,
IF( AND(DH127&lt;&gt;"", ISERR(_xlfn.NUMBERVALUE(DH127))), "El valor de cooperativa de trabajo debe ser un número válido. ", "")
)</f>
        <v/>
      </c>
      <c r="IR127" s="46">
        <f>IF($DS127,
IF( AND(DI127&lt;&gt;"", ISERR(_xlfn.NUMBERVALUE(DI127))), "El valor de embargo fiscal debe ser un número válido. ", "")
)</f>
        <v/>
      </c>
      <c r="IS127" s="46">
        <f>IF($DS127,
IF( AND(DJ127&lt;&gt;"", ISERR(_xlfn.NUMBERVALUE(DJ127))), "El valor de educación debe ser un número válido. ", "")
)</f>
        <v/>
      </c>
      <c r="IT127" s="46">
        <f>IF($DS127,
IF( AND(DK127&lt;&gt;"", ISERR(_xlfn.NUMBERVALUE(DK127))), "El valor de reintegro debe ser un número válido. ", "")
)</f>
        <v/>
      </c>
      <c r="IU127" s="46">
        <f>IF($DS127,
IF( AND(DL127&lt;&gt;"", ISERR(_xlfn.NUMBERVALUE(DL127))), "El valor de deuda debe ser un número válido. ", "")
)</f>
        <v/>
      </c>
      <c r="IV127" s="46">
        <f>IF($DS127,
IF( AND(DM127&lt;&gt;"", ISERR(_xlfn.NUMBERVALUE(DM127))), "El valor de otras deducciones debe ser un número válido. ", "")
)</f>
        <v/>
      </c>
      <c r="IW127" s="46">
        <f>IF($DS127,
IF(DN127="","Debes escribir el valor de los devengos totales. ",
IF( ISERR(_xlfn.NUMBERVALUE(DN127)), "El valor de los devengos totales debe ser un número válido. ", "")
)
)</f>
        <v/>
      </c>
      <c r="IX127" s="46">
        <f>IF($DS127,
IF(DO127="","Debes escribir el valor de las deducciones totales. ",
IF( ISERR(_xlfn.NUMBERVALUE(DO127)), "El valor de las deducciones totales debe ser un número válido. ", "")
)
)</f>
        <v/>
      </c>
      <c r="IY127" s="46">
        <f>IF($DS127,
IF(DP127="","Debes escribir el valor del salario total. ",
IF( ISERR(_xlfn.NUMBERVALUE(DP127)), "El valor del salario total debe ser un número válido. ", "")
)
)</f>
        <v/>
      </c>
    </row>
    <row r="128">
      <c r="B128" s="48" t="n">
        <v>116</v>
      </c>
      <c r="C128" s="61">
        <f>IF(AND(DS128,DP128&lt;&gt;""),
IF(DQ128="","OK","Error"),
""
)</f>
        <v/>
      </c>
      <c r="D128" s="53" t="n"/>
      <c r="E128" s="52" t="n"/>
      <c r="F128" s="112" t="n"/>
      <c r="G128" s="52" t="n"/>
      <c r="H128" s="53" t="n"/>
      <c r="I128" s="52" t="n"/>
      <c r="J128" s="52" t="n"/>
      <c r="K128" s="53" t="n"/>
      <c r="L128" s="55" t="n"/>
      <c r="M128" s="108" t="n"/>
      <c r="N128" s="56" t="n"/>
      <c r="O128" s="52" t="n"/>
      <c r="P128" s="52" t="n"/>
      <c r="Q128" s="52" t="n"/>
      <c r="R128" s="52" t="n"/>
      <c r="S128" s="52" t="n"/>
      <c r="T128" s="53" t="n"/>
      <c r="U128" s="52" t="n"/>
      <c r="V128" s="52" t="n"/>
      <c r="W128" s="55" t="n"/>
      <c r="X128" s="55" t="n"/>
      <c r="Y128" s="52" t="n"/>
      <c r="Z128" s="55" t="n"/>
      <c r="AA128" s="52" t="n"/>
      <c r="AB128" s="53" t="n"/>
      <c r="AC128" s="53" t="n"/>
      <c r="AD128" s="53" t="n"/>
      <c r="AE128" s="177" t="n"/>
      <c r="AF128" s="113" t="n"/>
      <c r="AG128" s="177" t="n"/>
      <c r="AH128" s="178" t="n"/>
      <c r="AI128" s="178" t="n"/>
      <c r="AJ128" s="178" t="n"/>
      <c r="AK128" s="114" t="n"/>
      <c r="AL128" s="178" t="n"/>
      <c r="AM128" s="114" t="n"/>
      <c r="AN128" s="178" t="n"/>
      <c r="AO128" s="114" t="n"/>
      <c r="AP128" s="178" t="n"/>
      <c r="AQ128" s="114" t="n"/>
      <c r="AR128" s="178" t="n"/>
      <c r="AS128" s="114" t="n"/>
      <c r="AT128" s="178" t="n"/>
      <c r="AU128" s="114" t="n"/>
      <c r="AV128" s="178" t="n"/>
      <c r="AW128" s="114" t="n"/>
      <c r="AX128" s="178" t="n"/>
      <c r="AY128" s="114" t="n"/>
      <c r="AZ128" s="178" t="n"/>
      <c r="BA128" s="114" t="n"/>
      <c r="BB128" s="178" t="n"/>
      <c r="BC128" s="114" t="n"/>
      <c r="BD128" s="178" t="n"/>
      <c r="BE128" s="178" t="n"/>
      <c r="BF128" s="178" t="n"/>
      <c r="BG128" s="59" t="n"/>
      <c r="BH128" s="178" t="n"/>
      <c r="BI128" s="114" t="n"/>
      <c r="BJ128" s="53" t="n"/>
      <c r="BK128" s="178" t="n"/>
      <c r="BL128" s="114" t="n"/>
      <c r="BM128" s="178" t="n"/>
      <c r="BN128" s="114" t="n"/>
      <c r="BO128" s="178" t="n"/>
      <c r="BP128" s="178" t="n"/>
      <c r="BQ128" s="178" t="n"/>
      <c r="BR128" s="178" t="n"/>
      <c r="BS128" s="178" t="n"/>
      <c r="BT128" s="178" t="n"/>
      <c r="BU128" s="178" t="n"/>
      <c r="BV128" s="178" t="n"/>
      <c r="BW128" s="178" t="n"/>
      <c r="BX128" s="178" t="n"/>
      <c r="BY128" s="178" t="n"/>
      <c r="BZ128" s="178" t="n"/>
      <c r="CA128" s="178" t="n"/>
      <c r="CB128" s="178" t="n"/>
      <c r="CC128" s="178" t="n"/>
      <c r="CD128" s="178" t="n"/>
      <c r="CE128" s="178" t="n"/>
      <c r="CF128" s="178" t="n"/>
      <c r="CG128" s="178" t="n"/>
      <c r="CH128" s="178" t="n"/>
      <c r="CI128" s="178" t="n"/>
      <c r="CJ128" s="178" t="n"/>
      <c r="CK128" s="53" t="n"/>
      <c r="CL128" s="178" t="n"/>
      <c r="CM128" s="178" t="n"/>
      <c r="CN128" s="60" t="n"/>
      <c r="CO128" s="177" t="n"/>
      <c r="CP128" s="178" t="n"/>
      <c r="CQ128" s="60" t="n"/>
      <c r="CR128" s="177" t="n"/>
      <c r="CS128" s="178" t="n"/>
      <c r="CT128" s="59" t="n"/>
      <c r="CU128" s="178" t="n"/>
      <c r="CV128" s="59" t="n"/>
      <c r="CW128" s="178" t="n"/>
      <c r="CX128" s="59" t="n"/>
      <c r="CY128" s="178" t="n"/>
      <c r="CZ128" s="178" t="n"/>
      <c r="DA128" s="178" t="n"/>
      <c r="DB128" s="53" t="n"/>
      <c r="DC128" s="178" t="n"/>
      <c r="DD128" s="178" t="n"/>
      <c r="DE128" s="178" t="n"/>
      <c r="DF128" s="178" t="n"/>
      <c r="DG128" s="178" t="n"/>
      <c r="DH128" s="178" t="n"/>
      <c r="DI128" s="178" t="n"/>
      <c r="DJ128" s="178" t="n"/>
      <c r="DK128" s="178" t="n"/>
      <c r="DL128" s="178" t="n"/>
      <c r="DM128" s="178" t="n"/>
      <c r="DN128" s="177" t="n"/>
      <c r="DO128" s="177" t="n"/>
      <c r="DP128" s="177" t="n"/>
      <c r="DQ128" s="76">
        <f>IF(AND(DS128,DP128&lt;&gt;""),
CONCATENATE(DT128,DU128,DV128,DW128,DX128,DY128,DZ128,EA128,EB128,EC128,ED128,EE128,EF128,EG128,EH128,EI128,EJ128,EK128,EL128,EM128,EN128,EO128,EP128,EQ128,ES128,ET128,EU128,EV128,EW128,EX128,EY128,EZ128,FA128,FC128,FD128,FF128,FG128,FI128,FJ128,FL128,FM128,FO128,FP128,FR128,FS128,FU128,FV128,FX128,FY128,GA128,GB128,GD128,GE128,GF128,GH128,GI128,GJ128,GL128,GM128,GN128,GP128,GQ128,GS128,GT128,GU128,GV128,GW128,GX128,GY128,GZ128,HA128,HB128,HC128,HD128,HE128,HF128,HG128,HH128,HI128,HJ128,HK128,HL128,HM128,HN128,HO128,HQ128,HR128,HS128,HT128,HU128,HV128,HW128,HX128,HY128,IA128,IB128,IC128,ID128,IF128,IG128,IH128,II128,IK128,IL128,IM128,IN128,IO128,IP128,IQ128,IR128,IS128,IT128,IU128,IV128,IW128,IX128,IY128,IZ128),
""
)</f>
        <v/>
      </c>
      <c r="DR128" s="53" t="n"/>
      <c r="DS128" s="46">
        <f>CONCATENATE(D128,$E128,$F128,$G128,H128,$I128,$J128,K128,$L128,$M128,N128,$O128,$P128,$Q128,$R128,$S128,T128,$U128,$V128,$W128,$X128,$Y128,$Z128,$AA128,AB128,AC128,AD128,$AE128,$AF128,$AG128,AH128,AI128,AJ128,AK128,AL128,AM128,AN128,AO128,AP128,AQ128,AR128,AS128,AT128,AU128,AV128,AW128,AX128,AY128,AZ128,BA128,BB128,BC128,BD128,BE128,BF128,BG128,BH128,BI128,BJ128,BK128,BL128,BM128,BN128,BO128,BP128,BQ128,BR128,BS128,BT128,BU128,BV128,BW128,BX128,BY128,BZ128,CA128,CB128,CC128,CD128,CE128,CF128,CG128,CH128,CI128,CJ128,CK128,CL128,CM128,$CN128,$CO128,CP128,$CQ128,$CR128,CS128,CT128,CU128,CV128,CW128,CX128,CY128,CZ128,DA128,DB128,DC128,DD128,DE128,DF128,DG128,DH128,DI128,DJ128,DK128,DL128,DM128,$DN128,$DO128,$DP128,DR128)&lt;&gt;""</f>
        <v/>
      </c>
      <c r="DT128" s="46">
        <f>IF(AND($DS128,$E$4&lt;&gt;""),
IF(LEFT($E$4,2) = "1.",
IF(D128&lt;&gt;"","El CUNE sólo se envía en operaciones de novedad o ajuste. ",""),
IF(D128="","Debes escribir un CUNE válido para realizar operaciones de novedad o ajuste. ","")),
""
)</f>
        <v/>
      </c>
      <c r="DU128" s="46">
        <f>IF($DS128,
IF(E128="","Debes seleccionar el tipo de documento del empleado. ",
IF(_xlfn.IFNA(VLOOKUP(E128,TIPO_DE_DOCUMENTO,1,FALSE),-1)=-1,"El tipo de documento no es válido (por favor seleccionarlo de la lista). ","")
)
)</f>
        <v/>
      </c>
      <c r="DV128" s="46">
        <f>IF($DS128,
IF(F128="","Debes escribir el número de documento del empleado. ","")
)</f>
        <v/>
      </c>
      <c r="DW128" s="46">
        <f>IF($DS128,
IF(G128="","Debes escribir el primer nombre del empleado. ","")
)</f>
        <v/>
      </c>
      <c r="DY128" s="46">
        <f>IF($DS128,
IF(I128="","Debes escribir el primer apellido del empleado. ","")
)</f>
        <v/>
      </c>
      <c r="DZ128" s="46">
        <f>IF($DS128,
IF(J128="","Debes escribir el segundo apellido del empleado. ","")
)</f>
        <v/>
      </c>
      <c r="EB128" s="46">
        <f>IF($DS128,
IF(L128="","Debes escribir la fecha de ingreso del empleado. ",
IF(ISERR(DATE(YEAR(L128),MONTH(L128),DAY(L128))), "El valor ingresado en fecha de ingreso no tiene un formato válido. ","")
)
)</f>
        <v/>
      </c>
      <c r="EC128" s="46">
        <f>IF($DS128,
IF(M128="","Debes escribir el tiempo laborado. ",
IF( IFERROR(INT(M128),1.1) &lt;&gt; IFERROR(_xlfn.NUMBERVALUE(M128),1), "El valor de los días trabajados debe ser un número entero. ", "")
)
)</f>
        <v/>
      </c>
      <c r="ED128" s="46">
        <f>IF($DS128,
IF( AND(N128&lt;&gt;"", ISERR(DATE(YEAR(N128),MONTH(N128),DAY(N128))) ), "El valor ingresado en fecha de ingreso no tiene un formato válido. ",
IF( AND(N128&lt;&gt;"", $E$6&lt;&gt;"", DATE(YEAR(N128), MONTH(N128), 1) &lt;&gt; IFERROR(DATE(MID($E$6, 1, 4), MID($E$6, 6, 2),1), "1/1/1900") ), "La fecha de retiro debe estar dentro del período liquidado. ", "")
)
)</f>
        <v/>
      </c>
      <c r="EE128" s="46">
        <f>IF($DS128,
IF(O128="","Debes seleccionar el tipo de trabajador. ",
IF(_xlfn.IFNA(VLOOKUP(O128,TIPO_DE_TRABAJADOR,1,FALSE),-1)=-1,"El tipo de trabajador no es válido (por favor seleccionarlo de la lista). ","")
)
)</f>
        <v/>
      </c>
      <c r="EF128" s="46">
        <f>IF($DS128,
IF(P128="","Debes seleccionar si es un trabajador dependiente pensionado por vejez. ",
IF(_xlfn.IFNA(VLOOKUP(P128,SUBTIPO_DE_TRABAJADOR,1,FALSE),-1)=-1,"El tipo de trabajador dependiente pensionado por vejez no es válido (por favor seleccionarlo de la lista). ","")
)
)</f>
        <v/>
      </c>
      <c r="EG128" s="46">
        <f>IF($DS128,
IF(Q128="","Debes seleccionar el tipo de contrato del trabajador. ",
IF(_xlfn.IFNA(VLOOKUP(Q128,TIPO_DE_CONTRATO,1,FALSE),-1)=-1,"El tipo de contrato del trabajador no es válido (por favor seleccionarlo de la lista). ","")
)
)</f>
        <v/>
      </c>
      <c r="EH128" s="46">
        <f>IF($DS128,
IF(R128="","Debes seleccionar si es un salario integral. ",
IF(_xlfn.IFNA(VLOOKUP(R128,SI_NO,1,FALSE),-1)=-1,"Valor no válido para salario integral (por favor seleccionarlo de la lista). ","")
)
)</f>
        <v/>
      </c>
      <c r="EI128" s="46">
        <f>IF($DS128,
IF(S128="","Debes seleccionar si el trabajador realiza actividades de riesgo. ",
IF(_xlfn.IFNA(VLOOKUP(S128,SI_NO,1,FALSE),-1)=-1,"Valor no válido para actividad de alto riesgo (por favor seleccionarlo de la lista). ","")
)
)</f>
        <v/>
      </c>
      <c r="EK128" s="46">
        <f>IF($DS128,
IF(U128="","Debes escribir el código del municipio de residencia del trabajador. ",
IF(_xlfn.IFNA(VLOOKUP(U128,MUNICIPIO,1,FALSE),-1)=-1,"El municipio de residencia del trabajador es inválido (por favor seleccionarlo de la lista). ","")
)
)</f>
        <v/>
      </c>
      <c r="EL128" s="46">
        <f>IF($DS128,
IF(V128="","Debes escribir el la dirección de residendia del trabajador. ","")
)</f>
        <v/>
      </c>
      <c r="EM128" s="46">
        <f>IF($DS128,
IF(W128="","Debes escribir la fecha de inicio de la liquidación. ",
IF(ISERR(DATE(YEAR(W128),MONTH(W128),DAY(W128))),"El valor ingresado en fecha de inicio de liquidación no tiene un formato válido. ",
IF( AND($E$6&lt;&gt;"", DATE(YEAR(W128), MONTH(W128), 1) &lt;&gt; IFERROR(DATE(MID($E$6, 1, 4), MID($E$6, 6, 2),1), "1/1/1900") ), "La fecha de inicio de la liquidación debe estar dentro del período liquidado. ", "")
)
)
)</f>
        <v/>
      </c>
      <c r="EN128" s="46">
        <f>IF($DS128,
IF(X128="","Debes escribir la fecha de fin de la liquidación. ",
IF(ISERR(DATE(YEAR(X128),MONTH(X128),DAY(X128))),"El valor ingresado en fecha de fin de liquidación no tiene un formato válido. ",
IF( AND($E$6&lt;&gt;"", DATE(YEAR(X128), MONTH(X128), 1) &lt;&gt; IFERROR(DATE(MID($E$6, 1, 4), MID($E$6, 6, 2),1), "1/1/1900") ), "La fecha de fin de la liquidación debe estar dentro del período liquidado. ", "")
)
)
)</f>
        <v/>
      </c>
      <c r="EO128" s="46">
        <f>IF($DS128,
IF(Y128="","Debes escribir la frecuencia de pago del trabajador. ",
IF(_xlfn.IFNA(VLOOKUP(Y128,PERÍODO_DE_NÓMINA,1,FALSE),-1)=-1,"La frecuencia de pago es inválida (por favor seleccionarlo de la lista). ","")
)
)</f>
        <v/>
      </c>
      <c r="EP128" s="46">
        <f>IF($DS128,
IF(Z128="","Debes escribir la fecha de pago. ",
IF(ISERR(DATE(YEAR(Z128),MONTH(Z128),DAY(Z128))), "El valor ingresado en fecha de pago no tiene un formato válido. ","")
)
)</f>
        <v/>
      </c>
      <c r="EQ128" s="46">
        <f>IF($DS128,
IF(AA128="","Debes escribir el medio de pago. ",
IF(_xlfn.IFNA(VLOOKUP(AA128,MEDIOS_DE_PAGO,1,FALSE),-1)=-1,"El medio de pago es inválido (por favor seleccionarlo de la lista). ","")
)
)</f>
        <v/>
      </c>
      <c r="ER128" s="46">
        <f>OR(AA128='Tablas '!$T$4,AA128='Tablas '!$T$7,AA128='Tablas '!$T$8,AA128='Tablas '!$T$11)</f>
        <v/>
      </c>
      <c r="ES128" s="46">
        <f>IF(AND($DS128,ER128),
IF(AB128="","Debes escribir la entidad bancaria. ",""),
""
)</f>
        <v/>
      </c>
      <c r="ET128" s="46">
        <f>IF(AND($DS128,ER128),
IF(AC128="","Debes escribir el tipo de cuenta bancaria. ",
IF(_xlfn.IFNA(VLOOKUP(AC128,TIPO_DE_CUENTA,1,FALSE),-1)=-1,"El tipo de cuenta bancaria es inválida (por favor seleccionarlo de la lista). ","")
),
""
)</f>
        <v/>
      </c>
      <c r="EU128" s="46">
        <f>IF(AND($DS128,ER128),
IF(AD128="","Debes escribir el número de cuenta bancaria. ",""),
""
)</f>
        <v/>
      </c>
      <c r="EV128" s="46">
        <f>IF($DS128,
IF(AE128="","Debes escribir el valor del sueldo básico. ",
IF( ISERR(_xlfn.NUMBERVALUE(AE128)), "El valor del sueldo básico debe ser un número válido. ", "")
)
)</f>
        <v/>
      </c>
      <c r="EW128" s="46">
        <f>IF($DS128,
IF(AF128="","Debes escribir el número de días trabajados. ",
IF( IFERROR(INT(AF128),1.1) &lt;&gt; IFERROR(_xlfn.NUMBERVALUE(AF128),1), "La cantidad de días trabajados debe ser un número entero. ", "")
)
)</f>
        <v/>
      </c>
      <c r="EX128" s="46">
        <f>IF($DS128,
IF(AG128="","Debes escribir el valor del sueldo trabajado. ",
IF( ISERR(_xlfn.NUMBERVALUE(AG128)), "El valor del sueldo trabajado debe ser un número válido. ", "")
)
)</f>
        <v/>
      </c>
      <c r="EY128" s="46">
        <f>IF($DS128,
IF( AND(AH128&lt;&gt;"", ISERR(_xlfn.NUMBERVALUE(AH128))), "El valor del auxilio de transporte debe ser un número válido. ", "")
)</f>
        <v/>
      </c>
      <c r="EZ128" s="46">
        <f>IF($DS128,
IF( AND(AI128&lt;&gt;"", ISERR(_xlfn.NUMBERVALUE(AI128))), "El valor de viáticos salariales debe ser un número válido. ", "")
)</f>
        <v/>
      </c>
      <c r="FA128" s="46">
        <f>IF($DS128,
IF( AND(AJ128&lt;&gt;"", ISERR(_xlfn.NUMBERVALUE(AJ128))), "El valor de viáticos NO salariales debe ser un número válido. ", "")
)</f>
        <v/>
      </c>
      <c r="FB128" s="46">
        <f>CONCATENATE(AK128,AL128)&lt;&gt;""</f>
        <v/>
      </c>
      <c r="FC128" s="46">
        <f>IF(AND($DS128,FB128),
IF(AK128="","Debes escribir el número de horas extras diurnas. ",
IF( IFERROR(INT(AK128),1.1) &lt;&gt; IFERROR(_xlfn.NUMBERVALUE(AK128),1), "La cantidad de horas extras diurnas debe ser un número entero. ", "")
),
""
)</f>
        <v/>
      </c>
      <c r="FD128" s="46">
        <f>IF(AND($DS128,FB128),
IF(AL128="","Debes escribir el valor de las horas extras diurnas. ",
IF( ISERR(_xlfn.NUMBERVALUE(AL128)), "El valor de las horas extras duirnas debe ser un número válido. ", "")
),
""
)</f>
        <v/>
      </c>
      <c r="FE128" s="46">
        <f>CONCATENATE(AM128,AN128)&lt;&gt;""</f>
        <v/>
      </c>
      <c r="FF128" s="46">
        <f>IF(AND($DS128,FE128),
IF(AM128="","Debes escribir el número de horas extras nocturnas. ",
IF( IFERROR(INT(AM128),1.1) &lt;&gt; IFERROR(_xlfn.NUMBERVALUE(AM128),1), "La cantidad de horas extras nocturnas debe ser un número entero. ", "")
),
""
)</f>
        <v/>
      </c>
      <c r="FG128" s="46">
        <f>IF(AND($DS128,FE128),
IF(AN128="","Debes escribir el valor de las horas extras nocturnas. ",
IF( ISERR(_xlfn.NUMBERVALUE(AN128)), "El valor de las horas extras nocturnas debe ser un número válido. ", "")
),
""
)</f>
        <v/>
      </c>
      <c r="FH128" s="46">
        <f>CONCATENATE(AO128,AP128)&lt;&gt;""</f>
        <v/>
      </c>
      <c r="FI128" s="46">
        <f>IF(AND($DS128,FH128),
IF(AO128="","Debes escribir el número de horas extras diurnas dominicales y festivas. ",
IF( IFERROR(INT(AO128),1.1) &lt;&gt; IFERROR(_xlfn.NUMBERVALUE(AO128),1), "La cantidad de horas extras diurnas dominicales y festivas debe ser un número entero. ", "")
),
""
)</f>
        <v/>
      </c>
      <c r="FJ128" s="46">
        <f>IF(AND($DS128,FH128),
IF(AP128="","Debes escribir el valor de las horas extras diurnas dominicales y festivas. ",
IF( ISERR(_xlfn.NUMBERVALUE(AP128)), "El valor de las horas extras diurnas dominicales y festivas debe ser un número válido. ", "")
),
""
)</f>
        <v/>
      </c>
      <c r="FK128" s="46">
        <f>CONCATENATE(AQ128,AR128)&lt;&gt;""</f>
        <v/>
      </c>
      <c r="FL128" s="46">
        <f>IF(AND($DS128,FK128),
IF(AQ128="","Debes escribir el número de horas extras nocturnas dominicales y festivas. ",
IF( IFERROR(INT(AQ128),1.1) &lt;&gt; IFERROR(_xlfn.NUMBERVALUE(AQ128),1), "La cantidad de horas extras nocturnas dominicales y festivas debe ser un número entero. ", "")
),
""
)</f>
        <v/>
      </c>
      <c r="FM128" s="46">
        <f>IF(AND($DS128,FK128),
IF(AR128="","Debes escribir el valor de las horas extras nocturnas dominicales y festivas. ",
IF( ISERR(_xlfn.NUMBERVALUE(AR128)), "El valor de las horas extras nocturnas dominicales y festivas debe ser un número válido. ", "")
),
""
)</f>
        <v/>
      </c>
      <c r="FN128" s="46">
        <f>CONCATENATE(AS128,AT128)&lt;&gt;""</f>
        <v/>
      </c>
      <c r="FO128" s="46">
        <f>IF(AND($DS128,FN128),
IF(AS128="","Debes escribir el número de horas recargo nocturno. ",
IF( IFERROR(INT(AS128),1.1) &lt;&gt; IFERROR(_xlfn.NUMBERVALUE(AS128),1), "La cantidad de horas recargo nocturno debe ser un número entero. ", "")
),
""
)</f>
        <v/>
      </c>
      <c r="FP128" s="46">
        <f>IF(AND($DS128,FN128),
IF(AT128="","Debes escribir el valor de las horas recargo nocturno. ",
IF( ISERR(_xlfn.NUMBERVALUE(AT128)), "El valor de las horas recargo nocturno debe ser un número válido. ", "")
),
""
)</f>
        <v/>
      </c>
      <c r="FQ128" s="46">
        <f>CONCATENATE(AU128,AV128)&lt;&gt;""</f>
        <v/>
      </c>
      <c r="FR128" s="46">
        <f>IF(AND($DS128,FQ128),
IF(AU128="","Debes escribir el número de horas recargo diurno dominical y festivo. ",
IF( IFERROR(INT(AU128),1.1) &lt;&gt; IFERROR(_xlfn.NUMBERVALUE(AU128),1), "La cantidad de horas recargo diurno dominical y festivo debe ser un número entero. ", "")
),
""
)</f>
        <v/>
      </c>
      <c r="FS128" s="46">
        <f>IF(AND($DS128,FQ128),
IF(AV128="","Debes escribir el valor de las horas recargo diurno dominical y festivo. ",
IF( ISERR(_xlfn.NUMBERVALUE(AV128)), "El valor de las horas recargo diurno dominical y festivo debe ser un número válido. ", "")
),
""
)</f>
        <v/>
      </c>
      <c r="FT128" s="46">
        <f>CONCATENATE(AW128,AX128)&lt;&gt;""</f>
        <v/>
      </c>
      <c r="FU128" s="46">
        <f>IF(AND($DS128,FT128),
IF(AW128="","Debes escribir el número de horas recargo nocturno dominical y festivo. ",
IF( IFERROR(INT(AW128),1.1) &lt;&gt; IFERROR(_xlfn.NUMBERVALUE(AW128),1), "La cantidad de horas recargo nocturno dominical y festivo debe ser un número entero. ", "")
),
""
)</f>
        <v/>
      </c>
      <c r="FV128" s="46">
        <f>IF(AND($DS128,FT128),
IF(AX128="","Debes escribir el valor de las horas recargo nocturno dominical y festivo. ",
IF( ISERR(_xlfn.NUMBERVALUE(AX128)), "El valor de las horas recargo nocturno dominical y festivo debe ser un número válido. ", "")
),
""
)</f>
        <v/>
      </c>
      <c r="FW128" s="46">
        <f>CONCATENATE(AY128,AZ128)&lt;&gt;""</f>
        <v/>
      </c>
      <c r="FX128" s="46">
        <f>IF(AND($DS128,FW128),
IF(AY128="","Debes escribir el número de días de vacaciones comunes. ",
IF( IFERROR(INT(AY128),1.1) &lt;&gt; IFERROR(_xlfn.NUMBERVALUE(AY128),1), "La cantidad de días de vacaciones comunes debe ser un número entero. ", "")
),
""
)</f>
        <v/>
      </c>
      <c r="FY128" s="46">
        <f>IF(AND($DS128,FW128),
IF(AZ128="","Debes escribir el valor de las vacaciones comunes. ",
IF( ISERR(_xlfn.NUMBERVALUE(AZ128)), "El valor de las vacaciones comunes debe ser un número válido. ", "")
),
""
)</f>
        <v/>
      </c>
      <c r="FZ128" s="46">
        <f>CONCATENATE(BA128,BB128)&lt;&gt;""</f>
        <v/>
      </c>
      <c r="GA128" s="46">
        <f>IF(AND($DS128,FZ128),
IF(BA128="","Debes escribir el número de días de vacaciones compensadas. ",
IF( IFERROR(INT(BA128),1.1) &lt;&gt; IFERROR(_xlfn.NUMBERVALUE(BA128),1), "La cantidad de días de vacaciones compensadas debe ser un número entero. ", "")
),
""
)</f>
        <v/>
      </c>
      <c r="GB128" s="46">
        <f>IF(AND($DS128,FZ128),
IF(BB128="","Debes escribir el valor de las vacaciones compensadas. ",
IF( ISERR(_xlfn.NUMBERVALUE(BB128)), "El valor de las vacaciones compensadas debe ser un número válido. ", "")
),
""
)</f>
        <v/>
      </c>
      <c r="GC128" s="46">
        <f>CONCATENATE(BC128,BD128)&lt;&gt;""</f>
        <v/>
      </c>
      <c r="GD128" s="46">
        <f>IF(AND($DS128,GC128),
IF(BC128="","Debes escribir el número de días de prima salarial. ",
IF( IFERROR(INT(BC128),1.1) &lt;&gt; IFERROR(_xlfn.NUMBERVALUE(BC128),1), "La cantidad de días de prima salarial debe ser un número entero. ", "")
),
""
)</f>
        <v/>
      </c>
      <c r="GE128" s="46">
        <f>IF(AND($DS128,GC128),
IF(BD128="","Debes escribir el valor de los días de prima salarial. ",
IF( ISERR(_xlfn.NUMBERVALUE(BD128)), "El valor de los días de prima salarial debe ser un número válido. ", "")
),
""
)</f>
        <v/>
      </c>
      <c r="GF128" s="46">
        <f>IF($DS128,
IF( AND(BE128&lt;&gt;"", ISERR(_xlfn.NUMBERVALUE(BE128))), "El valor de la prima NO saliarial debe ser un número válido. ", "")
)</f>
        <v/>
      </c>
      <c r="GG128" s="46">
        <f>CONCATENATE(BF128,BG128,BH128)&lt;&gt;""</f>
        <v/>
      </c>
      <c r="GH128" s="46">
        <f>IF(AND($DS128,GG128),
IF(BF128="","Debes escribir el valor de las cesantías. ",
IF( ISERR(_xlfn.NUMBERVALUE(BF128)), "El valor de las cesantías debe ser un número válido. ", "")
),
""
)</f>
        <v/>
      </c>
      <c r="GI128" s="46">
        <f>IF(AND($DS128,GG128),
IF(BG128="","Debes escribir el % de cesantías. ",
IF( ISERR(_xlfn.NUMBERVALUE(BG128)), "El % de cesantías debe ser un número válido. ", "")
),
""
)</f>
        <v/>
      </c>
      <c r="GJ128" s="46">
        <f>IF(AND($DS128,GG128),
IF(BH128="","Debes escribir el valor de intereses de cesantías. ",
IF( ISERR(_xlfn.NUMBERVALUE(BH128)), "El valor de intereses de cesantías debe ser un número válido. ", "")
),
""
)</f>
        <v/>
      </c>
      <c r="GK128" s="46">
        <f>CONCATENATE(BI128,BJ128,BK128)&lt;&gt;""</f>
        <v/>
      </c>
      <c r="GL128" s="46">
        <f>IF(AND($DS128,GK128),
IF(BI128="","Debes escribir el número de días de incapacidad. ",
IF( IFERROR(INT(BI128),1.1) &lt;&gt; IFERROR(_xlfn.NUMBERVALUE(BI128),1), "La cantidad de días de incapacidad debe ser un número entero. ", "")
),
""
)</f>
        <v/>
      </c>
      <c r="GM128" s="46">
        <f>IF(AND($DS128,GK128),
IF(BJ128="","Debes escribir el tipo de incapacidad. ",
IF(_xlfn.IFNA(VLOOKUP(BJ128,TIPO_DE_INCAPACIDAD,1,FALSE),-1)=-1,"El tipo de incapacidad es inválida (por favor seleccionarlo de la lista). ","")
),
""
)</f>
        <v/>
      </c>
      <c r="GN128" s="46">
        <f>IF(AND($DS128,GK128),
IF(BK128="","Debes escribir el valor de la incapacidad. ",
IF( ISERR(_xlfn.NUMBERVALUE(BK128)), "El valor de la incapacidad debe ser un número válido. ", "")
),
""
)</f>
        <v/>
      </c>
      <c r="GO128" s="46">
        <f>CONCATENATE(BL128,BM128)&lt;&gt;""</f>
        <v/>
      </c>
      <c r="GP128" s="46">
        <f>IF(AND($DS128,GO128),
IF(BL128="","Debes escribir el número de días de licencia de maternidad o paternidad. ",
IF( IFERROR(INT(BL128),1.1) &lt;&gt; IFERROR(_xlfn.NUMBERVALUE(BL128),1), "La cantidad de días de licencia de maternidad o paternidad debe ser un número entero. ", "")
),
""
)</f>
        <v/>
      </c>
      <c r="GQ128" s="46">
        <f>IF(AND($DS128,GO128),
IF(BM128="","Debes escribir el valor de la licencia de maternidad o paternidad. ",
IF( ISERR(_xlfn.NUMBERVALUE(BM128)), "El valor de la licencia de maternidad o paternidad debe ser un número válido. ", "")
),
""
)</f>
        <v/>
      </c>
      <c r="GR128" s="46">
        <f>CONCATENATE(BN128,BO128)&lt;&gt;""</f>
        <v/>
      </c>
      <c r="GS128" s="46">
        <f>IF(AND($DS128,GR128),
IF(BN128="","Debes escribir el número de días de licencia remunerada. ",
IF( IFERROR(INT(BN128),1.1) &lt;&gt; IFERROR(_xlfn.NUMBERVALUE(BN128),1), "La cantidad de días de licencia remunerada debe ser un número entero. ", "")
),
""
)</f>
        <v/>
      </c>
      <c r="GT128" s="46">
        <f>IF(AND($DS128,GR128),
IF(BO128="","Debes escribir el valor de la licencia remunerada. ",
IF( ISERR(_xlfn.NUMBERVALUE(BO128)), "El valor de la licencia remunerada debe ser un número válido. ", "")
),
""
)</f>
        <v/>
      </c>
      <c r="GU128" s="46">
        <f>IF($DS128,
IF( AND(BP128&lt;&gt;"", ISERR(_xlfn.NUMBERVALUE(BP128))), "El valor de la licencia NO remunerada debe ser un número válido. ", "")
)</f>
        <v/>
      </c>
      <c r="GV128" s="46">
        <f>IF($DS128,
IF( AND(BQ128&lt;&gt;"", ISERR(_xlfn.NUMBERVALUE(BQ128))), "El valor de auxilios salariales debe ser un número válido. ", "")
)</f>
        <v/>
      </c>
      <c r="GW128" s="46">
        <f>IF($DS128,
IF( AND(BR128&lt;&gt;"", ISERR(_xlfn.NUMBERVALUE(BR128))), "El valor de auxilios NO salariales debe ser un número válido. ", "")
)</f>
        <v/>
      </c>
      <c r="GX128" s="46">
        <f>IF($DS128,
IF( AND(BS128&lt;&gt;"", ISERR(_xlfn.NUMBERVALUE(BS128))), "El valor de bonos salariales debe ser un número válido. ", "")
)</f>
        <v/>
      </c>
      <c r="GY128" s="46">
        <f>IF($DS128,
IF( AND(BT128&lt;&gt;"", ISERR(_xlfn.NUMBERVALUE(BT128))), "El valor de bonos NO salariales debe ser un número válido. ", "")
)</f>
        <v/>
      </c>
      <c r="GZ128" s="46">
        <f>IF($DS128,
IF( AND(BU128&lt;&gt;"", ISERR(_xlfn.NUMBERVALUE(BU128))), "El valor de bonos salariales de alimentación debe ser un número válido. ", "")
)</f>
        <v/>
      </c>
      <c r="HA128" s="46">
        <f>IF($DS128,
IF( AND(BV128&lt;&gt;"", ISERR(_xlfn.NUMBERVALUE(BV128))), "El valor de bonos NO salariales de alimentación debe ser un número válido. ", "")
)</f>
        <v/>
      </c>
      <c r="HB128" s="46">
        <f>IF($DS128,
IF( AND(BW128&lt;&gt;"", ISERR(_xlfn.NUMBERVALUE(BW128))), "El valor de bonificaciones salariales debe ser un número válido. ", "")
)</f>
        <v/>
      </c>
      <c r="HC128" s="46">
        <f>IF($DS128,
IF( AND(BX128&lt;&gt;"", ISERR(_xlfn.NUMBERVALUE(BX128))), "El valor de bonificaciones NO salariales debe ser un número válido. ", "")
)</f>
        <v/>
      </c>
      <c r="HD128" s="46">
        <f>IF($DS128,
IF( AND(BY128&lt;&gt;"", ISERR(_xlfn.NUMBERVALUE(BY128))), "El valor de compensaciones ordinarias debe ser un número válido. ", "")
)</f>
        <v/>
      </c>
      <c r="HE128" s="46">
        <f>IF($DS128,
IF( AND(BZ128&lt;&gt;"", ISERR(_xlfn.NUMBERVALUE(BZ128))), "El valor de compensaciones extraordinarias debe ser un número válido. ", "")
)</f>
        <v/>
      </c>
      <c r="HF128" s="46">
        <f>IF($DS128,
IF( AND(CA128&lt;&gt;"", ISERR(_xlfn.NUMBERVALUE(CA128))), "El valor de comisiones debe ser un número válido. ", "")
)</f>
        <v/>
      </c>
      <c r="HG128" s="46">
        <f>IF($DS128,
IF( AND(CB128&lt;&gt;"", ISERR(_xlfn.NUMBERVALUE(CB128))), "El valor de ausencia por huega debe ser un número válido. ", "")
)</f>
        <v/>
      </c>
      <c r="HH128" s="46">
        <f>IF($DS128,
IF( AND(CC128&lt;&gt;"", ISERR(_xlfn.NUMBERVALUE(CC128))), "El valor de anticipos debe ser un número válido. ", "")
)</f>
        <v/>
      </c>
      <c r="HI128" s="46">
        <f>IF($DS128,
IF( AND(CD128&lt;&gt;"", ISERR(_xlfn.NUMBERVALUE(CD128))), "El valor de pagos a terceros debe ser un número válido. ", "")
)</f>
        <v/>
      </c>
      <c r="HJ128" s="46">
        <f>IF($DS128,
IF( AND(CE128&lt;&gt;"", ISERR(_xlfn.NUMBERVALUE(CE128))), "El valor de dotación debe ser un número válido. ", "")
)</f>
        <v/>
      </c>
      <c r="HK128" s="46">
        <f>IF($DS128,
IF( AND(CF128&lt;&gt;"", ISERR(_xlfn.NUMBERVALUE(CF128))), "El valor de apoyo sostenibilidad debe ser un número válido. ", "")
)</f>
        <v/>
      </c>
      <c r="HL128" s="46">
        <f>IF($DS128,
IF( AND(CG128&lt;&gt;"", ISERR(_xlfn.NUMBERVALUE(CG128))), "El valor de teletrabajo debe ser un número válido. ", "")
)</f>
        <v/>
      </c>
      <c r="HM128" s="46">
        <f>IF($DS128,
IF( AND(CH128&lt;&gt;"", ISERR(_xlfn.NUMBERVALUE(CH128))), "El valor de bonificación de retiro debe ser un número válido. ", "")
)</f>
        <v/>
      </c>
      <c r="HN128" s="46">
        <f>IF($DS128,
IF( AND(CI128&lt;&gt;"", ISERR(_xlfn.NUMBERVALUE(CI128))), "El valor de indemnización de retiro debe ser un número válido. ", "")
)</f>
        <v/>
      </c>
      <c r="HO128" s="46">
        <f>IF($DS128,
IF( AND(CJ128&lt;&gt;"", ISERR(_xlfn.NUMBERVALUE(CJ128))), "El valor de reintegros debe ser un número válido. ", "")
)</f>
        <v/>
      </c>
      <c r="HP128" s="46">
        <f>CONCATENATE(CK128,CL128,CM128)&lt;&gt;""</f>
        <v/>
      </c>
      <c r="HQ128" s="46">
        <f>IF(AND($DS128,HP128),
IF(CK128="","Debes escribir la descripción de otro concepto no categorizado. ",""),
""
)</f>
        <v/>
      </c>
      <c r="HR128" s="46">
        <f>IF(AND($DS128,HP128),
IF(CONCATENATE(CL128,CM128)="","Debes escribir al menos un valor de concepto no categorizado (salarial o no salarial). ",
IF(ISERR(_xlfn.NUMBERVALUE(CL128)),"El valor salarial concepto no categorizado debe ser un número válido. ","")
),
""
)</f>
        <v/>
      </c>
      <c r="HS128" s="46">
        <f>IF(AND($DS128,HP128),
IF(CONCATENATE(CL128,CM128)="","Debes escribir al menos un valor de concepto no categorizado (salarial o no salarial). ",
IF(ISERR(_xlfn.NUMBERVALUE(CM128)),"El valor NO salarial concepto no categorizado debe ser un número válido. ","")
),
""
)</f>
        <v/>
      </c>
      <c r="HT128" s="46">
        <f>IF($DS128,
IF(CN128="","Debes escribir el porcentaje del aporte a salud. ",
IF( ISERR(_xlfn.NUMBERVALUE(CN128)), "El valor del porcentaje del aporte a salud debe ser un número válido. ", "")
)
)</f>
        <v/>
      </c>
      <c r="HU128" s="46">
        <f>IF($DS128,
IF(CO128="","Debes escribir el valor del aporte a salud. ",
IF( ISERR(_xlfn.NUMBERVALUE(CO128)), "El valor del aporte a salud debe ser un número válido. ", "")
)
)</f>
        <v/>
      </c>
      <c r="HV128" s="46">
        <f>IF($DS128,
IF( AND(CP128&lt;&gt;"", ISERR(_xlfn.NUMBERVALUE(CP128))), "El valor plan complementario debe ser un número válido. ", "")
)</f>
        <v/>
      </c>
      <c r="HW128" s="46">
        <f>IF($DS128,
IF(CQ128="","Debes escribir el porcentaje del aporte a pensión. ",
IF( ISERR(_xlfn.NUMBERVALUE(CQ128)), "El valor del porcentaje del aporte a pensión debe ser un número válido. ", "")
)
)</f>
        <v/>
      </c>
      <c r="HX128" s="46">
        <f>IF($DS128,
IF(CR128="","Debes escribir el valor del aporte a pensión. ",
IF( ISERR(_xlfn.NUMBERVALUE(CR128)), "El valor del aporte a salud debe ser un número válido. ", "")
)
)</f>
        <v/>
      </c>
      <c r="HY128" s="46">
        <f>IF($DS128,
IF( AND(CS128&lt;&gt;"", ISERR(_xlfn.NUMBERVALUE(CS128))), "El valor pensión voluntaria debe ser un número válido. ", "")
)</f>
        <v/>
      </c>
      <c r="HZ128" s="46">
        <f>CONCATENATE(CT128,CU128,CV128,CW128)&lt;&gt;""</f>
        <v/>
      </c>
      <c r="IA128" s="46">
        <f>IF(AND($DS128,HZ128),
IF(CT128="","Debes escribir el % del fondo de seguridad pensional. ",
IF( ISERR(_xlfn.NUMBERVALUE(CT128)), "El % del fondo de seguridad debe ser un número válido. ", "")
),
""
)</f>
        <v/>
      </c>
      <c r="IB128" s="46">
        <f>IF(AND($DS128,HZ128),
IF(CU128="","Debes escribir el valor del aporte al fondo de solidaridad pensional. ",
IF( ISERR(_xlfn.NUMBERVALUE(CU128)), "El valor del aporte al fondo de solidaridad pensional debe ser un número válido. ", "")
),
""
)</f>
        <v/>
      </c>
      <c r="IC128" s="46">
        <f>IF(AND($DS128,HZ128),
IF(CV128="","Debes escribir el % del fondo de subsistencia. ",
IF( ISERR(_xlfn.NUMBERVALUE(CV128)), "El % del fondo de subsistencia debe ser un número válido. ", "")
),
""
)</f>
        <v/>
      </c>
      <c r="ID128" s="46">
        <f>IF(AND($DS128,HZ128),
IF(CW128="","Debes escribir el valor del fondo de subsistencia. ",
IF( ISERR(_xlfn.NUMBERVALUE(CW128)), "El valor del fondo de subsistencia debe ser un número válido. ", "")
),
""
)</f>
        <v/>
      </c>
      <c r="IE128" s="46">
        <f>CONCATENATE(CX128,CY128)&lt;&gt;""</f>
        <v/>
      </c>
      <c r="IF128" s="46">
        <f>IF(AND($DS128,IE128),
IF(CX128="","Debes escribir el % de sindicato. ",
IF( ISERR(_xlfn.NUMBERVALUE(CX128)), "El % de sindicato debe ser un número válido. ", "")
),
""
)</f>
        <v/>
      </c>
      <c r="IG128" s="46">
        <f>IF(AND($DS128,IE128),
IF(CY128="","Debes escribir el valor del sindicato. ",
IF( ISERR(_xlfn.NUMBERVALUE(CY128)), "El valor del sindicato debe ser un número válido. ", "")
),
""
)</f>
        <v/>
      </c>
      <c r="IH128" s="46">
        <f>IF($DS128,
IF( AND(CZ128&lt;&gt;"", ISERR(_xlfn.NUMBERVALUE(CZ128))), "El valor de sanción pública debe ser un número válido. ", "")
)</f>
        <v/>
      </c>
      <c r="II128" s="46">
        <f>IF($DS128,
IF( AND(DA128&lt;&gt;"", ISERR(_xlfn.NUMBERVALUE(DA128))), "El valor de sanción privada debe ser un número válido. ", "")
)</f>
        <v/>
      </c>
      <c r="IJ128" s="46">
        <f>CONCATENATE(DB128,DC128)&lt;&gt;""</f>
        <v/>
      </c>
      <c r="IK128" s="46">
        <f>IF(AND($DS128,IJ128),
IF(DB128="","Debes escribir la descripción de libranza. ",""),
""
)</f>
        <v/>
      </c>
      <c r="IL128" s="46">
        <f>IF(AND($DS128,IJ128),
IF(DC128="","Debes escribir la cuota libranza. ",
IF(ISERR(_xlfn.NUMBERVALUE(DC128)),"El valor de la cuota libranza debe ser un número válido. ","")
),
""
)</f>
        <v/>
      </c>
      <c r="IM128" s="46">
        <f>IF($DS128,
IF( AND(DD128&lt;&gt;"", ISERR(_xlfn.NUMBERVALUE(DD128))), "El valor de pagos a terceros debe ser un número válido. ", "")
)</f>
        <v/>
      </c>
      <c r="IN128" s="46">
        <f>IF($DS128,
IF( AND(DE128&lt;&gt;"", ISERR(_xlfn.NUMBERVALUE(DE128))), "El valor de anticipos debe ser un número válido. ", "")
)</f>
        <v/>
      </c>
      <c r="IO128" s="46">
        <f>IF($DS128,
IF( AND(DF128&lt;&gt;"", ISERR(_xlfn.NUMBERVALUE(DF128))), "El valor de AFC debe ser un número válido. ", "")
)</f>
        <v/>
      </c>
      <c r="IP128" s="46">
        <f>IF($DS128,
IF( AND(DG128&lt;&gt;"", ISERR(_xlfn.NUMBERVALUE(DG128))), "El valor de rete-fuente debe ser un número válido. ", "")
)</f>
        <v/>
      </c>
      <c r="IQ128" s="46">
        <f>IF($DS128,
IF( AND(DH128&lt;&gt;"", ISERR(_xlfn.NUMBERVALUE(DH128))), "El valor de cooperativa de trabajo debe ser un número válido. ", "")
)</f>
        <v/>
      </c>
      <c r="IR128" s="46">
        <f>IF($DS128,
IF( AND(DI128&lt;&gt;"", ISERR(_xlfn.NUMBERVALUE(DI128))), "El valor de embargo fiscal debe ser un número válido. ", "")
)</f>
        <v/>
      </c>
      <c r="IS128" s="46">
        <f>IF($DS128,
IF( AND(DJ128&lt;&gt;"", ISERR(_xlfn.NUMBERVALUE(DJ128))), "El valor de educación debe ser un número válido. ", "")
)</f>
        <v/>
      </c>
      <c r="IT128" s="46">
        <f>IF($DS128,
IF( AND(DK128&lt;&gt;"", ISERR(_xlfn.NUMBERVALUE(DK128))), "El valor de reintegro debe ser un número válido. ", "")
)</f>
        <v/>
      </c>
      <c r="IU128" s="46">
        <f>IF($DS128,
IF( AND(DL128&lt;&gt;"", ISERR(_xlfn.NUMBERVALUE(DL128))), "El valor de deuda debe ser un número válido. ", "")
)</f>
        <v/>
      </c>
      <c r="IV128" s="46">
        <f>IF($DS128,
IF( AND(DM128&lt;&gt;"", ISERR(_xlfn.NUMBERVALUE(DM128))), "El valor de otras deducciones debe ser un número válido. ", "")
)</f>
        <v/>
      </c>
      <c r="IW128" s="46">
        <f>IF($DS128,
IF(DN128="","Debes escribir el valor de los devengos totales. ",
IF( ISERR(_xlfn.NUMBERVALUE(DN128)), "El valor de los devengos totales debe ser un número válido. ", "")
)
)</f>
        <v/>
      </c>
      <c r="IX128" s="46">
        <f>IF($DS128,
IF(DO128="","Debes escribir el valor de las deducciones totales. ",
IF( ISERR(_xlfn.NUMBERVALUE(DO128)), "El valor de las deducciones totales debe ser un número válido. ", "")
)
)</f>
        <v/>
      </c>
      <c r="IY128" s="46">
        <f>IF($DS128,
IF(DP128="","Debes escribir el valor del salario total. ",
IF( ISERR(_xlfn.NUMBERVALUE(DP128)), "El valor del salario total debe ser un número válido. ", "")
)
)</f>
        <v/>
      </c>
    </row>
    <row r="129">
      <c r="B129" s="48" t="n">
        <v>117</v>
      </c>
      <c r="C129" s="61">
        <f>IF(AND(DS129,DP129&lt;&gt;""),
IF(DQ129="","OK","Error"),
""
)</f>
        <v/>
      </c>
      <c r="D129" s="53" t="n"/>
      <c r="E129" s="52" t="n"/>
      <c r="F129" s="112" t="n"/>
      <c r="G129" s="52" t="n"/>
      <c r="H129" s="53" t="n"/>
      <c r="I129" s="52" t="n"/>
      <c r="J129" s="52" t="n"/>
      <c r="K129" s="53" t="n"/>
      <c r="L129" s="55" t="n"/>
      <c r="M129" s="108" t="n"/>
      <c r="N129" s="56" t="n"/>
      <c r="O129" s="52" t="n"/>
      <c r="P129" s="52" t="n"/>
      <c r="Q129" s="52" t="n"/>
      <c r="R129" s="52" t="n"/>
      <c r="S129" s="52" t="n"/>
      <c r="T129" s="53" t="n"/>
      <c r="U129" s="52" t="n"/>
      <c r="V129" s="52" t="n"/>
      <c r="W129" s="55" t="n"/>
      <c r="X129" s="55" t="n"/>
      <c r="Y129" s="52" t="n"/>
      <c r="Z129" s="55" t="n"/>
      <c r="AA129" s="52" t="n"/>
      <c r="AB129" s="53" t="n"/>
      <c r="AC129" s="53" t="n"/>
      <c r="AD129" s="53" t="n"/>
      <c r="AE129" s="177" t="n"/>
      <c r="AF129" s="113" t="n"/>
      <c r="AG129" s="177" t="n"/>
      <c r="AH129" s="178" t="n"/>
      <c r="AI129" s="178" t="n"/>
      <c r="AJ129" s="178" t="n"/>
      <c r="AK129" s="114" t="n"/>
      <c r="AL129" s="178" t="n"/>
      <c r="AM129" s="114" t="n"/>
      <c r="AN129" s="178" t="n"/>
      <c r="AO129" s="114" t="n"/>
      <c r="AP129" s="178" t="n"/>
      <c r="AQ129" s="114" t="n"/>
      <c r="AR129" s="178" t="n"/>
      <c r="AS129" s="114" t="n"/>
      <c r="AT129" s="178" t="n"/>
      <c r="AU129" s="114" t="n"/>
      <c r="AV129" s="178" t="n"/>
      <c r="AW129" s="114" t="n"/>
      <c r="AX129" s="178" t="n"/>
      <c r="AY129" s="114" t="n"/>
      <c r="AZ129" s="178" t="n"/>
      <c r="BA129" s="114" t="n"/>
      <c r="BB129" s="178" t="n"/>
      <c r="BC129" s="114" t="n"/>
      <c r="BD129" s="178" t="n"/>
      <c r="BE129" s="178" t="n"/>
      <c r="BF129" s="178" t="n"/>
      <c r="BG129" s="59" t="n"/>
      <c r="BH129" s="178" t="n"/>
      <c r="BI129" s="114" t="n"/>
      <c r="BJ129" s="53" t="n"/>
      <c r="BK129" s="178" t="n"/>
      <c r="BL129" s="114" t="n"/>
      <c r="BM129" s="178" t="n"/>
      <c r="BN129" s="114" t="n"/>
      <c r="BO129" s="178" t="n"/>
      <c r="BP129" s="178" t="n"/>
      <c r="BQ129" s="178" t="n"/>
      <c r="BR129" s="178" t="n"/>
      <c r="BS129" s="178" t="n"/>
      <c r="BT129" s="178" t="n"/>
      <c r="BU129" s="178" t="n"/>
      <c r="BV129" s="178" t="n"/>
      <c r="BW129" s="178" t="n"/>
      <c r="BX129" s="178" t="n"/>
      <c r="BY129" s="178" t="n"/>
      <c r="BZ129" s="178" t="n"/>
      <c r="CA129" s="178" t="n"/>
      <c r="CB129" s="178" t="n"/>
      <c r="CC129" s="178" t="n"/>
      <c r="CD129" s="178" t="n"/>
      <c r="CE129" s="178" t="n"/>
      <c r="CF129" s="178" t="n"/>
      <c r="CG129" s="178" t="n"/>
      <c r="CH129" s="178" t="n"/>
      <c r="CI129" s="178" t="n"/>
      <c r="CJ129" s="178" t="n"/>
      <c r="CK129" s="53" t="n"/>
      <c r="CL129" s="178" t="n"/>
      <c r="CM129" s="178" t="n"/>
      <c r="CN129" s="60" t="n"/>
      <c r="CO129" s="177" t="n"/>
      <c r="CP129" s="178" t="n"/>
      <c r="CQ129" s="60" t="n"/>
      <c r="CR129" s="177" t="n"/>
      <c r="CS129" s="178" t="n"/>
      <c r="CT129" s="59" t="n"/>
      <c r="CU129" s="178" t="n"/>
      <c r="CV129" s="59" t="n"/>
      <c r="CW129" s="178" t="n"/>
      <c r="CX129" s="59" t="n"/>
      <c r="CY129" s="178" t="n"/>
      <c r="CZ129" s="178" t="n"/>
      <c r="DA129" s="178" t="n"/>
      <c r="DB129" s="53" t="n"/>
      <c r="DC129" s="178" t="n"/>
      <c r="DD129" s="178" t="n"/>
      <c r="DE129" s="178" t="n"/>
      <c r="DF129" s="178" t="n"/>
      <c r="DG129" s="178" t="n"/>
      <c r="DH129" s="178" t="n"/>
      <c r="DI129" s="178" t="n"/>
      <c r="DJ129" s="178" t="n"/>
      <c r="DK129" s="178" t="n"/>
      <c r="DL129" s="178" t="n"/>
      <c r="DM129" s="178" t="n"/>
      <c r="DN129" s="177" t="n"/>
      <c r="DO129" s="177" t="n"/>
      <c r="DP129" s="177" t="n"/>
      <c r="DQ129" s="76">
        <f>IF(AND(DS129,DP129&lt;&gt;""),
CONCATENATE(DT129,DU129,DV129,DW129,DX129,DY129,DZ129,EA129,EB129,EC129,ED129,EE129,EF129,EG129,EH129,EI129,EJ129,EK129,EL129,EM129,EN129,EO129,EP129,EQ129,ES129,ET129,EU129,EV129,EW129,EX129,EY129,EZ129,FA129,FC129,FD129,FF129,FG129,FI129,FJ129,FL129,FM129,FO129,FP129,FR129,FS129,FU129,FV129,FX129,FY129,GA129,GB129,GD129,GE129,GF129,GH129,GI129,GJ129,GL129,GM129,GN129,GP129,GQ129,GS129,GT129,GU129,GV129,GW129,GX129,GY129,GZ129,HA129,HB129,HC129,HD129,HE129,HF129,HG129,HH129,HI129,HJ129,HK129,HL129,HM129,HN129,HO129,HQ129,HR129,HS129,HT129,HU129,HV129,HW129,HX129,HY129,IA129,IB129,IC129,ID129,IF129,IG129,IH129,II129,IK129,IL129,IM129,IN129,IO129,IP129,IQ129,IR129,IS129,IT129,IU129,IV129,IW129,IX129,IY129,IZ129),
""
)</f>
        <v/>
      </c>
      <c r="DR129" s="53" t="n"/>
      <c r="DS129" s="46">
        <f>CONCATENATE(D129,$E129,$F129,$G129,H129,$I129,$J129,K129,$L129,$M129,N129,$O129,$P129,$Q129,$R129,$S129,T129,$U129,$V129,$W129,$X129,$Y129,$Z129,$AA129,AB129,AC129,AD129,$AE129,$AF129,$AG129,AH129,AI129,AJ129,AK129,AL129,AM129,AN129,AO129,AP129,AQ129,AR129,AS129,AT129,AU129,AV129,AW129,AX129,AY129,AZ129,BA129,BB129,BC129,BD129,BE129,BF129,BG129,BH129,BI129,BJ129,BK129,BL129,BM129,BN129,BO129,BP129,BQ129,BR129,BS129,BT129,BU129,BV129,BW129,BX129,BY129,BZ129,CA129,CB129,CC129,CD129,CE129,CF129,CG129,CH129,CI129,CJ129,CK129,CL129,CM129,$CN129,$CO129,CP129,$CQ129,$CR129,CS129,CT129,CU129,CV129,CW129,CX129,CY129,CZ129,DA129,DB129,DC129,DD129,DE129,DF129,DG129,DH129,DI129,DJ129,DK129,DL129,DM129,$DN129,$DO129,$DP129,DR129)&lt;&gt;""</f>
        <v/>
      </c>
      <c r="DT129" s="46">
        <f>IF(AND($DS129,$E$4&lt;&gt;""),
IF(LEFT($E$4,2) = "1.",
IF(D129&lt;&gt;"","El CUNE sólo se envía en operaciones de novedad o ajuste. ",""),
IF(D129="","Debes escribir un CUNE válido para realizar operaciones de novedad o ajuste. ","")),
""
)</f>
        <v/>
      </c>
      <c r="DU129" s="46">
        <f>IF($DS129,
IF(E129="","Debes seleccionar el tipo de documento del empleado. ",
IF(_xlfn.IFNA(VLOOKUP(E129,TIPO_DE_DOCUMENTO,1,FALSE),-1)=-1,"El tipo de documento no es válido (por favor seleccionarlo de la lista). ","")
)
)</f>
        <v/>
      </c>
      <c r="DV129" s="46">
        <f>IF($DS129,
IF(F129="","Debes escribir el número de documento del empleado. ","")
)</f>
        <v/>
      </c>
      <c r="DW129" s="46">
        <f>IF($DS129,
IF(G129="","Debes escribir el primer nombre del empleado. ","")
)</f>
        <v/>
      </c>
      <c r="DY129" s="46">
        <f>IF($DS129,
IF(I129="","Debes escribir el primer apellido del empleado. ","")
)</f>
        <v/>
      </c>
      <c r="DZ129" s="46">
        <f>IF($DS129,
IF(J129="","Debes escribir el segundo apellido del empleado. ","")
)</f>
        <v/>
      </c>
      <c r="EB129" s="46">
        <f>IF($DS129,
IF(L129="","Debes escribir la fecha de ingreso del empleado. ",
IF(ISERR(DATE(YEAR(L129),MONTH(L129),DAY(L129))), "El valor ingresado en fecha de ingreso no tiene un formato válido. ","")
)
)</f>
        <v/>
      </c>
      <c r="EC129" s="46">
        <f>IF($DS129,
IF(M129="","Debes escribir el tiempo laborado. ",
IF( IFERROR(INT(M129),1.1) &lt;&gt; IFERROR(_xlfn.NUMBERVALUE(M129),1), "El valor de los días trabajados debe ser un número entero. ", "")
)
)</f>
        <v/>
      </c>
      <c r="ED129" s="46">
        <f>IF($DS129,
IF( AND(N129&lt;&gt;"", ISERR(DATE(YEAR(N129),MONTH(N129),DAY(N129))) ), "El valor ingresado en fecha de ingreso no tiene un formato válido. ",
IF( AND(N129&lt;&gt;"", $E$6&lt;&gt;"", DATE(YEAR(N129), MONTH(N129), 1) &lt;&gt; IFERROR(DATE(MID($E$6, 1, 4), MID($E$6, 6, 2),1), "1/1/1900") ), "La fecha de retiro debe estar dentro del período liquidado. ", "")
)
)</f>
        <v/>
      </c>
      <c r="EE129" s="46">
        <f>IF($DS129,
IF(O129="","Debes seleccionar el tipo de trabajador. ",
IF(_xlfn.IFNA(VLOOKUP(O129,TIPO_DE_TRABAJADOR,1,FALSE),-1)=-1,"El tipo de trabajador no es válido (por favor seleccionarlo de la lista). ","")
)
)</f>
        <v/>
      </c>
      <c r="EF129" s="46">
        <f>IF($DS129,
IF(P129="","Debes seleccionar si es un trabajador dependiente pensionado por vejez. ",
IF(_xlfn.IFNA(VLOOKUP(P129,SUBTIPO_DE_TRABAJADOR,1,FALSE),-1)=-1,"El tipo de trabajador dependiente pensionado por vejez no es válido (por favor seleccionarlo de la lista). ","")
)
)</f>
        <v/>
      </c>
      <c r="EG129" s="46">
        <f>IF($DS129,
IF(Q129="","Debes seleccionar el tipo de contrato del trabajador. ",
IF(_xlfn.IFNA(VLOOKUP(Q129,TIPO_DE_CONTRATO,1,FALSE),-1)=-1,"El tipo de contrato del trabajador no es válido (por favor seleccionarlo de la lista). ","")
)
)</f>
        <v/>
      </c>
      <c r="EH129" s="46">
        <f>IF($DS129,
IF(R129="","Debes seleccionar si es un salario integral. ",
IF(_xlfn.IFNA(VLOOKUP(R129,SI_NO,1,FALSE),-1)=-1,"Valor no válido para salario integral (por favor seleccionarlo de la lista). ","")
)
)</f>
        <v/>
      </c>
      <c r="EI129" s="46">
        <f>IF($DS129,
IF(S129="","Debes seleccionar si el trabajador realiza actividades de riesgo. ",
IF(_xlfn.IFNA(VLOOKUP(S129,SI_NO,1,FALSE),-1)=-1,"Valor no válido para actividad de alto riesgo (por favor seleccionarlo de la lista). ","")
)
)</f>
        <v/>
      </c>
      <c r="EK129" s="46">
        <f>IF($DS129,
IF(U129="","Debes escribir el código del municipio de residencia del trabajador. ",
IF(_xlfn.IFNA(VLOOKUP(U129,MUNICIPIO,1,FALSE),-1)=-1,"El municipio de residencia del trabajador es inválido (por favor seleccionarlo de la lista). ","")
)
)</f>
        <v/>
      </c>
      <c r="EL129" s="46">
        <f>IF($DS129,
IF(V129="","Debes escribir el la dirección de residendia del trabajador. ","")
)</f>
        <v/>
      </c>
      <c r="EM129" s="46">
        <f>IF($DS129,
IF(W129="","Debes escribir la fecha de inicio de la liquidación. ",
IF(ISERR(DATE(YEAR(W129),MONTH(W129),DAY(W129))),"El valor ingresado en fecha de inicio de liquidación no tiene un formato válido. ",
IF( AND($E$6&lt;&gt;"", DATE(YEAR(W129), MONTH(W129), 1) &lt;&gt; IFERROR(DATE(MID($E$6, 1, 4), MID($E$6, 6, 2),1), "1/1/1900") ), "La fecha de inicio de la liquidación debe estar dentro del período liquidado. ", "")
)
)
)</f>
        <v/>
      </c>
      <c r="EN129" s="46">
        <f>IF($DS129,
IF(X129="","Debes escribir la fecha de fin de la liquidación. ",
IF(ISERR(DATE(YEAR(X129),MONTH(X129),DAY(X129))),"El valor ingresado en fecha de fin de liquidación no tiene un formato válido. ",
IF( AND($E$6&lt;&gt;"", DATE(YEAR(X129), MONTH(X129), 1) &lt;&gt; IFERROR(DATE(MID($E$6, 1, 4), MID($E$6, 6, 2),1), "1/1/1900") ), "La fecha de fin de la liquidación debe estar dentro del período liquidado. ", "")
)
)
)</f>
        <v/>
      </c>
      <c r="EO129" s="46">
        <f>IF($DS129,
IF(Y129="","Debes escribir la frecuencia de pago del trabajador. ",
IF(_xlfn.IFNA(VLOOKUP(Y129,PERÍODO_DE_NÓMINA,1,FALSE),-1)=-1,"La frecuencia de pago es inválida (por favor seleccionarlo de la lista). ","")
)
)</f>
        <v/>
      </c>
      <c r="EP129" s="46">
        <f>IF($DS129,
IF(Z129="","Debes escribir la fecha de pago. ",
IF(ISERR(DATE(YEAR(Z129),MONTH(Z129),DAY(Z129))), "El valor ingresado en fecha de pago no tiene un formato válido. ","")
)
)</f>
        <v/>
      </c>
      <c r="EQ129" s="46">
        <f>IF($DS129,
IF(AA129="","Debes escribir el medio de pago. ",
IF(_xlfn.IFNA(VLOOKUP(AA129,MEDIOS_DE_PAGO,1,FALSE),-1)=-1,"El medio de pago es inválido (por favor seleccionarlo de la lista). ","")
)
)</f>
        <v/>
      </c>
      <c r="ER129" s="46">
        <f>OR(AA129='Tablas '!$T$4,AA129='Tablas '!$T$7,AA129='Tablas '!$T$8,AA129='Tablas '!$T$11)</f>
        <v/>
      </c>
      <c r="ES129" s="46">
        <f>IF(AND($DS129,ER129),
IF(AB129="","Debes escribir la entidad bancaria. ",""),
""
)</f>
        <v/>
      </c>
      <c r="ET129" s="46">
        <f>IF(AND($DS129,ER129),
IF(AC129="","Debes escribir el tipo de cuenta bancaria. ",
IF(_xlfn.IFNA(VLOOKUP(AC129,TIPO_DE_CUENTA,1,FALSE),-1)=-1,"El tipo de cuenta bancaria es inválida (por favor seleccionarlo de la lista). ","")
),
""
)</f>
        <v/>
      </c>
      <c r="EU129" s="46">
        <f>IF(AND($DS129,ER129),
IF(AD129="","Debes escribir el número de cuenta bancaria. ",""),
""
)</f>
        <v/>
      </c>
      <c r="EV129" s="46">
        <f>IF($DS129,
IF(AE129="","Debes escribir el valor del sueldo básico. ",
IF( ISERR(_xlfn.NUMBERVALUE(AE129)), "El valor del sueldo básico debe ser un número válido. ", "")
)
)</f>
        <v/>
      </c>
      <c r="EW129" s="46">
        <f>IF($DS129,
IF(AF129="","Debes escribir el número de días trabajados. ",
IF( IFERROR(INT(AF129),1.1) &lt;&gt; IFERROR(_xlfn.NUMBERVALUE(AF129),1), "La cantidad de días trabajados debe ser un número entero. ", "")
)
)</f>
        <v/>
      </c>
      <c r="EX129" s="46">
        <f>IF($DS129,
IF(AG129="","Debes escribir el valor del sueldo trabajado. ",
IF( ISERR(_xlfn.NUMBERVALUE(AG129)), "El valor del sueldo trabajado debe ser un número válido. ", "")
)
)</f>
        <v/>
      </c>
      <c r="EY129" s="46">
        <f>IF($DS129,
IF( AND(AH129&lt;&gt;"", ISERR(_xlfn.NUMBERVALUE(AH129))), "El valor del auxilio de transporte debe ser un número válido. ", "")
)</f>
        <v/>
      </c>
      <c r="EZ129" s="46">
        <f>IF($DS129,
IF( AND(AI129&lt;&gt;"", ISERR(_xlfn.NUMBERVALUE(AI129))), "El valor de viáticos salariales debe ser un número válido. ", "")
)</f>
        <v/>
      </c>
      <c r="FA129" s="46">
        <f>IF($DS129,
IF( AND(AJ129&lt;&gt;"", ISERR(_xlfn.NUMBERVALUE(AJ129))), "El valor de viáticos NO salariales debe ser un número válido. ", "")
)</f>
        <v/>
      </c>
      <c r="FB129" s="46">
        <f>CONCATENATE(AK129,AL129)&lt;&gt;""</f>
        <v/>
      </c>
      <c r="FC129" s="46">
        <f>IF(AND($DS129,FB129),
IF(AK129="","Debes escribir el número de horas extras diurnas. ",
IF( IFERROR(INT(AK129),1.1) &lt;&gt; IFERROR(_xlfn.NUMBERVALUE(AK129),1), "La cantidad de horas extras diurnas debe ser un número entero. ", "")
),
""
)</f>
        <v/>
      </c>
      <c r="FD129" s="46">
        <f>IF(AND($DS129,FB129),
IF(AL129="","Debes escribir el valor de las horas extras diurnas. ",
IF( ISERR(_xlfn.NUMBERVALUE(AL129)), "El valor de las horas extras duirnas debe ser un número válido. ", "")
),
""
)</f>
        <v/>
      </c>
      <c r="FE129" s="46">
        <f>CONCATENATE(AM129,AN129)&lt;&gt;""</f>
        <v/>
      </c>
      <c r="FF129" s="46">
        <f>IF(AND($DS129,FE129),
IF(AM129="","Debes escribir el número de horas extras nocturnas. ",
IF( IFERROR(INT(AM129),1.1) &lt;&gt; IFERROR(_xlfn.NUMBERVALUE(AM129),1), "La cantidad de horas extras nocturnas debe ser un número entero. ", "")
),
""
)</f>
        <v/>
      </c>
      <c r="FG129" s="46">
        <f>IF(AND($DS129,FE129),
IF(AN129="","Debes escribir el valor de las horas extras nocturnas. ",
IF( ISERR(_xlfn.NUMBERVALUE(AN129)), "El valor de las horas extras nocturnas debe ser un número válido. ", "")
),
""
)</f>
        <v/>
      </c>
      <c r="FH129" s="46">
        <f>CONCATENATE(AO129,AP129)&lt;&gt;""</f>
        <v/>
      </c>
      <c r="FI129" s="46">
        <f>IF(AND($DS129,FH129),
IF(AO129="","Debes escribir el número de horas extras diurnas dominicales y festivas. ",
IF( IFERROR(INT(AO129),1.1) &lt;&gt; IFERROR(_xlfn.NUMBERVALUE(AO129),1), "La cantidad de horas extras diurnas dominicales y festivas debe ser un número entero. ", "")
),
""
)</f>
        <v/>
      </c>
      <c r="FJ129" s="46">
        <f>IF(AND($DS129,FH129),
IF(AP129="","Debes escribir el valor de las horas extras diurnas dominicales y festivas. ",
IF( ISERR(_xlfn.NUMBERVALUE(AP129)), "El valor de las horas extras diurnas dominicales y festivas debe ser un número válido. ", "")
),
""
)</f>
        <v/>
      </c>
      <c r="FK129" s="46">
        <f>CONCATENATE(AQ129,AR129)&lt;&gt;""</f>
        <v/>
      </c>
      <c r="FL129" s="46">
        <f>IF(AND($DS129,FK129),
IF(AQ129="","Debes escribir el número de horas extras nocturnas dominicales y festivas. ",
IF( IFERROR(INT(AQ129),1.1) &lt;&gt; IFERROR(_xlfn.NUMBERVALUE(AQ129),1), "La cantidad de horas extras nocturnas dominicales y festivas debe ser un número entero. ", "")
),
""
)</f>
        <v/>
      </c>
      <c r="FM129" s="46">
        <f>IF(AND($DS129,FK129),
IF(AR129="","Debes escribir el valor de las horas extras nocturnas dominicales y festivas. ",
IF( ISERR(_xlfn.NUMBERVALUE(AR129)), "El valor de las horas extras nocturnas dominicales y festivas debe ser un número válido. ", "")
),
""
)</f>
        <v/>
      </c>
      <c r="FN129" s="46">
        <f>CONCATENATE(AS129,AT129)&lt;&gt;""</f>
        <v/>
      </c>
      <c r="FO129" s="46">
        <f>IF(AND($DS129,FN129),
IF(AS129="","Debes escribir el número de horas recargo nocturno. ",
IF( IFERROR(INT(AS129),1.1) &lt;&gt; IFERROR(_xlfn.NUMBERVALUE(AS129),1), "La cantidad de horas recargo nocturno debe ser un número entero. ", "")
),
""
)</f>
        <v/>
      </c>
      <c r="FP129" s="46">
        <f>IF(AND($DS129,FN129),
IF(AT129="","Debes escribir el valor de las horas recargo nocturno. ",
IF( ISERR(_xlfn.NUMBERVALUE(AT129)), "El valor de las horas recargo nocturno debe ser un número válido. ", "")
),
""
)</f>
        <v/>
      </c>
      <c r="FQ129" s="46">
        <f>CONCATENATE(AU129,AV129)&lt;&gt;""</f>
        <v/>
      </c>
      <c r="FR129" s="46">
        <f>IF(AND($DS129,FQ129),
IF(AU129="","Debes escribir el número de horas recargo diurno dominical y festivo. ",
IF( IFERROR(INT(AU129),1.1) &lt;&gt; IFERROR(_xlfn.NUMBERVALUE(AU129),1), "La cantidad de horas recargo diurno dominical y festivo debe ser un número entero. ", "")
),
""
)</f>
        <v/>
      </c>
      <c r="FS129" s="46">
        <f>IF(AND($DS129,FQ129),
IF(AV129="","Debes escribir el valor de las horas recargo diurno dominical y festivo. ",
IF( ISERR(_xlfn.NUMBERVALUE(AV129)), "El valor de las horas recargo diurno dominical y festivo debe ser un número válido. ", "")
),
""
)</f>
        <v/>
      </c>
      <c r="FT129" s="46">
        <f>CONCATENATE(AW129,AX129)&lt;&gt;""</f>
        <v/>
      </c>
      <c r="FU129" s="46">
        <f>IF(AND($DS129,FT129),
IF(AW129="","Debes escribir el número de horas recargo nocturno dominical y festivo. ",
IF( IFERROR(INT(AW129),1.1) &lt;&gt; IFERROR(_xlfn.NUMBERVALUE(AW129),1), "La cantidad de horas recargo nocturno dominical y festivo debe ser un número entero. ", "")
),
""
)</f>
        <v/>
      </c>
      <c r="FV129" s="46">
        <f>IF(AND($DS129,FT129),
IF(AX129="","Debes escribir el valor de las horas recargo nocturno dominical y festivo. ",
IF( ISERR(_xlfn.NUMBERVALUE(AX129)), "El valor de las horas recargo nocturno dominical y festivo debe ser un número válido. ", "")
),
""
)</f>
        <v/>
      </c>
      <c r="FW129" s="46">
        <f>CONCATENATE(AY129,AZ129)&lt;&gt;""</f>
        <v/>
      </c>
      <c r="FX129" s="46">
        <f>IF(AND($DS129,FW129),
IF(AY129="","Debes escribir el número de días de vacaciones comunes. ",
IF( IFERROR(INT(AY129),1.1) &lt;&gt; IFERROR(_xlfn.NUMBERVALUE(AY129),1), "La cantidad de días de vacaciones comunes debe ser un número entero. ", "")
),
""
)</f>
        <v/>
      </c>
      <c r="FY129" s="46">
        <f>IF(AND($DS129,FW129),
IF(AZ129="","Debes escribir el valor de las vacaciones comunes. ",
IF( ISERR(_xlfn.NUMBERVALUE(AZ129)), "El valor de las vacaciones comunes debe ser un número válido. ", "")
),
""
)</f>
        <v/>
      </c>
      <c r="FZ129" s="46">
        <f>CONCATENATE(BA129,BB129)&lt;&gt;""</f>
        <v/>
      </c>
      <c r="GA129" s="46">
        <f>IF(AND($DS129,FZ129),
IF(BA129="","Debes escribir el número de días de vacaciones compensadas. ",
IF( IFERROR(INT(BA129),1.1) &lt;&gt; IFERROR(_xlfn.NUMBERVALUE(BA129),1), "La cantidad de días de vacaciones compensadas debe ser un número entero. ", "")
),
""
)</f>
        <v/>
      </c>
      <c r="GB129" s="46">
        <f>IF(AND($DS129,FZ129),
IF(BB129="","Debes escribir el valor de las vacaciones compensadas. ",
IF( ISERR(_xlfn.NUMBERVALUE(BB129)), "El valor de las vacaciones compensadas debe ser un número válido. ", "")
),
""
)</f>
        <v/>
      </c>
      <c r="GC129" s="46">
        <f>CONCATENATE(BC129,BD129)&lt;&gt;""</f>
        <v/>
      </c>
      <c r="GD129" s="46">
        <f>IF(AND($DS129,GC129),
IF(BC129="","Debes escribir el número de días de prima salarial. ",
IF( IFERROR(INT(BC129),1.1) &lt;&gt; IFERROR(_xlfn.NUMBERVALUE(BC129),1), "La cantidad de días de prima salarial debe ser un número entero. ", "")
),
""
)</f>
        <v/>
      </c>
      <c r="GE129" s="46">
        <f>IF(AND($DS129,GC129),
IF(BD129="","Debes escribir el valor de los días de prima salarial. ",
IF( ISERR(_xlfn.NUMBERVALUE(BD129)), "El valor de los días de prima salarial debe ser un número válido. ", "")
),
""
)</f>
        <v/>
      </c>
      <c r="GF129" s="46">
        <f>IF($DS129,
IF( AND(BE129&lt;&gt;"", ISERR(_xlfn.NUMBERVALUE(BE129))), "El valor de la prima NO saliarial debe ser un número válido. ", "")
)</f>
        <v/>
      </c>
      <c r="GG129" s="46">
        <f>CONCATENATE(BF129,BG129,BH129)&lt;&gt;""</f>
        <v/>
      </c>
      <c r="GH129" s="46">
        <f>IF(AND($DS129,GG129),
IF(BF129="","Debes escribir el valor de las cesantías. ",
IF( ISERR(_xlfn.NUMBERVALUE(BF129)), "El valor de las cesantías debe ser un número válido. ", "")
),
""
)</f>
        <v/>
      </c>
      <c r="GI129" s="46">
        <f>IF(AND($DS129,GG129),
IF(BG129="","Debes escribir el % de cesantías. ",
IF( ISERR(_xlfn.NUMBERVALUE(BG129)), "El % de cesantías debe ser un número válido. ", "")
),
""
)</f>
        <v/>
      </c>
      <c r="GJ129" s="46">
        <f>IF(AND($DS129,GG129),
IF(BH129="","Debes escribir el valor de intereses de cesantías. ",
IF( ISERR(_xlfn.NUMBERVALUE(BH129)), "El valor de intereses de cesantías debe ser un número válido. ", "")
),
""
)</f>
        <v/>
      </c>
      <c r="GK129" s="46">
        <f>CONCATENATE(BI129,BJ129,BK129)&lt;&gt;""</f>
        <v/>
      </c>
      <c r="GL129" s="46">
        <f>IF(AND($DS129,GK129),
IF(BI129="","Debes escribir el número de días de incapacidad. ",
IF( IFERROR(INT(BI129),1.1) &lt;&gt; IFERROR(_xlfn.NUMBERVALUE(BI129),1), "La cantidad de días de incapacidad debe ser un número entero. ", "")
),
""
)</f>
        <v/>
      </c>
      <c r="GM129" s="46">
        <f>IF(AND($DS129,GK129),
IF(BJ129="","Debes escribir el tipo de incapacidad. ",
IF(_xlfn.IFNA(VLOOKUP(BJ129,TIPO_DE_INCAPACIDAD,1,FALSE),-1)=-1,"El tipo de incapacidad es inválida (por favor seleccionarlo de la lista). ","")
),
""
)</f>
        <v/>
      </c>
      <c r="GN129" s="46">
        <f>IF(AND($DS129,GK129),
IF(BK129="","Debes escribir el valor de la incapacidad. ",
IF( ISERR(_xlfn.NUMBERVALUE(BK129)), "El valor de la incapacidad debe ser un número válido. ", "")
),
""
)</f>
        <v/>
      </c>
      <c r="GO129" s="46">
        <f>CONCATENATE(BL129,BM129)&lt;&gt;""</f>
        <v/>
      </c>
      <c r="GP129" s="46">
        <f>IF(AND($DS129,GO129),
IF(BL129="","Debes escribir el número de días de licencia de maternidad o paternidad. ",
IF( IFERROR(INT(BL129),1.1) &lt;&gt; IFERROR(_xlfn.NUMBERVALUE(BL129),1), "La cantidad de días de licencia de maternidad o paternidad debe ser un número entero. ", "")
),
""
)</f>
        <v/>
      </c>
      <c r="GQ129" s="46">
        <f>IF(AND($DS129,GO129),
IF(BM129="","Debes escribir el valor de la licencia de maternidad o paternidad. ",
IF( ISERR(_xlfn.NUMBERVALUE(BM129)), "El valor de la licencia de maternidad o paternidad debe ser un número válido. ", "")
),
""
)</f>
        <v/>
      </c>
      <c r="GR129" s="46">
        <f>CONCATENATE(BN129,BO129)&lt;&gt;""</f>
        <v/>
      </c>
      <c r="GS129" s="46">
        <f>IF(AND($DS129,GR129),
IF(BN129="","Debes escribir el número de días de licencia remunerada. ",
IF( IFERROR(INT(BN129),1.1) &lt;&gt; IFERROR(_xlfn.NUMBERVALUE(BN129),1), "La cantidad de días de licencia remunerada debe ser un número entero. ", "")
),
""
)</f>
        <v/>
      </c>
      <c r="GT129" s="46">
        <f>IF(AND($DS129,GR129),
IF(BO129="","Debes escribir el valor de la licencia remunerada. ",
IF( ISERR(_xlfn.NUMBERVALUE(BO129)), "El valor de la licencia remunerada debe ser un número válido. ", "")
),
""
)</f>
        <v/>
      </c>
      <c r="GU129" s="46">
        <f>IF($DS129,
IF( AND(BP129&lt;&gt;"", ISERR(_xlfn.NUMBERVALUE(BP129))), "El valor de la licencia NO remunerada debe ser un número válido. ", "")
)</f>
        <v/>
      </c>
      <c r="GV129" s="46">
        <f>IF($DS129,
IF( AND(BQ129&lt;&gt;"", ISERR(_xlfn.NUMBERVALUE(BQ129))), "El valor de auxilios salariales debe ser un número válido. ", "")
)</f>
        <v/>
      </c>
      <c r="GW129" s="46">
        <f>IF($DS129,
IF( AND(BR129&lt;&gt;"", ISERR(_xlfn.NUMBERVALUE(BR129))), "El valor de auxilios NO salariales debe ser un número válido. ", "")
)</f>
        <v/>
      </c>
      <c r="GX129" s="46">
        <f>IF($DS129,
IF( AND(BS129&lt;&gt;"", ISERR(_xlfn.NUMBERVALUE(BS129))), "El valor de bonos salariales debe ser un número válido. ", "")
)</f>
        <v/>
      </c>
      <c r="GY129" s="46">
        <f>IF($DS129,
IF( AND(BT129&lt;&gt;"", ISERR(_xlfn.NUMBERVALUE(BT129))), "El valor de bonos NO salariales debe ser un número válido. ", "")
)</f>
        <v/>
      </c>
      <c r="GZ129" s="46">
        <f>IF($DS129,
IF( AND(BU129&lt;&gt;"", ISERR(_xlfn.NUMBERVALUE(BU129))), "El valor de bonos salariales de alimentación debe ser un número válido. ", "")
)</f>
        <v/>
      </c>
      <c r="HA129" s="46">
        <f>IF($DS129,
IF( AND(BV129&lt;&gt;"", ISERR(_xlfn.NUMBERVALUE(BV129))), "El valor de bonos NO salariales de alimentación debe ser un número válido. ", "")
)</f>
        <v/>
      </c>
      <c r="HB129" s="46">
        <f>IF($DS129,
IF( AND(BW129&lt;&gt;"", ISERR(_xlfn.NUMBERVALUE(BW129))), "El valor de bonificaciones salariales debe ser un número válido. ", "")
)</f>
        <v/>
      </c>
      <c r="HC129" s="46">
        <f>IF($DS129,
IF( AND(BX129&lt;&gt;"", ISERR(_xlfn.NUMBERVALUE(BX129))), "El valor de bonificaciones NO salariales debe ser un número válido. ", "")
)</f>
        <v/>
      </c>
      <c r="HD129" s="46">
        <f>IF($DS129,
IF( AND(BY129&lt;&gt;"", ISERR(_xlfn.NUMBERVALUE(BY129))), "El valor de compensaciones ordinarias debe ser un número válido. ", "")
)</f>
        <v/>
      </c>
      <c r="HE129" s="46">
        <f>IF($DS129,
IF( AND(BZ129&lt;&gt;"", ISERR(_xlfn.NUMBERVALUE(BZ129))), "El valor de compensaciones extraordinarias debe ser un número válido. ", "")
)</f>
        <v/>
      </c>
      <c r="HF129" s="46">
        <f>IF($DS129,
IF( AND(CA129&lt;&gt;"", ISERR(_xlfn.NUMBERVALUE(CA129))), "El valor de comisiones debe ser un número válido. ", "")
)</f>
        <v/>
      </c>
      <c r="HG129" s="46">
        <f>IF($DS129,
IF( AND(CB129&lt;&gt;"", ISERR(_xlfn.NUMBERVALUE(CB129))), "El valor de ausencia por huega debe ser un número válido. ", "")
)</f>
        <v/>
      </c>
      <c r="HH129" s="46">
        <f>IF($DS129,
IF( AND(CC129&lt;&gt;"", ISERR(_xlfn.NUMBERVALUE(CC129))), "El valor de anticipos debe ser un número válido. ", "")
)</f>
        <v/>
      </c>
      <c r="HI129" s="46">
        <f>IF($DS129,
IF( AND(CD129&lt;&gt;"", ISERR(_xlfn.NUMBERVALUE(CD129))), "El valor de pagos a terceros debe ser un número válido. ", "")
)</f>
        <v/>
      </c>
      <c r="HJ129" s="46">
        <f>IF($DS129,
IF( AND(CE129&lt;&gt;"", ISERR(_xlfn.NUMBERVALUE(CE129))), "El valor de dotación debe ser un número válido. ", "")
)</f>
        <v/>
      </c>
      <c r="HK129" s="46">
        <f>IF($DS129,
IF( AND(CF129&lt;&gt;"", ISERR(_xlfn.NUMBERVALUE(CF129))), "El valor de apoyo sostenibilidad debe ser un número válido. ", "")
)</f>
        <v/>
      </c>
      <c r="HL129" s="46">
        <f>IF($DS129,
IF( AND(CG129&lt;&gt;"", ISERR(_xlfn.NUMBERVALUE(CG129))), "El valor de teletrabajo debe ser un número válido. ", "")
)</f>
        <v/>
      </c>
      <c r="HM129" s="46">
        <f>IF($DS129,
IF( AND(CH129&lt;&gt;"", ISERR(_xlfn.NUMBERVALUE(CH129))), "El valor de bonificación de retiro debe ser un número válido. ", "")
)</f>
        <v/>
      </c>
      <c r="HN129" s="46">
        <f>IF($DS129,
IF( AND(CI129&lt;&gt;"", ISERR(_xlfn.NUMBERVALUE(CI129))), "El valor de indemnización de retiro debe ser un número válido. ", "")
)</f>
        <v/>
      </c>
      <c r="HO129" s="46">
        <f>IF($DS129,
IF( AND(CJ129&lt;&gt;"", ISERR(_xlfn.NUMBERVALUE(CJ129))), "El valor de reintegros debe ser un número válido. ", "")
)</f>
        <v/>
      </c>
      <c r="HP129" s="46">
        <f>CONCATENATE(CK129,CL129,CM129)&lt;&gt;""</f>
        <v/>
      </c>
      <c r="HQ129" s="46">
        <f>IF(AND($DS129,HP129),
IF(CK129="","Debes escribir la descripción de otro concepto no categorizado. ",""),
""
)</f>
        <v/>
      </c>
      <c r="HR129" s="46">
        <f>IF(AND($DS129,HP129),
IF(CONCATENATE(CL129,CM129)="","Debes escribir al menos un valor de concepto no categorizado (salarial o no salarial). ",
IF(ISERR(_xlfn.NUMBERVALUE(CL129)),"El valor salarial concepto no categorizado debe ser un número válido. ","")
),
""
)</f>
        <v/>
      </c>
      <c r="HS129" s="46">
        <f>IF(AND($DS129,HP129),
IF(CONCATENATE(CL129,CM129)="","Debes escribir al menos un valor de concepto no categorizado (salarial o no salarial). ",
IF(ISERR(_xlfn.NUMBERVALUE(CM129)),"El valor NO salarial concepto no categorizado debe ser un número válido. ","")
),
""
)</f>
        <v/>
      </c>
      <c r="HT129" s="46">
        <f>IF($DS129,
IF(CN129="","Debes escribir el porcentaje del aporte a salud. ",
IF( ISERR(_xlfn.NUMBERVALUE(CN129)), "El valor del porcentaje del aporte a salud debe ser un número válido. ", "")
)
)</f>
        <v/>
      </c>
      <c r="HU129" s="46">
        <f>IF($DS129,
IF(CO129="","Debes escribir el valor del aporte a salud. ",
IF( ISERR(_xlfn.NUMBERVALUE(CO129)), "El valor del aporte a salud debe ser un número válido. ", "")
)
)</f>
        <v/>
      </c>
      <c r="HV129" s="46">
        <f>IF($DS129,
IF( AND(CP129&lt;&gt;"", ISERR(_xlfn.NUMBERVALUE(CP129))), "El valor plan complementario debe ser un número válido. ", "")
)</f>
        <v/>
      </c>
      <c r="HW129" s="46">
        <f>IF($DS129,
IF(CQ129="","Debes escribir el porcentaje del aporte a pensión. ",
IF( ISERR(_xlfn.NUMBERVALUE(CQ129)), "El valor del porcentaje del aporte a pensión debe ser un número válido. ", "")
)
)</f>
        <v/>
      </c>
      <c r="HX129" s="46">
        <f>IF($DS129,
IF(CR129="","Debes escribir el valor del aporte a pensión. ",
IF( ISERR(_xlfn.NUMBERVALUE(CR129)), "El valor del aporte a salud debe ser un número válido. ", "")
)
)</f>
        <v/>
      </c>
      <c r="HY129" s="46">
        <f>IF($DS129,
IF( AND(CS129&lt;&gt;"", ISERR(_xlfn.NUMBERVALUE(CS129))), "El valor pensión voluntaria debe ser un número válido. ", "")
)</f>
        <v/>
      </c>
      <c r="HZ129" s="46">
        <f>CONCATENATE(CT129,CU129,CV129,CW129)&lt;&gt;""</f>
        <v/>
      </c>
      <c r="IA129" s="46">
        <f>IF(AND($DS129,HZ129),
IF(CT129="","Debes escribir el % del fondo de seguridad pensional. ",
IF( ISERR(_xlfn.NUMBERVALUE(CT129)), "El % del fondo de seguridad debe ser un número válido. ", "")
),
""
)</f>
        <v/>
      </c>
      <c r="IB129" s="46">
        <f>IF(AND($DS129,HZ129),
IF(CU129="","Debes escribir el valor del aporte al fondo de solidaridad pensional. ",
IF( ISERR(_xlfn.NUMBERVALUE(CU129)), "El valor del aporte al fondo de solidaridad pensional debe ser un número válido. ", "")
),
""
)</f>
        <v/>
      </c>
      <c r="IC129" s="46">
        <f>IF(AND($DS129,HZ129),
IF(CV129="","Debes escribir el % del fondo de subsistencia. ",
IF( ISERR(_xlfn.NUMBERVALUE(CV129)), "El % del fondo de subsistencia debe ser un número válido. ", "")
),
""
)</f>
        <v/>
      </c>
      <c r="ID129" s="46">
        <f>IF(AND($DS129,HZ129),
IF(CW129="","Debes escribir el valor del fondo de subsistencia. ",
IF( ISERR(_xlfn.NUMBERVALUE(CW129)), "El valor del fondo de subsistencia debe ser un número válido. ", "")
),
""
)</f>
        <v/>
      </c>
      <c r="IE129" s="46">
        <f>CONCATENATE(CX129,CY129)&lt;&gt;""</f>
        <v/>
      </c>
      <c r="IF129" s="46">
        <f>IF(AND($DS129,IE129),
IF(CX129="","Debes escribir el % de sindicato. ",
IF( ISERR(_xlfn.NUMBERVALUE(CX129)), "El % de sindicato debe ser un número válido. ", "")
),
""
)</f>
        <v/>
      </c>
      <c r="IG129" s="46">
        <f>IF(AND($DS129,IE129),
IF(CY129="","Debes escribir el valor del sindicato. ",
IF( ISERR(_xlfn.NUMBERVALUE(CY129)), "El valor del sindicato debe ser un número válido. ", "")
),
""
)</f>
        <v/>
      </c>
      <c r="IH129" s="46">
        <f>IF($DS129,
IF( AND(CZ129&lt;&gt;"", ISERR(_xlfn.NUMBERVALUE(CZ129))), "El valor de sanción pública debe ser un número válido. ", "")
)</f>
        <v/>
      </c>
      <c r="II129" s="46">
        <f>IF($DS129,
IF( AND(DA129&lt;&gt;"", ISERR(_xlfn.NUMBERVALUE(DA129))), "El valor de sanción privada debe ser un número válido. ", "")
)</f>
        <v/>
      </c>
      <c r="IJ129" s="46">
        <f>CONCATENATE(DB129,DC129)&lt;&gt;""</f>
        <v/>
      </c>
      <c r="IK129" s="46">
        <f>IF(AND($DS129,IJ129),
IF(DB129="","Debes escribir la descripción de libranza. ",""),
""
)</f>
        <v/>
      </c>
      <c r="IL129" s="46">
        <f>IF(AND($DS129,IJ129),
IF(DC129="","Debes escribir la cuota libranza. ",
IF(ISERR(_xlfn.NUMBERVALUE(DC129)),"El valor de la cuota libranza debe ser un número válido. ","")
),
""
)</f>
        <v/>
      </c>
      <c r="IM129" s="46">
        <f>IF($DS129,
IF( AND(DD129&lt;&gt;"", ISERR(_xlfn.NUMBERVALUE(DD129))), "El valor de pagos a terceros debe ser un número válido. ", "")
)</f>
        <v/>
      </c>
      <c r="IN129" s="46">
        <f>IF($DS129,
IF( AND(DE129&lt;&gt;"", ISERR(_xlfn.NUMBERVALUE(DE129))), "El valor de anticipos debe ser un número válido. ", "")
)</f>
        <v/>
      </c>
      <c r="IO129" s="46">
        <f>IF($DS129,
IF( AND(DF129&lt;&gt;"", ISERR(_xlfn.NUMBERVALUE(DF129))), "El valor de AFC debe ser un número válido. ", "")
)</f>
        <v/>
      </c>
      <c r="IP129" s="46">
        <f>IF($DS129,
IF( AND(DG129&lt;&gt;"", ISERR(_xlfn.NUMBERVALUE(DG129))), "El valor de rete-fuente debe ser un número válido. ", "")
)</f>
        <v/>
      </c>
      <c r="IQ129" s="46">
        <f>IF($DS129,
IF( AND(DH129&lt;&gt;"", ISERR(_xlfn.NUMBERVALUE(DH129))), "El valor de cooperativa de trabajo debe ser un número válido. ", "")
)</f>
        <v/>
      </c>
      <c r="IR129" s="46">
        <f>IF($DS129,
IF( AND(DI129&lt;&gt;"", ISERR(_xlfn.NUMBERVALUE(DI129))), "El valor de embargo fiscal debe ser un número válido. ", "")
)</f>
        <v/>
      </c>
      <c r="IS129" s="46">
        <f>IF($DS129,
IF( AND(DJ129&lt;&gt;"", ISERR(_xlfn.NUMBERVALUE(DJ129))), "El valor de educación debe ser un número válido. ", "")
)</f>
        <v/>
      </c>
      <c r="IT129" s="46">
        <f>IF($DS129,
IF( AND(DK129&lt;&gt;"", ISERR(_xlfn.NUMBERVALUE(DK129))), "El valor de reintegro debe ser un número válido. ", "")
)</f>
        <v/>
      </c>
      <c r="IU129" s="46">
        <f>IF($DS129,
IF( AND(DL129&lt;&gt;"", ISERR(_xlfn.NUMBERVALUE(DL129))), "El valor de deuda debe ser un número válido. ", "")
)</f>
        <v/>
      </c>
      <c r="IV129" s="46">
        <f>IF($DS129,
IF( AND(DM129&lt;&gt;"", ISERR(_xlfn.NUMBERVALUE(DM129))), "El valor de otras deducciones debe ser un número válido. ", "")
)</f>
        <v/>
      </c>
      <c r="IW129" s="46">
        <f>IF($DS129,
IF(DN129="","Debes escribir el valor de los devengos totales. ",
IF( ISERR(_xlfn.NUMBERVALUE(DN129)), "El valor de los devengos totales debe ser un número válido. ", "")
)
)</f>
        <v/>
      </c>
      <c r="IX129" s="46">
        <f>IF($DS129,
IF(DO129="","Debes escribir el valor de las deducciones totales. ",
IF( ISERR(_xlfn.NUMBERVALUE(DO129)), "El valor de las deducciones totales debe ser un número válido. ", "")
)
)</f>
        <v/>
      </c>
      <c r="IY129" s="46">
        <f>IF($DS129,
IF(DP129="","Debes escribir el valor del salario total. ",
IF( ISERR(_xlfn.NUMBERVALUE(DP129)), "El valor del salario total debe ser un número válido. ", "")
)
)</f>
        <v/>
      </c>
    </row>
    <row r="130">
      <c r="B130" s="48" t="n">
        <v>118</v>
      </c>
      <c r="C130" s="61">
        <f>IF(AND(DS130,DP130&lt;&gt;""),
IF(DQ130="","OK","Error"),
""
)</f>
        <v/>
      </c>
      <c r="D130" s="53" t="n"/>
      <c r="E130" s="52" t="n"/>
      <c r="F130" s="112" t="n"/>
      <c r="G130" s="52" t="n"/>
      <c r="H130" s="53" t="n"/>
      <c r="I130" s="52" t="n"/>
      <c r="J130" s="52" t="n"/>
      <c r="K130" s="53" t="n"/>
      <c r="L130" s="55" t="n"/>
      <c r="M130" s="108" t="n"/>
      <c r="N130" s="56" t="n"/>
      <c r="O130" s="52" t="n"/>
      <c r="P130" s="52" t="n"/>
      <c r="Q130" s="52" t="n"/>
      <c r="R130" s="52" t="n"/>
      <c r="S130" s="52" t="n"/>
      <c r="T130" s="53" t="n"/>
      <c r="U130" s="52" t="n"/>
      <c r="V130" s="52" t="n"/>
      <c r="W130" s="55" t="n"/>
      <c r="X130" s="55" t="n"/>
      <c r="Y130" s="52" t="n"/>
      <c r="Z130" s="55" t="n"/>
      <c r="AA130" s="52" t="n"/>
      <c r="AB130" s="53" t="n"/>
      <c r="AC130" s="53" t="n"/>
      <c r="AD130" s="53" t="n"/>
      <c r="AE130" s="177" t="n"/>
      <c r="AF130" s="113" t="n"/>
      <c r="AG130" s="177" t="n"/>
      <c r="AH130" s="178" t="n"/>
      <c r="AI130" s="178" t="n"/>
      <c r="AJ130" s="178" t="n"/>
      <c r="AK130" s="114" t="n"/>
      <c r="AL130" s="178" t="n"/>
      <c r="AM130" s="114" t="n"/>
      <c r="AN130" s="178" t="n"/>
      <c r="AO130" s="114" t="n"/>
      <c r="AP130" s="178" t="n"/>
      <c r="AQ130" s="114" t="n"/>
      <c r="AR130" s="178" t="n"/>
      <c r="AS130" s="114" t="n"/>
      <c r="AT130" s="178" t="n"/>
      <c r="AU130" s="114" t="n"/>
      <c r="AV130" s="178" t="n"/>
      <c r="AW130" s="114" t="n"/>
      <c r="AX130" s="178" t="n"/>
      <c r="AY130" s="114" t="n"/>
      <c r="AZ130" s="178" t="n"/>
      <c r="BA130" s="114" t="n"/>
      <c r="BB130" s="178" t="n"/>
      <c r="BC130" s="114" t="n"/>
      <c r="BD130" s="178" t="n"/>
      <c r="BE130" s="178" t="n"/>
      <c r="BF130" s="178" t="n"/>
      <c r="BG130" s="59" t="n"/>
      <c r="BH130" s="178" t="n"/>
      <c r="BI130" s="114" t="n"/>
      <c r="BJ130" s="53" t="n"/>
      <c r="BK130" s="178" t="n"/>
      <c r="BL130" s="114" t="n"/>
      <c r="BM130" s="178" t="n"/>
      <c r="BN130" s="114" t="n"/>
      <c r="BO130" s="178" t="n"/>
      <c r="BP130" s="178" t="n"/>
      <c r="BQ130" s="178" t="n"/>
      <c r="BR130" s="178" t="n"/>
      <c r="BS130" s="178" t="n"/>
      <c r="BT130" s="178" t="n"/>
      <c r="BU130" s="178" t="n"/>
      <c r="BV130" s="178" t="n"/>
      <c r="BW130" s="178" t="n"/>
      <c r="BX130" s="178" t="n"/>
      <c r="BY130" s="178" t="n"/>
      <c r="BZ130" s="178" t="n"/>
      <c r="CA130" s="178" t="n"/>
      <c r="CB130" s="178" t="n"/>
      <c r="CC130" s="178" t="n"/>
      <c r="CD130" s="178" t="n"/>
      <c r="CE130" s="178" t="n"/>
      <c r="CF130" s="178" t="n"/>
      <c r="CG130" s="178" t="n"/>
      <c r="CH130" s="178" t="n"/>
      <c r="CI130" s="178" t="n"/>
      <c r="CJ130" s="178" t="n"/>
      <c r="CK130" s="53" t="n"/>
      <c r="CL130" s="178" t="n"/>
      <c r="CM130" s="178" t="n"/>
      <c r="CN130" s="60" t="n"/>
      <c r="CO130" s="177" t="n"/>
      <c r="CP130" s="178" t="n"/>
      <c r="CQ130" s="60" t="n"/>
      <c r="CR130" s="177" t="n"/>
      <c r="CS130" s="178" t="n"/>
      <c r="CT130" s="59" t="n"/>
      <c r="CU130" s="178" t="n"/>
      <c r="CV130" s="59" t="n"/>
      <c r="CW130" s="178" t="n"/>
      <c r="CX130" s="59" t="n"/>
      <c r="CY130" s="178" t="n"/>
      <c r="CZ130" s="178" t="n"/>
      <c r="DA130" s="178" t="n"/>
      <c r="DB130" s="53" t="n"/>
      <c r="DC130" s="178" t="n"/>
      <c r="DD130" s="178" t="n"/>
      <c r="DE130" s="178" t="n"/>
      <c r="DF130" s="178" t="n"/>
      <c r="DG130" s="178" t="n"/>
      <c r="DH130" s="178" t="n"/>
      <c r="DI130" s="178" t="n"/>
      <c r="DJ130" s="178" t="n"/>
      <c r="DK130" s="178" t="n"/>
      <c r="DL130" s="178" t="n"/>
      <c r="DM130" s="178" t="n"/>
      <c r="DN130" s="177" t="n"/>
      <c r="DO130" s="177" t="n"/>
      <c r="DP130" s="177" t="n"/>
      <c r="DQ130" s="76">
        <f>IF(AND(DS130,DP130&lt;&gt;""),
CONCATENATE(DT130,DU130,DV130,DW130,DX130,DY130,DZ130,EA130,EB130,EC130,ED130,EE130,EF130,EG130,EH130,EI130,EJ130,EK130,EL130,EM130,EN130,EO130,EP130,EQ130,ES130,ET130,EU130,EV130,EW130,EX130,EY130,EZ130,FA130,FC130,FD130,FF130,FG130,FI130,FJ130,FL130,FM130,FO130,FP130,FR130,FS130,FU130,FV130,FX130,FY130,GA130,GB130,GD130,GE130,GF130,GH130,GI130,GJ130,GL130,GM130,GN130,GP130,GQ130,GS130,GT130,GU130,GV130,GW130,GX130,GY130,GZ130,HA130,HB130,HC130,HD130,HE130,HF130,HG130,HH130,HI130,HJ130,HK130,HL130,HM130,HN130,HO130,HQ130,HR130,HS130,HT130,HU130,HV130,HW130,HX130,HY130,IA130,IB130,IC130,ID130,IF130,IG130,IH130,II130,IK130,IL130,IM130,IN130,IO130,IP130,IQ130,IR130,IS130,IT130,IU130,IV130,IW130,IX130,IY130,IZ130),
""
)</f>
        <v/>
      </c>
      <c r="DR130" s="53" t="n"/>
      <c r="DS130" s="46">
        <f>CONCATENATE(D130,$E130,$F130,$G130,H130,$I130,$J130,K130,$L130,$M130,N130,$O130,$P130,$Q130,$R130,$S130,T130,$U130,$V130,$W130,$X130,$Y130,$Z130,$AA130,AB130,AC130,AD130,$AE130,$AF130,$AG130,AH130,AI130,AJ130,AK130,AL130,AM130,AN130,AO130,AP130,AQ130,AR130,AS130,AT130,AU130,AV130,AW130,AX130,AY130,AZ130,BA130,BB130,BC130,BD130,BE130,BF130,BG130,BH130,BI130,BJ130,BK130,BL130,BM130,BN130,BO130,BP130,BQ130,BR130,BS130,BT130,BU130,BV130,BW130,BX130,BY130,BZ130,CA130,CB130,CC130,CD130,CE130,CF130,CG130,CH130,CI130,CJ130,CK130,CL130,CM130,$CN130,$CO130,CP130,$CQ130,$CR130,CS130,CT130,CU130,CV130,CW130,CX130,CY130,CZ130,DA130,DB130,DC130,DD130,DE130,DF130,DG130,DH130,DI130,DJ130,DK130,DL130,DM130,$DN130,$DO130,$DP130,DR130)&lt;&gt;""</f>
        <v/>
      </c>
      <c r="DT130" s="46">
        <f>IF(AND($DS130,$E$4&lt;&gt;""),
IF(LEFT($E$4,2) = "1.",
IF(D130&lt;&gt;"","El CUNE sólo se envía en operaciones de novedad o ajuste. ",""),
IF(D130="","Debes escribir un CUNE válido para realizar operaciones de novedad o ajuste. ","")),
""
)</f>
        <v/>
      </c>
      <c r="DU130" s="46">
        <f>IF($DS130,
IF(E130="","Debes seleccionar el tipo de documento del empleado. ",
IF(_xlfn.IFNA(VLOOKUP(E130,TIPO_DE_DOCUMENTO,1,FALSE),-1)=-1,"El tipo de documento no es válido (por favor seleccionarlo de la lista). ","")
)
)</f>
        <v/>
      </c>
      <c r="DV130" s="46">
        <f>IF($DS130,
IF(F130="","Debes escribir el número de documento del empleado. ","")
)</f>
        <v/>
      </c>
      <c r="DW130" s="46">
        <f>IF($DS130,
IF(G130="","Debes escribir el primer nombre del empleado. ","")
)</f>
        <v/>
      </c>
      <c r="DY130" s="46">
        <f>IF($DS130,
IF(I130="","Debes escribir el primer apellido del empleado. ","")
)</f>
        <v/>
      </c>
      <c r="DZ130" s="46">
        <f>IF($DS130,
IF(J130="","Debes escribir el segundo apellido del empleado. ","")
)</f>
        <v/>
      </c>
      <c r="EB130" s="46">
        <f>IF($DS130,
IF(L130="","Debes escribir la fecha de ingreso del empleado. ",
IF(ISERR(DATE(YEAR(L130),MONTH(L130),DAY(L130))), "El valor ingresado en fecha de ingreso no tiene un formato válido. ","")
)
)</f>
        <v/>
      </c>
      <c r="EC130" s="46">
        <f>IF($DS130,
IF(M130="","Debes escribir el tiempo laborado. ",
IF( IFERROR(INT(M130),1.1) &lt;&gt; IFERROR(_xlfn.NUMBERVALUE(M130),1), "El valor de los días trabajados debe ser un número entero. ", "")
)
)</f>
        <v/>
      </c>
      <c r="ED130" s="46">
        <f>IF($DS130,
IF( AND(N130&lt;&gt;"", ISERR(DATE(YEAR(N130),MONTH(N130),DAY(N130))) ), "El valor ingresado en fecha de ingreso no tiene un formato válido. ",
IF( AND(N130&lt;&gt;"", $E$6&lt;&gt;"", DATE(YEAR(N130), MONTH(N130), 1) &lt;&gt; IFERROR(DATE(MID($E$6, 1, 4), MID($E$6, 6, 2),1), "1/1/1900") ), "La fecha de retiro debe estar dentro del período liquidado. ", "")
)
)</f>
        <v/>
      </c>
      <c r="EE130" s="46">
        <f>IF($DS130,
IF(O130="","Debes seleccionar el tipo de trabajador. ",
IF(_xlfn.IFNA(VLOOKUP(O130,TIPO_DE_TRABAJADOR,1,FALSE),-1)=-1,"El tipo de trabajador no es válido (por favor seleccionarlo de la lista). ","")
)
)</f>
        <v/>
      </c>
      <c r="EF130" s="46">
        <f>IF($DS130,
IF(P130="","Debes seleccionar si es un trabajador dependiente pensionado por vejez. ",
IF(_xlfn.IFNA(VLOOKUP(P130,SUBTIPO_DE_TRABAJADOR,1,FALSE),-1)=-1,"El tipo de trabajador dependiente pensionado por vejez no es válido (por favor seleccionarlo de la lista). ","")
)
)</f>
        <v/>
      </c>
      <c r="EG130" s="46">
        <f>IF($DS130,
IF(Q130="","Debes seleccionar el tipo de contrato del trabajador. ",
IF(_xlfn.IFNA(VLOOKUP(Q130,TIPO_DE_CONTRATO,1,FALSE),-1)=-1,"El tipo de contrato del trabajador no es válido (por favor seleccionarlo de la lista). ","")
)
)</f>
        <v/>
      </c>
      <c r="EH130" s="46">
        <f>IF($DS130,
IF(R130="","Debes seleccionar si es un salario integral. ",
IF(_xlfn.IFNA(VLOOKUP(R130,SI_NO,1,FALSE),-1)=-1,"Valor no válido para salario integral (por favor seleccionarlo de la lista). ","")
)
)</f>
        <v/>
      </c>
      <c r="EI130" s="46">
        <f>IF($DS130,
IF(S130="","Debes seleccionar si el trabajador realiza actividades de riesgo. ",
IF(_xlfn.IFNA(VLOOKUP(S130,SI_NO,1,FALSE),-1)=-1,"Valor no válido para actividad de alto riesgo (por favor seleccionarlo de la lista). ","")
)
)</f>
        <v/>
      </c>
      <c r="EK130" s="46">
        <f>IF($DS130,
IF(U130="","Debes escribir el código del municipio de residencia del trabajador. ",
IF(_xlfn.IFNA(VLOOKUP(U130,MUNICIPIO,1,FALSE),-1)=-1,"El municipio de residencia del trabajador es inválido (por favor seleccionarlo de la lista). ","")
)
)</f>
        <v/>
      </c>
      <c r="EL130" s="46">
        <f>IF($DS130,
IF(V130="","Debes escribir el la dirección de residendia del trabajador. ","")
)</f>
        <v/>
      </c>
      <c r="EM130" s="46">
        <f>IF($DS130,
IF(W130="","Debes escribir la fecha de inicio de la liquidación. ",
IF(ISERR(DATE(YEAR(W130),MONTH(W130),DAY(W130))),"El valor ingresado en fecha de inicio de liquidación no tiene un formato válido. ",
IF( AND($E$6&lt;&gt;"", DATE(YEAR(W130), MONTH(W130), 1) &lt;&gt; IFERROR(DATE(MID($E$6, 1, 4), MID($E$6, 6, 2),1), "1/1/1900") ), "La fecha de inicio de la liquidación debe estar dentro del período liquidado. ", "")
)
)
)</f>
        <v/>
      </c>
      <c r="EN130" s="46">
        <f>IF($DS130,
IF(X130="","Debes escribir la fecha de fin de la liquidación. ",
IF(ISERR(DATE(YEAR(X130),MONTH(X130),DAY(X130))),"El valor ingresado en fecha de fin de liquidación no tiene un formato válido. ",
IF( AND($E$6&lt;&gt;"", DATE(YEAR(X130), MONTH(X130), 1) &lt;&gt; IFERROR(DATE(MID($E$6, 1, 4), MID($E$6, 6, 2),1), "1/1/1900") ), "La fecha de fin de la liquidación debe estar dentro del período liquidado. ", "")
)
)
)</f>
        <v/>
      </c>
      <c r="EO130" s="46">
        <f>IF($DS130,
IF(Y130="","Debes escribir la frecuencia de pago del trabajador. ",
IF(_xlfn.IFNA(VLOOKUP(Y130,PERÍODO_DE_NÓMINA,1,FALSE),-1)=-1,"La frecuencia de pago es inválida (por favor seleccionarlo de la lista). ","")
)
)</f>
        <v/>
      </c>
      <c r="EP130" s="46">
        <f>IF($DS130,
IF(Z130="","Debes escribir la fecha de pago. ",
IF(ISERR(DATE(YEAR(Z130),MONTH(Z130),DAY(Z130))), "El valor ingresado en fecha de pago no tiene un formato válido. ","")
)
)</f>
        <v/>
      </c>
      <c r="EQ130" s="46">
        <f>IF($DS130,
IF(AA130="","Debes escribir el medio de pago. ",
IF(_xlfn.IFNA(VLOOKUP(AA130,MEDIOS_DE_PAGO,1,FALSE),-1)=-1,"El medio de pago es inválido (por favor seleccionarlo de la lista). ","")
)
)</f>
        <v/>
      </c>
      <c r="ER130" s="46">
        <f>OR(AA130='Tablas '!$T$4,AA130='Tablas '!$T$7,AA130='Tablas '!$T$8,AA130='Tablas '!$T$11)</f>
        <v/>
      </c>
      <c r="ES130" s="46">
        <f>IF(AND($DS130,ER130),
IF(AB130="","Debes escribir la entidad bancaria. ",""),
""
)</f>
        <v/>
      </c>
      <c r="ET130" s="46">
        <f>IF(AND($DS130,ER130),
IF(AC130="","Debes escribir el tipo de cuenta bancaria. ",
IF(_xlfn.IFNA(VLOOKUP(AC130,TIPO_DE_CUENTA,1,FALSE),-1)=-1,"El tipo de cuenta bancaria es inválida (por favor seleccionarlo de la lista). ","")
),
""
)</f>
        <v/>
      </c>
      <c r="EU130" s="46">
        <f>IF(AND($DS130,ER130),
IF(AD130="","Debes escribir el número de cuenta bancaria. ",""),
""
)</f>
        <v/>
      </c>
      <c r="EV130" s="46">
        <f>IF($DS130,
IF(AE130="","Debes escribir el valor del sueldo básico. ",
IF( ISERR(_xlfn.NUMBERVALUE(AE130)), "El valor del sueldo básico debe ser un número válido. ", "")
)
)</f>
        <v/>
      </c>
      <c r="EW130" s="46">
        <f>IF($DS130,
IF(AF130="","Debes escribir el número de días trabajados. ",
IF( IFERROR(INT(AF130),1.1) &lt;&gt; IFERROR(_xlfn.NUMBERVALUE(AF130),1), "La cantidad de días trabajados debe ser un número entero. ", "")
)
)</f>
        <v/>
      </c>
      <c r="EX130" s="46">
        <f>IF($DS130,
IF(AG130="","Debes escribir el valor del sueldo trabajado. ",
IF( ISERR(_xlfn.NUMBERVALUE(AG130)), "El valor del sueldo trabajado debe ser un número válido. ", "")
)
)</f>
        <v/>
      </c>
      <c r="EY130" s="46">
        <f>IF($DS130,
IF( AND(AH130&lt;&gt;"", ISERR(_xlfn.NUMBERVALUE(AH130))), "El valor del auxilio de transporte debe ser un número válido. ", "")
)</f>
        <v/>
      </c>
      <c r="EZ130" s="46">
        <f>IF($DS130,
IF( AND(AI130&lt;&gt;"", ISERR(_xlfn.NUMBERVALUE(AI130))), "El valor de viáticos salariales debe ser un número válido. ", "")
)</f>
        <v/>
      </c>
      <c r="FA130" s="46">
        <f>IF($DS130,
IF( AND(AJ130&lt;&gt;"", ISERR(_xlfn.NUMBERVALUE(AJ130))), "El valor de viáticos NO salariales debe ser un número válido. ", "")
)</f>
        <v/>
      </c>
      <c r="FB130" s="46">
        <f>CONCATENATE(AK130,AL130)&lt;&gt;""</f>
        <v/>
      </c>
      <c r="FC130" s="46">
        <f>IF(AND($DS130,FB130),
IF(AK130="","Debes escribir el número de horas extras diurnas. ",
IF( IFERROR(INT(AK130),1.1) &lt;&gt; IFERROR(_xlfn.NUMBERVALUE(AK130),1), "La cantidad de horas extras diurnas debe ser un número entero. ", "")
),
""
)</f>
        <v/>
      </c>
      <c r="FD130" s="46">
        <f>IF(AND($DS130,FB130),
IF(AL130="","Debes escribir el valor de las horas extras diurnas. ",
IF( ISERR(_xlfn.NUMBERVALUE(AL130)), "El valor de las horas extras duirnas debe ser un número válido. ", "")
),
""
)</f>
        <v/>
      </c>
      <c r="FE130" s="46">
        <f>CONCATENATE(AM130,AN130)&lt;&gt;""</f>
        <v/>
      </c>
      <c r="FF130" s="46">
        <f>IF(AND($DS130,FE130),
IF(AM130="","Debes escribir el número de horas extras nocturnas. ",
IF( IFERROR(INT(AM130),1.1) &lt;&gt; IFERROR(_xlfn.NUMBERVALUE(AM130),1), "La cantidad de horas extras nocturnas debe ser un número entero. ", "")
),
""
)</f>
        <v/>
      </c>
      <c r="FG130" s="46">
        <f>IF(AND($DS130,FE130),
IF(AN130="","Debes escribir el valor de las horas extras nocturnas. ",
IF( ISERR(_xlfn.NUMBERVALUE(AN130)), "El valor de las horas extras nocturnas debe ser un número válido. ", "")
),
""
)</f>
        <v/>
      </c>
      <c r="FH130" s="46">
        <f>CONCATENATE(AO130,AP130)&lt;&gt;""</f>
        <v/>
      </c>
      <c r="FI130" s="46">
        <f>IF(AND($DS130,FH130),
IF(AO130="","Debes escribir el número de horas extras diurnas dominicales y festivas. ",
IF( IFERROR(INT(AO130),1.1) &lt;&gt; IFERROR(_xlfn.NUMBERVALUE(AO130),1), "La cantidad de horas extras diurnas dominicales y festivas debe ser un número entero. ", "")
),
""
)</f>
        <v/>
      </c>
      <c r="FJ130" s="46">
        <f>IF(AND($DS130,FH130),
IF(AP130="","Debes escribir el valor de las horas extras diurnas dominicales y festivas. ",
IF( ISERR(_xlfn.NUMBERVALUE(AP130)), "El valor de las horas extras diurnas dominicales y festivas debe ser un número válido. ", "")
),
""
)</f>
        <v/>
      </c>
      <c r="FK130" s="46">
        <f>CONCATENATE(AQ130,AR130)&lt;&gt;""</f>
        <v/>
      </c>
      <c r="FL130" s="46">
        <f>IF(AND($DS130,FK130),
IF(AQ130="","Debes escribir el número de horas extras nocturnas dominicales y festivas. ",
IF( IFERROR(INT(AQ130),1.1) &lt;&gt; IFERROR(_xlfn.NUMBERVALUE(AQ130),1), "La cantidad de horas extras nocturnas dominicales y festivas debe ser un número entero. ", "")
),
""
)</f>
        <v/>
      </c>
      <c r="FM130" s="46">
        <f>IF(AND($DS130,FK130),
IF(AR130="","Debes escribir el valor de las horas extras nocturnas dominicales y festivas. ",
IF( ISERR(_xlfn.NUMBERVALUE(AR130)), "El valor de las horas extras nocturnas dominicales y festivas debe ser un número válido. ", "")
),
""
)</f>
        <v/>
      </c>
      <c r="FN130" s="46">
        <f>CONCATENATE(AS130,AT130)&lt;&gt;""</f>
        <v/>
      </c>
      <c r="FO130" s="46">
        <f>IF(AND($DS130,FN130),
IF(AS130="","Debes escribir el número de horas recargo nocturno. ",
IF( IFERROR(INT(AS130),1.1) &lt;&gt; IFERROR(_xlfn.NUMBERVALUE(AS130),1), "La cantidad de horas recargo nocturno debe ser un número entero. ", "")
),
""
)</f>
        <v/>
      </c>
      <c r="FP130" s="46">
        <f>IF(AND($DS130,FN130),
IF(AT130="","Debes escribir el valor de las horas recargo nocturno. ",
IF( ISERR(_xlfn.NUMBERVALUE(AT130)), "El valor de las horas recargo nocturno debe ser un número válido. ", "")
),
""
)</f>
        <v/>
      </c>
      <c r="FQ130" s="46">
        <f>CONCATENATE(AU130,AV130)&lt;&gt;""</f>
        <v/>
      </c>
      <c r="FR130" s="46">
        <f>IF(AND($DS130,FQ130),
IF(AU130="","Debes escribir el número de horas recargo diurno dominical y festivo. ",
IF( IFERROR(INT(AU130),1.1) &lt;&gt; IFERROR(_xlfn.NUMBERVALUE(AU130),1), "La cantidad de horas recargo diurno dominical y festivo debe ser un número entero. ", "")
),
""
)</f>
        <v/>
      </c>
      <c r="FS130" s="46">
        <f>IF(AND($DS130,FQ130),
IF(AV130="","Debes escribir el valor de las horas recargo diurno dominical y festivo. ",
IF( ISERR(_xlfn.NUMBERVALUE(AV130)), "El valor de las horas recargo diurno dominical y festivo debe ser un número válido. ", "")
),
""
)</f>
        <v/>
      </c>
      <c r="FT130" s="46">
        <f>CONCATENATE(AW130,AX130)&lt;&gt;""</f>
        <v/>
      </c>
      <c r="FU130" s="46">
        <f>IF(AND($DS130,FT130),
IF(AW130="","Debes escribir el número de horas recargo nocturno dominical y festivo. ",
IF( IFERROR(INT(AW130),1.1) &lt;&gt; IFERROR(_xlfn.NUMBERVALUE(AW130),1), "La cantidad de horas recargo nocturno dominical y festivo debe ser un número entero. ", "")
),
""
)</f>
        <v/>
      </c>
      <c r="FV130" s="46">
        <f>IF(AND($DS130,FT130),
IF(AX130="","Debes escribir el valor de las horas recargo nocturno dominical y festivo. ",
IF( ISERR(_xlfn.NUMBERVALUE(AX130)), "El valor de las horas recargo nocturno dominical y festivo debe ser un número válido. ", "")
),
""
)</f>
        <v/>
      </c>
      <c r="FW130" s="46">
        <f>CONCATENATE(AY130,AZ130)&lt;&gt;""</f>
        <v/>
      </c>
      <c r="FX130" s="46">
        <f>IF(AND($DS130,FW130),
IF(AY130="","Debes escribir el número de días de vacaciones comunes. ",
IF( IFERROR(INT(AY130),1.1) &lt;&gt; IFERROR(_xlfn.NUMBERVALUE(AY130),1), "La cantidad de días de vacaciones comunes debe ser un número entero. ", "")
),
""
)</f>
        <v/>
      </c>
      <c r="FY130" s="46">
        <f>IF(AND($DS130,FW130),
IF(AZ130="","Debes escribir el valor de las vacaciones comunes. ",
IF( ISERR(_xlfn.NUMBERVALUE(AZ130)), "El valor de las vacaciones comunes debe ser un número válido. ", "")
),
""
)</f>
        <v/>
      </c>
      <c r="FZ130" s="46">
        <f>CONCATENATE(BA130,BB130)&lt;&gt;""</f>
        <v/>
      </c>
      <c r="GA130" s="46">
        <f>IF(AND($DS130,FZ130),
IF(BA130="","Debes escribir el número de días de vacaciones compensadas. ",
IF( IFERROR(INT(BA130),1.1) &lt;&gt; IFERROR(_xlfn.NUMBERVALUE(BA130),1), "La cantidad de días de vacaciones compensadas debe ser un número entero. ", "")
),
""
)</f>
        <v/>
      </c>
      <c r="GB130" s="46">
        <f>IF(AND($DS130,FZ130),
IF(BB130="","Debes escribir el valor de las vacaciones compensadas. ",
IF( ISERR(_xlfn.NUMBERVALUE(BB130)), "El valor de las vacaciones compensadas debe ser un número válido. ", "")
),
""
)</f>
        <v/>
      </c>
      <c r="GC130" s="46">
        <f>CONCATENATE(BC130,BD130)&lt;&gt;""</f>
        <v/>
      </c>
      <c r="GD130" s="46">
        <f>IF(AND($DS130,GC130),
IF(BC130="","Debes escribir el número de días de prima salarial. ",
IF( IFERROR(INT(BC130),1.1) &lt;&gt; IFERROR(_xlfn.NUMBERVALUE(BC130),1), "La cantidad de días de prima salarial debe ser un número entero. ", "")
),
""
)</f>
        <v/>
      </c>
      <c r="GE130" s="46">
        <f>IF(AND($DS130,GC130),
IF(BD130="","Debes escribir el valor de los días de prima salarial. ",
IF( ISERR(_xlfn.NUMBERVALUE(BD130)), "El valor de los días de prima salarial debe ser un número válido. ", "")
),
""
)</f>
        <v/>
      </c>
      <c r="GF130" s="46">
        <f>IF($DS130,
IF( AND(BE130&lt;&gt;"", ISERR(_xlfn.NUMBERVALUE(BE130))), "El valor de la prima NO saliarial debe ser un número válido. ", "")
)</f>
        <v/>
      </c>
      <c r="GG130" s="46">
        <f>CONCATENATE(BF130,BG130,BH130)&lt;&gt;""</f>
        <v/>
      </c>
      <c r="GH130" s="46">
        <f>IF(AND($DS130,GG130),
IF(BF130="","Debes escribir el valor de las cesantías. ",
IF( ISERR(_xlfn.NUMBERVALUE(BF130)), "El valor de las cesantías debe ser un número válido. ", "")
),
""
)</f>
        <v/>
      </c>
      <c r="GI130" s="46">
        <f>IF(AND($DS130,GG130),
IF(BG130="","Debes escribir el % de cesantías. ",
IF( ISERR(_xlfn.NUMBERVALUE(BG130)), "El % de cesantías debe ser un número válido. ", "")
),
""
)</f>
        <v/>
      </c>
      <c r="GJ130" s="46">
        <f>IF(AND($DS130,GG130),
IF(BH130="","Debes escribir el valor de intereses de cesantías. ",
IF( ISERR(_xlfn.NUMBERVALUE(BH130)), "El valor de intereses de cesantías debe ser un número válido. ", "")
),
""
)</f>
        <v/>
      </c>
      <c r="GK130" s="46">
        <f>CONCATENATE(BI130,BJ130,BK130)&lt;&gt;""</f>
        <v/>
      </c>
      <c r="GL130" s="46">
        <f>IF(AND($DS130,GK130),
IF(BI130="","Debes escribir el número de días de incapacidad. ",
IF( IFERROR(INT(BI130),1.1) &lt;&gt; IFERROR(_xlfn.NUMBERVALUE(BI130),1), "La cantidad de días de incapacidad debe ser un número entero. ", "")
),
""
)</f>
        <v/>
      </c>
      <c r="GM130" s="46">
        <f>IF(AND($DS130,GK130),
IF(BJ130="","Debes escribir el tipo de incapacidad. ",
IF(_xlfn.IFNA(VLOOKUP(BJ130,TIPO_DE_INCAPACIDAD,1,FALSE),-1)=-1,"El tipo de incapacidad es inválida (por favor seleccionarlo de la lista). ","")
),
""
)</f>
        <v/>
      </c>
      <c r="GN130" s="46">
        <f>IF(AND($DS130,GK130),
IF(BK130="","Debes escribir el valor de la incapacidad. ",
IF( ISERR(_xlfn.NUMBERVALUE(BK130)), "El valor de la incapacidad debe ser un número válido. ", "")
),
""
)</f>
        <v/>
      </c>
      <c r="GO130" s="46">
        <f>CONCATENATE(BL130,BM130)&lt;&gt;""</f>
        <v/>
      </c>
      <c r="GP130" s="46">
        <f>IF(AND($DS130,GO130),
IF(BL130="","Debes escribir el número de días de licencia de maternidad o paternidad. ",
IF( IFERROR(INT(BL130),1.1) &lt;&gt; IFERROR(_xlfn.NUMBERVALUE(BL130),1), "La cantidad de días de licencia de maternidad o paternidad debe ser un número entero. ", "")
),
""
)</f>
        <v/>
      </c>
      <c r="GQ130" s="46">
        <f>IF(AND($DS130,GO130),
IF(BM130="","Debes escribir el valor de la licencia de maternidad o paternidad. ",
IF( ISERR(_xlfn.NUMBERVALUE(BM130)), "El valor de la licencia de maternidad o paternidad debe ser un número válido. ", "")
),
""
)</f>
        <v/>
      </c>
      <c r="GR130" s="46">
        <f>CONCATENATE(BN130,BO130)&lt;&gt;""</f>
        <v/>
      </c>
      <c r="GS130" s="46">
        <f>IF(AND($DS130,GR130),
IF(BN130="","Debes escribir el número de días de licencia remunerada. ",
IF( IFERROR(INT(BN130),1.1) &lt;&gt; IFERROR(_xlfn.NUMBERVALUE(BN130),1), "La cantidad de días de licencia remunerada debe ser un número entero. ", "")
),
""
)</f>
        <v/>
      </c>
      <c r="GT130" s="46">
        <f>IF(AND($DS130,GR130),
IF(BO130="","Debes escribir el valor de la licencia remunerada. ",
IF( ISERR(_xlfn.NUMBERVALUE(BO130)), "El valor de la licencia remunerada debe ser un número válido. ", "")
),
""
)</f>
        <v/>
      </c>
      <c r="GU130" s="46">
        <f>IF($DS130,
IF( AND(BP130&lt;&gt;"", ISERR(_xlfn.NUMBERVALUE(BP130))), "El valor de la licencia NO remunerada debe ser un número válido. ", "")
)</f>
        <v/>
      </c>
      <c r="GV130" s="46">
        <f>IF($DS130,
IF( AND(BQ130&lt;&gt;"", ISERR(_xlfn.NUMBERVALUE(BQ130))), "El valor de auxilios salariales debe ser un número válido. ", "")
)</f>
        <v/>
      </c>
      <c r="GW130" s="46">
        <f>IF($DS130,
IF( AND(BR130&lt;&gt;"", ISERR(_xlfn.NUMBERVALUE(BR130))), "El valor de auxilios NO salariales debe ser un número válido. ", "")
)</f>
        <v/>
      </c>
      <c r="GX130" s="46">
        <f>IF($DS130,
IF( AND(BS130&lt;&gt;"", ISERR(_xlfn.NUMBERVALUE(BS130))), "El valor de bonos salariales debe ser un número válido. ", "")
)</f>
        <v/>
      </c>
      <c r="GY130" s="46">
        <f>IF($DS130,
IF( AND(BT130&lt;&gt;"", ISERR(_xlfn.NUMBERVALUE(BT130))), "El valor de bonos NO salariales debe ser un número válido. ", "")
)</f>
        <v/>
      </c>
      <c r="GZ130" s="46">
        <f>IF($DS130,
IF( AND(BU130&lt;&gt;"", ISERR(_xlfn.NUMBERVALUE(BU130))), "El valor de bonos salariales de alimentación debe ser un número válido. ", "")
)</f>
        <v/>
      </c>
      <c r="HA130" s="46">
        <f>IF($DS130,
IF( AND(BV130&lt;&gt;"", ISERR(_xlfn.NUMBERVALUE(BV130))), "El valor de bonos NO salariales de alimentación debe ser un número válido. ", "")
)</f>
        <v/>
      </c>
      <c r="HB130" s="46">
        <f>IF($DS130,
IF( AND(BW130&lt;&gt;"", ISERR(_xlfn.NUMBERVALUE(BW130))), "El valor de bonificaciones salariales debe ser un número válido. ", "")
)</f>
        <v/>
      </c>
      <c r="HC130" s="46">
        <f>IF($DS130,
IF( AND(BX130&lt;&gt;"", ISERR(_xlfn.NUMBERVALUE(BX130))), "El valor de bonificaciones NO salariales debe ser un número válido. ", "")
)</f>
        <v/>
      </c>
      <c r="HD130" s="46">
        <f>IF($DS130,
IF( AND(BY130&lt;&gt;"", ISERR(_xlfn.NUMBERVALUE(BY130))), "El valor de compensaciones ordinarias debe ser un número válido. ", "")
)</f>
        <v/>
      </c>
      <c r="HE130" s="46">
        <f>IF($DS130,
IF( AND(BZ130&lt;&gt;"", ISERR(_xlfn.NUMBERVALUE(BZ130))), "El valor de compensaciones extraordinarias debe ser un número válido. ", "")
)</f>
        <v/>
      </c>
      <c r="HF130" s="46">
        <f>IF($DS130,
IF( AND(CA130&lt;&gt;"", ISERR(_xlfn.NUMBERVALUE(CA130))), "El valor de comisiones debe ser un número válido. ", "")
)</f>
        <v/>
      </c>
      <c r="HG130" s="46">
        <f>IF($DS130,
IF( AND(CB130&lt;&gt;"", ISERR(_xlfn.NUMBERVALUE(CB130))), "El valor de ausencia por huega debe ser un número válido. ", "")
)</f>
        <v/>
      </c>
      <c r="HH130" s="46">
        <f>IF($DS130,
IF( AND(CC130&lt;&gt;"", ISERR(_xlfn.NUMBERVALUE(CC130))), "El valor de anticipos debe ser un número válido. ", "")
)</f>
        <v/>
      </c>
      <c r="HI130" s="46">
        <f>IF($DS130,
IF( AND(CD130&lt;&gt;"", ISERR(_xlfn.NUMBERVALUE(CD130))), "El valor de pagos a terceros debe ser un número válido. ", "")
)</f>
        <v/>
      </c>
      <c r="HJ130" s="46">
        <f>IF($DS130,
IF( AND(CE130&lt;&gt;"", ISERR(_xlfn.NUMBERVALUE(CE130))), "El valor de dotación debe ser un número válido. ", "")
)</f>
        <v/>
      </c>
      <c r="HK130" s="46">
        <f>IF($DS130,
IF( AND(CF130&lt;&gt;"", ISERR(_xlfn.NUMBERVALUE(CF130))), "El valor de apoyo sostenibilidad debe ser un número válido. ", "")
)</f>
        <v/>
      </c>
      <c r="HL130" s="46">
        <f>IF($DS130,
IF( AND(CG130&lt;&gt;"", ISERR(_xlfn.NUMBERVALUE(CG130))), "El valor de teletrabajo debe ser un número válido. ", "")
)</f>
        <v/>
      </c>
      <c r="HM130" s="46">
        <f>IF($DS130,
IF( AND(CH130&lt;&gt;"", ISERR(_xlfn.NUMBERVALUE(CH130))), "El valor de bonificación de retiro debe ser un número válido. ", "")
)</f>
        <v/>
      </c>
      <c r="HN130" s="46">
        <f>IF($DS130,
IF( AND(CI130&lt;&gt;"", ISERR(_xlfn.NUMBERVALUE(CI130))), "El valor de indemnización de retiro debe ser un número válido. ", "")
)</f>
        <v/>
      </c>
      <c r="HO130" s="46">
        <f>IF($DS130,
IF( AND(CJ130&lt;&gt;"", ISERR(_xlfn.NUMBERVALUE(CJ130))), "El valor de reintegros debe ser un número válido. ", "")
)</f>
        <v/>
      </c>
      <c r="HP130" s="46">
        <f>CONCATENATE(CK130,CL130,CM130)&lt;&gt;""</f>
        <v/>
      </c>
      <c r="HQ130" s="46">
        <f>IF(AND($DS130,HP130),
IF(CK130="","Debes escribir la descripción de otro concepto no categorizado. ",""),
""
)</f>
        <v/>
      </c>
      <c r="HR130" s="46">
        <f>IF(AND($DS130,HP130),
IF(CONCATENATE(CL130,CM130)="","Debes escribir al menos un valor de concepto no categorizado (salarial o no salarial). ",
IF(ISERR(_xlfn.NUMBERVALUE(CL130)),"El valor salarial concepto no categorizado debe ser un número válido. ","")
),
""
)</f>
        <v/>
      </c>
      <c r="HS130" s="46">
        <f>IF(AND($DS130,HP130),
IF(CONCATENATE(CL130,CM130)="","Debes escribir al menos un valor de concepto no categorizado (salarial o no salarial). ",
IF(ISERR(_xlfn.NUMBERVALUE(CM130)),"El valor NO salarial concepto no categorizado debe ser un número válido. ","")
),
""
)</f>
        <v/>
      </c>
      <c r="HT130" s="46">
        <f>IF($DS130,
IF(CN130="","Debes escribir el porcentaje del aporte a salud. ",
IF( ISERR(_xlfn.NUMBERVALUE(CN130)), "El valor del porcentaje del aporte a salud debe ser un número válido. ", "")
)
)</f>
        <v/>
      </c>
      <c r="HU130" s="46">
        <f>IF($DS130,
IF(CO130="","Debes escribir el valor del aporte a salud. ",
IF( ISERR(_xlfn.NUMBERVALUE(CO130)), "El valor del aporte a salud debe ser un número válido. ", "")
)
)</f>
        <v/>
      </c>
      <c r="HV130" s="46">
        <f>IF($DS130,
IF( AND(CP130&lt;&gt;"", ISERR(_xlfn.NUMBERVALUE(CP130))), "El valor plan complementario debe ser un número válido. ", "")
)</f>
        <v/>
      </c>
      <c r="HW130" s="46">
        <f>IF($DS130,
IF(CQ130="","Debes escribir el porcentaje del aporte a pensión. ",
IF( ISERR(_xlfn.NUMBERVALUE(CQ130)), "El valor del porcentaje del aporte a pensión debe ser un número válido. ", "")
)
)</f>
        <v/>
      </c>
      <c r="HX130" s="46">
        <f>IF($DS130,
IF(CR130="","Debes escribir el valor del aporte a pensión. ",
IF( ISERR(_xlfn.NUMBERVALUE(CR130)), "El valor del aporte a salud debe ser un número válido. ", "")
)
)</f>
        <v/>
      </c>
      <c r="HY130" s="46">
        <f>IF($DS130,
IF( AND(CS130&lt;&gt;"", ISERR(_xlfn.NUMBERVALUE(CS130))), "El valor pensión voluntaria debe ser un número válido. ", "")
)</f>
        <v/>
      </c>
      <c r="HZ130" s="46">
        <f>CONCATENATE(CT130,CU130,CV130,CW130)&lt;&gt;""</f>
        <v/>
      </c>
      <c r="IA130" s="46">
        <f>IF(AND($DS130,HZ130),
IF(CT130="","Debes escribir el % del fondo de seguridad pensional. ",
IF( ISERR(_xlfn.NUMBERVALUE(CT130)), "El % del fondo de seguridad debe ser un número válido. ", "")
),
""
)</f>
        <v/>
      </c>
      <c r="IB130" s="46">
        <f>IF(AND($DS130,HZ130),
IF(CU130="","Debes escribir el valor del aporte al fondo de solidaridad pensional. ",
IF( ISERR(_xlfn.NUMBERVALUE(CU130)), "El valor del aporte al fondo de solidaridad pensional debe ser un número válido. ", "")
),
""
)</f>
        <v/>
      </c>
      <c r="IC130" s="46">
        <f>IF(AND($DS130,HZ130),
IF(CV130="","Debes escribir el % del fondo de subsistencia. ",
IF( ISERR(_xlfn.NUMBERVALUE(CV130)), "El % del fondo de subsistencia debe ser un número válido. ", "")
),
""
)</f>
        <v/>
      </c>
      <c r="ID130" s="46">
        <f>IF(AND($DS130,HZ130),
IF(CW130="","Debes escribir el valor del fondo de subsistencia. ",
IF( ISERR(_xlfn.NUMBERVALUE(CW130)), "El valor del fondo de subsistencia debe ser un número válido. ", "")
),
""
)</f>
        <v/>
      </c>
      <c r="IE130" s="46">
        <f>CONCATENATE(CX130,CY130)&lt;&gt;""</f>
        <v/>
      </c>
      <c r="IF130" s="46">
        <f>IF(AND($DS130,IE130),
IF(CX130="","Debes escribir el % de sindicato. ",
IF( ISERR(_xlfn.NUMBERVALUE(CX130)), "El % de sindicato debe ser un número válido. ", "")
),
""
)</f>
        <v/>
      </c>
      <c r="IG130" s="46">
        <f>IF(AND($DS130,IE130),
IF(CY130="","Debes escribir el valor del sindicato. ",
IF( ISERR(_xlfn.NUMBERVALUE(CY130)), "El valor del sindicato debe ser un número válido. ", "")
),
""
)</f>
        <v/>
      </c>
      <c r="IH130" s="46">
        <f>IF($DS130,
IF( AND(CZ130&lt;&gt;"", ISERR(_xlfn.NUMBERVALUE(CZ130))), "El valor de sanción pública debe ser un número válido. ", "")
)</f>
        <v/>
      </c>
      <c r="II130" s="46">
        <f>IF($DS130,
IF( AND(DA130&lt;&gt;"", ISERR(_xlfn.NUMBERVALUE(DA130))), "El valor de sanción privada debe ser un número válido. ", "")
)</f>
        <v/>
      </c>
      <c r="IJ130" s="46">
        <f>CONCATENATE(DB130,DC130)&lt;&gt;""</f>
        <v/>
      </c>
      <c r="IK130" s="46">
        <f>IF(AND($DS130,IJ130),
IF(DB130="","Debes escribir la descripción de libranza. ",""),
""
)</f>
        <v/>
      </c>
      <c r="IL130" s="46">
        <f>IF(AND($DS130,IJ130),
IF(DC130="","Debes escribir la cuota libranza. ",
IF(ISERR(_xlfn.NUMBERVALUE(DC130)),"El valor de la cuota libranza debe ser un número válido. ","")
),
""
)</f>
        <v/>
      </c>
      <c r="IM130" s="46">
        <f>IF($DS130,
IF( AND(DD130&lt;&gt;"", ISERR(_xlfn.NUMBERVALUE(DD130))), "El valor de pagos a terceros debe ser un número válido. ", "")
)</f>
        <v/>
      </c>
      <c r="IN130" s="46">
        <f>IF($DS130,
IF( AND(DE130&lt;&gt;"", ISERR(_xlfn.NUMBERVALUE(DE130))), "El valor de anticipos debe ser un número válido. ", "")
)</f>
        <v/>
      </c>
      <c r="IO130" s="46">
        <f>IF($DS130,
IF( AND(DF130&lt;&gt;"", ISERR(_xlfn.NUMBERVALUE(DF130))), "El valor de AFC debe ser un número válido. ", "")
)</f>
        <v/>
      </c>
      <c r="IP130" s="46">
        <f>IF($DS130,
IF( AND(DG130&lt;&gt;"", ISERR(_xlfn.NUMBERVALUE(DG130))), "El valor de rete-fuente debe ser un número válido. ", "")
)</f>
        <v/>
      </c>
      <c r="IQ130" s="46">
        <f>IF($DS130,
IF( AND(DH130&lt;&gt;"", ISERR(_xlfn.NUMBERVALUE(DH130))), "El valor de cooperativa de trabajo debe ser un número válido. ", "")
)</f>
        <v/>
      </c>
      <c r="IR130" s="46">
        <f>IF($DS130,
IF( AND(DI130&lt;&gt;"", ISERR(_xlfn.NUMBERVALUE(DI130))), "El valor de embargo fiscal debe ser un número válido. ", "")
)</f>
        <v/>
      </c>
      <c r="IS130" s="46">
        <f>IF($DS130,
IF( AND(DJ130&lt;&gt;"", ISERR(_xlfn.NUMBERVALUE(DJ130))), "El valor de educación debe ser un número válido. ", "")
)</f>
        <v/>
      </c>
      <c r="IT130" s="46">
        <f>IF($DS130,
IF( AND(DK130&lt;&gt;"", ISERR(_xlfn.NUMBERVALUE(DK130))), "El valor de reintegro debe ser un número válido. ", "")
)</f>
        <v/>
      </c>
      <c r="IU130" s="46">
        <f>IF($DS130,
IF( AND(DL130&lt;&gt;"", ISERR(_xlfn.NUMBERVALUE(DL130))), "El valor de deuda debe ser un número válido. ", "")
)</f>
        <v/>
      </c>
      <c r="IV130" s="46">
        <f>IF($DS130,
IF( AND(DM130&lt;&gt;"", ISERR(_xlfn.NUMBERVALUE(DM130))), "El valor de otras deducciones debe ser un número válido. ", "")
)</f>
        <v/>
      </c>
      <c r="IW130" s="46">
        <f>IF($DS130,
IF(DN130="","Debes escribir el valor de los devengos totales. ",
IF( ISERR(_xlfn.NUMBERVALUE(DN130)), "El valor de los devengos totales debe ser un número válido. ", "")
)
)</f>
        <v/>
      </c>
      <c r="IX130" s="46">
        <f>IF($DS130,
IF(DO130="","Debes escribir el valor de las deducciones totales. ",
IF( ISERR(_xlfn.NUMBERVALUE(DO130)), "El valor de las deducciones totales debe ser un número válido. ", "")
)
)</f>
        <v/>
      </c>
      <c r="IY130" s="46">
        <f>IF($DS130,
IF(DP130="","Debes escribir el valor del salario total. ",
IF( ISERR(_xlfn.NUMBERVALUE(DP130)), "El valor del salario total debe ser un número válido. ", "")
)
)</f>
        <v/>
      </c>
    </row>
    <row r="131">
      <c r="B131" s="48" t="n">
        <v>119</v>
      </c>
      <c r="C131" s="61">
        <f>IF(AND(DS131,DP131&lt;&gt;""),
IF(DQ131="","OK","Error"),
""
)</f>
        <v/>
      </c>
      <c r="D131" s="53" t="n"/>
      <c r="E131" s="52" t="n"/>
      <c r="F131" s="112" t="n"/>
      <c r="G131" s="52" t="n"/>
      <c r="H131" s="53" t="n"/>
      <c r="I131" s="52" t="n"/>
      <c r="J131" s="52" t="n"/>
      <c r="K131" s="53" t="n"/>
      <c r="L131" s="55" t="n"/>
      <c r="M131" s="108" t="n"/>
      <c r="N131" s="56" t="n"/>
      <c r="O131" s="52" t="n"/>
      <c r="P131" s="52" t="n"/>
      <c r="Q131" s="52" t="n"/>
      <c r="R131" s="52" t="n"/>
      <c r="S131" s="52" t="n"/>
      <c r="T131" s="53" t="n"/>
      <c r="U131" s="52" t="n"/>
      <c r="V131" s="52" t="n"/>
      <c r="W131" s="55" t="n"/>
      <c r="X131" s="55" t="n"/>
      <c r="Y131" s="52" t="n"/>
      <c r="Z131" s="55" t="n"/>
      <c r="AA131" s="52" t="n"/>
      <c r="AB131" s="53" t="n"/>
      <c r="AC131" s="53" t="n"/>
      <c r="AD131" s="53" t="n"/>
      <c r="AE131" s="177" t="n"/>
      <c r="AF131" s="113" t="n"/>
      <c r="AG131" s="177" t="n"/>
      <c r="AH131" s="178" t="n"/>
      <c r="AI131" s="178" t="n"/>
      <c r="AJ131" s="178" t="n"/>
      <c r="AK131" s="114" t="n"/>
      <c r="AL131" s="178" t="n"/>
      <c r="AM131" s="114" t="n"/>
      <c r="AN131" s="178" t="n"/>
      <c r="AO131" s="114" t="n"/>
      <c r="AP131" s="178" t="n"/>
      <c r="AQ131" s="114" t="n"/>
      <c r="AR131" s="178" t="n"/>
      <c r="AS131" s="114" t="n"/>
      <c r="AT131" s="178" t="n"/>
      <c r="AU131" s="114" t="n"/>
      <c r="AV131" s="178" t="n"/>
      <c r="AW131" s="114" t="n"/>
      <c r="AX131" s="178" t="n"/>
      <c r="AY131" s="114" t="n"/>
      <c r="AZ131" s="178" t="n"/>
      <c r="BA131" s="114" t="n"/>
      <c r="BB131" s="178" t="n"/>
      <c r="BC131" s="114" t="n"/>
      <c r="BD131" s="178" t="n"/>
      <c r="BE131" s="178" t="n"/>
      <c r="BF131" s="178" t="n"/>
      <c r="BG131" s="59" t="n"/>
      <c r="BH131" s="178" t="n"/>
      <c r="BI131" s="114" t="n"/>
      <c r="BJ131" s="53" t="n"/>
      <c r="BK131" s="178" t="n"/>
      <c r="BL131" s="114" t="n"/>
      <c r="BM131" s="178" t="n"/>
      <c r="BN131" s="114" t="n"/>
      <c r="BO131" s="178" t="n"/>
      <c r="BP131" s="178" t="n"/>
      <c r="BQ131" s="178" t="n"/>
      <c r="BR131" s="178" t="n"/>
      <c r="BS131" s="178" t="n"/>
      <c r="BT131" s="178" t="n"/>
      <c r="BU131" s="178" t="n"/>
      <c r="BV131" s="178" t="n"/>
      <c r="BW131" s="178" t="n"/>
      <c r="BX131" s="178" t="n"/>
      <c r="BY131" s="178" t="n"/>
      <c r="BZ131" s="178" t="n"/>
      <c r="CA131" s="178" t="n"/>
      <c r="CB131" s="178" t="n"/>
      <c r="CC131" s="178" t="n"/>
      <c r="CD131" s="178" t="n"/>
      <c r="CE131" s="178" t="n"/>
      <c r="CF131" s="178" t="n"/>
      <c r="CG131" s="178" t="n"/>
      <c r="CH131" s="178" t="n"/>
      <c r="CI131" s="178" t="n"/>
      <c r="CJ131" s="178" t="n"/>
      <c r="CK131" s="53" t="n"/>
      <c r="CL131" s="178" t="n"/>
      <c r="CM131" s="178" t="n"/>
      <c r="CN131" s="60" t="n"/>
      <c r="CO131" s="177" t="n"/>
      <c r="CP131" s="178" t="n"/>
      <c r="CQ131" s="60" t="n"/>
      <c r="CR131" s="177" t="n"/>
      <c r="CS131" s="178" t="n"/>
      <c r="CT131" s="59" t="n"/>
      <c r="CU131" s="178" t="n"/>
      <c r="CV131" s="59" t="n"/>
      <c r="CW131" s="178" t="n"/>
      <c r="CX131" s="59" t="n"/>
      <c r="CY131" s="178" t="n"/>
      <c r="CZ131" s="178" t="n"/>
      <c r="DA131" s="178" t="n"/>
      <c r="DB131" s="53" t="n"/>
      <c r="DC131" s="178" t="n"/>
      <c r="DD131" s="178" t="n"/>
      <c r="DE131" s="178" t="n"/>
      <c r="DF131" s="178" t="n"/>
      <c r="DG131" s="178" t="n"/>
      <c r="DH131" s="178" t="n"/>
      <c r="DI131" s="178" t="n"/>
      <c r="DJ131" s="178" t="n"/>
      <c r="DK131" s="178" t="n"/>
      <c r="DL131" s="178" t="n"/>
      <c r="DM131" s="178" t="n"/>
      <c r="DN131" s="177" t="n"/>
      <c r="DO131" s="177" t="n"/>
      <c r="DP131" s="177" t="n"/>
      <c r="DQ131" s="76">
        <f>IF(AND(DS131,DP131&lt;&gt;""),
CONCATENATE(DT131,DU131,DV131,DW131,DX131,DY131,DZ131,EA131,EB131,EC131,ED131,EE131,EF131,EG131,EH131,EI131,EJ131,EK131,EL131,EM131,EN131,EO131,EP131,EQ131,ES131,ET131,EU131,EV131,EW131,EX131,EY131,EZ131,FA131,FC131,FD131,FF131,FG131,FI131,FJ131,FL131,FM131,FO131,FP131,FR131,FS131,FU131,FV131,FX131,FY131,GA131,GB131,GD131,GE131,GF131,GH131,GI131,GJ131,GL131,GM131,GN131,GP131,GQ131,GS131,GT131,GU131,GV131,GW131,GX131,GY131,GZ131,HA131,HB131,HC131,HD131,HE131,HF131,HG131,HH131,HI131,HJ131,HK131,HL131,HM131,HN131,HO131,HQ131,HR131,HS131,HT131,HU131,HV131,HW131,HX131,HY131,IA131,IB131,IC131,ID131,IF131,IG131,IH131,II131,IK131,IL131,IM131,IN131,IO131,IP131,IQ131,IR131,IS131,IT131,IU131,IV131,IW131,IX131,IY131,IZ131),
""
)</f>
        <v/>
      </c>
      <c r="DR131" s="53" t="n"/>
      <c r="DS131" s="46">
        <f>CONCATENATE(D131,$E131,$F131,$G131,H131,$I131,$J131,K131,$L131,$M131,N131,$O131,$P131,$Q131,$R131,$S131,T131,$U131,$V131,$W131,$X131,$Y131,$Z131,$AA131,AB131,AC131,AD131,$AE131,$AF131,$AG131,AH131,AI131,AJ131,AK131,AL131,AM131,AN131,AO131,AP131,AQ131,AR131,AS131,AT131,AU131,AV131,AW131,AX131,AY131,AZ131,BA131,BB131,BC131,BD131,BE131,BF131,BG131,BH131,BI131,BJ131,BK131,BL131,BM131,BN131,BO131,BP131,BQ131,BR131,BS131,BT131,BU131,BV131,BW131,BX131,BY131,BZ131,CA131,CB131,CC131,CD131,CE131,CF131,CG131,CH131,CI131,CJ131,CK131,CL131,CM131,$CN131,$CO131,CP131,$CQ131,$CR131,CS131,CT131,CU131,CV131,CW131,CX131,CY131,CZ131,DA131,DB131,DC131,DD131,DE131,DF131,DG131,DH131,DI131,DJ131,DK131,DL131,DM131,$DN131,$DO131,$DP131,DR131)&lt;&gt;""</f>
        <v/>
      </c>
      <c r="DT131" s="46">
        <f>IF(AND($DS131,$E$4&lt;&gt;""),
IF(LEFT($E$4,2) = "1.",
IF(D131&lt;&gt;"","El CUNE sólo se envía en operaciones de novedad o ajuste. ",""),
IF(D131="","Debes escribir un CUNE válido para realizar operaciones de novedad o ajuste. ","")),
""
)</f>
        <v/>
      </c>
      <c r="DU131" s="46">
        <f>IF($DS131,
IF(E131="","Debes seleccionar el tipo de documento del empleado. ",
IF(_xlfn.IFNA(VLOOKUP(E131,TIPO_DE_DOCUMENTO,1,FALSE),-1)=-1,"El tipo de documento no es válido (por favor seleccionarlo de la lista). ","")
)
)</f>
        <v/>
      </c>
      <c r="DV131" s="46">
        <f>IF($DS131,
IF(F131="","Debes escribir el número de documento del empleado. ","")
)</f>
        <v/>
      </c>
      <c r="DW131" s="46">
        <f>IF($DS131,
IF(G131="","Debes escribir el primer nombre del empleado. ","")
)</f>
        <v/>
      </c>
      <c r="DY131" s="46">
        <f>IF($DS131,
IF(I131="","Debes escribir el primer apellido del empleado. ","")
)</f>
        <v/>
      </c>
      <c r="DZ131" s="46">
        <f>IF($DS131,
IF(J131="","Debes escribir el segundo apellido del empleado. ","")
)</f>
        <v/>
      </c>
      <c r="EB131" s="46">
        <f>IF($DS131,
IF(L131="","Debes escribir la fecha de ingreso del empleado. ",
IF(ISERR(DATE(YEAR(L131),MONTH(L131),DAY(L131))), "El valor ingresado en fecha de ingreso no tiene un formato válido. ","")
)
)</f>
        <v/>
      </c>
      <c r="EC131" s="46">
        <f>IF($DS131,
IF(M131="","Debes escribir el tiempo laborado. ",
IF( IFERROR(INT(M131),1.1) &lt;&gt; IFERROR(_xlfn.NUMBERVALUE(M131),1), "El valor de los días trabajados debe ser un número entero. ", "")
)
)</f>
        <v/>
      </c>
      <c r="ED131" s="46">
        <f>IF($DS131,
IF( AND(N131&lt;&gt;"", ISERR(DATE(YEAR(N131),MONTH(N131),DAY(N131))) ), "El valor ingresado en fecha de ingreso no tiene un formato válido. ",
IF( AND(N131&lt;&gt;"", $E$6&lt;&gt;"", DATE(YEAR(N131), MONTH(N131), 1) &lt;&gt; IFERROR(DATE(MID($E$6, 1, 4), MID($E$6, 6, 2),1), "1/1/1900") ), "La fecha de retiro debe estar dentro del período liquidado. ", "")
)
)</f>
        <v/>
      </c>
      <c r="EE131" s="46">
        <f>IF($DS131,
IF(O131="","Debes seleccionar el tipo de trabajador. ",
IF(_xlfn.IFNA(VLOOKUP(O131,TIPO_DE_TRABAJADOR,1,FALSE),-1)=-1,"El tipo de trabajador no es válido (por favor seleccionarlo de la lista). ","")
)
)</f>
        <v/>
      </c>
      <c r="EF131" s="46">
        <f>IF($DS131,
IF(P131="","Debes seleccionar si es un trabajador dependiente pensionado por vejez. ",
IF(_xlfn.IFNA(VLOOKUP(P131,SUBTIPO_DE_TRABAJADOR,1,FALSE),-1)=-1,"El tipo de trabajador dependiente pensionado por vejez no es válido (por favor seleccionarlo de la lista). ","")
)
)</f>
        <v/>
      </c>
      <c r="EG131" s="46">
        <f>IF($DS131,
IF(Q131="","Debes seleccionar el tipo de contrato del trabajador. ",
IF(_xlfn.IFNA(VLOOKUP(Q131,TIPO_DE_CONTRATO,1,FALSE),-1)=-1,"El tipo de contrato del trabajador no es válido (por favor seleccionarlo de la lista). ","")
)
)</f>
        <v/>
      </c>
      <c r="EH131" s="46">
        <f>IF($DS131,
IF(R131="","Debes seleccionar si es un salario integral. ",
IF(_xlfn.IFNA(VLOOKUP(R131,SI_NO,1,FALSE),-1)=-1,"Valor no válido para salario integral (por favor seleccionarlo de la lista). ","")
)
)</f>
        <v/>
      </c>
      <c r="EI131" s="46">
        <f>IF($DS131,
IF(S131="","Debes seleccionar si el trabajador realiza actividades de riesgo. ",
IF(_xlfn.IFNA(VLOOKUP(S131,SI_NO,1,FALSE),-1)=-1,"Valor no válido para actividad de alto riesgo (por favor seleccionarlo de la lista). ","")
)
)</f>
        <v/>
      </c>
      <c r="EK131" s="46">
        <f>IF($DS131,
IF(U131="","Debes escribir el código del municipio de residencia del trabajador. ",
IF(_xlfn.IFNA(VLOOKUP(U131,MUNICIPIO,1,FALSE),-1)=-1,"El municipio de residencia del trabajador es inválido (por favor seleccionarlo de la lista). ","")
)
)</f>
        <v/>
      </c>
      <c r="EL131" s="46">
        <f>IF($DS131,
IF(V131="","Debes escribir el la dirección de residendia del trabajador. ","")
)</f>
        <v/>
      </c>
      <c r="EM131" s="46">
        <f>IF($DS131,
IF(W131="","Debes escribir la fecha de inicio de la liquidación. ",
IF(ISERR(DATE(YEAR(W131),MONTH(W131),DAY(W131))),"El valor ingresado en fecha de inicio de liquidación no tiene un formato válido. ",
IF( AND($E$6&lt;&gt;"", DATE(YEAR(W131), MONTH(W131), 1) &lt;&gt; IFERROR(DATE(MID($E$6, 1, 4), MID($E$6, 6, 2),1), "1/1/1900") ), "La fecha de inicio de la liquidación debe estar dentro del período liquidado. ", "")
)
)
)</f>
        <v/>
      </c>
      <c r="EN131" s="46">
        <f>IF($DS131,
IF(X131="","Debes escribir la fecha de fin de la liquidación. ",
IF(ISERR(DATE(YEAR(X131),MONTH(X131),DAY(X131))),"El valor ingresado en fecha de fin de liquidación no tiene un formato válido. ",
IF( AND($E$6&lt;&gt;"", DATE(YEAR(X131), MONTH(X131), 1) &lt;&gt; IFERROR(DATE(MID($E$6, 1, 4), MID($E$6, 6, 2),1), "1/1/1900") ), "La fecha de fin de la liquidación debe estar dentro del período liquidado. ", "")
)
)
)</f>
        <v/>
      </c>
      <c r="EO131" s="46">
        <f>IF($DS131,
IF(Y131="","Debes escribir la frecuencia de pago del trabajador. ",
IF(_xlfn.IFNA(VLOOKUP(Y131,PERÍODO_DE_NÓMINA,1,FALSE),-1)=-1,"La frecuencia de pago es inválida (por favor seleccionarlo de la lista). ","")
)
)</f>
        <v/>
      </c>
      <c r="EP131" s="46">
        <f>IF($DS131,
IF(Z131="","Debes escribir la fecha de pago. ",
IF(ISERR(DATE(YEAR(Z131),MONTH(Z131),DAY(Z131))), "El valor ingresado en fecha de pago no tiene un formato válido. ","")
)
)</f>
        <v/>
      </c>
      <c r="EQ131" s="46">
        <f>IF($DS131,
IF(AA131="","Debes escribir el medio de pago. ",
IF(_xlfn.IFNA(VLOOKUP(AA131,MEDIOS_DE_PAGO,1,FALSE),-1)=-1,"El medio de pago es inválido (por favor seleccionarlo de la lista). ","")
)
)</f>
        <v/>
      </c>
      <c r="ER131" s="46">
        <f>OR(AA131='Tablas '!$T$4,AA131='Tablas '!$T$7,AA131='Tablas '!$T$8,AA131='Tablas '!$T$11)</f>
        <v/>
      </c>
      <c r="ES131" s="46">
        <f>IF(AND($DS131,ER131),
IF(AB131="","Debes escribir la entidad bancaria. ",""),
""
)</f>
        <v/>
      </c>
      <c r="ET131" s="46">
        <f>IF(AND($DS131,ER131),
IF(AC131="","Debes escribir el tipo de cuenta bancaria. ",
IF(_xlfn.IFNA(VLOOKUP(AC131,TIPO_DE_CUENTA,1,FALSE),-1)=-1,"El tipo de cuenta bancaria es inválida (por favor seleccionarlo de la lista). ","")
),
""
)</f>
        <v/>
      </c>
      <c r="EU131" s="46">
        <f>IF(AND($DS131,ER131),
IF(AD131="","Debes escribir el número de cuenta bancaria. ",""),
""
)</f>
        <v/>
      </c>
      <c r="EV131" s="46">
        <f>IF($DS131,
IF(AE131="","Debes escribir el valor del sueldo básico. ",
IF( ISERR(_xlfn.NUMBERVALUE(AE131)), "El valor del sueldo básico debe ser un número válido. ", "")
)
)</f>
        <v/>
      </c>
      <c r="EW131" s="46">
        <f>IF($DS131,
IF(AF131="","Debes escribir el número de días trabajados. ",
IF( IFERROR(INT(AF131),1.1) &lt;&gt; IFERROR(_xlfn.NUMBERVALUE(AF131),1), "La cantidad de días trabajados debe ser un número entero. ", "")
)
)</f>
        <v/>
      </c>
      <c r="EX131" s="46">
        <f>IF($DS131,
IF(AG131="","Debes escribir el valor del sueldo trabajado. ",
IF( ISERR(_xlfn.NUMBERVALUE(AG131)), "El valor del sueldo trabajado debe ser un número válido. ", "")
)
)</f>
        <v/>
      </c>
      <c r="EY131" s="46">
        <f>IF($DS131,
IF( AND(AH131&lt;&gt;"", ISERR(_xlfn.NUMBERVALUE(AH131))), "El valor del auxilio de transporte debe ser un número válido. ", "")
)</f>
        <v/>
      </c>
      <c r="EZ131" s="46">
        <f>IF($DS131,
IF( AND(AI131&lt;&gt;"", ISERR(_xlfn.NUMBERVALUE(AI131))), "El valor de viáticos salariales debe ser un número válido. ", "")
)</f>
        <v/>
      </c>
      <c r="FA131" s="46">
        <f>IF($DS131,
IF( AND(AJ131&lt;&gt;"", ISERR(_xlfn.NUMBERVALUE(AJ131))), "El valor de viáticos NO salariales debe ser un número válido. ", "")
)</f>
        <v/>
      </c>
      <c r="FB131" s="46">
        <f>CONCATENATE(AK131,AL131)&lt;&gt;""</f>
        <v/>
      </c>
      <c r="FC131" s="46">
        <f>IF(AND($DS131,FB131),
IF(AK131="","Debes escribir el número de horas extras diurnas. ",
IF( IFERROR(INT(AK131),1.1) &lt;&gt; IFERROR(_xlfn.NUMBERVALUE(AK131),1), "La cantidad de horas extras diurnas debe ser un número entero. ", "")
),
""
)</f>
        <v/>
      </c>
      <c r="FD131" s="46">
        <f>IF(AND($DS131,FB131),
IF(AL131="","Debes escribir el valor de las horas extras diurnas. ",
IF( ISERR(_xlfn.NUMBERVALUE(AL131)), "El valor de las horas extras duirnas debe ser un número válido. ", "")
),
""
)</f>
        <v/>
      </c>
      <c r="FE131" s="46">
        <f>CONCATENATE(AM131,AN131)&lt;&gt;""</f>
        <v/>
      </c>
      <c r="FF131" s="46">
        <f>IF(AND($DS131,FE131),
IF(AM131="","Debes escribir el número de horas extras nocturnas. ",
IF( IFERROR(INT(AM131),1.1) &lt;&gt; IFERROR(_xlfn.NUMBERVALUE(AM131),1), "La cantidad de horas extras nocturnas debe ser un número entero. ", "")
),
""
)</f>
        <v/>
      </c>
      <c r="FG131" s="46">
        <f>IF(AND($DS131,FE131),
IF(AN131="","Debes escribir el valor de las horas extras nocturnas. ",
IF( ISERR(_xlfn.NUMBERVALUE(AN131)), "El valor de las horas extras nocturnas debe ser un número válido. ", "")
),
""
)</f>
        <v/>
      </c>
      <c r="FH131" s="46">
        <f>CONCATENATE(AO131,AP131)&lt;&gt;""</f>
        <v/>
      </c>
      <c r="FI131" s="46">
        <f>IF(AND($DS131,FH131),
IF(AO131="","Debes escribir el número de horas extras diurnas dominicales y festivas. ",
IF( IFERROR(INT(AO131),1.1) &lt;&gt; IFERROR(_xlfn.NUMBERVALUE(AO131),1), "La cantidad de horas extras diurnas dominicales y festivas debe ser un número entero. ", "")
),
""
)</f>
        <v/>
      </c>
      <c r="FJ131" s="46">
        <f>IF(AND($DS131,FH131),
IF(AP131="","Debes escribir el valor de las horas extras diurnas dominicales y festivas. ",
IF( ISERR(_xlfn.NUMBERVALUE(AP131)), "El valor de las horas extras diurnas dominicales y festivas debe ser un número válido. ", "")
),
""
)</f>
        <v/>
      </c>
      <c r="FK131" s="46">
        <f>CONCATENATE(AQ131,AR131)&lt;&gt;""</f>
        <v/>
      </c>
      <c r="FL131" s="46">
        <f>IF(AND($DS131,FK131),
IF(AQ131="","Debes escribir el número de horas extras nocturnas dominicales y festivas. ",
IF( IFERROR(INT(AQ131),1.1) &lt;&gt; IFERROR(_xlfn.NUMBERVALUE(AQ131),1), "La cantidad de horas extras nocturnas dominicales y festivas debe ser un número entero. ", "")
),
""
)</f>
        <v/>
      </c>
      <c r="FM131" s="46">
        <f>IF(AND($DS131,FK131),
IF(AR131="","Debes escribir el valor de las horas extras nocturnas dominicales y festivas. ",
IF( ISERR(_xlfn.NUMBERVALUE(AR131)), "El valor de las horas extras nocturnas dominicales y festivas debe ser un número válido. ", "")
),
""
)</f>
        <v/>
      </c>
      <c r="FN131" s="46">
        <f>CONCATENATE(AS131,AT131)&lt;&gt;""</f>
        <v/>
      </c>
      <c r="FO131" s="46">
        <f>IF(AND($DS131,FN131),
IF(AS131="","Debes escribir el número de horas recargo nocturno. ",
IF( IFERROR(INT(AS131),1.1) &lt;&gt; IFERROR(_xlfn.NUMBERVALUE(AS131),1), "La cantidad de horas recargo nocturno debe ser un número entero. ", "")
),
""
)</f>
        <v/>
      </c>
      <c r="FP131" s="46">
        <f>IF(AND($DS131,FN131),
IF(AT131="","Debes escribir el valor de las horas recargo nocturno. ",
IF( ISERR(_xlfn.NUMBERVALUE(AT131)), "El valor de las horas recargo nocturno debe ser un número válido. ", "")
),
""
)</f>
        <v/>
      </c>
      <c r="FQ131" s="46">
        <f>CONCATENATE(AU131,AV131)&lt;&gt;""</f>
        <v/>
      </c>
      <c r="FR131" s="46">
        <f>IF(AND($DS131,FQ131),
IF(AU131="","Debes escribir el número de horas recargo diurno dominical y festivo. ",
IF( IFERROR(INT(AU131),1.1) &lt;&gt; IFERROR(_xlfn.NUMBERVALUE(AU131),1), "La cantidad de horas recargo diurno dominical y festivo debe ser un número entero. ", "")
),
""
)</f>
        <v/>
      </c>
      <c r="FS131" s="46">
        <f>IF(AND($DS131,FQ131),
IF(AV131="","Debes escribir el valor de las horas recargo diurno dominical y festivo. ",
IF( ISERR(_xlfn.NUMBERVALUE(AV131)), "El valor de las horas recargo diurno dominical y festivo debe ser un número válido. ", "")
),
""
)</f>
        <v/>
      </c>
      <c r="FT131" s="46">
        <f>CONCATENATE(AW131,AX131)&lt;&gt;""</f>
        <v/>
      </c>
      <c r="FU131" s="46">
        <f>IF(AND($DS131,FT131),
IF(AW131="","Debes escribir el número de horas recargo nocturno dominical y festivo. ",
IF( IFERROR(INT(AW131),1.1) &lt;&gt; IFERROR(_xlfn.NUMBERVALUE(AW131),1), "La cantidad de horas recargo nocturno dominical y festivo debe ser un número entero. ", "")
),
""
)</f>
        <v/>
      </c>
      <c r="FV131" s="46">
        <f>IF(AND($DS131,FT131),
IF(AX131="","Debes escribir el valor de las horas recargo nocturno dominical y festivo. ",
IF( ISERR(_xlfn.NUMBERVALUE(AX131)), "El valor de las horas recargo nocturno dominical y festivo debe ser un número válido. ", "")
),
""
)</f>
        <v/>
      </c>
      <c r="FW131" s="46">
        <f>CONCATENATE(AY131,AZ131)&lt;&gt;""</f>
        <v/>
      </c>
      <c r="FX131" s="46">
        <f>IF(AND($DS131,FW131),
IF(AY131="","Debes escribir el número de días de vacaciones comunes. ",
IF( IFERROR(INT(AY131),1.1) &lt;&gt; IFERROR(_xlfn.NUMBERVALUE(AY131),1), "La cantidad de días de vacaciones comunes debe ser un número entero. ", "")
),
""
)</f>
        <v/>
      </c>
      <c r="FY131" s="46">
        <f>IF(AND($DS131,FW131),
IF(AZ131="","Debes escribir el valor de las vacaciones comunes. ",
IF( ISERR(_xlfn.NUMBERVALUE(AZ131)), "El valor de las vacaciones comunes debe ser un número válido. ", "")
),
""
)</f>
        <v/>
      </c>
      <c r="FZ131" s="46">
        <f>CONCATENATE(BA131,BB131)&lt;&gt;""</f>
        <v/>
      </c>
      <c r="GA131" s="46">
        <f>IF(AND($DS131,FZ131),
IF(BA131="","Debes escribir el número de días de vacaciones compensadas. ",
IF( IFERROR(INT(BA131),1.1) &lt;&gt; IFERROR(_xlfn.NUMBERVALUE(BA131),1), "La cantidad de días de vacaciones compensadas debe ser un número entero. ", "")
),
""
)</f>
        <v/>
      </c>
      <c r="GB131" s="46">
        <f>IF(AND($DS131,FZ131),
IF(BB131="","Debes escribir el valor de las vacaciones compensadas. ",
IF( ISERR(_xlfn.NUMBERVALUE(BB131)), "El valor de las vacaciones compensadas debe ser un número válido. ", "")
),
""
)</f>
        <v/>
      </c>
      <c r="GC131" s="46">
        <f>CONCATENATE(BC131,BD131)&lt;&gt;""</f>
        <v/>
      </c>
      <c r="GD131" s="46">
        <f>IF(AND($DS131,GC131),
IF(BC131="","Debes escribir el número de días de prima salarial. ",
IF( IFERROR(INT(BC131),1.1) &lt;&gt; IFERROR(_xlfn.NUMBERVALUE(BC131),1), "La cantidad de días de prima salarial debe ser un número entero. ", "")
),
""
)</f>
        <v/>
      </c>
      <c r="GE131" s="46">
        <f>IF(AND($DS131,GC131),
IF(BD131="","Debes escribir el valor de los días de prima salarial. ",
IF( ISERR(_xlfn.NUMBERVALUE(BD131)), "El valor de los días de prima salarial debe ser un número válido. ", "")
),
""
)</f>
        <v/>
      </c>
      <c r="GF131" s="46">
        <f>IF($DS131,
IF( AND(BE131&lt;&gt;"", ISERR(_xlfn.NUMBERVALUE(BE131))), "El valor de la prima NO saliarial debe ser un número válido. ", "")
)</f>
        <v/>
      </c>
      <c r="GG131" s="46">
        <f>CONCATENATE(BF131,BG131,BH131)&lt;&gt;""</f>
        <v/>
      </c>
      <c r="GH131" s="46">
        <f>IF(AND($DS131,GG131),
IF(BF131="","Debes escribir el valor de las cesantías. ",
IF( ISERR(_xlfn.NUMBERVALUE(BF131)), "El valor de las cesantías debe ser un número válido. ", "")
),
""
)</f>
        <v/>
      </c>
      <c r="GI131" s="46">
        <f>IF(AND($DS131,GG131),
IF(BG131="","Debes escribir el % de cesantías. ",
IF( ISERR(_xlfn.NUMBERVALUE(BG131)), "El % de cesantías debe ser un número válido. ", "")
),
""
)</f>
        <v/>
      </c>
      <c r="GJ131" s="46">
        <f>IF(AND($DS131,GG131),
IF(BH131="","Debes escribir el valor de intereses de cesantías. ",
IF( ISERR(_xlfn.NUMBERVALUE(BH131)), "El valor de intereses de cesantías debe ser un número válido. ", "")
),
""
)</f>
        <v/>
      </c>
      <c r="GK131" s="46">
        <f>CONCATENATE(BI131,BJ131,BK131)&lt;&gt;""</f>
        <v/>
      </c>
      <c r="GL131" s="46">
        <f>IF(AND($DS131,GK131),
IF(BI131="","Debes escribir el número de días de incapacidad. ",
IF( IFERROR(INT(BI131),1.1) &lt;&gt; IFERROR(_xlfn.NUMBERVALUE(BI131),1), "La cantidad de días de incapacidad debe ser un número entero. ", "")
),
""
)</f>
        <v/>
      </c>
      <c r="GM131" s="46">
        <f>IF(AND($DS131,GK131),
IF(BJ131="","Debes escribir el tipo de incapacidad. ",
IF(_xlfn.IFNA(VLOOKUP(BJ131,TIPO_DE_INCAPACIDAD,1,FALSE),-1)=-1,"El tipo de incapacidad es inválida (por favor seleccionarlo de la lista). ","")
),
""
)</f>
        <v/>
      </c>
      <c r="GN131" s="46">
        <f>IF(AND($DS131,GK131),
IF(BK131="","Debes escribir el valor de la incapacidad. ",
IF( ISERR(_xlfn.NUMBERVALUE(BK131)), "El valor de la incapacidad debe ser un número válido. ", "")
),
""
)</f>
        <v/>
      </c>
      <c r="GO131" s="46">
        <f>CONCATENATE(BL131,BM131)&lt;&gt;""</f>
        <v/>
      </c>
      <c r="GP131" s="46">
        <f>IF(AND($DS131,GO131),
IF(BL131="","Debes escribir el número de días de licencia de maternidad o paternidad. ",
IF( IFERROR(INT(BL131),1.1) &lt;&gt; IFERROR(_xlfn.NUMBERVALUE(BL131),1), "La cantidad de días de licencia de maternidad o paternidad debe ser un número entero. ", "")
),
""
)</f>
        <v/>
      </c>
      <c r="GQ131" s="46">
        <f>IF(AND($DS131,GO131),
IF(BM131="","Debes escribir el valor de la licencia de maternidad o paternidad. ",
IF( ISERR(_xlfn.NUMBERVALUE(BM131)), "El valor de la licencia de maternidad o paternidad debe ser un número válido. ", "")
),
""
)</f>
        <v/>
      </c>
      <c r="GR131" s="46">
        <f>CONCATENATE(BN131,BO131)&lt;&gt;""</f>
        <v/>
      </c>
      <c r="GS131" s="46">
        <f>IF(AND($DS131,GR131),
IF(BN131="","Debes escribir el número de días de licencia remunerada. ",
IF( IFERROR(INT(BN131),1.1) &lt;&gt; IFERROR(_xlfn.NUMBERVALUE(BN131),1), "La cantidad de días de licencia remunerada debe ser un número entero. ", "")
),
""
)</f>
        <v/>
      </c>
      <c r="GT131" s="46">
        <f>IF(AND($DS131,GR131),
IF(BO131="","Debes escribir el valor de la licencia remunerada. ",
IF( ISERR(_xlfn.NUMBERVALUE(BO131)), "El valor de la licencia remunerada debe ser un número válido. ", "")
),
""
)</f>
        <v/>
      </c>
      <c r="GU131" s="46">
        <f>IF($DS131,
IF( AND(BP131&lt;&gt;"", ISERR(_xlfn.NUMBERVALUE(BP131))), "El valor de la licencia NO remunerada debe ser un número válido. ", "")
)</f>
        <v/>
      </c>
      <c r="GV131" s="46">
        <f>IF($DS131,
IF( AND(BQ131&lt;&gt;"", ISERR(_xlfn.NUMBERVALUE(BQ131))), "El valor de auxilios salariales debe ser un número válido. ", "")
)</f>
        <v/>
      </c>
      <c r="GW131" s="46">
        <f>IF($DS131,
IF( AND(BR131&lt;&gt;"", ISERR(_xlfn.NUMBERVALUE(BR131))), "El valor de auxilios NO salariales debe ser un número válido. ", "")
)</f>
        <v/>
      </c>
      <c r="GX131" s="46">
        <f>IF($DS131,
IF( AND(BS131&lt;&gt;"", ISERR(_xlfn.NUMBERVALUE(BS131))), "El valor de bonos salariales debe ser un número válido. ", "")
)</f>
        <v/>
      </c>
      <c r="GY131" s="46">
        <f>IF($DS131,
IF( AND(BT131&lt;&gt;"", ISERR(_xlfn.NUMBERVALUE(BT131))), "El valor de bonos NO salariales debe ser un número válido. ", "")
)</f>
        <v/>
      </c>
      <c r="GZ131" s="46">
        <f>IF($DS131,
IF( AND(BU131&lt;&gt;"", ISERR(_xlfn.NUMBERVALUE(BU131))), "El valor de bonos salariales de alimentación debe ser un número válido. ", "")
)</f>
        <v/>
      </c>
      <c r="HA131" s="46">
        <f>IF($DS131,
IF( AND(BV131&lt;&gt;"", ISERR(_xlfn.NUMBERVALUE(BV131))), "El valor de bonos NO salariales de alimentación debe ser un número válido. ", "")
)</f>
        <v/>
      </c>
      <c r="HB131" s="46">
        <f>IF($DS131,
IF( AND(BW131&lt;&gt;"", ISERR(_xlfn.NUMBERVALUE(BW131))), "El valor de bonificaciones salariales debe ser un número válido. ", "")
)</f>
        <v/>
      </c>
      <c r="HC131" s="46">
        <f>IF($DS131,
IF( AND(BX131&lt;&gt;"", ISERR(_xlfn.NUMBERVALUE(BX131))), "El valor de bonificaciones NO salariales debe ser un número válido. ", "")
)</f>
        <v/>
      </c>
      <c r="HD131" s="46">
        <f>IF($DS131,
IF( AND(BY131&lt;&gt;"", ISERR(_xlfn.NUMBERVALUE(BY131))), "El valor de compensaciones ordinarias debe ser un número válido. ", "")
)</f>
        <v/>
      </c>
      <c r="HE131" s="46">
        <f>IF($DS131,
IF( AND(BZ131&lt;&gt;"", ISERR(_xlfn.NUMBERVALUE(BZ131))), "El valor de compensaciones extraordinarias debe ser un número válido. ", "")
)</f>
        <v/>
      </c>
      <c r="HF131" s="46">
        <f>IF($DS131,
IF( AND(CA131&lt;&gt;"", ISERR(_xlfn.NUMBERVALUE(CA131))), "El valor de comisiones debe ser un número válido. ", "")
)</f>
        <v/>
      </c>
      <c r="HG131" s="46">
        <f>IF($DS131,
IF( AND(CB131&lt;&gt;"", ISERR(_xlfn.NUMBERVALUE(CB131))), "El valor de ausencia por huega debe ser un número válido. ", "")
)</f>
        <v/>
      </c>
      <c r="HH131" s="46">
        <f>IF($DS131,
IF( AND(CC131&lt;&gt;"", ISERR(_xlfn.NUMBERVALUE(CC131))), "El valor de anticipos debe ser un número válido. ", "")
)</f>
        <v/>
      </c>
      <c r="HI131" s="46">
        <f>IF($DS131,
IF( AND(CD131&lt;&gt;"", ISERR(_xlfn.NUMBERVALUE(CD131))), "El valor de pagos a terceros debe ser un número válido. ", "")
)</f>
        <v/>
      </c>
      <c r="HJ131" s="46">
        <f>IF($DS131,
IF( AND(CE131&lt;&gt;"", ISERR(_xlfn.NUMBERVALUE(CE131))), "El valor de dotación debe ser un número válido. ", "")
)</f>
        <v/>
      </c>
      <c r="HK131" s="46">
        <f>IF($DS131,
IF( AND(CF131&lt;&gt;"", ISERR(_xlfn.NUMBERVALUE(CF131))), "El valor de apoyo sostenibilidad debe ser un número válido. ", "")
)</f>
        <v/>
      </c>
      <c r="HL131" s="46">
        <f>IF($DS131,
IF( AND(CG131&lt;&gt;"", ISERR(_xlfn.NUMBERVALUE(CG131))), "El valor de teletrabajo debe ser un número válido. ", "")
)</f>
        <v/>
      </c>
      <c r="HM131" s="46">
        <f>IF($DS131,
IF( AND(CH131&lt;&gt;"", ISERR(_xlfn.NUMBERVALUE(CH131))), "El valor de bonificación de retiro debe ser un número válido. ", "")
)</f>
        <v/>
      </c>
      <c r="HN131" s="46">
        <f>IF($DS131,
IF( AND(CI131&lt;&gt;"", ISERR(_xlfn.NUMBERVALUE(CI131))), "El valor de indemnización de retiro debe ser un número válido. ", "")
)</f>
        <v/>
      </c>
      <c r="HO131" s="46">
        <f>IF($DS131,
IF( AND(CJ131&lt;&gt;"", ISERR(_xlfn.NUMBERVALUE(CJ131))), "El valor de reintegros debe ser un número válido. ", "")
)</f>
        <v/>
      </c>
      <c r="HP131" s="46">
        <f>CONCATENATE(CK131,CL131,CM131)&lt;&gt;""</f>
        <v/>
      </c>
      <c r="HQ131" s="46">
        <f>IF(AND($DS131,HP131),
IF(CK131="","Debes escribir la descripción de otro concepto no categorizado. ",""),
""
)</f>
        <v/>
      </c>
      <c r="HR131" s="46">
        <f>IF(AND($DS131,HP131),
IF(CONCATENATE(CL131,CM131)="","Debes escribir al menos un valor de concepto no categorizado (salarial o no salarial). ",
IF(ISERR(_xlfn.NUMBERVALUE(CL131)),"El valor salarial concepto no categorizado debe ser un número válido. ","")
),
""
)</f>
        <v/>
      </c>
      <c r="HS131" s="46">
        <f>IF(AND($DS131,HP131),
IF(CONCATENATE(CL131,CM131)="","Debes escribir al menos un valor de concepto no categorizado (salarial o no salarial). ",
IF(ISERR(_xlfn.NUMBERVALUE(CM131)),"El valor NO salarial concepto no categorizado debe ser un número válido. ","")
),
""
)</f>
        <v/>
      </c>
      <c r="HT131" s="46">
        <f>IF($DS131,
IF(CN131="","Debes escribir el porcentaje del aporte a salud. ",
IF( ISERR(_xlfn.NUMBERVALUE(CN131)), "El valor del porcentaje del aporte a salud debe ser un número válido. ", "")
)
)</f>
        <v/>
      </c>
      <c r="HU131" s="46">
        <f>IF($DS131,
IF(CO131="","Debes escribir el valor del aporte a salud. ",
IF( ISERR(_xlfn.NUMBERVALUE(CO131)), "El valor del aporte a salud debe ser un número válido. ", "")
)
)</f>
        <v/>
      </c>
      <c r="HV131" s="46">
        <f>IF($DS131,
IF( AND(CP131&lt;&gt;"", ISERR(_xlfn.NUMBERVALUE(CP131))), "El valor plan complementario debe ser un número válido. ", "")
)</f>
        <v/>
      </c>
      <c r="HW131" s="46">
        <f>IF($DS131,
IF(CQ131="","Debes escribir el porcentaje del aporte a pensión. ",
IF( ISERR(_xlfn.NUMBERVALUE(CQ131)), "El valor del porcentaje del aporte a pensión debe ser un número válido. ", "")
)
)</f>
        <v/>
      </c>
      <c r="HX131" s="46">
        <f>IF($DS131,
IF(CR131="","Debes escribir el valor del aporte a pensión. ",
IF( ISERR(_xlfn.NUMBERVALUE(CR131)), "El valor del aporte a salud debe ser un número válido. ", "")
)
)</f>
        <v/>
      </c>
      <c r="HY131" s="46">
        <f>IF($DS131,
IF( AND(CS131&lt;&gt;"", ISERR(_xlfn.NUMBERVALUE(CS131))), "El valor pensión voluntaria debe ser un número válido. ", "")
)</f>
        <v/>
      </c>
      <c r="HZ131" s="46">
        <f>CONCATENATE(CT131,CU131,CV131,CW131)&lt;&gt;""</f>
        <v/>
      </c>
      <c r="IA131" s="46">
        <f>IF(AND($DS131,HZ131),
IF(CT131="","Debes escribir el % del fondo de seguridad pensional. ",
IF( ISERR(_xlfn.NUMBERVALUE(CT131)), "El % del fondo de seguridad debe ser un número válido. ", "")
),
""
)</f>
        <v/>
      </c>
      <c r="IB131" s="46">
        <f>IF(AND($DS131,HZ131),
IF(CU131="","Debes escribir el valor del aporte al fondo de solidaridad pensional. ",
IF( ISERR(_xlfn.NUMBERVALUE(CU131)), "El valor del aporte al fondo de solidaridad pensional debe ser un número válido. ", "")
),
""
)</f>
        <v/>
      </c>
      <c r="IC131" s="46">
        <f>IF(AND($DS131,HZ131),
IF(CV131="","Debes escribir el % del fondo de subsistencia. ",
IF( ISERR(_xlfn.NUMBERVALUE(CV131)), "El % del fondo de subsistencia debe ser un número válido. ", "")
),
""
)</f>
        <v/>
      </c>
      <c r="ID131" s="46">
        <f>IF(AND($DS131,HZ131),
IF(CW131="","Debes escribir el valor del fondo de subsistencia. ",
IF( ISERR(_xlfn.NUMBERVALUE(CW131)), "El valor del fondo de subsistencia debe ser un número válido. ", "")
),
""
)</f>
        <v/>
      </c>
      <c r="IE131" s="46">
        <f>CONCATENATE(CX131,CY131)&lt;&gt;""</f>
        <v/>
      </c>
      <c r="IF131" s="46">
        <f>IF(AND($DS131,IE131),
IF(CX131="","Debes escribir el % de sindicato. ",
IF( ISERR(_xlfn.NUMBERVALUE(CX131)), "El % de sindicato debe ser un número válido. ", "")
),
""
)</f>
        <v/>
      </c>
      <c r="IG131" s="46">
        <f>IF(AND($DS131,IE131),
IF(CY131="","Debes escribir el valor del sindicato. ",
IF( ISERR(_xlfn.NUMBERVALUE(CY131)), "El valor del sindicato debe ser un número válido. ", "")
),
""
)</f>
        <v/>
      </c>
      <c r="IH131" s="46">
        <f>IF($DS131,
IF( AND(CZ131&lt;&gt;"", ISERR(_xlfn.NUMBERVALUE(CZ131))), "El valor de sanción pública debe ser un número válido. ", "")
)</f>
        <v/>
      </c>
      <c r="II131" s="46">
        <f>IF($DS131,
IF( AND(DA131&lt;&gt;"", ISERR(_xlfn.NUMBERVALUE(DA131))), "El valor de sanción privada debe ser un número válido. ", "")
)</f>
        <v/>
      </c>
      <c r="IJ131" s="46">
        <f>CONCATENATE(DB131,DC131)&lt;&gt;""</f>
        <v/>
      </c>
      <c r="IK131" s="46">
        <f>IF(AND($DS131,IJ131),
IF(DB131="","Debes escribir la descripción de libranza. ",""),
""
)</f>
        <v/>
      </c>
      <c r="IL131" s="46">
        <f>IF(AND($DS131,IJ131),
IF(DC131="","Debes escribir la cuota libranza. ",
IF(ISERR(_xlfn.NUMBERVALUE(DC131)),"El valor de la cuota libranza debe ser un número válido. ","")
),
""
)</f>
        <v/>
      </c>
      <c r="IM131" s="46">
        <f>IF($DS131,
IF( AND(DD131&lt;&gt;"", ISERR(_xlfn.NUMBERVALUE(DD131))), "El valor de pagos a terceros debe ser un número válido. ", "")
)</f>
        <v/>
      </c>
      <c r="IN131" s="46">
        <f>IF($DS131,
IF( AND(DE131&lt;&gt;"", ISERR(_xlfn.NUMBERVALUE(DE131))), "El valor de anticipos debe ser un número válido. ", "")
)</f>
        <v/>
      </c>
      <c r="IO131" s="46">
        <f>IF($DS131,
IF( AND(DF131&lt;&gt;"", ISERR(_xlfn.NUMBERVALUE(DF131))), "El valor de AFC debe ser un número válido. ", "")
)</f>
        <v/>
      </c>
      <c r="IP131" s="46">
        <f>IF($DS131,
IF( AND(DG131&lt;&gt;"", ISERR(_xlfn.NUMBERVALUE(DG131))), "El valor de rete-fuente debe ser un número válido. ", "")
)</f>
        <v/>
      </c>
      <c r="IQ131" s="46">
        <f>IF($DS131,
IF( AND(DH131&lt;&gt;"", ISERR(_xlfn.NUMBERVALUE(DH131))), "El valor de cooperativa de trabajo debe ser un número válido. ", "")
)</f>
        <v/>
      </c>
      <c r="IR131" s="46">
        <f>IF($DS131,
IF( AND(DI131&lt;&gt;"", ISERR(_xlfn.NUMBERVALUE(DI131))), "El valor de embargo fiscal debe ser un número válido. ", "")
)</f>
        <v/>
      </c>
      <c r="IS131" s="46">
        <f>IF($DS131,
IF( AND(DJ131&lt;&gt;"", ISERR(_xlfn.NUMBERVALUE(DJ131))), "El valor de educación debe ser un número válido. ", "")
)</f>
        <v/>
      </c>
      <c r="IT131" s="46">
        <f>IF($DS131,
IF( AND(DK131&lt;&gt;"", ISERR(_xlfn.NUMBERVALUE(DK131))), "El valor de reintegro debe ser un número válido. ", "")
)</f>
        <v/>
      </c>
      <c r="IU131" s="46">
        <f>IF($DS131,
IF( AND(DL131&lt;&gt;"", ISERR(_xlfn.NUMBERVALUE(DL131))), "El valor de deuda debe ser un número válido. ", "")
)</f>
        <v/>
      </c>
      <c r="IV131" s="46">
        <f>IF($DS131,
IF( AND(DM131&lt;&gt;"", ISERR(_xlfn.NUMBERVALUE(DM131))), "El valor de otras deducciones debe ser un número válido. ", "")
)</f>
        <v/>
      </c>
      <c r="IW131" s="46">
        <f>IF($DS131,
IF(DN131="","Debes escribir el valor de los devengos totales. ",
IF( ISERR(_xlfn.NUMBERVALUE(DN131)), "El valor de los devengos totales debe ser un número válido. ", "")
)
)</f>
        <v/>
      </c>
      <c r="IX131" s="46">
        <f>IF($DS131,
IF(DO131="","Debes escribir el valor de las deducciones totales. ",
IF( ISERR(_xlfn.NUMBERVALUE(DO131)), "El valor de las deducciones totales debe ser un número válido. ", "")
)
)</f>
        <v/>
      </c>
      <c r="IY131" s="46">
        <f>IF($DS131,
IF(DP131="","Debes escribir el valor del salario total. ",
IF( ISERR(_xlfn.NUMBERVALUE(DP131)), "El valor del salario total debe ser un número válido. ", "")
)
)</f>
        <v/>
      </c>
    </row>
    <row r="132">
      <c r="B132" s="48" t="n">
        <v>120</v>
      </c>
      <c r="C132" s="61">
        <f>IF(AND(DS132,DP132&lt;&gt;""),
IF(DQ132="","OK","Error"),
""
)</f>
        <v/>
      </c>
      <c r="D132" s="53" t="n"/>
      <c r="E132" s="52" t="n"/>
      <c r="F132" s="112" t="n"/>
      <c r="G132" s="52" t="n"/>
      <c r="H132" s="53" t="n"/>
      <c r="I132" s="52" t="n"/>
      <c r="J132" s="52" t="n"/>
      <c r="K132" s="53" t="n"/>
      <c r="L132" s="55" t="n"/>
      <c r="M132" s="108" t="n"/>
      <c r="N132" s="56" t="n"/>
      <c r="O132" s="52" t="n"/>
      <c r="P132" s="52" t="n"/>
      <c r="Q132" s="52" t="n"/>
      <c r="R132" s="52" t="n"/>
      <c r="S132" s="52" t="n"/>
      <c r="T132" s="53" t="n"/>
      <c r="U132" s="52" t="n"/>
      <c r="V132" s="52" t="n"/>
      <c r="W132" s="55" t="n"/>
      <c r="X132" s="55" t="n"/>
      <c r="Y132" s="52" t="n"/>
      <c r="Z132" s="55" t="n"/>
      <c r="AA132" s="52" t="n"/>
      <c r="AB132" s="53" t="n"/>
      <c r="AC132" s="53" t="n"/>
      <c r="AD132" s="53" t="n"/>
      <c r="AE132" s="177" t="n"/>
      <c r="AF132" s="113" t="n"/>
      <c r="AG132" s="177" t="n"/>
      <c r="AH132" s="178" t="n"/>
      <c r="AI132" s="178" t="n"/>
      <c r="AJ132" s="178" t="n"/>
      <c r="AK132" s="114" t="n"/>
      <c r="AL132" s="178" t="n"/>
      <c r="AM132" s="114" t="n"/>
      <c r="AN132" s="178" t="n"/>
      <c r="AO132" s="114" t="n"/>
      <c r="AP132" s="178" t="n"/>
      <c r="AQ132" s="114" t="n"/>
      <c r="AR132" s="178" t="n"/>
      <c r="AS132" s="114" t="n"/>
      <c r="AT132" s="178" t="n"/>
      <c r="AU132" s="114" t="n"/>
      <c r="AV132" s="178" t="n"/>
      <c r="AW132" s="114" t="n"/>
      <c r="AX132" s="178" t="n"/>
      <c r="AY132" s="114" t="n"/>
      <c r="AZ132" s="178" t="n"/>
      <c r="BA132" s="114" t="n"/>
      <c r="BB132" s="178" t="n"/>
      <c r="BC132" s="114" t="n"/>
      <c r="BD132" s="178" t="n"/>
      <c r="BE132" s="178" t="n"/>
      <c r="BF132" s="178" t="n"/>
      <c r="BG132" s="59" t="n"/>
      <c r="BH132" s="178" t="n"/>
      <c r="BI132" s="114" t="n"/>
      <c r="BJ132" s="53" t="n"/>
      <c r="BK132" s="178" t="n"/>
      <c r="BL132" s="114" t="n"/>
      <c r="BM132" s="178" t="n"/>
      <c r="BN132" s="114" t="n"/>
      <c r="BO132" s="178" t="n"/>
      <c r="BP132" s="178" t="n"/>
      <c r="BQ132" s="178" t="n"/>
      <c r="BR132" s="178" t="n"/>
      <c r="BS132" s="178" t="n"/>
      <c r="BT132" s="178" t="n"/>
      <c r="BU132" s="178" t="n"/>
      <c r="BV132" s="178" t="n"/>
      <c r="BW132" s="178" t="n"/>
      <c r="BX132" s="178" t="n"/>
      <c r="BY132" s="178" t="n"/>
      <c r="BZ132" s="178" t="n"/>
      <c r="CA132" s="178" t="n"/>
      <c r="CB132" s="178" t="n"/>
      <c r="CC132" s="178" t="n"/>
      <c r="CD132" s="178" t="n"/>
      <c r="CE132" s="178" t="n"/>
      <c r="CF132" s="178" t="n"/>
      <c r="CG132" s="178" t="n"/>
      <c r="CH132" s="178" t="n"/>
      <c r="CI132" s="178" t="n"/>
      <c r="CJ132" s="178" t="n"/>
      <c r="CK132" s="53" t="n"/>
      <c r="CL132" s="178" t="n"/>
      <c r="CM132" s="178" t="n"/>
      <c r="CN132" s="60" t="n"/>
      <c r="CO132" s="177" t="n"/>
      <c r="CP132" s="178" t="n"/>
      <c r="CQ132" s="60" t="n"/>
      <c r="CR132" s="177" t="n"/>
      <c r="CS132" s="178" t="n"/>
      <c r="CT132" s="59" t="n"/>
      <c r="CU132" s="178" t="n"/>
      <c r="CV132" s="59" t="n"/>
      <c r="CW132" s="178" t="n"/>
      <c r="CX132" s="59" t="n"/>
      <c r="CY132" s="178" t="n"/>
      <c r="CZ132" s="178" t="n"/>
      <c r="DA132" s="178" t="n"/>
      <c r="DB132" s="53" t="n"/>
      <c r="DC132" s="178" t="n"/>
      <c r="DD132" s="178" t="n"/>
      <c r="DE132" s="178" t="n"/>
      <c r="DF132" s="178" t="n"/>
      <c r="DG132" s="178" t="n"/>
      <c r="DH132" s="178" t="n"/>
      <c r="DI132" s="178" t="n"/>
      <c r="DJ132" s="178" t="n"/>
      <c r="DK132" s="178" t="n"/>
      <c r="DL132" s="178" t="n"/>
      <c r="DM132" s="178" t="n"/>
      <c r="DN132" s="177" t="n"/>
      <c r="DO132" s="177" t="n"/>
      <c r="DP132" s="177" t="n"/>
      <c r="DQ132" s="76">
        <f>IF(AND(DS132,DP132&lt;&gt;""),
CONCATENATE(DT132,DU132,DV132,DW132,DX132,DY132,DZ132,EA132,EB132,EC132,ED132,EE132,EF132,EG132,EH132,EI132,EJ132,EK132,EL132,EM132,EN132,EO132,EP132,EQ132,ES132,ET132,EU132,EV132,EW132,EX132,EY132,EZ132,FA132,FC132,FD132,FF132,FG132,FI132,FJ132,FL132,FM132,FO132,FP132,FR132,FS132,FU132,FV132,FX132,FY132,GA132,GB132,GD132,GE132,GF132,GH132,GI132,GJ132,GL132,GM132,GN132,GP132,GQ132,GS132,GT132,GU132,GV132,GW132,GX132,GY132,GZ132,HA132,HB132,HC132,HD132,HE132,HF132,HG132,HH132,HI132,HJ132,HK132,HL132,HM132,HN132,HO132,HQ132,HR132,HS132,HT132,HU132,HV132,HW132,HX132,HY132,IA132,IB132,IC132,ID132,IF132,IG132,IH132,II132,IK132,IL132,IM132,IN132,IO132,IP132,IQ132,IR132,IS132,IT132,IU132,IV132,IW132,IX132,IY132,IZ132),
""
)</f>
        <v/>
      </c>
      <c r="DR132" s="53" t="n"/>
      <c r="DS132" s="46">
        <f>CONCATENATE(D132,$E132,$F132,$G132,H132,$I132,$J132,K132,$L132,$M132,N132,$O132,$P132,$Q132,$R132,$S132,T132,$U132,$V132,$W132,$X132,$Y132,$Z132,$AA132,AB132,AC132,AD132,$AE132,$AF132,$AG132,AH132,AI132,AJ132,AK132,AL132,AM132,AN132,AO132,AP132,AQ132,AR132,AS132,AT132,AU132,AV132,AW132,AX132,AY132,AZ132,BA132,BB132,BC132,BD132,BE132,BF132,BG132,BH132,BI132,BJ132,BK132,BL132,BM132,BN132,BO132,BP132,BQ132,BR132,BS132,BT132,BU132,BV132,BW132,BX132,BY132,BZ132,CA132,CB132,CC132,CD132,CE132,CF132,CG132,CH132,CI132,CJ132,CK132,CL132,CM132,$CN132,$CO132,CP132,$CQ132,$CR132,CS132,CT132,CU132,CV132,CW132,CX132,CY132,CZ132,DA132,DB132,DC132,DD132,DE132,DF132,DG132,DH132,DI132,DJ132,DK132,DL132,DM132,$DN132,$DO132,$DP132,DR132)&lt;&gt;""</f>
        <v/>
      </c>
      <c r="DT132" s="46">
        <f>IF(AND($DS132,$E$4&lt;&gt;""),
IF(LEFT($E$4,2) = "1.",
IF(D132&lt;&gt;"","El CUNE sólo se envía en operaciones de novedad o ajuste. ",""),
IF(D132="","Debes escribir un CUNE válido para realizar operaciones de novedad o ajuste. ","")),
""
)</f>
        <v/>
      </c>
      <c r="DU132" s="46">
        <f>IF($DS132,
IF(E132="","Debes seleccionar el tipo de documento del empleado. ",
IF(_xlfn.IFNA(VLOOKUP(E132,TIPO_DE_DOCUMENTO,1,FALSE),-1)=-1,"El tipo de documento no es válido (por favor seleccionarlo de la lista). ","")
)
)</f>
        <v/>
      </c>
      <c r="DV132" s="46">
        <f>IF($DS132,
IF(F132="","Debes escribir el número de documento del empleado. ","")
)</f>
        <v/>
      </c>
      <c r="DW132" s="46">
        <f>IF($DS132,
IF(G132="","Debes escribir el primer nombre del empleado. ","")
)</f>
        <v/>
      </c>
      <c r="DY132" s="46">
        <f>IF($DS132,
IF(I132="","Debes escribir el primer apellido del empleado. ","")
)</f>
        <v/>
      </c>
      <c r="DZ132" s="46">
        <f>IF($DS132,
IF(J132="","Debes escribir el segundo apellido del empleado. ","")
)</f>
        <v/>
      </c>
      <c r="EB132" s="46">
        <f>IF($DS132,
IF(L132="","Debes escribir la fecha de ingreso del empleado. ",
IF(ISERR(DATE(YEAR(L132),MONTH(L132),DAY(L132))), "El valor ingresado en fecha de ingreso no tiene un formato válido. ","")
)
)</f>
        <v/>
      </c>
      <c r="EC132" s="46">
        <f>IF($DS132,
IF(M132="","Debes escribir el tiempo laborado. ",
IF( IFERROR(INT(M132),1.1) &lt;&gt; IFERROR(_xlfn.NUMBERVALUE(M132),1), "El valor de los días trabajados debe ser un número entero. ", "")
)
)</f>
        <v/>
      </c>
      <c r="ED132" s="46">
        <f>IF($DS132,
IF( AND(N132&lt;&gt;"", ISERR(DATE(YEAR(N132),MONTH(N132),DAY(N132))) ), "El valor ingresado en fecha de ingreso no tiene un formato válido. ",
IF( AND(N132&lt;&gt;"", $E$6&lt;&gt;"", DATE(YEAR(N132), MONTH(N132), 1) &lt;&gt; IFERROR(DATE(MID($E$6, 1, 4), MID($E$6, 6, 2),1), "1/1/1900") ), "La fecha de retiro debe estar dentro del período liquidado. ", "")
)
)</f>
        <v/>
      </c>
      <c r="EE132" s="46">
        <f>IF($DS132,
IF(O132="","Debes seleccionar el tipo de trabajador. ",
IF(_xlfn.IFNA(VLOOKUP(O132,TIPO_DE_TRABAJADOR,1,FALSE),-1)=-1,"El tipo de trabajador no es válido (por favor seleccionarlo de la lista). ","")
)
)</f>
        <v/>
      </c>
      <c r="EF132" s="46">
        <f>IF($DS132,
IF(P132="","Debes seleccionar si es un trabajador dependiente pensionado por vejez. ",
IF(_xlfn.IFNA(VLOOKUP(P132,SUBTIPO_DE_TRABAJADOR,1,FALSE),-1)=-1,"El tipo de trabajador dependiente pensionado por vejez no es válido (por favor seleccionarlo de la lista). ","")
)
)</f>
        <v/>
      </c>
      <c r="EG132" s="46">
        <f>IF($DS132,
IF(Q132="","Debes seleccionar el tipo de contrato del trabajador. ",
IF(_xlfn.IFNA(VLOOKUP(Q132,TIPO_DE_CONTRATO,1,FALSE),-1)=-1,"El tipo de contrato del trabajador no es válido (por favor seleccionarlo de la lista). ","")
)
)</f>
        <v/>
      </c>
      <c r="EH132" s="46">
        <f>IF($DS132,
IF(R132="","Debes seleccionar si es un salario integral. ",
IF(_xlfn.IFNA(VLOOKUP(R132,SI_NO,1,FALSE),-1)=-1,"Valor no válido para salario integral (por favor seleccionarlo de la lista). ","")
)
)</f>
        <v/>
      </c>
      <c r="EI132" s="46">
        <f>IF($DS132,
IF(S132="","Debes seleccionar si el trabajador realiza actividades de riesgo. ",
IF(_xlfn.IFNA(VLOOKUP(S132,SI_NO,1,FALSE),-1)=-1,"Valor no válido para actividad de alto riesgo (por favor seleccionarlo de la lista). ","")
)
)</f>
        <v/>
      </c>
      <c r="EK132" s="46">
        <f>IF($DS132,
IF(U132="","Debes escribir el código del municipio de residencia del trabajador. ",
IF(_xlfn.IFNA(VLOOKUP(U132,MUNICIPIO,1,FALSE),-1)=-1,"El municipio de residencia del trabajador es inválido (por favor seleccionarlo de la lista). ","")
)
)</f>
        <v/>
      </c>
      <c r="EL132" s="46">
        <f>IF($DS132,
IF(V132="","Debes escribir el la dirección de residendia del trabajador. ","")
)</f>
        <v/>
      </c>
      <c r="EM132" s="46">
        <f>IF($DS132,
IF(W132="","Debes escribir la fecha de inicio de la liquidación. ",
IF(ISERR(DATE(YEAR(W132),MONTH(W132),DAY(W132))),"El valor ingresado en fecha de inicio de liquidación no tiene un formato válido. ",
IF( AND($E$6&lt;&gt;"", DATE(YEAR(W132), MONTH(W132), 1) &lt;&gt; IFERROR(DATE(MID($E$6, 1, 4), MID($E$6, 6, 2),1), "1/1/1900") ), "La fecha de inicio de la liquidación debe estar dentro del período liquidado. ", "")
)
)
)</f>
        <v/>
      </c>
      <c r="EN132" s="46">
        <f>IF($DS132,
IF(X132="","Debes escribir la fecha de fin de la liquidación. ",
IF(ISERR(DATE(YEAR(X132),MONTH(X132),DAY(X132))),"El valor ingresado en fecha de fin de liquidación no tiene un formato válido. ",
IF( AND($E$6&lt;&gt;"", DATE(YEAR(X132), MONTH(X132), 1) &lt;&gt; IFERROR(DATE(MID($E$6, 1, 4), MID($E$6, 6, 2),1), "1/1/1900") ), "La fecha de fin de la liquidación debe estar dentro del período liquidado. ", "")
)
)
)</f>
        <v/>
      </c>
      <c r="EO132" s="46">
        <f>IF($DS132,
IF(Y132="","Debes escribir la frecuencia de pago del trabajador. ",
IF(_xlfn.IFNA(VLOOKUP(Y132,PERÍODO_DE_NÓMINA,1,FALSE),-1)=-1,"La frecuencia de pago es inválida (por favor seleccionarlo de la lista). ","")
)
)</f>
        <v/>
      </c>
      <c r="EP132" s="46">
        <f>IF($DS132,
IF(Z132="","Debes escribir la fecha de pago. ",
IF(ISERR(DATE(YEAR(Z132),MONTH(Z132),DAY(Z132))), "El valor ingresado en fecha de pago no tiene un formato válido. ","")
)
)</f>
        <v/>
      </c>
      <c r="EQ132" s="46">
        <f>IF($DS132,
IF(AA132="","Debes escribir el medio de pago. ",
IF(_xlfn.IFNA(VLOOKUP(AA132,MEDIOS_DE_PAGO,1,FALSE),-1)=-1,"El medio de pago es inválido (por favor seleccionarlo de la lista). ","")
)
)</f>
        <v/>
      </c>
      <c r="ER132" s="46">
        <f>OR(AA132='Tablas '!$T$4,AA132='Tablas '!$T$7,AA132='Tablas '!$T$8,AA132='Tablas '!$T$11)</f>
        <v/>
      </c>
      <c r="ES132" s="46">
        <f>IF(AND($DS132,ER132),
IF(AB132="","Debes escribir la entidad bancaria. ",""),
""
)</f>
        <v/>
      </c>
      <c r="ET132" s="46">
        <f>IF(AND($DS132,ER132),
IF(AC132="","Debes escribir el tipo de cuenta bancaria. ",
IF(_xlfn.IFNA(VLOOKUP(AC132,TIPO_DE_CUENTA,1,FALSE),-1)=-1,"El tipo de cuenta bancaria es inválida (por favor seleccionarlo de la lista). ","")
),
""
)</f>
        <v/>
      </c>
      <c r="EU132" s="46">
        <f>IF(AND($DS132,ER132),
IF(AD132="","Debes escribir el número de cuenta bancaria. ",""),
""
)</f>
        <v/>
      </c>
      <c r="EV132" s="46">
        <f>IF($DS132,
IF(AE132="","Debes escribir el valor del sueldo básico. ",
IF( ISERR(_xlfn.NUMBERVALUE(AE132)), "El valor del sueldo básico debe ser un número válido. ", "")
)
)</f>
        <v/>
      </c>
      <c r="EW132" s="46">
        <f>IF($DS132,
IF(AF132="","Debes escribir el número de días trabajados. ",
IF( IFERROR(INT(AF132),1.1) &lt;&gt; IFERROR(_xlfn.NUMBERVALUE(AF132),1), "La cantidad de días trabajados debe ser un número entero. ", "")
)
)</f>
        <v/>
      </c>
      <c r="EX132" s="46">
        <f>IF($DS132,
IF(AG132="","Debes escribir el valor del sueldo trabajado. ",
IF( ISERR(_xlfn.NUMBERVALUE(AG132)), "El valor del sueldo trabajado debe ser un número válido. ", "")
)
)</f>
        <v/>
      </c>
      <c r="EY132" s="46">
        <f>IF($DS132,
IF( AND(AH132&lt;&gt;"", ISERR(_xlfn.NUMBERVALUE(AH132))), "El valor del auxilio de transporte debe ser un número válido. ", "")
)</f>
        <v/>
      </c>
      <c r="EZ132" s="46">
        <f>IF($DS132,
IF( AND(AI132&lt;&gt;"", ISERR(_xlfn.NUMBERVALUE(AI132))), "El valor de viáticos salariales debe ser un número válido. ", "")
)</f>
        <v/>
      </c>
      <c r="FA132" s="46">
        <f>IF($DS132,
IF( AND(AJ132&lt;&gt;"", ISERR(_xlfn.NUMBERVALUE(AJ132))), "El valor de viáticos NO salariales debe ser un número válido. ", "")
)</f>
        <v/>
      </c>
      <c r="FB132" s="46">
        <f>CONCATENATE(AK132,AL132)&lt;&gt;""</f>
        <v/>
      </c>
      <c r="FC132" s="46">
        <f>IF(AND($DS132,FB132),
IF(AK132="","Debes escribir el número de horas extras diurnas. ",
IF( IFERROR(INT(AK132),1.1) &lt;&gt; IFERROR(_xlfn.NUMBERVALUE(AK132),1), "La cantidad de horas extras diurnas debe ser un número entero. ", "")
),
""
)</f>
        <v/>
      </c>
      <c r="FD132" s="46">
        <f>IF(AND($DS132,FB132),
IF(AL132="","Debes escribir el valor de las horas extras diurnas. ",
IF( ISERR(_xlfn.NUMBERVALUE(AL132)), "El valor de las horas extras duirnas debe ser un número válido. ", "")
),
""
)</f>
        <v/>
      </c>
      <c r="FE132" s="46">
        <f>CONCATENATE(AM132,AN132)&lt;&gt;""</f>
        <v/>
      </c>
      <c r="FF132" s="46">
        <f>IF(AND($DS132,FE132),
IF(AM132="","Debes escribir el número de horas extras nocturnas. ",
IF( IFERROR(INT(AM132),1.1) &lt;&gt; IFERROR(_xlfn.NUMBERVALUE(AM132),1), "La cantidad de horas extras nocturnas debe ser un número entero. ", "")
),
""
)</f>
        <v/>
      </c>
      <c r="FG132" s="46">
        <f>IF(AND($DS132,FE132),
IF(AN132="","Debes escribir el valor de las horas extras nocturnas. ",
IF( ISERR(_xlfn.NUMBERVALUE(AN132)), "El valor de las horas extras nocturnas debe ser un número válido. ", "")
),
""
)</f>
        <v/>
      </c>
      <c r="FH132" s="46">
        <f>CONCATENATE(AO132,AP132)&lt;&gt;""</f>
        <v/>
      </c>
      <c r="FI132" s="46">
        <f>IF(AND($DS132,FH132),
IF(AO132="","Debes escribir el número de horas extras diurnas dominicales y festivas. ",
IF( IFERROR(INT(AO132),1.1) &lt;&gt; IFERROR(_xlfn.NUMBERVALUE(AO132),1), "La cantidad de horas extras diurnas dominicales y festivas debe ser un número entero. ", "")
),
""
)</f>
        <v/>
      </c>
      <c r="FJ132" s="46">
        <f>IF(AND($DS132,FH132),
IF(AP132="","Debes escribir el valor de las horas extras diurnas dominicales y festivas. ",
IF( ISERR(_xlfn.NUMBERVALUE(AP132)), "El valor de las horas extras diurnas dominicales y festivas debe ser un número válido. ", "")
),
""
)</f>
        <v/>
      </c>
      <c r="FK132" s="46">
        <f>CONCATENATE(AQ132,AR132)&lt;&gt;""</f>
        <v/>
      </c>
      <c r="FL132" s="46">
        <f>IF(AND($DS132,FK132),
IF(AQ132="","Debes escribir el número de horas extras nocturnas dominicales y festivas. ",
IF( IFERROR(INT(AQ132),1.1) &lt;&gt; IFERROR(_xlfn.NUMBERVALUE(AQ132),1), "La cantidad de horas extras nocturnas dominicales y festivas debe ser un número entero. ", "")
),
""
)</f>
        <v/>
      </c>
      <c r="FM132" s="46">
        <f>IF(AND($DS132,FK132),
IF(AR132="","Debes escribir el valor de las horas extras nocturnas dominicales y festivas. ",
IF( ISERR(_xlfn.NUMBERVALUE(AR132)), "El valor de las horas extras nocturnas dominicales y festivas debe ser un número válido. ", "")
),
""
)</f>
        <v/>
      </c>
      <c r="FN132" s="46">
        <f>CONCATENATE(AS132,AT132)&lt;&gt;""</f>
        <v/>
      </c>
      <c r="FO132" s="46">
        <f>IF(AND($DS132,FN132),
IF(AS132="","Debes escribir el número de horas recargo nocturno. ",
IF( IFERROR(INT(AS132),1.1) &lt;&gt; IFERROR(_xlfn.NUMBERVALUE(AS132),1), "La cantidad de horas recargo nocturno debe ser un número entero. ", "")
),
""
)</f>
        <v/>
      </c>
      <c r="FP132" s="46">
        <f>IF(AND($DS132,FN132),
IF(AT132="","Debes escribir el valor de las horas recargo nocturno. ",
IF( ISERR(_xlfn.NUMBERVALUE(AT132)), "El valor de las horas recargo nocturno debe ser un número válido. ", "")
),
""
)</f>
        <v/>
      </c>
      <c r="FQ132" s="46">
        <f>CONCATENATE(AU132,AV132)&lt;&gt;""</f>
        <v/>
      </c>
      <c r="FR132" s="46">
        <f>IF(AND($DS132,FQ132),
IF(AU132="","Debes escribir el número de horas recargo diurno dominical y festivo. ",
IF( IFERROR(INT(AU132),1.1) &lt;&gt; IFERROR(_xlfn.NUMBERVALUE(AU132),1), "La cantidad de horas recargo diurno dominical y festivo debe ser un número entero. ", "")
),
""
)</f>
        <v/>
      </c>
      <c r="FS132" s="46">
        <f>IF(AND($DS132,FQ132),
IF(AV132="","Debes escribir el valor de las horas recargo diurno dominical y festivo. ",
IF( ISERR(_xlfn.NUMBERVALUE(AV132)), "El valor de las horas recargo diurno dominical y festivo debe ser un número válido. ", "")
),
""
)</f>
        <v/>
      </c>
      <c r="FT132" s="46">
        <f>CONCATENATE(AW132,AX132)&lt;&gt;""</f>
        <v/>
      </c>
      <c r="FU132" s="46">
        <f>IF(AND($DS132,FT132),
IF(AW132="","Debes escribir el número de horas recargo nocturno dominical y festivo. ",
IF( IFERROR(INT(AW132),1.1) &lt;&gt; IFERROR(_xlfn.NUMBERVALUE(AW132),1), "La cantidad de horas recargo nocturno dominical y festivo debe ser un número entero. ", "")
),
""
)</f>
        <v/>
      </c>
      <c r="FV132" s="46">
        <f>IF(AND($DS132,FT132),
IF(AX132="","Debes escribir el valor de las horas recargo nocturno dominical y festivo. ",
IF( ISERR(_xlfn.NUMBERVALUE(AX132)), "El valor de las horas recargo nocturno dominical y festivo debe ser un número válido. ", "")
),
""
)</f>
        <v/>
      </c>
      <c r="FW132" s="46">
        <f>CONCATENATE(AY132,AZ132)&lt;&gt;""</f>
        <v/>
      </c>
      <c r="FX132" s="46">
        <f>IF(AND($DS132,FW132),
IF(AY132="","Debes escribir el número de días de vacaciones comunes. ",
IF( IFERROR(INT(AY132),1.1) &lt;&gt; IFERROR(_xlfn.NUMBERVALUE(AY132),1), "La cantidad de días de vacaciones comunes debe ser un número entero. ", "")
),
""
)</f>
        <v/>
      </c>
      <c r="FY132" s="46">
        <f>IF(AND($DS132,FW132),
IF(AZ132="","Debes escribir el valor de las vacaciones comunes. ",
IF( ISERR(_xlfn.NUMBERVALUE(AZ132)), "El valor de las vacaciones comunes debe ser un número válido. ", "")
),
""
)</f>
        <v/>
      </c>
      <c r="FZ132" s="46">
        <f>CONCATENATE(BA132,BB132)&lt;&gt;""</f>
        <v/>
      </c>
      <c r="GA132" s="46">
        <f>IF(AND($DS132,FZ132),
IF(BA132="","Debes escribir el número de días de vacaciones compensadas. ",
IF( IFERROR(INT(BA132),1.1) &lt;&gt; IFERROR(_xlfn.NUMBERVALUE(BA132),1), "La cantidad de días de vacaciones compensadas debe ser un número entero. ", "")
),
""
)</f>
        <v/>
      </c>
      <c r="GB132" s="46">
        <f>IF(AND($DS132,FZ132),
IF(BB132="","Debes escribir el valor de las vacaciones compensadas. ",
IF( ISERR(_xlfn.NUMBERVALUE(BB132)), "El valor de las vacaciones compensadas debe ser un número válido. ", "")
),
""
)</f>
        <v/>
      </c>
      <c r="GC132" s="46">
        <f>CONCATENATE(BC132,BD132)&lt;&gt;""</f>
        <v/>
      </c>
      <c r="GD132" s="46">
        <f>IF(AND($DS132,GC132),
IF(BC132="","Debes escribir el número de días de prima salarial. ",
IF( IFERROR(INT(BC132),1.1) &lt;&gt; IFERROR(_xlfn.NUMBERVALUE(BC132),1), "La cantidad de días de prima salarial debe ser un número entero. ", "")
),
""
)</f>
        <v/>
      </c>
      <c r="GE132" s="46">
        <f>IF(AND($DS132,GC132),
IF(BD132="","Debes escribir el valor de los días de prima salarial. ",
IF( ISERR(_xlfn.NUMBERVALUE(BD132)), "El valor de los días de prima salarial debe ser un número válido. ", "")
),
""
)</f>
        <v/>
      </c>
      <c r="GF132" s="46">
        <f>IF($DS132,
IF( AND(BE132&lt;&gt;"", ISERR(_xlfn.NUMBERVALUE(BE132))), "El valor de la prima NO saliarial debe ser un número válido. ", "")
)</f>
        <v/>
      </c>
      <c r="GG132" s="46">
        <f>CONCATENATE(BF132,BG132,BH132)&lt;&gt;""</f>
        <v/>
      </c>
      <c r="GH132" s="46">
        <f>IF(AND($DS132,GG132),
IF(BF132="","Debes escribir el valor de las cesantías. ",
IF( ISERR(_xlfn.NUMBERVALUE(BF132)), "El valor de las cesantías debe ser un número válido. ", "")
),
""
)</f>
        <v/>
      </c>
      <c r="GI132" s="46">
        <f>IF(AND($DS132,GG132),
IF(BG132="","Debes escribir el % de cesantías. ",
IF( ISERR(_xlfn.NUMBERVALUE(BG132)), "El % de cesantías debe ser un número válido. ", "")
),
""
)</f>
        <v/>
      </c>
      <c r="GJ132" s="46">
        <f>IF(AND($DS132,GG132),
IF(BH132="","Debes escribir el valor de intereses de cesantías. ",
IF( ISERR(_xlfn.NUMBERVALUE(BH132)), "El valor de intereses de cesantías debe ser un número válido. ", "")
),
""
)</f>
        <v/>
      </c>
      <c r="GK132" s="46">
        <f>CONCATENATE(BI132,BJ132,BK132)&lt;&gt;""</f>
        <v/>
      </c>
      <c r="GL132" s="46">
        <f>IF(AND($DS132,GK132),
IF(BI132="","Debes escribir el número de días de incapacidad. ",
IF( IFERROR(INT(BI132),1.1) &lt;&gt; IFERROR(_xlfn.NUMBERVALUE(BI132),1), "La cantidad de días de incapacidad debe ser un número entero. ", "")
),
""
)</f>
        <v/>
      </c>
      <c r="GM132" s="46">
        <f>IF(AND($DS132,GK132),
IF(BJ132="","Debes escribir el tipo de incapacidad. ",
IF(_xlfn.IFNA(VLOOKUP(BJ132,TIPO_DE_INCAPACIDAD,1,FALSE),-1)=-1,"El tipo de incapacidad es inválida (por favor seleccionarlo de la lista). ","")
),
""
)</f>
        <v/>
      </c>
      <c r="GN132" s="46">
        <f>IF(AND($DS132,GK132),
IF(BK132="","Debes escribir el valor de la incapacidad. ",
IF( ISERR(_xlfn.NUMBERVALUE(BK132)), "El valor de la incapacidad debe ser un número válido. ", "")
),
""
)</f>
        <v/>
      </c>
      <c r="GO132" s="46">
        <f>CONCATENATE(BL132,BM132)&lt;&gt;""</f>
        <v/>
      </c>
      <c r="GP132" s="46">
        <f>IF(AND($DS132,GO132),
IF(BL132="","Debes escribir el número de días de licencia de maternidad o paternidad. ",
IF( IFERROR(INT(BL132),1.1) &lt;&gt; IFERROR(_xlfn.NUMBERVALUE(BL132),1), "La cantidad de días de licencia de maternidad o paternidad debe ser un número entero. ", "")
),
""
)</f>
        <v/>
      </c>
      <c r="GQ132" s="46">
        <f>IF(AND($DS132,GO132),
IF(BM132="","Debes escribir el valor de la licencia de maternidad o paternidad. ",
IF( ISERR(_xlfn.NUMBERVALUE(BM132)), "El valor de la licencia de maternidad o paternidad debe ser un número válido. ", "")
),
""
)</f>
        <v/>
      </c>
      <c r="GR132" s="46">
        <f>CONCATENATE(BN132,BO132)&lt;&gt;""</f>
        <v/>
      </c>
      <c r="GS132" s="46">
        <f>IF(AND($DS132,GR132),
IF(BN132="","Debes escribir el número de días de licencia remunerada. ",
IF( IFERROR(INT(BN132),1.1) &lt;&gt; IFERROR(_xlfn.NUMBERVALUE(BN132),1), "La cantidad de días de licencia remunerada debe ser un número entero. ", "")
),
""
)</f>
        <v/>
      </c>
      <c r="GT132" s="46">
        <f>IF(AND($DS132,GR132),
IF(BO132="","Debes escribir el valor de la licencia remunerada. ",
IF( ISERR(_xlfn.NUMBERVALUE(BO132)), "El valor de la licencia remunerada debe ser un número válido. ", "")
),
""
)</f>
        <v/>
      </c>
      <c r="GU132" s="46">
        <f>IF($DS132,
IF( AND(BP132&lt;&gt;"", ISERR(_xlfn.NUMBERVALUE(BP132))), "El valor de la licencia NO remunerada debe ser un número válido. ", "")
)</f>
        <v/>
      </c>
      <c r="GV132" s="46">
        <f>IF($DS132,
IF( AND(BQ132&lt;&gt;"", ISERR(_xlfn.NUMBERVALUE(BQ132))), "El valor de auxilios salariales debe ser un número válido. ", "")
)</f>
        <v/>
      </c>
      <c r="GW132" s="46">
        <f>IF($DS132,
IF( AND(BR132&lt;&gt;"", ISERR(_xlfn.NUMBERVALUE(BR132))), "El valor de auxilios NO salariales debe ser un número válido. ", "")
)</f>
        <v/>
      </c>
      <c r="GX132" s="46">
        <f>IF($DS132,
IF( AND(BS132&lt;&gt;"", ISERR(_xlfn.NUMBERVALUE(BS132))), "El valor de bonos salariales debe ser un número válido. ", "")
)</f>
        <v/>
      </c>
      <c r="GY132" s="46">
        <f>IF($DS132,
IF( AND(BT132&lt;&gt;"", ISERR(_xlfn.NUMBERVALUE(BT132))), "El valor de bonos NO salariales debe ser un número válido. ", "")
)</f>
        <v/>
      </c>
      <c r="GZ132" s="46">
        <f>IF($DS132,
IF( AND(BU132&lt;&gt;"", ISERR(_xlfn.NUMBERVALUE(BU132))), "El valor de bonos salariales de alimentación debe ser un número válido. ", "")
)</f>
        <v/>
      </c>
      <c r="HA132" s="46">
        <f>IF($DS132,
IF( AND(BV132&lt;&gt;"", ISERR(_xlfn.NUMBERVALUE(BV132))), "El valor de bonos NO salariales de alimentación debe ser un número válido. ", "")
)</f>
        <v/>
      </c>
      <c r="HB132" s="46">
        <f>IF($DS132,
IF( AND(BW132&lt;&gt;"", ISERR(_xlfn.NUMBERVALUE(BW132))), "El valor de bonificaciones salariales debe ser un número válido. ", "")
)</f>
        <v/>
      </c>
      <c r="HC132" s="46">
        <f>IF($DS132,
IF( AND(BX132&lt;&gt;"", ISERR(_xlfn.NUMBERVALUE(BX132))), "El valor de bonificaciones NO salariales debe ser un número válido. ", "")
)</f>
        <v/>
      </c>
      <c r="HD132" s="46">
        <f>IF($DS132,
IF( AND(BY132&lt;&gt;"", ISERR(_xlfn.NUMBERVALUE(BY132))), "El valor de compensaciones ordinarias debe ser un número válido. ", "")
)</f>
        <v/>
      </c>
      <c r="HE132" s="46">
        <f>IF($DS132,
IF( AND(BZ132&lt;&gt;"", ISERR(_xlfn.NUMBERVALUE(BZ132))), "El valor de compensaciones extraordinarias debe ser un número válido. ", "")
)</f>
        <v/>
      </c>
      <c r="HF132" s="46">
        <f>IF($DS132,
IF( AND(CA132&lt;&gt;"", ISERR(_xlfn.NUMBERVALUE(CA132))), "El valor de comisiones debe ser un número válido. ", "")
)</f>
        <v/>
      </c>
      <c r="HG132" s="46">
        <f>IF($DS132,
IF( AND(CB132&lt;&gt;"", ISERR(_xlfn.NUMBERVALUE(CB132))), "El valor de ausencia por huega debe ser un número válido. ", "")
)</f>
        <v/>
      </c>
      <c r="HH132" s="46">
        <f>IF($DS132,
IF( AND(CC132&lt;&gt;"", ISERR(_xlfn.NUMBERVALUE(CC132))), "El valor de anticipos debe ser un número válido. ", "")
)</f>
        <v/>
      </c>
      <c r="HI132" s="46">
        <f>IF($DS132,
IF( AND(CD132&lt;&gt;"", ISERR(_xlfn.NUMBERVALUE(CD132))), "El valor de pagos a terceros debe ser un número válido. ", "")
)</f>
        <v/>
      </c>
      <c r="HJ132" s="46">
        <f>IF($DS132,
IF( AND(CE132&lt;&gt;"", ISERR(_xlfn.NUMBERVALUE(CE132))), "El valor de dotación debe ser un número válido. ", "")
)</f>
        <v/>
      </c>
      <c r="HK132" s="46">
        <f>IF($DS132,
IF( AND(CF132&lt;&gt;"", ISERR(_xlfn.NUMBERVALUE(CF132))), "El valor de apoyo sostenibilidad debe ser un número válido. ", "")
)</f>
        <v/>
      </c>
      <c r="HL132" s="46">
        <f>IF($DS132,
IF( AND(CG132&lt;&gt;"", ISERR(_xlfn.NUMBERVALUE(CG132))), "El valor de teletrabajo debe ser un número válido. ", "")
)</f>
        <v/>
      </c>
      <c r="HM132" s="46">
        <f>IF($DS132,
IF( AND(CH132&lt;&gt;"", ISERR(_xlfn.NUMBERVALUE(CH132))), "El valor de bonificación de retiro debe ser un número válido. ", "")
)</f>
        <v/>
      </c>
      <c r="HN132" s="46">
        <f>IF($DS132,
IF( AND(CI132&lt;&gt;"", ISERR(_xlfn.NUMBERVALUE(CI132))), "El valor de indemnización de retiro debe ser un número válido. ", "")
)</f>
        <v/>
      </c>
      <c r="HO132" s="46">
        <f>IF($DS132,
IF( AND(CJ132&lt;&gt;"", ISERR(_xlfn.NUMBERVALUE(CJ132))), "El valor de reintegros debe ser un número válido. ", "")
)</f>
        <v/>
      </c>
      <c r="HP132" s="46">
        <f>CONCATENATE(CK132,CL132,CM132)&lt;&gt;""</f>
        <v/>
      </c>
      <c r="HQ132" s="46">
        <f>IF(AND($DS132,HP132),
IF(CK132="","Debes escribir la descripción de otro concepto no categorizado. ",""),
""
)</f>
        <v/>
      </c>
      <c r="HR132" s="46">
        <f>IF(AND($DS132,HP132),
IF(CONCATENATE(CL132,CM132)="","Debes escribir al menos un valor de concepto no categorizado (salarial o no salarial). ",
IF(ISERR(_xlfn.NUMBERVALUE(CL132)),"El valor salarial concepto no categorizado debe ser un número válido. ","")
),
""
)</f>
        <v/>
      </c>
      <c r="HS132" s="46">
        <f>IF(AND($DS132,HP132),
IF(CONCATENATE(CL132,CM132)="","Debes escribir al menos un valor de concepto no categorizado (salarial o no salarial). ",
IF(ISERR(_xlfn.NUMBERVALUE(CM132)),"El valor NO salarial concepto no categorizado debe ser un número válido. ","")
),
""
)</f>
        <v/>
      </c>
      <c r="HT132" s="46">
        <f>IF($DS132,
IF(CN132="","Debes escribir el porcentaje del aporte a salud. ",
IF( ISERR(_xlfn.NUMBERVALUE(CN132)), "El valor del porcentaje del aporte a salud debe ser un número válido. ", "")
)
)</f>
        <v/>
      </c>
      <c r="HU132" s="46">
        <f>IF($DS132,
IF(CO132="","Debes escribir el valor del aporte a salud. ",
IF( ISERR(_xlfn.NUMBERVALUE(CO132)), "El valor del aporte a salud debe ser un número válido. ", "")
)
)</f>
        <v/>
      </c>
      <c r="HV132" s="46">
        <f>IF($DS132,
IF( AND(CP132&lt;&gt;"", ISERR(_xlfn.NUMBERVALUE(CP132))), "El valor plan complementario debe ser un número válido. ", "")
)</f>
        <v/>
      </c>
      <c r="HW132" s="46">
        <f>IF($DS132,
IF(CQ132="","Debes escribir el porcentaje del aporte a pensión. ",
IF( ISERR(_xlfn.NUMBERVALUE(CQ132)), "El valor del porcentaje del aporte a pensión debe ser un número válido. ", "")
)
)</f>
        <v/>
      </c>
      <c r="HX132" s="46">
        <f>IF($DS132,
IF(CR132="","Debes escribir el valor del aporte a pensión. ",
IF( ISERR(_xlfn.NUMBERVALUE(CR132)), "El valor del aporte a salud debe ser un número válido. ", "")
)
)</f>
        <v/>
      </c>
      <c r="HY132" s="46">
        <f>IF($DS132,
IF( AND(CS132&lt;&gt;"", ISERR(_xlfn.NUMBERVALUE(CS132))), "El valor pensión voluntaria debe ser un número válido. ", "")
)</f>
        <v/>
      </c>
      <c r="HZ132" s="46">
        <f>CONCATENATE(CT132,CU132,CV132,CW132)&lt;&gt;""</f>
        <v/>
      </c>
      <c r="IA132" s="46">
        <f>IF(AND($DS132,HZ132),
IF(CT132="","Debes escribir el % del fondo de seguridad pensional. ",
IF( ISERR(_xlfn.NUMBERVALUE(CT132)), "El % del fondo de seguridad debe ser un número válido. ", "")
),
""
)</f>
        <v/>
      </c>
      <c r="IB132" s="46">
        <f>IF(AND($DS132,HZ132),
IF(CU132="","Debes escribir el valor del aporte al fondo de solidaridad pensional. ",
IF( ISERR(_xlfn.NUMBERVALUE(CU132)), "El valor del aporte al fondo de solidaridad pensional debe ser un número válido. ", "")
),
""
)</f>
        <v/>
      </c>
      <c r="IC132" s="46">
        <f>IF(AND($DS132,HZ132),
IF(CV132="","Debes escribir el % del fondo de subsistencia. ",
IF( ISERR(_xlfn.NUMBERVALUE(CV132)), "El % del fondo de subsistencia debe ser un número válido. ", "")
),
""
)</f>
        <v/>
      </c>
      <c r="ID132" s="46">
        <f>IF(AND($DS132,HZ132),
IF(CW132="","Debes escribir el valor del fondo de subsistencia. ",
IF( ISERR(_xlfn.NUMBERVALUE(CW132)), "El valor del fondo de subsistencia debe ser un número válido. ", "")
),
""
)</f>
        <v/>
      </c>
      <c r="IE132" s="46">
        <f>CONCATENATE(CX132,CY132)&lt;&gt;""</f>
        <v/>
      </c>
      <c r="IF132" s="46">
        <f>IF(AND($DS132,IE132),
IF(CX132="","Debes escribir el % de sindicato. ",
IF( ISERR(_xlfn.NUMBERVALUE(CX132)), "El % de sindicato debe ser un número válido. ", "")
),
""
)</f>
        <v/>
      </c>
      <c r="IG132" s="46">
        <f>IF(AND($DS132,IE132),
IF(CY132="","Debes escribir el valor del sindicato. ",
IF( ISERR(_xlfn.NUMBERVALUE(CY132)), "El valor del sindicato debe ser un número válido. ", "")
),
""
)</f>
        <v/>
      </c>
      <c r="IH132" s="46">
        <f>IF($DS132,
IF( AND(CZ132&lt;&gt;"", ISERR(_xlfn.NUMBERVALUE(CZ132))), "El valor de sanción pública debe ser un número válido. ", "")
)</f>
        <v/>
      </c>
      <c r="II132" s="46">
        <f>IF($DS132,
IF( AND(DA132&lt;&gt;"", ISERR(_xlfn.NUMBERVALUE(DA132))), "El valor de sanción privada debe ser un número válido. ", "")
)</f>
        <v/>
      </c>
      <c r="IJ132" s="46">
        <f>CONCATENATE(DB132,DC132)&lt;&gt;""</f>
        <v/>
      </c>
      <c r="IK132" s="46">
        <f>IF(AND($DS132,IJ132),
IF(DB132="","Debes escribir la descripción de libranza. ",""),
""
)</f>
        <v/>
      </c>
      <c r="IL132" s="46">
        <f>IF(AND($DS132,IJ132),
IF(DC132="","Debes escribir la cuota libranza. ",
IF(ISERR(_xlfn.NUMBERVALUE(DC132)),"El valor de la cuota libranza debe ser un número válido. ","")
),
""
)</f>
        <v/>
      </c>
      <c r="IM132" s="46">
        <f>IF($DS132,
IF( AND(DD132&lt;&gt;"", ISERR(_xlfn.NUMBERVALUE(DD132))), "El valor de pagos a terceros debe ser un número válido. ", "")
)</f>
        <v/>
      </c>
      <c r="IN132" s="46">
        <f>IF($DS132,
IF( AND(DE132&lt;&gt;"", ISERR(_xlfn.NUMBERVALUE(DE132))), "El valor de anticipos debe ser un número válido. ", "")
)</f>
        <v/>
      </c>
      <c r="IO132" s="46">
        <f>IF($DS132,
IF( AND(DF132&lt;&gt;"", ISERR(_xlfn.NUMBERVALUE(DF132))), "El valor de AFC debe ser un número válido. ", "")
)</f>
        <v/>
      </c>
      <c r="IP132" s="46">
        <f>IF($DS132,
IF( AND(DG132&lt;&gt;"", ISERR(_xlfn.NUMBERVALUE(DG132))), "El valor de rete-fuente debe ser un número válido. ", "")
)</f>
        <v/>
      </c>
      <c r="IQ132" s="46">
        <f>IF($DS132,
IF( AND(DH132&lt;&gt;"", ISERR(_xlfn.NUMBERVALUE(DH132))), "El valor de cooperativa de trabajo debe ser un número válido. ", "")
)</f>
        <v/>
      </c>
      <c r="IR132" s="46">
        <f>IF($DS132,
IF( AND(DI132&lt;&gt;"", ISERR(_xlfn.NUMBERVALUE(DI132))), "El valor de embargo fiscal debe ser un número válido. ", "")
)</f>
        <v/>
      </c>
      <c r="IS132" s="46">
        <f>IF($DS132,
IF( AND(DJ132&lt;&gt;"", ISERR(_xlfn.NUMBERVALUE(DJ132))), "El valor de educación debe ser un número válido. ", "")
)</f>
        <v/>
      </c>
      <c r="IT132" s="46">
        <f>IF($DS132,
IF( AND(DK132&lt;&gt;"", ISERR(_xlfn.NUMBERVALUE(DK132))), "El valor de reintegro debe ser un número válido. ", "")
)</f>
        <v/>
      </c>
      <c r="IU132" s="46">
        <f>IF($DS132,
IF( AND(DL132&lt;&gt;"", ISERR(_xlfn.NUMBERVALUE(DL132))), "El valor de deuda debe ser un número válido. ", "")
)</f>
        <v/>
      </c>
      <c r="IV132" s="46">
        <f>IF($DS132,
IF( AND(DM132&lt;&gt;"", ISERR(_xlfn.NUMBERVALUE(DM132))), "El valor de otras deducciones debe ser un número válido. ", "")
)</f>
        <v/>
      </c>
      <c r="IW132" s="46">
        <f>IF($DS132,
IF(DN132="","Debes escribir el valor de los devengos totales. ",
IF( ISERR(_xlfn.NUMBERVALUE(DN132)), "El valor de los devengos totales debe ser un número válido. ", "")
)
)</f>
        <v/>
      </c>
      <c r="IX132" s="46">
        <f>IF($DS132,
IF(DO132="","Debes escribir el valor de las deducciones totales. ",
IF( ISERR(_xlfn.NUMBERVALUE(DO132)), "El valor de las deducciones totales debe ser un número válido. ", "")
)
)</f>
        <v/>
      </c>
      <c r="IY132" s="46">
        <f>IF($DS132,
IF(DP132="","Debes escribir el valor del salario total. ",
IF( ISERR(_xlfn.NUMBERVALUE(DP132)), "El valor del salario total debe ser un número válido. ", "")
)
)</f>
        <v/>
      </c>
    </row>
    <row r="133">
      <c r="B133" s="48" t="n">
        <v>121</v>
      </c>
      <c r="C133" s="61">
        <f>IF(AND(DS133,DP133&lt;&gt;""),
IF(DQ133="","OK","Error"),
""
)</f>
        <v/>
      </c>
      <c r="D133" s="53" t="n"/>
      <c r="E133" s="52" t="n"/>
      <c r="F133" s="112" t="n"/>
      <c r="G133" s="52" t="n"/>
      <c r="H133" s="53" t="n"/>
      <c r="I133" s="52" t="n"/>
      <c r="J133" s="52" t="n"/>
      <c r="K133" s="53" t="n"/>
      <c r="L133" s="55" t="n"/>
      <c r="M133" s="108" t="n"/>
      <c r="N133" s="56" t="n"/>
      <c r="O133" s="52" t="n"/>
      <c r="P133" s="52" t="n"/>
      <c r="Q133" s="52" t="n"/>
      <c r="R133" s="52" t="n"/>
      <c r="S133" s="52" t="n"/>
      <c r="T133" s="53" t="n"/>
      <c r="U133" s="52" t="n"/>
      <c r="V133" s="52" t="n"/>
      <c r="W133" s="55" t="n"/>
      <c r="X133" s="55" t="n"/>
      <c r="Y133" s="52" t="n"/>
      <c r="Z133" s="55" t="n"/>
      <c r="AA133" s="52" t="n"/>
      <c r="AB133" s="53" t="n"/>
      <c r="AC133" s="53" t="n"/>
      <c r="AD133" s="53" t="n"/>
      <c r="AE133" s="177" t="n"/>
      <c r="AF133" s="113" t="n"/>
      <c r="AG133" s="177" t="n"/>
      <c r="AH133" s="178" t="n"/>
      <c r="AI133" s="178" t="n"/>
      <c r="AJ133" s="178" t="n"/>
      <c r="AK133" s="114" t="n"/>
      <c r="AL133" s="178" t="n"/>
      <c r="AM133" s="114" t="n"/>
      <c r="AN133" s="178" t="n"/>
      <c r="AO133" s="114" t="n"/>
      <c r="AP133" s="178" t="n"/>
      <c r="AQ133" s="114" t="n"/>
      <c r="AR133" s="178" t="n"/>
      <c r="AS133" s="114" t="n"/>
      <c r="AT133" s="178" t="n"/>
      <c r="AU133" s="114" t="n"/>
      <c r="AV133" s="178" t="n"/>
      <c r="AW133" s="114" t="n"/>
      <c r="AX133" s="178" t="n"/>
      <c r="AY133" s="114" t="n"/>
      <c r="AZ133" s="178" t="n"/>
      <c r="BA133" s="114" t="n"/>
      <c r="BB133" s="178" t="n"/>
      <c r="BC133" s="114" t="n"/>
      <c r="BD133" s="178" t="n"/>
      <c r="BE133" s="178" t="n"/>
      <c r="BF133" s="178" t="n"/>
      <c r="BG133" s="59" t="n"/>
      <c r="BH133" s="178" t="n"/>
      <c r="BI133" s="114" t="n"/>
      <c r="BJ133" s="53" t="n"/>
      <c r="BK133" s="178" t="n"/>
      <c r="BL133" s="114" t="n"/>
      <c r="BM133" s="178" t="n"/>
      <c r="BN133" s="114" t="n"/>
      <c r="BO133" s="178" t="n"/>
      <c r="BP133" s="178" t="n"/>
      <c r="BQ133" s="178" t="n"/>
      <c r="BR133" s="178" t="n"/>
      <c r="BS133" s="178" t="n"/>
      <c r="BT133" s="178" t="n"/>
      <c r="BU133" s="178" t="n"/>
      <c r="BV133" s="178" t="n"/>
      <c r="BW133" s="178" t="n"/>
      <c r="BX133" s="178" t="n"/>
      <c r="BY133" s="178" t="n"/>
      <c r="BZ133" s="178" t="n"/>
      <c r="CA133" s="178" t="n"/>
      <c r="CB133" s="178" t="n"/>
      <c r="CC133" s="178" t="n"/>
      <c r="CD133" s="178" t="n"/>
      <c r="CE133" s="178" t="n"/>
      <c r="CF133" s="178" t="n"/>
      <c r="CG133" s="178" t="n"/>
      <c r="CH133" s="178" t="n"/>
      <c r="CI133" s="178" t="n"/>
      <c r="CJ133" s="178" t="n"/>
      <c r="CK133" s="53" t="n"/>
      <c r="CL133" s="178" t="n"/>
      <c r="CM133" s="178" t="n"/>
      <c r="CN133" s="60" t="n"/>
      <c r="CO133" s="177" t="n"/>
      <c r="CP133" s="178" t="n"/>
      <c r="CQ133" s="60" t="n"/>
      <c r="CR133" s="177" t="n"/>
      <c r="CS133" s="178" t="n"/>
      <c r="CT133" s="59" t="n"/>
      <c r="CU133" s="178" t="n"/>
      <c r="CV133" s="59" t="n"/>
      <c r="CW133" s="178" t="n"/>
      <c r="CX133" s="59" t="n"/>
      <c r="CY133" s="178" t="n"/>
      <c r="CZ133" s="178" t="n"/>
      <c r="DA133" s="178" t="n"/>
      <c r="DB133" s="53" t="n"/>
      <c r="DC133" s="178" t="n"/>
      <c r="DD133" s="178" t="n"/>
      <c r="DE133" s="178" t="n"/>
      <c r="DF133" s="178" t="n"/>
      <c r="DG133" s="178" t="n"/>
      <c r="DH133" s="178" t="n"/>
      <c r="DI133" s="178" t="n"/>
      <c r="DJ133" s="178" t="n"/>
      <c r="DK133" s="178" t="n"/>
      <c r="DL133" s="178" t="n"/>
      <c r="DM133" s="178" t="n"/>
      <c r="DN133" s="177" t="n"/>
      <c r="DO133" s="177" t="n"/>
      <c r="DP133" s="177" t="n"/>
      <c r="DQ133" s="76">
        <f>IF(AND(DS133,DP133&lt;&gt;""),
CONCATENATE(DT133,DU133,DV133,DW133,DX133,DY133,DZ133,EA133,EB133,EC133,ED133,EE133,EF133,EG133,EH133,EI133,EJ133,EK133,EL133,EM133,EN133,EO133,EP133,EQ133,ES133,ET133,EU133,EV133,EW133,EX133,EY133,EZ133,FA133,FC133,FD133,FF133,FG133,FI133,FJ133,FL133,FM133,FO133,FP133,FR133,FS133,FU133,FV133,FX133,FY133,GA133,GB133,GD133,GE133,GF133,GH133,GI133,GJ133,GL133,GM133,GN133,GP133,GQ133,GS133,GT133,GU133,GV133,GW133,GX133,GY133,GZ133,HA133,HB133,HC133,HD133,HE133,HF133,HG133,HH133,HI133,HJ133,HK133,HL133,HM133,HN133,HO133,HQ133,HR133,HS133,HT133,HU133,HV133,HW133,HX133,HY133,IA133,IB133,IC133,ID133,IF133,IG133,IH133,II133,IK133,IL133,IM133,IN133,IO133,IP133,IQ133,IR133,IS133,IT133,IU133,IV133,IW133,IX133,IY133,IZ133),
""
)</f>
        <v/>
      </c>
      <c r="DR133" s="53" t="n"/>
      <c r="DS133" s="46">
        <f>CONCATENATE(D133,$E133,$F133,$G133,H133,$I133,$J133,K133,$L133,$M133,N133,$O133,$P133,$Q133,$R133,$S133,T133,$U133,$V133,$W133,$X133,$Y133,$Z133,$AA133,AB133,AC133,AD133,$AE133,$AF133,$AG133,AH133,AI133,AJ133,AK133,AL133,AM133,AN133,AO133,AP133,AQ133,AR133,AS133,AT133,AU133,AV133,AW133,AX133,AY133,AZ133,BA133,BB133,BC133,BD133,BE133,BF133,BG133,BH133,BI133,BJ133,BK133,BL133,BM133,BN133,BO133,BP133,BQ133,BR133,BS133,BT133,BU133,BV133,BW133,BX133,BY133,BZ133,CA133,CB133,CC133,CD133,CE133,CF133,CG133,CH133,CI133,CJ133,CK133,CL133,CM133,$CN133,$CO133,CP133,$CQ133,$CR133,CS133,CT133,CU133,CV133,CW133,CX133,CY133,CZ133,DA133,DB133,DC133,DD133,DE133,DF133,DG133,DH133,DI133,DJ133,DK133,DL133,DM133,$DN133,$DO133,$DP133,DR133)&lt;&gt;""</f>
        <v/>
      </c>
      <c r="DT133" s="46">
        <f>IF(AND($DS133,$E$4&lt;&gt;""),
IF(LEFT($E$4,2) = "1.",
IF(D133&lt;&gt;"","El CUNE sólo se envía en operaciones de novedad o ajuste. ",""),
IF(D133="","Debes escribir un CUNE válido para realizar operaciones de novedad o ajuste. ","")),
""
)</f>
        <v/>
      </c>
      <c r="DU133" s="46">
        <f>IF($DS133,
IF(E133="","Debes seleccionar el tipo de documento del empleado. ",
IF(_xlfn.IFNA(VLOOKUP(E133,TIPO_DE_DOCUMENTO,1,FALSE),-1)=-1,"El tipo de documento no es válido (por favor seleccionarlo de la lista). ","")
)
)</f>
        <v/>
      </c>
      <c r="DV133" s="46">
        <f>IF($DS133,
IF(F133="","Debes escribir el número de documento del empleado. ","")
)</f>
        <v/>
      </c>
      <c r="DW133" s="46">
        <f>IF($DS133,
IF(G133="","Debes escribir el primer nombre del empleado. ","")
)</f>
        <v/>
      </c>
      <c r="DY133" s="46">
        <f>IF($DS133,
IF(I133="","Debes escribir el primer apellido del empleado. ","")
)</f>
        <v/>
      </c>
      <c r="DZ133" s="46">
        <f>IF($DS133,
IF(J133="","Debes escribir el segundo apellido del empleado. ","")
)</f>
        <v/>
      </c>
      <c r="EB133" s="46">
        <f>IF($DS133,
IF(L133="","Debes escribir la fecha de ingreso del empleado. ",
IF(ISERR(DATE(YEAR(L133),MONTH(L133),DAY(L133))), "El valor ingresado en fecha de ingreso no tiene un formato válido. ","")
)
)</f>
        <v/>
      </c>
      <c r="EC133" s="46">
        <f>IF($DS133,
IF(M133="","Debes escribir el tiempo laborado. ",
IF( IFERROR(INT(M133),1.1) &lt;&gt; IFERROR(_xlfn.NUMBERVALUE(M133),1), "El valor de los días trabajados debe ser un número entero. ", "")
)
)</f>
        <v/>
      </c>
      <c r="ED133" s="46">
        <f>IF($DS133,
IF( AND(N133&lt;&gt;"", ISERR(DATE(YEAR(N133),MONTH(N133),DAY(N133))) ), "El valor ingresado en fecha de ingreso no tiene un formato válido. ",
IF( AND(N133&lt;&gt;"", $E$6&lt;&gt;"", DATE(YEAR(N133), MONTH(N133), 1) &lt;&gt; IFERROR(DATE(MID($E$6, 1, 4), MID($E$6, 6, 2),1), "1/1/1900") ), "La fecha de retiro debe estar dentro del período liquidado. ", "")
)
)</f>
        <v/>
      </c>
      <c r="EE133" s="46">
        <f>IF($DS133,
IF(O133="","Debes seleccionar el tipo de trabajador. ",
IF(_xlfn.IFNA(VLOOKUP(O133,TIPO_DE_TRABAJADOR,1,FALSE),-1)=-1,"El tipo de trabajador no es válido (por favor seleccionarlo de la lista). ","")
)
)</f>
        <v/>
      </c>
      <c r="EF133" s="46">
        <f>IF($DS133,
IF(P133="","Debes seleccionar si es un trabajador dependiente pensionado por vejez. ",
IF(_xlfn.IFNA(VLOOKUP(P133,SUBTIPO_DE_TRABAJADOR,1,FALSE),-1)=-1,"El tipo de trabajador dependiente pensionado por vejez no es válido (por favor seleccionarlo de la lista). ","")
)
)</f>
        <v/>
      </c>
      <c r="EG133" s="46">
        <f>IF($DS133,
IF(Q133="","Debes seleccionar el tipo de contrato del trabajador. ",
IF(_xlfn.IFNA(VLOOKUP(Q133,TIPO_DE_CONTRATO,1,FALSE),-1)=-1,"El tipo de contrato del trabajador no es válido (por favor seleccionarlo de la lista). ","")
)
)</f>
        <v/>
      </c>
      <c r="EH133" s="46">
        <f>IF($DS133,
IF(R133="","Debes seleccionar si es un salario integral. ",
IF(_xlfn.IFNA(VLOOKUP(R133,SI_NO,1,FALSE),-1)=-1,"Valor no válido para salario integral (por favor seleccionarlo de la lista). ","")
)
)</f>
        <v/>
      </c>
      <c r="EI133" s="46">
        <f>IF($DS133,
IF(S133="","Debes seleccionar si el trabajador realiza actividades de riesgo. ",
IF(_xlfn.IFNA(VLOOKUP(S133,SI_NO,1,FALSE),-1)=-1,"Valor no válido para actividad de alto riesgo (por favor seleccionarlo de la lista). ","")
)
)</f>
        <v/>
      </c>
      <c r="EK133" s="46">
        <f>IF($DS133,
IF(U133="","Debes escribir el código del municipio de residencia del trabajador. ",
IF(_xlfn.IFNA(VLOOKUP(U133,MUNICIPIO,1,FALSE),-1)=-1,"El municipio de residencia del trabajador es inválido (por favor seleccionarlo de la lista). ","")
)
)</f>
        <v/>
      </c>
      <c r="EL133" s="46">
        <f>IF($DS133,
IF(V133="","Debes escribir el la dirección de residendia del trabajador. ","")
)</f>
        <v/>
      </c>
      <c r="EM133" s="46">
        <f>IF($DS133,
IF(W133="","Debes escribir la fecha de inicio de la liquidación. ",
IF(ISERR(DATE(YEAR(W133),MONTH(W133),DAY(W133))),"El valor ingresado en fecha de inicio de liquidación no tiene un formato válido. ",
IF( AND($E$6&lt;&gt;"", DATE(YEAR(W133), MONTH(W133), 1) &lt;&gt; IFERROR(DATE(MID($E$6, 1, 4), MID($E$6, 6, 2),1), "1/1/1900") ), "La fecha de inicio de la liquidación debe estar dentro del período liquidado. ", "")
)
)
)</f>
        <v/>
      </c>
      <c r="EN133" s="46">
        <f>IF($DS133,
IF(X133="","Debes escribir la fecha de fin de la liquidación. ",
IF(ISERR(DATE(YEAR(X133),MONTH(X133),DAY(X133))),"El valor ingresado en fecha de fin de liquidación no tiene un formato válido. ",
IF( AND($E$6&lt;&gt;"", DATE(YEAR(X133), MONTH(X133), 1) &lt;&gt; IFERROR(DATE(MID($E$6, 1, 4), MID($E$6, 6, 2),1), "1/1/1900") ), "La fecha de fin de la liquidación debe estar dentro del período liquidado. ", "")
)
)
)</f>
        <v/>
      </c>
      <c r="EO133" s="46">
        <f>IF($DS133,
IF(Y133="","Debes escribir la frecuencia de pago del trabajador. ",
IF(_xlfn.IFNA(VLOOKUP(Y133,PERÍODO_DE_NÓMINA,1,FALSE),-1)=-1,"La frecuencia de pago es inválida (por favor seleccionarlo de la lista). ","")
)
)</f>
        <v/>
      </c>
      <c r="EP133" s="46">
        <f>IF($DS133,
IF(Z133="","Debes escribir la fecha de pago. ",
IF(ISERR(DATE(YEAR(Z133),MONTH(Z133),DAY(Z133))), "El valor ingresado en fecha de pago no tiene un formato válido. ","")
)
)</f>
        <v/>
      </c>
      <c r="EQ133" s="46">
        <f>IF($DS133,
IF(AA133="","Debes escribir el medio de pago. ",
IF(_xlfn.IFNA(VLOOKUP(AA133,MEDIOS_DE_PAGO,1,FALSE),-1)=-1,"El medio de pago es inválido (por favor seleccionarlo de la lista). ","")
)
)</f>
        <v/>
      </c>
      <c r="ER133" s="46">
        <f>OR(AA133='Tablas '!$T$4,AA133='Tablas '!$T$7,AA133='Tablas '!$T$8,AA133='Tablas '!$T$11)</f>
        <v/>
      </c>
      <c r="ES133" s="46">
        <f>IF(AND($DS133,ER133),
IF(AB133="","Debes escribir la entidad bancaria. ",""),
""
)</f>
        <v/>
      </c>
      <c r="ET133" s="46">
        <f>IF(AND($DS133,ER133),
IF(AC133="","Debes escribir el tipo de cuenta bancaria. ",
IF(_xlfn.IFNA(VLOOKUP(AC133,TIPO_DE_CUENTA,1,FALSE),-1)=-1,"El tipo de cuenta bancaria es inválida (por favor seleccionarlo de la lista). ","")
),
""
)</f>
        <v/>
      </c>
      <c r="EU133" s="46">
        <f>IF(AND($DS133,ER133),
IF(AD133="","Debes escribir el número de cuenta bancaria. ",""),
""
)</f>
        <v/>
      </c>
      <c r="EV133" s="46">
        <f>IF($DS133,
IF(AE133="","Debes escribir el valor del sueldo básico. ",
IF( ISERR(_xlfn.NUMBERVALUE(AE133)), "El valor del sueldo básico debe ser un número válido. ", "")
)
)</f>
        <v/>
      </c>
      <c r="EW133" s="46">
        <f>IF($DS133,
IF(AF133="","Debes escribir el número de días trabajados. ",
IF( IFERROR(INT(AF133),1.1) &lt;&gt; IFERROR(_xlfn.NUMBERVALUE(AF133),1), "La cantidad de días trabajados debe ser un número entero. ", "")
)
)</f>
        <v/>
      </c>
      <c r="EX133" s="46">
        <f>IF($DS133,
IF(AG133="","Debes escribir el valor del sueldo trabajado. ",
IF( ISERR(_xlfn.NUMBERVALUE(AG133)), "El valor del sueldo trabajado debe ser un número válido. ", "")
)
)</f>
        <v/>
      </c>
      <c r="EY133" s="46">
        <f>IF($DS133,
IF( AND(AH133&lt;&gt;"", ISERR(_xlfn.NUMBERVALUE(AH133))), "El valor del auxilio de transporte debe ser un número válido. ", "")
)</f>
        <v/>
      </c>
      <c r="EZ133" s="46">
        <f>IF($DS133,
IF( AND(AI133&lt;&gt;"", ISERR(_xlfn.NUMBERVALUE(AI133))), "El valor de viáticos salariales debe ser un número válido. ", "")
)</f>
        <v/>
      </c>
      <c r="FA133" s="46">
        <f>IF($DS133,
IF( AND(AJ133&lt;&gt;"", ISERR(_xlfn.NUMBERVALUE(AJ133))), "El valor de viáticos NO salariales debe ser un número válido. ", "")
)</f>
        <v/>
      </c>
      <c r="FB133" s="46">
        <f>CONCATENATE(AK133,AL133)&lt;&gt;""</f>
        <v/>
      </c>
      <c r="FC133" s="46">
        <f>IF(AND($DS133,FB133),
IF(AK133="","Debes escribir el número de horas extras diurnas. ",
IF( IFERROR(INT(AK133),1.1) &lt;&gt; IFERROR(_xlfn.NUMBERVALUE(AK133),1), "La cantidad de horas extras diurnas debe ser un número entero. ", "")
),
""
)</f>
        <v/>
      </c>
      <c r="FD133" s="46">
        <f>IF(AND($DS133,FB133),
IF(AL133="","Debes escribir el valor de las horas extras diurnas. ",
IF( ISERR(_xlfn.NUMBERVALUE(AL133)), "El valor de las horas extras duirnas debe ser un número válido. ", "")
),
""
)</f>
        <v/>
      </c>
      <c r="FE133" s="46">
        <f>CONCATENATE(AM133,AN133)&lt;&gt;""</f>
        <v/>
      </c>
      <c r="FF133" s="46">
        <f>IF(AND($DS133,FE133),
IF(AM133="","Debes escribir el número de horas extras nocturnas. ",
IF( IFERROR(INT(AM133),1.1) &lt;&gt; IFERROR(_xlfn.NUMBERVALUE(AM133),1), "La cantidad de horas extras nocturnas debe ser un número entero. ", "")
),
""
)</f>
        <v/>
      </c>
      <c r="FG133" s="46">
        <f>IF(AND($DS133,FE133),
IF(AN133="","Debes escribir el valor de las horas extras nocturnas. ",
IF( ISERR(_xlfn.NUMBERVALUE(AN133)), "El valor de las horas extras nocturnas debe ser un número válido. ", "")
),
""
)</f>
        <v/>
      </c>
      <c r="FH133" s="46">
        <f>CONCATENATE(AO133,AP133)&lt;&gt;""</f>
        <v/>
      </c>
      <c r="FI133" s="46">
        <f>IF(AND($DS133,FH133),
IF(AO133="","Debes escribir el número de horas extras diurnas dominicales y festivas. ",
IF( IFERROR(INT(AO133),1.1) &lt;&gt; IFERROR(_xlfn.NUMBERVALUE(AO133),1), "La cantidad de horas extras diurnas dominicales y festivas debe ser un número entero. ", "")
),
""
)</f>
        <v/>
      </c>
      <c r="FJ133" s="46">
        <f>IF(AND($DS133,FH133),
IF(AP133="","Debes escribir el valor de las horas extras diurnas dominicales y festivas. ",
IF( ISERR(_xlfn.NUMBERVALUE(AP133)), "El valor de las horas extras diurnas dominicales y festivas debe ser un número válido. ", "")
),
""
)</f>
        <v/>
      </c>
      <c r="FK133" s="46">
        <f>CONCATENATE(AQ133,AR133)&lt;&gt;""</f>
        <v/>
      </c>
      <c r="FL133" s="46">
        <f>IF(AND($DS133,FK133),
IF(AQ133="","Debes escribir el número de horas extras nocturnas dominicales y festivas. ",
IF( IFERROR(INT(AQ133),1.1) &lt;&gt; IFERROR(_xlfn.NUMBERVALUE(AQ133),1), "La cantidad de horas extras nocturnas dominicales y festivas debe ser un número entero. ", "")
),
""
)</f>
        <v/>
      </c>
      <c r="FM133" s="46">
        <f>IF(AND($DS133,FK133),
IF(AR133="","Debes escribir el valor de las horas extras nocturnas dominicales y festivas. ",
IF( ISERR(_xlfn.NUMBERVALUE(AR133)), "El valor de las horas extras nocturnas dominicales y festivas debe ser un número válido. ", "")
),
""
)</f>
        <v/>
      </c>
      <c r="FN133" s="46">
        <f>CONCATENATE(AS133,AT133)&lt;&gt;""</f>
        <v/>
      </c>
      <c r="FO133" s="46">
        <f>IF(AND($DS133,FN133),
IF(AS133="","Debes escribir el número de horas recargo nocturno. ",
IF( IFERROR(INT(AS133),1.1) &lt;&gt; IFERROR(_xlfn.NUMBERVALUE(AS133),1), "La cantidad de horas recargo nocturno debe ser un número entero. ", "")
),
""
)</f>
        <v/>
      </c>
      <c r="FP133" s="46">
        <f>IF(AND($DS133,FN133),
IF(AT133="","Debes escribir el valor de las horas recargo nocturno. ",
IF( ISERR(_xlfn.NUMBERVALUE(AT133)), "El valor de las horas recargo nocturno debe ser un número válido. ", "")
),
""
)</f>
        <v/>
      </c>
      <c r="FQ133" s="46">
        <f>CONCATENATE(AU133,AV133)&lt;&gt;""</f>
        <v/>
      </c>
      <c r="FR133" s="46">
        <f>IF(AND($DS133,FQ133),
IF(AU133="","Debes escribir el número de horas recargo diurno dominical y festivo. ",
IF( IFERROR(INT(AU133),1.1) &lt;&gt; IFERROR(_xlfn.NUMBERVALUE(AU133),1), "La cantidad de horas recargo diurno dominical y festivo debe ser un número entero. ", "")
),
""
)</f>
        <v/>
      </c>
      <c r="FS133" s="46">
        <f>IF(AND($DS133,FQ133),
IF(AV133="","Debes escribir el valor de las horas recargo diurno dominical y festivo. ",
IF( ISERR(_xlfn.NUMBERVALUE(AV133)), "El valor de las horas recargo diurno dominical y festivo debe ser un número válido. ", "")
),
""
)</f>
        <v/>
      </c>
      <c r="FT133" s="46">
        <f>CONCATENATE(AW133,AX133)&lt;&gt;""</f>
        <v/>
      </c>
      <c r="FU133" s="46">
        <f>IF(AND($DS133,FT133),
IF(AW133="","Debes escribir el número de horas recargo nocturno dominical y festivo. ",
IF( IFERROR(INT(AW133),1.1) &lt;&gt; IFERROR(_xlfn.NUMBERVALUE(AW133),1), "La cantidad de horas recargo nocturno dominical y festivo debe ser un número entero. ", "")
),
""
)</f>
        <v/>
      </c>
      <c r="FV133" s="46">
        <f>IF(AND($DS133,FT133),
IF(AX133="","Debes escribir el valor de las horas recargo nocturno dominical y festivo. ",
IF( ISERR(_xlfn.NUMBERVALUE(AX133)), "El valor de las horas recargo nocturno dominical y festivo debe ser un número válido. ", "")
),
""
)</f>
        <v/>
      </c>
      <c r="FW133" s="46">
        <f>CONCATENATE(AY133,AZ133)&lt;&gt;""</f>
        <v/>
      </c>
      <c r="FX133" s="46">
        <f>IF(AND($DS133,FW133),
IF(AY133="","Debes escribir el número de días de vacaciones comunes. ",
IF( IFERROR(INT(AY133),1.1) &lt;&gt; IFERROR(_xlfn.NUMBERVALUE(AY133),1), "La cantidad de días de vacaciones comunes debe ser un número entero. ", "")
),
""
)</f>
        <v/>
      </c>
      <c r="FY133" s="46">
        <f>IF(AND($DS133,FW133),
IF(AZ133="","Debes escribir el valor de las vacaciones comunes. ",
IF( ISERR(_xlfn.NUMBERVALUE(AZ133)), "El valor de las vacaciones comunes debe ser un número válido. ", "")
),
""
)</f>
        <v/>
      </c>
      <c r="FZ133" s="46">
        <f>CONCATENATE(BA133,BB133)&lt;&gt;""</f>
        <v/>
      </c>
      <c r="GA133" s="46">
        <f>IF(AND($DS133,FZ133),
IF(BA133="","Debes escribir el número de días de vacaciones compensadas. ",
IF( IFERROR(INT(BA133),1.1) &lt;&gt; IFERROR(_xlfn.NUMBERVALUE(BA133),1), "La cantidad de días de vacaciones compensadas debe ser un número entero. ", "")
),
""
)</f>
        <v/>
      </c>
      <c r="GB133" s="46">
        <f>IF(AND($DS133,FZ133),
IF(BB133="","Debes escribir el valor de las vacaciones compensadas. ",
IF( ISERR(_xlfn.NUMBERVALUE(BB133)), "El valor de las vacaciones compensadas debe ser un número válido. ", "")
),
""
)</f>
        <v/>
      </c>
      <c r="GC133" s="46">
        <f>CONCATENATE(BC133,BD133)&lt;&gt;""</f>
        <v/>
      </c>
      <c r="GD133" s="46">
        <f>IF(AND($DS133,GC133),
IF(BC133="","Debes escribir el número de días de prima salarial. ",
IF( IFERROR(INT(BC133),1.1) &lt;&gt; IFERROR(_xlfn.NUMBERVALUE(BC133),1), "La cantidad de días de prima salarial debe ser un número entero. ", "")
),
""
)</f>
        <v/>
      </c>
      <c r="GE133" s="46">
        <f>IF(AND($DS133,GC133),
IF(BD133="","Debes escribir el valor de los días de prima salarial. ",
IF( ISERR(_xlfn.NUMBERVALUE(BD133)), "El valor de los días de prima salarial debe ser un número válido. ", "")
),
""
)</f>
        <v/>
      </c>
      <c r="GF133" s="46">
        <f>IF($DS133,
IF( AND(BE133&lt;&gt;"", ISERR(_xlfn.NUMBERVALUE(BE133))), "El valor de la prima NO saliarial debe ser un número válido. ", "")
)</f>
        <v/>
      </c>
      <c r="GG133" s="46">
        <f>CONCATENATE(BF133,BG133,BH133)&lt;&gt;""</f>
        <v/>
      </c>
      <c r="GH133" s="46">
        <f>IF(AND($DS133,GG133),
IF(BF133="","Debes escribir el valor de las cesantías. ",
IF( ISERR(_xlfn.NUMBERVALUE(BF133)), "El valor de las cesantías debe ser un número válido. ", "")
),
""
)</f>
        <v/>
      </c>
      <c r="GI133" s="46">
        <f>IF(AND($DS133,GG133),
IF(BG133="","Debes escribir el % de cesantías. ",
IF( ISERR(_xlfn.NUMBERVALUE(BG133)), "El % de cesantías debe ser un número válido. ", "")
),
""
)</f>
        <v/>
      </c>
      <c r="GJ133" s="46">
        <f>IF(AND($DS133,GG133),
IF(BH133="","Debes escribir el valor de intereses de cesantías. ",
IF( ISERR(_xlfn.NUMBERVALUE(BH133)), "El valor de intereses de cesantías debe ser un número válido. ", "")
),
""
)</f>
        <v/>
      </c>
      <c r="GK133" s="46">
        <f>CONCATENATE(BI133,BJ133,BK133)&lt;&gt;""</f>
        <v/>
      </c>
      <c r="GL133" s="46">
        <f>IF(AND($DS133,GK133),
IF(BI133="","Debes escribir el número de días de incapacidad. ",
IF( IFERROR(INT(BI133),1.1) &lt;&gt; IFERROR(_xlfn.NUMBERVALUE(BI133),1), "La cantidad de días de incapacidad debe ser un número entero. ", "")
),
""
)</f>
        <v/>
      </c>
      <c r="GM133" s="46">
        <f>IF(AND($DS133,GK133),
IF(BJ133="","Debes escribir el tipo de incapacidad. ",
IF(_xlfn.IFNA(VLOOKUP(BJ133,TIPO_DE_INCAPACIDAD,1,FALSE),-1)=-1,"El tipo de incapacidad es inválida (por favor seleccionarlo de la lista). ","")
),
""
)</f>
        <v/>
      </c>
      <c r="GN133" s="46">
        <f>IF(AND($DS133,GK133),
IF(BK133="","Debes escribir el valor de la incapacidad. ",
IF( ISERR(_xlfn.NUMBERVALUE(BK133)), "El valor de la incapacidad debe ser un número válido. ", "")
),
""
)</f>
        <v/>
      </c>
      <c r="GO133" s="46">
        <f>CONCATENATE(BL133,BM133)&lt;&gt;""</f>
        <v/>
      </c>
      <c r="GP133" s="46">
        <f>IF(AND($DS133,GO133),
IF(BL133="","Debes escribir el número de días de licencia de maternidad o paternidad. ",
IF( IFERROR(INT(BL133),1.1) &lt;&gt; IFERROR(_xlfn.NUMBERVALUE(BL133),1), "La cantidad de días de licencia de maternidad o paternidad debe ser un número entero. ", "")
),
""
)</f>
        <v/>
      </c>
      <c r="GQ133" s="46">
        <f>IF(AND($DS133,GO133),
IF(BM133="","Debes escribir el valor de la licencia de maternidad o paternidad. ",
IF( ISERR(_xlfn.NUMBERVALUE(BM133)), "El valor de la licencia de maternidad o paternidad debe ser un número válido. ", "")
),
""
)</f>
        <v/>
      </c>
      <c r="GR133" s="46">
        <f>CONCATENATE(BN133,BO133)&lt;&gt;""</f>
        <v/>
      </c>
      <c r="GS133" s="46">
        <f>IF(AND($DS133,GR133),
IF(BN133="","Debes escribir el número de días de licencia remunerada. ",
IF( IFERROR(INT(BN133),1.1) &lt;&gt; IFERROR(_xlfn.NUMBERVALUE(BN133),1), "La cantidad de días de licencia remunerada debe ser un número entero. ", "")
),
""
)</f>
        <v/>
      </c>
      <c r="GT133" s="46">
        <f>IF(AND($DS133,GR133),
IF(BO133="","Debes escribir el valor de la licencia remunerada. ",
IF( ISERR(_xlfn.NUMBERVALUE(BO133)), "El valor de la licencia remunerada debe ser un número válido. ", "")
),
""
)</f>
        <v/>
      </c>
      <c r="GU133" s="46">
        <f>IF($DS133,
IF( AND(BP133&lt;&gt;"", ISERR(_xlfn.NUMBERVALUE(BP133))), "El valor de la licencia NO remunerada debe ser un número válido. ", "")
)</f>
        <v/>
      </c>
      <c r="GV133" s="46">
        <f>IF($DS133,
IF( AND(BQ133&lt;&gt;"", ISERR(_xlfn.NUMBERVALUE(BQ133))), "El valor de auxilios salariales debe ser un número válido. ", "")
)</f>
        <v/>
      </c>
      <c r="GW133" s="46">
        <f>IF($DS133,
IF( AND(BR133&lt;&gt;"", ISERR(_xlfn.NUMBERVALUE(BR133))), "El valor de auxilios NO salariales debe ser un número válido. ", "")
)</f>
        <v/>
      </c>
      <c r="GX133" s="46">
        <f>IF($DS133,
IF( AND(BS133&lt;&gt;"", ISERR(_xlfn.NUMBERVALUE(BS133))), "El valor de bonos salariales debe ser un número válido. ", "")
)</f>
        <v/>
      </c>
      <c r="GY133" s="46">
        <f>IF($DS133,
IF( AND(BT133&lt;&gt;"", ISERR(_xlfn.NUMBERVALUE(BT133))), "El valor de bonos NO salariales debe ser un número válido. ", "")
)</f>
        <v/>
      </c>
      <c r="GZ133" s="46">
        <f>IF($DS133,
IF( AND(BU133&lt;&gt;"", ISERR(_xlfn.NUMBERVALUE(BU133))), "El valor de bonos salariales de alimentación debe ser un número válido. ", "")
)</f>
        <v/>
      </c>
      <c r="HA133" s="46">
        <f>IF($DS133,
IF( AND(BV133&lt;&gt;"", ISERR(_xlfn.NUMBERVALUE(BV133))), "El valor de bonos NO salariales de alimentación debe ser un número válido. ", "")
)</f>
        <v/>
      </c>
      <c r="HB133" s="46">
        <f>IF($DS133,
IF( AND(BW133&lt;&gt;"", ISERR(_xlfn.NUMBERVALUE(BW133))), "El valor de bonificaciones salariales debe ser un número válido. ", "")
)</f>
        <v/>
      </c>
      <c r="HC133" s="46">
        <f>IF($DS133,
IF( AND(BX133&lt;&gt;"", ISERR(_xlfn.NUMBERVALUE(BX133))), "El valor de bonificaciones NO salariales debe ser un número válido. ", "")
)</f>
        <v/>
      </c>
      <c r="HD133" s="46">
        <f>IF($DS133,
IF( AND(BY133&lt;&gt;"", ISERR(_xlfn.NUMBERVALUE(BY133))), "El valor de compensaciones ordinarias debe ser un número válido. ", "")
)</f>
        <v/>
      </c>
      <c r="HE133" s="46">
        <f>IF($DS133,
IF( AND(BZ133&lt;&gt;"", ISERR(_xlfn.NUMBERVALUE(BZ133))), "El valor de compensaciones extraordinarias debe ser un número válido. ", "")
)</f>
        <v/>
      </c>
      <c r="HF133" s="46">
        <f>IF($DS133,
IF( AND(CA133&lt;&gt;"", ISERR(_xlfn.NUMBERVALUE(CA133))), "El valor de comisiones debe ser un número válido. ", "")
)</f>
        <v/>
      </c>
      <c r="HG133" s="46">
        <f>IF($DS133,
IF( AND(CB133&lt;&gt;"", ISERR(_xlfn.NUMBERVALUE(CB133))), "El valor de ausencia por huega debe ser un número válido. ", "")
)</f>
        <v/>
      </c>
      <c r="HH133" s="46">
        <f>IF($DS133,
IF( AND(CC133&lt;&gt;"", ISERR(_xlfn.NUMBERVALUE(CC133))), "El valor de anticipos debe ser un número válido. ", "")
)</f>
        <v/>
      </c>
      <c r="HI133" s="46">
        <f>IF($DS133,
IF( AND(CD133&lt;&gt;"", ISERR(_xlfn.NUMBERVALUE(CD133))), "El valor de pagos a terceros debe ser un número válido. ", "")
)</f>
        <v/>
      </c>
      <c r="HJ133" s="46">
        <f>IF($DS133,
IF( AND(CE133&lt;&gt;"", ISERR(_xlfn.NUMBERVALUE(CE133))), "El valor de dotación debe ser un número válido. ", "")
)</f>
        <v/>
      </c>
      <c r="HK133" s="46">
        <f>IF($DS133,
IF( AND(CF133&lt;&gt;"", ISERR(_xlfn.NUMBERVALUE(CF133))), "El valor de apoyo sostenibilidad debe ser un número válido. ", "")
)</f>
        <v/>
      </c>
      <c r="HL133" s="46">
        <f>IF($DS133,
IF( AND(CG133&lt;&gt;"", ISERR(_xlfn.NUMBERVALUE(CG133))), "El valor de teletrabajo debe ser un número válido. ", "")
)</f>
        <v/>
      </c>
      <c r="HM133" s="46">
        <f>IF($DS133,
IF( AND(CH133&lt;&gt;"", ISERR(_xlfn.NUMBERVALUE(CH133))), "El valor de bonificación de retiro debe ser un número válido. ", "")
)</f>
        <v/>
      </c>
      <c r="HN133" s="46">
        <f>IF($DS133,
IF( AND(CI133&lt;&gt;"", ISERR(_xlfn.NUMBERVALUE(CI133))), "El valor de indemnización de retiro debe ser un número válido. ", "")
)</f>
        <v/>
      </c>
      <c r="HO133" s="46">
        <f>IF($DS133,
IF( AND(CJ133&lt;&gt;"", ISERR(_xlfn.NUMBERVALUE(CJ133))), "El valor de reintegros debe ser un número válido. ", "")
)</f>
        <v/>
      </c>
      <c r="HP133" s="46">
        <f>CONCATENATE(CK133,CL133,CM133)&lt;&gt;""</f>
        <v/>
      </c>
      <c r="HQ133" s="46">
        <f>IF(AND($DS133,HP133),
IF(CK133="","Debes escribir la descripción de otro concepto no categorizado. ",""),
""
)</f>
        <v/>
      </c>
      <c r="HR133" s="46">
        <f>IF(AND($DS133,HP133),
IF(CONCATENATE(CL133,CM133)="","Debes escribir al menos un valor de concepto no categorizado (salarial o no salarial). ",
IF(ISERR(_xlfn.NUMBERVALUE(CL133)),"El valor salarial concepto no categorizado debe ser un número válido. ","")
),
""
)</f>
        <v/>
      </c>
      <c r="HS133" s="46">
        <f>IF(AND($DS133,HP133),
IF(CONCATENATE(CL133,CM133)="","Debes escribir al menos un valor de concepto no categorizado (salarial o no salarial). ",
IF(ISERR(_xlfn.NUMBERVALUE(CM133)),"El valor NO salarial concepto no categorizado debe ser un número válido. ","")
),
""
)</f>
        <v/>
      </c>
      <c r="HT133" s="46">
        <f>IF($DS133,
IF(CN133="","Debes escribir el porcentaje del aporte a salud. ",
IF( ISERR(_xlfn.NUMBERVALUE(CN133)), "El valor del porcentaje del aporte a salud debe ser un número válido. ", "")
)
)</f>
        <v/>
      </c>
      <c r="HU133" s="46">
        <f>IF($DS133,
IF(CO133="","Debes escribir el valor del aporte a salud. ",
IF( ISERR(_xlfn.NUMBERVALUE(CO133)), "El valor del aporte a salud debe ser un número válido. ", "")
)
)</f>
        <v/>
      </c>
      <c r="HV133" s="46">
        <f>IF($DS133,
IF( AND(CP133&lt;&gt;"", ISERR(_xlfn.NUMBERVALUE(CP133))), "El valor plan complementario debe ser un número válido. ", "")
)</f>
        <v/>
      </c>
      <c r="HW133" s="46">
        <f>IF($DS133,
IF(CQ133="","Debes escribir el porcentaje del aporte a pensión. ",
IF( ISERR(_xlfn.NUMBERVALUE(CQ133)), "El valor del porcentaje del aporte a pensión debe ser un número válido. ", "")
)
)</f>
        <v/>
      </c>
      <c r="HX133" s="46">
        <f>IF($DS133,
IF(CR133="","Debes escribir el valor del aporte a pensión. ",
IF( ISERR(_xlfn.NUMBERVALUE(CR133)), "El valor del aporte a salud debe ser un número válido. ", "")
)
)</f>
        <v/>
      </c>
      <c r="HY133" s="46">
        <f>IF($DS133,
IF( AND(CS133&lt;&gt;"", ISERR(_xlfn.NUMBERVALUE(CS133))), "El valor pensión voluntaria debe ser un número válido. ", "")
)</f>
        <v/>
      </c>
      <c r="HZ133" s="46">
        <f>CONCATENATE(CT133,CU133,CV133,CW133)&lt;&gt;""</f>
        <v/>
      </c>
      <c r="IA133" s="46">
        <f>IF(AND($DS133,HZ133),
IF(CT133="","Debes escribir el % del fondo de seguridad pensional. ",
IF( ISERR(_xlfn.NUMBERVALUE(CT133)), "El % del fondo de seguridad debe ser un número válido. ", "")
),
""
)</f>
        <v/>
      </c>
      <c r="IB133" s="46">
        <f>IF(AND($DS133,HZ133),
IF(CU133="","Debes escribir el valor del aporte al fondo de solidaridad pensional. ",
IF( ISERR(_xlfn.NUMBERVALUE(CU133)), "El valor del aporte al fondo de solidaridad pensional debe ser un número válido. ", "")
),
""
)</f>
        <v/>
      </c>
      <c r="IC133" s="46">
        <f>IF(AND($DS133,HZ133),
IF(CV133="","Debes escribir el % del fondo de subsistencia. ",
IF( ISERR(_xlfn.NUMBERVALUE(CV133)), "El % del fondo de subsistencia debe ser un número válido. ", "")
),
""
)</f>
        <v/>
      </c>
      <c r="ID133" s="46">
        <f>IF(AND($DS133,HZ133),
IF(CW133="","Debes escribir el valor del fondo de subsistencia. ",
IF( ISERR(_xlfn.NUMBERVALUE(CW133)), "El valor del fondo de subsistencia debe ser un número válido. ", "")
),
""
)</f>
        <v/>
      </c>
      <c r="IE133" s="46">
        <f>CONCATENATE(CX133,CY133)&lt;&gt;""</f>
        <v/>
      </c>
      <c r="IF133" s="46">
        <f>IF(AND($DS133,IE133),
IF(CX133="","Debes escribir el % de sindicato. ",
IF( ISERR(_xlfn.NUMBERVALUE(CX133)), "El % de sindicato debe ser un número válido. ", "")
),
""
)</f>
        <v/>
      </c>
      <c r="IG133" s="46">
        <f>IF(AND($DS133,IE133),
IF(CY133="","Debes escribir el valor del sindicato. ",
IF( ISERR(_xlfn.NUMBERVALUE(CY133)), "El valor del sindicato debe ser un número válido. ", "")
),
""
)</f>
        <v/>
      </c>
      <c r="IH133" s="46">
        <f>IF($DS133,
IF( AND(CZ133&lt;&gt;"", ISERR(_xlfn.NUMBERVALUE(CZ133))), "El valor de sanción pública debe ser un número válido. ", "")
)</f>
        <v/>
      </c>
      <c r="II133" s="46">
        <f>IF($DS133,
IF( AND(DA133&lt;&gt;"", ISERR(_xlfn.NUMBERVALUE(DA133))), "El valor de sanción privada debe ser un número válido. ", "")
)</f>
        <v/>
      </c>
      <c r="IJ133" s="46">
        <f>CONCATENATE(DB133,DC133)&lt;&gt;""</f>
        <v/>
      </c>
      <c r="IK133" s="46">
        <f>IF(AND($DS133,IJ133),
IF(DB133="","Debes escribir la descripción de libranza. ",""),
""
)</f>
        <v/>
      </c>
      <c r="IL133" s="46">
        <f>IF(AND($DS133,IJ133),
IF(DC133="","Debes escribir la cuota libranza. ",
IF(ISERR(_xlfn.NUMBERVALUE(DC133)),"El valor de la cuota libranza debe ser un número válido. ","")
),
""
)</f>
        <v/>
      </c>
      <c r="IM133" s="46">
        <f>IF($DS133,
IF( AND(DD133&lt;&gt;"", ISERR(_xlfn.NUMBERVALUE(DD133))), "El valor de pagos a terceros debe ser un número válido. ", "")
)</f>
        <v/>
      </c>
      <c r="IN133" s="46">
        <f>IF($DS133,
IF( AND(DE133&lt;&gt;"", ISERR(_xlfn.NUMBERVALUE(DE133))), "El valor de anticipos debe ser un número válido. ", "")
)</f>
        <v/>
      </c>
      <c r="IO133" s="46">
        <f>IF($DS133,
IF( AND(DF133&lt;&gt;"", ISERR(_xlfn.NUMBERVALUE(DF133))), "El valor de AFC debe ser un número válido. ", "")
)</f>
        <v/>
      </c>
      <c r="IP133" s="46">
        <f>IF($DS133,
IF( AND(DG133&lt;&gt;"", ISERR(_xlfn.NUMBERVALUE(DG133))), "El valor de rete-fuente debe ser un número válido. ", "")
)</f>
        <v/>
      </c>
      <c r="IQ133" s="46">
        <f>IF($DS133,
IF( AND(DH133&lt;&gt;"", ISERR(_xlfn.NUMBERVALUE(DH133))), "El valor de cooperativa de trabajo debe ser un número válido. ", "")
)</f>
        <v/>
      </c>
      <c r="IR133" s="46">
        <f>IF($DS133,
IF( AND(DI133&lt;&gt;"", ISERR(_xlfn.NUMBERVALUE(DI133))), "El valor de embargo fiscal debe ser un número válido. ", "")
)</f>
        <v/>
      </c>
      <c r="IS133" s="46">
        <f>IF($DS133,
IF( AND(DJ133&lt;&gt;"", ISERR(_xlfn.NUMBERVALUE(DJ133))), "El valor de educación debe ser un número válido. ", "")
)</f>
        <v/>
      </c>
      <c r="IT133" s="46">
        <f>IF($DS133,
IF( AND(DK133&lt;&gt;"", ISERR(_xlfn.NUMBERVALUE(DK133))), "El valor de reintegro debe ser un número válido. ", "")
)</f>
        <v/>
      </c>
      <c r="IU133" s="46">
        <f>IF($DS133,
IF( AND(DL133&lt;&gt;"", ISERR(_xlfn.NUMBERVALUE(DL133))), "El valor de deuda debe ser un número válido. ", "")
)</f>
        <v/>
      </c>
      <c r="IV133" s="46">
        <f>IF($DS133,
IF( AND(DM133&lt;&gt;"", ISERR(_xlfn.NUMBERVALUE(DM133))), "El valor de otras deducciones debe ser un número válido. ", "")
)</f>
        <v/>
      </c>
      <c r="IW133" s="46">
        <f>IF($DS133,
IF(DN133="","Debes escribir el valor de los devengos totales. ",
IF( ISERR(_xlfn.NUMBERVALUE(DN133)), "El valor de los devengos totales debe ser un número válido. ", "")
)
)</f>
        <v/>
      </c>
      <c r="IX133" s="46">
        <f>IF($DS133,
IF(DO133="","Debes escribir el valor de las deducciones totales. ",
IF( ISERR(_xlfn.NUMBERVALUE(DO133)), "El valor de las deducciones totales debe ser un número válido. ", "")
)
)</f>
        <v/>
      </c>
      <c r="IY133" s="46">
        <f>IF($DS133,
IF(DP133="","Debes escribir el valor del salario total. ",
IF( ISERR(_xlfn.NUMBERVALUE(DP133)), "El valor del salario total debe ser un número válido. ", "")
)
)</f>
        <v/>
      </c>
    </row>
    <row r="134">
      <c r="B134" s="48" t="n">
        <v>122</v>
      </c>
      <c r="C134" s="61">
        <f>IF(AND(DS134,DP134&lt;&gt;""),
IF(DQ134="","OK","Error"),
""
)</f>
        <v/>
      </c>
      <c r="D134" s="53" t="n"/>
      <c r="E134" s="52" t="n"/>
      <c r="F134" s="112" t="n"/>
      <c r="G134" s="52" t="n"/>
      <c r="H134" s="53" t="n"/>
      <c r="I134" s="52" t="n"/>
      <c r="J134" s="52" t="n"/>
      <c r="K134" s="53" t="n"/>
      <c r="L134" s="55" t="n"/>
      <c r="M134" s="108" t="n"/>
      <c r="N134" s="56" t="n"/>
      <c r="O134" s="52" t="n"/>
      <c r="P134" s="52" t="n"/>
      <c r="Q134" s="52" t="n"/>
      <c r="R134" s="52" t="n"/>
      <c r="S134" s="52" t="n"/>
      <c r="T134" s="53" t="n"/>
      <c r="U134" s="52" t="n"/>
      <c r="V134" s="52" t="n"/>
      <c r="W134" s="55" t="n"/>
      <c r="X134" s="55" t="n"/>
      <c r="Y134" s="52" t="n"/>
      <c r="Z134" s="55" t="n"/>
      <c r="AA134" s="52" t="n"/>
      <c r="AB134" s="53" t="n"/>
      <c r="AC134" s="53" t="n"/>
      <c r="AD134" s="53" t="n"/>
      <c r="AE134" s="177" t="n"/>
      <c r="AF134" s="113" t="n"/>
      <c r="AG134" s="177" t="n"/>
      <c r="AH134" s="178" t="n"/>
      <c r="AI134" s="178" t="n"/>
      <c r="AJ134" s="178" t="n"/>
      <c r="AK134" s="114" t="n"/>
      <c r="AL134" s="178" t="n"/>
      <c r="AM134" s="114" t="n"/>
      <c r="AN134" s="178" t="n"/>
      <c r="AO134" s="114" t="n"/>
      <c r="AP134" s="178" t="n"/>
      <c r="AQ134" s="114" t="n"/>
      <c r="AR134" s="178" t="n"/>
      <c r="AS134" s="114" t="n"/>
      <c r="AT134" s="178" t="n"/>
      <c r="AU134" s="114" t="n"/>
      <c r="AV134" s="178" t="n"/>
      <c r="AW134" s="114" t="n"/>
      <c r="AX134" s="178" t="n"/>
      <c r="AY134" s="114" t="n"/>
      <c r="AZ134" s="178" t="n"/>
      <c r="BA134" s="114" t="n"/>
      <c r="BB134" s="178" t="n"/>
      <c r="BC134" s="114" t="n"/>
      <c r="BD134" s="178" t="n"/>
      <c r="BE134" s="178" t="n"/>
      <c r="BF134" s="178" t="n"/>
      <c r="BG134" s="59" t="n"/>
      <c r="BH134" s="178" t="n"/>
      <c r="BI134" s="114" t="n"/>
      <c r="BJ134" s="53" t="n"/>
      <c r="BK134" s="178" t="n"/>
      <c r="BL134" s="114" t="n"/>
      <c r="BM134" s="178" t="n"/>
      <c r="BN134" s="114" t="n"/>
      <c r="BO134" s="178" t="n"/>
      <c r="BP134" s="178" t="n"/>
      <c r="BQ134" s="178" t="n"/>
      <c r="BR134" s="178" t="n"/>
      <c r="BS134" s="178" t="n"/>
      <c r="BT134" s="178" t="n"/>
      <c r="BU134" s="178" t="n"/>
      <c r="BV134" s="178" t="n"/>
      <c r="BW134" s="178" t="n"/>
      <c r="BX134" s="178" t="n"/>
      <c r="BY134" s="178" t="n"/>
      <c r="BZ134" s="178" t="n"/>
      <c r="CA134" s="178" t="n"/>
      <c r="CB134" s="178" t="n"/>
      <c r="CC134" s="178" t="n"/>
      <c r="CD134" s="178" t="n"/>
      <c r="CE134" s="178" t="n"/>
      <c r="CF134" s="178" t="n"/>
      <c r="CG134" s="178" t="n"/>
      <c r="CH134" s="178" t="n"/>
      <c r="CI134" s="178" t="n"/>
      <c r="CJ134" s="178" t="n"/>
      <c r="CK134" s="53" t="n"/>
      <c r="CL134" s="178" t="n"/>
      <c r="CM134" s="178" t="n"/>
      <c r="CN134" s="60" t="n"/>
      <c r="CO134" s="177" t="n"/>
      <c r="CP134" s="178" t="n"/>
      <c r="CQ134" s="60" t="n"/>
      <c r="CR134" s="177" t="n"/>
      <c r="CS134" s="178" t="n"/>
      <c r="CT134" s="59" t="n"/>
      <c r="CU134" s="178" t="n"/>
      <c r="CV134" s="59" t="n"/>
      <c r="CW134" s="178" t="n"/>
      <c r="CX134" s="59" t="n"/>
      <c r="CY134" s="178" t="n"/>
      <c r="CZ134" s="178" t="n"/>
      <c r="DA134" s="178" t="n"/>
      <c r="DB134" s="53" t="n"/>
      <c r="DC134" s="178" t="n"/>
      <c r="DD134" s="178" t="n"/>
      <c r="DE134" s="178" t="n"/>
      <c r="DF134" s="178" t="n"/>
      <c r="DG134" s="178" t="n"/>
      <c r="DH134" s="178" t="n"/>
      <c r="DI134" s="178" t="n"/>
      <c r="DJ134" s="178" t="n"/>
      <c r="DK134" s="178" t="n"/>
      <c r="DL134" s="178" t="n"/>
      <c r="DM134" s="178" t="n"/>
      <c r="DN134" s="177" t="n"/>
      <c r="DO134" s="177" t="n"/>
      <c r="DP134" s="177" t="n"/>
      <c r="DQ134" s="76">
        <f>IF(AND(DS134,DP134&lt;&gt;""),
CONCATENATE(DT134,DU134,DV134,DW134,DX134,DY134,DZ134,EA134,EB134,EC134,ED134,EE134,EF134,EG134,EH134,EI134,EJ134,EK134,EL134,EM134,EN134,EO134,EP134,EQ134,ES134,ET134,EU134,EV134,EW134,EX134,EY134,EZ134,FA134,FC134,FD134,FF134,FG134,FI134,FJ134,FL134,FM134,FO134,FP134,FR134,FS134,FU134,FV134,FX134,FY134,GA134,GB134,GD134,GE134,GF134,GH134,GI134,GJ134,GL134,GM134,GN134,GP134,GQ134,GS134,GT134,GU134,GV134,GW134,GX134,GY134,GZ134,HA134,HB134,HC134,HD134,HE134,HF134,HG134,HH134,HI134,HJ134,HK134,HL134,HM134,HN134,HO134,HQ134,HR134,HS134,HT134,HU134,HV134,HW134,HX134,HY134,IA134,IB134,IC134,ID134,IF134,IG134,IH134,II134,IK134,IL134,IM134,IN134,IO134,IP134,IQ134,IR134,IS134,IT134,IU134,IV134,IW134,IX134,IY134,IZ134),
""
)</f>
        <v/>
      </c>
      <c r="DR134" s="53" t="n"/>
      <c r="DS134" s="46">
        <f>CONCATENATE(D134,$E134,$F134,$G134,H134,$I134,$J134,K134,$L134,$M134,N134,$O134,$P134,$Q134,$R134,$S134,T134,$U134,$V134,$W134,$X134,$Y134,$Z134,$AA134,AB134,AC134,AD134,$AE134,$AF134,$AG134,AH134,AI134,AJ134,AK134,AL134,AM134,AN134,AO134,AP134,AQ134,AR134,AS134,AT134,AU134,AV134,AW134,AX134,AY134,AZ134,BA134,BB134,BC134,BD134,BE134,BF134,BG134,BH134,BI134,BJ134,BK134,BL134,BM134,BN134,BO134,BP134,BQ134,BR134,BS134,BT134,BU134,BV134,BW134,BX134,BY134,BZ134,CA134,CB134,CC134,CD134,CE134,CF134,CG134,CH134,CI134,CJ134,CK134,CL134,CM134,$CN134,$CO134,CP134,$CQ134,$CR134,CS134,CT134,CU134,CV134,CW134,CX134,CY134,CZ134,DA134,DB134,DC134,DD134,DE134,DF134,DG134,DH134,DI134,DJ134,DK134,DL134,DM134,$DN134,$DO134,$DP134,DR134)&lt;&gt;""</f>
        <v/>
      </c>
      <c r="DT134" s="46">
        <f>IF(AND($DS134,$E$4&lt;&gt;""),
IF(LEFT($E$4,2) = "1.",
IF(D134&lt;&gt;"","El CUNE sólo se envía en operaciones de novedad o ajuste. ",""),
IF(D134="","Debes escribir un CUNE válido para realizar operaciones de novedad o ajuste. ","")),
""
)</f>
        <v/>
      </c>
      <c r="DU134" s="46">
        <f>IF($DS134,
IF(E134="","Debes seleccionar el tipo de documento del empleado. ",
IF(_xlfn.IFNA(VLOOKUP(E134,TIPO_DE_DOCUMENTO,1,FALSE),-1)=-1,"El tipo de documento no es válido (por favor seleccionarlo de la lista). ","")
)
)</f>
        <v/>
      </c>
      <c r="DV134" s="46">
        <f>IF($DS134,
IF(F134="","Debes escribir el número de documento del empleado. ","")
)</f>
        <v/>
      </c>
      <c r="DW134" s="46">
        <f>IF($DS134,
IF(G134="","Debes escribir el primer nombre del empleado. ","")
)</f>
        <v/>
      </c>
      <c r="DY134" s="46">
        <f>IF($DS134,
IF(I134="","Debes escribir el primer apellido del empleado. ","")
)</f>
        <v/>
      </c>
      <c r="DZ134" s="46">
        <f>IF($DS134,
IF(J134="","Debes escribir el segundo apellido del empleado. ","")
)</f>
        <v/>
      </c>
      <c r="EB134" s="46">
        <f>IF($DS134,
IF(L134="","Debes escribir la fecha de ingreso del empleado. ",
IF(ISERR(DATE(YEAR(L134),MONTH(L134),DAY(L134))), "El valor ingresado en fecha de ingreso no tiene un formato válido. ","")
)
)</f>
        <v/>
      </c>
      <c r="EC134" s="46">
        <f>IF($DS134,
IF(M134="","Debes escribir el tiempo laborado. ",
IF( IFERROR(INT(M134),1.1) &lt;&gt; IFERROR(_xlfn.NUMBERVALUE(M134),1), "El valor de los días trabajados debe ser un número entero. ", "")
)
)</f>
        <v/>
      </c>
      <c r="ED134" s="46">
        <f>IF($DS134,
IF( AND(N134&lt;&gt;"", ISERR(DATE(YEAR(N134),MONTH(N134),DAY(N134))) ), "El valor ingresado en fecha de ingreso no tiene un formato válido. ",
IF( AND(N134&lt;&gt;"", $E$6&lt;&gt;"", DATE(YEAR(N134), MONTH(N134), 1) &lt;&gt; IFERROR(DATE(MID($E$6, 1, 4), MID($E$6, 6, 2),1), "1/1/1900") ), "La fecha de retiro debe estar dentro del período liquidado. ", "")
)
)</f>
        <v/>
      </c>
      <c r="EE134" s="46">
        <f>IF($DS134,
IF(O134="","Debes seleccionar el tipo de trabajador. ",
IF(_xlfn.IFNA(VLOOKUP(O134,TIPO_DE_TRABAJADOR,1,FALSE),-1)=-1,"El tipo de trabajador no es válido (por favor seleccionarlo de la lista). ","")
)
)</f>
        <v/>
      </c>
      <c r="EF134" s="46">
        <f>IF($DS134,
IF(P134="","Debes seleccionar si es un trabajador dependiente pensionado por vejez. ",
IF(_xlfn.IFNA(VLOOKUP(P134,SUBTIPO_DE_TRABAJADOR,1,FALSE),-1)=-1,"El tipo de trabajador dependiente pensionado por vejez no es válido (por favor seleccionarlo de la lista). ","")
)
)</f>
        <v/>
      </c>
      <c r="EG134" s="46">
        <f>IF($DS134,
IF(Q134="","Debes seleccionar el tipo de contrato del trabajador. ",
IF(_xlfn.IFNA(VLOOKUP(Q134,TIPO_DE_CONTRATO,1,FALSE),-1)=-1,"El tipo de contrato del trabajador no es válido (por favor seleccionarlo de la lista). ","")
)
)</f>
        <v/>
      </c>
      <c r="EH134" s="46">
        <f>IF($DS134,
IF(R134="","Debes seleccionar si es un salario integral. ",
IF(_xlfn.IFNA(VLOOKUP(R134,SI_NO,1,FALSE),-1)=-1,"Valor no válido para salario integral (por favor seleccionarlo de la lista). ","")
)
)</f>
        <v/>
      </c>
      <c r="EI134" s="46">
        <f>IF($DS134,
IF(S134="","Debes seleccionar si el trabajador realiza actividades de riesgo. ",
IF(_xlfn.IFNA(VLOOKUP(S134,SI_NO,1,FALSE),-1)=-1,"Valor no válido para actividad de alto riesgo (por favor seleccionarlo de la lista). ","")
)
)</f>
        <v/>
      </c>
      <c r="EK134" s="46">
        <f>IF($DS134,
IF(U134="","Debes escribir el código del municipio de residencia del trabajador. ",
IF(_xlfn.IFNA(VLOOKUP(U134,MUNICIPIO,1,FALSE),-1)=-1,"El municipio de residencia del trabajador es inválido (por favor seleccionarlo de la lista). ","")
)
)</f>
        <v/>
      </c>
      <c r="EL134" s="46">
        <f>IF($DS134,
IF(V134="","Debes escribir el la dirección de residendia del trabajador. ","")
)</f>
        <v/>
      </c>
      <c r="EM134" s="46">
        <f>IF($DS134,
IF(W134="","Debes escribir la fecha de inicio de la liquidación. ",
IF(ISERR(DATE(YEAR(W134),MONTH(W134),DAY(W134))),"El valor ingresado en fecha de inicio de liquidación no tiene un formato válido. ",
IF( AND($E$6&lt;&gt;"", DATE(YEAR(W134), MONTH(W134), 1) &lt;&gt; IFERROR(DATE(MID($E$6, 1, 4), MID($E$6, 6, 2),1), "1/1/1900") ), "La fecha de inicio de la liquidación debe estar dentro del período liquidado. ", "")
)
)
)</f>
        <v/>
      </c>
      <c r="EN134" s="46">
        <f>IF($DS134,
IF(X134="","Debes escribir la fecha de fin de la liquidación. ",
IF(ISERR(DATE(YEAR(X134),MONTH(X134),DAY(X134))),"El valor ingresado en fecha de fin de liquidación no tiene un formato válido. ",
IF( AND($E$6&lt;&gt;"", DATE(YEAR(X134), MONTH(X134), 1) &lt;&gt; IFERROR(DATE(MID($E$6, 1, 4), MID($E$6, 6, 2),1), "1/1/1900") ), "La fecha de fin de la liquidación debe estar dentro del período liquidado. ", "")
)
)
)</f>
        <v/>
      </c>
      <c r="EO134" s="46">
        <f>IF($DS134,
IF(Y134="","Debes escribir la frecuencia de pago del trabajador. ",
IF(_xlfn.IFNA(VLOOKUP(Y134,PERÍODO_DE_NÓMINA,1,FALSE),-1)=-1,"La frecuencia de pago es inválida (por favor seleccionarlo de la lista). ","")
)
)</f>
        <v/>
      </c>
      <c r="EP134" s="46">
        <f>IF($DS134,
IF(Z134="","Debes escribir la fecha de pago. ",
IF(ISERR(DATE(YEAR(Z134),MONTH(Z134),DAY(Z134))), "El valor ingresado en fecha de pago no tiene un formato válido. ","")
)
)</f>
        <v/>
      </c>
      <c r="EQ134" s="46">
        <f>IF($DS134,
IF(AA134="","Debes escribir el medio de pago. ",
IF(_xlfn.IFNA(VLOOKUP(AA134,MEDIOS_DE_PAGO,1,FALSE),-1)=-1,"El medio de pago es inválido (por favor seleccionarlo de la lista). ","")
)
)</f>
        <v/>
      </c>
      <c r="ER134" s="46">
        <f>OR(AA134='Tablas '!$T$4,AA134='Tablas '!$T$7,AA134='Tablas '!$T$8,AA134='Tablas '!$T$11)</f>
        <v/>
      </c>
      <c r="ES134" s="46">
        <f>IF(AND($DS134,ER134),
IF(AB134="","Debes escribir la entidad bancaria. ",""),
""
)</f>
        <v/>
      </c>
      <c r="ET134" s="46">
        <f>IF(AND($DS134,ER134),
IF(AC134="","Debes escribir el tipo de cuenta bancaria. ",
IF(_xlfn.IFNA(VLOOKUP(AC134,TIPO_DE_CUENTA,1,FALSE),-1)=-1,"El tipo de cuenta bancaria es inválida (por favor seleccionarlo de la lista). ","")
),
""
)</f>
        <v/>
      </c>
      <c r="EU134" s="46">
        <f>IF(AND($DS134,ER134),
IF(AD134="","Debes escribir el número de cuenta bancaria. ",""),
""
)</f>
        <v/>
      </c>
      <c r="EV134" s="46">
        <f>IF($DS134,
IF(AE134="","Debes escribir el valor del sueldo básico. ",
IF( ISERR(_xlfn.NUMBERVALUE(AE134)), "El valor del sueldo básico debe ser un número válido. ", "")
)
)</f>
        <v/>
      </c>
      <c r="EW134" s="46">
        <f>IF($DS134,
IF(AF134="","Debes escribir el número de días trabajados. ",
IF( IFERROR(INT(AF134),1.1) &lt;&gt; IFERROR(_xlfn.NUMBERVALUE(AF134),1), "La cantidad de días trabajados debe ser un número entero. ", "")
)
)</f>
        <v/>
      </c>
      <c r="EX134" s="46">
        <f>IF($DS134,
IF(AG134="","Debes escribir el valor del sueldo trabajado. ",
IF( ISERR(_xlfn.NUMBERVALUE(AG134)), "El valor del sueldo trabajado debe ser un número válido. ", "")
)
)</f>
        <v/>
      </c>
      <c r="EY134" s="46">
        <f>IF($DS134,
IF( AND(AH134&lt;&gt;"", ISERR(_xlfn.NUMBERVALUE(AH134))), "El valor del auxilio de transporte debe ser un número válido. ", "")
)</f>
        <v/>
      </c>
      <c r="EZ134" s="46">
        <f>IF($DS134,
IF( AND(AI134&lt;&gt;"", ISERR(_xlfn.NUMBERVALUE(AI134))), "El valor de viáticos salariales debe ser un número válido. ", "")
)</f>
        <v/>
      </c>
      <c r="FA134" s="46">
        <f>IF($DS134,
IF( AND(AJ134&lt;&gt;"", ISERR(_xlfn.NUMBERVALUE(AJ134))), "El valor de viáticos NO salariales debe ser un número válido. ", "")
)</f>
        <v/>
      </c>
      <c r="FB134" s="46">
        <f>CONCATENATE(AK134,AL134)&lt;&gt;""</f>
        <v/>
      </c>
      <c r="FC134" s="46">
        <f>IF(AND($DS134,FB134),
IF(AK134="","Debes escribir el número de horas extras diurnas. ",
IF( IFERROR(INT(AK134),1.1) &lt;&gt; IFERROR(_xlfn.NUMBERVALUE(AK134),1), "La cantidad de horas extras diurnas debe ser un número entero. ", "")
),
""
)</f>
        <v/>
      </c>
      <c r="FD134" s="46">
        <f>IF(AND($DS134,FB134),
IF(AL134="","Debes escribir el valor de las horas extras diurnas. ",
IF( ISERR(_xlfn.NUMBERVALUE(AL134)), "El valor de las horas extras duirnas debe ser un número válido. ", "")
),
""
)</f>
        <v/>
      </c>
      <c r="FE134" s="46">
        <f>CONCATENATE(AM134,AN134)&lt;&gt;""</f>
        <v/>
      </c>
      <c r="FF134" s="46">
        <f>IF(AND($DS134,FE134),
IF(AM134="","Debes escribir el número de horas extras nocturnas. ",
IF( IFERROR(INT(AM134),1.1) &lt;&gt; IFERROR(_xlfn.NUMBERVALUE(AM134),1), "La cantidad de horas extras nocturnas debe ser un número entero. ", "")
),
""
)</f>
        <v/>
      </c>
      <c r="FG134" s="46">
        <f>IF(AND($DS134,FE134),
IF(AN134="","Debes escribir el valor de las horas extras nocturnas. ",
IF( ISERR(_xlfn.NUMBERVALUE(AN134)), "El valor de las horas extras nocturnas debe ser un número válido. ", "")
),
""
)</f>
        <v/>
      </c>
      <c r="FH134" s="46">
        <f>CONCATENATE(AO134,AP134)&lt;&gt;""</f>
        <v/>
      </c>
      <c r="FI134" s="46">
        <f>IF(AND($DS134,FH134),
IF(AO134="","Debes escribir el número de horas extras diurnas dominicales y festivas. ",
IF( IFERROR(INT(AO134),1.1) &lt;&gt; IFERROR(_xlfn.NUMBERVALUE(AO134),1), "La cantidad de horas extras diurnas dominicales y festivas debe ser un número entero. ", "")
),
""
)</f>
        <v/>
      </c>
      <c r="FJ134" s="46">
        <f>IF(AND($DS134,FH134),
IF(AP134="","Debes escribir el valor de las horas extras diurnas dominicales y festivas. ",
IF( ISERR(_xlfn.NUMBERVALUE(AP134)), "El valor de las horas extras diurnas dominicales y festivas debe ser un número válido. ", "")
),
""
)</f>
        <v/>
      </c>
      <c r="FK134" s="46">
        <f>CONCATENATE(AQ134,AR134)&lt;&gt;""</f>
        <v/>
      </c>
      <c r="FL134" s="46">
        <f>IF(AND($DS134,FK134),
IF(AQ134="","Debes escribir el número de horas extras nocturnas dominicales y festivas. ",
IF( IFERROR(INT(AQ134),1.1) &lt;&gt; IFERROR(_xlfn.NUMBERVALUE(AQ134),1), "La cantidad de horas extras nocturnas dominicales y festivas debe ser un número entero. ", "")
),
""
)</f>
        <v/>
      </c>
      <c r="FM134" s="46">
        <f>IF(AND($DS134,FK134),
IF(AR134="","Debes escribir el valor de las horas extras nocturnas dominicales y festivas. ",
IF( ISERR(_xlfn.NUMBERVALUE(AR134)), "El valor de las horas extras nocturnas dominicales y festivas debe ser un número válido. ", "")
),
""
)</f>
        <v/>
      </c>
      <c r="FN134" s="46">
        <f>CONCATENATE(AS134,AT134)&lt;&gt;""</f>
        <v/>
      </c>
      <c r="FO134" s="46">
        <f>IF(AND($DS134,FN134),
IF(AS134="","Debes escribir el número de horas recargo nocturno. ",
IF( IFERROR(INT(AS134),1.1) &lt;&gt; IFERROR(_xlfn.NUMBERVALUE(AS134),1), "La cantidad de horas recargo nocturno debe ser un número entero. ", "")
),
""
)</f>
        <v/>
      </c>
      <c r="FP134" s="46">
        <f>IF(AND($DS134,FN134),
IF(AT134="","Debes escribir el valor de las horas recargo nocturno. ",
IF( ISERR(_xlfn.NUMBERVALUE(AT134)), "El valor de las horas recargo nocturno debe ser un número válido. ", "")
),
""
)</f>
        <v/>
      </c>
      <c r="FQ134" s="46">
        <f>CONCATENATE(AU134,AV134)&lt;&gt;""</f>
        <v/>
      </c>
      <c r="FR134" s="46">
        <f>IF(AND($DS134,FQ134),
IF(AU134="","Debes escribir el número de horas recargo diurno dominical y festivo. ",
IF( IFERROR(INT(AU134),1.1) &lt;&gt; IFERROR(_xlfn.NUMBERVALUE(AU134),1), "La cantidad de horas recargo diurno dominical y festivo debe ser un número entero. ", "")
),
""
)</f>
        <v/>
      </c>
      <c r="FS134" s="46">
        <f>IF(AND($DS134,FQ134),
IF(AV134="","Debes escribir el valor de las horas recargo diurno dominical y festivo. ",
IF( ISERR(_xlfn.NUMBERVALUE(AV134)), "El valor de las horas recargo diurno dominical y festivo debe ser un número válido. ", "")
),
""
)</f>
        <v/>
      </c>
      <c r="FT134" s="46">
        <f>CONCATENATE(AW134,AX134)&lt;&gt;""</f>
        <v/>
      </c>
      <c r="FU134" s="46">
        <f>IF(AND($DS134,FT134),
IF(AW134="","Debes escribir el número de horas recargo nocturno dominical y festivo. ",
IF( IFERROR(INT(AW134),1.1) &lt;&gt; IFERROR(_xlfn.NUMBERVALUE(AW134),1), "La cantidad de horas recargo nocturno dominical y festivo debe ser un número entero. ", "")
),
""
)</f>
        <v/>
      </c>
      <c r="FV134" s="46">
        <f>IF(AND($DS134,FT134),
IF(AX134="","Debes escribir el valor de las horas recargo nocturno dominical y festivo. ",
IF( ISERR(_xlfn.NUMBERVALUE(AX134)), "El valor de las horas recargo nocturno dominical y festivo debe ser un número válido. ", "")
),
""
)</f>
        <v/>
      </c>
      <c r="FW134" s="46">
        <f>CONCATENATE(AY134,AZ134)&lt;&gt;""</f>
        <v/>
      </c>
      <c r="FX134" s="46">
        <f>IF(AND($DS134,FW134),
IF(AY134="","Debes escribir el número de días de vacaciones comunes. ",
IF( IFERROR(INT(AY134),1.1) &lt;&gt; IFERROR(_xlfn.NUMBERVALUE(AY134),1), "La cantidad de días de vacaciones comunes debe ser un número entero. ", "")
),
""
)</f>
        <v/>
      </c>
      <c r="FY134" s="46">
        <f>IF(AND($DS134,FW134),
IF(AZ134="","Debes escribir el valor de las vacaciones comunes. ",
IF( ISERR(_xlfn.NUMBERVALUE(AZ134)), "El valor de las vacaciones comunes debe ser un número válido. ", "")
),
""
)</f>
        <v/>
      </c>
      <c r="FZ134" s="46">
        <f>CONCATENATE(BA134,BB134)&lt;&gt;""</f>
        <v/>
      </c>
      <c r="GA134" s="46">
        <f>IF(AND($DS134,FZ134),
IF(BA134="","Debes escribir el número de días de vacaciones compensadas. ",
IF( IFERROR(INT(BA134),1.1) &lt;&gt; IFERROR(_xlfn.NUMBERVALUE(BA134),1), "La cantidad de días de vacaciones compensadas debe ser un número entero. ", "")
),
""
)</f>
        <v/>
      </c>
      <c r="GB134" s="46">
        <f>IF(AND($DS134,FZ134),
IF(BB134="","Debes escribir el valor de las vacaciones compensadas. ",
IF( ISERR(_xlfn.NUMBERVALUE(BB134)), "El valor de las vacaciones compensadas debe ser un número válido. ", "")
),
""
)</f>
        <v/>
      </c>
      <c r="GC134" s="46">
        <f>CONCATENATE(BC134,BD134)&lt;&gt;""</f>
        <v/>
      </c>
      <c r="GD134" s="46">
        <f>IF(AND($DS134,GC134),
IF(BC134="","Debes escribir el número de días de prima salarial. ",
IF( IFERROR(INT(BC134),1.1) &lt;&gt; IFERROR(_xlfn.NUMBERVALUE(BC134),1), "La cantidad de días de prima salarial debe ser un número entero. ", "")
),
""
)</f>
        <v/>
      </c>
      <c r="GE134" s="46">
        <f>IF(AND($DS134,GC134),
IF(BD134="","Debes escribir el valor de los días de prima salarial. ",
IF( ISERR(_xlfn.NUMBERVALUE(BD134)), "El valor de los días de prima salarial debe ser un número válido. ", "")
),
""
)</f>
        <v/>
      </c>
      <c r="GF134" s="46">
        <f>IF($DS134,
IF( AND(BE134&lt;&gt;"", ISERR(_xlfn.NUMBERVALUE(BE134))), "El valor de la prima NO saliarial debe ser un número válido. ", "")
)</f>
        <v/>
      </c>
      <c r="GG134" s="46">
        <f>CONCATENATE(BF134,BG134,BH134)&lt;&gt;""</f>
        <v/>
      </c>
      <c r="GH134" s="46">
        <f>IF(AND($DS134,GG134),
IF(BF134="","Debes escribir el valor de las cesantías. ",
IF( ISERR(_xlfn.NUMBERVALUE(BF134)), "El valor de las cesantías debe ser un número válido. ", "")
),
""
)</f>
        <v/>
      </c>
      <c r="GI134" s="46">
        <f>IF(AND($DS134,GG134),
IF(BG134="","Debes escribir el % de cesantías. ",
IF( ISERR(_xlfn.NUMBERVALUE(BG134)), "El % de cesantías debe ser un número válido. ", "")
),
""
)</f>
        <v/>
      </c>
      <c r="GJ134" s="46">
        <f>IF(AND($DS134,GG134),
IF(BH134="","Debes escribir el valor de intereses de cesantías. ",
IF( ISERR(_xlfn.NUMBERVALUE(BH134)), "El valor de intereses de cesantías debe ser un número válido. ", "")
),
""
)</f>
        <v/>
      </c>
      <c r="GK134" s="46">
        <f>CONCATENATE(BI134,BJ134,BK134)&lt;&gt;""</f>
        <v/>
      </c>
      <c r="GL134" s="46">
        <f>IF(AND($DS134,GK134),
IF(BI134="","Debes escribir el número de días de incapacidad. ",
IF( IFERROR(INT(BI134),1.1) &lt;&gt; IFERROR(_xlfn.NUMBERVALUE(BI134),1), "La cantidad de días de incapacidad debe ser un número entero. ", "")
),
""
)</f>
        <v/>
      </c>
      <c r="GM134" s="46">
        <f>IF(AND($DS134,GK134),
IF(BJ134="","Debes escribir el tipo de incapacidad. ",
IF(_xlfn.IFNA(VLOOKUP(BJ134,TIPO_DE_INCAPACIDAD,1,FALSE),-1)=-1,"El tipo de incapacidad es inválida (por favor seleccionarlo de la lista). ","")
),
""
)</f>
        <v/>
      </c>
      <c r="GN134" s="46">
        <f>IF(AND($DS134,GK134),
IF(BK134="","Debes escribir el valor de la incapacidad. ",
IF( ISERR(_xlfn.NUMBERVALUE(BK134)), "El valor de la incapacidad debe ser un número válido. ", "")
),
""
)</f>
        <v/>
      </c>
      <c r="GO134" s="46">
        <f>CONCATENATE(BL134,BM134)&lt;&gt;""</f>
        <v/>
      </c>
      <c r="GP134" s="46">
        <f>IF(AND($DS134,GO134),
IF(BL134="","Debes escribir el número de días de licencia de maternidad o paternidad. ",
IF( IFERROR(INT(BL134),1.1) &lt;&gt; IFERROR(_xlfn.NUMBERVALUE(BL134),1), "La cantidad de días de licencia de maternidad o paternidad debe ser un número entero. ", "")
),
""
)</f>
        <v/>
      </c>
      <c r="GQ134" s="46">
        <f>IF(AND($DS134,GO134),
IF(BM134="","Debes escribir el valor de la licencia de maternidad o paternidad. ",
IF( ISERR(_xlfn.NUMBERVALUE(BM134)), "El valor de la licencia de maternidad o paternidad debe ser un número válido. ", "")
),
""
)</f>
        <v/>
      </c>
      <c r="GR134" s="46">
        <f>CONCATENATE(BN134,BO134)&lt;&gt;""</f>
        <v/>
      </c>
      <c r="GS134" s="46">
        <f>IF(AND($DS134,GR134),
IF(BN134="","Debes escribir el número de días de licencia remunerada. ",
IF( IFERROR(INT(BN134),1.1) &lt;&gt; IFERROR(_xlfn.NUMBERVALUE(BN134),1), "La cantidad de días de licencia remunerada debe ser un número entero. ", "")
),
""
)</f>
        <v/>
      </c>
      <c r="GT134" s="46">
        <f>IF(AND($DS134,GR134),
IF(BO134="","Debes escribir el valor de la licencia remunerada. ",
IF( ISERR(_xlfn.NUMBERVALUE(BO134)), "El valor de la licencia remunerada debe ser un número válido. ", "")
),
""
)</f>
        <v/>
      </c>
      <c r="GU134" s="46">
        <f>IF($DS134,
IF( AND(BP134&lt;&gt;"", ISERR(_xlfn.NUMBERVALUE(BP134))), "El valor de la licencia NO remunerada debe ser un número válido. ", "")
)</f>
        <v/>
      </c>
      <c r="GV134" s="46">
        <f>IF($DS134,
IF( AND(BQ134&lt;&gt;"", ISERR(_xlfn.NUMBERVALUE(BQ134))), "El valor de auxilios salariales debe ser un número válido. ", "")
)</f>
        <v/>
      </c>
      <c r="GW134" s="46">
        <f>IF($DS134,
IF( AND(BR134&lt;&gt;"", ISERR(_xlfn.NUMBERVALUE(BR134))), "El valor de auxilios NO salariales debe ser un número válido. ", "")
)</f>
        <v/>
      </c>
      <c r="GX134" s="46">
        <f>IF($DS134,
IF( AND(BS134&lt;&gt;"", ISERR(_xlfn.NUMBERVALUE(BS134))), "El valor de bonos salariales debe ser un número válido. ", "")
)</f>
        <v/>
      </c>
      <c r="GY134" s="46">
        <f>IF($DS134,
IF( AND(BT134&lt;&gt;"", ISERR(_xlfn.NUMBERVALUE(BT134))), "El valor de bonos NO salariales debe ser un número válido. ", "")
)</f>
        <v/>
      </c>
      <c r="GZ134" s="46">
        <f>IF($DS134,
IF( AND(BU134&lt;&gt;"", ISERR(_xlfn.NUMBERVALUE(BU134))), "El valor de bonos salariales de alimentación debe ser un número válido. ", "")
)</f>
        <v/>
      </c>
      <c r="HA134" s="46">
        <f>IF($DS134,
IF( AND(BV134&lt;&gt;"", ISERR(_xlfn.NUMBERVALUE(BV134))), "El valor de bonos NO salariales de alimentación debe ser un número válido. ", "")
)</f>
        <v/>
      </c>
      <c r="HB134" s="46">
        <f>IF($DS134,
IF( AND(BW134&lt;&gt;"", ISERR(_xlfn.NUMBERVALUE(BW134))), "El valor de bonificaciones salariales debe ser un número válido. ", "")
)</f>
        <v/>
      </c>
      <c r="HC134" s="46">
        <f>IF($DS134,
IF( AND(BX134&lt;&gt;"", ISERR(_xlfn.NUMBERVALUE(BX134))), "El valor de bonificaciones NO salariales debe ser un número válido. ", "")
)</f>
        <v/>
      </c>
      <c r="HD134" s="46">
        <f>IF($DS134,
IF( AND(BY134&lt;&gt;"", ISERR(_xlfn.NUMBERVALUE(BY134))), "El valor de compensaciones ordinarias debe ser un número válido. ", "")
)</f>
        <v/>
      </c>
      <c r="HE134" s="46">
        <f>IF($DS134,
IF( AND(BZ134&lt;&gt;"", ISERR(_xlfn.NUMBERVALUE(BZ134))), "El valor de compensaciones extraordinarias debe ser un número válido. ", "")
)</f>
        <v/>
      </c>
      <c r="HF134" s="46">
        <f>IF($DS134,
IF( AND(CA134&lt;&gt;"", ISERR(_xlfn.NUMBERVALUE(CA134))), "El valor de comisiones debe ser un número válido. ", "")
)</f>
        <v/>
      </c>
      <c r="HG134" s="46">
        <f>IF($DS134,
IF( AND(CB134&lt;&gt;"", ISERR(_xlfn.NUMBERVALUE(CB134))), "El valor de ausencia por huega debe ser un número válido. ", "")
)</f>
        <v/>
      </c>
      <c r="HH134" s="46">
        <f>IF($DS134,
IF( AND(CC134&lt;&gt;"", ISERR(_xlfn.NUMBERVALUE(CC134))), "El valor de anticipos debe ser un número válido. ", "")
)</f>
        <v/>
      </c>
      <c r="HI134" s="46">
        <f>IF($DS134,
IF( AND(CD134&lt;&gt;"", ISERR(_xlfn.NUMBERVALUE(CD134))), "El valor de pagos a terceros debe ser un número válido. ", "")
)</f>
        <v/>
      </c>
      <c r="HJ134" s="46">
        <f>IF($DS134,
IF( AND(CE134&lt;&gt;"", ISERR(_xlfn.NUMBERVALUE(CE134))), "El valor de dotación debe ser un número válido. ", "")
)</f>
        <v/>
      </c>
      <c r="HK134" s="46">
        <f>IF($DS134,
IF( AND(CF134&lt;&gt;"", ISERR(_xlfn.NUMBERVALUE(CF134))), "El valor de apoyo sostenibilidad debe ser un número válido. ", "")
)</f>
        <v/>
      </c>
      <c r="HL134" s="46">
        <f>IF($DS134,
IF( AND(CG134&lt;&gt;"", ISERR(_xlfn.NUMBERVALUE(CG134))), "El valor de teletrabajo debe ser un número válido. ", "")
)</f>
        <v/>
      </c>
      <c r="HM134" s="46">
        <f>IF($DS134,
IF( AND(CH134&lt;&gt;"", ISERR(_xlfn.NUMBERVALUE(CH134))), "El valor de bonificación de retiro debe ser un número válido. ", "")
)</f>
        <v/>
      </c>
      <c r="HN134" s="46">
        <f>IF($DS134,
IF( AND(CI134&lt;&gt;"", ISERR(_xlfn.NUMBERVALUE(CI134))), "El valor de indemnización de retiro debe ser un número válido. ", "")
)</f>
        <v/>
      </c>
      <c r="HO134" s="46">
        <f>IF($DS134,
IF( AND(CJ134&lt;&gt;"", ISERR(_xlfn.NUMBERVALUE(CJ134))), "El valor de reintegros debe ser un número válido. ", "")
)</f>
        <v/>
      </c>
      <c r="HP134" s="46">
        <f>CONCATENATE(CK134,CL134,CM134)&lt;&gt;""</f>
        <v/>
      </c>
      <c r="HQ134" s="46">
        <f>IF(AND($DS134,HP134),
IF(CK134="","Debes escribir la descripción de otro concepto no categorizado. ",""),
""
)</f>
        <v/>
      </c>
      <c r="HR134" s="46">
        <f>IF(AND($DS134,HP134),
IF(CONCATENATE(CL134,CM134)="","Debes escribir al menos un valor de concepto no categorizado (salarial o no salarial). ",
IF(ISERR(_xlfn.NUMBERVALUE(CL134)),"El valor salarial concepto no categorizado debe ser un número válido. ","")
),
""
)</f>
        <v/>
      </c>
      <c r="HS134" s="46">
        <f>IF(AND($DS134,HP134),
IF(CONCATENATE(CL134,CM134)="","Debes escribir al menos un valor de concepto no categorizado (salarial o no salarial). ",
IF(ISERR(_xlfn.NUMBERVALUE(CM134)),"El valor NO salarial concepto no categorizado debe ser un número válido. ","")
),
""
)</f>
        <v/>
      </c>
      <c r="HT134" s="46">
        <f>IF($DS134,
IF(CN134="","Debes escribir el porcentaje del aporte a salud. ",
IF( ISERR(_xlfn.NUMBERVALUE(CN134)), "El valor del porcentaje del aporte a salud debe ser un número válido. ", "")
)
)</f>
        <v/>
      </c>
      <c r="HU134" s="46">
        <f>IF($DS134,
IF(CO134="","Debes escribir el valor del aporte a salud. ",
IF( ISERR(_xlfn.NUMBERVALUE(CO134)), "El valor del aporte a salud debe ser un número válido. ", "")
)
)</f>
        <v/>
      </c>
      <c r="HV134" s="46">
        <f>IF($DS134,
IF( AND(CP134&lt;&gt;"", ISERR(_xlfn.NUMBERVALUE(CP134))), "El valor plan complementario debe ser un número válido. ", "")
)</f>
        <v/>
      </c>
      <c r="HW134" s="46">
        <f>IF($DS134,
IF(CQ134="","Debes escribir el porcentaje del aporte a pensión. ",
IF( ISERR(_xlfn.NUMBERVALUE(CQ134)), "El valor del porcentaje del aporte a pensión debe ser un número válido. ", "")
)
)</f>
        <v/>
      </c>
      <c r="HX134" s="46">
        <f>IF($DS134,
IF(CR134="","Debes escribir el valor del aporte a pensión. ",
IF( ISERR(_xlfn.NUMBERVALUE(CR134)), "El valor del aporte a salud debe ser un número válido. ", "")
)
)</f>
        <v/>
      </c>
      <c r="HY134" s="46">
        <f>IF($DS134,
IF( AND(CS134&lt;&gt;"", ISERR(_xlfn.NUMBERVALUE(CS134))), "El valor pensión voluntaria debe ser un número válido. ", "")
)</f>
        <v/>
      </c>
      <c r="HZ134" s="46">
        <f>CONCATENATE(CT134,CU134,CV134,CW134)&lt;&gt;""</f>
        <v/>
      </c>
      <c r="IA134" s="46">
        <f>IF(AND($DS134,HZ134),
IF(CT134="","Debes escribir el % del fondo de seguridad pensional. ",
IF( ISERR(_xlfn.NUMBERVALUE(CT134)), "El % del fondo de seguridad debe ser un número válido. ", "")
),
""
)</f>
        <v/>
      </c>
      <c r="IB134" s="46">
        <f>IF(AND($DS134,HZ134),
IF(CU134="","Debes escribir el valor del aporte al fondo de solidaridad pensional. ",
IF( ISERR(_xlfn.NUMBERVALUE(CU134)), "El valor del aporte al fondo de solidaridad pensional debe ser un número válido. ", "")
),
""
)</f>
        <v/>
      </c>
      <c r="IC134" s="46">
        <f>IF(AND($DS134,HZ134),
IF(CV134="","Debes escribir el % del fondo de subsistencia. ",
IF( ISERR(_xlfn.NUMBERVALUE(CV134)), "El % del fondo de subsistencia debe ser un número válido. ", "")
),
""
)</f>
        <v/>
      </c>
      <c r="ID134" s="46">
        <f>IF(AND($DS134,HZ134),
IF(CW134="","Debes escribir el valor del fondo de subsistencia. ",
IF( ISERR(_xlfn.NUMBERVALUE(CW134)), "El valor del fondo de subsistencia debe ser un número válido. ", "")
),
""
)</f>
        <v/>
      </c>
      <c r="IE134" s="46">
        <f>CONCATENATE(CX134,CY134)&lt;&gt;""</f>
        <v/>
      </c>
      <c r="IF134" s="46">
        <f>IF(AND($DS134,IE134),
IF(CX134="","Debes escribir el % de sindicato. ",
IF( ISERR(_xlfn.NUMBERVALUE(CX134)), "El % de sindicato debe ser un número válido. ", "")
),
""
)</f>
        <v/>
      </c>
      <c r="IG134" s="46">
        <f>IF(AND($DS134,IE134),
IF(CY134="","Debes escribir el valor del sindicato. ",
IF( ISERR(_xlfn.NUMBERVALUE(CY134)), "El valor del sindicato debe ser un número válido. ", "")
),
""
)</f>
        <v/>
      </c>
      <c r="IH134" s="46">
        <f>IF($DS134,
IF( AND(CZ134&lt;&gt;"", ISERR(_xlfn.NUMBERVALUE(CZ134))), "El valor de sanción pública debe ser un número válido. ", "")
)</f>
        <v/>
      </c>
      <c r="II134" s="46">
        <f>IF($DS134,
IF( AND(DA134&lt;&gt;"", ISERR(_xlfn.NUMBERVALUE(DA134))), "El valor de sanción privada debe ser un número válido. ", "")
)</f>
        <v/>
      </c>
      <c r="IJ134" s="46">
        <f>CONCATENATE(DB134,DC134)&lt;&gt;""</f>
        <v/>
      </c>
      <c r="IK134" s="46">
        <f>IF(AND($DS134,IJ134),
IF(DB134="","Debes escribir la descripción de libranza. ",""),
""
)</f>
        <v/>
      </c>
      <c r="IL134" s="46">
        <f>IF(AND($DS134,IJ134),
IF(DC134="","Debes escribir la cuota libranza. ",
IF(ISERR(_xlfn.NUMBERVALUE(DC134)),"El valor de la cuota libranza debe ser un número válido. ","")
),
""
)</f>
        <v/>
      </c>
      <c r="IM134" s="46">
        <f>IF($DS134,
IF( AND(DD134&lt;&gt;"", ISERR(_xlfn.NUMBERVALUE(DD134))), "El valor de pagos a terceros debe ser un número válido. ", "")
)</f>
        <v/>
      </c>
      <c r="IN134" s="46">
        <f>IF($DS134,
IF( AND(DE134&lt;&gt;"", ISERR(_xlfn.NUMBERVALUE(DE134))), "El valor de anticipos debe ser un número válido. ", "")
)</f>
        <v/>
      </c>
      <c r="IO134" s="46">
        <f>IF($DS134,
IF( AND(DF134&lt;&gt;"", ISERR(_xlfn.NUMBERVALUE(DF134))), "El valor de AFC debe ser un número válido. ", "")
)</f>
        <v/>
      </c>
      <c r="IP134" s="46">
        <f>IF($DS134,
IF( AND(DG134&lt;&gt;"", ISERR(_xlfn.NUMBERVALUE(DG134))), "El valor de rete-fuente debe ser un número válido. ", "")
)</f>
        <v/>
      </c>
      <c r="IQ134" s="46">
        <f>IF($DS134,
IF( AND(DH134&lt;&gt;"", ISERR(_xlfn.NUMBERVALUE(DH134))), "El valor de cooperativa de trabajo debe ser un número válido. ", "")
)</f>
        <v/>
      </c>
      <c r="IR134" s="46">
        <f>IF($DS134,
IF( AND(DI134&lt;&gt;"", ISERR(_xlfn.NUMBERVALUE(DI134))), "El valor de embargo fiscal debe ser un número válido. ", "")
)</f>
        <v/>
      </c>
      <c r="IS134" s="46">
        <f>IF($DS134,
IF( AND(DJ134&lt;&gt;"", ISERR(_xlfn.NUMBERVALUE(DJ134))), "El valor de educación debe ser un número válido. ", "")
)</f>
        <v/>
      </c>
      <c r="IT134" s="46">
        <f>IF($DS134,
IF( AND(DK134&lt;&gt;"", ISERR(_xlfn.NUMBERVALUE(DK134))), "El valor de reintegro debe ser un número válido. ", "")
)</f>
        <v/>
      </c>
      <c r="IU134" s="46">
        <f>IF($DS134,
IF( AND(DL134&lt;&gt;"", ISERR(_xlfn.NUMBERVALUE(DL134))), "El valor de deuda debe ser un número válido. ", "")
)</f>
        <v/>
      </c>
      <c r="IV134" s="46">
        <f>IF($DS134,
IF( AND(DM134&lt;&gt;"", ISERR(_xlfn.NUMBERVALUE(DM134))), "El valor de otras deducciones debe ser un número válido. ", "")
)</f>
        <v/>
      </c>
      <c r="IW134" s="46">
        <f>IF($DS134,
IF(DN134="","Debes escribir el valor de los devengos totales. ",
IF( ISERR(_xlfn.NUMBERVALUE(DN134)), "El valor de los devengos totales debe ser un número válido. ", "")
)
)</f>
        <v/>
      </c>
      <c r="IX134" s="46">
        <f>IF($DS134,
IF(DO134="","Debes escribir el valor de las deducciones totales. ",
IF( ISERR(_xlfn.NUMBERVALUE(DO134)), "El valor de las deducciones totales debe ser un número válido. ", "")
)
)</f>
        <v/>
      </c>
      <c r="IY134" s="46">
        <f>IF($DS134,
IF(DP134="","Debes escribir el valor del salario total. ",
IF( ISERR(_xlfn.NUMBERVALUE(DP134)), "El valor del salario total debe ser un número válido. ", "")
)
)</f>
        <v/>
      </c>
    </row>
    <row r="135">
      <c r="B135" s="48" t="n">
        <v>123</v>
      </c>
      <c r="C135" s="61">
        <f>IF(AND(DS135,DP135&lt;&gt;""),
IF(DQ135="","OK","Error"),
""
)</f>
        <v/>
      </c>
      <c r="D135" s="53" t="n"/>
      <c r="E135" s="52" t="n"/>
      <c r="F135" s="112" t="n"/>
      <c r="G135" s="52" t="n"/>
      <c r="H135" s="53" t="n"/>
      <c r="I135" s="52" t="n"/>
      <c r="J135" s="52" t="n"/>
      <c r="K135" s="53" t="n"/>
      <c r="L135" s="55" t="n"/>
      <c r="M135" s="108" t="n"/>
      <c r="N135" s="56" t="n"/>
      <c r="O135" s="52" t="n"/>
      <c r="P135" s="52" t="n"/>
      <c r="Q135" s="52" t="n"/>
      <c r="R135" s="52" t="n"/>
      <c r="S135" s="52" t="n"/>
      <c r="T135" s="53" t="n"/>
      <c r="U135" s="52" t="n"/>
      <c r="V135" s="52" t="n"/>
      <c r="W135" s="55" t="n"/>
      <c r="X135" s="55" t="n"/>
      <c r="Y135" s="52" t="n"/>
      <c r="Z135" s="55" t="n"/>
      <c r="AA135" s="52" t="n"/>
      <c r="AB135" s="53" t="n"/>
      <c r="AC135" s="53" t="n"/>
      <c r="AD135" s="53" t="n"/>
      <c r="AE135" s="177" t="n"/>
      <c r="AF135" s="113" t="n"/>
      <c r="AG135" s="177" t="n"/>
      <c r="AH135" s="178" t="n"/>
      <c r="AI135" s="178" t="n"/>
      <c r="AJ135" s="178" t="n"/>
      <c r="AK135" s="114" t="n"/>
      <c r="AL135" s="178" t="n"/>
      <c r="AM135" s="114" t="n"/>
      <c r="AN135" s="178" t="n"/>
      <c r="AO135" s="114" t="n"/>
      <c r="AP135" s="178" t="n"/>
      <c r="AQ135" s="114" t="n"/>
      <c r="AR135" s="178" t="n"/>
      <c r="AS135" s="114" t="n"/>
      <c r="AT135" s="178" t="n"/>
      <c r="AU135" s="114" t="n"/>
      <c r="AV135" s="178" t="n"/>
      <c r="AW135" s="114" t="n"/>
      <c r="AX135" s="178" t="n"/>
      <c r="AY135" s="114" t="n"/>
      <c r="AZ135" s="178" t="n"/>
      <c r="BA135" s="114" t="n"/>
      <c r="BB135" s="178" t="n"/>
      <c r="BC135" s="114" t="n"/>
      <c r="BD135" s="178" t="n"/>
      <c r="BE135" s="178" t="n"/>
      <c r="BF135" s="178" t="n"/>
      <c r="BG135" s="59" t="n"/>
      <c r="BH135" s="178" t="n"/>
      <c r="BI135" s="114" t="n"/>
      <c r="BJ135" s="53" t="n"/>
      <c r="BK135" s="178" t="n"/>
      <c r="BL135" s="114" t="n"/>
      <c r="BM135" s="178" t="n"/>
      <c r="BN135" s="114" t="n"/>
      <c r="BO135" s="178" t="n"/>
      <c r="BP135" s="178" t="n"/>
      <c r="BQ135" s="178" t="n"/>
      <c r="BR135" s="178" t="n"/>
      <c r="BS135" s="178" t="n"/>
      <c r="BT135" s="178" t="n"/>
      <c r="BU135" s="178" t="n"/>
      <c r="BV135" s="178" t="n"/>
      <c r="BW135" s="178" t="n"/>
      <c r="BX135" s="178" t="n"/>
      <c r="BY135" s="178" t="n"/>
      <c r="BZ135" s="178" t="n"/>
      <c r="CA135" s="178" t="n"/>
      <c r="CB135" s="178" t="n"/>
      <c r="CC135" s="178" t="n"/>
      <c r="CD135" s="178" t="n"/>
      <c r="CE135" s="178" t="n"/>
      <c r="CF135" s="178" t="n"/>
      <c r="CG135" s="178" t="n"/>
      <c r="CH135" s="178" t="n"/>
      <c r="CI135" s="178" t="n"/>
      <c r="CJ135" s="178" t="n"/>
      <c r="CK135" s="53" t="n"/>
      <c r="CL135" s="178" t="n"/>
      <c r="CM135" s="178" t="n"/>
      <c r="CN135" s="60" t="n"/>
      <c r="CO135" s="177" t="n"/>
      <c r="CP135" s="178" t="n"/>
      <c r="CQ135" s="60" t="n"/>
      <c r="CR135" s="177" t="n"/>
      <c r="CS135" s="178" t="n"/>
      <c r="CT135" s="59" t="n"/>
      <c r="CU135" s="178" t="n"/>
      <c r="CV135" s="59" t="n"/>
      <c r="CW135" s="178" t="n"/>
      <c r="CX135" s="59" t="n"/>
      <c r="CY135" s="178" t="n"/>
      <c r="CZ135" s="178" t="n"/>
      <c r="DA135" s="178" t="n"/>
      <c r="DB135" s="53" t="n"/>
      <c r="DC135" s="178" t="n"/>
      <c r="DD135" s="178" t="n"/>
      <c r="DE135" s="178" t="n"/>
      <c r="DF135" s="178" t="n"/>
      <c r="DG135" s="178" t="n"/>
      <c r="DH135" s="178" t="n"/>
      <c r="DI135" s="178" t="n"/>
      <c r="DJ135" s="178" t="n"/>
      <c r="DK135" s="178" t="n"/>
      <c r="DL135" s="178" t="n"/>
      <c r="DM135" s="178" t="n"/>
      <c r="DN135" s="177" t="n"/>
      <c r="DO135" s="177" t="n"/>
      <c r="DP135" s="177" t="n"/>
      <c r="DQ135" s="76">
        <f>IF(AND(DS135,DP135&lt;&gt;""),
CONCATENATE(DT135,DU135,DV135,DW135,DX135,DY135,DZ135,EA135,EB135,EC135,ED135,EE135,EF135,EG135,EH135,EI135,EJ135,EK135,EL135,EM135,EN135,EO135,EP135,EQ135,ES135,ET135,EU135,EV135,EW135,EX135,EY135,EZ135,FA135,FC135,FD135,FF135,FG135,FI135,FJ135,FL135,FM135,FO135,FP135,FR135,FS135,FU135,FV135,FX135,FY135,GA135,GB135,GD135,GE135,GF135,GH135,GI135,GJ135,GL135,GM135,GN135,GP135,GQ135,GS135,GT135,GU135,GV135,GW135,GX135,GY135,GZ135,HA135,HB135,HC135,HD135,HE135,HF135,HG135,HH135,HI135,HJ135,HK135,HL135,HM135,HN135,HO135,HQ135,HR135,HS135,HT135,HU135,HV135,HW135,HX135,HY135,IA135,IB135,IC135,ID135,IF135,IG135,IH135,II135,IK135,IL135,IM135,IN135,IO135,IP135,IQ135,IR135,IS135,IT135,IU135,IV135,IW135,IX135,IY135,IZ135),
""
)</f>
        <v/>
      </c>
      <c r="DR135" s="53" t="n"/>
      <c r="DS135" s="46">
        <f>CONCATENATE(D135,$E135,$F135,$G135,H135,$I135,$J135,K135,$L135,$M135,N135,$O135,$P135,$Q135,$R135,$S135,T135,$U135,$V135,$W135,$X135,$Y135,$Z135,$AA135,AB135,AC135,AD135,$AE135,$AF135,$AG135,AH135,AI135,AJ135,AK135,AL135,AM135,AN135,AO135,AP135,AQ135,AR135,AS135,AT135,AU135,AV135,AW135,AX135,AY135,AZ135,BA135,BB135,BC135,BD135,BE135,BF135,BG135,BH135,BI135,BJ135,BK135,BL135,BM135,BN135,BO135,BP135,BQ135,BR135,BS135,BT135,BU135,BV135,BW135,BX135,BY135,BZ135,CA135,CB135,CC135,CD135,CE135,CF135,CG135,CH135,CI135,CJ135,CK135,CL135,CM135,$CN135,$CO135,CP135,$CQ135,$CR135,CS135,CT135,CU135,CV135,CW135,CX135,CY135,CZ135,DA135,DB135,DC135,DD135,DE135,DF135,DG135,DH135,DI135,DJ135,DK135,DL135,DM135,$DN135,$DO135,$DP135,DR135)&lt;&gt;""</f>
        <v/>
      </c>
      <c r="DT135" s="46">
        <f>IF(AND($DS135,$E$4&lt;&gt;""),
IF(LEFT($E$4,2) = "1.",
IF(D135&lt;&gt;"","El CUNE sólo se envía en operaciones de novedad o ajuste. ",""),
IF(D135="","Debes escribir un CUNE válido para realizar operaciones de novedad o ajuste. ","")),
""
)</f>
        <v/>
      </c>
      <c r="DU135" s="46">
        <f>IF($DS135,
IF(E135="","Debes seleccionar el tipo de documento del empleado. ",
IF(_xlfn.IFNA(VLOOKUP(E135,TIPO_DE_DOCUMENTO,1,FALSE),-1)=-1,"El tipo de documento no es válido (por favor seleccionarlo de la lista). ","")
)
)</f>
        <v/>
      </c>
      <c r="DV135" s="46">
        <f>IF($DS135,
IF(F135="","Debes escribir el número de documento del empleado. ","")
)</f>
        <v/>
      </c>
      <c r="DW135" s="46">
        <f>IF($DS135,
IF(G135="","Debes escribir el primer nombre del empleado. ","")
)</f>
        <v/>
      </c>
      <c r="DY135" s="46">
        <f>IF($DS135,
IF(I135="","Debes escribir el primer apellido del empleado. ","")
)</f>
        <v/>
      </c>
      <c r="DZ135" s="46">
        <f>IF($DS135,
IF(J135="","Debes escribir el segundo apellido del empleado. ","")
)</f>
        <v/>
      </c>
      <c r="EB135" s="46">
        <f>IF($DS135,
IF(L135="","Debes escribir la fecha de ingreso del empleado. ",
IF(ISERR(DATE(YEAR(L135),MONTH(L135),DAY(L135))), "El valor ingresado en fecha de ingreso no tiene un formato válido. ","")
)
)</f>
        <v/>
      </c>
      <c r="EC135" s="46">
        <f>IF($DS135,
IF(M135="","Debes escribir el tiempo laborado. ",
IF( IFERROR(INT(M135),1.1) &lt;&gt; IFERROR(_xlfn.NUMBERVALUE(M135),1), "El valor de los días trabajados debe ser un número entero. ", "")
)
)</f>
        <v/>
      </c>
      <c r="ED135" s="46">
        <f>IF($DS135,
IF( AND(N135&lt;&gt;"", ISERR(DATE(YEAR(N135),MONTH(N135),DAY(N135))) ), "El valor ingresado en fecha de ingreso no tiene un formato válido. ",
IF( AND(N135&lt;&gt;"", $E$6&lt;&gt;"", DATE(YEAR(N135), MONTH(N135), 1) &lt;&gt; IFERROR(DATE(MID($E$6, 1, 4), MID($E$6, 6, 2),1), "1/1/1900") ), "La fecha de retiro debe estar dentro del período liquidado. ", "")
)
)</f>
        <v/>
      </c>
      <c r="EE135" s="46">
        <f>IF($DS135,
IF(O135="","Debes seleccionar el tipo de trabajador. ",
IF(_xlfn.IFNA(VLOOKUP(O135,TIPO_DE_TRABAJADOR,1,FALSE),-1)=-1,"El tipo de trabajador no es válido (por favor seleccionarlo de la lista). ","")
)
)</f>
        <v/>
      </c>
      <c r="EF135" s="46">
        <f>IF($DS135,
IF(P135="","Debes seleccionar si es un trabajador dependiente pensionado por vejez. ",
IF(_xlfn.IFNA(VLOOKUP(P135,SUBTIPO_DE_TRABAJADOR,1,FALSE),-1)=-1,"El tipo de trabajador dependiente pensionado por vejez no es válido (por favor seleccionarlo de la lista). ","")
)
)</f>
        <v/>
      </c>
      <c r="EG135" s="46">
        <f>IF($DS135,
IF(Q135="","Debes seleccionar el tipo de contrato del trabajador. ",
IF(_xlfn.IFNA(VLOOKUP(Q135,TIPO_DE_CONTRATO,1,FALSE),-1)=-1,"El tipo de contrato del trabajador no es válido (por favor seleccionarlo de la lista). ","")
)
)</f>
        <v/>
      </c>
      <c r="EH135" s="46">
        <f>IF($DS135,
IF(R135="","Debes seleccionar si es un salario integral. ",
IF(_xlfn.IFNA(VLOOKUP(R135,SI_NO,1,FALSE),-1)=-1,"Valor no válido para salario integral (por favor seleccionarlo de la lista). ","")
)
)</f>
        <v/>
      </c>
      <c r="EI135" s="46">
        <f>IF($DS135,
IF(S135="","Debes seleccionar si el trabajador realiza actividades de riesgo. ",
IF(_xlfn.IFNA(VLOOKUP(S135,SI_NO,1,FALSE),-1)=-1,"Valor no válido para actividad de alto riesgo (por favor seleccionarlo de la lista). ","")
)
)</f>
        <v/>
      </c>
      <c r="EK135" s="46">
        <f>IF($DS135,
IF(U135="","Debes escribir el código del municipio de residencia del trabajador. ",
IF(_xlfn.IFNA(VLOOKUP(U135,MUNICIPIO,1,FALSE),-1)=-1,"El municipio de residencia del trabajador es inválido (por favor seleccionarlo de la lista). ","")
)
)</f>
        <v/>
      </c>
      <c r="EL135" s="46">
        <f>IF($DS135,
IF(V135="","Debes escribir el la dirección de residendia del trabajador. ","")
)</f>
        <v/>
      </c>
      <c r="EM135" s="46">
        <f>IF($DS135,
IF(W135="","Debes escribir la fecha de inicio de la liquidación. ",
IF(ISERR(DATE(YEAR(W135),MONTH(W135),DAY(W135))),"El valor ingresado en fecha de inicio de liquidación no tiene un formato válido. ",
IF( AND($E$6&lt;&gt;"", DATE(YEAR(W135), MONTH(W135), 1) &lt;&gt; IFERROR(DATE(MID($E$6, 1, 4), MID($E$6, 6, 2),1), "1/1/1900") ), "La fecha de inicio de la liquidación debe estar dentro del período liquidado. ", "")
)
)
)</f>
        <v/>
      </c>
      <c r="EN135" s="46">
        <f>IF($DS135,
IF(X135="","Debes escribir la fecha de fin de la liquidación. ",
IF(ISERR(DATE(YEAR(X135),MONTH(X135),DAY(X135))),"El valor ingresado en fecha de fin de liquidación no tiene un formato válido. ",
IF( AND($E$6&lt;&gt;"", DATE(YEAR(X135), MONTH(X135), 1) &lt;&gt; IFERROR(DATE(MID($E$6, 1, 4), MID($E$6, 6, 2),1), "1/1/1900") ), "La fecha de fin de la liquidación debe estar dentro del período liquidado. ", "")
)
)
)</f>
        <v/>
      </c>
      <c r="EO135" s="46">
        <f>IF($DS135,
IF(Y135="","Debes escribir la frecuencia de pago del trabajador. ",
IF(_xlfn.IFNA(VLOOKUP(Y135,PERÍODO_DE_NÓMINA,1,FALSE),-1)=-1,"La frecuencia de pago es inválida (por favor seleccionarlo de la lista). ","")
)
)</f>
        <v/>
      </c>
      <c r="EP135" s="46">
        <f>IF($DS135,
IF(Z135="","Debes escribir la fecha de pago. ",
IF(ISERR(DATE(YEAR(Z135),MONTH(Z135),DAY(Z135))), "El valor ingresado en fecha de pago no tiene un formato válido. ","")
)
)</f>
        <v/>
      </c>
      <c r="EQ135" s="46">
        <f>IF($DS135,
IF(AA135="","Debes escribir el medio de pago. ",
IF(_xlfn.IFNA(VLOOKUP(AA135,MEDIOS_DE_PAGO,1,FALSE),-1)=-1,"El medio de pago es inválido (por favor seleccionarlo de la lista). ","")
)
)</f>
        <v/>
      </c>
      <c r="ER135" s="46">
        <f>OR(AA135='Tablas '!$T$4,AA135='Tablas '!$T$7,AA135='Tablas '!$T$8,AA135='Tablas '!$T$11)</f>
        <v/>
      </c>
      <c r="ES135" s="46">
        <f>IF(AND($DS135,ER135),
IF(AB135="","Debes escribir la entidad bancaria. ",""),
""
)</f>
        <v/>
      </c>
      <c r="ET135" s="46">
        <f>IF(AND($DS135,ER135),
IF(AC135="","Debes escribir el tipo de cuenta bancaria. ",
IF(_xlfn.IFNA(VLOOKUP(AC135,TIPO_DE_CUENTA,1,FALSE),-1)=-1,"El tipo de cuenta bancaria es inválida (por favor seleccionarlo de la lista). ","")
),
""
)</f>
        <v/>
      </c>
      <c r="EU135" s="46">
        <f>IF(AND($DS135,ER135),
IF(AD135="","Debes escribir el número de cuenta bancaria. ",""),
""
)</f>
        <v/>
      </c>
      <c r="EV135" s="46">
        <f>IF($DS135,
IF(AE135="","Debes escribir el valor del sueldo básico. ",
IF( ISERR(_xlfn.NUMBERVALUE(AE135)), "El valor del sueldo básico debe ser un número válido. ", "")
)
)</f>
        <v/>
      </c>
      <c r="EW135" s="46">
        <f>IF($DS135,
IF(AF135="","Debes escribir el número de días trabajados. ",
IF( IFERROR(INT(AF135),1.1) &lt;&gt; IFERROR(_xlfn.NUMBERVALUE(AF135),1), "La cantidad de días trabajados debe ser un número entero. ", "")
)
)</f>
        <v/>
      </c>
      <c r="EX135" s="46">
        <f>IF($DS135,
IF(AG135="","Debes escribir el valor del sueldo trabajado. ",
IF( ISERR(_xlfn.NUMBERVALUE(AG135)), "El valor del sueldo trabajado debe ser un número válido. ", "")
)
)</f>
        <v/>
      </c>
      <c r="EY135" s="46">
        <f>IF($DS135,
IF( AND(AH135&lt;&gt;"", ISERR(_xlfn.NUMBERVALUE(AH135))), "El valor del auxilio de transporte debe ser un número válido. ", "")
)</f>
        <v/>
      </c>
      <c r="EZ135" s="46">
        <f>IF($DS135,
IF( AND(AI135&lt;&gt;"", ISERR(_xlfn.NUMBERVALUE(AI135))), "El valor de viáticos salariales debe ser un número válido. ", "")
)</f>
        <v/>
      </c>
      <c r="FA135" s="46">
        <f>IF($DS135,
IF( AND(AJ135&lt;&gt;"", ISERR(_xlfn.NUMBERVALUE(AJ135))), "El valor de viáticos NO salariales debe ser un número válido. ", "")
)</f>
        <v/>
      </c>
      <c r="FB135" s="46">
        <f>CONCATENATE(AK135,AL135)&lt;&gt;""</f>
        <v/>
      </c>
      <c r="FC135" s="46">
        <f>IF(AND($DS135,FB135),
IF(AK135="","Debes escribir el número de horas extras diurnas. ",
IF( IFERROR(INT(AK135),1.1) &lt;&gt; IFERROR(_xlfn.NUMBERVALUE(AK135),1), "La cantidad de horas extras diurnas debe ser un número entero. ", "")
),
""
)</f>
        <v/>
      </c>
      <c r="FD135" s="46">
        <f>IF(AND($DS135,FB135),
IF(AL135="","Debes escribir el valor de las horas extras diurnas. ",
IF( ISERR(_xlfn.NUMBERVALUE(AL135)), "El valor de las horas extras duirnas debe ser un número válido. ", "")
),
""
)</f>
        <v/>
      </c>
      <c r="FE135" s="46">
        <f>CONCATENATE(AM135,AN135)&lt;&gt;""</f>
        <v/>
      </c>
      <c r="FF135" s="46">
        <f>IF(AND($DS135,FE135),
IF(AM135="","Debes escribir el número de horas extras nocturnas. ",
IF( IFERROR(INT(AM135),1.1) &lt;&gt; IFERROR(_xlfn.NUMBERVALUE(AM135),1), "La cantidad de horas extras nocturnas debe ser un número entero. ", "")
),
""
)</f>
        <v/>
      </c>
      <c r="FG135" s="46">
        <f>IF(AND($DS135,FE135),
IF(AN135="","Debes escribir el valor de las horas extras nocturnas. ",
IF( ISERR(_xlfn.NUMBERVALUE(AN135)), "El valor de las horas extras nocturnas debe ser un número válido. ", "")
),
""
)</f>
        <v/>
      </c>
      <c r="FH135" s="46">
        <f>CONCATENATE(AO135,AP135)&lt;&gt;""</f>
        <v/>
      </c>
      <c r="FI135" s="46">
        <f>IF(AND($DS135,FH135),
IF(AO135="","Debes escribir el número de horas extras diurnas dominicales y festivas. ",
IF( IFERROR(INT(AO135),1.1) &lt;&gt; IFERROR(_xlfn.NUMBERVALUE(AO135),1), "La cantidad de horas extras diurnas dominicales y festivas debe ser un número entero. ", "")
),
""
)</f>
        <v/>
      </c>
      <c r="FJ135" s="46">
        <f>IF(AND($DS135,FH135),
IF(AP135="","Debes escribir el valor de las horas extras diurnas dominicales y festivas. ",
IF( ISERR(_xlfn.NUMBERVALUE(AP135)), "El valor de las horas extras diurnas dominicales y festivas debe ser un número válido. ", "")
),
""
)</f>
        <v/>
      </c>
      <c r="FK135" s="46">
        <f>CONCATENATE(AQ135,AR135)&lt;&gt;""</f>
        <v/>
      </c>
      <c r="FL135" s="46">
        <f>IF(AND($DS135,FK135),
IF(AQ135="","Debes escribir el número de horas extras nocturnas dominicales y festivas. ",
IF( IFERROR(INT(AQ135),1.1) &lt;&gt; IFERROR(_xlfn.NUMBERVALUE(AQ135),1), "La cantidad de horas extras nocturnas dominicales y festivas debe ser un número entero. ", "")
),
""
)</f>
        <v/>
      </c>
      <c r="FM135" s="46">
        <f>IF(AND($DS135,FK135),
IF(AR135="","Debes escribir el valor de las horas extras nocturnas dominicales y festivas. ",
IF( ISERR(_xlfn.NUMBERVALUE(AR135)), "El valor de las horas extras nocturnas dominicales y festivas debe ser un número válido. ", "")
),
""
)</f>
        <v/>
      </c>
      <c r="FN135" s="46">
        <f>CONCATENATE(AS135,AT135)&lt;&gt;""</f>
        <v/>
      </c>
      <c r="FO135" s="46">
        <f>IF(AND($DS135,FN135),
IF(AS135="","Debes escribir el número de horas recargo nocturno. ",
IF( IFERROR(INT(AS135),1.1) &lt;&gt; IFERROR(_xlfn.NUMBERVALUE(AS135),1), "La cantidad de horas recargo nocturno debe ser un número entero. ", "")
),
""
)</f>
        <v/>
      </c>
      <c r="FP135" s="46">
        <f>IF(AND($DS135,FN135),
IF(AT135="","Debes escribir el valor de las horas recargo nocturno. ",
IF( ISERR(_xlfn.NUMBERVALUE(AT135)), "El valor de las horas recargo nocturno debe ser un número válido. ", "")
),
""
)</f>
        <v/>
      </c>
      <c r="FQ135" s="46">
        <f>CONCATENATE(AU135,AV135)&lt;&gt;""</f>
        <v/>
      </c>
      <c r="FR135" s="46">
        <f>IF(AND($DS135,FQ135),
IF(AU135="","Debes escribir el número de horas recargo diurno dominical y festivo. ",
IF( IFERROR(INT(AU135),1.1) &lt;&gt; IFERROR(_xlfn.NUMBERVALUE(AU135),1), "La cantidad de horas recargo diurno dominical y festivo debe ser un número entero. ", "")
),
""
)</f>
        <v/>
      </c>
      <c r="FS135" s="46">
        <f>IF(AND($DS135,FQ135),
IF(AV135="","Debes escribir el valor de las horas recargo diurno dominical y festivo. ",
IF( ISERR(_xlfn.NUMBERVALUE(AV135)), "El valor de las horas recargo diurno dominical y festivo debe ser un número válido. ", "")
),
""
)</f>
        <v/>
      </c>
      <c r="FT135" s="46">
        <f>CONCATENATE(AW135,AX135)&lt;&gt;""</f>
        <v/>
      </c>
      <c r="FU135" s="46">
        <f>IF(AND($DS135,FT135),
IF(AW135="","Debes escribir el número de horas recargo nocturno dominical y festivo. ",
IF( IFERROR(INT(AW135),1.1) &lt;&gt; IFERROR(_xlfn.NUMBERVALUE(AW135),1), "La cantidad de horas recargo nocturno dominical y festivo debe ser un número entero. ", "")
),
""
)</f>
        <v/>
      </c>
      <c r="FV135" s="46">
        <f>IF(AND($DS135,FT135),
IF(AX135="","Debes escribir el valor de las horas recargo nocturno dominical y festivo. ",
IF( ISERR(_xlfn.NUMBERVALUE(AX135)), "El valor de las horas recargo nocturno dominical y festivo debe ser un número válido. ", "")
),
""
)</f>
        <v/>
      </c>
      <c r="FW135" s="46">
        <f>CONCATENATE(AY135,AZ135)&lt;&gt;""</f>
        <v/>
      </c>
      <c r="FX135" s="46">
        <f>IF(AND($DS135,FW135),
IF(AY135="","Debes escribir el número de días de vacaciones comunes. ",
IF( IFERROR(INT(AY135),1.1) &lt;&gt; IFERROR(_xlfn.NUMBERVALUE(AY135),1), "La cantidad de días de vacaciones comunes debe ser un número entero. ", "")
),
""
)</f>
        <v/>
      </c>
      <c r="FY135" s="46">
        <f>IF(AND($DS135,FW135),
IF(AZ135="","Debes escribir el valor de las vacaciones comunes. ",
IF( ISERR(_xlfn.NUMBERVALUE(AZ135)), "El valor de las vacaciones comunes debe ser un número válido. ", "")
),
""
)</f>
        <v/>
      </c>
      <c r="FZ135" s="46">
        <f>CONCATENATE(BA135,BB135)&lt;&gt;""</f>
        <v/>
      </c>
      <c r="GA135" s="46">
        <f>IF(AND($DS135,FZ135),
IF(BA135="","Debes escribir el número de días de vacaciones compensadas. ",
IF( IFERROR(INT(BA135),1.1) &lt;&gt; IFERROR(_xlfn.NUMBERVALUE(BA135),1), "La cantidad de días de vacaciones compensadas debe ser un número entero. ", "")
),
""
)</f>
        <v/>
      </c>
      <c r="GB135" s="46">
        <f>IF(AND($DS135,FZ135),
IF(BB135="","Debes escribir el valor de las vacaciones compensadas. ",
IF( ISERR(_xlfn.NUMBERVALUE(BB135)), "El valor de las vacaciones compensadas debe ser un número válido. ", "")
),
""
)</f>
        <v/>
      </c>
      <c r="GC135" s="46">
        <f>CONCATENATE(BC135,BD135)&lt;&gt;""</f>
        <v/>
      </c>
      <c r="GD135" s="46">
        <f>IF(AND($DS135,GC135),
IF(BC135="","Debes escribir el número de días de prima salarial. ",
IF( IFERROR(INT(BC135),1.1) &lt;&gt; IFERROR(_xlfn.NUMBERVALUE(BC135),1), "La cantidad de días de prima salarial debe ser un número entero. ", "")
),
""
)</f>
        <v/>
      </c>
      <c r="GE135" s="46">
        <f>IF(AND($DS135,GC135),
IF(BD135="","Debes escribir el valor de los días de prima salarial. ",
IF( ISERR(_xlfn.NUMBERVALUE(BD135)), "El valor de los días de prima salarial debe ser un número válido. ", "")
),
""
)</f>
        <v/>
      </c>
      <c r="GF135" s="46">
        <f>IF($DS135,
IF( AND(BE135&lt;&gt;"", ISERR(_xlfn.NUMBERVALUE(BE135))), "El valor de la prima NO saliarial debe ser un número válido. ", "")
)</f>
        <v/>
      </c>
      <c r="GG135" s="46">
        <f>CONCATENATE(BF135,BG135,BH135)&lt;&gt;""</f>
        <v/>
      </c>
      <c r="GH135" s="46">
        <f>IF(AND($DS135,GG135),
IF(BF135="","Debes escribir el valor de las cesantías. ",
IF( ISERR(_xlfn.NUMBERVALUE(BF135)), "El valor de las cesantías debe ser un número válido. ", "")
),
""
)</f>
        <v/>
      </c>
      <c r="GI135" s="46">
        <f>IF(AND($DS135,GG135),
IF(BG135="","Debes escribir el % de cesantías. ",
IF( ISERR(_xlfn.NUMBERVALUE(BG135)), "El % de cesantías debe ser un número válido. ", "")
),
""
)</f>
        <v/>
      </c>
      <c r="GJ135" s="46">
        <f>IF(AND($DS135,GG135),
IF(BH135="","Debes escribir el valor de intereses de cesantías. ",
IF( ISERR(_xlfn.NUMBERVALUE(BH135)), "El valor de intereses de cesantías debe ser un número válido. ", "")
),
""
)</f>
        <v/>
      </c>
      <c r="GK135" s="46">
        <f>CONCATENATE(BI135,BJ135,BK135)&lt;&gt;""</f>
        <v/>
      </c>
      <c r="GL135" s="46">
        <f>IF(AND($DS135,GK135),
IF(BI135="","Debes escribir el número de días de incapacidad. ",
IF( IFERROR(INT(BI135),1.1) &lt;&gt; IFERROR(_xlfn.NUMBERVALUE(BI135),1), "La cantidad de días de incapacidad debe ser un número entero. ", "")
),
""
)</f>
        <v/>
      </c>
      <c r="GM135" s="46">
        <f>IF(AND($DS135,GK135),
IF(BJ135="","Debes escribir el tipo de incapacidad. ",
IF(_xlfn.IFNA(VLOOKUP(BJ135,TIPO_DE_INCAPACIDAD,1,FALSE),-1)=-1,"El tipo de incapacidad es inválida (por favor seleccionarlo de la lista). ","")
),
""
)</f>
        <v/>
      </c>
      <c r="GN135" s="46">
        <f>IF(AND($DS135,GK135),
IF(BK135="","Debes escribir el valor de la incapacidad. ",
IF( ISERR(_xlfn.NUMBERVALUE(BK135)), "El valor de la incapacidad debe ser un número válido. ", "")
),
""
)</f>
        <v/>
      </c>
      <c r="GO135" s="46">
        <f>CONCATENATE(BL135,BM135)&lt;&gt;""</f>
        <v/>
      </c>
      <c r="GP135" s="46">
        <f>IF(AND($DS135,GO135),
IF(BL135="","Debes escribir el número de días de licencia de maternidad o paternidad. ",
IF( IFERROR(INT(BL135),1.1) &lt;&gt; IFERROR(_xlfn.NUMBERVALUE(BL135),1), "La cantidad de días de licencia de maternidad o paternidad debe ser un número entero. ", "")
),
""
)</f>
        <v/>
      </c>
      <c r="GQ135" s="46">
        <f>IF(AND($DS135,GO135),
IF(BM135="","Debes escribir el valor de la licencia de maternidad o paternidad. ",
IF( ISERR(_xlfn.NUMBERVALUE(BM135)), "El valor de la licencia de maternidad o paternidad debe ser un número válido. ", "")
),
""
)</f>
        <v/>
      </c>
      <c r="GR135" s="46">
        <f>CONCATENATE(BN135,BO135)&lt;&gt;""</f>
        <v/>
      </c>
      <c r="GS135" s="46">
        <f>IF(AND($DS135,GR135),
IF(BN135="","Debes escribir el número de días de licencia remunerada. ",
IF( IFERROR(INT(BN135),1.1) &lt;&gt; IFERROR(_xlfn.NUMBERVALUE(BN135),1), "La cantidad de días de licencia remunerada debe ser un número entero. ", "")
),
""
)</f>
        <v/>
      </c>
      <c r="GT135" s="46">
        <f>IF(AND($DS135,GR135),
IF(BO135="","Debes escribir el valor de la licencia remunerada. ",
IF( ISERR(_xlfn.NUMBERVALUE(BO135)), "El valor de la licencia remunerada debe ser un número válido. ", "")
),
""
)</f>
        <v/>
      </c>
      <c r="GU135" s="46">
        <f>IF($DS135,
IF( AND(BP135&lt;&gt;"", ISERR(_xlfn.NUMBERVALUE(BP135))), "El valor de la licencia NO remunerada debe ser un número válido. ", "")
)</f>
        <v/>
      </c>
      <c r="GV135" s="46">
        <f>IF($DS135,
IF( AND(BQ135&lt;&gt;"", ISERR(_xlfn.NUMBERVALUE(BQ135))), "El valor de auxilios salariales debe ser un número válido. ", "")
)</f>
        <v/>
      </c>
      <c r="GW135" s="46">
        <f>IF($DS135,
IF( AND(BR135&lt;&gt;"", ISERR(_xlfn.NUMBERVALUE(BR135))), "El valor de auxilios NO salariales debe ser un número válido. ", "")
)</f>
        <v/>
      </c>
      <c r="GX135" s="46">
        <f>IF($DS135,
IF( AND(BS135&lt;&gt;"", ISERR(_xlfn.NUMBERVALUE(BS135))), "El valor de bonos salariales debe ser un número válido. ", "")
)</f>
        <v/>
      </c>
      <c r="GY135" s="46">
        <f>IF($DS135,
IF( AND(BT135&lt;&gt;"", ISERR(_xlfn.NUMBERVALUE(BT135))), "El valor de bonos NO salariales debe ser un número válido. ", "")
)</f>
        <v/>
      </c>
      <c r="GZ135" s="46">
        <f>IF($DS135,
IF( AND(BU135&lt;&gt;"", ISERR(_xlfn.NUMBERVALUE(BU135))), "El valor de bonos salariales de alimentación debe ser un número válido. ", "")
)</f>
        <v/>
      </c>
      <c r="HA135" s="46">
        <f>IF($DS135,
IF( AND(BV135&lt;&gt;"", ISERR(_xlfn.NUMBERVALUE(BV135))), "El valor de bonos NO salariales de alimentación debe ser un número válido. ", "")
)</f>
        <v/>
      </c>
      <c r="HB135" s="46">
        <f>IF($DS135,
IF( AND(BW135&lt;&gt;"", ISERR(_xlfn.NUMBERVALUE(BW135))), "El valor de bonificaciones salariales debe ser un número válido. ", "")
)</f>
        <v/>
      </c>
      <c r="HC135" s="46">
        <f>IF($DS135,
IF( AND(BX135&lt;&gt;"", ISERR(_xlfn.NUMBERVALUE(BX135))), "El valor de bonificaciones NO salariales debe ser un número válido. ", "")
)</f>
        <v/>
      </c>
      <c r="HD135" s="46">
        <f>IF($DS135,
IF( AND(BY135&lt;&gt;"", ISERR(_xlfn.NUMBERVALUE(BY135))), "El valor de compensaciones ordinarias debe ser un número válido. ", "")
)</f>
        <v/>
      </c>
      <c r="HE135" s="46">
        <f>IF($DS135,
IF( AND(BZ135&lt;&gt;"", ISERR(_xlfn.NUMBERVALUE(BZ135))), "El valor de compensaciones extraordinarias debe ser un número válido. ", "")
)</f>
        <v/>
      </c>
      <c r="HF135" s="46">
        <f>IF($DS135,
IF( AND(CA135&lt;&gt;"", ISERR(_xlfn.NUMBERVALUE(CA135))), "El valor de comisiones debe ser un número válido. ", "")
)</f>
        <v/>
      </c>
      <c r="HG135" s="46">
        <f>IF($DS135,
IF( AND(CB135&lt;&gt;"", ISERR(_xlfn.NUMBERVALUE(CB135))), "El valor de ausencia por huega debe ser un número válido. ", "")
)</f>
        <v/>
      </c>
      <c r="HH135" s="46">
        <f>IF($DS135,
IF( AND(CC135&lt;&gt;"", ISERR(_xlfn.NUMBERVALUE(CC135))), "El valor de anticipos debe ser un número válido. ", "")
)</f>
        <v/>
      </c>
      <c r="HI135" s="46">
        <f>IF($DS135,
IF( AND(CD135&lt;&gt;"", ISERR(_xlfn.NUMBERVALUE(CD135))), "El valor de pagos a terceros debe ser un número válido. ", "")
)</f>
        <v/>
      </c>
      <c r="HJ135" s="46">
        <f>IF($DS135,
IF( AND(CE135&lt;&gt;"", ISERR(_xlfn.NUMBERVALUE(CE135))), "El valor de dotación debe ser un número válido. ", "")
)</f>
        <v/>
      </c>
      <c r="HK135" s="46">
        <f>IF($DS135,
IF( AND(CF135&lt;&gt;"", ISERR(_xlfn.NUMBERVALUE(CF135))), "El valor de apoyo sostenibilidad debe ser un número válido. ", "")
)</f>
        <v/>
      </c>
      <c r="HL135" s="46">
        <f>IF($DS135,
IF( AND(CG135&lt;&gt;"", ISERR(_xlfn.NUMBERVALUE(CG135))), "El valor de teletrabajo debe ser un número válido. ", "")
)</f>
        <v/>
      </c>
      <c r="HM135" s="46">
        <f>IF($DS135,
IF( AND(CH135&lt;&gt;"", ISERR(_xlfn.NUMBERVALUE(CH135))), "El valor de bonificación de retiro debe ser un número válido. ", "")
)</f>
        <v/>
      </c>
      <c r="HN135" s="46">
        <f>IF($DS135,
IF( AND(CI135&lt;&gt;"", ISERR(_xlfn.NUMBERVALUE(CI135))), "El valor de indemnización de retiro debe ser un número válido. ", "")
)</f>
        <v/>
      </c>
      <c r="HO135" s="46">
        <f>IF($DS135,
IF( AND(CJ135&lt;&gt;"", ISERR(_xlfn.NUMBERVALUE(CJ135))), "El valor de reintegros debe ser un número válido. ", "")
)</f>
        <v/>
      </c>
      <c r="HP135" s="46">
        <f>CONCATENATE(CK135,CL135,CM135)&lt;&gt;""</f>
        <v/>
      </c>
      <c r="HQ135" s="46">
        <f>IF(AND($DS135,HP135),
IF(CK135="","Debes escribir la descripción de otro concepto no categorizado. ",""),
""
)</f>
        <v/>
      </c>
      <c r="HR135" s="46">
        <f>IF(AND($DS135,HP135),
IF(CONCATENATE(CL135,CM135)="","Debes escribir al menos un valor de concepto no categorizado (salarial o no salarial). ",
IF(ISERR(_xlfn.NUMBERVALUE(CL135)),"El valor salarial concepto no categorizado debe ser un número válido. ","")
),
""
)</f>
        <v/>
      </c>
      <c r="HS135" s="46">
        <f>IF(AND($DS135,HP135),
IF(CONCATENATE(CL135,CM135)="","Debes escribir al menos un valor de concepto no categorizado (salarial o no salarial). ",
IF(ISERR(_xlfn.NUMBERVALUE(CM135)),"El valor NO salarial concepto no categorizado debe ser un número válido. ","")
),
""
)</f>
        <v/>
      </c>
      <c r="HT135" s="46">
        <f>IF($DS135,
IF(CN135="","Debes escribir el porcentaje del aporte a salud. ",
IF( ISERR(_xlfn.NUMBERVALUE(CN135)), "El valor del porcentaje del aporte a salud debe ser un número válido. ", "")
)
)</f>
        <v/>
      </c>
      <c r="HU135" s="46">
        <f>IF($DS135,
IF(CO135="","Debes escribir el valor del aporte a salud. ",
IF( ISERR(_xlfn.NUMBERVALUE(CO135)), "El valor del aporte a salud debe ser un número válido. ", "")
)
)</f>
        <v/>
      </c>
      <c r="HV135" s="46">
        <f>IF($DS135,
IF( AND(CP135&lt;&gt;"", ISERR(_xlfn.NUMBERVALUE(CP135))), "El valor plan complementario debe ser un número válido. ", "")
)</f>
        <v/>
      </c>
      <c r="HW135" s="46">
        <f>IF($DS135,
IF(CQ135="","Debes escribir el porcentaje del aporte a pensión. ",
IF( ISERR(_xlfn.NUMBERVALUE(CQ135)), "El valor del porcentaje del aporte a pensión debe ser un número válido. ", "")
)
)</f>
        <v/>
      </c>
      <c r="HX135" s="46">
        <f>IF($DS135,
IF(CR135="","Debes escribir el valor del aporte a pensión. ",
IF( ISERR(_xlfn.NUMBERVALUE(CR135)), "El valor del aporte a salud debe ser un número válido. ", "")
)
)</f>
        <v/>
      </c>
      <c r="HY135" s="46">
        <f>IF($DS135,
IF( AND(CS135&lt;&gt;"", ISERR(_xlfn.NUMBERVALUE(CS135))), "El valor pensión voluntaria debe ser un número válido. ", "")
)</f>
        <v/>
      </c>
      <c r="HZ135" s="46">
        <f>CONCATENATE(CT135,CU135,CV135,CW135)&lt;&gt;""</f>
        <v/>
      </c>
      <c r="IA135" s="46">
        <f>IF(AND($DS135,HZ135),
IF(CT135="","Debes escribir el % del fondo de seguridad pensional. ",
IF( ISERR(_xlfn.NUMBERVALUE(CT135)), "El % del fondo de seguridad debe ser un número válido. ", "")
),
""
)</f>
        <v/>
      </c>
      <c r="IB135" s="46">
        <f>IF(AND($DS135,HZ135),
IF(CU135="","Debes escribir el valor del aporte al fondo de solidaridad pensional. ",
IF( ISERR(_xlfn.NUMBERVALUE(CU135)), "El valor del aporte al fondo de solidaridad pensional debe ser un número válido. ", "")
),
""
)</f>
        <v/>
      </c>
      <c r="IC135" s="46">
        <f>IF(AND($DS135,HZ135),
IF(CV135="","Debes escribir el % del fondo de subsistencia. ",
IF( ISERR(_xlfn.NUMBERVALUE(CV135)), "El % del fondo de subsistencia debe ser un número válido. ", "")
),
""
)</f>
        <v/>
      </c>
      <c r="ID135" s="46">
        <f>IF(AND($DS135,HZ135),
IF(CW135="","Debes escribir el valor del fondo de subsistencia. ",
IF( ISERR(_xlfn.NUMBERVALUE(CW135)), "El valor del fondo de subsistencia debe ser un número válido. ", "")
),
""
)</f>
        <v/>
      </c>
      <c r="IE135" s="46">
        <f>CONCATENATE(CX135,CY135)&lt;&gt;""</f>
        <v/>
      </c>
      <c r="IF135" s="46">
        <f>IF(AND($DS135,IE135),
IF(CX135="","Debes escribir el % de sindicato. ",
IF( ISERR(_xlfn.NUMBERVALUE(CX135)), "El % de sindicato debe ser un número válido. ", "")
),
""
)</f>
        <v/>
      </c>
      <c r="IG135" s="46">
        <f>IF(AND($DS135,IE135),
IF(CY135="","Debes escribir el valor del sindicato. ",
IF( ISERR(_xlfn.NUMBERVALUE(CY135)), "El valor del sindicato debe ser un número válido. ", "")
),
""
)</f>
        <v/>
      </c>
      <c r="IH135" s="46">
        <f>IF($DS135,
IF( AND(CZ135&lt;&gt;"", ISERR(_xlfn.NUMBERVALUE(CZ135))), "El valor de sanción pública debe ser un número válido. ", "")
)</f>
        <v/>
      </c>
      <c r="II135" s="46">
        <f>IF($DS135,
IF( AND(DA135&lt;&gt;"", ISERR(_xlfn.NUMBERVALUE(DA135))), "El valor de sanción privada debe ser un número válido. ", "")
)</f>
        <v/>
      </c>
      <c r="IJ135" s="46">
        <f>CONCATENATE(DB135,DC135)&lt;&gt;""</f>
        <v/>
      </c>
      <c r="IK135" s="46">
        <f>IF(AND($DS135,IJ135),
IF(DB135="","Debes escribir la descripción de libranza. ",""),
""
)</f>
        <v/>
      </c>
      <c r="IL135" s="46">
        <f>IF(AND($DS135,IJ135),
IF(DC135="","Debes escribir la cuota libranza. ",
IF(ISERR(_xlfn.NUMBERVALUE(DC135)),"El valor de la cuota libranza debe ser un número válido. ","")
),
""
)</f>
        <v/>
      </c>
      <c r="IM135" s="46">
        <f>IF($DS135,
IF( AND(DD135&lt;&gt;"", ISERR(_xlfn.NUMBERVALUE(DD135))), "El valor de pagos a terceros debe ser un número válido. ", "")
)</f>
        <v/>
      </c>
      <c r="IN135" s="46">
        <f>IF($DS135,
IF( AND(DE135&lt;&gt;"", ISERR(_xlfn.NUMBERVALUE(DE135))), "El valor de anticipos debe ser un número válido. ", "")
)</f>
        <v/>
      </c>
      <c r="IO135" s="46">
        <f>IF($DS135,
IF( AND(DF135&lt;&gt;"", ISERR(_xlfn.NUMBERVALUE(DF135))), "El valor de AFC debe ser un número válido. ", "")
)</f>
        <v/>
      </c>
      <c r="IP135" s="46">
        <f>IF($DS135,
IF( AND(DG135&lt;&gt;"", ISERR(_xlfn.NUMBERVALUE(DG135))), "El valor de rete-fuente debe ser un número válido. ", "")
)</f>
        <v/>
      </c>
      <c r="IQ135" s="46">
        <f>IF($DS135,
IF( AND(DH135&lt;&gt;"", ISERR(_xlfn.NUMBERVALUE(DH135))), "El valor de cooperativa de trabajo debe ser un número válido. ", "")
)</f>
        <v/>
      </c>
      <c r="IR135" s="46">
        <f>IF($DS135,
IF( AND(DI135&lt;&gt;"", ISERR(_xlfn.NUMBERVALUE(DI135))), "El valor de embargo fiscal debe ser un número válido. ", "")
)</f>
        <v/>
      </c>
      <c r="IS135" s="46">
        <f>IF($DS135,
IF( AND(DJ135&lt;&gt;"", ISERR(_xlfn.NUMBERVALUE(DJ135))), "El valor de educación debe ser un número válido. ", "")
)</f>
        <v/>
      </c>
      <c r="IT135" s="46">
        <f>IF($DS135,
IF( AND(DK135&lt;&gt;"", ISERR(_xlfn.NUMBERVALUE(DK135))), "El valor de reintegro debe ser un número válido. ", "")
)</f>
        <v/>
      </c>
      <c r="IU135" s="46">
        <f>IF($DS135,
IF( AND(DL135&lt;&gt;"", ISERR(_xlfn.NUMBERVALUE(DL135))), "El valor de deuda debe ser un número válido. ", "")
)</f>
        <v/>
      </c>
      <c r="IV135" s="46">
        <f>IF($DS135,
IF( AND(DM135&lt;&gt;"", ISERR(_xlfn.NUMBERVALUE(DM135))), "El valor de otras deducciones debe ser un número válido. ", "")
)</f>
        <v/>
      </c>
      <c r="IW135" s="46">
        <f>IF($DS135,
IF(DN135="","Debes escribir el valor de los devengos totales. ",
IF( ISERR(_xlfn.NUMBERVALUE(DN135)), "El valor de los devengos totales debe ser un número válido. ", "")
)
)</f>
        <v/>
      </c>
      <c r="IX135" s="46">
        <f>IF($DS135,
IF(DO135="","Debes escribir el valor de las deducciones totales. ",
IF( ISERR(_xlfn.NUMBERVALUE(DO135)), "El valor de las deducciones totales debe ser un número válido. ", "")
)
)</f>
        <v/>
      </c>
      <c r="IY135" s="46">
        <f>IF($DS135,
IF(DP135="","Debes escribir el valor del salario total. ",
IF( ISERR(_xlfn.NUMBERVALUE(DP135)), "El valor del salario total debe ser un número válido. ", "")
)
)</f>
        <v/>
      </c>
    </row>
    <row r="136">
      <c r="B136" s="48" t="n">
        <v>124</v>
      </c>
      <c r="C136" s="61">
        <f>IF(AND(DS136,DP136&lt;&gt;""),
IF(DQ136="","OK","Error"),
""
)</f>
        <v/>
      </c>
      <c r="D136" s="53" t="n"/>
      <c r="E136" s="52" t="n"/>
      <c r="F136" s="112" t="n"/>
      <c r="G136" s="52" t="n"/>
      <c r="H136" s="53" t="n"/>
      <c r="I136" s="52" t="n"/>
      <c r="J136" s="52" t="n"/>
      <c r="K136" s="53" t="n"/>
      <c r="L136" s="55" t="n"/>
      <c r="M136" s="108" t="n"/>
      <c r="N136" s="56" t="n"/>
      <c r="O136" s="52" t="n"/>
      <c r="P136" s="52" t="n"/>
      <c r="Q136" s="52" t="n"/>
      <c r="R136" s="52" t="n"/>
      <c r="S136" s="52" t="n"/>
      <c r="T136" s="53" t="n"/>
      <c r="U136" s="52" t="n"/>
      <c r="V136" s="52" t="n"/>
      <c r="W136" s="55" t="n"/>
      <c r="X136" s="55" t="n"/>
      <c r="Y136" s="52" t="n"/>
      <c r="Z136" s="55" t="n"/>
      <c r="AA136" s="52" t="n"/>
      <c r="AB136" s="53" t="n"/>
      <c r="AC136" s="53" t="n"/>
      <c r="AD136" s="53" t="n"/>
      <c r="AE136" s="177" t="n"/>
      <c r="AF136" s="113" t="n"/>
      <c r="AG136" s="177" t="n"/>
      <c r="AH136" s="178" t="n"/>
      <c r="AI136" s="178" t="n"/>
      <c r="AJ136" s="178" t="n"/>
      <c r="AK136" s="114" t="n"/>
      <c r="AL136" s="178" t="n"/>
      <c r="AM136" s="114" t="n"/>
      <c r="AN136" s="178" t="n"/>
      <c r="AO136" s="114" t="n"/>
      <c r="AP136" s="178" t="n"/>
      <c r="AQ136" s="114" t="n"/>
      <c r="AR136" s="178" t="n"/>
      <c r="AS136" s="114" t="n"/>
      <c r="AT136" s="178" t="n"/>
      <c r="AU136" s="114" t="n"/>
      <c r="AV136" s="178" t="n"/>
      <c r="AW136" s="114" t="n"/>
      <c r="AX136" s="178" t="n"/>
      <c r="AY136" s="114" t="n"/>
      <c r="AZ136" s="178" t="n"/>
      <c r="BA136" s="114" t="n"/>
      <c r="BB136" s="178" t="n"/>
      <c r="BC136" s="114" t="n"/>
      <c r="BD136" s="178" t="n"/>
      <c r="BE136" s="178" t="n"/>
      <c r="BF136" s="178" t="n"/>
      <c r="BG136" s="59" t="n"/>
      <c r="BH136" s="178" t="n"/>
      <c r="BI136" s="114" t="n"/>
      <c r="BJ136" s="53" t="n"/>
      <c r="BK136" s="178" t="n"/>
      <c r="BL136" s="114" t="n"/>
      <c r="BM136" s="178" t="n"/>
      <c r="BN136" s="114" t="n"/>
      <c r="BO136" s="178" t="n"/>
      <c r="BP136" s="178" t="n"/>
      <c r="BQ136" s="178" t="n"/>
      <c r="BR136" s="178" t="n"/>
      <c r="BS136" s="178" t="n"/>
      <c r="BT136" s="178" t="n"/>
      <c r="BU136" s="178" t="n"/>
      <c r="BV136" s="178" t="n"/>
      <c r="BW136" s="178" t="n"/>
      <c r="BX136" s="178" t="n"/>
      <c r="BY136" s="178" t="n"/>
      <c r="BZ136" s="178" t="n"/>
      <c r="CA136" s="178" t="n"/>
      <c r="CB136" s="178" t="n"/>
      <c r="CC136" s="178" t="n"/>
      <c r="CD136" s="178" t="n"/>
      <c r="CE136" s="178" t="n"/>
      <c r="CF136" s="178" t="n"/>
      <c r="CG136" s="178" t="n"/>
      <c r="CH136" s="178" t="n"/>
      <c r="CI136" s="178" t="n"/>
      <c r="CJ136" s="178" t="n"/>
      <c r="CK136" s="53" t="n"/>
      <c r="CL136" s="178" t="n"/>
      <c r="CM136" s="178" t="n"/>
      <c r="CN136" s="60" t="n"/>
      <c r="CO136" s="177" t="n"/>
      <c r="CP136" s="178" t="n"/>
      <c r="CQ136" s="60" t="n"/>
      <c r="CR136" s="177" t="n"/>
      <c r="CS136" s="178" t="n"/>
      <c r="CT136" s="59" t="n"/>
      <c r="CU136" s="178" t="n"/>
      <c r="CV136" s="59" t="n"/>
      <c r="CW136" s="178" t="n"/>
      <c r="CX136" s="59" t="n"/>
      <c r="CY136" s="178" t="n"/>
      <c r="CZ136" s="178" t="n"/>
      <c r="DA136" s="178" t="n"/>
      <c r="DB136" s="53" t="n"/>
      <c r="DC136" s="178" t="n"/>
      <c r="DD136" s="178" t="n"/>
      <c r="DE136" s="178" t="n"/>
      <c r="DF136" s="178" t="n"/>
      <c r="DG136" s="178" t="n"/>
      <c r="DH136" s="178" t="n"/>
      <c r="DI136" s="178" t="n"/>
      <c r="DJ136" s="178" t="n"/>
      <c r="DK136" s="178" t="n"/>
      <c r="DL136" s="178" t="n"/>
      <c r="DM136" s="178" t="n"/>
      <c r="DN136" s="177" t="n"/>
      <c r="DO136" s="177" t="n"/>
      <c r="DP136" s="177" t="n"/>
      <c r="DQ136" s="76">
        <f>IF(AND(DS136,DP136&lt;&gt;""),
CONCATENATE(DT136,DU136,DV136,DW136,DX136,DY136,DZ136,EA136,EB136,EC136,ED136,EE136,EF136,EG136,EH136,EI136,EJ136,EK136,EL136,EM136,EN136,EO136,EP136,EQ136,ES136,ET136,EU136,EV136,EW136,EX136,EY136,EZ136,FA136,FC136,FD136,FF136,FG136,FI136,FJ136,FL136,FM136,FO136,FP136,FR136,FS136,FU136,FV136,FX136,FY136,GA136,GB136,GD136,GE136,GF136,GH136,GI136,GJ136,GL136,GM136,GN136,GP136,GQ136,GS136,GT136,GU136,GV136,GW136,GX136,GY136,GZ136,HA136,HB136,HC136,HD136,HE136,HF136,HG136,HH136,HI136,HJ136,HK136,HL136,HM136,HN136,HO136,HQ136,HR136,HS136,HT136,HU136,HV136,HW136,HX136,HY136,IA136,IB136,IC136,ID136,IF136,IG136,IH136,II136,IK136,IL136,IM136,IN136,IO136,IP136,IQ136,IR136,IS136,IT136,IU136,IV136,IW136,IX136,IY136,IZ136),
""
)</f>
        <v/>
      </c>
      <c r="DR136" s="53" t="n"/>
      <c r="DS136" s="46">
        <f>CONCATENATE(D136,$E136,$F136,$G136,H136,$I136,$J136,K136,$L136,$M136,N136,$O136,$P136,$Q136,$R136,$S136,T136,$U136,$V136,$W136,$X136,$Y136,$Z136,$AA136,AB136,AC136,AD136,$AE136,$AF136,$AG136,AH136,AI136,AJ136,AK136,AL136,AM136,AN136,AO136,AP136,AQ136,AR136,AS136,AT136,AU136,AV136,AW136,AX136,AY136,AZ136,BA136,BB136,BC136,BD136,BE136,BF136,BG136,BH136,BI136,BJ136,BK136,BL136,BM136,BN136,BO136,BP136,BQ136,BR136,BS136,BT136,BU136,BV136,BW136,BX136,BY136,BZ136,CA136,CB136,CC136,CD136,CE136,CF136,CG136,CH136,CI136,CJ136,CK136,CL136,CM136,$CN136,$CO136,CP136,$CQ136,$CR136,CS136,CT136,CU136,CV136,CW136,CX136,CY136,CZ136,DA136,DB136,DC136,DD136,DE136,DF136,DG136,DH136,DI136,DJ136,DK136,DL136,DM136,$DN136,$DO136,$DP136,DR136)&lt;&gt;""</f>
        <v/>
      </c>
      <c r="DT136" s="46">
        <f>IF(AND($DS136,$E$4&lt;&gt;""),
IF(LEFT($E$4,2) = "1.",
IF(D136&lt;&gt;"","El CUNE sólo se envía en operaciones de novedad o ajuste. ",""),
IF(D136="","Debes escribir un CUNE válido para realizar operaciones de novedad o ajuste. ","")),
""
)</f>
        <v/>
      </c>
      <c r="DU136" s="46">
        <f>IF($DS136,
IF(E136="","Debes seleccionar el tipo de documento del empleado. ",
IF(_xlfn.IFNA(VLOOKUP(E136,TIPO_DE_DOCUMENTO,1,FALSE),-1)=-1,"El tipo de documento no es válido (por favor seleccionarlo de la lista). ","")
)
)</f>
        <v/>
      </c>
      <c r="DV136" s="46">
        <f>IF($DS136,
IF(F136="","Debes escribir el número de documento del empleado. ","")
)</f>
        <v/>
      </c>
      <c r="DW136" s="46">
        <f>IF($DS136,
IF(G136="","Debes escribir el primer nombre del empleado. ","")
)</f>
        <v/>
      </c>
      <c r="DY136" s="46">
        <f>IF($DS136,
IF(I136="","Debes escribir el primer apellido del empleado. ","")
)</f>
        <v/>
      </c>
      <c r="DZ136" s="46">
        <f>IF($DS136,
IF(J136="","Debes escribir el segundo apellido del empleado. ","")
)</f>
        <v/>
      </c>
      <c r="EB136" s="46">
        <f>IF($DS136,
IF(L136="","Debes escribir la fecha de ingreso del empleado. ",
IF(ISERR(DATE(YEAR(L136),MONTH(L136),DAY(L136))), "El valor ingresado en fecha de ingreso no tiene un formato válido. ","")
)
)</f>
        <v/>
      </c>
      <c r="EC136" s="46">
        <f>IF($DS136,
IF(M136="","Debes escribir el tiempo laborado. ",
IF( IFERROR(INT(M136),1.1) &lt;&gt; IFERROR(_xlfn.NUMBERVALUE(M136),1), "El valor de los días trabajados debe ser un número entero. ", "")
)
)</f>
        <v/>
      </c>
      <c r="ED136" s="46">
        <f>IF($DS136,
IF( AND(N136&lt;&gt;"", ISERR(DATE(YEAR(N136),MONTH(N136),DAY(N136))) ), "El valor ingresado en fecha de ingreso no tiene un formato válido. ",
IF( AND(N136&lt;&gt;"", $E$6&lt;&gt;"", DATE(YEAR(N136), MONTH(N136), 1) &lt;&gt; IFERROR(DATE(MID($E$6, 1, 4), MID($E$6, 6, 2),1), "1/1/1900") ), "La fecha de retiro debe estar dentro del período liquidado. ", "")
)
)</f>
        <v/>
      </c>
      <c r="EE136" s="46">
        <f>IF($DS136,
IF(O136="","Debes seleccionar el tipo de trabajador. ",
IF(_xlfn.IFNA(VLOOKUP(O136,TIPO_DE_TRABAJADOR,1,FALSE),-1)=-1,"El tipo de trabajador no es válido (por favor seleccionarlo de la lista). ","")
)
)</f>
        <v/>
      </c>
      <c r="EF136" s="46">
        <f>IF($DS136,
IF(P136="","Debes seleccionar si es un trabajador dependiente pensionado por vejez. ",
IF(_xlfn.IFNA(VLOOKUP(P136,SUBTIPO_DE_TRABAJADOR,1,FALSE),-1)=-1,"El tipo de trabajador dependiente pensionado por vejez no es válido (por favor seleccionarlo de la lista). ","")
)
)</f>
        <v/>
      </c>
      <c r="EG136" s="46">
        <f>IF($DS136,
IF(Q136="","Debes seleccionar el tipo de contrato del trabajador. ",
IF(_xlfn.IFNA(VLOOKUP(Q136,TIPO_DE_CONTRATO,1,FALSE),-1)=-1,"El tipo de contrato del trabajador no es válido (por favor seleccionarlo de la lista). ","")
)
)</f>
        <v/>
      </c>
      <c r="EH136" s="46">
        <f>IF($DS136,
IF(R136="","Debes seleccionar si es un salario integral. ",
IF(_xlfn.IFNA(VLOOKUP(R136,SI_NO,1,FALSE),-1)=-1,"Valor no válido para salario integral (por favor seleccionarlo de la lista). ","")
)
)</f>
        <v/>
      </c>
      <c r="EI136" s="46">
        <f>IF($DS136,
IF(S136="","Debes seleccionar si el trabajador realiza actividades de riesgo. ",
IF(_xlfn.IFNA(VLOOKUP(S136,SI_NO,1,FALSE),-1)=-1,"Valor no válido para actividad de alto riesgo (por favor seleccionarlo de la lista). ","")
)
)</f>
        <v/>
      </c>
      <c r="EK136" s="46">
        <f>IF($DS136,
IF(U136="","Debes escribir el código del municipio de residencia del trabajador. ",
IF(_xlfn.IFNA(VLOOKUP(U136,MUNICIPIO,1,FALSE),-1)=-1,"El municipio de residencia del trabajador es inválido (por favor seleccionarlo de la lista). ","")
)
)</f>
        <v/>
      </c>
      <c r="EL136" s="46">
        <f>IF($DS136,
IF(V136="","Debes escribir el la dirección de residendia del trabajador. ","")
)</f>
        <v/>
      </c>
      <c r="EM136" s="46">
        <f>IF($DS136,
IF(W136="","Debes escribir la fecha de inicio de la liquidación. ",
IF(ISERR(DATE(YEAR(W136),MONTH(W136),DAY(W136))),"El valor ingresado en fecha de inicio de liquidación no tiene un formato válido. ",
IF( AND($E$6&lt;&gt;"", DATE(YEAR(W136), MONTH(W136), 1) &lt;&gt; IFERROR(DATE(MID($E$6, 1, 4), MID($E$6, 6, 2),1), "1/1/1900") ), "La fecha de inicio de la liquidación debe estar dentro del período liquidado. ", "")
)
)
)</f>
        <v/>
      </c>
      <c r="EN136" s="46">
        <f>IF($DS136,
IF(X136="","Debes escribir la fecha de fin de la liquidación. ",
IF(ISERR(DATE(YEAR(X136),MONTH(X136),DAY(X136))),"El valor ingresado en fecha de fin de liquidación no tiene un formato válido. ",
IF( AND($E$6&lt;&gt;"", DATE(YEAR(X136), MONTH(X136), 1) &lt;&gt; IFERROR(DATE(MID($E$6, 1, 4), MID($E$6, 6, 2),1), "1/1/1900") ), "La fecha de fin de la liquidación debe estar dentro del período liquidado. ", "")
)
)
)</f>
        <v/>
      </c>
      <c r="EO136" s="46">
        <f>IF($DS136,
IF(Y136="","Debes escribir la frecuencia de pago del trabajador. ",
IF(_xlfn.IFNA(VLOOKUP(Y136,PERÍODO_DE_NÓMINA,1,FALSE),-1)=-1,"La frecuencia de pago es inválida (por favor seleccionarlo de la lista). ","")
)
)</f>
        <v/>
      </c>
      <c r="EP136" s="46">
        <f>IF($DS136,
IF(Z136="","Debes escribir la fecha de pago. ",
IF(ISERR(DATE(YEAR(Z136),MONTH(Z136),DAY(Z136))), "El valor ingresado en fecha de pago no tiene un formato válido. ","")
)
)</f>
        <v/>
      </c>
      <c r="EQ136" s="46">
        <f>IF($DS136,
IF(AA136="","Debes escribir el medio de pago. ",
IF(_xlfn.IFNA(VLOOKUP(AA136,MEDIOS_DE_PAGO,1,FALSE),-1)=-1,"El medio de pago es inválido (por favor seleccionarlo de la lista). ","")
)
)</f>
        <v/>
      </c>
      <c r="ER136" s="46">
        <f>OR(AA136='Tablas '!$T$4,AA136='Tablas '!$T$7,AA136='Tablas '!$T$8,AA136='Tablas '!$T$11)</f>
        <v/>
      </c>
      <c r="ES136" s="46">
        <f>IF(AND($DS136,ER136),
IF(AB136="","Debes escribir la entidad bancaria. ",""),
""
)</f>
        <v/>
      </c>
      <c r="ET136" s="46">
        <f>IF(AND($DS136,ER136),
IF(AC136="","Debes escribir el tipo de cuenta bancaria. ",
IF(_xlfn.IFNA(VLOOKUP(AC136,TIPO_DE_CUENTA,1,FALSE),-1)=-1,"El tipo de cuenta bancaria es inválida (por favor seleccionarlo de la lista). ","")
),
""
)</f>
        <v/>
      </c>
      <c r="EU136" s="46">
        <f>IF(AND($DS136,ER136),
IF(AD136="","Debes escribir el número de cuenta bancaria. ",""),
""
)</f>
        <v/>
      </c>
      <c r="EV136" s="46">
        <f>IF($DS136,
IF(AE136="","Debes escribir el valor del sueldo básico. ",
IF( ISERR(_xlfn.NUMBERVALUE(AE136)), "El valor del sueldo básico debe ser un número válido. ", "")
)
)</f>
        <v/>
      </c>
      <c r="EW136" s="46">
        <f>IF($DS136,
IF(AF136="","Debes escribir el número de días trabajados. ",
IF( IFERROR(INT(AF136),1.1) &lt;&gt; IFERROR(_xlfn.NUMBERVALUE(AF136),1), "La cantidad de días trabajados debe ser un número entero. ", "")
)
)</f>
        <v/>
      </c>
      <c r="EX136" s="46">
        <f>IF($DS136,
IF(AG136="","Debes escribir el valor del sueldo trabajado. ",
IF( ISERR(_xlfn.NUMBERVALUE(AG136)), "El valor del sueldo trabajado debe ser un número válido. ", "")
)
)</f>
        <v/>
      </c>
      <c r="EY136" s="46">
        <f>IF($DS136,
IF( AND(AH136&lt;&gt;"", ISERR(_xlfn.NUMBERVALUE(AH136))), "El valor del auxilio de transporte debe ser un número válido. ", "")
)</f>
        <v/>
      </c>
      <c r="EZ136" s="46">
        <f>IF($DS136,
IF( AND(AI136&lt;&gt;"", ISERR(_xlfn.NUMBERVALUE(AI136))), "El valor de viáticos salariales debe ser un número válido. ", "")
)</f>
        <v/>
      </c>
      <c r="FA136" s="46">
        <f>IF($DS136,
IF( AND(AJ136&lt;&gt;"", ISERR(_xlfn.NUMBERVALUE(AJ136))), "El valor de viáticos NO salariales debe ser un número válido. ", "")
)</f>
        <v/>
      </c>
      <c r="FB136" s="46">
        <f>CONCATENATE(AK136,AL136)&lt;&gt;""</f>
        <v/>
      </c>
      <c r="FC136" s="46">
        <f>IF(AND($DS136,FB136),
IF(AK136="","Debes escribir el número de horas extras diurnas. ",
IF( IFERROR(INT(AK136),1.1) &lt;&gt; IFERROR(_xlfn.NUMBERVALUE(AK136),1), "La cantidad de horas extras diurnas debe ser un número entero. ", "")
),
""
)</f>
        <v/>
      </c>
      <c r="FD136" s="46">
        <f>IF(AND($DS136,FB136),
IF(AL136="","Debes escribir el valor de las horas extras diurnas. ",
IF( ISERR(_xlfn.NUMBERVALUE(AL136)), "El valor de las horas extras duirnas debe ser un número válido. ", "")
),
""
)</f>
        <v/>
      </c>
      <c r="FE136" s="46">
        <f>CONCATENATE(AM136,AN136)&lt;&gt;""</f>
        <v/>
      </c>
      <c r="FF136" s="46">
        <f>IF(AND($DS136,FE136),
IF(AM136="","Debes escribir el número de horas extras nocturnas. ",
IF( IFERROR(INT(AM136),1.1) &lt;&gt; IFERROR(_xlfn.NUMBERVALUE(AM136),1), "La cantidad de horas extras nocturnas debe ser un número entero. ", "")
),
""
)</f>
        <v/>
      </c>
      <c r="FG136" s="46">
        <f>IF(AND($DS136,FE136),
IF(AN136="","Debes escribir el valor de las horas extras nocturnas. ",
IF( ISERR(_xlfn.NUMBERVALUE(AN136)), "El valor de las horas extras nocturnas debe ser un número válido. ", "")
),
""
)</f>
        <v/>
      </c>
      <c r="FH136" s="46">
        <f>CONCATENATE(AO136,AP136)&lt;&gt;""</f>
        <v/>
      </c>
      <c r="FI136" s="46">
        <f>IF(AND($DS136,FH136),
IF(AO136="","Debes escribir el número de horas extras diurnas dominicales y festivas. ",
IF( IFERROR(INT(AO136),1.1) &lt;&gt; IFERROR(_xlfn.NUMBERVALUE(AO136),1), "La cantidad de horas extras diurnas dominicales y festivas debe ser un número entero. ", "")
),
""
)</f>
        <v/>
      </c>
      <c r="FJ136" s="46">
        <f>IF(AND($DS136,FH136),
IF(AP136="","Debes escribir el valor de las horas extras diurnas dominicales y festivas. ",
IF( ISERR(_xlfn.NUMBERVALUE(AP136)), "El valor de las horas extras diurnas dominicales y festivas debe ser un número válido. ", "")
),
""
)</f>
        <v/>
      </c>
      <c r="FK136" s="46">
        <f>CONCATENATE(AQ136,AR136)&lt;&gt;""</f>
        <v/>
      </c>
      <c r="FL136" s="46">
        <f>IF(AND($DS136,FK136),
IF(AQ136="","Debes escribir el número de horas extras nocturnas dominicales y festivas. ",
IF( IFERROR(INT(AQ136),1.1) &lt;&gt; IFERROR(_xlfn.NUMBERVALUE(AQ136),1), "La cantidad de horas extras nocturnas dominicales y festivas debe ser un número entero. ", "")
),
""
)</f>
        <v/>
      </c>
      <c r="FM136" s="46">
        <f>IF(AND($DS136,FK136),
IF(AR136="","Debes escribir el valor de las horas extras nocturnas dominicales y festivas. ",
IF( ISERR(_xlfn.NUMBERVALUE(AR136)), "El valor de las horas extras nocturnas dominicales y festivas debe ser un número válido. ", "")
),
""
)</f>
        <v/>
      </c>
      <c r="FN136" s="46">
        <f>CONCATENATE(AS136,AT136)&lt;&gt;""</f>
        <v/>
      </c>
      <c r="FO136" s="46">
        <f>IF(AND($DS136,FN136),
IF(AS136="","Debes escribir el número de horas recargo nocturno. ",
IF( IFERROR(INT(AS136),1.1) &lt;&gt; IFERROR(_xlfn.NUMBERVALUE(AS136),1), "La cantidad de horas recargo nocturno debe ser un número entero. ", "")
),
""
)</f>
        <v/>
      </c>
      <c r="FP136" s="46">
        <f>IF(AND($DS136,FN136),
IF(AT136="","Debes escribir el valor de las horas recargo nocturno. ",
IF( ISERR(_xlfn.NUMBERVALUE(AT136)), "El valor de las horas recargo nocturno debe ser un número válido. ", "")
),
""
)</f>
        <v/>
      </c>
      <c r="FQ136" s="46">
        <f>CONCATENATE(AU136,AV136)&lt;&gt;""</f>
        <v/>
      </c>
      <c r="FR136" s="46">
        <f>IF(AND($DS136,FQ136),
IF(AU136="","Debes escribir el número de horas recargo diurno dominical y festivo. ",
IF( IFERROR(INT(AU136),1.1) &lt;&gt; IFERROR(_xlfn.NUMBERVALUE(AU136),1), "La cantidad de horas recargo diurno dominical y festivo debe ser un número entero. ", "")
),
""
)</f>
        <v/>
      </c>
      <c r="FS136" s="46">
        <f>IF(AND($DS136,FQ136),
IF(AV136="","Debes escribir el valor de las horas recargo diurno dominical y festivo. ",
IF( ISERR(_xlfn.NUMBERVALUE(AV136)), "El valor de las horas recargo diurno dominical y festivo debe ser un número válido. ", "")
),
""
)</f>
        <v/>
      </c>
      <c r="FT136" s="46">
        <f>CONCATENATE(AW136,AX136)&lt;&gt;""</f>
        <v/>
      </c>
      <c r="FU136" s="46">
        <f>IF(AND($DS136,FT136),
IF(AW136="","Debes escribir el número de horas recargo nocturno dominical y festivo. ",
IF( IFERROR(INT(AW136),1.1) &lt;&gt; IFERROR(_xlfn.NUMBERVALUE(AW136),1), "La cantidad de horas recargo nocturno dominical y festivo debe ser un número entero. ", "")
),
""
)</f>
        <v/>
      </c>
      <c r="FV136" s="46">
        <f>IF(AND($DS136,FT136),
IF(AX136="","Debes escribir el valor de las horas recargo nocturno dominical y festivo. ",
IF( ISERR(_xlfn.NUMBERVALUE(AX136)), "El valor de las horas recargo nocturno dominical y festivo debe ser un número válido. ", "")
),
""
)</f>
        <v/>
      </c>
      <c r="FW136" s="46">
        <f>CONCATENATE(AY136,AZ136)&lt;&gt;""</f>
        <v/>
      </c>
      <c r="FX136" s="46">
        <f>IF(AND($DS136,FW136),
IF(AY136="","Debes escribir el número de días de vacaciones comunes. ",
IF( IFERROR(INT(AY136),1.1) &lt;&gt; IFERROR(_xlfn.NUMBERVALUE(AY136),1), "La cantidad de días de vacaciones comunes debe ser un número entero. ", "")
),
""
)</f>
        <v/>
      </c>
      <c r="FY136" s="46">
        <f>IF(AND($DS136,FW136),
IF(AZ136="","Debes escribir el valor de las vacaciones comunes. ",
IF( ISERR(_xlfn.NUMBERVALUE(AZ136)), "El valor de las vacaciones comunes debe ser un número válido. ", "")
),
""
)</f>
        <v/>
      </c>
      <c r="FZ136" s="46">
        <f>CONCATENATE(BA136,BB136)&lt;&gt;""</f>
        <v/>
      </c>
      <c r="GA136" s="46">
        <f>IF(AND($DS136,FZ136),
IF(BA136="","Debes escribir el número de días de vacaciones compensadas. ",
IF( IFERROR(INT(BA136),1.1) &lt;&gt; IFERROR(_xlfn.NUMBERVALUE(BA136),1), "La cantidad de días de vacaciones compensadas debe ser un número entero. ", "")
),
""
)</f>
        <v/>
      </c>
      <c r="GB136" s="46">
        <f>IF(AND($DS136,FZ136),
IF(BB136="","Debes escribir el valor de las vacaciones compensadas. ",
IF( ISERR(_xlfn.NUMBERVALUE(BB136)), "El valor de las vacaciones compensadas debe ser un número válido. ", "")
),
""
)</f>
        <v/>
      </c>
      <c r="GC136" s="46">
        <f>CONCATENATE(BC136,BD136)&lt;&gt;""</f>
        <v/>
      </c>
      <c r="GD136" s="46">
        <f>IF(AND($DS136,GC136),
IF(BC136="","Debes escribir el número de días de prima salarial. ",
IF( IFERROR(INT(BC136),1.1) &lt;&gt; IFERROR(_xlfn.NUMBERVALUE(BC136),1), "La cantidad de días de prima salarial debe ser un número entero. ", "")
),
""
)</f>
        <v/>
      </c>
      <c r="GE136" s="46">
        <f>IF(AND($DS136,GC136),
IF(BD136="","Debes escribir el valor de los días de prima salarial. ",
IF( ISERR(_xlfn.NUMBERVALUE(BD136)), "El valor de los días de prima salarial debe ser un número válido. ", "")
),
""
)</f>
        <v/>
      </c>
      <c r="GF136" s="46">
        <f>IF($DS136,
IF( AND(BE136&lt;&gt;"", ISERR(_xlfn.NUMBERVALUE(BE136))), "El valor de la prima NO saliarial debe ser un número válido. ", "")
)</f>
        <v/>
      </c>
      <c r="GG136" s="46">
        <f>CONCATENATE(BF136,BG136,BH136)&lt;&gt;""</f>
        <v/>
      </c>
      <c r="GH136" s="46">
        <f>IF(AND($DS136,GG136),
IF(BF136="","Debes escribir el valor de las cesantías. ",
IF( ISERR(_xlfn.NUMBERVALUE(BF136)), "El valor de las cesantías debe ser un número válido. ", "")
),
""
)</f>
        <v/>
      </c>
      <c r="GI136" s="46">
        <f>IF(AND($DS136,GG136),
IF(BG136="","Debes escribir el % de cesantías. ",
IF( ISERR(_xlfn.NUMBERVALUE(BG136)), "El % de cesantías debe ser un número válido. ", "")
),
""
)</f>
        <v/>
      </c>
      <c r="GJ136" s="46">
        <f>IF(AND($DS136,GG136),
IF(BH136="","Debes escribir el valor de intereses de cesantías. ",
IF( ISERR(_xlfn.NUMBERVALUE(BH136)), "El valor de intereses de cesantías debe ser un número válido. ", "")
),
""
)</f>
        <v/>
      </c>
      <c r="GK136" s="46">
        <f>CONCATENATE(BI136,BJ136,BK136)&lt;&gt;""</f>
        <v/>
      </c>
      <c r="GL136" s="46">
        <f>IF(AND($DS136,GK136),
IF(BI136="","Debes escribir el número de días de incapacidad. ",
IF( IFERROR(INT(BI136),1.1) &lt;&gt; IFERROR(_xlfn.NUMBERVALUE(BI136),1), "La cantidad de días de incapacidad debe ser un número entero. ", "")
),
""
)</f>
        <v/>
      </c>
      <c r="GM136" s="46">
        <f>IF(AND($DS136,GK136),
IF(BJ136="","Debes escribir el tipo de incapacidad. ",
IF(_xlfn.IFNA(VLOOKUP(BJ136,TIPO_DE_INCAPACIDAD,1,FALSE),-1)=-1,"El tipo de incapacidad es inválida (por favor seleccionarlo de la lista). ","")
),
""
)</f>
        <v/>
      </c>
      <c r="GN136" s="46">
        <f>IF(AND($DS136,GK136),
IF(BK136="","Debes escribir el valor de la incapacidad. ",
IF( ISERR(_xlfn.NUMBERVALUE(BK136)), "El valor de la incapacidad debe ser un número válido. ", "")
),
""
)</f>
        <v/>
      </c>
      <c r="GO136" s="46">
        <f>CONCATENATE(BL136,BM136)&lt;&gt;""</f>
        <v/>
      </c>
      <c r="GP136" s="46">
        <f>IF(AND($DS136,GO136),
IF(BL136="","Debes escribir el número de días de licencia de maternidad o paternidad. ",
IF( IFERROR(INT(BL136),1.1) &lt;&gt; IFERROR(_xlfn.NUMBERVALUE(BL136),1), "La cantidad de días de licencia de maternidad o paternidad debe ser un número entero. ", "")
),
""
)</f>
        <v/>
      </c>
      <c r="GQ136" s="46">
        <f>IF(AND($DS136,GO136),
IF(BM136="","Debes escribir el valor de la licencia de maternidad o paternidad. ",
IF( ISERR(_xlfn.NUMBERVALUE(BM136)), "El valor de la licencia de maternidad o paternidad debe ser un número válido. ", "")
),
""
)</f>
        <v/>
      </c>
      <c r="GR136" s="46">
        <f>CONCATENATE(BN136,BO136)&lt;&gt;""</f>
        <v/>
      </c>
      <c r="GS136" s="46">
        <f>IF(AND($DS136,GR136),
IF(BN136="","Debes escribir el número de días de licencia remunerada. ",
IF( IFERROR(INT(BN136),1.1) &lt;&gt; IFERROR(_xlfn.NUMBERVALUE(BN136),1), "La cantidad de días de licencia remunerada debe ser un número entero. ", "")
),
""
)</f>
        <v/>
      </c>
      <c r="GT136" s="46">
        <f>IF(AND($DS136,GR136),
IF(BO136="","Debes escribir el valor de la licencia remunerada. ",
IF( ISERR(_xlfn.NUMBERVALUE(BO136)), "El valor de la licencia remunerada debe ser un número válido. ", "")
),
""
)</f>
        <v/>
      </c>
      <c r="GU136" s="46">
        <f>IF($DS136,
IF( AND(BP136&lt;&gt;"", ISERR(_xlfn.NUMBERVALUE(BP136))), "El valor de la licencia NO remunerada debe ser un número válido. ", "")
)</f>
        <v/>
      </c>
      <c r="GV136" s="46">
        <f>IF($DS136,
IF( AND(BQ136&lt;&gt;"", ISERR(_xlfn.NUMBERVALUE(BQ136))), "El valor de auxilios salariales debe ser un número válido. ", "")
)</f>
        <v/>
      </c>
      <c r="GW136" s="46">
        <f>IF($DS136,
IF( AND(BR136&lt;&gt;"", ISERR(_xlfn.NUMBERVALUE(BR136))), "El valor de auxilios NO salariales debe ser un número válido. ", "")
)</f>
        <v/>
      </c>
      <c r="GX136" s="46">
        <f>IF($DS136,
IF( AND(BS136&lt;&gt;"", ISERR(_xlfn.NUMBERVALUE(BS136))), "El valor de bonos salariales debe ser un número válido. ", "")
)</f>
        <v/>
      </c>
      <c r="GY136" s="46">
        <f>IF($DS136,
IF( AND(BT136&lt;&gt;"", ISERR(_xlfn.NUMBERVALUE(BT136))), "El valor de bonos NO salariales debe ser un número válido. ", "")
)</f>
        <v/>
      </c>
      <c r="GZ136" s="46">
        <f>IF($DS136,
IF( AND(BU136&lt;&gt;"", ISERR(_xlfn.NUMBERVALUE(BU136))), "El valor de bonos salariales de alimentación debe ser un número válido. ", "")
)</f>
        <v/>
      </c>
      <c r="HA136" s="46">
        <f>IF($DS136,
IF( AND(BV136&lt;&gt;"", ISERR(_xlfn.NUMBERVALUE(BV136))), "El valor de bonos NO salariales de alimentación debe ser un número válido. ", "")
)</f>
        <v/>
      </c>
      <c r="HB136" s="46">
        <f>IF($DS136,
IF( AND(BW136&lt;&gt;"", ISERR(_xlfn.NUMBERVALUE(BW136))), "El valor de bonificaciones salariales debe ser un número válido. ", "")
)</f>
        <v/>
      </c>
      <c r="HC136" s="46">
        <f>IF($DS136,
IF( AND(BX136&lt;&gt;"", ISERR(_xlfn.NUMBERVALUE(BX136))), "El valor de bonificaciones NO salariales debe ser un número válido. ", "")
)</f>
        <v/>
      </c>
      <c r="HD136" s="46">
        <f>IF($DS136,
IF( AND(BY136&lt;&gt;"", ISERR(_xlfn.NUMBERVALUE(BY136))), "El valor de compensaciones ordinarias debe ser un número válido. ", "")
)</f>
        <v/>
      </c>
      <c r="HE136" s="46">
        <f>IF($DS136,
IF( AND(BZ136&lt;&gt;"", ISERR(_xlfn.NUMBERVALUE(BZ136))), "El valor de compensaciones extraordinarias debe ser un número válido. ", "")
)</f>
        <v/>
      </c>
      <c r="HF136" s="46">
        <f>IF($DS136,
IF( AND(CA136&lt;&gt;"", ISERR(_xlfn.NUMBERVALUE(CA136))), "El valor de comisiones debe ser un número válido. ", "")
)</f>
        <v/>
      </c>
      <c r="HG136" s="46">
        <f>IF($DS136,
IF( AND(CB136&lt;&gt;"", ISERR(_xlfn.NUMBERVALUE(CB136))), "El valor de ausencia por huega debe ser un número válido. ", "")
)</f>
        <v/>
      </c>
      <c r="HH136" s="46">
        <f>IF($DS136,
IF( AND(CC136&lt;&gt;"", ISERR(_xlfn.NUMBERVALUE(CC136))), "El valor de anticipos debe ser un número válido. ", "")
)</f>
        <v/>
      </c>
      <c r="HI136" s="46">
        <f>IF($DS136,
IF( AND(CD136&lt;&gt;"", ISERR(_xlfn.NUMBERVALUE(CD136))), "El valor de pagos a terceros debe ser un número válido. ", "")
)</f>
        <v/>
      </c>
      <c r="HJ136" s="46">
        <f>IF($DS136,
IF( AND(CE136&lt;&gt;"", ISERR(_xlfn.NUMBERVALUE(CE136))), "El valor de dotación debe ser un número válido. ", "")
)</f>
        <v/>
      </c>
      <c r="HK136" s="46">
        <f>IF($DS136,
IF( AND(CF136&lt;&gt;"", ISERR(_xlfn.NUMBERVALUE(CF136))), "El valor de apoyo sostenibilidad debe ser un número válido. ", "")
)</f>
        <v/>
      </c>
      <c r="HL136" s="46">
        <f>IF($DS136,
IF( AND(CG136&lt;&gt;"", ISERR(_xlfn.NUMBERVALUE(CG136))), "El valor de teletrabajo debe ser un número válido. ", "")
)</f>
        <v/>
      </c>
      <c r="HM136" s="46">
        <f>IF($DS136,
IF( AND(CH136&lt;&gt;"", ISERR(_xlfn.NUMBERVALUE(CH136))), "El valor de bonificación de retiro debe ser un número válido. ", "")
)</f>
        <v/>
      </c>
      <c r="HN136" s="46">
        <f>IF($DS136,
IF( AND(CI136&lt;&gt;"", ISERR(_xlfn.NUMBERVALUE(CI136))), "El valor de indemnización de retiro debe ser un número válido. ", "")
)</f>
        <v/>
      </c>
      <c r="HO136" s="46">
        <f>IF($DS136,
IF( AND(CJ136&lt;&gt;"", ISERR(_xlfn.NUMBERVALUE(CJ136))), "El valor de reintegros debe ser un número válido. ", "")
)</f>
        <v/>
      </c>
      <c r="HP136" s="46">
        <f>CONCATENATE(CK136,CL136,CM136)&lt;&gt;""</f>
        <v/>
      </c>
      <c r="HQ136" s="46">
        <f>IF(AND($DS136,HP136),
IF(CK136="","Debes escribir la descripción de otro concepto no categorizado. ",""),
""
)</f>
        <v/>
      </c>
      <c r="HR136" s="46">
        <f>IF(AND($DS136,HP136),
IF(CONCATENATE(CL136,CM136)="","Debes escribir al menos un valor de concepto no categorizado (salarial o no salarial). ",
IF(ISERR(_xlfn.NUMBERVALUE(CL136)),"El valor salarial concepto no categorizado debe ser un número válido. ","")
),
""
)</f>
        <v/>
      </c>
      <c r="HS136" s="46">
        <f>IF(AND($DS136,HP136),
IF(CONCATENATE(CL136,CM136)="","Debes escribir al menos un valor de concepto no categorizado (salarial o no salarial). ",
IF(ISERR(_xlfn.NUMBERVALUE(CM136)),"El valor NO salarial concepto no categorizado debe ser un número válido. ","")
),
""
)</f>
        <v/>
      </c>
      <c r="HT136" s="46">
        <f>IF($DS136,
IF(CN136="","Debes escribir el porcentaje del aporte a salud. ",
IF( ISERR(_xlfn.NUMBERVALUE(CN136)), "El valor del porcentaje del aporte a salud debe ser un número válido. ", "")
)
)</f>
        <v/>
      </c>
      <c r="HU136" s="46">
        <f>IF($DS136,
IF(CO136="","Debes escribir el valor del aporte a salud. ",
IF( ISERR(_xlfn.NUMBERVALUE(CO136)), "El valor del aporte a salud debe ser un número válido. ", "")
)
)</f>
        <v/>
      </c>
      <c r="HV136" s="46">
        <f>IF($DS136,
IF( AND(CP136&lt;&gt;"", ISERR(_xlfn.NUMBERVALUE(CP136))), "El valor plan complementario debe ser un número válido. ", "")
)</f>
        <v/>
      </c>
      <c r="HW136" s="46">
        <f>IF($DS136,
IF(CQ136="","Debes escribir el porcentaje del aporte a pensión. ",
IF( ISERR(_xlfn.NUMBERVALUE(CQ136)), "El valor del porcentaje del aporte a pensión debe ser un número válido. ", "")
)
)</f>
        <v/>
      </c>
      <c r="HX136" s="46">
        <f>IF($DS136,
IF(CR136="","Debes escribir el valor del aporte a pensión. ",
IF( ISERR(_xlfn.NUMBERVALUE(CR136)), "El valor del aporte a salud debe ser un número válido. ", "")
)
)</f>
        <v/>
      </c>
      <c r="HY136" s="46">
        <f>IF($DS136,
IF( AND(CS136&lt;&gt;"", ISERR(_xlfn.NUMBERVALUE(CS136))), "El valor pensión voluntaria debe ser un número válido. ", "")
)</f>
        <v/>
      </c>
      <c r="HZ136" s="46">
        <f>CONCATENATE(CT136,CU136,CV136,CW136)&lt;&gt;""</f>
        <v/>
      </c>
      <c r="IA136" s="46">
        <f>IF(AND($DS136,HZ136),
IF(CT136="","Debes escribir el % del fondo de seguridad pensional. ",
IF( ISERR(_xlfn.NUMBERVALUE(CT136)), "El % del fondo de seguridad debe ser un número válido. ", "")
),
""
)</f>
        <v/>
      </c>
      <c r="IB136" s="46">
        <f>IF(AND($DS136,HZ136),
IF(CU136="","Debes escribir el valor del aporte al fondo de solidaridad pensional. ",
IF( ISERR(_xlfn.NUMBERVALUE(CU136)), "El valor del aporte al fondo de solidaridad pensional debe ser un número válido. ", "")
),
""
)</f>
        <v/>
      </c>
      <c r="IC136" s="46">
        <f>IF(AND($DS136,HZ136),
IF(CV136="","Debes escribir el % del fondo de subsistencia. ",
IF( ISERR(_xlfn.NUMBERVALUE(CV136)), "El % del fondo de subsistencia debe ser un número válido. ", "")
),
""
)</f>
        <v/>
      </c>
      <c r="ID136" s="46">
        <f>IF(AND($DS136,HZ136),
IF(CW136="","Debes escribir el valor del fondo de subsistencia. ",
IF( ISERR(_xlfn.NUMBERVALUE(CW136)), "El valor del fondo de subsistencia debe ser un número válido. ", "")
),
""
)</f>
        <v/>
      </c>
      <c r="IE136" s="46">
        <f>CONCATENATE(CX136,CY136)&lt;&gt;""</f>
        <v/>
      </c>
      <c r="IF136" s="46">
        <f>IF(AND($DS136,IE136),
IF(CX136="","Debes escribir el % de sindicato. ",
IF( ISERR(_xlfn.NUMBERVALUE(CX136)), "El % de sindicato debe ser un número válido. ", "")
),
""
)</f>
        <v/>
      </c>
      <c r="IG136" s="46">
        <f>IF(AND($DS136,IE136),
IF(CY136="","Debes escribir el valor del sindicato. ",
IF( ISERR(_xlfn.NUMBERVALUE(CY136)), "El valor del sindicato debe ser un número válido. ", "")
),
""
)</f>
        <v/>
      </c>
      <c r="IH136" s="46">
        <f>IF($DS136,
IF( AND(CZ136&lt;&gt;"", ISERR(_xlfn.NUMBERVALUE(CZ136))), "El valor de sanción pública debe ser un número válido. ", "")
)</f>
        <v/>
      </c>
      <c r="II136" s="46">
        <f>IF($DS136,
IF( AND(DA136&lt;&gt;"", ISERR(_xlfn.NUMBERVALUE(DA136))), "El valor de sanción privada debe ser un número válido. ", "")
)</f>
        <v/>
      </c>
      <c r="IJ136" s="46">
        <f>CONCATENATE(DB136,DC136)&lt;&gt;""</f>
        <v/>
      </c>
      <c r="IK136" s="46">
        <f>IF(AND($DS136,IJ136),
IF(DB136="","Debes escribir la descripción de libranza. ",""),
""
)</f>
        <v/>
      </c>
      <c r="IL136" s="46">
        <f>IF(AND($DS136,IJ136),
IF(DC136="","Debes escribir la cuota libranza. ",
IF(ISERR(_xlfn.NUMBERVALUE(DC136)),"El valor de la cuota libranza debe ser un número válido. ","")
),
""
)</f>
        <v/>
      </c>
      <c r="IM136" s="46">
        <f>IF($DS136,
IF( AND(DD136&lt;&gt;"", ISERR(_xlfn.NUMBERVALUE(DD136))), "El valor de pagos a terceros debe ser un número válido. ", "")
)</f>
        <v/>
      </c>
      <c r="IN136" s="46">
        <f>IF($DS136,
IF( AND(DE136&lt;&gt;"", ISERR(_xlfn.NUMBERVALUE(DE136))), "El valor de anticipos debe ser un número válido. ", "")
)</f>
        <v/>
      </c>
      <c r="IO136" s="46">
        <f>IF($DS136,
IF( AND(DF136&lt;&gt;"", ISERR(_xlfn.NUMBERVALUE(DF136))), "El valor de AFC debe ser un número válido. ", "")
)</f>
        <v/>
      </c>
      <c r="IP136" s="46">
        <f>IF($DS136,
IF( AND(DG136&lt;&gt;"", ISERR(_xlfn.NUMBERVALUE(DG136))), "El valor de rete-fuente debe ser un número válido. ", "")
)</f>
        <v/>
      </c>
      <c r="IQ136" s="46">
        <f>IF($DS136,
IF( AND(DH136&lt;&gt;"", ISERR(_xlfn.NUMBERVALUE(DH136))), "El valor de cooperativa de trabajo debe ser un número válido. ", "")
)</f>
        <v/>
      </c>
      <c r="IR136" s="46">
        <f>IF($DS136,
IF( AND(DI136&lt;&gt;"", ISERR(_xlfn.NUMBERVALUE(DI136))), "El valor de embargo fiscal debe ser un número válido. ", "")
)</f>
        <v/>
      </c>
      <c r="IS136" s="46">
        <f>IF($DS136,
IF( AND(DJ136&lt;&gt;"", ISERR(_xlfn.NUMBERVALUE(DJ136))), "El valor de educación debe ser un número válido. ", "")
)</f>
        <v/>
      </c>
      <c r="IT136" s="46">
        <f>IF($DS136,
IF( AND(DK136&lt;&gt;"", ISERR(_xlfn.NUMBERVALUE(DK136))), "El valor de reintegro debe ser un número válido. ", "")
)</f>
        <v/>
      </c>
      <c r="IU136" s="46">
        <f>IF($DS136,
IF( AND(DL136&lt;&gt;"", ISERR(_xlfn.NUMBERVALUE(DL136))), "El valor de deuda debe ser un número válido. ", "")
)</f>
        <v/>
      </c>
      <c r="IV136" s="46">
        <f>IF($DS136,
IF( AND(DM136&lt;&gt;"", ISERR(_xlfn.NUMBERVALUE(DM136))), "El valor de otras deducciones debe ser un número válido. ", "")
)</f>
        <v/>
      </c>
      <c r="IW136" s="46">
        <f>IF($DS136,
IF(DN136="","Debes escribir el valor de los devengos totales. ",
IF( ISERR(_xlfn.NUMBERVALUE(DN136)), "El valor de los devengos totales debe ser un número válido. ", "")
)
)</f>
        <v/>
      </c>
      <c r="IX136" s="46">
        <f>IF($DS136,
IF(DO136="","Debes escribir el valor de las deducciones totales. ",
IF( ISERR(_xlfn.NUMBERVALUE(DO136)), "El valor de las deducciones totales debe ser un número válido. ", "")
)
)</f>
        <v/>
      </c>
      <c r="IY136" s="46">
        <f>IF($DS136,
IF(DP136="","Debes escribir el valor del salario total. ",
IF( ISERR(_xlfn.NUMBERVALUE(DP136)), "El valor del salario total debe ser un número válido. ", "")
)
)</f>
        <v/>
      </c>
    </row>
    <row r="137">
      <c r="B137" s="48" t="n">
        <v>125</v>
      </c>
      <c r="C137" s="61">
        <f>IF(AND(DS137,DP137&lt;&gt;""),
IF(DQ137="","OK","Error"),
""
)</f>
        <v/>
      </c>
      <c r="D137" s="53" t="n"/>
      <c r="E137" s="52" t="n"/>
      <c r="F137" s="112" t="n"/>
      <c r="G137" s="52" t="n"/>
      <c r="H137" s="53" t="n"/>
      <c r="I137" s="52" t="n"/>
      <c r="J137" s="52" t="n"/>
      <c r="K137" s="53" t="n"/>
      <c r="L137" s="55" t="n"/>
      <c r="M137" s="108" t="n"/>
      <c r="N137" s="56" t="n"/>
      <c r="O137" s="52" t="n"/>
      <c r="P137" s="52" t="n"/>
      <c r="Q137" s="52" t="n"/>
      <c r="R137" s="52" t="n"/>
      <c r="S137" s="52" t="n"/>
      <c r="T137" s="53" t="n"/>
      <c r="U137" s="52" t="n"/>
      <c r="V137" s="52" t="n"/>
      <c r="W137" s="55" t="n"/>
      <c r="X137" s="55" t="n"/>
      <c r="Y137" s="52" t="n"/>
      <c r="Z137" s="55" t="n"/>
      <c r="AA137" s="52" t="n"/>
      <c r="AB137" s="53" t="n"/>
      <c r="AC137" s="53" t="n"/>
      <c r="AD137" s="53" t="n"/>
      <c r="AE137" s="177" t="n"/>
      <c r="AF137" s="113" t="n"/>
      <c r="AG137" s="177" t="n"/>
      <c r="AH137" s="178" t="n"/>
      <c r="AI137" s="178" t="n"/>
      <c r="AJ137" s="178" t="n"/>
      <c r="AK137" s="114" t="n"/>
      <c r="AL137" s="178" t="n"/>
      <c r="AM137" s="114" t="n"/>
      <c r="AN137" s="178" t="n"/>
      <c r="AO137" s="114" t="n"/>
      <c r="AP137" s="178" t="n"/>
      <c r="AQ137" s="114" t="n"/>
      <c r="AR137" s="178" t="n"/>
      <c r="AS137" s="114" t="n"/>
      <c r="AT137" s="178" t="n"/>
      <c r="AU137" s="114" t="n"/>
      <c r="AV137" s="178" t="n"/>
      <c r="AW137" s="114" t="n"/>
      <c r="AX137" s="178" t="n"/>
      <c r="AY137" s="114" t="n"/>
      <c r="AZ137" s="178" t="n"/>
      <c r="BA137" s="114" t="n"/>
      <c r="BB137" s="178" t="n"/>
      <c r="BC137" s="114" t="n"/>
      <c r="BD137" s="178" t="n"/>
      <c r="BE137" s="178" t="n"/>
      <c r="BF137" s="178" t="n"/>
      <c r="BG137" s="59" t="n"/>
      <c r="BH137" s="178" t="n"/>
      <c r="BI137" s="114" t="n"/>
      <c r="BJ137" s="53" t="n"/>
      <c r="BK137" s="178" t="n"/>
      <c r="BL137" s="114" t="n"/>
      <c r="BM137" s="178" t="n"/>
      <c r="BN137" s="114" t="n"/>
      <c r="BO137" s="178" t="n"/>
      <c r="BP137" s="178" t="n"/>
      <c r="BQ137" s="178" t="n"/>
      <c r="BR137" s="178" t="n"/>
      <c r="BS137" s="178" t="n"/>
      <c r="BT137" s="178" t="n"/>
      <c r="BU137" s="178" t="n"/>
      <c r="BV137" s="178" t="n"/>
      <c r="BW137" s="178" t="n"/>
      <c r="BX137" s="178" t="n"/>
      <c r="BY137" s="178" t="n"/>
      <c r="BZ137" s="178" t="n"/>
      <c r="CA137" s="178" t="n"/>
      <c r="CB137" s="178" t="n"/>
      <c r="CC137" s="178" t="n"/>
      <c r="CD137" s="178" t="n"/>
      <c r="CE137" s="178" t="n"/>
      <c r="CF137" s="178" t="n"/>
      <c r="CG137" s="178" t="n"/>
      <c r="CH137" s="178" t="n"/>
      <c r="CI137" s="178" t="n"/>
      <c r="CJ137" s="178" t="n"/>
      <c r="CK137" s="53" t="n"/>
      <c r="CL137" s="178" t="n"/>
      <c r="CM137" s="178" t="n"/>
      <c r="CN137" s="60" t="n"/>
      <c r="CO137" s="177" t="n"/>
      <c r="CP137" s="178" t="n"/>
      <c r="CQ137" s="60" t="n"/>
      <c r="CR137" s="177" t="n"/>
      <c r="CS137" s="178" t="n"/>
      <c r="CT137" s="59" t="n"/>
      <c r="CU137" s="178" t="n"/>
      <c r="CV137" s="59" t="n"/>
      <c r="CW137" s="178" t="n"/>
      <c r="CX137" s="59" t="n"/>
      <c r="CY137" s="178" t="n"/>
      <c r="CZ137" s="178" t="n"/>
      <c r="DA137" s="178" t="n"/>
      <c r="DB137" s="53" t="n"/>
      <c r="DC137" s="178" t="n"/>
      <c r="DD137" s="178" t="n"/>
      <c r="DE137" s="178" t="n"/>
      <c r="DF137" s="178" t="n"/>
      <c r="DG137" s="178" t="n"/>
      <c r="DH137" s="178" t="n"/>
      <c r="DI137" s="178" t="n"/>
      <c r="DJ137" s="178" t="n"/>
      <c r="DK137" s="178" t="n"/>
      <c r="DL137" s="178" t="n"/>
      <c r="DM137" s="178" t="n"/>
      <c r="DN137" s="177" t="n"/>
      <c r="DO137" s="177" t="n"/>
      <c r="DP137" s="177" t="n"/>
      <c r="DQ137" s="76">
        <f>IF(AND(DS137,DP137&lt;&gt;""),
CONCATENATE(DT137,DU137,DV137,DW137,DX137,DY137,DZ137,EA137,EB137,EC137,ED137,EE137,EF137,EG137,EH137,EI137,EJ137,EK137,EL137,EM137,EN137,EO137,EP137,EQ137,ES137,ET137,EU137,EV137,EW137,EX137,EY137,EZ137,FA137,FC137,FD137,FF137,FG137,FI137,FJ137,FL137,FM137,FO137,FP137,FR137,FS137,FU137,FV137,FX137,FY137,GA137,GB137,GD137,GE137,GF137,GH137,GI137,GJ137,GL137,GM137,GN137,GP137,GQ137,GS137,GT137,GU137,GV137,GW137,GX137,GY137,GZ137,HA137,HB137,HC137,HD137,HE137,HF137,HG137,HH137,HI137,HJ137,HK137,HL137,HM137,HN137,HO137,HQ137,HR137,HS137,HT137,HU137,HV137,HW137,HX137,HY137,IA137,IB137,IC137,ID137,IF137,IG137,IH137,II137,IK137,IL137,IM137,IN137,IO137,IP137,IQ137,IR137,IS137,IT137,IU137,IV137,IW137,IX137,IY137,IZ137),
""
)</f>
        <v/>
      </c>
      <c r="DR137" s="53" t="n"/>
      <c r="DS137" s="46">
        <f>CONCATENATE(D137,$E137,$F137,$G137,H137,$I137,$J137,K137,$L137,$M137,N137,$O137,$P137,$Q137,$R137,$S137,T137,$U137,$V137,$W137,$X137,$Y137,$Z137,$AA137,AB137,AC137,AD137,$AE137,$AF137,$AG137,AH137,AI137,AJ137,AK137,AL137,AM137,AN137,AO137,AP137,AQ137,AR137,AS137,AT137,AU137,AV137,AW137,AX137,AY137,AZ137,BA137,BB137,BC137,BD137,BE137,BF137,BG137,BH137,BI137,BJ137,BK137,BL137,BM137,BN137,BO137,BP137,BQ137,BR137,BS137,BT137,BU137,BV137,BW137,BX137,BY137,BZ137,CA137,CB137,CC137,CD137,CE137,CF137,CG137,CH137,CI137,CJ137,CK137,CL137,CM137,$CN137,$CO137,CP137,$CQ137,$CR137,CS137,CT137,CU137,CV137,CW137,CX137,CY137,CZ137,DA137,DB137,DC137,DD137,DE137,DF137,DG137,DH137,DI137,DJ137,DK137,DL137,DM137,$DN137,$DO137,$DP137,DR137)&lt;&gt;""</f>
        <v/>
      </c>
      <c r="DT137" s="46">
        <f>IF(AND($DS137,$E$4&lt;&gt;""),
IF(LEFT($E$4,2) = "1.",
IF(D137&lt;&gt;"","El CUNE sólo se envía en operaciones de novedad o ajuste. ",""),
IF(D137="","Debes escribir un CUNE válido para realizar operaciones de novedad o ajuste. ","")),
""
)</f>
        <v/>
      </c>
      <c r="DU137" s="46">
        <f>IF($DS137,
IF(E137="","Debes seleccionar el tipo de documento del empleado. ",
IF(_xlfn.IFNA(VLOOKUP(E137,TIPO_DE_DOCUMENTO,1,FALSE),-1)=-1,"El tipo de documento no es válido (por favor seleccionarlo de la lista). ","")
)
)</f>
        <v/>
      </c>
      <c r="DV137" s="46">
        <f>IF($DS137,
IF(F137="","Debes escribir el número de documento del empleado. ","")
)</f>
        <v/>
      </c>
      <c r="DW137" s="46">
        <f>IF($DS137,
IF(G137="","Debes escribir el primer nombre del empleado. ","")
)</f>
        <v/>
      </c>
      <c r="DY137" s="46">
        <f>IF($DS137,
IF(I137="","Debes escribir el primer apellido del empleado. ","")
)</f>
        <v/>
      </c>
      <c r="DZ137" s="46">
        <f>IF($DS137,
IF(J137="","Debes escribir el segundo apellido del empleado. ","")
)</f>
        <v/>
      </c>
      <c r="EB137" s="46">
        <f>IF($DS137,
IF(L137="","Debes escribir la fecha de ingreso del empleado. ",
IF(ISERR(DATE(YEAR(L137),MONTH(L137),DAY(L137))), "El valor ingresado en fecha de ingreso no tiene un formato válido. ","")
)
)</f>
        <v/>
      </c>
      <c r="EC137" s="46">
        <f>IF($DS137,
IF(M137="","Debes escribir el tiempo laborado. ",
IF( IFERROR(INT(M137),1.1) &lt;&gt; IFERROR(_xlfn.NUMBERVALUE(M137),1), "El valor de los días trabajados debe ser un número entero. ", "")
)
)</f>
        <v/>
      </c>
      <c r="ED137" s="46">
        <f>IF($DS137,
IF( AND(N137&lt;&gt;"", ISERR(DATE(YEAR(N137),MONTH(N137),DAY(N137))) ), "El valor ingresado en fecha de ingreso no tiene un formato válido. ",
IF( AND(N137&lt;&gt;"", $E$6&lt;&gt;"", DATE(YEAR(N137), MONTH(N137), 1) &lt;&gt; IFERROR(DATE(MID($E$6, 1, 4), MID($E$6, 6, 2),1), "1/1/1900") ), "La fecha de retiro debe estar dentro del período liquidado. ", "")
)
)</f>
        <v/>
      </c>
      <c r="EE137" s="46">
        <f>IF($DS137,
IF(O137="","Debes seleccionar el tipo de trabajador. ",
IF(_xlfn.IFNA(VLOOKUP(O137,TIPO_DE_TRABAJADOR,1,FALSE),-1)=-1,"El tipo de trabajador no es válido (por favor seleccionarlo de la lista). ","")
)
)</f>
        <v/>
      </c>
      <c r="EF137" s="46">
        <f>IF($DS137,
IF(P137="","Debes seleccionar si es un trabajador dependiente pensionado por vejez. ",
IF(_xlfn.IFNA(VLOOKUP(P137,SUBTIPO_DE_TRABAJADOR,1,FALSE),-1)=-1,"El tipo de trabajador dependiente pensionado por vejez no es válido (por favor seleccionarlo de la lista). ","")
)
)</f>
        <v/>
      </c>
      <c r="EG137" s="46">
        <f>IF($DS137,
IF(Q137="","Debes seleccionar el tipo de contrato del trabajador. ",
IF(_xlfn.IFNA(VLOOKUP(Q137,TIPO_DE_CONTRATO,1,FALSE),-1)=-1,"El tipo de contrato del trabajador no es válido (por favor seleccionarlo de la lista). ","")
)
)</f>
        <v/>
      </c>
      <c r="EH137" s="46">
        <f>IF($DS137,
IF(R137="","Debes seleccionar si es un salario integral. ",
IF(_xlfn.IFNA(VLOOKUP(R137,SI_NO,1,FALSE),-1)=-1,"Valor no válido para salario integral (por favor seleccionarlo de la lista). ","")
)
)</f>
        <v/>
      </c>
      <c r="EI137" s="46">
        <f>IF($DS137,
IF(S137="","Debes seleccionar si el trabajador realiza actividades de riesgo. ",
IF(_xlfn.IFNA(VLOOKUP(S137,SI_NO,1,FALSE),-1)=-1,"Valor no válido para actividad de alto riesgo (por favor seleccionarlo de la lista). ","")
)
)</f>
        <v/>
      </c>
      <c r="EK137" s="46">
        <f>IF($DS137,
IF(U137="","Debes escribir el código del municipio de residencia del trabajador. ",
IF(_xlfn.IFNA(VLOOKUP(U137,MUNICIPIO,1,FALSE),-1)=-1,"El municipio de residencia del trabajador es inválido (por favor seleccionarlo de la lista). ","")
)
)</f>
        <v/>
      </c>
      <c r="EL137" s="46">
        <f>IF($DS137,
IF(V137="","Debes escribir el la dirección de residendia del trabajador. ","")
)</f>
        <v/>
      </c>
      <c r="EM137" s="46">
        <f>IF($DS137,
IF(W137="","Debes escribir la fecha de inicio de la liquidación. ",
IF(ISERR(DATE(YEAR(W137),MONTH(W137),DAY(W137))),"El valor ingresado en fecha de inicio de liquidación no tiene un formato válido. ",
IF( AND($E$6&lt;&gt;"", DATE(YEAR(W137), MONTH(W137), 1) &lt;&gt; IFERROR(DATE(MID($E$6, 1, 4), MID($E$6, 6, 2),1), "1/1/1900") ), "La fecha de inicio de la liquidación debe estar dentro del período liquidado. ", "")
)
)
)</f>
        <v/>
      </c>
      <c r="EN137" s="46">
        <f>IF($DS137,
IF(X137="","Debes escribir la fecha de fin de la liquidación. ",
IF(ISERR(DATE(YEAR(X137),MONTH(X137),DAY(X137))),"El valor ingresado en fecha de fin de liquidación no tiene un formato válido. ",
IF( AND($E$6&lt;&gt;"", DATE(YEAR(X137), MONTH(X137), 1) &lt;&gt; IFERROR(DATE(MID($E$6, 1, 4), MID($E$6, 6, 2),1), "1/1/1900") ), "La fecha de fin de la liquidación debe estar dentro del período liquidado. ", "")
)
)
)</f>
        <v/>
      </c>
      <c r="EO137" s="46">
        <f>IF($DS137,
IF(Y137="","Debes escribir la frecuencia de pago del trabajador. ",
IF(_xlfn.IFNA(VLOOKUP(Y137,PERÍODO_DE_NÓMINA,1,FALSE),-1)=-1,"La frecuencia de pago es inválida (por favor seleccionarlo de la lista). ","")
)
)</f>
        <v/>
      </c>
      <c r="EP137" s="46">
        <f>IF($DS137,
IF(Z137="","Debes escribir la fecha de pago. ",
IF(ISERR(DATE(YEAR(Z137),MONTH(Z137),DAY(Z137))), "El valor ingresado en fecha de pago no tiene un formato válido. ","")
)
)</f>
        <v/>
      </c>
      <c r="EQ137" s="46">
        <f>IF($DS137,
IF(AA137="","Debes escribir el medio de pago. ",
IF(_xlfn.IFNA(VLOOKUP(AA137,MEDIOS_DE_PAGO,1,FALSE),-1)=-1,"El medio de pago es inválido (por favor seleccionarlo de la lista). ","")
)
)</f>
        <v/>
      </c>
      <c r="ER137" s="46">
        <f>OR(AA137='Tablas '!$T$4,AA137='Tablas '!$T$7,AA137='Tablas '!$T$8,AA137='Tablas '!$T$11)</f>
        <v/>
      </c>
      <c r="ES137" s="46">
        <f>IF(AND($DS137,ER137),
IF(AB137="","Debes escribir la entidad bancaria. ",""),
""
)</f>
        <v/>
      </c>
      <c r="ET137" s="46">
        <f>IF(AND($DS137,ER137),
IF(AC137="","Debes escribir el tipo de cuenta bancaria. ",
IF(_xlfn.IFNA(VLOOKUP(AC137,TIPO_DE_CUENTA,1,FALSE),-1)=-1,"El tipo de cuenta bancaria es inválida (por favor seleccionarlo de la lista). ","")
),
""
)</f>
        <v/>
      </c>
      <c r="EU137" s="46">
        <f>IF(AND($DS137,ER137),
IF(AD137="","Debes escribir el número de cuenta bancaria. ",""),
""
)</f>
        <v/>
      </c>
      <c r="EV137" s="46">
        <f>IF($DS137,
IF(AE137="","Debes escribir el valor del sueldo básico. ",
IF( ISERR(_xlfn.NUMBERVALUE(AE137)), "El valor del sueldo básico debe ser un número válido. ", "")
)
)</f>
        <v/>
      </c>
      <c r="EW137" s="46">
        <f>IF($DS137,
IF(AF137="","Debes escribir el número de días trabajados. ",
IF( IFERROR(INT(AF137),1.1) &lt;&gt; IFERROR(_xlfn.NUMBERVALUE(AF137),1), "La cantidad de días trabajados debe ser un número entero. ", "")
)
)</f>
        <v/>
      </c>
      <c r="EX137" s="46">
        <f>IF($DS137,
IF(AG137="","Debes escribir el valor del sueldo trabajado. ",
IF( ISERR(_xlfn.NUMBERVALUE(AG137)), "El valor del sueldo trabajado debe ser un número válido. ", "")
)
)</f>
        <v/>
      </c>
      <c r="EY137" s="46">
        <f>IF($DS137,
IF( AND(AH137&lt;&gt;"", ISERR(_xlfn.NUMBERVALUE(AH137))), "El valor del auxilio de transporte debe ser un número válido. ", "")
)</f>
        <v/>
      </c>
      <c r="EZ137" s="46">
        <f>IF($DS137,
IF( AND(AI137&lt;&gt;"", ISERR(_xlfn.NUMBERVALUE(AI137))), "El valor de viáticos salariales debe ser un número válido. ", "")
)</f>
        <v/>
      </c>
      <c r="FA137" s="46">
        <f>IF($DS137,
IF( AND(AJ137&lt;&gt;"", ISERR(_xlfn.NUMBERVALUE(AJ137))), "El valor de viáticos NO salariales debe ser un número válido. ", "")
)</f>
        <v/>
      </c>
      <c r="FB137" s="46">
        <f>CONCATENATE(AK137,AL137)&lt;&gt;""</f>
        <v/>
      </c>
      <c r="FC137" s="46">
        <f>IF(AND($DS137,FB137),
IF(AK137="","Debes escribir el número de horas extras diurnas. ",
IF( IFERROR(INT(AK137),1.1) &lt;&gt; IFERROR(_xlfn.NUMBERVALUE(AK137),1), "La cantidad de horas extras diurnas debe ser un número entero. ", "")
),
""
)</f>
        <v/>
      </c>
      <c r="FD137" s="46">
        <f>IF(AND($DS137,FB137),
IF(AL137="","Debes escribir el valor de las horas extras diurnas. ",
IF( ISERR(_xlfn.NUMBERVALUE(AL137)), "El valor de las horas extras duirnas debe ser un número válido. ", "")
),
""
)</f>
        <v/>
      </c>
      <c r="FE137" s="46">
        <f>CONCATENATE(AM137,AN137)&lt;&gt;""</f>
        <v/>
      </c>
      <c r="FF137" s="46">
        <f>IF(AND($DS137,FE137),
IF(AM137="","Debes escribir el número de horas extras nocturnas. ",
IF( IFERROR(INT(AM137),1.1) &lt;&gt; IFERROR(_xlfn.NUMBERVALUE(AM137),1), "La cantidad de horas extras nocturnas debe ser un número entero. ", "")
),
""
)</f>
        <v/>
      </c>
      <c r="FG137" s="46">
        <f>IF(AND($DS137,FE137),
IF(AN137="","Debes escribir el valor de las horas extras nocturnas. ",
IF( ISERR(_xlfn.NUMBERVALUE(AN137)), "El valor de las horas extras nocturnas debe ser un número válido. ", "")
),
""
)</f>
        <v/>
      </c>
      <c r="FH137" s="46">
        <f>CONCATENATE(AO137,AP137)&lt;&gt;""</f>
        <v/>
      </c>
      <c r="FI137" s="46">
        <f>IF(AND($DS137,FH137),
IF(AO137="","Debes escribir el número de horas extras diurnas dominicales y festivas. ",
IF( IFERROR(INT(AO137),1.1) &lt;&gt; IFERROR(_xlfn.NUMBERVALUE(AO137),1), "La cantidad de horas extras diurnas dominicales y festivas debe ser un número entero. ", "")
),
""
)</f>
        <v/>
      </c>
      <c r="FJ137" s="46">
        <f>IF(AND($DS137,FH137),
IF(AP137="","Debes escribir el valor de las horas extras diurnas dominicales y festivas. ",
IF( ISERR(_xlfn.NUMBERVALUE(AP137)), "El valor de las horas extras diurnas dominicales y festivas debe ser un número válido. ", "")
),
""
)</f>
        <v/>
      </c>
      <c r="FK137" s="46">
        <f>CONCATENATE(AQ137,AR137)&lt;&gt;""</f>
        <v/>
      </c>
      <c r="FL137" s="46">
        <f>IF(AND($DS137,FK137),
IF(AQ137="","Debes escribir el número de horas extras nocturnas dominicales y festivas. ",
IF( IFERROR(INT(AQ137),1.1) &lt;&gt; IFERROR(_xlfn.NUMBERVALUE(AQ137),1), "La cantidad de horas extras nocturnas dominicales y festivas debe ser un número entero. ", "")
),
""
)</f>
        <v/>
      </c>
      <c r="FM137" s="46">
        <f>IF(AND($DS137,FK137),
IF(AR137="","Debes escribir el valor de las horas extras nocturnas dominicales y festivas. ",
IF( ISERR(_xlfn.NUMBERVALUE(AR137)), "El valor de las horas extras nocturnas dominicales y festivas debe ser un número válido. ", "")
),
""
)</f>
        <v/>
      </c>
      <c r="FN137" s="46">
        <f>CONCATENATE(AS137,AT137)&lt;&gt;""</f>
        <v/>
      </c>
      <c r="FO137" s="46">
        <f>IF(AND($DS137,FN137),
IF(AS137="","Debes escribir el número de horas recargo nocturno. ",
IF( IFERROR(INT(AS137),1.1) &lt;&gt; IFERROR(_xlfn.NUMBERVALUE(AS137),1), "La cantidad de horas recargo nocturno debe ser un número entero. ", "")
),
""
)</f>
        <v/>
      </c>
      <c r="FP137" s="46">
        <f>IF(AND($DS137,FN137),
IF(AT137="","Debes escribir el valor de las horas recargo nocturno. ",
IF( ISERR(_xlfn.NUMBERVALUE(AT137)), "El valor de las horas recargo nocturno debe ser un número válido. ", "")
),
""
)</f>
        <v/>
      </c>
      <c r="FQ137" s="46">
        <f>CONCATENATE(AU137,AV137)&lt;&gt;""</f>
        <v/>
      </c>
      <c r="FR137" s="46">
        <f>IF(AND($DS137,FQ137),
IF(AU137="","Debes escribir el número de horas recargo diurno dominical y festivo. ",
IF( IFERROR(INT(AU137),1.1) &lt;&gt; IFERROR(_xlfn.NUMBERVALUE(AU137),1), "La cantidad de horas recargo diurno dominical y festivo debe ser un número entero. ", "")
),
""
)</f>
        <v/>
      </c>
      <c r="FS137" s="46">
        <f>IF(AND($DS137,FQ137),
IF(AV137="","Debes escribir el valor de las horas recargo diurno dominical y festivo. ",
IF( ISERR(_xlfn.NUMBERVALUE(AV137)), "El valor de las horas recargo diurno dominical y festivo debe ser un número válido. ", "")
),
""
)</f>
        <v/>
      </c>
      <c r="FT137" s="46">
        <f>CONCATENATE(AW137,AX137)&lt;&gt;""</f>
        <v/>
      </c>
      <c r="FU137" s="46">
        <f>IF(AND($DS137,FT137),
IF(AW137="","Debes escribir el número de horas recargo nocturno dominical y festivo. ",
IF( IFERROR(INT(AW137),1.1) &lt;&gt; IFERROR(_xlfn.NUMBERVALUE(AW137),1), "La cantidad de horas recargo nocturno dominical y festivo debe ser un número entero. ", "")
),
""
)</f>
        <v/>
      </c>
      <c r="FV137" s="46">
        <f>IF(AND($DS137,FT137),
IF(AX137="","Debes escribir el valor de las horas recargo nocturno dominical y festivo. ",
IF( ISERR(_xlfn.NUMBERVALUE(AX137)), "El valor de las horas recargo nocturno dominical y festivo debe ser un número válido. ", "")
),
""
)</f>
        <v/>
      </c>
      <c r="FW137" s="46">
        <f>CONCATENATE(AY137,AZ137)&lt;&gt;""</f>
        <v/>
      </c>
      <c r="FX137" s="46">
        <f>IF(AND($DS137,FW137),
IF(AY137="","Debes escribir el número de días de vacaciones comunes. ",
IF( IFERROR(INT(AY137),1.1) &lt;&gt; IFERROR(_xlfn.NUMBERVALUE(AY137),1), "La cantidad de días de vacaciones comunes debe ser un número entero. ", "")
),
""
)</f>
        <v/>
      </c>
      <c r="FY137" s="46">
        <f>IF(AND($DS137,FW137),
IF(AZ137="","Debes escribir el valor de las vacaciones comunes. ",
IF( ISERR(_xlfn.NUMBERVALUE(AZ137)), "El valor de las vacaciones comunes debe ser un número válido. ", "")
),
""
)</f>
        <v/>
      </c>
      <c r="FZ137" s="46">
        <f>CONCATENATE(BA137,BB137)&lt;&gt;""</f>
        <v/>
      </c>
      <c r="GA137" s="46">
        <f>IF(AND($DS137,FZ137),
IF(BA137="","Debes escribir el número de días de vacaciones compensadas. ",
IF( IFERROR(INT(BA137),1.1) &lt;&gt; IFERROR(_xlfn.NUMBERVALUE(BA137),1), "La cantidad de días de vacaciones compensadas debe ser un número entero. ", "")
),
""
)</f>
        <v/>
      </c>
      <c r="GB137" s="46">
        <f>IF(AND($DS137,FZ137),
IF(BB137="","Debes escribir el valor de las vacaciones compensadas. ",
IF( ISERR(_xlfn.NUMBERVALUE(BB137)), "El valor de las vacaciones compensadas debe ser un número válido. ", "")
),
""
)</f>
        <v/>
      </c>
      <c r="GC137" s="46">
        <f>CONCATENATE(BC137,BD137)&lt;&gt;""</f>
        <v/>
      </c>
      <c r="GD137" s="46">
        <f>IF(AND($DS137,GC137),
IF(BC137="","Debes escribir el número de días de prima salarial. ",
IF( IFERROR(INT(BC137),1.1) &lt;&gt; IFERROR(_xlfn.NUMBERVALUE(BC137),1), "La cantidad de días de prima salarial debe ser un número entero. ", "")
),
""
)</f>
        <v/>
      </c>
      <c r="GE137" s="46">
        <f>IF(AND($DS137,GC137),
IF(BD137="","Debes escribir el valor de los días de prima salarial. ",
IF( ISERR(_xlfn.NUMBERVALUE(BD137)), "El valor de los días de prima salarial debe ser un número válido. ", "")
),
""
)</f>
        <v/>
      </c>
      <c r="GF137" s="46">
        <f>IF($DS137,
IF( AND(BE137&lt;&gt;"", ISERR(_xlfn.NUMBERVALUE(BE137))), "El valor de la prima NO saliarial debe ser un número válido. ", "")
)</f>
        <v/>
      </c>
      <c r="GG137" s="46">
        <f>CONCATENATE(BF137,BG137,BH137)&lt;&gt;""</f>
        <v/>
      </c>
      <c r="GH137" s="46">
        <f>IF(AND($DS137,GG137),
IF(BF137="","Debes escribir el valor de las cesantías. ",
IF( ISERR(_xlfn.NUMBERVALUE(BF137)), "El valor de las cesantías debe ser un número válido. ", "")
),
""
)</f>
        <v/>
      </c>
      <c r="GI137" s="46">
        <f>IF(AND($DS137,GG137),
IF(BG137="","Debes escribir el % de cesantías. ",
IF( ISERR(_xlfn.NUMBERVALUE(BG137)), "El % de cesantías debe ser un número válido. ", "")
),
""
)</f>
        <v/>
      </c>
      <c r="GJ137" s="46">
        <f>IF(AND($DS137,GG137),
IF(BH137="","Debes escribir el valor de intereses de cesantías. ",
IF( ISERR(_xlfn.NUMBERVALUE(BH137)), "El valor de intereses de cesantías debe ser un número válido. ", "")
),
""
)</f>
        <v/>
      </c>
      <c r="GK137" s="46">
        <f>CONCATENATE(BI137,BJ137,BK137)&lt;&gt;""</f>
        <v/>
      </c>
      <c r="GL137" s="46">
        <f>IF(AND($DS137,GK137),
IF(BI137="","Debes escribir el número de días de incapacidad. ",
IF( IFERROR(INT(BI137),1.1) &lt;&gt; IFERROR(_xlfn.NUMBERVALUE(BI137),1), "La cantidad de días de incapacidad debe ser un número entero. ", "")
),
""
)</f>
        <v/>
      </c>
      <c r="GM137" s="46">
        <f>IF(AND($DS137,GK137),
IF(BJ137="","Debes escribir el tipo de incapacidad. ",
IF(_xlfn.IFNA(VLOOKUP(BJ137,TIPO_DE_INCAPACIDAD,1,FALSE),-1)=-1,"El tipo de incapacidad es inválida (por favor seleccionarlo de la lista). ","")
),
""
)</f>
        <v/>
      </c>
      <c r="GN137" s="46">
        <f>IF(AND($DS137,GK137),
IF(BK137="","Debes escribir el valor de la incapacidad. ",
IF( ISERR(_xlfn.NUMBERVALUE(BK137)), "El valor de la incapacidad debe ser un número válido. ", "")
),
""
)</f>
        <v/>
      </c>
      <c r="GO137" s="46">
        <f>CONCATENATE(BL137,BM137)&lt;&gt;""</f>
        <v/>
      </c>
      <c r="GP137" s="46">
        <f>IF(AND($DS137,GO137),
IF(BL137="","Debes escribir el número de días de licencia de maternidad o paternidad. ",
IF( IFERROR(INT(BL137),1.1) &lt;&gt; IFERROR(_xlfn.NUMBERVALUE(BL137),1), "La cantidad de días de licencia de maternidad o paternidad debe ser un número entero. ", "")
),
""
)</f>
        <v/>
      </c>
      <c r="GQ137" s="46">
        <f>IF(AND($DS137,GO137),
IF(BM137="","Debes escribir el valor de la licencia de maternidad o paternidad. ",
IF( ISERR(_xlfn.NUMBERVALUE(BM137)), "El valor de la licencia de maternidad o paternidad debe ser un número válido. ", "")
),
""
)</f>
        <v/>
      </c>
      <c r="GR137" s="46">
        <f>CONCATENATE(BN137,BO137)&lt;&gt;""</f>
        <v/>
      </c>
      <c r="GS137" s="46">
        <f>IF(AND($DS137,GR137),
IF(BN137="","Debes escribir el número de días de licencia remunerada. ",
IF( IFERROR(INT(BN137),1.1) &lt;&gt; IFERROR(_xlfn.NUMBERVALUE(BN137),1), "La cantidad de días de licencia remunerada debe ser un número entero. ", "")
),
""
)</f>
        <v/>
      </c>
      <c r="GT137" s="46">
        <f>IF(AND($DS137,GR137),
IF(BO137="","Debes escribir el valor de la licencia remunerada. ",
IF( ISERR(_xlfn.NUMBERVALUE(BO137)), "El valor de la licencia remunerada debe ser un número válido. ", "")
),
""
)</f>
        <v/>
      </c>
      <c r="GU137" s="46">
        <f>IF($DS137,
IF( AND(BP137&lt;&gt;"", ISERR(_xlfn.NUMBERVALUE(BP137))), "El valor de la licencia NO remunerada debe ser un número válido. ", "")
)</f>
        <v/>
      </c>
      <c r="GV137" s="46">
        <f>IF($DS137,
IF( AND(BQ137&lt;&gt;"", ISERR(_xlfn.NUMBERVALUE(BQ137))), "El valor de auxilios salariales debe ser un número válido. ", "")
)</f>
        <v/>
      </c>
      <c r="GW137" s="46">
        <f>IF($DS137,
IF( AND(BR137&lt;&gt;"", ISERR(_xlfn.NUMBERVALUE(BR137))), "El valor de auxilios NO salariales debe ser un número válido. ", "")
)</f>
        <v/>
      </c>
      <c r="GX137" s="46">
        <f>IF($DS137,
IF( AND(BS137&lt;&gt;"", ISERR(_xlfn.NUMBERVALUE(BS137))), "El valor de bonos salariales debe ser un número válido. ", "")
)</f>
        <v/>
      </c>
      <c r="GY137" s="46">
        <f>IF($DS137,
IF( AND(BT137&lt;&gt;"", ISERR(_xlfn.NUMBERVALUE(BT137))), "El valor de bonos NO salariales debe ser un número válido. ", "")
)</f>
        <v/>
      </c>
      <c r="GZ137" s="46">
        <f>IF($DS137,
IF( AND(BU137&lt;&gt;"", ISERR(_xlfn.NUMBERVALUE(BU137))), "El valor de bonos salariales de alimentación debe ser un número válido. ", "")
)</f>
        <v/>
      </c>
      <c r="HA137" s="46">
        <f>IF($DS137,
IF( AND(BV137&lt;&gt;"", ISERR(_xlfn.NUMBERVALUE(BV137))), "El valor de bonos NO salariales de alimentación debe ser un número válido. ", "")
)</f>
        <v/>
      </c>
      <c r="HB137" s="46">
        <f>IF($DS137,
IF( AND(BW137&lt;&gt;"", ISERR(_xlfn.NUMBERVALUE(BW137))), "El valor de bonificaciones salariales debe ser un número válido. ", "")
)</f>
        <v/>
      </c>
      <c r="HC137" s="46">
        <f>IF($DS137,
IF( AND(BX137&lt;&gt;"", ISERR(_xlfn.NUMBERVALUE(BX137))), "El valor de bonificaciones NO salariales debe ser un número válido. ", "")
)</f>
        <v/>
      </c>
      <c r="HD137" s="46">
        <f>IF($DS137,
IF( AND(BY137&lt;&gt;"", ISERR(_xlfn.NUMBERVALUE(BY137))), "El valor de compensaciones ordinarias debe ser un número válido. ", "")
)</f>
        <v/>
      </c>
      <c r="HE137" s="46">
        <f>IF($DS137,
IF( AND(BZ137&lt;&gt;"", ISERR(_xlfn.NUMBERVALUE(BZ137))), "El valor de compensaciones extraordinarias debe ser un número válido. ", "")
)</f>
        <v/>
      </c>
      <c r="HF137" s="46">
        <f>IF($DS137,
IF( AND(CA137&lt;&gt;"", ISERR(_xlfn.NUMBERVALUE(CA137))), "El valor de comisiones debe ser un número válido. ", "")
)</f>
        <v/>
      </c>
      <c r="HG137" s="46">
        <f>IF($DS137,
IF( AND(CB137&lt;&gt;"", ISERR(_xlfn.NUMBERVALUE(CB137))), "El valor de ausencia por huega debe ser un número válido. ", "")
)</f>
        <v/>
      </c>
      <c r="HH137" s="46">
        <f>IF($DS137,
IF( AND(CC137&lt;&gt;"", ISERR(_xlfn.NUMBERVALUE(CC137))), "El valor de anticipos debe ser un número válido. ", "")
)</f>
        <v/>
      </c>
      <c r="HI137" s="46">
        <f>IF($DS137,
IF( AND(CD137&lt;&gt;"", ISERR(_xlfn.NUMBERVALUE(CD137))), "El valor de pagos a terceros debe ser un número válido. ", "")
)</f>
        <v/>
      </c>
      <c r="HJ137" s="46">
        <f>IF($DS137,
IF( AND(CE137&lt;&gt;"", ISERR(_xlfn.NUMBERVALUE(CE137))), "El valor de dotación debe ser un número válido. ", "")
)</f>
        <v/>
      </c>
      <c r="HK137" s="46">
        <f>IF($DS137,
IF( AND(CF137&lt;&gt;"", ISERR(_xlfn.NUMBERVALUE(CF137))), "El valor de apoyo sostenibilidad debe ser un número válido. ", "")
)</f>
        <v/>
      </c>
      <c r="HL137" s="46">
        <f>IF($DS137,
IF( AND(CG137&lt;&gt;"", ISERR(_xlfn.NUMBERVALUE(CG137))), "El valor de teletrabajo debe ser un número válido. ", "")
)</f>
        <v/>
      </c>
      <c r="HM137" s="46">
        <f>IF($DS137,
IF( AND(CH137&lt;&gt;"", ISERR(_xlfn.NUMBERVALUE(CH137))), "El valor de bonificación de retiro debe ser un número válido. ", "")
)</f>
        <v/>
      </c>
      <c r="HN137" s="46">
        <f>IF($DS137,
IF( AND(CI137&lt;&gt;"", ISERR(_xlfn.NUMBERVALUE(CI137))), "El valor de indemnización de retiro debe ser un número válido. ", "")
)</f>
        <v/>
      </c>
      <c r="HO137" s="46">
        <f>IF($DS137,
IF( AND(CJ137&lt;&gt;"", ISERR(_xlfn.NUMBERVALUE(CJ137))), "El valor de reintegros debe ser un número válido. ", "")
)</f>
        <v/>
      </c>
      <c r="HP137" s="46">
        <f>CONCATENATE(CK137,CL137,CM137)&lt;&gt;""</f>
        <v/>
      </c>
      <c r="HQ137" s="46">
        <f>IF(AND($DS137,HP137),
IF(CK137="","Debes escribir la descripción de otro concepto no categorizado. ",""),
""
)</f>
        <v/>
      </c>
      <c r="HR137" s="46">
        <f>IF(AND($DS137,HP137),
IF(CONCATENATE(CL137,CM137)="","Debes escribir al menos un valor de concepto no categorizado (salarial o no salarial). ",
IF(ISERR(_xlfn.NUMBERVALUE(CL137)),"El valor salarial concepto no categorizado debe ser un número válido. ","")
),
""
)</f>
        <v/>
      </c>
      <c r="HS137" s="46">
        <f>IF(AND($DS137,HP137),
IF(CONCATENATE(CL137,CM137)="","Debes escribir al menos un valor de concepto no categorizado (salarial o no salarial). ",
IF(ISERR(_xlfn.NUMBERVALUE(CM137)),"El valor NO salarial concepto no categorizado debe ser un número válido. ","")
),
""
)</f>
        <v/>
      </c>
      <c r="HT137" s="46">
        <f>IF($DS137,
IF(CN137="","Debes escribir el porcentaje del aporte a salud. ",
IF( ISERR(_xlfn.NUMBERVALUE(CN137)), "El valor del porcentaje del aporte a salud debe ser un número válido. ", "")
)
)</f>
        <v/>
      </c>
      <c r="HU137" s="46">
        <f>IF($DS137,
IF(CO137="","Debes escribir el valor del aporte a salud. ",
IF( ISERR(_xlfn.NUMBERVALUE(CO137)), "El valor del aporte a salud debe ser un número válido. ", "")
)
)</f>
        <v/>
      </c>
      <c r="HV137" s="46">
        <f>IF($DS137,
IF( AND(CP137&lt;&gt;"", ISERR(_xlfn.NUMBERVALUE(CP137))), "El valor plan complementario debe ser un número válido. ", "")
)</f>
        <v/>
      </c>
      <c r="HW137" s="46">
        <f>IF($DS137,
IF(CQ137="","Debes escribir el porcentaje del aporte a pensión. ",
IF( ISERR(_xlfn.NUMBERVALUE(CQ137)), "El valor del porcentaje del aporte a pensión debe ser un número válido. ", "")
)
)</f>
        <v/>
      </c>
      <c r="HX137" s="46">
        <f>IF($DS137,
IF(CR137="","Debes escribir el valor del aporte a pensión. ",
IF( ISERR(_xlfn.NUMBERVALUE(CR137)), "El valor del aporte a salud debe ser un número válido. ", "")
)
)</f>
        <v/>
      </c>
      <c r="HY137" s="46">
        <f>IF($DS137,
IF( AND(CS137&lt;&gt;"", ISERR(_xlfn.NUMBERVALUE(CS137))), "El valor pensión voluntaria debe ser un número válido. ", "")
)</f>
        <v/>
      </c>
      <c r="HZ137" s="46">
        <f>CONCATENATE(CT137,CU137,CV137,CW137)&lt;&gt;""</f>
        <v/>
      </c>
      <c r="IA137" s="46">
        <f>IF(AND($DS137,HZ137),
IF(CT137="","Debes escribir el % del fondo de seguridad pensional. ",
IF( ISERR(_xlfn.NUMBERVALUE(CT137)), "El % del fondo de seguridad debe ser un número válido. ", "")
),
""
)</f>
        <v/>
      </c>
      <c r="IB137" s="46">
        <f>IF(AND($DS137,HZ137),
IF(CU137="","Debes escribir el valor del aporte al fondo de solidaridad pensional. ",
IF( ISERR(_xlfn.NUMBERVALUE(CU137)), "El valor del aporte al fondo de solidaridad pensional debe ser un número válido. ", "")
),
""
)</f>
        <v/>
      </c>
      <c r="IC137" s="46">
        <f>IF(AND($DS137,HZ137),
IF(CV137="","Debes escribir el % del fondo de subsistencia. ",
IF( ISERR(_xlfn.NUMBERVALUE(CV137)), "El % del fondo de subsistencia debe ser un número válido. ", "")
),
""
)</f>
        <v/>
      </c>
      <c r="ID137" s="46">
        <f>IF(AND($DS137,HZ137),
IF(CW137="","Debes escribir el valor del fondo de subsistencia. ",
IF( ISERR(_xlfn.NUMBERVALUE(CW137)), "El valor del fondo de subsistencia debe ser un número válido. ", "")
),
""
)</f>
        <v/>
      </c>
      <c r="IE137" s="46">
        <f>CONCATENATE(CX137,CY137)&lt;&gt;""</f>
        <v/>
      </c>
      <c r="IF137" s="46">
        <f>IF(AND($DS137,IE137),
IF(CX137="","Debes escribir el % de sindicato. ",
IF( ISERR(_xlfn.NUMBERVALUE(CX137)), "El % de sindicato debe ser un número válido. ", "")
),
""
)</f>
        <v/>
      </c>
      <c r="IG137" s="46">
        <f>IF(AND($DS137,IE137),
IF(CY137="","Debes escribir el valor del sindicato. ",
IF( ISERR(_xlfn.NUMBERVALUE(CY137)), "El valor del sindicato debe ser un número válido. ", "")
),
""
)</f>
        <v/>
      </c>
      <c r="IH137" s="46">
        <f>IF($DS137,
IF( AND(CZ137&lt;&gt;"", ISERR(_xlfn.NUMBERVALUE(CZ137))), "El valor de sanción pública debe ser un número válido. ", "")
)</f>
        <v/>
      </c>
      <c r="II137" s="46">
        <f>IF($DS137,
IF( AND(DA137&lt;&gt;"", ISERR(_xlfn.NUMBERVALUE(DA137))), "El valor de sanción privada debe ser un número válido. ", "")
)</f>
        <v/>
      </c>
      <c r="IJ137" s="46">
        <f>CONCATENATE(DB137,DC137)&lt;&gt;""</f>
        <v/>
      </c>
      <c r="IK137" s="46">
        <f>IF(AND($DS137,IJ137),
IF(DB137="","Debes escribir la descripción de libranza. ",""),
""
)</f>
        <v/>
      </c>
      <c r="IL137" s="46">
        <f>IF(AND($DS137,IJ137),
IF(DC137="","Debes escribir la cuota libranza. ",
IF(ISERR(_xlfn.NUMBERVALUE(DC137)),"El valor de la cuota libranza debe ser un número válido. ","")
),
""
)</f>
        <v/>
      </c>
      <c r="IM137" s="46">
        <f>IF($DS137,
IF( AND(DD137&lt;&gt;"", ISERR(_xlfn.NUMBERVALUE(DD137))), "El valor de pagos a terceros debe ser un número válido. ", "")
)</f>
        <v/>
      </c>
      <c r="IN137" s="46">
        <f>IF($DS137,
IF( AND(DE137&lt;&gt;"", ISERR(_xlfn.NUMBERVALUE(DE137))), "El valor de anticipos debe ser un número válido. ", "")
)</f>
        <v/>
      </c>
      <c r="IO137" s="46">
        <f>IF($DS137,
IF( AND(DF137&lt;&gt;"", ISERR(_xlfn.NUMBERVALUE(DF137))), "El valor de AFC debe ser un número válido. ", "")
)</f>
        <v/>
      </c>
      <c r="IP137" s="46">
        <f>IF($DS137,
IF( AND(DG137&lt;&gt;"", ISERR(_xlfn.NUMBERVALUE(DG137))), "El valor de rete-fuente debe ser un número válido. ", "")
)</f>
        <v/>
      </c>
      <c r="IQ137" s="46">
        <f>IF($DS137,
IF( AND(DH137&lt;&gt;"", ISERR(_xlfn.NUMBERVALUE(DH137))), "El valor de cooperativa de trabajo debe ser un número válido. ", "")
)</f>
        <v/>
      </c>
      <c r="IR137" s="46">
        <f>IF($DS137,
IF( AND(DI137&lt;&gt;"", ISERR(_xlfn.NUMBERVALUE(DI137))), "El valor de embargo fiscal debe ser un número válido. ", "")
)</f>
        <v/>
      </c>
      <c r="IS137" s="46">
        <f>IF($DS137,
IF( AND(DJ137&lt;&gt;"", ISERR(_xlfn.NUMBERVALUE(DJ137))), "El valor de educación debe ser un número válido. ", "")
)</f>
        <v/>
      </c>
      <c r="IT137" s="46">
        <f>IF($DS137,
IF( AND(DK137&lt;&gt;"", ISERR(_xlfn.NUMBERVALUE(DK137))), "El valor de reintegro debe ser un número válido. ", "")
)</f>
        <v/>
      </c>
      <c r="IU137" s="46">
        <f>IF($DS137,
IF( AND(DL137&lt;&gt;"", ISERR(_xlfn.NUMBERVALUE(DL137))), "El valor de deuda debe ser un número válido. ", "")
)</f>
        <v/>
      </c>
      <c r="IV137" s="46">
        <f>IF($DS137,
IF( AND(DM137&lt;&gt;"", ISERR(_xlfn.NUMBERVALUE(DM137))), "El valor de otras deducciones debe ser un número válido. ", "")
)</f>
        <v/>
      </c>
      <c r="IW137" s="46">
        <f>IF($DS137,
IF(DN137="","Debes escribir el valor de los devengos totales. ",
IF( ISERR(_xlfn.NUMBERVALUE(DN137)), "El valor de los devengos totales debe ser un número válido. ", "")
)
)</f>
        <v/>
      </c>
      <c r="IX137" s="46">
        <f>IF($DS137,
IF(DO137="","Debes escribir el valor de las deducciones totales. ",
IF( ISERR(_xlfn.NUMBERVALUE(DO137)), "El valor de las deducciones totales debe ser un número válido. ", "")
)
)</f>
        <v/>
      </c>
      <c r="IY137" s="46">
        <f>IF($DS137,
IF(DP137="","Debes escribir el valor del salario total. ",
IF( ISERR(_xlfn.NUMBERVALUE(DP137)), "El valor del salario total debe ser un número válido. ", "")
)
)</f>
        <v/>
      </c>
    </row>
    <row r="138">
      <c r="B138" s="48" t="n">
        <v>126</v>
      </c>
      <c r="C138" s="61">
        <f>IF(AND(DS138,DP138&lt;&gt;""),
IF(DQ138="","OK","Error"),
""
)</f>
        <v/>
      </c>
      <c r="D138" s="53" t="n"/>
      <c r="E138" s="52" t="n"/>
      <c r="F138" s="112" t="n"/>
      <c r="G138" s="52" t="n"/>
      <c r="H138" s="53" t="n"/>
      <c r="I138" s="52" t="n"/>
      <c r="J138" s="52" t="n"/>
      <c r="K138" s="53" t="n"/>
      <c r="L138" s="55" t="n"/>
      <c r="M138" s="108" t="n"/>
      <c r="N138" s="56" t="n"/>
      <c r="O138" s="52" t="n"/>
      <c r="P138" s="52" t="n"/>
      <c r="Q138" s="52" t="n"/>
      <c r="R138" s="52" t="n"/>
      <c r="S138" s="52" t="n"/>
      <c r="T138" s="53" t="n"/>
      <c r="U138" s="52" t="n"/>
      <c r="V138" s="52" t="n"/>
      <c r="W138" s="55" t="n"/>
      <c r="X138" s="55" t="n"/>
      <c r="Y138" s="52" t="n"/>
      <c r="Z138" s="55" t="n"/>
      <c r="AA138" s="52" t="n"/>
      <c r="AB138" s="53" t="n"/>
      <c r="AC138" s="53" t="n"/>
      <c r="AD138" s="53" t="n"/>
      <c r="AE138" s="177" t="n"/>
      <c r="AF138" s="113" t="n"/>
      <c r="AG138" s="177" t="n"/>
      <c r="AH138" s="178" t="n"/>
      <c r="AI138" s="178" t="n"/>
      <c r="AJ138" s="178" t="n"/>
      <c r="AK138" s="114" t="n"/>
      <c r="AL138" s="178" t="n"/>
      <c r="AM138" s="114" t="n"/>
      <c r="AN138" s="178" t="n"/>
      <c r="AO138" s="114" t="n"/>
      <c r="AP138" s="178" t="n"/>
      <c r="AQ138" s="114" t="n"/>
      <c r="AR138" s="178" t="n"/>
      <c r="AS138" s="114" t="n"/>
      <c r="AT138" s="178" t="n"/>
      <c r="AU138" s="114" t="n"/>
      <c r="AV138" s="178" t="n"/>
      <c r="AW138" s="114" t="n"/>
      <c r="AX138" s="178" t="n"/>
      <c r="AY138" s="114" t="n"/>
      <c r="AZ138" s="178" t="n"/>
      <c r="BA138" s="114" t="n"/>
      <c r="BB138" s="178" t="n"/>
      <c r="BC138" s="114" t="n"/>
      <c r="BD138" s="178" t="n"/>
      <c r="BE138" s="178" t="n"/>
      <c r="BF138" s="178" t="n"/>
      <c r="BG138" s="59" t="n"/>
      <c r="BH138" s="178" t="n"/>
      <c r="BI138" s="114" t="n"/>
      <c r="BJ138" s="53" t="n"/>
      <c r="BK138" s="178" t="n"/>
      <c r="BL138" s="114" t="n"/>
      <c r="BM138" s="178" t="n"/>
      <c r="BN138" s="114" t="n"/>
      <c r="BO138" s="178" t="n"/>
      <c r="BP138" s="178" t="n"/>
      <c r="BQ138" s="178" t="n"/>
      <c r="BR138" s="178" t="n"/>
      <c r="BS138" s="178" t="n"/>
      <c r="BT138" s="178" t="n"/>
      <c r="BU138" s="178" t="n"/>
      <c r="BV138" s="178" t="n"/>
      <c r="BW138" s="178" t="n"/>
      <c r="BX138" s="178" t="n"/>
      <c r="BY138" s="178" t="n"/>
      <c r="BZ138" s="178" t="n"/>
      <c r="CA138" s="178" t="n"/>
      <c r="CB138" s="178" t="n"/>
      <c r="CC138" s="178" t="n"/>
      <c r="CD138" s="178" t="n"/>
      <c r="CE138" s="178" t="n"/>
      <c r="CF138" s="178" t="n"/>
      <c r="CG138" s="178" t="n"/>
      <c r="CH138" s="178" t="n"/>
      <c r="CI138" s="178" t="n"/>
      <c r="CJ138" s="178" t="n"/>
      <c r="CK138" s="53" t="n"/>
      <c r="CL138" s="178" t="n"/>
      <c r="CM138" s="178" t="n"/>
      <c r="CN138" s="60" t="n"/>
      <c r="CO138" s="177" t="n"/>
      <c r="CP138" s="178" t="n"/>
      <c r="CQ138" s="60" t="n"/>
      <c r="CR138" s="177" t="n"/>
      <c r="CS138" s="178" t="n"/>
      <c r="CT138" s="59" t="n"/>
      <c r="CU138" s="178" t="n"/>
      <c r="CV138" s="59" t="n"/>
      <c r="CW138" s="178" t="n"/>
      <c r="CX138" s="59" t="n"/>
      <c r="CY138" s="178" t="n"/>
      <c r="CZ138" s="178" t="n"/>
      <c r="DA138" s="178" t="n"/>
      <c r="DB138" s="53" t="n"/>
      <c r="DC138" s="178" t="n"/>
      <c r="DD138" s="178" t="n"/>
      <c r="DE138" s="178" t="n"/>
      <c r="DF138" s="178" t="n"/>
      <c r="DG138" s="178" t="n"/>
      <c r="DH138" s="178" t="n"/>
      <c r="DI138" s="178" t="n"/>
      <c r="DJ138" s="178" t="n"/>
      <c r="DK138" s="178" t="n"/>
      <c r="DL138" s="178" t="n"/>
      <c r="DM138" s="178" t="n"/>
      <c r="DN138" s="177" t="n"/>
      <c r="DO138" s="177" t="n"/>
      <c r="DP138" s="177" t="n"/>
      <c r="DQ138" s="76">
        <f>IF(AND(DS138,DP138&lt;&gt;""),
CONCATENATE(DT138,DU138,DV138,DW138,DX138,DY138,DZ138,EA138,EB138,EC138,ED138,EE138,EF138,EG138,EH138,EI138,EJ138,EK138,EL138,EM138,EN138,EO138,EP138,EQ138,ES138,ET138,EU138,EV138,EW138,EX138,EY138,EZ138,FA138,FC138,FD138,FF138,FG138,FI138,FJ138,FL138,FM138,FO138,FP138,FR138,FS138,FU138,FV138,FX138,FY138,GA138,GB138,GD138,GE138,GF138,GH138,GI138,GJ138,GL138,GM138,GN138,GP138,GQ138,GS138,GT138,GU138,GV138,GW138,GX138,GY138,GZ138,HA138,HB138,HC138,HD138,HE138,HF138,HG138,HH138,HI138,HJ138,HK138,HL138,HM138,HN138,HO138,HQ138,HR138,HS138,HT138,HU138,HV138,HW138,HX138,HY138,IA138,IB138,IC138,ID138,IF138,IG138,IH138,II138,IK138,IL138,IM138,IN138,IO138,IP138,IQ138,IR138,IS138,IT138,IU138,IV138,IW138,IX138,IY138,IZ138),
""
)</f>
        <v/>
      </c>
      <c r="DR138" s="53" t="n"/>
      <c r="DS138" s="46">
        <f>CONCATENATE(D138,$E138,$F138,$G138,H138,$I138,$J138,K138,$L138,$M138,N138,$O138,$P138,$Q138,$R138,$S138,T138,$U138,$V138,$W138,$X138,$Y138,$Z138,$AA138,AB138,AC138,AD138,$AE138,$AF138,$AG138,AH138,AI138,AJ138,AK138,AL138,AM138,AN138,AO138,AP138,AQ138,AR138,AS138,AT138,AU138,AV138,AW138,AX138,AY138,AZ138,BA138,BB138,BC138,BD138,BE138,BF138,BG138,BH138,BI138,BJ138,BK138,BL138,BM138,BN138,BO138,BP138,BQ138,BR138,BS138,BT138,BU138,BV138,BW138,BX138,BY138,BZ138,CA138,CB138,CC138,CD138,CE138,CF138,CG138,CH138,CI138,CJ138,CK138,CL138,CM138,$CN138,$CO138,CP138,$CQ138,$CR138,CS138,CT138,CU138,CV138,CW138,CX138,CY138,CZ138,DA138,DB138,DC138,DD138,DE138,DF138,DG138,DH138,DI138,DJ138,DK138,DL138,DM138,$DN138,$DO138,$DP138,DR138)&lt;&gt;""</f>
        <v/>
      </c>
      <c r="DT138" s="46">
        <f>IF(AND($DS138,$E$4&lt;&gt;""),
IF(LEFT($E$4,2) = "1.",
IF(D138&lt;&gt;"","El CUNE sólo se envía en operaciones de novedad o ajuste. ",""),
IF(D138="","Debes escribir un CUNE válido para realizar operaciones de novedad o ajuste. ","")),
""
)</f>
        <v/>
      </c>
      <c r="DU138" s="46">
        <f>IF($DS138,
IF(E138="","Debes seleccionar el tipo de documento del empleado. ",
IF(_xlfn.IFNA(VLOOKUP(E138,TIPO_DE_DOCUMENTO,1,FALSE),-1)=-1,"El tipo de documento no es válido (por favor seleccionarlo de la lista). ","")
)
)</f>
        <v/>
      </c>
      <c r="DV138" s="46">
        <f>IF($DS138,
IF(F138="","Debes escribir el número de documento del empleado. ","")
)</f>
        <v/>
      </c>
      <c r="DW138" s="46">
        <f>IF($DS138,
IF(G138="","Debes escribir el primer nombre del empleado. ","")
)</f>
        <v/>
      </c>
      <c r="DY138" s="46">
        <f>IF($DS138,
IF(I138="","Debes escribir el primer apellido del empleado. ","")
)</f>
        <v/>
      </c>
      <c r="DZ138" s="46">
        <f>IF($DS138,
IF(J138="","Debes escribir el segundo apellido del empleado. ","")
)</f>
        <v/>
      </c>
      <c r="EB138" s="46">
        <f>IF($DS138,
IF(L138="","Debes escribir la fecha de ingreso del empleado. ",
IF(ISERR(DATE(YEAR(L138),MONTH(L138),DAY(L138))), "El valor ingresado en fecha de ingreso no tiene un formato válido. ","")
)
)</f>
        <v/>
      </c>
      <c r="EC138" s="46">
        <f>IF($DS138,
IF(M138="","Debes escribir el tiempo laborado. ",
IF( IFERROR(INT(M138),1.1) &lt;&gt; IFERROR(_xlfn.NUMBERVALUE(M138),1), "El valor de los días trabajados debe ser un número entero. ", "")
)
)</f>
        <v/>
      </c>
      <c r="ED138" s="46">
        <f>IF($DS138,
IF( AND(N138&lt;&gt;"", ISERR(DATE(YEAR(N138),MONTH(N138),DAY(N138))) ), "El valor ingresado en fecha de ingreso no tiene un formato válido. ",
IF( AND(N138&lt;&gt;"", $E$6&lt;&gt;"", DATE(YEAR(N138), MONTH(N138), 1) &lt;&gt; IFERROR(DATE(MID($E$6, 1, 4), MID($E$6, 6, 2),1), "1/1/1900") ), "La fecha de retiro debe estar dentro del período liquidado. ", "")
)
)</f>
        <v/>
      </c>
      <c r="EE138" s="46">
        <f>IF($DS138,
IF(O138="","Debes seleccionar el tipo de trabajador. ",
IF(_xlfn.IFNA(VLOOKUP(O138,TIPO_DE_TRABAJADOR,1,FALSE),-1)=-1,"El tipo de trabajador no es válido (por favor seleccionarlo de la lista). ","")
)
)</f>
        <v/>
      </c>
      <c r="EF138" s="46">
        <f>IF($DS138,
IF(P138="","Debes seleccionar si es un trabajador dependiente pensionado por vejez. ",
IF(_xlfn.IFNA(VLOOKUP(P138,SUBTIPO_DE_TRABAJADOR,1,FALSE),-1)=-1,"El tipo de trabajador dependiente pensionado por vejez no es válido (por favor seleccionarlo de la lista). ","")
)
)</f>
        <v/>
      </c>
      <c r="EG138" s="46">
        <f>IF($DS138,
IF(Q138="","Debes seleccionar el tipo de contrato del trabajador. ",
IF(_xlfn.IFNA(VLOOKUP(Q138,TIPO_DE_CONTRATO,1,FALSE),-1)=-1,"El tipo de contrato del trabajador no es válido (por favor seleccionarlo de la lista). ","")
)
)</f>
        <v/>
      </c>
      <c r="EH138" s="46">
        <f>IF($DS138,
IF(R138="","Debes seleccionar si es un salario integral. ",
IF(_xlfn.IFNA(VLOOKUP(R138,SI_NO,1,FALSE),-1)=-1,"Valor no válido para salario integral (por favor seleccionarlo de la lista). ","")
)
)</f>
        <v/>
      </c>
      <c r="EI138" s="46">
        <f>IF($DS138,
IF(S138="","Debes seleccionar si el trabajador realiza actividades de riesgo. ",
IF(_xlfn.IFNA(VLOOKUP(S138,SI_NO,1,FALSE),-1)=-1,"Valor no válido para actividad de alto riesgo (por favor seleccionarlo de la lista). ","")
)
)</f>
        <v/>
      </c>
      <c r="EK138" s="46">
        <f>IF($DS138,
IF(U138="","Debes escribir el código del municipio de residencia del trabajador. ",
IF(_xlfn.IFNA(VLOOKUP(U138,MUNICIPIO,1,FALSE),-1)=-1,"El municipio de residencia del trabajador es inválido (por favor seleccionarlo de la lista). ","")
)
)</f>
        <v/>
      </c>
      <c r="EL138" s="46">
        <f>IF($DS138,
IF(V138="","Debes escribir el la dirección de residendia del trabajador. ","")
)</f>
        <v/>
      </c>
      <c r="EM138" s="46">
        <f>IF($DS138,
IF(W138="","Debes escribir la fecha de inicio de la liquidación. ",
IF(ISERR(DATE(YEAR(W138),MONTH(W138),DAY(W138))),"El valor ingresado en fecha de inicio de liquidación no tiene un formato válido. ",
IF( AND($E$6&lt;&gt;"", DATE(YEAR(W138), MONTH(W138), 1) &lt;&gt; IFERROR(DATE(MID($E$6, 1, 4), MID($E$6, 6, 2),1), "1/1/1900") ), "La fecha de inicio de la liquidación debe estar dentro del período liquidado. ", "")
)
)
)</f>
        <v/>
      </c>
      <c r="EN138" s="46">
        <f>IF($DS138,
IF(X138="","Debes escribir la fecha de fin de la liquidación. ",
IF(ISERR(DATE(YEAR(X138),MONTH(X138),DAY(X138))),"El valor ingresado en fecha de fin de liquidación no tiene un formato válido. ",
IF( AND($E$6&lt;&gt;"", DATE(YEAR(X138), MONTH(X138), 1) &lt;&gt; IFERROR(DATE(MID($E$6, 1, 4), MID($E$6, 6, 2),1), "1/1/1900") ), "La fecha de fin de la liquidación debe estar dentro del período liquidado. ", "")
)
)
)</f>
        <v/>
      </c>
      <c r="EO138" s="46">
        <f>IF($DS138,
IF(Y138="","Debes escribir la frecuencia de pago del trabajador. ",
IF(_xlfn.IFNA(VLOOKUP(Y138,PERÍODO_DE_NÓMINA,1,FALSE),-1)=-1,"La frecuencia de pago es inválida (por favor seleccionarlo de la lista). ","")
)
)</f>
        <v/>
      </c>
      <c r="EP138" s="46">
        <f>IF($DS138,
IF(Z138="","Debes escribir la fecha de pago. ",
IF(ISERR(DATE(YEAR(Z138),MONTH(Z138),DAY(Z138))), "El valor ingresado en fecha de pago no tiene un formato válido. ","")
)
)</f>
        <v/>
      </c>
      <c r="EQ138" s="46">
        <f>IF($DS138,
IF(AA138="","Debes escribir el medio de pago. ",
IF(_xlfn.IFNA(VLOOKUP(AA138,MEDIOS_DE_PAGO,1,FALSE),-1)=-1,"El medio de pago es inválido (por favor seleccionarlo de la lista). ","")
)
)</f>
        <v/>
      </c>
      <c r="ER138" s="46">
        <f>OR(AA138='Tablas '!$T$4,AA138='Tablas '!$T$7,AA138='Tablas '!$T$8,AA138='Tablas '!$T$11)</f>
        <v/>
      </c>
      <c r="ES138" s="46">
        <f>IF(AND($DS138,ER138),
IF(AB138="","Debes escribir la entidad bancaria. ",""),
""
)</f>
        <v/>
      </c>
      <c r="ET138" s="46">
        <f>IF(AND($DS138,ER138),
IF(AC138="","Debes escribir el tipo de cuenta bancaria. ",
IF(_xlfn.IFNA(VLOOKUP(AC138,TIPO_DE_CUENTA,1,FALSE),-1)=-1,"El tipo de cuenta bancaria es inválida (por favor seleccionarlo de la lista). ","")
),
""
)</f>
        <v/>
      </c>
      <c r="EU138" s="46">
        <f>IF(AND($DS138,ER138),
IF(AD138="","Debes escribir el número de cuenta bancaria. ",""),
""
)</f>
        <v/>
      </c>
      <c r="EV138" s="46">
        <f>IF($DS138,
IF(AE138="","Debes escribir el valor del sueldo básico. ",
IF( ISERR(_xlfn.NUMBERVALUE(AE138)), "El valor del sueldo básico debe ser un número válido. ", "")
)
)</f>
        <v/>
      </c>
      <c r="EW138" s="46">
        <f>IF($DS138,
IF(AF138="","Debes escribir el número de días trabajados. ",
IF( IFERROR(INT(AF138),1.1) &lt;&gt; IFERROR(_xlfn.NUMBERVALUE(AF138),1), "La cantidad de días trabajados debe ser un número entero. ", "")
)
)</f>
        <v/>
      </c>
      <c r="EX138" s="46">
        <f>IF($DS138,
IF(AG138="","Debes escribir el valor del sueldo trabajado. ",
IF( ISERR(_xlfn.NUMBERVALUE(AG138)), "El valor del sueldo trabajado debe ser un número válido. ", "")
)
)</f>
        <v/>
      </c>
      <c r="EY138" s="46">
        <f>IF($DS138,
IF( AND(AH138&lt;&gt;"", ISERR(_xlfn.NUMBERVALUE(AH138))), "El valor del auxilio de transporte debe ser un número válido. ", "")
)</f>
        <v/>
      </c>
      <c r="EZ138" s="46">
        <f>IF($DS138,
IF( AND(AI138&lt;&gt;"", ISERR(_xlfn.NUMBERVALUE(AI138))), "El valor de viáticos salariales debe ser un número válido. ", "")
)</f>
        <v/>
      </c>
      <c r="FA138" s="46">
        <f>IF($DS138,
IF( AND(AJ138&lt;&gt;"", ISERR(_xlfn.NUMBERVALUE(AJ138))), "El valor de viáticos NO salariales debe ser un número válido. ", "")
)</f>
        <v/>
      </c>
      <c r="FB138" s="46">
        <f>CONCATENATE(AK138,AL138)&lt;&gt;""</f>
        <v/>
      </c>
      <c r="FC138" s="46">
        <f>IF(AND($DS138,FB138),
IF(AK138="","Debes escribir el número de horas extras diurnas. ",
IF( IFERROR(INT(AK138),1.1) &lt;&gt; IFERROR(_xlfn.NUMBERVALUE(AK138),1), "La cantidad de horas extras diurnas debe ser un número entero. ", "")
),
""
)</f>
        <v/>
      </c>
      <c r="FD138" s="46">
        <f>IF(AND($DS138,FB138),
IF(AL138="","Debes escribir el valor de las horas extras diurnas. ",
IF( ISERR(_xlfn.NUMBERVALUE(AL138)), "El valor de las horas extras duirnas debe ser un número válido. ", "")
),
""
)</f>
        <v/>
      </c>
      <c r="FE138" s="46">
        <f>CONCATENATE(AM138,AN138)&lt;&gt;""</f>
        <v/>
      </c>
      <c r="FF138" s="46">
        <f>IF(AND($DS138,FE138),
IF(AM138="","Debes escribir el número de horas extras nocturnas. ",
IF( IFERROR(INT(AM138),1.1) &lt;&gt; IFERROR(_xlfn.NUMBERVALUE(AM138),1), "La cantidad de horas extras nocturnas debe ser un número entero. ", "")
),
""
)</f>
        <v/>
      </c>
      <c r="FG138" s="46">
        <f>IF(AND($DS138,FE138),
IF(AN138="","Debes escribir el valor de las horas extras nocturnas. ",
IF( ISERR(_xlfn.NUMBERVALUE(AN138)), "El valor de las horas extras nocturnas debe ser un número válido. ", "")
),
""
)</f>
        <v/>
      </c>
      <c r="FH138" s="46">
        <f>CONCATENATE(AO138,AP138)&lt;&gt;""</f>
        <v/>
      </c>
      <c r="FI138" s="46">
        <f>IF(AND($DS138,FH138),
IF(AO138="","Debes escribir el número de horas extras diurnas dominicales y festivas. ",
IF( IFERROR(INT(AO138),1.1) &lt;&gt; IFERROR(_xlfn.NUMBERVALUE(AO138),1), "La cantidad de horas extras diurnas dominicales y festivas debe ser un número entero. ", "")
),
""
)</f>
        <v/>
      </c>
      <c r="FJ138" s="46">
        <f>IF(AND($DS138,FH138),
IF(AP138="","Debes escribir el valor de las horas extras diurnas dominicales y festivas. ",
IF( ISERR(_xlfn.NUMBERVALUE(AP138)), "El valor de las horas extras diurnas dominicales y festivas debe ser un número válido. ", "")
),
""
)</f>
        <v/>
      </c>
      <c r="FK138" s="46">
        <f>CONCATENATE(AQ138,AR138)&lt;&gt;""</f>
        <v/>
      </c>
      <c r="FL138" s="46">
        <f>IF(AND($DS138,FK138),
IF(AQ138="","Debes escribir el número de horas extras nocturnas dominicales y festivas. ",
IF( IFERROR(INT(AQ138),1.1) &lt;&gt; IFERROR(_xlfn.NUMBERVALUE(AQ138),1), "La cantidad de horas extras nocturnas dominicales y festivas debe ser un número entero. ", "")
),
""
)</f>
        <v/>
      </c>
      <c r="FM138" s="46">
        <f>IF(AND($DS138,FK138),
IF(AR138="","Debes escribir el valor de las horas extras nocturnas dominicales y festivas. ",
IF( ISERR(_xlfn.NUMBERVALUE(AR138)), "El valor de las horas extras nocturnas dominicales y festivas debe ser un número válido. ", "")
),
""
)</f>
        <v/>
      </c>
      <c r="FN138" s="46">
        <f>CONCATENATE(AS138,AT138)&lt;&gt;""</f>
        <v/>
      </c>
      <c r="FO138" s="46">
        <f>IF(AND($DS138,FN138),
IF(AS138="","Debes escribir el número de horas recargo nocturno. ",
IF( IFERROR(INT(AS138),1.1) &lt;&gt; IFERROR(_xlfn.NUMBERVALUE(AS138),1), "La cantidad de horas recargo nocturno debe ser un número entero. ", "")
),
""
)</f>
        <v/>
      </c>
      <c r="FP138" s="46">
        <f>IF(AND($DS138,FN138),
IF(AT138="","Debes escribir el valor de las horas recargo nocturno. ",
IF( ISERR(_xlfn.NUMBERVALUE(AT138)), "El valor de las horas recargo nocturno debe ser un número válido. ", "")
),
""
)</f>
        <v/>
      </c>
      <c r="FQ138" s="46">
        <f>CONCATENATE(AU138,AV138)&lt;&gt;""</f>
        <v/>
      </c>
      <c r="FR138" s="46">
        <f>IF(AND($DS138,FQ138),
IF(AU138="","Debes escribir el número de horas recargo diurno dominical y festivo. ",
IF( IFERROR(INT(AU138),1.1) &lt;&gt; IFERROR(_xlfn.NUMBERVALUE(AU138),1), "La cantidad de horas recargo diurno dominical y festivo debe ser un número entero. ", "")
),
""
)</f>
        <v/>
      </c>
      <c r="FS138" s="46">
        <f>IF(AND($DS138,FQ138),
IF(AV138="","Debes escribir el valor de las horas recargo diurno dominical y festivo. ",
IF( ISERR(_xlfn.NUMBERVALUE(AV138)), "El valor de las horas recargo diurno dominical y festivo debe ser un número válido. ", "")
),
""
)</f>
        <v/>
      </c>
      <c r="FT138" s="46">
        <f>CONCATENATE(AW138,AX138)&lt;&gt;""</f>
        <v/>
      </c>
      <c r="FU138" s="46">
        <f>IF(AND($DS138,FT138),
IF(AW138="","Debes escribir el número de horas recargo nocturno dominical y festivo. ",
IF( IFERROR(INT(AW138),1.1) &lt;&gt; IFERROR(_xlfn.NUMBERVALUE(AW138),1), "La cantidad de horas recargo nocturno dominical y festivo debe ser un número entero. ", "")
),
""
)</f>
        <v/>
      </c>
      <c r="FV138" s="46">
        <f>IF(AND($DS138,FT138),
IF(AX138="","Debes escribir el valor de las horas recargo nocturno dominical y festivo. ",
IF( ISERR(_xlfn.NUMBERVALUE(AX138)), "El valor de las horas recargo nocturno dominical y festivo debe ser un número válido. ", "")
),
""
)</f>
        <v/>
      </c>
      <c r="FW138" s="46">
        <f>CONCATENATE(AY138,AZ138)&lt;&gt;""</f>
        <v/>
      </c>
      <c r="FX138" s="46">
        <f>IF(AND($DS138,FW138),
IF(AY138="","Debes escribir el número de días de vacaciones comunes. ",
IF( IFERROR(INT(AY138),1.1) &lt;&gt; IFERROR(_xlfn.NUMBERVALUE(AY138),1), "La cantidad de días de vacaciones comunes debe ser un número entero. ", "")
),
""
)</f>
        <v/>
      </c>
      <c r="FY138" s="46">
        <f>IF(AND($DS138,FW138),
IF(AZ138="","Debes escribir el valor de las vacaciones comunes. ",
IF( ISERR(_xlfn.NUMBERVALUE(AZ138)), "El valor de las vacaciones comunes debe ser un número válido. ", "")
),
""
)</f>
        <v/>
      </c>
      <c r="FZ138" s="46">
        <f>CONCATENATE(BA138,BB138)&lt;&gt;""</f>
        <v/>
      </c>
      <c r="GA138" s="46">
        <f>IF(AND($DS138,FZ138),
IF(BA138="","Debes escribir el número de días de vacaciones compensadas. ",
IF( IFERROR(INT(BA138),1.1) &lt;&gt; IFERROR(_xlfn.NUMBERVALUE(BA138),1), "La cantidad de días de vacaciones compensadas debe ser un número entero. ", "")
),
""
)</f>
        <v/>
      </c>
      <c r="GB138" s="46">
        <f>IF(AND($DS138,FZ138),
IF(BB138="","Debes escribir el valor de las vacaciones compensadas. ",
IF( ISERR(_xlfn.NUMBERVALUE(BB138)), "El valor de las vacaciones compensadas debe ser un número válido. ", "")
),
""
)</f>
        <v/>
      </c>
      <c r="GC138" s="46">
        <f>CONCATENATE(BC138,BD138)&lt;&gt;""</f>
        <v/>
      </c>
      <c r="GD138" s="46">
        <f>IF(AND($DS138,GC138),
IF(BC138="","Debes escribir el número de días de prima salarial. ",
IF( IFERROR(INT(BC138),1.1) &lt;&gt; IFERROR(_xlfn.NUMBERVALUE(BC138),1), "La cantidad de días de prima salarial debe ser un número entero. ", "")
),
""
)</f>
        <v/>
      </c>
      <c r="GE138" s="46">
        <f>IF(AND($DS138,GC138),
IF(BD138="","Debes escribir el valor de los días de prima salarial. ",
IF( ISERR(_xlfn.NUMBERVALUE(BD138)), "El valor de los días de prima salarial debe ser un número válido. ", "")
),
""
)</f>
        <v/>
      </c>
      <c r="GF138" s="46">
        <f>IF($DS138,
IF( AND(BE138&lt;&gt;"", ISERR(_xlfn.NUMBERVALUE(BE138))), "El valor de la prima NO saliarial debe ser un número válido. ", "")
)</f>
        <v/>
      </c>
      <c r="GG138" s="46">
        <f>CONCATENATE(BF138,BG138,BH138)&lt;&gt;""</f>
        <v/>
      </c>
      <c r="GH138" s="46">
        <f>IF(AND($DS138,GG138),
IF(BF138="","Debes escribir el valor de las cesantías. ",
IF( ISERR(_xlfn.NUMBERVALUE(BF138)), "El valor de las cesantías debe ser un número válido. ", "")
),
""
)</f>
        <v/>
      </c>
      <c r="GI138" s="46">
        <f>IF(AND($DS138,GG138),
IF(BG138="","Debes escribir el % de cesantías. ",
IF( ISERR(_xlfn.NUMBERVALUE(BG138)), "El % de cesantías debe ser un número válido. ", "")
),
""
)</f>
        <v/>
      </c>
      <c r="GJ138" s="46">
        <f>IF(AND($DS138,GG138),
IF(BH138="","Debes escribir el valor de intereses de cesantías. ",
IF( ISERR(_xlfn.NUMBERVALUE(BH138)), "El valor de intereses de cesantías debe ser un número válido. ", "")
),
""
)</f>
        <v/>
      </c>
      <c r="GK138" s="46">
        <f>CONCATENATE(BI138,BJ138,BK138)&lt;&gt;""</f>
        <v/>
      </c>
      <c r="GL138" s="46">
        <f>IF(AND($DS138,GK138),
IF(BI138="","Debes escribir el número de días de incapacidad. ",
IF( IFERROR(INT(BI138),1.1) &lt;&gt; IFERROR(_xlfn.NUMBERVALUE(BI138),1), "La cantidad de días de incapacidad debe ser un número entero. ", "")
),
""
)</f>
        <v/>
      </c>
      <c r="GM138" s="46">
        <f>IF(AND($DS138,GK138),
IF(BJ138="","Debes escribir el tipo de incapacidad. ",
IF(_xlfn.IFNA(VLOOKUP(BJ138,TIPO_DE_INCAPACIDAD,1,FALSE),-1)=-1,"El tipo de incapacidad es inválida (por favor seleccionarlo de la lista). ","")
),
""
)</f>
        <v/>
      </c>
      <c r="GN138" s="46">
        <f>IF(AND($DS138,GK138),
IF(BK138="","Debes escribir el valor de la incapacidad. ",
IF( ISERR(_xlfn.NUMBERVALUE(BK138)), "El valor de la incapacidad debe ser un número válido. ", "")
),
""
)</f>
        <v/>
      </c>
      <c r="GO138" s="46">
        <f>CONCATENATE(BL138,BM138)&lt;&gt;""</f>
        <v/>
      </c>
      <c r="GP138" s="46">
        <f>IF(AND($DS138,GO138),
IF(BL138="","Debes escribir el número de días de licencia de maternidad o paternidad. ",
IF( IFERROR(INT(BL138),1.1) &lt;&gt; IFERROR(_xlfn.NUMBERVALUE(BL138),1), "La cantidad de días de licencia de maternidad o paternidad debe ser un número entero. ", "")
),
""
)</f>
        <v/>
      </c>
      <c r="GQ138" s="46">
        <f>IF(AND($DS138,GO138),
IF(BM138="","Debes escribir el valor de la licencia de maternidad o paternidad. ",
IF( ISERR(_xlfn.NUMBERVALUE(BM138)), "El valor de la licencia de maternidad o paternidad debe ser un número válido. ", "")
),
""
)</f>
        <v/>
      </c>
      <c r="GR138" s="46">
        <f>CONCATENATE(BN138,BO138)&lt;&gt;""</f>
        <v/>
      </c>
      <c r="GS138" s="46">
        <f>IF(AND($DS138,GR138),
IF(BN138="","Debes escribir el número de días de licencia remunerada. ",
IF( IFERROR(INT(BN138),1.1) &lt;&gt; IFERROR(_xlfn.NUMBERVALUE(BN138),1), "La cantidad de días de licencia remunerada debe ser un número entero. ", "")
),
""
)</f>
        <v/>
      </c>
      <c r="GT138" s="46">
        <f>IF(AND($DS138,GR138),
IF(BO138="","Debes escribir el valor de la licencia remunerada. ",
IF( ISERR(_xlfn.NUMBERVALUE(BO138)), "El valor de la licencia remunerada debe ser un número válido. ", "")
),
""
)</f>
        <v/>
      </c>
      <c r="GU138" s="46">
        <f>IF($DS138,
IF( AND(BP138&lt;&gt;"", ISERR(_xlfn.NUMBERVALUE(BP138))), "El valor de la licencia NO remunerada debe ser un número válido. ", "")
)</f>
        <v/>
      </c>
      <c r="GV138" s="46">
        <f>IF($DS138,
IF( AND(BQ138&lt;&gt;"", ISERR(_xlfn.NUMBERVALUE(BQ138))), "El valor de auxilios salariales debe ser un número válido. ", "")
)</f>
        <v/>
      </c>
      <c r="GW138" s="46">
        <f>IF($DS138,
IF( AND(BR138&lt;&gt;"", ISERR(_xlfn.NUMBERVALUE(BR138))), "El valor de auxilios NO salariales debe ser un número válido. ", "")
)</f>
        <v/>
      </c>
      <c r="GX138" s="46">
        <f>IF($DS138,
IF( AND(BS138&lt;&gt;"", ISERR(_xlfn.NUMBERVALUE(BS138))), "El valor de bonos salariales debe ser un número válido. ", "")
)</f>
        <v/>
      </c>
      <c r="GY138" s="46">
        <f>IF($DS138,
IF( AND(BT138&lt;&gt;"", ISERR(_xlfn.NUMBERVALUE(BT138))), "El valor de bonos NO salariales debe ser un número válido. ", "")
)</f>
        <v/>
      </c>
      <c r="GZ138" s="46">
        <f>IF($DS138,
IF( AND(BU138&lt;&gt;"", ISERR(_xlfn.NUMBERVALUE(BU138))), "El valor de bonos salariales de alimentación debe ser un número válido. ", "")
)</f>
        <v/>
      </c>
      <c r="HA138" s="46">
        <f>IF($DS138,
IF( AND(BV138&lt;&gt;"", ISERR(_xlfn.NUMBERVALUE(BV138))), "El valor de bonos NO salariales de alimentación debe ser un número válido. ", "")
)</f>
        <v/>
      </c>
      <c r="HB138" s="46">
        <f>IF($DS138,
IF( AND(BW138&lt;&gt;"", ISERR(_xlfn.NUMBERVALUE(BW138))), "El valor de bonificaciones salariales debe ser un número válido. ", "")
)</f>
        <v/>
      </c>
      <c r="HC138" s="46">
        <f>IF($DS138,
IF( AND(BX138&lt;&gt;"", ISERR(_xlfn.NUMBERVALUE(BX138))), "El valor de bonificaciones NO salariales debe ser un número válido. ", "")
)</f>
        <v/>
      </c>
      <c r="HD138" s="46">
        <f>IF($DS138,
IF( AND(BY138&lt;&gt;"", ISERR(_xlfn.NUMBERVALUE(BY138))), "El valor de compensaciones ordinarias debe ser un número válido. ", "")
)</f>
        <v/>
      </c>
      <c r="HE138" s="46">
        <f>IF($DS138,
IF( AND(BZ138&lt;&gt;"", ISERR(_xlfn.NUMBERVALUE(BZ138))), "El valor de compensaciones extraordinarias debe ser un número válido. ", "")
)</f>
        <v/>
      </c>
      <c r="HF138" s="46">
        <f>IF($DS138,
IF( AND(CA138&lt;&gt;"", ISERR(_xlfn.NUMBERVALUE(CA138))), "El valor de comisiones debe ser un número válido. ", "")
)</f>
        <v/>
      </c>
      <c r="HG138" s="46">
        <f>IF($DS138,
IF( AND(CB138&lt;&gt;"", ISERR(_xlfn.NUMBERVALUE(CB138))), "El valor de ausencia por huega debe ser un número válido. ", "")
)</f>
        <v/>
      </c>
      <c r="HH138" s="46">
        <f>IF($DS138,
IF( AND(CC138&lt;&gt;"", ISERR(_xlfn.NUMBERVALUE(CC138))), "El valor de anticipos debe ser un número válido. ", "")
)</f>
        <v/>
      </c>
      <c r="HI138" s="46">
        <f>IF($DS138,
IF( AND(CD138&lt;&gt;"", ISERR(_xlfn.NUMBERVALUE(CD138))), "El valor de pagos a terceros debe ser un número válido. ", "")
)</f>
        <v/>
      </c>
      <c r="HJ138" s="46">
        <f>IF($DS138,
IF( AND(CE138&lt;&gt;"", ISERR(_xlfn.NUMBERVALUE(CE138))), "El valor de dotación debe ser un número válido. ", "")
)</f>
        <v/>
      </c>
      <c r="HK138" s="46">
        <f>IF($DS138,
IF( AND(CF138&lt;&gt;"", ISERR(_xlfn.NUMBERVALUE(CF138))), "El valor de apoyo sostenibilidad debe ser un número válido. ", "")
)</f>
        <v/>
      </c>
      <c r="HL138" s="46">
        <f>IF($DS138,
IF( AND(CG138&lt;&gt;"", ISERR(_xlfn.NUMBERVALUE(CG138))), "El valor de teletrabajo debe ser un número válido. ", "")
)</f>
        <v/>
      </c>
      <c r="HM138" s="46">
        <f>IF($DS138,
IF( AND(CH138&lt;&gt;"", ISERR(_xlfn.NUMBERVALUE(CH138))), "El valor de bonificación de retiro debe ser un número válido. ", "")
)</f>
        <v/>
      </c>
      <c r="HN138" s="46">
        <f>IF($DS138,
IF( AND(CI138&lt;&gt;"", ISERR(_xlfn.NUMBERVALUE(CI138))), "El valor de indemnización de retiro debe ser un número válido. ", "")
)</f>
        <v/>
      </c>
      <c r="HO138" s="46">
        <f>IF($DS138,
IF( AND(CJ138&lt;&gt;"", ISERR(_xlfn.NUMBERVALUE(CJ138))), "El valor de reintegros debe ser un número válido. ", "")
)</f>
        <v/>
      </c>
      <c r="HP138" s="46">
        <f>CONCATENATE(CK138,CL138,CM138)&lt;&gt;""</f>
        <v/>
      </c>
      <c r="HQ138" s="46">
        <f>IF(AND($DS138,HP138),
IF(CK138="","Debes escribir la descripción de otro concepto no categorizado. ",""),
""
)</f>
        <v/>
      </c>
      <c r="HR138" s="46">
        <f>IF(AND($DS138,HP138),
IF(CONCATENATE(CL138,CM138)="","Debes escribir al menos un valor de concepto no categorizado (salarial o no salarial). ",
IF(ISERR(_xlfn.NUMBERVALUE(CL138)),"El valor salarial concepto no categorizado debe ser un número válido. ","")
),
""
)</f>
        <v/>
      </c>
      <c r="HS138" s="46">
        <f>IF(AND($DS138,HP138),
IF(CONCATENATE(CL138,CM138)="","Debes escribir al menos un valor de concepto no categorizado (salarial o no salarial). ",
IF(ISERR(_xlfn.NUMBERVALUE(CM138)),"El valor NO salarial concepto no categorizado debe ser un número válido. ","")
),
""
)</f>
        <v/>
      </c>
      <c r="HT138" s="46">
        <f>IF($DS138,
IF(CN138="","Debes escribir el porcentaje del aporte a salud. ",
IF( ISERR(_xlfn.NUMBERVALUE(CN138)), "El valor del porcentaje del aporte a salud debe ser un número válido. ", "")
)
)</f>
        <v/>
      </c>
      <c r="HU138" s="46">
        <f>IF($DS138,
IF(CO138="","Debes escribir el valor del aporte a salud. ",
IF( ISERR(_xlfn.NUMBERVALUE(CO138)), "El valor del aporte a salud debe ser un número válido. ", "")
)
)</f>
        <v/>
      </c>
      <c r="HV138" s="46">
        <f>IF($DS138,
IF( AND(CP138&lt;&gt;"", ISERR(_xlfn.NUMBERVALUE(CP138))), "El valor plan complementario debe ser un número válido. ", "")
)</f>
        <v/>
      </c>
      <c r="HW138" s="46">
        <f>IF($DS138,
IF(CQ138="","Debes escribir el porcentaje del aporte a pensión. ",
IF( ISERR(_xlfn.NUMBERVALUE(CQ138)), "El valor del porcentaje del aporte a pensión debe ser un número válido. ", "")
)
)</f>
        <v/>
      </c>
      <c r="HX138" s="46">
        <f>IF($DS138,
IF(CR138="","Debes escribir el valor del aporte a pensión. ",
IF( ISERR(_xlfn.NUMBERVALUE(CR138)), "El valor del aporte a salud debe ser un número válido. ", "")
)
)</f>
        <v/>
      </c>
      <c r="HY138" s="46">
        <f>IF($DS138,
IF( AND(CS138&lt;&gt;"", ISERR(_xlfn.NUMBERVALUE(CS138))), "El valor pensión voluntaria debe ser un número válido. ", "")
)</f>
        <v/>
      </c>
      <c r="HZ138" s="46">
        <f>CONCATENATE(CT138,CU138,CV138,CW138)&lt;&gt;""</f>
        <v/>
      </c>
      <c r="IA138" s="46">
        <f>IF(AND($DS138,HZ138),
IF(CT138="","Debes escribir el % del fondo de seguridad pensional. ",
IF( ISERR(_xlfn.NUMBERVALUE(CT138)), "El % del fondo de seguridad debe ser un número válido. ", "")
),
""
)</f>
        <v/>
      </c>
      <c r="IB138" s="46">
        <f>IF(AND($DS138,HZ138),
IF(CU138="","Debes escribir el valor del aporte al fondo de solidaridad pensional. ",
IF( ISERR(_xlfn.NUMBERVALUE(CU138)), "El valor del aporte al fondo de solidaridad pensional debe ser un número válido. ", "")
),
""
)</f>
        <v/>
      </c>
      <c r="IC138" s="46">
        <f>IF(AND($DS138,HZ138),
IF(CV138="","Debes escribir el % del fondo de subsistencia. ",
IF( ISERR(_xlfn.NUMBERVALUE(CV138)), "El % del fondo de subsistencia debe ser un número válido. ", "")
),
""
)</f>
        <v/>
      </c>
      <c r="ID138" s="46">
        <f>IF(AND($DS138,HZ138),
IF(CW138="","Debes escribir el valor del fondo de subsistencia. ",
IF( ISERR(_xlfn.NUMBERVALUE(CW138)), "El valor del fondo de subsistencia debe ser un número válido. ", "")
),
""
)</f>
        <v/>
      </c>
      <c r="IE138" s="46">
        <f>CONCATENATE(CX138,CY138)&lt;&gt;""</f>
        <v/>
      </c>
      <c r="IF138" s="46">
        <f>IF(AND($DS138,IE138),
IF(CX138="","Debes escribir el % de sindicato. ",
IF( ISERR(_xlfn.NUMBERVALUE(CX138)), "El % de sindicato debe ser un número válido. ", "")
),
""
)</f>
        <v/>
      </c>
      <c r="IG138" s="46">
        <f>IF(AND($DS138,IE138),
IF(CY138="","Debes escribir el valor del sindicato. ",
IF( ISERR(_xlfn.NUMBERVALUE(CY138)), "El valor del sindicato debe ser un número válido. ", "")
),
""
)</f>
        <v/>
      </c>
      <c r="IH138" s="46">
        <f>IF($DS138,
IF( AND(CZ138&lt;&gt;"", ISERR(_xlfn.NUMBERVALUE(CZ138))), "El valor de sanción pública debe ser un número válido. ", "")
)</f>
        <v/>
      </c>
      <c r="II138" s="46">
        <f>IF($DS138,
IF( AND(DA138&lt;&gt;"", ISERR(_xlfn.NUMBERVALUE(DA138))), "El valor de sanción privada debe ser un número válido. ", "")
)</f>
        <v/>
      </c>
      <c r="IJ138" s="46">
        <f>CONCATENATE(DB138,DC138)&lt;&gt;""</f>
        <v/>
      </c>
      <c r="IK138" s="46">
        <f>IF(AND($DS138,IJ138),
IF(DB138="","Debes escribir la descripción de libranza. ",""),
""
)</f>
        <v/>
      </c>
      <c r="IL138" s="46">
        <f>IF(AND($DS138,IJ138),
IF(DC138="","Debes escribir la cuota libranza. ",
IF(ISERR(_xlfn.NUMBERVALUE(DC138)),"El valor de la cuota libranza debe ser un número válido. ","")
),
""
)</f>
        <v/>
      </c>
      <c r="IM138" s="46">
        <f>IF($DS138,
IF( AND(DD138&lt;&gt;"", ISERR(_xlfn.NUMBERVALUE(DD138))), "El valor de pagos a terceros debe ser un número válido. ", "")
)</f>
        <v/>
      </c>
      <c r="IN138" s="46">
        <f>IF($DS138,
IF( AND(DE138&lt;&gt;"", ISERR(_xlfn.NUMBERVALUE(DE138))), "El valor de anticipos debe ser un número válido. ", "")
)</f>
        <v/>
      </c>
      <c r="IO138" s="46">
        <f>IF($DS138,
IF( AND(DF138&lt;&gt;"", ISERR(_xlfn.NUMBERVALUE(DF138))), "El valor de AFC debe ser un número válido. ", "")
)</f>
        <v/>
      </c>
      <c r="IP138" s="46">
        <f>IF($DS138,
IF( AND(DG138&lt;&gt;"", ISERR(_xlfn.NUMBERVALUE(DG138))), "El valor de rete-fuente debe ser un número válido. ", "")
)</f>
        <v/>
      </c>
      <c r="IQ138" s="46">
        <f>IF($DS138,
IF( AND(DH138&lt;&gt;"", ISERR(_xlfn.NUMBERVALUE(DH138))), "El valor de cooperativa de trabajo debe ser un número válido. ", "")
)</f>
        <v/>
      </c>
      <c r="IR138" s="46">
        <f>IF($DS138,
IF( AND(DI138&lt;&gt;"", ISERR(_xlfn.NUMBERVALUE(DI138))), "El valor de embargo fiscal debe ser un número válido. ", "")
)</f>
        <v/>
      </c>
      <c r="IS138" s="46">
        <f>IF($DS138,
IF( AND(DJ138&lt;&gt;"", ISERR(_xlfn.NUMBERVALUE(DJ138))), "El valor de educación debe ser un número válido. ", "")
)</f>
        <v/>
      </c>
      <c r="IT138" s="46">
        <f>IF($DS138,
IF( AND(DK138&lt;&gt;"", ISERR(_xlfn.NUMBERVALUE(DK138))), "El valor de reintegro debe ser un número válido. ", "")
)</f>
        <v/>
      </c>
      <c r="IU138" s="46">
        <f>IF($DS138,
IF( AND(DL138&lt;&gt;"", ISERR(_xlfn.NUMBERVALUE(DL138))), "El valor de deuda debe ser un número válido. ", "")
)</f>
        <v/>
      </c>
      <c r="IV138" s="46">
        <f>IF($DS138,
IF( AND(DM138&lt;&gt;"", ISERR(_xlfn.NUMBERVALUE(DM138))), "El valor de otras deducciones debe ser un número válido. ", "")
)</f>
        <v/>
      </c>
      <c r="IW138" s="46">
        <f>IF($DS138,
IF(DN138="","Debes escribir el valor de los devengos totales. ",
IF( ISERR(_xlfn.NUMBERVALUE(DN138)), "El valor de los devengos totales debe ser un número válido. ", "")
)
)</f>
        <v/>
      </c>
      <c r="IX138" s="46">
        <f>IF($DS138,
IF(DO138="","Debes escribir el valor de las deducciones totales. ",
IF( ISERR(_xlfn.NUMBERVALUE(DO138)), "El valor de las deducciones totales debe ser un número válido. ", "")
)
)</f>
        <v/>
      </c>
      <c r="IY138" s="46">
        <f>IF($DS138,
IF(DP138="","Debes escribir el valor del salario total. ",
IF( ISERR(_xlfn.NUMBERVALUE(DP138)), "El valor del salario total debe ser un número válido. ", "")
)
)</f>
        <v/>
      </c>
    </row>
    <row r="139">
      <c r="B139" s="48" t="n">
        <v>127</v>
      </c>
      <c r="C139" s="61">
        <f>IF(AND(DS139,DP139&lt;&gt;""),
IF(DQ139="","OK","Error"),
""
)</f>
        <v/>
      </c>
      <c r="D139" s="53" t="n"/>
      <c r="E139" s="52" t="n"/>
      <c r="F139" s="112" t="n"/>
      <c r="G139" s="52" t="n"/>
      <c r="H139" s="53" t="n"/>
      <c r="I139" s="52" t="n"/>
      <c r="J139" s="52" t="n"/>
      <c r="K139" s="53" t="n"/>
      <c r="L139" s="55" t="n"/>
      <c r="M139" s="108" t="n"/>
      <c r="N139" s="56" t="n"/>
      <c r="O139" s="52" t="n"/>
      <c r="P139" s="52" t="n"/>
      <c r="Q139" s="52" t="n"/>
      <c r="R139" s="52" t="n"/>
      <c r="S139" s="52" t="n"/>
      <c r="T139" s="53" t="n"/>
      <c r="U139" s="52" t="n"/>
      <c r="V139" s="52" t="n"/>
      <c r="W139" s="55" t="n"/>
      <c r="X139" s="55" t="n"/>
      <c r="Y139" s="52" t="n"/>
      <c r="Z139" s="55" t="n"/>
      <c r="AA139" s="52" t="n"/>
      <c r="AB139" s="53" t="n"/>
      <c r="AC139" s="53" t="n"/>
      <c r="AD139" s="53" t="n"/>
      <c r="AE139" s="177" t="n"/>
      <c r="AF139" s="113" t="n"/>
      <c r="AG139" s="177" t="n"/>
      <c r="AH139" s="178" t="n"/>
      <c r="AI139" s="178" t="n"/>
      <c r="AJ139" s="178" t="n"/>
      <c r="AK139" s="114" t="n"/>
      <c r="AL139" s="178" t="n"/>
      <c r="AM139" s="114" t="n"/>
      <c r="AN139" s="178" t="n"/>
      <c r="AO139" s="114" t="n"/>
      <c r="AP139" s="178" t="n"/>
      <c r="AQ139" s="114" t="n"/>
      <c r="AR139" s="178" t="n"/>
      <c r="AS139" s="114" t="n"/>
      <c r="AT139" s="178" t="n"/>
      <c r="AU139" s="114" t="n"/>
      <c r="AV139" s="178" t="n"/>
      <c r="AW139" s="114" t="n"/>
      <c r="AX139" s="178" t="n"/>
      <c r="AY139" s="114" t="n"/>
      <c r="AZ139" s="178" t="n"/>
      <c r="BA139" s="114" t="n"/>
      <c r="BB139" s="178" t="n"/>
      <c r="BC139" s="114" t="n"/>
      <c r="BD139" s="178" t="n"/>
      <c r="BE139" s="178" t="n"/>
      <c r="BF139" s="178" t="n"/>
      <c r="BG139" s="59" t="n"/>
      <c r="BH139" s="178" t="n"/>
      <c r="BI139" s="114" t="n"/>
      <c r="BJ139" s="53" t="n"/>
      <c r="BK139" s="178" t="n"/>
      <c r="BL139" s="114" t="n"/>
      <c r="BM139" s="178" t="n"/>
      <c r="BN139" s="114" t="n"/>
      <c r="BO139" s="178" t="n"/>
      <c r="BP139" s="178" t="n"/>
      <c r="BQ139" s="178" t="n"/>
      <c r="BR139" s="178" t="n"/>
      <c r="BS139" s="178" t="n"/>
      <c r="BT139" s="178" t="n"/>
      <c r="BU139" s="178" t="n"/>
      <c r="BV139" s="178" t="n"/>
      <c r="BW139" s="178" t="n"/>
      <c r="BX139" s="178" t="n"/>
      <c r="BY139" s="178" t="n"/>
      <c r="BZ139" s="178" t="n"/>
      <c r="CA139" s="178" t="n"/>
      <c r="CB139" s="178" t="n"/>
      <c r="CC139" s="178" t="n"/>
      <c r="CD139" s="178" t="n"/>
      <c r="CE139" s="178" t="n"/>
      <c r="CF139" s="178" t="n"/>
      <c r="CG139" s="178" t="n"/>
      <c r="CH139" s="178" t="n"/>
      <c r="CI139" s="178" t="n"/>
      <c r="CJ139" s="178" t="n"/>
      <c r="CK139" s="53" t="n"/>
      <c r="CL139" s="178" t="n"/>
      <c r="CM139" s="178" t="n"/>
      <c r="CN139" s="60" t="n"/>
      <c r="CO139" s="177" t="n"/>
      <c r="CP139" s="178" t="n"/>
      <c r="CQ139" s="60" t="n"/>
      <c r="CR139" s="177" t="n"/>
      <c r="CS139" s="178" t="n"/>
      <c r="CT139" s="59" t="n"/>
      <c r="CU139" s="178" t="n"/>
      <c r="CV139" s="59" t="n"/>
      <c r="CW139" s="178" t="n"/>
      <c r="CX139" s="59" t="n"/>
      <c r="CY139" s="178" t="n"/>
      <c r="CZ139" s="178" t="n"/>
      <c r="DA139" s="178" t="n"/>
      <c r="DB139" s="53" t="n"/>
      <c r="DC139" s="178" t="n"/>
      <c r="DD139" s="178" t="n"/>
      <c r="DE139" s="178" t="n"/>
      <c r="DF139" s="178" t="n"/>
      <c r="DG139" s="178" t="n"/>
      <c r="DH139" s="178" t="n"/>
      <c r="DI139" s="178" t="n"/>
      <c r="DJ139" s="178" t="n"/>
      <c r="DK139" s="178" t="n"/>
      <c r="DL139" s="178" t="n"/>
      <c r="DM139" s="178" t="n"/>
      <c r="DN139" s="177" t="n"/>
      <c r="DO139" s="177" t="n"/>
      <c r="DP139" s="177" t="n"/>
      <c r="DQ139" s="76">
        <f>IF(AND(DS139,DP139&lt;&gt;""),
CONCATENATE(DT139,DU139,DV139,DW139,DX139,DY139,DZ139,EA139,EB139,EC139,ED139,EE139,EF139,EG139,EH139,EI139,EJ139,EK139,EL139,EM139,EN139,EO139,EP139,EQ139,ES139,ET139,EU139,EV139,EW139,EX139,EY139,EZ139,FA139,FC139,FD139,FF139,FG139,FI139,FJ139,FL139,FM139,FO139,FP139,FR139,FS139,FU139,FV139,FX139,FY139,GA139,GB139,GD139,GE139,GF139,GH139,GI139,GJ139,GL139,GM139,GN139,GP139,GQ139,GS139,GT139,GU139,GV139,GW139,GX139,GY139,GZ139,HA139,HB139,HC139,HD139,HE139,HF139,HG139,HH139,HI139,HJ139,HK139,HL139,HM139,HN139,HO139,HQ139,HR139,HS139,HT139,HU139,HV139,HW139,HX139,HY139,IA139,IB139,IC139,ID139,IF139,IG139,IH139,II139,IK139,IL139,IM139,IN139,IO139,IP139,IQ139,IR139,IS139,IT139,IU139,IV139,IW139,IX139,IY139,IZ139),
""
)</f>
        <v/>
      </c>
      <c r="DR139" s="53" t="n"/>
      <c r="DS139" s="46">
        <f>CONCATENATE(D139,$E139,$F139,$G139,H139,$I139,$J139,K139,$L139,$M139,N139,$O139,$P139,$Q139,$R139,$S139,T139,$U139,$V139,$W139,$X139,$Y139,$Z139,$AA139,AB139,AC139,AD139,$AE139,$AF139,$AG139,AH139,AI139,AJ139,AK139,AL139,AM139,AN139,AO139,AP139,AQ139,AR139,AS139,AT139,AU139,AV139,AW139,AX139,AY139,AZ139,BA139,BB139,BC139,BD139,BE139,BF139,BG139,BH139,BI139,BJ139,BK139,BL139,BM139,BN139,BO139,BP139,BQ139,BR139,BS139,BT139,BU139,BV139,BW139,BX139,BY139,BZ139,CA139,CB139,CC139,CD139,CE139,CF139,CG139,CH139,CI139,CJ139,CK139,CL139,CM139,$CN139,$CO139,CP139,$CQ139,$CR139,CS139,CT139,CU139,CV139,CW139,CX139,CY139,CZ139,DA139,DB139,DC139,DD139,DE139,DF139,DG139,DH139,DI139,DJ139,DK139,DL139,DM139,$DN139,$DO139,$DP139,DR139)&lt;&gt;""</f>
        <v/>
      </c>
      <c r="DT139" s="46">
        <f>IF(AND($DS139,$E$4&lt;&gt;""),
IF(LEFT($E$4,2) = "1.",
IF(D139&lt;&gt;"","El CUNE sólo se envía en operaciones de novedad o ajuste. ",""),
IF(D139="","Debes escribir un CUNE válido para realizar operaciones de novedad o ajuste. ","")),
""
)</f>
        <v/>
      </c>
      <c r="DU139" s="46">
        <f>IF($DS139,
IF(E139="","Debes seleccionar el tipo de documento del empleado. ",
IF(_xlfn.IFNA(VLOOKUP(E139,TIPO_DE_DOCUMENTO,1,FALSE),-1)=-1,"El tipo de documento no es válido (por favor seleccionarlo de la lista). ","")
)
)</f>
        <v/>
      </c>
      <c r="DV139" s="46">
        <f>IF($DS139,
IF(F139="","Debes escribir el número de documento del empleado. ","")
)</f>
        <v/>
      </c>
      <c r="DW139" s="46">
        <f>IF($DS139,
IF(G139="","Debes escribir el primer nombre del empleado. ","")
)</f>
        <v/>
      </c>
      <c r="DY139" s="46">
        <f>IF($DS139,
IF(I139="","Debes escribir el primer apellido del empleado. ","")
)</f>
        <v/>
      </c>
      <c r="DZ139" s="46">
        <f>IF($DS139,
IF(J139="","Debes escribir el segundo apellido del empleado. ","")
)</f>
        <v/>
      </c>
      <c r="EB139" s="46">
        <f>IF($DS139,
IF(L139="","Debes escribir la fecha de ingreso del empleado. ",
IF(ISERR(DATE(YEAR(L139),MONTH(L139),DAY(L139))), "El valor ingresado en fecha de ingreso no tiene un formato válido. ","")
)
)</f>
        <v/>
      </c>
      <c r="EC139" s="46">
        <f>IF($DS139,
IF(M139="","Debes escribir el tiempo laborado. ",
IF( IFERROR(INT(M139),1.1) &lt;&gt; IFERROR(_xlfn.NUMBERVALUE(M139),1), "El valor de los días trabajados debe ser un número entero. ", "")
)
)</f>
        <v/>
      </c>
      <c r="ED139" s="46">
        <f>IF($DS139,
IF( AND(N139&lt;&gt;"", ISERR(DATE(YEAR(N139),MONTH(N139),DAY(N139))) ), "El valor ingresado en fecha de ingreso no tiene un formato válido. ",
IF( AND(N139&lt;&gt;"", $E$6&lt;&gt;"", DATE(YEAR(N139), MONTH(N139), 1) &lt;&gt; IFERROR(DATE(MID($E$6, 1, 4), MID($E$6, 6, 2),1), "1/1/1900") ), "La fecha de retiro debe estar dentro del período liquidado. ", "")
)
)</f>
        <v/>
      </c>
      <c r="EE139" s="46">
        <f>IF($DS139,
IF(O139="","Debes seleccionar el tipo de trabajador. ",
IF(_xlfn.IFNA(VLOOKUP(O139,TIPO_DE_TRABAJADOR,1,FALSE),-1)=-1,"El tipo de trabajador no es válido (por favor seleccionarlo de la lista). ","")
)
)</f>
        <v/>
      </c>
      <c r="EF139" s="46">
        <f>IF($DS139,
IF(P139="","Debes seleccionar si es un trabajador dependiente pensionado por vejez. ",
IF(_xlfn.IFNA(VLOOKUP(P139,SUBTIPO_DE_TRABAJADOR,1,FALSE),-1)=-1,"El tipo de trabajador dependiente pensionado por vejez no es válido (por favor seleccionarlo de la lista). ","")
)
)</f>
        <v/>
      </c>
      <c r="EG139" s="46">
        <f>IF($DS139,
IF(Q139="","Debes seleccionar el tipo de contrato del trabajador. ",
IF(_xlfn.IFNA(VLOOKUP(Q139,TIPO_DE_CONTRATO,1,FALSE),-1)=-1,"El tipo de contrato del trabajador no es válido (por favor seleccionarlo de la lista). ","")
)
)</f>
        <v/>
      </c>
      <c r="EH139" s="46">
        <f>IF($DS139,
IF(R139="","Debes seleccionar si es un salario integral. ",
IF(_xlfn.IFNA(VLOOKUP(R139,SI_NO,1,FALSE),-1)=-1,"Valor no válido para salario integral (por favor seleccionarlo de la lista). ","")
)
)</f>
        <v/>
      </c>
      <c r="EI139" s="46">
        <f>IF($DS139,
IF(S139="","Debes seleccionar si el trabajador realiza actividades de riesgo. ",
IF(_xlfn.IFNA(VLOOKUP(S139,SI_NO,1,FALSE),-1)=-1,"Valor no válido para actividad de alto riesgo (por favor seleccionarlo de la lista). ","")
)
)</f>
        <v/>
      </c>
      <c r="EK139" s="46">
        <f>IF($DS139,
IF(U139="","Debes escribir el código del municipio de residencia del trabajador. ",
IF(_xlfn.IFNA(VLOOKUP(U139,MUNICIPIO,1,FALSE),-1)=-1,"El municipio de residencia del trabajador es inválido (por favor seleccionarlo de la lista). ","")
)
)</f>
        <v/>
      </c>
      <c r="EL139" s="46">
        <f>IF($DS139,
IF(V139="","Debes escribir el la dirección de residendia del trabajador. ","")
)</f>
        <v/>
      </c>
      <c r="EM139" s="46">
        <f>IF($DS139,
IF(W139="","Debes escribir la fecha de inicio de la liquidación. ",
IF(ISERR(DATE(YEAR(W139),MONTH(W139),DAY(W139))),"El valor ingresado en fecha de inicio de liquidación no tiene un formato válido. ",
IF( AND($E$6&lt;&gt;"", DATE(YEAR(W139), MONTH(W139), 1) &lt;&gt; IFERROR(DATE(MID($E$6, 1, 4), MID($E$6, 6, 2),1), "1/1/1900") ), "La fecha de inicio de la liquidación debe estar dentro del período liquidado. ", "")
)
)
)</f>
        <v/>
      </c>
      <c r="EN139" s="46">
        <f>IF($DS139,
IF(X139="","Debes escribir la fecha de fin de la liquidación. ",
IF(ISERR(DATE(YEAR(X139),MONTH(X139),DAY(X139))),"El valor ingresado en fecha de fin de liquidación no tiene un formato válido. ",
IF( AND($E$6&lt;&gt;"", DATE(YEAR(X139), MONTH(X139), 1) &lt;&gt; IFERROR(DATE(MID($E$6, 1, 4), MID($E$6, 6, 2),1), "1/1/1900") ), "La fecha de fin de la liquidación debe estar dentro del período liquidado. ", "")
)
)
)</f>
        <v/>
      </c>
      <c r="EO139" s="46">
        <f>IF($DS139,
IF(Y139="","Debes escribir la frecuencia de pago del trabajador. ",
IF(_xlfn.IFNA(VLOOKUP(Y139,PERÍODO_DE_NÓMINA,1,FALSE),-1)=-1,"La frecuencia de pago es inválida (por favor seleccionarlo de la lista). ","")
)
)</f>
        <v/>
      </c>
      <c r="EP139" s="46">
        <f>IF($DS139,
IF(Z139="","Debes escribir la fecha de pago. ",
IF(ISERR(DATE(YEAR(Z139),MONTH(Z139),DAY(Z139))), "El valor ingresado en fecha de pago no tiene un formato válido. ","")
)
)</f>
        <v/>
      </c>
      <c r="EQ139" s="46">
        <f>IF($DS139,
IF(AA139="","Debes escribir el medio de pago. ",
IF(_xlfn.IFNA(VLOOKUP(AA139,MEDIOS_DE_PAGO,1,FALSE),-1)=-1,"El medio de pago es inválido (por favor seleccionarlo de la lista). ","")
)
)</f>
        <v/>
      </c>
      <c r="ER139" s="46">
        <f>OR(AA139='Tablas '!$T$4,AA139='Tablas '!$T$7,AA139='Tablas '!$T$8,AA139='Tablas '!$T$11)</f>
        <v/>
      </c>
      <c r="ES139" s="46">
        <f>IF(AND($DS139,ER139),
IF(AB139="","Debes escribir la entidad bancaria. ",""),
""
)</f>
        <v/>
      </c>
      <c r="ET139" s="46">
        <f>IF(AND($DS139,ER139),
IF(AC139="","Debes escribir el tipo de cuenta bancaria. ",
IF(_xlfn.IFNA(VLOOKUP(AC139,TIPO_DE_CUENTA,1,FALSE),-1)=-1,"El tipo de cuenta bancaria es inválida (por favor seleccionarlo de la lista). ","")
),
""
)</f>
        <v/>
      </c>
      <c r="EU139" s="46">
        <f>IF(AND($DS139,ER139),
IF(AD139="","Debes escribir el número de cuenta bancaria. ",""),
""
)</f>
        <v/>
      </c>
      <c r="EV139" s="46">
        <f>IF($DS139,
IF(AE139="","Debes escribir el valor del sueldo básico. ",
IF( ISERR(_xlfn.NUMBERVALUE(AE139)), "El valor del sueldo básico debe ser un número válido. ", "")
)
)</f>
        <v/>
      </c>
      <c r="EW139" s="46">
        <f>IF($DS139,
IF(AF139="","Debes escribir el número de días trabajados. ",
IF( IFERROR(INT(AF139),1.1) &lt;&gt; IFERROR(_xlfn.NUMBERVALUE(AF139),1), "La cantidad de días trabajados debe ser un número entero. ", "")
)
)</f>
        <v/>
      </c>
      <c r="EX139" s="46">
        <f>IF($DS139,
IF(AG139="","Debes escribir el valor del sueldo trabajado. ",
IF( ISERR(_xlfn.NUMBERVALUE(AG139)), "El valor del sueldo trabajado debe ser un número válido. ", "")
)
)</f>
        <v/>
      </c>
      <c r="EY139" s="46">
        <f>IF($DS139,
IF( AND(AH139&lt;&gt;"", ISERR(_xlfn.NUMBERVALUE(AH139))), "El valor del auxilio de transporte debe ser un número válido. ", "")
)</f>
        <v/>
      </c>
      <c r="EZ139" s="46">
        <f>IF($DS139,
IF( AND(AI139&lt;&gt;"", ISERR(_xlfn.NUMBERVALUE(AI139))), "El valor de viáticos salariales debe ser un número válido. ", "")
)</f>
        <v/>
      </c>
      <c r="FA139" s="46">
        <f>IF($DS139,
IF( AND(AJ139&lt;&gt;"", ISERR(_xlfn.NUMBERVALUE(AJ139))), "El valor de viáticos NO salariales debe ser un número válido. ", "")
)</f>
        <v/>
      </c>
      <c r="FB139" s="46">
        <f>CONCATENATE(AK139,AL139)&lt;&gt;""</f>
        <v/>
      </c>
      <c r="FC139" s="46">
        <f>IF(AND($DS139,FB139),
IF(AK139="","Debes escribir el número de horas extras diurnas. ",
IF( IFERROR(INT(AK139),1.1) &lt;&gt; IFERROR(_xlfn.NUMBERVALUE(AK139),1), "La cantidad de horas extras diurnas debe ser un número entero. ", "")
),
""
)</f>
        <v/>
      </c>
      <c r="FD139" s="46">
        <f>IF(AND($DS139,FB139),
IF(AL139="","Debes escribir el valor de las horas extras diurnas. ",
IF( ISERR(_xlfn.NUMBERVALUE(AL139)), "El valor de las horas extras duirnas debe ser un número válido. ", "")
),
""
)</f>
        <v/>
      </c>
      <c r="FE139" s="46">
        <f>CONCATENATE(AM139,AN139)&lt;&gt;""</f>
        <v/>
      </c>
      <c r="FF139" s="46">
        <f>IF(AND($DS139,FE139),
IF(AM139="","Debes escribir el número de horas extras nocturnas. ",
IF( IFERROR(INT(AM139),1.1) &lt;&gt; IFERROR(_xlfn.NUMBERVALUE(AM139),1), "La cantidad de horas extras nocturnas debe ser un número entero. ", "")
),
""
)</f>
        <v/>
      </c>
      <c r="FG139" s="46">
        <f>IF(AND($DS139,FE139),
IF(AN139="","Debes escribir el valor de las horas extras nocturnas. ",
IF( ISERR(_xlfn.NUMBERVALUE(AN139)), "El valor de las horas extras nocturnas debe ser un número válido. ", "")
),
""
)</f>
        <v/>
      </c>
      <c r="FH139" s="46">
        <f>CONCATENATE(AO139,AP139)&lt;&gt;""</f>
        <v/>
      </c>
      <c r="FI139" s="46">
        <f>IF(AND($DS139,FH139),
IF(AO139="","Debes escribir el número de horas extras diurnas dominicales y festivas. ",
IF( IFERROR(INT(AO139),1.1) &lt;&gt; IFERROR(_xlfn.NUMBERVALUE(AO139),1), "La cantidad de horas extras diurnas dominicales y festivas debe ser un número entero. ", "")
),
""
)</f>
        <v/>
      </c>
      <c r="FJ139" s="46">
        <f>IF(AND($DS139,FH139),
IF(AP139="","Debes escribir el valor de las horas extras diurnas dominicales y festivas. ",
IF( ISERR(_xlfn.NUMBERVALUE(AP139)), "El valor de las horas extras diurnas dominicales y festivas debe ser un número válido. ", "")
),
""
)</f>
        <v/>
      </c>
      <c r="FK139" s="46">
        <f>CONCATENATE(AQ139,AR139)&lt;&gt;""</f>
        <v/>
      </c>
      <c r="FL139" s="46">
        <f>IF(AND($DS139,FK139),
IF(AQ139="","Debes escribir el número de horas extras nocturnas dominicales y festivas. ",
IF( IFERROR(INT(AQ139),1.1) &lt;&gt; IFERROR(_xlfn.NUMBERVALUE(AQ139),1), "La cantidad de horas extras nocturnas dominicales y festivas debe ser un número entero. ", "")
),
""
)</f>
        <v/>
      </c>
      <c r="FM139" s="46">
        <f>IF(AND($DS139,FK139),
IF(AR139="","Debes escribir el valor de las horas extras nocturnas dominicales y festivas. ",
IF( ISERR(_xlfn.NUMBERVALUE(AR139)), "El valor de las horas extras nocturnas dominicales y festivas debe ser un número válido. ", "")
),
""
)</f>
        <v/>
      </c>
      <c r="FN139" s="46">
        <f>CONCATENATE(AS139,AT139)&lt;&gt;""</f>
        <v/>
      </c>
      <c r="FO139" s="46">
        <f>IF(AND($DS139,FN139),
IF(AS139="","Debes escribir el número de horas recargo nocturno. ",
IF( IFERROR(INT(AS139),1.1) &lt;&gt; IFERROR(_xlfn.NUMBERVALUE(AS139),1), "La cantidad de horas recargo nocturno debe ser un número entero. ", "")
),
""
)</f>
        <v/>
      </c>
      <c r="FP139" s="46">
        <f>IF(AND($DS139,FN139),
IF(AT139="","Debes escribir el valor de las horas recargo nocturno. ",
IF( ISERR(_xlfn.NUMBERVALUE(AT139)), "El valor de las horas recargo nocturno debe ser un número válido. ", "")
),
""
)</f>
        <v/>
      </c>
      <c r="FQ139" s="46">
        <f>CONCATENATE(AU139,AV139)&lt;&gt;""</f>
        <v/>
      </c>
      <c r="FR139" s="46">
        <f>IF(AND($DS139,FQ139),
IF(AU139="","Debes escribir el número de horas recargo diurno dominical y festivo. ",
IF( IFERROR(INT(AU139),1.1) &lt;&gt; IFERROR(_xlfn.NUMBERVALUE(AU139),1), "La cantidad de horas recargo diurno dominical y festivo debe ser un número entero. ", "")
),
""
)</f>
        <v/>
      </c>
      <c r="FS139" s="46">
        <f>IF(AND($DS139,FQ139),
IF(AV139="","Debes escribir el valor de las horas recargo diurno dominical y festivo. ",
IF( ISERR(_xlfn.NUMBERVALUE(AV139)), "El valor de las horas recargo diurno dominical y festivo debe ser un número válido. ", "")
),
""
)</f>
        <v/>
      </c>
      <c r="FT139" s="46">
        <f>CONCATENATE(AW139,AX139)&lt;&gt;""</f>
        <v/>
      </c>
      <c r="FU139" s="46">
        <f>IF(AND($DS139,FT139),
IF(AW139="","Debes escribir el número de horas recargo nocturno dominical y festivo. ",
IF( IFERROR(INT(AW139),1.1) &lt;&gt; IFERROR(_xlfn.NUMBERVALUE(AW139),1), "La cantidad de horas recargo nocturno dominical y festivo debe ser un número entero. ", "")
),
""
)</f>
        <v/>
      </c>
      <c r="FV139" s="46">
        <f>IF(AND($DS139,FT139),
IF(AX139="","Debes escribir el valor de las horas recargo nocturno dominical y festivo. ",
IF( ISERR(_xlfn.NUMBERVALUE(AX139)), "El valor de las horas recargo nocturno dominical y festivo debe ser un número válido. ", "")
),
""
)</f>
        <v/>
      </c>
      <c r="FW139" s="46">
        <f>CONCATENATE(AY139,AZ139)&lt;&gt;""</f>
        <v/>
      </c>
      <c r="FX139" s="46">
        <f>IF(AND($DS139,FW139),
IF(AY139="","Debes escribir el número de días de vacaciones comunes. ",
IF( IFERROR(INT(AY139),1.1) &lt;&gt; IFERROR(_xlfn.NUMBERVALUE(AY139),1), "La cantidad de días de vacaciones comunes debe ser un número entero. ", "")
),
""
)</f>
        <v/>
      </c>
      <c r="FY139" s="46">
        <f>IF(AND($DS139,FW139),
IF(AZ139="","Debes escribir el valor de las vacaciones comunes. ",
IF( ISERR(_xlfn.NUMBERVALUE(AZ139)), "El valor de las vacaciones comunes debe ser un número válido. ", "")
),
""
)</f>
        <v/>
      </c>
      <c r="FZ139" s="46">
        <f>CONCATENATE(BA139,BB139)&lt;&gt;""</f>
        <v/>
      </c>
      <c r="GA139" s="46">
        <f>IF(AND($DS139,FZ139),
IF(BA139="","Debes escribir el número de días de vacaciones compensadas. ",
IF( IFERROR(INT(BA139),1.1) &lt;&gt; IFERROR(_xlfn.NUMBERVALUE(BA139),1), "La cantidad de días de vacaciones compensadas debe ser un número entero. ", "")
),
""
)</f>
        <v/>
      </c>
      <c r="GB139" s="46">
        <f>IF(AND($DS139,FZ139),
IF(BB139="","Debes escribir el valor de las vacaciones compensadas. ",
IF( ISERR(_xlfn.NUMBERVALUE(BB139)), "El valor de las vacaciones compensadas debe ser un número válido. ", "")
),
""
)</f>
        <v/>
      </c>
      <c r="GC139" s="46">
        <f>CONCATENATE(BC139,BD139)&lt;&gt;""</f>
        <v/>
      </c>
      <c r="GD139" s="46">
        <f>IF(AND($DS139,GC139),
IF(BC139="","Debes escribir el número de días de prima salarial. ",
IF( IFERROR(INT(BC139),1.1) &lt;&gt; IFERROR(_xlfn.NUMBERVALUE(BC139),1), "La cantidad de días de prima salarial debe ser un número entero. ", "")
),
""
)</f>
        <v/>
      </c>
      <c r="GE139" s="46">
        <f>IF(AND($DS139,GC139),
IF(BD139="","Debes escribir el valor de los días de prima salarial. ",
IF( ISERR(_xlfn.NUMBERVALUE(BD139)), "El valor de los días de prima salarial debe ser un número válido. ", "")
),
""
)</f>
        <v/>
      </c>
      <c r="GF139" s="46">
        <f>IF($DS139,
IF( AND(BE139&lt;&gt;"", ISERR(_xlfn.NUMBERVALUE(BE139))), "El valor de la prima NO saliarial debe ser un número válido. ", "")
)</f>
        <v/>
      </c>
      <c r="GG139" s="46">
        <f>CONCATENATE(BF139,BG139,BH139)&lt;&gt;""</f>
        <v/>
      </c>
      <c r="GH139" s="46">
        <f>IF(AND($DS139,GG139),
IF(BF139="","Debes escribir el valor de las cesantías. ",
IF( ISERR(_xlfn.NUMBERVALUE(BF139)), "El valor de las cesantías debe ser un número válido. ", "")
),
""
)</f>
        <v/>
      </c>
      <c r="GI139" s="46">
        <f>IF(AND($DS139,GG139),
IF(BG139="","Debes escribir el % de cesantías. ",
IF( ISERR(_xlfn.NUMBERVALUE(BG139)), "El % de cesantías debe ser un número válido. ", "")
),
""
)</f>
        <v/>
      </c>
      <c r="GJ139" s="46">
        <f>IF(AND($DS139,GG139),
IF(BH139="","Debes escribir el valor de intereses de cesantías. ",
IF( ISERR(_xlfn.NUMBERVALUE(BH139)), "El valor de intereses de cesantías debe ser un número válido. ", "")
),
""
)</f>
        <v/>
      </c>
      <c r="GK139" s="46">
        <f>CONCATENATE(BI139,BJ139,BK139)&lt;&gt;""</f>
        <v/>
      </c>
      <c r="GL139" s="46">
        <f>IF(AND($DS139,GK139),
IF(BI139="","Debes escribir el número de días de incapacidad. ",
IF( IFERROR(INT(BI139),1.1) &lt;&gt; IFERROR(_xlfn.NUMBERVALUE(BI139),1), "La cantidad de días de incapacidad debe ser un número entero. ", "")
),
""
)</f>
        <v/>
      </c>
      <c r="GM139" s="46">
        <f>IF(AND($DS139,GK139),
IF(BJ139="","Debes escribir el tipo de incapacidad. ",
IF(_xlfn.IFNA(VLOOKUP(BJ139,TIPO_DE_INCAPACIDAD,1,FALSE),-1)=-1,"El tipo de incapacidad es inválida (por favor seleccionarlo de la lista). ","")
),
""
)</f>
        <v/>
      </c>
      <c r="GN139" s="46">
        <f>IF(AND($DS139,GK139),
IF(BK139="","Debes escribir el valor de la incapacidad. ",
IF( ISERR(_xlfn.NUMBERVALUE(BK139)), "El valor de la incapacidad debe ser un número válido. ", "")
),
""
)</f>
        <v/>
      </c>
      <c r="GO139" s="46">
        <f>CONCATENATE(BL139,BM139)&lt;&gt;""</f>
        <v/>
      </c>
      <c r="GP139" s="46">
        <f>IF(AND($DS139,GO139),
IF(BL139="","Debes escribir el número de días de licencia de maternidad o paternidad. ",
IF( IFERROR(INT(BL139),1.1) &lt;&gt; IFERROR(_xlfn.NUMBERVALUE(BL139),1), "La cantidad de días de licencia de maternidad o paternidad debe ser un número entero. ", "")
),
""
)</f>
        <v/>
      </c>
      <c r="GQ139" s="46">
        <f>IF(AND($DS139,GO139),
IF(BM139="","Debes escribir el valor de la licencia de maternidad o paternidad. ",
IF( ISERR(_xlfn.NUMBERVALUE(BM139)), "El valor de la licencia de maternidad o paternidad debe ser un número válido. ", "")
),
""
)</f>
        <v/>
      </c>
      <c r="GR139" s="46">
        <f>CONCATENATE(BN139,BO139)&lt;&gt;""</f>
        <v/>
      </c>
      <c r="GS139" s="46">
        <f>IF(AND($DS139,GR139),
IF(BN139="","Debes escribir el número de días de licencia remunerada. ",
IF( IFERROR(INT(BN139),1.1) &lt;&gt; IFERROR(_xlfn.NUMBERVALUE(BN139),1), "La cantidad de días de licencia remunerada debe ser un número entero. ", "")
),
""
)</f>
        <v/>
      </c>
      <c r="GT139" s="46">
        <f>IF(AND($DS139,GR139),
IF(BO139="","Debes escribir el valor de la licencia remunerada. ",
IF( ISERR(_xlfn.NUMBERVALUE(BO139)), "El valor de la licencia remunerada debe ser un número válido. ", "")
),
""
)</f>
        <v/>
      </c>
      <c r="GU139" s="46">
        <f>IF($DS139,
IF( AND(BP139&lt;&gt;"", ISERR(_xlfn.NUMBERVALUE(BP139))), "El valor de la licencia NO remunerada debe ser un número válido. ", "")
)</f>
        <v/>
      </c>
      <c r="GV139" s="46">
        <f>IF($DS139,
IF( AND(BQ139&lt;&gt;"", ISERR(_xlfn.NUMBERVALUE(BQ139))), "El valor de auxilios salariales debe ser un número válido. ", "")
)</f>
        <v/>
      </c>
      <c r="GW139" s="46">
        <f>IF($DS139,
IF( AND(BR139&lt;&gt;"", ISERR(_xlfn.NUMBERVALUE(BR139))), "El valor de auxilios NO salariales debe ser un número válido. ", "")
)</f>
        <v/>
      </c>
      <c r="GX139" s="46">
        <f>IF($DS139,
IF( AND(BS139&lt;&gt;"", ISERR(_xlfn.NUMBERVALUE(BS139))), "El valor de bonos salariales debe ser un número válido. ", "")
)</f>
        <v/>
      </c>
      <c r="GY139" s="46">
        <f>IF($DS139,
IF( AND(BT139&lt;&gt;"", ISERR(_xlfn.NUMBERVALUE(BT139))), "El valor de bonos NO salariales debe ser un número válido. ", "")
)</f>
        <v/>
      </c>
      <c r="GZ139" s="46">
        <f>IF($DS139,
IF( AND(BU139&lt;&gt;"", ISERR(_xlfn.NUMBERVALUE(BU139))), "El valor de bonos salariales de alimentación debe ser un número válido. ", "")
)</f>
        <v/>
      </c>
      <c r="HA139" s="46">
        <f>IF($DS139,
IF( AND(BV139&lt;&gt;"", ISERR(_xlfn.NUMBERVALUE(BV139))), "El valor de bonos NO salariales de alimentación debe ser un número válido. ", "")
)</f>
        <v/>
      </c>
      <c r="HB139" s="46">
        <f>IF($DS139,
IF( AND(BW139&lt;&gt;"", ISERR(_xlfn.NUMBERVALUE(BW139))), "El valor de bonificaciones salariales debe ser un número válido. ", "")
)</f>
        <v/>
      </c>
      <c r="HC139" s="46">
        <f>IF($DS139,
IF( AND(BX139&lt;&gt;"", ISERR(_xlfn.NUMBERVALUE(BX139))), "El valor de bonificaciones NO salariales debe ser un número válido. ", "")
)</f>
        <v/>
      </c>
      <c r="HD139" s="46">
        <f>IF($DS139,
IF( AND(BY139&lt;&gt;"", ISERR(_xlfn.NUMBERVALUE(BY139))), "El valor de compensaciones ordinarias debe ser un número válido. ", "")
)</f>
        <v/>
      </c>
      <c r="HE139" s="46">
        <f>IF($DS139,
IF( AND(BZ139&lt;&gt;"", ISERR(_xlfn.NUMBERVALUE(BZ139))), "El valor de compensaciones extraordinarias debe ser un número válido. ", "")
)</f>
        <v/>
      </c>
      <c r="HF139" s="46">
        <f>IF($DS139,
IF( AND(CA139&lt;&gt;"", ISERR(_xlfn.NUMBERVALUE(CA139))), "El valor de comisiones debe ser un número válido. ", "")
)</f>
        <v/>
      </c>
      <c r="HG139" s="46">
        <f>IF($DS139,
IF( AND(CB139&lt;&gt;"", ISERR(_xlfn.NUMBERVALUE(CB139))), "El valor de ausencia por huega debe ser un número válido. ", "")
)</f>
        <v/>
      </c>
      <c r="HH139" s="46">
        <f>IF($DS139,
IF( AND(CC139&lt;&gt;"", ISERR(_xlfn.NUMBERVALUE(CC139))), "El valor de anticipos debe ser un número válido. ", "")
)</f>
        <v/>
      </c>
      <c r="HI139" s="46">
        <f>IF($DS139,
IF( AND(CD139&lt;&gt;"", ISERR(_xlfn.NUMBERVALUE(CD139))), "El valor de pagos a terceros debe ser un número válido. ", "")
)</f>
        <v/>
      </c>
      <c r="HJ139" s="46">
        <f>IF($DS139,
IF( AND(CE139&lt;&gt;"", ISERR(_xlfn.NUMBERVALUE(CE139))), "El valor de dotación debe ser un número válido. ", "")
)</f>
        <v/>
      </c>
      <c r="HK139" s="46">
        <f>IF($DS139,
IF( AND(CF139&lt;&gt;"", ISERR(_xlfn.NUMBERVALUE(CF139))), "El valor de apoyo sostenibilidad debe ser un número válido. ", "")
)</f>
        <v/>
      </c>
      <c r="HL139" s="46">
        <f>IF($DS139,
IF( AND(CG139&lt;&gt;"", ISERR(_xlfn.NUMBERVALUE(CG139))), "El valor de teletrabajo debe ser un número válido. ", "")
)</f>
        <v/>
      </c>
      <c r="HM139" s="46">
        <f>IF($DS139,
IF( AND(CH139&lt;&gt;"", ISERR(_xlfn.NUMBERVALUE(CH139))), "El valor de bonificación de retiro debe ser un número válido. ", "")
)</f>
        <v/>
      </c>
      <c r="HN139" s="46">
        <f>IF($DS139,
IF( AND(CI139&lt;&gt;"", ISERR(_xlfn.NUMBERVALUE(CI139))), "El valor de indemnización de retiro debe ser un número válido. ", "")
)</f>
        <v/>
      </c>
      <c r="HO139" s="46">
        <f>IF($DS139,
IF( AND(CJ139&lt;&gt;"", ISERR(_xlfn.NUMBERVALUE(CJ139))), "El valor de reintegros debe ser un número válido. ", "")
)</f>
        <v/>
      </c>
      <c r="HP139" s="46">
        <f>CONCATENATE(CK139,CL139,CM139)&lt;&gt;""</f>
        <v/>
      </c>
      <c r="HQ139" s="46">
        <f>IF(AND($DS139,HP139),
IF(CK139="","Debes escribir la descripción de otro concepto no categorizado. ",""),
""
)</f>
        <v/>
      </c>
      <c r="HR139" s="46">
        <f>IF(AND($DS139,HP139),
IF(CONCATENATE(CL139,CM139)="","Debes escribir al menos un valor de concepto no categorizado (salarial o no salarial). ",
IF(ISERR(_xlfn.NUMBERVALUE(CL139)),"El valor salarial concepto no categorizado debe ser un número válido. ","")
),
""
)</f>
        <v/>
      </c>
      <c r="HS139" s="46">
        <f>IF(AND($DS139,HP139),
IF(CONCATENATE(CL139,CM139)="","Debes escribir al menos un valor de concepto no categorizado (salarial o no salarial). ",
IF(ISERR(_xlfn.NUMBERVALUE(CM139)),"El valor NO salarial concepto no categorizado debe ser un número válido. ","")
),
""
)</f>
        <v/>
      </c>
      <c r="HT139" s="46">
        <f>IF($DS139,
IF(CN139="","Debes escribir el porcentaje del aporte a salud. ",
IF( ISERR(_xlfn.NUMBERVALUE(CN139)), "El valor del porcentaje del aporte a salud debe ser un número válido. ", "")
)
)</f>
        <v/>
      </c>
      <c r="HU139" s="46">
        <f>IF($DS139,
IF(CO139="","Debes escribir el valor del aporte a salud. ",
IF( ISERR(_xlfn.NUMBERVALUE(CO139)), "El valor del aporte a salud debe ser un número válido. ", "")
)
)</f>
        <v/>
      </c>
      <c r="HV139" s="46">
        <f>IF($DS139,
IF( AND(CP139&lt;&gt;"", ISERR(_xlfn.NUMBERVALUE(CP139))), "El valor plan complementario debe ser un número válido. ", "")
)</f>
        <v/>
      </c>
      <c r="HW139" s="46">
        <f>IF($DS139,
IF(CQ139="","Debes escribir el porcentaje del aporte a pensión. ",
IF( ISERR(_xlfn.NUMBERVALUE(CQ139)), "El valor del porcentaje del aporte a pensión debe ser un número válido. ", "")
)
)</f>
        <v/>
      </c>
      <c r="HX139" s="46">
        <f>IF($DS139,
IF(CR139="","Debes escribir el valor del aporte a pensión. ",
IF( ISERR(_xlfn.NUMBERVALUE(CR139)), "El valor del aporte a salud debe ser un número válido. ", "")
)
)</f>
        <v/>
      </c>
      <c r="HY139" s="46">
        <f>IF($DS139,
IF( AND(CS139&lt;&gt;"", ISERR(_xlfn.NUMBERVALUE(CS139))), "El valor pensión voluntaria debe ser un número válido. ", "")
)</f>
        <v/>
      </c>
      <c r="HZ139" s="46">
        <f>CONCATENATE(CT139,CU139,CV139,CW139)&lt;&gt;""</f>
        <v/>
      </c>
      <c r="IA139" s="46">
        <f>IF(AND($DS139,HZ139),
IF(CT139="","Debes escribir el % del fondo de seguridad pensional. ",
IF( ISERR(_xlfn.NUMBERVALUE(CT139)), "El % del fondo de seguridad debe ser un número válido. ", "")
),
""
)</f>
        <v/>
      </c>
      <c r="IB139" s="46">
        <f>IF(AND($DS139,HZ139),
IF(CU139="","Debes escribir el valor del aporte al fondo de solidaridad pensional. ",
IF( ISERR(_xlfn.NUMBERVALUE(CU139)), "El valor del aporte al fondo de solidaridad pensional debe ser un número válido. ", "")
),
""
)</f>
        <v/>
      </c>
      <c r="IC139" s="46">
        <f>IF(AND($DS139,HZ139),
IF(CV139="","Debes escribir el % del fondo de subsistencia. ",
IF( ISERR(_xlfn.NUMBERVALUE(CV139)), "El % del fondo de subsistencia debe ser un número válido. ", "")
),
""
)</f>
        <v/>
      </c>
      <c r="ID139" s="46">
        <f>IF(AND($DS139,HZ139),
IF(CW139="","Debes escribir el valor del fondo de subsistencia. ",
IF( ISERR(_xlfn.NUMBERVALUE(CW139)), "El valor del fondo de subsistencia debe ser un número válido. ", "")
),
""
)</f>
        <v/>
      </c>
      <c r="IE139" s="46">
        <f>CONCATENATE(CX139,CY139)&lt;&gt;""</f>
        <v/>
      </c>
      <c r="IF139" s="46">
        <f>IF(AND($DS139,IE139),
IF(CX139="","Debes escribir el % de sindicato. ",
IF( ISERR(_xlfn.NUMBERVALUE(CX139)), "El % de sindicato debe ser un número válido. ", "")
),
""
)</f>
        <v/>
      </c>
      <c r="IG139" s="46">
        <f>IF(AND($DS139,IE139),
IF(CY139="","Debes escribir el valor del sindicato. ",
IF( ISERR(_xlfn.NUMBERVALUE(CY139)), "El valor del sindicato debe ser un número válido. ", "")
),
""
)</f>
        <v/>
      </c>
      <c r="IH139" s="46">
        <f>IF($DS139,
IF( AND(CZ139&lt;&gt;"", ISERR(_xlfn.NUMBERVALUE(CZ139))), "El valor de sanción pública debe ser un número válido. ", "")
)</f>
        <v/>
      </c>
      <c r="II139" s="46">
        <f>IF($DS139,
IF( AND(DA139&lt;&gt;"", ISERR(_xlfn.NUMBERVALUE(DA139))), "El valor de sanción privada debe ser un número válido. ", "")
)</f>
        <v/>
      </c>
      <c r="IJ139" s="46">
        <f>CONCATENATE(DB139,DC139)&lt;&gt;""</f>
        <v/>
      </c>
      <c r="IK139" s="46">
        <f>IF(AND($DS139,IJ139),
IF(DB139="","Debes escribir la descripción de libranza. ",""),
""
)</f>
        <v/>
      </c>
      <c r="IL139" s="46">
        <f>IF(AND($DS139,IJ139),
IF(DC139="","Debes escribir la cuota libranza. ",
IF(ISERR(_xlfn.NUMBERVALUE(DC139)),"El valor de la cuota libranza debe ser un número válido. ","")
),
""
)</f>
        <v/>
      </c>
      <c r="IM139" s="46">
        <f>IF($DS139,
IF( AND(DD139&lt;&gt;"", ISERR(_xlfn.NUMBERVALUE(DD139))), "El valor de pagos a terceros debe ser un número válido. ", "")
)</f>
        <v/>
      </c>
      <c r="IN139" s="46">
        <f>IF($DS139,
IF( AND(DE139&lt;&gt;"", ISERR(_xlfn.NUMBERVALUE(DE139))), "El valor de anticipos debe ser un número válido. ", "")
)</f>
        <v/>
      </c>
      <c r="IO139" s="46">
        <f>IF($DS139,
IF( AND(DF139&lt;&gt;"", ISERR(_xlfn.NUMBERVALUE(DF139))), "El valor de AFC debe ser un número válido. ", "")
)</f>
        <v/>
      </c>
      <c r="IP139" s="46">
        <f>IF($DS139,
IF( AND(DG139&lt;&gt;"", ISERR(_xlfn.NUMBERVALUE(DG139))), "El valor de rete-fuente debe ser un número válido. ", "")
)</f>
        <v/>
      </c>
      <c r="IQ139" s="46">
        <f>IF($DS139,
IF( AND(DH139&lt;&gt;"", ISERR(_xlfn.NUMBERVALUE(DH139))), "El valor de cooperativa de trabajo debe ser un número válido. ", "")
)</f>
        <v/>
      </c>
      <c r="IR139" s="46">
        <f>IF($DS139,
IF( AND(DI139&lt;&gt;"", ISERR(_xlfn.NUMBERVALUE(DI139))), "El valor de embargo fiscal debe ser un número válido. ", "")
)</f>
        <v/>
      </c>
      <c r="IS139" s="46">
        <f>IF($DS139,
IF( AND(DJ139&lt;&gt;"", ISERR(_xlfn.NUMBERVALUE(DJ139))), "El valor de educación debe ser un número válido. ", "")
)</f>
        <v/>
      </c>
      <c r="IT139" s="46">
        <f>IF($DS139,
IF( AND(DK139&lt;&gt;"", ISERR(_xlfn.NUMBERVALUE(DK139))), "El valor de reintegro debe ser un número válido. ", "")
)</f>
        <v/>
      </c>
      <c r="IU139" s="46">
        <f>IF($DS139,
IF( AND(DL139&lt;&gt;"", ISERR(_xlfn.NUMBERVALUE(DL139))), "El valor de deuda debe ser un número válido. ", "")
)</f>
        <v/>
      </c>
      <c r="IV139" s="46">
        <f>IF($DS139,
IF( AND(DM139&lt;&gt;"", ISERR(_xlfn.NUMBERVALUE(DM139))), "El valor de otras deducciones debe ser un número válido. ", "")
)</f>
        <v/>
      </c>
      <c r="IW139" s="46">
        <f>IF($DS139,
IF(DN139="","Debes escribir el valor de los devengos totales. ",
IF( ISERR(_xlfn.NUMBERVALUE(DN139)), "El valor de los devengos totales debe ser un número válido. ", "")
)
)</f>
        <v/>
      </c>
      <c r="IX139" s="46">
        <f>IF($DS139,
IF(DO139="","Debes escribir el valor de las deducciones totales. ",
IF( ISERR(_xlfn.NUMBERVALUE(DO139)), "El valor de las deducciones totales debe ser un número válido. ", "")
)
)</f>
        <v/>
      </c>
      <c r="IY139" s="46">
        <f>IF($DS139,
IF(DP139="","Debes escribir el valor del salario total. ",
IF( ISERR(_xlfn.NUMBERVALUE(DP139)), "El valor del salario total debe ser un número válido. ", "")
)
)</f>
        <v/>
      </c>
    </row>
    <row r="140">
      <c r="B140" s="48" t="n">
        <v>128</v>
      </c>
      <c r="C140" s="61">
        <f>IF(AND(DS140,DP140&lt;&gt;""),
IF(DQ140="","OK","Error"),
""
)</f>
        <v/>
      </c>
      <c r="D140" s="53" t="n"/>
      <c r="E140" s="52" t="n"/>
      <c r="F140" s="112" t="n"/>
      <c r="G140" s="52" t="n"/>
      <c r="H140" s="53" t="n"/>
      <c r="I140" s="52" t="n"/>
      <c r="J140" s="52" t="n"/>
      <c r="K140" s="53" t="n"/>
      <c r="L140" s="55" t="n"/>
      <c r="M140" s="108" t="n"/>
      <c r="N140" s="56" t="n"/>
      <c r="O140" s="52" t="n"/>
      <c r="P140" s="52" t="n"/>
      <c r="Q140" s="52" t="n"/>
      <c r="R140" s="52" t="n"/>
      <c r="S140" s="52" t="n"/>
      <c r="T140" s="53" t="n"/>
      <c r="U140" s="52" t="n"/>
      <c r="V140" s="52" t="n"/>
      <c r="W140" s="55" t="n"/>
      <c r="X140" s="55" t="n"/>
      <c r="Y140" s="52" t="n"/>
      <c r="Z140" s="55" t="n"/>
      <c r="AA140" s="52" t="n"/>
      <c r="AB140" s="53" t="n"/>
      <c r="AC140" s="53" t="n"/>
      <c r="AD140" s="53" t="n"/>
      <c r="AE140" s="177" t="n"/>
      <c r="AF140" s="113" t="n"/>
      <c r="AG140" s="177" t="n"/>
      <c r="AH140" s="178" t="n"/>
      <c r="AI140" s="178" t="n"/>
      <c r="AJ140" s="178" t="n"/>
      <c r="AK140" s="114" t="n"/>
      <c r="AL140" s="178" t="n"/>
      <c r="AM140" s="114" t="n"/>
      <c r="AN140" s="178" t="n"/>
      <c r="AO140" s="114" t="n"/>
      <c r="AP140" s="178" t="n"/>
      <c r="AQ140" s="114" t="n"/>
      <c r="AR140" s="178" t="n"/>
      <c r="AS140" s="114" t="n"/>
      <c r="AT140" s="178" t="n"/>
      <c r="AU140" s="114" t="n"/>
      <c r="AV140" s="178" t="n"/>
      <c r="AW140" s="114" t="n"/>
      <c r="AX140" s="178" t="n"/>
      <c r="AY140" s="114" t="n"/>
      <c r="AZ140" s="178" t="n"/>
      <c r="BA140" s="114" t="n"/>
      <c r="BB140" s="178" t="n"/>
      <c r="BC140" s="114" t="n"/>
      <c r="BD140" s="178" t="n"/>
      <c r="BE140" s="178" t="n"/>
      <c r="BF140" s="178" t="n"/>
      <c r="BG140" s="59" t="n"/>
      <c r="BH140" s="178" t="n"/>
      <c r="BI140" s="114" t="n"/>
      <c r="BJ140" s="53" t="n"/>
      <c r="BK140" s="178" t="n"/>
      <c r="BL140" s="114" t="n"/>
      <c r="BM140" s="178" t="n"/>
      <c r="BN140" s="114" t="n"/>
      <c r="BO140" s="178" t="n"/>
      <c r="BP140" s="178" t="n"/>
      <c r="BQ140" s="178" t="n"/>
      <c r="BR140" s="178" t="n"/>
      <c r="BS140" s="178" t="n"/>
      <c r="BT140" s="178" t="n"/>
      <c r="BU140" s="178" t="n"/>
      <c r="BV140" s="178" t="n"/>
      <c r="BW140" s="178" t="n"/>
      <c r="BX140" s="178" t="n"/>
      <c r="BY140" s="178" t="n"/>
      <c r="BZ140" s="178" t="n"/>
      <c r="CA140" s="178" t="n"/>
      <c r="CB140" s="178" t="n"/>
      <c r="CC140" s="178" t="n"/>
      <c r="CD140" s="178" t="n"/>
      <c r="CE140" s="178" t="n"/>
      <c r="CF140" s="178" t="n"/>
      <c r="CG140" s="178" t="n"/>
      <c r="CH140" s="178" t="n"/>
      <c r="CI140" s="178" t="n"/>
      <c r="CJ140" s="178" t="n"/>
      <c r="CK140" s="53" t="n"/>
      <c r="CL140" s="178" t="n"/>
      <c r="CM140" s="178" t="n"/>
      <c r="CN140" s="60" t="n"/>
      <c r="CO140" s="177" t="n"/>
      <c r="CP140" s="178" t="n"/>
      <c r="CQ140" s="60" t="n"/>
      <c r="CR140" s="177" t="n"/>
      <c r="CS140" s="178" t="n"/>
      <c r="CT140" s="59" t="n"/>
      <c r="CU140" s="178" t="n"/>
      <c r="CV140" s="59" t="n"/>
      <c r="CW140" s="178" t="n"/>
      <c r="CX140" s="59" t="n"/>
      <c r="CY140" s="178" t="n"/>
      <c r="CZ140" s="178" t="n"/>
      <c r="DA140" s="178" t="n"/>
      <c r="DB140" s="53" t="n"/>
      <c r="DC140" s="178" t="n"/>
      <c r="DD140" s="178" t="n"/>
      <c r="DE140" s="178" t="n"/>
      <c r="DF140" s="178" t="n"/>
      <c r="DG140" s="178" t="n"/>
      <c r="DH140" s="178" t="n"/>
      <c r="DI140" s="178" t="n"/>
      <c r="DJ140" s="178" t="n"/>
      <c r="DK140" s="178" t="n"/>
      <c r="DL140" s="178" t="n"/>
      <c r="DM140" s="178" t="n"/>
      <c r="DN140" s="177" t="n"/>
      <c r="DO140" s="177" t="n"/>
      <c r="DP140" s="177" t="n"/>
      <c r="DQ140" s="76">
        <f>IF(AND(DS140,DP140&lt;&gt;""),
CONCATENATE(DT140,DU140,DV140,DW140,DX140,DY140,DZ140,EA140,EB140,EC140,ED140,EE140,EF140,EG140,EH140,EI140,EJ140,EK140,EL140,EM140,EN140,EO140,EP140,EQ140,ES140,ET140,EU140,EV140,EW140,EX140,EY140,EZ140,FA140,FC140,FD140,FF140,FG140,FI140,FJ140,FL140,FM140,FO140,FP140,FR140,FS140,FU140,FV140,FX140,FY140,GA140,GB140,GD140,GE140,GF140,GH140,GI140,GJ140,GL140,GM140,GN140,GP140,GQ140,GS140,GT140,GU140,GV140,GW140,GX140,GY140,GZ140,HA140,HB140,HC140,HD140,HE140,HF140,HG140,HH140,HI140,HJ140,HK140,HL140,HM140,HN140,HO140,HQ140,HR140,HS140,HT140,HU140,HV140,HW140,HX140,HY140,IA140,IB140,IC140,ID140,IF140,IG140,IH140,II140,IK140,IL140,IM140,IN140,IO140,IP140,IQ140,IR140,IS140,IT140,IU140,IV140,IW140,IX140,IY140,IZ140),
""
)</f>
        <v/>
      </c>
      <c r="DR140" s="53" t="n"/>
      <c r="DS140" s="46">
        <f>CONCATENATE(D140,$E140,$F140,$G140,H140,$I140,$J140,K140,$L140,$M140,N140,$O140,$P140,$Q140,$R140,$S140,T140,$U140,$V140,$W140,$X140,$Y140,$Z140,$AA140,AB140,AC140,AD140,$AE140,$AF140,$AG140,AH140,AI140,AJ140,AK140,AL140,AM140,AN140,AO140,AP140,AQ140,AR140,AS140,AT140,AU140,AV140,AW140,AX140,AY140,AZ140,BA140,BB140,BC140,BD140,BE140,BF140,BG140,BH140,BI140,BJ140,BK140,BL140,BM140,BN140,BO140,BP140,BQ140,BR140,BS140,BT140,BU140,BV140,BW140,BX140,BY140,BZ140,CA140,CB140,CC140,CD140,CE140,CF140,CG140,CH140,CI140,CJ140,CK140,CL140,CM140,$CN140,$CO140,CP140,$CQ140,$CR140,CS140,CT140,CU140,CV140,CW140,CX140,CY140,CZ140,DA140,DB140,DC140,DD140,DE140,DF140,DG140,DH140,DI140,DJ140,DK140,DL140,DM140,$DN140,$DO140,$DP140,DR140)&lt;&gt;""</f>
        <v/>
      </c>
      <c r="DT140" s="46">
        <f>IF(AND($DS140,$E$4&lt;&gt;""),
IF(LEFT($E$4,2) = "1.",
IF(D140&lt;&gt;"","El CUNE sólo se envía en operaciones de novedad o ajuste. ",""),
IF(D140="","Debes escribir un CUNE válido para realizar operaciones de novedad o ajuste. ","")),
""
)</f>
        <v/>
      </c>
      <c r="DU140" s="46">
        <f>IF($DS140,
IF(E140="","Debes seleccionar el tipo de documento del empleado. ",
IF(_xlfn.IFNA(VLOOKUP(E140,TIPO_DE_DOCUMENTO,1,FALSE),-1)=-1,"El tipo de documento no es válido (por favor seleccionarlo de la lista). ","")
)
)</f>
        <v/>
      </c>
      <c r="DV140" s="46">
        <f>IF($DS140,
IF(F140="","Debes escribir el número de documento del empleado. ","")
)</f>
        <v/>
      </c>
      <c r="DW140" s="46">
        <f>IF($DS140,
IF(G140="","Debes escribir el primer nombre del empleado. ","")
)</f>
        <v/>
      </c>
      <c r="DY140" s="46">
        <f>IF($DS140,
IF(I140="","Debes escribir el primer apellido del empleado. ","")
)</f>
        <v/>
      </c>
      <c r="DZ140" s="46">
        <f>IF($DS140,
IF(J140="","Debes escribir el segundo apellido del empleado. ","")
)</f>
        <v/>
      </c>
      <c r="EB140" s="46">
        <f>IF($DS140,
IF(L140="","Debes escribir la fecha de ingreso del empleado. ",
IF(ISERR(DATE(YEAR(L140),MONTH(L140),DAY(L140))), "El valor ingresado en fecha de ingreso no tiene un formato válido. ","")
)
)</f>
        <v/>
      </c>
      <c r="EC140" s="46">
        <f>IF($DS140,
IF(M140="","Debes escribir el tiempo laborado. ",
IF( IFERROR(INT(M140),1.1) &lt;&gt; IFERROR(_xlfn.NUMBERVALUE(M140),1), "El valor de los días trabajados debe ser un número entero. ", "")
)
)</f>
        <v/>
      </c>
      <c r="ED140" s="46">
        <f>IF($DS140,
IF( AND(N140&lt;&gt;"", ISERR(DATE(YEAR(N140),MONTH(N140),DAY(N140))) ), "El valor ingresado en fecha de ingreso no tiene un formato válido. ",
IF( AND(N140&lt;&gt;"", $E$6&lt;&gt;"", DATE(YEAR(N140), MONTH(N140), 1) &lt;&gt; IFERROR(DATE(MID($E$6, 1, 4), MID($E$6, 6, 2),1), "1/1/1900") ), "La fecha de retiro debe estar dentro del período liquidado. ", "")
)
)</f>
        <v/>
      </c>
      <c r="EE140" s="46">
        <f>IF($DS140,
IF(O140="","Debes seleccionar el tipo de trabajador. ",
IF(_xlfn.IFNA(VLOOKUP(O140,TIPO_DE_TRABAJADOR,1,FALSE),-1)=-1,"El tipo de trabajador no es válido (por favor seleccionarlo de la lista). ","")
)
)</f>
        <v/>
      </c>
      <c r="EF140" s="46">
        <f>IF($DS140,
IF(P140="","Debes seleccionar si es un trabajador dependiente pensionado por vejez. ",
IF(_xlfn.IFNA(VLOOKUP(P140,SUBTIPO_DE_TRABAJADOR,1,FALSE),-1)=-1,"El tipo de trabajador dependiente pensionado por vejez no es válido (por favor seleccionarlo de la lista). ","")
)
)</f>
        <v/>
      </c>
      <c r="EG140" s="46">
        <f>IF($DS140,
IF(Q140="","Debes seleccionar el tipo de contrato del trabajador. ",
IF(_xlfn.IFNA(VLOOKUP(Q140,TIPO_DE_CONTRATO,1,FALSE),-1)=-1,"El tipo de contrato del trabajador no es válido (por favor seleccionarlo de la lista). ","")
)
)</f>
        <v/>
      </c>
      <c r="EH140" s="46">
        <f>IF($DS140,
IF(R140="","Debes seleccionar si es un salario integral. ",
IF(_xlfn.IFNA(VLOOKUP(R140,SI_NO,1,FALSE),-1)=-1,"Valor no válido para salario integral (por favor seleccionarlo de la lista). ","")
)
)</f>
        <v/>
      </c>
      <c r="EI140" s="46">
        <f>IF($DS140,
IF(S140="","Debes seleccionar si el trabajador realiza actividades de riesgo. ",
IF(_xlfn.IFNA(VLOOKUP(S140,SI_NO,1,FALSE),-1)=-1,"Valor no válido para actividad de alto riesgo (por favor seleccionarlo de la lista). ","")
)
)</f>
        <v/>
      </c>
      <c r="EK140" s="46">
        <f>IF($DS140,
IF(U140="","Debes escribir el código del municipio de residencia del trabajador. ",
IF(_xlfn.IFNA(VLOOKUP(U140,MUNICIPIO,1,FALSE),-1)=-1,"El municipio de residencia del trabajador es inválido (por favor seleccionarlo de la lista). ","")
)
)</f>
        <v/>
      </c>
      <c r="EL140" s="46">
        <f>IF($DS140,
IF(V140="","Debes escribir el la dirección de residendia del trabajador. ","")
)</f>
        <v/>
      </c>
      <c r="EM140" s="46">
        <f>IF($DS140,
IF(W140="","Debes escribir la fecha de inicio de la liquidación. ",
IF(ISERR(DATE(YEAR(W140),MONTH(W140),DAY(W140))),"El valor ingresado en fecha de inicio de liquidación no tiene un formato válido. ",
IF( AND($E$6&lt;&gt;"", DATE(YEAR(W140), MONTH(W140), 1) &lt;&gt; IFERROR(DATE(MID($E$6, 1, 4), MID($E$6, 6, 2),1), "1/1/1900") ), "La fecha de inicio de la liquidación debe estar dentro del período liquidado. ", "")
)
)
)</f>
        <v/>
      </c>
      <c r="EN140" s="46">
        <f>IF($DS140,
IF(X140="","Debes escribir la fecha de fin de la liquidación. ",
IF(ISERR(DATE(YEAR(X140),MONTH(X140),DAY(X140))),"El valor ingresado en fecha de fin de liquidación no tiene un formato válido. ",
IF( AND($E$6&lt;&gt;"", DATE(YEAR(X140), MONTH(X140), 1) &lt;&gt; IFERROR(DATE(MID($E$6, 1, 4), MID($E$6, 6, 2),1), "1/1/1900") ), "La fecha de fin de la liquidación debe estar dentro del período liquidado. ", "")
)
)
)</f>
        <v/>
      </c>
      <c r="EO140" s="46">
        <f>IF($DS140,
IF(Y140="","Debes escribir la frecuencia de pago del trabajador. ",
IF(_xlfn.IFNA(VLOOKUP(Y140,PERÍODO_DE_NÓMINA,1,FALSE),-1)=-1,"La frecuencia de pago es inválida (por favor seleccionarlo de la lista). ","")
)
)</f>
        <v/>
      </c>
      <c r="EP140" s="46">
        <f>IF($DS140,
IF(Z140="","Debes escribir la fecha de pago. ",
IF(ISERR(DATE(YEAR(Z140),MONTH(Z140),DAY(Z140))), "El valor ingresado en fecha de pago no tiene un formato válido. ","")
)
)</f>
        <v/>
      </c>
      <c r="EQ140" s="46">
        <f>IF($DS140,
IF(AA140="","Debes escribir el medio de pago. ",
IF(_xlfn.IFNA(VLOOKUP(AA140,MEDIOS_DE_PAGO,1,FALSE),-1)=-1,"El medio de pago es inválido (por favor seleccionarlo de la lista). ","")
)
)</f>
        <v/>
      </c>
      <c r="ER140" s="46">
        <f>OR(AA140='Tablas '!$T$4,AA140='Tablas '!$T$7,AA140='Tablas '!$T$8,AA140='Tablas '!$T$11)</f>
        <v/>
      </c>
      <c r="ES140" s="46">
        <f>IF(AND($DS140,ER140),
IF(AB140="","Debes escribir la entidad bancaria. ",""),
""
)</f>
        <v/>
      </c>
      <c r="ET140" s="46">
        <f>IF(AND($DS140,ER140),
IF(AC140="","Debes escribir el tipo de cuenta bancaria. ",
IF(_xlfn.IFNA(VLOOKUP(AC140,TIPO_DE_CUENTA,1,FALSE),-1)=-1,"El tipo de cuenta bancaria es inválida (por favor seleccionarlo de la lista). ","")
),
""
)</f>
        <v/>
      </c>
      <c r="EU140" s="46">
        <f>IF(AND($DS140,ER140),
IF(AD140="","Debes escribir el número de cuenta bancaria. ",""),
""
)</f>
        <v/>
      </c>
      <c r="EV140" s="46">
        <f>IF($DS140,
IF(AE140="","Debes escribir el valor del sueldo básico. ",
IF( ISERR(_xlfn.NUMBERVALUE(AE140)), "El valor del sueldo básico debe ser un número válido. ", "")
)
)</f>
        <v/>
      </c>
      <c r="EW140" s="46">
        <f>IF($DS140,
IF(AF140="","Debes escribir el número de días trabajados. ",
IF( IFERROR(INT(AF140),1.1) &lt;&gt; IFERROR(_xlfn.NUMBERVALUE(AF140),1), "La cantidad de días trabajados debe ser un número entero. ", "")
)
)</f>
        <v/>
      </c>
      <c r="EX140" s="46">
        <f>IF($DS140,
IF(AG140="","Debes escribir el valor del sueldo trabajado. ",
IF( ISERR(_xlfn.NUMBERVALUE(AG140)), "El valor del sueldo trabajado debe ser un número válido. ", "")
)
)</f>
        <v/>
      </c>
      <c r="EY140" s="46">
        <f>IF($DS140,
IF( AND(AH140&lt;&gt;"", ISERR(_xlfn.NUMBERVALUE(AH140))), "El valor del auxilio de transporte debe ser un número válido. ", "")
)</f>
        <v/>
      </c>
      <c r="EZ140" s="46">
        <f>IF($DS140,
IF( AND(AI140&lt;&gt;"", ISERR(_xlfn.NUMBERVALUE(AI140))), "El valor de viáticos salariales debe ser un número válido. ", "")
)</f>
        <v/>
      </c>
      <c r="FA140" s="46">
        <f>IF($DS140,
IF( AND(AJ140&lt;&gt;"", ISERR(_xlfn.NUMBERVALUE(AJ140))), "El valor de viáticos NO salariales debe ser un número válido. ", "")
)</f>
        <v/>
      </c>
      <c r="FB140" s="46">
        <f>CONCATENATE(AK140,AL140)&lt;&gt;""</f>
        <v/>
      </c>
      <c r="FC140" s="46">
        <f>IF(AND($DS140,FB140),
IF(AK140="","Debes escribir el número de horas extras diurnas. ",
IF( IFERROR(INT(AK140),1.1) &lt;&gt; IFERROR(_xlfn.NUMBERVALUE(AK140),1), "La cantidad de horas extras diurnas debe ser un número entero. ", "")
),
""
)</f>
        <v/>
      </c>
      <c r="FD140" s="46">
        <f>IF(AND($DS140,FB140),
IF(AL140="","Debes escribir el valor de las horas extras diurnas. ",
IF( ISERR(_xlfn.NUMBERVALUE(AL140)), "El valor de las horas extras duirnas debe ser un número válido. ", "")
),
""
)</f>
        <v/>
      </c>
      <c r="FE140" s="46">
        <f>CONCATENATE(AM140,AN140)&lt;&gt;""</f>
        <v/>
      </c>
      <c r="FF140" s="46">
        <f>IF(AND($DS140,FE140),
IF(AM140="","Debes escribir el número de horas extras nocturnas. ",
IF( IFERROR(INT(AM140),1.1) &lt;&gt; IFERROR(_xlfn.NUMBERVALUE(AM140),1), "La cantidad de horas extras nocturnas debe ser un número entero. ", "")
),
""
)</f>
        <v/>
      </c>
      <c r="FG140" s="46">
        <f>IF(AND($DS140,FE140),
IF(AN140="","Debes escribir el valor de las horas extras nocturnas. ",
IF( ISERR(_xlfn.NUMBERVALUE(AN140)), "El valor de las horas extras nocturnas debe ser un número válido. ", "")
),
""
)</f>
        <v/>
      </c>
      <c r="FH140" s="46">
        <f>CONCATENATE(AO140,AP140)&lt;&gt;""</f>
        <v/>
      </c>
      <c r="FI140" s="46">
        <f>IF(AND($DS140,FH140),
IF(AO140="","Debes escribir el número de horas extras diurnas dominicales y festivas. ",
IF( IFERROR(INT(AO140),1.1) &lt;&gt; IFERROR(_xlfn.NUMBERVALUE(AO140),1), "La cantidad de horas extras diurnas dominicales y festivas debe ser un número entero. ", "")
),
""
)</f>
        <v/>
      </c>
      <c r="FJ140" s="46">
        <f>IF(AND($DS140,FH140),
IF(AP140="","Debes escribir el valor de las horas extras diurnas dominicales y festivas. ",
IF( ISERR(_xlfn.NUMBERVALUE(AP140)), "El valor de las horas extras diurnas dominicales y festivas debe ser un número válido. ", "")
),
""
)</f>
        <v/>
      </c>
      <c r="FK140" s="46">
        <f>CONCATENATE(AQ140,AR140)&lt;&gt;""</f>
        <v/>
      </c>
      <c r="FL140" s="46">
        <f>IF(AND($DS140,FK140),
IF(AQ140="","Debes escribir el número de horas extras nocturnas dominicales y festivas. ",
IF( IFERROR(INT(AQ140),1.1) &lt;&gt; IFERROR(_xlfn.NUMBERVALUE(AQ140),1), "La cantidad de horas extras nocturnas dominicales y festivas debe ser un número entero. ", "")
),
""
)</f>
        <v/>
      </c>
      <c r="FM140" s="46">
        <f>IF(AND($DS140,FK140),
IF(AR140="","Debes escribir el valor de las horas extras nocturnas dominicales y festivas. ",
IF( ISERR(_xlfn.NUMBERVALUE(AR140)), "El valor de las horas extras nocturnas dominicales y festivas debe ser un número válido. ", "")
),
""
)</f>
        <v/>
      </c>
      <c r="FN140" s="46">
        <f>CONCATENATE(AS140,AT140)&lt;&gt;""</f>
        <v/>
      </c>
      <c r="FO140" s="46">
        <f>IF(AND($DS140,FN140),
IF(AS140="","Debes escribir el número de horas recargo nocturno. ",
IF( IFERROR(INT(AS140),1.1) &lt;&gt; IFERROR(_xlfn.NUMBERVALUE(AS140),1), "La cantidad de horas recargo nocturno debe ser un número entero. ", "")
),
""
)</f>
        <v/>
      </c>
      <c r="FP140" s="46">
        <f>IF(AND($DS140,FN140),
IF(AT140="","Debes escribir el valor de las horas recargo nocturno. ",
IF( ISERR(_xlfn.NUMBERVALUE(AT140)), "El valor de las horas recargo nocturno debe ser un número válido. ", "")
),
""
)</f>
        <v/>
      </c>
      <c r="FQ140" s="46">
        <f>CONCATENATE(AU140,AV140)&lt;&gt;""</f>
        <v/>
      </c>
      <c r="FR140" s="46">
        <f>IF(AND($DS140,FQ140),
IF(AU140="","Debes escribir el número de horas recargo diurno dominical y festivo. ",
IF( IFERROR(INT(AU140),1.1) &lt;&gt; IFERROR(_xlfn.NUMBERVALUE(AU140),1), "La cantidad de horas recargo diurno dominical y festivo debe ser un número entero. ", "")
),
""
)</f>
        <v/>
      </c>
      <c r="FS140" s="46">
        <f>IF(AND($DS140,FQ140),
IF(AV140="","Debes escribir el valor de las horas recargo diurno dominical y festivo. ",
IF( ISERR(_xlfn.NUMBERVALUE(AV140)), "El valor de las horas recargo diurno dominical y festivo debe ser un número válido. ", "")
),
""
)</f>
        <v/>
      </c>
      <c r="FT140" s="46">
        <f>CONCATENATE(AW140,AX140)&lt;&gt;""</f>
        <v/>
      </c>
      <c r="FU140" s="46">
        <f>IF(AND($DS140,FT140),
IF(AW140="","Debes escribir el número de horas recargo nocturno dominical y festivo. ",
IF( IFERROR(INT(AW140),1.1) &lt;&gt; IFERROR(_xlfn.NUMBERVALUE(AW140),1), "La cantidad de horas recargo nocturno dominical y festivo debe ser un número entero. ", "")
),
""
)</f>
        <v/>
      </c>
      <c r="FV140" s="46">
        <f>IF(AND($DS140,FT140),
IF(AX140="","Debes escribir el valor de las horas recargo nocturno dominical y festivo. ",
IF( ISERR(_xlfn.NUMBERVALUE(AX140)), "El valor de las horas recargo nocturno dominical y festivo debe ser un número válido. ", "")
),
""
)</f>
        <v/>
      </c>
      <c r="FW140" s="46">
        <f>CONCATENATE(AY140,AZ140)&lt;&gt;""</f>
        <v/>
      </c>
      <c r="FX140" s="46">
        <f>IF(AND($DS140,FW140),
IF(AY140="","Debes escribir el número de días de vacaciones comunes. ",
IF( IFERROR(INT(AY140),1.1) &lt;&gt; IFERROR(_xlfn.NUMBERVALUE(AY140),1), "La cantidad de días de vacaciones comunes debe ser un número entero. ", "")
),
""
)</f>
        <v/>
      </c>
      <c r="FY140" s="46">
        <f>IF(AND($DS140,FW140),
IF(AZ140="","Debes escribir el valor de las vacaciones comunes. ",
IF( ISERR(_xlfn.NUMBERVALUE(AZ140)), "El valor de las vacaciones comunes debe ser un número válido. ", "")
),
""
)</f>
        <v/>
      </c>
      <c r="FZ140" s="46">
        <f>CONCATENATE(BA140,BB140)&lt;&gt;""</f>
        <v/>
      </c>
      <c r="GA140" s="46">
        <f>IF(AND($DS140,FZ140),
IF(BA140="","Debes escribir el número de días de vacaciones compensadas. ",
IF( IFERROR(INT(BA140),1.1) &lt;&gt; IFERROR(_xlfn.NUMBERVALUE(BA140),1), "La cantidad de días de vacaciones compensadas debe ser un número entero. ", "")
),
""
)</f>
        <v/>
      </c>
      <c r="GB140" s="46">
        <f>IF(AND($DS140,FZ140),
IF(BB140="","Debes escribir el valor de las vacaciones compensadas. ",
IF( ISERR(_xlfn.NUMBERVALUE(BB140)), "El valor de las vacaciones compensadas debe ser un número válido. ", "")
),
""
)</f>
        <v/>
      </c>
      <c r="GC140" s="46">
        <f>CONCATENATE(BC140,BD140)&lt;&gt;""</f>
        <v/>
      </c>
      <c r="GD140" s="46">
        <f>IF(AND($DS140,GC140),
IF(BC140="","Debes escribir el número de días de prima salarial. ",
IF( IFERROR(INT(BC140),1.1) &lt;&gt; IFERROR(_xlfn.NUMBERVALUE(BC140),1), "La cantidad de días de prima salarial debe ser un número entero. ", "")
),
""
)</f>
        <v/>
      </c>
      <c r="GE140" s="46">
        <f>IF(AND($DS140,GC140),
IF(BD140="","Debes escribir el valor de los días de prima salarial. ",
IF( ISERR(_xlfn.NUMBERVALUE(BD140)), "El valor de los días de prima salarial debe ser un número válido. ", "")
),
""
)</f>
        <v/>
      </c>
      <c r="GF140" s="46">
        <f>IF($DS140,
IF( AND(BE140&lt;&gt;"", ISERR(_xlfn.NUMBERVALUE(BE140))), "El valor de la prima NO saliarial debe ser un número válido. ", "")
)</f>
        <v/>
      </c>
      <c r="GG140" s="46">
        <f>CONCATENATE(BF140,BG140,BH140)&lt;&gt;""</f>
        <v/>
      </c>
      <c r="GH140" s="46">
        <f>IF(AND($DS140,GG140),
IF(BF140="","Debes escribir el valor de las cesantías. ",
IF( ISERR(_xlfn.NUMBERVALUE(BF140)), "El valor de las cesantías debe ser un número válido. ", "")
),
""
)</f>
        <v/>
      </c>
      <c r="GI140" s="46">
        <f>IF(AND($DS140,GG140),
IF(BG140="","Debes escribir el % de cesantías. ",
IF( ISERR(_xlfn.NUMBERVALUE(BG140)), "El % de cesantías debe ser un número válido. ", "")
),
""
)</f>
        <v/>
      </c>
      <c r="GJ140" s="46">
        <f>IF(AND($DS140,GG140),
IF(BH140="","Debes escribir el valor de intereses de cesantías. ",
IF( ISERR(_xlfn.NUMBERVALUE(BH140)), "El valor de intereses de cesantías debe ser un número válido. ", "")
),
""
)</f>
        <v/>
      </c>
      <c r="GK140" s="46">
        <f>CONCATENATE(BI140,BJ140,BK140)&lt;&gt;""</f>
        <v/>
      </c>
      <c r="GL140" s="46">
        <f>IF(AND($DS140,GK140),
IF(BI140="","Debes escribir el número de días de incapacidad. ",
IF( IFERROR(INT(BI140),1.1) &lt;&gt; IFERROR(_xlfn.NUMBERVALUE(BI140),1), "La cantidad de días de incapacidad debe ser un número entero. ", "")
),
""
)</f>
        <v/>
      </c>
      <c r="GM140" s="46">
        <f>IF(AND($DS140,GK140),
IF(BJ140="","Debes escribir el tipo de incapacidad. ",
IF(_xlfn.IFNA(VLOOKUP(BJ140,TIPO_DE_INCAPACIDAD,1,FALSE),-1)=-1,"El tipo de incapacidad es inválida (por favor seleccionarlo de la lista). ","")
),
""
)</f>
        <v/>
      </c>
      <c r="GN140" s="46">
        <f>IF(AND($DS140,GK140),
IF(BK140="","Debes escribir el valor de la incapacidad. ",
IF( ISERR(_xlfn.NUMBERVALUE(BK140)), "El valor de la incapacidad debe ser un número válido. ", "")
),
""
)</f>
        <v/>
      </c>
      <c r="GO140" s="46">
        <f>CONCATENATE(BL140,BM140)&lt;&gt;""</f>
        <v/>
      </c>
      <c r="GP140" s="46">
        <f>IF(AND($DS140,GO140),
IF(BL140="","Debes escribir el número de días de licencia de maternidad o paternidad. ",
IF( IFERROR(INT(BL140),1.1) &lt;&gt; IFERROR(_xlfn.NUMBERVALUE(BL140),1), "La cantidad de días de licencia de maternidad o paternidad debe ser un número entero. ", "")
),
""
)</f>
        <v/>
      </c>
      <c r="GQ140" s="46">
        <f>IF(AND($DS140,GO140),
IF(BM140="","Debes escribir el valor de la licencia de maternidad o paternidad. ",
IF( ISERR(_xlfn.NUMBERVALUE(BM140)), "El valor de la licencia de maternidad o paternidad debe ser un número válido. ", "")
),
""
)</f>
        <v/>
      </c>
      <c r="GR140" s="46">
        <f>CONCATENATE(BN140,BO140)&lt;&gt;""</f>
        <v/>
      </c>
      <c r="GS140" s="46">
        <f>IF(AND($DS140,GR140),
IF(BN140="","Debes escribir el número de días de licencia remunerada. ",
IF( IFERROR(INT(BN140),1.1) &lt;&gt; IFERROR(_xlfn.NUMBERVALUE(BN140),1), "La cantidad de días de licencia remunerada debe ser un número entero. ", "")
),
""
)</f>
        <v/>
      </c>
      <c r="GT140" s="46">
        <f>IF(AND($DS140,GR140),
IF(BO140="","Debes escribir el valor de la licencia remunerada. ",
IF( ISERR(_xlfn.NUMBERVALUE(BO140)), "El valor de la licencia remunerada debe ser un número válido. ", "")
),
""
)</f>
        <v/>
      </c>
      <c r="GU140" s="46">
        <f>IF($DS140,
IF( AND(BP140&lt;&gt;"", ISERR(_xlfn.NUMBERVALUE(BP140))), "El valor de la licencia NO remunerada debe ser un número válido. ", "")
)</f>
        <v/>
      </c>
      <c r="GV140" s="46">
        <f>IF($DS140,
IF( AND(BQ140&lt;&gt;"", ISERR(_xlfn.NUMBERVALUE(BQ140))), "El valor de auxilios salariales debe ser un número válido. ", "")
)</f>
        <v/>
      </c>
      <c r="GW140" s="46">
        <f>IF($DS140,
IF( AND(BR140&lt;&gt;"", ISERR(_xlfn.NUMBERVALUE(BR140))), "El valor de auxilios NO salariales debe ser un número válido. ", "")
)</f>
        <v/>
      </c>
      <c r="GX140" s="46">
        <f>IF($DS140,
IF( AND(BS140&lt;&gt;"", ISERR(_xlfn.NUMBERVALUE(BS140))), "El valor de bonos salariales debe ser un número válido. ", "")
)</f>
        <v/>
      </c>
      <c r="GY140" s="46">
        <f>IF($DS140,
IF( AND(BT140&lt;&gt;"", ISERR(_xlfn.NUMBERVALUE(BT140))), "El valor de bonos NO salariales debe ser un número válido. ", "")
)</f>
        <v/>
      </c>
      <c r="GZ140" s="46">
        <f>IF($DS140,
IF( AND(BU140&lt;&gt;"", ISERR(_xlfn.NUMBERVALUE(BU140))), "El valor de bonos salariales de alimentación debe ser un número válido. ", "")
)</f>
        <v/>
      </c>
      <c r="HA140" s="46">
        <f>IF($DS140,
IF( AND(BV140&lt;&gt;"", ISERR(_xlfn.NUMBERVALUE(BV140))), "El valor de bonos NO salariales de alimentación debe ser un número válido. ", "")
)</f>
        <v/>
      </c>
      <c r="HB140" s="46">
        <f>IF($DS140,
IF( AND(BW140&lt;&gt;"", ISERR(_xlfn.NUMBERVALUE(BW140))), "El valor de bonificaciones salariales debe ser un número válido. ", "")
)</f>
        <v/>
      </c>
      <c r="HC140" s="46">
        <f>IF($DS140,
IF( AND(BX140&lt;&gt;"", ISERR(_xlfn.NUMBERVALUE(BX140))), "El valor de bonificaciones NO salariales debe ser un número válido. ", "")
)</f>
        <v/>
      </c>
      <c r="HD140" s="46">
        <f>IF($DS140,
IF( AND(BY140&lt;&gt;"", ISERR(_xlfn.NUMBERVALUE(BY140))), "El valor de compensaciones ordinarias debe ser un número válido. ", "")
)</f>
        <v/>
      </c>
      <c r="HE140" s="46">
        <f>IF($DS140,
IF( AND(BZ140&lt;&gt;"", ISERR(_xlfn.NUMBERVALUE(BZ140))), "El valor de compensaciones extraordinarias debe ser un número válido. ", "")
)</f>
        <v/>
      </c>
      <c r="HF140" s="46">
        <f>IF($DS140,
IF( AND(CA140&lt;&gt;"", ISERR(_xlfn.NUMBERVALUE(CA140))), "El valor de comisiones debe ser un número válido. ", "")
)</f>
        <v/>
      </c>
      <c r="HG140" s="46">
        <f>IF($DS140,
IF( AND(CB140&lt;&gt;"", ISERR(_xlfn.NUMBERVALUE(CB140))), "El valor de ausencia por huega debe ser un número válido. ", "")
)</f>
        <v/>
      </c>
      <c r="HH140" s="46">
        <f>IF($DS140,
IF( AND(CC140&lt;&gt;"", ISERR(_xlfn.NUMBERVALUE(CC140))), "El valor de anticipos debe ser un número válido. ", "")
)</f>
        <v/>
      </c>
      <c r="HI140" s="46">
        <f>IF($DS140,
IF( AND(CD140&lt;&gt;"", ISERR(_xlfn.NUMBERVALUE(CD140))), "El valor de pagos a terceros debe ser un número válido. ", "")
)</f>
        <v/>
      </c>
      <c r="HJ140" s="46">
        <f>IF($DS140,
IF( AND(CE140&lt;&gt;"", ISERR(_xlfn.NUMBERVALUE(CE140))), "El valor de dotación debe ser un número válido. ", "")
)</f>
        <v/>
      </c>
      <c r="HK140" s="46">
        <f>IF($DS140,
IF( AND(CF140&lt;&gt;"", ISERR(_xlfn.NUMBERVALUE(CF140))), "El valor de apoyo sostenibilidad debe ser un número válido. ", "")
)</f>
        <v/>
      </c>
      <c r="HL140" s="46">
        <f>IF($DS140,
IF( AND(CG140&lt;&gt;"", ISERR(_xlfn.NUMBERVALUE(CG140))), "El valor de teletrabajo debe ser un número válido. ", "")
)</f>
        <v/>
      </c>
      <c r="HM140" s="46">
        <f>IF($DS140,
IF( AND(CH140&lt;&gt;"", ISERR(_xlfn.NUMBERVALUE(CH140))), "El valor de bonificación de retiro debe ser un número válido. ", "")
)</f>
        <v/>
      </c>
      <c r="HN140" s="46">
        <f>IF($DS140,
IF( AND(CI140&lt;&gt;"", ISERR(_xlfn.NUMBERVALUE(CI140))), "El valor de indemnización de retiro debe ser un número válido. ", "")
)</f>
        <v/>
      </c>
      <c r="HO140" s="46">
        <f>IF($DS140,
IF( AND(CJ140&lt;&gt;"", ISERR(_xlfn.NUMBERVALUE(CJ140))), "El valor de reintegros debe ser un número válido. ", "")
)</f>
        <v/>
      </c>
      <c r="HP140" s="46">
        <f>CONCATENATE(CK140,CL140,CM140)&lt;&gt;""</f>
        <v/>
      </c>
      <c r="HQ140" s="46">
        <f>IF(AND($DS140,HP140),
IF(CK140="","Debes escribir la descripción de otro concepto no categorizado. ",""),
""
)</f>
        <v/>
      </c>
      <c r="HR140" s="46">
        <f>IF(AND($DS140,HP140),
IF(CONCATENATE(CL140,CM140)="","Debes escribir al menos un valor de concepto no categorizado (salarial o no salarial). ",
IF(ISERR(_xlfn.NUMBERVALUE(CL140)),"El valor salarial concepto no categorizado debe ser un número válido. ","")
),
""
)</f>
        <v/>
      </c>
      <c r="HS140" s="46">
        <f>IF(AND($DS140,HP140),
IF(CONCATENATE(CL140,CM140)="","Debes escribir al menos un valor de concepto no categorizado (salarial o no salarial). ",
IF(ISERR(_xlfn.NUMBERVALUE(CM140)),"El valor NO salarial concepto no categorizado debe ser un número válido. ","")
),
""
)</f>
        <v/>
      </c>
      <c r="HT140" s="46">
        <f>IF($DS140,
IF(CN140="","Debes escribir el porcentaje del aporte a salud. ",
IF( ISERR(_xlfn.NUMBERVALUE(CN140)), "El valor del porcentaje del aporte a salud debe ser un número válido. ", "")
)
)</f>
        <v/>
      </c>
      <c r="HU140" s="46">
        <f>IF($DS140,
IF(CO140="","Debes escribir el valor del aporte a salud. ",
IF( ISERR(_xlfn.NUMBERVALUE(CO140)), "El valor del aporte a salud debe ser un número válido. ", "")
)
)</f>
        <v/>
      </c>
      <c r="HV140" s="46">
        <f>IF($DS140,
IF( AND(CP140&lt;&gt;"", ISERR(_xlfn.NUMBERVALUE(CP140))), "El valor plan complementario debe ser un número válido. ", "")
)</f>
        <v/>
      </c>
      <c r="HW140" s="46">
        <f>IF($DS140,
IF(CQ140="","Debes escribir el porcentaje del aporte a pensión. ",
IF( ISERR(_xlfn.NUMBERVALUE(CQ140)), "El valor del porcentaje del aporte a pensión debe ser un número válido. ", "")
)
)</f>
        <v/>
      </c>
      <c r="HX140" s="46">
        <f>IF($DS140,
IF(CR140="","Debes escribir el valor del aporte a pensión. ",
IF( ISERR(_xlfn.NUMBERVALUE(CR140)), "El valor del aporte a salud debe ser un número válido. ", "")
)
)</f>
        <v/>
      </c>
      <c r="HY140" s="46">
        <f>IF($DS140,
IF( AND(CS140&lt;&gt;"", ISERR(_xlfn.NUMBERVALUE(CS140))), "El valor pensión voluntaria debe ser un número válido. ", "")
)</f>
        <v/>
      </c>
      <c r="HZ140" s="46">
        <f>CONCATENATE(CT140,CU140,CV140,CW140)&lt;&gt;""</f>
        <v/>
      </c>
      <c r="IA140" s="46">
        <f>IF(AND($DS140,HZ140),
IF(CT140="","Debes escribir el % del fondo de seguridad pensional. ",
IF( ISERR(_xlfn.NUMBERVALUE(CT140)), "El % del fondo de seguridad debe ser un número válido. ", "")
),
""
)</f>
        <v/>
      </c>
      <c r="IB140" s="46">
        <f>IF(AND($DS140,HZ140),
IF(CU140="","Debes escribir el valor del aporte al fondo de solidaridad pensional. ",
IF( ISERR(_xlfn.NUMBERVALUE(CU140)), "El valor del aporte al fondo de solidaridad pensional debe ser un número válido. ", "")
),
""
)</f>
        <v/>
      </c>
      <c r="IC140" s="46">
        <f>IF(AND($DS140,HZ140),
IF(CV140="","Debes escribir el % del fondo de subsistencia. ",
IF( ISERR(_xlfn.NUMBERVALUE(CV140)), "El % del fondo de subsistencia debe ser un número válido. ", "")
),
""
)</f>
        <v/>
      </c>
      <c r="ID140" s="46">
        <f>IF(AND($DS140,HZ140),
IF(CW140="","Debes escribir el valor del fondo de subsistencia. ",
IF( ISERR(_xlfn.NUMBERVALUE(CW140)), "El valor del fondo de subsistencia debe ser un número válido. ", "")
),
""
)</f>
        <v/>
      </c>
      <c r="IE140" s="46">
        <f>CONCATENATE(CX140,CY140)&lt;&gt;""</f>
        <v/>
      </c>
      <c r="IF140" s="46">
        <f>IF(AND($DS140,IE140),
IF(CX140="","Debes escribir el % de sindicato. ",
IF( ISERR(_xlfn.NUMBERVALUE(CX140)), "El % de sindicato debe ser un número válido. ", "")
),
""
)</f>
        <v/>
      </c>
      <c r="IG140" s="46">
        <f>IF(AND($DS140,IE140),
IF(CY140="","Debes escribir el valor del sindicato. ",
IF( ISERR(_xlfn.NUMBERVALUE(CY140)), "El valor del sindicato debe ser un número válido. ", "")
),
""
)</f>
        <v/>
      </c>
      <c r="IH140" s="46">
        <f>IF($DS140,
IF( AND(CZ140&lt;&gt;"", ISERR(_xlfn.NUMBERVALUE(CZ140))), "El valor de sanción pública debe ser un número válido. ", "")
)</f>
        <v/>
      </c>
      <c r="II140" s="46">
        <f>IF($DS140,
IF( AND(DA140&lt;&gt;"", ISERR(_xlfn.NUMBERVALUE(DA140))), "El valor de sanción privada debe ser un número válido. ", "")
)</f>
        <v/>
      </c>
      <c r="IJ140" s="46">
        <f>CONCATENATE(DB140,DC140)&lt;&gt;""</f>
        <v/>
      </c>
      <c r="IK140" s="46">
        <f>IF(AND($DS140,IJ140),
IF(DB140="","Debes escribir la descripción de libranza. ",""),
""
)</f>
        <v/>
      </c>
      <c r="IL140" s="46">
        <f>IF(AND($DS140,IJ140),
IF(DC140="","Debes escribir la cuota libranza. ",
IF(ISERR(_xlfn.NUMBERVALUE(DC140)),"El valor de la cuota libranza debe ser un número válido. ","")
),
""
)</f>
        <v/>
      </c>
      <c r="IM140" s="46">
        <f>IF($DS140,
IF( AND(DD140&lt;&gt;"", ISERR(_xlfn.NUMBERVALUE(DD140))), "El valor de pagos a terceros debe ser un número válido. ", "")
)</f>
        <v/>
      </c>
      <c r="IN140" s="46">
        <f>IF($DS140,
IF( AND(DE140&lt;&gt;"", ISERR(_xlfn.NUMBERVALUE(DE140))), "El valor de anticipos debe ser un número válido. ", "")
)</f>
        <v/>
      </c>
      <c r="IO140" s="46">
        <f>IF($DS140,
IF( AND(DF140&lt;&gt;"", ISERR(_xlfn.NUMBERVALUE(DF140))), "El valor de AFC debe ser un número válido. ", "")
)</f>
        <v/>
      </c>
      <c r="IP140" s="46">
        <f>IF($DS140,
IF( AND(DG140&lt;&gt;"", ISERR(_xlfn.NUMBERVALUE(DG140))), "El valor de rete-fuente debe ser un número válido. ", "")
)</f>
        <v/>
      </c>
      <c r="IQ140" s="46">
        <f>IF($DS140,
IF( AND(DH140&lt;&gt;"", ISERR(_xlfn.NUMBERVALUE(DH140))), "El valor de cooperativa de trabajo debe ser un número válido. ", "")
)</f>
        <v/>
      </c>
      <c r="IR140" s="46">
        <f>IF($DS140,
IF( AND(DI140&lt;&gt;"", ISERR(_xlfn.NUMBERVALUE(DI140))), "El valor de embargo fiscal debe ser un número válido. ", "")
)</f>
        <v/>
      </c>
      <c r="IS140" s="46">
        <f>IF($DS140,
IF( AND(DJ140&lt;&gt;"", ISERR(_xlfn.NUMBERVALUE(DJ140))), "El valor de educación debe ser un número válido. ", "")
)</f>
        <v/>
      </c>
      <c r="IT140" s="46">
        <f>IF($DS140,
IF( AND(DK140&lt;&gt;"", ISERR(_xlfn.NUMBERVALUE(DK140))), "El valor de reintegro debe ser un número válido. ", "")
)</f>
        <v/>
      </c>
      <c r="IU140" s="46">
        <f>IF($DS140,
IF( AND(DL140&lt;&gt;"", ISERR(_xlfn.NUMBERVALUE(DL140))), "El valor de deuda debe ser un número válido. ", "")
)</f>
        <v/>
      </c>
      <c r="IV140" s="46">
        <f>IF($DS140,
IF( AND(DM140&lt;&gt;"", ISERR(_xlfn.NUMBERVALUE(DM140))), "El valor de otras deducciones debe ser un número válido. ", "")
)</f>
        <v/>
      </c>
      <c r="IW140" s="46">
        <f>IF($DS140,
IF(DN140="","Debes escribir el valor de los devengos totales. ",
IF( ISERR(_xlfn.NUMBERVALUE(DN140)), "El valor de los devengos totales debe ser un número válido. ", "")
)
)</f>
        <v/>
      </c>
      <c r="IX140" s="46">
        <f>IF($DS140,
IF(DO140="","Debes escribir el valor de las deducciones totales. ",
IF( ISERR(_xlfn.NUMBERVALUE(DO140)), "El valor de las deducciones totales debe ser un número válido. ", "")
)
)</f>
        <v/>
      </c>
      <c r="IY140" s="46">
        <f>IF($DS140,
IF(DP140="","Debes escribir el valor del salario total. ",
IF( ISERR(_xlfn.NUMBERVALUE(DP140)), "El valor del salario total debe ser un número válido. ", "")
)
)</f>
        <v/>
      </c>
    </row>
    <row r="141">
      <c r="B141" s="48" t="n">
        <v>129</v>
      </c>
      <c r="C141" s="61">
        <f>IF(AND(DS141,DP141&lt;&gt;""),
IF(DQ141="","OK","Error"),
""
)</f>
        <v/>
      </c>
      <c r="D141" s="53" t="n"/>
      <c r="E141" s="52" t="n"/>
      <c r="F141" s="112" t="n"/>
      <c r="G141" s="52" t="n"/>
      <c r="H141" s="53" t="n"/>
      <c r="I141" s="52" t="n"/>
      <c r="J141" s="52" t="n"/>
      <c r="K141" s="53" t="n"/>
      <c r="L141" s="55" t="n"/>
      <c r="M141" s="108" t="n"/>
      <c r="N141" s="56" t="n"/>
      <c r="O141" s="52" t="n"/>
      <c r="P141" s="52" t="n"/>
      <c r="Q141" s="52" t="n"/>
      <c r="R141" s="52" t="n"/>
      <c r="S141" s="52" t="n"/>
      <c r="T141" s="53" t="n"/>
      <c r="U141" s="52" t="n"/>
      <c r="V141" s="52" t="n"/>
      <c r="W141" s="55" t="n"/>
      <c r="X141" s="55" t="n"/>
      <c r="Y141" s="52" t="n"/>
      <c r="Z141" s="55" t="n"/>
      <c r="AA141" s="52" t="n"/>
      <c r="AB141" s="53" t="n"/>
      <c r="AC141" s="53" t="n"/>
      <c r="AD141" s="53" t="n"/>
      <c r="AE141" s="177" t="n"/>
      <c r="AF141" s="113" t="n"/>
      <c r="AG141" s="177" t="n"/>
      <c r="AH141" s="178" t="n"/>
      <c r="AI141" s="178" t="n"/>
      <c r="AJ141" s="178" t="n"/>
      <c r="AK141" s="114" t="n"/>
      <c r="AL141" s="178" t="n"/>
      <c r="AM141" s="114" t="n"/>
      <c r="AN141" s="178" t="n"/>
      <c r="AO141" s="114" t="n"/>
      <c r="AP141" s="178" t="n"/>
      <c r="AQ141" s="114" t="n"/>
      <c r="AR141" s="178" t="n"/>
      <c r="AS141" s="114" t="n"/>
      <c r="AT141" s="178" t="n"/>
      <c r="AU141" s="114" t="n"/>
      <c r="AV141" s="178" t="n"/>
      <c r="AW141" s="114" t="n"/>
      <c r="AX141" s="178" t="n"/>
      <c r="AY141" s="114" t="n"/>
      <c r="AZ141" s="178" t="n"/>
      <c r="BA141" s="114" t="n"/>
      <c r="BB141" s="178" t="n"/>
      <c r="BC141" s="114" t="n"/>
      <c r="BD141" s="178" t="n"/>
      <c r="BE141" s="178" t="n"/>
      <c r="BF141" s="178" t="n"/>
      <c r="BG141" s="59" t="n"/>
      <c r="BH141" s="178" t="n"/>
      <c r="BI141" s="114" t="n"/>
      <c r="BJ141" s="53" t="n"/>
      <c r="BK141" s="178" t="n"/>
      <c r="BL141" s="114" t="n"/>
      <c r="BM141" s="178" t="n"/>
      <c r="BN141" s="114" t="n"/>
      <c r="BO141" s="178" t="n"/>
      <c r="BP141" s="178" t="n"/>
      <c r="BQ141" s="178" t="n"/>
      <c r="BR141" s="178" t="n"/>
      <c r="BS141" s="178" t="n"/>
      <c r="BT141" s="178" t="n"/>
      <c r="BU141" s="178" t="n"/>
      <c r="BV141" s="178" t="n"/>
      <c r="BW141" s="178" t="n"/>
      <c r="BX141" s="178" t="n"/>
      <c r="BY141" s="178" t="n"/>
      <c r="BZ141" s="178" t="n"/>
      <c r="CA141" s="178" t="n"/>
      <c r="CB141" s="178" t="n"/>
      <c r="CC141" s="178" t="n"/>
      <c r="CD141" s="178" t="n"/>
      <c r="CE141" s="178" t="n"/>
      <c r="CF141" s="178" t="n"/>
      <c r="CG141" s="178" t="n"/>
      <c r="CH141" s="178" t="n"/>
      <c r="CI141" s="178" t="n"/>
      <c r="CJ141" s="178" t="n"/>
      <c r="CK141" s="53" t="n"/>
      <c r="CL141" s="178" t="n"/>
      <c r="CM141" s="178" t="n"/>
      <c r="CN141" s="60" t="n"/>
      <c r="CO141" s="177" t="n"/>
      <c r="CP141" s="178" t="n"/>
      <c r="CQ141" s="60" t="n"/>
      <c r="CR141" s="177" t="n"/>
      <c r="CS141" s="178" t="n"/>
      <c r="CT141" s="59" t="n"/>
      <c r="CU141" s="178" t="n"/>
      <c r="CV141" s="59" t="n"/>
      <c r="CW141" s="178" t="n"/>
      <c r="CX141" s="59" t="n"/>
      <c r="CY141" s="178" t="n"/>
      <c r="CZ141" s="178" t="n"/>
      <c r="DA141" s="178" t="n"/>
      <c r="DB141" s="53" t="n"/>
      <c r="DC141" s="178" t="n"/>
      <c r="DD141" s="178" t="n"/>
      <c r="DE141" s="178" t="n"/>
      <c r="DF141" s="178" t="n"/>
      <c r="DG141" s="178" t="n"/>
      <c r="DH141" s="178" t="n"/>
      <c r="DI141" s="178" t="n"/>
      <c r="DJ141" s="178" t="n"/>
      <c r="DK141" s="178" t="n"/>
      <c r="DL141" s="178" t="n"/>
      <c r="DM141" s="178" t="n"/>
      <c r="DN141" s="177" t="n"/>
      <c r="DO141" s="177" t="n"/>
      <c r="DP141" s="177" t="n"/>
      <c r="DQ141" s="76">
        <f>IF(AND(DS141,DP141&lt;&gt;""),
CONCATENATE(DT141,DU141,DV141,DW141,DX141,DY141,DZ141,EA141,EB141,EC141,ED141,EE141,EF141,EG141,EH141,EI141,EJ141,EK141,EL141,EM141,EN141,EO141,EP141,EQ141,ES141,ET141,EU141,EV141,EW141,EX141,EY141,EZ141,FA141,FC141,FD141,FF141,FG141,FI141,FJ141,FL141,FM141,FO141,FP141,FR141,FS141,FU141,FV141,FX141,FY141,GA141,GB141,GD141,GE141,GF141,GH141,GI141,GJ141,GL141,GM141,GN141,GP141,GQ141,GS141,GT141,GU141,GV141,GW141,GX141,GY141,GZ141,HA141,HB141,HC141,HD141,HE141,HF141,HG141,HH141,HI141,HJ141,HK141,HL141,HM141,HN141,HO141,HQ141,HR141,HS141,HT141,HU141,HV141,HW141,HX141,HY141,IA141,IB141,IC141,ID141,IF141,IG141,IH141,II141,IK141,IL141,IM141,IN141,IO141,IP141,IQ141,IR141,IS141,IT141,IU141,IV141,IW141,IX141,IY141,IZ141),
""
)</f>
        <v/>
      </c>
      <c r="DR141" s="53" t="n"/>
      <c r="DS141" s="46">
        <f>CONCATENATE(D141,$E141,$F141,$G141,H141,$I141,$J141,K141,$L141,$M141,N141,$O141,$P141,$Q141,$R141,$S141,T141,$U141,$V141,$W141,$X141,$Y141,$Z141,$AA141,AB141,AC141,AD141,$AE141,$AF141,$AG141,AH141,AI141,AJ141,AK141,AL141,AM141,AN141,AO141,AP141,AQ141,AR141,AS141,AT141,AU141,AV141,AW141,AX141,AY141,AZ141,BA141,BB141,BC141,BD141,BE141,BF141,BG141,BH141,BI141,BJ141,BK141,BL141,BM141,BN141,BO141,BP141,BQ141,BR141,BS141,BT141,BU141,BV141,BW141,BX141,BY141,BZ141,CA141,CB141,CC141,CD141,CE141,CF141,CG141,CH141,CI141,CJ141,CK141,CL141,CM141,$CN141,$CO141,CP141,$CQ141,$CR141,CS141,CT141,CU141,CV141,CW141,CX141,CY141,CZ141,DA141,DB141,DC141,DD141,DE141,DF141,DG141,DH141,DI141,DJ141,DK141,DL141,DM141,$DN141,$DO141,$DP141,DR141)&lt;&gt;""</f>
        <v/>
      </c>
      <c r="DT141" s="46">
        <f>IF(AND($DS141,$E$4&lt;&gt;""),
IF(LEFT($E$4,2) = "1.",
IF(D141&lt;&gt;"","El CUNE sólo se envía en operaciones de novedad o ajuste. ",""),
IF(D141="","Debes escribir un CUNE válido para realizar operaciones de novedad o ajuste. ","")),
""
)</f>
        <v/>
      </c>
      <c r="DU141" s="46">
        <f>IF($DS141,
IF(E141="","Debes seleccionar el tipo de documento del empleado. ",
IF(_xlfn.IFNA(VLOOKUP(E141,TIPO_DE_DOCUMENTO,1,FALSE),-1)=-1,"El tipo de documento no es válido (por favor seleccionarlo de la lista). ","")
)
)</f>
        <v/>
      </c>
      <c r="DV141" s="46">
        <f>IF($DS141,
IF(F141="","Debes escribir el número de documento del empleado. ","")
)</f>
        <v/>
      </c>
      <c r="DW141" s="46">
        <f>IF($DS141,
IF(G141="","Debes escribir el primer nombre del empleado. ","")
)</f>
        <v/>
      </c>
      <c r="DY141" s="46">
        <f>IF($DS141,
IF(I141="","Debes escribir el primer apellido del empleado. ","")
)</f>
        <v/>
      </c>
      <c r="DZ141" s="46">
        <f>IF($DS141,
IF(J141="","Debes escribir el segundo apellido del empleado. ","")
)</f>
        <v/>
      </c>
      <c r="EB141" s="46">
        <f>IF($DS141,
IF(L141="","Debes escribir la fecha de ingreso del empleado. ",
IF(ISERR(DATE(YEAR(L141),MONTH(L141),DAY(L141))), "El valor ingresado en fecha de ingreso no tiene un formato válido. ","")
)
)</f>
        <v/>
      </c>
      <c r="EC141" s="46">
        <f>IF($DS141,
IF(M141="","Debes escribir el tiempo laborado. ",
IF( IFERROR(INT(M141),1.1) &lt;&gt; IFERROR(_xlfn.NUMBERVALUE(M141),1), "El valor de los días trabajados debe ser un número entero. ", "")
)
)</f>
        <v/>
      </c>
      <c r="ED141" s="46">
        <f>IF($DS141,
IF( AND(N141&lt;&gt;"", ISERR(DATE(YEAR(N141),MONTH(N141),DAY(N141))) ), "El valor ingresado en fecha de ingreso no tiene un formato válido. ",
IF( AND(N141&lt;&gt;"", $E$6&lt;&gt;"", DATE(YEAR(N141), MONTH(N141), 1) &lt;&gt; IFERROR(DATE(MID($E$6, 1, 4), MID($E$6, 6, 2),1), "1/1/1900") ), "La fecha de retiro debe estar dentro del período liquidado. ", "")
)
)</f>
        <v/>
      </c>
      <c r="EE141" s="46">
        <f>IF($DS141,
IF(O141="","Debes seleccionar el tipo de trabajador. ",
IF(_xlfn.IFNA(VLOOKUP(O141,TIPO_DE_TRABAJADOR,1,FALSE),-1)=-1,"El tipo de trabajador no es válido (por favor seleccionarlo de la lista). ","")
)
)</f>
        <v/>
      </c>
      <c r="EF141" s="46">
        <f>IF($DS141,
IF(P141="","Debes seleccionar si es un trabajador dependiente pensionado por vejez. ",
IF(_xlfn.IFNA(VLOOKUP(P141,SUBTIPO_DE_TRABAJADOR,1,FALSE),-1)=-1,"El tipo de trabajador dependiente pensionado por vejez no es válido (por favor seleccionarlo de la lista). ","")
)
)</f>
        <v/>
      </c>
      <c r="EG141" s="46">
        <f>IF($DS141,
IF(Q141="","Debes seleccionar el tipo de contrato del trabajador. ",
IF(_xlfn.IFNA(VLOOKUP(Q141,TIPO_DE_CONTRATO,1,FALSE),-1)=-1,"El tipo de contrato del trabajador no es válido (por favor seleccionarlo de la lista). ","")
)
)</f>
        <v/>
      </c>
      <c r="EH141" s="46">
        <f>IF($DS141,
IF(R141="","Debes seleccionar si es un salario integral. ",
IF(_xlfn.IFNA(VLOOKUP(R141,SI_NO,1,FALSE),-1)=-1,"Valor no válido para salario integral (por favor seleccionarlo de la lista). ","")
)
)</f>
        <v/>
      </c>
      <c r="EI141" s="46">
        <f>IF($DS141,
IF(S141="","Debes seleccionar si el trabajador realiza actividades de riesgo. ",
IF(_xlfn.IFNA(VLOOKUP(S141,SI_NO,1,FALSE),-1)=-1,"Valor no válido para actividad de alto riesgo (por favor seleccionarlo de la lista). ","")
)
)</f>
        <v/>
      </c>
      <c r="EK141" s="46">
        <f>IF($DS141,
IF(U141="","Debes escribir el código del municipio de residencia del trabajador. ",
IF(_xlfn.IFNA(VLOOKUP(U141,MUNICIPIO,1,FALSE),-1)=-1,"El municipio de residencia del trabajador es inválido (por favor seleccionarlo de la lista). ","")
)
)</f>
        <v/>
      </c>
      <c r="EL141" s="46">
        <f>IF($DS141,
IF(V141="","Debes escribir el la dirección de residendia del trabajador. ","")
)</f>
        <v/>
      </c>
      <c r="EM141" s="46">
        <f>IF($DS141,
IF(W141="","Debes escribir la fecha de inicio de la liquidación. ",
IF(ISERR(DATE(YEAR(W141),MONTH(W141),DAY(W141))),"El valor ingresado en fecha de inicio de liquidación no tiene un formato válido. ",
IF( AND($E$6&lt;&gt;"", DATE(YEAR(W141), MONTH(W141), 1) &lt;&gt; IFERROR(DATE(MID($E$6, 1, 4), MID($E$6, 6, 2),1), "1/1/1900") ), "La fecha de inicio de la liquidación debe estar dentro del período liquidado. ", "")
)
)
)</f>
        <v/>
      </c>
      <c r="EN141" s="46">
        <f>IF($DS141,
IF(X141="","Debes escribir la fecha de fin de la liquidación. ",
IF(ISERR(DATE(YEAR(X141),MONTH(X141),DAY(X141))),"El valor ingresado en fecha de fin de liquidación no tiene un formato válido. ",
IF( AND($E$6&lt;&gt;"", DATE(YEAR(X141), MONTH(X141), 1) &lt;&gt; IFERROR(DATE(MID($E$6, 1, 4), MID($E$6, 6, 2),1), "1/1/1900") ), "La fecha de fin de la liquidación debe estar dentro del período liquidado. ", "")
)
)
)</f>
        <v/>
      </c>
      <c r="EO141" s="46">
        <f>IF($DS141,
IF(Y141="","Debes escribir la frecuencia de pago del trabajador. ",
IF(_xlfn.IFNA(VLOOKUP(Y141,PERÍODO_DE_NÓMINA,1,FALSE),-1)=-1,"La frecuencia de pago es inválida (por favor seleccionarlo de la lista). ","")
)
)</f>
        <v/>
      </c>
      <c r="EP141" s="46">
        <f>IF($DS141,
IF(Z141="","Debes escribir la fecha de pago. ",
IF(ISERR(DATE(YEAR(Z141),MONTH(Z141),DAY(Z141))), "El valor ingresado en fecha de pago no tiene un formato válido. ","")
)
)</f>
        <v/>
      </c>
      <c r="EQ141" s="46">
        <f>IF($DS141,
IF(AA141="","Debes escribir el medio de pago. ",
IF(_xlfn.IFNA(VLOOKUP(AA141,MEDIOS_DE_PAGO,1,FALSE),-1)=-1,"El medio de pago es inválido (por favor seleccionarlo de la lista). ","")
)
)</f>
        <v/>
      </c>
      <c r="ER141" s="46">
        <f>OR(AA141='Tablas '!$T$4,AA141='Tablas '!$T$7,AA141='Tablas '!$T$8,AA141='Tablas '!$T$11)</f>
        <v/>
      </c>
      <c r="ES141" s="46">
        <f>IF(AND($DS141,ER141),
IF(AB141="","Debes escribir la entidad bancaria. ",""),
""
)</f>
        <v/>
      </c>
      <c r="ET141" s="46">
        <f>IF(AND($DS141,ER141),
IF(AC141="","Debes escribir el tipo de cuenta bancaria. ",
IF(_xlfn.IFNA(VLOOKUP(AC141,TIPO_DE_CUENTA,1,FALSE),-1)=-1,"El tipo de cuenta bancaria es inválida (por favor seleccionarlo de la lista). ","")
),
""
)</f>
        <v/>
      </c>
      <c r="EU141" s="46">
        <f>IF(AND($DS141,ER141),
IF(AD141="","Debes escribir el número de cuenta bancaria. ",""),
""
)</f>
        <v/>
      </c>
      <c r="EV141" s="46">
        <f>IF($DS141,
IF(AE141="","Debes escribir el valor del sueldo básico. ",
IF( ISERR(_xlfn.NUMBERVALUE(AE141)), "El valor del sueldo básico debe ser un número válido. ", "")
)
)</f>
        <v/>
      </c>
      <c r="EW141" s="46">
        <f>IF($DS141,
IF(AF141="","Debes escribir el número de días trabajados. ",
IF( IFERROR(INT(AF141),1.1) &lt;&gt; IFERROR(_xlfn.NUMBERVALUE(AF141),1), "La cantidad de días trabajados debe ser un número entero. ", "")
)
)</f>
        <v/>
      </c>
      <c r="EX141" s="46">
        <f>IF($DS141,
IF(AG141="","Debes escribir el valor del sueldo trabajado. ",
IF( ISERR(_xlfn.NUMBERVALUE(AG141)), "El valor del sueldo trabajado debe ser un número válido. ", "")
)
)</f>
        <v/>
      </c>
      <c r="EY141" s="46">
        <f>IF($DS141,
IF( AND(AH141&lt;&gt;"", ISERR(_xlfn.NUMBERVALUE(AH141))), "El valor del auxilio de transporte debe ser un número válido. ", "")
)</f>
        <v/>
      </c>
      <c r="EZ141" s="46">
        <f>IF($DS141,
IF( AND(AI141&lt;&gt;"", ISERR(_xlfn.NUMBERVALUE(AI141))), "El valor de viáticos salariales debe ser un número válido. ", "")
)</f>
        <v/>
      </c>
      <c r="FA141" s="46">
        <f>IF($DS141,
IF( AND(AJ141&lt;&gt;"", ISERR(_xlfn.NUMBERVALUE(AJ141))), "El valor de viáticos NO salariales debe ser un número válido. ", "")
)</f>
        <v/>
      </c>
      <c r="FB141" s="46">
        <f>CONCATENATE(AK141,AL141)&lt;&gt;""</f>
        <v/>
      </c>
      <c r="FC141" s="46">
        <f>IF(AND($DS141,FB141),
IF(AK141="","Debes escribir el número de horas extras diurnas. ",
IF( IFERROR(INT(AK141),1.1) &lt;&gt; IFERROR(_xlfn.NUMBERVALUE(AK141),1), "La cantidad de horas extras diurnas debe ser un número entero. ", "")
),
""
)</f>
        <v/>
      </c>
      <c r="FD141" s="46">
        <f>IF(AND($DS141,FB141),
IF(AL141="","Debes escribir el valor de las horas extras diurnas. ",
IF( ISERR(_xlfn.NUMBERVALUE(AL141)), "El valor de las horas extras duirnas debe ser un número válido. ", "")
),
""
)</f>
        <v/>
      </c>
      <c r="FE141" s="46">
        <f>CONCATENATE(AM141,AN141)&lt;&gt;""</f>
        <v/>
      </c>
      <c r="FF141" s="46">
        <f>IF(AND($DS141,FE141),
IF(AM141="","Debes escribir el número de horas extras nocturnas. ",
IF( IFERROR(INT(AM141),1.1) &lt;&gt; IFERROR(_xlfn.NUMBERVALUE(AM141),1), "La cantidad de horas extras nocturnas debe ser un número entero. ", "")
),
""
)</f>
        <v/>
      </c>
      <c r="FG141" s="46">
        <f>IF(AND($DS141,FE141),
IF(AN141="","Debes escribir el valor de las horas extras nocturnas. ",
IF( ISERR(_xlfn.NUMBERVALUE(AN141)), "El valor de las horas extras nocturnas debe ser un número válido. ", "")
),
""
)</f>
        <v/>
      </c>
      <c r="FH141" s="46">
        <f>CONCATENATE(AO141,AP141)&lt;&gt;""</f>
        <v/>
      </c>
      <c r="FI141" s="46">
        <f>IF(AND($DS141,FH141),
IF(AO141="","Debes escribir el número de horas extras diurnas dominicales y festivas. ",
IF( IFERROR(INT(AO141),1.1) &lt;&gt; IFERROR(_xlfn.NUMBERVALUE(AO141),1), "La cantidad de horas extras diurnas dominicales y festivas debe ser un número entero. ", "")
),
""
)</f>
        <v/>
      </c>
      <c r="FJ141" s="46">
        <f>IF(AND($DS141,FH141),
IF(AP141="","Debes escribir el valor de las horas extras diurnas dominicales y festivas. ",
IF( ISERR(_xlfn.NUMBERVALUE(AP141)), "El valor de las horas extras diurnas dominicales y festivas debe ser un número válido. ", "")
),
""
)</f>
        <v/>
      </c>
      <c r="FK141" s="46">
        <f>CONCATENATE(AQ141,AR141)&lt;&gt;""</f>
        <v/>
      </c>
      <c r="FL141" s="46">
        <f>IF(AND($DS141,FK141),
IF(AQ141="","Debes escribir el número de horas extras nocturnas dominicales y festivas. ",
IF( IFERROR(INT(AQ141),1.1) &lt;&gt; IFERROR(_xlfn.NUMBERVALUE(AQ141),1), "La cantidad de horas extras nocturnas dominicales y festivas debe ser un número entero. ", "")
),
""
)</f>
        <v/>
      </c>
      <c r="FM141" s="46">
        <f>IF(AND($DS141,FK141),
IF(AR141="","Debes escribir el valor de las horas extras nocturnas dominicales y festivas. ",
IF( ISERR(_xlfn.NUMBERVALUE(AR141)), "El valor de las horas extras nocturnas dominicales y festivas debe ser un número válido. ", "")
),
""
)</f>
        <v/>
      </c>
      <c r="FN141" s="46">
        <f>CONCATENATE(AS141,AT141)&lt;&gt;""</f>
        <v/>
      </c>
      <c r="FO141" s="46">
        <f>IF(AND($DS141,FN141),
IF(AS141="","Debes escribir el número de horas recargo nocturno. ",
IF( IFERROR(INT(AS141),1.1) &lt;&gt; IFERROR(_xlfn.NUMBERVALUE(AS141),1), "La cantidad de horas recargo nocturno debe ser un número entero. ", "")
),
""
)</f>
        <v/>
      </c>
      <c r="FP141" s="46">
        <f>IF(AND($DS141,FN141),
IF(AT141="","Debes escribir el valor de las horas recargo nocturno. ",
IF( ISERR(_xlfn.NUMBERVALUE(AT141)), "El valor de las horas recargo nocturno debe ser un número válido. ", "")
),
""
)</f>
        <v/>
      </c>
      <c r="FQ141" s="46">
        <f>CONCATENATE(AU141,AV141)&lt;&gt;""</f>
        <v/>
      </c>
      <c r="FR141" s="46">
        <f>IF(AND($DS141,FQ141),
IF(AU141="","Debes escribir el número de horas recargo diurno dominical y festivo. ",
IF( IFERROR(INT(AU141),1.1) &lt;&gt; IFERROR(_xlfn.NUMBERVALUE(AU141),1), "La cantidad de horas recargo diurno dominical y festivo debe ser un número entero. ", "")
),
""
)</f>
        <v/>
      </c>
      <c r="FS141" s="46">
        <f>IF(AND($DS141,FQ141),
IF(AV141="","Debes escribir el valor de las horas recargo diurno dominical y festivo. ",
IF( ISERR(_xlfn.NUMBERVALUE(AV141)), "El valor de las horas recargo diurno dominical y festivo debe ser un número válido. ", "")
),
""
)</f>
        <v/>
      </c>
      <c r="FT141" s="46">
        <f>CONCATENATE(AW141,AX141)&lt;&gt;""</f>
        <v/>
      </c>
      <c r="FU141" s="46">
        <f>IF(AND($DS141,FT141),
IF(AW141="","Debes escribir el número de horas recargo nocturno dominical y festivo. ",
IF( IFERROR(INT(AW141),1.1) &lt;&gt; IFERROR(_xlfn.NUMBERVALUE(AW141),1), "La cantidad de horas recargo nocturno dominical y festivo debe ser un número entero. ", "")
),
""
)</f>
        <v/>
      </c>
      <c r="FV141" s="46">
        <f>IF(AND($DS141,FT141),
IF(AX141="","Debes escribir el valor de las horas recargo nocturno dominical y festivo. ",
IF( ISERR(_xlfn.NUMBERVALUE(AX141)), "El valor de las horas recargo nocturno dominical y festivo debe ser un número válido. ", "")
),
""
)</f>
        <v/>
      </c>
      <c r="FW141" s="46">
        <f>CONCATENATE(AY141,AZ141)&lt;&gt;""</f>
        <v/>
      </c>
      <c r="FX141" s="46">
        <f>IF(AND($DS141,FW141),
IF(AY141="","Debes escribir el número de días de vacaciones comunes. ",
IF( IFERROR(INT(AY141),1.1) &lt;&gt; IFERROR(_xlfn.NUMBERVALUE(AY141),1), "La cantidad de días de vacaciones comunes debe ser un número entero. ", "")
),
""
)</f>
        <v/>
      </c>
      <c r="FY141" s="46">
        <f>IF(AND($DS141,FW141),
IF(AZ141="","Debes escribir el valor de las vacaciones comunes. ",
IF( ISERR(_xlfn.NUMBERVALUE(AZ141)), "El valor de las vacaciones comunes debe ser un número válido. ", "")
),
""
)</f>
        <v/>
      </c>
      <c r="FZ141" s="46">
        <f>CONCATENATE(BA141,BB141)&lt;&gt;""</f>
        <v/>
      </c>
      <c r="GA141" s="46">
        <f>IF(AND($DS141,FZ141),
IF(BA141="","Debes escribir el número de días de vacaciones compensadas. ",
IF( IFERROR(INT(BA141),1.1) &lt;&gt; IFERROR(_xlfn.NUMBERVALUE(BA141),1), "La cantidad de días de vacaciones compensadas debe ser un número entero. ", "")
),
""
)</f>
        <v/>
      </c>
      <c r="GB141" s="46">
        <f>IF(AND($DS141,FZ141),
IF(BB141="","Debes escribir el valor de las vacaciones compensadas. ",
IF( ISERR(_xlfn.NUMBERVALUE(BB141)), "El valor de las vacaciones compensadas debe ser un número válido. ", "")
),
""
)</f>
        <v/>
      </c>
      <c r="GC141" s="46">
        <f>CONCATENATE(BC141,BD141)&lt;&gt;""</f>
        <v/>
      </c>
      <c r="GD141" s="46">
        <f>IF(AND($DS141,GC141),
IF(BC141="","Debes escribir el número de días de prima salarial. ",
IF( IFERROR(INT(BC141),1.1) &lt;&gt; IFERROR(_xlfn.NUMBERVALUE(BC141),1), "La cantidad de días de prima salarial debe ser un número entero. ", "")
),
""
)</f>
        <v/>
      </c>
      <c r="GE141" s="46">
        <f>IF(AND($DS141,GC141),
IF(BD141="","Debes escribir el valor de los días de prima salarial. ",
IF( ISERR(_xlfn.NUMBERVALUE(BD141)), "El valor de los días de prima salarial debe ser un número válido. ", "")
),
""
)</f>
        <v/>
      </c>
      <c r="GF141" s="46">
        <f>IF($DS141,
IF( AND(BE141&lt;&gt;"", ISERR(_xlfn.NUMBERVALUE(BE141))), "El valor de la prima NO saliarial debe ser un número válido. ", "")
)</f>
        <v/>
      </c>
      <c r="GG141" s="46">
        <f>CONCATENATE(BF141,BG141,BH141)&lt;&gt;""</f>
        <v/>
      </c>
      <c r="GH141" s="46">
        <f>IF(AND($DS141,GG141),
IF(BF141="","Debes escribir el valor de las cesantías. ",
IF( ISERR(_xlfn.NUMBERVALUE(BF141)), "El valor de las cesantías debe ser un número válido. ", "")
),
""
)</f>
        <v/>
      </c>
      <c r="GI141" s="46">
        <f>IF(AND($DS141,GG141),
IF(BG141="","Debes escribir el % de cesantías. ",
IF( ISERR(_xlfn.NUMBERVALUE(BG141)), "El % de cesantías debe ser un número válido. ", "")
),
""
)</f>
        <v/>
      </c>
      <c r="GJ141" s="46">
        <f>IF(AND($DS141,GG141),
IF(BH141="","Debes escribir el valor de intereses de cesantías. ",
IF( ISERR(_xlfn.NUMBERVALUE(BH141)), "El valor de intereses de cesantías debe ser un número válido. ", "")
),
""
)</f>
        <v/>
      </c>
      <c r="GK141" s="46">
        <f>CONCATENATE(BI141,BJ141,BK141)&lt;&gt;""</f>
        <v/>
      </c>
      <c r="GL141" s="46">
        <f>IF(AND($DS141,GK141),
IF(BI141="","Debes escribir el número de días de incapacidad. ",
IF( IFERROR(INT(BI141),1.1) &lt;&gt; IFERROR(_xlfn.NUMBERVALUE(BI141),1), "La cantidad de días de incapacidad debe ser un número entero. ", "")
),
""
)</f>
        <v/>
      </c>
      <c r="GM141" s="46">
        <f>IF(AND($DS141,GK141),
IF(BJ141="","Debes escribir el tipo de incapacidad. ",
IF(_xlfn.IFNA(VLOOKUP(BJ141,TIPO_DE_INCAPACIDAD,1,FALSE),-1)=-1,"El tipo de incapacidad es inválida (por favor seleccionarlo de la lista). ","")
),
""
)</f>
        <v/>
      </c>
      <c r="GN141" s="46">
        <f>IF(AND($DS141,GK141),
IF(BK141="","Debes escribir el valor de la incapacidad. ",
IF( ISERR(_xlfn.NUMBERVALUE(BK141)), "El valor de la incapacidad debe ser un número válido. ", "")
),
""
)</f>
        <v/>
      </c>
      <c r="GO141" s="46">
        <f>CONCATENATE(BL141,BM141)&lt;&gt;""</f>
        <v/>
      </c>
      <c r="GP141" s="46">
        <f>IF(AND($DS141,GO141),
IF(BL141="","Debes escribir el número de días de licencia de maternidad o paternidad. ",
IF( IFERROR(INT(BL141),1.1) &lt;&gt; IFERROR(_xlfn.NUMBERVALUE(BL141),1), "La cantidad de días de licencia de maternidad o paternidad debe ser un número entero. ", "")
),
""
)</f>
        <v/>
      </c>
      <c r="GQ141" s="46">
        <f>IF(AND($DS141,GO141),
IF(BM141="","Debes escribir el valor de la licencia de maternidad o paternidad. ",
IF( ISERR(_xlfn.NUMBERVALUE(BM141)), "El valor de la licencia de maternidad o paternidad debe ser un número válido. ", "")
),
""
)</f>
        <v/>
      </c>
      <c r="GR141" s="46">
        <f>CONCATENATE(BN141,BO141)&lt;&gt;""</f>
        <v/>
      </c>
      <c r="GS141" s="46">
        <f>IF(AND($DS141,GR141),
IF(BN141="","Debes escribir el número de días de licencia remunerada. ",
IF( IFERROR(INT(BN141),1.1) &lt;&gt; IFERROR(_xlfn.NUMBERVALUE(BN141),1), "La cantidad de días de licencia remunerada debe ser un número entero. ", "")
),
""
)</f>
        <v/>
      </c>
      <c r="GT141" s="46">
        <f>IF(AND($DS141,GR141),
IF(BO141="","Debes escribir el valor de la licencia remunerada. ",
IF( ISERR(_xlfn.NUMBERVALUE(BO141)), "El valor de la licencia remunerada debe ser un número válido. ", "")
),
""
)</f>
        <v/>
      </c>
      <c r="GU141" s="46">
        <f>IF($DS141,
IF( AND(BP141&lt;&gt;"", ISERR(_xlfn.NUMBERVALUE(BP141))), "El valor de la licencia NO remunerada debe ser un número válido. ", "")
)</f>
        <v/>
      </c>
      <c r="GV141" s="46">
        <f>IF($DS141,
IF( AND(BQ141&lt;&gt;"", ISERR(_xlfn.NUMBERVALUE(BQ141))), "El valor de auxilios salariales debe ser un número válido. ", "")
)</f>
        <v/>
      </c>
      <c r="GW141" s="46">
        <f>IF($DS141,
IF( AND(BR141&lt;&gt;"", ISERR(_xlfn.NUMBERVALUE(BR141))), "El valor de auxilios NO salariales debe ser un número válido. ", "")
)</f>
        <v/>
      </c>
      <c r="GX141" s="46">
        <f>IF($DS141,
IF( AND(BS141&lt;&gt;"", ISERR(_xlfn.NUMBERVALUE(BS141))), "El valor de bonos salariales debe ser un número válido. ", "")
)</f>
        <v/>
      </c>
      <c r="GY141" s="46">
        <f>IF($DS141,
IF( AND(BT141&lt;&gt;"", ISERR(_xlfn.NUMBERVALUE(BT141))), "El valor de bonos NO salariales debe ser un número válido. ", "")
)</f>
        <v/>
      </c>
      <c r="GZ141" s="46">
        <f>IF($DS141,
IF( AND(BU141&lt;&gt;"", ISERR(_xlfn.NUMBERVALUE(BU141))), "El valor de bonos salariales de alimentación debe ser un número válido. ", "")
)</f>
        <v/>
      </c>
      <c r="HA141" s="46">
        <f>IF($DS141,
IF( AND(BV141&lt;&gt;"", ISERR(_xlfn.NUMBERVALUE(BV141))), "El valor de bonos NO salariales de alimentación debe ser un número válido. ", "")
)</f>
        <v/>
      </c>
      <c r="HB141" s="46">
        <f>IF($DS141,
IF( AND(BW141&lt;&gt;"", ISERR(_xlfn.NUMBERVALUE(BW141))), "El valor de bonificaciones salariales debe ser un número válido. ", "")
)</f>
        <v/>
      </c>
      <c r="HC141" s="46">
        <f>IF($DS141,
IF( AND(BX141&lt;&gt;"", ISERR(_xlfn.NUMBERVALUE(BX141))), "El valor de bonificaciones NO salariales debe ser un número válido. ", "")
)</f>
        <v/>
      </c>
      <c r="HD141" s="46">
        <f>IF($DS141,
IF( AND(BY141&lt;&gt;"", ISERR(_xlfn.NUMBERVALUE(BY141))), "El valor de compensaciones ordinarias debe ser un número válido. ", "")
)</f>
        <v/>
      </c>
      <c r="HE141" s="46">
        <f>IF($DS141,
IF( AND(BZ141&lt;&gt;"", ISERR(_xlfn.NUMBERVALUE(BZ141))), "El valor de compensaciones extraordinarias debe ser un número válido. ", "")
)</f>
        <v/>
      </c>
      <c r="HF141" s="46">
        <f>IF($DS141,
IF( AND(CA141&lt;&gt;"", ISERR(_xlfn.NUMBERVALUE(CA141))), "El valor de comisiones debe ser un número válido. ", "")
)</f>
        <v/>
      </c>
      <c r="HG141" s="46">
        <f>IF($DS141,
IF( AND(CB141&lt;&gt;"", ISERR(_xlfn.NUMBERVALUE(CB141))), "El valor de ausencia por huega debe ser un número válido. ", "")
)</f>
        <v/>
      </c>
      <c r="HH141" s="46">
        <f>IF($DS141,
IF( AND(CC141&lt;&gt;"", ISERR(_xlfn.NUMBERVALUE(CC141))), "El valor de anticipos debe ser un número válido. ", "")
)</f>
        <v/>
      </c>
      <c r="HI141" s="46">
        <f>IF($DS141,
IF( AND(CD141&lt;&gt;"", ISERR(_xlfn.NUMBERVALUE(CD141))), "El valor de pagos a terceros debe ser un número válido. ", "")
)</f>
        <v/>
      </c>
      <c r="HJ141" s="46">
        <f>IF($DS141,
IF( AND(CE141&lt;&gt;"", ISERR(_xlfn.NUMBERVALUE(CE141))), "El valor de dotación debe ser un número válido. ", "")
)</f>
        <v/>
      </c>
      <c r="HK141" s="46">
        <f>IF($DS141,
IF( AND(CF141&lt;&gt;"", ISERR(_xlfn.NUMBERVALUE(CF141))), "El valor de apoyo sostenibilidad debe ser un número válido. ", "")
)</f>
        <v/>
      </c>
      <c r="HL141" s="46">
        <f>IF($DS141,
IF( AND(CG141&lt;&gt;"", ISERR(_xlfn.NUMBERVALUE(CG141))), "El valor de teletrabajo debe ser un número válido. ", "")
)</f>
        <v/>
      </c>
      <c r="HM141" s="46">
        <f>IF($DS141,
IF( AND(CH141&lt;&gt;"", ISERR(_xlfn.NUMBERVALUE(CH141))), "El valor de bonificación de retiro debe ser un número válido. ", "")
)</f>
        <v/>
      </c>
      <c r="HN141" s="46">
        <f>IF($DS141,
IF( AND(CI141&lt;&gt;"", ISERR(_xlfn.NUMBERVALUE(CI141))), "El valor de indemnización de retiro debe ser un número válido. ", "")
)</f>
        <v/>
      </c>
      <c r="HO141" s="46">
        <f>IF($DS141,
IF( AND(CJ141&lt;&gt;"", ISERR(_xlfn.NUMBERVALUE(CJ141))), "El valor de reintegros debe ser un número válido. ", "")
)</f>
        <v/>
      </c>
      <c r="HP141" s="46">
        <f>CONCATENATE(CK141,CL141,CM141)&lt;&gt;""</f>
        <v/>
      </c>
      <c r="HQ141" s="46">
        <f>IF(AND($DS141,HP141),
IF(CK141="","Debes escribir la descripción de otro concepto no categorizado. ",""),
""
)</f>
        <v/>
      </c>
      <c r="HR141" s="46">
        <f>IF(AND($DS141,HP141),
IF(CONCATENATE(CL141,CM141)="","Debes escribir al menos un valor de concepto no categorizado (salarial o no salarial). ",
IF(ISERR(_xlfn.NUMBERVALUE(CL141)),"El valor salarial concepto no categorizado debe ser un número válido. ","")
),
""
)</f>
        <v/>
      </c>
      <c r="HS141" s="46">
        <f>IF(AND($DS141,HP141),
IF(CONCATENATE(CL141,CM141)="","Debes escribir al menos un valor de concepto no categorizado (salarial o no salarial). ",
IF(ISERR(_xlfn.NUMBERVALUE(CM141)),"El valor NO salarial concepto no categorizado debe ser un número válido. ","")
),
""
)</f>
        <v/>
      </c>
      <c r="HT141" s="46">
        <f>IF($DS141,
IF(CN141="","Debes escribir el porcentaje del aporte a salud. ",
IF( ISERR(_xlfn.NUMBERVALUE(CN141)), "El valor del porcentaje del aporte a salud debe ser un número válido. ", "")
)
)</f>
        <v/>
      </c>
      <c r="HU141" s="46">
        <f>IF($DS141,
IF(CO141="","Debes escribir el valor del aporte a salud. ",
IF( ISERR(_xlfn.NUMBERVALUE(CO141)), "El valor del aporte a salud debe ser un número válido. ", "")
)
)</f>
        <v/>
      </c>
      <c r="HV141" s="46">
        <f>IF($DS141,
IF( AND(CP141&lt;&gt;"", ISERR(_xlfn.NUMBERVALUE(CP141))), "El valor plan complementario debe ser un número válido. ", "")
)</f>
        <v/>
      </c>
      <c r="HW141" s="46">
        <f>IF($DS141,
IF(CQ141="","Debes escribir el porcentaje del aporte a pensión. ",
IF( ISERR(_xlfn.NUMBERVALUE(CQ141)), "El valor del porcentaje del aporte a pensión debe ser un número válido. ", "")
)
)</f>
        <v/>
      </c>
      <c r="HX141" s="46">
        <f>IF($DS141,
IF(CR141="","Debes escribir el valor del aporte a pensión. ",
IF( ISERR(_xlfn.NUMBERVALUE(CR141)), "El valor del aporte a salud debe ser un número válido. ", "")
)
)</f>
        <v/>
      </c>
      <c r="HY141" s="46">
        <f>IF($DS141,
IF( AND(CS141&lt;&gt;"", ISERR(_xlfn.NUMBERVALUE(CS141))), "El valor pensión voluntaria debe ser un número válido. ", "")
)</f>
        <v/>
      </c>
      <c r="HZ141" s="46">
        <f>CONCATENATE(CT141,CU141,CV141,CW141)&lt;&gt;""</f>
        <v/>
      </c>
      <c r="IA141" s="46">
        <f>IF(AND($DS141,HZ141),
IF(CT141="","Debes escribir el % del fondo de seguridad pensional. ",
IF( ISERR(_xlfn.NUMBERVALUE(CT141)), "El % del fondo de seguridad debe ser un número válido. ", "")
),
""
)</f>
        <v/>
      </c>
      <c r="IB141" s="46">
        <f>IF(AND($DS141,HZ141),
IF(CU141="","Debes escribir el valor del aporte al fondo de solidaridad pensional. ",
IF( ISERR(_xlfn.NUMBERVALUE(CU141)), "El valor del aporte al fondo de solidaridad pensional debe ser un número válido. ", "")
),
""
)</f>
        <v/>
      </c>
      <c r="IC141" s="46">
        <f>IF(AND($DS141,HZ141),
IF(CV141="","Debes escribir el % del fondo de subsistencia. ",
IF( ISERR(_xlfn.NUMBERVALUE(CV141)), "El % del fondo de subsistencia debe ser un número válido. ", "")
),
""
)</f>
        <v/>
      </c>
      <c r="ID141" s="46">
        <f>IF(AND($DS141,HZ141),
IF(CW141="","Debes escribir el valor del fondo de subsistencia. ",
IF( ISERR(_xlfn.NUMBERVALUE(CW141)), "El valor del fondo de subsistencia debe ser un número válido. ", "")
),
""
)</f>
        <v/>
      </c>
      <c r="IE141" s="46">
        <f>CONCATENATE(CX141,CY141)&lt;&gt;""</f>
        <v/>
      </c>
      <c r="IF141" s="46">
        <f>IF(AND($DS141,IE141),
IF(CX141="","Debes escribir el % de sindicato. ",
IF( ISERR(_xlfn.NUMBERVALUE(CX141)), "El % de sindicato debe ser un número válido. ", "")
),
""
)</f>
        <v/>
      </c>
      <c r="IG141" s="46">
        <f>IF(AND($DS141,IE141),
IF(CY141="","Debes escribir el valor del sindicato. ",
IF( ISERR(_xlfn.NUMBERVALUE(CY141)), "El valor del sindicato debe ser un número válido. ", "")
),
""
)</f>
        <v/>
      </c>
      <c r="IH141" s="46">
        <f>IF($DS141,
IF( AND(CZ141&lt;&gt;"", ISERR(_xlfn.NUMBERVALUE(CZ141))), "El valor de sanción pública debe ser un número válido. ", "")
)</f>
        <v/>
      </c>
      <c r="II141" s="46">
        <f>IF($DS141,
IF( AND(DA141&lt;&gt;"", ISERR(_xlfn.NUMBERVALUE(DA141))), "El valor de sanción privada debe ser un número válido. ", "")
)</f>
        <v/>
      </c>
      <c r="IJ141" s="46">
        <f>CONCATENATE(DB141,DC141)&lt;&gt;""</f>
        <v/>
      </c>
      <c r="IK141" s="46">
        <f>IF(AND($DS141,IJ141),
IF(DB141="","Debes escribir la descripción de libranza. ",""),
""
)</f>
        <v/>
      </c>
      <c r="IL141" s="46">
        <f>IF(AND($DS141,IJ141),
IF(DC141="","Debes escribir la cuota libranza. ",
IF(ISERR(_xlfn.NUMBERVALUE(DC141)),"El valor de la cuota libranza debe ser un número válido. ","")
),
""
)</f>
        <v/>
      </c>
      <c r="IM141" s="46">
        <f>IF($DS141,
IF( AND(DD141&lt;&gt;"", ISERR(_xlfn.NUMBERVALUE(DD141))), "El valor de pagos a terceros debe ser un número válido. ", "")
)</f>
        <v/>
      </c>
      <c r="IN141" s="46">
        <f>IF($DS141,
IF( AND(DE141&lt;&gt;"", ISERR(_xlfn.NUMBERVALUE(DE141))), "El valor de anticipos debe ser un número válido. ", "")
)</f>
        <v/>
      </c>
      <c r="IO141" s="46">
        <f>IF($DS141,
IF( AND(DF141&lt;&gt;"", ISERR(_xlfn.NUMBERVALUE(DF141))), "El valor de AFC debe ser un número válido. ", "")
)</f>
        <v/>
      </c>
      <c r="IP141" s="46">
        <f>IF($DS141,
IF( AND(DG141&lt;&gt;"", ISERR(_xlfn.NUMBERVALUE(DG141))), "El valor de rete-fuente debe ser un número válido. ", "")
)</f>
        <v/>
      </c>
      <c r="IQ141" s="46">
        <f>IF($DS141,
IF( AND(DH141&lt;&gt;"", ISERR(_xlfn.NUMBERVALUE(DH141))), "El valor de cooperativa de trabajo debe ser un número válido. ", "")
)</f>
        <v/>
      </c>
      <c r="IR141" s="46">
        <f>IF($DS141,
IF( AND(DI141&lt;&gt;"", ISERR(_xlfn.NUMBERVALUE(DI141))), "El valor de embargo fiscal debe ser un número válido. ", "")
)</f>
        <v/>
      </c>
      <c r="IS141" s="46">
        <f>IF($DS141,
IF( AND(DJ141&lt;&gt;"", ISERR(_xlfn.NUMBERVALUE(DJ141))), "El valor de educación debe ser un número válido. ", "")
)</f>
        <v/>
      </c>
      <c r="IT141" s="46">
        <f>IF($DS141,
IF( AND(DK141&lt;&gt;"", ISERR(_xlfn.NUMBERVALUE(DK141))), "El valor de reintegro debe ser un número válido. ", "")
)</f>
        <v/>
      </c>
      <c r="IU141" s="46">
        <f>IF($DS141,
IF( AND(DL141&lt;&gt;"", ISERR(_xlfn.NUMBERVALUE(DL141))), "El valor de deuda debe ser un número válido. ", "")
)</f>
        <v/>
      </c>
      <c r="IV141" s="46">
        <f>IF($DS141,
IF( AND(DM141&lt;&gt;"", ISERR(_xlfn.NUMBERVALUE(DM141))), "El valor de otras deducciones debe ser un número válido. ", "")
)</f>
        <v/>
      </c>
      <c r="IW141" s="46">
        <f>IF($DS141,
IF(DN141="","Debes escribir el valor de los devengos totales. ",
IF( ISERR(_xlfn.NUMBERVALUE(DN141)), "El valor de los devengos totales debe ser un número válido. ", "")
)
)</f>
        <v/>
      </c>
      <c r="IX141" s="46">
        <f>IF($DS141,
IF(DO141="","Debes escribir el valor de las deducciones totales. ",
IF( ISERR(_xlfn.NUMBERVALUE(DO141)), "El valor de las deducciones totales debe ser un número válido. ", "")
)
)</f>
        <v/>
      </c>
      <c r="IY141" s="46">
        <f>IF($DS141,
IF(DP141="","Debes escribir el valor del salario total. ",
IF( ISERR(_xlfn.NUMBERVALUE(DP141)), "El valor del salario total debe ser un número válido. ", "")
)
)</f>
        <v/>
      </c>
    </row>
    <row r="142">
      <c r="B142" s="48" t="n">
        <v>130</v>
      </c>
      <c r="C142" s="61">
        <f>IF(AND(DS142,DP142&lt;&gt;""),
   IF(DQ142="","OK","Error"),
   ""
)</f>
        <v/>
      </c>
      <c r="D142" s="53" t="n"/>
      <c r="E142" s="52" t="n"/>
      <c r="F142" s="112" t="n"/>
      <c r="G142" s="52" t="n"/>
      <c r="H142" s="53" t="n"/>
      <c r="I142" s="52" t="n"/>
      <c r="J142" s="52" t="n"/>
      <c r="K142" s="53" t="n"/>
      <c r="L142" s="55" t="n"/>
      <c r="M142" s="108" t="n"/>
      <c r="N142" s="56" t="n"/>
      <c r="O142" s="52" t="n"/>
      <c r="P142" s="52" t="n"/>
      <c r="Q142" s="52" t="n"/>
      <c r="R142" s="52" t="n"/>
      <c r="S142" s="52" t="n"/>
      <c r="T142" s="53" t="n"/>
      <c r="U142" s="52" t="n"/>
      <c r="V142" s="52" t="n"/>
      <c r="W142" s="55" t="n"/>
      <c r="X142" s="55" t="n"/>
      <c r="Y142" s="52" t="n"/>
      <c r="Z142" s="55" t="n"/>
      <c r="AA142" s="52" t="n"/>
      <c r="AB142" s="53" t="n"/>
      <c r="AC142" s="53" t="n"/>
      <c r="AD142" s="53" t="n"/>
      <c r="AE142" s="177" t="n"/>
      <c r="AF142" s="113" t="n"/>
      <c r="AG142" s="177" t="n"/>
      <c r="AH142" s="178" t="n"/>
      <c r="AI142" s="178" t="n"/>
      <c r="AJ142" s="178" t="n"/>
      <c r="AK142" s="114" t="n"/>
      <c r="AL142" s="178" t="n"/>
      <c r="AM142" s="114" t="n"/>
      <c r="AN142" s="178" t="n"/>
      <c r="AO142" s="114" t="n"/>
      <c r="AP142" s="178" t="n"/>
      <c r="AQ142" s="114" t="n"/>
      <c r="AR142" s="178" t="n"/>
      <c r="AS142" s="114" t="n"/>
      <c r="AT142" s="178" t="n"/>
      <c r="AU142" s="114" t="n"/>
      <c r="AV142" s="178" t="n"/>
      <c r="AW142" s="114" t="n"/>
      <c r="AX142" s="178" t="n"/>
      <c r="AY142" s="114" t="n"/>
      <c r="AZ142" s="178" t="n"/>
      <c r="BA142" s="114" t="n"/>
      <c r="BB142" s="178" t="n"/>
      <c r="BC142" s="114" t="n"/>
      <c r="BD142" s="178" t="n"/>
      <c r="BE142" s="178" t="n"/>
      <c r="BF142" s="178" t="n"/>
      <c r="BG142" s="59" t="n"/>
      <c r="BH142" s="178" t="n"/>
      <c r="BI142" s="114" t="n"/>
      <c r="BJ142" s="53" t="n"/>
      <c r="BK142" s="178" t="n"/>
      <c r="BL142" s="114" t="n"/>
      <c r="BM142" s="178" t="n"/>
      <c r="BN142" s="114" t="n"/>
      <c r="BO142" s="178" t="n"/>
      <c r="BP142" s="178" t="n"/>
      <c r="BQ142" s="178" t="n"/>
      <c r="BR142" s="178" t="n"/>
      <c r="BS142" s="178" t="n"/>
      <c r="BT142" s="178" t="n"/>
      <c r="BU142" s="178" t="n"/>
      <c r="BV142" s="178" t="n"/>
      <c r="BW142" s="178" t="n"/>
      <c r="BX142" s="178" t="n"/>
      <c r="BY142" s="178" t="n"/>
      <c r="BZ142" s="178" t="n"/>
      <c r="CA142" s="178" t="n"/>
      <c r="CB142" s="178" t="n"/>
      <c r="CC142" s="178" t="n"/>
      <c r="CD142" s="178" t="n"/>
      <c r="CE142" s="178" t="n"/>
      <c r="CF142" s="178" t="n"/>
      <c r="CG142" s="178" t="n"/>
      <c r="CH142" s="178" t="n"/>
      <c r="CI142" s="178" t="n"/>
      <c r="CJ142" s="178" t="n"/>
      <c r="CK142" s="53" t="n"/>
      <c r="CL142" s="178" t="n"/>
      <c r="CM142" s="178" t="n"/>
      <c r="CN142" s="60" t="n"/>
      <c r="CO142" s="177" t="n"/>
      <c r="CP142" s="178" t="n"/>
      <c r="CQ142" s="60" t="n"/>
      <c r="CR142" s="177" t="n"/>
      <c r="CS142" s="178" t="n"/>
      <c r="CT142" s="59" t="n"/>
      <c r="CU142" s="178" t="n"/>
      <c r="CV142" s="59" t="n"/>
      <c r="CW142" s="178" t="n"/>
      <c r="CX142" s="59" t="n"/>
      <c r="CY142" s="178" t="n"/>
      <c r="CZ142" s="178" t="n"/>
      <c r="DA142" s="178" t="n"/>
      <c r="DB142" s="53" t="n"/>
      <c r="DC142" s="178" t="n"/>
      <c r="DD142" s="178" t="n"/>
      <c r="DE142" s="178" t="n"/>
      <c r="DF142" s="178" t="n"/>
      <c r="DG142" s="178" t="n"/>
      <c r="DH142" s="178" t="n"/>
      <c r="DI142" s="178" t="n"/>
      <c r="DJ142" s="178" t="n"/>
      <c r="DK142" s="178" t="n"/>
      <c r="DL142" s="178" t="n"/>
      <c r="DM142" s="178" t="n"/>
      <c r="DN142" s="177" t="n"/>
      <c r="DO142" s="177" t="n"/>
      <c r="DP142" s="177" t="n"/>
      <c r="DQ142" s="76">
        <f>IF(AND(DS142,DP142&lt;&gt;""),
   CONCATENATE(DT142,DU142,DV142,DW142,DX142,DY142,DZ142,EA142,EB142,EC142,ED142,EE142,EF142,EG142,EH142,EI142,EJ142,EK142,EL142,EM142,EN142,EO142,EP142,EQ142,ES142,ET142,EU142,EV142,EW142,EX142,EY142,EZ142,FA142,FC142,FD142,FF142,FG142,FI142,FJ142,FL142,FM142,FO142,FP142,FR142,FS142,FU142,FV142,FX142,FY142,GA142,GB142,GD142,GE142,GF142,GH142,GI142,GJ142,GL142,GM142,GN142,GP142,GQ142,GS142,GT142,GU142,GV142,GW142,GX142,GY142,GZ142,HA142,HB142,HC142,HD142,HE142,HF142,HG142,HH142,HI142,HJ142,HK142,HL142,HM142,HN142,HO142,HQ142,HR142,HS142,HT142,HU142,HV142,HW142,HX142,HY142,IA142,IB142,IC142,ID142,IF142,IG142,IH142,II142,IK142,IL142,IM142,IN142,IO142,IP142,IQ142,IR142,IS142,IT142,IU142,IV142,IW142,IX142,IY142,IZ142),
   ""
)</f>
        <v/>
      </c>
      <c r="DR142" s="53" t="n"/>
      <c r="DS142" s="46">
        <f>CONCATENATE(D142,$E142,$F142,$G142,H142,$I142,$J142,K142,$L142,$M142,N142,$O142,$P142,$Q142,$R142,$S142,T142,$U142,$V142,$W142,$X142,$Y142,$Z142,$AA142,AB142,AC142,AD142,$AE142,$AF142,$AG142,AH142,AI142,AJ142,AK142,AL142,AM142,AN142,AO142,AP142,AQ142,AR142,AS142,AT142,AU142,AV142,AW142,AX142,AY142,AZ142,BA142,BB142,BC142,BD142,BE142,BF142,BG142,BH142,BI142,BJ142,BK142,BL142,BM142,BN142,BO142,BP142,BQ142,BR142,BS142,BT142,BU142,BV142,BW142,BX142,BY142,BZ142,CA142,CB142,CC142,CD142,CE142,CF142,CG142,CH142,CI142,CJ142,CK142,CL142,CM142,$CN142,$CO142,CP142,$CQ142,$CR142,CS142,CT142,CU142,CV142,CW142,CX142,CY142,CZ142,DA142,DB142,DC142,DD142,DE142,DF142,DG142,DH142,DI142,DJ142,DK142,DL142,DM142,$DN142,$DO142,$DP142,DR142)&lt;&gt;""</f>
        <v/>
      </c>
      <c r="DT142" s="46">
        <f>IF(AND($DS142,$E$4&lt;&gt;""),
   IF(LEFT($E$4,2) = "1.",
      IF(D142&lt;&gt;"","El CUNE sólo se envía en operaciones de novedad o ajuste. ",""),
      IF(D142="","Debes escribir un CUNE válido para realizar operaciones de novedad o ajuste. ","")),
   ""
)</f>
        <v/>
      </c>
      <c r="DU142" s="46">
        <f>IF($DS142,
   IF(E142="","Debes seleccionar el tipo de documento del empleado. ",
      IF(_xlfn.IFNA(VLOOKUP(E142,TIPO_DE_DOCUMENTO,1,FALSE),-1)=-1,"El tipo de documento no es válido (por favor seleccionarlo de la lista). ","")
   )
)</f>
        <v/>
      </c>
      <c r="DV142" s="46">
        <f>IF($DS142,
   IF(F142="","Debes escribir el número de documento del empleado. ","")
)</f>
        <v/>
      </c>
      <c r="DW142" s="46">
        <f>IF($DS142,
   IF(G142="","Debes escribir el primer nombre del empleado. ","")
)</f>
        <v/>
      </c>
      <c r="DY142" s="46">
        <f>IF($DS142,
   IF(I142="","Debes escribir el primer apellido del empleado. ","")
)</f>
        <v/>
      </c>
      <c r="DZ142" s="46">
        <f>IF($DS142,
   IF(J142="","Debes escribir el segundo apellido del empleado. ","")
)</f>
        <v/>
      </c>
      <c r="EB142" s="46">
        <f>IF($DS142,
   IF(L142="","Debes escribir la fecha de ingreso del empleado. ",
      IF(ISERR(DATE(YEAR(L142),MONTH(L142),DAY(L142))), "El valor ingresado en fecha de ingreso no tiene un formato válido. ","")
   )
)</f>
        <v/>
      </c>
      <c r="EC142" s="46">
        <f>IF($DS142,
   IF(M142="","Debes escribir el tiempo laborado. ",
      IF( IFERROR(INT(M142),1.1) &lt;&gt; IFERROR(_xlfn.NUMBERVALUE(M142),1), "El valor de los días trabajados debe ser un número entero. ", "")
   )
)</f>
        <v/>
      </c>
      <c r="ED142" s="46">
        <f>IF($DS142,
   IF( AND(N142&lt;&gt;"", ISERR(DATE(YEAR(N142),MONTH(N142),DAY(N142))) ), "El valor ingresado en fecha de ingreso no tiene un formato válido. ",
      IF( AND(N142&lt;&gt;"", $E$6&lt;&gt;"", DATE(YEAR(N142), MONTH(N142), 1) &lt;&gt; IFERROR(DATE(MID($E$6, 1, 4), MID($E$6, 6, 2),1), "1/1/1900") ), "La fecha de retiro debe estar dentro del período liquidado. ", "")
   )
)</f>
        <v/>
      </c>
      <c r="EE142" s="46">
        <f>IF($DS142,
   IF(O142="","Debes seleccionar el tipo de trabajador. ",
      IF(_xlfn.IFNA(VLOOKUP(O142,TIPO_DE_TRABAJADOR,1,FALSE),-1)=-1,"El tipo de trabajador no es válido (por favor seleccionarlo de la lista). ","")
   )
)</f>
        <v/>
      </c>
      <c r="EF142" s="46">
        <f>IF($DS142,
   IF(P142="","Debes seleccionar si es un trabajador dependiente pensionado por vejez. ",
      IF(_xlfn.IFNA(VLOOKUP(P142,SUBTIPO_DE_TRABAJADOR,1,FALSE),-1)=-1,"El tipo de trabajador dependiente pensionado por vejez no es válido (por favor seleccionarlo de la lista). ","")
   )
)</f>
        <v/>
      </c>
      <c r="EG142" s="46">
        <f>IF($DS142,
   IF(Q142="","Debes seleccionar el tipo de contrato del trabajador. ",
      IF(_xlfn.IFNA(VLOOKUP(Q142,TIPO_DE_CONTRATO,1,FALSE),-1)=-1,"El tipo de contrato del trabajador no es válido (por favor seleccionarlo de la lista). ","")
   )
)</f>
        <v/>
      </c>
      <c r="EH142" s="46">
        <f>IF($DS142,
   IF(R142="","Debes seleccionar si es un salario integral. ",
      IF(_xlfn.IFNA(VLOOKUP(R142,SI_NO,1,FALSE),-1)=-1,"Valor no válido para salario integral (por favor seleccionarlo de la lista). ","")
   )
)</f>
        <v/>
      </c>
      <c r="EI142" s="46">
        <f>IF($DS142,
   IF(S142="","Debes seleccionar si el trabajador realiza actividades de riesgo. ",
      IF(_xlfn.IFNA(VLOOKUP(S142,SI_NO,1,FALSE),-1)=-1,"Valor no válido para actividad de alto riesgo (por favor seleccionarlo de la lista). ","")
   )
)</f>
        <v/>
      </c>
      <c r="EK142" s="46">
        <f>IF($DS142,
   IF(U142="","Debes escribir el código del municipio de residencia del trabajador. ",
      IF(_xlfn.IFNA(VLOOKUP(U142,MUNICIPIO,1,FALSE),-1)=-1,"El municipio de residencia del trabajador es inválido (por favor seleccionarlo de la lista). ","")
   )
)</f>
        <v/>
      </c>
      <c r="EL142" s="46">
        <f>IF($DS142,
   IF(V142="","Debes escribir el la dirección de residendia del trabajador. ","")
)</f>
        <v/>
      </c>
      <c r="EM142" s="46">
        <f>IF($DS142,
   IF(W142="","Debes escribir la fecha de inicio de la liquidación. ",
      IF(ISERR(DATE(YEAR(W142),MONTH(W142),DAY(W142))),"El valor ingresado en fecha de inicio de liquidación no tiene un formato válido. ",
          IF( AND($E$6&lt;&gt;"", DATE(YEAR(W142), MONTH(W142), 1) &lt;&gt; IFERROR(DATE(MID($E$6, 1, 4), MID($E$6, 6, 2),1), "1/1/1900") ), "La fecha de inicio de la liquidación debe estar dentro del período liquidado. ", "")
      )
   )
)</f>
        <v/>
      </c>
      <c r="EN142" s="46">
        <f>IF($DS142,
   IF(X142="","Debes escribir la fecha de fin de la liquidación. ",
      IF(ISERR(DATE(YEAR(X142),MONTH(X142),DAY(X142))),"El valor ingresado en fecha de fin de liquidación no tiene un formato válido. ",
          IF( AND($E$6&lt;&gt;"", DATE(YEAR(X142), MONTH(X142), 1) &lt;&gt; IFERROR(DATE(MID($E$6, 1, 4), MID($E$6, 6, 2),1), "1/1/1900") ), "La fecha de fin de la liquidación debe estar dentro del período liquidado. ", "")
      )
   )
)</f>
        <v/>
      </c>
      <c r="EO142" s="46">
        <f>IF($DS142,
   IF(Y142="","Debes escribir la frecuencia de pago del trabajador. ",
      IF(_xlfn.IFNA(VLOOKUP(Y142,PERÍODO_DE_NÓMINA,1,FALSE),-1)=-1,"La frecuencia de pago es inválida (por favor seleccionarlo de la lista). ","")
   )
)</f>
        <v/>
      </c>
      <c r="EP142" s="46">
        <f>IF($DS142,
   IF(Z142="","Debes escribir la fecha de pago. ",
      IF(ISERR(DATE(YEAR(Z142),MONTH(Z142),DAY(Z142))), "El valor ingresado en fecha de pago no tiene un formato válido. ","")
   )
)</f>
        <v/>
      </c>
      <c r="EQ142" s="46">
        <f>IF($DS142,
   IF(AA142="","Debes escribir el medio de pago. ",
      IF(_xlfn.IFNA(VLOOKUP(AA142,MEDIOS_DE_PAGO,1,FALSE),-1)=-1,"El medio de pago es inválido (por favor seleccionarlo de la lista). ","")
   )
)</f>
        <v/>
      </c>
      <c r="ER142" s="46">
        <f>OR(AA142='Tablas '!$T$4,AA142='Tablas '!$T$7,AA142='Tablas '!$T$8,AA142='Tablas '!$T$11)</f>
        <v/>
      </c>
      <c r="ES142" s="46">
        <f>IF(AND($DS142,ER142),
   IF(AB142="","Debes escribir la entidad bancaria. ",""),
   ""
)</f>
        <v/>
      </c>
      <c r="ET142" s="46">
        <f>IF(AND($DS142,ER142),
   IF(AC142="","Debes escribir el tipo de cuenta bancaria. ",
      IF(_xlfn.IFNA(VLOOKUP(AC142,TIPO_DE_CUENTA,1,FALSE),-1)=-1,"El tipo de cuenta bancaria es inválida (por favor seleccionarlo de la lista). ","")
   ),
   ""
)</f>
        <v/>
      </c>
      <c r="EU142" s="46">
        <f>IF(AND($DS142,ER142),
   IF(AD142="","Debes escribir el número de cuenta bancaria. ",""),
   ""
)</f>
        <v/>
      </c>
      <c r="EV142" s="46">
        <f>IF($DS142,
   IF(AE142="","Debes escribir el valor del sueldo básico. ",
      IF( ISERR(_xlfn.NUMBERVALUE(AE142)), "El valor del sueldo básico debe ser un número válido. ", "")
   )
)</f>
        <v/>
      </c>
      <c r="EW142" s="46">
        <f>IF($DS142,
   IF(AF142="","Debes escribir el número de días trabajados. ",
      IF( IFERROR(INT(AF142),1.1) &lt;&gt; IFERROR(_xlfn.NUMBERVALUE(AF142),1), "La cantidad de días trabajados debe ser un número entero. ", "")
   )
)</f>
        <v/>
      </c>
      <c r="EX142" s="46">
        <f>IF($DS142,
   IF(AG142="","Debes escribir el valor del sueldo trabajado. ",
      IF( ISERR(_xlfn.NUMBERVALUE(AG142)), "El valor del sueldo trabajado debe ser un número válido. ", "")
   )
)</f>
        <v/>
      </c>
      <c r="EY142" s="46">
        <f>IF($DS142,
   IF( AND(AH142&lt;&gt;"", ISERR(_xlfn.NUMBERVALUE(AH142))), "El valor del auxilio de transporte debe ser un número válido. ", "")
)</f>
        <v/>
      </c>
      <c r="EZ142" s="46">
        <f>IF($DS142,
   IF( AND(AI142&lt;&gt;"", ISERR(_xlfn.NUMBERVALUE(AI142))), "El valor de viáticos salariales debe ser un número válido. ", "")
)</f>
        <v/>
      </c>
      <c r="FA142" s="46">
        <f>IF($DS142,
   IF( AND(AJ142&lt;&gt;"", ISERR(_xlfn.NUMBERVALUE(AJ142))), "El valor de viáticos NO salariales debe ser un número válido. ", "")
)</f>
        <v/>
      </c>
      <c r="FB142" s="46">
        <f>CONCATENATE(AK142,AL142)&lt;&gt;""</f>
        <v/>
      </c>
      <c r="FC142" s="46">
        <f>IF(AND($DS142,FB142),
   IF(AK142="","Debes escribir el número de horas extras diurnas. ",
      IF( IFERROR(INT(AK142),1.1) &lt;&gt; IFERROR(_xlfn.NUMBERVALUE(AK142),1), "La cantidad de horas extras diurnas debe ser un número entero. ", "")
   ),
   ""
)</f>
        <v/>
      </c>
      <c r="FD142" s="46">
        <f>IF(AND($DS142,FB142),
   IF(AL142="","Debes escribir el valor de las horas extras diurnas. ",
      IF( ISERR(_xlfn.NUMBERVALUE(AL142)), "El valor de las horas extras duirnas debe ser un número válido. ", "")
   ),
   ""
)</f>
        <v/>
      </c>
      <c r="FE142" s="46">
        <f>CONCATENATE(AM142,AN142)&lt;&gt;""</f>
        <v/>
      </c>
      <c r="FF142" s="46">
        <f>IF(AND($DS142,FE142),
   IF(AM142="","Debes escribir el número de horas extras nocturnas. ",
      IF( IFERROR(INT(AM142),1.1) &lt;&gt; IFERROR(_xlfn.NUMBERVALUE(AM142),1), "La cantidad de horas extras nocturnas debe ser un número entero. ", "")
   ),
   ""
)</f>
        <v/>
      </c>
      <c r="FG142" s="46">
        <f>IF(AND($DS142,FE142),
   IF(AN142="","Debes escribir el valor de las horas extras nocturnas. ",
      IF( ISERR(_xlfn.NUMBERVALUE(AN142)), "El valor de las horas extras nocturnas debe ser un número válido. ", "")
   ),
   ""
)</f>
        <v/>
      </c>
      <c r="FH142" s="46">
        <f>CONCATENATE(AO142,AP142)&lt;&gt;""</f>
        <v/>
      </c>
      <c r="FI142" s="46">
        <f>IF(AND($DS142,FH142),
   IF(AO142="","Debes escribir el número de horas extras diurnas dominicales y festivas. ",
      IF( IFERROR(INT(AO142),1.1) &lt;&gt; IFERROR(_xlfn.NUMBERVALUE(AO142),1), "La cantidad de horas extras diurnas dominicales y festivas debe ser un número entero. ", "")
   ),
   ""
)</f>
        <v/>
      </c>
      <c r="FJ142" s="46">
        <f>IF(AND($DS142,FH142),
   IF(AP142="","Debes escribir el valor de las horas extras diurnas dominicales y festivas. ",
      IF( ISERR(_xlfn.NUMBERVALUE(AP142)), "El valor de las horas extras diurnas dominicales y festivas debe ser un número válido. ", "")
   ),
   ""
)</f>
        <v/>
      </c>
      <c r="FK142" s="46">
        <f>CONCATENATE(AQ142,AR142)&lt;&gt;""</f>
        <v/>
      </c>
      <c r="FL142" s="46">
        <f>IF(AND($DS142,FK142),
   IF(AQ142="","Debes escribir el número de horas extras nocturnas dominicales y festivas. ",
      IF( IFERROR(INT(AQ142),1.1) &lt;&gt; IFERROR(_xlfn.NUMBERVALUE(AQ142),1), "La cantidad de horas extras nocturnas dominicales y festivas debe ser un número entero. ", "")
   ),
   ""
)</f>
        <v/>
      </c>
      <c r="FM142" s="46">
        <f>IF(AND($DS142,FK142),
   IF(AR142="","Debes escribir el valor de las horas extras nocturnas dominicales y festivas. ",
      IF( ISERR(_xlfn.NUMBERVALUE(AR142)), "El valor de las horas extras nocturnas dominicales y festivas debe ser un número válido. ", "")
   ),
   ""
)</f>
        <v/>
      </c>
      <c r="FN142" s="46">
        <f>CONCATENATE(AS142,AT142)&lt;&gt;""</f>
        <v/>
      </c>
      <c r="FO142" s="46">
        <f>IF(AND($DS142,FN142),
   IF(AS142="","Debes escribir el número de horas recargo nocturno. ",
      IF( IFERROR(INT(AS142),1.1) &lt;&gt; IFERROR(_xlfn.NUMBERVALUE(AS142),1), "La cantidad de horas recargo nocturno debe ser un número entero. ", "")
   ),
   ""
)</f>
        <v/>
      </c>
      <c r="FP142" s="46">
        <f>IF(AND($DS142,FN142),
   IF(AT142="","Debes escribir el valor de las horas recargo nocturno. ",
      IF( ISERR(_xlfn.NUMBERVALUE(AT142)), "El valor de las horas recargo nocturno debe ser un número válido. ", "")
   ),
   ""
)</f>
        <v/>
      </c>
      <c r="FQ142" s="46">
        <f>CONCATENATE(AU142,AV142)&lt;&gt;""</f>
        <v/>
      </c>
      <c r="FR142" s="46">
        <f>IF(AND($DS142,FQ142),
   IF(AU142="","Debes escribir el número de horas recargo diurno dominical y festivo. ",
      IF( IFERROR(INT(AU142),1.1) &lt;&gt; IFERROR(_xlfn.NUMBERVALUE(AU142),1), "La cantidad de horas recargo diurno dominical y festivo debe ser un número entero. ", "")
   ),
   ""
)</f>
        <v/>
      </c>
      <c r="FS142" s="46">
        <f>IF(AND($DS142,FQ142),
   IF(AV142="","Debes escribir el valor de las horas recargo diurno dominical y festivo. ",
      IF( ISERR(_xlfn.NUMBERVALUE(AV142)), "El valor de las horas recargo diurno dominical y festivo debe ser un número válido. ", "")
   ),
   ""
)</f>
        <v/>
      </c>
      <c r="FT142" s="46">
        <f>CONCATENATE(AW142,AX142)&lt;&gt;""</f>
        <v/>
      </c>
      <c r="FU142" s="46">
        <f>IF(AND($DS142,FT142),
   IF(AW142="","Debes escribir el número de horas recargo nocturno dominical y festivo. ",
      IF( IFERROR(INT(AW142),1.1) &lt;&gt; IFERROR(_xlfn.NUMBERVALUE(AW142),1), "La cantidad de horas recargo nocturno dominical y festivo debe ser un número entero. ", "")
   ),
   ""
)</f>
        <v/>
      </c>
      <c r="FV142" s="46">
        <f>IF(AND($DS142,FT142),
   IF(AX142="","Debes escribir el valor de las horas recargo nocturno dominical y festivo. ",
      IF( ISERR(_xlfn.NUMBERVALUE(AX142)), "El valor de las horas recargo nocturno dominical y festivo debe ser un número válido. ", "")
   ),
   ""
)</f>
        <v/>
      </c>
      <c r="FW142" s="46">
        <f>CONCATENATE(AY142,AZ142)&lt;&gt;""</f>
        <v/>
      </c>
      <c r="FX142" s="46">
        <f>IF(AND($DS142,FW142),
   IF(AY142="","Debes escribir el número de días de vacaciones comunes. ",
      IF( IFERROR(INT(AY142),1.1) &lt;&gt; IFERROR(_xlfn.NUMBERVALUE(AY142),1), "La cantidad de días de vacaciones comunes debe ser un número entero. ", "")
   ),
   ""
)</f>
        <v/>
      </c>
      <c r="FY142" s="46">
        <f>IF(AND($DS142,FW142),
   IF(AZ142="","Debes escribir el valor de las vacaciones comunes. ",
      IF( ISERR(_xlfn.NUMBERVALUE(AZ142)), "El valor de las vacaciones comunes debe ser un número válido. ", "")
   ),
   ""
)</f>
        <v/>
      </c>
      <c r="FZ142" s="46">
        <f>CONCATENATE(BA142,BB142)&lt;&gt;""</f>
        <v/>
      </c>
      <c r="GA142" s="46">
        <f>IF(AND($DS142,FZ142),
   IF(BA142="","Debes escribir el número de días de vacaciones compensadas. ",
      IF( IFERROR(INT(BA142),1.1) &lt;&gt; IFERROR(_xlfn.NUMBERVALUE(BA142),1), "La cantidad de días de vacaciones compensadas debe ser un número entero. ", "")
   ),
   ""
)</f>
        <v/>
      </c>
      <c r="GB142" s="46">
        <f>IF(AND($DS142,FZ142),
   IF(BB142="","Debes escribir el valor de las vacaciones compensadas. ",
      IF( ISERR(_xlfn.NUMBERVALUE(BB142)), "El valor de las vacaciones compensadas debe ser un número válido. ", "")
   ),
   ""
)</f>
        <v/>
      </c>
      <c r="GC142" s="46">
        <f>CONCATENATE(BC142,BD142)&lt;&gt;""</f>
        <v/>
      </c>
      <c r="GD142" s="46">
        <f>IF(AND($DS142,GC142),
   IF(BC142="","Debes escribir el número de días de prima salarial. ",
      IF( IFERROR(INT(BC142),1.1) &lt;&gt; IFERROR(_xlfn.NUMBERVALUE(BC142),1), "La cantidad de días de prima salarial debe ser un número entero. ", "")
   ),
   ""
)</f>
        <v/>
      </c>
      <c r="GE142" s="46">
        <f>IF(AND($DS142,GC142),
   IF(BD142="","Debes escribir el valor de los días de prima salarial. ",
      IF( ISERR(_xlfn.NUMBERVALUE(BD142)), "El valor de los días de prima salarial debe ser un número válido. ", "")
   ),
   ""
)</f>
        <v/>
      </c>
      <c r="GF142" s="46">
        <f>IF($DS142,
   IF( AND(BE142&lt;&gt;"", ISERR(_xlfn.NUMBERVALUE(BE142))), "El valor de la prima NO saliarial debe ser un número válido. ", "")
)</f>
        <v/>
      </c>
      <c r="GG142" s="46">
        <f>CONCATENATE(BF142,BG142,BH142)&lt;&gt;""</f>
        <v/>
      </c>
      <c r="GH142" s="46">
        <f>IF(AND($DS142,GG142),
   IF(BF142="","Debes escribir el valor de las cesantías. ",
      IF( ISERR(_xlfn.NUMBERVALUE(BF142)), "El valor de las cesantías debe ser un número válido. ", "")
   ),
   ""
)</f>
        <v/>
      </c>
      <c r="GI142" s="46">
        <f>IF(AND($DS142,GG142),
   IF(BG142="","Debes escribir el % de cesantías. ",
      IF( ISERR(_xlfn.NUMBERVALUE(BG142)), "El % de cesantías debe ser un número válido. ", "")
   ),
   ""
)</f>
        <v/>
      </c>
      <c r="GJ142" s="46">
        <f>IF(AND($DS142,GG142),
   IF(BH142="","Debes escribir el valor de intereses de cesantías. ",
      IF( ISERR(_xlfn.NUMBERVALUE(BH142)), "El valor de intereses de cesantías debe ser un número válido. ", "")
   ),
   ""
)</f>
        <v/>
      </c>
      <c r="GK142" s="46">
        <f>CONCATENATE(BI142,BJ142,BK142)&lt;&gt;""</f>
        <v/>
      </c>
      <c r="GL142" s="46">
        <f>IF(AND($DS142,GK142),
   IF(BI142="","Debes escribir el número de días de incapacidad. ",
      IF( IFERROR(INT(BI142),1.1) &lt;&gt; IFERROR(_xlfn.NUMBERVALUE(BI142),1), "La cantidad de días de incapacidad debe ser un número entero. ", "")
   ),
   ""
)</f>
        <v/>
      </c>
      <c r="GM142" s="46">
        <f>IF(AND($DS142,GK142),
   IF(BJ142="","Debes escribir el tipo de incapacidad. ",
      IF(_xlfn.IFNA(VLOOKUP(BJ142,TIPO_DE_INCAPACIDAD,1,FALSE),-1)=-1,"El tipo de incapacidad es inválida (por favor seleccionarlo de la lista). ","")
   ),
   ""
)</f>
        <v/>
      </c>
      <c r="GN142" s="46">
        <f>IF(AND($DS142,GK142),
   IF(BK142="","Debes escribir el valor de la incapacidad. ",
      IF( ISERR(_xlfn.NUMBERVALUE(BK142)), "El valor de la incapacidad debe ser un número válido. ", "")
   ),
   ""
)</f>
        <v/>
      </c>
      <c r="GO142" s="46">
        <f>CONCATENATE(BL142,BM142)&lt;&gt;""</f>
        <v/>
      </c>
      <c r="GP142" s="46">
        <f>IF(AND($DS142,GO142),
   IF(BL142="","Debes escribir el número de días de licencia de maternidad o paternidad. ",
      IF( IFERROR(INT(BL142),1.1) &lt;&gt; IFERROR(_xlfn.NUMBERVALUE(BL142),1), "La cantidad de días de licencia de maternidad o paternidad debe ser un número entero. ", "")
   ),
   ""
)</f>
        <v/>
      </c>
      <c r="GQ142" s="46">
        <f>IF(AND($DS142,GO142),
   IF(BM142="","Debes escribir el valor de la licencia de maternidad o paternidad. ",
      IF( ISERR(_xlfn.NUMBERVALUE(BM142)), "El valor de la licencia de maternidad o paternidad debe ser un número válido. ", "")
   ),
   ""
)</f>
        <v/>
      </c>
      <c r="GR142" s="46">
        <f>CONCATENATE(BN142,BO142)&lt;&gt;""</f>
        <v/>
      </c>
      <c r="GS142" s="46">
        <f>IF(AND($DS142,GR142),
   IF(BN142="","Debes escribir el número de días de licencia remunerada. ",
      IF( IFERROR(INT(BN142),1.1) &lt;&gt; IFERROR(_xlfn.NUMBERVALUE(BN142),1), "La cantidad de días de licencia remunerada debe ser un número entero. ", "")
   ),
   ""
)</f>
        <v/>
      </c>
      <c r="GT142" s="46">
        <f>IF(AND($DS142,GR142),
   IF(BO142="","Debes escribir el valor de la licencia remunerada. ",
      IF( ISERR(_xlfn.NUMBERVALUE(BO142)), "El valor de la licencia remunerada debe ser un número válido. ", "")
   ),
   ""
)</f>
        <v/>
      </c>
      <c r="GU142" s="46">
        <f>IF($DS142,
   IF( AND(BP142&lt;&gt;"", ISERR(_xlfn.NUMBERVALUE(BP142))), "El valor de la licencia NO remunerada debe ser un número válido. ", "")
)</f>
        <v/>
      </c>
      <c r="GV142" s="46">
        <f>IF($DS142,
   IF( AND(BQ142&lt;&gt;"", ISERR(_xlfn.NUMBERVALUE(BQ142))), "El valor de auxilios salariales debe ser un número válido. ", "")
)</f>
        <v/>
      </c>
      <c r="GW142" s="46">
        <f>IF($DS142,
   IF( AND(BR142&lt;&gt;"", ISERR(_xlfn.NUMBERVALUE(BR142))), "El valor de auxilios NO salariales debe ser un número válido. ", "")
)</f>
        <v/>
      </c>
      <c r="GX142" s="46">
        <f>IF($DS142,
   IF( AND(BS142&lt;&gt;"", ISERR(_xlfn.NUMBERVALUE(BS142))), "El valor de bonos salariales debe ser un número válido. ", "")
)</f>
        <v/>
      </c>
      <c r="GY142" s="46">
        <f>IF($DS142,
   IF( AND(BT142&lt;&gt;"", ISERR(_xlfn.NUMBERVALUE(BT142))), "El valor de bonos NO salariales debe ser un número válido. ", "")
)</f>
        <v/>
      </c>
      <c r="GZ142" s="46">
        <f>IF($DS142,
   IF( AND(BU142&lt;&gt;"", ISERR(_xlfn.NUMBERVALUE(BU142))), "El valor de bonos salariales de alimentación debe ser un número válido. ", "")
)</f>
        <v/>
      </c>
      <c r="HA142" s="46">
        <f>IF($DS142,
   IF( AND(BV142&lt;&gt;"", ISERR(_xlfn.NUMBERVALUE(BV142))), "El valor de bonos NO salariales de alimentación debe ser un número válido. ", "")
)</f>
        <v/>
      </c>
      <c r="HB142" s="46">
        <f>IF($DS142,
   IF( AND(BW142&lt;&gt;"", ISERR(_xlfn.NUMBERVALUE(BW142))), "El valor de bonificaciones salariales debe ser un número válido. ", "")
)</f>
        <v/>
      </c>
      <c r="HC142" s="46">
        <f>IF($DS142,
   IF( AND(BX142&lt;&gt;"", ISERR(_xlfn.NUMBERVALUE(BX142))), "El valor de bonificaciones NO salariales debe ser un número válido. ", "")
)</f>
        <v/>
      </c>
      <c r="HD142" s="46">
        <f>IF($DS142,
   IF( AND(BY142&lt;&gt;"", ISERR(_xlfn.NUMBERVALUE(BY142))), "El valor de compensaciones ordinarias debe ser un número válido. ", "")
)</f>
        <v/>
      </c>
      <c r="HE142" s="46">
        <f>IF($DS142,
   IF( AND(BZ142&lt;&gt;"", ISERR(_xlfn.NUMBERVALUE(BZ142))), "El valor de compensaciones extraordinarias debe ser un número válido. ", "")
)</f>
        <v/>
      </c>
      <c r="HF142" s="46">
        <f>IF($DS142,
   IF( AND(CA142&lt;&gt;"", ISERR(_xlfn.NUMBERVALUE(CA142))), "El valor de comisiones debe ser un número válido. ", "")
)</f>
        <v/>
      </c>
      <c r="HG142" s="46">
        <f>IF($DS142,
   IF( AND(CB142&lt;&gt;"", ISERR(_xlfn.NUMBERVALUE(CB142))), "El valor de ausencia por huega debe ser un número válido. ", "")
)</f>
        <v/>
      </c>
      <c r="HH142" s="46">
        <f>IF($DS142,
   IF( AND(CC142&lt;&gt;"", ISERR(_xlfn.NUMBERVALUE(CC142))), "El valor de anticipos debe ser un número válido. ", "")
)</f>
        <v/>
      </c>
      <c r="HI142" s="46">
        <f>IF($DS142,
   IF( AND(CD142&lt;&gt;"", ISERR(_xlfn.NUMBERVALUE(CD142))), "El valor de pagos a terceros debe ser un número válido. ", "")
)</f>
        <v/>
      </c>
      <c r="HJ142" s="46">
        <f>IF($DS142,
   IF( AND(CE142&lt;&gt;"", ISERR(_xlfn.NUMBERVALUE(CE142))), "El valor de dotación debe ser un número válido. ", "")
)</f>
        <v/>
      </c>
      <c r="HK142" s="46">
        <f>IF($DS142,
   IF( AND(CF142&lt;&gt;"", ISERR(_xlfn.NUMBERVALUE(CF142))), "El valor de apoyo sostenibilidad debe ser un número válido. ", "")
)</f>
        <v/>
      </c>
      <c r="HL142" s="46">
        <f>IF($DS142,
   IF( AND(CG142&lt;&gt;"", ISERR(_xlfn.NUMBERVALUE(CG142))), "El valor de teletrabajo debe ser un número válido. ", "")
)</f>
        <v/>
      </c>
      <c r="HM142" s="46">
        <f>IF($DS142,
   IF( AND(CH142&lt;&gt;"", ISERR(_xlfn.NUMBERVALUE(CH142))), "El valor de bonificación de retiro debe ser un número válido. ", "")
)</f>
        <v/>
      </c>
      <c r="HN142" s="46">
        <f>IF($DS142,
   IF( AND(CI142&lt;&gt;"", ISERR(_xlfn.NUMBERVALUE(CI142))), "El valor de indemnización de retiro debe ser un número válido. ", "")
)</f>
        <v/>
      </c>
      <c r="HO142" s="46">
        <f>IF($DS142,
   IF( AND(CJ142&lt;&gt;"", ISERR(_xlfn.NUMBERVALUE(CJ142))), "El valor de reintegros debe ser un número válido. ", "")
)</f>
        <v/>
      </c>
      <c r="HP142" s="46">
        <f>CONCATENATE(CK142,CL142,CM142)&lt;&gt;""</f>
        <v/>
      </c>
      <c r="HQ142" s="46">
        <f>IF(AND($DS142,HP142),
   IF(CK142="","Debes escribir la descripción de otro concepto no categorizado. ",""),
   ""
)</f>
        <v/>
      </c>
      <c r="HR142" s="46">
        <f>IF(AND($DS142,HP142),
   IF(CONCATENATE(CL142,CM142)="","Debes escribir al menos un valor de concepto no categorizado (salarial o no salarial). ",
      IF(ISERR(_xlfn.NUMBERVALUE(CL142)),"El valor salarial concepto no categorizado debe ser un número válido. ","")
   ),
   ""
)</f>
        <v/>
      </c>
      <c r="HS142" s="46">
        <f>IF(AND($DS142,HP142),
   IF(CONCATENATE(CL142,CM142)="","Debes escribir al menos un valor de concepto no categorizado (salarial o no salarial). ",
      IF(ISERR(_xlfn.NUMBERVALUE(CM142)),"El valor NO salarial concepto no categorizado debe ser un número válido. ","")
   ),
   ""
)</f>
        <v/>
      </c>
      <c r="HT142" s="46">
        <f>IF($DS142,
   IF(CN142="","Debes escribir el porcentaje del aporte a salud. ",
      IF( ISERR(_xlfn.NUMBERVALUE(CN142)), "El valor del porcentaje del aporte a salud debe ser un número válido. ", "")
   )
)</f>
        <v/>
      </c>
      <c r="HU142" s="46">
        <f>IF($DS142,
   IF(CO142="","Debes escribir el valor del aporte a salud. ",
      IF( ISERR(_xlfn.NUMBERVALUE(CO142)), "El valor del aporte a salud debe ser un número válido. ", "")
   )
)</f>
        <v/>
      </c>
      <c r="HV142" s="46">
        <f>IF($DS142,
   IF( AND(CP142&lt;&gt;"", ISERR(_xlfn.NUMBERVALUE(CP142))), "El valor plan complementario debe ser un número válido. ", "")
)</f>
        <v/>
      </c>
      <c r="HW142" s="46">
        <f>IF($DS142,
   IF(CQ142="","Debes escribir el porcentaje del aporte a pensión. ",
      IF( ISERR(_xlfn.NUMBERVALUE(CQ142)), "El valor del porcentaje del aporte a pensión debe ser un número válido. ", "")
   )
)</f>
        <v/>
      </c>
      <c r="HX142" s="46">
        <f>IF($DS142,
   IF(CR142="","Debes escribir el valor del aporte a pensión. ",
      IF( ISERR(_xlfn.NUMBERVALUE(CR142)), "El valor del aporte a salud debe ser un número válido. ", "")
   )
)</f>
        <v/>
      </c>
      <c r="HY142" s="46">
        <f>IF($DS142,
   IF( AND(CS142&lt;&gt;"", ISERR(_xlfn.NUMBERVALUE(CS142))), "El valor pensión voluntaria debe ser un número válido. ", "")
)</f>
        <v/>
      </c>
      <c r="HZ142" s="46">
        <f>CONCATENATE(CT142,CU142,CV142,CW142)&lt;&gt;""</f>
        <v/>
      </c>
      <c r="IA142" s="46">
        <f>IF(AND($DS142,HZ142),
   IF(CT142="","Debes escribir el % del fondo de seguridad pensional. ",
      IF( ISERR(_xlfn.NUMBERVALUE(CT142)), "El % del fondo de seguridad debe ser un número válido. ", "")
   ),
   ""
)</f>
        <v/>
      </c>
      <c r="IB142" s="46">
        <f>IF(AND($DS142,HZ142),
   IF(CU142="","Debes escribir el valor del aporte al fondo de solidaridad pensional. ",
      IF( ISERR(_xlfn.NUMBERVALUE(CU142)), "El valor del aporte al fondo de solidaridad pensional debe ser un número válido. ", "")
   ),
   ""
)</f>
        <v/>
      </c>
      <c r="IC142" s="46">
        <f>IF(AND($DS142,HZ142),
   IF(CV142="","Debes escribir el % del fondo de subsistencia. ",
      IF( ISERR(_xlfn.NUMBERVALUE(CV142)), "El % del fondo de subsistencia debe ser un número válido. ", "")
   ),
   ""
)</f>
        <v/>
      </c>
      <c r="ID142" s="46">
        <f>IF(AND($DS142,HZ142),
   IF(CW142="","Debes escribir el valor del fondo de subsistencia. ",
      IF( ISERR(_xlfn.NUMBERVALUE(CW142)), "El valor del fondo de subsistencia debe ser un número válido. ", "")
   ),
   ""
)</f>
        <v/>
      </c>
      <c r="IE142" s="46">
        <f>CONCATENATE(CX142,CY142)&lt;&gt;""</f>
        <v/>
      </c>
      <c r="IF142" s="46">
        <f>IF(AND($DS142,IE142),
   IF(CX142="","Debes escribir el % de sindicato. ",
      IF( ISERR(_xlfn.NUMBERVALUE(CX142)), "El % de sindicato debe ser un número válido. ", "")
   ),
   ""
)</f>
        <v/>
      </c>
      <c r="IG142" s="46">
        <f>IF(AND($DS142,IE142),
   IF(CY142="","Debes escribir el valor del sindicato. ",
      IF( ISERR(_xlfn.NUMBERVALUE(CY142)), "El valor del sindicato debe ser un número válido. ", "")
   ),
   ""
)</f>
        <v/>
      </c>
      <c r="IH142" s="46">
        <f>IF($DS142,
   IF( AND(CZ142&lt;&gt;"", ISERR(_xlfn.NUMBERVALUE(CZ142))), "El valor de sanción pública debe ser un número válido. ", "")
)</f>
        <v/>
      </c>
      <c r="II142" s="46">
        <f>IF($DS142,
   IF( AND(DA142&lt;&gt;"", ISERR(_xlfn.NUMBERVALUE(DA142))), "El valor de sanción privada debe ser un número válido. ", "")
)</f>
        <v/>
      </c>
      <c r="IJ142" s="46">
        <f>CONCATENATE(DB142,DC142)&lt;&gt;""</f>
        <v/>
      </c>
      <c r="IK142" s="46">
        <f>IF(AND($DS142,IJ142),
   IF(DB142="","Debes escribir la descripción de libranza. ",""),
   ""
)</f>
        <v/>
      </c>
      <c r="IL142" s="46">
        <f>IF(AND($DS142,IJ142),
   IF(DC142="","Debes escribir la cuota libranza. ",
      IF(ISERR(_xlfn.NUMBERVALUE(DC142)),"El valor de la cuota libranza debe ser un número válido. ","")
   ),
   ""
)</f>
        <v/>
      </c>
      <c r="IM142" s="46">
        <f>IF($DS142,
   IF( AND(DD142&lt;&gt;"", ISERR(_xlfn.NUMBERVALUE(DD142))), "El valor de pagos a terceros debe ser un número válido. ", "")
)</f>
        <v/>
      </c>
      <c r="IN142" s="46">
        <f>IF($DS142,
   IF( AND(DE142&lt;&gt;"", ISERR(_xlfn.NUMBERVALUE(DE142))), "El valor de anticipos debe ser un número válido. ", "")
)</f>
        <v/>
      </c>
      <c r="IO142" s="46">
        <f>IF($DS142,
   IF( AND(DF142&lt;&gt;"", ISERR(_xlfn.NUMBERVALUE(DF142))), "El valor de AFC debe ser un número válido. ", "")
)</f>
        <v/>
      </c>
      <c r="IP142" s="46">
        <f>IF($DS142,
   IF( AND(DG142&lt;&gt;"", ISERR(_xlfn.NUMBERVALUE(DG142))), "El valor de rete-fuente debe ser un número válido. ", "")
)</f>
        <v/>
      </c>
      <c r="IQ142" s="46">
        <f>IF($DS142,
   IF( AND(DH142&lt;&gt;"", ISERR(_xlfn.NUMBERVALUE(DH142))), "El valor de cooperativa de trabajo debe ser un número válido. ", "")
)</f>
        <v/>
      </c>
      <c r="IR142" s="46">
        <f>IF($DS142,
   IF( AND(DI142&lt;&gt;"", ISERR(_xlfn.NUMBERVALUE(DI142))), "El valor de embargo fiscal debe ser un número válido. ", "")
)</f>
        <v/>
      </c>
      <c r="IS142" s="46">
        <f>IF($DS142,
   IF( AND(DJ142&lt;&gt;"", ISERR(_xlfn.NUMBERVALUE(DJ142))), "El valor de educación debe ser un número válido. ", "")
)</f>
        <v/>
      </c>
      <c r="IT142" s="46">
        <f>IF($DS142,
   IF( AND(DK142&lt;&gt;"", ISERR(_xlfn.NUMBERVALUE(DK142))), "El valor de reintegro debe ser un número válido. ", "")
)</f>
        <v/>
      </c>
      <c r="IU142" s="46">
        <f>IF($DS142,
   IF( AND(DL142&lt;&gt;"", ISERR(_xlfn.NUMBERVALUE(DL142))), "El valor de deuda debe ser un número válido. ", "")
)</f>
        <v/>
      </c>
      <c r="IV142" s="46">
        <f>IF($DS142,
   IF( AND(DM142&lt;&gt;"", ISERR(_xlfn.NUMBERVALUE(DM142))), "El valor de otras deducciones debe ser un número válido. ", "")
)</f>
        <v/>
      </c>
      <c r="IW142" s="46">
        <f>IF($DS142,
   IF(DN142="","Debes escribir el valor de los devengos totales. ",
      IF( ISERR(_xlfn.NUMBERVALUE(DN142)), "El valor de los devengos totales debe ser un número válido. ", "")
   )
)</f>
        <v/>
      </c>
      <c r="IX142" s="46">
        <f>IF($DS142,
   IF(DO142="","Debes escribir el valor de las deducciones totales. ",
      IF( ISERR(_xlfn.NUMBERVALUE(DO142)), "El valor de las deducciones totales debe ser un número válido. ", "")
   )
)</f>
        <v/>
      </c>
      <c r="IY142" s="46">
        <f>IF($DS142,
   IF(DP142="","Debes escribir el valor del salario total. ",
      IF( ISERR(_xlfn.NUMBERVALUE(DP142)), "El valor del salario total debe ser un número válido. ", "")
   )
)</f>
        <v/>
      </c>
    </row>
    <row r="143">
      <c r="B143" s="48" t="n">
        <v>131</v>
      </c>
      <c r="C143" s="61">
        <f>IF(AND(DS143,DP143&lt;&gt;""),
IF(DQ143="","OK","Error"),
""
)</f>
        <v/>
      </c>
      <c r="D143" s="53" t="n"/>
      <c r="E143" s="52" t="n"/>
      <c r="F143" s="112" t="n"/>
      <c r="G143" s="52" t="n"/>
      <c r="H143" s="53" t="n"/>
      <c r="I143" s="52" t="n"/>
      <c r="J143" s="52" t="n"/>
      <c r="K143" s="53" t="n"/>
      <c r="L143" s="55" t="n"/>
      <c r="M143" s="108" t="n"/>
      <c r="N143" s="56" t="n"/>
      <c r="O143" s="52" t="n"/>
      <c r="P143" s="52" t="n"/>
      <c r="Q143" s="52" t="n"/>
      <c r="R143" s="52" t="n"/>
      <c r="S143" s="52" t="n"/>
      <c r="T143" s="53" t="n"/>
      <c r="U143" s="52" t="n"/>
      <c r="V143" s="52" t="n"/>
      <c r="W143" s="55" t="n"/>
      <c r="X143" s="55" t="n"/>
      <c r="Y143" s="52" t="n"/>
      <c r="Z143" s="55" t="n"/>
      <c r="AA143" s="52" t="n"/>
      <c r="AB143" s="53" t="n"/>
      <c r="AC143" s="53" t="n"/>
      <c r="AD143" s="53" t="n"/>
      <c r="AE143" s="177" t="n"/>
      <c r="AF143" s="113" t="n"/>
      <c r="AG143" s="177" t="n"/>
      <c r="AH143" s="178" t="n"/>
      <c r="AI143" s="178" t="n"/>
      <c r="AJ143" s="178" t="n"/>
      <c r="AK143" s="114" t="n"/>
      <c r="AL143" s="178" t="n"/>
      <c r="AM143" s="114" t="n"/>
      <c r="AN143" s="178" t="n"/>
      <c r="AO143" s="114" t="n"/>
      <c r="AP143" s="178" t="n"/>
      <c r="AQ143" s="114" t="n"/>
      <c r="AR143" s="178" t="n"/>
      <c r="AS143" s="114" t="n"/>
      <c r="AT143" s="178" t="n"/>
      <c r="AU143" s="114" t="n"/>
      <c r="AV143" s="178" t="n"/>
      <c r="AW143" s="114" t="n"/>
      <c r="AX143" s="178" t="n"/>
      <c r="AY143" s="114" t="n"/>
      <c r="AZ143" s="178" t="n"/>
      <c r="BA143" s="114" t="n"/>
      <c r="BB143" s="178" t="n"/>
      <c r="BC143" s="114" t="n"/>
      <c r="BD143" s="178" t="n"/>
      <c r="BE143" s="178" t="n"/>
      <c r="BF143" s="178" t="n"/>
      <c r="BG143" s="59" t="n"/>
      <c r="BH143" s="178" t="n"/>
      <c r="BI143" s="114" t="n"/>
      <c r="BJ143" s="53" t="n"/>
      <c r="BK143" s="178" t="n"/>
      <c r="BL143" s="114" t="n"/>
      <c r="BM143" s="178" t="n"/>
      <c r="BN143" s="114" t="n"/>
      <c r="BO143" s="178" t="n"/>
      <c r="BP143" s="178" t="n"/>
      <c r="BQ143" s="178" t="n"/>
      <c r="BR143" s="178" t="n"/>
      <c r="BS143" s="178" t="n"/>
      <c r="BT143" s="178" t="n"/>
      <c r="BU143" s="178" t="n"/>
      <c r="BV143" s="178" t="n"/>
      <c r="BW143" s="178" t="n"/>
      <c r="BX143" s="178" t="n"/>
      <c r="BY143" s="178" t="n"/>
      <c r="BZ143" s="178" t="n"/>
      <c r="CA143" s="178" t="n"/>
      <c r="CB143" s="178" t="n"/>
      <c r="CC143" s="178" t="n"/>
      <c r="CD143" s="178" t="n"/>
      <c r="CE143" s="178" t="n"/>
      <c r="CF143" s="178" t="n"/>
      <c r="CG143" s="178" t="n"/>
      <c r="CH143" s="178" t="n"/>
      <c r="CI143" s="178" t="n"/>
      <c r="CJ143" s="178" t="n"/>
      <c r="CK143" s="53" t="n"/>
      <c r="CL143" s="178" t="n"/>
      <c r="CM143" s="178" t="n"/>
      <c r="CN143" s="60" t="n"/>
      <c r="CO143" s="177" t="n"/>
      <c r="CP143" s="178" t="n"/>
      <c r="CQ143" s="60" t="n"/>
      <c r="CR143" s="177" t="n"/>
      <c r="CS143" s="178" t="n"/>
      <c r="CT143" s="59" t="n"/>
      <c r="CU143" s="178" t="n"/>
      <c r="CV143" s="59" t="n"/>
      <c r="CW143" s="178" t="n"/>
      <c r="CX143" s="59" t="n"/>
      <c r="CY143" s="178" t="n"/>
      <c r="CZ143" s="178" t="n"/>
      <c r="DA143" s="178" t="n"/>
      <c r="DB143" s="53" t="n"/>
      <c r="DC143" s="178" t="n"/>
      <c r="DD143" s="178" t="n"/>
      <c r="DE143" s="178" t="n"/>
      <c r="DF143" s="178" t="n"/>
      <c r="DG143" s="178" t="n"/>
      <c r="DH143" s="178" t="n"/>
      <c r="DI143" s="178" t="n"/>
      <c r="DJ143" s="178" t="n"/>
      <c r="DK143" s="178" t="n"/>
      <c r="DL143" s="178" t="n"/>
      <c r="DM143" s="178" t="n"/>
      <c r="DN143" s="177" t="n"/>
      <c r="DO143" s="177" t="n"/>
      <c r="DP143" s="177" t="n"/>
      <c r="DQ143" s="76">
        <f>IF(AND(DS143,DP143&lt;&gt;""),
CONCATENATE(DT143,DU143,DV143,DW143,DX143,DY143,DZ143,EA143,EB143,EC143,ED143,EE143,EF143,EG143,EH143,EI143,EJ143,EK143,EL143,EM143,EN143,EO143,EP143,EQ143,ES143,ET143,EU143,EV143,EW143,EX143,EY143,EZ143,FA143,FC143,FD143,FF143,FG143,FI143,FJ143,FL143,FM143,FO143,FP143,FR143,FS143,FU143,FV143,FX143,FY143,GA143,GB143,GD143,GE143,GF143,GH143,GI143,GJ143,GL143,GM143,GN143,GP143,GQ143,GS143,GT143,GU143,GV143,GW143,GX143,GY143,GZ143,HA143,HB143,HC143,HD143,HE143,HF143,HG143,HH143,HI143,HJ143,HK143,HL143,HM143,HN143,HO143,HQ143,HR143,HS143,HT143,HU143,HV143,HW143,HX143,HY143,IA143,IB143,IC143,ID143,IF143,IG143,IH143,II143,IK143,IL143,IM143,IN143,IO143,IP143,IQ143,IR143,IS143,IT143,IU143,IV143,IW143,IX143,IY143,IZ143),
""
)</f>
        <v/>
      </c>
      <c r="DR143" s="53" t="n"/>
      <c r="DS143" s="46">
        <f>CONCATENATE(D143,$E143,$F143,$G143,H143,$I143,$J143,K143,$L143,$M143,N143,$O143,$P143,$Q143,$R143,$S143,T143,$U143,$V143,$W143,$X143,$Y143,$Z143,$AA143,AB143,AC143,AD143,$AE143,$AF143,$AG143,AH143,AI143,AJ143,AK143,AL143,AM143,AN143,AO143,AP143,AQ143,AR143,AS143,AT143,AU143,AV143,AW143,AX143,AY143,AZ143,BA143,BB143,BC143,BD143,BE143,BF143,BG143,BH143,BI143,BJ143,BK143,BL143,BM143,BN143,BO143,BP143,BQ143,BR143,BS143,BT143,BU143,BV143,BW143,BX143,BY143,BZ143,CA143,CB143,CC143,CD143,CE143,CF143,CG143,CH143,CI143,CJ143,CK143,CL143,CM143,$CN143,$CO143,CP143,$CQ143,$CR143,CS143,CT143,CU143,CV143,CW143,CX143,CY143,CZ143,DA143,DB143,DC143,DD143,DE143,DF143,DG143,DH143,DI143,DJ143,DK143,DL143,DM143,$DN143,$DO143,$DP143,DR143)&lt;&gt;""</f>
        <v/>
      </c>
      <c r="DT143" s="46">
        <f>IF(AND($DS143,$E$4&lt;&gt;""),
IF(LEFT($E$4,2) = "1.",
IF(D143&lt;&gt;"","El CUNE sólo se envía en operaciones de novedad o ajuste. ",""),
IF(D143="","Debes escribir un CUNE válido para realizar operaciones de novedad o ajuste. ","")),
""
)</f>
        <v/>
      </c>
      <c r="DU143" s="46">
        <f>IF($DS143,
IF(E143="","Debes seleccionar el tipo de documento del empleado. ",
IF(_xlfn.IFNA(VLOOKUP(E143,TIPO_DE_DOCUMENTO,1,FALSE),-1)=-1,"El tipo de documento no es válido (por favor seleccionarlo de la lista). ","")
)
)</f>
        <v/>
      </c>
      <c r="DV143" s="46">
        <f>IF($DS143,
IF(F143="","Debes escribir el número de documento del empleado. ","")
)</f>
        <v/>
      </c>
      <c r="DW143" s="46">
        <f>IF($DS143,
IF(G143="","Debes escribir el primer nombre del empleado. ","")
)</f>
        <v/>
      </c>
      <c r="DY143" s="46">
        <f>IF($DS143,
IF(I143="","Debes escribir el primer apellido del empleado. ","")
)</f>
        <v/>
      </c>
      <c r="DZ143" s="46">
        <f>IF($DS143,
IF(J143="","Debes escribir el segundo apellido del empleado. ","")
)</f>
        <v/>
      </c>
      <c r="EB143" s="46">
        <f>IF($DS143,
IF(L143="","Debes escribir la fecha de ingreso del empleado. ",
IF(ISERR(DATE(YEAR(L143),MONTH(L143),DAY(L143))), "El valor ingresado en fecha de ingreso no tiene un formato válido. ","")
)
)</f>
        <v/>
      </c>
      <c r="EC143" s="46">
        <f>IF($DS143,
IF(M143="","Debes escribir el tiempo laborado. ",
IF( IFERROR(INT(M143),1.1) &lt;&gt; IFERROR(_xlfn.NUMBERVALUE(M143),1), "El valor de los días trabajados debe ser un número entero. ", "")
)
)</f>
        <v/>
      </c>
      <c r="ED143" s="46">
        <f>IF($DS143,
IF( AND(N143&lt;&gt;"", ISERR(DATE(YEAR(N143),MONTH(N143),DAY(N143))) ), "El valor ingresado en fecha de ingreso no tiene un formato válido. ",
IF( AND(N143&lt;&gt;"", $E$6&lt;&gt;"", DATE(YEAR(N143), MONTH(N143), 1) &lt;&gt; IFERROR(DATE(MID($E$6, 1, 4), MID($E$6, 6, 2),1), "1/1/1900") ), "La fecha de retiro debe estar dentro del período liquidado. ", "")
)
)</f>
        <v/>
      </c>
      <c r="EE143" s="46">
        <f>IF($DS143,
IF(O143="","Debes seleccionar el tipo de trabajador. ",
IF(_xlfn.IFNA(VLOOKUP(O143,TIPO_DE_TRABAJADOR,1,FALSE),-1)=-1,"El tipo de trabajador no es válido (por favor seleccionarlo de la lista). ","")
)
)</f>
        <v/>
      </c>
      <c r="EF143" s="46">
        <f>IF($DS143,
IF(P143="","Debes seleccionar si es un trabajador dependiente pensionado por vejez. ",
IF(_xlfn.IFNA(VLOOKUP(P143,SUBTIPO_DE_TRABAJADOR,1,FALSE),-1)=-1,"El tipo de trabajador dependiente pensionado por vejez no es válido (por favor seleccionarlo de la lista). ","")
)
)</f>
        <v/>
      </c>
      <c r="EG143" s="46">
        <f>IF($DS143,
IF(Q143="","Debes seleccionar el tipo de contrato del trabajador. ",
IF(_xlfn.IFNA(VLOOKUP(Q143,TIPO_DE_CONTRATO,1,FALSE),-1)=-1,"El tipo de contrato del trabajador no es válido (por favor seleccionarlo de la lista). ","")
)
)</f>
        <v/>
      </c>
      <c r="EH143" s="46">
        <f>IF($DS143,
IF(R143="","Debes seleccionar si es un salario integral. ",
IF(_xlfn.IFNA(VLOOKUP(R143,SI_NO,1,FALSE),-1)=-1,"Valor no válido para salario integral (por favor seleccionarlo de la lista). ","")
)
)</f>
        <v/>
      </c>
      <c r="EI143" s="46">
        <f>IF($DS143,
IF(S143="","Debes seleccionar si el trabajador realiza actividades de riesgo. ",
IF(_xlfn.IFNA(VLOOKUP(S143,SI_NO,1,FALSE),-1)=-1,"Valor no válido para actividad de alto riesgo (por favor seleccionarlo de la lista). ","")
)
)</f>
        <v/>
      </c>
      <c r="EK143" s="46">
        <f>IF($DS143,
IF(U143="","Debes escribir el código del municipio de residencia del trabajador. ",
IF(_xlfn.IFNA(VLOOKUP(U143,MUNICIPIO,1,FALSE),-1)=-1,"El municipio de residencia del trabajador es inválido (por favor seleccionarlo de la lista). ","")
)
)</f>
        <v/>
      </c>
      <c r="EL143" s="46">
        <f>IF($DS143,
IF(V143="","Debes escribir el la dirección de residendia del trabajador. ","")
)</f>
        <v/>
      </c>
      <c r="EM143" s="46">
        <f>IF($DS143,
IF(W143="","Debes escribir la fecha de inicio de la liquidación. ",
IF(ISERR(DATE(YEAR(W143),MONTH(W143),DAY(W143))),"El valor ingresado en fecha de inicio de liquidación no tiene un formato válido. ",
IF( AND($E$6&lt;&gt;"", DATE(YEAR(W143), MONTH(W143), 1) &lt;&gt; IFERROR(DATE(MID($E$6, 1, 4), MID($E$6, 6, 2),1), "1/1/1900") ), "La fecha de inicio de la liquidación debe estar dentro del período liquidado. ", "")
)
)
)</f>
        <v/>
      </c>
      <c r="EN143" s="46">
        <f>IF($DS143,
IF(X143="","Debes escribir la fecha de fin de la liquidación. ",
IF(ISERR(DATE(YEAR(X143),MONTH(X143),DAY(X143))),"El valor ingresado en fecha de fin de liquidación no tiene un formato válido. ",
IF( AND($E$6&lt;&gt;"", DATE(YEAR(X143), MONTH(X143), 1) &lt;&gt; IFERROR(DATE(MID($E$6, 1, 4), MID($E$6, 6, 2),1), "1/1/1900") ), "La fecha de fin de la liquidación debe estar dentro del período liquidado. ", "")
)
)
)</f>
        <v/>
      </c>
      <c r="EO143" s="46">
        <f>IF($DS143,
IF(Y143="","Debes escribir la frecuencia de pago del trabajador. ",
IF(_xlfn.IFNA(VLOOKUP(Y143,PERÍODO_DE_NÓMINA,1,FALSE),-1)=-1,"La frecuencia de pago es inválida (por favor seleccionarlo de la lista). ","")
)
)</f>
        <v/>
      </c>
      <c r="EP143" s="46">
        <f>IF($DS143,
IF(Z143="","Debes escribir la fecha de pago. ",
IF(ISERR(DATE(YEAR(Z143),MONTH(Z143),DAY(Z143))), "El valor ingresado en fecha de pago no tiene un formato válido. ","")
)
)</f>
        <v/>
      </c>
      <c r="EQ143" s="46">
        <f>IF($DS143,
IF(AA143="","Debes escribir el medio de pago. ",
IF(_xlfn.IFNA(VLOOKUP(AA143,MEDIOS_DE_PAGO,1,FALSE),-1)=-1,"El medio de pago es inválido (por favor seleccionarlo de la lista). ","")
)
)</f>
        <v/>
      </c>
      <c r="ER143" s="46">
        <f>OR(AA143='Tablas '!$T$4,AA143='Tablas '!$T$7,AA143='Tablas '!$T$8,AA143='Tablas '!$T$11)</f>
        <v/>
      </c>
      <c r="ES143" s="46">
        <f>IF(AND($DS143,ER143),
IF(AB143="","Debes escribir la entidad bancaria. ",""),
""
)</f>
        <v/>
      </c>
      <c r="ET143" s="46">
        <f>IF(AND($DS143,ER143),
IF(AC143="","Debes escribir el tipo de cuenta bancaria. ",
IF(_xlfn.IFNA(VLOOKUP(AC143,TIPO_DE_CUENTA,1,FALSE),-1)=-1,"El tipo de cuenta bancaria es inválida (por favor seleccionarlo de la lista). ","")
),
""
)</f>
        <v/>
      </c>
      <c r="EU143" s="46">
        <f>IF(AND($DS143,ER143),
IF(AD143="","Debes escribir el número de cuenta bancaria. ",""),
""
)</f>
        <v/>
      </c>
      <c r="EV143" s="46">
        <f>IF($DS143,
IF(AE143="","Debes escribir el valor del sueldo básico. ",
IF( ISERR(_xlfn.NUMBERVALUE(AE143)), "El valor del sueldo básico debe ser un número válido. ", "")
)
)</f>
        <v/>
      </c>
      <c r="EW143" s="46">
        <f>IF($DS143,
IF(AF143="","Debes escribir el número de días trabajados. ",
IF( IFERROR(INT(AF143),1.1) &lt;&gt; IFERROR(_xlfn.NUMBERVALUE(AF143),1), "La cantidad de días trabajados debe ser un número entero. ", "")
)
)</f>
        <v/>
      </c>
      <c r="EX143" s="46">
        <f>IF($DS143,
IF(AG143="","Debes escribir el valor del sueldo trabajado. ",
IF( ISERR(_xlfn.NUMBERVALUE(AG143)), "El valor del sueldo trabajado debe ser un número válido. ", "")
)
)</f>
        <v/>
      </c>
      <c r="EY143" s="46">
        <f>IF($DS143,
IF( AND(AH143&lt;&gt;"", ISERR(_xlfn.NUMBERVALUE(AH143))), "El valor del auxilio de transporte debe ser un número válido. ", "")
)</f>
        <v/>
      </c>
      <c r="EZ143" s="46">
        <f>IF($DS143,
IF( AND(AI143&lt;&gt;"", ISERR(_xlfn.NUMBERVALUE(AI143))), "El valor de viáticos salariales debe ser un número válido. ", "")
)</f>
        <v/>
      </c>
      <c r="FA143" s="46">
        <f>IF($DS143,
IF( AND(AJ143&lt;&gt;"", ISERR(_xlfn.NUMBERVALUE(AJ143))), "El valor de viáticos NO salariales debe ser un número válido. ", "")
)</f>
        <v/>
      </c>
      <c r="FB143" s="46">
        <f>CONCATENATE(AK143,AL143)&lt;&gt;""</f>
        <v/>
      </c>
      <c r="FC143" s="46">
        <f>IF(AND($DS143,FB143),
IF(AK143="","Debes escribir el número de horas extras diurnas. ",
IF( IFERROR(INT(AK143),1.1) &lt;&gt; IFERROR(_xlfn.NUMBERVALUE(AK143),1), "La cantidad de horas extras diurnas debe ser un número entero. ", "")
),
""
)</f>
        <v/>
      </c>
      <c r="FD143" s="46">
        <f>IF(AND($DS143,FB143),
IF(AL143="","Debes escribir el valor de las horas extras diurnas. ",
IF( ISERR(_xlfn.NUMBERVALUE(AL143)), "El valor de las horas extras duirnas debe ser un número válido. ", "")
),
""
)</f>
        <v/>
      </c>
      <c r="FE143" s="46">
        <f>CONCATENATE(AM143,AN143)&lt;&gt;""</f>
        <v/>
      </c>
      <c r="FF143" s="46">
        <f>IF(AND($DS143,FE143),
IF(AM143="","Debes escribir el número de horas extras nocturnas. ",
IF( IFERROR(INT(AM143),1.1) &lt;&gt; IFERROR(_xlfn.NUMBERVALUE(AM143),1), "La cantidad de horas extras nocturnas debe ser un número entero. ", "")
),
""
)</f>
        <v/>
      </c>
      <c r="FG143" s="46">
        <f>IF(AND($DS143,FE143),
IF(AN143="","Debes escribir el valor de las horas extras nocturnas. ",
IF( ISERR(_xlfn.NUMBERVALUE(AN143)), "El valor de las horas extras nocturnas debe ser un número válido. ", "")
),
""
)</f>
        <v/>
      </c>
      <c r="FH143" s="46">
        <f>CONCATENATE(AO143,AP143)&lt;&gt;""</f>
        <v/>
      </c>
      <c r="FI143" s="46">
        <f>IF(AND($DS143,FH143),
IF(AO143="","Debes escribir el número de horas extras diurnas dominicales y festivas. ",
IF( IFERROR(INT(AO143),1.1) &lt;&gt; IFERROR(_xlfn.NUMBERVALUE(AO143),1), "La cantidad de horas extras diurnas dominicales y festivas debe ser un número entero. ", "")
),
""
)</f>
        <v/>
      </c>
      <c r="FJ143" s="46">
        <f>IF(AND($DS143,FH143),
IF(AP143="","Debes escribir el valor de las horas extras diurnas dominicales y festivas. ",
IF( ISERR(_xlfn.NUMBERVALUE(AP143)), "El valor de las horas extras diurnas dominicales y festivas debe ser un número válido. ", "")
),
""
)</f>
        <v/>
      </c>
      <c r="FK143" s="46">
        <f>CONCATENATE(AQ143,AR143)&lt;&gt;""</f>
        <v/>
      </c>
      <c r="FL143" s="46">
        <f>IF(AND($DS143,FK143),
IF(AQ143="","Debes escribir el número de horas extras nocturnas dominicales y festivas. ",
IF( IFERROR(INT(AQ143),1.1) &lt;&gt; IFERROR(_xlfn.NUMBERVALUE(AQ143),1), "La cantidad de horas extras nocturnas dominicales y festivas debe ser un número entero. ", "")
),
""
)</f>
        <v/>
      </c>
      <c r="FM143" s="46">
        <f>IF(AND($DS143,FK143),
IF(AR143="","Debes escribir el valor de las horas extras nocturnas dominicales y festivas. ",
IF( ISERR(_xlfn.NUMBERVALUE(AR143)), "El valor de las horas extras nocturnas dominicales y festivas debe ser un número válido. ", "")
),
""
)</f>
        <v/>
      </c>
      <c r="FN143" s="46">
        <f>CONCATENATE(AS143,AT143)&lt;&gt;""</f>
        <v/>
      </c>
      <c r="FO143" s="46">
        <f>IF(AND($DS143,FN143),
IF(AS143="","Debes escribir el número de horas recargo nocturno. ",
IF( IFERROR(INT(AS143),1.1) &lt;&gt; IFERROR(_xlfn.NUMBERVALUE(AS143),1), "La cantidad de horas recargo nocturno debe ser un número entero. ", "")
),
""
)</f>
        <v/>
      </c>
      <c r="FP143" s="46">
        <f>IF(AND($DS143,FN143),
IF(AT143="","Debes escribir el valor de las horas recargo nocturno. ",
IF( ISERR(_xlfn.NUMBERVALUE(AT143)), "El valor de las horas recargo nocturno debe ser un número válido. ", "")
),
""
)</f>
        <v/>
      </c>
      <c r="FQ143" s="46">
        <f>CONCATENATE(AU143,AV143)&lt;&gt;""</f>
        <v/>
      </c>
      <c r="FR143" s="46">
        <f>IF(AND($DS143,FQ143),
IF(AU143="","Debes escribir el número de horas recargo diurno dominical y festivo. ",
IF( IFERROR(INT(AU143),1.1) &lt;&gt; IFERROR(_xlfn.NUMBERVALUE(AU143),1), "La cantidad de horas recargo diurno dominical y festivo debe ser un número entero. ", "")
),
""
)</f>
        <v/>
      </c>
      <c r="FS143" s="46">
        <f>IF(AND($DS143,FQ143),
IF(AV143="","Debes escribir el valor de las horas recargo diurno dominical y festivo. ",
IF( ISERR(_xlfn.NUMBERVALUE(AV143)), "El valor de las horas recargo diurno dominical y festivo debe ser un número válido. ", "")
),
""
)</f>
        <v/>
      </c>
      <c r="FT143" s="46">
        <f>CONCATENATE(AW143,AX143)&lt;&gt;""</f>
        <v/>
      </c>
      <c r="FU143" s="46">
        <f>IF(AND($DS143,FT143),
IF(AW143="","Debes escribir el número de horas recargo nocturno dominical y festivo. ",
IF( IFERROR(INT(AW143),1.1) &lt;&gt; IFERROR(_xlfn.NUMBERVALUE(AW143),1), "La cantidad de horas recargo nocturno dominical y festivo debe ser un número entero. ", "")
),
""
)</f>
        <v/>
      </c>
      <c r="FV143" s="46">
        <f>IF(AND($DS143,FT143),
IF(AX143="","Debes escribir el valor de las horas recargo nocturno dominical y festivo. ",
IF( ISERR(_xlfn.NUMBERVALUE(AX143)), "El valor de las horas recargo nocturno dominical y festivo debe ser un número válido. ", "")
),
""
)</f>
        <v/>
      </c>
      <c r="FW143" s="46">
        <f>CONCATENATE(AY143,AZ143)&lt;&gt;""</f>
        <v/>
      </c>
      <c r="FX143" s="46">
        <f>IF(AND($DS143,FW143),
IF(AY143="","Debes escribir el número de días de vacaciones comunes. ",
IF( IFERROR(INT(AY143),1.1) &lt;&gt; IFERROR(_xlfn.NUMBERVALUE(AY143),1), "La cantidad de días de vacaciones comunes debe ser un número entero. ", "")
),
""
)</f>
        <v/>
      </c>
      <c r="FY143" s="46">
        <f>IF(AND($DS143,FW143),
IF(AZ143="","Debes escribir el valor de las vacaciones comunes. ",
IF( ISERR(_xlfn.NUMBERVALUE(AZ143)), "El valor de las vacaciones comunes debe ser un número válido. ", "")
),
""
)</f>
        <v/>
      </c>
      <c r="FZ143" s="46">
        <f>CONCATENATE(BA143,BB143)&lt;&gt;""</f>
        <v/>
      </c>
      <c r="GA143" s="46">
        <f>IF(AND($DS143,FZ143),
IF(BA143="","Debes escribir el número de días de vacaciones compensadas. ",
IF( IFERROR(INT(BA143),1.1) &lt;&gt; IFERROR(_xlfn.NUMBERVALUE(BA143),1), "La cantidad de días de vacaciones compensadas debe ser un número entero. ", "")
),
""
)</f>
        <v/>
      </c>
      <c r="GB143" s="46">
        <f>IF(AND($DS143,FZ143),
IF(BB143="","Debes escribir el valor de las vacaciones compensadas. ",
IF( ISERR(_xlfn.NUMBERVALUE(BB143)), "El valor de las vacaciones compensadas debe ser un número válido. ", "")
),
""
)</f>
        <v/>
      </c>
      <c r="GC143" s="46">
        <f>CONCATENATE(BC143,BD143)&lt;&gt;""</f>
        <v/>
      </c>
      <c r="GD143" s="46">
        <f>IF(AND($DS143,GC143),
IF(BC143="","Debes escribir el número de días de prima salarial. ",
IF( IFERROR(INT(BC143),1.1) &lt;&gt; IFERROR(_xlfn.NUMBERVALUE(BC143),1), "La cantidad de días de prima salarial debe ser un número entero. ", "")
),
""
)</f>
        <v/>
      </c>
      <c r="GE143" s="46">
        <f>IF(AND($DS143,GC143),
IF(BD143="","Debes escribir el valor de los días de prima salarial. ",
IF( ISERR(_xlfn.NUMBERVALUE(BD143)), "El valor de los días de prima salarial debe ser un número válido. ", "")
),
""
)</f>
        <v/>
      </c>
      <c r="GF143" s="46">
        <f>IF($DS143,
IF( AND(BE143&lt;&gt;"", ISERR(_xlfn.NUMBERVALUE(BE143))), "El valor de la prima NO saliarial debe ser un número válido. ", "")
)</f>
        <v/>
      </c>
      <c r="GG143" s="46">
        <f>CONCATENATE(BF143,BG143,BH143)&lt;&gt;""</f>
        <v/>
      </c>
      <c r="GH143" s="46">
        <f>IF(AND($DS143,GG143),
IF(BF143="","Debes escribir el valor de las cesantías. ",
IF( ISERR(_xlfn.NUMBERVALUE(BF143)), "El valor de las cesantías debe ser un número válido. ", "")
),
""
)</f>
        <v/>
      </c>
      <c r="GI143" s="46">
        <f>IF(AND($DS143,GG143),
IF(BG143="","Debes escribir el % de cesantías. ",
IF( ISERR(_xlfn.NUMBERVALUE(BG143)), "El % de cesantías debe ser un número válido. ", "")
),
""
)</f>
        <v/>
      </c>
      <c r="GJ143" s="46">
        <f>IF(AND($DS143,GG143),
IF(BH143="","Debes escribir el valor de intereses de cesantías. ",
IF( ISERR(_xlfn.NUMBERVALUE(BH143)), "El valor de intereses de cesantías debe ser un número válido. ", "")
),
""
)</f>
        <v/>
      </c>
      <c r="GK143" s="46">
        <f>CONCATENATE(BI143,BJ143,BK143)&lt;&gt;""</f>
        <v/>
      </c>
      <c r="GL143" s="46">
        <f>IF(AND($DS143,GK143),
IF(BI143="","Debes escribir el número de días de incapacidad. ",
IF( IFERROR(INT(BI143),1.1) &lt;&gt; IFERROR(_xlfn.NUMBERVALUE(BI143),1), "La cantidad de días de incapacidad debe ser un número entero. ", "")
),
""
)</f>
        <v/>
      </c>
      <c r="GM143" s="46">
        <f>IF(AND($DS143,GK143),
IF(BJ143="","Debes escribir el tipo de incapacidad. ",
IF(_xlfn.IFNA(VLOOKUP(BJ143,TIPO_DE_INCAPACIDAD,1,FALSE),-1)=-1,"El tipo de incapacidad es inválida (por favor seleccionarlo de la lista). ","")
),
""
)</f>
        <v/>
      </c>
      <c r="GN143" s="46">
        <f>IF(AND($DS143,GK143),
IF(BK143="","Debes escribir el valor de la incapacidad. ",
IF( ISERR(_xlfn.NUMBERVALUE(BK143)), "El valor de la incapacidad debe ser un número válido. ", "")
),
""
)</f>
        <v/>
      </c>
      <c r="GO143" s="46">
        <f>CONCATENATE(BL143,BM143)&lt;&gt;""</f>
        <v/>
      </c>
      <c r="GP143" s="46">
        <f>IF(AND($DS143,GO143),
IF(BL143="","Debes escribir el número de días de licencia de maternidad o paternidad. ",
IF( IFERROR(INT(BL143),1.1) &lt;&gt; IFERROR(_xlfn.NUMBERVALUE(BL143),1), "La cantidad de días de licencia de maternidad o paternidad debe ser un número entero. ", "")
),
""
)</f>
        <v/>
      </c>
      <c r="GQ143" s="46">
        <f>IF(AND($DS143,GO143),
IF(BM143="","Debes escribir el valor de la licencia de maternidad o paternidad. ",
IF( ISERR(_xlfn.NUMBERVALUE(BM143)), "El valor de la licencia de maternidad o paternidad debe ser un número válido. ", "")
),
""
)</f>
        <v/>
      </c>
      <c r="GR143" s="46">
        <f>CONCATENATE(BN143,BO143)&lt;&gt;""</f>
        <v/>
      </c>
      <c r="GS143" s="46">
        <f>IF(AND($DS143,GR143),
IF(BN143="","Debes escribir el número de días de licencia remunerada. ",
IF( IFERROR(INT(BN143),1.1) &lt;&gt; IFERROR(_xlfn.NUMBERVALUE(BN143),1), "La cantidad de días de licencia remunerada debe ser un número entero. ", "")
),
""
)</f>
        <v/>
      </c>
      <c r="GT143" s="46">
        <f>IF(AND($DS143,GR143),
IF(BO143="","Debes escribir el valor de la licencia remunerada. ",
IF( ISERR(_xlfn.NUMBERVALUE(BO143)), "El valor de la licencia remunerada debe ser un número válido. ", "")
),
""
)</f>
        <v/>
      </c>
      <c r="GU143" s="46">
        <f>IF($DS143,
IF( AND(BP143&lt;&gt;"", ISERR(_xlfn.NUMBERVALUE(BP143))), "El valor de la licencia NO remunerada debe ser un número válido. ", "")
)</f>
        <v/>
      </c>
      <c r="GV143" s="46">
        <f>IF($DS143,
IF( AND(BQ143&lt;&gt;"", ISERR(_xlfn.NUMBERVALUE(BQ143))), "El valor de auxilios salariales debe ser un número válido. ", "")
)</f>
        <v/>
      </c>
      <c r="GW143" s="46">
        <f>IF($DS143,
IF( AND(BR143&lt;&gt;"", ISERR(_xlfn.NUMBERVALUE(BR143))), "El valor de auxilios NO salariales debe ser un número válido. ", "")
)</f>
        <v/>
      </c>
      <c r="GX143" s="46">
        <f>IF($DS143,
IF( AND(BS143&lt;&gt;"", ISERR(_xlfn.NUMBERVALUE(BS143))), "El valor de bonos salariales debe ser un número válido. ", "")
)</f>
        <v/>
      </c>
      <c r="GY143" s="46">
        <f>IF($DS143,
IF( AND(BT143&lt;&gt;"", ISERR(_xlfn.NUMBERVALUE(BT143))), "El valor de bonos NO salariales debe ser un número válido. ", "")
)</f>
        <v/>
      </c>
      <c r="GZ143" s="46">
        <f>IF($DS143,
IF( AND(BU143&lt;&gt;"", ISERR(_xlfn.NUMBERVALUE(BU143))), "El valor de bonos salariales de alimentación debe ser un número válido. ", "")
)</f>
        <v/>
      </c>
      <c r="HA143" s="46">
        <f>IF($DS143,
IF( AND(BV143&lt;&gt;"", ISERR(_xlfn.NUMBERVALUE(BV143))), "El valor de bonos NO salariales de alimentación debe ser un número válido. ", "")
)</f>
        <v/>
      </c>
      <c r="HB143" s="46">
        <f>IF($DS143,
IF( AND(BW143&lt;&gt;"", ISERR(_xlfn.NUMBERVALUE(BW143))), "El valor de bonificaciones salariales debe ser un número válido. ", "")
)</f>
        <v/>
      </c>
      <c r="HC143" s="46">
        <f>IF($DS143,
IF( AND(BX143&lt;&gt;"", ISERR(_xlfn.NUMBERVALUE(BX143))), "El valor de bonificaciones NO salariales debe ser un número válido. ", "")
)</f>
        <v/>
      </c>
      <c r="HD143" s="46">
        <f>IF($DS143,
IF( AND(BY143&lt;&gt;"", ISERR(_xlfn.NUMBERVALUE(BY143))), "El valor de compensaciones ordinarias debe ser un número válido. ", "")
)</f>
        <v/>
      </c>
      <c r="HE143" s="46">
        <f>IF($DS143,
IF( AND(BZ143&lt;&gt;"", ISERR(_xlfn.NUMBERVALUE(BZ143))), "El valor de compensaciones extraordinarias debe ser un número válido. ", "")
)</f>
        <v/>
      </c>
      <c r="HF143" s="46">
        <f>IF($DS143,
IF( AND(CA143&lt;&gt;"", ISERR(_xlfn.NUMBERVALUE(CA143))), "El valor de comisiones debe ser un número válido. ", "")
)</f>
        <v/>
      </c>
      <c r="HG143" s="46">
        <f>IF($DS143,
IF( AND(CB143&lt;&gt;"", ISERR(_xlfn.NUMBERVALUE(CB143))), "El valor de ausencia por huega debe ser un número válido. ", "")
)</f>
        <v/>
      </c>
      <c r="HH143" s="46">
        <f>IF($DS143,
IF( AND(CC143&lt;&gt;"", ISERR(_xlfn.NUMBERVALUE(CC143))), "El valor de anticipos debe ser un número válido. ", "")
)</f>
        <v/>
      </c>
      <c r="HI143" s="46">
        <f>IF($DS143,
IF( AND(CD143&lt;&gt;"", ISERR(_xlfn.NUMBERVALUE(CD143))), "El valor de pagos a terceros debe ser un número válido. ", "")
)</f>
        <v/>
      </c>
      <c r="HJ143" s="46">
        <f>IF($DS143,
IF( AND(CE143&lt;&gt;"", ISERR(_xlfn.NUMBERVALUE(CE143))), "El valor de dotación debe ser un número válido. ", "")
)</f>
        <v/>
      </c>
      <c r="HK143" s="46">
        <f>IF($DS143,
IF( AND(CF143&lt;&gt;"", ISERR(_xlfn.NUMBERVALUE(CF143))), "El valor de apoyo sostenibilidad debe ser un número válido. ", "")
)</f>
        <v/>
      </c>
      <c r="HL143" s="46">
        <f>IF($DS143,
IF( AND(CG143&lt;&gt;"", ISERR(_xlfn.NUMBERVALUE(CG143))), "El valor de teletrabajo debe ser un número válido. ", "")
)</f>
        <v/>
      </c>
      <c r="HM143" s="46">
        <f>IF($DS143,
IF( AND(CH143&lt;&gt;"", ISERR(_xlfn.NUMBERVALUE(CH143))), "El valor de bonificación de retiro debe ser un número válido. ", "")
)</f>
        <v/>
      </c>
      <c r="HN143" s="46">
        <f>IF($DS143,
IF( AND(CI143&lt;&gt;"", ISERR(_xlfn.NUMBERVALUE(CI143))), "El valor de indemnización de retiro debe ser un número válido. ", "")
)</f>
        <v/>
      </c>
      <c r="HO143" s="46">
        <f>IF($DS143,
IF( AND(CJ143&lt;&gt;"", ISERR(_xlfn.NUMBERVALUE(CJ143))), "El valor de reintegros debe ser un número válido. ", "")
)</f>
        <v/>
      </c>
      <c r="HP143" s="46">
        <f>CONCATENATE(CK143,CL143,CM143)&lt;&gt;""</f>
        <v/>
      </c>
      <c r="HQ143" s="46">
        <f>IF(AND($DS143,HP143),
IF(CK143="","Debes escribir la descripción de otro concepto no categorizado. ",""),
""
)</f>
        <v/>
      </c>
      <c r="HR143" s="46">
        <f>IF(AND($DS143,HP143),
IF(CONCATENATE(CL143,CM143)="","Debes escribir al menos un valor de concepto no categorizado (salarial o no salarial). ",
IF(ISERR(_xlfn.NUMBERVALUE(CL143)),"El valor salarial concepto no categorizado debe ser un número válido. ","")
),
""
)</f>
        <v/>
      </c>
      <c r="HS143" s="46">
        <f>IF(AND($DS143,HP143),
IF(CONCATENATE(CL143,CM143)="","Debes escribir al menos un valor de concepto no categorizado (salarial o no salarial). ",
IF(ISERR(_xlfn.NUMBERVALUE(CM143)),"El valor NO salarial concepto no categorizado debe ser un número válido. ","")
),
""
)</f>
        <v/>
      </c>
      <c r="HT143" s="46">
        <f>IF($DS143,
IF(CN143="","Debes escribir el porcentaje del aporte a salud. ",
IF( ISERR(_xlfn.NUMBERVALUE(CN143)), "El valor del porcentaje del aporte a salud debe ser un número válido. ", "")
)
)</f>
        <v/>
      </c>
      <c r="HU143" s="46">
        <f>IF($DS143,
IF(CO143="","Debes escribir el valor del aporte a salud. ",
IF( ISERR(_xlfn.NUMBERVALUE(CO143)), "El valor del aporte a salud debe ser un número válido. ", "")
)
)</f>
        <v/>
      </c>
      <c r="HV143" s="46">
        <f>IF($DS143,
IF( AND(CP143&lt;&gt;"", ISERR(_xlfn.NUMBERVALUE(CP143))), "El valor plan complementario debe ser un número válido. ", "")
)</f>
        <v/>
      </c>
      <c r="HW143" s="46">
        <f>IF($DS143,
IF(CQ143="","Debes escribir el porcentaje del aporte a pensión. ",
IF( ISERR(_xlfn.NUMBERVALUE(CQ143)), "El valor del porcentaje del aporte a pensión debe ser un número válido. ", "")
)
)</f>
        <v/>
      </c>
      <c r="HX143" s="46">
        <f>IF($DS143,
IF(CR143="","Debes escribir el valor del aporte a pensión. ",
IF( ISERR(_xlfn.NUMBERVALUE(CR143)), "El valor del aporte a salud debe ser un número válido. ", "")
)
)</f>
        <v/>
      </c>
      <c r="HY143" s="46">
        <f>IF($DS143,
IF( AND(CS143&lt;&gt;"", ISERR(_xlfn.NUMBERVALUE(CS143))), "El valor pensión voluntaria debe ser un número válido. ", "")
)</f>
        <v/>
      </c>
      <c r="HZ143" s="46">
        <f>CONCATENATE(CT143,CU143,CV143,CW143)&lt;&gt;""</f>
        <v/>
      </c>
      <c r="IA143" s="46">
        <f>IF(AND($DS143,HZ143),
IF(CT143="","Debes escribir el % del fondo de seguridad pensional. ",
IF( ISERR(_xlfn.NUMBERVALUE(CT143)), "El % del fondo de seguridad debe ser un número válido. ", "")
),
""
)</f>
        <v/>
      </c>
      <c r="IB143" s="46">
        <f>IF(AND($DS143,HZ143),
IF(CU143="","Debes escribir el valor del aporte al fondo de solidaridad pensional. ",
IF( ISERR(_xlfn.NUMBERVALUE(CU143)), "El valor del aporte al fondo de solidaridad pensional debe ser un número válido. ", "")
),
""
)</f>
        <v/>
      </c>
      <c r="IC143" s="46">
        <f>IF(AND($DS143,HZ143),
IF(CV143="","Debes escribir el % del fondo de subsistencia. ",
IF( ISERR(_xlfn.NUMBERVALUE(CV143)), "El % del fondo de subsistencia debe ser un número válido. ", "")
),
""
)</f>
        <v/>
      </c>
      <c r="ID143" s="46">
        <f>IF(AND($DS143,HZ143),
IF(CW143="","Debes escribir el valor del fondo de subsistencia. ",
IF( ISERR(_xlfn.NUMBERVALUE(CW143)), "El valor del fondo de subsistencia debe ser un número válido. ", "")
),
""
)</f>
        <v/>
      </c>
      <c r="IE143" s="46">
        <f>CONCATENATE(CX143,CY143)&lt;&gt;""</f>
        <v/>
      </c>
      <c r="IF143" s="46">
        <f>IF(AND($DS143,IE143),
IF(CX143="","Debes escribir el % de sindicato. ",
IF( ISERR(_xlfn.NUMBERVALUE(CX143)), "El % de sindicato debe ser un número válido. ", "")
),
""
)</f>
        <v/>
      </c>
      <c r="IG143" s="46">
        <f>IF(AND($DS143,IE143),
IF(CY143="","Debes escribir el valor del sindicato. ",
IF( ISERR(_xlfn.NUMBERVALUE(CY143)), "El valor del sindicato debe ser un número válido. ", "")
),
""
)</f>
        <v/>
      </c>
      <c r="IH143" s="46">
        <f>IF($DS143,
IF( AND(CZ143&lt;&gt;"", ISERR(_xlfn.NUMBERVALUE(CZ143))), "El valor de sanción pública debe ser un número válido. ", "")
)</f>
        <v/>
      </c>
      <c r="II143" s="46">
        <f>IF($DS143,
IF( AND(DA143&lt;&gt;"", ISERR(_xlfn.NUMBERVALUE(DA143))), "El valor de sanción privada debe ser un número válido. ", "")
)</f>
        <v/>
      </c>
      <c r="IJ143" s="46">
        <f>CONCATENATE(DB143,DC143)&lt;&gt;""</f>
        <v/>
      </c>
      <c r="IK143" s="46">
        <f>IF(AND($DS143,IJ143),
IF(DB143="","Debes escribir la descripción de libranza. ",""),
""
)</f>
        <v/>
      </c>
      <c r="IL143" s="46">
        <f>IF(AND($DS143,IJ143),
IF(DC143="","Debes escribir la cuota libranza. ",
IF(ISERR(_xlfn.NUMBERVALUE(DC143)),"El valor de la cuota libranza debe ser un número válido. ","")
),
""
)</f>
        <v/>
      </c>
      <c r="IM143" s="46">
        <f>IF($DS143,
IF( AND(DD143&lt;&gt;"", ISERR(_xlfn.NUMBERVALUE(DD143))), "El valor de pagos a terceros debe ser un número válido. ", "")
)</f>
        <v/>
      </c>
      <c r="IN143" s="46">
        <f>IF($DS143,
IF( AND(DE143&lt;&gt;"", ISERR(_xlfn.NUMBERVALUE(DE143))), "El valor de anticipos debe ser un número válido. ", "")
)</f>
        <v/>
      </c>
      <c r="IO143" s="46">
        <f>IF($DS143,
IF( AND(DF143&lt;&gt;"", ISERR(_xlfn.NUMBERVALUE(DF143))), "El valor de AFC debe ser un número válido. ", "")
)</f>
        <v/>
      </c>
      <c r="IP143" s="46">
        <f>IF($DS143,
IF( AND(DG143&lt;&gt;"", ISERR(_xlfn.NUMBERVALUE(DG143))), "El valor de rete-fuente debe ser un número válido. ", "")
)</f>
        <v/>
      </c>
      <c r="IQ143" s="46">
        <f>IF($DS143,
IF( AND(DH143&lt;&gt;"", ISERR(_xlfn.NUMBERVALUE(DH143))), "El valor de cooperativa de trabajo debe ser un número válido. ", "")
)</f>
        <v/>
      </c>
      <c r="IR143" s="46">
        <f>IF($DS143,
IF( AND(DI143&lt;&gt;"", ISERR(_xlfn.NUMBERVALUE(DI143))), "El valor de embargo fiscal debe ser un número válido. ", "")
)</f>
        <v/>
      </c>
      <c r="IS143" s="46">
        <f>IF($DS143,
IF( AND(DJ143&lt;&gt;"", ISERR(_xlfn.NUMBERVALUE(DJ143))), "El valor de educación debe ser un número válido. ", "")
)</f>
        <v/>
      </c>
      <c r="IT143" s="46">
        <f>IF($DS143,
IF( AND(DK143&lt;&gt;"", ISERR(_xlfn.NUMBERVALUE(DK143))), "El valor de reintegro debe ser un número válido. ", "")
)</f>
        <v/>
      </c>
      <c r="IU143" s="46">
        <f>IF($DS143,
IF( AND(DL143&lt;&gt;"", ISERR(_xlfn.NUMBERVALUE(DL143))), "El valor de deuda debe ser un número válido. ", "")
)</f>
        <v/>
      </c>
      <c r="IV143" s="46">
        <f>IF($DS143,
IF( AND(DM143&lt;&gt;"", ISERR(_xlfn.NUMBERVALUE(DM143))), "El valor de otras deducciones debe ser un número válido. ", "")
)</f>
        <v/>
      </c>
      <c r="IW143" s="46">
        <f>IF($DS143,
IF(DN143="","Debes escribir el valor de los devengos totales. ",
IF( ISERR(_xlfn.NUMBERVALUE(DN143)), "El valor de los devengos totales debe ser un número válido. ", "")
)
)</f>
        <v/>
      </c>
      <c r="IX143" s="46">
        <f>IF($DS143,
IF(DO143="","Debes escribir el valor de las deducciones totales. ",
IF( ISERR(_xlfn.NUMBERVALUE(DO143)), "El valor de las deducciones totales debe ser un número válido. ", "")
)
)</f>
        <v/>
      </c>
      <c r="IY143" s="46">
        <f>IF($DS143,
IF(DP143="","Debes escribir el valor del salario total. ",
IF( ISERR(_xlfn.NUMBERVALUE(DP143)), "El valor del salario total debe ser un número válido. ", "")
)
)</f>
        <v/>
      </c>
    </row>
    <row r="144">
      <c r="B144" s="48" t="n">
        <v>132</v>
      </c>
      <c r="C144" s="61">
        <f>IF(AND(DS144,DP144&lt;&gt;""),
IF(DQ144="","OK","Error"),
""
)</f>
        <v/>
      </c>
      <c r="D144" s="53" t="n"/>
      <c r="E144" s="52" t="n"/>
      <c r="F144" s="112" t="n"/>
      <c r="G144" s="52" t="n"/>
      <c r="H144" s="53" t="n"/>
      <c r="I144" s="52" t="n"/>
      <c r="J144" s="52" t="n"/>
      <c r="K144" s="53" t="n"/>
      <c r="L144" s="55" t="n"/>
      <c r="M144" s="108" t="n"/>
      <c r="N144" s="56" t="n"/>
      <c r="O144" s="52" t="n"/>
      <c r="P144" s="52" t="n"/>
      <c r="Q144" s="52" t="n"/>
      <c r="R144" s="52" t="n"/>
      <c r="S144" s="52" t="n"/>
      <c r="T144" s="53" t="n"/>
      <c r="U144" s="52" t="n"/>
      <c r="V144" s="52" t="n"/>
      <c r="W144" s="55" t="n"/>
      <c r="X144" s="55" t="n"/>
      <c r="Y144" s="52" t="n"/>
      <c r="Z144" s="55" t="n"/>
      <c r="AA144" s="52" t="n"/>
      <c r="AB144" s="53" t="n"/>
      <c r="AC144" s="53" t="n"/>
      <c r="AD144" s="53" t="n"/>
      <c r="AE144" s="177" t="n"/>
      <c r="AF144" s="113" t="n"/>
      <c r="AG144" s="177" t="n"/>
      <c r="AH144" s="178" t="n"/>
      <c r="AI144" s="178" t="n"/>
      <c r="AJ144" s="178" t="n"/>
      <c r="AK144" s="114" t="n"/>
      <c r="AL144" s="178" t="n"/>
      <c r="AM144" s="114" t="n"/>
      <c r="AN144" s="178" t="n"/>
      <c r="AO144" s="114" t="n"/>
      <c r="AP144" s="178" t="n"/>
      <c r="AQ144" s="114" t="n"/>
      <c r="AR144" s="178" t="n"/>
      <c r="AS144" s="114" t="n"/>
      <c r="AT144" s="178" t="n"/>
      <c r="AU144" s="114" t="n"/>
      <c r="AV144" s="178" t="n"/>
      <c r="AW144" s="114" t="n"/>
      <c r="AX144" s="178" t="n"/>
      <c r="AY144" s="114" t="n"/>
      <c r="AZ144" s="178" t="n"/>
      <c r="BA144" s="114" t="n"/>
      <c r="BB144" s="178" t="n"/>
      <c r="BC144" s="114" t="n"/>
      <c r="BD144" s="178" t="n"/>
      <c r="BE144" s="178" t="n"/>
      <c r="BF144" s="178" t="n"/>
      <c r="BG144" s="59" t="n"/>
      <c r="BH144" s="178" t="n"/>
      <c r="BI144" s="114" t="n"/>
      <c r="BJ144" s="53" t="n"/>
      <c r="BK144" s="178" t="n"/>
      <c r="BL144" s="114" t="n"/>
      <c r="BM144" s="178" t="n"/>
      <c r="BN144" s="114" t="n"/>
      <c r="BO144" s="178" t="n"/>
      <c r="BP144" s="178" t="n"/>
      <c r="BQ144" s="178" t="n"/>
      <c r="BR144" s="178" t="n"/>
      <c r="BS144" s="178" t="n"/>
      <c r="BT144" s="178" t="n"/>
      <c r="BU144" s="178" t="n"/>
      <c r="BV144" s="178" t="n"/>
      <c r="BW144" s="178" t="n"/>
      <c r="BX144" s="178" t="n"/>
      <c r="BY144" s="178" t="n"/>
      <c r="BZ144" s="178" t="n"/>
      <c r="CA144" s="178" t="n"/>
      <c r="CB144" s="178" t="n"/>
      <c r="CC144" s="178" t="n"/>
      <c r="CD144" s="178" t="n"/>
      <c r="CE144" s="178" t="n"/>
      <c r="CF144" s="178" t="n"/>
      <c r="CG144" s="178" t="n"/>
      <c r="CH144" s="178" t="n"/>
      <c r="CI144" s="178" t="n"/>
      <c r="CJ144" s="178" t="n"/>
      <c r="CK144" s="53" t="n"/>
      <c r="CL144" s="178" t="n"/>
      <c r="CM144" s="178" t="n"/>
      <c r="CN144" s="60" t="n"/>
      <c r="CO144" s="177" t="n"/>
      <c r="CP144" s="178" t="n"/>
      <c r="CQ144" s="60" t="n"/>
      <c r="CR144" s="177" t="n"/>
      <c r="CS144" s="178" t="n"/>
      <c r="CT144" s="59" t="n"/>
      <c r="CU144" s="178" t="n"/>
      <c r="CV144" s="59" t="n"/>
      <c r="CW144" s="178" t="n"/>
      <c r="CX144" s="59" t="n"/>
      <c r="CY144" s="178" t="n"/>
      <c r="CZ144" s="178" t="n"/>
      <c r="DA144" s="178" t="n"/>
      <c r="DB144" s="53" t="n"/>
      <c r="DC144" s="178" t="n"/>
      <c r="DD144" s="178" t="n"/>
      <c r="DE144" s="178" t="n"/>
      <c r="DF144" s="178" t="n"/>
      <c r="DG144" s="178" t="n"/>
      <c r="DH144" s="178" t="n"/>
      <c r="DI144" s="178" t="n"/>
      <c r="DJ144" s="178" t="n"/>
      <c r="DK144" s="178" t="n"/>
      <c r="DL144" s="178" t="n"/>
      <c r="DM144" s="178" t="n"/>
      <c r="DN144" s="177" t="n"/>
      <c r="DO144" s="177" t="n"/>
      <c r="DP144" s="177" t="n"/>
      <c r="DQ144" s="76">
        <f>IF(AND(DS144,DP144&lt;&gt;""),
CONCATENATE(DT144,DU144,DV144,DW144,DX144,DY144,DZ144,EA144,EB144,EC144,ED144,EE144,EF144,EG144,EH144,EI144,EJ144,EK144,EL144,EM144,EN144,EO144,EP144,EQ144,ES144,ET144,EU144,EV144,EW144,EX144,EY144,EZ144,FA144,FC144,FD144,FF144,FG144,FI144,FJ144,FL144,FM144,FO144,FP144,FR144,FS144,FU144,FV144,FX144,FY144,GA144,GB144,GD144,GE144,GF144,GH144,GI144,GJ144,GL144,GM144,GN144,GP144,GQ144,GS144,GT144,GU144,GV144,GW144,GX144,GY144,GZ144,HA144,HB144,HC144,HD144,HE144,HF144,HG144,HH144,HI144,HJ144,HK144,HL144,HM144,HN144,HO144,HQ144,HR144,HS144,HT144,HU144,HV144,HW144,HX144,HY144,IA144,IB144,IC144,ID144,IF144,IG144,IH144,II144,IK144,IL144,IM144,IN144,IO144,IP144,IQ144,IR144,IS144,IT144,IU144,IV144,IW144,IX144,IY144,IZ144),
""
)</f>
        <v/>
      </c>
      <c r="DR144" s="53" t="n"/>
      <c r="DS144" s="46">
        <f>CONCATENATE(D144,$E144,$F144,$G144,H144,$I144,$J144,K144,$L144,$M144,N144,$O144,$P144,$Q144,$R144,$S144,T144,$U144,$V144,$W144,$X144,$Y144,$Z144,$AA144,AB144,AC144,AD144,$AE144,$AF144,$AG144,AH144,AI144,AJ144,AK144,AL144,AM144,AN144,AO144,AP144,AQ144,AR144,AS144,AT144,AU144,AV144,AW144,AX144,AY144,AZ144,BA144,BB144,BC144,BD144,BE144,BF144,BG144,BH144,BI144,BJ144,BK144,BL144,BM144,BN144,BO144,BP144,BQ144,BR144,BS144,BT144,BU144,BV144,BW144,BX144,BY144,BZ144,CA144,CB144,CC144,CD144,CE144,CF144,CG144,CH144,CI144,CJ144,CK144,CL144,CM144,$CN144,$CO144,CP144,$CQ144,$CR144,CS144,CT144,CU144,CV144,CW144,CX144,CY144,CZ144,DA144,DB144,DC144,DD144,DE144,DF144,DG144,DH144,DI144,DJ144,DK144,DL144,DM144,$DN144,$DO144,$DP144,DR144)&lt;&gt;""</f>
        <v/>
      </c>
      <c r="DT144" s="46">
        <f>IF(AND($DS144,$E$4&lt;&gt;""),
IF(LEFT($E$4,2) = "1.",
IF(D144&lt;&gt;"","El CUNE sólo se envía en operaciones de novedad o ajuste. ",""),
IF(D144="","Debes escribir un CUNE válido para realizar operaciones de novedad o ajuste. ","")),
""
)</f>
        <v/>
      </c>
      <c r="DU144" s="46">
        <f>IF($DS144,
IF(E144="","Debes seleccionar el tipo de documento del empleado. ",
IF(_xlfn.IFNA(VLOOKUP(E144,TIPO_DE_DOCUMENTO,1,FALSE),-1)=-1,"El tipo de documento no es válido (por favor seleccionarlo de la lista). ","")
)
)</f>
        <v/>
      </c>
      <c r="DV144" s="46">
        <f>IF($DS144,
IF(F144="","Debes escribir el número de documento del empleado. ","")
)</f>
        <v/>
      </c>
      <c r="DW144" s="46">
        <f>IF($DS144,
IF(G144="","Debes escribir el primer nombre del empleado. ","")
)</f>
        <v/>
      </c>
      <c r="DY144" s="46">
        <f>IF($DS144,
IF(I144="","Debes escribir el primer apellido del empleado. ","")
)</f>
        <v/>
      </c>
      <c r="DZ144" s="46">
        <f>IF($DS144,
IF(J144="","Debes escribir el segundo apellido del empleado. ","")
)</f>
        <v/>
      </c>
      <c r="EB144" s="46">
        <f>IF($DS144,
IF(L144="","Debes escribir la fecha de ingreso del empleado. ",
IF(ISERR(DATE(YEAR(L144),MONTH(L144),DAY(L144))), "El valor ingresado en fecha de ingreso no tiene un formato válido. ","")
)
)</f>
        <v/>
      </c>
      <c r="EC144" s="46">
        <f>IF($DS144,
IF(M144="","Debes escribir el tiempo laborado. ",
IF( IFERROR(INT(M144),1.1) &lt;&gt; IFERROR(_xlfn.NUMBERVALUE(M144),1), "El valor de los días trabajados debe ser un número entero. ", "")
)
)</f>
        <v/>
      </c>
      <c r="ED144" s="46">
        <f>IF($DS144,
IF( AND(N144&lt;&gt;"", ISERR(DATE(YEAR(N144),MONTH(N144),DAY(N144))) ), "El valor ingresado en fecha de ingreso no tiene un formato válido. ",
IF( AND(N144&lt;&gt;"", $E$6&lt;&gt;"", DATE(YEAR(N144), MONTH(N144), 1) &lt;&gt; IFERROR(DATE(MID($E$6, 1, 4), MID($E$6, 6, 2),1), "1/1/1900") ), "La fecha de retiro debe estar dentro del período liquidado. ", "")
)
)</f>
        <v/>
      </c>
      <c r="EE144" s="46">
        <f>IF($DS144,
IF(O144="","Debes seleccionar el tipo de trabajador. ",
IF(_xlfn.IFNA(VLOOKUP(O144,TIPO_DE_TRABAJADOR,1,FALSE),-1)=-1,"El tipo de trabajador no es válido (por favor seleccionarlo de la lista). ","")
)
)</f>
        <v/>
      </c>
      <c r="EF144" s="46">
        <f>IF($DS144,
IF(P144="","Debes seleccionar si es un trabajador dependiente pensionado por vejez. ",
IF(_xlfn.IFNA(VLOOKUP(P144,SUBTIPO_DE_TRABAJADOR,1,FALSE),-1)=-1,"El tipo de trabajador dependiente pensionado por vejez no es válido (por favor seleccionarlo de la lista). ","")
)
)</f>
        <v/>
      </c>
      <c r="EG144" s="46">
        <f>IF($DS144,
IF(Q144="","Debes seleccionar el tipo de contrato del trabajador. ",
IF(_xlfn.IFNA(VLOOKUP(Q144,TIPO_DE_CONTRATO,1,FALSE),-1)=-1,"El tipo de contrato del trabajador no es válido (por favor seleccionarlo de la lista). ","")
)
)</f>
        <v/>
      </c>
      <c r="EH144" s="46">
        <f>IF($DS144,
IF(R144="","Debes seleccionar si es un salario integral. ",
IF(_xlfn.IFNA(VLOOKUP(R144,SI_NO,1,FALSE),-1)=-1,"Valor no válido para salario integral (por favor seleccionarlo de la lista). ","")
)
)</f>
        <v/>
      </c>
      <c r="EI144" s="46">
        <f>IF($DS144,
IF(S144="","Debes seleccionar si el trabajador realiza actividades de riesgo. ",
IF(_xlfn.IFNA(VLOOKUP(S144,SI_NO,1,FALSE),-1)=-1,"Valor no válido para actividad de alto riesgo (por favor seleccionarlo de la lista). ","")
)
)</f>
        <v/>
      </c>
      <c r="EK144" s="46">
        <f>IF($DS144,
IF(U144="","Debes escribir el código del municipio de residencia del trabajador. ",
IF(_xlfn.IFNA(VLOOKUP(U144,MUNICIPIO,1,FALSE),-1)=-1,"El municipio de residencia del trabajador es inválido (por favor seleccionarlo de la lista). ","")
)
)</f>
        <v/>
      </c>
      <c r="EL144" s="46">
        <f>IF($DS144,
IF(V144="","Debes escribir el la dirección de residendia del trabajador. ","")
)</f>
        <v/>
      </c>
      <c r="EM144" s="46">
        <f>IF($DS144,
IF(W144="","Debes escribir la fecha de inicio de la liquidación. ",
IF(ISERR(DATE(YEAR(W144),MONTH(W144),DAY(W144))),"El valor ingresado en fecha de inicio de liquidación no tiene un formato válido. ",
IF( AND($E$6&lt;&gt;"", DATE(YEAR(W144), MONTH(W144), 1) &lt;&gt; IFERROR(DATE(MID($E$6, 1, 4), MID($E$6, 6, 2),1), "1/1/1900") ), "La fecha de inicio de la liquidación debe estar dentro del período liquidado. ", "")
)
)
)</f>
        <v/>
      </c>
      <c r="EN144" s="46">
        <f>IF($DS144,
IF(X144="","Debes escribir la fecha de fin de la liquidación. ",
IF(ISERR(DATE(YEAR(X144),MONTH(X144),DAY(X144))),"El valor ingresado en fecha de fin de liquidación no tiene un formato válido. ",
IF( AND($E$6&lt;&gt;"", DATE(YEAR(X144), MONTH(X144), 1) &lt;&gt; IFERROR(DATE(MID($E$6, 1, 4), MID($E$6, 6, 2),1), "1/1/1900") ), "La fecha de fin de la liquidación debe estar dentro del período liquidado. ", "")
)
)
)</f>
        <v/>
      </c>
      <c r="EO144" s="46">
        <f>IF($DS144,
IF(Y144="","Debes escribir la frecuencia de pago del trabajador. ",
IF(_xlfn.IFNA(VLOOKUP(Y144,PERÍODO_DE_NÓMINA,1,FALSE),-1)=-1,"La frecuencia de pago es inválida (por favor seleccionarlo de la lista). ","")
)
)</f>
        <v/>
      </c>
      <c r="EP144" s="46">
        <f>IF($DS144,
IF(Z144="","Debes escribir la fecha de pago. ",
IF(ISERR(DATE(YEAR(Z144),MONTH(Z144),DAY(Z144))), "El valor ingresado en fecha de pago no tiene un formato válido. ","")
)
)</f>
        <v/>
      </c>
      <c r="EQ144" s="46">
        <f>IF($DS144,
IF(AA144="","Debes escribir el medio de pago. ",
IF(_xlfn.IFNA(VLOOKUP(AA144,MEDIOS_DE_PAGO,1,FALSE),-1)=-1,"El medio de pago es inválido (por favor seleccionarlo de la lista). ","")
)
)</f>
        <v/>
      </c>
      <c r="ER144" s="46">
        <f>OR(AA144='Tablas '!$T$4,AA144='Tablas '!$T$7,AA144='Tablas '!$T$8,AA144='Tablas '!$T$11)</f>
        <v/>
      </c>
      <c r="ES144" s="46">
        <f>IF(AND($DS144,ER144),
IF(AB144="","Debes escribir la entidad bancaria. ",""),
""
)</f>
        <v/>
      </c>
      <c r="ET144" s="46">
        <f>IF(AND($DS144,ER144),
IF(AC144="","Debes escribir el tipo de cuenta bancaria. ",
IF(_xlfn.IFNA(VLOOKUP(AC144,TIPO_DE_CUENTA,1,FALSE),-1)=-1,"El tipo de cuenta bancaria es inválida (por favor seleccionarlo de la lista). ","")
),
""
)</f>
        <v/>
      </c>
      <c r="EU144" s="46">
        <f>IF(AND($DS144,ER144),
IF(AD144="","Debes escribir el número de cuenta bancaria. ",""),
""
)</f>
        <v/>
      </c>
      <c r="EV144" s="46">
        <f>IF($DS144,
IF(AE144="","Debes escribir el valor del sueldo básico. ",
IF( ISERR(_xlfn.NUMBERVALUE(AE144)), "El valor del sueldo básico debe ser un número válido. ", "")
)
)</f>
        <v/>
      </c>
      <c r="EW144" s="46">
        <f>IF($DS144,
IF(AF144="","Debes escribir el número de días trabajados. ",
IF( IFERROR(INT(AF144),1.1) &lt;&gt; IFERROR(_xlfn.NUMBERVALUE(AF144),1), "La cantidad de días trabajados debe ser un número entero. ", "")
)
)</f>
        <v/>
      </c>
      <c r="EX144" s="46">
        <f>IF($DS144,
IF(AG144="","Debes escribir el valor del sueldo trabajado. ",
IF( ISERR(_xlfn.NUMBERVALUE(AG144)), "El valor del sueldo trabajado debe ser un número válido. ", "")
)
)</f>
        <v/>
      </c>
      <c r="EY144" s="46">
        <f>IF($DS144,
IF( AND(AH144&lt;&gt;"", ISERR(_xlfn.NUMBERVALUE(AH144))), "El valor del auxilio de transporte debe ser un número válido. ", "")
)</f>
        <v/>
      </c>
      <c r="EZ144" s="46">
        <f>IF($DS144,
IF( AND(AI144&lt;&gt;"", ISERR(_xlfn.NUMBERVALUE(AI144))), "El valor de viáticos salariales debe ser un número válido. ", "")
)</f>
        <v/>
      </c>
      <c r="FA144" s="46">
        <f>IF($DS144,
IF( AND(AJ144&lt;&gt;"", ISERR(_xlfn.NUMBERVALUE(AJ144))), "El valor de viáticos NO salariales debe ser un número válido. ", "")
)</f>
        <v/>
      </c>
      <c r="FB144" s="46">
        <f>CONCATENATE(AK144,AL144)&lt;&gt;""</f>
        <v/>
      </c>
      <c r="FC144" s="46">
        <f>IF(AND($DS144,FB144),
IF(AK144="","Debes escribir el número de horas extras diurnas. ",
IF( IFERROR(INT(AK144),1.1) &lt;&gt; IFERROR(_xlfn.NUMBERVALUE(AK144),1), "La cantidad de horas extras diurnas debe ser un número entero. ", "")
),
""
)</f>
        <v/>
      </c>
      <c r="FD144" s="46">
        <f>IF(AND($DS144,FB144),
IF(AL144="","Debes escribir el valor de las horas extras diurnas. ",
IF( ISERR(_xlfn.NUMBERVALUE(AL144)), "El valor de las horas extras duirnas debe ser un número válido. ", "")
),
""
)</f>
        <v/>
      </c>
      <c r="FE144" s="46">
        <f>CONCATENATE(AM144,AN144)&lt;&gt;""</f>
        <v/>
      </c>
      <c r="FF144" s="46">
        <f>IF(AND($DS144,FE144),
IF(AM144="","Debes escribir el número de horas extras nocturnas. ",
IF( IFERROR(INT(AM144),1.1) &lt;&gt; IFERROR(_xlfn.NUMBERVALUE(AM144),1), "La cantidad de horas extras nocturnas debe ser un número entero. ", "")
),
""
)</f>
        <v/>
      </c>
      <c r="FG144" s="46">
        <f>IF(AND($DS144,FE144),
IF(AN144="","Debes escribir el valor de las horas extras nocturnas. ",
IF( ISERR(_xlfn.NUMBERVALUE(AN144)), "El valor de las horas extras nocturnas debe ser un número válido. ", "")
),
""
)</f>
        <v/>
      </c>
      <c r="FH144" s="46">
        <f>CONCATENATE(AO144,AP144)&lt;&gt;""</f>
        <v/>
      </c>
      <c r="FI144" s="46">
        <f>IF(AND($DS144,FH144),
IF(AO144="","Debes escribir el número de horas extras diurnas dominicales y festivas. ",
IF( IFERROR(INT(AO144),1.1) &lt;&gt; IFERROR(_xlfn.NUMBERVALUE(AO144),1), "La cantidad de horas extras diurnas dominicales y festivas debe ser un número entero. ", "")
),
""
)</f>
        <v/>
      </c>
      <c r="FJ144" s="46">
        <f>IF(AND($DS144,FH144),
IF(AP144="","Debes escribir el valor de las horas extras diurnas dominicales y festivas. ",
IF( ISERR(_xlfn.NUMBERVALUE(AP144)), "El valor de las horas extras diurnas dominicales y festivas debe ser un número válido. ", "")
),
""
)</f>
        <v/>
      </c>
      <c r="FK144" s="46">
        <f>CONCATENATE(AQ144,AR144)&lt;&gt;""</f>
        <v/>
      </c>
      <c r="FL144" s="46">
        <f>IF(AND($DS144,FK144),
IF(AQ144="","Debes escribir el número de horas extras nocturnas dominicales y festivas. ",
IF( IFERROR(INT(AQ144),1.1) &lt;&gt; IFERROR(_xlfn.NUMBERVALUE(AQ144),1), "La cantidad de horas extras nocturnas dominicales y festivas debe ser un número entero. ", "")
),
""
)</f>
        <v/>
      </c>
      <c r="FM144" s="46">
        <f>IF(AND($DS144,FK144),
IF(AR144="","Debes escribir el valor de las horas extras nocturnas dominicales y festivas. ",
IF( ISERR(_xlfn.NUMBERVALUE(AR144)), "El valor de las horas extras nocturnas dominicales y festivas debe ser un número válido. ", "")
),
""
)</f>
        <v/>
      </c>
      <c r="FN144" s="46">
        <f>CONCATENATE(AS144,AT144)&lt;&gt;""</f>
        <v/>
      </c>
      <c r="FO144" s="46">
        <f>IF(AND($DS144,FN144),
IF(AS144="","Debes escribir el número de horas recargo nocturno. ",
IF( IFERROR(INT(AS144),1.1) &lt;&gt; IFERROR(_xlfn.NUMBERVALUE(AS144),1), "La cantidad de horas recargo nocturno debe ser un número entero. ", "")
),
""
)</f>
        <v/>
      </c>
      <c r="FP144" s="46">
        <f>IF(AND($DS144,FN144),
IF(AT144="","Debes escribir el valor de las horas recargo nocturno. ",
IF( ISERR(_xlfn.NUMBERVALUE(AT144)), "El valor de las horas recargo nocturno debe ser un número válido. ", "")
),
""
)</f>
        <v/>
      </c>
      <c r="FQ144" s="46">
        <f>CONCATENATE(AU144,AV144)&lt;&gt;""</f>
        <v/>
      </c>
      <c r="FR144" s="46">
        <f>IF(AND($DS144,FQ144),
IF(AU144="","Debes escribir el número de horas recargo diurno dominical y festivo. ",
IF( IFERROR(INT(AU144),1.1) &lt;&gt; IFERROR(_xlfn.NUMBERVALUE(AU144),1), "La cantidad de horas recargo diurno dominical y festivo debe ser un número entero. ", "")
),
""
)</f>
        <v/>
      </c>
      <c r="FS144" s="46">
        <f>IF(AND($DS144,FQ144),
IF(AV144="","Debes escribir el valor de las horas recargo diurno dominical y festivo. ",
IF( ISERR(_xlfn.NUMBERVALUE(AV144)), "El valor de las horas recargo diurno dominical y festivo debe ser un número válido. ", "")
),
""
)</f>
        <v/>
      </c>
      <c r="FT144" s="46">
        <f>CONCATENATE(AW144,AX144)&lt;&gt;""</f>
        <v/>
      </c>
      <c r="FU144" s="46">
        <f>IF(AND($DS144,FT144),
IF(AW144="","Debes escribir el número de horas recargo nocturno dominical y festivo. ",
IF( IFERROR(INT(AW144),1.1) &lt;&gt; IFERROR(_xlfn.NUMBERVALUE(AW144),1), "La cantidad de horas recargo nocturno dominical y festivo debe ser un número entero. ", "")
),
""
)</f>
        <v/>
      </c>
      <c r="FV144" s="46">
        <f>IF(AND($DS144,FT144),
IF(AX144="","Debes escribir el valor de las horas recargo nocturno dominical y festivo. ",
IF( ISERR(_xlfn.NUMBERVALUE(AX144)), "El valor de las horas recargo nocturno dominical y festivo debe ser un número válido. ", "")
),
""
)</f>
        <v/>
      </c>
      <c r="FW144" s="46">
        <f>CONCATENATE(AY144,AZ144)&lt;&gt;""</f>
        <v/>
      </c>
      <c r="FX144" s="46">
        <f>IF(AND($DS144,FW144),
IF(AY144="","Debes escribir el número de días de vacaciones comunes. ",
IF( IFERROR(INT(AY144),1.1) &lt;&gt; IFERROR(_xlfn.NUMBERVALUE(AY144),1), "La cantidad de días de vacaciones comunes debe ser un número entero. ", "")
),
""
)</f>
        <v/>
      </c>
      <c r="FY144" s="46">
        <f>IF(AND($DS144,FW144),
IF(AZ144="","Debes escribir el valor de las vacaciones comunes. ",
IF( ISERR(_xlfn.NUMBERVALUE(AZ144)), "El valor de las vacaciones comunes debe ser un número válido. ", "")
),
""
)</f>
        <v/>
      </c>
      <c r="FZ144" s="46">
        <f>CONCATENATE(BA144,BB144)&lt;&gt;""</f>
        <v/>
      </c>
      <c r="GA144" s="46">
        <f>IF(AND($DS144,FZ144),
IF(BA144="","Debes escribir el número de días de vacaciones compensadas. ",
IF( IFERROR(INT(BA144),1.1) &lt;&gt; IFERROR(_xlfn.NUMBERVALUE(BA144),1), "La cantidad de días de vacaciones compensadas debe ser un número entero. ", "")
),
""
)</f>
        <v/>
      </c>
      <c r="GB144" s="46">
        <f>IF(AND($DS144,FZ144),
IF(BB144="","Debes escribir el valor de las vacaciones compensadas. ",
IF( ISERR(_xlfn.NUMBERVALUE(BB144)), "El valor de las vacaciones compensadas debe ser un número válido. ", "")
),
""
)</f>
        <v/>
      </c>
      <c r="GC144" s="46">
        <f>CONCATENATE(BC144,BD144)&lt;&gt;""</f>
        <v/>
      </c>
      <c r="GD144" s="46">
        <f>IF(AND($DS144,GC144),
IF(BC144="","Debes escribir el número de días de prima salarial. ",
IF( IFERROR(INT(BC144),1.1) &lt;&gt; IFERROR(_xlfn.NUMBERVALUE(BC144),1), "La cantidad de días de prima salarial debe ser un número entero. ", "")
),
""
)</f>
        <v/>
      </c>
      <c r="GE144" s="46">
        <f>IF(AND($DS144,GC144),
IF(BD144="","Debes escribir el valor de los días de prima salarial. ",
IF( ISERR(_xlfn.NUMBERVALUE(BD144)), "El valor de los días de prima salarial debe ser un número válido. ", "")
),
""
)</f>
        <v/>
      </c>
      <c r="GF144" s="46">
        <f>IF($DS144,
IF( AND(BE144&lt;&gt;"", ISERR(_xlfn.NUMBERVALUE(BE144))), "El valor de la prima NO saliarial debe ser un número válido. ", "")
)</f>
        <v/>
      </c>
      <c r="GG144" s="46">
        <f>CONCATENATE(BF144,BG144,BH144)&lt;&gt;""</f>
        <v/>
      </c>
      <c r="GH144" s="46">
        <f>IF(AND($DS144,GG144),
IF(BF144="","Debes escribir el valor de las cesantías. ",
IF( ISERR(_xlfn.NUMBERVALUE(BF144)), "El valor de las cesantías debe ser un número válido. ", "")
),
""
)</f>
        <v/>
      </c>
      <c r="GI144" s="46">
        <f>IF(AND($DS144,GG144),
IF(BG144="","Debes escribir el % de cesantías. ",
IF( ISERR(_xlfn.NUMBERVALUE(BG144)), "El % de cesantías debe ser un número válido. ", "")
),
""
)</f>
        <v/>
      </c>
      <c r="GJ144" s="46">
        <f>IF(AND($DS144,GG144),
IF(BH144="","Debes escribir el valor de intereses de cesantías. ",
IF( ISERR(_xlfn.NUMBERVALUE(BH144)), "El valor de intereses de cesantías debe ser un número válido. ", "")
),
""
)</f>
        <v/>
      </c>
      <c r="GK144" s="46">
        <f>CONCATENATE(BI144,BJ144,BK144)&lt;&gt;""</f>
        <v/>
      </c>
      <c r="GL144" s="46">
        <f>IF(AND($DS144,GK144),
IF(BI144="","Debes escribir el número de días de incapacidad. ",
IF( IFERROR(INT(BI144),1.1) &lt;&gt; IFERROR(_xlfn.NUMBERVALUE(BI144),1), "La cantidad de días de incapacidad debe ser un número entero. ", "")
),
""
)</f>
        <v/>
      </c>
      <c r="GM144" s="46">
        <f>IF(AND($DS144,GK144),
IF(BJ144="","Debes escribir el tipo de incapacidad. ",
IF(_xlfn.IFNA(VLOOKUP(BJ144,TIPO_DE_INCAPACIDAD,1,FALSE),-1)=-1,"El tipo de incapacidad es inválida (por favor seleccionarlo de la lista). ","")
),
""
)</f>
        <v/>
      </c>
      <c r="GN144" s="46">
        <f>IF(AND($DS144,GK144),
IF(BK144="","Debes escribir el valor de la incapacidad. ",
IF( ISERR(_xlfn.NUMBERVALUE(BK144)), "El valor de la incapacidad debe ser un número válido. ", "")
),
""
)</f>
        <v/>
      </c>
      <c r="GO144" s="46">
        <f>CONCATENATE(BL144,BM144)&lt;&gt;""</f>
        <v/>
      </c>
      <c r="GP144" s="46">
        <f>IF(AND($DS144,GO144),
IF(BL144="","Debes escribir el número de días de licencia de maternidad o paternidad. ",
IF( IFERROR(INT(BL144),1.1) &lt;&gt; IFERROR(_xlfn.NUMBERVALUE(BL144),1), "La cantidad de días de licencia de maternidad o paternidad debe ser un número entero. ", "")
),
""
)</f>
        <v/>
      </c>
      <c r="GQ144" s="46">
        <f>IF(AND($DS144,GO144),
IF(BM144="","Debes escribir el valor de la licencia de maternidad o paternidad. ",
IF( ISERR(_xlfn.NUMBERVALUE(BM144)), "El valor de la licencia de maternidad o paternidad debe ser un número válido. ", "")
),
""
)</f>
        <v/>
      </c>
      <c r="GR144" s="46">
        <f>CONCATENATE(BN144,BO144)&lt;&gt;""</f>
        <v/>
      </c>
      <c r="GS144" s="46">
        <f>IF(AND($DS144,GR144),
IF(BN144="","Debes escribir el número de días de licencia remunerada. ",
IF( IFERROR(INT(BN144),1.1) &lt;&gt; IFERROR(_xlfn.NUMBERVALUE(BN144),1), "La cantidad de días de licencia remunerada debe ser un número entero. ", "")
),
""
)</f>
        <v/>
      </c>
      <c r="GT144" s="46">
        <f>IF(AND($DS144,GR144),
IF(BO144="","Debes escribir el valor de la licencia remunerada. ",
IF( ISERR(_xlfn.NUMBERVALUE(BO144)), "El valor de la licencia remunerada debe ser un número válido. ", "")
),
""
)</f>
        <v/>
      </c>
      <c r="GU144" s="46">
        <f>IF($DS144,
IF( AND(BP144&lt;&gt;"", ISERR(_xlfn.NUMBERVALUE(BP144))), "El valor de la licencia NO remunerada debe ser un número válido. ", "")
)</f>
        <v/>
      </c>
      <c r="GV144" s="46">
        <f>IF($DS144,
IF( AND(BQ144&lt;&gt;"", ISERR(_xlfn.NUMBERVALUE(BQ144))), "El valor de auxilios salariales debe ser un número válido. ", "")
)</f>
        <v/>
      </c>
      <c r="GW144" s="46">
        <f>IF($DS144,
IF( AND(BR144&lt;&gt;"", ISERR(_xlfn.NUMBERVALUE(BR144))), "El valor de auxilios NO salariales debe ser un número válido. ", "")
)</f>
        <v/>
      </c>
      <c r="GX144" s="46">
        <f>IF($DS144,
IF( AND(BS144&lt;&gt;"", ISERR(_xlfn.NUMBERVALUE(BS144))), "El valor de bonos salariales debe ser un número válido. ", "")
)</f>
        <v/>
      </c>
      <c r="GY144" s="46">
        <f>IF($DS144,
IF( AND(BT144&lt;&gt;"", ISERR(_xlfn.NUMBERVALUE(BT144))), "El valor de bonos NO salariales debe ser un número válido. ", "")
)</f>
        <v/>
      </c>
      <c r="GZ144" s="46">
        <f>IF($DS144,
IF( AND(BU144&lt;&gt;"", ISERR(_xlfn.NUMBERVALUE(BU144))), "El valor de bonos salariales de alimentación debe ser un número válido. ", "")
)</f>
        <v/>
      </c>
      <c r="HA144" s="46">
        <f>IF($DS144,
IF( AND(BV144&lt;&gt;"", ISERR(_xlfn.NUMBERVALUE(BV144))), "El valor de bonos NO salariales de alimentación debe ser un número válido. ", "")
)</f>
        <v/>
      </c>
      <c r="HB144" s="46">
        <f>IF($DS144,
IF( AND(BW144&lt;&gt;"", ISERR(_xlfn.NUMBERVALUE(BW144))), "El valor de bonificaciones salariales debe ser un número válido. ", "")
)</f>
        <v/>
      </c>
      <c r="HC144" s="46">
        <f>IF($DS144,
IF( AND(BX144&lt;&gt;"", ISERR(_xlfn.NUMBERVALUE(BX144))), "El valor de bonificaciones NO salariales debe ser un número válido. ", "")
)</f>
        <v/>
      </c>
      <c r="HD144" s="46">
        <f>IF($DS144,
IF( AND(BY144&lt;&gt;"", ISERR(_xlfn.NUMBERVALUE(BY144))), "El valor de compensaciones ordinarias debe ser un número válido. ", "")
)</f>
        <v/>
      </c>
      <c r="HE144" s="46">
        <f>IF($DS144,
IF( AND(BZ144&lt;&gt;"", ISERR(_xlfn.NUMBERVALUE(BZ144))), "El valor de compensaciones extraordinarias debe ser un número válido. ", "")
)</f>
        <v/>
      </c>
      <c r="HF144" s="46">
        <f>IF($DS144,
IF( AND(CA144&lt;&gt;"", ISERR(_xlfn.NUMBERVALUE(CA144))), "El valor de comisiones debe ser un número válido. ", "")
)</f>
        <v/>
      </c>
      <c r="HG144" s="46">
        <f>IF($DS144,
IF( AND(CB144&lt;&gt;"", ISERR(_xlfn.NUMBERVALUE(CB144))), "El valor de ausencia por huega debe ser un número válido. ", "")
)</f>
        <v/>
      </c>
      <c r="HH144" s="46">
        <f>IF($DS144,
IF( AND(CC144&lt;&gt;"", ISERR(_xlfn.NUMBERVALUE(CC144))), "El valor de anticipos debe ser un número válido. ", "")
)</f>
        <v/>
      </c>
      <c r="HI144" s="46">
        <f>IF($DS144,
IF( AND(CD144&lt;&gt;"", ISERR(_xlfn.NUMBERVALUE(CD144))), "El valor de pagos a terceros debe ser un número válido. ", "")
)</f>
        <v/>
      </c>
      <c r="HJ144" s="46">
        <f>IF($DS144,
IF( AND(CE144&lt;&gt;"", ISERR(_xlfn.NUMBERVALUE(CE144))), "El valor de dotación debe ser un número válido. ", "")
)</f>
        <v/>
      </c>
      <c r="HK144" s="46">
        <f>IF($DS144,
IF( AND(CF144&lt;&gt;"", ISERR(_xlfn.NUMBERVALUE(CF144))), "El valor de apoyo sostenibilidad debe ser un número válido. ", "")
)</f>
        <v/>
      </c>
      <c r="HL144" s="46">
        <f>IF($DS144,
IF( AND(CG144&lt;&gt;"", ISERR(_xlfn.NUMBERVALUE(CG144))), "El valor de teletrabajo debe ser un número válido. ", "")
)</f>
        <v/>
      </c>
      <c r="HM144" s="46">
        <f>IF($DS144,
IF( AND(CH144&lt;&gt;"", ISERR(_xlfn.NUMBERVALUE(CH144))), "El valor de bonificación de retiro debe ser un número válido. ", "")
)</f>
        <v/>
      </c>
      <c r="HN144" s="46">
        <f>IF($DS144,
IF( AND(CI144&lt;&gt;"", ISERR(_xlfn.NUMBERVALUE(CI144))), "El valor de indemnización de retiro debe ser un número válido. ", "")
)</f>
        <v/>
      </c>
      <c r="HO144" s="46">
        <f>IF($DS144,
IF( AND(CJ144&lt;&gt;"", ISERR(_xlfn.NUMBERVALUE(CJ144))), "El valor de reintegros debe ser un número válido. ", "")
)</f>
        <v/>
      </c>
      <c r="HP144" s="46">
        <f>CONCATENATE(CK144,CL144,CM144)&lt;&gt;""</f>
        <v/>
      </c>
      <c r="HQ144" s="46">
        <f>IF(AND($DS144,HP144),
IF(CK144="","Debes escribir la descripción de otro concepto no categorizado. ",""),
""
)</f>
        <v/>
      </c>
      <c r="HR144" s="46">
        <f>IF(AND($DS144,HP144),
IF(CONCATENATE(CL144,CM144)="","Debes escribir al menos un valor de concepto no categorizado (salarial o no salarial). ",
IF(ISERR(_xlfn.NUMBERVALUE(CL144)),"El valor salarial concepto no categorizado debe ser un número válido. ","")
),
""
)</f>
        <v/>
      </c>
      <c r="HS144" s="46">
        <f>IF(AND($DS144,HP144),
IF(CONCATENATE(CL144,CM144)="","Debes escribir al menos un valor de concepto no categorizado (salarial o no salarial). ",
IF(ISERR(_xlfn.NUMBERVALUE(CM144)),"El valor NO salarial concepto no categorizado debe ser un número válido. ","")
),
""
)</f>
        <v/>
      </c>
      <c r="HT144" s="46">
        <f>IF($DS144,
IF(CN144="","Debes escribir el porcentaje del aporte a salud. ",
IF( ISERR(_xlfn.NUMBERVALUE(CN144)), "El valor del porcentaje del aporte a salud debe ser un número válido. ", "")
)
)</f>
        <v/>
      </c>
      <c r="HU144" s="46">
        <f>IF($DS144,
IF(CO144="","Debes escribir el valor del aporte a salud. ",
IF( ISERR(_xlfn.NUMBERVALUE(CO144)), "El valor del aporte a salud debe ser un número válido. ", "")
)
)</f>
        <v/>
      </c>
      <c r="HV144" s="46">
        <f>IF($DS144,
IF( AND(CP144&lt;&gt;"", ISERR(_xlfn.NUMBERVALUE(CP144))), "El valor plan complementario debe ser un número válido. ", "")
)</f>
        <v/>
      </c>
      <c r="HW144" s="46">
        <f>IF($DS144,
IF(CQ144="","Debes escribir el porcentaje del aporte a pensión. ",
IF( ISERR(_xlfn.NUMBERVALUE(CQ144)), "El valor del porcentaje del aporte a pensión debe ser un número válido. ", "")
)
)</f>
        <v/>
      </c>
      <c r="HX144" s="46">
        <f>IF($DS144,
IF(CR144="","Debes escribir el valor del aporte a pensión. ",
IF( ISERR(_xlfn.NUMBERVALUE(CR144)), "El valor del aporte a salud debe ser un número válido. ", "")
)
)</f>
        <v/>
      </c>
      <c r="HY144" s="46">
        <f>IF($DS144,
IF( AND(CS144&lt;&gt;"", ISERR(_xlfn.NUMBERVALUE(CS144))), "El valor pensión voluntaria debe ser un número válido. ", "")
)</f>
        <v/>
      </c>
      <c r="HZ144" s="46">
        <f>CONCATENATE(CT144,CU144,CV144,CW144)&lt;&gt;""</f>
        <v/>
      </c>
      <c r="IA144" s="46">
        <f>IF(AND($DS144,HZ144),
IF(CT144="","Debes escribir el % del fondo de seguridad pensional. ",
IF( ISERR(_xlfn.NUMBERVALUE(CT144)), "El % del fondo de seguridad debe ser un número válido. ", "")
),
""
)</f>
        <v/>
      </c>
      <c r="IB144" s="46">
        <f>IF(AND($DS144,HZ144),
IF(CU144="","Debes escribir el valor del aporte al fondo de solidaridad pensional. ",
IF( ISERR(_xlfn.NUMBERVALUE(CU144)), "El valor del aporte al fondo de solidaridad pensional debe ser un número válido. ", "")
),
""
)</f>
        <v/>
      </c>
      <c r="IC144" s="46">
        <f>IF(AND($DS144,HZ144),
IF(CV144="","Debes escribir el % del fondo de subsistencia. ",
IF( ISERR(_xlfn.NUMBERVALUE(CV144)), "El % del fondo de subsistencia debe ser un número válido. ", "")
),
""
)</f>
        <v/>
      </c>
      <c r="ID144" s="46">
        <f>IF(AND($DS144,HZ144),
IF(CW144="","Debes escribir el valor del fondo de subsistencia. ",
IF( ISERR(_xlfn.NUMBERVALUE(CW144)), "El valor del fondo de subsistencia debe ser un número válido. ", "")
),
""
)</f>
        <v/>
      </c>
      <c r="IE144" s="46">
        <f>CONCATENATE(CX144,CY144)&lt;&gt;""</f>
        <v/>
      </c>
      <c r="IF144" s="46">
        <f>IF(AND($DS144,IE144),
IF(CX144="","Debes escribir el % de sindicato. ",
IF( ISERR(_xlfn.NUMBERVALUE(CX144)), "El % de sindicato debe ser un número válido. ", "")
),
""
)</f>
        <v/>
      </c>
      <c r="IG144" s="46">
        <f>IF(AND($DS144,IE144),
IF(CY144="","Debes escribir el valor del sindicato. ",
IF( ISERR(_xlfn.NUMBERVALUE(CY144)), "El valor del sindicato debe ser un número válido. ", "")
),
""
)</f>
        <v/>
      </c>
      <c r="IH144" s="46">
        <f>IF($DS144,
IF( AND(CZ144&lt;&gt;"", ISERR(_xlfn.NUMBERVALUE(CZ144))), "El valor de sanción pública debe ser un número válido. ", "")
)</f>
        <v/>
      </c>
      <c r="II144" s="46">
        <f>IF($DS144,
IF( AND(DA144&lt;&gt;"", ISERR(_xlfn.NUMBERVALUE(DA144))), "El valor de sanción privada debe ser un número válido. ", "")
)</f>
        <v/>
      </c>
      <c r="IJ144" s="46">
        <f>CONCATENATE(DB144,DC144)&lt;&gt;""</f>
        <v/>
      </c>
      <c r="IK144" s="46">
        <f>IF(AND($DS144,IJ144),
IF(DB144="","Debes escribir la descripción de libranza. ",""),
""
)</f>
        <v/>
      </c>
      <c r="IL144" s="46">
        <f>IF(AND($DS144,IJ144),
IF(DC144="","Debes escribir la cuota libranza. ",
IF(ISERR(_xlfn.NUMBERVALUE(DC144)),"El valor de la cuota libranza debe ser un número válido. ","")
),
""
)</f>
        <v/>
      </c>
      <c r="IM144" s="46">
        <f>IF($DS144,
IF( AND(DD144&lt;&gt;"", ISERR(_xlfn.NUMBERVALUE(DD144))), "El valor de pagos a terceros debe ser un número válido. ", "")
)</f>
        <v/>
      </c>
      <c r="IN144" s="46">
        <f>IF($DS144,
IF( AND(DE144&lt;&gt;"", ISERR(_xlfn.NUMBERVALUE(DE144))), "El valor de anticipos debe ser un número válido. ", "")
)</f>
        <v/>
      </c>
      <c r="IO144" s="46">
        <f>IF($DS144,
IF( AND(DF144&lt;&gt;"", ISERR(_xlfn.NUMBERVALUE(DF144))), "El valor de AFC debe ser un número válido. ", "")
)</f>
        <v/>
      </c>
      <c r="IP144" s="46">
        <f>IF($DS144,
IF( AND(DG144&lt;&gt;"", ISERR(_xlfn.NUMBERVALUE(DG144))), "El valor de rete-fuente debe ser un número válido. ", "")
)</f>
        <v/>
      </c>
      <c r="IQ144" s="46">
        <f>IF($DS144,
IF( AND(DH144&lt;&gt;"", ISERR(_xlfn.NUMBERVALUE(DH144))), "El valor de cooperativa de trabajo debe ser un número válido. ", "")
)</f>
        <v/>
      </c>
      <c r="IR144" s="46">
        <f>IF($DS144,
IF( AND(DI144&lt;&gt;"", ISERR(_xlfn.NUMBERVALUE(DI144))), "El valor de embargo fiscal debe ser un número válido. ", "")
)</f>
        <v/>
      </c>
      <c r="IS144" s="46">
        <f>IF($DS144,
IF( AND(DJ144&lt;&gt;"", ISERR(_xlfn.NUMBERVALUE(DJ144))), "El valor de educación debe ser un número válido. ", "")
)</f>
        <v/>
      </c>
      <c r="IT144" s="46">
        <f>IF($DS144,
IF( AND(DK144&lt;&gt;"", ISERR(_xlfn.NUMBERVALUE(DK144))), "El valor de reintegro debe ser un número válido. ", "")
)</f>
        <v/>
      </c>
      <c r="IU144" s="46">
        <f>IF($DS144,
IF( AND(DL144&lt;&gt;"", ISERR(_xlfn.NUMBERVALUE(DL144))), "El valor de deuda debe ser un número válido. ", "")
)</f>
        <v/>
      </c>
      <c r="IV144" s="46">
        <f>IF($DS144,
IF( AND(DM144&lt;&gt;"", ISERR(_xlfn.NUMBERVALUE(DM144))), "El valor de otras deducciones debe ser un número válido. ", "")
)</f>
        <v/>
      </c>
      <c r="IW144" s="46">
        <f>IF($DS144,
IF(DN144="","Debes escribir el valor de los devengos totales. ",
IF( ISERR(_xlfn.NUMBERVALUE(DN144)), "El valor de los devengos totales debe ser un número válido. ", "")
)
)</f>
        <v/>
      </c>
      <c r="IX144" s="46">
        <f>IF($DS144,
IF(DO144="","Debes escribir el valor de las deducciones totales. ",
IF( ISERR(_xlfn.NUMBERVALUE(DO144)), "El valor de las deducciones totales debe ser un número válido. ", "")
)
)</f>
        <v/>
      </c>
      <c r="IY144" s="46">
        <f>IF($DS144,
IF(DP144="","Debes escribir el valor del salario total. ",
IF( ISERR(_xlfn.NUMBERVALUE(DP144)), "El valor del salario total debe ser un número válido. ", "")
)
)</f>
        <v/>
      </c>
    </row>
    <row r="145">
      <c r="B145" s="48" t="n">
        <v>133</v>
      </c>
      <c r="C145" s="61">
        <f>IF(AND(DS145,DP145&lt;&gt;""),
IF(DQ145="","OK","Error"),
""
)</f>
        <v/>
      </c>
      <c r="D145" s="53" t="n"/>
      <c r="E145" s="52" t="n"/>
      <c r="F145" s="112" t="n"/>
      <c r="G145" s="52" t="n"/>
      <c r="H145" s="53" t="n"/>
      <c r="I145" s="52" t="n"/>
      <c r="J145" s="52" t="n"/>
      <c r="K145" s="53" t="n"/>
      <c r="L145" s="55" t="n"/>
      <c r="M145" s="108" t="n"/>
      <c r="N145" s="56" t="n"/>
      <c r="O145" s="52" t="n"/>
      <c r="P145" s="52" t="n"/>
      <c r="Q145" s="52" t="n"/>
      <c r="R145" s="52" t="n"/>
      <c r="S145" s="52" t="n"/>
      <c r="T145" s="53" t="n"/>
      <c r="U145" s="52" t="n"/>
      <c r="V145" s="52" t="n"/>
      <c r="W145" s="55" t="n"/>
      <c r="X145" s="55" t="n"/>
      <c r="Y145" s="52" t="n"/>
      <c r="Z145" s="55" t="n"/>
      <c r="AA145" s="52" t="n"/>
      <c r="AB145" s="53" t="n"/>
      <c r="AC145" s="53" t="n"/>
      <c r="AD145" s="53" t="n"/>
      <c r="AE145" s="177" t="n"/>
      <c r="AF145" s="113" t="n"/>
      <c r="AG145" s="177" t="n"/>
      <c r="AH145" s="178" t="n"/>
      <c r="AI145" s="178" t="n"/>
      <c r="AJ145" s="178" t="n"/>
      <c r="AK145" s="114" t="n"/>
      <c r="AL145" s="178" t="n"/>
      <c r="AM145" s="114" t="n"/>
      <c r="AN145" s="178" t="n"/>
      <c r="AO145" s="114" t="n"/>
      <c r="AP145" s="178" t="n"/>
      <c r="AQ145" s="114" t="n"/>
      <c r="AR145" s="178" t="n"/>
      <c r="AS145" s="114" t="n"/>
      <c r="AT145" s="178" t="n"/>
      <c r="AU145" s="114" t="n"/>
      <c r="AV145" s="178" t="n"/>
      <c r="AW145" s="114" t="n"/>
      <c r="AX145" s="178" t="n"/>
      <c r="AY145" s="114" t="n"/>
      <c r="AZ145" s="178" t="n"/>
      <c r="BA145" s="114" t="n"/>
      <c r="BB145" s="178" t="n"/>
      <c r="BC145" s="114" t="n"/>
      <c r="BD145" s="178" t="n"/>
      <c r="BE145" s="178" t="n"/>
      <c r="BF145" s="178" t="n"/>
      <c r="BG145" s="59" t="n"/>
      <c r="BH145" s="178" t="n"/>
      <c r="BI145" s="114" t="n"/>
      <c r="BJ145" s="53" t="n"/>
      <c r="BK145" s="178" t="n"/>
      <c r="BL145" s="114" t="n"/>
      <c r="BM145" s="178" t="n"/>
      <c r="BN145" s="114" t="n"/>
      <c r="BO145" s="178" t="n"/>
      <c r="BP145" s="178" t="n"/>
      <c r="BQ145" s="178" t="n"/>
      <c r="BR145" s="178" t="n"/>
      <c r="BS145" s="178" t="n"/>
      <c r="BT145" s="178" t="n"/>
      <c r="BU145" s="178" t="n"/>
      <c r="BV145" s="178" t="n"/>
      <c r="BW145" s="178" t="n"/>
      <c r="BX145" s="178" t="n"/>
      <c r="BY145" s="178" t="n"/>
      <c r="BZ145" s="178" t="n"/>
      <c r="CA145" s="178" t="n"/>
      <c r="CB145" s="178" t="n"/>
      <c r="CC145" s="178" t="n"/>
      <c r="CD145" s="178" t="n"/>
      <c r="CE145" s="178" t="n"/>
      <c r="CF145" s="178" t="n"/>
      <c r="CG145" s="178" t="n"/>
      <c r="CH145" s="178" t="n"/>
      <c r="CI145" s="178" t="n"/>
      <c r="CJ145" s="178" t="n"/>
      <c r="CK145" s="53" t="n"/>
      <c r="CL145" s="178" t="n"/>
      <c r="CM145" s="178" t="n"/>
      <c r="CN145" s="60" t="n"/>
      <c r="CO145" s="177" t="n"/>
      <c r="CP145" s="178" t="n"/>
      <c r="CQ145" s="60" t="n"/>
      <c r="CR145" s="177" t="n"/>
      <c r="CS145" s="178" t="n"/>
      <c r="CT145" s="59" t="n"/>
      <c r="CU145" s="178" t="n"/>
      <c r="CV145" s="59" t="n"/>
      <c r="CW145" s="178" t="n"/>
      <c r="CX145" s="59" t="n"/>
      <c r="CY145" s="178" t="n"/>
      <c r="CZ145" s="178" t="n"/>
      <c r="DA145" s="178" t="n"/>
      <c r="DB145" s="53" t="n"/>
      <c r="DC145" s="178" t="n"/>
      <c r="DD145" s="178" t="n"/>
      <c r="DE145" s="178" t="n"/>
      <c r="DF145" s="178" t="n"/>
      <c r="DG145" s="178" t="n"/>
      <c r="DH145" s="178" t="n"/>
      <c r="DI145" s="178" t="n"/>
      <c r="DJ145" s="178" t="n"/>
      <c r="DK145" s="178" t="n"/>
      <c r="DL145" s="178" t="n"/>
      <c r="DM145" s="178" t="n"/>
      <c r="DN145" s="177" t="n"/>
      <c r="DO145" s="177" t="n"/>
      <c r="DP145" s="177" t="n"/>
      <c r="DQ145" s="76">
        <f>IF(AND(DS145,DP145&lt;&gt;""),
CONCATENATE(DT145,DU145,DV145,DW145,DX145,DY145,DZ145,EA145,EB145,EC145,ED145,EE145,EF145,EG145,EH145,EI145,EJ145,EK145,EL145,EM145,EN145,EO145,EP145,EQ145,ES145,ET145,EU145,EV145,EW145,EX145,EY145,EZ145,FA145,FC145,FD145,FF145,FG145,FI145,FJ145,FL145,FM145,FO145,FP145,FR145,FS145,FU145,FV145,FX145,FY145,GA145,GB145,GD145,GE145,GF145,GH145,GI145,GJ145,GL145,GM145,GN145,GP145,GQ145,GS145,GT145,GU145,GV145,GW145,GX145,GY145,GZ145,HA145,HB145,HC145,HD145,HE145,HF145,HG145,HH145,HI145,HJ145,HK145,HL145,HM145,HN145,HO145,HQ145,HR145,HS145,HT145,HU145,HV145,HW145,HX145,HY145,IA145,IB145,IC145,ID145,IF145,IG145,IH145,II145,IK145,IL145,IM145,IN145,IO145,IP145,IQ145,IR145,IS145,IT145,IU145,IV145,IW145,IX145,IY145,IZ145),
""
)</f>
        <v/>
      </c>
      <c r="DR145" s="53" t="n"/>
      <c r="DS145" s="46">
        <f>CONCATENATE(D145,$E145,$F145,$G145,H145,$I145,$J145,K145,$L145,$M145,N145,$O145,$P145,$Q145,$R145,$S145,T145,$U145,$V145,$W145,$X145,$Y145,$Z145,$AA145,AB145,AC145,AD145,$AE145,$AF145,$AG145,AH145,AI145,AJ145,AK145,AL145,AM145,AN145,AO145,AP145,AQ145,AR145,AS145,AT145,AU145,AV145,AW145,AX145,AY145,AZ145,BA145,BB145,BC145,BD145,BE145,BF145,BG145,BH145,BI145,BJ145,BK145,BL145,BM145,BN145,BO145,BP145,BQ145,BR145,BS145,BT145,BU145,BV145,BW145,BX145,BY145,BZ145,CA145,CB145,CC145,CD145,CE145,CF145,CG145,CH145,CI145,CJ145,CK145,CL145,CM145,$CN145,$CO145,CP145,$CQ145,$CR145,CS145,CT145,CU145,CV145,CW145,CX145,CY145,CZ145,DA145,DB145,DC145,DD145,DE145,DF145,DG145,DH145,DI145,DJ145,DK145,DL145,DM145,$DN145,$DO145,$DP145,DR145)&lt;&gt;""</f>
        <v/>
      </c>
      <c r="DT145" s="46">
        <f>IF(AND($DS145,$E$4&lt;&gt;""),
IF(LEFT($E$4,2) = "1.",
IF(D145&lt;&gt;"","El CUNE sólo se envía en operaciones de novedad o ajuste. ",""),
IF(D145="","Debes escribir un CUNE válido para realizar operaciones de novedad o ajuste. ","")),
""
)</f>
        <v/>
      </c>
      <c r="DU145" s="46">
        <f>IF($DS145,
IF(E145="","Debes seleccionar el tipo de documento del empleado. ",
IF(_xlfn.IFNA(VLOOKUP(E145,TIPO_DE_DOCUMENTO,1,FALSE),-1)=-1,"El tipo de documento no es válido (por favor seleccionarlo de la lista). ","")
)
)</f>
        <v/>
      </c>
      <c r="DV145" s="46">
        <f>IF($DS145,
IF(F145="","Debes escribir el número de documento del empleado. ","")
)</f>
        <v/>
      </c>
      <c r="DW145" s="46">
        <f>IF($DS145,
IF(G145="","Debes escribir el primer nombre del empleado. ","")
)</f>
        <v/>
      </c>
      <c r="DY145" s="46">
        <f>IF($DS145,
IF(I145="","Debes escribir el primer apellido del empleado. ","")
)</f>
        <v/>
      </c>
      <c r="DZ145" s="46">
        <f>IF($DS145,
IF(J145="","Debes escribir el segundo apellido del empleado. ","")
)</f>
        <v/>
      </c>
      <c r="EB145" s="46">
        <f>IF($DS145,
IF(L145="","Debes escribir la fecha de ingreso del empleado. ",
IF(ISERR(DATE(YEAR(L145),MONTH(L145),DAY(L145))), "El valor ingresado en fecha de ingreso no tiene un formato válido. ","")
)
)</f>
        <v/>
      </c>
      <c r="EC145" s="46">
        <f>IF($DS145,
IF(M145="","Debes escribir el tiempo laborado. ",
IF( IFERROR(INT(M145),1.1) &lt;&gt; IFERROR(_xlfn.NUMBERVALUE(M145),1), "El valor de los días trabajados debe ser un número entero. ", "")
)
)</f>
        <v/>
      </c>
      <c r="ED145" s="46">
        <f>IF($DS145,
IF( AND(N145&lt;&gt;"", ISERR(DATE(YEAR(N145),MONTH(N145),DAY(N145))) ), "El valor ingresado en fecha de ingreso no tiene un formato válido. ",
IF( AND(N145&lt;&gt;"", $E$6&lt;&gt;"", DATE(YEAR(N145), MONTH(N145), 1) &lt;&gt; IFERROR(DATE(MID($E$6, 1, 4), MID($E$6, 6, 2),1), "1/1/1900") ), "La fecha de retiro debe estar dentro del período liquidado. ", "")
)
)</f>
        <v/>
      </c>
      <c r="EE145" s="46">
        <f>IF($DS145,
IF(O145="","Debes seleccionar el tipo de trabajador. ",
IF(_xlfn.IFNA(VLOOKUP(O145,TIPO_DE_TRABAJADOR,1,FALSE),-1)=-1,"El tipo de trabajador no es válido (por favor seleccionarlo de la lista). ","")
)
)</f>
        <v/>
      </c>
      <c r="EF145" s="46">
        <f>IF($DS145,
IF(P145="","Debes seleccionar si es un trabajador dependiente pensionado por vejez. ",
IF(_xlfn.IFNA(VLOOKUP(P145,SUBTIPO_DE_TRABAJADOR,1,FALSE),-1)=-1,"El tipo de trabajador dependiente pensionado por vejez no es válido (por favor seleccionarlo de la lista). ","")
)
)</f>
        <v/>
      </c>
      <c r="EG145" s="46">
        <f>IF($DS145,
IF(Q145="","Debes seleccionar el tipo de contrato del trabajador. ",
IF(_xlfn.IFNA(VLOOKUP(Q145,TIPO_DE_CONTRATO,1,FALSE),-1)=-1,"El tipo de contrato del trabajador no es válido (por favor seleccionarlo de la lista). ","")
)
)</f>
        <v/>
      </c>
      <c r="EH145" s="46">
        <f>IF($DS145,
IF(R145="","Debes seleccionar si es un salario integral. ",
IF(_xlfn.IFNA(VLOOKUP(R145,SI_NO,1,FALSE),-1)=-1,"Valor no válido para salario integral (por favor seleccionarlo de la lista). ","")
)
)</f>
        <v/>
      </c>
      <c r="EI145" s="46">
        <f>IF($DS145,
IF(S145="","Debes seleccionar si el trabajador realiza actividades de riesgo. ",
IF(_xlfn.IFNA(VLOOKUP(S145,SI_NO,1,FALSE),-1)=-1,"Valor no válido para actividad de alto riesgo (por favor seleccionarlo de la lista). ","")
)
)</f>
        <v/>
      </c>
      <c r="EK145" s="46">
        <f>IF($DS145,
IF(U145="","Debes escribir el código del municipio de residencia del trabajador. ",
IF(_xlfn.IFNA(VLOOKUP(U145,MUNICIPIO,1,FALSE),-1)=-1,"El municipio de residencia del trabajador es inválido (por favor seleccionarlo de la lista). ","")
)
)</f>
        <v/>
      </c>
      <c r="EL145" s="46">
        <f>IF($DS145,
IF(V145="","Debes escribir el la dirección de residendia del trabajador. ","")
)</f>
        <v/>
      </c>
      <c r="EM145" s="46">
        <f>IF($DS145,
IF(W145="","Debes escribir la fecha de inicio de la liquidación. ",
IF(ISERR(DATE(YEAR(W145),MONTH(W145),DAY(W145))),"El valor ingresado en fecha de inicio de liquidación no tiene un formato válido. ",
IF( AND($E$6&lt;&gt;"", DATE(YEAR(W145), MONTH(W145), 1) &lt;&gt; IFERROR(DATE(MID($E$6, 1, 4), MID($E$6, 6, 2),1), "1/1/1900") ), "La fecha de inicio de la liquidación debe estar dentro del período liquidado. ", "")
)
)
)</f>
        <v/>
      </c>
      <c r="EN145" s="46">
        <f>IF($DS145,
IF(X145="","Debes escribir la fecha de fin de la liquidación. ",
IF(ISERR(DATE(YEAR(X145),MONTH(X145),DAY(X145))),"El valor ingresado en fecha de fin de liquidación no tiene un formato válido. ",
IF( AND($E$6&lt;&gt;"", DATE(YEAR(X145), MONTH(X145), 1) &lt;&gt; IFERROR(DATE(MID($E$6, 1, 4), MID($E$6, 6, 2),1), "1/1/1900") ), "La fecha de fin de la liquidación debe estar dentro del período liquidado. ", "")
)
)
)</f>
        <v/>
      </c>
      <c r="EO145" s="46">
        <f>IF($DS145,
IF(Y145="","Debes escribir la frecuencia de pago del trabajador. ",
IF(_xlfn.IFNA(VLOOKUP(Y145,PERÍODO_DE_NÓMINA,1,FALSE),-1)=-1,"La frecuencia de pago es inválida (por favor seleccionarlo de la lista). ","")
)
)</f>
        <v/>
      </c>
      <c r="EP145" s="46">
        <f>IF($DS145,
IF(Z145="","Debes escribir la fecha de pago. ",
IF(ISERR(DATE(YEAR(Z145),MONTH(Z145),DAY(Z145))), "El valor ingresado en fecha de pago no tiene un formato válido. ","")
)
)</f>
        <v/>
      </c>
      <c r="EQ145" s="46">
        <f>IF($DS145,
IF(AA145="","Debes escribir el medio de pago. ",
IF(_xlfn.IFNA(VLOOKUP(AA145,MEDIOS_DE_PAGO,1,FALSE),-1)=-1,"El medio de pago es inválido (por favor seleccionarlo de la lista). ","")
)
)</f>
        <v/>
      </c>
      <c r="ER145" s="46">
        <f>OR(AA145='Tablas '!$T$4,AA145='Tablas '!$T$7,AA145='Tablas '!$T$8,AA145='Tablas '!$T$11)</f>
        <v/>
      </c>
      <c r="ES145" s="46">
        <f>IF(AND($DS145,ER145),
IF(AB145="","Debes escribir la entidad bancaria. ",""),
""
)</f>
        <v/>
      </c>
      <c r="ET145" s="46">
        <f>IF(AND($DS145,ER145),
IF(AC145="","Debes escribir el tipo de cuenta bancaria. ",
IF(_xlfn.IFNA(VLOOKUP(AC145,TIPO_DE_CUENTA,1,FALSE),-1)=-1,"El tipo de cuenta bancaria es inválida (por favor seleccionarlo de la lista). ","")
),
""
)</f>
        <v/>
      </c>
      <c r="EU145" s="46">
        <f>IF(AND($DS145,ER145),
IF(AD145="","Debes escribir el número de cuenta bancaria. ",""),
""
)</f>
        <v/>
      </c>
      <c r="EV145" s="46">
        <f>IF($DS145,
IF(AE145="","Debes escribir el valor del sueldo básico. ",
IF( ISERR(_xlfn.NUMBERVALUE(AE145)), "El valor del sueldo básico debe ser un número válido. ", "")
)
)</f>
        <v/>
      </c>
      <c r="EW145" s="46">
        <f>IF($DS145,
IF(AF145="","Debes escribir el número de días trabajados. ",
IF( IFERROR(INT(AF145),1.1) &lt;&gt; IFERROR(_xlfn.NUMBERVALUE(AF145),1), "La cantidad de días trabajados debe ser un número entero. ", "")
)
)</f>
        <v/>
      </c>
      <c r="EX145" s="46">
        <f>IF($DS145,
IF(AG145="","Debes escribir el valor del sueldo trabajado. ",
IF( ISERR(_xlfn.NUMBERVALUE(AG145)), "El valor del sueldo trabajado debe ser un número válido. ", "")
)
)</f>
        <v/>
      </c>
      <c r="EY145" s="46">
        <f>IF($DS145,
IF( AND(AH145&lt;&gt;"", ISERR(_xlfn.NUMBERVALUE(AH145))), "El valor del auxilio de transporte debe ser un número válido. ", "")
)</f>
        <v/>
      </c>
      <c r="EZ145" s="46">
        <f>IF($DS145,
IF( AND(AI145&lt;&gt;"", ISERR(_xlfn.NUMBERVALUE(AI145))), "El valor de viáticos salariales debe ser un número válido. ", "")
)</f>
        <v/>
      </c>
      <c r="FA145" s="46">
        <f>IF($DS145,
IF( AND(AJ145&lt;&gt;"", ISERR(_xlfn.NUMBERVALUE(AJ145))), "El valor de viáticos NO salariales debe ser un número válido. ", "")
)</f>
        <v/>
      </c>
      <c r="FB145" s="46">
        <f>CONCATENATE(AK145,AL145)&lt;&gt;""</f>
        <v/>
      </c>
      <c r="FC145" s="46">
        <f>IF(AND($DS145,FB145),
IF(AK145="","Debes escribir el número de horas extras diurnas. ",
IF( IFERROR(INT(AK145),1.1) &lt;&gt; IFERROR(_xlfn.NUMBERVALUE(AK145),1), "La cantidad de horas extras diurnas debe ser un número entero. ", "")
),
""
)</f>
        <v/>
      </c>
      <c r="FD145" s="46">
        <f>IF(AND($DS145,FB145),
IF(AL145="","Debes escribir el valor de las horas extras diurnas. ",
IF( ISERR(_xlfn.NUMBERVALUE(AL145)), "El valor de las horas extras duirnas debe ser un número válido. ", "")
),
""
)</f>
        <v/>
      </c>
      <c r="FE145" s="46">
        <f>CONCATENATE(AM145,AN145)&lt;&gt;""</f>
        <v/>
      </c>
      <c r="FF145" s="46">
        <f>IF(AND($DS145,FE145),
IF(AM145="","Debes escribir el número de horas extras nocturnas. ",
IF( IFERROR(INT(AM145),1.1) &lt;&gt; IFERROR(_xlfn.NUMBERVALUE(AM145),1), "La cantidad de horas extras nocturnas debe ser un número entero. ", "")
),
""
)</f>
        <v/>
      </c>
      <c r="FG145" s="46">
        <f>IF(AND($DS145,FE145),
IF(AN145="","Debes escribir el valor de las horas extras nocturnas. ",
IF( ISERR(_xlfn.NUMBERVALUE(AN145)), "El valor de las horas extras nocturnas debe ser un número válido. ", "")
),
""
)</f>
        <v/>
      </c>
      <c r="FH145" s="46">
        <f>CONCATENATE(AO145,AP145)&lt;&gt;""</f>
        <v/>
      </c>
      <c r="FI145" s="46">
        <f>IF(AND($DS145,FH145),
IF(AO145="","Debes escribir el número de horas extras diurnas dominicales y festivas. ",
IF( IFERROR(INT(AO145),1.1) &lt;&gt; IFERROR(_xlfn.NUMBERVALUE(AO145),1), "La cantidad de horas extras diurnas dominicales y festivas debe ser un número entero. ", "")
),
""
)</f>
        <v/>
      </c>
      <c r="FJ145" s="46">
        <f>IF(AND($DS145,FH145),
IF(AP145="","Debes escribir el valor de las horas extras diurnas dominicales y festivas. ",
IF( ISERR(_xlfn.NUMBERVALUE(AP145)), "El valor de las horas extras diurnas dominicales y festivas debe ser un número válido. ", "")
),
""
)</f>
        <v/>
      </c>
      <c r="FK145" s="46">
        <f>CONCATENATE(AQ145,AR145)&lt;&gt;""</f>
        <v/>
      </c>
      <c r="FL145" s="46">
        <f>IF(AND($DS145,FK145),
IF(AQ145="","Debes escribir el número de horas extras nocturnas dominicales y festivas. ",
IF( IFERROR(INT(AQ145),1.1) &lt;&gt; IFERROR(_xlfn.NUMBERVALUE(AQ145),1), "La cantidad de horas extras nocturnas dominicales y festivas debe ser un número entero. ", "")
),
""
)</f>
        <v/>
      </c>
      <c r="FM145" s="46">
        <f>IF(AND($DS145,FK145),
IF(AR145="","Debes escribir el valor de las horas extras nocturnas dominicales y festivas. ",
IF( ISERR(_xlfn.NUMBERVALUE(AR145)), "El valor de las horas extras nocturnas dominicales y festivas debe ser un número válido. ", "")
),
""
)</f>
        <v/>
      </c>
      <c r="FN145" s="46">
        <f>CONCATENATE(AS145,AT145)&lt;&gt;""</f>
        <v/>
      </c>
      <c r="FO145" s="46">
        <f>IF(AND($DS145,FN145),
IF(AS145="","Debes escribir el número de horas recargo nocturno. ",
IF( IFERROR(INT(AS145),1.1) &lt;&gt; IFERROR(_xlfn.NUMBERVALUE(AS145),1), "La cantidad de horas recargo nocturno debe ser un número entero. ", "")
),
""
)</f>
        <v/>
      </c>
      <c r="FP145" s="46">
        <f>IF(AND($DS145,FN145),
IF(AT145="","Debes escribir el valor de las horas recargo nocturno. ",
IF( ISERR(_xlfn.NUMBERVALUE(AT145)), "El valor de las horas recargo nocturno debe ser un número válido. ", "")
),
""
)</f>
        <v/>
      </c>
      <c r="FQ145" s="46">
        <f>CONCATENATE(AU145,AV145)&lt;&gt;""</f>
        <v/>
      </c>
      <c r="FR145" s="46">
        <f>IF(AND($DS145,FQ145),
IF(AU145="","Debes escribir el número de horas recargo diurno dominical y festivo. ",
IF( IFERROR(INT(AU145),1.1) &lt;&gt; IFERROR(_xlfn.NUMBERVALUE(AU145),1), "La cantidad de horas recargo diurno dominical y festivo debe ser un número entero. ", "")
),
""
)</f>
        <v/>
      </c>
      <c r="FS145" s="46">
        <f>IF(AND($DS145,FQ145),
IF(AV145="","Debes escribir el valor de las horas recargo diurno dominical y festivo. ",
IF( ISERR(_xlfn.NUMBERVALUE(AV145)), "El valor de las horas recargo diurno dominical y festivo debe ser un número válido. ", "")
),
""
)</f>
        <v/>
      </c>
      <c r="FT145" s="46">
        <f>CONCATENATE(AW145,AX145)&lt;&gt;""</f>
        <v/>
      </c>
      <c r="FU145" s="46">
        <f>IF(AND($DS145,FT145),
IF(AW145="","Debes escribir el número de horas recargo nocturno dominical y festivo. ",
IF( IFERROR(INT(AW145),1.1) &lt;&gt; IFERROR(_xlfn.NUMBERVALUE(AW145),1), "La cantidad de horas recargo nocturno dominical y festivo debe ser un número entero. ", "")
),
""
)</f>
        <v/>
      </c>
      <c r="FV145" s="46">
        <f>IF(AND($DS145,FT145),
IF(AX145="","Debes escribir el valor de las horas recargo nocturno dominical y festivo. ",
IF( ISERR(_xlfn.NUMBERVALUE(AX145)), "El valor de las horas recargo nocturno dominical y festivo debe ser un número válido. ", "")
),
""
)</f>
        <v/>
      </c>
      <c r="FW145" s="46">
        <f>CONCATENATE(AY145,AZ145)&lt;&gt;""</f>
        <v/>
      </c>
      <c r="FX145" s="46">
        <f>IF(AND($DS145,FW145),
IF(AY145="","Debes escribir el número de días de vacaciones comunes. ",
IF( IFERROR(INT(AY145),1.1) &lt;&gt; IFERROR(_xlfn.NUMBERVALUE(AY145),1), "La cantidad de días de vacaciones comunes debe ser un número entero. ", "")
),
""
)</f>
        <v/>
      </c>
      <c r="FY145" s="46">
        <f>IF(AND($DS145,FW145),
IF(AZ145="","Debes escribir el valor de las vacaciones comunes. ",
IF( ISERR(_xlfn.NUMBERVALUE(AZ145)), "El valor de las vacaciones comunes debe ser un número válido. ", "")
),
""
)</f>
        <v/>
      </c>
      <c r="FZ145" s="46">
        <f>CONCATENATE(BA145,BB145)&lt;&gt;""</f>
        <v/>
      </c>
      <c r="GA145" s="46">
        <f>IF(AND($DS145,FZ145),
IF(BA145="","Debes escribir el número de días de vacaciones compensadas. ",
IF( IFERROR(INT(BA145),1.1) &lt;&gt; IFERROR(_xlfn.NUMBERVALUE(BA145),1), "La cantidad de días de vacaciones compensadas debe ser un número entero. ", "")
),
""
)</f>
        <v/>
      </c>
      <c r="GB145" s="46">
        <f>IF(AND($DS145,FZ145),
IF(BB145="","Debes escribir el valor de las vacaciones compensadas. ",
IF( ISERR(_xlfn.NUMBERVALUE(BB145)), "El valor de las vacaciones compensadas debe ser un número válido. ", "")
),
""
)</f>
        <v/>
      </c>
      <c r="GC145" s="46">
        <f>CONCATENATE(BC145,BD145)&lt;&gt;""</f>
        <v/>
      </c>
      <c r="GD145" s="46">
        <f>IF(AND($DS145,GC145),
IF(BC145="","Debes escribir el número de días de prima salarial. ",
IF( IFERROR(INT(BC145),1.1) &lt;&gt; IFERROR(_xlfn.NUMBERVALUE(BC145),1), "La cantidad de días de prima salarial debe ser un número entero. ", "")
),
""
)</f>
        <v/>
      </c>
      <c r="GE145" s="46">
        <f>IF(AND($DS145,GC145),
IF(BD145="","Debes escribir el valor de los días de prima salarial. ",
IF( ISERR(_xlfn.NUMBERVALUE(BD145)), "El valor de los días de prima salarial debe ser un número válido. ", "")
),
""
)</f>
        <v/>
      </c>
      <c r="GF145" s="46">
        <f>IF($DS145,
IF( AND(BE145&lt;&gt;"", ISERR(_xlfn.NUMBERVALUE(BE145))), "El valor de la prima NO saliarial debe ser un número válido. ", "")
)</f>
        <v/>
      </c>
      <c r="GG145" s="46">
        <f>CONCATENATE(BF145,BG145,BH145)&lt;&gt;""</f>
        <v/>
      </c>
      <c r="GH145" s="46">
        <f>IF(AND($DS145,GG145),
IF(BF145="","Debes escribir el valor de las cesantías. ",
IF( ISERR(_xlfn.NUMBERVALUE(BF145)), "El valor de las cesantías debe ser un número válido. ", "")
),
""
)</f>
        <v/>
      </c>
      <c r="GI145" s="46">
        <f>IF(AND($DS145,GG145),
IF(BG145="","Debes escribir el % de cesantías. ",
IF( ISERR(_xlfn.NUMBERVALUE(BG145)), "El % de cesantías debe ser un número válido. ", "")
),
""
)</f>
        <v/>
      </c>
      <c r="GJ145" s="46">
        <f>IF(AND($DS145,GG145),
IF(BH145="","Debes escribir el valor de intereses de cesantías. ",
IF( ISERR(_xlfn.NUMBERVALUE(BH145)), "El valor de intereses de cesantías debe ser un número válido. ", "")
),
""
)</f>
        <v/>
      </c>
      <c r="GK145" s="46">
        <f>CONCATENATE(BI145,BJ145,BK145)&lt;&gt;""</f>
        <v/>
      </c>
      <c r="GL145" s="46">
        <f>IF(AND($DS145,GK145),
IF(BI145="","Debes escribir el número de días de incapacidad. ",
IF( IFERROR(INT(BI145),1.1) &lt;&gt; IFERROR(_xlfn.NUMBERVALUE(BI145),1), "La cantidad de días de incapacidad debe ser un número entero. ", "")
),
""
)</f>
        <v/>
      </c>
      <c r="GM145" s="46">
        <f>IF(AND($DS145,GK145),
IF(BJ145="","Debes escribir el tipo de incapacidad. ",
IF(_xlfn.IFNA(VLOOKUP(BJ145,TIPO_DE_INCAPACIDAD,1,FALSE),-1)=-1,"El tipo de incapacidad es inválida (por favor seleccionarlo de la lista). ","")
),
""
)</f>
        <v/>
      </c>
      <c r="GN145" s="46">
        <f>IF(AND($DS145,GK145),
IF(BK145="","Debes escribir el valor de la incapacidad. ",
IF( ISERR(_xlfn.NUMBERVALUE(BK145)), "El valor de la incapacidad debe ser un número válido. ", "")
),
""
)</f>
        <v/>
      </c>
      <c r="GO145" s="46">
        <f>CONCATENATE(BL145,BM145)&lt;&gt;""</f>
        <v/>
      </c>
      <c r="GP145" s="46">
        <f>IF(AND($DS145,GO145),
IF(BL145="","Debes escribir el número de días de licencia de maternidad o paternidad. ",
IF( IFERROR(INT(BL145),1.1) &lt;&gt; IFERROR(_xlfn.NUMBERVALUE(BL145),1), "La cantidad de días de licencia de maternidad o paternidad debe ser un número entero. ", "")
),
""
)</f>
        <v/>
      </c>
      <c r="GQ145" s="46">
        <f>IF(AND($DS145,GO145),
IF(BM145="","Debes escribir el valor de la licencia de maternidad o paternidad. ",
IF( ISERR(_xlfn.NUMBERVALUE(BM145)), "El valor de la licencia de maternidad o paternidad debe ser un número válido. ", "")
),
""
)</f>
        <v/>
      </c>
      <c r="GR145" s="46">
        <f>CONCATENATE(BN145,BO145)&lt;&gt;""</f>
        <v/>
      </c>
      <c r="GS145" s="46">
        <f>IF(AND($DS145,GR145),
IF(BN145="","Debes escribir el número de días de licencia remunerada. ",
IF( IFERROR(INT(BN145),1.1) &lt;&gt; IFERROR(_xlfn.NUMBERVALUE(BN145),1), "La cantidad de días de licencia remunerada debe ser un número entero. ", "")
),
""
)</f>
        <v/>
      </c>
      <c r="GT145" s="46">
        <f>IF(AND($DS145,GR145),
IF(BO145="","Debes escribir el valor de la licencia remunerada. ",
IF( ISERR(_xlfn.NUMBERVALUE(BO145)), "El valor de la licencia remunerada debe ser un número válido. ", "")
),
""
)</f>
        <v/>
      </c>
      <c r="GU145" s="46">
        <f>IF($DS145,
IF( AND(BP145&lt;&gt;"", ISERR(_xlfn.NUMBERVALUE(BP145))), "El valor de la licencia NO remunerada debe ser un número válido. ", "")
)</f>
        <v/>
      </c>
      <c r="GV145" s="46">
        <f>IF($DS145,
IF( AND(BQ145&lt;&gt;"", ISERR(_xlfn.NUMBERVALUE(BQ145))), "El valor de auxilios salariales debe ser un número válido. ", "")
)</f>
        <v/>
      </c>
      <c r="GW145" s="46">
        <f>IF($DS145,
IF( AND(BR145&lt;&gt;"", ISERR(_xlfn.NUMBERVALUE(BR145))), "El valor de auxilios NO salariales debe ser un número válido. ", "")
)</f>
        <v/>
      </c>
      <c r="GX145" s="46">
        <f>IF($DS145,
IF( AND(BS145&lt;&gt;"", ISERR(_xlfn.NUMBERVALUE(BS145))), "El valor de bonos salariales debe ser un número válido. ", "")
)</f>
        <v/>
      </c>
      <c r="GY145" s="46">
        <f>IF($DS145,
IF( AND(BT145&lt;&gt;"", ISERR(_xlfn.NUMBERVALUE(BT145))), "El valor de bonos NO salariales debe ser un número válido. ", "")
)</f>
        <v/>
      </c>
      <c r="GZ145" s="46">
        <f>IF($DS145,
IF( AND(BU145&lt;&gt;"", ISERR(_xlfn.NUMBERVALUE(BU145))), "El valor de bonos salariales de alimentación debe ser un número válido. ", "")
)</f>
        <v/>
      </c>
      <c r="HA145" s="46">
        <f>IF($DS145,
IF( AND(BV145&lt;&gt;"", ISERR(_xlfn.NUMBERVALUE(BV145))), "El valor de bonos NO salariales de alimentación debe ser un número válido. ", "")
)</f>
        <v/>
      </c>
      <c r="HB145" s="46">
        <f>IF($DS145,
IF( AND(BW145&lt;&gt;"", ISERR(_xlfn.NUMBERVALUE(BW145))), "El valor de bonificaciones salariales debe ser un número válido. ", "")
)</f>
        <v/>
      </c>
      <c r="HC145" s="46">
        <f>IF($DS145,
IF( AND(BX145&lt;&gt;"", ISERR(_xlfn.NUMBERVALUE(BX145))), "El valor de bonificaciones NO salariales debe ser un número válido. ", "")
)</f>
        <v/>
      </c>
      <c r="HD145" s="46">
        <f>IF($DS145,
IF( AND(BY145&lt;&gt;"", ISERR(_xlfn.NUMBERVALUE(BY145))), "El valor de compensaciones ordinarias debe ser un número válido. ", "")
)</f>
        <v/>
      </c>
      <c r="HE145" s="46">
        <f>IF($DS145,
IF( AND(BZ145&lt;&gt;"", ISERR(_xlfn.NUMBERVALUE(BZ145))), "El valor de compensaciones extraordinarias debe ser un número válido. ", "")
)</f>
        <v/>
      </c>
      <c r="HF145" s="46">
        <f>IF($DS145,
IF( AND(CA145&lt;&gt;"", ISERR(_xlfn.NUMBERVALUE(CA145))), "El valor de comisiones debe ser un número válido. ", "")
)</f>
        <v/>
      </c>
      <c r="HG145" s="46">
        <f>IF($DS145,
IF( AND(CB145&lt;&gt;"", ISERR(_xlfn.NUMBERVALUE(CB145))), "El valor de ausencia por huega debe ser un número válido. ", "")
)</f>
        <v/>
      </c>
      <c r="HH145" s="46">
        <f>IF($DS145,
IF( AND(CC145&lt;&gt;"", ISERR(_xlfn.NUMBERVALUE(CC145))), "El valor de anticipos debe ser un número válido. ", "")
)</f>
        <v/>
      </c>
      <c r="HI145" s="46">
        <f>IF($DS145,
IF( AND(CD145&lt;&gt;"", ISERR(_xlfn.NUMBERVALUE(CD145))), "El valor de pagos a terceros debe ser un número válido. ", "")
)</f>
        <v/>
      </c>
      <c r="HJ145" s="46">
        <f>IF($DS145,
IF( AND(CE145&lt;&gt;"", ISERR(_xlfn.NUMBERVALUE(CE145))), "El valor de dotación debe ser un número válido. ", "")
)</f>
        <v/>
      </c>
      <c r="HK145" s="46">
        <f>IF($DS145,
IF( AND(CF145&lt;&gt;"", ISERR(_xlfn.NUMBERVALUE(CF145))), "El valor de apoyo sostenibilidad debe ser un número válido. ", "")
)</f>
        <v/>
      </c>
      <c r="HL145" s="46">
        <f>IF($DS145,
IF( AND(CG145&lt;&gt;"", ISERR(_xlfn.NUMBERVALUE(CG145))), "El valor de teletrabajo debe ser un número válido. ", "")
)</f>
        <v/>
      </c>
      <c r="HM145" s="46">
        <f>IF($DS145,
IF( AND(CH145&lt;&gt;"", ISERR(_xlfn.NUMBERVALUE(CH145))), "El valor de bonificación de retiro debe ser un número válido. ", "")
)</f>
        <v/>
      </c>
      <c r="HN145" s="46">
        <f>IF($DS145,
IF( AND(CI145&lt;&gt;"", ISERR(_xlfn.NUMBERVALUE(CI145))), "El valor de indemnización de retiro debe ser un número válido. ", "")
)</f>
        <v/>
      </c>
      <c r="HO145" s="46">
        <f>IF($DS145,
IF( AND(CJ145&lt;&gt;"", ISERR(_xlfn.NUMBERVALUE(CJ145))), "El valor de reintegros debe ser un número válido. ", "")
)</f>
        <v/>
      </c>
      <c r="HP145" s="46">
        <f>CONCATENATE(CK145,CL145,CM145)&lt;&gt;""</f>
        <v/>
      </c>
      <c r="HQ145" s="46">
        <f>IF(AND($DS145,HP145),
IF(CK145="","Debes escribir la descripción de otro concepto no categorizado. ",""),
""
)</f>
        <v/>
      </c>
      <c r="HR145" s="46">
        <f>IF(AND($DS145,HP145),
IF(CONCATENATE(CL145,CM145)="","Debes escribir al menos un valor de concepto no categorizado (salarial o no salarial). ",
IF(ISERR(_xlfn.NUMBERVALUE(CL145)),"El valor salarial concepto no categorizado debe ser un número válido. ","")
),
""
)</f>
        <v/>
      </c>
      <c r="HS145" s="46">
        <f>IF(AND($DS145,HP145),
IF(CONCATENATE(CL145,CM145)="","Debes escribir al menos un valor de concepto no categorizado (salarial o no salarial). ",
IF(ISERR(_xlfn.NUMBERVALUE(CM145)),"El valor NO salarial concepto no categorizado debe ser un número válido. ","")
),
""
)</f>
        <v/>
      </c>
      <c r="HT145" s="46">
        <f>IF($DS145,
IF(CN145="","Debes escribir el porcentaje del aporte a salud. ",
IF( ISERR(_xlfn.NUMBERVALUE(CN145)), "El valor del porcentaje del aporte a salud debe ser un número válido. ", "")
)
)</f>
        <v/>
      </c>
      <c r="HU145" s="46">
        <f>IF($DS145,
IF(CO145="","Debes escribir el valor del aporte a salud. ",
IF( ISERR(_xlfn.NUMBERVALUE(CO145)), "El valor del aporte a salud debe ser un número válido. ", "")
)
)</f>
        <v/>
      </c>
      <c r="HV145" s="46">
        <f>IF($DS145,
IF( AND(CP145&lt;&gt;"", ISERR(_xlfn.NUMBERVALUE(CP145))), "El valor plan complementario debe ser un número válido. ", "")
)</f>
        <v/>
      </c>
      <c r="HW145" s="46">
        <f>IF($DS145,
IF(CQ145="","Debes escribir el porcentaje del aporte a pensión. ",
IF( ISERR(_xlfn.NUMBERVALUE(CQ145)), "El valor del porcentaje del aporte a pensión debe ser un número válido. ", "")
)
)</f>
        <v/>
      </c>
      <c r="HX145" s="46">
        <f>IF($DS145,
IF(CR145="","Debes escribir el valor del aporte a pensión. ",
IF( ISERR(_xlfn.NUMBERVALUE(CR145)), "El valor del aporte a salud debe ser un número válido. ", "")
)
)</f>
        <v/>
      </c>
      <c r="HY145" s="46">
        <f>IF($DS145,
IF( AND(CS145&lt;&gt;"", ISERR(_xlfn.NUMBERVALUE(CS145))), "El valor pensión voluntaria debe ser un número válido. ", "")
)</f>
        <v/>
      </c>
      <c r="HZ145" s="46">
        <f>CONCATENATE(CT145,CU145,CV145,CW145)&lt;&gt;""</f>
        <v/>
      </c>
      <c r="IA145" s="46">
        <f>IF(AND($DS145,HZ145),
IF(CT145="","Debes escribir el % del fondo de seguridad pensional. ",
IF( ISERR(_xlfn.NUMBERVALUE(CT145)), "El % del fondo de seguridad debe ser un número válido. ", "")
),
""
)</f>
        <v/>
      </c>
      <c r="IB145" s="46">
        <f>IF(AND($DS145,HZ145),
IF(CU145="","Debes escribir el valor del aporte al fondo de solidaridad pensional. ",
IF( ISERR(_xlfn.NUMBERVALUE(CU145)), "El valor del aporte al fondo de solidaridad pensional debe ser un número válido. ", "")
),
""
)</f>
        <v/>
      </c>
      <c r="IC145" s="46">
        <f>IF(AND($DS145,HZ145),
IF(CV145="","Debes escribir el % del fondo de subsistencia. ",
IF( ISERR(_xlfn.NUMBERVALUE(CV145)), "El % del fondo de subsistencia debe ser un número válido. ", "")
),
""
)</f>
        <v/>
      </c>
      <c r="ID145" s="46">
        <f>IF(AND($DS145,HZ145),
IF(CW145="","Debes escribir el valor del fondo de subsistencia. ",
IF( ISERR(_xlfn.NUMBERVALUE(CW145)), "El valor del fondo de subsistencia debe ser un número válido. ", "")
),
""
)</f>
        <v/>
      </c>
      <c r="IE145" s="46">
        <f>CONCATENATE(CX145,CY145)&lt;&gt;""</f>
        <v/>
      </c>
      <c r="IF145" s="46">
        <f>IF(AND($DS145,IE145),
IF(CX145="","Debes escribir el % de sindicato. ",
IF( ISERR(_xlfn.NUMBERVALUE(CX145)), "El % de sindicato debe ser un número válido. ", "")
),
""
)</f>
        <v/>
      </c>
      <c r="IG145" s="46">
        <f>IF(AND($DS145,IE145),
IF(CY145="","Debes escribir el valor del sindicato. ",
IF( ISERR(_xlfn.NUMBERVALUE(CY145)), "El valor del sindicato debe ser un número válido. ", "")
),
""
)</f>
        <v/>
      </c>
      <c r="IH145" s="46">
        <f>IF($DS145,
IF( AND(CZ145&lt;&gt;"", ISERR(_xlfn.NUMBERVALUE(CZ145))), "El valor de sanción pública debe ser un número válido. ", "")
)</f>
        <v/>
      </c>
      <c r="II145" s="46">
        <f>IF($DS145,
IF( AND(DA145&lt;&gt;"", ISERR(_xlfn.NUMBERVALUE(DA145))), "El valor de sanción privada debe ser un número válido. ", "")
)</f>
        <v/>
      </c>
      <c r="IJ145" s="46">
        <f>CONCATENATE(DB145,DC145)&lt;&gt;""</f>
        <v/>
      </c>
      <c r="IK145" s="46">
        <f>IF(AND($DS145,IJ145),
IF(DB145="","Debes escribir la descripción de libranza. ",""),
""
)</f>
        <v/>
      </c>
      <c r="IL145" s="46">
        <f>IF(AND($DS145,IJ145),
IF(DC145="","Debes escribir la cuota libranza. ",
IF(ISERR(_xlfn.NUMBERVALUE(DC145)),"El valor de la cuota libranza debe ser un número válido. ","")
),
""
)</f>
        <v/>
      </c>
      <c r="IM145" s="46">
        <f>IF($DS145,
IF( AND(DD145&lt;&gt;"", ISERR(_xlfn.NUMBERVALUE(DD145))), "El valor de pagos a terceros debe ser un número válido. ", "")
)</f>
        <v/>
      </c>
      <c r="IN145" s="46">
        <f>IF($DS145,
IF( AND(DE145&lt;&gt;"", ISERR(_xlfn.NUMBERVALUE(DE145))), "El valor de anticipos debe ser un número válido. ", "")
)</f>
        <v/>
      </c>
      <c r="IO145" s="46">
        <f>IF($DS145,
IF( AND(DF145&lt;&gt;"", ISERR(_xlfn.NUMBERVALUE(DF145))), "El valor de AFC debe ser un número válido. ", "")
)</f>
        <v/>
      </c>
      <c r="IP145" s="46">
        <f>IF($DS145,
IF( AND(DG145&lt;&gt;"", ISERR(_xlfn.NUMBERVALUE(DG145))), "El valor de rete-fuente debe ser un número válido. ", "")
)</f>
        <v/>
      </c>
      <c r="IQ145" s="46">
        <f>IF($DS145,
IF( AND(DH145&lt;&gt;"", ISERR(_xlfn.NUMBERVALUE(DH145))), "El valor de cooperativa de trabajo debe ser un número válido. ", "")
)</f>
        <v/>
      </c>
      <c r="IR145" s="46">
        <f>IF($DS145,
IF( AND(DI145&lt;&gt;"", ISERR(_xlfn.NUMBERVALUE(DI145))), "El valor de embargo fiscal debe ser un número válido. ", "")
)</f>
        <v/>
      </c>
      <c r="IS145" s="46">
        <f>IF($DS145,
IF( AND(DJ145&lt;&gt;"", ISERR(_xlfn.NUMBERVALUE(DJ145))), "El valor de educación debe ser un número válido. ", "")
)</f>
        <v/>
      </c>
      <c r="IT145" s="46">
        <f>IF($DS145,
IF( AND(DK145&lt;&gt;"", ISERR(_xlfn.NUMBERVALUE(DK145))), "El valor de reintegro debe ser un número válido. ", "")
)</f>
        <v/>
      </c>
      <c r="IU145" s="46">
        <f>IF($DS145,
IF( AND(DL145&lt;&gt;"", ISERR(_xlfn.NUMBERVALUE(DL145))), "El valor de deuda debe ser un número válido. ", "")
)</f>
        <v/>
      </c>
      <c r="IV145" s="46">
        <f>IF($DS145,
IF( AND(DM145&lt;&gt;"", ISERR(_xlfn.NUMBERVALUE(DM145))), "El valor de otras deducciones debe ser un número válido. ", "")
)</f>
        <v/>
      </c>
      <c r="IW145" s="46">
        <f>IF($DS145,
IF(DN145="","Debes escribir el valor de los devengos totales. ",
IF( ISERR(_xlfn.NUMBERVALUE(DN145)), "El valor de los devengos totales debe ser un número válido. ", "")
)
)</f>
        <v/>
      </c>
      <c r="IX145" s="46">
        <f>IF($DS145,
IF(DO145="","Debes escribir el valor de las deducciones totales. ",
IF( ISERR(_xlfn.NUMBERVALUE(DO145)), "El valor de las deducciones totales debe ser un número válido. ", "")
)
)</f>
        <v/>
      </c>
      <c r="IY145" s="46">
        <f>IF($DS145,
IF(DP145="","Debes escribir el valor del salario total. ",
IF( ISERR(_xlfn.NUMBERVALUE(DP145)), "El valor del salario total debe ser un número válido. ", "")
)
)</f>
        <v/>
      </c>
    </row>
    <row r="146">
      <c r="B146" s="48" t="n">
        <v>134</v>
      </c>
      <c r="C146" s="61">
        <f>IF(AND(DS146,DP146&lt;&gt;""),
IF(DQ146="","OK","Error"),
""
)</f>
        <v/>
      </c>
      <c r="D146" s="53" t="n"/>
      <c r="E146" s="52" t="n"/>
      <c r="F146" s="112" t="n"/>
      <c r="G146" s="52" t="n"/>
      <c r="H146" s="53" t="n"/>
      <c r="I146" s="52" t="n"/>
      <c r="J146" s="52" t="n"/>
      <c r="K146" s="53" t="n"/>
      <c r="L146" s="55" t="n"/>
      <c r="M146" s="108" t="n"/>
      <c r="N146" s="56" t="n"/>
      <c r="O146" s="52" t="n"/>
      <c r="P146" s="52" t="n"/>
      <c r="Q146" s="52" t="n"/>
      <c r="R146" s="52" t="n"/>
      <c r="S146" s="52" t="n"/>
      <c r="T146" s="53" t="n"/>
      <c r="U146" s="52" t="n"/>
      <c r="V146" s="52" t="n"/>
      <c r="W146" s="55" t="n"/>
      <c r="X146" s="55" t="n"/>
      <c r="Y146" s="52" t="n"/>
      <c r="Z146" s="55" t="n"/>
      <c r="AA146" s="52" t="n"/>
      <c r="AB146" s="53" t="n"/>
      <c r="AC146" s="53" t="n"/>
      <c r="AD146" s="53" t="n"/>
      <c r="AE146" s="177" t="n"/>
      <c r="AF146" s="113" t="n"/>
      <c r="AG146" s="177" t="n"/>
      <c r="AH146" s="178" t="n"/>
      <c r="AI146" s="178" t="n"/>
      <c r="AJ146" s="178" t="n"/>
      <c r="AK146" s="114" t="n"/>
      <c r="AL146" s="178" t="n"/>
      <c r="AM146" s="114" t="n"/>
      <c r="AN146" s="178" t="n"/>
      <c r="AO146" s="114" t="n"/>
      <c r="AP146" s="178" t="n"/>
      <c r="AQ146" s="114" t="n"/>
      <c r="AR146" s="178" t="n"/>
      <c r="AS146" s="114" t="n"/>
      <c r="AT146" s="178" t="n"/>
      <c r="AU146" s="114" t="n"/>
      <c r="AV146" s="178" t="n"/>
      <c r="AW146" s="114" t="n"/>
      <c r="AX146" s="178" t="n"/>
      <c r="AY146" s="114" t="n"/>
      <c r="AZ146" s="178" t="n"/>
      <c r="BA146" s="114" t="n"/>
      <c r="BB146" s="178" t="n"/>
      <c r="BC146" s="114" t="n"/>
      <c r="BD146" s="178" t="n"/>
      <c r="BE146" s="178" t="n"/>
      <c r="BF146" s="178" t="n"/>
      <c r="BG146" s="59" t="n"/>
      <c r="BH146" s="178" t="n"/>
      <c r="BI146" s="114" t="n"/>
      <c r="BJ146" s="53" t="n"/>
      <c r="BK146" s="178" t="n"/>
      <c r="BL146" s="114" t="n"/>
      <c r="BM146" s="178" t="n"/>
      <c r="BN146" s="114" t="n"/>
      <c r="BO146" s="178" t="n"/>
      <c r="BP146" s="178" t="n"/>
      <c r="BQ146" s="178" t="n"/>
      <c r="BR146" s="178" t="n"/>
      <c r="BS146" s="178" t="n"/>
      <c r="BT146" s="178" t="n"/>
      <c r="BU146" s="178" t="n"/>
      <c r="BV146" s="178" t="n"/>
      <c r="BW146" s="178" t="n"/>
      <c r="BX146" s="178" t="n"/>
      <c r="BY146" s="178" t="n"/>
      <c r="BZ146" s="178" t="n"/>
      <c r="CA146" s="178" t="n"/>
      <c r="CB146" s="178" t="n"/>
      <c r="CC146" s="178" t="n"/>
      <c r="CD146" s="178" t="n"/>
      <c r="CE146" s="178" t="n"/>
      <c r="CF146" s="178" t="n"/>
      <c r="CG146" s="178" t="n"/>
      <c r="CH146" s="178" t="n"/>
      <c r="CI146" s="178" t="n"/>
      <c r="CJ146" s="178" t="n"/>
      <c r="CK146" s="53" t="n"/>
      <c r="CL146" s="178" t="n"/>
      <c r="CM146" s="178" t="n"/>
      <c r="CN146" s="60" t="n"/>
      <c r="CO146" s="177" t="n"/>
      <c r="CP146" s="178" t="n"/>
      <c r="CQ146" s="60" t="n"/>
      <c r="CR146" s="177" t="n"/>
      <c r="CS146" s="178" t="n"/>
      <c r="CT146" s="59" t="n"/>
      <c r="CU146" s="178" t="n"/>
      <c r="CV146" s="59" t="n"/>
      <c r="CW146" s="178" t="n"/>
      <c r="CX146" s="59" t="n"/>
      <c r="CY146" s="178" t="n"/>
      <c r="CZ146" s="178" t="n"/>
      <c r="DA146" s="178" t="n"/>
      <c r="DB146" s="53" t="n"/>
      <c r="DC146" s="178" t="n"/>
      <c r="DD146" s="178" t="n"/>
      <c r="DE146" s="178" t="n"/>
      <c r="DF146" s="178" t="n"/>
      <c r="DG146" s="178" t="n"/>
      <c r="DH146" s="178" t="n"/>
      <c r="DI146" s="178" t="n"/>
      <c r="DJ146" s="178" t="n"/>
      <c r="DK146" s="178" t="n"/>
      <c r="DL146" s="178" t="n"/>
      <c r="DM146" s="178" t="n"/>
      <c r="DN146" s="177" t="n"/>
      <c r="DO146" s="177" t="n"/>
      <c r="DP146" s="177" t="n"/>
      <c r="DQ146" s="76">
        <f>IF(AND(DS146,DP146&lt;&gt;""),
CONCATENATE(DT146,DU146,DV146,DW146,DX146,DY146,DZ146,EA146,EB146,EC146,ED146,EE146,EF146,EG146,EH146,EI146,EJ146,EK146,EL146,EM146,EN146,EO146,EP146,EQ146,ES146,ET146,EU146,EV146,EW146,EX146,EY146,EZ146,FA146,FC146,FD146,FF146,FG146,FI146,FJ146,FL146,FM146,FO146,FP146,FR146,FS146,FU146,FV146,FX146,FY146,GA146,GB146,GD146,GE146,GF146,GH146,GI146,GJ146,GL146,GM146,GN146,GP146,GQ146,GS146,GT146,GU146,GV146,GW146,GX146,GY146,GZ146,HA146,HB146,HC146,HD146,HE146,HF146,HG146,HH146,HI146,HJ146,HK146,HL146,HM146,HN146,HO146,HQ146,HR146,HS146,HT146,HU146,HV146,HW146,HX146,HY146,IA146,IB146,IC146,ID146,IF146,IG146,IH146,II146,IK146,IL146,IM146,IN146,IO146,IP146,IQ146,IR146,IS146,IT146,IU146,IV146,IW146,IX146,IY146,IZ146),
""
)</f>
        <v/>
      </c>
      <c r="DR146" s="53" t="n"/>
      <c r="DS146" s="46">
        <f>CONCATENATE(D146,$E146,$F146,$G146,H146,$I146,$J146,K146,$L146,$M146,N146,$O146,$P146,$Q146,$R146,$S146,T146,$U146,$V146,$W146,$X146,$Y146,$Z146,$AA146,AB146,AC146,AD146,$AE146,$AF146,$AG146,AH146,AI146,AJ146,AK146,AL146,AM146,AN146,AO146,AP146,AQ146,AR146,AS146,AT146,AU146,AV146,AW146,AX146,AY146,AZ146,BA146,BB146,BC146,BD146,BE146,BF146,BG146,BH146,BI146,BJ146,BK146,BL146,BM146,BN146,BO146,BP146,BQ146,BR146,BS146,BT146,BU146,BV146,BW146,BX146,BY146,BZ146,CA146,CB146,CC146,CD146,CE146,CF146,CG146,CH146,CI146,CJ146,CK146,CL146,CM146,$CN146,$CO146,CP146,$CQ146,$CR146,CS146,CT146,CU146,CV146,CW146,CX146,CY146,CZ146,DA146,DB146,DC146,DD146,DE146,DF146,DG146,DH146,DI146,DJ146,DK146,DL146,DM146,$DN146,$DO146,$DP146,DR146)&lt;&gt;""</f>
        <v/>
      </c>
      <c r="DT146" s="46">
        <f>IF(AND($DS146,$E$4&lt;&gt;""),
IF(LEFT($E$4,2) = "1.",
IF(D146&lt;&gt;"","El CUNE sólo se envía en operaciones de novedad o ajuste. ",""),
IF(D146="","Debes escribir un CUNE válido para realizar operaciones de novedad o ajuste. ","")),
""
)</f>
        <v/>
      </c>
      <c r="DU146" s="46">
        <f>IF($DS146,
IF(E146="","Debes seleccionar el tipo de documento del empleado. ",
IF(_xlfn.IFNA(VLOOKUP(E146,TIPO_DE_DOCUMENTO,1,FALSE),-1)=-1,"El tipo de documento no es válido (por favor seleccionarlo de la lista). ","")
)
)</f>
        <v/>
      </c>
      <c r="DV146" s="46">
        <f>IF($DS146,
IF(F146="","Debes escribir el número de documento del empleado. ","")
)</f>
        <v/>
      </c>
      <c r="DW146" s="46">
        <f>IF($DS146,
IF(G146="","Debes escribir el primer nombre del empleado. ","")
)</f>
        <v/>
      </c>
      <c r="DY146" s="46">
        <f>IF($DS146,
IF(I146="","Debes escribir el primer apellido del empleado. ","")
)</f>
        <v/>
      </c>
      <c r="DZ146" s="46">
        <f>IF($DS146,
IF(J146="","Debes escribir el segundo apellido del empleado. ","")
)</f>
        <v/>
      </c>
      <c r="EB146" s="46">
        <f>IF($DS146,
IF(L146="","Debes escribir la fecha de ingreso del empleado. ",
IF(ISERR(DATE(YEAR(L146),MONTH(L146),DAY(L146))), "El valor ingresado en fecha de ingreso no tiene un formato válido. ","")
)
)</f>
        <v/>
      </c>
      <c r="EC146" s="46">
        <f>IF($DS146,
IF(M146="","Debes escribir el tiempo laborado. ",
IF( IFERROR(INT(M146),1.1) &lt;&gt; IFERROR(_xlfn.NUMBERVALUE(M146),1), "El valor de los días trabajados debe ser un número entero. ", "")
)
)</f>
        <v/>
      </c>
      <c r="ED146" s="46">
        <f>IF($DS146,
IF( AND(N146&lt;&gt;"", ISERR(DATE(YEAR(N146),MONTH(N146),DAY(N146))) ), "El valor ingresado en fecha de ingreso no tiene un formato válido. ",
IF( AND(N146&lt;&gt;"", $E$6&lt;&gt;"", DATE(YEAR(N146), MONTH(N146), 1) &lt;&gt; IFERROR(DATE(MID($E$6, 1, 4), MID($E$6, 6, 2),1), "1/1/1900") ), "La fecha de retiro debe estar dentro del período liquidado. ", "")
)
)</f>
        <v/>
      </c>
      <c r="EE146" s="46">
        <f>IF($DS146,
IF(O146="","Debes seleccionar el tipo de trabajador. ",
IF(_xlfn.IFNA(VLOOKUP(O146,TIPO_DE_TRABAJADOR,1,FALSE),-1)=-1,"El tipo de trabajador no es válido (por favor seleccionarlo de la lista). ","")
)
)</f>
        <v/>
      </c>
      <c r="EF146" s="46">
        <f>IF($DS146,
IF(P146="","Debes seleccionar si es un trabajador dependiente pensionado por vejez. ",
IF(_xlfn.IFNA(VLOOKUP(P146,SUBTIPO_DE_TRABAJADOR,1,FALSE),-1)=-1,"El tipo de trabajador dependiente pensionado por vejez no es válido (por favor seleccionarlo de la lista). ","")
)
)</f>
        <v/>
      </c>
      <c r="EG146" s="46">
        <f>IF($DS146,
IF(Q146="","Debes seleccionar el tipo de contrato del trabajador. ",
IF(_xlfn.IFNA(VLOOKUP(Q146,TIPO_DE_CONTRATO,1,FALSE),-1)=-1,"El tipo de contrato del trabajador no es válido (por favor seleccionarlo de la lista). ","")
)
)</f>
        <v/>
      </c>
      <c r="EH146" s="46">
        <f>IF($DS146,
IF(R146="","Debes seleccionar si es un salario integral. ",
IF(_xlfn.IFNA(VLOOKUP(R146,SI_NO,1,FALSE),-1)=-1,"Valor no válido para salario integral (por favor seleccionarlo de la lista). ","")
)
)</f>
        <v/>
      </c>
      <c r="EI146" s="46">
        <f>IF($DS146,
IF(S146="","Debes seleccionar si el trabajador realiza actividades de riesgo. ",
IF(_xlfn.IFNA(VLOOKUP(S146,SI_NO,1,FALSE),-1)=-1,"Valor no válido para actividad de alto riesgo (por favor seleccionarlo de la lista). ","")
)
)</f>
        <v/>
      </c>
      <c r="EK146" s="46">
        <f>IF($DS146,
IF(U146="","Debes escribir el código del municipio de residencia del trabajador. ",
IF(_xlfn.IFNA(VLOOKUP(U146,MUNICIPIO,1,FALSE),-1)=-1,"El municipio de residencia del trabajador es inválido (por favor seleccionarlo de la lista). ","")
)
)</f>
        <v/>
      </c>
      <c r="EL146" s="46">
        <f>IF($DS146,
IF(V146="","Debes escribir el la dirección de residendia del trabajador. ","")
)</f>
        <v/>
      </c>
      <c r="EM146" s="46">
        <f>IF($DS146,
IF(W146="","Debes escribir la fecha de inicio de la liquidación. ",
IF(ISERR(DATE(YEAR(W146),MONTH(W146),DAY(W146))),"El valor ingresado en fecha de inicio de liquidación no tiene un formato válido. ",
IF( AND($E$6&lt;&gt;"", DATE(YEAR(W146), MONTH(W146), 1) &lt;&gt; IFERROR(DATE(MID($E$6, 1, 4), MID($E$6, 6, 2),1), "1/1/1900") ), "La fecha de inicio de la liquidación debe estar dentro del período liquidado. ", "")
)
)
)</f>
        <v/>
      </c>
      <c r="EN146" s="46">
        <f>IF($DS146,
IF(X146="","Debes escribir la fecha de fin de la liquidación. ",
IF(ISERR(DATE(YEAR(X146),MONTH(X146),DAY(X146))),"El valor ingresado en fecha de fin de liquidación no tiene un formato válido. ",
IF( AND($E$6&lt;&gt;"", DATE(YEAR(X146), MONTH(X146), 1) &lt;&gt; IFERROR(DATE(MID($E$6, 1, 4), MID($E$6, 6, 2),1), "1/1/1900") ), "La fecha de fin de la liquidación debe estar dentro del período liquidado. ", "")
)
)
)</f>
        <v/>
      </c>
      <c r="EO146" s="46">
        <f>IF($DS146,
IF(Y146="","Debes escribir la frecuencia de pago del trabajador. ",
IF(_xlfn.IFNA(VLOOKUP(Y146,PERÍODO_DE_NÓMINA,1,FALSE),-1)=-1,"La frecuencia de pago es inválida (por favor seleccionarlo de la lista). ","")
)
)</f>
        <v/>
      </c>
      <c r="EP146" s="46">
        <f>IF($DS146,
IF(Z146="","Debes escribir la fecha de pago. ",
IF(ISERR(DATE(YEAR(Z146),MONTH(Z146),DAY(Z146))), "El valor ingresado en fecha de pago no tiene un formato válido. ","")
)
)</f>
        <v/>
      </c>
      <c r="EQ146" s="46">
        <f>IF($DS146,
IF(AA146="","Debes escribir el medio de pago. ",
IF(_xlfn.IFNA(VLOOKUP(AA146,MEDIOS_DE_PAGO,1,FALSE),-1)=-1,"El medio de pago es inválido (por favor seleccionarlo de la lista). ","")
)
)</f>
        <v/>
      </c>
      <c r="ER146" s="46">
        <f>OR(AA146='Tablas '!$T$4,AA146='Tablas '!$T$7,AA146='Tablas '!$T$8,AA146='Tablas '!$T$11)</f>
        <v/>
      </c>
      <c r="ES146" s="46">
        <f>IF(AND($DS146,ER146),
IF(AB146="","Debes escribir la entidad bancaria. ",""),
""
)</f>
        <v/>
      </c>
      <c r="ET146" s="46">
        <f>IF(AND($DS146,ER146),
IF(AC146="","Debes escribir el tipo de cuenta bancaria. ",
IF(_xlfn.IFNA(VLOOKUP(AC146,TIPO_DE_CUENTA,1,FALSE),-1)=-1,"El tipo de cuenta bancaria es inválida (por favor seleccionarlo de la lista). ","")
),
""
)</f>
        <v/>
      </c>
      <c r="EU146" s="46">
        <f>IF(AND($DS146,ER146),
IF(AD146="","Debes escribir el número de cuenta bancaria. ",""),
""
)</f>
        <v/>
      </c>
      <c r="EV146" s="46">
        <f>IF($DS146,
IF(AE146="","Debes escribir el valor del sueldo básico. ",
IF( ISERR(_xlfn.NUMBERVALUE(AE146)), "El valor del sueldo básico debe ser un número válido. ", "")
)
)</f>
        <v/>
      </c>
      <c r="EW146" s="46">
        <f>IF($DS146,
IF(AF146="","Debes escribir el número de días trabajados. ",
IF( IFERROR(INT(AF146),1.1) &lt;&gt; IFERROR(_xlfn.NUMBERVALUE(AF146),1), "La cantidad de días trabajados debe ser un número entero. ", "")
)
)</f>
        <v/>
      </c>
      <c r="EX146" s="46">
        <f>IF($DS146,
IF(AG146="","Debes escribir el valor del sueldo trabajado. ",
IF( ISERR(_xlfn.NUMBERVALUE(AG146)), "El valor del sueldo trabajado debe ser un número válido. ", "")
)
)</f>
        <v/>
      </c>
      <c r="EY146" s="46">
        <f>IF($DS146,
IF( AND(AH146&lt;&gt;"", ISERR(_xlfn.NUMBERVALUE(AH146))), "El valor del auxilio de transporte debe ser un número válido. ", "")
)</f>
        <v/>
      </c>
      <c r="EZ146" s="46">
        <f>IF($DS146,
IF( AND(AI146&lt;&gt;"", ISERR(_xlfn.NUMBERVALUE(AI146))), "El valor de viáticos salariales debe ser un número válido. ", "")
)</f>
        <v/>
      </c>
      <c r="FA146" s="46">
        <f>IF($DS146,
IF( AND(AJ146&lt;&gt;"", ISERR(_xlfn.NUMBERVALUE(AJ146))), "El valor de viáticos NO salariales debe ser un número válido. ", "")
)</f>
        <v/>
      </c>
      <c r="FB146" s="46">
        <f>CONCATENATE(AK146,AL146)&lt;&gt;""</f>
        <v/>
      </c>
      <c r="FC146" s="46">
        <f>IF(AND($DS146,FB146),
IF(AK146="","Debes escribir el número de horas extras diurnas. ",
IF( IFERROR(INT(AK146),1.1) &lt;&gt; IFERROR(_xlfn.NUMBERVALUE(AK146),1), "La cantidad de horas extras diurnas debe ser un número entero. ", "")
),
""
)</f>
        <v/>
      </c>
      <c r="FD146" s="46">
        <f>IF(AND($DS146,FB146),
IF(AL146="","Debes escribir el valor de las horas extras diurnas. ",
IF( ISERR(_xlfn.NUMBERVALUE(AL146)), "El valor de las horas extras duirnas debe ser un número válido. ", "")
),
""
)</f>
        <v/>
      </c>
      <c r="FE146" s="46">
        <f>CONCATENATE(AM146,AN146)&lt;&gt;""</f>
        <v/>
      </c>
      <c r="FF146" s="46">
        <f>IF(AND($DS146,FE146),
IF(AM146="","Debes escribir el número de horas extras nocturnas. ",
IF( IFERROR(INT(AM146),1.1) &lt;&gt; IFERROR(_xlfn.NUMBERVALUE(AM146),1), "La cantidad de horas extras nocturnas debe ser un número entero. ", "")
),
""
)</f>
        <v/>
      </c>
      <c r="FG146" s="46">
        <f>IF(AND($DS146,FE146),
IF(AN146="","Debes escribir el valor de las horas extras nocturnas. ",
IF( ISERR(_xlfn.NUMBERVALUE(AN146)), "El valor de las horas extras nocturnas debe ser un número válido. ", "")
),
""
)</f>
        <v/>
      </c>
      <c r="FH146" s="46">
        <f>CONCATENATE(AO146,AP146)&lt;&gt;""</f>
        <v/>
      </c>
      <c r="FI146" s="46">
        <f>IF(AND($DS146,FH146),
IF(AO146="","Debes escribir el número de horas extras diurnas dominicales y festivas. ",
IF( IFERROR(INT(AO146),1.1) &lt;&gt; IFERROR(_xlfn.NUMBERVALUE(AO146),1), "La cantidad de horas extras diurnas dominicales y festivas debe ser un número entero. ", "")
),
""
)</f>
        <v/>
      </c>
      <c r="FJ146" s="46">
        <f>IF(AND($DS146,FH146),
IF(AP146="","Debes escribir el valor de las horas extras diurnas dominicales y festivas. ",
IF( ISERR(_xlfn.NUMBERVALUE(AP146)), "El valor de las horas extras diurnas dominicales y festivas debe ser un número válido. ", "")
),
""
)</f>
        <v/>
      </c>
      <c r="FK146" s="46">
        <f>CONCATENATE(AQ146,AR146)&lt;&gt;""</f>
        <v/>
      </c>
      <c r="FL146" s="46">
        <f>IF(AND($DS146,FK146),
IF(AQ146="","Debes escribir el número de horas extras nocturnas dominicales y festivas. ",
IF( IFERROR(INT(AQ146),1.1) &lt;&gt; IFERROR(_xlfn.NUMBERVALUE(AQ146),1), "La cantidad de horas extras nocturnas dominicales y festivas debe ser un número entero. ", "")
),
""
)</f>
        <v/>
      </c>
      <c r="FM146" s="46">
        <f>IF(AND($DS146,FK146),
IF(AR146="","Debes escribir el valor de las horas extras nocturnas dominicales y festivas. ",
IF( ISERR(_xlfn.NUMBERVALUE(AR146)), "El valor de las horas extras nocturnas dominicales y festivas debe ser un número válido. ", "")
),
""
)</f>
        <v/>
      </c>
      <c r="FN146" s="46">
        <f>CONCATENATE(AS146,AT146)&lt;&gt;""</f>
        <v/>
      </c>
      <c r="FO146" s="46">
        <f>IF(AND($DS146,FN146),
IF(AS146="","Debes escribir el número de horas recargo nocturno. ",
IF( IFERROR(INT(AS146),1.1) &lt;&gt; IFERROR(_xlfn.NUMBERVALUE(AS146),1), "La cantidad de horas recargo nocturno debe ser un número entero. ", "")
),
""
)</f>
        <v/>
      </c>
      <c r="FP146" s="46">
        <f>IF(AND($DS146,FN146),
IF(AT146="","Debes escribir el valor de las horas recargo nocturno. ",
IF( ISERR(_xlfn.NUMBERVALUE(AT146)), "El valor de las horas recargo nocturno debe ser un número válido. ", "")
),
""
)</f>
        <v/>
      </c>
      <c r="FQ146" s="46">
        <f>CONCATENATE(AU146,AV146)&lt;&gt;""</f>
        <v/>
      </c>
      <c r="FR146" s="46">
        <f>IF(AND($DS146,FQ146),
IF(AU146="","Debes escribir el número de horas recargo diurno dominical y festivo. ",
IF( IFERROR(INT(AU146),1.1) &lt;&gt; IFERROR(_xlfn.NUMBERVALUE(AU146),1), "La cantidad de horas recargo diurno dominical y festivo debe ser un número entero. ", "")
),
""
)</f>
        <v/>
      </c>
      <c r="FS146" s="46">
        <f>IF(AND($DS146,FQ146),
IF(AV146="","Debes escribir el valor de las horas recargo diurno dominical y festivo. ",
IF( ISERR(_xlfn.NUMBERVALUE(AV146)), "El valor de las horas recargo diurno dominical y festivo debe ser un número válido. ", "")
),
""
)</f>
        <v/>
      </c>
      <c r="FT146" s="46">
        <f>CONCATENATE(AW146,AX146)&lt;&gt;""</f>
        <v/>
      </c>
      <c r="FU146" s="46">
        <f>IF(AND($DS146,FT146),
IF(AW146="","Debes escribir el número de horas recargo nocturno dominical y festivo. ",
IF( IFERROR(INT(AW146),1.1) &lt;&gt; IFERROR(_xlfn.NUMBERVALUE(AW146),1), "La cantidad de horas recargo nocturno dominical y festivo debe ser un número entero. ", "")
),
""
)</f>
        <v/>
      </c>
      <c r="FV146" s="46">
        <f>IF(AND($DS146,FT146),
IF(AX146="","Debes escribir el valor de las horas recargo nocturno dominical y festivo. ",
IF( ISERR(_xlfn.NUMBERVALUE(AX146)), "El valor de las horas recargo nocturno dominical y festivo debe ser un número válido. ", "")
),
""
)</f>
        <v/>
      </c>
      <c r="FW146" s="46">
        <f>CONCATENATE(AY146,AZ146)&lt;&gt;""</f>
        <v/>
      </c>
      <c r="FX146" s="46">
        <f>IF(AND($DS146,FW146),
IF(AY146="","Debes escribir el número de días de vacaciones comunes. ",
IF( IFERROR(INT(AY146),1.1) &lt;&gt; IFERROR(_xlfn.NUMBERVALUE(AY146),1), "La cantidad de días de vacaciones comunes debe ser un número entero. ", "")
),
""
)</f>
        <v/>
      </c>
      <c r="FY146" s="46">
        <f>IF(AND($DS146,FW146),
IF(AZ146="","Debes escribir el valor de las vacaciones comunes. ",
IF( ISERR(_xlfn.NUMBERVALUE(AZ146)), "El valor de las vacaciones comunes debe ser un número válido. ", "")
),
""
)</f>
        <v/>
      </c>
      <c r="FZ146" s="46">
        <f>CONCATENATE(BA146,BB146)&lt;&gt;""</f>
        <v/>
      </c>
      <c r="GA146" s="46">
        <f>IF(AND($DS146,FZ146),
IF(BA146="","Debes escribir el número de días de vacaciones compensadas. ",
IF( IFERROR(INT(BA146),1.1) &lt;&gt; IFERROR(_xlfn.NUMBERVALUE(BA146),1), "La cantidad de días de vacaciones compensadas debe ser un número entero. ", "")
),
""
)</f>
        <v/>
      </c>
      <c r="GB146" s="46">
        <f>IF(AND($DS146,FZ146),
IF(BB146="","Debes escribir el valor de las vacaciones compensadas. ",
IF( ISERR(_xlfn.NUMBERVALUE(BB146)), "El valor de las vacaciones compensadas debe ser un número válido. ", "")
),
""
)</f>
        <v/>
      </c>
      <c r="GC146" s="46">
        <f>CONCATENATE(BC146,BD146)&lt;&gt;""</f>
        <v/>
      </c>
      <c r="GD146" s="46">
        <f>IF(AND($DS146,GC146),
IF(BC146="","Debes escribir el número de días de prima salarial. ",
IF( IFERROR(INT(BC146),1.1) &lt;&gt; IFERROR(_xlfn.NUMBERVALUE(BC146),1), "La cantidad de días de prima salarial debe ser un número entero. ", "")
),
""
)</f>
        <v/>
      </c>
      <c r="GE146" s="46">
        <f>IF(AND($DS146,GC146),
IF(BD146="","Debes escribir el valor de los días de prima salarial. ",
IF( ISERR(_xlfn.NUMBERVALUE(BD146)), "El valor de los días de prima salarial debe ser un número válido. ", "")
),
""
)</f>
        <v/>
      </c>
      <c r="GF146" s="46">
        <f>IF($DS146,
IF( AND(BE146&lt;&gt;"", ISERR(_xlfn.NUMBERVALUE(BE146))), "El valor de la prima NO saliarial debe ser un número válido. ", "")
)</f>
        <v/>
      </c>
      <c r="GG146" s="46">
        <f>CONCATENATE(BF146,BG146,BH146)&lt;&gt;""</f>
        <v/>
      </c>
      <c r="GH146" s="46">
        <f>IF(AND($DS146,GG146),
IF(BF146="","Debes escribir el valor de las cesantías. ",
IF( ISERR(_xlfn.NUMBERVALUE(BF146)), "El valor de las cesantías debe ser un número válido. ", "")
),
""
)</f>
        <v/>
      </c>
      <c r="GI146" s="46">
        <f>IF(AND($DS146,GG146),
IF(BG146="","Debes escribir el % de cesantías. ",
IF( ISERR(_xlfn.NUMBERVALUE(BG146)), "El % de cesantías debe ser un número válido. ", "")
),
""
)</f>
        <v/>
      </c>
      <c r="GJ146" s="46">
        <f>IF(AND($DS146,GG146),
IF(BH146="","Debes escribir el valor de intereses de cesantías. ",
IF( ISERR(_xlfn.NUMBERVALUE(BH146)), "El valor de intereses de cesantías debe ser un número válido. ", "")
),
""
)</f>
        <v/>
      </c>
      <c r="GK146" s="46">
        <f>CONCATENATE(BI146,BJ146,BK146)&lt;&gt;""</f>
        <v/>
      </c>
      <c r="GL146" s="46">
        <f>IF(AND($DS146,GK146),
IF(BI146="","Debes escribir el número de días de incapacidad. ",
IF( IFERROR(INT(BI146),1.1) &lt;&gt; IFERROR(_xlfn.NUMBERVALUE(BI146),1), "La cantidad de días de incapacidad debe ser un número entero. ", "")
),
""
)</f>
        <v/>
      </c>
      <c r="GM146" s="46">
        <f>IF(AND($DS146,GK146),
IF(BJ146="","Debes escribir el tipo de incapacidad. ",
IF(_xlfn.IFNA(VLOOKUP(BJ146,TIPO_DE_INCAPACIDAD,1,FALSE),-1)=-1,"El tipo de incapacidad es inválida (por favor seleccionarlo de la lista). ","")
),
""
)</f>
        <v/>
      </c>
      <c r="GN146" s="46">
        <f>IF(AND($DS146,GK146),
IF(BK146="","Debes escribir el valor de la incapacidad. ",
IF( ISERR(_xlfn.NUMBERVALUE(BK146)), "El valor de la incapacidad debe ser un número válido. ", "")
),
""
)</f>
        <v/>
      </c>
      <c r="GO146" s="46">
        <f>CONCATENATE(BL146,BM146)&lt;&gt;""</f>
        <v/>
      </c>
      <c r="GP146" s="46">
        <f>IF(AND($DS146,GO146),
IF(BL146="","Debes escribir el número de días de licencia de maternidad o paternidad. ",
IF( IFERROR(INT(BL146),1.1) &lt;&gt; IFERROR(_xlfn.NUMBERVALUE(BL146),1), "La cantidad de días de licencia de maternidad o paternidad debe ser un número entero. ", "")
),
""
)</f>
        <v/>
      </c>
      <c r="GQ146" s="46">
        <f>IF(AND($DS146,GO146),
IF(BM146="","Debes escribir el valor de la licencia de maternidad o paternidad. ",
IF( ISERR(_xlfn.NUMBERVALUE(BM146)), "El valor de la licencia de maternidad o paternidad debe ser un número válido. ", "")
),
""
)</f>
        <v/>
      </c>
      <c r="GR146" s="46">
        <f>CONCATENATE(BN146,BO146)&lt;&gt;""</f>
        <v/>
      </c>
      <c r="GS146" s="46">
        <f>IF(AND($DS146,GR146),
IF(BN146="","Debes escribir el número de días de licencia remunerada. ",
IF( IFERROR(INT(BN146),1.1) &lt;&gt; IFERROR(_xlfn.NUMBERVALUE(BN146),1), "La cantidad de días de licencia remunerada debe ser un número entero. ", "")
),
""
)</f>
        <v/>
      </c>
      <c r="GT146" s="46">
        <f>IF(AND($DS146,GR146),
IF(BO146="","Debes escribir el valor de la licencia remunerada. ",
IF( ISERR(_xlfn.NUMBERVALUE(BO146)), "El valor de la licencia remunerada debe ser un número válido. ", "")
),
""
)</f>
        <v/>
      </c>
      <c r="GU146" s="46">
        <f>IF($DS146,
IF( AND(BP146&lt;&gt;"", ISERR(_xlfn.NUMBERVALUE(BP146))), "El valor de la licencia NO remunerada debe ser un número válido. ", "")
)</f>
        <v/>
      </c>
      <c r="GV146" s="46">
        <f>IF($DS146,
IF( AND(BQ146&lt;&gt;"", ISERR(_xlfn.NUMBERVALUE(BQ146))), "El valor de auxilios salariales debe ser un número válido. ", "")
)</f>
        <v/>
      </c>
      <c r="GW146" s="46">
        <f>IF($DS146,
IF( AND(BR146&lt;&gt;"", ISERR(_xlfn.NUMBERVALUE(BR146))), "El valor de auxilios NO salariales debe ser un número válido. ", "")
)</f>
        <v/>
      </c>
      <c r="GX146" s="46">
        <f>IF($DS146,
IF( AND(BS146&lt;&gt;"", ISERR(_xlfn.NUMBERVALUE(BS146))), "El valor de bonos salariales debe ser un número válido. ", "")
)</f>
        <v/>
      </c>
      <c r="GY146" s="46">
        <f>IF($DS146,
IF( AND(BT146&lt;&gt;"", ISERR(_xlfn.NUMBERVALUE(BT146))), "El valor de bonos NO salariales debe ser un número válido. ", "")
)</f>
        <v/>
      </c>
      <c r="GZ146" s="46">
        <f>IF($DS146,
IF( AND(BU146&lt;&gt;"", ISERR(_xlfn.NUMBERVALUE(BU146))), "El valor de bonos salariales de alimentación debe ser un número válido. ", "")
)</f>
        <v/>
      </c>
      <c r="HA146" s="46">
        <f>IF($DS146,
IF( AND(BV146&lt;&gt;"", ISERR(_xlfn.NUMBERVALUE(BV146))), "El valor de bonos NO salariales de alimentación debe ser un número válido. ", "")
)</f>
        <v/>
      </c>
      <c r="HB146" s="46">
        <f>IF($DS146,
IF( AND(BW146&lt;&gt;"", ISERR(_xlfn.NUMBERVALUE(BW146))), "El valor de bonificaciones salariales debe ser un número válido. ", "")
)</f>
        <v/>
      </c>
      <c r="HC146" s="46">
        <f>IF($DS146,
IF( AND(BX146&lt;&gt;"", ISERR(_xlfn.NUMBERVALUE(BX146))), "El valor de bonificaciones NO salariales debe ser un número válido. ", "")
)</f>
        <v/>
      </c>
      <c r="HD146" s="46">
        <f>IF($DS146,
IF( AND(BY146&lt;&gt;"", ISERR(_xlfn.NUMBERVALUE(BY146))), "El valor de compensaciones ordinarias debe ser un número válido. ", "")
)</f>
        <v/>
      </c>
      <c r="HE146" s="46">
        <f>IF($DS146,
IF( AND(BZ146&lt;&gt;"", ISERR(_xlfn.NUMBERVALUE(BZ146))), "El valor de compensaciones extraordinarias debe ser un número válido. ", "")
)</f>
        <v/>
      </c>
      <c r="HF146" s="46">
        <f>IF($DS146,
IF( AND(CA146&lt;&gt;"", ISERR(_xlfn.NUMBERVALUE(CA146))), "El valor de comisiones debe ser un número válido. ", "")
)</f>
        <v/>
      </c>
      <c r="HG146" s="46">
        <f>IF($DS146,
IF( AND(CB146&lt;&gt;"", ISERR(_xlfn.NUMBERVALUE(CB146))), "El valor de ausencia por huega debe ser un número válido. ", "")
)</f>
        <v/>
      </c>
      <c r="HH146" s="46">
        <f>IF($DS146,
IF( AND(CC146&lt;&gt;"", ISERR(_xlfn.NUMBERVALUE(CC146))), "El valor de anticipos debe ser un número válido. ", "")
)</f>
        <v/>
      </c>
      <c r="HI146" s="46">
        <f>IF($DS146,
IF( AND(CD146&lt;&gt;"", ISERR(_xlfn.NUMBERVALUE(CD146))), "El valor de pagos a terceros debe ser un número válido. ", "")
)</f>
        <v/>
      </c>
      <c r="HJ146" s="46">
        <f>IF($DS146,
IF( AND(CE146&lt;&gt;"", ISERR(_xlfn.NUMBERVALUE(CE146))), "El valor de dotación debe ser un número válido. ", "")
)</f>
        <v/>
      </c>
      <c r="HK146" s="46">
        <f>IF($DS146,
IF( AND(CF146&lt;&gt;"", ISERR(_xlfn.NUMBERVALUE(CF146))), "El valor de apoyo sostenibilidad debe ser un número válido. ", "")
)</f>
        <v/>
      </c>
      <c r="HL146" s="46">
        <f>IF($DS146,
IF( AND(CG146&lt;&gt;"", ISERR(_xlfn.NUMBERVALUE(CG146))), "El valor de teletrabajo debe ser un número válido. ", "")
)</f>
        <v/>
      </c>
      <c r="HM146" s="46">
        <f>IF($DS146,
IF( AND(CH146&lt;&gt;"", ISERR(_xlfn.NUMBERVALUE(CH146))), "El valor de bonificación de retiro debe ser un número válido. ", "")
)</f>
        <v/>
      </c>
      <c r="HN146" s="46">
        <f>IF($DS146,
IF( AND(CI146&lt;&gt;"", ISERR(_xlfn.NUMBERVALUE(CI146))), "El valor de indemnización de retiro debe ser un número válido. ", "")
)</f>
        <v/>
      </c>
      <c r="HO146" s="46">
        <f>IF($DS146,
IF( AND(CJ146&lt;&gt;"", ISERR(_xlfn.NUMBERVALUE(CJ146))), "El valor de reintegros debe ser un número válido. ", "")
)</f>
        <v/>
      </c>
      <c r="HP146" s="46">
        <f>CONCATENATE(CK146,CL146,CM146)&lt;&gt;""</f>
        <v/>
      </c>
      <c r="HQ146" s="46">
        <f>IF(AND($DS146,HP146),
IF(CK146="","Debes escribir la descripción de otro concepto no categorizado. ",""),
""
)</f>
        <v/>
      </c>
      <c r="HR146" s="46">
        <f>IF(AND($DS146,HP146),
IF(CONCATENATE(CL146,CM146)="","Debes escribir al menos un valor de concepto no categorizado (salarial o no salarial). ",
IF(ISERR(_xlfn.NUMBERVALUE(CL146)),"El valor salarial concepto no categorizado debe ser un número válido. ","")
),
""
)</f>
        <v/>
      </c>
      <c r="HS146" s="46">
        <f>IF(AND($DS146,HP146),
IF(CONCATENATE(CL146,CM146)="","Debes escribir al menos un valor de concepto no categorizado (salarial o no salarial). ",
IF(ISERR(_xlfn.NUMBERVALUE(CM146)),"El valor NO salarial concepto no categorizado debe ser un número válido. ","")
),
""
)</f>
        <v/>
      </c>
      <c r="HT146" s="46">
        <f>IF($DS146,
IF(CN146="","Debes escribir el porcentaje del aporte a salud. ",
IF( ISERR(_xlfn.NUMBERVALUE(CN146)), "El valor del porcentaje del aporte a salud debe ser un número válido. ", "")
)
)</f>
        <v/>
      </c>
      <c r="HU146" s="46">
        <f>IF($DS146,
IF(CO146="","Debes escribir el valor del aporte a salud. ",
IF( ISERR(_xlfn.NUMBERVALUE(CO146)), "El valor del aporte a salud debe ser un número válido. ", "")
)
)</f>
        <v/>
      </c>
      <c r="HV146" s="46">
        <f>IF($DS146,
IF( AND(CP146&lt;&gt;"", ISERR(_xlfn.NUMBERVALUE(CP146))), "El valor plan complementario debe ser un número válido. ", "")
)</f>
        <v/>
      </c>
      <c r="HW146" s="46">
        <f>IF($DS146,
IF(CQ146="","Debes escribir el porcentaje del aporte a pensión. ",
IF( ISERR(_xlfn.NUMBERVALUE(CQ146)), "El valor del porcentaje del aporte a pensión debe ser un número válido. ", "")
)
)</f>
        <v/>
      </c>
      <c r="HX146" s="46">
        <f>IF($DS146,
IF(CR146="","Debes escribir el valor del aporte a pensión. ",
IF( ISERR(_xlfn.NUMBERVALUE(CR146)), "El valor del aporte a salud debe ser un número válido. ", "")
)
)</f>
        <v/>
      </c>
      <c r="HY146" s="46">
        <f>IF($DS146,
IF( AND(CS146&lt;&gt;"", ISERR(_xlfn.NUMBERVALUE(CS146))), "El valor pensión voluntaria debe ser un número válido. ", "")
)</f>
        <v/>
      </c>
      <c r="HZ146" s="46">
        <f>CONCATENATE(CT146,CU146,CV146,CW146)&lt;&gt;""</f>
        <v/>
      </c>
      <c r="IA146" s="46">
        <f>IF(AND($DS146,HZ146),
IF(CT146="","Debes escribir el % del fondo de seguridad pensional. ",
IF( ISERR(_xlfn.NUMBERVALUE(CT146)), "El % del fondo de seguridad debe ser un número válido. ", "")
),
""
)</f>
        <v/>
      </c>
      <c r="IB146" s="46">
        <f>IF(AND($DS146,HZ146),
IF(CU146="","Debes escribir el valor del aporte al fondo de solidaridad pensional. ",
IF( ISERR(_xlfn.NUMBERVALUE(CU146)), "El valor del aporte al fondo de solidaridad pensional debe ser un número válido. ", "")
),
""
)</f>
        <v/>
      </c>
      <c r="IC146" s="46">
        <f>IF(AND($DS146,HZ146),
IF(CV146="","Debes escribir el % del fondo de subsistencia. ",
IF( ISERR(_xlfn.NUMBERVALUE(CV146)), "El % del fondo de subsistencia debe ser un número válido. ", "")
),
""
)</f>
        <v/>
      </c>
      <c r="ID146" s="46">
        <f>IF(AND($DS146,HZ146),
IF(CW146="","Debes escribir el valor del fondo de subsistencia. ",
IF( ISERR(_xlfn.NUMBERVALUE(CW146)), "El valor del fondo de subsistencia debe ser un número válido. ", "")
),
""
)</f>
        <v/>
      </c>
      <c r="IE146" s="46">
        <f>CONCATENATE(CX146,CY146)&lt;&gt;""</f>
        <v/>
      </c>
      <c r="IF146" s="46">
        <f>IF(AND($DS146,IE146),
IF(CX146="","Debes escribir el % de sindicato. ",
IF( ISERR(_xlfn.NUMBERVALUE(CX146)), "El % de sindicato debe ser un número válido. ", "")
),
""
)</f>
        <v/>
      </c>
      <c r="IG146" s="46">
        <f>IF(AND($DS146,IE146),
IF(CY146="","Debes escribir el valor del sindicato. ",
IF( ISERR(_xlfn.NUMBERVALUE(CY146)), "El valor del sindicato debe ser un número válido. ", "")
),
""
)</f>
        <v/>
      </c>
      <c r="IH146" s="46">
        <f>IF($DS146,
IF( AND(CZ146&lt;&gt;"", ISERR(_xlfn.NUMBERVALUE(CZ146))), "El valor de sanción pública debe ser un número válido. ", "")
)</f>
        <v/>
      </c>
      <c r="II146" s="46">
        <f>IF($DS146,
IF( AND(DA146&lt;&gt;"", ISERR(_xlfn.NUMBERVALUE(DA146))), "El valor de sanción privada debe ser un número válido. ", "")
)</f>
        <v/>
      </c>
      <c r="IJ146" s="46">
        <f>CONCATENATE(DB146,DC146)&lt;&gt;""</f>
        <v/>
      </c>
      <c r="IK146" s="46">
        <f>IF(AND($DS146,IJ146),
IF(DB146="","Debes escribir la descripción de libranza. ",""),
""
)</f>
        <v/>
      </c>
      <c r="IL146" s="46">
        <f>IF(AND($DS146,IJ146),
IF(DC146="","Debes escribir la cuota libranza. ",
IF(ISERR(_xlfn.NUMBERVALUE(DC146)),"El valor de la cuota libranza debe ser un número válido. ","")
),
""
)</f>
        <v/>
      </c>
      <c r="IM146" s="46">
        <f>IF($DS146,
IF( AND(DD146&lt;&gt;"", ISERR(_xlfn.NUMBERVALUE(DD146))), "El valor de pagos a terceros debe ser un número válido. ", "")
)</f>
        <v/>
      </c>
      <c r="IN146" s="46">
        <f>IF($DS146,
IF( AND(DE146&lt;&gt;"", ISERR(_xlfn.NUMBERVALUE(DE146))), "El valor de anticipos debe ser un número válido. ", "")
)</f>
        <v/>
      </c>
      <c r="IO146" s="46">
        <f>IF($DS146,
IF( AND(DF146&lt;&gt;"", ISERR(_xlfn.NUMBERVALUE(DF146))), "El valor de AFC debe ser un número válido. ", "")
)</f>
        <v/>
      </c>
      <c r="IP146" s="46">
        <f>IF($DS146,
IF( AND(DG146&lt;&gt;"", ISERR(_xlfn.NUMBERVALUE(DG146))), "El valor de rete-fuente debe ser un número válido. ", "")
)</f>
        <v/>
      </c>
      <c r="IQ146" s="46">
        <f>IF($DS146,
IF( AND(DH146&lt;&gt;"", ISERR(_xlfn.NUMBERVALUE(DH146))), "El valor de cooperativa de trabajo debe ser un número válido. ", "")
)</f>
        <v/>
      </c>
      <c r="IR146" s="46">
        <f>IF($DS146,
IF( AND(DI146&lt;&gt;"", ISERR(_xlfn.NUMBERVALUE(DI146))), "El valor de embargo fiscal debe ser un número válido. ", "")
)</f>
        <v/>
      </c>
      <c r="IS146" s="46">
        <f>IF($DS146,
IF( AND(DJ146&lt;&gt;"", ISERR(_xlfn.NUMBERVALUE(DJ146))), "El valor de educación debe ser un número válido. ", "")
)</f>
        <v/>
      </c>
      <c r="IT146" s="46">
        <f>IF($DS146,
IF( AND(DK146&lt;&gt;"", ISERR(_xlfn.NUMBERVALUE(DK146))), "El valor de reintegro debe ser un número válido. ", "")
)</f>
        <v/>
      </c>
      <c r="IU146" s="46">
        <f>IF($DS146,
IF( AND(DL146&lt;&gt;"", ISERR(_xlfn.NUMBERVALUE(DL146))), "El valor de deuda debe ser un número válido. ", "")
)</f>
        <v/>
      </c>
      <c r="IV146" s="46">
        <f>IF($DS146,
IF( AND(DM146&lt;&gt;"", ISERR(_xlfn.NUMBERVALUE(DM146))), "El valor de otras deducciones debe ser un número válido. ", "")
)</f>
        <v/>
      </c>
      <c r="IW146" s="46">
        <f>IF($DS146,
IF(DN146="","Debes escribir el valor de los devengos totales. ",
IF( ISERR(_xlfn.NUMBERVALUE(DN146)), "El valor de los devengos totales debe ser un número válido. ", "")
)
)</f>
        <v/>
      </c>
      <c r="IX146" s="46">
        <f>IF($DS146,
IF(DO146="","Debes escribir el valor de las deducciones totales. ",
IF( ISERR(_xlfn.NUMBERVALUE(DO146)), "El valor de las deducciones totales debe ser un número válido. ", "")
)
)</f>
        <v/>
      </c>
      <c r="IY146" s="46">
        <f>IF($DS146,
IF(DP146="","Debes escribir el valor del salario total. ",
IF( ISERR(_xlfn.NUMBERVALUE(DP146)), "El valor del salario total debe ser un número válido. ", "")
)
)</f>
        <v/>
      </c>
    </row>
    <row r="147">
      <c r="B147" s="48" t="n">
        <v>135</v>
      </c>
      <c r="C147" s="61">
        <f>IF(AND(DS147,DP147&lt;&gt;""),
IF(DQ147="","OK","Error"),
""
)</f>
        <v/>
      </c>
      <c r="D147" s="53" t="n"/>
      <c r="E147" s="52" t="n"/>
      <c r="F147" s="112" t="n"/>
      <c r="G147" s="52" t="n"/>
      <c r="H147" s="53" t="n"/>
      <c r="I147" s="52" t="n"/>
      <c r="J147" s="52" t="n"/>
      <c r="K147" s="53" t="n"/>
      <c r="L147" s="55" t="n"/>
      <c r="M147" s="108" t="n"/>
      <c r="N147" s="56" t="n"/>
      <c r="O147" s="52" t="n"/>
      <c r="P147" s="52" t="n"/>
      <c r="Q147" s="52" t="n"/>
      <c r="R147" s="52" t="n"/>
      <c r="S147" s="52" t="n"/>
      <c r="T147" s="53" t="n"/>
      <c r="U147" s="52" t="n"/>
      <c r="V147" s="52" t="n"/>
      <c r="W147" s="55" t="n"/>
      <c r="X147" s="55" t="n"/>
      <c r="Y147" s="52" t="n"/>
      <c r="Z147" s="55" t="n"/>
      <c r="AA147" s="52" t="n"/>
      <c r="AB147" s="53" t="n"/>
      <c r="AC147" s="53" t="n"/>
      <c r="AD147" s="53" t="n"/>
      <c r="AE147" s="177" t="n"/>
      <c r="AF147" s="113" t="n"/>
      <c r="AG147" s="177" t="n"/>
      <c r="AH147" s="178" t="n"/>
      <c r="AI147" s="178" t="n"/>
      <c r="AJ147" s="178" t="n"/>
      <c r="AK147" s="114" t="n"/>
      <c r="AL147" s="178" t="n"/>
      <c r="AM147" s="114" t="n"/>
      <c r="AN147" s="178" t="n"/>
      <c r="AO147" s="114" t="n"/>
      <c r="AP147" s="178" t="n"/>
      <c r="AQ147" s="114" t="n"/>
      <c r="AR147" s="178" t="n"/>
      <c r="AS147" s="114" t="n"/>
      <c r="AT147" s="178" t="n"/>
      <c r="AU147" s="114" t="n"/>
      <c r="AV147" s="178" t="n"/>
      <c r="AW147" s="114" t="n"/>
      <c r="AX147" s="178" t="n"/>
      <c r="AY147" s="114" t="n"/>
      <c r="AZ147" s="178" t="n"/>
      <c r="BA147" s="114" t="n"/>
      <c r="BB147" s="178" t="n"/>
      <c r="BC147" s="114" t="n"/>
      <c r="BD147" s="178" t="n"/>
      <c r="BE147" s="178" t="n"/>
      <c r="BF147" s="178" t="n"/>
      <c r="BG147" s="59" t="n"/>
      <c r="BH147" s="178" t="n"/>
      <c r="BI147" s="114" t="n"/>
      <c r="BJ147" s="53" t="n"/>
      <c r="BK147" s="178" t="n"/>
      <c r="BL147" s="114" t="n"/>
      <c r="BM147" s="178" t="n"/>
      <c r="BN147" s="114" t="n"/>
      <c r="BO147" s="178" t="n"/>
      <c r="BP147" s="178" t="n"/>
      <c r="BQ147" s="178" t="n"/>
      <c r="BR147" s="178" t="n"/>
      <c r="BS147" s="178" t="n"/>
      <c r="BT147" s="178" t="n"/>
      <c r="BU147" s="178" t="n"/>
      <c r="BV147" s="178" t="n"/>
      <c r="BW147" s="178" t="n"/>
      <c r="BX147" s="178" t="n"/>
      <c r="BY147" s="178" t="n"/>
      <c r="BZ147" s="178" t="n"/>
      <c r="CA147" s="178" t="n"/>
      <c r="CB147" s="178" t="n"/>
      <c r="CC147" s="178" t="n"/>
      <c r="CD147" s="178" t="n"/>
      <c r="CE147" s="178" t="n"/>
      <c r="CF147" s="178" t="n"/>
      <c r="CG147" s="178" t="n"/>
      <c r="CH147" s="178" t="n"/>
      <c r="CI147" s="178" t="n"/>
      <c r="CJ147" s="178" t="n"/>
      <c r="CK147" s="53" t="n"/>
      <c r="CL147" s="178" t="n"/>
      <c r="CM147" s="178" t="n"/>
      <c r="CN147" s="60" t="n"/>
      <c r="CO147" s="177" t="n"/>
      <c r="CP147" s="178" t="n"/>
      <c r="CQ147" s="60" t="n"/>
      <c r="CR147" s="177" t="n"/>
      <c r="CS147" s="178" t="n"/>
      <c r="CT147" s="59" t="n"/>
      <c r="CU147" s="178" t="n"/>
      <c r="CV147" s="59" t="n"/>
      <c r="CW147" s="178" t="n"/>
      <c r="CX147" s="59" t="n"/>
      <c r="CY147" s="178" t="n"/>
      <c r="CZ147" s="178" t="n"/>
      <c r="DA147" s="178" t="n"/>
      <c r="DB147" s="53" t="n"/>
      <c r="DC147" s="178" t="n"/>
      <c r="DD147" s="178" t="n"/>
      <c r="DE147" s="178" t="n"/>
      <c r="DF147" s="178" t="n"/>
      <c r="DG147" s="178" t="n"/>
      <c r="DH147" s="178" t="n"/>
      <c r="DI147" s="178" t="n"/>
      <c r="DJ147" s="178" t="n"/>
      <c r="DK147" s="178" t="n"/>
      <c r="DL147" s="178" t="n"/>
      <c r="DM147" s="178" t="n"/>
      <c r="DN147" s="177" t="n"/>
      <c r="DO147" s="177" t="n"/>
      <c r="DP147" s="177" t="n"/>
      <c r="DQ147" s="76">
        <f>IF(AND(DS147,DP147&lt;&gt;""),
CONCATENATE(DT147,DU147,DV147,DW147,DX147,DY147,DZ147,EA147,EB147,EC147,ED147,EE147,EF147,EG147,EH147,EI147,EJ147,EK147,EL147,EM147,EN147,EO147,EP147,EQ147,ES147,ET147,EU147,EV147,EW147,EX147,EY147,EZ147,FA147,FC147,FD147,FF147,FG147,FI147,FJ147,FL147,FM147,FO147,FP147,FR147,FS147,FU147,FV147,FX147,FY147,GA147,GB147,GD147,GE147,GF147,GH147,GI147,GJ147,GL147,GM147,GN147,GP147,GQ147,GS147,GT147,GU147,GV147,GW147,GX147,GY147,GZ147,HA147,HB147,HC147,HD147,HE147,HF147,HG147,HH147,HI147,HJ147,HK147,HL147,HM147,HN147,HO147,HQ147,HR147,HS147,HT147,HU147,HV147,HW147,HX147,HY147,IA147,IB147,IC147,ID147,IF147,IG147,IH147,II147,IK147,IL147,IM147,IN147,IO147,IP147,IQ147,IR147,IS147,IT147,IU147,IV147,IW147,IX147,IY147,IZ147),
""
)</f>
        <v/>
      </c>
      <c r="DR147" s="53" t="n"/>
      <c r="DS147" s="46">
        <f>CONCATENATE(D147,$E147,$F147,$G147,H147,$I147,$J147,K147,$L147,$M147,N147,$O147,$P147,$Q147,$R147,$S147,T147,$U147,$V147,$W147,$X147,$Y147,$Z147,$AA147,AB147,AC147,AD147,$AE147,$AF147,$AG147,AH147,AI147,AJ147,AK147,AL147,AM147,AN147,AO147,AP147,AQ147,AR147,AS147,AT147,AU147,AV147,AW147,AX147,AY147,AZ147,BA147,BB147,BC147,BD147,BE147,BF147,BG147,BH147,BI147,BJ147,BK147,BL147,BM147,BN147,BO147,BP147,BQ147,BR147,BS147,BT147,BU147,BV147,BW147,BX147,BY147,BZ147,CA147,CB147,CC147,CD147,CE147,CF147,CG147,CH147,CI147,CJ147,CK147,CL147,CM147,$CN147,$CO147,CP147,$CQ147,$CR147,CS147,CT147,CU147,CV147,CW147,CX147,CY147,CZ147,DA147,DB147,DC147,DD147,DE147,DF147,DG147,DH147,DI147,DJ147,DK147,DL147,DM147,$DN147,$DO147,$DP147,DR147)&lt;&gt;""</f>
        <v/>
      </c>
      <c r="DT147" s="46">
        <f>IF(AND($DS147,$E$4&lt;&gt;""),
IF(LEFT($E$4,2) = "1.",
IF(D147&lt;&gt;"","El CUNE sólo se envía en operaciones de novedad o ajuste. ",""),
IF(D147="","Debes escribir un CUNE válido para realizar operaciones de novedad o ajuste. ","")),
""
)</f>
        <v/>
      </c>
      <c r="DU147" s="46">
        <f>IF($DS147,
IF(E147="","Debes seleccionar el tipo de documento del empleado. ",
IF(_xlfn.IFNA(VLOOKUP(E147,TIPO_DE_DOCUMENTO,1,FALSE),-1)=-1,"El tipo de documento no es válido (por favor seleccionarlo de la lista). ","")
)
)</f>
        <v/>
      </c>
      <c r="DV147" s="46">
        <f>IF($DS147,
IF(F147="","Debes escribir el número de documento del empleado. ","")
)</f>
        <v/>
      </c>
      <c r="DW147" s="46">
        <f>IF($DS147,
IF(G147="","Debes escribir el primer nombre del empleado. ","")
)</f>
        <v/>
      </c>
      <c r="DY147" s="46">
        <f>IF($DS147,
IF(I147="","Debes escribir el primer apellido del empleado. ","")
)</f>
        <v/>
      </c>
      <c r="DZ147" s="46">
        <f>IF($DS147,
IF(J147="","Debes escribir el segundo apellido del empleado. ","")
)</f>
        <v/>
      </c>
      <c r="EB147" s="46">
        <f>IF($DS147,
IF(L147="","Debes escribir la fecha de ingreso del empleado. ",
IF(ISERR(DATE(YEAR(L147),MONTH(L147),DAY(L147))), "El valor ingresado en fecha de ingreso no tiene un formato válido. ","")
)
)</f>
        <v/>
      </c>
      <c r="EC147" s="46">
        <f>IF($DS147,
IF(M147="","Debes escribir el tiempo laborado. ",
IF( IFERROR(INT(M147),1.1) &lt;&gt; IFERROR(_xlfn.NUMBERVALUE(M147),1), "El valor de los días trabajados debe ser un número entero. ", "")
)
)</f>
        <v/>
      </c>
      <c r="ED147" s="46">
        <f>IF($DS147,
IF( AND(N147&lt;&gt;"", ISERR(DATE(YEAR(N147),MONTH(N147),DAY(N147))) ), "El valor ingresado en fecha de ingreso no tiene un formato válido. ",
IF( AND(N147&lt;&gt;"", $E$6&lt;&gt;"", DATE(YEAR(N147), MONTH(N147), 1) &lt;&gt; IFERROR(DATE(MID($E$6, 1, 4), MID($E$6, 6, 2),1), "1/1/1900") ), "La fecha de retiro debe estar dentro del período liquidado. ", "")
)
)</f>
        <v/>
      </c>
      <c r="EE147" s="46">
        <f>IF($DS147,
IF(O147="","Debes seleccionar el tipo de trabajador. ",
IF(_xlfn.IFNA(VLOOKUP(O147,TIPO_DE_TRABAJADOR,1,FALSE),-1)=-1,"El tipo de trabajador no es válido (por favor seleccionarlo de la lista). ","")
)
)</f>
        <v/>
      </c>
      <c r="EF147" s="46">
        <f>IF($DS147,
IF(P147="","Debes seleccionar si es un trabajador dependiente pensionado por vejez. ",
IF(_xlfn.IFNA(VLOOKUP(P147,SUBTIPO_DE_TRABAJADOR,1,FALSE),-1)=-1,"El tipo de trabajador dependiente pensionado por vejez no es válido (por favor seleccionarlo de la lista). ","")
)
)</f>
        <v/>
      </c>
      <c r="EG147" s="46">
        <f>IF($DS147,
IF(Q147="","Debes seleccionar el tipo de contrato del trabajador. ",
IF(_xlfn.IFNA(VLOOKUP(Q147,TIPO_DE_CONTRATO,1,FALSE),-1)=-1,"El tipo de contrato del trabajador no es válido (por favor seleccionarlo de la lista). ","")
)
)</f>
        <v/>
      </c>
      <c r="EH147" s="46">
        <f>IF($DS147,
IF(R147="","Debes seleccionar si es un salario integral. ",
IF(_xlfn.IFNA(VLOOKUP(R147,SI_NO,1,FALSE),-1)=-1,"Valor no válido para salario integral (por favor seleccionarlo de la lista). ","")
)
)</f>
        <v/>
      </c>
      <c r="EI147" s="46">
        <f>IF($DS147,
IF(S147="","Debes seleccionar si el trabajador realiza actividades de riesgo. ",
IF(_xlfn.IFNA(VLOOKUP(S147,SI_NO,1,FALSE),-1)=-1,"Valor no válido para actividad de alto riesgo (por favor seleccionarlo de la lista). ","")
)
)</f>
        <v/>
      </c>
      <c r="EK147" s="46">
        <f>IF($DS147,
IF(U147="","Debes escribir el código del municipio de residencia del trabajador. ",
IF(_xlfn.IFNA(VLOOKUP(U147,MUNICIPIO,1,FALSE),-1)=-1,"El municipio de residencia del trabajador es inválido (por favor seleccionarlo de la lista). ","")
)
)</f>
        <v/>
      </c>
      <c r="EL147" s="46">
        <f>IF($DS147,
IF(V147="","Debes escribir el la dirección de residendia del trabajador. ","")
)</f>
        <v/>
      </c>
      <c r="EM147" s="46">
        <f>IF($DS147,
IF(W147="","Debes escribir la fecha de inicio de la liquidación. ",
IF(ISERR(DATE(YEAR(W147),MONTH(W147),DAY(W147))),"El valor ingresado en fecha de inicio de liquidación no tiene un formato válido. ",
IF( AND($E$6&lt;&gt;"", DATE(YEAR(W147), MONTH(W147), 1) &lt;&gt; IFERROR(DATE(MID($E$6, 1, 4), MID($E$6, 6, 2),1), "1/1/1900") ), "La fecha de inicio de la liquidación debe estar dentro del período liquidado. ", "")
)
)
)</f>
        <v/>
      </c>
      <c r="EN147" s="46">
        <f>IF($DS147,
IF(X147="","Debes escribir la fecha de fin de la liquidación. ",
IF(ISERR(DATE(YEAR(X147),MONTH(X147),DAY(X147))),"El valor ingresado en fecha de fin de liquidación no tiene un formato válido. ",
IF( AND($E$6&lt;&gt;"", DATE(YEAR(X147), MONTH(X147), 1) &lt;&gt; IFERROR(DATE(MID($E$6, 1, 4), MID($E$6, 6, 2),1), "1/1/1900") ), "La fecha de fin de la liquidación debe estar dentro del período liquidado. ", "")
)
)
)</f>
        <v/>
      </c>
      <c r="EO147" s="46">
        <f>IF($DS147,
IF(Y147="","Debes escribir la frecuencia de pago del trabajador. ",
IF(_xlfn.IFNA(VLOOKUP(Y147,PERÍODO_DE_NÓMINA,1,FALSE),-1)=-1,"La frecuencia de pago es inválida (por favor seleccionarlo de la lista). ","")
)
)</f>
        <v/>
      </c>
      <c r="EP147" s="46">
        <f>IF($DS147,
IF(Z147="","Debes escribir la fecha de pago. ",
IF(ISERR(DATE(YEAR(Z147),MONTH(Z147),DAY(Z147))), "El valor ingresado en fecha de pago no tiene un formato válido. ","")
)
)</f>
        <v/>
      </c>
      <c r="EQ147" s="46">
        <f>IF($DS147,
IF(AA147="","Debes escribir el medio de pago. ",
IF(_xlfn.IFNA(VLOOKUP(AA147,MEDIOS_DE_PAGO,1,FALSE),-1)=-1,"El medio de pago es inválido (por favor seleccionarlo de la lista). ","")
)
)</f>
        <v/>
      </c>
      <c r="ER147" s="46">
        <f>OR(AA147='Tablas '!$T$4,AA147='Tablas '!$T$7,AA147='Tablas '!$T$8,AA147='Tablas '!$T$11)</f>
        <v/>
      </c>
      <c r="ES147" s="46">
        <f>IF(AND($DS147,ER147),
IF(AB147="","Debes escribir la entidad bancaria. ",""),
""
)</f>
        <v/>
      </c>
      <c r="ET147" s="46">
        <f>IF(AND($DS147,ER147),
IF(AC147="","Debes escribir el tipo de cuenta bancaria. ",
IF(_xlfn.IFNA(VLOOKUP(AC147,TIPO_DE_CUENTA,1,FALSE),-1)=-1,"El tipo de cuenta bancaria es inválida (por favor seleccionarlo de la lista). ","")
),
""
)</f>
        <v/>
      </c>
      <c r="EU147" s="46">
        <f>IF(AND($DS147,ER147),
IF(AD147="","Debes escribir el número de cuenta bancaria. ",""),
""
)</f>
        <v/>
      </c>
      <c r="EV147" s="46">
        <f>IF($DS147,
IF(AE147="","Debes escribir el valor del sueldo básico. ",
IF( ISERR(_xlfn.NUMBERVALUE(AE147)), "El valor del sueldo básico debe ser un número válido. ", "")
)
)</f>
        <v/>
      </c>
      <c r="EW147" s="46">
        <f>IF($DS147,
IF(AF147="","Debes escribir el número de días trabajados. ",
IF( IFERROR(INT(AF147),1.1) &lt;&gt; IFERROR(_xlfn.NUMBERVALUE(AF147),1), "La cantidad de días trabajados debe ser un número entero. ", "")
)
)</f>
        <v/>
      </c>
      <c r="EX147" s="46">
        <f>IF($DS147,
IF(AG147="","Debes escribir el valor del sueldo trabajado. ",
IF( ISERR(_xlfn.NUMBERVALUE(AG147)), "El valor del sueldo trabajado debe ser un número válido. ", "")
)
)</f>
        <v/>
      </c>
      <c r="EY147" s="46">
        <f>IF($DS147,
IF( AND(AH147&lt;&gt;"", ISERR(_xlfn.NUMBERVALUE(AH147))), "El valor del auxilio de transporte debe ser un número válido. ", "")
)</f>
        <v/>
      </c>
      <c r="EZ147" s="46">
        <f>IF($DS147,
IF( AND(AI147&lt;&gt;"", ISERR(_xlfn.NUMBERVALUE(AI147))), "El valor de viáticos salariales debe ser un número válido. ", "")
)</f>
        <v/>
      </c>
      <c r="FA147" s="46">
        <f>IF($DS147,
IF( AND(AJ147&lt;&gt;"", ISERR(_xlfn.NUMBERVALUE(AJ147))), "El valor de viáticos NO salariales debe ser un número válido. ", "")
)</f>
        <v/>
      </c>
      <c r="FB147" s="46">
        <f>CONCATENATE(AK147,AL147)&lt;&gt;""</f>
        <v/>
      </c>
      <c r="FC147" s="46">
        <f>IF(AND($DS147,FB147),
IF(AK147="","Debes escribir el número de horas extras diurnas. ",
IF( IFERROR(INT(AK147),1.1) &lt;&gt; IFERROR(_xlfn.NUMBERVALUE(AK147),1), "La cantidad de horas extras diurnas debe ser un número entero. ", "")
),
""
)</f>
        <v/>
      </c>
      <c r="FD147" s="46">
        <f>IF(AND($DS147,FB147),
IF(AL147="","Debes escribir el valor de las horas extras diurnas. ",
IF( ISERR(_xlfn.NUMBERVALUE(AL147)), "El valor de las horas extras duirnas debe ser un número válido. ", "")
),
""
)</f>
        <v/>
      </c>
      <c r="FE147" s="46">
        <f>CONCATENATE(AM147,AN147)&lt;&gt;""</f>
        <v/>
      </c>
      <c r="FF147" s="46">
        <f>IF(AND($DS147,FE147),
IF(AM147="","Debes escribir el número de horas extras nocturnas. ",
IF( IFERROR(INT(AM147),1.1) &lt;&gt; IFERROR(_xlfn.NUMBERVALUE(AM147),1), "La cantidad de horas extras nocturnas debe ser un número entero. ", "")
),
""
)</f>
        <v/>
      </c>
      <c r="FG147" s="46">
        <f>IF(AND($DS147,FE147),
IF(AN147="","Debes escribir el valor de las horas extras nocturnas. ",
IF( ISERR(_xlfn.NUMBERVALUE(AN147)), "El valor de las horas extras nocturnas debe ser un número válido. ", "")
),
""
)</f>
        <v/>
      </c>
      <c r="FH147" s="46">
        <f>CONCATENATE(AO147,AP147)&lt;&gt;""</f>
        <v/>
      </c>
      <c r="FI147" s="46">
        <f>IF(AND($DS147,FH147),
IF(AO147="","Debes escribir el número de horas extras diurnas dominicales y festivas. ",
IF( IFERROR(INT(AO147),1.1) &lt;&gt; IFERROR(_xlfn.NUMBERVALUE(AO147),1), "La cantidad de horas extras diurnas dominicales y festivas debe ser un número entero. ", "")
),
""
)</f>
        <v/>
      </c>
      <c r="FJ147" s="46">
        <f>IF(AND($DS147,FH147),
IF(AP147="","Debes escribir el valor de las horas extras diurnas dominicales y festivas. ",
IF( ISERR(_xlfn.NUMBERVALUE(AP147)), "El valor de las horas extras diurnas dominicales y festivas debe ser un número válido. ", "")
),
""
)</f>
        <v/>
      </c>
      <c r="FK147" s="46">
        <f>CONCATENATE(AQ147,AR147)&lt;&gt;""</f>
        <v/>
      </c>
      <c r="FL147" s="46">
        <f>IF(AND($DS147,FK147),
IF(AQ147="","Debes escribir el número de horas extras nocturnas dominicales y festivas. ",
IF( IFERROR(INT(AQ147),1.1) &lt;&gt; IFERROR(_xlfn.NUMBERVALUE(AQ147),1), "La cantidad de horas extras nocturnas dominicales y festivas debe ser un número entero. ", "")
),
""
)</f>
        <v/>
      </c>
      <c r="FM147" s="46">
        <f>IF(AND($DS147,FK147),
IF(AR147="","Debes escribir el valor de las horas extras nocturnas dominicales y festivas. ",
IF( ISERR(_xlfn.NUMBERVALUE(AR147)), "El valor de las horas extras nocturnas dominicales y festivas debe ser un número válido. ", "")
),
""
)</f>
        <v/>
      </c>
      <c r="FN147" s="46">
        <f>CONCATENATE(AS147,AT147)&lt;&gt;""</f>
        <v/>
      </c>
      <c r="FO147" s="46">
        <f>IF(AND($DS147,FN147),
IF(AS147="","Debes escribir el número de horas recargo nocturno. ",
IF( IFERROR(INT(AS147),1.1) &lt;&gt; IFERROR(_xlfn.NUMBERVALUE(AS147),1), "La cantidad de horas recargo nocturno debe ser un número entero. ", "")
),
""
)</f>
        <v/>
      </c>
      <c r="FP147" s="46">
        <f>IF(AND($DS147,FN147),
IF(AT147="","Debes escribir el valor de las horas recargo nocturno. ",
IF( ISERR(_xlfn.NUMBERVALUE(AT147)), "El valor de las horas recargo nocturno debe ser un número válido. ", "")
),
""
)</f>
        <v/>
      </c>
      <c r="FQ147" s="46">
        <f>CONCATENATE(AU147,AV147)&lt;&gt;""</f>
        <v/>
      </c>
      <c r="FR147" s="46">
        <f>IF(AND($DS147,FQ147),
IF(AU147="","Debes escribir el número de horas recargo diurno dominical y festivo. ",
IF( IFERROR(INT(AU147),1.1) &lt;&gt; IFERROR(_xlfn.NUMBERVALUE(AU147),1), "La cantidad de horas recargo diurno dominical y festivo debe ser un número entero. ", "")
),
""
)</f>
        <v/>
      </c>
      <c r="FS147" s="46">
        <f>IF(AND($DS147,FQ147),
IF(AV147="","Debes escribir el valor de las horas recargo diurno dominical y festivo. ",
IF( ISERR(_xlfn.NUMBERVALUE(AV147)), "El valor de las horas recargo diurno dominical y festivo debe ser un número válido. ", "")
),
""
)</f>
        <v/>
      </c>
      <c r="FT147" s="46">
        <f>CONCATENATE(AW147,AX147)&lt;&gt;""</f>
        <v/>
      </c>
      <c r="FU147" s="46">
        <f>IF(AND($DS147,FT147),
IF(AW147="","Debes escribir el número de horas recargo nocturno dominical y festivo. ",
IF( IFERROR(INT(AW147),1.1) &lt;&gt; IFERROR(_xlfn.NUMBERVALUE(AW147),1), "La cantidad de horas recargo nocturno dominical y festivo debe ser un número entero. ", "")
),
""
)</f>
        <v/>
      </c>
      <c r="FV147" s="46">
        <f>IF(AND($DS147,FT147),
IF(AX147="","Debes escribir el valor de las horas recargo nocturno dominical y festivo. ",
IF( ISERR(_xlfn.NUMBERVALUE(AX147)), "El valor de las horas recargo nocturno dominical y festivo debe ser un número válido. ", "")
),
""
)</f>
        <v/>
      </c>
      <c r="FW147" s="46">
        <f>CONCATENATE(AY147,AZ147)&lt;&gt;""</f>
        <v/>
      </c>
      <c r="FX147" s="46">
        <f>IF(AND($DS147,FW147),
IF(AY147="","Debes escribir el número de días de vacaciones comunes. ",
IF( IFERROR(INT(AY147),1.1) &lt;&gt; IFERROR(_xlfn.NUMBERVALUE(AY147),1), "La cantidad de días de vacaciones comunes debe ser un número entero. ", "")
),
""
)</f>
        <v/>
      </c>
      <c r="FY147" s="46">
        <f>IF(AND($DS147,FW147),
IF(AZ147="","Debes escribir el valor de las vacaciones comunes. ",
IF( ISERR(_xlfn.NUMBERVALUE(AZ147)), "El valor de las vacaciones comunes debe ser un número válido. ", "")
),
""
)</f>
        <v/>
      </c>
      <c r="FZ147" s="46">
        <f>CONCATENATE(BA147,BB147)&lt;&gt;""</f>
        <v/>
      </c>
      <c r="GA147" s="46">
        <f>IF(AND($DS147,FZ147),
IF(BA147="","Debes escribir el número de días de vacaciones compensadas. ",
IF( IFERROR(INT(BA147),1.1) &lt;&gt; IFERROR(_xlfn.NUMBERVALUE(BA147),1), "La cantidad de días de vacaciones compensadas debe ser un número entero. ", "")
),
""
)</f>
        <v/>
      </c>
      <c r="GB147" s="46">
        <f>IF(AND($DS147,FZ147),
IF(BB147="","Debes escribir el valor de las vacaciones compensadas. ",
IF( ISERR(_xlfn.NUMBERVALUE(BB147)), "El valor de las vacaciones compensadas debe ser un número válido. ", "")
),
""
)</f>
        <v/>
      </c>
      <c r="GC147" s="46">
        <f>CONCATENATE(BC147,BD147)&lt;&gt;""</f>
        <v/>
      </c>
      <c r="GD147" s="46">
        <f>IF(AND($DS147,GC147),
IF(BC147="","Debes escribir el número de días de prima salarial. ",
IF( IFERROR(INT(BC147),1.1) &lt;&gt; IFERROR(_xlfn.NUMBERVALUE(BC147),1), "La cantidad de días de prima salarial debe ser un número entero. ", "")
),
""
)</f>
        <v/>
      </c>
      <c r="GE147" s="46">
        <f>IF(AND($DS147,GC147),
IF(BD147="","Debes escribir el valor de los días de prima salarial. ",
IF( ISERR(_xlfn.NUMBERVALUE(BD147)), "El valor de los días de prima salarial debe ser un número válido. ", "")
),
""
)</f>
        <v/>
      </c>
      <c r="GF147" s="46">
        <f>IF($DS147,
IF( AND(BE147&lt;&gt;"", ISERR(_xlfn.NUMBERVALUE(BE147))), "El valor de la prima NO saliarial debe ser un número válido. ", "")
)</f>
        <v/>
      </c>
      <c r="GG147" s="46">
        <f>CONCATENATE(BF147,BG147,BH147)&lt;&gt;""</f>
        <v/>
      </c>
      <c r="GH147" s="46">
        <f>IF(AND($DS147,GG147),
IF(BF147="","Debes escribir el valor de las cesantías. ",
IF( ISERR(_xlfn.NUMBERVALUE(BF147)), "El valor de las cesantías debe ser un número válido. ", "")
),
""
)</f>
        <v/>
      </c>
      <c r="GI147" s="46">
        <f>IF(AND($DS147,GG147),
IF(BG147="","Debes escribir el % de cesantías. ",
IF( ISERR(_xlfn.NUMBERVALUE(BG147)), "El % de cesantías debe ser un número válido. ", "")
),
""
)</f>
        <v/>
      </c>
      <c r="GJ147" s="46">
        <f>IF(AND($DS147,GG147),
IF(BH147="","Debes escribir el valor de intereses de cesantías. ",
IF( ISERR(_xlfn.NUMBERVALUE(BH147)), "El valor de intereses de cesantías debe ser un número válido. ", "")
),
""
)</f>
        <v/>
      </c>
      <c r="GK147" s="46">
        <f>CONCATENATE(BI147,BJ147,BK147)&lt;&gt;""</f>
        <v/>
      </c>
      <c r="GL147" s="46">
        <f>IF(AND($DS147,GK147),
IF(BI147="","Debes escribir el número de días de incapacidad. ",
IF( IFERROR(INT(BI147),1.1) &lt;&gt; IFERROR(_xlfn.NUMBERVALUE(BI147),1), "La cantidad de días de incapacidad debe ser un número entero. ", "")
),
""
)</f>
        <v/>
      </c>
      <c r="GM147" s="46">
        <f>IF(AND($DS147,GK147),
IF(BJ147="","Debes escribir el tipo de incapacidad. ",
IF(_xlfn.IFNA(VLOOKUP(BJ147,TIPO_DE_INCAPACIDAD,1,FALSE),-1)=-1,"El tipo de incapacidad es inválida (por favor seleccionarlo de la lista). ","")
),
""
)</f>
        <v/>
      </c>
      <c r="GN147" s="46">
        <f>IF(AND($DS147,GK147),
IF(BK147="","Debes escribir el valor de la incapacidad. ",
IF( ISERR(_xlfn.NUMBERVALUE(BK147)), "El valor de la incapacidad debe ser un número válido. ", "")
),
""
)</f>
        <v/>
      </c>
      <c r="GO147" s="46">
        <f>CONCATENATE(BL147,BM147)&lt;&gt;""</f>
        <v/>
      </c>
      <c r="GP147" s="46">
        <f>IF(AND($DS147,GO147),
IF(BL147="","Debes escribir el número de días de licencia de maternidad o paternidad. ",
IF( IFERROR(INT(BL147),1.1) &lt;&gt; IFERROR(_xlfn.NUMBERVALUE(BL147),1), "La cantidad de días de licencia de maternidad o paternidad debe ser un número entero. ", "")
),
""
)</f>
        <v/>
      </c>
      <c r="GQ147" s="46">
        <f>IF(AND($DS147,GO147),
IF(BM147="","Debes escribir el valor de la licencia de maternidad o paternidad. ",
IF( ISERR(_xlfn.NUMBERVALUE(BM147)), "El valor de la licencia de maternidad o paternidad debe ser un número válido. ", "")
),
""
)</f>
        <v/>
      </c>
      <c r="GR147" s="46">
        <f>CONCATENATE(BN147,BO147)&lt;&gt;""</f>
        <v/>
      </c>
      <c r="GS147" s="46">
        <f>IF(AND($DS147,GR147),
IF(BN147="","Debes escribir el número de días de licencia remunerada. ",
IF( IFERROR(INT(BN147),1.1) &lt;&gt; IFERROR(_xlfn.NUMBERVALUE(BN147),1), "La cantidad de días de licencia remunerada debe ser un número entero. ", "")
),
""
)</f>
        <v/>
      </c>
      <c r="GT147" s="46">
        <f>IF(AND($DS147,GR147),
IF(BO147="","Debes escribir el valor de la licencia remunerada. ",
IF( ISERR(_xlfn.NUMBERVALUE(BO147)), "El valor de la licencia remunerada debe ser un número válido. ", "")
),
""
)</f>
        <v/>
      </c>
      <c r="GU147" s="46">
        <f>IF($DS147,
IF( AND(BP147&lt;&gt;"", ISERR(_xlfn.NUMBERVALUE(BP147))), "El valor de la licencia NO remunerada debe ser un número válido. ", "")
)</f>
        <v/>
      </c>
      <c r="GV147" s="46">
        <f>IF($DS147,
IF( AND(BQ147&lt;&gt;"", ISERR(_xlfn.NUMBERVALUE(BQ147))), "El valor de auxilios salariales debe ser un número válido. ", "")
)</f>
        <v/>
      </c>
      <c r="GW147" s="46">
        <f>IF($DS147,
IF( AND(BR147&lt;&gt;"", ISERR(_xlfn.NUMBERVALUE(BR147))), "El valor de auxilios NO salariales debe ser un número válido. ", "")
)</f>
        <v/>
      </c>
      <c r="GX147" s="46">
        <f>IF($DS147,
IF( AND(BS147&lt;&gt;"", ISERR(_xlfn.NUMBERVALUE(BS147))), "El valor de bonos salariales debe ser un número válido. ", "")
)</f>
        <v/>
      </c>
      <c r="GY147" s="46">
        <f>IF($DS147,
IF( AND(BT147&lt;&gt;"", ISERR(_xlfn.NUMBERVALUE(BT147))), "El valor de bonos NO salariales debe ser un número válido. ", "")
)</f>
        <v/>
      </c>
      <c r="GZ147" s="46">
        <f>IF($DS147,
IF( AND(BU147&lt;&gt;"", ISERR(_xlfn.NUMBERVALUE(BU147))), "El valor de bonos salariales de alimentación debe ser un número válido. ", "")
)</f>
        <v/>
      </c>
      <c r="HA147" s="46">
        <f>IF($DS147,
IF( AND(BV147&lt;&gt;"", ISERR(_xlfn.NUMBERVALUE(BV147))), "El valor de bonos NO salariales de alimentación debe ser un número válido. ", "")
)</f>
        <v/>
      </c>
      <c r="HB147" s="46">
        <f>IF($DS147,
IF( AND(BW147&lt;&gt;"", ISERR(_xlfn.NUMBERVALUE(BW147))), "El valor de bonificaciones salariales debe ser un número válido. ", "")
)</f>
        <v/>
      </c>
      <c r="HC147" s="46">
        <f>IF($DS147,
IF( AND(BX147&lt;&gt;"", ISERR(_xlfn.NUMBERVALUE(BX147))), "El valor de bonificaciones NO salariales debe ser un número válido. ", "")
)</f>
        <v/>
      </c>
      <c r="HD147" s="46">
        <f>IF($DS147,
IF( AND(BY147&lt;&gt;"", ISERR(_xlfn.NUMBERVALUE(BY147))), "El valor de compensaciones ordinarias debe ser un número válido. ", "")
)</f>
        <v/>
      </c>
      <c r="HE147" s="46">
        <f>IF($DS147,
IF( AND(BZ147&lt;&gt;"", ISERR(_xlfn.NUMBERVALUE(BZ147))), "El valor de compensaciones extraordinarias debe ser un número válido. ", "")
)</f>
        <v/>
      </c>
      <c r="HF147" s="46">
        <f>IF($DS147,
IF( AND(CA147&lt;&gt;"", ISERR(_xlfn.NUMBERVALUE(CA147))), "El valor de comisiones debe ser un número válido. ", "")
)</f>
        <v/>
      </c>
      <c r="HG147" s="46">
        <f>IF($DS147,
IF( AND(CB147&lt;&gt;"", ISERR(_xlfn.NUMBERVALUE(CB147))), "El valor de ausencia por huega debe ser un número válido. ", "")
)</f>
        <v/>
      </c>
      <c r="HH147" s="46">
        <f>IF($DS147,
IF( AND(CC147&lt;&gt;"", ISERR(_xlfn.NUMBERVALUE(CC147))), "El valor de anticipos debe ser un número válido. ", "")
)</f>
        <v/>
      </c>
      <c r="HI147" s="46">
        <f>IF($DS147,
IF( AND(CD147&lt;&gt;"", ISERR(_xlfn.NUMBERVALUE(CD147))), "El valor de pagos a terceros debe ser un número válido. ", "")
)</f>
        <v/>
      </c>
      <c r="HJ147" s="46">
        <f>IF($DS147,
IF( AND(CE147&lt;&gt;"", ISERR(_xlfn.NUMBERVALUE(CE147))), "El valor de dotación debe ser un número válido. ", "")
)</f>
        <v/>
      </c>
      <c r="HK147" s="46">
        <f>IF($DS147,
IF( AND(CF147&lt;&gt;"", ISERR(_xlfn.NUMBERVALUE(CF147))), "El valor de apoyo sostenibilidad debe ser un número válido. ", "")
)</f>
        <v/>
      </c>
      <c r="HL147" s="46">
        <f>IF($DS147,
IF( AND(CG147&lt;&gt;"", ISERR(_xlfn.NUMBERVALUE(CG147))), "El valor de teletrabajo debe ser un número válido. ", "")
)</f>
        <v/>
      </c>
      <c r="HM147" s="46">
        <f>IF($DS147,
IF( AND(CH147&lt;&gt;"", ISERR(_xlfn.NUMBERVALUE(CH147))), "El valor de bonificación de retiro debe ser un número válido. ", "")
)</f>
        <v/>
      </c>
      <c r="HN147" s="46">
        <f>IF($DS147,
IF( AND(CI147&lt;&gt;"", ISERR(_xlfn.NUMBERVALUE(CI147))), "El valor de indemnización de retiro debe ser un número válido. ", "")
)</f>
        <v/>
      </c>
      <c r="HO147" s="46">
        <f>IF($DS147,
IF( AND(CJ147&lt;&gt;"", ISERR(_xlfn.NUMBERVALUE(CJ147))), "El valor de reintegros debe ser un número válido. ", "")
)</f>
        <v/>
      </c>
      <c r="HP147" s="46">
        <f>CONCATENATE(CK147,CL147,CM147)&lt;&gt;""</f>
        <v/>
      </c>
      <c r="HQ147" s="46">
        <f>IF(AND($DS147,HP147),
IF(CK147="","Debes escribir la descripción de otro concepto no categorizado. ",""),
""
)</f>
        <v/>
      </c>
      <c r="HR147" s="46">
        <f>IF(AND($DS147,HP147),
IF(CONCATENATE(CL147,CM147)="","Debes escribir al menos un valor de concepto no categorizado (salarial o no salarial). ",
IF(ISERR(_xlfn.NUMBERVALUE(CL147)),"El valor salarial concepto no categorizado debe ser un número válido. ","")
),
""
)</f>
        <v/>
      </c>
      <c r="HS147" s="46">
        <f>IF(AND($DS147,HP147),
IF(CONCATENATE(CL147,CM147)="","Debes escribir al menos un valor de concepto no categorizado (salarial o no salarial). ",
IF(ISERR(_xlfn.NUMBERVALUE(CM147)),"El valor NO salarial concepto no categorizado debe ser un número válido. ","")
),
""
)</f>
        <v/>
      </c>
      <c r="HT147" s="46">
        <f>IF($DS147,
IF(CN147="","Debes escribir el porcentaje del aporte a salud. ",
IF( ISERR(_xlfn.NUMBERVALUE(CN147)), "El valor del porcentaje del aporte a salud debe ser un número válido. ", "")
)
)</f>
        <v/>
      </c>
      <c r="HU147" s="46">
        <f>IF($DS147,
IF(CO147="","Debes escribir el valor del aporte a salud. ",
IF( ISERR(_xlfn.NUMBERVALUE(CO147)), "El valor del aporte a salud debe ser un número válido. ", "")
)
)</f>
        <v/>
      </c>
      <c r="HV147" s="46">
        <f>IF($DS147,
IF( AND(CP147&lt;&gt;"", ISERR(_xlfn.NUMBERVALUE(CP147))), "El valor plan complementario debe ser un número válido. ", "")
)</f>
        <v/>
      </c>
      <c r="HW147" s="46">
        <f>IF($DS147,
IF(CQ147="","Debes escribir el porcentaje del aporte a pensión. ",
IF( ISERR(_xlfn.NUMBERVALUE(CQ147)), "El valor del porcentaje del aporte a pensión debe ser un número válido. ", "")
)
)</f>
        <v/>
      </c>
      <c r="HX147" s="46">
        <f>IF($DS147,
IF(CR147="","Debes escribir el valor del aporte a pensión. ",
IF( ISERR(_xlfn.NUMBERVALUE(CR147)), "El valor del aporte a salud debe ser un número válido. ", "")
)
)</f>
        <v/>
      </c>
      <c r="HY147" s="46">
        <f>IF($DS147,
IF( AND(CS147&lt;&gt;"", ISERR(_xlfn.NUMBERVALUE(CS147))), "El valor pensión voluntaria debe ser un número válido. ", "")
)</f>
        <v/>
      </c>
      <c r="HZ147" s="46">
        <f>CONCATENATE(CT147,CU147,CV147,CW147)&lt;&gt;""</f>
        <v/>
      </c>
      <c r="IA147" s="46">
        <f>IF(AND($DS147,HZ147),
IF(CT147="","Debes escribir el % del fondo de seguridad pensional. ",
IF( ISERR(_xlfn.NUMBERVALUE(CT147)), "El % del fondo de seguridad debe ser un número válido. ", "")
),
""
)</f>
        <v/>
      </c>
      <c r="IB147" s="46">
        <f>IF(AND($DS147,HZ147),
IF(CU147="","Debes escribir el valor del aporte al fondo de solidaridad pensional. ",
IF( ISERR(_xlfn.NUMBERVALUE(CU147)), "El valor del aporte al fondo de solidaridad pensional debe ser un número válido. ", "")
),
""
)</f>
        <v/>
      </c>
      <c r="IC147" s="46">
        <f>IF(AND($DS147,HZ147),
IF(CV147="","Debes escribir el % del fondo de subsistencia. ",
IF( ISERR(_xlfn.NUMBERVALUE(CV147)), "El % del fondo de subsistencia debe ser un número válido. ", "")
),
""
)</f>
        <v/>
      </c>
      <c r="ID147" s="46">
        <f>IF(AND($DS147,HZ147),
IF(CW147="","Debes escribir el valor del fondo de subsistencia. ",
IF( ISERR(_xlfn.NUMBERVALUE(CW147)), "El valor del fondo de subsistencia debe ser un número válido. ", "")
),
""
)</f>
        <v/>
      </c>
      <c r="IE147" s="46">
        <f>CONCATENATE(CX147,CY147)&lt;&gt;""</f>
        <v/>
      </c>
      <c r="IF147" s="46">
        <f>IF(AND($DS147,IE147),
IF(CX147="","Debes escribir el % de sindicato. ",
IF( ISERR(_xlfn.NUMBERVALUE(CX147)), "El % de sindicato debe ser un número válido. ", "")
),
""
)</f>
        <v/>
      </c>
      <c r="IG147" s="46">
        <f>IF(AND($DS147,IE147),
IF(CY147="","Debes escribir el valor del sindicato. ",
IF( ISERR(_xlfn.NUMBERVALUE(CY147)), "El valor del sindicato debe ser un número válido. ", "")
),
""
)</f>
        <v/>
      </c>
      <c r="IH147" s="46">
        <f>IF($DS147,
IF( AND(CZ147&lt;&gt;"", ISERR(_xlfn.NUMBERVALUE(CZ147))), "El valor de sanción pública debe ser un número válido. ", "")
)</f>
        <v/>
      </c>
      <c r="II147" s="46">
        <f>IF($DS147,
IF( AND(DA147&lt;&gt;"", ISERR(_xlfn.NUMBERVALUE(DA147))), "El valor de sanción privada debe ser un número válido. ", "")
)</f>
        <v/>
      </c>
      <c r="IJ147" s="46">
        <f>CONCATENATE(DB147,DC147)&lt;&gt;""</f>
        <v/>
      </c>
      <c r="IK147" s="46">
        <f>IF(AND($DS147,IJ147),
IF(DB147="","Debes escribir la descripción de libranza. ",""),
""
)</f>
        <v/>
      </c>
      <c r="IL147" s="46">
        <f>IF(AND($DS147,IJ147),
IF(DC147="","Debes escribir la cuota libranza. ",
IF(ISERR(_xlfn.NUMBERVALUE(DC147)),"El valor de la cuota libranza debe ser un número válido. ","")
),
""
)</f>
        <v/>
      </c>
      <c r="IM147" s="46">
        <f>IF($DS147,
IF( AND(DD147&lt;&gt;"", ISERR(_xlfn.NUMBERVALUE(DD147))), "El valor de pagos a terceros debe ser un número válido. ", "")
)</f>
        <v/>
      </c>
      <c r="IN147" s="46">
        <f>IF($DS147,
IF( AND(DE147&lt;&gt;"", ISERR(_xlfn.NUMBERVALUE(DE147))), "El valor de anticipos debe ser un número válido. ", "")
)</f>
        <v/>
      </c>
      <c r="IO147" s="46">
        <f>IF($DS147,
IF( AND(DF147&lt;&gt;"", ISERR(_xlfn.NUMBERVALUE(DF147))), "El valor de AFC debe ser un número válido. ", "")
)</f>
        <v/>
      </c>
      <c r="IP147" s="46">
        <f>IF($DS147,
IF( AND(DG147&lt;&gt;"", ISERR(_xlfn.NUMBERVALUE(DG147))), "El valor de rete-fuente debe ser un número válido. ", "")
)</f>
        <v/>
      </c>
      <c r="IQ147" s="46">
        <f>IF($DS147,
IF( AND(DH147&lt;&gt;"", ISERR(_xlfn.NUMBERVALUE(DH147))), "El valor de cooperativa de trabajo debe ser un número válido. ", "")
)</f>
        <v/>
      </c>
      <c r="IR147" s="46">
        <f>IF($DS147,
IF( AND(DI147&lt;&gt;"", ISERR(_xlfn.NUMBERVALUE(DI147))), "El valor de embargo fiscal debe ser un número válido. ", "")
)</f>
        <v/>
      </c>
      <c r="IS147" s="46">
        <f>IF($DS147,
IF( AND(DJ147&lt;&gt;"", ISERR(_xlfn.NUMBERVALUE(DJ147))), "El valor de educación debe ser un número válido. ", "")
)</f>
        <v/>
      </c>
      <c r="IT147" s="46">
        <f>IF($DS147,
IF( AND(DK147&lt;&gt;"", ISERR(_xlfn.NUMBERVALUE(DK147))), "El valor de reintegro debe ser un número válido. ", "")
)</f>
        <v/>
      </c>
      <c r="IU147" s="46">
        <f>IF($DS147,
IF( AND(DL147&lt;&gt;"", ISERR(_xlfn.NUMBERVALUE(DL147))), "El valor de deuda debe ser un número válido. ", "")
)</f>
        <v/>
      </c>
      <c r="IV147" s="46">
        <f>IF($DS147,
IF( AND(DM147&lt;&gt;"", ISERR(_xlfn.NUMBERVALUE(DM147))), "El valor de otras deducciones debe ser un número válido. ", "")
)</f>
        <v/>
      </c>
      <c r="IW147" s="46">
        <f>IF($DS147,
IF(DN147="","Debes escribir el valor de los devengos totales. ",
IF( ISERR(_xlfn.NUMBERVALUE(DN147)), "El valor de los devengos totales debe ser un número válido. ", "")
)
)</f>
        <v/>
      </c>
      <c r="IX147" s="46">
        <f>IF($DS147,
IF(DO147="","Debes escribir el valor de las deducciones totales. ",
IF( ISERR(_xlfn.NUMBERVALUE(DO147)), "El valor de las deducciones totales debe ser un número válido. ", "")
)
)</f>
        <v/>
      </c>
      <c r="IY147" s="46">
        <f>IF($DS147,
IF(DP147="","Debes escribir el valor del salario total. ",
IF( ISERR(_xlfn.NUMBERVALUE(DP147)), "El valor del salario total debe ser un número válido. ", "")
)
)</f>
        <v/>
      </c>
    </row>
    <row r="148">
      <c r="B148" s="48" t="n">
        <v>136</v>
      </c>
      <c r="C148" s="61">
        <f>IF(AND(DS148,DP148&lt;&gt;""),
IF(DQ148="","OK","Error"),
""
)</f>
        <v/>
      </c>
      <c r="D148" s="53" t="n"/>
      <c r="E148" s="52" t="n"/>
      <c r="F148" s="112" t="n"/>
      <c r="G148" s="52" t="n"/>
      <c r="H148" s="53" t="n"/>
      <c r="I148" s="52" t="n"/>
      <c r="J148" s="52" t="n"/>
      <c r="K148" s="53" t="n"/>
      <c r="L148" s="55" t="n"/>
      <c r="M148" s="108" t="n"/>
      <c r="N148" s="56" t="n"/>
      <c r="O148" s="52" t="n"/>
      <c r="P148" s="52" t="n"/>
      <c r="Q148" s="52" t="n"/>
      <c r="R148" s="52" t="n"/>
      <c r="S148" s="52" t="n"/>
      <c r="T148" s="53" t="n"/>
      <c r="U148" s="52" t="n"/>
      <c r="V148" s="52" t="n"/>
      <c r="W148" s="55" t="n"/>
      <c r="X148" s="55" t="n"/>
      <c r="Y148" s="52" t="n"/>
      <c r="Z148" s="55" t="n"/>
      <c r="AA148" s="52" t="n"/>
      <c r="AB148" s="53" t="n"/>
      <c r="AC148" s="53" t="n"/>
      <c r="AD148" s="53" t="n"/>
      <c r="AE148" s="177" t="n"/>
      <c r="AF148" s="113" t="n"/>
      <c r="AG148" s="177" t="n"/>
      <c r="AH148" s="178" t="n"/>
      <c r="AI148" s="178" t="n"/>
      <c r="AJ148" s="178" t="n"/>
      <c r="AK148" s="114" t="n"/>
      <c r="AL148" s="178" t="n"/>
      <c r="AM148" s="114" t="n"/>
      <c r="AN148" s="178" t="n"/>
      <c r="AO148" s="114" t="n"/>
      <c r="AP148" s="178" t="n"/>
      <c r="AQ148" s="114" t="n"/>
      <c r="AR148" s="178" t="n"/>
      <c r="AS148" s="114" t="n"/>
      <c r="AT148" s="178" t="n"/>
      <c r="AU148" s="114" t="n"/>
      <c r="AV148" s="178" t="n"/>
      <c r="AW148" s="114" t="n"/>
      <c r="AX148" s="178" t="n"/>
      <c r="AY148" s="114" t="n"/>
      <c r="AZ148" s="178" t="n"/>
      <c r="BA148" s="114" t="n"/>
      <c r="BB148" s="178" t="n"/>
      <c r="BC148" s="114" t="n"/>
      <c r="BD148" s="178" t="n"/>
      <c r="BE148" s="178" t="n"/>
      <c r="BF148" s="178" t="n"/>
      <c r="BG148" s="59" t="n"/>
      <c r="BH148" s="178" t="n"/>
      <c r="BI148" s="114" t="n"/>
      <c r="BJ148" s="53" t="n"/>
      <c r="BK148" s="178" t="n"/>
      <c r="BL148" s="114" t="n"/>
      <c r="BM148" s="178" t="n"/>
      <c r="BN148" s="114" t="n"/>
      <c r="BO148" s="178" t="n"/>
      <c r="BP148" s="178" t="n"/>
      <c r="BQ148" s="178" t="n"/>
      <c r="BR148" s="178" t="n"/>
      <c r="BS148" s="178" t="n"/>
      <c r="BT148" s="178" t="n"/>
      <c r="BU148" s="178" t="n"/>
      <c r="BV148" s="178" t="n"/>
      <c r="BW148" s="178" t="n"/>
      <c r="BX148" s="178" t="n"/>
      <c r="BY148" s="178" t="n"/>
      <c r="BZ148" s="178" t="n"/>
      <c r="CA148" s="178" t="n"/>
      <c r="CB148" s="178" t="n"/>
      <c r="CC148" s="178" t="n"/>
      <c r="CD148" s="178" t="n"/>
      <c r="CE148" s="178" t="n"/>
      <c r="CF148" s="178" t="n"/>
      <c r="CG148" s="178" t="n"/>
      <c r="CH148" s="178" t="n"/>
      <c r="CI148" s="178" t="n"/>
      <c r="CJ148" s="178" t="n"/>
      <c r="CK148" s="53" t="n"/>
      <c r="CL148" s="178" t="n"/>
      <c r="CM148" s="178" t="n"/>
      <c r="CN148" s="60" t="n"/>
      <c r="CO148" s="177" t="n"/>
      <c r="CP148" s="178" t="n"/>
      <c r="CQ148" s="60" t="n"/>
      <c r="CR148" s="177" t="n"/>
      <c r="CS148" s="178" t="n"/>
      <c r="CT148" s="59" t="n"/>
      <c r="CU148" s="178" t="n"/>
      <c r="CV148" s="59" t="n"/>
      <c r="CW148" s="178" t="n"/>
      <c r="CX148" s="59" t="n"/>
      <c r="CY148" s="178" t="n"/>
      <c r="CZ148" s="178" t="n"/>
      <c r="DA148" s="178" t="n"/>
      <c r="DB148" s="53" t="n"/>
      <c r="DC148" s="178" t="n"/>
      <c r="DD148" s="178" t="n"/>
      <c r="DE148" s="178" t="n"/>
      <c r="DF148" s="178" t="n"/>
      <c r="DG148" s="178" t="n"/>
      <c r="DH148" s="178" t="n"/>
      <c r="DI148" s="178" t="n"/>
      <c r="DJ148" s="178" t="n"/>
      <c r="DK148" s="178" t="n"/>
      <c r="DL148" s="178" t="n"/>
      <c r="DM148" s="178" t="n"/>
      <c r="DN148" s="177" t="n"/>
      <c r="DO148" s="177" t="n"/>
      <c r="DP148" s="177" t="n"/>
      <c r="DQ148" s="76">
        <f>IF(AND(DS148,DP148&lt;&gt;""),
CONCATENATE(DT148,DU148,DV148,DW148,DX148,DY148,DZ148,EA148,EB148,EC148,ED148,EE148,EF148,EG148,EH148,EI148,EJ148,EK148,EL148,EM148,EN148,EO148,EP148,EQ148,ES148,ET148,EU148,EV148,EW148,EX148,EY148,EZ148,FA148,FC148,FD148,FF148,FG148,FI148,FJ148,FL148,FM148,FO148,FP148,FR148,FS148,FU148,FV148,FX148,FY148,GA148,GB148,GD148,GE148,GF148,GH148,GI148,GJ148,GL148,GM148,GN148,GP148,GQ148,GS148,GT148,GU148,GV148,GW148,GX148,GY148,GZ148,HA148,HB148,HC148,HD148,HE148,HF148,HG148,HH148,HI148,HJ148,HK148,HL148,HM148,HN148,HO148,HQ148,HR148,HS148,HT148,HU148,HV148,HW148,HX148,HY148,IA148,IB148,IC148,ID148,IF148,IG148,IH148,II148,IK148,IL148,IM148,IN148,IO148,IP148,IQ148,IR148,IS148,IT148,IU148,IV148,IW148,IX148,IY148,IZ148),
""
)</f>
        <v/>
      </c>
      <c r="DR148" s="53" t="n"/>
      <c r="DS148" s="46">
        <f>CONCATENATE(D148,$E148,$F148,$G148,H148,$I148,$J148,K148,$L148,$M148,N148,$O148,$P148,$Q148,$R148,$S148,T148,$U148,$V148,$W148,$X148,$Y148,$Z148,$AA148,AB148,AC148,AD148,$AE148,$AF148,$AG148,AH148,AI148,AJ148,AK148,AL148,AM148,AN148,AO148,AP148,AQ148,AR148,AS148,AT148,AU148,AV148,AW148,AX148,AY148,AZ148,BA148,BB148,BC148,BD148,BE148,BF148,BG148,BH148,BI148,BJ148,BK148,BL148,BM148,BN148,BO148,BP148,BQ148,BR148,BS148,BT148,BU148,BV148,BW148,BX148,BY148,BZ148,CA148,CB148,CC148,CD148,CE148,CF148,CG148,CH148,CI148,CJ148,CK148,CL148,CM148,$CN148,$CO148,CP148,$CQ148,$CR148,CS148,CT148,CU148,CV148,CW148,CX148,CY148,CZ148,DA148,DB148,DC148,DD148,DE148,DF148,DG148,DH148,DI148,DJ148,DK148,DL148,DM148,$DN148,$DO148,$DP148,DR148)&lt;&gt;""</f>
        <v/>
      </c>
      <c r="DT148" s="46">
        <f>IF(AND($DS148,$E$4&lt;&gt;""),
IF(LEFT($E$4,2) = "1.",
IF(D148&lt;&gt;"","El CUNE sólo se envía en operaciones de novedad o ajuste. ",""),
IF(D148="","Debes escribir un CUNE válido para realizar operaciones de novedad o ajuste. ","")),
""
)</f>
        <v/>
      </c>
      <c r="DU148" s="46">
        <f>IF($DS148,
IF(E148="","Debes seleccionar el tipo de documento del empleado. ",
IF(_xlfn.IFNA(VLOOKUP(E148,TIPO_DE_DOCUMENTO,1,FALSE),-1)=-1,"El tipo de documento no es válido (por favor seleccionarlo de la lista). ","")
)
)</f>
        <v/>
      </c>
      <c r="DV148" s="46">
        <f>IF($DS148,
IF(F148="","Debes escribir el número de documento del empleado. ","")
)</f>
        <v/>
      </c>
      <c r="DW148" s="46">
        <f>IF($DS148,
IF(G148="","Debes escribir el primer nombre del empleado. ","")
)</f>
        <v/>
      </c>
      <c r="DY148" s="46">
        <f>IF($DS148,
IF(I148="","Debes escribir el primer apellido del empleado. ","")
)</f>
        <v/>
      </c>
      <c r="DZ148" s="46">
        <f>IF($DS148,
IF(J148="","Debes escribir el segundo apellido del empleado. ","")
)</f>
        <v/>
      </c>
      <c r="EB148" s="46">
        <f>IF($DS148,
IF(L148="","Debes escribir la fecha de ingreso del empleado. ",
IF(ISERR(DATE(YEAR(L148),MONTH(L148),DAY(L148))), "El valor ingresado en fecha de ingreso no tiene un formato válido. ","")
)
)</f>
        <v/>
      </c>
      <c r="EC148" s="46">
        <f>IF($DS148,
IF(M148="","Debes escribir el tiempo laborado. ",
IF( IFERROR(INT(M148),1.1) &lt;&gt; IFERROR(_xlfn.NUMBERVALUE(M148),1), "El valor de los días trabajados debe ser un número entero. ", "")
)
)</f>
        <v/>
      </c>
      <c r="ED148" s="46">
        <f>IF($DS148,
IF( AND(N148&lt;&gt;"", ISERR(DATE(YEAR(N148),MONTH(N148),DAY(N148))) ), "El valor ingresado en fecha de ingreso no tiene un formato válido. ",
IF( AND(N148&lt;&gt;"", $E$6&lt;&gt;"", DATE(YEAR(N148), MONTH(N148), 1) &lt;&gt; IFERROR(DATE(MID($E$6, 1, 4), MID($E$6, 6, 2),1), "1/1/1900") ), "La fecha de retiro debe estar dentro del período liquidado. ", "")
)
)</f>
        <v/>
      </c>
      <c r="EE148" s="46">
        <f>IF($DS148,
IF(O148="","Debes seleccionar el tipo de trabajador. ",
IF(_xlfn.IFNA(VLOOKUP(O148,TIPO_DE_TRABAJADOR,1,FALSE),-1)=-1,"El tipo de trabajador no es válido (por favor seleccionarlo de la lista). ","")
)
)</f>
        <v/>
      </c>
      <c r="EF148" s="46">
        <f>IF($DS148,
IF(P148="","Debes seleccionar si es un trabajador dependiente pensionado por vejez. ",
IF(_xlfn.IFNA(VLOOKUP(P148,SUBTIPO_DE_TRABAJADOR,1,FALSE),-1)=-1,"El tipo de trabajador dependiente pensionado por vejez no es válido (por favor seleccionarlo de la lista). ","")
)
)</f>
        <v/>
      </c>
      <c r="EG148" s="46">
        <f>IF($DS148,
IF(Q148="","Debes seleccionar el tipo de contrato del trabajador. ",
IF(_xlfn.IFNA(VLOOKUP(Q148,TIPO_DE_CONTRATO,1,FALSE),-1)=-1,"El tipo de contrato del trabajador no es válido (por favor seleccionarlo de la lista). ","")
)
)</f>
        <v/>
      </c>
      <c r="EH148" s="46">
        <f>IF($DS148,
IF(R148="","Debes seleccionar si es un salario integral. ",
IF(_xlfn.IFNA(VLOOKUP(R148,SI_NO,1,FALSE),-1)=-1,"Valor no válido para salario integral (por favor seleccionarlo de la lista). ","")
)
)</f>
        <v/>
      </c>
      <c r="EI148" s="46">
        <f>IF($DS148,
IF(S148="","Debes seleccionar si el trabajador realiza actividades de riesgo. ",
IF(_xlfn.IFNA(VLOOKUP(S148,SI_NO,1,FALSE),-1)=-1,"Valor no válido para actividad de alto riesgo (por favor seleccionarlo de la lista). ","")
)
)</f>
        <v/>
      </c>
      <c r="EK148" s="46">
        <f>IF($DS148,
IF(U148="","Debes escribir el código del municipio de residencia del trabajador. ",
IF(_xlfn.IFNA(VLOOKUP(U148,MUNICIPIO,1,FALSE),-1)=-1,"El municipio de residencia del trabajador es inválido (por favor seleccionarlo de la lista). ","")
)
)</f>
        <v/>
      </c>
      <c r="EL148" s="46">
        <f>IF($DS148,
IF(V148="","Debes escribir el la dirección de residendia del trabajador. ","")
)</f>
        <v/>
      </c>
      <c r="EM148" s="46">
        <f>IF($DS148,
IF(W148="","Debes escribir la fecha de inicio de la liquidación. ",
IF(ISERR(DATE(YEAR(W148),MONTH(W148),DAY(W148))),"El valor ingresado en fecha de inicio de liquidación no tiene un formato válido. ",
IF( AND($E$6&lt;&gt;"", DATE(YEAR(W148), MONTH(W148), 1) &lt;&gt; IFERROR(DATE(MID($E$6, 1, 4), MID($E$6, 6, 2),1), "1/1/1900") ), "La fecha de inicio de la liquidación debe estar dentro del período liquidado. ", "")
)
)
)</f>
        <v/>
      </c>
      <c r="EN148" s="46">
        <f>IF($DS148,
IF(X148="","Debes escribir la fecha de fin de la liquidación. ",
IF(ISERR(DATE(YEAR(X148),MONTH(X148),DAY(X148))),"El valor ingresado en fecha de fin de liquidación no tiene un formato válido. ",
IF( AND($E$6&lt;&gt;"", DATE(YEAR(X148), MONTH(X148), 1) &lt;&gt; IFERROR(DATE(MID($E$6, 1, 4), MID($E$6, 6, 2),1), "1/1/1900") ), "La fecha de fin de la liquidación debe estar dentro del período liquidado. ", "")
)
)
)</f>
        <v/>
      </c>
      <c r="EO148" s="46">
        <f>IF($DS148,
IF(Y148="","Debes escribir la frecuencia de pago del trabajador. ",
IF(_xlfn.IFNA(VLOOKUP(Y148,PERÍODO_DE_NÓMINA,1,FALSE),-1)=-1,"La frecuencia de pago es inválida (por favor seleccionarlo de la lista). ","")
)
)</f>
        <v/>
      </c>
      <c r="EP148" s="46">
        <f>IF($DS148,
IF(Z148="","Debes escribir la fecha de pago. ",
IF(ISERR(DATE(YEAR(Z148),MONTH(Z148),DAY(Z148))), "El valor ingresado en fecha de pago no tiene un formato válido. ","")
)
)</f>
        <v/>
      </c>
      <c r="EQ148" s="46">
        <f>IF($DS148,
IF(AA148="","Debes escribir el medio de pago. ",
IF(_xlfn.IFNA(VLOOKUP(AA148,MEDIOS_DE_PAGO,1,FALSE),-1)=-1,"El medio de pago es inválido (por favor seleccionarlo de la lista). ","")
)
)</f>
        <v/>
      </c>
      <c r="ER148" s="46">
        <f>OR(AA148='Tablas '!$T$4,AA148='Tablas '!$T$7,AA148='Tablas '!$T$8,AA148='Tablas '!$T$11)</f>
        <v/>
      </c>
      <c r="ES148" s="46">
        <f>IF(AND($DS148,ER148),
IF(AB148="","Debes escribir la entidad bancaria. ",""),
""
)</f>
        <v/>
      </c>
      <c r="ET148" s="46">
        <f>IF(AND($DS148,ER148),
IF(AC148="","Debes escribir el tipo de cuenta bancaria. ",
IF(_xlfn.IFNA(VLOOKUP(AC148,TIPO_DE_CUENTA,1,FALSE),-1)=-1,"El tipo de cuenta bancaria es inválida (por favor seleccionarlo de la lista). ","")
),
""
)</f>
        <v/>
      </c>
      <c r="EU148" s="46">
        <f>IF(AND($DS148,ER148),
IF(AD148="","Debes escribir el número de cuenta bancaria. ",""),
""
)</f>
        <v/>
      </c>
      <c r="EV148" s="46">
        <f>IF($DS148,
IF(AE148="","Debes escribir el valor del sueldo básico. ",
IF( ISERR(_xlfn.NUMBERVALUE(AE148)), "El valor del sueldo básico debe ser un número válido. ", "")
)
)</f>
        <v/>
      </c>
      <c r="EW148" s="46">
        <f>IF($DS148,
IF(AF148="","Debes escribir el número de días trabajados. ",
IF( IFERROR(INT(AF148),1.1) &lt;&gt; IFERROR(_xlfn.NUMBERVALUE(AF148),1), "La cantidad de días trabajados debe ser un número entero. ", "")
)
)</f>
        <v/>
      </c>
      <c r="EX148" s="46">
        <f>IF($DS148,
IF(AG148="","Debes escribir el valor del sueldo trabajado. ",
IF( ISERR(_xlfn.NUMBERVALUE(AG148)), "El valor del sueldo trabajado debe ser un número válido. ", "")
)
)</f>
        <v/>
      </c>
      <c r="EY148" s="46">
        <f>IF($DS148,
IF( AND(AH148&lt;&gt;"", ISERR(_xlfn.NUMBERVALUE(AH148))), "El valor del auxilio de transporte debe ser un número válido. ", "")
)</f>
        <v/>
      </c>
      <c r="EZ148" s="46">
        <f>IF($DS148,
IF( AND(AI148&lt;&gt;"", ISERR(_xlfn.NUMBERVALUE(AI148))), "El valor de viáticos salariales debe ser un número válido. ", "")
)</f>
        <v/>
      </c>
      <c r="FA148" s="46">
        <f>IF($DS148,
IF( AND(AJ148&lt;&gt;"", ISERR(_xlfn.NUMBERVALUE(AJ148))), "El valor de viáticos NO salariales debe ser un número válido. ", "")
)</f>
        <v/>
      </c>
      <c r="FB148" s="46">
        <f>CONCATENATE(AK148,AL148)&lt;&gt;""</f>
        <v/>
      </c>
      <c r="FC148" s="46">
        <f>IF(AND($DS148,FB148),
IF(AK148="","Debes escribir el número de horas extras diurnas. ",
IF( IFERROR(INT(AK148),1.1) &lt;&gt; IFERROR(_xlfn.NUMBERVALUE(AK148),1), "La cantidad de horas extras diurnas debe ser un número entero. ", "")
),
""
)</f>
        <v/>
      </c>
      <c r="FD148" s="46">
        <f>IF(AND($DS148,FB148),
IF(AL148="","Debes escribir el valor de las horas extras diurnas. ",
IF( ISERR(_xlfn.NUMBERVALUE(AL148)), "El valor de las horas extras duirnas debe ser un número válido. ", "")
),
""
)</f>
        <v/>
      </c>
      <c r="FE148" s="46">
        <f>CONCATENATE(AM148,AN148)&lt;&gt;""</f>
        <v/>
      </c>
      <c r="FF148" s="46">
        <f>IF(AND($DS148,FE148),
IF(AM148="","Debes escribir el número de horas extras nocturnas. ",
IF( IFERROR(INT(AM148),1.1) &lt;&gt; IFERROR(_xlfn.NUMBERVALUE(AM148),1), "La cantidad de horas extras nocturnas debe ser un número entero. ", "")
),
""
)</f>
        <v/>
      </c>
      <c r="FG148" s="46">
        <f>IF(AND($DS148,FE148),
IF(AN148="","Debes escribir el valor de las horas extras nocturnas. ",
IF( ISERR(_xlfn.NUMBERVALUE(AN148)), "El valor de las horas extras nocturnas debe ser un número válido. ", "")
),
""
)</f>
        <v/>
      </c>
      <c r="FH148" s="46">
        <f>CONCATENATE(AO148,AP148)&lt;&gt;""</f>
        <v/>
      </c>
      <c r="FI148" s="46">
        <f>IF(AND($DS148,FH148),
IF(AO148="","Debes escribir el número de horas extras diurnas dominicales y festivas. ",
IF( IFERROR(INT(AO148),1.1) &lt;&gt; IFERROR(_xlfn.NUMBERVALUE(AO148),1), "La cantidad de horas extras diurnas dominicales y festivas debe ser un número entero. ", "")
),
""
)</f>
        <v/>
      </c>
      <c r="FJ148" s="46">
        <f>IF(AND($DS148,FH148),
IF(AP148="","Debes escribir el valor de las horas extras diurnas dominicales y festivas. ",
IF( ISERR(_xlfn.NUMBERVALUE(AP148)), "El valor de las horas extras diurnas dominicales y festivas debe ser un número válido. ", "")
),
""
)</f>
        <v/>
      </c>
      <c r="FK148" s="46">
        <f>CONCATENATE(AQ148,AR148)&lt;&gt;""</f>
        <v/>
      </c>
      <c r="FL148" s="46">
        <f>IF(AND($DS148,FK148),
IF(AQ148="","Debes escribir el número de horas extras nocturnas dominicales y festivas. ",
IF( IFERROR(INT(AQ148),1.1) &lt;&gt; IFERROR(_xlfn.NUMBERVALUE(AQ148),1), "La cantidad de horas extras nocturnas dominicales y festivas debe ser un número entero. ", "")
),
""
)</f>
        <v/>
      </c>
      <c r="FM148" s="46">
        <f>IF(AND($DS148,FK148),
IF(AR148="","Debes escribir el valor de las horas extras nocturnas dominicales y festivas. ",
IF( ISERR(_xlfn.NUMBERVALUE(AR148)), "El valor de las horas extras nocturnas dominicales y festivas debe ser un número válido. ", "")
),
""
)</f>
        <v/>
      </c>
      <c r="FN148" s="46">
        <f>CONCATENATE(AS148,AT148)&lt;&gt;""</f>
        <v/>
      </c>
      <c r="FO148" s="46">
        <f>IF(AND($DS148,FN148),
IF(AS148="","Debes escribir el número de horas recargo nocturno. ",
IF( IFERROR(INT(AS148),1.1) &lt;&gt; IFERROR(_xlfn.NUMBERVALUE(AS148),1), "La cantidad de horas recargo nocturno debe ser un número entero. ", "")
),
""
)</f>
        <v/>
      </c>
      <c r="FP148" s="46">
        <f>IF(AND($DS148,FN148),
IF(AT148="","Debes escribir el valor de las horas recargo nocturno. ",
IF( ISERR(_xlfn.NUMBERVALUE(AT148)), "El valor de las horas recargo nocturno debe ser un número válido. ", "")
),
""
)</f>
        <v/>
      </c>
      <c r="FQ148" s="46">
        <f>CONCATENATE(AU148,AV148)&lt;&gt;""</f>
        <v/>
      </c>
      <c r="FR148" s="46">
        <f>IF(AND($DS148,FQ148),
IF(AU148="","Debes escribir el número de horas recargo diurno dominical y festivo. ",
IF( IFERROR(INT(AU148),1.1) &lt;&gt; IFERROR(_xlfn.NUMBERVALUE(AU148),1), "La cantidad de horas recargo diurno dominical y festivo debe ser un número entero. ", "")
),
""
)</f>
        <v/>
      </c>
      <c r="FS148" s="46">
        <f>IF(AND($DS148,FQ148),
IF(AV148="","Debes escribir el valor de las horas recargo diurno dominical y festivo. ",
IF( ISERR(_xlfn.NUMBERVALUE(AV148)), "El valor de las horas recargo diurno dominical y festivo debe ser un número válido. ", "")
),
""
)</f>
        <v/>
      </c>
      <c r="FT148" s="46">
        <f>CONCATENATE(AW148,AX148)&lt;&gt;""</f>
        <v/>
      </c>
      <c r="FU148" s="46">
        <f>IF(AND($DS148,FT148),
IF(AW148="","Debes escribir el número de horas recargo nocturno dominical y festivo. ",
IF( IFERROR(INT(AW148),1.1) &lt;&gt; IFERROR(_xlfn.NUMBERVALUE(AW148),1), "La cantidad de horas recargo nocturno dominical y festivo debe ser un número entero. ", "")
),
""
)</f>
        <v/>
      </c>
      <c r="FV148" s="46">
        <f>IF(AND($DS148,FT148),
IF(AX148="","Debes escribir el valor de las horas recargo nocturno dominical y festivo. ",
IF( ISERR(_xlfn.NUMBERVALUE(AX148)), "El valor de las horas recargo nocturno dominical y festivo debe ser un número válido. ", "")
),
""
)</f>
        <v/>
      </c>
      <c r="FW148" s="46">
        <f>CONCATENATE(AY148,AZ148)&lt;&gt;""</f>
        <v/>
      </c>
      <c r="FX148" s="46">
        <f>IF(AND($DS148,FW148),
IF(AY148="","Debes escribir el número de días de vacaciones comunes. ",
IF( IFERROR(INT(AY148),1.1) &lt;&gt; IFERROR(_xlfn.NUMBERVALUE(AY148),1), "La cantidad de días de vacaciones comunes debe ser un número entero. ", "")
),
""
)</f>
        <v/>
      </c>
      <c r="FY148" s="46">
        <f>IF(AND($DS148,FW148),
IF(AZ148="","Debes escribir el valor de las vacaciones comunes. ",
IF( ISERR(_xlfn.NUMBERVALUE(AZ148)), "El valor de las vacaciones comunes debe ser un número válido. ", "")
),
""
)</f>
        <v/>
      </c>
      <c r="FZ148" s="46">
        <f>CONCATENATE(BA148,BB148)&lt;&gt;""</f>
        <v/>
      </c>
      <c r="GA148" s="46">
        <f>IF(AND($DS148,FZ148),
IF(BA148="","Debes escribir el número de días de vacaciones compensadas. ",
IF( IFERROR(INT(BA148),1.1) &lt;&gt; IFERROR(_xlfn.NUMBERVALUE(BA148),1), "La cantidad de días de vacaciones compensadas debe ser un número entero. ", "")
),
""
)</f>
        <v/>
      </c>
      <c r="GB148" s="46">
        <f>IF(AND($DS148,FZ148),
IF(BB148="","Debes escribir el valor de las vacaciones compensadas. ",
IF( ISERR(_xlfn.NUMBERVALUE(BB148)), "El valor de las vacaciones compensadas debe ser un número válido. ", "")
),
""
)</f>
        <v/>
      </c>
      <c r="GC148" s="46">
        <f>CONCATENATE(BC148,BD148)&lt;&gt;""</f>
        <v/>
      </c>
      <c r="GD148" s="46">
        <f>IF(AND($DS148,GC148),
IF(BC148="","Debes escribir el número de días de prima salarial. ",
IF( IFERROR(INT(BC148),1.1) &lt;&gt; IFERROR(_xlfn.NUMBERVALUE(BC148),1), "La cantidad de días de prima salarial debe ser un número entero. ", "")
),
""
)</f>
        <v/>
      </c>
      <c r="GE148" s="46">
        <f>IF(AND($DS148,GC148),
IF(BD148="","Debes escribir el valor de los días de prima salarial. ",
IF( ISERR(_xlfn.NUMBERVALUE(BD148)), "El valor de los días de prima salarial debe ser un número válido. ", "")
),
""
)</f>
        <v/>
      </c>
      <c r="GF148" s="46">
        <f>IF($DS148,
IF( AND(BE148&lt;&gt;"", ISERR(_xlfn.NUMBERVALUE(BE148))), "El valor de la prima NO saliarial debe ser un número válido. ", "")
)</f>
        <v/>
      </c>
      <c r="GG148" s="46">
        <f>CONCATENATE(BF148,BG148,BH148)&lt;&gt;""</f>
        <v/>
      </c>
      <c r="GH148" s="46">
        <f>IF(AND($DS148,GG148),
IF(BF148="","Debes escribir el valor de las cesantías. ",
IF( ISERR(_xlfn.NUMBERVALUE(BF148)), "El valor de las cesantías debe ser un número válido. ", "")
),
""
)</f>
        <v/>
      </c>
      <c r="GI148" s="46">
        <f>IF(AND($DS148,GG148),
IF(BG148="","Debes escribir el % de cesantías. ",
IF( ISERR(_xlfn.NUMBERVALUE(BG148)), "El % de cesantías debe ser un número válido. ", "")
),
""
)</f>
        <v/>
      </c>
      <c r="GJ148" s="46">
        <f>IF(AND($DS148,GG148),
IF(BH148="","Debes escribir el valor de intereses de cesantías. ",
IF( ISERR(_xlfn.NUMBERVALUE(BH148)), "El valor de intereses de cesantías debe ser un número válido. ", "")
),
""
)</f>
        <v/>
      </c>
      <c r="GK148" s="46">
        <f>CONCATENATE(BI148,BJ148,BK148)&lt;&gt;""</f>
        <v/>
      </c>
      <c r="GL148" s="46">
        <f>IF(AND($DS148,GK148),
IF(BI148="","Debes escribir el número de días de incapacidad. ",
IF( IFERROR(INT(BI148),1.1) &lt;&gt; IFERROR(_xlfn.NUMBERVALUE(BI148),1), "La cantidad de días de incapacidad debe ser un número entero. ", "")
),
""
)</f>
        <v/>
      </c>
      <c r="GM148" s="46">
        <f>IF(AND($DS148,GK148),
IF(BJ148="","Debes escribir el tipo de incapacidad. ",
IF(_xlfn.IFNA(VLOOKUP(BJ148,TIPO_DE_INCAPACIDAD,1,FALSE),-1)=-1,"El tipo de incapacidad es inválida (por favor seleccionarlo de la lista). ","")
),
""
)</f>
        <v/>
      </c>
      <c r="GN148" s="46">
        <f>IF(AND($DS148,GK148),
IF(BK148="","Debes escribir el valor de la incapacidad. ",
IF( ISERR(_xlfn.NUMBERVALUE(BK148)), "El valor de la incapacidad debe ser un número válido. ", "")
),
""
)</f>
        <v/>
      </c>
      <c r="GO148" s="46">
        <f>CONCATENATE(BL148,BM148)&lt;&gt;""</f>
        <v/>
      </c>
      <c r="GP148" s="46">
        <f>IF(AND($DS148,GO148),
IF(BL148="","Debes escribir el número de días de licencia de maternidad o paternidad. ",
IF( IFERROR(INT(BL148),1.1) &lt;&gt; IFERROR(_xlfn.NUMBERVALUE(BL148),1), "La cantidad de días de licencia de maternidad o paternidad debe ser un número entero. ", "")
),
""
)</f>
        <v/>
      </c>
      <c r="GQ148" s="46">
        <f>IF(AND($DS148,GO148),
IF(BM148="","Debes escribir el valor de la licencia de maternidad o paternidad. ",
IF( ISERR(_xlfn.NUMBERVALUE(BM148)), "El valor de la licencia de maternidad o paternidad debe ser un número válido. ", "")
),
""
)</f>
        <v/>
      </c>
      <c r="GR148" s="46">
        <f>CONCATENATE(BN148,BO148)&lt;&gt;""</f>
        <v/>
      </c>
      <c r="GS148" s="46">
        <f>IF(AND($DS148,GR148),
IF(BN148="","Debes escribir el número de días de licencia remunerada. ",
IF( IFERROR(INT(BN148),1.1) &lt;&gt; IFERROR(_xlfn.NUMBERVALUE(BN148),1), "La cantidad de días de licencia remunerada debe ser un número entero. ", "")
),
""
)</f>
        <v/>
      </c>
      <c r="GT148" s="46">
        <f>IF(AND($DS148,GR148),
IF(BO148="","Debes escribir el valor de la licencia remunerada. ",
IF( ISERR(_xlfn.NUMBERVALUE(BO148)), "El valor de la licencia remunerada debe ser un número válido. ", "")
),
""
)</f>
        <v/>
      </c>
      <c r="GU148" s="46">
        <f>IF($DS148,
IF( AND(BP148&lt;&gt;"", ISERR(_xlfn.NUMBERVALUE(BP148))), "El valor de la licencia NO remunerada debe ser un número válido. ", "")
)</f>
        <v/>
      </c>
      <c r="GV148" s="46">
        <f>IF($DS148,
IF( AND(BQ148&lt;&gt;"", ISERR(_xlfn.NUMBERVALUE(BQ148))), "El valor de auxilios salariales debe ser un número válido. ", "")
)</f>
        <v/>
      </c>
      <c r="GW148" s="46">
        <f>IF($DS148,
IF( AND(BR148&lt;&gt;"", ISERR(_xlfn.NUMBERVALUE(BR148))), "El valor de auxilios NO salariales debe ser un número válido. ", "")
)</f>
        <v/>
      </c>
      <c r="GX148" s="46">
        <f>IF($DS148,
IF( AND(BS148&lt;&gt;"", ISERR(_xlfn.NUMBERVALUE(BS148))), "El valor de bonos salariales debe ser un número válido. ", "")
)</f>
        <v/>
      </c>
      <c r="GY148" s="46">
        <f>IF($DS148,
IF( AND(BT148&lt;&gt;"", ISERR(_xlfn.NUMBERVALUE(BT148))), "El valor de bonos NO salariales debe ser un número válido. ", "")
)</f>
        <v/>
      </c>
      <c r="GZ148" s="46">
        <f>IF($DS148,
IF( AND(BU148&lt;&gt;"", ISERR(_xlfn.NUMBERVALUE(BU148))), "El valor de bonos salariales de alimentación debe ser un número válido. ", "")
)</f>
        <v/>
      </c>
      <c r="HA148" s="46">
        <f>IF($DS148,
IF( AND(BV148&lt;&gt;"", ISERR(_xlfn.NUMBERVALUE(BV148))), "El valor de bonos NO salariales de alimentación debe ser un número válido. ", "")
)</f>
        <v/>
      </c>
      <c r="HB148" s="46">
        <f>IF($DS148,
IF( AND(BW148&lt;&gt;"", ISERR(_xlfn.NUMBERVALUE(BW148))), "El valor de bonificaciones salariales debe ser un número válido. ", "")
)</f>
        <v/>
      </c>
      <c r="HC148" s="46">
        <f>IF($DS148,
IF( AND(BX148&lt;&gt;"", ISERR(_xlfn.NUMBERVALUE(BX148))), "El valor de bonificaciones NO salariales debe ser un número válido. ", "")
)</f>
        <v/>
      </c>
      <c r="HD148" s="46">
        <f>IF($DS148,
IF( AND(BY148&lt;&gt;"", ISERR(_xlfn.NUMBERVALUE(BY148))), "El valor de compensaciones ordinarias debe ser un número válido. ", "")
)</f>
        <v/>
      </c>
      <c r="HE148" s="46">
        <f>IF($DS148,
IF( AND(BZ148&lt;&gt;"", ISERR(_xlfn.NUMBERVALUE(BZ148))), "El valor de compensaciones extraordinarias debe ser un número válido. ", "")
)</f>
        <v/>
      </c>
      <c r="HF148" s="46">
        <f>IF($DS148,
IF( AND(CA148&lt;&gt;"", ISERR(_xlfn.NUMBERVALUE(CA148))), "El valor de comisiones debe ser un número válido. ", "")
)</f>
        <v/>
      </c>
      <c r="HG148" s="46">
        <f>IF($DS148,
IF( AND(CB148&lt;&gt;"", ISERR(_xlfn.NUMBERVALUE(CB148))), "El valor de ausencia por huega debe ser un número válido. ", "")
)</f>
        <v/>
      </c>
      <c r="HH148" s="46">
        <f>IF($DS148,
IF( AND(CC148&lt;&gt;"", ISERR(_xlfn.NUMBERVALUE(CC148))), "El valor de anticipos debe ser un número válido. ", "")
)</f>
        <v/>
      </c>
      <c r="HI148" s="46">
        <f>IF($DS148,
IF( AND(CD148&lt;&gt;"", ISERR(_xlfn.NUMBERVALUE(CD148))), "El valor de pagos a terceros debe ser un número válido. ", "")
)</f>
        <v/>
      </c>
      <c r="HJ148" s="46">
        <f>IF($DS148,
IF( AND(CE148&lt;&gt;"", ISERR(_xlfn.NUMBERVALUE(CE148))), "El valor de dotación debe ser un número válido. ", "")
)</f>
        <v/>
      </c>
      <c r="HK148" s="46">
        <f>IF($DS148,
IF( AND(CF148&lt;&gt;"", ISERR(_xlfn.NUMBERVALUE(CF148))), "El valor de apoyo sostenibilidad debe ser un número válido. ", "")
)</f>
        <v/>
      </c>
      <c r="HL148" s="46">
        <f>IF($DS148,
IF( AND(CG148&lt;&gt;"", ISERR(_xlfn.NUMBERVALUE(CG148))), "El valor de teletrabajo debe ser un número válido. ", "")
)</f>
        <v/>
      </c>
      <c r="HM148" s="46">
        <f>IF($DS148,
IF( AND(CH148&lt;&gt;"", ISERR(_xlfn.NUMBERVALUE(CH148))), "El valor de bonificación de retiro debe ser un número válido. ", "")
)</f>
        <v/>
      </c>
      <c r="HN148" s="46">
        <f>IF($DS148,
IF( AND(CI148&lt;&gt;"", ISERR(_xlfn.NUMBERVALUE(CI148))), "El valor de indemnización de retiro debe ser un número válido. ", "")
)</f>
        <v/>
      </c>
      <c r="HO148" s="46">
        <f>IF($DS148,
IF( AND(CJ148&lt;&gt;"", ISERR(_xlfn.NUMBERVALUE(CJ148))), "El valor de reintegros debe ser un número válido. ", "")
)</f>
        <v/>
      </c>
      <c r="HP148" s="46">
        <f>CONCATENATE(CK148,CL148,CM148)&lt;&gt;""</f>
        <v/>
      </c>
      <c r="HQ148" s="46">
        <f>IF(AND($DS148,HP148),
IF(CK148="","Debes escribir la descripción de otro concepto no categorizado. ",""),
""
)</f>
        <v/>
      </c>
      <c r="HR148" s="46">
        <f>IF(AND($DS148,HP148),
IF(CONCATENATE(CL148,CM148)="","Debes escribir al menos un valor de concepto no categorizado (salarial o no salarial). ",
IF(ISERR(_xlfn.NUMBERVALUE(CL148)),"El valor salarial concepto no categorizado debe ser un número válido. ","")
),
""
)</f>
        <v/>
      </c>
      <c r="HS148" s="46">
        <f>IF(AND($DS148,HP148),
IF(CONCATENATE(CL148,CM148)="","Debes escribir al menos un valor de concepto no categorizado (salarial o no salarial). ",
IF(ISERR(_xlfn.NUMBERVALUE(CM148)),"El valor NO salarial concepto no categorizado debe ser un número válido. ","")
),
""
)</f>
        <v/>
      </c>
      <c r="HT148" s="46">
        <f>IF($DS148,
IF(CN148="","Debes escribir el porcentaje del aporte a salud. ",
IF( ISERR(_xlfn.NUMBERVALUE(CN148)), "El valor del porcentaje del aporte a salud debe ser un número válido. ", "")
)
)</f>
        <v/>
      </c>
      <c r="HU148" s="46">
        <f>IF($DS148,
IF(CO148="","Debes escribir el valor del aporte a salud. ",
IF( ISERR(_xlfn.NUMBERVALUE(CO148)), "El valor del aporte a salud debe ser un número válido. ", "")
)
)</f>
        <v/>
      </c>
      <c r="HV148" s="46">
        <f>IF($DS148,
IF( AND(CP148&lt;&gt;"", ISERR(_xlfn.NUMBERVALUE(CP148))), "El valor plan complementario debe ser un número válido. ", "")
)</f>
        <v/>
      </c>
      <c r="HW148" s="46">
        <f>IF($DS148,
IF(CQ148="","Debes escribir el porcentaje del aporte a pensión. ",
IF( ISERR(_xlfn.NUMBERVALUE(CQ148)), "El valor del porcentaje del aporte a pensión debe ser un número válido. ", "")
)
)</f>
        <v/>
      </c>
      <c r="HX148" s="46">
        <f>IF($DS148,
IF(CR148="","Debes escribir el valor del aporte a pensión. ",
IF( ISERR(_xlfn.NUMBERVALUE(CR148)), "El valor del aporte a salud debe ser un número válido. ", "")
)
)</f>
        <v/>
      </c>
      <c r="HY148" s="46">
        <f>IF($DS148,
IF( AND(CS148&lt;&gt;"", ISERR(_xlfn.NUMBERVALUE(CS148))), "El valor pensión voluntaria debe ser un número válido. ", "")
)</f>
        <v/>
      </c>
      <c r="HZ148" s="46">
        <f>CONCATENATE(CT148,CU148,CV148,CW148)&lt;&gt;""</f>
        <v/>
      </c>
      <c r="IA148" s="46">
        <f>IF(AND($DS148,HZ148),
IF(CT148="","Debes escribir el % del fondo de seguridad pensional. ",
IF( ISERR(_xlfn.NUMBERVALUE(CT148)), "El % del fondo de seguridad debe ser un número válido. ", "")
),
""
)</f>
        <v/>
      </c>
      <c r="IB148" s="46">
        <f>IF(AND($DS148,HZ148),
IF(CU148="","Debes escribir el valor del aporte al fondo de solidaridad pensional. ",
IF( ISERR(_xlfn.NUMBERVALUE(CU148)), "El valor del aporte al fondo de solidaridad pensional debe ser un número válido. ", "")
),
""
)</f>
        <v/>
      </c>
      <c r="IC148" s="46">
        <f>IF(AND($DS148,HZ148),
IF(CV148="","Debes escribir el % del fondo de subsistencia. ",
IF( ISERR(_xlfn.NUMBERVALUE(CV148)), "El % del fondo de subsistencia debe ser un número válido. ", "")
),
""
)</f>
        <v/>
      </c>
      <c r="ID148" s="46">
        <f>IF(AND($DS148,HZ148),
IF(CW148="","Debes escribir el valor del fondo de subsistencia. ",
IF( ISERR(_xlfn.NUMBERVALUE(CW148)), "El valor del fondo de subsistencia debe ser un número válido. ", "")
),
""
)</f>
        <v/>
      </c>
      <c r="IE148" s="46">
        <f>CONCATENATE(CX148,CY148)&lt;&gt;""</f>
        <v/>
      </c>
      <c r="IF148" s="46">
        <f>IF(AND($DS148,IE148),
IF(CX148="","Debes escribir el % de sindicato. ",
IF( ISERR(_xlfn.NUMBERVALUE(CX148)), "El % de sindicato debe ser un número válido. ", "")
),
""
)</f>
        <v/>
      </c>
      <c r="IG148" s="46">
        <f>IF(AND($DS148,IE148),
IF(CY148="","Debes escribir el valor del sindicato. ",
IF( ISERR(_xlfn.NUMBERVALUE(CY148)), "El valor del sindicato debe ser un número válido. ", "")
),
""
)</f>
        <v/>
      </c>
      <c r="IH148" s="46">
        <f>IF($DS148,
IF( AND(CZ148&lt;&gt;"", ISERR(_xlfn.NUMBERVALUE(CZ148))), "El valor de sanción pública debe ser un número válido. ", "")
)</f>
        <v/>
      </c>
      <c r="II148" s="46">
        <f>IF($DS148,
IF( AND(DA148&lt;&gt;"", ISERR(_xlfn.NUMBERVALUE(DA148))), "El valor de sanción privada debe ser un número válido. ", "")
)</f>
        <v/>
      </c>
      <c r="IJ148" s="46">
        <f>CONCATENATE(DB148,DC148)&lt;&gt;""</f>
        <v/>
      </c>
      <c r="IK148" s="46">
        <f>IF(AND($DS148,IJ148),
IF(DB148="","Debes escribir la descripción de libranza. ",""),
""
)</f>
        <v/>
      </c>
      <c r="IL148" s="46">
        <f>IF(AND($DS148,IJ148),
IF(DC148="","Debes escribir la cuota libranza. ",
IF(ISERR(_xlfn.NUMBERVALUE(DC148)),"El valor de la cuota libranza debe ser un número válido. ","")
),
""
)</f>
        <v/>
      </c>
      <c r="IM148" s="46">
        <f>IF($DS148,
IF( AND(DD148&lt;&gt;"", ISERR(_xlfn.NUMBERVALUE(DD148))), "El valor de pagos a terceros debe ser un número válido. ", "")
)</f>
        <v/>
      </c>
      <c r="IN148" s="46">
        <f>IF($DS148,
IF( AND(DE148&lt;&gt;"", ISERR(_xlfn.NUMBERVALUE(DE148))), "El valor de anticipos debe ser un número válido. ", "")
)</f>
        <v/>
      </c>
      <c r="IO148" s="46">
        <f>IF($DS148,
IF( AND(DF148&lt;&gt;"", ISERR(_xlfn.NUMBERVALUE(DF148))), "El valor de AFC debe ser un número válido. ", "")
)</f>
        <v/>
      </c>
      <c r="IP148" s="46">
        <f>IF($DS148,
IF( AND(DG148&lt;&gt;"", ISERR(_xlfn.NUMBERVALUE(DG148))), "El valor de rete-fuente debe ser un número válido. ", "")
)</f>
        <v/>
      </c>
      <c r="IQ148" s="46">
        <f>IF($DS148,
IF( AND(DH148&lt;&gt;"", ISERR(_xlfn.NUMBERVALUE(DH148))), "El valor de cooperativa de trabajo debe ser un número válido. ", "")
)</f>
        <v/>
      </c>
      <c r="IR148" s="46">
        <f>IF($DS148,
IF( AND(DI148&lt;&gt;"", ISERR(_xlfn.NUMBERVALUE(DI148))), "El valor de embargo fiscal debe ser un número válido. ", "")
)</f>
        <v/>
      </c>
      <c r="IS148" s="46">
        <f>IF($DS148,
IF( AND(DJ148&lt;&gt;"", ISERR(_xlfn.NUMBERVALUE(DJ148))), "El valor de educación debe ser un número válido. ", "")
)</f>
        <v/>
      </c>
      <c r="IT148" s="46">
        <f>IF($DS148,
IF( AND(DK148&lt;&gt;"", ISERR(_xlfn.NUMBERVALUE(DK148))), "El valor de reintegro debe ser un número válido. ", "")
)</f>
        <v/>
      </c>
      <c r="IU148" s="46">
        <f>IF($DS148,
IF( AND(DL148&lt;&gt;"", ISERR(_xlfn.NUMBERVALUE(DL148))), "El valor de deuda debe ser un número válido. ", "")
)</f>
        <v/>
      </c>
      <c r="IV148" s="46">
        <f>IF($DS148,
IF( AND(DM148&lt;&gt;"", ISERR(_xlfn.NUMBERVALUE(DM148))), "El valor de otras deducciones debe ser un número válido. ", "")
)</f>
        <v/>
      </c>
      <c r="IW148" s="46">
        <f>IF($DS148,
IF(DN148="","Debes escribir el valor de los devengos totales. ",
IF( ISERR(_xlfn.NUMBERVALUE(DN148)), "El valor de los devengos totales debe ser un número válido. ", "")
)
)</f>
        <v/>
      </c>
      <c r="IX148" s="46">
        <f>IF($DS148,
IF(DO148="","Debes escribir el valor de las deducciones totales. ",
IF( ISERR(_xlfn.NUMBERVALUE(DO148)), "El valor de las deducciones totales debe ser un número válido. ", "")
)
)</f>
        <v/>
      </c>
      <c r="IY148" s="46">
        <f>IF($DS148,
IF(DP148="","Debes escribir el valor del salario total. ",
IF( ISERR(_xlfn.NUMBERVALUE(DP148)), "El valor del salario total debe ser un número válido. ", "")
)
)</f>
        <v/>
      </c>
    </row>
    <row r="149">
      <c r="B149" s="48" t="n">
        <v>137</v>
      </c>
      <c r="C149" s="61">
        <f>IF(AND(DS149,DP149&lt;&gt;""),
IF(DQ149="","OK","Error"),
""
)</f>
        <v/>
      </c>
      <c r="D149" s="53" t="n"/>
      <c r="E149" s="52" t="n"/>
      <c r="F149" s="112" t="n"/>
      <c r="G149" s="52" t="n"/>
      <c r="H149" s="53" t="n"/>
      <c r="I149" s="52" t="n"/>
      <c r="J149" s="52" t="n"/>
      <c r="K149" s="53" t="n"/>
      <c r="L149" s="55" t="n"/>
      <c r="M149" s="108" t="n"/>
      <c r="N149" s="56" t="n"/>
      <c r="O149" s="52" t="n"/>
      <c r="P149" s="52" t="n"/>
      <c r="Q149" s="52" t="n"/>
      <c r="R149" s="52" t="n"/>
      <c r="S149" s="52" t="n"/>
      <c r="T149" s="53" t="n"/>
      <c r="U149" s="52" t="n"/>
      <c r="V149" s="52" t="n"/>
      <c r="W149" s="55" t="n"/>
      <c r="X149" s="55" t="n"/>
      <c r="Y149" s="52" t="n"/>
      <c r="Z149" s="55" t="n"/>
      <c r="AA149" s="52" t="n"/>
      <c r="AB149" s="53" t="n"/>
      <c r="AC149" s="53" t="n"/>
      <c r="AD149" s="53" t="n"/>
      <c r="AE149" s="177" t="n"/>
      <c r="AF149" s="113" t="n"/>
      <c r="AG149" s="177" t="n"/>
      <c r="AH149" s="178" t="n"/>
      <c r="AI149" s="178" t="n"/>
      <c r="AJ149" s="178" t="n"/>
      <c r="AK149" s="114" t="n"/>
      <c r="AL149" s="178" t="n"/>
      <c r="AM149" s="114" t="n"/>
      <c r="AN149" s="178" t="n"/>
      <c r="AO149" s="114" t="n"/>
      <c r="AP149" s="178" t="n"/>
      <c r="AQ149" s="114" t="n"/>
      <c r="AR149" s="178" t="n"/>
      <c r="AS149" s="114" t="n"/>
      <c r="AT149" s="178" t="n"/>
      <c r="AU149" s="114" t="n"/>
      <c r="AV149" s="178" t="n"/>
      <c r="AW149" s="114" t="n"/>
      <c r="AX149" s="178" t="n"/>
      <c r="AY149" s="114" t="n"/>
      <c r="AZ149" s="178" t="n"/>
      <c r="BA149" s="114" t="n"/>
      <c r="BB149" s="178" t="n"/>
      <c r="BC149" s="114" t="n"/>
      <c r="BD149" s="178" t="n"/>
      <c r="BE149" s="178" t="n"/>
      <c r="BF149" s="178" t="n"/>
      <c r="BG149" s="59" t="n"/>
      <c r="BH149" s="178" t="n"/>
      <c r="BI149" s="114" t="n"/>
      <c r="BJ149" s="53" t="n"/>
      <c r="BK149" s="178" t="n"/>
      <c r="BL149" s="114" t="n"/>
      <c r="BM149" s="178" t="n"/>
      <c r="BN149" s="114" t="n"/>
      <c r="BO149" s="178" t="n"/>
      <c r="BP149" s="178" t="n"/>
      <c r="BQ149" s="178" t="n"/>
      <c r="BR149" s="178" t="n"/>
      <c r="BS149" s="178" t="n"/>
      <c r="BT149" s="178" t="n"/>
      <c r="BU149" s="178" t="n"/>
      <c r="BV149" s="178" t="n"/>
      <c r="BW149" s="178" t="n"/>
      <c r="BX149" s="178" t="n"/>
      <c r="BY149" s="178" t="n"/>
      <c r="BZ149" s="178" t="n"/>
      <c r="CA149" s="178" t="n"/>
      <c r="CB149" s="178" t="n"/>
      <c r="CC149" s="178" t="n"/>
      <c r="CD149" s="178" t="n"/>
      <c r="CE149" s="178" t="n"/>
      <c r="CF149" s="178" t="n"/>
      <c r="CG149" s="178" t="n"/>
      <c r="CH149" s="178" t="n"/>
      <c r="CI149" s="178" t="n"/>
      <c r="CJ149" s="178" t="n"/>
      <c r="CK149" s="53" t="n"/>
      <c r="CL149" s="178" t="n"/>
      <c r="CM149" s="178" t="n"/>
      <c r="CN149" s="60" t="n"/>
      <c r="CO149" s="177" t="n"/>
      <c r="CP149" s="178" t="n"/>
      <c r="CQ149" s="60" t="n"/>
      <c r="CR149" s="177" t="n"/>
      <c r="CS149" s="178" t="n"/>
      <c r="CT149" s="59" t="n"/>
      <c r="CU149" s="178" t="n"/>
      <c r="CV149" s="59" t="n"/>
      <c r="CW149" s="178" t="n"/>
      <c r="CX149" s="59" t="n"/>
      <c r="CY149" s="178" t="n"/>
      <c r="CZ149" s="178" t="n"/>
      <c r="DA149" s="178" t="n"/>
      <c r="DB149" s="53" t="n"/>
      <c r="DC149" s="178" t="n"/>
      <c r="DD149" s="178" t="n"/>
      <c r="DE149" s="178" t="n"/>
      <c r="DF149" s="178" t="n"/>
      <c r="DG149" s="178" t="n"/>
      <c r="DH149" s="178" t="n"/>
      <c r="DI149" s="178" t="n"/>
      <c r="DJ149" s="178" t="n"/>
      <c r="DK149" s="178" t="n"/>
      <c r="DL149" s="178" t="n"/>
      <c r="DM149" s="178" t="n"/>
      <c r="DN149" s="177" t="n"/>
      <c r="DO149" s="177" t="n"/>
      <c r="DP149" s="177" t="n"/>
      <c r="DQ149" s="76">
        <f>IF(AND(DS149,DP149&lt;&gt;""),
CONCATENATE(DT149,DU149,DV149,DW149,DX149,DY149,DZ149,EA149,EB149,EC149,ED149,EE149,EF149,EG149,EH149,EI149,EJ149,EK149,EL149,EM149,EN149,EO149,EP149,EQ149,ES149,ET149,EU149,EV149,EW149,EX149,EY149,EZ149,FA149,FC149,FD149,FF149,FG149,FI149,FJ149,FL149,FM149,FO149,FP149,FR149,FS149,FU149,FV149,FX149,FY149,GA149,GB149,GD149,GE149,GF149,GH149,GI149,GJ149,GL149,GM149,GN149,GP149,GQ149,GS149,GT149,GU149,GV149,GW149,GX149,GY149,GZ149,HA149,HB149,HC149,HD149,HE149,HF149,HG149,HH149,HI149,HJ149,HK149,HL149,HM149,HN149,HO149,HQ149,HR149,HS149,HT149,HU149,HV149,HW149,HX149,HY149,IA149,IB149,IC149,ID149,IF149,IG149,IH149,II149,IK149,IL149,IM149,IN149,IO149,IP149,IQ149,IR149,IS149,IT149,IU149,IV149,IW149,IX149,IY149,IZ149),
""
)</f>
        <v/>
      </c>
      <c r="DR149" s="53" t="n"/>
      <c r="DS149" s="46">
        <f>CONCATENATE(D149,$E149,$F149,$G149,H149,$I149,$J149,K149,$L149,$M149,N149,$O149,$P149,$Q149,$R149,$S149,T149,$U149,$V149,$W149,$X149,$Y149,$Z149,$AA149,AB149,AC149,AD149,$AE149,$AF149,$AG149,AH149,AI149,AJ149,AK149,AL149,AM149,AN149,AO149,AP149,AQ149,AR149,AS149,AT149,AU149,AV149,AW149,AX149,AY149,AZ149,BA149,BB149,BC149,BD149,BE149,BF149,BG149,BH149,BI149,BJ149,BK149,BL149,BM149,BN149,BO149,BP149,BQ149,BR149,BS149,BT149,BU149,BV149,BW149,BX149,BY149,BZ149,CA149,CB149,CC149,CD149,CE149,CF149,CG149,CH149,CI149,CJ149,CK149,CL149,CM149,$CN149,$CO149,CP149,$CQ149,$CR149,CS149,CT149,CU149,CV149,CW149,CX149,CY149,CZ149,DA149,DB149,DC149,DD149,DE149,DF149,DG149,DH149,DI149,DJ149,DK149,DL149,DM149,$DN149,$DO149,$DP149,DR149)&lt;&gt;""</f>
        <v/>
      </c>
      <c r="DT149" s="46">
        <f>IF(AND($DS149,$E$4&lt;&gt;""),
IF(LEFT($E$4,2) = "1.",
IF(D149&lt;&gt;"","El CUNE sólo se envía en operaciones de novedad o ajuste. ",""),
IF(D149="","Debes escribir un CUNE válido para realizar operaciones de novedad o ajuste. ","")),
""
)</f>
        <v/>
      </c>
      <c r="DU149" s="46">
        <f>IF($DS149,
IF(E149="","Debes seleccionar el tipo de documento del empleado. ",
IF(_xlfn.IFNA(VLOOKUP(E149,TIPO_DE_DOCUMENTO,1,FALSE),-1)=-1,"El tipo de documento no es válido (por favor seleccionarlo de la lista). ","")
)
)</f>
        <v/>
      </c>
      <c r="DV149" s="46">
        <f>IF($DS149,
IF(F149="","Debes escribir el número de documento del empleado. ","")
)</f>
        <v/>
      </c>
      <c r="DW149" s="46">
        <f>IF($DS149,
IF(G149="","Debes escribir el primer nombre del empleado. ","")
)</f>
        <v/>
      </c>
      <c r="DY149" s="46">
        <f>IF($DS149,
IF(I149="","Debes escribir el primer apellido del empleado. ","")
)</f>
        <v/>
      </c>
      <c r="DZ149" s="46">
        <f>IF($DS149,
IF(J149="","Debes escribir el segundo apellido del empleado. ","")
)</f>
        <v/>
      </c>
      <c r="EB149" s="46">
        <f>IF($DS149,
IF(L149="","Debes escribir la fecha de ingreso del empleado. ",
IF(ISERR(DATE(YEAR(L149),MONTH(L149),DAY(L149))), "El valor ingresado en fecha de ingreso no tiene un formato válido. ","")
)
)</f>
        <v/>
      </c>
      <c r="EC149" s="46">
        <f>IF($DS149,
IF(M149="","Debes escribir el tiempo laborado. ",
IF( IFERROR(INT(M149),1.1) &lt;&gt; IFERROR(_xlfn.NUMBERVALUE(M149),1), "El valor de los días trabajados debe ser un número entero. ", "")
)
)</f>
        <v/>
      </c>
      <c r="ED149" s="46">
        <f>IF($DS149,
IF( AND(N149&lt;&gt;"", ISERR(DATE(YEAR(N149),MONTH(N149),DAY(N149))) ), "El valor ingresado en fecha de ingreso no tiene un formato válido. ",
IF( AND(N149&lt;&gt;"", $E$6&lt;&gt;"", DATE(YEAR(N149), MONTH(N149), 1) &lt;&gt; IFERROR(DATE(MID($E$6, 1, 4), MID($E$6, 6, 2),1), "1/1/1900") ), "La fecha de retiro debe estar dentro del período liquidado. ", "")
)
)</f>
        <v/>
      </c>
      <c r="EE149" s="46">
        <f>IF($DS149,
IF(O149="","Debes seleccionar el tipo de trabajador. ",
IF(_xlfn.IFNA(VLOOKUP(O149,TIPO_DE_TRABAJADOR,1,FALSE),-1)=-1,"El tipo de trabajador no es válido (por favor seleccionarlo de la lista). ","")
)
)</f>
        <v/>
      </c>
      <c r="EF149" s="46">
        <f>IF($DS149,
IF(P149="","Debes seleccionar si es un trabajador dependiente pensionado por vejez. ",
IF(_xlfn.IFNA(VLOOKUP(P149,SUBTIPO_DE_TRABAJADOR,1,FALSE),-1)=-1,"El tipo de trabajador dependiente pensionado por vejez no es válido (por favor seleccionarlo de la lista). ","")
)
)</f>
        <v/>
      </c>
      <c r="EG149" s="46">
        <f>IF($DS149,
IF(Q149="","Debes seleccionar el tipo de contrato del trabajador. ",
IF(_xlfn.IFNA(VLOOKUP(Q149,TIPO_DE_CONTRATO,1,FALSE),-1)=-1,"El tipo de contrato del trabajador no es válido (por favor seleccionarlo de la lista). ","")
)
)</f>
        <v/>
      </c>
      <c r="EH149" s="46">
        <f>IF($DS149,
IF(R149="","Debes seleccionar si es un salario integral. ",
IF(_xlfn.IFNA(VLOOKUP(R149,SI_NO,1,FALSE),-1)=-1,"Valor no válido para salario integral (por favor seleccionarlo de la lista). ","")
)
)</f>
        <v/>
      </c>
      <c r="EI149" s="46">
        <f>IF($DS149,
IF(S149="","Debes seleccionar si el trabajador realiza actividades de riesgo. ",
IF(_xlfn.IFNA(VLOOKUP(S149,SI_NO,1,FALSE),-1)=-1,"Valor no válido para actividad de alto riesgo (por favor seleccionarlo de la lista). ","")
)
)</f>
        <v/>
      </c>
      <c r="EK149" s="46">
        <f>IF($DS149,
IF(U149="","Debes escribir el código del municipio de residencia del trabajador. ",
IF(_xlfn.IFNA(VLOOKUP(U149,MUNICIPIO,1,FALSE),-1)=-1,"El municipio de residencia del trabajador es inválido (por favor seleccionarlo de la lista). ","")
)
)</f>
        <v/>
      </c>
      <c r="EL149" s="46">
        <f>IF($DS149,
IF(V149="","Debes escribir el la dirección de residendia del trabajador. ","")
)</f>
        <v/>
      </c>
      <c r="EM149" s="46">
        <f>IF($DS149,
IF(W149="","Debes escribir la fecha de inicio de la liquidación. ",
IF(ISERR(DATE(YEAR(W149),MONTH(W149),DAY(W149))),"El valor ingresado en fecha de inicio de liquidación no tiene un formato válido. ",
IF( AND($E$6&lt;&gt;"", DATE(YEAR(W149), MONTH(W149), 1) &lt;&gt; IFERROR(DATE(MID($E$6, 1, 4), MID($E$6, 6, 2),1), "1/1/1900") ), "La fecha de inicio de la liquidación debe estar dentro del período liquidado. ", "")
)
)
)</f>
        <v/>
      </c>
      <c r="EN149" s="46">
        <f>IF($DS149,
IF(X149="","Debes escribir la fecha de fin de la liquidación. ",
IF(ISERR(DATE(YEAR(X149),MONTH(X149),DAY(X149))),"El valor ingresado en fecha de fin de liquidación no tiene un formato válido. ",
IF( AND($E$6&lt;&gt;"", DATE(YEAR(X149), MONTH(X149), 1) &lt;&gt; IFERROR(DATE(MID($E$6, 1, 4), MID($E$6, 6, 2),1), "1/1/1900") ), "La fecha de fin de la liquidación debe estar dentro del período liquidado. ", "")
)
)
)</f>
        <v/>
      </c>
      <c r="EO149" s="46">
        <f>IF($DS149,
IF(Y149="","Debes escribir la frecuencia de pago del trabajador. ",
IF(_xlfn.IFNA(VLOOKUP(Y149,PERÍODO_DE_NÓMINA,1,FALSE),-1)=-1,"La frecuencia de pago es inválida (por favor seleccionarlo de la lista). ","")
)
)</f>
        <v/>
      </c>
      <c r="EP149" s="46">
        <f>IF($DS149,
IF(Z149="","Debes escribir la fecha de pago. ",
IF(ISERR(DATE(YEAR(Z149),MONTH(Z149),DAY(Z149))), "El valor ingresado en fecha de pago no tiene un formato válido. ","")
)
)</f>
        <v/>
      </c>
      <c r="EQ149" s="46">
        <f>IF($DS149,
IF(AA149="","Debes escribir el medio de pago. ",
IF(_xlfn.IFNA(VLOOKUP(AA149,MEDIOS_DE_PAGO,1,FALSE),-1)=-1,"El medio de pago es inválido (por favor seleccionarlo de la lista). ","")
)
)</f>
        <v/>
      </c>
      <c r="ER149" s="46">
        <f>OR(AA149='Tablas '!$T$4,AA149='Tablas '!$T$7,AA149='Tablas '!$T$8,AA149='Tablas '!$T$11)</f>
        <v/>
      </c>
      <c r="ES149" s="46">
        <f>IF(AND($DS149,ER149),
IF(AB149="","Debes escribir la entidad bancaria. ",""),
""
)</f>
        <v/>
      </c>
      <c r="ET149" s="46">
        <f>IF(AND($DS149,ER149),
IF(AC149="","Debes escribir el tipo de cuenta bancaria. ",
IF(_xlfn.IFNA(VLOOKUP(AC149,TIPO_DE_CUENTA,1,FALSE),-1)=-1,"El tipo de cuenta bancaria es inválida (por favor seleccionarlo de la lista). ","")
),
""
)</f>
        <v/>
      </c>
      <c r="EU149" s="46">
        <f>IF(AND($DS149,ER149),
IF(AD149="","Debes escribir el número de cuenta bancaria. ",""),
""
)</f>
        <v/>
      </c>
      <c r="EV149" s="46">
        <f>IF($DS149,
IF(AE149="","Debes escribir el valor del sueldo básico. ",
IF( ISERR(_xlfn.NUMBERVALUE(AE149)), "El valor del sueldo básico debe ser un número válido. ", "")
)
)</f>
        <v/>
      </c>
      <c r="EW149" s="46">
        <f>IF($DS149,
IF(AF149="","Debes escribir el número de días trabajados. ",
IF( IFERROR(INT(AF149),1.1) &lt;&gt; IFERROR(_xlfn.NUMBERVALUE(AF149),1), "La cantidad de días trabajados debe ser un número entero. ", "")
)
)</f>
        <v/>
      </c>
      <c r="EX149" s="46">
        <f>IF($DS149,
IF(AG149="","Debes escribir el valor del sueldo trabajado. ",
IF( ISERR(_xlfn.NUMBERVALUE(AG149)), "El valor del sueldo trabajado debe ser un número válido. ", "")
)
)</f>
        <v/>
      </c>
      <c r="EY149" s="46">
        <f>IF($DS149,
IF( AND(AH149&lt;&gt;"", ISERR(_xlfn.NUMBERVALUE(AH149))), "El valor del auxilio de transporte debe ser un número válido. ", "")
)</f>
        <v/>
      </c>
      <c r="EZ149" s="46">
        <f>IF($DS149,
IF( AND(AI149&lt;&gt;"", ISERR(_xlfn.NUMBERVALUE(AI149))), "El valor de viáticos salariales debe ser un número válido. ", "")
)</f>
        <v/>
      </c>
      <c r="FA149" s="46">
        <f>IF($DS149,
IF( AND(AJ149&lt;&gt;"", ISERR(_xlfn.NUMBERVALUE(AJ149))), "El valor de viáticos NO salariales debe ser un número válido. ", "")
)</f>
        <v/>
      </c>
      <c r="FB149" s="46">
        <f>CONCATENATE(AK149,AL149)&lt;&gt;""</f>
        <v/>
      </c>
      <c r="FC149" s="46">
        <f>IF(AND($DS149,FB149),
IF(AK149="","Debes escribir el número de horas extras diurnas. ",
IF( IFERROR(INT(AK149),1.1) &lt;&gt; IFERROR(_xlfn.NUMBERVALUE(AK149),1), "La cantidad de horas extras diurnas debe ser un número entero. ", "")
),
""
)</f>
        <v/>
      </c>
      <c r="FD149" s="46">
        <f>IF(AND($DS149,FB149),
IF(AL149="","Debes escribir el valor de las horas extras diurnas. ",
IF( ISERR(_xlfn.NUMBERVALUE(AL149)), "El valor de las horas extras duirnas debe ser un número válido. ", "")
),
""
)</f>
        <v/>
      </c>
      <c r="FE149" s="46">
        <f>CONCATENATE(AM149,AN149)&lt;&gt;""</f>
        <v/>
      </c>
      <c r="FF149" s="46">
        <f>IF(AND($DS149,FE149),
IF(AM149="","Debes escribir el número de horas extras nocturnas. ",
IF( IFERROR(INT(AM149),1.1) &lt;&gt; IFERROR(_xlfn.NUMBERVALUE(AM149),1), "La cantidad de horas extras nocturnas debe ser un número entero. ", "")
),
""
)</f>
        <v/>
      </c>
      <c r="FG149" s="46">
        <f>IF(AND($DS149,FE149),
IF(AN149="","Debes escribir el valor de las horas extras nocturnas. ",
IF( ISERR(_xlfn.NUMBERVALUE(AN149)), "El valor de las horas extras nocturnas debe ser un número válido. ", "")
),
""
)</f>
        <v/>
      </c>
      <c r="FH149" s="46">
        <f>CONCATENATE(AO149,AP149)&lt;&gt;""</f>
        <v/>
      </c>
      <c r="FI149" s="46">
        <f>IF(AND($DS149,FH149),
IF(AO149="","Debes escribir el número de horas extras diurnas dominicales y festivas. ",
IF( IFERROR(INT(AO149),1.1) &lt;&gt; IFERROR(_xlfn.NUMBERVALUE(AO149),1), "La cantidad de horas extras diurnas dominicales y festivas debe ser un número entero. ", "")
),
""
)</f>
        <v/>
      </c>
      <c r="FJ149" s="46">
        <f>IF(AND($DS149,FH149),
IF(AP149="","Debes escribir el valor de las horas extras diurnas dominicales y festivas. ",
IF( ISERR(_xlfn.NUMBERVALUE(AP149)), "El valor de las horas extras diurnas dominicales y festivas debe ser un número válido. ", "")
),
""
)</f>
        <v/>
      </c>
      <c r="FK149" s="46">
        <f>CONCATENATE(AQ149,AR149)&lt;&gt;""</f>
        <v/>
      </c>
      <c r="FL149" s="46">
        <f>IF(AND($DS149,FK149),
IF(AQ149="","Debes escribir el número de horas extras nocturnas dominicales y festivas. ",
IF( IFERROR(INT(AQ149),1.1) &lt;&gt; IFERROR(_xlfn.NUMBERVALUE(AQ149),1), "La cantidad de horas extras nocturnas dominicales y festivas debe ser un número entero. ", "")
),
""
)</f>
        <v/>
      </c>
      <c r="FM149" s="46">
        <f>IF(AND($DS149,FK149),
IF(AR149="","Debes escribir el valor de las horas extras nocturnas dominicales y festivas. ",
IF( ISERR(_xlfn.NUMBERVALUE(AR149)), "El valor de las horas extras nocturnas dominicales y festivas debe ser un número válido. ", "")
),
""
)</f>
        <v/>
      </c>
      <c r="FN149" s="46">
        <f>CONCATENATE(AS149,AT149)&lt;&gt;""</f>
        <v/>
      </c>
      <c r="FO149" s="46">
        <f>IF(AND($DS149,FN149),
IF(AS149="","Debes escribir el número de horas recargo nocturno. ",
IF( IFERROR(INT(AS149),1.1) &lt;&gt; IFERROR(_xlfn.NUMBERVALUE(AS149),1), "La cantidad de horas recargo nocturno debe ser un número entero. ", "")
),
""
)</f>
        <v/>
      </c>
      <c r="FP149" s="46">
        <f>IF(AND($DS149,FN149),
IF(AT149="","Debes escribir el valor de las horas recargo nocturno. ",
IF( ISERR(_xlfn.NUMBERVALUE(AT149)), "El valor de las horas recargo nocturno debe ser un número válido. ", "")
),
""
)</f>
        <v/>
      </c>
      <c r="FQ149" s="46">
        <f>CONCATENATE(AU149,AV149)&lt;&gt;""</f>
        <v/>
      </c>
      <c r="FR149" s="46">
        <f>IF(AND($DS149,FQ149),
IF(AU149="","Debes escribir el número de horas recargo diurno dominical y festivo. ",
IF( IFERROR(INT(AU149),1.1) &lt;&gt; IFERROR(_xlfn.NUMBERVALUE(AU149),1), "La cantidad de horas recargo diurno dominical y festivo debe ser un número entero. ", "")
),
""
)</f>
        <v/>
      </c>
      <c r="FS149" s="46">
        <f>IF(AND($DS149,FQ149),
IF(AV149="","Debes escribir el valor de las horas recargo diurno dominical y festivo. ",
IF( ISERR(_xlfn.NUMBERVALUE(AV149)), "El valor de las horas recargo diurno dominical y festivo debe ser un número válido. ", "")
),
""
)</f>
        <v/>
      </c>
      <c r="FT149" s="46">
        <f>CONCATENATE(AW149,AX149)&lt;&gt;""</f>
        <v/>
      </c>
      <c r="FU149" s="46">
        <f>IF(AND($DS149,FT149),
IF(AW149="","Debes escribir el número de horas recargo nocturno dominical y festivo. ",
IF( IFERROR(INT(AW149),1.1) &lt;&gt; IFERROR(_xlfn.NUMBERVALUE(AW149),1), "La cantidad de horas recargo nocturno dominical y festivo debe ser un número entero. ", "")
),
""
)</f>
        <v/>
      </c>
      <c r="FV149" s="46">
        <f>IF(AND($DS149,FT149),
IF(AX149="","Debes escribir el valor de las horas recargo nocturno dominical y festivo. ",
IF( ISERR(_xlfn.NUMBERVALUE(AX149)), "El valor de las horas recargo nocturno dominical y festivo debe ser un número válido. ", "")
),
""
)</f>
        <v/>
      </c>
      <c r="FW149" s="46">
        <f>CONCATENATE(AY149,AZ149)&lt;&gt;""</f>
        <v/>
      </c>
      <c r="FX149" s="46">
        <f>IF(AND($DS149,FW149),
IF(AY149="","Debes escribir el número de días de vacaciones comunes. ",
IF( IFERROR(INT(AY149),1.1) &lt;&gt; IFERROR(_xlfn.NUMBERVALUE(AY149),1), "La cantidad de días de vacaciones comunes debe ser un número entero. ", "")
),
""
)</f>
        <v/>
      </c>
      <c r="FY149" s="46">
        <f>IF(AND($DS149,FW149),
IF(AZ149="","Debes escribir el valor de las vacaciones comunes. ",
IF( ISERR(_xlfn.NUMBERVALUE(AZ149)), "El valor de las vacaciones comunes debe ser un número válido. ", "")
),
""
)</f>
        <v/>
      </c>
      <c r="FZ149" s="46">
        <f>CONCATENATE(BA149,BB149)&lt;&gt;""</f>
        <v/>
      </c>
      <c r="GA149" s="46">
        <f>IF(AND($DS149,FZ149),
IF(BA149="","Debes escribir el número de días de vacaciones compensadas. ",
IF( IFERROR(INT(BA149),1.1) &lt;&gt; IFERROR(_xlfn.NUMBERVALUE(BA149),1), "La cantidad de días de vacaciones compensadas debe ser un número entero. ", "")
),
""
)</f>
        <v/>
      </c>
      <c r="GB149" s="46">
        <f>IF(AND($DS149,FZ149),
IF(BB149="","Debes escribir el valor de las vacaciones compensadas. ",
IF( ISERR(_xlfn.NUMBERVALUE(BB149)), "El valor de las vacaciones compensadas debe ser un número válido. ", "")
),
""
)</f>
        <v/>
      </c>
      <c r="GC149" s="46">
        <f>CONCATENATE(BC149,BD149)&lt;&gt;""</f>
        <v/>
      </c>
      <c r="GD149" s="46">
        <f>IF(AND($DS149,GC149),
IF(BC149="","Debes escribir el número de días de prima salarial. ",
IF( IFERROR(INT(BC149),1.1) &lt;&gt; IFERROR(_xlfn.NUMBERVALUE(BC149),1), "La cantidad de días de prima salarial debe ser un número entero. ", "")
),
""
)</f>
        <v/>
      </c>
      <c r="GE149" s="46">
        <f>IF(AND($DS149,GC149),
IF(BD149="","Debes escribir el valor de los días de prima salarial. ",
IF( ISERR(_xlfn.NUMBERVALUE(BD149)), "El valor de los días de prima salarial debe ser un número válido. ", "")
),
""
)</f>
        <v/>
      </c>
      <c r="GF149" s="46">
        <f>IF($DS149,
IF( AND(BE149&lt;&gt;"", ISERR(_xlfn.NUMBERVALUE(BE149))), "El valor de la prima NO saliarial debe ser un número válido. ", "")
)</f>
        <v/>
      </c>
      <c r="GG149" s="46">
        <f>CONCATENATE(BF149,BG149,BH149)&lt;&gt;""</f>
        <v/>
      </c>
      <c r="GH149" s="46">
        <f>IF(AND($DS149,GG149),
IF(BF149="","Debes escribir el valor de las cesantías. ",
IF( ISERR(_xlfn.NUMBERVALUE(BF149)), "El valor de las cesantías debe ser un número válido. ", "")
),
""
)</f>
        <v/>
      </c>
      <c r="GI149" s="46">
        <f>IF(AND($DS149,GG149),
IF(BG149="","Debes escribir el % de cesantías. ",
IF( ISERR(_xlfn.NUMBERVALUE(BG149)), "El % de cesantías debe ser un número válido. ", "")
),
""
)</f>
        <v/>
      </c>
      <c r="GJ149" s="46">
        <f>IF(AND($DS149,GG149),
IF(BH149="","Debes escribir el valor de intereses de cesantías. ",
IF( ISERR(_xlfn.NUMBERVALUE(BH149)), "El valor de intereses de cesantías debe ser un número válido. ", "")
),
""
)</f>
        <v/>
      </c>
      <c r="GK149" s="46">
        <f>CONCATENATE(BI149,BJ149,BK149)&lt;&gt;""</f>
        <v/>
      </c>
      <c r="GL149" s="46">
        <f>IF(AND($DS149,GK149),
IF(BI149="","Debes escribir el número de días de incapacidad. ",
IF( IFERROR(INT(BI149),1.1) &lt;&gt; IFERROR(_xlfn.NUMBERVALUE(BI149),1), "La cantidad de días de incapacidad debe ser un número entero. ", "")
),
""
)</f>
        <v/>
      </c>
      <c r="GM149" s="46">
        <f>IF(AND($DS149,GK149),
IF(BJ149="","Debes escribir el tipo de incapacidad. ",
IF(_xlfn.IFNA(VLOOKUP(BJ149,TIPO_DE_INCAPACIDAD,1,FALSE),-1)=-1,"El tipo de incapacidad es inválida (por favor seleccionarlo de la lista). ","")
),
""
)</f>
        <v/>
      </c>
      <c r="GN149" s="46">
        <f>IF(AND($DS149,GK149),
IF(BK149="","Debes escribir el valor de la incapacidad. ",
IF( ISERR(_xlfn.NUMBERVALUE(BK149)), "El valor de la incapacidad debe ser un número válido. ", "")
),
""
)</f>
        <v/>
      </c>
      <c r="GO149" s="46">
        <f>CONCATENATE(BL149,BM149)&lt;&gt;""</f>
        <v/>
      </c>
      <c r="GP149" s="46">
        <f>IF(AND($DS149,GO149),
IF(BL149="","Debes escribir el número de días de licencia de maternidad o paternidad. ",
IF( IFERROR(INT(BL149),1.1) &lt;&gt; IFERROR(_xlfn.NUMBERVALUE(BL149),1), "La cantidad de días de licencia de maternidad o paternidad debe ser un número entero. ", "")
),
""
)</f>
        <v/>
      </c>
      <c r="GQ149" s="46">
        <f>IF(AND($DS149,GO149),
IF(BM149="","Debes escribir el valor de la licencia de maternidad o paternidad. ",
IF( ISERR(_xlfn.NUMBERVALUE(BM149)), "El valor de la licencia de maternidad o paternidad debe ser un número válido. ", "")
),
""
)</f>
        <v/>
      </c>
      <c r="GR149" s="46">
        <f>CONCATENATE(BN149,BO149)&lt;&gt;""</f>
        <v/>
      </c>
      <c r="GS149" s="46">
        <f>IF(AND($DS149,GR149),
IF(BN149="","Debes escribir el número de días de licencia remunerada. ",
IF( IFERROR(INT(BN149),1.1) &lt;&gt; IFERROR(_xlfn.NUMBERVALUE(BN149),1), "La cantidad de días de licencia remunerada debe ser un número entero. ", "")
),
""
)</f>
        <v/>
      </c>
      <c r="GT149" s="46">
        <f>IF(AND($DS149,GR149),
IF(BO149="","Debes escribir el valor de la licencia remunerada. ",
IF( ISERR(_xlfn.NUMBERVALUE(BO149)), "El valor de la licencia remunerada debe ser un número válido. ", "")
),
""
)</f>
        <v/>
      </c>
      <c r="GU149" s="46">
        <f>IF($DS149,
IF( AND(BP149&lt;&gt;"", ISERR(_xlfn.NUMBERVALUE(BP149))), "El valor de la licencia NO remunerada debe ser un número válido. ", "")
)</f>
        <v/>
      </c>
      <c r="GV149" s="46">
        <f>IF($DS149,
IF( AND(BQ149&lt;&gt;"", ISERR(_xlfn.NUMBERVALUE(BQ149))), "El valor de auxilios salariales debe ser un número válido. ", "")
)</f>
        <v/>
      </c>
      <c r="GW149" s="46">
        <f>IF($DS149,
IF( AND(BR149&lt;&gt;"", ISERR(_xlfn.NUMBERVALUE(BR149))), "El valor de auxilios NO salariales debe ser un número válido. ", "")
)</f>
        <v/>
      </c>
      <c r="GX149" s="46">
        <f>IF($DS149,
IF( AND(BS149&lt;&gt;"", ISERR(_xlfn.NUMBERVALUE(BS149))), "El valor de bonos salariales debe ser un número válido. ", "")
)</f>
        <v/>
      </c>
      <c r="GY149" s="46">
        <f>IF($DS149,
IF( AND(BT149&lt;&gt;"", ISERR(_xlfn.NUMBERVALUE(BT149))), "El valor de bonos NO salariales debe ser un número válido. ", "")
)</f>
        <v/>
      </c>
      <c r="GZ149" s="46">
        <f>IF($DS149,
IF( AND(BU149&lt;&gt;"", ISERR(_xlfn.NUMBERVALUE(BU149))), "El valor de bonos salariales de alimentación debe ser un número válido. ", "")
)</f>
        <v/>
      </c>
      <c r="HA149" s="46">
        <f>IF($DS149,
IF( AND(BV149&lt;&gt;"", ISERR(_xlfn.NUMBERVALUE(BV149))), "El valor de bonos NO salariales de alimentación debe ser un número válido. ", "")
)</f>
        <v/>
      </c>
      <c r="HB149" s="46">
        <f>IF($DS149,
IF( AND(BW149&lt;&gt;"", ISERR(_xlfn.NUMBERVALUE(BW149))), "El valor de bonificaciones salariales debe ser un número válido. ", "")
)</f>
        <v/>
      </c>
      <c r="HC149" s="46">
        <f>IF($DS149,
IF( AND(BX149&lt;&gt;"", ISERR(_xlfn.NUMBERVALUE(BX149))), "El valor de bonificaciones NO salariales debe ser un número válido. ", "")
)</f>
        <v/>
      </c>
      <c r="HD149" s="46">
        <f>IF($DS149,
IF( AND(BY149&lt;&gt;"", ISERR(_xlfn.NUMBERVALUE(BY149))), "El valor de compensaciones ordinarias debe ser un número válido. ", "")
)</f>
        <v/>
      </c>
      <c r="HE149" s="46">
        <f>IF($DS149,
IF( AND(BZ149&lt;&gt;"", ISERR(_xlfn.NUMBERVALUE(BZ149))), "El valor de compensaciones extraordinarias debe ser un número válido. ", "")
)</f>
        <v/>
      </c>
      <c r="HF149" s="46">
        <f>IF($DS149,
IF( AND(CA149&lt;&gt;"", ISERR(_xlfn.NUMBERVALUE(CA149))), "El valor de comisiones debe ser un número válido. ", "")
)</f>
        <v/>
      </c>
      <c r="HG149" s="46">
        <f>IF($DS149,
IF( AND(CB149&lt;&gt;"", ISERR(_xlfn.NUMBERVALUE(CB149))), "El valor de ausencia por huega debe ser un número válido. ", "")
)</f>
        <v/>
      </c>
      <c r="HH149" s="46">
        <f>IF($DS149,
IF( AND(CC149&lt;&gt;"", ISERR(_xlfn.NUMBERVALUE(CC149))), "El valor de anticipos debe ser un número válido. ", "")
)</f>
        <v/>
      </c>
      <c r="HI149" s="46">
        <f>IF($DS149,
IF( AND(CD149&lt;&gt;"", ISERR(_xlfn.NUMBERVALUE(CD149))), "El valor de pagos a terceros debe ser un número válido. ", "")
)</f>
        <v/>
      </c>
      <c r="HJ149" s="46">
        <f>IF($DS149,
IF( AND(CE149&lt;&gt;"", ISERR(_xlfn.NUMBERVALUE(CE149))), "El valor de dotación debe ser un número válido. ", "")
)</f>
        <v/>
      </c>
      <c r="HK149" s="46">
        <f>IF($DS149,
IF( AND(CF149&lt;&gt;"", ISERR(_xlfn.NUMBERVALUE(CF149))), "El valor de apoyo sostenibilidad debe ser un número válido. ", "")
)</f>
        <v/>
      </c>
      <c r="HL149" s="46">
        <f>IF($DS149,
IF( AND(CG149&lt;&gt;"", ISERR(_xlfn.NUMBERVALUE(CG149))), "El valor de teletrabajo debe ser un número válido. ", "")
)</f>
        <v/>
      </c>
      <c r="HM149" s="46">
        <f>IF($DS149,
IF( AND(CH149&lt;&gt;"", ISERR(_xlfn.NUMBERVALUE(CH149))), "El valor de bonificación de retiro debe ser un número válido. ", "")
)</f>
        <v/>
      </c>
      <c r="HN149" s="46">
        <f>IF($DS149,
IF( AND(CI149&lt;&gt;"", ISERR(_xlfn.NUMBERVALUE(CI149))), "El valor de indemnización de retiro debe ser un número válido. ", "")
)</f>
        <v/>
      </c>
      <c r="HO149" s="46">
        <f>IF($DS149,
IF( AND(CJ149&lt;&gt;"", ISERR(_xlfn.NUMBERVALUE(CJ149))), "El valor de reintegros debe ser un número válido. ", "")
)</f>
        <v/>
      </c>
      <c r="HP149" s="46">
        <f>CONCATENATE(CK149,CL149,CM149)&lt;&gt;""</f>
        <v/>
      </c>
      <c r="HQ149" s="46">
        <f>IF(AND($DS149,HP149),
IF(CK149="","Debes escribir la descripción de otro concepto no categorizado. ",""),
""
)</f>
        <v/>
      </c>
      <c r="HR149" s="46">
        <f>IF(AND($DS149,HP149),
IF(CONCATENATE(CL149,CM149)="","Debes escribir al menos un valor de concepto no categorizado (salarial o no salarial). ",
IF(ISERR(_xlfn.NUMBERVALUE(CL149)),"El valor salarial concepto no categorizado debe ser un número válido. ","")
),
""
)</f>
        <v/>
      </c>
      <c r="HS149" s="46">
        <f>IF(AND($DS149,HP149),
IF(CONCATENATE(CL149,CM149)="","Debes escribir al menos un valor de concepto no categorizado (salarial o no salarial). ",
IF(ISERR(_xlfn.NUMBERVALUE(CM149)),"El valor NO salarial concepto no categorizado debe ser un número válido. ","")
),
""
)</f>
        <v/>
      </c>
      <c r="HT149" s="46">
        <f>IF($DS149,
IF(CN149="","Debes escribir el porcentaje del aporte a salud. ",
IF( ISERR(_xlfn.NUMBERVALUE(CN149)), "El valor del porcentaje del aporte a salud debe ser un número válido. ", "")
)
)</f>
        <v/>
      </c>
      <c r="HU149" s="46">
        <f>IF($DS149,
IF(CO149="","Debes escribir el valor del aporte a salud. ",
IF( ISERR(_xlfn.NUMBERVALUE(CO149)), "El valor del aporte a salud debe ser un número válido. ", "")
)
)</f>
        <v/>
      </c>
      <c r="HV149" s="46">
        <f>IF($DS149,
IF( AND(CP149&lt;&gt;"", ISERR(_xlfn.NUMBERVALUE(CP149))), "El valor plan complementario debe ser un número válido. ", "")
)</f>
        <v/>
      </c>
      <c r="HW149" s="46">
        <f>IF($DS149,
IF(CQ149="","Debes escribir el porcentaje del aporte a pensión. ",
IF( ISERR(_xlfn.NUMBERVALUE(CQ149)), "El valor del porcentaje del aporte a pensión debe ser un número válido. ", "")
)
)</f>
        <v/>
      </c>
      <c r="HX149" s="46">
        <f>IF($DS149,
IF(CR149="","Debes escribir el valor del aporte a pensión. ",
IF( ISERR(_xlfn.NUMBERVALUE(CR149)), "El valor del aporte a salud debe ser un número válido. ", "")
)
)</f>
        <v/>
      </c>
      <c r="HY149" s="46">
        <f>IF($DS149,
IF( AND(CS149&lt;&gt;"", ISERR(_xlfn.NUMBERVALUE(CS149))), "El valor pensión voluntaria debe ser un número válido. ", "")
)</f>
        <v/>
      </c>
      <c r="HZ149" s="46">
        <f>CONCATENATE(CT149,CU149,CV149,CW149)&lt;&gt;""</f>
        <v/>
      </c>
      <c r="IA149" s="46">
        <f>IF(AND($DS149,HZ149),
IF(CT149="","Debes escribir el % del fondo de seguridad pensional. ",
IF( ISERR(_xlfn.NUMBERVALUE(CT149)), "El % del fondo de seguridad debe ser un número válido. ", "")
),
""
)</f>
        <v/>
      </c>
      <c r="IB149" s="46">
        <f>IF(AND($DS149,HZ149),
IF(CU149="","Debes escribir el valor del aporte al fondo de solidaridad pensional. ",
IF( ISERR(_xlfn.NUMBERVALUE(CU149)), "El valor del aporte al fondo de solidaridad pensional debe ser un número válido. ", "")
),
""
)</f>
        <v/>
      </c>
      <c r="IC149" s="46">
        <f>IF(AND($DS149,HZ149),
IF(CV149="","Debes escribir el % del fondo de subsistencia. ",
IF( ISERR(_xlfn.NUMBERVALUE(CV149)), "El % del fondo de subsistencia debe ser un número válido. ", "")
),
""
)</f>
        <v/>
      </c>
      <c r="ID149" s="46">
        <f>IF(AND($DS149,HZ149),
IF(CW149="","Debes escribir el valor del fondo de subsistencia. ",
IF( ISERR(_xlfn.NUMBERVALUE(CW149)), "El valor del fondo de subsistencia debe ser un número válido. ", "")
),
""
)</f>
        <v/>
      </c>
      <c r="IE149" s="46">
        <f>CONCATENATE(CX149,CY149)&lt;&gt;""</f>
        <v/>
      </c>
      <c r="IF149" s="46">
        <f>IF(AND($DS149,IE149),
IF(CX149="","Debes escribir el % de sindicato. ",
IF( ISERR(_xlfn.NUMBERVALUE(CX149)), "El % de sindicato debe ser un número válido. ", "")
),
""
)</f>
        <v/>
      </c>
      <c r="IG149" s="46">
        <f>IF(AND($DS149,IE149),
IF(CY149="","Debes escribir el valor del sindicato. ",
IF( ISERR(_xlfn.NUMBERVALUE(CY149)), "El valor del sindicato debe ser un número válido. ", "")
),
""
)</f>
        <v/>
      </c>
      <c r="IH149" s="46">
        <f>IF($DS149,
IF( AND(CZ149&lt;&gt;"", ISERR(_xlfn.NUMBERVALUE(CZ149))), "El valor de sanción pública debe ser un número válido. ", "")
)</f>
        <v/>
      </c>
      <c r="II149" s="46">
        <f>IF($DS149,
IF( AND(DA149&lt;&gt;"", ISERR(_xlfn.NUMBERVALUE(DA149))), "El valor de sanción privada debe ser un número válido. ", "")
)</f>
        <v/>
      </c>
      <c r="IJ149" s="46">
        <f>CONCATENATE(DB149,DC149)&lt;&gt;""</f>
        <v/>
      </c>
      <c r="IK149" s="46">
        <f>IF(AND($DS149,IJ149),
IF(DB149="","Debes escribir la descripción de libranza. ",""),
""
)</f>
        <v/>
      </c>
      <c r="IL149" s="46">
        <f>IF(AND($DS149,IJ149),
IF(DC149="","Debes escribir la cuota libranza. ",
IF(ISERR(_xlfn.NUMBERVALUE(DC149)),"El valor de la cuota libranza debe ser un número válido. ","")
),
""
)</f>
        <v/>
      </c>
      <c r="IM149" s="46">
        <f>IF($DS149,
IF( AND(DD149&lt;&gt;"", ISERR(_xlfn.NUMBERVALUE(DD149))), "El valor de pagos a terceros debe ser un número válido. ", "")
)</f>
        <v/>
      </c>
      <c r="IN149" s="46">
        <f>IF($DS149,
IF( AND(DE149&lt;&gt;"", ISERR(_xlfn.NUMBERVALUE(DE149))), "El valor de anticipos debe ser un número válido. ", "")
)</f>
        <v/>
      </c>
      <c r="IO149" s="46">
        <f>IF($DS149,
IF( AND(DF149&lt;&gt;"", ISERR(_xlfn.NUMBERVALUE(DF149))), "El valor de AFC debe ser un número válido. ", "")
)</f>
        <v/>
      </c>
      <c r="IP149" s="46">
        <f>IF($DS149,
IF( AND(DG149&lt;&gt;"", ISERR(_xlfn.NUMBERVALUE(DG149))), "El valor de rete-fuente debe ser un número válido. ", "")
)</f>
        <v/>
      </c>
      <c r="IQ149" s="46">
        <f>IF($DS149,
IF( AND(DH149&lt;&gt;"", ISERR(_xlfn.NUMBERVALUE(DH149))), "El valor de cooperativa de trabajo debe ser un número válido. ", "")
)</f>
        <v/>
      </c>
      <c r="IR149" s="46">
        <f>IF($DS149,
IF( AND(DI149&lt;&gt;"", ISERR(_xlfn.NUMBERVALUE(DI149))), "El valor de embargo fiscal debe ser un número válido. ", "")
)</f>
        <v/>
      </c>
      <c r="IS149" s="46">
        <f>IF($DS149,
IF( AND(DJ149&lt;&gt;"", ISERR(_xlfn.NUMBERVALUE(DJ149))), "El valor de educación debe ser un número válido. ", "")
)</f>
        <v/>
      </c>
      <c r="IT149" s="46">
        <f>IF($DS149,
IF( AND(DK149&lt;&gt;"", ISERR(_xlfn.NUMBERVALUE(DK149))), "El valor de reintegro debe ser un número válido. ", "")
)</f>
        <v/>
      </c>
      <c r="IU149" s="46">
        <f>IF($DS149,
IF( AND(DL149&lt;&gt;"", ISERR(_xlfn.NUMBERVALUE(DL149))), "El valor de deuda debe ser un número válido. ", "")
)</f>
        <v/>
      </c>
      <c r="IV149" s="46">
        <f>IF($DS149,
IF( AND(DM149&lt;&gt;"", ISERR(_xlfn.NUMBERVALUE(DM149))), "El valor de otras deducciones debe ser un número válido. ", "")
)</f>
        <v/>
      </c>
      <c r="IW149" s="46">
        <f>IF($DS149,
IF(DN149="","Debes escribir el valor de los devengos totales. ",
IF( ISERR(_xlfn.NUMBERVALUE(DN149)), "El valor de los devengos totales debe ser un número válido. ", "")
)
)</f>
        <v/>
      </c>
      <c r="IX149" s="46">
        <f>IF($DS149,
IF(DO149="","Debes escribir el valor de las deducciones totales. ",
IF( ISERR(_xlfn.NUMBERVALUE(DO149)), "El valor de las deducciones totales debe ser un número válido. ", "")
)
)</f>
        <v/>
      </c>
      <c r="IY149" s="46">
        <f>IF($DS149,
IF(DP149="","Debes escribir el valor del salario total. ",
IF( ISERR(_xlfn.NUMBERVALUE(DP149)), "El valor del salario total debe ser un número válido. ", "")
)
)</f>
        <v/>
      </c>
    </row>
    <row r="150">
      <c r="B150" s="48" t="n">
        <v>138</v>
      </c>
      <c r="C150" s="61">
        <f>IF(AND(DS150,DP150&lt;&gt;""),
IF(DQ150="","OK","Error"),
""
)</f>
        <v/>
      </c>
      <c r="D150" s="53" t="n"/>
      <c r="E150" s="52" t="n"/>
      <c r="F150" s="112" t="n"/>
      <c r="G150" s="52" t="n"/>
      <c r="H150" s="53" t="n"/>
      <c r="I150" s="52" t="n"/>
      <c r="J150" s="52" t="n"/>
      <c r="K150" s="53" t="n"/>
      <c r="L150" s="55" t="n"/>
      <c r="M150" s="108" t="n"/>
      <c r="N150" s="56" t="n"/>
      <c r="O150" s="52" t="n"/>
      <c r="P150" s="52" t="n"/>
      <c r="Q150" s="52" t="n"/>
      <c r="R150" s="52" t="n"/>
      <c r="S150" s="52" t="n"/>
      <c r="T150" s="53" t="n"/>
      <c r="U150" s="52" t="n"/>
      <c r="V150" s="52" t="n"/>
      <c r="W150" s="55" t="n"/>
      <c r="X150" s="55" t="n"/>
      <c r="Y150" s="52" t="n"/>
      <c r="Z150" s="55" t="n"/>
      <c r="AA150" s="52" t="n"/>
      <c r="AB150" s="53" t="n"/>
      <c r="AC150" s="53" t="n"/>
      <c r="AD150" s="53" t="n"/>
      <c r="AE150" s="177" t="n"/>
      <c r="AF150" s="113" t="n"/>
      <c r="AG150" s="177" t="n"/>
      <c r="AH150" s="178" t="n"/>
      <c r="AI150" s="178" t="n"/>
      <c r="AJ150" s="178" t="n"/>
      <c r="AK150" s="114" t="n"/>
      <c r="AL150" s="178" t="n"/>
      <c r="AM150" s="114" t="n"/>
      <c r="AN150" s="178" t="n"/>
      <c r="AO150" s="114" t="n"/>
      <c r="AP150" s="178" t="n"/>
      <c r="AQ150" s="114" t="n"/>
      <c r="AR150" s="178" t="n"/>
      <c r="AS150" s="114" t="n"/>
      <c r="AT150" s="178" t="n"/>
      <c r="AU150" s="114" t="n"/>
      <c r="AV150" s="178" t="n"/>
      <c r="AW150" s="114" t="n"/>
      <c r="AX150" s="178" t="n"/>
      <c r="AY150" s="114" t="n"/>
      <c r="AZ150" s="178" t="n"/>
      <c r="BA150" s="114" t="n"/>
      <c r="BB150" s="178" t="n"/>
      <c r="BC150" s="114" t="n"/>
      <c r="BD150" s="178" t="n"/>
      <c r="BE150" s="178" t="n"/>
      <c r="BF150" s="178" t="n"/>
      <c r="BG150" s="59" t="n"/>
      <c r="BH150" s="178" t="n"/>
      <c r="BI150" s="114" t="n"/>
      <c r="BJ150" s="53" t="n"/>
      <c r="BK150" s="178" t="n"/>
      <c r="BL150" s="114" t="n"/>
      <c r="BM150" s="178" t="n"/>
      <c r="BN150" s="114" t="n"/>
      <c r="BO150" s="178" t="n"/>
      <c r="BP150" s="178" t="n"/>
      <c r="BQ150" s="178" t="n"/>
      <c r="BR150" s="178" t="n"/>
      <c r="BS150" s="178" t="n"/>
      <c r="BT150" s="178" t="n"/>
      <c r="BU150" s="178" t="n"/>
      <c r="BV150" s="178" t="n"/>
      <c r="BW150" s="178" t="n"/>
      <c r="BX150" s="178" t="n"/>
      <c r="BY150" s="178" t="n"/>
      <c r="BZ150" s="178" t="n"/>
      <c r="CA150" s="178" t="n"/>
      <c r="CB150" s="178" t="n"/>
      <c r="CC150" s="178" t="n"/>
      <c r="CD150" s="178" t="n"/>
      <c r="CE150" s="178" t="n"/>
      <c r="CF150" s="178" t="n"/>
      <c r="CG150" s="178" t="n"/>
      <c r="CH150" s="178" t="n"/>
      <c r="CI150" s="178" t="n"/>
      <c r="CJ150" s="178" t="n"/>
      <c r="CK150" s="53" t="n"/>
      <c r="CL150" s="178" t="n"/>
      <c r="CM150" s="178" t="n"/>
      <c r="CN150" s="60" t="n"/>
      <c r="CO150" s="177" t="n"/>
      <c r="CP150" s="178" t="n"/>
      <c r="CQ150" s="60" t="n"/>
      <c r="CR150" s="177" t="n"/>
      <c r="CS150" s="178" t="n"/>
      <c r="CT150" s="59" t="n"/>
      <c r="CU150" s="178" t="n"/>
      <c r="CV150" s="59" t="n"/>
      <c r="CW150" s="178" t="n"/>
      <c r="CX150" s="59" t="n"/>
      <c r="CY150" s="178" t="n"/>
      <c r="CZ150" s="178" t="n"/>
      <c r="DA150" s="178" t="n"/>
      <c r="DB150" s="53" t="n"/>
      <c r="DC150" s="178" t="n"/>
      <c r="DD150" s="178" t="n"/>
      <c r="DE150" s="178" t="n"/>
      <c r="DF150" s="178" t="n"/>
      <c r="DG150" s="178" t="n"/>
      <c r="DH150" s="178" t="n"/>
      <c r="DI150" s="178" t="n"/>
      <c r="DJ150" s="178" t="n"/>
      <c r="DK150" s="178" t="n"/>
      <c r="DL150" s="178" t="n"/>
      <c r="DM150" s="178" t="n"/>
      <c r="DN150" s="177" t="n"/>
      <c r="DO150" s="177" t="n"/>
      <c r="DP150" s="177" t="n"/>
      <c r="DQ150" s="76">
        <f>IF(AND(DS150,DP150&lt;&gt;""),
CONCATENATE(DT150,DU150,DV150,DW150,DX150,DY150,DZ150,EA150,EB150,EC150,ED150,EE150,EF150,EG150,EH150,EI150,EJ150,EK150,EL150,EM150,EN150,EO150,EP150,EQ150,ES150,ET150,EU150,EV150,EW150,EX150,EY150,EZ150,FA150,FC150,FD150,FF150,FG150,FI150,FJ150,FL150,FM150,FO150,FP150,FR150,FS150,FU150,FV150,FX150,FY150,GA150,GB150,GD150,GE150,GF150,GH150,GI150,GJ150,GL150,GM150,GN150,GP150,GQ150,GS150,GT150,GU150,GV150,GW150,GX150,GY150,GZ150,HA150,HB150,HC150,HD150,HE150,HF150,HG150,HH150,HI150,HJ150,HK150,HL150,HM150,HN150,HO150,HQ150,HR150,HS150,HT150,HU150,HV150,HW150,HX150,HY150,IA150,IB150,IC150,ID150,IF150,IG150,IH150,II150,IK150,IL150,IM150,IN150,IO150,IP150,IQ150,IR150,IS150,IT150,IU150,IV150,IW150,IX150,IY150,IZ150),
""
)</f>
        <v/>
      </c>
      <c r="DR150" s="53" t="n"/>
      <c r="DS150" s="46">
        <f>CONCATENATE(D150,$E150,$F150,$G150,H150,$I150,$J150,K150,$L150,$M150,N150,$O150,$P150,$Q150,$R150,$S150,T150,$U150,$V150,$W150,$X150,$Y150,$Z150,$AA150,AB150,AC150,AD150,$AE150,$AF150,$AG150,AH150,AI150,AJ150,AK150,AL150,AM150,AN150,AO150,AP150,AQ150,AR150,AS150,AT150,AU150,AV150,AW150,AX150,AY150,AZ150,BA150,BB150,BC150,BD150,BE150,BF150,BG150,BH150,BI150,BJ150,BK150,BL150,BM150,BN150,BO150,BP150,BQ150,BR150,BS150,BT150,BU150,BV150,BW150,BX150,BY150,BZ150,CA150,CB150,CC150,CD150,CE150,CF150,CG150,CH150,CI150,CJ150,CK150,CL150,CM150,$CN150,$CO150,CP150,$CQ150,$CR150,CS150,CT150,CU150,CV150,CW150,CX150,CY150,CZ150,DA150,DB150,DC150,DD150,DE150,DF150,DG150,DH150,DI150,DJ150,DK150,DL150,DM150,$DN150,$DO150,$DP150,DR150)&lt;&gt;""</f>
        <v/>
      </c>
      <c r="DT150" s="46">
        <f>IF(AND($DS150,$E$4&lt;&gt;""),
IF(LEFT($E$4,2) = "1.",
IF(D150&lt;&gt;"","El CUNE sólo se envía en operaciones de novedad o ajuste. ",""),
IF(D150="","Debes escribir un CUNE válido para realizar operaciones de novedad o ajuste. ","")),
""
)</f>
        <v/>
      </c>
      <c r="DU150" s="46">
        <f>IF($DS150,
IF(E150="","Debes seleccionar el tipo de documento del empleado. ",
IF(_xlfn.IFNA(VLOOKUP(E150,TIPO_DE_DOCUMENTO,1,FALSE),-1)=-1,"El tipo de documento no es válido (por favor seleccionarlo de la lista). ","")
)
)</f>
        <v/>
      </c>
      <c r="DV150" s="46">
        <f>IF($DS150,
IF(F150="","Debes escribir el número de documento del empleado. ","")
)</f>
        <v/>
      </c>
      <c r="DW150" s="46">
        <f>IF($DS150,
IF(G150="","Debes escribir el primer nombre del empleado. ","")
)</f>
        <v/>
      </c>
      <c r="DY150" s="46">
        <f>IF($DS150,
IF(I150="","Debes escribir el primer apellido del empleado. ","")
)</f>
        <v/>
      </c>
      <c r="DZ150" s="46">
        <f>IF($DS150,
IF(J150="","Debes escribir el segundo apellido del empleado. ","")
)</f>
        <v/>
      </c>
      <c r="EB150" s="46">
        <f>IF($DS150,
IF(L150="","Debes escribir la fecha de ingreso del empleado. ",
IF(ISERR(DATE(YEAR(L150),MONTH(L150),DAY(L150))), "El valor ingresado en fecha de ingreso no tiene un formato válido. ","")
)
)</f>
        <v/>
      </c>
      <c r="EC150" s="46">
        <f>IF($DS150,
IF(M150="","Debes escribir el tiempo laborado. ",
IF( IFERROR(INT(M150),1.1) &lt;&gt; IFERROR(_xlfn.NUMBERVALUE(M150),1), "El valor de los días trabajados debe ser un número entero. ", "")
)
)</f>
        <v/>
      </c>
      <c r="ED150" s="46">
        <f>IF($DS150,
IF( AND(N150&lt;&gt;"", ISERR(DATE(YEAR(N150),MONTH(N150),DAY(N150))) ), "El valor ingresado en fecha de ingreso no tiene un formato válido. ",
IF( AND(N150&lt;&gt;"", $E$6&lt;&gt;"", DATE(YEAR(N150), MONTH(N150), 1) &lt;&gt; IFERROR(DATE(MID($E$6, 1, 4), MID($E$6, 6, 2),1), "1/1/1900") ), "La fecha de retiro debe estar dentro del período liquidado. ", "")
)
)</f>
        <v/>
      </c>
      <c r="EE150" s="46">
        <f>IF($DS150,
IF(O150="","Debes seleccionar el tipo de trabajador. ",
IF(_xlfn.IFNA(VLOOKUP(O150,TIPO_DE_TRABAJADOR,1,FALSE),-1)=-1,"El tipo de trabajador no es válido (por favor seleccionarlo de la lista). ","")
)
)</f>
        <v/>
      </c>
      <c r="EF150" s="46">
        <f>IF($DS150,
IF(P150="","Debes seleccionar si es un trabajador dependiente pensionado por vejez. ",
IF(_xlfn.IFNA(VLOOKUP(P150,SUBTIPO_DE_TRABAJADOR,1,FALSE),-1)=-1,"El tipo de trabajador dependiente pensionado por vejez no es válido (por favor seleccionarlo de la lista). ","")
)
)</f>
        <v/>
      </c>
      <c r="EG150" s="46">
        <f>IF($DS150,
IF(Q150="","Debes seleccionar el tipo de contrato del trabajador. ",
IF(_xlfn.IFNA(VLOOKUP(Q150,TIPO_DE_CONTRATO,1,FALSE),-1)=-1,"El tipo de contrato del trabajador no es válido (por favor seleccionarlo de la lista). ","")
)
)</f>
        <v/>
      </c>
      <c r="EH150" s="46">
        <f>IF($DS150,
IF(R150="","Debes seleccionar si es un salario integral. ",
IF(_xlfn.IFNA(VLOOKUP(R150,SI_NO,1,FALSE),-1)=-1,"Valor no válido para salario integral (por favor seleccionarlo de la lista). ","")
)
)</f>
        <v/>
      </c>
      <c r="EI150" s="46">
        <f>IF($DS150,
IF(S150="","Debes seleccionar si el trabajador realiza actividades de riesgo. ",
IF(_xlfn.IFNA(VLOOKUP(S150,SI_NO,1,FALSE),-1)=-1,"Valor no válido para actividad de alto riesgo (por favor seleccionarlo de la lista). ","")
)
)</f>
        <v/>
      </c>
      <c r="EK150" s="46">
        <f>IF($DS150,
IF(U150="","Debes escribir el código del municipio de residencia del trabajador. ",
IF(_xlfn.IFNA(VLOOKUP(U150,MUNICIPIO,1,FALSE),-1)=-1,"El municipio de residencia del trabajador es inválido (por favor seleccionarlo de la lista). ","")
)
)</f>
        <v/>
      </c>
      <c r="EL150" s="46">
        <f>IF($DS150,
IF(V150="","Debes escribir el la dirección de residendia del trabajador. ","")
)</f>
        <v/>
      </c>
      <c r="EM150" s="46">
        <f>IF($DS150,
IF(W150="","Debes escribir la fecha de inicio de la liquidación. ",
IF(ISERR(DATE(YEAR(W150),MONTH(W150),DAY(W150))),"El valor ingresado en fecha de inicio de liquidación no tiene un formato válido. ",
IF( AND($E$6&lt;&gt;"", DATE(YEAR(W150), MONTH(W150), 1) &lt;&gt; IFERROR(DATE(MID($E$6, 1, 4), MID($E$6, 6, 2),1), "1/1/1900") ), "La fecha de inicio de la liquidación debe estar dentro del período liquidado. ", "")
)
)
)</f>
        <v/>
      </c>
      <c r="EN150" s="46">
        <f>IF($DS150,
IF(X150="","Debes escribir la fecha de fin de la liquidación. ",
IF(ISERR(DATE(YEAR(X150),MONTH(X150),DAY(X150))),"El valor ingresado en fecha de fin de liquidación no tiene un formato válido. ",
IF( AND($E$6&lt;&gt;"", DATE(YEAR(X150), MONTH(X150), 1) &lt;&gt; IFERROR(DATE(MID($E$6, 1, 4), MID($E$6, 6, 2),1), "1/1/1900") ), "La fecha de fin de la liquidación debe estar dentro del período liquidado. ", "")
)
)
)</f>
        <v/>
      </c>
      <c r="EO150" s="46">
        <f>IF($DS150,
IF(Y150="","Debes escribir la frecuencia de pago del trabajador. ",
IF(_xlfn.IFNA(VLOOKUP(Y150,PERÍODO_DE_NÓMINA,1,FALSE),-1)=-1,"La frecuencia de pago es inválida (por favor seleccionarlo de la lista). ","")
)
)</f>
        <v/>
      </c>
      <c r="EP150" s="46">
        <f>IF($DS150,
IF(Z150="","Debes escribir la fecha de pago. ",
IF(ISERR(DATE(YEAR(Z150),MONTH(Z150),DAY(Z150))), "El valor ingresado en fecha de pago no tiene un formato válido. ","")
)
)</f>
        <v/>
      </c>
      <c r="EQ150" s="46">
        <f>IF($DS150,
IF(AA150="","Debes escribir el medio de pago. ",
IF(_xlfn.IFNA(VLOOKUP(AA150,MEDIOS_DE_PAGO,1,FALSE),-1)=-1,"El medio de pago es inválido (por favor seleccionarlo de la lista). ","")
)
)</f>
        <v/>
      </c>
      <c r="ER150" s="46">
        <f>OR(AA150='Tablas '!$T$4,AA150='Tablas '!$T$7,AA150='Tablas '!$T$8,AA150='Tablas '!$T$11)</f>
        <v/>
      </c>
      <c r="ES150" s="46">
        <f>IF(AND($DS150,ER150),
IF(AB150="","Debes escribir la entidad bancaria. ",""),
""
)</f>
        <v/>
      </c>
      <c r="ET150" s="46">
        <f>IF(AND($DS150,ER150),
IF(AC150="","Debes escribir el tipo de cuenta bancaria. ",
IF(_xlfn.IFNA(VLOOKUP(AC150,TIPO_DE_CUENTA,1,FALSE),-1)=-1,"El tipo de cuenta bancaria es inválida (por favor seleccionarlo de la lista). ","")
),
""
)</f>
        <v/>
      </c>
      <c r="EU150" s="46">
        <f>IF(AND($DS150,ER150),
IF(AD150="","Debes escribir el número de cuenta bancaria. ",""),
""
)</f>
        <v/>
      </c>
      <c r="EV150" s="46">
        <f>IF($DS150,
IF(AE150="","Debes escribir el valor del sueldo básico. ",
IF( ISERR(_xlfn.NUMBERVALUE(AE150)), "El valor del sueldo básico debe ser un número válido. ", "")
)
)</f>
        <v/>
      </c>
      <c r="EW150" s="46">
        <f>IF($DS150,
IF(AF150="","Debes escribir el número de días trabajados. ",
IF( IFERROR(INT(AF150),1.1) &lt;&gt; IFERROR(_xlfn.NUMBERVALUE(AF150),1), "La cantidad de días trabajados debe ser un número entero. ", "")
)
)</f>
        <v/>
      </c>
      <c r="EX150" s="46">
        <f>IF($DS150,
IF(AG150="","Debes escribir el valor del sueldo trabajado. ",
IF( ISERR(_xlfn.NUMBERVALUE(AG150)), "El valor del sueldo trabajado debe ser un número válido. ", "")
)
)</f>
        <v/>
      </c>
      <c r="EY150" s="46">
        <f>IF($DS150,
IF( AND(AH150&lt;&gt;"", ISERR(_xlfn.NUMBERVALUE(AH150))), "El valor del auxilio de transporte debe ser un número válido. ", "")
)</f>
        <v/>
      </c>
      <c r="EZ150" s="46">
        <f>IF($DS150,
IF( AND(AI150&lt;&gt;"", ISERR(_xlfn.NUMBERVALUE(AI150))), "El valor de viáticos salariales debe ser un número válido. ", "")
)</f>
        <v/>
      </c>
      <c r="FA150" s="46">
        <f>IF($DS150,
IF( AND(AJ150&lt;&gt;"", ISERR(_xlfn.NUMBERVALUE(AJ150))), "El valor de viáticos NO salariales debe ser un número válido. ", "")
)</f>
        <v/>
      </c>
      <c r="FB150" s="46">
        <f>CONCATENATE(AK150,AL150)&lt;&gt;""</f>
        <v/>
      </c>
      <c r="FC150" s="46">
        <f>IF(AND($DS150,FB150),
IF(AK150="","Debes escribir el número de horas extras diurnas. ",
IF( IFERROR(INT(AK150),1.1) &lt;&gt; IFERROR(_xlfn.NUMBERVALUE(AK150),1), "La cantidad de horas extras diurnas debe ser un número entero. ", "")
),
""
)</f>
        <v/>
      </c>
      <c r="FD150" s="46">
        <f>IF(AND($DS150,FB150),
IF(AL150="","Debes escribir el valor de las horas extras diurnas. ",
IF( ISERR(_xlfn.NUMBERVALUE(AL150)), "El valor de las horas extras duirnas debe ser un número válido. ", "")
),
""
)</f>
        <v/>
      </c>
      <c r="FE150" s="46">
        <f>CONCATENATE(AM150,AN150)&lt;&gt;""</f>
        <v/>
      </c>
      <c r="FF150" s="46">
        <f>IF(AND($DS150,FE150),
IF(AM150="","Debes escribir el número de horas extras nocturnas. ",
IF( IFERROR(INT(AM150),1.1) &lt;&gt; IFERROR(_xlfn.NUMBERVALUE(AM150),1), "La cantidad de horas extras nocturnas debe ser un número entero. ", "")
),
""
)</f>
        <v/>
      </c>
      <c r="FG150" s="46">
        <f>IF(AND($DS150,FE150),
IF(AN150="","Debes escribir el valor de las horas extras nocturnas. ",
IF( ISERR(_xlfn.NUMBERVALUE(AN150)), "El valor de las horas extras nocturnas debe ser un número válido. ", "")
),
""
)</f>
        <v/>
      </c>
      <c r="FH150" s="46">
        <f>CONCATENATE(AO150,AP150)&lt;&gt;""</f>
        <v/>
      </c>
      <c r="FI150" s="46">
        <f>IF(AND($DS150,FH150),
IF(AO150="","Debes escribir el número de horas extras diurnas dominicales y festivas. ",
IF( IFERROR(INT(AO150),1.1) &lt;&gt; IFERROR(_xlfn.NUMBERVALUE(AO150),1), "La cantidad de horas extras diurnas dominicales y festivas debe ser un número entero. ", "")
),
""
)</f>
        <v/>
      </c>
      <c r="FJ150" s="46">
        <f>IF(AND($DS150,FH150),
IF(AP150="","Debes escribir el valor de las horas extras diurnas dominicales y festivas. ",
IF( ISERR(_xlfn.NUMBERVALUE(AP150)), "El valor de las horas extras diurnas dominicales y festivas debe ser un número válido. ", "")
),
""
)</f>
        <v/>
      </c>
      <c r="FK150" s="46">
        <f>CONCATENATE(AQ150,AR150)&lt;&gt;""</f>
        <v/>
      </c>
      <c r="FL150" s="46">
        <f>IF(AND($DS150,FK150),
IF(AQ150="","Debes escribir el número de horas extras nocturnas dominicales y festivas. ",
IF( IFERROR(INT(AQ150),1.1) &lt;&gt; IFERROR(_xlfn.NUMBERVALUE(AQ150),1), "La cantidad de horas extras nocturnas dominicales y festivas debe ser un número entero. ", "")
),
""
)</f>
        <v/>
      </c>
      <c r="FM150" s="46">
        <f>IF(AND($DS150,FK150),
IF(AR150="","Debes escribir el valor de las horas extras nocturnas dominicales y festivas. ",
IF( ISERR(_xlfn.NUMBERVALUE(AR150)), "El valor de las horas extras nocturnas dominicales y festivas debe ser un número válido. ", "")
),
""
)</f>
        <v/>
      </c>
      <c r="FN150" s="46">
        <f>CONCATENATE(AS150,AT150)&lt;&gt;""</f>
        <v/>
      </c>
      <c r="FO150" s="46">
        <f>IF(AND($DS150,FN150),
IF(AS150="","Debes escribir el número de horas recargo nocturno. ",
IF( IFERROR(INT(AS150),1.1) &lt;&gt; IFERROR(_xlfn.NUMBERVALUE(AS150),1), "La cantidad de horas recargo nocturno debe ser un número entero. ", "")
),
""
)</f>
        <v/>
      </c>
      <c r="FP150" s="46">
        <f>IF(AND($DS150,FN150),
IF(AT150="","Debes escribir el valor de las horas recargo nocturno. ",
IF( ISERR(_xlfn.NUMBERVALUE(AT150)), "El valor de las horas recargo nocturno debe ser un número válido. ", "")
),
""
)</f>
        <v/>
      </c>
      <c r="FQ150" s="46">
        <f>CONCATENATE(AU150,AV150)&lt;&gt;""</f>
        <v/>
      </c>
      <c r="FR150" s="46">
        <f>IF(AND($DS150,FQ150),
IF(AU150="","Debes escribir el número de horas recargo diurno dominical y festivo. ",
IF( IFERROR(INT(AU150),1.1) &lt;&gt; IFERROR(_xlfn.NUMBERVALUE(AU150),1), "La cantidad de horas recargo diurno dominical y festivo debe ser un número entero. ", "")
),
""
)</f>
        <v/>
      </c>
      <c r="FS150" s="46">
        <f>IF(AND($DS150,FQ150),
IF(AV150="","Debes escribir el valor de las horas recargo diurno dominical y festivo. ",
IF( ISERR(_xlfn.NUMBERVALUE(AV150)), "El valor de las horas recargo diurno dominical y festivo debe ser un número válido. ", "")
),
""
)</f>
        <v/>
      </c>
      <c r="FT150" s="46">
        <f>CONCATENATE(AW150,AX150)&lt;&gt;""</f>
        <v/>
      </c>
      <c r="FU150" s="46">
        <f>IF(AND($DS150,FT150),
IF(AW150="","Debes escribir el número de horas recargo nocturno dominical y festivo. ",
IF( IFERROR(INT(AW150),1.1) &lt;&gt; IFERROR(_xlfn.NUMBERVALUE(AW150),1), "La cantidad de horas recargo nocturno dominical y festivo debe ser un número entero. ", "")
),
""
)</f>
        <v/>
      </c>
      <c r="FV150" s="46">
        <f>IF(AND($DS150,FT150),
IF(AX150="","Debes escribir el valor de las horas recargo nocturno dominical y festivo. ",
IF( ISERR(_xlfn.NUMBERVALUE(AX150)), "El valor de las horas recargo nocturno dominical y festivo debe ser un número válido. ", "")
),
""
)</f>
        <v/>
      </c>
      <c r="FW150" s="46">
        <f>CONCATENATE(AY150,AZ150)&lt;&gt;""</f>
        <v/>
      </c>
      <c r="FX150" s="46">
        <f>IF(AND($DS150,FW150),
IF(AY150="","Debes escribir el número de días de vacaciones comunes. ",
IF( IFERROR(INT(AY150),1.1) &lt;&gt; IFERROR(_xlfn.NUMBERVALUE(AY150),1), "La cantidad de días de vacaciones comunes debe ser un número entero. ", "")
),
""
)</f>
        <v/>
      </c>
      <c r="FY150" s="46">
        <f>IF(AND($DS150,FW150),
IF(AZ150="","Debes escribir el valor de las vacaciones comunes. ",
IF( ISERR(_xlfn.NUMBERVALUE(AZ150)), "El valor de las vacaciones comunes debe ser un número válido. ", "")
),
""
)</f>
        <v/>
      </c>
      <c r="FZ150" s="46">
        <f>CONCATENATE(BA150,BB150)&lt;&gt;""</f>
        <v/>
      </c>
      <c r="GA150" s="46">
        <f>IF(AND($DS150,FZ150),
IF(BA150="","Debes escribir el número de días de vacaciones compensadas. ",
IF( IFERROR(INT(BA150),1.1) &lt;&gt; IFERROR(_xlfn.NUMBERVALUE(BA150),1), "La cantidad de días de vacaciones compensadas debe ser un número entero. ", "")
),
""
)</f>
        <v/>
      </c>
      <c r="GB150" s="46">
        <f>IF(AND($DS150,FZ150),
IF(BB150="","Debes escribir el valor de las vacaciones compensadas. ",
IF( ISERR(_xlfn.NUMBERVALUE(BB150)), "El valor de las vacaciones compensadas debe ser un número válido. ", "")
),
""
)</f>
        <v/>
      </c>
      <c r="GC150" s="46">
        <f>CONCATENATE(BC150,BD150)&lt;&gt;""</f>
        <v/>
      </c>
      <c r="GD150" s="46">
        <f>IF(AND($DS150,GC150),
IF(BC150="","Debes escribir el número de días de prima salarial. ",
IF( IFERROR(INT(BC150),1.1) &lt;&gt; IFERROR(_xlfn.NUMBERVALUE(BC150),1), "La cantidad de días de prima salarial debe ser un número entero. ", "")
),
""
)</f>
        <v/>
      </c>
      <c r="GE150" s="46">
        <f>IF(AND($DS150,GC150),
IF(BD150="","Debes escribir el valor de los días de prima salarial. ",
IF( ISERR(_xlfn.NUMBERVALUE(BD150)), "El valor de los días de prima salarial debe ser un número válido. ", "")
),
""
)</f>
        <v/>
      </c>
      <c r="GF150" s="46">
        <f>IF($DS150,
IF( AND(BE150&lt;&gt;"", ISERR(_xlfn.NUMBERVALUE(BE150))), "El valor de la prima NO saliarial debe ser un número válido. ", "")
)</f>
        <v/>
      </c>
      <c r="GG150" s="46">
        <f>CONCATENATE(BF150,BG150,BH150)&lt;&gt;""</f>
        <v/>
      </c>
      <c r="GH150" s="46">
        <f>IF(AND($DS150,GG150),
IF(BF150="","Debes escribir el valor de las cesantías. ",
IF( ISERR(_xlfn.NUMBERVALUE(BF150)), "El valor de las cesantías debe ser un número válido. ", "")
),
""
)</f>
        <v/>
      </c>
      <c r="GI150" s="46">
        <f>IF(AND($DS150,GG150),
IF(BG150="","Debes escribir el % de cesantías. ",
IF( ISERR(_xlfn.NUMBERVALUE(BG150)), "El % de cesantías debe ser un número válido. ", "")
),
""
)</f>
        <v/>
      </c>
      <c r="GJ150" s="46">
        <f>IF(AND($DS150,GG150),
IF(BH150="","Debes escribir el valor de intereses de cesantías. ",
IF( ISERR(_xlfn.NUMBERVALUE(BH150)), "El valor de intereses de cesantías debe ser un número válido. ", "")
),
""
)</f>
        <v/>
      </c>
      <c r="GK150" s="46">
        <f>CONCATENATE(BI150,BJ150,BK150)&lt;&gt;""</f>
        <v/>
      </c>
      <c r="GL150" s="46">
        <f>IF(AND($DS150,GK150),
IF(BI150="","Debes escribir el número de días de incapacidad. ",
IF( IFERROR(INT(BI150),1.1) &lt;&gt; IFERROR(_xlfn.NUMBERVALUE(BI150),1), "La cantidad de días de incapacidad debe ser un número entero. ", "")
),
""
)</f>
        <v/>
      </c>
      <c r="GM150" s="46">
        <f>IF(AND($DS150,GK150),
IF(BJ150="","Debes escribir el tipo de incapacidad. ",
IF(_xlfn.IFNA(VLOOKUP(BJ150,TIPO_DE_INCAPACIDAD,1,FALSE),-1)=-1,"El tipo de incapacidad es inválida (por favor seleccionarlo de la lista). ","")
),
""
)</f>
        <v/>
      </c>
      <c r="GN150" s="46">
        <f>IF(AND($DS150,GK150),
IF(BK150="","Debes escribir el valor de la incapacidad. ",
IF( ISERR(_xlfn.NUMBERVALUE(BK150)), "El valor de la incapacidad debe ser un número válido. ", "")
),
""
)</f>
        <v/>
      </c>
      <c r="GO150" s="46">
        <f>CONCATENATE(BL150,BM150)&lt;&gt;""</f>
        <v/>
      </c>
      <c r="GP150" s="46">
        <f>IF(AND($DS150,GO150),
IF(BL150="","Debes escribir el número de días de licencia de maternidad o paternidad. ",
IF( IFERROR(INT(BL150),1.1) &lt;&gt; IFERROR(_xlfn.NUMBERVALUE(BL150),1), "La cantidad de días de licencia de maternidad o paternidad debe ser un número entero. ", "")
),
""
)</f>
        <v/>
      </c>
      <c r="GQ150" s="46">
        <f>IF(AND($DS150,GO150),
IF(BM150="","Debes escribir el valor de la licencia de maternidad o paternidad. ",
IF( ISERR(_xlfn.NUMBERVALUE(BM150)), "El valor de la licencia de maternidad o paternidad debe ser un número válido. ", "")
),
""
)</f>
        <v/>
      </c>
      <c r="GR150" s="46">
        <f>CONCATENATE(BN150,BO150)&lt;&gt;""</f>
        <v/>
      </c>
      <c r="GS150" s="46">
        <f>IF(AND($DS150,GR150),
IF(BN150="","Debes escribir el número de días de licencia remunerada. ",
IF( IFERROR(INT(BN150),1.1) &lt;&gt; IFERROR(_xlfn.NUMBERVALUE(BN150),1), "La cantidad de días de licencia remunerada debe ser un número entero. ", "")
),
""
)</f>
        <v/>
      </c>
      <c r="GT150" s="46">
        <f>IF(AND($DS150,GR150),
IF(BO150="","Debes escribir el valor de la licencia remunerada. ",
IF( ISERR(_xlfn.NUMBERVALUE(BO150)), "El valor de la licencia remunerada debe ser un número válido. ", "")
),
""
)</f>
        <v/>
      </c>
      <c r="GU150" s="46">
        <f>IF($DS150,
IF( AND(BP150&lt;&gt;"", ISERR(_xlfn.NUMBERVALUE(BP150))), "El valor de la licencia NO remunerada debe ser un número válido. ", "")
)</f>
        <v/>
      </c>
      <c r="GV150" s="46">
        <f>IF($DS150,
IF( AND(BQ150&lt;&gt;"", ISERR(_xlfn.NUMBERVALUE(BQ150))), "El valor de auxilios salariales debe ser un número válido. ", "")
)</f>
        <v/>
      </c>
      <c r="GW150" s="46">
        <f>IF($DS150,
IF( AND(BR150&lt;&gt;"", ISERR(_xlfn.NUMBERVALUE(BR150))), "El valor de auxilios NO salariales debe ser un número válido. ", "")
)</f>
        <v/>
      </c>
      <c r="GX150" s="46">
        <f>IF($DS150,
IF( AND(BS150&lt;&gt;"", ISERR(_xlfn.NUMBERVALUE(BS150))), "El valor de bonos salariales debe ser un número válido. ", "")
)</f>
        <v/>
      </c>
      <c r="GY150" s="46">
        <f>IF($DS150,
IF( AND(BT150&lt;&gt;"", ISERR(_xlfn.NUMBERVALUE(BT150))), "El valor de bonos NO salariales debe ser un número válido. ", "")
)</f>
        <v/>
      </c>
      <c r="GZ150" s="46">
        <f>IF($DS150,
IF( AND(BU150&lt;&gt;"", ISERR(_xlfn.NUMBERVALUE(BU150))), "El valor de bonos salariales de alimentación debe ser un número válido. ", "")
)</f>
        <v/>
      </c>
      <c r="HA150" s="46">
        <f>IF($DS150,
IF( AND(BV150&lt;&gt;"", ISERR(_xlfn.NUMBERVALUE(BV150))), "El valor de bonos NO salariales de alimentación debe ser un número válido. ", "")
)</f>
        <v/>
      </c>
      <c r="HB150" s="46">
        <f>IF($DS150,
IF( AND(BW150&lt;&gt;"", ISERR(_xlfn.NUMBERVALUE(BW150))), "El valor de bonificaciones salariales debe ser un número válido. ", "")
)</f>
        <v/>
      </c>
      <c r="HC150" s="46">
        <f>IF($DS150,
IF( AND(BX150&lt;&gt;"", ISERR(_xlfn.NUMBERVALUE(BX150))), "El valor de bonificaciones NO salariales debe ser un número válido. ", "")
)</f>
        <v/>
      </c>
      <c r="HD150" s="46">
        <f>IF($DS150,
IF( AND(BY150&lt;&gt;"", ISERR(_xlfn.NUMBERVALUE(BY150))), "El valor de compensaciones ordinarias debe ser un número válido. ", "")
)</f>
        <v/>
      </c>
      <c r="HE150" s="46">
        <f>IF($DS150,
IF( AND(BZ150&lt;&gt;"", ISERR(_xlfn.NUMBERVALUE(BZ150))), "El valor de compensaciones extraordinarias debe ser un número válido. ", "")
)</f>
        <v/>
      </c>
      <c r="HF150" s="46">
        <f>IF($DS150,
IF( AND(CA150&lt;&gt;"", ISERR(_xlfn.NUMBERVALUE(CA150))), "El valor de comisiones debe ser un número válido. ", "")
)</f>
        <v/>
      </c>
      <c r="HG150" s="46">
        <f>IF($DS150,
IF( AND(CB150&lt;&gt;"", ISERR(_xlfn.NUMBERVALUE(CB150))), "El valor de ausencia por huega debe ser un número válido. ", "")
)</f>
        <v/>
      </c>
      <c r="HH150" s="46">
        <f>IF($DS150,
IF( AND(CC150&lt;&gt;"", ISERR(_xlfn.NUMBERVALUE(CC150))), "El valor de anticipos debe ser un número válido. ", "")
)</f>
        <v/>
      </c>
      <c r="HI150" s="46">
        <f>IF($DS150,
IF( AND(CD150&lt;&gt;"", ISERR(_xlfn.NUMBERVALUE(CD150))), "El valor de pagos a terceros debe ser un número válido. ", "")
)</f>
        <v/>
      </c>
      <c r="HJ150" s="46">
        <f>IF($DS150,
IF( AND(CE150&lt;&gt;"", ISERR(_xlfn.NUMBERVALUE(CE150))), "El valor de dotación debe ser un número válido. ", "")
)</f>
        <v/>
      </c>
      <c r="HK150" s="46">
        <f>IF($DS150,
IF( AND(CF150&lt;&gt;"", ISERR(_xlfn.NUMBERVALUE(CF150))), "El valor de apoyo sostenibilidad debe ser un número válido. ", "")
)</f>
        <v/>
      </c>
      <c r="HL150" s="46">
        <f>IF($DS150,
IF( AND(CG150&lt;&gt;"", ISERR(_xlfn.NUMBERVALUE(CG150))), "El valor de teletrabajo debe ser un número válido. ", "")
)</f>
        <v/>
      </c>
      <c r="HM150" s="46">
        <f>IF($DS150,
IF( AND(CH150&lt;&gt;"", ISERR(_xlfn.NUMBERVALUE(CH150))), "El valor de bonificación de retiro debe ser un número válido. ", "")
)</f>
        <v/>
      </c>
      <c r="HN150" s="46">
        <f>IF($DS150,
IF( AND(CI150&lt;&gt;"", ISERR(_xlfn.NUMBERVALUE(CI150))), "El valor de indemnización de retiro debe ser un número válido. ", "")
)</f>
        <v/>
      </c>
      <c r="HO150" s="46">
        <f>IF($DS150,
IF( AND(CJ150&lt;&gt;"", ISERR(_xlfn.NUMBERVALUE(CJ150))), "El valor de reintegros debe ser un número válido. ", "")
)</f>
        <v/>
      </c>
      <c r="HP150" s="46">
        <f>CONCATENATE(CK150,CL150,CM150)&lt;&gt;""</f>
        <v/>
      </c>
      <c r="HQ150" s="46">
        <f>IF(AND($DS150,HP150),
IF(CK150="","Debes escribir la descripción de otro concepto no categorizado. ",""),
""
)</f>
        <v/>
      </c>
      <c r="HR150" s="46">
        <f>IF(AND($DS150,HP150),
IF(CONCATENATE(CL150,CM150)="","Debes escribir al menos un valor de concepto no categorizado (salarial o no salarial). ",
IF(ISERR(_xlfn.NUMBERVALUE(CL150)),"El valor salarial concepto no categorizado debe ser un número válido. ","")
),
""
)</f>
        <v/>
      </c>
      <c r="HS150" s="46">
        <f>IF(AND($DS150,HP150),
IF(CONCATENATE(CL150,CM150)="","Debes escribir al menos un valor de concepto no categorizado (salarial o no salarial). ",
IF(ISERR(_xlfn.NUMBERVALUE(CM150)),"El valor NO salarial concepto no categorizado debe ser un número válido. ","")
),
""
)</f>
        <v/>
      </c>
      <c r="HT150" s="46">
        <f>IF($DS150,
IF(CN150="","Debes escribir el porcentaje del aporte a salud. ",
IF( ISERR(_xlfn.NUMBERVALUE(CN150)), "El valor del porcentaje del aporte a salud debe ser un número válido. ", "")
)
)</f>
        <v/>
      </c>
      <c r="HU150" s="46">
        <f>IF($DS150,
IF(CO150="","Debes escribir el valor del aporte a salud. ",
IF( ISERR(_xlfn.NUMBERVALUE(CO150)), "El valor del aporte a salud debe ser un número válido. ", "")
)
)</f>
        <v/>
      </c>
      <c r="HV150" s="46">
        <f>IF($DS150,
IF( AND(CP150&lt;&gt;"", ISERR(_xlfn.NUMBERVALUE(CP150))), "El valor plan complementario debe ser un número válido. ", "")
)</f>
        <v/>
      </c>
      <c r="HW150" s="46">
        <f>IF($DS150,
IF(CQ150="","Debes escribir el porcentaje del aporte a pensión. ",
IF( ISERR(_xlfn.NUMBERVALUE(CQ150)), "El valor del porcentaje del aporte a pensión debe ser un número válido. ", "")
)
)</f>
        <v/>
      </c>
      <c r="HX150" s="46">
        <f>IF($DS150,
IF(CR150="","Debes escribir el valor del aporte a pensión. ",
IF( ISERR(_xlfn.NUMBERVALUE(CR150)), "El valor del aporte a salud debe ser un número válido. ", "")
)
)</f>
        <v/>
      </c>
      <c r="HY150" s="46">
        <f>IF($DS150,
IF( AND(CS150&lt;&gt;"", ISERR(_xlfn.NUMBERVALUE(CS150))), "El valor pensión voluntaria debe ser un número válido. ", "")
)</f>
        <v/>
      </c>
      <c r="HZ150" s="46">
        <f>CONCATENATE(CT150,CU150,CV150,CW150)&lt;&gt;""</f>
        <v/>
      </c>
      <c r="IA150" s="46">
        <f>IF(AND($DS150,HZ150),
IF(CT150="","Debes escribir el % del fondo de seguridad pensional. ",
IF( ISERR(_xlfn.NUMBERVALUE(CT150)), "El % del fondo de seguridad debe ser un número válido. ", "")
),
""
)</f>
        <v/>
      </c>
      <c r="IB150" s="46">
        <f>IF(AND($DS150,HZ150),
IF(CU150="","Debes escribir el valor del aporte al fondo de solidaridad pensional. ",
IF( ISERR(_xlfn.NUMBERVALUE(CU150)), "El valor del aporte al fondo de solidaridad pensional debe ser un número válido. ", "")
),
""
)</f>
        <v/>
      </c>
      <c r="IC150" s="46">
        <f>IF(AND($DS150,HZ150),
IF(CV150="","Debes escribir el % del fondo de subsistencia. ",
IF( ISERR(_xlfn.NUMBERVALUE(CV150)), "El % del fondo de subsistencia debe ser un número válido. ", "")
),
""
)</f>
        <v/>
      </c>
      <c r="ID150" s="46">
        <f>IF(AND($DS150,HZ150),
IF(CW150="","Debes escribir el valor del fondo de subsistencia. ",
IF( ISERR(_xlfn.NUMBERVALUE(CW150)), "El valor del fondo de subsistencia debe ser un número válido. ", "")
),
""
)</f>
        <v/>
      </c>
      <c r="IE150" s="46">
        <f>CONCATENATE(CX150,CY150)&lt;&gt;""</f>
        <v/>
      </c>
      <c r="IF150" s="46">
        <f>IF(AND($DS150,IE150),
IF(CX150="","Debes escribir el % de sindicato. ",
IF( ISERR(_xlfn.NUMBERVALUE(CX150)), "El % de sindicato debe ser un número válido. ", "")
),
""
)</f>
        <v/>
      </c>
      <c r="IG150" s="46">
        <f>IF(AND($DS150,IE150),
IF(CY150="","Debes escribir el valor del sindicato. ",
IF( ISERR(_xlfn.NUMBERVALUE(CY150)), "El valor del sindicato debe ser un número válido. ", "")
),
""
)</f>
        <v/>
      </c>
      <c r="IH150" s="46">
        <f>IF($DS150,
IF( AND(CZ150&lt;&gt;"", ISERR(_xlfn.NUMBERVALUE(CZ150))), "El valor de sanción pública debe ser un número válido. ", "")
)</f>
        <v/>
      </c>
      <c r="II150" s="46">
        <f>IF($DS150,
IF( AND(DA150&lt;&gt;"", ISERR(_xlfn.NUMBERVALUE(DA150))), "El valor de sanción privada debe ser un número válido. ", "")
)</f>
        <v/>
      </c>
      <c r="IJ150" s="46">
        <f>CONCATENATE(DB150,DC150)&lt;&gt;""</f>
        <v/>
      </c>
      <c r="IK150" s="46">
        <f>IF(AND($DS150,IJ150),
IF(DB150="","Debes escribir la descripción de libranza. ",""),
""
)</f>
        <v/>
      </c>
      <c r="IL150" s="46">
        <f>IF(AND($DS150,IJ150),
IF(DC150="","Debes escribir la cuota libranza. ",
IF(ISERR(_xlfn.NUMBERVALUE(DC150)),"El valor de la cuota libranza debe ser un número válido. ","")
),
""
)</f>
        <v/>
      </c>
      <c r="IM150" s="46">
        <f>IF($DS150,
IF( AND(DD150&lt;&gt;"", ISERR(_xlfn.NUMBERVALUE(DD150))), "El valor de pagos a terceros debe ser un número válido. ", "")
)</f>
        <v/>
      </c>
      <c r="IN150" s="46">
        <f>IF($DS150,
IF( AND(DE150&lt;&gt;"", ISERR(_xlfn.NUMBERVALUE(DE150))), "El valor de anticipos debe ser un número válido. ", "")
)</f>
        <v/>
      </c>
      <c r="IO150" s="46">
        <f>IF($DS150,
IF( AND(DF150&lt;&gt;"", ISERR(_xlfn.NUMBERVALUE(DF150))), "El valor de AFC debe ser un número válido. ", "")
)</f>
        <v/>
      </c>
      <c r="IP150" s="46">
        <f>IF($DS150,
IF( AND(DG150&lt;&gt;"", ISERR(_xlfn.NUMBERVALUE(DG150))), "El valor de rete-fuente debe ser un número válido. ", "")
)</f>
        <v/>
      </c>
      <c r="IQ150" s="46">
        <f>IF($DS150,
IF( AND(DH150&lt;&gt;"", ISERR(_xlfn.NUMBERVALUE(DH150))), "El valor de cooperativa de trabajo debe ser un número válido. ", "")
)</f>
        <v/>
      </c>
      <c r="IR150" s="46">
        <f>IF($DS150,
IF( AND(DI150&lt;&gt;"", ISERR(_xlfn.NUMBERVALUE(DI150))), "El valor de embargo fiscal debe ser un número válido. ", "")
)</f>
        <v/>
      </c>
      <c r="IS150" s="46">
        <f>IF($DS150,
IF( AND(DJ150&lt;&gt;"", ISERR(_xlfn.NUMBERVALUE(DJ150))), "El valor de educación debe ser un número válido. ", "")
)</f>
        <v/>
      </c>
      <c r="IT150" s="46">
        <f>IF($DS150,
IF( AND(DK150&lt;&gt;"", ISERR(_xlfn.NUMBERVALUE(DK150))), "El valor de reintegro debe ser un número válido. ", "")
)</f>
        <v/>
      </c>
      <c r="IU150" s="46">
        <f>IF($DS150,
IF( AND(DL150&lt;&gt;"", ISERR(_xlfn.NUMBERVALUE(DL150))), "El valor de deuda debe ser un número válido. ", "")
)</f>
        <v/>
      </c>
      <c r="IV150" s="46">
        <f>IF($DS150,
IF( AND(DM150&lt;&gt;"", ISERR(_xlfn.NUMBERVALUE(DM150))), "El valor de otras deducciones debe ser un número válido. ", "")
)</f>
        <v/>
      </c>
      <c r="IW150" s="46">
        <f>IF($DS150,
IF(DN150="","Debes escribir el valor de los devengos totales. ",
IF( ISERR(_xlfn.NUMBERVALUE(DN150)), "El valor de los devengos totales debe ser un número válido. ", "")
)
)</f>
        <v/>
      </c>
      <c r="IX150" s="46">
        <f>IF($DS150,
IF(DO150="","Debes escribir el valor de las deducciones totales. ",
IF( ISERR(_xlfn.NUMBERVALUE(DO150)), "El valor de las deducciones totales debe ser un número válido. ", "")
)
)</f>
        <v/>
      </c>
      <c r="IY150" s="46">
        <f>IF($DS150,
IF(DP150="","Debes escribir el valor del salario total. ",
IF( ISERR(_xlfn.NUMBERVALUE(DP150)), "El valor del salario total debe ser un número válido. ", "")
)
)</f>
        <v/>
      </c>
    </row>
    <row r="151">
      <c r="B151" s="48" t="n">
        <v>139</v>
      </c>
      <c r="C151" s="61">
        <f>IF(AND(DS151,DP151&lt;&gt;""),
IF(DQ151="","OK","Error"),
""
)</f>
        <v/>
      </c>
      <c r="D151" s="53" t="n"/>
      <c r="E151" s="52" t="n"/>
      <c r="F151" s="112" t="n"/>
      <c r="G151" s="52" t="n"/>
      <c r="H151" s="53" t="n"/>
      <c r="I151" s="52" t="n"/>
      <c r="J151" s="52" t="n"/>
      <c r="K151" s="53" t="n"/>
      <c r="L151" s="55" t="n"/>
      <c r="M151" s="108" t="n"/>
      <c r="N151" s="56" t="n"/>
      <c r="O151" s="52" t="n"/>
      <c r="P151" s="52" t="n"/>
      <c r="Q151" s="52" t="n"/>
      <c r="R151" s="52" t="n"/>
      <c r="S151" s="52" t="n"/>
      <c r="T151" s="53" t="n"/>
      <c r="U151" s="52" t="n"/>
      <c r="V151" s="52" t="n"/>
      <c r="W151" s="55" t="n"/>
      <c r="X151" s="55" t="n"/>
      <c r="Y151" s="52" t="n"/>
      <c r="Z151" s="55" t="n"/>
      <c r="AA151" s="52" t="n"/>
      <c r="AB151" s="53" t="n"/>
      <c r="AC151" s="53" t="n"/>
      <c r="AD151" s="53" t="n"/>
      <c r="AE151" s="177" t="n"/>
      <c r="AF151" s="113" t="n"/>
      <c r="AG151" s="177" t="n"/>
      <c r="AH151" s="178" t="n"/>
      <c r="AI151" s="178" t="n"/>
      <c r="AJ151" s="178" t="n"/>
      <c r="AK151" s="114" t="n"/>
      <c r="AL151" s="178" t="n"/>
      <c r="AM151" s="114" t="n"/>
      <c r="AN151" s="178" t="n"/>
      <c r="AO151" s="114" t="n"/>
      <c r="AP151" s="178" t="n"/>
      <c r="AQ151" s="114" t="n"/>
      <c r="AR151" s="178" t="n"/>
      <c r="AS151" s="114" t="n"/>
      <c r="AT151" s="178" t="n"/>
      <c r="AU151" s="114" t="n"/>
      <c r="AV151" s="178" t="n"/>
      <c r="AW151" s="114" t="n"/>
      <c r="AX151" s="178" t="n"/>
      <c r="AY151" s="114" t="n"/>
      <c r="AZ151" s="178" t="n"/>
      <c r="BA151" s="114" t="n"/>
      <c r="BB151" s="178" t="n"/>
      <c r="BC151" s="114" t="n"/>
      <c r="BD151" s="178" t="n"/>
      <c r="BE151" s="178" t="n"/>
      <c r="BF151" s="178" t="n"/>
      <c r="BG151" s="59" t="n"/>
      <c r="BH151" s="178" t="n"/>
      <c r="BI151" s="114" t="n"/>
      <c r="BJ151" s="53" t="n"/>
      <c r="BK151" s="178" t="n"/>
      <c r="BL151" s="114" t="n"/>
      <c r="BM151" s="178" t="n"/>
      <c r="BN151" s="114" t="n"/>
      <c r="BO151" s="178" t="n"/>
      <c r="BP151" s="178" t="n"/>
      <c r="BQ151" s="178" t="n"/>
      <c r="BR151" s="178" t="n"/>
      <c r="BS151" s="178" t="n"/>
      <c r="BT151" s="178" t="n"/>
      <c r="BU151" s="178" t="n"/>
      <c r="BV151" s="178" t="n"/>
      <c r="BW151" s="178" t="n"/>
      <c r="BX151" s="178" t="n"/>
      <c r="BY151" s="178" t="n"/>
      <c r="BZ151" s="178" t="n"/>
      <c r="CA151" s="178" t="n"/>
      <c r="CB151" s="178" t="n"/>
      <c r="CC151" s="178" t="n"/>
      <c r="CD151" s="178" t="n"/>
      <c r="CE151" s="178" t="n"/>
      <c r="CF151" s="178" t="n"/>
      <c r="CG151" s="178" t="n"/>
      <c r="CH151" s="178" t="n"/>
      <c r="CI151" s="178" t="n"/>
      <c r="CJ151" s="178" t="n"/>
      <c r="CK151" s="53" t="n"/>
      <c r="CL151" s="178" t="n"/>
      <c r="CM151" s="178" t="n"/>
      <c r="CN151" s="60" t="n"/>
      <c r="CO151" s="177" t="n"/>
      <c r="CP151" s="178" t="n"/>
      <c r="CQ151" s="60" t="n"/>
      <c r="CR151" s="177" t="n"/>
      <c r="CS151" s="178" t="n"/>
      <c r="CT151" s="59" t="n"/>
      <c r="CU151" s="178" t="n"/>
      <c r="CV151" s="59" t="n"/>
      <c r="CW151" s="178" t="n"/>
      <c r="CX151" s="59" t="n"/>
      <c r="CY151" s="178" t="n"/>
      <c r="CZ151" s="178" t="n"/>
      <c r="DA151" s="178" t="n"/>
      <c r="DB151" s="53" t="n"/>
      <c r="DC151" s="178" t="n"/>
      <c r="DD151" s="178" t="n"/>
      <c r="DE151" s="178" t="n"/>
      <c r="DF151" s="178" t="n"/>
      <c r="DG151" s="178" t="n"/>
      <c r="DH151" s="178" t="n"/>
      <c r="DI151" s="178" t="n"/>
      <c r="DJ151" s="178" t="n"/>
      <c r="DK151" s="178" t="n"/>
      <c r="DL151" s="178" t="n"/>
      <c r="DM151" s="178" t="n"/>
      <c r="DN151" s="177" t="n"/>
      <c r="DO151" s="177" t="n"/>
      <c r="DP151" s="177" t="n"/>
      <c r="DQ151" s="76">
        <f>IF(AND(DS151,DP151&lt;&gt;""),
CONCATENATE(DT151,DU151,DV151,DW151,DX151,DY151,DZ151,EA151,EB151,EC151,ED151,EE151,EF151,EG151,EH151,EI151,EJ151,EK151,EL151,EM151,EN151,EO151,EP151,EQ151,ES151,ET151,EU151,EV151,EW151,EX151,EY151,EZ151,FA151,FC151,FD151,FF151,FG151,FI151,FJ151,FL151,FM151,FO151,FP151,FR151,FS151,FU151,FV151,FX151,FY151,GA151,GB151,GD151,GE151,GF151,GH151,GI151,GJ151,GL151,GM151,GN151,GP151,GQ151,GS151,GT151,GU151,GV151,GW151,GX151,GY151,GZ151,HA151,HB151,HC151,HD151,HE151,HF151,HG151,HH151,HI151,HJ151,HK151,HL151,HM151,HN151,HO151,HQ151,HR151,HS151,HT151,HU151,HV151,HW151,HX151,HY151,IA151,IB151,IC151,ID151,IF151,IG151,IH151,II151,IK151,IL151,IM151,IN151,IO151,IP151,IQ151,IR151,IS151,IT151,IU151,IV151,IW151,IX151,IY151,IZ151),
""
)</f>
        <v/>
      </c>
      <c r="DR151" s="53" t="n"/>
      <c r="DS151" s="46">
        <f>CONCATENATE(D151,$E151,$F151,$G151,H151,$I151,$J151,K151,$L151,$M151,N151,$O151,$P151,$Q151,$R151,$S151,T151,$U151,$V151,$W151,$X151,$Y151,$Z151,$AA151,AB151,AC151,AD151,$AE151,$AF151,$AG151,AH151,AI151,AJ151,AK151,AL151,AM151,AN151,AO151,AP151,AQ151,AR151,AS151,AT151,AU151,AV151,AW151,AX151,AY151,AZ151,BA151,BB151,BC151,BD151,BE151,BF151,BG151,BH151,BI151,BJ151,BK151,BL151,BM151,BN151,BO151,BP151,BQ151,BR151,BS151,BT151,BU151,BV151,BW151,BX151,BY151,BZ151,CA151,CB151,CC151,CD151,CE151,CF151,CG151,CH151,CI151,CJ151,CK151,CL151,CM151,$CN151,$CO151,CP151,$CQ151,$CR151,CS151,CT151,CU151,CV151,CW151,CX151,CY151,CZ151,DA151,DB151,DC151,DD151,DE151,DF151,DG151,DH151,DI151,DJ151,DK151,DL151,DM151,$DN151,$DO151,$DP151,DR151)&lt;&gt;""</f>
        <v/>
      </c>
      <c r="DT151" s="46">
        <f>IF(AND($DS151,$E$4&lt;&gt;""),
IF(LEFT($E$4,2) = "1.",
IF(D151&lt;&gt;"","El CUNE sólo se envía en operaciones de novedad o ajuste. ",""),
IF(D151="","Debes escribir un CUNE válido para realizar operaciones de novedad o ajuste. ","")),
""
)</f>
        <v/>
      </c>
      <c r="DU151" s="46">
        <f>IF($DS151,
IF(E151="","Debes seleccionar el tipo de documento del empleado. ",
IF(_xlfn.IFNA(VLOOKUP(E151,TIPO_DE_DOCUMENTO,1,FALSE),-1)=-1,"El tipo de documento no es válido (por favor seleccionarlo de la lista). ","")
)
)</f>
        <v/>
      </c>
      <c r="DV151" s="46">
        <f>IF($DS151,
IF(F151="","Debes escribir el número de documento del empleado. ","")
)</f>
        <v/>
      </c>
      <c r="DW151" s="46">
        <f>IF($DS151,
IF(G151="","Debes escribir el primer nombre del empleado. ","")
)</f>
        <v/>
      </c>
      <c r="DY151" s="46">
        <f>IF($DS151,
IF(I151="","Debes escribir el primer apellido del empleado. ","")
)</f>
        <v/>
      </c>
      <c r="DZ151" s="46">
        <f>IF($DS151,
IF(J151="","Debes escribir el segundo apellido del empleado. ","")
)</f>
        <v/>
      </c>
      <c r="EB151" s="46">
        <f>IF($DS151,
IF(L151="","Debes escribir la fecha de ingreso del empleado. ",
IF(ISERR(DATE(YEAR(L151),MONTH(L151),DAY(L151))), "El valor ingresado en fecha de ingreso no tiene un formato válido. ","")
)
)</f>
        <v/>
      </c>
      <c r="EC151" s="46">
        <f>IF($DS151,
IF(M151="","Debes escribir el tiempo laborado. ",
IF( IFERROR(INT(M151),1.1) &lt;&gt; IFERROR(_xlfn.NUMBERVALUE(M151),1), "El valor de los días trabajados debe ser un número entero. ", "")
)
)</f>
        <v/>
      </c>
      <c r="ED151" s="46">
        <f>IF($DS151,
IF( AND(N151&lt;&gt;"", ISERR(DATE(YEAR(N151),MONTH(N151),DAY(N151))) ), "El valor ingresado en fecha de ingreso no tiene un formato válido. ",
IF( AND(N151&lt;&gt;"", $E$6&lt;&gt;"", DATE(YEAR(N151), MONTH(N151), 1) &lt;&gt; IFERROR(DATE(MID($E$6, 1, 4), MID($E$6, 6, 2),1), "1/1/1900") ), "La fecha de retiro debe estar dentro del período liquidado. ", "")
)
)</f>
        <v/>
      </c>
      <c r="EE151" s="46">
        <f>IF($DS151,
IF(O151="","Debes seleccionar el tipo de trabajador. ",
IF(_xlfn.IFNA(VLOOKUP(O151,TIPO_DE_TRABAJADOR,1,FALSE),-1)=-1,"El tipo de trabajador no es válido (por favor seleccionarlo de la lista). ","")
)
)</f>
        <v/>
      </c>
      <c r="EF151" s="46">
        <f>IF($DS151,
IF(P151="","Debes seleccionar si es un trabajador dependiente pensionado por vejez. ",
IF(_xlfn.IFNA(VLOOKUP(P151,SUBTIPO_DE_TRABAJADOR,1,FALSE),-1)=-1,"El tipo de trabajador dependiente pensionado por vejez no es válido (por favor seleccionarlo de la lista). ","")
)
)</f>
        <v/>
      </c>
      <c r="EG151" s="46">
        <f>IF($DS151,
IF(Q151="","Debes seleccionar el tipo de contrato del trabajador. ",
IF(_xlfn.IFNA(VLOOKUP(Q151,TIPO_DE_CONTRATO,1,FALSE),-1)=-1,"El tipo de contrato del trabajador no es válido (por favor seleccionarlo de la lista). ","")
)
)</f>
        <v/>
      </c>
      <c r="EH151" s="46">
        <f>IF($DS151,
IF(R151="","Debes seleccionar si es un salario integral. ",
IF(_xlfn.IFNA(VLOOKUP(R151,SI_NO,1,FALSE),-1)=-1,"Valor no válido para salario integral (por favor seleccionarlo de la lista). ","")
)
)</f>
        <v/>
      </c>
      <c r="EI151" s="46">
        <f>IF($DS151,
IF(S151="","Debes seleccionar si el trabajador realiza actividades de riesgo. ",
IF(_xlfn.IFNA(VLOOKUP(S151,SI_NO,1,FALSE),-1)=-1,"Valor no válido para actividad de alto riesgo (por favor seleccionarlo de la lista). ","")
)
)</f>
        <v/>
      </c>
      <c r="EK151" s="46">
        <f>IF($DS151,
IF(U151="","Debes escribir el código del municipio de residencia del trabajador. ",
IF(_xlfn.IFNA(VLOOKUP(U151,MUNICIPIO,1,FALSE),-1)=-1,"El municipio de residencia del trabajador es inválido (por favor seleccionarlo de la lista). ","")
)
)</f>
        <v/>
      </c>
      <c r="EL151" s="46">
        <f>IF($DS151,
IF(V151="","Debes escribir el la dirección de residendia del trabajador. ","")
)</f>
        <v/>
      </c>
      <c r="EM151" s="46">
        <f>IF($DS151,
IF(W151="","Debes escribir la fecha de inicio de la liquidación. ",
IF(ISERR(DATE(YEAR(W151),MONTH(W151),DAY(W151))),"El valor ingresado en fecha de inicio de liquidación no tiene un formato válido. ",
IF( AND($E$6&lt;&gt;"", DATE(YEAR(W151), MONTH(W151), 1) &lt;&gt; IFERROR(DATE(MID($E$6, 1, 4), MID($E$6, 6, 2),1), "1/1/1900") ), "La fecha de inicio de la liquidación debe estar dentro del período liquidado. ", "")
)
)
)</f>
        <v/>
      </c>
      <c r="EN151" s="46">
        <f>IF($DS151,
IF(X151="","Debes escribir la fecha de fin de la liquidación. ",
IF(ISERR(DATE(YEAR(X151),MONTH(X151),DAY(X151))),"El valor ingresado en fecha de fin de liquidación no tiene un formato válido. ",
IF( AND($E$6&lt;&gt;"", DATE(YEAR(X151), MONTH(X151), 1) &lt;&gt; IFERROR(DATE(MID($E$6, 1, 4), MID($E$6, 6, 2),1), "1/1/1900") ), "La fecha de fin de la liquidación debe estar dentro del período liquidado. ", "")
)
)
)</f>
        <v/>
      </c>
      <c r="EO151" s="46">
        <f>IF($DS151,
IF(Y151="","Debes escribir la frecuencia de pago del trabajador. ",
IF(_xlfn.IFNA(VLOOKUP(Y151,PERÍODO_DE_NÓMINA,1,FALSE),-1)=-1,"La frecuencia de pago es inválida (por favor seleccionarlo de la lista). ","")
)
)</f>
        <v/>
      </c>
      <c r="EP151" s="46">
        <f>IF($DS151,
IF(Z151="","Debes escribir la fecha de pago. ",
IF(ISERR(DATE(YEAR(Z151),MONTH(Z151),DAY(Z151))), "El valor ingresado en fecha de pago no tiene un formato válido. ","")
)
)</f>
        <v/>
      </c>
      <c r="EQ151" s="46">
        <f>IF($DS151,
IF(AA151="","Debes escribir el medio de pago. ",
IF(_xlfn.IFNA(VLOOKUP(AA151,MEDIOS_DE_PAGO,1,FALSE),-1)=-1,"El medio de pago es inválido (por favor seleccionarlo de la lista). ","")
)
)</f>
        <v/>
      </c>
      <c r="ER151" s="46">
        <f>OR(AA151='Tablas '!$T$4,AA151='Tablas '!$T$7,AA151='Tablas '!$T$8,AA151='Tablas '!$T$11)</f>
        <v/>
      </c>
      <c r="ES151" s="46">
        <f>IF(AND($DS151,ER151),
IF(AB151="","Debes escribir la entidad bancaria. ",""),
""
)</f>
        <v/>
      </c>
      <c r="ET151" s="46">
        <f>IF(AND($DS151,ER151),
IF(AC151="","Debes escribir el tipo de cuenta bancaria. ",
IF(_xlfn.IFNA(VLOOKUP(AC151,TIPO_DE_CUENTA,1,FALSE),-1)=-1,"El tipo de cuenta bancaria es inválida (por favor seleccionarlo de la lista). ","")
),
""
)</f>
        <v/>
      </c>
      <c r="EU151" s="46">
        <f>IF(AND($DS151,ER151),
IF(AD151="","Debes escribir el número de cuenta bancaria. ",""),
""
)</f>
        <v/>
      </c>
      <c r="EV151" s="46">
        <f>IF($DS151,
IF(AE151="","Debes escribir el valor del sueldo básico. ",
IF( ISERR(_xlfn.NUMBERVALUE(AE151)), "El valor del sueldo básico debe ser un número válido. ", "")
)
)</f>
        <v/>
      </c>
      <c r="EW151" s="46">
        <f>IF($DS151,
IF(AF151="","Debes escribir el número de días trabajados. ",
IF( IFERROR(INT(AF151),1.1) &lt;&gt; IFERROR(_xlfn.NUMBERVALUE(AF151),1), "La cantidad de días trabajados debe ser un número entero. ", "")
)
)</f>
        <v/>
      </c>
      <c r="EX151" s="46">
        <f>IF($DS151,
IF(AG151="","Debes escribir el valor del sueldo trabajado. ",
IF( ISERR(_xlfn.NUMBERVALUE(AG151)), "El valor del sueldo trabajado debe ser un número válido. ", "")
)
)</f>
        <v/>
      </c>
      <c r="EY151" s="46">
        <f>IF($DS151,
IF( AND(AH151&lt;&gt;"", ISERR(_xlfn.NUMBERVALUE(AH151))), "El valor del auxilio de transporte debe ser un número válido. ", "")
)</f>
        <v/>
      </c>
      <c r="EZ151" s="46">
        <f>IF($DS151,
IF( AND(AI151&lt;&gt;"", ISERR(_xlfn.NUMBERVALUE(AI151))), "El valor de viáticos salariales debe ser un número válido. ", "")
)</f>
        <v/>
      </c>
      <c r="FA151" s="46">
        <f>IF($DS151,
IF( AND(AJ151&lt;&gt;"", ISERR(_xlfn.NUMBERVALUE(AJ151))), "El valor de viáticos NO salariales debe ser un número válido. ", "")
)</f>
        <v/>
      </c>
      <c r="FB151" s="46">
        <f>CONCATENATE(AK151,AL151)&lt;&gt;""</f>
        <v/>
      </c>
      <c r="FC151" s="46">
        <f>IF(AND($DS151,FB151),
IF(AK151="","Debes escribir el número de horas extras diurnas. ",
IF( IFERROR(INT(AK151),1.1) &lt;&gt; IFERROR(_xlfn.NUMBERVALUE(AK151),1), "La cantidad de horas extras diurnas debe ser un número entero. ", "")
),
""
)</f>
        <v/>
      </c>
      <c r="FD151" s="46">
        <f>IF(AND($DS151,FB151),
IF(AL151="","Debes escribir el valor de las horas extras diurnas. ",
IF( ISERR(_xlfn.NUMBERVALUE(AL151)), "El valor de las horas extras duirnas debe ser un número válido. ", "")
),
""
)</f>
        <v/>
      </c>
      <c r="FE151" s="46">
        <f>CONCATENATE(AM151,AN151)&lt;&gt;""</f>
        <v/>
      </c>
      <c r="FF151" s="46">
        <f>IF(AND($DS151,FE151),
IF(AM151="","Debes escribir el número de horas extras nocturnas. ",
IF( IFERROR(INT(AM151),1.1) &lt;&gt; IFERROR(_xlfn.NUMBERVALUE(AM151),1), "La cantidad de horas extras nocturnas debe ser un número entero. ", "")
),
""
)</f>
        <v/>
      </c>
      <c r="FG151" s="46">
        <f>IF(AND($DS151,FE151),
IF(AN151="","Debes escribir el valor de las horas extras nocturnas. ",
IF( ISERR(_xlfn.NUMBERVALUE(AN151)), "El valor de las horas extras nocturnas debe ser un número válido. ", "")
),
""
)</f>
        <v/>
      </c>
      <c r="FH151" s="46">
        <f>CONCATENATE(AO151,AP151)&lt;&gt;""</f>
        <v/>
      </c>
      <c r="FI151" s="46">
        <f>IF(AND($DS151,FH151),
IF(AO151="","Debes escribir el número de horas extras diurnas dominicales y festivas. ",
IF( IFERROR(INT(AO151),1.1) &lt;&gt; IFERROR(_xlfn.NUMBERVALUE(AO151),1), "La cantidad de horas extras diurnas dominicales y festivas debe ser un número entero. ", "")
),
""
)</f>
        <v/>
      </c>
      <c r="FJ151" s="46">
        <f>IF(AND($DS151,FH151),
IF(AP151="","Debes escribir el valor de las horas extras diurnas dominicales y festivas. ",
IF( ISERR(_xlfn.NUMBERVALUE(AP151)), "El valor de las horas extras diurnas dominicales y festivas debe ser un número válido. ", "")
),
""
)</f>
        <v/>
      </c>
      <c r="FK151" s="46">
        <f>CONCATENATE(AQ151,AR151)&lt;&gt;""</f>
        <v/>
      </c>
      <c r="FL151" s="46">
        <f>IF(AND($DS151,FK151),
IF(AQ151="","Debes escribir el número de horas extras nocturnas dominicales y festivas. ",
IF( IFERROR(INT(AQ151),1.1) &lt;&gt; IFERROR(_xlfn.NUMBERVALUE(AQ151),1), "La cantidad de horas extras nocturnas dominicales y festivas debe ser un número entero. ", "")
),
""
)</f>
        <v/>
      </c>
      <c r="FM151" s="46">
        <f>IF(AND($DS151,FK151),
IF(AR151="","Debes escribir el valor de las horas extras nocturnas dominicales y festivas. ",
IF( ISERR(_xlfn.NUMBERVALUE(AR151)), "El valor de las horas extras nocturnas dominicales y festivas debe ser un número válido. ", "")
),
""
)</f>
        <v/>
      </c>
      <c r="FN151" s="46">
        <f>CONCATENATE(AS151,AT151)&lt;&gt;""</f>
        <v/>
      </c>
      <c r="FO151" s="46">
        <f>IF(AND($DS151,FN151),
IF(AS151="","Debes escribir el número de horas recargo nocturno. ",
IF( IFERROR(INT(AS151),1.1) &lt;&gt; IFERROR(_xlfn.NUMBERVALUE(AS151),1), "La cantidad de horas recargo nocturno debe ser un número entero. ", "")
),
""
)</f>
        <v/>
      </c>
      <c r="FP151" s="46">
        <f>IF(AND($DS151,FN151),
IF(AT151="","Debes escribir el valor de las horas recargo nocturno. ",
IF( ISERR(_xlfn.NUMBERVALUE(AT151)), "El valor de las horas recargo nocturno debe ser un número válido. ", "")
),
""
)</f>
        <v/>
      </c>
      <c r="FQ151" s="46">
        <f>CONCATENATE(AU151,AV151)&lt;&gt;""</f>
        <v/>
      </c>
      <c r="FR151" s="46">
        <f>IF(AND($DS151,FQ151),
IF(AU151="","Debes escribir el número de horas recargo diurno dominical y festivo. ",
IF( IFERROR(INT(AU151),1.1) &lt;&gt; IFERROR(_xlfn.NUMBERVALUE(AU151),1), "La cantidad de horas recargo diurno dominical y festivo debe ser un número entero. ", "")
),
""
)</f>
        <v/>
      </c>
      <c r="FS151" s="46">
        <f>IF(AND($DS151,FQ151),
IF(AV151="","Debes escribir el valor de las horas recargo diurno dominical y festivo. ",
IF( ISERR(_xlfn.NUMBERVALUE(AV151)), "El valor de las horas recargo diurno dominical y festivo debe ser un número válido. ", "")
),
""
)</f>
        <v/>
      </c>
      <c r="FT151" s="46">
        <f>CONCATENATE(AW151,AX151)&lt;&gt;""</f>
        <v/>
      </c>
      <c r="FU151" s="46">
        <f>IF(AND($DS151,FT151),
IF(AW151="","Debes escribir el número de horas recargo nocturno dominical y festivo. ",
IF( IFERROR(INT(AW151),1.1) &lt;&gt; IFERROR(_xlfn.NUMBERVALUE(AW151),1), "La cantidad de horas recargo nocturno dominical y festivo debe ser un número entero. ", "")
),
""
)</f>
        <v/>
      </c>
      <c r="FV151" s="46">
        <f>IF(AND($DS151,FT151),
IF(AX151="","Debes escribir el valor de las horas recargo nocturno dominical y festivo. ",
IF( ISERR(_xlfn.NUMBERVALUE(AX151)), "El valor de las horas recargo nocturno dominical y festivo debe ser un número válido. ", "")
),
""
)</f>
        <v/>
      </c>
      <c r="FW151" s="46">
        <f>CONCATENATE(AY151,AZ151)&lt;&gt;""</f>
        <v/>
      </c>
      <c r="FX151" s="46">
        <f>IF(AND($DS151,FW151),
IF(AY151="","Debes escribir el número de días de vacaciones comunes. ",
IF( IFERROR(INT(AY151),1.1) &lt;&gt; IFERROR(_xlfn.NUMBERVALUE(AY151),1), "La cantidad de días de vacaciones comunes debe ser un número entero. ", "")
),
""
)</f>
        <v/>
      </c>
      <c r="FY151" s="46">
        <f>IF(AND($DS151,FW151),
IF(AZ151="","Debes escribir el valor de las vacaciones comunes. ",
IF( ISERR(_xlfn.NUMBERVALUE(AZ151)), "El valor de las vacaciones comunes debe ser un número válido. ", "")
),
""
)</f>
        <v/>
      </c>
      <c r="FZ151" s="46">
        <f>CONCATENATE(BA151,BB151)&lt;&gt;""</f>
        <v/>
      </c>
      <c r="GA151" s="46">
        <f>IF(AND($DS151,FZ151),
IF(BA151="","Debes escribir el número de días de vacaciones compensadas. ",
IF( IFERROR(INT(BA151),1.1) &lt;&gt; IFERROR(_xlfn.NUMBERVALUE(BA151),1), "La cantidad de días de vacaciones compensadas debe ser un número entero. ", "")
),
""
)</f>
        <v/>
      </c>
      <c r="GB151" s="46">
        <f>IF(AND($DS151,FZ151),
IF(BB151="","Debes escribir el valor de las vacaciones compensadas. ",
IF( ISERR(_xlfn.NUMBERVALUE(BB151)), "El valor de las vacaciones compensadas debe ser un número válido. ", "")
),
""
)</f>
        <v/>
      </c>
      <c r="GC151" s="46">
        <f>CONCATENATE(BC151,BD151)&lt;&gt;""</f>
        <v/>
      </c>
      <c r="GD151" s="46">
        <f>IF(AND($DS151,GC151),
IF(BC151="","Debes escribir el número de días de prima salarial. ",
IF( IFERROR(INT(BC151),1.1) &lt;&gt; IFERROR(_xlfn.NUMBERVALUE(BC151),1), "La cantidad de días de prima salarial debe ser un número entero. ", "")
),
""
)</f>
        <v/>
      </c>
      <c r="GE151" s="46">
        <f>IF(AND($DS151,GC151),
IF(BD151="","Debes escribir el valor de los días de prima salarial. ",
IF( ISERR(_xlfn.NUMBERVALUE(BD151)), "El valor de los días de prima salarial debe ser un número válido. ", "")
),
""
)</f>
        <v/>
      </c>
      <c r="GF151" s="46">
        <f>IF($DS151,
IF( AND(BE151&lt;&gt;"", ISERR(_xlfn.NUMBERVALUE(BE151))), "El valor de la prima NO saliarial debe ser un número válido. ", "")
)</f>
        <v/>
      </c>
      <c r="GG151" s="46">
        <f>CONCATENATE(BF151,BG151,BH151)&lt;&gt;""</f>
        <v/>
      </c>
      <c r="GH151" s="46">
        <f>IF(AND($DS151,GG151),
IF(BF151="","Debes escribir el valor de las cesantías. ",
IF( ISERR(_xlfn.NUMBERVALUE(BF151)), "El valor de las cesantías debe ser un número válido. ", "")
),
""
)</f>
        <v/>
      </c>
      <c r="GI151" s="46">
        <f>IF(AND($DS151,GG151),
IF(BG151="","Debes escribir el % de cesantías. ",
IF( ISERR(_xlfn.NUMBERVALUE(BG151)), "El % de cesantías debe ser un número válido. ", "")
),
""
)</f>
        <v/>
      </c>
      <c r="GJ151" s="46">
        <f>IF(AND($DS151,GG151),
IF(BH151="","Debes escribir el valor de intereses de cesantías. ",
IF( ISERR(_xlfn.NUMBERVALUE(BH151)), "El valor de intereses de cesantías debe ser un número válido. ", "")
),
""
)</f>
        <v/>
      </c>
      <c r="GK151" s="46">
        <f>CONCATENATE(BI151,BJ151,BK151)&lt;&gt;""</f>
        <v/>
      </c>
      <c r="GL151" s="46">
        <f>IF(AND($DS151,GK151),
IF(BI151="","Debes escribir el número de días de incapacidad. ",
IF( IFERROR(INT(BI151),1.1) &lt;&gt; IFERROR(_xlfn.NUMBERVALUE(BI151),1), "La cantidad de días de incapacidad debe ser un número entero. ", "")
),
""
)</f>
        <v/>
      </c>
      <c r="GM151" s="46">
        <f>IF(AND($DS151,GK151),
IF(BJ151="","Debes escribir el tipo de incapacidad. ",
IF(_xlfn.IFNA(VLOOKUP(BJ151,TIPO_DE_INCAPACIDAD,1,FALSE),-1)=-1,"El tipo de incapacidad es inválida (por favor seleccionarlo de la lista). ","")
),
""
)</f>
        <v/>
      </c>
      <c r="GN151" s="46">
        <f>IF(AND($DS151,GK151),
IF(BK151="","Debes escribir el valor de la incapacidad. ",
IF( ISERR(_xlfn.NUMBERVALUE(BK151)), "El valor de la incapacidad debe ser un número válido. ", "")
),
""
)</f>
        <v/>
      </c>
      <c r="GO151" s="46">
        <f>CONCATENATE(BL151,BM151)&lt;&gt;""</f>
        <v/>
      </c>
      <c r="GP151" s="46">
        <f>IF(AND($DS151,GO151),
IF(BL151="","Debes escribir el número de días de licencia de maternidad o paternidad. ",
IF( IFERROR(INT(BL151),1.1) &lt;&gt; IFERROR(_xlfn.NUMBERVALUE(BL151),1), "La cantidad de días de licencia de maternidad o paternidad debe ser un número entero. ", "")
),
""
)</f>
        <v/>
      </c>
      <c r="GQ151" s="46">
        <f>IF(AND($DS151,GO151),
IF(BM151="","Debes escribir el valor de la licencia de maternidad o paternidad. ",
IF( ISERR(_xlfn.NUMBERVALUE(BM151)), "El valor de la licencia de maternidad o paternidad debe ser un número válido. ", "")
),
""
)</f>
        <v/>
      </c>
      <c r="GR151" s="46">
        <f>CONCATENATE(BN151,BO151)&lt;&gt;""</f>
        <v/>
      </c>
      <c r="GS151" s="46">
        <f>IF(AND($DS151,GR151),
IF(BN151="","Debes escribir el número de días de licencia remunerada. ",
IF( IFERROR(INT(BN151),1.1) &lt;&gt; IFERROR(_xlfn.NUMBERVALUE(BN151),1), "La cantidad de días de licencia remunerada debe ser un número entero. ", "")
),
""
)</f>
        <v/>
      </c>
      <c r="GT151" s="46">
        <f>IF(AND($DS151,GR151),
IF(BO151="","Debes escribir el valor de la licencia remunerada. ",
IF( ISERR(_xlfn.NUMBERVALUE(BO151)), "El valor de la licencia remunerada debe ser un número válido. ", "")
),
""
)</f>
        <v/>
      </c>
      <c r="GU151" s="46">
        <f>IF($DS151,
IF( AND(BP151&lt;&gt;"", ISERR(_xlfn.NUMBERVALUE(BP151))), "El valor de la licencia NO remunerada debe ser un número válido. ", "")
)</f>
        <v/>
      </c>
      <c r="GV151" s="46">
        <f>IF($DS151,
IF( AND(BQ151&lt;&gt;"", ISERR(_xlfn.NUMBERVALUE(BQ151))), "El valor de auxilios salariales debe ser un número válido. ", "")
)</f>
        <v/>
      </c>
      <c r="GW151" s="46">
        <f>IF($DS151,
IF( AND(BR151&lt;&gt;"", ISERR(_xlfn.NUMBERVALUE(BR151))), "El valor de auxilios NO salariales debe ser un número válido. ", "")
)</f>
        <v/>
      </c>
      <c r="GX151" s="46">
        <f>IF($DS151,
IF( AND(BS151&lt;&gt;"", ISERR(_xlfn.NUMBERVALUE(BS151))), "El valor de bonos salariales debe ser un número válido. ", "")
)</f>
        <v/>
      </c>
      <c r="GY151" s="46">
        <f>IF($DS151,
IF( AND(BT151&lt;&gt;"", ISERR(_xlfn.NUMBERVALUE(BT151))), "El valor de bonos NO salariales debe ser un número válido. ", "")
)</f>
        <v/>
      </c>
      <c r="GZ151" s="46">
        <f>IF($DS151,
IF( AND(BU151&lt;&gt;"", ISERR(_xlfn.NUMBERVALUE(BU151))), "El valor de bonos salariales de alimentación debe ser un número válido. ", "")
)</f>
        <v/>
      </c>
      <c r="HA151" s="46">
        <f>IF($DS151,
IF( AND(BV151&lt;&gt;"", ISERR(_xlfn.NUMBERVALUE(BV151))), "El valor de bonos NO salariales de alimentación debe ser un número válido. ", "")
)</f>
        <v/>
      </c>
      <c r="HB151" s="46">
        <f>IF($DS151,
IF( AND(BW151&lt;&gt;"", ISERR(_xlfn.NUMBERVALUE(BW151))), "El valor de bonificaciones salariales debe ser un número válido. ", "")
)</f>
        <v/>
      </c>
      <c r="HC151" s="46">
        <f>IF($DS151,
IF( AND(BX151&lt;&gt;"", ISERR(_xlfn.NUMBERVALUE(BX151))), "El valor de bonificaciones NO salariales debe ser un número válido. ", "")
)</f>
        <v/>
      </c>
      <c r="HD151" s="46">
        <f>IF($DS151,
IF( AND(BY151&lt;&gt;"", ISERR(_xlfn.NUMBERVALUE(BY151))), "El valor de compensaciones ordinarias debe ser un número válido. ", "")
)</f>
        <v/>
      </c>
      <c r="HE151" s="46">
        <f>IF($DS151,
IF( AND(BZ151&lt;&gt;"", ISERR(_xlfn.NUMBERVALUE(BZ151))), "El valor de compensaciones extraordinarias debe ser un número válido. ", "")
)</f>
        <v/>
      </c>
      <c r="HF151" s="46">
        <f>IF($DS151,
IF( AND(CA151&lt;&gt;"", ISERR(_xlfn.NUMBERVALUE(CA151))), "El valor de comisiones debe ser un número válido. ", "")
)</f>
        <v/>
      </c>
      <c r="HG151" s="46">
        <f>IF($DS151,
IF( AND(CB151&lt;&gt;"", ISERR(_xlfn.NUMBERVALUE(CB151))), "El valor de ausencia por huega debe ser un número válido. ", "")
)</f>
        <v/>
      </c>
      <c r="HH151" s="46">
        <f>IF($DS151,
IF( AND(CC151&lt;&gt;"", ISERR(_xlfn.NUMBERVALUE(CC151))), "El valor de anticipos debe ser un número válido. ", "")
)</f>
        <v/>
      </c>
      <c r="HI151" s="46">
        <f>IF($DS151,
IF( AND(CD151&lt;&gt;"", ISERR(_xlfn.NUMBERVALUE(CD151))), "El valor de pagos a terceros debe ser un número válido. ", "")
)</f>
        <v/>
      </c>
      <c r="HJ151" s="46">
        <f>IF($DS151,
IF( AND(CE151&lt;&gt;"", ISERR(_xlfn.NUMBERVALUE(CE151))), "El valor de dotación debe ser un número válido. ", "")
)</f>
        <v/>
      </c>
      <c r="HK151" s="46">
        <f>IF($DS151,
IF( AND(CF151&lt;&gt;"", ISERR(_xlfn.NUMBERVALUE(CF151))), "El valor de apoyo sostenibilidad debe ser un número válido. ", "")
)</f>
        <v/>
      </c>
      <c r="HL151" s="46">
        <f>IF($DS151,
IF( AND(CG151&lt;&gt;"", ISERR(_xlfn.NUMBERVALUE(CG151))), "El valor de teletrabajo debe ser un número válido. ", "")
)</f>
        <v/>
      </c>
      <c r="HM151" s="46">
        <f>IF($DS151,
IF( AND(CH151&lt;&gt;"", ISERR(_xlfn.NUMBERVALUE(CH151))), "El valor de bonificación de retiro debe ser un número válido. ", "")
)</f>
        <v/>
      </c>
      <c r="HN151" s="46">
        <f>IF($DS151,
IF( AND(CI151&lt;&gt;"", ISERR(_xlfn.NUMBERVALUE(CI151))), "El valor de indemnización de retiro debe ser un número válido. ", "")
)</f>
        <v/>
      </c>
      <c r="HO151" s="46">
        <f>IF($DS151,
IF( AND(CJ151&lt;&gt;"", ISERR(_xlfn.NUMBERVALUE(CJ151))), "El valor de reintegros debe ser un número válido. ", "")
)</f>
        <v/>
      </c>
      <c r="HP151" s="46">
        <f>CONCATENATE(CK151,CL151,CM151)&lt;&gt;""</f>
        <v/>
      </c>
      <c r="HQ151" s="46">
        <f>IF(AND($DS151,HP151),
IF(CK151="","Debes escribir la descripción de otro concepto no categorizado. ",""),
""
)</f>
        <v/>
      </c>
      <c r="HR151" s="46">
        <f>IF(AND($DS151,HP151),
IF(CONCATENATE(CL151,CM151)="","Debes escribir al menos un valor de concepto no categorizado (salarial o no salarial). ",
IF(ISERR(_xlfn.NUMBERVALUE(CL151)),"El valor salarial concepto no categorizado debe ser un número válido. ","")
),
""
)</f>
        <v/>
      </c>
      <c r="HS151" s="46">
        <f>IF(AND($DS151,HP151),
IF(CONCATENATE(CL151,CM151)="","Debes escribir al menos un valor de concepto no categorizado (salarial o no salarial). ",
IF(ISERR(_xlfn.NUMBERVALUE(CM151)),"El valor NO salarial concepto no categorizado debe ser un número válido. ","")
),
""
)</f>
        <v/>
      </c>
      <c r="HT151" s="46">
        <f>IF($DS151,
IF(CN151="","Debes escribir el porcentaje del aporte a salud. ",
IF( ISERR(_xlfn.NUMBERVALUE(CN151)), "El valor del porcentaje del aporte a salud debe ser un número válido. ", "")
)
)</f>
        <v/>
      </c>
      <c r="HU151" s="46">
        <f>IF($DS151,
IF(CO151="","Debes escribir el valor del aporte a salud. ",
IF( ISERR(_xlfn.NUMBERVALUE(CO151)), "El valor del aporte a salud debe ser un número válido. ", "")
)
)</f>
        <v/>
      </c>
      <c r="HV151" s="46">
        <f>IF($DS151,
IF( AND(CP151&lt;&gt;"", ISERR(_xlfn.NUMBERVALUE(CP151))), "El valor plan complementario debe ser un número válido. ", "")
)</f>
        <v/>
      </c>
      <c r="HW151" s="46">
        <f>IF($DS151,
IF(CQ151="","Debes escribir el porcentaje del aporte a pensión. ",
IF( ISERR(_xlfn.NUMBERVALUE(CQ151)), "El valor del porcentaje del aporte a pensión debe ser un número válido. ", "")
)
)</f>
        <v/>
      </c>
      <c r="HX151" s="46">
        <f>IF($DS151,
IF(CR151="","Debes escribir el valor del aporte a pensión. ",
IF( ISERR(_xlfn.NUMBERVALUE(CR151)), "El valor del aporte a salud debe ser un número válido. ", "")
)
)</f>
        <v/>
      </c>
      <c r="HY151" s="46">
        <f>IF($DS151,
IF( AND(CS151&lt;&gt;"", ISERR(_xlfn.NUMBERVALUE(CS151))), "El valor pensión voluntaria debe ser un número válido. ", "")
)</f>
        <v/>
      </c>
      <c r="HZ151" s="46">
        <f>CONCATENATE(CT151,CU151,CV151,CW151)&lt;&gt;""</f>
        <v/>
      </c>
      <c r="IA151" s="46">
        <f>IF(AND($DS151,HZ151),
IF(CT151="","Debes escribir el % del fondo de seguridad pensional. ",
IF( ISERR(_xlfn.NUMBERVALUE(CT151)), "El % del fondo de seguridad debe ser un número válido. ", "")
),
""
)</f>
        <v/>
      </c>
      <c r="IB151" s="46">
        <f>IF(AND($DS151,HZ151),
IF(CU151="","Debes escribir el valor del aporte al fondo de solidaridad pensional. ",
IF( ISERR(_xlfn.NUMBERVALUE(CU151)), "El valor del aporte al fondo de solidaridad pensional debe ser un número válido. ", "")
),
""
)</f>
        <v/>
      </c>
      <c r="IC151" s="46">
        <f>IF(AND($DS151,HZ151),
IF(CV151="","Debes escribir el % del fondo de subsistencia. ",
IF( ISERR(_xlfn.NUMBERVALUE(CV151)), "El % del fondo de subsistencia debe ser un número válido. ", "")
),
""
)</f>
        <v/>
      </c>
      <c r="ID151" s="46">
        <f>IF(AND($DS151,HZ151),
IF(CW151="","Debes escribir el valor del fondo de subsistencia. ",
IF( ISERR(_xlfn.NUMBERVALUE(CW151)), "El valor del fondo de subsistencia debe ser un número válido. ", "")
),
""
)</f>
        <v/>
      </c>
      <c r="IE151" s="46">
        <f>CONCATENATE(CX151,CY151)&lt;&gt;""</f>
        <v/>
      </c>
      <c r="IF151" s="46">
        <f>IF(AND($DS151,IE151),
IF(CX151="","Debes escribir el % de sindicato. ",
IF( ISERR(_xlfn.NUMBERVALUE(CX151)), "El % de sindicato debe ser un número válido. ", "")
),
""
)</f>
        <v/>
      </c>
      <c r="IG151" s="46">
        <f>IF(AND($DS151,IE151),
IF(CY151="","Debes escribir el valor del sindicato. ",
IF( ISERR(_xlfn.NUMBERVALUE(CY151)), "El valor del sindicato debe ser un número válido. ", "")
),
""
)</f>
        <v/>
      </c>
      <c r="IH151" s="46">
        <f>IF($DS151,
IF( AND(CZ151&lt;&gt;"", ISERR(_xlfn.NUMBERVALUE(CZ151))), "El valor de sanción pública debe ser un número válido. ", "")
)</f>
        <v/>
      </c>
      <c r="II151" s="46">
        <f>IF($DS151,
IF( AND(DA151&lt;&gt;"", ISERR(_xlfn.NUMBERVALUE(DA151))), "El valor de sanción privada debe ser un número válido. ", "")
)</f>
        <v/>
      </c>
      <c r="IJ151" s="46">
        <f>CONCATENATE(DB151,DC151)&lt;&gt;""</f>
        <v/>
      </c>
      <c r="IK151" s="46">
        <f>IF(AND($DS151,IJ151),
IF(DB151="","Debes escribir la descripción de libranza. ",""),
""
)</f>
        <v/>
      </c>
      <c r="IL151" s="46">
        <f>IF(AND($DS151,IJ151),
IF(DC151="","Debes escribir la cuota libranza. ",
IF(ISERR(_xlfn.NUMBERVALUE(DC151)),"El valor de la cuota libranza debe ser un número válido. ","")
),
""
)</f>
        <v/>
      </c>
      <c r="IM151" s="46">
        <f>IF($DS151,
IF( AND(DD151&lt;&gt;"", ISERR(_xlfn.NUMBERVALUE(DD151))), "El valor de pagos a terceros debe ser un número válido. ", "")
)</f>
        <v/>
      </c>
      <c r="IN151" s="46">
        <f>IF($DS151,
IF( AND(DE151&lt;&gt;"", ISERR(_xlfn.NUMBERVALUE(DE151))), "El valor de anticipos debe ser un número válido. ", "")
)</f>
        <v/>
      </c>
      <c r="IO151" s="46">
        <f>IF($DS151,
IF( AND(DF151&lt;&gt;"", ISERR(_xlfn.NUMBERVALUE(DF151))), "El valor de AFC debe ser un número válido. ", "")
)</f>
        <v/>
      </c>
      <c r="IP151" s="46">
        <f>IF($DS151,
IF( AND(DG151&lt;&gt;"", ISERR(_xlfn.NUMBERVALUE(DG151))), "El valor de rete-fuente debe ser un número válido. ", "")
)</f>
        <v/>
      </c>
      <c r="IQ151" s="46">
        <f>IF($DS151,
IF( AND(DH151&lt;&gt;"", ISERR(_xlfn.NUMBERVALUE(DH151))), "El valor de cooperativa de trabajo debe ser un número válido. ", "")
)</f>
        <v/>
      </c>
      <c r="IR151" s="46">
        <f>IF($DS151,
IF( AND(DI151&lt;&gt;"", ISERR(_xlfn.NUMBERVALUE(DI151))), "El valor de embargo fiscal debe ser un número válido. ", "")
)</f>
        <v/>
      </c>
      <c r="IS151" s="46">
        <f>IF($DS151,
IF( AND(DJ151&lt;&gt;"", ISERR(_xlfn.NUMBERVALUE(DJ151))), "El valor de educación debe ser un número válido. ", "")
)</f>
        <v/>
      </c>
      <c r="IT151" s="46">
        <f>IF($DS151,
IF( AND(DK151&lt;&gt;"", ISERR(_xlfn.NUMBERVALUE(DK151))), "El valor de reintegro debe ser un número válido. ", "")
)</f>
        <v/>
      </c>
      <c r="IU151" s="46">
        <f>IF($DS151,
IF( AND(DL151&lt;&gt;"", ISERR(_xlfn.NUMBERVALUE(DL151))), "El valor de deuda debe ser un número válido. ", "")
)</f>
        <v/>
      </c>
      <c r="IV151" s="46">
        <f>IF($DS151,
IF( AND(DM151&lt;&gt;"", ISERR(_xlfn.NUMBERVALUE(DM151))), "El valor de otras deducciones debe ser un número válido. ", "")
)</f>
        <v/>
      </c>
      <c r="IW151" s="46">
        <f>IF($DS151,
IF(DN151="","Debes escribir el valor de los devengos totales. ",
IF( ISERR(_xlfn.NUMBERVALUE(DN151)), "El valor de los devengos totales debe ser un número válido. ", "")
)
)</f>
        <v/>
      </c>
      <c r="IX151" s="46">
        <f>IF($DS151,
IF(DO151="","Debes escribir el valor de las deducciones totales. ",
IF( ISERR(_xlfn.NUMBERVALUE(DO151)), "El valor de las deducciones totales debe ser un número válido. ", "")
)
)</f>
        <v/>
      </c>
      <c r="IY151" s="46">
        <f>IF($DS151,
IF(DP151="","Debes escribir el valor del salario total. ",
IF( ISERR(_xlfn.NUMBERVALUE(DP151)), "El valor del salario total debe ser un número válido. ", "")
)
)</f>
        <v/>
      </c>
    </row>
    <row r="152">
      <c r="B152" s="48" t="n">
        <v>140</v>
      </c>
      <c r="C152" s="61">
        <f>IF(AND(DS152,DP152&lt;&gt;""),
IF(DQ152="","OK","Error"),
""
)</f>
        <v/>
      </c>
      <c r="D152" s="53" t="n"/>
      <c r="E152" s="52" t="n"/>
      <c r="F152" s="112" t="n"/>
      <c r="G152" s="52" t="n"/>
      <c r="H152" s="53" t="n"/>
      <c r="I152" s="52" t="n"/>
      <c r="J152" s="52" t="n"/>
      <c r="K152" s="53" t="n"/>
      <c r="L152" s="55" t="n"/>
      <c r="M152" s="108" t="n"/>
      <c r="N152" s="56" t="n"/>
      <c r="O152" s="52" t="n"/>
      <c r="P152" s="52" t="n"/>
      <c r="Q152" s="52" t="n"/>
      <c r="R152" s="52" t="n"/>
      <c r="S152" s="52" t="n"/>
      <c r="T152" s="53" t="n"/>
      <c r="U152" s="52" t="n"/>
      <c r="V152" s="52" t="n"/>
      <c r="W152" s="55" t="n"/>
      <c r="X152" s="55" t="n"/>
      <c r="Y152" s="52" t="n"/>
      <c r="Z152" s="55" t="n"/>
      <c r="AA152" s="52" t="n"/>
      <c r="AB152" s="53" t="n"/>
      <c r="AC152" s="53" t="n"/>
      <c r="AD152" s="53" t="n"/>
      <c r="AE152" s="177" t="n"/>
      <c r="AF152" s="113" t="n"/>
      <c r="AG152" s="177" t="n"/>
      <c r="AH152" s="178" t="n"/>
      <c r="AI152" s="178" t="n"/>
      <c r="AJ152" s="178" t="n"/>
      <c r="AK152" s="114" t="n"/>
      <c r="AL152" s="178" t="n"/>
      <c r="AM152" s="114" t="n"/>
      <c r="AN152" s="178" t="n"/>
      <c r="AO152" s="114" t="n"/>
      <c r="AP152" s="178" t="n"/>
      <c r="AQ152" s="114" t="n"/>
      <c r="AR152" s="178" t="n"/>
      <c r="AS152" s="114" t="n"/>
      <c r="AT152" s="178" t="n"/>
      <c r="AU152" s="114" t="n"/>
      <c r="AV152" s="178" t="n"/>
      <c r="AW152" s="114" t="n"/>
      <c r="AX152" s="178" t="n"/>
      <c r="AY152" s="114" t="n"/>
      <c r="AZ152" s="178" t="n"/>
      <c r="BA152" s="114" t="n"/>
      <c r="BB152" s="178" t="n"/>
      <c r="BC152" s="114" t="n"/>
      <c r="BD152" s="178" t="n"/>
      <c r="BE152" s="178" t="n"/>
      <c r="BF152" s="178" t="n"/>
      <c r="BG152" s="59" t="n"/>
      <c r="BH152" s="178" t="n"/>
      <c r="BI152" s="114" t="n"/>
      <c r="BJ152" s="53" t="n"/>
      <c r="BK152" s="178" t="n"/>
      <c r="BL152" s="114" t="n"/>
      <c r="BM152" s="178" t="n"/>
      <c r="BN152" s="114" t="n"/>
      <c r="BO152" s="178" t="n"/>
      <c r="BP152" s="178" t="n"/>
      <c r="BQ152" s="178" t="n"/>
      <c r="BR152" s="178" t="n"/>
      <c r="BS152" s="178" t="n"/>
      <c r="BT152" s="178" t="n"/>
      <c r="BU152" s="178" t="n"/>
      <c r="BV152" s="178" t="n"/>
      <c r="BW152" s="178" t="n"/>
      <c r="BX152" s="178" t="n"/>
      <c r="BY152" s="178" t="n"/>
      <c r="BZ152" s="178" t="n"/>
      <c r="CA152" s="178" t="n"/>
      <c r="CB152" s="178" t="n"/>
      <c r="CC152" s="178" t="n"/>
      <c r="CD152" s="178" t="n"/>
      <c r="CE152" s="178" t="n"/>
      <c r="CF152" s="178" t="n"/>
      <c r="CG152" s="178" t="n"/>
      <c r="CH152" s="178" t="n"/>
      <c r="CI152" s="178" t="n"/>
      <c r="CJ152" s="178" t="n"/>
      <c r="CK152" s="53" t="n"/>
      <c r="CL152" s="178" t="n"/>
      <c r="CM152" s="178" t="n"/>
      <c r="CN152" s="60" t="n"/>
      <c r="CO152" s="177" t="n"/>
      <c r="CP152" s="178" t="n"/>
      <c r="CQ152" s="60" t="n"/>
      <c r="CR152" s="177" t="n"/>
      <c r="CS152" s="178" t="n"/>
      <c r="CT152" s="59" t="n"/>
      <c r="CU152" s="178" t="n"/>
      <c r="CV152" s="59" t="n"/>
      <c r="CW152" s="178" t="n"/>
      <c r="CX152" s="59" t="n"/>
      <c r="CY152" s="178" t="n"/>
      <c r="CZ152" s="178" t="n"/>
      <c r="DA152" s="178" t="n"/>
      <c r="DB152" s="53" t="n"/>
      <c r="DC152" s="178" t="n"/>
      <c r="DD152" s="178" t="n"/>
      <c r="DE152" s="178" t="n"/>
      <c r="DF152" s="178" t="n"/>
      <c r="DG152" s="178" t="n"/>
      <c r="DH152" s="178" t="n"/>
      <c r="DI152" s="178" t="n"/>
      <c r="DJ152" s="178" t="n"/>
      <c r="DK152" s="178" t="n"/>
      <c r="DL152" s="178" t="n"/>
      <c r="DM152" s="178" t="n"/>
      <c r="DN152" s="177" t="n"/>
      <c r="DO152" s="177" t="n"/>
      <c r="DP152" s="177" t="n"/>
      <c r="DQ152" s="76">
        <f>IF(AND(DS152,DP152&lt;&gt;""),
CONCATENATE(DT152,DU152,DV152,DW152,DX152,DY152,DZ152,EA152,EB152,EC152,ED152,EE152,EF152,EG152,EH152,EI152,EJ152,EK152,EL152,EM152,EN152,EO152,EP152,EQ152,ES152,ET152,EU152,EV152,EW152,EX152,EY152,EZ152,FA152,FC152,FD152,FF152,FG152,FI152,FJ152,FL152,FM152,FO152,FP152,FR152,FS152,FU152,FV152,FX152,FY152,GA152,GB152,GD152,GE152,GF152,GH152,GI152,GJ152,GL152,GM152,GN152,GP152,GQ152,GS152,GT152,GU152,GV152,GW152,GX152,GY152,GZ152,HA152,HB152,HC152,HD152,HE152,HF152,HG152,HH152,HI152,HJ152,HK152,HL152,HM152,HN152,HO152,HQ152,HR152,HS152,HT152,HU152,HV152,HW152,HX152,HY152,IA152,IB152,IC152,ID152,IF152,IG152,IH152,II152,IK152,IL152,IM152,IN152,IO152,IP152,IQ152,IR152,IS152,IT152,IU152,IV152,IW152,IX152,IY152,IZ152),
""
)</f>
        <v/>
      </c>
      <c r="DR152" s="53" t="n"/>
      <c r="DS152" s="46">
        <f>CONCATENATE(D152,$E152,$F152,$G152,H152,$I152,$J152,K152,$L152,$M152,N152,$O152,$P152,$Q152,$R152,$S152,T152,$U152,$V152,$W152,$X152,$Y152,$Z152,$AA152,AB152,AC152,AD152,$AE152,$AF152,$AG152,AH152,AI152,AJ152,AK152,AL152,AM152,AN152,AO152,AP152,AQ152,AR152,AS152,AT152,AU152,AV152,AW152,AX152,AY152,AZ152,BA152,BB152,BC152,BD152,BE152,BF152,BG152,BH152,BI152,BJ152,BK152,BL152,BM152,BN152,BO152,BP152,BQ152,BR152,BS152,BT152,BU152,BV152,BW152,BX152,BY152,BZ152,CA152,CB152,CC152,CD152,CE152,CF152,CG152,CH152,CI152,CJ152,CK152,CL152,CM152,$CN152,$CO152,CP152,$CQ152,$CR152,CS152,CT152,CU152,CV152,CW152,CX152,CY152,CZ152,DA152,DB152,DC152,DD152,DE152,DF152,DG152,DH152,DI152,DJ152,DK152,DL152,DM152,$DN152,$DO152,$DP152,DR152)&lt;&gt;""</f>
        <v/>
      </c>
      <c r="DT152" s="46">
        <f>IF(AND($DS152,$E$4&lt;&gt;""),
IF(LEFT($E$4,2) = "1.",
IF(D152&lt;&gt;"","El CUNE sólo se envía en operaciones de novedad o ajuste. ",""),
IF(D152="","Debes escribir un CUNE válido para realizar operaciones de novedad o ajuste. ","")),
""
)</f>
        <v/>
      </c>
      <c r="DU152" s="46">
        <f>IF($DS152,
IF(E152="","Debes seleccionar el tipo de documento del empleado. ",
IF(_xlfn.IFNA(VLOOKUP(E152,TIPO_DE_DOCUMENTO,1,FALSE),-1)=-1,"El tipo de documento no es válido (por favor seleccionarlo de la lista). ","")
)
)</f>
        <v/>
      </c>
      <c r="DV152" s="46">
        <f>IF($DS152,
IF(F152="","Debes escribir el número de documento del empleado. ","")
)</f>
        <v/>
      </c>
      <c r="DW152" s="46">
        <f>IF($DS152,
IF(G152="","Debes escribir el primer nombre del empleado. ","")
)</f>
        <v/>
      </c>
      <c r="DY152" s="46">
        <f>IF($DS152,
IF(I152="","Debes escribir el primer apellido del empleado. ","")
)</f>
        <v/>
      </c>
      <c r="DZ152" s="46">
        <f>IF($DS152,
IF(J152="","Debes escribir el segundo apellido del empleado. ","")
)</f>
        <v/>
      </c>
      <c r="EB152" s="46">
        <f>IF($DS152,
IF(L152="","Debes escribir la fecha de ingreso del empleado. ",
IF(ISERR(DATE(YEAR(L152),MONTH(L152),DAY(L152))), "El valor ingresado en fecha de ingreso no tiene un formato válido. ","")
)
)</f>
        <v/>
      </c>
      <c r="EC152" s="46">
        <f>IF($DS152,
IF(M152="","Debes escribir el tiempo laborado. ",
IF( IFERROR(INT(M152),1.1) &lt;&gt; IFERROR(_xlfn.NUMBERVALUE(M152),1), "El valor de los días trabajados debe ser un número entero. ", "")
)
)</f>
        <v/>
      </c>
      <c r="ED152" s="46">
        <f>IF($DS152,
IF( AND(N152&lt;&gt;"", ISERR(DATE(YEAR(N152),MONTH(N152),DAY(N152))) ), "El valor ingresado en fecha de ingreso no tiene un formato válido. ",
IF( AND(N152&lt;&gt;"", $E$6&lt;&gt;"", DATE(YEAR(N152), MONTH(N152), 1) &lt;&gt; IFERROR(DATE(MID($E$6, 1, 4), MID($E$6, 6, 2),1), "1/1/1900") ), "La fecha de retiro debe estar dentro del período liquidado. ", "")
)
)</f>
        <v/>
      </c>
      <c r="EE152" s="46">
        <f>IF($DS152,
IF(O152="","Debes seleccionar el tipo de trabajador. ",
IF(_xlfn.IFNA(VLOOKUP(O152,TIPO_DE_TRABAJADOR,1,FALSE),-1)=-1,"El tipo de trabajador no es válido (por favor seleccionarlo de la lista). ","")
)
)</f>
        <v/>
      </c>
      <c r="EF152" s="46">
        <f>IF($DS152,
IF(P152="","Debes seleccionar si es un trabajador dependiente pensionado por vejez. ",
IF(_xlfn.IFNA(VLOOKUP(P152,SUBTIPO_DE_TRABAJADOR,1,FALSE),-1)=-1,"El tipo de trabajador dependiente pensionado por vejez no es válido (por favor seleccionarlo de la lista). ","")
)
)</f>
        <v/>
      </c>
      <c r="EG152" s="46">
        <f>IF($DS152,
IF(Q152="","Debes seleccionar el tipo de contrato del trabajador. ",
IF(_xlfn.IFNA(VLOOKUP(Q152,TIPO_DE_CONTRATO,1,FALSE),-1)=-1,"El tipo de contrato del trabajador no es válido (por favor seleccionarlo de la lista). ","")
)
)</f>
        <v/>
      </c>
      <c r="EH152" s="46">
        <f>IF($DS152,
IF(R152="","Debes seleccionar si es un salario integral. ",
IF(_xlfn.IFNA(VLOOKUP(R152,SI_NO,1,FALSE),-1)=-1,"Valor no válido para salario integral (por favor seleccionarlo de la lista). ","")
)
)</f>
        <v/>
      </c>
      <c r="EI152" s="46">
        <f>IF($DS152,
IF(S152="","Debes seleccionar si el trabajador realiza actividades de riesgo. ",
IF(_xlfn.IFNA(VLOOKUP(S152,SI_NO,1,FALSE),-1)=-1,"Valor no válido para actividad de alto riesgo (por favor seleccionarlo de la lista). ","")
)
)</f>
        <v/>
      </c>
      <c r="EK152" s="46">
        <f>IF($DS152,
IF(U152="","Debes escribir el código del municipio de residencia del trabajador. ",
IF(_xlfn.IFNA(VLOOKUP(U152,MUNICIPIO,1,FALSE),-1)=-1,"El municipio de residencia del trabajador es inválido (por favor seleccionarlo de la lista). ","")
)
)</f>
        <v/>
      </c>
      <c r="EL152" s="46">
        <f>IF($DS152,
IF(V152="","Debes escribir el la dirección de residendia del trabajador. ","")
)</f>
        <v/>
      </c>
      <c r="EM152" s="46">
        <f>IF($DS152,
IF(W152="","Debes escribir la fecha de inicio de la liquidación. ",
IF(ISERR(DATE(YEAR(W152),MONTH(W152),DAY(W152))),"El valor ingresado en fecha de inicio de liquidación no tiene un formato válido. ",
IF( AND($E$6&lt;&gt;"", DATE(YEAR(W152), MONTH(W152), 1) &lt;&gt; IFERROR(DATE(MID($E$6, 1, 4), MID($E$6, 6, 2),1), "1/1/1900") ), "La fecha de inicio de la liquidación debe estar dentro del período liquidado. ", "")
)
)
)</f>
        <v/>
      </c>
      <c r="EN152" s="46">
        <f>IF($DS152,
IF(X152="","Debes escribir la fecha de fin de la liquidación. ",
IF(ISERR(DATE(YEAR(X152),MONTH(X152),DAY(X152))),"El valor ingresado en fecha de fin de liquidación no tiene un formato válido. ",
IF( AND($E$6&lt;&gt;"", DATE(YEAR(X152), MONTH(X152), 1) &lt;&gt; IFERROR(DATE(MID($E$6, 1, 4), MID($E$6, 6, 2),1), "1/1/1900") ), "La fecha de fin de la liquidación debe estar dentro del período liquidado. ", "")
)
)
)</f>
        <v/>
      </c>
      <c r="EO152" s="46">
        <f>IF($DS152,
IF(Y152="","Debes escribir la frecuencia de pago del trabajador. ",
IF(_xlfn.IFNA(VLOOKUP(Y152,PERÍODO_DE_NÓMINA,1,FALSE),-1)=-1,"La frecuencia de pago es inválida (por favor seleccionarlo de la lista). ","")
)
)</f>
        <v/>
      </c>
      <c r="EP152" s="46">
        <f>IF($DS152,
IF(Z152="","Debes escribir la fecha de pago. ",
IF(ISERR(DATE(YEAR(Z152),MONTH(Z152),DAY(Z152))), "El valor ingresado en fecha de pago no tiene un formato válido. ","")
)
)</f>
        <v/>
      </c>
      <c r="EQ152" s="46">
        <f>IF($DS152,
IF(AA152="","Debes escribir el medio de pago. ",
IF(_xlfn.IFNA(VLOOKUP(AA152,MEDIOS_DE_PAGO,1,FALSE),-1)=-1,"El medio de pago es inválido (por favor seleccionarlo de la lista). ","")
)
)</f>
        <v/>
      </c>
      <c r="ER152" s="46">
        <f>OR(AA152='Tablas '!$T$4,AA152='Tablas '!$T$7,AA152='Tablas '!$T$8,AA152='Tablas '!$T$11)</f>
        <v/>
      </c>
      <c r="ES152" s="46">
        <f>IF(AND($DS152,ER152),
IF(AB152="","Debes escribir la entidad bancaria. ",""),
""
)</f>
        <v/>
      </c>
      <c r="ET152" s="46">
        <f>IF(AND($DS152,ER152),
IF(AC152="","Debes escribir el tipo de cuenta bancaria. ",
IF(_xlfn.IFNA(VLOOKUP(AC152,TIPO_DE_CUENTA,1,FALSE),-1)=-1,"El tipo de cuenta bancaria es inválida (por favor seleccionarlo de la lista). ","")
),
""
)</f>
        <v/>
      </c>
      <c r="EU152" s="46">
        <f>IF(AND($DS152,ER152),
IF(AD152="","Debes escribir el número de cuenta bancaria. ",""),
""
)</f>
        <v/>
      </c>
      <c r="EV152" s="46">
        <f>IF($DS152,
IF(AE152="","Debes escribir el valor del sueldo básico. ",
IF( ISERR(_xlfn.NUMBERVALUE(AE152)), "El valor del sueldo básico debe ser un número válido. ", "")
)
)</f>
        <v/>
      </c>
      <c r="EW152" s="46">
        <f>IF($DS152,
IF(AF152="","Debes escribir el número de días trabajados. ",
IF( IFERROR(INT(AF152),1.1) &lt;&gt; IFERROR(_xlfn.NUMBERVALUE(AF152),1), "La cantidad de días trabajados debe ser un número entero. ", "")
)
)</f>
        <v/>
      </c>
      <c r="EX152" s="46">
        <f>IF($DS152,
IF(AG152="","Debes escribir el valor del sueldo trabajado. ",
IF( ISERR(_xlfn.NUMBERVALUE(AG152)), "El valor del sueldo trabajado debe ser un número válido. ", "")
)
)</f>
        <v/>
      </c>
      <c r="EY152" s="46">
        <f>IF($DS152,
IF( AND(AH152&lt;&gt;"", ISERR(_xlfn.NUMBERVALUE(AH152))), "El valor del auxilio de transporte debe ser un número válido. ", "")
)</f>
        <v/>
      </c>
      <c r="EZ152" s="46">
        <f>IF($DS152,
IF( AND(AI152&lt;&gt;"", ISERR(_xlfn.NUMBERVALUE(AI152))), "El valor de viáticos salariales debe ser un número válido. ", "")
)</f>
        <v/>
      </c>
      <c r="FA152" s="46">
        <f>IF($DS152,
IF( AND(AJ152&lt;&gt;"", ISERR(_xlfn.NUMBERVALUE(AJ152))), "El valor de viáticos NO salariales debe ser un número válido. ", "")
)</f>
        <v/>
      </c>
      <c r="FB152" s="46">
        <f>CONCATENATE(AK152,AL152)&lt;&gt;""</f>
        <v/>
      </c>
      <c r="FC152" s="46">
        <f>IF(AND($DS152,FB152),
IF(AK152="","Debes escribir el número de horas extras diurnas. ",
IF( IFERROR(INT(AK152),1.1) &lt;&gt; IFERROR(_xlfn.NUMBERVALUE(AK152),1), "La cantidad de horas extras diurnas debe ser un número entero. ", "")
),
""
)</f>
        <v/>
      </c>
      <c r="FD152" s="46">
        <f>IF(AND($DS152,FB152),
IF(AL152="","Debes escribir el valor de las horas extras diurnas. ",
IF( ISERR(_xlfn.NUMBERVALUE(AL152)), "El valor de las horas extras duirnas debe ser un número válido. ", "")
),
""
)</f>
        <v/>
      </c>
      <c r="FE152" s="46">
        <f>CONCATENATE(AM152,AN152)&lt;&gt;""</f>
        <v/>
      </c>
      <c r="FF152" s="46">
        <f>IF(AND($DS152,FE152),
IF(AM152="","Debes escribir el número de horas extras nocturnas. ",
IF( IFERROR(INT(AM152),1.1) &lt;&gt; IFERROR(_xlfn.NUMBERVALUE(AM152),1), "La cantidad de horas extras nocturnas debe ser un número entero. ", "")
),
""
)</f>
        <v/>
      </c>
      <c r="FG152" s="46">
        <f>IF(AND($DS152,FE152),
IF(AN152="","Debes escribir el valor de las horas extras nocturnas. ",
IF( ISERR(_xlfn.NUMBERVALUE(AN152)), "El valor de las horas extras nocturnas debe ser un número válido. ", "")
),
""
)</f>
        <v/>
      </c>
      <c r="FH152" s="46">
        <f>CONCATENATE(AO152,AP152)&lt;&gt;""</f>
        <v/>
      </c>
      <c r="FI152" s="46">
        <f>IF(AND($DS152,FH152),
IF(AO152="","Debes escribir el número de horas extras diurnas dominicales y festivas. ",
IF( IFERROR(INT(AO152),1.1) &lt;&gt; IFERROR(_xlfn.NUMBERVALUE(AO152),1), "La cantidad de horas extras diurnas dominicales y festivas debe ser un número entero. ", "")
),
""
)</f>
        <v/>
      </c>
      <c r="FJ152" s="46">
        <f>IF(AND($DS152,FH152),
IF(AP152="","Debes escribir el valor de las horas extras diurnas dominicales y festivas. ",
IF( ISERR(_xlfn.NUMBERVALUE(AP152)), "El valor de las horas extras diurnas dominicales y festivas debe ser un número válido. ", "")
),
""
)</f>
        <v/>
      </c>
      <c r="FK152" s="46">
        <f>CONCATENATE(AQ152,AR152)&lt;&gt;""</f>
        <v/>
      </c>
      <c r="FL152" s="46">
        <f>IF(AND($DS152,FK152),
IF(AQ152="","Debes escribir el número de horas extras nocturnas dominicales y festivas. ",
IF( IFERROR(INT(AQ152),1.1) &lt;&gt; IFERROR(_xlfn.NUMBERVALUE(AQ152),1), "La cantidad de horas extras nocturnas dominicales y festivas debe ser un número entero. ", "")
),
""
)</f>
        <v/>
      </c>
      <c r="FM152" s="46">
        <f>IF(AND($DS152,FK152),
IF(AR152="","Debes escribir el valor de las horas extras nocturnas dominicales y festivas. ",
IF( ISERR(_xlfn.NUMBERVALUE(AR152)), "El valor de las horas extras nocturnas dominicales y festivas debe ser un número válido. ", "")
),
""
)</f>
        <v/>
      </c>
      <c r="FN152" s="46">
        <f>CONCATENATE(AS152,AT152)&lt;&gt;""</f>
        <v/>
      </c>
      <c r="FO152" s="46">
        <f>IF(AND($DS152,FN152),
IF(AS152="","Debes escribir el número de horas recargo nocturno. ",
IF( IFERROR(INT(AS152),1.1) &lt;&gt; IFERROR(_xlfn.NUMBERVALUE(AS152),1), "La cantidad de horas recargo nocturno debe ser un número entero. ", "")
),
""
)</f>
        <v/>
      </c>
      <c r="FP152" s="46">
        <f>IF(AND($DS152,FN152),
IF(AT152="","Debes escribir el valor de las horas recargo nocturno. ",
IF( ISERR(_xlfn.NUMBERVALUE(AT152)), "El valor de las horas recargo nocturno debe ser un número válido. ", "")
),
""
)</f>
        <v/>
      </c>
      <c r="FQ152" s="46">
        <f>CONCATENATE(AU152,AV152)&lt;&gt;""</f>
        <v/>
      </c>
      <c r="FR152" s="46">
        <f>IF(AND($DS152,FQ152),
IF(AU152="","Debes escribir el número de horas recargo diurno dominical y festivo. ",
IF( IFERROR(INT(AU152),1.1) &lt;&gt; IFERROR(_xlfn.NUMBERVALUE(AU152),1), "La cantidad de horas recargo diurno dominical y festivo debe ser un número entero. ", "")
),
""
)</f>
        <v/>
      </c>
      <c r="FS152" s="46">
        <f>IF(AND($DS152,FQ152),
IF(AV152="","Debes escribir el valor de las horas recargo diurno dominical y festivo. ",
IF( ISERR(_xlfn.NUMBERVALUE(AV152)), "El valor de las horas recargo diurno dominical y festivo debe ser un número válido. ", "")
),
""
)</f>
        <v/>
      </c>
      <c r="FT152" s="46">
        <f>CONCATENATE(AW152,AX152)&lt;&gt;""</f>
        <v/>
      </c>
      <c r="FU152" s="46">
        <f>IF(AND($DS152,FT152),
IF(AW152="","Debes escribir el número de horas recargo nocturno dominical y festivo. ",
IF( IFERROR(INT(AW152),1.1) &lt;&gt; IFERROR(_xlfn.NUMBERVALUE(AW152),1), "La cantidad de horas recargo nocturno dominical y festivo debe ser un número entero. ", "")
),
""
)</f>
        <v/>
      </c>
      <c r="FV152" s="46">
        <f>IF(AND($DS152,FT152),
IF(AX152="","Debes escribir el valor de las horas recargo nocturno dominical y festivo. ",
IF( ISERR(_xlfn.NUMBERVALUE(AX152)), "El valor de las horas recargo nocturno dominical y festivo debe ser un número válido. ", "")
),
""
)</f>
        <v/>
      </c>
      <c r="FW152" s="46">
        <f>CONCATENATE(AY152,AZ152)&lt;&gt;""</f>
        <v/>
      </c>
      <c r="FX152" s="46">
        <f>IF(AND($DS152,FW152),
IF(AY152="","Debes escribir el número de días de vacaciones comunes. ",
IF( IFERROR(INT(AY152),1.1) &lt;&gt; IFERROR(_xlfn.NUMBERVALUE(AY152),1), "La cantidad de días de vacaciones comunes debe ser un número entero. ", "")
),
""
)</f>
        <v/>
      </c>
      <c r="FY152" s="46">
        <f>IF(AND($DS152,FW152),
IF(AZ152="","Debes escribir el valor de las vacaciones comunes. ",
IF( ISERR(_xlfn.NUMBERVALUE(AZ152)), "El valor de las vacaciones comunes debe ser un número válido. ", "")
),
""
)</f>
        <v/>
      </c>
      <c r="FZ152" s="46">
        <f>CONCATENATE(BA152,BB152)&lt;&gt;""</f>
        <v/>
      </c>
      <c r="GA152" s="46">
        <f>IF(AND($DS152,FZ152),
IF(BA152="","Debes escribir el número de días de vacaciones compensadas. ",
IF( IFERROR(INT(BA152),1.1) &lt;&gt; IFERROR(_xlfn.NUMBERVALUE(BA152),1), "La cantidad de días de vacaciones compensadas debe ser un número entero. ", "")
),
""
)</f>
        <v/>
      </c>
      <c r="GB152" s="46">
        <f>IF(AND($DS152,FZ152),
IF(BB152="","Debes escribir el valor de las vacaciones compensadas. ",
IF( ISERR(_xlfn.NUMBERVALUE(BB152)), "El valor de las vacaciones compensadas debe ser un número válido. ", "")
),
""
)</f>
        <v/>
      </c>
      <c r="GC152" s="46">
        <f>CONCATENATE(BC152,BD152)&lt;&gt;""</f>
        <v/>
      </c>
      <c r="GD152" s="46">
        <f>IF(AND($DS152,GC152),
IF(BC152="","Debes escribir el número de días de prima salarial. ",
IF( IFERROR(INT(BC152),1.1) &lt;&gt; IFERROR(_xlfn.NUMBERVALUE(BC152),1), "La cantidad de días de prima salarial debe ser un número entero. ", "")
),
""
)</f>
        <v/>
      </c>
      <c r="GE152" s="46">
        <f>IF(AND($DS152,GC152),
IF(BD152="","Debes escribir el valor de los días de prima salarial. ",
IF( ISERR(_xlfn.NUMBERVALUE(BD152)), "El valor de los días de prima salarial debe ser un número válido. ", "")
),
""
)</f>
        <v/>
      </c>
      <c r="GF152" s="46">
        <f>IF($DS152,
IF( AND(BE152&lt;&gt;"", ISERR(_xlfn.NUMBERVALUE(BE152))), "El valor de la prima NO saliarial debe ser un número válido. ", "")
)</f>
        <v/>
      </c>
      <c r="GG152" s="46">
        <f>CONCATENATE(BF152,BG152,BH152)&lt;&gt;""</f>
        <v/>
      </c>
      <c r="GH152" s="46">
        <f>IF(AND($DS152,GG152),
IF(BF152="","Debes escribir el valor de las cesantías. ",
IF( ISERR(_xlfn.NUMBERVALUE(BF152)), "El valor de las cesantías debe ser un número válido. ", "")
),
""
)</f>
        <v/>
      </c>
      <c r="GI152" s="46">
        <f>IF(AND($DS152,GG152),
IF(BG152="","Debes escribir el % de cesantías. ",
IF( ISERR(_xlfn.NUMBERVALUE(BG152)), "El % de cesantías debe ser un número válido. ", "")
),
""
)</f>
        <v/>
      </c>
      <c r="GJ152" s="46">
        <f>IF(AND($DS152,GG152),
IF(BH152="","Debes escribir el valor de intereses de cesantías. ",
IF( ISERR(_xlfn.NUMBERVALUE(BH152)), "El valor de intereses de cesantías debe ser un número válido. ", "")
),
""
)</f>
        <v/>
      </c>
      <c r="GK152" s="46">
        <f>CONCATENATE(BI152,BJ152,BK152)&lt;&gt;""</f>
        <v/>
      </c>
      <c r="GL152" s="46">
        <f>IF(AND($DS152,GK152),
IF(BI152="","Debes escribir el número de días de incapacidad. ",
IF( IFERROR(INT(BI152),1.1) &lt;&gt; IFERROR(_xlfn.NUMBERVALUE(BI152),1), "La cantidad de días de incapacidad debe ser un número entero. ", "")
),
""
)</f>
        <v/>
      </c>
      <c r="GM152" s="46">
        <f>IF(AND($DS152,GK152),
IF(BJ152="","Debes escribir el tipo de incapacidad. ",
IF(_xlfn.IFNA(VLOOKUP(BJ152,TIPO_DE_INCAPACIDAD,1,FALSE),-1)=-1,"El tipo de incapacidad es inválida (por favor seleccionarlo de la lista). ","")
),
""
)</f>
        <v/>
      </c>
      <c r="GN152" s="46">
        <f>IF(AND($DS152,GK152),
IF(BK152="","Debes escribir el valor de la incapacidad. ",
IF( ISERR(_xlfn.NUMBERVALUE(BK152)), "El valor de la incapacidad debe ser un número válido. ", "")
),
""
)</f>
        <v/>
      </c>
      <c r="GO152" s="46">
        <f>CONCATENATE(BL152,BM152)&lt;&gt;""</f>
        <v/>
      </c>
      <c r="GP152" s="46">
        <f>IF(AND($DS152,GO152),
IF(BL152="","Debes escribir el número de días de licencia de maternidad o paternidad. ",
IF( IFERROR(INT(BL152),1.1) &lt;&gt; IFERROR(_xlfn.NUMBERVALUE(BL152),1), "La cantidad de días de licencia de maternidad o paternidad debe ser un número entero. ", "")
),
""
)</f>
        <v/>
      </c>
      <c r="GQ152" s="46">
        <f>IF(AND($DS152,GO152),
IF(BM152="","Debes escribir el valor de la licencia de maternidad o paternidad. ",
IF( ISERR(_xlfn.NUMBERVALUE(BM152)), "El valor de la licencia de maternidad o paternidad debe ser un número válido. ", "")
),
""
)</f>
        <v/>
      </c>
      <c r="GR152" s="46">
        <f>CONCATENATE(BN152,BO152)&lt;&gt;""</f>
        <v/>
      </c>
      <c r="GS152" s="46">
        <f>IF(AND($DS152,GR152),
IF(BN152="","Debes escribir el número de días de licencia remunerada. ",
IF( IFERROR(INT(BN152),1.1) &lt;&gt; IFERROR(_xlfn.NUMBERVALUE(BN152),1), "La cantidad de días de licencia remunerada debe ser un número entero. ", "")
),
""
)</f>
        <v/>
      </c>
      <c r="GT152" s="46">
        <f>IF(AND($DS152,GR152),
IF(BO152="","Debes escribir el valor de la licencia remunerada. ",
IF( ISERR(_xlfn.NUMBERVALUE(BO152)), "El valor de la licencia remunerada debe ser un número válido. ", "")
),
""
)</f>
        <v/>
      </c>
      <c r="GU152" s="46">
        <f>IF($DS152,
IF( AND(BP152&lt;&gt;"", ISERR(_xlfn.NUMBERVALUE(BP152))), "El valor de la licencia NO remunerada debe ser un número válido. ", "")
)</f>
        <v/>
      </c>
      <c r="GV152" s="46">
        <f>IF($DS152,
IF( AND(BQ152&lt;&gt;"", ISERR(_xlfn.NUMBERVALUE(BQ152))), "El valor de auxilios salariales debe ser un número válido. ", "")
)</f>
        <v/>
      </c>
      <c r="GW152" s="46">
        <f>IF($DS152,
IF( AND(BR152&lt;&gt;"", ISERR(_xlfn.NUMBERVALUE(BR152))), "El valor de auxilios NO salariales debe ser un número válido. ", "")
)</f>
        <v/>
      </c>
      <c r="GX152" s="46">
        <f>IF($DS152,
IF( AND(BS152&lt;&gt;"", ISERR(_xlfn.NUMBERVALUE(BS152))), "El valor de bonos salariales debe ser un número válido. ", "")
)</f>
        <v/>
      </c>
      <c r="GY152" s="46">
        <f>IF($DS152,
IF( AND(BT152&lt;&gt;"", ISERR(_xlfn.NUMBERVALUE(BT152))), "El valor de bonos NO salariales debe ser un número válido. ", "")
)</f>
        <v/>
      </c>
      <c r="GZ152" s="46">
        <f>IF($DS152,
IF( AND(BU152&lt;&gt;"", ISERR(_xlfn.NUMBERVALUE(BU152))), "El valor de bonos salariales de alimentación debe ser un número válido. ", "")
)</f>
        <v/>
      </c>
      <c r="HA152" s="46">
        <f>IF($DS152,
IF( AND(BV152&lt;&gt;"", ISERR(_xlfn.NUMBERVALUE(BV152))), "El valor de bonos NO salariales de alimentación debe ser un número válido. ", "")
)</f>
        <v/>
      </c>
      <c r="HB152" s="46">
        <f>IF($DS152,
IF( AND(BW152&lt;&gt;"", ISERR(_xlfn.NUMBERVALUE(BW152))), "El valor de bonificaciones salariales debe ser un número válido. ", "")
)</f>
        <v/>
      </c>
      <c r="HC152" s="46">
        <f>IF($DS152,
IF( AND(BX152&lt;&gt;"", ISERR(_xlfn.NUMBERVALUE(BX152))), "El valor de bonificaciones NO salariales debe ser un número válido. ", "")
)</f>
        <v/>
      </c>
      <c r="HD152" s="46">
        <f>IF($DS152,
IF( AND(BY152&lt;&gt;"", ISERR(_xlfn.NUMBERVALUE(BY152))), "El valor de compensaciones ordinarias debe ser un número válido. ", "")
)</f>
        <v/>
      </c>
      <c r="HE152" s="46">
        <f>IF($DS152,
IF( AND(BZ152&lt;&gt;"", ISERR(_xlfn.NUMBERVALUE(BZ152))), "El valor de compensaciones extraordinarias debe ser un número válido. ", "")
)</f>
        <v/>
      </c>
      <c r="HF152" s="46">
        <f>IF($DS152,
IF( AND(CA152&lt;&gt;"", ISERR(_xlfn.NUMBERVALUE(CA152))), "El valor de comisiones debe ser un número válido. ", "")
)</f>
        <v/>
      </c>
      <c r="HG152" s="46">
        <f>IF($DS152,
IF( AND(CB152&lt;&gt;"", ISERR(_xlfn.NUMBERVALUE(CB152))), "El valor de ausencia por huega debe ser un número válido. ", "")
)</f>
        <v/>
      </c>
      <c r="HH152" s="46">
        <f>IF($DS152,
IF( AND(CC152&lt;&gt;"", ISERR(_xlfn.NUMBERVALUE(CC152))), "El valor de anticipos debe ser un número válido. ", "")
)</f>
        <v/>
      </c>
      <c r="HI152" s="46">
        <f>IF($DS152,
IF( AND(CD152&lt;&gt;"", ISERR(_xlfn.NUMBERVALUE(CD152))), "El valor de pagos a terceros debe ser un número válido. ", "")
)</f>
        <v/>
      </c>
      <c r="HJ152" s="46">
        <f>IF($DS152,
IF( AND(CE152&lt;&gt;"", ISERR(_xlfn.NUMBERVALUE(CE152))), "El valor de dotación debe ser un número válido. ", "")
)</f>
        <v/>
      </c>
      <c r="HK152" s="46">
        <f>IF($DS152,
IF( AND(CF152&lt;&gt;"", ISERR(_xlfn.NUMBERVALUE(CF152))), "El valor de apoyo sostenibilidad debe ser un número válido. ", "")
)</f>
        <v/>
      </c>
      <c r="HL152" s="46">
        <f>IF($DS152,
IF( AND(CG152&lt;&gt;"", ISERR(_xlfn.NUMBERVALUE(CG152))), "El valor de teletrabajo debe ser un número válido. ", "")
)</f>
        <v/>
      </c>
      <c r="HM152" s="46">
        <f>IF($DS152,
IF( AND(CH152&lt;&gt;"", ISERR(_xlfn.NUMBERVALUE(CH152))), "El valor de bonificación de retiro debe ser un número válido. ", "")
)</f>
        <v/>
      </c>
      <c r="HN152" s="46">
        <f>IF($DS152,
IF( AND(CI152&lt;&gt;"", ISERR(_xlfn.NUMBERVALUE(CI152))), "El valor de indemnización de retiro debe ser un número válido. ", "")
)</f>
        <v/>
      </c>
      <c r="HO152" s="46">
        <f>IF($DS152,
IF( AND(CJ152&lt;&gt;"", ISERR(_xlfn.NUMBERVALUE(CJ152))), "El valor de reintegros debe ser un número válido. ", "")
)</f>
        <v/>
      </c>
      <c r="HP152" s="46">
        <f>CONCATENATE(CK152,CL152,CM152)&lt;&gt;""</f>
        <v/>
      </c>
      <c r="HQ152" s="46">
        <f>IF(AND($DS152,HP152),
IF(CK152="","Debes escribir la descripción de otro concepto no categorizado. ",""),
""
)</f>
        <v/>
      </c>
      <c r="HR152" s="46">
        <f>IF(AND($DS152,HP152),
IF(CONCATENATE(CL152,CM152)="","Debes escribir al menos un valor de concepto no categorizado (salarial o no salarial). ",
IF(ISERR(_xlfn.NUMBERVALUE(CL152)),"El valor salarial concepto no categorizado debe ser un número válido. ","")
),
""
)</f>
        <v/>
      </c>
      <c r="HS152" s="46">
        <f>IF(AND($DS152,HP152),
IF(CONCATENATE(CL152,CM152)="","Debes escribir al menos un valor de concepto no categorizado (salarial o no salarial). ",
IF(ISERR(_xlfn.NUMBERVALUE(CM152)),"El valor NO salarial concepto no categorizado debe ser un número válido. ","")
),
""
)</f>
        <v/>
      </c>
      <c r="HT152" s="46">
        <f>IF($DS152,
IF(CN152="","Debes escribir el porcentaje del aporte a salud. ",
IF( ISERR(_xlfn.NUMBERVALUE(CN152)), "El valor del porcentaje del aporte a salud debe ser un número válido. ", "")
)
)</f>
        <v/>
      </c>
      <c r="HU152" s="46">
        <f>IF($DS152,
IF(CO152="","Debes escribir el valor del aporte a salud. ",
IF( ISERR(_xlfn.NUMBERVALUE(CO152)), "El valor del aporte a salud debe ser un número válido. ", "")
)
)</f>
        <v/>
      </c>
      <c r="HV152" s="46">
        <f>IF($DS152,
IF( AND(CP152&lt;&gt;"", ISERR(_xlfn.NUMBERVALUE(CP152))), "El valor plan complementario debe ser un número válido. ", "")
)</f>
        <v/>
      </c>
      <c r="HW152" s="46">
        <f>IF($DS152,
IF(CQ152="","Debes escribir el porcentaje del aporte a pensión. ",
IF( ISERR(_xlfn.NUMBERVALUE(CQ152)), "El valor del porcentaje del aporte a pensión debe ser un número válido. ", "")
)
)</f>
        <v/>
      </c>
      <c r="HX152" s="46">
        <f>IF($DS152,
IF(CR152="","Debes escribir el valor del aporte a pensión. ",
IF( ISERR(_xlfn.NUMBERVALUE(CR152)), "El valor del aporte a salud debe ser un número válido. ", "")
)
)</f>
        <v/>
      </c>
      <c r="HY152" s="46">
        <f>IF($DS152,
IF( AND(CS152&lt;&gt;"", ISERR(_xlfn.NUMBERVALUE(CS152))), "El valor pensión voluntaria debe ser un número válido. ", "")
)</f>
        <v/>
      </c>
      <c r="HZ152" s="46">
        <f>CONCATENATE(CT152,CU152,CV152,CW152)&lt;&gt;""</f>
        <v/>
      </c>
      <c r="IA152" s="46">
        <f>IF(AND($DS152,HZ152),
IF(CT152="","Debes escribir el % del fondo de seguridad pensional. ",
IF( ISERR(_xlfn.NUMBERVALUE(CT152)), "El % del fondo de seguridad debe ser un número válido. ", "")
),
""
)</f>
        <v/>
      </c>
      <c r="IB152" s="46">
        <f>IF(AND($DS152,HZ152),
IF(CU152="","Debes escribir el valor del aporte al fondo de solidaridad pensional. ",
IF( ISERR(_xlfn.NUMBERVALUE(CU152)), "El valor del aporte al fondo de solidaridad pensional debe ser un número válido. ", "")
),
""
)</f>
        <v/>
      </c>
      <c r="IC152" s="46">
        <f>IF(AND($DS152,HZ152),
IF(CV152="","Debes escribir el % del fondo de subsistencia. ",
IF( ISERR(_xlfn.NUMBERVALUE(CV152)), "El % del fondo de subsistencia debe ser un número válido. ", "")
),
""
)</f>
        <v/>
      </c>
      <c r="ID152" s="46">
        <f>IF(AND($DS152,HZ152),
IF(CW152="","Debes escribir el valor del fondo de subsistencia. ",
IF( ISERR(_xlfn.NUMBERVALUE(CW152)), "El valor del fondo de subsistencia debe ser un número válido. ", "")
),
""
)</f>
        <v/>
      </c>
      <c r="IE152" s="46">
        <f>CONCATENATE(CX152,CY152)&lt;&gt;""</f>
        <v/>
      </c>
      <c r="IF152" s="46">
        <f>IF(AND($DS152,IE152),
IF(CX152="","Debes escribir el % de sindicato. ",
IF( ISERR(_xlfn.NUMBERVALUE(CX152)), "El % de sindicato debe ser un número válido. ", "")
),
""
)</f>
        <v/>
      </c>
      <c r="IG152" s="46">
        <f>IF(AND($DS152,IE152),
IF(CY152="","Debes escribir el valor del sindicato. ",
IF( ISERR(_xlfn.NUMBERVALUE(CY152)), "El valor del sindicato debe ser un número válido. ", "")
),
""
)</f>
        <v/>
      </c>
      <c r="IH152" s="46">
        <f>IF($DS152,
IF( AND(CZ152&lt;&gt;"", ISERR(_xlfn.NUMBERVALUE(CZ152))), "El valor de sanción pública debe ser un número válido. ", "")
)</f>
        <v/>
      </c>
      <c r="II152" s="46">
        <f>IF($DS152,
IF( AND(DA152&lt;&gt;"", ISERR(_xlfn.NUMBERVALUE(DA152))), "El valor de sanción privada debe ser un número válido. ", "")
)</f>
        <v/>
      </c>
      <c r="IJ152" s="46">
        <f>CONCATENATE(DB152,DC152)&lt;&gt;""</f>
        <v/>
      </c>
      <c r="IK152" s="46">
        <f>IF(AND($DS152,IJ152),
IF(DB152="","Debes escribir la descripción de libranza. ",""),
""
)</f>
        <v/>
      </c>
      <c r="IL152" s="46">
        <f>IF(AND($DS152,IJ152),
IF(DC152="","Debes escribir la cuota libranza. ",
IF(ISERR(_xlfn.NUMBERVALUE(DC152)),"El valor de la cuota libranza debe ser un número válido. ","")
),
""
)</f>
        <v/>
      </c>
      <c r="IM152" s="46">
        <f>IF($DS152,
IF( AND(DD152&lt;&gt;"", ISERR(_xlfn.NUMBERVALUE(DD152))), "El valor de pagos a terceros debe ser un número válido. ", "")
)</f>
        <v/>
      </c>
      <c r="IN152" s="46">
        <f>IF($DS152,
IF( AND(DE152&lt;&gt;"", ISERR(_xlfn.NUMBERVALUE(DE152))), "El valor de anticipos debe ser un número válido. ", "")
)</f>
        <v/>
      </c>
      <c r="IO152" s="46">
        <f>IF($DS152,
IF( AND(DF152&lt;&gt;"", ISERR(_xlfn.NUMBERVALUE(DF152))), "El valor de AFC debe ser un número válido. ", "")
)</f>
        <v/>
      </c>
      <c r="IP152" s="46">
        <f>IF($DS152,
IF( AND(DG152&lt;&gt;"", ISERR(_xlfn.NUMBERVALUE(DG152))), "El valor de rete-fuente debe ser un número válido. ", "")
)</f>
        <v/>
      </c>
      <c r="IQ152" s="46">
        <f>IF($DS152,
IF( AND(DH152&lt;&gt;"", ISERR(_xlfn.NUMBERVALUE(DH152))), "El valor de cooperativa de trabajo debe ser un número válido. ", "")
)</f>
        <v/>
      </c>
      <c r="IR152" s="46">
        <f>IF($DS152,
IF( AND(DI152&lt;&gt;"", ISERR(_xlfn.NUMBERVALUE(DI152))), "El valor de embargo fiscal debe ser un número válido. ", "")
)</f>
        <v/>
      </c>
      <c r="IS152" s="46">
        <f>IF($DS152,
IF( AND(DJ152&lt;&gt;"", ISERR(_xlfn.NUMBERVALUE(DJ152))), "El valor de educación debe ser un número válido. ", "")
)</f>
        <v/>
      </c>
      <c r="IT152" s="46">
        <f>IF($DS152,
IF( AND(DK152&lt;&gt;"", ISERR(_xlfn.NUMBERVALUE(DK152))), "El valor de reintegro debe ser un número válido. ", "")
)</f>
        <v/>
      </c>
      <c r="IU152" s="46">
        <f>IF($DS152,
IF( AND(DL152&lt;&gt;"", ISERR(_xlfn.NUMBERVALUE(DL152))), "El valor de deuda debe ser un número válido. ", "")
)</f>
        <v/>
      </c>
      <c r="IV152" s="46">
        <f>IF($DS152,
IF( AND(DM152&lt;&gt;"", ISERR(_xlfn.NUMBERVALUE(DM152))), "El valor de otras deducciones debe ser un número válido. ", "")
)</f>
        <v/>
      </c>
      <c r="IW152" s="46">
        <f>IF($DS152,
IF(DN152="","Debes escribir el valor de los devengos totales. ",
IF( ISERR(_xlfn.NUMBERVALUE(DN152)), "El valor de los devengos totales debe ser un número válido. ", "")
)
)</f>
        <v/>
      </c>
      <c r="IX152" s="46">
        <f>IF($DS152,
IF(DO152="","Debes escribir el valor de las deducciones totales. ",
IF( ISERR(_xlfn.NUMBERVALUE(DO152)), "El valor de las deducciones totales debe ser un número válido. ", "")
)
)</f>
        <v/>
      </c>
      <c r="IY152" s="46">
        <f>IF($DS152,
IF(DP152="","Debes escribir el valor del salario total. ",
IF( ISERR(_xlfn.NUMBERVALUE(DP152)), "El valor del salario total debe ser un número válido. ", "")
)
)</f>
        <v/>
      </c>
    </row>
    <row r="153">
      <c r="B153" s="48" t="n">
        <v>141</v>
      </c>
      <c r="C153" s="61">
        <f>IF(AND(DS153,DP153&lt;&gt;""),
IF(DQ153="","OK","Error"),
""
)</f>
        <v/>
      </c>
      <c r="D153" s="53" t="n"/>
      <c r="E153" s="52" t="n"/>
      <c r="F153" s="112" t="n"/>
      <c r="G153" s="52" t="n"/>
      <c r="H153" s="53" t="n"/>
      <c r="I153" s="52" t="n"/>
      <c r="J153" s="52" t="n"/>
      <c r="K153" s="53" t="n"/>
      <c r="L153" s="55" t="n"/>
      <c r="M153" s="108" t="n"/>
      <c r="N153" s="56" t="n"/>
      <c r="O153" s="52" t="n"/>
      <c r="P153" s="52" t="n"/>
      <c r="Q153" s="52" t="n"/>
      <c r="R153" s="52" t="n"/>
      <c r="S153" s="52" t="n"/>
      <c r="T153" s="53" t="n"/>
      <c r="U153" s="52" t="n"/>
      <c r="V153" s="52" t="n"/>
      <c r="W153" s="55" t="n"/>
      <c r="X153" s="55" t="n"/>
      <c r="Y153" s="52" t="n"/>
      <c r="Z153" s="55" t="n"/>
      <c r="AA153" s="52" t="n"/>
      <c r="AB153" s="53" t="n"/>
      <c r="AC153" s="53" t="n"/>
      <c r="AD153" s="53" t="n"/>
      <c r="AE153" s="177" t="n"/>
      <c r="AF153" s="113" t="n"/>
      <c r="AG153" s="177" t="n"/>
      <c r="AH153" s="178" t="n"/>
      <c r="AI153" s="178" t="n"/>
      <c r="AJ153" s="178" t="n"/>
      <c r="AK153" s="114" t="n"/>
      <c r="AL153" s="178" t="n"/>
      <c r="AM153" s="114" t="n"/>
      <c r="AN153" s="178" t="n"/>
      <c r="AO153" s="114" t="n"/>
      <c r="AP153" s="178" t="n"/>
      <c r="AQ153" s="114" t="n"/>
      <c r="AR153" s="178" t="n"/>
      <c r="AS153" s="114" t="n"/>
      <c r="AT153" s="178" t="n"/>
      <c r="AU153" s="114" t="n"/>
      <c r="AV153" s="178" t="n"/>
      <c r="AW153" s="114" t="n"/>
      <c r="AX153" s="178" t="n"/>
      <c r="AY153" s="114" t="n"/>
      <c r="AZ153" s="178" t="n"/>
      <c r="BA153" s="114" t="n"/>
      <c r="BB153" s="178" t="n"/>
      <c r="BC153" s="114" t="n"/>
      <c r="BD153" s="178" t="n"/>
      <c r="BE153" s="178" t="n"/>
      <c r="BF153" s="178" t="n"/>
      <c r="BG153" s="59" t="n"/>
      <c r="BH153" s="178" t="n"/>
      <c r="BI153" s="114" t="n"/>
      <c r="BJ153" s="53" t="n"/>
      <c r="BK153" s="178" t="n"/>
      <c r="BL153" s="114" t="n"/>
      <c r="BM153" s="178" t="n"/>
      <c r="BN153" s="114" t="n"/>
      <c r="BO153" s="178" t="n"/>
      <c r="BP153" s="178" t="n"/>
      <c r="BQ153" s="178" t="n"/>
      <c r="BR153" s="178" t="n"/>
      <c r="BS153" s="178" t="n"/>
      <c r="BT153" s="178" t="n"/>
      <c r="BU153" s="178" t="n"/>
      <c r="BV153" s="178" t="n"/>
      <c r="BW153" s="178" t="n"/>
      <c r="BX153" s="178" t="n"/>
      <c r="BY153" s="178" t="n"/>
      <c r="BZ153" s="178" t="n"/>
      <c r="CA153" s="178" t="n"/>
      <c r="CB153" s="178" t="n"/>
      <c r="CC153" s="178" t="n"/>
      <c r="CD153" s="178" t="n"/>
      <c r="CE153" s="178" t="n"/>
      <c r="CF153" s="178" t="n"/>
      <c r="CG153" s="178" t="n"/>
      <c r="CH153" s="178" t="n"/>
      <c r="CI153" s="178" t="n"/>
      <c r="CJ153" s="178" t="n"/>
      <c r="CK153" s="53" t="n"/>
      <c r="CL153" s="178" t="n"/>
      <c r="CM153" s="178" t="n"/>
      <c r="CN153" s="60" t="n"/>
      <c r="CO153" s="177" t="n"/>
      <c r="CP153" s="178" t="n"/>
      <c r="CQ153" s="60" t="n"/>
      <c r="CR153" s="177" t="n"/>
      <c r="CS153" s="178" t="n"/>
      <c r="CT153" s="59" t="n"/>
      <c r="CU153" s="178" t="n"/>
      <c r="CV153" s="59" t="n"/>
      <c r="CW153" s="178" t="n"/>
      <c r="CX153" s="59" t="n"/>
      <c r="CY153" s="178" t="n"/>
      <c r="CZ153" s="178" t="n"/>
      <c r="DA153" s="178" t="n"/>
      <c r="DB153" s="53" t="n"/>
      <c r="DC153" s="178" t="n"/>
      <c r="DD153" s="178" t="n"/>
      <c r="DE153" s="178" t="n"/>
      <c r="DF153" s="178" t="n"/>
      <c r="DG153" s="178" t="n"/>
      <c r="DH153" s="178" t="n"/>
      <c r="DI153" s="178" t="n"/>
      <c r="DJ153" s="178" t="n"/>
      <c r="DK153" s="178" t="n"/>
      <c r="DL153" s="178" t="n"/>
      <c r="DM153" s="178" t="n"/>
      <c r="DN153" s="177" t="n"/>
      <c r="DO153" s="177" t="n"/>
      <c r="DP153" s="177" t="n"/>
      <c r="DQ153" s="76">
        <f>IF(AND(DS153,DP153&lt;&gt;""),
CONCATENATE(DT153,DU153,DV153,DW153,DX153,DY153,DZ153,EA153,EB153,EC153,ED153,EE153,EF153,EG153,EH153,EI153,EJ153,EK153,EL153,EM153,EN153,EO153,EP153,EQ153,ES153,ET153,EU153,EV153,EW153,EX153,EY153,EZ153,FA153,FC153,FD153,FF153,FG153,FI153,FJ153,FL153,FM153,FO153,FP153,FR153,FS153,FU153,FV153,FX153,FY153,GA153,GB153,GD153,GE153,GF153,GH153,GI153,GJ153,GL153,GM153,GN153,GP153,GQ153,GS153,GT153,GU153,GV153,GW153,GX153,GY153,GZ153,HA153,HB153,HC153,HD153,HE153,HF153,HG153,HH153,HI153,HJ153,HK153,HL153,HM153,HN153,HO153,HQ153,HR153,HS153,HT153,HU153,HV153,HW153,HX153,HY153,IA153,IB153,IC153,ID153,IF153,IG153,IH153,II153,IK153,IL153,IM153,IN153,IO153,IP153,IQ153,IR153,IS153,IT153,IU153,IV153,IW153,IX153,IY153,IZ153),
""
)</f>
        <v/>
      </c>
      <c r="DR153" s="53" t="n"/>
      <c r="DS153" s="46">
        <f>CONCATENATE(D153,$E153,$F153,$G153,H153,$I153,$J153,K153,$L153,$M153,N153,$O153,$P153,$Q153,$R153,$S153,T153,$U153,$V153,$W153,$X153,$Y153,$Z153,$AA153,AB153,AC153,AD153,$AE153,$AF153,$AG153,AH153,AI153,AJ153,AK153,AL153,AM153,AN153,AO153,AP153,AQ153,AR153,AS153,AT153,AU153,AV153,AW153,AX153,AY153,AZ153,BA153,BB153,BC153,BD153,BE153,BF153,BG153,BH153,BI153,BJ153,BK153,BL153,BM153,BN153,BO153,BP153,BQ153,BR153,BS153,BT153,BU153,BV153,BW153,BX153,BY153,BZ153,CA153,CB153,CC153,CD153,CE153,CF153,CG153,CH153,CI153,CJ153,CK153,CL153,CM153,$CN153,$CO153,CP153,$CQ153,$CR153,CS153,CT153,CU153,CV153,CW153,CX153,CY153,CZ153,DA153,DB153,DC153,DD153,DE153,DF153,DG153,DH153,DI153,DJ153,DK153,DL153,DM153,$DN153,$DO153,$DP153,DR153)&lt;&gt;""</f>
        <v/>
      </c>
      <c r="DT153" s="46">
        <f>IF(AND($DS153,$E$4&lt;&gt;""),
IF(LEFT($E$4,2) = "1.",
IF(D153&lt;&gt;"","El CUNE sólo se envía en operaciones de novedad o ajuste. ",""),
IF(D153="","Debes escribir un CUNE válido para realizar operaciones de novedad o ajuste. ","")),
""
)</f>
        <v/>
      </c>
      <c r="DU153" s="46">
        <f>IF($DS153,
IF(E153="","Debes seleccionar el tipo de documento del empleado. ",
IF(_xlfn.IFNA(VLOOKUP(E153,TIPO_DE_DOCUMENTO,1,FALSE),-1)=-1,"El tipo de documento no es válido (por favor seleccionarlo de la lista). ","")
)
)</f>
        <v/>
      </c>
      <c r="DV153" s="46">
        <f>IF($DS153,
IF(F153="","Debes escribir el número de documento del empleado. ","")
)</f>
        <v/>
      </c>
      <c r="DW153" s="46">
        <f>IF($DS153,
IF(G153="","Debes escribir el primer nombre del empleado. ","")
)</f>
        <v/>
      </c>
      <c r="DY153" s="46">
        <f>IF($DS153,
IF(I153="","Debes escribir el primer apellido del empleado. ","")
)</f>
        <v/>
      </c>
      <c r="DZ153" s="46">
        <f>IF($DS153,
IF(J153="","Debes escribir el segundo apellido del empleado. ","")
)</f>
        <v/>
      </c>
      <c r="EB153" s="46">
        <f>IF($DS153,
IF(L153="","Debes escribir la fecha de ingreso del empleado. ",
IF(ISERR(DATE(YEAR(L153),MONTH(L153),DAY(L153))), "El valor ingresado en fecha de ingreso no tiene un formato válido. ","")
)
)</f>
        <v/>
      </c>
      <c r="EC153" s="46">
        <f>IF($DS153,
IF(M153="","Debes escribir el tiempo laborado. ",
IF( IFERROR(INT(M153),1.1) &lt;&gt; IFERROR(_xlfn.NUMBERVALUE(M153),1), "El valor de los días trabajados debe ser un número entero. ", "")
)
)</f>
        <v/>
      </c>
      <c r="ED153" s="46">
        <f>IF($DS153,
IF( AND(N153&lt;&gt;"", ISERR(DATE(YEAR(N153),MONTH(N153),DAY(N153))) ), "El valor ingresado en fecha de ingreso no tiene un formato válido. ",
IF( AND(N153&lt;&gt;"", $E$6&lt;&gt;"", DATE(YEAR(N153), MONTH(N153), 1) &lt;&gt; IFERROR(DATE(MID($E$6, 1, 4), MID($E$6, 6, 2),1), "1/1/1900") ), "La fecha de retiro debe estar dentro del período liquidado. ", "")
)
)</f>
        <v/>
      </c>
      <c r="EE153" s="46">
        <f>IF($DS153,
IF(O153="","Debes seleccionar el tipo de trabajador. ",
IF(_xlfn.IFNA(VLOOKUP(O153,TIPO_DE_TRABAJADOR,1,FALSE),-1)=-1,"El tipo de trabajador no es válido (por favor seleccionarlo de la lista). ","")
)
)</f>
        <v/>
      </c>
      <c r="EF153" s="46">
        <f>IF($DS153,
IF(P153="","Debes seleccionar si es un trabajador dependiente pensionado por vejez. ",
IF(_xlfn.IFNA(VLOOKUP(P153,SUBTIPO_DE_TRABAJADOR,1,FALSE),-1)=-1,"El tipo de trabajador dependiente pensionado por vejez no es válido (por favor seleccionarlo de la lista). ","")
)
)</f>
        <v/>
      </c>
      <c r="EG153" s="46">
        <f>IF($DS153,
IF(Q153="","Debes seleccionar el tipo de contrato del trabajador. ",
IF(_xlfn.IFNA(VLOOKUP(Q153,TIPO_DE_CONTRATO,1,FALSE),-1)=-1,"El tipo de contrato del trabajador no es válido (por favor seleccionarlo de la lista). ","")
)
)</f>
        <v/>
      </c>
      <c r="EH153" s="46">
        <f>IF($DS153,
IF(R153="","Debes seleccionar si es un salario integral. ",
IF(_xlfn.IFNA(VLOOKUP(R153,SI_NO,1,FALSE),-1)=-1,"Valor no válido para salario integral (por favor seleccionarlo de la lista). ","")
)
)</f>
        <v/>
      </c>
      <c r="EI153" s="46">
        <f>IF($DS153,
IF(S153="","Debes seleccionar si el trabajador realiza actividades de riesgo. ",
IF(_xlfn.IFNA(VLOOKUP(S153,SI_NO,1,FALSE),-1)=-1,"Valor no válido para actividad de alto riesgo (por favor seleccionarlo de la lista). ","")
)
)</f>
        <v/>
      </c>
      <c r="EK153" s="46">
        <f>IF($DS153,
IF(U153="","Debes escribir el código del municipio de residencia del trabajador. ",
IF(_xlfn.IFNA(VLOOKUP(U153,MUNICIPIO,1,FALSE),-1)=-1,"El municipio de residencia del trabajador es inválido (por favor seleccionarlo de la lista). ","")
)
)</f>
        <v/>
      </c>
      <c r="EL153" s="46">
        <f>IF($DS153,
IF(V153="","Debes escribir el la dirección de residendia del trabajador. ","")
)</f>
        <v/>
      </c>
      <c r="EM153" s="46">
        <f>IF($DS153,
IF(W153="","Debes escribir la fecha de inicio de la liquidación. ",
IF(ISERR(DATE(YEAR(W153),MONTH(W153),DAY(W153))),"El valor ingresado en fecha de inicio de liquidación no tiene un formato válido. ",
IF( AND($E$6&lt;&gt;"", DATE(YEAR(W153), MONTH(W153), 1) &lt;&gt; IFERROR(DATE(MID($E$6, 1, 4), MID($E$6, 6, 2),1), "1/1/1900") ), "La fecha de inicio de la liquidación debe estar dentro del período liquidado. ", "")
)
)
)</f>
        <v/>
      </c>
      <c r="EN153" s="46">
        <f>IF($DS153,
IF(X153="","Debes escribir la fecha de fin de la liquidación. ",
IF(ISERR(DATE(YEAR(X153),MONTH(X153),DAY(X153))),"El valor ingresado en fecha de fin de liquidación no tiene un formato válido. ",
IF( AND($E$6&lt;&gt;"", DATE(YEAR(X153), MONTH(X153), 1) &lt;&gt; IFERROR(DATE(MID($E$6, 1, 4), MID($E$6, 6, 2),1), "1/1/1900") ), "La fecha de fin de la liquidación debe estar dentro del período liquidado. ", "")
)
)
)</f>
        <v/>
      </c>
      <c r="EO153" s="46">
        <f>IF($DS153,
IF(Y153="","Debes escribir la frecuencia de pago del trabajador. ",
IF(_xlfn.IFNA(VLOOKUP(Y153,PERÍODO_DE_NÓMINA,1,FALSE),-1)=-1,"La frecuencia de pago es inválida (por favor seleccionarlo de la lista). ","")
)
)</f>
        <v/>
      </c>
      <c r="EP153" s="46">
        <f>IF($DS153,
IF(Z153="","Debes escribir la fecha de pago. ",
IF(ISERR(DATE(YEAR(Z153),MONTH(Z153),DAY(Z153))), "El valor ingresado en fecha de pago no tiene un formato válido. ","")
)
)</f>
        <v/>
      </c>
      <c r="EQ153" s="46">
        <f>IF($DS153,
IF(AA153="","Debes escribir el medio de pago. ",
IF(_xlfn.IFNA(VLOOKUP(AA153,MEDIOS_DE_PAGO,1,FALSE),-1)=-1,"El medio de pago es inválido (por favor seleccionarlo de la lista). ","")
)
)</f>
        <v/>
      </c>
      <c r="ER153" s="46">
        <f>OR(AA153='Tablas '!$T$4,AA153='Tablas '!$T$7,AA153='Tablas '!$T$8,AA153='Tablas '!$T$11)</f>
        <v/>
      </c>
      <c r="ES153" s="46">
        <f>IF(AND($DS153,ER153),
IF(AB153="","Debes escribir la entidad bancaria. ",""),
""
)</f>
        <v/>
      </c>
      <c r="ET153" s="46">
        <f>IF(AND($DS153,ER153),
IF(AC153="","Debes escribir el tipo de cuenta bancaria. ",
IF(_xlfn.IFNA(VLOOKUP(AC153,TIPO_DE_CUENTA,1,FALSE),-1)=-1,"El tipo de cuenta bancaria es inválida (por favor seleccionarlo de la lista). ","")
),
""
)</f>
        <v/>
      </c>
      <c r="EU153" s="46">
        <f>IF(AND($DS153,ER153),
IF(AD153="","Debes escribir el número de cuenta bancaria. ",""),
""
)</f>
        <v/>
      </c>
      <c r="EV153" s="46">
        <f>IF($DS153,
IF(AE153="","Debes escribir el valor del sueldo básico. ",
IF( ISERR(_xlfn.NUMBERVALUE(AE153)), "El valor del sueldo básico debe ser un número válido. ", "")
)
)</f>
        <v/>
      </c>
      <c r="EW153" s="46">
        <f>IF($DS153,
IF(AF153="","Debes escribir el número de días trabajados. ",
IF( IFERROR(INT(AF153),1.1) &lt;&gt; IFERROR(_xlfn.NUMBERVALUE(AF153),1), "La cantidad de días trabajados debe ser un número entero. ", "")
)
)</f>
        <v/>
      </c>
      <c r="EX153" s="46">
        <f>IF($DS153,
IF(AG153="","Debes escribir el valor del sueldo trabajado. ",
IF( ISERR(_xlfn.NUMBERVALUE(AG153)), "El valor del sueldo trabajado debe ser un número válido. ", "")
)
)</f>
        <v/>
      </c>
      <c r="EY153" s="46">
        <f>IF($DS153,
IF( AND(AH153&lt;&gt;"", ISERR(_xlfn.NUMBERVALUE(AH153))), "El valor del auxilio de transporte debe ser un número válido. ", "")
)</f>
        <v/>
      </c>
      <c r="EZ153" s="46">
        <f>IF($DS153,
IF( AND(AI153&lt;&gt;"", ISERR(_xlfn.NUMBERVALUE(AI153))), "El valor de viáticos salariales debe ser un número válido. ", "")
)</f>
        <v/>
      </c>
      <c r="FA153" s="46">
        <f>IF($DS153,
IF( AND(AJ153&lt;&gt;"", ISERR(_xlfn.NUMBERVALUE(AJ153))), "El valor de viáticos NO salariales debe ser un número válido. ", "")
)</f>
        <v/>
      </c>
      <c r="FB153" s="46">
        <f>CONCATENATE(AK153,AL153)&lt;&gt;""</f>
        <v/>
      </c>
      <c r="FC153" s="46">
        <f>IF(AND($DS153,FB153),
IF(AK153="","Debes escribir el número de horas extras diurnas. ",
IF( IFERROR(INT(AK153),1.1) &lt;&gt; IFERROR(_xlfn.NUMBERVALUE(AK153),1), "La cantidad de horas extras diurnas debe ser un número entero. ", "")
),
""
)</f>
        <v/>
      </c>
      <c r="FD153" s="46">
        <f>IF(AND($DS153,FB153),
IF(AL153="","Debes escribir el valor de las horas extras diurnas. ",
IF( ISERR(_xlfn.NUMBERVALUE(AL153)), "El valor de las horas extras duirnas debe ser un número válido. ", "")
),
""
)</f>
        <v/>
      </c>
      <c r="FE153" s="46">
        <f>CONCATENATE(AM153,AN153)&lt;&gt;""</f>
        <v/>
      </c>
      <c r="FF153" s="46">
        <f>IF(AND($DS153,FE153),
IF(AM153="","Debes escribir el número de horas extras nocturnas. ",
IF( IFERROR(INT(AM153),1.1) &lt;&gt; IFERROR(_xlfn.NUMBERVALUE(AM153),1), "La cantidad de horas extras nocturnas debe ser un número entero. ", "")
),
""
)</f>
        <v/>
      </c>
      <c r="FG153" s="46">
        <f>IF(AND($DS153,FE153),
IF(AN153="","Debes escribir el valor de las horas extras nocturnas. ",
IF( ISERR(_xlfn.NUMBERVALUE(AN153)), "El valor de las horas extras nocturnas debe ser un número válido. ", "")
),
""
)</f>
        <v/>
      </c>
      <c r="FH153" s="46">
        <f>CONCATENATE(AO153,AP153)&lt;&gt;""</f>
        <v/>
      </c>
      <c r="FI153" s="46">
        <f>IF(AND($DS153,FH153),
IF(AO153="","Debes escribir el número de horas extras diurnas dominicales y festivas. ",
IF( IFERROR(INT(AO153),1.1) &lt;&gt; IFERROR(_xlfn.NUMBERVALUE(AO153),1), "La cantidad de horas extras diurnas dominicales y festivas debe ser un número entero. ", "")
),
""
)</f>
        <v/>
      </c>
      <c r="FJ153" s="46">
        <f>IF(AND($DS153,FH153),
IF(AP153="","Debes escribir el valor de las horas extras diurnas dominicales y festivas. ",
IF( ISERR(_xlfn.NUMBERVALUE(AP153)), "El valor de las horas extras diurnas dominicales y festivas debe ser un número válido. ", "")
),
""
)</f>
        <v/>
      </c>
      <c r="FK153" s="46">
        <f>CONCATENATE(AQ153,AR153)&lt;&gt;""</f>
        <v/>
      </c>
      <c r="FL153" s="46">
        <f>IF(AND($DS153,FK153),
IF(AQ153="","Debes escribir el número de horas extras nocturnas dominicales y festivas. ",
IF( IFERROR(INT(AQ153),1.1) &lt;&gt; IFERROR(_xlfn.NUMBERVALUE(AQ153),1), "La cantidad de horas extras nocturnas dominicales y festivas debe ser un número entero. ", "")
),
""
)</f>
        <v/>
      </c>
      <c r="FM153" s="46">
        <f>IF(AND($DS153,FK153),
IF(AR153="","Debes escribir el valor de las horas extras nocturnas dominicales y festivas. ",
IF( ISERR(_xlfn.NUMBERVALUE(AR153)), "El valor de las horas extras nocturnas dominicales y festivas debe ser un número válido. ", "")
),
""
)</f>
        <v/>
      </c>
      <c r="FN153" s="46">
        <f>CONCATENATE(AS153,AT153)&lt;&gt;""</f>
        <v/>
      </c>
      <c r="FO153" s="46">
        <f>IF(AND($DS153,FN153),
IF(AS153="","Debes escribir el número de horas recargo nocturno. ",
IF( IFERROR(INT(AS153),1.1) &lt;&gt; IFERROR(_xlfn.NUMBERVALUE(AS153),1), "La cantidad de horas recargo nocturno debe ser un número entero. ", "")
),
""
)</f>
        <v/>
      </c>
      <c r="FP153" s="46">
        <f>IF(AND($DS153,FN153),
IF(AT153="","Debes escribir el valor de las horas recargo nocturno. ",
IF( ISERR(_xlfn.NUMBERVALUE(AT153)), "El valor de las horas recargo nocturno debe ser un número válido. ", "")
),
""
)</f>
        <v/>
      </c>
      <c r="FQ153" s="46">
        <f>CONCATENATE(AU153,AV153)&lt;&gt;""</f>
        <v/>
      </c>
      <c r="FR153" s="46">
        <f>IF(AND($DS153,FQ153),
IF(AU153="","Debes escribir el número de horas recargo diurno dominical y festivo. ",
IF( IFERROR(INT(AU153),1.1) &lt;&gt; IFERROR(_xlfn.NUMBERVALUE(AU153),1), "La cantidad de horas recargo diurno dominical y festivo debe ser un número entero. ", "")
),
""
)</f>
        <v/>
      </c>
      <c r="FS153" s="46">
        <f>IF(AND($DS153,FQ153),
IF(AV153="","Debes escribir el valor de las horas recargo diurno dominical y festivo. ",
IF( ISERR(_xlfn.NUMBERVALUE(AV153)), "El valor de las horas recargo diurno dominical y festivo debe ser un número válido. ", "")
),
""
)</f>
        <v/>
      </c>
      <c r="FT153" s="46">
        <f>CONCATENATE(AW153,AX153)&lt;&gt;""</f>
        <v/>
      </c>
      <c r="FU153" s="46">
        <f>IF(AND($DS153,FT153),
IF(AW153="","Debes escribir el número de horas recargo nocturno dominical y festivo. ",
IF( IFERROR(INT(AW153),1.1) &lt;&gt; IFERROR(_xlfn.NUMBERVALUE(AW153),1), "La cantidad de horas recargo nocturno dominical y festivo debe ser un número entero. ", "")
),
""
)</f>
        <v/>
      </c>
      <c r="FV153" s="46">
        <f>IF(AND($DS153,FT153),
IF(AX153="","Debes escribir el valor de las horas recargo nocturno dominical y festivo. ",
IF( ISERR(_xlfn.NUMBERVALUE(AX153)), "El valor de las horas recargo nocturno dominical y festivo debe ser un número válido. ", "")
),
""
)</f>
        <v/>
      </c>
      <c r="FW153" s="46">
        <f>CONCATENATE(AY153,AZ153)&lt;&gt;""</f>
        <v/>
      </c>
      <c r="FX153" s="46">
        <f>IF(AND($DS153,FW153),
IF(AY153="","Debes escribir el número de días de vacaciones comunes. ",
IF( IFERROR(INT(AY153),1.1) &lt;&gt; IFERROR(_xlfn.NUMBERVALUE(AY153),1), "La cantidad de días de vacaciones comunes debe ser un número entero. ", "")
),
""
)</f>
        <v/>
      </c>
      <c r="FY153" s="46">
        <f>IF(AND($DS153,FW153),
IF(AZ153="","Debes escribir el valor de las vacaciones comunes. ",
IF( ISERR(_xlfn.NUMBERVALUE(AZ153)), "El valor de las vacaciones comunes debe ser un número válido. ", "")
),
""
)</f>
        <v/>
      </c>
      <c r="FZ153" s="46">
        <f>CONCATENATE(BA153,BB153)&lt;&gt;""</f>
        <v/>
      </c>
      <c r="GA153" s="46">
        <f>IF(AND($DS153,FZ153),
IF(BA153="","Debes escribir el número de días de vacaciones compensadas. ",
IF( IFERROR(INT(BA153),1.1) &lt;&gt; IFERROR(_xlfn.NUMBERVALUE(BA153),1), "La cantidad de días de vacaciones compensadas debe ser un número entero. ", "")
),
""
)</f>
        <v/>
      </c>
      <c r="GB153" s="46">
        <f>IF(AND($DS153,FZ153),
IF(BB153="","Debes escribir el valor de las vacaciones compensadas. ",
IF( ISERR(_xlfn.NUMBERVALUE(BB153)), "El valor de las vacaciones compensadas debe ser un número válido. ", "")
),
""
)</f>
        <v/>
      </c>
      <c r="GC153" s="46">
        <f>CONCATENATE(BC153,BD153)&lt;&gt;""</f>
        <v/>
      </c>
      <c r="GD153" s="46">
        <f>IF(AND($DS153,GC153),
IF(BC153="","Debes escribir el número de días de prima salarial. ",
IF( IFERROR(INT(BC153),1.1) &lt;&gt; IFERROR(_xlfn.NUMBERVALUE(BC153),1), "La cantidad de días de prima salarial debe ser un número entero. ", "")
),
""
)</f>
        <v/>
      </c>
      <c r="GE153" s="46">
        <f>IF(AND($DS153,GC153),
IF(BD153="","Debes escribir el valor de los días de prima salarial. ",
IF( ISERR(_xlfn.NUMBERVALUE(BD153)), "El valor de los días de prima salarial debe ser un número válido. ", "")
),
""
)</f>
        <v/>
      </c>
      <c r="GF153" s="46">
        <f>IF($DS153,
IF( AND(BE153&lt;&gt;"", ISERR(_xlfn.NUMBERVALUE(BE153))), "El valor de la prima NO saliarial debe ser un número válido. ", "")
)</f>
        <v/>
      </c>
      <c r="GG153" s="46">
        <f>CONCATENATE(BF153,BG153,BH153)&lt;&gt;""</f>
        <v/>
      </c>
      <c r="GH153" s="46">
        <f>IF(AND($DS153,GG153),
IF(BF153="","Debes escribir el valor de las cesantías. ",
IF( ISERR(_xlfn.NUMBERVALUE(BF153)), "El valor de las cesantías debe ser un número válido. ", "")
),
""
)</f>
        <v/>
      </c>
      <c r="GI153" s="46">
        <f>IF(AND($DS153,GG153),
IF(BG153="","Debes escribir el % de cesantías. ",
IF( ISERR(_xlfn.NUMBERVALUE(BG153)), "El % de cesantías debe ser un número válido. ", "")
),
""
)</f>
        <v/>
      </c>
      <c r="GJ153" s="46">
        <f>IF(AND($DS153,GG153),
IF(BH153="","Debes escribir el valor de intereses de cesantías. ",
IF( ISERR(_xlfn.NUMBERVALUE(BH153)), "El valor de intereses de cesantías debe ser un número válido. ", "")
),
""
)</f>
        <v/>
      </c>
      <c r="GK153" s="46">
        <f>CONCATENATE(BI153,BJ153,BK153)&lt;&gt;""</f>
        <v/>
      </c>
      <c r="GL153" s="46">
        <f>IF(AND($DS153,GK153),
IF(BI153="","Debes escribir el número de días de incapacidad. ",
IF( IFERROR(INT(BI153),1.1) &lt;&gt; IFERROR(_xlfn.NUMBERVALUE(BI153),1), "La cantidad de días de incapacidad debe ser un número entero. ", "")
),
""
)</f>
        <v/>
      </c>
      <c r="GM153" s="46">
        <f>IF(AND($DS153,GK153),
IF(BJ153="","Debes escribir el tipo de incapacidad. ",
IF(_xlfn.IFNA(VLOOKUP(BJ153,TIPO_DE_INCAPACIDAD,1,FALSE),-1)=-1,"El tipo de incapacidad es inválida (por favor seleccionarlo de la lista). ","")
),
""
)</f>
        <v/>
      </c>
      <c r="GN153" s="46">
        <f>IF(AND($DS153,GK153),
IF(BK153="","Debes escribir el valor de la incapacidad. ",
IF( ISERR(_xlfn.NUMBERVALUE(BK153)), "El valor de la incapacidad debe ser un número válido. ", "")
),
""
)</f>
        <v/>
      </c>
      <c r="GO153" s="46">
        <f>CONCATENATE(BL153,BM153)&lt;&gt;""</f>
        <v/>
      </c>
      <c r="GP153" s="46">
        <f>IF(AND($DS153,GO153),
IF(BL153="","Debes escribir el número de días de licencia de maternidad o paternidad. ",
IF( IFERROR(INT(BL153),1.1) &lt;&gt; IFERROR(_xlfn.NUMBERVALUE(BL153),1), "La cantidad de días de licencia de maternidad o paternidad debe ser un número entero. ", "")
),
""
)</f>
        <v/>
      </c>
      <c r="GQ153" s="46">
        <f>IF(AND($DS153,GO153),
IF(BM153="","Debes escribir el valor de la licencia de maternidad o paternidad. ",
IF( ISERR(_xlfn.NUMBERVALUE(BM153)), "El valor de la licencia de maternidad o paternidad debe ser un número válido. ", "")
),
""
)</f>
        <v/>
      </c>
      <c r="GR153" s="46">
        <f>CONCATENATE(BN153,BO153)&lt;&gt;""</f>
        <v/>
      </c>
      <c r="GS153" s="46">
        <f>IF(AND($DS153,GR153),
IF(BN153="","Debes escribir el número de días de licencia remunerada. ",
IF( IFERROR(INT(BN153),1.1) &lt;&gt; IFERROR(_xlfn.NUMBERVALUE(BN153),1), "La cantidad de días de licencia remunerada debe ser un número entero. ", "")
),
""
)</f>
        <v/>
      </c>
      <c r="GT153" s="46">
        <f>IF(AND($DS153,GR153),
IF(BO153="","Debes escribir el valor de la licencia remunerada. ",
IF( ISERR(_xlfn.NUMBERVALUE(BO153)), "El valor de la licencia remunerada debe ser un número válido. ", "")
),
""
)</f>
        <v/>
      </c>
      <c r="GU153" s="46">
        <f>IF($DS153,
IF( AND(BP153&lt;&gt;"", ISERR(_xlfn.NUMBERVALUE(BP153))), "El valor de la licencia NO remunerada debe ser un número válido. ", "")
)</f>
        <v/>
      </c>
      <c r="GV153" s="46">
        <f>IF($DS153,
IF( AND(BQ153&lt;&gt;"", ISERR(_xlfn.NUMBERVALUE(BQ153))), "El valor de auxilios salariales debe ser un número válido. ", "")
)</f>
        <v/>
      </c>
      <c r="GW153" s="46">
        <f>IF($DS153,
IF( AND(BR153&lt;&gt;"", ISERR(_xlfn.NUMBERVALUE(BR153))), "El valor de auxilios NO salariales debe ser un número válido. ", "")
)</f>
        <v/>
      </c>
      <c r="GX153" s="46">
        <f>IF($DS153,
IF( AND(BS153&lt;&gt;"", ISERR(_xlfn.NUMBERVALUE(BS153))), "El valor de bonos salariales debe ser un número válido. ", "")
)</f>
        <v/>
      </c>
      <c r="GY153" s="46">
        <f>IF($DS153,
IF( AND(BT153&lt;&gt;"", ISERR(_xlfn.NUMBERVALUE(BT153))), "El valor de bonos NO salariales debe ser un número válido. ", "")
)</f>
        <v/>
      </c>
      <c r="GZ153" s="46">
        <f>IF($DS153,
IF( AND(BU153&lt;&gt;"", ISERR(_xlfn.NUMBERVALUE(BU153))), "El valor de bonos salariales de alimentación debe ser un número válido. ", "")
)</f>
        <v/>
      </c>
      <c r="HA153" s="46">
        <f>IF($DS153,
IF( AND(BV153&lt;&gt;"", ISERR(_xlfn.NUMBERVALUE(BV153))), "El valor de bonos NO salariales de alimentación debe ser un número válido. ", "")
)</f>
        <v/>
      </c>
      <c r="HB153" s="46">
        <f>IF($DS153,
IF( AND(BW153&lt;&gt;"", ISERR(_xlfn.NUMBERVALUE(BW153))), "El valor de bonificaciones salariales debe ser un número válido. ", "")
)</f>
        <v/>
      </c>
      <c r="HC153" s="46">
        <f>IF($DS153,
IF( AND(BX153&lt;&gt;"", ISERR(_xlfn.NUMBERVALUE(BX153))), "El valor de bonificaciones NO salariales debe ser un número válido. ", "")
)</f>
        <v/>
      </c>
      <c r="HD153" s="46">
        <f>IF($DS153,
IF( AND(BY153&lt;&gt;"", ISERR(_xlfn.NUMBERVALUE(BY153))), "El valor de compensaciones ordinarias debe ser un número válido. ", "")
)</f>
        <v/>
      </c>
      <c r="HE153" s="46">
        <f>IF($DS153,
IF( AND(BZ153&lt;&gt;"", ISERR(_xlfn.NUMBERVALUE(BZ153))), "El valor de compensaciones extraordinarias debe ser un número válido. ", "")
)</f>
        <v/>
      </c>
      <c r="HF153" s="46">
        <f>IF($DS153,
IF( AND(CA153&lt;&gt;"", ISERR(_xlfn.NUMBERVALUE(CA153))), "El valor de comisiones debe ser un número válido. ", "")
)</f>
        <v/>
      </c>
      <c r="HG153" s="46">
        <f>IF($DS153,
IF( AND(CB153&lt;&gt;"", ISERR(_xlfn.NUMBERVALUE(CB153))), "El valor de ausencia por huega debe ser un número válido. ", "")
)</f>
        <v/>
      </c>
      <c r="HH153" s="46">
        <f>IF($DS153,
IF( AND(CC153&lt;&gt;"", ISERR(_xlfn.NUMBERVALUE(CC153))), "El valor de anticipos debe ser un número válido. ", "")
)</f>
        <v/>
      </c>
      <c r="HI153" s="46">
        <f>IF($DS153,
IF( AND(CD153&lt;&gt;"", ISERR(_xlfn.NUMBERVALUE(CD153))), "El valor de pagos a terceros debe ser un número válido. ", "")
)</f>
        <v/>
      </c>
      <c r="HJ153" s="46">
        <f>IF($DS153,
IF( AND(CE153&lt;&gt;"", ISERR(_xlfn.NUMBERVALUE(CE153))), "El valor de dotación debe ser un número válido. ", "")
)</f>
        <v/>
      </c>
      <c r="HK153" s="46">
        <f>IF($DS153,
IF( AND(CF153&lt;&gt;"", ISERR(_xlfn.NUMBERVALUE(CF153))), "El valor de apoyo sostenibilidad debe ser un número válido. ", "")
)</f>
        <v/>
      </c>
      <c r="HL153" s="46">
        <f>IF($DS153,
IF( AND(CG153&lt;&gt;"", ISERR(_xlfn.NUMBERVALUE(CG153))), "El valor de teletrabajo debe ser un número válido. ", "")
)</f>
        <v/>
      </c>
      <c r="HM153" s="46">
        <f>IF($DS153,
IF( AND(CH153&lt;&gt;"", ISERR(_xlfn.NUMBERVALUE(CH153))), "El valor de bonificación de retiro debe ser un número válido. ", "")
)</f>
        <v/>
      </c>
      <c r="HN153" s="46">
        <f>IF($DS153,
IF( AND(CI153&lt;&gt;"", ISERR(_xlfn.NUMBERVALUE(CI153))), "El valor de indemnización de retiro debe ser un número válido. ", "")
)</f>
        <v/>
      </c>
      <c r="HO153" s="46">
        <f>IF($DS153,
IF( AND(CJ153&lt;&gt;"", ISERR(_xlfn.NUMBERVALUE(CJ153))), "El valor de reintegros debe ser un número válido. ", "")
)</f>
        <v/>
      </c>
      <c r="HP153" s="46">
        <f>CONCATENATE(CK153,CL153,CM153)&lt;&gt;""</f>
        <v/>
      </c>
      <c r="HQ153" s="46">
        <f>IF(AND($DS153,HP153),
IF(CK153="","Debes escribir la descripción de otro concepto no categorizado. ",""),
""
)</f>
        <v/>
      </c>
      <c r="HR153" s="46">
        <f>IF(AND($DS153,HP153),
IF(CONCATENATE(CL153,CM153)="","Debes escribir al menos un valor de concepto no categorizado (salarial o no salarial). ",
IF(ISERR(_xlfn.NUMBERVALUE(CL153)),"El valor salarial concepto no categorizado debe ser un número válido. ","")
),
""
)</f>
        <v/>
      </c>
      <c r="HS153" s="46">
        <f>IF(AND($DS153,HP153),
IF(CONCATENATE(CL153,CM153)="","Debes escribir al menos un valor de concepto no categorizado (salarial o no salarial). ",
IF(ISERR(_xlfn.NUMBERVALUE(CM153)),"El valor NO salarial concepto no categorizado debe ser un número válido. ","")
),
""
)</f>
        <v/>
      </c>
      <c r="HT153" s="46">
        <f>IF($DS153,
IF(CN153="","Debes escribir el porcentaje del aporte a salud. ",
IF( ISERR(_xlfn.NUMBERVALUE(CN153)), "El valor del porcentaje del aporte a salud debe ser un número válido. ", "")
)
)</f>
        <v/>
      </c>
      <c r="HU153" s="46">
        <f>IF($DS153,
IF(CO153="","Debes escribir el valor del aporte a salud. ",
IF( ISERR(_xlfn.NUMBERVALUE(CO153)), "El valor del aporte a salud debe ser un número válido. ", "")
)
)</f>
        <v/>
      </c>
      <c r="HV153" s="46">
        <f>IF($DS153,
IF( AND(CP153&lt;&gt;"", ISERR(_xlfn.NUMBERVALUE(CP153))), "El valor plan complementario debe ser un número válido. ", "")
)</f>
        <v/>
      </c>
      <c r="HW153" s="46">
        <f>IF($DS153,
IF(CQ153="","Debes escribir el porcentaje del aporte a pensión. ",
IF( ISERR(_xlfn.NUMBERVALUE(CQ153)), "El valor del porcentaje del aporte a pensión debe ser un número válido. ", "")
)
)</f>
        <v/>
      </c>
      <c r="HX153" s="46">
        <f>IF($DS153,
IF(CR153="","Debes escribir el valor del aporte a pensión. ",
IF( ISERR(_xlfn.NUMBERVALUE(CR153)), "El valor del aporte a salud debe ser un número válido. ", "")
)
)</f>
        <v/>
      </c>
      <c r="HY153" s="46">
        <f>IF($DS153,
IF( AND(CS153&lt;&gt;"", ISERR(_xlfn.NUMBERVALUE(CS153))), "El valor pensión voluntaria debe ser un número válido. ", "")
)</f>
        <v/>
      </c>
      <c r="HZ153" s="46">
        <f>CONCATENATE(CT153,CU153,CV153,CW153)&lt;&gt;""</f>
        <v/>
      </c>
      <c r="IA153" s="46">
        <f>IF(AND($DS153,HZ153),
IF(CT153="","Debes escribir el % del fondo de seguridad pensional. ",
IF( ISERR(_xlfn.NUMBERVALUE(CT153)), "El % del fondo de seguridad debe ser un número válido. ", "")
),
""
)</f>
        <v/>
      </c>
      <c r="IB153" s="46">
        <f>IF(AND($DS153,HZ153),
IF(CU153="","Debes escribir el valor del aporte al fondo de solidaridad pensional. ",
IF( ISERR(_xlfn.NUMBERVALUE(CU153)), "El valor del aporte al fondo de solidaridad pensional debe ser un número válido. ", "")
),
""
)</f>
        <v/>
      </c>
      <c r="IC153" s="46">
        <f>IF(AND($DS153,HZ153),
IF(CV153="","Debes escribir el % del fondo de subsistencia. ",
IF( ISERR(_xlfn.NUMBERVALUE(CV153)), "El % del fondo de subsistencia debe ser un número válido. ", "")
),
""
)</f>
        <v/>
      </c>
      <c r="ID153" s="46">
        <f>IF(AND($DS153,HZ153),
IF(CW153="","Debes escribir el valor del fondo de subsistencia. ",
IF( ISERR(_xlfn.NUMBERVALUE(CW153)), "El valor del fondo de subsistencia debe ser un número válido. ", "")
),
""
)</f>
        <v/>
      </c>
      <c r="IE153" s="46">
        <f>CONCATENATE(CX153,CY153)&lt;&gt;""</f>
        <v/>
      </c>
      <c r="IF153" s="46">
        <f>IF(AND($DS153,IE153),
IF(CX153="","Debes escribir el % de sindicato. ",
IF( ISERR(_xlfn.NUMBERVALUE(CX153)), "El % de sindicato debe ser un número válido. ", "")
),
""
)</f>
        <v/>
      </c>
      <c r="IG153" s="46">
        <f>IF(AND($DS153,IE153),
IF(CY153="","Debes escribir el valor del sindicato. ",
IF( ISERR(_xlfn.NUMBERVALUE(CY153)), "El valor del sindicato debe ser un número válido. ", "")
),
""
)</f>
        <v/>
      </c>
      <c r="IH153" s="46">
        <f>IF($DS153,
IF( AND(CZ153&lt;&gt;"", ISERR(_xlfn.NUMBERVALUE(CZ153))), "El valor de sanción pública debe ser un número válido. ", "")
)</f>
        <v/>
      </c>
      <c r="II153" s="46">
        <f>IF($DS153,
IF( AND(DA153&lt;&gt;"", ISERR(_xlfn.NUMBERVALUE(DA153))), "El valor de sanción privada debe ser un número válido. ", "")
)</f>
        <v/>
      </c>
      <c r="IJ153" s="46">
        <f>CONCATENATE(DB153,DC153)&lt;&gt;""</f>
        <v/>
      </c>
      <c r="IK153" s="46">
        <f>IF(AND($DS153,IJ153),
IF(DB153="","Debes escribir la descripción de libranza. ",""),
""
)</f>
        <v/>
      </c>
      <c r="IL153" s="46">
        <f>IF(AND($DS153,IJ153),
IF(DC153="","Debes escribir la cuota libranza. ",
IF(ISERR(_xlfn.NUMBERVALUE(DC153)),"El valor de la cuota libranza debe ser un número válido. ","")
),
""
)</f>
        <v/>
      </c>
      <c r="IM153" s="46">
        <f>IF($DS153,
IF( AND(DD153&lt;&gt;"", ISERR(_xlfn.NUMBERVALUE(DD153))), "El valor de pagos a terceros debe ser un número válido. ", "")
)</f>
        <v/>
      </c>
      <c r="IN153" s="46">
        <f>IF($DS153,
IF( AND(DE153&lt;&gt;"", ISERR(_xlfn.NUMBERVALUE(DE153))), "El valor de anticipos debe ser un número válido. ", "")
)</f>
        <v/>
      </c>
      <c r="IO153" s="46">
        <f>IF($DS153,
IF( AND(DF153&lt;&gt;"", ISERR(_xlfn.NUMBERVALUE(DF153))), "El valor de AFC debe ser un número válido. ", "")
)</f>
        <v/>
      </c>
      <c r="IP153" s="46">
        <f>IF($DS153,
IF( AND(DG153&lt;&gt;"", ISERR(_xlfn.NUMBERVALUE(DG153))), "El valor de rete-fuente debe ser un número válido. ", "")
)</f>
        <v/>
      </c>
      <c r="IQ153" s="46">
        <f>IF($DS153,
IF( AND(DH153&lt;&gt;"", ISERR(_xlfn.NUMBERVALUE(DH153))), "El valor de cooperativa de trabajo debe ser un número válido. ", "")
)</f>
        <v/>
      </c>
      <c r="IR153" s="46">
        <f>IF($DS153,
IF( AND(DI153&lt;&gt;"", ISERR(_xlfn.NUMBERVALUE(DI153))), "El valor de embargo fiscal debe ser un número válido. ", "")
)</f>
        <v/>
      </c>
      <c r="IS153" s="46">
        <f>IF($DS153,
IF( AND(DJ153&lt;&gt;"", ISERR(_xlfn.NUMBERVALUE(DJ153))), "El valor de educación debe ser un número válido. ", "")
)</f>
        <v/>
      </c>
      <c r="IT153" s="46">
        <f>IF($DS153,
IF( AND(DK153&lt;&gt;"", ISERR(_xlfn.NUMBERVALUE(DK153))), "El valor de reintegro debe ser un número válido. ", "")
)</f>
        <v/>
      </c>
      <c r="IU153" s="46">
        <f>IF($DS153,
IF( AND(DL153&lt;&gt;"", ISERR(_xlfn.NUMBERVALUE(DL153))), "El valor de deuda debe ser un número válido. ", "")
)</f>
        <v/>
      </c>
      <c r="IV153" s="46">
        <f>IF($DS153,
IF( AND(DM153&lt;&gt;"", ISERR(_xlfn.NUMBERVALUE(DM153))), "El valor de otras deducciones debe ser un número válido. ", "")
)</f>
        <v/>
      </c>
      <c r="IW153" s="46">
        <f>IF($DS153,
IF(DN153="","Debes escribir el valor de los devengos totales. ",
IF( ISERR(_xlfn.NUMBERVALUE(DN153)), "El valor de los devengos totales debe ser un número válido. ", "")
)
)</f>
        <v/>
      </c>
      <c r="IX153" s="46">
        <f>IF($DS153,
IF(DO153="","Debes escribir el valor de las deducciones totales. ",
IF( ISERR(_xlfn.NUMBERVALUE(DO153)), "El valor de las deducciones totales debe ser un número válido. ", "")
)
)</f>
        <v/>
      </c>
      <c r="IY153" s="46">
        <f>IF($DS153,
IF(DP153="","Debes escribir el valor del salario total. ",
IF( ISERR(_xlfn.NUMBERVALUE(DP153)), "El valor del salario total debe ser un número válido. ", "")
)
)</f>
        <v/>
      </c>
    </row>
    <row r="154">
      <c r="B154" s="48" t="n">
        <v>142</v>
      </c>
      <c r="C154" s="61">
        <f>IF(AND(DS154,DP154&lt;&gt;""),
IF(DQ154="","OK","Error"),
""
)</f>
        <v/>
      </c>
      <c r="D154" s="53" t="n"/>
      <c r="E154" s="52" t="n"/>
      <c r="F154" s="112" t="n"/>
      <c r="G154" s="52" t="n"/>
      <c r="H154" s="53" t="n"/>
      <c r="I154" s="52" t="n"/>
      <c r="J154" s="52" t="n"/>
      <c r="K154" s="53" t="n"/>
      <c r="L154" s="55" t="n"/>
      <c r="M154" s="108" t="n"/>
      <c r="N154" s="56" t="n"/>
      <c r="O154" s="52" t="n"/>
      <c r="P154" s="52" t="n"/>
      <c r="Q154" s="52" t="n"/>
      <c r="R154" s="52" t="n"/>
      <c r="S154" s="52" t="n"/>
      <c r="T154" s="53" t="n"/>
      <c r="U154" s="52" t="n"/>
      <c r="V154" s="52" t="n"/>
      <c r="W154" s="55" t="n"/>
      <c r="X154" s="55" t="n"/>
      <c r="Y154" s="52" t="n"/>
      <c r="Z154" s="55" t="n"/>
      <c r="AA154" s="52" t="n"/>
      <c r="AB154" s="53" t="n"/>
      <c r="AC154" s="53" t="n"/>
      <c r="AD154" s="53" t="n"/>
      <c r="AE154" s="177" t="n"/>
      <c r="AF154" s="113" t="n"/>
      <c r="AG154" s="177" t="n"/>
      <c r="AH154" s="178" t="n"/>
      <c r="AI154" s="178" t="n"/>
      <c r="AJ154" s="178" t="n"/>
      <c r="AK154" s="114" t="n"/>
      <c r="AL154" s="178" t="n"/>
      <c r="AM154" s="114" t="n"/>
      <c r="AN154" s="178" t="n"/>
      <c r="AO154" s="114" t="n"/>
      <c r="AP154" s="178" t="n"/>
      <c r="AQ154" s="114" t="n"/>
      <c r="AR154" s="178" t="n"/>
      <c r="AS154" s="114" t="n"/>
      <c r="AT154" s="178" t="n"/>
      <c r="AU154" s="114" t="n"/>
      <c r="AV154" s="178" t="n"/>
      <c r="AW154" s="114" t="n"/>
      <c r="AX154" s="178" t="n"/>
      <c r="AY154" s="114" t="n"/>
      <c r="AZ154" s="178" t="n"/>
      <c r="BA154" s="114" t="n"/>
      <c r="BB154" s="178" t="n"/>
      <c r="BC154" s="114" t="n"/>
      <c r="BD154" s="178" t="n"/>
      <c r="BE154" s="178" t="n"/>
      <c r="BF154" s="178" t="n"/>
      <c r="BG154" s="59" t="n"/>
      <c r="BH154" s="178" t="n"/>
      <c r="BI154" s="114" t="n"/>
      <c r="BJ154" s="53" t="n"/>
      <c r="BK154" s="178" t="n"/>
      <c r="BL154" s="114" t="n"/>
      <c r="BM154" s="178" t="n"/>
      <c r="BN154" s="114" t="n"/>
      <c r="BO154" s="178" t="n"/>
      <c r="BP154" s="178" t="n"/>
      <c r="BQ154" s="178" t="n"/>
      <c r="BR154" s="178" t="n"/>
      <c r="BS154" s="178" t="n"/>
      <c r="BT154" s="178" t="n"/>
      <c r="BU154" s="178" t="n"/>
      <c r="BV154" s="178" t="n"/>
      <c r="BW154" s="178" t="n"/>
      <c r="BX154" s="178" t="n"/>
      <c r="BY154" s="178" t="n"/>
      <c r="BZ154" s="178" t="n"/>
      <c r="CA154" s="178" t="n"/>
      <c r="CB154" s="178" t="n"/>
      <c r="CC154" s="178" t="n"/>
      <c r="CD154" s="178" t="n"/>
      <c r="CE154" s="178" t="n"/>
      <c r="CF154" s="178" t="n"/>
      <c r="CG154" s="178" t="n"/>
      <c r="CH154" s="178" t="n"/>
      <c r="CI154" s="178" t="n"/>
      <c r="CJ154" s="178" t="n"/>
      <c r="CK154" s="53" t="n"/>
      <c r="CL154" s="178" t="n"/>
      <c r="CM154" s="178" t="n"/>
      <c r="CN154" s="60" t="n"/>
      <c r="CO154" s="177" t="n"/>
      <c r="CP154" s="178" t="n"/>
      <c r="CQ154" s="60" t="n"/>
      <c r="CR154" s="177" t="n"/>
      <c r="CS154" s="178" t="n"/>
      <c r="CT154" s="59" t="n"/>
      <c r="CU154" s="178" t="n"/>
      <c r="CV154" s="59" t="n"/>
      <c r="CW154" s="178" t="n"/>
      <c r="CX154" s="59" t="n"/>
      <c r="CY154" s="178" t="n"/>
      <c r="CZ154" s="178" t="n"/>
      <c r="DA154" s="178" t="n"/>
      <c r="DB154" s="53" t="n"/>
      <c r="DC154" s="178" t="n"/>
      <c r="DD154" s="178" t="n"/>
      <c r="DE154" s="178" t="n"/>
      <c r="DF154" s="178" t="n"/>
      <c r="DG154" s="178" t="n"/>
      <c r="DH154" s="178" t="n"/>
      <c r="DI154" s="178" t="n"/>
      <c r="DJ154" s="178" t="n"/>
      <c r="DK154" s="178" t="n"/>
      <c r="DL154" s="178" t="n"/>
      <c r="DM154" s="178" t="n"/>
      <c r="DN154" s="177" t="n"/>
      <c r="DO154" s="177" t="n"/>
      <c r="DP154" s="177" t="n"/>
      <c r="DQ154" s="76">
        <f>IF(AND(DS154,DP154&lt;&gt;""),
CONCATENATE(DT154,DU154,DV154,DW154,DX154,DY154,DZ154,EA154,EB154,EC154,ED154,EE154,EF154,EG154,EH154,EI154,EJ154,EK154,EL154,EM154,EN154,EO154,EP154,EQ154,ES154,ET154,EU154,EV154,EW154,EX154,EY154,EZ154,FA154,FC154,FD154,FF154,FG154,FI154,FJ154,FL154,FM154,FO154,FP154,FR154,FS154,FU154,FV154,FX154,FY154,GA154,GB154,GD154,GE154,GF154,GH154,GI154,GJ154,GL154,GM154,GN154,GP154,GQ154,GS154,GT154,GU154,GV154,GW154,GX154,GY154,GZ154,HA154,HB154,HC154,HD154,HE154,HF154,HG154,HH154,HI154,HJ154,HK154,HL154,HM154,HN154,HO154,HQ154,HR154,HS154,HT154,HU154,HV154,HW154,HX154,HY154,IA154,IB154,IC154,ID154,IF154,IG154,IH154,II154,IK154,IL154,IM154,IN154,IO154,IP154,IQ154,IR154,IS154,IT154,IU154,IV154,IW154,IX154,IY154,IZ154),
""
)</f>
        <v/>
      </c>
      <c r="DR154" s="53" t="n"/>
      <c r="DS154" s="46">
        <f>CONCATENATE(D154,$E154,$F154,$G154,H154,$I154,$J154,K154,$L154,$M154,N154,$O154,$P154,$Q154,$R154,$S154,T154,$U154,$V154,$W154,$X154,$Y154,$Z154,$AA154,AB154,AC154,AD154,$AE154,$AF154,$AG154,AH154,AI154,AJ154,AK154,AL154,AM154,AN154,AO154,AP154,AQ154,AR154,AS154,AT154,AU154,AV154,AW154,AX154,AY154,AZ154,BA154,BB154,BC154,BD154,BE154,BF154,BG154,BH154,BI154,BJ154,BK154,BL154,BM154,BN154,BO154,BP154,BQ154,BR154,BS154,BT154,BU154,BV154,BW154,BX154,BY154,BZ154,CA154,CB154,CC154,CD154,CE154,CF154,CG154,CH154,CI154,CJ154,CK154,CL154,CM154,$CN154,$CO154,CP154,$CQ154,$CR154,CS154,CT154,CU154,CV154,CW154,CX154,CY154,CZ154,DA154,DB154,DC154,DD154,DE154,DF154,DG154,DH154,DI154,DJ154,DK154,DL154,DM154,$DN154,$DO154,$DP154,DR154)&lt;&gt;""</f>
        <v/>
      </c>
      <c r="DT154" s="46">
        <f>IF(AND($DS154,$E$4&lt;&gt;""),
IF(LEFT($E$4,2) = "1.",
IF(D154&lt;&gt;"","El CUNE sólo se envía en operaciones de novedad o ajuste. ",""),
IF(D154="","Debes escribir un CUNE válido para realizar operaciones de novedad o ajuste. ","")),
""
)</f>
        <v/>
      </c>
      <c r="DU154" s="46">
        <f>IF($DS154,
IF(E154="","Debes seleccionar el tipo de documento del empleado. ",
IF(_xlfn.IFNA(VLOOKUP(E154,TIPO_DE_DOCUMENTO,1,FALSE),-1)=-1,"El tipo de documento no es válido (por favor seleccionarlo de la lista). ","")
)
)</f>
        <v/>
      </c>
      <c r="DV154" s="46">
        <f>IF($DS154,
IF(F154="","Debes escribir el número de documento del empleado. ","")
)</f>
        <v/>
      </c>
      <c r="DW154" s="46">
        <f>IF($DS154,
IF(G154="","Debes escribir el primer nombre del empleado. ","")
)</f>
        <v/>
      </c>
      <c r="DY154" s="46">
        <f>IF($DS154,
IF(I154="","Debes escribir el primer apellido del empleado. ","")
)</f>
        <v/>
      </c>
      <c r="DZ154" s="46">
        <f>IF($DS154,
IF(J154="","Debes escribir el segundo apellido del empleado. ","")
)</f>
        <v/>
      </c>
      <c r="EB154" s="46">
        <f>IF($DS154,
IF(L154="","Debes escribir la fecha de ingreso del empleado. ",
IF(ISERR(DATE(YEAR(L154),MONTH(L154),DAY(L154))), "El valor ingresado en fecha de ingreso no tiene un formato válido. ","")
)
)</f>
        <v/>
      </c>
      <c r="EC154" s="46">
        <f>IF($DS154,
IF(M154="","Debes escribir el tiempo laborado. ",
IF( IFERROR(INT(M154),1.1) &lt;&gt; IFERROR(_xlfn.NUMBERVALUE(M154),1), "El valor de los días trabajados debe ser un número entero. ", "")
)
)</f>
        <v/>
      </c>
      <c r="ED154" s="46">
        <f>IF($DS154,
IF( AND(N154&lt;&gt;"", ISERR(DATE(YEAR(N154),MONTH(N154),DAY(N154))) ), "El valor ingresado en fecha de ingreso no tiene un formato válido. ",
IF( AND(N154&lt;&gt;"", $E$6&lt;&gt;"", DATE(YEAR(N154), MONTH(N154), 1) &lt;&gt; IFERROR(DATE(MID($E$6, 1, 4), MID($E$6, 6, 2),1), "1/1/1900") ), "La fecha de retiro debe estar dentro del período liquidado. ", "")
)
)</f>
        <v/>
      </c>
      <c r="EE154" s="46">
        <f>IF($DS154,
IF(O154="","Debes seleccionar el tipo de trabajador. ",
IF(_xlfn.IFNA(VLOOKUP(O154,TIPO_DE_TRABAJADOR,1,FALSE),-1)=-1,"El tipo de trabajador no es válido (por favor seleccionarlo de la lista). ","")
)
)</f>
        <v/>
      </c>
      <c r="EF154" s="46">
        <f>IF($DS154,
IF(P154="","Debes seleccionar si es un trabajador dependiente pensionado por vejez. ",
IF(_xlfn.IFNA(VLOOKUP(P154,SUBTIPO_DE_TRABAJADOR,1,FALSE),-1)=-1,"El tipo de trabajador dependiente pensionado por vejez no es válido (por favor seleccionarlo de la lista). ","")
)
)</f>
        <v/>
      </c>
      <c r="EG154" s="46">
        <f>IF($DS154,
IF(Q154="","Debes seleccionar el tipo de contrato del trabajador. ",
IF(_xlfn.IFNA(VLOOKUP(Q154,TIPO_DE_CONTRATO,1,FALSE),-1)=-1,"El tipo de contrato del trabajador no es válido (por favor seleccionarlo de la lista). ","")
)
)</f>
        <v/>
      </c>
      <c r="EH154" s="46">
        <f>IF($DS154,
IF(R154="","Debes seleccionar si es un salario integral. ",
IF(_xlfn.IFNA(VLOOKUP(R154,SI_NO,1,FALSE),-1)=-1,"Valor no válido para salario integral (por favor seleccionarlo de la lista). ","")
)
)</f>
        <v/>
      </c>
      <c r="EI154" s="46">
        <f>IF($DS154,
IF(S154="","Debes seleccionar si el trabajador realiza actividades de riesgo. ",
IF(_xlfn.IFNA(VLOOKUP(S154,SI_NO,1,FALSE),-1)=-1,"Valor no válido para actividad de alto riesgo (por favor seleccionarlo de la lista). ","")
)
)</f>
        <v/>
      </c>
      <c r="EK154" s="46">
        <f>IF($DS154,
IF(U154="","Debes escribir el código del municipio de residencia del trabajador. ",
IF(_xlfn.IFNA(VLOOKUP(U154,MUNICIPIO,1,FALSE),-1)=-1,"El municipio de residencia del trabajador es inválido (por favor seleccionarlo de la lista). ","")
)
)</f>
        <v/>
      </c>
      <c r="EL154" s="46">
        <f>IF($DS154,
IF(V154="","Debes escribir el la dirección de residendia del trabajador. ","")
)</f>
        <v/>
      </c>
      <c r="EM154" s="46">
        <f>IF($DS154,
IF(W154="","Debes escribir la fecha de inicio de la liquidación. ",
IF(ISERR(DATE(YEAR(W154),MONTH(W154),DAY(W154))),"El valor ingresado en fecha de inicio de liquidación no tiene un formato válido. ",
IF( AND($E$6&lt;&gt;"", DATE(YEAR(W154), MONTH(W154), 1) &lt;&gt; IFERROR(DATE(MID($E$6, 1, 4), MID($E$6, 6, 2),1), "1/1/1900") ), "La fecha de inicio de la liquidación debe estar dentro del período liquidado. ", "")
)
)
)</f>
        <v/>
      </c>
      <c r="EN154" s="46">
        <f>IF($DS154,
IF(X154="","Debes escribir la fecha de fin de la liquidación. ",
IF(ISERR(DATE(YEAR(X154),MONTH(X154),DAY(X154))),"El valor ingresado en fecha de fin de liquidación no tiene un formato válido. ",
IF( AND($E$6&lt;&gt;"", DATE(YEAR(X154), MONTH(X154), 1) &lt;&gt; IFERROR(DATE(MID($E$6, 1, 4), MID($E$6, 6, 2),1), "1/1/1900") ), "La fecha de fin de la liquidación debe estar dentro del período liquidado. ", "")
)
)
)</f>
        <v/>
      </c>
      <c r="EO154" s="46">
        <f>IF($DS154,
IF(Y154="","Debes escribir la frecuencia de pago del trabajador. ",
IF(_xlfn.IFNA(VLOOKUP(Y154,PERÍODO_DE_NÓMINA,1,FALSE),-1)=-1,"La frecuencia de pago es inválida (por favor seleccionarlo de la lista). ","")
)
)</f>
        <v/>
      </c>
      <c r="EP154" s="46">
        <f>IF($DS154,
IF(Z154="","Debes escribir la fecha de pago. ",
IF(ISERR(DATE(YEAR(Z154),MONTH(Z154),DAY(Z154))), "El valor ingresado en fecha de pago no tiene un formato válido. ","")
)
)</f>
        <v/>
      </c>
      <c r="EQ154" s="46">
        <f>IF($DS154,
IF(AA154="","Debes escribir el medio de pago. ",
IF(_xlfn.IFNA(VLOOKUP(AA154,MEDIOS_DE_PAGO,1,FALSE),-1)=-1,"El medio de pago es inválido (por favor seleccionarlo de la lista). ","")
)
)</f>
        <v/>
      </c>
      <c r="ER154" s="46">
        <f>OR(AA154='Tablas '!$T$4,AA154='Tablas '!$T$7,AA154='Tablas '!$T$8,AA154='Tablas '!$T$11)</f>
        <v/>
      </c>
      <c r="ES154" s="46">
        <f>IF(AND($DS154,ER154),
IF(AB154="","Debes escribir la entidad bancaria. ",""),
""
)</f>
        <v/>
      </c>
      <c r="ET154" s="46">
        <f>IF(AND($DS154,ER154),
IF(AC154="","Debes escribir el tipo de cuenta bancaria. ",
IF(_xlfn.IFNA(VLOOKUP(AC154,TIPO_DE_CUENTA,1,FALSE),-1)=-1,"El tipo de cuenta bancaria es inválida (por favor seleccionarlo de la lista). ","")
),
""
)</f>
        <v/>
      </c>
      <c r="EU154" s="46">
        <f>IF(AND($DS154,ER154),
IF(AD154="","Debes escribir el número de cuenta bancaria. ",""),
""
)</f>
        <v/>
      </c>
      <c r="EV154" s="46">
        <f>IF($DS154,
IF(AE154="","Debes escribir el valor del sueldo básico. ",
IF( ISERR(_xlfn.NUMBERVALUE(AE154)), "El valor del sueldo básico debe ser un número válido. ", "")
)
)</f>
        <v/>
      </c>
      <c r="EW154" s="46">
        <f>IF($DS154,
IF(AF154="","Debes escribir el número de días trabajados. ",
IF( IFERROR(INT(AF154),1.1) &lt;&gt; IFERROR(_xlfn.NUMBERVALUE(AF154),1), "La cantidad de días trabajados debe ser un número entero. ", "")
)
)</f>
        <v/>
      </c>
      <c r="EX154" s="46">
        <f>IF($DS154,
IF(AG154="","Debes escribir el valor del sueldo trabajado. ",
IF( ISERR(_xlfn.NUMBERVALUE(AG154)), "El valor del sueldo trabajado debe ser un número válido. ", "")
)
)</f>
        <v/>
      </c>
      <c r="EY154" s="46">
        <f>IF($DS154,
IF( AND(AH154&lt;&gt;"", ISERR(_xlfn.NUMBERVALUE(AH154))), "El valor del auxilio de transporte debe ser un número válido. ", "")
)</f>
        <v/>
      </c>
      <c r="EZ154" s="46">
        <f>IF($DS154,
IF( AND(AI154&lt;&gt;"", ISERR(_xlfn.NUMBERVALUE(AI154))), "El valor de viáticos salariales debe ser un número válido. ", "")
)</f>
        <v/>
      </c>
      <c r="FA154" s="46">
        <f>IF($DS154,
IF( AND(AJ154&lt;&gt;"", ISERR(_xlfn.NUMBERVALUE(AJ154))), "El valor de viáticos NO salariales debe ser un número válido. ", "")
)</f>
        <v/>
      </c>
      <c r="FB154" s="46">
        <f>CONCATENATE(AK154,AL154)&lt;&gt;""</f>
        <v/>
      </c>
      <c r="FC154" s="46">
        <f>IF(AND($DS154,FB154),
IF(AK154="","Debes escribir el número de horas extras diurnas. ",
IF( IFERROR(INT(AK154),1.1) &lt;&gt; IFERROR(_xlfn.NUMBERVALUE(AK154),1), "La cantidad de horas extras diurnas debe ser un número entero. ", "")
),
""
)</f>
        <v/>
      </c>
      <c r="FD154" s="46">
        <f>IF(AND($DS154,FB154),
IF(AL154="","Debes escribir el valor de las horas extras diurnas. ",
IF( ISERR(_xlfn.NUMBERVALUE(AL154)), "El valor de las horas extras duirnas debe ser un número válido. ", "")
),
""
)</f>
        <v/>
      </c>
      <c r="FE154" s="46">
        <f>CONCATENATE(AM154,AN154)&lt;&gt;""</f>
        <v/>
      </c>
      <c r="FF154" s="46">
        <f>IF(AND($DS154,FE154),
IF(AM154="","Debes escribir el número de horas extras nocturnas. ",
IF( IFERROR(INT(AM154),1.1) &lt;&gt; IFERROR(_xlfn.NUMBERVALUE(AM154),1), "La cantidad de horas extras nocturnas debe ser un número entero. ", "")
),
""
)</f>
        <v/>
      </c>
      <c r="FG154" s="46">
        <f>IF(AND($DS154,FE154),
IF(AN154="","Debes escribir el valor de las horas extras nocturnas. ",
IF( ISERR(_xlfn.NUMBERVALUE(AN154)), "El valor de las horas extras nocturnas debe ser un número válido. ", "")
),
""
)</f>
        <v/>
      </c>
      <c r="FH154" s="46">
        <f>CONCATENATE(AO154,AP154)&lt;&gt;""</f>
        <v/>
      </c>
      <c r="FI154" s="46">
        <f>IF(AND($DS154,FH154),
IF(AO154="","Debes escribir el número de horas extras diurnas dominicales y festivas. ",
IF( IFERROR(INT(AO154),1.1) &lt;&gt; IFERROR(_xlfn.NUMBERVALUE(AO154),1), "La cantidad de horas extras diurnas dominicales y festivas debe ser un número entero. ", "")
),
""
)</f>
        <v/>
      </c>
      <c r="FJ154" s="46">
        <f>IF(AND($DS154,FH154),
IF(AP154="","Debes escribir el valor de las horas extras diurnas dominicales y festivas. ",
IF( ISERR(_xlfn.NUMBERVALUE(AP154)), "El valor de las horas extras diurnas dominicales y festivas debe ser un número válido. ", "")
),
""
)</f>
        <v/>
      </c>
      <c r="FK154" s="46">
        <f>CONCATENATE(AQ154,AR154)&lt;&gt;""</f>
        <v/>
      </c>
      <c r="FL154" s="46">
        <f>IF(AND($DS154,FK154),
IF(AQ154="","Debes escribir el número de horas extras nocturnas dominicales y festivas. ",
IF( IFERROR(INT(AQ154),1.1) &lt;&gt; IFERROR(_xlfn.NUMBERVALUE(AQ154),1), "La cantidad de horas extras nocturnas dominicales y festivas debe ser un número entero. ", "")
),
""
)</f>
        <v/>
      </c>
      <c r="FM154" s="46">
        <f>IF(AND($DS154,FK154),
IF(AR154="","Debes escribir el valor de las horas extras nocturnas dominicales y festivas. ",
IF( ISERR(_xlfn.NUMBERVALUE(AR154)), "El valor de las horas extras nocturnas dominicales y festivas debe ser un número válido. ", "")
),
""
)</f>
        <v/>
      </c>
      <c r="FN154" s="46">
        <f>CONCATENATE(AS154,AT154)&lt;&gt;""</f>
        <v/>
      </c>
      <c r="FO154" s="46">
        <f>IF(AND($DS154,FN154),
IF(AS154="","Debes escribir el número de horas recargo nocturno. ",
IF( IFERROR(INT(AS154),1.1) &lt;&gt; IFERROR(_xlfn.NUMBERVALUE(AS154),1), "La cantidad de horas recargo nocturno debe ser un número entero. ", "")
),
""
)</f>
        <v/>
      </c>
      <c r="FP154" s="46">
        <f>IF(AND($DS154,FN154),
IF(AT154="","Debes escribir el valor de las horas recargo nocturno. ",
IF( ISERR(_xlfn.NUMBERVALUE(AT154)), "El valor de las horas recargo nocturno debe ser un número válido. ", "")
),
""
)</f>
        <v/>
      </c>
      <c r="FQ154" s="46">
        <f>CONCATENATE(AU154,AV154)&lt;&gt;""</f>
        <v/>
      </c>
      <c r="FR154" s="46">
        <f>IF(AND($DS154,FQ154),
IF(AU154="","Debes escribir el número de horas recargo diurno dominical y festivo. ",
IF( IFERROR(INT(AU154),1.1) &lt;&gt; IFERROR(_xlfn.NUMBERVALUE(AU154),1), "La cantidad de horas recargo diurno dominical y festivo debe ser un número entero. ", "")
),
""
)</f>
        <v/>
      </c>
      <c r="FS154" s="46">
        <f>IF(AND($DS154,FQ154),
IF(AV154="","Debes escribir el valor de las horas recargo diurno dominical y festivo. ",
IF( ISERR(_xlfn.NUMBERVALUE(AV154)), "El valor de las horas recargo diurno dominical y festivo debe ser un número válido. ", "")
),
""
)</f>
        <v/>
      </c>
      <c r="FT154" s="46">
        <f>CONCATENATE(AW154,AX154)&lt;&gt;""</f>
        <v/>
      </c>
      <c r="FU154" s="46">
        <f>IF(AND($DS154,FT154),
IF(AW154="","Debes escribir el número de horas recargo nocturno dominical y festivo. ",
IF( IFERROR(INT(AW154),1.1) &lt;&gt; IFERROR(_xlfn.NUMBERVALUE(AW154),1), "La cantidad de horas recargo nocturno dominical y festivo debe ser un número entero. ", "")
),
""
)</f>
        <v/>
      </c>
      <c r="FV154" s="46">
        <f>IF(AND($DS154,FT154),
IF(AX154="","Debes escribir el valor de las horas recargo nocturno dominical y festivo. ",
IF( ISERR(_xlfn.NUMBERVALUE(AX154)), "El valor de las horas recargo nocturno dominical y festivo debe ser un número válido. ", "")
),
""
)</f>
        <v/>
      </c>
      <c r="FW154" s="46">
        <f>CONCATENATE(AY154,AZ154)&lt;&gt;""</f>
        <v/>
      </c>
      <c r="FX154" s="46">
        <f>IF(AND($DS154,FW154),
IF(AY154="","Debes escribir el número de días de vacaciones comunes. ",
IF( IFERROR(INT(AY154),1.1) &lt;&gt; IFERROR(_xlfn.NUMBERVALUE(AY154),1), "La cantidad de días de vacaciones comunes debe ser un número entero. ", "")
),
""
)</f>
        <v/>
      </c>
      <c r="FY154" s="46">
        <f>IF(AND($DS154,FW154),
IF(AZ154="","Debes escribir el valor de las vacaciones comunes. ",
IF( ISERR(_xlfn.NUMBERVALUE(AZ154)), "El valor de las vacaciones comunes debe ser un número válido. ", "")
),
""
)</f>
        <v/>
      </c>
      <c r="FZ154" s="46">
        <f>CONCATENATE(BA154,BB154)&lt;&gt;""</f>
        <v/>
      </c>
      <c r="GA154" s="46">
        <f>IF(AND($DS154,FZ154),
IF(BA154="","Debes escribir el número de días de vacaciones compensadas. ",
IF( IFERROR(INT(BA154),1.1) &lt;&gt; IFERROR(_xlfn.NUMBERVALUE(BA154),1), "La cantidad de días de vacaciones compensadas debe ser un número entero. ", "")
),
""
)</f>
        <v/>
      </c>
      <c r="GB154" s="46">
        <f>IF(AND($DS154,FZ154),
IF(BB154="","Debes escribir el valor de las vacaciones compensadas. ",
IF( ISERR(_xlfn.NUMBERVALUE(BB154)), "El valor de las vacaciones compensadas debe ser un número válido. ", "")
),
""
)</f>
        <v/>
      </c>
      <c r="GC154" s="46">
        <f>CONCATENATE(BC154,BD154)&lt;&gt;""</f>
        <v/>
      </c>
      <c r="GD154" s="46">
        <f>IF(AND($DS154,GC154),
IF(BC154="","Debes escribir el número de días de prima salarial. ",
IF( IFERROR(INT(BC154),1.1) &lt;&gt; IFERROR(_xlfn.NUMBERVALUE(BC154),1), "La cantidad de días de prima salarial debe ser un número entero. ", "")
),
""
)</f>
        <v/>
      </c>
      <c r="GE154" s="46">
        <f>IF(AND($DS154,GC154),
IF(BD154="","Debes escribir el valor de los días de prima salarial. ",
IF( ISERR(_xlfn.NUMBERVALUE(BD154)), "El valor de los días de prima salarial debe ser un número válido. ", "")
),
""
)</f>
        <v/>
      </c>
      <c r="GF154" s="46">
        <f>IF($DS154,
IF( AND(BE154&lt;&gt;"", ISERR(_xlfn.NUMBERVALUE(BE154))), "El valor de la prima NO saliarial debe ser un número válido. ", "")
)</f>
        <v/>
      </c>
      <c r="GG154" s="46">
        <f>CONCATENATE(BF154,BG154,BH154)&lt;&gt;""</f>
        <v/>
      </c>
      <c r="GH154" s="46">
        <f>IF(AND($DS154,GG154),
IF(BF154="","Debes escribir el valor de las cesantías. ",
IF( ISERR(_xlfn.NUMBERVALUE(BF154)), "El valor de las cesantías debe ser un número válido. ", "")
),
""
)</f>
        <v/>
      </c>
      <c r="GI154" s="46">
        <f>IF(AND($DS154,GG154),
IF(BG154="","Debes escribir el % de cesantías. ",
IF( ISERR(_xlfn.NUMBERVALUE(BG154)), "El % de cesantías debe ser un número válido. ", "")
),
""
)</f>
        <v/>
      </c>
      <c r="GJ154" s="46">
        <f>IF(AND($DS154,GG154),
IF(BH154="","Debes escribir el valor de intereses de cesantías. ",
IF( ISERR(_xlfn.NUMBERVALUE(BH154)), "El valor de intereses de cesantías debe ser un número válido. ", "")
),
""
)</f>
        <v/>
      </c>
      <c r="GK154" s="46">
        <f>CONCATENATE(BI154,BJ154,BK154)&lt;&gt;""</f>
        <v/>
      </c>
      <c r="GL154" s="46">
        <f>IF(AND($DS154,GK154),
IF(BI154="","Debes escribir el número de días de incapacidad. ",
IF( IFERROR(INT(BI154),1.1) &lt;&gt; IFERROR(_xlfn.NUMBERVALUE(BI154),1), "La cantidad de días de incapacidad debe ser un número entero. ", "")
),
""
)</f>
        <v/>
      </c>
      <c r="GM154" s="46">
        <f>IF(AND($DS154,GK154),
IF(BJ154="","Debes escribir el tipo de incapacidad. ",
IF(_xlfn.IFNA(VLOOKUP(BJ154,TIPO_DE_INCAPACIDAD,1,FALSE),-1)=-1,"El tipo de incapacidad es inválida (por favor seleccionarlo de la lista). ","")
),
""
)</f>
        <v/>
      </c>
      <c r="GN154" s="46">
        <f>IF(AND($DS154,GK154),
IF(BK154="","Debes escribir el valor de la incapacidad. ",
IF( ISERR(_xlfn.NUMBERVALUE(BK154)), "El valor de la incapacidad debe ser un número válido. ", "")
),
""
)</f>
        <v/>
      </c>
      <c r="GO154" s="46">
        <f>CONCATENATE(BL154,BM154)&lt;&gt;""</f>
        <v/>
      </c>
      <c r="GP154" s="46">
        <f>IF(AND($DS154,GO154),
IF(BL154="","Debes escribir el número de días de licencia de maternidad o paternidad. ",
IF( IFERROR(INT(BL154),1.1) &lt;&gt; IFERROR(_xlfn.NUMBERVALUE(BL154),1), "La cantidad de días de licencia de maternidad o paternidad debe ser un número entero. ", "")
),
""
)</f>
        <v/>
      </c>
      <c r="GQ154" s="46">
        <f>IF(AND($DS154,GO154),
IF(BM154="","Debes escribir el valor de la licencia de maternidad o paternidad. ",
IF( ISERR(_xlfn.NUMBERVALUE(BM154)), "El valor de la licencia de maternidad o paternidad debe ser un número válido. ", "")
),
""
)</f>
        <v/>
      </c>
      <c r="GR154" s="46">
        <f>CONCATENATE(BN154,BO154)&lt;&gt;""</f>
        <v/>
      </c>
      <c r="GS154" s="46">
        <f>IF(AND($DS154,GR154),
IF(BN154="","Debes escribir el número de días de licencia remunerada. ",
IF( IFERROR(INT(BN154),1.1) &lt;&gt; IFERROR(_xlfn.NUMBERVALUE(BN154),1), "La cantidad de días de licencia remunerada debe ser un número entero. ", "")
),
""
)</f>
        <v/>
      </c>
      <c r="GT154" s="46">
        <f>IF(AND($DS154,GR154),
IF(BO154="","Debes escribir el valor de la licencia remunerada. ",
IF( ISERR(_xlfn.NUMBERVALUE(BO154)), "El valor de la licencia remunerada debe ser un número válido. ", "")
),
""
)</f>
        <v/>
      </c>
      <c r="GU154" s="46">
        <f>IF($DS154,
IF( AND(BP154&lt;&gt;"", ISERR(_xlfn.NUMBERVALUE(BP154))), "El valor de la licencia NO remunerada debe ser un número válido. ", "")
)</f>
        <v/>
      </c>
      <c r="GV154" s="46">
        <f>IF($DS154,
IF( AND(BQ154&lt;&gt;"", ISERR(_xlfn.NUMBERVALUE(BQ154))), "El valor de auxilios salariales debe ser un número válido. ", "")
)</f>
        <v/>
      </c>
      <c r="GW154" s="46">
        <f>IF($DS154,
IF( AND(BR154&lt;&gt;"", ISERR(_xlfn.NUMBERVALUE(BR154))), "El valor de auxilios NO salariales debe ser un número válido. ", "")
)</f>
        <v/>
      </c>
      <c r="GX154" s="46">
        <f>IF($DS154,
IF( AND(BS154&lt;&gt;"", ISERR(_xlfn.NUMBERVALUE(BS154))), "El valor de bonos salariales debe ser un número válido. ", "")
)</f>
        <v/>
      </c>
      <c r="GY154" s="46">
        <f>IF($DS154,
IF( AND(BT154&lt;&gt;"", ISERR(_xlfn.NUMBERVALUE(BT154))), "El valor de bonos NO salariales debe ser un número válido. ", "")
)</f>
        <v/>
      </c>
      <c r="GZ154" s="46">
        <f>IF($DS154,
IF( AND(BU154&lt;&gt;"", ISERR(_xlfn.NUMBERVALUE(BU154))), "El valor de bonos salariales de alimentación debe ser un número válido. ", "")
)</f>
        <v/>
      </c>
      <c r="HA154" s="46">
        <f>IF($DS154,
IF( AND(BV154&lt;&gt;"", ISERR(_xlfn.NUMBERVALUE(BV154))), "El valor de bonos NO salariales de alimentación debe ser un número válido. ", "")
)</f>
        <v/>
      </c>
      <c r="HB154" s="46">
        <f>IF($DS154,
IF( AND(BW154&lt;&gt;"", ISERR(_xlfn.NUMBERVALUE(BW154))), "El valor de bonificaciones salariales debe ser un número válido. ", "")
)</f>
        <v/>
      </c>
      <c r="HC154" s="46">
        <f>IF($DS154,
IF( AND(BX154&lt;&gt;"", ISERR(_xlfn.NUMBERVALUE(BX154))), "El valor de bonificaciones NO salariales debe ser un número válido. ", "")
)</f>
        <v/>
      </c>
      <c r="HD154" s="46">
        <f>IF($DS154,
IF( AND(BY154&lt;&gt;"", ISERR(_xlfn.NUMBERVALUE(BY154))), "El valor de compensaciones ordinarias debe ser un número válido. ", "")
)</f>
        <v/>
      </c>
      <c r="HE154" s="46">
        <f>IF($DS154,
IF( AND(BZ154&lt;&gt;"", ISERR(_xlfn.NUMBERVALUE(BZ154))), "El valor de compensaciones extraordinarias debe ser un número válido. ", "")
)</f>
        <v/>
      </c>
      <c r="HF154" s="46">
        <f>IF($DS154,
IF( AND(CA154&lt;&gt;"", ISERR(_xlfn.NUMBERVALUE(CA154))), "El valor de comisiones debe ser un número válido. ", "")
)</f>
        <v/>
      </c>
      <c r="HG154" s="46">
        <f>IF($DS154,
IF( AND(CB154&lt;&gt;"", ISERR(_xlfn.NUMBERVALUE(CB154))), "El valor de ausencia por huega debe ser un número válido. ", "")
)</f>
        <v/>
      </c>
      <c r="HH154" s="46">
        <f>IF($DS154,
IF( AND(CC154&lt;&gt;"", ISERR(_xlfn.NUMBERVALUE(CC154))), "El valor de anticipos debe ser un número válido. ", "")
)</f>
        <v/>
      </c>
      <c r="HI154" s="46">
        <f>IF($DS154,
IF( AND(CD154&lt;&gt;"", ISERR(_xlfn.NUMBERVALUE(CD154))), "El valor de pagos a terceros debe ser un número válido. ", "")
)</f>
        <v/>
      </c>
      <c r="HJ154" s="46">
        <f>IF($DS154,
IF( AND(CE154&lt;&gt;"", ISERR(_xlfn.NUMBERVALUE(CE154))), "El valor de dotación debe ser un número válido. ", "")
)</f>
        <v/>
      </c>
      <c r="HK154" s="46">
        <f>IF($DS154,
IF( AND(CF154&lt;&gt;"", ISERR(_xlfn.NUMBERVALUE(CF154))), "El valor de apoyo sostenibilidad debe ser un número válido. ", "")
)</f>
        <v/>
      </c>
      <c r="HL154" s="46">
        <f>IF($DS154,
IF( AND(CG154&lt;&gt;"", ISERR(_xlfn.NUMBERVALUE(CG154))), "El valor de teletrabajo debe ser un número válido. ", "")
)</f>
        <v/>
      </c>
      <c r="HM154" s="46">
        <f>IF($DS154,
IF( AND(CH154&lt;&gt;"", ISERR(_xlfn.NUMBERVALUE(CH154))), "El valor de bonificación de retiro debe ser un número válido. ", "")
)</f>
        <v/>
      </c>
      <c r="HN154" s="46">
        <f>IF($DS154,
IF( AND(CI154&lt;&gt;"", ISERR(_xlfn.NUMBERVALUE(CI154))), "El valor de indemnización de retiro debe ser un número válido. ", "")
)</f>
        <v/>
      </c>
      <c r="HO154" s="46">
        <f>IF($DS154,
IF( AND(CJ154&lt;&gt;"", ISERR(_xlfn.NUMBERVALUE(CJ154))), "El valor de reintegros debe ser un número válido. ", "")
)</f>
        <v/>
      </c>
      <c r="HP154" s="46">
        <f>CONCATENATE(CK154,CL154,CM154)&lt;&gt;""</f>
        <v/>
      </c>
      <c r="HQ154" s="46">
        <f>IF(AND($DS154,HP154),
IF(CK154="","Debes escribir la descripción de otro concepto no categorizado. ",""),
""
)</f>
        <v/>
      </c>
      <c r="HR154" s="46">
        <f>IF(AND($DS154,HP154),
IF(CONCATENATE(CL154,CM154)="","Debes escribir al menos un valor de concepto no categorizado (salarial o no salarial). ",
IF(ISERR(_xlfn.NUMBERVALUE(CL154)),"El valor salarial concepto no categorizado debe ser un número válido. ","")
),
""
)</f>
        <v/>
      </c>
      <c r="HS154" s="46">
        <f>IF(AND($DS154,HP154),
IF(CONCATENATE(CL154,CM154)="","Debes escribir al menos un valor de concepto no categorizado (salarial o no salarial). ",
IF(ISERR(_xlfn.NUMBERVALUE(CM154)),"El valor NO salarial concepto no categorizado debe ser un número válido. ","")
),
""
)</f>
        <v/>
      </c>
      <c r="HT154" s="46">
        <f>IF($DS154,
IF(CN154="","Debes escribir el porcentaje del aporte a salud. ",
IF( ISERR(_xlfn.NUMBERVALUE(CN154)), "El valor del porcentaje del aporte a salud debe ser un número válido. ", "")
)
)</f>
        <v/>
      </c>
      <c r="HU154" s="46">
        <f>IF($DS154,
IF(CO154="","Debes escribir el valor del aporte a salud. ",
IF( ISERR(_xlfn.NUMBERVALUE(CO154)), "El valor del aporte a salud debe ser un número válido. ", "")
)
)</f>
        <v/>
      </c>
      <c r="HV154" s="46">
        <f>IF($DS154,
IF( AND(CP154&lt;&gt;"", ISERR(_xlfn.NUMBERVALUE(CP154))), "El valor plan complementario debe ser un número válido. ", "")
)</f>
        <v/>
      </c>
      <c r="HW154" s="46">
        <f>IF($DS154,
IF(CQ154="","Debes escribir el porcentaje del aporte a pensión. ",
IF( ISERR(_xlfn.NUMBERVALUE(CQ154)), "El valor del porcentaje del aporte a pensión debe ser un número válido. ", "")
)
)</f>
        <v/>
      </c>
      <c r="HX154" s="46">
        <f>IF($DS154,
IF(CR154="","Debes escribir el valor del aporte a pensión. ",
IF( ISERR(_xlfn.NUMBERVALUE(CR154)), "El valor del aporte a salud debe ser un número válido. ", "")
)
)</f>
        <v/>
      </c>
      <c r="HY154" s="46">
        <f>IF($DS154,
IF( AND(CS154&lt;&gt;"", ISERR(_xlfn.NUMBERVALUE(CS154))), "El valor pensión voluntaria debe ser un número válido. ", "")
)</f>
        <v/>
      </c>
      <c r="HZ154" s="46">
        <f>CONCATENATE(CT154,CU154,CV154,CW154)&lt;&gt;""</f>
        <v/>
      </c>
      <c r="IA154" s="46">
        <f>IF(AND($DS154,HZ154),
IF(CT154="","Debes escribir el % del fondo de seguridad pensional. ",
IF( ISERR(_xlfn.NUMBERVALUE(CT154)), "El % del fondo de seguridad debe ser un número válido. ", "")
),
""
)</f>
        <v/>
      </c>
      <c r="IB154" s="46">
        <f>IF(AND($DS154,HZ154),
IF(CU154="","Debes escribir el valor del aporte al fondo de solidaridad pensional. ",
IF( ISERR(_xlfn.NUMBERVALUE(CU154)), "El valor del aporte al fondo de solidaridad pensional debe ser un número válido. ", "")
),
""
)</f>
        <v/>
      </c>
      <c r="IC154" s="46">
        <f>IF(AND($DS154,HZ154),
IF(CV154="","Debes escribir el % del fondo de subsistencia. ",
IF( ISERR(_xlfn.NUMBERVALUE(CV154)), "El % del fondo de subsistencia debe ser un número válido. ", "")
),
""
)</f>
        <v/>
      </c>
      <c r="ID154" s="46">
        <f>IF(AND($DS154,HZ154),
IF(CW154="","Debes escribir el valor del fondo de subsistencia. ",
IF( ISERR(_xlfn.NUMBERVALUE(CW154)), "El valor del fondo de subsistencia debe ser un número válido. ", "")
),
""
)</f>
        <v/>
      </c>
      <c r="IE154" s="46">
        <f>CONCATENATE(CX154,CY154)&lt;&gt;""</f>
        <v/>
      </c>
      <c r="IF154" s="46">
        <f>IF(AND($DS154,IE154),
IF(CX154="","Debes escribir el % de sindicato. ",
IF( ISERR(_xlfn.NUMBERVALUE(CX154)), "El % de sindicato debe ser un número válido. ", "")
),
""
)</f>
        <v/>
      </c>
      <c r="IG154" s="46">
        <f>IF(AND($DS154,IE154),
IF(CY154="","Debes escribir el valor del sindicato. ",
IF( ISERR(_xlfn.NUMBERVALUE(CY154)), "El valor del sindicato debe ser un número válido. ", "")
),
""
)</f>
        <v/>
      </c>
      <c r="IH154" s="46">
        <f>IF($DS154,
IF( AND(CZ154&lt;&gt;"", ISERR(_xlfn.NUMBERVALUE(CZ154))), "El valor de sanción pública debe ser un número válido. ", "")
)</f>
        <v/>
      </c>
      <c r="II154" s="46">
        <f>IF($DS154,
IF( AND(DA154&lt;&gt;"", ISERR(_xlfn.NUMBERVALUE(DA154))), "El valor de sanción privada debe ser un número válido. ", "")
)</f>
        <v/>
      </c>
      <c r="IJ154" s="46">
        <f>CONCATENATE(DB154,DC154)&lt;&gt;""</f>
        <v/>
      </c>
      <c r="IK154" s="46">
        <f>IF(AND($DS154,IJ154),
IF(DB154="","Debes escribir la descripción de libranza. ",""),
""
)</f>
        <v/>
      </c>
      <c r="IL154" s="46">
        <f>IF(AND($DS154,IJ154),
IF(DC154="","Debes escribir la cuota libranza. ",
IF(ISERR(_xlfn.NUMBERVALUE(DC154)),"El valor de la cuota libranza debe ser un número válido. ","")
),
""
)</f>
        <v/>
      </c>
      <c r="IM154" s="46">
        <f>IF($DS154,
IF( AND(DD154&lt;&gt;"", ISERR(_xlfn.NUMBERVALUE(DD154))), "El valor de pagos a terceros debe ser un número válido. ", "")
)</f>
        <v/>
      </c>
      <c r="IN154" s="46">
        <f>IF($DS154,
IF( AND(DE154&lt;&gt;"", ISERR(_xlfn.NUMBERVALUE(DE154))), "El valor de anticipos debe ser un número válido. ", "")
)</f>
        <v/>
      </c>
      <c r="IO154" s="46">
        <f>IF($DS154,
IF( AND(DF154&lt;&gt;"", ISERR(_xlfn.NUMBERVALUE(DF154))), "El valor de AFC debe ser un número válido. ", "")
)</f>
        <v/>
      </c>
      <c r="IP154" s="46">
        <f>IF($DS154,
IF( AND(DG154&lt;&gt;"", ISERR(_xlfn.NUMBERVALUE(DG154))), "El valor de rete-fuente debe ser un número válido. ", "")
)</f>
        <v/>
      </c>
      <c r="IQ154" s="46">
        <f>IF($DS154,
IF( AND(DH154&lt;&gt;"", ISERR(_xlfn.NUMBERVALUE(DH154))), "El valor de cooperativa de trabajo debe ser un número válido. ", "")
)</f>
        <v/>
      </c>
      <c r="IR154" s="46">
        <f>IF($DS154,
IF( AND(DI154&lt;&gt;"", ISERR(_xlfn.NUMBERVALUE(DI154))), "El valor de embargo fiscal debe ser un número válido. ", "")
)</f>
        <v/>
      </c>
      <c r="IS154" s="46">
        <f>IF($DS154,
IF( AND(DJ154&lt;&gt;"", ISERR(_xlfn.NUMBERVALUE(DJ154))), "El valor de educación debe ser un número válido. ", "")
)</f>
        <v/>
      </c>
      <c r="IT154" s="46">
        <f>IF($DS154,
IF( AND(DK154&lt;&gt;"", ISERR(_xlfn.NUMBERVALUE(DK154))), "El valor de reintegro debe ser un número válido. ", "")
)</f>
        <v/>
      </c>
      <c r="IU154" s="46">
        <f>IF($DS154,
IF( AND(DL154&lt;&gt;"", ISERR(_xlfn.NUMBERVALUE(DL154))), "El valor de deuda debe ser un número válido. ", "")
)</f>
        <v/>
      </c>
      <c r="IV154" s="46">
        <f>IF($DS154,
IF( AND(DM154&lt;&gt;"", ISERR(_xlfn.NUMBERVALUE(DM154))), "El valor de otras deducciones debe ser un número válido. ", "")
)</f>
        <v/>
      </c>
      <c r="IW154" s="46">
        <f>IF($DS154,
IF(DN154="","Debes escribir el valor de los devengos totales. ",
IF( ISERR(_xlfn.NUMBERVALUE(DN154)), "El valor de los devengos totales debe ser un número válido. ", "")
)
)</f>
        <v/>
      </c>
      <c r="IX154" s="46">
        <f>IF($DS154,
IF(DO154="","Debes escribir el valor de las deducciones totales. ",
IF( ISERR(_xlfn.NUMBERVALUE(DO154)), "El valor de las deducciones totales debe ser un número válido. ", "")
)
)</f>
        <v/>
      </c>
      <c r="IY154" s="46">
        <f>IF($DS154,
IF(DP154="","Debes escribir el valor del salario total. ",
IF( ISERR(_xlfn.NUMBERVALUE(DP154)), "El valor del salario total debe ser un número válido. ", "")
)
)</f>
        <v/>
      </c>
    </row>
    <row r="155">
      <c r="B155" s="48" t="n">
        <v>143</v>
      </c>
      <c r="C155" s="61">
        <f>IF(AND(DS155,DP155&lt;&gt;""),
IF(DQ155="","OK","Error"),
""
)</f>
        <v/>
      </c>
      <c r="D155" s="53" t="n"/>
      <c r="E155" s="52" t="n"/>
      <c r="F155" s="112" t="n"/>
      <c r="G155" s="52" t="n"/>
      <c r="H155" s="53" t="n"/>
      <c r="I155" s="52" t="n"/>
      <c r="J155" s="52" t="n"/>
      <c r="K155" s="53" t="n"/>
      <c r="L155" s="55" t="n"/>
      <c r="M155" s="108" t="n"/>
      <c r="N155" s="56" t="n"/>
      <c r="O155" s="52" t="n"/>
      <c r="P155" s="52" t="n"/>
      <c r="Q155" s="52" t="n"/>
      <c r="R155" s="52" t="n"/>
      <c r="S155" s="52" t="n"/>
      <c r="T155" s="53" t="n"/>
      <c r="U155" s="52" t="n"/>
      <c r="V155" s="52" t="n"/>
      <c r="W155" s="55" t="n"/>
      <c r="X155" s="55" t="n"/>
      <c r="Y155" s="52" t="n"/>
      <c r="Z155" s="55" t="n"/>
      <c r="AA155" s="52" t="n"/>
      <c r="AB155" s="53" t="n"/>
      <c r="AC155" s="53" t="n"/>
      <c r="AD155" s="53" t="n"/>
      <c r="AE155" s="177" t="n"/>
      <c r="AF155" s="113" t="n"/>
      <c r="AG155" s="177" t="n"/>
      <c r="AH155" s="178" t="n"/>
      <c r="AI155" s="178" t="n"/>
      <c r="AJ155" s="178" t="n"/>
      <c r="AK155" s="114" t="n"/>
      <c r="AL155" s="178" t="n"/>
      <c r="AM155" s="114" t="n"/>
      <c r="AN155" s="178" t="n"/>
      <c r="AO155" s="114" t="n"/>
      <c r="AP155" s="178" t="n"/>
      <c r="AQ155" s="114" t="n"/>
      <c r="AR155" s="178" t="n"/>
      <c r="AS155" s="114" t="n"/>
      <c r="AT155" s="178" t="n"/>
      <c r="AU155" s="114" t="n"/>
      <c r="AV155" s="178" t="n"/>
      <c r="AW155" s="114" t="n"/>
      <c r="AX155" s="178" t="n"/>
      <c r="AY155" s="114" t="n"/>
      <c r="AZ155" s="178" t="n"/>
      <c r="BA155" s="114" t="n"/>
      <c r="BB155" s="178" t="n"/>
      <c r="BC155" s="114" t="n"/>
      <c r="BD155" s="178" t="n"/>
      <c r="BE155" s="178" t="n"/>
      <c r="BF155" s="178" t="n"/>
      <c r="BG155" s="59" t="n"/>
      <c r="BH155" s="178" t="n"/>
      <c r="BI155" s="114" t="n"/>
      <c r="BJ155" s="53" t="n"/>
      <c r="BK155" s="178" t="n"/>
      <c r="BL155" s="114" t="n"/>
      <c r="BM155" s="178" t="n"/>
      <c r="BN155" s="114" t="n"/>
      <c r="BO155" s="178" t="n"/>
      <c r="BP155" s="178" t="n"/>
      <c r="BQ155" s="178" t="n"/>
      <c r="BR155" s="178" t="n"/>
      <c r="BS155" s="178" t="n"/>
      <c r="BT155" s="178" t="n"/>
      <c r="BU155" s="178" t="n"/>
      <c r="BV155" s="178" t="n"/>
      <c r="BW155" s="178" t="n"/>
      <c r="BX155" s="178" t="n"/>
      <c r="BY155" s="178" t="n"/>
      <c r="BZ155" s="178" t="n"/>
      <c r="CA155" s="178" t="n"/>
      <c r="CB155" s="178" t="n"/>
      <c r="CC155" s="178" t="n"/>
      <c r="CD155" s="178" t="n"/>
      <c r="CE155" s="178" t="n"/>
      <c r="CF155" s="178" t="n"/>
      <c r="CG155" s="178" t="n"/>
      <c r="CH155" s="178" t="n"/>
      <c r="CI155" s="178" t="n"/>
      <c r="CJ155" s="178" t="n"/>
      <c r="CK155" s="53" t="n"/>
      <c r="CL155" s="178" t="n"/>
      <c r="CM155" s="178" t="n"/>
      <c r="CN155" s="60" t="n"/>
      <c r="CO155" s="177" t="n"/>
      <c r="CP155" s="178" t="n"/>
      <c r="CQ155" s="60" t="n"/>
      <c r="CR155" s="177" t="n"/>
      <c r="CS155" s="178" t="n"/>
      <c r="CT155" s="59" t="n"/>
      <c r="CU155" s="178" t="n"/>
      <c r="CV155" s="59" t="n"/>
      <c r="CW155" s="178" t="n"/>
      <c r="CX155" s="59" t="n"/>
      <c r="CY155" s="178" t="n"/>
      <c r="CZ155" s="178" t="n"/>
      <c r="DA155" s="178" t="n"/>
      <c r="DB155" s="53" t="n"/>
      <c r="DC155" s="178" t="n"/>
      <c r="DD155" s="178" t="n"/>
      <c r="DE155" s="178" t="n"/>
      <c r="DF155" s="178" t="n"/>
      <c r="DG155" s="178" t="n"/>
      <c r="DH155" s="178" t="n"/>
      <c r="DI155" s="178" t="n"/>
      <c r="DJ155" s="178" t="n"/>
      <c r="DK155" s="178" t="n"/>
      <c r="DL155" s="178" t="n"/>
      <c r="DM155" s="178" t="n"/>
      <c r="DN155" s="177" t="n"/>
      <c r="DO155" s="177" t="n"/>
      <c r="DP155" s="177" t="n"/>
      <c r="DQ155" s="76">
        <f>IF(AND(DS155,DP155&lt;&gt;""),
CONCATENATE(DT155,DU155,DV155,DW155,DX155,DY155,DZ155,EA155,EB155,EC155,ED155,EE155,EF155,EG155,EH155,EI155,EJ155,EK155,EL155,EM155,EN155,EO155,EP155,EQ155,ES155,ET155,EU155,EV155,EW155,EX155,EY155,EZ155,FA155,FC155,FD155,FF155,FG155,FI155,FJ155,FL155,FM155,FO155,FP155,FR155,FS155,FU155,FV155,FX155,FY155,GA155,GB155,GD155,GE155,GF155,GH155,GI155,GJ155,GL155,GM155,GN155,GP155,GQ155,GS155,GT155,GU155,GV155,GW155,GX155,GY155,GZ155,HA155,HB155,HC155,HD155,HE155,HF155,HG155,HH155,HI155,HJ155,HK155,HL155,HM155,HN155,HO155,HQ155,HR155,HS155,HT155,HU155,HV155,HW155,HX155,HY155,IA155,IB155,IC155,ID155,IF155,IG155,IH155,II155,IK155,IL155,IM155,IN155,IO155,IP155,IQ155,IR155,IS155,IT155,IU155,IV155,IW155,IX155,IY155,IZ155),
""
)</f>
        <v/>
      </c>
      <c r="DR155" s="53" t="n"/>
      <c r="DS155" s="46">
        <f>CONCATENATE(D155,$E155,$F155,$G155,H155,$I155,$J155,K155,$L155,$M155,N155,$O155,$P155,$Q155,$R155,$S155,T155,$U155,$V155,$W155,$X155,$Y155,$Z155,$AA155,AB155,AC155,AD155,$AE155,$AF155,$AG155,AH155,AI155,AJ155,AK155,AL155,AM155,AN155,AO155,AP155,AQ155,AR155,AS155,AT155,AU155,AV155,AW155,AX155,AY155,AZ155,BA155,BB155,BC155,BD155,BE155,BF155,BG155,BH155,BI155,BJ155,BK155,BL155,BM155,BN155,BO155,BP155,BQ155,BR155,BS155,BT155,BU155,BV155,BW155,BX155,BY155,BZ155,CA155,CB155,CC155,CD155,CE155,CF155,CG155,CH155,CI155,CJ155,CK155,CL155,CM155,$CN155,$CO155,CP155,$CQ155,$CR155,CS155,CT155,CU155,CV155,CW155,CX155,CY155,CZ155,DA155,DB155,DC155,DD155,DE155,DF155,DG155,DH155,DI155,DJ155,DK155,DL155,DM155,$DN155,$DO155,$DP155,DR155)&lt;&gt;""</f>
        <v/>
      </c>
      <c r="DT155" s="46">
        <f>IF(AND($DS155,$E$4&lt;&gt;""),
IF(LEFT($E$4,2) = "1.",
IF(D155&lt;&gt;"","El CUNE sólo se envía en operaciones de novedad o ajuste. ",""),
IF(D155="","Debes escribir un CUNE válido para realizar operaciones de novedad o ajuste. ","")),
""
)</f>
        <v/>
      </c>
      <c r="DU155" s="46">
        <f>IF($DS155,
IF(E155="","Debes seleccionar el tipo de documento del empleado. ",
IF(_xlfn.IFNA(VLOOKUP(E155,TIPO_DE_DOCUMENTO,1,FALSE),-1)=-1,"El tipo de documento no es válido (por favor seleccionarlo de la lista). ","")
)
)</f>
        <v/>
      </c>
      <c r="DV155" s="46">
        <f>IF($DS155,
IF(F155="","Debes escribir el número de documento del empleado. ","")
)</f>
        <v/>
      </c>
      <c r="DW155" s="46">
        <f>IF($DS155,
IF(G155="","Debes escribir el primer nombre del empleado. ","")
)</f>
        <v/>
      </c>
      <c r="DY155" s="46">
        <f>IF($DS155,
IF(I155="","Debes escribir el primer apellido del empleado. ","")
)</f>
        <v/>
      </c>
      <c r="DZ155" s="46">
        <f>IF($DS155,
IF(J155="","Debes escribir el segundo apellido del empleado. ","")
)</f>
        <v/>
      </c>
      <c r="EB155" s="46">
        <f>IF($DS155,
IF(L155="","Debes escribir la fecha de ingreso del empleado. ",
IF(ISERR(DATE(YEAR(L155),MONTH(L155),DAY(L155))), "El valor ingresado en fecha de ingreso no tiene un formato válido. ","")
)
)</f>
        <v/>
      </c>
      <c r="EC155" s="46">
        <f>IF($DS155,
IF(M155="","Debes escribir el tiempo laborado. ",
IF( IFERROR(INT(M155),1.1) &lt;&gt; IFERROR(_xlfn.NUMBERVALUE(M155),1), "El valor de los días trabajados debe ser un número entero. ", "")
)
)</f>
        <v/>
      </c>
      <c r="ED155" s="46">
        <f>IF($DS155,
IF( AND(N155&lt;&gt;"", ISERR(DATE(YEAR(N155),MONTH(N155),DAY(N155))) ), "El valor ingresado en fecha de ingreso no tiene un formato válido. ",
IF( AND(N155&lt;&gt;"", $E$6&lt;&gt;"", DATE(YEAR(N155), MONTH(N155), 1) &lt;&gt; IFERROR(DATE(MID($E$6, 1, 4), MID($E$6, 6, 2),1), "1/1/1900") ), "La fecha de retiro debe estar dentro del período liquidado. ", "")
)
)</f>
        <v/>
      </c>
      <c r="EE155" s="46">
        <f>IF($DS155,
IF(O155="","Debes seleccionar el tipo de trabajador. ",
IF(_xlfn.IFNA(VLOOKUP(O155,TIPO_DE_TRABAJADOR,1,FALSE),-1)=-1,"El tipo de trabajador no es válido (por favor seleccionarlo de la lista). ","")
)
)</f>
        <v/>
      </c>
      <c r="EF155" s="46">
        <f>IF($DS155,
IF(P155="","Debes seleccionar si es un trabajador dependiente pensionado por vejez. ",
IF(_xlfn.IFNA(VLOOKUP(P155,SUBTIPO_DE_TRABAJADOR,1,FALSE),-1)=-1,"El tipo de trabajador dependiente pensionado por vejez no es válido (por favor seleccionarlo de la lista). ","")
)
)</f>
        <v/>
      </c>
      <c r="EG155" s="46">
        <f>IF($DS155,
IF(Q155="","Debes seleccionar el tipo de contrato del trabajador. ",
IF(_xlfn.IFNA(VLOOKUP(Q155,TIPO_DE_CONTRATO,1,FALSE),-1)=-1,"El tipo de contrato del trabajador no es válido (por favor seleccionarlo de la lista). ","")
)
)</f>
        <v/>
      </c>
      <c r="EH155" s="46">
        <f>IF($DS155,
IF(R155="","Debes seleccionar si es un salario integral. ",
IF(_xlfn.IFNA(VLOOKUP(R155,SI_NO,1,FALSE),-1)=-1,"Valor no válido para salario integral (por favor seleccionarlo de la lista). ","")
)
)</f>
        <v/>
      </c>
      <c r="EI155" s="46">
        <f>IF($DS155,
IF(S155="","Debes seleccionar si el trabajador realiza actividades de riesgo. ",
IF(_xlfn.IFNA(VLOOKUP(S155,SI_NO,1,FALSE),-1)=-1,"Valor no válido para actividad de alto riesgo (por favor seleccionarlo de la lista). ","")
)
)</f>
        <v/>
      </c>
      <c r="EK155" s="46">
        <f>IF($DS155,
IF(U155="","Debes escribir el código del municipio de residencia del trabajador. ",
IF(_xlfn.IFNA(VLOOKUP(U155,MUNICIPIO,1,FALSE),-1)=-1,"El municipio de residencia del trabajador es inválido (por favor seleccionarlo de la lista). ","")
)
)</f>
        <v/>
      </c>
      <c r="EL155" s="46">
        <f>IF($DS155,
IF(V155="","Debes escribir el la dirección de residendia del trabajador. ","")
)</f>
        <v/>
      </c>
      <c r="EM155" s="46">
        <f>IF($DS155,
IF(W155="","Debes escribir la fecha de inicio de la liquidación. ",
IF(ISERR(DATE(YEAR(W155),MONTH(W155),DAY(W155))),"El valor ingresado en fecha de inicio de liquidación no tiene un formato válido. ",
IF( AND($E$6&lt;&gt;"", DATE(YEAR(W155), MONTH(W155), 1) &lt;&gt; IFERROR(DATE(MID($E$6, 1, 4), MID($E$6, 6, 2),1), "1/1/1900") ), "La fecha de inicio de la liquidación debe estar dentro del período liquidado. ", "")
)
)
)</f>
        <v/>
      </c>
      <c r="EN155" s="46">
        <f>IF($DS155,
IF(X155="","Debes escribir la fecha de fin de la liquidación. ",
IF(ISERR(DATE(YEAR(X155),MONTH(X155),DAY(X155))),"El valor ingresado en fecha de fin de liquidación no tiene un formato válido. ",
IF( AND($E$6&lt;&gt;"", DATE(YEAR(X155), MONTH(X155), 1) &lt;&gt; IFERROR(DATE(MID($E$6, 1, 4), MID($E$6, 6, 2),1), "1/1/1900") ), "La fecha de fin de la liquidación debe estar dentro del período liquidado. ", "")
)
)
)</f>
        <v/>
      </c>
      <c r="EO155" s="46">
        <f>IF($DS155,
IF(Y155="","Debes escribir la frecuencia de pago del trabajador. ",
IF(_xlfn.IFNA(VLOOKUP(Y155,PERÍODO_DE_NÓMINA,1,FALSE),-1)=-1,"La frecuencia de pago es inválida (por favor seleccionarlo de la lista). ","")
)
)</f>
        <v/>
      </c>
      <c r="EP155" s="46">
        <f>IF($DS155,
IF(Z155="","Debes escribir la fecha de pago. ",
IF(ISERR(DATE(YEAR(Z155),MONTH(Z155),DAY(Z155))), "El valor ingresado en fecha de pago no tiene un formato válido. ","")
)
)</f>
        <v/>
      </c>
      <c r="EQ155" s="46">
        <f>IF($DS155,
IF(AA155="","Debes escribir el medio de pago. ",
IF(_xlfn.IFNA(VLOOKUP(AA155,MEDIOS_DE_PAGO,1,FALSE),-1)=-1,"El medio de pago es inválido (por favor seleccionarlo de la lista). ","")
)
)</f>
        <v/>
      </c>
      <c r="ER155" s="46">
        <f>OR(AA155='Tablas '!$T$4,AA155='Tablas '!$T$7,AA155='Tablas '!$T$8,AA155='Tablas '!$T$11)</f>
        <v/>
      </c>
      <c r="ES155" s="46">
        <f>IF(AND($DS155,ER155),
IF(AB155="","Debes escribir la entidad bancaria. ",""),
""
)</f>
        <v/>
      </c>
      <c r="ET155" s="46">
        <f>IF(AND($DS155,ER155),
IF(AC155="","Debes escribir el tipo de cuenta bancaria. ",
IF(_xlfn.IFNA(VLOOKUP(AC155,TIPO_DE_CUENTA,1,FALSE),-1)=-1,"El tipo de cuenta bancaria es inválida (por favor seleccionarlo de la lista). ","")
),
""
)</f>
        <v/>
      </c>
      <c r="EU155" s="46">
        <f>IF(AND($DS155,ER155),
IF(AD155="","Debes escribir el número de cuenta bancaria. ",""),
""
)</f>
        <v/>
      </c>
      <c r="EV155" s="46">
        <f>IF($DS155,
IF(AE155="","Debes escribir el valor del sueldo básico. ",
IF( ISERR(_xlfn.NUMBERVALUE(AE155)), "El valor del sueldo básico debe ser un número válido. ", "")
)
)</f>
        <v/>
      </c>
      <c r="EW155" s="46">
        <f>IF($DS155,
IF(AF155="","Debes escribir el número de días trabajados. ",
IF( IFERROR(INT(AF155),1.1) &lt;&gt; IFERROR(_xlfn.NUMBERVALUE(AF155),1), "La cantidad de días trabajados debe ser un número entero. ", "")
)
)</f>
        <v/>
      </c>
      <c r="EX155" s="46">
        <f>IF($DS155,
IF(AG155="","Debes escribir el valor del sueldo trabajado. ",
IF( ISERR(_xlfn.NUMBERVALUE(AG155)), "El valor del sueldo trabajado debe ser un número válido. ", "")
)
)</f>
        <v/>
      </c>
      <c r="EY155" s="46">
        <f>IF($DS155,
IF( AND(AH155&lt;&gt;"", ISERR(_xlfn.NUMBERVALUE(AH155))), "El valor del auxilio de transporte debe ser un número válido. ", "")
)</f>
        <v/>
      </c>
      <c r="EZ155" s="46">
        <f>IF($DS155,
IF( AND(AI155&lt;&gt;"", ISERR(_xlfn.NUMBERVALUE(AI155))), "El valor de viáticos salariales debe ser un número válido. ", "")
)</f>
        <v/>
      </c>
      <c r="FA155" s="46">
        <f>IF($DS155,
IF( AND(AJ155&lt;&gt;"", ISERR(_xlfn.NUMBERVALUE(AJ155))), "El valor de viáticos NO salariales debe ser un número válido. ", "")
)</f>
        <v/>
      </c>
      <c r="FB155" s="46">
        <f>CONCATENATE(AK155,AL155)&lt;&gt;""</f>
        <v/>
      </c>
      <c r="FC155" s="46">
        <f>IF(AND($DS155,FB155),
IF(AK155="","Debes escribir el número de horas extras diurnas. ",
IF( IFERROR(INT(AK155),1.1) &lt;&gt; IFERROR(_xlfn.NUMBERVALUE(AK155),1), "La cantidad de horas extras diurnas debe ser un número entero. ", "")
),
""
)</f>
        <v/>
      </c>
      <c r="FD155" s="46">
        <f>IF(AND($DS155,FB155),
IF(AL155="","Debes escribir el valor de las horas extras diurnas. ",
IF( ISERR(_xlfn.NUMBERVALUE(AL155)), "El valor de las horas extras duirnas debe ser un número válido. ", "")
),
""
)</f>
        <v/>
      </c>
      <c r="FE155" s="46">
        <f>CONCATENATE(AM155,AN155)&lt;&gt;""</f>
        <v/>
      </c>
      <c r="FF155" s="46">
        <f>IF(AND($DS155,FE155),
IF(AM155="","Debes escribir el número de horas extras nocturnas. ",
IF( IFERROR(INT(AM155),1.1) &lt;&gt; IFERROR(_xlfn.NUMBERVALUE(AM155),1), "La cantidad de horas extras nocturnas debe ser un número entero. ", "")
),
""
)</f>
        <v/>
      </c>
      <c r="FG155" s="46">
        <f>IF(AND($DS155,FE155),
IF(AN155="","Debes escribir el valor de las horas extras nocturnas. ",
IF( ISERR(_xlfn.NUMBERVALUE(AN155)), "El valor de las horas extras nocturnas debe ser un número válido. ", "")
),
""
)</f>
        <v/>
      </c>
      <c r="FH155" s="46">
        <f>CONCATENATE(AO155,AP155)&lt;&gt;""</f>
        <v/>
      </c>
      <c r="FI155" s="46">
        <f>IF(AND($DS155,FH155),
IF(AO155="","Debes escribir el número de horas extras diurnas dominicales y festivas. ",
IF( IFERROR(INT(AO155),1.1) &lt;&gt; IFERROR(_xlfn.NUMBERVALUE(AO155),1), "La cantidad de horas extras diurnas dominicales y festivas debe ser un número entero. ", "")
),
""
)</f>
        <v/>
      </c>
      <c r="FJ155" s="46">
        <f>IF(AND($DS155,FH155),
IF(AP155="","Debes escribir el valor de las horas extras diurnas dominicales y festivas. ",
IF( ISERR(_xlfn.NUMBERVALUE(AP155)), "El valor de las horas extras diurnas dominicales y festivas debe ser un número válido. ", "")
),
""
)</f>
        <v/>
      </c>
      <c r="FK155" s="46">
        <f>CONCATENATE(AQ155,AR155)&lt;&gt;""</f>
        <v/>
      </c>
      <c r="FL155" s="46">
        <f>IF(AND($DS155,FK155),
IF(AQ155="","Debes escribir el número de horas extras nocturnas dominicales y festivas. ",
IF( IFERROR(INT(AQ155),1.1) &lt;&gt; IFERROR(_xlfn.NUMBERVALUE(AQ155),1), "La cantidad de horas extras nocturnas dominicales y festivas debe ser un número entero. ", "")
),
""
)</f>
        <v/>
      </c>
      <c r="FM155" s="46">
        <f>IF(AND($DS155,FK155),
IF(AR155="","Debes escribir el valor de las horas extras nocturnas dominicales y festivas. ",
IF( ISERR(_xlfn.NUMBERVALUE(AR155)), "El valor de las horas extras nocturnas dominicales y festivas debe ser un número válido. ", "")
),
""
)</f>
        <v/>
      </c>
      <c r="FN155" s="46">
        <f>CONCATENATE(AS155,AT155)&lt;&gt;""</f>
        <v/>
      </c>
      <c r="FO155" s="46">
        <f>IF(AND($DS155,FN155),
IF(AS155="","Debes escribir el número de horas recargo nocturno. ",
IF( IFERROR(INT(AS155),1.1) &lt;&gt; IFERROR(_xlfn.NUMBERVALUE(AS155),1), "La cantidad de horas recargo nocturno debe ser un número entero. ", "")
),
""
)</f>
        <v/>
      </c>
      <c r="FP155" s="46">
        <f>IF(AND($DS155,FN155),
IF(AT155="","Debes escribir el valor de las horas recargo nocturno. ",
IF( ISERR(_xlfn.NUMBERVALUE(AT155)), "El valor de las horas recargo nocturno debe ser un número válido. ", "")
),
""
)</f>
        <v/>
      </c>
      <c r="FQ155" s="46">
        <f>CONCATENATE(AU155,AV155)&lt;&gt;""</f>
        <v/>
      </c>
      <c r="FR155" s="46">
        <f>IF(AND($DS155,FQ155),
IF(AU155="","Debes escribir el número de horas recargo diurno dominical y festivo. ",
IF( IFERROR(INT(AU155),1.1) &lt;&gt; IFERROR(_xlfn.NUMBERVALUE(AU155),1), "La cantidad de horas recargo diurno dominical y festivo debe ser un número entero. ", "")
),
""
)</f>
        <v/>
      </c>
      <c r="FS155" s="46">
        <f>IF(AND($DS155,FQ155),
IF(AV155="","Debes escribir el valor de las horas recargo diurno dominical y festivo. ",
IF( ISERR(_xlfn.NUMBERVALUE(AV155)), "El valor de las horas recargo diurno dominical y festivo debe ser un número válido. ", "")
),
""
)</f>
        <v/>
      </c>
      <c r="FT155" s="46">
        <f>CONCATENATE(AW155,AX155)&lt;&gt;""</f>
        <v/>
      </c>
      <c r="FU155" s="46">
        <f>IF(AND($DS155,FT155),
IF(AW155="","Debes escribir el número de horas recargo nocturno dominical y festivo. ",
IF( IFERROR(INT(AW155),1.1) &lt;&gt; IFERROR(_xlfn.NUMBERVALUE(AW155),1), "La cantidad de horas recargo nocturno dominical y festivo debe ser un número entero. ", "")
),
""
)</f>
        <v/>
      </c>
      <c r="FV155" s="46">
        <f>IF(AND($DS155,FT155),
IF(AX155="","Debes escribir el valor de las horas recargo nocturno dominical y festivo. ",
IF( ISERR(_xlfn.NUMBERVALUE(AX155)), "El valor de las horas recargo nocturno dominical y festivo debe ser un número válido. ", "")
),
""
)</f>
        <v/>
      </c>
      <c r="FW155" s="46">
        <f>CONCATENATE(AY155,AZ155)&lt;&gt;""</f>
        <v/>
      </c>
      <c r="FX155" s="46">
        <f>IF(AND($DS155,FW155),
IF(AY155="","Debes escribir el número de días de vacaciones comunes. ",
IF( IFERROR(INT(AY155),1.1) &lt;&gt; IFERROR(_xlfn.NUMBERVALUE(AY155),1), "La cantidad de días de vacaciones comunes debe ser un número entero. ", "")
),
""
)</f>
        <v/>
      </c>
      <c r="FY155" s="46">
        <f>IF(AND($DS155,FW155),
IF(AZ155="","Debes escribir el valor de las vacaciones comunes. ",
IF( ISERR(_xlfn.NUMBERVALUE(AZ155)), "El valor de las vacaciones comunes debe ser un número válido. ", "")
),
""
)</f>
        <v/>
      </c>
      <c r="FZ155" s="46">
        <f>CONCATENATE(BA155,BB155)&lt;&gt;""</f>
        <v/>
      </c>
      <c r="GA155" s="46">
        <f>IF(AND($DS155,FZ155),
IF(BA155="","Debes escribir el número de días de vacaciones compensadas. ",
IF( IFERROR(INT(BA155),1.1) &lt;&gt; IFERROR(_xlfn.NUMBERVALUE(BA155),1), "La cantidad de días de vacaciones compensadas debe ser un número entero. ", "")
),
""
)</f>
        <v/>
      </c>
      <c r="GB155" s="46">
        <f>IF(AND($DS155,FZ155),
IF(BB155="","Debes escribir el valor de las vacaciones compensadas. ",
IF( ISERR(_xlfn.NUMBERVALUE(BB155)), "El valor de las vacaciones compensadas debe ser un número válido. ", "")
),
""
)</f>
        <v/>
      </c>
      <c r="GC155" s="46">
        <f>CONCATENATE(BC155,BD155)&lt;&gt;""</f>
        <v/>
      </c>
      <c r="GD155" s="46">
        <f>IF(AND($DS155,GC155),
IF(BC155="","Debes escribir el número de días de prima salarial. ",
IF( IFERROR(INT(BC155),1.1) &lt;&gt; IFERROR(_xlfn.NUMBERVALUE(BC155),1), "La cantidad de días de prima salarial debe ser un número entero. ", "")
),
""
)</f>
        <v/>
      </c>
      <c r="GE155" s="46">
        <f>IF(AND($DS155,GC155),
IF(BD155="","Debes escribir el valor de los días de prima salarial. ",
IF( ISERR(_xlfn.NUMBERVALUE(BD155)), "El valor de los días de prima salarial debe ser un número válido. ", "")
),
""
)</f>
        <v/>
      </c>
      <c r="GF155" s="46">
        <f>IF($DS155,
IF( AND(BE155&lt;&gt;"", ISERR(_xlfn.NUMBERVALUE(BE155))), "El valor de la prima NO saliarial debe ser un número válido. ", "")
)</f>
        <v/>
      </c>
      <c r="GG155" s="46">
        <f>CONCATENATE(BF155,BG155,BH155)&lt;&gt;""</f>
        <v/>
      </c>
      <c r="GH155" s="46">
        <f>IF(AND($DS155,GG155),
IF(BF155="","Debes escribir el valor de las cesantías. ",
IF( ISERR(_xlfn.NUMBERVALUE(BF155)), "El valor de las cesantías debe ser un número válido. ", "")
),
""
)</f>
        <v/>
      </c>
      <c r="GI155" s="46">
        <f>IF(AND($DS155,GG155),
IF(BG155="","Debes escribir el % de cesantías. ",
IF( ISERR(_xlfn.NUMBERVALUE(BG155)), "El % de cesantías debe ser un número válido. ", "")
),
""
)</f>
        <v/>
      </c>
      <c r="GJ155" s="46">
        <f>IF(AND($DS155,GG155),
IF(BH155="","Debes escribir el valor de intereses de cesantías. ",
IF( ISERR(_xlfn.NUMBERVALUE(BH155)), "El valor de intereses de cesantías debe ser un número válido. ", "")
),
""
)</f>
        <v/>
      </c>
      <c r="GK155" s="46">
        <f>CONCATENATE(BI155,BJ155,BK155)&lt;&gt;""</f>
        <v/>
      </c>
      <c r="GL155" s="46">
        <f>IF(AND($DS155,GK155),
IF(BI155="","Debes escribir el número de días de incapacidad. ",
IF( IFERROR(INT(BI155),1.1) &lt;&gt; IFERROR(_xlfn.NUMBERVALUE(BI155),1), "La cantidad de días de incapacidad debe ser un número entero. ", "")
),
""
)</f>
        <v/>
      </c>
      <c r="GM155" s="46">
        <f>IF(AND($DS155,GK155),
IF(BJ155="","Debes escribir el tipo de incapacidad. ",
IF(_xlfn.IFNA(VLOOKUP(BJ155,TIPO_DE_INCAPACIDAD,1,FALSE),-1)=-1,"El tipo de incapacidad es inválida (por favor seleccionarlo de la lista). ","")
),
""
)</f>
        <v/>
      </c>
      <c r="GN155" s="46">
        <f>IF(AND($DS155,GK155),
IF(BK155="","Debes escribir el valor de la incapacidad. ",
IF( ISERR(_xlfn.NUMBERVALUE(BK155)), "El valor de la incapacidad debe ser un número válido. ", "")
),
""
)</f>
        <v/>
      </c>
      <c r="GO155" s="46">
        <f>CONCATENATE(BL155,BM155)&lt;&gt;""</f>
        <v/>
      </c>
      <c r="GP155" s="46">
        <f>IF(AND($DS155,GO155),
IF(BL155="","Debes escribir el número de días de licencia de maternidad o paternidad. ",
IF( IFERROR(INT(BL155),1.1) &lt;&gt; IFERROR(_xlfn.NUMBERVALUE(BL155),1), "La cantidad de días de licencia de maternidad o paternidad debe ser un número entero. ", "")
),
""
)</f>
        <v/>
      </c>
      <c r="GQ155" s="46">
        <f>IF(AND($DS155,GO155),
IF(BM155="","Debes escribir el valor de la licencia de maternidad o paternidad. ",
IF( ISERR(_xlfn.NUMBERVALUE(BM155)), "El valor de la licencia de maternidad o paternidad debe ser un número válido. ", "")
),
""
)</f>
        <v/>
      </c>
      <c r="GR155" s="46">
        <f>CONCATENATE(BN155,BO155)&lt;&gt;""</f>
        <v/>
      </c>
      <c r="GS155" s="46">
        <f>IF(AND($DS155,GR155),
IF(BN155="","Debes escribir el número de días de licencia remunerada. ",
IF( IFERROR(INT(BN155),1.1) &lt;&gt; IFERROR(_xlfn.NUMBERVALUE(BN155),1), "La cantidad de días de licencia remunerada debe ser un número entero. ", "")
),
""
)</f>
        <v/>
      </c>
      <c r="GT155" s="46">
        <f>IF(AND($DS155,GR155),
IF(BO155="","Debes escribir el valor de la licencia remunerada. ",
IF( ISERR(_xlfn.NUMBERVALUE(BO155)), "El valor de la licencia remunerada debe ser un número válido. ", "")
),
""
)</f>
        <v/>
      </c>
      <c r="GU155" s="46">
        <f>IF($DS155,
IF( AND(BP155&lt;&gt;"", ISERR(_xlfn.NUMBERVALUE(BP155))), "El valor de la licencia NO remunerada debe ser un número válido. ", "")
)</f>
        <v/>
      </c>
      <c r="GV155" s="46">
        <f>IF($DS155,
IF( AND(BQ155&lt;&gt;"", ISERR(_xlfn.NUMBERVALUE(BQ155))), "El valor de auxilios salariales debe ser un número válido. ", "")
)</f>
        <v/>
      </c>
      <c r="GW155" s="46">
        <f>IF($DS155,
IF( AND(BR155&lt;&gt;"", ISERR(_xlfn.NUMBERVALUE(BR155))), "El valor de auxilios NO salariales debe ser un número válido. ", "")
)</f>
        <v/>
      </c>
      <c r="GX155" s="46">
        <f>IF($DS155,
IF( AND(BS155&lt;&gt;"", ISERR(_xlfn.NUMBERVALUE(BS155))), "El valor de bonos salariales debe ser un número válido. ", "")
)</f>
        <v/>
      </c>
      <c r="GY155" s="46">
        <f>IF($DS155,
IF( AND(BT155&lt;&gt;"", ISERR(_xlfn.NUMBERVALUE(BT155))), "El valor de bonos NO salariales debe ser un número válido. ", "")
)</f>
        <v/>
      </c>
      <c r="GZ155" s="46">
        <f>IF($DS155,
IF( AND(BU155&lt;&gt;"", ISERR(_xlfn.NUMBERVALUE(BU155))), "El valor de bonos salariales de alimentación debe ser un número válido. ", "")
)</f>
        <v/>
      </c>
      <c r="HA155" s="46">
        <f>IF($DS155,
IF( AND(BV155&lt;&gt;"", ISERR(_xlfn.NUMBERVALUE(BV155))), "El valor de bonos NO salariales de alimentación debe ser un número válido. ", "")
)</f>
        <v/>
      </c>
      <c r="HB155" s="46">
        <f>IF($DS155,
IF( AND(BW155&lt;&gt;"", ISERR(_xlfn.NUMBERVALUE(BW155))), "El valor de bonificaciones salariales debe ser un número válido. ", "")
)</f>
        <v/>
      </c>
      <c r="HC155" s="46">
        <f>IF($DS155,
IF( AND(BX155&lt;&gt;"", ISERR(_xlfn.NUMBERVALUE(BX155))), "El valor de bonificaciones NO salariales debe ser un número válido. ", "")
)</f>
        <v/>
      </c>
      <c r="HD155" s="46">
        <f>IF($DS155,
IF( AND(BY155&lt;&gt;"", ISERR(_xlfn.NUMBERVALUE(BY155))), "El valor de compensaciones ordinarias debe ser un número válido. ", "")
)</f>
        <v/>
      </c>
      <c r="HE155" s="46">
        <f>IF($DS155,
IF( AND(BZ155&lt;&gt;"", ISERR(_xlfn.NUMBERVALUE(BZ155))), "El valor de compensaciones extraordinarias debe ser un número válido. ", "")
)</f>
        <v/>
      </c>
      <c r="HF155" s="46">
        <f>IF($DS155,
IF( AND(CA155&lt;&gt;"", ISERR(_xlfn.NUMBERVALUE(CA155))), "El valor de comisiones debe ser un número válido. ", "")
)</f>
        <v/>
      </c>
      <c r="HG155" s="46">
        <f>IF($DS155,
IF( AND(CB155&lt;&gt;"", ISERR(_xlfn.NUMBERVALUE(CB155))), "El valor de ausencia por huega debe ser un número válido. ", "")
)</f>
        <v/>
      </c>
      <c r="HH155" s="46">
        <f>IF($DS155,
IF( AND(CC155&lt;&gt;"", ISERR(_xlfn.NUMBERVALUE(CC155))), "El valor de anticipos debe ser un número válido. ", "")
)</f>
        <v/>
      </c>
      <c r="HI155" s="46">
        <f>IF($DS155,
IF( AND(CD155&lt;&gt;"", ISERR(_xlfn.NUMBERVALUE(CD155))), "El valor de pagos a terceros debe ser un número válido. ", "")
)</f>
        <v/>
      </c>
      <c r="HJ155" s="46">
        <f>IF($DS155,
IF( AND(CE155&lt;&gt;"", ISERR(_xlfn.NUMBERVALUE(CE155))), "El valor de dotación debe ser un número válido. ", "")
)</f>
        <v/>
      </c>
      <c r="HK155" s="46">
        <f>IF($DS155,
IF( AND(CF155&lt;&gt;"", ISERR(_xlfn.NUMBERVALUE(CF155))), "El valor de apoyo sostenibilidad debe ser un número válido. ", "")
)</f>
        <v/>
      </c>
      <c r="HL155" s="46">
        <f>IF($DS155,
IF( AND(CG155&lt;&gt;"", ISERR(_xlfn.NUMBERVALUE(CG155))), "El valor de teletrabajo debe ser un número válido. ", "")
)</f>
        <v/>
      </c>
      <c r="HM155" s="46">
        <f>IF($DS155,
IF( AND(CH155&lt;&gt;"", ISERR(_xlfn.NUMBERVALUE(CH155))), "El valor de bonificación de retiro debe ser un número válido. ", "")
)</f>
        <v/>
      </c>
      <c r="HN155" s="46">
        <f>IF($DS155,
IF( AND(CI155&lt;&gt;"", ISERR(_xlfn.NUMBERVALUE(CI155))), "El valor de indemnización de retiro debe ser un número válido. ", "")
)</f>
        <v/>
      </c>
      <c r="HO155" s="46">
        <f>IF($DS155,
IF( AND(CJ155&lt;&gt;"", ISERR(_xlfn.NUMBERVALUE(CJ155))), "El valor de reintegros debe ser un número válido. ", "")
)</f>
        <v/>
      </c>
      <c r="HP155" s="46">
        <f>CONCATENATE(CK155,CL155,CM155)&lt;&gt;""</f>
        <v/>
      </c>
      <c r="HQ155" s="46">
        <f>IF(AND($DS155,HP155),
IF(CK155="","Debes escribir la descripción de otro concepto no categorizado. ",""),
""
)</f>
        <v/>
      </c>
      <c r="HR155" s="46">
        <f>IF(AND($DS155,HP155),
IF(CONCATENATE(CL155,CM155)="","Debes escribir al menos un valor de concepto no categorizado (salarial o no salarial). ",
IF(ISERR(_xlfn.NUMBERVALUE(CL155)),"El valor salarial concepto no categorizado debe ser un número válido. ","")
),
""
)</f>
        <v/>
      </c>
      <c r="HS155" s="46">
        <f>IF(AND($DS155,HP155),
IF(CONCATENATE(CL155,CM155)="","Debes escribir al menos un valor de concepto no categorizado (salarial o no salarial). ",
IF(ISERR(_xlfn.NUMBERVALUE(CM155)),"El valor NO salarial concepto no categorizado debe ser un número válido. ","")
),
""
)</f>
        <v/>
      </c>
      <c r="HT155" s="46">
        <f>IF($DS155,
IF(CN155="","Debes escribir el porcentaje del aporte a salud. ",
IF( ISERR(_xlfn.NUMBERVALUE(CN155)), "El valor del porcentaje del aporte a salud debe ser un número válido. ", "")
)
)</f>
        <v/>
      </c>
      <c r="HU155" s="46">
        <f>IF($DS155,
IF(CO155="","Debes escribir el valor del aporte a salud. ",
IF( ISERR(_xlfn.NUMBERVALUE(CO155)), "El valor del aporte a salud debe ser un número válido. ", "")
)
)</f>
        <v/>
      </c>
      <c r="HV155" s="46">
        <f>IF($DS155,
IF( AND(CP155&lt;&gt;"", ISERR(_xlfn.NUMBERVALUE(CP155))), "El valor plan complementario debe ser un número válido. ", "")
)</f>
        <v/>
      </c>
      <c r="HW155" s="46">
        <f>IF($DS155,
IF(CQ155="","Debes escribir el porcentaje del aporte a pensión. ",
IF( ISERR(_xlfn.NUMBERVALUE(CQ155)), "El valor del porcentaje del aporte a pensión debe ser un número válido. ", "")
)
)</f>
        <v/>
      </c>
      <c r="HX155" s="46">
        <f>IF($DS155,
IF(CR155="","Debes escribir el valor del aporte a pensión. ",
IF( ISERR(_xlfn.NUMBERVALUE(CR155)), "El valor del aporte a salud debe ser un número válido. ", "")
)
)</f>
        <v/>
      </c>
      <c r="HY155" s="46">
        <f>IF($DS155,
IF( AND(CS155&lt;&gt;"", ISERR(_xlfn.NUMBERVALUE(CS155))), "El valor pensión voluntaria debe ser un número válido. ", "")
)</f>
        <v/>
      </c>
      <c r="HZ155" s="46">
        <f>CONCATENATE(CT155,CU155,CV155,CW155)&lt;&gt;""</f>
        <v/>
      </c>
      <c r="IA155" s="46">
        <f>IF(AND($DS155,HZ155),
IF(CT155="","Debes escribir el % del fondo de seguridad pensional. ",
IF( ISERR(_xlfn.NUMBERVALUE(CT155)), "El % del fondo de seguridad debe ser un número válido. ", "")
),
""
)</f>
        <v/>
      </c>
      <c r="IB155" s="46">
        <f>IF(AND($DS155,HZ155),
IF(CU155="","Debes escribir el valor del aporte al fondo de solidaridad pensional. ",
IF( ISERR(_xlfn.NUMBERVALUE(CU155)), "El valor del aporte al fondo de solidaridad pensional debe ser un número válido. ", "")
),
""
)</f>
        <v/>
      </c>
      <c r="IC155" s="46">
        <f>IF(AND($DS155,HZ155),
IF(CV155="","Debes escribir el % del fondo de subsistencia. ",
IF( ISERR(_xlfn.NUMBERVALUE(CV155)), "El % del fondo de subsistencia debe ser un número válido. ", "")
),
""
)</f>
        <v/>
      </c>
      <c r="ID155" s="46">
        <f>IF(AND($DS155,HZ155),
IF(CW155="","Debes escribir el valor del fondo de subsistencia. ",
IF( ISERR(_xlfn.NUMBERVALUE(CW155)), "El valor del fondo de subsistencia debe ser un número válido. ", "")
),
""
)</f>
        <v/>
      </c>
      <c r="IE155" s="46">
        <f>CONCATENATE(CX155,CY155)&lt;&gt;""</f>
        <v/>
      </c>
      <c r="IF155" s="46">
        <f>IF(AND($DS155,IE155),
IF(CX155="","Debes escribir el % de sindicato. ",
IF( ISERR(_xlfn.NUMBERVALUE(CX155)), "El % de sindicato debe ser un número válido. ", "")
),
""
)</f>
        <v/>
      </c>
      <c r="IG155" s="46">
        <f>IF(AND($DS155,IE155),
IF(CY155="","Debes escribir el valor del sindicato. ",
IF( ISERR(_xlfn.NUMBERVALUE(CY155)), "El valor del sindicato debe ser un número válido. ", "")
),
""
)</f>
        <v/>
      </c>
      <c r="IH155" s="46">
        <f>IF($DS155,
IF( AND(CZ155&lt;&gt;"", ISERR(_xlfn.NUMBERVALUE(CZ155))), "El valor de sanción pública debe ser un número válido. ", "")
)</f>
        <v/>
      </c>
      <c r="II155" s="46">
        <f>IF($DS155,
IF( AND(DA155&lt;&gt;"", ISERR(_xlfn.NUMBERVALUE(DA155))), "El valor de sanción privada debe ser un número válido. ", "")
)</f>
        <v/>
      </c>
      <c r="IJ155" s="46">
        <f>CONCATENATE(DB155,DC155)&lt;&gt;""</f>
        <v/>
      </c>
      <c r="IK155" s="46">
        <f>IF(AND($DS155,IJ155),
IF(DB155="","Debes escribir la descripción de libranza. ",""),
""
)</f>
        <v/>
      </c>
      <c r="IL155" s="46">
        <f>IF(AND($DS155,IJ155),
IF(DC155="","Debes escribir la cuota libranza. ",
IF(ISERR(_xlfn.NUMBERVALUE(DC155)),"El valor de la cuota libranza debe ser un número válido. ","")
),
""
)</f>
        <v/>
      </c>
      <c r="IM155" s="46">
        <f>IF($DS155,
IF( AND(DD155&lt;&gt;"", ISERR(_xlfn.NUMBERVALUE(DD155))), "El valor de pagos a terceros debe ser un número válido. ", "")
)</f>
        <v/>
      </c>
      <c r="IN155" s="46">
        <f>IF($DS155,
IF( AND(DE155&lt;&gt;"", ISERR(_xlfn.NUMBERVALUE(DE155))), "El valor de anticipos debe ser un número válido. ", "")
)</f>
        <v/>
      </c>
      <c r="IO155" s="46">
        <f>IF($DS155,
IF( AND(DF155&lt;&gt;"", ISERR(_xlfn.NUMBERVALUE(DF155))), "El valor de AFC debe ser un número válido. ", "")
)</f>
        <v/>
      </c>
      <c r="IP155" s="46">
        <f>IF($DS155,
IF( AND(DG155&lt;&gt;"", ISERR(_xlfn.NUMBERVALUE(DG155))), "El valor de rete-fuente debe ser un número válido. ", "")
)</f>
        <v/>
      </c>
      <c r="IQ155" s="46">
        <f>IF($DS155,
IF( AND(DH155&lt;&gt;"", ISERR(_xlfn.NUMBERVALUE(DH155))), "El valor de cooperativa de trabajo debe ser un número válido. ", "")
)</f>
        <v/>
      </c>
      <c r="IR155" s="46">
        <f>IF($DS155,
IF( AND(DI155&lt;&gt;"", ISERR(_xlfn.NUMBERVALUE(DI155))), "El valor de embargo fiscal debe ser un número válido. ", "")
)</f>
        <v/>
      </c>
      <c r="IS155" s="46">
        <f>IF($DS155,
IF( AND(DJ155&lt;&gt;"", ISERR(_xlfn.NUMBERVALUE(DJ155))), "El valor de educación debe ser un número válido. ", "")
)</f>
        <v/>
      </c>
      <c r="IT155" s="46">
        <f>IF($DS155,
IF( AND(DK155&lt;&gt;"", ISERR(_xlfn.NUMBERVALUE(DK155))), "El valor de reintegro debe ser un número válido. ", "")
)</f>
        <v/>
      </c>
      <c r="IU155" s="46">
        <f>IF($DS155,
IF( AND(DL155&lt;&gt;"", ISERR(_xlfn.NUMBERVALUE(DL155))), "El valor de deuda debe ser un número válido. ", "")
)</f>
        <v/>
      </c>
      <c r="IV155" s="46">
        <f>IF($DS155,
IF( AND(DM155&lt;&gt;"", ISERR(_xlfn.NUMBERVALUE(DM155))), "El valor de otras deducciones debe ser un número válido. ", "")
)</f>
        <v/>
      </c>
      <c r="IW155" s="46">
        <f>IF($DS155,
IF(DN155="","Debes escribir el valor de los devengos totales. ",
IF( ISERR(_xlfn.NUMBERVALUE(DN155)), "El valor de los devengos totales debe ser un número válido. ", "")
)
)</f>
        <v/>
      </c>
      <c r="IX155" s="46">
        <f>IF($DS155,
IF(DO155="","Debes escribir el valor de las deducciones totales. ",
IF( ISERR(_xlfn.NUMBERVALUE(DO155)), "El valor de las deducciones totales debe ser un número válido. ", "")
)
)</f>
        <v/>
      </c>
      <c r="IY155" s="46">
        <f>IF($DS155,
IF(DP155="","Debes escribir el valor del salario total. ",
IF( ISERR(_xlfn.NUMBERVALUE(DP155)), "El valor del salario total debe ser un número válido. ", "")
)
)</f>
        <v/>
      </c>
    </row>
    <row r="156">
      <c r="B156" s="48" t="n">
        <v>144</v>
      </c>
      <c r="C156" s="61">
        <f>IF(AND(DS156,DP156&lt;&gt;""),
IF(DQ156="","OK","Error"),
""
)</f>
        <v/>
      </c>
      <c r="D156" s="53" t="n"/>
      <c r="E156" s="52" t="n"/>
      <c r="F156" s="112" t="n"/>
      <c r="G156" s="52" t="n"/>
      <c r="H156" s="53" t="n"/>
      <c r="I156" s="52" t="n"/>
      <c r="J156" s="52" t="n"/>
      <c r="K156" s="53" t="n"/>
      <c r="L156" s="55" t="n"/>
      <c r="M156" s="108" t="n"/>
      <c r="N156" s="56" t="n"/>
      <c r="O156" s="52" t="n"/>
      <c r="P156" s="52" t="n"/>
      <c r="Q156" s="52" t="n"/>
      <c r="R156" s="52" t="n"/>
      <c r="S156" s="52" t="n"/>
      <c r="T156" s="53" t="n"/>
      <c r="U156" s="52" t="n"/>
      <c r="V156" s="52" t="n"/>
      <c r="W156" s="55" t="n"/>
      <c r="X156" s="55" t="n"/>
      <c r="Y156" s="52" t="n"/>
      <c r="Z156" s="55" t="n"/>
      <c r="AA156" s="52" t="n"/>
      <c r="AB156" s="53" t="n"/>
      <c r="AC156" s="53" t="n"/>
      <c r="AD156" s="53" t="n"/>
      <c r="AE156" s="177" t="n"/>
      <c r="AF156" s="113" t="n"/>
      <c r="AG156" s="177" t="n"/>
      <c r="AH156" s="178" t="n"/>
      <c r="AI156" s="178" t="n"/>
      <c r="AJ156" s="178" t="n"/>
      <c r="AK156" s="114" t="n"/>
      <c r="AL156" s="178" t="n"/>
      <c r="AM156" s="114" t="n"/>
      <c r="AN156" s="178" t="n"/>
      <c r="AO156" s="114" t="n"/>
      <c r="AP156" s="178" t="n"/>
      <c r="AQ156" s="114" t="n"/>
      <c r="AR156" s="178" t="n"/>
      <c r="AS156" s="114" t="n"/>
      <c r="AT156" s="178" t="n"/>
      <c r="AU156" s="114" t="n"/>
      <c r="AV156" s="178" t="n"/>
      <c r="AW156" s="114" t="n"/>
      <c r="AX156" s="178" t="n"/>
      <c r="AY156" s="114" t="n"/>
      <c r="AZ156" s="178" t="n"/>
      <c r="BA156" s="114" t="n"/>
      <c r="BB156" s="178" t="n"/>
      <c r="BC156" s="114" t="n"/>
      <c r="BD156" s="178" t="n"/>
      <c r="BE156" s="178" t="n"/>
      <c r="BF156" s="178" t="n"/>
      <c r="BG156" s="59" t="n"/>
      <c r="BH156" s="178" t="n"/>
      <c r="BI156" s="114" t="n"/>
      <c r="BJ156" s="53" t="n"/>
      <c r="BK156" s="178" t="n"/>
      <c r="BL156" s="114" t="n"/>
      <c r="BM156" s="178" t="n"/>
      <c r="BN156" s="114" t="n"/>
      <c r="BO156" s="178" t="n"/>
      <c r="BP156" s="178" t="n"/>
      <c r="BQ156" s="178" t="n"/>
      <c r="BR156" s="178" t="n"/>
      <c r="BS156" s="178" t="n"/>
      <c r="BT156" s="178" t="n"/>
      <c r="BU156" s="178" t="n"/>
      <c r="BV156" s="178" t="n"/>
      <c r="BW156" s="178" t="n"/>
      <c r="BX156" s="178" t="n"/>
      <c r="BY156" s="178" t="n"/>
      <c r="BZ156" s="178" t="n"/>
      <c r="CA156" s="178" t="n"/>
      <c r="CB156" s="178" t="n"/>
      <c r="CC156" s="178" t="n"/>
      <c r="CD156" s="178" t="n"/>
      <c r="CE156" s="178" t="n"/>
      <c r="CF156" s="178" t="n"/>
      <c r="CG156" s="178" t="n"/>
      <c r="CH156" s="178" t="n"/>
      <c r="CI156" s="178" t="n"/>
      <c r="CJ156" s="178" t="n"/>
      <c r="CK156" s="53" t="n"/>
      <c r="CL156" s="178" t="n"/>
      <c r="CM156" s="178" t="n"/>
      <c r="CN156" s="60" t="n"/>
      <c r="CO156" s="177" t="n"/>
      <c r="CP156" s="178" t="n"/>
      <c r="CQ156" s="60" t="n"/>
      <c r="CR156" s="177" t="n"/>
      <c r="CS156" s="178" t="n"/>
      <c r="CT156" s="59" t="n"/>
      <c r="CU156" s="178" t="n"/>
      <c r="CV156" s="59" t="n"/>
      <c r="CW156" s="178" t="n"/>
      <c r="CX156" s="59" t="n"/>
      <c r="CY156" s="178" t="n"/>
      <c r="CZ156" s="178" t="n"/>
      <c r="DA156" s="178" t="n"/>
      <c r="DB156" s="53" t="n"/>
      <c r="DC156" s="178" t="n"/>
      <c r="DD156" s="178" t="n"/>
      <c r="DE156" s="178" t="n"/>
      <c r="DF156" s="178" t="n"/>
      <c r="DG156" s="178" t="n"/>
      <c r="DH156" s="178" t="n"/>
      <c r="DI156" s="178" t="n"/>
      <c r="DJ156" s="178" t="n"/>
      <c r="DK156" s="178" t="n"/>
      <c r="DL156" s="178" t="n"/>
      <c r="DM156" s="178" t="n"/>
      <c r="DN156" s="177" t="n"/>
      <c r="DO156" s="177" t="n"/>
      <c r="DP156" s="177" t="n"/>
      <c r="DQ156" s="76">
        <f>IF(AND(DS156,DP156&lt;&gt;""),
CONCATENATE(DT156,DU156,DV156,DW156,DX156,DY156,DZ156,EA156,EB156,EC156,ED156,EE156,EF156,EG156,EH156,EI156,EJ156,EK156,EL156,EM156,EN156,EO156,EP156,EQ156,ES156,ET156,EU156,EV156,EW156,EX156,EY156,EZ156,FA156,FC156,FD156,FF156,FG156,FI156,FJ156,FL156,FM156,FO156,FP156,FR156,FS156,FU156,FV156,FX156,FY156,GA156,GB156,GD156,GE156,GF156,GH156,GI156,GJ156,GL156,GM156,GN156,GP156,GQ156,GS156,GT156,GU156,GV156,GW156,GX156,GY156,GZ156,HA156,HB156,HC156,HD156,HE156,HF156,HG156,HH156,HI156,HJ156,HK156,HL156,HM156,HN156,HO156,HQ156,HR156,HS156,HT156,HU156,HV156,HW156,HX156,HY156,IA156,IB156,IC156,ID156,IF156,IG156,IH156,II156,IK156,IL156,IM156,IN156,IO156,IP156,IQ156,IR156,IS156,IT156,IU156,IV156,IW156,IX156,IY156,IZ156),
""
)</f>
        <v/>
      </c>
      <c r="DR156" s="53" t="n"/>
      <c r="DS156" s="46">
        <f>CONCATENATE(D156,$E156,$F156,$G156,H156,$I156,$J156,K156,$L156,$M156,N156,$O156,$P156,$Q156,$R156,$S156,T156,$U156,$V156,$W156,$X156,$Y156,$Z156,$AA156,AB156,AC156,AD156,$AE156,$AF156,$AG156,AH156,AI156,AJ156,AK156,AL156,AM156,AN156,AO156,AP156,AQ156,AR156,AS156,AT156,AU156,AV156,AW156,AX156,AY156,AZ156,BA156,BB156,BC156,BD156,BE156,BF156,BG156,BH156,BI156,BJ156,BK156,BL156,BM156,BN156,BO156,BP156,BQ156,BR156,BS156,BT156,BU156,BV156,BW156,BX156,BY156,BZ156,CA156,CB156,CC156,CD156,CE156,CF156,CG156,CH156,CI156,CJ156,CK156,CL156,CM156,$CN156,$CO156,CP156,$CQ156,$CR156,CS156,CT156,CU156,CV156,CW156,CX156,CY156,CZ156,DA156,DB156,DC156,DD156,DE156,DF156,DG156,DH156,DI156,DJ156,DK156,DL156,DM156,$DN156,$DO156,$DP156,DR156)&lt;&gt;""</f>
        <v/>
      </c>
      <c r="DT156" s="46">
        <f>IF(AND($DS156,$E$4&lt;&gt;""),
IF(LEFT($E$4,2) = "1.",
IF(D156&lt;&gt;"","El CUNE sólo se envía en operaciones de novedad o ajuste. ",""),
IF(D156="","Debes escribir un CUNE válido para realizar operaciones de novedad o ajuste. ","")),
""
)</f>
        <v/>
      </c>
      <c r="DU156" s="46">
        <f>IF($DS156,
IF(E156="","Debes seleccionar el tipo de documento del empleado. ",
IF(_xlfn.IFNA(VLOOKUP(E156,TIPO_DE_DOCUMENTO,1,FALSE),-1)=-1,"El tipo de documento no es válido (por favor seleccionarlo de la lista). ","")
)
)</f>
        <v/>
      </c>
      <c r="DV156" s="46">
        <f>IF($DS156,
IF(F156="","Debes escribir el número de documento del empleado. ","")
)</f>
        <v/>
      </c>
      <c r="DW156" s="46">
        <f>IF($DS156,
IF(G156="","Debes escribir el primer nombre del empleado. ","")
)</f>
        <v/>
      </c>
      <c r="DY156" s="46">
        <f>IF($DS156,
IF(I156="","Debes escribir el primer apellido del empleado. ","")
)</f>
        <v/>
      </c>
      <c r="DZ156" s="46">
        <f>IF($DS156,
IF(J156="","Debes escribir el segundo apellido del empleado. ","")
)</f>
        <v/>
      </c>
      <c r="EB156" s="46">
        <f>IF($DS156,
IF(L156="","Debes escribir la fecha de ingreso del empleado. ",
IF(ISERR(DATE(YEAR(L156),MONTH(L156),DAY(L156))), "El valor ingresado en fecha de ingreso no tiene un formato válido. ","")
)
)</f>
        <v/>
      </c>
      <c r="EC156" s="46">
        <f>IF($DS156,
IF(M156="","Debes escribir el tiempo laborado. ",
IF( IFERROR(INT(M156),1.1) &lt;&gt; IFERROR(_xlfn.NUMBERVALUE(M156),1), "El valor de los días trabajados debe ser un número entero. ", "")
)
)</f>
        <v/>
      </c>
      <c r="ED156" s="46">
        <f>IF($DS156,
IF( AND(N156&lt;&gt;"", ISERR(DATE(YEAR(N156),MONTH(N156),DAY(N156))) ), "El valor ingresado en fecha de ingreso no tiene un formato válido. ",
IF( AND(N156&lt;&gt;"", $E$6&lt;&gt;"", DATE(YEAR(N156), MONTH(N156), 1) &lt;&gt; IFERROR(DATE(MID($E$6, 1, 4), MID($E$6, 6, 2),1), "1/1/1900") ), "La fecha de retiro debe estar dentro del período liquidado. ", "")
)
)</f>
        <v/>
      </c>
      <c r="EE156" s="46">
        <f>IF($DS156,
IF(O156="","Debes seleccionar el tipo de trabajador. ",
IF(_xlfn.IFNA(VLOOKUP(O156,TIPO_DE_TRABAJADOR,1,FALSE),-1)=-1,"El tipo de trabajador no es válido (por favor seleccionarlo de la lista). ","")
)
)</f>
        <v/>
      </c>
      <c r="EF156" s="46">
        <f>IF($DS156,
IF(P156="","Debes seleccionar si es un trabajador dependiente pensionado por vejez. ",
IF(_xlfn.IFNA(VLOOKUP(P156,SUBTIPO_DE_TRABAJADOR,1,FALSE),-1)=-1,"El tipo de trabajador dependiente pensionado por vejez no es válido (por favor seleccionarlo de la lista). ","")
)
)</f>
        <v/>
      </c>
      <c r="EG156" s="46">
        <f>IF($DS156,
IF(Q156="","Debes seleccionar el tipo de contrato del trabajador. ",
IF(_xlfn.IFNA(VLOOKUP(Q156,TIPO_DE_CONTRATO,1,FALSE),-1)=-1,"El tipo de contrato del trabajador no es válido (por favor seleccionarlo de la lista). ","")
)
)</f>
        <v/>
      </c>
      <c r="EH156" s="46">
        <f>IF($DS156,
IF(R156="","Debes seleccionar si es un salario integral. ",
IF(_xlfn.IFNA(VLOOKUP(R156,SI_NO,1,FALSE),-1)=-1,"Valor no válido para salario integral (por favor seleccionarlo de la lista). ","")
)
)</f>
        <v/>
      </c>
      <c r="EI156" s="46">
        <f>IF($DS156,
IF(S156="","Debes seleccionar si el trabajador realiza actividades de riesgo. ",
IF(_xlfn.IFNA(VLOOKUP(S156,SI_NO,1,FALSE),-1)=-1,"Valor no válido para actividad de alto riesgo (por favor seleccionarlo de la lista). ","")
)
)</f>
        <v/>
      </c>
      <c r="EK156" s="46">
        <f>IF($DS156,
IF(U156="","Debes escribir el código del municipio de residencia del trabajador. ",
IF(_xlfn.IFNA(VLOOKUP(U156,MUNICIPIO,1,FALSE),-1)=-1,"El municipio de residencia del trabajador es inválido (por favor seleccionarlo de la lista). ","")
)
)</f>
        <v/>
      </c>
      <c r="EL156" s="46">
        <f>IF($DS156,
IF(V156="","Debes escribir el la dirección de residendia del trabajador. ","")
)</f>
        <v/>
      </c>
      <c r="EM156" s="46">
        <f>IF($DS156,
IF(W156="","Debes escribir la fecha de inicio de la liquidación. ",
IF(ISERR(DATE(YEAR(W156),MONTH(W156),DAY(W156))),"El valor ingresado en fecha de inicio de liquidación no tiene un formato válido. ",
IF( AND($E$6&lt;&gt;"", DATE(YEAR(W156), MONTH(W156), 1) &lt;&gt; IFERROR(DATE(MID($E$6, 1, 4), MID($E$6, 6, 2),1), "1/1/1900") ), "La fecha de inicio de la liquidación debe estar dentro del período liquidado. ", "")
)
)
)</f>
        <v/>
      </c>
      <c r="EN156" s="46">
        <f>IF($DS156,
IF(X156="","Debes escribir la fecha de fin de la liquidación. ",
IF(ISERR(DATE(YEAR(X156),MONTH(X156),DAY(X156))),"El valor ingresado en fecha de fin de liquidación no tiene un formato válido. ",
IF( AND($E$6&lt;&gt;"", DATE(YEAR(X156), MONTH(X156), 1) &lt;&gt; IFERROR(DATE(MID($E$6, 1, 4), MID($E$6, 6, 2),1), "1/1/1900") ), "La fecha de fin de la liquidación debe estar dentro del período liquidado. ", "")
)
)
)</f>
        <v/>
      </c>
      <c r="EO156" s="46">
        <f>IF($DS156,
IF(Y156="","Debes escribir la frecuencia de pago del trabajador. ",
IF(_xlfn.IFNA(VLOOKUP(Y156,PERÍODO_DE_NÓMINA,1,FALSE),-1)=-1,"La frecuencia de pago es inválida (por favor seleccionarlo de la lista). ","")
)
)</f>
        <v/>
      </c>
      <c r="EP156" s="46">
        <f>IF($DS156,
IF(Z156="","Debes escribir la fecha de pago. ",
IF(ISERR(DATE(YEAR(Z156),MONTH(Z156),DAY(Z156))), "El valor ingresado en fecha de pago no tiene un formato válido. ","")
)
)</f>
        <v/>
      </c>
      <c r="EQ156" s="46">
        <f>IF($DS156,
IF(AA156="","Debes escribir el medio de pago. ",
IF(_xlfn.IFNA(VLOOKUP(AA156,MEDIOS_DE_PAGO,1,FALSE),-1)=-1,"El medio de pago es inválido (por favor seleccionarlo de la lista). ","")
)
)</f>
        <v/>
      </c>
      <c r="ER156" s="46">
        <f>OR(AA156='Tablas '!$T$4,AA156='Tablas '!$T$7,AA156='Tablas '!$T$8,AA156='Tablas '!$T$11)</f>
        <v/>
      </c>
      <c r="ES156" s="46">
        <f>IF(AND($DS156,ER156),
IF(AB156="","Debes escribir la entidad bancaria. ",""),
""
)</f>
        <v/>
      </c>
      <c r="ET156" s="46">
        <f>IF(AND($DS156,ER156),
IF(AC156="","Debes escribir el tipo de cuenta bancaria. ",
IF(_xlfn.IFNA(VLOOKUP(AC156,TIPO_DE_CUENTA,1,FALSE),-1)=-1,"El tipo de cuenta bancaria es inválida (por favor seleccionarlo de la lista). ","")
),
""
)</f>
        <v/>
      </c>
      <c r="EU156" s="46">
        <f>IF(AND($DS156,ER156),
IF(AD156="","Debes escribir el número de cuenta bancaria. ",""),
""
)</f>
        <v/>
      </c>
      <c r="EV156" s="46">
        <f>IF($DS156,
IF(AE156="","Debes escribir el valor del sueldo básico. ",
IF( ISERR(_xlfn.NUMBERVALUE(AE156)), "El valor del sueldo básico debe ser un número válido. ", "")
)
)</f>
        <v/>
      </c>
      <c r="EW156" s="46">
        <f>IF($DS156,
IF(AF156="","Debes escribir el número de días trabajados. ",
IF( IFERROR(INT(AF156),1.1) &lt;&gt; IFERROR(_xlfn.NUMBERVALUE(AF156),1), "La cantidad de días trabajados debe ser un número entero. ", "")
)
)</f>
        <v/>
      </c>
      <c r="EX156" s="46">
        <f>IF($DS156,
IF(AG156="","Debes escribir el valor del sueldo trabajado. ",
IF( ISERR(_xlfn.NUMBERVALUE(AG156)), "El valor del sueldo trabajado debe ser un número válido. ", "")
)
)</f>
        <v/>
      </c>
      <c r="EY156" s="46">
        <f>IF($DS156,
IF( AND(AH156&lt;&gt;"", ISERR(_xlfn.NUMBERVALUE(AH156))), "El valor del auxilio de transporte debe ser un número válido. ", "")
)</f>
        <v/>
      </c>
      <c r="EZ156" s="46">
        <f>IF($DS156,
IF( AND(AI156&lt;&gt;"", ISERR(_xlfn.NUMBERVALUE(AI156))), "El valor de viáticos salariales debe ser un número válido. ", "")
)</f>
        <v/>
      </c>
      <c r="FA156" s="46">
        <f>IF($DS156,
IF( AND(AJ156&lt;&gt;"", ISERR(_xlfn.NUMBERVALUE(AJ156))), "El valor de viáticos NO salariales debe ser un número válido. ", "")
)</f>
        <v/>
      </c>
      <c r="FB156" s="46">
        <f>CONCATENATE(AK156,AL156)&lt;&gt;""</f>
        <v/>
      </c>
      <c r="FC156" s="46">
        <f>IF(AND($DS156,FB156),
IF(AK156="","Debes escribir el número de horas extras diurnas. ",
IF( IFERROR(INT(AK156),1.1) &lt;&gt; IFERROR(_xlfn.NUMBERVALUE(AK156),1), "La cantidad de horas extras diurnas debe ser un número entero. ", "")
),
""
)</f>
        <v/>
      </c>
      <c r="FD156" s="46">
        <f>IF(AND($DS156,FB156),
IF(AL156="","Debes escribir el valor de las horas extras diurnas. ",
IF( ISERR(_xlfn.NUMBERVALUE(AL156)), "El valor de las horas extras duirnas debe ser un número válido. ", "")
),
""
)</f>
        <v/>
      </c>
      <c r="FE156" s="46">
        <f>CONCATENATE(AM156,AN156)&lt;&gt;""</f>
        <v/>
      </c>
      <c r="FF156" s="46">
        <f>IF(AND($DS156,FE156),
IF(AM156="","Debes escribir el número de horas extras nocturnas. ",
IF( IFERROR(INT(AM156),1.1) &lt;&gt; IFERROR(_xlfn.NUMBERVALUE(AM156),1), "La cantidad de horas extras nocturnas debe ser un número entero. ", "")
),
""
)</f>
        <v/>
      </c>
      <c r="FG156" s="46">
        <f>IF(AND($DS156,FE156),
IF(AN156="","Debes escribir el valor de las horas extras nocturnas. ",
IF( ISERR(_xlfn.NUMBERVALUE(AN156)), "El valor de las horas extras nocturnas debe ser un número válido. ", "")
),
""
)</f>
        <v/>
      </c>
      <c r="FH156" s="46">
        <f>CONCATENATE(AO156,AP156)&lt;&gt;""</f>
        <v/>
      </c>
      <c r="FI156" s="46">
        <f>IF(AND($DS156,FH156),
IF(AO156="","Debes escribir el número de horas extras diurnas dominicales y festivas. ",
IF( IFERROR(INT(AO156),1.1) &lt;&gt; IFERROR(_xlfn.NUMBERVALUE(AO156),1), "La cantidad de horas extras diurnas dominicales y festivas debe ser un número entero. ", "")
),
""
)</f>
        <v/>
      </c>
      <c r="FJ156" s="46">
        <f>IF(AND($DS156,FH156),
IF(AP156="","Debes escribir el valor de las horas extras diurnas dominicales y festivas. ",
IF( ISERR(_xlfn.NUMBERVALUE(AP156)), "El valor de las horas extras diurnas dominicales y festivas debe ser un número válido. ", "")
),
""
)</f>
        <v/>
      </c>
      <c r="FK156" s="46">
        <f>CONCATENATE(AQ156,AR156)&lt;&gt;""</f>
        <v/>
      </c>
      <c r="FL156" s="46">
        <f>IF(AND($DS156,FK156),
IF(AQ156="","Debes escribir el número de horas extras nocturnas dominicales y festivas. ",
IF( IFERROR(INT(AQ156),1.1) &lt;&gt; IFERROR(_xlfn.NUMBERVALUE(AQ156),1), "La cantidad de horas extras nocturnas dominicales y festivas debe ser un número entero. ", "")
),
""
)</f>
        <v/>
      </c>
      <c r="FM156" s="46">
        <f>IF(AND($DS156,FK156),
IF(AR156="","Debes escribir el valor de las horas extras nocturnas dominicales y festivas. ",
IF( ISERR(_xlfn.NUMBERVALUE(AR156)), "El valor de las horas extras nocturnas dominicales y festivas debe ser un número válido. ", "")
),
""
)</f>
        <v/>
      </c>
      <c r="FN156" s="46">
        <f>CONCATENATE(AS156,AT156)&lt;&gt;""</f>
        <v/>
      </c>
      <c r="FO156" s="46">
        <f>IF(AND($DS156,FN156),
IF(AS156="","Debes escribir el número de horas recargo nocturno. ",
IF( IFERROR(INT(AS156),1.1) &lt;&gt; IFERROR(_xlfn.NUMBERVALUE(AS156),1), "La cantidad de horas recargo nocturno debe ser un número entero. ", "")
),
""
)</f>
        <v/>
      </c>
      <c r="FP156" s="46">
        <f>IF(AND($DS156,FN156),
IF(AT156="","Debes escribir el valor de las horas recargo nocturno. ",
IF( ISERR(_xlfn.NUMBERVALUE(AT156)), "El valor de las horas recargo nocturno debe ser un número válido. ", "")
),
""
)</f>
        <v/>
      </c>
      <c r="FQ156" s="46">
        <f>CONCATENATE(AU156,AV156)&lt;&gt;""</f>
        <v/>
      </c>
      <c r="FR156" s="46">
        <f>IF(AND($DS156,FQ156),
IF(AU156="","Debes escribir el número de horas recargo diurno dominical y festivo. ",
IF( IFERROR(INT(AU156),1.1) &lt;&gt; IFERROR(_xlfn.NUMBERVALUE(AU156),1), "La cantidad de horas recargo diurno dominical y festivo debe ser un número entero. ", "")
),
""
)</f>
        <v/>
      </c>
      <c r="FS156" s="46">
        <f>IF(AND($DS156,FQ156),
IF(AV156="","Debes escribir el valor de las horas recargo diurno dominical y festivo. ",
IF( ISERR(_xlfn.NUMBERVALUE(AV156)), "El valor de las horas recargo diurno dominical y festivo debe ser un número válido. ", "")
),
""
)</f>
        <v/>
      </c>
      <c r="FT156" s="46">
        <f>CONCATENATE(AW156,AX156)&lt;&gt;""</f>
        <v/>
      </c>
      <c r="FU156" s="46">
        <f>IF(AND($DS156,FT156),
IF(AW156="","Debes escribir el número de horas recargo nocturno dominical y festivo. ",
IF( IFERROR(INT(AW156),1.1) &lt;&gt; IFERROR(_xlfn.NUMBERVALUE(AW156),1), "La cantidad de horas recargo nocturno dominical y festivo debe ser un número entero. ", "")
),
""
)</f>
        <v/>
      </c>
      <c r="FV156" s="46">
        <f>IF(AND($DS156,FT156),
IF(AX156="","Debes escribir el valor de las horas recargo nocturno dominical y festivo. ",
IF( ISERR(_xlfn.NUMBERVALUE(AX156)), "El valor de las horas recargo nocturno dominical y festivo debe ser un número válido. ", "")
),
""
)</f>
        <v/>
      </c>
      <c r="FW156" s="46">
        <f>CONCATENATE(AY156,AZ156)&lt;&gt;""</f>
        <v/>
      </c>
      <c r="FX156" s="46">
        <f>IF(AND($DS156,FW156),
IF(AY156="","Debes escribir el número de días de vacaciones comunes. ",
IF( IFERROR(INT(AY156),1.1) &lt;&gt; IFERROR(_xlfn.NUMBERVALUE(AY156),1), "La cantidad de días de vacaciones comunes debe ser un número entero. ", "")
),
""
)</f>
        <v/>
      </c>
      <c r="FY156" s="46">
        <f>IF(AND($DS156,FW156),
IF(AZ156="","Debes escribir el valor de las vacaciones comunes. ",
IF( ISERR(_xlfn.NUMBERVALUE(AZ156)), "El valor de las vacaciones comunes debe ser un número válido. ", "")
),
""
)</f>
        <v/>
      </c>
      <c r="FZ156" s="46">
        <f>CONCATENATE(BA156,BB156)&lt;&gt;""</f>
        <v/>
      </c>
      <c r="GA156" s="46">
        <f>IF(AND($DS156,FZ156),
IF(BA156="","Debes escribir el número de días de vacaciones compensadas. ",
IF( IFERROR(INT(BA156),1.1) &lt;&gt; IFERROR(_xlfn.NUMBERVALUE(BA156),1), "La cantidad de días de vacaciones compensadas debe ser un número entero. ", "")
),
""
)</f>
        <v/>
      </c>
      <c r="GB156" s="46">
        <f>IF(AND($DS156,FZ156),
IF(BB156="","Debes escribir el valor de las vacaciones compensadas. ",
IF( ISERR(_xlfn.NUMBERVALUE(BB156)), "El valor de las vacaciones compensadas debe ser un número válido. ", "")
),
""
)</f>
        <v/>
      </c>
      <c r="GC156" s="46">
        <f>CONCATENATE(BC156,BD156)&lt;&gt;""</f>
        <v/>
      </c>
      <c r="GD156" s="46">
        <f>IF(AND($DS156,GC156),
IF(BC156="","Debes escribir el número de días de prima salarial. ",
IF( IFERROR(INT(BC156),1.1) &lt;&gt; IFERROR(_xlfn.NUMBERVALUE(BC156),1), "La cantidad de días de prima salarial debe ser un número entero. ", "")
),
""
)</f>
        <v/>
      </c>
      <c r="GE156" s="46">
        <f>IF(AND($DS156,GC156),
IF(BD156="","Debes escribir el valor de los días de prima salarial. ",
IF( ISERR(_xlfn.NUMBERVALUE(BD156)), "El valor de los días de prima salarial debe ser un número válido. ", "")
),
""
)</f>
        <v/>
      </c>
      <c r="GF156" s="46">
        <f>IF($DS156,
IF( AND(BE156&lt;&gt;"", ISERR(_xlfn.NUMBERVALUE(BE156))), "El valor de la prima NO saliarial debe ser un número válido. ", "")
)</f>
        <v/>
      </c>
      <c r="GG156" s="46">
        <f>CONCATENATE(BF156,BG156,BH156)&lt;&gt;""</f>
        <v/>
      </c>
      <c r="GH156" s="46">
        <f>IF(AND($DS156,GG156),
IF(BF156="","Debes escribir el valor de las cesantías. ",
IF( ISERR(_xlfn.NUMBERVALUE(BF156)), "El valor de las cesantías debe ser un número válido. ", "")
),
""
)</f>
        <v/>
      </c>
      <c r="GI156" s="46">
        <f>IF(AND($DS156,GG156),
IF(BG156="","Debes escribir el % de cesantías. ",
IF( ISERR(_xlfn.NUMBERVALUE(BG156)), "El % de cesantías debe ser un número válido. ", "")
),
""
)</f>
        <v/>
      </c>
      <c r="GJ156" s="46">
        <f>IF(AND($DS156,GG156),
IF(BH156="","Debes escribir el valor de intereses de cesantías. ",
IF( ISERR(_xlfn.NUMBERVALUE(BH156)), "El valor de intereses de cesantías debe ser un número válido. ", "")
),
""
)</f>
        <v/>
      </c>
      <c r="GK156" s="46">
        <f>CONCATENATE(BI156,BJ156,BK156)&lt;&gt;""</f>
        <v/>
      </c>
      <c r="GL156" s="46">
        <f>IF(AND($DS156,GK156),
IF(BI156="","Debes escribir el número de días de incapacidad. ",
IF( IFERROR(INT(BI156),1.1) &lt;&gt; IFERROR(_xlfn.NUMBERVALUE(BI156),1), "La cantidad de días de incapacidad debe ser un número entero. ", "")
),
""
)</f>
        <v/>
      </c>
      <c r="GM156" s="46">
        <f>IF(AND($DS156,GK156),
IF(BJ156="","Debes escribir el tipo de incapacidad. ",
IF(_xlfn.IFNA(VLOOKUP(BJ156,TIPO_DE_INCAPACIDAD,1,FALSE),-1)=-1,"El tipo de incapacidad es inválida (por favor seleccionarlo de la lista). ","")
),
""
)</f>
        <v/>
      </c>
      <c r="GN156" s="46">
        <f>IF(AND($DS156,GK156),
IF(BK156="","Debes escribir el valor de la incapacidad. ",
IF( ISERR(_xlfn.NUMBERVALUE(BK156)), "El valor de la incapacidad debe ser un número válido. ", "")
),
""
)</f>
        <v/>
      </c>
      <c r="GO156" s="46">
        <f>CONCATENATE(BL156,BM156)&lt;&gt;""</f>
        <v/>
      </c>
      <c r="GP156" s="46">
        <f>IF(AND($DS156,GO156),
IF(BL156="","Debes escribir el número de días de licencia de maternidad o paternidad. ",
IF( IFERROR(INT(BL156),1.1) &lt;&gt; IFERROR(_xlfn.NUMBERVALUE(BL156),1), "La cantidad de días de licencia de maternidad o paternidad debe ser un número entero. ", "")
),
""
)</f>
        <v/>
      </c>
      <c r="GQ156" s="46">
        <f>IF(AND($DS156,GO156),
IF(BM156="","Debes escribir el valor de la licencia de maternidad o paternidad. ",
IF( ISERR(_xlfn.NUMBERVALUE(BM156)), "El valor de la licencia de maternidad o paternidad debe ser un número válido. ", "")
),
""
)</f>
        <v/>
      </c>
      <c r="GR156" s="46">
        <f>CONCATENATE(BN156,BO156)&lt;&gt;""</f>
        <v/>
      </c>
      <c r="GS156" s="46">
        <f>IF(AND($DS156,GR156),
IF(BN156="","Debes escribir el número de días de licencia remunerada. ",
IF( IFERROR(INT(BN156),1.1) &lt;&gt; IFERROR(_xlfn.NUMBERVALUE(BN156),1), "La cantidad de días de licencia remunerada debe ser un número entero. ", "")
),
""
)</f>
        <v/>
      </c>
      <c r="GT156" s="46">
        <f>IF(AND($DS156,GR156),
IF(BO156="","Debes escribir el valor de la licencia remunerada. ",
IF( ISERR(_xlfn.NUMBERVALUE(BO156)), "El valor de la licencia remunerada debe ser un número válido. ", "")
),
""
)</f>
        <v/>
      </c>
      <c r="GU156" s="46">
        <f>IF($DS156,
IF( AND(BP156&lt;&gt;"", ISERR(_xlfn.NUMBERVALUE(BP156))), "El valor de la licencia NO remunerada debe ser un número válido. ", "")
)</f>
        <v/>
      </c>
      <c r="GV156" s="46">
        <f>IF($DS156,
IF( AND(BQ156&lt;&gt;"", ISERR(_xlfn.NUMBERVALUE(BQ156))), "El valor de auxilios salariales debe ser un número válido. ", "")
)</f>
        <v/>
      </c>
      <c r="GW156" s="46">
        <f>IF($DS156,
IF( AND(BR156&lt;&gt;"", ISERR(_xlfn.NUMBERVALUE(BR156))), "El valor de auxilios NO salariales debe ser un número válido. ", "")
)</f>
        <v/>
      </c>
      <c r="GX156" s="46">
        <f>IF($DS156,
IF( AND(BS156&lt;&gt;"", ISERR(_xlfn.NUMBERVALUE(BS156))), "El valor de bonos salariales debe ser un número válido. ", "")
)</f>
        <v/>
      </c>
      <c r="GY156" s="46">
        <f>IF($DS156,
IF( AND(BT156&lt;&gt;"", ISERR(_xlfn.NUMBERVALUE(BT156))), "El valor de bonos NO salariales debe ser un número válido. ", "")
)</f>
        <v/>
      </c>
      <c r="GZ156" s="46">
        <f>IF($DS156,
IF( AND(BU156&lt;&gt;"", ISERR(_xlfn.NUMBERVALUE(BU156))), "El valor de bonos salariales de alimentación debe ser un número válido. ", "")
)</f>
        <v/>
      </c>
      <c r="HA156" s="46">
        <f>IF($DS156,
IF( AND(BV156&lt;&gt;"", ISERR(_xlfn.NUMBERVALUE(BV156))), "El valor de bonos NO salariales de alimentación debe ser un número válido. ", "")
)</f>
        <v/>
      </c>
      <c r="HB156" s="46">
        <f>IF($DS156,
IF( AND(BW156&lt;&gt;"", ISERR(_xlfn.NUMBERVALUE(BW156))), "El valor de bonificaciones salariales debe ser un número válido. ", "")
)</f>
        <v/>
      </c>
      <c r="HC156" s="46">
        <f>IF($DS156,
IF( AND(BX156&lt;&gt;"", ISERR(_xlfn.NUMBERVALUE(BX156))), "El valor de bonificaciones NO salariales debe ser un número válido. ", "")
)</f>
        <v/>
      </c>
      <c r="HD156" s="46">
        <f>IF($DS156,
IF( AND(BY156&lt;&gt;"", ISERR(_xlfn.NUMBERVALUE(BY156))), "El valor de compensaciones ordinarias debe ser un número válido. ", "")
)</f>
        <v/>
      </c>
      <c r="HE156" s="46">
        <f>IF($DS156,
IF( AND(BZ156&lt;&gt;"", ISERR(_xlfn.NUMBERVALUE(BZ156))), "El valor de compensaciones extraordinarias debe ser un número válido. ", "")
)</f>
        <v/>
      </c>
      <c r="HF156" s="46">
        <f>IF($DS156,
IF( AND(CA156&lt;&gt;"", ISERR(_xlfn.NUMBERVALUE(CA156))), "El valor de comisiones debe ser un número válido. ", "")
)</f>
        <v/>
      </c>
      <c r="HG156" s="46">
        <f>IF($DS156,
IF( AND(CB156&lt;&gt;"", ISERR(_xlfn.NUMBERVALUE(CB156))), "El valor de ausencia por huega debe ser un número válido. ", "")
)</f>
        <v/>
      </c>
      <c r="HH156" s="46">
        <f>IF($DS156,
IF( AND(CC156&lt;&gt;"", ISERR(_xlfn.NUMBERVALUE(CC156))), "El valor de anticipos debe ser un número válido. ", "")
)</f>
        <v/>
      </c>
      <c r="HI156" s="46">
        <f>IF($DS156,
IF( AND(CD156&lt;&gt;"", ISERR(_xlfn.NUMBERVALUE(CD156))), "El valor de pagos a terceros debe ser un número válido. ", "")
)</f>
        <v/>
      </c>
      <c r="HJ156" s="46">
        <f>IF($DS156,
IF( AND(CE156&lt;&gt;"", ISERR(_xlfn.NUMBERVALUE(CE156))), "El valor de dotación debe ser un número válido. ", "")
)</f>
        <v/>
      </c>
      <c r="HK156" s="46">
        <f>IF($DS156,
IF( AND(CF156&lt;&gt;"", ISERR(_xlfn.NUMBERVALUE(CF156))), "El valor de apoyo sostenibilidad debe ser un número válido. ", "")
)</f>
        <v/>
      </c>
      <c r="HL156" s="46">
        <f>IF($DS156,
IF( AND(CG156&lt;&gt;"", ISERR(_xlfn.NUMBERVALUE(CG156))), "El valor de teletrabajo debe ser un número válido. ", "")
)</f>
        <v/>
      </c>
      <c r="HM156" s="46">
        <f>IF($DS156,
IF( AND(CH156&lt;&gt;"", ISERR(_xlfn.NUMBERVALUE(CH156))), "El valor de bonificación de retiro debe ser un número válido. ", "")
)</f>
        <v/>
      </c>
      <c r="HN156" s="46">
        <f>IF($DS156,
IF( AND(CI156&lt;&gt;"", ISERR(_xlfn.NUMBERVALUE(CI156))), "El valor de indemnización de retiro debe ser un número válido. ", "")
)</f>
        <v/>
      </c>
      <c r="HO156" s="46">
        <f>IF($DS156,
IF( AND(CJ156&lt;&gt;"", ISERR(_xlfn.NUMBERVALUE(CJ156))), "El valor de reintegros debe ser un número válido. ", "")
)</f>
        <v/>
      </c>
      <c r="HP156" s="46">
        <f>CONCATENATE(CK156,CL156,CM156)&lt;&gt;""</f>
        <v/>
      </c>
      <c r="HQ156" s="46">
        <f>IF(AND($DS156,HP156),
IF(CK156="","Debes escribir la descripción de otro concepto no categorizado. ",""),
""
)</f>
        <v/>
      </c>
      <c r="HR156" s="46">
        <f>IF(AND($DS156,HP156),
IF(CONCATENATE(CL156,CM156)="","Debes escribir al menos un valor de concepto no categorizado (salarial o no salarial). ",
IF(ISERR(_xlfn.NUMBERVALUE(CL156)),"El valor salarial concepto no categorizado debe ser un número válido. ","")
),
""
)</f>
        <v/>
      </c>
      <c r="HS156" s="46">
        <f>IF(AND($DS156,HP156),
IF(CONCATENATE(CL156,CM156)="","Debes escribir al menos un valor de concepto no categorizado (salarial o no salarial). ",
IF(ISERR(_xlfn.NUMBERVALUE(CM156)),"El valor NO salarial concepto no categorizado debe ser un número válido. ","")
),
""
)</f>
        <v/>
      </c>
      <c r="HT156" s="46">
        <f>IF($DS156,
IF(CN156="","Debes escribir el porcentaje del aporte a salud. ",
IF( ISERR(_xlfn.NUMBERVALUE(CN156)), "El valor del porcentaje del aporte a salud debe ser un número válido. ", "")
)
)</f>
        <v/>
      </c>
      <c r="HU156" s="46">
        <f>IF($DS156,
IF(CO156="","Debes escribir el valor del aporte a salud. ",
IF( ISERR(_xlfn.NUMBERVALUE(CO156)), "El valor del aporte a salud debe ser un número válido. ", "")
)
)</f>
        <v/>
      </c>
      <c r="HV156" s="46">
        <f>IF($DS156,
IF( AND(CP156&lt;&gt;"", ISERR(_xlfn.NUMBERVALUE(CP156))), "El valor plan complementario debe ser un número válido. ", "")
)</f>
        <v/>
      </c>
      <c r="HW156" s="46">
        <f>IF($DS156,
IF(CQ156="","Debes escribir el porcentaje del aporte a pensión. ",
IF( ISERR(_xlfn.NUMBERVALUE(CQ156)), "El valor del porcentaje del aporte a pensión debe ser un número válido. ", "")
)
)</f>
        <v/>
      </c>
      <c r="HX156" s="46">
        <f>IF($DS156,
IF(CR156="","Debes escribir el valor del aporte a pensión. ",
IF( ISERR(_xlfn.NUMBERVALUE(CR156)), "El valor del aporte a salud debe ser un número válido. ", "")
)
)</f>
        <v/>
      </c>
      <c r="HY156" s="46">
        <f>IF($DS156,
IF( AND(CS156&lt;&gt;"", ISERR(_xlfn.NUMBERVALUE(CS156))), "El valor pensión voluntaria debe ser un número válido. ", "")
)</f>
        <v/>
      </c>
      <c r="HZ156" s="46">
        <f>CONCATENATE(CT156,CU156,CV156,CW156)&lt;&gt;""</f>
        <v/>
      </c>
      <c r="IA156" s="46">
        <f>IF(AND($DS156,HZ156),
IF(CT156="","Debes escribir el % del fondo de seguridad pensional. ",
IF( ISERR(_xlfn.NUMBERVALUE(CT156)), "El % del fondo de seguridad debe ser un número válido. ", "")
),
""
)</f>
        <v/>
      </c>
      <c r="IB156" s="46">
        <f>IF(AND($DS156,HZ156),
IF(CU156="","Debes escribir el valor del aporte al fondo de solidaridad pensional. ",
IF( ISERR(_xlfn.NUMBERVALUE(CU156)), "El valor del aporte al fondo de solidaridad pensional debe ser un número válido. ", "")
),
""
)</f>
        <v/>
      </c>
      <c r="IC156" s="46">
        <f>IF(AND($DS156,HZ156),
IF(CV156="","Debes escribir el % del fondo de subsistencia. ",
IF( ISERR(_xlfn.NUMBERVALUE(CV156)), "El % del fondo de subsistencia debe ser un número válido. ", "")
),
""
)</f>
        <v/>
      </c>
      <c r="ID156" s="46">
        <f>IF(AND($DS156,HZ156),
IF(CW156="","Debes escribir el valor del fondo de subsistencia. ",
IF( ISERR(_xlfn.NUMBERVALUE(CW156)), "El valor del fondo de subsistencia debe ser un número válido. ", "")
),
""
)</f>
        <v/>
      </c>
      <c r="IE156" s="46">
        <f>CONCATENATE(CX156,CY156)&lt;&gt;""</f>
        <v/>
      </c>
      <c r="IF156" s="46">
        <f>IF(AND($DS156,IE156),
IF(CX156="","Debes escribir el % de sindicato. ",
IF( ISERR(_xlfn.NUMBERVALUE(CX156)), "El % de sindicato debe ser un número válido. ", "")
),
""
)</f>
        <v/>
      </c>
      <c r="IG156" s="46">
        <f>IF(AND($DS156,IE156),
IF(CY156="","Debes escribir el valor del sindicato. ",
IF( ISERR(_xlfn.NUMBERVALUE(CY156)), "El valor del sindicato debe ser un número válido. ", "")
),
""
)</f>
        <v/>
      </c>
      <c r="IH156" s="46">
        <f>IF($DS156,
IF( AND(CZ156&lt;&gt;"", ISERR(_xlfn.NUMBERVALUE(CZ156))), "El valor de sanción pública debe ser un número válido. ", "")
)</f>
        <v/>
      </c>
      <c r="II156" s="46">
        <f>IF($DS156,
IF( AND(DA156&lt;&gt;"", ISERR(_xlfn.NUMBERVALUE(DA156))), "El valor de sanción privada debe ser un número válido. ", "")
)</f>
        <v/>
      </c>
      <c r="IJ156" s="46">
        <f>CONCATENATE(DB156,DC156)&lt;&gt;""</f>
        <v/>
      </c>
      <c r="IK156" s="46">
        <f>IF(AND($DS156,IJ156),
IF(DB156="","Debes escribir la descripción de libranza. ",""),
""
)</f>
        <v/>
      </c>
      <c r="IL156" s="46">
        <f>IF(AND($DS156,IJ156),
IF(DC156="","Debes escribir la cuota libranza. ",
IF(ISERR(_xlfn.NUMBERVALUE(DC156)),"El valor de la cuota libranza debe ser un número válido. ","")
),
""
)</f>
        <v/>
      </c>
      <c r="IM156" s="46">
        <f>IF($DS156,
IF( AND(DD156&lt;&gt;"", ISERR(_xlfn.NUMBERVALUE(DD156))), "El valor de pagos a terceros debe ser un número válido. ", "")
)</f>
        <v/>
      </c>
      <c r="IN156" s="46">
        <f>IF($DS156,
IF( AND(DE156&lt;&gt;"", ISERR(_xlfn.NUMBERVALUE(DE156))), "El valor de anticipos debe ser un número válido. ", "")
)</f>
        <v/>
      </c>
      <c r="IO156" s="46">
        <f>IF($DS156,
IF( AND(DF156&lt;&gt;"", ISERR(_xlfn.NUMBERVALUE(DF156))), "El valor de AFC debe ser un número válido. ", "")
)</f>
        <v/>
      </c>
      <c r="IP156" s="46">
        <f>IF($DS156,
IF( AND(DG156&lt;&gt;"", ISERR(_xlfn.NUMBERVALUE(DG156))), "El valor de rete-fuente debe ser un número válido. ", "")
)</f>
        <v/>
      </c>
      <c r="IQ156" s="46">
        <f>IF($DS156,
IF( AND(DH156&lt;&gt;"", ISERR(_xlfn.NUMBERVALUE(DH156))), "El valor de cooperativa de trabajo debe ser un número válido. ", "")
)</f>
        <v/>
      </c>
      <c r="IR156" s="46">
        <f>IF($DS156,
IF( AND(DI156&lt;&gt;"", ISERR(_xlfn.NUMBERVALUE(DI156))), "El valor de embargo fiscal debe ser un número válido. ", "")
)</f>
        <v/>
      </c>
      <c r="IS156" s="46">
        <f>IF($DS156,
IF( AND(DJ156&lt;&gt;"", ISERR(_xlfn.NUMBERVALUE(DJ156))), "El valor de educación debe ser un número válido. ", "")
)</f>
        <v/>
      </c>
      <c r="IT156" s="46">
        <f>IF($DS156,
IF( AND(DK156&lt;&gt;"", ISERR(_xlfn.NUMBERVALUE(DK156))), "El valor de reintegro debe ser un número válido. ", "")
)</f>
        <v/>
      </c>
      <c r="IU156" s="46">
        <f>IF($DS156,
IF( AND(DL156&lt;&gt;"", ISERR(_xlfn.NUMBERVALUE(DL156))), "El valor de deuda debe ser un número válido. ", "")
)</f>
        <v/>
      </c>
      <c r="IV156" s="46">
        <f>IF($DS156,
IF( AND(DM156&lt;&gt;"", ISERR(_xlfn.NUMBERVALUE(DM156))), "El valor de otras deducciones debe ser un número válido. ", "")
)</f>
        <v/>
      </c>
      <c r="IW156" s="46">
        <f>IF($DS156,
IF(DN156="","Debes escribir el valor de los devengos totales. ",
IF( ISERR(_xlfn.NUMBERVALUE(DN156)), "El valor de los devengos totales debe ser un número válido. ", "")
)
)</f>
        <v/>
      </c>
      <c r="IX156" s="46">
        <f>IF($DS156,
IF(DO156="","Debes escribir el valor de las deducciones totales. ",
IF( ISERR(_xlfn.NUMBERVALUE(DO156)), "El valor de las deducciones totales debe ser un número válido. ", "")
)
)</f>
        <v/>
      </c>
      <c r="IY156" s="46">
        <f>IF($DS156,
IF(DP156="","Debes escribir el valor del salario total. ",
IF( ISERR(_xlfn.NUMBERVALUE(DP156)), "El valor del salario total debe ser un número válido. ", "")
)
)</f>
        <v/>
      </c>
    </row>
    <row r="157">
      <c r="B157" s="48" t="n">
        <v>145</v>
      </c>
      <c r="C157" s="61">
        <f>IF(AND(DS157,DP157&lt;&gt;""),
IF(DQ157="","OK","Error"),
""
)</f>
        <v/>
      </c>
      <c r="D157" s="53" t="n"/>
      <c r="E157" s="52" t="n"/>
      <c r="F157" s="112" t="n"/>
      <c r="G157" s="52" t="n"/>
      <c r="H157" s="53" t="n"/>
      <c r="I157" s="52" t="n"/>
      <c r="J157" s="52" t="n"/>
      <c r="K157" s="53" t="n"/>
      <c r="L157" s="55" t="n"/>
      <c r="M157" s="108" t="n"/>
      <c r="N157" s="56" t="n"/>
      <c r="O157" s="52" t="n"/>
      <c r="P157" s="52" t="n"/>
      <c r="Q157" s="52" t="n"/>
      <c r="R157" s="52" t="n"/>
      <c r="S157" s="52" t="n"/>
      <c r="T157" s="53" t="n"/>
      <c r="U157" s="52" t="n"/>
      <c r="V157" s="52" t="n"/>
      <c r="W157" s="55" t="n"/>
      <c r="X157" s="55" t="n"/>
      <c r="Y157" s="52" t="n"/>
      <c r="Z157" s="55" t="n"/>
      <c r="AA157" s="52" t="n"/>
      <c r="AB157" s="53" t="n"/>
      <c r="AC157" s="53" t="n"/>
      <c r="AD157" s="53" t="n"/>
      <c r="AE157" s="177" t="n"/>
      <c r="AF157" s="113" t="n"/>
      <c r="AG157" s="177" t="n"/>
      <c r="AH157" s="178" t="n"/>
      <c r="AI157" s="178" t="n"/>
      <c r="AJ157" s="178" t="n"/>
      <c r="AK157" s="114" t="n"/>
      <c r="AL157" s="178" t="n"/>
      <c r="AM157" s="114" t="n"/>
      <c r="AN157" s="178" t="n"/>
      <c r="AO157" s="114" t="n"/>
      <c r="AP157" s="178" t="n"/>
      <c r="AQ157" s="114" t="n"/>
      <c r="AR157" s="178" t="n"/>
      <c r="AS157" s="114" t="n"/>
      <c r="AT157" s="178" t="n"/>
      <c r="AU157" s="114" t="n"/>
      <c r="AV157" s="178" t="n"/>
      <c r="AW157" s="114" t="n"/>
      <c r="AX157" s="178" t="n"/>
      <c r="AY157" s="114" t="n"/>
      <c r="AZ157" s="178" t="n"/>
      <c r="BA157" s="114" t="n"/>
      <c r="BB157" s="178" t="n"/>
      <c r="BC157" s="114" t="n"/>
      <c r="BD157" s="178" t="n"/>
      <c r="BE157" s="178" t="n"/>
      <c r="BF157" s="178" t="n"/>
      <c r="BG157" s="59" t="n"/>
      <c r="BH157" s="178" t="n"/>
      <c r="BI157" s="114" t="n"/>
      <c r="BJ157" s="53" t="n"/>
      <c r="BK157" s="178" t="n"/>
      <c r="BL157" s="114" t="n"/>
      <c r="BM157" s="178" t="n"/>
      <c r="BN157" s="114" t="n"/>
      <c r="BO157" s="178" t="n"/>
      <c r="BP157" s="178" t="n"/>
      <c r="BQ157" s="178" t="n"/>
      <c r="BR157" s="178" t="n"/>
      <c r="BS157" s="178" t="n"/>
      <c r="BT157" s="178" t="n"/>
      <c r="BU157" s="178" t="n"/>
      <c r="BV157" s="178" t="n"/>
      <c r="BW157" s="178" t="n"/>
      <c r="BX157" s="178" t="n"/>
      <c r="BY157" s="178" t="n"/>
      <c r="BZ157" s="178" t="n"/>
      <c r="CA157" s="178" t="n"/>
      <c r="CB157" s="178" t="n"/>
      <c r="CC157" s="178" t="n"/>
      <c r="CD157" s="178" t="n"/>
      <c r="CE157" s="178" t="n"/>
      <c r="CF157" s="178" t="n"/>
      <c r="CG157" s="178" t="n"/>
      <c r="CH157" s="178" t="n"/>
      <c r="CI157" s="178" t="n"/>
      <c r="CJ157" s="178" t="n"/>
      <c r="CK157" s="53" t="n"/>
      <c r="CL157" s="178" t="n"/>
      <c r="CM157" s="178" t="n"/>
      <c r="CN157" s="60" t="n"/>
      <c r="CO157" s="177" t="n"/>
      <c r="CP157" s="178" t="n"/>
      <c r="CQ157" s="60" t="n"/>
      <c r="CR157" s="177" t="n"/>
      <c r="CS157" s="178" t="n"/>
      <c r="CT157" s="59" t="n"/>
      <c r="CU157" s="178" t="n"/>
      <c r="CV157" s="59" t="n"/>
      <c r="CW157" s="178" t="n"/>
      <c r="CX157" s="59" t="n"/>
      <c r="CY157" s="178" t="n"/>
      <c r="CZ157" s="178" t="n"/>
      <c r="DA157" s="178" t="n"/>
      <c r="DB157" s="53" t="n"/>
      <c r="DC157" s="178" t="n"/>
      <c r="DD157" s="178" t="n"/>
      <c r="DE157" s="178" t="n"/>
      <c r="DF157" s="178" t="n"/>
      <c r="DG157" s="178" t="n"/>
      <c r="DH157" s="178" t="n"/>
      <c r="DI157" s="178" t="n"/>
      <c r="DJ157" s="178" t="n"/>
      <c r="DK157" s="178" t="n"/>
      <c r="DL157" s="178" t="n"/>
      <c r="DM157" s="178" t="n"/>
      <c r="DN157" s="177" t="n"/>
      <c r="DO157" s="177" t="n"/>
      <c r="DP157" s="177" t="n"/>
      <c r="DQ157" s="76">
        <f>IF(AND(DS157,DP157&lt;&gt;""),
CONCATENATE(DT157,DU157,DV157,DW157,DX157,DY157,DZ157,EA157,EB157,EC157,ED157,EE157,EF157,EG157,EH157,EI157,EJ157,EK157,EL157,EM157,EN157,EO157,EP157,EQ157,ES157,ET157,EU157,EV157,EW157,EX157,EY157,EZ157,FA157,FC157,FD157,FF157,FG157,FI157,FJ157,FL157,FM157,FO157,FP157,FR157,FS157,FU157,FV157,FX157,FY157,GA157,GB157,GD157,GE157,GF157,GH157,GI157,GJ157,GL157,GM157,GN157,GP157,GQ157,GS157,GT157,GU157,GV157,GW157,GX157,GY157,GZ157,HA157,HB157,HC157,HD157,HE157,HF157,HG157,HH157,HI157,HJ157,HK157,HL157,HM157,HN157,HO157,HQ157,HR157,HS157,HT157,HU157,HV157,HW157,HX157,HY157,IA157,IB157,IC157,ID157,IF157,IG157,IH157,II157,IK157,IL157,IM157,IN157,IO157,IP157,IQ157,IR157,IS157,IT157,IU157,IV157,IW157,IX157,IY157,IZ157),
""
)</f>
        <v/>
      </c>
      <c r="DR157" s="53" t="n"/>
      <c r="DS157" s="46">
        <f>CONCATENATE(D157,$E157,$F157,$G157,H157,$I157,$J157,K157,$L157,$M157,N157,$O157,$P157,$Q157,$R157,$S157,T157,$U157,$V157,$W157,$X157,$Y157,$Z157,$AA157,AB157,AC157,AD157,$AE157,$AF157,$AG157,AH157,AI157,AJ157,AK157,AL157,AM157,AN157,AO157,AP157,AQ157,AR157,AS157,AT157,AU157,AV157,AW157,AX157,AY157,AZ157,BA157,BB157,BC157,BD157,BE157,BF157,BG157,BH157,BI157,BJ157,BK157,BL157,BM157,BN157,BO157,BP157,BQ157,BR157,BS157,BT157,BU157,BV157,BW157,BX157,BY157,BZ157,CA157,CB157,CC157,CD157,CE157,CF157,CG157,CH157,CI157,CJ157,CK157,CL157,CM157,$CN157,$CO157,CP157,$CQ157,$CR157,CS157,CT157,CU157,CV157,CW157,CX157,CY157,CZ157,DA157,DB157,DC157,DD157,DE157,DF157,DG157,DH157,DI157,DJ157,DK157,DL157,DM157,$DN157,$DO157,$DP157,DR157)&lt;&gt;""</f>
        <v/>
      </c>
      <c r="DT157" s="46">
        <f>IF(AND($DS157,$E$4&lt;&gt;""),
IF(LEFT($E$4,2) = "1.",
IF(D157&lt;&gt;"","El CUNE sólo se envía en operaciones de novedad o ajuste. ",""),
IF(D157="","Debes escribir un CUNE válido para realizar operaciones de novedad o ajuste. ","")),
""
)</f>
        <v/>
      </c>
      <c r="DU157" s="46">
        <f>IF($DS157,
IF(E157="","Debes seleccionar el tipo de documento del empleado. ",
IF(_xlfn.IFNA(VLOOKUP(E157,TIPO_DE_DOCUMENTO,1,FALSE),-1)=-1,"El tipo de documento no es válido (por favor seleccionarlo de la lista). ","")
)
)</f>
        <v/>
      </c>
      <c r="DV157" s="46">
        <f>IF($DS157,
IF(F157="","Debes escribir el número de documento del empleado. ","")
)</f>
        <v/>
      </c>
      <c r="DW157" s="46">
        <f>IF($DS157,
IF(G157="","Debes escribir el primer nombre del empleado. ","")
)</f>
        <v/>
      </c>
      <c r="DY157" s="46">
        <f>IF($DS157,
IF(I157="","Debes escribir el primer apellido del empleado. ","")
)</f>
        <v/>
      </c>
      <c r="DZ157" s="46">
        <f>IF($DS157,
IF(J157="","Debes escribir el segundo apellido del empleado. ","")
)</f>
        <v/>
      </c>
      <c r="EB157" s="46">
        <f>IF($DS157,
IF(L157="","Debes escribir la fecha de ingreso del empleado. ",
IF(ISERR(DATE(YEAR(L157),MONTH(L157),DAY(L157))), "El valor ingresado en fecha de ingreso no tiene un formato válido. ","")
)
)</f>
        <v/>
      </c>
      <c r="EC157" s="46">
        <f>IF($DS157,
IF(M157="","Debes escribir el tiempo laborado. ",
IF( IFERROR(INT(M157),1.1) &lt;&gt; IFERROR(_xlfn.NUMBERVALUE(M157),1), "El valor de los días trabajados debe ser un número entero. ", "")
)
)</f>
        <v/>
      </c>
      <c r="ED157" s="46">
        <f>IF($DS157,
IF( AND(N157&lt;&gt;"", ISERR(DATE(YEAR(N157),MONTH(N157),DAY(N157))) ), "El valor ingresado en fecha de ingreso no tiene un formato válido. ",
IF( AND(N157&lt;&gt;"", $E$6&lt;&gt;"", DATE(YEAR(N157), MONTH(N157), 1) &lt;&gt; IFERROR(DATE(MID($E$6, 1, 4), MID($E$6, 6, 2),1), "1/1/1900") ), "La fecha de retiro debe estar dentro del período liquidado. ", "")
)
)</f>
        <v/>
      </c>
      <c r="EE157" s="46">
        <f>IF($DS157,
IF(O157="","Debes seleccionar el tipo de trabajador. ",
IF(_xlfn.IFNA(VLOOKUP(O157,TIPO_DE_TRABAJADOR,1,FALSE),-1)=-1,"El tipo de trabajador no es válido (por favor seleccionarlo de la lista). ","")
)
)</f>
        <v/>
      </c>
      <c r="EF157" s="46">
        <f>IF($DS157,
IF(P157="","Debes seleccionar si es un trabajador dependiente pensionado por vejez. ",
IF(_xlfn.IFNA(VLOOKUP(P157,SUBTIPO_DE_TRABAJADOR,1,FALSE),-1)=-1,"El tipo de trabajador dependiente pensionado por vejez no es válido (por favor seleccionarlo de la lista). ","")
)
)</f>
        <v/>
      </c>
      <c r="EG157" s="46">
        <f>IF($DS157,
IF(Q157="","Debes seleccionar el tipo de contrato del trabajador. ",
IF(_xlfn.IFNA(VLOOKUP(Q157,TIPO_DE_CONTRATO,1,FALSE),-1)=-1,"El tipo de contrato del trabajador no es válido (por favor seleccionarlo de la lista). ","")
)
)</f>
        <v/>
      </c>
      <c r="EH157" s="46">
        <f>IF($DS157,
IF(R157="","Debes seleccionar si es un salario integral. ",
IF(_xlfn.IFNA(VLOOKUP(R157,SI_NO,1,FALSE),-1)=-1,"Valor no válido para salario integral (por favor seleccionarlo de la lista). ","")
)
)</f>
        <v/>
      </c>
      <c r="EI157" s="46">
        <f>IF($DS157,
IF(S157="","Debes seleccionar si el trabajador realiza actividades de riesgo. ",
IF(_xlfn.IFNA(VLOOKUP(S157,SI_NO,1,FALSE),-1)=-1,"Valor no válido para actividad de alto riesgo (por favor seleccionarlo de la lista). ","")
)
)</f>
        <v/>
      </c>
      <c r="EK157" s="46">
        <f>IF($DS157,
IF(U157="","Debes escribir el código del municipio de residencia del trabajador. ",
IF(_xlfn.IFNA(VLOOKUP(U157,MUNICIPIO,1,FALSE),-1)=-1,"El municipio de residencia del trabajador es inválido (por favor seleccionarlo de la lista). ","")
)
)</f>
        <v/>
      </c>
      <c r="EL157" s="46">
        <f>IF($DS157,
IF(V157="","Debes escribir el la dirección de residendia del trabajador. ","")
)</f>
        <v/>
      </c>
      <c r="EM157" s="46">
        <f>IF($DS157,
IF(W157="","Debes escribir la fecha de inicio de la liquidación. ",
IF(ISERR(DATE(YEAR(W157),MONTH(W157),DAY(W157))),"El valor ingresado en fecha de inicio de liquidación no tiene un formato válido. ",
IF( AND($E$6&lt;&gt;"", DATE(YEAR(W157), MONTH(W157), 1) &lt;&gt; IFERROR(DATE(MID($E$6, 1, 4), MID($E$6, 6, 2),1), "1/1/1900") ), "La fecha de inicio de la liquidación debe estar dentro del período liquidado. ", "")
)
)
)</f>
        <v/>
      </c>
      <c r="EN157" s="46">
        <f>IF($DS157,
IF(X157="","Debes escribir la fecha de fin de la liquidación. ",
IF(ISERR(DATE(YEAR(X157),MONTH(X157),DAY(X157))),"El valor ingresado en fecha de fin de liquidación no tiene un formato válido. ",
IF( AND($E$6&lt;&gt;"", DATE(YEAR(X157), MONTH(X157), 1) &lt;&gt; IFERROR(DATE(MID($E$6, 1, 4), MID($E$6, 6, 2),1), "1/1/1900") ), "La fecha de fin de la liquidación debe estar dentro del período liquidado. ", "")
)
)
)</f>
        <v/>
      </c>
      <c r="EO157" s="46">
        <f>IF($DS157,
IF(Y157="","Debes escribir la frecuencia de pago del trabajador. ",
IF(_xlfn.IFNA(VLOOKUP(Y157,PERÍODO_DE_NÓMINA,1,FALSE),-1)=-1,"La frecuencia de pago es inválida (por favor seleccionarlo de la lista). ","")
)
)</f>
        <v/>
      </c>
      <c r="EP157" s="46">
        <f>IF($DS157,
IF(Z157="","Debes escribir la fecha de pago. ",
IF(ISERR(DATE(YEAR(Z157),MONTH(Z157),DAY(Z157))), "El valor ingresado en fecha de pago no tiene un formato válido. ","")
)
)</f>
        <v/>
      </c>
      <c r="EQ157" s="46">
        <f>IF($DS157,
IF(AA157="","Debes escribir el medio de pago. ",
IF(_xlfn.IFNA(VLOOKUP(AA157,MEDIOS_DE_PAGO,1,FALSE),-1)=-1,"El medio de pago es inválido (por favor seleccionarlo de la lista). ","")
)
)</f>
        <v/>
      </c>
      <c r="ER157" s="46">
        <f>OR(AA157='Tablas '!$T$4,AA157='Tablas '!$T$7,AA157='Tablas '!$T$8,AA157='Tablas '!$T$11)</f>
        <v/>
      </c>
      <c r="ES157" s="46">
        <f>IF(AND($DS157,ER157),
IF(AB157="","Debes escribir la entidad bancaria. ",""),
""
)</f>
        <v/>
      </c>
      <c r="ET157" s="46">
        <f>IF(AND($DS157,ER157),
IF(AC157="","Debes escribir el tipo de cuenta bancaria. ",
IF(_xlfn.IFNA(VLOOKUP(AC157,TIPO_DE_CUENTA,1,FALSE),-1)=-1,"El tipo de cuenta bancaria es inválida (por favor seleccionarlo de la lista). ","")
),
""
)</f>
        <v/>
      </c>
      <c r="EU157" s="46">
        <f>IF(AND($DS157,ER157),
IF(AD157="","Debes escribir el número de cuenta bancaria. ",""),
""
)</f>
        <v/>
      </c>
      <c r="EV157" s="46">
        <f>IF($DS157,
IF(AE157="","Debes escribir el valor del sueldo básico. ",
IF( ISERR(_xlfn.NUMBERVALUE(AE157)), "El valor del sueldo básico debe ser un número válido. ", "")
)
)</f>
        <v/>
      </c>
      <c r="EW157" s="46">
        <f>IF($DS157,
IF(AF157="","Debes escribir el número de días trabajados. ",
IF( IFERROR(INT(AF157),1.1) &lt;&gt; IFERROR(_xlfn.NUMBERVALUE(AF157),1), "La cantidad de días trabajados debe ser un número entero. ", "")
)
)</f>
        <v/>
      </c>
      <c r="EX157" s="46">
        <f>IF($DS157,
IF(AG157="","Debes escribir el valor del sueldo trabajado. ",
IF( ISERR(_xlfn.NUMBERVALUE(AG157)), "El valor del sueldo trabajado debe ser un número válido. ", "")
)
)</f>
        <v/>
      </c>
      <c r="EY157" s="46">
        <f>IF($DS157,
IF( AND(AH157&lt;&gt;"", ISERR(_xlfn.NUMBERVALUE(AH157))), "El valor del auxilio de transporte debe ser un número válido. ", "")
)</f>
        <v/>
      </c>
      <c r="EZ157" s="46">
        <f>IF($DS157,
IF( AND(AI157&lt;&gt;"", ISERR(_xlfn.NUMBERVALUE(AI157))), "El valor de viáticos salariales debe ser un número válido. ", "")
)</f>
        <v/>
      </c>
      <c r="FA157" s="46">
        <f>IF($DS157,
IF( AND(AJ157&lt;&gt;"", ISERR(_xlfn.NUMBERVALUE(AJ157))), "El valor de viáticos NO salariales debe ser un número válido. ", "")
)</f>
        <v/>
      </c>
      <c r="FB157" s="46">
        <f>CONCATENATE(AK157,AL157)&lt;&gt;""</f>
        <v/>
      </c>
      <c r="FC157" s="46">
        <f>IF(AND($DS157,FB157),
IF(AK157="","Debes escribir el número de horas extras diurnas. ",
IF( IFERROR(INT(AK157),1.1) &lt;&gt; IFERROR(_xlfn.NUMBERVALUE(AK157),1), "La cantidad de horas extras diurnas debe ser un número entero. ", "")
),
""
)</f>
        <v/>
      </c>
      <c r="FD157" s="46">
        <f>IF(AND($DS157,FB157),
IF(AL157="","Debes escribir el valor de las horas extras diurnas. ",
IF( ISERR(_xlfn.NUMBERVALUE(AL157)), "El valor de las horas extras duirnas debe ser un número válido. ", "")
),
""
)</f>
        <v/>
      </c>
      <c r="FE157" s="46">
        <f>CONCATENATE(AM157,AN157)&lt;&gt;""</f>
        <v/>
      </c>
      <c r="FF157" s="46">
        <f>IF(AND($DS157,FE157),
IF(AM157="","Debes escribir el número de horas extras nocturnas. ",
IF( IFERROR(INT(AM157),1.1) &lt;&gt; IFERROR(_xlfn.NUMBERVALUE(AM157),1), "La cantidad de horas extras nocturnas debe ser un número entero. ", "")
),
""
)</f>
        <v/>
      </c>
      <c r="FG157" s="46">
        <f>IF(AND($DS157,FE157),
IF(AN157="","Debes escribir el valor de las horas extras nocturnas. ",
IF( ISERR(_xlfn.NUMBERVALUE(AN157)), "El valor de las horas extras nocturnas debe ser un número válido. ", "")
),
""
)</f>
        <v/>
      </c>
      <c r="FH157" s="46">
        <f>CONCATENATE(AO157,AP157)&lt;&gt;""</f>
        <v/>
      </c>
      <c r="FI157" s="46">
        <f>IF(AND($DS157,FH157),
IF(AO157="","Debes escribir el número de horas extras diurnas dominicales y festivas. ",
IF( IFERROR(INT(AO157),1.1) &lt;&gt; IFERROR(_xlfn.NUMBERVALUE(AO157),1), "La cantidad de horas extras diurnas dominicales y festivas debe ser un número entero. ", "")
),
""
)</f>
        <v/>
      </c>
      <c r="FJ157" s="46">
        <f>IF(AND($DS157,FH157),
IF(AP157="","Debes escribir el valor de las horas extras diurnas dominicales y festivas. ",
IF( ISERR(_xlfn.NUMBERVALUE(AP157)), "El valor de las horas extras diurnas dominicales y festivas debe ser un número válido. ", "")
),
""
)</f>
        <v/>
      </c>
      <c r="FK157" s="46">
        <f>CONCATENATE(AQ157,AR157)&lt;&gt;""</f>
        <v/>
      </c>
      <c r="FL157" s="46">
        <f>IF(AND($DS157,FK157),
IF(AQ157="","Debes escribir el número de horas extras nocturnas dominicales y festivas. ",
IF( IFERROR(INT(AQ157),1.1) &lt;&gt; IFERROR(_xlfn.NUMBERVALUE(AQ157),1), "La cantidad de horas extras nocturnas dominicales y festivas debe ser un número entero. ", "")
),
""
)</f>
        <v/>
      </c>
      <c r="FM157" s="46">
        <f>IF(AND($DS157,FK157),
IF(AR157="","Debes escribir el valor de las horas extras nocturnas dominicales y festivas. ",
IF( ISERR(_xlfn.NUMBERVALUE(AR157)), "El valor de las horas extras nocturnas dominicales y festivas debe ser un número válido. ", "")
),
""
)</f>
        <v/>
      </c>
      <c r="FN157" s="46">
        <f>CONCATENATE(AS157,AT157)&lt;&gt;""</f>
        <v/>
      </c>
      <c r="FO157" s="46">
        <f>IF(AND($DS157,FN157),
IF(AS157="","Debes escribir el número de horas recargo nocturno. ",
IF( IFERROR(INT(AS157),1.1) &lt;&gt; IFERROR(_xlfn.NUMBERVALUE(AS157),1), "La cantidad de horas recargo nocturno debe ser un número entero. ", "")
),
""
)</f>
        <v/>
      </c>
      <c r="FP157" s="46">
        <f>IF(AND($DS157,FN157),
IF(AT157="","Debes escribir el valor de las horas recargo nocturno. ",
IF( ISERR(_xlfn.NUMBERVALUE(AT157)), "El valor de las horas recargo nocturno debe ser un número válido. ", "")
),
""
)</f>
        <v/>
      </c>
      <c r="FQ157" s="46">
        <f>CONCATENATE(AU157,AV157)&lt;&gt;""</f>
        <v/>
      </c>
      <c r="FR157" s="46">
        <f>IF(AND($DS157,FQ157),
IF(AU157="","Debes escribir el número de horas recargo diurno dominical y festivo. ",
IF( IFERROR(INT(AU157),1.1) &lt;&gt; IFERROR(_xlfn.NUMBERVALUE(AU157),1), "La cantidad de horas recargo diurno dominical y festivo debe ser un número entero. ", "")
),
""
)</f>
        <v/>
      </c>
      <c r="FS157" s="46">
        <f>IF(AND($DS157,FQ157),
IF(AV157="","Debes escribir el valor de las horas recargo diurno dominical y festivo. ",
IF( ISERR(_xlfn.NUMBERVALUE(AV157)), "El valor de las horas recargo diurno dominical y festivo debe ser un número válido. ", "")
),
""
)</f>
        <v/>
      </c>
      <c r="FT157" s="46">
        <f>CONCATENATE(AW157,AX157)&lt;&gt;""</f>
        <v/>
      </c>
      <c r="FU157" s="46">
        <f>IF(AND($DS157,FT157),
IF(AW157="","Debes escribir el número de horas recargo nocturno dominical y festivo. ",
IF( IFERROR(INT(AW157),1.1) &lt;&gt; IFERROR(_xlfn.NUMBERVALUE(AW157),1), "La cantidad de horas recargo nocturno dominical y festivo debe ser un número entero. ", "")
),
""
)</f>
        <v/>
      </c>
      <c r="FV157" s="46">
        <f>IF(AND($DS157,FT157),
IF(AX157="","Debes escribir el valor de las horas recargo nocturno dominical y festivo. ",
IF( ISERR(_xlfn.NUMBERVALUE(AX157)), "El valor de las horas recargo nocturno dominical y festivo debe ser un número válido. ", "")
),
""
)</f>
        <v/>
      </c>
      <c r="FW157" s="46">
        <f>CONCATENATE(AY157,AZ157)&lt;&gt;""</f>
        <v/>
      </c>
      <c r="FX157" s="46">
        <f>IF(AND($DS157,FW157),
IF(AY157="","Debes escribir el número de días de vacaciones comunes. ",
IF( IFERROR(INT(AY157),1.1) &lt;&gt; IFERROR(_xlfn.NUMBERVALUE(AY157),1), "La cantidad de días de vacaciones comunes debe ser un número entero. ", "")
),
""
)</f>
        <v/>
      </c>
      <c r="FY157" s="46">
        <f>IF(AND($DS157,FW157),
IF(AZ157="","Debes escribir el valor de las vacaciones comunes. ",
IF( ISERR(_xlfn.NUMBERVALUE(AZ157)), "El valor de las vacaciones comunes debe ser un número válido. ", "")
),
""
)</f>
        <v/>
      </c>
      <c r="FZ157" s="46">
        <f>CONCATENATE(BA157,BB157)&lt;&gt;""</f>
        <v/>
      </c>
      <c r="GA157" s="46">
        <f>IF(AND($DS157,FZ157),
IF(BA157="","Debes escribir el número de días de vacaciones compensadas. ",
IF( IFERROR(INT(BA157),1.1) &lt;&gt; IFERROR(_xlfn.NUMBERVALUE(BA157),1), "La cantidad de días de vacaciones compensadas debe ser un número entero. ", "")
),
""
)</f>
        <v/>
      </c>
      <c r="GB157" s="46">
        <f>IF(AND($DS157,FZ157),
IF(BB157="","Debes escribir el valor de las vacaciones compensadas. ",
IF( ISERR(_xlfn.NUMBERVALUE(BB157)), "El valor de las vacaciones compensadas debe ser un número válido. ", "")
),
""
)</f>
        <v/>
      </c>
      <c r="GC157" s="46">
        <f>CONCATENATE(BC157,BD157)&lt;&gt;""</f>
        <v/>
      </c>
      <c r="GD157" s="46">
        <f>IF(AND($DS157,GC157),
IF(BC157="","Debes escribir el número de días de prima salarial. ",
IF( IFERROR(INT(BC157),1.1) &lt;&gt; IFERROR(_xlfn.NUMBERVALUE(BC157),1), "La cantidad de días de prima salarial debe ser un número entero. ", "")
),
""
)</f>
        <v/>
      </c>
      <c r="GE157" s="46">
        <f>IF(AND($DS157,GC157),
IF(BD157="","Debes escribir el valor de los días de prima salarial. ",
IF( ISERR(_xlfn.NUMBERVALUE(BD157)), "El valor de los días de prima salarial debe ser un número válido. ", "")
),
""
)</f>
        <v/>
      </c>
      <c r="GF157" s="46">
        <f>IF($DS157,
IF( AND(BE157&lt;&gt;"", ISERR(_xlfn.NUMBERVALUE(BE157))), "El valor de la prima NO saliarial debe ser un número válido. ", "")
)</f>
        <v/>
      </c>
      <c r="GG157" s="46">
        <f>CONCATENATE(BF157,BG157,BH157)&lt;&gt;""</f>
        <v/>
      </c>
      <c r="GH157" s="46">
        <f>IF(AND($DS157,GG157),
IF(BF157="","Debes escribir el valor de las cesantías. ",
IF( ISERR(_xlfn.NUMBERVALUE(BF157)), "El valor de las cesantías debe ser un número válido. ", "")
),
""
)</f>
        <v/>
      </c>
      <c r="GI157" s="46">
        <f>IF(AND($DS157,GG157),
IF(BG157="","Debes escribir el % de cesantías. ",
IF( ISERR(_xlfn.NUMBERVALUE(BG157)), "El % de cesantías debe ser un número válido. ", "")
),
""
)</f>
        <v/>
      </c>
      <c r="GJ157" s="46">
        <f>IF(AND($DS157,GG157),
IF(BH157="","Debes escribir el valor de intereses de cesantías. ",
IF( ISERR(_xlfn.NUMBERVALUE(BH157)), "El valor de intereses de cesantías debe ser un número válido. ", "")
),
""
)</f>
        <v/>
      </c>
      <c r="GK157" s="46">
        <f>CONCATENATE(BI157,BJ157,BK157)&lt;&gt;""</f>
        <v/>
      </c>
      <c r="GL157" s="46">
        <f>IF(AND($DS157,GK157),
IF(BI157="","Debes escribir el número de días de incapacidad. ",
IF( IFERROR(INT(BI157),1.1) &lt;&gt; IFERROR(_xlfn.NUMBERVALUE(BI157),1), "La cantidad de días de incapacidad debe ser un número entero. ", "")
),
""
)</f>
        <v/>
      </c>
      <c r="GM157" s="46">
        <f>IF(AND($DS157,GK157),
IF(BJ157="","Debes escribir el tipo de incapacidad. ",
IF(_xlfn.IFNA(VLOOKUP(BJ157,TIPO_DE_INCAPACIDAD,1,FALSE),-1)=-1,"El tipo de incapacidad es inválida (por favor seleccionarlo de la lista). ","")
),
""
)</f>
        <v/>
      </c>
      <c r="GN157" s="46">
        <f>IF(AND($DS157,GK157),
IF(BK157="","Debes escribir el valor de la incapacidad. ",
IF( ISERR(_xlfn.NUMBERVALUE(BK157)), "El valor de la incapacidad debe ser un número válido. ", "")
),
""
)</f>
        <v/>
      </c>
      <c r="GO157" s="46">
        <f>CONCATENATE(BL157,BM157)&lt;&gt;""</f>
        <v/>
      </c>
      <c r="GP157" s="46">
        <f>IF(AND($DS157,GO157),
IF(BL157="","Debes escribir el número de días de licencia de maternidad o paternidad. ",
IF( IFERROR(INT(BL157),1.1) &lt;&gt; IFERROR(_xlfn.NUMBERVALUE(BL157),1), "La cantidad de días de licencia de maternidad o paternidad debe ser un número entero. ", "")
),
""
)</f>
        <v/>
      </c>
      <c r="GQ157" s="46">
        <f>IF(AND($DS157,GO157),
IF(BM157="","Debes escribir el valor de la licencia de maternidad o paternidad. ",
IF( ISERR(_xlfn.NUMBERVALUE(BM157)), "El valor de la licencia de maternidad o paternidad debe ser un número válido. ", "")
),
""
)</f>
        <v/>
      </c>
      <c r="GR157" s="46">
        <f>CONCATENATE(BN157,BO157)&lt;&gt;""</f>
        <v/>
      </c>
      <c r="GS157" s="46">
        <f>IF(AND($DS157,GR157),
IF(BN157="","Debes escribir el número de días de licencia remunerada. ",
IF( IFERROR(INT(BN157),1.1) &lt;&gt; IFERROR(_xlfn.NUMBERVALUE(BN157),1), "La cantidad de días de licencia remunerada debe ser un número entero. ", "")
),
""
)</f>
        <v/>
      </c>
      <c r="GT157" s="46">
        <f>IF(AND($DS157,GR157),
IF(BO157="","Debes escribir el valor de la licencia remunerada. ",
IF( ISERR(_xlfn.NUMBERVALUE(BO157)), "El valor de la licencia remunerada debe ser un número válido. ", "")
),
""
)</f>
        <v/>
      </c>
      <c r="GU157" s="46">
        <f>IF($DS157,
IF( AND(BP157&lt;&gt;"", ISERR(_xlfn.NUMBERVALUE(BP157))), "El valor de la licencia NO remunerada debe ser un número válido. ", "")
)</f>
        <v/>
      </c>
      <c r="GV157" s="46">
        <f>IF($DS157,
IF( AND(BQ157&lt;&gt;"", ISERR(_xlfn.NUMBERVALUE(BQ157))), "El valor de auxilios salariales debe ser un número válido. ", "")
)</f>
        <v/>
      </c>
      <c r="GW157" s="46">
        <f>IF($DS157,
IF( AND(BR157&lt;&gt;"", ISERR(_xlfn.NUMBERVALUE(BR157))), "El valor de auxilios NO salariales debe ser un número válido. ", "")
)</f>
        <v/>
      </c>
      <c r="GX157" s="46">
        <f>IF($DS157,
IF( AND(BS157&lt;&gt;"", ISERR(_xlfn.NUMBERVALUE(BS157))), "El valor de bonos salariales debe ser un número válido. ", "")
)</f>
        <v/>
      </c>
      <c r="GY157" s="46">
        <f>IF($DS157,
IF( AND(BT157&lt;&gt;"", ISERR(_xlfn.NUMBERVALUE(BT157))), "El valor de bonos NO salariales debe ser un número válido. ", "")
)</f>
        <v/>
      </c>
      <c r="GZ157" s="46">
        <f>IF($DS157,
IF( AND(BU157&lt;&gt;"", ISERR(_xlfn.NUMBERVALUE(BU157))), "El valor de bonos salariales de alimentación debe ser un número válido. ", "")
)</f>
        <v/>
      </c>
      <c r="HA157" s="46">
        <f>IF($DS157,
IF( AND(BV157&lt;&gt;"", ISERR(_xlfn.NUMBERVALUE(BV157))), "El valor de bonos NO salariales de alimentación debe ser un número válido. ", "")
)</f>
        <v/>
      </c>
      <c r="HB157" s="46">
        <f>IF($DS157,
IF( AND(BW157&lt;&gt;"", ISERR(_xlfn.NUMBERVALUE(BW157))), "El valor de bonificaciones salariales debe ser un número válido. ", "")
)</f>
        <v/>
      </c>
      <c r="HC157" s="46">
        <f>IF($DS157,
IF( AND(BX157&lt;&gt;"", ISERR(_xlfn.NUMBERVALUE(BX157))), "El valor de bonificaciones NO salariales debe ser un número válido. ", "")
)</f>
        <v/>
      </c>
      <c r="HD157" s="46">
        <f>IF($DS157,
IF( AND(BY157&lt;&gt;"", ISERR(_xlfn.NUMBERVALUE(BY157))), "El valor de compensaciones ordinarias debe ser un número válido. ", "")
)</f>
        <v/>
      </c>
      <c r="HE157" s="46">
        <f>IF($DS157,
IF( AND(BZ157&lt;&gt;"", ISERR(_xlfn.NUMBERVALUE(BZ157))), "El valor de compensaciones extraordinarias debe ser un número válido. ", "")
)</f>
        <v/>
      </c>
      <c r="HF157" s="46">
        <f>IF($DS157,
IF( AND(CA157&lt;&gt;"", ISERR(_xlfn.NUMBERVALUE(CA157))), "El valor de comisiones debe ser un número válido. ", "")
)</f>
        <v/>
      </c>
      <c r="HG157" s="46">
        <f>IF($DS157,
IF( AND(CB157&lt;&gt;"", ISERR(_xlfn.NUMBERVALUE(CB157))), "El valor de ausencia por huega debe ser un número válido. ", "")
)</f>
        <v/>
      </c>
      <c r="HH157" s="46">
        <f>IF($DS157,
IF( AND(CC157&lt;&gt;"", ISERR(_xlfn.NUMBERVALUE(CC157))), "El valor de anticipos debe ser un número válido. ", "")
)</f>
        <v/>
      </c>
      <c r="HI157" s="46">
        <f>IF($DS157,
IF( AND(CD157&lt;&gt;"", ISERR(_xlfn.NUMBERVALUE(CD157))), "El valor de pagos a terceros debe ser un número válido. ", "")
)</f>
        <v/>
      </c>
      <c r="HJ157" s="46">
        <f>IF($DS157,
IF( AND(CE157&lt;&gt;"", ISERR(_xlfn.NUMBERVALUE(CE157))), "El valor de dotación debe ser un número válido. ", "")
)</f>
        <v/>
      </c>
      <c r="HK157" s="46">
        <f>IF($DS157,
IF( AND(CF157&lt;&gt;"", ISERR(_xlfn.NUMBERVALUE(CF157))), "El valor de apoyo sostenibilidad debe ser un número válido. ", "")
)</f>
        <v/>
      </c>
      <c r="HL157" s="46">
        <f>IF($DS157,
IF( AND(CG157&lt;&gt;"", ISERR(_xlfn.NUMBERVALUE(CG157))), "El valor de teletrabajo debe ser un número válido. ", "")
)</f>
        <v/>
      </c>
      <c r="HM157" s="46">
        <f>IF($DS157,
IF( AND(CH157&lt;&gt;"", ISERR(_xlfn.NUMBERVALUE(CH157))), "El valor de bonificación de retiro debe ser un número válido. ", "")
)</f>
        <v/>
      </c>
      <c r="HN157" s="46">
        <f>IF($DS157,
IF( AND(CI157&lt;&gt;"", ISERR(_xlfn.NUMBERVALUE(CI157))), "El valor de indemnización de retiro debe ser un número válido. ", "")
)</f>
        <v/>
      </c>
      <c r="HO157" s="46">
        <f>IF($DS157,
IF( AND(CJ157&lt;&gt;"", ISERR(_xlfn.NUMBERVALUE(CJ157))), "El valor de reintegros debe ser un número válido. ", "")
)</f>
        <v/>
      </c>
      <c r="HP157" s="46">
        <f>CONCATENATE(CK157,CL157,CM157)&lt;&gt;""</f>
        <v/>
      </c>
      <c r="HQ157" s="46">
        <f>IF(AND($DS157,HP157),
IF(CK157="","Debes escribir la descripción de otro concepto no categorizado. ",""),
""
)</f>
        <v/>
      </c>
      <c r="HR157" s="46">
        <f>IF(AND($DS157,HP157),
IF(CONCATENATE(CL157,CM157)="","Debes escribir al menos un valor de concepto no categorizado (salarial o no salarial). ",
IF(ISERR(_xlfn.NUMBERVALUE(CL157)),"El valor salarial concepto no categorizado debe ser un número válido. ","")
),
""
)</f>
        <v/>
      </c>
      <c r="HS157" s="46">
        <f>IF(AND($DS157,HP157),
IF(CONCATENATE(CL157,CM157)="","Debes escribir al menos un valor de concepto no categorizado (salarial o no salarial). ",
IF(ISERR(_xlfn.NUMBERVALUE(CM157)),"El valor NO salarial concepto no categorizado debe ser un número válido. ","")
),
""
)</f>
        <v/>
      </c>
      <c r="HT157" s="46">
        <f>IF($DS157,
IF(CN157="","Debes escribir el porcentaje del aporte a salud. ",
IF( ISERR(_xlfn.NUMBERVALUE(CN157)), "El valor del porcentaje del aporte a salud debe ser un número válido. ", "")
)
)</f>
        <v/>
      </c>
      <c r="HU157" s="46">
        <f>IF($DS157,
IF(CO157="","Debes escribir el valor del aporte a salud. ",
IF( ISERR(_xlfn.NUMBERVALUE(CO157)), "El valor del aporte a salud debe ser un número válido. ", "")
)
)</f>
        <v/>
      </c>
      <c r="HV157" s="46">
        <f>IF($DS157,
IF( AND(CP157&lt;&gt;"", ISERR(_xlfn.NUMBERVALUE(CP157))), "El valor plan complementario debe ser un número válido. ", "")
)</f>
        <v/>
      </c>
      <c r="HW157" s="46">
        <f>IF($DS157,
IF(CQ157="","Debes escribir el porcentaje del aporte a pensión. ",
IF( ISERR(_xlfn.NUMBERVALUE(CQ157)), "El valor del porcentaje del aporte a pensión debe ser un número válido. ", "")
)
)</f>
        <v/>
      </c>
      <c r="HX157" s="46">
        <f>IF($DS157,
IF(CR157="","Debes escribir el valor del aporte a pensión. ",
IF( ISERR(_xlfn.NUMBERVALUE(CR157)), "El valor del aporte a salud debe ser un número válido. ", "")
)
)</f>
        <v/>
      </c>
      <c r="HY157" s="46">
        <f>IF($DS157,
IF( AND(CS157&lt;&gt;"", ISERR(_xlfn.NUMBERVALUE(CS157))), "El valor pensión voluntaria debe ser un número válido. ", "")
)</f>
        <v/>
      </c>
      <c r="HZ157" s="46">
        <f>CONCATENATE(CT157,CU157,CV157,CW157)&lt;&gt;""</f>
        <v/>
      </c>
      <c r="IA157" s="46">
        <f>IF(AND($DS157,HZ157),
IF(CT157="","Debes escribir el % del fondo de seguridad pensional. ",
IF( ISERR(_xlfn.NUMBERVALUE(CT157)), "El % del fondo de seguridad debe ser un número válido. ", "")
),
""
)</f>
        <v/>
      </c>
      <c r="IB157" s="46">
        <f>IF(AND($DS157,HZ157),
IF(CU157="","Debes escribir el valor del aporte al fondo de solidaridad pensional. ",
IF( ISERR(_xlfn.NUMBERVALUE(CU157)), "El valor del aporte al fondo de solidaridad pensional debe ser un número válido. ", "")
),
""
)</f>
        <v/>
      </c>
      <c r="IC157" s="46">
        <f>IF(AND($DS157,HZ157),
IF(CV157="","Debes escribir el % del fondo de subsistencia. ",
IF( ISERR(_xlfn.NUMBERVALUE(CV157)), "El % del fondo de subsistencia debe ser un número válido. ", "")
),
""
)</f>
        <v/>
      </c>
      <c r="ID157" s="46">
        <f>IF(AND($DS157,HZ157),
IF(CW157="","Debes escribir el valor del fondo de subsistencia. ",
IF( ISERR(_xlfn.NUMBERVALUE(CW157)), "El valor del fondo de subsistencia debe ser un número válido. ", "")
),
""
)</f>
        <v/>
      </c>
      <c r="IE157" s="46">
        <f>CONCATENATE(CX157,CY157)&lt;&gt;""</f>
        <v/>
      </c>
      <c r="IF157" s="46">
        <f>IF(AND($DS157,IE157),
IF(CX157="","Debes escribir el % de sindicato. ",
IF( ISERR(_xlfn.NUMBERVALUE(CX157)), "El % de sindicato debe ser un número válido. ", "")
),
""
)</f>
        <v/>
      </c>
      <c r="IG157" s="46">
        <f>IF(AND($DS157,IE157),
IF(CY157="","Debes escribir el valor del sindicato. ",
IF( ISERR(_xlfn.NUMBERVALUE(CY157)), "El valor del sindicato debe ser un número válido. ", "")
),
""
)</f>
        <v/>
      </c>
      <c r="IH157" s="46">
        <f>IF($DS157,
IF( AND(CZ157&lt;&gt;"", ISERR(_xlfn.NUMBERVALUE(CZ157))), "El valor de sanción pública debe ser un número válido. ", "")
)</f>
        <v/>
      </c>
      <c r="II157" s="46">
        <f>IF($DS157,
IF( AND(DA157&lt;&gt;"", ISERR(_xlfn.NUMBERVALUE(DA157))), "El valor de sanción privada debe ser un número válido. ", "")
)</f>
        <v/>
      </c>
      <c r="IJ157" s="46">
        <f>CONCATENATE(DB157,DC157)&lt;&gt;""</f>
        <v/>
      </c>
      <c r="IK157" s="46">
        <f>IF(AND($DS157,IJ157),
IF(DB157="","Debes escribir la descripción de libranza. ",""),
""
)</f>
        <v/>
      </c>
      <c r="IL157" s="46">
        <f>IF(AND($DS157,IJ157),
IF(DC157="","Debes escribir la cuota libranza. ",
IF(ISERR(_xlfn.NUMBERVALUE(DC157)),"El valor de la cuota libranza debe ser un número válido. ","")
),
""
)</f>
        <v/>
      </c>
      <c r="IM157" s="46">
        <f>IF($DS157,
IF( AND(DD157&lt;&gt;"", ISERR(_xlfn.NUMBERVALUE(DD157))), "El valor de pagos a terceros debe ser un número válido. ", "")
)</f>
        <v/>
      </c>
      <c r="IN157" s="46">
        <f>IF($DS157,
IF( AND(DE157&lt;&gt;"", ISERR(_xlfn.NUMBERVALUE(DE157))), "El valor de anticipos debe ser un número válido. ", "")
)</f>
        <v/>
      </c>
      <c r="IO157" s="46">
        <f>IF($DS157,
IF( AND(DF157&lt;&gt;"", ISERR(_xlfn.NUMBERVALUE(DF157))), "El valor de AFC debe ser un número válido. ", "")
)</f>
        <v/>
      </c>
      <c r="IP157" s="46">
        <f>IF($DS157,
IF( AND(DG157&lt;&gt;"", ISERR(_xlfn.NUMBERVALUE(DG157))), "El valor de rete-fuente debe ser un número válido. ", "")
)</f>
        <v/>
      </c>
      <c r="IQ157" s="46">
        <f>IF($DS157,
IF( AND(DH157&lt;&gt;"", ISERR(_xlfn.NUMBERVALUE(DH157))), "El valor de cooperativa de trabajo debe ser un número válido. ", "")
)</f>
        <v/>
      </c>
      <c r="IR157" s="46">
        <f>IF($DS157,
IF( AND(DI157&lt;&gt;"", ISERR(_xlfn.NUMBERVALUE(DI157))), "El valor de embargo fiscal debe ser un número válido. ", "")
)</f>
        <v/>
      </c>
      <c r="IS157" s="46">
        <f>IF($DS157,
IF( AND(DJ157&lt;&gt;"", ISERR(_xlfn.NUMBERVALUE(DJ157))), "El valor de educación debe ser un número válido. ", "")
)</f>
        <v/>
      </c>
      <c r="IT157" s="46">
        <f>IF($DS157,
IF( AND(DK157&lt;&gt;"", ISERR(_xlfn.NUMBERVALUE(DK157))), "El valor de reintegro debe ser un número válido. ", "")
)</f>
        <v/>
      </c>
      <c r="IU157" s="46">
        <f>IF($DS157,
IF( AND(DL157&lt;&gt;"", ISERR(_xlfn.NUMBERVALUE(DL157))), "El valor de deuda debe ser un número válido. ", "")
)</f>
        <v/>
      </c>
      <c r="IV157" s="46">
        <f>IF($DS157,
IF( AND(DM157&lt;&gt;"", ISERR(_xlfn.NUMBERVALUE(DM157))), "El valor de otras deducciones debe ser un número válido. ", "")
)</f>
        <v/>
      </c>
      <c r="IW157" s="46">
        <f>IF($DS157,
IF(DN157="","Debes escribir el valor de los devengos totales. ",
IF( ISERR(_xlfn.NUMBERVALUE(DN157)), "El valor de los devengos totales debe ser un número válido. ", "")
)
)</f>
        <v/>
      </c>
      <c r="IX157" s="46">
        <f>IF($DS157,
IF(DO157="","Debes escribir el valor de las deducciones totales. ",
IF( ISERR(_xlfn.NUMBERVALUE(DO157)), "El valor de las deducciones totales debe ser un número válido. ", "")
)
)</f>
        <v/>
      </c>
      <c r="IY157" s="46">
        <f>IF($DS157,
IF(DP157="","Debes escribir el valor del salario total. ",
IF( ISERR(_xlfn.NUMBERVALUE(DP157)), "El valor del salario total debe ser un número válido. ", "")
)
)</f>
        <v/>
      </c>
    </row>
    <row r="158">
      <c r="B158" s="48" t="n">
        <v>146</v>
      </c>
      <c r="C158" s="61">
        <f>IF(AND(DS158,DP158&lt;&gt;""),
IF(DQ158="","OK","Error"),
""
)</f>
        <v/>
      </c>
      <c r="D158" s="53" t="n"/>
      <c r="E158" s="52" t="n"/>
      <c r="F158" s="112" t="n"/>
      <c r="G158" s="52" t="n"/>
      <c r="H158" s="53" t="n"/>
      <c r="I158" s="52" t="n"/>
      <c r="J158" s="52" t="n"/>
      <c r="K158" s="53" t="n"/>
      <c r="L158" s="55" t="n"/>
      <c r="M158" s="108" t="n"/>
      <c r="N158" s="56" t="n"/>
      <c r="O158" s="52" t="n"/>
      <c r="P158" s="52" t="n"/>
      <c r="Q158" s="52" t="n"/>
      <c r="R158" s="52" t="n"/>
      <c r="S158" s="52" t="n"/>
      <c r="T158" s="53" t="n"/>
      <c r="U158" s="52" t="n"/>
      <c r="V158" s="52" t="n"/>
      <c r="W158" s="55" t="n"/>
      <c r="X158" s="55" t="n"/>
      <c r="Y158" s="52" t="n"/>
      <c r="Z158" s="55" t="n"/>
      <c r="AA158" s="52" t="n"/>
      <c r="AB158" s="53" t="n"/>
      <c r="AC158" s="53" t="n"/>
      <c r="AD158" s="53" t="n"/>
      <c r="AE158" s="177" t="n"/>
      <c r="AF158" s="113" t="n"/>
      <c r="AG158" s="177" t="n"/>
      <c r="AH158" s="178" t="n"/>
      <c r="AI158" s="178" t="n"/>
      <c r="AJ158" s="178" t="n"/>
      <c r="AK158" s="114" t="n"/>
      <c r="AL158" s="178" t="n"/>
      <c r="AM158" s="114" t="n"/>
      <c r="AN158" s="178" t="n"/>
      <c r="AO158" s="114" t="n"/>
      <c r="AP158" s="178" t="n"/>
      <c r="AQ158" s="114" t="n"/>
      <c r="AR158" s="178" t="n"/>
      <c r="AS158" s="114" t="n"/>
      <c r="AT158" s="178" t="n"/>
      <c r="AU158" s="114" t="n"/>
      <c r="AV158" s="178" t="n"/>
      <c r="AW158" s="114" t="n"/>
      <c r="AX158" s="178" t="n"/>
      <c r="AY158" s="114" t="n"/>
      <c r="AZ158" s="178" t="n"/>
      <c r="BA158" s="114" t="n"/>
      <c r="BB158" s="178" t="n"/>
      <c r="BC158" s="114" t="n"/>
      <c r="BD158" s="178" t="n"/>
      <c r="BE158" s="178" t="n"/>
      <c r="BF158" s="178" t="n"/>
      <c r="BG158" s="59" t="n"/>
      <c r="BH158" s="178" t="n"/>
      <c r="BI158" s="114" t="n"/>
      <c r="BJ158" s="53" t="n"/>
      <c r="BK158" s="178" t="n"/>
      <c r="BL158" s="114" t="n"/>
      <c r="BM158" s="178" t="n"/>
      <c r="BN158" s="114" t="n"/>
      <c r="BO158" s="178" t="n"/>
      <c r="BP158" s="178" t="n"/>
      <c r="BQ158" s="178" t="n"/>
      <c r="BR158" s="178" t="n"/>
      <c r="BS158" s="178" t="n"/>
      <c r="BT158" s="178" t="n"/>
      <c r="BU158" s="178" t="n"/>
      <c r="BV158" s="178" t="n"/>
      <c r="BW158" s="178" t="n"/>
      <c r="BX158" s="178" t="n"/>
      <c r="BY158" s="178" t="n"/>
      <c r="BZ158" s="178" t="n"/>
      <c r="CA158" s="178" t="n"/>
      <c r="CB158" s="178" t="n"/>
      <c r="CC158" s="178" t="n"/>
      <c r="CD158" s="178" t="n"/>
      <c r="CE158" s="178" t="n"/>
      <c r="CF158" s="178" t="n"/>
      <c r="CG158" s="178" t="n"/>
      <c r="CH158" s="178" t="n"/>
      <c r="CI158" s="178" t="n"/>
      <c r="CJ158" s="178" t="n"/>
      <c r="CK158" s="53" t="n"/>
      <c r="CL158" s="178" t="n"/>
      <c r="CM158" s="178" t="n"/>
      <c r="CN158" s="60" t="n"/>
      <c r="CO158" s="177" t="n"/>
      <c r="CP158" s="178" t="n"/>
      <c r="CQ158" s="60" t="n"/>
      <c r="CR158" s="177" t="n"/>
      <c r="CS158" s="178" t="n"/>
      <c r="CT158" s="59" t="n"/>
      <c r="CU158" s="178" t="n"/>
      <c r="CV158" s="59" t="n"/>
      <c r="CW158" s="178" t="n"/>
      <c r="CX158" s="59" t="n"/>
      <c r="CY158" s="178" t="n"/>
      <c r="CZ158" s="178" t="n"/>
      <c r="DA158" s="178" t="n"/>
      <c r="DB158" s="53" t="n"/>
      <c r="DC158" s="178" t="n"/>
      <c r="DD158" s="178" t="n"/>
      <c r="DE158" s="178" t="n"/>
      <c r="DF158" s="178" t="n"/>
      <c r="DG158" s="178" t="n"/>
      <c r="DH158" s="178" t="n"/>
      <c r="DI158" s="178" t="n"/>
      <c r="DJ158" s="178" t="n"/>
      <c r="DK158" s="178" t="n"/>
      <c r="DL158" s="178" t="n"/>
      <c r="DM158" s="178" t="n"/>
      <c r="DN158" s="177" t="n"/>
      <c r="DO158" s="177" t="n"/>
      <c r="DP158" s="177" t="n"/>
      <c r="DQ158" s="76">
        <f>IF(AND(DS158,DP158&lt;&gt;""),
CONCATENATE(DT158,DU158,DV158,DW158,DX158,DY158,DZ158,EA158,EB158,EC158,ED158,EE158,EF158,EG158,EH158,EI158,EJ158,EK158,EL158,EM158,EN158,EO158,EP158,EQ158,ES158,ET158,EU158,EV158,EW158,EX158,EY158,EZ158,FA158,FC158,FD158,FF158,FG158,FI158,FJ158,FL158,FM158,FO158,FP158,FR158,FS158,FU158,FV158,FX158,FY158,GA158,GB158,GD158,GE158,GF158,GH158,GI158,GJ158,GL158,GM158,GN158,GP158,GQ158,GS158,GT158,GU158,GV158,GW158,GX158,GY158,GZ158,HA158,HB158,HC158,HD158,HE158,HF158,HG158,HH158,HI158,HJ158,HK158,HL158,HM158,HN158,HO158,HQ158,HR158,HS158,HT158,HU158,HV158,HW158,HX158,HY158,IA158,IB158,IC158,ID158,IF158,IG158,IH158,II158,IK158,IL158,IM158,IN158,IO158,IP158,IQ158,IR158,IS158,IT158,IU158,IV158,IW158,IX158,IY158,IZ158),
""
)</f>
        <v/>
      </c>
      <c r="DR158" s="53" t="n"/>
      <c r="DS158" s="46">
        <f>CONCATENATE(D158,$E158,$F158,$G158,H158,$I158,$J158,K158,$L158,$M158,N158,$O158,$P158,$Q158,$R158,$S158,T158,$U158,$V158,$W158,$X158,$Y158,$Z158,$AA158,AB158,AC158,AD158,$AE158,$AF158,$AG158,AH158,AI158,AJ158,AK158,AL158,AM158,AN158,AO158,AP158,AQ158,AR158,AS158,AT158,AU158,AV158,AW158,AX158,AY158,AZ158,BA158,BB158,BC158,BD158,BE158,BF158,BG158,BH158,BI158,BJ158,BK158,BL158,BM158,BN158,BO158,BP158,BQ158,BR158,BS158,BT158,BU158,BV158,BW158,BX158,BY158,BZ158,CA158,CB158,CC158,CD158,CE158,CF158,CG158,CH158,CI158,CJ158,CK158,CL158,CM158,$CN158,$CO158,CP158,$CQ158,$CR158,CS158,CT158,CU158,CV158,CW158,CX158,CY158,CZ158,DA158,DB158,DC158,DD158,DE158,DF158,DG158,DH158,DI158,DJ158,DK158,DL158,DM158,$DN158,$DO158,$DP158,DR158)&lt;&gt;""</f>
        <v/>
      </c>
      <c r="DT158" s="46">
        <f>IF(AND($DS158,$E$4&lt;&gt;""),
IF(LEFT($E$4,2) = "1.",
IF(D158&lt;&gt;"","El CUNE sólo se envía en operaciones de novedad o ajuste. ",""),
IF(D158="","Debes escribir un CUNE válido para realizar operaciones de novedad o ajuste. ","")),
""
)</f>
        <v/>
      </c>
      <c r="DU158" s="46">
        <f>IF($DS158,
IF(E158="","Debes seleccionar el tipo de documento del empleado. ",
IF(_xlfn.IFNA(VLOOKUP(E158,TIPO_DE_DOCUMENTO,1,FALSE),-1)=-1,"El tipo de documento no es válido (por favor seleccionarlo de la lista). ","")
)
)</f>
        <v/>
      </c>
      <c r="DV158" s="46">
        <f>IF($DS158,
IF(F158="","Debes escribir el número de documento del empleado. ","")
)</f>
        <v/>
      </c>
      <c r="DW158" s="46">
        <f>IF($DS158,
IF(G158="","Debes escribir el primer nombre del empleado. ","")
)</f>
        <v/>
      </c>
      <c r="DY158" s="46">
        <f>IF($DS158,
IF(I158="","Debes escribir el primer apellido del empleado. ","")
)</f>
        <v/>
      </c>
      <c r="DZ158" s="46">
        <f>IF($DS158,
IF(J158="","Debes escribir el segundo apellido del empleado. ","")
)</f>
        <v/>
      </c>
      <c r="EB158" s="46">
        <f>IF($DS158,
IF(L158="","Debes escribir la fecha de ingreso del empleado. ",
IF(ISERR(DATE(YEAR(L158),MONTH(L158),DAY(L158))), "El valor ingresado en fecha de ingreso no tiene un formato válido. ","")
)
)</f>
        <v/>
      </c>
      <c r="EC158" s="46">
        <f>IF($DS158,
IF(M158="","Debes escribir el tiempo laborado. ",
IF( IFERROR(INT(M158),1.1) &lt;&gt; IFERROR(_xlfn.NUMBERVALUE(M158),1), "El valor de los días trabajados debe ser un número entero. ", "")
)
)</f>
        <v/>
      </c>
      <c r="ED158" s="46">
        <f>IF($DS158,
IF( AND(N158&lt;&gt;"", ISERR(DATE(YEAR(N158),MONTH(N158),DAY(N158))) ), "El valor ingresado en fecha de ingreso no tiene un formato válido. ",
IF( AND(N158&lt;&gt;"", $E$6&lt;&gt;"", DATE(YEAR(N158), MONTH(N158), 1) &lt;&gt; IFERROR(DATE(MID($E$6, 1, 4), MID($E$6, 6, 2),1), "1/1/1900") ), "La fecha de retiro debe estar dentro del período liquidado. ", "")
)
)</f>
        <v/>
      </c>
      <c r="EE158" s="46">
        <f>IF($DS158,
IF(O158="","Debes seleccionar el tipo de trabajador. ",
IF(_xlfn.IFNA(VLOOKUP(O158,TIPO_DE_TRABAJADOR,1,FALSE),-1)=-1,"El tipo de trabajador no es válido (por favor seleccionarlo de la lista). ","")
)
)</f>
        <v/>
      </c>
      <c r="EF158" s="46">
        <f>IF($DS158,
IF(P158="","Debes seleccionar si es un trabajador dependiente pensionado por vejez. ",
IF(_xlfn.IFNA(VLOOKUP(P158,SUBTIPO_DE_TRABAJADOR,1,FALSE),-1)=-1,"El tipo de trabajador dependiente pensionado por vejez no es válido (por favor seleccionarlo de la lista). ","")
)
)</f>
        <v/>
      </c>
      <c r="EG158" s="46">
        <f>IF($DS158,
IF(Q158="","Debes seleccionar el tipo de contrato del trabajador. ",
IF(_xlfn.IFNA(VLOOKUP(Q158,TIPO_DE_CONTRATO,1,FALSE),-1)=-1,"El tipo de contrato del trabajador no es válido (por favor seleccionarlo de la lista). ","")
)
)</f>
        <v/>
      </c>
      <c r="EH158" s="46">
        <f>IF($DS158,
IF(R158="","Debes seleccionar si es un salario integral. ",
IF(_xlfn.IFNA(VLOOKUP(R158,SI_NO,1,FALSE),-1)=-1,"Valor no válido para salario integral (por favor seleccionarlo de la lista). ","")
)
)</f>
        <v/>
      </c>
      <c r="EI158" s="46">
        <f>IF($DS158,
IF(S158="","Debes seleccionar si el trabajador realiza actividades de riesgo. ",
IF(_xlfn.IFNA(VLOOKUP(S158,SI_NO,1,FALSE),-1)=-1,"Valor no válido para actividad de alto riesgo (por favor seleccionarlo de la lista). ","")
)
)</f>
        <v/>
      </c>
      <c r="EK158" s="46">
        <f>IF($DS158,
IF(U158="","Debes escribir el código del municipio de residencia del trabajador. ",
IF(_xlfn.IFNA(VLOOKUP(U158,MUNICIPIO,1,FALSE),-1)=-1,"El municipio de residencia del trabajador es inválido (por favor seleccionarlo de la lista). ","")
)
)</f>
        <v/>
      </c>
      <c r="EL158" s="46">
        <f>IF($DS158,
IF(V158="","Debes escribir el la dirección de residendia del trabajador. ","")
)</f>
        <v/>
      </c>
      <c r="EM158" s="46">
        <f>IF($DS158,
IF(W158="","Debes escribir la fecha de inicio de la liquidación. ",
IF(ISERR(DATE(YEAR(W158),MONTH(W158),DAY(W158))),"El valor ingresado en fecha de inicio de liquidación no tiene un formato válido. ",
IF( AND($E$6&lt;&gt;"", DATE(YEAR(W158), MONTH(W158), 1) &lt;&gt; IFERROR(DATE(MID($E$6, 1, 4), MID($E$6, 6, 2),1), "1/1/1900") ), "La fecha de inicio de la liquidación debe estar dentro del período liquidado. ", "")
)
)
)</f>
        <v/>
      </c>
      <c r="EN158" s="46">
        <f>IF($DS158,
IF(X158="","Debes escribir la fecha de fin de la liquidación. ",
IF(ISERR(DATE(YEAR(X158),MONTH(X158),DAY(X158))),"El valor ingresado en fecha de fin de liquidación no tiene un formato válido. ",
IF( AND($E$6&lt;&gt;"", DATE(YEAR(X158), MONTH(X158), 1) &lt;&gt; IFERROR(DATE(MID($E$6, 1, 4), MID($E$6, 6, 2),1), "1/1/1900") ), "La fecha de fin de la liquidación debe estar dentro del período liquidado. ", "")
)
)
)</f>
        <v/>
      </c>
      <c r="EO158" s="46">
        <f>IF($DS158,
IF(Y158="","Debes escribir la frecuencia de pago del trabajador. ",
IF(_xlfn.IFNA(VLOOKUP(Y158,PERÍODO_DE_NÓMINA,1,FALSE),-1)=-1,"La frecuencia de pago es inválida (por favor seleccionarlo de la lista). ","")
)
)</f>
        <v/>
      </c>
      <c r="EP158" s="46">
        <f>IF($DS158,
IF(Z158="","Debes escribir la fecha de pago. ",
IF(ISERR(DATE(YEAR(Z158),MONTH(Z158),DAY(Z158))), "El valor ingresado en fecha de pago no tiene un formato válido. ","")
)
)</f>
        <v/>
      </c>
      <c r="EQ158" s="46">
        <f>IF($DS158,
IF(AA158="","Debes escribir el medio de pago. ",
IF(_xlfn.IFNA(VLOOKUP(AA158,MEDIOS_DE_PAGO,1,FALSE),-1)=-1,"El medio de pago es inválido (por favor seleccionarlo de la lista). ","")
)
)</f>
        <v/>
      </c>
      <c r="ER158" s="46">
        <f>OR(AA158='Tablas '!$T$4,AA158='Tablas '!$T$7,AA158='Tablas '!$T$8,AA158='Tablas '!$T$11)</f>
        <v/>
      </c>
      <c r="ES158" s="46">
        <f>IF(AND($DS158,ER158),
IF(AB158="","Debes escribir la entidad bancaria. ",""),
""
)</f>
        <v/>
      </c>
      <c r="ET158" s="46">
        <f>IF(AND($DS158,ER158),
IF(AC158="","Debes escribir el tipo de cuenta bancaria. ",
IF(_xlfn.IFNA(VLOOKUP(AC158,TIPO_DE_CUENTA,1,FALSE),-1)=-1,"El tipo de cuenta bancaria es inválida (por favor seleccionarlo de la lista). ","")
),
""
)</f>
        <v/>
      </c>
      <c r="EU158" s="46">
        <f>IF(AND($DS158,ER158),
IF(AD158="","Debes escribir el número de cuenta bancaria. ",""),
""
)</f>
        <v/>
      </c>
      <c r="EV158" s="46">
        <f>IF($DS158,
IF(AE158="","Debes escribir el valor del sueldo básico. ",
IF( ISERR(_xlfn.NUMBERVALUE(AE158)), "El valor del sueldo básico debe ser un número válido. ", "")
)
)</f>
        <v/>
      </c>
      <c r="EW158" s="46">
        <f>IF($DS158,
IF(AF158="","Debes escribir el número de días trabajados. ",
IF( IFERROR(INT(AF158),1.1) &lt;&gt; IFERROR(_xlfn.NUMBERVALUE(AF158),1), "La cantidad de días trabajados debe ser un número entero. ", "")
)
)</f>
        <v/>
      </c>
      <c r="EX158" s="46">
        <f>IF($DS158,
IF(AG158="","Debes escribir el valor del sueldo trabajado. ",
IF( ISERR(_xlfn.NUMBERVALUE(AG158)), "El valor del sueldo trabajado debe ser un número válido. ", "")
)
)</f>
        <v/>
      </c>
      <c r="EY158" s="46">
        <f>IF($DS158,
IF( AND(AH158&lt;&gt;"", ISERR(_xlfn.NUMBERVALUE(AH158))), "El valor del auxilio de transporte debe ser un número válido. ", "")
)</f>
        <v/>
      </c>
      <c r="EZ158" s="46">
        <f>IF($DS158,
IF( AND(AI158&lt;&gt;"", ISERR(_xlfn.NUMBERVALUE(AI158))), "El valor de viáticos salariales debe ser un número válido. ", "")
)</f>
        <v/>
      </c>
      <c r="FA158" s="46">
        <f>IF($DS158,
IF( AND(AJ158&lt;&gt;"", ISERR(_xlfn.NUMBERVALUE(AJ158))), "El valor de viáticos NO salariales debe ser un número válido. ", "")
)</f>
        <v/>
      </c>
      <c r="FB158" s="46">
        <f>CONCATENATE(AK158,AL158)&lt;&gt;""</f>
        <v/>
      </c>
      <c r="FC158" s="46">
        <f>IF(AND($DS158,FB158),
IF(AK158="","Debes escribir el número de horas extras diurnas. ",
IF( IFERROR(INT(AK158),1.1) &lt;&gt; IFERROR(_xlfn.NUMBERVALUE(AK158),1), "La cantidad de horas extras diurnas debe ser un número entero. ", "")
),
""
)</f>
        <v/>
      </c>
      <c r="FD158" s="46">
        <f>IF(AND($DS158,FB158),
IF(AL158="","Debes escribir el valor de las horas extras diurnas. ",
IF( ISERR(_xlfn.NUMBERVALUE(AL158)), "El valor de las horas extras duirnas debe ser un número válido. ", "")
),
""
)</f>
        <v/>
      </c>
      <c r="FE158" s="46">
        <f>CONCATENATE(AM158,AN158)&lt;&gt;""</f>
        <v/>
      </c>
      <c r="FF158" s="46">
        <f>IF(AND($DS158,FE158),
IF(AM158="","Debes escribir el número de horas extras nocturnas. ",
IF( IFERROR(INT(AM158),1.1) &lt;&gt; IFERROR(_xlfn.NUMBERVALUE(AM158),1), "La cantidad de horas extras nocturnas debe ser un número entero. ", "")
),
""
)</f>
        <v/>
      </c>
      <c r="FG158" s="46">
        <f>IF(AND($DS158,FE158),
IF(AN158="","Debes escribir el valor de las horas extras nocturnas. ",
IF( ISERR(_xlfn.NUMBERVALUE(AN158)), "El valor de las horas extras nocturnas debe ser un número válido. ", "")
),
""
)</f>
        <v/>
      </c>
      <c r="FH158" s="46">
        <f>CONCATENATE(AO158,AP158)&lt;&gt;""</f>
        <v/>
      </c>
      <c r="FI158" s="46">
        <f>IF(AND($DS158,FH158),
IF(AO158="","Debes escribir el número de horas extras diurnas dominicales y festivas. ",
IF( IFERROR(INT(AO158),1.1) &lt;&gt; IFERROR(_xlfn.NUMBERVALUE(AO158),1), "La cantidad de horas extras diurnas dominicales y festivas debe ser un número entero. ", "")
),
""
)</f>
        <v/>
      </c>
      <c r="FJ158" s="46">
        <f>IF(AND($DS158,FH158),
IF(AP158="","Debes escribir el valor de las horas extras diurnas dominicales y festivas. ",
IF( ISERR(_xlfn.NUMBERVALUE(AP158)), "El valor de las horas extras diurnas dominicales y festivas debe ser un número válido. ", "")
),
""
)</f>
        <v/>
      </c>
      <c r="FK158" s="46">
        <f>CONCATENATE(AQ158,AR158)&lt;&gt;""</f>
        <v/>
      </c>
      <c r="FL158" s="46">
        <f>IF(AND($DS158,FK158),
IF(AQ158="","Debes escribir el número de horas extras nocturnas dominicales y festivas. ",
IF( IFERROR(INT(AQ158),1.1) &lt;&gt; IFERROR(_xlfn.NUMBERVALUE(AQ158),1), "La cantidad de horas extras nocturnas dominicales y festivas debe ser un número entero. ", "")
),
""
)</f>
        <v/>
      </c>
      <c r="FM158" s="46">
        <f>IF(AND($DS158,FK158),
IF(AR158="","Debes escribir el valor de las horas extras nocturnas dominicales y festivas. ",
IF( ISERR(_xlfn.NUMBERVALUE(AR158)), "El valor de las horas extras nocturnas dominicales y festivas debe ser un número válido. ", "")
),
""
)</f>
        <v/>
      </c>
      <c r="FN158" s="46">
        <f>CONCATENATE(AS158,AT158)&lt;&gt;""</f>
        <v/>
      </c>
      <c r="FO158" s="46">
        <f>IF(AND($DS158,FN158),
IF(AS158="","Debes escribir el número de horas recargo nocturno. ",
IF( IFERROR(INT(AS158),1.1) &lt;&gt; IFERROR(_xlfn.NUMBERVALUE(AS158),1), "La cantidad de horas recargo nocturno debe ser un número entero. ", "")
),
""
)</f>
        <v/>
      </c>
      <c r="FP158" s="46">
        <f>IF(AND($DS158,FN158),
IF(AT158="","Debes escribir el valor de las horas recargo nocturno. ",
IF( ISERR(_xlfn.NUMBERVALUE(AT158)), "El valor de las horas recargo nocturno debe ser un número válido. ", "")
),
""
)</f>
        <v/>
      </c>
      <c r="FQ158" s="46">
        <f>CONCATENATE(AU158,AV158)&lt;&gt;""</f>
        <v/>
      </c>
      <c r="FR158" s="46">
        <f>IF(AND($DS158,FQ158),
IF(AU158="","Debes escribir el número de horas recargo diurno dominical y festivo. ",
IF( IFERROR(INT(AU158),1.1) &lt;&gt; IFERROR(_xlfn.NUMBERVALUE(AU158),1), "La cantidad de horas recargo diurno dominical y festivo debe ser un número entero. ", "")
),
""
)</f>
        <v/>
      </c>
      <c r="FS158" s="46">
        <f>IF(AND($DS158,FQ158),
IF(AV158="","Debes escribir el valor de las horas recargo diurno dominical y festivo. ",
IF( ISERR(_xlfn.NUMBERVALUE(AV158)), "El valor de las horas recargo diurno dominical y festivo debe ser un número válido. ", "")
),
""
)</f>
        <v/>
      </c>
      <c r="FT158" s="46">
        <f>CONCATENATE(AW158,AX158)&lt;&gt;""</f>
        <v/>
      </c>
      <c r="FU158" s="46">
        <f>IF(AND($DS158,FT158),
IF(AW158="","Debes escribir el número de horas recargo nocturno dominical y festivo. ",
IF( IFERROR(INT(AW158),1.1) &lt;&gt; IFERROR(_xlfn.NUMBERVALUE(AW158),1), "La cantidad de horas recargo nocturno dominical y festivo debe ser un número entero. ", "")
),
""
)</f>
        <v/>
      </c>
      <c r="FV158" s="46">
        <f>IF(AND($DS158,FT158),
IF(AX158="","Debes escribir el valor de las horas recargo nocturno dominical y festivo. ",
IF( ISERR(_xlfn.NUMBERVALUE(AX158)), "El valor de las horas recargo nocturno dominical y festivo debe ser un número válido. ", "")
),
""
)</f>
        <v/>
      </c>
      <c r="FW158" s="46">
        <f>CONCATENATE(AY158,AZ158)&lt;&gt;""</f>
        <v/>
      </c>
      <c r="FX158" s="46">
        <f>IF(AND($DS158,FW158),
IF(AY158="","Debes escribir el número de días de vacaciones comunes. ",
IF( IFERROR(INT(AY158),1.1) &lt;&gt; IFERROR(_xlfn.NUMBERVALUE(AY158),1), "La cantidad de días de vacaciones comunes debe ser un número entero. ", "")
),
""
)</f>
        <v/>
      </c>
      <c r="FY158" s="46">
        <f>IF(AND($DS158,FW158),
IF(AZ158="","Debes escribir el valor de las vacaciones comunes. ",
IF( ISERR(_xlfn.NUMBERVALUE(AZ158)), "El valor de las vacaciones comunes debe ser un número válido. ", "")
),
""
)</f>
        <v/>
      </c>
      <c r="FZ158" s="46">
        <f>CONCATENATE(BA158,BB158)&lt;&gt;""</f>
        <v/>
      </c>
      <c r="GA158" s="46">
        <f>IF(AND($DS158,FZ158),
IF(BA158="","Debes escribir el número de días de vacaciones compensadas. ",
IF( IFERROR(INT(BA158),1.1) &lt;&gt; IFERROR(_xlfn.NUMBERVALUE(BA158),1), "La cantidad de días de vacaciones compensadas debe ser un número entero. ", "")
),
""
)</f>
        <v/>
      </c>
      <c r="GB158" s="46">
        <f>IF(AND($DS158,FZ158),
IF(BB158="","Debes escribir el valor de las vacaciones compensadas. ",
IF( ISERR(_xlfn.NUMBERVALUE(BB158)), "El valor de las vacaciones compensadas debe ser un número válido. ", "")
),
""
)</f>
        <v/>
      </c>
      <c r="GC158" s="46">
        <f>CONCATENATE(BC158,BD158)&lt;&gt;""</f>
        <v/>
      </c>
      <c r="GD158" s="46">
        <f>IF(AND($DS158,GC158),
IF(BC158="","Debes escribir el número de días de prima salarial. ",
IF( IFERROR(INT(BC158),1.1) &lt;&gt; IFERROR(_xlfn.NUMBERVALUE(BC158),1), "La cantidad de días de prima salarial debe ser un número entero. ", "")
),
""
)</f>
        <v/>
      </c>
      <c r="GE158" s="46">
        <f>IF(AND($DS158,GC158),
IF(BD158="","Debes escribir el valor de los días de prima salarial. ",
IF( ISERR(_xlfn.NUMBERVALUE(BD158)), "El valor de los días de prima salarial debe ser un número válido. ", "")
),
""
)</f>
        <v/>
      </c>
      <c r="GF158" s="46">
        <f>IF($DS158,
IF( AND(BE158&lt;&gt;"", ISERR(_xlfn.NUMBERVALUE(BE158))), "El valor de la prima NO saliarial debe ser un número válido. ", "")
)</f>
        <v/>
      </c>
      <c r="GG158" s="46">
        <f>CONCATENATE(BF158,BG158,BH158)&lt;&gt;""</f>
        <v/>
      </c>
      <c r="GH158" s="46">
        <f>IF(AND($DS158,GG158),
IF(BF158="","Debes escribir el valor de las cesantías. ",
IF( ISERR(_xlfn.NUMBERVALUE(BF158)), "El valor de las cesantías debe ser un número válido. ", "")
),
""
)</f>
        <v/>
      </c>
      <c r="GI158" s="46">
        <f>IF(AND($DS158,GG158),
IF(BG158="","Debes escribir el % de cesantías. ",
IF( ISERR(_xlfn.NUMBERVALUE(BG158)), "El % de cesantías debe ser un número válido. ", "")
),
""
)</f>
        <v/>
      </c>
      <c r="GJ158" s="46">
        <f>IF(AND($DS158,GG158),
IF(BH158="","Debes escribir el valor de intereses de cesantías. ",
IF( ISERR(_xlfn.NUMBERVALUE(BH158)), "El valor de intereses de cesantías debe ser un número válido. ", "")
),
""
)</f>
        <v/>
      </c>
      <c r="GK158" s="46">
        <f>CONCATENATE(BI158,BJ158,BK158)&lt;&gt;""</f>
        <v/>
      </c>
      <c r="GL158" s="46">
        <f>IF(AND($DS158,GK158),
IF(BI158="","Debes escribir el número de días de incapacidad. ",
IF( IFERROR(INT(BI158),1.1) &lt;&gt; IFERROR(_xlfn.NUMBERVALUE(BI158),1), "La cantidad de días de incapacidad debe ser un número entero. ", "")
),
""
)</f>
        <v/>
      </c>
      <c r="GM158" s="46">
        <f>IF(AND($DS158,GK158),
IF(BJ158="","Debes escribir el tipo de incapacidad. ",
IF(_xlfn.IFNA(VLOOKUP(BJ158,TIPO_DE_INCAPACIDAD,1,FALSE),-1)=-1,"El tipo de incapacidad es inválida (por favor seleccionarlo de la lista). ","")
),
""
)</f>
        <v/>
      </c>
      <c r="GN158" s="46">
        <f>IF(AND($DS158,GK158),
IF(BK158="","Debes escribir el valor de la incapacidad. ",
IF( ISERR(_xlfn.NUMBERVALUE(BK158)), "El valor de la incapacidad debe ser un número válido. ", "")
),
""
)</f>
        <v/>
      </c>
      <c r="GO158" s="46">
        <f>CONCATENATE(BL158,BM158)&lt;&gt;""</f>
        <v/>
      </c>
      <c r="GP158" s="46">
        <f>IF(AND($DS158,GO158),
IF(BL158="","Debes escribir el número de días de licencia de maternidad o paternidad. ",
IF( IFERROR(INT(BL158),1.1) &lt;&gt; IFERROR(_xlfn.NUMBERVALUE(BL158),1), "La cantidad de días de licencia de maternidad o paternidad debe ser un número entero. ", "")
),
""
)</f>
        <v/>
      </c>
      <c r="GQ158" s="46">
        <f>IF(AND($DS158,GO158),
IF(BM158="","Debes escribir el valor de la licencia de maternidad o paternidad. ",
IF( ISERR(_xlfn.NUMBERVALUE(BM158)), "El valor de la licencia de maternidad o paternidad debe ser un número válido. ", "")
),
""
)</f>
        <v/>
      </c>
      <c r="GR158" s="46">
        <f>CONCATENATE(BN158,BO158)&lt;&gt;""</f>
        <v/>
      </c>
      <c r="GS158" s="46">
        <f>IF(AND($DS158,GR158),
IF(BN158="","Debes escribir el número de días de licencia remunerada. ",
IF( IFERROR(INT(BN158),1.1) &lt;&gt; IFERROR(_xlfn.NUMBERVALUE(BN158),1), "La cantidad de días de licencia remunerada debe ser un número entero. ", "")
),
""
)</f>
        <v/>
      </c>
      <c r="GT158" s="46">
        <f>IF(AND($DS158,GR158),
IF(BO158="","Debes escribir el valor de la licencia remunerada. ",
IF( ISERR(_xlfn.NUMBERVALUE(BO158)), "El valor de la licencia remunerada debe ser un número válido. ", "")
),
""
)</f>
        <v/>
      </c>
      <c r="GU158" s="46">
        <f>IF($DS158,
IF( AND(BP158&lt;&gt;"", ISERR(_xlfn.NUMBERVALUE(BP158))), "El valor de la licencia NO remunerada debe ser un número válido. ", "")
)</f>
        <v/>
      </c>
      <c r="GV158" s="46">
        <f>IF($DS158,
IF( AND(BQ158&lt;&gt;"", ISERR(_xlfn.NUMBERVALUE(BQ158))), "El valor de auxilios salariales debe ser un número válido. ", "")
)</f>
        <v/>
      </c>
      <c r="GW158" s="46">
        <f>IF($DS158,
IF( AND(BR158&lt;&gt;"", ISERR(_xlfn.NUMBERVALUE(BR158))), "El valor de auxilios NO salariales debe ser un número válido. ", "")
)</f>
        <v/>
      </c>
      <c r="GX158" s="46">
        <f>IF($DS158,
IF( AND(BS158&lt;&gt;"", ISERR(_xlfn.NUMBERVALUE(BS158))), "El valor de bonos salariales debe ser un número válido. ", "")
)</f>
        <v/>
      </c>
      <c r="GY158" s="46">
        <f>IF($DS158,
IF( AND(BT158&lt;&gt;"", ISERR(_xlfn.NUMBERVALUE(BT158))), "El valor de bonos NO salariales debe ser un número válido. ", "")
)</f>
        <v/>
      </c>
      <c r="GZ158" s="46">
        <f>IF($DS158,
IF( AND(BU158&lt;&gt;"", ISERR(_xlfn.NUMBERVALUE(BU158))), "El valor de bonos salariales de alimentación debe ser un número válido. ", "")
)</f>
        <v/>
      </c>
      <c r="HA158" s="46">
        <f>IF($DS158,
IF( AND(BV158&lt;&gt;"", ISERR(_xlfn.NUMBERVALUE(BV158))), "El valor de bonos NO salariales de alimentación debe ser un número válido. ", "")
)</f>
        <v/>
      </c>
      <c r="HB158" s="46">
        <f>IF($DS158,
IF( AND(BW158&lt;&gt;"", ISERR(_xlfn.NUMBERVALUE(BW158))), "El valor de bonificaciones salariales debe ser un número válido. ", "")
)</f>
        <v/>
      </c>
      <c r="HC158" s="46">
        <f>IF($DS158,
IF( AND(BX158&lt;&gt;"", ISERR(_xlfn.NUMBERVALUE(BX158))), "El valor de bonificaciones NO salariales debe ser un número válido. ", "")
)</f>
        <v/>
      </c>
      <c r="HD158" s="46">
        <f>IF($DS158,
IF( AND(BY158&lt;&gt;"", ISERR(_xlfn.NUMBERVALUE(BY158))), "El valor de compensaciones ordinarias debe ser un número válido. ", "")
)</f>
        <v/>
      </c>
      <c r="HE158" s="46">
        <f>IF($DS158,
IF( AND(BZ158&lt;&gt;"", ISERR(_xlfn.NUMBERVALUE(BZ158))), "El valor de compensaciones extraordinarias debe ser un número válido. ", "")
)</f>
        <v/>
      </c>
      <c r="HF158" s="46">
        <f>IF($DS158,
IF( AND(CA158&lt;&gt;"", ISERR(_xlfn.NUMBERVALUE(CA158))), "El valor de comisiones debe ser un número válido. ", "")
)</f>
        <v/>
      </c>
      <c r="HG158" s="46">
        <f>IF($DS158,
IF( AND(CB158&lt;&gt;"", ISERR(_xlfn.NUMBERVALUE(CB158))), "El valor de ausencia por huega debe ser un número válido. ", "")
)</f>
        <v/>
      </c>
      <c r="HH158" s="46">
        <f>IF($DS158,
IF( AND(CC158&lt;&gt;"", ISERR(_xlfn.NUMBERVALUE(CC158))), "El valor de anticipos debe ser un número válido. ", "")
)</f>
        <v/>
      </c>
      <c r="HI158" s="46">
        <f>IF($DS158,
IF( AND(CD158&lt;&gt;"", ISERR(_xlfn.NUMBERVALUE(CD158))), "El valor de pagos a terceros debe ser un número válido. ", "")
)</f>
        <v/>
      </c>
      <c r="HJ158" s="46">
        <f>IF($DS158,
IF( AND(CE158&lt;&gt;"", ISERR(_xlfn.NUMBERVALUE(CE158))), "El valor de dotación debe ser un número válido. ", "")
)</f>
        <v/>
      </c>
      <c r="HK158" s="46">
        <f>IF($DS158,
IF( AND(CF158&lt;&gt;"", ISERR(_xlfn.NUMBERVALUE(CF158))), "El valor de apoyo sostenibilidad debe ser un número válido. ", "")
)</f>
        <v/>
      </c>
      <c r="HL158" s="46">
        <f>IF($DS158,
IF( AND(CG158&lt;&gt;"", ISERR(_xlfn.NUMBERVALUE(CG158))), "El valor de teletrabajo debe ser un número válido. ", "")
)</f>
        <v/>
      </c>
      <c r="HM158" s="46">
        <f>IF($DS158,
IF( AND(CH158&lt;&gt;"", ISERR(_xlfn.NUMBERVALUE(CH158))), "El valor de bonificación de retiro debe ser un número válido. ", "")
)</f>
        <v/>
      </c>
      <c r="HN158" s="46">
        <f>IF($DS158,
IF( AND(CI158&lt;&gt;"", ISERR(_xlfn.NUMBERVALUE(CI158))), "El valor de indemnización de retiro debe ser un número válido. ", "")
)</f>
        <v/>
      </c>
      <c r="HO158" s="46">
        <f>IF($DS158,
IF( AND(CJ158&lt;&gt;"", ISERR(_xlfn.NUMBERVALUE(CJ158))), "El valor de reintegros debe ser un número válido. ", "")
)</f>
        <v/>
      </c>
      <c r="HP158" s="46">
        <f>CONCATENATE(CK158,CL158,CM158)&lt;&gt;""</f>
        <v/>
      </c>
      <c r="HQ158" s="46">
        <f>IF(AND($DS158,HP158),
IF(CK158="","Debes escribir la descripción de otro concepto no categorizado. ",""),
""
)</f>
        <v/>
      </c>
      <c r="HR158" s="46">
        <f>IF(AND($DS158,HP158),
IF(CONCATENATE(CL158,CM158)="","Debes escribir al menos un valor de concepto no categorizado (salarial o no salarial). ",
IF(ISERR(_xlfn.NUMBERVALUE(CL158)),"El valor salarial concepto no categorizado debe ser un número válido. ","")
),
""
)</f>
        <v/>
      </c>
      <c r="HS158" s="46">
        <f>IF(AND($DS158,HP158),
IF(CONCATENATE(CL158,CM158)="","Debes escribir al menos un valor de concepto no categorizado (salarial o no salarial). ",
IF(ISERR(_xlfn.NUMBERVALUE(CM158)),"El valor NO salarial concepto no categorizado debe ser un número válido. ","")
),
""
)</f>
        <v/>
      </c>
      <c r="HT158" s="46">
        <f>IF($DS158,
IF(CN158="","Debes escribir el porcentaje del aporte a salud. ",
IF( ISERR(_xlfn.NUMBERVALUE(CN158)), "El valor del porcentaje del aporte a salud debe ser un número válido. ", "")
)
)</f>
        <v/>
      </c>
      <c r="HU158" s="46">
        <f>IF($DS158,
IF(CO158="","Debes escribir el valor del aporte a salud. ",
IF( ISERR(_xlfn.NUMBERVALUE(CO158)), "El valor del aporte a salud debe ser un número válido. ", "")
)
)</f>
        <v/>
      </c>
      <c r="HV158" s="46">
        <f>IF($DS158,
IF( AND(CP158&lt;&gt;"", ISERR(_xlfn.NUMBERVALUE(CP158))), "El valor plan complementario debe ser un número válido. ", "")
)</f>
        <v/>
      </c>
      <c r="HW158" s="46">
        <f>IF($DS158,
IF(CQ158="","Debes escribir el porcentaje del aporte a pensión. ",
IF( ISERR(_xlfn.NUMBERVALUE(CQ158)), "El valor del porcentaje del aporte a pensión debe ser un número válido. ", "")
)
)</f>
        <v/>
      </c>
      <c r="HX158" s="46">
        <f>IF($DS158,
IF(CR158="","Debes escribir el valor del aporte a pensión. ",
IF( ISERR(_xlfn.NUMBERVALUE(CR158)), "El valor del aporte a salud debe ser un número válido. ", "")
)
)</f>
        <v/>
      </c>
      <c r="HY158" s="46">
        <f>IF($DS158,
IF( AND(CS158&lt;&gt;"", ISERR(_xlfn.NUMBERVALUE(CS158))), "El valor pensión voluntaria debe ser un número válido. ", "")
)</f>
        <v/>
      </c>
      <c r="HZ158" s="46">
        <f>CONCATENATE(CT158,CU158,CV158,CW158)&lt;&gt;""</f>
        <v/>
      </c>
      <c r="IA158" s="46">
        <f>IF(AND($DS158,HZ158),
IF(CT158="","Debes escribir el % del fondo de seguridad pensional. ",
IF( ISERR(_xlfn.NUMBERVALUE(CT158)), "El % del fondo de seguridad debe ser un número válido. ", "")
),
""
)</f>
        <v/>
      </c>
      <c r="IB158" s="46">
        <f>IF(AND($DS158,HZ158),
IF(CU158="","Debes escribir el valor del aporte al fondo de solidaridad pensional. ",
IF( ISERR(_xlfn.NUMBERVALUE(CU158)), "El valor del aporte al fondo de solidaridad pensional debe ser un número válido. ", "")
),
""
)</f>
        <v/>
      </c>
      <c r="IC158" s="46">
        <f>IF(AND($DS158,HZ158),
IF(CV158="","Debes escribir el % del fondo de subsistencia. ",
IF( ISERR(_xlfn.NUMBERVALUE(CV158)), "El % del fondo de subsistencia debe ser un número válido. ", "")
),
""
)</f>
        <v/>
      </c>
      <c r="ID158" s="46">
        <f>IF(AND($DS158,HZ158),
IF(CW158="","Debes escribir el valor del fondo de subsistencia. ",
IF( ISERR(_xlfn.NUMBERVALUE(CW158)), "El valor del fondo de subsistencia debe ser un número válido. ", "")
),
""
)</f>
        <v/>
      </c>
      <c r="IE158" s="46">
        <f>CONCATENATE(CX158,CY158)&lt;&gt;""</f>
        <v/>
      </c>
      <c r="IF158" s="46">
        <f>IF(AND($DS158,IE158),
IF(CX158="","Debes escribir el % de sindicato. ",
IF( ISERR(_xlfn.NUMBERVALUE(CX158)), "El % de sindicato debe ser un número válido. ", "")
),
""
)</f>
        <v/>
      </c>
      <c r="IG158" s="46">
        <f>IF(AND($DS158,IE158),
IF(CY158="","Debes escribir el valor del sindicato. ",
IF( ISERR(_xlfn.NUMBERVALUE(CY158)), "El valor del sindicato debe ser un número válido. ", "")
),
""
)</f>
        <v/>
      </c>
      <c r="IH158" s="46">
        <f>IF($DS158,
IF( AND(CZ158&lt;&gt;"", ISERR(_xlfn.NUMBERVALUE(CZ158))), "El valor de sanción pública debe ser un número válido. ", "")
)</f>
        <v/>
      </c>
      <c r="II158" s="46">
        <f>IF($DS158,
IF( AND(DA158&lt;&gt;"", ISERR(_xlfn.NUMBERVALUE(DA158))), "El valor de sanción privada debe ser un número válido. ", "")
)</f>
        <v/>
      </c>
      <c r="IJ158" s="46">
        <f>CONCATENATE(DB158,DC158)&lt;&gt;""</f>
        <v/>
      </c>
      <c r="IK158" s="46">
        <f>IF(AND($DS158,IJ158),
IF(DB158="","Debes escribir la descripción de libranza. ",""),
""
)</f>
        <v/>
      </c>
      <c r="IL158" s="46">
        <f>IF(AND($DS158,IJ158),
IF(DC158="","Debes escribir la cuota libranza. ",
IF(ISERR(_xlfn.NUMBERVALUE(DC158)),"El valor de la cuota libranza debe ser un número válido. ","")
),
""
)</f>
        <v/>
      </c>
      <c r="IM158" s="46">
        <f>IF($DS158,
IF( AND(DD158&lt;&gt;"", ISERR(_xlfn.NUMBERVALUE(DD158))), "El valor de pagos a terceros debe ser un número válido. ", "")
)</f>
        <v/>
      </c>
      <c r="IN158" s="46">
        <f>IF($DS158,
IF( AND(DE158&lt;&gt;"", ISERR(_xlfn.NUMBERVALUE(DE158))), "El valor de anticipos debe ser un número válido. ", "")
)</f>
        <v/>
      </c>
      <c r="IO158" s="46">
        <f>IF($DS158,
IF( AND(DF158&lt;&gt;"", ISERR(_xlfn.NUMBERVALUE(DF158))), "El valor de AFC debe ser un número válido. ", "")
)</f>
        <v/>
      </c>
      <c r="IP158" s="46">
        <f>IF($DS158,
IF( AND(DG158&lt;&gt;"", ISERR(_xlfn.NUMBERVALUE(DG158))), "El valor de rete-fuente debe ser un número válido. ", "")
)</f>
        <v/>
      </c>
      <c r="IQ158" s="46">
        <f>IF($DS158,
IF( AND(DH158&lt;&gt;"", ISERR(_xlfn.NUMBERVALUE(DH158))), "El valor de cooperativa de trabajo debe ser un número válido. ", "")
)</f>
        <v/>
      </c>
      <c r="IR158" s="46">
        <f>IF($DS158,
IF( AND(DI158&lt;&gt;"", ISERR(_xlfn.NUMBERVALUE(DI158))), "El valor de embargo fiscal debe ser un número válido. ", "")
)</f>
        <v/>
      </c>
      <c r="IS158" s="46">
        <f>IF($DS158,
IF( AND(DJ158&lt;&gt;"", ISERR(_xlfn.NUMBERVALUE(DJ158))), "El valor de educación debe ser un número válido. ", "")
)</f>
        <v/>
      </c>
      <c r="IT158" s="46">
        <f>IF($DS158,
IF( AND(DK158&lt;&gt;"", ISERR(_xlfn.NUMBERVALUE(DK158))), "El valor de reintegro debe ser un número válido. ", "")
)</f>
        <v/>
      </c>
      <c r="IU158" s="46">
        <f>IF($DS158,
IF( AND(DL158&lt;&gt;"", ISERR(_xlfn.NUMBERVALUE(DL158))), "El valor de deuda debe ser un número válido. ", "")
)</f>
        <v/>
      </c>
      <c r="IV158" s="46">
        <f>IF($DS158,
IF( AND(DM158&lt;&gt;"", ISERR(_xlfn.NUMBERVALUE(DM158))), "El valor de otras deducciones debe ser un número válido. ", "")
)</f>
        <v/>
      </c>
      <c r="IW158" s="46">
        <f>IF($DS158,
IF(DN158="","Debes escribir el valor de los devengos totales. ",
IF( ISERR(_xlfn.NUMBERVALUE(DN158)), "El valor de los devengos totales debe ser un número válido. ", "")
)
)</f>
        <v/>
      </c>
      <c r="IX158" s="46">
        <f>IF($DS158,
IF(DO158="","Debes escribir el valor de las deducciones totales. ",
IF( ISERR(_xlfn.NUMBERVALUE(DO158)), "El valor de las deducciones totales debe ser un número válido. ", "")
)
)</f>
        <v/>
      </c>
      <c r="IY158" s="46">
        <f>IF($DS158,
IF(DP158="","Debes escribir el valor del salario total. ",
IF( ISERR(_xlfn.NUMBERVALUE(DP158)), "El valor del salario total debe ser un número válido. ", "")
)
)</f>
        <v/>
      </c>
    </row>
    <row r="159">
      <c r="B159" s="48" t="n">
        <v>147</v>
      </c>
      <c r="C159" s="61">
        <f>IF(AND(DS159,DP159&lt;&gt;""),
IF(DQ159="","OK","Error"),
""
)</f>
        <v/>
      </c>
      <c r="D159" s="53" t="n"/>
      <c r="E159" s="52" t="n"/>
      <c r="F159" s="112" t="n"/>
      <c r="G159" s="52" t="n"/>
      <c r="H159" s="53" t="n"/>
      <c r="I159" s="52" t="n"/>
      <c r="J159" s="52" t="n"/>
      <c r="K159" s="53" t="n"/>
      <c r="L159" s="55" t="n"/>
      <c r="M159" s="108" t="n"/>
      <c r="N159" s="56" t="n"/>
      <c r="O159" s="52" t="n"/>
      <c r="P159" s="52" t="n"/>
      <c r="Q159" s="52" t="n"/>
      <c r="R159" s="52" t="n"/>
      <c r="S159" s="52" t="n"/>
      <c r="T159" s="53" t="n"/>
      <c r="U159" s="52" t="n"/>
      <c r="V159" s="52" t="n"/>
      <c r="W159" s="55" t="n"/>
      <c r="X159" s="55" t="n"/>
      <c r="Y159" s="52" t="n"/>
      <c r="Z159" s="55" t="n"/>
      <c r="AA159" s="52" t="n"/>
      <c r="AB159" s="53" t="n"/>
      <c r="AC159" s="53" t="n"/>
      <c r="AD159" s="53" t="n"/>
      <c r="AE159" s="177" t="n"/>
      <c r="AF159" s="113" t="n"/>
      <c r="AG159" s="177" t="n"/>
      <c r="AH159" s="178" t="n"/>
      <c r="AI159" s="178" t="n"/>
      <c r="AJ159" s="178" t="n"/>
      <c r="AK159" s="114" t="n"/>
      <c r="AL159" s="178" t="n"/>
      <c r="AM159" s="114" t="n"/>
      <c r="AN159" s="178" t="n"/>
      <c r="AO159" s="114" t="n"/>
      <c r="AP159" s="178" t="n"/>
      <c r="AQ159" s="114" t="n"/>
      <c r="AR159" s="178" t="n"/>
      <c r="AS159" s="114" t="n"/>
      <c r="AT159" s="178" t="n"/>
      <c r="AU159" s="114" t="n"/>
      <c r="AV159" s="178" t="n"/>
      <c r="AW159" s="114" t="n"/>
      <c r="AX159" s="178" t="n"/>
      <c r="AY159" s="114" t="n"/>
      <c r="AZ159" s="178" t="n"/>
      <c r="BA159" s="114" t="n"/>
      <c r="BB159" s="178" t="n"/>
      <c r="BC159" s="114" t="n"/>
      <c r="BD159" s="178" t="n"/>
      <c r="BE159" s="178" t="n"/>
      <c r="BF159" s="178" t="n"/>
      <c r="BG159" s="59" t="n"/>
      <c r="BH159" s="178" t="n"/>
      <c r="BI159" s="114" t="n"/>
      <c r="BJ159" s="53" t="n"/>
      <c r="BK159" s="178" t="n"/>
      <c r="BL159" s="114" t="n"/>
      <c r="BM159" s="178" t="n"/>
      <c r="BN159" s="114" t="n"/>
      <c r="BO159" s="178" t="n"/>
      <c r="BP159" s="178" t="n"/>
      <c r="BQ159" s="178" t="n"/>
      <c r="BR159" s="178" t="n"/>
      <c r="BS159" s="178" t="n"/>
      <c r="BT159" s="178" t="n"/>
      <c r="BU159" s="178" t="n"/>
      <c r="BV159" s="178" t="n"/>
      <c r="BW159" s="178" t="n"/>
      <c r="BX159" s="178" t="n"/>
      <c r="BY159" s="178" t="n"/>
      <c r="BZ159" s="178" t="n"/>
      <c r="CA159" s="178" t="n"/>
      <c r="CB159" s="178" t="n"/>
      <c r="CC159" s="178" t="n"/>
      <c r="CD159" s="178" t="n"/>
      <c r="CE159" s="178" t="n"/>
      <c r="CF159" s="178" t="n"/>
      <c r="CG159" s="178" t="n"/>
      <c r="CH159" s="178" t="n"/>
      <c r="CI159" s="178" t="n"/>
      <c r="CJ159" s="178" t="n"/>
      <c r="CK159" s="53" t="n"/>
      <c r="CL159" s="178" t="n"/>
      <c r="CM159" s="178" t="n"/>
      <c r="CN159" s="60" t="n"/>
      <c r="CO159" s="177" t="n"/>
      <c r="CP159" s="178" t="n"/>
      <c r="CQ159" s="60" t="n"/>
      <c r="CR159" s="177" t="n"/>
      <c r="CS159" s="178" t="n"/>
      <c r="CT159" s="59" t="n"/>
      <c r="CU159" s="178" t="n"/>
      <c r="CV159" s="59" t="n"/>
      <c r="CW159" s="178" t="n"/>
      <c r="CX159" s="59" t="n"/>
      <c r="CY159" s="178" t="n"/>
      <c r="CZ159" s="178" t="n"/>
      <c r="DA159" s="178" t="n"/>
      <c r="DB159" s="53" t="n"/>
      <c r="DC159" s="178" t="n"/>
      <c r="DD159" s="178" t="n"/>
      <c r="DE159" s="178" t="n"/>
      <c r="DF159" s="178" t="n"/>
      <c r="DG159" s="178" t="n"/>
      <c r="DH159" s="178" t="n"/>
      <c r="DI159" s="178" t="n"/>
      <c r="DJ159" s="178" t="n"/>
      <c r="DK159" s="178" t="n"/>
      <c r="DL159" s="178" t="n"/>
      <c r="DM159" s="178" t="n"/>
      <c r="DN159" s="177" t="n"/>
      <c r="DO159" s="177" t="n"/>
      <c r="DP159" s="177" t="n"/>
      <c r="DQ159" s="76">
        <f>IF(AND(DS159,DP159&lt;&gt;""),
CONCATENATE(DT159,DU159,DV159,DW159,DX159,DY159,DZ159,EA159,EB159,EC159,ED159,EE159,EF159,EG159,EH159,EI159,EJ159,EK159,EL159,EM159,EN159,EO159,EP159,EQ159,ES159,ET159,EU159,EV159,EW159,EX159,EY159,EZ159,FA159,FC159,FD159,FF159,FG159,FI159,FJ159,FL159,FM159,FO159,FP159,FR159,FS159,FU159,FV159,FX159,FY159,GA159,GB159,GD159,GE159,GF159,GH159,GI159,GJ159,GL159,GM159,GN159,GP159,GQ159,GS159,GT159,GU159,GV159,GW159,GX159,GY159,GZ159,HA159,HB159,HC159,HD159,HE159,HF159,HG159,HH159,HI159,HJ159,HK159,HL159,HM159,HN159,HO159,HQ159,HR159,HS159,HT159,HU159,HV159,HW159,HX159,HY159,IA159,IB159,IC159,ID159,IF159,IG159,IH159,II159,IK159,IL159,IM159,IN159,IO159,IP159,IQ159,IR159,IS159,IT159,IU159,IV159,IW159,IX159,IY159,IZ159),
""
)</f>
        <v/>
      </c>
      <c r="DR159" s="53" t="n"/>
      <c r="DS159" s="46">
        <f>CONCATENATE(D159,$E159,$F159,$G159,H159,$I159,$J159,K159,$L159,$M159,N159,$O159,$P159,$Q159,$R159,$S159,T159,$U159,$V159,$W159,$X159,$Y159,$Z159,$AA159,AB159,AC159,AD159,$AE159,$AF159,$AG159,AH159,AI159,AJ159,AK159,AL159,AM159,AN159,AO159,AP159,AQ159,AR159,AS159,AT159,AU159,AV159,AW159,AX159,AY159,AZ159,BA159,BB159,BC159,BD159,BE159,BF159,BG159,BH159,BI159,BJ159,BK159,BL159,BM159,BN159,BO159,BP159,BQ159,BR159,BS159,BT159,BU159,BV159,BW159,BX159,BY159,BZ159,CA159,CB159,CC159,CD159,CE159,CF159,CG159,CH159,CI159,CJ159,CK159,CL159,CM159,$CN159,$CO159,CP159,$CQ159,$CR159,CS159,CT159,CU159,CV159,CW159,CX159,CY159,CZ159,DA159,DB159,DC159,DD159,DE159,DF159,DG159,DH159,DI159,DJ159,DK159,DL159,DM159,$DN159,$DO159,$DP159,DR159)&lt;&gt;""</f>
        <v/>
      </c>
      <c r="DT159" s="46">
        <f>IF(AND($DS159,$E$4&lt;&gt;""),
IF(LEFT($E$4,2) = "1.",
IF(D159&lt;&gt;"","El CUNE sólo se envía en operaciones de novedad o ajuste. ",""),
IF(D159="","Debes escribir un CUNE válido para realizar operaciones de novedad o ajuste. ","")),
""
)</f>
        <v/>
      </c>
      <c r="DU159" s="46">
        <f>IF($DS159,
IF(E159="","Debes seleccionar el tipo de documento del empleado. ",
IF(_xlfn.IFNA(VLOOKUP(E159,TIPO_DE_DOCUMENTO,1,FALSE),-1)=-1,"El tipo de documento no es válido (por favor seleccionarlo de la lista). ","")
)
)</f>
        <v/>
      </c>
      <c r="DV159" s="46">
        <f>IF($DS159,
IF(F159="","Debes escribir el número de documento del empleado. ","")
)</f>
        <v/>
      </c>
      <c r="DW159" s="46">
        <f>IF($DS159,
IF(G159="","Debes escribir el primer nombre del empleado. ","")
)</f>
        <v/>
      </c>
      <c r="DY159" s="46">
        <f>IF($DS159,
IF(I159="","Debes escribir el primer apellido del empleado. ","")
)</f>
        <v/>
      </c>
      <c r="DZ159" s="46">
        <f>IF($DS159,
IF(J159="","Debes escribir el segundo apellido del empleado. ","")
)</f>
        <v/>
      </c>
      <c r="EB159" s="46">
        <f>IF($DS159,
IF(L159="","Debes escribir la fecha de ingreso del empleado. ",
IF(ISERR(DATE(YEAR(L159),MONTH(L159),DAY(L159))), "El valor ingresado en fecha de ingreso no tiene un formato válido. ","")
)
)</f>
        <v/>
      </c>
      <c r="EC159" s="46">
        <f>IF($DS159,
IF(M159="","Debes escribir el tiempo laborado. ",
IF( IFERROR(INT(M159),1.1) &lt;&gt; IFERROR(_xlfn.NUMBERVALUE(M159),1), "El valor de los días trabajados debe ser un número entero. ", "")
)
)</f>
        <v/>
      </c>
      <c r="ED159" s="46">
        <f>IF($DS159,
IF( AND(N159&lt;&gt;"", ISERR(DATE(YEAR(N159),MONTH(N159),DAY(N159))) ), "El valor ingresado en fecha de ingreso no tiene un formato válido. ",
IF( AND(N159&lt;&gt;"", $E$6&lt;&gt;"", DATE(YEAR(N159), MONTH(N159), 1) &lt;&gt; IFERROR(DATE(MID($E$6, 1, 4), MID($E$6, 6, 2),1), "1/1/1900") ), "La fecha de retiro debe estar dentro del período liquidado. ", "")
)
)</f>
        <v/>
      </c>
      <c r="EE159" s="46">
        <f>IF($DS159,
IF(O159="","Debes seleccionar el tipo de trabajador. ",
IF(_xlfn.IFNA(VLOOKUP(O159,TIPO_DE_TRABAJADOR,1,FALSE),-1)=-1,"El tipo de trabajador no es válido (por favor seleccionarlo de la lista). ","")
)
)</f>
        <v/>
      </c>
      <c r="EF159" s="46">
        <f>IF($DS159,
IF(P159="","Debes seleccionar si es un trabajador dependiente pensionado por vejez. ",
IF(_xlfn.IFNA(VLOOKUP(P159,SUBTIPO_DE_TRABAJADOR,1,FALSE),-1)=-1,"El tipo de trabajador dependiente pensionado por vejez no es válido (por favor seleccionarlo de la lista). ","")
)
)</f>
        <v/>
      </c>
      <c r="EG159" s="46">
        <f>IF($DS159,
IF(Q159="","Debes seleccionar el tipo de contrato del trabajador. ",
IF(_xlfn.IFNA(VLOOKUP(Q159,TIPO_DE_CONTRATO,1,FALSE),-1)=-1,"El tipo de contrato del trabajador no es válido (por favor seleccionarlo de la lista). ","")
)
)</f>
        <v/>
      </c>
      <c r="EH159" s="46">
        <f>IF($DS159,
IF(R159="","Debes seleccionar si es un salario integral. ",
IF(_xlfn.IFNA(VLOOKUP(R159,SI_NO,1,FALSE),-1)=-1,"Valor no válido para salario integral (por favor seleccionarlo de la lista). ","")
)
)</f>
        <v/>
      </c>
      <c r="EI159" s="46">
        <f>IF($DS159,
IF(S159="","Debes seleccionar si el trabajador realiza actividades de riesgo. ",
IF(_xlfn.IFNA(VLOOKUP(S159,SI_NO,1,FALSE),-1)=-1,"Valor no válido para actividad de alto riesgo (por favor seleccionarlo de la lista). ","")
)
)</f>
        <v/>
      </c>
      <c r="EK159" s="46">
        <f>IF($DS159,
IF(U159="","Debes escribir el código del municipio de residencia del trabajador. ",
IF(_xlfn.IFNA(VLOOKUP(U159,MUNICIPIO,1,FALSE),-1)=-1,"El municipio de residencia del trabajador es inválido (por favor seleccionarlo de la lista). ","")
)
)</f>
        <v/>
      </c>
      <c r="EL159" s="46">
        <f>IF($DS159,
IF(V159="","Debes escribir el la dirección de residendia del trabajador. ","")
)</f>
        <v/>
      </c>
      <c r="EM159" s="46">
        <f>IF($DS159,
IF(W159="","Debes escribir la fecha de inicio de la liquidación. ",
IF(ISERR(DATE(YEAR(W159),MONTH(W159),DAY(W159))),"El valor ingresado en fecha de inicio de liquidación no tiene un formato válido. ",
IF( AND($E$6&lt;&gt;"", DATE(YEAR(W159), MONTH(W159), 1) &lt;&gt; IFERROR(DATE(MID($E$6, 1, 4), MID($E$6, 6, 2),1), "1/1/1900") ), "La fecha de inicio de la liquidación debe estar dentro del período liquidado. ", "")
)
)
)</f>
        <v/>
      </c>
      <c r="EN159" s="46">
        <f>IF($DS159,
IF(X159="","Debes escribir la fecha de fin de la liquidación. ",
IF(ISERR(DATE(YEAR(X159),MONTH(X159),DAY(X159))),"El valor ingresado en fecha de fin de liquidación no tiene un formato válido. ",
IF( AND($E$6&lt;&gt;"", DATE(YEAR(X159), MONTH(X159), 1) &lt;&gt; IFERROR(DATE(MID($E$6, 1, 4), MID($E$6, 6, 2),1), "1/1/1900") ), "La fecha de fin de la liquidación debe estar dentro del período liquidado. ", "")
)
)
)</f>
        <v/>
      </c>
      <c r="EO159" s="46">
        <f>IF($DS159,
IF(Y159="","Debes escribir la frecuencia de pago del trabajador. ",
IF(_xlfn.IFNA(VLOOKUP(Y159,PERÍODO_DE_NÓMINA,1,FALSE),-1)=-1,"La frecuencia de pago es inválida (por favor seleccionarlo de la lista). ","")
)
)</f>
        <v/>
      </c>
      <c r="EP159" s="46">
        <f>IF($DS159,
IF(Z159="","Debes escribir la fecha de pago. ",
IF(ISERR(DATE(YEAR(Z159),MONTH(Z159),DAY(Z159))), "El valor ingresado en fecha de pago no tiene un formato válido. ","")
)
)</f>
        <v/>
      </c>
      <c r="EQ159" s="46">
        <f>IF($DS159,
IF(AA159="","Debes escribir el medio de pago. ",
IF(_xlfn.IFNA(VLOOKUP(AA159,MEDIOS_DE_PAGO,1,FALSE),-1)=-1,"El medio de pago es inválido (por favor seleccionarlo de la lista). ","")
)
)</f>
        <v/>
      </c>
      <c r="ER159" s="46">
        <f>OR(AA159='Tablas '!$T$4,AA159='Tablas '!$T$7,AA159='Tablas '!$T$8,AA159='Tablas '!$T$11)</f>
        <v/>
      </c>
      <c r="ES159" s="46">
        <f>IF(AND($DS159,ER159),
IF(AB159="","Debes escribir la entidad bancaria. ",""),
""
)</f>
        <v/>
      </c>
      <c r="ET159" s="46">
        <f>IF(AND($DS159,ER159),
IF(AC159="","Debes escribir el tipo de cuenta bancaria. ",
IF(_xlfn.IFNA(VLOOKUP(AC159,TIPO_DE_CUENTA,1,FALSE),-1)=-1,"El tipo de cuenta bancaria es inválida (por favor seleccionarlo de la lista). ","")
),
""
)</f>
        <v/>
      </c>
      <c r="EU159" s="46">
        <f>IF(AND($DS159,ER159),
IF(AD159="","Debes escribir el número de cuenta bancaria. ",""),
""
)</f>
        <v/>
      </c>
      <c r="EV159" s="46">
        <f>IF($DS159,
IF(AE159="","Debes escribir el valor del sueldo básico. ",
IF( ISERR(_xlfn.NUMBERVALUE(AE159)), "El valor del sueldo básico debe ser un número válido. ", "")
)
)</f>
        <v/>
      </c>
      <c r="EW159" s="46">
        <f>IF($DS159,
IF(AF159="","Debes escribir el número de días trabajados. ",
IF( IFERROR(INT(AF159),1.1) &lt;&gt; IFERROR(_xlfn.NUMBERVALUE(AF159),1), "La cantidad de días trabajados debe ser un número entero. ", "")
)
)</f>
        <v/>
      </c>
      <c r="EX159" s="46">
        <f>IF($DS159,
IF(AG159="","Debes escribir el valor del sueldo trabajado. ",
IF( ISERR(_xlfn.NUMBERVALUE(AG159)), "El valor del sueldo trabajado debe ser un número válido. ", "")
)
)</f>
        <v/>
      </c>
      <c r="EY159" s="46">
        <f>IF($DS159,
IF( AND(AH159&lt;&gt;"", ISERR(_xlfn.NUMBERVALUE(AH159))), "El valor del auxilio de transporte debe ser un número válido. ", "")
)</f>
        <v/>
      </c>
      <c r="EZ159" s="46">
        <f>IF($DS159,
IF( AND(AI159&lt;&gt;"", ISERR(_xlfn.NUMBERVALUE(AI159))), "El valor de viáticos salariales debe ser un número válido. ", "")
)</f>
        <v/>
      </c>
      <c r="FA159" s="46">
        <f>IF($DS159,
IF( AND(AJ159&lt;&gt;"", ISERR(_xlfn.NUMBERVALUE(AJ159))), "El valor de viáticos NO salariales debe ser un número válido. ", "")
)</f>
        <v/>
      </c>
      <c r="FB159" s="46">
        <f>CONCATENATE(AK159,AL159)&lt;&gt;""</f>
        <v/>
      </c>
      <c r="FC159" s="46">
        <f>IF(AND($DS159,FB159),
IF(AK159="","Debes escribir el número de horas extras diurnas. ",
IF( IFERROR(INT(AK159),1.1) &lt;&gt; IFERROR(_xlfn.NUMBERVALUE(AK159),1), "La cantidad de horas extras diurnas debe ser un número entero. ", "")
),
""
)</f>
        <v/>
      </c>
      <c r="FD159" s="46">
        <f>IF(AND($DS159,FB159),
IF(AL159="","Debes escribir el valor de las horas extras diurnas. ",
IF( ISERR(_xlfn.NUMBERVALUE(AL159)), "El valor de las horas extras duirnas debe ser un número válido. ", "")
),
""
)</f>
        <v/>
      </c>
      <c r="FE159" s="46">
        <f>CONCATENATE(AM159,AN159)&lt;&gt;""</f>
        <v/>
      </c>
      <c r="FF159" s="46">
        <f>IF(AND($DS159,FE159),
IF(AM159="","Debes escribir el número de horas extras nocturnas. ",
IF( IFERROR(INT(AM159),1.1) &lt;&gt; IFERROR(_xlfn.NUMBERVALUE(AM159),1), "La cantidad de horas extras nocturnas debe ser un número entero. ", "")
),
""
)</f>
        <v/>
      </c>
      <c r="FG159" s="46">
        <f>IF(AND($DS159,FE159),
IF(AN159="","Debes escribir el valor de las horas extras nocturnas. ",
IF( ISERR(_xlfn.NUMBERVALUE(AN159)), "El valor de las horas extras nocturnas debe ser un número válido. ", "")
),
""
)</f>
        <v/>
      </c>
      <c r="FH159" s="46">
        <f>CONCATENATE(AO159,AP159)&lt;&gt;""</f>
        <v/>
      </c>
      <c r="FI159" s="46">
        <f>IF(AND($DS159,FH159),
IF(AO159="","Debes escribir el número de horas extras diurnas dominicales y festivas. ",
IF( IFERROR(INT(AO159),1.1) &lt;&gt; IFERROR(_xlfn.NUMBERVALUE(AO159),1), "La cantidad de horas extras diurnas dominicales y festivas debe ser un número entero. ", "")
),
""
)</f>
        <v/>
      </c>
      <c r="FJ159" s="46">
        <f>IF(AND($DS159,FH159),
IF(AP159="","Debes escribir el valor de las horas extras diurnas dominicales y festivas. ",
IF( ISERR(_xlfn.NUMBERVALUE(AP159)), "El valor de las horas extras diurnas dominicales y festivas debe ser un número válido. ", "")
),
""
)</f>
        <v/>
      </c>
      <c r="FK159" s="46">
        <f>CONCATENATE(AQ159,AR159)&lt;&gt;""</f>
        <v/>
      </c>
      <c r="FL159" s="46">
        <f>IF(AND($DS159,FK159),
IF(AQ159="","Debes escribir el número de horas extras nocturnas dominicales y festivas. ",
IF( IFERROR(INT(AQ159),1.1) &lt;&gt; IFERROR(_xlfn.NUMBERVALUE(AQ159),1), "La cantidad de horas extras nocturnas dominicales y festivas debe ser un número entero. ", "")
),
""
)</f>
        <v/>
      </c>
      <c r="FM159" s="46">
        <f>IF(AND($DS159,FK159),
IF(AR159="","Debes escribir el valor de las horas extras nocturnas dominicales y festivas. ",
IF( ISERR(_xlfn.NUMBERVALUE(AR159)), "El valor de las horas extras nocturnas dominicales y festivas debe ser un número válido. ", "")
),
""
)</f>
        <v/>
      </c>
      <c r="FN159" s="46">
        <f>CONCATENATE(AS159,AT159)&lt;&gt;""</f>
        <v/>
      </c>
      <c r="FO159" s="46">
        <f>IF(AND($DS159,FN159),
IF(AS159="","Debes escribir el número de horas recargo nocturno. ",
IF( IFERROR(INT(AS159),1.1) &lt;&gt; IFERROR(_xlfn.NUMBERVALUE(AS159),1), "La cantidad de horas recargo nocturno debe ser un número entero. ", "")
),
""
)</f>
        <v/>
      </c>
      <c r="FP159" s="46">
        <f>IF(AND($DS159,FN159),
IF(AT159="","Debes escribir el valor de las horas recargo nocturno. ",
IF( ISERR(_xlfn.NUMBERVALUE(AT159)), "El valor de las horas recargo nocturno debe ser un número válido. ", "")
),
""
)</f>
        <v/>
      </c>
      <c r="FQ159" s="46">
        <f>CONCATENATE(AU159,AV159)&lt;&gt;""</f>
        <v/>
      </c>
      <c r="FR159" s="46">
        <f>IF(AND($DS159,FQ159),
IF(AU159="","Debes escribir el número de horas recargo diurno dominical y festivo. ",
IF( IFERROR(INT(AU159),1.1) &lt;&gt; IFERROR(_xlfn.NUMBERVALUE(AU159),1), "La cantidad de horas recargo diurno dominical y festivo debe ser un número entero. ", "")
),
""
)</f>
        <v/>
      </c>
      <c r="FS159" s="46">
        <f>IF(AND($DS159,FQ159),
IF(AV159="","Debes escribir el valor de las horas recargo diurno dominical y festivo. ",
IF( ISERR(_xlfn.NUMBERVALUE(AV159)), "El valor de las horas recargo diurno dominical y festivo debe ser un número válido. ", "")
),
""
)</f>
        <v/>
      </c>
      <c r="FT159" s="46">
        <f>CONCATENATE(AW159,AX159)&lt;&gt;""</f>
        <v/>
      </c>
      <c r="FU159" s="46">
        <f>IF(AND($DS159,FT159),
IF(AW159="","Debes escribir el número de horas recargo nocturno dominical y festivo. ",
IF( IFERROR(INT(AW159),1.1) &lt;&gt; IFERROR(_xlfn.NUMBERVALUE(AW159),1), "La cantidad de horas recargo nocturno dominical y festivo debe ser un número entero. ", "")
),
""
)</f>
        <v/>
      </c>
      <c r="FV159" s="46">
        <f>IF(AND($DS159,FT159),
IF(AX159="","Debes escribir el valor de las horas recargo nocturno dominical y festivo. ",
IF( ISERR(_xlfn.NUMBERVALUE(AX159)), "El valor de las horas recargo nocturno dominical y festivo debe ser un número válido. ", "")
),
""
)</f>
        <v/>
      </c>
      <c r="FW159" s="46">
        <f>CONCATENATE(AY159,AZ159)&lt;&gt;""</f>
        <v/>
      </c>
      <c r="FX159" s="46">
        <f>IF(AND($DS159,FW159),
IF(AY159="","Debes escribir el número de días de vacaciones comunes. ",
IF( IFERROR(INT(AY159),1.1) &lt;&gt; IFERROR(_xlfn.NUMBERVALUE(AY159),1), "La cantidad de días de vacaciones comunes debe ser un número entero. ", "")
),
""
)</f>
        <v/>
      </c>
      <c r="FY159" s="46">
        <f>IF(AND($DS159,FW159),
IF(AZ159="","Debes escribir el valor de las vacaciones comunes. ",
IF( ISERR(_xlfn.NUMBERVALUE(AZ159)), "El valor de las vacaciones comunes debe ser un número válido. ", "")
),
""
)</f>
        <v/>
      </c>
      <c r="FZ159" s="46">
        <f>CONCATENATE(BA159,BB159)&lt;&gt;""</f>
        <v/>
      </c>
      <c r="GA159" s="46">
        <f>IF(AND($DS159,FZ159),
IF(BA159="","Debes escribir el número de días de vacaciones compensadas. ",
IF( IFERROR(INT(BA159),1.1) &lt;&gt; IFERROR(_xlfn.NUMBERVALUE(BA159),1), "La cantidad de días de vacaciones compensadas debe ser un número entero. ", "")
),
""
)</f>
        <v/>
      </c>
      <c r="GB159" s="46">
        <f>IF(AND($DS159,FZ159),
IF(BB159="","Debes escribir el valor de las vacaciones compensadas. ",
IF( ISERR(_xlfn.NUMBERVALUE(BB159)), "El valor de las vacaciones compensadas debe ser un número válido. ", "")
),
""
)</f>
        <v/>
      </c>
      <c r="GC159" s="46">
        <f>CONCATENATE(BC159,BD159)&lt;&gt;""</f>
        <v/>
      </c>
      <c r="GD159" s="46">
        <f>IF(AND($DS159,GC159),
IF(BC159="","Debes escribir el número de días de prima salarial. ",
IF( IFERROR(INT(BC159),1.1) &lt;&gt; IFERROR(_xlfn.NUMBERVALUE(BC159),1), "La cantidad de días de prima salarial debe ser un número entero. ", "")
),
""
)</f>
        <v/>
      </c>
      <c r="GE159" s="46">
        <f>IF(AND($DS159,GC159),
IF(BD159="","Debes escribir el valor de los días de prima salarial. ",
IF( ISERR(_xlfn.NUMBERVALUE(BD159)), "El valor de los días de prima salarial debe ser un número válido. ", "")
),
""
)</f>
        <v/>
      </c>
      <c r="GF159" s="46">
        <f>IF($DS159,
IF( AND(BE159&lt;&gt;"", ISERR(_xlfn.NUMBERVALUE(BE159))), "El valor de la prima NO saliarial debe ser un número válido. ", "")
)</f>
        <v/>
      </c>
      <c r="GG159" s="46">
        <f>CONCATENATE(BF159,BG159,BH159)&lt;&gt;""</f>
        <v/>
      </c>
      <c r="GH159" s="46">
        <f>IF(AND($DS159,GG159),
IF(BF159="","Debes escribir el valor de las cesantías. ",
IF( ISERR(_xlfn.NUMBERVALUE(BF159)), "El valor de las cesantías debe ser un número válido. ", "")
),
""
)</f>
        <v/>
      </c>
      <c r="GI159" s="46">
        <f>IF(AND($DS159,GG159),
IF(BG159="","Debes escribir el % de cesantías. ",
IF( ISERR(_xlfn.NUMBERVALUE(BG159)), "El % de cesantías debe ser un número válido. ", "")
),
""
)</f>
        <v/>
      </c>
      <c r="GJ159" s="46">
        <f>IF(AND($DS159,GG159),
IF(BH159="","Debes escribir el valor de intereses de cesantías. ",
IF( ISERR(_xlfn.NUMBERVALUE(BH159)), "El valor de intereses de cesantías debe ser un número válido. ", "")
),
""
)</f>
        <v/>
      </c>
      <c r="GK159" s="46">
        <f>CONCATENATE(BI159,BJ159,BK159)&lt;&gt;""</f>
        <v/>
      </c>
      <c r="GL159" s="46">
        <f>IF(AND($DS159,GK159),
IF(BI159="","Debes escribir el número de días de incapacidad. ",
IF( IFERROR(INT(BI159),1.1) &lt;&gt; IFERROR(_xlfn.NUMBERVALUE(BI159),1), "La cantidad de días de incapacidad debe ser un número entero. ", "")
),
""
)</f>
        <v/>
      </c>
      <c r="GM159" s="46">
        <f>IF(AND($DS159,GK159),
IF(BJ159="","Debes escribir el tipo de incapacidad. ",
IF(_xlfn.IFNA(VLOOKUP(BJ159,TIPO_DE_INCAPACIDAD,1,FALSE),-1)=-1,"El tipo de incapacidad es inválida (por favor seleccionarlo de la lista). ","")
),
""
)</f>
        <v/>
      </c>
      <c r="GN159" s="46">
        <f>IF(AND($DS159,GK159),
IF(BK159="","Debes escribir el valor de la incapacidad. ",
IF( ISERR(_xlfn.NUMBERVALUE(BK159)), "El valor de la incapacidad debe ser un número válido. ", "")
),
""
)</f>
        <v/>
      </c>
      <c r="GO159" s="46">
        <f>CONCATENATE(BL159,BM159)&lt;&gt;""</f>
        <v/>
      </c>
      <c r="GP159" s="46">
        <f>IF(AND($DS159,GO159),
IF(BL159="","Debes escribir el número de días de licencia de maternidad o paternidad. ",
IF( IFERROR(INT(BL159),1.1) &lt;&gt; IFERROR(_xlfn.NUMBERVALUE(BL159),1), "La cantidad de días de licencia de maternidad o paternidad debe ser un número entero. ", "")
),
""
)</f>
        <v/>
      </c>
      <c r="GQ159" s="46">
        <f>IF(AND($DS159,GO159),
IF(BM159="","Debes escribir el valor de la licencia de maternidad o paternidad. ",
IF( ISERR(_xlfn.NUMBERVALUE(BM159)), "El valor de la licencia de maternidad o paternidad debe ser un número válido. ", "")
),
""
)</f>
        <v/>
      </c>
      <c r="GR159" s="46">
        <f>CONCATENATE(BN159,BO159)&lt;&gt;""</f>
        <v/>
      </c>
      <c r="GS159" s="46">
        <f>IF(AND($DS159,GR159),
IF(BN159="","Debes escribir el número de días de licencia remunerada. ",
IF( IFERROR(INT(BN159),1.1) &lt;&gt; IFERROR(_xlfn.NUMBERVALUE(BN159),1), "La cantidad de días de licencia remunerada debe ser un número entero. ", "")
),
""
)</f>
        <v/>
      </c>
      <c r="GT159" s="46">
        <f>IF(AND($DS159,GR159),
IF(BO159="","Debes escribir el valor de la licencia remunerada. ",
IF( ISERR(_xlfn.NUMBERVALUE(BO159)), "El valor de la licencia remunerada debe ser un número válido. ", "")
),
""
)</f>
        <v/>
      </c>
      <c r="GU159" s="46">
        <f>IF($DS159,
IF( AND(BP159&lt;&gt;"", ISERR(_xlfn.NUMBERVALUE(BP159))), "El valor de la licencia NO remunerada debe ser un número válido. ", "")
)</f>
        <v/>
      </c>
      <c r="GV159" s="46">
        <f>IF($DS159,
IF( AND(BQ159&lt;&gt;"", ISERR(_xlfn.NUMBERVALUE(BQ159))), "El valor de auxilios salariales debe ser un número válido. ", "")
)</f>
        <v/>
      </c>
      <c r="GW159" s="46">
        <f>IF($DS159,
IF( AND(BR159&lt;&gt;"", ISERR(_xlfn.NUMBERVALUE(BR159))), "El valor de auxilios NO salariales debe ser un número válido. ", "")
)</f>
        <v/>
      </c>
      <c r="GX159" s="46">
        <f>IF($DS159,
IF( AND(BS159&lt;&gt;"", ISERR(_xlfn.NUMBERVALUE(BS159))), "El valor de bonos salariales debe ser un número válido. ", "")
)</f>
        <v/>
      </c>
      <c r="GY159" s="46">
        <f>IF($DS159,
IF( AND(BT159&lt;&gt;"", ISERR(_xlfn.NUMBERVALUE(BT159))), "El valor de bonos NO salariales debe ser un número válido. ", "")
)</f>
        <v/>
      </c>
      <c r="GZ159" s="46">
        <f>IF($DS159,
IF( AND(BU159&lt;&gt;"", ISERR(_xlfn.NUMBERVALUE(BU159))), "El valor de bonos salariales de alimentación debe ser un número válido. ", "")
)</f>
        <v/>
      </c>
      <c r="HA159" s="46">
        <f>IF($DS159,
IF( AND(BV159&lt;&gt;"", ISERR(_xlfn.NUMBERVALUE(BV159))), "El valor de bonos NO salariales de alimentación debe ser un número válido. ", "")
)</f>
        <v/>
      </c>
      <c r="HB159" s="46">
        <f>IF($DS159,
IF( AND(BW159&lt;&gt;"", ISERR(_xlfn.NUMBERVALUE(BW159))), "El valor de bonificaciones salariales debe ser un número válido. ", "")
)</f>
        <v/>
      </c>
      <c r="HC159" s="46">
        <f>IF($DS159,
IF( AND(BX159&lt;&gt;"", ISERR(_xlfn.NUMBERVALUE(BX159))), "El valor de bonificaciones NO salariales debe ser un número válido. ", "")
)</f>
        <v/>
      </c>
      <c r="HD159" s="46">
        <f>IF($DS159,
IF( AND(BY159&lt;&gt;"", ISERR(_xlfn.NUMBERVALUE(BY159))), "El valor de compensaciones ordinarias debe ser un número válido. ", "")
)</f>
        <v/>
      </c>
      <c r="HE159" s="46">
        <f>IF($DS159,
IF( AND(BZ159&lt;&gt;"", ISERR(_xlfn.NUMBERVALUE(BZ159))), "El valor de compensaciones extraordinarias debe ser un número válido. ", "")
)</f>
        <v/>
      </c>
      <c r="HF159" s="46">
        <f>IF($DS159,
IF( AND(CA159&lt;&gt;"", ISERR(_xlfn.NUMBERVALUE(CA159))), "El valor de comisiones debe ser un número válido. ", "")
)</f>
        <v/>
      </c>
      <c r="HG159" s="46">
        <f>IF($DS159,
IF( AND(CB159&lt;&gt;"", ISERR(_xlfn.NUMBERVALUE(CB159))), "El valor de ausencia por huega debe ser un número válido. ", "")
)</f>
        <v/>
      </c>
      <c r="HH159" s="46">
        <f>IF($DS159,
IF( AND(CC159&lt;&gt;"", ISERR(_xlfn.NUMBERVALUE(CC159))), "El valor de anticipos debe ser un número válido. ", "")
)</f>
        <v/>
      </c>
      <c r="HI159" s="46">
        <f>IF($DS159,
IF( AND(CD159&lt;&gt;"", ISERR(_xlfn.NUMBERVALUE(CD159))), "El valor de pagos a terceros debe ser un número válido. ", "")
)</f>
        <v/>
      </c>
      <c r="HJ159" s="46">
        <f>IF($DS159,
IF( AND(CE159&lt;&gt;"", ISERR(_xlfn.NUMBERVALUE(CE159))), "El valor de dotación debe ser un número válido. ", "")
)</f>
        <v/>
      </c>
      <c r="HK159" s="46">
        <f>IF($DS159,
IF( AND(CF159&lt;&gt;"", ISERR(_xlfn.NUMBERVALUE(CF159))), "El valor de apoyo sostenibilidad debe ser un número válido. ", "")
)</f>
        <v/>
      </c>
      <c r="HL159" s="46">
        <f>IF($DS159,
IF( AND(CG159&lt;&gt;"", ISERR(_xlfn.NUMBERVALUE(CG159))), "El valor de teletrabajo debe ser un número válido. ", "")
)</f>
        <v/>
      </c>
      <c r="HM159" s="46">
        <f>IF($DS159,
IF( AND(CH159&lt;&gt;"", ISERR(_xlfn.NUMBERVALUE(CH159))), "El valor de bonificación de retiro debe ser un número válido. ", "")
)</f>
        <v/>
      </c>
      <c r="HN159" s="46">
        <f>IF($DS159,
IF( AND(CI159&lt;&gt;"", ISERR(_xlfn.NUMBERVALUE(CI159))), "El valor de indemnización de retiro debe ser un número válido. ", "")
)</f>
        <v/>
      </c>
      <c r="HO159" s="46">
        <f>IF($DS159,
IF( AND(CJ159&lt;&gt;"", ISERR(_xlfn.NUMBERVALUE(CJ159))), "El valor de reintegros debe ser un número válido. ", "")
)</f>
        <v/>
      </c>
      <c r="HP159" s="46">
        <f>CONCATENATE(CK159,CL159,CM159)&lt;&gt;""</f>
        <v/>
      </c>
      <c r="HQ159" s="46">
        <f>IF(AND($DS159,HP159),
IF(CK159="","Debes escribir la descripción de otro concepto no categorizado. ",""),
""
)</f>
        <v/>
      </c>
      <c r="HR159" s="46">
        <f>IF(AND($DS159,HP159),
IF(CONCATENATE(CL159,CM159)="","Debes escribir al menos un valor de concepto no categorizado (salarial o no salarial). ",
IF(ISERR(_xlfn.NUMBERVALUE(CL159)),"El valor salarial concepto no categorizado debe ser un número válido. ","")
),
""
)</f>
        <v/>
      </c>
      <c r="HS159" s="46">
        <f>IF(AND($DS159,HP159),
IF(CONCATENATE(CL159,CM159)="","Debes escribir al menos un valor de concepto no categorizado (salarial o no salarial). ",
IF(ISERR(_xlfn.NUMBERVALUE(CM159)),"El valor NO salarial concepto no categorizado debe ser un número válido. ","")
),
""
)</f>
        <v/>
      </c>
      <c r="HT159" s="46">
        <f>IF($DS159,
IF(CN159="","Debes escribir el porcentaje del aporte a salud. ",
IF( ISERR(_xlfn.NUMBERVALUE(CN159)), "El valor del porcentaje del aporte a salud debe ser un número válido. ", "")
)
)</f>
        <v/>
      </c>
      <c r="HU159" s="46">
        <f>IF($DS159,
IF(CO159="","Debes escribir el valor del aporte a salud. ",
IF( ISERR(_xlfn.NUMBERVALUE(CO159)), "El valor del aporte a salud debe ser un número válido. ", "")
)
)</f>
        <v/>
      </c>
      <c r="HV159" s="46">
        <f>IF($DS159,
IF( AND(CP159&lt;&gt;"", ISERR(_xlfn.NUMBERVALUE(CP159))), "El valor plan complementario debe ser un número válido. ", "")
)</f>
        <v/>
      </c>
      <c r="HW159" s="46">
        <f>IF($DS159,
IF(CQ159="","Debes escribir el porcentaje del aporte a pensión. ",
IF( ISERR(_xlfn.NUMBERVALUE(CQ159)), "El valor del porcentaje del aporte a pensión debe ser un número válido. ", "")
)
)</f>
        <v/>
      </c>
      <c r="HX159" s="46">
        <f>IF($DS159,
IF(CR159="","Debes escribir el valor del aporte a pensión. ",
IF( ISERR(_xlfn.NUMBERVALUE(CR159)), "El valor del aporte a salud debe ser un número válido. ", "")
)
)</f>
        <v/>
      </c>
      <c r="HY159" s="46">
        <f>IF($DS159,
IF( AND(CS159&lt;&gt;"", ISERR(_xlfn.NUMBERVALUE(CS159))), "El valor pensión voluntaria debe ser un número válido. ", "")
)</f>
        <v/>
      </c>
      <c r="HZ159" s="46">
        <f>CONCATENATE(CT159,CU159,CV159,CW159)&lt;&gt;""</f>
        <v/>
      </c>
      <c r="IA159" s="46">
        <f>IF(AND($DS159,HZ159),
IF(CT159="","Debes escribir el % del fondo de seguridad pensional. ",
IF( ISERR(_xlfn.NUMBERVALUE(CT159)), "El % del fondo de seguridad debe ser un número válido. ", "")
),
""
)</f>
        <v/>
      </c>
      <c r="IB159" s="46">
        <f>IF(AND($DS159,HZ159),
IF(CU159="","Debes escribir el valor del aporte al fondo de solidaridad pensional. ",
IF( ISERR(_xlfn.NUMBERVALUE(CU159)), "El valor del aporte al fondo de solidaridad pensional debe ser un número válido. ", "")
),
""
)</f>
        <v/>
      </c>
      <c r="IC159" s="46">
        <f>IF(AND($DS159,HZ159),
IF(CV159="","Debes escribir el % del fondo de subsistencia. ",
IF( ISERR(_xlfn.NUMBERVALUE(CV159)), "El % del fondo de subsistencia debe ser un número válido. ", "")
),
""
)</f>
        <v/>
      </c>
      <c r="ID159" s="46">
        <f>IF(AND($DS159,HZ159),
IF(CW159="","Debes escribir el valor del fondo de subsistencia. ",
IF( ISERR(_xlfn.NUMBERVALUE(CW159)), "El valor del fondo de subsistencia debe ser un número válido. ", "")
),
""
)</f>
        <v/>
      </c>
      <c r="IE159" s="46">
        <f>CONCATENATE(CX159,CY159)&lt;&gt;""</f>
        <v/>
      </c>
      <c r="IF159" s="46">
        <f>IF(AND($DS159,IE159),
IF(CX159="","Debes escribir el % de sindicato. ",
IF( ISERR(_xlfn.NUMBERVALUE(CX159)), "El % de sindicato debe ser un número válido. ", "")
),
""
)</f>
        <v/>
      </c>
      <c r="IG159" s="46">
        <f>IF(AND($DS159,IE159),
IF(CY159="","Debes escribir el valor del sindicato. ",
IF( ISERR(_xlfn.NUMBERVALUE(CY159)), "El valor del sindicato debe ser un número válido. ", "")
),
""
)</f>
        <v/>
      </c>
      <c r="IH159" s="46">
        <f>IF($DS159,
IF( AND(CZ159&lt;&gt;"", ISERR(_xlfn.NUMBERVALUE(CZ159))), "El valor de sanción pública debe ser un número válido. ", "")
)</f>
        <v/>
      </c>
      <c r="II159" s="46">
        <f>IF($DS159,
IF( AND(DA159&lt;&gt;"", ISERR(_xlfn.NUMBERVALUE(DA159))), "El valor de sanción privada debe ser un número válido. ", "")
)</f>
        <v/>
      </c>
      <c r="IJ159" s="46">
        <f>CONCATENATE(DB159,DC159)&lt;&gt;""</f>
        <v/>
      </c>
      <c r="IK159" s="46">
        <f>IF(AND($DS159,IJ159),
IF(DB159="","Debes escribir la descripción de libranza. ",""),
""
)</f>
        <v/>
      </c>
      <c r="IL159" s="46">
        <f>IF(AND($DS159,IJ159),
IF(DC159="","Debes escribir la cuota libranza. ",
IF(ISERR(_xlfn.NUMBERVALUE(DC159)),"El valor de la cuota libranza debe ser un número válido. ","")
),
""
)</f>
        <v/>
      </c>
      <c r="IM159" s="46">
        <f>IF($DS159,
IF( AND(DD159&lt;&gt;"", ISERR(_xlfn.NUMBERVALUE(DD159))), "El valor de pagos a terceros debe ser un número válido. ", "")
)</f>
        <v/>
      </c>
      <c r="IN159" s="46">
        <f>IF($DS159,
IF( AND(DE159&lt;&gt;"", ISERR(_xlfn.NUMBERVALUE(DE159))), "El valor de anticipos debe ser un número válido. ", "")
)</f>
        <v/>
      </c>
      <c r="IO159" s="46">
        <f>IF($DS159,
IF( AND(DF159&lt;&gt;"", ISERR(_xlfn.NUMBERVALUE(DF159))), "El valor de AFC debe ser un número válido. ", "")
)</f>
        <v/>
      </c>
      <c r="IP159" s="46">
        <f>IF($DS159,
IF( AND(DG159&lt;&gt;"", ISERR(_xlfn.NUMBERVALUE(DG159))), "El valor de rete-fuente debe ser un número válido. ", "")
)</f>
        <v/>
      </c>
      <c r="IQ159" s="46">
        <f>IF($DS159,
IF( AND(DH159&lt;&gt;"", ISERR(_xlfn.NUMBERVALUE(DH159))), "El valor de cooperativa de trabajo debe ser un número válido. ", "")
)</f>
        <v/>
      </c>
      <c r="IR159" s="46">
        <f>IF($DS159,
IF( AND(DI159&lt;&gt;"", ISERR(_xlfn.NUMBERVALUE(DI159))), "El valor de embargo fiscal debe ser un número válido. ", "")
)</f>
        <v/>
      </c>
      <c r="IS159" s="46">
        <f>IF($DS159,
IF( AND(DJ159&lt;&gt;"", ISERR(_xlfn.NUMBERVALUE(DJ159))), "El valor de educación debe ser un número válido. ", "")
)</f>
        <v/>
      </c>
      <c r="IT159" s="46">
        <f>IF($DS159,
IF( AND(DK159&lt;&gt;"", ISERR(_xlfn.NUMBERVALUE(DK159))), "El valor de reintegro debe ser un número válido. ", "")
)</f>
        <v/>
      </c>
      <c r="IU159" s="46">
        <f>IF($DS159,
IF( AND(DL159&lt;&gt;"", ISERR(_xlfn.NUMBERVALUE(DL159))), "El valor de deuda debe ser un número válido. ", "")
)</f>
        <v/>
      </c>
      <c r="IV159" s="46">
        <f>IF($DS159,
IF( AND(DM159&lt;&gt;"", ISERR(_xlfn.NUMBERVALUE(DM159))), "El valor de otras deducciones debe ser un número válido. ", "")
)</f>
        <v/>
      </c>
      <c r="IW159" s="46">
        <f>IF($DS159,
IF(DN159="","Debes escribir el valor de los devengos totales. ",
IF( ISERR(_xlfn.NUMBERVALUE(DN159)), "El valor de los devengos totales debe ser un número válido. ", "")
)
)</f>
        <v/>
      </c>
      <c r="IX159" s="46">
        <f>IF($DS159,
IF(DO159="","Debes escribir el valor de las deducciones totales. ",
IF( ISERR(_xlfn.NUMBERVALUE(DO159)), "El valor de las deducciones totales debe ser un número válido. ", "")
)
)</f>
        <v/>
      </c>
      <c r="IY159" s="46">
        <f>IF($DS159,
IF(DP159="","Debes escribir el valor del salario total. ",
IF( ISERR(_xlfn.NUMBERVALUE(DP159)), "El valor del salario total debe ser un número válido. ", "")
)
)</f>
        <v/>
      </c>
    </row>
    <row r="160">
      <c r="B160" s="48" t="n">
        <v>148</v>
      </c>
      <c r="C160" s="61">
        <f>IF(AND(DS160,DP160&lt;&gt;""),
IF(DQ160="","OK","Error"),
""
)</f>
        <v/>
      </c>
      <c r="D160" s="53" t="n"/>
      <c r="E160" s="52" t="n"/>
      <c r="F160" s="112" t="n"/>
      <c r="G160" s="52" t="n"/>
      <c r="H160" s="53" t="n"/>
      <c r="I160" s="52" t="n"/>
      <c r="J160" s="52" t="n"/>
      <c r="K160" s="53" t="n"/>
      <c r="L160" s="55" t="n"/>
      <c r="M160" s="108" t="n"/>
      <c r="N160" s="56" t="n"/>
      <c r="O160" s="52" t="n"/>
      <c r="P160" s="52" t="n"/>
      <c r="Q160" s="52" t="n"/>
      <c r="R160" s="52" t="n"/>
      <c r="S160" s="52" t="n"/>
      <c r="T160" s="53" t="n"/>
      <c r="U160" s="52" t="n"/>
      <c r="V160" s="52" t="n"/>
      <c r="W160" s="55" t="n"/>
      <c r="X160" s="55" t="n"/>
      <c r="Y160" s="52" t="n"/>
      <c r="Z160" s="55" t="n"/>
      <c r="AA160" s="52" t="n"/>
      <c r="AB160" s="53" t="n"/>
      <c r="AC160" s="53" t="n"/>
      <c r="AD160" s="53" t="n"/>
      <c r="AE160" s="177" t="n"/>
      <c r="AF160" s="113" t="n"/>
      <c r="AG160" s="177" t="n"/>
      <c r="AH160" s="178" t="n"/>
      <c r="AI160" s="178" t="n"/>
      <c r="AJ160" s="178" t="n"/>
      <c r="AK160" s="114" t="n"/>
      <c r="AL160" s="178" t="n"/>
      <c r="AM160" s="114" t="n"/>
      <c r="AN160" s="178" t="n"/>
      <c r="AO160" s="114" t="n"/>
      <c r="AP160" s="178" t="n"/>
      <c r="AQ160" s="114" t="n"/>
      <c r="AR160" s="178" t="n"/>
      <c r="AS160" s="114" t="n"/>
      <c r="AT160" s="178" t="n"/>
      <c r="AU160" s="114" t="n"/>
      <c r="AV160" s="178" t="n"/>
      <c r="AW160" s="114" t="n"/>
      <c r="AX160" s="178" t="n"/>
      <c r="AY160" s="114" t="n"/>
      <c r="AZ160" s="178" t="n"/>
      <c r="BA160" s="114" t="n"/>
      <c r="BB160" s="178" t="n"/>
      <c r="BC160" s="114" t="n"/>
      <c r="BD160" s="178" t="n"/>
      <c r="BE160" s="178" t="n"/>
      <c r="BF160" s="178" t="n"/>
      <c r="BG160" s="59" t="n"/>
      <c r="BH160" s="178" t="n"/>
      <c r="BI160" s="114" t="n"/>
      <c r="BJ160" s="53" t="n"/>
      <c r="BK160" s="178" t="n"/>
      <c r="BL160" s="114" t="n"/>
      <c r="BM160" s="178" t="n"/>
      <c r="BN160" s="114" t="n"/>
      <c r="BO160" s="178" t="n"/>
      <c r="BP160" s="178" t="n"/>
      <c r="BQ160" s="178" t="n"/>
      <c r="BR160" s="178" t="n"/>
      <c r="BS160" s="178" t="n"/>
      <c r="BT160" s="178" t="n"/>
      <c r="BU160" s="178" t="n"/>
      <c r="BV160" s="178" t="n"/>
      <c r="BW160" s="178" t="n"/>
      <c r="BX160" s="178" t="n"/>
      <c r="BY160" s="178" t="n"/>
      <c r="BZ160" s="178" t="n"/>
      <c r="CA160" s="178" t="n"/>
      <c r="CB160" s="178" t="n"/>
      <c r="CC160" s="178" t="n"/>
      <c r="CD160" s="178" t="n"/>
      <c r="CE160" s="178" t="n"/>
      <c r="CF160" s="178" t="n"/>
      <c r="CG160" s="178" t="n"/>
      <c r="CH160" s="178" t="n"/>
      <c r="CI160" s="178" t="n"/>
      <c r="CJ160" s="178" t="n"/>
      <c r="CK160" s="53" t="n"/>
      <c r="CL160" s="178" t="n"/>
      <c r="CM160" s="178" t="n"/>
      <c r="CN160" s="60" t="n"/>
      <c r="CO160" s="177" t="n"/>
      <c r="CP160" s="178" t="n"/>
      <c r="CQ160" s="60" t="n"/>
      <c r="CR160" s="177" t="n"/>
      <c r="CS160" s="178" t="n"/>
      <c r="CT160" s="59" t="n"/>
      <c r="CU160" s="178" t="n"/>
      <c r="CV160" s="59" t="n"/>
      <c r="CW160" s="178" t="n"/>
      <c r="CX160" s="59" t="n"/>
      <c r="CY160" s="178" t="n"/>
      <c r="CZ160" s="178" t="n"/>
      <c r="DA160" s="178" t="n"/>
      <c r="DB160" s="53" t="n"/>
      <c r="DC160" s="178" t="n"/>
      <c r="DD160" s="178" t="n"/>
      <c r="DE160" s="178" t="n"/>
      <c r="DF160" s="178" t="n"/>
      <c r="DG160" s="178" t="n"/>
      <c r="DH160" s="178" t="n"/>
      <c r="DI160" s="178" t="n"/>
      <c r="DJ160" s="178" t="n"/>
      <c r="DK160" s="178" t="n"/>
      <c r="DL160" s="178" t="n"/>
      <c r="DM160" s="178" t="n"/>
      <c r="DN160" s="177" t="n"/>
      <c r="DO160" s="177" t="n"/>
      <c r="DP160" s="177" t="n"/>
      <c r="DQ160" s="76">
        <f>IF(AND(DS160,DP160&lt;&gt;""),
CONCATENATE(DT160,DU160,DV160,DW160,DX160,DY160,DZ160,EA160,EB160,EC160,ED160,EE160,EF160,EG160,EH160,EI160,EJ160,EK160,EL160,EM160,EN160,EO160,EP160,EQ160,ES160,ET160,EU160,EV160,EW160,EX160,EY160,EZ160,FA160,FC160,FD160,FF160,FG160,FI160,FJ160,FL160,FM160,FO160,FP160,FR160,FS160,FU160,FV160,FX160,FY160,GA160,GB160,GD160,GE160,GF160,GH160,GI160,GJ160,GL160,GM160,GN160,GP160,GQ160,GS160,GT160,GU160,GV160,GW160,GX160,GY160,GZ160,HA160,HB160,HC160,HD160,HE160,HF160,HG160,HH160,HI160,HJ160,HK160,HL160,HM160,HN160,HO160,HQ160,HR160,HS160,HT160,HU160,HV160,HW160,HX160,HY160,IA160,IB160,IC160,ID160,IF160,IG160,IH160,II160,IK160,IL160,IM160,IN160,IO160,IP160,IQ160,IR160,IS160,IT160,IU160,IV160,IW160,IX160,IY160,IZ160),
""
)</f>
        <v/>
      </c>
      <c r="DR160" s="53" t="n"/>
      <c r="DS160" s="46">
        <f>CONCATENATE(D160,$E160,$F160,$G160,H160,$I160,$J160,K160,$L160,$M160,N160,$O160,$P160,$Q160,$R160,$S160,T160,$U160,$V160,$W160,$X160,$Y160,$Z160,$AA160,AB160,AC160,AD160,$AE160,$AF160,$AG160,AH160,AI160,AJ160,AK160,AL160,AM160,AN160,AO160,AP160,AQ160,AR160,AS160,AT160,AU160,AV160,AW160,AX160,AY160,AZ160,BA160,BB160,BC160,BD160,BE160,BF160,BG160,BH160,BI160,BJ160,BK160,BL160,BM160,BN160,BO160,BP160,BQ160,BR160,BS160,BT160,BU160,BV160,BW160,BX160,BY160,BZ160,CA160,CB160,CC160,CD160,CE160,CF160,CG160,CH160,CI160,CJ160,CK160,CL160,CM160,$CN160,$CO160,CP160,$CQ160,$CR160,CS160,CT160,CU160,CV160,CW160,CX160,CY160,CZ160,DA160,DB160,DC160,DD160,DE160,DF160,DG160,DH160,DI160,DJ160,DK160,DL160,DM160,$DN160,$DO160,$DP160,DR160)&lt;&gt;""</f>
        <v/>
      </c>
      <c r="DT160" s="46">
        <f>IF(AND($DS160,$E$4&lt;&gt;""),
IF(LEFT($E$4,2) = "1.",
IF(D160&lt;&gt;"","El CUNE sólo se envía en operaciones de novedad o ajuste. ",""),
IF(D160="","Debes escribir un CUNE válido para realizar operaciones de novedad o ajuste. ","")),
""
)</f>
        <v/>
      </c>
      <c r="DU160" s="46">
        <f>IF($DS160,
IF(E160="","Debes seleccionar el tipo de documento del empleado. ",
IF(_xlfn.IFNA(VLOOKUP(E160,TIPO_DE_DOCUMENTO,1,FALSE),-1)=-1,"El tipo de documento no es válido (por favor seleccionarlo de la lista). ","")
)
)</f>
        <v/>
      </c>
      <c r="DV160" s="46">
        <f>IF($DS160,
IF(F160="","Debes escribir el número de documento del empleado. ","")
)</f>
        <v/>
      </c>
      <c r="DW160" s="46">
        <f>IF($DS160,
IF(G160="","Debes escribir el primer nombre del empleado. ","")
)</f>
        <v/>
      </c>
      <c r="DY160" s="46">
        <f>IF($DS160,
IF(I160="","Debes escribir el primer apellido del empleado. ","")
)</f>
        <v/>
      </c>
      <c r="DZ160" s="46">
        <f>IF($DS160,
IF(J160="","Debes escribir el segundo apellido del empleado. ","")
)</f>
        <v/>
      </c>
      <c r="EB160" s="46">
        <f>IF($DS160,
IF(L160="","Debes escribir la fecha de ingreso del empleado. ",
IF(ISERR(DATE(YEAR(L160),MONTH(L160),DAY(L160))), "El valor ingresado en fecha de ingreso no tiene un formato válido. ","")
)
)</f>
        <v/>
      </c>
      <c r="EC160" s="46">
        <f>IF($DS160,
IF(M160="","Debes escribir el tiempo laborado. ",
IF( IFERROR(INT(M160),1.1) &lt;&gt; IFERROR(_xlfn.NUMBERVALUE(M160),1), "El valor de los días trabajados debe ser un número entero. ", "")
)
)</f>
        <v/>
      </c>
      <c r="ED160" s="46">
        <f>IF($DS160,
IF( AND(N160&lt;&gt;"", ISERR(DATE(YEAR(N160),MONTH(N160),DAY(N160))) ), "El valor ingresado en fecha de ingreso no tiene un formato válido. ",
IF( AND(N160&lt;&gt;"", $E$6&lt;&gt;"", DATE(YEAR(N160), MONTH(N160), 1) &lt;&gt; IFERROR(DATE(MID($E$6, 1, 4), MID($E$6, 6, 2),1), "1/1/1900") ), "La fecha de retiro debe estar dentro del período liquidado. ", "")
)
)</f>
        <v/>
      </c>
      <c r="EE160" s="46">
        <f>IF($DS160,
IF(O160="","Debes seleccionar el tipo de trabajador. ",
IF(_xlfn.IFNA(VLOOKUP(O160,TIPO_DE_TRABAJADOR,1,FALSE),-1)=-1,"El tipo de trabajador no es válido (por favor seleccionarlo de la lista). ","")
)
)</f>
        <v/>
      </c>
      <c r="EF160" s="46">
        <f>IF($DS160,
IF(P160="","Debes seleccionar si es un trabajador dependiente pensionado por vejez. ",
IF(_xlfn.IFNA(VLOOKUP(P160,SUBTIPO_DE_TRABAJADOR,1,FALSE),-1)=-1,"El tipo de trabajador dependiente pensionado por vejez no es válido (por favor seleccionarlo de la lista). ","")
)
)</f>
        <v/>
      </c>
      <c r="EG160" s="46">
        <f>IF($DS160,
IF(Q160="","Debes seleccionar el tipo de contrato del trabajador. ",
IF(_xlfn.IFNA(VLOOKUP(Q160,TIPO_DE_CONTRATO,1,FALSE),-1)=-1,"El tipo de contrato del trabajador no es válido (por favor seleccionarlo de la lista). ","")
)
)</f>
        <v/>
      </c>
      <c r="EH160" s="46">
        <f>IF($DS160,
IF(R160="","Debes seleccionar si es un salario integral. ",
IF(_xlfn.IFNA(VLOOKUP(R160,SI_NO,1,FALSE),-1)=-1,"Valor no válido para salario integral (por favor seleccionarlo de la lista). ","")
)
)</f>
        <v/>
      </c>
      <c r="EI160" s="46">
        <f>IF($DS160,
IF(S160="","Debes seleccionar si el trabajador realiza actividades de riesgo. ",
IF(_xlfn.IFNA(VLOOKUP(S160,SI_NO,1,FALSE),-1)=-1,"Valor no válido para actividad de alto riesgo (por favor seleccionarlo de la lista). ","")
)
)</f>
        <v/>
      </c>
      <c r="EK160" s="46">
        <f>IF($DS160,
IF(U160="","Debes escribir el código del municipio de residencia del trabajador. ",
IF(_xlfn.IFNA(VLOOKUP(U160,MUNICIPIO,1,FALSE),-1)=-1,"El municipio de residencia del trabajador es inválido (por favor seleccionarlo de la lista). ","")
)
)</f>
        <v/>
      </c>
      <c r="EL160" s="46">
        <f>IF($DS160,
IF(V160="","Debes escribir el la dirección de residendia del trabajador. ","")
)</f>
        <v/>
      </c>
      <c r="EM160" s="46">
        <f>IF($DS160,
IF(W160="","Debes escribir la fecha de inicio de la liquidación. ",
IF(ISERR(DATE(YEAR(W160),MONTH(W160),DAY(W160))),"El valor ingresado en fecha de inicio de liquidación no tiene un formato válido. ",
IF( AND($E$6&lt;&gt;"", DATE(YEAR(W160), MONTH(W160), 1) &lt;&gt; IFERROR(DATE(MID($E$6, 1, 4), MID($E$6, 6, 2),1), "1/1/1900") ), "La fecha de inicio de la liquidación debe estar dentro del período liquidado. ", "")
)
)
)</f>
        <v/>
      </c>
      <c r="EN160" s="46">
        <f>IF($DS160,
IF(X160="","Debes escribir la fecha de fin de la liquidación. ",
IF(ISERR(DATE(YEAR(X160),MONTH(X160),DAY(X160))),"El valor ingresado en fecha de fin de liquidación no tiene un formato válido. ",
IF( AND($E$6&lt;&gt;"", DATE(YEAR(X160), MONTH(X160), 1) &lt;&gt; IFERROR(DATE(MID($E$6, 1, 4), MID($E$6, 6, 2),1), "1/1/1900") ), "La fecha de fin de la liquidación debe estar dentro del período liquidado. ", "")
)
)
)</f>
        <v/>
      </c>
      <c r="EO160" s="46">
        <f>IF($DS160,
IF(Y160="","Debes escribir la frecuencia de pago del trabajador. ",
IF(_xlfn.IFNA(VLOOKUP(Y160,PERÍODO_DE_NÓMINA,1,FALSE),-1)=-1,"La frecuencia de pago es inválida (por favor seleccionarlo de la lista). ","")
)
)</f>
        <v/>
      </c>
      <c r="EP160" s="46">
        <f>IF($DS160,
IF(Z160="","Debes escribir la fecha de pago. ",
IF(ISERR(DATE(YEAR(Z160),MONTH(Z160),DAY(Z160))), "El valor ingresado en fecha de pago no tiene un formato válido. ","")
)
)</f>
        <v/>
      </c>
      <c r="EQ160" s="46">
        <f>IF($DS160,
IF(AA160="","Debes escribir el medio de pago. ",
IF(_xlfn.IFNA(VLOOKUP(AA160,MEDIOS_DE_PAGO,1,FALSE),-1)=-1,"El medio de pago es inválido (por favor seleccionarlo de la lista). ","")
)
)</f>
        <v/>
      </c>
      <c r="ER160" s="46">
        <f>OR(AA160='Tablas '!$T$4,AA160='Tablas '!$T$7,AA160='Tablas '!$T$8,AA160='Tablas '!$T$11)</f>
        <v/>
      </c>
      <c r="ES160" s="46">
        <f>IF(AND($DS160,ER160),
IF(AB160="","Debes escribir la entidad bancaria. ",""),
""
)</f>
        <v/>
      </c>
      <c r="ET160" s="46">
        <f>IF(AND($DS160,ER160),
IF(AC160="","Debes escribir el tipo de cuenta bancaria. ",
IF(_xlfn.IFNA(VLOOKUP(AC160,TIPO_DE_CUENTA,1,FALSE),-1)=-1,"El tipo de cuenta bancaria es inválida (por favor seleccionarlo de la lista). ","")
),
""
)</f>
        <v/>
      </c>
      <c r="EU160" s="46">
        <f>IF(AND($DS160,ER160),
IF(AD160="","Debes escribir el número de cuenta bancaria. ",""),
""
)</f>
        <v/>
      </c>
      <c r="EV160" s="46">
        <f>IF($DS160,
IF(AE160="","Debes escribir el valor del sueldo básico. ",
IF( ISERR(_xlfn.NUMBERVALUE(AE160)), "El valor del sueldo básico debe ser un número válido. ", "")
)
)</f>
        <v/>
      </c>
      <c r="EW160" s="46">
        <f>IF($DS160,
IF(AF160="","Debes escribir el número de días trabajados. ",
IF( IFERROR(INT(AF160),1.1) &lt;&gt; IFERROR(_xlfn.NUMBERVALUE(AF160),1), "La cantidad de días trabajados debe ser un número entero. ", "")
)
)</f>
        <v/>
      </c>
      <c r="EX160" s="46">
        <f>IF($DS160,
IF(AG160="","Debes escribir el valor del sueldo trabajado. ",
IF( ISERR(_xlfn.NUMBERVALUE(AG160)), "El valor del sueldo trabajado debe ser un número válido. ", "")
)
)</f>
        <v/>
      </c>
      <c r="EY160" s="46">
        <f>IF($DS160,
IF( AND(AH160&lt;&gt;"", ISERR(_xlfn.NUMBERVALUE(AH160))), "El valor del auxilio de transporte debe ser un número válido. ", "")
)</f>
        <v/>
      </c>
      <c r="EZ160" s="46">
        <f>IF($DS160,
IF( AND(AI160&lt;&gt;"", ISERR(_xlfn.NUMBERVALUE(AI160))), "El valor de viáticos salariales debe ser un número válido. ", "")
)</f>
        <v/>
      </c>
      <c r="FA160" s="46">
        <f>IF($DS160,
IF( AND(AJ160&lt;&gt;"", ISERR(_xlfn.NUMBERVALUE(AJ160))), "El valor de viáticos NO salariales debe ser un número válido. ", "")
)</f>
        <v/>
      </c>
      <c r="FB160" s="46">
        <f>CONCATENATE(AK160,AL160)&lt;&gt;""</f>
        <v/>
      </c>
      <c r="FC160" s="46">
        <f>IF(AND($DS160,FB160),
IF(AK160="","Debes escribir el número de horas extras diurnas. ",
IF( IFERROR(INT(AK160),1.1) &lt;&gt; IFERROR(_xlfn.NUMBERVALUE(AK160),1), "La cantidad de horas extras diurnas debe ser un número entero. ", "")
),
""
)</f>
        <v/>
      </c>
      <c r="FD160" s="46">
        <f>IF(AND($DS160,FB160),
IF(AL160="","Debes escribir el valor de las horas extras diurnas. ",
IF( ISERR(_xlfn.NUMBERVALUE(AL160)), "El valor de las horas extras duirnas debe ser un número válido. ", "")
),
""
)</f>
        <v/>
      </c>
      <c r="FE160" s="46">
        <f>CONCATENATE(AM160,AN160)&lt;&gt;""</f>
        <v/>
      </c>
      <c r="FF160" s="46">
        <f>IF(AND($DS160,FE160),
IF(AM160="","Debes escribir el número de horas extras nocturnas. ",
IF( IFERROR(INT(AM160),1.1) &lt;&gt; IFERROR(_xlfn.NUMBERVALUE(AM160),1), "La cantidad de horas extras nocturnas debe ser un número entero. ", "")
),
""
)</f>
        <v/>
      </c>
      <c r="FG160" s="46">
        <f>IF(AND($DS160,FE160),
IF(AN160="","Debes escribir el valor de las horas extras nocturnas. ",
IF( ISERR(_xlfn.NUMBERVALUE(AN160)), "El valor de las horas extras nocturnas debe ser un número válido. ", "")
),
""
)</f>
        <v/>
      </c>
      <c r="FH160" s="46">
        <f>CONCATENATE(AO160,AP160)&lt;&gt;""</f>
        <v/>
      </c>
      <c r="FI160" s="46">
        <f>IF(AND($DS160,FH160),
IF(AO160="","Debes escribir el número de horas extras diurnas dominicales y festivas. ",
IF( IFERROR(INT(AO160),1.1) &lt;&gt; IFERROR(_xlfn.NUMBERVALUE(AO160),1), "La cantidad de horas extras diurnas dominicales y festivas debe ser un número entero. ", "")
),
""
)</f>
        <v/>
      </c>
      <c r="FJ160" s="46">
        <f>IF(AND($DS160,FH160),
IF(AP160="","Debes escribir el valor de las horas extras diurnas dominicales y festivas. ",
IF( ISERR(_xlfn.NUMBERVALUE(AP160)), "El valor de las horas extras diurnas dominicales y festivas debe ser un número válido. ", "")
),
""
)</f>
        <v/>
      </c>
      <c r="FK160" s="46">
        <f>CONCATENATE(AQ160,AR160)&lt;&gt;""</f>
        <v/>
      </c>
      <c r="FL160" s="46">
        <f>IF(AND($DS160,FK160),
IF(AQ160="","Debes escribir el número de horas extras nocturnas dominicales y festivas. ",
IF( IFERROR(INT(AQ160),1.1) &lt;&gt; IFERROR(_xlfn.NUMBERVALUE(AQ160),1), "La cantidad de horas extras nocturnas dominicales y festivas debe ser un número entero. ", "")
),
""
)</f>
        <v/>
      </c>
      <c r="FM160" s="46">
        <f>IF(AND($DS160,FK160),
IF(AR160="","Debes escribir el valor de las horas extras nocturnas dominicales y festivas. ",
IF( ISERR(_xlfn.NUMBERVALUE(AR160)), "El valor de las horas extras nocturnas dominicales y festivas debe ser un número válido. ", "")
),
""
)</f>
        <v/>
      </c>
      <c r="FN160" s="46">
        <f>CONCATENATE(AS160,AT160)&lt;&gt;""</f>
        <v/>
      </c>
      <c r="FO160" s="46">
        <f>IF(AND($DS160,FN160),
IF(AS160="","Debes escribir el número de horas recargo nocturno. ",
IF( IFERROR(INT(AS160),1.1) &lt;&gt; IFERROR(_xlfn.NUMBERVALUE(AS160),1), "La cantidad de horas recargo nocturno debe ser un número entero. ", "")
),
""
)</f>
        <v/>
      </c>
      <c r="FP160" s="46">
        <f>IF(AND($DS160,FN160),
IF(AT160="","Debes escribir el valor de las horas recargo nocturno. ",
IF( ISERR(_xlfn.NUMBERVALUE(AT160)), "El valor de las horas recargo nocturno debe ser un número válido. ", "")
),
""
)</f>
        <v/>
      </c>
      <c r="FQ160" s="46">
        <f>CONCATENATE(AU160,AV160)&lt;&gt;""</f>
        <v/>
      </c>
      <c r="FR160" s="46">
        <f>IF(AND($DS160,FQ160),
IF(AU160="","Debes escribir el número de horas recargo diurno dominical y festivo. ",
IF( IFERROR(INT(AU160),1.1) &lt;&gt; IFERROR(_xlfn.NUMBERVALUE(AU160),1), "La cantidad de horas recargo diurno dominical y festivo debe ser un número entero. ", "")
),
""
)</f>
        <v/>
      </c>
      <c r="FS160" s="46">
        <f>IF(AND($DS160,FQ160),
IF(AV160="","Debes escribir el valor de las horas recargo diurno dominical y festivo. ",
IF( ISERR(_xlfn.NUMBERVALUE(AV160)), "El valor de las horas recargo diurno dominical y festivo debe ser un número válido. ", "")
),
""
)</f>
        <v/>
      </c>
      <c r="FT160" s="46">
        <f>CONCATENATE(AW160,AX160)&lt;&gt;""</f>
        <v/>
      </c>
      <c r="FU160" s="46">
        <f>IF(AND($DS160,FT160),
IF(AW160="","Debes escribir el número de horas recargo nocturno dominical y festivo. ",
IF( IFERROR(INT(AW160),1.1) &lt;&gt; IFERROR(_xlfn.NUMBERVALUE(AW160),1), "La cantidad de horas recargo nocturno dominical y festivo debe ser un número entero. ", "")
),
""
)</f>
        <v/>
      </c>
      <c r="FV160" s="46">
        <f>IF(AND($DS160,FT160),
IF(AX160="","Debes escribir el valor de las horas recargo nocturno dominical y festivo. ",
IF( ISERR(_xlfn.NUMBERVALUE(AX160)), "El valor de las horas recargo nocturno dominical y festivo debe ser un número válido. ", "")
),
""
)</f>
        <v/>
      </c>
      <c r="FW160" s="46">
        <f>CONCATENATE(AY160,AZ160)&lt;&gt;""</f>
        <v/>
      </c>
      <c r="FX160" s="46">
        <f>IF(AND($DS160,FW160),
IF(AY160="","Debes escribir el número de días de vacaciones comunes. ",
IF( IFERROR(INT(AY160),1.1) &lt;&gt; IFERROR(_xlfn.NUMBERVALUE(AY160),1), "La cantidad de días de vacaciones comunes debe ser un número entero. ", "")
),
""
)</f>
        <v/>
      </c>
      <c r="FY160" s="46">
        <f>IF(AND($DS160,FW160),
IF(AZ160="","Debes escribir el valor de las vacaciones comunes. ",
IF( ISERR(_xlfn.NUMBERVALUE(AZ160)), "El valor de las vacaciones comunes debe ser un número válido. ", "")
),
""
)</f>
        <v/>
      </c>
      <c r="FZ160" s="46">
        <f>CONCATENATE(BA160,BB160)&lt;&gt;""</f>
        <v/>
      </c>
      <c r="GA160" s="46">
        <f>IF(AND($DS160,FZ160),
IF(BA160="","Debes escribir el número de días de vacaciones compensadas. ",
IF( IFERROR(INT(BA160),1.1) &lt;&gt; IFERROR(_xlfn.NUMBERVALUE(BA160),1), "La cantidad de días de vacaciones compensadas debe ser un número entero. ", "")
),
""
)</f>
        <v/>
      </c>
      <c r="GB160" s="46">
        <f>IF(AND($DS160,FZ160),
IF(BB160="","Debes escribir el valor de las vacaciones compensadas. ",
IF( ISERR(_xlfn.NUMBERVALUE(BB160)), "El valor de las vacaciones compensadas debe ser un número válido. ", "")
),
""
)</f>
        <v/>
      </c>
      <c r="GC160" s="46">
        <f>CONCATENATE(BC160,BD160)&lt;&gt;""</f>
        <v/>
      </c>
      <c r="GD160" s="46">
        <f>IF(AND($DS160,GC160),
IF(BC160="","Debes escribir el número de días de prima salarial. ",
IF( IFERROR(INT(BC160),1.1) &lt;&gt; IFERROR(_xlfn.NUMBERVALUE(BC160),1), "La cantidad de días de prima salarial debe ser un número entero. ", "")
),
""
)</f>
        <v/>
      </c>
      <c r="GE160" s="46">
        <f>IF(AND($DS160,GC160),
IF(BD160="","Debes escribir el valor de los días de prima salarial. ",
IF( ISERR(_xlfn.NUMBERVALUE(BD160)), "El valor de los días de prima salarial debe ser un número válido. ", "")
),
""
)</f>
        <v/>
      </c>
      <c r="GF160" s="46">
        <f>IF($DS160,
IF( AND(BE160&lt;&gt;"", ISERR(_xlfn.NUMBERVALUE(BE160))), "El valor de la prima NO saliarial debe ser un número válido. ", "")
)</f>
        <v/>
      </c>
      <c r="GG160" s="46">
        <f>CONCATENATE(BF160,BG160,BH160)&lt;&gt;""</f>
        <v/>
      </c>
      <c r="GH160" s="46">
        <f>IF(AND($DS160,GG160),
IF(BF160="","Debes escribir el valor de las cesantías. ",
IF( ISERR(_xlfn.NUMBERVALUE(BF160)), "El valor de las cesantías debe ser un número válido. ", "")
),
""
)</f>
        <v/>
      </c>
      <c r="GI160" s="46">
        <f>IF(AND($DS160,GG160),
IF(BG160="","Debes escribir el % de cesantías. ",
IF( ISERR(_xlfn.NUMBERVALUE(BG160)), "El % de cesantías debe ser un número válido. ", "")
),
""
)</f>
        <v/>
      </c>
      <c r="GJ160" s="46">
        <f>IF(AND($DS160,GG160),
IF(BH160="","Debes escribir el valor de intereses de cesantías. ",
IF( ISERR(_xlfn.NUMBERVALUE(BH160)), "El valor de intereses de cesantías debe ser un número válido. ", "")
),
""
)</f>
        <v/>
      </c>
      <c r="GK160" s="46">
        <f>CONCATENATE(BI160,BJ160,BK160)&lt;&gt;""</f>
        <v/>
      </c>
      <c r="GL160" s="46">
        <f>IF(AND($DS160,GK160),
IF(BI160="","Debes escribir el número de días de incapacidad. ",
IF( IFERROR(INT(BI160),1.1) &lt;&gt; IFERROR(_xlfn.NUMBERVALUE(BI160),1), "La cantidad de días de incapacidad debe ser un número entero. ", "")
),
""
)</f>
        <v/>
      </c>
      <c r="GM160" s="46">
        <f>IF(AND($DS160,GK160),
IF(BJ160="","Debes escribir el tipo de incapacidad. ",
IF(_xlfn.IFNA(VLOOKUP(BJ160,TIPO_DE_INCAPACIDAD,1,FALSE),-1)=-1,"El tipo de incapacidad es inválida (por favor seleccionarlo de la lista). ","")
),
""
)</f>
        <v/>
      </c>
      <c r="GN160" s="46">
        <f>IF(AND($DS160,GK160),
IF(BK160="","Debes escribir el valor de la incapacidad. ",
IF( ISERR(_xlfn.NUMBERVALUE(BK160)), "El valor de la incapacidad debe ser un número válido. ", "")
),
""
)</f>
        <v/>
      </c>
      <c r="GO160" s="46">
        <f>CONCATENATE(BL160,BM160)&lt;&gt;""</f>
        <v/>
      </c>
      <c r="GP160" s="46">
        <f>IF(AND($DS160,GO160),
IF(BL160="","Debes escribir el número de días de licencia de maternidad o paternidad. ",
IF( IFERROR(INT(BL160),1.1) &lt;&gt; IFERROR(_xlfn.NUMBERVALUE(BL160),1), "La cantidad de días de licencia de maternidad o paternidad debe ser un número entero. ", "")
),
""
)</f>
        <v/>
      </c>
      <c r="GQ160" s="46">
        <f>IF(AND($DS160,GO160),
IF(BM160="","Debes escribir el valor de la licencia de maternidad o paternidad. ",
IF( ISERR(_xlfn.NUMBERVALUE(BM160)), "El valor de la licencia de maternidad o paternidad debe ser un número válido. ", "")
),
""
)</f>
        <v/>
      </c>
      <c r="GR160" s="46">
        <f>CONCATENATE(BN160,BO160)&lt;&gt;""</f>
        <v/>
      </c>
      <c r="GS160" s="46">
        <f>IF(AND($DS160,GR160),
IF(BN160="","Debes escribir el número de días de licencia remunerada. ",
IF( IFERROR(INT(BN160),1.1) &lt;&gt; IFERROR(_xlfn.NUMBERVALUE(BN160),1), "La cantidad de días de licencia remunerada debe ser un número entero. ", "")
),
""
)</f>
        <v/>
      </c>
      <c r="GT160" s="46">
        <f>IF(AND($DS160,GR160),
IF(BO160="","Debes escribir el valor de la licencia remunerada. ",
IF( ISERR(_xlfn.NUMBERVALUE(BO160)), "El valor de la licencia remunerada debe ser un número válido. ", "")
),
""
)</f>
        <v/>
      </c>
      <c r="GU160" s="46">
        <f>IF($DS160,
IF( AND(BP160&lt;&gt;"", ISERR(_xlfn.NUMBERVALUE(BP160))), "El valor de la licencia NO remunerada debe ser un número válido. ", "")
)</f>
        <v/>
      </c>
      <c r="GV160" s="46">
        <f>IF($DS160,
IF( AND(BQ160&lt;&gt;"", ISERR(_xlfn.NUMBERVALUE(BQ160))), "El valor de auxilios salariales debe ser un número válido. ", "")
)</f>
        <v/>
      </c>
      <c r="GW160" s="46">
        <f>IF($DS160,
IF( AND(BR160&lt;&gt;"", ISERR(_xlfn.NUMBERVALUE(BR160))), "El valor de auxilios NO salariales debe ser un número válido. ", "")
)</f>
        <v/>
      </c>
      <c r="GX160" s="46">
        <f>IF($DS160,
IF( AND(BS160&lt;&gt;"", ISERR(_xlfn.NUMBERVALUE(BS160))), "El valor de bonos salariales debe ser un número válido. ", "")
)</f>
        <v/>
      </c>
      <c r="GY160" s="46">
        <f>IF($DS160,
IF( AND(BT160&lt;&gt;"", ISERR(_xlfn.NUMBERVALUE(BT160))), "El valor de bonos NO salariales debe ser un número válido. ", "")
)</f>
        <v/>
      </c>
      <c r="GZ160" s="46">
        <f>IF($DS160,
IF( AND(BU160&lt;&gt;"", ISERR(_xlfn.NUMBERVALUE(BU160))), "El valor de bonos salariales de alimentación debe ser un número válido. ", "")
)</f>
        <v/>
      </c>
      <c r="HA160" s="46">
        <f>IF($DS160,
IF( AND(BV160&lt;&gt;"", ISERR(_xlfn.NUMBERVALUE(BV160))), "El valor de bonos NO salariales de alimentación debe ser un número válido. ", "")
)</f>
        <v/>
      </c>
      <c r="HB160" s="46">
        <f>IF($DS160,
IF( AND(BW160&lt;&gt;"", ISERR(_xlfn.NUMBERVALUE(BW160))), "El valor de bonificaciones salariales debe ser un número válido. ", "")
)</f>
        <v/>
      </c>
      <c r="HC160" s="46">
        <f>IF($DS160,
IF( AND(BX160&lt;&gt;"", ISERR(_xlfn.NUMBERVALUE(BX160))), "El valor de bonificaciones NO salariales debe ser un número válido. ", "")
)</f>
        <v/>
      </c>
      <c r="HD160" s="46">
        <f>IF($DS160,
IF( AND(BY160&lt;&gt;"", ISERR(_xlfn.NUMBERVALUE(BY160))), "El valor de compensaciones ordinarias debe ser un número válido. ", "")
)</f>
        <v/>
      </c>
      <c r="HE160" s="46">
        <f>IF($DS160,
IF( AND(BZ160&lt;&gt;"", ISERR(_xlfn.NUMBERVALUE(BZ160))), "El valor de compensaciones extraordinarias debe ser un número válido. ", "")
)</f>
        <v/>
      </c>
      <c r="HF160" s="46">
        <f>IF($DS160,
IF( AND(CA160&lt;&gt;"", ISERR(_xlfn.NUMBERVALUE(CA160))), "El valor de comisiones debe ser un número válido. ", "")
)</f>
        <v/>
      </c>
      <c r="HG160" s="46">
        <f>IF($DS160,
IF( AND(CB160&lt;&gt;"", ISERR(_xlfn.NUMBERVALUE(CB160))), "El valor de ausencia por huega debe ser un número válido. ", "")
)</f>
        <v/>
      </c>
      <c r="HH160" s="46">
        <f>IF($DS160,
IF( AND(CC160&lt;&gt;"", ISERR(_xlfn.NUMBERVALUE(CC160))), "El valor de anticipos debe ser un número válido. ", "")
)</f>
        <v/>
      </c>
      <c r="HI160" s="46">
        <f>IF($DS160,
IF( AND(CD160&lt;&gt;"", ISERR(_xlfn.NUMBERVALUE(CD160))), "El valor de pagos a terceros debe ser un número válido. ", "")
)</f>
        <v/>
      </c>
      <c r="HJ160" s="46">
        <f>IF($DS160,
IF( AND(CE160&lt;&gt;"", ISERR(_xlfn.NUMBERVALUE(CE160))), "El valor de dotación debe ser un número válido. ", "")
)</f>
        <v/>
      </c>
      <c r="HK160" s="46">
        <f>IF($DS160,
IF( AND(CF160&lt;&gt;"", ISERR(_xlfn.NUMBERVALUE(CF160))), "El valor de apoyo sostenibilidad debe ser un número válido. ", "")
)</f>
        <v/>
      </c>
      <c r="HL160" s="46">
        <f>IF($DS160,
IF( AND(CG160&lt;&gt;"", ISERR(_xlfn.NUMBERVALUE(CG160))), "El valor de teletrabajo debe ser un número válido. ", "")
)</f>
        <v/>
      </c>
      <c r="HM160" s="46">
        <f>IF($DS160,
IF( AND(CH160&lt;&gt;"", ISERR(_xlfn.NUMBERVALUE(CH160))), "El valor de bonificación de retiro debe ser un número válido. ", "")
)</f>
        <v/>
      </c>
      <c r="HN160" s="46">
        <f>IF($DS160,
IF( AND(CI160&lt;&gt;"", ISERR(_xlfn.NUMBERVALUE(CI160))), "El valor de indemnización de retiro debe ser un número válido. ", "")
)</f>
        <v/>
      </c>
      <c r="HO160" s="46">
        <f>IF($DS160,
IF( AND(CJ160&lt;&gt;"", ISERR(_xlfn.NUMBERVALUE(CJ160))), "El valor de reintegros debe ser un número válido. ", "")
)</f>
        <v/>
      </c>
      <c r="HP160" s="46">
        <f>CONCATENATE(CK160,CL160,CM160)&lt;&gt;""</f>
        <v/>
      </c>
      <c r="HQ160" s="46">
        <f>IF(AND($DS160,HP160),
IF(CK160="","Debes escribir la descripción de otro concepto no categorizado. ",""),
""
)</f>
        <v/>
      </c>
      <c r="HR160" s="46">
        <f>IF(AND($DS160,HP160),
IF(CONCATENATE(CL160,CM160)="","Debes escribir al menos un valor de concepto no categorizado (salarial o no salarial). ",
IF(ISERR(_xlfn.NUMBERVALUE(CL160)),"El valor salarial concepto no categorizado debe ser un número válido. ","")
),
""
)</f>
        <v/>
      </c>
      <c r="HS160" s="46">
        <f>IF(AND($DS160,HP160),
IF(CONCATENATE(CL160,CM160)="","Debes escribir al menos un valor de concepto no categorizado (salarial o no salarial). ",
IF(ISERR(_xlfn.NUMBERVALUE(CM160)),"El valor NO salarial concepto no categorizado debe ser un número válido. ","")
),
""
)</f>
        <v/>
      </c>
      <c r="HT160" s="46">
        <f>IF($DS160,
IF(CN160="","Debes escribir el porcentaje del aporte a salud. ",
IF( ISERR(_xlfn.NUMBERVALUE(CN160)), "El valor del porcentaje del aporte a salud debe ser un número válido. ", "")
)
)</f>
        <v/>
      </c>
      <c r="HU160" s="46">
        <f>IF($DS160,
IF(CO160="","Debes escribir el valor del aporte a salud. ",
IF( ISERR(_xlfn.NUMBERVALUE(CO160)), "El valor del aporte a salud debe ser un número válido. ", "")
)
)</f>
        <v/>
      </c>
      <c r="HV160" s="46">
        <f>IF($DS160,
IF( AND(CP160&lt;&gt;"", ISERR(_xlfn.NUMBERVALUE(CP160))), "El valor plan complementario debe ser un número válido. ", "")
)</f>
        <v/>
      </c>
      <c r="HW160" s="46">
        <f>IF($DS160,
IF(CQ160="","Debes escribir el porcentaje del aporte a pensión. ",
IF( ISERR(_xlfn.NUMBERVALUE(CQ160)), "El valor del porcentaje del aporte a pensión debe ser un número válido. ", "")
)
)</f>
        <v/>
      </c>
      <c r="HX160" s="46">
        <f>IF($DS160,
IF(CR160="","Debes escribir el valor del aporte a pensión. ",
IF( ISERR(_xlfn.NUMBERVALUE(CR160)), "El valor del aporte a salud debe ser un número válido. ", "")
)
)</f>
        <v/>
      </c>
      <c r="HY160" s="46">
        <f>IF($DS160,
IF( AND(CS160&lt;&gt;"", ISERR(_xlfn.NUMBERVALUE(CS160))), "El valor pensión voluntaria debe ser un número válido. ", "")
)</f>
        <v/>
      </c>
      <c r="HZ160" s="46">
        <f>CONCATENATE(CT160,CU160,CV160,CW160)&lt;&gt;""</f>
        <v/>
      </c>
      <c r="IA160" s="46">
        <f>IF(AND($DS160,HZ160),
IF(CT160="","Debes escribir el % del fondo de seguridad pensional. ",
IF( ISERR(_xlfn.NUMBERVALUE(CT160)), "El % del fondo de seguridad debe ser un número válido. ", "")
),
""
)</f>
        <v/>
      </c>
      <c r="IB160" s="46">
        <f>IF(AND($DS160,HZ160),
IF(CU160="","Debes escribir el valor del aporte al fondo de solidaridad pensional. ",
IF( ISERR(_xlfn.NUMBERVALUE(CU160)), "El valor del aporte al fondo de solidaridad pensional debe ser un número válido. ", "")
),
""
)</f>
        <v/>
      </c>
      <c r="IC160" s="46">
        <f>IF(AND($DS160,HZ160),
IF(CV160="","Debes escribir el % del fondo de subsistencia. ",
IF( ISERR(_xlfn.NUMBERVALUE(CV160)), "El % del fondo de subsistencia debe ser un número válido. ", "")
),
""
)</f>
        <v/>
      </c>
      <c r="ID160" s="46">
        <f>IF(AND($DS160,HZ160),
IF(CW160="","Debes escribir el valor del fondo de subsistencia. ",
IF( ISERR(_xlfn.NUMBERVALUE(CW160)), "El valor del fondo de subsistencia debe ser un número válido. ", "")
),
""
)</f>
        <v/>
      </c>
      <c r="IE160" s="46">
        <f>CONCATENATE(CX160,CY160)&lt;&gt;""</f>
        <v/>
      </c>
      <c r="IF160" s="46">
        <f>IF(AND($DS160,IE160),
IF(CX160="","Debes escribir el % de sindicato. ",
IF( ISERR(_xlfn.NUMBERVALUE(CX160)), "El % de sindicato debe ser un número válido. ", "")
),
""
)</f>
        <v/>
      </c>
      <c r="IG160" s="46">
        <f>IF(AND($DS160,IE160),
IF(CY160="","Debes escribir el valor del sindicato. ",
IF( ISERR(_xlfn.NUMBERVALUE(CY160)), "El valor del sindicato debe ser un número válido. ", "")
),
""
)</f>
        <v/>
      </c>
      <c r="IH160" s="46">
        <f>IF($DS160,
IF( AND(CZ160&lt;&gt;"", ISERR(_xlfn.NUMBERVALUE(CZ160))), "El valor de sanción pública debe ser un número válido. ", "")
)</f>
        <v/>
      </c>
      <c r="II160" s="46">
        <f>IF($DS160,
IF( AND(DA160&lt;&gt;"", ISERR(_xlfn.NUMBERVALUE(DA160))), "El valor de sanción privada debe ser un número válido. ", "")
)</f>
        <v/>
      </c>
      <c r="IJ160" s="46">
        <f>CONCATENATE(DB160,DC160)&lt;&gt;""</f>
        <v/>
      </c>
      <c r="IK160" s="46">
        <f>IF(AND($DS160,IJ160),
IF(DB160="","Debes escribir la descripción de libranza. ",""),
""
)</f>
        <v/>
      </c>
      <c r="IL160" s="46">
        <f>IF(AND($DS160,IJ160),
IF(DC160="","Debes escribir la cuota libranza. ",
IF(ISERR(_xlfn.NUMBERVALUE(DC160)),"El valor de la cuota libranza debe ser un número válido. ","")
),
""
)</f>
        <v/>
      </c>
      <c r="IM160" s="46">
        <f>IF($DS160,
IF( AND(DD160&lt;&gt;"", ISERR(_xlfn.NUMBERVALUE(DD160))), "El valor de pagos a terceros debe ser un número válido. ", "")
)</f>
        <v/>
      </c>
      <c r="IN160" s="46">
        <f>IF($DS160,
IF( AND(DE160&lt;&gt;"", ISERR(_xlfn.NUMBERVALUE(DE160))), "El valor de anticipos debe ser un número válido. ", "")
)</f>
        <v/>
      </c>
      <c r="IO160" s="46">
        <f>IF($DS160,
IF( AND(DF160&lt;&gt;"", ISERR(_xlfn.NUMBERVALUE(DF160))), "El valor de AFC debe ser un número válido. ", "")
)</f>
        <v/>
      </c>
      <c r="IP160" s="46">
        <f>IF($DS160,
IF( AND(DG160&lt;&gt;"", ISERR(_xlfn.NUMBERVALUE(DG160))), "El valor de rete-fuente debe ser un número válido. ", "")
)</f>
        <v/>
      </c>
      <c r="IQ160" s="46">
        <f>IF($DS160,
IF( AND(DH160&lt;&gt;"", ISERR(_xlfn.NUMBERVALUE(DH160))), "El valor de cooperativa de trabajo debe ser un número válido. ", "")
)</f>
        <v/>
      </c>
      <c r="IR160" s="46">
        <f>IF($DS160,
IF( AND(DI160&lt;&gt;"", ISERR(_xlfn.NUMBERVALUE(DI160))), "El valor de embargo fiscal debe ser un número válido. ", "")
)</f>
        <v/>
      </c>
      <c r="IS160" s="46">
        <f>IF($DS160,
IF( AND(DJ160&lt;&gt;"", ISERR(_xlfn.NUMBERVALUE(DJ160))), "El valor de educación debe ser un número válido. ", "")
)</f>
        <v/>
      </c>
      <c r="IT160" s="46">
        <f>IF($DS160,
IF( AND(DK160&lt;&gt;"", ISERR(_xlfn.NUMBERVALUE(DK160))), "El valor de reintegro debe ser un número válido. ", "")
)</f>
        <v/>
      </c>
      <c r="IU160" s="46">
        <f>IF($DS160,
IF( AND(DL160&lt;&gt;"", ISERR(_xlfn.NUMBERVALUE(DL160))), "El valor de deuda debe ser un número válido. ", "")
)</f>
        <v/>
      </c>
      <c r="IV160" s="46">
        <f>IF($DS160,
IF( AND(DM160&lt;&gt;"", ISERR(_xlfn.NUMBERVALUE(DM160))), "El valor de otras deducciones debe ser un número válido. ", "")
)</f>
        <v/>
      </c>
      <c r="IW160" s="46">
        <f>IF($DS160,
IF(DN160="","Debes escribir el valor de los devengos totales. ",
IF( ISERR(_xlfn.NUMBERVALUE(DN160)), "El valor de los devengos totales debe ser un número válido. ", "")
)
)</f>
        <v/>
      </c>
      <c r="IX160" s="46">
        <f>IF($DS160,
IF(DO160="","Debes escribir el valor de las deducciones totales. ",
IF( ISERR(_xlfn.NUMBERVALUE(DO160)), "El valor de las deducciones totales debe ser un número válido. ", "")
)
)</f>
        <v/>
      </c>
      <c r="IY160" s="46">
        <f>IF($DS160,
IF(DP160="","Debes escribir el valor del salario total. ",
IF( ISERR(_xlfn.NUMBERVALUE(DP160)), "El valor del salario total debe ser un número válido. ", "")
)
)</f>
        <v/>
      </c>
    </row>
    <row r="161">
      <c r="B161" s="48" t="n">
        <v>149</v>
      </c>
      <c r="C161" s="61">
        <f>IF(AND(DS161,DP161&lt;&gt;""),
IF(DQ161="","OK","Error"),
""
)</f>
        <v/>
      </c>
      <c r="D161" s="53" t="n"/>
      <c r="E161" s="52" t="n"/>
      <c r="F161" s="112" t="n"/>
      <c r="G161" s="52" t="n"/>
      <c r="H161" s="53" t="n"/>
      <c r="I161" s="52" t="n"/>
      <c r="J161" s="52" t="n"/>
      <c r="K161" s="53" t="n"/>
      <c r="L161" s="55" t="n"/>
      <c r="M161" s="108" t="n"/>
      <c r="N161" s="56" t="n"/>
      <c r="O161" s="52" t="n"/>
      <c r="P161" s="52" t="n"/>
      <c r="Q161" s="52" t="n"/>
      <c r="R161" s="52" t="n"/>
      <c r="S161" s="52" t="n"/>
      <c r="T161" s="53" t="n"/>
      <c r="U161" s="52" t="n"/>
      <c r="V161" s="52" t="n"/>
      <c r="W161" s="55" t="n"/>
      <c r="X161" s="55" t="n"/>
      <c r="Y161" s="52" t="n"/>
      <c r="Z161" s="55" t="n"/>
      <c r="AA161" s="52" t="n"/>
      <c r="AB161" s="53" t="n"/>
      <c r="AC161" s="53" t="n"/>
      <c r="AD161" s="53" t="n"/>
      <c r="AE161" s="177" t="n"/>
      <c r="AF161" s="113" t="n"/>
      <c r="AG161" s="177" t="n"/>
      <c r="AH161" s="178" t="n"/>
      <c r="AI161" s="178" t="n"/>
      <c r="AJ161" s="178" t="n"/>
      <c r="AK161" s="114" t="n"/>
      <c r="AL161" s="178" t="n"/>
      <c r="AM161" s="114" t="n"/>
      <c r="AN161" s="178" t="n"/>
      <c r="AO161" s="114" t="n"/>
      <c r="AP161" s="178" t="n"/>
      <c r="AQ161" s="114" t="n"/>
      <c r="AR161" s="178" t="n"/>
      <c r="AS161" s="114" t="n"/>
      <c r="AT161" s="178" t="n"/>
      <c r="AU161" s="114" t="n"/>
      <c r="AV161" s="178" t="n"/>
      <c r="AW161" s="114" t="n"/>
      <c r="AX161" s="178" t="n"/>
      <c r="AY161" s="114" t="n"/>
      <c r="AZ161" s="178" t="n"/>
      <c r="BA161" s="114" t="n"/>
      <c r="BB161" s="178" t="n"/>
      <c r="BC161" s="114" t="n"/>
      <c r="BD161" s="178" t="n"/>
      <c r="BE161" s="178" t="n"/>
      <c r="BF161" s="178" t="n"/>
      <c r="BG161" s="59" t="n"/>
      <c r="BH161" s="178" t="n"/>
      <c r="BI161" s="114" t="n"/>
      <c r="BJ161" s="53" t="n"/>
      <c r="BK161" s="178" t="n"/>
      <c r="BL161" s="114" t="n"/>
      <c r="BM161" s="178" t="n"/>
      <c r="BN161" s="114" t="n"/>
      <c r="BO161" s="178" t="n"/>
      <c r="BP161" s="178" t="n"/>
      <c r="BQ161" s="178" t="n"/>
      <c r="BR161" s="178" t="n"/>
      <c r="BS161" s="178" t="n"/>
      <c r="BT161" s="178" t="n"/>
      <c r="BU161" s="178" t="n"/>
      <c r="BV161" s="178" t="n"/>
      <c r="BW161" s="178" t="n"/>
      <c r="BX161" s="178" t="n"/>
      <c r="BY161" s="178" t="n"/>
      <c r="BZ161" s="178" t="n"/>
      <c r="CA161" s="178" t="n"/>
      <c r="CB161" s="178" t="n"/>
      <c r="CC161" s="178" t="n"/>
      <c r="CD161" s="178" t="n"/>
      <c r="CE161" s="178" t="n"/>
      <c r="CF161" s="178" t="n"/>
      <c r="CG161" s="178" t="n"/>
      <c r="CH161" s="178" t="n"/>
      <c r="CI161" s="178" t="n"/>
      <c r="CJ161" s="178" t="n"/>
      <c r="CK161" s="53" t="n"/>
      <c r="CL161" s="178" t="n"/>
      <c r="CM161" s="178" t="n"/>
      <c r="CN161" s="60" t="n"/>
      <c r="CO161" s="177" t="n"/>
      <c r="CP161" s="178" t="n"/>
      <c r="CQ161" s="60" t="n"/>
      <c r="CR161" s="177" t="n"/>
      <c r="CS161" s="178" t="n"/>
      <c r="CT161" s="59" t="n"/>
      <c r="CU161" s="178" t="n"/>
      <c r="CV161" s="59" t="n"/>
      <c r="CW161" s="178" t="n"/>
      <c r="CX161" s="59" t="n"/>
      <c r="CY161" s="178" t="n"/>
      <c r="CZ161" s="178" t="n"/>
      <c r="DA161" s="178" t="n"/>
      <c r="DB161" s="53" t="n"/>
      <c r="DC161" s="178" t="n"/>
      <c r="DD161" s="178" t="n"/>
      <c r="DE161" s="178" t="n"/>
      <c r="DF161" s="178" t="n"/>
      <c r="DG161" s="178" t="n"/>
      <c r="DH161" s="178" t="n"/>
      <c r="DI161" s="178" t="n"/>
      <c r="DJ161" s="178" t="n"/>
      <c r="DK161" s="178" t="n"/>
      <c r="DL161" s="178" t="n"/>
      <c r="DM161" s="178" t="n"/>
      <c r="DN161" s="177" t="n"/>
      <c r="DO161" s="177" t="n"/>
      <c r="DP161" s="177" t="n"/>
      <c r="DQ161" s="76">
        <f>IF(AND(DS161,DP161&lt;&gt;""),
CONCATENATE(DT161,DU161,DV161,DW161,DX161,DY161,DZ161,EA161,EB161,EC161,ED161,EE161,EF161,EG161,EH161,EI161,EJ161,EK161,EL161,EM161,EN161,EO161,EP161,EQ161,ES161,ET161,EU161,EV161,EW161,EX161,EY161,EZ161,FA161,FC161,FD161,FF161,FG161,FI161,FJ161,FL161,FM161,FO161,FP161,FR161,FS161,FU161,FV161,FX161,FY161,GA161,GB161,GD161,GE161,GF161,GH161,GI161,GJ161,GL161,GM161,GN161,GP161,GQ161,GS161,GT161,GU161,GV161,GW161,GX161,GY161,GZ161,HA161,HB161,HC161,HD161,HE161,HF161,HG161,HH161,HI161,HJ161,HK161,HL161,HM161,HN161,HO161,HQ161,HR161,HS161,HT161,HU161,HV161,HW161,HX161,HY161,IA161,IB161,IC161,ID161,IF161,IG161,IH161,II161,IK161,IL161,IM161,IN161,IO161,IP161,IQ161,IR161,IS161,IT161,IU161,IV161,IW161,IX161,IY161,IZ161),
""
)</f>
        <v/>
      </c>
      <c r="DR161" s="53" t="n"/>
      <c r="DS161" s="46">
        <f>CONCATENATE(D161,$E161,$F161,$G161,H161,$I161,$J161,K161,$L161,$M161,N161,$O161,$P161,$Q161,$R161,$S161,T161,$U161,$V161,$W161,$X161,$Y161,$Z161,$AA161,AB161,AC161,AD161,$AE161,$AF161,$AG161,AH161,AI161,AJ161,AK161,AL161,AM161,AN161,AO161,AP161,AQ161,AR161,AS161,AT161,AU161,AV161,AW161,AX161,AY161,AZ161,BA161,BB161,BC161,BD161,BE161,BF161,BG161,BH161,BI161,BJ161,BK161,BL161,BM161,BN161,BO161,BP161,BQ161,BR161,BS161,BT161,BU161,BV161,BW161,BX161,BY161,BZ161,CA161,CB161,CC161,CD161,CE161,CF161,CG161,CH161,CI161,CJ161,CK161,CL161,CM161,$CN161,$CO161,CP161,$CQ161,$CR161,CS161,CT161,CU161,CV161,CW161,CX161,CY161,CZ161,DA161,DB161,DC161,DD161,DE161,DF161,DG161,DH161,DI161,DJ161,DK161,DL161,DM161,$DN161,$DO161,$DP161,DR161)&lt;&gt;""</f>
        <v/>
      </c>
      <c r="DT161" s="46">
        <f>IF(AND($DS161,$E$4&lt;&gt;""),
IF(LEFT($E$4,2) = "1.",
IF(D161&lt;&gt;"","El CUNE sólo se envía en operaciones de novedad o ajuste. ",""),
IF(D161="","Debes escribir un CUNE válido para realizar operaciones de novedad o ajuste. ","")),
""
)</f>
        <v/>
      </c>
      <c r="DU161" s="46">
        <f>IF($DS161,
IF(E161="","Debes seleccionar el tipo de documento del empleado. ",
IF(_xlfn.IFNA(VLOOKUP(E161,TIPO_DE_DOCUMENTO,1,FALSE),-1)=-1,"El tipo de documento no es válido (por favor seleccionarlo de la lista). ","")
)
)</f>
        <v/>
      </c>
      <c r="DV161" s="46">
        <f>IF($DS161,
IF(F161="","Debes escribir el número de documento del empleado. ","")
)</f>
        <v/>
      </c>
      <c r="DW161" s="46">
        <f>IF($DS161,
IF(G161="","Debes escribir el primer nombre del empleado. ","")
)</f>
        <v/>
      </c>
      <c r="DY161" s="46">
        <f>IF($DS161,
IF(I161="","Debes escribir el primer apellido del empleado. ","")
)</f>
        <v/>
      </c>
      <c r="DZ161" s="46">
        <f>IF($DS161,
IF(J161="","Debes escribir el segundo apellido del empleado. ","")
)</f>
        <v/>
      </c>
      <c r="EB161" s="46">
        <f>IF($DS161,
IF(L161="","Debes escribir la fecha de ingreso del empleado. ",
IF(ISERR(DATE(YEAR(L161),MONTH(L161),DAY(L161))), "El valor ingresado en fecha de ingreso no tiene un formato válido. ","")
)
)</f>
        <v/>
      </c>
      <c r="EC161" s="46">
        <f>IF($DS161,
IF(M161="","Debes escribir el tiempo laborado. ",
IF( IFERROR(INT(M161),1.1) &lt;&gt; IFERROR(_xlfn.NUMBERVALUE(M161),1), "El valor de los días trabajados debe ser un número entero. ", "")
)
)</f>
        <v/>
      </c>
      <c r="ED161" s="46">
        <f>IF($DS161,
IF( AND(N161&lt;&gt;"", ISERR(DATE(YEAR(N161),MONTH(N161),DAY(N161))) ), "El valor ingresado en fecha de ingreso no tiene un formato válido. ",
IF( AND(N161&lt;&gt;"", $E$6&lt;&gt;"", DATE(YEAR(N161), MONTH(N161), 1) &lt;&gt; IFERROR(DATE(MID($E$6, 1, 4), MID($E$6, 6, 2),1), "1/1/1900") ), "La fecha de retiro debe estar dentro del período liquidado. ", "")
)
)</f>
        <v/>
      </c>
      <c r="EE161" s="46">
        <f>IF($DS161,
IF(O161="","Debes seleccionar el tipo de trabajador. ",
IF(_xlfn.IFNA(VLOOKUP(O161,TIPO_DE_TRABAJADOR,1,FALSE),-1)=-1,"El tipo de trabajador no es válido (por favor seleccionarlo de la lista). ","")
)
)</f>
        <v/>
      </c>
      <c r="EF161" s="46">
        <f>IF($DS161,
IF(P161="","Debes seleccionar si es un trabajador dependiente pensionado por vejez. ",
IF(_xlfn.IFNA(VLOOKUP(P161,SUBTIPO_DE_TRABAJADOR,1,FALSE),-1)=-1,"El tipo de trabajador dependiente pensionado por vejez no es válido (por favor seleccionarlo de la lista). ","")
)
)</f>
        <v/>
      </c>
      <c r="EG161" s="46">
        <f>IF($DS161,
IF(Q161="","Debes seleccionar el tipo de contrato del trabajador. ",
IF(_xlfn.IFNA(VLOOKUP(Q161,TIPO_DE_CONTRATO,1,FALSE),-1)=-1,"El tipo de contrato del trabajador no es válido (por favor seleccionarlo de la lista). ","")
)
)</f>
        <v/>
      </c>
      <c r="EH161" s="46">
        <f>IF($DS161,
IF(R161="","Debes seleccionar si es un salario integral. ",
IF(_xlfn.IFNA(VLOOKUP(R161,SI_NO,1,FALSE),-1)=-1,"Valor no válido para salario integral (por favor seleccionarlo de la lista). ","")
)
)</f>
        <v/>
      </c>
      <c r="EI161" s="46">
        <f>IF($DS161,
IF(S161="","Debes seleccionar si el trabajador realiza actividades de riesgo. ",
IF(_xlfn.IFNA(VLOOKUP(S161,SI_NO,1,FALSE),-1)=-1,"Valor no válido para actividad de alto riesgo (por favor seleccionarlo de la lista). ","")
)
)</f>
        <v/>
      </c>
      <c r="EK161" s="46">
        <f>IF($DS161,
IF(U161="","Debes escribir el código del municipio de residencia del trabajador. ",
IF(_xlfn.IFNA(VLOOKUP(U161,MUNICIPIO,1,FALSE),-1)=-1,"El municipio de residencia del trabajador es inválido (por favor seleccionarlo de la lista). ","")
)
)</f>
        <v/>
      </c>
      <c r="EL161" s="46">
        <f>IF($DS161,
IF(V161="","Debes escribir el la dirección de residendia del trabajador. ","")
)</f>
        <v/>
      </c>
      <c r="EM161" s="46">
        <f>IF($DS161,
IF(W161="","Debes escribir la fecha de inicio de la liquidación. ",
IF(ISERR(DATE(YEAR(W161),MONTH(W161),DAY(W161))),"El valor ingresado en fecha de inicio de liquidación no tiene un formato válido. ",
IF( AND($E$6&lt;&gt;"", DATE(YEAR(W161), MONTH(W161), 1) &lt;&gt; IFERROR(DATE(MID($E$6, 1, 4), MID($E$6, 6, 2),1), "1/1/1900") ), "La fecha de inicio de la liquidación debe estar dentro del período liquidado. ", "")
)
)
)</f>
        <v/>
      </c>
      <c r="EN161" s="46">
        <f>IF($DS161,
IF(X161="","Debes escribir la fecha de fin de la liquidación. ",
IF(ISERR(DATE(YEAR(X161),MONTH(X161),DAY(X161))),"El valor ingresado en fecha de fin de liquidación no tiene un formato válido. ",
IF( AND($E$6&lt;&gt;"", DATE(YEAR(X161), MONTH(X161), 1) &lt;&gt; IFERROR(DATE(MID($E$6, 1, 4), MID($E$6, 6, 2),1), "1/1/1900") ), "La fecha de fin de la liquidación debe estar dentro del período liquidado. ", "")
)
)
)</f>
        <v/>
      </c>
      <c r="EO161" s="46">
        <f>IF($DS161,
IF(Y161="","Debes escribir la frecuencia de pago del trabajador. ",
IF(_xlfn.IFNA(VLOOKUP(Y161,PERÍODO_DE_NÓMINA,1,FALSE),-1)=-1,"La frecuencia de pago es inválida (por favor seleccionarlo de la lista). ","")
)
)</f>
        <v/>
      </c>
      <c r="EP161" s="46">
        <f>IF($DS161,
IF(Z161="","Debes escribir la fecha de pago. ",
IF(ISERR(DATE(YEAR(Z161),MONTH(Z161),DAY(Z161))), "El valor ingresado en fecha de pago no tiene un formato válido. ","")
)
)</f>
        <v/>
      </c>
      <c r="EQ161" s="46">
        <f>IF($DS161,
IF(AA161="","Debes escribir el medio de pago. ",
IF(_xlfn.IFNA(VLOOKUP(AA161,MEDIOS_DE_PAGO,1,FALSE),-1)=-1,"El medio de pago es inválido (por favor seleccionarlo de la lista). ","")
)
)</f>
        <v/>
      </c>
      <c r="ER161" s="46">
        <f>OR(AA161='Tablas '!$T$4,AA161='Tablas '!$T$7,AA161='Tablas '!$T$8,AA161='Tablas '!$T$11)</f>
        <v/>
      </c>
      <c r="ES161" s="46">
        <f>IF(AND($DS161,ER161),
IF(AB161="","Debes escribir la entidad bancaria. ",""),
""
)</f>
        <v/>
      </c>
      <c r="ET161" s="46">
        <f>IF(AND($DS161,ER161),
IF(AC161="","Debes escribir el tipo de cuenta bancaria. ",
IF(_xlfn.IFNA(VLOOKUP(AC161,TIPO_DE_CUENTA,1,FALSE),-1)=-1,"El tipo de cuenta bancaria es inválida (por favor seleccionarlo de la lista). ","")
),
""
)</f>
        <v/>
      </c>
      <c r="EU161" s="46">
        <f>IF(AND($DS161,ER161),
IF(AD161="","Debes escribir el número de cuenta bancaria. ",""),
""
)</f>
        <v/>
      </c>
      <c r="EV161" s="46">
        <f>IF($DS161,
IF(AE161="","Debes escribir el valor del sueldo básico. ",
IF( ISERR(_xlfn.NUMBERVALUE(AE161)), "El valor del sueldo básico debe ser un número válido. ", "")
)
)</f>
        <v/>
      </c>
      <c r="EW161" s="46">
        <f>IF($DS161,
IF(AF161="","Debes escribir el número de días trabajados. ",
IF( IFERROR(INT(AF161),1.1) &lt;&gt; IFERROR(_xlfn.NUMBERVALUE(AF161),1), "La cantidad de días trabajados debe ser un número entero. ", "")
)
)</f>
        <v/>
      </c>
      <c r="EX161" s="46">
        <f>IF($DS161,
IF(AG161="","Debes escribir el valor del sueldo trabajado. ",
IF( ISERR(_xlfn.NUMBERVALUE(AG161)), "El valor del sueldo trabajado debe ser un número válido. ", "")
)
)</f>
        <v/>
      </c>
      <c r="EY161" s="46">
        <f>IF($DS161,
IF( AND(AH161&lt;&gt;"", ISERR(_xlfn.NUMBERVALUE(AH161))), "El valor del auxilio de transporte debe ser un número válido. ", "")
)</f>
        <v/>
      </c>
      <c r="EZ161" s="46">
        <f>IF($DS161,
IF( AND(AI161&lt;&gt;"", ISERR(_xlfn.NUMBERVALUE(AI161))), "El valor de viáticos salariales debe ser un número válido. ", "")
)</f>
        <v/>
      </c>
      <c r="FA161" s="46">
        <f>IF($DS161,
IF( AND(AJ161&lt;&gt;"", ISERR(_xlfn.NUMBERVALUE(AJ161))), "El valor de viáticos NO salariales debe ser un número válido. ", "")
)</f>
        <v/>
      </c>
      <c r="FB161" s="46">
        <f>CONCATENATE(AK161,AL161)&lt;&gt;""</f>
        <v/>
      </c>
      <c r="FC161" s="46">
        <f>IF(AND($DS161,FB161),
IF(AK161="","Debes escribir el número de horas extras diurnas. ",
IF( IFERROR(INT(AK161),1.1) &lt;&gt; IFERROR(_xlfn.NUMBERVALUE(AK161),1), "La cantidad de horas extras diurnas debe ser un número entero. ", "")
),
""
)</f>
        <v/>
      </c>
      <c r="FD161" s="46">
        <f>IF(AND($DS161,FB161),
IF(AL161="","Debes escribir el valor de las horas extras diurnas. ",
IF( ISERR(_xlfn.NUMBERVALUE(AL161)), "El valor de las horas extras duirnas debe ser un número válido. ", "")
),
""
)</f>
        <v/>
      </c>
      <c r="FE161" s="46">
        <f>CONCATENATE(AM161,AN161)&lt;&gt;""</f>
        <v/>
      </c>
      <c r="FF161" s="46">
        <f>IF(AND($DS161,FE161),
IF(AM161="","Debes escribir el número de horas extras nocturnas. ",
IF( IFERROR(INT(AM161),1.1) &lt;&gt; IFERROR(_xlfn.NUMBERVALUE(AM161),1), "La cantidad de horas extras nocturnas debe ser un número entero. ", "")
),
""
)</f>
        <v/>
      </c>
      <c r="FG161" s="46">
        <f>IF(AND($DS161,FE161),
IF(AN161="","Debes escribir el valor de las horas extras nocturnas. ",
IF( ISERR(_xlfn.NUMBERVALUE(AN161)), "El valor de las horas extras nocturnas debe ser un número válido. ", "")
),
""
)</f>
        <v/>
      </c>
      <c r="FH161" s="46">
        <f>CONCATENATE(AO161,AP161)&lt;&gt;""</f>
        <v/>
      </c>
      <c r="FI161" s="46">
        <f>IF(AND($DS161,FH161),
IF(AO161="","Debes escribir el número de horas extras diurnas dominicales y festivas. ",
IF( IFERROR(INT(AO161),1.1) &lt;&gt; IFERROR(_xlfn.NUMBERVALUE(AO161),1), "La cantidad de horas extras diurnas dominicales y festivas debe ser un número entero. ", "")
),
""
)</f>
        <v/>
      </c>
      <c r="FJ161" s="46">
        <f>IF(AND($DS161,FH161),
IF(AP161="","Debes escribir el valor de las horas extras diurnas dominicales y festivas. ",
IF( ISERR(_xlfn.NUMBERVALUE(AP161)), "El valor de las horas extras diurnas dominicales y festivas debe ser un número válido. ", "")
),
""
)</f>
        <v/>
      </c>
      <c r="FK161" s="46">
        <f>CONCATENATE(AQ161,AR161)&lt;&gt;""</f>
        <v/>
      </c>
      <c r="FL161" s="46">
        <f>IF(AND($DS161,FK161),
IF(AQ161="","Debes escribir el número de horas extras nocturnas dominicales y festivas. ",
IF( IFERROR(INT(AQ161),1.1) &lt;&gt; IFERROR(_xlfn.NUMBERVALUE(AQ161),1), "La cantidad de horas extras nocturnas dominicales y festivas debe ser un número entero. ", "")
),
""
)</f>
        <v/>
      </c>
      <c r="FM161" s="46">
        <f>IF(AND($DS161,FK161),
IF(AR161="","Debes escribir el valor de las horas extras nocturnas dominicales y festivas. ",
IF( ISERR(_xlfn.NUMBERVALUE(AR161)), "El valor de las horas extras nocturnas dominicales y festivas debe ser un número válido. ", "")
),
""
)</f>
        <v/>
      </c>
      <c r="FN161" s="46">
        <f>CONCATENATE(AS161,AT161)&lt;&gt;""</f>
        <v/>
      </c>
      <c r="FO161" s="46">
        <f>IF(AND($DS161,FN161),
IF(AS161="","Debes escribir el número de horas recargo nocturno. ",
IF( IFERROR(INT(AS161),1.1) &lt;&gt; IFERROR(_xlfn.NUMBERVALUE(AS161),1), "La cantidad de horas recargo nocturno debe ser un número entero. ", "")
),
""
)</f>
        <v/>
      </c>
      <c r="FP161" s="46">
        <f>IF(AND($DS161,FN161),
IF(AT161="","Debes escribir el valor de las horas recargo nocturno. ",
IF( ISERR(_xlfn.NUMBERVALUE(AT161)), "El valor de las horas recargo nocturno debe ser un número válido. ", "")
),
""
)</f>
        <v/>
      </c>
      <c r="FQ161" s="46">
        <f>CONCATENATE(AU161,AV161)&lt;&gt;""</f>
        <v/>
      </c>
      <c r="FR161" s="46">
        <f>IF(AND($DS161,FQ161),
IF(AU161="","Debes escribir el número de horas recargo diurno dominical y festivo. ",
IF( IFERROR(INT(AU161),1.1) &lt;&gt; IFERROR(_xlfn.NUMBERVALUE(AU161),1), "La cantidad de horas recargo diurno dominical y festivo debe ser un número entero. ", "")
),
""
)</f>
        <v/>
      </c>
      <c r="FS161" s="46">
        <f>IF(AND($DS161,FQ161),
IF(AV161="","Debes escribir el valor de las horas recargo diurno dominical y festivo. ",
IF( ISERR(_xlfn.NUMBERVALUE(AV161)), "El valor de las horas recargo diurno dominical y festivo debe ser un número válido. ", "")
),
""
)</f>
        <v/>
      </c>
      <c r="FT161" s="46">
        <f>CONCATENATE(AW161,AX161)&lt;&gt;""</f>
        <v/>
      </c>
      <c r="FU161" s="46">
        <f>IF(AND($DS161,FT161),
IF(AW161="","Debes escribir el número de horas recargo nocturno dominical y festivo. ",
IF( IFERROR(INT(AW161),1.1) &lt;&gt; IFERROR(_xlfn.NUMBERVALUE(AW161),1), "La cantidad de horas recargo nocturno dominical y festivo debe ser un número entero. ", "")
),
""
)</f>
        <v/>
      </c>
      <c r="FV161" s="46">
        <f>IF(AND($DS161,FT161),
IF(AX161="","Debes escribir el valor de las horas recargo nocturno dominical y festivo. ",
IF( ISERR(_xlfn.NUMBERVALUE(AX161)), "El valor de las horas recargo nocturno dominical y festivo debe ser un número válido. ", "")
),
""
)</f>
        <v/>
      </c>
      <c r="FW161" s="46">
        <f>CONCATENATE(AY161,AZ161)&lt;&gt;""</f>
        <v/>
      </c>
      <c r="FX161" s="46">
        <f>IF(AND($DS161,FW161),
IF(AY161="","Debes escribir el número de días de vacaciones comunes. ",
IF( IFERROR(INT(AY161),1.1) &lt;&gt; IFERROR(_xlfn.NUMBERVALUE(AY161),1), "La cantidad de días de vacaciones comunes debe ser un número entero. ", "")
),
""
)</f>
        <v/>
      </c>
      <c r="FY161" s="46">
        <f>IF(AND($DS161,FW161),
IF(AZ161="","Debes escribir el valor de las vacaciones comunes. ",
IF( ISERR(_xlfn.NUMBERVALUE(AZ161)), "El valor de las vacaciones comunes debe ser un número válido. ", "")
),
""
)</f>
        <v/>
      </c>
      <c r="FZ161" s="46">
        <f>CONCATENATE(BA161,BB161)&lt;&gt;""</f>
        <v/>
      </c>
      <c r="GA161" s="46">
        <f>IF(AND($DS161,FZ161),
IF(BA161="","Debes escribir el número de días de vacaciones compensadas. ",
IF( IFERROR(INT(BA161),1.1) &lt;&gt; IFERROR(_xlfn.NUMBERVALUE(BA161),1), "La cantidad de días de vacaciones compensadas debe ser un número entero. ", "")
),
""
)</f>
        <v/>
      </c>
      <c r="GB161" s="46">
        <f>IF(AND($DS161,FZ161),
IF(BB161="","Debes escribir el valor de las vacaciones compensadas. ",
IF( ISERR(_xlfn.NUMBERVALUE(BB161)), "El valor de las vacaciones compensadas debe ser un número válido. ", "")
),
""
)</f>
        <v/>
      </c>
      <c r="GC161" s="46">
        <f>CONCATENATE(BC161,BD161)&lt;&gt;""</f>
        <v/>
      </c>
      <c r="GD161" s="46">
        <f>IF(AND($DS161,GC161),
IF(BC161="","Debes escribir el número de días de prima salarial. ",
IF( IFERROR(INT(BC161),1.1) &lt;&gt; IFERROR(_xlfn.NUMBERVALUE(BC161),1), "La cantidad de días de prima salarial debe ser un número entero. ", "")
),
""
)</f>
        <v/>
      </c>
      <c r="GE161" s="46">
        <f>IF(AND($DS161,GC161),
IF(BD161="","Debes escribir el valor de los días de prima salarial. ",
IF( ISERR(_xlfn.NUMBERVALUE(BD161)), "El valor de los días de prima salarial debe ser un número válido. ", "")
),
""
)</f>
        <v/>
      </c>
      <c r="GF161" s="46">
        <f>IF($DS161,
IF( AND(BE161&lt;&gt;"", ISERR(_xlfn.NUMBERVALUE(BE161))), "El valor de la prima NO saliarial debe ser un número válido. ", "")
)</f>
        <v/>
      </c>
      <c r="GG161" s="46">
        <f>CONCATENATE(BF161,BG161,BH161)&lt;&gt;""</f>
        <v/>
      </c>
      <c r="GH161" s="46">
        <f>IF(AND($DS161,GG161),
IF(BF161="","Debes escribir el valor de las cesantías. ",
IF( ISERR(_xlfn.NUMBERVALUE(BF161)), "El valor de las cesantías debe ser un número válido. ", "")
),
""
)</f>
        <v/>
      </c>
      <c r="GI161" s="46">
        <f>IF(AND($DS161,GG161),
IF(BG161="","Debes escribir el % de cesantías. ",
IF( ISERR(_xlfn.NUMBERVALUE(BG161)), "El % de cesantías debe ser un número válido. ", "")
),
""
)</f>
        <v/>
      </c>
      <c r="GJ161" s="46">
        <f>IF(AND($DS161,GG161),
IF(BH161="","Debes escribir el valor de intereses de cesantías. ",
IF( ISERR(_xlfn.NUMBERVALUE(BH161)), "El valor de intereses de cesantías debe ser un número válido. ", "")
),
""
)</f>
        <v/>
      </c>
      <c r="GK161" s="46">
        <f>CONCATENATE(BI161,BJ161,BK161)&lt;&gt;""</f>
        <v/>
      </c>
      <c r="GL161" s="46">
        <f>IF(AND($DS161,GK161),
IF(BI161="","Debes escribir el número de días de incapacidad. ",
IF( IFERROR(INT(BI161),1.1) &lt;&gt; IFERROR(_xlfn.NUMBERVALUE(BI161),1), "La cantidad de días de incapacidad debe ser un número entero. ", "")
),
""
)</f>
        <v/>
      </c>
      <c r="GM161" s="46">
        <f>IF(AND($DS161,GK161),
IF(BJ161="","Debes escribir el tipo de incapacidad. ",
IF(_xlfn.IFNA(VLOOKUP(BJ161,TIPO_DE_INCAPACIDAD,1,FALSE),-1)=-1,"El tipo de incapacidad es inválida (por favor seleccionarlo de la lista). ","")
),
""
)</f>
        <v/>
      </c>
      <c r="GN161" s="46">
        <f>IF(AND($DS161,GK161),
IF(BK161="","Debes escribir el valor de la incapacidad. ",
IF( ISERR(_xlfn.NUMBERVALUE(BK161)), "El valor de la incapacidad debe ser un número válido. ", "")
),
""
)</f>
        <v/>
      </c>
      <c r="GO161" s="46">
        <f>CONCATENATE(BL161,BM161)&lt;&gt;""</f>
        <v/>
      </c>
      <c r="GP161" s="46">
        <f>IF(AND($DS161,GO161),
IF(BL161="","Debes escribir el número de días de licencia de maternidad o paternidad. ",
IF( IFERROR(INT(BL161),1.1) &lt;&gt; IFERROR(_xlfn.NUMBERVALUE(BL161),1), "La cantidad de días de licencia de maternidad o paternidad debe ser un número entero. ", "")
),
""
)</f>
        <v/>
      </c>
      <c r="GQ161" s="46">
        <f>IF(AND($DS161,GO161),
IF(BM161="","Debes escribir el valor de la licencia de maternidad o paternidad. ",
IF( ISERR(_xlfn.NUMBERVALUE(BM161)), "El valor de la licencia de maternidad o paternidad debe ser un número válido. ", "")
),
""
)</f>
        <v/>
      </c>
      <c r="GR161" s="46">
        <f>CONCATENATE(BN161,BO161)&lt;&gt;""</f>
        <v/>
      </c>
      <c r="GS161" s="46">
        <f>IF(AND($DS161,GR161),
IF(BN161="","Debes escribir el número de días de licencia remunerada. ",
IF( IFERROR(INT(BN161),1.1) &lt;&gt; IFERROR(_xlfn.NUMBERVALUE(BN161),1), "La cantidad de días de licencia remunerada debe ser un número entero. ", "")
),
""
)</f>
        <v/>
      </c>
      <c r="GT161" s="46">
        <f>IF(AND($DS161,GR161),
IF(BO161="","Debes escribir el valor de la licencia remunerada. ",
IF( ISERR(_xlfn.NUMBERVALUE(BO161)), "El valor de la licencia remunerada debe ser un número válido. ", "")
),
""
)</f>
        <v/>
      </c>
      <c r="GU161" s="46">
        <f>IF($DS161,
IF( AND(BP161&lt;&gt;"", ISERR(_xlfn.NUMBERVALUE(BP161))), "El valor de la licencia NO remunerada debe ser un número válido. ", "")
)</f>
        <v/>
      </c>
      <c r="GV161" s="46">
        <f>IF($DS161,
IF( AND(BQ161&lt;&gt;"", ISERR(_xlfn.NUMBERVALUE(BQ161))), "El valor de auxilios salariales debe ser un número válido. ", "")
)</f>
        <v/>
      </c>
      <c r="GW161" s="46">
        <f>IF($DS161,
IF( AND(BR161&lt;&gt;"", ISERR(_xlfn.NUMBERVALUE(BR161))), "El valor de auxilios NO salariales debe ser un número válido. ", "")
)</f>
        <v/>
      </c>
      <c r="GX161" s="46">
        <f>IF($DS161,
IF( AND(BS161&lt;&gt;"", ISERR(_xlfn.NUMBERVALUE(BS161))), "El valor de bonos salariales debe ser un número válido. ", "")
)</f>
        <v/>
      </c>
      <c r="GY161" s="46">
        <f>IF($DS161,
IF( AND(BT161&lt;&gt;"", ISERR(_xlfn.NUMBERVALUE(BT161))), "El valor de bonos NO salariales debe ser un número válido. ", "")
)</f>
        <v/>
      </c>
      <c r="GZ161" s="46">
        <f>IF($DS161,
IF( AND(BU161&lt;&gt;"", ISERR(_xlfn.NUMBERVALUE(BU161))), "El valor de bonos salariales de alimentación debe ser un número válido. ", "")
)</f>
        <v/>
      </c>
      <c r="HA161" s="46">
        <f>IF($DS161,
IF( AND(BV161&lt;&gt;"", ISERR(_xlfn.NUMBERVALUE(BV161))), "El valor de bonos NO salariales de alimentación debe ser un número válido. ", "")
)</f>
        <v/>
      </c>
      <c r="HB161" s="46">
        <f>IF($DS161,
IF( AND(BW161&lt;&gt;"", ISERR(_xlfn.NUMBERVALUE(BW161))), "El valor de bonificaciones salariales debe ser un número válido. ", "")
)</f>
        <v/>
      </c>
      <c r="HC161" s="46">
        <f>IF($DS161,
IF( AND(BX161&lt;&gt;"", ISERR(_xlfn.NUMBERVALUE(BX161))), "El valor de bonificaciones NO salariales debe ser un número válido. ", "")
)</f>
        <v/>
      </c>
      <c r="HD161" s="46">
        <f>IF($DS161,
IF( AND(BY161&lt;&gt;"", ISERR(_xlfn.NUMBERVALUE(BY161))), "El valor de compensaciones ordinarias debe ser un número válido. ", "")
)</f>
        <v/>
      </c>
      <c r="HE161" s="46">
        <f>IF($DS161,
IF( AND(BZ161&lt;&gt;"", ISERR(_xlfn.NUMBERVALUE(BZ161))), "El valor de compensaciones extraordinarias debe ser un número válido. ", "")
)</f>
        <v/>
      </c>
      <c r="HF161" s="46">
        <f>IF($DS161,
IF( AND(CA161&lt;&gt;"", ISERR(_xlfn.NUMBERVALUE(CA161))), "El valor de comisiones debe ser un número válido. ", "")
)</f>
        <v/>
      </c>
      <c r="HG161" s="46">
        <f>IF($DS161,
IF( AND(CB161&lt;&gt;"", ISERR(_xlfn.NUMBERVALUE(CB161))), "El valor de ausencia por huega debe ser un número válido. ", "")
)</f>
        <v/>
      </c>
      <c r="HH161" s="46">
        <f>IF($DS161,
IF( AND(CC161&lt;&gt;"", ISERR(_xlfn.NUMBERVALUE(CC161))), "El valor de anticipos debe ser un número válido. ", "")
)</f>
        <v/>
      </c>
      <c r="HI161" s="46">
        <f>IF($DS161,
IF( AND(CD161&lt;&gt;"", ISERR(_xlfn.NUMBERVALUE(CD161))), "El valor de pagos a terceros debe ser un número válido. ", "")
)</f>
        <v/>
      </c>
      <c r="HJ161" s="46">
        <f>IF($DS161,
IF( AND(CE161&lt;&gt;"", ISERR(_xlfn.NUMBERVALUE(CE161))), "El valor de dotación debe ser un número válido. ", "")
)</f>
        <v/>
      </c>
      <c r="HK161" s="46">
        <f>IF($DS161,
IF( AND(CF161&lt;&gt;"", ISERR(_xlfn.NUMBERVALUE(CF161))), "El valor de apoyo sostenibilidad debe ser un número válido. ", "")
)</f>
        <v/>
      </c>
      <c r="HL161" s="46">
        <f>IF($DS161,
IF( AND(CG161&lt;&gt;"", ISERR(_xlfn.NUMBERVALUE(CG161))), "El valor de teletrabajo debe ser un número válido. ", "")
)</f>
        <v/>
      </c>
      <c r="HM161" s="46">
        <f>IF($DS161,
IF( AND(CH161&lt;&gt;"", ISERR(_xlfn.NUMBERVALUE(CH161))), "El valor de bonificación de retiro debe ser un número válido. ", "")
)</f>
        <v/>
      </c>
      <c r="HN161" s="46">
        <f>IF($DS161,
IF( AND(CI161&lt;&gt;"", ISERR(_xlfn.NUMBERVALUE(CI161))), "El valor de indemnización de retiro debe ser un número válido. ", "")
)</f>
        <v/>
      </c>
      <c r="HO161" s="46">
        <f>IF($DS161,
IF( AND(CJ161&lt;&gt;"", ISERR(_xlfn.NUMBERVALUE(CJ161))), "El valor de reintegros debe ser un número válido. ", "")
)</f>
        <v/>
      </c>
      <c r="HP161" s="46">
        <f>CONCATENATE(CK161,CL161,CM161)&lt;&gt;""</f>
        <v/>
      </c>
      <c r="HQ161" s="46">
        <f>IF(AND($DS161,HP161),
IF(CK161="","Debes escribir la descripción de otro concepto no categorizado. ",""),
""
)</f>
        <v/>
      </c>
      <c r="HR161" s="46">
        <f>IF(AND($DS161,HP161),
IF(CONCATENATE(CL161,CM161)="","Debes escribir al menos un valor de concepto no categorizado (salarial o no salarial). ",
IF(ISERR(_xlfn.NUMBERVALUE(CL161)),"El valor salarial concepto no categorizado debe ser un número válido. ","")
),
""
)</f>
        <v/>
      </c>
      <c r="HS161" s="46">
        <f>IF(AND($DS161,HP161),
IF(CONCATENATE(CL161,CM161)="","Debes escribir al menos un valor de concepto no categorizado (salarial o no salarial). ",
IF(ISERR(_xlfn.NUMBERVALUE(CM161)),"El valor NO salarial concepto no categorizado debe ser un número válido. ","")
),
""
)</f>
        <v/>
      </c>
      <c r="HT161" s="46">
        <f>IF($DS161,
IF(CN161="","Debes escribir el porcentaje del aporte a salud. ",
IF( ISERR(_xlfn.NUMBERVALUE(CN161)), "El valor del porcentaje del aporte a salud debe ser un número válido. ", "")
)
)</f>
        <v/>
      </c>
      <c r="HU161" s="46">
        <f>IF($DS161,
IF(CO161="","Debes escribir el valor del aporte a salud. ",
IF( ISERR(_xlfn.NUMBERVALUE(CO161)), "El valor del aporte a salud debe ser un número válido. ", "")
)
)</f>
        <v/>
      </c>
      <c r="HV161" s="46">
        <f>IF($DS161,
IF( AND(CP161&lt;&gt;"", ISERR(_xlfn.NUMBERVALUE(CP161))), "El valor plan complementario debe ser un número válido. ", "")
)</f>
        <v/>
      </c>
      <c r="HW161" s="46">
        <f>IF($DS161,
IF(CQ161="","Debes escribir el porcentaje del aporte a pensión. ",
IF( ISERR(_xlfn.NUMBERVALUE(CQ161)), "El valor del porcentaje del aporte a pensión debe ser un número válido. ", "")
)
)</f>
        <v/>
      </c>
      <c r="HX161" s="46">
        <f>IF($DS161,
IF(CR161="","Debes escribir el valor del aporte a pensión. ",
IF( ISERR(_xlfn.NUMBERVALUE(CR161)), "El valor del aporte a salud debe ser un número válido. ", "")
)
)</f>
        <v/>
      </c>
      <c r="HY161" s="46">
        <f>IF($DS161,
IF( AND(CS161&lt;&gt;"", ISERR(_xlfn.NUMBERVALUE(CS161))), "El valor pensión voluntaria debe ser un número válido. ", "")
)</f>
        <v/>
      </c>
      <c r="HZ161" s="46">
        <f>CONCATENATE(CT161,CU161,CV161,CW161)&lt;&gt;""</f>
        <v/>
      </c>
      <c r="IA161" s="46">
        <f>IF(AND($DS161,HZ161),
IF(CT161="","Debes escribir el % del fondo de seguridad pensional. ",
IF( ISERR(_xlfn.NUMBERVALUE(CT161)), "El % del fondo de seguridad debe ser un número válido. ", "")
),
""
)</f>
        <v/>
      </c>
      <c r="IB161" s="46">
        <f>IF(AND($DS161,HZ161),
IF(CU161="","Debes escribir el valor del aporte al fondo de solidaridad pensional. ",
IF( ISERR(_xlfn.NUMBERVALUE(CU161)), "El valor del aporte al fondo de solidaridad pensional debe ser un número válido. ", "")
),
""
)</f>
        <v/>
      </c>
      <c r="IC161" s="46">
        <f>IF(AND($DS161,HZ161),
IF(CV161="","Debes escribir el % del fondo de subsistencia. ",
IF( ISERR(_xlfn.NUMBERVALUE(CV161)), "El % del fondo de subsistencia debe ser un número válido. ", "")
),
""
)</f>
        <v/>
      </c>
      <c r="ID161" s="46">
        <f>IF(AND($DS161,HZ161),
IF(CW161="","Debes escribir el valor del fondo de subsistencia. ",
IF( ISERR(_xlfn.NUMBERVALUE(CW161)), "El valor del fondo de subsistencia debe ser un número válido. ", "")
),
""
)</f>
        <v/>
      </c>
      <c r="IE161" s="46">
        <f>CONCATENATE(CX161,CY161)&lt;&gt;""</f>
        <v/>
      </c>
      <c r="IF161" s="46">
        <f>IF(AND($DS161,IE161),
IF(CX161="","Debes escribir el % de sindicato. ",
IF( ISERR(_xlfn.NUMBERVALUE(CX161)), "El % de sindicato debe ser un número válido. ", "")
),
""
)</f>
        <v/>
      </c>
      <c r="IG161" s="46">
        <f>IF(AND($DS161,IE161),
IF(CY161="","Debes escribir el valor del sindicato. ",
IF( ISERR(_xlfn.NUMBERVALUE(CY161)), "El valor del sindicato debe ser un número válido. ", "")
),
""
)</f>
        <v/>
      </c>
      <c r="IH161" s="46">
        <f>IF($DS161,
IF( AND(CZ161&lt;&gt;"", ISERR(_xlfn.NUMBERVALUE(CZ161))), "El valor de sanción pública debe ser un número válido. ", "")
)</f>
        <v/>
      </c>
      <c r="II161" s="46">
        <f>IF($DS161,
IF( AND(DA161&lt;&gt;"", ISERR(_xlfn.NUMBERVALUE(DA161))), "El valor de sanción privada debe ser un número válido. ", "")
)</f>
        <v/>
      </c>
      <c r="IJ161" s="46">
        <f>CONCATENATE(DB161,DC161)&lt;&gt;""</f>
        <v/>
      </c>
      <c r="IK161" s="46">
        <f>IF(AND($DS161,IJ161),
IF(DB161="","Debes escribir la descripción de libranza. ",""),
""
)</f>
        <v/>
      </c>
      <c r="IL161" s="46">
        <f>IF(AND($DS161,IJ161),
IF(DC161="","Debes escribir la cuota libranza. ",
IF(ISERR(_xlfn.NUMBERVALUE(DC161)),"El valor de la cuota libranza debe ser un número válido. ","")
),
""
)</f>
        <v/>
      </c>
      <c r="IM161" s="46">
        <f>IF($DS161,
IF( AND(DD161&lt;&gt;"", ISERR(_xlfn.NUMBERVALUE(DD161))), "El valor de pagos a terceros debe ser un número válido. ", "")
)</f>
        <v/>
      </c>
      <c r="IN161" s="46">
        <f>IF($DS161,
IF( AND(DE161&lt;&gt;"", ISERR(_xlfn.NUMBERVALUE(DE161))), "El valor de anticipos debe ser un número válido. ", "")
)</f>
        <v/>
      </c>
      <c r="IO161" s="46">
        <f>IF($DS161,
IF( AND(DF161&lt;&gt;"", ISERR(_xlfn.NUMBERVALUE(DF161))), "El valor de AFC debe ser un número válido. ", "")
)</f>
        <v/>
      </c>
      <c r="IP161" s="46">
        <f>IF($DS161,
IF( AND(DG161&lt;&gt;"", ISERR(_xlfn.NUMBERVALUE(DG161))), "El valor de rete-fuente debe ser un número válido. ", "")
)</f>
        <v/>
      </c>
      <c r="IQ161" s="46">
        <f>IF($DS161,
IF( AND(DH161&lt;&gt;"", ISERR(_xlfn.NUMBERVALUE(DH161))), "El valor de cooperativa de trabajo debe ser un número válido. ", "")
)</f>
        <v/>
      </c>
      <c r="IR161" s="46">
        <f>IF($DS161,
IF( AND(DI161&lt;&gt;"", ISERR(_xlfn.NUMBERVALUE(DI161))), "El valor de embargo fiscal debe ser un número válido. ", "")
)</f>
        <v/>
      </c>
      <c r="IS161" s="46">
        <f>IF($DS161,
IF( AND(DJ161&lt;&gt;"", ISERR(_xlfn.NUMBERVALUE(DJ161))), "El valor de educación debe ser un número válido. ", "")
)</f>
        <v/>
      </c>
      <c r="IT161" s="46">
        <f>IF($DS161,
IF( AND(DK161&lt;&gt;"", ISERR(_xlfn.NUMBERVALUE(DK161))), "El valor de reintegro debe ser un número válido. ", "")
)</f>
        <v/>
      </c>
      <c r="IU161" s="46">
        <f>IF($DS161,
IF( AND(DL161&lt;&gt;"", ISERR(_xlfn.NUMBERVALUE(DL161))), "El valor de deuda debe ser un número válido. ", "")
)</f>
        <v/>
      </c>
      <c r="IV161" s="46">
        <f>IF($DS161,
IF( AND(DM161&lt;&gt;"", ISERR(_xlfn.NUMBERVALUE(DM161))), "El valor de otras deducciones debe ser un número válido. ", "")
)</f>
        <v/>
      </c>
      <c r="IW161" s="46">
        <f>IF($DS161,
IF(DN161="","Debes escribir el valor de los devengos totales. ",
IF( ISERR(_xlfn.NUMBERVALUE(DN161)), "El valor de los devengos totales debe ser un número válido. ", "")
)
)</f>
        <v/>
      </c>
      <c r="IX161" s="46">
        <f>IF($DS161,
IF(DO161="","Debes escribir el valor de las deducciones totales. ",
IF( ISERR(_xlfn.NUMBERVALUE(DO161)), "El valor de las deducciones totales debe ser un número válido. ", "")
)
)</f>
        <v/>
      </c>
      <c r="IY161" s="46">
        <f>IF($DS161,
IF(DP161="","Debes escribir el valor del salario total. ",
IF( ISERR(_xlfn.NUMBERVALUE(DP161)), "El valor del salario total debe ser un número válido. ", "")
)
)</f>
        <v/>
      </c>
    </row>
    <row r="162">
      <c r="B162" s="48" t="n">
        <v>150</v>
      </c>
      <c r="C162" s="61">
        <f>IF(AND(DS162,DP162&lt;&gt;""),
IF(DQ162="","OK","Error"),
""
)</f>
        <v/>
      </c>
      <c r="D162" s="53" t="n"/>
      <c r="E162" s="52" t="n"/>
      <c r="F162" s="112" t="n"/>
      <c r="G162" s="52" t="n"/>
      <c r="H162" s="53" t="n"/>
      <c r="I162" s="52" t="n"/>
      <c r="J162" s="52" t="n"/>
      <c r="K162" s="53" t="n"/>
      <c r="L162" s="55" t="n"/>
      <c r="M162" s="108" t="n"/>
      <c r="N162" s="56" t="n"/>
      <c r="O162" s="52" t="n"/>
      <c r="P162" s="52" t="n"/>
      <c r="Q162" s="52" t="n"/>
      <c r="R162" s="52" t="n"/>
      <c r="S162" s="52" t="n"/>
      <c r="T162" s="53" t="n"/>
      <c r="U162" s="52" t="n"/>
      <c r="V162" s="52" t="n"/>
      <c r="W162" s="55" t="n"/>
      <c r="X162" s="55" t="n"/>
      <c r="Y162" s="52" t="n"/>
      <c r="Z162" s="55" t="n"/>
      <c r="AA162" s="52" t="n"/>
      <c r="AB162" s="53" t="n"/>
      <c r="AC162" s="53" t="n"/>
      <c r="AD162" s="53" t="n"/>
      <c r="AE162" s="177" t="n"/>
      <c r="AF162" s="113" t="n"/>
      <c r="AG162" s="177" t="n"/>
      <c r="AH162" s="178" t="n"/>
      <c r="AI162" s="178" t="n"/>
      <c r="AJ162" s="178" t="n"/>
      <c r="AK162" s="114" t="n"/>
      <c r="AL162" s="178" t="n"/>
      <c r="AM162" s="114" t="n"/>
      <c r="AN162" s="178" t="n"/>
      <c r="AO162" s="114" t="n"/>
      <c r="AP162" s="178" t="n"/>
      <c r="AQ162" s="114" t="n"/>
      <c r="AR162" s="178" t="n"/>
      <c r="AS162" s="114" t="n"/>
      <c r="AT162" s="178" t="n"/>
      <c r="AU162" s="114" t="n"/>
      <c r="AV162" s="178" t="n"/>
      <c r="AW162" s="114" t="n"/>
      <c r="AX162" s="178" t="n"/>
      <c r="AY162" s="114" t="n"/>
      <c r="AZ162" s="178" t="n"/>
      <c r="BA162" s="114" t="n"/>
      <c r="BB162" s="178" t="n"/>
      <c r="BC162" s="114" t="n"/>
      <c r="BD162" s="178" t="n"/>
      <c r="BE162" s="178" t="n"/>
      <c r="BF162" s="178" t="n"/>
      <c r="BG162" s="59" t="n"/>
      <c r="BH162" s="178" t="n"/>
      <c r="BI162" s="114" t="n"/>
      <c r="BJ162" s="53" t="n"/>
      <c r="BK162" s="178" t="n"/>
      <c r="BL162" s="114" t="n"/>
      <c r="BM162" s="178" t="n"/>
      <c r="BN162" s="114" t="n"/>
      <c r="BO162" s="178" t="n"/>
      <c r="BP162" s="178" t="n"/>
      <c r="BQ162" s="178" t="n"/>
      <c r="BR162" s="178" t="n"/>
      <c r="BS162" s="178" t="n"/>
      <c r="BT162" s="178" t="n"/>
      <c r="BU162" s="178" t="n"/>
      <c r="BV162" s="178" t="n"/>
      <c r="BW162" s="178" t="n"/>
      <c r="BX162" s="178" t="n"/>
      <c r="BY162" s="178" t="n"/>
      <c r="BZ162" s="178" t="n"/>
      <c r="CA162" s="178" t="n"/>
      <c r="CB162" s="178" t="n"/>
      <c r="CC162" s="178" t="n"/>
      <c r="CD162" s="178" t="n"/>
      <c r="CE162" s="178" t="n"/>
      <c r="CF162" s="178" t="n"/>
      <c r="CG162" s="178" t="n"/>
      <c r="CH162" s="178" t="n"/>
      <c r="CI162" s="178" t="n"/>
      <c r="CJ162" s="178" t="n"/>
      <c r="CK162" s="53" t="n"/>
      <c r="CL162" s="178" t="n"/>
      <c r="CM162" s="178" t="n"/>
      <c r="CN162" s="60" t="n"/>
      <c r="CO162" s="177" t="n"/>
      <c r="CP162" s="178" t="n"/>
      <c r="CQ162" s="60" t="n"/>
      <c r="CR162" s="177" t="n"/>
      <c r="CS162" s="178" t="n"/>
      <c r="CT162" s="59" t="n"/>
      <c r="CU162" s="178" t="n"/>
      <c r="CV162" s="59" t="n"/>
      <c r="CW162" s="178" t="n"/>
      <c r="CX162" s="59" t="n"/>
      <c r="CY162" s="178" t="n"/>
      <c r="CZ162" s="178" t="n"/>
      <c r="DA162" s="178" t="n"/>
      <c r="DB162" s="53" t="n"/>
      <c r="DC162" s="178" t="n"/>
      <c r="DD162" s="178" t="n"/>
      <c r="DE162" s="178" t="n"/>
      <c r="DF162" s="178" t="n"/>
      <c r="DG162" s="178" t="n"/>
      <c r="DH162" s="178" t="n"/>
      <c r="DI162" s="178" t="n"/>
      <c r="DJ162" s="178" t="n"/>
      <c r="DK162" s="178" t="n"/>
      <c r="DL162" s="178" t="n"/>
      <c r="DM162" s="178" t="n"/>
      <c r="DN162" s="177" t="n"/>
      <c r="DO162" s="177" t="n"/>
      <c r="DP162" s="177" t="n"/>
      <c r="DQ162" s="76">
        <f>IF(AND(DS162,DP162&lt;&gt;""),
CONCATENATE(DT162,DU162,DV162,DW162,DX162,DY162,DZ162,EA162,EB162,EC162,ED162,EE162,EF162,EG162,EH162,EI162,EJ162,EK162,EL162,EM162,EN162,EO162,EP162,EQ162,ES162,ET162,EU162,EV162,EW162,EX162,EY162,EZ162,FA162,FC162,FD162,FF162,FG162,FI162,FJ162,FL162,FM162,FO162,FP162,FR162,FS162,FU162,FV162,FX162,FY162,GA162,GB162,GD162,GE162,GF162,GH162,GI162,GJ162,GL162,GM162,GN162,GP162,GQ162,GS162,GT162,GU162,GV162,GW162,GX162,GY162,GZ162,HA162,HB162,HC162,HD162,HE162,HF162,HG162,HH162,HI162,HJ162,HK162,HL162,HM162,HN162,HO162,HQ162,HR162,HS162,HT162,HU162,HV162,HW162,HX162,HY162,IA162,IB162,IC162,ID162,IF162,IG162,IH162,II162,IK162,IL162,IM162,IN162,IO162,IP162,IQ162,IR162,IS162,IT162,IU162,IV162,IW162,IX162,IY162,IZ162),
""
)</f>
        <v/>
      </c>
      <c r="DR162" s="53" t="n"/>
      <c r="DS162" s="46">
        <f>CONCATENATE(D162,$E162,$F162,$G162,H162,$I162,$J162,K162,$L162,$M162,N162,$O162,$P162,$Q162,$R162,$S162,T162,$U162,$V162,$W162,$X162,$Y162,$Z162,$AA162,AB162,AC162,AD162,$AE162,$AF162,$AG162,AH162,AI162,AJ162,AK162,AL162,AM162,AN162,AO162,AP162,AQ162,AR162,AS162,AT162,AU162,AV162,AW162,AX162,AY162,AZ162,BA162,BB162,BC162,BD162,BE162,BF162,BG162,BH162,BI162,BJ162,BK162,BL162,BM162,BN162,BO162,BP162,BQ162,BR162,BS162,BT162,BU162,BV162,BW162,BX162,BY162,BZ162,CA162,CB162,CC162,CD162,CE162,CF162,CG162,CH162,CI162,CJ162,CK162,CL162,CM162,$CN162,$CO162,CP162,$CQ162,$CR162,CS162,CT162,CU162,CV162,CW162,CX162,CY162,CZ162,DA162,DB162,DC162,DD162,DE162,DF162,DG162,DH162,DI162,DJ162,DK162,DL162,DM162,$DN162,$DO162,$DP162,DR162)&lt;&gt;""</f>
        <v/>
      </c>
      <c r="DT162" s="46">
        <f>IF(AND($DS162,$E$4&lt;&gt;""),
IF(LEFT($E$4,2) = "1.",
IF(D162&lt;&gt;"","El CUNE sólo se envía en operaciones de novedad o ajuste. ",""),
IF(D162="","Debes escribir un CUNE válido para realizar operaciones de novedad o ajuste. ","")),
""
)</f>
        <v/>
      </c>
      <c r="DU162" s="46">
        <f>IF($DS162,
IF(E162="","Debes seleccionar el tipo de documento del empleado. ",
IF(_xlfn.IFNA(VLOOKUP(E162,TIPO_DE_DOCUMENTO,1,FALSE),-1)=-1,"El tipo de documento no es válido (por favor seleccionarlo de la lista). ","")
)
)</f>
        <v/>
      </c>
      <c r="DV162" s="46">
        <f>IF($DS162,
IF(F162="","Debes escribir el número de documento del empleado. ","")
)</f>
        <v/>
      </c>
      <c r="DW162" s="46">
        <f>IF($DS162,
IF(G162="","Debes escribir el primer nombre del empleado. ","")
)</f>
        <v/>
      </c>
      <c r="DY162" s="46">
        <f>IF($DS162,
IF(I162="","Debes escribir el primer apellido del empleado. ","")
)</f>
        <v/>
      </c>
      <c r="DZ162" s="46">
        <f>IF($DS162,
IF(J162="","Debes escribir el segundo apellido del empleado. ","")
)</f>
        <v/>
      </c>
      <c r="EB162" s="46">
        <f>IF($DS162,
IF(L162="","Debes escribir la fecha de ingreso del empleado. ",
IF(ISERR(DATE(YEAR(L162),MONTH(L162),DAY(L162))), "El valor ingresado en fecha de ingreso no tiene un formato válido. ","")
)
)</f>
        <v/>
      </c>
      <c r="EC162" s="46">
        <f>IF($DS162,
IF(M162="","Debes escribir el tiempo laborado. ",
IF( IFERROR(INT(M162),1.1) &lt;&gt; IFERROR(_xlfn.NUMBERVALUE(M162),1), "El valor de los días trabajados debe ser un número entero. ", "")
)
)</f>
        <v/>
      </c>
      <c r="ED162" s="46">
        <f>IF($DS162,
IF( AND(N162&lt;&gt;"", ISERR(DATE(YEAR(N162),MONTH(N162),DAY(N162))) ), "El valor ingresado en fecha de ingreso no tiene un formato válido. ",
IF( AND(N162&lt;&gt;"", $E$6&lt;&gt;"", DATE(YEAR(N162), MONTH(N162), 1) &lt;&gt; IFERROR(DATE(MID($E$6, 1, 4), MID($E$6, 6, 2),1), "1/1/1900") ), "La fecha de retiro debe estar dentro del período liquidado. ", "")
)
)</f>
        <v/>
      </c>
      <c r="EE162" s="46">
        <f>IF($DS162,
IF(O162="","Debes seleccionar el tipo de trabajador. ",
IF(_xlfn.IFNA(VLOOKUP(O162,TIPO_DE_TRABAJADOR,1,FALSE),-1)=-1,"El tipo de trabajador no es válido (por favor seleccionarlo de la lista). ","")
)
)</f>
        <v/>
      </c>
      <c r="EF162" s="46">
        <f>IF($DS162,
IF(P162="","Debes seleccionar si es un trabajador dependiente pensionado por vejez. ",
IF(_xlfn.IFNA(VLOOKUP(P162,SUBTIPO_DE_TRABAJADOR,1,FALSE),-1)=-1,"El tipo de trabajador dependiente pensionado por vejez no es válido (por favor seleccionarlo de la lista). ","")
)
)</f>
        <v/>
      </c>
      <c r="EG162" s="46">
        <f>IF($DS162,
IF(Q162="","Debes seleccionar el tipo de contrato del trabajador. ",
IF(_xlfn.IFNA(VLOOKUP(Q162,TIPO_DE_CONTRATO,1,FALSE),-1)=-1,"El tipo de contrato del trabajador no es válido (por favor seleccionarlo de la lista). ","")
)
)</f>
        <v/>
      </c>
      <c r="EH162" s="46">
        <f>IF($DS162,
IF(R162="","Debes seleccionar si es un salario integral. ",
IF(_xlfn.IFNA(VLOOKUP(R162,SI_NO,1,FALSE),-1)=-1,"Valor no válido para salario integral (por favor seleccionarlo de la lista). ","")
)
)</f>
        <v/>
      </c>
      <c r="EI162" s="46">
        <f>IF($DS162,
IF(S162="","Debes seleccionar si el trabajador realiza actividades de riesgo. ",
IF(_xlfn.IFNA(VLOOKUP(S162,SI_NO,1,FALSE),-1)=-1,"Valor no válido para actividad de alto riesgo (por favor seleccionarlo de la lista). ","")
)
)</f>
        <v/>
      </c>
      <c r="EK162" s="46">
        <f>IF($DS162,
IF(U162="","Debes escribir el código del municipio de residencia del trabajador. ",
IF(_xlfn.IFNA(VLOOKUP(U162,MUNICIPIO,1,FALSE),-1)=-1,"El municipio de residencia del trabajador es inválido (por favor seleccionarlo de la lista). ","")
)
)</f>
        <v/>
      </c>
      <c r="EL162" s="46">
        <f>IF($DS162,
IF(V162="","Debes escribir el la dirección de residendia del trabajador. ","")
)</f>
        <v/>
      </c>
      <c r="EM162" s="46">
        <f>IF($DS162,
IF(W162="","Debes escribir la fecha de inicio de la liquidación. ",
IF(ISERR(DATE(YEAR(W162),MONTH(W162),DAY(W162))),"El valor ingresado en fecha de inicio de liquidación no tiene un formato válido. ",
IF( AND($E$6&lt;&gt;"", DATE(YEAR(W162), MONTH(W162), 1) &lt;&gt; IFERROR(DATE(MID($E$6, 1, 4), MID($E$6, 6, 2),1), "1/1/1900") ), "La fecha de inicio de la liquidación debe estar dentro del período liquidado. ", "")
)
)
)</f>
        <v/>
      </c>
      <c r="EN162" s="46">
        <f>IF($DS162,
IF(X162="","Debes escribir la fecha de fin de la liquidación. ",
IF(ISERR(DATE(YEAR(X162),MONTH(X162),DAY(X162))),"El valor ingresado en fecha de fin de liquidación no tiene un formato válido. ",
IF( AND($E$6&lt;&gt;"", DATE(YEAR(X162), MONTH(X162), 1) &lt;&gt; IFERROR(DATE(MID($E$6, 1, 4), MID($E$6, 6, 2),1), "1/1/1900") ), "La fecha de fin de la liquidación debe estar dentro del período liquidado. ", "")
)
)
)</f>
        <v/>
      </c>
      <c r="EO162" s="46">
        <f>IF($DS162,
IF(Y162="","Debes escribir la frecuencia de pago del trabajador. ",
IF(_xlfn.IFNA(VLOOKUP(Y162,PERÍODO_DE_NÓMINA,1,FALSE),-1)=-1,"La frecuencia de pago es inválida (por favor seleccionarlo de la lista). ","")
)
)</f>
        <v/>
      </c>
      <c r="EP162" s="46">
        <f>IF($DS162,
IF(Z162="","Debes escribir la fecha de pago. ",
IF(ISERR(DATE(YEAR(Z162),MONTH(Z162),DAY(Z162))), "El valor ingresado en fecha de pago no tiene un formato válido. ","")
)
)</f>
        <v/>
      </c>
      <c r="EQ162" s="46">
        <f>IF($DS162,
IF(AA162="","Debes escribir el medio de pago. ",
IF(_xlfn.IFNA(VLOOKUP(AA162,MEDIOS_DE_PAGO,1,FALSE),-1)=-1,"El medio de pago es inválido (por favor seleccionarlo de la lista). ","")
)
)</f>
        <v/>
      </c>
      <c r="ER162" s="46">
        <f>OR(AA162='Tablas '!$T$4,AA162='Tablas '!$T$7,AA162='Tablas '!$T$8,AA162='Tablas '!$T$11)</f>
        <v/>
      </c>
      <c r="ES162" s="46">
        <f>IF(AND($DS162,ER162),
IF(AB162="","Debes escribir la entidad bancaria. ",""),
""
)</f>
        <v/>
      </c>
      <c r="ET162" s="46">
        <f>IF(AND($DS162,ER162),
IF(AC162="","Debes escribir el tipo de cuenta bancaria. ",
IF(_xlfn.IFNA(VLOOKUP(AC162,TIPO_DE_CUENTA,1,FALSE),-1)=-1,"El tipo de cuenta bancaria es inválida (por favor seleccionarlo de la lista). ","")
),
""
)</f>
        <v/>
      </c>
      <c r="EU162" s="46">
        <f>IF(AND($DS162,ER162),
IF(AD162="","Debes escribir el número de cuenta bancaria. ",""),
""
)</f>
        <v/>
      </c>
      <c r="EV162" s="46">
        <f>IF($DS162,
IF(AE162="","Debes escribir el valor del sueldo básico. ",
IF( ISERR(_xlfn.NUMBERVALUE(AE162)), "El valor del sueldo básico debe ser un número válido. ", "")
)
)</f>
        <v/>
      </c>
      <c r="EW162" s="46">
        <f>IF($DS162,
IF(AF162="","Debes escribir el número de días trabajados. ",
IF( IFERROR(INT(AF162),1.1) &lt;&gt; IFERROR(_xlfn.NUMBERVALUE(AF162),1), "La cantidad de días trabajados debe ser un número entero. ", "")
)
)</f>
        <v/>
      </c>
      <c r="EX162" s="46">
        <f>IF($DS162,
IF(AG162="","Debes escribir el valor del sueldo trabajado. ",
IF( ISERR(_xlfn.NUMBERVALUE(AG162)), "El valor del sueldo trabajado debe ser un número válido. ", "")
)
)</f>
        <v/>
      </c>
      <c r="EY162" s="46">
        <f>IF($DS162,
IF( AND(AH162&lt;&gt;"", ISERR(_xlfn.NUMBERVALUE(AH162))), "El valor del auxilio de transporte debe ser un número válido. ", "")
)</f>
        <v/>
      </c>
      <c r="EZ162" s="46">
        <f>IF($DS162,
IF( AND(AI162&lt;&gt;"", ISERR(_xlfn.NUMBERVALUE(AI162))), "El valor de viáticos salariales debe ser un número válido. ", "")
)</f>
        <v/>
      </c>
      <c r="FA162" s="46">
        <f>IF($DS162,
IF( AND(AJ162&lt;&gt;"", ISERR(_xlfn.NUMBERVALUE(AJ162))), "El valor de viáticos NO salariales debe ser un número válido. ", "")
)</f>
        <v/>
      </c>
      <c r="FB162" s="46">
        <f>CONCATENATE(AK162,AL162)&lt;&gt;""</f>
        <v/>
      </c>
      <c r="FC162" s="46">
        <f>IF(AND($DS162,FB162),
IF(AK162="","Debes escribir el número de horas extras diurnas. ",
IF( IFERROR(INT(AK162),1.1) &lt;&gt; IFERROR(_xlfn.NUMBERVALUE(AK162),1), "La cantidad de horas extras diurnas debe ser un número entero. ", "")
),
""
)</f>
        <v/>
      </c>
      <c r="FD162" s="46">
        <f>IF(AND($DS162,FB162),
IF(AL162="","Debes escribir el valor de las horas extras diurnas. ",
IF( ISERR(_xlfn.NUMBERVALUE(AL162)), "El valor de las horas extras duirnas debe ser un número válido. ", "")
),
""
)</f>
        <v/>
      </c>
      <c r="FE162" s="46">
        <f>CONCATENATE(AM162,AN162)&lt;&gt;""</f>
        <v/>
      </c>
      <c r="FF162" s="46">
        <f>IF(AND($DS162,FE162),
IF(AM162="","Debes escribir el número de horas extras nocturnas. ",
IF( IFERROR(INT(AM162),1.1) &lt;&gt; IFERROR(_xlfn.NUMBERVALUE(AM162),1), "La cantidad de horas extras nocturnas debe ser un número entero. ", "")
),
""
)</f>
        <v/>
      </c>
      <c r="FG162" s="46">
        <f>IF(AND($DS162,FE162),
IF(AN162="","Debes escribir el valor de las horas extras nocturnas. ",
IF( ISERR(_xlfn.NUMBERVALUE(AN162)), "El valor de las horas extras nocturnas debe ser un número válido. ", "")
),
""
)</f>
        <v/>
      </c>
      <c r="FH162" s="46">
        <f>CONCATENATE(AO162,AP162)&lt;&gt;""</f>
        <v/>
      </c>
      <c r="FI162" s="46">
        <f>IF(AND($DS162,FH162),
IF(AO162="","Debes escribir el número de horas extras diurnas dominicales y festivas. ",
IF( IFERROR(INT(AO162),1.1) &lt;&gt; IFERROR(_xlfn.NUMBERVALUE(AO162),1), "La cantidad de horas extras diurnas dominicales y festivas debe ser un número entero. ", "")
),
""
)</f>
        <v/>
      </c>
      <c r="FJ162" s="46">
        <f>IF(AND($DS162,FH162),
IF(AP162="","Debes escribir el valor de las horas extras diurnas dominicales y festivas. ",
IF( ISERR(_xlfn.NUMBERVALUE(AP162)), "El valor de las horas extras diurnas dominicales y festivas debe ser un número válido. ", "")
),
""
)</f>
        <v/>
      </c>
      <c r="FK162" s="46">
        <f>CONCATENATE(AQ162,AR162)&lt;&gt;""</f>
        <v/>
      </c>
      <c r="FL162" s="46">
        <f>IF(AND($DS162,FK162),
IF(AQ162="","Debes escribir el número de horas extras nocturnas dominicales y festivas. ",
IF( IFERROR(INT(AQ162),1.1) &lt;&gt; IFERROR(_xlfn.NUMBERVALUE(AQ162),1), "La cantidad de horas extras nocturnas dominicales y festivas debe ser un número entero. ", "")
),
""
)</f>
        <v/>
      </c>
      <c r="FM162" s="46">
        <f>IF(AND($DS162,FK162),
IF(AR162="","Debes escribir el valor de las horas extras nocturnas dominicales y festivas. ",
IF( ISERR(_xlfn.NUMBERVALUE(AR162)), "El valor de las horas extras nocturnas dominicales y festivas debe ser un número válido. ", "")
),
""
)</f>
        <v/>
      </c>
      <c r="FN162" s="46">
        <f>CONCATENATE(AS162,AT162)&lt;&gt;""</f>
        <v/>
      </c>
      <c r="FO162" s="46">
        <f>IF(AND($DS162,FN162),
IF(AS162="","Debes escribir el número de horas recargo nocturno. ",
IF( IFERROR(INT(AS162),1.1) &lt;&gt; IFERROR(_xlfn.NUMBERVALUE(AS162),1), "La cantidad de horas recargo nocturno debe ser un número entero. ", "")
),
""
)</f>
        <v/>
      </c>
      <c r="FP162" s="46">
        <f>IF(AND($DS162,FN162),
IF(AT162="","Debes escribir el valor de las horas recargo nocturno. ",
IF( ISERR(_xlfn.NUMBERVALUE(AT162)), "El valor de las horas recargo nocturno debe ser un número válido. ", "")
),
""
)</f>
        <v/>
      </c>
      <c r="FQ162" s="46">
        <f>CONCATENATE(AU162,AV162)&lt;&gt;""</f>
        <v/>
      </c>
      <c r="FR162" s="46">
        <f>IF(AND($DS162,FQ162),
IF(AU162="","Debes escribir el número de horas recargo diurno dominical y festivo. ",
IF( IFERROR(INT(AU162),1.1) &lt;&gt; IFERROR(_xlfn.NUMBERVALUE(AU162),1), "La cantidad de horas recargo diurno dominical y festivo debe ser un número entero. ", "")
),
""
)</f>
        <v/>
      </c>
      <c r="FS162" s="46">
        <f>IF(AND($DS162,FQ162),
IF(AV162="","Debes escribir el valor de las horas recargo diurno dominical y festivo. ",
IF( ISERR(_xlfn.NUMBERVALUE(AV162)), "El valor de las horas recargo diurno dominical y festivo debe ser un número válido. ", "")
),
""
)</f>
        <v/>
      </c>
      <c r="FT162" s="46">
        <f>CONCATENATE(AW162,AX162)&lt;&gt;""</f>
        <v/>
      </c>
      <c r="FU162" s="46">
        <f>IF(AND($DS162,FT162),
IF(AW162="","Debes escribir el número de horas recargo nocturno dominical y festivo. ",
IF( IFERROR(INT(AW162),1.1) &lt;&gt; IFERROR(_xlfn.NUMBERVALUE(AW162),1), "La cantidad de horas recargo nocturno dominical y festivo debe ser un número entero. ", "")
),
""
)</f>
        <v/>
      </c>
      <c r="FV162" s="46">
        <f>IF(AND($DS162,FT162),
IF(AX162="","Debes escribir el valor de las horas recargo nocturno dominical y festivo. ",
IF( ISERR(_xlfn.NUMBERVALUE(AX162)), "El valor de las horas recargo nocturno dominical y festivo debe ser un número válido. ", "")
),
""
)</f>
        <v/>
      </c>
      <c r="FW162" s="46">
        <f>CONCATENATE(AY162,AZ162)&lt;&gt;""</f>
        <v/>
      </c>
      <c r="FX162" s="46">
        <f>IF(AND($DS162,FW162),
IF(AY162="","Debes escribir el número de días de vacaciones comunes. ",
IF( IFERROR(INT(AY162),1.1) &lt;&gt; IFERROR(_xlfn.NUMBERVALUE(AY162),1), "La cantidad de días de vacaciones comunes debe ser un número entero. ", "")
),
""
)</f>
        <v/>
      </c>
      <c r="FY162" s="46">
        <f>IF(AND($DS162,FW162),
IF(AZ162="","Debes escribir el valor de las vacaciones comunes. ",
IF( ISERR(_xlfn.NUMBERVALUE(AZ162)), "El valor de las vacaciones comunes debe ser un número válido. ", "")
),
""
)</f>
        <v/>
      </c>
      <c r="FZ162" s="46">
        <f>CONCATENATE(BA162,BB162)&lt;&gt;""</f>
        <v/>
      </c>
      <c r="GA162" s="46">
        <f>IF(AND($DS162,FZ162),
IF(BA162="","Debes escribir el número de días de vacaciones compensadas. ",
IF( IFERROR(INT(BA162),1.1) &lt;&gt; IFERROR(_xlfn.NUMBERVALUE(BA162),1), "La cantidad de días de vacaciones compensadas debe ser un número entero. ", "")
),
""
)</f>
        <v/>
      </c>
      <c r="GB162" s="46">
        <f>IF(AND($DS162,FZ162),
IF(BB162="","Debes escribir el valor de las vacaciones compensadas. ",
IF( ISERR(_xlfn.NUMBERVALUE(BB162)), "El valor de las vacaciones compensadas debe ser un número válido. ", "")
),
""
)</f>
        <v/>
      </c>
      <c r="GC162" s="46">
        <f>CONCATENATE(BC162,BD162)&lt;&gt;""</f>
        <v/>
      </c>
      <c r="GD162" s="46">
        <f>IF(AND($DS162,GC162),
IF(BC162="","Debes escribir el número de días de prima salarial. ",
IF( IFERROR(INT(BC162),1.1) &lt;&gt; IFERROR(_xlfn.NUMBERVALUE(BC162),1), "La cantidad de días de prima salarial debe ser un número entero. ", "")
),
""
)</f>
        <v/>
      </c>
      <c r="GE162" s="46">
        <f>IF(AND($DS162,GC162),
IF(BD162="","Debes escribir el valor de los días de prima salarial. ",
IF( ISERR(_xlfn.NUMBERVALUE(BD162)), "El valor de los días de prima salarial debe ser un número válido. ", "")
),
""
)</f>
        <v/>
      </c>
      <c r="GF162" s="46">
        <f>IF($DS162,
IF( AND(BE162&lt;&gt;"", ISERR(_xlfn.NUMBERVALUE(BE162))), "El valor de la prima NO saliarial debe ser un número válido. ", "")
)</f>
        <v/>
      </c>
      <c r="GG162" s="46">
        <f>CONCATENATE(BF162,BG162,BH162)&lt;&gt;""</f>
        <v/>
      </c>
      <c r="GH162" s="46">
        <f>IF(AND($DS162,GG162),
IF(BF162="","Debes escribir el valor de las cesantías. ",
IF( ISERR(_xlfn.NUMBERVALUE(BF162)), "El valor de las cesantías debe ser un número válido. ", "")
),
""
)</f>
        <v/>
      </c>
      <c r="GI162" s="46">
        <f>IF(AND($DS162,GG162),
IF(BG162="","Debes escribir el % de cesantías. ",
IF( ISERR(_xlfn.NUMBERVALUE(BG162)), "El % de cesantías debe ser un número válido. ", "")
),
""
)</f>
        <v/>
      </c>
      <c r="GJ162" s="46">
        <f>IF(AND($DS162,GG162),
IF(BH162="","Debes escribir el valor de intereses de cesantías. ",
IF( ISERR(_xlfn.NUMBERVALUE(BH162)), "El valor de intereses de cesantías debe ser un número válido. ", "")
),
""
)</f>
        <v/>
      </c>
      <c r="GK162" s="46">
        <f>CONCATENATE(BI162,BJ162,BK162)&lt;&gt;""</f>
        <v/>
      </c>
      <c r="GL162" s="46">
        <f>IF(AND($DS162,GK162),
IF(BI162="","Debes escribir el número de días de incapacidad. ",
IF( IFERROR(INT(BI162),1.1) &lt;&gt; IFERROR(_xlfn.NUMBERVALUE(BI162),1), "La cantidad de días de incapacidad debe ser un número entero. ", "")
),
""
)</f>
        <v/>
      </c>
      <c r="GM162" s="46">
        <f>IF(AND($DS162,GK162),
IF(BJ162="","Debes escribir el tipo de incapacidad. ",
IF(_xlfn.IFNA(VLOOKUP(BJ162,TIPO_DE_INCAPACIDAD,1,FALSE),-1)=-1,"El tipo de incapacidad es inválida (por favor seleccionarlo de la lista). ","")
),
""
)</f>
        <v/>
      </c>
      <c r="GN162" s="46">
        <f>IF(AND($DS162,GK162),
IF(BK162="","Debes escribir el valor de la incapacidad. ",
IF( ISERR(_xlfn.NUMBERVALUE(BK162)), "El valor de la incapacidad debe ser un número válido. ", "")
),
""
)</f>
        <v/>
      </c>
      <c r="GO162" s="46">
        <f>CONCATENATE(BL162,BM162)&lt;&gt;""</f>
        <v/>
      </c>
      <c r="GP162" s="46">
        <f>IF(AND($DS162,GO162),
IF(BL162="","Debes escribir el número de días de licencia de maternidad o paternidad. ",
IF( IFERROR(INT(BL162),1.1) &lt;&gt; IFERROR(_xlfn.NUMBERVALUE(BL162),1), "La cantidad de días de licencia de maternidad o paternidad debe ser un número entero. ", "")
),
""
)</f>
        <v/>
      </c>
      <c r="GQ162" s="46">
        <f>IF(AND($DS162,GO162),
IF(BM162="","Debes escribir el valor de la licencia de maternidad o paternidad. ",
IF( ISERR(_xlfn.NUMBERVALUE(BM162)), "El valor de la licencia de maternidad o paternidad debe ser un número válido. ", "")
),
""
)</f>
        <v/>
      </c>
      <c r="GR162" s="46">
        <f>CONCATENATE(BN162,BO162)&lt;&gt;""</f>
        <v/>
      </c>
      <c r="GS162" s="46">
        <f>IF(AND($DS162,GR162),
IF(BN162="","Debes escribir el número de días de licencia remunerada. ",
IF( IFERROR(INT(BN162),1.1) &lt;&gt; IFERROR(_xlfn.NUMBERVALUE(BN162),1), "La cantidad de días de licencia remunerada debe ser un número entero. ", "")
),
""
)</f>
        <v/>
      </c>
      <c r="GT162" s="46">
        <f>IF(AND($DS162,GR162),
IF(BO162="","Debes escribir el valor de la licencia remunerada. ",
IF( ISERR(_xlfn.NUMBERVALUE(BO162)), "El valor de la licencia remunerada debe ser un número válido. ", "")
),
""
)</f>
        <v/>
      </c>
      <c r="GU162" s="46">
        <f>IF($DS162,
IF( AND(BP162&lt;&gt;"", ISERR(_xlfn.NUMBERVALUE(BP162))), "El valor de la licencia NO remunerada debe ser un número válido. ", "")
)</f>
        <v/>
      </c>
      <c r="GV162" s="46">
        <f>IF($DS162,
IF( AND(BQ162&lt;&gt;"", ISERR(_xlfn.NUMBERVALUE(BQ162))), "El valor de auxilios salariales debe ser un número válido. ", "")
)</f>
        <v/>
      </c>
      <c r="GW162" s="46">
        <f>IF($DS162,
IF( AND(BR162&lt;&gt;"", ISERR(_xlfn.NUMBERVALUE(BR162))), "El valor de auxilios NO salariales debe ser un número válido. ", "")
)</f>
        <v/>
      </c>
      <c r="GX162" s="46">
        <f>IF($DS162,
IF( AND(BS162&lt;&gt;"", ISERR(_xlfn.NUMBERVALUE(BS162))), "El valor de bonos salariales debe ser un número válido. ", "")
)</f>
        <v/>
      </c>
      <c r="GY162" s="46">
        <f>IF($DS162,
IF( AND(BT162&lt;&gt;"", ISERR(_xlfn.NUMBERVALUE(BT162))), "El valor de bonos NO salariales debe ser un número válido. ", "")
)</f>
        <v/>
      </c>
      <c r="GZ162" s="46">
        <f>IF($DS162,
IF( AND(BU162&lt;&gt;"", ISERR(_xlfn.NUMBERVALUE(BU162))), "El valor de bonos salariales de alimentación debe ser un número válido. ", "")
)</f>
        <v/>
      </c>
      <c r="HA162" s="46">
        <f>IF($DS162,
IF( AND(BV162&lt;&gt;"", ISERR(_xlfn.NUMBERVALUE(BV162))), "El valor de bonos NO salariales de alimentación debe ser un número válido. ", "")
)</f>
        <v/>
      </c>
      <c r="HB162" s="46">
        <f>IF($DS162,
IF( AND(BW162&lt;&gt;"", ISERR(_xlfn.NUMBERVALUE(BW162))), "El valor de bonificaciones salariales debe ser un número válido. ", "")
)</f>
        <v/>
      </c>
      <c r="HC162" s="46">
        <f>IF($DS162,
IF( AND(BX162&lt;&gt;"", ISERR(_xlfn.NUMBERVALUE(BX162))), "El valor de bonificaciones NO salariales debe ser un número válido. ", "")
)</f>
        <v/>
      </c>
      <c r="HD162" s="46">
        <f>IF($DS162,
IF( AND(BY162&lt;&gt;"", ISERR(_xlfn.NUMBERVALUE(BY162))), "El valor de compensaciones ordinarias debe ser un número válido. ", "")
)</f>
        <v/>
      </c>
      <c r="HE162" s="46">
        <f>IF($DS162,
IF( AND(BZ162&lt;&gt;"", ISERR(_xlfn.NUMBERVALUE(BZ162))), "El valor de compensaciones extraordinarias debe ser un número válido. ", "")
)</f>
        <v/>
      </c>
      <c r="HF162" s="46">
        <f>IF($DS162,
IF( AND(CA162&lt;&gt;"", ISERR(_xlfn.NUMBERVALUE(CA162))), "El valor de comisiones debe ser un número válido. ", "")
)</f>
        <v/>
      </c>
      <c r="HG162" s="46">
        <f>IF($DS162,
IF( AND(CB162&lt;&gt;"", ISERR(_xlfn.NUMBERVALUE(CB162))), "El valor de ausencia por huega debe ser un número válido. ", "")
)</f>
        <v/>
      </c>
      <c r="HH162" s="46">
        <f>IF($DS162,
IF( AND(CC162&lt;&gt;"", ISERR(_xlfn.NUMBERVALUE(CC162))), "El valor de anticipos debe ser un número válido. ", "")
)</f>
        <v/>
      </c>
      <c r="HI162" s="46">
        <f>IF($DS162,
IF( AND(CD162&lt;&gt;"", ISERR(_xlfn.NUMBERVALUE(CD162))), "El valor de pagos a terceros debe ser un número válido. ", "")
)</f>
        <v/>
      </c>
      <c r="HJ162" s="46">
        <f>IF($DS162,
IF( AND(CE162&lt;&gt;"", ISERR(_xlfn.NUMBERVALUE(CE162))), "El valor de dotación debe ser un número válido. ", "")
)</f>
        <v/>
      </c>
      <c r="HK162" s="46">
        <f>IF($DS162,
IF( AND(CF162&lt;&gt;"", ISERR(_xlfn.NUMBERVALUE(CF162))), "El valor de apoyo sostenibilidad debe ser un número válido. ", "")
)</f>
        <v/>
      </c>
      <c r="HL162" s="46">
        <f>IF($DS162,
IF( AND(CG162&lt;&gt;"", ISERR(_xlfn.NUMBERVALUE(CG162))), "El valor de teletrabajo debe ser un número válido. ", "")
)</f>
        <v/>
      </c>
      <c r="HM162" s="46">
        <f>IF($DS162,
IF( AND(CH162&lt;&gt;"", ISERR(_xlfn.NUMBERVALUE(CH162))), "El valor de bonificación de retiro debe ser un número válido. ", "")
)</f>
        <v/>
      </c>
      <c r="HN162" s="46">
        <f>IF($DS162,
IF( AND(CI162&lt;&gt;"", ISERR(_xlfn.NUMBERVALUE(CI162))), "El valor de indemnización de retiro debe ser un número válido. ", "")
)</f>
        <v/>
      </c>
      <c r="HO162" s="46">
        <f>IF($DS162,
IF( AND(CJ162&lt;&gt;"", ISERR(_xlfn.NUMBERVALUE(CJ162))), "El valor de reintegros debe ser un número válido. ", "")
)</f>
        <v/>
      </c>
      <c r="HP162" s="46">
        <f>CONCATENATE(CK162,CL162,CM162)&lt;&gt;""</f>
        <v/>
      </c>
      <c r="HQ162" s="46">
        <f>IF(AND($DS162,HP162),
IF(CK162="","Debes escribir la descripción de otro concepto no categorizado. ",""),
""
)</f>
        <v/>
      </c>
      <c r="HR162" s="46">
        <f>IF(AND($DS162,HP162),
IF(CONCATENATE(CL162,CM162)="","Debes escribir al menos un valor de concepto no categorizado (salarial o no salarial). ",
IF(ISERR(_xlfn.NUMBERVALUE(CL162)),"El valor salarial concepto no categorizado debe ser un número válido. ","")
),
""
)</f>
        <v/>
      </c>
      <c r="HS162" s="46">
        <f>IF(AND($DS162,HP162),
IF(CONCATENATE(CL162,CM162)="","Debes escribir al menos un valor de concepto no categorizado (salarial o no salarial). ",
IF(ISERR(_xlfn.NUMBERVALUE(CM162)),"El valor NO salarial concepto no categorizado debe ser un número válido. ","")
),
""
)</f>
        <v/>
      </c>
      <c r="HT162" s="46">
        <f>IF($DS162,
IF(CN162="","Debes escribir el porcentaje del aporte a salud. ",
IF( ISERR(_xlfn.NUMBERVALUE(CN162)), "El valor del porcentaje del aporte a salud debe ser un número válido. ", "")
)
)</f>
        <v/>
      </c>
      <c r="HU162" s="46">
        <f>IF($DS162,
IF(CO162="","Debes escribir el valor del aporte a salud. ",
IF( ISERR(_xlfn.NUMBERVALUE(CO162)), "El valor del aporte a salud debe ser un número válido. ", "")
)
)</f>
        <v/>
      </c>
      <c r="HV162" s="46">
        <f>IF($DS162,
IF( AND(CP162&lt;&gt;"", ISERR(_xlfn.NUMBERVALUE(CP162))), "El valor plan complementario debe ser un número válido. ", "")
)</f>
        <v/>
      </c>
      <c r="HW162" s="46">
        <f>IF($DS162,
IF(CQ162="","Debes escribir el porcentaje del aporte a pensión. ",
IF( ISERR(_xlfn.NUMBERVALUE(CQ162)), "El valor del porcentaje del aporte a pensión debe ser un número válido. ", "")
)
)</f>
        <v/>
      </c>
      <c r="HX162" s="46">
        <f>IF($DS162,
IF(CR162="","Debes escribir el valor del aporte a pensión. ",
IF( ISERR(_xlfn.NUMBERVALUE(CR162)), "El valor del aporte a salud debe ser un número válido. ", "")
)
)</f>
        <v/>
      </c>
      <c r="HY162" s="46">
        <f>IF($DS162,
IF( AND(CS162&lt;&gt;"", ISERR(_xlfn.NUMBERVALUE(CS162))), "El valor pensión voluntaria debe ser un número válido. ", "")
)</f>
        <v/>
      </c>
      <c r="HZ162" s="46">
        <f>CONCATENATE(CT162,CU162,CV162,CW162)&lt;&gt;""</f>
        <v/>
      </c>
      <c r="IA162" s="46">
        <f>IF(AND($DS162,HZ162),
IF(CT162="","Debes escribir el % del fondo de seguridad pensional. ",
IF( ISERR(_xlfn.NUMBERVALUE(CT162)), "El % del fondo de seguridad debe ser un número válido. ", "")
),
""
)</f>
        <v/>
      </c>
      <c r="IB162" s="46">
        <f>IF(AND($DS162,HZ162),
IF(CU162="","Debes escribir el valor del aporte al fondo de solidaridad pensional. ",
IF( ISERR(_xlfn.NUMBERVALUE(CU162)), "El valor del aporte al fondo de solidaridad pensional debe ser un número válido. ", "")
),
""
)</f>
        <v/>
      </c>
      <c r="IC162" s="46">
        <f>IF(AND($DS162,HZ162),
IF(CV162="","Debes escribir el % del fondo de subsistencia. ",
IF( ISERR(_xlfn.NUMBERVALUE(CV162)), "El % del fondo de subsistencia debe ser un número válido. ", "")
),
""
)</f>
        <v/>
      </c>
      <c r="ID162" s="46">
        <f>IF(AND($DS162,HZ162),
IF(CW162="","Debes escribir el valor del fondo de subsistencia. ",
IF( ISERR(_xlfn.NUMBERVALUE(CW162)), "El valor del fondo de subsistencia debe ser un número válido. ", "")
),
""
)</f>
        <v/>
      </c>
      <c r="IE162" s="46">
        <f>CONCATENATE(CX162,CY162)&lt;&gt;""</f>
        <v/>
      </c>
      <c r="IF162" s="46">
        <f>IF(AND($DS162,IE162),
IF(CX162="","Debes escribir el % de sindicato. ",
IF( ISERR(_xlfn.NUMBERVALUE(CX162)), "El % de sindicato debe ser un número válido. ", "")
),
""
)</f>
        <v/>
      </c>
      <c r="IG162" s="46">
        <f>IF(AND($DS162,IE162),
IF(CY162="","Debes escribir el valor del sindicato. ",
IF( ISERR(_xlfn.NUMBERVALUE(CY162)), "El valor del sindicato debe ser un número válido. ", "")
),
""
)</f>
        <v/>
      </c>
      <c r="IH162" s="46">
        <f>IF($DS162,
IF( AND(CZ162&lt;&gt;"", ISERR(_xlfn.NUMBERVALUE(CZ162))), "El valor de sanción pública debe ser un número válido. ", "")
)</f>
        <v/>
      </c>
      <c r="II162" s="46">
        <f>IF($DS162,
IF( AND(DA162&lt;&gt;"", ISERR(_xlfn.NUMBERVALUE(DA162))), "El valor de sanción privada debe ser un número válido. ", "")
)</f>
        <v/>
      </c>
      <c r="IJ162" s="46">
        <f>CONCATENATE(DB162,DC162)&lt;&gt;""</f>
        <v/>
      </c>
      <c r="IK162" s="46">
        <f>IF(AND($DS162,IJ162),
IF(DB162="","Debes escribir la descripción de libranza. ",""),
""
)</f>
        <v/>
      </c>
      <c r="IL162" s="46">
        <f>IF(AND($DS162,IJ162),
IF(DC162="","Debes escribir la cuota libranza. ",
IF(ISERR(_xlfn.NUMBERVALUE(DC162)),"El valor de la cuota libranza debe ser un número válido. ","")
),
""
)</f>
        <v/>
      </c>
      <c r="IM162" s="46">
        <f>IF($DS162,
IF( AND(DD162&lt;&gt;"", ISERR(_xlfn.NUMBERVALUE(DD162))), "El valor de pagos a terceros debe ser un número válido. ", "")
)</f>
        <v/>
      </c>
      <c r="IN162" s="46">
        <f>IF($DS162,
IF( AND(DE162&lt;&gt;"", ISERR(_xlfn.NUMBERVALUE(DE162))), "El valor de anticipos debe ser un número válido. ", "")
)</f>
        <v/>
      </c>
      <c r="IO162" s="46">
        <f>IF($DS162,
IF( AND(DF162&lt;&gt;"", ISERR(_xlfn.NUMBERVALUE(DF162))), "El valor de AFC debe ser un número válido. ", "")
)</f>
        <v/>
      </c>
      <c r="IP162" s="46">
        <f>IF($DS162,
IF( AND(DG162&lt;&gt;"", ISERR(_xlfn.NUMBERVALUE(DG162))), "El valor de rete-fuente debe ser un número válido. ", "")
)</f>
        <v/>
      </c>
      <c r="IQ162" s="46">
        <f>IF($DS162,
IF( AND(DH162&lt;&gt;"", ISERR(_xlfn.NUMBERVALUE(DH162))), "El valor de cooperativa de trabajo debe ser un número válido. ", "")
)</f>
        <v/>
      </c>
      <c r="IR162" s="46">
        <f>IF($DS162,
IF( AND(DI162&lt;&gt;"", ISERR(_xlfn.NUMBERVALUE(DI162))), "El valor de embargo fiscal debe ser un número válido. ", "")
)</f>
        <v/>
      </c>
      <c r="IS162" s="46">
        <f>IF($DS162,
IF( AND(DJ162&lt;&gt;"", ISERR(_xlfn.NUMBERVALUE(DJ162))), "El valor de educación debe ser un número válido. ", "")
)</f>
        <v/>
      </c>
      <c r="IT162" s="46">
        <f>IF($DS162,
IF( AND(DK162&lt;&gt;"", ISERR(_xlfn.NUMBERVALUE(DK162))), "El valor de reintegro debe ser un número válido. ", "")
)</f>
        <v/>
      </c>
      <c r="IU162" s="46">
        <f>IF($DS162,
IF( AND(DL162&lt;&gt;"", ISERR(_xlfn.NUMBERVALUE(DL162))), "El valor de deuda debe ser un número válido. ", "")
)</f>
        <v/>
      </c>
      <c r="IV162" s="46">
        <f>IF($DS162,
IF( AND(DM162&lt;&gt;"", ISERR(_xlfn.NUMBERVALUE(DM162))), "El valor de otras deducciones debe ser un número válido. ", "")
)</f>
        <v/>
      </c>
      <c r="IW162" s="46">
        <f>IF($DS162,
IF(DN162="","Debes escribir el valor de los devengos totales. ",
IF( ISERR(_xlfn.NUMBERVALUE(DN162)), "El valor de los devengos totales debe ser un número válido. ", "")
)
)</f>
        <v/>
      </c>
      <c r="IX162" s="46">
        <f>IF($DS162,
IF(DO162="","Debes escribir el valor de las deducciones totales. ",
IF( ISERR(_xlfn.NUMBERVALUE(DO162)), "El valor de las deducciones totales debe ser un número válido. ", "")
)
)</f>
        <v/>
      </c>
      <c r="IY162" s="46">
        <f>IF($DS162,
IF(DP162="","Debes escribir el valor del salario total. ",
IF( ISERR(_xlfn.NUMBERVALUE(DP162)), "El valor del salario total debe ser un número válido. ", "")
)
)</f>
        <v/>
      </c>
    </row>
    <row r="163">
      <c r="B163" s="48" t="n">
        <v>151</v>
      </c>
      <c r="C163" s="61">
        <f>IF(AND(DS163,DP163&lt;&gt;""),
IF(DQ163="","OK","Error"),
""
)</f>
        <v/>
      </c>
      <c r="D163" s="53" t="n"/>
      <c r="E163" s="52" t="n"/>
      <c r="F163" s="112" t="n"/>
      <c r="G163" s="52" t="n"/>
      <c r="H163" s="53" t="n"/>
      <c r="I163" s="52" t="n"/>
      <c r="J163" s="52" t="n"/>
      <c r="K163" s="53" t="n"/>
      <c r="L163" s="55" t="n"/>
      <c r="M163" s="108" t="n"/>
      <c r="N163" s="56" t="n"/>
      <c r="O163" s="52" t="n"/>
      <c r="P163" s="52" t="n"/>
      <c r="Q163" s="52" t="n"/>
      <c r="R163" s="52" t="n"/>
      <c r="S163" s="52" t="n"/>
      <c r="T163" s="53" t="n"/>
      <c r="U163" s="52" t="n"/>
      <c r="V163" s="52" t="n"/>
      <c r="W163" s="55" t="n"/>
      <c r="X163" s="55" t="n"/>
      <c r="Y163" s="52" t="n"/>
      <c r="Z163" s="55" t="n"/>
      <c r="AA163" s="52" t="n"/>
      <c r="AB163" s="53" t="n"/>
      <c r="AC163" s="53" t="n"/>
      <c r="AD163" s="53" t="n"/>
      <c r="AE163" s="177" t="n"/>
      <c r="AF163" s="113" t="n"/>
      <c r="AG163" s="177" t="n"/>
      <c r="AH163" s="178" t="n"/>
      <c r="AI163" s="178" t="n"/>
      <c r="AJ163" s="178" t="n"/>
      <c r="AK163" s="114" t="n"/>
      <c r="AL163" s="178" t="n"/>
      <c r="AM163" s="114" t="n"/>
      <c r="AN163" s="178" t="n"/>
      <c r="AO163" s="114" t="n"/>
      <c r="AP163" s="178" t="n"/>
      <c r="AQ163" s="114" t="n"/>
      <c r="AR163" s="178" t="n"/>
      <c r="AS163" s="114" t="n"/>
      <c r="AT163" s="178" t="n"/>
      <c r="AU163" s="114" t="n"/>
      <c r="AV163" s="178" t="n"/>
      <c r="AW163" s="114" t="n"/>
      <c r="AX163" s="178" t="n"/>
      <c r="AY163" s="114" t="n"/>
      <c r="AZ163" s="178" t="n"/>
      <c r="BA163" s="114" t="n"/>
      <c r="BB163" s="178" t="n"/>
      <c r="BC163" s="114" t="n"/>
      <c r="BD163" s="178" t="n"/>
      <c r="BE163" s="178" t="n"/>
      <c r="BF163" s="178" t="n"/>
      <c r="BG163" s="59" t="n"/>
      <c r="BH163" s="178" t="n"/>
      <c r="BI163" s="114" t="n"/>
      <c r="BJ163" s="53" t="n"/>
      <c r="BK163" s="178" t="n"/>
      <c r="BL163" s="114" t="n"/>
      <c r="BM163" s="178" t="n"/>
      <c r="BN163" s="114" t="n"/>
      <c r="BO163" s="178" t="n"/>
      <c r="BP163" s="178" t="n"/>
      <c r="BQ163" s="178" t="n"/>
      <c r="BR163" s="178" t="n"/>
      <c r="BS163" s="178" t="n"/>
      <c r="BT163" s="178" t="n"/>
      <c r="BU163" s="178" t="n"/>
      <c r="BV163" s="178" t="n"/>
      <c r="BW163" s="178" t="n"/>
      <c r="BX163" s="178" t="n"/>
      <c r="BY163" s="178" t="n"/>
      <c r="BZ163" s="178" t="n"/>
      <c r="CA163" s="178" t="n"/>
      <c r="CB163" s="178" t="n"/>
      <c r="CC163" s="178" t="n"/>
      <c r="CD163" s="178" t="n"/>
      <c r="CE163" s="178" t="n"/>
      <c r="CF163" s="178" t="n"/>
      <c r="CG163" s="178" t="n"/>
      <c r="CH163" s="178" t="n"/>
      <c r="CI163" s="178" t="n"/>
      <c r="CJ163" s="178" t="n"/>
      <c r="CK163" s="53" t="n"/>
      <c r="CL163" s="178" t="n"/>
      <c r="CM163" s="178" t="n"/>
      <c r="CN163" s="60" t="n"/>
      <c r="CO163" s="177" t="n"/>
      <c r="CP163" s="178" t="n"/>
      <c r="CQ163" s="60" t="n"/>
      <c r="CR163" s="177" t="n"/>
      <c r="CS163" s="178" t="n"/>
      <c r="CT163" s="59" t="n"/>
      <c r="CU163" s="178" t="n"/>
      <c r="CV163" s="59" t="n"/>
      <c r="CW163" s="178" t="n"/>
      <c r="CX163" s="59" t="n"/>
      <c r="CY163" s="178" t="n"/>
      <c r="CZ163" s="178" t="n"/>
      <c r="DA163" s="178" t="n"/>
      <c r="DB163" s="53" t="n"/>
      <c r="DC163" s="178" t="n"/>
      <c r="DD163" s="178" t="n"/>
      <c r="DE163" s="178" t="n"/>
      <c r="DF163" s="178" t="n"/>
      <c r="DG163" s="178" t="n"/>
      <c r="DH163" s="178" t="n"/>
      <c r="DI163" s="178" t="n"/>
      <c r="DJ163" s="178" t="n"/>
      <c r="DK163" s="178" t="n"/>
      <c r="DL163" s="178" t="n"/>
      <c r="DM163" s="178" t="n"/>
      <c r="DN163" s="177" t="n"/>
      <c r="DO163" s="177" t="n"/>
      <c r="DP163" s="177" t="n"/>
      <c r="DQ163" s="76">
        <f>IF(AND(DS163,DP163&lt;&gt;""),
CONCATENATE(DT163,DU163,DV163,DW163,DX163,DY163,DZ163,EA163,EB163,EC163,ED163,EE163,EF163,EG163,EH163,EI163,EJ163,EK163,EL163,EM163,EN163,EO163,EP163,EQ163,ES163,ET163,EU163,EV163,EW163,EX163,EY163,EZ163,FA163,FC163,FD163,FF163,FG163,FI163,FJ163,FL163,FM163,FO163,FP163,FR163,FS163,FU163,FV163,FX163,FY163,GA163,GB163,GD163,GE163,GF163,GH163,GI163,GJ163,GL163,GM163,GN163,GP163,GQ163,GS163,GT163,GU163,GV163,GW163,GX163,GY163,GZ163,HA163,HB163,HC163,HD163,HE163,HF163,HG163,HH163,HI163,HJ163,HK163,HL163,HM163,HN163,HO163,HQ163,HR163,HS163,HT163,HU163,HV163,HW163,HX163,HY163,IA163,IB163,IC163,ID163,IF163,IG163,IH163,II163,IK163,IL163,IM163,IN163,IO163,IP163,IQ163,IR163,IS163,IT163,IU163,IV163,IW163,IX163,IY163,IZ163),
""
)</f>
        <v/>
      </c>
      <c r="DR163" s="53" t="n"/>
      <c r="DS163" s="46">
        <f>CONCATENATE(D163,$E163,$F163,$G163,H163,$I163,$J163,K163,$L163,$M163,N163,$O163,$P163,$Q163,$R163,$S163,T163,$U163,$V163,$W163,$X163,$Y163,$Z163,$AA163,AB163,AC163,AD163,$AE163,$AF163,$AG163,AH163,AI163,AJ163,AK163,AL163,AM163,AN163,AO163,AP163,AQ163,AR163,AS163,AT163,AU163,AV163,AW163,AX163,AY163,AZ163,BA163,BB163,BC163,BD163,BE163,BF163,BG163,BH163,BI163,BJ163,BK163,BL163,BM163,BN163,BO163,BP163,BQ163,BR163,BS163,BT163,BU163,BV163,BW163,BX163,BY163,BZ163,CA163,CB163,CC163,CD163,CE163,CF163,CG163,CH163,CI163,CJ163,CK163,CL163,CM163,$CN163,$CO163,CP163,$CQ163,$CR163,CS163,CT163,CU163,CV163,CW163,CX163,CY163,CZ163,DA163,DB163,DC163,DD163,DE163,DF163,DG163,DH163,DI163,DJ163,DK163,DL163,DM163,$DN163,$DO163,$DP163,DR163)&lt;&gt;""</f>
        <v/>
      </c>
      <c r="DT163" s="46">
        <f>IF(AND($DS163,$E$4&lt;&gt;""),
IF(LEFT($E$4,2) = "1.",
IF(D163&lt;&gt;"","El CUNE sólo se envía en operaciones de novedad o ajuste. ",""),
IF(D163="","Debes escribir un CUNE válido para realizar operaciones de novedad o ajuste. ","")),
""
)</f>
        <v/>
      </c>
      <c r="DU163" s="46">
        <f>IF($DS163,
IF(E163="","Debes seleccionar el tipo de documento del empleado. ",
IF(_xlfn.IFNA(VLOOKUP(E163,TIPO_DE_DOCUMENTO,1,FALSE),-1)=-1,"El tipo de documento no es válido (por favor seleccionarlo de la lista). ","")
)
)</f>
        <v/>
      </c>
      <c r="DV163" s="46">
        <f>IF($DS163,
IF(F163="","Debes escribir el número de documento del empleado. ","")
)</f>
        <v/>
      </c>
      <c r="DW163" s="46">
        <f>IF($DS163,
IF(G163="","Debes escribir el primer nombre del empleado. ","")
)</f>
        <v/>
      </c>
      <c r="DY163" s="46">
        <f>IF($DS163,
IF(I163="","Debes escribir el primer apellido del empleado. ","")
)</f>
        <v/>
      </c>
      <c r="DZ163" s="46">
        <f>IF($DS163,
IF(J163="","Debes escribir el segundo apellido del empleado. ","")
)</f>
        <v/>
      </c>
      <c r="EB163" s="46">
        <f>IF($DS163,
IF(L163="","Debes escribir la fecha de ingreso del empleado. ",
IF(ISERR(DATE(YEAR(L163),MONTH(L163),DAY(L163))), "El valor ingresado en fecha de ingreso no tiene un formato válido. ","")
)
)</f>
        <v/>
      </c>
      <c r="EC163" s="46">
        <f>IF($DS163,
IF(M163="","Debes escribir el tiempo laborado. ",
IF( IFERROR(INT(M163),1.1) &lt;&gt; IFERROR(_xlfn.NUMBERVALUE(M163),1), "El valor de los días trabajados debe ser un número entero. ", "")
)
)</f>
        <v/>
      </c>
      <c r="ED163" s="46">
        <f>IF($DS163,
IF( AND(N163&lt;&gt;"", ISERR(DATE(YEAR(N163),MONTH(N163),DAY(N163))) ), "El valor ingresado en fecha de ingreso no tiene un formato válido. ",
IF( AND(N163&lt;&gt;"", $E$6&lt;&gt;"", DATE(YEAR(N163), MONTH(N163), 1) &lt;&gt; IFERROR(DATE(MID($E$6, 1, 4), MID($E$6, 6, 2),1), "1/1/1900") ), "La fecha de retiro debe estar dentro del período liquidado. ", "")
)
)</f>
        <v/>
      </c>
      <c r="EE163" s="46">
        <f>IF($DS163,
IF(O163="","Debes seleccionar el tipo de trabajador. ",
IF(_xlfn.IFNA(VLOOKUP(O163,TIPO_DE_TRABAJADOR,1,FALSE),-1)=-1,"El tipo de trabajador no es válido (por favor seleccionarlo de la lista). ","")
)
)</f>
        <v/>
      </c>
      <c r="EF163" s="46">
        <f>IF($DS163,
IF(P163="","Debes seleccionar si es un trabajador dependiente pensionado por vejez. ",
IF(_xlfn.IFNA(VLOOKUP(P163,SUBTIPO_DE_TRABAJADOR,1,FALSE),-1)=-1,"El tipo de trabajador dependiente pensionado por vejez no es válido (por favor seleccionarlo de la lista). ","")
)
)</f>
        <v/>
      </c>
      <c r="EG163" s="46">
        <f>IF($DS163,
IF(Q163="","Debes seleccionar el tipo de contrato del trabajador. ",
IF(_xlfn.IFNA(VLOOKUP(Q163,TIPO_DE_CONTRATO,1,FALSE),-1)=-1,"El tipo de contrato del trabajador no es válido (por favor seleccionarlo de la lista). ","")
)
)</f>
        <v/>
      </c>
      <c r="EH163" s="46">
        <f>IF($DS163,
IF(R163="","Debes seleccionar si es un salario integral. ",
IF(_xlfn.IFNA(VLOOKUP(R163,SI_NO,1,FALSE),-1)=-1,"Valor no válido para salario integral (por favor seleccionarlo de la lista). ","")
)
)</f>
        <v/>
      </c>
      <c r="EI163" s="46">
        <f>IF($DS163,
IF(S163="","Debes seleccionar si el trabajador realiza actividades de riesgo. ",
IF(_xlfn.IFNA(VLOOKUP(S163,SI_NO,1,FALSE),-1)=-1,"Valor no válido para actividad de alto riesgo (por favor seleccionarlo de la lista). ","")
)
)</f>
        <v/>
      </c>
      <c r="EK163" s="46">
        <f>IF($DS163,
IF(U163="","Debes escribir el código del municipio de residencia del trabajador. ",
IF(_xlfn.IFNA(VLOOKUP(U163,MUNICIPIO,1,FALSE),-1)=-1,"El municipio de residencia del trabajador es inválido (por favor seleccionarlo de la lista). ","")
)
)</f>
        <v/>
      </c>
      <c r="EL163" s="46">
        <f>IF($DS163,
IF(V163="","Debes escribir el la dirección de residendia del trabajador. ","")
)</f>
        <v/>
      </c>
      <c r="EM163" s="46">
        <f>IF($DS163,
IF(W163="","Debes escribir la fecha de inicio de la liquidación. ",
IF(ISERR(DATE(YEAR(W163),MONTH(W163),DAY(W163))),"El valor ingresado en fecha de inicio de liquidación no tiene un formato válido. ",
IF( AND($E$6&lt;&gt;"", DATE(YEAR(W163), MONTH(W163), 1) &lt;&gt; IFERROR(DATE(MID($E$6, 1, 4), MID($E$6, 6, 2),1), "1/1/1900") ), "La fecha de inicio de la liquidación debe estar dentro del período liquidado. ", "")
)
)
)</f>
        <v/>
      </c>
      <c r="EN163" s="46">
        <f>IF($DS163,
IF(X163="","Debes escribir la fecha de fin de la liquidación. ",
IF(ISERR(DATE(YEAR(X163),MONTH(X163),DAY(X163))),"El valor ingresado en fecha de fin de liquidación no tiene un formato válido. ",
IF( AND($E$6&lt;&gt;"", DATE(YEAR(X163), MONTH(X163), 1) &lt;&gt; IFERROR(DATE(MID($E$6, 1, 4), MID($E$6, 6, 2),1), "1/1/1900") ), "La fecha de fin de la liquidación debe estar dentro del período liquidado. ", "")
)
)
)</f>
        <v/>
      </c>
      <c r="EO163" s="46">
        <f>IF($DS163,
IF(Y163="","Debes escribir la frecuencia de pago del trabajador. ",
IF(_xlfn.IFNA(VLOOKUP(Y163,PERÍODO_DE_NÓMINA,1,FALSE),-1)=-1,"La frecuencia de pago es inválida (por favor seleccionarlo de la lista). ","")
)
)</f>
        <v/>
      </c>
      <c r="EP163" s="46">
        <f>IF($DS163,
IF(Z163="","Debes escribir la fecha de pago. ",
IF(ISERR(DATE(YEAR(Z163),MONTH(Z163),DAY(Z163))), "El valor ingresado en fecha de pago no tiene un formato válido. ","")
)
)</f>
        <v/>
      </c>
      <c r="EQ163" s="46">
        <f>IF($DS163,
IF(AA163="","Debes escribir el medio de pago. ",
IF(_xlfn.IFNA(VLOOKUP(AA163,MEDIOS_DE_PAGO,1,FALSE),-1)=-1,"El medio de pago es inválido (por favor seleccionarlo de la lista). ","")
)
)</f>
        <v/>
      </c>
      <c r="ER163" s="46">
        <f>OR(AA163='Tablas '!$T$4,AA163='Tablas '!$T$7,AA163='Tablas '!$T$8,AA163='Tablas '!$T$11)</f>
        <v/>
      </c>
      <c r="ES163" s="46">
        <f>IF(AND($DS163,ER163),
IF(AB163="","Debes escribir la entidad bancaria. ",""),
""
)</f>
        <v/>
      </c>
      <c r="ET163" s="46">
        <f>IF(AND($DS163,ER163),
IF(AC163="","Debes escribir el tipo de cuenta bancaria. ",
IF(_xlfn.IFNA(VLOOKUP(AC163,TIPO_DE_CUENTA,1,FALSE),-1)=-1,"El tipo de cuenta bancaria es inválida (por favor seleccionarlo de la lista). ","")
),
""
)</f>
        <v/>
      </c>
      <c r="EU163" s="46">
        <f>IF(AND($DS163,ER163),
IF(AD163="","Debes escribir el número de cuenta bancaria. ",""),
""
)</f>
        <v/>
      </c>
      <c r="EV163" s="46">
        <f>IF($DS163,
IF(AE163="","Debes escribir el valor del sueldo básico. ",
IF( ISERR(_xlfn.NUMBERVALUE(AE163)), "El valor del sueldo básico debe ser un número válido. ", "")
)
)</f>
        <v/>
      </c>
      <c r="EW163" s="46">
        <f>IF($DS163,
IF(AF163="","Debes escribir el número de días trabajados. ",
IF( IFERROR(INT(AF163),1.1) &lt;&gt; IFERROR(_xlfn.NUMBERVALUE(AF163),1), "La cantidad de días trabajados debe ser un número entero. ", "")
)
)</f>
        <v/>
      </c>
      <c r="EX163" s="46">
        <f>IF($DS163,
IF(AG163="","Debes escribir el valor del sueldo trabajado. ",
IF( ISERR(_xlfn.NUMBERVALUE(AG163)), "El valor del sueldo trabajado debe ser un número válido. ", "")
)
)</f>
        <v/>
      </c>
      <c r="EY163" s="46">
        <f>IF($DS163,
IF( AND(AH163&lt;&gt;"", ISERR(_xlfn.NUMBERVALUE(AH163))), "El valor del auxilio de transporte debe ser un número válido. ", "")
)</f>
        <v/>
      </c>
      <c r="EZ163" s="46">
        <f>IF($DS163,
IF( AND(AI163&lt;&gt;"", ISERR(_xlfn.NUMBERVALUE(AI163))), "El valor de viáticos salariales debe ser un número válido. ", "")
)</f>
        <v/>
      </c>
      <c r="FA163" s="46">
        <f>IF($DS163,
IF( AND(AJ163&lt;&gt;"", ISERR(_xlfn.NUMBERVALUE(AJ163))), "El valor de viáticos NO salariales debe ser un número válido. ", "")
)</f>
        <v/>
      </c>
      <c r="FB163" s="46">
        <f>CONCATENATE(AK163,AL163)&lt;&gt;""</f>
        <v/>
      </c>
      <c r="FC163" s="46">
        <f>IF(AND($DS163,FB163),
IF(AK163="","Debes escribir el número de horas extras diurnas. ",
IF( IFERROR(INT(AK163),1.1) &lt;&gt; IFERROR(_xlfn.NUMBERVALUE(AK163),1), "La cantidad de horas extras diurnas debe ser un número entero. ", "")
),
""
)</f>
        <v/>
      </c>
      <c r="FD163" s="46">
        <f>IF(AND($DS163,FB163),
IF(AL163="","Debes escribir el valor de las horas extras diurnas. ",
IF( ISERR(_xlfn.NUMBERVALUE(AL163)), "El valor de las horas extras duirnas debe ser un número válido. ", "")
),
""
)</f>
        <v/>
      </c>
      <c r="FE163" s="46">
        <f>CONCATENATE(AM163,AN163)&lt;&gt;""</f>
        <v/>
      </c>
      <c r="FF163" s="46">
        <f>IF(AND($DS163,FE163),
IF(AM163="","Debes escribir el número de horas extras nocturnas. ",
IF( IFERROR(INT(AM163),1.1) &lt;&gt; IFERROR(_xlfn.NUMBERVALUE(AM163),1), "La cantidad de horas extras nocturnas debe ser un número entero. ", "")
),
""
)</f>
        <v/>
      </c>
      <c r="FG163" s="46">
        <f>IF(AND($DS163,FE163),
IF(AN163="","Debes escribir el valor de las horas extras nocturnas. ",
IF( ISERR(_xlfn.NUMBERVALUE(AN163)), "El valor de las horas extras nocturnas debe ser un número válido. ", "")
),
""
)</f>
        <v/>
      </c>
      <c r="FH163" s="46">
        <f>CONCATENATE(AO163,AP163)&lt;&gt;""</f>
        <v/>
      </c>
      <c r="FI163" s="46">
        <f>IF(AND($DS163,FH163),
IF(AO163="","Debes escribir el número de horas extras diurnas dominicales y festivas. ",
IF( IFERROR(INT(AO163),1.1) &lt;&gt; IFERROR(_xlfn.NUMBERVALUE(AO163),1), "La cantidad de horas extras diurnas dominicales y festivas debe ser un número entero. ", "")
),
""
)</f>
        <v/>
      </c>
      <c r="FJ163" s="46">
        <f>IF(AND($DS163,FH163),
IF(AP163="","Debes escribir el valor de las horas extras diurnas dominicales y festivas. ",
IF( ISERR(_xlfn.NUMBERVALUE(AP163)), "El valor de las horas extras diurnas dominicales y festivas debe ser un número válido. ", "")
),
""
)</f>
        <v/>
      </c>
      <c r="FK163" s="46">
        <f>CONCATENATE(AQ163,AR163)&lt;&gt;""</f>
        <v/>
      </c>
      <c r="FL163" s="46">
        <f>IF(AND($DS163,FK163),
IF(AQ163="","Debes escribir el número de horas extras nocturnas dominicales y festivas. ",
IF( IFERROR(INT(AQ163),1.1) &lt;&gt; IFERROR(_xlfn.NUMBERVALUE(AQ163),1), "La cantidad de horas extras nocturnas dominicales y festivas debe ser un número entero. ", "")
),
""
)</f>
        <v/>
      </c>
      <c r="FM163" s="46">
        <f>IF(AND($DS163,FK163),
IF(AR163="","Debes escribir el valor de las horas extras nocturnas dominicales y festivas. ",
IF( ISERR(_xlfn.NUMBERVALUE(AR163)), "El valor de las horas extras nocturnas dominicales y festivas debe ser un número válido. ", "")
),
""
)</f>
        <v/>
      </c>
      <c r="FN163" s="46">
        <f>CONCATENATE(AS163,AT163)&lt;&gt;""</f>
        <v/>
      </c>
      <c r="FO163" s="46">
        <f>IF(AND($DS163,FN163),
IF(AS163="","Debes escribir el número de horas recargo nocturno. ",
IF( IFERROR(INT(AS163),1.1) &lt;&gt; IFERROR(_xlfn.NUMBERVALUE(AS163),1), "La cantidad de horas recargo nocturno debe ser un número entero. ", "")
),
""
)</f>
        <v/>
      </c>
      <c r="FP163" s="46">
        <f>IF(AND($DS163,FN163),
IF(AT163="","Debes escribir el valor de las horas recargo nocturno. ",
IF( ISERR(_xlfn.NUMBERVALUE(AT163)), "El valor de las horas recargo nocturno debe ser un número válido. ", "")
),
""
)</f>
        <v/>
      </c>
      <c r="FQ163" s="46">
        <f>CONCATENATE(AU163,AV163)&lt;&gt;""</f>
        <v/>
      </c>
      <c r="FR163" s="46">
        <f>IF(AND($DS163,FQ163),
IF(AU163="","Debes escribir el número de horas recargo diurno dominical y festivo. ",
IF( IFERROR(INT(AU163),1.1) &lt;&gt; IFERROR(_xlfn.NUMBERVALUE(AU163),1), "La cantidad de horas recargo diurno dominical y festivo debe ser un número entero. ", "")
),
""
)</f>
        <v/>
      </c>
      <c r="FS163" s="46">
        <f>IF(AND($DS163,FQ163),
IF(AV163="","Debes escribir el valor de las horas recargo diurno dominical y festivo. ",
IF( ISERR(_xlfn.NUMBERVALUE(AV163)), "El valor de las horas recargo diurno dominical y festivo debe ser un número válido. ", "")
),
""
)</f>
        <v/>
      </c>
      <c r="FT163" s="46">
        <f>CONCATENATE(AW163,AX163)&lt;&gt;""</f>
        <v/>
      </c>
      <c r="FU163" s="46">
        <f>IF(AND($DS163,FT163),
IF(AW163="","Debes escribir el número de horas recargo nocturno dominical y festivo. ",
IF( IFERROR(INT(AW163),1.1) &lt;&gt; IFERROR(_xlfn.NUMBERVALUE(AW163),1), "La cantidad de horas recargo nocturno dominical y festivo debe ser un número entero. ", "")
),
""
)</f>
        <v/>
      </c>
      <c r="FV163" s="46">
        <f>IF(AND($DS163,FT163),
IF(AX163="","Debes escribir el valor de las horas recargo nocturno dominical y festivo. ",
IF( ISERR(_xlfn.NUMBERVALUE(AX163)), "El valor de las horas recargo nocturno dominical y festivo debe ser un número válido. ", "")
),
""
)</f>
        <v/>
      </c>
      <c r="FW163" s="46">
        <f>CONCATENATE(AY163,AZ163)&lt;&gt;""</f>
        <v/>
      </c>
      <c r="FX163" s="46">
        <f>IF(AND($DS163,FW163),
IF(AY163="","Debes escribir el número de días de vacaciones comunes. ",
IF( IFERROR(INT(AY163),1.1) &lt;&gt; IFERROR(_xlfn.NUMBERVALUE(AY163),1), "La cantidad de días de vacaciones comunes debe ser un número entero. ", "")
),
""
)</f>
        <v/>
      </c>
      <c r="FY163" s="46">
        <f>IF(AND($DS163,FW163),
IF(AZ163="","Debes escribir el valor de las vacaciones comunes. ",
IF( ISERR(_xlfn.NUMBERVALUE(AZ163)), "El valor de las vacaciones comunes debe ser un número válido. ", "")
),
""
)</f>
        <v/>
      </c>
      <c r="FZ163" s="46">
        <f>CONCATENATE(BA163,BB163)&lt;&gt;""</f>
        <v/>
      </c>
      <c r="GA163" s="46">
        <f>IF(AND($DS163,FZ163),
IF(BA163="","Debes escribir el número de días de vacaciones compensadas. ",
IF( IFERROR(INT(BA163),1.1) &lt;&gt; IFERROR(_xlfn.NUMBERVALUE(BA163),1), "La cantidad de días de vacaciones compensadas debe ser un número entero. ", "")
),
""
)</f>
        <v/>
      </c>
      <c r="GB163" s="46">
        <f>IF(AND($DS163,FZ163),
IF(BB163="","Debes escribir el valor de las vacaciones compensadas. ",
IF( ISERR(_xlfn.NUMBERVALUE(BB163)), "El valor de las vacaciones compensadas debe ser un número válido. ", "")
),
""
)</f>
        <v/>
      </c>
      <c r="GC163" s="46">
        <f>CONCATENATE(BC163,BD163)&lt;&gt;""</f>
        <v/>
      </c>
      <c r="GD163" s="46">
        <f>IF(AND($DS163,GC163),
IF(BC163="","Debes escribir el número de días de prima salarial. ",
IF( IFERROR(INT(BC163),1.1) &lt;&gt; IFERROR(_xlfn.NUMBERVALUE(BC163),1), "La cantidad de días de prima salarial debe ser un número entero. ", "")
),
""
)</f>
        <v/>
      </c>
      <c r="GE163" s="46">
        <f>IF(AND($DS163,GC163),
IF(BD163="","Debes escribir el valor de los días de prima salarial. ",
IF( ISERR(_xlfn.NUMBERVALUE(BD163)), "El valor de los días de prima salarial debe ser un número válido. ", "")
),
""
)</f>
        <v/>
      </c>
      <c r="GF163" s="46">
        <f>IF($DS163,
IF( AND(BE163&lt;&gt;"", ISERR(_xlfn.NUMBERVALUE(BE163))), "El valor de la prima NO saliarial debe ser un número válido. ", "")
)</f>
        <v/>
      </c>
      <c r="GG163" s="46">
        <f>CONCATENATE(BF163,BG163,BH163)&lt;&gt;""</f>
        <v/>
      </c>
      <c r="GH163" s="46">
        <f>IF(AND($DS163,GG163),
IF(BF163="","Debes escribir el valor de las cesantías. ",
IF( ISERR(_xlfn.NUMBERVALUE(BF163)), "El valor de las cesantías debe ser un número válido. ", "")
),
""
)</f>
        <v/>
      </c>
      <c r="GI163" s="46">
        <f>IF(AND($DS163,GG163),
IF(BG163="","Debes escribir el % de cesantías. ",
IF( ISERR(_xlfn.NUMBERVALUE(BG163)), "El % de cesantías debe ser un número válido. ", "")
),
""
)</f>
        <v/>
      </c>
      <c r="GJ163" s="46">
        <f>IF(AND($DS163,GG163),
IF(BH163="","Debes escribir el valor de intereses de cesantías. ",
IF( ISERR(_xlfn.NUMBERVALUE(BH163)), "El valor de intereses de cesantías debe ser un número válido. ", "")
),
""
)</f>
        <v/>
      </c>
      <c r="GK163" s="46">
        <f>CONCATENATE(BI163,BJ163,BK163)&lt;&gt;""</f>
        <v/>
      </c>
      <c r="GL163" s="46">
        <f>IF(AND($DS163,GK163),
IF(BI163="","Debes escribir el número de días de incapacidad. ",
IF( IFERROR(INT(BI163),1.1) &lt;&gt; IFERROR(_xlfn.NUMBERVALUE(BI163),1), "La cantidad de días de incapacidad debe ser un número entero. ", "")
),
""
)</f>
        <v/>
      </c>
      <c r="GM163" s="46">
        <f>IF(AND($DS163,GK163),
IF(BJ163="","Debes escribir el tipo de incapacidad. ",
IF(_xlfn.IFNA(VLOOKUP(BJ163,TIPO_DE_INCAPACIDAD,1,FALSE),-1)=-1,"El tipo de incapacidad es inválida (por favor seleccionarlo de la lista). ","")
),
""
)</f>
        <v/>
      </c>
      <c r="GN163" s="46">
        <f>IF(AND($DS163,GK163),
IF(BK163="","Debes escribir el valor de la incapacidad. ",
IF( ISERR(_xlfn.NUMBERVALUE(BK163)), "El valor de la incapacidad debe ser un número válido. ", "")
),
""
)</f>
        <v/>
      </c>
      <c r="GO163" s="46">
        <f>CONCATENATE(BL163,BM163)&lt;&gt;""</f>
        <v/>
      </c>
      <c r="GP163" s="46">
        <f>IF(AND($DS163,GO163),
IF(BL163="","Debes escribir el número de días de licencia de maternidad o paternidad. ",
IF( IFERROR(INT(BL163),1.1) &lt;&gt; IFERROR(_xlfn.NUMBERVALUE(BL163),1), "La cantidad de días de licencia de maternidad o paternidad debe ser un número entero. ", "")
),
""
)</f>
        <v/>
      </c>
      <c r="GQ163" s="46">
        <f>IF(AND($DS163,GO163),
IF(BM163="","Debes escribir el valor de la licencia de maternidad o paternidad. ",
IF( ISERR(_xlfn.NUMBERVALUE(BM163)), "El valor de la licencia de maternidad o paternidad debe ser un número válido. ", "")
),
""
)</f>
        <v/>
      </c>
      <c r="GR163" s="46">
        <f>CONCATENATE(BN163,BO163)&lt;&gt;""</f>
        <v/>
      </c>
      <c r="GS163" s="46">
        <f>IF(AND($DS163,GR163),
IF(BN163="","Debes escribir el número de días de licencia remunerada. ",
IF( IFERROR(INT(BN163),1.1) &lt;&gt; IFERROR(_xlfn.NUMBERVALUE(BN163),1), "La cantidad de días de licencia remunerada debe ser un número entero. ", "")
),
""
)</f>
        <v/>
      </c>
      <c r="GT163" s="46">
        <f>IF(AND($DS163,GR163),
IF(BO163="","Debes escribir el valor de la licencia remunerada. ",
IF( ISERR(_xlfn.NUMBERVALUE(BO163)), "El valor de la licencia remunerada debe ser un número válido. ", "")
),
""
)</f>
        <v/>
      </c>
      <c r="GU163" s="46">
        <f>IF($DS163,
IF( AND(BP163&lt;&gt;"", ISERR(_xlfn.NUMBERVALUE(BP163))), "El valor de la licencia NO remunerada debe ser un número válido. ", "")
)</f>
        <v/>
      </c>
      <c r="GV163" s="46">
        <f>IF($DS163,
IF( AND(BQ163&lt;&gt;"", ISERR(_xlfn.NUMBERVALUE(BQ163))), "El valor de auxilios salariales debe ser un número válido. ", "")
)</f>
        <v/>
      </c>
      <c r="GW163" s="46">
        <f>IF($DS163,
IF( AND(BR163&lt;&gt;"", ISERR(_xlfn.NUMBERVALUE(BR163))), "El valor de auxilios NO salariales debe ser un número válido. ", "")
)</f>
        <v/>
      </c>
      <c r="GX163" s="46">
        <f>IF($DS163,
IF( AND(BS163&lt;&gt;"", ISERR(_xlfn.NUMBERVALUE(BS163))), "El valor de bonos salariales debe ser un número válido. ", "")
)</f>
        <v/>
      </c>
      <c r="GY163" s="46">
        <f>IF($DS163,
IF( AND(BT163&lt;&gt;"", ISERR(_xlfn.NUMBERVALUE(BT163))), "El valor de bonos NO salariales debe ser un número válido. ", "")
)</f>
        <v/>
      </c>
      <c r="GZ163" s="46">
        <f>IF($DS163,
IF( AND(BU163&lt;&gt;"", ISERR(_xlfn.NUMBERVALUE(BU163))), "El valor de bonos salariales de alimentación debe ser un número válido. ", "")
)</f>
        <v/>
      </c>
      <c r="HA163" s="46">
        <f>IF($DS163,
IF( AND(BV163&lt;&gt;"", ISERR(_xlfn.NUMBERVALUE(BV163))), "El valor de bonos NO salariales de alimentación debe ser un número válido. ", "")
)</f>
        <v/>
      </c>
      <c r="HB163" s="46">
        <f>IF($DS163,
IF( AND(BW163&lt;&gt;"", ISERR(_xlfn.NUMBERVALUE(BW163))), "El valor de bonificaciones salariales debe ser un número válido. ", "")
)</f>
        <v/>
      </c>
      <c r="HC163" s="46">
        <f>IF($DS163,
IF( AND(BX163&lt;&gt;"", ISERR(_xlfn.NUMBERVALUE(BX163))), "El valor de bonificaciones NO salariales debe ser un número válido. ", "")
)</f>
        <v/>
      </c>
      <c r="HD163" s="46">
        <f>IF($DS163,
IF( AND(BY163&lt;&gt;"", ISERR(_xlfn.NUMBERVALUE(BY163))), "El valor de compensaciones ordinarias debe ser un número válido. ", "")
)</f>
        <v/>
      </c>
      <c r="HE163" s="46">
        <f>IF($DS163,
IF( AND(BZ163&lt;&gt;"", ISERR(_xlfn.NUMBERVALUE(BZ163))), "El valor de compensaciones extraordinarias debe ser un número válido. ", "")
)</f>
        <v/>
      </c>
      <c r="HF163" s="46">
        <f>IF($DS163,
IF( AND(CA163&lt;&gt;"", ISERR(_xlfn.NUMBERVALUE(CA163))), "El valor de comisiones debe ser un número válido. ", "")
)</f>
        <v/>
      </c>
      <c r="HG163" s="46">
        <f>IF($DS163,
IF( AND(CB163&lt;&gt;"", ISERR(_xlfn.NUMBERVALUE(CB163))), "El valor de ausencia por huega debe ser un número válido. ", "")
)</f>
        <v/>
      </c>
      <c r="HH163" s="46">
        <f>IF($DS163,
IF( AND(CC163&lt;&gt;"", ISERR(_xlfn.NUMBERVALUE(CC163))), "El valor de anticipos debe ser un número válido. ", "")
)</f>
        <v/>
      </c>
      <c r="HI163" s="46">
        <f>IF($DS163,
IF( AND(CD163&lt;&gt;"", ISERR(_xlfn.NUMBERVALUE(CD163))), "El valor de pagos a terceros debe ser un número válido. ", "")
)</f>
        <v/>
      </c>
      <c r="HJ163" s="46">
        <f>IF($DS163,
IF( AND(CE163&lt;&gt;"", ISERR(_xlfn.NUMBERVALUE(CE163))), "El valor de dotación debe ser un número válido. ", "")
)</f>
        <v/>
      </c>
      <c r="HK163" s="46">
        <f>IF($DS163,
IF( AND(CF163&lt;&gt;"", ISERR(_xlfn.NUMBERVALUE(CF163))), "El valor de apoyo sostenibilidad debe ser un número válido. ", "")
)</f>
        <v/>
      </c>
      <c r="HL163" s="46">
        <f>IF($DS163,
IF( AND(CG163&lt;&gt;"", ISERR(_xlfn.NUMBERVALUE(CG163))), "El valor de teletrabajo debe ser un número válido. ", "")
)</f>
        <v/>
      </c>
      <c r="HM163" s="46">
        <f>IF($DS163,
IF( AND(CH163&lt;&gt;"", ISERR(_xlfn.NUMBERVALUE(CH163))), "El valor de bonificación de retiro debe ser un número válido. ", "")
)</f>
        <v/>
      </c>
      <c r="HN163" s="46">
        <f>IF($DS163,
IF( AND(CI163&lt;&gt;"", ISERR(_xlfn.NUMBERVALUE(CI163))), "El valor de indemnización de retiro debe ser un número válido. ", "")
)</f>
        <v/>
      </c>
      <c r="HO163" s="46">
        <f>IF($DS163,
IF( AND(CJ163&lt;&gt;"", ISERR(_xlfn.NUMBERVALUE(CJ163))), "El valor de reintegros debe ser un número válido. ", "")
)</f>
        <v/>
      </c>
      <c r="HP163" s="46">
        <f>CONCATENATE(CK163,CL163,CM163)&lt;&gt;""</f>
        <v/>
      </c>
      <c r="HQ163" s="46">
        <f>IF(AND($DS163,HP163),
IF(CK163="","Debes escribir la descripción de otro concepto no categorizado. ",""),
""
)</f>
        <v/>
      </c>
      <c r="HR163" s="46">
        <f>IF(AND($DS163,HP163),
IF(CONCATENATE(CL163,CM163)="","Debes escribir al menos un valor de concepto no categorizado (salarial o no salarial). ",
IF(ISERR(_xlfn.NUMBERVALUE(CL163)),"El valor salarial concepto no categorizado debe ser un número válido. ","")
),
""
)</f>
        <v/>
      </c>
      <c r="HS163" s="46">
        <f>IF(AND($DS163,HP163),
IF(CONCATENATE(CL163,CM163)="","Debes escribir al menos un valor de concepto no categorizado (salarial o no salarial). ",
IF(ISERR(_xlfn.NUMBERVALUE(CM163)),"El valor NO salarial concepto no categorizado debe ser un número válido. ","")
),
""
)</f>
        <v/>
      </c>
      <c r="HT163" s="46">
        <f>IF($DS163,
IF(CN163="","Debes escribir el porcentaje del aporte a salud. ",
IF( ISERR(_xlfn.NUMBERVALUE(CN163)), "El valor del porcentaje del aporte a salud debe ser un número válido. ", "")
)
)</f>
        <v/>
      </c>
      <c r="HU163" s="46">
        <f>IF($DS163,
IF(CO163="","Debes escribir el valor del aporte a salud. ",
IF( ISERR(_xlfn.NUMBERVALUE(CO163)), "El valor del aporte a salud debe ser un número válido. ", "")
)
)</f>
        <v/>
      </c>
      <c r="HV163" s="46">
        <f>IF($DS163,
IF( AND(CP163&lt;&gt;"", ISERR(_xlfn.NUMBERVALUE(CP163))), "El valor plan complementario debe ser un número válido. ", "")
)</f>
        <v/>
      </c>
      <c r="HW163" s="46">
        <f>IF($DS163,
IF(CQ163="","Debes escribir el porcentaje del aporte a pensión. ",
IF( ISERR(_xlfn.NUMBERVALUE(CQ163)), "El valor del porcentaje del aporte a pensión debe ser un número válido. ", "")
)
)</f>
        <v/>
      </c>
      <c r="HX163" s="46">
        <f>IF($DS163,
IF(CR163="","Debes escribir el valor del aporte a pensión. ",
IF( ISERR(_xlfn.NUMBERVALUE(CR163)), "El valor del aporte a salud debe ser un número válido. ", "")
)
)</f>
        <v/>
      </c>
      <c r="HY163" s="46">
        <f>IF($DS163,
IF( AND(CS163&lt;&gt;"", ISERR(_xlfn.NUMBERVALUE(CS163))), "El valor pensión voluntaria debe ser un número válido. ", "")
)</f>
        <v/>
      </c>
      <c r="HZ163" s="46">
        <f>CONCATENATE(CT163,CU163,CV163,CW163)&lt;&gt;""</f>
        <v/>
      </c>
      <c r="IA163" s="46">
        <f>IF(AND($DS163,HZ163),
IF(CT163="","Debes escribir el % del fondo de seguridad pensional. ",
IF( ISERR(_xlfn.NUMBERVALUE(CT163)), "El % del fondo de seguridad debe ser un número válido. ", "")
),
""
)</f>
        <v/>
      </c>
      <c r="IB163" s="46">
        <f>IF(AND($DS163,HZ163),
IF(CU163="","Debes escribir el valor del aporte al fondo de solidaridad pensional. ",
IF( ISERR(_xlfn.NUMBERVALUE(CU163)), "El valor del aporte al fondo de solidaridad pensional debe ser un número válido. ", "")
),
""
)</f>
        <v/>
      </c>
      <c r="IC163" s="46">
        <f>IF(AND($DS163,HZ163),
IF(CV163="","Debes escribir el % del fondo de subsistencia. ",
IF( ISERR(_xlfn.NUMBERVALUE(CV163)), "El % del fondo de subsistencia debe ser un número válido. ", "")
),
""
)</f>
        <v/>
      </c>
      <c r="ID163" s="46">
        <f>IF(AND($DS163,HZ163),
IF(CW163="","Debes escribir el valor del fondo de subsistencia. ",
IF( ISERR(_xlfn.NUMBERVALUE(CW163)), "El valor del fondo de subsistencia debe ser un número válido. ", "")
),
""
)</f>
        <v/>
      </c>
      <c r="IE163" s="46">
        <f>CONCATENATE(CX163,CY163)&lt;&gt;""</f>
        <v/>
      </c>
      <c r="IF163" s="46">
        <f>IF(AND($DS163,IE163),
IF(CX163="","Debes escribir el % de sindicato. ",
IF( ISERR(_xlfn.NUMBERVALUE(CX163)), "El % de sindicato debe ser un número válido. ", "")
),
""
)</f>
        <v/>
      </c>
      <c r="IG163" s="46">
        <f>IF(AND($DS163,IE163),
IF(CY163="","Debes escribir el valor del sindicato. ",
IF( ISERR(_xlfn.NUMBERVALUE(CY163)), "El valor del sindicato debe ser un número válido. ", "")
),
""
)</f>
        <v/>
      </c>
      <c r="IH163" s="46">
        <f>IF($DS163,
IF( AND(CZ163&lt;&gt;"", ISERR(_xlfn.NUMBERVALUE(CZ163))), "El valor de sanción pública debe ser un número válido. ", "")
)</f>
        <v/>
      </c>
      <c r="II163" s="46">
        <f>IF($DS163,
IF( AND(DA163&lt;&gt;"", ISERR(_xlfn.NUMBERVALUE(DA163))), "El valor de sanción privada debe ser un número válido. ", "")
)</f>
        <v/>
      </c>
      <c r="IJ163" s="46">
        <f>CONCATENATE(DB163,DC163)&lt;&gt;""</f>
        <v/>
      </c>
      <c r="IK163" s="46">
        <f>IF(AND($DS163,IJ163),
IF(DB163="","Debes escribir la descripción de libranza. ",""),
""
)</f>
        <v/>
      </c>
      <c r="IL163" s="46">
        <f>IF(AND($DS163,IJ163),
IF(DC163="","Debes escribir la cuota libranza. ",
IF(ISERR(_xlfn.NUMBERVALUE(DC163)),"El valor de la cuota libranza debe ser un número válido. ","")
),
""
)</f>
        <v/>
      </c>
      <c r="IM163" s="46">
        <f>IF($DS163,
IF( AND(DD163&lt;&gt;"", ISERR(_xlfn.NUMBERVALUE(DD163))), "El valor de pagos a terceros debe ser un número válido. ", "")
)</f>
        <v/>
      </c>
      <c r="IN163" s="46">
        <f>IF($DS163,
IF( AND(DE163&lt;&gt;"", ISERR(_xlfn.NUMBERVALUE(DE163))), "El valor de anticipos debe ser un número válido. ", "")
)</f>
        <v/>
      </c>
      <c r="IO163" s="46">
        <f>IF($DS163,
IF( AND(DF163&lt;&gt;"", ISERR(_xlfn.NUMBERVALUE(DF163))), "El valor de AFC debe ser un número válido. ", "")
)</f>
        <v/>
      </c>
      <c r="IP163" s="46">
        <f>IF($DS163,
IF( AND(DG163&lt;&gt;"", ISERR(_xlfn.NUMBERVALUE(DG163))), "El valor de rete-fuente debe ser un número válido. ", "")
)</f>
        <v/>
      </c>
      <c r="IQ163" s="46">
        <f>IF($DS163,
IF( AND(DH163&lt;&gt;"", ISERR(_xlfn.NUMBERVALUE(DH163))), "El valor de cooperativa de trabajo debe ser un número válido. ", "")
)</f>
        <v/>
      </c>
      <c r="IR163" s="46">
        <f>IF($DS163,
IF( AND(DI163&lt;&gt;"", ISERR(_xlfn.NUMBERVALUE(DI163))), "El valor de embargo fiscal debe ser un número válido. ", "")
)</f>
        <v/>
      </c>
      <c r="IS163" s="46">
        <f>IF($DS163,
IF( AND(DJ163&lt;&gt;"", ISERR(_xlfn.NUMBERVALUE(DJ163))), "El valor de educación debe ser un número válido. ", "")
)</f>
        <v/>
      </c>
      <c r="IT163" s="46">
        <f>IF($DS163,
IF( AND(DK163&lt;&gt;"", ISERR(_xlfn.NUMBERVALUE(DK163))), "El valor de reintegro debe ser un número válido. ", "")
)</f>
        <v/>
      </c>
      <c r="IU163" s="46">
        <f>IF($DS163,
IF( AND(DL163&lt;&gt;"", ISERR(_xlfn.NUMBERVALUE(DL163))), "El valor de deuda debe ser un número válido. ", "")
)</f>
        <v/>
      </c>
      <c r="IV163" s="46">
        <f>IF($DS163,
IF( AND(DM163&lt;&gt;"", ISERR(_xlfn.NUMBERVALUE(DM163))), "El valor de otras deducciones debe ser un número válido. ", "")
)</f>
        <v/>
      </c>
      <c r="IW163" s="46">
        <f>IF($DS163,
IF(DN163="","Debes escribir el valor de los devengos totales. ",
IF( ISERR(_xlfn.NUMBERVALUE(DN163)), "El valor de los devengos totales debe ser un número válido. ", "")
)
)</f>
        <v/>
      </c>
      <c r="IX163" s="46">
        <f>IF($DS163,
IF(DO163="","Debes escribir el valor de las deducciones totales. ",
IF( ISERR(_xlfn.NUMBERVALUE(DO163)), "El valor de las deducciones totales debe ser un número válido. ", "")
)
)</f>
        <v/>
      </c>
      <c r="IY163" s="46">
        <f>IF($DS163,
IF(DP163="","Debes escribir el valor del salario total. ",
IF( ISERR(_xlfn.NUMBERVALUE(DP163)), "El valor del salario total debe ser un número válido. ", "")
)
)</f>
        <v/>
      </c>
    </row>
    <row r="164">
      <c r="B164" s="48" t="n">
        <v>152</v>
      </c>
      <c r="C164" s="61">
        <f>IF(AND(DS164,DP164&lt;&gt;""),
IF(DQ164="","OK","Error"),
""
)</f>
        <v/>
      </c>
      <c r="D164" s="53" t="n"/>
      <c r="E164" s="52" t="n"/>
      <c r="F164" s="112" t="n"/>
      <c r="G164" s="52" t="n"/>
      <c r="H164" s="53" t="n"/>
      <c r="I164" s="52" t="n"/>
      <c r="J164" s="52" t="n"/>
      <c r="K164" s="53" t="n"/>
      <c r="L164" s="55" t="n"/>
      <c r="M164" s="108" t="n"/>
      <c r="N164" s="56" t="n"/>
      <c r="O164" s="52" t="n"/>
      <c r="P164" s="52" t="n"/>
      <c r="Q164" s="52" t="n"/>
      <c r="R164" s="52" t="n"/>
      <c r="S164" s="52" t="n"/>
      <c r="T164" s="53" t="n"/>
      <c r="U164" s="52" t="n"/>
      <c r="V164" s="52" t="n"/>
      <c r="W164" s="55" t="n"/>
      <c r="X164" s="55" t="n"/>
      <c r="Y164" s="52" t="n"/>
      <c r="Z164" s="55" t="n"/>
      <c r="AA164" s="52" t="n"/>
      <c r="AB164" s="53" t="n"/>
      <c r="AC164" s="53" t="n"/>
      <c r="AD164" s="53" t="n"/>
      <c r="AE164" s="177" t="n"/>
      <c r="AF164" s="113" t="n"/>
      <c r="AG164" s="177" t="n"/>
      <c r="AH164" s="178" t="n"/>
      <c r="AI164" s="178" t="n"/>
      <c r="AJ164" s="178" t="n"/>
      <c r="AK164" s="114" t="n"/>
      <c r="AL164" s="178" t="n"/>
      <c r="AM164" s="114" t="n"/>
      <c r="AN164" s="178" t="n"/>
      <c r="AO164" s="114" t="n"/>
      <c r="AP164" s="178" t="n"/>
      <c r="AQ164" s="114" t="n"/>
      <c r="AR164" s="178" t="n"/>
      <c r="AS164" s="114" t="n"/>
      <c r="AT164" s="178" t="n"/>
      <c r="AU164" s="114" t="n"/>
      <c r="AV164" s="178" t="n"/>
      <c r="AW164" s="114" t="n"/>
      <c r="AX164" s="178" t="n"/>
      <c r="AY164" s="114" t="n"/>
      <c r="AZ164" s="178" t="n"/>
      <c r="BA164" s="114" t="n"/>
      <c r="BB164" s="178" t="n"/>
      <c r="BC164" s="114" t="n"/>
      <c r="BD164" s="178" t="n"/>
      <c r="BE164" s="178" t="n"/>
      <c r="BF164" s="178" t="n"/>
      <c r="BG164" s="59" t="n"/>
      <c r="BH164" s="178" t="n"/>
      <c r="BI164" s="114" t="n"/>
      <c r="BJ164" s="53" t="n"/>
      <c r="BK164" s="178" t="n"/>
      <c r="BL164" s="114" t="n"/>
      <c r="BM164" s="178" t="n"/>
      <c r="BN164" s="114" t="n"/>
      <c r="BO164" s="178" t="n"/>
      <c r="BP164" s="178" t="n"/>
      <c r="BQ164" s="178" t="n"/>
      <c r="BR164" s="178" t="n"/>
      <c r="BS164" s="178" t="n"/>
      <c r="BT164" s="178" t="n"/>
      <c r="BU164" s="178" t="n"/>
      <c r="BV164" s="178" t="n"/>
      <c r="BW164" s="178" t="n"/>
      <c r="BX164" s="178" t="n"/>
      <c r="BY164" s="178" t="n"/>
      <c r="BZ164" s="178" t="n"/>
      <c r="CA164" s="178" t="n"/>
      <c r="CB164" s="178" t="n"/>
      <c r="CC164" s="178" t="n"/>
      <c r="CD164" s="178" t="n"/>
      <c r="CE164" s="178" t="n"/>
      <c r="CF164" s="178" t="n"/>
      <c r="CG164" s="178" t="n"/>
      <c r="CH164" s="178" t="n"/>
      <c r="CI164" s="178" t="n"/>
      <c r="CJ164" s="178" t="n"/>
      <c r="CK164" s="53" t="n"/>
      <c r="CL164" s="178" t="n"/>
      <c r="CM164" s="178" t="n"/>
      <c r="CN164" s="60" t="n"/>
      <c r="CO164" s="177" t="n"/>
      <c r="CP164" s="178" t="n"/>
      <c r="CQ164" s="60" t="n"/>
      <c r="CR164" s="177" t="n"/>
      <c r="CS164" s="178" t="n"/>
      <c r="CT164" s="59" t="n"/>
      <c r="CU164" s="178" t="n"/>
      <c r="CV164" s="59" t="n"/>
      <c r="CW164" s="178" t="n"/>
      <c r="CX164" s="59" t="n"/>
      <c r="CY164" s="178" t="n"/>
      <c r="CZ164" s="178" t="n"/>
      <c r="DA164" s="178" t="n"/>
      <c r="DB164" s="53" t="n"/>
      <c r="DC164" s="178" t="n"/>
      <c r="DD164" s="178" t="n"/>
      <c r="DE164" s="178" t="n"/>
      <c r="DF164" s="178" t="n"/>
      <c r="DG164" s="178" t="n"/>
      <c r="DH164" s="178" t="n"/>
      <c r="DI164" s="178" t="n"/>
      <c r="DJ164" s="178" t="n"/>
      <c r="DK164" s="178" t="n"/>
      <c r="DL164" s="178" t="n"/>
      <c r="DM164" s="178" t="n"/>
      <c r="DN164" s="177" t="n"/>
      <c r="DO164" s="177" t="n"/>
      <c r="DP164" s="177" t="n"/>
      <c r="DQ164" s="76">
        <f>IF(AND(DS164,DP164&lt;&gt;""),
CONCATENATE(DT164,DU164,DV164,DW164,DX164,DY164,DZ164,EA164,EB164,EC164,ED164,EE164,EF164,EG164,EH164,EI164,EJ164,EK164,EL164,EM164,EN164,EO164,EP164,EQ164,ES164,ET164,EU164,EV164,EW164,EX164,EY164,EZ164,FA164,FC164,FD164,FF164,FG164,FI164,FJ164,FL164,FM164,FO164,FP164,FR164,FS164,FU164,FV164,FX164,FY164,GA164,GB164,GD164,GE164,GF164,GH164,GI164,GJ164,GL164,GM164,GN164,GP164,GQ164,GS164,GT164,GU164,GV164,GW164,GX164,GY164,GZ164,HA164,HB164,HC164,HD164,HE164,HF164,HG164,HH164,HI164,HJ164,HK164,HL164,HM164,HN164,HO164,HQ164,HR164,HS164,HT164,HU164,HV164,HW164,HX164,HY164,IA164,IB164,IC164,ID164,IF164,IG164,IH164,II164,IK164,IL164,IM164,IN164,IO164,IP164,IQ164,IR164,IS164,IT164,IU164,IV164,IW164,IX164,IY164,IZ164),
""
)</f>
        <v/>
      </c>
      <c r="DR164" s="53" t="n"/>
      <c r="DS164" s="46">
        <f>CONCATENATE(D164,$E164,$F164,$G164,H164,$I164,$J164,K164,$L164,$M164,N164,$O164,$P164,$Q164,$R164,$S164,T164,$U164,$V164,$W164,$X164,$Y164,$Z164,$AA164,AB164,AC164,AD164,$AE164,$AF164,$AG164,AH164,AI164,AJ164,AK164,AL164,AM164,AN164,AO164,AP164,AQ164,AR164,AS164,AT164,AU164,AV164,AW164,AX164,AY164,AZ164,BA164,BB164,BC164,BD164,BE164,BF164,BG164,BH164,BI164,BJ164,BK164,BL164,BM164,BN164,BO164,BP164,BQ164,BR164,BS164,BT164,BU164,BV164,BW164,BX164,BY164,BZ164,CA164,CB164,CC164,CD164,CE164,CF164,CG164,CH164,CI164,CJ164,CK164,CL164,CM164,$CN164,$CO164,CP164,$CQ164,$CR164,CS164,CT164,CU164,CV164,CW164,CX164,CY164,CZ164,DA164,DB164,DC164,DD164,DE164,DF164,DG164,DH164,DI164,DJ164,DK164,DL164,DM164,$DN164,$DO164,$DP164,DR164)&lt;&gt;""</f>
        <v/>
      </c>
      <c r="DT164" s="46">
        <f>IF(AND($DS164,$E$4&lt;&gt;""),
IF(LEFT($E$4,2) = "1.",
IF(D164&lt;&gt;"","El CUNE sólo se envía en operaciones de novedad o ajuste. ",""),
IF(D164="","Debes escribir un CUNE válido para realizar operaciones de novedad o ajuste. ","")),
""
)</f>
        <v/>
      </c>
      <c r="DU164" s="46">
        <f>IF($DS164,
IF(E164="","Debes seleccionar el tipo de documento del empleado. ",
IF(_xlfn.IFNA(VLOOKUP(E164,TIPO_DE_DOCUMENTO,1,FALSE),-1)=-1,"El tipo de documento no es válido (por favor seleccionarlo de la lista). ","")
)
)</f>
        <v/>
      </c>
      <c r="DV164" s="46">
        <f>IF($DS164,
IF(F164="","Debes escribir el número de documento del empleado. ","")
)</f>
        <v/>
      </c>
      <c r="DW164" s="46">
        <f>IF($DS164,
IF(G164="","Debes escribir el primer nombre del empleado. ","")
)</f>
        <v/>
      </c>
      <c r="DY164" s="46">
        <f>IF($DS164,
IF(I164="","Debes escribir el primer apellido del empleado. ","")
)</f>
        <v/>
      </c>
      <c r="DZ164" s="46">
        <f>IF($DS164,
IF(J164="","Debes escribir el segundo apellido del empleado. ","")
)</f>
        <v/>
      </c>
      <c r="EB164" s="46">
        <f>IF($DS164,
IF(L164="","Debes escribir la fecha de ingreso del empleado. ",
IF(ISERR(DATE(YEAR(L164),MONTH(L164),DAY(L164))), "El valor ingresado en fecha de ingreso no tiene un formato válido. ","")
)
)</f>
        <v/>
      </c>
      <c r="EC164" s="46">
        <f>IF($DS164,
IF(M164="","Debes escribir el tiempo laborado. ",
IF( IFERROR(INT(M164),1.1) &lt;&gt; IFERROR(_xlfn.NUMBERVALUE(M164),1), "El valor de los días trabajados debe ser un número entero. ", "")
)
)</f>
        <v/>
      </c>
      <c r="ED164" s="46">
        <f>IF($DS164,
IF( AND(N164&lt;&gt;"", ISERR(DATE(YEAR(N164),MONTH(N164),DAY(N164))) ), "El valor ingresado en fecha de ingreso no tiene un formato válido. ",
IF( AND(N164&lt;&gt;"", $E$6&lt;&gt;"", DATE(YEAR(N164), MONTH(N164), 1) &lt;&gt; IFERROR(DATE(MID($E$6, 1, 4), MID($E$6, 6, 2),1), "1/1/1900") ), "La fecha de retiro debe estar dentro del período liquidado. ", "")
)
)</f>
        <v/>
      </c>
      <c r="EE164" s="46">
        <f>IF($DS164,
IF(O164="","Debes seleccionar el tipo de trabajador. ",
IF(_xlfn.IFNA(VLOOKUP(O164,TIPO_DE_TRABAJADOR,1,FALSE),-1)=-1,"El tipo de trabajador no es válido (por favor seleccionarlo de la lista). ","")
)
)</f>
        <v/>
      </c>
      <c r="EF164" s="46">
        <f>IF($DS164,
IF(P164="","Debes seleccionar si es un trabajador dependiente pensionado por vejez. ",
IF(_xlfn.IFNA(VLOOKUP(P164,SUBTIPO_DE_TRABAJADOR,1,FALSE),-1)=-1,"El tipo de trabajador dependiente pensionado por vejez no es válido (por favor seleccionarlo de la lista). ","")
)
)</f>
        <v/>
      </c>
      <c r="EG164" s="46">
        <f>IF($DS164,
IF(Q164="","Debes seleccionar el tipo de contrato del trabajador. ",
IF(_xlfn.IFNA(VLOOKUP(Q164,TIPO_DE_CONTRATO,1,FALSE),-1)=-1,"El tipo de contrato del trabajador no es válido (por favor seleccionarlo de la lista). ","")
)
)</f>
        <v/>
      </c>
      <c r="EH164" s="46">
        <f>IF($DS164,
IF(R164="","Debes seleccionar si es un salario integral. ",
IF(_xlfn.IFNA(VLOOKUP(R164,SI_NO,1,FALSE),-1)=-1,"Valor no válido para salario integral (por favor seleccionarlo de la lista). ","")
)
)</f>
        <v/>
      </c>
      <c r="EI164" s="46">
        <f>IF($DS164,
IF(S164="","Debes seleccionar si el trabajador realiza actividades de riesgo. ",
IF(_xlfn.IFNA(VLOOKUP(S164,SI_NO,1,FALSE),-1)=-1,"Valor no válido para actividad de alto riesgo (por favor seleccionarlo de la lista). ","")
)
)</f>
        <v/>
      </c>
      <c r="EK164" s="46">
        <f>IF($DS164,
IF(U164="","Debes escribir el código del municipio de residencia del trabajador. ",
IF(_xlfn.IFNA(VLOOKUP(U164,MUNICIPIO,1,FALSE),-1)=-1,"El municipio de residencia del trabajador es inválido (por favor seleccionarlo de la lista). ","")
)
)</f>
        <v/>
      </c>
      <c r="EL164" s="46">
        <f>IF($DS164,
IF(V164="","Debes escribir el la dirección de residendia del trabajador. ","")
)</f>
        <v/>
      </c>
      <c r="EM164" s="46">
        <f>IF($DS164,
IF(W164="","Debes escribir la fecha de inicio de la liquidación. ",
IF(ISERR(DATE(YEAR(W164),MONTH(W164),DAY(W164))),"El valor ingresado en fecha de inicio de liquidación no tiene un formato válido. ",
IF( AND($E$6&lt;&gt;"", DATE(YEAR(W164), MONTH(W164), 1) &lt;&gt; IFERROR(DATE(MID($E$6, 1, 4), MID($E$6, 6, 2),1), "1/1/1900") ), "La fecha de inicio de la liquidación debe estar dentro del período liquidado. ", "")
)
)
)</f>
        <v/>
      </c>
      <c r="EN164" s="46">
        <f>IF($DS164,
IF(X164="","Debes escribir la fecha de fin de la liquidación. ",
IF(ISERR(DATE(YEAR(X164),MONTH(X164),DAY(X164))),"El valor ingresado en fecha de fin de liquidación no tiene un formato válido. ",
IF( AND($E$6&lt;&gt;"", DATE(YEAR(X164), MONTH(X164), 1) &lt;&gt; IFERROR(DATE(MID($E$6, 1, 4), MID($E$6, 6, 2),1), "1/1/1900") ), "La fecha de fin de la liquidación debe estar dentro del período liquidado. ", "")
)
)
)</f>
        <v/>
      </c>
      <c r="EO164" s="46">
        <f>IF($DS164,
IF(Y164="","Debes escribir la frecuencia de pago del trabajador. ",
IF(_xlfn.IFNA(VLOOKUP(Y164,PERÍODO_DE_NÓMINA,1,FALSE),-1)=-1,"La frecuencia de pago es inválida (por favor seleccionarlo de la lista). ","")
)
)</f>
        <v/>
      </c>
      <c r="EP164" s="46">
        <f>IF($DS164,
IF(Z164="","Debes escribir la fecha de pago. ",
IF(ISERR(DATE(YEAR(Z164),MONTH(Z164),DAY(Z164))), "El valor ingresado en fecha de pago no tiene un formato válido. ","")
)
)</f>
        <v/>
      </c>
      <c r="EQ164" s="46">
        <f>IF($DS164,
IF(AA164="","Debes escribir el medio de pago. ",
IF(_xlfn.IFNA(VLOOKUP(AA164,MEDIOS_DE_PAGO,1,FALSE),-1)=-1,"El medio de pago es inválido (por favor seleccionarlo de la lista). ","")
)
)</f>
        <v/>
      </c>
      <c r="ER164" s="46">
        <f>OR(AA164='Tablas '!$T$4,AA164='Tablas '!$T$7,AA164='Tablas '!$T$8,AA164='Tablas '!$T$11)</f>
        <v/>
      </c>
      <c r="ES164" s="46">
        <f>IF(AND($DS164,ER164),
IF(AB164="","Debes escribir la entidad bancaria. ",""),
""
)</f>
        <v/>
      </c>
      <c r="ET164" s="46">
        <f>IF(AND($DS164,ER164),
IF(AC164="","Debes escribir el tipo de cuenta bancaria. ",
IF(_xlfn.IFNA(VLOOKUP(AC164,TIPO_DE_CUENTA,1,FALSE),-1)=-1,"El tipo de cuenta bancaria es inválida (por favor seleccionarlo de la lista). ","")
),
""
)</f>
        <v/>
      </c>
      <c r="EU164" s="46">
        <f>IF(AND($DS164,ER164),
IF(AD164="","Debes escribir el número de cuenta bancaria. ",""),
""
)</f>
        <v/>
      </c>
      <c r="EV164" s="46">
        <f>IF($DS164,
IF(AE164="","Debes escribir el valor del sueldo básico. ",
IF( ISERR(_xlfn.NUMBERVALUE(AE164)), "El valor del sueldo básico debe ser un número válido. ", "")
)
)</f>
        <v/>
      </c>
      <c r="EW164" s="46">
        <f>IF($DS164,
IF(AF164="","Debes escribir el número de días trabajados. ",
IF( IFERROR(INT(AF164),1.1) &lt;&gt; IFERROR(_xlfn.NUMBERVALUE(AF164),1), "La cantidad de días trabajados debe ser un número entero. ", "")
)
)</f>
        <v/>
      </c>
      <c r="EX164" s="46">
        <f>IF($DS164,
IF(AG164="","Debes escribir el valor del sueldo trabajado. ",
IF( ISERR(_xlfn.NUMBERVALUE(AG164)), "El valor del sueldo trabajado debe ser un número válido. ", "")
)
)</f>
        <v/>
      </c>
      <c r="EY164" s="46">
        <f>IF($DS164,
IF( AND(AH164&lt;&gt;"", ISERR(_xlfn.NUMBERVALUE(AH164))), "El valor del auxilio de transporte debe ser un número válido. ", "")
)</f>
        <v/>
      </c>
      <c r="EZ164" s="46">
        <f>IF($DS164,
IF( AND(AI164&lt;&gt;"", ISERR(_xlfn.NUMBERVALUE(AI164))), "El valor de viáticos salariales debe ser un número válido. ", "")
)</f>
        <v/>
      </c>
      <c r="FA164" s="46">
        <f>IF($DS164,
IF( AND(AJ164&lt;&gt;"", ISERR(_xlfn.NUMBERVALUE(AJ164))), "El valor de viáticos NO salariales debe ser un número válido. ", "")
)</f>
        <v/>
      </c>
      <c r="FB164" s="46">
        <f>CONCATENATE(AK164,AL164)&lt;&gt;""</f>
        <v/>
      </c>
      <c r="FC164" s="46">
        <f>IF(AND($DS164,FB164),
IF(AK164="","Debes escribir el número de horas extras diurnas. ",
IF( IFERROR(INT(AK164),1.1) &lt;&gt; IFERROR(_xlfn.NUMBERVALUE(AK164),1), "La cantidad de horas extras diurnas debe ser un número entero. ", "")
),
""
)</f>
        <v/>
      </c>
      <c r="FD164" s="46">
        <f>IF(AND($DS164,FB164),
IF(AL164="","Debes escribir el valor de las horas extras diurnas. ",
IF( ISERR(_xlfn.NUMBERVALUE(AL164)), "El valor de las horas extras duirnas debe ser un número válido. ", "")
),
""
)</f>
        <v/>
      </c>
      <c r="FE164" s="46">
        <f>CONCATENATE(AM164,AN164)&lt;&gt;""</f>
        <v/>
      </c>
      <c r="FF164" s="46">
        <f>IF(AND($DS164,FE164),
IF(AM164="","Debes escribir el número de horas extras nocturnas. ",
IF( IFERROR(INT(AM164),1.1) &lt;&gt; IFERROR(_xlfn.NUMBERVALUE(AM164),1), "La cantidad de horas extras nocturnas debe ser un número entero. ", "")
),
""
)</f>
        <v/>
      </c>
      <c r="FG164" s="46">
        <f>IF(AND($DS164,FE164),
IF(AN164="","Debes escribir el valor de las horas extras nocturnas. ",
IF( ISERR(_xlfn.NUMBERVALUE(AN164)), "El valor de las horas extras nocturnas debe ser un número válido. ", "")
),
""
)</f>
        <v/>
      </c>
      <c r="FH164" s="46">
        <f>CONCATENATE(AO164,AP164)&lt;&gt;""</f>
        <v/>
      </c>
      <c r="FI164" s="46">
        <f>IF(AND($DS164,FH164),
IF(AO164="","Debes escribir el número de horas extras diurnas dominicales y festivas. ",
IF( IFERROR(INT(AO164),1.1) &lt;&gt; IFERROR(_xlfn.NUMBERVALUE(AO164),1), "La cantidad de horas extras diurnas dominicales y festivas debe ser un número entero. ", "")
),
""
)</f>
        <v/>
      </c>
      <c r="FJ164" s="46">
        <f>IF(AND($DS164,FH164),
IF(AP164="","Debes escribir el valor de las horas extras diurnas dominicales y festivas. ",
IF( ISERR(_xlfn.NUMBERVALUE(AP164)), "El valor de las horas extras diurnas dominicales y festivas debe ser un número válido. ", "")
),
""
)</f>
        <v/>
      </c>
      <c r="FK164" s="46">
        <f>CONCATENATE(AQ164,AR164)&lt;&gt;""</f>
        <v/>
      </c>
      <c r="FL164" s="46">
        <f>IF(AND($DS164,FK164),
IF(AQ164="","Debes escribir el número de horas extras nocturnas dominicales y festivas. ",
IF( IFERROR(INT(AQ164),1.1) &lt;&gt; IFERROR(_xlfn.NUMBERVALUE(AQ164),1), "La cantidad de horas extras nocturnas dominicales y festivas debe ser un número entero. ", "")
),
""
)</f>
        <v/>
      </c>
      <c r="FM164" s="46">
        <f>IF(AND($DS164,FK164),
IF(AR164="","Debes escribir el valor de las horas extras nocturnas dominicales y festivas. ",
IF( ISERR(_xlfn.NUMBERVALUE(AR164)), "El valor de las horas extras nocturnas dominicales y festivas debe ser un número válido. ", "")
),
""
)</f>
        <v/>
      </c>
      <c r="FN164" s="46">
        <f>CONCATENATE(AS164,AT164)&lt;&gt;""</f>
        <v/>
      </c>
      <c r="FO164" s="46">
        <f>IF(AND($DS164,FN164),
IF(AS164="","Debes escribir el número de horas recargo nocturno. ",
IF( IFERROR(INT(AS164),1.1) &lt;&gt; IFERROR(_xlfn.NUMBERVALUE(AS164),1), "La cantidad de horas recargo nocturno debe ser un número entero. ", "")
),
""
)</f>
        <v/>
      </c>
      <c r="FP164" s="46">
        <f>IF(AND($DS164,FN164),
IF(AT164="","Debes escribir el valor de las horas recargo nocturno. ",
IF( ISERR(_xlfn.NUMBERVALUE(AT164)), "El valor de las horas recargo nocturno debe ser un número válido. ", "")
),
""
)</f>
        <v/>
      </c>
      <c r="FQ164" s="46">
        <f>CONCATENATE(AU164,AV164)&lt;&gt;""</f>
        <v/>
      </c>
      <c r="FR164" s="46">
        <f>IF(AND($DS164,FQ164),
IF(AU164="","Debes escribir el número de horas recargo diurno dominical y festivo. ",
IF( IFERROR(INT(AU164),1.1) &lt;&gt; IFERROR(_xlfn.NUMBERVALUE(AU164),1), "La cantidad de horas recargo diurno dominical y festivo debe ser un número entero. ", "")
),
""
)</f>
        <v/>
      </c>
      <c r="FS164" s="46">
        <f>IF(AND($DS164,FQ164),
IF(AV164="","Debes escribir el valor de las horas recargo diurno dominical y festivo. ",
IF( ISERR(_xlfn.NUMBERVALUE(AV164)), "El valor de las horas recargo diurno dominical y festivo debe ser un número válido. ", "")
),
""
)</f>
        <v/>
      </c>
      <c r="FT164" s="46">
        <f>CONCATENATE(AW164,AX164)&lt;&gt;""</f>
        <v/>
      </c>
      <c r="FU164" s="46">
        <f>IF(AND($DS164,FT164),
IF(AW164="","Debes escribir el número de horas recargo nocturno dominical y festivo. ",
IF( IFERROR(INT(AW164),1.1) &lt;&gt; IFERROR(_xlfn.NUMBERVALUE(AW164),1), "La cantidad de horas recargo nocturno dominical y festivo debe ser un número entero. ", "")
),
""
)</f>
        <v/>
      </c>
      <c r="FV164" s="46">
        <f>IF(AND($DS164,FT164),
IF(AX164="","Debes escribir el valor de las horas recargo nocturno dominical y festivo. ",
IF( ISERR(_xlfn.NUMBERVALUE(AX164)), "El valor de las horas recargo nocturno dominical y festivo debe ser un número válido. ", "")
),
""
)</f>
        <v/>
      </c>
      <c r="FW164" s="46">
        <f>CONCATENATE(AY164,AZ164)&lt;&gt;""</f>
        <v/>
      </c>
      <c r="FX164" s="46">
        <f>IF(AND($DS164,FW164),
IF(AY164="","Debes escribir el número de días de vacaciones comunes. ",
IF( IFERROR(INT(AY164),1.1) &lt;&gt; IFERROR(_xlfn.NUMBERVALUE(AY164),1), "La cantidad de días de vacaciones comunes debe ser un número entero. ", "")
),
""
)</f>
        <v/>
      </c>
      <c r="FY164" s="46">
        <f>IF(AND($DS164,FW164),
IF(AZ164="","Debes escribir el valor de las vacaciones comunes. ",
IF( ISERR(_xlfn.NUMBERVALUE(AZ164)), "El valor de las vacaciones comunes debe ser un número válido. ", "")
),
""
)</f>
        <v/>
      </c>
      <c r="FZ164" s="46">
        <f>CONCATENATE(BA164,BB164)&lt;&gt;""</f>
        <v/>
      </c>
      <c r="GA164" s="46">
        <f>IF(AND($DS164,FZ164),
IF(BA164="","Debes escribir el número de días de vacaciones compensadas. ",
IF( IFERROR(INT(BA164),1.1) &lt;&gt; IFERROR(_xlfn.NUMBERVALUE(BA164),1), "La cantidad de días de vacaciones compensadas debe ser un número entero. ", "")
),
""
)</f>
        <v/>
      </c>
      <c r="GB164" s="46">
        <f>IF(AND($DS164,FZ164),
IF(BB164="","Debes escribir el valor de las vacaciones compensadas. ",
IF( ISERR(_xlfn.NUMBERVALUE(BB164)), "El valor de las vacaciones compensadas debe ser un número válido. ", "")
),
""
)</f>
        <v/>
      </c>
      <c r="GC164" s="46">
        <f>CONCATENATE(BC164,BD164)&lt;&gt;""</f>
        <v/>
      </c>
      <c r="GD164" s="46">
        <f>IF(AND($DS164,GC164),
IF(BC164="","Debes escribir el número de días de prima salarial. ",
IF( IFERROR(INT(BC164),1.1) &lt;&gt; IFERROR(_xlfn.NUMBERVALUE(BC164),1), "La cantidad de días de prima salarial debe ser un número entero. ", "")
),
""
)</f>
        <v/>
      </c>
      <c r="GE164" s="46">
        <f>IF(AND($DS164,GC164),
IF(BD164="","Debes escribir el valor de los días de prima salarial. ",
IF( ISERR(_xlfn.NUMBERVALUE(BD164)), "El valor de los días de prima salarial debe ser un número válido. ", "")
),
""
)</f>
        <v/>
      </c>
      <c r="GF164" s="46">
        <f>IF($DS164,
IF( AND(BE164&lt;&gt;"", ISERR(_xlfn.NUMBERVALUE(BE164))), "El valor de la prima NO saliarial debe ser un número válido. ", "")
)</f>
        <v/>
      </c>
      <c r="GG164" s="46">
        <f>CONCATENATE(BF164,BG164,BH164)&lt;&gt;""</f>
        <v/>
      </c>
      <c r="GH164" s="46">
        <f>IF(AND($DS164,GG164),
IF(BF164="","Debes escribir el valor de las cesantías. ",
IF( ISERR(_xlfn.NUMBERVALUE(BF164)), "El valor de las cesantías debe ser un número válido. ", "")
),
""
)</f>
        <v/>
      </c>
      <c r="GI164" s="46">
        <f>IF(AND($DS164,GG164),
IF(BG164="","Debes escribir el % de cesantías. ",
IF( ISERR(_xlfn.NUMBERVALUE(BG164)), "El % de cesantías debe ser un número válido. ", "")
),
""
)</f>
        <v/>
      </c>
      <c r="GJ164" s="46">
        <f>IF(AND($DS164,GG164),
IF(BH164="","Debes escribir el valor de intereses de cesantías. ",
IF( ISERR(_xlfn.NUMBERVALUE(BH164)), "El valor de intereses de cesantías debe ser un número válido. ", "")
),
""
)</f>
        <v/>
      </c>
      <c r="GK164" s="46">
        <f>CONCATENATE(BI164,BJ164,BK164)&lt;&gt;""</f>
        <v/>
      </c>
      <c r="GL164" s="46">
        <f>IF(AND($DS164,GK164),
IF(BI164="","Debes escribir el número de días de incapacidad. ",
IF( IFERROR(INT(BI164),1.1) &lt;&gt; IFERROR(_xlfn.NUMBERVALUE(BI164),1), "La cantidad de días de incapacidad debe ser un número entero. ", "")
),
""
)</f>
        <v/>
      </c>
      <c r="GM164" s="46">
        <f>IF(AND($DS164,GK164),
IF(BJ164="","Debes escribir el tipo de incapacidad. ",
IF(_xlfn.IFNA(VLOOKUP(BJ164,TIPO_DE_INCAPACIDAD,1,FALSE),-1)=-1,"El tipo de incapacidad es inválida (por favor seleccionarlo de la lista). ","")
),
""
)</f>
        <v/>
      </c>
      <c r="GN164" s="46">
        <f>IF(AND($DS164,GK164),
IF(BK164="","Debes escribir el valor de la incapacidad. ",
IF( ISERR(_xlfn.NUMBERVALUE(BK164)), "El valor de la incapacidad debe ser un número válido. ", "")
),
""
)</f>
        <v/>
      </c>
      <c r="GO164" s="46">
        <f>CONCATENATE(BL164,BM164)&lt;&gt;""</f>
        <v/>
      </c>
      <c r="GP164" s="46">
        <f>IF(AND($DS164,GO164),
IF(BL164="","Debes escribir el número de días de licencia de maternidad o paternidad. ",
IF( IFERROR(INT(BL164),1.1) &lt;&gt; IFERROR(_xlfn.NUMBERVALUE(BL164),1), "La cantidad de días de licencia de maternidad o paternidad debe ser un número entero. ", "")
),
""
)</f>
        <v/>
      </c>
      <c r="GQ164" s="46">
        <f>IF(AND($DS164,GO164),
IF(BM164="","Debes escribir el valor de la licencia de maternidad o paternidad. ",
IF( ISERR(_xlfn.NUMBERVALUE(BM164)), "El valor de la licencia de maternidad o paternidad debe ser un número válido. ", "")
),
""
)</f>
        <v/>
      </c>
      <c r="GR164" s="46">
        <f>CONCATENATE(BN164,BO164)&lt;&gt;""</f>
        <v/>
      </c>
      <c r="GS164" s="46">
        <f>IF(AND($DS164,GR164),
IF(BN164="","Debes escribir el número de días de licencia remunerada. ",
IF( IFERROR(INT(BN164),1.1) &lt;&gt; IFERROR(_xlfn.NUMBERVALUE(BN164),1), "La cantidad de días de licencia remunerada debe ser un número entero. ", "")
),
""
)</f>
        <v/>
      </c>
      <c r="GT164" s="46">
        <f>IF(AND($DS164,GR164),
IF(BO164="","Debes escribir el valor de la licencia remunerada. ",
IF( ISERR(_xlfn.NUMBERVALUE(BO164)), "El valor de la licencia remunerada debe ser un número válido. ", "")
),
""
)</f>
        <v/>
      </c>
      <c r="GU164" s="46">
        <f>IF($DS164,
IF( AND(BP164&lt;&gt;"", ISERR(_xlfn.NUMBERVALUE(BP164))), "El valor de la licencia NO remunerada debe ser un número válido. ", "")
)</f>
        <v/>
      </c>
      <c r="GV164" s="46">
        <f>IF($DS164,
IF( AND(BQ164&lt;&gt;"", ISERR(_xlfn.NUMBERVALUE(BQ164))), "El valor de auxilios salariales debe ser un número válido. ", "")
)</f>
        <v/>
      </c>
      <c r="GW164" s="46">
        <f>IF($DS164,
IF( AND(BR164&lt;&gt;"", ISERR(_xlfn.NUMBERVALUE(BR164))), "El valor de auxilios NO salariales debe ser un número válido. ", "")
)</f>
        <v/>
      </c>
      <c r="GX164" s="46">
        <f>IF($DS164,
IF( AND(BS164&lt;&gt;"", ISERR(_xlfn.NUMBERVALUE(BS164))), "El valor de bonos salariales debe ser un número válido. ", "")
)</f>
        <v/>
      </c>
      <c r="GY164" s="46">
        <f>IF($DS164,
IF( AND(BT164&lt;&gt;"", ISERR(_xlfn.NUMBERVALUE(BT164))), "El valor de bonos NO salariales debe ser un número válido. ", "")
)</f>
        <v/>
      </c>
      <c r="GZ164" s="46">
        <f>IF($DS164,
IF( AND(BU164&lt;&gt;"", ISERR(_xlfn.NUMBERVALUE(BU164))), "El valor de bonos salariales de alimentación debe ser un número válido. ", "")
)</f>
        <v/>
      </c>
      <c r="HA164" s="46">
        <f>IF($DS164,
IF( AND(BV164&lt;&gt;"", ISERR(_xlfn.NUMBERVALUE(BV164))), "El valor de bonos NO salariales de alimentación debe ser un número válido. ", "")
)</f>
        <v/>
      </c>
      <c r="HB164" s="46">
        <f>IF($DS164,
IF( AND(BW164&lt;&gt;"", ISERR(_xlfn.NUMBERVALUE(BW164))), "El valor de bonificaciones salariales debe ser un número válido. ", "")
)</f>
        <v/>
      </c>
      <c r="HC164" s="46">
        <f>IF($DS164,
IF( AND(BX164&lt;&gt;"", ISERR(_xlfn.NUMBERVALUE(BX164))), "El valor de bonificaciones NO salariales debe ser un número válido. ", "")
)</f>
        <v/>
      </c>
      <c r="HD164" s="46">
        <f>IF($DS164,
IF( AND(BY164&lt;&gt;"", ISERR(_xlfn.NUMBERVALUE(BY164))), "El valor de compensaciones ordinarias debe ser un número válido. ", "")
)</f>
        <v/>
      </c>
      <c r="HE164" s="46">
        <f>IF($DS164,
IF( AND(BZ164&lt;&gt;"", ISERR(_xlfn.NUMBERVALUE(BZ164))), "El valor de compensaciones extraordinarias debe ser un número válido. ", "")
)</f>
        <v/>
      </c>
      <c r="HF164" s="46">
        <f>IF($DS164,
IF( AND(CA164&lt;&gt;"", ISERR(_xlfn.NUMBERVALUE(CA164))), "El valor de comisiones debe ser un número válido. ", "")
)</f>
        <v/>
      </c>
      <c r="HG164" s="46">
        <f>IF($DS164,
IF( AND(CB164&lt;&gt;"", ISERR(_xlfn.NUMBERVALUE(CB164))), "El valor de ausencia por huega debe ser un número válido. ", "")
)</f>
        <v/>
      </c>
      <c r="HH164" s="46">
        <f>IF($DS164,
IF( AND(CC164&lt;&gt;"", ISERR(_xlfn.NUMBERVALUE(CC164))), "El valor de anticipos debe ser un número válido. ", "")
)</f>
        <v/>
      </c>
      <c r="HI164" s="46">
        <f>IF($DS164,
IF( AND(CD164&lt;&gt;"", ISERR(_xlfn.NUMBERVALUE(CD164))), "El valor de pagos a terceros debe ser un número válido. ", "")
)</f>
        <v/>
      </c>
      <c r="HJ164" s="46">
        <f>IF($DS164,
IF( AND(CE164&lt;&gt;"", ISERR(_xlfn.NUMBERVALUE(CE164))), "El valor de dotación debe ser un número válido. ", "")
)</f>
        <v/>
      </c>
      <c r="HK164" s="46">
        <f>IF($DS164,
IF( AND(CF164&lt;&gt;"", ISERR(_xlfn.NUMBERVALUE(CF164))), "El valor de apoyo sostenibilidad debe ser un número válido. ", "")
)</f>
        <v/>
      </c>
      <c r="HL164" s="46">
        <f>IF($DS164,
IF( AND(CG164&lt;&gt;"", ISERR(_xlfn.NUMBERVALUE(CG164))), "El valor de teletrabajo debe ser un número válido. ", "")
)</f>
        <v/>
      </c>
      <c r="HM164" s="46">
        <f>IF($DS164,
IF( AND(CH164&lt;&gt;"", ISERR(_xlfn.NUMBERVALUE(CH164))), "El valor de bonificación de retiro debe ser un número válido. ", "")
)</f>
        <v/>
      </c>
      <c r="HN164" s="46">
        <f>IF($DS164,
IF( AND(CI164&lt;&gt;"", ISERR(_xlfn.NUMBERVALUE(CI164))), "El valor de indemnización de retiro debe ser un número válido. ", "")
)</f>
        <v/>
      </c>
      <c r="HO164" s="46">
        <f>IF($DS164,
IF( AND(CJ164&lt;&gt;"", ISERR(_xlfn.NUMBERVALUE(CJ164))), "El valor de reintegros debe ser un número válido. ", "")
)</f>
        <v/>
      </c>
      <c r="HP164" s="46">
        <f>CONCATENATE(CK164,CL164,CM164)&lt;&gt;""</f>
        <v/>
      </c>
      <c r="HQ164" s="46">
        <f>IF(AND($DS164,HP164),
IF(CK164="","Debes escribir la descripción de otro concepto no categorizado. ",""),
""
)</f>
        <v/>
      </c>
      <c r="HR164" s="46">
        <f>IF(AND($DS164,HP164),
IF(CONCATENATE(CL164,CM164)="","Debes escribir al menos un valor de concepto no categorizado (salarial o no salarial). ",
IF(ISERR(_xlfn.NUMBERVALUE(CL164)),"El valor salarial concepto no categorizado debe ser un número válido. ","")
),
""
)</f>
        <v/>
      </c>
      <c r="HS164" s="46">
        <f>IF(AND($DS164,HP164),
IF(CONCATENATE(CL164,CM164)="","Debes escribir al menos un valor de concepto no categorizado (salarial o no salarial). ",
IF(ISERR(_xlfn.NUMBERVALUE(CM164)),"El valor NO salarial concepto no categorizado debe ser un número válido. ","")
),
""
)</f>
        <v/>
      </c>
      <c r="HT164" s="46">
        <f>IF($DS164,
IF(CN164="","Debes escribir el porcentaje del aporte a salud. ",
IF( ISERR(_xlfn.NUMBERVALUE(CN164)), "El valor del porcentaje del aporte a salud debe ser un número válido. ", "")
)
)</f>
        <v/>
      </c>
      <c r="HU164" s="46">
        <f>IF($DS164,
IF(CO164="","Debes escribir el valor del aporte a salud. ",
IF( ISERR(_xlfn.NUMBERVALUE(CO164)), "El valor del aporte a salud debe ser un número válido. ", "")
)
)</f>
        <v/>
      </c>
      <c r="HV164" s="46">
        <f>IF($DS164,
IF( AND(CP164&lt;&gt;"", ISERR(_xlfn.NUMBERVALUE(CP164))), "El valor plan complementario debe ser un número válido. ", "")
)</f>
        <v/>
      </c>
      <c r="HW164" s="46">
        <f>IF($DS164,
IF(CQ164="","Debes escribir el porcentaje del aporte a pensión. ",
IF( ISERR(_xlfn.NUMBERVALUE(CQ164)), "El valor del porcentaje del aporte a pensión debe ser un número válido. ", "")
)
)</f>
        <v/>
      </c>
      <c r="HX164" s="46">
        <f>IF($DS164,
IF(CR164="","Debes escribir el valor del aporte a pensión. ",
IF( ISERR(_xlfn.NUMBERVALUE(CR164)), "El valor del aporte a salud debe ser un número válido. ", "")
)
)</f>
        <v/>
      </c>
      <c r="HY164" s="46">
        <f>IF($DS164,
IF( AND(CS164&lt;&gt;"", ISERR(_xlfn.NUMBERVALUE(CS164))), "El valor pensión voluntaria debe ser un número válido. ", "")
)</f>
        <v/>
      </c>
      <c r="HZ164" s="46">
        <f>CONCATENATE(CT164,CU164,CV164,CW164)&lt;&gt;""</f>
        <v/>
      </c>
      <c r="IA164" s="46">
        <f>IF(AND($DS164,HZ164),
IF(CT164="","Debes escribir el % del fondo de seguridad pensional. ",
IF( ISERR(_xlfn.NUMBERVALUE(CT164)), "El % del fondo de seguridad debe ser un número válido. ", "")
),
""
)</f>
        <v/>
      </c>
      <c r="IB164" s="46">
        <f>IF(AND($DS164,HZ164),
IF(CU164="","Debes escribir el valor del aporte al fondo de solidaridad pensional. ",
IF( ISERR(_xlfn.NUMBERVALUE(CU164)), "El valor del aporte al fondo de solidaridad pensional debe ser un número válido. ", "")
),
""
)</f>
        <v/>
      </c>
      <c r="IC164" s="46">
        <f>IF(AND($DS164,HZ164),
IF(CV164="","Debes escribir el % del fondo de subsistencia. ",
IF( ISERR(_xlfn.NUMBERVALUE(CV164)), "El % del fondo de subsistencia debe ser un número válido. ", "")
),
""
)</f>
        <v/>
      </c>
      <c r="ID164" s="46">
        <f>IF(AND($DS164,HZ164),
IF(CW164="","Debes escribir el valor del fondo de subsistencia. ",
IF( ISERR(_xlfn.NUMBERVALUE(CW164)), "El valor del fondo de subsistencia debe ser un número válido. ", "")
),
""
)</f>
        <v/>
      </c>
      <c r="IE164" s="46">
        <f>CONCATENATE(CX164,CY164)&lt;&gt;""</f>
        <v/>
      </c>
      <c r="IF164" s="46">
        <f>IF(AND($DS164,IE164),
IF(CX164="","Debes escribir el % de sindicato. ",
IF( ISERR(_xlfn.NUMBERVALUE(CX164)), "El % de sindicato debe ser un número válido. ", "")
),
""
)</f>
        <v/>
      </c>
      <c r="IG164" s="46">
        <f>IF(AND($DS164,IE164),
IF(CY164="","Debes escribir el valor del sindicato. ",
IF( ISERR(_xlfn.NUMBERVALUE(CY164)), "El valor del sindicato debe ser un número válido. ", "")
),
""
)</f>
        <v/>
      </c>
      <c r="IH164" s="46">
        <f>IF($DS164,
IF( AND(CZ164&lt;&gt;"", ISERR(_xlfn.NUMBERVALUE(CZ164))), "El valor de sanción pública debe ser un número válido. ", "")
)</f>
        <v/>
      </c>
      <c r="II164" s="46">
        <f>IF($DS164,
IF( AND(DA164&lt;&gt;"", ISERR(_xlfn.NUMBERVALUE(DA164))), "El valor de sanción privada debe ser un número válido. ", "")
)</f>
        <v/>
      </c>
      <c r="IJ164" s="46">
        <f>CONCATENATE(DB164,DC164)&lt;&gt;""</f>
        <v/>
      </c>
      <c r="IK164" s="46">
        <f>IF(AND($DS164,IJ164),
IF(DB164="","Debes escribir la descripción de libranza. ",""),
""
)</f>
        <v/>
      </c>
      <c r="IL164" s="46">
        <f>IF(AND($DS164,IJ164),
IF(DC164="","Debes escribir la cuota libranza. ",
IF(ISERR(_xlfn.NUMBERVALUE(DC164)),"El valor de la cuota libranza debe ser un número válido. ","")
),
""
)</f>
        <v/>
      </c>
      <c r="IM164" s="46">
        <f>IF($DS164,
IF( AND(DD164&lt;&gt;"", ISERR(_xlfn.NUMBERVALUE(DD164))), "El valor de pagos a terceros debe ser un número válido. ", "")
)</f>
        <v/>
      </c>
      <c r="IN164" s="46">
        <f>IF($DS164,
IF( AND(DE164&lt;&gt;"", ISERR(_xlfn.NUMBERVALUE(DE164))), "El valor de anticipos debe ser un número válido. ", "")
)</f>
        <v/>
      </c>
      <c r="IO164" s="46">
        <f>IF($DS164,
IF( AND(DF164&lt;&gt;"", ISERR(_xlfn.NUMBERVALUE(DF164))), "El valor de AFC debe ser un número válido. ", "")
)</f>
        <v/>
      </c>
      <c r="IP164" s="46">
        <f>IF($DS164,
IF( AND(DG164&lt;&gt;"", ISERR(_xlfn.NUMBERVALUE(DG164))), "El valor de rete-fuente debe ser un número válido. ", "")
)</f>
        <v/>
      </c>
      <c r="IQ164" s="46">
        <f>IF($DS164,
IF( AND(DH164&lt;&gt;"", ISERR(_xlfn.NUMBERVALUE(DH164))), "El valor de cooperativa de trabajo debe ser un número válido. ", "")
)</f>
        <v/>
      </c>
      <c r="IR164" s="46">
        <f>IF($DS164,
IF( AND(DI164&lt;&gt;"", ISERR(_xlfn.NUMBERVALUE(DI164))), "El valor de embargo fiscal debe ser un número válido. ", "")
)</f>
        <v/>
      </c>
      <c r="IS164" s="46">
        <f>IF($DS164,
IF( AND(DJ164&lt;&gt;"", ISERR(_xlfn.NUMBERVALUE(DJ164))), "El valor de educación debe ser un número válido. ", "")
)</f>
        <v/>
      </c>
      <c r="IT164" s="46">
        <f>IF($DS164,
IF( AND(DK164&lt;&gt;"", ISERR(_xlfn.NUMBERVALUE(DK164))), "El valor de reintegro debe ser un número válido. ", "")
)</f>
        <v/>
      </c>
      <c r="IU164" s="46">
        <f>IF($DS164,
IF( AND(DL164&lt;&gt;"", ISERR(_xlfn.NUMBERVALUE(DL164))), "El valor de deuda debe ser un número válido. ", "")
)</f>
        <v/>
      </c>
      <c r="IV164" s="46">
        <f>IF($DS164,
IF( AND(DM164&lt;&gt;"", ISERR(_xlfn.NUMBERVALUE(DM164))), "El valor de otras deducciones debe ser un número válido. ", "")
)</f>
        <v/>
      </c>
      <c r="IW164" s="46">
        <f>IF($DS164,
IF(DN164="","Debes escribir el valor de los devengos totales. ",
IF( ISERR(_xlfn.NUMBERVALUE(DN164)), "El valor de los devengos totales debe ser un número válido. ", "")
)
)</f>
        <v/>
      </c>
      <c r="IX164" s="46">
        <f>IF($DS164,
IF(DO164="","Debes escribir el valor de las deducciones totales. ",
IF( ISERR(_xlfn.NUMBERVALUE(DO164)), "El valor de las deducciones totales debe ser un número válido. ", "")
)
)</f>
        <v/>
      </c>
      <c r="IY164" s="46">
        <f>IF($DS164,
IF(DP164="","Debes escribir el valor del salario total. ",
IF( ISERR(_xlfn.NUMBERVALUE(DP164)), "El valor del salario total debe ser un número válido. ", "")
)
)</f>
        <v/>
      </c>
    </row>
    <row r="165">
      <c r="B165" s="48" t="n">
        <v>153</v>
      </c>
      <c r="C165" s="61">
        <f>IF(AND(DS165,DP165&lt;&gt;""),
IF(DQ165="","OK","Error"),
""
)</f>
        <v/>
      </c>
      <c r="D165" s="53" t="n"/>
      <c r="E165" s="52" t="n"/>
      <c r="F165" s="112" t="n"/>
      <c r="G165" s="52" t="n"/>
      <c r="H165" s="53" t="n"/>
      <c r="I165" s="52" t="n"/>
      <c r="J165" s="52" t="n"/>
      <c r="K165" s="53" t="n"/>
      <c r="L165" s="55" t="n"/>
      <c r="M165" s="108" t="n"/>
      <c r="N165" s="56" t="n"/>
      <c r="O165" s="52" t="n"/>
      <c r="P165" s="52" t="n"/>
      <c r="Q165" s="52" t="n"/>
      <c r="R165" s="52" t="n"/>
      <c r="S165" s="52" t="n"/>
      <c r="T165" s="53" t="n"/>
      <c r="U165" s="52" t="n"/>
      <c r="V165" s="52" t="n"/>
      <c r="W165" s="55" t="n"/>
      <c r="X165" s="55" t="n"/>
      <c r="Y165" s="52" t="n"/>
      <c r="Z165" s="55" t="n"/>
      <c r="AA165" s="52" t="n"/>
      <c r="AB165" s="53" t="n"/>
      <c r="AC165" s="53" t="n"/>
      <c r="AD165" s="53" t="n"/>
      <c r="AE165" s="177" t="n"/>
      <c r="AF165" s="113" t="n"/>
      <c r="AG165" s="177" t="n"/>
      <c r="AH165" s="178" t="n"/>
      <c r="AI165" s="178" t="n"/>
      <c r="AJ165" s="178" t="n"/>
      <c r="AK165" s="114" t="n"/>
      <c r="AL165" s="178" t="n"/>
      <c r="AM165" s="114" t="n"/>
      <c r="AN165" s="178" t="n"/>
      <c r="AO165" s="114" t="n"/>
      <c r="AP165" s="178" t="n"/>
      <c r="AQ165" s="114" t="n"/>
      <c r="AR165" s="178" t="n"/>
      <c r="AS165" s="114" t="n"/>
      <c r="AT165" s="178" t="n"/>
      <c r="AU165" s="114" t="n"/>
      <c r="AV165" s="178" t="n"/>
      <c r="AW165" s="114" t="n"/>
      <c r="AX165" s="178" t="n"/>
      <c r="AY165" s="114" t="n"/>
      <c r="AZ165" s="178" t="n"/>
      <c r="BA165" s="114" t="n"/>
      <c r="BB165" s="178" t="n"/>
      <c r="BC165" s="114" t="n"/>
      <c r="BD165" s="178" t="n"/>
      <c r="BE165" s="178" t="n"/>
      <c r="BF165" s="178" t="n"/>
      <c r="BG165" s="59" t="n"/>
      <c r="BH165" s="178" t="n"/>
      <c r="BI165" s="114" t="n"/>
      <c r="BJ165" s="53" t="n"/>
      <c r="BK165" s="178" t="n"/>
      <c r="BL165" s="114" t="n"/>
      <c r="BM165" s="178" t="n"/>
      <c r="BN165" s="114" t="n"/>
      <c r="BO165" s="178" t="n"/>
      <c r="BP165" s="178" t="n"/>
      <c r="BQ165" s="178" t="n"/>
      <c r="BR165" s="178" t="n"/>
      <c r="BS165" s="178" t="n"/>
      <c r="BT165" s="178" t="n"/>
      <c r="BU165" s="178" t="n"/>
      <c r="BV165" s="178" t="n"/>
      <c r="BW165" s="178" t="n"/>
      <c r="BX165" s="178" t="n"/>
      <c r="BY165" s="178" t="n"/>
      <c r="BZ165" s="178" t="n"/>
      <c r="CA165" s="178" t="n"/>
      <c r="CB165" s="178" t="n"/>
      <c r="CC165" s="178" t="n"/>
      <c r="CD165" s="178" t="n"/>
      <c r="CE165" s="178" t="n"/>
      <c r="CF165" s="178" t="n"/>
      <c r="CG165" s="178" t="n"/>
      <c r="CH165" s="178" t="n"/>
      <c r="CI165" s="178" t="n"/>
      <c r="CJ165" s="178" t="n"/>
      <c r="CK165" s="53" t="n"/>
      <c r="CL165" s="178" t="n"/>
      <c r="CM165" s="178" t="n"/>
      <c r="CN165" s="60" t="n"/>
      <c r="CO165" s="177" t="n"/>
      <c r="CP165" s="178" t="n"/>
      <c r="CQ165" s="60" t="n"/>
      <c r="CR165" s="177" t="n"/>
      <c r="CS165" s="178" t="n"/>
      <c r="CT165" s="59" t="n"/>
      <c r="CU165" s="178" t="n"/>
      <c r="CV165" s="59" t="n"/>
      <c r="CW165" s="178" t="n"/>
      <c r="CX165" s="59" t="n"/>
      <c r="CY165" s="178" t="n"/>
      <c r="CZ165" s="178" t="n"/>
      <c r="DA165" s="178" t="n"/>
      <c r="DB165" s="53" t="n"/>
      <c r="DC165" s="178" t="n"/>
      <c r="DD165" s="178" t="n"/>
      <c r="DE165" s="178" t="n"/>
      <c r="DF165" s="178" t="n"/>
      <c r="DG165" s="178" t="n"/>
      <c r="DH165" s="178" t="n"/>
      <c r="DI165" s="178" t="n"/>
      <c r="DJ165" s="178" t="n"/>
      <c r="DK165" s="178" t="n"/>
      <c r="DL165" s="178" t="n"/>
      <c r="DM165" s="178" t="n"/>
      <c r="DN165" s="177" t="n"/>
      <c r="DO165" s="177" t="n"/>
      <c r="DP165" s="177" t="n"/>
      <c r="DQ165" s="76">
        <f>IF(AND(DS165,DP165&lt;&gt;""),
CONCATENATE(DT165,DU165,DV165,DW165,DX165,DY165,DZ165,EA165,EB165,EC165,ED165,EE165,EF165,EG165,EH165,EI165,EJ165,EK165,EL165,EM165,EN165,EO165,EP165,EQ165,ES165,ET165,EU165,EV165,EW165,EX165,EY165,EZ165,FA165,FC165,FD165,FF165,FG165,FI165,FJ165,FL165,FM165,FO165,FP165,FR165,FS165,FU165,FV165,FX165,FY165,GA165,GB165,GD165,GE165,GF165,GH165,GI165,GJ165,GL165,GM165,GN165,GP165,GQ165,GS165,GT165,GU165,GV165,GW165,GX165,GY165,GZ165,HA165,HB165,HC165,HD165,HE165,HF165,HG165,HH165,HI165,HJ165,HK165,HL165,HM165,HN165,HO165,HQ165,HR165,HS165,HT165,HU165,HV165,HW165,HX165,HY165,IA165,IB165,IC165,ID165,IF165,IG165,IH165,II165,IK165,IL165,IM165,IN165,IO165,IP165,IQ165,IR165,IS165,IT165,IU165,IV165,IW165,IX165,IY165,IZ165),
""
)</f>
        <v/>
      </c>
      <c r="DR165" s="53" t="n"/>
      <c r="DS165" s="46">
        <f>CONCATENATE(D165,$E165,$F165,$G165,H165,$I165,$J165,K165,$L165,$M165,N165,$O165,$P165,$Q165,$R165,$S165,T165,$U165,$V165,$W165,$X165,$Y165,$Z165,$AA165,AB165,AC165,AD165,$AE165,$AF165,$AG165,AH165,AI165,AJ165,AK165,AL165,AM165,AN165,AO165,AP165,AQ165,AR165,AS165,AT165,AU165,AV165,AW165,AX165,AY165,AZ165,BA165,BB165,BC165,BD165,BE165,BF165,BG165,BH165,BI165,BJ165,BK165,BL165,BM165,BN165,BO165,BP165,BQ165,BR165,BS165,BT165,BU165,BV165,BW165,BX165,BY165,BZ165,CA165,CB165,CC165,CD165,CE165,CF165,CG165,CH165,CI165,CJ165,CK165,CL165,CM165,$CN165,$CO165,CP165,$CQ165,$CR165,CS165,CT165,CU165,CV165,CW165,CX165,CY165,CZ165,DA165,DB165,DC165,DD165,DE165,DF165,DG165,DH165,DI165,DJ165,DK165,DL165,DM165,$DN165,$DO165,$DP165,DR165)&lt;&gt;""</f>
        <v/>
      </c>
      <c r="DT165" s="46">
        <f>IF(AND($DS165,$E$4&lt;&gt;""),
IF(LEFT($E$4,2) = "1.",
IF(D165&lt;&gt;"","El CUNE sólo se envía en operaciones de novedad o ajuste. ",""),
IF(D165="","Debes escribir un CUNE válido para realizar operaciones de novedad o ajuste. ","")),
""
)</f>
        <v/>
      </c>
      <c r="DU165" s="46">
        <f>IF($DS165,
IF(E165="","Debes seleccionar el tipo de documento del empleado. ",
IF(_xlfn.IFNA(VLOOKUP(E165,TIPO_DE_DOCUMENTO,1,FALSE),-1)=-1,"El tipo de documento no es válido (por favor seleccionarlo de la lista). ","")
)
)</f>
        <v/>
      </c>
      <c r="DV165" s="46">
        <f>IF($DS165,
IF(F165="","Debes escribir el número de documento del empleado. ","")
)</f>
        <v/>
      </c>
      <c r="DW165" s="46">
        <f>IF($DS165,
IF(G165="","Debes escribir el primer nombre del empleado. ","")
)</f>
        <v/>
      </c>
      <c r="DY165" s="46">
        <f>IF($DS165,
IF(I165="","Debes escribir el primer apellido del empleado. ","")
)</f>
        <v/>
      </c>
      <c r="DZ165" s="46">
        <f>IF($DS165,
IF(J165="","Debes escribir el segundo apellido del empleado. ","")
)</f>
        <v/>
      </c>
      <c r="EB165" s="46">
        <f>IF($DS165,
IF(L165="","Debes escribir la fecha de ingreso del empleado. ",
IF(ISERR(DATE(YEAR(L165),MONTH(L165),DAY(L165))), "El valor ingresado en fecha de ingreso no tiene un formato válido. ","")
)
)</f>
        <v/>
      </c>
      <c r="EC165" s="46">
        <f>IF($DS165,
IF(M165="","Debes escribir el tiempo laborado. ",
IF( IFERROR(INT(M165),1.1) &lt;&gt; IFERROR(_xlfn.NUMBERVALUE(M165),1), "El valor de los días trabajados debe ser un número entero. ", "")
)
)</f>
        <v/>
      </c>
      <c r="ED165" s="46">
        <f>IF($DS165,
IF( AND(N165&lt;&gt;"", ISERR(DATE(YEAR(N165),MONTH(N165),DAY(N165))) ), "El valor ingresado en fecha de ingreso no tiene un formato válido. ",
IF( AND(N165&lt;&gt;"", $E$6&lt;&gt;"", DATE(YEAR(N165), MONTH(N165), 1) &lt;&gt; IFERROR(DATE(MID($E$6, 1, 4), MID($E$6, 6, 2),1), "1/1/1900") ), "La fecha de retiro debe estar dentro del período liquidado. ", "")
)
)</f>
        <v/>
      </c>
      <c r="EE165" s="46">
        <f>IF($DS165,
IF(O165="","Debes seleccionar el tipo de trabajador. ",
IF(_xlfn.IFNA(VLOOKUP(O165,TIPO_DE_TRABAJADOR,1,FALSE),-1)=-1,"El tipo de trabajador no es válido (por favor seleccionarlo de la lista). ","")
)
)</f>
        <v/>
      </c>
      <c r="EF165" s="46">
        <f>IF($DS165,
IF(P165="","Debes seleccionar si es un trabajador dependiente pensionado por vejez. ",
IF(_xlfn.IFNA(VLOOKUP(P165,SUBTIPO_DE_TRABAJADOR,1,FALSE),-1)=-1,"El tipo de trabajador dependiente pensionado por vejez no es válido (por favor seleccionarlo de la lista). ","")
)
)</f>
        <v/>
      </c>
      <c r="EG165" s="46">
        <f>IF($DS165,
IF(Q165="","Debes seleccionar el tipo de contrato del trabajador. ",
IF(_xlfn.IFNA(VLOOKUP(Q165,TIPO_DE_CONTRATO,1,FALSE),-1)=-1,"El tipo de contrato del trabajador no es válido (por favor seleccionarlo de la lista). ","")
)
)</f>
        <v/>
      </c>
      <c r="EH165" s="46">
        <f>IF($DS165,
IF(R165="","Debes seleccionar si es un salario integral. ",
IF(_xlfn.IFNA(VLOOKUP(R165,SI_NO,1,FALSE),-1)=-1,"Valor no válido para salario integral (por favor seleccionarlo de la lista). ","")
)
)</f>
        <v/>
      </c>
      <c r="EI165" s="46">
        <f>IF($DS165,
IF(S165="","Debes seleccionar si el trabajador realiza actividades de riesgo. ",
IF(_xlfn.IFNA(VLOOKUP(S165,SI_NO,1,FALSE),-1)=-1,"Valor no válido para actividad de alto riesgo (por favor seleccionarlo de la lista). ","")
)
)</f>
        <v/>
      </c>
      <c r="EK165" s="46">
        <f>IF($DS165,
IF(U165="","Debes escribir el código del municipio de residencia del trabajador. ",
IF(_xlfn.IFNA(VLOOKUP(U165,MUNICIPIO,1,FALSE),-1)=-1,"El municipio de residencia del trabajador es inválido (por favor seleccionarlo de la lista). ","")
)
)</f>
        <v/>
      </c>
      <c r="EL165" s="46">
        <f>IF($DS165,
IF(V165="","Debes escribir el la dirección de residendia del trabajador. ","")
)</f>
        <v/>
      </c>
      <c r="EM165" s="46">
        <f>IF($DS165,
IF(W165="","Debes escribir la fecha de inicio de la liquidación. ",
IF(ISERR(DATE(YEAR(W165),MONTH(W165),DAY(W165))),"El valor ingresado en fecha de inicio de liquidación no tiene un formato válido. ",
IF( AND($E$6&lt;&gt;"", DATE(YEAR(W165), MONTH(W165), 1) &lt;&gt; IFERROR(DATE(MID($E$6, 1, 4), MID($E$6, 6, 2),1), "1/1/1900") ), "La fecha de inicio de la liquidación debe estar dentro del período liquidado. ", "")
)
)
)</f>
        <v/>
      </c>
      <c r="EN165" s="46">
        <f>IF($DS165,
IF(X165="","Debes escribir la fecha de fin de la liquidación. ",
IF(ISERR(DATE(YEAR(X165),MONTH(X165),DAY(X165))),"El valor ingresado en fecha de fin de liquidación no tiene un formato válido. ",
IF( AND($E$6&lt;&gt;"", DATE(YEAR(X165), MONTH(X165), 1) &lt;&gt; IFERROR(DATE(MID($E$6, 1, 4), MID($E$6, 6, 2),1), "1/1/1900") ), "La fecha de fin de la liquidación debe estar dentro del período liquidado. ", "")
)
)
)</f>
        <v/>
      </c>
      <c r="EO165" s="46">
        <f>IF($DS165,
IF(Y165="","Debes escribir la frecuencia de pago del trabajador. ",
IF(_xlfn.IFNA(VLOOKUP(Y165,PERÍODO_DE_NÓMINA,1,FALSE),-1)=-1,"La frecuencia de pago es inválida (por favor seleccionarlo de la lista). ","")
)
)</f>
        <v/>
      </c>
      <c r="EP165" s="46">
        <f>IF($DS165,
IF(Z165="","Debes escribir la fecha de pago. ",
IF(ISERR(DATE(YEAR(Z165),MONTH(Z165),DAY(Z165))), "El valor ingresado en fecha de pago no tiene un formato válido. ","")
)
)</f>
        <v/>
      </c>
      <c r="EQ165" s="46">
        <f>IF($DS165,
IF(AA165="","Debes escribir el medio de pago. ",
IF(_xlfn.IFNA(VLOOKUP(AA165,MEDIOS_DE_PAGO,1,FALSE),-1)=-1,"El medio de pago es inválido (por favor seleccionarlo de la lista). ","")
)
)</f>
        <v/>
      </c>
      <c r="ER165" s="46">
        <f>OR(AA165='Tablas '!$T$4,AA165='Tablas '!$T$7,AA165='Tablas '!$T$8,AA165='Tablas '!$T$11)</f>
        <v/>
      </c>
      <c r="ES165" s="46">
        <f>IF(AND($DS165,ER165),
IF(AB165="","Debes escribir la entidad bancaria. ",""),
""
)</f>
        <v/>
      </c>
      <c r="ET165" s="46">
        <f>IF(AND($DS165,ER165),
IF(AC165="","Debes escribir el tipo de cuenta bancaria. ",
IF(_xlfn.IFNA(VLOOKUP(AC165,TIPO_DE_CUENTA,1,FALSE),-1)=-1,"El tipo de cuenta bancaria es inválida (por favor seleccionarlo de la lista). ","")
),
""
)</f>
        <v/>
      </c>
      <c r="EU165" s="46">
        <f>IF(AND($DS165,ER165),
IF(AD165="","Debes escribir el número de cuenta bancaria. ",""),
""
)</f>
        <v/>
      </c>
      <c r="EV165" s="46">
        <f>IF($DS165,
IF(AE165="","Debes escribir el valor del sueldo básico. ",
IF( ISERR(_xlfn.NUMBERVALUE(AE165)), "El valor del sueldo básico debe ser un número válido. ", "")
)
)</f>
        <v/>
      </c>
      <c r="EW165" s="46">
        <f>IF($DS165,
IF(AF165="","Debes escribir el número de días trabajados. ",
IF( IFERROR(INT(AF165),1.1) &lt;&gt; IFERROR(_xlfn.NUMBERVALUE(AF165),1), "La cantidad de días trabajados debe ser un número entero. ", "")
)
)</f>
        <v/>
      </c>
      <c r="EX165" s="46">
        <f>IF($DS165,
IF(AG165="","Debes escribir el valor del sueldo trabajado. ",
IF( ISERR(_xlfn.NUMBERVALUE(AG165)), "El valor del sueldo trabajado debe ser un número válido. ", "")
)
)</f>
        <v/>
      </c>
      <c r="EY165" s="46">
        <f>IF($DS165,
IF( AND(AH165&lt;&gt;"", ISERR(_xlfn.NUMBERVALUE(AH165))), "El valor del auxilio de transporte debe ser un número válido. ", "")
)</f>
        <v/>
      </c>
      <c r="EZ165" s="46">
        <f>IF($DS165,
IF( AND(AI165&lt;&gt;"", ISERR(_xlfn.NUMBERVALUE(AI165))), "El valor de viáticos salariales debe ser un número válido. ", "")
)</f>
        <v/>
      </c>
      <c r="FA165" s="46">
        <f>IF($DS165,
IF( AND(AJ165&lt;&gt;"", ISERR(_xlfn.NUMBERVALUE(AJ165))), "El valor de viáticos NO salariales debe ser un número válido. ", "")
)</f>
        <v/>
      </c>
      <c r="FB165" s="46">
        <f>CONCATENATE(AK165,AL165)&lt;&gt;""</f>
        <v/>
      </c>
      <c r="FC165" s="46">
        <f>IF(AND($DS165,FB165),
IF(AK165="","Debes escribir el número de horas extras diurnas. ",
IF( IFERROR(INT(AK165),1.1) &lt;&gt; IFERROR(_xlfn.NUMBERVALUE(AK165),1), "La cantidad de horas extras diurnas debe ser un número entero. ", "")
),
""
)</f>
        <v/>
      </c>
      <c r="FD165" s="46">
        <f>IF(AND($DS165,FB165),
IF(AL165="","Debes escribir el valor de las horas extras diurnas. ",
IF( ISERR(_xlfn.NUMBERVALUE(AL165)), "El valor de las horas extras duirnas debe ser un número válido. ", "")
),
""
)</f>
        <v/>
      </c>
      <c r="FE165" s="46">
        <f>CONCATENATE(AM165,AN165)&lt;&gt;""</f>
        <v/>
      </c>
      <c r="FF165" s="46">
        <f>IF(AND($DS165,FE165),
IF(AM165="","Debes escribir el número de horas extras nocturnas. ",
IF( IFERROR(INT(AM165),1.1) &lt;&gt; IFERROR(_xlfn.NUMBERVALUE(AM165),1), "La cantidad de horas extras nocturnas debe ser un número entero. ", "")
),
""
)</f>
        <v/>
      </c>
      <c r="FG165" s="46">
        <f>IF(AND($DS165,FE165),
IF(AN165="","Debes escribir el valor de las horas extras nocturnas. ",
IF( ISERR(_xlfn.NUMBERVALUE(AN165)), "El valor de las horas extras nocturnas debe ser un número válido. ", "")
),
""
)</f>
        <v/>
      </c>
      <c r="FH165" s="46">
        <f>CONCATENATE(AO165,AP165)&lt;&gt;""</f>
        <v/>
      </c>
      <c r="FI165" s="46">
        <f>IF(AND($DS165,FH165),
IF(AO165="","Debes escribir el número de horas extras diurnas dominicales y festivas. ",
IF( IFERROR(INT(AO165),1.1) &lt;&gt; IFERROR(_xlfn.NUMBERVALUE(AO165),1), "La cantidad de horas extras diurnas dominicales y festivas debe ser un número entero. ", "")
),
""
)</f>
        <v/>
      </c>
      <c r="FJ165" s="46">
        <f>IF(AND($DS165,FH165),
IF(AP165="","Debes escribir el valor de las horas extras diurnas dominicales y festivas. ",
IF( ISERR(_xlfn.NUMBERVALUE(AP165)), "El valor de las horas extras diurnas dominicales y festivas debe ser un número válido. ", "")
),
""
)</f>
        <v/>
      </c>
      <c r="FK165" s="46">
        <f>CONCATENATE(AQ165,AR165)&lt;&gt;""</f>
        <v/>
      </c>
      <c r="FL165" s="46">
        <f>IF(AND($DS165,FK165),
IF(AQ165="","Debes escribir el número de horas extras nocturnas dominicales y festivas. ",
IF( IFERROR(INT(AQ165),1.1) &lt;&gt; IFERROR(_xlfn.NUMBERVALUE(AQ165),1), "La cantidad de horas extras nocturnas dominicales y festivas debe ser un número entero. ", "")
),
""
)</f>
        <v/>
      </c>
      <c r="FM165" s="46">
        <f>IF(AND($DS165,FK165),
IF(AR165="","Debes escribir el valor de las horas extras nocturnas dominicales y festivas. ",
IF( ISERR(_xlfn.NUMBERVALUE(AR165)), "El valor de las horas extras nocturnas dominicales y festivas debe ser un número válido. ", "")
),
""
)</f>
        <v/>
      </c>
      <c r="FN165" s="46">
        <f>CONCATENATE(AS165,AT165)&lt;&gt;""</f>
        <v/>
      </c>
      <c r="FO165" s="46">
        <f>IF(AND($DS165,FN165),
IF(AS165="","Debes escribir el número de horas recargo nocturno. ",
IF( IFERROR(INT(AS165),1.1) &lt;&gt; IFERROR(_xlfn.NUMBERVALUE(AS165),1), "La cantidad de horas recargo nocturno debe ser un número entero. ", "")
),
""
)</f>
        <v/>
      </c>
      <c r="FP165" s="46">
        <f>IF(AND($DS165,FN165),
IF(AT165="","Debes escribir el valor de las horas recargo nocturno. ",
IF( ISERR(_xlfn.NUMBERVALUE(AT165)), "El valor de las horas recargo nocturno debe ser un número válido. ", "")
),
""
)</f>
        <v/>
      </c>
      <c r="FQ165" s="46">
        <f>CONCATENATE(AU165,AV165)&lt;&gt;""</f>
        <v/>
      </c>
      <c r="FR165" s="46">
        <f>IF(AND($DS165,FQ165),
IF(AU165="","Debes escribir el número de horas recargo diurno dominical y festivo. ",
IF( IFERROR(INT(AU165),1.1) &lt;&gt; IFERROR(_xlfn.NUMBERVALUE(AU165),1), "La cantidad de horas recargo diurno dominical y festivo debe ser un número entero. ", "")
),
""
)</f>
        <v/>
      </c>
      <c r="FS165" s="46">
        <f>IF(AND($DS165,FQ165),
IF(AV165="","Debes escribir el valor de las horas recargo diurno dominical y festivo. ",
IF( ISERR(_xlfn.NUMBERVALUE(AV165)), "El valor de las horas recargo diurno dominical y festivo debe ser un número válido. ", "")
),
""
)</f>
        <v/>
      </c>
      <c r="FT165" s="46">
        <f>CONCATENATE(AW165,AX165)&lt;&gt;""</f>
        <v/>
      </c>
      <c r="FU165" s="46">
        <f>IF(AND($DS165,FT165),
IF(AW165="","Debes escribir el número de horas recargo nocturno dominical y festivo. ",
IF( IFERROR(INT(AW165),1.1) &lt;&gt; IFERROR(_xlfn.NUMBERVALUE(AW165),1), "La cantidad de horas recargo nocturno dominical y festivo debe ser un número entero. ", "")
),
""
)</f>
        <v/>
      </c>
      <c r="FV165" s="46">
        <f>IF(AND($DS165,FT165),
IF(AX165="","Debes escribir el valor de las horas recargo nocturno dominical y festivo. ",
IF( ISERR(_xlfn.NUMBERVALUE(AX165)), "El valor de las horas recargo nocturno dominical y festivo debe ser un número válido. ", "")
),
""
)</f>
        <v/>
      </c>
      <c r="FW165" s="46">
        <f>CONCATENATE(AY165,AZ165)&lt;&gt;""</f>
        <v/>
      </c>
      <c r="FX165" s="46">
        <f>IF(AND($DS165,FW165),
IF(AY165="","Debes escribir el número de días de vacaciones comunes. ",
IF( IFERROR(INT(AY165),1.1) &lt;&gt; IFERROR(_xlfn.NUMBERVALUE(AY165),1), "La cantidad de días de vacaciones comunes debe ser un número entero. ", "")
),
""
)</f>
        <v/>
      </c>
      <c r="FY165" s="46">
        <f>IF(AND($DS165,FW165),
IF(AZ165="","Debes escribir el valor de las vacaciones comunes. ",
IF( ISERR(_xlfn.NUMBERVALUE(AZ165)), "El valor de las vacaciones comunes debe ser un número válido. ", "")
),
""
)</f>
        <v/>
      </c>
      <c r="FZ165" s="46">
        <f>CONCATENATE(BA165,BB165)&lt;&gt;""</f>
        <v/>
      </c>
      <c r="GA165" s="46">
        <f>IF(AND($DS165,FZ165),
IF(BA165="","Debes escribir el número de días de vacaciones compensadas. ",
IF( IFERROR(INT(BA165),1.1) &lt;&gt; IFERROR(_xlfn.NUMBERVALUE(BA165),1), "La cantidad de días de vacaciones compensadas debe ser un número entero. ", "")
),
""
)</f>
        <v/>
      </c>
      <c r="GB165" s="46">
        <f>IF(AND($DS165,FZ165),
IF(BB165="","Debes escribir el valor de las vacaciones compensadas. ",
IF( ISERR(_xlfn.NUMBERVALUE(BB165)), "El valor de las vacaciones compensadas debe ser un número válido. ", "")
),
""
)</f>
        <v/>
      </c>
      <c r="GC165" s="46">
        <f>CONCATENATE(BC165,BD165)&lt;&gt;""</f>
        <v/>
      </c>
      <c r="GD165" s="46">
        <f>IF(AND($DS165,GC165),
IF(BC165="","Debes escribir el número de días de prima salarial. ",
IF( IFERROR(INT(BC165),1.1) &lt;&gt; IFERROR(_xlfn.NUMBERVALUE(BC165),1), "La cantidad de días de prima salarial debe ser un número entero. ", "")
),
""
)</f>
        <v/>
      </c>
      <c r="GE165" s="46">
        <f>IF(AND($DS165,GC165),
IF(BD165="","Debes escribir el valor de los días de prima salarial. ",
IF( ISERR(_xlfn.NUMBERVALUE(BD165)), "El valor de los días de prima salarial debe ser un número válido. ", "")
),
""
)</f>
        <v/>
      </c>
      <c r="GF165" s="46">
        <f>IF($DS165,
IF( AND(BE165&lt;&gt;"", ISERR(_xlfn.NUMBERVALUE(BE165))), "El valor de la prima NO saliarial debe ser un número válido. ", "")
)</f>
        <v/>
      </c>
      <c r="GG165" s="46">
        <f>CONCATENATE(BF165,BG165,BH165)&lt;&gt;""</f>
        <v/>
      </c>
      <c r="GH165" s="46">
        <f>IF(AND($DS165,GG165),
IF(BF165="","Debes escribir el valor de las cesantías. ",
IF( ISERR(_xlfn.NUMBERVALUE(BF165)), "El valor de las cesantías debe ser un número válido. ", "")
),
""
)</f>
        <v/>
      </c>
      <c r="GI165" s="46">
        <f>IF(AND($DS165,GG165),
IF(BG165="","Debes escribir el % de cesantías. ",
IF( ISERR(_xlfn.NUMBERVALUE(BG165)), "El % de cesantías debe ser un número válido. ", "")
),
""
)</f>
        <v/>
      </c>
      <c r="GJ165" s="46">
        <f>IF(AND($DS165,GG165),
IF(BH165="","Debes escribir el valor de intereses de cesantías. ",
IF( ISERR(_xlfn.NUMBERVALUE(BH165)), "El valor de intereses de cesantías debe ser un número válido. ", "")
),
""
)</f>
        <v/>
      </c>
      <c r="GK165" s="46">
        <f>CONCATENATE(BI165,BJ165,BK165)&lt;&gt;""</f>
        <v/>
      </c>
      <c r="GL165" s="46">
        <f>IF(AND($DS165,GK165),
IF(BI165="","Debes escribir el número de días de incapacidad. ",
IF( IFERROR(INT(BI165),1.1) &lt;&gt; IFERROR(_xlfn.NUMBERVALUE(BI165),1), "La cantidad de días de incapacidad debe ser un número entero. ", "")
),
""
)</f>
        <v/>
      </c>
      <c r="GM165" s="46">
        <f>IF(AND($DS165,GK165),
IF(BJ165="","Debes escribir el tipo de incapacidad. ",
IF(_xlfn.IFNA(VLOOKUP(BJ165,TIPO_DE_INCAPACIDAD,1,FALSE),-1)=-1,"El tipo de incapacidad es inválida (por favor seleccionarlo de la lista). ","")
),
""
)</f>
        <v/>
      </c>
      <c r="GN165" s="46">
        <f>IF(AND($DS165,GK165),
IF(BK165="","Debes escribir el valor de la incapacidad. ",
IF( ISERR(_xlfn.NUMBERVALUE(BK165)), "El valor de la incapacidad debe ser un número válido. ", "")
),
""
)</f>
        <v/>
      </c>
      <c r="GO165" s="46">
        <f>CONCATENATE(BL165,BM165)&lt;&gt;""</f>
        <v/>
      </c>
      <c r="GP165" s="46">
        <f>IF(AND($DS165,GO165),
IF(BL165="","Debes escribir el número de días de licencia de maternidad o paternidad. ",
IF( IFERROR(INT(BL165),1.1) &lt;&gt; IFERROR(_xlfn.NUMBERVALUE(BL165),1), "La cantidad de días de licencia de maternidad o paternidad debe ser un número entero. ", "")
),
""
)</f>
        <v/>
      </c>
      <c r="GQ165" s="46">
        <f>IF(AND($DS165,GO165),
IF(BM165="","Debes escribir el valor de la licencia de maternidad o paternidad. ",
IF( ISERR(_xlfn.NUMBERVALUE(BM165)), "El valor de la licencia de maternidad o paternidad debe ser un número válido. ", "")
),
""
)</f>
        <v/>
      </c>
      <c r="GR165" s="46">
        <f>CONCATENATE(BN165,BO165)&lt;&gt;""</f>
        <v/>
      </c>
      <c r="GS165" s="46">
        <f>IF(AND($DS165,GR165),
IF(BN165="","Debes escribir el número de días de licencia remunerada. ",
IF( IFERROR(INT(BN165),1.1) &lt;&gt; IFERROR(_xlfn.NUMBERVALUE(BN165),1), "La cantidad de días de licencia remunerada debe ser un número entero. ", "")
),
""
)</f>
        <v/>
      </c>
      <c r="GT165" s="46">
        <f>IF(AND($DS165,GR165),
IF(BO165="","Debes escribir el valor de la licencia remunerada. ",
IF( ISERR(_xlfn.NUMBERVALUE(BO165)), "El valor de la licencia remunerada debe ser un número válido. ", "")
),
""
)</f>
        <v/>
      </c>
      <c r="GU165" s="46">
        <f>IF($DS165,
IF( AND(BP165&lt;&gt;"", ISERR(_xlfn.NUMBERVALUE(BP165))), "El valor de la licencia NO remunerada debe ser un número válido. ", "")
)</f>
        <v/>
      </c>
      <c r="GV165" s="46">
        <f>IF($DS165,
IF( AND(BQ165&lt;&gt;"", ISERR(_xlfn.NUMBERVALUE(BQ165))), "El valor de auxilios salariales debe ser un número válido. ", "")
)</f>
        <v/>
      </c>
      <c r="GW165" s="46">
        <f>IF($DS165,
IF( AND(BR165&lt;&gt;"", ISERR(_xlfn.NUMBERVALUE(BR165))), "El valor de auxilios NO salariales debe ser un número válido. ", "")
)</f>
        <v/>
      </c>
      <c r="GX165" s="46">
        <f>IF($DS165,
IF( AND(BS165&lt;&gt;"", ISERR(_xlfn.NUMBERVALUE(BS165))), "El valor de bonos salariales debe ser un número válido. ", "")
)</f>
        <v/>
      </c>
      <c r="GY165" s="46">
        <f>IF($DS165,
IF( AND(BT165&lt;&gt;"", ISERR(_xlfn.NUMBERVALUE(BT165))), "El valor de bonos NO salariales debe ser un número válido. ", "")
)</f>
        <v/>
      </c>
      <c r="GZ165" s="46">
        <f>IF($DS165,
IF( AND(BU165&lt;&gt;"", ISERR(_xlfn.NUMBERVALUE(BU165))), "El valor de bonos salariales de alimentación debe ser un número válido. ", "")
)</f>
        <v/>
      </c>
      <c r="HA165" s="46">
        <f>IF($DS165,
IF( AND(BV165&lt;&gt;"", ISERR(_xlfn.NUMBERVALUE(BV165))), "El valor de bonos NO salariales de alimentación debe ser un número válido. ", "")
)</f>
        <v/>
      </c>
      <c r="HB165" s="46">
        <f>IF($DS165,
IF( AND(BW165&lt;&gt;"", ISERR(_xlfn.NUMBERVALUE(BW165))), "El valor de bonificaciones salariales debe ser un número válido. ", "")
)</f>
        <v/>
      </c>
      <c r="HC165" s="46">
        <f>IF($DS165,
IF( AND(BX165&lt;&gt;"", ISERR(_xlfn.NUMBERVALUE(BX165))), "El valor de bonificaciones NO salariales debe ser un número válido. ", "")
)</f>
        <v/>
      </c>
      <c r="HD165" s="46">
        <f>IF($DS165,
IF( AND(BY165&lt;&gt;"", ISERR(_xlfn.NUMBERVALUE(BY165))), "El valor de compensaciones ordinarias debe ser un número válido. ", "")
)</f>
        <v/>
      </c>
      <c r="HE165" s="46">
        <f>IF($DS165,
IF( AND(BZ165&lt;&gt;"", ISERR(_xlfn.NUMBERVALUE(BZ165))), "El valor de compensaciones extraordinarias debe ser un número válido. ", "")
)</f>
        <v/>
      </c>
      <c r="HF165" s="46">
        <f>IF($DS165,
IF( AND(CA165&lt;&gt;"", ISERR(_xlfn.NUMBERVALUE(CA165))), "El valor de comisiones debe ser un número válido. ", "")
)</f>
        <v/>
      </c>
      <c r="HG165" s="46">
        <f>IF($DS165,
IF( AND(CB165&lt;&gt;"", ISERR(_xlfn.NUMBERVALUE(CB165))), "El valor de ausencia por huega debe ser un número válido. ", "")
)</f>
        <v/>
      </c>
      <c r="HH165" s="46">
        <f>IF($DS165,
IF( AND(CC165&lt;&gt;"", ISERR(_xlfn.NUMBERVALUE(CC165))), "El valor de anticipos debe ser un número válido. ", "")
)</f>
        <v/>
      </c>
      <c r="HI165" s="46">
        <f>IF($DS165,
IF( AND(CD165&lt;&gt;"", ISERR(_xlfn.NUMBERVALUE(CD165))), "El valor de pagos a terceros debe ser un número válido. ", "")
)</f>
        <v/>
      </c>
      <c r="HJ165" s="46">
        <f>IF($DS165,
IF( AND(CE165&lt;&gt;"", ISERR(_xlfn.NUMBERVALUE(CE165))), "El valor de dotación debe ser un número válido. ", "")
)</f>
        <v/>
      </c>
      <c r="HK165" s="46">
        <f>IF($DS165,
IF( AND(CF165&lt;&gt;"", ISERR(_xlfn.NUMBERVALUE(CF165))), "El valor de apoyo sostenibilidad debe ser un número válido. ", "")
)</f>
        <v/>
      </c>
      <c r="HL165" s="46">
        <f>IF($DS165,
IF( AND(CG165&lt;&gt;"", ISERR(_xlfn.NUMBERVALUE(CG165))), "El valor de teletrabajo debe ser un número válido. ", "")
)</f>
        <v/>
      </c>
      <c r="HM165" s="46">
        <f>IF($DS165,
IF( AND(CH165&lt;&gt;"", ISERR(_xlfn.NUMBERVALUE(CH165))), "El valor de bonificación de retiro debe ser un número válido. ", "")
)</f>
        <v/>
      </c>
      <c r="HN165" s="46">
        <f>IF($DS165,
IF( AND(CI165&lt;&gt;"", ISERR(_xlfn.NUMBERVALUE(CI165))), "El valor de indemnización de retiro debe ser un número válido. ", "")
)</f>
        <v/>
      </c>
      <c r="HO165" s="46">
        <f>IF($DS165,
IF( AND(CJ165&lt;&gt;"", ISERR(_xlfn.NUMBERVALUE(CJ165))), "El valor de reintegros debe ser un número válido. ", "")
)</f>
        <v/>
      </c>
      <c r="HP165" s="46">
        <f>CONCATENATE(CK165,CL165,CM165)&lt;&gt;""</f>
        <v/>
      </c>
      <c r="HQ165" s="46">
        <f>IF(AND($DS165,HP165),
IF(CK165="","Debes escribir la descripción de otro concepto no categorizado. ",""),
""
)</f>
        <v/>
      </c>
      <c r="HR165" s="46">
        <f>IF(AND($DS165,HP165),
IF(CONCATENATE(CL165,CM165)="","Debes escribir al menos un valor de concepto no categorizado (salarial o no salarial). ",
IF(ISERR(_xlfn.NUMBERVALUE(CL165)),"El valor salarial concepto no categorizado debe ser un número válido. ","")
),
""
)</f>
        <v/>
      </c>
      <c r="HS165" s="46">
        <f>IF(AND($DS165,HP165),
IF(CONCATENATE(CL165,CM165)="","Debes escribir al menos un valor de concepto no categorizado (salarial o no salarial). ",
IF(ISERR(_xlfn.NUMBERVALUE(CM165)),"El valor NO salarial concepto no categorizado debe ser un número válido. ","")
),
""
)</f>
        <v/>
      </c>
      <c r="HT165" s="46">
        <f>IF($DS165,
IF(CN165="","Debes escribir el porcentaje del aporte a salud. ",
IF( ISERR(_xlfn.NUMBERVALUE(CN165)), "El valor del porcentaje del aporte a salud debe ser un número válido. ", "")
)
)</f>
        <v/>
      </c>
      <c r="HU165" s="46">
        <f>IF($DS165,
IF(CO165="","Debes escribir el valor del aporte a salud. ",
IF( ISERR(_xlfn.NUMBERVALUE(CO165)), "El valor del aporte a salud debe ser un número válido. ", "")
)
)</f>
        <v/>
      </c>
      <c r="HV165" s="46">
        <f>IF($DS165,
IF( AND(CP165&lt;&gt;"", ISERR(_xlfn.NUMBERVALUE(CP165))), "El valor plan complementario debe ser un número válido. ", "")
)</f>
        <v/>
      </c>
      <c r="HW165" s="46">
        <f>IF($DS165,
IF(CQ165="","Debes escribir el porcentaje del aporte a pensión. ",
IF( ISERR(_xlfn.NUMBERVALUE(CQ165)), "El valor del porcentaje del aporte a pensión debe ser un número válido. ", "")
)
)</f>
        <v/>
      </c>
      <c r="HX165" s="46">
        <f>IF($DS165,
IF(CR165="","Debes escribir el valor del aporte a pensión. ",
IF( ISERR(_xlfn.NUMBERVALUE(CR165)), "El valor del aporte a salud debe ser un número válido. ", "")
)
)</f>
        <v/>
      </c>
      <c r="HY165" s="46">
        <f>IF($DS165,
IF( AND(CS165&lt;&gt;"", ISERR(_xlfn.NUMBERVALUE(CS165))), "El valor pensión voluntaria debe ser un número válido. ", "")
)</f>
        <v/>
      </c>
      <c r="HZ165" s="46">
        <f>CONCATENATE(CT165,CU165,CV165,CW165)&lt;&gt;""</f>
        <v/>
      </c>
      <c r="IA165" s="46">
        <f>IF(AND($DS165,HZ165),
IF(CT165="","Debes escribir el % del fondo de seguridad pensional. ",
IF( ISERR(_xlfn.NUMBERVALUE(CT165)), "El % del fondo de seguridad debe ser un número válido. ", "")
),
""
)</f>
        <v/>
      </c>
      <c r="IB165" s="46">
        <f>IF(AND($DS165,HZ165),
IF(CU165="","Debes escribir el valor del aporte al fondo de solidaridad pensional. ",
IF( ISERR(_xlfn.NUMBERVALUE(CU165)), "El valor del aporte al fondo de solidaridad pensional debe ser un número válido. ", "")
),
""
)</f>
        <v/>
      </c>
      <c r="IC165" s="46">
        <f>IF(AND($DS165,HZ165),
IF(CV165="","Debes escribir el % del fondo de subsistencia. ",
IF( ISERR(_xlfn.NUMBERVALUE(CV165)), "El % del fondo de subsistencia debe ser un número válido. ", "")
),
""
)</f>
        <v/>
      </c>
      <c r="ID165" s="46">
        <f>IF(AND($DS165,HZ165),
IF(CW165="","Debes escribir el valor del fondo de subsistencia. ",
IF( ISERR(_xlfn.NUMBERVALUE(CW165)), "El valor del fondo de subsistencia debe ser un número válido. ", "")
),
""
)</f>
        <v/>
      </c>
      <c r="IE165" s="46">
        <f>CONCATENATE(CX165,CY165)&lt;&gt;""</f>
        <v/>
      </c>
      <c r="IF165" s="46">
        <f>IF(AND($DS165,IE165),
IF(CX165="","Debes escribir el % de sindicato. ",
IF( ISERR(_xlfn.NUMBERVALUE(CX165)), "El % de sindicato debe ser un número válido. ", "")
),
""
)</f>
        <v/>
      </c>
      <c r="IG165" s="46">
        <f>IF(AND($DS165,IE165),
IF(CY165="","Debes escribir el valor del sindicato. ",
IF( ISERR(_xlfn.NUMBERVALUE(CY165)), "El valor del sindicato debe ser un número válido. ", "")
),
""
)</f>
        <v/>
      </c>
      <c r="IH165" s="46">
        <f>IF($DS165,
IF( AND(CZ165&lt;&gt;"", ISERR(_xlfn.NUMBERVALUE(CZ165))), "El valor de sanción pública debe ser un número válido. ", "")
)</f>
        <v/>
      </c>
      <c r="II165" s="46">
        <f>IF($DS165,
IF( AND(DA165&lt;&gt;"", ISERR(_xlfn.NUMBERVALUE(DA165))), "El valor de sanción privada debe ser un número válido. ", "")
)</f>
        <v/>
      </c>
      <c r="IJ165" s="46">
        <f>CONCATENATE(DB165,DC165)&lt;&gt;""</f>
        <v/>
      </c>
      <c r="IK165" s="46">
        <f>IF(AND($DS165,IJ165),
IF(DB165="","Debes escribir la descripción de libranza. ",""),
""
)</f>
        <v/>
      </c>
      <c r="IL165" s="46">
        <f>IF(AND($DS165,IJ165),
IF(DC165="","Debes escribir la cuota libranza. ",
IF(ISERR(_xlfn.NUMBERVALUE(DC165)),"El valor de la cuota libranza debe ser un número válido. ","")
),
""
)</f>
        <v/>
      </c>
      <c r="IM165" s="46">
        <f>IF($DS165,
IF( AND(DD165&lt;&gt;"", ISERR(_xlfn.NUMBERVALUE(DD165))), "El valor de pagos a terceros debe ser un número válido. ", "")
)</f>
        <v/>
      </c>
      <c r="IN165" s="46">
        <f>IF($DS165,
IF( AND(DE165&lt;&gt;"", ISERR(_xlfn.NUMBERVALUE(DE165))), "El valor de anticipos debe ser un número válido. ", "")
)</f>
        <v/>
      </c>
      <c r="IO165" s="46">
        <f>IF($DS165,
IF( AND(DF165&lt;&gt;"", ISERR(_xlfn.NUMBERVALUE(DF165))), "El valor de AFC debe ser un número válido. ", "")
)</f>
        <v/>
      </c>
      <c r="IP165" s="46">
        <f>IF($DS165,
IF( AND(DG165&lt;&gt;"", ISERR(_xlfn.NUMBERVALUE(DG165))), "El valor de rete-fuente debe ser un número válido. ", "")
)</f>
        <v/>
      </c>
      <c r="IQ165" s="46">
        <f>IF($DS165,
IF( AND(DH165&lt;&gt;"", ISERR(_xlfn.NUMBERVALUE(DH165))), "El valor de cooperativa de trabajo debe ser un número válido. ", "")
)</f>
        <v/>
      </c>
      <c r="IR165" s="46">
        <f>IF($DS165,
IF( AND(DI165&lt;&gt;"", ISERR(_xlfn.NUMBERVALUE(DI165))), "El valor de embargo fiscal debe ser un número válido. ", "")
)</f>
        <v/>
      </c>
      <c r="IS165" s="46">
        <f>IF($DS165,
IF( AND(DJ165&lt;&gt;"", ISERR(_xlfn.NUMBERVALUE(DJ165))), "El valor de educación debe ser un número válido. ", "")
)</f>
        <v/>
      </c>
      <c r="IT165" s="46">
        <f>IF($DS165,
IF( AND(DK165&lt;&gt;"", ISERR(_xlfn.NUMBERVALUE(DK165))), "El valor de reintegro debe ser un número válido. ", "")
)</f>
        <v/>
      </c>
      <c r="IU165" s="46">
        <f>IF($DS165,
IF( AND(DL165&lt;&gt;"", ISERR(_xlfn.NUMBERVALUE(DL165))), "El valor de deuda debe ser un número válido. ", "")
)</f>
        <v/>
      </c>
      <c r="IV165" s="46">
        <f>IF($DS165,
IF( AND(DM165&lt;&gt;"", ISERR(_xlfn.NUMBERVALUE(DM165))), "El valor de otras deducciones debe ser un número válido. ", "")
)</f>
        <v/>
      </c>
      <c r="IW165" s="46">
        <f>IF($DS165,
IF(DN165="","Debes escribir el valor de los devengos totales. ",
IF( ISERR(_xlfn.NUMBERVALUE(DN165)), "El valor de los devengos totales debe ser un número válido. ", "")
)
)</f>
        <v/>
      </c>
      <c r="IX165" s="46">
        <f>IF($DS165,
IF(DO165="","Debes escribir el valor de las deducciones totales. ",
IF( ISERR(_xlfn.NUMBERVALUE(DO165)), "El valor de las deducciones totales debe ser un número válido. ", "")
)
)</f>
        <v/>
      </c>
      <c r="IY165" s="46">
        <f>IF($DS165,
IF(DP165="","Debes escribir el valor del salario total. ",
IF( ISERR(_xlfn.NUMBERVALUE(DP165)), "El valor del salario total debe ser un número válido. ", "")
)
)</f>
        <v/>
      </c>
    </row>
    <row r="166">
      <c r="B166" s="48" t="n">
        <v>154</v>
      </c>
      <c r="C166" s="61">
        <f>IF(AND(DS166,DP166&lt;&gt;""),
IF(DQ166="","OK","Error"),
""
)</f>
        <v/>
      </c>
      <c r="D166" s="53" t="n"/>
      <c r="E166" s="52" t="n"/>
      <c r="F166" s="112" t="n"/>
      <c r="G166" s="52" t="n"/>
      <c r="H166" s="53" t="n"/>
      <c r="I166" s="52" t="n"/>
      <c r="J166" s="52" t="n"/>
      <c r="K166" s="53" t="n"/>
      <c r="L166" s="55" t="n"/>
      <c r="M166" s="108" t="n"/>
      <c r="N166" s="56" t="n"/>
      <c r="O166" s="52" t="n"/>
      <c r="P166" s="52" t="n"/>
      <c r="Q166" s="52" t="n"/>
      <c r="R166" s="52" t="n"/>
      <c r="S166" s="52" t="n"/>
      <c r="T166" s="53" t="n"/>
      <c r="U166" s="52" t="n"/>
      <c r="V166" s="52" t="n"/>
      <c r="W166" s="55" t="n"/>
      <c r="X166" s="55" t="n"/>
      <c r="Y166" s="52" t="n"/>
      <c r="Z166" s="55" t="n"/>
      <c r="AA166" s="52" t="n"/>
      <c r="AB166" s="53" t="n"/>
      <c r="AC166" s="53" t="n"/>
      <c r="AD166" s="53" t="n"/>
      <c r="AE166" s="177" t="n"/>
      <c r="AF166" s="113" t="n"/>
      <c r="AG166" s="177" t="n"/>
      <c r="AH166" s="178" t="n"/>
      <c r="AI166" s="178" t="n"/>
      <c r="AJ166" s="178" t="n"/>
      <c r="AK166" s="114" t="n"/>
      <c r="AL166" s="178" t="n"/>
      <c r="AM166" s="114" t="n"/>
      <c r="AN166" s="178" t="n"/>
      <c r="AO166" s="114" t="n"/>
      <c r="AP166" s="178" t="n"/>
      <c r="AQ166" s="114" t="n"/>
      <c r="AR166" s="178" t="n"/>
      <c r="AS166" s="114" t="n"/>
      <c r="AT166" s="178" t="n"/>
      <c r="AU166" s="114" t="n"/>
      <c r="AV166" s="178" t="n"/>
      <c r="AW166" s="114" t="n"/>
      <c r="AX166" s="178" t="n"/>
      <c r="AY166" s="114" t="n"/>
      <c r="AZ166" s="178" t="n"/>
      <c r="BA166" s="114" t="n"/>
      <c r="BB166" s="178" t="n"/>
      <c r="BC166" s="114" t="n"/>
      <c r="BD166" s="178" t="n"/>
      <c r="BE166" s="178" t="n"/>
      <c r="BF166" s="178" t="n"/>
      <c r="BG166" s="59" t="n"/>
      <c r="BH166" s="178" t="n"/>
      <c r="BI166" s="114" t="n"/>
      <c r="BJ166" s="53" t="n"/>
      <c r="BK166" s="178" t="n"/>
      <c r="BL166" s="114" t="n"/>
      <c r="BM166" s="178" t="n"/>
      <c r="BN166" s="114" t="n"/>
      <c r="BO166" s="178" t="n"/>
      <c r="BP166" s="178" t="n"/>
      <c r="BQ166" s="178" t="n"/>
      <c r="BR166" s="178" t="n"/>
      <c r="BS166" s="178" t="n"/>
      <c r="BT166" s="178" t="n"/>
      <c r="BU166" s="178" t="n"/>
      <c r="BV166" s="178" t="n"/>
      <c r="BW166" s="178" t="n"/>
      <c r="BX166" s="178" t="n"/>
      <c r="BY166" s="178" t="n"/>
      <c r="BZ166" s="178" t="n"/>
      <c r="CA166" s="178" t="n"/>
      <c r="CB166" s="178" t="n"/>
      <c r="CC166" s="178" t="n"/>
      <c r="CD166" s="178" t="n"/>
      <c r="CE166" s="178" t="n"/>
      <c r="CF166" s="178" t="n"/>
      <c r="CG166" s="178" t="n"/>
      <c r="CH166" s="178" t="n"/>
      <c r="CI166" s="178" t="n"/>
      <c r="CJ166" s="178" t="n"/>
      <c r="CK166" s="53" t="n"/>
      <c r="CL166" s="178" t="n"/>
      <c r="CM166" s="178" t="n"/>
      <c r="CN166" s="60" t="n"/>
      <c r="CO166" s="177" t="n"/>
      <c r="CP166" s="178" t="n"/>
      <c r="CQ166" s="60" t="n"/>
      <c r="CR166" s="177" t="n"/>
      <c r="CS166" s="178" t="n"/>
      <c r="CT166" s="59" t="n"/>
      <c r="CU166" s="178" t="n"/>
      <c r="CV166" s="59" t="n"/>
      <c r="CW166" s="178" t="n"/>
      <c r="CX166" s="59" t="n"/>
      <c r="CY166" s="178" t="n"/>
      <c r="CZ166" s="178" t="n"/>
      <c r="DA166" s="178" t="n"/>
      <c r="DB166" s="53" t="n"/>
      <c r="DC166" s="178" t="n"/>
      <c r="DD166" s="178" t="n"/>
      <c r="DE166" s="178" t="n"/>
      <c r="DF166" s="178" t="n"/>
      <c r="DG166" s="178" t="n"/>
      <c r="DH166" s="178" t="n"/>
      <c r="DI166" s="178" t="n"/>
      <c r="DJ166" s="178" t="n"/>
      <c r="DK166" s="178" t="n"/>
      <c r="DL166" s="178" t="n"/>
      <c r="DM166" s="178" t="n"/>
      <c r="DN166" s="177" t="n"/>
      <c r="DO166" s="177" t="n"/>
      <c r="DP166" s="177" t="n"/>
      <c r="DQ166" s="76">
        <f>IF(AND(DS166,DP166&lt;&gt;""),
CONCATENATE(DT166,DU166,DV166,DW166,DX166,DY166,DZ166,EA166,EB166,EC166,ED166,EE166,EF166,EG166,EH166,EI166,EJ166,EK166,EL166,EM166,EN166,EO166,EP166,EQ166,ES166,ET166,EU166,EV166,EW166,EX166,EY166,EZ166,FA166,FC166,FD166,FF166,FG166,FI166,FJ166,FL166,FM166,FO166,FP166,FR166,FS166,FU166,FV166,FX166,FY166,GA166,GB166,GD166,GE166,GF166,GH166,GI166,GJ166,GL166,GM166,GN166,GP166,GQ166,GS166,GT166,GU166,GV166,GW166,GX166,GY166,GZ166,HA166,HB166,HC166,HD166,HE166,HF166,HG166,HH166,HI166,HJ166,HK166,HL166,HM166,HN166,HO166,HQ166,HR166,HS166,HT166,HU166,HV166,HW166,HX166,HY166,IA166,IB166,IC166,ID166,IF166,IG166,IH166,II166,IK166,IL166,IM166,IN166,IO166,IP166,IQ166,IR166,IS166,IT166,IU166,IV166,IW166,IX166,IY166,IZ166),
""
)</f>
        <v/>
      </c>
      <c r="DR166" s="53" t="n"/>
      <c r="DS166" s="46">
        <f>CONCATENATE(D166,$E166,$F166,$G166,H166,$I166,$J166,K166,$L166,$M166,N166,$O166,$P166,$Q166,$R166,$S166,T166,$U166,$V166,$W166,$X166,$Y166,$Z166,$AA166,AB166,AC166,AD166,$AE166,$AF166,$AG166,AH166,AI166,AJ166,AK166,AL166,AM166,AN166,AO166,AP166,AQ166,AR166,AS166,AT166,AU166,AV166,AW166,AX166,AY166,AZ166,BA166,BB166,BC166,BD166,BE166,BF166,BG166,BH166,BI166,BJ166,BK166,BL166,BM166,BN166,BO166,BP166,BQ166,BR166,BS166,BT166,BU166,BV166,BW166,BX166,BY166,BZ166,CA166,CB166,CC166,CD166,CE166,CF166,CG166,CH166,CI166,CJ166,CK166,CL166,CM166,$CN166,$CO166,CP166,$CQ166,$CR166,CS166,CT166,CU166,CV166,CW166,CX166,CY166,CZ166,DA166,DB166,DC166,DD166,DE166,DF166,DG166,DH166,DI166,DJ166,DK166,DL166,DM166,$DN166,$DO166,$DP166,DR166)&lt;&gt;""</f>
        <v/>
      </c>
      <c r="DT166" s="46">
        <f>IF(AND($DS166,$E$4&lt;&gt;""),
IF(LEFT($E$4,2) = "1.",
IF(D166&lt;&gt;"","El CUNE sólo se envía en operaciones de novedad o ajuste. ",""),
IF(D166="","Debes escribir un CUNE válido para realizar operaciones de novedad o ajuste. ","")),
""
)</f>
        <v/>
      </c>
      <c r="DU166" s="46">
        <f>IF($DS166,
IF(E166="","Debes seleccionar el tipo de documento del empleado. ",
IF(_xlfn.IFNA(VLOOKUP(E166,TIPO_DE_DOCUMENTO,1,FALSE),-1)=-1,"El tipo de documento no es válido (por favor seleccionarlo de la lista). ","")
)
)</f>
        <v/>
      </c>
      <c r="DV166" s="46">
        <f>IF($DS166,
IF(F166="","Debes escribir el número de documento del empleado. ","")
)</f>
        <v/>
      </c>
      <c r="DW166" s="46">
        <f>IF($DS166,
IF(G166="","Debes escribir el primer nombre del empleado. ","")
)</f>
        <v/>
      </c>
      <c r="DY166" s="46">
        <f>IF($DS166,
IF(I166="","Debes escribir el primer apellido del empleado. ","")
)</f>
        <v/>
      </c>
      <c r="DZ166" s="46">
        <f>IF($DS166,
IF(J166="","Debes escribir el segundo apellido del empleado. ","")
)</f>
        <v/>
      </c>
      <c r="EB166" s="46">
        <f>IF($DS166,
IF(L166="","Debes escribir la fecha de ingreso del empleado. ",
IF(ISERR(DATE(YEAR(L166),MONTH(L166),DAY(L166))), "El valor ingresado en fecha de ingreso no tiene un formato válido. ","")
)
)</f>
        <v/>
      </c>
      <c r="EC166" s="46">
        <f>IF($DS166,
IF(M166="","Debes escribir el tiempo laborado. ",
IF( IFERROR(INT(M166),1.1) &lt;&gt; IFERROR(_xlfn.NUMBERVALUE(M166),1), "El valor de los días trabajados debe ser un número entero. ", "")
)
)</f>
        <v/>
      </c>
      <c r="ED166" s="46">
        <f>IF($DS166,
IF( AND(N166&lt;&gt;"", ISERR(DATE(YEAR(N166),MONTH(N166),DAY(N166))) ), "El valor ingresado en fecha de ingreso no tiene un formato válido. ",
IF( AND(N166&lt;&gt;"", $E$6&lt;&gt;"", DATE(YEAR(N166), MONTH(N166), 1) &lt;&gt; IFERROR(DATE(MID($E$6, 1, 4), MID($E$6, 6, 2),1), "1/1/1900") ), "La fecha de retiro debe estar dentro del período liquidado. ", "")
)
)</f>
        <v/>
      </c>
      <c r="EE166" s="46">
        <f>IF($DS166,
IF(O166="","Debes seleccionar el tipo de trabajador. ",
IF(_xlfn.IFNA(VLOOKUP(O166,TIPO_DE_TRABAJADOR,1,FALSE),-1)=-1,"El tipo de trabajador no es válido (por favor seleccionarlo de la lista). ","")
)
)</f>
        <v/>
      </c>
      <c r="EF166" s="46">
        <f>IF($DS166,
IF(P166="","Debes seleccionar si es un trabajador dependiente pensionado por vejez. ",
IF(_xlfn.IFNA(VLOOKUP(P166,SUBTIPO_DE_TRABAJADOR,1,FALSE),-1)=-1,"El tipo de trabajador dependiente pensionado por vejez no es válido (por favor seleccionarlo de la lista). ","")
)
)</f>
        <v/>
      </c>
      <c r="EG166" s="46">
        <f>IF($DS166,
IF(Q166="","Debes seleccionar el tipo de contrato del trabajador. ",
IF(_xlfn.IFNA(VLOOKUP(Q166,TIPO_DE_CONTRATO,1,FALSE),-1)=-1,"El tipo de contrato del trabajador no es válido (por favor seleccionarlo de la lista). ","")
)
)</f>
        <v/>
      </c>
      <c r="EH166" s="46">
        <f>IF($DS166,
IF(R166="","Debes seleccionar si es un salario integral. ",
IF(_xlfn.IFNA(VLOOKUP(R166,SI_NO,1,FALSE),-1)=-1,"Valor no válido para salario integral (por favor seleccionarlo de la lista). ","")
)
)</f>
        <v/>
      </c>
      <c r="EI166" s="46">
        <f>IF($DS166,
IF(S166="","Debes seleccionar si el trabajador realiza actividades de riesgo. ",
IF(_xlfn.IFNA(VLOOKUP(S166,SI_NO,1,FALSE),-1)=-1,"Valor no válido para actividad de alto riesgo (por favor seleccionarlo de la lista). ","")
)
)</f>
        <v/>
      </c>
      <c r="EK166" s="46">
        <f>IF($DS166,
IF(U166="","Debes escribir el código del municipio de residencia del trabajador. ",
IF(_xlfn.IFNA(VLOOKUP(U166,MUNICIPIO,1,FALSE),-1)=-1,"El municipio de residencia del trabajador es inválido (por favor seleccionarlo de la lista). ","")
)
)</f>
        <v/>
      </c>
      <c r="EL166" s="46">
        <f>IF($DS166,
IF(V166="","Debes escribir el la dirección de residendia del trabajador. ","")
)</f>
        <v/>
      </c>
      <c r="EM166" s="46">
        <f>IF($DS166,
IF(W166="","Debes escribir la fecha de inicio de la liquidación. ",
IF(ISERR(DATE(YEAR(W166),MONTH(W166),DAY(W166))),"El valor ingresado en fecha de inicio de liquidación no tiene un formato válido. ",
IF( AND($E$6&lt;&gt;"", DATE(YEAR(W166), MONTH(W166), 1) &lt;&gt; IFERROR(DATE(MID($E$6, 1, 4), MID($E$6, 6, 2),1), "1/1/1900") ), "La fecha de inicio de la liquidación debe estar dentro del período liquidado. ", "")
)
)
)</f>
        <v/>
      </c>
      <c r="EN166" s="46">
        <f>IF($DS166,
IF(X166="","Debes escribir la fecha de fin de la liquidación. ",
IF(ISERR(DATE(YEAR(X166),MONTH(X166),DAY(X166))),"El valor ingresado en fecha de fin de liquidación no tiene un formato válido. ",
IF( AND($E$6&lt;&gt;"", DATE(YEAR(X166), MONTH(X166), 1) &lt;&gt; IFERROR(DATE(MID($E$6, 1, 4), MID($E$6, 6, 2),1), "1/1/1900") ), "La fecha de fin de la liquidación debe estar dentro del período liquidado. ", "")
)
)
)</f>
        <v/>
      </c>
      <c r="EO166" s="46">
        <f>IF($DS166,
IF(Y166="","Debes escribir la frecuencia de pago del trabajador. ",
IF(_xlfn.IFNA(VLOOKUP(Y166,PERÍODO_DE_NÓMINA,1,FALSE),-1)=-1,"La frecuencia de pago es inválida (por favor seleccionarlo de la lista). ","")
)
)</f>
        <v/>
      </c>
      <c r="EP166" s="46">
        <f>IF($DS166,
IF(Z166="","Debes escribir la fecha de pago. ",
IF(ISERR(DATE(YEAR(Z166),MONTH(Z166),DAY(Z166))), "El valor ingresado en fecha de pago no tiene un formato válido. ","")
)
)</f>
        <v/>
      </c>
      <c r="EQ166" s="46">
        <f>IF($DS166,
IF(AA166="","Debes escribir el medio de pago. ",
IF(_xlfn.IFNA(VLOOKUP(AA166,MEDIOS_DE_PAGO,1,FALSE),-1)=-1,"El medio de pago es inválido (por favor seleccionarlo de la lista). ","")
)
)</f>
        <v/>
      </c>
      <c r="ER166" s="46">
        <f>OR(AA166='Tablas '!$T$4,AA166='Tablas '!$T$7,AA166='Tablas '!$T$8,AA166='Tablas '!$T$11)</f>
        <v/>
      </c>
      <c r="ES166" s="46">
        <f>IF(AND($DS166,ER166),
IF(AB166="","Debes escribir la entidad bancaria. ",""),
""
)</f>
        <v/>
      </c>
      <c r="ET166" s="46">
        <f>IF(AND($DS166,ER166),
IF(AC166="","Debes escribir el tipo de cuenta bancaria. ",
IF(_xlfn.IFNA(VLOOKUP(AC166,TIPO_DE_CUENTA,1,FALSE),-1)=-1,"El tipo de cuenta bancaria es inválida (por favor seleccionarlo de la lista). ","")
),
""
)</f>
        <v/>
      </c>
      <c r="EU166" s="46">
        <f>IF(AND($DS166,ER166),
IF(AD166="","Debes escribir el número de cuenta bancaria. ",""),
""
)</f>
        <v/>
      </c>
      <c r="EV166" s="46">
        <f>IF($DS166,
IF(AE166="","Debes escribir el valor del sueldo básico. ",
IF( ISERR(_xlfn.NUMBERVALUE(AE166)), "El valor del sueldo básico debe ser un número válido. ", "")
)
)</f>
        <v/>
      </c>
      <c r="EW166" s="46">
        <f>IF($DS166,
IF(AF166="","Debes escribir el número de días trabajados. ",
IF( IFERROR(INT(AF166),1.1) &lt;&gt; IFERROR(_xlfn.NUMBERVALUE(AF166),1), "La cantidad de días trabajados debe ser un número entero. ", "")
)
)</f>
        <v/>
      </c>
      <c r="EX166" s="46">
        <f>IF($DS166,
IF(AG166="","Debes escribir el valor del sueldo trabajado. ",
IF( ISERR(_xlfn.NUMBERVALUE(AG166)), "El valor del sueldo trabajado debe ser un número válido. ", "")
)
)</f>
        <v/>
      </c>
      <c r="EY166" s="46">
        <f>IF($DS166,
IF( AND(AH166&lt;&gt;"", ISERR(_xlfn.NUMBERVALUE(AH166))), "El valor del auxilio de transporte debe ser un número válido. ", "")
)</f>
        <v/>
      </c>
      <c r="EZ166" s="46">
        <f>IF($DS166,
IF( AND(AI166&lt;&gt;"", ISERR(_xlfn.NUMBERVALUE(AI166))), "El valor de viáticos salariales debe ser un número válido. ", "")
)</f>
        <v/>
      </c>
      <c r="FA166" s="46">
        <f>IF($DS166,
IF( AND(AJ166&lt;&gt;"", ISERR(_xlfn.NUMBERVALUE(AJ166))), "El valor de viáticos NO salariales debe ser un número válido. ", "")
)</f>
        <v/>
      </c>
      <c r="FB166" s="46">
        <f>CONCATENATE(AK166,AL166)&lt;&gt;""</f>
        <v/>
      </c>
      <c r="FC166" s="46">
        <f>IF(AND($DS166,FB166),
IF(AK166="","Debes escribir el número de horas extras diurnas. ",
IF( IFERROR(INT(AK166),1.1) &lt;&gt; IFERROR(_xlfn.NUMBERVALUE(AK166),1), "La cantidad de horas extras diurnas debe ser un número entero. ", "")
),
""
)</f>
        <v/>
      </c>
      <c r="FD166" s="46">
        <f>IF(AND($DS166,FB166),
IF(AL166="","Debes escribir el valor de las horas extras diurnas. ",
IF( ISERR(_xlfn.NUMBERVALUE(AL166)), "El valor de las horas extras duirnas debe ser un número válido. ", "")
),
""
)</f>
        <v/>
      </c>
      <c r="FE166" s="46">
        <f>CONCATENATE(AM166,AN166)&lt;&gt;""</f>
        <v/>
      </c>
      <c r="FF166" s="46">
        <f>IF(AND($DS166,FE166),
IF(AM166="","Debes escribir el número de horas extras nocturnas. ",
IF( IFERROR(INT(AM166),1.1) &lt;&gt; IFERROR(_xlfn.NUMBERVALUE(AM166),1), "La cantidad de horas extras nocturnas debe ser un número entero. ", "")
),
""
)</f>
        <v/>
      </c>
      <c r="FG166" s="46">
        <f>IF(AND($DS166,FE166),
IF(AN166="","Debes escribir el valor de las horas extras nocturnas. ",
IF( ISERR(_xlfn.NUMBERVALUE(AN166)), "El valor de las horas extras nocturnas debe ser un número válido. ", "")
),
""
)</f>
        <v/>
      </c>
      <c r="FH166" s="46">
        <f>CONCATENATE(AO166,AP166)&lt;&gt;""</f>
        <v/>
      </c>
      <c r="FI166" s="46">
        <f>IF(AND($DS166,FH166),
IF(AO166="","Debes escribir el número de horas extras diurnas dominicales y festivas. ",
IF( IFERROR(INT(AO166),1.1) &lt;&gt; IFERROR(_xlfn.NUMBERVALUE(AO166),1), "La cantidad de horas extras diurnas dominicales y festivas debe ser un número entero. ", "")
),
""
)</f>
        <v/>
      </c>
      <c r="FJ166" s="46">
        <f>IF(AND($DS166,FH166),
IF(AP166="","Debes escribir el valor de las horas extras diurnas dominicales y festivas. ",
IF( ISERR(_xlfn.NUMBERVALUE(AP166)), "El valor de las horas extras diurnas dominicales y festivas debe ser un número válido. ", "")
),
""
)</f>
        <v/>
      </c>
      <c r="FK166" s="46">
        <f>CONCATENATE(AQ166,AR166)&lt;&gt;""</f>
        <v/>
      </c>
      <c r="FL166" s="46">
        <f>IF(AND($DS166,FK166),
IF(AQ166="","Debes escribir el número de horas extras nocturnas dominicales y festivas. ",
IF( IFERROR(INT(AQ166),1.1) &lt;&gt; IFERROR(_xlfn.NUMBERVALUE(AQ166),1), "La cantidad de horas extras nocturnas dominicales y festivas debe ser un número entero. ", "")
),
""
)</f>
        <v/>
      </c>
      <c r="FM166" s="46">
        <f>IF(AND($DS166,FK166),
IF(AR166="","Debes escribir el valor de las horas extras nocturnas dominicales y festivas. ",
IF( ISERR(_xlfn.NUMBERVALUE(AR166)), "El valor de las horas extras nocturnas dominicales y festivas debe ser un número válido. ", "")
),
""
)</f>
        <v/>
      </c>
      <c r="FN166" s="46">
        <f>CONCATENATE(AS166,AT166)&lt;&gt;""</f>
        <v/>
      </c>
      <c r="FO166" s="46">
        <f>IF(AND($DS166,FN166),
IF(AS166="","Debes escribir el número de horas recargo nocturno. ",
IF( IFERROR(INT(AS166),1.1) &lt;&gt; IFERROR(_xlfn.NUMBERVALUE(AS166),1), "La cantidad de horas recargo nocturno debe ser un número entero. ", "")
),
""
)</f>
        <v/>
      </c>
      <c r="FP166" s="46">
        <f>IF(AND($DS166,FN166),
IF(AT166="","Debes escribir el valor de las horas recargo nocturno. ",
IF( ISERR(_xlfn.NUMBERVALUE(AT166)), "El valor de las horas recargo nocturno debe ser un número válido. ", "")
),
""
)</f>
        <v/>
      </c>
      <c r="FQ166" s="46">
        <f>CONCATENATE(AU166,AV166)&lt;&gt;""</f>
        <v/>
      </c>
      <c r="FR166" s="46">
        <f>IF(AND($DS166,FQ166),
IF(AU166="","Debes escribir el número de horas recargo diurno dominical y festivo. ",
IF( IFERROR(INT(AU166),1.1) &lt;&gt; IFERROR(_xlfn.NUMBERVALUE(AU166),1), "La cantidad de horas recargo diurno dominical y festivo debe ser un número entero. ", "")
),
""
)</f>
        <v/>
      </c>
      <c r="FS166" s="46">
        <f>IF(AND($DS166,FQ166),
IF(AV166="","Debes escribir el valor de las horas recargo diurno dominical y festivo. ",
IF( ISERR(_xlfn.NUMBERVALUE(AV166)), "El valor de las horas recargo diurno dominical y festivo debe ser un número válido. ", "")
),
""
)</f>
        <v/>
      </c>
      <c r="FT166" s="46">
        <f>CONCATENATE(AW166,AX166)&lt;&gt;""</f>
        <v/>
      </c>
      <c r="FU166" s="46">
        <f>IF(AND($DS166,FT166),
IF(AW166="","Debes escribir el número de horas recargo nocturno dominical y festivo. ",
IF( IFERROR(INT(AW166),1.1) &lt;&gt; IFERROR(_xlfn.NUMBERVALUE(AW166),1), "La cantidad de horas recargo nocturno dominical y festivo debe ser un número entero. ", "")
),
""
)</f>
        <v/>
      </c>
      <c r="FV166" s="46">
        <f>IF(AND($DS166,FT166),
IF(AX166="","Debes escribir el valor de las horas recargo nocturno dominical y festivo. ",
IF( ISERR(_xlfn.NUMBERVALUE(AX166)), "El valor de las horas recargo nocturno dominical y festivo debe ser un número válido. ", "")
),
""
)</f>
        <v/>
      </c>
      <c r="FW166" s="46">
        <f>CONCATENATE(AY166,AZ166)&lt;&gt;""</f>
        <v/>
      </c>
      <c r="FX166" s="46">
        <f>IF(AND($DS166,FW166),
IF(AY166="","Debes escribir el número de días de vacaciones comunes. ",
IF( IFERROR(INT(AY166),1.1) &lt;&gt; IFERROR(_xlfn.NUMBERVALUE(AY166),1), "La cantidad de días de vacaciones comunes debe ser un número entero. ", "")
),
""
)</f>
        <v/>
      </c>
      <c r="FY166" s="46">
        <f>IF(AND($DS166,FW166),
IF(AZ166="","Debes escribir el valor de las vacaciones comunes. ",
IF( ISERR(_xlfn.NUMBERVALUE(AZ166)), "El valor de las vacaciones comunes debe ser un número válido. ", "")
),
""
)</f>
        <v/>
      </c>
      <c r="FZ166" s="46">
        <f>CONCATENATE(BA166,BB166)&lt;&gt;""</f>
        <v/>
      </c>
      <c r="GA166" s="46">
        <f>IF(AND($DS166,FZ166),
IF(BA166="","Debes escribir el número de días de vacaciones compensadas. ",
IF( IFERROR(INT(BA166),1.1) &lt;&gt; IFERROR(_xlfn.NUMBERVALUE(BA166),1), "La cantidad de días de vacaciones compensadas debe ser un número entero. ", "")
),
""
)</f>
        <v/>
      </c>
      <c r="GB166" s="46">
        <f>IF(AND($DS166,FZ166),
IF(BB166="","Debes escribir el valor de las vacaciones compensadas. ",
IF( ISERR(_xlfn.NUMBERVALUE(BB166)), "El valor de las vacaciones compensadas debe ser un número válido. ", "")
),
""
)</f>
        <v/>
      </c>
      <c r="GC166" s="46">
        <f>CONCATENATE(BC166,BD166)&lt;&gt;""</f>
        <v/>
      </c>
      <c r="GD166" s="46">
        <f>IF(AND($DS166,GC166),
IF(BC166="","Debes escribir el número de días de prima salarial. ",
IF( IFERROR(INT(BC166),1.1) &lt;&gt; IFERROR(_xlfn.NUMBERVALUE(BC166),1), "La cantidad de días de prima salarial debe ser un número entero. ", "")
),
""
)</f>
        <v/>
      </c>
      <c r="GE166" s="46">
        <f>IF(AND($DS166,GC166),
IF(BD166="","Debes escribir el valor de los días de prima salarial. ",
IF( ISERR(_xlfn.NUMBERVALUE(BD166)), "El valor de los días de prima salarial debe ser un número válido. ", "")
),
""
)</f>
        <v/>
      </c>
      <c r="GF166" s="46">
        <f>IF($DS166,
IF( AND(BE166&lt;&gt;"", ISERR(_xlfn.NUMBERVALUE(BE166))), "El valor de la prima NO saliarial debe ser un número válido. ", "")
)</f>
        <v/>
      </c>
      <c r="GG166" s="46">
        <f>CONCATENATE(BF166,BG166,BH166)&lt;&gt;""</f>
        <v/>
      </c>
      <c r="GH166" s="46">
        <f>IF(AND($DS166,GG166),
IF(BF166="","Debes escribir el valor de las cesantías. ",
IF( ISERR(_xlfn.NUMBERVALUE(BF166)), "El valor de las cesantías debe ser un número válido. ", "")
),
""
)</f>
        <v/>
      </c>
      <c r="GI166" s="46">
        <f>IF(AND($DS166,GG166),
IF(BG166="","Debes escribir el % de cesantías. ",
IF( ISERR(_xlfn.NUMBERVALUE(BG166)), "El % de cesantías debe ser un número válido. ", "")
),
""
)</f>
        <v/>
      </c>
      <c r="GJ166" s="46">
        <f>IF(AND($DS166,GG166),
IF(BH166="","Debes escribir el valor de intereses de cesantías. ",
IF( ISERR(_xlfn.NUMBERVALUE(BH166)), "El valor de intereses de cesantías debe ser un número válido. ", "")
),
""
)</f>
        <v/>
      </c>
      <c r="GK166" s="46">
        <f>CONCATENATE(BI166,BJ166,BK166)&lt;&gt;""</f>
        <v/>
      </c>
      <c r="GL166" s="46">
        <f>IF(AND($DS166,GK166),
IF(BI166="","Debes escribir el número de días de incapacidad. ",
IF( IFERROR(INT(BI166),1.1) &lt;&gt; IFERROR(_xlfn.NUMBERVALUE(BI166),1), "La cantidad de días de incapacidad debe ser un número entero. ", "")
),
""
)</f>
        <v/>
      </c>
      <c r="GM166" s="46">
        <f>IF(AND($DS166,GK166),
IF(BJ166="","Debes escribir el tipo de incapacidad. ",
IF(_xlfn.IFNA(VLOOKUP(BJ166,TIPO_DE_INCAPACIDAD,1,FALSE),-1)=-1,"El tipo de incapacidad es inválida (por favor seleccionarlo de la lista). ","")
),
""
)</f>
        <v/>
      </c>
      <c r="GN166" s="46">
        <f>IF(AND($DS166,GK166),
IF(BK166="","Debes escribir el valor de la incapacidad. ",
IF( ISERR(_xlfn.NUMBERVALUE(BK166)), "El valor de la incapacidad debe ser un número válido. ", "")
),
""
)</f>
        <v/>
      </c>
      <c r="GO166" s="46">
        <f>CONCATENATE(BL166,BM166)&lt;&gt;""</f>
        <v/>
      </c>
      <c r="GP166" s="46">
        <f>IF(AND($DS166,GO166),
IF(BL166="","Debes escribir el número de días de licencia de maternidad o paternidad. ",
IF( IFERROR(INT(BL166),1.1) &lt;&gt; IFERROR(_xlfn.NUMBERVALUE(BL166),1), "La cantidad de días de licencia de maternidad o paternidad debe ser un número entero. ", "")
),
""
)</f>
        <v/>
      </c>
      <c r="GQ166" s="46">
        <f>IF(AND($DS166,GO166),
IF(BM166="","Debes escribir el valor de la licencia de maternidad o paternidad. ",
IF( ISERR(_xlfn.NUMBERVALUE(BM166)), "El valor de la licencia de maternidad o paternidad debe ser un número válido. ", "")
),
""
)</f>
        <v/>
      </c>
      <c r="GR166" s="46">
        <f>CONCATENATE(BN166,BO166)&lt;&gt;""</f>
        <v/>
      </c>
      <c r="GS166" s="46">
        <f>IF(AND($DS166,GR166),
IF(BN166="","Debes escribir el número de días de licencia remunerada. ",
IF( IFERROR(INT(BN166),1.1) &lt;&gt; IFERROR(_xlfn.NUMBERVALUE(BN166),1), "La cantidad de días de licencia remunerada debe ser un número entero. ", "")
),
""
)</f>
        <v/>
      </c>
      <c r="GT166" s="46">
        <f>IF(AND($DS166,GR166),
IF(BO166="","Debes escribir el valor de la licencia remunerada. ",
IF( ISERR(_xlfn.NUMBERVALUE(BO166)), "El valor de la licencia remunerada debe ser un número válido. ", "")
),
""
)</f>
        <v/>
      </c>
      <c r="GU166" s="46">
        <f>IF($DS166,
IF( AND(BP166&lt;&gt;"", ISERR(_xlfn.NUMBERVALUE(BP166))), "El valor de la licencia NO remunerada debe ser un número válido. ", "")
)</f>
        <v/>
      </c>
      <c r="GV166" s="46">
        <f>IF($DS166,
IF( AND(BQ166&lt;&gt;"", ISERR(_xlfn.NUMBERVALUE(BQ166))), "El valor de auxilios salariales debe ser un número válido. ", "")
)</f>
        <v/>
      </c>
      <c r="GW166" s="46">
        <f>IF($DS166,
IF( AND(BR166&lt;&gt;"", ISERR(_xlfn.NUMBERVALUE(BR166))), "El valor de auxilios NO salariales debe ser un número válido. ", "")
)</f>
        <v/>
      </c>
      <c r="GX166" s="46">
        <f>IF($DS166,
IF( AND(BS166&lt;&gt;"", ISERR(_xlfn.NUMBERVALUE(BS166))), "El valor de bonos salariales debe ser un número válido. ", "")
)</f>
        <v/>
      </c>
      <c r="GY166" s="46">
        <f>IF($DS166,
IF( AND(BT166&lt;&gt;"", ISERR(_xlfn.NUMBERVALUE(BT166))), "El valor de bonos NO salariales debe ser un número válido. ", "")
)</f>
        <v/>
      </c>
      <c r="GZ166" s="46">
        <f>IF($DS166,
IF( AND(BU166&lt;&gt;"", ISERR(_xlfn.NUMBERVALUE(BU166))), "El valor de bonos salariales de alimentación debe ser un número válido. ", "")
)</f>
        <v/>
      </c>
      <c r="HA166" s="46">
        <f>IF($DS166,
IF( AND(BV166&lt;&gt;"", ISERR(_xlfn.NUMBERVALUE(BV166))), "El valor de bonos NO salariales de alimentación debe ser un número válido. ", "")
)</f>
        <v/>
      </c>
      <c r="HB166" s="46">
        <f>IF($DS166,
IF( AND(BW166&lt;&gt;"", ISERR(_xlfn.NUMBERVALUE(BW166))), "El valor de bonificaciones salariales debe ser un número válido. ", "")
)</f>
        <v/>
      </c>
      <c r="HC166" s="46">
        <f>IF($DS166,
IF( AND(BX166&lt;&gt;"", ISERR(_xlfn.NUMBERVALUE(BX166))), "El valor de bonificaciones NO salariales debe ser un número válido. ", "")
)</f>
        <v/>
      </c>
      <c r="HD166" s="46">
        <f>IF($DS166,
IF( AND(BY166&lt;&gt;"", ISERR(_xlfn.NUMBERVALUE(BY166))), "El valor de compensaciones ordinarias debe ser un número válido. ", "")
)</f>
        <v/>
      </c>
      <c r="HE166" s="46">
        <f>IF($DS166,
IF( AND(BZ166&lt;&gt;"", ISERR(_xlfn.NUMBERVALUE(BZ166))), "El valor de compensaciones extraordinarias debe ser un número válido. ", "")
)</f>
        <v/>
      </c>
      <c r="HF166" s="46">
        <f>IF($DS166,
IF( AND(CA166&lt;&gt;"", ISERR(_xlfn.NUMBERVALUE(CA166))), "El valor de comisiones debe ser un número válido. ", "")
)</f>
        <v/>
      </c>
      <c r="HG166" s="46">
        <f>IF($DS166,
IF( AND(CB166&lt;&gt;"", ISERR(_xlfn.NUMBERVALUE(CB166))), "El valor de ausencia por huega debe ser un número válido. ", "")
)</f>
        <v/>
      </c>
      <c r="HH166" s="46">
        <f>IF($DS166,
IF( AND(CC166&lt;&gt;"", ISERR(_xlfn.NUMBERVALUE(CC166))), "El valor de anticipos debe ser un número válido. ", "")
)</f>
        <v/>
      </c>
      <c r="HI166" s="46">
        <f>IF($DS166,
IF( AND(CD166&lt;&gt;"", ISERR(_xlfn.NUMBERVALUE(CD166))), "El valor de pagos a terceros debe ser un número válido. ", "")
)</f>
        <v/>
      </c>
      <c r="HJ166" s="46">
        <f>IF($DS166,
IF( AND(CE166&lt;&gt;"", ISERR(_xlfn.NUMBERVALUE(CE166))), "El valor de dotación debe ser un número válido. ", "")
)</f>
        <v/>
      </c>
      <c r="HK166" s="46">
        <f>IF($DS166,
IF( AND(CF166&lt;&gt;"", ISERR(_xlfn.NUMBERVALUE(CF166))), "El valor de apoyo sostenibilidad debe ser un número válido. ", "")
)</f>
        <v/>
      </c>
      <c r="HL166" s="46">
        <f>IF($DS166,
IF( AND(CG166&lt;&gt;"", ISERR(_xlfn.NUMBERVALUE(CG166))), "El valor de teletrabajo debe ser un número válido. ", "")
)</f>
        <v/>
      </c>
      <c r="HM166" s="46">
        <f>IF($DS166,
IF( AND(CH166&lt;&gt;"", ISERR(_xlfn.NUMBERVALUE(CH166))), "El valor de bonificación de retiro debe ser un número válido. ", "")
)</f>
        <v/>
      </c>
      <c r="HN166" s="46">
        <f>IF($DS166,
IF( AND(CI166&lt;&gt;"", ISERR(_xlfn.NUMBERVALUE(CI166))), "El valor de indemnización de retiro debe ser un número válido. ", "")
)</f>
        <v/>
      </c>
      <c r="HO166" s="46">
        <f>IF($DS166,
IF( AND(CJ166&lt;&gt;"", ISERR(_xlfn.NUMBERVALUE(CJ166))), "El valor de reintegros debe ser un número válido. ", "")
)</f>
        <v/>
      </c>
      <c r="HP166" s="46">
        <f>CONCATENATE(CK166,CL166,CM166)&lt;&gt;""</f>
        <v/>
      </c>
      <c r="HQ166" s="46">
        <f>IF(AND($DS166,HP166),
IF(CK166="","Debes escribir la descripción de otro concepto no categorizado. ",""),
""
)</f>
        <v/>
      </c>
      <c r="HR166" s="46">
        <f>IF(AND($DS166,HP166),
IF(CONCATENATE(CL166,CM166)="","Debes escribir al menos un valor de concepto no categorizado (salarial o no salarial). ",
IF(ISERR(_xlfn.NUMBERVALUE(CL166)),"El valor salarial concepto no categorizado debe ser un número válido. ","")
),
""
)</f>
        <v/>
      </c>
      <c r="HS166" s="46">
        <f>IF(AND($DS166,HP166),
IF(CONCATENATE(CL166,CM166)="","Debes escribir al menos un valor de concepto no categorizado (salarial o no salarial). ",
IF(ISERR(_xlfn.NUMBERVALUE(CM166)),"El valor NO salarial concepto no categorizado debe ser un número válido. ","")
),
""
)</f>
        <v/>
      </c>
      <c r="HT166" s="46">
        <f>IF($DS166,
IF(CN166="","Debes escribir el porcentaje del aporte a salud. ",
IF( ISERR(_xlfn.NUMBERVALUE(CN166)), "El valor del porcentaje del aporte a salud debe ser un número válido. ", "")
)
)</f>
        <v/>
      </c>
      <c r="HU166" s="46">
        <f>IF($DS166,
IF(CO166="","Debes escribir el valor del aporte a salud. ",
IF( ISERR(_xlfn.NUMBERVALUE(CO166)), "El valor del aporte a salud debe ser un número válido. ", "")
)
)</f>
        <v/>
      </c>
      <c r="HV166" s="46">
        <f>IF($DS166,
IF( AND(CP166&lt;&gt;"", ISERR(_xlfn.NUMBERVALUE(CP166))), "El valor plan complementario debe ser un número válido. ", "")
)</f>
        <v/>
      </c>
      <c r="HW166" s="46">
        <f>IF($DS166,
IF(CQ166="","Debes escribir el porcentaje del aporte a pensión. ",
IF( ISERR(_xlfn.NUMBERVALUE(CQ166)), "El valor del porcentaje del aporte a pensión debe ser un número válido. ", "")
)
)</f>
        <v/>
      </c>
      <c r="HX166" s="46">
        <f>IF($DS166,
IF(CR166="","Debes escribir el valor del aporte a pensión. ",
IF( ISERR(_xlfn.NUMBERVALUE(CR166)), "El valor del aporte a salud debe ser un número válido. ", "")
)
)</f>
        <v/>
      </c>
      <c r="HY166" s="46">
        <f>IF($DS166,
IF( AND(CS166&lt;&gt;"", ISERR(_xlfn.NUMBERVALUE(CS166))), "El valor pensión voluntaria debe ser un número válido. ", "")
)</f>
        <v/>
      </c>
      <c r="HZ166" s="46">
        <f>CONCATENATE(CT166,CU166,CV166,CW166)&lt;&gt;""</f>
        <v/>
      </c>
      <c r="IA166" s="46">
        <f>IF(AND($DS166,HZ166),
IF(CT166="","Debes escribir el % del fondo de seguridad pensional. ",
IF( ISERR(_xlfn.NUMBERVALUE(CT166)), "El % del fondo de seguridad debe ser un número válido. ", "")
),
""
)</f>
        <v/>
      </c>
      <c r="IB166" s="46">
        <f>IF(AND($DS166,HZ166),
IF(CU166="","Debes escribir el valor del aporte al fondo de solidaridad pensional. ",
IF( ISERR(_xlfn.NUMBERVALUE(CU166)), "El valor del aporte al fondo de solidaridad pensional debe ser un número válido. ", "")
),
""
)</f>
        <v/>
      </c>
      <c r="IC166" s="46">
        <f>IF(AND($DS166,HZ166),
IF(CV166="","Debes escribir el % del fondo de subsistencia. ",
IF( ISERR(_xlfn.NUMBERVALUE(CV166)), "El % del fondo de subsistencia debe ser un número válido. ", "")
),
""
)</f>
        <v/>
      </c>
      <c r="ID166" s="46">
        <f>IF(AND($DS166,HZ166),
IF(CW166="","Debes escribir el valor del fondo de subsistencia. ",
IF( ISERR(_xlfn.NUMBERVALUE(CW166)), "El valor del fondo de subsistencia debe ser un número válido. ", "")
),
""
)</f>
        <v/>
      </c>
      <c r="IE166" s="46">
        <f>CONCATENATE(CX166,CY166)&lt;&gt;""</f>
        <v/>
      </c>
      <c r="IF166" s="46">
        <f>IF(AND($DS166,IE166),
IF(CX166="","Debes escribir el % de sindicato. ",
IF( ISERR(_xlfn.NUMBERVALUE(CX166)), "El % de sindicato debe ser un número válido. ", "")
),
""
)</f>
        <v/>
      </c>
      <c r="IG166" s="46">
        <f>IF(AND($DS166,IE166),
IF(CY166="","Debes escribir el valor del sindicato. ",
IF( ISERR(_xlfn.NUMBERVALUE(CY166)), "El valor del sindicato debe ser un número válido. ", "")
),
""
)</f>
        <v/>
      </c>
      <c r="IH166" s="46">
        <f>IF($DS166,
IF( AND(CZ166&lt;&gt;"", ISERR(_xlfn.NUMBERVALUE(CZ166))), "El valor de sanción pública debe ser un número válido. ", "")
)</f>
        <v/>
      </c>
      <c r="II166" s="46">
        <f>IF($DS166,
IF( AND(DA166&lt;&gt;"", ISERR(_xlfn.NUMBERVALUE(DA166))), "El valor de sanción privada debe ser un número válido. ", "")
)</f>
        <v/>
      </c>
      <c r="IJ166" s="46">
        <f>CONCATENATE(DB166,DC166)&lt;&gt;""</f>
        <v/>
      </c>
      <c r="IK166" s="46">
        <f>IF(AND($DS166,IJ166),
IF(DB166="","Debes escribir la descripción de libranza. ",""),
""
)</f>
        <v/>
      </c>
      <c r="IL166" s="46">
        <f>IF(AND($DS166,IJ166),
IF(DC166="","Debes escribir la cuota libranza. ",
IF(ISERR(_xlfn.NUMBERVALUE(DC166)),"El valor de la cuota libranza debe ser un número válido. ","")
),
""
)</f>
        <v/>
      </c>
      <c r="IM166" s="46">
        <f>IF($DS166,
IF( AND(DD166&lt;&gt;"", ISERR(_xlfn.NUMBERVALUE(DD166))), "El valor de pagos a terceros debe ser un número válido. ", "")
)</f>
        <v/>
      </c>
      <c r="IN166" s="46">
        <f>IF($DS166,
IF( AND(DE166&lt;&gt;"", ISERR(_xlfn.NUMBERVALUE(DE166))), "El valor de anticipos debe ser un número válido. ", "")
)</f>
        <v/>
      </c>
      <c r="IO166" s="46">
        <f>IF($DS166,
IF( AND(DF166&lt;&gt;"", ISERR(_xlfn.NUMBERVALUE(DF166))), "El valor de AFC debe ser un número válido. ", "")
)</f>
        <v/>
      </c>
      <c r="IP166" s="46">
        <f>IF($DS166,
IF( AND(DG166&lt;&gt;"", ISERR(_xlfn.NUMBERVALUE(DG166))), "El valor de rete-fuente debe ser un número válido. ", "")
)</f>
        <v/>
      </c>
      <c r="IQ166" s="46">
        <f>IF($DS166,
IF( AND(DH166&lt;&gt;"", ISERR(_xlfn.NUMBERVALUE(DH166))), "El valor de cooperativa de trabajo debe ser un número válido. ", "")
)</f>
        <v/>
      </c>
      <c r="IR166" s="46">
        <f>IF($DS166,
IF( AND(DI166&lt;&gt;"", ISERR(_xlfn.NUMBERVALUE(DI166))), "El valor de embargo fiscal debe ser un número válido. ", "")
)</f>
        <v/>
      </c>
      <c r="IS166" s="46">
        <f>IF($DS166,
IF( AND(DJ166&lt;&gt;"", ISERR(_xlfn.NUMBERVALUE(DJ166))), "El valor de educación debe ser un número válido. ", "")
)</f>
        <v/>
      </c>
      <c r="IT166" s="46">
        <f>IF($DS166,
IF( AND(DK166&lt;&gt;"", ISERR(_xlfn.NUMBERVALUE(DK166))), "El valor de reintegro debe ser un número válido. ", "")
)</f>
        <v/>
      </c>
      <c r="IU166" s="46">
        <f>IF($DS166,
IF( AND(DL166&lt;&gt;"", ISERR(_xlfn.NUMBERVALUE(DL166))), "El valor de deuda debe ser un número válido. ", "")
)</f>
        <v/>
      </c>
      <c r="IV166" s="46">
        <f>IF($DS166,
IF( AND(DM166&lt;&gt;"", ISERR(_xlfn.NUMBERVALUE(DM166))), "El valor de otras deducciones debe ser un número válido. ", "")
)</f>
        <v/>
      </c>
      <c r="IW166" s="46">
        <f>IF($DS166,
IF(DN166="","Debes escribir el valor de los devengos totales. ",
IF( ISERR(_xlfn.NUMBERVALUE(DN166)), "El valor de los devengos totales debe ser un número válido. ", "")
)
)</f>
        <v/>
      </c>
      <c r="IX166" s="46">
        <f>IF($DS166,
IF(DO166="","Debes escribir el valor de las deducciones totales. ",
IF( ISERR(_xlfn.NUMBERVALUE(DO166)), "El valor de las deducciones totales debe ser un número válido. ", "")
)
)</f>
        <v/>
      </c>
      <c r="IY166" s="46">
        <f>IF($DS166,
IF(DP166="","Debes escribir el valor del salario total. ",
IF( ISERR(_xlfn.NUMBERVALUE(DP166)), "El valor del salario total debe ser un número válido. ", "")
)
)</f>
        <v/>
      </c>
    </row>
    <row r="167">
      <c r="B167" s="48" t="n">
        <v>155</v>
      </c>
      <c r="C167" s="61">
        <f>IF(AND(DS167,DP167&lt;&gt;""),
IF(DQ167="","OK","Error"),
""
)</f>
        <v/>
      </c>
      <c r="D167" s="53" t="n"/>
      <c r="E167" s="52" t="n"/>
      <c r="F167" s="112" t="n"/>
      <c r="G167" s="52" t="n"/>
      <c r="H167" s="53" t="n"/>
      <c r="I167" s="52" t="n"/>
      <c r="J167" s="52" t="n"/>
      <c r="K167" s="53" t="n"/>
      <c r="L167" s="55" t="n"/>
      <c r="M167" s="108" t="n"/>
      <c r="N167" s="56" t="n"/>
      <c r="O167" s="52" t="n"/>
      <c r="P167" s="52" t="n"/>
      <c r="Q167" s="52" t="n"/>
      <c r="R167" s="52" t="n"/>
      <c r="S167" s="52" t="n"/>
      <c r="T167" s="53" t="n"/>
      <c r="U167" s="52" t="n"/>
      <c r="V167" s="52" t="n"/>
      <c r="W167" s="55" t="n"/>
      <c r="X167" s="55" t="n"/>
      <c r="Y167" s="52" t="n"/>
      <c r="Z167" s="55" t="n"/>
      <c r="AA167" s="52" t="n"/>
      <c r="AB167" s="53" t="n"/>
      <c r="AC167" s="53" t="n"/>
      <c r="AD167" s="53" t="n"/>
      <c r="AE167" s="177" t="n"/>
      <c r="AF167" s="113" t="n"/>
      <c r="AG167" s="177" t="n"/>
      <c r="AH167" s="178" t="n"/>
      <c r="AI167" s="178" t="n"/>
      <c r="AJ167" s="178" t="n"/>
      <c r="AK167" s="114" t="n"/>
      <c r="AL167" s="178" t="n"/>
      <c r="AM167" s="114" t="n"/>
      <c r="AN167" s="178" t="n"/>
      <c r="AO167" s="114" t="n"/>
      <c r="AP167" s="178" t="n"/>
      <c r="AQ167" s="114" t="n"/>
      <c r="AR167" s="178" t="n"/>
      <c r="AS167" s="114" t="n"/>
      <c r="AT167" s="178" t="n"/>
      <c r="AU167" s="114" t="n"/>
      <c r="AV167" s="178" t="n"/>
      <c r="AW167" s="114" t="n"/>
      <c r="AX167" s="178" t="n"/>
      <c r="AY167" s="114" t="n"/>
      <c r="AZ167" s="178" t="n"/>
      <c r="BA167" s="114" t="n"/>
      <c r="BB167" s="178" t="n"/>
      <c r="BC167" s="114" t="n"/>
      <c r="BD167" s="178" t="n"/>
      <c r="BE167" s="178" t="n"/>
      <c r="BF167" s="178" t="n"/>
      <c r="BG167" s="59" t="n"/>
      <c r="BH167" s="178" t="n"/>
      <c r="BI167" s="114" t="n"/>
      <c r="BJ167" s="53" t="n"/>
      <c r="BK167" s="178" t="n"/>
      <c r="BL167" s="114" t="n"/>
      <c r="BM167" s="178" t="n"/>
      <c r="BN167" s="114" t="n"/>
      <c r="BO167" s="178" t="n"/>
      <c r="BP167" s="178" t="n"/>
      <c r="BQ167" s="178" t="n"/>
      <c r="BR167" s="178" t="n"/>
      <c r="BS167" s="178" t="n"/>
      <c r="BT167" s="178" t="n"/>
      <c r="BU167" s="178" t="n"/>
      <c r="BV167" s="178" t="n"/>
      <c r="BW167" s="178" t="n"/>
      <c r="BX167" s="178" t="n"/>
      <c r="BY167" s="178" t="n"/>
      <c r="BZ167" s="178" t="n"/>
      <c r="CA167" s="178" t="n"/>
      <c r="CB167" s="178" t="n"/>
      <c r="CC167" s="178" t="n"/>
      <c r="CD167" s="178" t="n"/>
      <c r="CE167" s="178" t="n"/>
      <c r="CF167" s="178" t="n"/>
      <c r="CG167" s="178" t="n"/>
      <c r="CH167" s="178" t="n"/>
      <c r="CI167" s="178" t="n"/>
      <c r="CJ167" s="178" t="n"/>
      <c r="CK167" s="53" t="n"/>
      <c r="CL167" s="178" t="n"/>
      <c r="CM167" s="178" t="n"/>
      <c r="CN167" s="60" t="n"/>
      <c r="CO167" s="177" t="n"/>
      <c r="CP167" s="178" t="n"/>
      <c r="CQ167" s="60" t="n"/>
      <c r="CR167" s="177" t="n"/>
      <c r="CS167" s="178" t="n"/>
      <c r="CT167" s="59" t="n"/>
      <c r="CU167" s="178" t="n"/>
      <c r="CV167" s="59" t="n"/>
      <c r="CW167" s="178" t="n"/>
      <c r="CX167" s="59" t="n"/>
      <c r="CY167" s="178" t="n"/>
      <c r="CZ167" s="178" t="n"/>
      <c r="DA167" s="178" t="n"/>
      <c r="DB167" s="53" t="n"/>
      <c r="DC167" s="178" t="n"/>
      <c r="DD167" s="178" t="n"/>
      <c r="DE167" s="178" t="n"/>
      <c r="DF167" s="178" t="n"/>
      <c r="DG167" s="178" t="n"/>
      <c r="DH167" s="178" t="n"/>
      <c r="DI167" s="178" t="n"/>
      <c r="DJ167" s="178" t="n"/>
      <c r="DK167" s="178" t="n"/>
      <c r="DL167" s="178" t="n"/>
      <c r="DM167" s="178" t="n"/>
      <c r="DN167" s="177" t="n"/>
      <c r="DO167" s="177" t="n"/>
      <c r="DP167" s="177" t="n"/>
      <c r="DQ167" s="76">
        <f>IF(AND(DS167,DP167&lt;&gt;""),
CONCATENATE(DT167,DU167,DV167,DW167,DX167,DY167,DZ167,EA167,EB167,EC167,ED167,EE167,EF167,EG167,EH167,EI167,EJ167,EK167,EL167,EM167,EN167,EO167,EP167,EQ167,ES167,ET167,EU167,EV167,EW167,EX167,EY167,EZ167,FA167,FC167,FD167,FF167,FG167,FI167,FJ167,FL167,FM167,FO167,FP167,FR167,FS167,FU167,FV167,FX167,FY167,GA167,GB167,GD167,GE167,GF167,GH167,GI167,GJ167,GL167,GM167,GN167,GP167,GQ167,GS167,GT167,GU167,GV167,GW167,GX167,GY167,GZ167,HA167,HB167,HC167,HD167,HE167,HF167,HG167,HH167,HI167,HJ167,HK167,HL167,HM167,HN167,HO167,HQ167,HR167,HS167,HT167,HU167,HV167,HW167,HX167,HY167,IA167,IB167,IC167,ID167,IF167,IG167,IH167,II167,IK167,IL167,IM167,IN167,IO167,IP167,IQ167,IR167,IS167,IT167,IU167,IV167,IW167,IX167,IY167,IZ167),
""
)</f>
        <v/>
      </c>
      <c r="DR167" s="53" t="n"/>
      <c r="DS167" s="46">
        <f>CONCATENATE(D167,$E167,$F167,$G167,H167,$I167,$J167,K167,$L167,$M167,N167,$O167,$P167,$Q167,$R167,$S167,T167,$U167,$V167,$W167,$X167,$Y167,$Z167,$AA167,AB167,AC167,AD167,$AE167,$AF167,$AG167,AH167,AI167,AJ167,AK167,AL167,AM167,AN167,AO167,AP167,AQ167,AR167,AS167,AT167,AU167,AV167,AW167,AX167,AY167,AZ167,BA167,BB167,BC167,BD167,BE167,BF167,BG167,BH167,BI167,BJ167,BK167,BL167,BM167,BN167,BO167,BP167,BQ167,BR167,BS167,BT167,BU167,BV167,BW167,BX167,BY167,BZ167,CA167,CB167,CC167,CD167,CE167,CF167,CG167,CH167,CI167,CJ167,CK167,CL167,CM167,$CN167,$CO167,CP167,$CQ167,$CR167,CS167,CT167,CU167,CV167,CW167,CX167,CY167,CZ167,DA167,DB167,DC167,DD167,DE167,DF167,DG167,DH167,DI167,DJ167,DK167,DL167,DM167,$DN167,$DO167,$DP167,DR167)&lt;&gt;""</f>
        <v/>
      </c>
      <c r="DT167" s="46">
        <f>IF(AND($DS167,$E$4&lt;&gt;""),
IF(LEFT($E$4,2) = "1.",
IF(D167&lt;&gt;"","El CUNE sólo se envía en operaciones de novedad o ajuste. ",""),
IF(D167="","Debes escribir un CUNE válido para realizar operaciones de novedad o ajuste. ","")),
""
)</f>
        <v/>
      </c>
      <c r="DU167" s="46">
        <f>IF($DS167,
IF(E167="","Debes seleccionar el tipo de documento del empleado. ",
IF(_xlfn.IFNA(VLOOKUP(E167,TIPO_DE_DOCUMENTO,1,FALSE),-1)=-1,"El tipo de documento no es válido (por favor seleccionarlo de la lista). ","")
)
)</f>
        <v/>
      </c>
      <c r="DV167" s="46">
        <f>IF($DS167,
IF(F167="","Debes escribir el número de documento del empleado. ","")
)</f>
        <v/>
      </c>
      <c r="DW167" s="46">
        <f>IF($DS167,
IF(G167="","Debes escribir el primer nombre del empleado. ","")
)</f>
        <v/>
      </c>
      <c r="DY167" s="46">
        <f>IF($DS167,
IF(I167="","Debes escribir el primer apellido del empleado. ","")
)</f>
        <v/>
      </c>
      <c r="DZ167" s="46">
        <f>IF($DS167,
IF(J167="","Debes escribir el segundo apellido del empleado. ","")
)</f>
        <v/>
      </c>
      <c r="EB167" s="46">
        <f>IF($DS167,
IF(L167="","Debes escribir la fecha de ingreso del empleado. ",
IF(ISERR(DATE(YEAR(L167),MONTH(L167),DAY(L167))), "El valor ingresado en fecha de ingreso no tiene un formato válido. ","")
)
)</f>
        <v/>
      </c>
      <c r="EC167" s="46">
        <f>IF($DS167,
IF(M167="","Debes escribir el tiempo laborado. ",
IF( IFERROR(INT(M167),1.1) &lt;&gt; IFERROR(_xlfn.NUMBERVALUE(M167),1), "El valor de los días trabajados debe ser un número entero. ", "")
)
)</f>
        <v/>
      </c>
      <c r="ED167" s="46">
        <f>IF($DS167,
IF( AND(N167&lt;&gt;"", ISERR(DATE(YEAR(N167),MONTH(N167),DAY(N167))) ), "El valor ingresado en fecha de ingreso no tiene un formato válido. ",
IF( AND(N167&lt;&gt;"", $E$6&lt;&gt;"", DATE(YEAR(N167), MONTH(N167), 1) &lt;&gt; IFERROR(DATE(MID($E$6, 1, 4), MID($E$6, 6, 2),1), "1/1/1900") ), "La fecha de retiro debe estar dentro del período liquidado. ", "")
)
)</f>
        <v/>
      </c>
      <c r="EE167" s="46">
        <f>IF($DS167,
IF(O167="","Debes seleccionar el tipo de trabajador. ",
IF(_xlfn.IFNA(VLOOKUP(O167,TIPO_DE_TRABAJADOR,1,FALSE),-1)=-1,"El tipo de trabajador no es válido (por favor seleccionarlo de la lista). ","")
)
)</f>
        <v/>
      </c>
      <c r="EF167" s="46">
        <f>IF($DS167,
IF(P167="","Debes seleccionar si es un trabajador dependiente pensionado por vejez. ",
IF(_xlfn.IFNA(VLOOKUP(P167,SUBTIPO_DE_TRABAJADOR,1,FALSE),-1)=-1,"El tipo de trabajador dependiente pensionado por vejez no es válido (por favor seleccionarlo de la lista). ","")
)
)</f>
        <v/>
      </c>
      <c r="EG167" s="46">
        <f>IF($DS167,
IF(Q167="","Debes seleccionar el tipo de contrato del trabajador. ",
IF(_xlfn.IFNA(VLOOKUP(Q167,TIPO_DE_CONTRATO,1,FALSE),-1)=-1,"El tipo de contrato del trabajador no es válido (por favor seleccionarlo de la lista). ","")
)
)</f>
        <v/>
      </c>
      <c r="EH167" s="46">
        <f>IF($DS167,
IF(R167="","Debes seleccionar si es un salario integral. ",
IF(_xlfn.IFNA(VLOOKUP(R167,SI_NO,1,FALSE),-1)=-1,"Valor no válido para salario integral (por favor seleccionarlo de la lista). ","")
)
)</f>
        <v/>
      </c>
      <c r="EI167" s="46">
        <f>IF($DS167,
IF(S167="","Debes seleccionar si el trabajador realiza actividades de riesgo. ",
IF(_xlfn.IFNA(VLOOKUP(S167,SI_NO,1,FALSE),-1)=-1,"Valor no válido para actividad de alto riesgo (por favor seleccionarlo de la lista). ","")
)
)</f>
        <v/>
      </c>
      <c r="EK167" s="46">
        <f>IF($DS167,
IF(U167="","Debes escribir el código del municipio de residencia del trabajador. ",
IF(_xlfn.IFNA(VLOOKUP(U167,MUNICIPIO,1,FALSE),-1)=-1,"El municipio de residencia del trabajador es inválido (por favor seleccionarlo de la lista). ","")
)
)</f>
        <v/>
      </c>
      <c r="EL167" s="46">
        <f>IF($DS167,
IF(V167="","Debes escribir el la dirección de residendia del trabajador. ","")
)</f>
        <v/>
      </c>
      <c r="EM167" s="46">
        <f>IF($DS167,
IF(W167="","Debes escribir la fecha de inicio de la liquidación. ",
IF(ISERR(DATE(YEAR(W167),MONTH(W167),DAY(W167))),"El valor ingresado en fecha de inicio de liquidación no tiene un formato válido. ",
IF( AND($E$6&lt;&gt;"", DATE(YEAR(W167), MONTH(W167), 1) &lt;&gt; IFERROR(DATE(MID($E$6, 1, 4), MID($E$6, 6, 2),1), "1/1/1900") ), "La fecha de inicio de la liquidación debe estar dentro del período liquidado. ", "")
)
)
)</f>
        <v/>
      </c>
      <c r="EN167" s="46">
        <f>IF($DS167,
IF(X167="","Debes escribir la fecha de fin de la liquidación. ",
IF(ISERR(DATE(YEAR(X167),MONTH(X167),DAY(X167))),"El valor ingresado en fecha de fin de liquidación no tiene un formato válido. ",
IF( AND($E$6&lt;&gt;"", DATE(YEAR(X167), MONTH(X167), 1) &lt;&gt; IFERROR(DATE(MID($E$6, 1, 4), MID($E$6, 6, 2),1), "1/1/1900") ), "La fecha de fin de la liquidación debe estar dentro del período liquidado. ", "")
)
)
)</f>
        <v/>
      </c>
      <c r="EO167" s="46">
        <f>IF($DS167,
IF(Y167="","Debes escribir la frecuencia de pago del trabajador. ",
IF(_xlfn.IFNA(VLOOKUP(Y167,PERÍODO_DE_NÓMINA,1,FALSE),-1)=-1,"La frecuencia de pago es inválida (por favor seleccionarlo de la lista). ","")
)
)</f>
        <v/>
      </c>
      <c r="EP167" s="46">
        <f>IF($DS167,
IF(Z167="","Debes escribir la fecha de pago. ",
IF(ISERR(DATE(YEAR(Z167),MONTH(Z167),DAY(Z167))), "El valor ingresado en fecha de pago no tiene un formato válido. ","")
)
)</f>
        <v/>
      </c>
      <c r="EQ167" s="46">
        <f>IF($DS167,
IF(AA167="","Debes escribir el medio de pago. ",
IF(_xlfn.IFNA(VLOOKUP(AA167,MEDIOS_DE_PAGO,1,FALSE),-1)=-1,"El medio de pago es inválido (por favor seleccionarlo de la lista). ","")
)
)</f>
        <v/>
      </c>
      <c r="ER167" s="46">
        <f>OR(AA167='Tablas '!$T$4,AA167='Tablas '!$T$7,AA167='Tablas '!$T$8,AA167='Tablas '!$T$11)</f>
        <v/>
      </c>
      <c r="ES167" s="46">
        <f>IF(AND($DS167,ER167),
IF(AB167="","Debes escribir la entidad bancaria. ",""),
""
)</f>
        <v/>
      </c>
      <c r="ET167" s="46">
        <f>IF(AND($DS167,ER167),
IF(AC167="","Debes escribir el tipo de cuenta bancaria. ",
IF(_xlfn.IFNA(VLOOKUP(AC167,TIPO_DE_CUENTA,1,FALSE),-1)=-1,"El tipo de cuenta bancaria es inválida (por favor seleccionarlo de la lista). ","")
),
""
)</f>
        <v/>
      </c>
      <c r="EU167" s="46">
        <f>IF(AND($DS167,ER167),
IF(AD167="","Debes escribir el número de cuenta bancaria. ",""),
""
)</f>
        <v/>
      </c>
      <c r="EV167" s="46">
        <f>IF($DS167,
IF(AE167="","Debes escribir el valor del sueldo básico. ",
IF( ISERR(_xlfn.NUMBERVALUE(AE167)), "El valor del sueldo básico debe ser un número válido. ", "")
)
)</f>
        <v/>
      </c>
      <c r="EW167" s="46">
        <f>IF($DS167,
IF(AF167="","Debes escribir el número de días trabajados. ",
IF( IFERROR(INT(AF167),1.1) &lt;&gt; IFERROR(_xlfn.NUMBERVALUE(AF167),1), "La cantidad de días trabajados debe ser un número entero. ", "")
)
)</f>
        <v/>
      </c>
      <c r="EX167" s="46">
        <f>IF($DS167,
IF(AG167="","Debes escribir el valor del sueldo trabajado. ",
IF( ISERR(_xlfn.NUMBERVALUE(AG167)), "El valor del sueldo trabajado debe ser un número válido. ", "")
)
)</f>
        <v/>
      </c>
      <c r="EY167" s="46">
        <f>IF($DS167,
IF( AND(AH167&lt;&gt;"", ISERR(_xlfn.NUMBERVALUE(AH167))), "El valor del auxilio de transporte debe ser un número válido. ", "")
)</f>
        <v/>
      </c>
      <c r="EZ167" s="46">
        <f>IF($DS167,
IF( AND(AI167&lt;&gt;"", ISERR(_xlfn.NUMBERVALUE(AI167))), "El valor de viáticos salariales debe ser un número válido. ", "")
)</f>
        <v/>
      </c>
      <c r="FA167" s="46">
        <f>IF($DS167,
IF( AND(AJ167&lt;&gt;"", ISERR(_xlfn.NUMBERVALUE(AJ167))), "El valor de viáticos NO salariales debe ser un número válido. ", "")
)</f>
        <v/>
      </c>
      <c r="FB167" s="46">
        <f>CONCATENATE(AK167,AL167)&lt;&gt;""</f>
        <v/>
      </c>
      <c r="FC167" s="46">
        <f>IF(AND($DS167,FB167),
IF(AK167="","Debes escribir el número de horas extras diurnas. ",
IF( IFERROR(INT(AK167),1.1) &lt;&gt; IFERROR(_xlfn.NUMBERVALUE(AK167),1), "La cantidad de horas extras diurnas debe ser un número entero. ", "")
),
""
)</f>
        <v/>
      </c>
      <c r="FD167" s="46">
        <f>IF(AND($DS167,FB167),
IF(AL167="","Debes escribir el valor de las horas extras diurnas. ",
IF( ISERR(_xlfn.NUMBERVALUE(AL167)), "El valor de las horas extras duirnas debe ser un número válido. ", "")
),
""
)</f>
        <v/>
      </c>
      <c r="FE167" s="46">
        <f>CONCATENATE(AM167,AN167)&lt;&gt;""</f>
        <v/>
      </c>
      <c r="FF167" s="46">
        <f>IF(AND($DS167,FE167),
IF(AM167="","Debes escribir el número de horas extras nocturnas. ",
IF( IFERROR(INT(AM167),1.1) &lt;&gt; IFERROR(_xlfn.NUMBERVALUE(AM167),1), "La cantidad de horas extras nocturnas debe ser un número entero. ", "")
),
""
)</f>
        <v/>
      </c>
      <c r="FG167" s="46">
        <f>IF(AND($DS167,FE167),
IF(AN167="","Debes escribir el valor de las horas extras nocturnas. ",
IF( ISERR(_xlfn.NUMBERVALUE(AN167)), "El valor de las horas extras nocturnas debe ser un número válido. ", "")
),
""
)</f>
        <v/>
      </c>
      <c r="FH167" s="46">
        <f>CONCATENATE(AO167,AP167)&lt;&gt;""</f>
        <v/>
      </c>
      <c r="FI167" s="46">
        <f>IF(AND($DS167,FH167),
IF(AO167="","Debes escribir el número de horas extras diurnas dominicales y festivas. ",
IF( IFERROR(INT(AO167),1.1) &lt;&gt; IFERROR(_xlfn.NUMBERVALUE(AO167),1), "La cantidad de horas extras diurnas dominicales y festivas debe ser un número entero. ", "")
),
""
)</f>
        <v/>
      </c>
      <c r="FJ167" s="46">
        <f>IF(AND($DS167,FH167),
IF(AP167="","Debes escribir el valor de las horas extras diurnas dominicales y festivas. ",
IF( ISERR(_xlfn.NUMBERVALUE(AP167)), "El valor de las horas extras diurnas dominicales y festivas debe ser un número válido. ", "")
),
""
)</f>
        <v/>
      </c>
      <c r="FK167" s="46">
        <f>CONCATENATE(AQ167,AR167)&lt;&gt;""</f>
        <v/>
      </c>
      <c r="FL167" s="46">
        <f>IF(AND($DS167,FK167),
IF(AQ167="","Debes escribir el número de horas extras nocturnas dominicales y festivas. ",
IF( IFERROR(INT(AQ167),1.1) &lt;&gt; IFERROR(_xlfn.NUMBERVALUE(AQ167),1), "La cantidad de horas extras nocturnas dominicales y festivas debe ser un número entero. ", "")
),
""
)</f>
        <v/>
      </c>
      <c r="FM167" s="46">
        <f>IF(AND($DS167,FK167),
IF(AR167="","Debes escribir el valor de las horas extras nocturnas dominicales y festivas. ",
IF( ISERR(_xlfn.NUMBERVALUE(AR167)), "El valor de las horas extras nocturnas dominicales y festivas debe ser un número válido. ", "")
),
""
)</f>
        <v/>
      </c>
      <c r="FN167" s="46">
        <f>CONCATENATE(AS167,AT167)&lt;&gt;""</f>
        <v/>
      </c>
      <c r="FO167" s="46">
        <f>IF(AND($DS167,FN167),
IF(AS167="","Debes escribir el número de horas recargo nocturno. ",
IF( IFERROR(INT(AS167),1.1) &lt;&gt; IFERROR(_xlfn.NUMBERVALUE(AS167),1), "La cantidad de horas recargo nocturno debe ser un número entero. ", "")
),
""
)</f>
        <v/>
      </c>
      <c r="FP167" s="46">
        <f>IF(AND($DS167,FN167),
IF(AT167="","Debes escribir el valor de las horas recargo nocturno. ",
IF( ISERR(_xlfn.NUMBERVALUE(AT167)), "El valor de las horas recargo nocturno debe ser un número válido. ", "")
),
""
)</f>
        <v/>
      </c>
      <c r="FQ167" s="46">
        <f>CONCATENATE(AU167,AV167)&lt;&gt;""</f>
        <v/>
      </c>
      <c r="FR167" s="46">
        <f>IF(AND($DS167,FQ167),
IF(AU167="","Debes escribir el número de horas recargo diurno dominical y festivo. ",
IF( IFERROR(INT(AU167),1.1) &lt;&gt; IFERROR(_xlfn.NUMBERVALUE(AU167),1), "La cantidad de horas recargo diurno dominical y festivo debe ser un número entero. ", "")
),
""
)</f>
        <v/>
      </c>
      <c r="FS167" s="46">
        <f>IF(AND($DS167,FQ167),
IF(AV167="","Debes escribir el valor de las horas recargo diurno dominical y festivo. ",
IF( ISERR(_xlfn.NUMBERVALUE(AV167)), "El valor de las horas recargo diurno dominical y festivo debe ser un número válido. ", "")
),
""
)</f>
        <v/>
      </c>
      <c r="FT167" s="46">
        <f>CONCATENATE(AW167,AX167)&lt;&gt;""</f>
        <v/>
      </c>
      <c r="FU167" s="46">
        <f>IF(AND($DS167,FT167),
IF(AW167="","Debes escribir el número de horas recargo nocturno dominical y festivo. ",
IF( IFERROR(INT(AW167),1.1) &lt;&gt; IFERROR(_xlfn.NUMBERVALUE(AW167),1), "La cantidad de horas recargo nocturno dominical y festivo debe ser un número entero. ", "")
),
""
)</f>
        <v/>
      </c>
      <c r="FV167" s="46">
        <f>IF(AND($DS167,FT167),
IF(AX167="","Debes escribir el valor de las horas recargo nocturno dominical y festivo. ",
IF( ISERR(_xlfn.NUMBERVALUE(AX167)), "El valor de las horas recargo nocturno dominical y festivo debe ser un número válido. ", "")
),
""
)</f>
        <v/>
      </c>
      <c r="FW167" s="46">
        <f>CONCATENATE(AY167,AZ167)&lt;&gt;""</f>
        <v/>
      </c>
      <c r="FX167" s="46">
        <f>IF(AND($DS167,FW167),
IF(AY167="","Debes escribir el número de días de vacaciones comunes. ",
IF( IFERROR(INT(AY167),1.1) &lt;&gt; IFERROR(_xlfn.NUMBERVALUE(AY167),1), "La cantidad de días de vacaciones comunes debe ser un número entero. ", "")
),
""
)</f>
        <v/>
      </c>
      <c r="FY167" s="46">
        <f>IF(AND($DS167,FW167),
IF(AZ167="","Debes escribir el valor de las vacaciones comunes. ",
IF( ISERR(_xlfn.NUMBERVALUE(AZ167)), "El valor de las vacaciones comunes debe ser un número válido. ", "")
),
""
)</f>
        <v/>
      </c>
      <c r="FZ167" s="46">
        <f>CONCATENATE(BA167,BB167)&lt;&gt;""</f>
        <v/>
      </c>
      <c r="GA167" s="46">
        <f>IF(AND($DS167,FZ167),
IF(BA167="","Debes escribir el número de días de vacaciones compensadas. ",
IF( IFERROR(INT(BA167),1.1) &lt;&gt; IFERROR(_xlfn.NUMBERVALUE(BA167),1), "La cantidad de días de vacaciones compensadas debe ser un número entero. ", "")
),
""
)</f>
        <v/>
      </c>
      <c r="GB167" s="46">
        <f>IF(AND($DS167,FZ167),
IF(BB167="","Debes escribir el valor de las vacaciones compensadas. ",
IF( ISERR(_xlfn.NUMBERVALUE(BB167)), "El valor de las vacaciones compensadas debe ser un número válido. ", "")
),
""
)</f>
        <v/>
      </c>
      <c r="GC167" s="46">
        <f>CONCATENATE(BC167,BD167)&lt;&gt;""</f>
        <v/>
      </c>
      <c r="GD167" s="46">
        <f>IF(AND($DS167,GC167),
IF(BC167="","Debes escribir el número de días de prima salarial. ",
IF( IFERROR(INT(BC167),1.1) &lt;&gt; IFERROR(_xlfn.NUMBERVALUE(BC167),1), "La cantidad de días de prima salarial debe ser un número entero. ", "")
),
""
)</f>
        <v/>
      </c>
      <c r="GE167" s="46">
        <f>IF(AND($DS167,GC167),
IF(BD167="","Debes escribir el valor de los días de prima salarial. ",
IF( ISERR(_xlfn.NUMBERVALUE(BD167)), "El valor de los días de prima salarial debe ser un número válido. ", "")
),
""
)</f>
        <v/>
      </c>
      <c r="GF167" s="46">
        <f>IF($DS167,
IF( AND(BE167&lt;&gt;"", ISERR(_xlfn.NUMBERVALUE(BE167))), "El valor de la prima NO saliarial debe ser un número válido. ", "")
)</f>
        <v/>
      </c>
      <c r="GG167" s="46">
        <f>CONCATENATE(BF167,BG167,BH167)&lt;&gt;""</f>
        <v/>
      </c>
      <c r="GH167" s="46">
        <f>IF(AND($DS167,GG167),
IF(BF167="","Debes escribir el valor de las cesantías. ",
IF( ISERR(_xlfn.NUMBERVALUE(BF167)), "El valor de las cesantías debe ser un número válido. ", "")
),
""
)</f>
        <v/>
      </c>
      <c r="GI167" s="46">
        <f>IF(AND($DS167,GG167),
IF(BG167="","Debes escribir el % de cesantías. ",
IF( ISERR(_xlfn.NUMBERVALUE(BG167)), "El % de cesantías debe ser un número válido. ", "")
),
""
)</f>
        <v/>
      </c>
      <c r="GJ167" s="46">
        <f>IF(AND($DS167,GG167),
IF(BH167="","Debes escribir el valor de intereses de cesantías. ",
IF( ISERR(_xlfn.NUMBERVALUE(BH167)), "El valor de intereses de cesantías debe ser un número válido. ", "")
),
""
)</f>
        <v/>
      </c>
      <c r="GK167" s="46">
        <f>CONCATENATE(BI167,BJ167,BK167)&lt;&gt;""</f>
        <v/>
      </c>
      <c r="GL167" s="46">
        <f>IF(AND($DS167,GK167),
IF(BI167="","Debes escribir el número de días de incapacidad. ",
IF( IFERROR(INT(BI167),1.1) &lt;&gt; IFERROR(_xlfn.NUMBERVALUE(BI167),1), "La cantidad de días de incapacidad debe ser un número entero. ", "")
),
""
)</f>
        <v/>
      </c>
      <c r="GM167" s="46">
        <f>IF(AND($DS167,GK167),
IF(BJ167="","Debes escribir el tipo de incapacidad. ",
IF(_xlfn.IFNA(VLOOKUP(BJ167,TIPO_DE_INCAPACIDAD,1,FALSE),-1)=-1,"El tipo de incapacidad es inválida (por favor seleccionarlo de la lista). ","")
),
""
)</f>
        <v/>
      </c>
      <c r="GN167" s="46">
        <f>IF(AND($DS167,GK167),
IF(BK167="","Debes escribir el valor de la incapacidad. ",
IF( ISERR(_xlfn.NUMBERVALUE(BK167)), "El valor de la incapacidad debe ser un número válido. ", "")
),
""
)</f>
        <v/>
      </c>
      <c r="GO167" s="46">
        <f>CONCATENATE(BL167,BM167)&lt;&gt;""</f>
        <v/>
      </c>
      <c r="GP167" s="46">
        <f>IF(AND($DS167,GO167),
IF(BL167="","Debes escribir el número de días de licencia de maternidad o paternidad. ",
IF( IFERROR(INT(BL167),1.1) &lt;&gt; IFERROR(_xlfn.NUMBERVALUE(BL167),1), "La cantidad de días de licencia de maternidad o paternidad debe ser un número entero. ", "")
),
""
)</f>
        <v/>
      </c>
      <c r="GQ167" s="46">
        <f>IF(AND($DS167,GO167),
IF(BM167="","Debes escribir el valor de la licencia de maternidad o paternidad. ",
IF( ISERR(_xlfn.NUMBERVALUE(BM167)), "El valor de la licencia de maternidad o paternidad debe ser un número válido. ", "")
),
""
)</f>
        <v/>
      </c>
      <c r="GR167" s="46">
        <f>CONCATENATE(BN167,BO167)&lt;&gt;""</f>
        <v/>
      </c>
      <c r="GS167" s="46">
        <f>IF(AND($DS167,GR167),
IF(BN167="","Debes escribir el número de días de licencia remunerada. ",
IF( IFERROR(INT(BN167),1.1) &lt;&gt; IFERROR(_xlfn.NUMBERVALUE(BN167),1), "La cantidad de días de licencia remunerada debe ser un número entero. ", "")
),
""
)</f>
        <v/>
      </c>
      <c r="GT167" s="46">
        <f>IF(AND($DS167,GR167),
IF(BO167="","Debes escribir el valor de la licencia remunerada. ",
IF( ISERR(_xlfn.NUMBERVALUE(BO167)), "El valor de la licencia remunerada debe ser un número válido. ", "")
),
""
)</f>
        <v/>
      </c>
      <c r="GU167" s="46">
        <f>IF($DS167,
IF( AND(BP167&lt;&gt;"", ISERR(_xlfn.NUMBERVALUE(BP167))), "El valor de la licencia NO remunerada debe ser un número válido. ", "")
)</f>
        <v/>
      </c>
      <c r="GV167" s="46">
        <f>IF($DS167,
IF( AND(BQ167&lt;&gt;"", ISERR(_xlfn.NUMBERVALUE(BQ167))), "El valor de auxilios salariales debe ser un número válido. ", "")
)</f>
        <v/>
      </c>
      <c r="GW167" s="46">
        <f>IF($DS167,
IF( AND(BR167&lt;&gt;"", ISERR(_xlfn.NUMBERVALUE(BR167))), "El valor de auxilios NO salariales debe ser un número válido. ", "")
)</f>
        <v/>
      </c>
      <c r="GX167" s="46">
        <f>IF($DS167,
IF( AND(BS167&lt;&gt;"", ISERR(_xlfn.NUMBERVALUE(BS167))), "El valor de bonos salariales debe ser un número válido. ", "")
)</f>
        <v/>
      </c>
      <c r="GY167" s="46">
        <f>IF($DS167,
IF( AND(BT167&lt;&gt;"", ISERR(_xlfn.NUMBERVALUE(BT167))), "El valor de bonos NO salariales debe ser un número válido. ", "")
)</f>
        <v/>
      </c>
      <c r="GZ167" s="46">
        <f>IF($DS167,
IF( AND(BU167&lt;&gt;"", ISERR(_xlfn.NUMBERVALUE(BU167))), "El valor de bonos salariales de alimentación debe ser un número válido. ", "")
)</f>
        <v/>
      </c>
      <c r="HA167" s="46">
        <f>IF($DS167,
IF( AND(BV167&lt;&gt;"", ISERR(_xlfn.NUMBERVALUE(BV167))), "El valor de bonos NO salariales de alimentación debe ser un número válido. ", "")
)</f>
        <v/>
      </c>
      <c r="HB167" s="46">
        <f>IF($DS167,
IF( AND(BW167&lt;&gt;"", ISERR(_xlfn.NUMBERVALUE(BW167))), "El valor de bonificaciones salariales debe ser un número válido. ", "")
)</f>
        <v/>
      </c>
      <c r="HC167" s="46">
        <f>IF($DS167,
IF( AND(BX167&lt;&gt;"", ISERR(_xlfn.NUMBERVALUE(BX167))), "El valor de bonificaciones NO salariales debe ser un número válido. ", "")
)</f>
        <v/>
      </c>
      <c r="HD167" s="46">
        <f>IF($DS167,
IF( AND(BY167&lt;&gt;"", ISERR(_xlfn.NUMBERVALUE(BY167))), "El valor de compensaciones ordinarias debe ser un número válido. ", "")
)</f>
        <v/>
      </c>
      <c r="HE167" s="46">
        <f>IF($DS167,
IF( AND(BZ167&lt;&gt;"", ISERR(_xlfn.NUMBERVALUE(BZ167))), "El valor de compensaciones extraordinarias debe ser un número válido. ", "")
)</f>
        <v/>
      </c>
      <c r="HF167" s="46">
        <f>IF($DS167,
IF( AND(CA167&lt;&gt;"", ISERR(_xlfn.NUMBERVALUE(CA167))), "El valor de comisiones debe ser un número válido. ", "")
)</f>
        <v/>
      </c>
      <c r="HG167" s="46">
        <f>IF($DS167,
IF( AND(CB167&lt;&gt;"", ISERR(_xlfn.NUMBERVALUE(CB167))), "El valor de ausencia por huega debe ser un número válido. ", "")
)</f>
        <v/>
      </c>
      <c r="HH167" s="46">
        <f>IF($DS167,
IF( AND(CC167&lt;&gt;"", ISERR(_xlfn.NUMBERVALUE(CC167))), "El valor de anticipos debe ser un número válido. ", "")
)</f>
        <v/>
      </c>
      <c r="HI167" s="46">
        <f>IF($DS167,
IF( AND(CD167&lt;&gt;"", ISERR(_xlfn.NUMBERVALUE(CD167))), "El valor de pagos a terceros debe ser un número válido. ", "")
)</f>
        <v/>
      </c>
      <c r="HJ167" s="46">
        <f>IF($DS167,
IF( AND(CE167&lt;&gt;"", ISERR(_xlfn.NUMBERVALUE(CE167))), "El valor de dotación debe ser un número válido. ", "")
)</f>
        <v/>
      </c>
      <c r="HK167" s="46">
        <f>IF($DS167,
IF( AND(CF167&lt;&gt;"", ISERR(_xlfn.NUMBERVALUE(CF167))), "El valor de apoyo sostenibilidad debe ser un número válido. ", "")
)</f>
        <v/>
      </c>
      <c r="HL167" s="46">
        <f>IF($DS167,
IF( AND(CG167&lt;&gt;"", ISERR(_xlfn.NUMBERVALUE(CG167))), "El valor de teletrabajo debe ser un número válido. ", "")
)</f>
        <v/>
      </c>
      <c r="HM167" s="46">
        <f>IF($DS167,
IF( AND(CH167&lt;&gt;"", ISERR(_xlfn.NUMBERVALUE(CH167))), "El valor de bonificación de retiro debe ser un número válido. ", "")
)</f>
        <v/>
      </c>
      <c r="HN167" s="46">
        <f>IF($DS167,
IF( AND(CI167&lt;&gt;"", ISERR(_xlfn.NUMBERVALUE(CI167))), "El valor de indemnización de retiro debe ser un número válido. ", "")
)</f>
        <v/>
      </c>
      <c r="HO167" s="46">
        <f>IF($DS167,
IF( AND(CJ167&lt;&gt;"", ISERR(_xlfn.NUMBERVALUE(CJ167))), "El valor de reintegros debe ser un número válido. ", "")
)</f>
        <v/>
      </c>
      <c r="HP167" s="46">
        <f>CONCATENATE(CK167,CL167,CM167)&lt;&gt;""</f>
        <v/>
      </c>
      <c r="HQ167" s="46">
        <f>IF(AND($DS167,HP167),
IF(CK167="","Debes escribir la descripción de otro concepto no categorizado. ",""),
""
)</f>
        <v/>
      </c>
      <c r="HR167" s="46">
        <f>IF(AND($DS167,HP167),
IF(CONCATENATE(CL167,CM167)="","Debes escribir al menos un valor de concepto no categorizado (salarial o no salarial). ",
IF(ISERR(_xlfn.NUMBERVALUE(CL167)),"El valor salarial concepto no categorizado debe ser un número válido. ","")
),
""
)</f>
        <v/>
      </c>
      <c r="HS167" s="46">
        <f>IF(AND($DS167,HP167),
IF(CONCATENATE(CL167,CM167)="","Debes escribir al menos un valor de concepto no categorizado (salarial o no salarial). ",
IF(ISERR(_xlfn.NUMBERVALUE(CM167)),"El valor NO salarial concepto no categorizado debe ser un número válido. ","")
),
""
)</f>
        <v/>
      </c>
      <c r="HT167" s="46">
        <f>IF($DS167,
IF(CN167="","Debes escribir el porcentaje del aporte a salud. ",
IF( ISERR(_xlfn.NUMBERVALUE(CN167)), "El valor del porcentaje del aporte a salud debe ser un número válido. ", "")
)
)</f>
        <v/>
      </c>
      <c r="HU167" s="46">
        <f>IF($DS167,
IF(CO167="","Debes escribir el valor del aporte a salud. ",
IF( ISERR(_xlfn.NUMBERVALUE(CO167)), "El valor del aporte a salud debe ser un número válido. ", "")
)
)</f>
        <v/>
      </c>
      <c r="HV167" s="46">
        <f>IF($DS167,
IF( AND(CP167&lt;&gt;"", ISERR(_xlfn.NUMBERVALUE(CP167))), "El valor plan complementario debe ser un número válido. ", "")
)</f>
        <v/>
      </c>
      <c r="HW167" s="46">
        <f>IF($DS167,
IF(CQ167="","Debes escribir el porcentaje del aporte a pensión. ",
IF( ISERR(_xlfn.NUMBERVALUE(CQ167)), "El valor del porcentaje del aporte a pensión debe ser un número válido. ", "")
)
)</f>
        <v/>
      </c>
      <c r="HX167" s="46">
        <f>IF($DS167,
IF(CR167="","Debes escribir el valor del aporte a pensión. ",
IF( ISERR(_xlfn.NUMBERVALUE(CR167)), "El valor del aporte a salud debe ser un número válido. ", "")
)
)</f>
        <v/>
      </c>
      <c r="HY167" s="46">
        <f>IF($DS167,
IF( AND(CS167&lt;&gt;"", ISERR(_xlfn.NUMBERVALUE(CS167))), "El valor pensión voluntaria debe ser un número válido. ", "")
)</f>
        <v/>
      </c>
      <c r="HZ167" s="46">
        <f>CONCATENATE(CT167,CU167,CV167,CW167)&lt;&gt;""</f>
        <v/>
      </c>
      <c r="IA167" s="46">
        <f>IF(AND($DS167,HZ167),
IF(CT167="","Debes escribir el % del fondo de seguridad pensional. ",
IF( ISERR(_xlfn.NUMBERVALUE(CT167)), "El % del fondo de seguridad debe ser un número válido. ", "")
),
""
)</f>
        <v/>
      </c>
      <c r="IB167" s="46">
        <f>IF(AND($DS167,HZ167),
IF(CU167="","Debes escribir el valor del aporte al fondo de solidaridad pensional. ",
IF( ISERR(_xlfn.NUMBERVALUE(CU167)), "El valor del aporte al fondo de solidaridad pensional debe ser un número válido. ", "")
),
""
)</f>
        <v/>
      </c>
      <c r="IC167" s="46">
        <f>IF(AND($DS167,HZ167),
IF(CV167="","Debes escribir el % del fondo de subsistencia. ",
IF( ISERR(_xlfn.NUMBERVALUE(CV167)), "El % del fondo de subsistencia debe ser un número válido. ", "")
),
""
)</f>
        <v/>
      </c>
      <c r="ID167" s="46">
        <f>IF(AND($DS167,HZ167),
IF(CW167="","Debes escribir el valor del fondo de subsistencia. ",
IF( ISERR(_xlfn.NUMBERVALUE(CW167)), "El valor del fondo de subsistencia debe ser un número válido. ", "")
),
""
)</f>
        <v/>
      </c>
      <c r="IE167" s="46">
        <f>CONCATENATE(CX167,CY167)&lt;&gt;""</f>
        <v/>
      </c>
      <c r="IF167" s="46">
        <f>IF(AND($DS167,IE167),
IF(CX167="","Debes escribir el % de sindicato. ",
IF( ISERR(_xlfn.NUMBERVALUE(CX167)), "El % de sindicato debe ser un número válido. ", "")
),
""
)</f>
        <v/>
      </c>
      <c r="IG167" s="46">
        <f>IF(AND($DS167,IE167),
IF(CY167="","Debes escribir el valor del sindicato. ",
IF( ISERR(_xlfn.NUMBERVALUE(CY167)), "El valor del sindicato debe ser un número válido. ", "")
),
""
)</f>
        <v/>
      </c>
      <c r="IH167" s="46">
        <f>IF($DS167,
IF( AND(CZ167&lt;&gt;"", ISERR(_xlfn.NUMBERVALUE(CZ167))), "El valor de sanción pública debe ser un número válido. ", "")
)</f>
        <v/>
      </c>
      <c r="II167" s="46">
        <f>IF($DS167,
IF( AND(DA167&lt;&gt;"", ISERR(_xlfn.NUMBERVALUE(DA167))), "El valor de sanción privada debe ser un número válido. ", "")
)</f>
        <v/>
      </c>
      <c r="IJ167" s="46">
        <f>CONCATENATE(DB167,DC167)&lt;&gt;""</f>
        <v/>
      </c>
      <c r="IK167" s="46">
        <f>IF(AND($DS167,IJ167),
IF(DB167="","Debes escribir la descripción de libranza. ",""),
""
)</f>
        <v/>
      </c>
      <c r="IL167" s="46">
        <f>IF(AND($DS167,IJ167),
IF(DC167="","Debes escribir la cuota libranza. ",
IF(ISERR(_xlfn.NUMBERVALUE(DC167)),"El valor de la cuota libranza debe ser un número válido. ","")
),
""
)</f>
        <v/>
      </c>
      <c r="IM167" s="46">
        <f>IF($DS167,
IF( AND(DD167&lt;&gt;"", ISERR(_xlfn.NUMBERVALUE(DD167))), "El valor de pagos a terceros debe ser un número válido. ", "")
)</f>
        <v/>
      </c>
      <c r="IN167" s="46">
        <f>IF($DS167,
IF( AND(DE167&lt;&gt;"", ISERR(_xlfn.NUMBERVALUE(DE167))), "El valor de anticipos debe ser un número válido. ", "")
)</f>
        <v/>
      </c>
      <c r="IO167" s="46">
        <f>IF($DS167,
IF( AND(DF167&lt;&gt;"", ISERR(_xlfn.NUMBERVALUE(DF167))), "El valor de AFC debe ser un número válido. ", "")
)</f>
        <v/>
      </c>
      <c r="IP167" s="46">
        <f>IF($DS167,
IF( AND(DG167&lt;&gt;"", ISERR(_xlfn.NUMBERVALUE(DG167))), "El valor de rete-fuente debe ser un número válido. ", "")
)</f>
        <v/>
      </c>
      <c r="IQ167" s="46">
        <f>IF($DS167,
IF( AND(DH167&lt;&gt;"", ISERR(_xlfn.NUMBERVALUE(DH167))), "El valor de cooperativa de trabajo debe ser un número válido. ", "")
)</f>
        <v/>
      </c>
      <c r="IR167" s="46">
        <f>IF($DS167,
IF( AND(DI167&lt;&gt;"", ISERR(_xlfn.NUMBERVALUE(DI167))), "El valor de embargo fiscal debe ser un número válido. ", "")
)</f>
        <v/>
      </c>
      <c r="IS167" s="46">
        <f>IF($DS167,
IF( AND(DJ167&lt;&gt;"", ISERR(_xlfn.NUMBERVALUE(DJ167))), "El valor de educación debe ser un número válido. ", "")
)</f>
        <v/>
      </c>
      <c r="IT167" s="46">
        <f>IF($DS167,
IF( AND(DK167&lt;&gt;"", ISERR(_xlfn.NUMBERVALUE(DK167))), "El valor de reintegro debe ser un número válido. ", "")
)</f>
        <v/>
      </c>
      <c r="IU167" s="46">
        <f>IF($DS167,
IF( AND(DL167&lt;&gt;"", ISERR(_xlfn.NUMBERVALUE(DL167))), "El valor de deuda debe ser un número válido. ", "")
)</f>
        <v/>
      </c>
      <c r="IV167" s="46">
        <f>IF($DS167,
IF( AND(DM167&lt;&gt;"", ISERR(_xlfn.NUMBERVALUE(DM167))), "El valor de otras deducciones debe ser un número válido. ", "")
)</f>
        <v/>
      </c>
      <c r="IW167" s="46">
        <f>IF($DS167,
IF(DN167="","Debes escribir el valor de los devengos totales. ",
IF( ISERR(_xlfn.NUMBERVALUE(DN167)), "El valor de los devengos totales debe ser un número válido. ", "")
)
)</f>
        <v/>
      </c>
      <c r="IX167" s="46">
        <f>IF($DS167,
IF(DO167="","Debes escribir el valor de las deducciones totales. ",
IF( ISERR(_xlfn.NUMBERVALUE(DO167)), "El valor de las deducciones totales debe ser un número válido. ", "")
)
)</f>
        <v/>
      </c>
      <c r="IY167" s="46">
        <f>IF($DS167,
IF(DP167="","Debes escribir el valor del salario total. ",
IF( ISERR(_xlfn.NUMBERVALUE(DP167)), "El valor del salario total debe ser un número válido. ", "")
)
)</f>
        <v/>
      </c>
    </row>
    <row r="168">
      <c r="B168" s="48" t="n">
        <v>156</v>
      </c>
      <c r="C168" s="61">
        <f>IF(AND(DS168,DP168&lt;&gt;""),
IF(DQ168="","OK","Error"),
""
)</f>
        <v/>
      </c>
      <c r="D168" s="53" t="n"/>
      <c r="E168" s="52" t="n"/>
      <c r="F168" s="112" t="n"/>
      <c r="G168" s="52" t="n"/>
      <c r="H168" s="53" t="n"/>
      <c r="I168" s="52" t="n"/>
      <c r="J168" s="52" t="n"/>
      <c r="K168" s="53" t="n"/>
      <c r="L168" s="55" t="n"/>
      <c r="M168" s="108" t="n"/>
      <c r="N168" s="56" t="n"/>
      <c r="O168" s="52" t="n"/>
      <c r="P168" s="52" t="n"/>
      <c r="Q168" s="52" t="n"/>
      <c r="R168" s="52" t="n"/>
      <c r="S168" s="52" t="n"/>
      <c r="T168" s="53" t="n"/>
      <c r="U168" s="52" t="n"/>
      <c r="V168" s="52" t="n"/>
      <c r="W168" s="55" t="n"/>
      <c r="X168" s="55" t="n"/>
      <c r="Y168" s="52" t="n"/>
      <c r="Z168" s="55" t="n"/>
      <c r="AA168" s="52" t="n"/>
      <c r="AB168" s="53" t="n"/>
      <c r="AC168" s="53" t="n"/>
      <c r="AD168" s="53" t="n"/>
      <c r="AE168" s="177" t="n"/>
      <c r="AF168" s="113" t="n"/>
      <c r="AG168" s="177" t="n"/>
      <c r="AH168" s="178" t="n"/>
      <c r="AI168" s="178" t="n"/>
      <c r="AJ168" s="178" t="n"/>
      <c r="AK168" s="114" t="n"/>
      <c r="AL168" s="178" t="n"/>
      <c r="AM168" s="114" t="n"/>
      <c r="AN168" s="178" t="n"/>
      <c r="AO168" s="114" t="n"/>
      <c r="AP168" s="178" t="n"/>
      <c r="AQ168" s="114" t="n"/>
      <c r="AR168" s="178" t="n"/>
      <c r="AS168" s="114" t="n"/>
      <c r="AT168" s="178" t="n"/>
      <c r="AU168" s="114" t="n"/>
      <c r="AV168" s="178" t="n"/>
      <c r="AW168" s="114" t="n"/>
      <c r="AX168" s="178" t="n"/>
      <c r="AY168" s="114" t="n"/>
      <c r="AZ168" s="178" t="n"/>
      <c r="BA168" s="114" t="n"/>
      <c r="BB168" s="178" t="n"/>
      <c r="BC168" s="114" t="n"/>
      <c r="BD168" s="178" t="n"/>
      <c r="BE168" s="178" t="n"/>
      <c r="BF168" s="178" t="n"/>
      <c r="BG168" s="59" t="n"/>
      <c r="BH168" s="178" t="n"/>
      <c r="BI168" s="114" t="n"/>
      <c r="BJ168" s="53" t="n"/>
      <c r="BK168" s="178" t="n"/>
      <c r="BL168" s="114" t="n"/>
      <c r="BM168" s="178" t="n"/>
      <c r="BN168" s="114" t="n"/>
      <c r="BO168" s="178" t="n"/>
      <c r="BP168" s="178" t="n"/>
      <c r="BQ168" s="178" t="n"/>
      <c r="BR168" s="178" t="n"/>
      <c r="BS168" s="178" t="n"/>
      <c r="BT168" s="178" t="n"/>
      <c r="BU168" s="178" t="n"/>
      <c r="BV168" s="178" t="n"/>
      <c r="BW168" s="178" t="n"/>
      <c r="BX168" s="178" t="n"/>
      <c r="BY168" s="178" t="n"/>
      <c r="BZ168" s="178" t="n"/>
      <c r="CA168" s="178" t="n"/>
      <c r="CB168" s="178" t="n"/>
      <c r="CC168" s="178" t="n"/>
      <c r="CD168" s="178" t="n"/>
      <c r="CE168" s="178" t="n"/>
      <c r="CF168" s="178" t="n"/>
      <c r="CG168" s="178" t="n"/>
      <c r="CH168" s="178" t="n"/>
      <c r="CI168" s="178" t="n"/>
      <c r="CJ168" s="178" t="n"/>
      <c r="CK168" s="53" t="n"/>
      <c r="CL168" s="178" t="n"/>
      <c r="CM168" s="178" t="n"/>
      <c r="CN168" s="60" t="n"/>
      <c r="CO168" s="177" t="n"/>
      <c r="CP168" s="178" t="n"/>
      <c r="CQ168" s="60" t="n"/>
      <c r="CR168" s="177" t="n"/>
      <c r="CS168" s="178" t="n"/>
      <c r="CT168" s="59" t="n"/>
      <c r="CU168" s="178" t="n"/>
      <c r="CV168" s="59" t="n"/>
      <c r="CW168" s="178" t="n"/>
      <c r="CX168" s="59" t="n"/>
      <c r="CY168" s="178" t="n"/>
      <c r="CZ168" s="178" t="n"/>
      <c r="DA168" s="178" t="n"/>
      <c r="DB168" s="53" t="n"/>
      <c r="DC168" s="178" t="n"/>
      <c r="DD168" s="178" t="n"/>
      <c r="DE168" s="178" t="n"/>
      <c r="DF168" s="178" t="n"/>
      <c r="DG168" s="178" t="n"/>
      <c r="DH168" s="178" t="n"/>
      <c r="DI168" s="178" t="n"/>
      <c r="DJ168" s="178" t="n"/>
      <c r="DK168" s="178" t="n"/>
      <c r="DL168" s="178" t="n"/>
      <c r="DM168" s="178" t="n"/>
      <c r="DN168" s="177" t="n"/>
      <c r="DO168" s="177" t="n"/>
      <c r="DP168" s="177" t="n"/>
      <c r="DQ168" s="76">
        <f>IF(AND(DS168,DP168&lt;&gt;""),
CONCATENATE(DT168,DU168,DV168,DW168,DX168,DY168,DZ168,EA168,EB168,EC168,ED168,EE168,EF168,EG168,EH168,EI168,EJ168,EK168,EL168,EM168,EN168,EO168,EP168,EQ168,ES168,ET168,EU168,EV168,EW168,EX168,EY168,EZ168,FA168,FC168,FD168,FF168,FG168,FI168,FJ168,FL168,FM168,FO168,FP168,FR168,FS168,FU168,FV168,FX168,FY168,GA168,GB168,GD168,GE168,GF168,GH168,GI168,GJ168,GL168,GM168,GN168,GP168,GQ168,GS168,GT168,GU168,GV168,GW168,GX168,GY168,GZ168,HA168,HB168,HC168,HD168,HE168,HF168,HG168,HH168,HI168,HJ168,HK168,HL168,HM168,HN168,HO168,HQ168,HR168,HS168,HT168,HU168,HV168,HW168,HX168,HY168,IA168,IB168,IC168,ID168,IF168,IG168,IH168,II168,IK168,IL168,IM168,IN168,IO168,IP168,IQ168,IR168,IS168,IT168,IU168,IV168,IW168,IX168,IY168,IZ168),
""
)</f>
        <v/>
      </c>
      <c r="DR168" s="53" t="n"/>
      <c r="DS168" s="46">
        <f>CONCATENATE(D168,$E168,$F168,$G168,H168,$I168,$J168,K168,$L168,$M168,N168,$O168,$P168,$Q168,$R168,$S168,T168,$U168,$V168,$W168,$X168,$Y168,$Z168,$AA168,AB168,AC168,AD168,$AE168,$AF168,$AG168,AH168,AI168,AJ168,AK168,AL168,AM168,AN168,AO168,AP168,AQ168,AR168,AS168,AT168,AU168,AV168,AW168,AX168,AY168,AZ168,BA168,BB168,BC168,BD168,BE168,BF168,BG168,BH168,BI168,BJ168,BK168,BL168,BM168,BN168,BO168,BP168,BQ168,BR168,BS168,BT168,BU168,BV168,BW168,BX168,BY168,BZ168,CA168,CB168,CC168,CD168,CE168,CF168,CG168,CH168,CI168,CJ168,CK168,CL168,CM168,$CN168,$CO168,CP168,$CQ168,$CR168,CS168,CT168,CU168,CV168,CW168,CX168,CY168,CZ168,DA168,DB168,DC168,DD168,DE168,DF168,DG168,DH168,DI168,DJ168,DK168,DL168,DM168,$DN168,$DO168,$DP168,DR168)&lt;&gt;""</f>
        <v/>
      </c>
      <c r="DT168" s="46">
        <f>IF(AND($DS168,$E$4&lt;&gt;""),
IF(LEFT($E$4,2) = "1.",
IF(D168&lt;&gt;"","El CUNE sólo se envía en operaciones de novedad o ajuste. ",""),
IF(D168="","Debes escribir un CUNE válido para realizar operaciones de novedad o ajuste. ","")),
""
)</f>
        <v/>
      </c>
      <c r="DU168" s="46">
        <f>IF($DS168,
IF(E168="","Debes seleccionar el tipo de documento del empleado. ",
IF(_xlfn.IFNA(VLOOKUP(E168,TIPO_DE_DOCUMENTO,1,FALSE),-1)=-1,"El tipo de documento no es válido (por favor seleccionarlo de la lista). ","")
)
)</f>
        <v/>
      </c>
      <c r="DV168" s="46">
        <f>IF($DS168,
IF(F168="","Debes escribir el número de documento del empleado. ","")
)</f>
        <v/>
      </c>
      <c r="DW168" s="46">
        <f>IF($DS168,
IF(G168="","Debes escribir el primer nombre del empleado. ","")
)</f>
        <v/>
      </c>
      <c r="DY168" s="46">
        <f>IF($DS168,
IF(I168="","Debes escribir el primer apellido del empleado. ","")
)</f>
        <v/>
      </c>
      <c r="DZ168" s="46">
        <f>IF($DS168,
IF(J168="","Debes escribir el segundo apellido del empleado. ","")
)</f>
        <v/>
      </c>
      <c r="EB168" s="46">
        <f>IF($DS168,
IF(L168="","Debes escribir la fecha de ingreso del empleado. ",
IF(ISERR(DATE(YEAR(L168),MONTH(L168),DAY(L168))), "El valor ingresado en fecha de ingreso no tiene un formato válido. ","")
)
)</f>
        <v/>
      </c>
      <c r="EC168" s="46">
        <f>IF($DS168,
IF(M168="","Debes escribir el tiempo laborado. ",
IF( IFERROR(INT(M168),1.1) &lt;&gt; IFERROR(_xlfn.NUMBERVALUE(M168),1), "El valor de los días trabajados debe ser un número entero. ", "")
)
)</f>
        <v/>
      </c>
      <c r="ED168" s="46">
        <f>IF($DS168,
IF( AND(N168&lt;&gt;"", ISERR(DATE(YEAR(N168),MONTH(N168),DAY(N168))) ), "El valor ingresado en fecha de ingreso no tiene un formato válido. ",
IF( AND(N168&lt;&gt;"", $E$6&lt;&gt;"", DATE(YEAR(N168), MONTH(N168), 1) &lt;&gt; IFERROR(DATE(MID($E$6, 1, 4), MID($E$6, 6, 2),1), "1/1/1900") ), "La fecha de retiro debe estar dentro del período liquidado. ", "")
)
)</f>
        <v/>
      </c>
      <c r="EE168" s="46">
        <f>IF($DS168,
IF(O168="","Debes seleccionar el tipo de trabajador. ",
IF(_xlfn.IFNA(VLOOKUP(O168,TIPO_DE_TRABAJADOR,1,FALSE),-1)=-1,"El tipo de trabajador no es válido (por favor seleccionarlo de la lista). ","")
)
)</f>
        <v/>
      </c>
      <c r="EF168" s="46">
        <f>IF($DS168,
IF(P168="","Debes seleccionar si es un trabajador dependiente pensionado por vejez. ",
IF(_xlfn.IFNA(VLOOKUP(P168,SUBTIPO_DE_TRABAJADOR,1,FALSE),-1)=-1,"El tipo de trabajador dependiente pensionado por vejez no es válido (por favor seleccionarlo de la lista). ","")
)
)</f>
        <v/>
      </c>
      <c r="EG168" s="46">
        <f>IF($DS168,
IF(Q168="","Debes seleccionar el tipo de contrato del trabajador. ",
IF(_xlfn.IFNA(VLOOKUP(Q168,TIPO_DE_CONTRATO,1,FALSE),-1)=-1,"El tipo de contrato del trabajador no es válido (por favor seleccionarlo de la lista). ","")
)
)</f>
        <v/>
      </c>
      <c r="EH168" s="46">
        <f>IF($DS168,
IF(R168="","Debes seleccionar si es un salario integral. ",
IF(_xlfn.IFNA(VLOOKUP(R168,SI_NO,1,FALSE),-1)=-1,"Valor no válido para salario integral (por favor seleccionarlo de la lista). ","")
)
)</f>
        <v/>
      </c>
      <c r="EI168" s="46">
        <f>IF($DS168,
IF(S168="","Debes seleccionar si el trabajador realiza actividades de riesgo. ",
IF(_xlfn.IFNA(VLOOKUP(S168,SI_NO,1,FALSE),-1)=-1,"Valor no válido para actividad de alto riesgo (por favor seleccionarlo de la lista). ","")
)
)</f>
        <v/>
      </c>
      <c r="EK168" s="46">
        <f>IF($DS168,
IF(U168="","Debes escribir el código del municipio de residencia del trabajador. ",
IF(_xlfn.IFNA(VLOOKUP(U168,MUNICIPIO,1,FALSE),-1)=-1,"El municipio de residencia del trabajador es inválido (por favor seleccionarlo de la lista). ","")
)
)</f>
        <v/>
      </c>
      <c r="EL168" s="46">
        <f>IF($DS168,
IF(V168="","Debes escribir el la dirección de residendia del trabajador. ","")
)</f>
        <v/>
      </c>
      <c r="EM168" s="46">
        <f>IF($DS168,
IF(W168="","Debes escribir la fecha de inicio de la liquidación. ",
IF(ISERR(DATE(YEAR(W168),MONTH(W168),DAY(W168))),"El valor ingresado en fecha de inicio de liquidación no tiene un formato válido. ",
IF( AND($E$6&lt;&gt;"", DATE(YEAR(W168), MONTH(W168), 1) &lt;&gt; IFERROR(DATE(MID($E$6, 1, 4), MID($E$6, 6, 2),1), "1/1/1900") ), "La fecha de inicio de la liquidación debe estar dentro del período liquidado. ", "")
)
)
)</f>
        <v/>
      </c>
      <c r="EN168" s="46">
        <f>IF($DS168,
IF(X168="","Debes escribir la fecha de fin de la liquidación. ",
IF(ISERR(DATE(YEAR(X168),MONTH(X168),DAY(X168))),"El valor ingresado en fecha de fin de liquidación no tiene un formato válido. ",
IF( AND($E$6&lt;&gt;"", DATE(YEAR(X168), MONTH(X168), 1) &lt;&gt; IFERROR(DATE(MID($E$6, 1, 4), MID($E$6, 6, 2),1), "1/1/1900") ), "La fecha de fin de la liquidación debe estar dentro del período liquidado. ", "")
)
)
)</f>
        <v/>
      </c>
      <c r="EO168" s="46">
        <f>IF($DS168,
IF(Y168="","Debes escribir la frecuencia de pago del trabajador. ",
IF(_xlfn.IFNA(VLOOKUP(Y168,PERÍODO_DE_NÓMINA,1,FALSE),-1)=-1,"La frecuencia de pago es inválida (por favor seleccionarlo de la lista). ","")
)
)</f>
        <v/>
      </c>
      <c r="EP168" s="46">
        <f>IF($DS168,
IF(Z168="","Debes escribir la fecha de pago. ",
IF(ISERR(DATE(YEAR(Z168),MONTH(Z168),DAY(Z168))), "El valor ingresado en fecha de pago no tiene un formato válido. ","")
)
)</f>
        <v/>
      </c>
      <c r="EQ168" s="46">
        <f>IF($DS168,
IF(AA168="","Debes escribir el medio de pago. ",
IF(_xlfn.IFNA(VLOOKUP(AA168,MEDIOS_DE_PAGO,1,FALSE),-1)=-1,"El medio de pago es inválido (por favor seleccionarlo de la lista). ","")
)
)</f>
        <v/>
      </c>
      <c r="ER168" s="46">
        <f>OR(AA168='Tablas '!$T$4,AA168='Tablas '!$T$7,AA168='Tablas '!$T$8,AA168='Tablas '!$T$11)</f>
        <v/>
      </c>
      <c r="ES168" s="46">
        <f>IF(AND($DS168,ER168),
IF(AB168="","Debes escribir la entidad bancaria. ",""),
""
)</f>
        <v/>
      </c>
      <c r="ET168" s="46">
        <f>IF(AND($DS168,ER168),
IF(AC168="","Debes escribir el tipo de cuenta bancaria. ",
IF(_xlfn.IFNA(VLOOKUP(AC168,TIPO_DE_CUENTA,1,FALSE),-1)=-1,"El tipo de cuenta bancaria es inválida (por favor seleccionarlo de la lista). ","")
),
""
)</f>
        <v/>
      </c>
      <c r="EU168" s="46">
        <f>IF(AND($DS168,ER168),
IF(AD168="","Debes escribir el número de cuenta bancaria. ",""),
""
)</f>
        <v/>
      </c>
      <c r="EV168" s="46">
        <f>IF($DS168,
IF(AE168="","Debes escribir el valor del sueldo básico. ",
IF( ISERR(_xlfn.NUMBERVALUE(AE168)), "El valor del sueldo básico debe ser un número válido. ", "")
)
)</f>
        <v/>
      </c>
      <c r="EW168" s="46">
        <f>IF($DS168,
IF(AF168="","Debes escribir el número de días trabajados. ",
IF( IFERROR(INT(AF168),1.1) &lt;&gt; IFERROR(_xlfn.NUMBERVALUE(AF168),1), "La cantidad de días trabajados debe ser un número entero. ", "")
)
)</f>
        <v/>
      </c>
      <c r="EX168" s="46">
        <f>IF($DS168,
IF(AG168="","Debes escribir el valor del sueldo trabajado. ",
IF( ISERR(_xlfn.NUMBERVALUE(AG168)), "El valor del sueldo trabajado debe ser un número válido. ", "")
)
)</f>
        <v/>
      </c>
      <c r="EY168" s="46">
        <f>IF($DS168,
IF( AND(AH168&lt;&gt;"", ISERR(_xlfn.NUMBERVALUE(AH168))), "El valor del auxilio de transporte debe ser un número válido. ", "")
)</f>
        <v/>
      </c>
      <c r="EZ168" s="46">
        <f>IF($DS168,
IF( AND(AI168&lt;&gt;"", ISERR(_xlfn.NUMBERVALUE(AI168))), "El valor de viáticos salariales debe ser un número válido. ", "")
)</f>
        <v/>
      </c>
      <c r="FA168" s="46">
        <f>IF($DS168,
IF( AND(AJ168&lt;&gt;"", ISERR(_xlfn.NUMBERVALUE(AJ168))), "El valor de viáticos NO salariales debe ser un número válido. ", "")
)</f>
        <v/>
      </c>
      <c r="FB168" s="46">
        <f>CONCATENATE(AK168,AL168)&lt;&gt;""</f>
        <v/>
      </c>
      <c r="FC168" s="46">
        <f>IF(AND($DS168,FB168),
IF(AK168="","Debes escribir el número de horas extras diurnas. ",
IF( IFERROR(INT(AK168),1.1) &lt;&gt; IFERROR(_xlfn.NUMBERVALUE(AK168),1), "La cantidad de horas extras diurnas debe ser un número entero. ", "")
),
""
)</f>
        <v/>
      </c>
      <c r="FD168" s="46">
        <f>IF(AND($DS168,FB168),
IF(AL168="","Debes escribir el valor de las horas extras diurnas. ",
IF( ISERR(_xlfn.NUMBERVALUE(AL168)), "El valor de las horas extras duirnas debe ser un número válido. ", "")
),
""
)</f>
        <v/>
      </c>
      <c r="FE168" s="46">
        <f>CONCATENATE(AM168,AN168)&lt;&gt;""</f>
        <v/>
      </c>
      <c r="FF168" s="46">
        <f>IF(AND($DS168,FE168),
IF(AM168="","Debes escribir el número de horas extras nocturnas. ",
IF( IFERROR(INT(AM168),1.1) &lt;&gt; IFERROR(_xlfn.NUMBERVALUE(AM168),1), "La cantidad de horas extras nocturnas debe ser un número entero. ", "")
),
""
)</f>
        <v/>
      </c>
      <c r="FG168" s="46">
        <f>IF(AND($DS168,FE168),
IF(AN168="","Debes escribir el valor de las horas extras nocturnas. ",
IF( ISERR(_xlfn.NUMBERVALUE(AN168)), "El valor de las horas extras nocturnas debe ser un número válido. ", "")
),
""
)</f>
        <v/>
      </c>
      <c r="FH168" s="46">
        <f>CONCATENATE(AO168,AP168)&lt;&gt;""</f>
        <v/>
      </c>
      <c r="FI168" s="46">
        <f>IF(AND($DS168,FH168),
IF(AO168="","Debes escribir el número de horas extras diurnas dominicales y festivas. ",
IF( IFERROR(INT(AO168),1.1) &lt;&gt; IFERROR(_xlfn.NUMBERVALUE(AO168),1), "La cantidad de horas extras diurnas dominicales y festivas debe ser un número entero. ", "")
),
""
)</f>
        <v/>
      </c>
      <c r="FJ168" s="46">
        <f>IF(AND($DS168,FH168),
IF(AP168="","Debes escribir el valor de las horas extras diurnas dominicales y festivas. ",
IF( ISERR(_xlfn.NUMBERVALUE(AP168)), "El valor de las horas extras diurnas dominicales y festivas debe ser un número válido. ", "")
),
""
)</f>
        <v/>
      </c>
      <c r="FK168" s="46">
        <f>CONCATENATE(AQ168,AR168)&lt;&gt;""</f>
        <v/>
      </c>
      <c r="FL168" s="46">
        <f>IF(AND($DS168,FK168),
IF(AQ168="","Debes escribir el número de horas extras nocturnas dominicales y festivas. ",
IF( IFERROR(INT(AQ168),1.1) &lt;&gt; IFERROR(_xlfn.NUMBERVALUE(AQ168),1), "La cantidad de horas extras nocturnas dominicales y festivas debe ser un número entero. ", "")
),
""
)</f>
        <v/>
      </c>
      <c r="FM168" s="46">
        <f>IF(AND($DS168,FK168),
IF(AR168="","Debes escribir el valor de las horas extras nocturnas dominicales y festivas. ",
IF( ISERR(_xlfn.NUMBERVALUE(AR168)), "El valor de las horas extras nocturnas dominicales y festivas debe ser un número válido. ", "")
),
""
)</f>
        <v/>
      </c>
      <c r="FN168" s="46">
        <f>CONCATENATE(AS168,AT168)&lt;&gt;""</f>
        <v/>
      </c>
      <c r="FO168" s="46">
        <f>IF(AND($DS168,FN168),
IF(AS168="","Debes escribir el número de horas recargo nocturno. ",
IF( IFERROR(INT(AS168),1.1) &lt;&gt; IFERROR(_xlfn.NUMBERVALUE(AS168),1), "La cantidad de horas recargo nocturno debe ser un número entero. ", "")
),
""
)</f>
        <v/>
      </c>
      <c r="FP168" s="46">
        <f>IF(AND($DS168,FN168),
IF(AT168="","Debes escribir el valor de las horas recargo nocturno. ",
IF( ISERR(_xlfn.NUMBERVALUE(AT168)), "El valor de las horas recargo nocturno debe ser un número válido. ", "")
),
""
)</f>
        <v/>
      </c>
      <c r="FQ168" s="46">
        <f>CONCATENATE(AU168,AV168)&lt;&gt;""</f>
        <v/>
      </c>
      <c r="FR168" s="46">
        <f>IF(AND($DS168,FQ168),
IF(AU168="","Debes escribir el número de horas recargo diurno dominical y festivo. ",
IF( IFERROR(INT(AU168),1.1) &lt;&gt; IFERROR(_xlfn.NUMBERVALUE(AU168),1), "La cantidad de horas recargo diurno dominical y festivo debe ser un número entero. ", "")
),
""
)</f>
        <v/>
      </c>
      <c r="FS168" s="46">
        <f>IF(AND($DS168,FQ168),
IF(AV168="","Debes escribir el valor de las horas recargo diurno dominical y festivo. ",
IF( ISERR(_xlfn.NUMBERVALUE(AV168)), "El valor de las horas recargo diurno dominical y festivo debe ser un número válido. ", "")
),
""
)</f>
        <v/>
      </c>
      <c r="FT168" s="46">
        <f>CONCATENATE(AW168,AX168)&lt;&gt;""</f>
        <v/>
      </c>
      <c r="FU168" s="46">
        <f>IF(AND($DS168,FT168),
IF(AW168="","Debes escribir el número de horas recargo nocturno dominical y festivo. ",
IF( IFERROR(INT(AW168),1.1) &lt;&gt; IFERROR(_xlfn.NUMBERVALUE(AW168),1), "La cantidad de horas recargo nocturno dominical y festivo debe ser un número entero. ", "")
),
""
)</f>
        <v/>
      </c>
      <c r="FV168" s="46">
        <f>IF(AND($DS168,FT168),
IF(AX168="","Debes escribir el valor de las horas recargo nocturno dominical y festivo. ",
IF( ISERR(_xlfn.NUMBERVALUE(AX168)), "El valor de las horas recargo nocturno dominical y festivo debe ser un número válido. ", "")
),
""
)</f>
        <v/>
      </c>
      <c r="FW168" s="46">
        <f>CONCATENATE(AY168,AZ168)&lt;&gt;""</f>
        <v/>
      </c>
      <c r="FX168" s="46">
        <f>IF(AND($DS168,FW168),
IF(AY168="","Debes escribir el número de días de vacaciones comunes. ",
IF( IFERROR(INT(AY168),1.1) &lt;&gt; IFERROR(_xlfn.NUMBERVALUE(AY168),1), "La cantidad de días de vacaciones comunes debe ser un número entero. ", "")
),
""
)</f>
        <v/>
      </c>
      <c r="FY168" s="46">
        <f>IF(AND($DS168,FW168),
IF(AZ168="","Debes escribir el valor de las vacaciones comunes. ",
IF( ISERR(_xlfn.NUMBERVALUE(AZ168)), "El valor de las vacaciones comunes debe ser un número válido. ", "")
),
""
)</f>
        <v/>
      </c>
      <c r="FZ168" s="46">
        <f>CONCATENATE(BA168,BB168)&lt;&gt;""</f>
        <v/>
      </c>
      <c r="GA168" s="46">
        <f>IF(AND($DS168,FZ168),
IF(BA168="","Debes escribir el número de días de vacaciones compensadas. ",
IF( IFERROR(INT(BA168),1.1) &lt;&gt; IFERROR(_xlfn.NUMBERVALUE(BA168),1), "La cantidad de días de vacaciones compensadas debe ser un número entero. ", "")
),
""
)</f>
        <v/>
      </c>
      <c r="GB168" s="46">
        <f>IF(AND($DS168,FZ168),
IF(BB168="","Debes escribir el valor de las vacaciones compensadas. ",
IF( ISERR(_xlfn.NUMBERVALUE(BB168)), "El valor de las vacaciones compensadas debe ser un número válido. ", "")
),
""
)</f>
        <v/>
      </c>
      <c r="GC168" s="46">
        <f>CONCATENATE(BC168,BD168)&lt;&gt;""</f>
        <v/>
      </c>
      <c r="GD168" s="46">
        <f>IF(AND($DS168,GC168),
IF(BC168="","Debes escribir el número de días de prima salarial. ",
IF( IFERROR(INT(BC168),1.1) &lt;&gt; IFERROR(_xlfn.NUMBERVALUE(BC168),1), "La cantidad de días de prima salarial debe ser un número entero. ", "")
),
""
)</f>
        <v/>
      </c>
      <c r="GE168" s="46">
        <f>IF(AND($DS168,GC168),
IF(BD168="","Debes escribir el valor de los días de prima salarial. ",
IF( ISERR(_xlfn.NUMBERVALUE(BD168)), "El valor de los días de prima salarial debe ser un número válido. ", "")
),
""
)</f>
        <v/>
      </c>
      <c r="GF168" s="46">
        <f>IF($DS168,
IF( AND(BE168&lt;&gt;"", ISERR(_xlfn.NUMBERVALUE(BE168))), "El valor de la prima NO saliarial debe ser un número válido. ", "")
)</f>
        <v/>
      </c>
      <c r="GG168" s="46">
        <f>CONCATENATE(BF168,BG168,BH168)&lt;&gt;""</f>
        <v/>
      </c>
      <c r="GH168" s="46">
        <f>IF(AND($DS168,GG168),
IF(BF168="","Debes escribir el valor de las cesantías. ",
IF( ISERR(_xlfn.NUMBERVALUE(BF168)), "El valor de las cesantías debe ser un número válido. ", "")
),
""
)</f>
        <v/>
      </c>
      <c r="GI168" s="46">
        <f>IF(AND($DS168,GG168),
IF(BG168="","Debes escribir el % de cesantías. ",
IF( ISERR(_xlfn.NUMBERVALUE(BG168)), "El % de cesantías debe ser un número válido. ", "")
),
""
)</f>
        <v/>
      </c>
      <c r="GJ168" s="46">
        <f>IF(AND($DS168,GG168),
IF(BH168="","Debes escribir el valor de intereses de cesantías. ",
IF( ISERR(_xlfn.NUMBERVALUE(BH168)), "El valor de intereses de cesantías debe ser un número válido. ", "")
),
""
)</f>
        <v/>
      </c>
      <c r="GK168" s="46">
        <f>CONCATENATE(BI168,BJ168,BK168)&lt;&gt;""</f>
        <v/>
      </c>
      <c r="GL168" s="46">
        <f>IF(AND($DS168,GK168),
IF(BI168="","Debes escribir el número de días de incapacidad. ",
IF( IFERROR(INT(BI168),1.1) &lt;&gt; IFERROR(_xlfn.NUMBERVALUE(BI168),1), "La cantidad de días de incapacidad debe ser un número entero. ", "")
),
""
)</f>
        <v/>
      </c>
      <c r="GM168" s="46">
        <f>IF(AND($DS168,GK168),
IF(BJ168="","Debes escribir el tipo de incapacidad. ",
IF(_xlfn.IFNA(VLOOKUP(BJ168,TIPO_DE_INCAPACIDAD,1,FALSE),-1)=-1,"El tipo de incapacidad es inválida (por favor seleccionarlo de la lista). ","")
),
""
)</f>
        <v/>
      </c>
      <c r="GN168" s="46">
        <f>IF(AND($DS168,GK168),
IF(BK168="","Debes escribir el valor de la incapacidad. ",
IF( ISERR(_xlfn.NUMBERVALUE(BK168)), "El valor de la incapacidad debe ser un número válido. ", "")
),
""
)</f>
        <v/>
      </c>
      <c r="GO168" s="46">
        <f>CONCATENATE(BL168,BM168)&lt;&gt;""</f>
        <v/>
      </c>
      <c r="GP168" s="46">
        <f>IF(AND($DS168,GO168),
IF(BL168="","Debes escribir el número de días de licencia de maternidad o paternidad. ",
IF( IFERROR(INT(BL168),1.1) &lt;&gt; IFERROR(_xlfn.NUMBERVALUE(BL168),1), "La cantidad de días de licencia de maternidad o paternidad debe ser un número entero. ", "")
),
""
)</f>
        <v/>
      </c>
      <c r="GQ168" s="46">
        <f>IF(AND($DS168,GO168),
IF(BM168="","Debes escribir el valor de la licencia de maternidad o paternidad. ",
IF( ISERR(_xlfn.NUMBERVALUE(BM168)), "El valor de la licencia de maternidad o paternidad debe ser un número válido. ", "")
),
""
)</f>
        <v/>
      </c>
      <c r="GR168" s="46">
        <f>CONCATENATE(BN168,BO168)&lt;&gt;""</f>
        <v/>
      </c>
      <c r="GS168" s="46">
        <f>IF(AND($DS168,GR168),
IF(BN168="","Debes escribir el número de días de licencia remunerada. ",
IF( IFERROR(INT(BN168),1.1) &lt;&gt; IFERROR(_xlfn.NUMBERVALUE(BN168),1), "La cantidad de días de licencia remunerada debe ser un número entero. ", "")
),
""
)</f>
        <v/>
      </c>
      <c r="GT168" s="46">
        <f>IF(AND($DS168,GR168),
IF(BO168="","Debes escribir el valor de la licencia remunerada. ",
IF( ISERR(_xlfn.NUMBERVALUE(BO168)), "El valor de la licencia remunerada debe ser un número válido. ", "")
),
""
)</f>
        <v/>
      </c>
      <c r="GU168" s="46">
        <f>IF($DS168,
IF( AND(BP168&lt;&gt;"", ISERR(_xlfn.NUMBERVALUE(BP168))), "El valor de la licencia NO remunerada debe ser un número válido. ", "")
)</f>
        <v/>
      </c>
      <c r="GV168" s="46">
        <f>IF($DS168,
IF( AND(BQ168&lt;&gt;"", ISERR(_xlfn.NUMBERVALUE(BQ168))), "El valor de auxilios salariales debe ser un número válido. ", "")
)</f>
        <v/>
      </c>
      <c r="GW168" s="46">
        <f>IF($DS168,
IF( AND(BR168&lt;&gt;"", ISERR(_xlfn.NUMBERVALUE(BR168))), "El valor de auxilios NO salariales debe ser un número válido. ", "")
)</f>
        <v/>
      </c>
      <c r="GX168" s="46">
        <f>IF($DS168,
IF( AND(BS168&lt;&gt;"", ISERR(_xlfn.NUMBERVALUE(BS168))), "El valor de bonos salariales debe ser un número válido. ", "")
)</f>
        <v/>
      </c>
      <c r="GY168" s="46">
        <f>IF($DS168,
IF( AND(BT168&lt;&gt;"", ISERR(_xlfn.NUMBERVALUE(BT168))), "El valor de bonos NO salariales debe ser un número válido. ", "")
)</f>
        <v/>
      </c>
      <c r="GZ168" s="46">
        <f>IF($DS168,
IF( AND(BU168&lt;&gt;"", ISERR(_xlfn.NUMBERVALUE(BU168))), "El valor de bonos salariales de alimentación debe ser un número válido. ", "")
)</f>
        <v/>
      </c>
      <c r="HA168" s="46">
        <f>IF($DS168,
IF( AND(BV168&lt;&gt;"", ISERR(_xlfn.NUMBERVALUE(BV168))), "El valor de bonos NO salariales de alimentación debe ser un número válido. ", "")
)</f>
        <v/>
      </c>
      <c r="HB168" s="46">
        <f>IF($DS168,
IF( AND(BW168&lt;&gt;"", ISERR(_xlfn.NUMBERVALUE(BW168))), "El valor de bonificaciones salariales debe ser un número válido. ", "")
)</f>
        <v/>
      </c>
      <c r="HC168" s="46">
        <f>IF($DS168,
IF( AND(BX168&lt;&gt;"", ISERR(_xlfn.NUMBERVALUE(BX168))), "El valor de bonificaciones NO salariales debe ser un número válido. ", "")
)</f>
        <v/>
      </c>
      <c r="HD168" s="46">
        <f>IF($DS168,
IF( AND(BY168&lt;&gt;"", ISERR(_xlfn.NUMBERVALUE(BY168))), "El valor de compensaciones ordinarias debe ser un número válido. ", "")
)</f>
        <v/>
      </c>
      <c r="HE168" s="46">
        <f>IF($DS168,
IF( AND(BZ168&lt;&gt;"", ISERR(_xlfn.NUMBERVALUE(BZ168))), "El valor de compensaciones extraordinarias debe ser un número válido. ", "")
)</f>
        <v/>
      </c>
      <c r="HF168" s="46">
        <f>IF($DS168,
IF( AND(CA168&lt;&gt;"", ISERR(_xlfn.NUMBERVALUE(CA168))), "El valor de comisiones debe ser un número válido. ", "")
)</f>
        <v/>
      </c>
      <c r="HG168" s="46">
        <f>IF($DS168,
IF( AND(CB168&lt;&gt;"", ISERR(_xlfn.NUMBERVALUE(CB168))), "El valor de ausencia por huega debe ser un número válido. ", "")
)</f>
        <v/>
      </c>
      <c r="HH168" s="46">
        <f>IF($DS168,
IF( AND(CC168&lt;&gt;"", ISERR(_xlfn.NUMBERVALUE(CC168))), "El valor de anticipos debe ser un número válido. ", "")
)</f>
        <v/>
      </c>
      <c r="HI168" s="46">
        <f>IF($DS168,
IF( AND(CD168&lt;&gt;"", ISERR(_xlfn.NUMBERVALUE(CD168))), "El valor de pagos a terceros debe ser un número válido. ", "")
)</f>
        <v/>
      </c>
      <c r="HJ168" s="46">
        <f>IF($DS168,
IF( AND(CE168&lt;&gt;"", ISERR(_xlfn.NUMBERVALUE(CE168))), "El valor de dotación debe ser un número válido. ", "")
)</f>
        <v/>
      </c>
      <c r="HK168" s="46">
        <f>IF($DS168,
IF( AND(CF168&lt;&gt;"", ISERR(_xlfn.NUMBERVALUE(CF168))), "El valor de apoyo sostenibilidad debe ser un número válido. ", "")
)</f>
        <v/>
      </c>
      <c r="HL168" s="46">
        <f>IF($DS168,
IF( AND(CG168&lt;&gt;"", ISERR(_xlfn.NUMBERVALUE(CG168))), "El valor de teletrabajo debe ser un número válido. ", "")
)</f>
        <v/>
      </c>
      <c r="HM168" s="46">
        <f>IF($DS168,
IF( AND(CH168&lt;&gt;"", ISERR(_xlfn.NUMBERVALUE(CH168))), "El valor de bonificación de retiro debe ser un número válido. ", "")
)</f>
        <v/>
      </c>
      <c r="HN168" s="46">
        <f>IF($DS168,
IF( AND(CI168&lt;&gt;"", ISERR(_xlfn.NUMBERVALUE(CI168))), "El valor de indemnización de retiro debe ser un número válido. ", "")
)</f>
        <v/>
      </c>
      <c r="HO168" s="46">
        <f>IF($DS168,
IF( AND(CJ168&lt;&gt;"", ISERR(_xlfn.NUMBERVALUE(CJ168))), "El valor de reintegros debe ser un número válido. ", "")
)</f>
        <v/>
      </c>
      <c r="HP168" s="46">
        <f>CONCATENATE(CK168,CL168,CM168)&lt;&gt;""</f>
        <v/>
      </c>
      <c r="HQ168" s="46">
        <f>IF(AND($DS168,HP168),
IF(CK168="","Debes escribir la descripción de otro concepto no categorizado. ",""),
""
)</f>
        <v/>
      </c>
      <c r="HR168" s="46">
        <f>IF(AND($DS168,HP168),
IF(CONCATENATE(CL168,CM168)="","Debes escribir al menos un valor de concepto no categorizado (salarial o no salarial). ",
IF(ISERR(_xlfn.NUMBERVALUE(CL168)),"El valor salarial concepto no categorizado debe ser un número válido. ","")
),
""
)</f>
        <v/>
      </c>
      <c r="HS168" s="46">
        <f>IF(AND($DS168,HP168),
IF(CONCATENATE(CL168,CM168)="","Debes escribir al menos un valor de concepto no categorizado (salarial o no salarial). ",
IF(ISERR(_xlfn.NUMBERVALUE(CM168)),"El valor NO salarial concepto no categorizado debe ser un número válido. ","")
),
""
)</f>
        <v/>
      </c>
      <c r="HT168" s="46">
        <f>IF($DS168,
IF(CN168="","Debes escribir el porcentaje del aporte a salud. ",
IF( ISERR(_xlfn.NUMBERVALUE(CN168)), "El valor del porcentaje del aporte a salud debe ser un número válido. ", "")
)
)</f>
        <v/>
      </c>
      <c r="HU168" s="46">
        <f>IF($DS168,
IF(CO168="","Debes escribir el valor del aporte a salud. ",
IF( ISERR(_xlfn.NUMBERVALUE(CO168)), "El valor del aporte a salud debe ser un número válido. ", "")
)
)</f>
        <v/>
      </c>
      <c r="HV168" s="46">
        <f>IF($DS168,
IF( AND(CP168&lt;&gt;"", ISERR(_xlfn.NUMBERVALUE(CP168))), "El valor plan complementario debe ser un número válido. ", "")
)</f>
        <v/>
      </c>
      <c r="HW168" s="46">
        <f>IF($DS168,
IF(CQ168="","Debes escribir el porcentaje del aporte a pensión. ",
IF( ISERR(_xlfn.NUMBERVALUE(CQ168)), "El valor del porcentaje del aporte a pensión debe ser un número válido. ", "")
)
)</f>
        <v/>
      </c>
      <c r="HX168" s="46">
        <f>IF($DS168,
IF(CR168="","Debes escribir el valor del aporte a pensión. ",
IF( ISERR(_xlfn.NUMBERVALUE(CR168)), "El valor del aporte a salud debe ser un número válido. ", "")
)
)</f>
        <v/>
      </c>
      <c r="HY168" s="46">
        <f>IF($DS168,
IF( AND(CS168&lt;&gt;"", ISERR(_xlfn.NUMBERVALUE(CS168))), "El valor pensión voluntaria debe ser un número válido. ", "")
)</f>
        <v/>
      </c>
      <c r="HZ168" s="46">
        <f>CONCATENATE(CT168,CU168,CV168,CW168)&lt;&gt;""</f>
        <v/>
      </c>
      <c r="IA168" s="46">
        <f>IF(AND($DS168,HZ168),
IF(CT168="","Debes escribir el % del fondo de seguridad pensional. ",
IF( ISERR(_xlfn.NUMBERVALUE(CT168)), "El % del fondo de seguridad debe ser un número válido. ", "")
),
""
)</f>
        <v/>
      </c>
      <c r="IB168" s="46">
        <f>IF(AND($DS168,HZ168),
IF(CU168="","Debes escribir el valor del aporte al fondo de solidaridad pensional. ",
IF( ISERR(_xlfn.NUMBERVALUE(CU168)), "El valor del aporte al fondo de solidaridad pensional debe ser un número válido. ", "")
),
""
)</f>
        <v/>
      </c>
      <c r="IC168" s="46">
        <f>IF(AND($DS168,HZ168),
IF(CV168="","Debes escribir el % del fondo de subsistencia. ",
IF( ISERR(_xlfn.NUMBERVALUE(CV168)), "El % del fondo de subsistencia debe ser un número válido. ", "")
),
""
)</f>
        <v/>
      </c>
      <c r="ID168" s="46">
        <f>IF(AND($DS168,HZ168),
IF(CW168="","Debes escribir el valor del fondo de subsistencia. ",
IF( ISERR(_xlfn.NUMBERVALUE(CW168)), "El valor del fondo de subsistencia debe ser un número válido. ", "")
),
""
)</f>
        <v/>
      </c>
      <c r="IE168" s="46">
        <f>CONCATENATE(CX168,CY168)&lt;&gt;""</f>
        <v/>
      </c>
      <c r="IF168" s="46">
        <f>IF(AND($DS168,IE168),
IF(CX168="","Debes escribir el % de sindicato. ",
IF( ISERR(_xlfn.NUMBERVALUE(CX168)), "El % de sindicato debe ser un número válido. ", "")
),
""
)</f>
        <v/>
      </c>
      <c r="IG168" s="46">
        <f>IF(AND($DS168,IE168),
IF(CY168="","Debes escribir el valor del sindicato. ",
IF( ISERR(_xlfn.NUMBERVALUE(CY168)), "El valor del sindicato debe ser un número válido. ", "")
),
""
)</f>
        <v/>
      </c>
      <c r="IH168" s="46">
        <f>IF($DS168,
IF( AND(CZ168&lt;&gt;"", ISERR(_xlfn.NUMBERVALUE(CZ168))), "El valor de sanción pública debe ser un número válido. ", "")
)</f>
        <v/>
      </c>
      <c r="II168" s="46">
        <f>IF($DS168,
IF( AND(DA168&lt;&gt;"", ISERR(_xlfn.NUMBERVALUE(DA168))), "El valor de sanción privada debe ser un número válido. ", "")
)</f>
        <v/>
      </c>
      <c r="IJ168" s="46">
        <f>CONCATENATE(DB168,DC168)&lt;&gt;""</f>
        <v/>
      </c>
      <c r="IK168" s="46">
        <f>IF(AND($DS168,IJ168),
IF(DB168="","Debes escribir la descripción de libranza. ",""),
""
)</f>
        <v/>
      </c>
      <c r="IL168" s="46">
        <f>IF(AND($DS168,IJ168),
IF(DC168="","Debes escribir la cuota libranza. ",
IF(ISERR(_xlfn.NUMBERVALUE(DC168)),"El valor de la cuota libranza debe ser un número válido. ","")
),
""
)</f>
        <v/>
      </c>
      <c r="IM168" s="46">
        <f>IF($DS168,
IF( AND(DD168&lt;&gt;"", ISERR(_xlfn.NUMBERVALUE(DD168))), "El valor de pagos a terceros debe ser un número válido. ", "")
)</f>
        <v/>
      </c>
      <c r="IN168" s="46">
        <f>IF($DS168,
IF( AND(DE168&lt;&gt;"", ISERR(_xlfn.NUMBERVALUE(DE168))), "El valor de anticipos debe ser un número válido. ", "")
)</f>
        <v/>
      </c>
      <c r="IO168" s="46">
        <f>IF($DS168,
IF( AND(DF168&lt;&gt;"", ISERR(_xlfn.NUMBERVALUE(DF168))), "El valor de AFC debe ser un número válido. ", "")
)</f>
        <v/>
      </c>
      <c r="IP168" s="46">
        <f>IF($DS168,
IF( AND(DG168&lt;&gt;"", ISERR(_xlfn.NUMBERVALUE(DG168))), "El valor de rete-fuente debe ser un número válido. ", "")
)</f>
        <v/>
      </c>
      <c r="IQ168" s="46">
        <f>IF($DS168,
IF( AND(DH168&lt;&gt;"", ISERR(_xlfn.NUMBERVALUE(DH168))), "El valor de cooperativa de trabajo debe ser un número válido. ", "")
)</f>
        <v/>
      </c>
      <c r="IR168" s="46">
        <f>IF($DS168,
IF( AND(DI168&lt;&gt;"", ISERR(_xlfn.NUMBERVALUE(DI168))), "El valor de embargo fiscal debe ser un número válido. ", "")
)</f>
        <v/>
      </c>
      <c r="IS168" s="46">
        <f>IF($DS168,
IF( AND(DJ168&lt;&gt;"", ISERR(_xlfn.NUMBERVALUE(DJ168))), "El valor de educación debe ser un número válido. ", "")
)</f>
        <v/>
      </c>
      <c r="IT168" s="46">
        <f>IF($DS168,
IF( AND(DK168&lt;&gt;"", ISERR(_xlfn.NUMBERVALUE(DK168))), "El valor de reintegro debe ser un número válido. ", "")
)</f>
        <v/>
      </c>
      <c r="IU168" s="46">
        <f>IF($DS168,
IF( AND(DL168&lt;&gt;"", ISERR(_xlfn.NUMBERVALUE(DL168))), "El valor de deuda debe ser un número válido. ", "")
)</f>
        <v/>
      </c>
      <c r="IV168" s="46">
        <f>IF($DS168,
IF( AND(DM168&lt;&gt;"", ISERR(_xlfn.NUMBERVALUE(DM168))), "El valor de otras deducciones debe ser un número válido. ", "")
)</f>
        <v/>
      </c>
      <c r="IW168" s="46">
        <f>IF($DS168,
IF(DN168="","Debes escribir el valor de los devengos totales. ",
IF( ISERR(_xlfn.NUMBERVALUE(DN168)), "El valor de los devengos totales debe ser un número válido. ", "")
)
)</f>
        <v/>
      </c>
      <c r="IX168" s="46">
        <f>IF($DS168,
IF(DO168="","Debes escribir el valor de las deducciones totales. ",
IF( ISERR(_xlfn.NUMBERVALUE(DO168)), "El valor de las deducciones totales debe ser un número válido. ", "")
)
)</f>
        <v/>
      </c>
      <c r="IY168" s="46">
        <f>IF($DS168,
IF(DP168="","Debes escribir el valor del salario total. ",
IF( ISERR(_xlfn.NUMBERVALUE(DP168)), "El valor del salario total debe ser un número válido. ", "")
)
)</f>
        <v/>
      </c>
    </row>
    <row r="169">
      <c r="B169" s="48" t="n">
        <v>157</v>
      </c>
      <c r="C169" s="61">
        <f>IF(AND(DS169,DP169&lt;&gt;""),
IF(DQ169="","OK","Error"),
""
)</f>
        <v/>
      </c>
      <c r="D169" s="53" t="n"/>
      <c r="E169" s="52" t="n"/>
      <c r="F169" s="112" t="n"/>
      <c r="G169" s="52" t="n"/>
      <c r="H169" s="53" t="n"/>
      <c r="I169" s="52" t="n"/>
      <c r="J169" s="52" t="n"/>
      <c r="K169" s="53" t="n"/>
      <c r="L169" s="55" t="n"/>
      <c r="M169" s="108" t="n"/>
      <c r="N169" s="56" t="n"/>
      <c r="O169" s="52" t="n"/>
      <c r="P169" s="52" t="n"/>
      <c r="Q169" s="52" t="n"/>
      <c r="R169" s="52" t="n"/>
      <c r="S169" s="52" t="n"/>
      <c r="T169" s="53" t="n"/>
      <c r="U169" s="52" t="n"/>
      <c r="V169" s="52" t="n"/>
      <c r="W169" s="55" t="n"/>
      <c r="X169" s="55" t="n"/>
      <c r="Y169" s="52" t="n"/>
      <c r="Z169" s="55" t="n"/>
      <c r="AA169" s="52" t="n"/>
      <c r="AB169" s="53" t="n"/>
      <c r="AC169" s="53" t="n"/>
      <c r="AD169" s="53" t="n"/>
      <c r="AE169" s="177" t="n"/>
      <c r="AF169" s="113" t="n"/>
      <c r="AG169" s="177" t="n"/>
      <c r="AH169" s="178" t="n"/>
      <c r="AI169" s="178" t="n"/>
      <c r="AJ169" s="178" t="n"/>
      <c r="AK169" s="114" t="n"/>
      <c r="AL169" s="178" t="n"/>
      <c r="AM169" s="114" t="n"/>
      <c r="AN169" s="178" t="n"/>
      <c r="AO169" s="114" t="n"/>
      <c r="AP169" s="178" t="n"/>
      <c r="AQ169" s="114" t="n"/>
      <c r="AR169" s="178" t="n"/>
      <c r="AS169" s="114" t="n"/>
      <c r="AT169" s="178" t="n"/>
      <c r="AU169" s="114" t="n"/>
      <c r="AV169" s="178" t="n"/>
      <c r="AW169" s="114" t="n"/>
      <c r="AX169" s="178" t="n"/>
      <c r="AY169" s="114" t="n"/>
      <c r="AZ169" s="178" t="n"/>
      <c r="BA169" s="114" t="n"/>
      <c r="BB169" s="178" t="n"/>
      <c r="BC169" s="114" t="n"/>
      <c r="BD169" s="178" t="n"/>
      <c r="BE169" s="178" t="n"/>
      <c r="BF169" s="178" t="n"/>
      <c r="BG169" s="59" t="n"/>
      <c r="BH169" s="178" t="n"/>
      <c r="BI169" s="114" t="n"/>
      <c r="BJ169" s="53" t="n"/>
      <c r="BK169" s="178" t="n"/>
      <c r="BL169" s="114" t="n"/>
      <c r="BM169" s="178" t="n"/>
      <c r="BN169" s="114" t="n"/>
      <c r="BO169" s="178" t="n"/>
      <c r="BP169" s="178" t="n"/>
      <c r="BQ169" s="178" t="n"/>
      <c r="BR169" s="178" t="n"/>
      <c r="BS169" s="178" t="n"/>
      <c r="BT169" s="178" t="n"/>
      <c r="BU169" s="178" t="n"/>
      <c r="BV169" s="178" t="n"/>
      <c r="BW169" s="178" t="n"/>
      <c r="BX169" s="178" t="n"/>
      <c r="BY169" s="178" t="n"/>
      <c r="BZ169" s="178" t="n"/>
      <c r="CA169" s="178" t="n"/>
      <c r="CB169" s="178" t="n"/>
      <c r="CC169" s="178" t="n"/>
      <c r="CD169" s="178" t="n"/>
      <c r="CE169" s="178" t="n"/>
      <c r="CF169" s="178" t="n"/>
      <c r="CG169" s="178" t="n"/>
      <c r="CH169" s="178" t="n"/>
      <c r="CI169" s="178" t="n"/>
      <c r="CJ169" s="178" t="n"/>
      <c r="CK169" s="53" t="n"/>
      <c r="CL169" s="178" t="n"/>
      <c r="CM169" s="178" t="n"/>
      <c r="CN169" s="60" t="n"/>
      <c r="CO169" s="177" t="n"/>
      <c r="CP169" s="178" t="n"/>
      <c r="CQ169" s="60" t="n"/>
      <c r="CR169" s="177" t="n"/>
      <c r="CS169" s="178" t="n"/>
      <c r="CT169" s="59" t="n"/>
      <c r="CU169" s="178" t="n"/>
      <c r="CV169" s="59" t="n"/>
      <c r="CW169" s="178" t="n"/>
      <c r="CX169" s="59" t="n"/>
      <c r="CY169" s="178" t="n"/>
      <c r="CZ169" s="178" t="n"/>
      <c r="DA169" s="178" t="n"/>
      <c r="DB169" s="53" t="n"/>
      <c r="DC169" s="178" t="n"/>
      <c r="DD169" s="178" t="n"/>
      <c r="DE169" s="178" t="n"/>
      <c r="DF169" s="178" t="n"/>
      <c r="DG169" s="178" t="n"/>
      <c r="DH169" s="178" t="n"/>
      <c r="DI169" s="178" t="n"/>
      <c r="DJ169" s="178" t="n"/>
      <c r="DK169" s="178" t="n"/>
      <c r="DL169" s="178" t="n"/>
      <c r="DM169" s="178" t="n"/>
      <c r="DN169" s="177" t="n"/>
      <c r="DO169" s="177" t="n"/>
      <c r="DP169" s="177" t="n"/>
      <c r="DQ169" s="76">
        <f>IF(AND(DS169,DP169&lt;&gt;""),
CONCATENATE(DT169,DU169,DV169,DW169,DX169,DY169,DZ169,EA169,EB169,EC169,ED169,EE169,EF169,EG169,EH169,EI169,EJ169,EK169,EL169,EM169,EN169,EO169,EP169,EQ169,ES169,ET169,EU169,EV169,EW169,EX169,EY169,EZ169,FA169,FC169,FD169,FF169,FG169,FI169,FJ169,FL169,FM169,FO169,FP169,FR169,FS169,FU169,FV169,FX169,FY169,GA169,GB169,GD169,GE169,GF169,GH169,GI169,GJ169,GL169,GM169,GN169,GP169,GQ169,GS169,GT169,GU169,GV169,GW169,GX169,GY169,GZ169,HA169,HB169,HC169,HD169,HE169,HF169,HG169,HH169,HI169,HJ169,HK169,HL169,HM169,HN169,HO169,HQ169,HR169,HS169,HT169,HU169,HV169,HW169,HX169,HY169,IA169,IB169,IC169,ID169,IF169,IG169,IH169,II169,IK169,IL169,IM169,IN169,IO169,IP169,IQ169,IR169,IS169,IT169,IU169,IV169,IW169,IX169,IY169,IZ169),
""
)</f>
        <v/>
      </c>
      <c r="DR169" s="53" t="n"/>
      <c r="DS169" s="46">
        <f>CONCATENATE(D169,$E169,$F169,$G169,H169,$I169,$J169,K169,$L169,$M169,N169,$O169,$P169,$Q169,$R169,$S169,T169,$U169,$V169,$W169,$X169,$Y169,$Z169,$AA169,AB169,AC169,AD169,$AE169,$AF169,$AG169,AH169,AI169,AJ169,AK169,AL169,AM169,AN169,AO169,AP169,AQ169,AR169,AS169,AT169,AU169,AV169,AW169,AX169,AY169,AZ169,BA169,BB169,BC169,BD169,BE169,BF169,BG169,BH169,BI169,BJ169,BK169,BL169,BM169,BN169,BO169,BP169,BQ169,BR169,BS169,BT169,BU169,BV169,BW169,BX169,BY169,BZ169,CA169,CB169,CC169,CD169,CE169,CF169,CG169,CH169,CI169,CJ169,CK169,CL169,CM169,$CN169,$CO169,CP169,$CQ169,$CR169,CS169,CT169,CU169,CV169,CW169,CX169,CY169,CZ169,DA169,DB169,DC169,DD169,DE169,DF169,DG169,DH169,DI169,DJ169,DK169,DL169,DM169,$DN169,$DO169,$DP169,DR169)&lt;&gt;""</f>
        <v/>
      </c>
      <c r="DT169" s="46">
        <f>IF(AND($DS169,$E$4&lt;&gt;""),
IF(LEFT($E$4,2) = "1.",
IF(D169&lt;&gt;"","El CUNE sólo se envía en operaciones de novedad o ajuste. ",""),
IF(D169="","Debes escribir un CUNE válido para realizar operaciones de novedad o ajuste. ","")),
""
)</f>
        <v/>
      </c>
      <c r="DU169" s="46">
        <f>IF($DS169,
IF(E169="","Debes seleccionar el tipo de documento del empleado. ",
IF(_xlfn.IFNA(VLOOKUP(E169,TIPO_DE_DOCUMENTO,1,FALSE),-1)=-1,"El tipo de documento no es válido (por favor seleccionarlo de la lista). ","")
)
)</f>
        <v/>
      </c>
      <c r="DV169" s="46">
        <f>IF($DS169,
IF(F169="","Debes escribir el número de documento del empleado. ","")
)</f>
        <v/>
      </c>
      <c r="DW169" s="46">
        <f>IF($DS169,
IF(G169="","Debes escribir el primer nombre del empleado. ","")
)</f>
        <v/>
      </c>
      <c r="DY169" s="46">
        <f>IF($DS169,
IF(I169="","Debes escribir el primer apellido del empleado. ","")
)</f>
        <v/>
      </c>
      <c r="DZ169" s="46">
        <f>IF($DS169,
IF(J169="","Debes escribir el segundo apellido del empleado. ","")
)</f>
        <v/>
      </c>
      <c r="EB169" s="46">
        <f>IF($DS169,
IF(L169="","Debes escribir la fecha de ingreso del empleado. ",
IF(ISERR(DATE(YEAR(L169),MONTH(L169),DAY(L169))), "El valor ingresado en fecha de ingreso no tiene un formato válido. ","")
)
)</f>
        <v/>
      </c>
      <c r="EC169" s="46">
        <f>IF($DS169,
IF(M169="","Debes escribir el tiempo laborado. ",
IF( IFERROR(INT(M169),1.1) &lt;&gt; IFERROR(_xlfn.NUMBERVALUE(M169),1), "El valor de los días trabajados debe ser un número entero. ", "")
)
)</f>
        <v/>
      </c>
      <c r="ED169" s="46">
        <f>IF($DS169,
IF( AND(N169&lt;&gt;"", ISERR(DATE(YEAR(N169),MONTH(N169),DAY(N169))) ), "El valor ingresado en fecha de ingreso no tiene un formato válido. ",
IF( AND(N169&lt;&gt;"", $E$6&lt;&gt;"", DATE(YEAR(N169), MONTH(N169), 1) &lt;&gt; IFERROR(DATE(MID($E$6, 1, 4), MID($E$6, 6, 2),1), "1/1/1900") ), "La fecha de retiro debe estar dentro del período liquidado. ", "")
)
)</f>
        <v/>
      </c>
      <c r="EE169" s="46">
        <f>IF($DS169,
IF(O169="","Debes seleccionar el tipo de trabajador. ",
IF(_xlfn.IFNA(VLOOKUP(O169,TIPO_DE_TRABAJADOR,1,FALSE),-1)=-1,"El tipo de trabajador no es válido (por favor seleccionarlo de la lista). ","")
)
)</f>
        <v/>
      </c>
      <c r="EF169" s="46">
        <f>IF($DS169,
IF(P169="","Debes seleccionar si es un trabajador dependiente pensionado por vejez. ",
IF(_xlfn.IFNA(VLOOKUP(P169,SUBTIPO_DE_TRABAJADOR,1,FALSE),-1)=-1,"El tipo de trabajador dependiente pensionado por vejez no es válido (por favor seleccionarlo de la lista). ","")
)
)</f>
        <v/>
      </c>
      <c r="EG169" s="46">
        <f>IF($DS169,
IF(Q169="","Debes seleccionar el tipo de contrato del trabajador. ",
IF(_xlfn.IFNA(VLOOKUP(Q169,TIPO_DE_CONTRATO,1,FALSE),-1)=-1,"El tipo de contrato del trabajador no es válido (por favor seleccionarlo de la lista). ","")
)
)</f>
        <v/>
      </c>
      <c r="EH169" s="46">
        <f>IF($DS169,
IF(R169="","Debes seleccionar si es un salario integral. ",
IF(_xlfn.IFNA(VLOOKUP(R169,SI_NO,1,FALSE),-1)=-1,"Valor no válido para salario integral (por favor seleccionarlo de la lista). ","")
)
)</f>
        <v/>
      </c>
      <c r="EI169" s="46">
        <f>IF($DS169,
IF(S169="","Debes seleccionar si el trabajador realiza actividades de riesgo. ",
IF(_xlfn.IFNA(VLOOKUP(S169,SI_NO,1,FALSE),-1)=-1,"Valor no válido para actividad de alto riesgo (por favor seleccionarlo de la lista). ","")
)
)</f>
        <v/>
      </c>
      <c r="EK169" s="46">
        <f>IF($DS169,
IF(U169="","Debes escribir el código del municipio de residencia del trabajador. ",
IF(_xlfn.IFNA(VLOOKUP(U169,MUNICIPIO,1,FALSE),-1)=-1,"El municipio de residencia del trabajador es inválido (por favor seleccionarlo de la lista). ","")
)
)</f>
        <v/>
      </c>
      <c r="EL169" s="46">
        <f>IF($DS169,
IF(V169="","Debes escribir el la dirección de residendia del trabajador. ","")
)</f>
        <v/>
      </c>
      <c r="EM169" s="46">
        <f>IF($DS169,
IF(W169="","Debes escribir la fecha de inicio de la liquidación. ",
IF(ISERR(DATE(YEAR(W169),MONTH(W169),DAY(W169))),"El valor ingresado en fecha de inicio de liquidación no tiene un formato válido. ",
IF( AND($E$6&lt;&gt;"", DATE(YEAR(W169), MONTH(W169), 1) &lt;&gt; IFERROR(DATE(MID($E$6, 1, 4), MID($E$6, 6, 2),1), "1/1/1900") ), "La fecha de inicio de la liquidación debe estar dentro del período liquidado. ", "")
)
)
)</f>
        <v/>
      </c>
      <c r="EN169" s="46">
        <f>IF($DS169,
IF(X169="","Debes escribir la fecha de fin de la liquidación. ",
IF(ISERR(DATE(YEAR(X169),MONTH(X169),DAY(X169))),"El valor ingresado en fecha de fin de liquidación no tiene un formato válido. ",
IF( AND($E$6&lt;&gt;"", DATE(YEAR(X169), MONTH(X169), 1) &lt;&gt; IFERROR(DATE(MID($E$6, 1, 4), MID($E$6, 6, 2),1), "1/1/1900") ), "La fecha de fin de la liquidación debe estar dentro del período liquidado. ", "")
)
)
)</f>
        <v/>
      </c>
      <c r="EO169" s="46">
        <f>IF($DS169,
IF(Y169="","Debes escribir la frecuencia de pago del trabajador. ",
IF(_xlfn.IFNA(VLOOKUP(Y169,PERÍODO_DE_NÓMINA,1,FALSE),-1)=-1,"La frecuencia de pago es inválida (por favor seleccionarlo de la lista). ","")
)
)</f>
        <v/>
      </c>
      <c r="EP169" s="46">
        <f>IF($DS169,
IF(Z169="","Debes escribir la fecha de pago. ",
IF(ISERR(DATE(YEAR(Z169),MONTH(Z169),DAY(Z169))), "El valor ingresado en fecha de pago no tiene un formato válido. ","")
)
)</f>
        <v/>
      </c>
      <c r="EQ169" s="46">
        <f>IF($DS169,
IF(AA169="","Debes escribir el medio de pago. ",
IF(_xlfn.IFNA(VLOOKUP(AA169,MEDIOS_DE_PAGO,1,FALSE),-1)=-1,"El medio de pago es inválido (por favor seleccionarlo de la lista). ","")
)
)</f>
        <v/>
      </c>
      <c r="ER169" s="46">
        <f>OR(AA169='Tablas '!$T$4,AA169='Tablas '!$T$7,AA169='Tablas '!$T$8,AA169='Tablas '!$T$11)</f>
        <v/>
      </c>
      <c r="ES169" s="46">
        <f>IF(AND($DS169,ER169),
IF(AB169="","Debes escribir la entidad bancaria. ",""),
""
)</f>
        <v/>
      </c>
      <c r="ET169" s="46">
        <f>IF(AND($DS169,ER169),
IF(AC169="","Debes escribir el tipo de cuenta bancaria. ",
IF(_xlfn.IFNA(VLOOKUP(AC169,TIPO_DE_CUENTA,1,FALSE),-1)=-1,"El tipo de cuenta bancaria es inválida (por favor seleccionarlo de la lista). ","")
),
""
)</f>
        <v/>
      </c>
      <c r="EU169" s="46">
        <f>IF(AND($DS169,ER169),
IF(AD169="","Debes escribir el número de cuenta bancaria. ",""),
""
)</f>
        <v/>
      </c>
      <c r="EV169" s="46">
        <f>IF($DS169,
IF(AE169="","Debes escribir el valor del sueldo básico. ",
IF( ISERR(_xlfn.NUMBERVALUE(AE169)), "El valor del sueldo básico debe ser un número válido. ", "")
)
)</f>
        <v/>
      </c>
      <c r="EW169" s="46">
        <f>IF($DS169,
IF(AF169="","Debes escribir el número de días trabajados. ",
IF( IFERROR(INT(AF169),1.1) &lt;&gt; IFERROR(_xlfn.NUMBERVALUE(AF169),1), "La cantidad de días trabajados debe ser un número entero. ", "")
)
)</f>
        <v/>
      </c>
      <c r="EX169" s="46">
        <f>IF($DS169,
IF(AG169="","Debes escribir el valor del sueldo trabajado. ",
IF( ISERR(_xlfn.NUMBERVALUE(AG169)), "El valor del sueldo trabajado debe ser un número válido. ", "")
)
)</f>
        <v/>
      </c>
      <c r="EY169" s="46">
        <f>IF($DS169,
IF( AND(AH169&lt;&gt;"", ISERR(_xlfn.NUMBERVALUE(AH169))), "El valor del auxilio de transporte debe ser un número válido. ", "")
)</f>
        <v/>
      </c>
      <c r="EZ169" s="46">
        <f>IF($DS169,
IF( AND(AI169&lt;&gt;"", ISERR(_xlfn.NUMBERVALUE(AI169))), "El valor de viáticos salariales debe ser un número válido. ", "")
)</f>
        <v/>
      </c>
      <c r="FA169" s="46">
        <f>IF($DS169,
IF( AND(AJ169&lt;&gt;"", ISERR(_xlfn.NUMBERVALUE(AJ169))), "El valor de viáticos NO salariales debe ser un número válido. ", "")
)</f>
        <v/>
      </c>
      <c r="FB169" s="46">
        <f>CONCATENATE(AK169,AL169)&lt;&gt;""</f>
        <v/>
      </c>
      <c r="FC169" s="46">
        <f>IF(AND($DS169,FB169),
IF(AK169="","Debes escribir el número de horas extras diurnas. ",
IF( IFERROR(INT(AK169),1.1) &lt;&gt; IFERROR(_xlfn.NUMBERVALUE(AK169),1), "La cantidad de horas extras diurnas debe ser un número entero. ", "")
),
""
)</f>
        <v/>
      </c>
      <c r="FD169" s="46">
        <f>IF(AND($DS169,FB169),
IF(AL169="","Debes escribir el valor de las horas extras diurnas. ",
IF( ISERR(_xlfn.NUMBERVALUE(AL169)), "El valor de las horas extras duirnas debe ser un número válido. ", "")
),
""
)</f>
        <v/>
      </c>
      <c r="FE169" s="46">
        <f>CONCATENATE(AM169,AN169)&lt;&gt;""</f>
        <v/>
      </c>
      <c r="FF169" s="46">
        <f>IF(AND($DS169,FE169),
IF(AM169="","Debes escribir el número de horas extras nocturnas. ",
IF( IFERROR(INT(AM169),1.1) &lt;&gt; IFERROR(_xlfn.NUMBERVALUE(AM169),1), "La cantidad de horas extras nocturnas debe ser un número entero. ", "")
),
""
)</f>
        <v/>
      </c>
      <c r="FG169" s="46">
        <f>IF(AND($DS169,FE169),
IF(AN169="","Debes escribir el valor de las horas extras nocturnas. ",
IF( ISERR(_xlfn.NUMBERVALUE(AN169)), "El valor de las horas extras nocturnas debe ser un número válido. ", "")
),
""
)</f>
        <v/>
      </c>
      <c r="FH169" s="46">
        <f>CONCATENATE(AO169,AP169)&lt;&gt;""</f>
        <v/>
      </c>
      <c r="FI169" s="46">
        <f>IF(AND($DS169,FH169),
IF(AO169="","Debes escribir el número de horas extras diurnas dominicales y festivas. ",
IF( IFERROR(INT(AO169),1.1) &lt;&gt; IFERROR(_xlfn.NUMBERVALUE(AO169),1), "La cantidad de horas extras diurnas dominicales y festivas debe ser un número entero. ", "")
),
""
)</f>
        <v/>
      </c>
      <c r="FJ169" s="46">
        <f>IF(AND($DS169,FH169),
IF(AP169="","Debes escribir el valor de las horas extras diurnas dominicales y festivas. ",
IF( ISERR(_xlfn.NUMBERVALUE(AP169)), "El valor de las horas extras diurnas dominicales y festivas debe ser un número válido. ", "")
),
""
)</f>
        <v/>
      </c>
      <c r="FK169" s="46">
        <f>CONCATENATE(AQ169,AR169)&lt;&gt;""</f>
        <v/>
      </c>
      <c r="FL169" s="46">
        <f>IF(AND($DS169,FK169),
IF(AQ169="","Debes escribir el número de horas extras nocturnas dominicales y festivas. ",
IF( IFERROR(INT(AQ169),1.1) &lt;&gt; IFERROR(_xlfn.NUMBERVALUE(AQ169),1), "La cantidad de horas extras nocturnas dominicales y festivas debe ser un número entero. ", "")
),
""
)</f>
        <v/>
      </c>
      <c r="FM169" s="46">
        <f>IF(AND($DS169,FK169),
IF(AR169="","Debes escribir el valor de las horas extras nocturnas dominicales y festivas. ",
IF( ISERR(_xlfn.NUMBERVALUE(AR169)), "El valor de las horas extras nocturnas dominicales y festivas debe ser un número válido. ", "")
),
""
)</f>
        <v/>
      </c>
      <c r="FN169" s="46">
        <f>CONCATENATE(AS169,AT169)&lt;&gt;""</f>
        <v/>
      </c>
      <c r="FO169" s="46">
        <f>IF(AND($DS169,FN169),
IF(AS169="","Debes escribir el número de horas recargo nocturno. ",
IF( IFERROR(INT(AS169),1.1) &lt;&gt; IFERROR(_xlfn.NUMBERVALUE(AS169),1), "La cantidad de horas recargo nocturno debe ser un número entero. ", "")
),
""
)</f>
        <v/>
      </c>
      <c r="FP169" s="46">
        <f>IF(AND($DS169,FN169),
IF(AT169="","Debes escribir el valor de las horas recargo nocturno. ",
IF( ISERR(_xlfn.NUMBERVALUE(AT169)), "El valor de las horas recargo nocturno debe ser un número válido. ", "")
),
""
)</f>
        <v/>
      </c>
      <c r="FQ169" s="46">
        <f>CONCATENATE(AU169,AV169)&lt;&gt;""</f>
        <v/>
      </c>
      <c r="FR169" s="46">
        <f>IF(AND($DS169,FQ169),
IF(AU169="","Debes escribir el número de horas recargo diurno dominical y festivo. ",
IF( IFERROR(INT(AU169),1.1) &lt;&gt; IFERROR(_xlfn.NUMBERVALUE(AU169),1), "La cantidad de horas recargo diurno dominical y festivo debe ser un número entero. ", "")
),
""
)</f>
        <v/>
      </c>
      <c r="FS169" s="46">
        <f>IF(AND($DS169,FQ169),
IF(AV169="","Debes escribir el valor de las horas recargo diurno dominical y festivo. ",
IF( ISERR(_xlfn.NUMBERVALUE(AV169)), "El valor de las horas recargo diurno dominical y festivo debe ser un número válido. ", "")
),
""
)</f>
        <v/>
      </c>
      <c r="FT169" s="46">
        <f>CONCATENATE(AW169,AX169)&lt;&gt;""</f>
        <v/>
      </c>
      <c r="FU169" s="46">
        <f>IF(AND($DS169,FT169),
IF(AW169="","Debes escribir el número de horas recargo nocturno dominical y festivo. ",
IF( IFERROR(INT(AW169),1.1) &lt;&gt; IFERROR(_xlfn.NUMBERVALUE(AW169),1), "La cantidad de horas recargo nocturno dominical y festivo debe ser un número entero. ", "")
),
""
)</f>
        <v/>
      </c>
      <c r="FV169" s="46">
        <f>IF(AND($DS169,FT169),
IF(AX169="","Debes escribir el valor de las horas recargo nocturno dominical y festivo. ",
IF( ISERR(_xlfn.NUMBERVALUE(AX169)), "El valor de las horas recargo nocturno dominical y festivo debe ser un número válido. ", "")
),
""
)</f>
        <v/>
      </c>
      <c r="FW169" s="46">
        <f>CONCATENATE(AY169,AZ169)&lt;&gt;""</f>
        <v/>
      </c>
      <c r="FX169" s="46">
        <f>IF(AND($DS169,FW169),
IF(AY169="","Debes escribir el número de días de vacaciones comunes. ",
IF( IFERROR(INT(AY169),1.1) &lt;&gt; IFERROR(_xlfn.NUMBERVALUE(AY169),1), "La cantidad de días de vacaciones comunes debe ser un número entero. ", "")
),
""
)</f>
        <v/>
      </c>
      <c r="FY169" s="46">
        <f>IF(AND($DS169,FW169),
IF(AZ169="","Debes escribir el valor de las vacaciones comunes. ",
IF( ISERR(_xlfn.NUMBERVALUE(AZ169)), "El valor de las vacaciones comunes debe ser un número válido. ", "")
),
""
)</f>
        <v/>
      </c>
      <c r="FZ169" s="46">
        <f>CONCATENATE(BA169,BB169)&lt;&gt;""</f>
        <v/>
      </c>
      <c r="GA169" s="46">
        <f>IF(AND($DS169,FZ169),
IF(BA169="","Debes escribir el número de días de vacaciones compensadas. ",
IF( IFERROR(INT(BA169),1.1) &lt;&gt; IFERROR(_xlfn.NUMBERVALUE(BA169),1), "La cantidad de días de vacaciones compensadas debe ser un número entero. ", "")
),
""
)</f>
        <v/>
      </c>
      <c r="GB169" s="46">
        <f>IF(AND($DS169,FZ169),
IF(BB169="","Debes escribir el valor de las vacaciones compensadas. ",
IF( ISERR(_xlfn.NUMBERVALUE(BB169)), "El valor de las vacaciones compensadas debe ser un número válido. ", "")
),
""
)</f>
        <v/>
      </c>
      <c r="GC169" s="46">
        <f>CONCATENATE(BC169,BD169)&lt;&gt;""</f>
        <v/>
      </c>
      <c r="GD169" s="46">
        <f>IF(AND($DS169,GC169),
IF(BC169="","Debes escribir el número de días de prima salarial. ",
IF( IFERROR(INT(BC169),1.1) &lt;&gt; IFERROR(_xlfn.NUMBERVALUE(BC169),1), "La cantidad de días de prima salarial debe ser un número entero. ", "")
),
""
)</f>
        <v/>
      </c>
      <c r="GE169" s="46">
        <f>IF(AND($DS169,GC169),
IF(BD169="","Debes escribir el valor de los días de prima salarial. ",
IF( ISERR(_xlfn.NUMBERVALUE(BD169)), "El valor de los días de prima salarial debe ser un número válido. ", "")
),
""
)</f>
        <v/>
      </c>
      <c r="GF169" s="46">
        <f>IF($DS169,
IF( AND(BE169&lt;&gt;"", ISERR(_xlfn.NUMBERVALUE(BE169))), "El valor de la prima NO saliarial debe ser un número válido. ", "")
)</f>
        <v/>
      </c>
      <c r="GG169" s="46">
        <f>CONCATENATE(BF169,BG169,BH169)&lt;&gt;""</f>
        <v/>
      </c>
      <c r="GH169" s="46">
        <f>IF(AND($DS169,GG169),
IF(BF169="","Debes escribir el valor de las cesantías. ",
IF( ISERR(_xlfn.NUMBERVALUE(BF169)), "El valor de las cesantías debe ser un número válido. ", "")
),
""
)</f>
        <v/>
      </c>
      <c r="GI169" s="46">
        <f>IF(AND($DS169,GG169),
IF(BG169="","Debes escribir el % de cesantías. ",
IF( ISERR(_xlfn.NUMBERVALUE(BG169)), "El % de cesantías debe ser un número válido. ", "")
),
""
)</f>
        <v/>
      </c>
      <c r="GJ169" s="46">
        <f>IF(AND($DS169,GG169),
IF(BH169="","Debes escribir el valor de intereses de cesantías. ",
IF( ISERR(_xlfn.NUMBERVALUE(BH169)), "El valor de intereses de cesantías debe ser un número válido. ", "")
),
""
)</f>
        <v/>
      </c>
      <c r="GK169" s="46">
        <f>CONCATENATE(BI169,BJ169,BK169)&lt;&gt;""</f>
        <v/>
      </c>
      <c r="GL169" s="46">
        <f>IF(AND($DS169,GK169),
IF(BI169="","Debes escribir el número de días de incapacidad. ",
IF( IFERROR(INT(BI169),1.1) &lt;&gt; IFERROR(_xlfn.NUMBERVALUE(BI169),1), "La cantidad de días de incapacidad debe ser un número entero. ", "")
),
""
)</f>
        <v/>
      </c>
      <c r="GM169" s="46">
        <f>IF(AND($DS169,GK169),
IF(BJ169="","Debes escribir el tipo de incapacidad. ",
IF(_xlfn.IFNA(VLOOKUP(BJ169,TIPO_DE_INCAPACIDAD,1,FALSE),-1)=-1,"El tipo de incapacidad es inválida (por favor seleccionarlo de la lista). ","")
),
""
)</f>
        <v/>
      </c>
      <c r="GN169" s="46">
        <f>IF(AND($DS169,GK169),
IF(BK169="","Debes escribir el valor de la incapacidad. ",
IF( ISERR(_xlfn.NUMBERVALUE(BK169)), "El valor de la incapacidad debe ser un número válido. ", "")
),
""
)</f>
        <v/>
      </c>
      <c r="GO169" s="46">
        <f>CONCATENATE(BL169,BM169)&lt;&gt;""</f>
        <v/>
      </c>
      <c r="GP169" s="46">
        <f>IF(AND($DS169,GO169),
IF(BL169="","Debes escribir el número de días de licencia de maternidad o paternidad. ",
IF( IFERROR(INT(BL169),1.1) &lt;&gt; IFERROR(_xlfn.NUMBERVALUE(BL169),1), "La cantidad de días de licencia de maternidad o paternidad debe ser un número entero. ", "")
),
""
)</f>
        <v/>
      </c>
      <c r="GQ169" s="46">
        <f>IF(AND($DS169,GO169),
IF(BM169="","Debes escribir el valor de la licencia de maternidad o paternidad. ",
IF( ISERR(_xlfn.NUMBERVALUE(BM169)), "El valor de la licencia de maternidad o paternidad debe ser un número válido. ", "")
),
""
)</f>
        <v/>
      </c>
      <c r="GR169" s="46">
        <f>CONCATENATE(BN169,BO169)&lt;&gt;""</f>
        <v/>
      </c>
      <c r="GS169" s="46">
        <f>IF(AND($DS169,GR169),
IF(BN169="","Debes escribir el número de días de licencia remunerada. ",
IF( IFERROR(INT(BN169),1.1) &lt;&gt; IFERROR(_xlfn.NUMBERVALUE(BN169),1), "La cantidad de días de licencia remunerada debe ser un número entero. ", "")
),
""
)</f>
        <v/>
      </c>
      <c r="GT169" s="46">
        <f>IF(AND($DS169,GR169),
IF(BO169="","Debes escribir el valor de la licencia remunerada. ",
IF( ISERR(_xlfn.NUMBERVALUE(BO169)), "El valor de la licencia remunerada debe ser un número válido. ", "")
),
""
)</f>
        <v/>
      </c>
      <c r="GU169" s="46">
        <f>IF($DS169,
IF( AND(BP169&lt;&gt;"", ISERR(_xlfn.NUMBERVALUE(BP169))), "El valor de la licencia NO remunerada debe ser un número válido. ", "")
)</f>
        <v/>
      </c>
      <c r="GV169" s="46">
        <f>IF($DS169,
IF( AND(BQ169&lt;&gt;"", ISERR(_xlfn.NUMBERVALUE(BQ169))), "El valor de auxilios salariales debe ser un número válido. ", "")
)</f>
        <v/>
      </c>
      <c r="GW169" s="46">
        <f>IF($DS169,
IF( AND(BR169&lt;&gt;"", ISERR(_xlfn.NUMBERVALUE(BR169))), "El valor de auxilios NO salariales debe ser un número válido. ", "")
)</f>
        <v/>
      </c>
      <c r="GX169" s="46">
        <f>IF($DS169,
IF( AND(BS169&lt;&gt;"", ISERR(_xlfn.NUMBERVALUE(BS169))), "El valor de bonos salariales debe ser un número válido. ", "")
)</f>
        <v/>
      </c>
      <c r="GY169" s="46">
        <f>IF($DS169,
IF( AND(BT169&lt;&gt;"", ISERR(_xlfn.NUMBERVALUE(BT169))), "El valor de bonos NO salariales debe ser un número válido. ", "")
)</f>
        <v/>
      </c>
      <c r="GZ169" s="46">
        <f>IF($DS169,
IF( AND(BU169&lt;&gt;"", ISERR(_xlfn.NUMBERVALUE(BU169))), "El valor de bonos salariales de alimentación debe ser un número válido. ", "")
)</f>
        <v/>
      </c>
      <c r="HA169" s="46">
        <f>IF($DS169,
IF( AND(BV169&lt;&gt;"", ISERR(_xlfn.NUMBERVALUE(BV169))), "El valor de bonos NO salariales de alimentación debe ser un número válido. ", "")
)</f>
        <v/>
      </c>
      <c r="HB169" s="46">
        <f>IF($DS169,
IF( AND(BW169&lt;&gt;"", ISERR(_xlfn.NUMBERVALUE(BW169))), "El valor de bonificaciones salariales debe ser un número válido. ", "")
)</f>
        <v/>
      </c>
      <c r="HC169" s="46">
        <f>IF($DS169,
IF( AND(BX169&lt;&gt;"", ISERR(_xlfn.NUMBERVALUE(BX169))), "El valor de bonificaciones NO salariales debe ser un número válido. ", "")
)</f>
        <v/>
      </c>
      <c r="HD169" s="46">
        <f>IF($DS169,
IF( AND(BY169&lt;&gt;"", ISERR(_xlfn.NUMBERVALUE(BY169))), "El valor de compensaciones ordinarias debe ser un número válido. ", "")
)</f>
        <v/>
      </c>
      <c r="HE169" s="46">
        <f>IF($DS169,
IF( AND(BZ169&lt;&gt;"", ISERR(_xlfn.NUMBERVALUE(BZ169))), "El valor de compensaciones extraordinarias debe ser un número válido. ", "")
)</f>
        <v/>
      </c>
      <c r="HF169" s="46">
        <f>IF($DS169,
IF( AND(CA169&lt;&gt;"", ISERR(_xlfn.NUMBERVALUE(CA169))), "El valor de comisiones debe ser un número válido. ", "")
)</f>
        <v/>
      </c>
      <c r="HG169" s="46">
        <f>IF($DS169,
IF( AND(CB169&lt;&gt;"", ISERR(_xlfn.NUMBERVALUE(CB169))), "El valor de ausencia por huega debe ser un número válido. ", "")
)</f>
        <v/>
      </c>
      <c r="HH169" s="46">
        <f>IF($DS169,
IF( AND(CC169&lt;&gt;"", ISERR(_xlfn.NUMBERVALUE(CC169))), "El valor de anticipos debe ser un número válido. ", "")
)</f>
        <v/>
      </c>
      <c r="HI169" s="46">
        <f>IF($DS169,
IF( AND(CD169&lt;&gt;"", ISERR(_xlfn.NUMBERVALUE(CD169))), "El valor de pagos a terceros debe ser un número válido. ", "")
)</f>
        <v/>
      </c>
      <c r="HJ169" s="46">
        <f>IF($DS169,
IF( AND(CE169&lt;&gt;"", ISERR(_xlfn.NUMBERVALUE(CE169))), "El valor de dotación debe ser un número válido. ", "")
)</f>
        <v/>
      </c>
      <c r="HK169" s="46">
        <f>IF($DS169,
IF( AND(CF169&lt;&gt;"", ISERR(_xlfn.NUMBERVALUE(CF169))), "El valor de apoyo sostenibilidad debe ser un número válido. ", "")
)</f>
        <v/>
      </c>
      <c r="HL169" s="46">
        <f>IF($DS169,
IF( AND(CG169&lt;&gt;"", ISERR(_xlfn.NUMBERVALUE(CG169))), "El valor de teletrabajo debe ser un número válido. ", "")
)</f>
        <v/>
      </c>
      <c r="HM169" s="46">
        <f>IF($DS169,
IF( AND(CH169&lt;&gt;"", ISERR(_xlfn.NUMBERVALUE(CH169))), "El valor de bonificación de retiro debe ser un número válido. ", "")
)</f>
        <v/>
      </c>
      <c r="HN169" s="46">
        <f>IF($DS169,
IF( AND(CI169&lt;&gt;"", ISERR(_xlfn.NUMBERVALUE(CI169))), "El valor de indemnización de retiro debe ser un número válido. ", "")
)</f>
        <v/>
      </c>
      <c r="HO169" s="46">
        <f>IF($DS169,
IF( AND(CJ169&lt;&gt;"", ISERR(_xlfn.NUMBERVALUE(CJ169))), "El valor de reintegros debe ser un número válido. ", "")
)</f>
        <v/>
      </c>
      <c r="HP169" s="46">
        <f>CONCATENATE(CK169,CL169,CM169)&lt;&gt;""</f>
        <v/>
      </c>
      <c r="HQ169" s="46">
        <f>IF(AND($DS169,HP169),
IF(CK169="","Debes escribir la descripción de otro concepto no categorizado. ",""),
""
)</f>
        <v/>
      </c>
      <c r="HR169" s="46">
        <f>IF(AND($DS169,HP169),
IF(CONCATENATE(CL169,CM169)="","Debes escribir al menos un valor de concepto no categorizado (salarial o no salarial). ",
IF(ISERR(_xlfn.NUMBERVALUE(CL169)),"El valor salarial concepto no categorizado debe ser un número válido. ","")
),
""
)</f>
        <v/>
      </c>
      <c r="HS169" s="46">
        <f>IF(AND($DS169,HP169),
IF(CONCATENATE(CL169,CM169)="","Debes escribir al menos un valor de concepto no categorizado (salarial o no salarial). ",
IF(ISERR(_xlfn.NUMBERVALUE(CM169)),"El valor NO salarial concepto no categorizado debe ser un número válido. ","")
),
""
)</f>
        <v/>
      </c>
      <c r="HT169" s="46">
        <f>IF($DS169,
IF(CN169="","Debes escribir el porcentaje del aporte a salud. ",
IF( ISERR(_xlfn.NUMBERVALUE(CN169)), "El valor del porcentaje del aporte a salud debe ser un número válido. ", "")
)
)</f>
        <v/>
      </c>
      <c r="HU169" s="46">
        <f>IF($DS169,
IF(CO169="","Debes escribir el valor del aporte a salud. ",
IF( ISERR(_xlfn.NUMBERVALUE(CO169)), "El valor del aporte a salud debe ser un número válido. ", "")
)
)</f>
        <v/>
      </c>
      <c r="HV169" s="46">
        <f>IF($DS169,
IF( AND(CP169&lt;&gt;"", ISERR(_xlfn.NUMBERVALUE(CP169))), "El valor plan complementario debe ser un número válido. ", "")
)</f>
        <v/>
      </c>
      <c r="HW169" s="46">
        <f>IF($DS169,
IF(CQ169="","Debes escribir el porcentaje del aporte a pensión. ",
IF( ISERR(_xlfn.NUMBERVALUE(CQ169)), "El valor del porcentaje del aporte a pensión debe ser un número válido. ", "")
)
)</f>
        <v/>
      </c>
      <c r="HX169" s="46">
        <f>IF($DS169,
IF(CR169="","Debes escribir el valor del aporte a pensión. ",
IF( ISERR(_xlfn.NUMBERVALUE(CR169)), "El valor del aporte a salud debe ser un número válido. ", "")
)
)</f>
        <v/>
      </c>
      <c r="HY169" s="46">
        <f>IF($DS169,
IF( AND(CS169&lt;&gt;"", ISERR(_xlfn.NUMBERVALUE(CS169))), "El valor pensión voluntaria debe ser un número válido. ", "")
)</f>
        <v/>
      </c>
      <c r="HZ169" s="46">
        <f>CONCATENATE(CT169,CU169,CV169,CW169)&lt;&gt;""</f>
        <v/>
      </c>
      <c r="IA169" s="46">
        <f>IF(AND($DS169,HZ169),
IF(CT169="","Debes escribir el % del fondo de seguridad pensional. ",
IF( ISERR(_xlfn.NUMBERVALUE(CT169)), "El % del fondo de seguridad debe ser un número válido. ", "")
),
""
)</f>
        <v/>
      </c>
      <c r="IB169" s="46">
        <f>IF(AND($DS169,HZ169),
IF(CU169="","Debes escribir el valor del aporte al fondo de solidaridad pensional. ",
IF( ISERR(_xlfn.NUMBERVALUE(CU169)), "El valor del aporte al fondo de solidaridad pensional debe ser un número válido. ", "")
),
""
)</f>
        <v/>
      </c>
      <c r="IC169" s="46">
        <f>IF(AND($DS169,HZ169),
IF(CV169="","Debes escribir el % del fondo de subsistencia. ",
IF( ISERR(_xlfn.NUMBERVALUE(CV169)), "El % del fondo de subsistencia debe ser un número válido. ", "")
),
""
)</f>
        <v/>
      </c>
      <c r="ID169" s="46">
        <f>IF(AND($DS169,HZ169),
IF(CW169="","Debes escribir el valor del fondo de subsistencia. ",
IF( ISERR(_xlfn.NUMBERVALUE(CW169)), "El valor del fondo de subsistencia debe ser un número válido. ", "")
),
""
)</f>
        <v/>
      </c>
      <c r="IE169" s="46">
        <f>CONCATENATE(CX169,CY169)&lt;&gt;""</f>
        <v/>
      </c>
      <c r="IF169" s="46">
        <f>IF(AND($DS169,IE169),
IF(CX169="","Debes escribir el % de sindicato. ",
IF( ISERR(_xlfn.NUMBERVALUE(CX169)), "El % de sindicato debe ser un número válido. ", "")
),
""
)</f>
        <v/>
      </c>
      <c r="IG169" s="46">
        <f>IF(AND($DS169,IE169),
IF(CY169="","Debes escribir el valor del sindicato. ",
IF( ISERR(_xlfn.NUMBERVALUE(CY169)), "El valor del sindicato debe ser un número válido. ", "")
),
""
)</f>
        <v/>
      </c>
      <c r="IH169" s="46">
        <f>IF($DS169,
IF( AND(CZ169&lt;&gt;"", ISERR(_xlfn.NUMBERVALUE(CZ169))), "El valor de sanción pública debe ser un número válido. ", "")
)</f>
        <v/>
      </c>
      <c r="II169" s="46">
        <f>IF($DS169,
IF( AND(DA169&lt;&gt;"", ISERR(_xlfn.NUMBERVALUE(DA169))), "El valor de sanción privada debe ser un número válido. ", "")
)</f>
        <v/>
      </c>
      <c r="IJ169" s="46">
        <f>CONCATENATE(DB169,DC169)&lt;&gt;""</f>
        <v/>
      </c>
      <c r="IK169" s="46">
        <f>IF(AND($DS169,IJ169),
IF(DB169="","Debes escribir la descripción de libranza. ",""),
""
)</f>
        <v/>
      </c>
      <c r="IL169" s="46">
        <f>IF(AND($DS169,IJ169),
IF(DC169="","Debes escribir la cuota libranza. ",
IF(ISERR(_xlfn.NUMBERVALUE(DC169)),"El valor de la cuota libranza debe ser un número válido. ","")
),
""
)</f>
        <v/>
      </c>
      <c r="IM169" s="46">
        <f>IF($DS169,
IF( AND(DD169&lt;&gt;"", ISERR(_xlfn.NUMBERVALUE(DD169))), "El valor de pagos a terceros debe ser un número válido. ", "")
)</f>
        <v/>
      </c>
      <c r="IN169" s="46">
        <f>IF($DS169,
IF( AND(DE169&lt;&gt;"", ISERR(_xlfn.NUMBERVALUE(DE169))), "El valor de anticipos debe ser un número válido. ", "")
)</f>
        <v/>
      </c>
      <c r="IO169" s="46">
        <f>IF($DS169,
IF( AND(DF169&lt;&gt;"", ISERR(_xlfn.NUMBERVALUE(DF169))), "El valor de AFC debe ser un número válido. ", "")
)</f>
        <v/>
      </c>
      <c r="IP169" s="46">
        <f>IF($DS169,
IF( AND(DG169&lt;&gt;"", ISERR(_xlfn.NUMBERVALUE(DG169))), "El valor de rete-fuente debe ser un número válido. ", "")
)</f>
        <v/>
      </c>
      <c r="IQ169" s="46">
        <f>IF($DS169,
IF( AND(DH169&lt;&gt;"", ISERR(_xlfn.NUMBERVALUE(DH169))), "El valor de cooperativa de trabajo debe ser un número válido. ", "")
)</f>
        <v/>
      </c>
      <c r="IR169" s="46">
        <f>IF($DS169,
IF( AND(DI169&lt;&gt;"", ISERR(_xlfn.NUMBERVALUE(DI169))), "El valor de embargo fiscal debe ser un número válido. ", "")
)</f>
        <v/>
      </c>
      <c r="IS169" s="46">
        <f>IF($DS169,
IF( AND(DJ169&lt;&gt;"", ISERR(_xlfn.NUMBERVALUE(DJ169))), "El valor de educación debe ser un número válido. ", "")
)</f>
        <v/>
      </c>
      <c r="IT169" s="46">
        <f>IF($DS169,
IF( AND(DK169&lt;&gt;"", ISERR(_xlfn.NUMBERVALUE(DK169))), "El valor de reintegro debe ser un número válido. ", "")
)</f>
        <v/>
      </c>
      <c r="IU169" s="46">
        <f>IF($DS169,
IF( AND(DL169&lt;&gt;"", ISERR(_xlfn.NUMBERVALUE(DL169))), "El valor de deuda debe ser un número válido. ", "")
)</f>
        <v/>
      </c>
      <c r="IV169" s="46">
        <f>IF($DS169,
IF( AND(DM169&lt;&gt;"", ISERR(_xlfn.NUMBERVALUE(DM169))), "El valor de otras deducciones debe ser un número válido. ", "")
)</f>
        <v/>
      </c>
      <c r="IW169" s="46">
        <f>IF($DS169,
IF(DN169="","Debes escribir el valor de los devengos totales. ",
IF( ISERR(_xlfn.NUMBERVALUE(DN169)), "El valor de los devengos totales debe ser un número válido. ", "")
)
)</f>
        <v/>
      </c>
      <c r="IX169" s="46">
        <f>IF($DS169,
IF(DO169="","Debes escribir el valor de las deducciones totales. ",
IF( ISERR(_xlfn.NUMBERVALUE(DO169)), "El valor de las deducciones totales debe ser un número válido. ", "")
)
)</f>
        <v/>
      </c>
      <c r="IY169" s="46">
        <f>IF($DS169,
IF(DP169="","Debes escribir el valor del salario total. ",
IF( ISERR(_xlfn.NUMBERVALUE(DP169)), "El valor del salario total debe ser un número válido. ", "")
)
)</f>
        <v/>
      </c>
    </row>
    <row r="170">
      <c r="B170" s="48" t="n">
        <v>158</v>
      </c>
      <c r="C170" s="61">
        <f>IF(AND(DS170,DP170&lt;&gt;""),
IF(DQ170="","OK","Error"),
""
)</f>
        <v/>
      </c>
      <c r="D170" s="53" t="n"/>
      <c r="E170" s="52" t="n"/>
      <c r="F170" s="112" t="n"/>
      <c r="G170" s="52" t="n"/>
      <c r="H170" s="53" t="n"/>
      <c r="I170" s="52" t="n"/>
      <c r="J170" s="52" t="n"/>
      <c r="K170" s="53" t="n"/>
      <c r="L170" s="55" t="n"/>
      <c r="M170" s="108" t="n"/>
      <c r="N170" s="56" t="n"/>
      <c r="O170" s="52" t="n"/>
      <c r="P170" s="52" t="n"/>
      <c r="Q170" s="52" t="n"/>
      <c r="R170" s="52" t="n"/>
      <c r="S170" s="52" t="n"/>
      <c r="T170" s="53" t="n"/>
      <c r="U170" s="52" t="n"/>
      <c r="V170" s="52" t="n"/>
      <c r="W170" s="55" t="n"/>
      <c r="X170" s="55" t="n"/>
      <c r="Y170" s="52" t="n"/>
      <c r="Z170" s="55" t="n"/>
      <c r="AA170" s="52" t="n"/>
      <c r="AB170" s="53" t="n"/>
      <c r="AC170" s="53" t="n"/>
      <c r="AD170" s="53" t="n"/>
      <c r="AE170" s="177" t="n"/>
      <c r="AF170" s="113" t="n"/>
      <c r="AG170" s="177" t="n"/>
      <c r="AH170" s="178" t="n"/>
      <c r="AI170" s="178" t="n"/>
      <c r="AJ170" s="178" t="n"/>
      <c r="AK170" s="114" t="n"/>
      <c r="AL170" s="178" t="n"/>
      <c r="AM170" s="114" t="n"/>
      <c r="AN170" s="178" t="n"/>
      <c r="AO170" s="114" t="n"/>
      <c r="AP170" s="178" t="n"/>
      <c r="AQ170" s="114" t="n"/>
      <c r="AR170" s="178" t="n"/>
      <c r="AS170" s="114" t="n"/>
      <c r="AT170" s="178" t="n"/>
      <c r="AU170" s="114" t="n"/>
      <c r="AV170" s="178" t="n"/>
      <c r="AW170" s="114" t="n"/>
      <c r="AX170" s="178" t="n"/>
      <c r="AY170" s="114" t="n"/>
      <c r="AZ170" s="178" t="n"/>
      <c r="BA170" s="114" t="n"/>
      <c r="BB170" s="178" t="n"/>
      <c r="BC170" s="114" t="n"/>
      <c r="BD170" s="178" t="n"/>
      <c r="BE170" s="178" t="n"/>
      <c r="BF170" s="178" t="n"/>
      <c r="BG170" s="59" t="n"/>
      <c r="BH170" s="178" t="n"/>
      <c r="BI170" s="114" t="n"/>
      <c r="BJ170" s="53" t="n"/>
      <c r="BK170" s="178" t="n"/>
      <c r="BL170" s="114" t="n"/>
      <c r="BM170" s="178" t="n"/>
      <c r="BN170" s="114" t="n"/>
      <c r="BO170" s="178" t="n"/>
      <c r="BP170" s="178" t="n"/>
      <c r="BQ170" s="178" t="n"/>
      <c r="BR170" s="178" t="n"/>
      <c r="BS170" s="178" t="n"/>
      <c r="BT170" s="178" t="n"/>
      <c r="BU170" s="178" t="n"/>
      <c r="BV170" s="178" t="n"/>
      <c r="BW170" s="178" t="n"/>
      <c r="BX170" s="178" t="n"/>
      <c r="BY170" s="178" t="n"/>
      <c r="BZ170" s="178" t="n"/>
      <c r="CA170" s="178" t="n"/>
      <c r="CB170" s="178" t="n"/>
      <c r="CC170" s="178" t="n"/>
      <c r="CD170" s="178" t="n"/>
      <c r="CE170" s="178" t="n"/>
      <c r="CF170" s="178" t="n"/>
      <c r="CG170" s="178" t="n"/>
      <c r="CH170" s="178" t="n"/>
      <c r="CI170" s="178" t="n"/>
      <c r="CJ170" s="178" t="n"/>
      <c r="CK170" s="53" t="n"/>
      <c r="CL170" s="178" t="n"/>
      <c r="CM170" s="178" t="n"/>
      <c r="CN170" s="60" t="n"/>
      <c r="CO170" s="177" t="n"/>
      <c r="CP170" s="178" t="n"/>
      <c r="CQ170" s="60" t="n"/>
      <c r="CR170" s="177" t="n"/>
      <c r="CS170" s="178" t="n"/>
      <c r="CT170" s="59" t="n"/>
      <c r="CU170" s="178" t="n"/>
      <c r="CV170" s="59" t="n"/>
      <c r="CW170" s="178" t="n"/>
      <c r="CX170" s="59" t="n"/>
      <c r="CY170" s="178" t="n"/>
      <c r="CZ170" s="178" t="n"/>
      <c r="DA170" s="178" t="n"/>
      <c r="DB170" s="53" t="n"/>
      <c r="DC170" s="178" t="n"/>
      <c r="DD170" s="178" t="n"/>
      <c r="DE170" s="178" t="n"/>
      <c r="DF170" s="178" t="n"/>
      <c r="DG170" s="178" t="n"/>
      <c r="DH170" s="178" t="n"/>
      <c r="DI170" s="178" t="n"/>
      <c r="DJ170" s="178" t="n"/>
      <c r="DK170" s="178" t="n"/>
      <c r="DL170" s="178" t="n"/>
      <c r="DM170" s="178" t="n"/>
      <c r="DN170" s="177" t="n"/>
      <c r="DO170" s="177" t="n"/>
      <c r="DP170" s="177" t="n"/>
      <c r="DQ170" s="76">
        <f>IF(AND(DS170,DP170&lt;&gt;""),
CONCATENATE(DT170,DU170,DV170,DW170,DX170,DY170,DZ170,EA170,EB170,EC170,ED170,EE170,EF170,EG170,EH170,EI170,EJ170,EK170,EL170,EM170,EN170,EO170,EP170,EQ170,ES170,ET170,EU170,EV170,EW170,EX170,EY170,EZ170,FA170,FC170,FD170,FF170,FG170,FI170,FJ170,FL170,FM170,FO170,FP170,FR170,FS170,FU170,FV170,FX170,FY170,GA170,GB170,GD170,GE170,GF170,GH170,GI170,GJ170,GL170,GM170,GN170,GP170,GQ170,GS170,GT170,GU170,GV170,GW170,GX170,GY170,GZ170,HA170,HB170,HC170,HD170,HE170,HF170,HG170,HH170,HI170,HJ170,HK170,HL170,HM170,HN170,HO170,HQ170,HR170,HS170,HT170,HU170,HV170,HW170,HX170,HY170,IA170,IB170,IC170,ID170,IF170,IG170,IH170,II170,IK170,IL170,IM170,IN170,IO170,IP170,IQ170,IR170,IS170,IT170,IU170,IV170,IW170,IX170,IY170,IZ170),
""
)</f>
        <v/>
      </c>
      <c r="DR170" s="53" t="n"/>
      <c r="DS170" s="46">
        <f>CONCATENATE(D170,$E170,$F170,$G170,H170,$I170,$J170,K170,$L170,$M170,N170,$O170,$P170,$Q170,$R170,$S170,T170,$U170,$V170,$W170,$X170,$Y170,$Z170,$AA170,AB170,AC170,AD170,$AE170,$AF170,$AG170,AH170,AI170,AJ170,AK170,AL170,AM170,AN170,AO170,AP170,AQ170,AR170,AS170,AT170,AU170,AV170,AW170,AX170,AY170,AZ170,BA170,BB170,BC170,BD170,BE170,BF170,BG170,BH170,BI170,BJ170,BK170,BL170,BM170,BN170,BO170,BP170,BQ170,BR170,BS170,BT170,BU170,BV170,BW170,BX170,BY170,BZ170,CA170,CB170,CC170,CD170,CE170,CF170,CG170,CH170,CI170,CJ170,CK170,CL170,CM170,$CN170,$CO170,CP170,$CQ170,$CR170,CS170,CT170,CU170,CV170,CW170,CX170,CY170,CZ170,DA170,DB170,DC170,DD170,DE170,DF170,DG170,DH170,DI170,DJ170,DK170,DL170,DM170,$DN170,$DO170,$DP170,DR170)&lt;&gt;""</f>
        <v/>
      </c>
      <c r="DT170" s="46">
        <f>IF(AND($DS170,$E$4&lt;&gt;""),
IF(LEFT($E$4,2) = "1.",
IF(D170&lt;&gt;"","El CUNE sólo se envía en operaciones de novedad o ajuste. ",""),
IF(D170="","Debes escribir un CUNE válido para realizar operaciones de novedad o ajuste. ","")),
""
)</f>
        <v/>
      </c>
      <c r="DU170" s="46">
        <f>IF($DS170,
IF(E170="","Debes seleccionar el tipo de documento del empleado. ",
IF(_xlfn.IFNA(VLOOKUP(E170,TIPO_DE_DOCUMENTO,1,FALSE),-1)=-1,"El tipo de documento no es válido (por favor seleccionarlo de la lista). ","")
)
)</f>
        <v/>
      </c>
      <c r="DV170" s="46">
        <f>IF($DS170,
IF(F170="","Debes escribir el número de documento del empleado. ","")
)</f>
        <v/>
      </c>
      <c r="DW170" s="46">
        <f>IF($DS170,
IF(G170="","Debes escribir el primer nombre del empleado. ","")
)</f>
        <v/>
      </c>
      <c r="DY170" s="46">
        <f>IF($DS170,
IF(I170="","Debes escribir el primer apellido del empleado. ","")
)</f>
        <v/>
      </c>
      <c r="DZ170" s="46">
        <f>IF($DS170,
IF(J170="","Debes escribir el segundo apellido del empleado. ","")
)</f>
        <v/>
      </c>
      <c r="EB170" s="46">
        <f>IF($DS170,
IF(L170="","Debes escribir la fecha de ingreso del empleado. ",
IF(ISERR(DATE(YEAR(L170),MONTH(L170),DAY(L170))), "El valor ingresado en fecha de ingreso no tiene un formato válido. ","")
)
)</f>
        <v/>
      </c>
      <c r="EC170" s="46">
        <f>IF($DS170,
IF(M170="","Debes escribir el tiempo laborado. ",
IF( IFERROR(INT(M170),1.1) &lt;&gt; IFERROR(_xlfn.NUMBERVALUE(M170),1), "El valor de los días trabajados debe ser un número entero. ", "")
)
)</f>
        <v/>
      </c>
      <c r="ED170" s="46">
        <f>IF($DS170,
IF( AND(N170&lt;&gt;"", ISERR(DATE(YEAR(N170),MONTH(N170),DAY(N170))) ), "El valor ingresado en fecha de ingreso no tiene un formato válido. ",
IF( AND(N170&lt;&gt;"", $E$6&lt;&gt;"", DATE(YEAR(N170), MONTH(N170), 1) &lt;&gt; IFERROR(DATE(MID($E$6, 1, 4), MID($E$6, 6, 2),1), "1/1/1900") ), "La fecha de retiro debe estar dentro del período liquidado. ", "")
)
)</f>
        <v/>
      </c>
      <c r="EE170" s="46">
        <f>IF($DS170,
IF(O170="","Debes seleccionar el tipo de trabajador. ",
IF(_xlfn.IFNA(VLOOKUP(O170,TIPO_DE_TRABAJADOR,1,FALSE),-1)=-1,"El tipo de trabajador no es válido (por favor seleccionarlo de la lista). ","")
)
)</f>
        <v/>
      </c>
      <c r="EF170" s="46">
        <f>IF($DS170,
IF(P170="","Debes seleccionar si es un trabajador dependiente pensionado por vejez. ",
IF(_xlfn.IFNA(VLOOKUP(P170,SUBTIPO_DE_TRABAJADOR,1,FALSE),-1)=-1,"El tipo de trabajador dependiente pensionado por vejez no es válido (por favor seleccionarlo de la lista). ","")
)
)</f>
        <v/>
      </c>
      <c r="EG170" s="46">
        <f>IF($DS170,
IF(Q170="","Debes seleccionar el tipo de contrato del trabajador. ",
IF(_xlfn.IFNA(VLOOKUP(Q170,TIPO_DE_CONTRATO,1,FALSE),-1)=-1,"El tipo de contrato del trabajador no es válido (por favor seleccionarlo de la lista). ","")
)
)</f>
        <v/>
      </c>
      <c r="EH170" s="46">
        <f>IF($DS170,
IF(R170="","Debes seleccionar si es un salario integral. ",
IF(_xlfn.IFNA(VLOOKUP(R170,SI_NO,1,FALSE),-1)=-1,"Valor no válido para salario integral (por favor seleccionarlo de la lista). ","")
)
)</f>
        <v/>
      </c>
      <c r="EI170" s="46">
        <f>IF($DS170,
IF(S170="","Debes seleccionar si el trabajador realiza actividades de riesgo. ",
IF(_xlfn.IFNA(VLOOKUP(S170,SI_NO,1,FALSE),-1)=-1,"Valor no válido para actividad de alto riesgo (por favor seleccionarlo de la lista). ","")
)
)</f>
        <v/>
      </c>
      <c r="EK170" s="46">
        <f>IF($DS170,
IF(U170="","Debes escribir el código del municipio de residencia del trabajador. ",
IF(_xlfn.IFNA(VLOOKUP(U170,MUNICIPIO,1,FALSE),-1)=-1,"El municipio de residencia del trabajador es inválido (por favor seleccionarlo de la lista). ","")
)
)</f>
        <v/>
      </c>
      <c r="EL170" s="46">
        <f>IF($DS170,
IF(V170="","Debes escribir el la dirección de residendia del trabajador. ","")
)</f>
        <v/>
      </c>
      <c r="EM170" s="46">
        <f>IF($DS170,
IF(W170="","Debes escribir la fecha de inicio de la liquidación. ",
IF(ISERR(DATE(YEAR(W170),MONTH(W170),DAY(W170))),"El valor ingresado en fecha de inicio de liquidación no tiene un formato válido. ",
IF( AND($E$6&lt;&gt;"", DATE(YEAR(W170), MONTH(W170), 1) &lt;&gt; IFERROR(DATE(MID($E$6, 1, 4), MID($E$6, 6, 2),1), "1/1/1900") ), "La fecha de inicio de la liquidación debe estar dentro del período liquidado. ", "")
)
)
)</f>
        <v/>
      </c>
      <c r="EN170" s="46">
        <f>IF($DS170,
IF(X170="","Debes escribir la fecha de fin de la liquidación. ",
IF(ISERR(DATE(YEAR(X170),MONTH(X170),DAY(X170))),"El valor ingresado en fecha de fin de liquidación no tiene un formato válido. ",
IF( AND($E$6&lt;&gt;"", DATE(YEAR(X170), MONTH(X170), 1) &lt;&gt; IFERROR(DATE(MID($E$6, 1, 4), MID($E$6, 6, 2),1), "1/1/1900") ), "La fecha de fin de la liquidación debe estar dentro del período liquidado. ", "")
)
)
)</f>
        <v/>
      </c>
      <c r="EO170" s="46">
        <f>IF($DS170,
IF(Y170="","Debes escribir la frecuencia de pago del trabajador. ",
IF(_xlfn.IFNA(VLOOKUP(Y170,PERÍODO_DE_NÓMINA,1,FALSE),-1)=-1,"La frecuencia de pago es inválida (por favor seleccionarlo de la lista). ","")
)
)</f>
        <v/>
      </c>
      <c r="EP170" s="46">
        <f>IF($DS170,
IF(Z170="","Debes escribir la fecha de pago. ",
IF(ISERR(DATE(YEAR(Z170),MONTH(Z170),DAY(Z170))), "El valor ingresado en fecha de pago no tiene un formato válido. ","")
)
)</f>
        <v/>
      </c>
      <c r="EQ170" s="46">
        <f>IF($DS170,
IF(AA170="","Debes escribir el medio de pago. ",
IF(_xlfn.IFNA(VLOOKUP(AA170,MEDIOS_DE_PAGO,1,FALSE),-1)=-1,"El medio de pago es inválido (por favor seleccionarlo de la lista). ","")
)
)</f>
        <v/>
      </c>
      <c r="ER170" s="46">
        <f>OR(AA170='Tablas '!$T$4,AA170='Tablas '!$T$7,AA170='Tablas '!$T$8,AA170='Tablas '!$T$11)</f>
        <v/>
      </c>
      <c r="ES170" s="46">
        <f>IF(AND($DS170,ER170),
IF(AB170="","Debes escribir la entidad bancaria. ",""),
""
)</f>
        <v/>
      </c>
      <c r="ET170" s="46">
        <f>IF(AND($DS170,ER170),
IF(AC170="","Debes escribir el tipo de cuenta bancaria. ",
IF(_xlfn.IFNA(VLOOKUP(AC170,TIPO_DE_CUENTA,1,FALSE),-1)=-1,"El tipo de cuenta bancaria es inválida (por favor seleccionarlo de la lista). ","")
),
""
)</f>
        <v/>
      </c>
      <c r="EU170" s="46">
        <f>IF(AND($DS170,ER170),
IF(AD170="","Debes escribir el número de cuenta bancaria. ",""),
""
)</f>
        <v/>
      </c>
      <c r="EV170" s="46">
        <f>IF($DS170,
IF(AE170="","Debes escribir el valor del sueldo básico. ",
IF( ISERR(_xlfn.NUMBERVALUE(AE170)), "El valor del sueldo básico debe ser un número válido. ", "")
)
)</f>
        <v/>
      </c>
      <c r="EW170" s="46">
        <f>IF($DS170,
IF(AF170="","Debes escribir el número de días trabajados. ",
IF( IFERROR(INT(AF170),1.1) &lt;&gt; IFERROR(_xlfn.NUMBERVALUE(AF170),1), "La cantidad de días trabajados debe ser un número entero. ", "")
)
)</f>
        <v/>
      </c>
      <c r="EX170" s="46">
        <f>IF($DS170,
IF(AG170="","Debes escribir el valor del sueldo trabajado. ",
IF( ISERR(_xlfn.NUMBERVALUE(AG170)), "El valor del sueldo trabajado debe ser un número válido. ", "")
)
)</f>
        <v/>
      </c>
      <c r="EY170" s="46">
        <f>IF($DS170,
IF( AND(AH170&lt;&gt;"", ISERR(_xlfn.NUMBERVALUE(AH170))), "El valor del auxilio de transporte debe ser un número válido. ", "")
)</f>
        <v/>
      </c>
      <c r="EZ170" s="46">
        <f>IF($DS170,
IF( AND(AI170&lt;&gt;"", ISERR(_xlfn.NUMBERVALUE(AI170))), "El valor de viáticos salariales debe ser un número válido. ", "")
)</f>
        <v/>
      </c>
      <c r="FA170" s="46">
        <f>IF($DS170,
IF( AND(AJ170&lt;&gt;"", ISERR(_xlfn.NUMBERVALUE(AJ170))), "El valor de viáticos NO salariales debe ser un número válido. ", "")
)</f>
        <v/>
      </c>
      <c r="FB170" s="46">
        <f>CONCATENATE(AK170,AL170)&lt;&gt;""</f>
        <v/>
      </c>
      <c r="FC170" s="46">
        <f>IF(AND($DS170,FB170),
IF(AK170="","Debes escribir el número de horas extras diurnas. ",
IF( IFERROR(INT(AK170),1.1) &lt;&gt; IFERROR(_xlfn.NUMBERVALUE(AK170),1), "La cantidad de horas extras diurnas debe ser un número entero. ", "")
),
""
)</f>
        <v/>
      </c>
      <c r="FD170" s="46">
        <f>IF(AND($DS170,FB170),
IF(AL170="","Debes escribir el valor de las horas extras diurnas. ",
IF( ISERR(_xlfn.NUMBERVALUE(AL170)), "El valor de las horas extras duirnas debe ser un número válido. ", "")
),
""
)</f>
        <v/>
      </c>
      <c r="FE170" s="46">
        <f>CONCATENATE(AM170,AN170)&lt;&gt;""</f>
        <v/>
      </c>
      <c r="FF170" s="46">
        <f>IF(AND($DS170,FE170),
IF(AM170="","Debes escribir el número de horas extras nocturnas. ",
IF( IFERROR(INT(AM170),1.1) &lt;&gt; IFERROR(_xlfn.NUMBERVALUE(AM170),1), "La cantidad de horas extras nocturnas debe ser un número entero. ", "")
),
""
)</f>
        <v/>
      </c>
      <c r="FG170" s="46">
        <f>IF(AND($DS170,FE170),
IF(AN170="","Debes escribir el valor de las horas extras nocturnas. ",
IF( ISERR(_xlfn.NUMBERVALUE(AN170)), "El valor de las horas extras nocturnas debe ser un número válido. ", "")
),
""
)</f>
        <v/>
      </c>
      <c r="FH170" s="46">
        <f>CONCATENATE(AO170,AP170)&lt;&gt;""</f>
        <v/>
      </c>
      <c r="FI170" s="46">
        <f>IF(AND($DS170,FH170),
IF(AO170="","Debes escribir el número de horas extras diurnas dominicales y festivas. ",
IF( IFERROR(INT(AO170),1.1) &lt;&gt; IFERROR(_xlfn.NUMBERVALUE(AO170),1), "La cantidad de horas extras diurnas dominicales y festivas debe ser un número entero. ", "")
),
""
)</f>
        <v/>
      </c>
      <c r="FJ170" s="46">
        <f>IF(AND($DS170,FH170),
IF(AP170="","Debes escribir el valor de las horas extras diurnas dominicales y festivas. ",
IF( ISERR(_xlfn.NUMBERVALUE(AP170)), "El valor de las horas extras diurnas dominicales y festivas debe ser un número válido. ", "")
),
""
)</f>
        <v/>
      </c>
      <c r="FK170" s="46">
        <f>CONCATENATE(AQ170,AR170)&lt;&gt;""</f>
        <v/>
      </c>
      <c r="FL170" s="46">
        <f>IF(AND($DS170,FK170),
IF(AQ170="","Debes escribir el número de horas extras nocturnas dominicales y festivas. ",
IF( IFERROR(INT(AQ170),1.1) &lt;&gt; IFERROR(_xlfn.NUMBERVALUE(AQ170),1), "La cantidad de horas extras nocturnas dominicales y festivas debe ser un número entero. ", "")
),
""
)</f>
        <v/>
      </c>
      <c r="FM170" s="46">
        <f>IF(AND($DS170,FK170),
IF(AR170="","Debes escribir el valor de las horas extras nocturnas dominicales y festivas. ",
IF( ISERR(_xlfn.NUMBERVALUE(AR170)), "El valor de las horas extras nocturnas dominicales y festivas debe ser un número válido. ", "")
),
""
)</f>
        <v/>
      </c>
      <c r="FN170" s="46">
        <f>CONCATENATE(AS170,AT170)&lt;&gt;""</f>
        <v/>
      </c>
      <c r="FO170" s="46">
        <f>IF(AND($DS170,FN170),
IF(AS170="","Debes escribir el número de horas recargo nocturno. ",
IF( IFERROR(INT(AS170),1.1) &lt;&gt; IFERROR(_xlfn.NUMBERVALUE(AS170),1), "La cantidad de horas recargo nocturno debe ser un número entero. ", "")
),
""
)</f>
        <v/>
      </c>
      <c r="FP170" s="46">
        <f>IF(AND($DS170,FN170),
IF(AT170="","Debes escribir el valor de las horas recargo nocturno. ",
IF( ISERR(_xlfn.NUMBERVALUE(AT170)), "El valor de las horas recargo nocturno debe ser un número válido. ", "")
),
""
)</f>
        <v/>
      </c>
      <c r="FQ170" s="46">
        <f>CONCATENATE(AU170,AV170)&lt;&gt;""</f>
        <v/>
      </c>
      <c r="FR170" s="46">
        <f>IF(AND($DS170,FQ170),
IF(AU170="","Debes escribir el número de horas recargo diurno dominical y festivo. ",
IF( IFERROR(INT(AU170),1.1) &lt;&gt; IFERROR(_xlfn.NUMBERVALUE(AU170),1), "La cantidad de horas recargo diurno dominical y festivo debe ser un número entero. ", "")
),
""
)</f>
        <v/>
      </c>
      <c r="FS170" s="46">
        <f>IF(AND($DS170,FQ170),
IF(AV170="","Debes escribir el valor de las horas recargo diurno dominical y festivo. ",
IF( ISERR(_xlfn.NUMBERVALUE(AV170)), "El valor de las horas recargo diurno dominical y festivo debe ser un número válido. ", "")
),
""
)</f>
        <v/>
      </c>
      <c r="FT170" s="46">
        <f>CONCATENATE(AW170,AX170)&lt;&gt;""</f>
        <v/>
      </c>
      <c r="FU170" s="46">
        <f>IF(AND($DS170,FT170),
IF(AW170="","Debes escribir el número de horas recargo nocturno dominical y festivo. ",
IF( IFERROR(INT(AW170),1.1) &lt;&gt; IFERROR(_xlfn.NUMBERVALUE(AW170),1), "La cantidad de horas recargo nocturno dominical y festivo debe ser un número entero. ", "")
),
""
)</f>
        <v/>
      </c>
      <c r="FV170" s="46">
        <f>IF(AND($DS170,FT170),
IF(AX170="","Debes escribir el valor de las horas recargo nocturno dominical y festivo. ",
IF( ISERR(_xlfn.NUMBERVALUE(AX170)), "El valor de las horas recargo nocturno dominical y festivo debe ser un número válido. ", "")
),
""
)</f>
        <v/>
      </c>
      <c r="FW170" s="46">
        <f>CONCATENATE(AY170,AZ170)&lt;&gt;""</f>
        <v/>
      </c>
      <c r="FX170" s="46">
        <f>IF(AND($DS170,FW170),
IF(AY170="","Debes escribir el número de días de vacaciones comunes. ",
IF( IFERROR(INT(AY170),1.1) &lt;&gt; IFERROR(_xlfn.NUMBERVALUE(AY170),1), "La cantidad de días de vacaciones comunes debe ser un número entero. ", "")
),
""
)</f>
        <v/>
      </c>
      <c r="FY170" s="46">
        <f>IF(AND($DS170,FW170),
IF(AZ170="","Debes escribir el valor de las vacaciones comunes. ",
IF( ISERR(_xlfn.NUMBERVALUE(AZ170)), "El valor de las vacaciones comunes debe ser un número válido. ", "")
),
""
)</f>
        <v/>
      </c>
      <c r="FZ170" s="46">
        <f>CONCATENATE(BA170,BB170)&lt;&gt;""</f>
        <v/>
      </c>
      <c r="GA170" s="46">
        <f>IF(AND($DS170,FZ170),
IF(BA170="","Debes escribir el número de días de vacaciones compensadas. ",
IF( IFERROR(INT(BA170),1.1) &lt;&gt; IFERROR(_xlfn.NUMBERVALUE(BA170),1), "La cantidad de días de vacaciones compensadas debe ser un número entero. ", "")
),
""
)</f>
        <v/>
      </c>
      <c r="GB170" s="46">
        <f>IF(AND($DS170,FZ170),
IF(BB170="","Debes escribir el valor de las vacaciones compensadas. ",
IF( ISERR(_xlfn.NUMBERVALUE(BB170)), "El valor de las vacaciones compensadas debe ser un número válido. ", "")
),
""
)</f>
        <v/>
      </c>
      <c r="GC170" s="46">
        <f>CONCATENATE(BC170,BD170)&lt;&gt;""</f>
        <v/>
      </c>
      <c r="GD170" s="46">
        <f>IF(AND($DS170,GC170),
IF(BC170="","Debes escribir el número de días de prima salarial. ",
IF( IFERROR(INT(BC170),1.1) &lt;&gt; IFERROR(_xlfn.NUMBERVALUE(BC170),1), "La cantidad de días de prima salarial debe ser un número entero. ", "")
),
""
)</f>
        <v/>
      </c>
      <c r="GE170" s="46">
        <f>IF(AND($DS170,GC170),
IF(BD170="","Debes escribir el valor de los días de prima salarial. ",
IF( ISERR(_xlfn.NUMBERVALUE(BD170)), "El valor de los días de prima salarial debe ser un número válido. ", "")
),
""
)</f>
        <v/>
      </c>
      <c r="GF170" s="46">
        <f>IF($DS170,
IF( AND(BE170&lt;&gt;"", ISERR(_xlfn.NUMBERVALUE(BE170))), "El valor de la prima NO saliarial debe ser un número válido. ", "")
)</f>
        <v/>
      </c>
      <c r="GG170" s="46">
        <f>CONCATENATE(BF170,BG170,BH170)&lt;&gt;""</f>
        <v/>
      </c>
      <c r="GH170" s="46">
        <f>IF(AND($DS170,GG170),
IF(BF170="","Debes escribir el valor de las cesantías. ",
IF( ISERR(_xlfn.NUMBERVALUE(BF170)), "El valor de las cesantías debe ser un número válido. ", "")
),
""
)</f>
        <v/>
      </c>
      <c r="GI170" s="46">
        <f>IF(AND($DS170,GG170),
IF(BG170="","Debes escribir el % de cesantías. ",
IF( ISERR(_xlfn.NUMBERVALUE(BG170)), "El % de cesantías debe ser un número válido. ", "")
),
""
)</f>
        <v/>
      </c>
      <c r="GJ170" s="46">
        <f>IF(AND($DS170,GG170),
IF(BH170="","Debes escribir el valor de intereses de cesantías. ",
IF( ISERR(_xlfn.NUMBERVALUE(BH170)), "El valor de intereses de cesantías debe ser un número válido. ", "")
),
""
)</f>
        <v/>
      </c>
      <c r="GK170" s="46">
        <f>CONCATENATE(BI170,BJ170,BK170)&lt;&gt;""</f>
        <v/>
      </c>
      <c r="GL170" s="46">
        <f>IF(AND($DS170,GK170),
IF(BI170="","Debes escribir el número de días de incapacidad. ",
IF( IFERROR(INT(BI170),1.1) &lt;&gt; IFERROR(_xlfn.NUMBERVALUE(BI170),1), "La cantidad de días de incapacidad debe ser un número entero. ", "")
),
""
)</f>
        <v/>
      </c>
      <c r="GM170" s="46">
        <f>IF(AND($DS170,GK170),
IF(BJ170="","Debes escribir el tipo de incapacidad. ",
IF(_xlfn.IFNA(VLOOKUP(BJ170,TIPO_DE_INCAPACIDAD,1,FALSE),-1)=-1,"El tipo de incapacidad es inválida (por favor seleccionarlo de la lista). ","")
),
""
)</f>
        <v/>
      </c>
      <c r="GN170" s="46">
        <f>IF(AND($DS170,GK170),
IF(BK170="","Debes escribir el valor de la incapacidad. ",
IF( ISERR(_xlfn.NUMBERVALUE(BK170)), "El valor de la incapacidad debe ser un número válido. ", "")
),
""
)</f>
        <v/>
      </c>
      <c r="GO170" s="46">
        <f>CONCATENATE(BL170,BM170)&lt;&gt;""</f>
        <v/>
      </c>
      <c r="GP170" s="46">
        <f>IF(AND($DS170,GO170),
IF(BL170="","Debes escribir el número de días de licencia de maternidad o paternidad. ",
IF( IFERROR(INT(BL170),1.1) &lt;&gt; IFERROR(_xlfn.NUMBERVALUE(BL170),1), "La cantidad de días de licencia de maternidad o paternidad debe ser un número entero. ", "")
),
""
)</f>
        <v/>
      </c>
      <c r="GQ170" s="46">
        <f>IF(AND($DS170,GO170),
IF(BM170="","Debes escribir el valor de la licencia de maternidad o paternidad. ",
IF( ISERR(_xlfn.NUMBERVALUE(BM170)), "El valor de la licencia de maternidad o paternidad debe ser un número válido. ", "")
),
""
)</f>
        <v/>
      </c>
      <c r="GR170" s="46">
        <f>CONCATENATE(BN170,BO170)&lt;&gt;""</f>
        <v/>
      </c>
      <c r="GS170" s="46">
        <f>IF(AND($DS170,GR170),
IF(BN170="","Debes escribir el número de días de licencia remunerada. ",
IF( IFERROR(INT(BN170),1.1) &lt;&gt; IFERROR(_xlfn.NUMBERVALUE(BN170),1), "La cantidad de días de licencia remunerada debe ser un número entero. ", "")
),
""
)</f>
        <v/>
      </c>
      <c r="GT170" s="46">
        <f>IF(AND($DS170,GR170),
IF(BO170="","Debes escribir el valor de la licencia remunerada. ",
IF( ISERR(_xlfn.NUMBERVALUE(BO170)), "El valor de la licencia remunerada debe ser un número válido. ", "")
),
""
)</f>
        <v/>
      </c>
      <c r="GU170" s="46">
        <f>IF($DS170,
IF( AND(BP170&lt;&gt;"", ISERR(_xlfn.NUMBERVALUE(BP170))), "El valor de la licencia NO remunerada debe ser un número válido. ", "")
)</f>
        <v/>
      </c>
      <c r="GV170" s="46">
        <f>IF($DS170,
IF( AND(BQ170&lt;&gt;"", ISERR(_xlfn.NUMBERVALUE(BQ170))), "El valor de auxilios salariales debe ser un número válido. ", "")
)</f>
        <v/>
      </c>
      <c r="GW170" s="46">
        <f>IF($DS170,
IF( AND(BR170&lt;&gt;"", ISERR(_xlfn.NUMBERVALUE(BR170))), "El valor de auxilios NO salariales debe ser un número válido. ", "")
)</f>
        <v/>
      </c>
      <c r="GX170" s="46">
        <f>IF($DS170,
IF( AND(BS170&lt;&gt;"", ISERR(_xlfn.NUMBERVALUE(BS170))), "El valor de bonos salariales debe ser un número válido. ", "")
)</f>
        <v/>
      </c>
      <c r="GY170" s="46">
        <f>IF($DS170,
IF( AND(BT170&lt;&gt;"", ISERR(_xlfn.NUMBERVALUE(BT170))), "El valor de bonos NO salariales debe ser un número válido. ", "")
)</f>
        <v/>
      </c>
      <c r="GZ170" s="46">
        <f>IF($DS170,
IF( AND(BU170&lt;&gt;"", ISERR(_xlfn.NUMBERVALUE(BU170))), "El valor de bonos salariales de alimentación debe ser un número válido. ", "")
)</f>
        <v/>
      </c>
      <c r="HA170" s="46">
        <f>IF($DS170,
IF( AND(BV170&lt;&gt;"", ISERR(_xlfn.NUMBERVALUE(BV170))), "El valor de bonos NO salariales de alimentación debe ser un número válido. ", "")
)</f>
        <v/>
      </c>
      <c r="HB170" s="46">
        <f>IF($DS170,
IF( AND(BW170&lt;&gt;"", ISERR(_xlfn.NUMBERVALUE(BW170))), "El valor de bonificaciones salariales debe ser un número válido. ", "")
)</f>
        <v/>
      </c>
      <c r="HC170" s="46">
        <f>IF($DS170,
IF( AND(BX170&lt;&gt;"", ISERR(_xlfn.NUMBERVALUE(BX170))), "El valor de bonificaciones NO salariales debe ser un número válido. ", "")
)</f>
        <v/>
      </c>
      <c r="HD170" s="46">
        <f>IF($DS170,
IF( AND(BY170&lt;&gt;"", ISERR(_xlfn.NUMBERVALUE(BY170))), "El valor de compensaciones ordinarias debe ser un número válido. ", "")
)</f>
        <v/>
      </c>
      <c r="HE170" s="46">
        <f>IF($DS170,
IF( AND(BZ170&lt;&gt;"", ISERR(_xlfn.NUMBERVALUE(BZ170))), "El valor de compensaciones extraordinarias debe ser un número válido. ", "")
)</f>
        <v/>
      </c>
      <c r="HF170" s="46">
        <f>IF($DS170,
IF( AND(CA170&lt;&gt;"", ISERR(_xlfn.NUMBERVALUE(CA170))), "El valor de comisiones debe ser un número válido. ", "")
)</f>
        <v/>
      </c>
      <c r="HG170" s="46">
        <f>IF($DS170,
IF( AND(CB170&lt;&gt;"", ISERR(_xlfn.NUMBERVALUE(CB170))), "El valor de ausencia por huega debe ser un número válido. ", "")
)</f>
        <v/>
      </c>
      <c r="HH170" s="46">
        <f>IF($DS170,
IF( AND(CC170&lt;&gt;"", ISERR(_xlfn.NUMBERVALUE(CC170))), "El valor de anticipos debe ser un número válido. ", "")
)</f>
        <v/>
      </c>
      <c r="HI170" s="46">
        <f>IF($DS170,
IF( AND(CD170&lt;&gt;"", ISERR(_xlfn.NUMBERVALUE(CD170))), "El valor de pagos a terceros debe ser un número válido. ", "")
)</f>
        <v/>
      </c>
      <c r="HJ170" s="46">
        <f>IF($DS170,
IF( AND(CE170&lt;&gt;"", ISERR(_xlfn.NUMBERVALUE(CE170))), "El valor de dotación debe ser un número válido. ", "")
)</f>
        <v/>
      </c>
      <c r="HK170" s="46">
        <f>IF($DS170,
IF( AND(CF170&lt;&gt;"", ISERR(_xlfn.NUMBERVALUE(CF170))), "El valor de apoyo sostenibilidad debe ser un número válido. ", "")
)</f>
        <v/>
      </c>
      <c r="HL170" s="46">
        <f>IF($DS170,
IF( AND(CG170&lt;&gt;"", ISERR(_xlfn.NUMBERVALUE(CG170))), "El valor de teletrabajo debe ser un número válido. ", "")
)</f>
        <v/>
      </c>
      <c r="HM170" s="46">
        <f>IF($DS170,
IF( AND(CH170&lt;&gt;"", ISERR(_xlfn.NUMBERVALUE(CH170))), "El valor de bonificación de retiro debe ser un número válido. ", "")
)</f>
        <v/>
      </c>
      <c r="HN170" s="46">
        <f>IF($DS170,
IF( AND(CI170&lt;&gt;"", ISERR(_xlfn.NUMBERVALUE(CI170))), "El valor de indemnización de retiro debe ser un número válido. ", "")
)</f>
        <v/>
      </c>
      <c r="HO170" s="46">
        <f>IF($DS170,
IF( AND(CJ170&lt;&gt;"", ISERR(_xlfn.NUMBERVALUE(CJ170))), "El valor de reintegros debe ser un número válido. ", "")
)</f>
        <v/>
      </c>
      <c r="HP170" s="46">
        <f>CONCATENATE(CK170,CL170,CM170)&lt;&gt;""</f>
        <v/>
      </c>
      <c r="HQ170" s="46">
        <f>IF(AND($DS170,HP170),
IF(CK170="","Debes escribir la descripción de otro concepto no categorizado. ",""),
""
)</f>
        <v/>
      </c>
      <c r="HR170" s="46">
        <f>IF(AND($DS170,HP170),
IF(CONCATENATE(CL170,CM170)="","Debes escribir al menos un valor de concepto no categorizado (salarial o no salarial). ",
IF(ISERR(_xlfn.NUMBERVALUE(CL170)),"El valor salarial concepto no categorizado debe ser un número válido. ","")
),
""
)</f>
        <v/>
      </c>
      <c r="HS170" s="46">
        <f>IF(AND($DS170,HP170),
IF(CONCATENATE(CL170,CM170)="","Debes escribir al menos un valor de concepto no categorizado (salarial o no salarial). ",
IF(ISERR(_xlfn.NUMBERVALUE(CM170)),"El valor NO salarial concepto no categorizado debe ser un número válido. ","")
),
""
)</f>
        <v/>
      </c>
      <c r="HT170" s="46">
        <f>IF($DS170,
IF(CN170="","Debes escribir el porcentaje del aporte a salud. ",
IF( ISERR(_xlfn.NUMBERVALUE(CN170)), "El valor del porcentaje del aporte a salud debe ser un número válido. ", "")
)
)</f>
        <v/>
      </c>
      <c r="HU170" s="46">
        <f>IF($DS170,
IF(CO170="","Debes escribir el valor del aporte a salud. ",
IF( ISERR(_xlfn.NUMBERVALUE(CO170)), "El valor del aporte a salud debe ser un número válido. ", "")
)
)</f>
        <v/>
      </c>
      <c r="HV170" s="46">
        <f>IF($DS170,
IF( AND(CP170&lt;&gt;"", ISERR(_xlfn.NUMBERVALUE(CP170))), "El valor plan complementario debe ser un número válido. ", "")
)</f>
        <v/>
      </c>
      <c r="HW170" s="46">
        <f>IF($DS170,
IF(CQ170="","Debes escribir el porcentaje del aporte a pensión. ",
IF( ISERR(_xlfn.NUMBERVALUE(CQ170)), "El valor del porcentaje del aporte a pensión debe ser un número válido. ", "")
)
)</f>
        <v/>
      </c>
      <c r="HX170" s="46">
        <f>IF($DS170,
IF(CR170="","Debes escribir el valor del aporte a pensión. ",
IF( ISERR(_xlfn.NUMBERVALUE(CR170)), "El valor del aporte a salud debe ser un número válido. ", "")
)
)</f>
        <v/>
      </c>
      <c r="HY170" s="46">
        <f>IF($DS170,
IF( AND(CS170&lt;&gt;"", ISERR(_xlfn.NUMBERVALUE(CS170))), "El valor pensión voluntaria debe ser un número válido. ", "")
)</f>
        <v/>
      </c>
      <c r="HZ170" s="46">
        <f>CONCATENATE(CT170,CU170,CV170,CW170)&lt;&gt;""</f>
        <v/>
      </c>
      <c r="IA170" s="46">
        <f>IF(AND($DS170,HZ170),
IF(CT170="","Debes escribir el % del fondo de seguridad pensional. ",
IF( ISERR(_xlfn.NUMBERVALUE(CT170)), "El % del fondo de seguridad debe ser un número válido. ", "")
),
""
)</f>
        <v/>
      </c>
      <c r="IB170" s="46">
        <f>IF(AND($DS170,HZ170),
IF(CU170="","Debes escribir el valor del aporte al fondo de solidaridad pensional. ",
IF( ISERR(_xlfn.NUMBERVALUE(CU170)), "El valor del aporte al fondo de solidaridad pensional debe ser un número válido. ", "")
),
""
)</f>
        <v/>
      </c>
      <c r="IC170" s="46">
        <f>IF(AND($DS170,HZ170),
IF(CV170="","Debes escribir el % del fondo de subsistencia. ",
IF( ISERR(_xlfn.NUMBERVALUE(CV170)), "El % del fondo de subsistencia debe ser un número válido. ", "")
),
""
)</f>
        <v/>
      </c>
      <c r="ID170" s="46">
        <f>IF(AND($DS170,HZ170),
IF(CW170="","Debes escribir el valor del fondo de subsistencia. ",
IF( ISERR(_xlfn.NUMBERVALUE(CW170)), "El valor del fondo de subsistencia debe ser un número válido. ", "")
),
""
)</f>
        <v/>
      </c>
      <c r="IE170" s="46">
        <f>CONCATENATE(CX170,CY170)&lt;&gt;""</f>
        <v/>
      </c>
      <c r="IF170" s="46">
        <f>IF(AND($DS170,IE170),
IF(CX170="","Debes escribir el % de sindicato. ",
IF( ISERR(_xlfn.NUMBERVALUE(CX170)), "El % de sindicato debe ser un número válido. ", "")
),
""
)</f>
        <v/>
      </c>
      <c r="IG170" s="46">
        <f>IF(AND($DS170,IE170),
IF(CY170="","Debes escribir el valor del sindicato. ",
IF( ISERR(_xlfn.NUMBERVALUE(CY170)), "El valor del sindicato debe ser un número válido. ", "")
),
""
)</f>
        <v/>
      </c>
      <c r="IH170" s="46">
        <f>IF($DS170,
IF( AND(CZ170&lt;&gt;"", ISERR(_xlfn.NUMBERVALUE(CZ170))), "El valor de sanción pública debe ser un número válido. ", "")
)</f>
        <v/>
      </c>
      <c r="II170" s="46">
        <f>IF($DS170,
IF( AND(DA170&lt;&gt;"", ISERR(_xlfn.NUMBERVALUE(DA170))), "El valor de sanción privada debe ser un número válido. ", "")
)</f>
        <v/>
      </c>
      <c r="IJ170" s="46">
        <f>CONCATENATE(DB170,DC170)&lt;&gt;""</f>
        <v/>
      </c>
      <c r="IK170" s="46">
        <f>IF(AND($DS170,IJ170),
IF(DB170="","Debes escribir la descripción de libranza. ",""),
""
)</f>
        <v/>
      </c>
      <c r="IL170" s="46">
        <f>IF(AND($DS170,IJ170),
IF(DC170="","Debes escribir la cuota libranza. ",
IF(ISERR(_xlfn.NUMBERVALUE(DC170)),"El valor de la cuota libranza debe ser un número válido. ","")
),
""
)</f>
        <v/>
      </c>
      <c r="IM170" s="46">
        <f>IF($DS170,
IF( AND(DD170&lt;&gt;"", ISERR(_xlfn.NUMBERVALUE(DD170))), "El valor de pagos a terceros debe ser un número válido. ", "")
)</f>
        <v/>
      </c>
      <c r="IN170" s="46">
        <f>IF($DS170,
IF( AND(DE170&lt;&gt;"", ISERR(_xlfn.NUMBERVALUE(DE170))), "El valor de anticipos debe ser un número válido. ", "")
)</f>
        <v/>
      </c>
      <c r="IO170" s="46">
        <f>IF($DS170,
IF( AND(DF170&lt;&gt;"", ISERR(_xlfn.NUMBERVALUE(DF170))), "El valor de AFC debe ser un número válido. ", "")
)</f>
        <v/>
      </c>
      <c r="IP170" s="46">
        <f>IF($DS170,
IF( AND(DG170&lt;&gt;"", ISERR(_xlfn.NUMBERVALUE(DG170))), "El valor de rete-fuente debe ser un número válido. ", "")
)</f>
        <v/>
      </c>
      <c r="IQ170" s="46">
        <f>IF($DS170,
IF( AND(DH170&lt;&gt;"", ISERR(_xlfn.NUMBERVALUE(DH170))), "El valor de cooperativa de trabajo debe ser un número válido. ", "")
)</f>
        <v/>
      </c>
      <c r="IR170" s="46">
        <f>IF($DS170,
IF( AND(DI170&lt;&gt;"", ISERR(_xlfn.NUMBERVALUE(DI170))), "El valor de embargo fiscal debe ser un número válido. ", "")
)</f>
        <v/>
      </c>
      <c r="IS170" s="46">
        <f>IF($DS170,
IF( AND(DJ170&lt;&gt;"", ISERR(_xlfn.NUMBERVALUE(DJ170))), "El valor de educación debe ser un número válido. ", "")
)</f>
        <v/>
      </c>
      <c r="IT170" s="46">
        <f>IF($DS170,
IF( AND(DK170&lt;&gt;"", ISERR(_xlfn.NUMBERVALUE(DK170))), "El valor de reintegro debe ser un número válido. ", "")
)</f>
        <v/>
      </c>
      <c r="IU170" s="46">
        <f>IF($DS170,
IF( AND(DL170&lt;&gt;"", ISERR(_xlfn.NUMBERVALUE(DL170))), "El valor de deuda debe ser un número válido. ", "")
)</f>
        <v/>
      </c>
      <c r="IV170" s="46">
        <f>IF($DS170,
IF( AND(DM170&lt;&gt;"", ISERR(_xlfn.NUMBERVALUE(DM170))), "El valor de otras deducciones debe ser un número válido. ", "")
)</f>
        <v/>
      </c>
      <c r="IW170" s="46">
        <f>IF($DS170,
IF(DN170="","Debes escribir el valor de los devengos totales. ",
IF( ISERR(_xlfn.NUMBERVALUE(DN170)), "El valor de los devengos totales debe ser un número válido. ", "")
)
)</f>
        <v/>
      </c>
      <c r="IX170" s="46">
        <f>IF($DS170,
IF(DO170="","Debes escribir el valor de las deducciones totales. ",
IF( ISERR(_xlfn.NUMBERVALUE(DO170)), "El valor de las deducciones totales debe ser un número válido. ", "")
)
)</f>
        <v/>
      </c>
      <c r="IY170" s="46">
        <f>IF($DS170,
IF(DP170="","Debes escribir el valor del salario total. ",
IF( ISERR(_xlfn.NUMBERVALUE(DP170)), "El valor del salario total debe ser un número válido. ", "")
)
)</f>
        <v/>
      </c>
    </row>
    <row r="171">
      <c r="B171" s="48" t="n">
        <v>159</v>
      </c>
      <c r="C171" s="61">
        <f>IF(AND(DS171,DP171&lt;&gt;""),
IF(DQ171="","OK","Error"),
""
)</f>
        <v/>
      </c>
      <c r="D171" s="53" t="n"/>
      <c r="E171" s="52" t="n"/>
      <c r="F171" s="112" t="n"/>
      <c r="G171" s="52" t="n"/>
      <c r="H171" s="53" t="n"/>
      <c r="I171" s="52" t="n"/>
      <c r="J171" s="52" t="n"/>
      <c r="K171" s="53" t="n"/>
      <c r="L171" s="55" t="n"/>
      <c r="M171" s="108" t="n"/>
      <c r="N171" s="56" t="n"/>
      <c r="O171" s="52" t="n"/>
      <c r="P171" s="52" t="n"/>
      <c r="Q171" s="52" t="n"/>
      <c r="R171" s="52" t="n"/>
      <c r="S171" s="52" t="n"/>
      <c r="T171" s="53" t="n"/>
      <c r="U171" s="52" t="n"/>
      <c r="V171" s="52" t="n"/>
      <c r="W171" s="55" t="n"/>
      <c r="X171" s="55" t="n"/>
      <c r="Y171" s="52" t="n"/>
      <c r="Z171" s="55" t="n"/>
      <c r="AA171" s="52" t="n"/>
      <c r="AB171" s="53" t="n"/>
      <c r="AC171" s="53" t="n"/>
      <c r="AD171" s="53" t="n"/>
      <c r="AE171" s="177" t="n"/>
      <c r="AF171" s="113" t="n"/>
      <c r="AG171" s="177" t="n"/>
      <c r="AH171" s="178" t="n"/>
      <c r="AI171" s="178" t="n"/>
      <c r="AJ171" s="178" t="n"/>
      <c r="AK171" s="114" t="n"/>
      <c r="AL171" s="178" t="n"/>
      <c r="AM171" s="114" t="n"/>
      <c r="AN171" s="178" t="n"/>
      <c r="AO171" s="114" t="n"/>
      <c r="AP171" s="178" t="n"/>
      <c r="AQ171" s="114" t="n"/>
      <c r="AR171" s="178" t="n"/>
      <c r="AS171" s="114" t="n"/>
      <c r="AT171" s="178" t="n"/>
      <c r="AU171" s="114" t="n"/>
      <c r="AV171" s="178" t="n"/>
      <c r="AW171" s="114" t="n"/>
      <c r="AX171" s="178" t="n"/>
      <c r="AY171" s="114" t="n"/>
      <c r="AZ171" s="178" t="n"/>
      <c r="BA171" s="114" t="n"/>
      <c r="BB171" s="178" t="n"/>
      <c r="BC171" s="114" t="n"/>
      <c r="BD171" s="178" t="n"/>
      <c r="BE171" s="178" t="n"/>
      <c r="BF171" s="178" t="n"/>
      <c r="BG171" s="59" t="n"/>
      <c r="BH171" s="178" t="n"/>
      <c r="BI171" s="114" t="n"/>
      <c r="BJ171" s="53" t="n"/>
      <c r="BK171" s="178" t="n"/>
      <c r="BL171" s="114" t="n"/>
      <c r="BM171" s="178" t="n"/>
      <c r="BN171" s="114" t="n"/>
      <c r="BO171" s="178" t="n"/>
      <c r="BP171" s="178" t="n"/>
      <c r="BQ171" s="178" t="n"/>
      <c r="BR171" s="178" t="n"/>
      <c r="BS171" s="178" t="n"/>
      <c r="BT171" s="178" t="n"/>
      <c r="BU171" s="178" t="n"/>
      <c r="BV171" s="178" t="n"/>
      <c r="BW171" s="178" t="n"/>
      <c r="BX171" s="178" t="n"/>
      <c r="BY171" s="178" t="n"/>
      <c r="BZ171" s="178" t="n"/>
      <c r="CA171" s="178" t="n"/>
      <c r="CB171" s="178" t="n"/>
      <c r="CC171" s="178" t="n"/>
      <c r="CD171" s="178" t="n"/>
      <c r="CE171" s="178" t="n"/>
      <c r="CF171" s="178" t="n"/>
      <c r="CG171" s="178" t="n"/>
      <c r="CH171" s="178" t="n"/>
      <c r="CI171" s="178" t="n"/>
      <c r="CJ171" s="178" t="n"/>
      <c r="CK171" s="53" t="n"/>
      <c r="CL171" s="178" t="n"/>
      <c r="CM171" s="178" t="n"/>
      <c r="CN171" s="60" t="n"/>
      <c r="CO171" s="177" t="n"/>
      <c r="CP171" s="178" t="n"/>
      <c r="CQ171" s="60" t="n"/>
      <c r="CR171" s="177" t="n"/>
      <c r="CS171" s="178" t="n"/>
      <c r="CT171" s="59" t="n"/>
      <c r="CU171" s="178" t="n"/>
      <c r="CV171" s="59" t="n"/>
      <c r="CW171" s="178" t="n"/>
      <c r="CX171" s="59" t="n"/>
      <c r="CY171" s="178" t="n"/>
      <c r="CZ171" s="178" t="n"/>
      <c r="DA171" s="178" t="n"/>
      <c r="DB171" s="53" t="n"/>
      <c r="DC171" s="178" t="n"/>
      <c r="DD171" s="178" t="n"/>
      <c r="DE171" s="178" t="n"/>
      <c r="DF171" s="178" t="n"/>
      <c r="DG171" s="178" t="n"/>
      <c r="DH171" s="178" t="n"/>
      <c r="DI171" s="178" t="n"/>
      <c r="DJ171" s="178" t="n"/>
      <c r="DK171" s="178" t="n"/>
      <c r="DL171" s="178" t="n"/>
      <c r="DM171" s="178" t="n"/>
      <c r="DN171" s="177" t="n"/>
      <c r="DO171" s="177" t="n"/>
      <c r="DP171" s="177" t="n"/>
      <c r="DQ171" s="76">
        <f>IF(AND(DS171,DP171&lt;&gt;""),
CONCATENATE(DT171,DU171,DV171,DW171,DX171,DY171,DZ171,EA171,EB171,EC171,ED171,EE171,EF171,EG171,EH171,EI171,EJ171,EK171,EL171,EM171,EN171,EO171,EP171,EQ171,ES171,ET171,EU171,EV171,EW171,EX171,EY171,EZ171,FA171,FC171,FD171,FF171,FG171,FI171,FJ171,FL171,FM171,FO171,FP171,FR171,FS171,FU171,FV171,FX171,FY171,GA171,GB171,GD171,GE171,GF171,GH171,GI171,GJ171,GL171,GM171,GN171,GP171,GQ171,GS171,GT171,GU171,GV171,GW171,GX171,GY171,GZ171,HA171,HB171,HC171,HD171,HE171,HF171,HG171,HH171,HI171,HJ171,HK171,HL171,HM171,HN171,HO171,HQ171,HR171,HS171,HT171,HU171,HV171,HW171,HX171,HY171,IA171,IB171,IC171,ID171,IF171,IG171,IH171,II171,IK171,IL171,IM171,IN171,IO171,IP171,IQ171,IR171,IS171,IT171,IU171,IV171,IW171,IX171,IY171,IZ171),
""
)</f>
        <v/>
      </c>
      <c r="DR171" s="53" t="n"/>
      <c r="DS171" s="46">
        <f>CONCATENATE(D171,$E171,$F171,$G171,H171,$I171,$J171,K171,$L171,$M171,N171,$O171,$P171,$Q171,$R171,$S171,T171,$U171,$V171,$W171,$X171,$Y171,$Z171,$AA171,AB171,AC171,AD171,$AE171,$AF171,$AG171,AH171,AI171,AJ171,AK171,AL171,AM171,AN171,AO171,AP171,AQ171,AR171,AS171,AT171,AU171,AV171,AW171,AX171,AY171,AZ171,BA171,BB171,BC171,BD171,BE171,BF171,BG171,BH171,BI171,BJ171,BK171,BL171,BM171,BN171,BO171,BP171,BQ171,BR171,BS171,BT171,BU171,BV171,BW171,BX171,BY171,BZ171,CA171,CB171,CC171,CD171,CE171,CF171,CG171,CH171,CI171,CJ171,CK171,CL171,CM171,$CN171,$CO171,CP171,$CQ171,$CR171,CS171,CT171,CU171,CV171,CW171,CX171,CY171,CZ171,DA171,DB171,DC171,DD171,DE171,DF171,DG171,DH171,DI171,DJ171,DK171,DL171,DM171,$DN171,$DO171,$DP171,DR171)&lt;&gt;""</f>
        <v/>
      </c>
      <c r="DT171" s="46">
        <f>IF(AND($DS171,$E$4&lt;&gt;""),
IF(LEFT($E$4,2) = "1.",
IF(D171&lt;&gt;"","El CUNE sólo se envía en operaciones de novedad o ajuste. ",""),
IF(D171="","Debes escribir un CUNE válido para realizar operaciones de novedad o ajuste. ","")),
""
)</f>
        <v/>
      </c>
      <c r="DU171" s="46">
        <f>IF($DS171,
IF(E171="","Debes seleccionar el tipo de documento del empleado. ",
IF(_xlfn.IFNA(VLOOKUP(E171,TIPO_DE_DOCUMENTO,1,FALSE),-1)=-1,"El tipo de documento no es válido (por favor seleccionarlo de la lista). ","")
)
)</f>
        <v/>
      </c>
      <c r="DV171" s="46">
        <f>IF($DS171,
IF(F171="","Debes escribir el número de documento del empleado. ","")
)</f>
        <v/>
      </c>
      <c r="DW171" s="46">
        <f>IF($DS171,
IF(G171="","Debes escribir el primer nombre del empleado. ","")
)</f>
        <v/>
      </c>
      <c r="DY171" s="46">
        <f>IF($DS171,
IF(I171="","Debes escribir el primer apellido del empleado. ","")
)</f>
        <v/>
      </c>
      <c r="DZ171" s="46">
        <f>IF($DS171,
IF(J171="","Debes escribir el segundo apellido del empleado. ","")
)</f>
        <v/>
      </c>
      <c r="EB171" s="46">
        <f>IF($DS171,
IF(L171="","Debes escribir la fecha de ingreso del empleado. ",
IF(ISERR(DATE(YEAR(L171),MONTH(L171),DAY(L171))), "El valor ingresado en fecha de ingreso no tiene un formato válido. ","")
)
)</f>
        <v/>
      </c>
      <c r="EC171" s="46">
        <f>IF($DS171,
IF(M171="","Debes escribir el tiempo laborado. ",
IF( IFERROR(INT(M171),1.1) &lt;&gt; IFERROR(_xlfn.NUMBERVALUE(M171),1), "El valor de los días trabajados debe ser un número entero. ", "")
)
)</f>
        <v/>
      </c>
      <c r="ED171" s="46">
        <f>IF($DS171,
IF( AND(N171&lt;&gt;"", ISERR(DATE(YEAR(N171),MONTH(N171),DAY(N171))) ), "El valor ingresado en fecha de ingreso no tiene un formato válido. ",
IF( AND(N171&lt;&gt;"", $E$6&lt;&gt;"", DATE(YEAR(N171), MONTH(N171), 1) &lt;&gt; IFERROR(DATE(MID($E$6, 1, 4), MID($E$6, 6, 2),1), "1/1/1900") ), "La fecha de retiro debe estar dentro del período liquidado. ", "")
)
)</f>
        <v/>
      </c>
      <c r="EE171" s="46">
        <f>IF($DS171,
IF(O171="","Debes seleccionar el tipo de trabajador. ",
IF(_xlfn.IFNA(VLOOKUP(O171,TIPO_DE_TRABAJADOR,1,FALSE),-1)=-1,"El tipo de trabajador no es válido (por favor seleccionarlo de la lista). ","")
)
)</f>
        <v/>
      </c>
      <c r="EF171" s="46">
        <f>IF($DS171,
IF(P171="","Debes seleccionar si es un trabajador dependiente pensionado por vejez. ",
IF(_xlfn.IFNA(VLOOKUP(P171,SUBTIPO_DE_TRABAJADOR,1,FALSE),-1)=-1,"El tipo de trabajador dependiente pensionado por vejez no es válido (por favor seleccionarlo de la lista). ","")
)
)</f>
        <v/>
      </c>
      <c r="EG171" s="46">
        <f>IF($DS171,
IF(Q171="","Debes seleccionar el tipo de contrato del trabajador. ",
IF(_xlfn.IFNA(VLOOKUP(Q171,TIPO_DE_CONTRATO,1,FALSE),-1)=-1,"El tipo de contrato del trabajador no es válido (por favor seleccionarlo de la lista). ","")
)
)</f>
        <v/>
      </c>
      <c r="EH171" s="46">
        <f>IF($DS171,
IF(R171="","Debes seleccionar si es un salario integral. ",
IF(_xlfn.IFNA(VLOOKUP(R171,SI_NO,1,FALSE),-1)=-1,"Valor no válido para salario integral (por favor seleccionarlo de la lista). ","")
)
)</f>
        <v/>
      </c>
      <c r="EI171" s="46">
        <f>IF($DS171,
IF(S171="","Debes seleccionar si el trabajador realiza actividades de riesgo. ",
IF(_xlfn.IFNA(VLOOKUP(S171,SI_NO,1,FALSE),-1)=-1,"Valor no válido para actividad de alto riesgo (por favor seleccionarlo de la lista). ","")
)
)</f>
        <v/>
      </c>
      <c r="EK171" s="46">
        <f>IF($DS171,
IF(U171="","Debes escribir el código del municipio de residencia del trabajador. ",
IF(_xlfn.IFNA(VLOOKUP(U171,MUNICIPIO,1,FALSE),-1)=-1,"El municipio de residencia del trabajador es inválido (por favor seleccionarlo de la lista). ","")
)
)</f>
        <v/>
      </c>
      <c r="EL171" s="46">
        <f>IF($DS171,
IF(V171="","Debes escribir el la dirección de residendia del trabajador. ","")
)</f>
        <v/>
      </c>
      <c r="EM171" s="46">
        <f>IF($DS171,
IF(W171="","Debes escribir la fecha de inicio de la liquidación. ",
IF(ISERR(DATE(YEAR(W171),MONTH(W171),DAY(W171))),"El valor ingresado en fecha de inicio de liquidación no tiene un formato válido. ",
IF( AND($E$6&lt;&gt;"", DATE(YEAR(W171), MONTH(W171), 1) &lt;&gt; IFERROR(DATE(MID($E$6, 1, 4), MID($E$6, 6, 2),1), "1/1/1900") ), "La fecha de inicio de la liquidación debe estar dentro del período liquidado. ", "")
)
)
)</f>
        <v/>
      </c>
      <c r="EN171" s="46">
        <f>IF($DS171,
IF(X171="","Debes escribir la fecha de fin de la liquidación. ",
IF(ISERR(DATE(YEAR(X171),MONTH(X171),DAY(X171))),"El valor ingresado en fecha de fin de liquidación no tiene un formato válido. ",
IF( AND($E$6&lt;&gt;"", DATE(YEAR(X171), MONTH(X171), 1) &lt;&gt; IFERROR(DATE(MID($E$6, 1, 4), MID($E$6, 6, 2),1), "1/1/1900") ), "La fecha de fin de la liquidación debe estar dentro del período liquidado. ", "")
)
)
)</f>
        <v/>
      </c>
      <c r="EO171" s="46">
        <f>IF($DS171,
IF(Y171="","Debes escribir la frecuencia de pago del trabajador. ",
IF(_xlfn.IFNA(VLOOKUP(Y171,PERÍODO_DE_NÓMINA,1,FALSE),-1)=-1,"La frecuencia de pago es inválida (por favor seleccionarlo de la lista). ","")
)
)</f>
        <v/>
      </c>
      <c r="EP171" s="46">
        <f>IF($DS171,
IF(Z171="","Debes escribir la fecha de pago. ",
IF(ISERR(DATE(YEAR(Z171),MONTH(Z171),DAY(Z171))), "El valor ingresado en fecha de pago no tiene un formato válido. ","")
)
)</f>
        <v/>
      </c>
      <c r="EQ171" s="46">
        <f>IF($DS171,
IF(AA171="","Debes escribir el medio de pago. ",
IF(_xlfn.IFNA(VLOOKUP(AA171,MEDIOS_DE_PAGO,1,FALSE),-1)=-1,"El medio de pago es inválido (por favor seleccionarlo de la lista). ","")
)
)</f>
        <v/>
      </c>
      <c r="ER171" s="46">
        <f>OR(AA171='Tablas '!$T$4,AA171='Tablas '!$T$7,AA171='Tablas '!$T$8,AA171='Tablas '!$T$11)</f>
        <v/>
      </c>
      <c r="ES171" s="46">
        <f>IF(AND($DS171,ER171),
IF(AB171="","Debes escribir la entidad bancaria. ",""),
""
)</f>
        <v/>
      </c>
      <c r="ET171" s="46">
        <f>IF(AND($DS171,ER171),
IF(AC171="","Debes escribir el tipo de cuenta bancaria. ",
IF(_xlfn.IFNA(VLOOKUP(AC171,TIPO_DE_CUENTA,1,FALSE),-1)=-1,"El tipo de cuenta bancaria es inválida (por favor seleccionarlo de la lista). ","")
),
""
)</f>
        <v/>
      </c>
      <c r="EU171" s="46">
        <f>IF(AND($DS171,ER171),
IF(AD171="","Debes escribir el número de cuenta bancaria. ",""),
""
)</f>
        <v/>
      </c>
      <c r="EV171" s="46">
        <f>IF($DS171,
IF(AE171="","Debes escribir el valor del sueldo básico. ",
IF( ISERR(_xlfn.NUMBERVALUE(AE171)), "El valor del sueldo básico debe ser un número válido. ", "")
)
)</f>
        <v/>
      </c>
      <c r="EW171" s="46">
        <f>IF($DS171,
IF(AF171="","Debes escribir el número de días trabajados. ",
IF( IFERROR(INT(AF171),1.1) &lt;&gt; IFERROR(_xlfn.NUMBERVALUE(AF171),1), "La cantidad de días trabajados debe ser un número entero. ", "")
)
)</f>
        <v/>
      </c>
      <c r="EX171" s="46">
        <f>IF($DS171,
IF(AG171="","Debes escribir el valor del sueldo trabajado. ",
IF( ISERR(_xlfn.NUMBERVALUE(AG171)), "El valor del sueldo trabajado debe ser un número válido. ", "")
)
)</f>
        <v/>
      </c>
      <c r="EY171" s="46">
        <f>IF($DS171,
IF( AND(AH171&lt;&gt;"", ISERR(_xlfn.NUMBERVALUE(AH171))), "El valor del auxilio de transporte debe ser un número válido. ", "")
)</f>
        <v/>
      </c>
      <c r="EZ171" s="46">
        <f>IF($DS171,
IF( AND(AI171&lt;&gt;"", ISERR(_xlfn.NUMBERVALUE(AI171))), "El valor de viáticos salariales debe ser un número válido. ", "")
)</f>
        <v/>
      </c>
      <c r="FA171" s="46">
        <f>IF($DS171,
IF( AND(AJ171&lt;&gt;"", ISERR(_xlfn.NUMBERVALUE(AJ171))), "El valor de viáticos NO salariales debe ser un número válido. ", "")
)</f>
        <v/>
      </c>
      <c r="FB171" s="46">
        <f>CONCATENATE(AK171,AL171)&lt;&gt;""</f>
        <v/>
      </c>
      <c r="FC171" s="46">
        <f>IF(AND($DS171,FB171),
IF(AK171="","Debes escribir el número de horas extras diurnas. ",
IF( IFERROR(INT(AK171),1.1) &lt;&gt; IFERROR(_xlfn.NUMBERVALUE(AK171),1), "La cantidad de horas extras diurnas debe ser un número entero. ", "")
),
""
)</f>
        <v/>
      </c>
      <c r="FD171" s="46">
        <f>IF(AND($DS171,FB171),
IF(AL171="","Debes escribir el valor de las horas extras diurnas. ",
IF( ISERR(_xlfn.NUMBERVALUE(AL171)), "El valor de las horas extras duirnas debe ser un número válido. ", "")
),
""
)</f>
        <v/>
      </c>
      <c r="FE171" s="46">
        <f>CONCATENATE(AM171,AN171)&lt;&gt;""</f>
        <v/>
      </c>
      <c r="FF171" s="46">
        <f>IF(AND($DS171,FE171),
IF(AM171="","Debes escribir el número de horas extras nocturnas. ",
IF( IFERROR(INT(AM171),1.1) &lt;&gt; IFERROR(_xlfn.NUMBERVALUE(AM171),1), "La cantidad de horas extras nocturnas debe ser un número entero. ", "")
),
""
)</f>
        <v/>
      </c>
      <c r="FG171" s="46">
        <f>IF(AND($DS171,FE171),
IF(AN171="","Debes escribir el valor de las horas extras nocturnas. ",
IF( ISERR(_xlfn.NUMBERVALUE(AN171)), "El valor de las horas extras nocturnas debe ser un número válido. ", "")
),
""
)</f>
        <v/>
      </c>
      <c r="FH171" s="46">
        <f>CONCATENATE(AO171,AP171)&lt;&gt;""</f>
        <v/>
      </c>
      <c r="FI171" s="46">
        <f>IF(AND($DS171,FH171),
IF(AO171="","Debes escribir el número de horas extras diurnas dominicales y festivas. ",
IF( IFERROR(INT(AO171),1.1) &lt;&gt; IFERROR(_xlfn.NUMBERVALUE(AO171),1), "La cantidad de horas extras diurnas dominicales y festivas debe ser un número entero. ", "")
),
""
)</f>
        <v/>
      </c>
      <c r="FJ171" s="46">
        <f>IF(AND($DS171,FH171),
IF(AP171="","Debes escribir el valor de las horas extras diurnas dominicales y festivas. ",
IF( ISERR(_xlfn.NUMBERVALUE(AP171)), "El valor de las horas extras diurnas dominicales y festivas debe ser un número válido. ", "")
),
""
)</f>
        <v/>
      </c>
      <c r="FK171" s="46">
        <f>CONCATENATE(AQ171,AR171)&lt;&gt;""</f>
        <v/>
      </c>
      <c r="FL171" s="46">
        <f>IF(AND($DS171,FK171),
IF(AQ171="","Debes escribir el número de horas extras nocturnas dominicales y festivas. ",
IF( IFERROR(INT(AQ171),1.1) &lt;&gt; IFERROR(_xlfn.NUMBERVALUE(AQ171),1), "La cantidad de horas extras nocturnas dominicales y festivas debe ser un número entero. ", "")
),
""
)</f>
        <v/>
      </c>
      <c r="FM171" s="46">
        <f>IF(AND($DS171,FK171),
IF(AR171="","Debes escribir el valor de las horas extras nocturnas dominicales y festivas. ",
IF( ISERR(_xlfn.NUMBERVALUE(AR171)), "El valor de las horas extras nocturnas dominicales y festivas debe ser un número válido. ", "")
),
""
)</f>
        <v/>
      </c>
      <c r="FN171" s="46">
        <f>CONCATENATE(AS171,AT171)&lt;&gt;""</f>
        <v/>
      </c>
      <c r="FO171" s="46">
        <f>IF(AND($DS171,FN171),
IF(AS171="","Debes escribir el número de horas recargo nocturno. ",
IF( IFERROR(INT(AS171),1.1) &lt;&gt; IFERROR(_xlfn.NUMBERVALUE(AS171),1), "La cantidad de horas recargo nocturno debe ser un número entero. ", "")
),
""
)</f>
        <v/>
      </c>
      <c r="FP171" s="46">
        <f>IF(AND($DS171,FN171),
IF(AT171="","Debes escribir el valor de las horas recargo nocturno. ",
IF( ISERR(_xlfn.NUMBERVALUE(AT171)), "El valor de las horas recargo nocturno debe ser un número válido. ", "")
),
""
)</f>
        <v/>
      </c>
      <c r="FQ171" s="46">
        <f>CONCATENATE(AU171,AV171)&lt;&gt;""</f>
        <v/>
      </c>
      <c r="FR171" s="46">
        <f>IF(AND($DS171,FQ171),
IF(AU171="","Debes escribir el número de horas recargo diurno dominical y festivo. ",
IF( IFERROR(INT(AU171),1.1) &lt;&gt; IFERROR(_xlfn.NUMBERVALUE(AU171),1), "La cantidad de horas recargo diurno dominical y festivo debe ser un número entero. ", "")
),
""
)</f>
        <v/>
      </c>
      <c r="FS171" s="46">
        <f>IF(AND($DS171,FQ171),
IF(AV171="","Debes escribir el valor de las horas recargo diurno dominical y festivo. ",
IF( ISERR(_xlfn.NUMBERVALUE(AV171)), "El valor de las horas recargo diurno dominical y festivo debe ser un número válido. ", "")
),
""
)</f>
        <v/>
      </c>
      <c r="FT171" s="46">
        <f>CONCATENATE(AW171,AX171)&lt;&gt;""</f>
        <v/>
      </c>
      <c r="FU171" s="46">
        <f>IF(AND($DS171,FT171),
IF(AW171="","Debes escribir el número de horas recargo nocturno dominical y festivo. ",
IF( IFERROR(INT(AW171),1.1) &lt;&gt; IFERROR(_xlfn.NUMBERVALUE(AW171),1), "La cantidad de horas recargo nocturno dominical y festivo debe ser un número entero. ", "")
),
""
)</f>
        <v/>
      </c>
      <c r="FV171" s="46">
        <f>IF(AND($DS171,FT171),
IF(AX171="","Debes escribir el valor de las horas recargo nocturno dominical y festivo. ",
IF( ISERR(_xlfn.NUMBERVALUE(AX171)), "El valor de las horas recargo nocturno dominical y festivo debe ser un número válido. ", "")
),
""
)</f>
        <v/>
      </c>
      <c r="FW171" s="46">
        <f>CONCATENATE(AY171,AZ171)&lt;&gt;""</f>
        <v/>
      </c>
      <c r="FX171" s="46">
        <f>IF(AND($DS171,FW171),
IF(AY171="","Debes escribir el número de días de vacaciones comunes. ",
IF( IFERROR(INT(AY171),1.1) &lt;&gt; IFERROR(_xlfn.NUMBERVALUE(AY171),1), "La cantidad de días de vacaciones comunes debe ser un número entero. ", "")
),
""
)</f>
        <v/>
      </c>
      <c r="FY171" s="46">
        <f>IF(AND($DS171,FW171),
IF(AZ171="","Debes escribir el valor de las vacaciones comunes. ",
IF( ISERR(_xlfn.NUMBERVALUE(AZ171)), "El valor de las vacaciones comunes debe ser un número válido. ", "")
),
""
)</f>
        <v/>
      </c>
      <c r="FZ171" s="46">
        <f>CONCATENATE(BA171,BB171)&lt;&gt;""</f>
        <v/>
      </c>
      <c r="GA171" s="46">
        <f>IF(AND($DS171,FZ171),
IF(BA171="","Debes escribir el número de días de vacaciones compensadas. ",
IF( IFERROR(INT(BA171),1.1) &lt;&gt; IFERROR(_xlfn.NUMBERVALUE(BA171),1), "La cantidad de días de vacaciones compensadas debe ser un número entero. ", "")
),
""
)</f>
        <v/>
      </c>
      <c r="GB171" s="46">
        <f>IF(AND($DS171,FZ171),
IF(BB171="","Debes escribir el valor de las vacaciones compensadas. ",
IF( ISERR(_xlfn.NUMBERVALUE(BB171)), "El valor de las vacaciones compensadas debe ser un número válido. ", "")
),
""
)</f>
        <v/>
      </c>
      <c r="GC171" s="46">
        <f>CONCATENATE(BC171,BD171)&lt;&gt;""</f>
        <v/>
      </c>
      <c r="GD171" s="46">
        <f>IF(AND($DS171,GC171),
IF(BC171="","Debes escribir el número de días de prima salarial. ",
IF( IFERROR(INT(BC171),1.1) &lt;&gt; IFERROR(_xlfn.NUMBERVALUE(BC171),1), "La cantidad de días de prima salarial debe ser un número entero. ", "")
),
""
)</f>
        <v/>
      </c>
      <c r="GE171" s="46">
        <f>IF(AND($DS171,GC171),
IF(BD171="","Debes escribir el valor de los días de prima salarial. ",
IF( ISERR(_xlfn.NUMBERVALUE(BD171)), "El valor de los días de prima salarial debe ser un número válido. ", "")
),
""
)</f>
        <v/>
      </c>
      <c r="GF171" s="46">
        <f>IF($DS171,
IF( AND(BE171&lt;&gt;"", ISERR(_xlfn.NUMBERVALUE(BE171))), "El valor de la prima NO saliarial debe ser un número válido. ", "")
)</f>
        <v/>
      </c>
      <c r="GG171" s="46">
        <f>CONCATENATE(BF171,BG171,BH171)&lt;&gt;""</f>
        <v/>
      </c>
      <c r="GH171" s="46">
        <f>IF(AND($DS171,GG171),
IF(BF171="","Debes escribir el valor de las cesantías. ",
IF( ISERR(_xlfn.NUMBERVALUE(BF171)), "El valor de las cesantías debe ser un número válido. ", "")
),
""
)</f>
        <v/>
      </c>
      <c r="GI171" s="46">
        <f>IF(AND($DS171,GG171),
IF(BG171="","Debes escribir el % de cesantías. ",
IF( ISERR(_xlfn.NUMBERVALUE(BG171)), "El % de cesantías debe ser un número válido. ", "")
),
""
)</f>
        <v/>
      </c>
      <c r="GJ171" s="46">
        <f>IF(AND($DS171,GG171),
IF(BH171="","Debes escribir el valor de intereses de cesantías. ",
IF( ISERR(_xlfn.NUMBERVALUE(BH171)), "El valor de intereses de cesantías debe ser un número válido. ", "")
),
""
)</f>
        <v/>
      </c>
      <c r="GK171" s="46">
        <f>CONCATENATE(BI171,BJ171,BK171)&lt;&gt;""</f>
        <v/>
      </c>
      <c r="GL171" s="46">
        <f>IF(AND($DS171,GK171),
IF(BI171="","Debes escribir el número de días de incapacidad. ",
IF( IFERROR(INT(BI171),1.1) &lt;&gt; IFERROR(_xlfn.NUMBERVALUE(BI171),1), "La cantidad de días de incapacidad debe ser un número entero. ", "")
),
""
)</f>
        <v/>
      </c>
      <c r="GM171" s="46">
        <f>IF(AND($DS171,GK171),
IF(BJ171="","Debes escribir el tipo de incapacidad. ",
IF(_xlfn.IFNA(VLOOKUP(BJ171,TIPO_DE_INCAPACIDAD,1,FALSE),-1)=-1,"El tipo de incapacidad es inválida (por favor seleccionarlo de la lista). ","")
),
""
)</f>
        <v/>
      </c>
      <c r="GN171" s="46">
        <f>IF(AND($DS171,GK171),
IF(BK171="","Debes escribir el valor de la incapacidad. ",
IF( ISERR(_xlfn.NUMBERVALUE(BK171)), "El valor de la incapacidad debe ser un número válido. ", "")
),
""
)</f>
        <v/>
      </c>
      <c r="GO171" s="46">
        <f>CONCATENATE(BL171,BM171)&lt;&gt;""</f>
        <v/>
      </c>
      <c r="GP171" s="46">
        <f>IF(AND($DS171,GO171),
IF(BL171="","Debes escribir el número de días de licencia de maternidad o paternidad. ",
IF( IFERROR(INT(BL171),1.1) &lt;&gt; IFERROR(_xlfn.NUMBERVALUE(BL171),1), "La cantidad de días de licencia de maternidad o paternidad debe ser un número entero. ", "")
),
""
)</f>
        <v/>
      </c>
      <c r="GQ171" s="46">
        <f>IF(AND($DS171,GO171),
IF(BM171="","Debes escribir el valor de la licencia de maternidad o paternidad. ",
IF( ISERR(_xlfn.NUMBERVALUE(BM171)), "El valor de la licencia de maternidad o paternidad debe ser un número válido. ", "")
),
""
)</f>
        <v/>
      </c>
      <c r="GR171" s="46">
        <f>CONCATENATE(BN171,BO171)&lt;&gt;""</f>
        <v/>
      </c>
      <c r="GS171" s="46">
        <f>IF(AND($DS171,GR171),
IF(BN171="","Debes escribir el número de días de licencia remunerada. ",
IF( IFERROR(INT(BN171),1.1) &lt;&gt; IFERROR(_xlfn.NUMBERVALUE(BN171),1), "La cantidad de días de licencia remunerada debe ser un número entero. ", "")
),
""
)</f>
        <v/>
      </c>
      <c r="GT171" s="46">
        <f>IF(AND($DS171,GR171),
IF(BO171="","Debes escribir el valor de la licencia remunerada. ",
IF( ISERR(_xlfn.NUMBERVALUE(BO171)), "El valor de la licencia remunerada debe ser un número válido. ", "")
),
""
)</f>
        <v/>
      </c>
      <c r="GU171" s="46">
        <f>IF($DS171,
IF( AND(BP171&lt;&gt;"", ISERR(_xlfn.NUMBERVALUE(BP171))), "El valor de la licencia NO remunerada debe ser un número válido. ", "")
)</f>
        <v/>
      </c>
      <c r="GV171" s="46">
        <f>IF($DS171,
IF( AND(BQ171&lt;&gt;"", ISERR(_xlfn.NUMBERVALUE(BQ171))), "El valor de auxilios salariales debe ser un número válido. ", "")
)</f>
        <v/>
      </c>
      <c r="GW171" s="46">
        <f>IF($DS171,
IF( AND(BR171&lt;&gt;"", ISERR(_xlfn.NUMBERVALUE(BR171))), "El valor de auxilios NO salariales debe ser un número válido. ", "")
)</f>
        <v/>
      </c>
      <c r="GX171" s="46">
        <f>IF($DS171,
IF( AND(BS171&lt;&gt;"", ISERR(_xlfn.NUMBERVALUE(BS171))), "El valor de bonos salariales debe ser un número válido. ", "")
)</f>
        <v/>
      </c>
      <c r="GY171" s="46">
        <f>IF($DS171,
IF( AND(BT171&lt;&gt;"", ISERR(_xlfn.NUMBERVALUE(BT171))), "El valor de bonos NO salariales debe ser un número válido. ", "")
)</f>
        <v/>
      </c>
      <c r="GZ171" s="46">
        <f>IF($DS171,
IF( AND(BU171&lt;&gt;"", ISERR(_xlfn.NUMBERVALUE(BU171))), "El valor de bonos salariales de alimentación debe ser un número válido. ", "")
)</f>
        <v/>
      </c>
      <c r="HA171" s="46">
        <f>IF($DS171,
IF( AND(BV171&lt;&gt;"", ISERR(_xlfn.NUMBERVALUE(BV171))), "El valor de bonos NO salariales de alimentación debe ser un número válido. ", "")
)</f>
        <v/>
      </c>
      <c r="HB171" s="46">
        <f>IF($DS171,
IF( AND(BW171&lt;&gt;"", ISERR(_xlfn.NUMBERVALUE(BW171))), "El valor de bonificaciones salariales debe ser un número válido. ", "")
)</f>
        <v/>
      </c>
      <c r="HC171" s="46">
        <f>IF($DS171,
IF( AND(BX171&lt;&gt;"", ISERR(_xlfn.NUMBERVALUE(BX171))), "El valor de bonificaciones NO salariales debe ser un número válido. ", "")
)</f>
        <v/>
      </c>
      <c r="HD171" s="46">
        <f>IF($DS171,
IF( AND(BY171&lt;&gt;"", ISERR(_xlfn.NUMBERVALUE(BY171))), "El valor de compensaciones ordinarias debe ser un número válido. ", "")
)</f>
        <v/>
      </c>
      <c r="HE171" s="46">
        <f>IF($DS171,
IF( AND(BZ171&lt;&gt;"", ISERR(_xlfn.NUMBERVALUE(BZ171))), "El valor de compensaciones extraordinarias debe ser un número válido. ", "")
)</f>
        <v/>
      </c>
      <c r="HF171" s="46">
        <f>IF($DS171,
IF( AND(CA171&lt;&gt;"", ISERR(_xlfn.NUMBERVALUE(CA171))), "El valor de comisiones debe ser un número válido. ", "")
)</f>
        <v/>
      </c>
      <c r="HG171" s="46">
        <f>IF($DS171,
IF( AND(CB171&lt;&gt;"", ISERR(_xlfn.NUMBERVALUE(CB171))), "El valor de ausencia por huega debe ser un número válido. ", "")
)</f>
        <v/>
      </c>
      <c r="HH171" s="46">
        <f>IF($DS171,
IF( AND(CC171&lt;&gt;"", ISERR(_xlfn.NUMBERVALUE(CC171))), "El valor de anticipos debe ser un número válido. ", "")
)</f>
        <v/>
      </c>
      <c r="HI171" s="46">
        <f>IF($DS171,
IF( AND(CD171&lt;&gt;"", ISERR(_xlfn.NUMBERVALUE(CD171))), "El valor de pagos a terceros debe ser un número válido. ", "")
)</f>
        <v/>
      </c>
      <c r="HJ171" s="46">
        <f>IF($DS171,
IF( AND(CE171&lt;&gt;"", ISERR(_xlfn.NUMBERVALUE(CE171))), "El valor de dotación debe ser un número válido. ", "")
)</f>
        <v/>
      </c>
      <c r="HK171" s="46">
        <f>IF($DS171,
IF( AND(CF171&lt;&gt;"", ISERR(_xlfn.NUMBERVALUE(CF171))), "El valor de apoyo sostenibilidad debe ser un número válido. ", "")
)</f>
        <v/>
      </c>
      <c r="HL171" s="46">
        <f>IF($DS171,
IF( AND(CG171&lt;&gt;"", ISERR(_xlfn.NUMBERVALUE(CG171))), "El valor de teletrabajo debe ser un número válido. ", "")
)</f>
        <v/>
      </c>
      <c r="HM171" s="46">
        <f>IF($DS171,
IF( AND(CH171&lt;&gt;"", ISERR(_xlfn.NUMBERVALUE(CH171))), "El valor de bonificación de retiro debe ser un número válido. ", "")
)</f>
        <v/>
      </c>
      <c r="HN171" s="46">
        <f>IF($DS171,
IF( AND(CI171&lt;&gt;"", ISERR(_xlfn.NUMBERVALUE(CI171))), "El valor de indemnización de retiro debe ser un número válido. ", "")
)</f>
        <v/>
      </c>
      <c r="HO171" s="46">
        <f>IF($DS171,
IF( AND(CJ171&lt;&gt;"", ISERR(_xlfn.NUMBERVALUE(CJ171))), "El valor de reintegros debe ser un número válido. ", "")
)</f>
        <v/>
      </c>
      <c r="HP171" s="46">
        <f>CONCATENATE(CK171,CL171,CM171)&lt;&gt;""</f>
        <v/>
      </c>
      <c r="HQ171" s="46">
        <f>IF(AND($DS171,HP171),
IF(CK171="","Debes escribir la descripción de otro concepto no categorizado. ",""),
""
)</f>
        <v/>
      </c>
      <c r="HR171" s="46">
        <f>IF(AND($DS171,HP171),
IF(CONCATENATE(CL171,CM171)="","Debes escribir al menos un valor de concepto no categorizado (salarial o no salarial). ",
IF(ISERR(_xlfn.NUMBERVALUE(CL171)),"El valor salarial concepto no categorizado debe ser un número válido. ","")
),
""
)</f>
        <v/>
      </c>
      <c r="HS171" s="46">
        <f>IF(AND($DS171,HP171),
IF(CONCATENATE(CL171,CM171)="","Debes escribir al menos un valor de concepto no categorizado (salarial o no salarial). ",
IF(ISERR(_xlfn.NUMBERVALUE(CM171)),"El valor NO salarial concepto no categorizado debe ser un número válido. ","")
),
""
)</f>
        <v/>
      </c>
      <c r="HT171" s="46">
        <f>IF($DS171,
IF(CN171="","Debes escribir el porcentaje del aporte a salud. ",
IF( ISERR(_xlfn.NUMBERVALUE(CN171)), "El valor del porcentaje del aporte a salud debe ser un número válido. ", "")
)
)</f>
        <v/>
      </c>
      <c r="HU171" s="46">
        <f>IF($DS171,
IF(CO171="","Debes escribir el valor del aporte a salud. ",
IF( ISERR(_xlfn.NUMBERVALUE(CO171)), "El valor del aporte a salud debe ser un número válido. ", "")
)
)</f>
        <v/>
      </c>
      <c r="HV171" s="46">
        <f>IF($DS171,
IF( AND(CP171&lt;&gt;"", ISERR(_xlfn.NUMBERVALUE(CP171))), "El valor plan complementario debe ser un número válido. ", "")
)</f>
        <v/>
      </c>
      <c r="HW171" s="46">
        <f>IF($DS171,
IF(CQ171="","Debes escribir el porcentaje del aporte a pensión. ",
IF( ISERR(_xlfn.NUMBERVALUE(CQ171)), "El valor del porcentaje del aporte a pensión debe ser un número válido. ", "")
)
)</f>
        <v/>
      </c>
      <c r="HX171" s="46">
        <f>IF($DS171,
IF(CR171="","Debes escribir el valor del aporte a pensión. ",
IF( ISERR(_xlfn.NUMBERVALUE(CR171)), "El valor del aporte a salud debe ser un número válido. ", "")
)
)</f>
        <v/>
      </c>
      <c r="HY171" s="46">
        <f>IF($DS171,
IF( AND(CS171&lt;&gt;"", ISERR(_xlfn.NUMBERVALUE(CS171))), "El valor pensión voluntaria debe ser un número válido. ", "")
)</f>
        <v/>
      </c>
      <c r="HZ171" s="46">
        <f>CONCATENATE(CT171,CU171,CV171,CW171)&lt;&gt;""</f>
        <v/>
      </c>
      <c r="IA171" s="46">
        <f>IF(AND($DS171,HZ171),
IF(CT171="","Debes escribir el % del fondo de seguridad pensional. ",
IF( ISERR(_xlfn.NUMBERVALUE(CT171)), "El % del fondo de seguridad debe ser un número válido. ", "")
),
""
)</f>
        <v/>
      </c>
      <c r="IB171" s="46">
        <f>IF(AND($DS171,HZ171),
IF(CU171="","Debes escribir el valor del aporte al fondo de solidaridad pensional. ",
IF( ISERR(_xlfn.NUMBERVALUE(CU171)), "El valor del aporte al fondo de solidaridad pensional debe ser un número válido. ", "")
),
""
)</f>
        <v/>
      </c>
      <c r="IC171" s="46">
        <f>IF(AND($DS171,HZ171),
IF(CV171="","Debes escribir el % del fondo de subsistencia. ",
IF( ISERR(_xlfn.NUMBERVALUE(CV171)), "El % del fondo de subsistencia debe ser un número válido. ", "")
),
""
)</f>
        <v/>
      </c>
      <c r="ID171" s="46">
        <f>IF(AND($DS171,HZ171),
IF(CW171="","Debes escribir el valor del fondo de subsistencia. ",
IF( ISERR(_xlfn.NUMBERVALUE(CW171)), "El valor del fondo de subsistencia debe ser un número válido. ", "")
),
""
)</f>
        <v/>
      </c>
      <c r="IE171" s="46">
        <f>CONCATENATE(CX171,CY171)&lt;&gt;""</f>
        <v/>
      </c>
      <c r="IF171" s="46">
        <f>IF(AND($DS171,IE171),
IF(CX171="","Debes escribir el % de sindicato. ",
IF( ISERR(_xlfn.NUMBERVALUE(CX171)), "El % de sindicato debe ser un número válido. ", "")
),
""
)</f>
        <v/>
      </c>
      <c r="IG171" s="46">
        <f>IF(AND($DS171,IE171),
IF(CY171="","Debes escribir el valor del sindicato. ",
IF( ISERR(_xlfn.NUMBERVALUE(CY171)), "El valor del sindicato debe ser un número válido. ", "")
),
""
)</f>
        <v/>
      </c>
      <c r="IH171" s="46">
        <f>IF($DS171,
IF( AND(CZ171&lt;&gt;"", ISERR(_xlfn.NUMBERVALUE(CZ171))), "El valor de sanción pública debe ser un número válido. ", "")
)</f>
        <v/>
      </c>
      <c r="II171" s="46">
        <f>IF($DS171,
IF( AND(DA171&lt;&gt;"", ISERR(_xlfn.NUMBERVALUE(DA171))), "El valor de sanción privada debe ser un número válido. ", "")
)</f>
        <v/>
      </c>
      <c r="IJ171" s="46">
        <f>CONCATENATE(DB171,DC171)&lt;&gt;""</f>
        <v/>
      </c>
      <c r="IK171" s="46">
        <f>IF(AND($DS171,IJ171),
IF(DB171="","Debes escribir la descripción de libranza. ",""),
""
)</f>
        <v/>
      </c>
      <c r="IL171" s="46">
        <f>IF(AND($DS171,IJ171),
IF(DC171="","Debes escribir la cuota libranza. ",
IF(ISERR(_xlfn.NUMBERVALUE(DC171)),"El valor de la cuota libranza debe ser un número válido. ","")
),
""
)</f>
        <v/>
      </c>
      <c r="IM171" s="46">
        <f>IF($DS171,
IF( AND(DD171&lt;&gt;"", ISERR(_xlfn.NUMBERVALUE(DD171))), "El valor de pagos a terceros debe ser un número válido. ", "")
)</f>
        <v/>
      </c>
      <c r="IN171" s="46">
        <f>IF($DS171,
IF( AND(DE171&lt;&gt;"", ISERR(_xlfn.NUMBERVALUE(DE171))), "El valor de anticipos debe ser un número válido. ", "")
)</f>
        <v/>
      </c>
      <c r="IO171" s="46">
        <f>IF($DS171,
IF( AND(DF171&lt;&gt;"", ISERR(_xlfn.NUMBERVALUE(DF171))), "El valor de AFC debe ser un número válido. ", "")
)</f>
        <v/>
      </c>
      <c r="IP171" s="46">
        <f>IF($DS171,
IF( AND(DG171&lt;&gt;"", ISERR(_xlfn.NUMBERVALUE(DG171))), "El valor de rete-fuente debe ser un número válido. ", "")
)</f>
        <v/>
      </c>
      <c r="IQ171" s="46">
        <f>IF($DS171,
IF( AND(DH171&lt;&gt;"", ISERR(_xlfn.NUMBERVALUE(DH171))), "El valor de cooperativa de trabajo debe ser un número válido. ", "")
)</f>
        <v/>
      </c>
      <c r="IR171" s="46">
        <f>IF($DS171,
IF( AND(DI171&lt;&gt;"", ISERR(_xlfn.NUMBERVALUE(DI171))), "El valor de embargo fiscal debe ser un número válido. ", "")
)</f>
        <v/>
      </c>
      <c r="IS171" s="46">
        <f>IF($DS171,
IF( AND(DJ171&lt;&gt;"", ISERR(_xlfn.NUMBERVALUE(DJ171))), "El valor de educación debe ser un número válido. ", "")
)</f>
        <v/>
      </c>
      <c r="IT171" s="46">
        <f>IF($DS171,
IF( AND(DK171&lt;&gt;"", ISERR(_xlfn.NUMBERVALUE(DK171))), "El valor de reintegro debe ser un número válido. ", "")
)</f>
        <v/>
      </c>
      <c r="IU171" s="46">
        <f>IF($DS171,
IF( AND(DL171&lt;&gt;"", ISERR(_xlfn.NUMBERVALUE(DL171))), "El valor de deuda debe ser un número válido. ", "")
)</f>
        <v/>
      </c>
      <c r="IV171" s="46">
        <f>IF($DS171,
IF( AND(DM171&lt;&gt;"", ISERR(_xlfn.NUMBERVALUE(DM171))), "El valor de otras deducciones debe ser un número válido. ", "")
)</f>
        <v/>
      </c>
      <c r="IW171" s="46">
        <f>IF($DS171,
IF(DN171="","Debes escribir el valor de los devengos totales. ",
IF( ISERR(_xlfn.NUMBERVALUE(DN171)), "El valor de los devengos totales debe ser un número válido. ", "")
)
)</f>
        <v/>
      </c>
      <c r="IX171" s="46">
        <f>IF($DS171,
IF(DO171="","Debes escribir el valor de las deducciones totales. ",
IF( ISERR(_xlfn.NUMBERVALUE(DO171)), "El valor de las deducciones totales debe ser un número válido. ", "")
)
)</f>
        <v/>
      </c>
      <c r="IY171" s="46">
        <f>IF($DS171,
IF(DP171="","Debes escribir el valor del salario total. ",
IF( ISERR(_xlfn.NUMBERVALUE(DP171)), "El valor del salario total debe ser un número válido. ", "")
)
)</f>
        <v/>
      </c>
    </row>
    <row r="172">
      <c r="B172" s="48" t="n">
        <v>160</v>
      </c>
      <c r="C172" s="61">
        <f>IF(AND(DS172,DP172&lt;&gt;""),
IF(DQ172="","OK","Error"),
""
)</f>
        <v/>
      </c>
      <c r="D172" s="53" t="n"/>
      <c r="E172" s="52" t="n"/>
      <c r="F172" s="112" t="n"/>
      <c r="G172" s="52" t="n"/>
      <c r="H172" s="53" t="n"/>
      <c r="I172" s="52" t="n"/>
      <c r="J172" s="52" t="n"/>
      <c r="K172" s="53" t="n"/>
      <c r="L172" s="55" t="n"/>
      <c r="M172" s="108" t="n"/>
      <c r="N172" s="56" t="n"/>
      <c r="O172" s="52" t="n"/>
      <c r="P172" s="52" t="n"/>
      <c r="Q172" s="52" t="n"/>
      <c r="R172" s="52" t="n"/>
      <c r="S172" s="52" t="n"/>
      <c r="T172" s="53" t="n"/>
      <c r="U172" s="52" t="n"/>
      <c r="V172" s="52" t="n"/>
      <c r="W172" s="55" t="n"/>
      <c r="X172" s="55" t="n"/>
      <c r="Y172" s="52" t="n"/>
      <c r="Z172" s="55" t="n"/>
      <c r="AA172" s="52" t="n"/>
      <c r="AB172" s="53" t="n"/>
      <c r="AC172" s="53" t="n"/>
      <c r="AD172" s="53" t="n"/>
      <c r="AE172" s="177" t="n"/>
      <c r="AF172" s="113" t="n"/>
      <c r="AG172" s="177" t="n"/>
      <c r="AH172" s="178" t="n"/>
      <c r="AI172" s="178" t="n"/>
      <c r="AJ172" s="178" t="n"/>
      <c r="AK172" s="114" t="n"/>
      <c r="AL172" s="178" t="n"/>
      <c r="AM172" s="114" t="n"/>
      <c r="AN172" s="178" t="n"/>
      <c r="AO172" s="114" t="n"/>
      <c r="AP172" s="178" t="n"/>
      <c r="AQ172" s="114" t="n"/>
      <c r="AR172" s="178" t="n"/>
      <c r="AS172" s="114" t="n"/>
      <c r="AT172" s="178" t="n"/>
      <c r="AU172" s="114" t="n"/>
      <c r="AV172" s="178" t="n"/>
      <c r="AW172" s="114" t="n"/>
      <c r="AX172" s="178" t="n"/>
      <c r="AY172" s="114" t="n"/>
      <c r="AZ172" s="178" t="n"/>
      <c r="BA172" s="114" t="n"/>
      <c r="BB172" s="178" t="n"/>
      <c r="BC172" s="114" t="n"/>
      <c r="BD172" s="178" t="n"/>
      <c r="BE172" s="178" t="n"/>
      <c r="BF172" s="178" t="n"/>
      <c r="BG172" s="59" t="n"/>
      <c r="BH172" s="178" t="n"/>
      <c r="BI172" s="114" t="n"/>
      <c r="BJ172" s="53" t="n"/>
      <c r="BK172" s="178" t="n"/>
      <c r="BL172" s="114" t="n"/>
      <c r="BM172" s="178" t="n"/>
      <c r="BN172" s="114" t="n"/>
      <c r="BO172" s="178" t="n"/>
      <c r="BP172" s="178" t="n"/>
      <c r="BQ172" s="178" t="n"/>
      <c r="BR172" s="178" t="n"/>
      <c r="BS172" s="178" t="n"/>
      <c r="BT172" s="178" t="n"/>
      <c r="BU172" s="178" t="n"/>
      <c r="BV172" s="178" t="n"/>
      <c r="BW172" s="178" t="n"/>
      <c r="BX172" s="178" t="n"/>
      <c r="BY172" s="178" t="n"/>
      <c r="BZ172" s="178" t="n"/>
      <c r="CA172" s="178" t="n"/>
      <c r="CB172" s="178" t="n"/>
      <c r="CC172" s="178" t="n"/>
      <c r="CD172" s="178" t="n"/>
      <c r="CE172" s="178" t="n"/>
      <c r="CF172" s="178" t="n"/>
      <c r="CG172" s="178" t="n"/>
      <c r="CH172" s="178" t="n"/>
      <c r="CI172" s="178" t="n"/>
      <c r="CJ172" s="178" t="n"/>
      <c r="CK172" s="53" t="n"/>
      <c r="CL172" s="178" t="n"/>
      <c r="CM172" s="178" t="n"/>
      <c r="CN172" s="60" t="n"/>
      <c r="CO172" s="177" t="n"/>
      <c r="CP172" s="178" t="n"/>
      <c r="CQ172" s="60" t="n"/>
      <c r="CR172" s="177" t="n"/>
      <c r="CS172" s="178" t="n"/>
      <c r="CT172" s="59" t="n"/>
      <c r="CU172" s="178" t="n"/>
      <c r="CV172" s="59" t="n"/>
      <c r="CW172" s="178" t="n"/>
      <c r="CX172" s="59" t="n"/>
      <c r="CY172" s="178" t="n"/>
      <c r="CZ172" s="178" t="n"/>
      <c r="DA172" s="178" t="n"/>
      <c r="DB172" s="53" t="n"/>
      <c r="DC172" s="178" t="n"/>
      <c r="DD172" s="178" t="n"/>
      <c r="DE172" s="178" t="n"/>
      <c r="DF172" s="178" t="n"/>
      <c r="DG172" s="178" t="n"/>
      <c r="DH172" s="178" t="n"/>
      <c r="DI172" s="178" t="n"/>
      <c r="DJ172" s="178" t="n"/>
      <c r="DK172" s="178" t="n"/>
      <c r="DL172" s="178" t="n"/>
      <c r="DM172" s="178" t="n"/>
      <c r="DN172" s="177" t="n"/>
      <c r="DO172" s="177" t="n"/>
      <c r="DP172" s="177" t="n"/>
      <c r="DQ172" s="76">
        <f>IF(AND(DS172,DP172&lt;&gt;""),
CONCATENATE(DT172,DU172,DV172,DW172,DX172,DY172,DZ172,EA172,EB172,EC172,ED172,EE172,EF172,EG172,EH172,EI172,EJ172,EK172,EL172,EM172,EN172,EO172,EP172,EQ172,ES172,ET172,EU172,EV172,EW172,EX172,EY172,EZ172,FA172,FC172,FD172,FF172,FG172,FI172,FJ172,FL172,FM172,FO172,FP172,FR172,FS172,FU172,FV172,FX172,FY172,GA172,GB172,GD172,GE172,GF172,GH172,GI172,GJ172,GL172,GM172,GN172,GP172,GQ172,GS172,GT172,GU172,GV172,GW172,GX172,GY172,GZ172,HA172,HB172,HC172,HD172,HE172,HF172,HG172,HH172,HI172,HJ172,HK172,HL172,HM172,HN172,HO172,HQ172,HR172,HS172,HT172,HU172,HV172,HW172,HX172,HY172,IA172,IB172,IC172,ID172,IF172,IG172,IH172,II172,IK172,IL172,IM172,IN172,IO172,IP172,IQ172,IR172,IS172,IT172,IU172,IV172,IW172,IX172,IY172,IZ172),
""
)</f>
        <v/>
      </c>
      <c r="DR172" s="53" t="n"/>
      <c r="DS172" s="46">
        <f>CONCATENATE(D172,$E172,$F172,$G172,H172,$I172,$J172,K172,$L172,$M172,N172,$O172,$P172,$Q172,$R172,$S172,T172,$U172,$V172,$W172,$X172,$Y172,$Z172,$AA172,AB172,AC172,AD172,$AE172,$AF172,$AG172,AH172,AI172,AJ172,AK172,AL172,AM172,AN172,AO172,AP172,AQ172,AR172,AS172,AT172,AU172,AV172,AW172,AX172,AY172,AZ172,BA172,BB172,BC172,BD172,BE172,BF172,BG172,BH172,BI172,BJ172,BK172,BL172,BM172,BN172,BO172,BP172,BQ172,BR172,BS172,BT172,BU172,BV172,BW172,BX172,BY172,BZ172,CA172,CB172,CC172,CD172,CE172,CF172,CG172,CH172,CI172,CJ172,CK172,CL172,CM172,$CN172,$CO172,CP172,$CQ172,$CR172,CS172,CT172,CU172,CV172,CW172,CX172,CY172,CZ172,DA172,DB172,DC172,DD172,DE172,DF172,DG172,DH172,DI172,DJ172,DK172,DL172,DM172,$DN172,$DO172,$DP172,DR172)&lt;&gt;""</f>
        <v/>
      </c>
      <c r="DT172" s="46">
        <f>IF(AND($DS172,$E$4&lt;&gt;""),
IF(LEFT($E$4,2) = "1.",
IF(D172&lt;&gt;"","El CUNE sólo se envía en operaciones de novedad o ajuste. ",""),
IF(D172="","Debes escribir un CUNE válido para realizar operaciones de novedad o ajuste. ","")),
""
)</f>
        <v/>
      </c>
      <c r="DU172" s="46">
        <f>IF($DS172,
IF(E172="","Debes seleccionar el tipo de documento del empleado. ",
IF(_xlfn.IFNA(VLOOKUP(E172,TIPO_DE_DOCUMENTO,1,FALSE),-1)=-1,"El tipo de documento no es válido (por favor seleccionarlo de la lista). ","")
)
)</f>
        <v/>
      </c>
      <c r="DV172" s="46">
        <f>IF($DS172,
IF(F172="","Debes escribir el número de documento del empleado. ","")
)</f>
        <v/>
      </c>
      <c r="DW172" s="46">
        <f>IF($DS172,
IF(G172="","Debes escribir el primer nombre del empleado. ","")
)</f>
        <v/>
      </c>
      <c r="DY172" s="46">
        <f>IF($DS172,
IF(I172="","Debes escribir el primer apellido del empleado. ","")
)</f>
        <v/>
      </c>
      <c r="DZ172" s="46">
        <f>IF($DS172,
IF(J172="","Debes escribir el segundo apellido del empleado. ","")
)</f>
        <v/>
      </c>
      <c r="EB172" s="46">
        <f>IF($DS172,
IF(L172="","Debes escribir la fecha de ingreso del empleado. ",
IF(ISERR(DATE(YEAR(L172),MONTH(L172),DAY(L172))), "El valor ingresado en fecha de ingreso no tiene un formato válido. ","")
)
)</f>
        <v/>
      </c>
      <c r="EC172" s="46">
        <f>IF($DS172,
IF(M172="","Debes escribir el tiempo laborado. ",
IF( IFERROR(INT(M172),1.1) &lt;&gt; IFERROR(_xlfn.NUMBERVALUE(M172),1), "El valor de los días trabajados debe ser un número entero. ", "")
)
)</f>
        <v/>
      </c>
      <c r="ED172" s="46">
        <f>IF($DS172,
IF( AND(N172&lt;&gt;"", ISERR(DATE(YEAR(N172),MONTH(N172),DAY(N172))) ), "El valor ingresado en fecha de ingreso no tiene un formato válido. ",
IF( AND(N172&lt;&gt;"", $E$6&lt;&gt;"", DATE(YEAR(N172), MONTH(N172), 1) &lt;&gt; IFERROR(DATE(MID($E$6, 1, 4), MID($E$6, 6, 2),1), "1/1/1900") ), "La fecha de retiro debe estar dentro del período liquidado. ", "")
)
)</f>
        <v/>
      </c>
      <c r="EE172" s="46">
        <f>IF($DS172,
IF(O172="","Debes seleccionar el tipo de trabajador. ",
IF(_xlfn.IFNA(VLOOKUP(O172,TIPO_DE_TRABAJADOR,1,FALSE),-1)=-1,"El tipo de trabajador no es válido (por favor seleccionarlo de la lista). ","")
)
)</f>
        <v/>
      </c>
      <c r="EF172" s="46">
        <f>IF($DS172,
IF(P172="","Debes seleccionar si es un trabajador dependiente pensionado por vejez. ",
IF(_xlfn.IFNA(VLOOKUP(P172,SUBTIPO_DE_TRABAJADOR,1,FALSE),-1)=-1,"El tipo de trabajador dependiente pensionado por vejez no es válido (por favor seleccionarlo de la lista). ","")
)
)</f>
        <v/>
      </c>
      <c r="EG172" s="46">
        <f>IF($DS172,
IF(Q172="","Debes seleccionar el tipo de contrato del trabajador. ",
IF(_xlfn.IFNA(VLOOKUP(Q172,TIPO_DE_CONTRATO,1,FALSE),-1)=-1,"El tipo de contrato del trabajador no es válido (por favor seleccionarlo de la lista). ","")
)
)</f>
        <v/>
      </c>
      <c r="EH172" s="46">
        <f>IF($DS172,
IF(R172="","Debes seleccionar si es un salario integral. ",
IF(_xlfn.IFNA(VLOOKUP(R172,SI_NO,1,FALSE),-1)=-1,"Valor no válido para salario integral (por favor seleccionarlo de la lista). ","")
)
)</f>
        <v/>
      </c>
      <c r="EI172" s="46">
        <f>IF($DS172,
IF(S172="","Debes seleccionar si el trabajador realiza actividades de riesgo. ",
IF(_xlfn.IFNA(VLOOKUP(S172,SI_NO,1,FALSE),-1)=-1,"Valor no válido para actividad de alto riesgo (por favor seleccionarlo de la lista). ","")
)
)</f>
        <v/>
      </c>
      <c r="EK172" s="46">
        <f>IF($DS172,
IF(U172="","Debes escribir el código del municipio de residencia del trabajador. ",
IF(_xlfn.IFNA(VLOOKUP(U172,MUNICIPIO,1,FALSE),-1)=-1,"El municipio de residencia del trabajador es inválido (por favor seleccionarlo de la lista). ","")
)
)</f>
        <v/>
      </c>
      <c r="EL172" s="46">
        <f>IF($DS172,
IF(V172="","Debes escribir el la dirección de residendia del trabajador. ","")
)</f>
        <v/>
      </c>
      <c r="EM172" s="46">
        <f>IF($DS172,
IF(W172="","Debes escribir la fecha de inicio de la liquidación. ",
IF(ISERR(DATE(YEAR(W172),MONTH(W172),DAY(W172))),"El valor ingresado en fecha de inicio de liquidación no tiene un formato válido. ",
IF( AND($E$6&lt;&gt;"", DATE(YEAR(W172), MONTH(W172), 1) &lt;&gt; IFERROR(DATE(MID($E$6, 1, 4), MID($E$6, 6, 2),1), "1/1/1900") ), "La fecha de inicio de la liquidación debe estar dentro del período liquidado. ", "")
)
)
)</f>
        <v/>
      </c>
      <c r="EN172" s="46">
        <f>IF($DS172,
IF(X172="","Debes escribir la fecha de fin de la liquidación. ",
IF(ISERR(DATE(YEAR(X172),MONTH(X172),DAY(X172))),"El valor ingresado en fecha de fin de liquidación no tiene un formato válido. ",
IF( AND($E$6&lt;&gt;"", DATE(YEAR(X172), MONTH(X172), 1) &lt;&gt; IFERROR(DATE(MID($E$6, 1, 4), MID($E$6, 6, 2),1), "1/1/1900") ), "La fecha de fin de la liquidación debe estar dentro del período liquidado. ", "")
)
)
)</f>
        <v/>
      </c>
      <c r="EO172" s="46">
        <f>IF($DS172,
IF(Y172="","Debes escribir la frecuencia de pago del trabajador. ",
IF(_xlfn.IFNA(VLOOKUP(Y172,PERÍODO_DE_NÓMINA,1,FALSE),-1)=-1,"La frecuencia de pago es inválida (por favor seleccionarlo de la lista). ","")
)
)</f>
        <v/>
      </c>
      <c r="EP172" s="46">
        <f>IF($DS172,
IF(Z172="","Debes escribir la fecha de pago. ",
IF(ISERR(DATE(YEAR(Z172),MONTH(Z172),DAY(Z172))), "El valor ingresado en fecha de pago no tiene un formato válido. ","")
)
)</f>
        <v/>
      </c>
      <c r="EQ172" s="46">
        <f>IF($DS172,
IF(AA172="","Debes escribir el medio de pago. ",
IF(_xlfn.IFNA(VLOOKUP(AA172,MEDIOS_DE_PAGO,1,FALSE),-1)=-1,"El medio de pago es inválido (por favor seleccionarlo de la lista). ","")
)
)</f>
        <v/>
      </c>
      <c r="ER172" s="46">
        <f>OR(AA172='Tablas '!$T$4,AA172='Tablas '!$T$7,AA172='Tablas '!$T$8,AA172='Tablas '!$T$11)</f>
        <v/>
      </c>
      <c r="ES172" s="46">
        <f>IF(AND($DS172,ER172),
IF(AB172="","Debes escribir la entidad bancaria. ",""),
""
)</f>
        <v/>
      </c>
      <c r="ET172" s="46">
        <f>IF(AND($DS172,ER172),
IF(AC172="","Debes escribir el tipo de cuenta bancaria. ",
IF(_xlfn.IFNA(VLOOKUP(AC172,TIPO_DE_CUENTA,1,FALSE),-1)=-1,"El tipo de cuenta bancaria es inválida (por favor seleccionarlo de la lista). ","")
),
""
)</f>
        <v/>
      </c>
      <c r="EU172" s="46">
        <f>IF(AND($DS172,ER172),
IF(AD172="","Debes escribir el número de cuenta bancaria. ",""),
""
)</f>
        <v/>
      </c>
      <c r="EV172" s="46">
        <f>IF($DS172,
IF(AE172="","Debes escribir el valor del sueldo básico. ",
IF( ISERR(_xlfn.NUMBERVALUE(AE172)), "El valor del sueldo básico debe ser un número válido. ", "")
)
)</f>
        <v/>
      </c>
      <c r="EW172" s="46">
        <f>IF($DS172,
IF(AF172="","Debes escribir el número de días trabajados. ",
IF( IFERROR(INT(AF172),1.1) &lt;&gt; IFERROR(_xlfn.NUMBERVALUE(AF172),1), "La cantidad de días trabajados debe ser un número entero. ", "")
)
)</f>
        <v/>
      </c>
      <c r="EX172" s="46">
        <f>IF($DS172,
IF(AG172="","Debes escribir el valor del sueldo trabajado. ",
IF( ISERR(_xlfn.NUMBERVALUE(AG172)), "El valor del sueldo trabajado debe ser un número válido. ", "")
)
)</f>
        <v/>
      </c>
      <c r="EY172" s="46">
        <f>IF($DS172,
IF( AND(AH172&lt;&gt;"", ISERR(_xlfn.NUMBERVALUE(AH172))), "El valor del auxilio de transporte debe ser un número válido. ", "")
)</f>
        <v/>
      </c>
      <c r="EZ172" s="46">
        <f>IF($DS172,
IF( AND(AI172&lt;&gt;"", ISERR(_xlfn.NUMBERVALUE(AI172))), "El valor de viáticos salariales debe ser un número válido. ", "")
)</f>
        <v/>
      </c>
      <c r="FA172" s="46">
        <f>IF($DS172,
IF( AND(AJ172&lt;&gt;"", ISERR(_xlfn.NUMBERVALUE(AJ172))), "El valor de viáticos NO salariales debe ser un número válido. ", "")
)</f>
        <v/>
      </c>
      <c r="FB172" s="46">
        <f>CONCATENATE(AK172,AL172)&lt;&gt;""</f>
        <v/>
      </c>
      <c r="FC172" s="46">
        <f>IF(AND($DS172,FB172),
IF(AK172="","Debes escribir el número de horas extras diurnas. ",
IF( IFERROR(INT(AK172),1.1) &lt;&gt; IFERROR(_xlfn.NUMBERVALUE(AK172),1), "La cantidad de horas extras diurnas debe ser un número entero. ", "")
),
""
)</f>
        <v/>
      </c>
      <c r="FD172" s="46">
        <f>IF(AND($DS172,FB172),
IF(AL172="","Debes escribir el valor de las horas extras diurnas. ",
IF( ISERR(_xlfn.NUMBERVALUE(AL172)), "El valor de las horas extras duirnas debe ser un número válido. ", "")
),
""
)</f>
        <v/>
      </c>
      <c r="FE172" s="46">
        <f>CONCATENATE(AM172,AN172)&lt;&gt;""</f>
        <v/>
      </c>
      <c r="FF172" s="46">
        <f>IF(AND($DS172,FE172),
IF(AM172="","Debes escribir el número de horas extras nocturnas. ",
IF( IFERROR(INT(AM172),1.1) &lt;&gt; IFERROR(_xlfn.NUMBERVALUE(AM172),1), "La cantidad de horas extras nocturnas debe ser un número entero. ", "")
),
""
)</f>
        <v/>
      </c>
      <c r="FG172" s="46">
        <f>IF(AND($DS172,FE172),
IF(AN172="","Debes escribir el valor de las horas extras nocturnas. ",
IF( ISERR(_xlfn.NUMBERVALUE(AN172)), "El valor de las horas extras nocturnas debe ser un número válido. ", "")
),
""
)</f>
        <v/>
      </c>
      <c r="FH172" s="46">
        <f>CONCATENATE(AO172,AP172)&lt;&gt;""</f>
        <v/>
      </c>
      <c r="FI172" s="46">
        <f>IF(AND($DS172,FH172),
IF(AO172="","Debes escribir el número de horas extras diurnas dominicales y festivas. ",
IF( IFERROR(INT(AO172),1.1) &lt;&gt; IFERROR(_xlfn.NUMBERVALUE(AO172),1), "La cantidad de horas extras diurnas dominicales y festivas debe ser un número entero. ", "")
),
""
)</f>
        <v/>
      </c>
      <c r="FJ172" s="46">
        <f>IF(AND($DS172,FH172),
IF(AP172="","Debes escribir el valor de las horas extras diurnas dominicales y festivas. ",
IF( ISERR(_xlfn.NUMBERVALUE(AP172)), "El valor de las horas extras diurnas dominicales y festivas debe ser un número válido. ", "")
),
""
)</f>
        <v/>
      </c>
      <c r="FK172" s="46">
        <f>CONCATENATE(AQ172,AR172)&lt;&gt;""</f>
        <v/>
      </c>
      <c r="FL172" s="46">
        <f>IF(AND($DS172,FK172),
IF(AQ172="","Debes escribir el número de horas extras nocturnas dominicales y festivas. ",
IF( IFERROR(INT(AQ172),1.1) &lt;&gt; IFERROR(_xlfn.NUMBERVALUE(AQ172),1), "La cantidad de horas extras nocturnas dominicales y festivas debe ser un número entero. ", "")
),
""
)</f>
        <v/>
      </c>
      <c r="FM172" s="46">
        <f>IF(AND($DS172,FK172),
IF(AR172="","Debes escribir el valor de las horas extras nocturnas dominicales y festivas. ",
IF( ISERR(_xlfn.NUMBERVALUE(AR172)), "El valor de las horas extras nocturnas dominicales y festivas debe ser un número válido. ", "")
),
""
)</f>
        <v/>
      </c>
      <c r="FN172" s="46">
        <f>CONCATENATE(AS172,AT172)&lt;&gt;""</f>
        <v/>
      </c>
      <c r="FO172" s="46">
        <f>IF(AND($DS172,FN172),
IF(AS172="","Debes escribir el número de horas recargo nocturno. ",
IF( IFERROR(INT(AS172),1.1) &lt;&gt; IFERROR(_xlfn.NUMBERVALUE(AS172),1), "La cantidad de horas recargo nocturno debe ser un número entero. ", "")
),
""
)</f>
        <v/>
      </c>
      <c r="FP172" s="46">
        <f>IF(AND($DS172,FN172),
IF(AT172="","Debes escribir el valor de las horas recargo nocturno. ",
IF( ISERR(_xlfn.NUMBERVALUE(AT172)), "El valor de las horas recargo nocturno debe ser un número válido. ", "")
),
""
)</f>
        <v/>
      </c>
      <c r="FQ172" s="46">
        <f>CONCATENATE(AU172,AV172)&lt;&gt;""</f>
        <v/>
      </c>
      <c r="FR172" s="46">
        <f>IF(AND($DS172,FQ172),
IF(AU172="","Debes escribir el número de horas recargo diurno dominical y festivo. ",
IF( IFERROR(INT(AU172),1.1) &lt;&gt; IFERROR(_xlfn.NUMBERVALUE(AU172),1), "La cantidad de horas recargo diurno dominical y festivo debe ser un número entero. ", "")
),
""
)</f>
        <v/>
      </c>
      <c r="FS172" s="46">
        <f>IF(AND($DS172,FQ172),
IF(AV172="","Debes escribir el valor de las horas recargo diurno dominical y festivo. ",
IF( ISERR(_xlfn.NUMBERVALUE(AV172)), "El valor de las horas recargo diurno dominical y festivo debe ser un número válido. ", "")
),
""
)</f>
        <v/>
      </c>
      <c r="FT172" s="46">
        <f>CONCATENATE(AW172,AX172)&lt;&gt;""</f>
        <v/>
      </c>
      <c r="FU172" s="46">
        <f>IF(AND($DS172,FT172),
IF(AW172="","Debes escribir el número de horas recargo nocturno dominical y festivo. ",
IF( IFERROR(INT(AW172),1.1) &lt;&gt; IFERROR(_xlfn.NUMBERVALUE(AW172),1), "La cantidad de horas recargo nocturno dominical y festivo debe ser un número entero. ", "")
),
""
)</f>
        <v/>
      </c>
      <c r="FV172" s="46">
        <f>IF(AND($DS172,FT172),
IF(AX172="","Debes escribir el valor de las horas recargo nocturno dominical y festivo. ",
IF( ISERR(_xlfn.NUMBERVALUE(AX172)), "El valor de las horas recargo nocturno dominical y festivo debe ser un número válido. ", "")
),
""
)</f>
        <v/>
      </c>
      <c r="FW172" s="46">
        <f>CONCATENATE(AY172,AZ172)&lt;&gt;""</f>
        <v/>
      </c>
      <c r="FX172" s="46">
        <f>IF(AND($DS172,FW172),
IF(AY172="","Debes escribir el número de días de vacaciones comunes. ",
IF( IFERROR(INT(AY172),1.1) &lt;&gt; IFERROR(_xlfn.NUMBERVALUE(AY172),1), "La cantidad de días de vacaciones comunes debe ser un número entero. ", "")
),
""
)</f>
        <v/>
      </c>
      <c r="FY172" s="46">
        <f>IF(AND($DS172,FW172),
IF(AZ172="","Debes escribir el valor de las vacaciones comunes. ",
IF( ISERR(_xlfn.NUMBERVALUE(AZ172)), "El valor de las vacaciones comunes debe ser un número válido. ", "")
),
""
)</f>
        <v/>
      </c>
      <c r="FZ172" s="46">
        <f>CONCATENATE(BA172,BB172)&lt;&gt;""</f>
        <v/>
      </c>
      <c r="GA172" s="46">
        <f>IF(AND($DS172,FZ172),
IF(BA172="","Debes escribir el número de días de vacaciones compensadas. ",
IF( IFERROR(INT(BA172),1.1) &lt;&gt; IFERROR(_xlfn.NUMBERVALUE(BA172),1), "La cantidad de días de vacaciones compensadas debe ser un número entero. ", "")
),
""
)</f>
        <v/>
      </c>
      <c r="GB172" s="46">
        <f>IF(AND($DS172,FZ172),
IF(BB172="","Debes escribir el valor de las vacaciones compensadas. ",
IF( ISERR(_xlfn.NUMBERVALUE(BB172)), "El valor de las vacaciones compensadas debe ser un número válido. ", "")
),
""
)</f>
        <v/>
      </c>
      <c r="GC172" s="46">
        <f>CONCATENATE(BC172,BD172)&lt;&gt;""</f>
        <v/>
      </c>
      <c r="GD172" s="46">
        <f>IF(AND($DS172,GC172),
IF(BC172="","Debes escribir el número de días de prima salarial. ",
IF( IFERROR(INT(BC172),1.1) &lt;&gt; IFERROR(_xlfn.NUMBERVALUE(BC172),1), "La cantidad de días de prima salarial debe ser un número entero. ", "")
),
""
)</f>
        <v/>
      </c>
      <c r="GE172" s="46">
        <f>IF(AND($DS172,GC172),
IF(BD172="","Debes escribir el valor de los días de prima salarial. ",
IF( ISERR(_xlfn.NUMBERVALUE(BD172)), "El valor de los días de prima salarial debe ser un número válido. ", "")
),
""
)</f>
        <v/>
      </c>
      <c r="GF172" s="46">
        <f>IF($DS172,
IF( AND(BE172&lt;&gt;"", ISERR(_xlfn.NUMBERVALUE(BE172))), "El valor de la prima NO saliarial debe ser un número válido. ", "")
)</f>
        <v/>
      </c>
      <c r="GG172" s="46">
        <f>CONCATENATE(BF172,BG172,BH172)&lt;&gt;""</f>
        <v/>
      </c>
      <c r="GH172" s="46">
        <f>IF(AND($DS172,GG172),
IF(BF172="","Debes escribir el valor de las cesantías. ",
IF( ISERR(_xlfn.NUMBERVALUE(BF172)), "El valor de las cesantías debe ser un número válido. ", "")
),
""
)</f>
        <v/>
      </c>
      <c r="GI172" s="46">
        <f>IF(AND($DS172,GG172),
IF(BG172="","Debes escribir el % de cesantías. ",
IF( ISERR(_xlfn.NUMBERVALUE(BG172)), "El % de cesantías debe ser un número válido. ", "")
),
""
)</f>
        <v/>
      </c>
      <c r="GJ172" s="46">
        <f>IF(AND($DS172,GG172),
IF(BH172="","Debes escribir el valor de intereses de cesantías. ",
IF( ISERR(_xlfn.NUMBERVALUE(BH172)), "El valor de intereses de cesantías debe ser un número válido. ", "")
),
""
)</f>
        <v/>
      </c>
      <c r="GK172" s="46">
        <f>CONCATENATE(BI172,BJ172,BK172)&lt;&gt;""</f>
        <v/>
      </c>
      <c r="GL172" s="46">
        <f>IF(AND($DS172,GK172),
IF(BI172="","Debes escribir el número de días de incapacidad. ",
IF( IFERROR(INT(BI172),1.1) &lt;&gt; IFERROR(_xlfn.NUMBERVALUE(BI172),1), "La cantidad de días de incapacidad debe ser un número entero. ", "")
),
""
)</f>
        <v/>
      </c>
      <c r="GM172" s="46">
        <f>IF(AND($DS172,GK172),
IF(BJ172="","Debes escribir el tipo de incapacidad. ",
IF(_xlfn.IFNA(VLOOKUP(BJ172,TIPO_DE_INCAPACIDAD,1,FALSE),-1)=-1,"El tipo de incapacidad es inválida (por favor seleccionarlo de la lista). ","")
),
""
)</f>
        <v/>
      </c>
      <c r="GN172" s="46">
        <f>IF(AND($DS172,GK172),
IF(BK172="","Debes escribir el valor de la incapacidad. ",
IF( ISERR(_xlfn.NUMBERVALUE(BK172)), "El valor de la incapacidad debe ser un número válido. ", "")
),
""
)</f>
        <v/>
      </c>
      <c r="GO172" s="46">
        <f>CONCATENATE(BL172,BM172)&lt;&gt;""</f>
        <v/>
      </c>
      <c r="GP172" s="46">
        <f>IF(AND($DS172,GO172),
IF(BL172="","Debes escribir el número de días de licencia de maternidad o paternidad. ",
IF( IFERROR(INT(BL172),1.1) &lt;&gt; IFERROR(_xlfn.NUMBERVALUE(BL172),1), "La cantidad de días de licencia de maternidad o paternidad debe ser un número entero. ", "")
),
""
)</f>
        <v/>
      </c>
      <c r="GQ172" s="46">
        <f>IF(AND($DS172,GO172),
IF(BM172="","Debes escribir el valor de la licencia de maternidad o paternidad. ",
IF( ISERR(_xlfn.NUMBERVALUE(BM172)), "El valor de la licencia de maternidad o paternidad debe ser un número válido. ", "")
),
""
)</f>
        <v/>
      </c>
      <c r="GR172" s="46">
        <f>CONCATENATE(BN172,BO172)&lt;&gt;""</f>
        <v/>
      </c>
      <c r="GS172" s="46">
        <f>IF(AND($DS172,GR172),
IF(BN172="","Debes escribir el número de días de licencia remunerada. ",
IF( IFERROR(INT(BN172),1.1) &lt;&gt; IFERROR(_xlfn.NUMBERVALUE(BN172),1), "La cantidad de días de licencia remunerada debe ser un número entero. ", "")
),
""
)</f>
        <v/>
      </c>
      <c r="GT172" s="46">
        <f>IF(AND($DS172,GR172),
IF(BO172="","Debes escribir el valor de la licencia remunerada. ",
IF( ISERR(_xlfn.NUMBERVALUE(BO172)), "El valor de la licencia remunerada debe ser un número válido. ", "")
),
""
)</f>
        <v/>
      </c>
      <c r="GU172" s="46">
        <f>IF($DS172,
IF( AND(BP172&lt;&gt;"", ISERR(_xlfn.NUMBERVALUE(BP172))), "El valor de la licencia NO remunerada debe ser un número válido. ", "")
)</f>
        <v/>
      </c>
      <c r="GV172" s="46">
        <f>IF($DS172,
IF( AND(BQ172&lt;&gt;"", ISERR(_xlfn.NUMBERVALUE(BQ172))), "El valor de auxilios salariales debe ser un número válido. ", "")
)</f>
        <v/>
      </c>
      <c r="GW172" s="46">
        <f>IF($DS172,
IF( AND(BR172&lt;&gt;"", ISERR(_xlfn.NUMBERVALUE(BR172))), "El valor de auxilios NO salariales debe ser un número válido. ", "")
)</f>
        <v/>
      </c>
      <c r="GX172" s="46">
        <f>IF($DS172,
IF( AND(BS172&lt;&gt;"", ISERR(_xlfn.NUMBERVALUE(BS172))), "El valor de bonos salariales debe ser un número válido. ", "")
)</f>
        <v/>
      </c>
      <c r="GY172" s="46">
        <f>IF($DS172,
IF( AND(BT172&lt;&gt;"", ISERR(_xlfn.NUMBERVALUE(BT172))), "El valor de bonos NO salariales debe ser un número válido. ", "")
)</f>
        <v/>
      </c>
      <c r="GZ172" s="46">
        <f>IF($DS172,
IF( AND(BU172&lt;&gt;"", ISERR(_xlfn.NUMBERVALUE(BU172))), "El valor de bonos salariales de alimentación debe ser un número válido. ", "")
)</f>
        <v/>
      </c>
      <c r="HA172" s="46">
        <f>IF($DS172,
IF( AND(BV172&lt;&gt;"", ISERR(_xlfn.NUMBERVALUE(BV172))), "El valor de bonos NO salariales de alimentación debe ser un número válido. ", "")
)</f>
        <v/>
      </c>
      <c r="HB172" s="46">
        <f>IF($DS172,
IF( AND(BW172&lt;&gt;"", ISERR(_xlfn.NUMBERVALUE(BW172))), "El valor de bonificaciones salariales debe ser un número válido. ", "")
)</f>
        <v/>
      </c>
      <c r="HC172" s="46">
        <f>IF($DS172,
IF( AND(BX172&lt;&gt;"", ISERR(_xlfn.NUMBERVALUE(BX172))), "El valor de bonificaciones NO salariales debe ser un número válido. ", "")
)</f>
        <v/>
      </c>
      <c r="HD172" s="46">
        <f>IF($DS172,
IF( AND(BY172&lt;&gt;"", ISERR(_xlfn.NUMBERVALUE(BY172))), "El valor de compensaciones ordinarias debe ser un número válido. ", "")
)</f>
        <v/>
      </c>
      <c r="HE172" s="46">
        <f>IF($DS172,
IF( AND(BZ172&lt;&gt;"", ISERR(_xlfn.NUMBERVALUE(BZ172))), "El valor de compensaciones extraordinarias debe ser un número válido. ", "")
)</f>
        <v/>
      </c>
      <c r="HF172" s="46">
        <f>IF($DS172,
IF( AND(CA172&lt;&gt;"", ISERR(_xlfn.NUMBERVALUE(CA172))), "El valor de comisiones debe ser un número válido. ", "")
)</f>
        <v/>
      </c>
      <c r="HG172" s="46">
        <f>IF($DS172,
IF( AND(CB172&lt;&gt;"", ISERR(_xlfn.NUMBERVALUE(CB172))), "El valor de ausencia por huega debe ser un número válido. ", "")
)</f>
        <v/>
      </c>
      <c r="HH172" s="46">
        <f>IF($DS172,
IF( AND(CC172&lt;&gt;"", ISERR(_xlfn.NUMBERVALUE(CC172))), "El valor de anticipos debe ser un número válido. ", "")
)</f>
        <v/>
      </c>
      <c r="HI172" s="46">
        <f>IF($DS172,
IF( AND(CD172&lt;&gt;"", ISERR(_xlfn.NUMBERVALUE(CD172))), "El valor de pagos a terceros debe ser un número válido. ", "")
)</f>
        <v/>
      </c>
      <c r="HJ172" s="46">
        <f>IF($DS172,
IF( AND(CE172&lt;&gt;"", ISERR(_xlfn.NUMBERVALUE(CE172))), "El valor de dotación debe ser un número válido. ", "")
)</f>
        <v/>
      </c>
      <c r="HK172" s="46">
        <f>IF($DS172,
IF( AND(CF172&lt;&gt;"", ISERR(_xlfn.NUMBERVALUE(CF172))), "El valor de apoyo sostenibilidad debe ser un número válido. ", "")
)</f>
        <v/>
      </c>
      <c r="HL172" s="46">
        <f>IF($DS172,
IF( AND(CG172&lt;&gt;"", ISERR(_xlfn.NUMBERVALUE(CG172))), "El valor de teletrabajo debe ser un número válido. ", "")
)</f>
        <v/>
      </c>
      <c r="HM172" s="46">
        <f>IF($DS172,
IF( AND(CH172&lt;&gt;"", ISERR(_xlfn.NUMBERVALUE(CH172))), "El valor de bonificación de retiro debe ser un número válido. ", "")
)</f>
        <v/>
      </c>
      <c r="HN172" s="46">
        <f>IF($DS172,
IF( AND(CI172&lt;&gt;"", ISERR(_xlfn.NUMBERVALUE(CI172))), "El valor de indemnización de retiro debe ser un número válido. ", "")
)</f>
        <v/>
      </c>
      <c r="HO172" s="46">
        <f>IF($DS172,
IF( AND(CJ172&lt;&gt;"", ISERR(_xlfn.NUMBERVALUE(CJ172))), "El valor de reintegros debe ser un número válido. ", "")
)</f>
        <v/>
      </c>
      <c r="HP172" s="46">
        <f>CONCATENATE(CK172,CL172,CM172)&lt;&gt;""</f>
        <v/>
      </c>
      <c r="HQ172" s="46">
        <f>IF(AND($DS172,HP172),
IF(CK172="","Debes escribir la descripción de otro concepto no categorizado. ",""),
""
)</f>
        <v/>
      </c>
      <c r="HR172" s="46">
        <f>IF(AND($DS172,HP172),
IF(CONCATENATE(CL172,CM172)="","Debes escribir al menos un valor de concepto no categorizado (salarial o no salarial). ",
IF(ISERR(_xlfn.NUMBERVALUE(CL172)),"El valor salarial concepto no categorizado debe ser un número válido. ","")
),
""
)</f>
        <v/>
      </c>
      <c r="HS172" s="46">
        <f>IF(AND($DS172,HP172),
IF(CONCATENATE(CL172,CM172)="","Debes escribir al menos un valor de concepto no categorizado (salarial o no salarial). ",
IF(ISERR(_xlfn.NUMBERVALUE(CM172)),"El valor NO salarial concepto no categorizado debe ser un número válido. ","")
),
""
)</f>
        <v/>
      </c>
      <c r="HT172" s="46">
        <f>IF($DS172,
IF(CN172="","Debes escribir el porcentaje del aporte a salud. ",
IF( ISERR(_xlfn.NUMBERVALUE(CN172)), "El valor del porcentaje del aporte a salud debe ser un número válido. ", "")
)
)</f>
        <v/>
      </c>
      <c r="HU172" s="46">
        <f>IF($DS172,
IF(CO172="","Debes escribir el valor del aporte a salud. ",
IF( ISERR(_xlfn.NUMBERVALUE(CO172)), "El valor del aporte a salud debe ser un número válido. ", "")
)
)</f>
        <v/>
      </c>
      <c r="HV172" s="46">
        <f>IF($DS172,
IF( AND(CP172&lt;&gt;"", ISERR(_xlfn.NUMBERVALUE(CP172))), "El valor plan complementario debe ser un número válido. ", "")
)</f>
        <v/>
      </c>
      <c r="HW172" s="46">
        <f>IF($DS172,
IF(CQ172="","Debes escribir el porcentaje del aporte a pensión. ",
IF( ISERR(_xlfn.NUMBERVALUE(CQ172)), "El valor del porcentaje del aporte a pensión debe ser un número válido. ", "")
)
)</f>
        <v/>
      </c>
      <c r="HX172" s="46">
        <f>IF($DS172,
IF(CR172="","Debes escribir el valor del aporte a pensión. ",
IF( ISERR(_xlfn.NUMBERVALUE(CR172)), "El valor del aporte a salud debe ser un número válido. ", "")
)
)</f>
        <v/>
      </c>
      <c r="HY172" s="46">
        <f>IF($DS172,
IF( AND(CS172&lt;&gt;"", ISERR(_xlfn.NUMBERVALUE(CS172))), "El valor pensión voluntaria debe ser un número válido. ", "")
)</f>
        <v/>
      </c>
      <c r="HZ172" s="46">
        <f>CONCATENATE(CT172,CU172,CV172,CW172)&lt;&gt;""</f>
        <v/>
      </c>
      <c r="IA172" s="46">
        <f>IF(AND($DS172,HZ172),
IF(CT172="","Debes escribir el % del fondo de seguridad pensional. ",
IF( ISERR(_xlfn.NUMBERVALUE(CT172)), "El % del fondo de seguridad debe ser un número válido. ", "")
),
""
)</f>
        <v/>
      </c>
      <c r="IB172" s="46">
        <f>IF(AND($DS172,HZ172),
IF(CU172="","Debes escribir el valor del aporte al fondo de solidaridad pensional. ",
IF( ISERR(_xlfn.NUMBERVALUE(CU172)), "El valor del aporte al fondo de solidaridad pensional debe ser un número válido. ", "")
),
""
)</f>
        <v/>
      </c>
      <c r="IC172" s="46">
        <f>IF(AND($DS172,HZ172),
IF(CV172="","Debes escribir el % del fondo de subsistencia. ",
IF( ISERR(_xlfn.NUMBERVALUE(CV172)), "El % del fondo de subsistencia debe ser un número válido. ", "")
),
""
)</f>
        <v/>
      </c>
      <c r="ID172" s="46">
        <f>IF(AND($DS172,HZ172),
IF(CW172="","Debes escribir el valor del fondo de subsistencia. ",
IF( ISERR(_xlfn.NUMBERVALUE(CW172)), "El valor del fondo de subsistencia debe ser un número válido. ", "")
),
""
)</f>
        <v/>
      </c>
      <c r="IE172" s="46">
        <f>CONCATENATE(CX172,CY172)&lt;&gt;""</f>
        <v/>
      </c>
      <c r="IF172" s="46">
        <f>IF(AND($DS172,IE172),
IF(CX172="","Debes escribir el % de sindicato. ",
IF( ISERR(_xlfn.NUMBERVALUE(CX172)), "El % de sindicato debe ser un número válido. ", "")
),
""
)</f>
        <v/>
      </c>
      <c r="IG172" s="46">
        <f>IF(AND($DS172,IE172),
IF(CY172="","Debes escribir el valor del sindicato. ",
IF( ISERR(_xlfn.NUMBERVALUE(CY172)), "El valor del sindicato debe ser un número válido. ", "")
),
""
)</f>
        <v/>
      </c>
      <c r="IH172" s="46">
        <f>IF($DS172,
IF( AND(CZ172&lt;&gt;"", ISERR(_xlfn.NUMBERVALUE(CZ172))), "El valor de sanción pública debe ser un número válido. ", "")
)</f>
        <v/>
      </c>
      <c r="II172" s="46">
        <f>IF($DS172,
IF( AND(DA172&lt;&gt;"", ISERR(_xlfn.NUMBERVALUE(DA172))), "El valor de sanción privada debe ser un número válido. ", "")
)</f>
        <v/>
      </c>
      <c r="IJ172" s="46">
        <f>CONCATENATE(DB172,DC172)&lt;&gt;""</f>
        <v/>
      </c>
      <c r="IK172" s="46">
        <f>IF(AND($DS172,IJ172),
IF(DB172="","Debes escribir la descripción de libranza. ",""),
""
)</f>
        <v/>
      </c>
      <c r="IL172" s="46">
        <f>IF(AND($DS172,IJ172),
IF(DC172="","Debes escribir la cuota libranza. ",
IF(ISERR(_xlfn.NUMBERVALUE(DC172)),"El valor de la cuota libranza debe ser un número válido. ","")
),
""
)</f>
        <v/>
      </c>
      <c r="IM172" s="46">
        <f>IF($DS172,
IF( AND(DD172&lt;&gt;"", ISERR(_xlfn.NUMBERVALUE(DD172))), "El valor de pagos a terceros debe ser un número válido. ", "")
)</f>
        <v/>
      </c>
      <c r="IN172" s="46">
        <f>IF($DS172,
IF( AND(DE172&lt;&gt;"", ISERR(_xlfn.NUMBERVALUE(DE172))), "El valor de anticipos debe ser un número válido. ", "")
)</f>
        <v/>
      </c>
      <c r="IO172" s="46">
        <f>IF($DS172,
IF( AND(DF172&lt;&gt;"", ISERR(_xlfn.NUMBERVALUE(DF172))), "El valor de AFC debe ser un número válido. ", "")
)</f>
        <v/>
      </c>
      <c r="IP172" s="46">
        <f>IF($DS172,
IF( AND(DG172&lt;&gt;"", ISERR(_xlfn.NUMBERVALUE(DG172))), "El valor de rete-fuente debe ser un número válido. ", "")
)</f>
        <v/>
      </c>
      <c r="IQ172" s="46">
        <f>IF($DS172,
IF( AND(DH172&lt;&gt;"", ISERR(_xlfn.NUMBERVALUE(DH172))), "El valor de cooperativa de trabajo debe ser un número válido. ", "")
)</f>
        <v/>
      </c>
      <c r="IR172" s="46">
        <f>IF($DS172,
IF( AND(DI172&lt;&gt;"", ISERR(_xlfn.NUMBERVALUE(DI172))), "El valor de embargo fiscal debe ser un número válido. ", "")
)</f>
        <v/>
      </c>
      <c r="IS172" s="46">
        <f>IF($DS172,
IF( AND(DJ172&lt;&gt;"", ISERR(_xlfn.NUMBERVALUE(DJ172))), "El valor de educación debe ser un número válido. ", "")
)</f>
        <v/>
      </c>
      <c r="IT172" s="46">
        <f>IF($DS172,
IF( AND(DK172&lt;&gt;"", ISERR(_xlfn.NUMBERVALUE(DK172))), "El valor de reintegro debe ser un número válido. ", "")
)</f>
        <v/>
      </c>
      <c r="IU172" s="46">
        <f>IF($DS172,
IF( AND(DL172&lt;&gt;"", ISERR(_xlfn.NUMBERVALUE(DL172))), "El valor de deuda debe ser un número válido. ", "")
)</f>
        <v/>
      </c>
      <c r="IV172" s="46">
        <f>IF($DS172,
IF( AND(DM172&lt;&gt;"", ISERR(_xlfn.NUMBERVALUE(DM172))), "El valor de otras deducciones debe ser un número válido. ", "")
)</f>
        <v/>
      </c>
      <c r="IW172" s="46">
        <f>IF($DS172,
IF(DN172="","Debes escribir el valor de los devengos totales. ",
IF( ISERR(_xlfn.NUMBERVALUE(DN172)), "El valor de los devengos totales debe ser un número válido. ", "")
)
)</f>
        <v/>
      </c>
      <c r="IX172" s="46">
        <f>IF($DS172,
IF(DO172="","Debes escribir el valor de las deducciones totales. ",
IF( ISERR(_xlfn.NUMBERVALUE(DO172)), "El valor de las deducciones totales debe ser un número válido. ", "")
)
)</f>
        <v/>
      </c>
      <c r="IY172" s="46">
        <f>IF($DS172,
IF(DP172="","Debes escribir el valor del salario total. ",
IF( ISERR(_xlfn.NUMBERVALUE(DP172)), "El valor del salario total debe ser un número válido. ", "")
)
)</f>
        <v/>
      </c>
    </row>
    <row r="173">
      <c r="B173" s="48" t="n">
        <v>161</v>
      </c>
      <c r="C173" s="61">
        <f>IF(AND(DS173,DP173&lt;&gt;""),
IF(DQ173="","OK","Error"),
""
)</f>
        <v/>
      </c>
      <c r="D173" s="53" t="n"/>
      <c r="E173" s="52" t="n"/>
      <c r="F173" s="112" t="n"/>
      <c r="G173" s="52" t="n"/>
      <c r="H173" s="53" t="n"/>
      <c r="I173" s="52" t="n"/>
      <c r="J173" s="52" t="n"/>
      <c r="K173" s="53" t="n"/>
      <c r="L173" s="55" t="n"/>
      <c r="M173" s="108" t="n"/>
      <c r="N173" s="56" t="n"/>
      <c r="O173" s="52" t="n"/>
      <c r="P173" s="52" t="n"/>
      <c r="Q173" s="52" t="n"/>
      <c r="R173" s="52" t="n"/>
      <c r="S173" s="52" t="n"/>
      <c r="T173" s="53" t="n"/>
      <c r="U173" s="52" t="n"/>
      <c r="V173" s="52" t="n"/>
      <c r="W173" s="55" t="n"/>
      <c r="X173" s="55" t="n"/>
      <c r="Y173" s="52" t="n"/>
      <c r="Z173" s="55" t="n"/>
      <c r="AA173" s="52" t="n"/>
      <c r="AB173" s="53" t="n"/>
      <c r="AC173" s="53" t="n"/>
      <c r="AD173" s="53" t="n"/>
      <c r="AE173" s="177" t="n"/>
      <c r="AF173" s="113" t="n"/>
      <c r="AG173" s="177" t="n"/>
      <c r="AH173" s="178" t="n"/>
      <c r="AI173" s="178" t="n"/>
      <c r="AJ173" s="178" t="n"/>
      <c r="AK173" s="114" t="n"/>
      <c r="AL173" s="178" t="n"/>
      <c r="AM173" s="114" t="n"/>
      <c r="AN173" s="178" t="n"/>
      <c r="AO173" s="114" t="n"/>
      <c r="AP173" s="178" t="n"/>
      <c r="AQ173" s="114" t="n"/>
      <c r="AR173" s="178" t="n"/>
      <c r="AS173" s="114" t="n"/>
      <c r="AT173" s="178" t="n"/>
      <c r="AU173" s="114" t="n"/>
      <c r="AV173" s="178" t="n"/>
      <c r="AW173" s="114" t="n"/>
      <c r="AX173" s="178" t="n"/>
      <c r="AY173" s="114" t="n"/>
      <c r="AZ173" s="178" t="n"/>
      <c r="BA173" s="114" t="n"/>
      <c r="BB173" s="178" t="n"/>
      <c r="BC173" s="114" t="n"/>
      <c r="BD173" s="178" t="n"/>
      <c r="BE173" s="178" t="n"/>
      <c r="BF173" s="178" t="n"/>
      <c r="BG173" s="59" t="n"/>
      <c r="BH173" s="178" t="n"/>
      <c r="BI173" s="114" t="n"/>
      <c r="BJ173" s="53" t="n"/>
      <c r="BK173" s="178" t="n"/>
      <c r="BL173" s="114" t="n"/>
      <c r="BM173" s="178" t="n"/>
      <c r="BN173" s="114" t="n"/>
      <c r="BO173" s="178" t="n"/>
      <c r="BP173" s="178" t="n"/>
      <c r="BQ173" s="178" t="n"/>
      <c r="BR173" s="178" t="n"/>
      <c r="BS173" s="178" t="n"/>
      <c r="BT173" s="178" t="n"/>
      <c r="BU173" s="178" t="n"/>
      <c r="BV173" s="178" t="n"/>
      <c r="BW173" s="178" t="n"/>
      <c r="BX173" s="178" t="n"/>
      <c r="BY173" s="178" t="n"/>
      <c r="BZ173" s="178" t="n"/>
      <c r="CA173" s="178" t="n"/>
      <c r="CB173" s="178" t="n"/>
      <c r="CC173" s="178" t="n"/>
      <c r="CD173" s="178" t="n"/>
      <c r="CE173" s="178" t="n"/>
      <c r="CF173" s="178" t="n"/>
      <c r="CG173" s="178" t="n"/>
      <c r="CH173" s="178" t="n"/>
      <c r="CI173" s="178" t="n"/>
      <c r="CJ173" s="178" t="n"/>
      <c r="CK173" s="53" t="n"/>
      <c r="CL173" s="178" t="n"/>
      <c r="CM173" s="178" t="n"/>
      <c r="CN173" s="60" t="n"/>
      <c r="CO173" s="177" t="n"/>
      <c r="CP173" s="178" t="n"/>
      <c r="CQ173" s="60" t="n"/>
      <c r="CR173" s="177" t="n"/>
      <c r="CS173" s="178" t="n"/>
      <c r="CT173" s="59" t="n"/>
      <c r="CU173" s="178" t="n"/>
      <c r="CV173" s="59" t="n"/>
      <c r="CW173" s="178" t="n"/>
      <c r="CX173" s="59" t="n"/>
      <c r="CY173" s="178" t="n"/>
      <c r="CZ173" s="178" t="n"/>
      <c r="DA173" s="178" t="n"/>
      <c r="DB173" s="53" t="n"/>
      <c r="DC173" s="178" t="n"/>
      <c r="DD173" s="178" t="n"/>
      <c r="DE173" s="178" t="n"/>
      <c r="DF173" s="178" t="n"/>
      <c r="DG173" s="178" t="n"/>
      <c r="DH173" s="178" t="n"/>
      <c r="DI173" s="178" t="n"/>
      <c r="DJ173" s="178" t="n"/>
      <c r="DK173" s="178" t="n"/>
      <c r="DL173" s="178" t="n"/>
      <c r="DM173" s="178" t="n"/>
      <c r="DN173" s="177" t="n"/>
      <c r="DO173" s="177" t="n"/>
      <c r="DP173" s="177" t="n"/>
      <c r="DQ173" s="76">
        <f>IF(AND(DS173,DP173&lt;&gt;""),
CONCATENATE(DT173,DU173,DV173,DW173,DX173,DY173,DZ173,EA173,EB173,EC173,ED173,EE173,EF173,EG173,EH173,EI173,EJ173,EK173,EL173,EM173,EN173,EO173,EP173,EQ173,ES173,ET173,EU173,EV173,EW173,EX173,EY173,EZ173,FA173,FC173,FD173,FF173,FG173,FI173,FJ173,FL173,FM173,FO173,FP173,FR173,FS173,FU173,FV173,FX173,FY173,GA173,GB173,GD173,GE173,GF173,GH173,GI173,GJ173,GL173,GM173,GN173,GP173,GQ173,GS173,GT173,GU173,GV173,GW173,GX173,GY173,GZ173,HA173,HB173,HC173,HD173,HE173,HF173,HG173,HH173,HI173,HJ173,HK173,HL173,HM173,HN173,HO173,HQ173,HR173,HS173,HT173,HU173,HV173,HW173,HX173,HY173,IA173,IB173,IC173,ID173,IF173,IG173,IH173,II173,IK173,IL173,IM173,IN173,IO173,IP173,IQ173,IR173,IS173,IT173,IU173,IV173,IW173,IX173,IY173,IZ173),
""
)</f>
        <v/>
      </c>
      <c r="DR173" s="53" t="n"/>
      <c r="DS173" s="46">
        <f>CONCATENATE(D173,$E173,$F173,$G173,H173,$I173,$J173,K173,$L173,$M173,N173,$O173,$P173,$Q173,$R173,$S173,T173,$U173,$V173,$W173,$X173,$Y173,$Z173,$AA173,AB173,AC173,AD173,$AE173,$AF173,$AG173,AH173,AI173,AJ173,AK173,AL173,AM173,AN173,AO173,AP173,AQ173,AR173,AS173,AT173,AU173,AV173,AW173,AX173,AY173,AZ173,BA173,BB173,BC173,BD173,BE173,BF173,BG173,BH173,BI173,BJ173,BK173,BL173,BM173,BN173,BO173,BP173,BQ173,BR173,BS173,BT173,BU173,BV173,BW173,BX173,BY173,BZ173,CA173,CB173,CC173,CD173,CE173,CF173,CG173,CH173,CI173,CJ173,CK173,CL173,CM173,$CN173,$CO173,CP173,$CQ173,$CR173,CS173,CT173,CU173,CV173,CW173,CX173,CY173,CZ173,DA173,DB173,DC173,DD173,DE173,DF173,DG173,DH173,DI173,DJ173,DK173,DL173,DM173,$DN173,$DO173,$DP173,DR173)&lt;&gt;""</f>
        <v/>
      </c>
      <c r="DT173" s="46">
        <f>IF(AND($DS173,$E$4&lt;&gt;""),
IF(LEFT($E$4,2) = "1.",
IF(D173&lt;&gt;"","El CUNE sólo se envía en operaciones de novedad o ajuste. ",""),
IF(D173="","Debes escribir un CUNE válido para realizar operaciones de novedad o ajuste. ","")),
""
)</f>
        <v/>
      </c>
      <c r="DU173" s="46">
        <f>IF($DS173,
IF(E173="","Debes seleccionar el tipo de documento del empleado. ",
IF(_xlfn.IFNA(VLOOKUP(E173,TIPO_DE_DOCUMENTO,1,FALSE),-1)=-1,"El tipo de documento no es válido (por favor seleccionarlo de la lista). ","")
)
)</f>
        <v/>
      </c>
      <c r="DV173" s="46">
        <f>IF($DS173,
IF(F173="","Debes escribir el número de documento del empleado. ","")
)</f>
        <v/>
      </c>
      <c r="DW173" s="46">
        <f>IF($DS173,
IF(G173="","Debes escribir el primer nombre del empleado. ","")
)</f>
        <v/>
      </c>
      <c r="DY173" s="46">
        <f>IF($DS173,
IF(I173="","Debes escribir el primer apellido del empleado. ","")
)</f>
        <v/>
      </c>
      <c r="DZ173" s="46">
        <f>IF($DS173,
IF(J173="","Debes escribir el segundo apellido del empleado. ","")
)</f>
        <v/>
      </c>
      <c r="EB173" s="46">
        <f>IF($DS173,
IF(L173="","Debes escribir la fecha de ingreso del empleado. ",
IF(ISERR(DATE(YEAR(L173),MONTH(L173),DAY(L173))), "El valor ingresado en fecha de ingreso no tiene un formato válido. ","")
)
)</f>
        <v/>
      </c>
      <c r="EC173" s="46">
        <f>IF($DS173,
IF(M173="","Debes escribir el tiempo laborado. ",
IF( IFERROR(INT(M173),1.1) &lt;&gt; IFERROR(_xlfn.NUMBERVALUE(M173),1), "El valor de los días trabajados debe ser un número entero. ", "")
)
)</f>
        <v/>
      </c>
      <c r="ED173" s="46">
        <f>IF($DS173,
IF( AND(N173&lt;&gt;"", ISERR(DATE(YEAR(N173),MONTH(N173),DAY(N173))) ), "El valor ingresado en fecha de ingreso no tiene un formato válido. ",
IF( AND(N173&lt;&gt;"", $E$6&lt;&gt;"", DATE(YEAR(N173), MONTH(N173), 1) &lt;&gt; IFERROR(DATE(MID($E$6, 1, 4), MID($E$6, 6, 2),1), "1/1/1900") ), "La fecha de retiro debe estar dentro del período liquidado. ", "")
)
)</f>
        <v/>
      </c>
      <c r="EE173" s="46">
        <f>IF($DS173,
IF(O173="","Debes seleccionar el tipo de trabajador. ",
IF(_xlfn.IFNA(VLOOKUP(O173,TIPO_DE_TRABAJADOR,1,FALSE),-1)=-1,"El tipo de trabajador no es válido (por favor seleccionarlo de la lista). ","")
)
)</f>
        <v/>
      </c>
      <c r="EF173" s="46">
        <f>IF($DS173,
IF(P173="","Debes seleccionar si es un trabajador dependiente pensionado por vejez. ",
IF(_xlfn.IFNA(VLOOKUP(P173,SUBTIPO_DE_TRABAJADOR,1,FALSE),-1)=-1,"El tipo de trabajador dependiente pensionado por vejez no es válido (por favor seleccionarlo de la lista). ","")
)
)</f>
        <v/>
      </c>
      <c r="EG173" s="46">
        <f>IF($DS173,
IF(Q173="","Debes seleccionar el tipo de contrato del trabajador. ",
IF(_xlfn.IFNA(VLOOKUP(Q173,TIPO_DE_CONTRATO,1,FALSE),-1)=-1,"El tipo de contrato del trabajador no es válido (por favor seleccionarlo de la lista). ","")
)
)</f>
        <v/>
      </c>
      <c r="EH173" s="46">
        <f>IF($DS173,
IF(R173="","Debes seleccionar si es un salario integral. ",
IF(_xlfn.IFNA(VLOOKUP(R173,SI_NO,1,FALSE),-1)=-1,"Valor no válido para salario integral (por favor seleccionarlo de la lista). ","")
)
)</f>
        <v/>
      </c>
      <c r="EI173" s="46">
        <f>IF($DS173,
IF(S173="","Debes seleccionar si el trabajador realiza actividades de riesgo. ",
IF(_xlfn.IFNA(VLOOKUP(S173,SI_NO,1,FALSE),-1)=-1,"Valor no válido para actividad de alto riesgo (por favor seleccionarlo de la lista). ","")
)
)</f>
        <v/>
      </c>
      <c r="EK173" s="46">
        <f>IF($DS173,
IF(U173="","Debes escribir el código del municipio de residencia del trabajador. ",
IF(_xlfn.IFNA(VLOOKUP(U173,MUNICIPIO,1,FALSE),-1)=-1,"El municipio de residencia del trabajador es inválido (por favor seleccionarlo de la lista). ","")
)
)</f>
        <v/>
      </c>
      <c r="EL173" s="46">
        <f>IF($DS173,
IF(V173="","Debes escribir el la dirección de residendia del trabajador. ","")
)</f>
        <v/>
      </c>
      <c r="EM173" s="46">
        <f>IF($DS173,
IF(W173="","Debes escribir la fecha de inicio de la liquidación. ",
IF(ISERR(DATE(YEAR(W173),MONTH(W173),DAY(W173))),"El valor ingresado en fecha de inicio de liquidación no tiene un formato válido. ",
IF( AND($E$6&lt;&gt;"", DATE(YEAR(W173), MONTH(W173), 1) &lt;&gt; IFERROR(DATE(MID($E$6, 1, 4), MID($E$6, 6, 2),1), "1/1/1900") ), "La fecha de inicio de la liquidación debe estar dentro del período liquidado. ", "")
)
)
)</f>
        <v/>
      </c>
      <c r="EN173" s="46">
        <f>IF($DS173,
IF(X173="","Debes escribir la fecha de fin de la liquidación. ",
IF(ISERR(DATE(YEAR(X173),MONTH(X173),DAY(X173))),"El valor ingresado en fecha de fin de liquidación no tiene un formato válido. ",
IF( AND($E$6&lt;&gt;"", DATE(YEAR(X173), MONTH(X173), 1) &lt;&gt; IFERROR(DATE(MID($E$6, 1, 4), MID($E$6, 6, 2),1), "1/1/1900") ), "La fecha de fin de la liquidación debe estar dentro del período liquidado. ", "")
)
)
)</f>
        <v/>
      </c>
      <c r="EO173" s="46">
        <f>IF($DS173,
IF(Y173="","Debes escribir la frecuencia de pago del trabajador. ",
IF(_xlfn.IFNA(VLOOKUP(Y173,PERÍODO_DE_NÓMINA,1,FALSE),-1)=-1,"La frecuencia de pago es inválida (por favor seleccionarlo de la lista). ","")
)
)</f>
        <v/>
      </c>
      <c r="EP173" s="46">
        <f>IF($DS173,
IF(Z173="","Debes escribir la fecha de pago. ",
IF(ISERR(DATE(YEAR(Z173),MONTH(Z173),DAY(Z173))), "El valor ingresado en fecha de pago no tiene un formato válido. ","")
)
)</f>
        <v/>
      </c>
      <c r="EQ173" s="46">
        <f>IF($DS173,
IF(AA173="","Debes escribir el medio de pago. ",
IF(_xlfn.IFNA(VLOOKUP(AA173,MEDIOS_DE_PAGO,1,FALSE),-1)=-1,"El medio de pago es inválido (por favor seleccionarlo de la lista). ","")
)
)</f>
        <v/>
      </c>
      <c r="ER173" s="46">
        <f>OR(AA173='Tablas '!$T$4,AA173='Tablas '!$T$7,AA173='Tablas '!$T$8,AA173='Tablas '!$T$11)</f>
        <v/>
      </c>
      <c r="ES173" s="46">
        <f>IF(AND($DS173,ER173),
IF(AB173="","Debes escribir la entidad bancaria. ",""),
""
)</f>
        <v/>
      </c>
      <c r="ET173" s="46">
        <f>IF(AND($DS173,ER173),
IF(AC173="","Debes escribir el tipo de cuenta bancaria. ",
IF(_xlfn.IFNA(VLOOKUP(AC173,TIPO_DE_CUENTA,1,FALSE),-1)=-1,"El tipo de cuenta bancaria es inválida (por favor seleccionarlo de la lista). ","")
),
""
)</f>
        <v/>
      </c>
      <c r="EU173" s="46">
        <f>IF(AND($DS173,ER173),
IF(AD173="","Debes escribir el número de cuenta bancaria. ",""),
""
)</f>
        <v/>
      </c>
      <c r="EV173" s="46">
        <f>IF($DS173,
IF(AE173="","Debes escribir el valor del sueldo básico. ",
IF( ISERR(_xlfn.NUMBERVALUE(AE173)), "El valor del sueldo básico debe ser un número válido. ", "")
)
)</f>
        <v/>
      </c>
      <c r="EW173" s="46">
        <f>IF($DS173,
IF(AF173="","Debes escribir el número de días trabajados. ",
IF( IFERROR(INT(AF173),1.1) &lt;&gt; IFERROR(_xlfn.NUMBERVALUE(AF173),1), "La cantidad de días trabajados debe ser un número entero. ", "")
)
)</f>
        <v/>
      </c>
      <c r="EX173" s="46">
        <f>IF($DS173,
IF(AG173="","Debes escribir el valor del sueldo trabajado. ",
IF( ISERR(_xlfn.NUMBERVALUE(AG173)), "El valor del sueldo trabajado debe ser un número válido. ", "")
)
)</f>
        <v/>
      </c>
      <c r="EY173" s="46">
        <f>IF($DS173,
IF( AND(AH173&lt;&gt;"", ISERR(_xlfn.NUMBERVALUE(AH173))), "El valor del auxilio de transporte debe ser un número válido. ", "")
)</f>
        <v/>
      </c>
      <c r="EZ173" s="46">
        <f>IF($DS173,
IF( AND(AI173&lt;&gt;"", ISERR(_xlfn.NUMBERVALUE(AI173))), "El valor de viáticos salariales debe ser un número válido. ", "")
)</f>
        <v/>
      </c>
      <c r="FA173" s="46">
        <f>IF($DS173,
IF( AND(AJ173&lt;&gt;"", ISERR(_xlfn.NUMBERVALUE(AJ173))), "El valor de viáticos NO salariales debe ser un número válido. ", "")
)</f>
        <v/>
      </c>
      <c r="FB173" s="46">
        <f>CONCATENATE(AK173,AL173)&lt;&gt;""</f>
        <v/>
      </c>
      <c r="FC173" s="46">
        <f>IF(AND($DS173,FB173),
IF(AK173="","Debes escribir el número de horas extras diurnas. ",
IF( IFERROR(INT(AK173),1.1) &lt;&gt; IFERROR(_xlfn.NUMBERVALUE(AK173),1), "La cantidad de horas extras diurnas debe ser un número entero. ", "")
),
""
)</f>
        <v/>
      </c>
      <c r="FD173" s="46">
        <f>IF(AND($DS173,FB173),
IF(AL173="","Debes escribir el valor de las horas extras diurnas. ",
IF( ISERR(_xlfn.NUMBERVALUE(AL173)), "El valor de las horas extras duirnas debe ser un número válido. ", "")
),
""
)</f>
        <v/>
      </c>
      <c r="FE173" s="46">
        <f>CONCATENATE(AM173,AN173)&lt;&gt;""</f>
        <v/>
      </c>
      <c r="FF173" s="46">
        <f>IF(AND($DS173,FE173),
IF(AM173="","Debes escribir el número de horas extras nocturnas. ",
IF( IFERROR(INT(AM173),1.1) &lt;&gt; IFERROR(_xlfn.NUMBERVALUE(AM173),1), "La cantidad de horas extras nocturnas debe ser un número entero. ", "")
),
""
)</f>
        <v/>
      </c>
      <c r="FG173" s="46">
        <f>IF(AND($DS173,FE173),
IF(AN173="","Debes escribir el valor de las horas extras nocturnas. ",
IF( ISERR(_xlfn.NUMBERVALUE(AN173)), "El valor de las horas extras nocturnas debe ser un número válido. ", "")
),
""
)</f>
        <v/>
      </c>
      <c r="FH173" s="46">
        <f>CONCATENATE(AO173,AP173)&lt;&gt;""</f>
        <v/>
      </c>
      <c r="FI173" s="46">
        <f>IF(AND($DS173,FH173),
IF(AO173="","Debes escribir el número de horas extras diurnas dominicales y festivas. ",
IF( IFERROR(INT(AO173),1.1) &lt;&gt; IFERROR(_xlfn.NUMBERVALUE(AO173),1), "La cantidad de horas extras diurnas dominicales y festivas debe ser un número entero. ", "")
),
""
)</f>
        <v/>
      </c>
      <c r="FJ173" s="46">
        <f>IF(AND($DS173,FH173),
IF(AP173="","Debes escribir el valor de las horas extras diurnas dominicales y festivas. ",
IF( ISERR(_xlfn.NUMBERVALUE(AP173)), "El valor de las horas extras diurnas dominicales y festivas debe ser un número válido. ", "")
),
""
)</f>
        <v/>
      </c>
      <c r="FK173" s="46">
        <f>CONCATENATE(AQ173,AR173)&lt;&gt;""</f>
        <v/>
      </c>
      <c r="FL173" s="46">
        <f>IF(AND($DS173,FK173),
IF(AQ173="","Debes escribir el número de horas extras nocturnas dominicales y festivas. ",
IF( IFERROR(INT(AQ173),1.1) &lt;&gt; IFERROR(_xlfn.NUMBERVALUE(AQ173),1), "La cantidad de horas extras nocturnas dominicales y festivas debe ser un número entero. ", "")
),
""
)</f>
        <v/>
      </c>
      <c r="FM173" s="46">
        <f>IF(AND($DS173,FK173),
IF(AR173="","Debes escribir el valor de las horas extras nocturnas dominicales y festivas. ",
IF( ISERR(_xlfn.NUMBERVALUE(AR173)), "El valor de las horas extras nocturnas dominicales y festivas debe ser un número válido. ", "")
),
""
)</f>
        <v/>
      </c>
      <c r="FN173" s="46">
        <f>CONCATENATE(AS173,AT173)&lt;&gt;""</f>
        <v/>
      </c>
      <c r="FO173" s="46">
        <f>IF(AND($DS173,FN173),
IF(AS173="","Debes escribir el número de horas recargo nocturno. ",
IF( IFERROR(INT(AS173),1.1) &lt;&gt; IFERROR(_xlfn.NUMBERVALUE(AS173),1), "La cantidad de horas recargo nocturno debe ser un número entero. ", "")
),
""
)</f>
        <v/>
      </c>
      <c r="FP173" s="46">
        <f>IF(AND($DS173,FN173),
IF(AT173="","Debes escribir el valor de las horas recargo nocturno. ",
IF( ISERR(_xlfn.NUMBERVALUE(AT173)), "El valor de las horas recargo nocturno debe ser un número válido. ", "")
),
""
)</f>
        <v/>
      </c>
      <c r="FQ173" s="46">
        <f>CONCATENATE(AU173,AV173)&lt;&gt;""</f>
        <v/>
      </c>
      <c r="FR173" s="46">
        <f>IF(AND($DS173,FQ173),
IF(AU173="","Debes escribir el número de horas recargo diurno dominical y festivo. ",
IF( IFERROR(INT(AU173),1.1) &lt;&gt; IFERROR(_xlfn.NUMBERVALUE(AU173),1), "La cantidad de horas recargo diurno dominical y festivo debe ser un número entero. ", "")
),
""
)</f>
        <v/>
      </c>
      <c r="FS173" s="46">
        <f>IF(AND($DS173,FQ173),
IF(AV173="","Debes escribir el valor de las horas recargo diurno dominical y festivo. ",
IF( ISERR(_xlfn.NUMBERVALUE(AV173)), "El valor de las horas recargo diurno dominical y festivo debe ser un número válido. ", "")
),
""
)</f>
        <v/>
      </c>
      <c r="FT173" s="46">
        <f>CONCATENATE(AW173,AX173)&lt;&gt;""</f>
        <v/>
      </c>
      <c r="FU173" s="46">
        <f>IF(AND($DS173,FT173),
IF(AW173="","Debes escribir el número de horas recargo nocturno dominical y festivo. ",
IF( IFERROR(INT(AW173),1.1) &lt;&gt; IFERROR(_xlfn.NUMBERVALUE(AW173),1), "La cantidad de horas recargo nocturno dominical y festivo debe ser un número entero. ", "")
),
""
)</f>
        <v/>
      </c>
      <c r="FV173" s="46">
        <f>IF(AND($DS173,FT173),
IF(AX173="","Debes escribir el valor de las horas recargo nocturno dominical y festivo. ",
IF( ISERR(_xlfn.NUMBERVALUE(AX173)), "El valor de las horas recargo nocturno dominical y festivo debe ser un número válido. ", "")
),
""
)</f>
        <v/>
      </c>
      <c r="FW173" s="46">
        <f>CONCATENATE(AY173,AZ173)&lt;&gt;""</f>
        <v/>
      </c>
      <c r="FX173" s="46">
        <f>IF(AND($DS173,FW173),
IF(AY173="","Debes escribir el número de días de vacaciones comunes. ",
IF( IFERROR(INT(AY173),1.1) &lt;&gt; IFERROR(_xlfn.NUMBERVALUE(AY173),1), "La cantidad de días de vacaciones comunes debe ser un número entero. ", "")
),
""
)</f>
        <v/>
      </c>
      <c r="FY173" s="46">
        <f>IF(AND($DS173,FW173),
IF(AZ173="","Debes escribir el valor de las vacaciones comunes. ",
IF( ISERR(_xlfn.NUMBERVALUE(AZ173)), "El valor de las vacaciones comunes debe ser un número válido. ", "")
),
""
)</f>
        <v/>
      </c>
      <c r="FZ173" s="46">
        <f>CONCATENATE(BA173,BB173)&lt;&gt;""</f>
        <v/>
      </c>
      <c r="GA173" s="46">
        <f>IF(AND($DS173,FZ173),
IF(BA173="","Debes escribir el número de días de vacaciones compensadas. ",
IF( IFERROR(INT(BA173),1.1) &lt;&gt; IFERROR(_xlfn.NUMBERVALUE(BA173),1), "La cantidad de días de vacaciones compensadas debe ser un número entero. ", "")
),
""
)</f>
        <v/>
      </c>
      <c r="GB173" s="46">
        <f>IF(AND($DS173,FZ173),
IF(BB173="","Debes escribir el valor de las vacaciones compensadas. ",
IF( ISERR(_xlfn.NUMBERVALUE(BB173)), "El valor de las vacaciones compensadas debe ser un número válido. ", "")
),
""
)</f>
        <v/>
      </c>
      <c r="GC173" s="46">
        <f>CONCATENATE(BC173,BD173)&lt;&gt;""</f>
        <v/>
      </c>
      <c r="GD173" s="46">
        <f>IF(AND($DS173,GC173),
IF(BC173="","Debes escribir el número de días de prima salarial. ",
IF( IFERROR(INT(BC173),1.1) &lt;&gt; IFERROR(_xlfn.NUMBERVALUE(BC173),1), "La cantidad de días de prima salarial debe ser un número entero. ", "")
),
""
)</f>
        <v/>
      </c>
      <c r="GE173" s="46">
        <f>IF(AND($DS173,GC173),
IF(BD173="","Debes escribir el valor de los días de prima salarial. ",
IF( ISERR(_xlfn.NUMBERVALUE(BD173)), "El valor de los días de prima salarial debe ser un número válido. ", "")
),
""
)</f>
        <v/>
      </c>
      <c r="GF173" s="46">
        <f>IF($DS173,
IF( AND(BE173&lt;&gt;"", ISERR(_xlfn.NUMBERVALUE(BE173))), "El valor de la prima NO saliarial debe ser un número válido. ", "")
)</f>
        <v/>
      </c>
      <c r="GG173" s="46">
        <f>CONCATENATE(BF173,BG173,BH173)&lt;&gt;""</f>
        <v/>
      </c>
      <c r="GH173" s="46">
        <f>IF(AND($DS173,GG173),
IF(BF173="","Debes escribir el valor de las cesantías. ",
IF( ISERR(_xlfn.NUMBERVALUE(BF173)), "El valor de las cesantías debe ser un número válido. ", "")
),
""
)</f>
        <v/>
      </c>
      <c r="GI173" s="46">
        <f>IF(AND($DS173,GG173),
IF(BG173="","Debes escribir el % de cesantías. ",
IF( ISERR(_xlfn.NUMBERVALUE(BG173)), "El % de cesantías debe ser un número válido. ", "")
),
""
)</f>
        <v/>
      </c>
      <c r="GJ173" s="46">
        <f>IF(AND($DS173,GG173),
IF(BH173="","Debes escribir el valor de intereses de cesantías. ",
IF( ISERR(_xlfn.NUMBERVALUE(BH173)), "El valor de intereses de cesantías debe ser un número válido. ", "")
),
""
)</f>
        <v/>
      </c>
      <c r="GK173" s="46">
        <f>CONCATENATE(BI173,BJ173,BK173)&lt;&gt;""</f>
        <v/>
      </c>
      <c r="GL173" s="46">
        <f>IF(AND($DS173,GK173),
IF(BI173="","Debes escribir el número de días de incapacidad. ",
IF( IFERROR(INT(BI173),1.1) &lt;&gt; IFERROR(_xlfn.NUMBERVALUE(BI173),1), "La cantidad de días de incapacidad debe ser un número entero. ", "")
),
""
)</f>
        <v/>
      </c>
      <c r="GM173" s="46">
        <f>IF(AND($DS173,GK173),
IF(BJ173="","Debes escribir el tipo de incapacidad. ",
IF(_xlfn.IFNA(VLOOKUP(BJ173,TIPO_DE_INCAPACIDAD,1,FALSE),-1)=-1,"El tipo de incapacidad es inválida (por favor seleccionarlo de la lista). ","")
),
""
)</f>
        <v/>
      </c>
      <c r="GN173" s="46">
        <f>IF(AND($DS173,GK173),
IF(BK173="","Debes escribir el valor de la incapacidad. ",
IF( ISERR(_xlfn.NUMBERVALUE(BK173)), "El valor de la incapacidad debe ser un número válido. ", "")
),
""
)</f>
        <v/>
      </c>
      <c r="GO173" s="46">
        <f>CONCATENATE(BL173,BM173)&lt;&gt;""</f>
        <v/>
      </c>
      <c r="GP173" s="46">
        <f>IF(AND($DS173,GO173),
IF(BL173="","Debes escribir el número de días de licencia de maternidad o paternidad. ",
IF( IFERROR(INT(BL173),1.1) &lt;&gt; IFERROR(_xlfn.NUMBERVALUE(BL173),1), "La cantidad de días de licencia de maternidad o paternidad debe ser un número entero. ", "")
),
""
)</f>
        <v/>
      </c>
      <c r="GQ173" s="46">
        <f>IF(AND($DS173,GO173),
IF(BM173="","Debes escribir el valor de la licencia de maternidad o paternidad. ",
IF( ISERR(_xlfn.NUMBERVALUE(BM173)), "El valor de la licencia de maternidad o paternidad debe ser un número válido. ", "")
),
""
)</f>
        <v/>
      </c>
      <c r="GR173" s="46">
        <f>CONCATENATE(BN173,BO173)&lt;&gt;""</f>
        <v/>
      </c>
      <c r="GS173" s="46">
        <f>IF(AND($DS173,GR173),
IF(BN173="","Debes escribir el número de días de licencia remunerada. ",
IF( IFERROR(INT(BN173),1.1) &lt;&gt; IFERROR(_xlfn.NUMBERVALUE(BN173),1), "La cantidad de días de licencia remunerada debe ser un número entero. ", "")
),
""
)</f>
        <v/>
      </c>
      <c r="GT173" s="46">
        <f>IF(AND($DS173,GR173),
IF(BO173="","Debes escribir el valor de la licencia remunerada. ",
IF( ISERR(_xlfn.NUMBERVALUE(BO173)), "El valor de la licencia remunerada debe ser un número válido. ", "")
),
""
)</f>
        <v/>
      </c>
      <c r="GU173" s="46">
        <f>IF($DS173,
IF( AND(BP173&lt;&gt;"", ISERR(_xlfn.NUMBERVALUE(BP173))), "El valor de la licencia NO remunerada debe ser un número válido. ", "")
)</f>
        <v/>
      </c>
      <c r="GV173" s="46">
        <f>IF($DS173,
IF( AND(BQ173&lt;&gt;"", ISERR(_xlfn.NUMBERVALUE(BQ173))), "El valor de auxilios salariales debe ser un número válido. ", "")
)</f>
        <v/>
      </c>
      <c r="GW173" s="46">
        <f>IF($DS173,
IF( AND(BR173&lt;&gt;"", ISERR(_xlfn.NUMBERVALUE(BR173))), "El valor de auxilios NO salariales debe ser un número válido. ", "")
)</f>
        <v/>
      </c>
      <c r="GX173" s="46">
        <f>IF($DS173,
IF( AND(BS173&lt;&gt;"", ISERR(_xlfn.NUMBERVALUE(BS173))), "El valor de bonos salariales debe ser un número válido. ", "")
)</f>
        <v/>
      </c>
      <c r="GY173" s="46">
        <f>IF($DS173,
IF( AND(BT173&lt;&gt;"", ISERR(_xlfn.NUMBERVALUE(BT173))), "El valor de bonos NO salariales debe ser un número válido. ", "")
)</f>
        <v/>
      </c>
      <c r="GZ173" s="46">
        <f>IF($DS173,
IF( AND(BU173&lt;&gt;"", ISERR(_xlfn.NUMBERVALUE(BU173))), "El valor de bonos salariales de alimentación debe ser un número válido. ", "")
)</f>
        <v/>
      </c>
      <c r="HA173" s="46">
        <f>IF($DS173,
IF( AND(BV173&lt;&gt;"", ISERR(_xlfn.NUMBERVALUE(BV173))), "El valor de bonos NO salariales de alimentación debe ser un número válido. ", "")
)</f>
        <v/>
      </c>
      <c r="HB173" s="46">
        <f>IF($DS173,
IF( AND(BW173&lt;&gt;"", ISERR(_xlfn.NUMBERVALUE(BW173))), "El valor de bonificaciones salariales debe ser un número válido. ", "")
)</f>
        <v/>
      </c>
      <c r="HC173" s="46">
        <f>IF($DS173,
IF( AND(BX173&lt;&gt;"", ISERR(_xlfn.NUMBERVALUE(BX173))), "El valor de bonificaciones NO salariales debe ser un número válido. ", "")
)</f>
        <v/>
      </c>
      <c r="HD173" s="46">
        <f>IF($DS173,
IF( AND(BY173&lt;&gt;"", ISERR(_xlfn.NUMBERVALUE(BY173))), "El valor de compensaciones ordinarias debe ser un número válido. ", "")
)</f>
        <v/>
      </c>
      <c r="HE173" s="46">
        <f>IF($DS173,
IF( AND(BZ173&lt;&gt;"", ISERR(_xlfn.NUMBERVALUE(BZ173))), "El valor de compensaciones extraordinarias debe ser un número válido. ", "")
)</f>
        <v/>
      </c>
      <c r="HF173" s="46">
        <f>IF($DS173,
IF( AND(CA173&lt;&gt;"", ISERR(_xlfn.NUMBERVALUE(CA173))), "El valor de comisiones debe ser un número válido. ", "")
)</f>
        <v/>
      </c>
      <c r="HG173" s="46">
        <f>IF($DS173,
IF( AND(CB173&lt;&gt;"", ISERR(_xlfn.NUMBERVALUE(CB173))), "El valor de ausencia por huega debe ser un número válido. ", "")
)</f>
        <v/>
      </c>
      <c r="HH173" s="46">
        <f>IF($DS173,
IF( AND(CC173&lt;&gt;"", ISERR(_xlfn.NUMBERVALUE(CC173))), "El valor de anticipos debe ser un número válido. ", "")
)</f>
        <v/>
      </c>
      <c r="HI173" s="46">
        <f>IF($DS173,
IF( AND(CD173&lt;&gt;"", ISERR(_xlfn.NUMBERVALUE(CD173))), "El valor de pagos a terceros debe ser un número válido. ", "")
)</f>
        <v/>
      </c>
      <c r="HJ173" s="46">
        <f>IF($DS173,
IF( AND(CE173&lt;&gt;"", ISERR(_xlfn.NUMBERVALUE(CE173))), "El valor de dotación debe ser un número válido. ", "")
)</f>
        <v/>
      </c>
      <c r="HK173" s="46">
        <f>IF($DS173,
IF( AND(CF173&lt;&gt;"", ISERR(_xlfn.NUMBERVALUE(CF173))), "El valor de apoyo sostenibilidad debe ser un número válido. ", "")
)</f>
        <v/>
      </c>
      <c r="HL173" s="46">
        <f>IF($DS173,
IF( AND(CG173&lt;&gt;"", ISERR(_xlfn.NUMBERVALUE(CG173))), "El valor de teletrabajo debe ser un número válido. ", "")
)</f>
        <v/>
      </c>
      <c r="HM173" s="46">
        <f>IF($DS173,
IF( AND(CH173&lt;&gt;"", ISERR(_xlfn.NUMBERVALUE(CH173))), "El valor de bonificación de retiro debe ser un número válido. ", "")
)</f>
        <v/>
      </c>
      <c r="HN173" s="46">
        <f>IF($DS173,
IF( AND(CI173&lt;&gt;"", ISERR(_xlfn.NUMBERVALUE(CI173))), "El valor de indemnización de retiro debe ser un número válido. ", "")
)</f>
        <v/>
      </c>
      <c r="HO173" s="46">
        <f>IF($DS173,
IF( AND(CJ173&lt;&gt;"", ISERR(_xlfn.NUMBERVALUE(CJ173))), "El valor de reintegros debe ser un número válido. ", "")
)</f>
        <v/>
      </c>
      <c r="HP173" s="46">
        <f>CONCATENATE(CK173,CL173,CM173)&lt;&gt;""</f>
        <v/>
      </c>
      <c r="HQ173" s="46">
        <f>IF(AND($DS173,HP173),
IF(CK173="","Debes escribir la descripción de otro concepto no categorizado. ",""),
""
)</f>
        <v/>
      </c>
      <c r="HR173" s="46">
        <f>IF(AND($DS173,HP173),
IF(CONCATENATE(CL173,CM173)="","Debes escribir al menos un valor de concepto no categorizado (salarial o no salarial). ",
IF(ISERR(_xlfn.NUMBERVALUE(CL173)),"El valor salarial concepto no categorizado debe ser un número válido. ","")
),
""
)</f>
        <v/>
      </c>
      <c r="HS173" s="46">
        <f>IF(AND($DS173,HP173),
IF(CONCATENATE(CL173,CM173)="","Debes escribir al menos un valor de concepto no categorizado (salarial o no salarial). ",
IF(ISERR(_xlfn.NUMBERVALUE(CM173)),"El valor NO salarial concepto no categorizado debe ser un número válido. ","")
),
""
)</f>
        <v/>
      </c>
      <c r="HT173" s="46">
        <f>IF($DS173,
IF(CN173="","Debes escribir el porcentaje del aporte a salud. ",
IF( ISERR(_xlfn.NUMBERVALUE(CN173)), "El valor del porcentaje del aporte a salud debe ser un número válido. ", "")
)
)</f>
        <v/>
      </c>
      <c r="HU173" s="46">
        <f>IF($DS173,
IF(CO173="","Debes escribir el valor del aporte a salud. ",
IF( ISERR(_xlfn.NUMBERVALUE(CO173)), "El valor del aporte a salud debe ser un número válido. ", "")
)
)</f>
        <v/>
      </c>
      <c r="HV173" s="46">
        <f>IF($DS173,
IF( AND(CP173&lt;&gt;"", ISERR(_xlfn.NUMBERVALUE(CP173))), "El valor plan complementario debe ser un número válido. ", "")
)</f>
        <v/>
      </c>
      <c r="HW173" s="46">
        <f>IF($DS173,
IF(CQ173="","Debes escribir el porcentaje del aporte a pensión. ",
IF( ISERR(_xlfn.NUMBERVALUE(CQ173)), "El valor del porcentaje del aporte a pensión debe ser un número válido. ", "")
)
)</f>
        <v/>
      </c>
      <c r="HX173" s="46">
        <f>IF($DS173,
IF(CR173="","Debes escribir el valor del aporte a pensión. ",
IF( ISERR(_xlfn.NUMBERVALUE(CR173)), "El valor del aporte a salud debe ser un número válido. ", "")
)
)</f>
        <v/>
      </c>
      <c r="HY173" s="46">
        <f>IF($DS173,
IF( AND(CS173&lt;&gt;"", ISERR(_xlfn.NUMBERVALUE(CS173))), "El valor pensión voluntaria debe ser un número válido. ", "")
)</f>
        <v/>
      </c>
      <c r="HZ173" s="46">
        <f>CONCATENATE(CT173,CU173,CV173,CW173)&lt;&gt;""</f>
        <v/>
      </c>
      <c r="IA173" s="46">
        <f>IF(AND($DS173,HZ173),
IF(CT173="","Debes escribir el % del fondo de seguridad pensional. ",
IF( ISERR(_xlfn.NUMBERVALUE(CT173)), "El % del fondo de seguridad debe ser un número válido. ", "")
),
""
)</f>
        <v/>
      </c>
      <c r="IB173" s="46">
        <f>IF(AND($DS173,HZ173),
IF(CU173="","Debes escribir el valor del aporte al fondo de solidaridad pensional. ",
IF( ISERR(_xlfn.NUMBERVALUE(CU173)), "El valor del aporte al fondo de solidaridad pensional debe ser un número válido. ", "")
),
""
)</f>
        <v/>
      </c>
      <c r="IC173" s="46">
        <f>IF(AND($DS173,HZ173),
IF(CV173="","Debes escribir el % del fondo de subsistencia. ",
IF( ISERR(_xlfn.NUMBERVALUE(CV173)), "El % del fondo de subsistencia debe ser un número válido. ", "")
),
""
)</f>
        <v/>
      </c>
      <c r="ID173" s="46">
        <f>IF(AND($DS173,HZ173),
IF(CW173="","Debes escribir el valor del fondo de subsistencia. ",
IF( ISERR(_xlfn.NUMBERVALUE(CW173)), "El valor del fondo de subsistencia debe ser un número válido. ", "")
),
""
)</f>
        <v/>
      </c>
      <c r="IE173" s="46">
        <f>CONCATENATE(CX173,CY173)&lt;&gt;""</f>
        <v/>
      </c>
      <c r="IF173" s="46">
        <f>IF(AND($DS173,IE173),
IF(CX173="","Debes escribir el % de sindicato. ",
IF( ISERR(_xlfn.NUMBERVALUE(CX173)), "El % de sindicato debe ser un número válido. ", "")
),
""
)</f>
        <v/>
      </c>
      <c r="IG173" s="46">
        <f>IF(AND($DS173,IE173),
IF(CY173="","Debes escribir el valor del sindicato. ",
IF( ISERR(_xlfn.NUMBERVALUE(CY173)), "El valor del sindicato debe ser un número válido. ", "")
),
""
)</f>
        <v/>
      </c>
      <c r="IH173" s="46">
        <f>IF($DS173,
IF( AND(CZ173&lt;&gt;"", ISERR(_xlfn.NUMBERVALUE(CZ173))), "El valor de sanción pública debe ser un número válido. ", "")
)</f>
        <v/>
      </c>
      <c r="II173" s="46">
        <f>IF($DS173,
IF( AND(DA173&lt;&gt;"", ISERR(_xlfn.NUMBERVALUE(DA173))), "El valor de sanción privada debe ser un número válido. ", "")
)</f>
        <v/>
      </c>
      <c r="IJ173" s="46">
        <f>CONCATENATE(DB173,DC173)&lt;&gt;""</f>
        <v/>
      </c>
      <c r="IK173" s="46">
        <f>IF(AND($DS173,IJ173),
IF(DB173="","Debes escribir la descripción de libranza. ",""),
""
)</f>
        <v/>
      </c>
      <c r="IL173" s="46">
        <f>IF(AND($DS173,IJ173),
IF(DC173="","Debes escribir la cuota libranza. ",
IF(ISERR(_xlfn.NUMBERVALUE(DC173)),"El valor de la cuota libranza debe ser un número válido. ","")
),
""
)</f>
        <v/>
      </c>
      <c r="IM173" s="46">
        <f>IF($DS173,
IF( AND(DD173&lt;&gt;"", ISERR(_xlfn.NUMBERVALUE(DD173))), "El valor de pagos a terceros debe ser un número válido. ", "")
)</f>
        <v/>
      </c>
      <c r="IN173" s="46">
        <f>IF($DS173,
IF( AND(DE173&lt;&gt;"", ISERR(_xlfn.NUMBERVALUE(DE173))), "El valor de anticipos debe ser un número válido. ", "")
)</f>
        <v/>
      </c>
      <c r="IO173" s="46">
        <f>IF($DS173,
IF( AND(DF173&lt;&gt;"", ISERR(_xlfn.NUMBERVALUE(DF173))), "El valor de AFC debe ser un número válido. ", "")
)</f>
        <v/>
      </c>
      <c r="IP173" s="46">
        <f>IF($DS173,
IF( AND(DG173&lt;&gt;"", ISERR(_xlfn.NUMBERVALUE(DG173))), "El valor de rete-fuente debe ser un número válido. ", "")
)</f>
        <v/>
      </c>
      <c r="IQ173" s="46">
        <f>IF($DS173,
IF( AND(DH173&lt;&gt;"", ISERR(_xlfn.NUMBERVALUE(DH173))), "El valor de cooperativa de trabajo debe ser un número válido. ", "")
)</f>
        <v/>
      </c>
      <c r="IR173" s="46">
        <f>IF($DS173,
IF( AND(DI173&lt;&gt;"", ISERR(_xlfn.NUMBERVALUE(DI173))), "El valor de embargo fiscal debe ser un número válido. ", "")
)</f>
        <v/>
      </c>
      <c r="IS173" s="46">
        <f>IF($DS173,
IF( AND(DJ173&lt;&gt;"", ISERR(_xlfn.NUMBERVALUE(DJ173))), "El valor de educación debe ser un número válido. ", "")
)</f>
        <v/>
      </c>
      <c r="IT173" s="46">
        <f>IF($DS173,
IF( AND(DK173&lt;&gt;"", ISERR(_xlfn.NUMBERVALUE(DK173))), "El valor de reintegro debe ser un número válido. ", "")
)</f>
        <v/>
      </c>
      <c r="IU173" s="46">
        <f>IF($DS173,
IF( AND(DL173&lt;&gt;"", ISERR(_xlfn.NUMBERVALUE(DL173))), "El valor de deuda debe ser un número válido. ", "")
)</f>
        <v/>
      </c>
      <c r="IV173" s="46">
        <f>IF($DS173,
IF( AND(DM173&lt;&gt;"", ISERR(_xlfn.NUMBERVALUE(DM173))), "El valor de otras deducciones debe ser un número válido. ", "")
)</f>
        <v/>
      </c>
      <c r="IW173" s="46">
        <f>IF($DS173,
IF(DN173="","Debes escribir el valor de los devengos totales. ",
IF( ISERR(_xlfn.NUMBERVALUE(DN173)), "El valor de los devengos totales debe ser un número válido. ", "")
)
)</f>
        <v/>
      </c>
      <c r="IX173" s="46">
        <f>IF($DS173,
IF(DO173="","Debes escribir el valor de las deducciones totales. ",
IF( ISERR(_xlfn.NUMBERVALUE(DO173)), "El valor de las deducciones totales debe ser un número válido. ", "")
)
)</f>
        <v/>
      </c>
      <c r="IY173" s="46">
        <f>IF($DS173,
IF(DP173="","Debes escribir el valor del salario total. ",
IF( ISERR(_xlfn.NUMBERVALUE(DP173)), "El valor del salario total debe ser un número válido. ", "")
)
)</f>
        <v/>
      </c>
    </row>
    <row r="174">
      <c r="B174" s="48" t="n">
        <v>162</v>
      </c>
      <c r="C174" s="61">
        <f>IF(AND(DS174,DP174&lt;&gt;""),
IF(DQ174="","OK","Error"),
""
)</f>
        <v/>
      </c>
      <c r="D174" s="53" t="n"/>
      <c r="E174" s="52" t="n"/>
      <c r="F174" s="112" t="n"/>
      <c r="G174" s="52" t="n"/>
      <c r="H174" s="53" t="n"/>
      <c r="I174" s="52" t="n"/>
      <c r="J174" s="52" t="n"/>
      <c r="K174" s="53" t="n"/>
      <c r="L174" s="55" t="n"/>
      <c r="M174" s="108" t="n"/>
      <c r="N174" s="56" t="n"/>
      <c r="O174" s="52" t="n"/>
      <c r="P174" s="52" t="n"/>
      <c r="Q174" s="52" t="n"/>
      <c r="R174" s="52" t="n"/>
      <c r="S174" s="52" t="n"/>
      <c r="T174" s="53" t="n"/>
      <c r="U174" s="52" t="n"/>
      <c r="V174" s="52" t="n"/>
      <c r="W174" s="55" t="n"/>
      <c r="X174" s="55" t="n"/>
      <c r="Y174" s="52" t="n"/>
      <c r="Z174" s="55" t="n"/>
      <c r="AA174" s="52" t="n"/>
      <c r="AB174" s="53" t="n"/>
      <c r="AC174" s="53" t="n"/>
      <c r="AD174" s="53" t="n"/>
      <c r="AE174" s="177" t="n"/>
      <c r="AF174" s="113" t="n"/>
      <c r="AG174" s="177" t="n"/>
      <c r="AH174" s="178" t="n"/>
      <c r="AI174" s="178" t="n"/>
      <c r="AJ174" s="178" t="n"/>
      <c r="AK174" s="114" t="n"/>
      <c r="AL174" s="178" t="n"/>
      <c r="AM174" s="114" t="n"/>
      <c r="AN174" s="178" t="n"/>
      <c r="AO174" s="114" t="n"/>
      <c r="AP174" s="178" t="n"/>
      <c r="AQ174" s="114" t="n"/>
      <c r="AR174" s="178" t="n"/>
      <c r="AS174" s="114" t="n"/>
      <c r="AT174" s="178" t="n"/>
      <c r="AU174" s="114" t="n"/>
      <c r="AV174" s="178" t="n"/>
      <c r="AW174" s="114" t="n"/>
      <c r="AX174" s="178" t="n"/>
      <c r="AY174" s="114" t="n"/>
      <c r="AZ174" s="178" t="n"/>
      <c r="BA174" s="114" t="n"/>
      <c r="BB174" s="178" t="n"/>
      <c r="BC174" s="114" t="n"/>
      <c r="BD174" s="178" t="n"/>
      <c r="BE174" s="178" t="n"/>
      <c r="BF174" s="178" t="n"/>
      <c r="BG174" s="59" t="n"/>
      <c r="BH174" s="178" t="n"/>
      <c r="BI174" s="114" t="n"/>
      <c r="BJ174" s="53" t="n"/>
      <c r="BK174" s="178" t="n"/>
      <c r="BL174" s="114" t="n"/>
      <c r="BM174" s="178" t="n"/>
      <c r="BN174" s="114" t="n"/>
      <c r="BO174" s="178" t="n"/>
      <c r="BP174" s="178" t="n"/>
      <c r="BQ174" s="178" t="n"/>
      <c r="BR174" s="178" t="n"/>
      <c r="BS174" s="178" t="n"/>
      <c r="BT174" s="178" t="n"/>
      <c r="BU174" s="178" t="n"/>
      <c r="BV174" s="178" t="n"/>
      <c r="BW174" s="178" t="n"/>
      <c r="BX174" s="178" t="n"/>
      <c r="BY174" s="178" t="n"/>
      <c r="BZ174" s="178" t="n"/>
      <c r="CA174" s="178" t="n"/>
      <c r="CB174" s="178" t="n"/>
      <c r="CC174" s="178" t="n"/>
      <c r="CD174" s="178" t="n"/>
      <c r="CE174" s="178" t="n"/>
      <c r="CF174" s="178" t="n"/>
      <c r="CG174" s="178" t="n"/>
      <c r="CH174" s="178" t="n"/>
      <c r="CI174" s="178" t="n"/>
      <c r="CJ174" s="178" t="n"/>
      <c r="CK174" s="53" t="n"/>
      <c r="CL174" s="178" t="n"/>
      <c r="CM174" s="178" t="n"/>
      <c r="CN174" s="60" t="n"/>
      <c r="CO174" s="177" t="n"/>
      <c r="CP174" s="178" t="n"/>
      <c r="CQ174" s="60" t="n"/>
      <c r="CR174" s="177" t="n"/>
      <c r="CS174" s="178" t="n"/>
      <c r="CT174" s="59" t="n"/>
      <c r="CU174" s="178" t="n"/>
      <c r="CV174" s="59" t="n"/>
      <c r="CW174" s="178" t="n"/>
      <c r="CX174" s="59" t="n"/>
      <c r="CY174" s="178" t="n"/>
      <c r="CZ174" s="178" t="n"/>
      <c r="DA174" s="178" t="n"/>
      <c r="DB174" s="53" t="n"/>
      <c r="DC174" s="178" t="n"/>
      <c r="DD174" s="178" t="n"/>
      <c r="DE174" s="178" t="n"/>
      <c r="DF174" s="178" t="n"/>
      <c r="DG174" s="178" t="n"/>
      <c r="DH174" s="178" t="n"/>
      <c r="DI174" s="178" t="n"/>
      <c r="DJ174" s="178" t="n"/>
      <c r="DK174" s="178" t="n"/>
      <c r="DL174" s="178" t="n"/>
      <c r="DM174" s="178" t="n"/>
      <c r="DN174" s="177" t="n"/>
      <c r="DO174" s="177" t="n"/>
      <c r="DP174" s="177" t="n"/>
      <c r="DQ174" s="76">
        <f>IF(AND(DS174,DP174&lt;&gt;""),
CONCATENATE(DT174,DU174,DV174,DW174,DX174,DY174,DZ174,EA174,EB174,EC174,ED174,EE174,EF174,EG174,EH174,EI174,EJ174,EK174,EL174,EM174,EN174,EO174,EP174,EQ174,ES174,ET174,EU174,EV174,EW174,EX174,EY174,EZ174,FA174,FC174,FD174,FF174,FG174,FI174,FJ174,FL174,FM174,FO174,FP174,FR174,FS174,FU174,FV174,FX174,FY174,GA174,GB174,GD174,GE174,GF174,GH174,GI174,GJ174,GL174,GM174,GN174,GP174,GQ174,GS174,GT174,GU174,GV174,GW174,GX174,GY174,GZ174,HA174,HB174,HC174,HD174,HE174,HF174,HG174,HH174,HI174,HJ174,HK174,HL174,HM174,HN174,HO174,HQ174,HR174,HS174,HT174,HU174,HV174,HW174,HX174,HY174,IA174,IB174,IC174,ID174,IF174,IG174,IH174,II174,IK174,IL174,IM174,IN174,IO174,IP174,IQ174,IR174,IS174,IT174,IU174,IV174,IW174,IX174,IY174,IZ174),
""
)</f>
        <v/>
      </c>
      <c r="DR174" s="53" t="n"/>
      <c r="DS174" s="46">
        <f>CONCATENATE(D174,$E174,$F174,$G174,H174,$I174,$J174,K174,$L174,$M174,N174,$O174,$P174,$Q174,$R174,$S174,T174,$U174,$V174,$W174,$X174,$Y174,$Z174,$AA174,AB174,AC174,AD174,$AE174,$AF174,$AG174,AH174,AI174,AJ174,AK174,AL174,AM174,AN174,AO174,AP174,AQ174,AR174,AS174,AT174,AU174,AV174,AW174,AX174,AY174,AZ174,BA174,BB174,BC174,BD174,BE174,BF174,BG174,BH174,BI174,BJ174,BK174,BL174,BM174,BN174,BO174,BP174,BQ174,BR174,BS174,BT174,BU174,BV174,BW174,BX174,BY174,BZ174,CA174,CB174,CC174,CD174,CE174,CF174,CG174,CH174,CI174,CJ174,CK174,CL174,CM174,$CN174,$CO174,CP174,$CQ174,$CR174,CS174,CT174,CU174,CV174,CW174,CX174,CY174,CZ174,DA174,DB174,DC174,DD174,DE174,DF174,DG174,DH174,DI174,DJ174,DK174,DL174,DM174,$DN174,$DO174,$DP174,DR174)&lt;&gt;""</f>
        <v/>
      </c>
      <c r="DT174" s="46">
        <f>IF(AND($DS174,$E$4&lt;&gt;""),
IF(LEFT($E$4,2) = "1.",
IF(D174&lt;&gt;"","El CUNE sólo se envía en operaciones de novedad o ajuste. ",""),
IF(D174="","Debes escribir un CUNE válido para realizar operaciones de novedad o ajuste. ","")),
""
)</f>
        <v/>
      </c>
      <c r="DU174" s="46">
        <f>IF($DS174,
IF(E174="","Debes seleccionar el tipo de documento del empleado. ",
IF(_xlfn.IFNA(VLOOKUP(E174,TIPO_DE_DOCUMENTO,1,FALSE),-1)=-1,"El tipo de documento no es válido (por favor seleccionarlo de la lista). ","")
)
)</f>
        <v/>
      </c>
      <c r="DV174" s="46">
        <f>IF($DS174,
IF(F174="","Debes escribir el número de documento del empleado. ","")
)</f>
        <v/>
      </c>
      <c r="DW174" s="46">
        <f>IF($DS174,
IF(G174="","Debes escribir el primer nombre del empleado. ","")
)</f>
        <v/>
      </c>
      <c r="DY174" s="46">
        <f>IF($DS174,
IF(I174="","Debes escribir el primer apellido del empleado. ","")
)</f>
        <v/>
      </c>
      <c r="DZ174" s="46">
        <f>IF($DS174,
IF(J174="","Debes escribir el segundo apellido del empleado. ","")
)</f>
        <v/>
      </c>
      <c r="EB174" s="46">
        <f>IF($DS174,
IF(L174="","Debes escribir la fecha de ingreso del empleado. ",
IF(ISERR(DATE(YEAR(L174),MONTH(L174),DAY(L174))), "El valor ingresado en fecha de ingreso no tiene un formato válido. ","")
)
)</f>
        <v/>
      </c>
      <c r="EC174" s="46">
        <f>IF($DS174,
IF(M174="","Debes escribir el tiempo laborado. ",
IF( IFERROR(INT(M174),1.1) &lt;&gt; IFERROR(_xlfn.NUMBERVALUE(M174),1), "El valor de los días trabajados debe ser un número entero. ", "")
)
)</f>
        <v/>
      </c>
      <c r="ED174" s="46">
        <f>IF($DS174,
IF( AND(N174&lt;&gt;"", ISERR(DATE(YEAR(N174),MONTH(N174),DAY(N174))) ), "El valor ingresado en fecha de ingreso no tiene un formato válido. ",
IF( AND(N174&lt;&gt;"", $E$6&lt;&gt;"", DATE(YEAR(N174), MONTH(N174), 1) &lt;&gt; IFERROR(DATE(MID($E$6, 1, 4), MID($E$6, 6, 2),1), "1/1/1900") ), "La fecha de retiro debe estar dentro del período liquidado. ", "")
)
)</f>
        <v/>
      </c>
      <c r="EE174" s="46">
        <f>IF($DS174,
IF(O174="","Debes seleccionar el tipo de trabajador. ",
IF(_xlfn.IFNA(VLOOKUP(O174,TIPO_DE_TRABAJADOR,1,FALSE),-1)=-1,"El tipo de trabajador no es válido (por favor seleccionarlo de la lista). ","")
)
)</f>
        <v/>
      </c>
      <c r="EF174" s="46">
        <f>IF($DS174,
IF(P174="","Debes seleccionar si es un trabajador dependiente pensionado por vejez. ",
IF(_xlfn.IFNA(VLOOKUP(P174,SUBTIPO_DE_TRABAJADOR,1,FALSE),-1)=-1,"El tipo de trabajador dependiente pensionado por vejez no es válido (por favor seleccionarlo de la lista). ","")
)
)</f>
        <v/>
      </c>
      <c r="EG174" s="46">
        <f>IF($DS174,
IF(Q174="","Debes seleccionar el tipo de contrato del trabajador. ",
IF(_xlfn.IFNA(VLOOKUP(Q174,TIPO_DE_CONTRATO,1,FALSE),-1)=-1,"El tipo de contrato del trabajador no es válido (por favor seleccionarlo de la lista). ","")
)
)</f>
        <v/>
      </c>
      <c r="EH174" s="46">
        <f>IF($DS174,
IF(R174="","Debes seleccionar si es un salario integral. ",
IF(_xlfn.IFNA(VLOOKUP(R174,SI_NO,1,FALSE),-1)=-1,"Valor no válido para salario integral (por favor seleccionarlo de la lista). ","")
)
)</f>
        <v/>
      </c>
      <c r="EI174" s="46">
        <f>IF($DS174,
IF(S174="","Debes seleccionar si el trabajador realiza actividades de riesgo. ",
IF(_xlfn.IFNA(VLOOKUP(S174,SI_NO,1,FALSE),-1)=-1,"Valor no válido para actividad de alto riesgo (por favor seleccionarlo de la lista). ","")
)
)</f>
        <v/>
      </c>
      <c r="EK174" s="46">
        <f>IF($DS174,
IF(U174="","Debes escribir el código del municipio de residencia del trabajador. ",
IF(_xlfn.IFNA(VLOOKUP(U174,MUNICIPIO,1,FALSE),-1)=-1,"El municipio de residencia del trabajador es inválido (por favor seleccionarlo de la lista). ","")
)
)</f>
        <v/>
      </c>
      <c r="EL174" s="46">
        <f>IF($DS174,
IF(V174="","Debes escribir el la dirección de residendia del trabajador. ","")
)</f>
        <v/>
      </c>
      <c r="EM174" s="46">
        <f>IF($DS174,
IF(W174="","Debes escribir la fecha de inicio de la liquidación. ",
IF(ISERR(DATE(YEAR(W174),MONTH(W174),DAY(W174))),"El valor ingresado en fecha de inicio de liquidación no tiene un formato válido. ",
IF( AND($E$6&lt;&gt;"", DATE(YEAR(W174), MONTH(W174), 1) &lt;&gt; IFERROR(DATE(MID($E$6, 1, 4), MID($E$6, 6, 2),1), "1/1/1900") ), "La fecha de inicio de la liquidación debe estar dentro del período liquidado. ", "")
)
)
)</f>
        <v/>
      </c>
      <c r="EN174" s="46">
        <f>IF($DS174,
IF(X174="","Debes escribir la fecha de fin de la liquidación. ",
IF(ISERR(DATE(YEAR(X174),MONTH(X174),DAY(X174))),"El valor ingresado en fecha de fin de liquidación no tiene un formato válido. ",
IF( AND($E$6&lt;&gt;"", DATE(YEAR(X174), MONTH(X174), 1) &lt;&gt; IFERROR(DATE(MID($E$6, 1, 4), MID($E$6, 6, 2),1), "1/1/1900") ), "La fecha de fin de la liquidación debe estar dentro del período liquidado. ", "")
)
)
)</f>
        <v/>
      </c>
      <c r="EO174" s="46">
        <f>IF($DS174,
IF(Y174="","Debes escribir la frecuencia de pago del trabajador. ",
IF(_xlfn.IFNA(VLOOKUP(Y174,PERÍODO_DE_NÓMINA,1,FALSE),-1)=-1,"La frecuencia de pago es inválida (por favor seleccionarlo de la lista). ","")
)
)</f>
        <v/>
      </c>
      <c r="EP174" s="46">
        <f>IF($DS174,
IF(Z174="","Debes escribir la fecha de pago. ",
IF(ISERR(DATE(YEAR(Z174),MONTH(Z174),DAY(Z174))), "El valor ingresado en fecha de pago no tiene un formato válido. ","")
)
)</f>
        <v/>
      </c>
      <c r="EQ174" s="46">
        <f>IF($DS174,
IF(AA174="","Debes escribir el medio de pago. ",
IF(_xlfn.IFNA(VLOOKUP(AA174,MEDIOS_DE_PAGO,1,FALSE),-1)=-1,"El medio de pago es inválido (por favor seleccionarlo de la lista). ","")
)
)</f>
        <v/>
      </c>
      <c r="ER174" s="46">
        <f>OR(AA174='Tablas '!$T$4,AA174='Tablas '!$T$7,AA174='Tablas '!$T$8,AA174='Tablas '!$T$11)</f>
        <v/>
      </c>
      <c r="ES174" s="46">
        <f>IF(AND($DS174,ER174),
IF(AB174="","Debes escribir la entidad bancaria. ",""),
""
)</f>
        <v/>
      </c>
      <c r="ET174" s="46">
        <f>IF(AND($DS174,ER174),
IF(AC174="","Debes escribir el tipo de cuenta bancaria. ",
IF(_xlfn.IFNA(VLOOKUP(AC174,TIPO_DE_CUENTA,1,FALSE),-1)=-1,"El tipo de cuenta bancaria es inválida (por favor seleccionarlo de la lista). ","")
),
""
)</f>
        <v/>
      </c>
      <c r="EU174" s="46">
        <f>IF(AND($DS174,ER174),
IF(AD174="","Debes escribir el número de cuenta bancaria. ",""),
""
)</f>
        <v/>
      </c>
      <c r="EV174" s="46">
        <f>IF($DS174,
IF(AE174="","Debes escribir el valor del sueldo básico. ",
IF( ISERR(_xlfn.NUMBERVALUE(AE174)), "El valor del sueldo básico debe ser un número válido. ", "")
)
)</f>
        <v/>
      </c>
      <c r="EW174" s="46">
        <f>IF($DS174,
IF(AF174="","Debes escribir el número de días trabajados. ",
IF( IFERROR(INT(AF174),1.1) &lt;&gt; IFERROR(_xlfn.NUMBERVALUE(AF174),1), "La cantidad de días trabajados debe ser un número entero. ", "")
)
)</f>
        <v/>
      </c>
      <c r="EX174" s="46">
        <f>IF($DS174,
IF(AG174="","Debes escribir el valor del sueldo trabajado. ",
IF( ISERR(_xlfn.NUMBERVALUE(AG174)), "El valor del sueldo trabajado debe ser un número válido. ", "")
)
)</f>
        <v/>
      </c>
      <c r="EY174" s="46">
        <f>IF($DS174,
IF( AND(AH174&lt;&gt;"", ISERR(_xlfn.NUMBERVALUE(AH174))), "El valor del auxilio de transporte debe ser un número válido. ", "")
)</f>
        <v/>
      </c>
      <c r="EZ174" s="46">
        <f>IF($DS174,
IF( AND(AI174&lt;&gt;"", ISERR(_xlfn.NUMBERVALUE(AI174))), "El valor de viáticos salariales debe ser un número válido. ", "")
)</f>
        <v/>
      </c>
      <c r="FA174" s="46">
        <f>IF($DS174,
IF( AND(AJ174&lt;&gt;"", ISERR(_xlfn.NUMBERVALUE(AJ174))), "El valor de viáticos NO salariales debe ser un número válido. ", "")
)</f>
        <v/>
      </c>
      <c r="FB174" s="46">
        <f>CONCATENATE(AK174,AL174)&lt;&gt;""</f>
        <v/>
      </c>
      <c r="FC174" s="46">
        <f>IF(AND($DS174,FB174),
IF(AK174="","Debes escribir el número de horas extras diurnas. ",
IF( IFERROR(INT(AK174),1.1) &lt;&gt; IFERROR(_xlfn.NUMBERVALUE(AK174),1), "La cantidad de horas extras diurnas debe ser un número entero. ", "")
),
""
)</f>
        <v/>
      </c>
      <c r="FD174" s="46">
        <f>IF(AND($DS174,FB174),
IF(AL174="","Debes escribir el valor de las horas extras diurnas. ",
IF( ISERR(_xlfn.NUMBERVALUE(AL174)), "El valor de las horas extras duirnas debe ser un número válido. ", "")
),
""
)</f>
        <v/>
      </c>
      <c r="FE174" s="46">
        <f>CONCATENATE(AM174,AN174)&lt;&gt;""</f>
        <v/>
      </c>
      <c r="FF174" s="46">
        <f>IF(AND($DS174,FE174),
IF(AM174="","Debes escribir el número de horas extras nocturnas. ",
IF( IFERROR(INT(AM174),1.1) &lt;&gt; IFERROR(_xlfn.NUMBERVALUE(AM174),1), "La cantidad de horas extras nocturnas debe ser un número entero. ", "")
),
""
)</f>
        <v/>
      </c>
      <c r="FG174" s="46">
        <f>IF(AND($DS174,FE174),
IF(AN174="","Debes escribir el valor de las horas extras nocturnas. ",
IF( ISERR(_xlfn.NUMBERVALUE(AN174)), "El valor de las horas extras nocturnas debe ser un número válido. ", "")
),
""
)</f>
        <v/>
      </c>
      <c r="FH174" s="46">
        <f>CONCATENATE(AO174,AP174)&lt;&gt;""</f>
        <v/>
      </c>
      <c r="FI174" s="46">
        <f>IF(AND($DS174,FH174),
IF(AO174="","Debes escribir el número de horas extras diurnas dominicales y festivas. ",
IF( IFERROR(INT(AO174),1.1) &lt;&gt; IFERROR(_xlfn.NUMBERVALUE(AO174),1), "La cantidad de horas extras diurnas dominicales y festivas debe ser un número entero. ", "")
),
""
)</f>
        <v/>
      </c>
      <c r="FJ174" s="46">
        <f>IF(AND($DS174,FH174),
IF(AP174="","Debes escribir el valor de las horas extras diurnas dominicales y festivas. ",
IF( ISERR(_xlfn.NUMBERVALUE(AP174)), "El valor de las horas extras diurnas dominicales y festivas debe ser un número válido. ", "")
),
""
)</f>
        <v/>
      </c>
      <c r="FK174" s="46">
        <f>CONCATENATE(AQ174,AR174)&lt;&gt;""</f>
        <v/>
      </c>
      <c r="FL174" s="46">
        <f>IF(AND($DS174,FK174),
IF(AQ174="","Debes escribir el número de horas extras nocturnas dominicales y festivas. ",
IF( IFERROR(INT(AQ174),1.1) &lt;&gt; IFERROR(_xlfn.NUMBERVALUE(AQ174),1), "La cantidad de horas extras nocturnas dominicales y festivas debe ser un número entero. ", "")
),
""
)</f>
        <v/>
      </c>
      <c r="FM174" s="46">
        <f>IF(AND($DS174,FK174),
IF(AR174="","Debes escribir el valor de las horas extras nocturnas dominicales y festivas. ",
IF( ISERR(_xlfn.NUMBERVALUE(AR174)), "El valor de las horas extras nocturnas dominicales y festivas debe ser un número válido. ", "")
),
""
)</f>
        <v/>
      </c>
      <c r="FN174" s="46">
        <f>CONCATENATE(AS174,AT174)&lt;&gt;""</f>
        <v/>
      </c>
      <c r="FO174" s="46">
        <f>IF(AND($DS174,FN174),
IF(AS174="","Debes escribir el número de horas recargo nocturno. ",
IF( IFERROR(INT(AS174),1.1) &lt;&gt; IFERROR(_xlfn.NUMBERVALUE(AS174),1), "La cantidad de horas recargo nocturno debe ser un número entero. ", "")
),
""
)</f>
        <v/>
      </c>
      <c r="FP174" s="46">
        <f>IF(AND($DS174,FN174),
IF(AT174="","Debes escribir el valor de las horas recargo nocturno. ",
IF( ISERR(_xlfn.NUMBERVALUE(AT174)), "El valor de las horas recargo nocturno debe ser un número válido. ", "")
),
""
)</f>
        <v/>
      </c>
      <c r="FQ174" s="46">
        <f>CONCATENATE(AU174,AV174)&lt;&gt;""</f>
        <v/>
      </c>
      <c r="FR174" s="46">
        <f>IF(AND($DS174,FQ174),
IF(AU174="","Debes escribir el número de horas recargo diurno dominical y festivo. ",
IF( IFERROR(INT(AU174),1.1) &lt;&gt; IFERROR(_xlfn.NUMBERVALUE(AU174),1), "La cantidad de horas recargo diurno dominical y festivo debe ser un número entero. ", "")
),
""
)</f>
        <v/>
      </c>
      <c r="FS174" s="46">
        <f>IF(AND($DS174,FQ174),
IF(AV174="","Debes escribir el valor de las horas recargo diurno dominical y festivo. ",
IF( ISERR(_xlfn.NUMBERVALUE(AV174)), "El valor de las horas recargo diurno dominical y festivo debe ser un número válido. ", "")
),
""
)</f>
        <v/>
      </c>
      <c r="FT174" s="46">
        <f>CONCATENATE(AW174,AX174)&lt;&gt;""</f>
        <v/>
      </c>
      <c r="FU174" s="46">
        <f>IF(AND($DS174,FT174),
IF(AW174="","Debes escribir el número de horas recargo nocturno dominical y festivo. ",
IF( IFERROR(INT(AW174),1.1) &lt;&gt; IFERROR(_xlfn.NUMBERVALUE(AW174),1), "La cantidad de horas recargo nocturno dominical y festivo debe ser un número entero. ", "")
),
""
)</f>
        <v/>
      </c>
      <c r="FV174" s="46">
        <f>IF(AND($DS174,FT174),
IF(AX174="","Debes escribir el valor de las horas recargo nocturno dominical y festivo. ",
IF( ISERR(_xlfn.NUMBERVALUE(AX174)), "El valor de las horas recargo nocturno dominical y festivo debe ser un número válido. ", "")
),
""
)</f>
        <v/>
      </c>
      <c r="FW174" s="46">
        <f>CONCATENATE(AY174,AZ174)&lt;&gt;""</f>
        <v/>
      </c>
      <c r="FX174" s="46">
        <f>IF(AND($DS174,FW174),
IF(AY174="","Debes escribir el número de días de vacaciones comunes. ",
IF( IFERROR(INT(AY174),1.1) &lt;&gt; IFERROR(_xlfn.NUMBERVALUE(AY174),1), "La cantidad de días de vacaciones comunes debe ser un número entero. ", "")
),
""
)</f>
        <v/>
      </c>
      <c r="FY174" s="46">
        <f>IF(AND($DS174,FW174),
IF(AZ174="","Debes escribir el valor de las vacaciones comunes. ",
IF( ISERR(_xlfn.NUMBERVALUE(AZ174)), "El valor de las vacaciones comunes debe ser un número válido. ", "")
),
""
)</f>
        <v/>
      </c>
      <c r="FZ174" s="46">
        <f>CONCATENATE(BA174,BB174)&lt;&gt;""</f>
        <v/>
      </c>
      <c r="GA174" s="46">
        <f>IF(AND($DS174,FZ174),
IF(BA174="","Debes escribir el número de días de vacaciones compensadas. ",
IF( IFERROR(INT(BA174),1.1) &lt;&gt; IFERROR(_xlfn.NUMBERVALUE(BA174),1), "La cantidad de días de vacaciones compensadas debe ser un número entero. ", "")
),
""
)</f>
        <v/>
      </c>
      <c r="GB174" s="46">
        <f>IF(AND($DS174,FZ174),
IF(BB174="","Debes escribir el valor de las vacaciones compensadas. ",
IF( ISERR(_xlfn.NUMBERVALUE(BB174)), "El valor de las vacaciones compensadas debe ser un número válido. ", "")
),
""
)</f>
        <v/>
      </c>
      <c r="GC174" s="46">
        <f>CONCATENATE(BC174,BD174)&lt;&gt;""</f>
        <v/>
      </c>
      <c r="GD174" s="46">
        <f>IF(AND($DS174,GC174),
IF(BC174="","Debes escribir el número de días de prima salarial. ",
IF( IFERROR(INT(BC174),1.1) &lt;&gt; IFERROR(_xlfn.NUMBERVALUE(BC174),1), "La cantidad de días de prima salarial debe ser un número entero. ", "")
),
""
)</f>
        <v/>
      </c>
      <c r="GE174" s="46">
        <f>IF(AND($DS174,GC174),
IF(BD174="","Debes escribir el valor de los días de prima salarial. ",
IF( ISERR(_xlfn.NUMBERVALUE(BD174)), "El valor de los días de prima salarial debe ser un número válido. ", "")
),
""
)</f>
        <v/>
      </c>
      <c r="GF174" s="46">
        <f>IF($DS174,
IF( AND(BE174&lt;&gt;"", ISERR(_xlfn.NUMBERVALUE(BE174))), "El valor de la prima NO saliarial debe ser un número válido. ", "")
)</f>
        <v/>
      </c>
      <c r="GG174" s="46">
        <f>CONCATENATE(BF174,BG174,BH174)&lt;&gt;""</f>
        <v/>
      </c>
      <c r="GH174" s="46">
        <f>IF(AND($DS174,GG174),
IF(BF174="","Debes escribir el valor de las cesantías. ",
IF( ISERR(_xlfn.NUMBERVALUE(BF174)), "El valor de las cesantías debe ser un número válido. ", "")
),
""
)</f>
        <v/>
      </c>
      <c r="GI174" s="46">
        <f>IF(AND($DS174,GG174),
IF(BG174="","Debes escribir el % de cesantías. ",
IF( ISERR(_xlfn.NUMBERVALUE(BG174)), "El % de cesantías debe ser un número válido. ", "")
),
""
)</f>
        <v/>
      </c>
      <c r="GJ174" s="46">
        <f>IF(AND($DS174,GG174),
IF(BH174="","Debes escribir el valor de intereses de cesantías. ",
IF( ISERR(_xlfn.NUMBERVALUE(BH174)), "El valor de intereses de cesantías debe ser un número válido. ", "")
),
""
)</f>
        <v/>
      </c>
      <c r="GK174" s="46">
        <f>CONCATENATE(BI174,BJ174,BK174)&lt;&gt;""</f>
        <v/>
      </c>
      <c r="GL174" s="46">
        <f>IF(AND($DS174,GK174),
IF(BI174="","Debes escribir el número de días de incapacidad. ",
IF( IFERROR(INT(BI174),1.1) &lt;&gt; IFERROR(_xlfn.NUMBERVALUE(BI174),1), "La cantidad de días de incapacidad debe ser un número entero. ", "")
),
""
)</f>
        <v/>
      </c>
      <c r="GM174" s="46">
        <f>IF(AND($DS174,GK174),
IF(BJ174="","Debes escribir el tipo de incapacidad. ",
IF(_xlfn.IFNA(VLOOKUP(BJ174,TIPO_DE_INCAPACIDAD,1,FALSE),-1)=-1,"El tipo de incapacidad es inválida (por favor seleccionarlo de la lista). ","")
),
""
)</f>
        <v/>
      </c>
      <c r="GN174" s="46">
        <f>IF(AND($DS174,GK174),
IF(BK174="","Debes escribir el valor de la incapacidad. ",
IF( ISERR(_xlfn.NUMBERVALUE(BK174)), "El valor de la incapacidad debe ser un número válido. ", "")
),
""
)</f>
        <v/>
      </c>
      <c r="GO174" s="46">
        <f>CONCATENATE(BL174,BM174)&lt;&gt;""</f>
        <v/>
      </c>
      <c r="GP174" s="46">
        <f>IF(AND($DS174,GO174),
IF(BL174="","Debes escribir el número de días de licencia de maternidad o paternidad. ",
IF( IFERROR(INT(BL174),1.1) &lt;&gt; IFERROR(_xlfn.NUMBERVALUE(BL174),1), "La cantidad de días de licencia de maternidad o paternidad debe ser un número entero. ", "")
),
""
)</f>
        <v/>
      </c>
      <c r="GQ174" s="46">
        <f>IF(AND($DS174,GO174),
IF(BM174="","Debes escribir el valor de la licencia de maternidad o paternidad. ",
IF( ISERR(_xlfn.NUMBERVALUE(BM174)), "El valor de la licencia de maternidad o paternidad debe ser un número válido. ", "")
),
""
)</f>
        <v/>
      </c>
      <c r="GR174" s="46">
        <f>CONCATENATE(BN174,BO174)&lt;&gt;""</f>
        <v/>
      </c>
      <c r="GS174" s="46">
        <f>IF(AND($DS174,GR174),
IF(BN174="","Debes escribir el número de días de licencia remunerada. ",
IF( IFERROR(INT(BN174),1.1) &lt;&gt; IFERROR(_xlfn.NUMBERVALUE(BN174),1), "La cantidad de días de licencia remunerada debe ser un número entero. ", "")
),
""
)</f>
        <v/>
      </c>
      <c r="GT174" s="46">
        <f>IF(AND($DS174,GR174),
IF(BO174="","Debes escribir el valor de la licencia remunerada. ",
IF( ISERR(_xlfn.NUMBERVALUE(BO174)), "El valor de la licencia remunerada debe ser un número válido. ", "")
),
""
)</f>
        <v/>
      </c>
      <c r="GU174" s="46">
        <f>IF($DS174,
IF( AND(BP174&lt;&gt;"", ISERR(_xlfn.NUMBERVALUE(BP174))), "El valor de la licencia NO remunerada debe ser un número válido. ", "")
)</f>
        <v/>
      </c>
      <c r="GV174" s="46">
        <f>IF($DS174,
IF( AND(BQ174&lt;&gt;"", ISERR(_xlfn.NUMBERVALUE(BQ174))), "El valor de auxilios salariales debe ser un número válido. ", "")
)</f>
        <v/>
      </c>
      <c r="GW174" s="46">
        <f>IF($DS174,
IF( AND(BR174&lt;&gt;"", ISERR(_xlfn.NUMBERVALUE(BR174))), "El valor de auxilios NO salariales debe ser un número válido. ", "")
)</f>
        <v/>
      </c>
      <c r="GX174" s="46">
        <f>IF($DS174,
IF( AND(BS174&lt;&gt;"", ISERR(_xlfn.NUMBERVALUE(BS174))), "El valor de bonos salariales debe ser un número válido. ", "")
)</f>
        <v/>
      </c>
      <c r="GY174" s="46">
        <f>IF($DS174,
IF( AND(BT174&lt;&gt;"", ISERR(_xlfn.NUMBERVALUE(BT174))), "El valor de bonos NO salariales debe ser un número válido. ", "")
)</f>
        <v/>
      </c>
      <c r="GZ174" s="46">
        <f>IF($DS174,
IF( AND(BU174&lt;&gt;"", ISERR(_xlfn.NUMBERVALUE(BU174))), "El valor de bonos salariales de alimentación debe ser un número válido. ", "")
)</f>
        <v/>
      </c>
      <c r="HA174" s="46">
        <f>IF($DS174,
IF( AND(BV174&lt;&gt;"", ISERR(_xlfn.NUMBERVALUE(BV174))), "El valor de bonos NO salariales de alimentación debe ser un número válido. ", "")
)</f>
        <v/>
      </c>
      <c r="HB174" s="46">
        <f>IF($DS174,
IF( AND(BW174&lt;&gt;"", ISERR(_xlfn.NUMBERVALUE(BW174))), "El valor de bonificaciones salariales debe ser un número válido. ", "")
)</f>
        <v/>
      </c>
      <c r="HC174" s="46">
        <f>IF($DS174,
IF( AND(BX174&lt;&gt;"", ISERR(_xlfn.NUMBERVALUE(BX174))), "El valor de bonificaciones NO salariales debe ser un número válido. ", "")
)</f>
        <v/>
      </c>
      <c r="HD174" s="46">
        <f>IF($DS174,
IF( AND(BY174&lt;&gt;"", ISERR(_xlfn.NUMBERVALUE(BY174))), "El valor de compensaciones ordinarias debe ser un número válido. ", "")
)</f>
        <v/>
      </c>
      <c r="HE174" s="46">
        <f>IF($DS174,
IF( AND(BZ174&lt;&gt;"", ISERR(_xlfn.NUMBERVALUE(BZ174))), "El valor de compensaciones extraordinarias debe ser un número válido. ", "")
)</f>
        <v/>
      </c>
      <c r="HF174" s="46">
        <f>IF($DS174,
IF( AND(CA174&lt;&gt;"", ISERR(_xlfn.NUMBERVALUE(CA174))), "El valor de comisiones debe ser un número válido. ", "")
)</f>
        <v/>
      </c>
      <c r="HG174" s="46">
        <f>IF($DS174,
IF( AND(CB174&lt;&gt;"", ISERR(_xlfn.NUMBERVALUE(CB174))), "El valor de ausencia por huega debe ser un número válido. ", "")
)</f>
        <v/>
      </c>
      <c r="HH174" s="46">
        <f>IF($DS174,
IF( AND(CC174&lt;&gt;"", ISERR(_xlfn.NUMBERVALUE(CC174))), "El valor de anticipos debe ser un número válido. ", "")
)</f>
        <v/>
      </c>
      <c r="HI174" s="46">
        <f>IF($DS174,
IF( AND(CD174&lt;&gt;"", ISERR(_xlfn.NUMBERVALUE(CD174))), "El valor de pagos a terceros debe ser un número válido. ", "")
)</f>
        <v/>
      </c>
      <c r="HJ174" s="46">
        <f>IF($DS174,
IF( AND(CE174&lt;&gt;"", ISERR(_xlfn.NUMBERVALUE(CE174))), "El valor de dotación debe ser un número válido. ", "")
)</f>
        <v/>
      </c>
      <c r="HK174" s="46">
        <f>IF($DS174,
IF( AND(CF174&lt;&gt;"", ISERR(_xlfn.NUMBERVALUE(CF174))), "El valor de apoyo sostenibilidad debe ser un número válido. ", "")
)</f>
        <v/>
      </c>
      <c r="HL174" s="46">
        <f>IF($DS174,
IF( AND(CG174&lt;&gt;"", ISERR(_xlfn.NUMBERVALUE(CG174))), "El valor de teletrabajo debe ser un número válido. ", "")
)</f>
        <v/>
      </c>
      <c r="HM174" s="46">
        <f>IF($DS174,
IF( AND(CH174&lt;&gt;"", ISERR(_xlfn.NUMBERVALUE(CH174))), "El valor de bonificación de retiro debe ser un número válido. ", "")
)</f>
        <v/>
      </c>
      <c r="HN174" s="46">
        <f>IF($DS174,
IF( AND(CI174&lt;&gt;"", ISERR(_xlfn.NUMBERVALUE(CI174))), "El valor de indemnización de retiro debe ser un número válido. ", "")
)</f>
        <v/>
      </c>
      <c r="HO174" s="46">
        <f>IF($DS174,
IF( AND(CJ174&lt;&gt;"", ISERR(_xlfn.NUMBERVALUE(CJ174))), "El valor de reintegros debe ser un número válido. ", "")
)</f>
        <v/>
      </c>
      <c r="HP174" s="46">
        <f>CONCATENATE(CK174,CL174,CM174)&lt;&gt;""</f>
        <v/>
      </c>
      <c r="HQ174" s="46">
        <f>IF(AND($DS174,HP174),
IF(CK174="","Debes escribir la descripción de otro concepto no categorizado. ",""),
""
)</f>
        <v/>
      </c>
      <c r="HR174" s="46">
        <f>IF(AND($DS174,HP174),
IF(CONCATENATE(CL174,CM174)="","Debes escribir al menos un valor de concepto no categorizado (salarial o no salarial). ",
IF(ISERR(_xlfn.NUMBERVALUE(CL174)),"El valor salarial concepto no categorizado debe ser un número válido. ","")
),
""
)</f>
        <v/>
      </c>
      <c r="HS174" s="46">
        <f>IF(AND($DS174,HP174),
IF(CONCATENATE(CL174,CM174)="","Debes escribir al menos un valor de concepto no categorizado (salarial o no salarial). ",
IF(ISERR(_xlfn.NUMBERVALUE(CM174)),"El valor NO salarial concepto no categorizado debe ser un número válido. ","")
),
""
)</f>
        <v/>
      </c>
      <c r="HT174" s="46">
        <f>IF($DS174,
IF(CN174="","Debes escribir el porcentaje del aporte a salud. ",
IF( ISERR(_xlfn.NUMBERVALUE(CN174)), "El valor del porcentaje del aporte a salud debe ser un número válido. ", "")
)
)</f>
        <v/>
      </c>
      <c r="HU174" s="46">
        <f>IF($DS174,
IF(CO174="","Debes escribir el valor del aporte a salud. ",
IF( ISERR(_xlfn.NUMBERVALUE(CO174)), "El valor del aporte a salud debe ser un número válido. ", "")
)
)</f>
        <v/>
      </c>
      <c r="HV174" s="46">
        <f>IF($DS174,
IF( AND(CP174&lt;&gt;"", ISERR(_xlfn.NUMBERVALUE(CP174))), "El valor plan complementario debe ser un número válido. ", "")
)</f>
        <v/>
      </c>
      <c r="HW174" s="46">
        <f>IF($DS174,
IF(CQ174="","Debes escribir el porcentaje del aporte a pensión. ",
IF( ISERR(_xlfn.NUMBERVALUE(CQ174)), "El valor del porcentaje del aporte a pensión debe ser un número válido. ", "")
)
)</f>
        <v/>
      </c>
      <c r="HX174" s="46">
        <f>IF($DS174,
IF(CR174="","Debes escribir el valor del aporte a pensión. ",
IF( ISERR(_xlfn.NUMBERVALUE(CR174)), "El valor del aporte a salud debe ser un número válido. ", "")
)
)</f>
        <v/>
      </c>
      <c r="HY174" s="46">
        <f>IF($DS174,
IF( AND(CS174&lt;&gt;"", ISERR(_xlfn.NUMBERVALUE(CS174))), "El valor pensión voluntaria debe ser un número válido. ", "")
)</f>
        <v/>
      </c>
      <c r="HZ174" s="46">
        <f>CONCATENATE(CT174,CU174,CV174,CW174)&lt;&gt;""</f>
        <v/>
      </c>
      <c r="IA174" s="46">
        <f>IF(AND($DS174,HZ174),
IF(CT174="","Debes escribir el % del fondo de seguridad pensional. ",
IF( ISERR(_xlfn.NUMBERVALUE(CT174)), "El % del fondo de seguridad debe ser un número válido. ", "")
),
""
)</f>
        <v/>
      </c>
      <c r="IB174" s="46">
        <f>IF(AND($DS174,HZ174),
IF(CU174="","Debes escribir el valor del aporte al fondo de solidaridad pensional. ",
IF( ISERR(_xlfn.NUMBERVALUE(CU174)), "El valor del aporte al fondo de solidaridad pensional debe ser un número válido. ", "")
),
""
)</f>
        <v/>
      </c>
      <c r="IC174" s="46">
        <f>IF(AND($DS174,HZ174),
IF(CV174="","Debes escribir el % del fondo de subsistencia. ",
IF( ISERR(_xlfn.NUMBERVALUE(CV174)), "El % del fondo de subsistencia debe ser un número válido. ", "")
),
""
)</f>
        <v/>
      </c>
      <c r="ID174" s="46">
        <f>IF(AND($DS174,HZ174),
IF(CW174="","Debes escribir el valor del fondo de subsistencia. ",
IF( ISERR(_xlfn.NUMBERVALUE(CW174)), "El valor del fondo de subsistencia debe ser un número válido. ", "")
),
""
)</f>
        <v/>
      </c>
      <c r="IE174" s="46">
        <f>CONCATENATE(CX174,CY174)&lt;&gt;""</f>
        <v/>
      </c>
      <c r="IF174" s="46">
        <f>IF(AND($DS174,IE174),
IF(CX174="","Debes escribir el % de sindicato. ",
IF( ISERR(_xlfn.NUMBERVALUE(CX174)), "El % de sindicato debe ser un número válido. ", "")
),
""
)</f>
        <v/>
      </c>
      <c r="IG174" s="46">
        <f>IF(AND($DS174,IE174),
IF(CY174="","Debes escribir el valor del sindicato. ",
IF( ISERR(_xlfn.NUMBERVALUE(CY174)), "El valor del sindicato debe ser un número válido. ", "")
),
""
)</f>
        <v/>
      </c>
      <c r="IH174" s="46">
        <f>IF($DS174,
IF( AND(CZ174&lt;&gt;"", ISERR(_xlfn.NUMBERVALUE(CZ174))), "El valor de sanción pública debe ser un número válido. ", "")
)</f>
        <v/>
      </c>
      <c r="II174" s="46">
        <f>IF($DS174,
IF( AND(DA174&lt;&gt;"", ISERR(_xlfn.NUMBERVALUE(DA174))), "El valor de sanción privada debe ser un número válido. ", "")
)</f>
        <v/>
      </c>
      <c r="IJ174" s="46">
        <f>CONCATENATE(DB174,DC174)&lt;&gt;""</f>
        <v/>
      </c>
      <c r="IK174" s="46">
        <f>IF(AND($DS174,IJ174),
IF(DB174="","Debes escribir la descripción de libranza. ",""),
""
)</f>
        <v/>
      </c>
      <c r="IL174" s="46">
        <f>IF(AND($DS174,IJ174),
IF(DC174="","Debes escribir la cuota libranza. ",
IF(ISERR(_xlfn.NUMBERVALUE(DC174)),"El valor de la cuota libranza debe ser un número válido. ","")
),
""
)</f>
        <v/>
      </c>
      <c r="IM174" s="46">
        <f>IF($DS174,
IF( AND(DD174&lt;&gt;"", ISERR(_xlfn.NUMBERVALUE(DD174))), "El valor de pagos a terceros debe ser un número válido. ", "")
)</f>
        <v/>
      </c>
      <c r="IN174" s="46">
        <f>IF($DS174,
IF( AND(DE174&lt;&gt;"", ISERR(_xlfn.NUMBERVALUE(DE174))), "El valor de anticipos debe ser un número válido. ", "")
)</f>
        <v/>
      </c>
      <c r="IO174" s="46">
        <f>IF($DS174,
IF( AND(DF174&lt;&gt;"", ISERR(_xlfn.NUMBERVALUE(DF174))), "El valor de AFC debe ser un número válido. ", "")
)</f>
        <v/>
      </c>
      <c r="IP174" s="46">
        <f>IF($DS174,
IF( AND(DG174&lt;&gt;"", ISERR(_xlfn.NUMBERVALUE(DG174))), "El valor de rete-fuente debe ser un número válido. ", "")
)</f>
        <v/>
      </c>
      <c r="IQ174" s="46">
        <f>IF($DS174,
IF( AND(DH174&lt;&gt;"", ISERR(_xlfn.NUMBERVALUE(DH174))), "El valor de cooperativa de trabajo debe ser un número válido. ", "")
)</f>
        <v/>
      </c>
      <c r="IR174" s="46">
        <f>IF($DS174,
IF( AND(DI174&lt;&gt;"", ISERR(_xlfn.NUMBERVALUE(DI174))), "El valor de embargo fiscal debe ser un número válido. ", "")
)</f>
        <v/>
      </c>
      <c r="IS174" s="46">
        <f>IF($DS174,
IF( AND(DJ174&lt;&gt;"", ISERR(_xlfn.NUMBERVALUE(DJ174))), "El valor de educación debe ser un número válido. ", "")
)</f>
        <v/>
      </c>
      <c r="IT174" s="46">
        <f>IF($DS174,
IF( AND(DK174&lt;&gt;"", ISERR(_xlfn.NUMBERVALUE(DK174))), "El valor de reintegro debe ser un número válido. ", "")
)</f>
        <v/>
      </c>
      <c r="IU174" s="46">
        <f>IF($DS174,
IF( AND(DL174&lt;&gt;"", ISERR(_xlfn.NUMBERVALUE(DL174))), "El valor de deuda debe ser un número válido. ", "")
)</f>
        <v/>
      </c>
      <c r="IV174" s="46">
        <f>IF($DS174,
IF( AND(DM174&lt;&gt;"", ISERR(_xlfn.NUMBERVALUE(DM174))), "El valor de otras deducciones debe ser un número válido. ", "")
)</f>
        <v/>
      </c>
      <c r="IW174" s="46">
        <f>IF($DS174,
IF(DN174="","Debes escribir el valor de los devengos totales. ",
IF( ISERR(_xlfn.NUMBERVALUE(DN174)), "El valor de los devengos totales debe ser un número válido. ", "")
)
)</f>
        <v/>
      </c>
      <c r="IX174" s="46">
        <f>IF($DS174,
IF(DO174="","Debes escribir el valor de las deducciones totales. ",
IF( ISERR(_xlfn.NUMBERVALUE(DO174)), "El valor de las deducciones totales debe ser un número válido. ", "")
)
)</f>
        <v/>
      </c>
      <c r="IY174" s="46">
        <f>IF($DS174,
IF(DP174="","Debes escribir el valor del salario total. ",
IF( ISERR(_xlfn.NUMBERVALUE(DP174)), "El valor del salario total debe ser un número válido. ", "")
)
)</f>
        <v/>
      </c>
    </row>
    <row r="175">
      <c r="B175" s="48" t="n">
        <v>163</v>
      </c>
      <c r="C175" s="61">
        <f>IF(AND(DS175,DP175&lt;&gt;""),
IF(DQ175="","OK","Error"),
""
)</f>
        <v/>
      </c>
      <c r="D175" s="53" t="n"/>
      <c r="E175" s="52" t="n"/>
      <c r="F175" s="112" t="n"/>
      <c r="G175" s="52" t="n"/>
      <c r="H175" s="53" t="n"/>
      <c r="I175" s="52" t="n"/>
      <c r="J175" s="52" t="n"/>
      <c r="K175" s="53" t="n"/>
      <c r="L175" s="55" t="n"/>
      <c r="M175" s="108" t="n"/>
      <c r="N175" s="56" t="n"/>
      <c r="O175" s="52" t="n"/>
      <c r="P175" s="52" t="n"/>
      <c r="Q175" s="52" t="n"/>
      <c r="R175" s="52" t="n"/>
      <c r="S175" s="52" t="n"/>
      <c r="T175" s="53" t="n"/>
      <c r="U175" s="52" t="n"/>
      <c r="V175" s="52" t="n"/>
      <c r="W175" s="55" t="n"/>
      <c r="X175" s="55" t="n"/>
      <c r="Y175" s="52" t="n"/>
      <c r="Z175" s="55" t="n"/>
      <c r="AA175" s="52" t="n"/>
      <c r="AB175" s="53" t="n"/>
      <c r="AC175" s="53" t="n"/>
      <c r="AD175" s="53" t="n"/>
      <c r="AE175" s="177" t="n"/>
      <c r="AF175" s="113" t="n"/>
      <c r="AG175" s="177" t="n"/>
      <c r="AH175" s="178" t="n"/>
      <c r="AI175" s="178" t="n"/>
      <c r="AJ175" s="178" t="n"/>
      <c r="AK175" s="114" t="n"/>
      <c r="AL175" s="178" t="n"/>
      <c r="AM175" s="114" t="n"/>
      <c r="AN175" s="178" t="n"/>
      <c r="AO175" s="114" t="n"/>
      <c r="AP175" s="178" t="n"/>
      <c r="AQ175" s="114" t="n"/>
      <c r="AR175" s="178" t="n"/>
      <c r="AS175" s="114" t="n"/>
      <c r="AT175" s="178" t="n"/>
      <c r="AU175" s="114" t="n"/>
      <c r="AV175" s="178" t="n"/>
      <c r="AW175" s="114" t="n"/>
      <c r="AX175" s="178" t="n"/>
      <c r="AY175" s="114" t="n"/>
      <c r="AZ175" s="178" t="n"/>
      <c r="BA175" s="114" t="n"/>
      <c r="BB175" s="178" t="n"/>
      <c r="BC175" s="114" t="n"/>
      <c r="BD175" s="178" t="n"/>
      <c r="BE175" s="178" t="n"/>
      <c r="BF175" s="178" t="n"/>
      <c r="BG175" s="59" t="n"/>
      <c r="BH175" s="178" t="n"/>
      <c r="BI175" s="114" t="n"/>
      <c r="BJ175" s="53" t="n"/>
      <c r="BK175" s="178" t="n"/>
      <c r="BL175" s="114" t="n"/>
      <c r="BM175" s="178" t="n"/>
      <c r="BN175" s="114" t="n"/>
      <c r="BO175" s="178" t="n"/>
      <c r="BP175" s="178" t="n"/>
      <c r="BQ175" s="178" t="n"/>
      <c r="BR175" s="178" t="n"/>
      <c r="BS175" s="178" t="n"/>
      <c r="BT175" s="178" t="n"/>
      <c r="BU175" s="178" t="n"/>
      <c r="BV175" s="178" t="n"/>
      <c r="BW175" s="178" t="n"/>
      <c r="BX175" s="178" t="n"/>
      <c r="BY175" s="178" t="n"/>
      <c r="BZ175" s="178" t="n"/>
      <c r="CA175" s="178" t="n"/>
      <c r="CB175" s="178" t="n"/>
      <c r="CC175" s="178" t="n"/>
      <c r="CD175" s="178" t="n"/>
      <c r="CE175" s="178" t="n"/>
      <c r="CF175" s="178" t="n"/>
      <c r="CG175" s="178" t="n"/>
      <c r="CH175" s="178" t="n"/>
      <c r="CI175" s="178" t="n"/>
      <c r="CJ175" s="178" t="n"/>
      <c r="CK175" s="53" t="n"/>
      <c r="CL175" s="178" t="n"/>
      <c r="CM175" s="178" t="n"/>
      <c r="CN175" s="60" t="n"/>
      <c r="CO175" s="177" t="n"/>
      <c r="CP175" s="178" t="n"/>
      <c r="CQ175" s="60" t="n"/>
      <c r="CR175" s="177" t="n"/>
      <c r="CS175" s="178" t="n"/>
      <c r="CT175" s="59" t="n"/>
      <c r="CU175" s="178" t="n"/>
      <c r="CV175" s="59" t="n"/>
      <c r="CW175" s="178" t="n"/>
      <c r="CX175" s="59" t="n"/>
      <c r="CY175" s="178" t="n"/>
      <c r="CZ175" s="178" t="n"/>
      <c r="DA175" s="178" t="n"/>
      <c r="DB175" s="53" t="n"/>
      <c r="DC175" s="178" t="n"/>
      <c r="DD175" s="178" t="n"/>
      <c r="DE175" s="178" t="n"/>
      <c r="DF175" s="178" t="n"/>
      <c r="DG175" s="178" t="n"/>
      <c r="DH175" s="178" t="n"/>
      <c r="DI175" s="178" t="n"/>
      <c r="DJ175" s="178" t="n"/>
      <c r="DK175" s="178" t="n"/>
      <c r="DL175" s="178" t="n"/>
      <c r="DM175" s="178" t="n"/>
      <c r="DN175" s="177" t="n"/>
      <c r="DO175" s="177" t="n"/>
      <c r="DP175" s="177" t="n"/>
      <c r="DQ175" s="76">
        <f>IF(AND(DS175,DP175&lt;&gt;""),
CONCATENATE(DT175,DU175,DV175,DW175,DX175,DY175,DZ175,EA175,EB175,EC175,ED175,EE175,EF175,EG175,EH175,EI175,EJ175,EK175,EL175,EM175,EN175,EO175,EP175,EQ175,ES175,ET175,EU175,EV175,EW175,EX175,EY175,EZ175,FA175,FC175,FD175,FF175,FG175,FI175,FJ175,FL175,FM175,FO175,FP175,FR175,FS175,FU175,FV175,FX175,FY175,GA175,GB175,GD175,GE175,GF175,GH175,GI175,GJ175,GL175,GM175,GN175,GP175,GQ175,GS175,GT175,GU175,GV175,GW175,GX175,GY175,GZ175,HA175,HB175,HC175,HD175,HE175,HF175,HG175,HH175,HI175,HJ175,HK175,HL175,HM175,HN175,HO175,HQ175,HR175,HS175,HT175,HU175,HV175,HW175,HX175,HY175,IA175,IB175,IC175,ID175,IF175,IG175,IH175,II175,IK175,IL175,IM175,IN175,IO175,IP175,IQ175,IR175,IS175,IT175,IU175,IV175,IW175,IX175,IY175,IZ175),
""
)</f>
        <v/>
      </c>
      <c r="DR175" s="53" t="n"/>
      <c r="DS175" s="46">
        <f>CONCATENATE(D175,$E175,$F175,$G175,H175,$I175,$J175,K175,$L175,$M175,N175,$O175,$P175,$Q175,$R175,$S175,T175,$U175,$V175,$W175,$X175,$Y175,$Z175,$AA175,AB175,AC175,AD175,$AE175,$AF175,$AG175,AH175,AI175,AJ175,AK175,AL175,AM175,AN175,AO175,AP175,AQ175,AR175,AS175,AT175,AU175,AV175,AW175,AX175,AY175,AZ175,BA175,BB175,BC175,BD175,BE175,BF175,BG175,BH175,BI175,BJ175,BK175,BL175,BM175,BN175,BO175,BP175,BQ175,BR175,BS175,BT175,BU175,BV175,BW175,BX175,BY175,BZ175,CA175,CB175,CC175,CD175,CE175,CF175,CG175,CH175,CI175,CJ175,CK175,CL175,CM175,$CN175,$CO175,CP175,$CQ175,$CR175,CS175,CT175,CU175,CV175,CW175,CX175,CY175,CZ175,DA175,DB175,DC175,DD175,DE175,DF175,DG175,DH175,DI175,DJ175,DK175,DL175,DM175,$DN175,$DO175,$DP175,DR175)&lt;&gt;""</f>
        <v/>
      </c>
      <c r="DT175" s="46">
        <f>IF(AND($DS175,$E$4&lt;&gt;""),
IF(LEFT($E$4,2) = "1.",
IF(D175&lt;&gt;"","El CUNE sólo se envía en operaciones de novedad o ajuste. ",""),
IF(D175="","Debes escribir un CUNE válido para realizar operaciones de novedad o ajuste. ","")),
""
)</f>
        <v/>
      </c>
      <c r="DU175" s="46">
        <f>IF($DS175,
IF(E175="","Debes seleccionar el tipo de documento del empleado. ",
IF(_xlfn.IFNA(VLOOKUP(E175,TIPO_DE_DOCUMENTO,1,FALSE),-1)=-1,"El tipo de documento no es válido (por favor seleccionarlo de la lista). ","")
)
)</f>
        <v/>
      </c>
      <c r="DV175" s="46">
        <f>IF($DS175,
IF(F175="","Debes escribir el número de documento del empleado. ","")
)</f>
        <v/>
      </c>
      <c r="DW175" s="46">
        <f>IF($DS175,
IF(G175="","Debes escribir el primer nombre del empleado. ","")
)</f>
        <v/>
      </c>
      <c r="DY175" s="46">
        <f>IF($DS175,
IF(I175="","Debes escribir el primer apellido del empleado. ","")
)</f>
        <v/>
      </c>
      <c r="DZ175" s="46">
        <f>IF($DS175,
IF(J175="","Debes escribir el segundo apellido del empleado. ","")
)</f>
        <v/>
      </c>
      <c r="EB175" s="46">
        <f>IF($DS175,
IF(L175="","Debes escribir la fecha de ingreso del empleado. ",
IF(ISERR(DATE(YEAR(L175),MONTH(L175),DAY(L175))), "El valor ingresado en fecha de ingreso no tiene un formato válido. ","")
)
)</f>
        <v/>
      </c>
      <c r="EC175" s="46">
        <f>IF($DS175,
IF(M175="","Debes escribir el tiempo laborado. ",
IF( IFERROR(INT(M175),1.1) &lt;&gt; IFERROR(_xlfn.NUMBERVALUE(M175),1), "El valor de los días trabajados debe ser un número entero. ", "")
)
)</f>
        <v/>
      </c>
      <c r="ED175" s="46">
        <f>IF($DS175,
IF( AND(N175&lt;&gt;"", ISERR(DATE(YEAR(N175),MONTH(N175),DAY(N175))) ), "El valor ingresado en fecha de ingreso no tiene un formato válido. ",
IF( AND(N175&lt;&gt;"", $E$6&lt;&gt;"", DATE(YEAR(N175), MONTH(N175), 1) &lt;&gt; IFERROR(DATE(MID($E$6, 1, 4), MID($E$6, 6, 2),1), "1/1/1900") ), "La fecha de retiro debe estar dentro del período liquidado. ", "")
)
)</f>
        <v/>
      </c>
      <c r="EE175" s="46">
        <f>IF($DS175,
IF(O175="","Debes seleccionar el tipo de trabajador. ",
IF(_xlfn.IFNA(VLOOKUP(O175,TIPO_DE_TRABAJADOR,1,FALSE),-1)=-1,"El tipo de trabajador no es válido (por favor seleccionarlo de la lista). ","")
)
)</f>
        <v/>
      </c>
      <c r="EF175" s="46">
        <f>IF($DS175,
IF(P175="","Debes seleccionar si es un trabajador dependiente pensionado por vejez. ",
IF(_xlfn.IFNA(VLOOKUP(P175,SUBTIPO_DE_TRABAJADOR,1,FALSE),-1)=-1,"El tipo de trabajador dependiente pensionado por vejez no es válido (por favor seleccionarlo de la lista). ","")
)
)</f>
        <v/>
      </c>
      <c r="EG175" s="46">
        <f>IF($DS175,
IF(Q175="","Debes seleccionar el tipo de contrato del trabajador. ",
IF(_xlfn.IFNA(VLOOKUP(Q175,TIPO_DE_CONTRATO,1,FALSE),-1)=-1,"El tipo de contrato del trabajador no es válido (por favor seleccionarlo de la lista). ","")
)
)</f>
        <v/>
      </c>
      <c r="EH175" s="46">
        <f>IF($DS175,
IF(R175="","Debes seleccionar si es un salario integral. ",
IF(_xlfn.IFNA(VLOOKUP(R175,SI_NO,1,FALSE),-1)=-1,"Valor no válido para salario integral (por favor seleccionarlo de la lista). ","")
)
)</f>
        <v/>
      </c>
      <c r="EI175" s="46">
        <f>IF($DS175,
IF(S175="","Debes seleccionar si el trabajador realiza actividades de riesgo. ",
IF(_xlfn.IFNA(VLOOKUP(S175,SI_NO,1,FALSE),-1)=-1,"Valor no válido para actividad de alto riesgo (por favor seleccionarlo de la lista). ","")
)
)</f>
        <v/>
      </c>
      <c r="EK175" s="46">
        <f>IF($DS175,
IF(U175="","Debes escribir el código del municipio de residencia del trabajador. ",
IF(_xlfn.IFNA(VLOOKUP(U175,MUNICIPIO,1,FALSE),-1)=-1,"El municipio de residencia del trabajador es inválido (por favor seleccionarlo de la lista). ","")
)
)</f>
        <v/>
      </c>
      <c r="EL175" s="46">
        <f>IF($DS175,
IF(V175="","Debes escribir el la dirección de residendia del trabajador. ","")
)</f>
        <v/>
      </c>
      <c r="EM175" s="46">
        <f>IF($DS175,
IF(W175="","Debes escribir la fecha de inicio de la liquidación. ",
IF(ISERR(DATE(YEAR(W175),MONTH(W175),DAY(W175))),"El valor ingresado en fecha de inicio de liquidación no tiene un formato válido. ",
IF( AND($E$6&lt;&gt;"", DATE(YEAR(W175), MONTH(W175), 1) &lt;&gt; IFERROR(DATE(MID($E$6, 1, 4), MID($E$6, 6, 2),1), "1/1/1900") ), "La fecha de inicio de la liquidación debe estar dentro del período liquidado. ", "")
)
)
)</f>
        <v/>
      </c>
      <c r="EN175" s="46">
        <f>IF($DS175,
IF(X175="","Debes escribir la fecha de fin de la liquidación. ",
IF(ISERR(DATE(YEAR(X175),MONTH(X175),DAY(X175))),"El valor ingresado en fecha de fin de liquidación no tiene un formato válido. ",
IF( AND($E$6&lt;&gt;"", DATE(YEAR(X175), MONTH(X175), 1) &lt;&gt; IFERROR(DATE(MID($E$6, 1, 4), MID($E$6, 6, 2),1), "1/1/1900") ), "La fecha de fin de la liquidación debe estar dentro del período liquidado. ", "")
)
)
)</f>
        <v/>
      </c>
      <c r="EO175" s="46">
        <f>IF($DS175,
IF(Y175="","Debes escribir la frecuencia de pago del trabajador. ",
IF(_xlfn.IFNA(VLOOKUP(Y175,PERÍODO_DE_NÓMINA,1,FALSE),-1)=-1,"La frecuencia de pago es inválida (por favor seleccionarlo de la lista). ","")
)
)</f>
        <v/>
      </c>
      <c r="EP175" s="46">
        <f>IF($DS175,
IF(Z175="","Debes escribir la fecha de pago. ",
IF(ISERR(DATE(YEAR(Z175),MONTH(Z175),DAY(Z175))), "El valor ingresado en fecha de pago no tiene un formato válido. ","")
)
)</f>
        <v/>
      </c>
      <c r="EQ175" s="46">
        <f>IF($DS175,
IF(AA175="","Debes escribir el medio de pago. ",
IF(_xlfn.IFNA(VLOOKUP(AA175,MEDIOS_DE_PAGO,1,FALSE),-1)=-1,"El medio de pago es inválido (por favor seleccionarlo de la lista). ","")
)
)</f>
        <v/>
      </c>
      <c r="ER175" s="46">
        <f>OR(AA175='Tablas '!$T$4,AA175='Tablas '!$T$7,AA175='Tablas '!$T$8,AA175='Tablas '!$T$11)</f>
        <v/>
      </c>
      <c r="ES175" s="46">
        <f>IF(AND($DS175,ER175),
IF(AB175="","Debes escribir la entidad bancaria. ",""),
""
)</f>
        <v/>
      </c>
      <c r="ET175" s="46">
        <f>IF(AND($DS175,ER175),
IF(AC175="","Debes escribir el tipo de cuenta bancaria. ",
IF(_xlfn.IFNA(VLOOKUP(AC175,TIPO_DE_CUENTA,1,FALSE),-1)=-1,"El tipo de cuenta bancaria es inválida (por favor seleccionarlo de la lista). ","")
),
""
)</f>
        <v/>
      </c>
      <c r="EU175" s="46">
        <f>IF(AND($DS175,ER175),
IF(AD175="","Debes escribir el número de cuenta bancaria. ",""),
""
)</f>
        <v/>
      </c>
      <c r="EV175" s="46">
        <f>IF($DS175,
IF(AE175="","Debes escribir el valor del sueldo básico. ",
IF( ISERR(_xlfn.NUMBERVALUE(AE175)), "El valor del sueldo básico debe ser un número válido. ", "")
)
)</f>
        <v/>
      </c>
      <c r="EW175" s="46">
        <f>IF($DS175,
IF(AF175="","Debes escribir el número de días trabajados. ",
IF( IFERROR(INT(AF175),1.1) &lt;&gt; IFERROR(_xlfn.NUMBERVALUE(AF175),1), "La cantidad de días trabajados debe ser un número entero. ", "")
)
)</f>
        <v/>
      </c>
      <c r="EX175" s="46">
        <f>IF($DS175,
IF(AG175="","Debes escribir el valor del sueldo trabajado. ",
IF( ISERR(_xlfn.NUMBERVALUE(AG175)), "El valor del sueldo trabajado debe ser un número válido. ", "")
)
)</f>
        <v/>
      </c>
      <c r="EY175" s="46">
        <f>IF($DS175,
IF( AND(AH175&lt;&gt;"", ISERR(_xlfn.NUMBERVALUE(AH175))), "El valor del auxilio de transporte debe ser un número válido. ", "")
)</f>
        <v/>
      </c>
      <c r="EZ175" s="46">
        <f>IF($DS175,
IF( AND(AI175&lt;&gt;"", ISERR(_xlfn.NUMBERVALUE(AI175))), "El valor de viáticos salariales debe ser un número válido. ", "")
)</f>
        <v/>
      </c>
      <c r="FA175" s="46">
        <f>IF($DS175,
IF( AND(AJ175&lt;&gt;"", ISERR(_xlfn.NUMBERVALUE(AJ175))), "El valor de viáticos NO salariales debe ser un número válido. ", "")
)</f>
        <v/>
      </c>
      <c r="FB175" s="46">
        <f>CONCATENATE(AK175,AL175)&lt;&gt;""</f>
        <v/>
      </c>
      <c r="FC175" s="46">
        <f>IF(AND($DS175,FB175),
IF(AK175="","Debes escribir el número de horas extras diurnas. ",
IF( IFERROR(INT(AK175),1.1) &lt;&gt; IFERROR(_xlfn.NUMBERVALUE(AK175),1), "La cantidad de horas extras diurnas debe ser un número entero. ", "")
),
""
)</f>
        <v/>
      </c>
      <c r="FD175" s="46">
        <f>IF(AND($DS175,FB175),
IF(AL175="","Debes escribir el valor de las horas extras diurnas. ",
IF( ISERR(_xlfn.NUMBERVALUE(AL175)), "El valor de las horas extras duirnas debe ser un número válido. ", "")
),
""
)</f>
        <v/>
      </c>
      <c r="FE175" s="46">
        <f>CONCATENATE(AM175,AN175)&lt;&gt;""</f>
        <v/>
      </c>
      <c r="FF175" s="46">
        <f>IF(AND($DS175,FE175),
IF(AM175="","Debes escribir el número de horas extras nocturnas. ",
IF( IFERROR(INT(AM175),1.1) &lt;&gt; IFERROR(_xlfn.NUMBERVALUE(AM175),1), "La cantidad de horas extras nocturnas debe ser un número entero. ", "")
),
""
)</f>
        <v/>
      </c>
      <c r="FG175" s="46">
        <f>IF(AND($DS175,FE175),
IF(AN175="","Debes escribir el valor de las horas extras nocturnas. ",
IF( ISERR(_xlfn.NUMBERVALUE(AN175)), "El valor de las horas extras nocturnas debe ser un número válido. ", "")
),
""
)</f>
        <v/>
      </c>
      <c r="FH175" s="46">
        <f>CONCATENATE(AO175,AP175)&lt;&gt;""</f>
        <v/>
      </c>
      <c r="FI175" s="46">
        <f>IF(AND($DS175,FH175),
IF(AO175="","Debes escribir el número de horas extras diurnas dominicales y festivas. ",
IF( IFERROR(INT(AO175),1.1) &lt;&gt; IFERROR(_xlfn.NUMBERVALUE(AO175),1), "La cantidad de horas extras diurnas dominicales y festivas debe ser un número entero. ", "")
),
""
)</f>
        <v/>
      </c>
      <c r="FJ175" s="46">
        <f>IF(AND($DS175,FH175),
IF(AP175="","Debes escribir el valor de las horas extras diurnas dominicales y festivas. ",
IF( ISERR(_xlfn.NUMBERVALUE(AP175)), "El valor de las horas extras diurnas dominicales y festivas debe ser un número válido. ", "")
),
""
)</f>
        <v/>
      </c>
      <c r="FK175" s="46">
        <f>CONCATENATE(AQ175,AR175)&lt;&gt;""</f>
        <v/>
      </c>
      <c r="FL175" s="46">
        <f>IF(AND($DS175,FK175),
IF(AQ175="","Debes escribir el número de horas extras nocturnas dominicales y festivas. ",
IF( IFERROR(INT(AQ175),1.1) &lt;&gt; IFERROR(_xlfn.NUMBERVALUE(AQ175),1), "La cantidad de horas extras nocturnas dominicales y festivas debe ser un número entero. ", "")
),
""
)</f>
        <v/>
      </c>
      <c r="FM175" s="46">
        <f>IF(AND($DS175,FK175),
IF(AR175="","Debes escribir el valor de las horas extras nocturnas dominicales y festivas. ",
IF( ISERR(_xlfn.NUMBERVALUE(AR175)), "El valor de las horas extras nocturnas dominicales y festivas debe ser un número válido. ", "")
),
""
)</f>
        <v/>
      </c>
      <c r="FN175" s="46">
        <f>CONCATENATE(AS175,AT175)&lt;&gt;""</f>
        <v/>
      </c>
      <c r="FO175" s="46">
        <f>IF(AND($DS175,FN175),
IF(AS175="","Debes escribir el número de horas recargo nocturno. ",
IF( IFERROR(INT(AS175),1.1) &lt;&gt; IFERROR(_xlfn.NUMBERVALUE(AS175),1), "La cantidad de horas recargo nocturno debe ser un número entero. ", "")
),
""
)</f>
        <v/>
      </c>
      <c r="FP175" s="46">
        <f>IF(AND($DS175,FN175),
IF(AT175="","Debes escribir el valor de las horas recargo nocturno. ",
IF( ISERR(_xlfn.NUMBERVALUE(AT175)), "El valor de las horas recargo nocturno debe ser un número válido. ", "")
),
""
)</f>
        <v/>
      </c>
      <c r="FQ175" s="46">
        <f>CONCATENATE(AU175,AV175)&lt;&gt;""</f>
        <v/>
      </c>
      <c r="FR175" s="46">
        <f>IF(AND($DS175,FQ175),
IF(AU175="","Debes escribir el número de horas recargo diurno dominical y festivo. ",
IF( IFERROR(INT(AU175),1.1) &lt;&gt; IFERROR(_xlfn.NUMBERVALUE(AU175),1), "La cantidad de horas recargo diurno dominical y festivo debe ser un número entero. ", "")
),
""
)</f>
        <v/>
      </c>
      <c r="FS175" s="46">
        <f>IF(AND($DS175,FQ175),
IF(AV175="","Debes escribir el valor de las horas recargo diurno dominical y festivo. ",
IF( ISERR(_xlfn.NUMBERVALUE(AV175)), "El valor de las horas recargo diurno dominical y festivo debe ser un número válido. ", "")
),
""
)</f>
        <v/>
      </c>
      <c r="FT175" s="46">
        <f>CONCATENATE(AW175,AX175)&lt;&gt;""</f>
        <v/>
      </c>
      <c r="FU175" s="46">
        <f>IF(AND($DS175,FT175),
IF(AW175="","Debes escribir el número de horas recargo nocturno dominical y festivo. ",
IF( IFERROR(INT(AW175),1.1) &lt;&gt; IFERROR(_xlfn.NUMBERVALUE(AW175),1), "La cantidad de horas recargo nocturno dominical y festivo debe ser un número entero. ", "")
),
""
)</f>
        <v/>
      </c>
      <c r="FV175" s="46">
        <f>IF(AND($DS175,FT175),
IF(AX175="","Debes escribir el valor de las horas recargo nocturno dominical y festivo. ",
IF( ISERR(_xlfn.NUMBERVALUE(AX175)), "El valor de las horas recargo nocturno dominical y festivo debe ser un número válido. ", "")
),
""
)</f>
        <v/>
      </c>
      <c r="FW175" s="46">
        <f>CONCATENATE(AY175,AZ175)&lt;&gt;""</f>
        <v/>
      </c>
      <c r="FX175" s="46">
        <f>IF(AND($DS175,FW175),
IF(AY175="","Debes escribir el número de días de vacaciones comunes. ",
IF( IFERROR(INT(AY175),1.1) &lt;&gt; IFERROR(_xlfn.NUMBERVALUE(AY175),1), "La cantidad de días de vacaciones comunes debe ser un número entero. ", "")
),
""
)</f>
        <v/>
      </c>
      <c r="FY175" s="46">
        <f>IF(AND($DS175,FW175),
IF(AZ175="","Debes escribir el valor de las vacaciones comunes. ",
IF( ISERR(_xlfn.NUMBERVALUE(AZ175)), "El valor de las vacaciones comunes debe ser un número válido. ", "")
),
""
)</f>
        <v/>
      </c>
      <c r="FZ175" s="46">
        <f>CONCATENATE(BA175,BB175)&lt;&gt;""</f>
        <v/>
      </c>
      <c r="GA175" s="46">
        <f>IF(AND($DS175,FZ175),
IF(BA175="","Debes escribir el número de días de vacaciones compensadas. ",
IF( IFERROR(INT(BA175),1.1) &lt;&gt; IFERROR(_xlfn.NUMBERVALUE(BA175),1), "La cantidad de días de vacaciones compensadas debe ser un número entero. ", "")
),
""
)</f>
        <v/>
      </c>
      <c r="GB175" s="46">
        <f>IF(AND($DS175,FZ175),
IF(BB175="","Debes escribir el valor de las vacaciones compensadas. ",
IF( ISERR(_xlfn.NUMBERVALUE(BB175)), "El valor de las vacaciones compensadas debe ser un número válido. ", "")
),
""
)</f>
        <v/>
      </c>
      <c r="GC175" s="46">
        <f>CONCATENATE(BC175,BD175)&lt;&gt;""</f>
        <v/>
      </c>
      <c r="GD175" s="46">
        <f>IF(AND($DS175,GC175),
IF(BC175="","Debes escribir el número de días de prima salarial. ",
IF( IFERROR(INT(BC175),1.1) &lt;&gt; IFERROR(_xlfn.NUMBERVALUE(BC175),1), "La cantidad de días de prima salarial debe ser un número entero. ", "")
),
""
)</f>
        <v/>
      </c>
      <c r="GE175" s="46">
        <f>IF(AND($DS175,GC175),
IF(BD175="","Debes escribir el valor de los días de prima salarial. ",
IF( ISERR(_xlfn.NUMBERVALUE(BD175)), "El valor de los días de prima salarial debe ser un número válido. ", "")
),
""
)</f>
        <v/>
      </c>
      <c r="GF175" s="46">
        <f>IF($DS175,
IF( AND(BE175&lt;&gt;"", ISERR(_xlfn.NUMBERVALUE(BE175))), "El valor de la prima NO saliarial debe ser un número válido. ", "")
)</f>
        <v/>
      </c>
      <c r="GG175" s="46">
        <f>CONCATENATE(BF175,BG175,BH175)&lt;&gt;""</f>
        <v/>
      </c>
      <c r="GH175" s="46">
        <f>IF(AND($DS175,GG175),
IF(BF175="","Debes escribir el valor de las cesantías. ",
IF( ISERR(_xlfn.NUMBERVALUE(BF175)), "El valor de las cesantías debe ser un número válido. ", "")
),
""
)</f>
        <v/>
      </c>
      <c r="GI175" s="46">
        <f>IF(AND($DS175,GG175),
IF(BG175="","Debes escribir el % de cesantías. ",
IF( ISERR(_xlfn.NUMBERVALUE(BG175)), "El % de cesantías debe ser un número válido. ", "")
),
""
)</f>
        <v/>
      </c>
      <c r="GJ175" s="46">
        <f>IF(AND($DS175,GG175),
IF(BH175="","Debes escribir el valor de intereses de cesantías. ",
IF( ISERR(_xlfn.NUMBERVALUE(BH175)), "El valor de intereses de cesantías debe ser un número válido. ", "")
),
""
)</f>
        <v/>
      </c>
      <c r="GK175" s="46">
        <f>CONCATENATE(BI175,BJ175,BK175)&lt;&gt;""</f>
        <v/>
      </c>
      <c r="GL175" s="46">
        <f>IF(AND($DS175,GK175),
IF(BI175="","Debes escribir el número de días de incapacidad. ",
IF( IFERROR(INT(BI175),1.1) &lt;&gt; IFERROR(_xlfn.NUMBERVALUE(BI175),1), "La cantidad de días de incapacidad debe ser un número entero. ", "")
),
""
)</f>
        <v/>
      </c>
      <c r="GM175" s="46">
        <f>IF(AND($DS175,GK175),
IF(BJ175="","Debes escribir el tipo de incapacidad. ",
IF(_xlfn.IFNA(VLOOKUP(BJ175,TIPO_DE_INCAPACIDAD,1,FALSE),-1)=-1,"El tipo de incapacidad es inválida (por favor seleccionarlo de la lista). ","")
),
""
)</f>
        <v/>
      </c>
      <c r="GN175" s="46">
        <f>IF(AND($DS175,GK175),
IF(BK175="","Debes escribir el valor de la incapacidad. ",
IF( ISERR(_xlfn.NUMBERVALUE(BK175)), "El valor de la incapacidad debe ser un número válido. ", "")
),
""
)</f>
        <v/>
      </c>
      <c r="GO175" s="46">
        <f>CONCATENATE(BL175,BM175)&lt;&gt;""</f>
        <v/>
      </c>
      <c r="GP175" s="46">
        <f>IF(AND($DS175,GO175),
IF(BL175="","Debes escribir el número de días de licencia de maternidad o paternidad. ",
IF( IFERROR(INT(BL175),1.1) &lt;&gt; IFERROR(_xlfn.NUMBERVALUE(BL175),1), "La cantidad de días de licencia de maternidad o paternidad debe ser un número entero. ", "")
),
""
)</f>
        <v/>
      </c>
      <c r="GQ175" s="46">
        <f>IF(AND($DS175,GO175),
IF(BM175="","Debes escribir el valor de la licencia de maternidad o paternidad. ",
IF( ISERR(_xlfn.NUMBERVALUE(BM175)), "El valor de la licencia de maternidad o paternidad debe ser un número válido. ", "")
),
""
)</f>
        <v/>
      </c>
      <c r="GR175" s="46">
        <f>CONCATENATE(BN175,BO175)&lt;&gt;""</f>
        <v/>
      </c>
      <c r="GS175" s="46">
        <f>IF(AND($DS175,GR175),
IF(BN175="","Debes escribir el número de días de licencia remunerada. ",
IF( IFERROR(INT(BN175),1.1) &lt;&gt; IFERROR(_xlfn.NUMBERVALUE(BN175),1), "La cantidad de días de licencia remunerada debe ser un número entero. ", "")
),
""
)</f>
        <v/>
      </c>
      <c r="GT175" s="46">
        <f>IF(AND($DS175,GR175),
IF(BO175="","Debes escribir el valor de la licencia remunerada. ",
IF( ISERR(_xlfn.NUMBERVALUE(BO175)), "El valor de la licencia remunerada debe ser un número válido. ", "")
),
""
)</f>
        <v/>
      </c>
      <c r="GU175" s="46">
        <f>IF($DS175,
IF( AND(BP175&lt;&gt;"", ISERR(_xlfn.NUMBERVALUE(BP175))), "El valor de la licencia NO remunerada debe ser un número válido. ", "")
)</f>
        <v/>
      </c>
      <c r="GV175" s="46">
        <f>IF($DS175,
IF( AND(BQ175&lt;&gt;"", ISERR(_xlfn.NUMBERVALUE(BQ175))), "El valor de auxilios salariales debe ser un número válido. ", "")
)</f>
        <v/>
      </c>
      <c r="GW175" s="46">
        <f>IF($DS175,
IF( AND(BR175&lt;&gt;"", ISERR(_xlfn.NUMBERVALUE(BR175))), "El valor de auxilios NO salariales debe ser un número válido. ", "")
)</f>
        <v/>
      </c>
      <c r="GX175" s="46">
        <f>IF($DS175,
IF( AND(BS175&lt;&gt;"", ISERR(_xlfn.NUMBERVALUE(BS175))), "El valor de bonos salariales debe ser un número válido. ", "")
)</f>
        <v/>
      </c>
      <c r="GY175" s="46">
        <f>IF($DS175,
IF( AND(BT175&lt;&gt;"", ISERR(_xlfn.NUMBERVALUE(BT175))), "El valor de bonos NO salariales debe ser un número válido. ", "")
)</f>
        <v/>
      </c>
      <c r="GZ175" s="46">
        <f>IF($DS175,
IF( AND(BU175&lt;&gt;"", ISERR(_xlfn.NUMBERVALUE(BU175))), "El valor de bonos salariales de alimentación debe ser un número válido. ", "")
)</f>
        <v/>
      </c>
      <c r="HA175" s="46">
        <f>IF($DS175,
IF( AND(BV175&lt;&gt;"", ISERR(_xlfn.NUMBERVALUE(BV175))), "El valor de bonos NO salariales de alimentación debe ser un número válido. ", "")
)</f>
        <v/>
      </c>
      <c r="HB175" s="46">
        <f>IF($DS175,
IF( AND(BW175&lt;&gt;"", ISERR(_xlfn.NUMBERVALUE(BW175))), "El valor de bonificaciones salariales debe ser un número válido. ", "")
)</f>
        <v/>
      </c>
      <c r="HC175" s="46">
        <f>IF($DS175,
IF( AND(BX175&lt;&gt;"", ISERR(_xlfn.NUMBERVALUE(BX175))), "El valor de bonificaciones NO salariales debe ser un número válido. ", "")
)</f>
        <v/>
      </c>
      <c r="HD175" s="46">
        <f>IF($DS175,
IF( AND(BY175&lt;&gt;"", ISERR(_xlfn.NUMBERVALUE(BY175))), "El valor de compensaciones ordinarias debe ser un número válido. ", "")
)</f>
        <v/>
      </c>
      <c r="HE175" s="46">
        <f>IF($DS175,
IF( AND(BZ175&lt;&gt;"", ISERR(_xlfn.NUMBERVALUE(BZ175))), "El valor de compensaciones extraordinarias debe ser un número válido. ", "")
)</f>
        <v/>
      </c>
      <c r="HF175" s="46">
        <f>IF($DS175,
IF( AND(CA175&lt;&gt;"", ISERR(_xlfn.NUMBERVALUE(CA175))), "El valor de comisiones debe ser un número válido. ", "")
)</f>
        <v/>
      </c>
      <c r="HG175" s="46">
        <f>IF($DS175,
IF( AND(CB175&lt;&gt;"", ISERR(_xlfn.NUMBERVALUE(CB175))), "El valor de ausencia por huega debe ser un número válido. ", "")
)</f>
        <v/>
      </c>
      <c r="HH175" s="46">
        <f>IF($DS175,
IF( AND(CC175&lt;&gt;"", ISERR(_xlfn.NUMBERVALUE(CC175))), "El valor de anticipos debe ser un número válido. ", "")
)</f>
        <v/>
      </c>
      <c r="HI175" s="46">
        <f>IF($DS175,
IF( AND(CD175&lt;&gt;"", ISERR(_xlfn.NUMBERVALUE(CD175))), "El valor de pagos a terceros debe ser un número válido. ", "")
)</f>
        <v/>
      </c>
      <c r="HJ175" s="46">
        <f>IF($DS175,
IF( AND(CE175&lt;&gt;"", ISERR(_xlfn.NUMBERVALUE(CE175))), "El valor de dotación debe ser un número válido. ", "")
)</f>
        <v/>
      </c>
      <c r="HK175" s="46">
        <f>IF($DS175,
IF( AND(CF175&lt;&gt;"", ISERR(_xlfn.NUMBERVALUE(CF175))), "El valor de apoyo sostenibilidad debe ser un número válido. ", "")
)</f>
        <v/>
      </c>
      <c r="HL175" s="46">
        <f>IF($DS175,
IF( AND(CG175&lt;&gt;"", ISERR(_xlfn.NUMBERVALUE(CG175))), "El valor de teletrabajo debe ser un número válido. ", "")
)</f>
        <v/>
      </c>
      <c r="HM175" s="46">
        <f>IF($DS175,
IF( AND(CH175&lt;&gt;"", ISERR(_xlfn.NUMBERVALUE(CH175))), "El valor de bonificación de retiro debe ser un número válido. ", "")
)</f>
        <v/>
      </c>
      <c r="HN175" s="46">
        <f>IF($DS175,
IF( AND(CI175&lt;&gt;"", ISERR(_xlfn.NUMBERVALUE(CI175))), "El valor de indemnización de retiro debe ser un número válido. ", "")
)</f>
        <v/>
      </c>
      <c r="HO175" s="46">
        <f>IF($DS175,
IF( AND(CJ175&lt;&gt;"", ISERR(_xlfn.NUMBERVALUE(CJ175))), "El valor de reintegros debe ser un número válido. ", "")
)</f>
        <v/>
      </c>
      <c r="HP175" s="46">
        <f>CONCATENATE(CK175,CL175,CM175)&lt;&gt;""</f>
        <v/>
      </c>
      <c r="HQ175" s="46">
        <f>IF(AND($DS175,HP175),
IF(CK175="","Debes escribir la descripción de otro concepto no categorizado. ",""),
""
)</f>
        <v/>
      </c>
      <c r="HR175" s="46">
        <f>IF(AND($DS175,HP175),
IF(CONCATENATE(CL175,CM175)="","Debes escribir al menos un valor de concepto no categorizado (salarial o no salarial). ",
IF(ISERR(_xlfn.NUMBERVALUE(CL175)),"El valor salarial concepto no categorizado debe ser un número válido. ","")
),
""
)</f>
        <v/>
      </c>
      <c r="HS175" s="46">
        <f>IF(AND($DS175,HP175),
IF(CONCATENATE(CL175,CM175)="","Debes escribir al menos un valor de concepto no categorizado (salarial o no salarial). ",
IF(ISERR(_xlfn.NUMBERVALUE(CM175)),"El valor NO salarial concepto no categorizado debe ser un número válido. ","")
),
""
)</f>
        <v/>
      </c>
      <c r="HT175" s="46">
        <f>IF($DS175,
IF(CN175="","Debes escribir el porcentaje del aporte a salud. ",
IF( ISERR(_xlfn.NUMBERVALUE(CN175)), "El valor del porcentaje del aporte a salud debe ser un número válido. ", "")
)
)</f>
        <v/>
      </c>
      <c r="HU175" s="46">
        <f>IF($DS175,
IF(CO175="","Debes escribir el valor del aporte a salud. ",
IF( ISERR(_xlfn.NUMBERVALUE(CO175)), "El valor del aporte a salud debe ser un número válido. ", "")
)
)</f>
        <v/>
      </c>
      <c r="HV175" s="46">
        <f>IF($DS175,
IF( AND(CP175&lt;&gt;"", ISERR(_xlfn.NUMBERVALUE(CP175))), "El valor plan complementario debe ser un número válido. ", "")
)</f>
        <v/>
      </c>
      <c r="HW175" s="46">
        <f>IF($DS175,
IF(CQ175="","Debes escribir el porcentaje del aporte a pensión. ",
IF( ISERR(_xlfn.NUMBERVALUE(CQ175)), "El valor del porcentaje del aporte a pensión debe ser un número válido. ", "")
)
)</f>
        <v/>
      </c>
      <c r="HX175" s="46">
        <f>IF($DS175,
IF(CR175="","Debes escribir el valor del aporte a pensión. ",
IF( ISERR(_xlfn.NUMBERVALUE(CR175)), "El valor del aporte a salud debe ser un número válido. ", "")
)
)</f>
        <v/>
      </c>
      <c r="HY175" s="46">
        <f>IF($DS175,
IF( AND(CS175&lt;&gt;"", ISERR(_xlfn.NUMBERVALUE(CS175))), "El valor pensión voluntaria debe ser un número válido. ", "")
)</f>
        <v/>
      </c>
      <c r="HZ175" s="46">
        <f>CONCATENATE(CT175,CU175,CV175,CW175)&lt;&gt;""</f>
        <v/>
      </c>
      <c r="IA175" s="46">
        <f>IF(AND($DS175,HZ175),
IF(CT175="","Debes escribir el % del fondo de seguridad pensional. ",
IF( ISERR(_xlfn.NUMBERVALUE(CT175)), "El % del fondo de seguridad debe ser un número válido. ", "")
),
""
)</f>
        <v/>
      </c>
      <c r="IB175" s="46">
        <f>IF(AND($DS175,HZ175),
IF(CU175="","Debes escribir el valor del aporte al fondo de solidaridad pensional. ",
IF( ISERR(_xlfn.NUMBERVALUE(CU175)), "El valor del aporte al fondo de solidaridad pensional debe ser un número válido. ", "")
),
""
)</f>
        <v/>
      </c>
      <c r="IC175" s="46">
        <f>IF(AND($DS175,HZ175),
IF(CV175="","Debes escribir el % del fondo de subsistencia. ",
IF( ISERR(_xlfn.NUMBERVALUE(CV175)), "El % del fondo de subsistencia debe ser un número válido. ", "")
),
""
)</f>
        <v/>
      </c>
      <c r="ID175" s="46">
        <f>IF(AND($DS175,HZ175),
IF(CW175="","Debes escribir el valor del fondo de subsistencia. ",
IF( ISERR(_xlfn.NUMBERVALUE(CW175)), "El valor del fondo de subsistencia debe ser un número válido. ", "")
),
""
)</f>
        <v/>
      </c>
      <c r="IE175" s="46">
        <f>CONCATENATE(CX175,CY175)&lt;&gt;""</f>
        <v/>
      </c>
      <c r="IF175" s="46">
        <f>IF(AND($DS175,IE175),
IF(CX175="","Debes escribir el % de sindicato. ",
IF( ISERR(_xlfn.NUMBERVALUE(CX175)), "El % de sindicato debe ser un número válido. ", "")
),
""
)</f>
        <v/>
      </c>
      <c r="IG175" s="46">
        <f>IF(AND($DS175,IE175),
IF(CY175="","Debes escribir el valor del sindicato. ",
IF( ISERR(_xlfn.NUMBERVALUE(CY175)), "El valor del sindicato debe ser un número válido. ", "")
),
""
)</f>
        <v/>
      </c>
      <c r="IH175" s="46">
        <f>IF($DS175,
IF( AND(CZ175&lt;&gt;"", ISERR(_xlfn.NUMBERVALUE(CZ175))), "El valor de sanción pública debe ser un número válido. ", "")
)</f>
        <v/>
      </c>
      <c r="II175" s="46">
        <f>IF($DS175,
IF( AND(DA175&lt;&gt;"", ISERR(_xlfn.NUMBERVALUE(DA175))), "El valor de sanción privada debe ser un número válido. ", "")
)</f>
        <v/>
      </c>
      <c r="IJ175" s="46">
        <f>CONCATENATE(DB175,DC175)&lt;&gt;""</f>
        <v/>
      </c>
      <c r="IK175" s="46">
        <f>IF(AND($DS175,IJ175),
IF(DB175="","Debes escribir la descripción de libranza. ",""),
""
)</f>
        <v/>
      </c>
      <c r="IL175" s="46">
        <f>IF(AND($DS175,IJ175),
IF(DC175="","Debes escribir la cuota libranza. ",
IF(ISERR(_xlfn.NUMBERVALUE(DC175)),"El valor de la cuota libranza debe ser un número válido. ","")
),
""
)</f>
        <v/>
      </c>
      <c r="IM175" s="46">
        <f>IF($DS175,
IF( AND(DD175&lt;&gt;"", ISERR(_xlfn.NUMBERVALUE(DD175))), "El valor de pagos a terceros debe ser un número válido. ", "")
)</f>
        <v/>
      </c>
      <c r="IN175" s="46">
        <f>IF($DS175,
IF( AND(DE175&lt;&gt;"", ISERR(_xlfn.NUMBERVALUE(DE175))), "El valor de anticipos debe ser un número válido. ", "")
)</f>
        <v/>
      </c>
      <c r="IO175" s="46">
        <f>IF($DS175,
IF( AND(DF175&lt;&gt;"", ISERR(_xlfn.NUMBERVALUE(DF175))), "El valor de AFC debe ser un número válido. ", "")
)</f>
        <v/>
      </c>
      <c r="IP175" s="46">
        <f>IF($DS175,
IF( AND(DG175&lt;&gt;"", ISERR(_xlfn.NUMBERVALUE(DG175))), "El valor de rete-fuente debe ser un número válido. ", "")
)</f>
        <v/>
      </c>
      <c r="IQ175" s="46">
        <f>IF($DS175,
IF( AND(DH175&lt;&gt;"", ISERR(_xlfn.NUMBERVALUE(DH175))), "El valor de cooperativa de trabajo debe ser un número válido. ", "")
)</f>
        <v/>
      </c>
      <c r="IR175" s="46">
        <f>IF($DS175,
IF( AND(DI175&lt;&gt;"", ISERR(_xlfn.NUMBERVALUE(DI175))), "El valor de embargo fiscal debe ser un número válido. ", "")
)</f>
        <v/>
      </c>
      <c r="IS175" s="46">
        <f>IF($DS175,
IF( AND(DJ175&lt;&gt;"", ISERR(_xlfn.NUMBERVALUE(DJ175))), "El valor de educación debe ser un número válido. ", "")
)</f>
        <v/>
      </c>
      <c r="IT175" s="46">
        <f>IF($DS175,
IF( AND(DK175&lt;&gt;"", ISERR(_xlfn.NUMBERVALUE(DK175))), "El valor de reintegro debe ser un número válido. ", "")
)</f>
        <v/>
      </c>
      <c r="IU175" s="46">
        <f>IF($DS175,
IF( AND(DL175&lt;&gt;"", ISERR(_xlfn.NUMBERVALUE(DL175))), "El valor de deuda debe ser un número válido. ", "")
)</f>
        <v/>
      </c>
      <c r="IV175" s="46">
        <f>IF($DS175,
IF( AND(DM175&lt;&gt;"", ISERR(_xlfn.NUMBERVALUE(DM175))), "El valor de otras deducciones debe ser un número válido. ", "")
)</f>
        <v/>
      </c>
      <c r="IW175" s="46">
        <f>IF($DS175,
IF(DN175="","Debes escribir el valor de los devengos totales. ",
IF( ISERR(_xlfn.NUMBERVALUE(DN175)), "El valor de los devengos totales debe ser un número válido. ", "")
)
)</f>
        <v/>
      </c>
      <c r="IX175" s="46">
        <f>IF($DS175,
IF(DO175="","Debes escribir el valor de las deducciones totales. ",
IF( ISERR(_xlfn.NUMBERVALUE(DO175)), "El valor de las deducciones totales debe ser un número válido. ", "")
)
)</f>
        <v/>
      </c>
      <c r="IY175" s="46">
        <f>IF($DS175,
IF(DP175="","Debes escribir el valor del salario total. ",
IF( ISERR(_xlfn.NUMBERVALUE(DP175)), "El valor del salario total debe ser un número válido. ", "")
)
)</f>
        <v/>
      </c>
    </row>
    <row r="176">
      <c r="B176" s="48" t="n">
        <v>164</v>
      </c>
      <c r="C176" s="61">
        <f>IF(AND(DS176,DP176&lt;&gt;""),
IF(DQ176="","OK","Error"),
""
)</f>
        <v/>
      </c>
      <c r="D176" s="53" t="n"/>
      <c r="E176" s="52" t="n"/>
      <c r="F176" s="112" t="n"/>
      <c r="G176" s="52" t="n"/>
      <c r="H176" s="53" t="n"/>
      <c r="I176" s="52" t="n"/>
      <c r="J176" s="52" t="n"/>
      <c r="K176" s="53" t="n"/>
      <c r="L176" s="55" t="n"/>
      <c r="M176" s="108" t="n"/>
      <c r="N176" s="56" t="n"/>
      <c r="O176" s="52" t="n"/>
      <c r="P176" s="52" t="n"/>
      <c r="Q176" s="52" t="n"/>
      <c r="R176" s="52" t="n"/>
      <c r="S176" s="52" t="n"/>
      <c r="T176" s="53" t="n"/>
      <c r="U176" s="52" t="n"/>
      <c r="V176" s="52" t="n"/>
      <c r="W176" s="55" t="n"/>
      <c r="X176" s="55" t="n"/>
      <c r="Y176" s="52" t="n"/>
      <c r="Z176" s="55" t="n"/>
      <c r="AA176" s="52" t="n"/>
      <c r="AB176" s="53" t="n"/>
      <c r="AC176" s="53" t="n"/>
      <c r="AD176" s="53" t="n"/>
      <c r="AE176" s="177" t="n"/>
      <c r="AF176" s="113" t="n"/>
      <c r="AG176" s="177" t="n"/>
      <c r="AH176" s="178" t="n"/>
      <c r="AI176" s="178" t="n"/>
      <c r="AJ176" s="178" t="n"/>
      <c r="AK176" s="114" t="n"/>
      <c r="AL176" s="178" t="n"/>
      <c r="AM176" s="114" t="n"/>
      <c r="AN176" s="178" t="n"/>
      <c r="AO176" s="114" t="n"/>
      <c r="AP176" s="178" t="n"/>
      <c r="AQ176" s="114" t="n"/>
      <c r="AR176" s="178" t="n"/>
      <c r="AS176" s="114" t="n"/>
      <c r="AT176" s="178" t="n"/>
      <c r="AU176" s="114" t="n"/>
      <c r="AV176" s="178" t="n"/>
      <c r="AW176" s="114" t="n"/>
      <c r="AX176" s="178" t="n"/>
      <c r="AY176" s="114" t="n"/>
      <c r="AZ176" s="178" t="n"/>
      <c r="BA176" s="114" t="n"/>
      <c r="BB176" s="178" t="n"/>
      <c r="BC176" s="114" t="n"/>
      <c r="BD176" s="178" t="n"/>
      <c r="BE176" s="178" t="n"/>
      <c r="BF176" s="178" t="n"/>
      <c r="BG176" s="59" t="n"/>
      <c r="BH176" s="178" t="n"/>
      <c r="BI176" s="114" t="n"/>
      <c r="BJ176" s="53" t="n"/>
      <c r="BK176" s="178" t="n"/>
      <c r="BL176" s="114" t="n"/>
      <c r="BM176" s="178" t="n"/>
      <c r="BN176" s="114" t="n"/>
      <c r="BO176" s="178" t="n"/>
      <c r="BP176" s="178" t="n"/>
      <c r="BQ176" s="178" t="n"/>
      <c r="BR176" s="178" t="n"/>
      <c r="BS176" s="178" t="n"/>
      <c r="BT176" s="178" t="n"/>
      <c r="BU176" s="178" t="n"/>
      <c r="BV176" s="178" t="n"/>
      <c r="BW176" s="178" t="n"/>
      <c r="BX176" s="178" t="n"/>
      <c r="BY176" s="178" t="n"/>
      <c r="BZ176" s="178" t="n"/>
      <c r="CA176" s="178" t="n"/>
      <c r="CB176" s="178" t="n"/>
      <c r="CC176" s="178" t="n"/>
      <c r="CD176" s="178" t="n"/>
      <c r="CE176" s="178" t="n"/>
      <c r="CF176" s="178" t="n"/>
      <c r="CG176" s="178" t="n"/>
      <c r="CH176" s="178" t="n"/>
      <c r="CI176" s="178" t="n"/>
      <c r="CJ176" s="178" t="n"/>
      <c r="CK176" s="53" t="n"/>
      <c r="CL176" s="178" t="n"/>
      <c r="CM176" s="178" t="n"/>
      <c r="CN176" s="60" t="n"/>
      <c r="CO176" s="177" t="n"/>
      <c r="CP176" s="178" t="n"/>
      <c r="CQ176" s="60" t="n"/>
      <c r="CR176" s="177" t="n"/>
      <c r="CS176" s="178" t="n"/>
      <c r="CT176" s="59" t="n"/>
      <c r="CU176" s="178" t="n"/>
      <c r="CV176" s="59" t="n"/>
      <c r="CW176" s="178" t="n"/>
      <c r="CX176" s="59" t="n"/>
      <c r="CY176" s="178" t="n"/>
      <c r="CZ176" s="178" t="n"/>
      <c r="DA176" s="178" t="n"/>
      <c r="DB176" s="53" t="n"/>
      <c r="DC176" s="178" t="n"/>
      <c r="DD176" s="178" t="n"/>
      <c r="DE176" s="178" t="n"/>
      <c r="DF176" s="178" t="n"/>
      <c r="DG176" s="178" t="n"/>
      <c r="DH176" s="178" t="n"/>
      <c r="DI176" s="178" t="n"/>
      <c r="DJ176" s="178" t="n"/>
      <c r="DK176" s="178" t="n"/>
      <c r="DL176" s="178" t="n"/>
      <c r="DM176" s="178" t="n"/>
      <c r="DN176" s="177" t="n"/>
      <c r="DO176" s="177" t="n"/>
      <c r="DP176" s="177" t="n"/>
      <c r="DQ176" s="76">
        <f>IF(AND(DS176,DP176&lt;&gt;""),
CONCATENATE(DT176,DU176,DV176,DW176,DX176,DY176,DZ176,EA176,EB176,EC176,ED176,EE176,EF176,EG176,EH176,EI176,EJ176,EK176,EL176,EM176,EN176,EO176,EP176,EQ176,ES176,ET176,EU176,EV176,EW176,EX176,EY176,EZ176,FA176,FC176,FD176,FF176,FG176,FI176,FJ176,FL176,FM176,FO176,FP176,FR176,FS176,FU176,FV176,FX176,FY176,GA176,GB176,GD176,GE176,GF176,GH176,GI176,GJ176,GL176,GM176,GN176,GP176,GQ176,GS176,GT176,GU176,GV176,GW176,GX176,GY176,GZ176,HA176,HB176,HC176,HD176,HE176,HF176,HG176,HH176,HI176,HJ176,HK176,HL176,HM176,HN176,HO176,HQ176,HR176,HS176,HT176,HU176,HV176,HW176,HX176,HY176,IA176,IB176,IC176,ID176,IF176,IG176,IH176,II176,IK176,IL176,IM176,IN176,IO176,IP176,IQ176,IR176,IS176,IT176,IU176,IV176,IW176,IX176,IY176,IZ176),
""
)</f>
        <v/>
      </c>
      <c r="DR176" s="53" t="n"/>
      <c r="DS176" s="46">
        <f>CONCATENATE(D176,$E176,$F176,$G176,H176,$I176,$J176,K176,$L176,$M176,N176,$O176,$P176,$Q176,$R176,$S176,T176,$U176,$V176,$W176,$X176,$Y176,$Z176,$AA176,AB176,AC176,AD176,$AE176,$AF176,$AG176,AH176,AI176,AJ176,AK176,AL176,AM176,AN176,AO176,AP176,AQ176,AR176,AS176,AT176,AU176,AV176,AW176,AX176,AY176,AZ176,BA176,BB176,BC176,BD176,BE176,BF176,BG176,BH176,BI176,BJ176,BK176,BL176,BM176,BN176,BO176,BP176,BQ176,BR176,BS176,BT176,BU176,BV176,BW176,BX176,BY176,BZ176,CA176,CB176,CC176,CD176,CE176,CF176,CG176,CH176,CI176,CJ176,CK176,CL176,CM176,$CN176,$CO176,CP176,$CQ176,$CR176,CS176,CT176,CU176,CV176,CW176,CX176,CY176,CZ176,DA176,DB176,DC176,DD176,DE176,DF176,DG176,DH176,DI176,DJ176,DK176,DL176,DM176,$DN176,$DO176,$DP176,DR176)&lt;&gt;""</f>
        <v/>
      </c>
      <c r="DT176" s="46">
        <f>IF(AND($DS176,$E$4&lt;&gt;""),
IF(LEFT($E$4,2) = "1.",
IF(D176&lt;&gt;"","El CUNE sólo se envía en operaciones de novedad o ajuste. ",""),
IF(D176="","Debes escribir un CUNE válido para realizar operaciones de novedad o ajuste. ","")),
""
)</f>
        <v/>
      </c>
      <c r="DU176" s="46">
        <f>IF($DS176,
IF(E176="","Debes seleccionar el tipo de documento del empleado. ",
IF(_xlfn.IFNA(VLOOKUP(E176,TIPO_DE_DOCUMENTO,1,FALSE),-1)=-1,"El tipo de documento no es válido (por favor seleccionarlo de la lista). ","")
)
)</f>
        <v/>
      </c>
      <c r="DV176" s="46">
        <f>IF($DS176,
IF(F176="","Debes escribir el número de documento del empleado. ","")
)</f>
        <v/>
      </c>
      <c r="DW176" s="46">
        <f>IF($DS176,
IF(G176="","Debes escribir el primer nombre del empleado. ","")
)</f>
        <v/>
      </c>
      <c r="DY176" s="46">
        <f>IF($DS176,
IF(I176="","Debes escribir el primer apellido del empleado. ","")
)</f>
        <v/>
      </c>
      <c r="DZ176" s="46">
        <f>IF($DS176,
IF(J176="","Debes escribir el segundo apellido del empleado. ","")
)</f>
        <v/>
      </c>
      <c r="EB176" s="46">
        <f>IF($DS176,
IF(L176="","Debes escribir la fecha de ingreso del empleado. ",
IF(ISERR(DATE(YEAR(L176),MONTH(L176),DAY(L176))), "El valor ingresado en fecha de ingreso no tiene un formato válido. ","")
)
)</f>
        <v/>
      </c>
      <c r="EC176" s="46">
        <f>IF($DS176,
IF(M176="","Debes escribir el tiempo laborado. ",
IF( IFERROR(INT(M176),1.1) &lt;&gt; IFERROR(_xlfn.NUMBERVALUE(M176),1), "El valor de los días trabajados debe ser un número entero. ", "")
)
)</f>
        <v/>
      </c>
      <c r="ED176" s="46">
        <f>IF($DS176,
IF( AND(N176&lt;&gt;"", ISERR(DATE(YEAR(N176),MONTH(N176),DAY(N176))) ), "El valor ingresado en fecha de ingreso no tiene un formato válido. ",
IF( AND(N176&lt;&gt;"", $E$6&lt;&gt;"", DATE(YEAR(N176), MONTH(N176), 1) &lt;&gt; IFERROR(DATE(MID($E$6, 1, 4), MID($E$6, 6, 2),1), "1/1/1900") ), "La fecha de retiro debe estar dentro del período liquidado. ", "")
)
)</f>
        <v/>
      </c>
      <c r="EE176" s="46">
        <f>IF($DS176,
IF(O176="","Debes seleccionar el tipo de trabajador. ",
IF(_xlfn.IFNA(VLOOKUP(O176,TIPO_DE_TRABAJADOR,1,FALSE),-1)=-1,"El tipo de trabajador no es válido (por favor seleccionarlo de la lista). ","")
)
)</f>
        <v/>
      </c>
      <c r="EF176" s="46">
        <f>IF($DS176,
IF(P176="","Debes seleccionar si es un trabajador dependiente pensionado por vejez. ",
IF(_xlfn.IFNA(VLOOKUP(P176,SUBTIPO_DE_TRABAJADOR,1,FALSE),-1)=-1,"El tipo de trabajador dependiente pensionado por vejez no es válido (por favor seleccionarlo de la lista). ","")
)
)</f>
        <v/>
      </c>
      <c r="EG176" s="46">
        <f>IF($DS176,
IF(Q176="","Debes seleccionar el tipo de contrato del trabajador. ",
IF(_xlfn.IFNA(VLOOKUP(Q176,TIPO_DE_CONTRATO,1,FALSE),-1)=-1,"El tipo de contrato del trabajador no es válido (por favor seleccionarlo de la lista). ","")
)
)</f>
        <v/>
      </c>
      <c r="EH176" s="46">
        <f>IF($DS176,
IF(R176="","Debes seleccionar si es un salario integral. ",
IF(_xlfn.IFNA(VLOOKUP(R176,SI_NO,1,FALSE),-1)=-1,"Valor no válido para salario integral (por favor seleccionarlo de la lista). ","")
)
)</f>
        <v/>
      </c>
      <c r="EI176" s="46">
        <f>IF($DS176,
IF(S176="","Debes seleccionar si el trabajador realiza actividades de riesgo. ",
IF(_xlfn.IFNA(VLOOKUP(S176,SI_NO,1,FALSE),-1)=-1,"Valor no válido para actividad de alto riesgo (por favor seleccionarlo de la lista). ","")
)
)</f>
        <v/>
      </c>
      <c r="EK176" s="46">
        <f>IF($DS176,
IF(U176="","Debes escribir el código del municipio de residencia del trabajador. ",
IF(_xlfn.IFNA(VLOOKUP(U176,MUNICIPIO,1,FALSE),-1)=-1,"El municipio de residencia del trabajador es inválido (por favor seleccionarlo de la lista). ","")
)
)</f>
        <v/>
      </c>
      <c r="EL176" s="46">
        <f>IF($DS176,
IF(V176="","Debes escribir el la dirección de residendia del trabajador. ","")
)</f>
        <v/>
      </c>
      <c r="EM176" s="46">
        <f>IF($DS176,
IF(W176="","Debes escribir la fecha de inicio de la liquidación. ",
IF(ISERR(DATE(YEAR(W176),MONTH(W176),DAY(W176))),"El valor ingresado en fecha de inicio de liquidación no tiene un formato válido. ",
IF( AND($E$6&lt;&gt;"", DATE(YEAR(W176), MONTH(W176), 1) &lt;&gt; IFERROR(DATE(MID($E$6, 1, 4), MID($E$6, 6, 2),1), "1/1/1900") ), "La fecha de inicio de la liquidación debe estar dentro del período liquidado. ", "")
)
)
)</f>
        <v/>
      </c>
      <c r="EN176" s="46">
        <f>IF($DS176,
IF(X176="","Debes escribir la fecha de fin de la liquidación. ",
IF(ISERR(DATE(YEAR(X176),MONTH(X176),DAY(X176))),"El valor ingresado en fecha de fin de liquidación no tiene un formato válido. ",
IF( AND($E$6&lt;&gt;"", DATE(YEAR(X176), MONTH(X176), 1) &lt;&gt; IFERROR(DATE(MID($E$6, 1, 4), MID($E$6, 6, 2),1), "1/1/1900") ), "La fecha de fin de la liquidación debe estar dentro del período liquidado. ", "")
)
)
)</f>
        <v/>
      </c>
      <c r="EO176" s="46">
        <f>IF($DS176,
IF(Y176="","Debes escribir la frecuencia de pago del trabajador. ",
IF(_xlfn.IFNA(VLOOKUP(Y176,PERÍODO_DE_NÓMINA,1,FALSE),-1)=-1,"La frecuencia de pago es inválida (por favor seleccionarlo de la lista). ","")
)
)</f>
        <v/>
      </c>
      <c r="EP176" s="46">
        <f>IF($DS176,
IF(Z176="","Debes escribir la fecha de pago. ",
IF(ISERR(DATE(YEAR(Z176),MONTH(Z176),DAY(Z176))), "El valor ingresado en fecha de pago no tiene un formato válido. ","")
)
)</f>
        <v/>
      </c>
      <c r="EQ176" s="46">
        <f>IF($DS176,
IF(AA176="","Debes escribir el medio de pago. ",
IF(_xlfn.IFNA(VLOOKUP(AA176,MEDIOS_DE_PAGO,1,FALSE),-1)=-1,"El medio de pago es inválido (por favor seleccionarlo de la lista). ","")
)
)</f>
        <v/>
      </c>
      <c r="ER176" s="46">
        <f>OR(AA176='Tablas '!$T$4,AA176='Tablas '!$T$7,AA176='Tablas '!$T$8,AA176='Tablas '!$T$11)</f>
        <v/>
      </c>
      <c r="ES176" s="46">
        <f>IF(AND($DS176,ER176),
IF(AB176="","Debes escribir la entidad bancaria. ",""),
""
)</f>
        <v/>
      </c>
      <c r="ET176" s="46">
        <f>IF(AND($DS176,ER176),
IF(AC176="","Debes escribir el tipo de cuenta bancaria. ",
IF(_xlfn.IFNA(VLOOKUP(AC176,TIPO_DE_CUENTA,1,FALSE),-1)=-1,"El tipo de cuenta bancaria es inválida (por favor seleccionarlo de la lista). ","")
),
""
)</f>
        <v/>
      </c>
      <c r="EU176" s="46">
        <f>IF(AND($DS176,ER176),
IF(AD176="","Debes escribir el número de cuenta bancaria. ",""),
""
)</f>
        <v/>
      </c>
      <c r="EV176" s="46">
        <f>IF($DS176,
IF(AE176="","Debes escribir el valor del sueldo básico. ",
IF( ISERR(_xlfn.NUMBERVALUE(AE176)), "El valor del sueldo básico debe ser un número válido. ", "")
)
)</f>
        <v/>
      </c>
      <c r="EW176" s="46">
        <f>IF($DS176,
IF(AF176="","Debes escribir el número de días trabajados. ",
IF( IFERROR(INT(AF176),1.1) &lt;&gt; IFERROR(_xlfn.NUMBERVALUE(AF176),1), "La cantidad de días trabajados debe ser un número entero. ", "")
)
)</f>
        <v/>
      </c>
      <c r="EX176" s="46">
        <f>IF($DS176,
IF(AG176="","Debes escribir el valor del sueldo trabajado. ",
IF( ISERR(_xlfn.NUMBERVALUE(AG176)), "El valor del sueldo trabajado debe ser un número válido. ", "")
)
)</f>
        <v/>
      </c>
      <c r="EY176" s="46">
        <f>IF($DS176,
IF( AND(AH176&lt;&gt;"", ISERR(_xlfn.NUMBERVALUE(AH176))), "El valor del auxilio de transporte debe ser un número válido. ", "")
)</f>
        <v/>
      </c>
      <c r="EZ176" s="46">
        <f>IF($DS176,
IF( AND(AI176&lt;&gt;"", ISERR(_xlfn.NUMBERVALUE(AI176))), "El valor de viáticos salariales debe ser un número válido. ", "")
)</f>
        <v/>
      </c>
      <c r="FA176" s="46">
        <f>IF($DS176,
IF( AND(AJ176&lt;&gt;"", ISERR(_xlfn.NUMBERVALUE(AJ176))), "El valor de viáticos NO salariales debe ser un número válido. ", "")
)</f>
        <v/>
      </c>
      <c r="FB176" s="46">
        <f>CONCATENATE(AK176,AL176)&lt;&gt;""</f>
        <v/>
      </c>
      <c r="FC176" s="46">
        <f>IF(AND($DS176,FB176),
IF(AK176="","Debes escribir el número de horas extras diurnas. ",
IF( IFERROR(INT(AK176),1.1) &lt;&gt; IFERROR(_xlfn.NUMBERVALUE(AK176),1), "La cantidad de horas extras diurnas debe ser un número entero. ", "")
),
""
)</f>
        <v/>
      </c>
      <c r="FD176" s="46">
        <f>IF(AND($DS176,FB176),
IF(AL176="","Debes escribir el valor de las horas extras diurnas. ",
IF( ISERR(_xlfn.NUMBERVALUE(AL176)), "El valor de las horas extras duirnas debe ser un número válido. ", "")
),
""
)</f>
        <v/>
      </c>
      <c r="FE176" s="46">
        <f>CONCATENATE(AM176,AN176)&lt;&gt;""</f>
        <v/>
      </c>
      <c r="FF176" s="46">
        <f>IF(AND($DS176,FE176),
IF(AM176="","Debes escribir el número de horas extras nocturnas. ",
IF( IFERROR(INT(AM176),1.1) &lt;&gt; IFERROR(_xlfn.NUMBERVALUE(AM176),1), "La cantidad de horas extras nocturnas debe ser un número entero. ", "")
),
""
)</f>
        <v/>
      </c>
      <c r="FG176" s="46">
        <f>IF(AND($DS176,FE176),
IF(AN176="","Debes escribir el valor de las horas extras nocturnas. ",
IF( ISERR(_xlfn.NUMBERVALUE(AN176)), "El valor de las horas extras nocturnas debe ser un número válido. ", "")
),
""
)</f>
        <v/>
      </c>
      <c r="FH176" s="46">
        <f>CONCATENATE(AO176,AP176)&lt;&gt;""</f>
        <v/>
      </c>
      <c r="FI176" s="46">
        <f>IF(AND($DS176,FH176),
IF(AO176="","Debes escribir el número de horas extras diurnas dominicales y festivas. ",
IF( IFERROR(INT(AO176),1.1) &lt;&gt; IFERROR(_xlfn.NUMBERVALUE(AO176),1), "La cantidad de horas extras diurnas dominicales y festivas debe ser un número entero. ", "")
),
""
)</f>
        <v/>
      </c>
      <c r="FJ176" s="46">
        <f>IF(AND($DS176,FH176),
IF(AP176="","Debes escribir el valor de las horas extras diurnas dominicales y festivas. ",
IF( ISERR(_xlfn.NUMBERVALUE(AP176)), "El valor de las horas extras diurnas dominicales y festivas debe ser un número válido. ", "")
),
""
)</f>
        <v/>
      </c>
      <c r="FK176" s="46">
        <f>CONCATENATE(AQ176,AR176)&lt;&gt;""</f>
        <v/>
      </c>
      <c r="FL176" s="46">
        <f>IF(AND($DS176,FK176),
IF(AQ176="","Debes escribir el número de horas extras nocturnas dominicales y festivas. ",
IF( IFERROR(INT(AQ176),1.1) &lt;&gt; IFERROR(_xlfn.NUMBERVALUE(AQ176),1), "La cantidad de horas extras nocturnas dominicales y festivas debe ser un número entero. ", "")
),
""
)</f>
        <v/>
      </c>
      <c r="FM176" s="46">
        <f>IF(AND($DS176,FK176),
IF(AR176="","Debes escribir el valor de las horas extras nocturnas dominicales y festivas. ",
IF( ISERR(_xlfn.NUMBERVALUE(AR176)), "El valor de las horas extras nocturnas dominicales y festivas debe ser un número válido. ", "")
),
""
)</f>
        <v/>
      </c>
      <c r="FN176" s="46">
        <f>CONCATENATE(AS176,AT176)&lt;&gt;""</f>
        <v/>
      </c>
      <c r="FO176" s="46">
        <f>IF(AND($DS176,FN176),
IF(AS176="","Debes escribir el número de horas recargo nocturno. ",
IF( IFERROR(INT(AS176),1.1) &lt;&gt; IFERROR(_xlfn.NUMBERVALUE(AS176),1), "La cantidad de horas recargo nocturno debe ser un número entero. ", "")
),
""
)</f>
        <v/>
      </c>
      <c r="FP176" s="46">
        <f>IF(AND($DS176,FN176),
IF(AT176="","Debes escribir el valor de las horas recargo nocturno. ",
IF( ISERR(_xlfn.NUMBERVALUE(AT176)), "El valor de las horas recargo nocturno debe ser un número válido. ", "")
),
""
)</f>
        <v/>
      </c>
      <c r="FQ176" s="46">
        <f>CONCATENATE(AU176,AV176)&lt;&gt;""</f>
        <v/>
      </c>
      <c r="FR176" s="46">
        <f>IF(AND($DS176,FQ176),
IF(AU176="","Debes escribir el número de horas recargo diurno dominical y festivo. ",
IF( IFERROR(INT(AU176),1.1) &lt;&gt; IFERROR(_xlfn.NUMBERVALUE(AU176),1), "La cantidad de horas recargo diurno dominical y festivo debe ser un número entero. ", "")
),
""
)</f>
        <v/>
      </c>
      <c r="FS176" s="46">
        <f>IF(AND($DS176,FQ176),
IF(AV176="","Debes escribir el valor de las horas recargo diurno dominical y festivo. ",
IF( ISERR(_xlfn.NUMBERVALUE(AV176)), "El valor de las horas recargo diurno dominical y festivo debe ser un número válido. ", "")
),
""
)</f>
        <v/>
      </c>
      <c r="FT176" s="46">
        <f>CONCATENATE(AW176,AX176)&lt;&gt;""</f>
        <v/>
      </c>
      <c r="FU176" s="46">
        <f>IF(AND($DS176,FT176),
IF(AW176="","Debes escribir el número de horas recargo nocturno dominical y festivo. ",
IF( IFERROR(INT(AW176),1.1) &lt;&gt; IFERROR(_xlfn.NUMBERVALUE(AW176),1), "La cantidad de horas recargo nocturno dominical y festivo debe ser un número entero. ", "")
),
""
)</f>
        <v/>
      </c>
      <c r="FV176" s="46">
        <f>IF(AND($DS176,FT176),
IF(AX176="","Debes escribir el valor de las horas recargo nocturno dominical y festivo. ",
IF( ISERR(_xlfn.NUMBERVALUE(AX176)), "El valor de las horas recargo nocturno dominical y festivo debe ser un número válido. ", "")
),
""
)</f>
        <v/>
      </c>
      <c r="FW176" s="46">
        <f>CONCATENATE(AY176,AZ176)&lt;&gt;""</f>
        <v/>
      </c>
      <c r="FX176" s="46">
        <f>IF(AND($DS176,FW176),
IF(AY176="","Debes escribir el número de días de vacaciones comunes. ",
IF( IFERROR(INT(AY176),1.1) &lt;&gt; IFERROR(_xlfn.NUMBERVALUE(AY176),1), "La cantidad de días de vacaciones comunes debe ser un número entero. ", "")
),
""
)</f>
        <v/>
      </c>
      <c r="FY176" s="46">
        <f>IF(AND($DS176,FW176),
IF(AZ176="","Debes escribir el valor de las vacaciones comunes. ",
IF( ISERR(_xlfn.NUMBERVALUE(AZ176)), "El valor de las vacaciones comunes debe ser un número válido. ", "")
),
""
)</f>
        <v/>
      </c>
      <c r="FZ176" s="46">
        <f>CONCATENATE(BA176,BB176)&lt;&gt;""</f>
        <v/>
      </c>
      <c r="GA176" s="46">
        <f>IF(AND($DS176,FZ176),
IF(BA176="","Debes escribir el número de días de vacaciones compensadas. ",
IF( IFERROR(INT(BA176),1.1) &lt;&gt; IFERROR(_xlfn.NUMBERVALUE(BA176),1), "La cantidad de días de vacaciones compensadas debe ser un número entero. ", "")
),
""
)</f>
        <v/>
      </c>
      <c r="GB176" s="46">
        <f>IF(AND($DS176,FZ176),
IF(BB176="","Debes escribir el valor de las vacaciones compensadas. ",
IF( ISERR(_xlfn.NUMBERVALUE(BB176)), "El valor de las vacaciones compensadas debe ser un número válido. ", "")
),
""
)</f>
        <v/>
      </c>
      <c r="GC176" s="46">
        <f>CONCATENATE(BC176,BD176)&lt;&gt;""</f>
        <v/>
      </c>
      <c r="GD176" s="46">
        <f>IF(AND($DS176,GC176),
IF(BC176="","Debes escribir el número de días de prima salarial. ",
IF( IFERROR(INT(BC176),1.1) &lt;&gt; IFERROR(_xlfn.NUMBERVALUE(BC176),1), "La cantidad de días de prima salarial debe ser un número entero. ", "")
),
""
)</f>
        <v/>
      </c>
      <c r="GE176" s="46">
        <f>IF(AND($DS176,GC176),
IF(BD176="","Debes escribir el valor de los días de prima salarial. ",
IF( ISERR(_xlfn.NUMBERVALUE(BD176)), "El valor de los días de prima salarial debe ser un número válido. ", "")
),
""
)</f>
        <v/>
      </c>
      <c r="GF176" s="46">
        <f>IF($DS176,
IF( AND(BE176&lt;&gt;"", ISERR(_xlfn.NUMBERVALUE(BE176))), "El valor de la prima NO saliarial debe ser un número válido. ", "")
)</f>
        <v/>
      </c>
      <c r="GG176" s="46">
        <f>CONCATENATE(BF176,BG176,BH176)&lt;&gt;""</f>
        <v/>
      </c>
      <c r="GH176" s="46">
        <f>IF(AND($DS176,GG176),
IF(BF176="","Debes escribir el valor de las cesantías. ",
IF( ISERR(_xlfn.NUMBERVALUE(BF176)), "El valor de las cesantías debe ser un número válido. ", "")
),
""
)</f>
        <v/>
      </c>
      <c r="GI176" s="46">
        <f>IF(AND($DS176,GG176),
IF(BG176="","Debes escribir el % de cesantías. ",
IF( ISERR(_xlfn.NUMBERVALUE(BG176)), "El % de cesantías debe ser un número válido. ", "")
),
""
)</f>
        <v/>
      </c>
      <c r="GJ176" s="46">
        <f>IF(AND($DS176,GG176),
IF(BH176="","Debes escribir el valor de intereses de cesantías. ",
IF( ISERR(_xlfn.NUMBERVALUE(BH176)), "El valor de intereses de cesantías debe ser un número válido. ", "")
),
""
)</f>
        <v/>
      </c>
      <c r="GK176" s="46">
        <f>CONCATENATE(BI176,BJ176,BK176)&lt;&gt;""</f>
        <v/>
      </c>
      <c r="GL176" s="46">
        <f>IF(AND($DS176,GK176),
IF(BI176="","Debes escribir el número de días de incapacidad. ",
IF( IFERROR(INT(BI176),1.1) &lt;&gt; IFERROR(_xlfn.NUMBERVALUE(BI176),1), "La cantidad de días de incapacidad debe ser un número entero. ", "")
),
""
)</f>
        <v/>
      </c>
      <c r="GM176" s="46">
        <f>IF(AND($DS176,GK176),
IF(BJ176="","Debes escribir el tipo de incapacidad. ",
IF(_xlfn.IFNA(VLOOKUP(BJ176,TIPO_DE_INCAPACIDAD,1,FALSE),-1)=-1,"El tipo de incapacidad es inválida (por favor seleccionarlo de la lista). ","")
),
""
)</f>
        <v/>
      </c>
      <c r="GN176" s="46">
        <f>IF(AND($DS176,GK176),
IF(BK176="","Debes escribir el valor de la incapacidad. ",
IF( ISERR(_xlfn.NUMBERVALUE(BK176)), "El valor de la incapacidad debe ser un número válido. ", "")
),
""
)</f>
        <v/>
      </c>
      <c r="GO176" s="46">
        <f>CONCATENATE(BL176,BM176)&lt;&gt;""</f>
        <v/>
      </c>
      <c r="GP176" s="46">
        <f>IF(AND($DS176,GO176),
IF(BL176="","Debes escribir el número de días de licencia de maternidad o paternidad. ",
IF( IFERROR(INT(BL176),1.1) &lt;&gt; IFERROR(_xlfn.NUMBERVALUE(BL176),1), "La cantidad de días de licencia de maternidad o paternidad debe ser un número entero. ", "")
),
""
)</f>
        <v/>
      </c>
      <c r="GQ176" s="46">
        <f>IF(AND($DS176,GO176),
IF(BM176="","Debes escribir el valor de la licencia de maternidad o paternidad. ",
IF( ISERR(_xlfn.NUMBERVALUE(BM176)), "El valor de la licencia de maternidad o paternidad debe ser un número válido. ", "")
),
""
)</f>
        <v/>
      </c>
      <c r="GR176" s="46">
        <f>CONCATENATE(BN176,BO176)&lt;&gt;""</f>
        <v/>
      </c>
      <c r="GS176" s="46">
        <f>IF(AND($DS176,GR176),
IF(BN176="","Debes escribir el número de días de licencia remunerada. ",
IF( IFERROR(INT(BN176),1.1) &lt;&gt; IFERROR(_xlfn.NUMBERVALUE(BN176),1), "La cantidad de días de licencia remunerada debe ser un número entero. ", "")
),
""
)</f>
        <v/>
      </c>
      <c r="GT176" s="46">
        <f>IF(AND($DS176,GR176),
IF(BO176="","Debes escribir el valor de la licencia remunerada. ",
IF( ISERR(_xlfn.NUMBERVALUE(BO176)), "El valor de la licencia remunerada debe ser un número válido. ", "")
),
""
)</f>
        <v/>
      </c>
      <c r="GU176" s="46">
        <f>IF($DS176,
IF( AND(BP176&lt;&gt;"", ISERR(_xlfn.NUMBERVALUE(BP176))), "El valor de la licencia NO remunerada debe ser un número válido. ", "")
)</f>
        <v/>
      </c>
      <c r="GV176" s="46">
        <f>IF($DS176,
IF( AND(BQ176&lt;&gt;"", ISERR(_xlfn.NUMBERVALUE(BQ176))), "El valor de auxilios salariales debe ser un número válido. ", "")
)</f>
        <v/>
      </c>
      <c r="GW176" s="46">
        <f>IF($DS176,
IF( AND(BR176&lt;&gt;"", ISERR(_xlfn.NUMBERVALUE(BR176))), "El valor de auxilios NO salariales debe ser un número válido. ", "")
)</f>
        <v/>
      </c>
      <c r="GX176" s="46">
        <f>IF($DS176,
IF( AND(BS176&lt;&gt;"", ISERR(_xlfn.NUMBERVALUE(BS176))), "El valor de bonos salariales debe ser un número válido. ", "")
)</f>
        <v/>
      </c>
      <c r="GY176" s="46">
        <f>IF($DS176,
IF( AND(BT176&lt;&gt;"", ISERR(_xlfn.NUMBERVALUE(BT176))), "El valor de bonos NO salariales debe ser un número válido. ", "")
)</f>
        <v/>
      </c>
      <c r="GZ176" s="46">
        <f>IF($DS176,
IF( AND(BU176&lt;&gt;"", ISERR(_xlfn.NUMBERVALUE(BU176))), "El valor de bonos salariales de alimentación debe ser un número válido. ", "")
)</f>
        <v/>
      </c>
      <c r="HA176" s="46">
        <f>IF($DS176,
IF( AND(BV176&lt;&gt;"", ISERR(_xlfn.NUMBERVALUE(BV176))), "El valor de bonos NO salariales de alimentación debe ser un número válido. ", "")
)</f>
        <v/>
      </c>
      <c r="HB176" s="46">
        <f>IF($DS176,
IF( AND(BW176&lt;&gt;"", ISERR(_xlfn.NUMBERVALUE(BW176))), "El valor de bonificaciones salariales debe ser un número válido. ", "")
)</f>
        <v/>
      </c>
      <c r="HC176" s="46">
        <f>IF($DS176,
IF( AND(BX176&lt;&gt;"", ISERR(_xlfn.NUMBERVALUE(BX176))), "El valor de bonificaciones NO salariales debe ser un número válido. ", "")
)</f>
        <v/>
      </c>
      <c r="HD176" s="46">
        <f>IF($DS176,
IF( AND(BY176&lt;&gt;"", ISERR(_xlfn.NUMBERVALUE(BY176))), "El valor de compensaciones ordinarias debe ser un número válido. ", "")
)</f>
        <v/>
      </c>
      <c r="HE176" s="46">
        <f>IF($DS176,
IF( AND(BZ176&lt;&gt;"", ISERR(_xlfn.NUMBERVALUE(BZ176))), "El valor de compensaciones extraordinarias debe ser un número válido. ", "")
)</f>
        <v/>
      </c>
      <c r="HF176" s="46">
        <f>IF($DS176,
IF( AND(CA176&lt;&gt;"", ISERR(_xlfn.NUMBERVALUE(CA176))), "El valor de comisiones debe ser un número válido. ", "")
)</f>
        <v/>
      </c>
      <c r="HG176" s="46">
        <f>IF($DS176,
IF( AND(CB176&lt;&gt;"", ISERR(_xlfn.NUMBERVALUE(CB176))), "El valor de ausencia por huega debe ser un número válido. ", "")
)</f>
        <v/>
      </c>
      <c r="HH176" s="46">
        <f>IF($DS176,
IF( AND(CC176&lt;&gt;"", ISERR(_xlfn.NUMBERVALUE(CC176))), "El valor de anticipos debe ser un número válido. ", "")
)</f>
        <v/>
      </c>
      <c r="HI176" s="46">
        <f>IF($DS176,
IF( AND(CD176&lt;&gt;"", ISERR(_xlfn.NUMBERVALUE(CD176))), "El valor de pagos a terceros debe ser un número válido. ", "")
)</f>
        <v/>
      </c>
      <c r="HJ176" s="46">
        <f>IF($DS176,
IF( AND(CE176&lt;&gt;"", ISERR(_xlfn.NUMBERVALUE(CE176))), "El valor de dotación debe ser un número válido. ", "")
)</f>
        <v/>
      </c>
      <c r="HK176" s="46">
        <f>IF($DS176,
IF( AND(CF176&lt;&gt;"", ISERR(_xlfn.NUMBERVALUE(CF176))), "El valor de apoyo sostenibilidad debe ser un número válido. ", "")
)</f>
        <v/>
      </c>
      <c r="HL176" s="46">
        <f>IF($DS176,
IF( AND(CG176&lt;&gt;"", ISERR(_xlfn.NUMBERVALUE(CG176))), "El valor de teletrabajo debe ser un número válido. ", "")
)</f>
        <v/>
      </c>
      <c r="HM176" s="46">
        <f>IF($DS176,
IF( AND(CH176&lt;&gt;"", ISERR(_xlfn.NUMBERVALUE(CH176))), "El valor de bonificación de retiro debe ser un número válido. ", "")
)</f>
        <v/>
      </c>
      <c r="HN176" s="46">
        <f>IF($DS176,
IF( AND(CI176&lt;&gt;"", ISERR(_xlfn.NUMBERVALUE(CI176))), "El valor de indemnización de retiro debe ser un número válido. ", "")
)</f>
        <v/>
      </c>
      <c r="HO176" s="46">
        <f>IF($DS176,
IF( AND(CJ176&lt;&gt;"", ISERR(_xlfn.NUMBERVALUE(CJ176))), "El valor de reintegros debe ser un número válido. ", "")
)</f>
        <v/>
      </c>
      <c r="HP176" s="46">
        <f>CONCATENATE(CK176,CL176,CM176)&lt;&gt;""</f>
        <v/>
      </c>
      <c r="HQ176" s="46">
        <f>IF(AND($DS176,HP176),
IF(CK176="","Debes escribir la descripción de otro concepto no categorizado. ",""),
""
)</f>
        <v/>
      </c>
      <c r="HR176" s="46">
        <f>IF(AND($DS176,HP176),
IF(CONCATENATE(CL176,CM176)="","Debes escribir al menos un valor de concepto no categorizado (salarial o no salarial). ",
IF(ISERR(_xlfn.NUMBERVALUE(CL176)),"El valor salarial concepto no categorizado debe ser un número válido. ","")
),
""
)</f>
        <v/>
      </c>
      <c r="HS176" s="46">
        <f>IF(AND($DS176,HP176),
IF(CONCATENATE(CL176,CM176)="","Debes escribir al menos un valor de concepto no categorizado (salarial o no salarial). ",
IF(ISERR(_xlfn.NUMBERVALUE(CM176)),"El valor NO salarial concepto no categorizado debe ser un número válido. ","")
),
""
)</f>
        <v/>
      </c>
      <c r="HT176" s="46">
        <f>IF($DS176,
IF(CN176="","Debes escribir el porcentaje del aporte a salud. ",
IF( ISERR(_xlfn.NUMBERVALUE(CN176)), "El valor del porcentaje del aporte a salud debe ser un número válido. ", "")
)
)</f>
        <v/>
      </c>
      <c r="HU176" s="46">
        <f>IF($DS176,
IF(CO176="","Debes escribir el valor del aporte a salud. ",
IF( ISERR(_xlfn.NUMBERVALUE(CO176)), "El valor del aporte a salud debe ser un número válido. ", "")
)
)</f>
        <v/>
      </c>
      <c r="HV176" s="46">
        <f>IF($DS176,
IF( AND(CP176&lt;&gt;"", ISERR(_xlfn.NUMBERVALUE(CP176))), "El valor plan complementario debe ser un número válido. ", "")
)</f>
        <v/>
      </c>
      <c r="HW176" s="46">
        <f>IF($DS176,
IF(CQ176="","Debes escribir el porcentaje del aporte a pensión. ",
IF( ISERR(_xlfn.NUMBERVALUE(CQ176)), "El valor del porcentaje del aporte a pensión debe ser un número válido. ", "")
)
)</f>
        <v/>
      </c>
      <c r="HX176" s="46">
        <f>IF($DS176,
IF(CR176="","Debes escribir el valor del aporte a pensión. ",
IF( ISERR(_xlfn.NUMBERVALUE(CR176)), "El valor del aporte a salud debe ser un número válido. ", "")
)
)</f>
        <v/>
      </c>
      <c r="HY176" s="46">
        <f>IF($DS176,
IF( AND(CS176&lt;&gt;"", ISERR(_xlfn.NUMBERVALUE(CS176))), "El valor pensión voluntaria debe ser un número válido. ", "")
)</f>
        <v/>
      </c>
      <c r="HZ176" s="46">
        <f>CONCATENATE(CT176,CU176,CV176,CW176)&lt;&gt;""</f>
        <v/>
      </c>
      <c r="IA176" s="46">
        <f>IF(AND($DS176,HZ176),
IF(CT176="","Debes escribir el % del fondo de seguridad pensional. ",
IF( ISERR(_xlfn.NUMBERVALUE(CT176)), "El % del fondo de seguridad debe ser un número válido. ", "")
),
""
)</f>
        <v/>
      </c>
      <c r="IB176" s="46">
        <f>IF(AND($DS176,HZ176),
IF(CU176="","Debes escribir el valor del aporte al fondo de solidaridad pensional. ",
IF( ISERR(_xlfn.NUMBERVALUE(CU176)), "El valor del aporte al fondo de solidaridad pensional debe ser un número válido. ", "")
),
""
)</f>
        <v/>
      </c>
      <c r="IC176" s="46">
        <f>IF(AND($DS176,HZ176),
IF(CV176="","Debes escribir el % del fondo de subsistencia. ",
IF( ISERR(_xlfn.NUMBERVALUE(CV176)), "El % del fondo de subsistencia debe ser un número válido. ", "")
),
""
)</f>
        <v/>
      </c>
      <c r="ID176" s="46">
        <f>IF(AND($DS176,HZ176),
IF(CW176="","Debes escribir el valor del fondo de subsistencia. ",
IF( ISERR(_xlfn.NUMBERVALUE(CW176)), "El valor del fondo de subsistencia debe ser un número válido. ", "")
),
""
)</f>
        <v/>
      </c>
      <c r="IE176" s="46">
        <f>CONCATENATE(CX176,CY176)&lt;&gt;""</f>
        <v/>
      </c>
      <c r="IF176" s="46">
        <f>IF(AND($DS176,IE176),
IF(CX176="","Debes escribir el % de sindicato. ",
IF( ISERR(_xlfn.NUMBERVALUE(CX176)), "El % de sindicato debe ser un número válido. ", "")
),
""
)</f>
        <v/>
      </c>
      <c r="IG176" s="46">
        <f>IF(AND($DS176,IE176),
IF(CY176="","Debes escribir el valor del sindicato. ",
IF( ISERR(_xlfn.NUMBERVALUE(CY176)), "El valor del sindicato debe ser un número válido. ", "")
),
""
)</f>
        <v/>
      </c>
      <c r="IH176" s="46">
        <f>IF($DS176,
IF( AND(CZ176&lt;&gt;"", ISERR(_xlfn.NUMBERVALUE(CZ176))), "El valor de sanción pública debe ser un número válido. ", "")
)</f>
        <v/>
      </c>
      <c r="II176" s="46">
        <f>IF($DS176,
IF( AND(DA176&lt;&gt;"", ISERR(_xlfn.NUMBERVALUE(DA176))), "El valor de sanción privada debe ser un número válido. ", "")
)</f>
        <v/>
      </c>
      <c r="IJ176" s="46">
        <f>CONCATENATE(DB176,DC176)&lt;&gt;""</f>
        <v/>
      </c>
      <c r="IK176" s="46">
        <f>IF(AND($DS176,IJ176),
IF(DB176="","Debes escribir la descripción de libranza. ",""),
""
)</f>
        <v/>
      </c>
      <c r="IL176" s="46">
        <f>IF(AND($DS176,IJ176),
IF(DC176="","Debes escribir la cuota libranza. ",
IF(ISERR(_xlfn.NUMBERVALUE(DC176)),"El valor de la cuota libranza debe ser un número válido. ","")
),
""
)</f>
        <v/>
      </c>
      <c r="IM176" s="46">
        <f>IF($DS176,
IF( AND(DD176&lt;&gt;"", ISERR(_xlfn.NUMBERVALUE(DD176))), "El valor de pagos a terceros debe ser un número válido. ", "")
)</f>
        <v/>
      </c>
      <c r="IN176" s="46">
        <f>IF($DS176,
IF( AND(DE176&lt;&gt;"", ISERR(_xlfn.NUMBERVALUE(DE176))), "El valor de anticipos debe ser un número válido. ", "")
)</f>
        <v/>
      </c>
      <c r="IO176" s="46">
        <f>IF($DS176,
IF( AND(DF176&lt;&gt;"", ISERR(_xlfn.NUMBERVALUE(DF176))), "El valor de AFC debe ser un número válido. ", "")
)</f>
        <v/>
      </c>
      <c r="IP176" s="46">
        <f>IF($DS176,
IF( AND(DG176&lt;&gt;"", ISERR(_xlfn.NUMBERVALUE(DG176))), "El valor de rete-fuente debe ser un número válido. ", "")
)</f>
        <v/>
      </c>
      <c r="IQ176" s="46">
        <f>IF($DS176,
IF( AND(DH176&lt;&gt;"", ISERR(_xlfn.NUMBERVALUE(DH176))), "El valor de cooperativa de trabajo debe ser un número válido. ", "")
)</f>
        <v/>
      </c>
      <c r="IR176" s="46">
        <f>IF($DS176,
IF( AND(DI176&lt;&gt;"", ISERR(_xlfn.NUMBERVALUE(DI176))), "El valor de embargo fiscal debe ser un número válido. ", "")
)</f>
        <v/>
      </c>
      <c r="IS176" s="46">
        <f>IF($DS176,
IF( AND(DJ176&lt;&gt;"", ISERR(_xlfn.NUMBERVALUE(DJ176))), "El valor de educación debe ser un número válido. ", "")
)</f>
        <v/>
      </c>
      <c r="IT176" s="46">
        <f>IF($DS176,
IF( AND(DK176&lt;&gt;"", ISERR(_xlfn.NUMBERVALUE(DK176))), "El valor de reintegro debe ser un número válido. ", "")
)</f>
        <v/>
      </c>
      <c r="IU176" s="46">
        <f>IF($DS176,
IF( AND(DL176&lt;&gt;"", ISERR(_xlfn.NUMBERVALUE(DL176))), "El valor de deuda debe ser un número válido. ", "")
)</f>
        <v/>
      </c>
      <c r="IV176" s="46">
        <f>IF($DS176,
IF( AND(DM176&lt;&gt;"", ISERR(_xlfn.NUMBERVALUE(DM176))), "El valor de otras deducciones debe ser un número válido. ", "")
)</f>
        <v/>
      </c>
      <c r="IW176" s="46">
        <f>IF($DS176,
IF(DN176="","Debes escribir el valor de los devengos totales. ",
IF( ISERR(_xlfn.NUMBERVALUE(DN176)), "El valor de los devengos totales debe ser un número válido. ", "")
)
)</f>
        <v/>
      </c>
      <c r="IX176" s="46">
        <f>IF($DS176,
IF(DO176="","Debes escribir el valor de las deducciones totales. ",
IF( ISERR(_xlfn.NUMBERVALUE(DO176)), "El valor de las deducciones totales debe ser un número válido. ", "")
)
)</f>
        <v/>
      </c>
      <c r="IY176" s="46">
        <f>IF($DS176,
IF(DP176="","Debes escribir el valor del salario total. ",
IF( ISERR(_xlfn.NUMBERVALUE(DP176)), "El valor del salario total debe ser un número válido. ", "")
)
)</f>
        <v/>
      </c>
    </row>
    <row r="177">
      <c r="B177" s="48" t="n">
        <v>165</v>
      </c>
      <c r="C177" s="61">
        <f>IF(AND(DS177,DP177&lt;&gt;""),
IF(DQ177="","OK","Error"),
""
)</f>
        <v/>
      </c>
      <c r="D177" s="53" t="n"/>
      <c r="E177" s="52" t="n"/>
      <c r="F177" s="112" t="n"/>
      <c r="G177" s="52" t="n"/>
      <c r="H177" s="53" t="n"/>
      <c r="I177" s="52" t="n"/>
      <c r="J177" s="52" t="n"/>
      <c r="K177" s="53" t="n"/>
      <c r="L177" s="55" t="n"/>
      <c r="M177" s="108" t="n"/>
      <c r="N177" s="56" t="n"/>
      <c r="O177" s="52" t="n"/>
      <c r="P177" s="52" t="n"/>
      <c r="Q177" s="52" t="n"/>
      <c r="R177" s="52" t="n"/>
      <c r="S177" s="52" t="n"/>
      <c r="T177" s="53" t="n"/>
      <c r="U177" s="52" t="n"/>
      <c r="V177" s="52" t="n"/>
      <c r="W177" s="55" t="n"/>
      <c r="X177" s="55" t="n"/>
      <c r="Y177" s="52" t="n"/>
      <c r="Z177" s="55" t="n"/>
      <c r="AA177" s="52" t="n"/>
      <c r="AB177" s="53" t="n"/>
      <c r="AC177" s="53" t="n"/>
      <c r="AD177" s="53" t="n"/>
      <c r="AE177" s="177" t="n"/>
      <c r="AF177" s="113" t="n"/>
      <c r="AG177" s="177" t="n"/>
      <c r="AH177" s="178" t="n"/>
      <c r="AI177" s="178" t="n"/>
      <c r="AJ177" s="178" t="n"/>
      <c r="AK177" s="114" t="n"/>
      <c r="AL177" s="178" t="n"/>
      <c r="AM177" s="114" t="n"/>
      <c r="AN177" s="178" t="n"/>
      <c r="AO177" s="114" t="n"/>
      <c r="AP177" s="178" t="n"/>
      <c r="AQ177" s="114" t="n"/>
      <c r="AR177" s="178" t="n"/>
      <c r="AS177" s="114" t="n"/>
      <c r="AT177" s="178" t="n"/>
      <c r="AU177" s="114" t="n"/>
      <c r="AV177" s="178" t="n"/>
      <c r="AW177" s="114" t="n"/>
      <c r="AX177" s="178" t="n"/>
      <c r="AY177" s="114" t="n"/>
      <c r="AZ177" s="178" t="n"/>
      <c r="BA177" s="114" t="n"/>
      <c r="BB177" s="178" t="n"/>
      <c r="BC177" s="114" t="n"/>
      <c r="BD177" s="178" t="n"/>
      <c r="BE177" s="178" t="n"/>
      <c r="BF177" s="178" t="n"/>
      <c r="BG177" s="59" t="n"/>
      <c r="BH177" s="178" t="n"/>
      <c r="BI177" s="114" t="n"/>
      <c r="BJ177" s="53" t="n"/>
      <c r="BK177" s="178" t="n"/>
      <c r="BL177" s="114" t="n"/>
      <c r="BM177" s="178" t="n"/>
      <c r="BN177" s="114" t="n"/>
      <c r="BO177" s="178" t="n"/>
      <c r="BP177" s="178" t="n"/>
      <c r="BQ177" s="178" t="n"/>
      <c r="BR177" s="178" t="n"/>
      <c r="BS177" s="178" t="n"/>
      <c r="BT177" s="178" t="n"/>
      <c r="BU177" s="178" t="n"/>
      <c r="BV177" s="178" t="n"/>
      <c r="BW177" s="178" t="n"/>
      <c r="BX177" s="178" t="n"/>
      <c r="BY177" s="178" t="n"/>
      <c r="BZ177" s="178" t="n"/>
      <c r="CA177" s="178" t="n"/>
      <c r="CB177" s="178" t="n"/>
      <c r="CC177" s="178" t="n"/>
      <c r="CD177" s="178" t="n"/>
      <c r="CE177" s="178" t="n"/>
      <c r="CF177" s="178" t="n"/>
      <c r="CG177" s="178" t="n"/>
      <c r="CH177" s="178" t="n"/>
      <c r="CI177" s="178" t="n"/>
      <c r="CJ177" s="178" t="n"/>
      <c r="CK177" s="53" t="n"/>
      <c r="CL177" s="178" t="n"/>
      <c r="CM177" s="178" t="n"/>
      <c r="CN177" s="60" t="n"/>
      <c r="CO177" s="177" t="n"/>
      <c r="CP177" s="178" t="n"/>
      <c r="CQ177" s="60" t="n"/>
      <c r="CR177" s="177" t="n"/>
      <c r="CS177" s="178" t="n"/>
      <c r="CT177" s="59" t="n"/>
      <c r="CU177" s="178" t="n"/>
      <c r="CV177" s="59" t="n"/>
      <c r="CW177" s="178" t="n"/>
      <c r="CX177" s="59" t="n"/>
      <c r="CY177" s="178" t="n"/>
      <c r="CZ177" s="178" t="n"/>
      <c r="DA177" s="178" t="n"/>
      <c r="DB177" s="53" t="n"/>
      <c r="DC177" s="178" t="n"/>
      <c r="DD177" s="178" t="n"/>
      <c r="DE177" s="178" t="n"/>
      <c r="DF177" s="178" t="n"/>
      <c r="DG177" s="178" t="n"/>
      <c r="DH177" s="178" t="n"/>
      <c r="DI177" s="178" t="n"/>
      <c r="DJ177" s="178" t="n"/>
      <c r="DK177" s="178" t="n"/>
      <c r="DL177" s="178" t="n"/>
      <c r="DM177" s="178" t="n"/>
      <c r="DN177" s="177" t="n"/>
      <c r="DO177" s="177" t="n"/>
      <c r="DP177" s="177" t="n"/>
      <c r="DQ177" s="76">
        <f>IF(AND(DS177,DP177&lt;&gt;""),
CONCATENATE(DT177,DU177,DV177,DW177,DX177,DY177,DZ177,EA177,EB177,EC177,ED177,EE177,EF177,EG177,EH177,EI177,EJ177,EK177,EL177,EM177,EN177,EO177,EP177,EQ177,ES177,ET177,EU177,EV177,EW177,EX177,EY177,EZ177,FA177,FC177,FD177,FF177,FG177,FI177,FJ177,FL177,FM177,FO177,FP177,FR177,FS177,FU177,FV177,FX177,FY177,GA177,GB177,GD177,GE177,GF177,GH177,GI177,GJ177,GL177,GM177,GN177,GP177,GQ177,GS177,GT177,GU177,GV177,GW177,GX177,GY177,GZ177,HA177,HB177,HC177,HD177,HE177,HF177,HG177,HH177,HI177,HJ177,HK177,HL177,HM177,HN177,HO177,HQ177,HR177,HS177,HT177,HU177,HV177,HW177,HX177,HY177,IA177,IB177,IC177,ID177,IF177,IG177,IH177,II177,IK177,IL177,IM177,IN177,IO177,IP177,IQ177,IR177,IS177,IT177,IU177,IV177,IW177,IX177,IY177,IZ177),
""
)</f>
        <v/>
      </c>
      <c r="DR177" s="53" t="n"/>
      <c r="DS177" s="46">
        <f>CONCATENATE(D177,$E177,$F177,$G177,H177,$I177,$J177,K177,$L177,$M177,N177,$O177,$P177,$Q177,$R177,$S177,T177,$U177,$V177,$W177,$X177,$Y177,$Z177,$AA177,AB177,AC177,AD177,$AE177,$AF177,$AG177,AH177,AI177,AJ177,AK177,AL177,AM177,AN177,AO177,AP177,AQ177,AR177,AS177,AT177,AU177,AV177,AW177,AX177,AY177,AZ177,BA177,BB177,BC177,BD177,BE177,BF177,BG177,BH177,BI177,BJ177,BK177,BL177,BM177,BN177,BO177,BP177,BQ177,BR177,BS177,BT177,BU177,BV177,BW177,BX177,BY177,BZ177,CA177,CB177,CC177,CD177,CE177,CF177,CG177,CH177,CI177,CJ177,CK177,CL177,CM177,$CN177,$CO177,CP177,$CQ177,$CR177,CS177,CT177,CU177,CV177,CW177,CX177,CY177,CZ177,DA177,DB177,DC177,DD177,DE177,DF177,DG177,DH177,DI177,DJ177,DK177,DL177,DM177,$DN177,$DO177,$DP177,DR177)&lt;&gt;""</f>
        <v/>
      </c>
      <c r="DT177" s="46">
        <f>IF(AND($DS177,$E$4&lt;&gt;""),
IF(LEFT($E$4,2) = "1.",
IF(D177&lt;&gt;"","El CUNE sólo se envía en operaciones de novedad o ajuste. ",""),
IF(D177="","Debes escribir un CUNE válido para realizar operaciones de novedad o ajuste. ","")),
""
)</f>
        <v/>
      </c>
      <c r="DU177" s="46">
        <f>IF($DS177,
IF(E177="","Debes seleccionar el tipo de documento del empleado. ",
IF(_xlfn.IFNA(VLOOKUP(E177,TIPO_DE_DOCUMENTO,1,FALSE),-1)=-1,"El tipo de documento no es válido (por favor seleccionarlo de la lista). ","")
)
)</f>
        <v/>
      </c>
      <c r="DV177" s="46">
        <f>IF($DS177,
IF(F177="","Debes escribir el número de documento del empleado. ","")
)</f>
        <v/>
      </c>
      <c r="DW177" s="46">
        <f>IF($DS177,
IF(G177="","Debes escribir el primer nombre del empleado. ","")
)</f>
        <v/>
      </c>
      <c r="DY177" s="46">
        <f>IF($DS177,
IF(I177="","Debes escribir el primer apellido del empleado. ","")
)</f>
        <v/>
      </c>
      <c r="DZ177" s="46">
        <f>IF($DS177,
IF(J177="","Debes escribir el segundo apellido del empleado. ","")
)</f>
        <v/>
      </c>
      <c r="EB177" s="46">
        <f>IF($DS177,
IF(L177="","Debes escribir la fecha de ingreso del empleado. ",
IF(ISERR(DATE(YEAR(L177),MONTH(L177),DAY(L177))), "El valor ingresado en fecha de ingreso no tiene un formato válido. ","")
)
)</f>
        <v/>
      </c>
      <c r="EC177" s="46">
        <f>IF($DS177,
IF(M177="","Debes escribir el tiempo laborado. ",
IF( IFERROR(INT(M177),1.1) &lt;&gt; IFERROR(_xlfn.NUMBERVALUE(M177),1), "El valor de los días trabajados debe ser un número entero. ", "")
)
)</f>
        <v/>
      </c>
      <c r="ED177" s="46">
        <f>IF($DS177,
IF( AND(N177&lt;&gt;"", ISERR(DATE(YEAR(N177),MONTH(N177),DAY(N177))) ), "El valor ingresado en fecha de ingreso no tiene un formato válido. ",
IF( AND(N177&lt;&gt;"", $E$6&lt;&gt;"", DATE(YEAR(N177), MONTH(N177), 1) &lt;&gt; IFERROR(DATE(MID($E$6, 1, 4), MID($E$6, 6, 2),1), "1/1/1900") ), "La fecha de retiro debe estar dentro del período liquidado. ", "")
)
)</f>
        <v/>
      </c>
      <c r="EE177" s="46">
        <f>IF($DS177,
IF(O177="","Debes seleccionar el tipo de trabajador. ",
IF(_xlfn.IFNA(VLOOKUP(O177,TIPO_DE_TRABAJADOR,1,FALSE),-1)=-1,"El tipo de trabajador no es válido (por favor seleccionarlo de la lista). ","")
)
)</f>
        <v/>
      </c>
      <c r="EF177" s="46">
        <f>IF($DS177,
IF(P177="","Debes seleccionar si es un trabajador dependiente pensionado por vejez. ",
IF(_xlfn.IFNA(VLOOKUP(P177,SUBTIPO_DE_TRABAJADOR,1,FALSE),-1)=-1,"El tipo de trabajador dependiente pensionado por vejez no es válido (por favor seleccionarlo de la lista). ","")
)
)</f>
        <v/>
      </c>
      <c r="EG177" s="46">
        <f>IF($DS177,
IF(Q177="","Debes seleccionar el tipo de contrato del trabajador. ",
IF(_xlfn.IFNA(VLOOKUP(Q177,TIPO_DE_CONTRATO,1,FALSE),-1)=-1,"El tipo de contrato del trabajador no es válido (por favor seleccionarlo de la lista). ","")
)
)</f>
        <v/>
      </c>
      <c r="EH177" s="46">
        <f>IF($DS177,
IF(R177="","Debes seleccionar si es un salario integral. ",
IF(_xlfn.IFNA(VLOOKUP(R177,SI_NO,1,FALSE),-1)=-1,"Valor no válido para salario integral (por favor seleccionarlo de la lista). ","")
)
)</f>
        <v/>
      </c>
      <c r="EI177" s="46">
        <f>IF($DS177,
IF(S177="","Debes seleccionar si el trabajador realiza actividades de riesgo. ",
IF(_xlfn.IFNA(VLOOKUP(S177,SI_NO,1,FALSE),-1)=-1,"Valor no válido para actividad de alto riesgo (por favor seleccionarlo de la lista). ","")
)
)</f>
        <v/>
      </c>
      <c r="EK177" s="46">
        <f>IF($DS177,
IF(U177="","Debes escribir el código del municipio de residencia del trabajador. ",
IF(_xlfn.IFNA(VLOOKUP(U177,MUNICIPIO,1,FALSE),-1)=-1,"El municipio de residencia del trabajador es inválido (por favor seleccionarlo de la lista). ","")
)
)</f>
        <v/>
      </c>
      <c r="EL177" s="46">
        <f>IF($DS177,
IF(V177="","Debes escribir el la dirección de residendia del trabajador. ","")
)</f>
        <v/>
      </c>
      <c r="EM177" s="46">
        <f>IF($DS177,
IF(W177="","Debes escribir la fecha de inicio de la liquidación. ",
IF(ISERR(DATE(YEAR(W177),MONTH(W177),DAY(W177))),"El valor ingresado en fecha de inicio de liquidación no tiene un formato válido. ",
IF( AND($E$6&lt;&gt;"", DATE(YEAR(W177), MONTH(W177), 1) &lt;&gt; IFERROR(DATE(MID($E$6, 1, 4), MID($E$6, 6, 2),1), "1/1/1900") ), "La fecha de inicio de la liquidación debe estar dentro del período liquidado. ", "")
)
)
)</f>
        <v/>
      </c>
      <c r="EN177" s="46">
        <f>IF($DS177,
IF(X177="","Debes escribir la fecha de fin de la liquidación. ",
IF(ISERR(DATE(YEAR(X177),MONTH(X177),DAY(X177))),"El valor ingresado en fecha de fin de liquidación no tiene un formato válido. ",
IF( AND($E$6&lt;&gt;"", DATE(YEAR(X177), MONTH(X177), 1) &lt;&gt; IFERROR(DATE(MID($E$6, 1, 4), MID($E$6, 6, 2),1), "1/1/1900") ), "La fecha de fin de la liquidación debe estar dentro del período liquidado. ", "")
)
)
)</f>
        <v/>
      </c>
      <c r="EO177" s="46">
        <f>IF($DS177,
IF(Y177="","Debes escribir la frecuencia de pago del trabajador. ",
IF(_xlfn.IFNA(VLOOKUP(Y177,PERÍODO_DE_NÓMINA,1,FALSE),-1)=-1,"La frecuencia de pago es inválida (por favor seleccionarlo de la lista). ","")
)
)</f>
        <v/>
      </c>
      <c r="EP177" s="46">
        <f>IF($DS177,
IF(Z177="","Debes escribir la fecha de pago. ",
IF(ISERR(DATE(YEAR(Z177),MONTH(Z177),DAY(Z177))), "El valor ingresado en fecha de pago no tiene un formato válido. ","")
)
)</f>
        <v/>
      </c>
      <c r="EQ177" s="46">
        <f>IF($DS177,
IF(AA177="","Debes escribir el medio de pago. ",
IF(_xlfn.IFNA(VLOOKUP(AA177,MEDIOS_DE_PAGO,1,FALSE),-1)=-1,"El medio de pago es inválido (por favor seleccionarlo de la lista). ","")
)
)</f>
        <v/>
      </c>
      <c r="ER177" s="46">
        <f>OR(AA177='Tablas '!$T$4,AA177='Tablas '!$T$7,AA177='Tablas '!$T$8,AA177='Tablas '!$T$11)</f>
        <v/>
      </c>
      <c r="ES177" s="46">
        <f>IF(AND($DS177,ER177),
IF(AB177="","Debes escribir la entidad bancaria. ",""),
""
)</f>
        <v/>
      </c>
      <c r="ET177" s="46">
        <f>IF(AND($DS177,ER177),
IF(AC177="","Debes escribir el tipo de cuenta bancaria. ",
IF(_xlfn.IFNA(VLOOKUP(AC177,TIPO_DE_CUENTA,1,FALSE),-1)=-1,"El tipo de cuenta bancaria es inválida (por favor seleccionarlo de la lista). ","")
),
""
)</f>
        <v/>
      </c>
      <c r="EU177" s="46">
        <f>IF(AND($DS177,ER177),
IF(AD177="","Debes escribir el número de cuenta bancaria. ",""),
""
)</f>
        <v/>
      </c>
      <c r="EV177" s="46">
        <f>IF($DS177,
IF(AE177="","Debes escribir el valor del sueldo básico. ",
IF( ISERR(_xlfn.NUMBERVALUE(AE177)), "El valor del sueldo básico debe ser un número válido. ", "")
)
)</f>
        <v/>
      </c>
      <c r="EW177" s="46">
        <f>IF($DS177,
IF(AF177="","Debes escribir el número de días trabajados. ",
IF( IFERROR(INT(AF177),1.1) &lt;&gt; IFERROR(_xlfn.NUMBERVALUE(AF177),1), "La cantidad de días trabajados debe ser un número entero. ", "")
)
)</f>
        <v/>
      </c>
      <c r="EX177" s="46">
        <f>IF($DS177,
IF(AG177="","Debes escribir el valor del sueldo trabajado. ",
IF( ISERR(_xlfn.NUMBERVALUE(AG177)), "El valor del sueldo trabajado debe ser un número válido. ", "")
)
)</f>
        <v/>
      </c>
      <c r="EY177" s="46">
        <f>IF($DS177,
IF( AND(AH177&lt;&gt;"", ISERR(_xlfn.NUMBERVALUE(AH177))), "El valor del auxilio de transporte debe ser un número válido. ", "")
)</f>
        <v/>
      </c>
      <c r="EZ177" s="46">
        <f>IF($DS177,
IF( AND(AI177&lt;&gt;"", ISERR(_xlfn.NUMBERVALUE(AI177))), "El valor de viáticos salariales debe ser un número válido. ", "")
)</f>
        <v/>
      </c>
      <c r="FA177" s="46">
        <f>IF($DS177,
IF( AND(AJ177&lt;&gt;"", ISERR(_xlfn.NUMBERVALUE(AJ177))), "El valor de viáticos NO salariales debe ser un número válido. ", "")
)</f>
        <v/>
      </c>
      <c r="FB177" s="46">
        <f>CONCATENATE(AK177,AL177)&lt;&gt;""</f>
        <v/>
      </c>
      <c r="FC177" s="46">
        <f>IF(AND($DS177,FB177),
IF(AK177="","Debes escribir el número de horas extras diurnas. ",
IF( IFERROR(INT(AK177),1.1) &lt;&gt; IFERROR(_xlfn.NUMBERVALUE(AK177),1), "La cantidad de horas extras diurnas debe ser un número entero. ", "")
),
""
)</f>
        <v/>
      </c>
      <c r="FD177" s="46">
        <f>IF(AND($DS177,FB177),
IF(AL177="","Debes escribir el valor de las horas extras diurnas. ",
IF( ISERR(_xlfn.NUMBERVALUE(AL177)), "El valor de las horas extras duirnas debe ser un número válido. ", "")
),
""
)</f>
        <v/>
      </c>
      <c r="FE177" s="46">
        <f>CONCATENATE(AM177,AN177)&lt;&gt;""</f>
        <v/>
      </c>
      <c r="FF177" s="46">
        <f>IF(AND($DS177,FE177),
IF(AM177="","Debes escribir el número de horas extras nocturnas. ",
IF( IFERROR(INT(AM177),1.1) &lt;&gt; IFERROR(_xlfn.NUMBERVALUE(AM177),1), "La cantidad de horas extras nocturnas debe ser un número entero. ", "")
),
""
)</f>
        <v/>
      </c>
      <c r="FG177" s="46">
        <f>IF(AND($DS177,FE177),
IF(AN177="","Debes escribir el valor de las horas extras nocturnas. ",
IF( ISERR(_xlfn.NUMBERVALUE(AN177)), "El valor de las horas extras nocturnas debe ser un número válido. ", "")
),
""
)</f>
        <v/>
      </c>
      <c r="FH177" s="46">
        <f>CONCATENATE(AO177,AP177)&lt;&gt;""</f>
        <v/>
      </c>
      <c r="FI177" s="46">
        <f>IF(AND($DS177,FH177),
IF(AO177="","Debes escribir el número de horas extras diurnas dominicales y festivas. ",
IF( IFERROR(INT(AO177),1.1) &lt;&gt; IFERROR(_xlfn.NUMBERVALUE(AO177),1), "La cantidad de horas extras diurnas dominicales y festivas debe ser un número entero. ", "")
),
""
)</f>
        <v/>
      </c>
      <c r="FJ177" s="46">
        <f>IF(AND($DS177,FH177),
IF(AP177="","Debes escribir el valor de las horas extras diurnas dominicales y festivas. ",
IF( ISERR(_xlfn.NUMBERVALUE(AP177)), "El valor de las horas extras diurnas dominicales y festivas debe ser un número válido. ", "")
),
""
)</f>
        <v/>
      </c>
      <c r="FK177" s="46">
        <f>CONCATENATE(AQ177,AR177)&lt;&gt;""</f>
        <v/>
      </c>
      <c r="FL177" s="46">
        <f>IF(AND($DS177,FK177),
IF(AQ177="","Debes escribir el número de horas extras nocturnas dominicales y festivas. ",
IF( IFERROR(INT(AQ177),1.1) &lt;&gt; IFERROR(_xlfn.NUMBERVALUE(AQ177),1), "La cantidad de horas extras nocturnas dominicales y festivas debe ser un número entero. ", "")
),
""
)</f>
        <v/>
      </c>
      <c r="FM177" s="46">
        <f>IF(AND($DS177,FK177),
IF(AR177="","Debes escribir el valor de las horas extras nocturnas dominicales y festivas. ",
IF( ISERR(_xlfn.NUMBERVALUE(AR177)), "El valor de las horas extras nocturnas dominicales y festivas debe ser un número válido. ", "")
),
""
)</f>
        <v/>
      </c>
      <c r="FN177" s="46">
        <f>CONCATENATE(AS177,AT177)&lt;&gt;""</f>
        <v/>
      </c>
      <c r="FO177" s="46">
        <f>IF(AND($DS177,FN177),
IF(AS177="","Debes escribir el número de horas recargo nocturno. ",
IF( IFERROR(INT(AS177),1.1) &lt;&gt; IFERROR(_xlfn.NUMBERVALUE(AS177),1), "La cantidad de horas recargo nocturno debe ser un número entero. ", "")
),
""
)</f>
        <v/>
      </c>
      <c r="FP177" s="46">
        <f>IF(AND($DS177,FN177),
IF(AT177="","Debes escribir el valor de las horas recargo nocturno. ",
IF( ISERR(_xlfn.NUMBERVALUE(AT177)), "El valor de las horas recargo nocturno debe ser un número válido. ", "")
),
""
)</f>
        <v/>
      </c>
      <c r="FQ177" s="46">
        <f>CONCATENATE(AU177,AV177)&lt;&gt;""</f>
        <v/>
      </c>
      <c r="FR177" s="46">
        <f>IF(AND($DS177,FQ177),
IF(AU177="","Debes escribir el número de horas recargo diurno dominical y festivo. ",
IF( IFERROR(INT(AU177),1.1) &lt;&gt; IFERROR(_xlfn.NUMBERVALUE(AU177),1), "La cantidad de horas recargo diurno dominical y festivo debe ser un número entero. ", "")
),
""
)</f>
        <v/>
      </c>
      <c r="FS177" s="46">
        <f>IF(AND($DS177,FQ177),
IF(AV177="","Debes escribir el valor de las horas recargo diurno dominical y festivo. ",
IF( ISERR(_xlfn.NUMBERVALUE(AV177)), "El valor de las horas recargo diurno dominical y festivo debe ser un número válido. ", "")
),
""
)</f>
        <v/>
      </c>
      <c r="FT177" s="46">
        <f>CONCATENATE(AW177,AX177)&lt;&gt;""</f>
        <v/>
      </c>
      <c r="FU177" s="46">
        <f>IF(AND($DS177,FT177),
IF(AW177="","Debes escribir el número de horas recargo nocturno dominical y festivo. ",
IF( IFERROR(INT(AW177),1.1) &lt;&gt; IFERROR(_xlfn.NUMBERVALUE(AW177),1), "La cantidad de horas recargo nocturno dominical y festivo debe ser un número entero. ", "")
),
""
)</f>
        <v/>
      </c>
      <c r="FV177" s="46">
        <f>IF(AND($DS177,FT177),
IF(AX177="","Debes escribir el valor de las horas recargo nocturno dominical y festivo. ",
IF( ISERR(_xlfn.NUMBERVALUE(AX177)), "El valor de las horas recargo nocturno dominical y festivo debe ser un número válido. ", "")
),
""
)</f>
        <v/>
      </c>
      <c r="FW177" s="46">
        <f>CONCATENATE(AY177,AZ177)&lt;&gt;""</f>
        <v/>
      </c>
      <c r="FX177" s="46">
        <f>IF(AND($DS177,FW177),
IF(AY177="","Debes escribir el número de días de vacaciones comunes. ",
IF( IFERROR(INT(AY177),1.1) &lt;&gt; IFERROR(_xlfn.NUMBERVALUE(AY177),1), "La cantidad de días de vacaciones comunes debe ser un número entero. ", "")
),
""
)</f>
        <v/>
      </c>
      <c r="FY177" s="46">
        <f>IF(AND($DS177,FW177),
IF(AZ177="","Debes escribir el valor de las vacaciones comunes. ",
IF( ISERR(_xlfn.NUMBERVALUE(AZ177)), "El valor de las vacaciones comunes debe ser un número válido. ", "")
),
""
)</f>
        <v/>
      </c>
      <c r="FZ177" s="46">
        <f>CONCATENATE(BA177,BB177)&lt;&gt;""</f>
        <v/>
      </c>
      <c r="GA177" s="46">
        <f>IF(AND($DS177,FZ177),
IF(BA177="","Debes escribir el número de días de vacaciones compensadas. ",
IF( IFERROR(INT(BA177),1.1) &lt;&gt; IFERROR(_xlfn.NUMBERVALUE(BA177),1), "La cantidad de días de vacaciones compensadas debe ser un número entero. ", "")
),
""
)</f>
        <v/>
      </c>
      <c r="GB177" s="46">
        <f>IF(AND($DS177,FZ177),
IF(BB177="","Debes escribir el valor de las vacaciones compensadas. ",
IF( ISERR(_xlfn.NUMBERVALUE(BB177)), "El valor de las vacaciones compensadas debe ser un número válido. ", "")
),
""
)</f>
        <v/>
      </c>
      <c r="GC177" s="46">
        <f>CONCATENATE(BC177,BD177)&lt;&gt;""</f>
        <v/>
      </c>
      <c r="GD177" s="46">
        <f>IF(AND($DS177,GC177),
IF(BC177="","Debes escribir el número de días de prima salarial. ",
IF( IFERROR(INT(BC177),1.1) &lt;&gt; IFERROR(_xlfn.NUMBERVALUE(BC177),1), "La cantidad de días de prima salarial debe ser un número entero. ", "")
),
""
)</f>
        <v/>
      </c>
      <c r="GE177" s="46">
        <f>IF(AND($DS177,GC177),
IF(BD177="","Debes escribir el valor de los días de prima salarial. ",
IF( ISERR(_xlfn.NUMBERVALUE(BD177)), "El valor de los días de prima salarial debe ser un número válido. ", "")
),
""
)</f>
        <v/>
      </c>
      <c r="GF177" s="46">
        <f>IF($DS177,
IF( AND(BE177&lt;&gt;"", ISERR(_xlfn.NUMBERVALUE(BE177))), "El valor de la prima NO saliarial debe ser un número válido. ", "")
)</f>
        <v/>
      </c>
      <c r="GG177" s="46">
        <f>CONCATENATE(BF177,BG177,BH177)&lt;&gt;""</f>
        <v/>
      </c>
      <c r="GH177" s="46">
        <f>IF(AND($DS177,GG177),
IF(BF177="","Debes escribir el valor de las cesantías. ",
IF( ISERR(_xlfn.NUMBERVALUE(BF177)), "El valor de las cesantías debe ser un número válido. ", "")
),
""
)</f>
        <v/>
      </c>
      <c r="GI177" s="46">
        <f>IF(AND($DS177,GG177),
IF(BG177="","Debes escribir el % de cesantías. ",
IF( ISERR(_xlfn.NUMBERVALUE(BG177)), "El % de cesantías debe ser un número válido. ", "")
),
""
)</f>
        <v/>
      </c>
      <c r="GJ177" s="46">
        <f>IF(AND($DS177,GG177),
IF(BH177="","Debes escribir el valor de intereses de cesantías. ",
IF( ISERR(_xlfn.NUMBERVALUE(BH177)), "El valor de intereses de cesantías debe ser un número válido. ", "")
),
""
)</f>
        <v/>
      </c>
      <c r="GK177" s="46">
        <f>CONCATENATE(BI177,BJ177,BK177)&lt;&gt;""</f>
        <v/>
      </c>
      <c r="GL177" s="46">
        <f>IF(AND($DS177,GK177),
IF(BI177="","Debes escribir el número de días de incapacidad. ",
IF( IFERROR(INT(BI177),1.1) &lt;&gt; IFERROR(_xlfn.NUMBERVALUE(BI177),1), "La cantidad de días de incapacidad debe ser un número entero. ", "")
),
""
)</f>
        <v/>
      </c>
      <c r="GM177" s="46">
        <f>IF(AND($DS177,GK177),
IF(BJ177="","Debes escribir el tipo de incapacidad. ",
IF(_xlfn.IFNA(VLOOKUP(BJ177,TIPO_DE_INCAPACIDAD,1,FALSE),-1)=-1,"El tipo de incapacidad es inválida (por favor seleccionarlo de la lista). ","")
),
""
)</f>
        <v/>
      </c>
      <c r="GN177" s="46">
        <f>IF(AND($DS177,GK177),
IF(BK177="","Debes escribir el valor de la incapacidad. ",
IF( ISERR(_xlfn.NUMBERVALUE(BK177)), "El valor de la incapacidad debe ser un número válido. ", "")
),
""
)</f>
        <v/>
      </c>
      <c r="GO177" s="46">
        <f>CONCATENATE(BL177,BM177)&lt;&gt;""</f>
        <v/>
      </c>
      <c r="GP177" s="46">
        <f>IF(AND($DS177,GO177),
IF(BL177="","Debes escribir el número de días de licencia de maternidad o paternidad. ",
IF( IFERROR(INT(BL177),1.1) &lt;&gt; IFERROR(_xlfn.NUMBERVALUE(BL177),1), "La cantidad de días de licencia de maternidad o paternidad debe ser un número entero. ", "")
),
""
)</f>
        <v/>
      </c>
      <c r="GQ177" s="46">
        <f>IF(AND($DS177,GO177),
IF(BM177="","Debes escribir el valor de la licencia de maternidad o paternidad. ",
IF( ISERR(_xlfn.NUMBERVALUE(BM177)), "El valor de la licencia de maternidad o paternidad debe ser un número válido. ", "")
),
""
)</f>
        <v/>
      </c>
      <c r="GR177" s="46">
        <f>CONCATENATE(BN177,BO177)&lt;&gt;""</f>
        <v/>
      </c>
      <c r="GS177" s="46">
        <f>IF(AND($DS177,GR177),
IF(BN177="","Debes escribir el número de días de licencia remunerada. ",
IF( IFERROR(INT(BN177),1.1) &lt;&gt; IFERROR(_xlfn.NUMBERVALUE(BN177),1), "La cantidad de días de licencia remunerada debe ser un número entero. ", "")
),
""
)</f>
        <v/>
      </c>
      <c r="GT177" s="46">
        <f>IF(AND($DS177,GR177),
IF(BO177="","Debes escribir el valor de la licencia remunerada. ",
IF( ISERR(_xlfn.NUMBERVALUE(BO177)), "El valor de la licencia remunerada debe ser un número válido. ", "")
),
""
)</f>
        <v/>
      </c>
      <c r="GU177" s="46">
        <f>IF($DS177,
IF( AND(BP177&lt;&gt;"", ISERR(_xlfn.NUMBERVALUE(BP177))), "El valor de la licencia NO remunerada debe ser un número válido. ", "")
)</f>
        <v/>
      </c>
      <c r="GV177" s="46">
        <f>IF($DS177,
IF( AND(BQ177&lt;&gt;"", ISERR(_xlfn.NUMBERVALUE(BQ177))), "El valor de auxilios salariales debe ser un número válido. ", "")
)</f>
        <v/>
      </c>
      <c r="GW177" s="46">
        <f>IF($DS177,
IF( AND(BR177&lt;&gt;"", ISERR(_xlfn.NUMBERVALUE(BR177))), "El valor de auxilios NO salariales debe ser un número válido. ", "")
)</f>
        <v/>
      </c>
      <c r="GX177" s="46">
        <f>IF($DS177,
IF( AND(BS177&lt;&gt;"", ISERR(_xlfn.NUMBERVALUE(BS177))), "El valor de bonos salariales debe ser un número válido. ", "")
)</f>
        <v/>
      </c>
      <c r="GY177" s="46">
        <f>IF($DS177,
IF( AND(BT177&lt;&gt;"", ISERR(_xlfn.NUMBERVALUE(BT177))), "El valor de bonos NO salariales debe ser un número válido. ", "")
)</f>
        <v/>
      </c>
      <c r="GZ177" s="46">
        <f>IF($DS177,
IF( AND(BU177&lt;&gt;"", ISERR(_xlfn.NUMBERVALUE(BU177))), "El valor de bonos salariales de alimentación debe ser un número válido. ", "")
)</f>
        <v/>
      </c>
      <c r="HA177" s="46">
        <f>IF($DS177,
IF( AND(BV177&lt;&gt;"", ISERR(_xlfn.NUMBERVALUE(BV177))), "El valor de bonos NO salariales de alimentación debe ser un número válido. ", "")
)</f>
        <v/>
      </c>
      <c r="HB177" s="46">
        <f>IF($DS177,
IF( AND(BW177&lt;&gt;"", ISERR(_xlfn.NUMBERVALUE(BW177))), "El valor de bonificaciones salariales debe ser un número válido. ", "")
)</f>
        <v/>
      </c>
      <c r="HC177" s="46">
        <f>IF($DS177,
IF( AND(BX177&lt;&gt;"", ISERR(_xlfn.NUMBERVALUE(BX177))), "El valor de bonificaciones NO salariales debe ser un número válido. ", "")
)</f>
        <v/>
      </c>
      <c r="HD177" s="46">
        <f>IF($DS177,
IF( AND(BY177&lt;&gt;"", ISERR(_xlfn.NUMBERVALUE(BY177))), "El valor de compensaciones ordinarias debe ser un número válido. ", "")
)</f>
        <v/>
      </c>
      <c r="HE177" s="46">
        <f>IF($DS177,
IF( AND(BZ177&lt;&gt;"", ISERR(_xlfn.NUMBERVALUE(BZ177))), "El valor de compensaciones extraordinarias debe ser un número válido. ", "")
)</f>
        <v/>
      </c>
      <c r="HF177" s="46">
        <f>IF($DS177,
IF( AND(CA177&lt;&gt;"", ISERR(_xlfn.NUMBERVALUE(CA177))), "El valor de comisiones debe ser un número válido. ", "")
)</f>
        <v/>
      </c>
      <c r="HG177" s="46">
        <f>IF($DS177,
IF( AND(CB177&lt;&gt;"", ISERR(_xlfn.NUMBERVALUE(CB177))), "El valor de ausencia por huega debe ser un número válido. ", "")
)</f>
        <v/>
      </c>
      <c r="HH177" s="46">
        <f>IF($DS177,
IF( AND(CC177&lt;&gt;"", ISERR(_xlfn.NUMBERVALUE(CC177))), "El valor de anticipos debe ser un número válido. ", "")
)</f>
        <v/>
      </c>
      <c r="HI177" s="46">
        <f>IF($DS177,
IF( AND(CD177&lt;&gt;"", ISERR(_xlfn.NUMBERVALUE(CD177))), "El valor de pagos a terceros debe ser un número válido. ", "")
)</f>
        <v/>
      </c>
      <c r="HJ177" s="46">
        <f>IF($DS177,
IF( AND(CE177&lt;&gt;"", ISERR(_xlfn.NUMBERVALUE(CE177))), "El valor de dotación debe ser un número válido. ", "")
)</f>
        <v/>
      </c>
      <c r="HK177" s="46">
        <f>IF($DS177,
IF( AND(CF177&lt;&gt;"", ISERR(_xlfn.NUMBERVALUE(CF177))), "El valor de apoyo sostenibilidad debe ser un número válido. ", "")
)</f>
        <v/>
      </c>
      <c r="HL177" s="46">
        <f>IF($DS177,
IF( AND(CG177&lt;&gt;"", ISERR(_xlfn.NUMBERVALUE(CG177))), "El valor de teletrabajo debe ser un número válido. ", "")
)</f>
        <v/>
      </c>
      <c r="HM177" s="46">
        <f>IF($DS177,
IF( AND(CH177&lt;&gt;"", ISERR(_xlfn.NUMBERVALUE(CH177))), "El valor de bonificación de retiro debe ser un número válido. ", "")
)</f>
        <v/>
      </c>
      <c r="HN177" s="46">
        <f>IF($DS177,
IF( AND(CI177&lt;&gt;"", ISERR(_xlfn.NUMBERVALUE(CI177))), "El valor de indemnización de retiro debe ser un número válido. ", "")
)</f>
        <v/>
      </c>
      <c r="HO177" s="46">
        <f>IF($DS177,
IF( AND(CJ177&lt;&gt;"", ISERR(_xlfn.NUMBERVALUE(CJ177))), "El valor de reintegros debe ser un número válido. ", "")
)</f>
        <v/>
      </c>
      <c r="HP177" s="46">
        <f>CONCATENATE(CK177,CL177,CM177)&lt;&gt;""</f>
        <v/>
      </c>
      <c r="HQ177" s="46">
        <f>IF(AND($DS177,HP177),
IF(CK177="","Debes escribir la descripción de otro concepto no categorizado. ",""),
""
)</f>
        <v/>
      </c>
      <c r="HR177" s="46">
        <f>IF(AND($DS177,HP177),
IF(CONCATENATE(CL177,CM177)="","Debes escribir al menos un valor de concepto no categorizado (salarial o no salarial). ",
IF(ISERR(_xlfn.NUMBERVALUE(CL177)),"El valor salarial concepto no categorizado debe ser un número válido. ","")
),
""
)</f>
        <v/>
      </c>
      <c r="HS177" s="46">
        <f>IF(AND($DS177,HP177),
IF(CONCATENATE(CL177,CM177)="","Debes escribir al menos un valor de concepto no categorizado (salarial o no salarial). ",
IF(ISERR(_xlfn.NUMBERVALUE(CM177)),"El valor NO salarial concepto no categorizado debe ser un número válido. ","")
),
""
)</f>
        <v/>
      </c>
      <c r="HT177" s="46">
        <f>IF($DS177,
IF(CN177="","Debes escribir el porcentaje del aporte a salud. ",
IF( ISERR(_xlfn.NUMBERVALUE(CN177)), "El valor del porcentaje del aporte a salud debe ser un número válido. ", "")
)
)</f>
        <v/>
      </c>
      <c r="HU177" s="46">
        <f>IF($DS177,
IF(CO177="","Debes escribir el valor del aporte a salud. ",
IF( ISERR(_xlfn.NUMBERVALUE(CO177)), "El valor del aporte a salud debe ser un número válido. ", "")
)
)</f>
        <v/>
      </c>
      <c r="HV177" s="46">
        <f>IF($DS177,
IF( AND(CP177&lt;&gt;"", ISERR(_xlfn.NUMBERVALUE(CP177))), "El valor plan complementario debe ser un número válido. ", "")
)</f>
        <v/>
      </c>
      <c r="HW177" s="46">
        <f>IF($DS177,
IF(CQ177="","Debes escribir el porcentaje del aporte a pensión. ",
IF( ISERR(_xlfn.NUMBERVALUE(CQ177)), "El valor del porcentaje del aporte a pensión debe ser un número válido. ", "")
)
)</f>
        <v/>
      </c>
      <c r="HX177" s="46">
        <f>IF($DS177,
IF(CR177="","Debes escribir el valor del aporte a pensión. ",
IF( ISERR(_xlfn.NUMBERVALUE(CR177)), "El valor del aporte a salud debe ser un número válido. ", "")
)
)</f>
        <v/>
      </c>
      <c r="HY177" s="46">
        <f>IF($DS177,
IF( AND(CS177&lt;&gt;"", ISERR(_xlfn.NUMBERVALUE(CS177))), "El valor pensión voluntaria debe ser un número válido. ", "")
)</f>
        <v/>
      </c>
      <c r="HZ177" s="46">
        <f>CONCATENATE(CT177,CU177,CV177,CW177)&lt;&gt;""</f>
        <v/>
      </c>
      <c r="IA177" s="46">
        <f>IF(AND($DS177,HZ177),
IF(CT177="","Debes escribir el % del fondo de seguridad pensional. ",
IF( ISERR(_xlfn.NUMBERVALUE(CT177)), "El % del fondo de seguridad debe ser un número válido. ", "")
),
""
)</f>
        <v/>
      </c>
      <c r="IB177" s="46">
        <f>IF(AND($DS177,HZ177),
IF(CU177="","Debes escribir el valor del aporte al fondo de solidaridad pensional. ",
IF( ISERR(_xlfn.NUMBERVALUE(CU177)), "El valor del aporte al fondo de solidaridad pensional debe ser un número válido. ", "")
),
""
)</f>
        <v/>
      </c>
      <c r="IC177" s="46">
        <f>IF(AND($DS177,HZ177),
IF(CV177="","Debes escribir el % del fondo de subsistencia. ",
IF( ISERR(_xlfn.NUMBERVALUE(CV177)), "El % del fondo de subsistencia debe ser un número válido. ", "")
),
""
)</f>
        <v/>
      </c>
      <c r="ID177" s="46">
        <f>IF(AND($DS177,HZ177),
IF(CW177="","Debes escribir el valor del fondo de subsistencia. ",
IF( ISERR(_xlfn.NUMBERVALUE(CW177)), "El valor del fondo de subsistencia debe ser un número válido. ", "")
),
""
)</f>
        <v/>
      </c>
      <c r="IE177" s="46">
        <f>CONCATENATE(CX177,CY177)&lt;&gt;""</f>
        <v/>
      </c>
      <c r="IF177" s="46">
        <f>IF(AND($DS177,IE177),
IF(CX177="","Debes escribir el % de sindicato. ",
IF( ISERR(_xlfn.NUMBERVALUE(CX177)), "El % de sindicato debe ser un número válido. ", "")
),
""
)</f>
        <v/>
      </c>
      <c r="IG177" s="46">
        <f>IF(AND($DS177,IE177),
IF(CY177="","Debes escribir el valor del sindicato. ",
IF( ISERR(_xlfn.NUMBERVALUE(CY177)), "El valor del sindicato debe ser un número válido. ", "")
),
""
)</f>
        <v/>
      </c>
      <c r="IH177" s="46">
        <f>IF($DS177,
IF( AND(CZ177&lt;&gt;"", ISERR(_xlfn.NUMBERVALUE(CZ177))), "El valor de sanción pública debe ser un número válido. ", "")
)</f>
        <v/>
      </c>
      <c r="II177" s="46">
        <f>IF($DS177,
IF( AND(DA177&lt;&gt;"", ISERR(_xlfn.NUMBERVALUE(DA177))), "El valor de sanción privada debe ser un número válido. ", "")
)</f>
        <v/>
      </c>
      <c r="IJ177" s="46">
        <f>CONCATENATE(DB177,DC177)&lt;&gt;""</f>
        <v/>
      </c>
      <c r="IK177" s="46">
        <f>IF(AND($DS177,IJ177),
IF(DB177="","Debes escribir la descripción de libranza. ",""),
""
)</f>
        <v/>
      </c>
      <c r="IL177" s="46">
        <f>IF(AND($DS177,IJ177),
IF(DC177="","Debes escribir la cuota libranza. ",
IF(ISERR(_xlfn.NUMBERVALUE(DC177)),"El valor de la cuota libranza debe ser un número válido. ","")
),
""
)</f>
        <v/>
      </c>
      <c r="IM177" s="46">
        <f>IF($DS177,
IF( AND(DD177&lt;&gt;"", ISERR(_xlfn.NUMBERVALUE(DD177))), "El valor de pagos a terceros debe ser un número válido. ", "")
)</f>
        <v/>
      </c>
      <c r="IN177" s="46">
        <f>IF($DS177,
IF( AND(DE177&lt;&gt;"", ISERR(_xlfn.NUMBERVALUE(DE177))), "El valor de anticipos debe ser un número válido. ", "")
)</f>
        <v/>
      </c>
      <c r="IO177" s="46">
        <f>IF($DS177,
IF( AND(DF177&lt;&gt;"", ISERR(_xlfn.NUMBERVALUE(DF177))), "El valor de AFC debe ser un número válido. ", "")
)</f>
        <v/>
      </c>
      <c r="IP177" s="46">
        <f>IF($DS177,
IF( AND(DG177&lt;&gt;"", ISERR(_xlfn.NUMBERVALUE(DG177))), "El valor de rete-fuente debe ser un número válido. ", "")
)</f>
        <v/>
      </c>
      <c r="IQ177" s="46">
        <f>IF($DS177,
IF( AND(DH177&lt;&gt;"", ISERR(_xlfn.NUMBERVALUE(DH177))), "El valor de cooperativa de trabajo debe ser un número válido. ", "")
)</f>
        <v/>
      </c>
      <c r="IR177" s="46">
        <f>IF($DS177,
IF( AND(DI177&lt;&gt;"", ISERR(_xlfn.NUMBERVALUE(DI177))), "El valor de embargo fiscal debe ser un número válido. ", "")
)</f>
        <v/>
      </c>
      <c r="IS177" s="46">
        <f>IF($DS177,
IF( AND(DJ177&lt;&gt;"", ISERR(_xlfn.NUMBERVALUE(DJ177))), "El valor de educación debe ser un número válido. ", "")
)</f>
        <v/>
      </c>
      <c r="IT177" s="46">
        <f>IF($DS177,
IF( AND(DK177&lt;&gt;"", ISERR(_xlfn.NUMBERVALUE(DK177))), "El valor de reintegro debe ser un número válido. ", "")
)</f>
        <v/>
      </c>
      <c r="IU177" s="46">
        <f>IF($DS177,
IF( AND(DL177&lt;&gt;"", ISERR(_xlfn.NUMBERVALUE(DL177))), "El valor de deuda debe ser un número válido. ", "")
)</f>
        <v/>
      </c>
      <c r="IV177" s="46">
        <f>IF($DS177,
IF( AND(DM177&lt;&gt;"", ISERR(_xlfn.NUMBERVALUE(DM177))), "El valor de otras deducciones debe ser un número válido. ", "")
)</f>
        <v/>
      </c>
      <c r="IW177" s="46">
        <f>IF($DS177,
IF(DN177="","Debes escribir el valor de los devengos totales. ",
IF( ISERR(_xlfn.NUMBERVALUE(DN177)), "El valor de los devengos totales debe ser un número válido. ", "")
)
)</f>
        <v/>
      </c>
      <c r="IX177" s="46">
        <f>IF($DS177,
IF(DO177="","Debes escribir el valor de las deducciones totales. ",
IF( ISERR(_xlfn.NUMBERVALUE(DO177)), "El valor de las deducciones totales debe ser un número válido. ", "")
)
)</f>
        <v/>
      </c>
      <c r="IY177" s="46">
        <f>IF($DS177,
IF(DP177="","Debes escribir el valor del salario total. ",
IF( ISERR(_xlfn.NUMBERVALUE(DP177)), "El valor del salario total debe ser un número válido. ", "")
)
)</f>
        <v/>
      </c>
    </row>
    <row r="178">
      <c r="B178" s="48" t="n">
        <v>166</v>
      </c>
      <c r="C178" s="61">
        <f>IF(AND(DS178,DP178&lt;&gt;""),
IF(DQ178="","OK","Error"),
""
)</f>
        <v/>
      </c>
      <c r="D178" s="53" t="n"/>
      <c r="E178" s="52" t="n"/>
      <c r="F178" s="112" t="n"/>
      <c r="G178" s="52" t="n"/>
      <c r="H178" s="53" t="n"/>
      <c r="I178" s="52" t="n"/>
      <c r="J178" s="52" t="n"/>
      <c r="K178" s="53" t="n"/>
      <c r="L178" s="55" t="n"/>
      <c r="M178" s="108" t="n"/>
      <c r="N178" s="56" t="n"/>
      <c r="O178" s="52" t="n"/>
      <c r="P178" s="52" t="n"/>
      <c r="Q178" s="52" t="n"/>
      <c r="R178" s="52" t="n"/>
      <c r="S178" s="52" t="n"/>
      <c r="T178" s="53" t="n"/>
      <c r="U178" s="52" t="n"/>
      <c r="V178" s="52" t="n"/>
      <c r="W178" s="55" t="n"/>
      <c r="X178" s="55" t="n"/>
      <c r="Y178" s="52" t="n"/>
      <c r="Z178" s="55" t="n"/>
      <c r="AA178" s="52" t="n"/>
      <c r="AB178" s="53" t="n"/>
      <c r="AC178" s="53" t="n"/>
      <c r="AD178" s="53" t="n"/>
      <c r="AE178" s="177" t="n"/>
      <c r="AF178" s="113" t="n"/>
      <c r="AG178" s="177" t="n"/>
      <c r="AH178" s="178" t="n"/>
      <c r="AI178" s="178" t="n"/>
      <c r="AJ178" s="178" t="n"/>
      <c r="AK178" s="114" t="n"/>
      <c r="AL178" s="178" t="n"/>
      <c r="AM178" s="114" t="n"/>
      <c r="AN178" s="178" t="n"/>
      <c r="AO178" s="114" t="n"/>
      <c r="AP178" s="178" t="n"/>
      <c r="AQ178" s="114" t="n"/>
      <c r="AR178" s="178" t="n"/>
      <c r="AS178" s="114" t="n"/>
      <c r="AT178" s="178" t="n"/>
      <c r="AU178" s="114" t="n"/>
      <c r="AV178" s="178" t="n"/>
      <c r="AW178" s="114" t="n"/>
      <c r="AX178" s="178" t="n"/>
      <c r="AY178" s="114" t="n"/>
      <c r="AZ178" s="178" t="n"/>
      <c r="BA178" s="114" t="n"/>
      <c r="BB178" s="178" t="n"/>
      <c r="BC178" s="114" t="n"/>
      <c r="BD178" s="178" t="n"/>
      <c r="BE178" s="178" t="n"/>
      <c r="BF178" s="178" t="n"/>
      <c r="BG178" s="59" t="n"/>
      <c r="BH178" s="178" t="n"/>
      <c r="BI178" s="114" t="n"/>
      <c r="BJ178" s="53" t="n"/>
      <c r="BK178" s="178" t="n"/>
      <c r="BL178" s="114" t="n"/>
      <c r="BM178" s="178" t="n"/>
      <c r="BN178" s="114" t="n"/>
      <c r="BO178" s="178" t="n"/>
      <c r="BP178" s="178" t="n"/>
      <c r="BQ178" s="178" t="n"/>
      <c r="BR178" s="178" t="n"/>
      <c r="BS178" s="178" t="n"/>
      <c r="BT178" s="178" t="n"/>
      <c r="BU178" s="178" t="n"/>
      <c r="BV178" s="178" t="n"/>
      <c r="BW178" s="178" t="n"/>
      <c r="BX178" s="178" t="n"/>
      <c r="BY178" s="178" t="n"/>
      <c r="BZ178" s="178" t="n"/>
      <c r="CA178" s="178" t="n"/>
      <c r="CB178" s="178" t="n"/>
      <c r="CC178" s="178" t="n"/>
      <c r="CD178" s="178" t="n"/>
      <c r="CE178" s="178" t="n"/>
      <c r="CF178" s="178" t="n"/>
      <c r="CG178" s="178" t="n"/>
      <c r="CH178" s="178" t="n"/>
      <c r="CI178" s="178" t="n"/>
      <c r="CJ178" s="178" t="n"/>
      <c r="CK178" s="53" t="n"/>
      <c r="CL178" s="178" t="n"/>
      <c r="CM178" s="178" t="n"/>
      <c r="CN178" s="60" t="n"/>
      <c r="CO178" s="177" t="n"/>
      <c r="CP178" s="178" t="n"/>
      <c r="CQ178" s="60" t="n"/>
      <c r="CR178" s="177" t="n"/>
      <c r="CS178" s="178" t="n"/>
      <c r="CT178" s="59" t="n"/>
      <c r="CU178" s="178" t="n"/>
      <c r="CV178" s="59" t="n"/>
      <c r="CW178" s="178" t="n"/>
      <c r="CX178" s="59" t="n"/>
      <c r="CY178" s="178" t="n"/>
      <c r="CZ178" s="178" t="n"/>
      <c r="DA178" s="178" t="n"/>
      <c r="DB178" s="53" t="n"/>
      <c r="DC178" s="178" t="n"/>
      <c r="DD178" s="178" t="n"/>
      <c r="DE178" s="178" t="n"/>
      <c r="DF178" s="178" t="n"/>
      <c r="DG178" s="178" t="n"/>
      <c r="DH178" s="178" t="n"/>
      <c r="DI178" s="178" t="n"/>
      <c r="DJ178" s="178" t="n"/>
      <c r="DK178" s="178" t="n"/>
      <c r="DL178" s="178" t="n"/>
      <c r="DM178" s="178" t="n"/>
      <c r="DN178" s="177" t="n"/>
      <c r="DO178" s="177" t="n"/>
      <c r="DP178" s="177" t="n"/>
      <c r="DQ178" s="76">
        <f>IF(AND(DS178,DP178&lt;&gt;""),
CONCATENATE(DT178,DU178,DV178,DW178,DX178,DY178,DZ178,EA178,EB178,EC178,ED178,EE178,EF178,EG178,EH178,EI178,EJ178,EK178,EL178,EM178,EN178,EO178,EP178,EQ178,ES178,ET178,EU178,EV178,EW178,EX178,EY178,EZ178,FA178,FC178,FD178,FF178,FG178,FI178,FJ178,FL178,FM178,FO178,FP178,FR178,FS178,FU178,FV178,FX178,FY178,GA178,GB178,GD178,GE178,GF178,GH178,GI178,GJ178,GL178,GM178,GN178,GP178,GQ178,GS178,GT178,GU178,GV178,GW178,GX178,GY178,GZ178,HA178,HB178,HC178,HD178,HE178,HF178,HG178,HH178,HI178,HJ178,HK178,HL178,HM178,HN178,HO178,HQ178,HR178,HS178,HT178,HU178,HV178,HW178,HX178,HY178,IA178,IB178,IC178,ID178,IF178,IG178,IH178,II178,IK178,IL178,IM178,IN178,IO178,IP178,IQ178,IR178,IS178,IT178,IU178,IV178,IW178,IX178,IY178,IZ178),
""
)</f>
        <v/>
      </c>
      <c r="DR178" s="53" t="n"/>
      <c r="DS178" s="46">
        <f>CONCATENATE(D178,$E178,$F178,$G178,H178,$I178,$J178,K178,$L178,$M178,N178,$O178,$P178,$Q178,$R178,$S178,T178,$U178,$V178,$W178,$X178,$Y178,$Z178,$AA178,AB178,AC178,AD178,$AE178,$AF178,$AG178,AH178,AI178,AJ178,AK178,AL178,AM178,AN178,AO178,AP178,AQ178,AR178,AS178,AT178,AU178,AV178,AW178,AX178,AY178,AZ178,BA178,BB178,BC178,BD178,BE178,BF178,BG178,BH178,BI178,BJ178,BK178,BL178,BM178,BN178,BO178,BP178,BQ178,BR178,BS178,BT178,BU178,BV178,BW178,BX178,BY178,BZ178,CA178,CB178,CC178,CD178,CE178,CF178,CG178,CH178,CI178,CJ178,CK178,CL178,CM178,$CN178,$CO178,CP178,$CQ178,$CR178,CS178,CT178,CU178,CV178,CW178,CX178,CY178,CZ178,DA178,DB178,DC178,DD178,DE178,DF178,DG178,DH178,DI178,DJ178,DK178,DL178,DM178,$DN178,$DO178,$DP178,DR178)&lt;&gt;""</f>
        <v/>
      </c>
      <c r="DT178" s="46">
        <f>IF(AND($DS178,$E$4&lt;&gt;""),
IF(LEFT($E$4,2) = "1.",
IF(D178&lt;&gt;"","El CUNE sólo se envía en operaciones de novedad o ajuste. ",""),
IF(D178="","Debes escribir un CUNE válido para realizar operaciones de novedad o ajuste. ","")),
""
)</f>
        <v/>
      </c>
      <c r="DU178" s="46">
        <f>IF($DS178,
IF(E178="","Debes seleccionar el tipo de documento del empleado. ",
IF(_xlfn.IFNA(VLOOKUP(E178,TIPO_DE_DOCUMENTO,1,FALSE),-1)=-1,"El tipo de documento no es válido (por favor seleccionarlo de la lista). ","")
)
)</f>
        <v/>
      </c>
      <c r="DV178" s="46">
        <f>IF($DS178,
IF(F178="","Debes escribir el número de documento del empleado. ","")
)</f>
        <v/>
      </c>
      <c r="DW178" s="46">
        <f>IF($DS178,
IF(G178="","Debes escribir el primer nombre del empleado. ","")
)</f>
        <v/>
      </c>
      <c r="DY178" s="46">
        <f>IF($DS178,
IF(I178="","Debes escribir el primer apellido del empleado. ","")
)</f>
        <v/>
      </c>
      <c r="DZ178" s="46">
        <f>IF($DS178,
IF(J178="","Debes escribir el segundo apellido del empleado. ","")
)</f>
        <v/>
      </c>
      <c r="EB178" s="46">
        <f>IF($DS178,
IF(L178="","Debes escribir la fecha de ingreso del empleado. ",
IF(ISERR(DATE(YEAR(L178),MONTH(L178),DAY(L178))), "El valor ingresado en fecha de ingreso no tiene un formato válido. ","")
)
)</f>
        <v/>
      </c>
      <c r="EC178" s="46">
        <f>IF($DS178,
IF(M178="","Debes escribir el tiempo laborado. ",
IF( IFERROR(INT(M178),1.1) &lt;&gt; IFERROR(_xlfn.NUMBERVALUE(M178),1), "El valor de los días trabajados debe ser un número entero. ", "")
)
)</f>
        <v/>
      </c>
      <c r="ED178" s="46">
        <f>IF($DS178,
IF( AND(N178&lt;&gt;"", ISERR(DATE(YEAR(N178),MONTH(N178),DAY(N178))) ), "El valor ingresado en fecha de ingreso no tiene un formato válido. ",
IF( AND(N178&lt;&gt;"", $E$6&lt;&gt;"", DATE(YEAR(N178), MONTH(N178), 1) &lt;&gt; IFERROR(DATE(MID($E$6, 1, 4), MID($E$6, 6, 2),1), "1/1/1900") ), "La fecha de retiro debe estar dentro del período liquidado. ", "")
)
)</f>
        <v/>
      </c>
      <c r="EE178" s="46">
        <f>IF($DS178,
IF(O178="","Debes seleccionar el tipo de trabajador. ",
IF(_xlfn.IFNA(VLOOKUP(O178,TIPO_DE_TRABAJADOR,1,FALSE),-1)=-1,"El tipo de trabajador no es válido (por favor seleccionarlo de la lista). ","")
)
)</f>
        <v/>
      </c>
      <c r="EF178" s="46">
        <f>IF($DS178,
IF(P178="","Debes seleccionar si es un trabajador dependiente pensionado por vejez. ",
IF(_xlfn.IFNA(VLOOKUP(P178,SUBTIPO_DE_TRABAJADOR,1,FALSE),-1)=-1,"El tipo de trabajador dependiente pensionado por vejez no es válido (por favor seleccionarlo de la lista). ","")
)
)</f>
        <v/>
      </c>
      <c r="EG178" s="46">
        <f>IF($DS178,
IF(Q178="","Debes seleccionar el tipo de contrato del trabajador. ",
IF(_xlfn.IFNA(VLOOKUP(Q178,TIPO_DE_CONTRATO,1,FALSE),-1)=-1,"El tipo de contrato del trabajador no es válido (por favor seleccionarlo de la lista). ","")
)
)</f>
        <v/>
      </c>
      <c r="EH178" s="46">
        <f>IF($DS178,
IF(R178="","Debes seleccionar si es un salario integral. ",
IF(_xlfn.IFNA(VLOOKUP(R178,SI_NO,1,FALSE),-1)=-1,"Valor no válido para salario integral (por favor seleccionarlo de la lista). ","")
)
)</f>
        <v/>
      </c>
      <c r="EI178" s="46">
        <f>IF($DS178,
IF(S178="","Debes seleccionar si el trabajador realiza actividades de riesgo. ",
IF(_xlfn.IFNA(VLOOKUP(S178,SI_NO,1,FALSE),-1)=-1,"Valor no válido para actividad de alto riesgo (por favor seleccionarlo de la lista). ","")
)
)</f>
        <v/>
      </c>
      <c r="EK178" s="46">
        <f>IF($DS178,
IF(U178="","Debes escribir el código del municipio de residencia del trabajador. ",
IF(_xlfn.IFNA(VLOOKUP(U178,MUNICIPIO,1,FALSE),-1)=-1,"El municipio de residencia del trabajador es inválido (por favor seleccionarlo de la lista). ","")
)
)</f>
        <v/>
      </c>
      <c r="EL178" s="46">
        <f>IF($DS178,
IF(V178="","Debes escribir el la dirección de residendia del trabajador. ","")
)</f>
        <v/>
      </c>
      <c r="EM178" s="46">
        <f>IF($DS178,
IF(W178="","Debes escribir la fecha de inicio de la liquidación. ",
IF(ISERR(DATE(YEAR(W178),MONTH(W178),DAY(W178))),"El valor ingresado en fecha de inicio de liquidación no tiene un formato válido. ",
IF( AND($E$6&lt;&gt;"", DATE(YEAR(W178), MONTH(W178), 1) &lt;&gt; IFERROR(DATE(MID($E$6, 1, 4), MID($E$6, 6, 2),1), "1/1/1900") ), "La fecha de inicio de la liquidación debe estar dentro del período liquidado. ", "")
)
)
)</f>
        <v/>
      </c>
      <c r="EN178" s="46">
        <f>IF($DS178,
IF(X178="","Debes escribir la fecha de fin de la liquidación. ",
IF(ISERR(DATE(YEAR(X178),MONTH(X178),DAY(X178))),"El valor ingresado en fecha de fin de liquidación no tiene un formato válido. ",
IF( AND($E$6&lt;&gt;"", DATE(YEAR(X178), MONTH(X178), 1) &lt;&gt; IFERROR(DATE(MID($E$6, 1, 4), MID($E$6, 6, 2),1), "1/1/1900") ), "La fecha de fin de la liquidación debe estar dentro del período liquidado. ", "")
)
)
)</f>
        <v/>
      </c>
      <c r="EO178" s="46">
        <f>IF($DS178,
IF(Y178="","Debes escribir la frecuencia de pago del trabajador. ",
IF(_xlfn.IFNA(VLOOKUP(Y178,PERÍODO_DE_NÓMINA,1,FALSE),-1)=-1,"La frecuencia de pago es inválida (por favor seleccionarlo de la lista). ","")
)
)</f>
        <v/>
      </c>
      <c r="EP178" s="46">
        <f>IF($DS178,
IF(Z178="","Debes escribir la fecha de pago. ",
IF(ISERR(DATE(YEAR(Z178),MONTH(Z178),DAY(Z178))), "El valor ingresado en fecha de pago no tiene un formato válido. ","")
)
)</f>
        <v/>
      </c>
      <c r="EQ178" s="46">
        <f>IF($DS178,
IF(AA178="","Debes escribir el medio de pago. ",
IF(_xlfn.IFNA(VLOOKUP(AA178,MEDIOS_DE_PAGO,1,FALSE),-1)=-1,"El medio de pago es inválido (por favor seleccionarlo de la lista). ","")
)
)</f>
        <v/>
      </c>
      <c r="ER178" s="46">
        <f>OR(AA178='Tablas '!$T$4,AA178='Tablas '!$T$7,AA178='Tablas '!$T$8,AA178='Tablas '!$T$11)</f>
        <v/>
      </c>
      <c r="ES178" s="46">
        <f>IF(AND($DS178,ER178),
IF(AB178="","Debes escribir la entidad bancaria. ",""),
""
)</f>
        <v/>
      </c>
      <c r="ET178" s="46">
        <f>IF(AND($DS178,ER178),
IF(AC178="","Debes escribir el tipo de cuenta bancaria. ",
IF(_xlfn.IFNA(VLOOKUP(AC178,TIPO_DE_CUENTA,1,FALSE),-1)=-1,"El tipo de cuenta bancaria es inválida (por favor seleccionarlo de la lista). ","")
),
""
)</f>
        <v/>
      </c>
      <c r="EU178" s="46">
        <f>IF(AND($DS178,ER178),
IF(AD178="","Debes escribir el número de cuenta bancaria. ",""),
""
)</f>
        <v/>
      </c>
      <c r="EV178" s="46">
        <f>IF($DS178,
IF(AE178="","Debes escribir el valor del sueldo básico. ",
IF( ISERR(_xlfn.NUMBERVALUE(AE178)), "El valor del sueldo básico debe ser un número válido. ", "")
)
)</f>
        <v/>
      </c>
      <c r="EW178" s="46">
        <f>IF($DS178,
IF(AF178="","Debes escribir el número de días trabajados. ",
IF( IFERROR(INT(AF178),1.1) &lt;&gt; IFERROR(_xlfn.NUMBERVALUE(AF178),1), "La cantidad de días trabajados debe ser un número entero. ", "")
)
)</f>
        <v/>
      </c>
      <c r="EX178" s="46">
        <f>IF($DS178,
IF(AG178="","Debes escribir el valor del sueldo trabajado. ",
IF( ISERR(_xlfn.NUMBERVALUE(AG178)), "El valor del sueldo trabajado debe ser un número válido. ", "")
)
)</f>
        <v/>
      </c>
      <c r="EY178" s="46">
        <f>IF($DS178,
IF( AND(AH178&lt;&gt;"", ISERR(_xlfn.NUMBERVALUE(AH178))), "El valor del auxilio de transporte debe ser un número válido. ", "")
)</f>
        <v/>
      </c>
      <c r="EZ178" s="46">
        <f>IF($DS178,
IF( AND(AI178&lt;&gt;"", ISERR(_xlfn.NUMBERVALUE(AI178))), "El valor de viáticos salariales debe ser un número válido. ", "")
)</f>
        <v/>
      </c>
      <c r="FA178" s="46">
        <f>IF($DS178,
IF( AND(AJ178&lt;&gt;"", ISERR(_xlfn.NUMBERVALUE(AJ178))), "El valor de viáticos NO salariales debe ser un número válido. ", "")
)</f>
        <v/>
      </c>
      <c r="FB178" s="46">
        <f>CONCATENATE(AK178,AL178)&lt;&gt;""</f>
        <v/>
      </c>
      <c r="FC178" s="46">
        <f>IF(AND($DS178,FB178),
IF(AK178="","Debes escribir el número de horas extras diurnas. ",
IF( IFERROR(INT(AK178),1.1) &lt;&gt; IFERROR(_xlfn.NUMBERVALUE(AK178),1), "La cantidad de horas extras diurnas debe ser un número entero. ", "")
),
""
)</f>
        <v/>
      </c>
      <c r="FD178" s="46">
        <f>IF(AND($DS178,FB178),
IF(AL178="","Debes escribir el valor de las horas extras diurnas. ",
IF( ISERR(_xlfn.NUMBERVALUE(AL178)), "El valor de las horas extras duirnas debe ser un número válido. ", "")
),
""
)</f>
        <v/>
      </c>
      <c r="FE178" s="46">
        <f>CONCATENATE(AM178,AN178)&lt;&gt;""</f>
        <v/>
      </c>
      <c r="FF178" s="46">
        <f>IF(AND($DS178,FE178),
IF(AM178="","Debes escribir el número de horas extras nocturnas. ",
IF( IFERROR(INT(AM178),1.1) &lt;&gt; IFERROR(_xlfn.NUMBERVALUE(AM178),1), "La cantidad de horas extras nocturnas debe ser un número entero. ", "")
),
""
)</f>
        <v/>
      </c>
      <c r="FG178" s="46">
        <f>IF(AND($DS178,FE178),
IF(AN178="","Debes escribir el valor de las horas extras nocturnas. ",
IF( ISERR(_xlfn.NUMBERVALUE(AN178)), "El valor de las horas extras nocturnas debe ser un número válido. ", "")
),
""
)</f>
        <v/>
      </c>
      <c r="FH178" s="46">
        <f>CONCATENATE(AO178,AP178)&lt;&gt;""</f>
        <v/>
      </c>
      <c r="FI178" s="46">
        <f>IF(AND($DS178,FH178),
IF(AO178="","Debes escribir el número de horas extras diurnas dominicales y festivas. ",
IF( IFERROR(INT(AO178),1.1) &lt;&gt; IFERROR(_xlfn.NUMBERVALUE(AO178),1), "La cantidad de horas extras diurnas dominicales y festivas debe ser un número entero. ", "")
),
""
)</f>
        <v/>
      </c>
      <c r="FJ178" s="46">
        <f>IF(AND($DS178,FH178),
IF(AP178="","Debes escribir el valor de las horas extras diurnas dominicales y festivas. ",
IF( ISERR(_xlfn.NUMBERVALUE(AP178)), "El valor de las horas extras diurnas dominicales y festivas debe ser un número válido. ", "")
),
""
)</f>
        <v/>
      </c>
      <c r="FK178" s="46">
        <f>CONCATENATE(AQ178,AR178)&lt;&gt;""</f>
        <v/>
      </c>
      <c r="FL178" s="46">
        <f>IF(AND($DS178,FK178),
IF(AQ178="","Debes escribir el número de horas extras nocturnas dominicales y festivas. ",
IF( IFERROR(INT(AQ178),1.1) &lt;&gt; IFERROR(_xlfn.NUMBERVALUE(AQ178),1), "La cantidad de horas extras nocturnas dominicales y festivas debe ser un número entero. ", "")
),
""
)</f>
        <v/>
      </c>
      <c r="FM178" s="46">
        <f>IF(AND($DS178,FK178),
IF(AR178="","Debes escribir el valor de las horas extras nocturnas dominicales y festivas. ",
IF( ISERR(_xlfn.NUMBERVALUE(AR178)), "El valor de las horas extras nocturnas dominicales y festivas debe ser un número válido. ", "")
),
""
)</f>
        <v/>
      </c>
      <c r="FN178" s="46">
        <f>CONCATENATE(AS178,AT178)&lt;&gt;""</f>
        <v/>
      </c>
      <c r="FO178" s="46">
        <f>IF(AND($DS178,FN178),
IF(AS178="","Debes escribir el número de horas recargo nocturno. ",
IF( IFERROR(INT(AS178),1.1) &lt;&gt; IFERROR(_xlfn.NUMBERVALUE(AS178),1), "La cantidad de horas recargo nocturno debe ser un número entero. ", "")
),
""
)</f>
        <v/>
      </c>
      <c r="FP178" s="46">
        <f>IF(AND($DS178,FN178),
IF(AT178="","Debes escribir el valor de las horas recargo nocturno. ",
IF( ISERR(_xlfn.NUMBERVALUE(AT178)), "El valor de las horas recargo nocturno debe ser un número válido. ", "")
),
""
)</f>
        <v/>
      </c>
      <c r="FQ178" s="46">
        <f>CONCATENATE(AU178,AV178)&lt;&gt;""</f>
        <v/>
      </c>
      <c r="FR178" s="46">
        <f>IF(AND($DS178,FQ178),
IF(AU178="","Debes escribir el número de horas recargo diurno dominical y festivo. ",
IF( IFERROR(INT(AU178),1.1) &lt;&gt; IFERROR(_xlfn.NUMBERVALUE(AU178),1), "La cantidad de horas recargo diurno dominical y festivo debe ser un número entero. ", "")
),
""
)</f>
        <v/>
      </c>
      <c r="FS178" s="46">
        <f>IF(AND($DS178,FQ178),
IF(AV178="","Debes escribir el valor de las horas recargo diurno dominical y festivo. ",
IF( ISERR(_xlfn.NUMBERVALUE(AV178)), "El valor de las horas recargo diurno dominical y festivo debe ser un número válido. ", "")
),
""
)</f>
        <v/>
      </c>
      <c r="FT178" s="46">
        <f>CONCATENATE(AW178,AX178)&lt;&gt;""</f>
        <v/>
      </c>
      <c r="FU178" s="46">
        <f>IF(AND($DS178,FT178),
IF(AW178="","Debes escribir el número de horas recargo nocturno dominical y festivo. ",
IF( IFERROR(INT(AW178),1.1) &lt;&gt; IFERROR(_xlfn.NUMBERVALUE(AW178),1), "La cantidad de horas recargo nocturno dominical y festivo debe ser un número entero. ", "")
),
""
)</f>
        <v/>
      </c>
      <c r="FV178" s="46">
        <f>IF(AND($DS178,FT178),
IF(AX178="","Debes escribir el valor de las horas recargo nocturno dominical y festivo. ",
IF( ISERR(_xlfn.NUMBERVALUE(AX178)), "El valor de las horas recargo nocturno dominical y festivo debe ser un número válido. ", "")
),
""
)</f>
        <v/>
      </c>
      <c r="FW178" s="46">
        <f>CONCATENATE(AY178,AZ178)&lt;&gt;""</f>
        <v/>
      </c>
      <c r="FX178" s="46">
        <f>IF(AND($DS178,FW178),
IF(AY178="","Debes escribir el número de días de vacaciones comunes. ",
IF( IFERROR(INT(AY178),1.1) &lt;&gt; IFERROR(_xlfn.NUMBERVALUE(AY178),1), "La cantidad de días de vacaciones comunes debe ser un número entero. ", "")
),
""
)</f>
        <v/>
      </c>
      <c r="FY178" s="46">
        <f>IF(AND($DS178,FW178),
IF(AZ178="","Debes escribir el valor de las vacaciones comunes. ",
IF( ISERR(_xlfn.NUMBERVALUE(AZ178)), "El valor de las vacaciones comunes debe ser un número válido. ", "")
),
""
)</f>
        <v/>
      </c>
      <c r="FZ178" s="46">
        <f>CONCATENATE(BA178,BB178)&lt;&gt;""</f>
        <v/>
      </c>
      <c r="GA178" s="46">
        <f>IF(AND($DS178,FZ178),
IF(BA178="","Debes escribir el número de días de vacaciones compensadas. ",
IF( IFERROR(INT(BA178),1.1) &lt;&gt; IFERROR(_xlfn.NUMBERVALUE(BA178),1), "La cantidad de días de vacaciones compensadas debe ser un número entero. ", "")
),
""
)</f>
        <v/>
      </c>
      <c r="GB178" s="46">
        <f>IF(AND($DS178,FZ178),
IF(BB178="","Debes escribir el valor de las vacaciones compensadas. ",
IF( ISERR(_xlfn.NUMBERVALUE(BB178)), "El valor de las vacaciones compensadas debe ser un número válido. ", "")
),
""
)</f>
        <v/>
      </c>
      <c r="GC178" s="46">
        <f>CONCATENATE(BC178,BD178)&lt;&gt;""</f>
        <v/>
      </c>
      <c r="GD178" s="46">
        <f>IF(AND($DS178,GC178),
IF(BC178="","Debes escribir el número de días de prima salarial. ",
IF( IFERROR(INT(BC178),1.1) &lt;&gt; IFERROR(_xlfn.NUMBERVALUE(BC178),1), "La cantidad de días de prima salarial debe ser un número entero. ", "")
),
""
)</f>
        <v/>
      </c>
      <c r="GE178" s="46">
        <f>IF(AND($DS178,GC178),
IF(BD178="","Debes escribir el valor de los días de prima salarial. ",
IF( ISERR(_xlfn.NUMBERVALUE(BD178)), "El valor de los días de prima salarial debe ser un número válido. ", "")
),
""
)</f>
        <v/>
      </c>
      <c r="GF178" s="46">
        <f>IF($DS178,
IF( AND(BE178&lt;&gt;"", ISERR(_xlfn.NUMBERVALUE(BE178))), "El valor de la prima NO saliarial debe ser un número válido. ", "")
)</f>
        <v/>
      </c>
      <c r="GG178" s="46">
        <f>CONCATENATE(BF178,BG178,BH178)&lt;&gt;""</f>
        <v/>
      </c>
      <c r="GH178" s="46">
        <f>IF(AND($DS178,GG178),
IF(BF178="","Debes escribir el valor de las cesantías. ",
IF( ISERR(_xlfn.NUMBERVALUE(BF178)), "El valor de las cesantías debe ser un número válido. ", "")
),
""
)</f>
        <v/>
      </c>
      <c r="GI178" s="46">
        <f>IF(AND($DS178,GG178),
IF(BG178="","Debes escribir el % de cesantías. ",
IF( ISERR(_xlfn.NUMBERVALUE(BG178)), "El % de cesantías debe ser un número válido. ", "")
),
""
)</f>
        <v/>
      </c>
      <c r="GJ178" s="46">
        <f>IF(AND($DS178,GG178),
IF(BH178="","Debes escribir el valor de intereses de cesantías. ",
IF( ISERR(_xlfn.NUMBERVALUE(BH178)), "El valor de intereses de cesantías debe ser un número válido. ", "")
),
""
)</f>
        <v/>
      </c>
      <c r="GK178" s="46">
        <f>CONCATENATE(BI178,BJ178,BK178)&lt;&gt;""</f>
        <v/>
      </c>
      <c r="GL178" s="46">
        <f>IF(AND($DS178,GK178),
IF(BI178="","Debes escribir el número de días de incapacidad. ",
IF( IFERROR(INT(BI178),1.1) &lt;&gt; IFERROR(_xlfn.NUMBERVALUE(BI178),1), "La cantidad de días de incapacidad debe ser un número entero. ", "")
),
""
)</f>
        <v/>
      </c>
      <c r="GM178" s="46">
        <f>IF(AND($DS178,GK178),
IF(BJ178="","Debes escribir el tipo de incapacidad. ",
IF(_xlfn.IFNA(VLOOKUP(BJ178,TIPO_DE_INCAPACIDAD,1,FALSE),-1)=-1,"El tipo de incapacidad es inválida (por favor seleccionarlo de la lista). ","")
),
""
)</f>
        <v/>
      </c>
      <c r="GN178" s="46">
        <f>IF(AND($DS178,GK178),
IF(BK178="","Debes escribir el valor de la incapacidad. ",
IF( ISERR(_xlfn.NUMBERVALUE(BK178)), "El valor de la incapacidad debe ser un número válido. ", "")
),
""
)</f>
        <v/>
      </c>
      <c r="GO178" s="46">
        <f>CONCATENATE(BL178,BM178)&lt;&gt;""</f>
        <v/>
      </c>
      <c r="GP178" s="46">
        <f>IF(AND($DS178,GO178),
IF(BL178="","Debes escribir el número de días de licencia de maternidad o paternidad. ",
IF( IFERROR(INT(BL178),1.1) &lt;&gt; IFERROR(_xlfn.NUMBERVALUE(BL178),1), "La cantidad de días de licencia de maternidad o paternidad debe ser un número entero. ", "")
),
""
)</f>
        <v/>
      </c>
      <c r="GQ178" s="46">
        <f>IF(AND($DS178,GO178),
IF(BM178="","Debes escribir el valor de la licencia de maternidad o paternidad. ",
IF( ISERR(_xlfn.NUMBERVALUE(BM178)), "El valor de la licencia de maternidad o paternidad debe ser un número válido. ", "")
),
""
)</f>
        <v/>
      </c>
      <c r="GR178" s="46">
        <f>CONCATENATE(BN178,BO178)&lt;&gt;""</f>
        <v/>
      </c>
      <c r="GS178" s="46">
        <f>IF(AND($DS178,GR178),
IF(BN178="","Debes escribir el número de días de licencia remunerada. ",
IF( IFERROR(INT(BN178),1.1) &lt;&gt; IFERROR(_xlfn.NUMBERVALUE(BN178),1), "La cantidad de días de licencia remunerada debe ser un número entero. ", "")
),
""
)</f>
        <v/>
      </c>
      <c r="GT178" s="46">
        <f>IF(AND($DS178,GR178),
IF(BO178="","Debes escribir el valor de la licencia remunerada. ",
IF( ISERR(_xlfn.NUMBERVALUE(BO178)), "El valor de la licencia remunerada debe ser un número válido. ", "")
),
""
)</f>
        <v/>
      </c>
      <c r="GU178" s="46">
        <f>IF($DS178,
IF( AND(BP178&lt;&gt;"", ISERR(_xlfn.NUMBERVALUE(BP178))), "El valor de la licencia NO remunerada debe ser un número válido. ", "")
)</f>
        <v/>
      </c>
      <c r="GV178" s="46">
        <f>IF($DS178,
IF( AND(BQ178&lt;&gt;"", ISERR(_xlfn.NUMBERVALUE(BQ178))), "El valor de auxilios salariales debe ser un número válido. ", "")
)</f>
        <v/>
      </c>
      <c r="GW178" s="46">
        <f>IF($DS178,
IF( AND(BR178&lt;&gt;"", ISERR(_xlfn.NUMBERVALUE(BR178))), "El valor de auxilios NO salariales debe ser un número válido. ", "")
)</f>
        <v/>
      </c>
      <c r="GX178" s="46">
        <f>IF($DS178,
IF( AND(BS178&lt;&gt;"", ISERR(_xlfn.NUMBERVALUE(BS178))), "El valor de bonos salariales debe ser un número válido. ", "")
)</f>
        <v/>
      </c>
      <c r="GY178" s="46">
        <f>IF($DS178,
IF( AND(BT178&lt;&gt;"", ISERR(_xlfn.NUMBERVALUE(BT178))), "El valor de bonos NO salariales debe ser un número válido. ", "")
)</f>
        <v/>
      </c>
      <c r="GZ178" s="46">
        <f>IF($DS178,
IF( AND(BU178&lt;&gt;"", ISERR(_xlfn.NUMBERVALUE(BU178))), "El valor de bonos salariales de alimentación debe ser un número válido. ", "")
)</f>
        <v/>
      </c>
      <c r="HA178" s="46">
        <f>IF($DS178,
IF( AND(BV178&lt;&gt;"", ISERR(_xlfn.NUMBERVALUE(BV178))), "El valor de bonos NO salariales de alimentación debe ser un número válido. ", "")
)</f>
        <v/>
      </c>
      <c r="HB178" s="46">
        <f>IF($DS178,
IF( AND(BW178&lt;&gt;"", ISERR(_xlfn.NUMBERVALUE(BW178))), "El valor de bonificaciones salariales debe ser un número válido. ", "")
)</f>
        <v/>
      </c>
      <c r="HC178" s="46">
        <f>IF($DS178,
IF( AND(BX178&lt;&gt;"", ISERR(_xlfn.NUMBERVALUE(BX178))), "El valor de bonificaciones NO salariales debe ser un número válido. ", "")
)</f>
        <v/>
      </c>
      <c r="HD178" s="46">
        <f>IF($DS178,
IF( AND(BY178&lt;&gt;"", ISERR(_xlfn.NUMBERVALUE(BY178))), "El valor de compensaciones ordinarias debe ser un número válido. ", "")
)</f>
        <v/>
      </c>
      <c r="HE178" s="46">
        <f>IF($DS178,
IF( AND(BZ178&lt;&gt;"", ISERR(_xlfn.NUMBERVALUE(BZ178))), "El valor de compensaciones extraordinarias debe ser un número válido. ", "")
)</f>
        <v/>
      </c>
      <c r="HF178" s="46">
        <f>IF($DS178,
IF( AND(CA178&lt;&gt;"", ISERR(_xlfn.NUMBERVALUE(CA178))), "El valor de comisiones debe ser un número válido. ", "")
)</f>
        <v/>
      </c>
      <c r="HG178" s="46">
        <f>IF($DS178,
IF( AND(CB178&lt;&gt;"", ISERR(_xlfn.NUMBERVALUE(CB178))), "El valor de ausencia por huega debe ser un número válido. ", "")
)</f>
        <v/>
      </c>
      <c r="HH178" s="46">
        <f>IF($DS178,
IF( AND(CC178&lt;&gt;"", ISERR(_xlfn.NUMBERVALUE(CC178))), "El valor de anticipos debe ser un número válido. ", "")
)</f>
        <v/>
      </c>
      <c r="HI178" s="46">
        <f>IF($DS178,
IF( AND(CD178&lt;&gt;"", ISERR(_xlfn.NUMBERVALUE(CD178))), "El valor de pagos a terceros debe ser un número válido. ", "")
)</f>
        <v/>
      </c>
      <c r="HJ178" s="46">
        <f>IF($DS178,
IF( AND(CE178&lt;&gt;"", ISERR(_xlfn.NUMBERVALUE(CE178))), "El valor de dotación debe ser un número válido. ", "")
)</f>
        <v/>
      </c>
      <c r="HK178" s="46">
        <f>IF($DS178,
IF( AND(CF178&lt;&gt;"", ISERR(_xlfn.NUMBERVALUE(CF178))), "El valor de apoyo sostenibilidad debe ser un número válido. ", "")
)</f>
        <v/>
      </c>
      <c r="HL178" s="46">
        <f>IF($DS178,
IF( AND(CG178&lt;&gt;"", ISERR(_xlfn.NUMBERVALUE(CG178))), "El valor de teletrabajo debe ser un número válido. ", "")
)</f>
        <v/>
      </c>
      <c r="HM178" s="46">
        <f>IF($DS178,
IF( AND(CH178&lt;&gt;"", ISERR(_xlfn.NUMBERVALUE(CH178))), "El valor de bonificación de retiro debe ser un número válido. ", "")
)</f>
        <v/>
      </c>
      <c r="HN178" s="46">
        <f>IF($DS178,
IF( AND(CI178&lt;&gt;"", ISERR(_xlfn.NUMBERVALUE(CI178))), "El valor de indemnización de retiro debe ser un número válido. ", "")
)</f>
        <v/>
      </c>
      <c r="HO178" s="46">
        <f>IF($DS178,
IF( AND(CJ178&lt;&gt;"", ISERR(_xlfn.NUMBERVALUE(CJ178))), "El valor de reintegros debe ser un número válido. ", "")
)</f>
        <v/>
      </c>
      <c r="HP178" s="46">
        <f>CONCATENATE(CK178,CL178,CM178)&lt;&gt;""</f>
        <v/>
      </c>
      <c r="HQ178" s="46">
        <f>IF(AND($DS178,HP178),
IF(CK178="","Debes escribir la descripción de otro concepto no categorizado. ",""),
""
)</f>
        <v/>
      </c>
      <c r="HR178" s="46">
        <f>IF(AND($DS178,HP178),
IF(CONCATENATE(CL178,CM178)="","Debes escribir al menos un valor de concepto no categorizado (salarial o no salarial). ",
IF(ISERR(_xlfn.NUMBERVALUE(CL178)),"El valor salarial concepto no categorizado debe ser un número válido. ","")
),
""
)</f>
        <v/>
      </c>
      <c r="HS178" s="46">
        <f>IF(AND($DS178,HP178),
IF(CONCATENATE(CL178,CM178)="","Debes escribir al menos un valor de concepto no categorizado (salarial o no salarial). ",
IF(ISERR(_xlfn.NUMBERVALUE(CM178)),"El valor NO salarial concepto no categorizado debe ser un número válido. ","")
),
""
)</f>
        <v/>
      </c>
      <c r="HT178" s="46">
        <f>IF($DS178,
IF(CN178="","Debes escribir el porcentaje del aporte a salud. ",
IF( ISERR(_xlfn.NUMBERVALUE(CN178)), "El valor del porcentaje del aporte a salud debe ser un número válido. ", "")
)
)</f>
        <v/>
      </c>
      <c r="HU178" s="46">
        <f>IF($DS178,
IF(CO178="","Debes escribir el valor del aporte a salud. ",
IF( ISERR(_xlfn.NUMBERVALUE(CO178)), "El valor del aporte a salud debe ser un número válido. ", "")
)
)</f>
        <v/>
      </c>
      <c r="HV178" s="46">
        <f>IF($DS178,
IF( AND(CP178&lt;&gt;"", ISERR(_xlfn.NUMBERVALUE(CP178))), "El valor plan complementario debe ser un número válido. ", "")
)</f>
        <v/>
      </c>
      <c r="HW178" s="46">
        <f>IF($DS178,
IF(CQ178="","Debes escribir el porcentaje del aporte a pensión. ",
IF( ISERR(_xlfn.NUMBERVALUE(CQ178)), "El valor del porcentaje del aporte a pensión debe ser un número válido. ", "")
)
)</f>
        <v/>
      </c>
      <c r="HX178" s="46">
        <f>IF($DS178,
IF(CR178="","Debes escribir el valor del aporte a pensión. ",
IF( ISERR(_xlfn.NUMBERVALUE(CR178)), "El valor del aporte a salud debe ser un número válido. ", "")
)
)</f>
        <v/>
      </c>
      <c r="HY178" s="46">
        <f>IF($DS178,
IF( AND(CS178&lt;&gt;"", ISERR(_xlfn.NUMBERVALUE(CS178))), "El valor pensión voluntaria debe ser un número válido. ", "")
)</f>
        <v/>
      </c>
      <c r="HZ178" s="46">
        <f>CONCATENATE(CT178,CU178,CV178,CW178)&lt;&gt;""</f>
        <v/>
      </c>
      <c r="IA178" s="46">
        <f>IF(AND($DS178,HZ178),
IF(CT178="","Debes escribir el % del fondo de seguridad pensional. ",
IF( ISERR(_xlfn.NUMBERVALUE(CT178)), "El % del fondo de seguridad debe ser un número válido. ", "")
),
""
)</f>
        <v/>
      </c>
      <c r="IB178" s="46">
        <f>IF(AND($DS178,HZ178),
IF(CU178="","Debes escribir el valor del aporte al fondo de solidaridad pensional. ",
IF( ISERR(_xlfn.NUMBERVALUE(CU178)), "El valor del aporte al fondo de solidaridad pensional debe ser un número válido. ", "")
),
""
)</f>
        <v/>
      </c>
      <c r="IC178" s="46">
        <f>IF(AND($DS178,HZ178),
IF(CV178="","Debes escribir el % del fondo de subsistencia. ",
IF( ISERR(_xlfn.NUMBERVALUE(CV178)), "El % del fondo de subsistencia debe ser un número válido. ", "")
),
""
)</f>
        <v/>
      </c>
      <c r="ID178" s="46">
        <f>IF(AND($DS178,HZ178),
IF(CW178="","Debes escribir el valor del fondo de subsistencia. ",
IF( ISERR(_xlfn.NUMBERVALUE(CW178)), "El valor del fondo de subsistencia debe ser un número válido. ", "")
),
""
)</f>
        <v/>
      </c>
      <c r="IE178" s="46">
        <f>CONCATENATE(CX178,CY178)&lt;&gt;""</f>
        <v/>
      </c>
      <c r="IF178" s="46">
        <f>IF(AND($DS178,IE178),
IF(CX178="","Debes escribir el % de sindicato. ",
IF( ISERR(_xlfn.NUMBERVALUE(CX178)), "El % de sindicato debe ser un número válido. ", "")
),
""
)</f>
        <v/>
      </c>
      <c r="IG178" s="46">
        <f>IF(AND($DS178,IE178),
IF(CY178="","Debes escribir el valor del sindicato. ",
IF( ISERR(_xlfn.NUMBERVALUE(CY178)), "El valor del sindicato debe ser un número válido. ", "")
),
""
)</f>
        <v/>
      </c>
      <c r="IH178" s="46">
        <f>IF($DS178,
IF( AND(CZ178&lt;&gt;"", ISERR(_xlfn.NUMBERVALUE(CZ178))), "El valor de sanción pública debe ser un número válido. ", "")
)</f>
        <v/>
      </c>
      <c r="II178" s="46">
        <f>IF($DS178,
IF( AND(DA178&lt;&gt;"", ISERR(_xlfn.NUMBERVALUE(DA178))), "El valor de sanción privada debe ser un número válido. ", "")
)</f>
        <v/>
      </c>
      <c r="IJ178" s="46">
        <f>CONCATENATE(DB178,DC178)&lt;&gt;""</f>
        <v/>
      </c>
      <c r="IK178" s="46">
        <f>IF(AND($DS178,IJ178),
IF(DB178="","Debes escribir la descripción de libranza. ",""),
""
)</f>
        <v/>
      </c>
      <c r="IL178" s="46">
        <f>IF(AND($DS178,IJ178),
IF(DC178="","Debes escribir la cuota libranza. ",
IF(ISERR(_xlfn.NUMBERVALUE(DC178)),"El valor de la cuota libranza debe ser un número válido. ","")
),
""
)</f>
        <v/>
      </c>
      <c r="IM178" s="46">
        <f>IF($DS178,
IF( AND(DD178&lt;&gt;"", ISERR(_xlfn.NUMBERVALUE(DD178))), "El valor de pagos a terceros debe ser un número válido. ", "")
)</f>
        <v/>
      </c>
      <c r="IN178" s="46">
        <f>IF($DS178,
IF( AND(DE178&lt;&gt;"", ISERR(_xlfn.NUMBERVALUE(DE178))), "El valor de anticipos debe ser un número válido. ", "")
)</f>
        <v/>
      </c>
      <c r="IO178" s="46">
        <f>IF($DS178,
IF( AND(DF178&lt;&gt;"", ISERR(_xlfn.NUMBERVALUE(DF178))), "El valor de AFC debe ser un número válido. ", "")
)</f>
        <v/>
      </c>
      <c r="IP178" s="46">
        <f>IF($DS178,
IF( AND(DG178&lt;&gt;"", ISERR(_xlfn.NUMBERVALUE(DG178))), "El valor de rete-fuente debe ser un número válido. ", "")
)</f>
        <v/>
      </c>
      <c r="IQ178" s="46">
        <f>IF($DS178,
IF( AND(DH178&lt;&gt;"", ISERR(_xlfn.NUMBERVALUE(DH178))), "El valor de cooperativa de trabajo debe ser un número válido. ", "")
)</f>
        <v/>
      </c>
      <c r="IR178" s="46">
        <f>IF($DS178,
IF( AND(DI178&lt;&gt;"", ISERR(_xlfn.NUMBERVALUE(DI178))), "El valor de embargo fiscal debe ser un número válido. ", "")
)</f>
        <v/>
      </c>
      <c r="IS178" s="46">
        <f>IF($DS178,
IF( AND(DJ178&lt;&gt;"", ISERR(_xlfn.NUMBERVALUE(DJ178))), "El valor de educación debe ser un número válido. ", "")
)</f>
        <v/>
      </c>
      <c r="IT178" s="46">
        <f>IF($DS178,
IF( AND(DK178&lt;&gt;"", ISERR(_xlfn.NUMBERVALUE(DK178))), "El valor de reintegro debe ser un número válido. ", "")
)</f>
        <v/>
      </c>
      <c r="IU178" s="46">
        <f>IF($DS178,
IF( AND(DL178&lt;&gt;"", ISERR(_xlfn.NUMBERVALUE(DL178))), "El valor de deuda debe ser un número válido. ", "")
)</f>
        <v/>
      </c>
      <c r="IV178" s="46">
        <f>IF($DS178,
IF( AND(DM178&lt;&gt;"", ISERR(_xlfn.NUMBERVALUE(DM178))), "El valor de otras deducciones debe ser un número válido. ", "")
)</f>
        <v/>
      </c>
      <c r="IW178" s="46">
        <f>IF($DS178,
IF(DN178="","Debes escribir el valor de los devengos totales. ",
IF( ISERR(_xlfn.NUMBERVALUE(DN178)), "El valor de los devengos totales debe ser un número válido. ", "")
)
)</f>
        <v/>
      </c>
      <c r="IX178" s="46">
        <f>IF($DS178,
IF(DO178="","Debes escribir el valor de las deducciones totales. ",
IF( ISERR(_xlfn.NUMBERVALUE(DO178)), "El valor de las deducciones totales debe ser un número válido. ", "")
)
)</f>
        <v/>
      </c>
      <c r="IY178" s="46">
        <f>IF($DS178,
IF(DP178="","Debes escribir el valor del salario total. ",
IF( ISERR(_xlfn.NUMBERVALUE(DP178)), "El valor del salario total debe ser un número válido. ", "")
)
)</f>
        <v/>
      </c>
    </row>
    <row r="179">
      <c r="B179" s="48" t="n">
        <v>167</v>
      </c>
      <c r="C179" s="61">
        <f>IF(AND(DS179,DP179&lt;&gt;""),
IF(DQ179="","OK","Error"),
""
)</f>
        <v/>
      </c>
      <c r="D179" s="53" t="n"/>
      <c r="E179" s="52" t="n"/>
      <c r="F179" s="112" t="n"/>
      <c r="G179" s="52" t="n"/>
      <c r="H179" s="53" t="n"/>
      <c r="I179" s="52" t="n"/>
      <c r="J179" s="52" t="n"/>
      <c r="K179" s="53" t="n"/>
      <c r="L179" s="55" t="n"/>
      <c r="M179" s="108" t="n"/>
      <c r="N179" s="56" t="n"/>
      <c r="O179" s="52" t="n"/>
      <c r="P179" s="52" t="n"/>
      <c r="Q179" s="52" t="n"/>
      <c r="R179" s="52" t="n"/>
      <c r="S179" s="52" t="n"/>
      <c r="T179" s="53" t="n"/>
      <c r="U179" s="52" t="n"/>
      <c r="V179" s="52" t="n"/>
      <c r="W179" s="55" t="n"/>
      <c r="X179" s="55" t="n"/>
      <c r="Y179" s="52" t="n"/>
      <c r="Z179" s="55" t="n"/>
      <c r="AA179" s="52" t="n"/>
      <c r="AB179" s="53" t="n"/>
      <c r="AC179" s="53" t="n"/>
      <c r="AD179" s="53" t="n"/>
      <c r="AE179" s="177" t="n"/>
      <c r="AF179" s="113" t="n"/>
      <c r="AG179" s="177" t="n"/>
      <c r="AH179" s="178" t="n"/>
      <c r="AI179" s="178" t="n"/>
      <c r="AJ179" s="178" t="n"/>
      <c r="AK179" s="114" t="n"/>
      <c r="AL179" s="178" t="n"/>
      <c r="AM179" s="114" t="n"/>
      <c r="AN179" s="178" t="n"/>
      <c r="AO179" s="114" t="n"/>
      <c r="AP179" s="178" t="n"/>
      <c r="AQ179" s="114" t="n"/>
      <c r="AR179" s="178" t="n"/>
      <c r="AS179" s="114" t="n"/>
      <c r="AT179" s="178" t="n"/>
      <c r="AU179" s="114" t="n"/>
      <c r="AV179" s="178" t="n"/>
      <c r="AW179" s="114" t="n"/>
      <c r="AX179" s="178" t="n"/>
      <c r="AY179" s="114" t="n"/>
      <c r="AZ179" s="178" t="n"/>
      <c r="BA179" s="114" t="n"/>
      <c r="BB179" s="178" t="n"/>
      <c r="BC179" s="114" t="n"/>
      <c r="BD179" s="178" t="n"/>
      <c r="BE179" s="178" t="n"/>
      <c r="BF179" s="178" t="n"/>
      <c r="BG179" s="59" t="n"/>
      <c r="BH179" s="178" t="n"/>
      <c r="BI179" s="114" t="n"/>
      <c r="BJ179" s="53" t="n"/>
      <c r="BK179" s="178" t="n"/>
      <c r="BL179" s="114" t="n"/>
      <c r="BM179" s="178" t="n"/>
      <c r="BN179" s="114" t="n"/>
      <c r="BO179" s="178" t="n"/>
      <c r="BP179" s="178" t="n"/>
      <c r="BQ179" s="178" t="n"/>
      <c r="BR179" s="178" t="n"/>
      <c r="BS179" s="178" t="n"/>
      <c r="BT179" s="178" t="n"/>
      <c r="BU179" s="178" t="n"/>
      <c r="BV179" s="178" t="n"/>
      <c r="BW179" s="178" t="n"/>
      <c r="BX179" s="178" t="n"/>
      <c r="BY179" s="178" t="n"/>
      <c r="BZ179" s="178" t="n"/>
      <c r="CA179" s="178" t="n"/>
      <c r="CB179" s="178" t="n"/>
      <c r="CC179" s="178" t="n"/>
      <c r="CD179" s="178" t="n"/>
      <c r="CE179" s="178" t="n"/>
      <c r="CF179" s="178" t="n"/>
      <c r="CG179" s="178" t="n"/>
      <c r="CH179" s="178" t="n"/>
      <c r="CI179" s="178" t="n"/>
      <c r="CJ179" s="178" t="n"/>
      <c r="CK179" s="53" t="n"/>
      <c r="CL179" s="178" t="n"/>
      <c r="CM179" s="178" t="n"/>
      <c r="CN179" s="60" t="n"/>
      <c r="CO179" s="177" t="n"/>
      <c r="CP179" s="178" t="n"/>
      <c r="CQ179" s="60" t="n"/>
      <c r="CR179" s="177" t="n"/>
      <c r="CS179" s="178" t="n"/>
      <c r="CT179" s="59" t="n"/>
      <c r="CU179" s="178" t="n"/>
      <c r="CV179" s="59" t="n"/>
      <c r="CW179" s="178" t="n"/>
      <c r="CX179" s="59" t="n"/>
      <c r="CY179" s="178" t="n"/>
      <c r="CZ179" s="178" t="n"/>
      <c r="DA179" s="178" t="n"/>
      <c r="DB179" s="53" t="n"/>
      <c r="DC179" s="178" t="n"/>
      <c r="DD179" s="178" t="n"/>
      <c r="DE179" s="178" t="n"/>
      <c r="DF179" s="178" t="n"/>
      <c r="DG179" s="178" t="n"/>
      <c r="DH179" s="178" t="n"/>
      <c r="DI179" s="178" t="n"/>
      <c r="DJ179" s="178" t="n"/>
      <c r="DK179" s="178" t="n"/>
      <c r="DL179" s="178" t="n"/>
      <c r="DM179" s="178" t="n"/>
      <c r="DN179" s="177" t="n"/>
      <c r="DO179" s="177" t="n"/>
      <c r="DP179" s="177" t="n"/>
      <c r="DQ179" s="76">
        <f>IF(AND(DS179,DP179&lt;&gt;""),
CONCATENATE(DT179,DU179,DV179,DW179,DX179,DY179,DZ179,EA179,EB179,EC179,ED179,EE179,EF179,EG179,EH179,EI179,EJ179,EK179,EL179,EM179,EN179,EO179,EP179,EQ179,ES179,ET179,EU179,EV179,EW179,EX179,EY179,EZ179,FA179,FC179,FD179,FF179,FG179,FI179,FJ179,FL179,FM179,FO179,FP179,FR179,FS179,FU179,FV179,FX179,FY179,GA179,GB179,GD179,GE179,GF179,GH179,GI179,GJ179,GL179,GM179,GN179,GP179,GQ179,GS179,GT179,GU179,GV179,GW179,GX179,GY179,GZ179,HA179,HB179,HC179,HD179,HE179,HF179,HG179,HH179,HI179,HJ179,HK179,HL179,HM179,HN179,HO179,HQ179,HR179,HS179,HT179,HU179,HV179,HW179,HX179,HY179,IA179,IB179,IC179,ID179,IF179,IG179,IH179,II179,IK179,IL179,IM179,IN179,IO179,IP179,IQ179,IR179,IS179,IT179,IU179,IV179,IW179,IX179,IY179,IZ179),
""
)</f>
        <v/>
      </c>
      <c r="DR179" s="53" t="n"/>
      <c r="DS179" s="46">
        <f>CONCATENATE(D179,$E179,$F179,$G179,H179,$I179,$J179,K179,$L179,$M179,N179,$O179,$P179,$Q179,$R179,$S179,T179,$U179,$V179,$W179,$X179,$Y179,$Z179,$AA179,AB179,AC179,AD179,$AE179,$AF179,$AG179,AH179,AI179,AJ179,AK179,AL179,AM179,AN179,AO179,AP179,AQ179,AR179,AS179,AT179,AU179,AV179,AW179,AX179,AY179,AZ179,BA179,BB179,BC179,BD179,BE179,BF179,BG179,BH179,BI179,BJ179,BK179,BL179,BM179,BN179,BO179,BP179,BQ179,BR179,BS179,BT179,BU179,BV179,BW179,BX179,BY179,BZ179,CA179,CB179,CC179,CD179,CE179,CF179,CG179,CH179,CI179,CJ179,CK179,CL179,CM179,$CN179,$CO179,CP179,$CQ179,$CR179,CS179,CT179,CU179,CV179,CW179,CX179,CY179,CZ179,DA179,DB179,DC179,DD179,DE179,DF179,DG179,DH179,DI179,DJ179,DK179,DL179,DM179,$DN179,$DO179,$DP179,DR179)&lt;&gt;""</f>
        <v/>
      </c>
      <c r="DT179" s="46">
        <f>IF(AND($DS179,$E$4&lt;&gt;""),
IF(LEFT($E$4,2) = "1.",
IF(D179&lt;&gt;"","El CUNE sólo se envía en operaciones de novedad o ajuste. ",""),
IF(D179="","Debes escribir un CUNE válido para realizar operaciones de novedad o ajuste. ","")),
""
)</f>
        <v/>
      </c>
      <c r="DU179" s="46">
        <f>IF($DS179,
IF(E179="","Debes seleccionar el tipo de documento del empleado. ",
IF(_xlfn.IFNA(VLOOKUP(E179,TIPO_DE_DOCUMENTO,1,FALSE),-1)=-1,"El tipo de documento no es válido (por favor seleccionarlo de la lista). ","")
)
)</f>
        <v/>
      </c>
      <c r="DV179" s="46">
        <f>IF($DS179,
IF(F179="","Debes escribir el número de documento del empleado. ","")
)</f>
        <v/>
      </c>
      <c r="DW179" s="46">
        <f>IF($DS179,
IF(G179="","Debes escribir el primer nombre del empleado. ","")
)</f>
        <v/>
      </c>
      <c r="DY179" s="46">
        <f>IF($DS179,
IF(I179="","Debes escribir el primer apellido del empleado. ","")
)</f>
        <v/>
      </c>
      <c r="DZ179" s="46">
        <f>IF($DS179,
IF(J179="","Debes escribir el segundo apellido del empleado. ","")
)</f>
        <v/>
      </c>
      <c r="EB179" s="46">
        <f>IF($DS179,
IF(L179="","Debes escribir la fecha de ingreso del empleado. ",
IF(ISERR(DATE(YEAR(L179),MONTH(L179),DAY(L179))), "El valor ingresado en fecha de ingreso no tiene un formato válido. ","")
)
)</f>
        <v/>
      </c>
      <c r="EC179" s="46">
        <f>IF($DS179,
IF(M179="","Debes escribir el tiempo laborado. ",
IF( IFERROR(INT(M179),1.1) &lt;&gt; IFERROR(_xlfn.NUMBERVALUE(M179),1), "El valor de los días trabajados debe ser un número entero. ", "")
)
)</f>
        <v/>
      </c>
      <c r="ED179" s="46">
        <f>IF($DS179,
IF( AND(N179&lt;&gt;"", ISERR(DATE(YEAR(N179),MONTH(N179),DAY(N179))) ), "El valor ingresado en fecha de ingreso no tiene un formato válido. ",
IF( AND(N179&lt;&gt;"", $E$6&lt;&gt;"", DATE(YEAR(N179), MONTH(N179), 1) &lt;&gt; IFERROR(DATE(MID($E$6, 1, 4), MID($E$6, 6, 2),1), "1/1/1900") ), "La fecha de retiro debe estar dentro del período liquidado. ", "")
)
)</f>
        <v/>
      </c>
      <c r="EE179" s="46">
        <f>IF($DS179,
IF(O179="","Debes seleccionar el tipo de trabajador. ",
IF(_xlfn.IFNA(VLOOKUP(O179,TIPO_DE_TRABAJADOR,1,FALSE),-1)=-1,"El tipo de trabajador no es válido (por favor seleccionarlo de la lista). ","")
)
)</f>
        <v/>
      </c>
      <c r="EF179" s="46">
        <f>IF($DS179,
IF(P179="","Debes seleccionar si es un trabajador dependiente pensionado por vejez. ",
IF(_xlfn.IFNA(VLOOKUP(P179,SUBTIPO_DE_TRABAJADOR,1,FALSE),-1)=-1,"El tipo de trabajador dependiente pensionado por vejez no es válido (por favor seleccionarlo de la lista). ","")
)
)</f>
        <v/>
      </c>
      <c r="EG179" s="46">
        <f>IF($DS179,
IF(Q179="","Debes seleccionar el tipo de contrato del trabajador. ",
IF(_xlfn.IFNA(VLOOKUP(Q179,TIPO_DE_CONTRATO,1,FALSE),-1)=-1,"El tipo de contrato del trabajador no es válido (por favor seleccionarlo de la lista). ","")
)
)</f>
        <v/>
      </c>
      <c r="EH179" s="46">
        <f>IF($DS179,
IF(R179="","Debes seleccionar si es un salario integral. ",
IF(_xlfn.IFNA(VLOOKUP(R179,SI_NO,1,FALSE),-1)=-1,"Valor no válido para salario integral (por favor seleccionarlo de la lista). ","")
)
)</f>
        <v/>
      </c>
      <c r="EI179" s="46">
        <f>IF($DS179,
IF(S179="","Debes seleccionar si el trabajador realiza actividades de riesgo. ",
IF(_xlfn.IFNA(VLOOKUP(S179,SI_NO,1,FALSE),-1)=-1,"Valor no válido para actividad de alto riesgo (por favor seleccionarlo de la lista). ","")
)
)</f>
        <v/>
      </c>
      <c r="EK179" s="46">
        <f>IF($DS179,
IF(U179="","Debes escribir el código del municipio de residencia del trabajador. ",
IF(_xlfn.IFNA(VLOOKUP(U179,MUNICIPIO,1,FALSE),-1)=-1,"El municipio de residencia del trabajador es inválido (por favor seleccionarlo de la lista). ","")
)
)</f>
        <v/>
      </c>
      <c r="EL179" s="46">
        <f>IF($DS179,
IF(V179="","Debes escribir el la dirección de residendia del trabajador. ","")
)</f>
        <v/>
      </c>
      <c r="EM179" s="46">
        <f>IF($DS179,
IF(W179="","Debes escribir la fecha de inicio de la liquidación. ",
IF(ISERR(DATE(YEAR(W179),MONTH(W179),DAY(W179))),"El valor ingresado en fecha de inicio de liquidación no tiene un formato válido. ",
IF( AND($E$6&lt;&gt;"", DATE(YEAR(W179), MONTH(W179), 1) &lt;&gt; IFERROR(DATE(MID($E$6, 1, 4), MID($E$6, 6, 2),1), "1/1/1900") ), "La fecha de inicio de la liquidación debe estar dentro del período liquidado. ", "")
)
)
)</f>
        <v/>
      </c>
      <c r="EN179" s="46">
        <f>IF($DS179,
IF(X179="","Debes escribir la fecha de fin de la liquidación. ",
IF(ISERR(DATE(YEAR(X179),MONTH(X179),DAY(X179))),"El valor ingresado en fecha de fin de liquidación no tiene un formato válido. ",
IF( AND($E$6&lt;&gt;"", DATE(YEAR(X179), MONTH(X179), 1) &lt;&gt; IFERROR(DATE(MID($E$6, 1, 4), MID($E$6, 6, 2),1), "1/1/1900") ), "La fecha de fin de la liquidación debe estar dentro del período liquidado. ", "")
)
)
)</f>
        <v/>
      </c>
      <c r="EO179" s="46">
        <f>IF($DS179,
IF(Y179="","Debes escribir la frecuencia de pago del trabajador. ",
IF(_xlfn.IFNA(VLOOKUP(Y179,PERÍODO_DE_NÓMINA,1,FALSE),-1)=-1,"La frecuencia de pago es inválida (por favor seleccionarlo de la lista). ","")
)
)</f>
        <v/>
      </c>
      <c r="EP179" s="46">
        <f>IF($DS179,
IF(Z179="","Debes escribir la fecha de pago. ",
IF(ISERR(DATE(YEAR(Z179),MONTH(Z179),DAY(Z179))), "El valor ingresado en fecha de pago no tiene un formato válido. ","")
)
)</f>
        <v/>
      </c>
      <c r="EQ179" s="46">
        <f>IF($DS179,
IF(AA179="","Debes escribir el medio de pago. ",
IF(_xlfn.IFNA(VLOOKUP(AA179,MEDIOS_DE_PAGO,1,FALSE),-1)=-1,"El medio de pago es inválido (por favor seleccionarlo de la lista). ","")
)
)</f>
        <v/>
      </c>
      <c r="ER179" s="46">
        <f>OR(AA179='Tablas '!$T$4,AA179='Tablas '!$T$7,AA179='Tablas '!$T$8,AA179='Tablas '!$T$11)</f>
        <v/>
      </c>
      <c r="ES179" s="46">
        <f>IF(AND($DS179,ER179),
IF(AB179="","Debes escribir la entidad bancaria. ",""),
""
)</f>
        <v/>
      </c>
      <c r="ET179" s="46">
        <f>IF(AND($DS179,ER179),
IF(AC179="","Debes escribir el tipo de cuenta bancaria. ",
IF(_xlfn.IFNA(VLOOKUP(AC179,TIPO_DE_CUENTA,1,FALSE),-1)=-1,"El tipo de cuenta bancaria es inválida (por favor seleccionarlo de la lista). ","")
),
""
)</f>
        <v/>
      </c>
      <c r="EU179" s="46">
        <f>IF(AND($DS179,ER179),
IF(AD179="","Debes escribir el número de cuenta bancaria. ",""),
""
)</f>
        <v/>
      </c>
      <c r="EV179" s="46">
        <f>IF($DS179,
IF(AE179="","Debes escribir el valor del sueldo básico. ",
IF( ISERR(_xlfn.NUMBERVALUE(AE179)), "El valor del sueldo básico debe ser un número válido. ", "")
)
)</f>
        <v/>
      </c>
      <c r="EW179" s="46">
        <f>IF($DS179,
IF(AF179="","Debes escribir el número de días trabajados. ",
IF( IFERROR(INT(AF179),1.1) &lt;&gt; IFERROR(_xlfn.NUMBERVALUE(AF179),1), "La cantidad de días trabajados debe ser un número entero. ", "")
)
)</f>
        <v/>
      </c>
      <c r="EX179" s="46">
        <f>IF($DS179,
IF(AG179="","Debes escribir el valor del sueldo trabajado. ",
IF( ISERR(_xlfn.NUMBERVALUE(AG179)), "El valor del sueldo trabajado debe ser un número válido. ", "")
)
)</f>
        <v/>
      </c>
      <c r="EY179" s="46">
        <f>IF($DS179,
IF( AND(AH179&lt;&gt;"", ISERR(_xlfn.NUMBERVALUE(AH179))), "El valor del auxilio de transporte debe ser un número válido. ", "")
)</f>
        <v/>
      </c>
      <c r="EZ179" s="46">
        <f>IF($DS179,
IF( AND(AI179&lt;&gt;"", ISERR(_xlfn.NUMBERVALUE(AI179))), "El valor de viáticos salariales debe ser un número válido. ", "")
)</f>
        <v/>
      </c>
      <c r="FA179" s="46">
        <f>IF($DS179,
IF( AND(AJ179&lt;&gt;"", ISERR(_xlfn.NUMBERVALUE(AJ179))), "El valor de viáticos NO salariales debe ser un número válido. ", "")
)</f>
        <v/>
      </c>
      <c r="FB179" s="46">
        <f>CONCATENATE(AK179,AL179)&lt;&gt;""</f>
        <v/>
      </c>
      <c r="FC179" s="46">
        <f>IF(AND($DS179,FB179),
IF(AK179="","Debes escribir el número de horas extras diurnas. ",
IF( IFERROR(INT(AK179),1.1) &lt;&gt; IFERROR(_xlfn.NUMBERVALUE(AK179),1), "La cantidad de horas extras diurnas debe ser un número entero. ", "")
),
""
)</f>
        <v/>
      </c>
      <c r="FD179" s="46">
        <f>IF(AND($DS179,FB179),
IF(AL179="","Debes escribir el valor de las horas extras diurnas. ",
IF( ISERR(_xlfn.NUMBERVALUE(AL179)), "El valor de las horas extras duirnas debe ser un número válido. ", "")
),
""
)</f>
        <v/>
      </c>
      <c r="FE179" s="46">
        <f>CONCATENATE(AM179,AN179)&lt;&gt;""</f>
        <v/>
      </c>
      <c r="FF179" s="46">
        <f>IF(AND($DS179,FE179),
IF(AM179="","Debes escribir el número de horas extras nocturnas. ",
IF( IFERROR(INT(AM179),1.1) &lt;&gt; IFERROR(_xlfn.NUMBERVALUE(AM179),1), "La cantidad de horas extras nocturnas debe ser un número entero. ", "")
),
""
)</f>
        <v/>
      </c>
      <c r="FG179" s="46">
        <f>IF(AND($DS179,FE179),
IF(AN179="","Debes escribir el valor de las horas extras nocturnas. ",
IF( ISERR(_xlfn.NUMBERVALUE(AN179)), "El valor de las horas extras nocturnas debe ser un número válido. ", "")
),
""
)</f>
        <v/>
      </c>
      <c r="FH179" s="46">
        <f>CONCATENATE(AO179,AP179)&lt;&gt;""</f>
        <v/>
      </c>
      <c r="FI179" s="46">
        <f>IF(AND($DS179,FH179),
IF(AO179="","Debes escribir el número de horas extras diurnas dominicales y festivas. ",
IF( IFERROR(INT(AO179),1.1) &lt;&gt; IFERROR(_xlfn.NUMBERVALUE(AO179),1), "La cantidad de horas extras diurnas dominicales y festivas debe ser un número entero. ", "")
),
""
)</f>
        <v/>
      </c>
      <c r="FJ179" s="46">
        <f>IF(AND($DS179,FH179),
IF(AP179="","Debes escribir el valor de las horas extras diurnas dominicales y festivas. ",
IF( ISERR(_xlfn.NUMBERVALUE(AP179)), "El valor de las horas extras diurnas dominicales y festivas debe ser un número válido. ", "")
),
""
)</f>
        <v/>
      </c>
      <c r="FK179" s="46">
        <f>CONCATENATE(AQ179,AR179)&lt;&gt;""</f>
        <v/>
      </c>
      <c r="FL179" s="46">
        <f>IF(AND($DS179,FK179),
IF(AQ179="","Debes escribir el número de horas extras nocturnas dominicales y festivas. ",
IF( IFERROR(INT(AQ179),1.1) &lt;&gt; IFERROR(_xlfn.NUMBERVALUE(AQ179),1), "La cantidad de horas extras nocturnas dominicales y festivas debe ser un número entero. ", "")
),
""
)</f>
        <v/>
      </c>
      <c r="FM179" s="46">
        <f>IF(AND($DS179,FK179),
IF(AR179="","Debes escribir el valor de las horas extras nocturnas dominicales y festivas. ",
IF( ISERR(_xlfn.NUMBERVALUE(AR179)), "El valor de las horas extras nocturnas dominicales y festivas debe ser un número válido. ", "")
),
""
)</f>
        <v/>
      </c>
      <c r="FN179" s="46">
        <f>CONCATENATE(AS179,AT179)&lt;&gt;""</f>
        <v/>
      </c>
      <c r="FO179" s="46">
        <f>IF(AND($DS179,FN179),
IF(AS179="","Debes escribir el número de horas recargo nocturno. ",
IF( IFERROR(INT(AS179),1.1) &lt;&gt; IFERROR(_xlfn.NUMBERVALUE(AS179),1), "La cantidad de horas recargo nocturno debe ser un número entero. ", "")
),
""
)</f>
        <v/>
      </c>
      <c r="FP179" s="46">
        <f>IF(AND($DS179,FN179),
IF(AT179="","Debes escribir el valor de las horas recargo nocturno. ",
IF( ISERR(_xlfn.NUMBERVALUE(AT179)), "El valor de las horas recargo nocturno debe ser un número válido. ", "")
),
""
)</f>
        <v/>
      </c>
      <c r="FQ179" s="46">
        <f>CONCATENATE(AU179,AV179)&lt;&gt;""</f>
        <v/>
      </c>
      <c r="FR179" s="46">
        <f>IF(AND($DS179,FQ179),
IF(AU179="","Debes escribir el número de horas recargo diurno dominical y festivo. ",
IF( IFERROR(INT(AU179),1.1) &lt;&gt; IFERROR(_xlfn.NUMBERVALUE(AU179),1), "La cantidad de horas recargo diurno dominical y festivo debe ser un número entero. ", "")
),
""
)</f>
        <v/>
      </c>
      <c r="FS179" s="46">
        <f>IF(AND($DS179,FQ179),
IF(AV179="","Debes escribir el valor de las horas recargo diurno dominical y festivo. ",
IF( ISERR(_xlfn.NUMBERVALUE(AV179)), "El valor de las horas recargo diurno dominical y festivo debe ser un número válido. ", "")
),
""
)</f>
        <v/>
      </c>
      <c r="FT179" s="46">
        <f>CONCATENATE(AW179,AX179)&lt;&gt;""</f>
        <v/>
      </c>
      <c r="FU179" s="46">
        <f>IF(AND($DS179,FT179),
IF(AW179="","Debes escribir el número de horas recargo nocturno dominical y festivo. ",
IF( IFERROR(INT(AW179),1.1) &lt;&gt; IFERROR(_xlfn.NUMBERVALUE(AW179),1), "La cantidad de horas recargo nocturno dominical y festivo debe ser un número entero. ", "")
),
""
)</f>
        <v/>
      </c>
      <c r="FV179" s="46">
        <f>IF(AND($DS179,FT179),
IF(AX179="","Debes escribir el valor de las horas recargo nocturno dominical y festivo. ",
IF( ISERR(_xlfn.NUMBERVALUE(AX179)), "El valor de las horas recargo nocturno dominical y festivo debe ser un número válido. ", "")
),
""
)</f>
        <v/>
      </c>
      <c r="FW179" s="46">
        <f>CONCATENATE(AY179,AZ179)&lt;&gt;""</f>
        <v/>
      </c>
      <c r="FX179" s="46">
        <f>IF(AND($DS179,FW179),
IF(AY179="","Debes escribir el número de días de vacaciones comunes. ",
IF( IFERROR(INT(AY179),1.1) &lt;&gt; IFERROR(_xlfn.NUMBERVALUE(AY179),1), "La cantidad de días de vacaciones comunes debe ser un número entero. ", "")
),
""
)</f>
        <v/>
      </c>
      <c r="FY179" s="46">
        <f>IF(AND($DS179,FW179),
IF(AZ179="","Debes escribir el valor de las vacaciones comunes. ",
IF( ISERR(_xlfn.NUMBERVALUE(AZ179)), "El valor de las vacaciones comunes debe ser un número válido. ", "")
),
""
)</f>
        <v/>
      </c>
      <c r="FZ179" s="46">
        <f>CONCATENATE(BA179,BB179)&lt;&gt;""</f>
        <v/>
      </c>
      <c r="GA179" s="46">
        <f>IF(AND($DS179,FZ179),
IF(BA179="","Debes escribir el número de días de vacaciones compensadas. ",
IF( IFERROR(INT(BA179),1.1) &lt;&gt; IFERROR(_xlfn.NUMBERVALUE(BA179),1), "La cantidad de días de vacaciones compensadas debe ser un número entero. ", "")
),
""
)</f>
        <v/>
      </c>
      <c r="GB179" s="46">
        <f>IF(AND($DS179,FZ179),
IF(BB179="","Debes escribir el valor de las vacaciones compensadas. ",
IF( ISERR(_xlfn.NUMBERVALUE(BB179)), "El valor de las vacaciones compensadas debe ser un número válido. ", "")
),
""
)</f>
        <v/>
      </c>
      <c r="GC179" s="46">
        <f>CONCATENATE(BC179,BD179)&lt;&gt;""</f>
        <v/>
      </c>
      <c r="GD179" s="46">
        <f>IF(AND($DS179,GC179),
IF(BC179="","Debes escribir el número de días de prima salarial. ",
IF( IFERROR(INT(BC179),1.1) &lt;&gt; IFERROR(_xlfn.NUMBERVALUE(BC179),1), "La cantidad de días de prima salarial debe ser un número entero. ", "")
),
""
)</f>
        <v/>
      </c>
      <c r="GE179" s="46">
        <f>IF(AND($DS179,GC179),
IF(BD179="","Debes escribir el valor de los días de prima salarial. ",
IF( ISERR(_xlfn.NUMBERVALUE(BD179)), "El valor de los días de prima salarial debe ser un número válido. ", "")
),
""
)</f>
        <v/>
      </c>
      <c r="GF179" s="46">
        <f>IF($DS179,
IF( AND(BE179&lt;&gt;"", ISERR(_xlfn.NUMBERVALUE(BE179))), "El valor de la prima NO saliarial debe ser un número válido. ", "")
)</f>
        <v/>
      </c>
      <c r="GG179" s="46">
        <f>CONCATENATE(BF179,BG179,BH179)&lt;&gt;""</f>
        <v/>
      </c>
      <c r="GH179" s="46">
        <f>IF(AND($DS179,GG179),
IF(BF179="","Debes escribir el valor de las cesantías. ",
IF( ISERR(_xlfn.NUMBERVALUE(BF179)), "El valor de las cesantías debe ser un número válido. ", "")
),
""
)</f>
        <v/>
      </c>
      <c r="GI179" s="46">
        <f>IF(AND($DS179,GG179),
IF(BG179="","Debes escribir el % de cesantías. ",
IF( ISERR(_xlfn.NUMBERVALUE(BG179)), "El % de cesantías debe ser un número válido. ", "")
),
""
)</f>
        <v/>
      </c>
      <c r="GJ179" s="46">
        <f>IF(AND($DS179,GG179),
IF(BH179="","Debes escribir el valor de intereses de cesantías. ",
IF( ISERR(_xlfn.NUMBERVALUE(BH179)), "El valor de intereses de cesantías debe ser un número válido. ", "")
),
""
)</f>
        <v/>
      </c>
      <c r="GK179" s="46">
        <f>CONCATENATE(BI179,BJ179,BK179)&lt;&gt;""</f>
        <v/>
      </c>
      <c r="GL179" s="46">
        <f>IF(AND($DS179,GK179),
IF(BI179="","Debes escribir el número de días de incapacidad. ",
IF( IFERROR(INT(BI179),1.1) &lt;&gt; IFERROR(_xlfn.NUMBERVALUE(BI179),1), "La cantidad de días de incapacidad debe ser un número entero. ", "")
),
""
)</f>
        <v/>
      </c>
      <c r="GM179" s="46">
        <f>IF(AND($DS179,GK179),
IF(BJ179="","Debes escribir el tipo de incapacidad. ",
IF(_xlfn.IFNA(VLOOKUP(BJ179,TIPO_DE_INCAPACIDAD,1,FALSE),-1)=-1,"El tipo de incapacidad es inválida (por favor seleccionarlo de la lista). ","")
),
""
)</f>
        <v/>
      </c>
      <c r="GN179" s="46">
        <f>IF(AND($DS179,GK179),
IF(BK179="","Debes escribir el valor de la incapacidad. ",
IF( ISERR(_xlfn.NUMBERVALUE(BK179)), "El valor de la incapacidad debe ser un número válido. ", "")
),
""
)</f>
        <v/>
      </c>
      <c r="GO179" s="46">
        <f>CONCATENATE(BL179,BM179)&lt;&gt;""</f>
        <v/>
      </c>
      <c r="GP179" s="46">
        <f>IF(AND($DS179,GO179),
IF(BL179="","Debes escribir el número de días de licencia de maternidad o paternidad. ",
IF( IFERROR(INT(BL179),1.1) &lt;&gt; IFERROR(_xlfn.NUMBERVALUE(BL179),1), "La cantidad de días de licencia de maternidad o paternidad debe ser un número entero. ", "")
),
""
)</f>
        <v/>
      </c>
      <c r="GQ179" s="46">
        <f>IF(AND($DS179,GO179),
IF(BM179="","Debes escribir el valor de la licencia de maternidad o paternidad. ",
IF( ISERR(_xlfn.NUMBERVALUE(BM179)), "El valor de la licencia de maternidad o paternidad debe ser un número válido. ", "")
),
""
)</f>
        <v/>
      </c>
      <c r="GR179" s="46">
        <f>CONCATENATE(BN179,BO179)&lt;&gt;""</f>
        <v/>
      </c>
      <c r="GS179" s="46">
        <f>IF(AND($DS179,GR179),
IF(BN179="","Debes escribir el número de días de licencia remunerada. ",
IF( IFERROR(INT(BN179),1.1) &lt;&gt; IFERROR(_xlfn.NUMBERVALUE(BN179),1), "La cantidad de días de licencia remunerada debe ser un número entero. ", "")
),
""
)</f>
        <v/>
      </c>
      <c r="GT179" s="46">
        <f>IF(AND($DS179,GR179),
IF(BO179="","Debes escribir el valor de la licencia remunerada. ",
IF( ISERR(_xlfn.NUMBERVALUE(BO179)), "El valor de la licencia remunerada debe ser un número válido. ", "")
),
""
)</f>
        <v/>
      </c>
      <c r="GU179" s="46">
        <f>IF($DS179,
IF( AND(BP179&lt;&gt;"", ISERR(_xlfn.NUMBERVALUE(BP179))), "El valor de la licencia NO remunerada debe ser un número válido. ", "")
)</f>
        <v/>
      </c>
      <c r="GV179" s="46">
        <f>IF($DS179,
IF( AND(BQ179&lt;&gt;"", ISERR(_xlfn.NUMBERVALUE(BQ179))), "El valor de auxilios salariales debe ser un número válido. ", "")
)</f>
        <v/>
      </c>
      <c r="GW179" s="46">
        <f>IF($DS179,
IF( AND(BR179&lt;&gt;"", ISERR(_xlfn.NUMBERVALUE(BR179))), "El valor de auxilios NO salariales debe ser un número válido. ", "")
)</f>
        <v/>
      </c>
      <c r="GX179" s="46">
        <f>IF($DS179,
IF( AND(BS179&lt;&gt;"", ISERR(_xlfn.NUMBERVALUE(BS179))), "El valor de bonos salariales debe ser un número válido. ", "")
)</f>
        <v/>
      </c>
      <c r="GY179" s="46">
        <f>IF($DS179,
IF( AND(BT179&lt;&gt;"", ISERR(_xlfn.NUMBERVALUE(BT179))), "El valor de bonos NO salariales debe ser un número válido. ", "")
)</f>
        <v/>
      </c>
      <c r="GZ179" s="46">
        <f>IF($DS179,
IF( AND(BU179&lt;&gt;"", ISERR(_xlfn.NUMBERVALUE(BU179))), "El valor de bonos salariales de alimentación debe ser un número válido. ", "")
)</f>
        <v/>
      </c>
      <c r="HA179" s="46">
        <f>IF($DS179,
IF( AND(BV179&lt;&gt;"", ISERR(_xlfn.NUMBERVALUE(BV179))), "El valor de bonos NO salariales de alimentación debe ser un número válido. ", "")
)</f>
        <v/>
      </c>
      <c r="HB179" s="46">
        <f>IF($DS179,
IF( AND(BW179&lt;&gt;"", ISERR(_xlfn.NUMBERVALUE(BW179))), "El valor de bonificaciones salariales debe ser un número válido. ", "")
)</f>
        <v/>
      </c>
      <c r="HC179" s="46">
        <f>IF($DS179,
IF( AND(BX179&lt;&gt;"", ISERR(_xlfn.NUMBERVALUE(BX179))), "El valor de bonificaciones NO salariales debe ser un número válido. ", "")
)</f>
        <v/>
      </c>
      <c r="HD179" s="46">
        <f>IF($DS179,
IF( AND(BY179&lt;&gt;"", ISERR(_xlfn.NUMBERVALUE(BY179))), "El valor de compensaciones ordinarias debe ser un número válido. ", "")
)</f>
        <v/>
      </c>
      <c r="HE179" s="46">
        <f>IF($DS179,
IF( AND(BZ179&lt;&gt;"", ISERR(_xlfn.NUMBERVALUE(BZ179))), "El valor de compensaciones extraordinarias debe ser un número válido. ", "")
)</f>
        <v/>
      </c>
      <c r="HF179" s="46">
        <f>IF($DS179,
IF( AND(CA179&lt;&gt;"", ISERR(_xlfn.NUMBERVALUE(CA179))), "El valor de comisiones debe ser un número válido. ", "")
)</f>
        <v/>
      </c>
      <c r="HG179" s="46">
        <f>IF($DS179,
IF( AND(CB179&lt;&gt;"", ISERR(_xlfn.NUMBERVALUE(CB179))), "El valor de ausencia por huega debe ser un número válido. ", "")
)</f>
        <v/>
      </c>
      <c r="HH179" s="46">
        <f>IF($DS179,
IF( AND(CC179&lt;&gt;"", ISERR(_xlfn.NUMBERVALUE(CC179))), "El valor de anticipos debe ser un número válido. ", "")
)</f>
        <v/>
      </c>
      <c r="HI179" s="46">
        <f>IF($DS179,
IF( AND(CD179&lt;&gt;"", ISERR(_xlfn.NUMBERVALUE(CD179))), "El valor de pagos a terceros debe ser un número válido. ", "")
)</f>
        <v/>
      </c>
      <c r="HJ179" s="46">
        <f>IF($DS179,
IF( AND(CE179&lt;&gt;"", ISERR(_xlfn.NUMBERVALUE(CE179))), "El valor de dotación debe ser un número válido. ", "")
)</f>
        <v/>
      </c>
      <c r="HK179" s="46">
        <f>IF($DS179,
IF( AND(CF179&lt;&gt;"", ISERR(_xlfn.NUMBERVALUE(CF179))), "El valor de apoyo sostenibilidad debe ser un número válido. ", "")
)</f>
        <v/>
      </c>
      <c r="HL179" s="46">
        <f>IF($DS179,
IF( AND(CG179&lt;&gt;"", ISERR(_xlfn.NUMBERVALUE(CG179))), "El valor de teletrabajo debe ser un número válido. ", "")
)</f>
        <v/>
      </c>
      <c r="HM179" s="46">
        <f>IF($DS179,
IF( AND(CH179&lt;&gt;"", ISERR(_xlfn.NUMBERVALUE(CH179))), "El valor de bonificación de retiro debe ser un número válido. ", "")
)</f>
        <v/>
      </c>
      <c r="HN179" s="46">
        <f>IF($DS179,
IF( AND(CI179&lt;&gt;"", ISERR(_xlfn.NUMBERVALUE(CI179))), "El valor de indemnización de retiro debe ser un número válido. ", "")
)</f>
        <v/>
      </c>
      <c r="HO179" s="46">
        <f>IF($DS179,
IF( AND(CJ179&lt;&gt;"", ISERR(_xlfn.NUMBERVALUE(CJ179))), "El valor de reintegros debe ser un número válido. ", "")
)</f>
        <v/>
      </c>
      <c r="HP179" s="46">
        <f>CONCATENATE(CK179,CL179,CM179)&lt;&gt;""</f>
        <v/>
      </c>
      <c r="HQ179" s="46">
        <f>IF(AND($DS179,HP179),
IF(CK179="","Debes escribir la descripción de otro concepto no categorizado. ",""),
""
)</f>
        <v/>
      </c>
      <c r="HR179" s="46">
        <f>IF(AND($DS179,HP179),
IF(CONCATENATE(CL179,CM179)="","Debes escribir al menos un valor de concepto no categorizado (salarial o no salarial). ",
IF(ISERR(_xlfn.NUMBERVALUE(CL179)),"El valor salarial concepto no categorizado debe ser un número válido. ","")
),
""
)</f>
        <v/>
      </c>
      <c r="HS179" s="46">
        <f>IF(AND($DS179,HP179),
IF(CONCATENATE(CL179,CM179)="","Debes escribir al menos un valor de concepto no categorizado (salarial o no salarial). ",
IF(ISERR(_xlfn.NUMBERVALUE(CM179)),"El valor NO salarial concepto no categorizado debe ser un número válido. ","")
),
""
)</f>
        <v/>
      </c>
      <c r="HT179" s="46">
        <f>IF($DS179,
IF(CN179="","Debes escribir el porcentaje del aporte a salud. ",
IF( ISERR(_xlfn.NUMBERVALUE(CN179)), "El valor del porcentaje del aporte a salud debe ser un número válido. ", "")
)
)</f>
        <v/>
      </c>
      <c r="HU179" s="46">
        <f>IF($DS179,
IF(CO179="","Debes escribir el valor del aporte a salud. ",
IF( ISERR(_xlfn.NUMBERVALUE(CO179)), "El valor del aporte a salud debe ser un número válido. ", "")
)
)</f>
        <v/>
      </c>
      <c r="HV179" s="46">
        <f>IF($DS179,
IF( AND(CP179&lt;&gt;"", ISERR(_xlfn.NUMBERVALUE(CP179))), "El valor plan complementario debe ser un número válido. ", "")
)</f>
        <v/>
      </c>
      <c r="HW179" s="46">
        <f>IF($DS179,
IF(CQ179="","Debes escribir el porcentaje del aporte a pensión. ",
IF( ISERR(_xlfn.NUMBERVALUE(CQ179)), "El valor del porcentaje del aporte a pensión debe ser un número válido. ", "")
)
)</f>
        <v/>
      </c>
      <c r="HX179" s="46">
        <f>IF($DS179,
IF(CR179="","Debes escribir el valor del aporte a pensión. ",
IF( ISERR(_xlfn.NUMBERVALUE(CR179)), "El valor del aporte a salud debe ser un número válido. ", "")
)
)</f>
        <v/>
      </c>
      <c r="HY179" s="46">
        <f>IF($DS179,
IF( AND(CS179&lt;&gt;"", ISERR(_xlfn.NUMBERVALUE(CS179))), "El valor pensión voluntaria debe ser un número válido. ", "")
)</f>
        <v/>
      </c>
      <c r="HZ179" s="46">
        <f>CONCATENATE(CT179,CU179,CV179,CW179)&lt;&gt;""</f>
        <v/>
      </c>
      <c r="IA179" s="46">
        <f>IF(AND($DS179,HZ179),
IF(CT179="","Debes escribir el % del fondo de seguridad pensional. ",
IF( ISERR(_xlfn.NUMBERVALUE(CT179)), "El % del fondo de seguridad debe ser un número válido. ", "")
),
""
)</f>
        <v/>
      </c>
      <c r="IB179" s="46">
        <f>IF(AND($DS179,HZ179),
IF(CU179="","Debes escribir el valor del aporte al fondo de solidaridad pensional. ",
IF( ISERR(_xlfn.NUMBERVALUE(CU179)), "El valor del aporte al fondo de solidaridad pensional debe ser un número válido. ", "")
),
""
)</f>
        <v/>
      </c>
      <c r="IC179" s="46">
        <f>IF(AND($DS179,HZ179),
IF(CV179="","Debes escribir el % del fondo de subsistencia. ",
IF( ISERR(_xlfn.NUMBERVALUE(CV179)), "El % del fondo de subsistencia debe ser un número válido. ", "")
),
""
)</f>
        <v/>
      </c>
      <c r="ID179" s="46">
        <f>IF(AND($DS179,HZ179),
IF(CW179="","Debes escribir el valor del fondo de subsistencia. ",
IF( ISERR(_xlfn.NUMBERVALUE(CW179)), "El valor del fondo de subsistencia debe ser un número válido. ", "")
),
""
)</f>
        <v/>
      </c>
      <c r="IE179" s="46">
        <f>CONCATENATE(CX179,CY179)&lt;&gt;""</f>
        <v/>
      </c>
      <c r="IF179" s="46">
        <f>IF(AND($DS179,IE179),
IF(CX179="","Debes escribir el % de sindicato. ",
IF( ISERR(_xlfn.NUMBERVALUE(CX179)), "El % de sindicato debe ser un número válido. ", "")
),
""
)</f>
        <v/>
      </c>
      <c r="IG179" s="46">
        <f>IF(AND($DS179,IE179),
IF(CY179="","Debes escribir el valor del sindicato. ",
IF( ISERR(_xlfn.NUMBERVALUE(CY179)), "El valor del sindicato debe ser un número válido. ", "")
),
""
)</f>
        <v/>
      </c>
      <c r="IH179" s="46">
        <f>IF($DS179,
IF( AND(CZ179&lt;&gt;"", ISERR(_xlfn.NUMBERVALUE(CZ179))), "El valor de sanción pública debe ser un número válido. ", "")
)</f>
        <v/>
      </c>
      <c r="II179" s="46">
        <f>IF($DS179,
IF( AND(DA179&lt;&gt;"", ISERR(_xlfn.NUMBERVALUE(DA179))), "El valor de sanción privada debe ser un número válido. ", "")
)</f>
        <v/>
      </c>
      <c r="IJ179" s="46">
        <f>CONCATENATE(DB179,DC179)&lt;&gt;""</f>
        <v/>
      </c>
      <c r="IK179" s="46">
        <f>IF(AND($DS179,IJ179),
IF(DB179="","Debes escribir la descripción de libranza. ",""),
""
)</f>
        <v/>
      </c>
      <c r="IL179" s="46">
        <f>IF(AND($DS179,IJ179),
IF(DC179="","Debes escribir la cuota libranza. ",
IF(ISERR(_xlfn.NUMBERVALUE(DC179)),"El valor de la cuota libranza debe ser un número válido. ","")
),
""
)</f>
        <v/>
      </c>
      <c r="IM179" s="46">
        <f>IF($DS179,
IF( AND(DD179&lt;&gt;"", ISERR(_xlfn.NUMBERVALUE(DD179))), "El valor de pagos a terceros debe ser un número válido. ", "")
)</f>
        <v/>
      </c>
      <c r="IN179" s="46">
        <f>IF($DS179,
IF( AND(DE179&lt;&gt;"", ISERR(_xlfn.NUMBERVALUE(DE179))), "El valor de anticipos debe ser un número válido. ", "")
)</f>
        <v/>
      </c>
      <c r="IO179" s="46">
        <f>IF($DS179,
IF( AND(DF179&lt;&gt;"", ISERR(_xlfn.NUMBERVALUE(DF179))), "El valor de AFC debe ser un número válido. ", "")
)</f>
        <v/>
      </c>
      <c r="IP179" s="46">
        <f>IF($DS179,
IF( AND(DG179&lt;&gt;"", ISERR(_xlfn.NUMBERVALUE(DG179))), "El valor de rete-fuente debe ser un número válido. ", "")
)</f>
        <v/>
      </c>
      <c r="IQ179" s="46">
        <f>IF($DS179,
IF( AND(DH179&lt;&gt;"", ISERR(_xlfn.NUMBERVALUE(DH179))), "El valor de cooperativa de trabajo debe ser un número válido. ", "")
)</f>
        <v/>
      </c>
      <c r="IR179" s="46">
        <f>IF($DS179,
IF( AND(DI179&lt;&gt;"", ISERR(_xlfn.NUMBERVALUE(DI179))), "El valor de embargo fiscal debe ser un número válido. ", "")
)</f>
        <v/>
      </c>
      <c r="IS179" s="46">
        <f>IF($DS179,
IF( AND(DJ179&lt;&gt;"", ISERR(_xlfn.NUMBERVALUE(DJ179))), "El valor de educación debe ser un número válido. ", "")
)</f>
        <v/>
      </c>
      <c r="IT179" s="46">
        <f>IF($DS179,
IF( AND(DK179&lt;&gt;"", ISERR(_xlfn.NUMBERVALUE(DK179))), "El valor de reintegro debe ser un número válido. ", "")
)</f>
        <v/>
      </c>
      <c r="IU179" s="46">
        <f>IF($DS179,
IF( AND(DL179&lt;&gt;"", ISERR(_xlfn.NUMBERVALUE(DL179))), "El valor de deuda debe ser un número válido. ", "")
)</f>
        <v/>
      </c>
      <c r="IV179" s="46">
        <f>IF($DS179,
IF( AND(DM179&lt;&gt;"", ISERR(_xlfn.NUMBERVALUE(DM179))), "El valor de otras deducciones debe ser un número válido. ", "")
)</f>
        <v/>
      </c>
      <c r="IW179" s="46">
        <f>IF($DS179,
IF(DN179="","Debes escribir el valor de los devengos totales. ",
IF( ISERR(_xlfn.NUMBERVALUE(DN179)), "El valor de los devengos totales debe ser un número válido. ", "")
)
)</f>
        <v/>
      </c>
      <c r="IX179" s="46">
        <f>IF($DS179,
IF(DO179="","Debes escribir el valor de las deducciones totales. ",
IF( ISERR(_xlfn.NUMBERVALUE(DO179)), "El valor de las deducciones totales debe ser un número válido. ", "")
)
)</f>
        <v/>
      </c>
      <c r="IY179" s="46">
        <f>IF($DS179,
IF(DP179="","Debes escribir el valor del salario total. ",
IF( ISERR(_xlfn.NUMBERVALUE(DP179)), "El valor del salario total debe ser un número válido. ", "")
)
)</f>
        <v/>
      </c>
    </row>
    <row r="180">
      <c r="B180" s="48" t="n">
        <v>168</v>
      </c>
      <c r="C180" s="61">
        <f>IF(AND(DS180,DP180&lt;&gt;""),
IF(DQ180="","OK","Error"),
""
)</f>
        <v/>
      </c>
      <c r="D180" s="53" t="n"/>
      <c r="E180" s="52" t="n"/>
      <c r="F180" s="112" t="n"/>
      <c r="G180" s="52" t="n"/>
      <c r="H180" s="53" t="n"/>
      <c r="I180" s="52" t="n"/>
      <c r="J180" s="52" t="n"/>
      <c r="K180" s="53" t="n"/>
      <c r="L180" s="55" t="n"/>
      <c r="M180" s="108" t="n"/>
      <c r="N180" s="56" t="n"/>
      <c r="O180" s="52" t="n"/>
      <c r="P180" s="52" t="n"/>
      <c r="Q180" s="52" t="n"/>
      <c r="R180" s="52" t="n"/>
      <c r="S180" s="52" t="n"/>
      <c r="T180" s="53" t="n"/>
      <c r="U180" s="52" t="n"/>
      <c r="V180" s="52" t="n"/>
      <c r="W180" s="55" t="n"/>
      <c r="X180" s="55" t="n"/>
      <c r="Y180" s="52" t="n"/>
      <c r="Z180" s="55" t="n"/>
      <c r="AA180" s="52" t="n"/>
      <c r="AB180" s="53" t="n"/>
      <c r="AC180" s="53" t="n"/>
      <c r="AD180" s="53" t="n"/>
      <c r="AE180" s="177" t="n"/>
      <c r="AF180" s="113" t="n"/>
      <c r="AG180" s="177" t="n"/>
      <c r="AH180" s="178" t="n"/>
      <c r="AI180" s="178" t="n"/>
      <c r="AJ180" s="178" t="n"/>
      <c r="AK180" s="114" t="n"/>
      <c r="AL180" s="178" t="n"/>
      <c r="AM180" s="114" t="n"/>
      <c r="AN180" s="178" t="n"/>
      <c r="AO180" s="114" t="n"/>
      <c r="AP180" s="178" t="n"/>
      <c r="AQ180" s="114" t="n"/>
      <c r="AR180" s="178" t="n"/>
      <c r="AS180" s="114" t="n"/>
      <c r="AT180" s="178" t="n"/>
      <c r="AU180" s="114" t="n"/>
      <c r="AV180" s="178" t="n"/>
      <c r="AW180" s="114" t="n"/>
      <c r="AX180" s="178" t="n"/>
      <c r="AY180" s="114" t="n"/>
      <c r="AZ180" s="178" t="n"/>
      <c r="BA180" s="114" t="n"/>
      <c r="BB180" s="178" t="n"/>
      <c r="BC180" s="114" t="n"/>
      <c r="BD180" s="178" t="n"/>
      <c r="BE180" s="178" t="n"/>
      <c r="BF180" s="178" t="n"/>
      <c r="BG180" s="59" t="n"/>
      <c r="BH180" s="178" t="n"/>
      <c r="BI180" s="114" t="n"/>
      <c r="BJ180" s="53" t="n"/>
      <c r="BK180" s="178" t="n"/>
      <c r="BL180" s="114" t="n"/>
      <c r="BM180" s="178" t="n"/>
      <c r="BN180" s="114" t="n"/>
      <c r="BO180" s="178" t="n"/>
      <c r="BP180" s="178" t="n"/>
      <c r="BQ180" s="178" t="n"/>
      <c r="BR180" s="178" t="n"/>
      <c r="BS180" s="178" t="n"/>
      <c r="BT180" s="178" t="n"/>
      <c r="BU180" s="178" t="n"/>
      <c r="BV180" s="178" t="n"/>
      <c r="BW180" s="178" t="n"/>
      <c r="BX180" s="178" t="n"/>
      <c r="BY180" s="178" t="n"/>
      <c r="BZ180" s="178" t="n"/>
      <c r="CA180" s="178" t="n"/>
      <c r="CB180" s="178" t="n"/>
      <c r="CC180" s="178" t="n"/>
      <c r="CD180" s="178" t="n"/>
      <c r="CE180" s="178" t="n"/>
      <c r="CF180" s="178" t="n"/>
      <c r="CG180" s="178" t="n"/>
      <c r="CH180" s="178" t="n"/>
      <c r="CI180" s="178" t="n"/>
      <c r="CJ180" s="178" t="n"/>
      <c r="CK180" s="53" t="n"/>
      <c r="CL180" s="178" t="n"/>
      <c r="CM180" s="178" t="n"/>
      <c r="CN180" s="60" t="n"/>
      <c r="CO180" s="177" t="n"/>
      <c r="CP180" s="178" t="n"/>
      <c r="CQ180" s="60" t="n"/>
      <c r="CR180" s="177" t="n"/>
      <c r="CS180" s="178" t="n"/>
      <c r="CT180" s="59" t="n"/>
      <c r="CU180" s="178" t="n"/>
      <c r="CV180" s="59" t="n"/>
      <c r="CW180" s="178" t="n"/>
      <c r="CX180" s="59" t="n"/>
      <c r="CY180" s="178" t="n"/>
      <c r="CZ180" s="178" t="n"/>
      <c r="DA180" s="178" t="n"/>
      <c r="DB180" s="53" t="n"/>
      <c r="DC180" s="178" t="n"/>
      <c r="DD180" s="178" t="n"/>
      <c r="DE180" s="178" t="n"/>
      <c r="DF180" s="178" t="n"/>
      <c r="DG180" s="178" t="n"/>
      <c r="DH180" s="178" t="n"/>
      <c r="DI180" s="178" t="n"/>
      <c r="DJ180" s="178" t="n"/>
      <c r="DK180" s="178" t="n"/>
      <c r="DL180" s="178" t="n"/>
      <c r="DM180" s="178" t="n"/>
      <c r="DN180" s="177" t="n"/>
      <c r="DO180" s="177" t="n"/>
      <c r="DP180" s="177" t="n"/>
      <c r="DQ180" s="76">
        <f>IF(AND(DS180,DP180&lt;&gt;""),
CONCATENATE(DT180,DU180,DV180,DW180,DX180,DY180,DZ180,EA180,EB180,EC180,ED180,EE180,EF180,EG180,EH180,EI180,EJ180,EK180,EL180,EM180,EN180,EO180,EP180,EQ180,ES180,ET180,EU180,EV180,EW180,EX180,EY180,EZ180,FA180,FC180,FD180,FF180,FG180,FI180,FJ180,FL180,FM180,FO180,FP180,FR180,FS180,FU180,FV180,FX180,FY180,GA180,GB180,GD180,GE180,GF180,GH180,GI180,GJ180,GL180,GM180,GN180,GP180,GQ180,GS180,GT180,GU180,GV180,GW180,GX180,GY180,GZ180,HA180,HB180,HC180,HD180,HE180,HF180,HG180,HH180,HI180,HJ180,HK180,HL180,HM180,HN180,HO180,HQ180,HR180,HS180,HT180,HU180,HV180,HW180,HX180,HY180,IA180,IB180,IC180,ID180,IF180,IG180,IH180,II180,IK180,IL180,IM180,IN180,IO180,IP180,IQ180,IR180,IS180,IT180,IU180,IV180,IW180,IX180,IY180,IZ180),
""
)</f>
        <v/>
      </c>
      <c r="DR180" s="53" t="n"/>
      <c r="DS180" s="46">
        <f>CONCATENATE(D180,$E180,$F180,$G180,H180,$I180,$J180,K180,$L180,$M180,N180,$O180,$P180,$Q180,$R180,$S180,T180,$U180,$V180,$W180,$X180,$Y180,$Z180,$AA180,AB180,AC180,AD180,$AE180,$AF180,$AG180,AH180,AI180,AJ180,AK180,AL180,AM180,AN180,AO180,AP180,AQ180,AR180,AS180,AT180,AU180,AV180,AW180,AX180,AY180,AZ180,BA180,BB180,BC180,BD180,BE180,BF180,BG180,BH180,BI180,BJ180,BK180,BL180,BM180,BN180,BO180,BP180,BQ180,BR180,BS180,BT180,BU180,BV180,BW180,BX180,BY180,BZ180,CA180,CB180,CC180,CD180,CE180,CF180,CG180,CH180,CI180,CJ180,CK180,CL180,CM180,$CN180,$CO180,CP180,$CQ180,$CR180,CS180,CT180,CU180,CV180,CW180,CX180,CY180,CZ180,DA180,DB180,DC180,DD180,DE180,DF180,DG180,DH180,DI180,DJ180,DK180,DL180,DM180,$DN180,$DO180,$DP180,DR180)&lt;&gt;""</f>
        <v/>
      </c>
      <c r="DT180" s="46">
        <f>IF(AND($DS180,$E$4&lt;&gt;""),
IF(LEFT($E$4,2) = "1.",
IF(D180&lt;&gt;"","El CUNE sólo se envía en operaciones de novedad o ajuste. ",""),
IF(D180="","Debes escribir un CUNE válido para realizar operaciones de novedad o ajuste. ","")),
""
)</f>
        <v/>
      </c>
      <c r="DU180" s="46">
        <f>IF($DS180,
IF(E180="","Debes seleccionar el tipo de documento del empleado. ",
IF(_xlfn.IFNA(VLOOKUP(E180,TIPO_DE_DOCUMENTO,1,FALSE),-1)=-1,"El tipo de documento no es válido (por favor seleccionarlo de la lista). ","")
)
)</f>
        <v/>
      </c>
      <c r="DV180" s="46">
        <f>IF($DS180,
IF(F180="","Debes escribir el número de documento del empleado. ","")
)</f>
        <v/>
      </c>
      <c r="DW180" s="46">
        <f>IF($DS180,
IF(G180="","Debes escribir el primer nombre del empleado. ","")
)</f>
        <v/>
      </c>
      <c r="DY180" s="46">
        <f>IF($DS180,
IF(I180="","Debes escribir el primer apellido del empleado. ","")
)</f>
        <v/>
      </c>
      <c r="DZ180" s="46">
        <f>IF($DS180,
IF(J180="","Debes escribir el segundo apellido del empleado. ","")
)</f>
        <v/>
      </c>
      <c r="EB180" s="46">
        <f>IF($DS180,
IF(L180="","Debes escribir la fecha de ingreso del empleado. ",
IF(ISERR(DATE(YEAR(L180),MONTH(L180),DAY(L180))), "El valor ingresado en fecha de ingreso no tiene un formato válido. ","")
)
)</f>
        <v/>
      </c>
      <c r="EC180" s="46">
        <f>IF($DS180,
IF(M180="","Debes escribir el tiempo laborado. ",
IF( IFERROR(INT(M180),1.1) &lt;&gt; IFERROR(_xlfn.NUMBERVALUE(M180),1), "El valor de los días trabajados debe ser un número entero. ", "")
)
)</f>
        <v/>
      </c>
      <c r="ED180" s="46">
        <f>IF($DS180,
IF( AND(N180&lt;&gt;"", ISERR(DATE(YEAR(N180),MONTH(N180),DAY(N180))) ), "El valor ingresado en fecha de ingreso no tiene un formato válido. ",
IF( AND(N180&lt;&gt;"", $E$6&lt;&gt;"", DATE(YEAR(N180), MONTH(N180), 1) &lt;&gt; IFERROR(DATE(MID($E$6, 1, 4), MID($E$6, 6, 2),1), "1/1/1900") ), "La fecha de retiro debe estar dentro del período liquidado. ", "")
)
)</f>
        <v/>
      </c>
      <c r="EE180" s="46">
        <f>IF($DS180,
IF(O180="","Debes seleccionar el tipo de trabajador. ",
IF(_xlfn.IFNA(VLOOKUP(O180,TIPO_DE_TRABAJADOR,1,FALSE),-1)=-1,"El tipo de trabajador no es válido (por favor seleccionarlo de la lista). ","")
)
)</f>
        <v/>
      </c>
      <c r="EF180" s="46">
        <f>IF($DS180,
IF(P180="","Debes seleccionar si es un trabajador dependiente pensionado por vejez. ",
IF(_xlfn.IFNA(VLOOKUP(P180,SUBTIPO_DE_TRABAJADOR,1,FALSE),-1)=-1,"El tipo de trabajador dependiente pensionado por vejez no es válido (por favor seleccionarlo de la lista). ","")
)
)</f>
        <v/>
      </c>
      <c r="EG180" s="46">
        <f>IF($DS180,
IF(Q180="","Debes seleccionar el tipo de contrato del trabajador. ",
IF(_xlfn.IFNA(VLOOKUP(Q180,TIPO_DE_CONTRATO,1,FALSE),-1)=-1,"El tipo de contrato del trabajador no es válido (por favor seleccionarlo de la lista). ","")
)
)</f>
        <v/>
      </c>
      <c r="EH180" s="46">
        <f>IF($DS180,
IF(R180="","Debes seleccionar si es un salario integral. ",
IF(_xlfn.IFNA(VLOOKUP(R180,SI_NO,1,FALSE),-1)=-1,"Valor no válido para salario integral (por favor seleccionarlo de la lista). ","")
)
)</f>
        <v/>
      </c>
      <c r="EI180" s="46">
        <f>IF($DS180,
IF(S180="","Debes seleccionar si el trabajador realiza actividades de riesgo. ",
IF(_xlfn.IFNA(VLOOKUP(S180,SI_NO,1,FALSE),-1)=-1,"Valor no válido para actividad de alto riesgo (por favor seleccionarlo de la lista). ","")
)
)</f>
        <v/>
      </c>
      <c r="EK180" s="46">
        <f>IF($DS180,
IF(U180="","Debes escribir el código del municipio de residencia del trabajador. ",
IF(_xlfn.IFNA(VLOOKUP(U180,MUNICIPIO,1,FALSE),-1)=-1,"El municipio de residencia del trabajador es inválido (por favor seleccionarlo de la lista). ","")
)
)</f>
        <v/>
      </c>
      <c r="EL180" s="46">
        <f>IF($DS180,
IF(V180="","Debes escribir el la dirección de residendia del trabajador. ","")
)</f>
        <v/>
      </c>
      <c r="EM180" s="46">
        <f>IF($DS180,
IF(W180="","Debes escribir la fecha de inicio de la liquidación. ",
IF(ISERR(DATE(YEAR(W180),MONTH(W180),DAY(W180))),"El valor ingresado en fecha de inicio de liquidación no tiene un formato válido. ",
IF( AND($E$6&lt;&gt;"", DATE(YEAR(W180), MONTH(W180), 1) &lt;&gt; IFERROR(DATE(MID($E$6, 1, 4), MID($E$6, 6, 2),1), "1/1/1900") ), "La fecha de inicio de la liquidación debe estar dentro del período liquidado. ", "")
)
)
)</f>
        <v/>
      </c>
      <c r="EN180" s="46">
        <f>IF($DS180,
IF(X180="","Debes escribir la fecha de fin de la liquidación. ",
IF(ISERR(DATE(YEAR(X180),MONTH(X180),DAY(X180))),"El valor ingresado en fecha de fin de liquidación no tiene un formato válido. ",
IF( AND($E$6&lt;&gt;"", DATE(YEAR(X180), MONTH(X180), 1) &lt;&gt; IFERROR(DATE(MID($E$6, 1, 4), MID($E$6, 6, 2),1), "1/1/1900") ), "La fecha de fin de la liquidación debe estar dentro del período liquidado. ", "")
)
)
)</f>
        <v/>
      </c>
      <c r="EO180" s="46">
        <f>IF($DS180,
IF(Y180="","Debes escribir la frecuencia de pago del trabajador. ",
IF(_xlfn.IFNA(VLOOKUP(Y180,PERÍODO_DE_NÓMINA,1,FALSE),-1)=-1,"La frecuencia de pago es inválida (por favor seleccionarlo de la lista). ","")
)
)</f>
        <v/>
      </c>
      <c r="EP180" s="46">
        <f>IF($DS180,
IF(Z180="","Debes escribir la fecha de pago. ",
IF(ISERR(DATE(YEAR(Z180),MONTH(Z180),DAY(Z180))), "El valor ingresado en fecha de pago no tiene un formato válido. ","")
)
)</f>
        <v/>
      </c>
      <c r="EQ180" s="46">
        <f>IF($DS180,
IF(AA180="","Debes escribir el medio de pago. ",
IF(_xlfn.IFNA(VLOOKUP(AA180,MEDIOS_DE_PAGO,1,FALSE),-1)=-1,"El medio de pago es inválido (por favor seleccionarlo de la lista). ","")
)
)</f>
        <v/>
      </c>
      <c r="ER180" s="46">
        <f>OR(AA180='Tablas '!$T$4,AA180='Tablas '!$T$7,AA180='Tablas '!$T$8,AA180='Tablas '!$T$11)</f>
        <v/>
      </c>
      <c r="ES180" s="46">
        <f>IF(AND($DS180,ER180),
IF(AB180="","Debes escribir la entidad bancaria. ",""),
""
)</f>
        <v/>
      </c>
      <c r="ET180" s="46">
        <f>IF(AND($DS180,ER180),
IF(AC180="","Debes escribir el tipo de cuenta bancaria. ",
IF(_xlfn.IFNA(VLOOKUP(AC180,TIPO_DE_CUENTA,1,FALSE),-1)=-1,"El tipo de cuenta bancaria es inválida (por favor seleccionarlo de la lista). ","")
),
""
)</f>
        <v/>
      </c>
      <c r="EU180" s="46">
        <f>IF(AND($DS180,ER180),
IF(AD180="","Debes escribir el número de cuenta bancaria. ",""),
""
)</f>
        <v/>
      </c>
      <c r="EV180" s="46">
        <f>IF($DS180,
IF(AE180="","Debes escribir el valor del sueldo básico. ",
IF( ISERR(_xlfn.NUMBERVALUE(AE180)), "El valor del sueldo básico debe ser un número válido. ", "")
)
)</f>
        <v/>
      </c>
      <c r="EW180" s="46">
        <f>IF($DS180,
IF(AF180="","Debes escribir el número de días trabajados. ",
IF( IFERROR(INT(AF180),1.1) &lt;&gt; IFERROR(_xlfn.NUMBERVALUE(AF180),1), "La cantidad de días trabajados debe ser un número entero. ", "")
)
)</f>
        <v/>
      </c>
      <c r="EX180" s="46">
        <f>IF($DS180,
IF(AG180="","Debes escribir el valor del sueldo trabajado. ",
IF( ISERR(_xlfn.NUMBERVALUE(AG180)), "El valor del sueldo trabajado debe ser un número válido. ", "")
)
)</f>
        <v/>
      </c>
      <c r="EY180" s="46">
        <f>IF($DS180,
IF( AND(AH180&lt;&gt;"", ISERR(_xlfn.NUMBERVALUE(AH180))), "El valor del auxilio de transporte debe ser un número válido. ", "")
)</f>
        <v/>
      </c>
      <c r="EZ180" s="46">
        <f>IF($DS180,
IF( AND(AI180&lt;&gt;"", ISERR(_xlfn.NUMBERVALUE(AI180))), "El valor de viáticos salariales debe ser un número válido. ", "")
)</f>
        <v/>
      </c>
      <c r="FA180" s="46">
        <f>IF($DS180,
IF( AND(AJ180&lt;&gt;"", ISERR(_xlfn.NUMBERVALUE(AJ180))), "El valor de viáticos NO salariales debe ser un número válido. ", "")
)</f>
        <v/>
      </c>
      <c r="FB180" s="46">
        <f>CONCATENATE(AK180,AL180)&lt;&gt;""</f>
        <v/>
      </c>
      <c r="FC180" s="46">
        <f>IF(AND($DS180,FB180),
IF(AK180="","Debes escribir el número de horas extras diurnas. ",
IF( IFERROR(INT(AK180),1.1) &lt;&gt; IFERROR(_xlfn.NUMBERVALUE(AK180),1), "La cantidad de horas extras diurnas debe ser un número entero. ", "")
),
""
)</f>
        <v/>
      </c>
      <c r="FD180" s="46">
        <f>IF(AND($DS180,FB180),
IF(AL180="","Debes escribir el valor de las horas extras diurnas. ",
IF( ISERR(_xlfn.NUMBERVALUE(AL180)), "El valor de las horas extras duirnas debe ser un número válido. ", "")
),
""
)</f>
        <v/>
      </c>
      <c r="FE180" s="46">
        <f>CONCATENATE(AM180,AN180)&lt;&gt;""</f>
        <v/>
      </c>
      <c r="FF180" s="46">
        <f>IF(AND($DS180,FE180),
IF(AM180="","Debes escribir el número de horas extras nocturnas. ",
IF( IFERROR(INT(AM180),1.1) &lt;&gt; IFERROR(_xlfn.NUMBERVALUE(AM180),1), "La cantidad de horas extras nocturnas debe ser un número entero. ", "")
),
""
)</f>
        <v/>
      </c>
      <c r="FG180" s="46">
        <f>IF(AND($DS180,FE180),
IF(AN180="","Debes escribir el valor de las horas extras nocturnas. ",
IF( ISERR(_xlfn.NUMBERVALUE(AN180)), "El valor de las horas extras nocturnas debe ser un número válido. ", "")
),
""
)</f>
        <v/>
      </c>
      <c r="FH180" s="46">
        <f>CONCATENATE(AO180,AP180)&lt;&gt;""</f>
        <v/>
      </c>
      <c r="FI180" s="46">
        <f>IF(AND($DS180,FH180),
IF(AO180="","Debes escribir el número de horas extras diurnas dominicales y festivas. ",
IF( IFERROR(INT(AO180),1.1) &lt;&gt; IFERROR(_xlfn.NUMBERVALUE(AO180),1), "La cantidad de horas extras diurnas dominicales y festivas debe ser un número entero. ", "")
),
""
)</f>
        <v/>
      </c>
      <c r="FJ180" s="46">
        <f>IF(AND($DS180,FH180),
IF(AP180="","Debes escribir el valor de las horas extras diurnas dominicales y festivas. ",
IF( ISERR(_xlfn.NUMBERVALUE(AP180)), "El valor de las horas extras diurnas dominicales y festivas debe ser un número válido. ", "")
),
""
)</f>
        <v/>
      </c>
      <c r="FK180" s="46">
        <f>CONCATENATE(AQ180,AR180)&lt;&gt;""</f>
        <v/>
      </c>
      <c r="FL180" s="46">
        <f>IF(AND($DS180,FK180),
IF(AQ180="","Debes escribir el número de horas extras nocturnas dominicales y festivas. ",
IF( IFERROR(INT(AQ180),1.1) &lt;&gt; IFERROR(_xlfn.NUMBERVALUE(AQ180),1), "La cantidad de horas extras nocturnas dominicales y festivas debe ser un número entero. ", "")
),
""
)</f>
        <v/>
      </c>
      <c r="FM180" s="46">
        <f>IF(AND($DS180,FK180),
IF(AR180="","Debes escribir el valor de las horas extras nocturnas dominicales y festivas. ",
IF( ISERR(_xlfn.NUMBERVALUE(AR180)), "El valor de las horas extras nocturnas dominicales y festivas debe ser un número válido. ", "")
),
""
)</f>
        <v/>
      </c>
      <c r="FN180" s="46">
        <f>CONCATENATE(AS180,AT180)&lt;&gt;""</f>
        <v/>
      </c>
      <c r="FO180" s="46">
        <f>IF(AND($DS180,FN180),
IF(AS180="","Debes escribir el número de horas recargo nocturno. ",
IF( IFERROR(INT(AS180),1.1) &lt;&gt; IFERROR(_xlfn.NUMBERVALUE(AS180),1), "La cantidad de horas recargo nocturno debe ser un número entero. ", "")
),
""
)</f>
        <v/>
      </c>
      <c r="FP180" s="46">
        <f>IF(AND($DS180,FN180),
IF(AT180="","Debes escribir el valor de las horas recargo nocturno. ",
IF( ISERR(_xlfn.NUMBERVALUE(AT180)), "El valor de las horas recargo nocturno debe ser un número válido. ", "")
),
""
)</f>
        <v/>
      </c>
      <c r="FQ180" s="46">
        <f>CONCATENATE(AU180,AV180)&lt;&gt;""</f>
        <v/>
      </c>
      <c r="FR180" s="46">
        <f>IF(AND($DS180,FQ180),
IF(AU180="","Debes escribir el número de horas recargo diurno dominical y festivo. ",
IF( IFERROR(INT(AU180),1.1) &lt;&gt; IFERROR(_xlfn.NUMBERVALUE(AU180),1), "La cantidad de horas recargo diurno dominical y festivo debe ser un número entero. ", "")
),
""
)</f>
        <v/>
      </c>
      <c r="FS180" s="46">
        <f>IF(AND($DS180,FQ180),
IF(AV180="","Debes escribir el valor de las horas recargo diurno dominical y festivo. ",
IF( ISERR(_xlfn.NUMBERVALUE(AV180)), "El valor de las horas recargo diurno dominical y festivo debe ser un número válido. ", "")
),
""
)</f>
        <v/>
      </c>
      <c r="FT180" s="46">
        <f>CONCATENATE(AW180,AX180)&lt;&gt;""</f>
        <v/>
      </c>
      <c r="FU180" s="46">
        <f>IF(AND($DS180,FT180),
IF(AW180="","Debes escribir el número de horas recargo nocturno dominical y festivo. ",
IF( IFERROR(INT(AW180),1.1) &lt;&gt; IFERROR(_xlfn.NUMBERVALUE(AW180),1), "La cantidad de horas recargo nocturno dominical y festivo debe ser un número entero. ", "")
),
""
)</f>
        <v/>
      </c>
      <c r="FV180" s="46">
        <f>IF(AND($DS180,FT180),
IF(AX180="","Debes escribir el valor de las horas recargo nocturno dominical y festivo. ",
IF( ISERR(_xlfn.NUMBERVALUE(AX180)), "El valor de las horas recargo nocturno dominical y festivo debe ser un número válido. ", "")
),
""
)</f>
        <v/>
      </c>
      <c r="FW180" s="46">
        <f>CONCATENATE(AY180,AZ180)&lt;&gt;""</f>
        <v/>
      </c>
      <c r="FX180" s="46">
        <f>IF(AND($DS180,FW180),
IF(AY180="","Debes escribir el número de días de vacaciones comunes. ",
IF( IFERROR(INT(AY180),1.1) &lt;&gt; IFERROR(_xlfn.NUMBERVALUE(AY180),1), "La cantidad de días de vacaciones comunes debe ser un número entero. ", "")
),
""
)</f>
        <v/>
      </c>
      <c r="FY180" s="46">
        <f>IF(AND($DS180,FW180),
IF(AZ180="","Debes escribir el valor de las vacaciones comunes. ",
IF( ISERR(_xlfn.NUMBERVALUE(AZ180)), "El valor de las vacaciones comunes debe ser un número válido. ", "")
),
""
)</f>
        <v/>
      </c>
      <c r="FZ180" s="46">
        <f>CONCATENATE(BA180,BB180)&lt;&gt;""</f>
        <v/>
      </c>
      <c r="GA180" s="46">
        <f>IF(AND($DS180,FZ180),
IF(BA180="","Debes escribir el número de días de vacaciones compensadas. ",
IF( IFERROR(INT(BA180),1.1) &lt;&gt; IFERROR(_xlfn.NUMBERVALUE(BA180),1), "La cantidad de días de vacaciones compensadas debe ser un número entero. ", "")
),
""
)</f>
        <v/>
      </c>
      <c r="GB180" s="46">
        <f>IF(AND($DS180,FZ180),
IF(BB180="","Debes escribir el valor de las vacaciones compensadas. ",
IF( ISERR(_xlfn.NUMBERVALUE(BB180)), "El valor de las vacaciones compensadas debe ser un número válido. ", "")
),
""
)</f>
        <v/>
      </c>
      <c r="GC180" s="46">
        <f>CONCATENATE(BC180,BD180)&lt;&gt;""</f>
        <v/>
      </c>
      <c r="GD180" s="46">
        <f>IF(AND($DS180,GC180),
IF(BC180="","Debes escribir el número de días de prima salarial. ",
IF( IFERROR(INT(BC180),1.1) &lt;&gt; IFERROR(_xlfn.NUMBERVALUE(BC180),1), "La cantidad de días de prima salarial debe ser un número entero. ", "")
),
""
)</f>
        <v/>
      </c>
      <c r="GE180" s="46">
        <f>IF(AND($DS180,GC180),
IF(BD180="","Debes escribir el valor de los días de prima salarial. ",
IF( ISERR(_xlfn.NUMBERVALUE(BD180)), "El valor de los días de prima salarial debe ser un número válido. ", "")
),
""
)</f>
        <v/>
      </c>
      <c r="GF180" s="46">
        <f>IF($DS180,
IF( AND(BE180&lt;&gt;"", ISERR(_xlfn.NUMBERVALUE(BE180))), "El valor de la prima NO saliarial debe ser un número válido. ", "")
)</f>
        <v/>
      </c>
      <c r="GG180" s="46">
        <f>CONCATENATE(BF180,BG180,BH180)&lt;&gt;""</f>
        <v/>
      </c>
      <c r="GH180" s="46">
        <f>IF(AND($DS180,GG180),
IF(BF180="","Debes escribir el valor de las cesantías. ",
IF( ISERR(_xlfn.NUMBERVALUE(BF180)), "El valor de las cesantías debe ser un número válido. ", "")
),
""
)</f>
        <v/>
      </c>
      <c r="GI180" s="46">
        <f>IF(AND($DS180,GG180),
IF(BG180="","Debes escribir el % de cesantías. ",
IF( ISERR(_xlfn.NUMBERVALUE(BG180)), "El % de cesantías debe ser un número válido. ", "")
),
""
)</f>
        <v/>
      </c>
      <c r="GJ180" s="46">
        <f>IF(AND($DS180,GG180),
IF(BH180="","Debes escribir el valor de intereses de cesantías. ",
IF( ISERR(_xlfn.NUMBERVALUE(BH180)), "El valor de intereses de cesantías debe ser un número válido. ", "")
),
""
)</f>
        <v/>
      </c>
      <c r="GK180" s="46">
        <f>CONCATENATE(BI180,BJ180,BK180)&lt;&gt;""</f>
        <v/>
      </c>
      <c r="GL180" s="46">
        <f>IF(AND($DS180,GK180),
IF(BI180="","Debes escribir el número de días de incapacidad. ",
IF( IFERROR(INT(BI180),1.1) &lt;&gt; IFERROR(_xlfn.NUMBERVALUE(BI180),1), "La cantidad de días de incapacidad debe ser un número entero. ", "")
),
""
)</f>
        <v/>
      </c>
      <c r="GM180" s="46">
        <f>IF(AND($DS180,GK180),
IF(BJ180="","Debes escribir el tipo de incapacidad. ",
IF(_xlfn.IFNA(VLOOKUP(BJ180,TIPO_DE_INCAPACIDAD,1,FALSE),-1)=-1,"El tipo de incapacidad es inválida (por favor seleccionarlo de la lista). ","")
),
""
)</f>
        <v/>
      </c>
      <c r="GN180" s="46">
        <f>IF(AND($DS180,GK180),
IF(BK180="","Debes escribir el valor de la incapacidad. ",
IF( ISERR(_xlfn.NUMBERVALUE(BK180)), "El valor de la incapacidad debe ser un número válido. ", "")
),
""
)</f>
        <v/>
      </c>
      <c r="GO180" s="46">
        <f>CONCATENATE(BL180,BM180)&lt;&gt;""</f>
        <v/>
      </c>
      <c r="GP180" s="46">
        <f>IF(AND($DS180,GO180),
IF(BL180="","Debes escribir el número de días de licencia de maternidad o paternidad. ",
IF( IFERROR(INT(BL180),1.1) &lt;&gt; IFERROR(_xlfn.NUMBERVALUE(BL180),1), "La cantidad de días de licencia de maternidad o paternidad debe ser un número entero. ", "")
),
""
)</f>
        <v/>
      </c>
      <c r="GQ180" s="46">
        <f>IF(AND($DS180,GO180),
IF(BM180="","Debes escribir el valor de la licencia de maternidad o paternidad. ",
IF( ISERR(_xlfn.NUMBERVALUE(BM180)), "El valor de la licencia de maternidad o paternidad debe ser un número válido. ", "")
),
""
)</f>
        <v/>
      </c>
      <c r="GR180" s="46">
        <f>CONCATENATE(BN180,BO180)&lt;&gt;""</f>
        <v/>
      </c>
      <c r="GS180" s="46">
        <f>IF(AND($DS180,GR180),
IF(BN180="","Debes escribir el número de días de licencia remunerada. ",
IF( IFERROR(INT(BN180),1.1) &lt;&gt; IFERROR(_xlfn.NUMBERVALUE(BN180),1), "La cantidad de días de licencia remunerada debe ser un número entero. ", "")
),
""
)</f>
        <v/>
      </c>
      <c r="GT180" s="46">
        <f>IF(AND($DS180,GR180),
IF(BO180="","Debes escribir el valor de la licencia remunerada. ",
IF( ISERR(_xlfn.NUMBERVALUE(BO180)), "El valor de la licencia remunerada debe ser un número válido. ", "")
),
""
)</f>
        <v/>
      </c>
      <c r="GU180" s="46">
        <f>IF($DS180,
IF( AND(BP180&lt;&gt;"", ISERR(_xlfn.NUMBERVALUE(BP180))), "El valor de la licencia NO remunerada debe ser un número válido. ", "")
)</f>
        <v/>
      </c>
      <c r="GV180" s="46">
        <f>IF($DS180,
IF( AND(BQ180&lt;&gt;"", ISERR(_xlfn.NUMBERVALUE(BQ180))), "El valor de auxilios salariales debe ser un número válido. ", "")
)</f>
        <v/>
      </c>
      <c r="GW180" s="46">
        <f>IF($DS180,
IF( AND(BR180&lt;&gt;"", ISERR(_xlfn.NUMBERVALUE(BR180))), "El valor de auxilios NO salariales debe ser un número válido. ", "")
)</f>
        <v/>
      </c>
      <c r="GX180" s="46">
        <f>IF($DS180,
IF( AND(BS180&lt;&gt;"", ISERR(_xlfn.NUMBERVALUE(BS180))), "El valor de bonos salariales debe ser un número válido. ", "")
)</f>
        <v/>
      </c>
      <c r="GY180" s="46">
        <f>IF($DS180,
IF( AND(BT180&lt;&gt;"", ISERR(_xlfn.NUMBERVALUE(BT180))), "El valor de bonos NO salariales debe ser un número válido. ", "")
)</f>
        <v/>
      </c>
      <c r="GZ180" s="46">
        <f>IF($DS180,
IF( AND(BU180&lt;&gt;"", ISERR(_xlfn.NUMBERVALUE(BU180))), "El valor de bonos salariales de alimentación debe ser un número válido. ", "")
)</f>
        <v/>
      </c>
      <c r="HA180" s="46">
        <f>IF($DS180,
IF( AND(BV180&lt;&gt;"", ISERR(_xlfn.NUMBERVALUE(BV180))), "El valor de bonos NO salariales de alimentación debe ser un número válido. ", "")
)</f>
        <v/>
      </c>
      <c r="HB180" s="46">
        <f>IF($DS180,
IF( AND(BW180&lt;&gt;"", ISERR(_xlfn.NUMBERVALUE(BW180))), "El valor de bonificaciones salariales debe ser un número válido. ", "")
)</f>
        <v/>
      </c>
      <c r="HC180" s="46">
        <f>IF($DS180,
IF( AND(BX180&lt;&gt;"", ISERR(_xlfn.NUMBERVALUE(BX180))), "El valor de bonificaciones NO salariales debe ser un número válido. ", "")
)</f>
        <v/>
      </c>
      <c r="HD180" s="46">
        <f>IF($DS180,
IF( AND(BY180&lt;&gt;"", ISERR(_xlfn.NUMBERVALUE(BY180))), "El valor de compensaciones ordinarias debe ser un número válido. ", "")
)</f>
        <v/>
      </c>
      <c r="HE180" s="46">
        <f>IF($DS180,
IF( AND(BZ180&lt;&gt;"", ISERR(_xlfn.NUMBERVALUE(BZ180))), "El valor de compensaciones extraordinarias debe ser un número válido. ", "")
)</f>
        <v/>
      </c>
      <c r="HF180" s="46">
        <f>IF($DS180,
IF( AND(CA180&lt;&gt;"", ISERR(_xlfn.NUMBERVALUE(CA180))), "El valor de comisiones debe ser un número válido. ", "")
)</f>
        <v/>
      </c>
      <c r="HG180" s="46">
        <f>IF($DS180,
IF( AND(CB180&lt;&gt;"", ISERR(_xlfn.NUMBERVALUE(CB180))), "El valor de ausencia por huega debe ser un número válido. ", "")
)</f>
        <v/>
      </c>
      <c r="HH180" s="46">
        <f>IF($DS180,
IF( AND(CC180&lt;&gt;"", ISERR(_xlfn.NUMBERVALUE(CC180))), "El valor de anticipos debe ser un número válido. ", "")
)</f>
        <v/>
      </c>
      <c r="HI180" s="46">
        <f>IF($DS180,
IF( AND(CD180&lt;&gt;"", ISERR(_xlfn.NUMBERVALUE(CD180))), "El valor de pagos a terceros debe ser un número válido. ", "")
)</f>
        <v/>
      </c>
      <c r="HJ180" s="46">
        <f>IF($DS180,
IF( AND(CE180&lt;&gt;"", ISERR(_xlfn.NUMBERVALUE(CE180))), "El valor de dotación debe ser un número válido. ", "")
)</f>
        <v/>
      </c>
      <c r="HK180" s="46">
        <f>IF($DS180,
IF( AND(CF180&lt;&gt;"", ISERR(_xlfn.NUMBERVALUE(CF180))), "El valor de apoyo sostenibilidad debe ser un número válido. ", "")
)</f>
        <v/>
      </c>
      <c r="HL180" s="46">
        <f>IF($DS180,
IF( AND(CG180&lt;&gt;"", ISERR(_xlfn.NUMBERVALUE(CG180))), "El valor de teletrabajo debe ser un número válido. ", "")
)</f>
        <v/>
      </c>
      <c r="HM180" s="46">
        <f>IF($DS180,
IF( AND(CH180&lt;&gt;"", ISERR(_xlfn.NUMBERVALUE(CH180))), "El valor de bonificación de retiro debe ser un número válido. ", "")
)</f>
        <v/>
      </c>
      <c r="HN180" s="46">
        <f>IF($DS180,
IF( AND(CI180&lt;&gt;"", ISERR(_xlfn.NUMBERVALUE(CI180))), "El valor de indemnización de retiro debe ser un número válido. ", "")
)</f>
        <v/>
      </c>
      <c r="HO180" s="46">
        <f>IF($DS180,
IF( AND(CJ180&lt;&gt;"", ISERR(_xlfn.NUMBERVALUE(CJ180))), "El valor de reintegros debe ser un número válido. ", "")
)</f>
        <v/>
      </c>
      <c r="HP180" s="46">
        <f>CONCATENATE(CK180,CL180,CM180)&lt;&gt;""</f>
        <v/>
      </c>
      <c r="HQ180" s="46">
        <f>IF(AND($DS180,HP180),
IF(CK180="","Debes escribir la descripción de otro concepto no categorizado. ",""),
""
)</f>
        <v/>
      </c>
      <c r="HR180" s="46">
        <f>IF(AND($DS180,HP180),
IF(CONCATENATE(CL180,CM180)="","Debes escribir al menos un valor de concepto no categorizado (salarial o no salarial). ",
IF(ISERR(_xlfn.NUMBERVALUE(CL180)),"El valor salarial concepto no categorizado debe ser un número válido. ","")
),
""
)</f>
        <v/>
      </c>
      <c r="HS180" s="46">
        <f>IF(AND($DS180,HP180),
IF(CONCATENATE(CL180,CM180)="","Debes escribir al menos un valor de concepto no categorizado (salarial o no salarial). ",
IF(ISERR(_xlfn.NUMBERVALUE(CM180)),"El valor NO salarial concepto no categorizado debe ser un número válido. ","")
),
""
)</f>
        <v/>
      </c>
      <c r="HT180" s="46">
        <f>IF($DS180,
IF(CN180="","Debes escribir el porcentaje del aporte a salud. ",
IF( ISERR(_xlfn.NUMBERVALUE(CN180)), "El valor del porcentaje del aporte a salud debe ser un número válido. ", "")
)
)</f>
        <v/>
      </c>
      <c r="HU180" s="46">
        <f>IF($DS180,
IF(CO180="","Debes escribir el valor del aporte a salud. ",
IF( ISERR(_xlfn.NUMBERVALUE(CO180)), "El valor del aporte a salud debe ser un número válido. ", "")
)
)</f>
        <v/>
      </c>
      <c r="HV180" s="46">
        <f>IF($DS180,
IF( AND(CP180&lt;&gt;"", ISERR(_xlfn.NUMBERVALUE(CP180))), "El valor plan complementario debe ser un número válido. ", "")
)</f>
        <v/>
      </c>
      <c r="HW180" s="46">
        <f>IF($DS180,
IF(CQ180="","Debes escribir el porcentaje del aporte a pensión. ",
IF( ISERR(_xlfn.NUMBERVALUE(CQ180)), "El valor del porcentaje del aporte a pensión debe ser un número válido. ", "")
)
)</f>
        <v/>
      </c>
      <c r="HX180" s="46">
        <f>IF($DS180,
IF(CR180="","Debes escribir el valor del aporte a pensión. ",
IF( ISERR(_xlfn.NUMBERVALUE(CR180)), "El valor del aporte a salud debe ser un número válido. ", "")
)
)</f>
        <v/>
      </c>
      <c r="HY180" s="46">
        <f>IF($DS180,
IF( AND(CS180&lt;&gt;"", ISERR(_xlfn.NUMBERVALUE(CS180))), "El valor pensión voluntaria debe ser un número válido. ", "")
)</f>
        <v/>
      </c>
      <c r="HZ180" s="46">
        <f>CONCATENATE(CT180,CU180,CV180,CW180)&lt;&gt;""</f>
        <v/>
      </c>
      <c r="IA180" s="46">
        <f>IF(AND($DS180,HZ180),
IF(CT180="","Debes escribir el % del fondo de seguridad pensional. ",
IF( ISERR(_xlfn.NUMBERVALUE(CT180)), "El % del fondo de seguridad debe ser un número válido. ", "")
),
""
)</f>
        <v/>
      </c>
      <c r="IB180" s="46">
        <f>IF(AND($DS180,HZ180),
IF(CU180="","Debes escribir el valor del aporte al fondo de solidaridad pensional. ",
IF( ISERR(_xlfn.NUMBERVALUE(CU180)), "El valor del aporte al fondo de solidaridad pensional debe ser un número válido. ", "")
),
""
)</f>
        <v/>
      </c>
      <c r="IC180" s="46">
        <f>IF(AND($DS180,HZ180),
IF(CV180="","Debes escribir el % del fondo de subsistencia. ",
IF( ISERR(_xlfn.NUMBERVALUE(CV180)), "El % del fondo de subsistencia debe ser un número válido. ", "")
),
""
)</f>
        <v/>
      </c>
      <c r="ID180" s="46">
        <f>IF(AND($DS180,HZ180),
IF(CW180="","Debes escribir el valor del fondo de subsistencia. ",
IF( ISERR(_xlfn.NUMBERVALUE(CW180)), "El valor del fondo de subsistencia debe ser un número válido. ", "")
),
""
)</f>
        <v/>
      </c>
      <c r="IE180" s="46">
        <f>CONCATENATE(CX180,CY180)&lt;&gt;""</f>
        <v/>
      </c>
      <c r="IF180" s="46">
        <f>IF(AND($DS180,IE180),
IF(CX180="","Debes escribir el % de sindicato. ",
IF( ISERR(_xlfn.NUMBERVALUE(CX180)), "El % de sindicato debe ser un número válido. ", "")
),
""
)</f>
        <v/>
      </c>
      <c r="IG180" s="46">
        <f>IF(AND($DS180,IE180),
IF(CY180="","Debes escribir el valor del sindicato. ",
IF( ISERR(_xlfn.NUMBERVALUE(CY180)), "El valor del sindicato debe ser un número válido. ", "")
),
""
)</f>
        <v/>
      </c>
      <c r="IH180" s="46">
        <f>IF($DS180,
IF( AND(CZ180&lt;&gt;"", ISERR(_xlfn.NUMBERVALUE(CZ180))), "El valor de sanción pública debe ser un número válido. ", "")
)</f>
        <v/>
      </c>
      <c r="II180" s="46">
        <f>IF($DS180,
IF( AND(DA180&lt;&gt;"", ISERR(_xlfn.NUMBERVALUE(DA180))), "El valor de sanción privada debe ser un número válido. ", "")
)</f>
        <v/>
      </c>
      <c r="IJ180" s="46">
        <f>CONCATENATE(DB180,DC180)&lt;&gt;""</f>
        <v/>
      </c>
      <c r="IK180" s="46">
        <f>IF(AND($DS180,IJ180),
IF(DB180="","Debes escribir la descripción de libranza. ",""),
""
)</f>
        <v/>
      </c>
      <c r="IL180" s="46">
        <f>IF(AND($DS180,IJ180),
IF(DC180="","Debes escribir la cuota libranza. ",
IF(ISERR(_xlfn.NUMBERVALUE(DC180)),"El valor de la cuota libranza debe ser un número válido. ","")
),
""
)</f>
        <v/>
      </c>
      <c r="IM180" s="46">
        <f>IF($DS180,
IF( AND(DD180&lt;&gt;"", ISERR(_xlfn.NUMBERVALUE(DD180))), "El valor de pagos a terceros debe ser un número válido. ", "")
)</f>
        <v/>
      </c>
      <c r="IN180" s="46">
        <f>IF($DS180,
IF( AND(DE180&lt;&gt;"", ISERR(_xlfn.NUMBERVALUE(DE180))), "El valor de anticipos debe ser un número válido. ", "")
)</f>
        <v/>
      </c>
      <c r="IO180" s="46">
        <f>IF($DS180,
IF( AND(DF180&lt;&gt;"", ISERR(_xlfn.NUMBERVALUE(DF180))), "El valor de AFC debe ser un número válido. ", "")
)</f>
        <v/>
      </c>
      <c r="IP180" s="46">
        <f>IF($DS180,
IF( AND(DG180&lt;&gt;"", ISERR(_xlfn.NUMBERVALUE(DG180))), "El valor de rete-fuente debe ser un número válido. ", "")
)</f>
        <v/>
      </c>
      <c r="IQ180" s="46">
        <f>IF($DS180,
IF( AND(DH180&lt;&gt;"", ISERR(_xlfn.NUMBERVALUE(DH180))), "El valor de cooperativa de trabajo debe ser un número válido. ", "")
)</f>
        <v/>
      </c>
      <c r="IR180" s="46">
        <f>IF($DS180,
IF( AND(DI180&lt;&gt;"", ISERR(_xlfn.NUMBERVALUE(DI180))), "El valor de embargo fiscal debe ser un número válido. ", "")
)</f>
        <v/>
      </c>
      <c r="IS180" s="46">
        <f>IF($DS180,
IF( AND(DJ180&lt;&gt;"", ISERR(_xlfn.NUMBERVALUE(DJ180))), "El valor de educación debe ser un número válido. ", "")
)</f>
        <v/>
      </c>
      <c r="IT180" s="46">
        <f>IF($DS180,
IF( AND(DK180&lt;&gt;"", ISERR(_xlfn.NUMBERVALUE(DK180))), "El valor de reintegro debe ser un número válido. ", "")
)</f>
        <v/>
      </c>
      <c r="IU180" s="46">
        <f>IF($DS180,
IF( AND(DL180&lt;&gt;"", ISERR(_xlfn.NUMBERVALUE(DL180))), "El valor de deuda debe ser un número válido. ", "")
)</f>
        <v/>
      </c>
      <c r="IV180" s="46">
        <f>IF($DS180,
IF( AND(DM180&lt;&gt;"", ISERR(_xlfn.NUMBERVALUE(DM180))), "El valor de otras deducciones debe ser un número válido. ", "")
)</f>
        <v/>
      </c>
      <c r="IW180" s="46">
        <f>IF($DS180,
IF(DN180="","Debes escribir el valor de los devengos totales. ",
IF( ISERR(_xlfn.NUMBERVALUE(DN180)), "El valor de los devengos totales debe ser un número válido. ", "")
)
)</f>
        <v/>
      </c>
      <c r="IX180" s="46">
        <f>IF($DS180,
IF(DO180="","Debes escribir el valor de las deducciones totales. ",
IF( ISERR(_xlfn.NUMBERVALUE(DO180)), "El valor de las deducciones totales debe ser un número válido. ", "")
)
)</f>
        <v/>
      </c>
      <c r="IY180" s="46">
        <f>IF($DS180,
IF(DP180="","Debes escribir el valor del salario total. ",
IF( ISERR(_xlfn.NUMBERVALUE(DP180)), "El valor del salario total debe ser un número válido. ", "")
)
)</f>
        <v/>
      </c>
    </row>
    <row r="181">
      <c r="B181" s="48" t="n">
        <v>169</v>
      </c>
      <c r="C181" s="61">
        <f>IF(AND(DS181,DP181&lt;&gt;""),
IF(DQ181="","OK","Error"),
""
)</f>
        <v/>
      </c>
      <c r="D181" s="53" t="n"/>
      <c r="E181" s="52" t="n"/>
      <c r="F181" s="112" t="n"/>
      <c r="G181" s="52" t="n"/>
      <c r="H181" s="53" t="n"/>
      <c r="I181" s="52" t="n"/>
      <c r="J181" s="52" t="n"/>
      <c r="K181" s="53" t="n"/>
      <c r="L181" s="55" t="n"/>
      <c r="M181" s="108" t="n"/>
      <c r="N181" s="56" t="n"/>
      <c r="O181" s="52" t="n"/>
      <c r="P181" s="52" t="n"/>
      <c r="Q181" s="52" t="n"/>
      <c r="R181" s="52" t="n"/>
      <c r="S181" s="52" t="n"/>
      <c r="T181" s="53" t="n"/>
      <c r="U181" s="52" t="n"/>
      <c r="V181" s="52" t="n"/>
      <c r="W181" s="55" t="n"/>
      <c r="X181" s="55" t="n"/>
      <c r="Y181" s="52" t="n"/>
      <c r="Z181" s="55" t="n"/>
      <c r="AA181" s="52" t="n"/>
      <c r="AB181" s="53" t="n"/>
      <c r="AC181" s="53" t="n"/>
      <c r="AD181" s="53" t="n"/>
      <c r="AE181" s="177" t="n"/>
      <c r="AF181" s="113" t="n"/>
      <c r="AG181" s="177" t="n"/>
      <c r="AH181" s="178" t="n"/>
      <c r="AI181" s="178" t="n"/>
      <c r="AJ181" s="178" t="n"/>
      <c r="AK181" s="114" t="n"/>
      <c r="AL181" s="178" t="n"/>
      <c r="AM181" s="114" t="n"/>
      <c r="AN181" s="178" t="n"/>
      <c r="AO181" s="114" t="n"/>
      <c r="AP181" s="178" t="n"/>
      <c r="AQ181" s="114" t="n"/>
      <c r="AR181" s="178" t="n"/>
      <c r="AS181" s="114" t="n"/>
      <c r="AT181" s="178" t="n"/>
      <c r="AU181" s="114" t="n"/>
      <c r="AV181" s="178" t="n"/>
      <c r="AW181" s="114" t="n"/>
      <c r="AX181" s="178" t="n"/>
      <c r="AY181" s="114" t="n"/>
      <c r="AZ181" s="178" t="n"/>
      <c r="BA181" s="114" t="n"/>
      <c r="BB181" s="178" t="n"/>
      <c r="BC181" s="114" t="n"/>
      <c r="BD181" s="178" t="n"/>
      <c r="BE181" s="178" t="n"/>
      <c r="BF181" s="178" t="n"/>
      <c r="BG181" s="59" t="n"/>
      <c r="BH181" s="178" t="n"/>
      <c r="BI181" s="114" t="n"/>
      <c r="BJ181" s="53" t="n"/>
      <c r="BK181" s="178" t="n"/>
      <c r="BL181" s="114" t="n"/>
      <c r="BM181" s="178" t="n"/>
      <c r="BN181" s="114" t="n"/>
      <c r="BO181" s="178" t="n"/>
      <c r="BP181" s="178" t="n"/>
      <c r="BQ181" s="178" t="n"/>
      <c r="BR181" s="178" t="n"/>
      <c r="BS181" s="178" t="n"/>
      <c r="BT181" s="178" t="n"/>
      <c r="BU181" s="178" t="n"/>
      <c r="BV181" s="178" t="n"/>
      <c r="BW181" s="178" t="n"/>
      <c r="BX181" s="178" t="n"/>
      <c r="BY181" s="178" t="n"/>
      <c r="BZ181" s="178" t="n"/>
      <c r="CA181" s="178" t="n"/>
      <c r="CB181" s="178" t="n"/>
      <c r="CC181" s="178" t="n"/>
      <c r="CD181" s="178" t="n"/>
      <c r="CE181" s="178" t="n"/>
      <c r="CF181" s="178" t="n"/>
      <c r="CG181" s="178" t="n"/>
      <c r="CH181" s="178" t="n"/>
      <c r="CI181" s="178" t="n"/>
      <c r="CJ181" s="178" t="n"/>
      <c r="CK181" s="53" t="n"/>
      <c r="CL181" s="178" t="n"/>
      <c r="CM181" s="178" t="n"/>
      <c r="CN181" s="60" t="n"/>
      <c r="CO181" s="177" t="n"/>
      <c r="CP181" s="178" t="n"/>
      <c r="CQ181" s="60" t="n"/>
      <c r="CR181" s="177" t="n"/>
      <c r="CS181" s="178" t="n"/>
      <c r="CT181" s="59" t="n"/>
      <c r="CU181" s="178" t="n"/>
      <c r="CV181" s="59" t="n"/>
      <c r="CW181" s="178" t="n"/>
      <c r="CX181" s="59" t="n"/>
      <c r="CY181" s="178" t="n"/>
      <c r="CZ181" s="178" t="n"/>
      <c r="DA181" s="178" t="n"/>
      <c r="DB181" s="53" t="n"/>
      <c r="DC181" s="178" t="n"/>
      <c r="DD181" s="178" t="n"/>
      <c r="DE181" s="178" t="n"/>
      <c r="DF181" s="178" t="n"/>
      <c r="DG181" s="178" t="n"/>
      <c r="DH181" s="178" t="n"/>
      <c r="DI181" s="178" t="n"/>
      <c r="DJ181" s="178" t="n"/>
      <c r="DK181" s="178" t="n"/>
      <c r="DL181" s="178" t="n"/>
      <c r="DM181" s="178" t="n"/>
      <c r="DN181" s="177" t="n"/>
      <c r="DO181" s="177" t="n"/>
      <c r="DP181" s="177" t="n"/>
      <c r="DQ181" s="76">
        <f>IF(AND(DS181,DP181&lt;&gt;""),
CONCATENATE(DT181,DU181,DV181,DW181,DX181,DY181,DZ181,EA181,EB181,EC181,ED181,EE181,EF181,EG181,EH181,EI181,EJ181,EK181,EL181,EM181,EN181,EO181,EP181,EQ181,ES181,ET181,EU181,EV181,EW181,EX181,EY181,EZ181,FA181,FC181,FD181,FF181,FG181,FI181,FJ181,FL181,FM181,FO181,FP181,FR181,FS181,FU181,FV181,FX181,FY181,GA181,GB181,GD181,GE181,GF181,GH181,GI181,GJ181,GL181,GM181,GN181,GP181,GQ181,GS181,GT181,GU181,GV181,GW181,GX181,GY181,GZ181,HA181,HB181,HC181,HD181,HE181,HF181,HG181,HH181,HI181,HJ181,HK181,HL181,HM181,HN181,HO181,HQ181,HR181,HS181,HT181,HU181,HV181,HW181,HX181,HY181,IA181,IB181,IC181,ID181,IF181,IG181,IH181,II181,IK181,IL181,IM181,IN181,IO181,IP181,IQ181,IR181,IS181,IT181,IU181,IV181,IW181,IX181,IY181,IZ181),
""
)</f>
        <v/>
      </c>
      <c r="DR181" s="53" t="n"/>
      <c r="DS181" s="46">
        <f>CONCATENATE(D181,$E181,$F181,$G181,H181,$I181,$J181,K181,$L181,$M181,N181,$O181,$P181,$Q181,$R181,$S181,T181,$U181,$V181,$W181,$X181,$Y181,$Z181,$AA181,AB181,AC181,AD181,$AE181,$AF181,$AG181,AH181,AI181,AJ181,AK181,AL181,AM181,AN181,AO181,AP181,AQ181,AR181,AS181,AT181,AU181,AV181,AW181,AX181,AY181,AZ181,BA181,BB181,BC181,BD181,BE181,BF181,BG181,BH181,BI181,BJ181,BK181,BL181,BM181,BN181,BO181,BP181,BQ181,BR181,BS181,BT181,BU181,BV181,BW181,BX181,BY181,BZ181,CA181,CB181,CC181,CD181,CE181,CF181,CG181,CH181,CI181,CJ181,CK181,CL181,CM181,$CN181,$CO181,CP181,$CQ181,$CR181,CS181,CT181,CU181,CV181,CW181,CX181,CY181,CZ181,DA181,DB181,DC181,DD181,DE181,DF181,DG181,DH181,DI181,DJ181,DK181,DL181,DM181,$DN181,$DO181,$DP181,DR181)&lt;&gt;""</f>
        <v/>
      </c>
      <c r="DT181" s="46">
        <f>IF(AND($DS181,$E$4&lt;&gt;""),
IF(LEFT($E$4,2) = "1.",
IF(D181&lt;&gt;"","El CUNE sólo se envía en operaciones de novedad o ajuste. ",""),
IF(D181="","Debes escribir un CUNE válido para realizar operaciones de novedad o ajuste. ","")),
""
)</f>
        <v/>
      </c>
      <c r="DU181" s="46">
        <f>IF($DS181,
IF(E181="","Debes seleccionar el tipo de documento del empleado. ",
IF(_xlfn.IFNA(VLOOKUP(E181,TIPO_DE_DOCUMENTO,1,FALSE),-1)=-1,"El tipo de documento no es válido (por favor seleccionarlo de la lista). ","")
)
)</f>
        <v/>
      </c>
      <c r="DV181" s="46">
        <f>IF($DS181,
IF(F181="","Debes escribir el número de documento del empleado. ","")
)</f>
        <v/>
      </c>
      <c r="DW181" s="46">
        <f>IF($DS181,
IF(G181="","Debes escribir el primer nombre del empleado. ","")
)</f>
        <v/>
      </c>
      <c r="DY181" s="46">
        <f>IF($DS181,
IF(I181="","Debes escribir el primer apellido del empleado. ","")
)</f>
        <v/>
      </c>
      <c r="DZ181" s="46">
        <f>IF($DS181,
IF(J181="","Debes escribir el segundo apellido del empleado. ","")
)</f>
        <v/>
      </c>
      <c r="EB181" s="46">
        <f>IF($DS181,
IF(L181="","Debes escribir la fecha de ingreso del empleado. ",
IF(ISERR(DATE(YEAR(L181),MONTH(L181),DAY(L181))), "El valor ingresado en fecha de ingreso no tiene un formato válido. ","")
)
)</f>
        <v/>
      </c>
      <c r="EC181" s="46">
        <f>IF($DS181,
IF(M181="","Debes escribir el tiempo laborado. ",
IF( IFERROR(INT(M181),1.1) &lt;&gt; IFERROR(_xlfn.NUMBERVALUE(M181),1), "El valor de los días trabajados debe ser un número entero. ", "")
)
)</f>
        <v/>
      </c>
      <c r="ED181" s="46">
        <f>IF($DS181,
IF( AND(N181&lt;&gt;"", ISERR(DATE(YEAR(N181),MONTH(N181),DAY(N181))) ), "El valor ingresado en fecha de ingreso no tiene un formato válido. ",
IF( AND(N181&lt;&gt;"", $E$6&lt;&gt;"", DATE(YEAR(N181), MONTH(N181), 1) &lt;&gt; IFERROR(DATE(MID($E$6, 1, 4), MID($E$6, 6, 2),1), "1/1/1900") ), "La fecha de retiro debe estar dentro del período liquidado. ", "")
)
)</f>
        <v/>
      </c>
      <c r="EE181" s="46">
        <f>IF($DS181,
IF(O181="","Debes seleccionar el tipo de trabajador. ",
IF(_xlfn.IFNA(VLOOKUP(O181,TIPO_DE_TRABAJADOR,1,FALSE),-1)=-1,"El tipo de trabajador no es válido (por favor seleccionarlo de la lista). ","")
)
)</f>
        <v/>
      </c>
      <c r="EF181" s="46">
        <f>IF($DS181,
IF(P181="","Debes seleccionar si es un trabajador dependiente pensionado por vejez. ",
IF(_xlfn.IFNA(VLOOKUP(P181,SUBTIPO_DE_TRABAJADOR,1,FALSE),-1)=-1,"El tipo de trabajador dependiente pensionado por vejez no es válido (por favor seleccionarlo de la lista). ","")
)
)</f>
        <v/>
      </c>
      <c r="EG181" s="46">
        <f>IF($DS181,
IF(Q181="","Debes seleccionar el tipo de contrato del trabajador. ",
IF(_xlfn.IFNA(VLOOKUP(Q181,TIPO_DE_CONTRATO,1,FALSE),-1)=-1,"El tipo de contrato del trabajador no es válido (por favor seleccionarlo de la lista). ","")
)
)</f>
        <v/>
      </c>
      <c r="EH181" s="46">
        <f>IF($DS181,
IF(R181="","Debes seleccionar si es un salario integral. ",
IF(_xlfn.IFNA(VLOOKUP(R181,SI_NO,1,FALSE),-1)=-1,"Valor no válido para salario integral (por favor seleccionarlo de la lista). ","")
)
)</f>
        <v/>
      </c>
      <c r="EI181" s="46">
        <f>IF($DS181,
IF(S181="","Debes seleccionar si el trabajador realiza actividades de riesgo. ",
IF(_xlfn.IFNA(VLOOKUP(S181,SI_NO,1,FALSE),-1)=-1,"Valor no válido para actividad de alto riesgo (por favor seleccionarlo de la lista). ","")
)
)</f>
        <v/>
      </c>
      <c r="EK181" s="46">
        <f>IF($DS181,
IF(U181="","Debes escribir el código del municipio de residencia del trabajador. ",
IF(_xlfn.IFNA(VLOOKUP(U181,MUNICIPIO,1,FALSE),-1)=-1,"El municipio de residencia del trabajador es inválido (por favor seleccionarlo de la lista). ","")
)
)</f>
        <v/>
      </c>
      <c r="EL181" s="46">
        <f>IF($DS181,
IF(V181="","Debes escribir el la dirección de residendia del trabajador. ","")
)</f>
        <v/>
      </c>
      <c r="EM181" s="46">
        <f>IF($DS181,
IF(W181="","Debes escribir la fecha de inicio de la liquidación. ",
IF(ISERR(DATE(YEAR(W181),MONTH(W181),DAY(W181))),"El valor ingresado en fecha de inicio de liquidación no tiene un formato válido. ",
IF( AND($E$6&lt;&gt;"", DATE(YEAR(W181), MONTH(W181), 1) &lt;&gt; IFERROR(DATE(MID($E$6, 1, 4), MID($E$6, 6, 2),1), "1/1/1900") ), "La fecha de inicio de la liquidación debe estar dentro del período liquidado. ", "")
)
)
)</f>
        <v/>
      </c>
      <c r="EN181" s="46">
        <f>IF($DS181,
IF(X181="","Debes escribir la fecha de fin de la liquidación. ",
IF(ISERR(DATE(YEAR(X181),MONTH(X181),DAY(X181))),"El valor ingresado en fecha de fin de liquidación no tiene un formato válido. ",
IF( AND($E$6&lt;&gt;"", DATE(YEAR(X181), MONTH(X181), 1) &lt;&gt; IFERROR(DATE(MID($E$6, 1, 4), MID($E$6, 6, 2),1), "1/1/1900") ), "La fecha de fin de la liquidación debe estar dentro del período liquidado. ", "")
)
)
)</f>
        <v/>
      </c>
      <c r="EO181" s="46">
        <f>IF($DS181,
IF(Y181="","Debes escribir la frecuencia de pago del trabajador. ",
IF(_xlfn.IFNA(VLOOKUP(Y181,PERÍODO_DE_NÓMINA,1,FALSE),-1)=-1,"La frecuencia de pago es inválida (por favor seleccionarlo de la lista). ","")
)
)</f>
        <v/>
      </c>
      <c r="EP181" s="46">
        <f>IF($DS181,
IF(Z181="","Debes escribir la fecha de pago. ",
IF(ISERR(DATE(YEAR(Z181),MONTH(Z181),DAY(Z181))), "El valor ingresado en fecha de pago no tiene un formato válido. ","")
)
)</f>
        <v/>
      </c>
      <c r="EQ181" s="46">
        <f>IF($DS181,
IF(AA181="","Debes escribir el medio de pago. ",
IF(_xlfn.IFNA(VLOOKUP(AA181,MEDIOS_DE_PAGO,1,FALSE),-1)=-1,"El medio de pago es inválido (por favor seleccionarlo de la lista). ","")
)
)</f>
        <v/>
      </c>
      <c r="ER181" s="46">
        <f>OR(AA181='Tablas '!$T$4,AA181='Tablas '!$T$7,AA181='Tablas '!$T$8,AA181='Tablas '!$T$11)</f>
        <v/>
      </c>
      <c r="ES181" s="46">
        <f>IF(AND($DS181,ER181),
IF(AB181="","Debes escribir la entidad bancaria. ",""),
""
)</f>
        <v/>
      </c>
      <c r="ET181" s="46">
        <f>IF(AND($DS181,ER181),
IF(AC181="","Debes escribir el tipo de cuenta bancaria. ",
IF(_xlfn.IFNA(VLOOKUP(AC181,TIPO_DE_CUENTA,1,FALSE),-1)=-1,"El tipo de cuenta bancaria es inválida (por favor seleccionarlo de la lista). ","")
),
""
)</f>
        <v/>
      </c>
      <c r="EU181" s="46">
        <f>IF(AND($DS181,ER181),
IF(AD181="","Debes escribir el número de cuenta bancaria. ",""),
""
)</f>
        <v/>
      </c>
      <c r="EV181" s="46">
        <f>IF($DS181,
IF(AE181="","Debes escribir el valor del sueldo básico. ",
IF( ISERR(_xlfn.NUMBERVALUE(AE181)), "El valor del sueldo básico debe ser un número válido. ", "")
)
)</f>
        <v/>
      </c>
      <c r="EW181" s="46">
        <f>IF($DS181,
IF(AF181="","Debes escribir el número de días trabajados. ",
IF( IFERROR(INT(AF181),1.1) &lt;&gt; IFERROR(_xlfn.NUMBERVALUE(AF181),1), "La cantidad de días trabajados debe ser un número entero. ", "")
)
)</f>
        <v/>
      </c>
      <c r="EX181" s="46">
        <f>IF($DS181,
IF(AG181="","Debes escribir el valor del sueldo trabajado. ",
IF( ISERR(_xlfn.NUMBERVALUE(AG181)), "El valor del sueldo trabajado debe ser un número válido. ", "")
)
)</f>
        <v/>
      </c>
      <c r="EY181" s="46">
        <f>IF($DS181,
IF( AND(AH181&lt;&gt;"", ISERR(_xlfn.NUMBERVALUE(AH181))), "El valor del auxilio de transporte debe ser un número válido. ", "")
)</f>
        <v/>
      </c>
      <c r="EZ181" s="46">
        <f>IF($DS181,
IF( AND(AI181&lt;&gt;"", ISERR(_xlfn.NUMBERVALUE(AI181))), "El valor de viáticos salariales debe ser un número válido. ", "")
)</f>
        <v/>
      </c>
      <c r="FA181" s="46">
        <f>IF($DS181,
IF( AND(AJ181&lt;&gt;"", ISERR(_xlfn.NUMBERVALUE(AJ181))), "El valor de viáticos NO salariales debe ser un número válido. ", "")
)</f>
        <v/>
      </c>
      <c r="FB181" s="46">
        <f>CONCATENATE(AK181,AL181)&lt;&gt;""</f>
        <v/>
      </c>
      <c r="FC181" s="46">
        <f>IF(AND($DS181,FB181),
IF(AK181="","Debes escribir el número de horas extras diurnas. ",
IF( IFERROR(INT(AK181),1.1) &lt;&gt; IFERROR(_xlfn.NUMBERVALUE(AK181),1), "La cantidad de horas extras diurnas debe ser un número entero. ", "")
),
""
)</f>
        <v/>
      </c>
      <c r="FD181" s="46">
        <f>IF(AND($DS181,FB181),
IF(AL181="","Debes escribir el valor de las horas extras diurnas. ",
IF( ISERR(_xlfn.NUMBERVALUE(AL181)), "El valor de las horas extras duirnas debe ser un número válido. ", "")
),
""
)</f>
        <v/>
      </c>
      <c r="FE181" s="46">
        <f>CONCATENATE(AM181,AN181)&lt;&gt;""</f>
        <v/>
      </c>
      <c r="FF181" s="46">
        <f>IF(AND($DS181,FE181),
IF(AM181="","Debes escribir el número de horas extras nocturnas. ",
IF( IFERROR(INT(AM181),1.1) &lt;&gt; IFERROR(_xlfn.NUMBERVALUE(AM181),1), "La cantidad de horas extras nocturnas debe ser un número entero. ", "")
),
""
)</f>
        <v/>
      </c>
      <c r="FG181" s="46">
        <f>IF(AND($DS181,FE181),
IF(AN181="","Debes escribir el valor de las horas extras nocturnas. ",
IF( ISERR(_xlfn.NUMBERVALUE(AN181)), "El valor de las horas extras nocturnas debe ser un número válido. ", "")
),
""
)</f>
        <v/>
      </c>
      <c r="FH181" s="46">
        <f>CONCATENATE(AO181,AP181)&lt;&gt;""</f>
        <v/>
      </c>
      <c r="FI181" s="46">
        <f>IF(AND($DS181,FH181),
IF(AO181="","Debes escribir el número de horas extras diurnas dominicales y festivas. ",
IF( IFERROR(INT(AO181),1.1) &lt;&gt; IFERROR(_xlfn.NUMBERVALUE(AO181),1), "La cantidad de horas extras diurnas dominicales y festivas debe ser un número entero. ", "")
),
""
)</f>
        <v/>
      </c>
      <c r="FJ181" s="46">
        <f>IF(AND($DS181,FH181),
IF(AP181="","Debes escribir el valor de las horas extras diurnas dominicales y festivas. ",
IF( ISERR(_xlfn.NUMBERVALUE(AP181)), "El valor de las horas extras diurnas dominicales y festivas debe ser un número válido. ", "")
),
""
)</f>
        <v/>
      </c>
      <c r="FK181" s="46">
        <f>CONCATENATE(AQ181,AR181)&lt;&gt;""</f>
        <v/>
      </c>
      <c r="FL181" s="46">
        <f>IF(AND($DS181,FK181),
IF(AQ181="","Debes escribir el número de horas extras nocturnas dominicales y festivas. ",
IF( IFERROR(INT(AQ181),1.1) &lt;&gt; IFERROR(_xlfn.NUMBERVALUE(AQ181),1), "La cantidad de horas extras nocturnas dominicales y festivas debe ser un número entero. ", "")
),
""
)</f>
        <v/>
      </c>
      <c r="FM181" s="46">
        <f>IF(AND($DS181,FK181),
IF(AR181="","Debes escribir el valor de las horas extras nocturnas dominicales y festivas. ",
IF( ISERR(_xlfn.NUMBERVALUE(AR181)), "El valor de las horas extras nocturnas dominicales y festivas debe ser un número válido. ", "")
),
""
)</f>
        <v/>
      </c>
      <c r="FN181" s="46">
        <f>CONCATENATE(AS181,AT181)&lt;&gt;""</f>
        <v/>
      </c>
      <c r="FO181" s="46">
        <f>IF(AND($DS181,FN181),
IF(AS181="","Debes escribir el número de horas recargo nocturno. ",
IF( IFERROR(INT(AS181),1.1) &lt;&gt; IFERROR(_xlfn.NUMBERVALUE(AS181),1), "La cantidad de horas recargo nocturno debe ser un número entero. ", "")
),
""
)</f>
        <v/>
      </c>
      <c r="FP181" s="46">
        <f>IF(AND($DS181,FN181),
IF(AT181="","Debes escribir el valor de las horas recargo nocturno. ",
IF( ISERR(_xlfn.NUMBERVALUE(AT181)), "El valor de las horas recargo nocturno debe ser un número válido. ", "")
),
""
)</f>
        <v/>
      </c>
      <c r="FQ181" s="46">
        <f>CONCATENATE(AU181,AV181)&lt;&gt;""</f>
        <v/>
      </c>
      <c r="FR181" s="46">
        <f>IF(AND($DS181,FQ181),
IF(AU181="","Debes escribir el número de horas recargo diurno dominical y festivo. ",
IF( IFERROR(INT(AU181),1.1) &lt;&gt; IFERROR(_xlfn.NUMBERVALUE(AU181),1), "La cantidad de horas recargo diurno dominical y festivo debe ser un número entero. ", "")
),
""
)</f>
        <v/>
      </c>
      <c r="FS181" s="46">
        <f>IF(AND($DS181,FQ181),
IF(AV181="","Debes escribir el valor de las horas recargo diurno dominical y festivo. ",
IF( ISERR(_xlfn.NUMBERVALUE(AV181)), "El valor de las horas recargo diurno dominical y festivo debe ser un número válido. ", "")
),
""
)</f>
        <v/>
      </c>
      <c r="FT181" s="46">
        <f>CONCATENATE(AW181,AX181)&lt;&gt;""</f>
        <v/>
      </c>
      <c r="FU181" s="46">
        <f>IF(AND($DS181,FT181),
IF(AW181="","Debes escribir el número de horas recargo nocturno dominical y festivo. ",
IF( IFERROR(INT(AW181),1.1) &lt;&gt; IFERROR(_xlfn.NUMBERVALUE(AW181),1), "La cantidad de horas recargo nocturno dominical y festivo debe ser un número entero. ", "")
),
""
)</f>
        <v/>
      </c>
      <c r="FV181" s="46">
        <f>IF(AND($DS181,FT181),
IF(AX181="","Debes escribir el valor de las horas recargo nocturno dominical y festivo. ",
IF( ISERR(_xlfn.NUMBERVALUE(AX181)), "El valor de las horas recargo nocturno dominical y festivo debe ser un número válido. ", "")
),
""
)</f>
        <v/>
      </c>
      <c r="FW181" s="46">
        <f>CONCATENATE(AY181,AZ181)&lt;&gt;""</f>
        <v/>
      </c>
      <c r="FX181" s="46">
        <f>IF(AND($DS181,FW181),
IF(AY181="","Debes escribir el número de días de vacaciones comunes. ",
IF( IFERROR(INT(AY181),1.1) &lt;&gt; IFERROR(_xlfn.NUMBERVALUE(AY181),1), "La cantidad de días de vacaciones comunes debe ser un número entero. ", "")
),
""
)</f>
        <v/>
      </c>
      <c r="FY181" s="46">
        <f>IF(AND($DS181,FW181),
IF(AZ181="","Debes escribir el valor de las vacaciones comunes. ",
IF( ISERR(_xlfn.NUMBERVALUE(AZ181)), "El valor de las vacaciones comunes debe ser un número válido. ", "")
),
""
)</f>
        <v/>
      </c>
      <c r="FZ181" s="46">
        <f>CONCATENATE(BA181,BB181)&lt;&gt;""</f>
        <v/>
      </c>
      <c r="GA181" s="46">
        <f>IF(AND($DS181,FZ181),
IF(BA181="","Debes escribir el número de días de vacaciones compensadas. ",
IF( IFERROR(INT(BA181),1.1) &lt;&gt; IFERROR(_xlfn.NUMBERVALUE(BA181),1), "La cantidad de días de vacaciones compensadas debe ser un número entero. ", "")
),
""
)</f>
        <v/>
      </c>
      <c r="GB181" s="46">
        <f>IF(AND($DS181,FZ181),
IF(BB181="","Debes escribir el valor de las vacaciones compensadas. ",
IF( ISERR(_xlfn.NUMBERVALUE(BB181)), "El valor de las vacaciones compensadas debe ser un número válido. ", "")
),
""
)</f>
        <v/>
      </c>
      <c r="GC181" s="46">
        <f>CONCATENATE(BC181,BD181)&lt;&gt;""</f>
        <v/>
      </c>
      <c r="GD181" s="46">
        <f>IF(AND($DS181,GC181),
IF(BC181="","Debes escribir el número de días de prima salarial. ",
IF( IFERROR(INT(BC181),1.1) &lt;&gt; IFERROR(_xlfn.NUMBERVALUE(BC181),1), "La cantidad de días de prima salarial debe ser un número entero. ", "")
),
""
)</f>
        <v/>
      </c>
      <c r="GE181" s="46">
        <f>IF(AND($DS181,GC181),
IF(BD181="","Debes escribir el valor de los días de prima salarial. ",
IF( ISERR(_xlfn.NUMBERVALUE(BD181)), "El valor de los días de prima salarial debe ser un número válido. ", "")
),
""
)</f>
        <v/>
      </c>
      <c r="GF181" s="46">
        <f>IF($DS181,
IF( AND(BE181&lt;&gt;"", ISERR(_xlfn.NUMBERVALUE(BE181))), "El valor de la prima NO saliarial debe ser un número válido. ", "")
)</f>
        <v/>
      </c>
      <c r="GG181" s="46">
        <f>CONCATENATE(BF181,BG181,BH181)&lt;&gt;""</f>
        <v/>
      </c>
      <c r="GH181" s="46">
        <f>IF(AND($DS181,GG181),
IF(BF181="","Debes escribir el valor de las cesantías. ",
IF( ISERR(_xlfn.NUMBERVALUE(BF181)), "El valor de las cesantías debe ser un número válido. ", "")
),
""
)</f>
        <v/>
      </c>
      <c r="GI181" s="46">
        <f>IF(AND($DS181,GG181),
IF(BG181="","Debes escribir el % de cesantías. ",
IF( ISERR(_xlfn.NUMBERVALUE(BG181)), "El % de cesantías debe ser un número válido. ", "")
),
""
)</f>
        <v/>
      </c>
      <c r="GJ181" s="46">
        <f>IF(AND($DS181,GG181),
IF(BH181="","Debes escribir el valor de intereses de cesantías. ",
IF( ISERR(_xlfn.NUMBERVALUE(BH181)), "El valor de intereses de cesantías debe ser un número válido. ", "")
),
""
)</f>
        <v/>
      </c>
      <c r="GK181" s="46">
        <f>CONCATENATE(BI181,BJ181,BK181)&lt;&gt;""</f>
        <v/>
      </c>
      <c r="GL181" s="46">
        <f>IF(AND($DS181,GK181),
IF(BI181="","Debes escribir el número de días de incapacidad. ",
IF( IFERROR(INT(BI181),1.1) &lt;&gt; IFERROR(_xlfn.NUMBERVALUE(BI181),1), "La cantidad de días de incapacidad debe ser un número entero. ", "")
),
""
)</f>
        <v/>
      </c>
      <c r="GM181" s="46">
        <f>IF(AND($DS181,GK181),
IF(BJ181="","Debes escribir el tipo de incapacidad. ",
IF(_xlfn.IFNA(VLOOKUP(BJ181,TIPO_DE_INCAPACIDAD,1,FALSE),-1)=-1,"El tipo de incapacidad es inválida (por favor seleccionarlo de la lista). ","")
),
""
)</f>
        <v/>
      </c>
      <c r="GN181" s="46">
        <f>IF(AND($DS181,GK181),
IF(BK181="","Debes escribir el valor de la incapacidad. ",
IF( ISERR(_xlfn.NUMBERVALUE(BK181)), "El valor de la incapacidad debe ser un número válido. ", "")
),
""
)</f>
        <v/>
      </c>
      <c r="GO181" s="46">
        <f>CONCATENATE(BL181,BM181)&lt;&gt;""</f>
        <v/>
      </c>
      <c r="GP181" s="46">
        <f>IF(AND($DS181,GO181),
IF(BL181="","Debes escribir el número de días de licencia de maternidad o paternidad. ",
IF( IFERROR(INT(BL181),1.1) &lt;&gt; IFERROR(_xlfn.NUMBERVALUE(BL181),1), "La cantidad de días de licencia de maternidad o paternidad debe ser un número entero. ", "")
),
""
)</f>
        <v/>
      </c>
      <c r="GQ181" s="46">
        <f>IF(AND($DS181,GO181),
IF(BM181="","Debes escribir el valor de la licencia de maternidad o paternidad. ",
IF( ISERR(_xlfn.NUMBERVALUE(BM181)), "El valor de la licencia de maternidad o paternidad debe ser un número válido. ", "")
),
""
)</f>
        <v/>
      </c>
      <c r="GR181" s="46">
        <f>CONCATENATE(BN181,BO181)&lt;&gt;""</f>
        <v/>
      </c>
      <c r="GS181" s="46">
        <f>IF(AND($DS181,GR181),
IF(BN181="","Debes escribir el número de días de licencia remunerada. ",
IF( IFERROR(INT(BN181),1.1) &lt;&gt; IFERROR(_xlfn.NUMBERVALUE(BN181),1), "La cantidad de días de licencia remunerada debe ser un número entero. ", "")
),
""
)</f>
        <v/>
      </c>
      <c r="GT181" s="46">
        <f>IF(AND($DS181,GR181),
IF(BO181="","Debes escribir el valor de la licencia remunerada. ",
IF( ISERR(_xlfn.NUMBERVALUE(BO181)), "El valor de la licencia remunerada debe ser un número válido. ", "")
),
""
)</f>
        <v/>
      </c>
      <c r="GU181" s="46">
        <f>IF($DS181,
IF( AND(BP181&lt;&gt;"", ISERR(_xlfn.NUMBERVALUE(BP181))), "El valor de la licencia NO remunerada debe ser un número válido. ", "")
)</f>
        <v/>
      </c>
      <c r="GV181" s="46">
        <f>IF($DS181,
IF( AND(BQ181&lt;&gt;"", ISERR(_xlfn.NUMBERVALUE(BQ181))), "El valor de auxilios salariales debe ser un número válido. ", "")
)</f>
        <v/>
      </c>
      <c r="GW181" s="46">
        <f>IF($DS181,
IF( AND(BR181&lt;&gt;"", ISERR(_xlfn.NUMBERVALUE(BR181))), "El valor de auxilios NO salariales debe ser un número válido. ", "")
)</f>
        <v/>
      </c>
      <c r="GX181" s="46">
        <f>IF($DS181,
IF( AND(BS181&lt;&gt;"", ISERR(_xlfn.NUMBERVALUE(BS181))), "El valor de bonos salariales debe ser un número válido. ", "")
)</f>
        <v/>
      </c>
      <c r="GY181" s="46">
        <f>IF($DS181,
IF( AND(BT181&lt;&gt;"", ISERR(_xlfn.NUMBERVALUE(BT181))), "El valor de bonos NO salariales debe ser un número válido. ", "")
)</f>
        <v/>
      </c>
      <c r="GZ181" s="46">
        <f>IF($DS181,
IF( AND(BU181&lt;&gt;"", ISERR(_xlfn.NUMBERVALUE(BU181))), "El valor de bonos salariales de alimentación debe ser un número válido. ", "")
)</f>
        <v/>
      </c>
      <c r="HA181" s="46">
        <f>IF($DS181,
IF( AND(BV181&lt;&gt;"", ISERR(_xlfn.NUMBERVALUE(BV181))), "El valor de bonos NO salariales de alimentación debe ser un número válido. ", "")
)</f>
        <v/>
      </c>
      <c r="HB181" s="46">
        <f>IF($DS181,
IF( AND(BW181&lt;&gt;"", ISERR(_xlfn.NUMBERVALUE(BW181))), "El valor de bonificaciones salariales debe ser un número válido. ", "")
)</f>
        <v/>
      </c>
      <c r="HC181" s="46">
        <f>IF($DS181,
IF( AND(BX181&lt;&gt;"", ISERR(_xlfn.NUMBERVALUE(BX181))), "El valor de bonificaciones NO salariales debe ser un número válido. ", "")
)</f>
        <v/>
      </c>
      <c r="HD181" s="46">
        <f>IF($DS181,
IF( AND(BY181&lt;&gt;"", ISERR(_xlfn.NUMBERVALUE(BY181))), "El valor de compensaciones ordinarias debe ser un número válido. ", "")
)</f>
        <v/>
      </c>
      <c r="HE181" s="46">
        <f>IF($DS181,
IF( AND(BZ181&lt;&gt;"", ISERR(_xlfn.NUMBERVALUE(BZ181))), "El valor de compensaciones extraordinarias debe ser un número válido. ", "")
)</f>
        <v/>
      </c>
      <c r="HF181" s="46">
        <f>IF($DS181,
IF( AND(CA181&lt;&gt;"", ISERR(_xlfn.NUMBERVALUE(CA181))), "El valor de comisiones debe ser un número válido. ", "")
)</f>
        <v/>
      </c>
      <c r="HG181" s="46">
        <f>IF($DS181,
IF( AND(CB181&lt;&gt;"", ISERR(_xlfn.NUMBERVALUE(CB181))), "El valor de ausencia por huega debe ser un número válido. ", "")
)</f>
        <v/>
      </c>
      <c r="HH181" s="46">
        <f>IF($DS181,
IF( AND(CC181&lt;&gt;"", ISERR(_xlfn.NUMBERVALUE(CC181))), "El valor de anticipos debe ser un número válido. ", "")
)</f>
        <v/>
      </c>
      <c r="HI181" s="46">
        <f>IF($DS181,
IF( AND(CD181&lt;&gt;"", ISERR(_xlfn.NUMBERVALUE(CD181))), "El valor de pagos a terceros debe ser un número válido. ", "")
)</f>
        <v/>
      </c>
      <c r="HJ181" s="46">
        <f>IF($DS181,
IF( AND(CE181&lt;&gt;"", ISERR(_xlfn.NUMBERVALUE(CE181))), "El valor de dotación debe ser un número válido. ", "")
)</f>
        <v/>
      </c>
      <c r="HK181" s="46">
        <f>IF($DS181,
IF( AND(CF181&lt;&gt;"", ISERR(_xlfn.NUMBERVALUE(CF181))), "El valor de apoyo sostenibilidad debe ser un número válido. ", "")
)</f>
        <v/>
      </c>
      <c r="HL181" s="46">
        <f>IF($DS181,
IF( AND(CG181&lt;&gt;"", ISERR(_xlfn.NUMBERVALUE(CG181))), "El valor de teletrabajo debe ser un número válido. ", "")
)</f>
        <v/>
      </c>
      <c r="HM181" s="46">
        <f>IF($DS181,
IF( AND(CH181&lt;&gt;"", ISERR(_xlfn.NUMBERVALUE(CH181))), "El valor de bonificación de retiro debe ser un número válido. ", "")
)</f>
        <v/>
      </c>
      <c r="HN181" s="46">
        <f>IF($DS181,
IF( AND(CI181&lt;&gt;"", ISERR(_xlfn.NUMBERVALUE(CI181))), "El valor de indemnización de retiro debe ser un número válido. ", "")
)</f>
        <v/>
      </c>
      <c r="HO181" s="46">
        <f>IF($DS181,
IF( AND(CJ181&lt;&gt;"", ISERR(_xlfn.NUMBERVALUE(CJ181))), "El valor de reintegros debe ser un número válido. ", "")
)</f>
        <v/>
      </c>
      <c r="HP181" s="46">
        <f>CONCATENATE(CK181,CL181,CM181)&lt;&gt;""</f>
        <v/>
      </c>
      <c r="HQ181" s="46">
        <f>IF(AND($DS181,HP181),
IF(CK181="","Debes escribir la descripción de otro concepto no categorizado. ",""),
""
)</f>
        <v/>
      </c>
      <c r="HR181" s="46">
        <f>IF(AND($DS181,HP181),
IF(CONCATENATE(CL181,CM181)="","Debes escribir al menos un valor de concepto no categorizado (salarial o no salarial). ",
IF(ISERR(_xlfn.NUMBERVALUE(CL181)),"El valor salarial concepto no categorizado debe ser un número válido. ","")
),
""
)</f>
        <v/>
      </c>
      <c r="HS181" s="46">
        <f>IF(AND($DS181,HP181),
IF(CONCATENATE(CL181,CM181)="","Debes escribir al menos un valor de concepto no categorizado (salarial o no salarial). ",
IF(ISERR(_xlfn.NUMBERVALUE(CM181)),"El valor NO salarial concepto no categorizado debe ser un número válido. ","")
),
""
)</f>
        <v/>
      </c>
      <c r="HT181" s="46">
        <f>IF($DS181,
IF(CN181="","Debes escribir el porcentaje del aporte a salud. ",
IF( ISERR(_xlfn.NUMBERVALUE(CN181)), "El valor del porcentaje del aporte a salud debe ser un número válido. ", "")
)
)</f>
        <v/>
      </c>
      <c r="HU181" s="46">
        <f>IF($DS181,
IF(CO181="","Debes escribir el valor del aporte a salud. ",
IF( ISERR(_xlfn.NUMBERVALUE(CO181)), "El valor del aporte a salud debe ser un número válido. ", "")
)
)</f>
        <v/>
      </c>
      <c r="HV181" s="46">
        <f>IF($DS181,
IF( AND(CP181&lt;&gt;"", ISERR(_xlfn.NUMBERVALUE(CP181))), "El valor plan complementario debe ser un número válido. ", "")
)</f>
        <v/>
      </c>
      <c r="HW181" s="46">
        <f>IF($DS181,
IF(CQ181="","Debes escribir el porcentaje del aporte a pensión. ",
IF( ISERR(_xlfn.NUMBERVALUE(CQ181)), "El valor del porcentaje del aporte a pensión debe ser un número válido. ", "")
)
)</f>
        <v/>
      </c>
      <c r="HX181" s="46">
        <f>IF($DS181,
IF(CR181="","Debes escribir el valor del aporte a pensión. ",
IF( ISERR(_xlfn.NUMBERVALUE(CR181)), "El valor del aporte a salud debe ser un número válido. ", "")
)
)</f>
        <v/>
      </c>
      <c r="HY181" s="46">
        <f>IF($DS181,
IF( AND(CS181&lt;&gt;"", ISERR(_xlfn.NUMBERVALUE(CS181))), "El valor pensión voluntaria debe ser un número válido. ", "")
)</f>
        <v/>
      </c>
      <c r="HZ181" s="46">
        <f>CONCATENATE(CT181,CU181,CV181,CW181)&lt;&gt;""</f>
        <v/>
      </c>
      <c r="IA181" s="46">
        <f>IF(AND($DS181,HZ181),
IF(CT181="","Debes escribir el % del fondo de seguridad pensional. ",
IF( ISERR(_xlfn.NUMBERVALUE(CT181)), "El % del fondo de seguridad debe ser un número válido. ", "")
),
""
)</f>
        <v/>
      </c>
      <c r="IB181" s="46">
        <f>IF(AND($DS181,HZ181),
IF(CU181="","Debes escribir el valor del aporte al fondo de solidaridad pensional. ",
IF( ISERR(_xlfn.NUMBERVALUE(CU181)), "El valor del aporte al fondo de solidaridad pensional debe ser un número válido. ", "")
),
""
)</f>
        <v/>
      </c>
      <c r="IC181" s="46">
        <f>IF(AND($DS181,HZ181),
IF(CV181="","Debes escribir el % del fondo de subsistencia. ",
IF( ISERR(_xlfn.NUMBERVALUE(CV181)), "El % del fondo de subsistencia debe ser un número válido. ", "")
),
""
)</f>
        <v/>
      </c>
      <c r="ID181" s="46">
        <f>IF(AND($DS181,HZ181),
IF(CW181="","Debes escribir el valor del fondo de subsistencia. ",
IF( ISERR(_xlfn.NUMBERVALUE(CW181)), "El valor del fondo de subsistencia debe ser un número válido. ", "")
),
""
)</f>
        <v/>
      </c>
      <c r="IE181" s="46">
        <f>CONCATENATE(CX181,CY181)&lt;&gt;""</f>
        <v/>
      </c>
      <c r="IF181" s="46">
        <f>IF(AND($DS181,IE181),
IF(CX181="","Debes escribir el % de sindicato. ",
IF( ISERR(_xlfn.NUMBERVALUE(CX181)), "El % de sindicato debe ser un número válido. ", "")
),
""
)</f>
        <v/>
      </c>
      <c r="IG181" s="46">
        <f>IF(AND($DS181,IE181),
IF(CY181="","Debes escribir el valor del sindicato. ",
IF( ISERR(_xlfn.NUMBERVALUE(CY181)), "El valor del sindicato debe ser un número válido. ", "")
),
""
)</f>
        <v/>
      </c>
      <c r="IH181" s="46">
        <f>IF($DS181,
IF( AND(CZ181&lt;&gt;"", ISERR(_xlfn.NUMBERVALUE(CZ181))), "El valor de sanción pública debe ser un número válido. ", "")
)</f>
        <v/>
      </c>
      <c r="II181" s="46">
        <f>IF($DS181,
IF( AND(DA181&lt;&gt;"", ISERR(_xlfn.NUMBERVALUE(DA181))), "El valor de sanción privada debe ser un número válido. ", "")
)</f>
        <v/>
      </c>
      <c r="IJ181" s="46">
        <f>CONCATENATE(DB181,DC181)&lt;&gt;""</f>
        <v/>
      </c>
      <c r="IK181" s="46">
        <f>IF(AND($DS181,IJ181),
IF(DB181="","Debes escribir la descripción de libranza. ",""),
""
)</f>
        <v/>
      </c>
      <c r="IL181" s="46">
        <f>IF(AND($DS181,IJ181),
IF(DC181="","Debes escribir la cuota libranza. ",
IF(ISERR(_xlfn.NUMBERVALUE(DC181)),"El valor de la cuota libranza debe ser un número válido. ","")
),
""
)</f>
        <v/>
      </c>
      <c r="IM181" s="46">
        <f>IF($DS181,
IF( AND(DD181&lt;&gt;"", ISERR(_xlfn.NUMBERVALUE(DD181))), "El valor de pagos a terceros debe ser un número válido. ", "")
)</f>
        <v/>
      </c>
      <c r="IN181" s="46">
        <f>IF($DS181,
IF( AND(DE181&lt;&gt;"", ISERR(_xlfn.NUMBERVALUE(DE181))), "El valor de anticipos debe ser un número válido. ", "")
)</f>
        <v/>
      </c>
      <c r="IO181" s="46">
        <f>IF($DS181,
IF( AND(DF181&lt;&gt;"", ISERR(_xlfn.NUMBERVALUE(DF181))), "El valor de AFC debe ser un número válido. ", "")
)</f>
        <v/>
      </c>
      <c r="IP181" s="46">
        <f>IF($DS181,
IF( AND(DG181&lt;&gt;"", ISERR(_xlfn.NUMBERVALUE(DG181))), "El valor de rete-fuente debe ser un número válido. ", "")
)</f>
        <v/>
      </c>
      <c r="IQ181" s="46">
        <f>IF($DS181,
IF( AND(DH181&lt;&gt;"", ISERR(_xlfn.NUMBERVALUE(DH181))), "El valor de cooperativa de trabajo debe ser un número válido. ", "")
)</f>
        <v/>
      </c>
      <c r="IR181" s="46">
        <f>IF($DS181,
IF( AND(DI181&lt;&gt;"", ISERR(_xlfn.NUMBERVALUE(DI181))), "El valor de embargo fiscal debe ser un número válido. ", "")
)</f>
        <v/>
      </c>
      <c r="IS181" s="46">
        <f>IF($DS181,
IF( AND(DJ181&lt;&gt;"", ISERR(_xlfn.NUMBERVALUE(DJ181))), "El valor de educación debe ser un número válido. ", "")
)</f>
        <v/>
      </c>
      <c r="IT181" s="46">
        <f>IF($DS181,
IF( AND(DK181&lt;&gt;"", ISERR(_xlfn.NUMBERVALUE(DK181))), "El valor de reintegro debe ser un número válido. ", "")
)</f>
        <v/>
      </c>
      <c r="IU181" s="46">
        <f>IF($DS181,
IF( AND(DL181&lt;&gt;"", ISERR(_xlfn.NUMBERVALUE(DL181))), "El valor de deuda debe ser un número válido. ", "")
)</f>
        <v/>
      </c>
      <c r="IV181" s="46">
        <f>IF($DS181,
IF( AND(DM181&lt;&gt;"", ISERR(_xlfn.NUMBERVALUE(DM181))), "El valor de otras deducciones debe ser un número válido. ", "")
)</f>
        <v/>
      </c>
      <c r="IW181" s="46">
        <f>IF($DS181,
IF(DN181="","Debes escribir el valor de los devengos totales. ",
IF( ISERR(_xlfn.NUMBERVALUE(DN181)), "El valor de los devengos totales debe ser un número válido. ", "")
)
)</f>
        <v/>
      </c>
      <c r="IX181" s="46">
        <f>IF($DS181,
IF(DO181="","Debes escribir el valor de las deducciones totales. ",
IF( ISERR(_xlfn.NUMBERVALUE(DO181)), "El valor de las deducciones totales debe ser un número válido. ", "")
)
)</f>
        <v/>
      </c>
      <c r="IY181" s="46">
        <f>IF($DS181,
IF(DP181="","Debes escribir el valor del salario total. ",
IF( ISERR(_xlfn.NUMBERVALUE(DP181)), "El valor del salario total debe ser un número válido. ", "")
)
)</f>
        <v/>
      </c>
    </row>
    <row r="182">
      <c r="B182" s="48" t="n">
        <v>170</v>
      </c>
      <c r="C182" s="61">
        <f>IF(AND(DS182,DP182&lt;&gt;""),
IF(DQ182="","OK","Error"),
""
)</f>
        <v/>
      </c>
      <c r="D182" s="53" t="n"/>
      <c r="E182" s="52" t="n"/>
      <c r="F182" s="112" t="n"/>
      <c r="G182" s="52" t="n"/>
      <c r="H182" s="53" t="n"/>
      <c r="I182" s="52" t="n"/>
      <c r="J182" s="52" t="n"/>
      <c r="K182" s="53" t="n"/>
      <c r="L182" s="55" t="n"/>
      <c r="M182" s="108" t="n"/>
      <c r="N182" s="56" t="n"/>
      <c r="O182" s="52" t="n"/>
      <c r="P182" s="52" t="n"/>
      <c r="Q182" s="52" t="n"/>
      <c r="R182" s="52" t="n"/>
      <c r="S182" s="52" t="n"/>
      <c r="T182" s="53" t="n"/>
      <c r="U182" s="52" t="n"/>
      <c r="V182" s="52" t="n"/>
      <c r="W182" s="55" t="n"/>
      <c r="X182" s="55" t="n"/>
      <c r="Y182" s="52" t="n"/>
      <c r="Z182" s="55" t="n"/>
      <c r="AA182" s="52" t="n"/>
      <c r="AB182" s="53" t="n"/>
      <c r="AC182" s="53" t="n"/>
      <c r="AD182" s="53" t="n"/>
      <c r="AE182" s="177" t="n"/>
      <c r="AF182" s="113" t="n"/>
      <c r="AG182" s="177" t="n"/>
      <c r="AH182" s="178" t="n"/>
      <c r="AI182" s="178" t="n"/>
      <c r="AJ182" s="178" t="n"/>
      <c r="AK182" s="114" t="n"/>
      <c r="AL182" s="178" t="n"/>
      <c r="AM182" s="114" t="n"/>
      <c r="AN182" s="178" t="n"/>
      <c r="AO182" s="114" t="n"/>
      <c r="AP182" s="178" t="n"/>
      <c r="AQ182" s="114" t="n"/>
      <c r="AR182" s="178" t="n"/>
      <c r="AS182" s="114" t="n"/>
      <c r="AT182" s="178" t="n"/>
      <c r="AU182" s="114" t="n"/>
      <c r="AV182" s="178" t="n"/>
      <c r="AW182" s="114" t="n"/>
      <c r="AX182" s="178" t="n"/>
      <c r="AY182" s="114" t="n"/>
      <c r="AZ182" s="178" t="n"/>
      <c r="BA182" s="114" t="n"/>
      <c r="BB182" s="178" t="n"/>
      <c r="BC182" s="114" t="n"/>
      <c r="BD182" s="178" t="n"/>
      <c r="BE182" s="178" t="n"/>
      <c r="BF182" s="178" t="n"/>
      <c r="BG182" s="59" t="n"/>
      <c r="BH182" s="178" t="n"/>
      <c r="BI182" s="114" t="n"/>
      <c r="BJ182" s="53" t="n"/>
      <c r="BK182" s="178" t="n"/>
      <c r="BL182" s="114" t="n"/>
      <c r="BM182" s="178" t="n"/>
      <c r="BN182" s="114" t="n"/>
      <c r="BO182" s="178" t="n"/>
      <c r="BP182" s="178" t="n"/>
      <c r="BQ182" s="178" t="n"/>
      <c r="BR182" s="178" t="n"/>
      <c r="BS182" s="178" t="n"/>
      <c r="BT182" s="178" t="n"/>
      <c r="BU182" s="178" t="n"/>
      <c r="BV182" s="178" t="n"/>
      <c r="BW182" s="178" t="n"/>
      <c r="BX182" s="178" t="n"/>
      <c r="BY182" s="178" t="n"/>
      <c r="BZ182" s="178" t="n"/>
      <c r="CA182" s="178" t="n"/>
      <c r="CB182" s="178" t="n"/>
      <c r="CC182" s="178" t="n"/>
      <c r="CD182" s="178" t="n"/>
      <c r="CE182" s="178" t="n"/>
      <c r="CF182" s="178" t="n"/>
      <c r="CG182" s="178" t="n"/>
      <c r="CH182" s="178" t="n"/>
      <c r="CI182" s="178" t="n"/>
      <c r="CJ182" s="178" t="n"/>
      <c r="CK182" s="53" t="n"/>
      <c r="CL182" s="178" t="n"/>
      <c r="CM182" s="178" t="n"/>
      <c r="CN182" s="60" t="n"/>
      <c r="CO182" s="177" t="n"/>
      <c r="CP182" s="178" t="n"/>
      <c r="CQ182" s="60" t="n"/>
      <c r="CR182" s="177" t="n"/>
      <c r="CS182" s="178" t="n"/>
      <c r="CT182" s="59" t="n"/>
      <c r="CU182" s="178" t="n"/>
      <c r="CV182" s="59" t="n"/>
      <c r="CW182" s="178" t="n"/>
      <c r="CX182" s="59" t="n"/>
      <c r="CY182" s="178" t="n"/>
      <c r="CZ182" s="178" t="n"/>
      <c r="DA182" s="178" t="n"/>
      <c r="DB182" s="53" t="n"/>
      <c r="DC182" s="178" t="n"/>
      <c r="DD182" s="178" t="n"/>
      <c r="DE182" s="178" t="n"/>
      <c r="DF182" s="178" t="n"/>
      <c r="DG182" s="178" t="n"/>
      <c r="DH182" s="178" t="n"/>
      <c r="DI182" s="178" t="n"/>
      <c r="DJ182" s="178" t="n"/>
      <c r="DK182" s="178" t="n"/>
      <c r="DL182" s="178" t="n"/>
      <c r="DM182" s="178" t="n"/>
      <c r="DN182" s="177" t="n"/>
      <c r="DO182" s="177" t="n"/>
      <c r="DP182" s="177" t="n"/>
      <c r="DQ182" s="76">
        <f>IF(AND(DS182,DP182&lt;&gt;""),
CONCATENATE(DT182,DU182,DV182,DW182,DX182,DY182,DZ182,EA182,EB182,EC182,ED182,EE182,EF182,EG182,EH182,EI182,EJ182,EK182,EL182,EM182,EN182,EO182,EP182,EQ182,ES182,ET182,EU182,EV182,EW182,EX182,EY182,EZ182,FA182,FC182,FD182,FF182,FG182,FI182,FJ182,FL182,FM182,FO182,FP182,FR182,FS182,FU182,FV182,FX182,FY182,GA182,GB182,GD182,GE182,GF182,GH182,GI182,GJ182,GL182,GM182,GN182,GP182,GQ182,GS182,GT182,GU182,GV182,GW182,GX182,GY182,GZ182,HA182,HB182,HC182,HD182,HE182,HF182,HG182,HH182,HI182,HJ182,HK182,HL182,HM182,HN182,HO182,HQ182,HR182,HS182,HT182,HU182,HV182,HW182,HX182,HY182,IA182,IB182,IC182,ID182,IF182,IG182,IH182,II182,IK182,IL182,IM182,IN182,IO182,IP182,IQ182,IR182,IS182,IT182,IU182,IV182,IW182,IX182,IY182,IZ182),
""
)</f>
        <v/>
      </c>
      <c r="DR182" s="53" t="n"/>
      <c r="DS182" s="46">
        <f>CONCATENATE(D182,$E182,$F182,$G182,H182,$I182,$J182,K182,$L182,$M182,N182,$O182,$P182,$Q182,$R182,$S182,T182,$U182,$V182,$W182,$X182,$Y182,$Z182,$AA182,AB182,AC182,AD182,$AE182,$AF182,$AG182,AH182,AI182,AJ182,AK182,AL182,AM182,AN182,AO182,AP182,AQ182,AR182,AS182,AT182,AU182,AV182,AW182,AX182,AY182,AZ182,BA182,BB182,BC182,BD182,BE182,BF182,BG182,BH182,BI182,BJ182,BK182,BL182,BM182,BN182,BO182,BP182,BQ182,BR182,BS182,BT182,BU182,BV182,BW182,BX182,BY182,BZ182,CA182,CB182,CC182,CD182,CE182,CF182,CG182,CH182,CI182,CJ182,CK182,CL182,CM182,$CN182,$CO182,CP182,$CQ182,$CR182,CS182,CT182,CU182,CV182,CW182,CX182,CY182,CZ182,DA182,DB182,DC182,DD182,DE182,DF182,DG182,DH182,DI182,DJ182,DK182,DL182,DM182,$DN182,$DO182,$DP182,DR182)&lt;&gt;""</f>
        <v/>
      </c>
      <c r="DT182" s="46">
        <f>IF(AND($DS182,$E$4&lt;&gt;""),
IF(LEFT($E$4,2) = "1.",
IF(D182&lt;&gt;"","El CUNE sólo se envía en operaciones de novedad o ajuste. ",""),
IF(D182="","Debes escribir un CUNE válido para realizar operaciones de novedad o ajuste. ","")),
""
)</f>
        <v/>
      </c>
      <c r="DU182" s="46">
        <f>IF($DS182,
IF(E182="","Debes seleccionar el tipo de documento del empleado. ",
IF(_xlfn.IFNA(VLOOKUP(E182,TIPO_DE_DOCUMENTO,1,FALSE),-1)=-1,"El tipo de documento no es válido (por favor seleccionarlo de la lista). ","")
)
)</f>
        <v/>
      </c>
      <c r="DV182" s="46">
        <f>IF($DS182,
IF(F182="","Debes escribir el número de documento del empleado. ","")
)</f>
        <v/>
      </c>
      <c r="DW182" s="46">
        <f>IF($DS182,
IF(G182="","Debes escribir el primer nombre del empleado. ","")
)</f>
        <v/>
      </c>
      <c r="DY182" s="46">
        <f>IF($DS182,
IF(I182="","Debes escribir el primer apellido del empleado. ","")
)</f>
        <v/>
      </c>
      <c r="DZ182" s="46">
        <f>IF($DS182,
IF(J182="","Debes escribir el segundo apellido del empleado. ","")
)</f>
        <v/>
      </c>
      <c r="EB182" s="46">
        <f>IF($DS182,
IF(L182="","Debes escribir la fecha de ingreso del empleado. ",
IF(ISERR(DATE(YEAR(L182),MONTH(L182),DAY(L182))), "El valor ingresado en fecha de ingreso no tiene un formato válido. ","")
)
)</f>
        <v/>
      </c>
      <c r="EC182" s="46">
        <f>IF($DS182,
IF(M182="","Debes escribir el tiempo laborado. ",
IF( IFERROR(INT(M182),1.1) &lt;&gt; IFERROR(_xlfn.NUMBERVALUE(M182),1), "El valor de los días trabajados debe ser un número entero. ", "")
)
)</f>
        <v/>
      </c>
      <c r="ED182" s="46">
        <f>IF($DS182,
IF( AND(N182&lt;&gt;"", ISERR(DATE(YEAR(N182),MONTH(N182),DAY(N182))) ), "El valor ingresado en fecha de ingreso no tiene un formato válido. ",
IF( AND(N182&lt;&gt;"", $E$6&lt;&gt;"", DATE(YEAR(N182), MONTH(N182), 1) &lt;&gt; IFERROR(DATE(MID($E$6, 1, 4), MID($E$6, 6, 2),1), "1/1/1900") ), "La fecha de retiro debe estar dentro del período liquidado. ", "")
)
)</f>
        <v/>
      </c>
      <c r="EE182" s="46">
        <f>IF($DS182,
IF(O182="","Debes seleccionar el tipo de trabajador. ",
IF(_xlfn.IFNA(VLOOKUP(O182,TIPO_DE_TRABAJADOR,1,FALSE),-1)=-1,"El tipo de trabajador no es válido (por favor seleccionarlo de la lista). ","")
)
)</f>
        <v/>
      </c>
      <c r="EF182" s="46">
        <f>IF($DS182,
IF(P182="","Debes seleccionar si es un trabajador dependiente pensionado por vejez. ",
IF(_xlfn.IFNA(VLOOKUP(P182,SUBTIPO_DE_TRABAJADOR,1,FALSE),-1)=-1,"El tipo de trabajador dependiente pensionado por vejez no es válido (por favor seleccionarlo de la lista). ","")
)
)</f>
        <v/>
      </c>
      <c r="EG182" s="46">
        <f>IF($DS182,
IF(Q182="","Debes seleccionar el tipo de contrato del trabajador. ",
IF(_xlfn.IFNA(VLOOKUP(Q182,TIPO_DE_CONTRATO,1,FALSE),-1)=-1,"El tipo de contrato del trabajador no es válido (por favor seleccionarlo de la lista). ","")
)
)</f>
        <v/>
      </c>
      <c r="EH182" s="46">
        <f>IF($DS182,
IF(R182="","Debes seleccionar si es un salario integral. ",
IF(_xlfn.IFNA(VLOOKUP(R182,SI_NO,1,FALSE),-1)=-1,"Valor no válido para salario integral (por favor seleccionarlo de la lista). ","")
)
)</f>
        <v/>
      </c>
      <c r="EI182" s="46">
        <f>IF($DS182,
IF(S182="","Debes seleccionar si el trabajador realiza actividades de riesgo. ",
IF(_xlfn.IFNA(VLOOKUP(S182,SI_NO,1,FALSE),-1)=-1,"Valor no válido para actividad de alto riesgo (por favor seleccionarlo de la lista). ","")
)
)</f>
        <v/>
      </c>
      <c r="EK182" s="46">
        <f>IF($DS182,
IF(U182="","Debes escribir el código del municipio de residencia del trabajador. ",
IF(_xlfn.IFNA(VLOOKUP(U182,MUNICIPIO,1,FALSE),-1)=-1,"El municipio de residencia del trabajador es inválido (por favor seleccionarlo de la lista). ","")
)
)</f>
        <v/>
      </c>
      <c r="EL182" s="46">
        <f>IF($DS182,
IF(V182="","Debes escribir el la dirección de residendia del trabajador. ","")
)</f>
        <v/>
      </c>
      <c r="EM182" s="46">
        <f>IF($DS182,
IF(W182="","Debes escribir la fecha de inicio de la liquidación. ",
IF(ISERR(DATE(YEAR(W182),MONTH(W182),DAY(W182))),"El valor ingresado en fecha de inicio de liquidación no tiene un formato válido. ",
IF( AND($E$6&lt;&gt;"", DATE(YEAR(W182), MONTH(W182), 1) &lt;&gt; IFERROR(DATE(MID($E$6, 1, 4), MID($E$6, 6, 2),1), "1/1/1900") ), "La fecha de inicio de la liquidación debe estar dentro del período liquidado. ", "")
)
)
)</f>
        <v/>
      </c>
      <c r="EN182" s="46">
        <f>IF($DS182,
IF(X182="","Debes escribir la fecha de fin de la liquidación. ",
IF(ISERR(DATE(YEAR(X182),MONTH(X182),DAY(X182))),"El valor ingresado en fecha de fin de liquidación no tiene un formato válido. ",
IF( AND($E$6&lt;&gt;"", DATE(YEAR(X182), MONTH(X182), 1) &lt;&gt; IFERROR(DATE(MID($E$6, 1, 4), MID($E$6, 6, 2),1), "1/1/1900") ), "La fecha de fin de la liquidación debe estar dentro del período liquidado. ", "")
)
)
)</f>
        <v/>
      </c>
      <c r="EO182" s="46">
        <f>IF($DS182,
IF(Y182="","Debes escribir la frecuencia de pago del trabajador. ",
IF(_xlfn.IFNA(VLOOKUP(Y182,PERÍODO_DE_NÓMINA,1,FALSE),-1)=-1,"La frecuencia de pago es inválida (por favor seleccionarlo de la lista). ","")
)
)</f>
        <v/>
      </c>
      <c r="EP182" s="46">
        <f>IF($DS182,
IF(Z182="","Debes escribir la fecha de pago. ",
IF(ISERR(DATE(YEAR(Z182),MONTH(Z182),DAY(Z182))), "El valor ingresado en fecha de pago no tiene un formato válido. ","")
)
)</f>
        <v/>
      </c>
      <c r="EQ182" s="46">
        <f>IF($DS182,
IF(AA182="","Debes escribir el medio de pago. ",
IF(_xlfn.IFNA(VLOOKUP(AA182,MEDIOS_DE_PAGO,1,FALSE),-1)=-1,"El medio de pago es inválido (por favor seleccionarlo de la lista). ","")
)
)</f>
        <v/>
      </c>
      <c r="ER182" s="46">
        <f>OR(AA182='Tablas '!$T$4,AA182='Tablas '!$T$7,AA182='Tablas '!$T$8,AA182='Tablas '!$T$11)</f>
        <v/>
      </c>
      <c r="ES182" s="46">
        <f>IF(AND($DS182,ER182),
IF(AB182="","Debes escribir la entidad bancaria. ",""),
""
)</f>
        <v/>
      </c>
      <c r="ET182" s="46">
        <f>IF(AND($DS182,ER182),
IF(AC182="","Debes escribir el tipo de cuenta bancaria. ",
IF(_xlfn.IFNA(VLOOKUP(AC182,TIPO_DE_CUENTA,1,FALSE),-1)=-1,"El tipo de cuenta bancaria es inválida (por favor seleccionarlo de la lista). ","")
),
""
)</f>
        <v/>
      </c>
      <c r="EU182" s="46">
        <f>IF(AND($DS182,ER182),
IF(AD182="","Debes escribir el número de cuenta bancaria. ",""),
""
)</f>
        <v/>
      </c>
      <c r="EV182" s="46">
        <f>IF($DS182,
IF(AE182="","Debes escribir el valor del sueldo básico. ",
IF( ISERR(_xlfn.NUMBERVALUE(AE182)), "El valor del sueldo básico debe ser un número válido. ", "")
)
)</f>
        <v/>
      </c>
      <c r="EW182" s="46">
        <f>IF($DS182,
IF(AF182="","Debes escribir el número de días trabajados. ",
IF( IFERROR(INT(AF182),1.1) &lt;&gt; IFERROR(_xlfn.NUMBERVALUE(AF182),1), "La cantidad de días trabajados debe ser un número entero. ", "")
)
)</f>
        <v/>
      </c>
      <c r="EX182" s="46">
        <f>IF($DS182,
IF(AG182="","Debes escribir el valor del sueldo trabajado. ",
IF( ISERR(_xlfn.NUMBERVALUE(AG182)), "El valor del sueldo trabajado debe ser un número válido. ", "")
)
)</f>
        <v/>
      </c>
      <c r="EY182" s="46">
        <f>IF($DS182,
IF( AND(AH182&lt;&gt;"", ISERR(_xlfn.NUMBERVALUE(AH182))), "El valor del auxilio de transporte debe ser un número válido. ", "")
)</f>
        <v/>
      </c>
      <c r="EZ182" s="46">
        <f>IF($DS182,
IF( AND(AI182&lt;&gt;"", ISERR(_xlfn.NUMBERVALUE(AI182))), "El valor de viáticos salariales debe ser un número válido. ", "")
)</f>
        <v/>
      </c>
      <c r="FA182" s="46">
        <f>IF($DS182,
IF( AND(AJ182&lt;&gt;"", ISERR(_xlfn.NUMBERVALUE(AJ182))), "El valor de viáticos NO salariales debe ser un número válido. ", "")
)</f>
        <v/>
      </c>
      <c r="FB182" s="46">
        <f>CONCATENATE(AK182,AL182)&lt;&gt;""</f>
        <v/>
      </c>
      <c r="FC182" s="46">
        <f>IF(AND($DS182,FB182),
IF(AK182="","Debes escribir el número de horas extras diurnas. ",
IF( IFERROR(INT(AK182),1.1) &lt;&gt; IFERROR(_xlfn.NUMBERVALUE(AK182),1), "La cantidad de horas extras diurnas debe ser un número entero. ", "")
),
""
)</f>
        <v/>
      </c>
      <c r="FD182" s="46">
        <f>IF(AND($DS182,FB182),
IF(AL182="","Debes escribir el valor de las horas extras diurnas. ",
IF( ISERR(_xlfn.NUMBERVALUE(AL182)), "El valor de las horas extras duirnas debe ser un número válido. ", "")
),
""
)</f>
        <v/>
      </c>
      <c r="FE182" s="46">
        <f>CONCATENATE(AM182,AN182)&lt;&gt;""</f>
        <v/>
      </c>
      <c r="FF182" s="46">
        <f>IF(AND($DS182,FE182),
IF(AM182="","Debes escribir el número de horas extras nocturnas. ",
IF( IFERROR(INT(AM182),1.1) &lt;&gt; IFERROR(_xlfn.NUMBERVALUE(AM182),1), "La cantidad de horas extras nocturnas debe ser un número entero. ", "")
),
""
)</f>
        <v/>
      </c>
      <c r="FG182" s="46">
        <f>IF(AND($DS182,FE182),
IF(AN182="","Debes escribir el valor de las horas extras nocturnas. ",
IF( ISERR(_xlfn.NUMBERVALUE(AN182)), "El valor de las horas extras nocturnas debe ser un número válido. ", "")
),
""
)</f>
        <v/>
      </c>
      <c r="FH182" s="46">
        <f>CONCATENATE(AO182,AP182)&lt;&gt;""</f>
        <v/>
      </c>
      <c r="FI182" s="46">
        <f>IF(AND($DS182,FH182),
IF(AO182="","Debes escribir el número de horas extras diurnas dominicales y festivas. ",
IF( IFERROR(INT(AO182),1.1) &lt;&gt; IFERROR(_xlfn.NUMBERVALUE(AO182),1), "La cantidad de horas extras diurnas dominicales y festivas debe ser un número entero. ", "")
),
""
)</f>
        <v/>
      </c>
      <c r="FJ182" s="46">
        <f>IF(AND($DS182,FH182),
IF(AP182="","Debes escribir el valor de las horas extras diurnas dominicales y festivas. ",
IF( ISERR(_xlfn.NUMBERVALUE(AP182)), "El valor de las horas extras diurnas dominicales y festivas debe ser un número válido. ", "")
),
""
)</f>
        <v/>
      </c>
      <c r="FK182" s="46">
        <f>CONCATENATE(AQ182,AR182)&lt;&gt;""</f>
        <v/>
      </c>
      <c r="FL182" s="46">
        <f>IF(AND($DS182,FK182),
IF(AQ182="","Debes escribir el número de horas extras nocturnas dominicales y festivas. ",
IF( IFERROR(INT(AQ182),1.1) &lt;&gt; IFERROR(_xlfn.NUMBERVALUE(AQ182),1), "La cantidad de horas extras nocturnas dominicales y festivas debe ser un número entero. ", "")
),
""
)</f>
        <v/>
      </c>
      <c r="FM182" s="46">
        <f>IF(AND($DS182,FK182),
IF(AR182="","Debes escribir el valor de las horas extras nocturnas dominicales y festivas. ",
IF( ISERR(_xlfn.NUMBERVALUE(AR182)), "El valor de las horas extras nocturnas dominicales y festivas debe ser un número válido. ", "")
),
""
)</f>
        <v/>
      </c>
      <c r="FN182" s="46">
        <f>CONCATENATE(AS182,AT182)&lt;&gt;""</f>
        <v/>
      </c>
      <c r="FO182" s="46">
        <f>IF(AND($DS182,FN182),
IF(AS182="","Debes escribir el número de horas recargo nocturno. ",
IF( IFERROR(INT(AS182),1.1) &lt;&gt; IFERROR(_xlfn.NUMBERVALUE(AS182),1), "La cantidad de horas recargo nocturno debe ser un número entero. ", "")
),
""
)</f>
        <v/>
      </c>
      <c r="FP182" s="46">
        <f>IF(AND($DS182,FN182),
IF(AT182="","Debes escribir el valor de las horas recargo nocturno. ",
IF( ISERR(_xlfn.NUMBERVALUE(AT182)), "El valor de las horas recargo nocturno debe ser un número válido. ", "")
),
""
)</f>
        <v/>
      </c>
      <c r="FQ182" s="46">
        <f>CONCATENATE(AU182,AV182)&lt;&gt;""</f>
        <v/>
      </c>
      <c r="FR182" s="46">
        <f>IF(AND($DS182,FQ182),
IF(AU182="","Debes escribir el número de horas recargo diurno dominical y festivo. ",
IF( IFERROR(INT(AU182),1.1) &lt;&gt; IFERROR(_xlfn.NUMBERVALUE(AU182),1), "La cantidad de horas recargo diurno dominical y festivo debe ser un número entero. ", "")
),
""
)</f>
        <v/>
      </c>
      <c r="FS182" s="46">
        <f>IF(AND($DS182,FQ182),
IF(AV182="","Debes escribir el valor de las horas recargo diurno dominical y festivo. ",
IF( ISERR(_xlfn.NUMBERVALUE(AV182)), "El valor de las horas recargo diurno dominical y festivo debe ser un número válido. ", "")
),
""
)</f>
        <v/>
      </c>
      <c r="FT182" s="46">
        <f>CONCATENATE(AW182,AX182)&lt;&gt;""</f>
        <v/>
      </c>
      <c r="FU182" s="46">
        <f>IF(AND($DS182,FT182),
IF(AW182="","Debes escribir el número de horas recargo nocturno dominical y festivo. ",
IF( IFERROR(INT(AW182),1.1) &lt;&gt; IFERROR(_xlfn.NUMBERVALUE(AW182),1), "La cantidad de horas recargo nocturno dominical y festivo debe ser un número entero. ", "")
),
""
)</f>
        <v/>
      </c>
      <c r="FV182" s="46">
        <f>IF(AND($DS182,FT182),
IF(AX182="","Debes escribir el valor de las horas recargo nocturno dominical y festivo. ",
IF( ISERR(_xlfn.NUMBERVALUE(AX182)), "El valor de las horas recargo nocturno dominical y festivo debe ser un número válido. ", "")
),
""
)</f>
        <v/>
      </c>
      <c r="FW182" s="46">
        <f>CONCATENATE(AY182,AZ182)&lt;&gt;""</f>
        <v/>
      </c>
      <c r="FX182" s="46">
        <f>IF(AND($DS182,FW182),
IF(AY182="","Debes escribir el número de días de vacaciones comunes. ",
IF( IFERROR(INT(AY182),1.1) &lt;&gt; IFERROR(_xlfn.NUMBERVALUE(AY182),1), "La cantidad de días de vacaciones comunes debe ser un número entero. ", "")
),
""
)</f>
        <v/>
      </c>
      <c r="FY182" s="46">
        <f>IF(AND($DS182,FW182),
IF(AZ182="","Debes escribir el valor de las vacaciones comunes. ",
IF( ISERR(_xlfn.NUMBERVALUE(AZ182)), "El valor de las vacaciones comunes debe ser un número válido. ", "")
),
""
)</f>
        <v/>
      </c>
      <c r="FZ182" s="46">
        <f>CONCATENATE(BA182,BB182)&lt;&gt;""</f>
        <v/>
      </c>
      <c r="GA182" s="46">
        <f>IF(AND($DS182,FZ182),
IF(BA182="","Debes escribir el número de días de vacaciones compensadas. ",
IF( IFERROR(INT(BA182),1.1) &lt;&gt; IFERROR(_xlfn.NUMBERVALUE(BA182),1), "La cantidad de días de vacaciones compensadas debe ser un número entero. ", "")
),
""
)</f>
        <v/>
      </c>
      <c r="GB182" s="46">
        <f>IF(AND($DS182,FZ182),
IF(BB182="","Debes escribir el valor de las vacaciones compensadas. ",
IF( ISERR(_xlfn.NUMBERVALUE(BB182)), "El valor de las vacaciones compensadas debe ser un número válido. ", "")
),
""
)</f>
        <v/>
      </c>
      <c r="GC182" s="46">
        <f>CONCATENATE(BC182,BD182)&lt;&gt;""</f>
        <v/>
      </c>
      <c r="GD182" s="46">
        <f>IF(AND($DS182,GC182),
IF(BC182="","Debes escribir el número de días de prima salarial. ",
IF( IFERROR(INT(BC182),1.1) &lt;&gt; IFERROR(_xlfn.NUMBERVALUE(BC182),1), "La cantidad de días de prima salarial debe ser un número entero. ", "")
),
""
)</f>
        <v/>
      </c>
      <c r="GE182" s="46">
        <f>IF(AND($DS182,GC182),
IF(BD182="","Debes escribir el valor de los días de prima salarial. ",
IF( ISERR(_xlfn.NUMBERVALUE(BD182)), "El valor de los días de prima salarial debe ser un número válido. ", "")
),
""
)</f>
        <v/>
      </c>
      <c r="GF182" s="46">
        <f>IF($DS182,
IF( AND(BE182&lt;&gt;"", ISERR(_xlfn.NUMBERVALUE(BE182))), "El valor de la prima NO saliarial debe ser un número válido. ", "")
)</f>
        <v/>
      </c>
      <c r="GG182" s="46">
        <f>CONCATENATE(BF182,BG182,BH182)&lt;&gt;""</f>
        <v/>
      </c>
      <c r="GH182" s="46">
        <f>IF(AND($DS182,GG182),
IF(BF182="","Debes escribir el valor de las cesantías. ",
IF( ISERR(_xlfn.NUMBERVALUE(BF182)), "El valor de las cesantías debe ser un número válido. ", "")
),
""
)</f>
        <v/>
      </c>
      <c r="GI182" s="46">
        <f>IF(AND($DS182,GG182),
IF(BG182="","Debes escribir el % de cesantías. ",
IF( ISERR(_xlfn.NUMBERVALUE(BG182)), "El % de cesantías debe ser un número válido. ", "")
),
""
)</f>
        <v/>
      </c>
      <c r="GJ182" s="46">
        <f>IF(AND($DS182,GG182),
IF(BH182="","Debes escribir el valor de intereses de cesantías. ",
IF( ISERR(_xlfn.NUMBERVALUE(BH182)), "El valor de intereses de cesantías debe ser un número válido. ", "")
),
""
)</f>
        <v/>
      </c>
      <c r="GK182" s="46">
        <f>CONCATENATE(BI182,BJ182,BK182)&lt;&gt;""</f>
        <v/>
      </c>
      <c r="GL182" s="46">
        <f>IF(AND($DS182,GK182),
IF(BI182="","Debes escribir el número de días de incapacidad. ",
IF( IFERROR(INT(BI182),1.1) &lt;&gt; IFERROR(_xlfn.NUMBERVALUE(BI182),1), "La cantidad de días de incapacidad debe ser un número entero. ", "")
),
""
)</f>
        <v/>
      </c>
      <c r="GM182" s="46">
        <f>IF(AND($DS182,GK182),
IF(BJ182="","Debes escribir el tipo de incapacidad. ",
IF(_xlfn.IFNA(VLOOKUP(BJ182,TIPO_DE_INCAPACIDAD,1,FALSE),-1)=-1,"El tipo de incapacidad es inválida (por favor seleccionarlo de la lista). ","")
),
""
)</f>
        <v/>
      </c>
      <c r="GN182" s="46">
        <f>IF(AND($DS182,GK182),
IF(BK182="","Debes escribir el valor de la incapacidad. ",
IF( ISERR(_xlfn.NUMBERVALUE(BK182)), "El valor de la incapacidad debe ser un número válido. ", "")
),
""
)</f>
        <v/>
      </c>
      <c r="GO182" s="46">
        <f>CONCATENATE(BL182,BM182)&lt;&gt;""</f>
        <v/>
      </c>
      <c r="GP182" s="46">
        <f>IF(AND($DS182,GO182),
IF(BL182="","Debes escribir el número de días de licencia de maternidad o paternidad. ",
IF( IFERROR(INT(BL182),1.1) &lt;&gt; IFERROR(_xlfn.NUMBERVALUE(BL182),1), "La cantidad de días de licencia de maternidad o paternidad debe ser un número entero. ", "")
),
""
)</f>
        <v/>
      </c>
      <c r="GQ182" s="46">
        <f>IF(AND($DS182,GO182),
IF(BM182="","Debes escribir el valor de la licencia de maternidad o paternidad. ",
IF( ISERR(_xlfn.NUMBERVALUE(BM182)), "El valor de la licencia de maternidad o paternidad debe ser un número válido. ", "")
),
""
)</f>
        <v/>
      </c>
      <c r="GR182" s="46">
        <f>CONCATENATE(BN182,BO182)&lt;&gt;""</f>
        <v/>
      </c>
      <c r="GS182" s="46">
        <f>IF(AND($DS182,GR182),
IF(BN182="","Debes escribir el número de días de licencia remunerada. ",
IF( IFERROR(INT(BN182),1.1) &lt;&gt; IFERROR(_xlfn.NUMBERVALUE(BN182),1), "La cantidad de días de licencia remunerada debe ser un número entero. ", "")
),
""
)</f>
        <v/>
      </c>
      <c r="GT182" s="46">
        <f>IF(AND($DS182,GR182),
IF(BO182="","Debes escribir el valor de la licencia remunerada. ",
IF( ISERR(_xlfn.NUMBERVALUE(BO182)), "El valor de la licencia remunerada debe ser un número válido. ", "")
),
""
)</f>
        <v/>
      </c>
      <c r="GU182" s="46">
        <f>IF($DS182,
IF( AND(BP182&lt;&gt;"", ISERR(_xlfn.NUMBERVALUE(BP182))), "El valor de la licencia NO remunerada debe ser un número válido. ", "")
)</f>
        <v/>
      </c>
      <c r="GV182" s="46">
        <f>IF($DS182,
IF( AND(BQ182&lt;&gt;"", ISERR(_xlfn.NUMBERVALUE(BQ182))), "El valor de auxilios salariales debe ser un número válido. ", "")
)</f>
        <v/>
      </c>
      <c r="GW182" s="46">
        <f>IF($DS182,
IF( AND(BR182&lt;&gt;"", ISERR(_xlfn.NUMBERVALUE(BR182))), "El valor de auxilios NO salariales debe ser un número válido. ", "")
)</f>
        <v/>
      </c>
      <c r="GX182" s="46">
        <f>IF($DS182,
IF( AND(BS182&lt;&gt;"", ISERR(_xlfn.NUMBERVALUE(BS182))), "El valor de bonos salariales debe ser un número válido. ", "")
)</f>
        <v/>
      </c>
      <c r="GY182" s="46">
        <f>IF($DS182,
IF( AND(BT182&lt;&gt;"", ISERR(_xlfn.NUMBERVALUE(BT182))), "El valor de bonos NO salariales debe ser un número válido. ", "")
)</f>
        <v/>
      </c>
      <c r="GZ182" s="46">
        <f>IF($DS182,
IF( AND(BU182&lt;&gt;"", ISERR(_xlfn.NUMBERVALUE(BU182))), "El valor de bonos salariales de alimentación debe ser un número válido. ", "")
)</f>
        <v/>
      </c>
      <c r="HA182" s="46">
        <f>IF($DS182,
IF( AND(BV182&lt;&gt;"", ISERR(_xlfn.NUMBERVALUE(BV182))), "El valor de bonos NO salariales de alimentación debe ser un número válido. ", "")
)</f>
        <v/>
      </c>
      <c r="HB182" s="46">
        <f>IF($DS182,
IF( AND(BW182&lt;&gt;"", ISERR(_xlfn.NUMBERVALUE(BW182))), "El valor de bonificaciones salariales debe ser un número válido. ", "")
)</f>
        <v/>
      </c>
      <c r="HC182" s="46">
        <f>IF($DS182,
IF( AND(BX182&lt;&gt;"", ISERR(_xlfn.NUMBERVALUE(BX182))), "El valor de bonificaciones NO salariales debe ser un número válido. ", "")
)</f>
        <v/>
      </c>
      <c r="HD182" s="46">
        <f>IF($DS182,
IF( AND(BY182&lt;&gt;"", ISERR(_xlfn.NUMBERVALUE(BY182))), "El valor de compensaciones ordinarias debe ser un número válido. ", "")
)</f>
        <v/>
      </c>
      <c r="HE182" s="46">
        <f>IF($DS182,
IF( AND(BZ182&lt;&gt;"", ISERR(_xlfn.NUMBERVALUE(BZ182))), "El valor de compensaciones extraordinarias debe ser un número válido. ", "")
)</f>
        <v/>
      </c>
      <c r="HF182" s="46">
        <f>IF($DS182,
IF( AND(CA182&lt;&gt;"", ISERR(_xlfn.NUMBERVALUE(CA182))), "El valor de comisiones debe ser un número válido. ", "")
)</f>
        <v/>
      </c>
      <c r="HG182" s="46">
        <f>IF($DS182,
IF( AND(CB182&lt;&gt;"", ISERR(_xlfn.NUMBERVALUE(CB182))), "El valor de ausencia por huega debe ser un número válido. ", "")
)</f>
        <v/>
      </c>
      <c r="HH182" s="46">
        <f>IF($DS182,
IF( AND(CC182&lt;&gt;"", ISERR(_xlfn.NUMBERVALUE(CC182))), "El valor de anticipos debe ser un número válido. ", "")
)</f>
        <v/>
      </c>
      <c r="HI182" s="46">
        <f>IF($DS182,
IF( AND(CD182&lt;&gt;"", ISERR(_xlfn.NUMBERVALUE(CD182))), "El valor de pagos a terceros debe ser un número válido. ", "")
)</f>
        <v/>
      </c>
      <c r="HJ182" s="46">
        <f>IF($DS182,
IF( AND(CE182&lt;&gt;"", ISERR(_xlfn.NUMBERVALUE(CE182))), "El valor de dotación debe ser un número válido. ", "")
)</f>
        <v/>
      </c>
      <c r="HK182" s="46">
        <f>IF($DS182,
IF( AND(CF182&lt;&gt;"", ISERR(_xlfn.NUMBERVALUE(CF182))), "El valor de apoyo sostenibilidad debe ser un número válido. ", "")
)</f>
        <v/>
      </c>
      <c r="HL182" s="46">
        <f>IF($DS182,
IF( AND(CG182&lt;&gt;"", ISERR(_xlfn.NUMBERVALUE(CG182))), "El valor de teletrabajo debe ser un número válido. ", "")
)</f>
        <v/>
      </c>
      <c r="HM182" s="46">
        <f>IF($DS182,
IF( AND(CH182&lt;&gt;"", ISERR(_xlfn.NUMBERVALUE(CH182))), "El valor de bonificación de retiro debe ser un número válido. ", "")
)</f>
        <v/>
      </c>
      <c r="HN182" s="46">
        <f>IF($DS182,
IF( AND(CI182&lt;&gt;"", ISERR(_xlfn.NUMBERVALUE(CI182))), "El valor de indemnización de retiro debe ser un número válido. ", "")
)</f>
        <v/>
      </c>
      <c r="HO182" s="46">
        <f>IF($DS182,
IF( AND(CJ182&lt;&gt;"", ISERR(_xlfn.NUMBERVALUE(CJ182))), "El valor de reintegros debe ser un número válido. ", "")
)</f>
        <v/>
      </c>
      <c r="HP182" s="46">
        <f>CONCATENATE(CK182,CL182,CM182)&lt;&gt;""</f>
        <v/>
      </c>
      <c r="HQ182" s="46">
        <f>IF(AND($DS182,HP182),
IF(CK182="","Debes escribir la descripción de otro concepto no categorizado. ",""),
""
)</f>
        <v/>
      </c>
      <c r="HR182" s="46">
        <f>IF(AND($DS182,HP182),
IF(CONCATENATE(CL182,CM182)="","Debes escribir al menos un valor de concepto no categorizado (salarial o no salarial). ",
IF(ISERR(_xlfn.NUMBERVALUE(CL182)),"El valor salarial concepto no categorizado debe ser un número válido. ","")
),
""
)</f>
        <v/>
      </c>
      <c r="HS182" s="46">
        <f>IF(AND($DS182,HP182),
IF(CONCATENATE(CL182,CM182)="","Debes escribir al menos un valor de concepto no categorizado (salarial o no salarial). ",
IF(ISERR(_xlfn.NUMBERVALUE(CM182)),"El valor NO salarial concepto no categorizado debe ser un número válido. ","")
),
""
)</f>
        <v/>
      </c>
      <c r="HT182" s="46">
        <f>IF($DS182,
IF(CN182="","Debes escribir el porcentaje del aporte a salud. ",
IF( ISERR(_xlfn.NUMBERVALUE(CN182)), "El valor del porcentaje del aporte a salud debe ser un número válido. ", "")
)
)</f>
        <v/>
      </c>
      <c r="HU182" s="46">
        <f>IF($DS182,
IF(CO182="","Debes escribir el valor del aporte a salud. ",
IF( ISERR(_xlfn.NUMBERVALUE(CO182)), "El valor del aporte a salud debe ser un número válido. ", "")
)
)</f>
        <v/>
      </c>
      <c r="HV182" s="46">
        <f>IF($DS182,
IF( AND(CP182&lt;&gt;"", ISERR(_xlfn.NUMBERVALUE(CP182))), "El valor plan complementario debe ser un número válido. ", "")
)</f>
        <v/>
      </c>
      <c r="HW182" s="46">
        <f>IF($DS182,
IF(CQ182="","Debes escribir el porcentaje del aporte a pensión. ",
IF( ISERR(_xlfn.NUMBERVALUE(CQ182)), "El valor del porcentaje del aporte a pensión debe ser un número válido. ", "")
)
)</f>
        <v/>
      </c>
      <c r="HX182" s="46">
        <f>IF($DS182,
IF(CR182="","Debes escribir el valor del aporte a pensión. ",
IF( ISERR(_xlfn.NUMBERVALUE(CR182)), "El valor del aporte a salud debe ser un número válido. ", "")
)
)</f>
        <v/>
      </c>
      <c r="HY182" s="46">
        <f>IF($DS182,
IF( AND(CS182&lt;&gt;"", ISERR(_xlfn.NUMBERVALUE(CS182))), "El valor pensión voluntaria debe ser un número válido. ", "")
)</f>
        <v/>
      </c>
      <c r="HZ182" s="46">
        <f>CONCATENATE(CT182,CU182,CV182,CW182)&lt;&gt;""</f>
        <v/>
      </c>
      <c r="IA182" s="46">
        <f>IF(AND($DS182,HZ182),
IF(CT182="","Debes escribir el % del fondo de seguridad pensional. ",
IF( ISERR(_xlfn.NUMBERVALUE(CT182)), "El % del fondo de seguridad debe ser un número válido. ", "")
),
""
)</f>
        <v/>
      </c>
      <c r="IB182" s="46">
        <f>IF(AND($DS182,HZ182),
IF(CU182="","Debes escribir el valor del aporte al fondo de solidaridad pensional. ",
IF( ISERR(_xlfn.NUMBERVALUE(CU182)), "El valor del aporte al fondo de solidaridad pensional debe ser un número válido. ", "")
),
""
)</f>
        <v/>
      </c>
      <c r="IC182" s="46">
        <f>IF(AND($DS182,HZ182),
IF(CV182="","Debes escribir el % del fondo de subsistencia. ",
IF( ISERR(_xlfn.NUMBERVALUE(CV182)), "El % del fondo de subsistencia debe ser un número válido. ", "")
),
""
)</f>
        <v/>
      </c>
      <c r="ID182" s="46">
        <f>IF(AND($DS182,HZ182),
IF(CW182="","Debes escribir el valor del fondo de subsistencia. ",
IF( ISERR(_xlfn.NUMBERVALUE(CW182)), "El valor del fondo de subsistencia debe ser un número válido. ", "")
),
""
)</f>
        <v/>
      </c>
      <c r="IE182" s="46">
        <f>CONCATENATE(CX182,CY182)&lt;&gt;""</f>
        <v/>
      </c>
      <c r="IF182" s="46">
        <f>IF(AND($DS182,IE182),
IF(CX182="","Debes escribir el % de sindicato. ",
IF( ISERR(_xlfn.NUMBERVALUE(CX182)), "El % de sindicato debe ser un número válido. ", "")
),
""
)</f>
        <v/>
      </c>
      <c r="IG182" s="46">
        <f>IF(AND($DS182,IE182),
IF(CY182="","Debes escribir el valor del sindicato. ",
IF( ISERR(_xlfn.NUMBERVALUE(CY182)), "El valor del sindicato debe ser un número válido. ", "")
),
""
)</f>
        <v/>
      </c>
      <c r="IH182" s="46">
        <f>IF($DS182,
IF( AND(CZ182&lt;&gt;"", ISERR(_xlfn.NUMBERVALUE(CZ182))), "El valor de sanción pública debe ser un número válido. ", "")
)</f>
        <v/>
      </c>
      <c r="II182" s="46">
        <f>IF($DS182,
IF( AND(DA182&lt;&gt;"", ISERR(_xlfn.NUMBERVALUE(DA182))), "El valor de sanción privada debe ser un número válido. ", "")
)</f>
        <v/>
      </c>
      <c r="IJ182" s="46">
        <f>CONCATENATE(DB182,DC182)&lt;&gt;""</f>
        <v/>
      </c>
      <c r="IK182" s="46">
        <f>IF(AND($DS182,IJ182),
IF(DB182="","Debes escribir la descripción de libranza. ",""),
""
)</f>
        <v/>
      </c>
      <c r="IL182" s="46">
        <f>IF(AND($DS182,IJ182),
IF(DC182="","Debes escribir la cuota libranza. ",
IF(ISERR(_xlfn.NUMBERVALUE(DC182)),"El valor de la cuota libranza debe ser un número válido. ","")
),
""
)</f>
        <v/>
      </c>
      <c r="IM182" s="46">
        <f>IF($DS182,
IF( AND(DD182&lt;&gt;"", ISERR(_xlfn.NUMBERVALUE(DD182))), "El valor de pagos a terceros debe ser un número válido. ", "")
)</f>
        <v/>
      </c>
      <c r="IN182" s="46">
        <f>IF($DS182,
IF( AND(DE182&lt;&gt;"", ISERR(_xlfn.NUMBERVALUE(DE182))), "El valor de anticipos debe ser un número válido. ", "")
)</f>
        <v/>
      </c>
      <c r="IO182" s="46">
        <f>IF($DS182,
IF( AND(DF182&lt;&gt;"", ISERR(_xlfn.NUMBERVALUE(DF182))), "El valor de AFC debe ser un número válido. ", "")
)</f>
        <v/>
      </c>
      <c r="IP182" s="46">
        <f>IF($DS182,
IF( AND(DG182&lt;&gt;"", ISERR(_xlfn.NUMBERVALUE(DG182))), "El valor de rete-fuente debe ser un número válido. ", "")
)</f>
        <v/>
      </c>
      <c r="IQ182" s="46">
        <f>IF($DS182,
IF( AND(DH182&lt;&gt;"", ISERR(_xlfn.NUMBERVALUE(DH182))), "El valor de cooperativa de trabajo debe ser un número válido. ", "")
)</f>
        <v/>
      </c>
      <c r="IR182" s="46">
        <f>IF($DS182,
IF( AND(DI182&lt;&gt;"", ISERR(_xlfn.NUMBERVALUE(DI182))), "El valor de embargo fiscal debe ser un número válido. ", "")
)</f>
        <v/>
      </c>
      <c r="IS182" s="46">
        <f>IF($DS182,
IF( AND(DJ182&lt;&gt;"", ISERR(_xlfn.NUMBERVALUE(DJ182))), "El valor de educación debe ser un número válido. ", "")
)</f>
        <v/>
      </c>
      <c r="IT182" s="46">
        <f>IF($DS182,
IF( AND(DK182&lt;&gt;"", ISERR(_xlfn.NUMBERVALUE(DK182))), "El valor de reintegro debe ser un número válido. ", "")
)</f>
        <v/>
      </c>
      <c r="IU182" s="46">
        <f>IF($DS182,
IF( AND(DL182&lt;&gt;"", ISERR(_xlfn.NUMBERVALUE(DL182))), "El valor de deuda debe ser un número válido. ", "")
)</f>
        <v/>
      </c>
      <c r="IV182" s="46">
        <f>IF($DS182,
IF( AND(DM182&lt;&gt;"", ISERR(_xlfn.NUMBERVALUE(DM182))), "El valor de otras deducciones debe ser un número válido. ", "")
)</f>
        <v/>
      </c>
      <c r="IW182" s="46">
        <f>IF($DS182,
IF(DN182="","Debes escribir el valor de los devengos totales. ",
IF( ISERR(_xlfn.NUMBERVALUE(DN182)), "El valor de los devengos totales debe ser un número válido. ", "")
)
)</f>
        <v/>
      </c>
      <c r="IX182" s="46">
        <f>IF($DS182,
IF(DO182="","Debes escribir el valor de las deducciones totales. ",
IF( ISERR(_xlfn.NUMBERVALUE(DO182)), "El valor de las deducciones totales debe ser un número válido. ", "")
)
)</f>
        <v/>
      </c>
      <c r="IY182" s="46">
        <f>IF($DS182,
IF(DP182="","Debes escribir el valor del salario total. ",
IF( ISERR(_xlfn.NUMBERVALUE(DP182)), "El valor del salario total debe ser un número válido. ", "")
)
)</f>
        <v/>
      </c>
    </row>
    <row r="183">
      <c r="B183" s="48" t="n">
        <v>171</v>
      </c>
      <c r="C183" s="61">
        <f>IF(AND(DS183,DP183&lt;&gt;""),
IF(DQ183="","OK","Error"),
""
)</f>
        <v/>
      </c>
      <c r="D183" s="53" t="n"/>
      <c r="E183" s="52" t="n"/>
      <c r="F183" s="112" t="n"/>
      <c r="G183" s="52" t="n"/>
      <c r="H183" s="53" t="n"/>
      <c r="I183" s="52" t="n"/>
      <c r="J183" s="52" t="n"/>
      <c r="K183" s="53" t="n"/>
      <c r="L183" s="55" t="n"/>
      <c r="M183" s="108" t="n"/>
      <c r="N183" s="56" t="n"/>
      <c r="O183" s="52" t="n"/>
      <c r="P183" s="52" t="n"/>
      <c r="Q183" s="52" t="n"/>
      <c r="R183" s="52" t="n"/>
      <c r="S183" s="52" t="n"/>
      <c r="T183" s="53" t="n"/>
      <c r="U183" s="52" t="n"/>
      <c r="V183" s="52" t="n"/>
      <c r="W183" s="55" t="n"/>
      <c r="X183" s="55" t="n"/>
      <c r="Y183" s="52" t="n"/>
      <c r="Z183" s="55" t="n"/>
      <c r="AA183" s="52" t="n"/>
      <c r="AB183" s="53" t="n"/>
      <c r="AC183" s="53" t="n"/>
      <c r="AD183" s="53" t="n"/>
      <c r="AE183" s="177" t="n"/>
      <c r="AF183" s="113" t="n"/>
      <c r="AG183" s="177" t="n"/>
      <c r="AH183" s="178" t="n"/>
      <c r="AI183" s="178" t="n"/>
      <c r="AJ183" s="178" t="n"/>
      <c r="AK183" s="114" t="n"/>
      <c r="AL183" s="178" t="n"/>
      <c r="AM183" s="114" t="n"/>
      <c r="AN183" s="178" t="n"/>
      <c r="AO183" s="114" t="n"/>
      <c r="AP183" s="178" t="n"/>
      <c r="AQ183" s="114" t="n"/>
      <c r="AR183" s="178" t="n"/>
      <c r="AS183" s="114" t="n"/>
      <c r="AT183" s="178" t="n"/>
      <c r="AU183" s="114" t="n"/>
      <c r="AV183" s="178" t="n"/>
      <c r="AW183" s="114" t="n"/>
      <c r="AX183" s="178" t="n"/>
      <c r="AY183" s="114" t="n"/>
      <c r="AZ183" s="178" t="n"/>
      <c r="BA183" s="114" t="n"/>
      <c r="BB183" s="178" t="n"/>
      <c r="BC183" s="114" t="n"/>
      <c r="BD183" s="178" t="n"/>
      <c r="BE183" s="178" t="n"/>
      <c r="BF183" s="178" t="n"/>
      <c r="BG183" s="59" t="n"/>
      <c r="BH183" s="178" t="n"/>
      <c r="BI183" s="114" t="n"/>
      <c r="BJ183" s="53" t="n"/>
      <c r="BK183" s="178" t="n"/>
      <c r="BL183" s="114" t="n"/>
      <c r="BM183" s="178" t="n"/>
      <c r="BN183" s="114" t="n"/>
      <c r="BO183" s="178" t="n"/>
      <c r="BP183" s="178" t="n"/>
      <c r="BQ183" s="178" t="n"/>
      <c r="BR183" s="178" t="n"/>
      <c r="BS183" s="178" t="n"/>
      <c r="BT183" s="178" t="n"/>
      <c r="BU183" s="178" t="n"/>
      <c r="BV183" s="178" t="n"/>
      <c r="BW183" s="178" t="n"/>
      <c r="BX183" s="178" t="n"/>
      <c r="BY183" s="178" t="n"/>
      <c r="BZ183" s="178" t="n"/>
      <c r="CA183" s="178" t="n"/>
      <c r="CB183" s="178" t="n"/>
      <c r="CC183" s="178" t="n"/>
      <c r="CD183" s="178" t="n"/>
      <c r="CE183" s="178" t="n"/>
      <c r="CF183" s="178" t="n"/>
      <c r="CG183" s="178" t="n"/>
      <c r="CH183" s="178" t="n"/>
      <c r="CI183" s="178" t="n"/>
      <c r="CJ183" s="178" t="n"/>
      <c r="CK183" s="53" t="n"/>
      <c r="CL183" s="178" t="n"/>
      <c r="CM183" s="178" t="n"/>
      <c r="CN183" s="60" t="n"/>
      <c r="CO183" s="177" t="n"/>
      <c r="CP183" s="178" t="n"/>
      <c r="CQ183" s="60" t="n"/>
      <c r="CR183" s="177" t="n"/>
      <c r="CS183" s="178" t="n"/>
      <c r="CT183" s="59" t="n"/>
      <c r="CU183" s="178" t="n"/>
      <c r="CV183" s="59" t="n"/>
      <c r="CW183" s="178" t="n"/>
      <c r="CX183" s="59" t="n"/>
      <c r="CY183" s="178" t="n"/>
      <c r="CZ183" s="178" t="n"/>
      <c r="DA183" s="178" t="n"/>
      <c r="DB183" s="53" t="n"/>
      <c r="DC183" s="178" t="n"/>
      <c r="DD183" s="178" t="n"/>
      <c r="DE183" s="178" t="n"/>
      <c r="DF183" s="178" t="n"/>
      <c r="DG183" s="178" t="n"/>
      <c r="DH183" s="178" t="n"/>
      <c r="DI183" s="178" t="n"/>
      <c r="DJ183" s="178" t="n"/>
      <c r="DK183" s="178" t="n"/>
      <c r="DL183" s="178" t="n"/>
      <c r="DM183" s="178" t="n"/>
      <c r="DN183" s="177" t="n"/>
      <c r="DO183" s="177" t="n"/>
      <c r="DP183" s="177" t="n"/>
      <c r="DQ183" s="76">
        <f>IF(AND(DS183,DP183&lt;&gt;""),
CONCATENATE(DT183,DU183,DV183,DW183,DX183,DY183,DZ183,EA183,EB183,EC183,ED183,EE183,EF183,EG183,EH183,EI183,EJ183,EK183,EL183,EM183,EN183,EO183,EP183,EQ183,ES183,ET183,EU183,EV183,EW183,EX183,EY183,EZ183,FA183,FC183,FD183,FF183,FG183,FI183,FJ183,FL183,FM183,FO183,FP183,FR183,FS183,FU183,FV183,FX183,FY183,GA183,GB183,GD183,GE183,GF183,GH183,GI183,GJ183,GL183,GM183,GN183,GP183,GQ183,GS183,GT183,GU183,GV183,GW183,GX183,GY183,GZ183,HA183,HB183,HC183,HD183,HE183,HF183,HG183,HH183,HI183,HJ183,HK183,HL183,HM183,HN183,HO183,HQ183,HR183,HS183,HT183,HU183,HV183,HW183,HX183,HY183,IA183,IB183,IC183,ID183,IF183,IG183,IH183,II183,IK183,IL183,IM183,IN183,IO183,IP183,IQ183,IR183,IS183,IT183,IU183,IV183,IW183,IX183,IY183,IZ183),
""
)</f>
        <v/>
      </c>
      <c r="DR183" s="53" t="n"/>
      <c r="DS183" s="46">
        <f>CONCATENATE(D183,$E183,$F183,$G183,H183,$I183,$J183,K183,$L183,$M183,N183,$O183,$P183,$Q183,$R183,$S183,T183,$U183,$V183,$W183,$X183,$Y183,$Z183,$AA183,AB183,AC183,AD183,$AE183,$AF183,$AG183,AH183,AI183,AJ183,AK183,AL183,AM183,AN183,AO183,AP183,AQ183,AR183,AS183,AT183,AU183,AV183,AW183,AX183,AY183,AZ183,BA183,BB183,BC183,BD183,BE183,BF183,BG183,BH183,BI183,BJ183,BK183,BL183,BM183,BN183,BO183,BP183,BQ183,BR183,BS183,BT183,BU183,BV183,BW183,BX183,BY183,BZ183,CA183,CB183,CC183,CD183,CE183,CF183,CG183,CH183,CI183,CJ183,CK183,CL183,CM183,$CN183,$CO183,CP183,$CQ183,$CR183,CS183,CT183,CU183,CV183,CW183,CX183,CY183,CZ183,DA183,DB183,DC183,DD183,DE183,DF183,DG183,DH183,DI183,DJ183,DK183,DL183,DM183,$DN183,$DO183,$DP183,DR183)&lt;&gt;""</f>
        <v/>
      </c>
      <c r="DT183" s="46">
        <f>IF(AND($DS183,$E$4&lt;&gt;""),
IF(LEFT($E$4,2) = "1.",
IF(D183&lt;&gt;"","El CUNE sólo se envía en operaciones de novedad o ajuste. ",""),
IF(D183="","Debes escribir un CUNE válido para realizar operaciones de novedad o ajuste. ","")),
""
)</f>
        <v/>
      </c>
      <c r="DU183" s="46">
        <f>IF($DS183,
IF(E183="","Debes seleccionar el tipo de documento del empleado. ",
IF(_xlfn.IFNA(VLOOKUP(E183,TIPO_DE_DOCUMENTO,1,FALSE),-1)=-1,"El tipo de documento no es válido (por favor seleccionarlo de la lista). ","")
)
)</f>
        <v/>
      </c>
      <c r="DV183" s="46">
        <f>IF($DS183,
IF(F183="","Debes escribir el número de documento del empleado. ","")
)</f>
        <v/>
      </c>
      <c r="DW183" s="46">
        <f>IF($DS183,
IF(G183="","Debes escribir el primer nombre del empleado. ","")
)</f>
        <v/>
      </c>
      <c r="DY183" s="46">
        <f>IF($DS183,
IF(I183="","Debes escribir el primer apellido del empleado. ","")
)</f>
        <v/>
      </c>
      <c r="DZ183" s="46">
        <f>IF($DS183,
IF(J183="","Debes escribir el segundo apellido del empleado. ","")
)</f>
        <v/>
      </c>
      <c r="EB183" s="46">
        <f>IF($DS183,
IF(L183="","Debes escribir la fecha de ingreso del empleado. ",
IF(ISERR(DATE(YEAR(L183),MONTH(L183),DAY(L183))), "El valor ingresado en fecha de ingreso no tiene un formato válido. ","")
)
)</f>
        <v/>
      </c>
      <c r="EC183" s="46">
        <f>IF($DS183,
IF(M183="","Debes escribir el tiempo laborado. ",
IF( IFERROR(INT(M183),1.1) &lt;&gt; IFERROR(_xlfn.NUMBERVALUE(M183),1), "El valor de los días trabajados debe ser un número entero. ", "")
)
)</f>
        <v/>
      </c>
      <c r="ED183" s="46">
        <f>IF($DS183,
IF( AND(N183&lt;&gt;"", ISERR(DATE(YEAR(N183),MONTH(N183),DAY(N183))) ), "El valor ingresado en fecha de ingreso no tiene un formato válido. ",
IF( AND(N183&lt;&gt;"", $E$6&lt;&gt;"", DATE(YEAR(N183), MONTH(N183), 1) &lt;&gt; IFERROR(DATE(MID($E$6, 1, 4), MID($E$6, 6, 2),1), "1/1/1900") ), "La fecha de retiro debe estar dentro del período liquidado. ", "")
)
)</f>
        <v/>
      </c>
      <c r="EE183" s="46">
        <f>IF($DS183,
IF(O183="","Debes seleccionar el tipo de trabajador. ",
IF(_xlfn.IFNA(VLOOKUP(O183,TIPO_DE_TRABAJADOR,1,FALSE),-1)=-1,"El tipo de trabajador no es válido (por favor seleccionarlo de la lista). ","")
)
)</f>
        <v/>
      </c>
      <c r="EF183" s="46">
        <f>IF($DS183,
IF(P183="","Debes seleccionar si es un trabajador dependiente pensionado por vejez. ",
IF(_xlfn.IFNA(VLOOKUP(P183,SUBTIPO_DE_TRABAJADOR,1,FALSE),-1)=-1,"El tipo de trabajador dependiente pensionado por vejez no es válido (por favor seleccionarlo de la lista). ","")
)
)</f>
        <v/>
      </c>
      <c r="EG183" s="46">
        <f>IF($DS183,
IF(Q183="","Debes seleccionar el tipo de contrato del trabajador. ",
IF(_xlfn.IFNA(VLOOKUP(Q183,TIPO_DE_CONTRATO,1,FALSE),-1)=-1,"El tipo de contrato del trabajador no es válido (por favor seleccionarlo de la lista). ","")
)
)</f>
        <v/>
      </c>
      <c r="EH183" s="46">
        <f>IF($DS183,
IF(R183="","Debes seleccionar si es un salario integral. ",
IF(_xlfn.IFNA(VLOOKUP(R183,SI_NO,1,FALSE),-1)=-1,"Valor no válido para salario integral (por favor seleccionarlo de la lista). ","")
)
)</f>
        <v/>
      </c>
      <c r="EI183" s="46">
        <f>IF($DS183,
IF(S183="","Debes seleccionar si el trabajador realiza actividades de riesgo. ",
IF(_xlfn.IFNA(VLOOKUP(S183,SI_NO,1,FALSE),-1)=-1,"Valor no válido para actividad de alto riesgo (por favor seleccionarlo de la lista). ","")
)
)</f>
        <v/>
      </c>
      <c r="EK183" s="46">
        <f>IF($DS183,
IF(U183="","Debes escribir el código del municipio de residencia del trabajador. ",
IF(_xlfn.IFNA(VLOOKUP(U183,MUNICIPIO,1,FALSE),-1)=-1,"El municipio de residencia del trabajador es inválido (por favor seleccionarlo de la lista). ","")
)
)</f>
        <v/>
      </c>
      <c r="EL183" s="46">
        <f>IF($DS183,
IF(V183="","Debes escribir el la dirección de residendia del trabajador. ","")
)</f>
        <v/>
      </c>
      <c r="EM183" s="46">
        <f>IF($DS183,
IF(W183="","Debes escribir la fecha de inicio de la liquidación. ",
IF(ISERR(DATE(YEAR(W183),MONTH(W183),DAY(W183))),"El valor ingresado en fecha de inicio de liquidación no tiene un formato válido. ",
IF( AND($E$6&lt;&gt;"", DATE(YEAR(W183), MONTH(W183), 1) &lt;&gt; IFERROR(DATE(MID($E$6, 1, 4), MID($E$6, 6, 2),1), "1/1/1900") ), "La fecha de inicio de la liquidación debe estar dentro del período liquidado. ", "")
)
)
)</f>
        <v/>
      </c>
      <c r="EN183" s="46">
        <f>IF($DS183,
IF(X183="","Debes escribir la fecha de fin de la liquidación. ",
IF(ISERR(DATE(YEAR(X183),MONTH(X183),DAY(X183))),"El valor ingresado en fecha de fin de liquidación no tiene un formato válido. ",
IF( AND($E$6&lt;&gt;"", DATE(YEAR(X183), MONTH(X183), 1) &lt;&gt; IFERROR(DATE(MID($E$6, 1, 4), MID($E$6, 6, 2),1), "1/1/1900") ), "La fecha de fin de la liquidación debe estar dentro del período liquidado. ", "")
)
)
)</f>
        <v/>
      </c>
      <c r="EO183" s="46">
        <f>IF($DS183,
IF(Y183="","Debes escribir la frecuencia de pago del trabajador. ",
IF(_xlfn.IFNA(VLOOKUP(Y183,PERÍODO_DE_NÓMINA,1,FALSE),-1)=-1,"La frecuencia de pago es inválida (por favor seleccionarlo de la lista). ","")
)
)</f>
        <v/>
      </c>
      <c r="EP183" s="46">
        <f>IF($DS183,
IF(Z183="","Debes escribir la fecha de pago. ",
IF(ISERR(DATE(YEAR(Z183),MONTH(Z183),DAY(Z183))), "El valor ingresado en fecha de pago no tiene un formato válido. ","")
)
)</f>
        <v/>
      </c>
      <c r="EQ183" s="46">
        <f>IF($DS183,
IF(AA183="","Debes escribir el medio de pago. ",
IF(_xlfn.IFNA(VLOOKUP(AA183,MEDIOS_DE_PAGO,1,FALSE),-1)=-1,"El medio de pago es inválido (por favor seleccionarlo de la lista). ","")
)
)</f>
        <v/>
      </c>
      <c r="ER183" s="46">
        <f>OR(AA183='Tablas '!$T$4,AA183='Tablas '!$T$7,AA183='Tablas '!$T$8,AA183='Tablas '!$T$11)</f>
        <v/>
      </c>
      <c r="ES183" s="46">
        <f>IF(AND($DS183,ER183),
IF(AB183="","Debes escribir la entidad bancaria. ",""),
""
)</f>
        <v/>
      </c>
      <c r="ET183" s="46">
        <f>IF(AND($DS183,ER183),
IF(AC183="","Debes escribir el tipo de cuenta bancaria. ",
IF(_xlfn.IFNA(VLOOKUP(AC183,TIPO_DE_CUENTA,1,FALSE),-1)=-1,"El tipo de cuenta bancaria es inválida (por favor seleccionarlo de la lista). ","")
),
""
)</f>
        <v/>
      </c>
      <c r="EU183" s="46">
        <f>IF(AND($DS183,ER183),
IF(AD183="","Debes escribir el número de cuenta bancaria. ",""),
""
)</f>
        <v/>
      </c>
      <c r="EV183" s="46">
        <f>IF($DS183,
IF(AE183="","Debes escribir el valor del sueldo básico. ",
IF( ISERR(_xlfn.NUMBERVALUE(AE183)), "El valor del sueldo básico debe ser un número válido. ", "")
)
)</f>
        <v/>
      </c>
      <c r="EW183" s="46">
        <f>IF($DS183,
IF(AF183="","Debes escribir el número de días trabajados. ",
IF( IFERROR(INT(AF183),1.1) &lt;&gt; IFERROR(_xlfn.NUMBERVALUE(AF183),1), "La cantidad de días trabajados debe ser un número entero. ", "")
)
)</f>
        <v/>
      </c>
      <c r="EX183" s="46">
        <f>IF($DS183,
IF(AG183="","Debes escribir el valor del sueldo trabajado. ",
IF( ISERR(_xlfn.NUMBERVALUE(AG183)), "El valor del sueldo trabajado debe ser un número válido. ", "")
)
)</f>
        <v/>
      </c>
      <c r="EY183" s="46">
        <f>IF($DS183,
IF( AND(AH183&lt;&gt;"", ISERR(_xlfn.NUMBERVALUE(AH183))), "El valor del auxilio de transporte debe ser un número válido. ", "")
)</f>
        <v/>
      </c>
      <c r="EZ183" s="46">
        <f>IF($DS183,
IF( AND(AI183&lt;&gt;"", ISERR(_xlfn.NUMBERVALUE(AI183))), "El valor de viáticos salariales debe ser un número válido. ", "")
)</f>
        <v/>
      </c>
      <c r="FA183" s="46">
        <f>IF($DS183,
IF( AND(AJ183&lt;&gt;"", ISERR(_xlfn.NUMBERVALUE(AJ183))), "El valor de viáticos NO salariales debe ser un número válido. ", "")
)</f>
        <v/>
      </c>
      <c r="FB183" s="46">
        <f>CONCATENATE(AK183,AL183)&lt;&gt;""</f>
        <v/>
      </c>
      <c r="FC183" s="46">
        <f>IF(AND($DS183,FB183),
IF(AK183="","Debes escribir el número de horas extras diurnas. ",
IF( IFERROR(INT(AK183),1.1) &lt;&gt; IFERROR(_xlfn.NUMBERVALUE(AK183),1), "La cantidad de horas extras diurnas debe ser un número entero. ", "")
),
""
)</f>
        <v/>
      </c>
      <c r="FD183" s="46">
        <f>IF(AND($DS183,FB183),
IF(AL183="","Debes escribir el valor de las horas extras diurnas. ",
IF( ISERR(_xlfn.NUMBERVALUE(AL183)), "El valor de las horas extras duirnas debe ser un número válido. ", "")
),
""
)</f>
        <v/>
      </c>
      <c r="FE183" s="46">
        <f>CONCATENATE(AM183,AN183)&lt;&gt;""</f>
        <v/>
      </c>
      <c r="FF183" s="46">
        <f>IF(AND($DS183,FE183),
IF(AM183="","Debes escribir el número de horas extras nocturnas. ",
IF( IFERROR(INT(AM183),1.1) &lt;&gt; IFERROR(_xlfn.NUMBERVALUE(AM183),1), "La cantidad de horas extras nocturnas debe ser un número entero. ", "")
),
""
)</f>
        <v/>
      </c>
      <c r="FG183" s="46">
        <f>IF(AND($DS183,FE183),
IF(AN183="","Debes escribir el valor de las horas extras nocturnas. ",
IF( ISERR(_xlfn.NUMBERVALUE(AN183)), "El valor de las horas extras nocturnas debe ser un número válido. ", "")
),
""
)</f>
        <v/>
      </c>
      <c r="FH183" s="46">
        <f>CONCATENATE(AO183,AP183)&lt;&gt;""</f>
        <v/>
      </c>
      <c r="FI183" s="46">
        <f>IF(AND($DS183,FH183),
IF(AO183="","Debes escribir el número de horas extras diurnas dominicales y festivas. ",
IF( IFERROR(INT(AO183),1.1) &lt;&gt; IFERROR(_xlfn.NUMBERVALUE(AO183),1), "La cantidad de horas extras diurnas dominicales y festivas debe ser un número entero. ", "")
),
""
)</f>
        <v/>
      </c>
      <c r="FJ183" s="46">
        <f>IF(AND($DS183,FH183),
IF(AP183="","Debes escribir el valor de las horas extras diurnas dominicales y festivas. ",
IF( ISERR(_xlfn.NUMBERVALUE(AP183)), "El valor de las horas extras diurnas dominicales y festivas debe ser un número válido. ", "")
),
""
)</f>
        <v/>
      </c>
      <c r="FK183" s="46">
        <f>CONCATENATE(AQ183,AR183)&lt;&gt;""</f>
        <v/>
      </c>
      <c r="FL183" s="46">
        <f>IF(AND($DS183,FK183),
IF(AQ183="","Debes escribir el número de horas extras nocturnas dominicales y festivas. ",
IF( IFERROR(INT(AQ183),1.1) &lt;&gt; IFERROR(_xlfn.NUMBERVALUE(AQ183),1), "La cantidad de horas extras nocturnas dominicales y festivas debe ser un número entero. ", "")
),
""
)</f>
        <v/>
      </c>
      <c r="FM183" s="46">
        <f>IF(AND($DS183,FK183),
IF(AR183="","Debes escribir el valor de las horas extras nocturnas dominicales y festivas. ",
IF( ISERR(_xlfn.NUMBERVALUE(AR183)), "El valor de las horas extras nocturnas dominicales y festivas debe ser un número válido. ", "")
),
""
)</f>
        <v/>
      </c>
      <c r="FN183" s="46">
        <f>CONCATENATE(AS183,AT183)&lt;&gt;""</f>
        <v/>
      </c>
      <c r="FO183" s="46">
        <f>IF(AND($DS183,FN183),
IF(AS183="","Debes escribir el número de horas recargo nocturno. ",
IF( IFERROR(INT(AS183),1.1) &lt;&gt; IFERROR(_xlfn.NUMBERVALUE(AS183),1), "La cantidad de horas recargo nocturno debe ser un número entero. ", "")
),
""
)</f>
        <v/>
      </c>
      <c r="FP183" s="46">
        <f>IF(AND($DS183,FN183),
IF(AT183="","Debes escribir el valor de las horas recargo nocturno. ",
IF( ISERR(_xlfn.NUMBERVALUE(AT183)), "El valor de las horas recargo nocturno debe ser un número válido. ", "")
),
""
)</f>
        <v/>
      </c>
      <c r="FQ183" s="46">
        <f>CONCATENATE(AU183,AV183)&lt;&gt;""</f>
        <v/>
      </c>
      <c r="FR183" s="46">
        <f>IF(AND($DS183,FQ183),
IF(AU183="","Debes escribir el número de horas recargo diurno dominical y festivo. ",
IF( IFERROR(INT(AU183),1.1) &lt;&gt; IFERROR(_xlfn.NUMBERVALUE(AU183),1), "La cantidad de horas recargo diurno dominical y festivo debe ser un número entero. ", "")
),
""
)</f>
        <v/>
      </c>
      <c r="FS183" s="46">
        <f>IF(AND($DS183,FQ183),
IF(AV183="","Debes escribir el valor de las horas recargo diurno dominical y festivo. ",
IF( ISERR(_xlfn.NUMBERVALUE(AV183)), "El valor de las horas recargo diurno dominical y festivo debe ser un número válido. ", "")
),
""
)</f>
        <v/>
      </c>
      <c r="FT183" s="46">
        <f>CONCATENATE(AW183,AX183)&lt;&gt;""</f>
        <v/>
      </c>
      <c r="FU183" s="46">
        <f>IF(AND($DS183,FT183),
IF(AW183="","Debes escribir el número de horas recargo nocturno dominical y festivo. ",
IF( IFERROR(INT(AW183),1.1) &lt;&gt; IFERROR(_xlfn.NUMBERVALUE(AW183),1), "La cantidad de horas recargo nocturno dominical y festivo debe ser un número entero. ", "")
),
""
)</f>
        <v/>
      </c>
      <c r="FV183" s="46">
        <f>IF(AND($DS183,FT183),
IF(AX183="","Debes escribir el valor de las horas recargo nocturno dominical y festivo. ",
IF( ISERR(_xlfn.NUMBERVALUE(AX183)), "El valor de las horas recargo nocturno dominical y festivo debe ser un número válido. ", "")
),
""
)</f>
        <v/>
      </c>
      <c r="FW183" s="46">
        <f>CONCATENATE(AY183,AZ183)&lt;&gt;""</f>
        <v/>
      </c>
      <c r="FX183" s="46">
        <f>IF(AND($DS183,FW183),
IF(AY183="","Debes escribir el número de días de vacaciones comunes. ",
IF( IFERROR(INT(AY183),1.1) &lt;&gt; IFERROR(_xlfn.NUMBERVALUE(AY183),1), "La cantidad de días de vacaciones comunes debe ser un número entero. ", "")
),
""
)</f>
        <v/>
      </c>
      <c r="FY183" s="46">
        <f>IF(AND($DS183,FW183),
IF(AZ183="","Debes escribir el valor de las vacaciones comunes. ",
IF( ISERR(_xlfn.NUMBERVALUE(AZ183)), "El valor de las vacaciones comunes debe ser un número válido. ", "")
),
""
)</f>
        <v/>
      </c>
      <c r="FZ183" s="46">
        <f>CONCATENATE(BA183,BB183)&lt;&gt;""</f>
        <v/>
      </c>
      <c r="GA183" s="46">
        <f>IF(AND($DS183,FZ183),
IF(BA183="","Debes escribir el número de días de vacaciones compensadas. ",
IF( IFERROR(INT(BA183),1.1) &lt;&gt; IFERROR(_xlfn.NUMBERVALUE(BA183),1), "La cantidad de días de vacaciones compensadas debe ser un número entero. ", "")
),
""
)</f>
        <v/>
      </c>
      <c r="GB183" s="46">
        <f>IF(AND($DS183,FZ183),
IF(BB183="","Debes escribir el valor de las vacaciones compensadas. ",
IF( ISERR(_xlfn.NUMBERVALUE(BB183)), "El valor de las vacaciones compensadas debe ser un número válido. ", "")
),
""
)</f>
        <v/>
      </c>
      <c r="GC183" s="46">
        <f>CONCATENATE(BC183,BD183)&lt;&gt;""</f>
        <v/>
      </c>
      <c r="GD183" s="46">
        <f>IF(AND($DS183,GC183),
IF(BC183="","Debes escribir el número de días de prima salarial. ",
IF( IFERROR(INT(BC183),1.1) &lt;&gt; IFERROR(_xlfn.NUMBERVALUE(BC183),1), "La cantidad de días de prima salarial debe ser un número entero. ", "")
),
""
)</f>
        <v/>
      </c>
      <c r="GE183" s="46">
        <f>IF(AND($DS183,GC183),
IF(BD183="","Debes escribir el valor de los días de prima salarial. ",
IF( ISERR(_xlfn.NUMBERVALUE(BD183)), "El valor de los días de prima salarial debe ser un número válido. ", "")
),
""
)</f>
        <v/>
      </c>
      <c r="GF183" s="46">
        <f>IF($DS183,
IF( AND(BE183&lt;&gt;"", ISERR(_xlfn.NUMBERVALUE(BE183))), "El valor de la prima NO saliarial debe ser un número válido. ", "")
)</f>
        <v/>
      </c>
      <c r="GG183" s="46">
        <f>CONCATENATE(BF183,BG183,BH183)&lt;&gt;""</f>
        <v/>
      </c>
      <c r="GH183" s="46">
        <f>IF(AND($DS183,GG183),
IF(BF183="","Debes escribir el valor de las cesantías. ",
IF( ISERR(_xlfn.NUMBERVALUE(BF183)), "El valor de las cesantías debe ser un número válido. ", "")
),
""
)</f>
        <v/>
      </c>
      <c r="GI183" s="46">
        <f>IF(AND($DS183,GG183),
IF(BG183="","Debes escribir el % de cesantías. ",
IF( ISERR(_xlfn.NUMBERVALUE(BG183)), "El % de cesantías debe ser un número válido. ", "")
),
""
)</f>
        <v/>
      </c>
      <c r="GJ183" s="46">
        <f>IF(AND($DS183,GG183),
IF(BH183="","Debes escribir el valor de intereses de cesantías. ",
IF( ISERR(_xlfn.NUMBERVALUE(BH183)), "El valor de intereses de cesantías debe ser un número válido. ", "")
),
""
)</f>
        <v/>
      </c>
      <c r="GK183" s="46">
        <f>CONCATENATE(BI183,BJ183,BK183)&lt;&gt;""</f>
        <v/>
      </c>
      <c r="GL183" s="46">
        <f>IF(AND($DS183,GK183),
IF(BI183="","Debes escribir el número de días de incapacidad. ",
IF( IFERROR(INT(BI183),1.1) &lt;&gt; IFERROR(_xlfn.NUMBERVALUE(BI183),1), "La cantidad de días de incapacidad debe ser un número entero. ", "")
),
""
)</f>
        <v/>
      </c>
      <c r="GM183" s="46">
        <f>IF(AND($DS183,GK183),
IF(BJ183="","Debes escribir el tipo de incapacidad. ",
IF(_xlfn.IFNA(VLOOKUP(BJ183,TIPO_DE_INCAPACIDAD,1,FALSE),-1)=-1,"El tipo de incapacidad es inválida (por favor seleccionarlo de la lista). ","")
),
""
)</f>
        <v/>
      </c>
      <c r="GN183" s="46">
        <f>IF(AND($DS183,GK183),
IF(BK183="","Debes escribir el valor de la incapacidad. ",
IF( ISERR(_xlfn.NUMBERVALUE(BK183)), "El valor de la incapacidad debe ser un número válido. ", "")
),
""
)</f>
        <v/>
      </c>
      <c r="GO183" s="46">
        <f>CONCATENATE(BL183,BM183)&lt;&gt;""</f>
        <v/>
      </c>
      <c r="GP183" s="46">
        <f>IF(AND($DS183,GO183),
IF(BL183="","Debes escribir el número de días de licencia de maternidad o paternidad. ",
IF( IFERROR(INT(BL183),1.1) &lt;&gt; IFERROR(_xlfn.NUMBERVALUE(BL183),1), "La cantidad de días de licencia de maternidad o paternidad debe ser un número entero. ", "")
),
""
)</f>
        <v/>
      </c>
      <c r="GQ183" s="46">
        <f>IF(AND($DS183,GO183),
IF(BM183="","Debes escribir el valor de la licencia de maternidad o paternidad. ",
IF( ISERR(_xlfn.NUMBERVALUE(BM183)), "El valor de la licencia de maternidad o paternidad debe ser un número válido. ", "")
),
""
)</f>
        <v/>
      </c>
      <c r="GR183" s="46">
        <f>CONCATENATE(BN183,BO183)&lt;&gt;""</f>
        <v/>
      </c>
      <c r="GS183" s="46">
        <f>IF(AND($DS183,GR183),
IF(BN183="","Debes escribir el número de días de licencia remunerada. ",
IF( IFERROR(INT(BN183),1.1) &lt;&gt; IFERROR(_xlfn.NUMBERVALUE(BN183),1), "La cantidad de días de licencia remunerada debe ser un número entero. ", "")
),
""
)</f>
        <v/>
      </c>
      <c r="GT183" s="46">
        <f>IF(AND($DS183,GR183),
IF(BO183="","Debes escribir el valor de la licencia remunerada. ",
IF( ISERR(_xlfn.NUMBERVALUE(BO183)), "El valor de la licencia remunerada debe ser un número válido. ", "")
),
""
)</f>
        <v/>
      </c>
      <c r="GU183" s="46">
        <f>IF($DS183,
IF( AND(BP183&lt;&gt;"", ISERR(_xlfn.NUMBERVALUE(BP183))), "El valor de la licencia NO remunerada debe ser un número válido. ", "")
)</f>
        <v/>
      </c>
      <c r="GV183" s="46">
        <f>IF($DS183,
IF( AND(BQ183&lt;&gt;"", ISERR(_xlfn.NUMBERVALUE(BQ183))), "El valor de auxilios salariales debe ser un número válido. ", "")
)</f>
        <v/>
      </c>
      <c r="GW183" s="46">
        <f>IF($DS183,
IF( AND(BR183&lt;&gt;"", ISERR(_xlfn.NUMBERVALUE(BR183))), "El valor de auxilios NO salariales debe ser un número válido. ", "")
)</f>
        <v/>
      </c>
      <c r="GX183" s="46">
        <f>IF($DS183,
IF( AND(BS183&lt;&gt;"", ISERR(_xlfn.NUMBERVALUE(BS183))), "El valor de bonos salariales debe ser un número válido. ", "")
)</f>
        <v/>
      </c>
      <c r="GY183" s="46">
        <f>IF($DS183,
IF( AND(BT183&lt;&gt;"", ISERR(_xlfn.NUMBERVALUE(BT183))), "El valor de bonos NO salariales debe ser un número válido. ", "")
)</f>
        <v/>
      </c>
      <c r="GZ183" s="46">
        <f>IF($DS183,
IF( AND(BU183&lt;&gt;"", ISERR(_xlfn.NUMBERVALUE(BU183))), "El valor de bonos salariales de alimentación debe ser un número válido. ", "")
)</f>
        <v/>
      </c>
      <c r="HA183" s="46">
        <f>IF($DS183,
IF( AND(BV183&lt;&gt;"", ISERR(_xlfn.NUMBERVALUE(BV183))), "El valor de bonos NO salariales de alimentación debe ser un número válido. ", "")
)</f>
        <v/>
      </c>
      <c r="HB183" s="46">
        <f>IF($DS183,
IF( AND(BW183&lt;&gt;"", ISERR(_xlfn.NUMBERVALUE(BW183))), "El valor de bonificaciones salariales debe ser un número válido. ", "")
)</f>
        <v/>
      </c>
      <c r="HC183" s="46">
        <f>IF($DS183,
IF( AND(BX183&lt;&gt;"", ISERR(_xlfn.NUMBERVALUE(BX183))), "El valor de bonificaciones NO salariales debe ser un número válido. ", "")
)</f>
        <v/>
      </c>
      <c r="HD183" s="46">
        <f>IF($DS183,
IF( AND(BY183&lt;&gt;"", ISERR(_xlfn.NUMBERVALUE(BY183))), "El valor de compensaciones ordinarias debe ser un número válido. ", "")
)</f>
        <v/>
      </c>
      <c r="HE183" s="46">
        <f>IF($DS183,
IF( AND(BZ183&lt;&gt;"", ISERR(_xlfn.NUMBERVALUE(BZ183))), "El valor de compensaciones extraordinarias debe ser un número válido. ", "")
)</f>
        <v/>
      </c>
      <c r="HF183" s="46">
        <f>IF($DS183,
IF( AND(CA183&lt;&gt;"", ISERR(_xlfn.NUMBERVALUE(CA183))), "El valor de comisiones debe ser un número válido. ", "")
)</f>
        <v/>
      </c>
      <c r="HG183" s="46">
        <f>IF($DS183,
IF( AND(CB183&lt;&gt;"", ISERR(_xlfn.NUMBERVALUE(CB183))), "El valor de ausencia por huega debe ser un número válido. ", "")
)</f>
        <v/>
      </c>
      <c r="HH183" s="46">
        <f>IF($DS183,
IF( AND(CC183&lt;&gt;"", ISERR(_xlfn.NUMBERVALUE(CC183))), "El valor de anticipos debe ser un número válido. ", "")
)</f>
        <v/>
      </c>
      <c r="HI183" s="46">
        <f>IF($DS183,
IF( AND(CD183&lt;&gt;"", ISERR(_xlfn.NUMBERVALUE(CD183))), "El valor de pagos a terceros debe ser un número válido. ", "")
)</f>
        <v/>
      </c>
      <c r="HJ183" s="46">
        <f>IF($DS183,
IF( AND(CE183&lt;&gt;"", ISERR(_xlfn.NUMBERVALUE(CE183))), "El valor de dotación debe ser un número válido. ", "")
)</f>
        <v/>
      </c>
      <c r="HK183" s="46">
        <f>IF($DS183,
IF( AND(CF183&lt;&gt;"", ISERR(_xlfn.NUMBERVALUE(CF183))), "El valor de apoyo sostenibilidad debe ser un número válido. ", "")
)</f>
        <v/>
      </c>
      <c r="HL183" s="46">
        <f>IF($DS183,
IF( AND(CG183&lt;&gt;"", ISERR(_xlfn.NUMBERVALUE(CG183))), "El valor de teletrabajo debe ser un número válido. ", "")
)</f>
        <v/>
      </c>
      <c r="HM183" s="46">
        <f>IF($DS183,
IF( AND(CH183&lt;&gt;"", ISERR(_xlfn.NUMBERVALUE(CH183))), "El valor de bonificación de retiro debe ser un número válido. ", "")
)</f>
        <v/>
      </c>
      <c r="HN183" s="46">
        <f>IF($DS183,
IF( AND(CI183&lt;&gt;"", ISERR(_xlfn.NUMBERVALUE(CI183))), "El valor de indemnización de retiro debe ser un número válido. ", "")
)</f>
        <v/>
      </c>
      <c r="HO183" s="46">
        <f>IF($DS183,
IF( AND(CJ183&lt;&gt;"", ISERR(_xlfn.NUMBERVALUE(CJ183))), "El valor de reintegros debe ser un número válido. ", "")
)</f>
        <v/>
      </c>
      <c r="HP183" s="46">
        <f>CONCATENATE(CK183,CL183,CM183)&lt;&gt;""</f>
        <v/>
      </c>
      <c r="HQ183" s="46">
        <f>IF(AND($DS183,HP183),
IF(CK183="","Debes escribir la descripción de otro concepto no categorizado. ",""),
""
)</f>
        <v/>
      </c>
      <c r="HR183" s="46">
        <f>IF(AND($DS183,HP183),
IF(CONCATENATE(CL183,CM183)="","Debes escribir al menos un valor de concepto no categorizado (salarial o no salarial). ",
IF(ISERR(_xlfn.NUMBERVALUE(CL183)),"El valor salarial concepto no categorizado debe ser un número válido. ","")
),
""
)</f>
        <v/>
      </c>
      <c r="HS183" s="46">
        <f>IF(AND($DS183,HP183),
IF(CONCATENATE(CL183,CM183)="","Debes escribir al menos un valor de concepto no categorizado (salarial o no salarial). ",
IF(ISERR(_xlfn.NUMBERVALUE(CM183)),"El valor NO salarial concepto no categorizado debe ser un número válido. ","")
),
""
)</f>
        <v/>
      </c>
      <c r="HT183" s="46">
        <f>IF($DS183,
IF(CN183="","Debes escribir el porcentaje del aporte a salud. ",
IF( ISERR(_xlfn.NUMBERVALUE(CN183)), "El valor del porcentaje del aporte a salud debe ser un número válido. ", "")
)
)</f>
        <v/>
      </c>
      <c r="HU183" s="46">
        <f>IF($DS183,
IF(CO183="","Debes escribir el valor del aporte a salud. ",
IF( ISERR(_xlfn.NUMBERVALUE(CO183)), "El valor del aporte a salud debe ser un número válido. ", "")
)
)</f>
        <v/>
      </c>
      <c r="HV183" s="46">
        <f>IF($DS183,
IF( AND(CP183&lt;&gt;"", ISERR(_xlfn.NUMBERVALUE(CP183))), "El valor plan complementario debe ser un número válido. ", "")
)</f>
        <v/>
      </c>
      <c r="HW183" s="46">
        <f>IF($DS183,
IF(CQ183="","Debes escribir el porcentaje del aporte a pensión. ",
IF( ISERR(_xlfn.NUMBERVALUE(CQ183)), "El valor del porcentaje del aporte a pensión debe ser un número válido. ", "")
)
)</f>
        <v/>
      </c>
      <c r="HX183" s="46">
        <f>IF($DS183,
IF(CR183="","Debes escribir el valor del aporte a pensión. ",
IF( ISERR(_xlfn.NUMBERVALUE(CR183)), "El valor del aporte a salud debe ser un número válido. ", "")
)
)</f>
        <v/>
      </c>
      <c r="HY183" s="46">
        <f>IF($DS183,
IF( AND(CS183&lt;&gt;"", ISERR(_xlfn.NUMBERVALUE(CS183))), "El valor pensión voluntaria debe ser un número válido. ", "")
)</f>
        <v/>
      </c>
      <c r="HZ183" s="46">
        <f>CONCATENATE(CT183,CU183,CV183,CW183)&lt;&gt;""</f>
        <v/>
      </c>
      <c r="IA183" s="46">
        <f>IF(AND($DS183,HZ183),
IF(CT183="","Debes escribir el % del fondo de seguridad pensional. ",
IF( ISERR(_xlfn.NUMBERVALUE(CT183)), "El % del fondo de seguridad debe ser un número válido. ", "")
),
""
)</f>
        <v/>
      </c>
      <c r="IB183" s="46">
        <f>IF(AND($DS183,HZ183),
IF(CU183="","Debes escribir el valor del aporte al fondo de solidaridad pensional. ",
IF( ISERR(_xlfn.NUMBERVALUE(CU183)), "El valor del aporte al fondo de solidaridad pensional debe ser un número válido. ", "")
),
""
)</f>
        <v/>
      </c>
      <c r="IC183" s="46">
        <f>IF(AND($DS183,HZ183),
IF(CV183="","Debes escribir el % del fondo de subsistencia. ",
IF( ISERR(_xlfn.NUMBERVALUE(CV183)), "El % del fondo de subsistencia debe ser un número válido. ", "")
),
""
)</f>
        <v/>
      </c>
      <c r="ID183" s="46">
        <f>IF(AND($DS183,HZ183),
IF(CW183="","Debes escribir el valor del fondo de subsistencia. ",
IF( ISERR(_xlfn.NUMBERVALUE(CW183)), "El valor del fondo de subsistencia debe ser un número válido. ", "")
),
""
)</f>
        <v/>
      </c>
      <c r="IE183" s="46">
        <f>CONCATENATE(CX183,CY183)&lt;&gt;""</f>
        <v/>
      </c>
      <c r="IF183" s="46">
        <f>IF(AND($DS183,IE183),
IF(CX183="","Debes escribir el % de sindicato. ",
IF( ISERR(_xlfn.NUMBERVALUE(CX183)), "El % de sindicato debe ser un número válido. ", "")
),
""
)</f>
        <v/>
      </c>
      <c r="IG183" s="46">
        <f>IF(AND($DS183,IE183),
IF(CY183="","Debes escribir el valor del sindicato. ",
IF( ISERR(_xlfn.NUMBERVALUE(CY183)), "El valor del sindicato debe ser un número válido. ", "")
),
""
)</f>
        <v/>
      </c>
      <c r="IH183" s="46">
        <f>IF($DS183,
IF( AND(CZ183&lt;&gt;"", ISERR(_xlfn.NUMBERVALUE(CZ183))), "El valor de sanción pública debe ser un número válido. ", "")
)</f>
        <v/>
      </c>
      <c r="II183" s="46">
        <f>IF($DS183,
IF( AND(DA183&lt;&gt;"", ISERR(_xlfn.NUMBERVALUE(DA183))), "El valor de sanción privada debe ser un número válido. ", "")
)</f>
        <v/>
      </c>
      <c r="IJ183" s="46">
        <f>CONCATENATE(DB183,DC183)&lt;&gt;""</f>
        <v/>
      </c>
      <c r="IK183" s="46">
        <f>IF(AND($DS183,IJ183),
IF(DB183="","Debes escribir la descripción de libranza. ",""),
""
)</f>
        <v/>
      </c>
      <c r="IL183" s="46">
        <f>IF(AND($DS183,IJ183),
IF(DC183="","Debes escribir la cuota libranza. ",
IF(ISERR(_xlfn.NUMBERVALUE(DC183)),"El valor de la cuota libranza debe ser un número válido. ","")
),
""
)</f>
        <v/>
      </c>
      <c r="IM183" s="46">
        <f>IF($DS183,
IF( AND(DD183&lt;&gt;"", ISERR(_xlfn.NUMBERVALUE(DD183))), "El valor de pagos a terceros debe ser un número válido. ", "")
)</f>
        <v/>
      </c>
      <c r="IN183" s="46">
        <f>IF($DS183,
IF( AND(DE183&lt;&gt;"", ISERR(_xlfn.NUMBERVALUE(DE183))), "El valor de anticipos debe ser un número válido. ", "")
)</f>
        <v/>
      </c>
      <c r="IO183" s="46">
        <f>IF($DS183,
IF( AND(DF183&lt;&gt;"", ISERR(_xlfn.NUMBERVALUE(DF183))), "El valor de AFC debe ser un número válido. ", "")
)</f>
        <v/>
      </c>
      <c r="IP183" s="46">
        <f>IF($DS183,
IF( AND(DG183&lt;&gt;"", ISERR(_xlfn.NUMBERVALUE(DG183))), "El valor de rete-fuente debe ser un número válido. ", "")
)</f>
        <v/>
      </c>
      <c r="IQ183" s="46">
        <f>IF($DS183,
IF( AND(DH183&lt;&gt;"", ISERR(_xlfn.NUMBERVALUE(DH183))), "El valor de cooperativa de trabajo debe ser un número válido. ", "")
)</f>
        <v/>
      </c>
      <c r="IR183" s="46">
        <f>IF($DS183,
IF( AND(DI183&lt;&gt;"", ISERR(_xlfn.NUMBERVALUE(DI183))), "El valor de embargo fiscal debe ser un número válido. ", "")
)</f>
        <v/>
      </c>
      <c r="IS183" s="46">
        <f>IF($DS183,
IF( AND(DJ183&lt;&gt;"", ISERR(_xlfn.NUMBERVALUE(DJ183))), "El valor de educación debe ser un número válido. ", "")
)</f>
        <v/>
      </c>
      <c r="IT183" s="46">
        <f>IF($DS183,
IF( AND(DK183&lt;&gt;"", ISERR(_xlfn.NUMBERVALUE(DK183))), "El valor de reintegro debe ser un número válido. ", "")
)</f>
        <v/>
      </c>
      <c r="IU183" s="46">
        <f>IF($DS183,
IF( AND(DL183&lt;&gt;"", ISERR(_xlfn.NUMBERVALUE(DL183))), "El valor de deuda debe ser un número válido. ", "")
)</f>
        <v/>
      </c>
      <c r="IV183" s="46">
        <f>IF($DS183,
IF( AND(DM183&lt;&gt;"", ISERR(_xlfn.NUMBERVALUE(DM183))), "El valor de otras deducciones debe ser un número válido. ", "")
)</f>
        <v/>
      </c>
      <c r="IW183" s="46">
        <f>IF($DS183,
IF(DN183="","Debes escribir el valor de los devengos totales. ",
IF( ISERR(_xlfn.NUMBERVALUE(DN183)), "El valor de los devengos totales debe ser un número válido. ", "")
)
)</f>
        <v/>
      </c>
      <c r="IX183" s="46">
        <f>IF($DS183,
IF(DO183="","Debes escribir el valor de las deducciones totales. ",
IF( ISERR(_xlfn.NUMBERVALUE(DO183)), "El valor de las deducciones totales debe ser un número válido. ", "")
)
)</f>
        <v/>
      </c>
      <c r="IY183" s="46">
        <f>IF($DS183,
IF(DP183="","Debes escribir el valor del salario total. ",
IF( ISERR(_xlfn.NUMBERVALUE(DP183)), "El valor del salario total debe ser un número válido. ", "")
)
)</f>
        <v/>
      </c>
    </row>
    <row r="184">
      <c r="B184" s="48" t="n">
        <v>172</v>
      </c>
      <c r="C184" s="61">
        <f>IF(AND(DS184,DP184&lt;&gt;""),
IF(DQ184="","OK","Error"),
""
)</f>
        <v/>
      </c>
      <c r="D184" s="53" t="n"/>
      <c r="E184" s="52" t="n"/>
      <c r="F184" s="112" t="n"/>
      <c r="G184" s="52" t="n"/>
      <c r="H184" s="53" t="n"/>
      <c r="I184" s="52" t="n"/>
      <c r="J184" s="52" t="n"/>
      <c r="K184" s="53" t="n"/>
      <c r="L184" s="55" t="n"/>
      <c r="M184" s="108" t="n"/>
      <c r="N184" s="56" t="n"/>
      <c r="O184" s="52" t="n"/>
      <c r="P184" s="52" t="n"/>
      <c r="Q184" s="52" t="n"/>
      <c r="R184" s="52" t="n"/>
      <c r="S184" s="52" t="n"/>
      <c r="T184" s="53" t="n"/>
      <c r="U184" s="52" t="n"/>
      <c r="V184" s="52" t="n"/>
      <c r="W184" s="55" t="n"/>
      <c r="X184" s="55" t="n"/>
      <c r="Y184" s="52" t="n"/>
      <c r="Z184" s="55" t="n"/>
      <c r="AA184" s="52" t="n"/>
      <c r="AB184" s="53" t="n"/>
      <c r="AC184" s="53" t="n"/>
      <c r="AD184" s="53" t="n"/>
      <c r="AE184" s="177" t="n"/>
      <c r="AF184" s="113" t="n"/>
      <c r="AG184" s="177" t="n"/>
      <c r="AH184" s="178" t="n"/>
      <c r="AI184" s="178" t="n"/>
      <c r="AJ184" s="178" t="n"/>
      <c r="AK184" s="114" t="n"/>
      <c r="AL184" s="178" t="n"/>
      <c r="AM184" s="114" t="n"/>
      <c r="AN184" s="178" t="n"/>
      <c r="AO184" s="114" t="n"/>
      <c r="AP184" s="178" t="n"/>
      <c r="AQ184" s="114" t="n"/>
      <c r="AR184" s="178" t="n"/>
      <c r="AS184" s="114" t="n"/>
      <c r="AT184" s="178" t="n"/>
      <c r="AU184" s="114" t="n"/>
      <c r="AV184" s="178" t="n"/>
      <c r="AW184" s="114" t="n"/>
      <c r="AX184" s="178" t="n"/>
      <c r="AY184" s="114" t="n"/>
      <c r="AZ184" s="178" t="n"/>
      <c r="BA184" s="114" t="n"/>
      <c r="BB184" s="178" t="n"/>
      <c r="BC184" s="114" t="n"/>
      <c r="BD184" s="178" t="n"/>
      <c r="BE184" s="178" t="n"/>
      <c r="BF184" s="178" t="n"/>
      <c r="BG184" s="59" t="n"/>
      <c r="BH184" s="178" t="n"/>
      <c r="BI184" s="114" t="n"/>
      <c r="BJ184" s="53" t="n"/>
      <c r="BK184" s="178" t="n"/>
      <c r="BL184" s="114" t="n"/>
      <c r="BM184" s="178" t="n"/>
      <c r="BN184" s="114" t="n"/>
      <c r="BO184" s="178" t="n"/>
      <c r="BP184" s="178" t="n"/>
      <c r="BQ184" s="178" t="n"/>
      <c r="BR184" s="178" t="n"/>
      <c r="BS184" s="178" t="n"/>
      <c r="BT184" s="178" t="n"/>
      <c r="BU184" s="178" t="n"/>
      <c r="BV184" s="178" t="n"/>
      <c r="BW184" s="178" t="n"/>
      <c r="BX184" s="178" t="n"/>
      <c r="BY184" s="178" t="n"/>
      <c r="BZ184" s="178" t="n"/>
      <c r="CA184" s="178" t="n"/>
      <c r="CB184" s="178" t="n"/>
      <c r="CC184" s="178" t="n"/>
      <c r="CD184" s="178" t="n"/>
      <c r="CE184" s="178" t="n"/>
      <c r="CF184" s="178" t="n"/>
      <c r="CG184" s="178" t="n"/>
      <c r="CH184" s="178" t="n"/>
      <c r="CI184" s="178" t="n"/>
      <c r="CJ184" s="178" t="n"/>
      <c r="CK184" s="53" t="n"/>
      <c r="CL184" s="178" t="n"/>
      <c r="CM184" s="178" t="n"/>
      <c r="CN184" s="60" t="n"/>
      <c r="CO184" s="177" t="n"/>
      <c r="CP184" s="178" t="n"/>
      <c r="CQ184" s="60" t="n"/>
      <c r="CR184" s="177" t="n"/>
      <c r="CS184" s="178" t="n"/>
      <c r="CT184" s="59" t="n"/>
      <c r="CU184" s="178" t="n"/>
      <c r="CV184" s="59" t="n"/>
      <c r="CW184" s="178" t="n"/>
      <c r="CX184" s="59" t="n"/>
      <c r="CY184" s="178" t="n"/>
      <c r="CZ184" s="178" t="n"/>
      <c r="DA184" s="178" t="n"/>
      <c r="DB184" s="53" t="n"/>
      <c r="DC184" s="178" t="n"/>
      <c r="DD184" s="178" t="n"/>
      <c r="DE184" s="178" t="n"/>
      <c r="DF184" s="178" t="n"/>
      <c r="DG184" s="178" t="n"/>
      <c r="DH184" s="178" t="n"/>
      <c r="DI184" s="178" t="n"/>
      <c r="DJ184" s="178" t="n"/>
      <c r="DK184" s="178" t="n"/>
      <c r="DL184" s="178" t="n"/>
      <c r="DM184" s="178" t="n"/>
      <c r="DN184" s="177" t="n"/>
      <c r="DO184" s="177" t="n"/>
      <c r="DP184" s="177" t="n"/>
      <c r="DQ184" s="76">
        <f>IF(AND(DS184,DP184&lt;&gt;""),
CONCATENATE(DT184,DU184,DV184,DW184,DX184,DY184,DZ184,EA184,EB184,EC184,ED184,EE184,EF184,EG184,EH184,EI184,EJ184,EK184,EL184,EM184,EN184,EO184,EP184,EQ184,ES184,ET184,EU184,EV184,EW184,EX184,EY184,EZ184,FA184,FC184,FD184,FF184,FG184,FI184,FJ184,FL184,FM184,FO184,FP184,FR184,FS184,FU184,FV184,FX184,FY184,GA184,GB184,GD184,GE184,GF184,GH184,GI184,GJ184,GL184,GM184,GN184,GP184,GQ184,GS184,GT184,GU184,GV184,GW184,GX184,GY184,GZ184,HA184,HB184,HC184,HD184,HE184,HF184,HG184,HH184,HI184,HJ184,HK184,HL184,HM184,HN184,HO184,HQ184,HR184,HS184,HT184,HU184,HV184,HW184,HX184,HY184,IA184,IB184,IC184,ID184,IF184,IG184,IH184,II184,IK184,IL184,IM184,IN184,IO184,IP184,IQ184,IR184,IS184,IT184,IU184,IV184,IW184,IX184,IY184,IZ184),
""
)</f>
        <v/>
      </c>
      <c r="DR184" s="53" t="n"/>
      <c r="DS184" s="46">
        <f>CONCATENATE(D184,$E184,$F184,$G184,H184,$I184,$J184,K184,$L184,$M184,N184,$O184,$P184,$Q184,$R184,$S184,T184,$U184,$V184,$W184,$X184,$Y184,$Z184,$AA184,AB184,AC184,AD184,$AE184,$AF184,$AG184,AH184,AI184,AJ184,AK184,AL184,AM184,AN184,AO184,AP184,AQ184,AR184,AS184,AT184,AU184,AV184,AW184,AX184,AY184,AZ184,BA184,BB184,BC184,BD184,BE184,BF184,BG184,BH184,BI184,BJ184,BK184,BL184,BM184,BN184,BO184,BP184,BQ184,BR184,BS184,BT184,BU184,BV184,BW184,BX184,BY184,BZ184,CA184,CB184,CC184,CD184,CE184,CF184,CG184,CH184,CI184,CJ184,CK184,CL184,CM184,$CN184,$CO184,CP184,$CQ184,$CR184,CS184,CT184,CU184,CV184,CW184,CX184,CY184,CZ184,DA184,DB184,DC184,DD184,DE184,DF184,DG184,DH184,DI184,DJ184,DK184,DL184,DM184,$DN184,$DO184,$DP184,DR184)&lt;&gt;""</f>
        <v/>
      </c>
      <c r="DT184" s="46">
        <f>IF(AND($DS184,$E$4&lt;&gt;""),
IF(LEFT($E$4,2) = "1.",
IF(D184&lt;&gt;"","El CUNE sólo se envía en operaciones de novedad o ajuste. ",""),
IF(D184="","Debes escribir un CUNE válido para realizar operaciones de novedad o ajuste. ","")),
""
)</f>
        <v/>
      </c>
      <c r="DU184" s="46">
        <f>IF($DS184,
IF(E184="","Debes seleccionar el tipo de documento del empleado. ",
IF(_xlfn.IFNA(VLOOKUP(E184,TIPO_DE_DOCUMENTO,1,FALSE),-1)=-1,"El tipo de documento no es válido (por favor seleccionarlo de la lista). ","")
)
)</f>
        <v/>
      </c>
      <c r="DV184" s="46">
        <f>IF($DS184,
IF(F184="","Debes escribir el número de documento del empleado. ","")
)</f>
        <v/>
      </c>
      <c r="DW184" s="46">
        <f>IF($DS184,
IF(G184="","Debes escribir el primer nombre del empleado. ","")
)</f>
        <v/>
      </c>
      <c r="DY184" s="46">
        <f>IF($DS184,
IF(I184="","Debes escribir el primer apellido del empleado. ","")
)</f>
        <v/>
      </c>
      <c r="DZ184" s="46">
        <f>IF($DS184,
IF(J184="","Debes escribir el segundo apellido del empleado. ","")
)</f>
        <v/>
      </c>
      <c r="EB184" s="46">
        <f>IF($DS184,
IF(L184="","Debes escribir la fecha de ingreso del empleado. ",
IF(ISERR(DATE(YEAR(L184),MONTH(L184),DAY(L184))), "El valor ingresado en fecha de ingreso no tiene un formato válido. ","")
)
)</f>
        <v/>
      </c>
      <c r="EC184" s="46">
        <f>IF($DS184,
IF(M184="","Debes escribir el tiempo laborado. ",
IF( IFERROR(INT(M184),1.1) &lt;&gt; IFERROR(_xlfn.NUMBERVALUE(M184),1), "El valor de los días trabajados debe ser un número entero. ", "")
)
)</f>
        <v/>
      </c>
      <c r="ED184" s="46">
        <f>IF($DS184,
IF( AND(N184&lt;&gt;"", ISERR(DATE(YEAR(N184),MONTH(N184),DAY(N184))) ), "El valor ingresado en fecha de ingreso no tiene un formato válido. ",
IF( AND(N184&lt;&gt;"", $E$6&lt;&gt;"", DATE(YEAR(N184), MONTH(N184), 1) &lt;&gt; IFERROR(DATE(MID($E$6, 1, 4), MID($E$6, 6, 2),1), "1/1/1900") ), "La fecha de retiro debe estar dentro del período liquidado. ", "")
)
)</f>
        <v/>
      </c>
      <c r="EE184" s="46">
        <f>IF($DS184,
IF(O184="","Debes seleccionar el tipo de trabajador. ",
IF(_xlfn.IFNA(VLOOKUP(O184,TIPO_DE_TRABAJADOR,1,FALSE),-1)=-1,"El tipo de trabajador no es válido (por favor seleccionarlo de la lista). ","")
)
)</f>
        <v/>
      </c>
      <c r="EF184" s="46">
        <f>IF($DS184,
IF(P184="","Debes seleccionar si es un trabajador dependiente pensionado por vejez. ",
IF(_xlfn.IFNA(VLOOKUP(P184,SUBTIPO_DE_TRABAJADOR,1,FALSE),-1)=-1,"El tipo de trabajador dependiente pensionado por vejez no es válido (por favor seleccionarlo de la lista). ","")
)
)</f>
        <v/>
      </c>
      <c r="EG184" s="46">
        <f>IF($DS184,
IF(Q184="","Debes seleccionar el tipo de contrato del trabajador. ",
IF(_xlfn.IFNA(VLOOKUP(Q184,TIPO_DE_CONTRATO,1,FALSE),-1)=-1,"El tipo de contrato del trabajador no es válido (por favor seleccionarlo de la lista). ","")
)
)</f>
        <v/>
      </c>
      <c r="EH184" s="46">
        <f>IF($DS184,
IF(R184="","Debes seleccionar si es un salario integral. ",
IF(_xlfn.IFNA(VLOOKUP(R184,SI_NO,1,FALSE),-1)=-1,"Valor no válido para salario integral (por favor seleccionarlo de la lista). ","")
)
)</f>
        <v/>
      </c>
      <c r="EI184" s="46">
        <f>IF($DS184,
IF(S184="","Debes seleccionar si el trabajador realiza actividades de riesgo. ",
IF(_xlfn.IFNA(VLOOKUP(S184,SI_NO,1,FALSE),-1)=-1,"Valor no válido para actividad de alto riesgo (por favor seleccionarlo de la lista). ","")
)
)</f>
        <v/>
      </c>
      <c r="EK184" s="46">
        <f>IF($DS184,
IF(U184="","Debes escribir el código del municipio de residencia del trabajador. ",
IF(_xlfn.IFNA(VLOOKUP(U184,MUNICIPIO,1,FALSE),-1)=-1,"El municipio de residencia del trabajador es inválido (por favor seleccionarlo de la lista). ","")
)
)</f>
        <v/>
      </c>
      <c r="EL184" s="46">
        <f>IF($DS184,
IF(V184="","Debes escribir el la dirección de residendia del trabajador. ","")
)</f>
        <v/>
      </c>
      <c r="EM184" s="46">
        <f>IF($DS184,
IF(W184="","Debes escribir la fecha de inicio de la liquidación. ",
IF(ISERR(DATE(YEAR(W184),MONTH(W184),DAY(W184))),"El valor ingresado en fecha de inicio de liquidación no tiene un formato válido. ",
IF( AND($E$6&lt;&gt;"", DATE(YEAR(W184), MONTH(W184), 1) &lt;&gt; IFERROR(DATE(MID($E$6, 1, 4), MID($E$6, 6, 2),1), "1/1/1900") ), "La fecha de inicio de la liquidación debe estar dentro del período liquidado. ", "")
)
)
)</f>
        <v/>
      </c>
      <c r="EN184" s="46">
        <f>IF($DS184,
IF(X184="","Debes escribir la fecha de fin de la liquidación. ",
IF(ISERR(DATE(YEAR(X184),MONTH(X184),DAY(X184))),"El valor ingresado en fecha de fin de liquidación no tiene un formato válido. ",
IF( AND($E$6&lt;&gt;"", DATE(YEAR(X184), MONTH(X184), 1) &lt;&gt; IFERROR(DATE(MID($E$6, 1, 4), MID($E$6, 6, 2),1), "1/1/1900") ), "La fecha de fin de la liquidación debe estar dentro del período liquidado. ", "")
)
)
)</f>
        <v/>
      </c>
      <c r="EO184" s="46">
        <f>IF($DS184,
IF(Y184="","Debes escribir la frecuencia de pago del trabajador. ",
IF(_xlfn.IFNA(VLOOKUP(Y184,PERÍODO_DE_NÓMINA,1,FALSE),-1)=-1,"La frecuencia de pago es inválida (por favor seleccionarlo de la lista). ","")
)
)</f>
        <v/>
      </c>
      <c r="EP184" s="46">
        <f>IF($DS184,
IF(Z184="","Debes escribir la fecha de pago. ",
IF(ISERR(DATE(YEAR(Z184),MONTH(Z184),DAY(Z184))), "El valor ingresado en fecha de pago no tiene un formato válido. ","")
)
)</f>
        <v/>
      </c>
      <c r="EQ184" s="46">
        <f>IF($DS184,
IF(AA184="","Debes escribir el medio de pago. ",
IF(_xlfn.IFNA(VLOOKUP(AA184,MEDIOS_DE_PAGO,1,FALSE),-1)=-1,"El medio de pago es inválido (por favor seleccionarlo de la lista). ","")
)
)</f>
        <v/>
      </c>
      <c r="ER184" s="46">
        <f>OR(AA184='Tablas '!$T$4,AA184='Tablas '!$T$7,AA184='Tablas '!$T$8,AA184='Tablas '!$T$11)</f>
        <v/>
      </c>
      <c r="ES184" s="46">
        <f>IF(AND($DS184,ER184),
IF(AB184="","Debes escribir la entidad bancaria. ",""),
""
)</f>
        <v/>
      </c>
      <c r="ET184" s="46">
        <f>IF(AND($DS184,ER184),
IF(AC184="","Debes escribir el tipo de cuenta bancaria. ",
IF(_xlfn.IFNA(VLOOKUP(AC184,TIPO_DE_CUENTA,1,FALSE),-1)=-1,"El tipo de cuenta bancaria es inválida (por favor seleccionarlo de la lista). ","")
),
""
)</f>
        <v/>
      </c>
      <c r="EU184" s="46">
        <f>IF(AND($DS184,ER184),
IF(AD184="","Debes escribir el número de cuenta bancaria. ",""),
""
)</f>
        <v/>
      </c>
      <c r="EV184" s="46">
        <f>IF($DS184,
IF(AE184="","Debes escribir el valor del sueldo básico. ",
IF( ISERR(_xlfn.NUMBERVALUE(AE184)), "El valor del sueldo básico debe ser un número válido. ", "")
)
)</f>
        <v/>
      </c>
      <c r="EW184" s="46">
        <f>IF($DS184,
IF(AF184="","Debes escribir el número de días trabajados. ",
IF( IFERROR(INT(AF184),1.1) &lt;&gt; IFERROR(_xlfn.NUMBERVALUE(AF184),1), "La cantidad de días trabajados debe ser un número entero. ", "")
)
)</f>
        <v/>
      </c>
      <c r="EX184" s="46">
        <f>IF($DS184,
IF(AG184="","Debes escribir el valor del sueldo trabajado. ",
IF( ISERR(_xlfn.NUMBERVALUE(AG184)), "El valor del sueldo trabajado debe ser un número válido. ", "")
)
)</f>
        <v/>
      </c>
      <c r="EY184" s="46">
        <f>IF($DS184,
IF( AND(AH184&lt;&gt;"", ISERR(_xlfn.NUMBERVALUE(AH184))), "El valor del auxilio de transporte debe ser un número válido. ", "")
)</f>
        <v/>
      </c>
      <c r="EZ184" s="46">
        <f>IF($DS184,
IF( AND(AI184&lt;&gt;"", ISERR(_xlfn.NUMBERVALUE(AI184))), "El valor de viáticos salariales debe ser un número válido. ", "")
)</f>
        <v/>
      </c>
      <c r="FA184" s="46">
        <f>IF($DS184,
IF( AND(AJ184&lt;&gt;"", ISERR(_xlfn.NUMBERVALUE(AJ184))), "El valor de viáticos NO salariales debe ser un número válido. ", "")
)</f>
        <v/>
      </c>
      <c r="FB184" s="46">
        <f>CONCATENATE(AK184,AL184)&lt;&gt;""</f>
        <v/>
      </c>
      <c r="FC184" s="46">
        <f>IF(AND($DS184,FB184),
IF(AK184="","Debes escribir el número de horas extras diurnas. ",
IF( IFERROR(INT(AK184),1.1) &lt;&gt; IFERROR(_xlfn.NUMBERVALUE(AK184),1), "La cantidad de horas extras diurnas debe ser un número entero. ", "")
),
""
)</f>
        <v/>
      </c>
      <c r="FD184" s="46">
        <f>IF(AND($DS184,FB184),
IF(AL184="","Debes escribir el valor de las horas extras diurnas. ",
IF( ISERR(_xlfn.NUMBERVALUE(AL184)), "El valor de las horas extras duirnas debe ser un número válido. ", "")
),
""
)</f>
        <v/>
      </c>
      <c r="FE184" s="46">
        <f>CONCATENATE(AM184,AN184)&lt;&gt;""</f>
        <v/>
      </c>
      <c r="FF184" s="46">
        <f>IF(AND($DS184,FE184),
IF(AM184="","Debes escribir el número de horas extras nocturnas. ",
IF( IFERROR(INT(AM184),1.1) &lt;&gt; IFERROR(_xlfn.NUMBERVALUE(AM184),1), "La cantidad de horas extras nocturnas debe ser un número entero. ", "")
),
""
)</f>
        <v/>
      </c>
      <c r="FG184" s="46">
        <f>IF(AND($DS184,FE184),
IF(AN184="","Debes escribir el valor de las horas extras nocturnas. ",
IF( ISERR(_xlfn.NUMBERVALUE(AN184)), "El valor de las horas extras nocturnas debe ser un número válido. ", "")
),
""
)</f>
        <v/>
      </c>
      <c r="FH184" s="46">
        <f>CONCATENATE(AO184,AP184)&lt;&gt;""</f>
        <v/>
      </c>
      <c r="FI184" s="46">
        <f>IF(AND($DS184,FH184),
IF(AO184="","Debes escribir el número de horas extras diurnas dominicales y festivas. ",
IF( IFERROR(INT(AO184),1.1) &lt;&gt; IFERROR(_xlfn.NUMBERVALUE(AO184),1), "La cantidad de horas extras diurnas dominicales y festivas debe ser un número entero. ", "")
),
""
)</f>
        <v/>
      </c>
      <c r="FJ184" s="46">
        <f>IF(AND($DS184,FH184),
IF(AP184="","Debes escribir el valor de las horas extras diurnas dominicales y festivas. ",
IF( ISERR(_xlfn.NUMBERVALUE(AP184)), "El valor de las horas extras diurnas dominicales y festivas debe ser un número válido. ", "")
),
""
)</f>
        <v/>
      </c>
      <c r="FK184" s="46">
        <f>CONCATENATE(AQ184,AR184)&lt;&gt;""</f>
        <v/>
      </c>
      <c r="FL184" s="46">
        <f>IF(AND($DS184,FK184),
IF(AQ184="","Debes escribir el número de horas extras nocturnas dominicales y festivas. ",
IF( IFERROR(INT(AQ184),1.1) &lt;&gt; IFERROR(_xlfn.NUMBERVALUE(AQ184),1), "La cantidad de horas extras nocturnas dominicales y festivas debe ser un número entero. ", "")
),
""
)</f>
        <v/>
      </c>
      <c r="FM184" s="46">
        <f>IF(AND($DS184,FK184),
IF(AR184="","Debes escribir el valor de las horas extras nocturnas dominicales y festivas. ",
IF( ISERR(_xlfn.NUMBERVALUE(AR184)), "El valor de las horas extras nocturnas dominicales y festivas debe ser un número válido. ", "")
),
""
)</f>
        <v/>
      </c>
      <c r="FN184" s="46">
        <f>CONCATENATE(AS184,AT184)&lt;&gt;""</f>
        <v/>
      </c>
      <c r="FO184" s="46">
        <f>IF(AND($DS184,FN184),
IF(AS184="","Debes escribir el número de horas recargo nocturno. ",
IF( IFERROR(INT(AS184),1.1) &lt;&gt; IFERROR(_xlfn.NUMBERVALUE(AS184),1), "La cantidad de horas recargo nocturno debe ser un número entero. ", "")
),
""
)</f>
        <v/>
      </c>
      <c r="FP184" s="46">
        <f>IF(AND($DS184,FN184),
IF(AT184="","Debes escribir el valor de las horas recargo nocturno. ",
IF( ISERR(_xlfn.NUMBERVALUE(AT184)), "El valor de las horas recargo nocturno debe ser un número válido. ", "")
),
""
)</f>
        <v/>
      </c>
      <c r="FQ184" s="46">
        <f>CONCATENATE(AU184,AV184)&lt;&gt;""</f>
        <v/>
      </c>
      <c r="FR184" s="46">
        <f>IF(AND($DS184,FQ184),
IF(AU184="","Debes escribir el número de horas recargo diurno dominical y festivo. ",
IF( IFERROR(INT(AU184),1.1) &lt;&gt; IFERROR(_xlfn.NUMBERVALUE(AU184),1), "La cantidad de horas recargo diurno dominical y festivo debe ser un número entero. ", "")
),
""
)</f>
        <v/>
      </c>
      <c r="FS184" s="46">
        <f>IF(AND($DS184,FQ184),
IF(AV184="","Debes escribir el valor de las horas recargo diurno dominical y festivo. ",
IF( ISERR(_xlfn.NUMBERVALUE(AV184)), "El valor de las horas recargo diurno dominical y festivo debe ser un número válido. ", "")
),
""
)</f>
        <v/>
      </c>
      <c r="FT184" s="46">
        <f>CONCATENATE(AW184,AX184)&lt;&gt;""</f>
        <v/>
      </c>
      <c r="FU184" s="46">
        <f>IF(AND($DS184,FT184),
IF(AW184="","Debes escribir el número de horas recargo nocturno dominical y festivo. ",
IF( IFERROR(INT(AW184),1.1) &lt;&gt; IFERROR(_xlfn.NUMBERVALUE(AW184),1), "La cantidad de horas recargo nocturno dominical y festivo debe ser un número entero. ", "")
),
""
)</f>
        <v/>
      </c>
      <c r="FV184" s="46">
        <f>IF(AND($DS184,FT184),
IF(AX184="","Debes escribir el valor de las horas recargo nocturno dominical y festivo. ",
IF( ISERR(_xlfn.NUMBERVALUE(AX184)), "El valor de las horas recargo nocturno dominical y festivo debe ser un número válido. ", "")
),
""
)</f>
        <v/>
      </c>
      <c r="FW184" s="46">
        <f>CONCATENATE(AY184,AZ184)&lt;&gt;""</f>
        <v/>
      </c>
      <c r="FX184" s="46">
        <f>IF(AND($DS184,FW184),
IF(AY184="","Debes escribir el número de días de vacaciones comunes. ",
IF( IFERROR(INT(AY184),1.1) &lt;&gt; IFERROR(_xlfn.NUMBERVALUE(AY184),1), "La cantidad de días de vacaciones comunes debe ser un número entero. ", "")
),
""
)</f>
        <v/>
      </c>
      <c r="FY184" s="46">
        <f>IF(AND($DS184,FW184),
IF(AZ184="","Debes escribir el valor de las vacaciones comunes. ",
IF( ISERR(_xlfn.NUMBERVALUE(AZ184)), "El valor de las vacaciones comunes debe ser un número válido. ", "")
),
""
)</f>
        <v/>
      </c>
      <c r="FZ184" s="46">
        <f>CONCATENATE(BA184,BB184)&lt;&gt;""</f>
        <v/>
      </c>
      <c r="GA184" s="46">
        <f>IF(AND($DS184,FZ184),
IF(BA184="","Debes escribir el número de días de vacaciones compensadas. ",
IF( IFERROR(INT(BA184),1.1) &lt;&gt; IFERROR(_xlfn.NUMBERVALUE(BA184),1), "La cantidad de días de vacaciones compensadas debe ser un número entero. ", "")
),
""
)</f>
        <v/>
      </c>
      <c r="GB184" s="46">
        <f>IF(AND($DS184,FZ184),
IF(BB184="","Debes escribir el valor de las vacaciones compensadas. ",
IF( ISERR(_xlfn.NUMBERVALUE(BB184)), "El valor de las vacaciones compensadas debe ser un número válido. ", "")
),
""
)</f>
        <v/>
      </c>
      <c r="GC184" s="46">
        <f>CONCATENATE(BC184,BD184)&lt;&gt;""</f>
        <v/>
      </c>
      <c r="GD184" s="46">
        <f>IF(AND($DS184,GC184),
IF(BC184="","Debes escribir el número de días de prima salarial. ",
IF( IFERROR(INT(BC184),1.1) &lt;&gt; IFERROR(_xlfn.NUMBERVALUE(BC184),1), "La cantidad de días de prima salarial debe ser un número entero. ", "")
),
""
)</f>
        <v/>
      </c>
      <c r="GE184" s="46">
        <f>IF(AND($DS184,GC184),
IF(BD184="","Debes escribir el valor de los días de prima salarial. ",
IF( ISERR(_xlfn.NUMBERVALUE(BD184)), "El valor de los días de prima salarial debe ser un número válido. ", "")
),
""
)</f>
        <v/>
      </c>
      <c r="GF184" s="46">
        <f>IF($DS184,
IF( AND(BE184&lt;&gt;"", ISERR(_xlfn.NUMBERVALUE(BE184))), "El valor de la prima NO saliarial debe ser un número válido. ", "")
)</f>
        <v/>
      </c>
      <c r="GG184" s="46">
        <f>CONCATENATE(BF184,BG184,BH184)&lt;&gt;""</f>
        <v/>
      </c>
      <c r="GH184" s="46">
        <f>IF(AND($DS184,GG184),
IF(BF184="","Debes escribir el valor de las cesantías. ",
IF( ISERR(_xlfn.NUMBERVALUE(BF184)), "El valor de las cesantías debe ser un número válido. ", "")
),
""
)</f>
        <v/>
      </c>
      <c r="GI184" s="46">
        <f>IF(AND($DS184,GG184),
IF(BG184="","Debes escribir el % de cesantías. ",
IF( ISERR(_xlfn.NUMBERVALUE(BG184)), "El % de cesantías debe ser un número válido. ", "")
),
""
)</f>
        <v/>
      </c>
      <c r="GJ184" s="46">
        <f>IF(AND($DS184,GG184),
IF(BH184="","Debes escribir el valor de intereses de cesantías. ",
IF( ISERR(_xlfn.NUMBERVALUE(BH184)), "El valor de intereses de cesantías debe ser un número válido. ", "")
),
""
)</f>
        <v/>
      </c>
      <c r="GK184" s="46">
        <f>CONCATENATE(BI184,BJ184,BK184)&lt;&gt;""</f>
        <v/>
      </c>
      <c r="GL184" s="46">
        <f>IF(AND($DS184,GK184),
IF(BI184="","Debes escribir el número de días de incapacidad. ",
IF( IFERROR(INT(BI184),1.1) &lt;&gt; IFERROR(_xlfn.NUMBERVALUE(BI184),1), "La cantidad de días de incapacidad debe ser un número entero. ", "")
),
""
)</f>
        <v/>
      </c>
      <c r="GM184" s="46">
        <f>IF(AND($DS184,GK184),
IF(BJ184="","Debes escribir el tipo de incapacidad. ",
IF(_xlfn.IFNA(VLOOKUP(BJ184,TIPO_DE_INCAPACIDAD,1,FALSE),-1)=-1,"El tipo de incapacidad es inválida (por favor seleccionarlo de la lista). ","")
),
""
)</f>
        <v/>
      </c>
      <c r="GN184" s="46">
        <f>IF(AND($DS184,GK184),
IF(BK184="","Debes escribir el valor de la incapacidad. ",
IF( ISERR(_xlfn.NUMBERVALUE(BK184)), "El valor de la incapacidad debe ser un número válido. ", "")
),
""
)</f>
        <v/>
      </c>
      <c r="GO184" s="46">
        <f>CONCATENATE(BL184,BM184)&lt;&gt;""</f>
        <v/>
      </c>
      <c r="GP184" s="46">
        <f>IF(AND($DS184,GO184),
IF(BL184="","Debes escribir el número de días de licencia de maternidad o paternidad. ",
IF( IFERROR(INT(BL184),1.1) &lt;&gt; IFERROR(_xlfn.NUMBERVALUE(BL184),1), "La cantidad de días de licencia de maternidad o paternidad debe ser un número entero. ", "")
),
""
)</f>
        <v/>
      </c>
      <c r="GQ184" s="46">
        <f>IF(AND($DS184,GO184),
IF(BM184="","Debes escribir el valor de la licencia de maternidad o paternidad. ",
IF( ISERR(_xlfn.NUMBERVALUE(BM184)), "El valor de la licencia de maternidad o paternidad debe ser un número válido. ", "")
),
""
)</f>
        <v/>
      </c>
      <c r="GR184" s="46">
        <f>CONCATENATE(BN184,BO184)&lt;&gt;""</f>
        <v/>
      </c>
      <c r="GS184" s="46">
        <f>IF(AND($DS184,GR184),
IF(BN184="","Debes escribir el número de días de licencia remunerada. ",
IF( IFERROR(INT(BN184),1.1) &lt;&gt; IFERROR(_xlfn.NUMBERVALUE(BN184),1), "La cantidad de días de licencia remunerada debe ser un número entero. ", "")
),
""
)</f>
        <v/>
      </c>
      <c r="GT184" s="46">
        <f>IF(AND($DS184,GR184),
IF(BO184="","Debes escribir el valor de la licencia remunerada. ",
IF( ISERR(_xlfn.NUMBERVALUE(BO184)), "El valor de la licencia remunerada debe ser un número válido. ", "")
),
""
)</f>
        <v/>
      </c>
      <c r="GU184" s="46">
        <f>IF($DS184,
IF( AND(BP184&lt;&gt;"", ISERR(_xlfn.NUMBERVALUE(BP184))), "El valor de la licencia NO remunerada debe ser un número válido. ", "")
)</f>
        <v/>
      </c>
      <c r="GV184" s="46">
        <f>IF($DS184,
IF( AND(BQ184&lt;&gt;"", ISERR(_xlfn.NUMBERVALUE(BQ184))), "El valor de auxilios salariales debe ser un número válido. ", "")
)</f>
        <v/>
      </c>
      <c r="GW184" s="46">
        <f>IF($DS184,
IF( AND(BR184&lt;&gt;"", ISERR(_xlfn.NUMBERVALUE(BR184))), "El valor de auxilios NO salariales debe ser un número válido. ", "")
)</f>
        <v/>
      </c>
      <c r="GX184" s="46">
        <f>IF($DS184,
IF( AND(BS184&lt;&gt;"", ISERR(_xlfn.NUMBERVALUE(BS184))), "El valor de bonos salariales debe ser un número válido. ", "")
)</f>
        <v/>
      </c>
      <c r="GY184" s="46">
        <f>IF($DS184,
IF( AND(BT184&lt;&gt;"", ISERR(_xlfn.NUMBERVALUE(BT184))), "El valor de bonos NO salariales debe ser un número válido. ", "")
)</f>
        <v/>
      </c>
      <c r="GZ184" s="46">
        <f>IF($DS184,
IF( AND(BU184&lt;&gt;"", ISERR(_xlfn.NUMBERVALUE(BU184))), "El valor de bonos salariales de alimentación debe ser un número válido. ", "")
)</f>
        <v/>
      </c>
      <c r="HA184" s="46">
        <f>IF($DS184,
IF( AND(BV184&lt;&gt;"", ISERR(_xlfn.NUMBERVALUE(BV184))), "El valor de bonos NO salariales de alimentación debe ser un número válido. ", "")
)</f>
        <v/>
      </c>
      <c r="HB184" s="46">
        <f>IF($DS184,
IF( AND(BW184&lt;&gt;"", ISERR(_xlfn.NUMBERVALUE(BW184))), "El valor de bonificaciones salariales debe ser un número válido. ", "")
)</f>
        <v/>
      </c>
      <c r="HC184" s="46">
        <f>IF($DS184,
IF( AND(BX184&lt;&gt;"", ISERR(_xlfn.NUMBERVALUE(BX184))), "El valor de bonificaciones NO salariales debe ser un número válido. ", "")
)</f>
        <v/>
      </c>
      <c r="HD184" s="46">
        <f>IF($DS184,
IF( AND(BY184&lt;&gt;"", ISERR(_xlfn.NUMBERVALUE(BY184))), "El valor de compensaciones ordinarias debe ser un número válido. ", "")
)</f>
        <v/>
      </c>
      <c r="HE184" s="46">
        <f>IF($DS184,
IF( AND(BZ184&lt;&gt;"", ISERR(_xlfn.NUMBERVALUE(BZ184))), "El valor de compensaciones extraordinarias debe ser un número válido. ", "")
)</f>
        <v/>
      </c>
      <c r="HF184" s="46">
        <f>IF($DS184,
IF( AND(CA184&lt;&gt;"", ISERR(_xlfn.NUMBERVALUE(CA184))), "El valor de comisiones debe ser un número válido. ", "")
)</f>
        <v/>
      </c>
      <c r="HG184" s="46">
        <f>IF($DS184,
IF( AND(CB184&lt;&gt;"", ISERR(_xlfn.NUMBERVALUE(CB184))), "El valor de ausencia por huega debe ser un número válido. ", "")
)</f>
        <v/>
      </c>
      <c r="HH184" s="46">
        <f>IF($DS184,
IF( AND(CC184&lt;&gt;"", ISERR(_xlfn.NUMBERVALUE(CC184))), "El valor de anticipos debe ser un número válido. ", "")
)</f>
        <v/>
      </c>
      <c r="HI184" s="46">
        <f>IF($DS184,
IF( AND(CD184&lt;&gt;"", ISERR(_xlfn.NUMBERVALUE(CD184))), "El valor de pagos a terceros debe ser un número válido. ", "")
)</f>
        <v/>
      </c>
      <c r="HJ184" s="46">
        <f>IF($DS184,
IF( AND(CE184&lt;&gt;"", ISERR(_xlfn.NUMBERVALUE(CE184))), "El valor de dotación debe ser un número válido. ", "")
)</f>
        <v/>
      </c>
      <c r="HK184" s="46">
        <f>IF($DS184,
IF( AND(CF184&lt;&gt;"", ISERR(_xlfn.NUMBERVALUE(CF184))), "El valor de apoyo sostenibilidad debe ser un número válido. ", "")
)</f>
        <v/>
      </c>
      <c r="HL184" s="46">
        <f>IF($DS184,
IF( AND(CG184&lt;&gt;"", ISERR(_xlfn.NUMBERVALUE(CG184))), "El valor de teletrabajo debe ser un número válido. ", "")
)</f>
        <v/>
      </c>
      <c r="HM184" s="46">
        <f>IF($DS184,
IF( AND(CH184&lt;&gt;"", ISERR(_xlfn.NUMBERVALUE(CH184))), "El valor de bonificación de retiro debe ser un número válido. ", "")
)</f>
        <v/>
      </c>
      <c r="HN184" s="46">
        <f>IF($DS184,
IF( AND(CI184&lt;&gt;"", ISERR(_xlfn.NUMBERVALUE(CI184))), "El valor de indemnización de retiro debe ser un número válido. ", "")
)</f>
        <v/>
      </c>
      <c r="HO184" s="46">
        <f>IF($DS184,
IF( AND(CJ184&lt;&gt;"", ISERR(_xlfn.NUMBERVALUE(CJ184))), "El valor de reintegros debe ser un número válido. ", "")
)</f>
        <v/>
      </c>
      <c r="HP184" s="46">
        <f>CONCATENATE(CK184,CL184,CM184)&lt;&gt;""</f>
        <v/>
      </c>
      <c r="HQ184" s="46">
        <f>IF(AND($DS184,HP184),
IF(CK184="","Debes escribir la descripción de otro concepto no categorizado. ",""),
""
)</f>
        <v/>
      </c>
      <c r="HR184" s="46">
        <f>IF(AND($DS184,HP184),
IF(CONCATENATE(CL184,CM184)="","Debes escribir al menos un valor de concepto no categorizado (salarial o no salarial). ",
IF(ISERR(_xlfn.NUMBERVALUE(CL184)),"El valor salarial concepto no categorizado debe ser un número válido. ","")
),
""
)</f>
        <v/>
      </c>
      <c r="HS184" s="46">
        <f>IF(AND($DS184,HP184),
IF(CONCATENATE(CL184,CM184)="","Debes escribir al menos un valor de concepto no categorizado (salarial o no salarial). ",
IF(ISERR(_xlfn.NUMBERVALUE(CM184)),"El valor NO salarial concepto no categorizado debe ser un número válido. ","")
),
""
)</f>
        <v/>
      </c>
      <c r="HT184" s="46">
        <f>IF($DS184,
IF(CN184="","Debes escribir el porcentaje del aporte a salud. ",
IF( ISERR(_xlfn.NUMBERVALUE(CN184)), "El valor del porcentaje del aporte a salud debe ser un número válido. ", "")
)
)</f>
        <v/>
      </c>
      <c r="HU184" s="46">
        <f>IF($DS184,
IF(CO184="","Debes escribir el valor del aporte a salud. ",
IF( ISERR(_xlfn.NUMBERVALUE(CO184)), "El valor del aporte a salud debe ser un número válido. ", "")
)
)</f>
        <v/>
      </c>
      <c r="HV184" s="46">
        <f>IF($DS184,
IF( AND(CP184&lt;&gt;"", ISERR(_xlfn.NUMBERVALUE(CP184))), "El valor plan complementario debe ser un número válido. ", "")
)</f>
        <v/>
      </c>
      <c r="HW184" s="46">
        <f>IF($DS184,
IF(CQ184="","Debes escribir el porcentaje del aporte a pensión. ",
IF( ISERR(_xlfn.NUMBERVALUE(CQ184)), "El valor del porcentaje del aporte a pensión debe ser un número válido. ", "")
)
)</f>
        <v/>
      </c>
      <c r="HX184" s="46">
        <f>IF($DS184,
IF(CR184="","Debes escribir el valor del aporte a pensión. ",
IF( ISERR(_xlfn.NUMBERVALUE(CR184)), "El valor del aporte a salud debe ser un número válido. ", "")
)
)</f>
        <v/>
      </c>
      <c r="HY184" s="46">
        <f>IF($DS184,
IF( AND(CS184&lt;&gt;"", ISERR(_xlfn.NUMBERVALUE(CS184))), "El valor pensión voluntaria debe ser un número válido. ", "")
)</f>
        <v/>
      </c>
      <c r="HZ184" s="46">
        <f>CONCATENATE(CT184,CU184,CV184,CW184)&lt;&gt;""</f>
        <v/>
      </c>
      <c r="IA184" s="46">
        <f>IF(AND($DS184,HZ184),
IF(CT184="","Debes escribir el % del fondo de seguridad pensional. ",
IF( ISERR(_xlfn.NUMBERVALUE(CT184)), "El % del fondo de seguridad debe ser un número válido. ", "")
),
""
)</f>
        <v/>
      </c>
      <c r="IB184" s="46">
        <f>IF(AND($DS184,HZ184),
IF(CU184="","Debes escribir el valor del aporte al fondo de solidaridad pensional. ",
IF( ISERR(_xlfn.NUMBERVALUE(CU184)), "El valor del aporte al fondo de solidaridad pensional debe ser un número válido. ", "")
),
""
)</f>
        <v/>
      </c>
      <c r="IC184" s="46">
        <f>IF(AND($DS184,HZ184),
IF(CV184="","Debes escribir el % del fondo de subsistencia. ",
IF( ISERR(_xlfn.NUMBERVALUE(CV184)), "El % del fondo de subsistencia debe ser un número válido. ", "")
),
""
)</f>
        <v/>
      </c>
      <c r="ID184" s="46">
        <f>IF(AND($DS184,HZ184),
IF(CW184="","Debes escribir el valor del fondo de subsistencia. ",
IF( ISERR(_xlfn.NUMBERVALUE(CW184)), "El valor del fondo de subsistencia debe ser un número válido. ", "")
),
""
)</f>
        <v/>
      </c>
      <c r="IE184" s="46">
        <f>CONCATENATE(CX184,CY184)&lt;&gt;""</f>
        <v/>
      </c>
      <c r="IF184" s="46">
        <f>IF(AND($DS184,IE184),
IF(CX184="","Debes escribir el % de sindicato. ",
IF( ISERR(_xlfn.NUMBERVALUE(CX184)), "El % de sindicato debe ser un número válido. ", "")
),
""
)</f>
        <v/>
      </c>
      <c r="IG184" s="46">
        <f>IF(AND($DS184,IE184),
IF(CY184="","Debes escribir el valor del sindicato. ",
IF( ISERR(_xlfn.NUMBERVALUE(CY184)), "El valor del sindicato debe ser un número válido. ", "")
),
""
)</f>
        <v/>
      </c>
      <c r="IH184" s="46">
        <f>IF($DS184,
IF( AND(CZ184&lt;&gt;"", ISERR(_xlfn.NUMBERVALUE(CZ184))), "El valor de sanción pública debe ser un número válido. ", "")
)</f>
        <v/>
      </c>
      <c r="II184" s="46">
        <f>IF($DS184,
IF( AND(DA184&lt;&gt;"", ISERR(_xlfn.NUMBERVALUE(DA184))), "El valor de sanción privada debe ser un número válido. ", "")
)</f>
        <v/>
      </c>
      <c r="IJ184" s="46">
        <f>CONCATENATE(DB184,DC184)&lt;&gt;""</f>
        <v/>
      </c>
      <c r="IK184" s="46">
        <f>IF(AND($DS184,IJ184),
IF(DB184="","Debes escribir la descripción de libranza. ",""),
""
)</f>
        <v/>
      </c>
      <c r="IL184" s="46">
        <f>IF(AND($DS184,IJ184),
IF(DC184="","Debes escribir la cuota libranza. ",
IF(ISERR(_xlfn.NUMBERVALUE(DC184)),"El valor de la cuota libranza debe ser un número válido. ","")
),
""
)</f>
        <v/>
      </c>
      <c r="IM184" s="46">
        <f>IF($DS184,
IF( AND(DD184&lt;&gt;"", ISERR(_xlfn.NUMBERVALUE(DD184))), "El valor de pagos a terceros debe ser un número válido. ", "")
)</f>
        <v/>
      </c>
      <c r="IN184" s="46">
        <f>IF($DS184,
IF( AND(DE184&lt;&gt;"", ISERR(_xlfn.NUMBERVALUE(DE184))), "El valor de anticipos debe ser un número válido. ", "")
)</f>
        <v/>
      </c>
      <c r="IO184" s="46">
        <f>IF($DS184,
IF( AND(DF184&lt;&gt;"", ISERR(_xlfn.NUMBERVALUE(DF184))), "El valor de AFC debe ser un número válido. ", "")
)</f>
        <v/>
      </c>
      <c r="IP184" s="46">
        <f>IF($DS184,
IF( AND(DG184&lt;&gt;"", ISERR(_xlfn.NUMBERVALUE(DG184))), "El valor de rete-fuente debe ser un número válido. ", "")
)</f>
        <v/>
      </c>
      <c r="IQ184" s="46">
        <f>IF($DS184,
IF( AND(DH184&lt;&gt;"", ISERR(_xlfn.NUMBERVALUE(DH184))), "El valor de cooperativa de trabajo debe ser un número válido. ", "")
)</f>
        <v/>
      </c>
      <c r="IR184" s="46">
        <f>IF($DS184,
IF( AND(DI184&lt;&gt;"", ISERR(_xlfn.NUMBERVALUE(DI184))), "El valor de embargo fiscal debe ser un número válido. ", "")
)</f>
        <v/>
      </c>
      <c r="IS184" s="46">
        <f>IF($DS184,
IF( AND(DJ184&lt;&gt;"", ISERR(_xlfn.NUMBERVALUE(DJ184))), "El valor de educación debe ser un número válido. ", "")
)</f>
        <v/>
      </c>
      <c r="IT184" s="46">
        <f>IF($DS184,
IF( AND(DK184&lt;&gt;"", ISERR(_xlfn.NUMBERVALUE(DK184))), "El valor de reintegro debe ser un número válido. ", "")
)</f>
        <v/>
      </c>
      <c r="IU184" s="46">
        <f>IF($DS184,
IF( AND(DL184&lt;&gt;"", ISERR(_xlfn.NUMBERVALUE(DL184))), "El valor de deuda debe ser un número válido. ", "")
)</f>
        <v/>
      </c>
      <c r="IV184" s="46">
        <f>IF($DS184,
IF( AND(DM184&lt;&gt;"", ISERR(_xlfn.NUMBERVALUE(DM184))), "El valor de otras deducciones debe ser un número válido. ", "")
)</f>
        <v/>
      </c>
      <c r="IW184" s="46">
        <f>IF($DS184,
IF(DN184="","Debes escribir el valor de los devengos totales. ",
IF( ISERR(_xlfn.NUMBERVALUE(DN184)), "El valor de los devengos totales debe ser un número válido. ", "")
)
)</f>
        <v/>
      </c>
      <c r="IX184" s="46">
        <f>IF($DS184,
IF(DO184="","Debes escribir el valor de las deducciones totales. ",
IF( ISERR(_xlfn.NUMBERVALUE(DO184)), "El valor de las deducciones totales debe ser un número válido. ", "")
)
)</f>
        <v/>
      </c>
      <c r="IY184" s="46">
        <f>IF($DS184,
IF(DP184="","Debes escribir el valor del salario total. ",
IF( ISERR(_xlfn.NUMBERVALUE(DP184)), "El valor del salario total debe ser un número válido. ", "")
)
)</f>
        <v/>
      </c>
    </row>
    <row r="185">
      <c r="B185" s="48" t="n">
        <v>173</v>
      </c>
      <c r="C185" s="61">
        <f>IF(AND(DS185,DP185&lt;&gt;""),
IF(DQ185="","OK","Error"),
""
)</f>
        <v/>
      </c>
      <c r="D185" s="53" t="n"/>
      <c r="E185" s="52" t="n"/>
      <c r="F185" s="112" t="n"/>
      <c r="G185" s="52" t="n"/>
      <c r="H185" s="53" t="n"/>
      <c r="I185" s="52" t="n"/>
      <c r="J185" s="52" t="n"/>
      <c r="K185" s="53" t="n"/>
      <c r="L185" s="55" t="n"/>
      <c r="M185" s="108" t="n"/>
      <c r="N185" s="56" t="n"/>
      <c r="O185" s="52" t="n"/>
      <c r="P185" s="52" t="n"/>
      <c r="Q185" s="52" t="n"/>
      <c r="R185" s="52" t="n"/>
      <c r="S185" s="52" t="n"/>
      <c r="T185" s="53" t="n"/>
      <c r="U185" s="52" t="n"/>
      <c r="V185" s="52" t="n"/>
      <c r="W185" s="55" t="n"/>
      <c r="X185" s="55" t="n"/>
      <c r="Y185" s="52" t="n"/>
      <c r="Z185" s="55" t="n"/>
      <c r="AA185" s="52" t="n"/>
      <c r="AB185" s="53" t="n"/>
      <c r="AC185" s="53" t="n"/>
      <c r="AD185" s="53" t="n"/>
      <c r="AE185" s="177" t="n"/>
      <c r="AF185" s="113" t="n"/>
      <c r="AG185" s="177" t="n"/>
      <c r="AH185" s="178" t="n"/>
      <c r="AI185" s="178" t="n"/>
      <c r="AJ185" s="178" t="n"/>
      <c r="AK185" s="114" t="n"/>
      <c r="AL185" s="178" t="n"/>
      <c r="AM185" s="114" t="n"/>
      <c r="AN185" s="178" t="n"/>
      <c r="AO185" s="114" t="n"/>
      <c r="AP185" s="178" t="n"/>
      <c r="AQ185" s="114" t="n"/>
      <c r="AR185" s="178" t="n"/>
      <c r="AS185" s="114" t="n"/>
      <c r="AT185" s="178" t="n"/>
      <c r="AU185" s="114" t="n"/>
      <c r="AV185" s="178" t="n"/>
      <c r="AW185" s="114" t="n"/>
      <c r="AX185" s="178" t="n"/>
      <c r="AY185" s="114" t="n"/>
      <c r="AZ185" s="178" t="n"/>
      <c r="BA185" s="114" t="n"/>
      <c r="BB185" s="178" t="n"/>
      <c r="BC185" s="114" t="n"/>
      <c r="BD185" s="178" t="n"/>
      <c r="BE185" s="178" t="n"/>
      <c r="BF185" s="178" t="n"/>
      <c r="BG185" s="59" t="n"/>
      <c r="BH185" s="178" t="n"/>
      <c r="BI185" s="114" t="n"/>
      <c r="BJ185" s="53" t="n"/>
      <c r="BK185" s="178" t="n"/>
      <c r="BL185" s="114" t="n"/>
      <c r="BM185" s="178" t="n"/>
      <c r="BN185" s="114" t="n"/>
      <c r="BO185" s="178" t="n"/>
      <c r="BP185" s="178" t="n"/>
      <c r="BQ185" s="178" t="n"/>
      <c r="BR185" s="178" t="n"/>
      <c r="BS185" s="178" t="n"/>
      <c r="BT185" s="178" t="n"/>
      <c r="BU185" s="178" t="n"/>
      <c r="BV185" s="178" t="n"/>
      <c r="BW185" s="178" t="n"/>
      <c r="BX185" s="178" t="n"/>
      <c r="BY185" s="178" t="n"/>
      <c r="BZ185" s="178" t="n"/>
      <c r="CA185" s="178" t="n"/>
      <c r="CB185" s="178" t="n"/>
      <c r="CC185" s="178" t="n"/>
      <c r="CD185" s="178" t="n"/>
      <c r="CE185" s="178" t="n"/>
      <c r="CF185" s="178" t="n"/>
      <c r="CG185" s="178" t="n"/>
      <c r="CH185" s="178" t="n"/>
      <c r="CI185" s="178" t="n"/>
      <c r="CJ185" s="178" t="n"/>
      <c r="CK185" s="53" t="n"/>
      <c r="CL185" s="178" t="n"/>
      <c r="CM185" s="178" t="n"/>
      <c r="CN185" s="60" t="n"/>
      <c r="CO185" s="177" t="n"/>
      <c r="CP185" s="178" t="n"/>
      <c r="CQ185" s="60" t="n"/>
      <c r="CR185" s="177" t="n"/>
      <c r="CS185" s="178" t="n"/>
      <c r="CT185" s="59" t="n"/>
      <c r="CU185" s="178" t="n"/>
      <c r="CV185" s="59" t="n"/>
      <c r="CW185" s="178" t="n"/>
      <c r="CX185" s="59" t="n"/>
      <c r="CY185" s="178" t="n"/>
      <c r="CZ185" s="178" t="n"/>
      <c r="DA185" s="178" t="n"/>
      <c r="DB185" s="53" t="n"/>
      <c r="DC185" s="178" t="n"/>
      <c r="DD185" s="178" t="n"/>
      <c r="DE185" s="178" t="n"/>
      <c r="DF185" s="178" t="n"/>
      <c r="DG185" s="178" t="n"/>
      <c r="DH185" s="178" t="n"/>
      <c r="DI185" s="178" t="n"/>
      <c r="DJ185" s="178" t="n"/>
      <c r="DK185" s="178" t="n"/>
      <c r="DL185" s="178" t="n"/>
      <c r="DM185" s="178" t="n"/>
      <c r="DN185" s="177" t="n"/>
      <c r="DO185" s="177" t="n"/>
      <c r="DP185" s="177" t="n"/>
      <c r="DQ185" s="76">
        <f>IF(AND(DS185,DP185&lt;&gt;""),
CONCATENATE(DT185,DU185,DV185,DW185,DX185,DY185,DZ185,EA185,EB185,EC185,ED185,EE185,EF185,EG185,EH185,EI185,EJ185,EK185,EL185,EM185,EN185,EO185,EP185,EQ185,ES185,ET185,EU185,EV185,EW185,EX185,EY185,EZ185,FA185,FC185,FD185,FF185,FG185,FI185,FJ185,FL185,FM185,FO185,FP185,FR185,FS185,FU185,FV185,FX185,FY185,GA185,GB185,GD185,GE185,GF185,GH185,GI185,GJ185,GL185,GM185,GN185,GP185,GQ185,GS185,GT185,GU185,GV185,GW185,GX185,GY185,GZ185,HA185,HB185,HC185,HD185,HE185,HF185,HG185,HH185,HI185,HJ185,HK185,HL185,HM185,HN185,HO185,HQ185,HR185,HS185,HT185,HU185,HV185,HW185,HX185,HY185,IA185,IB185,IC185,ID185,IF185,IG185,IH185,II185,IK185,IL185,IM185,IN185,IO185,IP185,IQ185,IR185,IS185,IT185,IU185,IV185,IW185,IX185,IY185,IZ185),
""
)</f>
        <v/>
      </c>
      <c r="DR185" s="53" t="n"/>
      <c r="DS185" s="46">
        <f>CONCATENATE(D185,$E185,$F185,$G185,H185,$I185,$J185,K185,$L185,$M185,N185,$O185,$P185,$Q185,$R185,$S185,T185,$U185,$V185,$W185,$X185,$Y185,$Z185,$AA185,AB185,AC185,AD185,$AE185,$AF185,$AG185,AH185,AI185,AJ185,AK185,AL185,AM185,AN185,AO185,AP185,AQ185,AR185,AS185,AT185,AU185,AV185,AW185,AX185,AY185,AZ185,BA185,BB185,BC185,BD185,BE185,BF185,BG185,BH185,BI185,BJ185,BK185,BL185,BM185,BN185,BO185,BP185,BQ185,BR185,BS185,BT185,BU185,BV185,BW185,BX185,BY185,BZ185,CA185,CB185,CC185,CD185,CE185,CF185,CG185,CH185,CI185,CJ185,CK185,CL185,CM185,$CN185,$CO185,CP185,$CQ185,$CR185,CS185,CT185,CU185,CV185,CW185,CX185,CY185,CZ185,DA185,DB185,DC185,DD185,DE185,DF185,DG185,DH185,DI185,DJ185,DK185,DL185,DM185,$DN185,$DO185,$DP185,DR185)&lt;&gt;""</f>
        <v/>
      </c>
      <c r="DT185" s="46">
        <f>IF(AND($DS185,$E$4&lt;&gt;""),
IF(LEFT($E$4,2) = "1.",
IF(D185&lt;&gt;"","El CUNE sólo se envía en operaciones de novedad o ajuste. ",""),
IF(D185="","Debes escribir un CUNE válido para realizar operaciones de novedad o ajuste. ","")),
""
)</f>
        <v/>
      </c>
      <c r="DU185" s="46">
        <f>IF($DS185,
IF(E185="","Debes seleccionar el tipo de documento del empleado. ",
IF(_xlfn.IFNA(VLOOKUP(E185,TIPO_DE_DOCUMENTO,1,FALSE),-1)=-1,"El tipo de documento no es válido (por favor seleccionarlo de la lista). ","")
)
)</f>
        <v/>
      </c>
      <c r="DV185" s="46">
        <f>IF($DS185,
IF(F185="","Debes escribir el número de documento del empleado. ","")
)</f>
        <v/>
      </c>
      <c r="DW185" s="46">
        <f>IF($DS185,
IF(G185="","Debes escribir el primer nombre del empleado. ","")
)</f>
        <v/>
      </c>
      <c r="DY185" s="46">
        <f>IF($DS185,
IF(I185="","Debes escribir el primer apellido del empleado. ","")
)</f>
        <v/>
      </c>
      <c r="DZ185" s="46">
        <f>IF($DS185,
IF(J185="","Debes escribir el segundo apellido del empleado. ","")
)</f>
        <v/>
      </c>
      <c r="EB185" s="46">
        <f>IF($DS185,
IF(L185="","Debes escribir la fecha de ingreso del empleado. ",
IF(ISERR(DATE(YEAR(L185),MONTH(L185),DAY(L185))), "El valor ingresado en fecha de ingreso no tiene un formato válido. ","")
)
)</f>
        <v/>
      </c>
      <c r="EC185" s="46">
        <f>IF($DS185,
IF(M185="","Debes escribir el tiempo laborado. ",
IF( IFERROR(INT(M185),1.1) &lt;&gt; IFERROR(_xlfn.NUMBERVALUE(M185),1), "El valor de los días trabajados debe ser un número entero. ", "")
)
)</f>
        <v/>
      </c>
      <c r="ED185" s="46">
        <f>IF($DS185,
IF( AND(N185&lt;&gt;"", ISERR(DATE(YEAR(N185),MONTH(N185),DAY(N185))) ), "El valor ingresado en fecha de ingreso no tiene un formato válido. ",
IF( AND(N185&lt;&gt;"", $E$6&lt;&gt;"", DATE(YEAR(N185), MONTH(N185), 1) &lt;&gt; IFERROR(DATE(MID($E$6, 1, 4), MID($E$6, 6, 2),1), "1/1/1900") ), "La fecha de retiro debe estar dentro del período liquidado. ", "")
)
)</f>
        <v/>
      </c>
      <c r="EE185" s="46">
        <f>IF($DS185,
IF(O185="","Debes seleccionar el tipo de trabajador. ",
IF(_xlfn.IFNA(VLOOKUP(O185,TIPO_DE_TRABAJADOR,1,FALSE),-1)=-1,"El tipo de trabajador no es válido (por favor seleccionarlo de la lista). ","")
)
)</f>
        <v/>
      </c>
      <c r="EF185" s="46">
        <f>IF($DS185,
IF(P185="","Debes seleccionar si es un trabajador dependiente pensionado por vejez. ",
IF(_xlfn.IFNA(VLOOKUP(P185,SUBTIPO_DE_TRABAJADOR,1,FALSE),-1)=-1,"El tipo de trabajador dependiente pensionado por vejez no es válido (por favor seleccionarlo de la lista). ","")
)
)</f>
        <v/>
      </c>
      <c r="EG185" s="46">
        <f>IF($DS185,
IF(Q185="","Debes seleccionar el tipo de contrato del trabajador. ",
IF(_xlfn.IFNA(VLOOKUP(Q185,TIPO_DE_CONTRATO,1,FALSE),-1)=-1,"El tipo de contrato del trabajador no es válido (por favor seleccionarlo de la lista). ","")
)
)</f>
        <v/>
      </c>
      <c r="EH185" s="46">
        <f>IF($DS185,
IF(R185="","Debes seleccionar si es un salario integral. ",
IF(_xlfn.IFNA(VLOOKUP(R185,SI_NO,1,FALSE),-1)=-1,"Valor no válido para salario integral (por favor seleccionarlo de la lista). ","")
)
)</f>
        <v/>
      </c>
      <c r="EI185" s="46">
        <f>IF($DS185,
IF(S185="","Debes seleccionar si el trabajador realiza actividades de riesgo. ",
IF(_xlfn.IFNA(VLOOKUP(S185,SI_NO,1,FALSE),-1)=-1,"Valor no válido para actividad de alto riesgo (por favor seleccionarlo de la lista). ","")
)
)</f>
        <v/>
      </c>
      <c r="EK185" s="46">
        <f>IF($DS185,
IF(U185="","Debes escribir el código del municipio de residencia del trabajador. ",
IF(_xlfn.IFNA(VLOOKUP(U185,MUNICIPIO,1,FALSE),-1)=-1,"El municipio de residencia del trabajador es inválido (por favor seleccionarlo de la lista). ","")
)
)</f>
        <v/>
      </c>
      <c r="EL185" s="46">
        <f>IF($DS185,
IF(V185="","Debes escribir el la dirección de residendia del trabajador. ","")
)</f>
        <v/>
      </c>
      <c r="EM185" s="46">
        <f>IF($DS185,
IF(W185="","Debes escribir la fecha de inicio de la liquidación. ",
IF(ISERR(DATE(YEAR(W185),MONTH(W185),DAY(W185))),"El valor ingresado en fecha de inicio de liquidación no tiene un formato válido. ",
IF( AND($E$6&lt;&gt;"", DATE(YEAR(W185), MONTH(W185), 1) &lt;&gt; IFERROR(DATE(MID($E$6, 1, 4), MID($E$6, 6, 2),1), "1/1/1900") ), "La fecha de inicio de la liquidación debe estar dentro del período liquidado. ", "")
)
)
)</f>
        <v/>
      </c>
      <c r="EN185" s="46">
        <f>IF($DS185,
IF(X185="","Debes escribir la fecha de fin de la liquidación. ",
IF(ISERR(DATE(YEAR(X185),MONTH(X185),DAY(X185))),"El valor ingresado en fecha de fin de liquidación no tiene un formato válido. ",
IF( AND($E$6&lt;&gt;"", DATE(YEAR(X185), MONTH(X185), 1) &lt;&gt; IFERROR(DATE(MID($E$6, 1, 4), MID($E$6, 6, 2),1), "1/1/1900") ), "La fecha de fin de la liquidación debe estar dentro del período liquidado. ", "")
)
)
)</f>
        <v/>
      </c>
      <c r="EO185" s="46">
        <f>IF($DS185,
IF(Y185="","Debes escribir la frecuencia de pago del trabajador. ",
IF(_xlfn.IFNA(VLOOKUP(Y185,PERÍODO_DE_NÓMINA,1,FALSE),-1)=-1,"La frecuencia de pago es inválida (por favor seleccionarlo de la lista). ","")
)
)</f>
        <v/>
      </c>
      <c r="EP185" s="46">
        <f>IF($DS185,
IF(Z185="","Debes escribir la fecha de pago. ",
IF(ISERR(DATE(YEAR(Z185),MONTH(Z185),DAY(Z185))), "El valor ingresado en fecha de pago no tiene un formato válido. ","")
)
)</f>
        <v/>
      </c>
      <c r="EQ185" s="46">
        <f>IF($DS185,
IF(AA185="","Debes escribir el medio de pago. ",
IF(_xlfn.IFNA(VLOOKUP(AA185,MEDIOS_DE_PAGO,1,FALSE),-1)=-1,"El medio de pago es inválido (por favor seleccionarlo de la lista). ","")
)
)</f>
        <v/>
      </c>
      <c r="ER185" s="46">
        <f>OR(AA185='Tablas '!$T$4,AA185='Tablas '!$T$7,AA185='Tablas '!$T$8,AA185='Tablas '!$T$11)</f>
        <v/>
      </c>
      <c r="ES185" s="46">
        <f>IF(AND($DS185,ER185),
IF(AB185="","Debes escribir la entidad bancaria. ",""),
""
)</f>
        <v/>
      </c>
      <c r="ET185" s="46">
        <f>IF(AND($DS185,ER185),
IF(AC185="","Debes escribir el tipo de cuenta bancaria. ",
IF(_xlfn.IFNA(VLOOKUP(AC185,TIPO_DE_CUENTA,1,FALSE),-1)=-1,"El tipo de cuenta bancaria es inválida (por favor seleccionarlo de la lista). ","")
),
""
)</f>
        <v/>
      </c>
      <c r="EU185" s="46">
        <f>IF(AND($DS185,ER185),
IF(AD185="","Debes escribir el número de cuenta bancaria. ",""),
""
)</f>
        <v/>
      </c>
      <c r="EV185" s="46">
        <f>IF($DS185,
IF(AE185="","Debes escribir el valor del sueldo básico. ",
IF( ISERR(_xlfn.NUMBERVALUE(AE185)), "El valor del sueldo básico debe ser un número válido. ", "")
)
)</f>
        <v/>
      </c>
      <c r="EW185" s="46">
        <f>IF($DS185,
IF(AF185="","Debes escribir el número de días trabajados. ",
IF( IFERROR(INT(AF185),1.1) &lt;&gt; IFERROR(_xlfn.NUMBERVALUE(AF185),1), "La cantidad de días trabajados debe ser un número entero. ", "")
)
)</f>
        <v/>
      </c>
      <c r="EX185" s="46">
        <f>IF($DS185,
IF(AG185="","Debes escribir el valor del sueldo trabajado. ",
IF( ISERR(_xlfn.NUMBERVALUE(AG185)), "El valor del sueldo trabajado debe ser un número válido. ", "")
)
)</f>
        <v/>
      </c>
      <c r="EY185" s="46">
        <f>IF($DS185,
IF( AND(AH185&lt;&gt;"", ISERR(_xlfn.NUMBERVALUE(AH185))), "El valor del auxilio de transporte debe ser un número válido. ", "")
)</f>
        <v/>
      </c>
      <c r="EZ185" s="46">
        <f>IF($DS185,
IF( AND(AI185&lt;&gt;"", ISERR(_xlfn.NUMBERVALUE(AI185))), "El valor de viáticos salariales debe ser un número válido. ", "")
)</f>
        <v/>
      </c>
      <c r="FA185" s="46">
        <f>IF($DS185,
IF( AND(AJ185&lt;&gt;"", ISERR(_xlfn.NUMBERVALUE(AJ185))), "El valor de viáticos NO salariales debe ser un número válido. ", "")
)</f>
        <v/>
      </c>
      <c r="FB185" s="46">
        <f>CONCATENATE(AK185,AL185)&lt;&gt;""</f>
        <v/>
      </c>
      <c r="FC185" s="46">
        <f>IF(AND($DS185,FB185),
IF(AK185="","Debes escribir el número de horas extras diurnas. ",
IF( IFERROR(INT(AK185),1.1) &lt;&gt; IFERROR(_xlfn.NUMBERVALUE(AK185),1), "La cantidad de horas extras diurnas debe ser un número entero. ", "")
),
""
)</f>
        <v/>
      </c>
      <c r="FD185" s="46">
        <f>IF(AND($DS185,FB185),
IF(AL185="","Debes escribir el valor de las horas extras diurnas. ",
IF( ISERR(_xlfn.NUMBERVALUE(AL185)), "El valor de las horas extras duirnas debe ser un número válido. ", "")
),
""
)</f>
        <v/>
      </c>
      <c r="FE185" s="46">
        <f>CONCATENATE(AM185,AN185)&lt;&gt;""</f>
        <v/>
      </c>
      <c r="FF185" s="46">
        <f>IF(AND($DS185,FE185),
IF(AM185="","Debes escribir el número de horas extras nocturnas. ",
IF( IFERROR(INT(AM185),1.1) &lt;&gt; IFERROR(_xlfn.NUMBERVALUE(AM185),1), "La cantidad de horas extras nocturnas debe ser un número entero. ", "")
),
""
)</f>
        <v/>
      </c>
      <c r="FG185" s="46">
        <f>IF(AND($DS185,FE185),
IF(AN185="","Debes escribir el valor de las horas extras nocturnas. ",
IF( ISERR(_xlfn.NUMBERVALUE(AN185)), "El valor de las horas extras nocturnas debe ser un número válido. ", "")
),
""
)</f>
        <v/>
      </c>
      <c r="FH185" s="46">
        <f>CONCATENATE(AO185,AP185)&lt;&gt;""</f>
        <v/>
      </c>
      <c r="FI185" s="46">
        <f>IF(AND($DS185,FH185),
IF(AO185="","Debes escribir el número de horas extras diurnas dominicales y festivas. ",
IF( IFERROR(INT(AO185),1.1) &lt;&gt; IFERROR(_xlfn.NUMBERVALUE(AO185),1), "La cantidad de horas extras diurnas dominicales y festivas debe ser un número entero. ", "")
),
""
)</f>
        <v/>
      </c>
      <c r="FJ185" s="46">
        <f>IF(AND($DS185,FH185),
IF(AP185="","Debes escribir el valor de las horas extras diurnas dominicales y festivas. ",
IF( ISERR(_xlfn.NUMBERVALUE(AP185)), "El valor de las horas extras diurnas dominicales y festivas debe ser un número válido. ", "")
),
""
)</f>
        <v/>
      </c>
      <c r="FK185" s="46">
        <f>CONCATENATE(AQ185,AR185)&lt;&gt;""</f>
        <v/>
      </c>
      <c r="FL185" s="46">
        <f>IF(AND($DS185,FK185),
IF(AQ185="","Debes escribir el número de horas extras nocturnas dominicales y festivas. ",
IF( IFERROR(INT(AQ185),1.1) &lt;&gt; IFERROR(_xlfn.NUMBERVALUE(AQ185),1), "La cantidad de horas extras nocturnas dominicales y festivas debe ser un número entero. ", "")
),
""
)</f>
        <v/>
      </c>
      <c r="FM185" s="46">
        <f>IF(AND($DS185,FK185),
IF(AR185="","Debes escribir el valor de las horas extras nocturnas dominicales y festivas. ",
IF( ISERR(_xlfn.NUMBERVALUE(AR185)), "El valor de las horas extras nocturnas dominicales y festivas debe ser un número válido. ", "")
),
""
)</f>
        <v/>
      </c>
      <c r="FN185" s="46">
        <f>CONCATENATE(AS185,AT185)&lt;&gt;""</f>
        <v/>
      </c>
      <c r="FO185" s="46">
        <f>IF(AND($DS185,FN185),
IF(AS185="","Debes escribir el número de horas recargo nocturno. ",
IF( IFERROR(INT(AS185),1.1) &lt;&gt; IFERROR(_xlfn.NUMBERVALUE(AS185),1), "La cantidad de horas recargo nocturno debe ser un número entero. ", "")
),
""
)</f>
        <v/>
      </c>
      <c r="FP185" s="46">
        <f>IF(AND($DS185,FN185),
IF(AT185="","Debes escribir el valor de las horas recargo nocturno. ",
IF( ISERR(_xlfn.NUMBERVALUE(AT185)), "El valor de las horas recargo nocturno debe ser un número válido. ", "")
),
""
)</f>
        <v/>
      </c>
      <c r="FQ185" s="46">
        <f>CONCATENATE(AU185,AV185)&lt;&gt;""</f>
        <v/>
      </c>
      <c r="FR185" s="46">
        <f>IF(AND($DS185,FQ185),
IF(AU185="","Debes escribir el número de horas recargo diurno dominical y festivo. ",
IF( IFERROR(INT(AU185),1.1) &lt;&gt; IFERROR(_xlfn.NUMBERVALUE(AU185),1), "La cantidad de horas recargo diurno dominical y festivo debe ser un número entero. ", "")
),
""
)</f>
        <v/>
      </c>
      <c r="FS185" s="46">
        <f>IF(AND($DS185,FQ185),
IF(AV185="","Debes escribir el valor de las horas recargo diurno dominical y festivo. ",
IF( ISERR(_xlfn.NUMBERVALUE(AV185)), "El valor de las horas recargo diurno dominical y festivo debe ser un número válido. ", "")
),
""
)</f>
        <v/>
      </c>
      <c r="FT185" s="46">
        <f>CONCATENATE(AW185,AX185)&lt;&gt;""</f>
        <v/>
      </c>
      <c r="FU185" s="46">
        <f>IF(AND($DS185,FT185),
IF(AW185="","Debes escribir el número de horas recargo nocturno dominical y festivo. ",
IF( IFERROR(INT(AW185),1.1) &lt;&gt; IFERROR(_xlfn.NUMBERVALUE(AW185),1), "La cantidad de horas recargo nocturno dominical y festivo debe ser un número entero. ", "")
),
""
)</f>
        <v/>
      </c>
      <c r="FV185" s="46">
        <f>IF(AND($DS185,FT185),
IF(AX185="","Debes escribir el valor de las horas recargo nocturno dominical y festivo. ",
IF( ISERR(_xlfn.NUMBERVALUE(AX185)), "El valor de las horas recargo nocturno dominical y festivo debe ser un número válido. ", "")
),
""
)</f>
        <v/>
      </c>
      <c r="FW185" s="46">
        <f>CONCATENATE(AY185,AZ185)&lt;&gt;""</f>
        <v/>
      </c>
      <c r="FX185" s="46">
        <f>IF(AND($DS185,FW185),
IF(AY185="","Debes escribir el número de días de vacaciones comunes. ",
IF( IFERROR(INT(AY185),1.1) &lt;&gt; IFERROR(_xlfn.NUMBERVALUE(AY185),1), "La cantidad de días de vacaciones comunes debe ser un número entero. ", "")
),
""
)</f>
        <v/>
      </c>
      <c r="FY185" s="46">
        <f>IF(AND($DS185,FW185),
IF(AZ185="","Debes escribir el valor de las vacaciones comunes. ",
IF( ISERR(_xlfn.NUMBERVALUE(AZ185)), "El valor de las vacaciones comunes debe ser un número válido. ", "")
),
""
)</f>
        <v/>
      </c>
      <c r="FZ185" s="46">
        <f>CONCATENATE(BA185,BB185)&lt;&gt;""</f>
        <v/>
      </c>
      <c r="GA185" s="46">
        <f>IF(AND($DS185,FZ185),
IF(BA185="","Debes escribir el número de días de vacaciones compensadas. ",
IF( IFERROR(INT(BA185),1.1) &lt;&gt; IFERROR(_xlfn.NUMBERVALUE(BA185),1), "La cantidad de días de vacaciones compensadas debe ser un número entero. ", "")
),
""
)</f>
        <v/>
      </c>
      <c r="GB185" s="46">
        <f>IF(AND($DS185,FZ185),
IF(BB185="","Debes escribir el valor de las vacaciones compensadas. ",
IF( ISERR(_xlfn.NUMBERVALUE(BB185)), "El valor de las vacaciones compensadas debe ser un número válido. ", "")
),
""
)</f>
        <v/>
      </c>
      <c r="GC185" s="46">
        <f>CONCATENATE(BC185,BD185)&lt;&gt;""</f>
        <v/>
      </c>
      <c r="GD185" s="46">
        <f>IF(AND($DS185,GC185),
IF(BC185="","Debes escribir el número de días de prima salarial. ",
IF( IFERROR(INT(BC185),1.1) &lt;&gt; IFERROR(_xlfn.NUMBERVALUE(BC185),1), "La cantidad de días de prima salarial debe ser un número entero. ", "")
),
""
)</f>
        <v/>
      </c>
      <c r="GE185" s="46">
        <f>IF(AND($DS185,GC185),
IF(BD185="","Debes escribir el valor de los días de prima salarial. ",
IF( ISERR(_xlfn.NUMBERVALUE(BD185)), "El valor de los días de prima salarial debe ser un número válido. ", "")
),
""
)</f>
        <v/>
      </c>
      <c r="GF185" s="46">
        <f>IF($DS185,
IF( AND(BE185&lt;&gt;"", ISERR(_xlfn.NUMBERVALUE(BE185))), "El valor de la prima NO saliarial debe ser un número válido. ", "")
)</f>
        <v/>
      </c>
      <c r="GG185" s="46">
        <f>CONCATENATE(BF185,BG185,BH185)&lt;&gt;""</f>
        <v/>
      </c>
      <c r="GH185" s="46">
        <f>IF(AND($DS185,GG185),
IF(BF185="","Debes escribir el valor de las cesantías. ",
IF( ISERR(_xlfn.NUMBERVALUE(BF185)), "El valor de las cesantías debe ser un número válido. ", "")
),
""
)</f>
        <v/>
      </c>
      <c r="GI185" s="46">
        <f>IF(AND($DS185,GG185),
IF(BG185="","Debes escribir el % de cesantías. ",
IF( ISERR(_xlfn.NUMBERVALUE(BG185)), "El % de cesantías debe ser un número válido. ", "")
),
""
)</f>
        <v/>
      </c>
      <c r="GJ185" s="46">
        <f>IF(AND($DS185,GG185),
IF(BH185="","Debes escribir el valor de intereses de cesantías. ",
IF( ISERR(_xlfn.NUMBERVALUE(BH185)), "El valor de intereses de cesantías debe ser un número válido. ", "")
),
""
)</f>
        <v/>
      </c>
      <c r="GK185" s="46">
        <f>CONCATENATE(BI185,BJ185,BK185)&lt;&gt;""</f>
        <v/>
      </c>
      <c r="GL185" s="46">
        <f>IF(AND($DS185,GK185),
IF(BI185="","Debes escribir el número de días de incapacidad. ",
IF( IFERROR(INT(BI185),1.1) &lt;&gt; IFERROR(_xlfn.NUMBERVALUE(BI185),1), "La cantidad de días de incapacidad debe ser un número entero. ", "")
),
""
)</f>
        <v/>
      </c>
      <c r="GM185" s="46">
        <f>IF(AND($DS185,GK185),
IF(BJ185="","Debes escribir el tipo de incapacidad. ",
IF(_xlfn.IFNA(VLOOKUP(BJ185,TIPO_DE_INCAPACIDAD,1,FALSE),-1)=-1,"El tipo de incapacidad es inválida (por favor seleccionarlo de la lista). ","")
),
""
)</f>
        <v/>
      </c>
      <c r="GN185" s="46">
        <f>IF(AND($DS185,GK185),
IF(BK185="","Debes escribir el valor de la incapacidad. ",
IF( ISERR(_xlfn.NUMBERVALUE(BK185)), "El valor de la incapacidad debe ser un número válido. ", "")
),
""
)</f>
        <v/>
      </c>
      <c r="GO185" s="46">
        <f>CONCATENATE(BL185,BM185)&lt;&gt;""</f>
        <v/>
      </c>
      <c r="GP185" s="46">
        <f>IF(AND($DS185,GO185),
IF(BL185="","Debes escribir el número de días de licencia de maternidad o paternidad. ",
IF( IFERROR(INT(BL185),1.1) &lt;&gt; IFERROR(_xlfn.NUMBERVALUE(BL185),1), "La cantidad de días de licencia de maternidad o paternidad debe ser un número entero. ", "")
),
""
)</f>
        <v/>
      </c>
      <c r="GQ185" s="46">
        <f>IF(AND($DS185,GO185),
IF(BM185="","Debes escribir el valor de la licencia de maternidad o paternidad. ",
IF( ISERR(_xlfn.NUMBERVALUE(BM185)), "El valor de la licencia de maternidad o paternidad debe ser un número válido. ", "")
),
""
)</f>
        <v/>
      </c>
      <c r="GR185" s="46">
        <f>CONCATENATE(BN185,BO185)&lt;&gt;""</f>
        <v/>
      </c>
      <c r="GS185" s="46">
        <f>IF(AND($DS185,GR185),
IF(BN185="","Debes escribir el número de días de licencia remunerada. ",
IF( IFERROR(INT(BN185),1.1) &lt;&gt; IFERROR(_xlfn.NUMBERVALUE(BN185),1), "La cantidad de días de licencia remunerada debe ser un número entero. ", "")
),
""
)</f>
        <v/>
      </c>
      <c r="GT185" s="46">
        <f>IF(AND($DS185,GR185),
IF(BO185="","Debes escribir el valor de la licencia remunerada. ",
IF( ISERR(_xlfn.NUMBERVALUE(BO185)), "El valor de la licencia remunerada debe ser un número válido. ", "")
),
""
)</f>
        <v/>
      </c>
      <c r="GU185" s="46">
        <f>IF($DS185,
IF( AND(BP185&lt;&gt;"", ISERR(_xlfn.NUMBERVALUE(BP185))), "El valor de la licencia NO remunerada debe ser un número válido. ", "")
)</f>
        <v/>
      </c>
      <c r="GV185" s="46">
        <f>IF($DS185,
IF( AND(BQ185&lt;&gt;"", ISERR(_xlfn.NUMBERVALUE(BQ185))), "El valor de auxilios salariales debe ser un número válido. ", "")
)</f>
        <v/>
      </c>
      <c r="GW185" s="46">
        <f>IF($DS185,
IF( AND(BR185&lt;&gt;"", ISERR(_xlfn.NUMBERVALUE(BR185))), "El valor de auxilios NO salariales debe ser un número válido. ", "")
)</f>
        <v/>
      </c>
      <c r="GX185" s="46">
        <f>IF($DS185,
IF( AND(BS185&lt;&gt;"", ISERR(_xlfn.NUMBERVALUE(BS185))), "El valor de bonos salariales debe ser un número válido. ", "")
)</f>
        <v/>
      </c>
      <c r="GY185" s="46">
        <f>IF($DS185,
IF( AND(BT185&lt;&gt;"", ISERR(_xlfn.NUMBERVALUE(BT185))), "El valor de bonos NO salariales debe ser un número válido. ", "")
)</f>
        <v/>
      </c>
      <c r="GZ185" s="46">
        <f>IF($DS185,
IF( AND(BU185&lt;&gt;"", ISERR(_xlfn.NUMBERVALUE(BU185))), "El valor de bonos salariales de alimentación debe ser un número válido. ", "")
)</f>
        <v/>
      </c>
      <c r="HA185" s="46">
        <f>IF($DS185,
IF( AND(BV185&lt;&gt;"", ISERR(_xlfn.NUMBERVALUE(BV185))), "El valor de bonos NO salariales de alimentación debe ser un número válido. ", "")
)</f>
        <v/>
      </c>
      <c r="HB185" s="46">
        <f>IF($DS185,
IF( AND(BW185&lt;&gt;"", ISERR(_xlfn.NUMBERVALUE(BW185))), "El valor de bonificaciones salariales debe ser un número válido. ", "")
)</f>
        <v/>
      </c>
      <c r="HC185" s="46">
        <f>IF($DS185,
IF( AND(BX185&lt;&gt;"", ISERR(_xlfn.NUMBERVALUE(BX185))), "El valor de bonificaciones NO salariales debe ser un número válido. ", "")
)</f>
        <v/>
      </c>
      <c r="HD185" s="46">
        <f>IF($DS185,
IF( AND(BY185&lt;&gt;"", ISERR(_xlfn.NUMBERVALUE(BY185))), "El valor de compensaciones ordinarias debe ser un número válido. ", "")
)</f>
        <v/>
      </c>
      <c r="HE185" s="46">
        <f>IF($DS185,
IF( AND(BZ185&lt;&gt;"", ISERR(_xlfn.NUMBERVALUE(BZ185))), "El valor de compensaciones extraordinarias debe ser un número válido. ", "")
)</f>
        <v/>
      </c>
      <c r="HF185" s="46">
        <f>IF($DS185,
IF( AND(CA185&lt;&gt;"", ISERR(_xlfn.NUMBERVALUE(CA185))), "El valor de comisiones debe ser un número válido. ", "")
)</f>
        <v/>
      </c>
      <c r="HG185" s="46">
        <f>IF($DS185,
IF( AND(CB185&lt;&gt;"", ISERR(_xlfn.NUMBERVALUE(CB185))), "El valor de ausencia por huega debe ser un número válido. ", "")
)</f>
        <v/>
      </c>
      <c r="HH185" s="46">
        <f>IF($DS185,
IF( AND(CC185&lt;&gt;"", ISERR(_xlfn.NUMBERVALUE(CC185))), "El valor de anticipos debe ser un número válido. ", "")
)</f>
        <v/>
      </c>
      <c r="HI185" s="46">
        <f>IF($DS185,
IF( AND(CD185&lt;&gt;"", ISERR(_xlfn.NUMBERVALUE(CD185))), "El valor de pagos a terceros debe ser un número válido. ", "")
)</f>
        <v/>
      </c>
      <c r="HJ185" s="46">
        <f>IF($DS185,
IF( AND(CE185&lt;&gt;"", ISERR(_xlfn.NUMBERVALUE(CE185))), "El valor de dotación debe ser un número válido. ", "")
)</f>
        <v/>
      </c>
      <c r="HK185" s="46">
        <f>IF($DS185,
IF( AND(CF185&lt;&gt;"", ISERR(_xlfn.NUMBERVALUE(CF185))), "El valor de apoyo sostenibilidad debe ser un número válido. ", "")
)</f>
        <v/>
      </c>
      <c r="HL185" s="46">
        <f>IF($DS185,
IF( AND(CG185&lt;&gt;"", ISERR(_xlfn.NUMBERVALUE(CG185))), "El valor de teletrabajo debe ser un número válido. ", "")
)</f>
        <v/>
      </c>
      <c r="HM185" s="46">
        <f>IF($DS185,
IF( AND(CH185&lt;&gt;"", ISERR(_xlfn.NUMBERVALUE(CH185))), "El valor de bonificación de retiro debe ser un número válido. ", "")
)</f>
        <v/>
      </c>
      <c r="HN185" s="46">
        <f>IF($DS185,
IF( AND(CI185&lt;&gt;"", ISERR(_xlfn.NUMBERVALUE(CI185))), "El valor de indemnización de retiro debe ser un número válido. ", "")
)</f>
        <v/>
      </c>
      <c r="HO185" s="46">
        <f>IF($DS185,
IF( AND(CJ185&lt;&gt;"", ISERR(_xlfn.NUMBERVALUE(CJ185))), "El valor de reintegros debe ser un número válido. ", "")
)</f>
        <v/>
      </c>
      <c r="HP185" s="46">
        <f>CONCATENATE(CK185,CL185,CM185)&lt;&gt;""</f>
        <v/>
      </c>
      <c r="HQ185" s="46">
        <f>IF(AND($DS185,HP185),
IF(CK185="","Debes escribir la descripción de otro concepto no categorizado. ",""),
""
)</f>
        <v/>
      </c>
      <c r="HR185" s="46">
        <f>IF(AND($DS185,HP185),
IF(CONCATENATE(CL185,CM185)="","Debes escribir al menos un valor de concepto no categorizado (salarial o no salarial). ",
IF(ISERR(_xlfn.NUMBERVALUE(CL185)),"El valor salarial concepto no categorizado debe ser un número válido. ","")
),
""
)</f>
        <v/>
      </c>
      <c r="HS185" s="46">
        <f>IF(AND($DS185,HP185),
IF(CONCATENATE(CL185,CM185)="","Debes escribir al menos un valor de concepto no categorizado (salarial o no salarial). ",
IF(ISERR(_xlfn.NUMBERVALUE(CM185)),"El valor NO salarial concepto no categorizado debe ser un número válido. ","")
),
""
)</f>
        <v/>
      </c>
      <c r="HT185" s="46">
        <f>IF($DS185,
IF(CN185="","Debes escribir el porcentaje del aporte a salud. ",
IF( ISERR(_xlfn.NUMBERVALUE(CN185)), "El valor del porcentaje del aporte a salud debe ser un número válido. ", "")
)
)</f>
        <v/>
      </c>
      <c r="HU185" s="46">
        <f>IF($DS185,
IF(CO185="","Debes escribir el valor del aporte a salud. ",
IF( ISERR(_xlfn.NUMBERVALUE(CO185)), "El valor del aporte a salud debe ser un número válido. ", "")
)
)</f>
        <v/>
      </c>
      <c r="HV185" s="46">
        <f>IF($DS185,
IF( AND(CP185&lt;&gt;"", ISERR(_xlfn.NUMBERVALUE(CP185))), "El valor plan complementario debe ser un número válido. ", "")
)</f>
        <v/>
      </c>
      <c r="HW185" s="46">
        <f>IF($DS185,
IF(CQ185="","Debes escribir el porcentaje del aporte a pensión. ",
IF( ISERR(_xlfn.NUMBERVALUE(CQ185)), "El valor del porcentaje del aporte a pensión debe ser un número válido. ", "")
)
)</f>
        <v/>
      </c>
      <c r="HX185" s="46">
        <f>IF($DS185,
IF(CR185="","Debes escribir el valor del aporte a pensión. ",
IF( ISERR(_xlfn.NUMBERVALUE(CR185)), "El valor del aporte a salud debe ser un número válido. ", "")
)
)</f>
        <v/>
      </c>
      <c r="HY185" s="46">
        <f>IF($DS185,
IF( AND(CS185&lt;&gt;"", ISERR(_xlfn.NUMBERVALUE(CS185))), "El valor pensión voluntaria debe ser un número válido. ", "")
)</f>
        <v/>
      </c>
      <c r="HZ185" s="46">
        <f>CONCATENATE(CT185,CU185,CV185,CW185)&lt;&gt;""</f>
        <v/>
      </c>
      <c r="IA185" s="46">
        <f>IF(AND($DS185,HZ185),
IF(CT185="","Debes escribir el % del fondo de seguridad pensional. ",
IF( ISERR(_xlfn.NUMBERVALUE(CT185)), "El % del fondo de seguridad debe ser un número válido. ", "")
),
""
)</f>
        <v/>
      </c>
      <c r="IB185" s="46">
        <f>IF(AND($DS185,HZ185),
IF(CU185="","Debes escribir el valor del aporte al fondo de solidaridad pensional. ",
IF( ISERR(_xlfn.NUMBERVALUE(CU185)), "El valor del aporte al fondo de solidaridad pensional debe ser un número válido. ", "")
),
""
)</f>
        <v/>
      </c>
      <c r="IC185" s="46">
        <f>IF(AND($DS185,HZ185),
IF(CV185="","Debes escribir el % del fondo de subsistencia. ",
IF( ISERR(_xlfn.NUMBERVALUE(CV185)), "El % del fondo de subsistencia debe ser un número válido. ", "")
),
""
)</f>
        <v/>
      </c>
      <c r="ID185" s="46">
        <f>IF(AND($DS185,HZ185),
IF(CW185="","Debes escribir el valor del fondo de subsistencia. ",
IF( ISERR(_xlfn.NUMBERVALUE(CW185)), "El valor del fondo de subsistencia debe ser un número válido. ", "")
),
""
)</f>
        <v/>
      </c>
      <c r="IE185" s="46">
        <f>CONCATENATE(CX185,CY185)&lt;&gt;""</f>
        <v/>
      </c>
      <c r="IF185" s="46">
        <f>IF(AND($DS185,IE185),
IF(CX185="","Debes escribir el % de sindicato. ",
IF( ISERR(_xlfn.NUMBERVALUE(CX185)), "El % de sindicato debe ser un número válido. ", "")
),
""
)</f>
        <v/>
      </c>
      <c r="IG185" s="46">
        <f>IF(AND($DS185,IE185),
IF(CY185="","Debes escribir el valor del sindicato. ",
IF( ISERR(_xlfn.NUMBERVALUE(CY185)), "El valor del sindicato debe ser un número válido. ", "")
),
""
)</f>
        <v/>
      </c>
      <c r="IH185" s="46">
        <f>IF($DS185,
IF( AND(CZ185&lt;&gt;"", ISERR(_xlfn.NUMBERVALUE(CZ185))), "El valor de sanción pública debe ser un número válido. ", "")
)</f>
        <v/>
      </c>
      <c r="II185" s="46">
        <f>IF($DS185,
IF( AND(DA185&lt;&gt;"", ISERR(_xlfn.NUMBERVALUE(DA185))), "El valor de sanción privada debe ser un número válido. ", "")
)</f>
        <v/>
      </c>
      <c r="IJ185" s="46">
        <f>CONCATENATE(DB185,DC185)&lt;&gt;""</f>
        <v/>
      </c>
      <c r="IK185" s="46">
        <f>IF(AND($DS185,IJ185),
IF(DB185="","Debes escribir la descripción de libranza. ",""),
""
)</f>
        <v/>
      </c>
      <c r="IL185" s="46">
        <f>IF(AND($DS185,IJ185),
IF(DC185="","Debes escribir la cuota libranza. ",
IF(ISERR(_xlfn.NUMBERVALUE(DC185)),"El valor de la cuota libranza debe ser un número válido. ","")
),
""
)</f>
        <v/>
      </c>
      <c r="IM185" s="46">
        <f>IF($DS185,
IF( AND(DD185&lt;&gt;"", ISERR(_xlfn.NUMBERVALUE(DD185))), "El valor de pagos a terceros debe ser un número válido. ", "")
)</f>
        <v/>
      </c>
      <c r="IN185" s="46">
        <f>IF($DS185,
IF( AND(DE185&lt;&gt;"", ISERR(_xlfn.NUMBERVALUE(DE185))), "El valor de anticipos debe ser un número válido. ", "")
)</f>
        <v/>
      </c>
      <c r="IO185" s="46">
        <f>IF($DS185,
IF( AND(DF185&lt;&gt;"", ISERR(_xlfn.NUMBERVALUE(DF185))), "El valor de AFC debe ser un número válido. ", "")
)</f>
        <v/>
      </c>
      <c r="IP185" s="46">
        <f>IF($DS185,
IF( AND(DG185&lt;&gt;"", ISERR(_xlfn.NUMBERVALUE(DG185))), "El valor de rete-fuente debe ser un número válido. ", "")
)</f>
        <v/>
      </c>
      <c r="IQ185" s="46">
        <f>IF($DS185,
IF( AND(DH185&lt;&gt;"", ISERR(_xlfn.NUMBERVALUE(DH185))), "El valor de cooperativa de trabajo debe ser un número válido. ", "")
)</f>
        <v/>
      </c>
      <c r="IR185" s="46">
        <f>IF($DS185,
IF( AND(DI185&lt;&gt;"", ISERR(_xlfn.NUMBERVALUE(DI185))), "El valor de embargo fiscal debe ser un número válido. ", "")
)</f>
        <v/>
      </c>
      <c r="IS185" s="46">
        <f>IF($DS185,
IF( AND(DJ185&lt;&gt;"", ISERR(_xlfn.NUMBERVALUE(DJ185))), "El valor de educación debe ser un número válido. ", "")
)</f>
        <v/>
      </c>
      <c r="IT185" s="46">
        <f>IF($DS185,
IF( AND(DK185&lt;&gt;"", ISERR(_xlfn.NUMBERVALUE(DK185))), "El valor de reintegro debe ser un número válido. ", "")
)</f>
        <v/>
      </c>
      <c r="IU185" s="46">
        <f>IF($DS185,
IF( AND(DL185&lt;&gt;"", ISERR(_xlfn.NUMBERVALUE(DL185))), "El valor de deuda debe ser un número válido. ", "")
)</f>
        <v/>
      </c>
      <c r="IV185" s="46">
        <f>IF($DS185,
IF( AND(DM185&lt;&gt;"", ISERR(_xlfn.NUMBERVALUE(DM185))), "El valor de otras deducciones debe ser un número válido. ", "")
)</f>
        <v/>
      </c>
      <c r="IW185" s="46">
        <f>IF($DS185,
IF(DN185="","Debes escribir el valor de los devengos totales. ",
IF( ISERR(_xlfn.NUMBERVALUE(DN185)), "El valor de los devengos totales debe ser un número válido. ", "")
)
)</f>
        <v/>
      </c>
      <c r="IX185" s="46">
        <f>IF($DS185,
IF(DO185="","Debes escribir el valor de las deducciones totales. ",
IF( ISERR(_xlfn.NUMBERVALUE(DO185)), "El valor de las deducciones totales debe ser un número válido. ", "")
)
)</f>
        <v/>
      </c>
      <c r="IY185" s="46">
        <f>IF($DS185,
IF(DP185="","Debes escribir el valor del salario total. ",
IF( ISERR(_xlfn.NUMBERVALUE(DP185)), "El valor del salario total debe ser un número válido. ", "")
)
)</f>
        <v/>
      </c>
    </row>
    <row r="186">
      <c r="B186" s="48" t="n">
        <v>174</v>
      </c>
      <c r="C186" s="61">
        <f>IF(AND(DS186,DP186&lt;&gt;""),
IF(DQ186="","OK","Error"),
""
)</f>
        <v/>
      </c>
      <c r="D186" s="53" t="n"/>
      <c r="E186" s="52" t="n"/>
      <c r="F186" s="112" t="n"/>
      <c r="G186" s="52" t="n"/>
      <c r="H186" s="53" t="n"/>
      <c r="I186" s="52" t="n"/>
      <c r="J186" s="52" t="n"/>
      <c r="K186" s="53" t="n"/>
      <c r="L186" s="55" t="n"/>
      <c r="M186" s="108" t="n"/>
      <c r="N186" s="56" t="n"/>
      <c r="O186" s="52" t="n"/>
      <c r="P186" s="52" t="n"/>
      <c r="Q186" s="52" t="n"/>
      <c r="R186" s="52" t="n"/>
      <c r="S186" s="52" t="n"/>
      <c r="T186" s="53" t="n"/>
      <c r="U186" s="52" t="n"/>
      <c r="V186" s="52" t="n"/>
      <c r="W186" s="55" t="n"/>
      <c r="X186" s="55" t="n"/>
      <c r="Y186" s="52" t="n"/>
      <c r="Z186" s="55" t="n"/>
      <c r="AA186" s="52" t="n"/>
      <c r="AB186" s="53" t="n"/>
      <c r="AC186" s="53" t="n"/>
      <c r="AD186" s="53" t="n"/>
      <c r="AE186" s="177" t="n"/>
      <c r="AF186" s="113" t="n"/>
      <c r="AG186" s="177" t="n"/>
      <c r="AH186" s="178" t="n"/>
      <c r="AI186" s="178" t="n"/>
      <c r="AJ186" s="178" t="n"/>
      <c r="AK186" s="114" t="n"/>
      <c r="AL186" s="178" t="n"/>
      <c r="AM186" s="114" t="n"/>
      <c r="AN186" s="178" t="n"/>
      <c r="AO186" s="114" t="n"/>
      <c r="AP186" s="178" t="n"/>
      <c r="AQ186" s="114" t="n"/>
      <c r="AR186" s="178" t="n"/>
      <c r="AS186" s="114" t="n"/>
      <c r="AT186" s="178" t="n"/>
      <c r="AU186" s="114" t="n"/>
      <c r="AV186" s="178" t="n"/>
      <c r="AW186" s="114" t="n"/>
      <c r="AX186" s="178" t="n"/>
      <c r="AY186" s="114" t="n"/>
      <c r="AZ186" s="178" t="n"/>
      <c r="BA186" s="114" t="n"/>
      <c r="BB186" s="178" t="n"/>
      <c r="BC186" s="114" t="n"/>
      <c r="BD186" s="178" t="n"/>
      <c r="BE186" s="178" t="n"/>
      <c r="BF186" s="178" t="n"/>
      <c r="BG186" s="59" t="n"/>
      <c r="BH186" s="178" t="n"/>
      <c r="BI186" s="114" t="n"/>
      <c r="BJ186" s="53" t="n"/>
      <c r="BK186" s="178" t="n"/>
      <c r="BL186" s="114" t="n"/>
      <c r="BM186" s="178" t="n"/>
      <c r="BN186" s="114" t="n"/>
      <c r="BO186" s="178" t="n"/>
      <c r="BP186" s="178" t="n"/>
      <c r="BQ186" s="178" t="n"/>
      <c r="BR186" s="178" t="n"/>
      <c r="BS186" s="178" t="n"/>
      <c r="BT186" s="178" t="n"/>
      <c r="BU186" s="178" t="n"/>
      <c r="BV186" s="178" t="n"/>
      <c r="BW186" s="178" t="n"/>
      <c r="BX186" s="178" t="n"/>
      <c r="BY186" s="178" t="n"/>
      <c r="BZ186" s="178" t="n"/>
      <c r="CA186" s="178" t="n"/>
      <c r="CB186" s="178" t="n"/>
      <c r="CC186" s="178" t="n"/>
      <c r="CD186" s="178" t="n"/>
      <c r="CE186" s="178" t="n"/>
      <c r="CF186" s="178" t="n"/>
      <c r="CG186" s="178" t="n"/>
      <c r="CH186" s="178" t="n"/>
      <c r="CI186" s="178" t="n"/>
      <c r="CJ186" s="178" t="n"/>
      <c r="CK186" s="53" t="n"/>
      <c r="CL186" s="178" t="n"/>
      <c r="CM186" s="178" t="n"/>
      <c r="CN186" s="60" t="n"/>
      <c r="CO186" s="177" t="n"/>
      <c r="CP186" s="178" t="n"/>
      <c r="CQ186" s="60" t="n"/>
      <c r="CR186" s="177" t="n"/>
      <c r="CS186" s="178" t="n"/>
      <c r="CT186" s="59" t="n"/>
      <c r="CU186" s="178" t="n"/>
      <c r="CV186" s="59" t="n"/>
      <c r="CW186" s="178" t="n"/>
      <c r="CX186" s="59" t="n"/>
      <c r="CY186" s="178" t="n"/>
      <c r="CZ186" s="178" t="n"/>
      <c r="DA186" s="178" t="n"/>
      <c r="DB186" s="53" t="n"/>
      <c r="DC186" s="178" t="n"/>
      <c r="DD186" s="178" t="n"/>
      <c r="DE186" s="178" t="n"/>
      <c r="DF186" s="178" t="n"/>
      <c r="DG186" s="178" t="n"/>
      <c r="DH186" s="178" t="n"/>
      <c r="DI186" s="178" t="n"/>
      <c r="DJ186" s="178" t="n"/>
      <c r="DK186" s="178" t="n"/>
      <c r="DL186" s="178" t="n"/>
      <c r="DM186" s="178" t="n"/>
      <c r="DN186" s="177" t="n"/>
      <c r="DO186" s="177" t="n"/>
      <c r="DP186" s="177" t="n"/>
      <c r="DQ186" s="76">
        <f>IF(AND(DS186,DP186&lt;&gt;""),
CONCATENATE(DT186,DU186,DV186,DW186,DX186,DY186,DZ186,EA186,EB186,EC186,ED186,EE186,EF186,EG186,EH186,EI186,EJ186,EK186,EL186,EM186,EN186,EO186,EP186,EQ186,ES186,ET186,EU186,EV186,EW186,EX186,EY186,EZ186,FA186,FC186,FD186,FF186,FG186,FI186,FJ186,FL186,FM186,FO186,FP186,FR186,FS186,FU186,FV186,FX186,FY186,GA186,GB186,GD186,GE186,GF186,GH186,GI186,GJ186,GL186,GM186,GN186,GP186,GQ186,GS186,GT186,GU186,GV186,GW186,GX186,GY186,GZ186,HA186,HB186,HC186,HD186,HE186,HF186,HG186,HH186,HI186,HJ186,HK186,HL186,HM186,HN186,HO186,HQ186,HR186,HS186,HT186,HU186,HV186,HW186,HX186,HY186,IA186,IB186,IC186,ID186,IF186,IG186,IH186,II186,IK186,IL186,IM186,IN186,IO186,IP186,IQ186,IR186,IS186,IT186,IU186,IV186,IW186,IX186,IY186,IZ186),
""
)</f>
        <v/>
      </c>
      <c r="DR186" s="53" t="n"/>
      <c r="DS186" s="46">
        <f>CONCATENATE(D186,$E186,$F186,$G186,H186,$I186,$J186,K186,$L186,$M186,N186,$O186,$P186,$Q186,$R186,$S186,T186,$U186,$V186,$W186,$X186,$Y186,$Z186,$AA186,AB186,AC186,AD186,$AE186,$AF186,$AG186,AH186,AI186,AJ186,AK186,AL186,AM186,AN186,AO186,AP186,AQ186,AR186,AS186,AT186,AU186,AV186,AW186,AX186,AY186,AZ186,BA186,BB186,BC186,BD186,BE186,BF186,BG186,BH186,BI186,BJ186,BK186,BL186,BM186,BN186,BO186,BP186,BQ186,BR186,BS186,BT186,BU186,BV186,BW186,BX186,BY186,BZ186,CA186,CB186,CC186,CD186,CE186,CF186,CG186,CH186,CI186,CJ186,CK186,CL186,CM186,$CN186,$CO186,CP186,$CQ186,$CR186,CS186,CT186,CU186,CV186,CW186,CX186,CY186,CZ186,DA186,DB186,DC186,DD186,DE186,DF186,DG186,DH186,DI186,DJ186,DK186,DL186,DM186,$DN186,$DO186,$DP186,DR186)&lt;&gt;""</f>
        <v/>
      </c>
      <c r="DT186" s="46">
        <f>IF(AND($DS186,$E$4&lt;&gt;""),
IF(LEFT($E$4,2) = "1.",
IF(D186&lt;&gt;"","El CUNE sólo se envía en operaciones de novedad o ajuste. ",""),
IF(D186="","Debes escribir un CUNE válido para realizar operaciones de novedad o ajuste. ","")),
""
)</f>
        <v/>
      </c>
      <c r="DU186" s="46">
        <f>IF($DS186,
IF(E186="","Debes seleccionar el tipo de documento del empleado. ",
IF(_xlfn.IFNA(VLOOKUP(E186,TIPO_DE_DOCUMENTO,1,FALSE),-1)=-1,"El tipo de documento no es válido (por favor seleccionarlo de la lista). ","")
)
)</f>
        <v/>
      </c>
      <c r="DV186" s="46">
        <f>IF($DS186,
IF(F186="","Debes escribir el número de documento del empleado. ","")
)</f>
        <v/>
      </c>
      <c r="DW186" s="46">
        <f>IF($DS186,
IF(G186="","Debes escribir el primer nombre del empleado. ","")
)</f>
        <v/>
      </c>
      <c r="DY186" s="46">
        <f>IF($DS186,
IF(I186="","Debes escribir el primer apellido del empleado. ","")
)</f>
        <v/>
      </c>
      <c r="DZ186" s="46">
        <f>IF($DS186,
IF(J186="","Debes escribir el segundo apellido del empleado. ","")
)</f>
        <v/>
      </c>
      <c r="EB186" s="46">
        <f>IF($DS186,
IF(L186="","Debes escribir la fecha de ingreso del empleado. ",
IF(ISERR(DATE(YEAR(L186),MONTH(L186),DAY(L186))), "El valor ingresado en fecha de ingreso no tiene un formato válido. ","")
)
)</f>
        <v/>
      </c>
      <c r="EC186" s="46">
        <f>IF($DS186,
IF(M186="","Debes escribir el tiempo laborado. ",
IF( IFERROR(INT(M186),1.1) &lt;&gt; IFERROR(_xlfn.NUMBERVALUE(M186),1), "El valor de los días trabajados debe ser un número entero. ", "")
)
)</f>
        <v/>
      </c>
      <c r="ED186" s="46">
        <f>IF($DS186,
IF( AND(N186&lt;&gt;"", ISERR(DATE(YEAR(N186),MONTH(N186),DAY(N186))) ), "El valor ingresado en fecha de ingreso no tiene un formato válido. ",
IF( AND(N186&lt;&gt;"", $E$6&lt;&gt;"", DATE(YEAR(N186), MONTH(N186), 1) &lt;&gt; IFERROR(DATE(MID($E$6, 1, 4), MID($E$6, 6, 2),1), "1/1/1900") ), "La fecha de retiro debe estar dentro del período liquidado. ", "")
)
)</f>
        <v/>
      </c>
      <c r="EE186" s="46">
        <f>IF($DS186,
IF(O186="","Debes seleccionar el tipo de trabajador. ",
IF(_xlfn.IFNA(VLOOKUP(O186,TIPO_DE_TRABAJADOR,1,FALSE),-1)=-1,"El tipo de trabajador no es válido (por favor seleccionarlo de la lista). ","")
)
)</f>
        <v/>
      </c>
      <c r="EF186" s="46">
        <f>IF($DS186,
IF(P186="","Debes seleccionar si es un trabajador dependiente pensionado por vejez. ",
IF(_xlfn.IFNA(VLOOKUP(P186,SUBTIPO_DE_TRABAJADOR,1,FALSE),-1)=-1,"El tipo de trabajador dependiente pensionado por vejez no es válido (por favor seleccionarlo de la lista). ","")
)
)</f>
        <v/>
      </c>
      <c r="EG186" s="46">
        <f>IF($DS186,
IF(Q186="","Debes seleccionar el tipo de contrato del trabajador. ",
IF(_xlfn.IFNA(VLOOKUP(Q186,TIPO_DE_CONTRATO,1,FALSE),-1)=-1,"El tipo de contrato del trabajador no es válido (por favor seleccionarlo de la lista). ","")
)
)</f>
        <v/>
      </c>
      <c r="EH186" s="46">
        <f>IF($DS186,
IF(R186="","Debes seleccionar si es un salario integral. ",
IF(_xlfn.IFNA(VLOOKUP(R186,SI_NO,1,FALSE),-1)=-1,"Valor no válido para salario integral (por favor seleccionarlo de la lista). ","")
)
)</f>
        <v/>
      </c>
      <c r="EI186" s="46">
        <f>IF($DS186,
IF(S186="","Debes seleccionar si el trabajador realiza actividades de riesgo. ",
IF(_xlfn.IFNA(VLOOKUP(S186,SI_NO,1,FALSE),-1)=-1,"Valor no válido para actividad de alto riesgo (por favor seleccionarlo de la lista). ","")
)
)</f>
        <v/>
      </c>
      <c r="EK186" s="46">
        <f>IF($DS186,
IF(U186="","Debes escribir el código del municipio de residencia del trabajador. ",
IF(_xlfn.IFNA(VLOOKUP(U186,MUNICIPIO,1,FALSE),-1)=-1,"El municipio de residencia del trabajador es inválido (por favor seleccionarlo de la lista). ","")
)
)</f>
        <v/>
      </c>
      <c r="EL186" s="46">
        <f>IF($DS186,
IF(V186="","Debes escribir el la dirección de residendia del trabajador. ","")
)</f>
        <v/>
      </c>
      <c r="EM186" s="46">
        <f>IF($DS186,
IF(W186="","Debes escribir la fecha de inicio de la liquidación. ",
IF(ISERR(DATE(YEAR(W186),MONTH(W186),DAY(W186))),"El valor ingresado en fecha de inicio de liquidación no tiene un formato válido. ",
IF( AND($E$6&lt;&gt;"", DATE(YEAR(W186), MONTH(W186), 1) &lt;&gt; IFERROR(DATE(MID($E$6, 1, 4), MID($E$6, 6, 2),1), "1/1/1900") ), "La fecha de inicio de la liquidación debe estar dentro del período liquidado. ", "")
)
)
)</f>
        <v/>
      </c>
      <c r="EN186" s="46">
        <f>IF($DS186,
IF(X186="","Debes escribir la fecha de fin de la liquidación. ",
IF(ISERR(DATE(YEAR(X186),MONTH(X186),DAY(X186))),"El valor ingresado en fecha de fin de liquidación no tiene un formato válido. ",
IF( AND($E$6&lt;&gt;"", DATE(YEAR(X186), MONTH(X186), 1) &lt;&gt; IFERROR(DATE(MID($E$6, 1, 4), MID($E$6, 6, 2),1), "1/1/1900") ), "La fecha de fin de la liquidación debe estar dentro del período liquidado. ", "")
)
)
)</f>
        <v/>
      </c>
      <c r="EO186" s="46">
        <f>IF($DS186,
IF(Y186="","Debes escribir la frecuencia de pago del trabajador. ",
IF(_xlfn.IFNA(VLOOKUP(Y186,PERÍODO_DE_NÓMINA,1,FALSE),-1)=-1,"La frecuencia de pago es inválida (por favor seleccionarlo de la lista). ","")
)
)</f>
        <v/>
      </c>
      <c r="EP186" s="46">
        <f>IF($DS186,
IF(Z186="","Debes escribir la fecha de pago. ",
IF(ISERR(DATE(YEAR(Z186),MONTH(Z186),DAY(Z186))), "El valor ingresado en fecha de pago no tiene un formato válido. ","")
)
)</f>
        <v/>
      </c>
      <c r="EQ186" s="46">
        <f>IF($DS186,
IF(AA186="","Debes escribir el medio de pago. ",
IF(_xlfn.IFNA(VLOOKUP(AA186,MEDIOS_DE_PAGO,1,FALSE),-1)=-1,"El medio de pago es inválido (por favor seleccionarlo de la lista). ","")
)
)</f>
        <v/>
      </c>
      <c r="ER186" s="46">
        <f>OR(AA186='Tablas '!$T$4,AA186='Tablas '!$T$7,AA186='Tablas '!$T$8,AA186='Tablas '!$T$11)</f>
        <v/>
      </c>
      <c r="ES186" s="46">
        <f>IF(AND($DS186,ER186),
IF(AB186="","Debes escribir la entidad bancaria. ",""),
""
)</f>
        <v/>
      </c>
      <c r="ET186" s="46">
        <f>IF(AND($DS186,ER186),
IF(AC186="","Debes escribir el tipo de cuenta bancaria. ",
IF(_xlfn.IFNA(VLOOKUP(AC186,TIPO_DE_CUENTA,1,FALSE),-1)=-1,"El tipo de cuenta bancaria es inválida (por favor seleccionarlo de la lista). ","")
),
""
)</f>
        <v/>
      </c>
      <c r="EU186" s="46">
        <f>IF(AND($DS186,ER186),
IF(AD186="","Debes escribir el número de cuenta bancaria. ",""),
""
)</f>
        <v/>
      </c>
      <c r="EV186" s="46">
        <f>IF($DS186,
IF(AE186="","Debes escribir el valor del sueldo básico. ",
IF( ISERR(_xlfn.NUMBERVALUE(AE186)), "El valor del sueldo básico debe ser un número válido. ", "")
)
)</f>
        <v/>
      </c>
      <c r="EW186" s="46">
        <f>IF($DS186,
IF(AF186="","Debes escribir el número de días trabajados. ",
IF( IFERROR(INT(AF186),1.1) &lt;&gt; IFERROR(_xlfn.NUMBERVALUE(AF186),1), "La cantidad de días trabajados debe ser un número entero. ", "")
)
)</f>
        <v/>
      </c>
      <c r="EX186" s="46">
        <f>IF($DS186,
IF(AG186="","Debes escribir el valor del sueldo trabajado. ",
IF( ISERR(_xlfn.NUMBERVALUE(AG186)), "El valor del sueldo trabajado debe ser un número válido. ", "")
)
)</f>
        <v/>
      </c>
      <c r="EY186" s="46">
        <f>IF($DS186,
IF( AND(AH186&lt;&gt;"", ISERR(_xlfn.NUMBERVALUE(AH186))), "El valor del auxilio de transporte debe ser un número válido. ", "")
)</f>
        <v/>
      </c>
      <c r="EZ186" s="46">
        <f>IF($DS186,
IF( AND(AI186&lt;&gt;"", ISERR(_xlfn.NUMBERVALUE(AI186))), "El valor de viáticos salariales debe ser un número válido. ", "")
)</f>
        <v/>
      </c>
      <c r="FA186" s="46">
        <f>IF($DS186,
IF( AND(AJ186&lt;&gt;"", ISERR(_xlfn.NUMBERVALUE(AJ186))), "El valor de viáticos NO salariales debe ser un número válido. ", "")
)</f>
        <v/>
      </c>
      <c r="FB186" s="46">
        <f>CONCATENATE(AK186,AL186)&lt;&gt;""</f>
        <v/>
      </c>
      <c r="FC186" s="46">
        <f>IF(AND($DS186,FB186),
IF(AK186="","Debes escribir el número de horas extras diurnas. ",
IF( IFERROR(INT(AK186),1.1) &lt;&gt; IFERROR(_xlfn.NUMBERVALUE(AK186),1), "La cantidad de horas extras diurnas debe ser un número entero. ", "")
),
""
)</f>
        <v/>
      </c>
      <c r="FD186" s="46">
        <f>IF(AND($DS186,FB186),
IF(AL186="","Debes escribir el valor de las horas extras diurnas. ",
IF( ISERR(_xlfn.NUMBERVALUE(AL186)), "El valor de las horas extras duirnas debe ser un número válido. ", "")
),
""
)</f>
        <v/>
      </c>
      <c r="FE186" s="46">
        <f>CONCATENATE(AM186,AN186)&lt;&gt;""</f>
        <v/>
      </c>
      <c r="FF186" s="46">
        <f>IF(AND($DS186,FE186),
IF(AM186="","Debes escribir el número de horas extras nocturnas. ",
IF( IFERROR(INT(AM186),1.1) &lt;&gt; IFERROR(_xlfn.NUMBERVALUE(AM186),1), "La cantidad de horas extras nocturnas debe ser un número entero. ", "")
),
""
)</f>
        <v/>
      </c>
      <c r="FG186" s="46">
        <f>IF(AND($DS186,FE186),
IF(AN186="","Debes escribir el valor de las horas extras nocturnas. ",
IF( ISERR(_xlfn.NUMBERVALUE(AN186)), "El valor de las horas extras nocturnas debe ser un número válido. ", "")
),
""
)</f>
        <v/>
      </c>
      <c r="FH186" s="46">
        <f>CONCATENATE(AO186,AP186)&lt;&gt;""</f>
        <v/>
      </c>
      <c r="FI186" s="46">
        <f>IF(AND($DS186,FH186),
IF(AO186="","Debes escribir el número de horas extras diurnas dominicales y festivas. ",
IF( IFERROR(INT(AO186),1.1) &lt;&gt; IFERROR(_xlfn.NUMBERVALUE(AO186),1), "La cantidad de horas extras diurnas dominicales y festivas debe ser un número entero. ", "")
),
""
)</f>
        <v/>
      </c>
      <c r="FJ186" s="46">
        <f>IF(AND($DS186,FH186),
IF(AP186="","Debes escribir el valor de las horas extras diurnas dominicales y festivas. ",
IF( ISERR(_xlfn.NUMBERVALUE(AP186)), "El valor de las horas extras diurnas dominicales y festivas debe ser un número válido. ", "")
),
""
)</f>
        <v/>
      </c>
      <c r="FK186" s="46">
        <f>CONCATENATE(AQ186,AR186)&lt;&gt;""</f>
        <v/>
      </c>
      <c r="FL186" s="46">
        <f>IF(AND($DS186,FK186),
IF(AQ186="","Debes escribir el número de horas extras nocturnas dominicales y festivas. ",
IF( IFERROR(INT(AQ186),1.1) &lt;&gt; IFERROR(_xlfn.NUMBERVALUE(AQ186),1), "La cantidad de horas extras nocturnas dominicales y festivas debe ser un número entero. ", "")
),
""
)</f>
        <v/>
      </c>
      <c r="FM186" s="46">
        <f>IF(AND($DS186,FK186),
IF(AR186="","Debes escribir el valor de las horas extras nocturnas dominicales y festivas. ",
IF( ISERR(_xlfn.NUMBERVALUE(AR186)), "El valor de las horas extras nocturnas dominicales y festivas debe ser un número válido. ", "")
),
""
)</f>
        <v/>
      </c>
      <c r="FN186" s="46">
        <f>CONCATENATE(AS186,AT186)&lt;&gt;""</f>
        <v/>
      </c>
      <c r="FO186" s="46">
        <f>IF(AND($DS186,FN186),
IF(AS186="","Debes escribir el número de horas recargo nocturno. ",
IF( IFERROR(INT(AS186),1.1) &lt;&gt; IFERROR(_xlfn.NUMBERVALUE(AS186),1), "La cantidad de horas recargo nocturno debe ser un número entero. ", "")
),
""
)</f>
        <v/>
      </c>
      <c r="FP186" s="46">
        <f>IF(AND($DS186,FN186),
IF(AT186="","Debes escribir el valor de las horas recargo nocturno. ",
IF( ISERR(_xlfn.NUMBERVALUE(AT186)), "El valor de las horas recargo nocturno debe ser un número válido. ", "")
),
""
)</f>
        <v/>
      </c>
      <c r="FQ186" s="46">
        <f>CONCATENATE(AU186,AV186)&lt;&gt;""</f>
        <v/>
      </c>
      <c r="FR186" s="46">
        <f>IF(AND($DS186,FQ186),
IF(AU186="","Debes escribir el número de horas recargo diurno dominical y festivo. ",
IF( IFERROR(INT(AU186),1.1) &lt;&gt; IFERROR(_xlfn.NUMBERVALUE(AU186),1), "La cantidad de horas recargo diurno dominical y festivo debe ser un número entero. ", "")
),
""
)</f>
        <v/>
      </c>
      <c r="FS186" s="46">
        <f>IF(AND($DS186,FQ186),
IF(AV186="","Debes escribir el valor de las horas recargo diurno dominical y festivo. ",
IF( ISERR(_xlfn.NUMBERVALUE(AV186)), "El valor de las horas recargo diurno dominical y festivo debe ser un número válido. ", "")
),
""
)</f>
        <v/>
      </c>
      <c r="FT186" s="46">
        <f>CONCATENATE(AW186,AX186)&lt;&gt;""</f>
        <v/>
      </c>
      <c r="FU186" s="46">
        <f>IF(AND($DS186,FT186),
IF(AW186="","Debes escribir el número de horas recargo nocturno dominical y festivo. ",
IF( IFERROR(INT(AW186),1.1) &lt;&gt; IFERROR(_xlfn.NUMBERVALUE(AW186),1), "La cantidad de horas recargo nocturno dominical y festivo debe ser un número entero. ", "")
),
""
)</f>
        <v/>
      </c>
      <c r="FV186" s="46">
        <f>IF(AND($DS186,FT186),
IF(AX186="","Debes escribir el valor de las horas recargo nocturno dominical y festivo. ",
IF( ISERR(_xlfn.NUMBERVALUE(AX186)), "El valor de las horas recargo nocturno dominical y festivo debe ser un número válido. ", "")
),
""
)</f>
        <v/>
      </c>
      <c r="FW186" s="46">
        <f>CONCATENATE(AY186,AZ186)&lt;&gt;""</f>
        <v/>
      </c>
      <c r="FX186" s="46">
        <f>IF(AND($DS186,FW186),
IF(AY186="","Debes escribir el número de días de vacaciones comunes. ",
IF( IFERROR(INT(AY186),1.1) &lt;&gt; IFERROR(_xlfn.NUMBERVALUE(AY186),1), "La cantidad de días de vacaciones comunes debe ser un número entero. ", "")
),
""
)</f>
        <v/>
      </c>
      <c r="FY186" s="46">
        <f>IF(AND($DS186,FW186),
IF(AZ186="","Debes escribir el valor de las vacaciones comunes. ",
IF( ISERR(_xlfn.NUMBERVALUE(AZ186)), "El valor de las vacaciones comunes debe ser un número válido. ", "")
),
""
)</f>
        <v/>
      </c>
      <c r="FZ186" s="46">
        <f>CONCATENATE(BA186,BB186)&lt;&gt;""</f>
        <v/>
      </c>
      <c r="GA186" s="46">
        <f>IF(AND($DS186,FZ186),
IF(BA186="","Debes escribir el número de días de vacaciones compensadas. ",
IF( IFERROR(INT(BA186),1.1) &lt;&gt; IFERROR(_xlfn.NUMBERVALUE(BA186),1), "La cantidad de días de vacaciones compensadas debe ser un número entero. ", "")
),
""
)</f>
        <v/>
      </c>
      <c r="GB186" s="46">
        <f>IF(AND($DS186,FZ186),
IF(BB186="","Debes escribir el valor de las vacaciones compensadas. ",
IF( ISERR(_xlfn.NUMBERVALUE(BB186)), "El valor de las vacaciones compensadas debe ser un número válido. ", "")
),
""
)</f>
        <v/>
      </c>
      <c r="GC186" s="46">
        <f>CONCATENATE(BC186,BD186)&lt;&gt;""</f>
        <v/>
      </c>
      <c r="GD186" s="46">
        <f>IF(AND($DS186,GC186),
IF(BC186="","Debes escribir el número de días de prima salarial. ",
IF( IFERROR(INT(BC186),1.1) &lt;&gt; IFERROR(_xlfn.NUMBERVALUE(BC186),1), "La cantidad de días de prima salarial debe ser un número entero. ", "")
),
""
)</f>
        <v/>
      </c>
      <c r="GE186" s="46">
        <f>IF(AND($DS186,GC186),
IF(BD186="","Debes escribir el valor de los días de prima salarial. ",
IF( ISERR(_xlfn.NUMBERVALUE(BD186)), "El valor de los días de prima salarial debe ser un número válido. ", "")
),
""
)</f>
        <v/>
      </c>
      <c r="GF186" s="46">
        <f>IF($DS186,
IF( AND(BE186&lt;&gt;"", ISERR(_xlfn.NUMBERVALUE(BE186))), "El valor de la prima NO saliarial debe ser un número válido. ", "")
)</f>
        <v/>
      </c>
      <c r="GG186" s="46">
        <f>CONCATENATE(BF186,BG186,BH186)&lt;&gt;""</f>
        <v/>
      </c>
      <c r="GH186" s="46">
        <f>IF(AND($DS186,GG186),
IF(BF186="","Debes escribir el valor de las cesantías. ",
IF( ISERR(_xlfn.NUMBERVALUE(BF186)), "El valor de las cesantías debe ser un número válido. ", "")
),
""
)</f>
        <v/>
      </c>
      <c r="GI186" s="46">
        <f>IF(AND($DS186,GG186),
IF(BG186="","Debes escribir el % de cesantías. ",
IF( ISERR(_xlfn.NUMBERVALUE(BG186)), "El % de cesantías debe ser un número válido. ", "")
),
""
)</f>
        <v/>
      </c>
      <c r="GJ186" s="46">
        <f>IF(AND($DS186,GG186),
IF(BH186="","Debes escribir el valor de intereses de cesantías. ",
IF( ISERR(_xlfn.NUMBERVALUE(BH186)), "El valor de intereses de cesantías debe ser un número válido. ", "")
),
""
)</f>
        <v/>
      </c>
      <c r="GK186" s="46">
        <f>CONCATENATE(BI186,BJ186,BK186)&lt;&gt;""</f>
        <v/>
      </c>
      <c r="GL186" s="46">
        <f>IF(AND($DS186,GK186),
IF(BI186="","Debes escribir el número de días de incapacidad. ",
IF( IFERROR(INT(BI186),1.1) &lt;&gt; IFERROR(_xlfn.NUMBERVALUE(BI186),1), "La cantidad de días de incapacidad debe ser un número entero. ", "")
),
""
)</f>
        <v/>
      </c>
      <c r="GM186" s="46">
        <f>IF(AND($DS186,GK186),
IF(BJ186="","Debes escribir el tipo de incapacidad. ",
IF(_xlfn.IFNA(VLOOKUP(BJ186,TIPO_DE_INCAPACIDAD,1,FALSE),-1)=-1,"El tipo de incapacidad es inválida (por favor seleccionarlo de la lista). ","")
),
""
)</f>
        <v/>
      </c>
      <c r="GN186" s="46">
        <f>IF(AND($DS186,GK186),
IF(BK186="","Debes escribir el valor de la incapacidad. ",
IF( ISERR(_xlfn.NUMBERVALUE(BK186)), "El valor de la incapacidad debe ser un número válido. ", "")
),
""
)</f>
        <v/>
      </c>
      <c r="GO186" s="46">
        <f>CONCATENATE(BL186,BM186)&lt;&gt;""</f>
        <v/>
      </c>
      <c r="GP186" s="46">
        <f>IF(AND($DS186,GO186),
IF(BL186="","Debes escribir el número de días de licencia de maternidad o paternidad. ",
IF( IFERROR(INT(BL186),1.1) &lt;&gt; IFERROR(_xlfn.NUMBERVALUE(BL186),1), "La cantidad de días de licencia de maternidad o paternidad debe ser un número entero. ", "")
),
""
)</f>
        <v/>
      </c>
      <c r="GQ186" s="46">
        <f>IF(AND($DS186,GO186),
IF(BM186="","Debes escribir el valor de la licencia de maternidad o paternidad. ",
IF( ISERR(_xlfn.NUMBERVALUE(BM186)), "El valor de la licencia de maternidad o paternidad debe ser un número válido. ", "")
),
""
)</f>
        <v/>
      </c>
      <c r="GR186" s="46">
        <f>CONCATENATE(BN186,BO186)&lt;&gt;""</f>
        <v/>
      </c>
      <c r="GS186" s="46">
        <f>IF(AND($DS186,GR186),
IF(BN186="","Debes escribir el número de días de licencia remunerada. ",
IF( IFERROR(INT(BN186),1.1) &lt;&gt; IFERROR(_xlfn.NUMBERVALUE(BN186),1), "La cantidad de días de licencia remunerada debe ser un número entero. ", "")
),
""
)</f>
        <v/>
      </c>
      <c r="GT186" s="46">
        <f>IF(AND($DS186,GR186),
IF(BO186="","Debes escribir el valor de la licencia remunerada. ",
IF( ISERR(_xlfn.NUMBERVALUE(BO186)), "El valor de la licencia remunerada debe ser un número válido. ", "")
),
""
)</f>
        <v/>
      </c>
      <c r="GU186" s="46">
        <f>IF($DS186,
IF( AND(BP186&lt;&gt;"", ISERR(_xlfn.NUMBERVALUE(BP186))), "El valor de la licencia NO remunerada debe ser un número válido. ", "")
)</f>
        <v/>
      </c>
      <c r="GV186" s="46">
        <f>IF($DS186,
IF( AND(BQ186&lt;&gt;"", ISERR(_xlfn.NUMBERVALUE(BQ186))), "El valor de auxilios salariales debe ser un número válido. ", "")
)</f>
        <v/>
      </c>
      <c r="GW186" s="46">
        <f>IF($DS186,
IF( AND(BR186&lt;&gt;"", ISERR(_xlfn.NUMBERVALUE(BR186))), "El valor de auxilios NO salariales debe ser un número válido. ", "")
)</f>
        <v/>
      </c>
      <c r="GX186" s="46">
        <f>IF($DS186,
IF( AND(BS186&lt;&gt;"", ISERR(_xlfn.NUMBERVALUE(BS186))), "El valor de bonos salariales debe ser un número válido. ", "")
)</f>
        <v/>
      </c>
      <c r="GY186" s="46">
        <f>IF($DS186,
IF( AND(BT186&lt;&gt;"", ISERR(_xlfn.NUMBERVALUE(BT186))), "El valor de bonos NO salariales debe ser un número válido. ", "")
)</f>
        <v/>
      </c>
      <c r="GZ186" s="46">
        <f>IF($DS186,
IF( AND(BU186&lt;&gt;"", ISERR(_xlfn.NUMBERVALUE(BU186))), "El valor de bonos salariales de alimentación debe ser un número válido. ", "")
)</f>
        <v/>
      </c>
      <c r="HA186" s="46">
        <f>IF($DS186,
IF( AND(BV186&lt;&gt;"", ISERR(_xlfn.NUMBERVALUE(BV186))), "El valor de bonos NO salariales de alimentación debe ser un número válido. ", "")
)</f>
        <v/>
      </c>
      <c r="HB186" s="46">
        <f>IF($DS186,
IF( AND(BW186&lt;&gt;"", ISERR(_xlfn.NUMBERVALUE(BW186))), "El valor de bonificaciones salariales debe ser un número válido. ", "")
)</f>
        <v/>
      </c>
      <c r="HC186" s="46">
        <f>IF($DS186,
IF( AND(BX186&lt;&gt;"", ISERR(_xlfn.NUMBERVALUE(BX186))), "El valor de bonificaciones NO salariales debe ser un número válido. ", "")
)</f>
        <v/>
      </c>
      <c r="HD186" s="46">
        <f>IF($DS186,
IF( AND(BY186&lt;&gt;"", ISERR(_xlfn.NUMBERVALUE(BY186))), "El valor de compensaciones ordinarias debe ser un número válido. ", "")
)</f>
        <v/>
      </c>
      <c r="HE186" s="46">
        <f>IF($DS186,
IF( AND(BZ186&lt;&gt;"", ISERR(_xlfn.NUMBERVALUE(BZ186))), "El valor de compensaciones extraordinarias debe ser un número válido. ", "")
)</f>
        <v/>
      </c>
      <c r="HF186" s="46">
        <f>IF($DS186,
IF( AND(CA186&lt;&gt;"", ISERR(_xlfn.NUMBERVALUE(CA186))), "El valor de comisiones debe ser un número válido. ", "")
)</f>
        <v/>
      </c>
      <c r="HG186" s="46">
        <f>IF($DS186,
IF( AND(CB186&lt;&gt;"", ISERR(_xlfn.NUMBERVALUE(CB186))), "El valor de ausencia por huega debe ser un número válido. ", "")
)</f>
        <v/>
      </c>
      <c r="HH186" s="46">
        <f>IF($DS186,
IF( AND(CC186&lt;&gt;"", ISERR(_xlfn.NUMBERVALUE(CC186))), "El valor de anticipos debe ser un número válido. ", "")
)</f>
        <v/>
      </c>
      <c r="HI186" s="46">
        <f>IF($DS186,
IF( AND(CD186&lt;&gt;"", ISERR(_xlfn.NUMBERVALUE(CD186))), "El valor de pagos a terceros debe ser un número válido. ", "")
)</f>
        <v/>
      </c>
      <c r="HJ186" s="46">
        <f>IF($DS186,
IF( AND(CE186&lt;&gt;"", ISERR(_xlfn.NUMBERVALUE(CE186))), "El valor de dotación debe ser un número válido. ", "")
)</f>
        <v/>
      </c>
      <c r="HK186" s="46">
        <f>IF($DS186,
IF( AND(CF186&lt;&gt;"", ISERR(_xlfn.NUMBERVALUE(CF186))), "El valor de apoyo sostenibilidad debe ser un número válido. ", "")
)</f>
        <v/>
      </c>
      <c r="HL186" s="46">
        <f>IF($DS186,
IF( AND(CG186&lt;&gt;"", ISERR(_xlfn.NUMBERVALUE(CG186))), "El valor de teletrabajo debe ser un número válido. ", "")
)</f>
        <v/>
      </c>
      <c r="HM186" s="46">
        <f>IF($DS186,
IF( AND(CH186&lt;&gt;"", ISERR(_xlfn.NUMBERVALUE(CH186))), "El valor de bonificación de retiro debe ser un número válido. ", "")
)</f>
        <v/>
      </c>
      <c r="HN186" s="46">
        <f>IF($DS186,
IF( AND(CI186&lt;&gt;"", ISERR(_xlfn.NUMBERVALUE(CI186))), "El valor de indemnización de retiro debe ser un número válido. ", "")
)</f>
        <v/>
      </c>
      <c r="HO186" s="46">
        <f>IF($DS186,
IF( AND(CJ186&lt;&gt;"", ISERR(_xlfn.NUMBERVALUE(CJ186))), "El valor de reintegros debe ser un número válido. ", "")
)</f>
        <v/>
      </c>
      <c r="HP186" s="46">
        <f>CONCATENATE(CK186,CL186,CM186)&lt;&gt;""</f>
        <v/>
      </c>
      <c r="HQ186" s="46">
        <f>IF(AND($DS186,HP186),
IF(CK186="","Debes escribir la descripción de otro concepto no categorizado. ",""),
""
)</f>
        <v/>
      </c>
      <c r="HR186" s="46">
        <f>IF(AND($DS186,HP186),
IF(CONCATENATE(CL186,CM186)="","Debes escribir al menos un valor de concepto no categorizado (salarial o no salarial). ",
IF(ISERR(_xlfn.NUMBERVALUE(CL186)),"El valor salarial concepto no categorizado debe ser un número válido. ","")
),
""
)</f>
        <v/>
      </c>
      <c r="HS186" s="46">
        <f>IF(AND($DS186,HP186),
IF(CONCATENATE(CL186,CM186)="","Debes escribir al menos un valor de concepto no categorizado (salarial o no salarial). ",
IF(ISERR(_xlfn.NUMBERVALUE(CM186)),"El valor NO salarial concepto no categorizado debe ser un número válido. ","")
),
""
)</f>
        <v/>
      </c>
      <c r="HT186" s="46">
        <f>IF($DS186,
IF(CN186="","Debes escribir el porcentaje del aporte a salud. ",
IF( ISERR(_xlfn.NUMBERVALUE(CN186)), "El valor del porcentaje del aporte a salud debe ser un número válido. ", "")
)
)</f>
        <v/>
      </c>
      <c r="HU186" s="46">
        <f>IF($DS186,
IF(CO186="","Debes escribir el valor del aporte a salud. ",
IF( ISERR(_xlfn.NUMBERVALUE(CO186)), "El valor del aporte a salud debe ser un número válido. ", "")
)
)</f>
        <v/>
      </c>
      <c r="HV186" s="46">
        <f>IF($DS186,
IF( AND(CP186&lt;&gt;"", ISERR(_xlfn.NUMBERVALUE(CP186))), "El valor plan complementario debe ser un número válido. ", "")
)</f>
        <v/>
      </c>
      <c r="HW186" s="46">
        <f>IF($DS186,
IF(CQ186="","Debes escribir el porcentaje del aporte a pensión. ",
IF( ISERR(_xlfn.NUMBERVALUE(CQ186)), "El valor del porcentaje del aporte a pensión debe ser un número válido. ", "")
)
)</f>
        <v/>
      </c>
      <c r="HX186" s="46">
        <f>IF($DS186,
IF(CR186="","Debes escribir el valor del aporte a pensión. ",
IF( ISERR(_xlfn.NUMBERVALUE(CR186)), "El valor del aporte a salud debe ser un número válido. ", "")
)
)</f>
        <v/>
      </c>
      <c r="HY186" s="46">
        <f>IF($DS186,
IF( AND(CS186&lt;&gt;"", ISERR(_xlfn.NUMBERVALUE(CS186))), "El valor pensión voluntaria debe ser un número válido. ", "")
)</f>
        <v/>
      </c>
      <c r="HZ186" s="46">
        <f>CONCATENATE(CT186,CU186,CV186,CW186)&lt;&gt;""</f>
        <v/>
      </c>
      <c r="IA186" s="46">
        <f>IF(AND($DS186,HZ186),
IF(CT186="","Debes escribir el % del fondo de seguridad pensional. ",
IF( ISERR(_xlfn.NUMBERVALUE(CT186)), "El % del fondo de seguridad debe ser un número válido. ", "")
),
""
)</f>
        <v/>
      </c>
      <c r="IB186" s="46">
        <f>IF(AND($DS186,HZ186),
IF(CU186="","Debes escribir el valor del aporte al fondo de solidaridad pensional. ",
IF( ISERR(_xlfn.NUMBERVALUE(CU186)), "El valor del aporte al fondo de solidaridad pensional debe ser un número válido. ", "")
),
""
)</f>
        <v/>
      </c>
      <c r="IC186" s="46">
        <f>IF(AND($DS186,HZ186),
IF(CV186="","Debes escribir el % del fondo de subsistencia. ",
IF( ISERR(_xlfn.NUMBERVALUE(CV186)), "El % del fondo de subsistencia debe ser un número válido. ", "")
),
""
)</f>
        <v/>
      </c>
      <c r="ID186" s="46">
        <f>IF(AND($DS186,HZ186),
IF(CW186="","Debes escribir el valor del fondo de subsistencia. ",
IF( ISERR(_xlfn.NUMBERVALUE(CW186)), "El valor del fondo de subsistencia debe ser un número válido. ", "")
),
""
)</f>
        <v/>
      </c>
      <c r="IE186" s="46">
        <f>CONCATENATE(CX186,CY186)&lt;&gt;""</f>
        <v/>
      </c>
      <c r="IF186" s="46">
        <f>IF(AND($DS186,IE186),
IF(CX186="","Debes escribir el % de sindicato. ",
IF( ISERR(_xlfn.NUMBERVALUE(CX186)), "El % de sindicato debe ser un número válido. ", "")
),
""
)</f>
        <v/>
      </c>
      <c r="IG186" s="46">
        <f>IF(AND($DS186,IE186),
IF(CY186="","Debes escribir el valor del sindicato. ",
IF( ISERR(_xlfn.NUMBERVALUE(CY186)), "El valor del sindicato debe ser un número válido. ", "")
),
""
)</f>
        <v/>
      </c>
      <c r="IH186" s="46">
        <f>IF($DS186,
IF( AND(CZ186&lt;&gt;"", ISERR(_xlfn.NUMBERVALUE(CZ186))), "El valor de sanción pública debe ser un número válido. ", "")
)</f>
        <v/>
      </c>
      <c r="II186" s="46">
        <f>IF($DS186,
IF( AND(DA186&lt;&gt;"", ISERR(_xlfn.NUMBERVALUE(DA186))), "El valor de sanción privada debe ser un número válido. ", "")
)</f>
        <v/>
      </c>
      <c r="IJ186" s="46">
        <f>CONCATENATE(DB186,DC186)&lt;&gt;""</f>
        <v/>
      </c>
      <c r="IK186" s="46">
        <f>IF(AND($DS186,IJ186),
IF(DB186="","Debes escribir la descripción de libranza. ",""),
""
)</f>
        <v/>
      </c>
      <c r="IL186" s="46">
        <f>IF(AND($DS186,IJ186),
IF(DC186="","Debes escribir la cuota libranza. ",
IF(ISERR(_xlfn.NUMBERVALUE(DC186)),"El valor de la cuota libranza debe ser un número válido. ","")
),
""
)</f>
        <v/>
      </c>
      <c r="IM186" s="46">
        <f>IF($DS186,
IF( AND(DD186&lt;&gt;"", ISERR(_xlfn.NUMBERVALUE(DD186))), "El valor de pagos a terceros debe ser un número válido. ", "")
)</f>
        <v/>
      </c>
      <c r="IN186" s="46">
        <f>IF($DS186,
IF( AND(DE186&lt;&gt;"", ISERR(_xlfn.NUMBERVALUE(DE186))), "El valor de anticipos debe ser un número válido. ", "")
)</f>
        <v/>
      </c>
      <c r="IO186" s="46">
        <f>IF($DS186,
IF( AND(DF186&lt;&gt;"", ISERR(_xlfn.NUMBERVALUE(DF186))), "El valor de AFC debe ser un número válido. ", "")
)</f>
        <v/>
      </c>
      <c r="IP186" s="46">
        <f>IF($DS186,
IF( AND(DG186&lt;&gt;"", ISERR(_xlfn.NUMBERVALUE(DG186))), "El valor de rete-fuente debe ser un número válido. ", "")
)</f>
        <v/>
      </c>
      <c r="IQ186" s="46">
        <f>IF($DS186,
IF( AND(DH186&lt;&gt;"", ISERR(_xlfn.NUMBERVALUE(DH186))), "El valor de cooperativa de trabajo debe ser un número válido. ", "")
)</f>
        <v/>
      </c>
      <c r="IR186" s="46">
        <f>IF($DS186,
IF( AND(DI186&lt;&gt;"", ISERR(_xlfn.NUMBERVALUE(DI186))), "El valor de embargo fiscal debe ser un número válido. ", "")
)</f>
        <v/>
      </c>
      <c r="IS186" s="46">
        <f>IF($DS186,
IF( AND(DJ186&lt;&gt;"", ISERR(_xlfn.NUMBERVALUE(DJ186))), "El valor de educación debe ser un número válido. ", "")
)</f>
        <v/>
      </c>
      <c r="IT186" s="46">
        <f>IF($DS186,
IF( AND(DK186&lt;&gt;"", ISERR(_xlfn.NUMBERVALUE(DK186))), "El valor de reintegro debe ser un número válido. ", "")
)</f>
        <v/>
      </c>
      <c r="IU186" s="46">
        <f>IF($DS186,
IF( AND(DL186&lt;&gt;"", ISERR(_xlfn.NUMBERVALUE(DL186))), "El valor de deuda debe ser un número válido. ", "")
)</f>
        <v/>
      </c>
      <c r="IV186" s="46">
        <f>IF($DS186,
IF( AND(DM186&lt;&gt;"", ISERR(_xlfn.NUMBERVALUE(DM186))), "El valor de otras deducciones debe ser un número válido. ", "")
)</f>
        <v/>
      </c>
      <c r="IW186" s="46">
        <f>IF($DS186,
IF(DN186="","Debes escribir el valor de los devengos totales. ",
IF( ISERR(_xlfn.NUMBERVALUE(DN186)), "El valor de los devengos totales debe ser un número válido. ", "")
)
)</f>
        <v/>
      </c>
      <c r="IX186" s="46">
        <f>IF($DS186,
IF(DO186="","Debes escribir el valor de las deducciones totales. ",
IF( ISERR(_xlfn.NUMBERVALUE(DO186)), "El valor de las deducciones totales debe ser un número válido. ", "")
)
)</f>
        <v/>
      </c>
      <c r="IY186" s="46">
        <f>IF($DS186,
IF(DP186="","Debes escribir el valor del salario total. ",
IF( ISERR(_xlfn.NUMBERVALUE(DP186)), "El valor del salario total debe ser un número válido. ", "")
)
)</f>
        <v/>
      </c>
    </row>
    <row r="187">
      <c r="B187" s="48" t="n">
        <v>175</v>
      </c>
      <c r="C187" s="61">
        <f>IF(AND(DS187,DP187&lt;&gt;""),
IF(DQ187="","OK","Error"),
""
)</f>
        <v/>
      </c>
      <c r="D187" s="53" t="n"/>
      <c r="E187" s="52" t="n"/>
      <c r="F187" s="112" t="n"/>
      <c r="G187" s="52" t="n"/>
      <c r="H187" s="53" t="n"/>
      <c r="I187" s="52" t="n"/>
      <c r="J187" s="52" t="n"/>
      <c r="K187" s="53" t="n"/>
      <c r="L187" s="55" t="n"/>
      <c r="M187" s="108" t="n"/>
      <c r="N187" s="56" t="n"/>
      <c r="O187" s="52" t="n"/>
      <c r="P187" s="52" t="n"/>
      <c r="Q187" s="52" t="n"/>
      <c r="R187" s="52" t="n"/>
      <c r="S187" s="52" t="n"/>
      <c r="T187" s="53" t="n"/>
      <c r="U187" s="52" t="n"/>
      <c r="V187" s="52" t="n"/>
      <c r="W187" s="55" t="n"/>
      <c r="X187" s="55" t="n"/>
      <c r="Y187" s="52" t="n"/>
      <c r="Z187" s="55" t="n"/>
      <c r="AA187" s="52" t="n"/>
      <c r="AB187" s="53" t="n"/>
      <c r="AC187" s="53" t="n"/>
      <c r="AD187" s="53" t="n"/>
      <c r="AE187" s="177" t="n"/>
      <c r="AF187" s="113" t="n"/>
      <c r="AG187" s="177" t="n"/>
      <c r="AH187" s="178" t="n"/>
      <c r="AI187" s="178" t="n"/>
      <c r="AJ187" s="178" t="n"/>
      <c r="AK187" s="114" t="n"/>
      <c r="AL187" s="178" t="n"/>
      <c r="AM187" s="114" t="n"/>
      <c r="AN187" s="178" t="n"/>
      <c r="AO187" s="114" t="n"/>
      <c r="AP187" s="178" t="n"/>
      <c r="AQ187" s="114" t="n"/>
      <c r="AR187" s="178" t="n"/>
      <c r="AS187" s="114" t="n"/>
      <c r="AT187" s="178" t="n"/>
      <c r="AU187" s="114" t="n"/>
      <c r="AV187" s="178" t="n"/>
      <c r="AW187" s="114" t="n"/>
      <c r="AX187" s="178" t="n"/>
      <c r="AY187" s="114" t="n"/>
      <c r="AZ187" s="178" t="n"/>
      <c r="BA187" s="114" t="n"/>
      <c r="BB187" s="178" t="n"/>
      <c r="BC187" s="114" t="n"/>
      <c r="BD187" s="178" t="n"/>
      <c r="BE187" s="178" t="n"/>
      <c r="BF187" s="178" t="n"/>
      <c r="BG187" s="59" t="n"/>
      <c r="BH187" s="178" t="n"/>
      <c r="BI187" s="114" t="n"/>
      <c r="BJ187" s="53" t="n"/>
      <c r="BK187" s="178" t="n"/>
      <c r="BL187" s="114" t="n"/>
      <c r="BM187" s="178" t="n"/>
      <c r="BN187" s="114" t="n"/>
      <c r="BO187" s="178" t="n"/>
      <c r="BP187" s="178" t="n"/>
      <c r="BQ187" s="178" t="n"/>
      <c r="BR187" s="178" t="n"/>
      <c r="BS187" s="178" t="n"/>
      <c r="BT187" s="178" t="n"/>
      <c r="BU187" s="178" t="n"/>
      <c r="BV187" s="178" t="n"/>
      <c r="BW187" s="178" t="n"/>
      <c r="BX187" s="178" t="n"/>
      <c r="BY187" s="178" t="n"/>
      <c r="BZ187" s="178" t="n"/>
      <c r="CA187" s="178" t="n"/>
      <c r="CB187" s="178" t="n"/>
      <c r="CC187" s="178" t="n"/>
      <c r="CD187" s="178" t="n"/>
      <c r="CE187" s="178" t="n"/>
      <c r="CF187" s="178" t="n"/>
      <c r="CG187" s="178" t="n"/>
      <c r="CH187" s="178" t="n"/>
      <c r="CI187" s="178" t="n"/>
      <c r="CJ187" s="178" t="n"/>
      <c r="CK187" s="53" t="n"/>
      <c r="CL187" s="178" t="n"/>
      <c r="CM187" s="178" t="n"/>
      <c r="CN187" s="60" t="n"/>
      <c r="CO187" s="177" t="n"/>
      <c r="CP187" s="178" t="n"/>
      <c r="CQ187" s="60" t="n"/>
      <c r="CR187" s="177" t="n"/>
      <c r="CS187" s="178" t="n"/>
      <c r="CT187" s="59" t="n"/>
      <c r="CU187" s="178" t="n"/>
      <c r="CV187" s="59" t="n"/>
      <c r="CW187" s="178" t="n"/>
      <c r="CX187" s="59" t="n"/>
      <c r="CY187" s="178" t="n"/>
      <c r="CZ187" s="178" t="n"/>
      <c r="DA187" s="178" t="n"/>
      <c r="DB187" s="53" t="n"/>
      <c r="DC187" s="178" t="n"/>
      <c r="DD187" s="178" t="n"/>
      <c r="DE187" s="178" t="n"/>
      <c r="DF187" s="178" t="n"/>
      <c r="DG187" s="178" t="n"/>
      <c r="DH187" s="178" t="n"/>
      <c r="DI187" s="178" t="n"/>
      <c r="DJ187" s="178" t="n"/>
      <c r="DK187" s="178" t="n"/>
      <c r="DL187" s="178" t="n"/>
      <c r="DM187" s="178" t="n"/>
      <c r="DN187" s="177" t="n"/>
      <c r="DO187" s="177" t="n"/>
      <c r="DP187" s="177" t="n"/>
      <c r="DQ187" s="76">
        <f>IF(AND(DS187,DP187&lt;&gt;""),
CONCATENATE(DT187,DU187,DV187,DW187,DX187,DY187,DZ187,EA187,EB187,EC187,ED187,EE187,EF187,EG187,EH187,EI187,EJ187,EK187,EL187,EM187,EN187,EO187,EP187,EQ187,ES187,ET187,EU187,EV187,EW187,EX187,EY187,EZ187,FA187,FC187,FD187,FF187,FG187,FI187,FJ187,FL187,FM187,FO187,FP187,FR187,FS187,FU187,FV187,FX187,FY187,GA187,GB187,GD187,GE187,GF187,GH187,GI187,GJ187,GL187,GM187,GN187,GP187,GQ187,GS187,GT187,GU187,GV187,GW187,GX187,GY187,GZ187,HA187,HB187,HC187,HD187,HE187,HF187,HG187,HH187,HI187,HJ187,HK187,HL187,HM187,HN187,HO187,HQ187,HR187,HS187,HT187,HU187,HV187,HW187,HX187,HY187,IA187,IB187,IC187,ID187,IF187,IG187,IH187,II187,IK187,IL187,IM187,IN187,IO187,IP187,IQ187,IR187,IS187,IT187,IU187,IV187,IW187,IX187,IY187,IZ187),
""
)</f>
        <v/>
      </c>
      <c r="DR187" s="53" t="n"/>
      <c r="DS187" s="46">
        <f>CONCATENATE(D187,$E187,$F187,$G187,H187,$I187,$J187,K187,$L187,$M187,N187,$O187,$P187,$Q187,$R187,$S187,T187,$U187,$V187,$W187,$X187,$Y187,$Z187,$AA187,AB187,AC187,AD187,$AE187,$AF187,$AG187,AH187,AI187,AJ187,AK187,AL187,AM187,AN187,AO187,AP187,AQ187,AR187,AS187,AT187,AU187,AV187,AW187,AX187,AY187,AZ187,BA187,BB187,BC187,BD187,BE187,BF187,BG187,BH187,BI187,BJ187,BK187,BL187,BM187,BN187,BO187,BP187,BQ187,BR187,BS187,BT187,BU187,BV187,BW187,BX187,BY187,BZ187,CA187,CB187,CC187,CD187,CE187,CF187,CG187,CH187,CI187,CJ187,CK187,CL187,CM187,$CN187,$CO187,CP187,$CQ187,$CR187,CS187,CT187,CU187,CV187,CW187,CX187,CY187,CZ187,DA187,DB187,DC187,DD187,DE187,DF187,DG187,DH187,DI187,DJ187,DK187,DL187,DM187,$DN187,$DO187,$DP187,DR187)&lt;&gt;""</f>
        <v/>
      </c>
      <c r="DT187" s="46">
        <f>IF(AND($DS187,$E$4&lt;&gt;""),
IF(LEFT($E$4,2) = "1.",
IF(D187&lt;&gt;"","El CUNE sólo se envía en operaciones de novedad o ajuste. ",""),
IF(D187="","Debes escribir un CUNE válido para realizar operaciones de novedad o ajuste. ","")),
""
)</f>
        <v/>
      </c>
      <c r="DU187" s="46">
        <f>IF($DS187,
IF(E187="","Debes seleccionar el tipo de documento del empleado. ",
IF(_xlfn.IFNA(VLOOKUP(E187,TIPO_DE_DOCUMENTO,1,FALSE),-1)=-1,"El tipo de documento no es válido (por favor seleccionarlo de la lista). ","")
)
)</f>
        <v/>
      </c>
      <c r="DV187" s="46">
        <f>IF($DS187,
IF(F187="","Debes escribir el número de documento del empleado. ","")
)</f>
        <v/>
      </c>
      <c r="DW187" s="46">
        <f>IF($DS187,
IF(G187="","Debes escribir el primer nombre del empleado. ","")
)</f>
        <v/>
      </c>
      <c r="DY187" s="46">
        <f>IF($DS187,
IF(I187="","Debes escribir el primer apellido del empleado. ","")
)</f>
        <v/>
      </c>
      <c r="DZ187" s="46">
        <f>IF($DS187,
IF(J187="","Debes escribir el segundo apellido del empleado. ","")
)</f>
        <v/>
      </c>
      <c r="EB187" s="46">
        <f>IF($DS187,
IF(L187="","Debes escribir la fecha de ingreso del empleado. ",
IF(ISERR(DATE(YEAR(L187),MONTH(L187),DAY(L187))), "El valor ingresado en fecha de ingreso no tiene un formato válido. ","")
)
)</f>
        <v/>
      </c>
      <c r="EC187" s="46">
        <f>IF($DS187,
IF(M187="","Debes escribir el tiempo laborado. ",
IF( IFERROR(INT(M187),1.1) &lt;&gt; IFERROR(_xlfn.NUMBERVALUE(M187),1), "El valor de los días trabajados debe ser un número entero. ", "")
)
)</f>
        <v/>
      </c>
      <c r="ED187" s="46">
        <f>IF($DS187,
IF( AND(N187&lt;&gt;"", ISERR(DATE(YEAR(N187),MONTH(N187),DAY(N187))) ), "El valor ingresado en fecha de ingreso no tiene un formato válido. ",
IF( AND(N187&lt;&gt;"", $E$6&lt;&gt;"", DATE(YEAR(N187), MONTH(N187), 1) &lt;&gt; IFERROR(DATE(MID($E$6, 1, 4), MID($E$6, 6, 2),1), "1/1/1900") ), "La fecha de retiro debe estar dentro del período liquidado. ", "")
)
)</f>
        <v/>
      </c>
      <c r="EE187" s="46">
        <f>IF($DS187,
IF(O187="","Debes seleccionar el tipo de trabajador. ",
IF(_xlfn.IFNA(VLOOKUP(O187,TIPO_DE_TRABAJADOR,1,FALSE),-1)=-1,"El tipo de trabajador no es válido (por favor seleccionarlo de la lista). ","")
)
)</f>
        <v/>
      </c>
      <c r="EF187" s="46">
        <f>IF($DS187,
IF(P187="","Debes seleccionar si es un trabajador dependiente pensionado por vejez. ",
IF(_xlfn.IFNA(VLOOKUP(P187,SUBTIPO_DE_TRABAJADOR,1,FALSE),-1)=-1,"El tipo de trabajador dependiente pensionado por vejez no es válido (por favor seleccionarlo de la lista). ","")
)
)</f>
        <v/>
      </c>
      <c r="EG187" s="46">
        <f>IF($DS187,
IF(Q187="","Debes seleccionar el tipo de contrato del trabajador. ",
IF(_xlfn.IFNA(VLOOKUP(Q187,TIPO_DE_CONTRATO,1,FALSE),-1)=-1,"El tipo de contrato del trabajador no es válido (por favor seleccionarlo de la lista). ","")
)
)</f>
        <v/>
      </c>
      <c r="EH187" s="46">
        <f>IF($DS187,
IF(R187="","Debes seleccionar si es un salario integral. ",
IF(_xlfn.IFNA(VLOOKUP(R187,SI_NO,1,FALSE),-1)=-1,"Valor no válido para salario integral (por favor seleccionarlo de la lista). ","")
)
)</f>
        <v/>
      </c>
      <c r="EI187" s="46">
        <f>IF($DS187,
IF(S187="","Debes seleccionar si el trabajador realiza actividades de riesgo. ",
IF(_xlfn.IFNA(VLOOKUP(S187,SI_NO,1,FALSE),-1)=-1,"Valor no válido para actividad de alto riesgo (por favor seleccionarlo de la lista). ","")
)
)</f>
        <v/>
      </c>
      <c r="EK187" s="46">
        <f>IF($DS187,
IF(U187="","Debes escribir el código del municipio de residencia del trabajador. ",
IF(_xlfn.IFNA(VLOOKUP(U187,MUNICIPIO,1,FALSE),-1)=-1,"El municipio de residencia del trabajador es inválido (por favor seleccionarlo de la lista). ","")
)
)</f>
        <v/>
      </c>
      <c r="EL187" s="46">
        <f>IF($DS187,
IF(V187="","Debes escribir el la dirección de residendia del trabajador. ","")
)</f>
        <v/>
      </c>
      <c r="EM187" s="46">
        <f>IF($DS187,
IF(W187="","Debes escribir la fecha de inicio de la liquidación. ",
IF(ISERR(DATE(YEAR(W187),MONTH(W187),DAY(W187))),"El valor ingresado en fecha de inicio de liquidación no tiene un formato válido. ",
IF( AND($E$6&lt;&gt;"", DATE(YEAR(W187), MONTH(W187), 1) &lt;&gt; IFERROR(DATE(MID($E$6, 1, 4), MID($E$6, 6, 2),1), "1/1/1900") ), "La fecha de inicio de la liquidación debe estar dentro del período liquidado. ", "")
)
)
)</f>
        <v/>
      </c>
      <c r="EN187" s="46">
        <f>IF($DS187,
IF(X187="","Debes escribir la fecha de fin de la liquidación. ",
IF(ISERR(DATE(YEAR(X187),MONTH(X187),DAY(X187))),"El valor ingresado en fecha de fin de liquidación no tiene un formato válido. ",
IF( AND($E$6&lt;&gt;"", DATE(YEAR(X187), MONTH(X187), 1) &lt;&gt; IFERROR(DATE(MID($E$6, 1, 4), MID($E$6, 6, 2),1), "1/1/1900") ), "La fecha de fin de la liquidación debe estar dentro del período liquidado. ", "")
)
)
)</f>
        <v/>
      </c>
      <c r="EO187" s="46">
        <f>IF($DS187,
IF(Y187="","Debes escribir la frecuencia de pago del trabajador. ",
IF(_xlfn.IFNA(VLOOKUP(Y187,PERÍODO_DE_NÓMINA,1,FALSE),-1)=-1,"La frecuencia de pago es inválida (por favor seleccionarlo de la lista). ","")
)
)</f>
        <v/>
      </c>
      <c r="EP187" s="46">
        <f>IF($DS187,
IF(Z187="","Debes escribir la fecha de pago. ",
IF(ISERR(DATE(YEAR(Z187),MONTH(Z187),DAY(Z187))), "El valor ingresado en fecha de pago no tiene un formato válido. ","")
)
)</f>
        <v/>
      </c>
      <c r="EQ187" s="46">
        <f>IF($DS187,
IF(AA187="","Debes escribir el medio de pago. ",
IF(_xlfn.IFNA(VLOOKUP(AA187,MEDIOS_DE_PAGO,1,FALSE),-1)=-1,"El medio de pago es inválido (por favor seleccionarlo de la lista). ","")
)
)</f>
        <v/>
      </c>
      <c r="ER187" s="46">
        <f>OR(AA187='Tablas '!$T$4,AA187='Tablas '!$T$7,AA187='Tablas '!$T$8,AA187='Tablas '!$T$11)</f>
        <v/>
      </c>
      <c r="ES187" s="46">
        <f>IF(AND($DS187,ER187),
IF(AB187="","Debes escribir la entidad bancaria. ",""),
""
)</f>
        <v/>
      </c>
      <c r="ET187" s="46">
        <f>IF(AND($DS187,ER187),
IF(AC187="","Debes escribir el tipo de cuenta bancaria. ",
IF(_xlfn.IFNA(VLOOKUP(AC187,TIPO_DE_CUENTA,1,FALSE),-1)=-1,"El tipo de cuenta bancaria es inválida (por favor seleccionarlo de la lista). ","")
),
""
)</f>
        <v/>
      </c>
      <c r="EU187" s="46">
        <f>IF(AND($DS187,ER187),
IF(AD187="","Debes escribir el número de cuenta bancaria. ",""),
""
)</f>
        <v/>
      </c>
      <c r="EV187" s="46">
        <f>IF($DS187,
IF(AE187="","Debes escribir el valor del sueldo básico. ",
IF( ISERR(_xlfn.NUMBERVALUE(AE187)), "El valor del sueldo básico debe ser un número válido. ", "")
)
)</f>
        <v/>
      </c>
      <c r="EW187" s="46">
        <f>IF($DS187,
IF(AF187="","Debes escribir el número de días trabajados. ",
IF( IFERROR(INT(AF187),1.1) &lt;&gt; IFERROR(_xlfn.NUMBERVALUE(AF187),1), "La cantidad de días trabajados debe ser un número entero. ", "")
)
)</f>
        <v/>
      </c>
      <c r="EX187" s="46">
        <f>IF($DS187,
IF(AG187="","Debes escribir el valor del sueldo trabajado. ",
IF( ISERR(_xlfn.NUMBERVALUE(AG187)), "El valor del sueldo trabajado debe ser un número válido. ", "")
)
)</f>
        <v/>
      </c>
      <c r="EY187" s="46">
        <f>IF($DS187,
IF( AND(AH187&lt;&gt;"", ISERR(_xlfn.NUMBERVALUE(AH187))), "El valor del auxilio de transporte debe ser un número válido. ", "")
)</f>
        <v/>
      </c>
      <c r="EZ187" s="46">
        <f>IF($DS187,
IF( AND(AI187&lt;&gt;"", ISERR(_xlfn.NUMBERVALUE(AI187))), "El valor de viáticos salariales debe ser un número válido. ", "")
)</f>
        <v/>
      </c>
      <c r="FA187" s="46">
        <f>IF($DS187,
IF( AND(AJ187&lt;&gt;"", ISERR(_xlfn.NUMBERVALUE(AJ187))), "El valor de viáticos NO salariales debe ser un número válido. ", "")
)</f>
        <v/>
      </c>
      <c r="FB187" s="46">
        <f>CONCATENATE(AK187,AL187)&lt;&gt;""</f>
        <v/>
      </c>
      <c r="FC187" s="46">
        <f>IF(AND($DS187,FB187),
IF(AK187="","Debes escribir el número de horas extras diurnas. ",
IF( IFERROR(INT(AK187),1.1) &lt;&gt; IFERROR(_xlfn.NUMBERVALUE(AK187),1), "La cantidad de horas extras diurnas debe ser un número entero. ", "")
),
""
)</f>
        <v/>
      </c>
      <c r="FD187" s="46">
        <f>IF(AND($DS187,FB187),
IF(AL187="","Debes escribir el valor de las horas extras diurnas. ",
IF( ISERR(_xlfn.NUMBERVALUE(AL187)), "El valor de las horas extras duirnas debe ser un número válido. ", "")
),
""
)</f>
        <v/>
      </c>
      <c r="FE187" s="46">
        <f>CONCATENATE(AM187,AN187)&lt;&gt;""</f>
        <v/>
      </c>
      <c r="FF187" s="46">
        <f>IF(AND($DS187,FE187),
IF(AM187="","Debes escribir el número de horas extras nocturnas. ",
IF( IFERROR(INT(AM187),1.1) &lt;&gt; IFERROR(_xlfn.NUMBERVALUE(AM187),1), "La cantidad de horas extras nocturnas debe ser un número entero. ", "")
),
""
)</f>
        <v/>
      </c>
      <c r="FG187" s="46">
        <f>IF(AND($DS187,FE187),
IF(AN187="","Debes escribir el valor de las horas extras nocturnas. ",
IF( ISERR(_xlfn.NUMBERVALUE(AN187)), "El valor de las horas extras nocturnas debe ser un número válido. ", "")
),
""
)</f>
        <v/>
      </c>
      <c r="FH187" s="46">
        <f>CONCATENATE(AO187,AP187)&lt;&gt;""</f>
        <v/>
      </c>
      <c r="FI187" s="46">
        <f>IF(AND($DS187,FH187),
IF(AO187="","Debes escribir el número de horas extras diurnas dominicales y festivas. ",
IF( IFERROR(INT(AO187),1.1) &lt;&gt; IFERROR(_xlfn.NUMBERVALUE(AO187),1), "La cantidad de horas extras diurnas dominicales y festivas debe ser un número entero. ", "")
),
""
)</f>
        <v/>
      </c>
      <c r="FJ187" s="46">
        <f>IF(AND($DS187,FH187),
IF(AP187="","Debes escribir el valor de las horas extras diurnas dominicales y festivas. ",
IF( ISERR(_xlfn.NUMBERVALUE(AP187)), "El valor de las horas extras diurnas dominicales y festivas debe ser un número válido. ", "")
),
""
)</f>
        <v/>
      </c>
      <c r="FK187" s="46">
        <f>CONCATENATE(AQ187,AR187)&lt;&gt;""</f>
        <v/>
      </c>
      <c r="FL187" s="46">
        <f>IF(AND($DS187,FK187),
IF(AQ187="","Debes escribir el número de horas extras nocturnas dominicales y festivas. ",
IF( IFERROR(INT(AQ187),1.1) &lt;&gt; IFERROR(_xlfn.NUMBERVALUE(AQ187),1), "La cantidad de horas extras nocturnas dominicales y festivas debe ser un número entero. ", "")
),
""
)</f>
        <v/>
      </c>
      <c r="FM187" s="46">
        <f>IF(AND($DS187,FK187),
IF(AR187="","Debes escribir el valor de las horas extras nocturnas dominicales y festivas. ",
IF( ISERR(_xlfn.NUMBERVALUE(AR187)), "El valor de las horas extras nocturnas dominicales y festivas debe ser un número válido. ", "")
),
""
)</f>
        <v/>
      </c>
      <c r="FN187" s="46">
        <f>CONCATENATE(AS187,AT187)&lt;&gt;""</f>
        <v/>
      </c>
      <c r="FO187" s="46">
        <f>IF(AND($DS187,FN187),
IF(AS187="","Debes escribir el número de horas recargo nocturno. ",
IF( IFERROR(INT(AS187),1.1) &lt;&gt; IFERROR(_xlfn.NUMBERVALUE(AS187),1), "La cantidad de horas recargo nocturno debe ser un número entero. ", "")
),
""
)</f>
        <v/>
      </c>
      <c r="FP187" s="46">
        <f>IF(AND($DS187,FN187),
IF(AT187="","Debes escribir el valor de las horas recargo nocturno. ",
IF( ISERR(_xlfn.NUMBERVALUE(AT187)), "El valor de las horas recargo nocturno debe ser un número válido. ", "")
),
""
)</f>
        <v/>
      </c>
      <c r="FQ187" s="46">
        <f>CONCATENATE(AU187,AV187)&lt;&gt;""</f>
        <v/>
      </c>
      <c r="FR187" s="46">
        <f>IF(AND($DS187,FQ187),
IF(AU187="","Debes escribir el número de horas recargo diurno dominical y festivo. ",
IF( IFERROR(INT(AU187),1.1) &lt;&gt; IFERROR(_xlfn.NUMBERVALUE(AU187),1), "La cantidad de horas recargo diurno dominical y festivo debe ser un número entero. ", "")
),
""
)</f>
        <v/>
      </c>
      <c r="FS187" s="46">
        <f>IF(AND($DS187,FQ187),
IF(AV187="","Debes escribir el valor de las horas recargo diurno dominical y festivo. ",
IF( ISERR(_xlfn.NUMBERVALUE(AV187)), "El valor de las horas recargo diurno dominical y festivo debe ser un número válido. ", "")
),
""
)</f>
        <v/>
      </c>
      <c r="FT187" s="46">
        <f>CONCATENATE(AW187,AX187)&lt;&gt;""</f>
        <v/>
      </c>
      <c r="FU187" s="46">
        <f>IF(AND($DS187,FT187),
IF(AW187="","Debes escribir el número de horas recargo nocturno dominical y festivo. ",
IF( IFERROR(INT(AW187),1.1) &lt;&gt; IFERROR(_xlfn.NUMBERVALUE(AW187),1), "La cantidad de horas recargo nocturno dominical y festivo debe ser un número entero. ", "")
),
""
)</f>
        <v/>
      </c>
      <c r="FV187" s="46">
        <f>IF(AND($DS187,FT187),
IF(AX187="","Debes escribir el valor de las horas recargo nocturno dominical y festivo. ",
IF( ISERR(_xlfn.NUMBERVALUE(AX187)), "El valor de las horas recargo nocturno dominical y festivo debe ser un número válido. ", "")
),
""
)</f>
        <v/>
      </c>
      <c r="FW187" s="46">
        <f>CONCATENATE(AY187,AZ187)&lt;&gt;""</f>
        <v/>
      </c>
      <c r="FX187" s="46">
        <f>IF(AND($DS187,FW187),
IF(AY187="","Debes escribir el número de días de vacaciones comunes. ",
IF( IFERROR(INT(AY187),1.1) &lt;&gt; IFERROR(_xlfn.NUMBERVALUE(AY187),1), "La cantidad de días de vacaciones comunes debe ser un número entero. ", "")
),
""
)</f>
        <v/>
      </c>
      <c r="FY187" s="46">
        <f>IF(AND($DS187,FW187),
IF(AZ187="","Debes escribir el valor de las vacaciones comunes. ",
IF( ISERR(_xlfn.NUMBERVALUE(AZ187)), "El valor de las vacaciones comunes debe ser un número válido. ", "")
),
""
)</f>
        <v/>
      </c>
      <c r="FZ187" s="46">
        <f>CONCATENATE(BA187,BB187)&lt;&gt;""</f>
        <v/>
      </c>
      <c r="GA187" s="46">
        <f>IF(AND($DS187,FZ187),
IF(BA187="","Debes escribir el número de días de vacaciones compensadas. ",
IF( IFERROR(INT(BA187),1.1) &lt;&gt; IFERROR(_xlfn.NUMBERVALUE(BA187),1), "La cantidad de días de vacaciones compensadas debe ser un número entero. ", "")
),
""
)</f>
        <v/>
      </c>
      <c r="GB187" s="46">
        <f>IF(AND($DS187,FZ187),
IF(BB187="","Debes escribir el valor de las vacaciones compensadas. ",
IF( ISERR(_xlfn.NUMBERVALUE(BB187)), "El valor de las vacaciones compensadas debe ser un número válido. ", "")
),
""
)</f>
        <v/>
      </c>
      <c r="GC187" s="46">
        <f>CONCATENATE(BC187,BD187)&lt;&gt;""</f>
        <v/>
      </c>
      <c r="GD187" s="46">
        <f>IF(AND($DS187,GC187),
IF(BC187="","Debes escribir el número de días de prima salarial. ",
IF( IFERROR(INT(BC187),1.1) &lt;&gt; IFERROR(_xlfn.NUMBERVALUE(BC187),1), "La cantidad de días de prima salarial debe ser un número entero. ", "")
),
""
)</f>
        <v/>
      </c>
      <c r="GE187" s="46">
        <f>IF(AND($DS187,GC187),
IF(BD187="","Debes escribir el valor de los días de prima salarial. ",
IF( ISERR(_xlfn.NUMBERVALUE(BD187)), "El valor de los días de prima salarial debe ser un número válido. ", "")
),
""
)</f>
        <v/>
      </c>
      <c r="GF187" s="46">
        <f>IF($DS187,
IF( AND(BE187&lt;&gt;"", ISERR(_xlfn.NUMBERVALUE(BE187))), "El valor de la prima NO saliarial debe ser un número válido. ", "")
)</f>
        <v/>
      </c>
      <c r="GG187" s="46">
        <f>CONCATENATE(BF187,BG187,BH187)&lt;&gt;""</f>
        <v/>
      </c>
      <c r="GH187" s="46">
        <f>IF(AND($DS187,GG187),
IF(BF187="","Debes escribir el valor de las cesantías. ",
IF( ISERR(_xlfn.NUMBERVALUE(BF187)), "El valor de las cesantías debe ser un número válido. ", "")
),
""
)</f>
        <v/>
      </c>
      <c r="GI187" s="46">
        <f>IF(AND($DS187,GG187),
IF(BG187="","Debes escribir el % de cesantías. ",
IF( ISERR(_xlfn.NUMBERVALUE(BG187)), "El % de cesantías debe ser un número válido. ", "")
),
""
)</f>
        <v/>
      </c>
      <c r="GJ187" s="46">
        <f>IF(AND($DS187,GG187),
IF(BH187="","Debes escribir el valor de intereses de cesantías. ",
IF( ISERR(_xlfn.NUMBERVALUE(BH187)), "El valor de intereses de cesantías debe ser un número válido. ", "")
),
""
)</f>
        <v/>
      </c>
      <c r="GK187" s="46">
        <f>CONCATENATE(BI187,BJ187,BK187)&lt;&gt;""</f>
        <v/>
      </c>
      <c r="GL187" s="46">
        <f>IF(AND($DS187,GK187),
IF(BI187="","Debes escribir el número de días de incapacidad. ",
IF( IFERROR(INT(BI187),1.1) &lt;&gt; IFERROR(_xlfn.NUMBERVALUE(BI187),1), "La cantidad de días de incapacidad debe ser un número entero. ", "")
),
""
)</f>
        <v/>
      </c>
      <c r="GM187" s="46">
        <f>IF(AND($DS187,GK187),
IF(BJ187="","Debes escribir el tipo de incapacidad. ",
IF(_xlfn.IFNA(VLOOKUP(BJ187,TIPO_DE_INCAPACIDAD,1,FALSE),-1)=-1,"El tipo de incapacidad es inválida (por favor seleccionarlo de la lista). ","")
),
""
)</f>
        <v/>
      </c>
      <c r="GN187" s="46">
        <f>IF(AND($DS187,GK187),
IF(BK187="","Debes escribir el valor de la incapacidad. ",
IF( ISERR(_xlfn.NUMBERVALUE(BK187)), "El valor de la incapacidad debe ser un número válido. ", "")
),
""
)</f>
        <v/>
      </c>
      <c r="GO187" s="46">
        <f>CONCATENATE(BL187,BM187)&lt;&gt;""</f>
        <v/>
      </c>
      <c r="GP187" s="46">
        <f>IF(AND($DS187,GO187),
IF(BL187="","Debes escribir el número de días de licencia de maternidad o paternidad. ",
IF( IFERROR(INT(BL187),1.1) &lt;&gt; IFERROR(_xlfn.NUMBERVALUE(BL187),1), "La cantidad de días de licencia de maternidad o paternidad debe ser un número entero. ", "")
),
""
)</f>
        <v/>
      </c>
      <c r="GQ187" s="46">
        <f>IF(AND($DS187,GO187),
IF(BM187="","Debes escribir el valor de la licencia de maternidad o paternidad. ",
IF( ISERR(_xlfn.NUMBERVALUE(BM187)), "El valor de la licencia de maternidad o paternidad debe ser un número válido. ", "")
),
""
)</f>
        <v/>
      </c>
      <c r="GR187" s="46">
        <f>CONCATENATE(BN187,BO187)&lt;&gt;""</f>
        <v/>
      </c>
      <c r="GS187" s="46">
        <f>IF(AND($DS187,GR187),
IF(BN187="","Debes escribir el número de días de licencia remunerada. ",
IF( IFERROR(INT(BN187),1.1) &lt;&gt; IFERROR(_xlfn.NUMBERVALUE(BN187),1), "La cantidad de días de licencia remunerada debe ser un número entero. ", "")
),
""
)</f>
        <v/>
      </c>
      <c r="GT187" s="46">
        <f>IF(AND($DS187,GR187),
IF(BO187="","Debes escribir el valor de la licencia remunerada. ",
IF( ISERR(_xlfn.NUMBERVALUE(BO187)), "El valor de la licencia remunerada debe ser un número válido. ", "")
),
""
)</f>
        <v/>
      </c>
      <c r="GU187" s="46">
        <f>IF($DS187,
IF( AND(BP187&lt;&gt;"", ISERR(_xlfn.NUMBERVALUE(BP187))), "El valor de la licencia NO remunerada debe ser un número válido. ", "")
)</f>
        <v/>
      </c>
      <c r="GV187" s="46">
        <f>IF($DS187,
IF( AND(BQ187&lt;&gt;"", ISERR(_xlfn.NUMBERVALUE(BQ187))), "El valor de auxilios salariales debe ser un número válido. ", "")
)</f>
        <v/>
      </c>
      <c r="GW187" s="46">
        <f>IF($DS187,
IF( AND(BR187&lt;&gt;"", ISERR(_xlfn.NUMBERVALUE(BR187))), "El valor de auxilios NO salariales debe ser un número válido. ", "")
)</f>
        <v/>
      </c>
      <c r="GX187" s="46">
        <f>IF($DS187,
IF( AND(BS187&lt;&gt;"", ISERR(_xlfn.NUMBERVALUE(BS187))), "El valor de bonos salariales debe ser un número válido. ", "")
)</f>
        <v/>
      </c>
      <c r="GY187" s="46">
        <f>IF($DS187,
IF( AND(BT187&lt;&gt;"", ISERR(_xlfn.NUMBERVALUE(BT187))), "El valor de bonos NO salariales debe ser un número válido. ", "")
)</f>
        <v/>
      </c>
      <c r="GZ187" s="46">
        <f>IF($DS187,
IF( AND(BU187&lt;&gt;"", ISERR(_xlfn.NUMBERVALUE(BU187))), "El valor de bonos salariales de alimentación debe ser un número válido. ", "")
)</f>
        <v/>
      </c>
      <c r="HA187" s="46">
        <f>IF($DS187,
IF( AND(BV187&lt;&gt;"", ISERR(_xlfn.NUMBERVALUE(BV187))), "El valor de bonos NO salariales de alimentación debe ser un número válido. ", "")
)</f>
        <v/>
      </c>
      <c r="HB187" s="46">
        <f>IF($DS187,
IF( AND(BW187&lt;&gt;"", ISERR(_xlfn.NUMBERVALUE(BW187))), "El valor de bonificaciones salariales debe ser un número válido. ", "")
)</f>
        <v/>
      </c>
      <c r="HC187" s="46">
        <f>IF($DS187,
IF( AND(BX187&lt;&gt;"", ISERR(_xlfn.NUMBERVALUE(BX187))), "El valor de bonificaciones NO salariales debe ser un número válido. ", "")
)</f>
        <v/>
      </c>
      <c r="HD187" s="46">
        <f>IF($DS187,
IF( AND(BY187&lt;&gt;"", ISERR(_xlfn.NUMBERVALUE(BY187))), "El valor de compensaciones ordinarias debe ser un número válido. ", "")
)</f>
        <v/>
      </c>
      <c r="HE187" s="46">
        <f>IF($DS187,
IF( AND(BZ187&lt;&gt;"", ISERR(_xlfn.NUMBERVALUE(BZ187))), "El valor de compensaciones extraordinarias debe ser un número válido. ", "")
)</f>
        <v/>
      </c>
      <c r="HF187" s="46">
        <f>IF($DS187,
IF( AND(CA187&lt;&gt;"", ISERR(_xlfn.NUMBERVALUE(CA187))), "El valor de comisiones debe ser un número válido. ", "")
)</f>
        <v/>
      </c>
      <c r="HG187" s="46">
        <f>IF($DS187,
IF( AND(CB187&lt;&gt;"", ISERR(_xlfn.NUMBERVALUE(CB187))), "El valor de ausencia por huega debe ser un número válido. ", "")
)</f>
        <v/>
      </c>
      <c r="HH187" s="46">
        <f>IF($DS187,
IF( AND(CC187&lt;&gt;"", ISERR(_xlfn.NUMBERVALUE(CC187))), "El valor de anticipos debe ser un número válido. ", "")
)</f>
        <v/>
      </c>
      <c r="HI187" s="46">
        <f>IF($DS187,
IF( AND(CD187&lt;&gt;"", ISERR(_xlfn.NUMBERVALUE(CD187))), "El valor de pagos a terceros debe ser un número válido. ", "")
)</f>
        <v/>
      </c>
      <c r="HJ187" s="46">
        <f>IF($DS187,
IF( AND(CE187&lt;&gt;"", ISERR(_xlfn.NUMBERVALUE(CE187))), "El valor de dotación debe ser un número válido. ", "")
)</f>
        <v/>
      </c>
      <c r="HK187" s="46">
        <f>IF($DS187,
IF( AND(CF187&lt;&gt;"", ISERR(_xlfn.NUMBERVALUE(CF187))), "El valor de apoyo sostenibilidad debe ser un número válido. ", "")
)</f>
        <v/>
      </c>
      <c r="HL187" s="46">
        <f>IF($DS187,
IF( AND(CG187&lt;&gt;"", ISERR(_xlfn.NUMBERVALUE(CG187))), "El valor de teletrabajo debe ser un número válido. ", "")
)</f>
        <v/>
      </c>
      <c r="HM187" s="46">
        <f>IF($DS187,
IF( AND(CH187&lt;&gt;"", ISERR(_xlfn.NUMBERVALUE(CH187))), "El valor de bonificación de retiro debe ser un número válido. ", "")
)</f>
        <v/>
      </c>
      <c r="HN187" s="46">
        <f>IF($DS187,
IF( AND(CI187&lt;&gt;"", ISERR(_xlfn.NUMBERVALUE(CI187))), "El valor de indemnización de retiro debe ser un número válido. ", "")
)</f>
        <v/>
      </c>
      <c r="HO187" s="46">
        <f>IF($DS187,
IF( AND(CJ187&lt;&gt;"", ISERR(_xlfn.NUMBERVALUE(CJ187))), "El valor de reintegros debe ser un número válido. ", "")
)</f>
        <v/>
      </c>
      <c r="HP187" s="46">
        <f>CONCATENATE(CK187,CL187,CM187)&lt;&gt;""</f>
        <v/>
      </c>
      <c r="HQ187" s="46">
        <f>IF(AND($DS187,HP187),
IF(CK187="","Debes escribir la descripción de otro concepto no categorizado. ",""),
""
)</f>
        <v/>
      </c>
      <c r="HR187" s="46">
        <f>IF(AND($DS187,HP187),
IF(CONCATENATE(CL187,CM187)="","Debes escribir al menos un valor de concepto no categorizado (salarial o no salarial). ",
IF(ISERR(_xlfn.NUMBERVALUE(CL187)),"El valor salarial concepto no categorizado debe ser un número válido. ","")
),
""
)</f>
        <v/>
      </c>
      <c r="HS187" s="46">
        <f>IF(AND($DS187,HP187),
IF(CONCATENATE(CL187,CM187)="","Debes escribir al menos un valor de concepto no categorizado (salarial o no salarial). ",
IF(ISERR(_xlfn.NUMBERVALUE(CM187)),"El valor NO salarial concepto no categorizado debe ser un número válido. ","")
),
""
)</f>
        <v/>
      </c>
      <c r="HT187" s="46">
        <f>IF($DS187,
IF(CN187="","Debes escribir el porcentaje del aporte a salud. ",
IF( ISERR(_xlfn.NUMBERVALUE(CN187)), "El valor del porcentaje del aporte a salud debe ser un número válido. ", "")
)
)</f>
        <v/>
      </c>
      <c r="HU187" s="46">
        <f>IF($DS187,
IF(CO187="","Debes escribir el valor del aporte a salud. ",
IF( ISERR(_xlfn.NUMBERVALUE(CO187)), "El valor del aporte a salud debe ser un número válido. ", "")
)
)</f>
        <v/>
      </c>
      <c r="HV187" s="46">
        <f>IF($DS187,
IF( AND(CP187&lt;&gt;"", ISERR(_xlfn.NUMBERVALUE(CP187))), "El valor plan complementario debe ser un número válido. ", "")
)</f>
        <v/>
      </c>
      <c r="HW187" s="46">
        <f>IF($DS187,
IF(CQ187="","Debes escribir el porcentaje del aporte a pensión. ",
IF( ISERR(_xlfn.NUMBERVALUE(CQ187)), "El valor del porcentaje del aporte a pensión debe ser un número válido. ", "")
)
)</f>
        <v/>
      </c>
      <c r="HX187" s="46">
        <f>IF($DS187,
IF(CR187="","Debes escribir el valor del aporte a pensión. ",
IF( ISERR(_xlfn.NUMBERVALUE(CR187)), "El valor del aporte a salud debe ser un número válido. ", "")
)
)</f>
        <v/>
      </c>
      <c r="HY187" s="46">
        <f>IF($DS187,
IF( AND(CS187&lt;&gt;"", ISERR(_xlfn.NUMBERVALUE(CS187))), "El valor pensión voluntaria debe ser un número válido. ", "")
)</f>
        <v/>
      </c>
      <c r="HZ187" s="46">
        <f>CONCATENATE(CT187,CU187,CV187,CW187)&lt;&gt;""</f>
        <v/>
      </c>
      <c r="IA187" s="46">
        <f>IF(AND($DS187,HZ187),
IF(CT187="","Debes escribir el % del fondo de seguridad pensional. ",
IF( ISERR(_xlfn.NUMBERVALUE(CT187)), "El % del fondo de seguridad debe ser un número válido. ", "")
),
""
)</f>
        <v/>
      </c>
      <c r="IB187" s="46">
        <f>IF(AND($DS187,HZ187),
IF(CU187="","Debes escribir el valor del aporte al fondo de solidaridad pensional. ",
IF( ISERR(_xlfn.NUMBERVALUE(CU187)), "El valor del aporte al fondo de solidaridad pensional debe ser un número válido. ", "")
),
""
)</f>
        <v/>
      </c>
      <c r="IC187" s="46">
        <f>IF(AND($DS187,HZ187),
IF(CV187="","Debes escribir el % del fondo de subsistencia. ",
IF( ISERR(_xlfn.NUMBERVALUE(CV187)), "El % del fondo de subsistencia debe ser un número válido. ", "")
),
""
)</f>
        <v/>
      </c>
      <c r="ID187" s="46">
        <f>IF(AND($DS187,HZ187),
IF(CW187="","Debes escribir el valor del fondo de subsistencia. ",
IF( ISERR(_xlfn.NUMBERVALUE(CW187)), "El valor del fondo de subsistencia debe ser un número válido. ", "")
),
""
)</f>
        <v/>
      </c>
      <c r="IE187" s="46">
        <f>CONCATENATE(CX187,CY187)&lt;&gt;""</f>
        <v/>
      </c>
      <c r="IF187" s="46">
        <f>IF(AND($DS187,IE187),
IF(CX187="","Debes escribir el % de sindicato. ",
IF( ISERR(_xlfn.NUMBERVALUE(CX187)), "El % de sindicato debe ser un número válido. ", "")
),
""
)</f>
        <v/>
      </c>
      <c r="IG187" s="46">
        <f>IF(AND($DS187,IE187),
IF(CY187="","Debes escribir el valor del sindicato. ",
IF( ISERR(_xlfn.NUMBERVALUE(CY187)), "El valor del sindicato debe ser un número válido. ", "")
),
""
)</f>
        <v/>
      </c>
      <c r="IH187" s="46">
        <f>IF($DS187,
IF( AND(CZ187&lt;&gt;"", ISERR(_xlfn.NUMBERVALUE(CZ187))), "El valor de sanción pública debe ser un número válido. ", "")
)</f>
        <v/>
      </c>
      <c r="II187" s="46">
        <f>IF($DS187,
IF( AND(DA187&lt;&gt;"", ISERR(_xlfn.NUMBERVALUE(DA187))), "El valor de sanción privada debe ser un número válido. ", "")
)</f>
        <v/>
      </c>
      <c r="IJ187" s="46">
        <f>CONCATENATE(DB187,DC187)&lt;&gt;""</f>
        <v/>
      </c>
      <c r="IK187" s="46">
        <f>IF(AND($DS187,IJ187),
IF(DB187="","Debes escribir la descripción de libranza. ",""),
""
)</f>
        <v/>
      </c>
      <c r="IL187" s="46">
        <f>IF(AND($DS187,IJ187),
IF(DC187="","Debes escribir la cuota libranza. ",
IF(ISERR(_xlfn.NUMBERVALUE(DC187)),"El valor de la cuota libranza debe ser un número válido. ","")
),
""
)</f>
        <v/>
      </c>
      <c r="IM187" s="46">
        <f>IF($DS187,
IF( AND(DD187&lt;&gt;"", ISERR(_xlfn.NUMBERVALUE(DD187))), "El valor de pagos a terceros debe ser un número válido. ", "")
)</f>
        <v/>
      </c>
      <c r="IN187" s="46">
        <f>IF($DS187,
IF( AND(DE187&lt;&gt;"", ISERR(_xlfn.NUMBERVALUE(DE187))), "El valor de anticipos debe ser un número válido. ", "")
)</f>
        <v/>
      </c>
      <c r="IO187" s="46">
        <f>IF($DS187,
IF( AND(DF187&lt;&gt;"", ISERR(_xlfn.NUMBERVALUE(DF187))), "El valor de AFC debe ser un número válido. ", "")
)</f>
        <v/>
      </c>
      <c r="IP187" s="46">
        <f>IF($DS187,
IF( AND(DG187&lt;&gt;"", ISERR(_xlfn.NUMBERVALUE(DG187))), "El valor de rete-fuente debe ser un número válido. ", "")
)</f>
        <v/>
      </c>
      <c r="IQ187" s="46">
        <f>IF($DS187,
IF( AND(DH187&lt;&gt;"", ISERR(_xlfn.NUMBERVALUE(DH187))), "El valor de cooperativa de trabajo debe ser un número válido. ", "")
)</f>
        <v/>
      </c>
      <c r="IR187" s="46">
        <f>IF($DS187,
IF( AND(DI187&lt;&gt;"", ISERR(_xlfn.NUMBERVALUE(DI187))), "El valor de embargo fiscal debe ser un número válido. ", "")
)</f>
        <v/>
      </c>
      <c r="IS187" s="46">
        <f>IF($DS187,
IF( AND(DJ187&lt;&gt;"", ISERR(_xlfn.NUMBERVALUE(DJ187))), "El valor de educación debe ser un número válido. ", "")
)</f>
        <v/>
      </c>
      <c r="IT187" s="46">
        <f>IF($DS187,
IF( AND(DK187&lt;&gt;"", ISERR(_xlfn.NUMBERVALUE(DK187))), "El valor de reintegro debe ser un número válido. ", "")
)</f>
        <v/>
      </c>
      <c r="IU187" s="46">
        <f>IF($DS187,
IF( AND(DL187&lt;&gt;"", ISERR(_xlfn.NUMBERVALUE(DL187))), "El valor de deuda debe ser un número válido. ", "")
)</f>
        <v/>
      </c>
      <c r="IV187" s="46">
        <f>IF($DS187,
IF( AND(DM187&lt;&gt;"", ISERR(_xlfn.NUMBERVALUE(DM187))), "El valor de otras deducciones debe ser un número válido. ", "")
)</f>
        <v/>
      </c>
      <c r="IW187" s="46">
        <f>IF($DS187,
IF(DN187="","Debes escribir el valor de los devengos totales. ",
IF( ISERR(_xlfn.NUMBERVALUE(DN187)), "El valor de los devengos totales debe ser un número válido. ", "")
)
)</f>
        <v/>
      </c>
      <c r="IX187" s="46">
        <f>IF($DS187,
IF(DO187="","Debes escribir el valor de las deducciones totales. ",
IF( ISERR(_xlfn.NUMBERVALUE(DO187)), "El valor de las deducciones totales debe ser un número válido. ", "")
)
)</f>
        <v/>
      </c>
      <c r="IY187" s="46">
        <f>IF($DS187,
IF(DP187="","Debes escribir el valor del salario total. ",
IF( ISERR(_xlfn.NUMBERVALUE(DP187)), "El valor del salario total debe ser un número válido. ", "")
)
)</f>
        <v/>
      </c>
    </row>
    <row r="188">
      <c r="B188" s="48" t="n">
        <v>176</v>
      </c>
      <c r="C188" s="61">
        <f>IF(AND(DS188,DP188&lt;&gt;""),
IF(DQ188="","OK","Error"),
""
)</f>
        <v/>
      </c>
      <c r="D188" s="53" t="n"/>
      <c r="E188" s="52" t="n"/>
      <c r="F188" s="112" t="n"/>
      <c r="G188" s="52" t="n"/>
      <c r="H188" s="53" t="n"/>
      <c r="I188" s="52" t="n"/>
      <c r="J188" s="52" t="n"/>
      <c r="K188" s="53" t="n"/>
      <c r="L188" s="55" t="n"/>
      <c r="M188" s="108" t="n"/>
      <c r="N188" s="56" t="n"/>
      <c r="O188" s="52" t="n"/>
      <c r="P188" s="52" t="n"/>
      <c r="Q188" s="52" t="n"/>
      <c r="R188" s="52" t="n"/>
      <c r="S188" s="52" t="n"/>
      <c r="T188" s="53" t="n"/>
      <c r="U188" s="52" t="n"/>
      <c r="V188" s="52" t="n"/>
      <c r="W188" s="55" t="n"/>
      <c r="X188" s="55" t="n"/>
      <c r="Y188" s="52" t="n"/>
      <c r="Z188" s="55" t="n"/>
      <c r="AA188" s="52" t="n"/>
      <c r="AB188" s="53" t="n"/>
      <c r="AC188" s="53" t="n"/>
      <c r="AD188" s="53" t="n"/>
      <c r="AE188" s="177" t="n"/>
      <c r="AF188" s="113" t="n"/>
      <c r="AG188" s="177" t="n"/>
      <c r="AH188" s="178" t="n"/>
      <c r="AI188" s="178" t="n"/>
      <c r="AJ188" s="178" t="n"/>
      <c r="AK188" s="114" t="n"/>
      <c r="AL188" s="178" t="n"/>
      <c r="AM188" s="114" t="n"/>
      <c r="AN188" s="178" t="n"/>
      <c r="AO188" s="114" t="n"/>
      <c r="AP188" s="178" t="n"/>
      <c r="AQ188" s="114" t="n"/>
      <c r="AR188" s="178" t="n"/>
      <c r="AS188" s="114" t="n"/>
      <c r="AT188" s="178" t="n"/>
      <c r="AU188" s="114" t="n"/>
      <c r="AV188" s="178" t="n"/>
      <c r="AW188" s="114" t="n"/>
      <c r="AX188" s="178" t="n"/>
      <c r="AY188" s="114" t="n"/>
      <c r="AZ188" s="178" t="n"/>
      <c r="BA188" s="114" t="n"/>
      <c r="BB188" s="178" t="n"/>
      <c r="BC188" s="114" t="n"/>
      <c r="BD188" s="178" t="n"/>
      <c r="BE188" s="178" t="n"/>
      <c r="BF188" s="178" t="n"/>
      <c r="BG188" s="59" t="n"/>
      <c r="BH188" s="178" t="n"/>
      <c r="BI188" s="114" t="n"/>
      <c r="BJ188" s="53" t="n"/>
      <c r="BK188" s="178" t="n"/>
      <c r="BL188" s="114" t="n"/>
      <c r="BM188" s="178" t="n"/>
      <c r="BN188" s="114" t="n"/>
      <c r="BO188" s="178" t="n"/>
      <c r="BP188" s="178" t="n"/>
      <c r="BQ188" s="178" t="n"/>
      <c r="BR188" s="178" t="n"/>
      <c r="BS188" s="178" t="n"/>
      <c r="BT188" s="178" t="n"/>
      <c r="BU188" s="178" t="n"/>
      <c r="BV188" s="178" t="n"/>
      <c r="BW188" s="178" t="n"/>
      <c r="BX188" s="178" t="n"/>
      <c r="BY188" s="178" t="n"/>
      <c r="BZ188" s="178" t="n"/>
      <c r="CA188" s="178" t="n"/>
      <c r="CB188" s="178" t="n"/>
      <c r="CC188" s="178" t="n"/>
      <c r="CD188" s="178" t="n"/>
      <c r="CE188" s="178" t="n"/>
      <c r="CF188" s="178" t="n"/>
      <c r="CG188" s="178" t="n"/>
      <c r="CH188" s="178" t="n"/>
      <c r="CI188" s="178" t="n"/>
      <c r="CJ188" s="178" t="n"/>
      <c r="CK188" s="53" t="n"/>
      <c r="CL188" s="178" t="n"/>
      <c r="CM188" s="178" t="n"/>
      <c r="CN188" s="60" t="n"/>
      <c r="CO188" s="177" t="n"/>
      <c r="CP188" s="178" t="n"/>
      <c r="CQ188" s="60" t="n"/>
      <c r="CR188" s="177" t="n"/>
      <c r="CS188" s="178" t="n"/>
      <c r="CT188" s="59" t="n"/>
      <c r="CU188" s="178" t="n"/>
      <c r="CV188" s="59" t="n"/>
      <c r="CW188" s="178" t="n"/>
      <c r="CX188" s="59" t="n"/>
      <c r="CY188" s="178" t="n"/>
      <c r="CZ188" s="178" t="n"/>
      <c r="DA188" s="178" t="n"/>
      <c r="DB188" s="53" t="n"/>
      <c r="DC188" s="178" t="n"/>
      <c r="DD188" s="178" t="n"/>
      <c r="DE188" s="178" t="n"/>
      <c r="DF188" s="178" t="n"/>
      <c r="DG188" s="178" t="n"/>
      <c r="DH188" s="178" t="n"/>
      <c r="DI188" s="178" t="n"/>
      <c r="DJ188" s="178" t="n"/>
      <c r="DK188" s="178" t="n"/>
      <c r="DL188" s="178" t="n"/>
      <c r="DM188" s="178" t="n"/>
      <c r="DN188" s="177" t="n"/>
      <c r="DO188" s="177" t="n"/>
      <c r="DP188" s="177" t="n"/>
      <c r="DQ188" s="76">
        <f>IF(AND(DS188,DP188&lt;&gt;""),
CONCATENATE(DT188,DU188,DV188,DW188,DX188,DY188,DZ188,EA188,EB188,EC188,ED188,EE188,EF188,EG188,EH188,EI188,EJ188,EK188,EL188,EM188,EN188,EO188,EP188,EQ188,ES188,ET188,EU188,EV188,EW188,EX188,EY188,EZ188,FA188,FC188,FD188,FF188,FG188,FI188,FJ188,FL188,FM188,FO188,FP188,FR188,FS188,FU188,FV188,FX188,FY188,GA188,GB188,GD188,GE188,GF188,GH188,GI188,GJ188,GL188,GM188,GN188,GP188,GQ188,GS188,GT188,GU188,GV188,GW188,GX188,GY188,GZ188,HA188,HB188,HC188,HD188,HE188,HF188,HG188,HH188,HI188,HJ188,HK188,HL188,HM188,HN188,HO188,HQ188,HR188,HS188,HT188,HU188,HV188,HW188,HX188,HY188,IA188,IB188,IC188,ID188,IF188,IG188,IH188,II188,IK188,IL188,IM188,IN188,IO188,IP188,IQ188,IR188,IS188,IT188,IU188,IV188,IW188,IX188,IY188,IZ188),
""
)</f>
        <v/>
      </c>
      <c r="DR188" s="53" t="n"/>
      <c r="DS188" s="46">
        <f>CONCATENATE(D188,$E188,$F188,$G188,H188,$I188,$J188,K188,$L188,$M188,N188,$O188,$P188,$Q188,$R188,$S188,T188,$U188,$V188,$W188,$X188,$Y188,$Z188,$AA188,AB188,AC188,AD188,$AE188,$AF188,$AG188,AH188,AI188,AJ188,AK188,AL188,AM188,AN188,AO188,AP188,AQ188,AR188,AS188,AT188,AU188,AV188,AW188,AX188,AY188,AZ188,BA188,BB188,BC188,BD188,BE188,BF188,BG188,BH188,BI188,BJ188,BK188,BL188,BM188,BN188,BO188,BP188,BQ188,BR188,BS188,BT188,BU188,BV188,BW188,BX188,BY188,BZ188,CA188,CB188,CC188,CD188,CE188,CF188,CG188,CH188,CI188,CJ188,CK188,CL188,CM188,$CN188,$CO188,CP188,$CQ188,$CR188,CS188,CT188,CU188,CV188,CW188,CX188,CY188,CZ188,DA188,DB188,DC188,DD188,DE188,DF188,DG188,DH188,DI188,DJ188,DK188,DL188,DM188,$DN188,$DO188,$DP188,DR188)&lt;&gt;""</f>
        <v/>
      </c>
      <c r="DT188" s="46">
        <f>IF(AND($DS188,$E$4&lt;&gt;""),
IF(LEFT($E$4,2) = "1.",
IF(D188&lt;&gt;"","El CUNE sólo se envía en operaciones de novedad o ajuste. ",""),
IF(D188="","Debes escribir un CUNE válido para realizar operaciones de novedad o ajuste. ","")),
""
)</f>
        <v/>
      </c>
      <c r="DU188" s="46">
        <f>IF($DS188,
IF(E188="","Debes seleccionar el tipo de documento del empleado. ",
IF(_xlfn.IFNA(VLOOKUP(E188,TIPO_DE_DOCUMENTO,1,FALSE),-1)=-1,"El tipo de documento no es válido (por favor seleccionarlo de la lista). ","")
)
)</f>
        <v/>
      </c>
      <c r="DV188" s="46">
        <f>IF($DS188,
IF(F188="","Debes escribir el número de documento del empleado. ","")
)</f>
        <v/>
      </c>
      <c r="DW188" s="46">
        <f>IF($DS188,
IF(G188="","Debes escribir el primer nombre del empleado. ","")
)</f>
        <v/>
      </c>
      <c r="DY188" s="46">
        <f>IF($DS188,
IF(I188="","Debes escribir el primer apellido del empleado. ","")
)</f>
        <v/>
      </c>
      <c r="DZ188" s="46">
        <f>IF($DS188,
IF(J188="","Debes escribir el segundo apellido del empleado. ","")
)</f>
        <v/>
      </c>
      <c r="EB188" s="46">
        <f>IF($DS188,
IF(L188="","Debes escribir la fecha de ingreso del empleado. ",
IF(ISERR(DATE(YEAR(L188),MONTH(L188),DAY(L188))), "El valor ingresado en fecha de ingreso no tiene un formato válido. ","")
)
)</f>
        <v/>
      </c>
      <c r="EC188" s="46">
        <f>IF($DS188,
IF(M188="","Debes escribir el tiempo laborado. ",
IF( IFERROR(INT(M188),1.1) &lt;&gt; IFERROR(_xlfn.NUMBERVALUE(M188),1), "El valor de los días trabajados debe ser un número entero. ", "")
)
)</f>
        <v/>
      </c>
      <c r="ED188" s="46">
        <f>IF($DS188,
IF( AND(N188&lt;&gt;"", ISERR(DATE(YEAR(N188),MONTH(N188),DAY(N188))) ), "El valor ingresado en fecha de ingreso no tiene un formato válido. ",
IF( AND(N188&lt;&gt;"", $E$6&lt;&gt;"", DATE(YEAR(N188), MONTH(N188), 1) &lt;&gt; IFERROR(DATE(MID($E$6, 1, 4), MID($E$6, 6, 2),1), "1/1/1900") ), "La fecha de retiro debe estar dentro del período liquidado. ", "")
)
)</f>
        <v/>
      </c>
      <c r="EE188" s="46">
        <f>IF($DS188,
IF(O188="","Debes seleccionar el tipo de trabajador. ",
IF(_xlfn.IFNA(VLOOKUP(O188,TIPO_DE_TRABAJADOR,1,FALSE),-1)=-1,"El tipo de trabajador no es válido (por favor seleccionarlo de la lista). ","")
)
)</f>
        <v/>
      </c>
      <c r="EF188" s="46">
        <f>IF($DS188,
IF(P188="","Debes seleccionar si es un trabajador dependiente pensionado por vejez. ",
IF(_xlfn.IFNA(VLOOKUP(P188,SUBTIPO_DE_TRABAJADOR,1,FALSE),-1)=-1,"El tipo de trabajador dependiente pensionado por vejez no es válido (por favor seleccionarlo de la lista). ","")
)
)</f>
        <v/>
      </c>
      <c r="EG188" s="46">
        <f>IF($DS188,
IF(Q188="","Debes seleccionar el tipo de contrato del trabajador. ",
IF(_xlfn.IFNA(VLOOKUP(Q188,TIPO_DE_CONTRATO,1,FALSE),-1)=-1,"El tipo de contrato del trabajador no es válido (por favor seleccionarlo de la lista). ","")
)
)</f>
        <v/>
      </c>
      <c r="EH188" s="46">
        <f>IF($DS188,
IF(R188="","Debes seleccionar si es un salario integral. ",
IF(_xlfn.IFNA(VLOOKUP(R188,SI_NO,1,FALSE),-1)=-1,"Valor no válido para salario integral (por favor seleccionarlo de la lista). ","")
)
)</f>
        <v/>
      </c>
      <c r="EI188" s="46">
        <f>IF($DS188,
IF(S188="","Debes seleccionar si el trabajador realiza actividades de riesgo. ",
IF(_xlfn.IFNA(VLOOKUP(S188,SI_NO,1,FALSE),-1)=-1,"Valor no válido para actividad de alto riesgo (por favor seleccionarlo de la lista). ","")
)
)</f>
        <v/>
      </c>
      <c r="EK188" s="46">
        <f>IF($DS188,
IF(U188="","Debes escribir el código del municipio de residencia del trabajador. ",
IF(_xlfn.IFNA(VLOOKUP(U188,MUNICIPIO,1,FALSE),-1)=-1,"El municipio de residencia del trabajador es inválido (por favor seleccionarlo de la lista). ","")
)
)</f>
        <v/>
      </c>
      <c r="EL188" s="46">
        <f>IF($DS188,
IF(V188="","Debes escribir el la dirección de residendia del trabajador. ","")
)</f>
        <v/>
      </c>
      <c r="EM188" s="46">
        <f>IF($DS188,
IF(W188="","Debes escribir la fecha de inicio de la liquidación. ",
IF(ISERR(DATE(YEAR(W188),MONTH(W188),DAY(W188))),"El valor ingresado en fecha de inicio de liquidación no tiene un formato válido. ",
IF( AND($E$6&lt;&gt;"", DATE(YEAR(W188), MONTH(W188), 1) &lt;&gt; IFERROR(DATE(MID($E$6, 1, 4), MID($E$6, 6, 2),1), "1/1/1900") ), "La fecha de inicio de la liquidación debe estar dentro del período liquidado. ", "")
)
)
)</f>
        <v/>
      </c>
      <c r="EN188" s="46">
        <f>IF($DS188,
IF(X188="","Debes escribir la fecha de fin de la liquidación. ",
IF(ISERR(DATE(YEAR(X188),MONTH(X188),DAY(X188))),"El valor ingresado en fecha de fin de liquidación no tiene un formato válido. ",
IF( AND($E$6&lt;&gt;"", DATE(YEAR(X188), MONTH(X188), 1) &lt;&gt; IFERROR(DATE(MID($E$6, 1, 4), MID($E$6, 6, 2),1), "1/1/1900") ), "La fecha de fin de la liquidación debe estar dentro del período liquidado. ", "")
)
)
)</f>
        <v/>
      </c>
      <c r="EO188" s="46">
        <f>IF($DS188,
IF(Y188="","Debes escribir la frecuencia de pago del trabajador. ",
IF(_xlfn.IFNA(VLOOKUP(Y188,PERÍODO_DE_NÓMINA,1,FALSE),-1)=-1,"La frecuencia de pago es inválida (por favor seleccionarlo de la lista). ","")
)
)</f>
        <v/>
      </c>
      <c r="EP188" s="46">
        <f>IF($DS188,
IF(Z188="","Debes escribir la fecha de pago. ",
IF(ISERR(DATE(YEAR(Z188),MONTH(Z188),DAY(Z188))), "El valor ingresado en fecha de pago no tiene un formato válido. ","")
)
)</f>
        <v/>
      </c>
      <c r="EQ188" s="46">
        <f>IF($DS188,
IF(AA188="","Debes escribir el medio de pago. ",
IF(_xlfn.IFNA(VLOOKUP(AA188,MEDIOS_DE_PAGO,1,FALSE),-1)=-1,"El medio de pago es inválido (por favor seleccionarlo de la lista). ","")
)
)</f>
        <v/>
      </c>
      <c r="ER188" s="46">
        <f>OR(AA188='Tablas '!$T$4,AA188='Tablas '!$T$7,AA188='Tablas '!$T$8,AA188='Tablas '!$T$11)</f>
        <v/>
      </c>
      <c r="ES188" s="46">
        <f>IF(AND($DS188,ER188),
IF(AB188="","Debes escribir la entidad bancaria. ",""),
""
)</f>
        <v/>
      </c>
      <c r="ET188" s="46">
        <f>IF(AND($DS188,ER188),
IF(AC188="","Debes escribir el tipo de cuenta bancaria. ",
IF(_xlfn.IFNA(VLOOKUP(AC188,TIPO_DE_CUENTA,1,FALSE),-1)=-1,"El tipo de cuenta bancaria es inválida (por favor seleccionarlo de la lista). ","")
),
""
)</f>
        <v/>
      </c>
      <c r="EU188" s="46">
        <f>IF(AND($DS188,ER188),
IF(AD188="","Debes escribir el número de cuenta bancaria. ",""),
""
)</f>
        <v/>
      </c>
      <c r="EV188" s="46">
        <f>IF($DS188,
IF(AE188="","Debes escribir el valor del sueldo básico. ",
IF( ISERR(_xlfn.NUMBERVALUE(AE188)), "El valor del sueldo básico debe ser un número válido. ", "")
)
)</f>
        <v/>
      </c>
      <c r="EW188" s="46">
        <f>IF($DS188,
IF(AF188="","Debes escribir el número de días trabajados. ",
IF( IFERROR(INT(AF188),1.1) &lt;&gt; IFERROR(_xlfn.NUMBERVALUE(AF188),1), "La cantidad de días trabajados debe ser un número entero. ", "")
)
)</f>
        <v/>
      </c>
      <c r="EX188" s="46">
        <f>IF($DS188,
IF(AG188="","Debes escribir el valor del sueldo trabajado. ",
IF( ISERR(_xlfn.NUMBERVALUE(AG188)), "El valor del sueldo trabajado debe ser un número válido. ", "")
)
)</f>
        <v/>
      </c>
      <c r="EY188" s="46">
        <f>IF($DS188,
IF( AND(AH188&lt;&gt;"", ISERR(_xlfn.NUMBERVALUE(AH188))), "El valor del auxilio de transporte debe ser un número válido. ", "")
)</f>
        <v/>
      </c>
      <c r="EZ188" s="46">
        <f>IF($DS188,
IF( AND(AI188&lt;&gt;"", ISERR(_xlfn.NUMBERVALUE(AI188))), "El valor de viáticos salariales debe ser un número válido. ", "")
)</f>
        <v/>
      </c>
      <c r="FA188" s="46">
        <f>IF($DS188,
IF( AND(AJ188&lt;&gt;"", ISERR(_xlfn.NUMBERVALUE(AJ188))), "El valor de viáticos NO salariales debe ser un número válido. ", "")
)</f>
        <v/>
      </c>
      <c r="FB188" s="46">
        <f>CONCATENATE(AK188,AL188)&lt;&gt;""</f>
        <v/>
      </c>
      <c r="FC188" s="46">
        <f>IF(AND($DS188,FB188),
IF(AK188="","Debes escribir el número de horas extras diurnas. ",
IF( IFERROR(INT(AK188),1.1) &lt;&gt; IFERROR(_xlfn.NUMBERVALUE(AK188),1), "La cantidad de horas extras diurnas debe ser un número entero. ", "")
),
""
)</f>
        <v/>
      </c>
      <c r="FD188" s="46">
        <f>IF(AND($DS188,FB188),
IF(AL188="","Debes escribir el valor de las horas extras diurnas. ",
IF( ISERR(_xlfn.NUMBERVALUE(AL188)), "El valor de las horas extras duirnas debe ser un número válido. ", "")
),
""
)</f>
        <v/>
      </c>
      <c r="FE188" s="46">
        <f>CONCATENATE(AM188,AN188)&lt;&gt;""</f>
        <v/>
      </c>
      <c r="FF188" s="46">
        <f>IF(AND($DS188,FE188),
IF(AM188="","Debes escribir el número de horas extras nocturnas. ",
IF( IFERROR(INT(AM188),1.1) &lt;&gt; IFERROR(_xlfn.NUMBERVALUE(AM188),1), "La cantidad de horas extras nocturnas debe ser un número entero. ", "")
),
""
)</f>
        <v/>
      </c>
      <c r="FG188" s="46">
        <f>IF(AND($DS188,FE188),
IF(AN188="","Debes escribir el valor de las horas extras nocturnas. ",
IF( ISERR(_xlfn.NUMBERVALUE(AN188)), "El valor de las horas extras nocturnas debe ser un número válido. ", "")
),
""
)</f>
        <v/>
      </c>
      <c r="FH188" s="46">
        <f>CONCATENATE(AO188,AP188)&lt;&gt;""</f>
        <v/>
      </c>
      <c r="FI188" s="46">
        <f>IF(AND($DS188,FH188),
IF(AO188="","Debes escribir el número de horas extras diurnas dominicales y festivas. ",
IF( IFERROR(INT(AO188),1.1) &lt;&gt; IFERROR(_xlfn.NUMBERVALUE(AO188),1), "La cantidad de horas extras diurnas dominicales y festivas debe ser un número entero. ", "")
),
""
)</f>
        <v/>
      </c>
      <c r="FJ188" s="46">
        <f>IF(AND($DS188,FH188),
IF(AP188="","Debes escribir el valor de las horas extras diurnas dominicales y festivas. ",
IF( ISERR(_xlfn.NUMBERVALUE(AP188)), "El valor de las horas extras diurnas dominicales y festivas debe ser un número válido. ", "")
),
""
)</f>
        <v/>
      </c>
      <c r="FK188" s="46">
        <f>CONCATENATE(AQ188,AR188)&lt;&gt;""</f>
        <v/>
      </c>
      <c r="FL188" s="46">
        <f>IF(AND($DS188,FK188),
IF(AQ188="","Debes escribir el número de horas extras nocturnas dominicales y festivas. ",
IF( IFERROR(INT(AQ188),1.1) &lt;&gt; IFERROR(_xlfn.NUMBERVALUE(AQ188),1), "La cantidad de horas extras nocturnas dominicales y festivas debe ser un número entero. ", "")
),
""
)</f>
        <v/>
      </c>
      <c r="FM188" s="46">
        <f>IF(AND($DS188,FK188),
IF(AR188="","Debes escribir el valor de las horas extras nocturnas dominicales y festivas. ",
IF( ISERR(_xlfn.NUMBERVALUE(AR188)), "El valor de las horas extras nocturnas dominicales y festivas debe ser un número válido. ", "")
),
""
)</f>
        <v/>
      </c>
      <c r="FN188" s="46">
        <f>CONCATENATE(AS188,AT188)&lt;&gt;""</f>
        <v/>
      </c>
      <c r="FO188" s="46">
        <f>IF(AND($DS188,FN188),
IF(AS188="","Debes escribir el número de horas recargo nocturno. ",
IF( IFERROR(INT(AS188),1.1) &lt;&gt; IFERROR(_xlfn.NUMBERVALUE(AS188),1), "La cantidad de horas recargo nocturno debe ser un número entero. ", "")
),
""
)</f>
        <v/>
      </c>
      <c r="FP188" s="46">
        <f>IF(AND($DS188,FN188),
IF(AT188="","Debes escribir el valor de las horas recargo nocturno. ",
IF( ISERR(_xlfn.NUMBERVALUE(AT188)), "El valor de las horas recargo nocturno debe ser un número válido. ", "")
),
""
)</f>
        <v/>
      </c>
      <c r="FQ188" s="46">
        <f>CONCATENATE(AU188,AV188)&lt;&gt;""</f>
        <v/>
      </c>
      <c r="FR188" s="46">
        <f>IF(AND($DS188,FQ188),
IF(AU188="","Debes escribir el número de horas recargo diurno dominical y festivo. ",
IF( IFERROR(INT(AU188),1.1) &lt;&gt; IFERROR(_xlfn.NUMBERVALUE(AU188),1), "La cantidad de horas recargo diurno dominical y festivo debe ser un número entero. ", "")
),
""
)</f>
        <v/>
      </c>
      <c r="FS188" s="46">
        <f>IF(AND($DS188,FQ188),
IF(AV188="","Debes escribir el valor de las horas recargo diurno dominical y festivo. ",
IF( ISERR(_xlfn.NUMBERVALUE(AV188)), "El valor de las horas recargo diurno dominical y festivo debe ser un número válido. ", "")
),
""
)</f>
        <v/>
      </c>
      <c r="FT188" s="46">
        <f>CONCATENATE(AW188,AX188)&lt;&gt;""</f>
        <v/>
      </c>
      <c r="FU188" s="46">
        <f>IF(AND($DS188,FT188),
IF(AW188="","Debes escribir el número de horas recargo nocturno dominical y festivo. ",
IF( IFERROR(INT(AW188),1.1) &lt;&gt; IFERROR(_xlfn.NUMBERVALUE(AW188),1), "La cantidad de horas recargo nocturno dominical y festivo debe ser un número entero. ", "")
),
""
)</f>
        <v/>
      </c>
      <c r="FV188" s="46">
        <f>IF(AND($DS188,FT188),
IF(AX188="","Debes escribir el valor de las horas recargo nocturno dominical y festivo. ",
IF( ISERR(_xlfn.NUMBERVALUE(AX188)), "El valor de las horas recargo nocturno dominical y festivo debe ser un número válido. ", "")
),
""
)</f>
        <v/>
      </c>
      <c r="FW188" s="46">
        <f>CONCATENATE(AY188,AZ188)&lt;&gt;""</f>
        <v/>
      </c>
      <c r="FX188" s="46">
        <f>IF(AND($DS188,FW188),
IF(AY188="","Debes escribir el número de días de vacaciones comunes. ",
IF( IFERROR(INT(AY188),1.1) &lt;&gt; IFERROR(_xlfn.NUMBERVALUE(AY188),1), "La cantidad de días de vacaciones comunes debe ser un número entero. ", "")
),
""
)</f>
        <v/>
      </c>
      <c r="FY188" s="46">
        <f>IF(AND($DS188,FW188),
IF(AZ188="","Debes escribir el valor de las vacaciones comunes. ",
IF( ISERR(_xlfn.NUMBERVALUE(AZ188)), "El valor de las vacaciones comunes debe ser un número válido. ", "")
),
""
)</f>
        <v/>
      </c>
      <c r="FZ188" s="46">
        <f>CONCATENATE(BA188,BB188)&lt;&gt;""</f>
        <v/>
      </c>
      <c r="GA188" s="46">
        <f>IF(AND($DS188,FZ188),
IF(BA188="","Debes escribir el número de días de vacaciones compensadas. ",
IF( IFERROR(INT(BA188),1.1) &lt;&gt; IFERROR(_xlfn.NUMBERVALUE(BA188),1), "La cantidad de días de vacaciones compensadas debe ser un número entero. ", "")
),
""
)</f>
        <v/>
      </c>
      <c r="GB188" s="46">
        <f>IF(AND($DS188,FZ188),
IF(BB188="","Debes escribir el valor de las vacaciones compensadas. ",
IF( ISERR(_xlfn.NUMBERVALUE(BB188)), "El valor de las vacaciones compensadas debe ser un número válido. ", "")
),
""
)</f>
        <v/>
      </c>
      <c r="GC188" s="46">
        <f>CONCATENATE(BC188,BD188)&lt;&gt;""</f>
        <v/>
      </c>
      <c r="GD188" s="46">
        <f>IF(AND($DS188,GC188),
IF(BC188="","Debes escribir el número de días de prima salarial. ",
IF( IFERROR(INT(BC188),1.1) &lt;&gt; IFERROR(_xlfn.NUMBERVALUE(BC188),1), "La cantidad de días de prima salarial debe ser un número entero. ", "")
),
""
)</f>
        <v/>
      </c>
      <c r="GE188" s="46">
        <f>IF(AND($DS188,GC188),
IF(BD188="","Debes escribir el valor de los días de prima salarial. ",
IF( ISERR(_xlfn.NUMBERVALUE(BD188)), "El valor de los días de prima salarial debe ser un número válido. ", "")
),
""
)</f>
        <v/>
      </c>
      <c r="GF188" s="46">
        <f>IF($DS188,
IF( AND(BE188&lt;&gt;"", ISERR(_xlfn.NUMBERVALUE(BE188))), "El valor de la prima NO saliarial debe ser un número válido. ", "")
)</f>
        <v/>
      </c>
      <c r="GG188" s="46">
        <f>CONCATENATE(BF188,BG188,BH188)&lt;&gt;""</f>
        <v/>
      </c>
      <c r="GH188" s="46">
        <f>IF(AND($DS188,GG188),
IF(BF188="","Debes escribir el valor de las cesantías. ",
IF( ISERR(_xlfn.NUMBERVALUE(BF188)), "El valor de las cesantías debe ser un número válido. ", "")
),
""
)</f>
        <v/>
      </c>
      <c r="GI188" s="46">
        <f>IF(AND($DS188,GG188),
IF(BG188="","Debes escribir el % de cesantías. ",
IF( ISERR(_xlfn.NUMBERVALUE(BG188)), "El % de cesantías debe ser un número válido. ", "")
),
""
)</f>
        <v/>
      </c>
      <c r="GJ188" s="46">
        <f>IF(AND($DS188,GG188),
IF(BH188="","Debes escribir el valor de intereses de cesantías. ",
IF( ISERR(_xlfn.NUMBERVALUE(BH188)), "El valor de intereses de cesantías debe ser un número válido. ", "")
),
""
)</f>
        <v/>
      </c>
      <c r="GK188" s="46">
        <f>CONCATENATE(BI188,BJ188,BK188)&lt;&gt;""</f>
        <v/>
      </c>
      <c r="GL188" s="46">
        <f>IF(AND($DS188,GK188),
IF(BI188="","Debes escribir el número de días de incapacidad. ",
IF( IFERROR(INT(BI188),1.1) &lt;&gt; IFERROR(_xlfn.NUMBERVALUE(BI188),1), "La cantidad de días de incapacidad debe ser un número entero. ", "")
),
""
)</f>
        <v/>
      </c>
      <c r="GM188" s="46">
        <f>IF(AND($DS188,GK188),
IF(BJ188="","Debes escribir el tipo de incapacidad. ",
IF(_xlfn.IFNA(VLOOKUP(BJ188,TIPO_DE_INCAPACIDAD,1,FALSE),-1)=-1,"El tipo de incapacidad es inválida (por favor seleccionarlo de la lista). ","")
),
""
)</f>
        <v/>
      </c>
      <c r="GN188" s="46">
        <f>IF(AND($DS188,GK188),
IF(BK188="","Debes escribir el valor de la incapacidad. ",
IF( ISERR(_xlfn.NUMBERVALUE(BK188)), "El valor de la incapacidad debe ser un número válido. ", "")
),
""
)</f>
        <v/>
      </c>
      <c r="GO188" s="46">
        <f>CONCATENATE(BL188,BM188)&lt;&gt;""</f>
        <v/>
      </c>
      <c r="GP188" s="46">
        <f>IF(AND($DS188,GO188),
IF(BL188="","Debes escribir el número de días de licencia de maternidad o paternidad. ",
IF( IFERROR(INT(BL188),1.1) &lt;&gt; IFERROR(_xlfn.NUMBERVALUE(BL188),1), "La cantidad de días de licencia de maternidad o paternidad debe ser un número entero. ", "")
),
""
)</f>
        <v/>
      </c>
      <c r="GQ188" s="46">
        <f>IF(AND($DS188,GO188),
IF(BM188="","Debes escribir el valor de la licencia de maternidad o paternidad. ",
IF( ISERR(_xlfn.NUMBERVALUE(BM188)), "El valor de la licencia de maternidad o paternidad debe ser un número válido. ", "")
),
""
)</f>
        <v/>
      </c>
      <c r="GR188" s="46">
        <f>CONCATENATE(BN188,BO188)&lt;&gt;""</f>
        <v/>
      </c>
      <c r="GS188" s="46">
        <f>IF(AND($DS188,GR188),
IF(BN188="","Debes escribir el número de días de licencia remunerada. ",
IF( IFERROR(INT(BN188),1.1) &lt;&gt; IFERROR(_xlfn.NUMBERVALUE(BN188),1), "La cantidad de días de licencia remunerada debe ser un número entero. ", "")
),
""
)</f>
        <v/>
      </c>
      <c r="GT188" s="46">
        <f>IF(AND($DS188,GR188),
IF(BO188="","Debes escribir el valor de la licencia remunerada. ",
IF( ISERR(_xlfn.NUMBERVALUE(BO188)), "El valor de la licencia remunerada debe ser un número válido. ", "")
),
""
)</f>
        <v/>
      </c>
      <c r="GU188" s="46">
        <f>IF($DS188,
IF( AND(BP188&lt;&gt;"", ISERR(_xlfn.NUMBERVALUE(BP188))), "El valor de la licencia NO remunerada debe ser un número válido. ", "")
)</f>
        <v/>
      </c>
      <c r="GV188" s="46">
        <f>IF($DS188,
IF( AND(BQ188&lt;&gt;"", ISERR(_xlfn.NUMBERVALUE(BQ188))), "El valor de auxilios salariales debe ser un número válido. ", "")
)</f>
        <v/>
      </c>
      <c r="GW188" s="46">
        <f>IF($DS188,
IF( AND(BR188&lt;&gt;"", ISERR(_xlfn.NUMBERVALUE(BR188))), "El valor de auxilios NO salariales debe ser un número válido. ", "")
)</f>
        <v/>
      </c>
      <c r="GX188" s="46">
        <f>IF($DS188,
IF( AND(BS188&lt;&gt;"", ISERR(_xlfn.NUMBERVALUE(BS188))), "El valor de bonos salariales debe ser un número válido. ", "")
)</f>
        <v/>
      </c>
      <c r="GY188" s="46">
        <f>IF($DS188,
IF( AND(BT188&lt;&gt;"", ISERR(_xlfn.NUMBERVALUE(BT188))), "El valor de bonos NO salariales debe ser un número válido. ", "")
)</f>
        <v/>
      </c>
      <c r="GZ188" s="46">
        <f>IF($DS188,
IF( AND(BU188&lt;&gt;"", ISERR(_xlfn.NUMBERVALUE(BU188))), "El valor de bonos salariales de alimentación debe ser un número válido. ", "")
)</f>
        <v/>
      </c>
      <c r="HA188" s="46">
        <f>IF($DS188,
IF( AND(BV188&lt;&gt;"", ISERR(_xlfn.NUMBERVALUE(BV188))), "El valor de bonos NO salariales de alimentación debe ser un número válido. ", "")
)</f>
        <v/>
      </c>
      <c r="HB188" s="46">
        <f>IF($DS188,
IF( AND(BW188&lt;&gt;"", ISERR(_xlfn.NUMBERVALUE(BW188))), "El valor de bonificaciones salariales debe ser un número válido. ", "")
)</f>
        <v/>
      </c>
      <c r="HC188" s="46">
        <f>IF($DS188,
IF( AND(BX188&lt;&gt;"", ISERR(_xlfn.NUMBERVALUE(BX188))), "El valor de bonificaciones NO salariales debe ser un número válido. ", "")
)</f>
        <v/>
      </c>
      <c r="HD188" s="46">
        <f>IF($DS188,
IF( AND(BY188&lt;&gt;"", ISERR(_xlfn.NUMBERVALUE(BY188))), "El valor de compensaciones ordinarias debe ser un número válido. ", "")
)</f>
        <v/>
      </c>
      <c r="HE188" s="46">
        <f>IF($DS188,
IF( AND(BZ188&lt;&gt;"", ISERR(_xlfn.NUMBERVALUE(BZ188))), "El valor de compensaciones extraordinarias debe ser un número válido. ", "")
)</f>
        <v/>
      </c>
      <c r="HF188" s="46">
        <f>IF($DS188,
IF( AND(CA188&lt;&gt;"", ISERR(_xlfn.NUMBERVALUE(CA188))), "El valor de comisiones debe ser un número válido. ", "")
)</f>
        <v/>
      </c>
      <c r="HG188" s="46">
        <f>IF($DS188,
IF( AND(CB188&lt;&gt;"", ISERR(_xlfn.NUMBERVALUE(CB188))), "El valor de ausencia por huega debe ser un número válido. ", "")
)</f>
        <v/>
      </c>
      <c r="HH188" s="46">
        <f>IF($DS188,
IF( AND(CC188&lt;&gt;"", ISERR(_xlfn.NUMBERVALUE(CC188))), "El valor de anticipos debe ser un número válido. ", "")
)</f>
        <v/>
      </c>
      <c r="HI188" s="46">
        <f>IF($DS188,
IF( AND(CD188&lt;&gt;"", ISERR(_xlfn.NUMBERVALUE(CD188))), "El valor de pagos a terceros debe ser un número válido. ", "")
)</f>
        <v/>
      </c>
      <c r="HJ188" s="46">
        <f>IF($DS188,
IF( AND(CE188&lt;&gt;"", ISERR(_xlfn.NUMBERVALUE(CE188))), "El valor de dotación debe ser un número válido. ", "")
)</f>
        <v/>
      </c>
      <c r="HK188" s="46">
        <f>IF($DS188,
IF( AND(CF188&lt;&gt;"", ISERR(_xlfn.NUMBERVALUE(CF188))), "El valor de apoyo sostenibilidad debe ser un número válido. ", "")
)</f>
        <v/>
      </c>
      <c r="HL188" s="46">
        <f>IF($DS188,
IF( AND(CG188&lt;&gt;"", ISERR(_xlfn.NUMBERVALUE(CG188))), "El valor de teletrabajo debe ser un número válido. ", "")
)</f>
        <v/>
      </c>
      <c r="HM188" s="46">
        <f>IF($DS188,
IF( AND(CH188&lt;&gt;"", ISERR(_xlfn.NUMBERVALUE(CH188))), "El valor de bonificación de retiro debe ser un número válido. ", "")
)</f>
        <v/>
      </c>
      <c r="HN188" s="46">
        <f>IF($DS188,
IF( AND(CI188&lt;&gt;"", ISERR(_xlfn.NUMBERVALUE(CI188))), "El valor de indemnización de retiro debe ser un número válido. ", "")
)</f>
        <v/>
      </c>
      <c r="HO188" s="46">
        <f>IF($DS188,
IF( AND(CJ188&lt;&gt;"", ISERR(_xlfn.NUMBERVALUE(CJ188))), "El valor de reintegros debe ser un número válido. ", "")
)</f>
        <v/>
      </c>
      <c r="HP188" s="46">
        <f>CONCATENATE(CK188,CL188,CM188)&lt;&gt;""</f>
        <v/>
      </c>
      <c r="HQ188" s="46">
        <f>IF(AND($DS188,HP188),
IF(CK188="","Debes escribir la descripción de otro concepto no categorizado. ",""),
""
)</f>
        <v/>
      </c>
      <c r="HR188" s="46">
        <f>IF(AND($DS188,HP188),
IF(CONCATENATE(CL188,CM188)="","Debes escribir al menos un valor de concepto no categorizado (salarial o no salarial). ",
IF(ISERR(_xlfn.NUMBERVALUE(CL188)),"El valor salarial concepto no categorizado debe ser un número válido. ","")
),
""
)</f>
        <v/>
      </c>
      <c r="HS188" s="46">
        <f>IF(AND($DS188,HP188),
IF(CONCATENATE(CL188,CM188)="","Debes escribir al menos un valor de concepto no categorizado (salarial o no salarial). ",
IF(ISERR(_xlfn.NUMBERVALUE(CM188)),"El valor NO salarial concepto no categorizado debe ser un número válido. ","")
),
""
)</f>
        <v/>
      </c>
      <c r="HT188" s="46">
        <f>IF($DS188,
IF(CN188="","Debes escribir el porcentaje del aporte a salud. ",
IF( ISERR(_xlfn.NUMBERVALUE(CN188)), "El valor del porcentaje del aporte a salud debe ser un número válido. ", "")
)
)</f>
        <v/>
      </c>
      <c r="HU188" s="46">
        <f>IF($DS188,
IF(CO188="","Debes escribir el valor del aporte a salud. ",
IF( ISERR(_xlfn.NUMBERVALUE(CO188)), "El valor del aporte a salud debe ser un número válido. ", "")
)
)</f>
        <v/>
      </c>
      <c r="HV188" s="46">
        <f>IF($DS188,
IF( AND(CP188&lt;&gt;"", ISERR(_xlfn.NUMBERVALUE(CP188))), "El valor plan complementario debe ser un número válido. ", "")
)</f>
        <v/>
      </c>
      <c r="HW188" s="46">
        <f>IF($DS188,
IF(CQ188="","Debes escribir el porcentaje del aporte a pensión. ",
IF( ISERR(_xlfn.NUMBERVALUE(CQ188)), "El valor del porcentaje del aporte a pensión debe ser un número válido. ", "")
)
)</f>
        <v/>
      </c>
      <c r="HX188" s="46">
        <f>IF($DS188,
IF(CR188="","Debes escribir el valor del aporte a pensión. ",
IF( ISERR(_xlfn.NUMBERVALUE(CR188)), "El valor del aporte a salud debe ser un número válido. ", "")
)
)</f>
        <v/>
      </c>
      <c r="HY188" s="46">
        <f>IF($DS188,
IF( AND(CS188&lt;&gt;"", ISERR(_xlfn.NUMBERVALUE(CS188))), "El valor pensión voluntaria debe ser un número válido. ", "")
)</f>
        <v/>
      </c>
      <c r="HZ188" s="46">
        <f>CONCATENATE(CT188,CU188,CV188,CW188)&lt;&gt;""</f>
        <v/>
      </c>
      <c r="IA188" s="46">
        <f>IF(AND($DS188,HZ188),
IF(CT188="","Debes escribir el % del fondo de seguridad pensional. ",
IF( ISERR(_xlfn.NUMBERVALUE(CT188)), "El % del fondo de seguridad debe ser un número válido. ", "")
),
""
)</f>
        <v/>
      </c>
      <c r="IB188" s="46">
        <f>IF(AND($DS188,HZ188),
IF(CU188="","Debes escribir el valor del aporte al fondo de solidaridad pensional. ",
IF( ISERR(_xlfn.NUMBERVALUE(CU188)), "El valor del aporte al fondo de solidaridad pensional debe ser un número válido. ", "")
),
""
)</f>
        <v/>
      </c>
      <c r="IC188" s="46">
        <f>IF(AND($DS188,HZ188),
IF(CV188="","Debes escribir el % del fondo de subsistencia. ",
IF( ISERR(_xlfn.NUMBERVALUE(CV188)), "El % del fondo de subsistencia debe ser un número válido. ", "")
),
""
)</f>
        <v/>
      </c>
      <c r="ID188" s="46">
        <f>IF(AND($DS188,HZ188),
IF(CW188="","Debes escribir el valor del fondo de subsistencia. ",
IF( ISERR(_xlfn.NUMBERVALUE(CW188)), "El valor del fondo de subsistencia debe ser un número válido. ", "")
),
""
)</f>
        <v/>
      </c>
      <c r="IE188" s="46">
        <f>CONCATENATE(CX188,CY188)&lt;&gt;""</f>
        <v/>
      </c>
      <c r="IF188" s="46">
        <f>IF(AND($DS188,IE188),
IF(CX188="","Debes escribir el % de sindicato. ",
IF( ISERR(_xlfn.NUMBERVALUE(CX188)), "El % de sindicato debe ser un número válido. ", "")
),
""
)</f>
        <v/>
      </c>
      <c r="IG188" s="46">
        <f>IF(AND($DS188,IE188),
IF(CY188="","Debes escribir el valor del sindicato. ",
IF( ISERR(_xlfn.NUMBERVALUE(CY188)), "El valor del sindicato debe ser un número válido. ", "")
),
""
)</f>
        <v/>
      </c>
      <c r="IH188" s="46">
        <f>IF($DS188,
IF( AND(CZ188&lt;&gt;"", ISERR(_xlfn.NUMBERVALUE(CZ188))), "El valor de sanción pública debe ser un número válido. ", "")
)</f>
        <v/>
      </c>
      <c r="II188" s="46">
        <f>IF($DS188,
IF( AND(DA188&lt;&gt;"", ISERR(_xlfn.NUMBERVALUE(DA188))), "El valor de sanción privada debe ser un número válido. ", "")
)</f>
        <v/>
      </c>
      <c r="IJ188" s="46">
        <f>CONCATENATE(DB188,DC188)&lt;&gt;""</f>
        <v/>
      </c>
      <c r="IK188" s="46">
        <f>IF(AND($DS188,IJ188),
IF(DB188="","Debes escribir la descripción de libranza. ",""),
""
)</f>
        <v/>
      </c>
      <c r="IL188" s="46">
        <f>IF(AND($DS188,IJ188),
IF(DC188="","Debes escribir la cuota libranza. ",
IF(ISERR(_xlfn.NUMBERVALUE(DC188)),"El valor de la cuota libranza debe ser un número válido. ","")
),
""
)</f>
        <v/>
      </c>
      <c r="IM188" s="46">
        <f>IF($DS188,
IF( AND(DD188&lt;&gt;"", ISERR(_xlfn.NUMBERVALUE(DD188))), "El valor de pagos a terceros debe ser un número válido. ", "")
)</f>
        <v/>
      </c>
      <c r="IN188" s="46">
        <f>IF($DS188,
IF( AND(DE188&lt;&gt;"", ISERR(_xlfn.NUMBERVALUE(DE188))), "El valor de anticipos debe ser un número válido. ", "")
)</f>
        <v/>
      </c>
      <c r="IO188" s="46">
        <f>IF($DS188,
IF( AND(DF188&lt;&gt;"", ISERR(_xlfn.NUMBERVALUE(DF188))), "El valor de AFC debe ser un número válido. ", "")
)</f>
        <v/>
      </c>
      <c r="IP188" s="46">
        <f>IF($DS188,
IF( AND(DG188&lt;&gt;"", ISERR(_xlfn.NUMBERVALUE(DG188))), "El valor de rete-fuente debe ser un número válido. ", "")
)</f>
        <v/>
      </c>
      <c r="IQ188" s="46">
        <f>IF($DS188,
IF( AND(DH188&lt;&gt;"", ISERR(_xlfn.NUMBERVALUE(DH188))), "El valor de cooperativa de trabajo debe ser un número válido. ", "")
)</f>
        <v/>
      </c>
      <c r="IR188" s="46">
        <f>IF($DS188,
IF( AND(DI188&lt;&gt;"", ISERR(_xlfn.NUMBERVALUE(DI188))), "El valor de embargo fiscal debe ser un número válido. ", "")
)</f>
        <v/>
      </c>
      <c r="IS188" s="46">
        <f>IF($DS188,
IF( AND(DJ188&lt;&gt;"", ISERR(_xlfn.NUMBERVALUE(DJ188))), "El valor de educación debe ser un número válido. ", "")
)</f>
        <v/>
      </c>
      <c r="IT188" s="46">
        <f>IF($DS188,
IF( AND(DK188&lt;&gt;"", ISERR(_xlfn.NUMBERVALUE(DK188))), "El valor de reintegro debe ser un número válido. ", "")
)</f>
        <v/>
      </c>
      <c r="IU188" s="46">
        <f>IF($DS188,
IF( AND(DL188&lt;&gt;"", ISERR(_xlfn.NUMBERVALUE(DL188))), "El valor de deuda debe ser un número válido. ", "")
)</f>
        <v/>
      </c>
      <c r="IV188" s="46">
        <f>IF($DS188,
IF( AND(DM188&lt;&gt;"", ISERR(_xlfn.NUMBERVALUE(DM188))), "El valor de otras deducciones debe ser un número válido. ", "")
)</f>
        <v/>
      </c>
      <c r="IW188" s="46">
        <f>IF($DS188,
IF(DN188="","Debes escribir el valor de los devengos totales. ",
IF( ISERR(_xlfn.NUMBERVALUE(DN188)), "El valor de los devengos totales debe ser un número válido. ", "")
)
)</f>
        <v/>
      </c>
      <c r="IX188" s="46">
        <f>IF($DS188,
IF(DO188="","Debes escribir el valor de las deducciones totales. ",
IF( ISERR(_xlfn.NUMBERVALUE(DO188)), "El valor de las deducciones totales debe ser un número válido. ", "")
)
)</f>
        <v/>
      </c>
      <c r="IY188" s="46">
        <f>IF($DS188,
IF(DP188="","Debes escribir el valor del salario total. ",
IF( ISERR(_xlfn.NUMBERVALUE(DP188)), "El valor del salario total debe ser un número válido. ", "")
)
)</f>
        <v/>
      </c>
    </row>
    <row r="189">
      <c r="B189" s="48" t="n">
        <v>177</v>
      </c>
      <c r="C189" s="61">
        <f>IF(AND(DS189,DP189&lt;&gt;""),
IF(DQ189="","OK","Error"),
""
)</f>
        <v/>
      </c>
      <c r="D189" s="53" t="n"/>
      <c r="E189" s="52" t="n"/>
      <c r="F189" s="112" t="n"/>
      <c r="G189" s="52" t="n"/>
      <c r="H189" s="53" t="n"/>
      <c r="I189" s="52" t="n"/>
      <c r="J189" s="52" t="n"/>
      <c r="K189" s="53" t="n"/>
      <c r="L189" s="55" t="n"/>
      <c r="M189" s="108" t="n"/>
      <c r="N189" s="56" t="n"/>
      <c r="O189" s="52" t="n"/>
      <c r="P189" s="52" t="n"/>
      <c r="Q189" s="52" t="n"/>
      <c r="R189" s="52" t="n"/>
      <c r="S189" s="52" t="n"/>
      <c r="T189" s="53" t="n"/>
      <c r="U189" s="52" t="n"/>
      <c r="V189" s="52" t="n"/>
      <c r="W189" s="55" t="n"/>
      <c r="X189" s="55" t="n"/>
      <c r="Y189" s="52" t="n"/>
      <c r="Z189" s="55" t="n"/>
      <c r="AA189" s="52" t="n"/>
      <c r="AB189" s="53" t="n"/>
      <c r="AC189" s="53" t="n"/>
      <c r="AD189" s="53" t="n"/>
      <c r="AE189" s="177" t="n"/>
      <c r="AF189" s="113" t="n"/>
      <c r="AG189" s="177" t="n"/>
      <c r="AH189" s="178" t="n"/>
      <c r="AI189" s="178" t="n"/>
      <c r="AJ189" s="178" t="n"/>
      <c r="AK189" s="114" t="n"/>
      <c r="AL189" s="178" t="n"/>
      <c r="AM189" s="114" t="n"/>
      <c r="AN189" s="178" t="n"/>
      <c r="AO189" s="114" t="n"/>
      <c r="AP189" s="178" t="n"/>
      <c r="AQ189" s="114" t="n"/>
      <c r="AR189" s="178" t="n"/>
      <c r="AS189" s="114" t="n"/>
      <c r="AT189" s="178" t="n"/>
      <c r="AU189" s="114" t="n"/>
      <c r="AV189" s="178" t="n"/>
      <c r="AW189" s="114" t="n"/>
      <c r="AX189" s="178" t="n"/>
      <c r="AY189" s="114" t="n"/>
      <c r="AZ189" s="178" t="n"/>
      <c r="BA189" s="114" t="n"/>
      <c r="BB189" s="178" t="n"/>
      <c r="BC189" s="114" t="n"/>
      <c r="BD189" s="178" t="n"/>
      <c r="BE189" s="178" t="n"/>
      <c r="BF189" s="178" t="n"/>
      <c r="BG189" s="59" t="n"/>
      <c r="BH189" s="178" t="n"/>
      <c r="BI189" s="114" t="n"/>
      <c r="BJ189" s="53" t="n"/>
      <c r="BK189" s="178" t="n"/>
      <c r="BL189" s="114" t="n"/>
      <c r="BM189" s="178" t="n"/>
      <c r="BN189" s="114" t="n"/>
      <c r="BO189" s="178" t="n"/>
      <c r="BP189" s="178" t="n"/>
      <c r="BQ189" s="178" t="n"/>
      <c r="BR189" s="178" t="n"/>
      <c r="BS189" s="178" t="n"/>
      <c r="BT189" s="178" t="n"/>
      <c r="BU189" s="178" t="n"/>
      <c r="BV189" s="178" t="n"/>
      <c r="BW189" s="178" t="n"/>
      <c r="BX189" s="178" t="n"/>
      <c r="BY189" s="178" t="n"/>
      <c r="BZ189" s="178" t="n"/>
      <c r="CA189" s="178" t="n"/>
      <c r="CB189" s="178" t="n"/>
      <c r="CC189" s="178" t="n"/>
      <c r="CD189" s="178" t="n"/>
      <c r="CE189" s="178" t="n"/>
      <c r="CF189" s="178" t="n"/>
      <c r="CG189" s="178" t="n"/>
      <c r="CH189" s="178" t="n"/>
      <c r="CI189" s="178" t="n"/>
      <c r="CJ189" s="178" t="n"/>
      <c r="CK189" s="53" t="n"/>
      <c r="CL189" s="178" t="n"/>
      <c r="CM189" s="178" t="n"/>
      <c r="CN189" s="60" t="n"/>
      <c r="CO189" s="177" t="n"/>
      <c r="CP189" s="178" t="n"/>
      <c r="CQ189" s="60" t="n"/>
      <c r="CR189" s="177" t="n"/>
      <c r="CS189" s="178" t="n"/>
      <c r="CT189" s="59" t="n"/>
      <c r="CU189" s="178" t="n"/>
      <c r="CV189" s="59" t="n"/>
      <c r="CW189" s="178" t="n"/>
      <c r="CX189" s="59" t="n"/>
      <c r="CY189" s="178" t="n"/>
      <c r="CZ189" s="178" t="n"/>
      <c r="DA189" s="178" t="n"/>
      <c r="DB189" s="53" t="n"/>
      <c r="DC189" s="178" t="n"/>
      <c r="DD189" s="178" t="n"/>
      <c r="DE189" s="178" t="n"/>
      <c r="DF189" s="178" t="n"/>
      <c r="DG189" s="178" t="n"/>
      <c r="DH189" s="178" t="n"/>
      <c r="DI189" s="178" t="n"/>
      <c r="DJ189" s="178" t="n"/>
      <c r="DK189" s="178" t="n"/>
      <c r="DL189" s="178" t="n"/>
      <c r="DM189" s="178" t="n"/>
      <c r="DN189" s="177" t="n"/>
      <c r="DO189" s="177" t="n"/>
      <c r="DP189" s="177" t="n"/>
      <c r="DQ189" s="76">
        <f>IF(AND(DS189,DP189&lt;&gt;""),
CONCATENATE(DT189,DU189,DV189,DW189,DX189,DY189,DZ189,EA189,EB189,EC189,ED189,EE189,EF189,EG189,EH189,EI189,EJ189,EK189,EL189,EM189,EN189,EO189,EP189,EQ189,ES189,ET189,EU189,EV189,EW189,EX189,EY189,EZ189,FA189,FC189,FD189,FF189,FG189,FI189,FJ189,FL189,FM189,FO189,FP189,FR189,FS189,FU189,FV189,FX189,FY189,GA189,GB189,GD189,GE189,GF189,GH189,GI189,GJ189,GL189,GM189,GN189,GP189,GQ189,GS189,GT189,GU189,GV189,GW189,GX189,GY189,GZ189,HA189,HB189,HC189,HD189,HE189,HF189,HG189,HH189,HI189,HJ189,HK189,HL189,HM189,HN189,HO189,HQ189,HR189,HS189,HT189,HU189,HV189,HW189,HX189,HY189,IA189,IB189,IC189,ID189,IF189,IG189,IH189,II189,IK189,IL189,IM189,IN189,IO189,IP189,IQ189,IR189,IS189,IT189,IU189,IV189,IW189,IX189,IY189,IZ189),
""
)</f>
        <v/>
      </c>
      <c r="DR189" s="53" t="n"/>
      <c r="DS189" s="46">
        <f>CONCATENATE(D189,$E189,$F189,$G189,H189,$I189,$J189,K189,$L189,$M189,N189,$O189,$P189,$Q189,$R189,$S189,T189,$U189,$V189,$W189,$X189,$Y189,$Z189,$AA189,AB189,AC189,AD189,$AE189,$AF189,$AG189,AH189,AI189,AJ189,AK189,AL189,AM189,AN189,AO189,AP189,AQ189,AR189,AS189,AT189,AU189,AV189,AW189,AX189,AY189,AZ189,BA189,BB189,BC189,BD189,BE189,BF189,BG189,BH189,BI189,BJ189,BK189,BL189,BM189,BN189,BO189,BP189,BQ189,BR189,BS189,BT189,BU189,BV189,BW189,BX189,BY189,BZ189,CA189,CB189,CC189,CD189,CE189,CF189,CG189,CH189,CI189,CJ189,CK189,CL189,CM189,$CN189,$CO189,CP189,$CQ189,$CR189,CS189,CT189,CU189,CV189,CW189,CX189,CY189,CZ189,DA189,DB189,DC189,DD189,DE189,DF189,DG189,DH189,DI189,DJ189,DK189,DL189,DM189,$DN189,$DO189,$DP189,DR189)&lt;&gt;""</f>
        <v/>
      </c>
      <c r="DT189" s="46">
        <f>IF(AND($DS189,$E$4&lt;&gt;""),
IF(LEFT($E$4,2) = "1.",
IF(D189&lt;&gt;"","El CUNE sólo se envía en operaciones de novedad o ajuste. ",""),
IF(D189="","Debes escribir un CUNE válido para realizar operaciones de novedad o ajuste. ","")),
""
)</f>
        <v/>
      </c>
      <c r="DU189" s="46">
        <f>IF($DS189,
IF(E189="","Debes seleccionar el tipo de documento del empleado. ",
IF(_xlfn.IFNA(VLOOKUP(E189,TIPO_DE_DOCUMENTO,1,FALSE),-1)=-1,"El tipo de documento no es válido (por favor seleccionarlo de la lista). ","")
)
)</f>
        <v/>
      </c>
      <c r="DV189" s="46">
        <f>IF($DS189,
IF(F189="","Debes escribir el número de documento del empleado. ","")
)</f>
        <v/>
      </c>
      <c r="DW189" s="46">
        <f>IF($DS189,
IF(G189="","Debes escribir el primer nombre del empleado. ","")
)</f>
        <v/>
      </c>
      <c r="DY189" s="46">
        <f>IF($DS189,
IF(I189="","Debes escribir el primer apellido del empleado. ","")
)</f>
        <v/>
      </c>
      <c r="DZ189" s="46">
        <f>IF($DS189,
IF(J189="","Debes escribir el segundo apellido del empleado. ","")
)</f>
        <v/>
      </c>
      <c r="EB189" s="46">
        <f>IF($DS189,
IF(L189="","Debes escribir la fecha de ingreso del empleado. ",
IF(ISERR(DATE(YEAR(L189),MONTH(L189),DAY(L189))), "El valor ingresado en fecha de ingreso no tiene un formato válido. ","")
)
)</f>
        <v/>
      </c>
      <c r="EC189" s="46">
        <f>IF($DS189,
IF(M189="","Debes escribir el tiempo laborado. ",
IF( IFERROR(INT(M189),1.1) &lt;&gt; IFERROR(_xlfn.NUMBERVALUE(M189),1), "El valor de los días trabajados debe ser un número entero. ", "")
)
)</f>
        <v/>
      </c>
      <c r="ED189" s="46">
        <f>IF($DS189,
IF( AND(N189&lt;&gt;"", ISERR(DATE(YEAR(N189),MONTH(N189),DAY(N189))) ), "El valor ingresado en fecha de ingreso no tiene un formato válido. ",
IF( AND(N189&lt;&gt;"", $E$6&lt;&gt;"", DATE(YEAR(N189), MONTH(N189), 1) &lt;&gt; IFERROR(DATE(MID($E$6, 1, 4), MID($E$6, 6, 2),1), "1/1/1900") ), "La fecha de retiro debe estar dentro del período liquidado. ", "")
)
)</f>
        <v/>
      </c>
      <c r="EE189" s="46">
        <f>IF($DS189,
IF(O189="","Debes seleccionar el tipo de trabajador. ",
IF(_xlfn.IFNA(VLOOKUP(O189,TIPO_DE_TRABAJADOR,1,FALSE),-1)=-1,"El tipo de trabajador no es válido (por favor seleccionarlo de la lista). ","")
)
)</f>
        <v/>
      </c>
      <c r="EF189" s="46">
        <f>IF($DS189,
IF(P189="","Debes seleccionar si es un trabajador dependiente pensionado por vejez. ",
IF(_xlfn.IFNA(VLOOKUP(P189,SUBTIPO_DE_TRABAJADOR,1,FALSE),-1)=-1,"El tipo de trabajador dependiente pensionado por vejez no es válido (por favor seleccionarlo de la lista). ","")
)
)</f>
        <v/>
      </c>
      <c r="EG189" s="46">
        <f>IF($DS189,
IF(Q189="","Debes seleccionar el tipo de contrato del trabajador. ",
IF(_xlfn.IFNA(VLOOKUP(Q189,TIPO_DE_CONTRATO,1,FALSE),-1)=-1,"El tipo de contrato del trabajador no es válido (por favor seleccionarlo de la lista). ","")
)
)</f>
        <v/>
      </c>
      <c r="EH189" s="46">
        <f>IF($DS189,
IF(R189="","Debes seleccionar si es un salario integral. ",
IF(_xlfn.IFNA(VLOOKUP(R189,SI_NO,1,FALSE),-1)=-1,"Valor no válido para salario integral (por favor seleccionarlo de la lista). ","")
)
)</f>
        <v/>
      </c>
      <c r="EI189" s="46">
        <f>IF($DS189,
IF(S189="","Debes seleccionar si el trabajador realiza actividades de riesgo. ",
IF(_xlfn.IFNA(VLOOKUP(S189,SI_NO,1,FALSE),-1)=-1,"Valor no válido para actividad de alto riesgo (por favor seleccionarlo de la lista). ","")
)
)</f>
        <v/>
      </c>
      <c r="EK189" s="46">
        <f>IF($DS189,
IF(U189="","Debes escribir el código del municipio de residencia del trabajador. ",
IF(_xlfn.IFNA(VLOOKUP(U189,MUNICIPIO,1,FALSE),-1)=-1,"El municipio de residencia del trabajador es inválido (por favor seleccionarlo de la lista). ","")
)
)</f>
        <v/>
      </c>
      <c r="EL189" s="46">
        <f>IF($DS189,
IF(V189="","Debes escribir el la dirección de residendia del trabajador. ","")
)</f>
        <v/>
      </c>
      <c r="EM189" s="46">
        <f>IF($DS189,
IF(W189="","Debes escribir la fecha de inicio de la liquidación. ",
IF(ISERR(DATE(YEAR(W189),MONTH(W189),DAY(W189))),"El valor ingresado en fecha de inicio de liquidación no tiene un formato válido. ",
IF( AND($E$6&lt;&gt;"", DATE(YEAR(W189), MONTH(W189), 1) &lt;&gt; IFERROR(DATE(MID($E$6, 1, 4), MID($E$6, 6, 2),1), "1/1/1900") ), "La fecha de inicio de la liquidación debe estar dentro del período liquidado. ", "")
)
)
)</f>
        <v/>
      </c>
      <c r="EN189" s="46">
        <f>IF($DS189,
IF(X189="","Debes escribir la fecha de fin de la liquidación. ",
IF(ISERR(DATE(YEAR(X189),MONTH(X189),DAY(X189))),"El valor ingresado en fecha de fin de liquidación no tiene un formato válido. ",
IF( AND($E$6&lt;&gt;"", DATE(YEAR(X189), MONTH(X189), 1) &lt;&gt; IFERROR(DATE(MID($E$6, 1, 4), MID($E$6, 6, 2),1), "1/1/1900") ), "La fecha de fin de la liquidación debe estar dentro del período liquidado. ", "")
)
)
)</f>
        <v/>
      </c>
      <c r="EO189" s="46">
        <f>IF($DS189,
IF(Y189="","Debes escribir la frecuencia de pago del trabajador. ",
IF(_xlfn.IFNA(VLOOKUP(Y189,PERÍODO_DE_NÓMINA,1,FALSE),-1)=-1,"La frecuencia de pago es inválida (por favor seleccionarlo de la lista). ","")
)
)</f>
        <v/>
      </c>
      <c r="EP189" s="46">
        <f>IF($DS189,
IF(Z189="","Debes escribir la fecha de pago. ",
IF(ISERR(DATE(YEAR(Z189),MONTH(Z189),DAY(Z189))), "El valor ingresado en fecha de pago no tiene un formato válido. ","")
)
)</f>
        <v/>
      </c>
      <c r="EQ189" s="46">
        <f>IF($DS189,
IF(AA189="","Debes escribir el medio de pago. ",
IF(_xlfn.IFNA(VLOOKUP(AA189,MEDIOS_DE_PAGO,1,FALSE),-1)=-1,"El medio de pago es inválido (por favor seleccionarlo de la lista). ","")
)
)</f>
        <v/>
      </c>
      <c r="ER189" s="46">
        <f>OR(AA189='Tablas '!$T$4,AA189='Tablas '!$T$7,AA189='Tablas '!$T$8,AA189='Tablas '!$T$11)</f>
        <v/>
      </c>
      <c r="ES189" s="46">
        <f>IF(AND($DS189,ER189),
IF(AB189="","Debes escribir la entidad bancaria. ",""),
""
)</f>
        <v/>
      </c>
      <c r="ET189" s="46">
        <f>IF(AND($DS189,ER189),
IF(AC189="","Debes escribir el tipo de cuenta bancaria. ",
IF(_xlfn.IFNA(VLOOKUP(AC189,TIPO_DE_CUENTA,1,FALSE),-1)=-1,"El tipo de cuenta bancaria es inválida (por favor seleccionarlo de la lista). ","")
),
""
)</f>
        <v/>
      </c>
      <c r="EU189" s="46">
        <f>IF(AND($DS189,ER189),
IF(AD189="","Debes escribir el número de cuenta bancaria. ",""),
""
)</f>
        <v/>
      </c>
      <c r="EV189" s="46">
        <f>IF($DS189,
IF(AE189="","Debes escribir el valor del sueldo básico. ",
IF( ISERR(_xlfn.NUMBERVALUE(AE189)), "El valor del sueldo básico debe ser un número válido. ", "")
)
)</f>
        <v/>
      </c>
      <c r="EW189" s="46">
        <f>IF($DS189,
IF(AF189="","Debes escribir el número de días trabajados. ",
IF( IFERROR(INT(AF189),1.1) &lt;&gt; IFERROR(_xlfn.NUMBERVALUE(AF189),1), "La cantidad de días trabajados debe ser un número entero. ", "")
)
)</f>
        <v/>
      </c>
      <c r="EX189" s="46">
        <f>IF($DS189,
IF(AG189="","Debes escribir el valor del sueldo trabajado. ",
IF( ISERR(_xlfn.NUMBERVALUE(AG189)), "El valor del sueldo trabajado debe ser un número válido. ", "")
)
)</f>
        <v/>
      </c>
      <c r="EY189" s="46">
        <f>IF($DS189,
IF( AND(AH189&lt;&gt;"", ISERR(_xlfn.NUMBERVALUE(AH189))), "El valor del auxilio de transporte debe ser un número válido. ", "")
)</f>
        <v/>
      </c>
      <c r="EZ189" s="46">
        <f>IF($DS189,
IF( AND(AI189&lt;&gt;"", ISERR(_xlfn.NUMBERVALUE(AI189))), "El valor de viáticos salariales debe ser un número válido. ", "")
)</f>
        <v/>
      </c>
      <c r="FA189" s="46">
        <f>IF($DS189,
IF( AND(AJ189&lt;&gt;"", ISERR(_xlfn.NUMBERVALUE(AJ189))), "El valor de viáticos NO salariales debe ser un número válido. ", "")
)</f>
        <v/>
      </c>
      <c r="FB189" s="46">
        <f>CONCATENATE(AK189,AL189)&lt;&gt;""</f>
        <v/>
      </c>
      <c r="FC189" s="46">
        <f>IF(AND($DS189,FB189),
IF(AK189="","Debes escribir el número de horas extras diurnas. ",
IF( IFERROR(INT(AK189),1.1) &lt;&gt; IFERROR(_xlfn.NUMBERVALUE(AK189),1), "La cantidad de horas extras diurnas debe ser un número entero. ", "")
),
""
)</f>
        <v/>
      </c>
      <c r="FD189" s="46">
        <f>IF(AND($DS189,FB189),
IF(AL189="","Debes escribir el valor de las horas extras diurnas. ",
IF( ISERR(_xlfn.NUMBERVALUE(AL189)), "El valor de las horas extras duirnas debe ser un número válido. ", "")
),
""
)</f>
        <v/>
      </c>
      <c r="FE189" s="46">
        <f>CONCATENATE(AM189,AN189)&lt;&gt;""</f>
        <v/>
      </c>
      <c r="FF189" s="46">
        <f>IF(AND($DS189,FE189),
IF(AM189="","Debes escribir el número de horas extras nocturnas. ",
IF( IFERROR(INT(AM189),1.1) &lt;&gt; IFERROR(_xlfn.NUMBERVALUE(AM189),1), "La cantidad de horas extras nocturnas debe ser un número entero. ", "")
),
""
)</f>
        <v/>
      </c>
      <c r="FG189" s="46">
        <f>IF(AND($DS189,FE189),
IF(AN189="","Debes escribir el valor de las horas extras nocturnas. ",
IF( ISERR(_xlfn.NUMBERVALUE(AN189)), "El valor de las horas extras nocturnas debe ser un número válido. ", "")
),
""
)</f>
        <v/>
      </c>
      <c r="FH189" s="46">
        <f>CONCATENATE(AO189,AP189)&lt;&gt;""</f>
        <v/>
      </c>
      <c r="FI189" s="46">
        <f>IF(AND($DS189,FH189),
IF(AO189="","Debes escribir el número de horas extras diurnas dominicales y festivas. ",
IF( IFERROR(INT(AO189),1.1) &lt;&gt; IFERROR(_xlfn.NUMBERVALUE(AO189),1), "La cantidad de horas extras diurnas dominicales y festivas debe ser un número entero. ", "")
),
""
)</f>
        <v/>
      </c>
      <c r="FJ189" s="46">
        <f>IF(AND($DS189,FH189),
IF(AP189="","Debes escribir el valor de las horas extras diurnas dominicales y festivas. ",
IF( ISERR(_xlfn.NUMBERVALUE(AP189)), "El valor de las horas extras diurnas dominicales y festivas debe ser un número válido. ", "")
),
""
)</f>
        <v/>
      </c>
      <c r="FK189" s="46">
        <f>CONCATENATE(AQ189,AR189)&lt;&gt;""</f>
        <v/>
      </c>
      <c r="FL189" s="46">
        <f>IF(AND($DS189,FK189),
IF(AQ189="","Debes escribir el número de horas extras nocturnas dominicales y festivas. ",
IF( IFERROR(INT(AQ189),1.1) &lt;&gt; IFERROR(_xlfn.NUMBERVALUE(AQ189),1), "La cantidad de horas extras nocturnas dominicales y festivas debe ser un número entero. ", "")
),
""
)</f>
        <v/>
      </c>
      <c r="FM189" s="46">
        <f>IF(AND($DS189,FK189),
IF(AR189="","Debes escribir el valor de las horas extras nocturnas dominicales y festivas. ",
IF( ISERR(_xlfn.NUMBERVALUE(AR189)), "El valor de las horas extras nocturnas dominicales y festivas debe ser un número válido. ", "")
),
""
)</f>
        <v/>
      </c>
      <c r="FN189" s="46">
        <f>CONCATENATE(AS189,AT189)&lt;&gt;""</f>
        <v/>
      </c>
      <c r="FO189" s="46">
        <f>IF(AND($DS189,FN189),
IF(AS189="","Debes escribir el número de horas recargo nocturno. ",
IF( IFERROR(INT(AS189),1.1) &lt;&gt; IFERROR(_xlfn.NUMBERVALUE(AS189),1), "La cantidad de horas recargo nocturno debe ser un número entero. ", "")
),
""
)</f>
        <v/>
      </c>
      <c r="FP189" s="46">
        <f>IF(AND($DS189,FN189),
IF(AT189="","Debes escribir el valor de las horas recargo nocturno. ",
IF( ISERR(_xlfn.NUMBERVALUE(AT189)), "El valor de las horas recargo nocturno debe ser un número válido. ", "")
),
""
)</f>
        <v/>
      </c>
      <c r="FQ189" s="46">
        <f>CONCATENATE(AU189,AV189)&lt;&gt;""</f>
        <v/>
      </c>
      <c r="FR189" s="46">
        <f>IF(AND($DS189,FQ189),
IF(AU189="","Debes escribir el número de horas recargo diurno dominical y festivo. ",
IF( IFERROR(INT(AU189),1.1) &lt;&gt; IFERROR(_xlfn.NUMBERVALUE(AU189),1), "La cantidad de horas recargo diurno dominical y festivo debe ser un número entero. ", "")
),
""
)</f>
        <v/>
      </c>
      <c r="FS189" s="46">
        <f>IF(AND($DS189,FQ189),
IF(AV189="","Debes escribir el valor de las horas recargo diurno dominical y festivo. ",
IF( ISERR(_xlfn.NUMBERVALUE(AV189)), "El valor de las horas recargo diurno dominical y festivo debe ser un número válido. ", "")
),
""
)</f>
        <v/>
      </c>
      <c r="FT189" s="46">
        <f>CONCATENATE(AW189,AX189)&lt;&gt;""</f>
        <v/>
      </c>
      <c r="FU189" s="46">
        <f>IF(AND($DS189,FT189),
IF(AW189="","Debes escribir el número de horas recargo nocturno dominical y festivo. ",
IF( IFERROR(INT(AW189),1.1) &lt;&gt; IFERROR(_xlfn.NUMBERVALUE(AW189),1), "La cantidad de horas recargo nocturno dominical y festivo debe ser un número entero. ", "")
),
""
)</f>
        <v/>
      </c>
      <c r="FV189" s="46">
        <f>IF(AND($DS189,FT189),
IF(AX189="","Debes escribir el valor de las horas recargo nocturno dominical y festivo. ",
IF( ISERR(_xlfn.NUMBERVALUE(AX189)), "El valor de las horas recargo nocturno dominical y festivo debe ser un número válido. ", "")
),
""
)</f>
        <v/>
      </c>
      <c r="FW189" s="46">
        <f>CONCATENATE(AY189,AZ189)&lt;&gt;""</f>
        <v/>
      </c>
      <c r="FX189" s="46">
        <f>IF(AND($DS189,FW189),
IF(AY189="","Debes escribir el número de días de vacaciones comunes. ",
IF( IFERROR(INT(AY189),1.1) &lt;&gt; IFERROR(_xlfn.NUMBERVALUE(AY189),1), "La cantidad de días de vacaciones comunes debe ser un número entero. ", "")
),
""
)</f>
        <v/>
      </c>
      <c r="FY189" s="46">
        <f>IF(AND($DS189,FW189),
IF(AZ189="","Debes escribir el valor de las vacaciones comunes. ",
IF( ISERR(_xlfn.NUMBERVALUE(AZ189)), "El valor de las vacaciones comunes debe ser un número válido. ", "")
),
""
)</f>
        <v/>
      </c>
      <c r="FZ189" s="46">
        <f>CONCATENATE(BA189,BB189)&lt;&gt;""</f>
        <v/>
      </c>
      <c r="GA189" s="46">
        <f>IF(AND($DS189,FZ189),
IF(BA189="","Debes escribir el número de días de vacaciones compensadas. ",
IF( IFERROR(INT(BA189),1.1) &lt;&gt; IFERROR(_xlfn.NUMBERVALUE(BA189),1), "La cantidad de días de vacaciones compensadas debe ser un número entero. ", "")
),
""
)</f>
        <v/>
      </c>
      <c r="GB189" s="46">
        <f>IF(AND($DS189,FZ189),
IF(BB189="","Debes escribir el valor de las vacaciones compensadas. ",
IF( ISERR(_xlfn.NUMBERVALUE(BB189)), "El valor de las vacaciones compensadas debe ser un número válido. ", "")
),
""
)</f>
        <v/>
      </c>
      <c r="GC189" s="46">
        <f>CONCATENATE(BC189,BD189)&lt;&gt;""</f>
        <v/>
      </c>
      <c r="GD189" s="46">
        <f>IF(AND($DS189,GC189),
IF(BC189="","Debes escribir el número de días de prima salarial. ",
IF( IFERROR(INT(BC189),1.1) &lt;&gt; IFERROR(_xlfn.NUMBERVALUE(BC189),1), "La cantidad de días de prima salarial debe ser un número entero. ", "")
),
""
)</f>
        <v/>
      </c>
      <c r="GE189" s="46">
        <f>IF(AND($DS189,GC189),
IF(BD189="","Debes escribir el valor de los días de prima salarial. ",
IF( ISERR(_xlfn.NUMBERVALUE(BD189)), "El valor de los días de prima salarial debe ser un número válido. ", "")
),
""
)</f>
        <v/>
      </c>
      <c r="GF189" s="46">
        <f>IF($DS189,
IF( AND(BE189&lt;&gt;"", ISERR(_xlfn.NUMBERVALUE(BE189))), "El valor de la prima NO saliarial debe ser un número válido. ", "")
)</f>
        <v/>
      </c>
      <c r="GG189" s="46">
        <f>CONCATENATE(BF189,BG189,BH189)&lt;&gt;""</f>
        <v/>
      </c>
      <c r="GH189" s="46">
        <f>IF(AND($DS189,GG189),
IF(BF189="","Debes escribir el valor de las cesantías. ",
IF( ISERR(_xlfn.NUMBERVALUE(BF189)), "El valor de las cesantías debe ser un número válido. ", "")
),
""
)</f>
        <v/>
      </c>
      <c r="GI189" s="46">
        <f>IF(AND($DS189,GG189),
IF(BG189="","Debes escribir el % de cesantías. ",
IF( ISERR(_xlfn.NUMBERVALUE(BG189)), "El % de cesantías debe ser un número válido. ", "")
),
""
)</f>
        <v/>
      </c>
      <c r="GJ189" s="46">
        <f>IF(AND($DS189,GG189),
IF(BH189="","Debes escribir el valor de intereses de cesantías. ",
IF( ISERR(_xlfn.NUMBERVALUE(BH189)), "El valor de intereses de cesantías debe ser un número válido. ", "")
),
""
)</f>
        <v/>
      </c>
      <c r="GK189" s="46">
        <f>CONCATENATE(BI189,BJ189,BK189)&lt;&gt;""</f>
        <v/>
      </c>
      <c r="GL189" s="46">
        <f>IF(AND($DS189,GK189),
IF(BI189="","Debes escribir el número de días de incapacidad. ",
IF( IFERROR(INT(BI189),1.1) &lt;&gt; IFERROR(_xlfn.NUMBERVALUE(BI189),1), "La cantidad de días de incapacidad debe ser un número entero. ", "")
),
""
)</f>
        <v/>
      </c>
      <c r="GM189" s="46">
        <f>IF(AND($DS189,GK189),
IF(BJ189="","Debes escribir el tipo de incapacidad. ",
IF(_xlfn.IFNA(VLOOKUP(BJ189,TIPO_DE_INCAPACIDAD,1,FALSE),-1)=-1,"El tipo de incapacidad es inválida (por favor seleccionarlo de la lista). ","")
),
""
)</f>
        <v/>
      </c>
      <c r="GN189" s="46">
        <f>IF(AND($DS189,GK189),
IF(BK189="","Debes escribir el valor de la incapacidad. ",
IF( ISERR(_xlfn.NUMBERVALUE(BK189)), "El valor de la incapacidad debe ser un número válido. ", "")
),
""
)</f>
        <v/>
      </c>
      <c r="GO189" s="46">
        <f>CONCATENATE(BL189,BM189)&lt;&gt;""</f>
        <v/>
      </c>
      <c r="GP189" s="46">
        <f>IF(AND($DS189,GO189),
IF(BL189="","Debes escribir el número de días de licencia de maternidad o paternidad. ",
IF( IFERROR(INT(BL189),1.1) &lt;&gt; IFERROR(_xlfn.NUMBERVALUE(BL189),1), "La cantidad de días de licencia de maternidad o paternidad debe ser un número entero. ", "")
),
""
)</f>
        <v/>
      </c>
      <c r="GQ189" s="46">
        <f>IF(AND($DS189,GO189),
IF(BM189="","Debes escribir el valor de la licencia de maternidad o paternidad. ",
IF( ISERR(_xlfn.NUMBERVALUE(BM189)), "El valor de la licencia de maternidad o paternidad debe ser un número válido. ", "")
),
""
)</f>
        <v/>
      </c>
      <c r="GR189" s="46">
        <f>CONCATENATE(BN189,BO189)&lt;&gt;""</f>
        <v/>
      </c>
      <c r="GS189" s="46">
        <f>IF(AND($DS189,GR189),
IF(BN189="","Debes escribir el número de días de licencia remunerada. ",
IF( IFERROR(INT(BN189),1.1) &lt;&gt; IFERROR(_xlfn.NUMBERVALUE(BN189),1), "La cantidad de días de licencia remunerada debe ser un número entero. ", "")
),
""
)</f>
        <v/>
      </c>
      <c r="GT189" s="46">
        <f>IF(AND($DS189,GR189),
IF(BO189="","Debes escribir el valor de la licencia remunerada. ",
IF( ISERR(_xlfn.NUMBERVALUE(BO189)), "El valor de la licencia remunerada debe ser un número válido. ", "")
),
""
)</f>
        <v/>
      </c>
      <c r="GU189" s="46">
        <f>IF($DS189,
IF( AND(BP189&lt;&gt;"", ISERR(_xlfn.NUMBERVALUE(BP189))), "El valor de la licencia NO remunerada debe ser un número válido. ", "")
)</f>
        <v/>
      </c>
      <c r="GV189" s="46">
        <f>IF($DS189,
IF( AND(BQ189&lt;&gt;"", ISERR(_xlfn.NUMBERVALUE(BQ189))), "El valor de auxilios salariales debe ser un número válido. ", "")
)</f>
        <v/>
      </c>
      <c r="GW189" s="46">
        <f>IF($DS189,
IF( AND(BR189&lt;&gt;"", ISERR(_xlfn.NUMBERVALUE(BR189))), "El valor de auxilios NO salariales debe ser un número válido. ", "")
)</f>
        <v/>
      </c>
      <c r="GX189" s="46">
        <f>IF($DS189,
IF( AND(BS189&lt;&gt;"", ISERR(_xlfn.NUMBERVALUE(BS189))), "El valor de bonos salariales debe ser un número válido. ", "")
)</f>
        <v/>
      </c>
      <c r="GY189" s="46">
        <f>IF($DS189,
IF( AND(BT189&lt;&gt;"", ISERR(_xlfn.NUMBERVALUE(BT189))), "El valor de bonos NO salariales debe ser un número válido. ", "")
)</f>
        <v/>
      </c>
      <c r="GZ189" s="46">
        <f>IF($DS189,
IF( AND(BU189&lt;&gt;"", ISERR(_xlfn.NUMBERVALUE(BU189))), "El valor de bonos salariales de alimentación debe ser un número válido. ", "")
)</f>
        <v/>
      </c>
      <c r="HA189" s="46">
        <f>IF($DS189,
IF( AND(BV189&lt;&gt;"", ISERR(_xlfn.NUMBERVALUE(BV189))), "El valor de bonos NO salariales de alimentación debe ser un número válido. ", "")
)</f>
        <v/>
      </c>
      <c r="HB189" s="46">
        <f>IF($DS189,
IF( AND(BW189&lt;&gt;"", ISERR(_xlfn.NUMBERVALUE(BW189))), "El valor de bonificaciones salariales debe ser un número válido. ", "")
)</f>
        <v/>
      </c>
      <c r="HC189" s="46">
        <f>IF($DS189,
IF( AND(BX189&lt;&gt;"", ISERR(_xlfn.NUMBERVALUE(BX189))), "El valor de bonificaciones NO salariales debe ser un número válido. ", "")
)</f>
        <v/>
      </c>
      <c r="HD189" s="46">
        <f>IF($DS189,
IF( AND(BY189&lt;&gt;"", ISERR(_xlfn.NUMBERVALUE(BY189))), "El valor de compensaciones ordinarias debe ser un número válido. ", "")
)</f>
        <v/>
      </c>
      <c r="HE189" s="46">
        <f>IF($DS189,
IF( AND(BZ189&lt;&gt;"", ISERR(_xlfn.NUMBERVALUE(BZ189))), "El valor de compensaciones extraordinarias debe ser un número válido. ", "")
)</f>
        <v/>
      </c>
      <c r="HF189" s="46">
        <f>IF($DS189,
IF( AND(CA189&lt;&gt;"", ISERR(_xlfn.NUMBERVALUE(CA189))), "El valor de comisiones debe ser un número válido. ", "")
)</f>
        <v/>
      </c>
      <c r="HG189" s="46">
        <f>IF($DS189,
IF( AND(CB189&lt;&gt;"", ISERR(_xlfn.NUMBERVALUE(CB189))), "El valor de ausencia por huega debe ser un número válido. ", "")
)</f>
        <v/>
      </c>
      <c r="HH189" s="46">
        <f>IF($DS189,
IF( AND(CC189&lt;&gt;"", ISERR(_xlfn.NUMBERVALUE(CC189))), "El valor de anticipos debe ser un número válido. ", "")
)</f>
        <v/>
      </c>
      <c r="HI189" s="46">
        <f>IF($DS189,
IF( AND(CD189&lt;&gt;"", ISERR(_xlfn.NUMBERVALUE(CD189))), "El valor de pagos a terceros debe ser un número válido. ", "")
)</f>
        <v/>
      </c>
      <c r="HJ189" s="46">
        <f>IF($DS189,
IF( AND(CE189&lt;&gt;"", ISERR(_xlfn.NUMBERVALUE(CE189))), "El valor de dotación debe ser un número válido. ", "")
)</f>
        <v/>
      </c>
      <c r="HK189" s="46">
        <f>IF($DS189,
IF( AND(CF189&lt;&gt;"", ISERR(_xlfn.NUMBERVALUE(CF189))), "El valor de apoyo sostenibilidad debe ser un número válido. ", "")
)</f>
        <v/>
      </c>
      <c r="HL189" s="46">
        <f>IF($DS189,
IF( AND(CG189&lt;&gt;"", ISERR(_xlfn.NUMBERVALUE(CG189))), "El valor de teletrabajo debe ser un número válido. ", "")
)</f>
        <v/>
      </c>
      <c r="HM189" s="46">
        <f>IF($DS189,
IF( AND(CH189&lt;&gt;"", ISERR(_xlfn.NUMBERVALUE(CH189))), "El valor de bonificación de retiro debe ser un número válido. ", "")
)</f>
        <v/>
      </c>
      <c r="HN189" s="46">
        <f>IF($DS189,
IF( AND(CI189&lt;&gt;"", ISERR(_xlfn.NUMBERVALUE(CI189))), "El valor de indemnización de retiro debe ser un número válido. ", "")
)</f>
        <v/>
      </c>
      <c r="HO189" s="46">
        <f>IF($DS189,
IF( AND(CJ189&lt;&gt;"", ISERR(_xlfn.NUMBERVALUE(CJ189))), "El valor de reintegros debe ser un número válido. ", "")
)</f>
        <v/>
      </c>
      <c r="HP189" s="46">
        <f>CONCATENATE(CK189,CL189,CM189)&lt;&gt;""</f>
        <v/>
      </c>
      <c r="HQ189" s="46">
        <f>IF(AND($DS189,HP189),
IF(CK189="","Debes escribir la descripción de otro concepto no categorizado. ",""),
""
)</f>
        <v/>
      </c>
      <c r="HR189" s="46">
        <f>IF(AND($DS189,HP189),
IF(CONCATENATE(CL189,CM189)="","Debes escribir al menos un valor de concepto no categorizado (salarial o no salarial). ",
IF(ISERR(_xlfn.NUMBERVALUE(CL189)),"El valor salarial concepto no categorizado debe ser un número válido. ","")
),
""
)</f>
        <v/>
      </c>
      <c r="HS189" s="46">
        <f>IF(AND($DS189,HP189),
IF(CONCATENATE(CL189,CM189)="","Debes escribir al menos un valor de concepto no categorizado (salarial o no salarial). ",
IF(ISERR(_xlfn.NUMBERVALUE(CM189)),"El valor NO salarial concepto no categorizado debe ser un número válido. ","")
),
""
)</f>
        <v/>
      </c>
      <c r="HT189" s="46">
        <f>IF($DS189,
IF(CN189="","Debes escribir el porcentaje del aporte a salud. ",
IF( ISERR(_xlfn.NUMBERVALUE(CN189)), "El valor del porcentaje del aporte a salud debe ser un número válido. ", "")
)
)</f>
        <v/>
      </c>
      <c r="HU189" s="46">
        <f>IF($DS189,
IF(CO189="","Debes escribir el valor del aporte a salud. ",
IF( ISERR(_xlfn.NUMBERVALUE(CO189)), "El valor del aporte a salud debe ser un número válido. ", "")
)
)</f>
        <v/>
      </c>
      <c r="HV189" s="46">
        <f>IF($DS189,
IF( AND(CP189&lt;&gt;"", ISERR(_xlfn.NUMBERVALUE(CP189))), "El valor plan complementario debe ser un número válido. ", "")
)</f>
        <v/>
      </c>
      <c r="HW189" s="46">
        <f>IF($DS189,
IF(CQ189="","Debes escribir el porcentaje del aporte a pensión. ",
IF( ISERR(_xlfn.NUMBERVALUE(CQ189)), "El valor del porcentaje del aporte a pensión debe ser un número válido. ", "")
)
)</f>
        <v/>
      </c>
      <c r="HX189" s="46">
        <f>IF($DS189,
IF(CR189="","Debes escribir el valor del aporte a pensión. ",
IF( ISERR(_xlfn.NUMBERVALUE(CR189)), "El valor del aporte a salud debe ser un número válido. ", "")
)
)</f>
        <v/>
      </c>
      <c r="HY189" s="46">
        <f>IF($DS189,
IF( AND(CS189&lt;&gt;"", ISERR(_xlfn.NUMBERVALUE(CS189))), "El valor pensión voluntaria debe ser un número válido. ", "")
)</f>
        <v/>
      </c>
      <c r="HZ189" s="46">
        <f>CONCATENATE(CT189,CU189,CV189,CW189)&lt;&gt;""</f>
        <v/>
      </c>
      <c r="IA189" s="46">
        <f>IF(AND($DS189,HZ189),
IF(CT189="","Debes escribir el % del fondo de seguridad pensional. ",
IF( ISERR(_xlfn.NUMBERVALUE(CT189)), "El % del fondo de seguridad debe ser un número válido. ", "")
),
""
)</f>
        <v/>
      </c>
      <c r="IB189" s="46">
        <f>IF(AND($DS189,HZ189),
IF(CU189="","Debes escribir el valor del aporte al fondo de solidaridad pensional. ",
IF( ISERR(_xlfn.NUMBERVALUE(CU189)), "El valor del aporte al fondo de solidaridad pensional debe ser un número válido. ", "")
),
""
)</f>
        <v/>
      </c>
      <c r="IC189" s="46">
        <f>IF(AND($DS189,HZ189),
IF(CV189="","Debes escribir el % del fondo de subsistencia. ",
IF( ISERR(_xlfn.NUMBERVALUE(CV189)), "El % del fondo de subsistencia debe ser un número válido. ", "")
),
""
)</f>
        <v/>
      </c>
      <c r="ID189" s="46">
        <f>IF(AND($DS189,HZ189),
IF(CW189="","Debes escribir el valor del fondo de subsistencia. ",
IF( ISERR(_xlfn.NUMBERVALUE(CW189)), "El valor del fondo de subsistencia debe ser un número válido. ", "")
),
""
)</f>
        <v/>
      </c>
      <c r="IE189" s="46">
        <f>CONCATENATE(CX189,CY189)&lt;&gt;""</f>
        <v/>
      </c>
      <c r="IF189" s="46">
        <f>IF(AND($DS189,IE189),
IF(CX189="","Debes escribir el % de sindicato. ",
IF( ISERR(_xlfn.NUMBERVALUE(CX189)), "El % de sindicato debe ser un número válido. ", "")
),
""
)</f>
        <v/>
      </c>
      <c r="IG189" s="46">
        <f>IF(AND($DS189,IE189),
IF(CY189="","Debes escribir el valor del sindicato. ",
IF( ISERR(_xlfn.NUMBERVALUE(CY189)), "El valor del sindicato debe ser un número válido. ", "")
),
""
)</f>
        <v/>
      </c>
      <c r="IH189" s="46">
        <f>IF($DS189,
IF( AND(CZ189&lt;&gt;"", ISERR(_xlfn.NUMBERVALUE(CZ189))), "El valor de sanción pública debe ser un número válido. ", "")
)</f>
        <v/>
      </c>
      <c r="II189" s="46">
        <f>IF($DS189,
IF( AND(DA189&lt;&gt;"", ISERR(_xlfn.NUMBERVALUE(DA189))), "El valor de sanción privada debe ser un número válido. ", "")
)</f>
        <v/>
      </c>
      <c r="IJ189" s="46">
        <f>CONCATENATE(DB189,DC189)&lt;&gt;""</f>
        <v/>
      </c>
      <c r="IK189" s="46">
        <f>IF(AND($DS189,IJ189),
IF(DB189="","Debes escribir la descripción de libranza. ",""),
""
)</f>
        <v/>
      </c>
      <c r="IL189" s="46">
        <f>IF(AND($DS189,IJ189),
IF(DC189="","Debes escribir la cuota libranza. ",
IF(ISERR(_xlfn.NUMBERVALUE(DC189)),"El valor de la cuota libranza debe ser un número válido. ","")
),
""
)</f>
        <v/>
      </c>
      <c r="IM189" s="46">
        <f>IF($DS189,
IF( AND(DD189&lt;&gt;"", ISERR(_xlfn.NUMBERVALUE(DD189))), "El valor de pagos a terceros debe ser un número válido. ", "")
)</f>
        <v/>
      </c>
      <c r="IN189" s="46">
        <f>IF($DS189,
IF( AND(DE189&lt;&gt;"", ISERR(_xlfn.NUMBERVALUE(DE189))), "El valor de anticipos debe ser un número válido. ", "")
)</f>
        <v/>
      </c>
      <c r="IO189" s="46">
        <f>IF($DS189,
IF( AND(DF189&lt;&gt;"", ISERR(_xlfn.NUMBERVALUE(DF189))), "El valor de AFC debe ser un número válido. ", "")
)</f>
        <v/>
      </c>
      <c r="IP189" s="46">
        <f>IF($DS189,
IF( AND(DG189&lt;&gt;"", ISERR(_xlfn.NUMBERVALUE(DG189))), "El valor de rete-fuente debe ser un número válido. ", "")
)</f>
        <v/>
      </c>
      <c r="IQ189" s="46">
        <f>IF($DS189,
IF( AND(DH189&lt;&gt;"", ISERR(_xlfn.NUMBERVALUE(DH189))), "El valor de cooperativa de trabajo debe ser un número válido. ", "")
)</f>
        <v/>
      </c>
      <c r="IR189" s="46">
        <f>IF($DS189,
IF( AND(DI189&lt;&gt;"", ISERR(_xlfn.NUMBERVALUE(DI189))), "El valor de embargo fiscal debe ser un número válido. ", "")
)</f>
        <v/>
      </c>
      <c r="IS189" s="46">
        <f>IF($DS189,
IF( AND(DJ189&lt;&gt;"", ISERR(_xlfn.NUMBERVALUE(DJ189))), "El valor de educación debe ser un número válido. ", "")
)</f>
        <v/>
      </c>
      <c r="IT189" s="46">
        <f>IF($DS189,
IF( AND(DK189&lt;&gt;"", ISERR(_xlfn.NUMBERVALUE(DK189))), "El valor de reintegro debe ser un número válido. ", "")
)</f>
        <v/>
      </c>
      <c r="IU189" s="46">
        <f>IF($DS189,
IF( AND(DL189&lt;&gt;"", ISERR(_xlfn.NUMBERVALUE(DL189))), "El valor de deuda debe ser un número válido. ", "")
)</f>
        <v/>
      </c>
      <c r="IV189" s="46">
        <f>IF($DS189,
IF( AND(DM189&lt;&gt;"", ISERR(_xlfn.NUMBERVALUE(DM189))), "El valor de otras deducciones debe ser un número válido. ", "")
)</f>
        <v/>
      </c>
      <c r="IW189" s="46">
        <f>IF($DS189,
IF(DN189="","Debes escribir el valor de los devengos totales. ",
IF( ISERR(_xlfn.NUMBERVALUE(DN189)), "El valor de los devengos totales debe ser un número válido. ", "")
)
)</f>
        <v/>
      </c>
      <c r="IX189" s="46">
        <f>IF($DS189,
IF(DO189="","Debes escribir el valor de las deducciones totales. ",
IF( ISERR(_xlfn.NUMBERVALUE(DO189)), "El valor de las deducciones totales debe ser un número válido. ", "")
)
)</f>
        <v/>
      </c>
      <c r="IY189" s="46">
        <f>IF($DS189,
IF(DP189="","Debes escribir el valor del salario total. ",
IF( ISERR(_xlfn.NUMBERVALUE(DP189)), "El valor del salario total debe ser un número válido. ", "")
)
)</f>
        <v/>
      </c>
    </row>
    <row r="190">
      <c r="B190" s="48" t="n">
        <v>178</v>
      </c>
      <c r="C190" s="61">
        <f>IF(AND(DS190,DP190&lt;&gt;""),
IF(DQ190="","OK","Error"),
""
)</f>
        <v/>
      </c>
      <c r="D190" s="53" t="n"/>
      <c r="E190" s="52" t="n"/>
      <c r="F190" s="112" t="n"/>
      <c r="G190" s="52" t="n"/>
      <c r="H190" s="53" t="n"/>
      <c r="I190" s="52" t="n"/>
      <c r="J190" s="52" t="n"/>
      <c r="K190" s="53" t="n"/>
      <c r="L190" s="55" t="n"/>
      <c r="M190" s="108" t="n"/>
      <c r="N190" s="56" t="n"/>
      <c r="O190" s="52" t="n"/>
      <c r="P190" s="52" t="n"/>
      <c r="Q190" s="52" t="n"/>
      <c r="R190" s="52" t="n"/>
      <c r="S190" s="52" t="n"/>
      <c r="T190" s="53" t="n"/>
      <c r="U190" s="52" t="n"/>
      <c r="V190" s="52" t="n"/>
      <c r="W190" s="55" t="n"/>
      <c r="X190" s="55" t="n"/>
      <c r="Y190" s="52" t="n"/>
      <c r="Z190" s="55" t="n"/>
      <c r="AA190" s="52" t="n"/>
      <c r="AB190" s="53" t="n"/>
      <c r="AC190" s="53" t="n"/>
      <c r="AD190" s="53" t="n"/>
      <c r="AE190" s="177" t="n"/>
      <c r="AF190" s="113" t="n"/>
      <c r="AG190" s="177" t="n"/>
      <c r="AH190" s="178" t="n"/>
      <c r="AI190" s="178" t="n"/>
      <c r="AJ190" s="178" t="n"/>
      <c r="AK190" s="114" t="n"/>
      <c r="AL190" s="178" t="n"/>
      <c r="AM190" s="114" t="n"/>
      <c r="AN190" s="178" t="n"/>
      <c r="AO190" s="114" t="n"/>
      <c r="AP190" s="178" t="n"/>
      <c r="AQ190" s="114" t="n"/>
      <c r="AR190" s="178" t="n"/>
      <c r="AS190" s="114" t="n"/>
      <c r="AT190" s="178" t="n"/>
      <c r="AU190" s="114" t="n"/>
      <c r="AV190" s="178" t="n"/>
      <c r="AW190" s="114" t="n"/>
      <c r="AX190" s="178" t="n"/>
      <c r="AY190" s="114" t="n"/>
      <c r="AZ190" s="178" t="n"/>
      <c r="BA190" s="114" t="n"/>
      <c r="BB190" s="178" t="n"/>
      <c r="BC190" s="114" t="n"/>
      <c r="BD190" s="178" t="n"/>
      <c r="BE190" s="178" t="n"/>
      <c r="BF190" s="178" t="n"/>
      <c r="BG190" s="59" t="n"/>
      <c r="BH190" s="178" t="n"/>
      <c r="BI190" s="114" t="n"/>
      <c r="BJ190" s="53" t="n"/>
      <c r="BK190" s="178" t="n"/>
      <c r="BL190" s="114" t="n"/>
      <c r="BM190" s="178" t="n"/>
      <c r="BN190" s="114" t="n"/>
      <c r="BO190" s="178" t="n"/>
      <c r="BP190" s="178" t="n"/>
      <c r="BQ190" s="178" t="n"/>
      <c r="BR190" s="178" t="n"/>
      <c r="BS190" s="178" t="n"/>
      <c r="BT190" s="178" t="n"/>
      <c r="BU190" s="178" t="n"/>
      <c r="BV190" s="178" t="n"/>
      <c r="BW190" s="178" t="n"/>
      <c r="BX190" s="178" t="n"/>
      <c r="BY190" s="178" t="n"/>
      <c r="BZ190" s="178" t="n"/>
      <c r="CA190" s="178" t="n"/>
      <c r="CB190" s="178" t="n"/>
      <c r="CC190" s="178" t="n"/>
      <c r="CD190" s="178" t="n"/>
      <c r="CE190" s="178" t="n"/>
      <c r="CF190" s="178" t="n"/>
      <c r="CG190" s="178" t="n"/>
      <c r="CH190" s="178" t="n"/>
      <c r="CI190" s="178" t="n"/>
      <c r="CJ190" s="178" t="n"/>
      <c r="CK190" s="53" t="n"/>
      <c r="CL190" s="178" t="n"/>
      <c r="CM190" s="178" t="n"/>
      <c r="CN190" s="60" t="n"/>
      <c r="CO190" s="177" t="n"/>
      <c r="CP190" s="178" t="n"/>
      <c r="CQ190" s="60" t="n"/>
      <c r="CR190" s="177" t="n"/>
      <c r="CS190" s="178" t="n"/>
      <c r="CT190" s="59" t="n"/>
      <c r="CU190" s="178" t="n"/>
      <c r="CV190" s="59" t="n"/>
      <c r="CW190" s="178" t="n"/>
      <c r="CX190" s="59" t="n"/>
      <c r="CY190" s="178" t="n"/>
      <c r="CZ190" s="178" t="n"/>
      <c r="DA190" s="178" t="n"/>
      <c r="DB190" s="53" t="n"/>
      <c r="DC190" s="178" t="n"/>
      <c r="DD190" s="178" t="n"/>
      <c r="DE190" s="178" t="n"/>
      <c r="DF190" s="178" t="n"/>
      <c r="DG190" s="178" t="n"/>
      <c r="DH190" s="178" t="n"/>
      <c r="DI190" s="178" t="n"/>
      <c r="DJ190" s="178" t="n"/>
      <c r="DK190" s="178" t="n"/>
      <c r="DL190" s="178" t="n"/>
      <c r="DM190" s="178" t="n"/>
      <c r="DN190" s="177" t="n"/>
      <c r="DO190" s="177" t="n"/>
      <c r="DP190" s="177" t="n"/>
      <c r="DQ190" s="76">
        <f>IF(AND(DS190,DP190&lt;&gt;""),
CONCATENATE(DT190,DU190,DV190,DW190,DX190,DY190,DZ190,EA190,EB190,EC190,ED190,EE190,EF190,EG190,EH190,EI190,EJ190,EK190,EL190,EM190,EN190,EO190,EP190,EQ190,ES190,ET190,EU190,EV190,EW190,EX190,EY190,EZ190,FA190,FC190,FD190,FF190,FG190,FI190,FJ190,FL190,FM190,FO190,FP190,FR190,FS190,FU190,FV190,FX190,FY190,GA190,GB190,GD190,GE190,GF190,GH190,GI190,GJ190,GL190,GM190,GN190,GP190,GQ190,GS190,GT190,GU190,GV190,GW190,GX190,GY190,GZ190,HA190,HB190,HC190,HD190,HE190,HF190,HG190,HH190,HI190,HJ190,HK190,HL190,HM190,HN190,HO190,HQ190,HR190,HS190,HT190,HU190,HV190,HW190,HX190,HY190,IA190,IB190,IC190,ID190,IF190,IG190,IH190,II190,IK190,IL190,IM190,IN190,IO190,IP190,IQ190,IR190,IS190,IT190,IU190,IV190,IW190,IX190,IY190,IZ190),
""
)</f>
        <v/>
      </c>
      <c r="DR190" s="53" t="n"/>
      <c r="DS190" s="46">
        <f>CONCATENATE(D190,$E190,$F190,$G190,H190,$I190,$J190,K190,$L190,$M190,N190,$O190,$P190,$Q190,$R190,$S190,T190,$U190,$V190,$W190,$X190,$Y190,$Z190,$AA190,AB190,AC190,AD190,$AE190,$AF190,$AG190,AH190,AI190,AJ190,AK190,AL190,AM190,AN190,AO190,AP190,AQ190,AR190,AS190,AT190,AU190,AV190,AW190,AX190,AY190,AZ190,BA190,BB190,BC190,BD190,BE190,BF190,BG190,BH190,BI190,BJ190,BK190,BL190,BM190,BN190,BO190,BP190,BQ190,BR190,BS190,BT190,BU190,BV190,BW190,BX190,BY190,BZ190,CA190,CB190,CC190,CD190,CE190,CF190,CG190,CH190,CI190,CJ190,CK190,CL190,CM190,$CN190,$CO190,CP190,$CQ190,$CR190,CS190,CT190,CU190,CV190,CW190,CX190,CY190,CZ190,DA190,DB190,DC190,DD190,DE190,DF190,DG190,DH190,DI190,DJ190,DK190,DL190,DM190,$DN190,$DO190,$DP190,DR190)&lt;&gt;""</f>
        <v/>
      </c>
      <c r="DT190" s="46">
        <f>IF(AND($DS190,$E$4&lt;&gt;""),
IF(LEFT($E$4,2) = "1.",
IF(D190&lt;&gt;"","El CUNE sólo se envía en operaciones de novedad o ajuste. ",""),
IF(D190="","Debes escribir un CUNE válido para realizar operaciones de novedad o ajuste. ","")),
""
)</f>
        <v/>
      </c>
      <c r="DU190" s="46">
        <f>IF($DS190,
IF(E190="","Debes seleccionar el tipo de documento del empleado. ",
IF(_xlfn.IFNA(VLOOKUP(E190,TIPO_DE_DOCUMENTO,1,FALSE),-1)=-1,"El tipo de documento no es válido (por favor seleccionarlo de la lista). ","")
)
)</f>
        <v/>
      </c>
      <c r="DV190" s="46">
        <f>IF($DS190,
IF(F190="","Debes escribir el número de documento del empleado. ","")
)</f>
        <v/>
      </c>
      <c r="DW190" s="46">
        <f>IF($DS190,
IF(G190="","Debes escribir el primer nombre del empleado. ","")
)</f>
        <v/>
      </c>
      <c r="DY190" s="46">
        <f>IF($DS190,
IF(I190="","Debes escribir el primer apellido del empleado. ","")
)</f>
        <v/>
      </c>
      <c r="DZ190" s="46">
        <f>IF($DS190,
IF(J190="","Debes escribir el segundo apellido del empleado. ","")
)</f>
        <v/>
      </c>
      <c r="EB190" s="46">
        <f>IF($DS190,
IF(L190="","Debes escribir la fecha de ingreso del empleado. ",
IF(ISERR(DATE(YEAR(L190),MONTH(L190),DAY(L190))), "El valor ingresado en fecha de ingreso no tiene un formato válido. ","")
)
)</f>
        <v/>
      </c>
      <c r="EC190" s="46">
        <f>IF($DS190,
IF(M190="","Debes escribir el tiempo laborado. ",
IF( IFERROR(INT(M190),1.1) &lt;&gt; IFERROR(_xlfn.NUMBERVALUE(M190),1), "El valor de los días trabajados debe ser un número entero. ", "")
)
)</f>
        <v/>
      </c>
      <c r="ED190" s="46">
        <f>IF($DS190,
IF( AND(N190&lt;&gt;"", ISERR(DATE(YEAR(N190),MONTH(N190),DAY(N190))) ), "El valor ingresado en fecha de ingreso no tiene un formato válido. ",
IF( AND(N190&lt;&gt;"", $E$6&lt;&gt;"", DATE(YEAR(N190), MONTH(N190), 1) &lt;&gt; IFERROR(DATE(MID($E$6, 1, 4), MID($E$6, 6, 2),1), "1/1/1900") ), "La fecha de retiro debe estar dentro del período liquidado. ", "")
)
)</f>
        <v/>
      </c>
      <c r="EE190" s="46">
        <f>IF($DS190,
IF(O190="","Debes seleccionar el tipo de trabajador. ",
IF(_xlfn.IFNA(VLOOKUP(O190,TIPO_DE_TRABAJADOR,1,FALSE),-1)=-1,"El tipo de trabajador no es válido (por favor seleccionarlo de la lista). ","")
)
)</f>
        <v/>
      </c>
      <c r="EF190" s="46">
        <f>IF($DS190,
IF(P190="","Debes seleccionar si es un trabajador dependiente pensionado por vejez. ",
IF(_xlfn.IFNA(VLOOKUP(P190,SUBTIPO_DE_TRABAJADOR,1,FALSE),-1)=-1,"El tipo de trabajador dependiente pensionado por vejez no es válido (por favor seleccionarlo de la lista). ","")
)
)</f>
        <v/>
      </c>
      <c r="EG190" s="46">
        <f>IF($DS190,
IF(Q190="","Debes seleccionar el tipo de contrato del trabajador. ",
IF(_xlfn.IFNA(VLOOKUP(Q190,TIPO_DE_CONTRATO,1,FALSE),-1)=-1,"El tipo de contrato del trabajador no es válido (por favor seleccionarlo de la lista). ","")
)
)</f>
        <v/>
      </c>
      <c r="EH190" s="46">
        <f>IF($DS190,
IF(R190="","Debes seleccionar si es un salario integral. ",
IF(_xlfn.IFNA(VLOOKUP(R190,SI_NO,1,FALSE),-1)=-1,"Valor no válido para salario integral (por favor seleccionarlo de la lista). ","")
)
)</f>
        <v/>
      </c>
      <c r="EI190" s="46">
        <f>IF($DS190,
IF(S190="","Debes seleccionar si el trabajador realiza actividades de riesgo. ",
IF(_xlfn.IFNA(VLOOKUP(S190,SI_NO,1,FALSE),-1)=-1,"Valor no válido para actividad de alto riesgo (por favor seleccionarlo de la lista). ","")
)
)</f>
        <v/>
      </c>
      <c r="EK190" s="46">
        <f>IF($DS190,
IF(U190="","Debes escribir el código del municipio de residencia del trabajador. ",
IF(_xlfn.IFNA(VLOOKUP(U190,MUNICIPIO,1,FALSE),-1)=-1,"El municipio de residencia del trabajador es inválido (por favor seleccionarlo de la lista). ","")
)
)</f>
        <v/>
      </c>
      <c r="EL190" s="46">
        <f>IF($DS190,
IF(V190="","Debes escribir el la dirección de residendia del trabajador. ","")
)</f>
        <v/>
      </c>
      <c r="EM190" s="46">
        <f>IF($DS190,
IF(W190="","Debes escribir la fecha de inicio de la liquidación. ",
IF(ISERR(DATE(YEAR(W190),MONTH(W190),DAY(W190))),"El valor ingresado en fecha de inicio de liquidación no tiene un formato válido. ",
IF( AND($E$6&lt;&gt;"", DATE(YEAR(W190), MONTH(W190), 1) &lt;&gt; IFERROR(DATE(MID($E$6, 1, 4), MID($E$6, 6, 2),1), "1/1/1900") ), "La fecha de inicio de la liquidación debe estar dentro del período liquidado. ", "")
)
)
)</f>
        <v/>
      </c>
      <c r="EN190" s="46">
        <f>IF($DS190,
IF(X190="","Debes escribir la fecha de fin de la liquidación. ",
IF(ISERR(DATE(YEAR(X190),MONTH(X190),DAY(X190))),"El valor ingresado en fecha de fin de liquidación no tiene un formato válido. ",
IF( AND($E$6&lt;&gt;"", DATE(YEAR(X190), MONTH(X190), 1) &lt;&gt; IFERROR(DATE(MID($E$6, 1, 4), MID($E$6, 6, 2),1), "1/1/1900") ), "La fecha de fin de la liquidación debe estar dentro del período liquidado. ", "")
)
)
)</f>
        <v/>
      </c>
      <c r="EO190" s="46">
        <f>IF($DS190,
IF(Y190="","Debes escribir la frecuencia de pago del trabajador. ",
IF(_xlfn.IFNA(VLOOKUP(Y190,PERÍODO_DE_NÓMINA,1,FALSE),-1)=-1,"La frecuencia de pago es inválida (por favor seleccionarlo de la lista). ","")
)
)</f>
        <v/>
      </c>
      <c r="EP190" s="46">
        <f>IF($DS190,
IF(Z190="","Debes escribir la fecha de pago. ",
IF(ISERR(DATE(YEAR(Z190),MONTH(Z190),DAY(Z190))), "El valor ingresado en fecha de pago no tiene un formato válido. ","")
)
)</f>
        <v/>
      </c>
      <c r="EQ190" s="46">
        <f>IF($DS190,
IF(AA190="","Debes escribir el medio de pago. ",
IF(_xlfn.IFNA(VLOOKUP(AA190,MEDIOS_DE_PAGO,1,FALSE),-1)=-1,"El medio de pago es inválido (por favor seleccionarlo de la lista). ","")
)
)</f>
        <v/>
      </c>
      <c r="ER190" s="46">
        <f>OR(AA190='Tablas '!$T$4,AA190='Tablas '!$T$7,AA190='Tablas '!$T$8,AA190='Tablas '!$T$11)</f>
        <v/>
      </c>
      <c r="ES190" s="46">
        <f>IF(AND($DS190,ER190),
IF(AB190="","Debes escribir la entidad bancaria. ",""),
""
)</f>
        <v/>
      </c>
      <c r="ET190" s="46">
        <f>IF(AND($DS190,ER190),
IF(AC190="","Debes escribir el tipo de cuenta bancaria. ",
IF(_xlfn.IFNA(VLOOKUP(AC190,TIPO_DE_CUENTA,1,FALSE),-1)=-1,"El tipo de cuenta bancaria es inválida (por favor seleccionarlo de la lista). ","")
),
""
)</f>
        <v/>
      </c>
      <c r="EU190" s="46">
        <f>IF(AND($DS190,ER190),
IF(AD190="","Debes escribir el número de cuenta bancaria. ",""),
""
)</f>
        <v/>
      </c>
      <c r="EV190" s="46">
        <f>IF($DS190,
IF(AE190="","Debes escribir el valor del sueldo básico. ",
IF( ISERR(_xlfn.NUMBERVALUE(AE190)), "El valor del sueldo básico debe ser un número válido. ", "")
)
)</f>
        <v/>
      </c>
      <c r="EW190" s="46">
        <f>IF($DS190,
IF(AF190="","Debes escribir el número de días trabajados. ",
IF( IFERROR(INT(AF190),1.1) &lt;&gt; IFERROR(_xlfn.NUMBERVALUE(AF190),1), "La cantidad de días trabajados debe ser un número entero. ", "")
)
)</f>
        <v/>
      </c>
      <c r="EX190" s="46">
        <f>IF($DS190,
IF(AG190="","Debes escribir el valor del sueldo trabajado. ",
IF( ISERR(_xlfn.NUMBERVALUE(AG190)), "El valor del sueldo trabajado debe ser un número válido. ", "")
)
)</f>
        <v/>
      </c>
      <c r="EY190" s="46">
        <f>IF($DS190,
IF( AND(AH190&lt;&gt;"", ISERR(_xlfn.NUMBERVALUE(AH190))), "El valor del auxilio de transporte debe ser un número válido. ", "")
)</f>
        <v/>
      </c>
      <c r="EZ190" s="46">
        <f>IF($DS190,
IF( AND(AI190&lt;&gt;"", ISERR(_xlfn.NUMBERVALUE(AI190))), "El valor de viáticos salariales debe ser un número válido. ", "")
)</f>
        <v/>
      </c>
      <c r="FA190" s="46">
        <f>IF($DS190,
IF( AND(AJ190&lt;&gt;"", ISERR(_xlfn.NUMBERVALUE(AJ190))), "El valor de viáticos NO salariales debe ser un número válido. ", "")
)</f>
        <v/>
      </c>
      <c r="FB190" s="46">
        <f>CONCATENATE(AK190,AL190)&lt;&gt;""</f>
        <v/>
      </c>
      <c r="FC190" s="46">
        <f>IF(AND($DS190,FB190),
IF(AK190="","Debes escribir el número de horas extras diurnas. ",
IF( IFERROR(INT(AK190),1.1) &lt;&gt; IFERROR(_xlfn.NUMBERVALUE(AK190),1), "La cantidad de horas extras diurnas debe ser un número entero. ", "")
),
""
)</f>
        <v/>
      </c>
      <c r="FD190" s="46">
        <f>IF(AND($DS190,FB190),
IF(AL190="","Debes escribir el valor de las horas extras diurnas. ",
IF( ISERR(_xlfn.NUMBERVALUE(AL190)), "El valor de las horas extras duirnas debe ser un número válido. ", "")
),
""
)</f>
        <v/>
      </c>
      <c r="FE190" s="46">
        <f>CONCATENATE(AM190,AN190)&lt;&gt;""</f>
        <v/>
      </c>
      <c r="FF190" s="46">
        <f>IF(AND($DS190,FE190),
IF(AM190="","Debes escribir el número de horas extras nocturnas. ",
IF( IFERROR(INT(AM190),1.1) &lt;&gt; IFERROR(_xlfn.NUMBERVALUE(AM190),1), "La cantidad de horas extras nocturnas debe ser un número entero. ", "")
),
""
)</f>
        <v/>
      </c>
      <c r="FG190" s="46">
        <f>IF(AND($DS190,FE190),
IF(AN190="","Debes escribir el valor de las horas extras nocturnas. ",
IF( ISERR(_xlfn.NUMBERVALUE(AN190)), "El valor de las horas extras nocturnas debe ser un número válido. ", "")
),
""
)</f>
        <v/>
      </c>
      <c r="FH190" s="46">
        <f>CONCATENATE(AO190,AP190)&lt;&gt;""</f>
        <v/>
      </c>
      <c r="FI190" s="46">
        <f>IF(AND($DS190,FH190),
IF(AO190="","Debes escribir el número de horas extras diurnas dominicales y festivas. ",
IF( IFERROR(INT(AO190),1.1) &lt;&gt; IFERROR(_xlfn.NUMBERVALUE(AO190),1), "La cantidad de horas extras diurnas dominicales y festivas debe ser un número entero. ", "")
),
""
)</f>
        <v/>
      </c>
      <c r="FJ190" s="46">
        <f>IF(AND($DS190,FH190),
IF(AP190="","Debes escribir el valor de las horas extras diurnas dominicales y festivas. ",
IF( ISERR(_xlfn.NUMBERVALUE(AP190)), "El valor de las horas extras diurnas dominicales y festivas debe ser un número válido. ", "")
),
""
)</f>
        <v/>
      </c>
      <c r="FK190" s="46">
        <f>CONCATENATE(AQ190,AR190)&lt;&gt;""</f>
        <v/>
      </c>
      <c r="FL190" s="46">
        <f>IF(AND($DS190,FK190),
IF(AQ190="","Debes escribir el número de horas extras nocturnas dominicales y festivas. ",
IF( IFERROR(INT(AQ190),1.1) &lt;&gt; IFERROR(_xlfn.NUMBERVALUE(AQ190),1), "La cantidad de horas extras nocturnas dominicales y festivas debe ser un número entero. ", "")
),
""
)</f>
        <v/>
      </c>
      <c r="FM190" s="46">
        <f>IF(AND($DS190,FK190),
IF(AR190="","Debes escribir el valor de las horas extras nocturnas dominicales y festivas. ",
IF( ISERR(_xlfn.NUMBERVALUE(AR190)), "El valor de las horas extras nocturnas dominicales y festivas debe ser un número válido. ", "")
),
""
)</f>
        <v/>
      </c>
      <c r="FN190" s="46">
        <f>CONCATENATE(AS190,AT190)&lt;&gt;""</f>
        <v/>
      </c>
      <c r="FO190" s="46">
        <f>IF(AND($DS190,FN190),
IF(AS190="","Debes escribir el número de horas recargo nocturno. ",
IF( IFERROR(INT(AS190),1.1) &lt;&gt; IFERROR(_xlfn.NUMBERVALUE(AS190),1), "La cantidad de horas recargo nocturno debe ser un número entero. ", "")
),
""
)</f>
        <v/>
      </c>
      <c r="FP190" s="46">
        <f>IF(AND($DS190,FN190),
IF(AT190="","Debes escribir el valor de las horas recargo nocturno. ",
IF( ISERR(_xlfn.NUMBERVALUE(AT190)), "El valor de las horas recargo nocturno debe ser un número válido. ", "")
),
""
)</f>
        <v/>
      </c>
      <c r="FQ190" s="46">
        <f>CONCATENATE(AU190,AV190)&lt;&gt;""</f>
        <v/>
      </c>
      <c r="FR190" s="46">
        <f>IF(AND($DS190,FQ190),
IF(AU190="","Debes escribir el número de horas recargo diurno dominical y festivo. ",
IF( IFERROR(INT(AU190),1.1) &lt;&gt; IFERROR(_xlfn.NUMBERVALUE(AU190),1), "La cantidad de horas recargo diurno dominical y festivo debe ser un número entero. ", "")
),
""
)</f>
        <v/>
      </c>
      <c r="FS190" s="46">
        <f>IF(AND($DS190,FQ190),
IF(AV190="","Debes escribir el valor de las horas recargo diurno dominical y festivo. ",
IF( ISERR(_xlfn.NUMBERVALUE(AV190)), "El valor de las horas recargo diurno dominical y festivo debe ser un número válido. ", "")
),
""
)</f>
        <v/>
      </c>
      <c r="FT190" s="46">
        <f>CONCATENATE(AW190,AX190)&lt;&gt;""</f>
        <v/>
      </c>
      <c r="FU190" s="46">
        <f>IF(AND($DS190,FT190),
IF(AW190="","Debes escribir el número de horas recargo nocturno dominical y festivo. ",
IF( IFERROR(INT(AW190),1.1) &lt;&gt; IFERROR(_xlfn.NUMBERVALUE(AW190),1), "La cantidad de horas recargo nocturno dominical y festivo debe ser un número entero. ", "")
),
""
)</f>
        <v/>
      </c>
      <c r="FV190" s="46">
        <f>IF(AND($DS190,FT190),
IF(AX190="","Debes escribir el valor de las horas recargo nocturno dominical y festivo. ",
IF( ISERR(_xlfn.NUMBERVALUE(AX190)), "El valor de las horas recargo nocturno dominical y festivo debe ser un número válido. ", "")
),
""
)</f>
        <v/>
      </c>
      <c r="FW190" s="46">
        <f>CONCATENATE(AY190,AZ190)&lt;&gt;""</f>
        <v/>
      </c>
      <c r="FX190" s="46">
        <f>IF(AND($DS190,FW190),
IF(AY190="","Debes escribir el número de días de vacaciones comunes. ",
IF( IFERROR(INT(AY190),1.1) &lt;&gt; IFERROR(_xlfn.NUMBERVALUE(AY190),1), "La cantidad de días de vacaciones comunes debe ser un número entero. ", "")
),
""
)</f>
        <v/>
      </c>
      <c r="FY190" s="46">
        <f>IF(AND($DS190,FW190),
IF(AZ190="","Debes escribir el valor de las vacaciones comunes. ",
IF( ISERR(_xlfn.NUMBERVALUE(AZ190)), "El valor de las vacaciones comunes debe ser un número válido. ", "")
),
""
)</f>
        <v/>
      </c>
      <c r="FZ190" s="46">
        <f>CONCATENATE(BA190,BB190)&lt;&gt;""</f>
        <v/>
      </c>
      <c r="GA190" s="46">
        <f>IF(AND($DS190,FZ190),
IF(BA190="","Debes escribir el número de días de vacaciones compensadas. ",
IF( IFERROR(INT(BA190),1.1) &lt;&gt; IFERROR(_xlfn.NUMBERVALUE(BA190),1), "La cantidad de días de vacaciones compensadas debe ser un número entero. ", "")
),
""
)</f>
        <v/>
      </c>
      <c r="GB190" s="46">
        <f>IF(AND($DS190,FZ190),
IF(BB190="","Debes escribir el valor de las vacaciones compensadas. ",
IF( ISERR(_xlfn.NUMBERVALUE(BB190)), "El valor de las vacaciones compensadas debe ser un número válido. ", "")
),
""
)</f>
        <v/>
      </c>
      <c r="GC190" s="46">
        <f>CONCATENATE(BC190,BD190)&lt;&gt;""</f>
        <v/>
      </c>
      <c r="GD190" s="46">
        <f>IF(AND($DS190,GC190),
IF(BC190="","Debes escribir el número de días de prima salarial. ",
IF( IFERROR(INT(BC190),1.1) &lt;&gt; IFERROR(_xlfn.NUMBERVALUE(BC190),1), "La cantidad de días de prima salarial debe ser un número entero. ", "")
),
""
)</f>
        <v/>
      </c>
      <c r="GE190" s="46">
        <f>IF(AND($DS190,GC190),
IF(BD190="","Debes escribir el valor de los días de prima salarial. ",
IF( ISERR(_xlfn.NUMBERVALUE(BD190)), "El valor de los días de prima salarial debe ser un número válido. ", "")
),
""
)</f>
        <v/>
      </c>
      <c r="GF190" s="46">
        <f>IF($DS190,
IF( AND(BE190&lt;&gt;"", ISERR(_xlfn.NUMBERVALUE(BE190))), "El valor de la prima NO saliarial debe ser un número válido. ", "")
)</f>
        <v/>
      </c>
      <c r="GG190" s="46">
        <f>CONCATENATE(BF190,BG190,BH190)&lt;&gt;""</f>
        <v/>
      </c>
      <c r="GH190" s="46">
        <f>IF(AND($DS190,GG190),
IF(BF190="","Debes escribir el valor de las cesantías. ",
IF( ISERR(_xlfn.NUMBERVALUE(BF190)), "El valor de las cesantías debe ser un número válido. ", "")
),
""
)</f>
        <v/>
      </c>
      <c r="GI190" s="46">
        <f>IF(AND($DS190,GG190),
IF(BG190="","Debes escribir el % de cesantías. ",
IF( ISERR(_xlfn.NUMBERVALUE(BG190)), "El % de cesantías debe ser un número válido. ", "")
),
""
)</f>
        <v/>
      </c>
      <c r="GJ190" s="46">
        <f>IF(AND($DS190,GG190),
IF(BH190="","Debes escribir el valor de intereses de cesantías. ",
IF( ISERR(_xlfn.NUMBERVALUE(BH190)), "El valor de intereses de cesantías debe ser un número válido. ", "")
),
""
)</f>
        <v/>
      </c>
      <c r="GK190" s="46">
        <f>CONCATENATE(BI190,BJ190,BK190)&lt;&gt;""</f>
        <v/>
      </c>
      <c r="GL190" s="46">
        <f>IF(AND($DS190,GK190),
IF(BI190="","Debes escribir el número de días de incapacidad. ",
IF( IFERROR(INT(BI190),1.1) &lt;&gt; IFERROR(_xlfn.NUMBERVALUE(BI190),1), "La cantidad de días de incapacidad debe ser un número entero. ", "")
),
""
)</f>
        <v/>
      </c>
      <c r="GM190" s="46">
        <f>IF(AND($DS190,GK190),
IF(BJ190="","Debes escribir el tipo de incapacidad. ",
IF(_xlfn.IFNA(VLOOKUP(BJ190,TIPO_DE_INCAPACIDAD,1,FALSE),-1)=-1,"El tipo de incapacidad es inválida (por favor seleccionarlo de la lista). ","")
),
""
)</f>
        <v/>
      </c>
      <c r="GN190" s="46">
        <f>IF(AND($DS190,GK190),
IF(BK190="","Debes escribir el valor de la incapacidad. ",
IF( ISERR(_xlfn.NUMBERVALUE(BK190)), "El valor de la incapacidad debe ser un número válido. ", "")
),
""
)</f>
        <v/>
      </c>
      <c r="GO190" s="46">
        <f>CONCATENATE(BL190,BM190)&lt;&gt;""</f>
        <v/>
      </c>
      <c r="GP190" s="46">
        <f>IF(AND($DS190,GO190),
IF(BL190="","Debes escribir el número de días de licencia de maternidad o paternidad. ",
IF( IFERROR(INT(BL190),1.1) &lt;&gt; IFERROR(_xlfn.NUMBERVALUE(BL190),1), "La cantidad de días de licencia de maternidad o paternidad debe ser un número entero. ", "")
),
""
)</f>
        <v/>
      </c>
      <c r="GQ190" s="46">
        <f>IF(AND($DS190,GO190),
IF(BM190="","Debes escribir el valor de la licencia de maternidad o paternidad. ",
IF( ISERR(_xlfn.NUMBERVALUE(BM190)), "El valor de la licencia de maternidad o paternidad debe ser un número válido. ", "")
),
""
)</f>
        <v/>
      </c>
      <c r="GR190" s="46">
        <f>CONCATENATE(BN190,BO190)&lt;&gt;""</f>
        <v/>
      </c>
      <c r="GS190" s="46">
        <f>IF(AND($DS190,GR190),
IF(BN190="","Debes escribir el número de días de licencia remunerada. ",
IF( IFERROR(INT(BN190),1.1) &lt;&gt; IFERROR(_xlfn.NUMBERVALUE(BN190),1), "La cantidad de días de licencia remunerada debe ser un número entero. ", "")
),
""
)</f>
        <v/>
      </c>
      <c r="GT190" s="46">
        <f>IF(AND($DS190,GR190),
IF(BO190="","Debes escribir el valor de la licencia remunerada. ",
IF( ISERR(_xlfn.NUMBERVALUE(BO190)), "El valor de la licencia remunerada debe ser un número válido. ", "")
),
""
)</f>
        <v/>
      </c>
      <c r="GU190" s="46">
        <f>IF($DS190,
IF( AND(BP190&lt;&gt;"", ISERR(_xlfn.NUMBERVALUE(BP190))), "El valor de la licencia NO remunerada debe ser un número válido. ", "")
)</f>
        <v/>
      </c>
      <c r="GV190" s="46">
        <f>IF($DS190,
IF( AND(BQ190&lt;&gt;"", ISERR(_xlfn.NUMBERVALUE(BQ190))), "El valor de auxilios salariales debe ser un número válido. ", "")
)</f>
        <v/>
      </c>
      <c r="GW190" s="46">
        <f>IF($DS190,
IF( AND(BR190&lt;&gt;"", ISERR(_xlfn.NUMBERVALUE(BR190))), "El valor de auxilios NO salariales debe ser un número válido. ", "")
)</f>
        <v/>
      </c>
      <c r="GX190" s="46">
        <f>IF($DS190,
IF( AND(BS190&lt;&gt;"", ISERR(_xlfn.NUMBERVALUE(BS190))), "El valor de bonos salariales debe ser un número válido. ", "")
)</f>
        <v/>
      </c>
      <c r="GY190" s="46">
        <f>IF($DS190,
IF( AND(BT190&lt;&gt;"", ISERR(_xlfn.NUMBERVALUE(BT190))), "El valor de bonos NO salariales debe ser un número válido. ", "")
)</f>
        <v/>
      </c>
      <c r="GZ190" s="46">
        <f>IF($DS190,
IF( AND(BU190&lt;&gt;"", ISERR(_xlfn.NUMBERVALUE(BU190))), "El valor de bonos salariales de alimentación debe ser un número válido. ", "")
)</f>
        <v/>
      </c>
      <c r="HA190" s="46">
        <f>IF($DS190,
IF( AND(BV190&lt;&gt;"", ISERR(_xlfn.NUMBERVALUE(BV190))), "El valor de bonos NO salariales de alimentación debe ser un número válido. ", "")
)</f>
        <v/>
      </c>
      <c r="HB190" s="46">
        <f>IF($DS190,
IF( AND(BW190&lt;&gt;"", ISERR(_xlfn.NUMBERVALUE(BW190))), "El valor de bonificaciones salariales debe ser un número válido. ", "")
)</f>
        <v/>
      </c>
      <c r="HC190" s="46">
        <f>IF($DS190,
IF( AND(BX190&lt;&gt;"", ISERR(_xlfn.NUMBERVALUE(BX190))), "El valor de bonificaciones NO salariales debe ser un número válido. ", "")
)</f>
        <v/>
      </c>
      <c r="HD190" s="46">
        <f>IF($DS190,
IF( AND(BY190&lt;&gt;"", ISERR(_xlfn.NUMBERVALUE(BY190))), "El valor de compensaciones ordinarias debe ser un número válido. ", "")
)</f>
        <v/>
      </c>
      <c r="HE190" s="46">
        <f>IF($DS190,
IF( AND(BZ190&lt;&gt;"", ISERR(_xlfn.NUMBERVALUE(BZ190))), "El valor de compensaciones extraordinarias debe ser un número válido. ", "")
)</f>
        <v/>
      </c>
      <c r="HF190" s="46">
        <f>IF($DS190,
IF( AND(CA190&lt;&gt;"", ISERR(_xlfn.NUMBERVALUE(CA190))), "El valor de comisiones debe ser un número válido. ", "")
)</f>
        <v/>
      </c>
      <c r="HG190" s="46">
        <f>IF($DS190,
IF( AND(CB190&lt;&gt;"", ISERR(_xlfn.NUMBERVALUE(CB190))), "El valor de ausencia por huega debe ser un número válido. ", "")
)</f>
        <v/>
      </c>
      <c r="HH190" s="46">
        <f>IF($DS190,
IF( AND(CC190&lt;&gt;"", ISERR(_xlfn.NUMBERVALUE(CC190))), "El valor de anticipos debe ser un número válido. ", "")
)</f>
        <v/>
      </c>
      <c r="HI190" s="46">
        <f>IF($DS190,
IF( AND(CD190&lt;&gt;"", ISERR(_xlfn.NUMBERVALUE(CD190))), "El valor de pagos a terceros debe ser un número válido. ", "")
)</f>
        <v/>
      </c>
      <c r="HJ190" s="46">
        <f>IF($DS190,
IF( AND(CE190&lt;&gt;"", ISERR(_xlfn.NUMBERVALUE(CE190))), "El valor de dotación debe ser un número válido. ", "")
)</f>
        <v/>
      </c>
      <c r="HK190" s="46">
        <f>IF($DS190,
IF( AND(CF190&lt;&gt;"", ISERR(_xlfn.NUMBERVALUE(CF190))), "El valor de apoyo sostenibilidad debe ser un número válido. ", "")
)</f>
        <v/>
      </c>
      <c r="HL190" s="46">
        <f>IF($DS190,
IF( AND(CG190&lt;&gt;"", ISERR(_xlfn.NUMBERVALUE(CG190))), "El valor de teletrabajo debe ser un número válido. ", "")
)</f>
        <v/>
      </c>
      <c r="HM190" s="46">
        <f>IF($DS190,
IF( AND(CH190&lt;&gt;"", ISERR(_xlfn.NUMBERVALUE(CH190))), "El valor de bonificación de retiro debe ser un número válido. ", "")
)</f>
        <v/>
      </c>
      <c r="HN190" s="46">
        <f>IF($DS190,
IF( AND(CI190&lt;&gt;"", ISERR(_xlfn.NUMBERVALUE(CI190))), "El valor de indemnización de retiro debe ser un número válido. ", "")
)</f>
        <v/>
      </c>
      <c r="HO190" s="46">
        <f>IF($DS190,
IF( AND(CJ190&lt;&gt;"", ISERR(_xlfn.NUMBERVALUE(CJ190))), "El valor de reintegros debe ser un número válido. ", "")
)</f>
        <v/>
      </c>
      <c r="HP190" s="46">
        <f>CONCATENATE(CK190,CL190,CM190)&lt;&gt;""</f>
        <v/>
      </c>
      <c r="HQ190" s="46">
        <f>IF(AND($DS190,HP190),
IF(CK190="","Debes escribir la descripción de otro concepto no categorizado. ",""),
""
)</f>
        <v/>
      </c>
      <c r="HR190" s="46">
        <f>IF(AND($DS190,HP190),
IF(CONCATENATE(CL190,CM190)="","Debes escribir al menos un valor de concepto no categorizado (salarial o no salarial). ",
IF(ISERR(_xlfn.NUMBERVALUE(CL190)),"El valor salarial concepto no categorizado debe ser un número válido. ","")
),
""
)</f>
        <v/>
      </c>
      <c r="HS190" s="46">
        <f>IF(AND($DS190,HP190),
IF(CONCATENATE(CL190,CM190)="","Debes escribir al menos un valor de concepto no categorizado (salarial o no salarial). ",
IF(ISERR(_xlfn.NUMBERVALUE(CM190)),"El valor NO salarial concepto no categorizado debe ser un número válido. ","")
),
""
)</f>
        <v/>
      </c>
      <c r="HT190" s="46">
        <f>IF($DS190,
IF(CN190="","Debes escribir el porcentaje del aporte a salud. ",
IF( ISERR(_xlfn.NUMBERVALUE(CN190)), "El valor del porcentaje del aporte a salud debe ser un número válido. ", "")
)
)</f>
        <v/>
      </c>
      <c r="HU190" s="46">
        <f>IF($DS190,
IF(CO190="","Debes escribir el valor del aporte a salud. ",
IF( ISERR(_xlfn.NUMBERVALUE(CO190)), "El valor del aporte a salud debe ser un número válido. ", "")
)
)</f>
        <v/>
      </c>
      <c r="HV190" s="46">
        <f>IF($DS190,
IF( AND(CP190&lt;&gt;"", ISERR(_xlfn.NUMBERVALUE(CP190))), "El valor plan complementario debe ser un número válido. ", "")
)</f>
        <v/>
      </c>
      <c r="HW190" s="46">
        <f>IF($DS190,
IF(CQ190="","Debes escribir el porcentaje del aporte a pensión. ",
IF( ISERR(_xlfn.NUMBERVALUE(CQ190)), "El valor del porcentaje del aporte a pensión debe ser un número válido. ", "")
)
)</f>
        <v/>
      </c>
      <c r="HX190" s="46">
        <f>IF($DS190,
IF(CR190="","Debes escribir el valor del aporte a pensión. ",
IF( ISERR(_xlfn.NUMBERVALUE(CR190)), "El valor del aporte a salud debe ser un número válido. ", "")
)
)</f>
        <v/>
      </c>
      <c r="HY190" s="46">
        <f>IF($DS190,
IF( AND(CS190&lt;&gt;"", ISERR(_xlfn.NUMBERVALUE(CS190))), "El valor pensión voluntaria debe ser un número válido. ", "")
)</f>
        <v/>
      </c>
      <c r="HZ190" s="46">
        <f>CONCATENATE(CT190,CU190,CV190,CW190)&lt;&gt;""</f>
        <v/>
      </c>
      <c r="IA190" s="46">
        <f>IF(AND($DS190,HZ190),
IF(CT190="","Debes escribir el % del fondo de seguridad pensional. ",
IF( ISERR(_xlfn.NUMBERVALUE(CT190)), "El % del fondo de seguridad debe ser un número válido. ", "")
),
""
)</f>
        <v/>
      </c>
      <c r="IB190" s="46">
        <f>IF(AND($DS190,HZ190),
IF(CU190="","Debes escribir el valor del aporte al fondo de solidaridad pensional. ",
IF( ISERR(_xlfn.NUMBERVALUE(CU190)), "El valor del aporte al fondo de solidaridad pensional debe ser un número válido. ", "")
),
""
)</f>
        <v/>
      </c>
      <c r="IC190" s="46">
        <f>IF(AND($DS190,HZ190),
IF(CV190="","Debes escribir el % del fondo de subsistencia. ",
IF( ISERR(_xlfn.NUMBERVALUE(CV190)), "El % del fondo de subsistencia debe ser un número válido. ", "")
),
""
)</f>
        <v/>
      </c>
      <c r="ID190" s="46">
        <f>IF(AND($DS190,HZ190),
IF(CW190="","Debes escribir el valor del fondo de subsistencia. ",
IF( ISERR(_xlfn.NUMBERVALUE(CW190)), "El valor del fondo de subsistencia debe ser un número válido. ", "")
),
""
)</f>
        <v/>
      </c>
      <c r="IE190" s="46">
        <f>CONCATENATE(CX190,CY190)&lt;&gt;""</f>
        <v/>
      </c>
      <c r="IF190" s="46">
        <f>IF(AND($DS190,IE190),
IF(CX190="","Debes escribir el % de sindicato. ",
IF( ISERR(_xlfn.NUMBERVALUE(CX190)), "El % de sindicato debe ser un número válido. ", "")
),
""
)</f>
        <v/>
      </c>
      <c r="IG190" s="46">
        <f>IF(AND($DS190,IE190),
IF(CY190="","Debes escribir el valor del sindicato. ",
IF( ISERR(_xlfn.NUMBERVALUE(CY190)), "El valor del sindicato debe ser un número válido. ", "")
),
""
)</f>
        <v/>
      </c>
      <c r="IH190" s="46">
        <f>IF($DS190,
IF( AND(CZ190&lt;&gt;"", ISERR(_xlfn.NUMBERVALUE(CZ190))), "El valor de sanción pública debe ser un número válido. ", "")
)</f>
        <v/>
      </c>
      <c r="II190" s="46">
        <f>IF($DS190,
IF( AND(DA190&lt;&gt;"", ISERR(_xlfn.NUMBERVALUE(DA190))), "El valor de sanción privada debe ser un número válido. ", "")
)</f>
        <v/>
      </c>
      <c r="IJ190" s="46">
        <f>CONCATENATE(DB190,DC190)&lt;&gt;""</f>
        <v/>
      </c>
      <c r="IK190" s="46">
        <f>IF(AND($DS190,IJ190),
IF(DB190="","Debes escribir la descripción de libranza. ",""),
""
)</f>
        <v/>
      </c>
      <c r="IL190" s="46">
        <f>IF(AND($DS190,IJ190),
IF(DC190="","Debes escribir la cuota libranza. ",
IF(ISERR(_xlfn.NUMBERVALUE(DC190)),"El valor de la cuota libranza debe ser un número válido. ","")
),
""
)</f>
        <v/>
      </c>
      <c r="IM190" s="46">
        <f>IF($DS190,
IF( AND(DD190&lt;&gt;"", ISERR(_xlfn.NUMBERVALUE(DD190))), "El valor de pagos a terceros debe ser un número válido. ", "")
)</f>
        <v/>
      </c>
      <c r="IN190" s="46">
        <f>IF($DS190,
IF( AND(DE190&lt;&gt;"", ISERR(_xlfn.NUMBERVALUE(DE190))), "El valor de anticipos debe ser un número válido. ", "")
)</f>
        <v/>
      </c>
      <c r="IO190" s="46">
        <f>IF($DS190,
IF( AND(DF190&lt;&gt;"", ISERR(_xlfn.NUMBERVALUE(DF190))), "El valor de AFC debe ser un número válido. ", "")
)</f>
        <v/>
      </c>
      <c r="IP190" s="46">
        <f>IF($DS190,
IF( AND(DG190&lt;&gt;"", ISERR(_xlfn.NUMBERVALUE(DG190))), "El valor de rete-fuente debe ser un número válido. ", "")
)</f>
        <v/>
      </c>
      <c r="IQ190" s="46">
        <f>IF($DS190,
IF( AND(DH190&lt;&gt;"", ISERR(_xlfn.NUMBERVALUE(DH190))), "El valor de cooperativa de trabajo debe ser un número válido. ", "")
)</f>
        <v/>
      </c>
      <c r="IR190" s="46">
        <f>IF($DS190,
IF( AND(DI190&lt;&gt;"", ISERR(_xlfn.NUMBERVALUE(DI190))), "El valor de embargo fiscal debe ser un número válido. ", "")
)</f>
        <v/>
      </c>
      <c r="IS190" s="46">
        <f>IF($DS190,
IF( AND(DJ190&lt;&gt;"", ISERR(_xlfn.NUMBERVALUE(DJ190))), "El valor de educación debe ser un número válido. ", "")
)</f>
        <v/>
      </c>
      <c r="IT190" s="46">
        <f>IF($DS190,
IF( AND(DK190&lt;&gt;"", ISERR(_xlfn.NUMBERVALUE(DK190))), "El valor de reintegro debe ser un número válido. ", "")
)</f>
        <v/>
      </c>
      <c r="IU190" s="46">
        <f>IF($DS190,
IF( AND(DL190&lt;&gt;"", ISERR(_xlfn.NUMBERVALUE(DL190))), "El valor de deuda debe ser un número válido. ", "")
)</f>
        <v/>
      </c>
      <c r="IV190" s="46">
        <f>IF($DS190,
IF( AND(DM190&lt;&gt;"", ISERR(_xlfn.NUMBERVALUE(DM190))), "El valor de otras deducciones debe ser un número válido. ", "")
)</f>
        <v/>
      </c>
      <c r="IW190" s="46">
        <f>IF($DS190,
IF(DN190="","Debes escribir el valor de los devengos totales. ",
IF( ISERR(_xlfn.NUMBERVALUE(DN190)), "El valor de los devengos totales debe ser un número válido. ", "")
)
)</f>
        <v/>
      </c>
      <c r="IX190" s="46">
        <f>IF($DS190,
IF(DO190="","Debes escribir el valor de las deducciones totales. ",
IF( ISERR(_xlfn.NUMBERVALUE(DO190)), "El valor de las deducciones totales debe ser un número válido. ", "")
)
)</f>
        <v/>
      </c>
      <c r="IY190" s="46">
        <f>IF($DS190,
IF(DP190="","Debes escribir el valor del salario total. ",
IF( ISERR(_xlfn.NUMBERVALUE(DP190)), "El valor del salario total debe ser un número válido. ", "")
)
)</f>
        <v/>
      </c>
    </row>
    <row r="191">
      <c r="B191" s="48" t="n">
        <v>179</v>
      </c>
      <c r="C191" s="61">
        <f>IF(AND(DS191,DP191&lt;&gt;""),
IF(DQ191="","OK","Error"),
""
)</f>
        <v/>
      </c>
      <c r="D191" s="53" t="n"/>
      <c r="E191" s="52" t="n"/>
      <c r="F191" s="112" t="n"/>
      <c r="G191" s="52" t="n"/>
      <c r="H191" s="53" t="n"/>
      <c r="I191" s="52" t="n"/>
      <c r="J191" s="52" t="n"/>
      <c r="K191" s="53" t="n"/>
      <c r="L191" s="55" t="n"/>
      <c r="M191" s="108" t="n"/>
      <c r="N191" s="56" t="n"/>
      <c r="O191" s="52" t="n"/>
      <c r="P191" s="52" t="n"/>
      <c r="Q191" s="52" t="n"/>
      <c r="R191" s="52" t="n"/>
      <c r="S191" s="52" t="n"/>
      <c r="T191" s="53" t="n"/>
      <c r="U191" s="52" t="n"/>
      <c r="V191" s="52" t="n"/>
      <c r="W191" s="55" t="n"/>
      <c r="X191" s="55" t="n"/>
      <c r="Y191" s="52" t="n"/>
      <c r="Z191" s="55" t="n"/>
      <c r="AA191" s="52" t="n"/>
      <c r="AB191" s="53" t="n"/>
      <c r="AC191" s="53" t="n"/>
      <c r="AD191" s="53" t="n"/>
      <c r="AE191" s="177" t="n"/>
      <c r="AF191" s="113" t="n"/>
      <c r="AG191" s="177" t="n"/>
      <c r="AH191" s="178" t="n"/>
      <c r="AI191" s="178" t="n"/>
      <c r="AJ191" s="178" t="n"/>
      <c r="AK191" s="114" t="n"/>
      <c r="AL191" s="178" t="n"/>
      <c r="AM191" s="114" t="n"/>
      <c r="AN191" s="178" t="n"/>
      <c r="AO191" s="114" t="n"/>
      <c r="AP191" s="178" t="n"/>
      <c r="AQ191" s="114" t="n"/>
      <c r="AR191" s="178" t="n"/>
      <c r="AS191" s="114" t="n"/>
      <c r="AT191" s="178" t="n"/>
      <c r="AU191" s="114" t="n"/>
      <c r="AV191" s="178" t="n"/>
      <c r="AW191" s="114" t="n"/>
      <c r="AX191" s="178" t="n"/>
      <c r="AY191" s="114" t="n"/>
      <c r="AZ191" s="178" t="n"/>
      <c r="BA191" s="114" t="n"/>
      <c r="BB191" s="178" t="n"/>
      <c r="BC191" s="114" t="n"/>
      <c r="BD191" s="178" t="n"/>
      <c r="BE191" s="178" t="n"/>
      <c r="BF191" s="178" t="n"/>
      <c r="BG191" s="59" t="n"/>
      <c r="BH191" s="178" t="n"/>
      <c r="BI191" s="114" t="n"/>
      <c r="BJ191" s="53" t="n"/>
      <c r="BK191" s="178" t="n"/>
      <c r="BL191" s="114" t="n"/>
      <c r="BM191" s="178" t="n"/>
      <c r="BN191" s="114" t="n"/>
      <c r="BO191" s="178" t="n"/>
      <c r="BP191" s="178" t="n"/>
      <c r="BQ191" s="178" t="n"/>
      <c r="BR191" s="178" t="n"/>
      <c r="BS191" s="178" t="n"/>
      <c r="BT191" s="178" t="n"/>
      <c r="BU191" s="178" t="n"/>
      <c r="BV191" s="178" t="n"/>
      <c r="BW191" s="178" t="n"/>
      <c r="BX191" s="178" t="n"/>
      <c r="BY191" s="178" t="n"/>
      <c r="BZ191" s="178" t="n"/>
      <c r="CA191" s="178" t="n"/>
      <c r="CB191" s="178" t="n"/>
      <c r="CC191" s="178" t="n"/>
      <c r="CD191" s="178" t="n"/>
      <c r="CE191" s="178" t="n"/>
      <c r="CF191" s="178" t="n"/>
      <c r="CG191" s="178" t="n"/>
      <c r="CH191" s="178" t="n"/>
      <c r="CI191" s="178" t="n"/>
      <c r="CJ191" s="178" t="n"/>
      <c r="CK191" s="53" t="n"/>
      <c r="CL191" s="178" t="n"/>
      <c r="CM191" s="178" t="n"/>
      <c r="CN191" s="60" t="n"/>
      <c r="CO191" s="177" t="n"/>
      <c r="CP191" s="178" t="n"/>
      <c r="CQ191" s="60" t="n"/>
      <c r="CR191" s="177" t="n"/>
      <c r="CS191" s="178" t="n"/>
      <c r="CT191" s="59" t="n"/>
      <c r="CU191" s="178" t="n"/>
      <c r="CV191" s="59" t="n"/>
      <c r="CW191" s="178" t="n"/>
      <c r="CX191" s="59" t="n"/>
      <c r="CY191" s="178" t="n"/>
      <c r="CZ191" s="178" t="n"/>
      <c r="DA191" s="178" t="n"/>
      <c r="DB191" s="53" t="n"/>
      <c r="DC191" s="178" t="n"/>
      <c r="DD191" s="178" t="n"/>
      <c r="DE191" s="178" t="n"/>
      <c r="DF191" s="178" t="n"/>
      <c r="DG191" s="178" t="n"/>
      <c r="DH191" s="178" t="n"/>
      <c r="DI191" s="178" t="n"/>
      <c r="DJ191" s="178" t="n"/>
      <c r="DK191" s="178" t="n"/>
      <c r="DL191" s="178" t="n"/>
      <c r="DM191" s="178" t="n"/>
      <c r="DN191" s="177" t="n"/>
      <c r="DO191" s="177" t="n"/>
      <c r="DP191" s="177" t="n"/>
      <c r="DQ191" s="76">
        <f>IF(AND(DS191,DP191&lt;&gt;""),
CONCATENATE(DT191,DU191,DV191,DW191,DX191,DY191,DZ191,EA191,EB191,EC191,ED191,EE191,EF191,EG191,EH191,EI191,EJ191,EK191,EL191,EM191,EN191,EO191,EP191,EQ191,ES191,ET191,EU191,EV191,EW191,EX191,EY191,EZ191,FA191,FC191,FD191,FF191,FG191,FI191,FJ191,FL191,FM191,FO191,FP191,FR191,FS191,FU191,FV191,FX191,FY191,GA191,GB191,GD191,GE191,GF191,GH191,GI191,GJ191,GL191,GM191,GN191,GP191,GQ191,GS191,GT191,GU191,GV191,GW191,GX191,GY191,GZ191,HA191,HB191,HC191,HD191,HE191,HF191,HG191,HH191,HI191,HJ191,HK191,HL191,HM191,HN191,HO191,HQ191,HR191,HS191,HT191,HU191,HV191,HW191,HX191,HY191,IA191,IB191,IC191,ID191,IF191,IG191,IH191,II191,IK191,IL191,IM191,IN191,IO191,IP191,IQ191,IR191,IS191,IT191,IU191,IV191,IW191,IX191,IY191,IZ191),
""
)</f>
        <v/>
      </c>
      <c r="DR191" s="53" t="n"/>
      <c r="DS191" s="46">
        <f>CONCATENATE(D191,$E191,$F191,$G191,H191,$I191,$J191,K191,$L191,$M191,N191,$O191,$P191,$Q191,$R191,$S191,T191,$U191,$V191,$W191,$X191,$Y191,$Z191,$AA191,AB191,AC191,AD191,$AE191,$AF191,$AG191,AH191,AI191,AJ191,AK191,AL191,AM191,AN191,AO191,AP191,AQ191,AR191,AS191,AT191,AU191,AV191,AW191,AX191,AY191,AZ191,BA191,BB191,BC191,BD191,BE191,BF191,BG191,BH191,BI191,BJ191,BK191,BL191,BM191,BN191,BO191,BP191,BQ191,BR191,BS191,BT191,BU191,BV191,BW191,BX191,BY191,BZ191,CA191,CB191,CC191,CD191,CE191,CF191,CG191,CH191,CI191,CJ191,CK191,CL191,CM191,$CN191,$CO191,CP191,$CQ191,$CR191,CS191,CT191,CU191,CV191,CW191,CX191,CY191,CZ191,DA191,DB191,DC191,DD191,DE191,DF191,DG191,DH191,DI191,DJ191,DK191,DL191,DM191,$DN191,$DO191,$DP191,DR191)&lt;&gt;""</f>
        <v/>
      </c>
      <c r="DT191" s="46">
        <f>IF(AND($DS191,$E$4&lt;&gt;""),
IF(LEFT($E$4,2) = "1.",
IF(D191&lt;&gt;"","El CUNE sólo se envía en operaciones de novedad o ajuste. ",""),
IF(D191="","Debes escribir un CUNE válido para realizar operaciones de novedad o ajuste. ","")),
""
)</f>
        <v/>
      </c>
      <c r="DU191" s="46">
        <f>IF($DS191,
IF(E191="","Debes seleccionar el tipo de documento del empleado. ",
IF(_xlfn.IFNA(VLOOKUP(E191,TIPO_DE_DOCUMENTO,1,FALSE),-1)=-1,"El tipo de documento no es válido (por favor seleccionarlo de la lista). ","")
)
)</f>
        <v/>
      </c>
      <c r="DV191" s="46">
        <f>IF($DS191,
IF(F191="","Debes escribir el número de documento del empleado. ","")
)</f>
        <v/>
      </c>
      <c r="DW191" s="46">
        <f>IF($DS191,
IF(G191="","Debes escribir el primer nombre del empleado. ","")
)</f>
        <v/>
      </c>
      <c r="DY191" s="46">
        <f>IF($DS191,
IF(I191="","Debes escribir el primer apellido del empleado. ","")
)</f>
        <v/>
      </c>
      <c r="DZ191" s="46">
        <f>IF($DS191,
IF(J191="","Debes escribir el segundo apellido del empleado. ","")
)</f>
        <v/>
      </c>
      <c r="EB191" s="46">
        <f>IF($DS191,
IF(L191="","Debes escribir la fecha de ingreso del empleado. ",
IF(ISERR(DATE(YEAR(L191),MONTH(L191),DAY(L191))), "El valor ingresado en fecha de ingreso no tiene un formato válido. ","")
)
)</f>
        <v/>
      </c>
      <c r="EC191" s="46">
        <f>IF($DS191,
IF(M191="","Debes escribir el tiempo laborado. ",
IF( IFERROR(INT(M191),1.1) &lt;&gt; IFERROR(_xlfn.NUMBERVALUE(M191),1), "El valor de los días trabajados debe ser un número entero. ", "")
)
)</f>
        <v/>
      </c>
      <c r="ED191" s="46">
        <f>IF($DS191,
IF( AND(N191&lt;&gt;"", ISERR(DATE(YEAR(N191),MONTH(N191),DAY(N191))) ), "El valor ingresado en fecha de ingreso no tiene un formato válido. ",
IF( AND(N191&lt;&gt;"", $E$6&lt;&gt;"", DATE(YEAR(N191), MONTH(N191), 1) &lt;&gt; IFERROR(DATE(MID($E$6, 1, 4), MID($E$6, 6, 2),1), "1/1/1900") ), "La fecha de retiro debe estar dentro del período liquidado. ", "")
)
)</f>
        <v/>
      </c>
      <c r="EE191" s="46">
        <f>IF($DS191,
IF(O191="","Debes seleccionar el tipo de trabajador. ",
IF(_xlfn.IFNA(VLOOKUP(O191,TIPO_DE_TRABAJADOR,1,FALSE),-1)=-1,"El tipo de trabajador no es válido (por favor seleccionarlo de la lista). ","")
)
)</f>
        <v/>
      </c>
      <c r="EF191" s="46">
        <f>IF($DS191,
IF(P191="","Debes seleccionar si es un trabajador dependiente pensionado por vejez. ",
IF(_xlfn.IFNA(VLOOKUP(P191,SUBTIPO_DE_TRABAJADOR,1,FALSE),-1)=-1,"El tipo de trabajador dependiente pensionado por vejez no es válido (por favor seleccionarlo de la lista). ","")
)
)</f>
        <v/>
      </c>
      <c r="EG191" s="46">
        <f>IF($DS191,
IF(Q191="","Debes seleccionar el tipo de contrato del trabajador. ",
IF(_xlfn.IFNA(VLOOKUP(Q191,TIPO_DE_CONTRATO,1,FALSE),-1)=-1,"El tipo de contrato del trabajador no es válido (por favor seleccionarlo de la lista). ","")
)
)</f>
        <v/>
      </c>
      <c r="EH191" s="46">
        <f>IF($DS191,
IF(R191="","Debes seleccionar si es un salario integral. ",
IF(_xlfn.IFNA(VLOOKUP(R191,SI_NO,1,FALSE),-1)=-1,"Valor no válido para salario integral (por favor seleccionarlo de la lista). ","")
)
)</f>
        <v/>
      </c>
      <c r="EI191" s="46">
        <f>IF($DS191,
IF(S191="","Debes seleccionar si el trabajador realiza actividades de riesgo. ",
IF(_xlfn.IFNA(VLOOKUP(S191,SI_NO,1,FALSE),-1)=-1,"Valor no válido para actividad de alto riesgo (por favor seleccionarlo de la lista). ","")
)
)</f>
        <v/>
      </c>
      <c r="EK191" s="46">
        <f>IF($DS191,
IF(U191="","Debes escribir el código del municipio de residencia del trabajador. ",
IF(_xlfn.IFNA(VLOOKUP(U191,MUNICIPIO,1,FALSE),-1)=-1,"El municipio de residencia del trabajador es inválido (por favor seleccionarlo de la lista). ","")
)
)</f>
        <v/>
      </c>
      <c r="EL191" s="46">
        <f>IF($DS191,
IF(V191="","Debes escribir el la dirección de residendia del trabajador. ","")
)</f>
        <v/>
      </c>
      <c r="EM191" s="46">
        <f>IF($DS191,
IF(W191="","Debes escribir la fecha de inicio de la liquidación. ",
IF(ISERR(DATE(YEAR(W191),MONTH(W191),DAY(W191))),"El valor ingresado en fecha de inicio de liquidación no tiene un formato válido. ",
IF( AND($E$6&lt;&gt;"", DATE(YEAR(W191), MONTH(W191), 1) &lt;&gt; IFERROR(DATE(MID($E$6, 1, 4), MID($E$6, 6, 2),1), "1/1/1900") ), "La fecha de inicio de la liquidación debe estar dentro del período liquidado. ", "")
)
)
)</f>
        <v/>
      </c>
      <c r="EN191" s="46">
        <f>IF($DS191,
IF(X191="","Debes escribir la fecha de fin de la liquidación. ",
IF(ISERR(DATE(YEAR(X191),MONTH(X191),DAY(X191))),"El valor ingresado en fecha de fin de liquidación no tiene un formato válido. ",
IF( AND($E$6&lt;&gt;"", DATE(YEAR(X191), MONTH(X191), 1) &lt;&gt; IFERROR(DATE(MID($E$6, 1, 4), MID($E$6, 6, 2),1), "1/1/1900") ), "La fecha de fin de la liquidación debe estar dentro del período liquidado. ", "")
)
)
)</f>
        <v/>
      </c>
      <c r="EO191" s="46">
        <f>IF($DS191,
IF(Y191="","Debes escribir la frecuencia de pago del trabajador. ",
IF(_xlfn.IFNA(VLOOKUP(Y191,PERÍODO_DE_NÓMINA,1,FALSE),-1)=-1,"La frecuencia de pago es inválida (por favor seleccionarlo de la lista). ","")
)
)</f>
        <v/>
      </c>
      <c r="EP191" s="46">
        <f>IF($DS191,
IF(Z191="","Debes escribir la fecha de pago. ",
IF(ISERR(DATE(YEAR(Z191),MONTH(Z191),DAY(Z191))), "El valor ingresado en fecha de pago no tiene un formato válido. ","")
)
)</f>
        <v/>
      </c>
      <c r="EQ191" s="46">
        <f>IF($DS191,
IF(AA191="","Debes escribir el medio de pago. ",
IF(_xlfn.IFNA(VLOOKUP(AA191,MEDIOS_DE_PAGO,1,FALSE),-1)=-1,"El medio de pago es inválido (por favor seleccionarlo de la lista). ","")
)
)</f>
        <v/>
      </c>
      <c r="ER191" s="46">
        <f>OR(AA191='Tablas '!$T$4,AA191='Tablas '!$T$7,AA191='Tablas '!$T$8,AA191='Tablas '!$T$11)</f>
        <v/>
      </c>
      <c r="ES191" s="46">
        <f>IF(AND($DS191,ER191),
IF(AB191="","Debes escribir la entidad bancaria. ",""),
""
)</f>
        <v/>
      </c>
      <c r="ET191" s="46">
        <f>IF(AND($DS191,ER191),
IF(AC191="","Debes escribir el tipo de cuenta bancaria. ",
IF(_xlfn.IFNA(VLOOKUP(AC191,TIPO_DE_CUENTA,1,FALSE),-1)=-1,"El tipo de cuenta bancaria es inválida (por favor seleccionarlo de la lista). ","")
),
""
)</f>
        <v/>
      </c>
      <c r="EU191" s="46">
        <f>IF(AND($DS191,ER191),
IF(AD191="","Debes escribir el número de cuenta bancaria. ",""),
""
)</f>
        <v/>
      </c>
      <c r="EV191" s="46">
        <f>IF($DS191,
IF(AE191="","Debes escribir el valor del sueldo básico. ",
IF( ISERR(_xlfn.NUMBERVALUE(AE191)), "El valor del sueldo básico debe ser un número válido. ", "")
)
)</f>
        <v/>
      </c>
      <c r="EW191" s="46">
        <f>IF($DS191,
IF(AF191="","Debes escribir el número de días trabajados. ",
IF( IFERROR(INT(AF191),1.1) &lt;&gt; IFERROR(_xlfn.NUMBERVALUE(AF191),1), "La cantidad de días trabajados debe ser un número entero. ", "")
)
)</f>
        <v/>
      </c>
      <c r="EX191" s="46">
        <f>IF($DS191,
IF(AG191="","Debes escribir el valor del sueldo trabajado. ",
IF( ISERR(_xlfn.NUMBERVALUE(AG191)), "El valor del sueldo trabajado debe ser un número válido. ", "")
)
)</f>
        <v/>
      </c>
      <c r="EY191" s="46">
        <f>IF($DS191,
IF( AND(AH191&lt;&gt;"", ISERR(_xlfn.NUMBERVALUE(AH191))), "El valor del auxilio de transporte debe ser un número válido. ", "")
)</f>
        <v/>
      </c>
      <c r="EZ191" s="46">
        <f>IF($DS191,
IF( AND(AI191&lt;&gt;"", ISERR(_xlfn.NUMBERVALUE(AI191))), "El valor de viáticos salariales debe ser un número válido. ", "")
)</f>
        <v/>
      </c>
      <c r="FA191" s="46">
        <f>IF($DS191,
IF( AND(AJ191&lt;&gt;"", ISERR(_xlfn.NUMBERVALUE(AJ191))), "El valor de viáticos NO salariales debe ser un número válido. ", "")
)</f>
        <v/>
      </c>
      <c r="FB191" s="46">
        <f>CONCATENATE(AK191,AL191)&lt;&gt;""</f>
        <v/>
      </c>
      <c r="FC191" s="46">
        <f>IF(AND($DS191,FB191),
IF(AK191="","Debes escribir el número de horas extras diurnas. ",
IF( IFERROR(INT(AK191),1.1) &lt;&gt; IFERROR(_xlfn.NUMBERVALUE(AK191),1), "La cantidad de horas extras diurnas debe ser un número entero. ", "")
),
""
)</f>
        <v/>
      </c>
      <c r="FD191" s="46">
        <f>IF(AND($DS191,FB191),
IF(AL191="","Debes escribir el valor de las horas extras diurnas. ",
IF( ISERR(_xlfn.NUMBERVALUE(AL191)), "El valor de las horas extras duirnas debe ser un número válido. ", "")
),
""
)</f>
        <v/>
      </c>
      <c r="FE191" s="46">
        <f>CONCATENATE(AM191,AN191)&lt;&gt;""</f>
        <v/>
      </c>
      <c r="FF191" s="46">
        <f>IF(AND($DS191,FE191),
IF(AM191="","Debes escribir el número de horas extras nocturnas. ",
IF( IFERROR(INT(AM191),1.1) &lt;&gt; IFERROR(_xlfn.NUMBERVALUE(AM191),1), "La cantidad de horas extras nocturnas debe ser un número entero. ", "")
),
""
)</f>
        <v/>
      </c>
      <c r="FG191" s="46">
        <f>IF(AND($DS191,FE191),
IF(AN191="","Debes escribir el valor de las horas extras nocturnas. ",
IF( ISERR(_xlfn.NUMBERVALUE(AN191)), "El valor de las horas extras nocturnas debe ser un número válido. ", "")
),
""
)</f>
        <v/>
      </c>
      <c r="FH191" s="46">
        <f>CONCATENATE(AO191,AP191)&lt;&gt;""</f>
        <v/>
      </c>
      <c r="FI191" s="46">
        <f>IF(AND($DS191,FH191),
IF(AO191="","Debes escribir el número de horas extras diurnas dominicales y festivas. ",
IF( IFERROR(INT(AO191),1.1) &lt;&gt; IFERROR(_xlfn.NUMBERVALUE(AO191),1), "La cantidad de horas extras diurnas dominicales y festivas debe ser un número entero. ", "")
),
""
)</f>
        <v/>
      </c>
      <c r="FJ191" s="46">
        <f>IF(AND($DS191,FH191),
IF(AP191="","Debes escribir el valor de las horas extras diurnas dominicales y festivas. ",
IF( ISERR(_xlfn.NUMBERVALUE(AP191)), "El valor de las horas extras diurnas dominicales y festivas debe ser un número válido. ", "")
),
""
)</f>
        <v/>
      </c>
      <c r="FK191" s="46">
        <f>CONCATENATE(AQ191,AR191)&lt;&gt;""</f>
        <v/>
      </c>
      <c r="FL191" s="46">
        <f>IF(AND($DS191,FK191),
IF(AQ191="","Debes escribir el número de horas extras nocturnas dominicales y festivas. ",
IF( IFERROR(INT(AQ191),1.1) &lt;&gt; IFERROR(_xlfn.NUMBERVALUE(AQ191),1), "La cantidad de horas extras nocturnas dominicales y festivas debe ser un número entero. ", "")
),
""
)</f>
        <v/>
      </c>
      <c r="FM191" s="46">
        <f>IF(AND($DS191,FK191),
IF(AR191="","Debes escribir el valor de las horas extras nocturnas dominicales y festivas. ",
IF( ISERR(_xlfn.NUMBERVALUE(AR191)), "El valor de las horas extras nocturnas dominicales y festivas debe ser un número válido. ", "")
),
""
)</f>
        <v/>
      </c>
      <c r="FN191" s="46">
        <f>CONCATENATE(AS191,AT191)&lt;&gt;""</f>
        <v/>
      </c>
      <c r="FO191" s="46">
        <f>IF(AND($DS191,FN191),
IF(AS191="","Debes escribir el número de horas recargo nocturno. ",
IF( IFERROR(INT(AS191),1.1) &lt;&gt; IFERROR(_xlfn.NUMBERVALUE(AS191),1), "La cantidad de horas recargo nocturno debe ser un número entero. ", "")
),
""
)</f>
        <v/>
      </c>
      <c r="FP191" s="46">
        <f>IF(AND($DS191,FN191),
IF(AT191="","Debes escribir el valor de las horas recargo nocturno. ",
IF( ISERR(_xlfn.NUMBERVALUE(AT191)), "El valor de las horas recargo nocturno debe ser un número válido. ", "")
),
""
)</f>
        <v/>
      </c>
      <c r="FQ191" s="46">
        <f>CONCATENATE(AU191,AV191)&lt;&gt;""</f>
        <v/>
      </c>
      <c r="FR191" s="46">
        <f>IF(AND($DS191,FQ191),
IF(AU191="","Debes escribir el número de horas recargo diurno dominical y festivo. ",
IF( IFERROR(INT(AU191),1.1) &lt;&gt; IFERROR(_xlfn.NUMBERVALUE(AU191),1), "La cantidad de horas recargo diurno dominical y festivo debe ser un número entero. ", "")
),
""
)</f>
        <v/>
      </c>
      <c r="FS191" s="46">
        <f>IF(AND($DS191,FQ191),
IF(AV191="","Debes escribir el valor de las horas recargo diurno dominical y festivo. ",
IF( ISERR(_xlfn.NUMBERVALUE(AV191)), "El valor de las horas recargo diurno dominical y festivo debe ser un número válido. ", "")
),
""
)</f>
        <v/>
      </c>
      <c r="FT191" s="46">
        <f>CONCATENATE(AW191,AX191)&lt;&gt;""</f>
        <v/>
      </c>
      <c r="FU191" s="46">
        <f>IF(AND($DS191,FT191),
IF(AW191="","Debes escribir el número de horas recargo nocturno dominical y festivo. ",
IF( IFERROR(INT(AW191),1.1) &lt;&gt; IFERROR(_xlfn.NUMBERVALUE(AW191),1), "La cantidad de horas recargo nocturno dominical y festivo debe ser un número entero. ", "")
),
""
)</f>
        <v/>
      </c>
      <c r="FV191" s="46">
        <f>IF(AND($DS191,FT191),
IF(AX191="","Debes escribir el valor de las horas recargo nocturno dominical y festivo. ",
IF( ISERR(_xlfn.NUMBERVALUE(AX191)), "El valor de las horas recargo nocturno dominical y festivo debe ser un número válido. ", "")
),
""
)</f>
        <v/>
      </c>
      <c r="FW191" s="46">
        <f>CONCATENATE(AY191,AZ191)&lt;&gt;""</f>
        <v/>
      </c>
      <c r="FX191" s="46">
        <f>IF(AND($DS191,FW191),
IF(AY191="","Debes escribir el número de días de vacaciones comunes. ",
IF( IFERROR(INT(AY191),1.1) &lt;&gt; IFERROR(_xlfn.NUMBERVALUE(AY191),1), "La cantidad de días de vacaciones comunes debe ser un número entero. ", "")
),
""
)</f>
        <v/>
      </c>
      <c r="FY191" s="46">
        <f>IF(AND($DS191,FW191),
IF(AZ191="","Debes escribir el valor de las vacaciones comunes. ",
IF( ISERR(_xlfn.NUMBERVALUE(AZ191)), "El valor de las vacaciones comunes debe ser un número válido. ", "")
),
""
)</f>
        <v/>
      </c>
      <c r="FZ191" s="46">
        <f>CONCATENATE(BA191,BB191)&lt;&gt;""</f>
        <v/>
      </c>
      <c r="GA191" s="46">
        <f>IF(AND($DS191,FZ191),
IF(BA191="","Debes escribir el número de días de vacaciones compensadas. ",
IF( IFERROR(INT(BA191),1.1) &lt;&gt; IFERROR(_xlfn.NUMBERVALUE(BA191),1), "La cantidad de días de vacaciones compensadas debe ser un número entero. ", "")
),
""
)</f>
        <v/>
      </c>
      <c r="GB191" s="46">
        <f>IF(AND($DS191,FZ191),
IF(BB191="","Debes escribir el valor de las vacaciones compensadas. ",
IF( ISERR(_xlfn.NUMBERVALUE(BB191)), "El valor de las vacaciones compensadas debe ser un número válido. ", "")
),
""
)</f>
        <v/>
      </c>
      <c r="GC191" s="46">
        <f>CONCATENATE(BC191,BD191)&lt;&gt;""</f>
        <v/>
      </c>
      <c r="GD191" s="46">
        <f>IF(AND($DS191,GC191),
IF(BC191="","Debes escribir el número de días de prima salarial. ",
IF( IFERROR(INT(BC191),1.1) &lt;&gt; IFERROR(_xlfn.NUMBERVALUE(BC191),1), "La cantidad de días de prima salarial debe ser un número entero. ", "")
),
""
)</f>
        <v/>
      </c>
      <c r="GE191" s="46">
        <f>IF(AND($DS191,GC191),
IF(BD191="","Debes escribir el valor de los días de prima salarial. ",
IF( ISERR(_xlfn.NUMBERVALUE(BD191)), "El valor de los días de prima salarial debe ser un número válido. ", "")
),
""
)</f>
        <v/>
      </c>
      <c r="GF191" s="46">
        <f>IF($DS191,
IF( AND(BE191&lt;&gt;"", ISERR(_xlfn.NUMBERVALUE(BE191))), "El valor de la prima NO saliarial debe ser un número válido. ", "")
)</f>
        <v/>
      </c>
      <c r="GG191" s="46">
        <f>CONCATENATE(BF191,BG191,BH191)&lt;&gt;""</f>
        <v/>
      </c>
      <c r="GH191" s="46">
        <f>IF(AND($DS191,GG191),
IF(BF191="","Debes escribir el valor de las cesantías. ",
IF( ISERR(_xlfn.NUMBERVALUE(BF191)), "El valor de las cesantías debe ser un número válido. ", "")
),
""
)</f>
        <v/>
      </c>
      <c r="GI191" s="46">
        <f>IF(AND($DS191,GG191),
IF(BG191="","Debes escribir el % de cesantías. ",
IF( ISERR(_xlfn.NUMBERVALUE(BG191)), "El % de cesantías debe ser un número válido. ", "")
),
""
)</f>
        <v/>
      </c>
      <c r="GJ191" s="46">
        <f>IF(AND($DS191,GG191),
IF(BH191="","Debes escribir el valor de intereses de cesantías. ",
IF( ISERR(_xlfn.NUMBERVALUE(BH191)), "El valor de intereses de cesantías debe ser un número válido. ", "")
),
""
)</f>
        <v/>
      </c>
      <c r="GK191" s="46">
        <f>CONCATENATE(BI191,BJ191,BK191)&lt;&gt;""</f>
        <v/>
      </c>
      <c r="GL191" s="46">
        <f>IF(AND($DS191,GK191),
IF(BI191="","Debes escribir el número de días de incapacidad. ",
IF( IFERROR(INT(BI191),1.1) &lt;&gt; IFERROR(_xlfn.NUMBERVALUE(BI191),1), "La cantidad de días de incapacidad debe ser un número entero. ", "")
),
""
)</f>
        <v/>
      </c>
      <c r="GM191" s="46">
        <f>IF(AND($DS191,GK191),
IF(BJ191="","Debes escribir el tipo de incapacidad. ",
IF(_xlfn.IFNA(VLOOKUP(BJ191,TIPO_DE_INCAPACIDAD,1,FALSE),-1)=-1,"El tipo de incapacidad es inválida (por favor seleccionarlo de la lista). ","")
),
""
)</f>
        <v/>
      </c>
      <c r="GN191" s="46">
        <f>IF(AND($DS191,GK191),
IF(BK191="","Debes escribir el valor de la incapacidad. ",
IF( ISERR(_xlfn.NUMBERVALUE(BK191)), "El valor de la incapacidad debe ser un número válido. ", "")
),
""
)</f>
        <v/>
      </c>
      <c r="GO191" s="46">
        <f>CONCATENATE(BL191,BM191)&lt;&gt;""</f>
        <v/>
      </c>
      <c r="GP191" s="46">
        <f>IF(AND($DS191,GO191),
IF(BL191="","Debes escribir el número de días de licencia de maternidad o paternidad. ",
IF( IFERROR(INT(BL191),1.1) &lt;&gt; IFERROR(_xlfn.NUMBERVALUE(BL191),1), "La cantidad de días de licencia de maternidad o paternidad debe ser un número entero. ", "")
),
""
)</f>
        <v/>
      </c>
      <c r="GQ191" s="46">
        <f>IF(AND($DS191,GO191),
IF(BM191="","Debes escribir el valor de la licencia de maternidad o paternidad. ",
IF( ISERR(_xlfn.NUMBERVALUE(BM191)), "El valor de la licencia de maternidad o paternidad debe ser un número válido. ", "")
),
""
)</f>
        <v/>
      </c>
      <c r="GR191" s="46">
        <f>CONCATENATE(BN191,BO191)&lt;&gt;""</f>
        <v/>
      </c>
      <c r="GS191" s="46">
        <f>IF(AND($DS191,GR191),
IF(BN191="","Debes escribir el número de días de licencia remunerada. ",
IF( IFERROR(INT(BN191),1.1) &lt;&gt; IFERROR(_xlfn.NUMBERVALUE(BN191),1), "La cantidad de días de licencia remunerada debe ser un número entero. ", "")
),
""
)</f>
        <v/>
      </c>
      <c r="GT191" s="46">
        <f>IF(AND($DS191,GR191),
IF(BO191="","Debes escribir el valor de la licencia remunerada. ",
IF( ISERR(_xlfn.NUMBERVALUE(BO191)), "El valor de la licencia remunerada debe ser un número válido. ", "")
),
""
)</f>
        <v/>
      </c>
      <c r="GU191" s="46">
        <f>IF($DS191,
IF( AND(BP191&lt;&gt;"", ISERR(_xlfn.NUMBERVALUE(BP191))), "El valor de la licencia NO remunerada debe ser un número válido. ", "")
)</f>
        <v/>
      </c>
      <c r="GV191" s="46">
        <f>IF($DS191,
IF( AND(BQ191&lt;&gt;"", ISERR(_xlfn.NUMBERVALUE(BQ191))), "El valor de auxilios salariales debe ser un número válido. ", "")
)</f>
        <v/>
      </c>
      <c r="GW191" s="46">
        <f>IF($DS191,
IF( AND(BR191&lt;&gt;"", ISERR(_xlfn.NUMBERVALUE(BR191))), "El valor de auxilios NO salariales debe ser un número válido. ", "")
)</f>
        <v/>
      </c>
      <c r="GX191" s="46">
        <f>IF($DS191,
IF( AND(BS191&lt;&gt;"", ISERR(_xlfn.NUMBERVALUE(BS191))), "El valor de bonos salariales debe ser un número válido. ", "")
)</f>
        <v/>
      </c>
      <c r="GY191" s="46">
        <f>IF($DS191,
IF( AND(BT191&lt;&gt;"", ISERR(_xlfn.NUMBERVALUE(BT191))), "El valor de bonos NO salariales debe ser un número válido. ", "")
)</f>
        <v/>
      </c>
      <c r="GZ191" s="46">
        <f>IF($DS191,
IF( AND(BU191&lt;&gt;"", ISERR(_xlfn.NUMBERVALUE(BU191))), "El valor de bonos salariales de alimentación debe ser un número válido. ", "")
)</f>
        <v/>
      </c>
      <c r="HA191" s="46">
        <f>IF($DS191,
IF( AND(BV191&lt;&gt;"", ISERR(_xlfn.NUMBERVALUE(BV191))), "El valor de bonos NO salariales de alimentación debe ser un número válido. ", "")
)</f>
        <v/>
      </c>
      <c r="HB191" s="46">
        <f>IF($DS191,
IF( AND(BW191&lt;&gt;"", ISERR(_xlfn.NUMBERVALUE(BW191))), "El valor de bonificaciones salariales debe ser un número válido. ", "")
)</f>
        <v/>
      </c>
      <c r="HC191" s="46">
        <f>IF($DS191,
IF( AND(BX191&lt;&gt;"", ISERR(_xlfn.NUMBERVALUE(BX191))), "El valor de bonificaciones NO salariales debe ser un número válido. ", "")
)</f>
        <v/>
      </c>
      <c r="HD191" s="46">
        <f>IF($DS191,
IF( AND(BY191&lt;&gt;"", ISERR(_xlfn.NUMBERVALUE(BY191))), "El valor de compensaciones ordinarias debe ser un número válido. ", "")
)</f>
        <v/>
      </c>
      <c r="HE191" s="46">
        <f>IF($DS191,
IF( AND(BZ191&lt;&gt;"", ISERR(_xlfn.NUMBERVALUE(BZ191))), "El valor de compensaciones extraordinarias debe ser un número válido. ", "")
)</f>
        <v/>
      </c>
      <c r="HF191" s="46">
        <f>IF($DS191,
IF( AND(CA191&lt;&gt;"", ISERR(_xlfn.NUMBERVALUE(CA191))), "El valor de comisiones debe ser un número válido. ", "")
)</f>
        <v/>
      </c>
      <c r="HG191" s="46">
        <f>IF($DS191,
IF( AND(CB191&lt;&gt;"", ISERR(_xlfn.NUMBERVALUE(CB191))), "El valor de ausencia por huega debe ser un número válido. ", "")
)</f>
        <v/>
      </c>
      <c r="HH191" s="46">
        <f>IF($DS191,
IF( AND(CC191&lt;&gt;"", ISERR(_xlfn.NUMBERVALUE(CC191))), "El valor de anticipos debe ser un número válido. ", "")
)</f>
        <v/>
      </c>
      <c r="HI191" s="46">
        <f>IF($DS191,
IF( AND(CD191&lt;&gt;"", ISERR(_xlfn.NUMBERVALUE(CD191))), "El valor de pagos a terceros debe ser un número válido. ", "")
)</f>
        <v/>
      </c>
      <c r="HJ191" s="46">
        <f>IF($DS191,
IF( AND(CE191&lt;&gt;"", ISERR(_xlfn.NUMBERVALUE(CE191))), "El valor de dotación debe ser un número válido. ", "")
)</f>
        <v/>
      </c>
      <c r="HK191" s="46">
        <f>IF($DS191,
IF( AND(CF191&lt;&gt;"", ISERR(_xlfn.NUMBERVALUE(CF191))), "El valor de apoyo sostenibilidad debe ser un número válido. ", "")
)</f>
        <v/>
      </c>
      <c r="HL191" s="46">
        <f>IF($DS191,
IF( AND(CG191&lt;&gt;"", ISERR(_xlfn.NUMBERVALUE(CG191))), "El valor de teletrabajo debe ser un número válido. ", "")
)</f>
        <v/>
      </c>
      <c r="HM191" s="46">
        <f>IF($DS191,
IF( AND(CH191&lt;&gt;"", ISERR(_xlfn.NUMBERVALUE(CH191))), "El valor de bonificación de retiro debe ser un número válido. ", "")
)</f>
        <v/>
      </c>
      <c r="HN191" s="46">
        <f>IF($DS191,
IF( AND(CI191&lt;&gt;"", ISERR(_xlfn.NUMBERVALUE(CI191))), "El valor de indemnización de retiro debe ser un número válido. ", "")
)</f>
        <v/>
      </c>
      <c r="HO191" s="46">
        <f>IF($DS191,
IF( AND(CJ191&lt;&gt;"", ISERR(_xlfn.NUMBERVALUE(CJ191))), "El valor de reintegros debe ser un número válido. ", "")
)</f>
        <v/>
      </c>
      <c r="HP191" s="46">
        <f>CONCATENATE(CK191,CL191,CM191)&lt;&gt;""</f>
        <v/>
      </c>
      <c r="HQ191" s="46">
        <f>IF(AND($DS191,HP191),
IF(CK191="","Debes escribir la descripción de otro concepto no categorizado. ",""),
""
)</f>
        <v/>
      </c>
      <c r="HR191" s="46">
        <f>IF(AND($DS191,HP191),
IF(CONCATENATE(CL191,CM191)="","Debes escribir al menos un valor de concepto no categorizado (salarial o no salarial). ",
IF(ISERR(_xlfn.NUMBERVALUE(CL191)),"El valor salarial concepto no categorizado debe ser un número válido. ","")
),
""
)</f>
        <v/>
      </c>
      <c r="HS191" s="46">
        <f>IF(AND($DS191,HP191),
IF(CONCATENATE(CL191,CM191)="","Debes escribir al menos un valor de concepto no categorizado (salarial o no salarial). ",
IF(ISERR(_xlfn.NUMBERVALUE(CM191)),"El valor NO salarial concepto no categorizado debe ser un número válido. ","")
),
""
)</f>
        <v/>
      </c>
      <c r="HT191" s="46">
        <f>IF($DS191,
IF(CN191="","Debes escribir el porcentaje del aporte a salud. ",
IF( ISERR(_xlfn.NUMBERVALUE(CN191)), "El valor del porcentaje del aporte a salud debe ser un número válido. ", "")
)
)</f>
        <v/>
      </c>
      <c r="HU191" s="46">
        <f>IF($DS191,
IF(CO191="","Debes escribir el valor del aporte a salud. ",
IF( ISERR(_xlfn.NUMBERVALUE(CO191)), "El valor del aporte a salud debe ser un número válido. ", "")
)
)</f>
        <v/>
      </c>
      <c r="HV191" s="46">
        <f>IF($DS191,
IF( AND(CP191&lt;&gt;"", ISERR(_xlfn.NUMBERVALUE(CP191))), "El valor plan complementario debe ser un número válido. ", "")
)</f>
        <v/>
      </c>
      <c r="HW191" s="46">
        <f>IF($DS191,
IF(CQ191="","Debes escribir el porcentaje del aporte a pensión. ",
IF( ISERR(_xlfn.NUMBERVALUE(CQ191)), "El valor del porcentaje del aporte a pensión debe ser un número válido. ", "")
)
)</f>
        <v/>
      </c>
      <c r="HX191" s="46">
        <f>IF($DS191,
IF(CR191="","Debes escribir el valor del aporte a pensión. ",
IF( ISERR(_xlfn.NUMBERVALUE(CR191)), "El valor del aporte a salud debe ser un número válido. ", "")
)
)</f>
        <v/>
      </c>
      <c r="HY191" s="46">
        <f>IF($DS191,
IF( AND(CS191&lt;&gt;"", ISERR(_xlfn.NUMBERVALUE(CS191))), "El valor pensión voluntaria debe ser un número válido. ", "")
)</f>
        <v/>
      </c>
      <c r="HZ191" s="46">
        <f>CONCATENATE(CT191,CU191,CV191,CW191)&lt;&gt;""</f>
        <v/>
      </c>
      <c r="IA191" s="46">
        <f>IF(AND($DS191,HZ191),
IF(CT191="","Debes escribir el % del fondo de seguridad pensional. ",
IF( ISERR(_xlfn.NUMBERVALUE(CT191)), "El % del fondo de seguridad debe ser un número válido. ", "")
),
""
)</f>
        <v/>
      </c>
      <c r="IB191" s="46">
        <f>IF(AND($DS191,HZ191),
IF(CU191="","Debes escribir el valor del aporte al fondo de solidaridad pensional. ",
IF( ISERR(_xlfn.NUMBERVALUE(CU191)), "El valor del aporte al fondo de solidaridad pensional debe ser un número válido. ", "")
),
""
)</f>
        <v/>
      </c>
      <c r="IC191" s="46">
        <f>IF(AND($DS191,HZ191),
IF(CV191="","Debes escribir el % del fondo de subsistencia. ",
IF( ISERR(_xlfn.NUMBERVALUE(CV191)), "El % del fondo de subsistencia debe ser un número válido. ", "")
),
""
)</f>
        <v/>
      </c>
      <c r="ID191" s="46">
        <f>IF(AND($DS191,HZ191),
IF(CW191="","Debes escribir el valor del fondo de subsistencia. ",
IF( ISERR(_xlfn.NUMBERVALUE(CW191)), "El valor del fondo de subsistencia debe ser un número válido. ", "")
),
""
)</f>
        <v/>
      </c>
      <c r="IE191" s="46">
        <f>CONCATENATE(CX191,CY191)&lt;&gt;""</f>
        <v/>
      </c>
      <c r="IF191" s="46">
        <f>IF(AND($DS191,IE191),
IF(CX191="","Debes escribir el % de sindicato. ",
IF( ISERR(_xlfn.NUMBERVALUE(CX191)), "El % de sindicato debe ser un número válido. ", "")
),
""
)</f>
        <v/>
      </c>
      <c r="IG191" s="46">
        <f>IF(AND($DS191,IE191),
IF(CY191="","Debes escribir el valor del sindicato. ",
IF( ISERR(_xlfn.NUMBERVALUE(CY191)), "El valor del sindicato debe ser un número válido. ", "")
),
""
)</f>
        <v/>
      </c>
      <c r="IH191" s="46">
        <f>IF($DS191,
IF( AND(CZ191&lt;&gt;"", ISERR(_xlfn.NUMBERVALUE(CZ191))), "El valor de sanción pública debe ser un número válido. ", "")
)</f>
        <v/>
      </c>
      <c r="II191" s="46">
        <f>IF($DS191,
IF( AND(DA191&lt;&gt;"", ISERR(_xlfn.NUMBERVALUE(DA191))), "El valor de sanción privada debe ser un número válido. ", "")
)</f>
        <v/>
      </c>
      <c r="IJ191" s="46">
        <f>CONCATENATE(DB191,DC191)&lt;&gt;""</f>
        <v/>
      </c>
      <c r="IK191" s="46">
        <f>IF(AND($DS191,IJ191),
IF(DB191="","Debes escribir la descripción de libranza. ",""),
""
)</f>
        <v/>
      </c>
      <c r="IL191" s="46">
        <f>IF(AND($DS191,IJ191),
IF(DC191="","Debes escribir la cuota libranza. ",
IF(ISERR(_xlfn.NUMBERVALUE(DC191)),"El valor de la cuota libranza debe ser un número válido. ","")
),
""
)</f>
        <v/>
      </c>
      <c r="IM191" s="46">
        <f>IF($DS191,
IF( AND(DD191&lt;&gt;"", ISERR(_xlfn.NUMBERVALUE(DD191))), "El valor de pagos a terceros debe ser un número válido. ", "")
)</f>
        <v/>
      </c>
      <c r="IN191" s="46">
        <f>IF($DS191,
IF( AND(DE191&lt;&gt;"", ISERR(_xlfn.NUMBERVALUE(DE191))), "El valor de anticipos debe ser un número válido. ", "")
)</f>
        <v/>
      </c>
      <c r="IO191" s="46">
        <f>IF($DS191,
IF( AND(DF191&lt;&gt;"", ISERR(_xlfn.NUMBERVALUE(DF191))), "El valor de AFC debe ser un número válido. ", "")
)</f>
        <v/>
      </c>
      <c r="IP191" s="46">
        <f>IF($DS191,
IF( AND(DG191&lt;&gt;"", ISERR(_xlfn.NUMBERVALUE(DG191))), "El valor de rete-fuente debe ser un número válido. ", "")
)</f>
        <v/>
      </c>
      <c r="IQ191" s="46">
        <f>IF($DS191,
IF( AND(DH191&lt;&gt;"", ISERR(_xlfn.NUMBERVALUE(DH191))), "El valor de cooperativa de trabajo debe ser un número válido. ", "")
)</f>
        <v/>
      </c>
      <c r="IR191" s="46">
        <f>IF($DS191,
IF( AND(DI191&lt;&gt;"", ISERR(_xlfn.NUMBERVALUE(DI191))), "El valor de embargo fiscal debe ser un número válido. ", "")
)</f>
        <v/>
      </c>
      <c r="IS191" s="46">
        <f>IF($DS191,
IF( AND(DJ191&lt;&gt;"", ISERR(_xlfn.NUMBERVALUE(DJ191))), "El valor de educación debe ser un número válido. ", "")
)</f>
        <v/>
      </c>
      <c r="IT191" s="46">
        <f>IF($DS191,
IF( AND(DK191&lt;&gt;"", ISERR(_xlfn.NUMBERVALUE(DK191))), "El valor de reintegro debe ser un número válido. ", "")
)</f>
        <v/>
      </c>
      <c r="IU191" s="46">
        <f>IF($DS191,
IF( AND(DL191&lt;&gt;"", ISERR(_xlfn.NUMBERVALUE(DL191))), "El valor de deuda debe ser un número válido. ", "")
)</f>
        <v/>
      </c>
      <c r="IV191" s="46">
        <f>IF($DS191,
IF( AND(DM191&lt;&gt;"", ISERR(_xlfn.NUMBERVALUE(DM191))), "El valor de otras deducciones debe ser un número válido. ", "")
)</f>
        <v/>
      </c>
      <c r="IW191" s="46">
        <f>IF($DS191,
IF(DN191="","Debes escribir el valor de los devengos totales. ",
IF( ISERR(_xlfn.NUMBERVALUE(DN191)), "El valor de los devengos totales debe ser un número válido. ", "")
)
)</f>
        <v/>
      </c>
      <c r="IX191" s="46">
        <f>IF($DS191,
IF(DO191="","Debes escribir el valor de las deducciones totales. ",
IF( ISERR(_xlfn.NUMBERVALUE(DO191)), "El valor de las deducciones totales debe ser un número válido. ", "")
)
)</f>
        <v/>
      </c>
      <c r="IY191" s="46">
        <f>IF($DS191,
IF(DP191="","Debes escribir el valor del salario total. ",
IF( ISERR(_xlfn.NUMBERVALUE(DP191)), "El valor del salario total debe ser un número válido. ", "")
)
)</f>
        <v/>
      </c>
    </row>
    <row r="192">
      <c r="B192" s="48" t="n">
        <v>180</v>
      </c>
      <c r="C192" s="61">
        <f>IF(AND(DS192,DP192&lt;&gt;""),
IF(DQ192="","OK","Error"),
""
)</f>
        <v/>
      </c>
      <c r="D192" s="53" t="n"/>
      <c r="E192" s="52" t="n"/>
      <c r="F192" s="112" t="n"/>
      <c r="G192" s="52" t="n"/>
      <c r="H192" s="53" t="n"/>
      <c r="I192" s="52" t="n"/>
      <c r="J192" s="52" t="n"/>
      <c r="K192" s="53" t="n"/>
      <c r="L192" s="55" t="n"/>
      <c r="M192" s="108" t="n"/>
      <c r="N192" s="56" t="n"/>
      <c r="O192" s="52" t="n"/>
      <c r="P192" s="52" t="n"/>
      <c r="Q192" s="52" t="n"/>
      <c r="R192" s="52" t="n"/>
      <c r="S192" s="52" t="n"/>
      <c r="T192" s="53" t="n"/>
      <c r="U192" s="52" t="n"/>
      <c r="V192" s="52" t="n"/>
      <c r="W192" s="55" t="n"/>
      <c r="X192" s="55" t="n"/>
      <c r="Y192" s="52" t="n"/>
      <c r="Z192" s="55" t="n"/>
      <c r="AA192" s="52" t="n"/>
      <c r="AB192" s="53" t="n"/>
      <c r="AC192" s="53" t="n"/>
      <c r="AD192" s="53" t="n"/>
      <c r="AE192" s="177" t="n"/>
      <c r="AF192" s="113" t="n"/>
      <c r="AG192" s="177" t="n"/>
      <c r="AH192" s="178" t="n"/>
      <c r="AI192" s="178" t="n"/>
      <c r="AJ192" s="178" t="n"/>
      <c r="AK192" s="114" t="n"/>
      <c r="AL192" s="178" t="n"/>
      <c r="AM192" s="114" t="n"/>
      <c r="AN192" s="178" t="n"/>
      <c r="AO192" s="114" t="n"/>
      <c r="AP192" s="178" t="n"/>
      <c r="AQ192" s="114" t="n"/>
      <c r="AR192" s="178" t="n"/>
      <c r="AS192" s="114" t="n"/>
      <c r="AT192" s="178" t="n"/>
      <c r="AU192" s="114" t="n"/>
      <c r="AV192" s="178" t="n"/>
      <c r="AW192" s="114" t="n"/>
      <c r="AX192" s="178" t="n"/>
      <c r="AY192" s="114" t="n"/>
      <c r="AZ192" s="178" t="n"/>
      <c r="BA192" s="114" t="n"/>
      <c r="BB192" s="178" t="n"/>
      <c r="BC192" s="114" t="n"/>
      <c r="BD192" s="178" t="n"/>
      <c r="BE192" s="178" t="n"/>
      <c r="BF192" s="178" t="n"/>
      <c r="BG192" s="59" t="n"/>
      <c r="BH192" s="178" t="n"/>
      <c r="BI192" s="114" t="n"/>
      <c r="BJ192" s="53" t="n"/>
      <c r="BK192" s="178" t="n"/>
      <c r="BL192" s="114" t="n"/>
      <c r="BM192" s="178" t="n"/>
      <c r="BN192" s="114" t="n"/>
      <c r="BO192" s="178" t="n"/>
      <c r="BP192" s="178" t="n"/>
      <c r="BQ192" s="178" t="n"/>
      <c r="BR192" s="178" t="n"/>
      <c r="BS192" s="178" t="n"/>
      <c r="BT192" s="178" t="n"/>
      <c r="BU192" s="178" t="n"/>
      <c r="BV192" s="178" t="n"/>
      <c r="BW192" s="178" t="n"/>
      <c r="BX192" s="178" t="n"/>
      <c r="BY192" s="178" t="n"/>
      <c r="BZ192" s="178" t="n"/>
      <c r="CA192" s="178" t="n"/>
      <c r="CB192" s="178" t="n"/>
      <c r="CC192" s="178" t="n"/>
      <c r="CD192" s="178" t="n"/>
      <c r="CE192" s="178" t="n"/>
      <c r="CF192" s="178" t="n"/>
      <c r="CG192" s="178" t="n"/>
      <c r="CH192" s="178" t="n"/>
      <c r="CI192" s="178" t="n"/>
      <c r="CJ192" s="178" t="n"/>
      <c r="CK192" s="53" t="n"/>
      <c r="CL192" s="178" t="n"/>
      <c r="CM192" s="178" t="n"/>
      <c r="CN192" s="60" t="n"/>
      <c r="CO192" s="177" t="n"/>
      <c r="CP192" s="178" t="n"/>
      <c r="CQ192" s="60" t="n"/>
      <c r="CR192" s="177" t="n"/>
      <c r="CS192" s="178" t="n"/>
      <c r="CT192" s="59" t="n"/>
      <c r="CU192" s="178" t="n"/>
      <c r="CV192" s="59" t="n"/>
      <c r="CW192" s="178" t="n"/>
      <c r="CX192" s="59" t="n"/>
      <c r="CY192" s="178" t="n"/>
      <c r="CZ192" s="178" t="n"/>
      <c r="DA192" s="178" t="n"/>
      <c r="DB192" s="53" t="n"/>
      <c r="DC192" s="178" t="n"/>
      <c r="DD192" s="178" t="n"/>
      <c r="DE192" s="178" t="n"/>
      <c r="DF192" s="178" t="n"/>
      <c r="DG192" s="178" t="n"/>
      <c r="DH192" s="178" t="n"/>
      <c r="DI192" s="178" t="n"/>
      <c r="DJ192" s="178" t="n"/>
      <c r="DK192" s="178" t="n"/>
      <c r="DL192" s="178" t="n"/>
      <c r="DM192" s="178" t="n"/>
      <c r="DN192" s="177" t="n"/>
      <c r="DO192" s="177" t="n"/>
      <c r="DP192" s="177" t="n"/>
      <c r="DQ192" s="76">
        <f>IF(AND(DS192,DP192&lt;&gt;""),
CONCATENATE(DT192,DU192,DV192,DW192,DX192,DY192,DZ192,EA192,EB192,EC192,ED192,EE192,EF192,EG192,EH192,EI192,EJ192,EK192,EL192,EM192,EN192,EO192,EP192,EQ192,ES192,ET192,EU192,EV192,EW192,EX192,EY192,EZ192,FA192,FC192,FD192,FF192,FG192,FI192,FJ192,FL192,FM192,FO192,FP192,FR192,FS192,FU192,FV192,FX192,FY192,GA192,GB192,GD192,GE192,GF192,GH192,GI192,GJ192,GL192,GM192,GN192,GP192,GQ192,GS192,GT192,GU192,GV192,GW192,GX192,GY192,GZ192,HA192,HB192,HC192,HD192,HE192,HF192,HG192,HH192,HI192,HJ192,HK192,HL192,HM192,HN192,HO192,HQ192,HR192,HS192,HT192,HU192,HV192,HW192,HX192,HY192,IA192,IB192,IC192,ID192,IF192,IG192,IH192,II192,IK192,IL192,IM192,IN192,IO192,IP192,IQ192,IR192,IS192,IT192,IU192,IV192,IW192,IX192,IY192,IZ192),
""
)</f>
        <v/>
      </c>
      <c r="DR192" s="53" t="n"/>
      <c r="DS192" s="46">
        <f>CONCATENATE(D192,$E192,$F192,$G192,H192,$I192,$J192,K192,$L192,$M192,N192,$O192,$P192,$Q192,$R192,$S192,T192,$U192,$V192,$W192,$X192,$Y192,$Z192,$AA192,AB192,AC192,AD192,$AE192,$AF192,$AG192,AH192,AI192,AJ192,AK192,AL192,AM192,AN192,AO192,AP192,AQ192,AR192,AS192,AT192,AU192,AV192,AW192,AX192,AY192,AZ192,BA192,BB192,BC192,BD192,BE192,BF192,BG192,BH192,BI192,BJ192,BK192,BL192,BM192,BN192,BO192,BP192,BQ192,BR192,BS192,BT192,BU192,BV192,BW192,BX192,BY192,BZ192,CA192,CB192,CC192,CD192,CE192,CF192,CG192,CH192,CI192,CJ192,CK192,CL192,CM192,$CN192,$CO192,CP192,$CQ192,$CR192,CS192,CT192,CU192,CV192,CW192,CX192,CY192,CZ192,DA192,DB192,DC192,DD192,DE192,DF192,DG192,DH192,DI192,DJ192,DK192,DL192,DM192,$DN192,$DO192,$DP192,DR192)&lt;&gt;""</f>
        <v/>
      </c>
      <c r="DT192" s="46">
        <f>IF(AND($DS192,$E$4&lt;&gt;""),
IF(LEFT($E$4,2) = "1.",
IF(D192&lt;&gt;"","El CUNE sólo se envía en operaciones de novedad o ajuste. ",""),
IF(D192="","Debes escribir un CUNE válido para realizar operaciones de novedad o ajuste. ","")),
""
)</f>
        <v/>
      </c>
      <c r="DU192" s="46">
        <f>IF($DS192,
IF(E192="","Debes seleccionar el tipo de documento del empleado. ",
IF(_xlfn.IFNA(VLOOKUP(E192,TIPO_DE_DOCUMENTO,1,FALSE),-1)=-1,"El tipo de documento no es válido (por favor seleccionarlo de la lista). ","")
)
)</f>
        <v/>
      </c>
      <c r="DV192" s="46">
        <f>IF($DS192,
IF(F192="","Debes escribir el número de documento del empleado. ","")
)</f>
        <v/>
      </c>
      <c r="DW192" s="46">
        <f>IF($DS192,
IF(G192="","Debes escribir el primer nombre del empleado. ","")
)</f>
        <v/>
      </c>
      <c r="DY192" s="46">
        <f>IF($DS192,
IF(I192="","Debes escribir el primer apellido del empleado. ","")
)</f>
        <v/>
      </c>
      <c r="DZ192" s="46">
        <f>IF($DS192,
IF(J192="","Debes escribir el segundo apellido del empleado. ","")
)</f>
        <v/>
      </c>
      <c r="EB192" s="46">
        <f>IF($DS192,
IF(L192="","Debes escribir la fecha de ingreso del empleado. ",
IF(ISERR(DATE(YEAR(L192),MONTH(L192),DAY(L192))), "El valor ingresado en fecha de ingreso no tiene un formato válido. ","")
)
)</f>
        <v/>
      </c>
      <c r="EC192" s="46">
        <f>IF($DS192,
IF(M192="","Debes escribir el tiempo laborado. ",
IF( IFERROR(INT(M192),1.1) &lt;&gt; IFERROR(_xlfn.NUMBERVALUE(M192),1), "El valor de los días trabajados debe ser un número entero. ", "")
)
)</f>
        <v/>
      </c>
      <c r="ED192" s="46">
        <f>IF($DS192,
IF( AND(N192&lt;&gt;"", ISERR(DATE(YEAR(N192),MONTH(N192),DAY(N192))) ), "El valor ingresado en fecha de ingreso no tiene un formato válido. ",
IF( AND(N192&lt;&gt;"", $E$6&lt;&gt;"", DATE(YEAR(N192), MONTH(N192), 1) &lt;&gt; IFERROR(DATE(MID($E$6, 1, 4), MID($E$6, 6, 2),1), "1/1/1900") ), "La fecha de retiro debe estar dentro del período liquidado. ", "")
)
)</f>
        <v/>
      </c>
      <c r="EE192" s="46">
        <f>IF($DS192,
IF(O192="","Debes seleccionar el tipo de trabajador. ",
IF(_xlfn.IFNA(VLOOKUP(O192,TIPO_DE_TRABAJADOR,1,FALSE),-1)=-1,"El tipo de trabajador no es válido (por favor seleccionarlo de la lista). ","")
)
)</f>
        <v/>
      </c>
      <c r="EF192" s="46">
        <f>IF($DS192,
IF(P192="","Debes seleccionar si es un trabajador dependiente pensionado por vejez. ",
IF(_xlfn.IFNA(VLOOKUP(P192,SUBTIPO_DE_TRABAJADOR,1,FALSE),-1)=-1,"El tipo de trabajador dependiente pensionado por vejez no es válido (por favor seleccionarlo de la lista). ","")
)
)</f>
        <v/>
      </c>
      <c r="EG192" s="46">
        <f>IF($DS192,
IF(Q192="","Debes seleccionar el tipo de contrato del trabajador. ",
IF(_xlfn.IFNA(VLOOKUP(Q192,TIPO_DE_CONTRATO,1,FALSE),-1)=-1,"El tipo de contrato del trabajador no es válido (por favor seleccionarlo de la lista). ","")
)
)</f>
        <v/>
      </c>
      <c r="EH192" s="46">
        <f>IF($DS192,
IF(R192="","Debes seleccionar si es un salario integral. ",
IF(_xlfn.IFNA(VLOOKUP(R192,SI_NO,1,FALSE),-1)=-1,"Valor no válido para salario integral (por favor seleccionarlo de la lista). ","")
)
)</f>
        <v/>
      </c>
      <c r="EI192" s="46">
        <f>IF($DS192,
IF(S192="","Debes seleccionar si el trabajador realiza actividades de riesgo. ",
IF(_xlfn.IFNA(VLOOKUP(S192,SI_NO,1,FALSE),-1)=-1,"Valor no válido para actividad de alto riesgo (por favor seleccionarlo de la lista). ","")
)
)</f>
        <v/>
      </c>
      <c r="EK192" s="46">
        <f>IF($DS192,
IF(U192="","Debes escribir el código del municipio de residencia del trabajador. ",
IF(_xlfn.IFNA(VLOOKUP(U192,MUNICIPIO,1,FALSE),-1)=-1,"El municipio de residencia del trabajador es inválido (por favor seleccionarlo de la lista). ","")
)
)</f>
        <v/>
      </c>
      <c r="EL192" s="46">
        <f>IF($DS192,
IF(V192="","Debes escribir el la dirección de residendia del trabajador. ","")
)</f>
        <v/>
      </c>
      <c r="EM192" s="46">
        <f>IF($DS192,
IF(W192="","Debes escribir la fecha de inicio de la liquidación. ",
IF(ISERR(DATE(YEAR(W192),MONTH(W192),DAY(W192))),"El valor ingresado en fecha de inicio de liquidación no tiene un formato válido. ",
IF( AND($E$6&lt;&gt;"", DATE(YEAR(W192), MONTH(W192), 1) &lt;&gt; IFERROR(DATE(MID($E$6, 1, 4), MID($E$6, 6, 2),1), "1/1/1900") ), "La fecha de inicio de la liquidación debe estar dentro del período liquidado. ", "")
)
)
)</f>
        <v/>
      </c>
      <c r="EN192" s="46">
        <f>IF($DS192,
IF(X192="","Debes escribir la fecha de fin de la liquidación. ",
IF(ISERR(DATE(YEAR(X192),MONTH(X192),DAY(X192))),"El valor ingresado en fecha de fin de liquidación no tiene un formato válido. ",
IF( AND($E$6&lt;&gt;"", DATE(YEAR(X192), MONTH(X192), 1) &lt;&gt; IFERROR(DATE(MID($E$6, 1, 4), MID($E$6, 6, 2),1), "1/1/1900") ), "La fecha de fin de la liquidación debe estar dentro del período liquidado. ", "")
)
)
)</f>
        <v/>
      </c>
      <c r="EO192" s="46">
        <f>IF($DS192,
IF(Y192="","Debes escribir la frecuencia de pago del trabajador. ",
IF(_xlfn.IFNA(VLOOKUP(Y192,PERÍODO_DE_NÓMINA,1,FALSE),-1)=-1,"La frecuencia de pago es inválida (por favor seleccionarlo de la lista). ","")
)
)</f>
        <v/>
      </c>
      <c r="EP192" s="46">
        <f>IF($DS192,
IF(Z192="","Debes escribir la fecha de pago. ",
IF(ISERR(DATE(YEAR(Z192),MONTH(Z192),DAY(Z192))), "El valor ingresado en fecha de pago no tiene un formato válido. ","")
)
)</f>
        <v/>
      </c>
      <c r="EQ192" s="46">
        <f>IF($DS192,
IF(AA192="","Debes escribir el medio de pago. ",
IF(_xlfn.IFNA(VLOOKUP(AA192,MEDIOS_DE_PAGO,1,FALSE),-1)=-1,"El medio de pago es inválido (por favor seleccionarlo de la lista). ","")
)
)</f>
        <v/>
      </c>
      <c r="ER192" s="46">
        <f>OR(AA192='Tablas '!$T$4,AA192='Tablas '!$T$7,AA192='Tablas '!$T$8,AA192='Tablas '!$T$11)</f>
        <v/>
      </c>
      <c r="ES192" s="46">
        <f>IF(AND($DS192,ER192),
IF(AB192="","Debes escribir la entidad bancaria. ",""),
""
)</f>
        <v/>
      </c>
      <c r="ET192" s="46">
        <f>IF(AND($DS192,ER192),
IF(AC192="","Debes escribir el tipo de cuenta bancaria. ",
IF(_xlfn.IFNA(VLOOKUP(AC192,TIPO_DE_CUENTA,1,FALSE),-1)=-1,"El tipo de cuenta bancaria es inválida (por favor seleccionarlo de la lista). ","")
),
""
)</f>
        <v/>
      </c>
      <c r="EU192" s="46">
        <f>IF(AND($DS192,ER192),
IF(AD192="","Debes escribir el número de cuenta bancaria. ",""),
""
)</f>
        <v/>
      </c>
      <c r="EV192" s="46">
        <f>IF($DS192,
IF(AE192="","Debes escribir el valor del sueldo básico. ",
IF( ISERR(_xlfn.NUMBERVALUE(AE192)), "El valor del sueldo básico debe ser un número válido. ", "")
)
)</f>
        <v/>
      </c>
      <c r="EW192" s="46">
        <f>IF($DS192,
IF(AF192="","Debes escribir el número de días trabajados. ",
IF( IFERROR(INT(AF192),1.1) &lt;&gt; IFERROR(_xlfn.NUMBERVALUE(AF192),1), "La cantidad de días trabajados debe ser un número entero. ", "")
)
)</f>
        <v/>
      </c>
      <c r="EX192" s="46">
        <f>IF($DS192,
IF(AG192="","Debes escribir el valor del sueldo trabajado. ",
IF( ISERR(_xlfn.NUMBERVALUE(AG192)), "El valor del sueldo trabajado debe ser un número válido. ", "")
)
)</f>
        <v/>
      </c>
      <c r="EY192" s="46">
        <f>IF($DS192,
IF( AND(AH192&lt;&gt;"", ISERR(_xlfn.NUMBERVALUE(AH192))), "El valor del auxilio de transporte debe ser un número válido. ", "")
)</f>
        <v/>
      </c>
      <c r="EZ192" s="46">
        <f>IF($DS192,
IF( AND(AI192&lt;&gt;"", ISERR(_xlfn.NUMBERVALUE(AI192))), "El valor de viáticos salariales debe ser un número válido. ", "")
)</f>
        <v/>
      </c>
      <c r="FA192" s="46">
        <f>IF($DS192,
IF( AND(AJ192&lt;&gt;"", ISERR(_xlfn.NUMBERVALUE(AJ192))), "El valor de viáticos NO salariales debe ser un número válido. ", "")
)</f>
        <v/>
      </c>
      <c r="FB192" s="46">
        <f>CONCATENATE(AK192,AL192)&lt;&gt;""</f>
        <v/>
      </c>
      <c r="FC192" s="46">
        <f>IF(AND($DS192,FB192),
IF(AK192="","Debes escribir el número de horas extras diurnas. ",
IF( IFERROR(INT(AK192),1.1) &lt;&gt; IFERROR(_xlfn.NUMBERVALUE(AK192),1), "La cantidad de horas extras diurnas debe ser un número entero. ", "")
),
""
)</f>
        <v/>
      </c>
      <c r="FD192" s="46">
        <f>IF(AND($DS192,FB192),
IF(AL192="","Debes escribir el valor de las horas extras diurnas. ",
IF( ISERR(_xlfn.NUMBERVALUE(AL192)), "El valor de las horas extras duirnas debe ser un número válido. ", "")
),
""
)</f>
        <v/>
      </c>
      <c r="FE192" s="46">
        <f>CONCATENATE(AM192,AN192)&lt;&gt;""</f>
        <v/>
      </c>
      <c r="FF192" s="46">
        <f>IF(AND($DS192,FE192),
IF(AM192="","Debes escribir el número de horas extras nocturnas. ",
IF( IFERROR(INT(AM192),1.1) &lt;&gt; IFERROR(_xlfn.NUMBERVALUE(AM192),1), "La cantidad de horas extras nocturnas debe ser un número entero. ", "")
),
""
)</f>
        <v/>
      </c>
      <c r="FG192" s="46">
        <f>IF(AND($DS192,FE192),
IF(AN192="","Debes escribir el valor de las horas extras nocturnas. ",
IF( ISERR(_xlfn.NUMBERVALUE(AN192)), "El valor de las horas extras nocturnas debe ser un número válido. ", "")
),
""
)</f>
        <v/>
      </c>
      <c r="FH192" s="46">
        <f>CONCATENATE(AO192,AP192)&lt;&gt;""</f>
        <v/>
      </c>
      <c r="FI192" s="46">
        <f>IF(AND($DS192,FH192),
IF(AO192="","Debes escribir el número de horas extras diurnas dominicales y festivas. ",
IF( IFERROR(INT(AO192),1.1) &lt;&gt; IFERROR(_xlfn.NUMBERVALUE(AO192),1), "La cantidad de horas extras diurnas dominicales y festivas debe ser un número entero. ", "")
),
""
)</f>
        <v/>
      </c>
      <c r="FJ192" s="46">
        <f>IF(AND($DS192,FH192),
IF(AP192="","Debes escribir el valor de las horas extras diurnas dominicales y festivas. ",
IF( ISERR(_xlfn.NUMBERVALUE(AP192)), "El valor de las horas extras diurnas dominicales y festivas debe ser un número válido. ", "")
),
""
)</f>
        <v/>
      </c>
      <c r="FK192" s="46">
        <f>CONCATENATE(AQ192,AR192)&lt;&gt;""</f>
        <v/>
      </c>
      <c r="FL192" s="46">
        <f>IF(AND($DS192,FK192),
IF(AQ192="","Debes escribir el número de horas extras nocturnas dominicales y festivas. ",
IF( IFERROR(INT(AQ192),1.1) &lt;&gt; IFERROR(_xlfn.NUMBERVALUE(AQ192),1), "La cantidad de horas extras nocturnas dominicales y festivas debe ser un número entero. ", "")
),
""
)</f>
        <v/>
      </c>
      <c r="FM192" s="46">
        <f>IF(AND($DS192,FK192),
IF(AR192="","Debes escribir el valor de las horas extras nocturnas dominicales y festivas. ",
IF( ISERR(_xlfn.NUMBERVALUE(AR192)), "El valor de las horas extras nocturnas dominicales y festivas debe ser un número válido. ", "")
),
""
)</f>
        <v/>
      </c>
      <c r="FN192" s="46">
        <f>CONCATENATE(AS192,AT192)&lt;&gt;""</f>
        <v/>
      </c>
      <c r="FO192" s="46">
        <f>IF(AND($DS192,FN192),
IF(AS192="","Debes escribir el número de horas recargo nocturno. ",
IF( IFERROR(INT(AS192),1.1) &lt;&gt; IFERROR(_xlfn.NUMBERVALUE(AS192),1), "La cantidad de horas recargo nocturno debe ser un número entero. ", "")
),
""
)</f>
        <v/>
      </c>
      <c r="FP192" s="46">
        <f>IF(AND($DS192,FN192),
IF(AT192="","Debes escribir el valor de las horas recargo nocturno. ",
IF( ISERR(_xlfn.NUMBERVALUE(AT192)), "El valor de las horas recargo nocturno debe ser un número válido. ", "")
),
""
)</f>
        <v/>
      </c>
      <c r="FQ192" s="46">
        <f>CONCATENATE(AU192,AV192)&lt;&gt;""</f>
        <v/>
      </c>
      <c r="FR192" s="46">
        <f>IF(AND($DS192,FQ192),
IF(AU192="","Debes escribir el número de horas recargo diurno dominical y festivo. ",
IF( IFERROR(INT(AU192),1.1) &lt;&gt; IFERROR(_xlfn.NUMBERVALUE(AU192),1), "La cantidad de horas recargo diurno dominical y festivo debe ser un número entero. ", "")
),
""
)</f>
        <v/>
      </c>
      <c r="FS192" s="46">
        <f>IF(AND($DS192,FQ192),
IF(AV192="","Debes escribir el valor de las horas recargo diurno dominical y festivo. ",
IF( ISERR(_xlfn.NUMBERVALUE(AV192)), "El valor de las horas recargo diurno dominical y festivo debe ser un número válido. ", "")
),
""
)</f>
        <v/>
      </c>
      <c r="FT192" s="46">
        <f>CONCATENATE(AW192,AX192)&lt;&gt;""</f>
        <v/>
      </c>
      <c r="FU192" s="46">
        <f>IF(AND($DS192,FT192),
IF(AW192="","Debes escribir el número de horas recargo nocturno dominical y festivo. ",
IF( IFERROR(INT(AW192),1.1) &lt;&gt; IFERROR(_xlfn.NUMBERVALUE(AW192),1), "La cantidad de horas recargo nocturno dominical y festivo debe ser un número entero. ", "")
),
""
)</f>
        <v/>
      </c>
      <c r="FV192" s="46">
        <f>IF(AND($DS192,FT192),
IF(AX192="","Debes escribir el valor de las horas recargo nocturno dominical y festivo. ",
IF( ISERR(_xlfn.NUMBERVALUE(AX192)), "El valor de las horas recargo nocturno dominical y festivo debe ser un número válido. ", "")
),
""
)</f>
        <v/>
      </c>
      <c r="FW192" s="46">
        <f>CONCATENATE(AY192,AZ192)&lt;&gt;""</f>
        <v/>
      </c>
      <c r="FX192" s="46">
        <f>IF(AND($DS192,FW192),
IF(AY192="","Debes escribir el número de días de vacaciones comunes. ",
IF( IFERROR(INT(AY192),1.1) &lt;&gt; IFERROR(_xlfn.NUMBERVALUE(AY192),1), "La cantidad de días de vacaciones comunes debe ser un número entero. ", "")
),
""
)</f>
        <v/>
      </c>
      <c r="FY192" s="46">
        <f>IF(AND($DS192,FW192),
IF(AZ192="","Debes escribir el valor de las vacaciones comunes. ",
IF( ISERR(_xlfn.NUMBERVALUE(AZ192)), "El valor de las vacaciones comunes debe ser un número válido. ", "")
),
""
)</f>
        <v/>
      </c>
      <c r="FZ192" s="46">
        <f>CONCATENATE(BA192,BB192)&lt;&gt;""</f>
        <v/>
      </c>
      <c r="GA192" s="46">
        <f>IF(AND($DS192,FZ192),
IF(BA192="","Debes escribir el número de días de vacaciones compensadas. ",
IF( IFERROR(INT(BA192),1.1) &lt;&gt; IFERROR(_xlfn.NUMBERVALUE(BA192),1), "La cantidad de días de vacaciones compensadas debe ser un número entero. ", "")
),
""
)</f>
        <v/>
      </c>
      <c r="GB192" s="46">
        <f>IF(AND($DS192,FZ192),
IF(BB192="","Debes escribir el valor de las vacaciones compensadas. ",
IF( ISERR(_xlfn.NUMBERVALUE(BB192)), "El valor de las vacaciones compensadas debe ser un número válido. ", "")
),
""
)</f>
        <v/>
      </c>
      <c r="GC192" s="46">
        <f>CONCATENATE(BC192,BD192)&lt;&gt;""</f>
        <v/>
      </c>
      <c r="GD192" s="46">
        <f>IF(AND($DS192,GC192),
IF(BC192="","Debes escribir el número de días de prima salarial. ",
IF( IFERROR(INT(BC192),1.1) &lt;&gt; IFERROR(_xlfn.NUMBERVALUE(BC192),1), "La cantidad de días de prima salarial debe ser un número entero. ", "")
),
""
)</f>
        <v/>
      </c>
      <c r="GE192" s="46">
        <f>IF(AND($DS192,GC192),
IF(BD192="","Debes escribir el valor de los días de prima salarial. ",
IF( ISERR(_xlfn.NUMBERVALUE(BD192)), "El valor de los días de prima salarial debe ser un número válido. ", "")
),
""
)</f>
        <v/>
      </c>
      <c r="GF192" s="46">
        <f>IF($DS192,
IF( AND(BE192&lt;&gt;"", ISERR(_xlfn.NUMBERVALUE(BE192))), "El valor de la prima NO saliarial debe ser un número válido. ", "")
)</f>
        <v/>
      </c>
      <c r="GG192" s="46">
        <f>CONCATENATE(BF192,BG192,BH192)&lt;&gt;""</f>
        <v/>
      </c>
      <c r="GH192" s="46">
        <f>IF(AND($DS192,GG192),
IF(BF192="","Debes escribir el valor de las cesantías. ",
IF( ISERR(_xlfn.NUMBERVALUE(BF192)), "El valor de las cesantías debe ser un número válido. ", "")
),
""
)</f>
        <v/>
      </c>
      <c r="GI192" s="46">
        <f>IF(AND($DS192,GG192),
IF(BG192="","Debes escribir el % de cesantías. ",
IF( ISERR(_xlfn.NUMBERVALUE(BG192)), "El % de cesantías debe ser un número válido. ", "")
),
""
)</f>
        <v/>
      </c>
      <c r="GJ192" s="46">
        <f>IF(AND($DS192,GG192),
IF(BH192="","Debes escribir el valor de intereses de cesantías. ",
IF( ISERR(_xlfn.NUMBERVALUE(BH192)), "El valor de intereses de cesantías debe ser un número válido. ", "")
),
""
)</f>
        <v/>
      </c>
      <c r="GK192" s="46">
        <f>CONCATENATE(BI192,BJ192,BK192)&lt;&gt;""</f>
        <v/>
      </c>
      <c r="GL192" s="46">
        <f>IF(AND($DS192,GK192),
IF(BI192="","Debes escribir el número de días de incapacidad. ",
IF( IFERROR(INT(BI192),1.1) &lt;&gt; IFERROR(_xlfn.NUMBERVALUE(BI192),1), "La cantidad de días de incapacidad debe ser un número entero. ", "")
),
""
)</f>
        <v/>
      </c>
      <c r="GM192" s="46">
        <f>IF(AND($DS192,GK192),
IF(BJ192="","Debes escribir el tipo de incapacidad. ",
IF(_xlfn.IFNA(VLOOKUP(BJ192,TIPO_DE_INCAPACIDAD,1,FALSE),-1)=-1,"El tipo de incapacidad es inválida (por favor seleccionarlo de la lista). ","")
),
""
)</f>
        <v/>
      </c>
      <c r="GN192" s="46">
        <f>IF(AND($DS192,GK192),
IF(BK192="","Debes escribir el valor de la incapacidad. ",
IF( ISERR(_xlfn.NUMBERVALUE(BK192)), "El valor de la incapacidad debe ser un número válido. ", "")
),
""
)</f>
        <v/>
      </c>
      <c r="GO192" s="46">
        <f>CONCATENATE(BL192,BM192)&lt;&gt;""</f>
        <v/>
      </c>
      <c r="GP192" s="46">
        <f>IF(AND($DS192,GO192),
IF(BL192="","Debes escribir el número de días de licencia de maternidad o paternidad. ",
IF( IFERROR(INT(BL192),1.1) &lt;&gt; IFERROR(_xlfn.NUMBERVALUE(BL192),1), "La cantidad de días de licencia de maternidad o paternidad debe ser un número entero. ", "")
),
""
)</f>
        <v/>
      </c>
      <c r="GQ192" s="46">
        <f>IF(AND($DS192,GO192),
IF(BM192="","Debes escribir el valor de la licencia de maternidad o paternidad. ",
IF( ISERR(_xlfn.NUMBERVALUE(BM192)), "El valor de la licencia de maternidad o paternidad debe ser un número válido. ", "")
),
""
)</f>
        <v/>
      </c>
      <c r="GR192" s="46">
        <f>CONCATENATE(BN192,BO192)&lt;&gt;""</f>
        <v/>
      </c>
      <c r="GS192" s="46">
        <f>IF(AND($DS192,GR192),
IF(BN192="","Debes escribir el número de días de licencia remunerada. ",
IF( IFERROR(INT(BN192),1.1) &lt;&gt; IFERROR(_xlfn.NUMBERVALUE(BN192),1), "La cantidad de días de licencia remunerada debe ser un número entero. ", "")
),
""
)</f>
        <v/>
      </c>
      <c r="GT192" s="46">
        <f>IF(AND($DS192,GR192),
IF(BO192="","Debes escribir el valor de la licencia remunerada. ",
IF( ISERR(_xlfn.NUMBERVALUE(BO192)), "El valor de la licencia remunerada debe ser un número válido. ", "")
),
""
)</f>
        <v/>
      </c>
      <c r="GU192" s="46">
        <f>IF($DS192,
IF( AND(BP192&lt;&gt;"", ISERR(_xlfn.NUMBERVALUE(BP192))), "El valor de la licencia NO remunerada debe ser un número válido. ", "")
)</f>
        <v/>
      </c>
      <c r="GV192" s="46">
        <f>IF($DS192,
IF( AND(BQ192&lt;&gt;"", ISERR(_xlfn.NUMBERVALUE(BQ192))), "El valor de auxilios salariales debe ser un número válido. ", "")
)</f>
        <v/>
      </c>
      <c r="GW192" s="46">
        <f>IF($DS192,
IF( AND(BR192&lt;&gt;"", ISERR(_xlfn.NUMBERVALUE(BR192))), "El valor de auxilios NO salariales debe ser un número válido. ", "")
)</f>
        <v/>
      </c>
      <c r="GX192" s="46">
        <f>IF($DS192,
IF( AND(BS192&lt;&gt;"", ISERR(_xlfn.NUMBERVALUE(BS192))), "El valor de bonos salariales debe ser un número válido. ", "")
)</f>
        <v/>
      </c>
      <c r="GY192" s="46">
        <f>IF($DS192,
IF( AND(BT192&lt;&gt;"", ISERR(_xlfn.NUMBERVALUE(BT192))), "El valor de bonos NO salariales debe ser un número válido. ", "")
)</f>
        <v/>
      </c>
      <c r="GZ192" s="46">
        <f>IF($DS192,
IF( AND(BU192&lt;&gt;"", ISERR(_xlfn.NUMBERVALUE(BU192))), "El valor de bonos salariales de alimentación debe ser un número válido. ", "")
)</f>
        <v/>
      </c>
      <c r="HA192" s="46">
        <f>IF($DS192,
IF( AND(BV192&lt;&gt;"", ISERR(_xlfn.NUMBERVALUE(BV192))), "El valor de bonos NO salariales de alimentación debe ser un número válido. ", "")
)</f>
        <v/>
      </c>
      <c r="HB192" s="46">
        <f>IF($DS192,
IF( AND(BW192&lt;&gt;"", ISERR(_xlfn.NUMBERVALUE(BW192))), "El valor de bonificaciones salariales debe ser un número válido. ", "")
)</f>
        <v/>
      </c>
      <c r="HC192" s="46">
        <f>IF($DS192,
IF( AND(BX192&lt;&gt;"", ISERR(_xlfn.NUMBERVALUE(BX192))), "El valor de bonificaciones NO salariales debe ser un número válido. ", "")
)</f>
        <v/>
      </c>
      <c r="HD192" s="46">
        <f>IF($DS192,
IF( AND(BY192&lt;&gt;"", ISERR(_xlfn.NUMBERVALUE(BY192))), "El valor de compensaciones ordinarias debe ser un número válido. ", "")
)</f>
        <v/>
      </c>
      <c r="HE192" s="46">
        <f>IF($DS192,
IF( AND(BZ192&lt;&gt;"", ISERR(_xlfn.NUMBERVALUE(BZ192))), "El valor de compensaciones extraordinarias debe ser un número válido. ", "")
)</f>
        <v/>
      </c>
      <c r="HF192" s="46">
        <f>IF($DS192,
IF( AND(CA192&lt;&gt;"", ISERR(_xlfn.NUMBERVALUE(CA192))), "El valor de comisiones debe ser un número válido. ", "")
)</f>
        <v/>
      </c>
      <c r="HG192" s="46">
        <f>IF($DS192,
IF( AND(CB192&lt;&gt;"", ISERR(_xlfn.NUMBERVALUE(CB192))), "El valor de ausencia por huega debe ser un número válido. ", "")
)</f>
        <v/>
      </c>
      <c r="HH192" s="46">
        <f>IF($DS192,
IF( AND(CC192&lt;&gt;"", ISERR(_xlfn.NUMBERVALUE(CC192))), "El valor de anticipos debe ser un número válido. ", "")
)</f>
        <v/>
      </c>
      <c r="HI192" s="46">
        <f>IF($DS192,
IF( AND(CD192&lt;&gt;"", ISERR(_xlfn.NUMBERVALUE(CD192))), "El valor de pagos a terceros debe ser un número válido. ", "")
)</f>
        <v/>
      </c>
      <c r="HJ192" s="46">
        <f>IF($DS192,
IF( AND(CE192&lt;&gt;"", ISERR(_xlfn.NUMBERVALUE(CE192))), "El valor de dotación debe ser un número válido. ", "")
)</f>
        <v/>
      </c>
      <c r="HK192" s="46">
        <f>IF($DS192,
IF( AND(CF192&lt;&gt;"", ISERR(_xlfn.NUMBERVALUE(CF192))), "El valor de apoyo sostenibilidad debe ser un número válido. ", "")
)</f>
        <v/>
      </c>
      <c r="HL192" s="46">
        <f>IF($DS192,
IF( AND(CG192&lt;&gt;"", ISERR(_xlfn.NUMBERVALUE(CG192))), "El valor de teletrabajo debe ser un número válido. ", "")
)</f>
        <v/>
      </c>
      <c r="HM192" s="46">
        <f>IF($DS192,
IF( AND(CH192&lt;&gt;"", ISERR(_xlfn.NUMBERVALUE(CH192))), "El valor de bonificación de retiro debe ser un número válido. ", "")
)</f>
        <v/>
      </c>
      <c r="HN192" s="46">
        <f>IF($DS192,
IF( AND(CI192&lt;&gt;"", ISERR(_xlfn.NUMBERVALUE(CI192))), "El valor de indemnización de retiro debe ser un número válido. ", "")
)</f>
        <v/>
      </c>
      <c r="HO192" s="46">
        <f>IF($DS192,
IF( AND(CJ192&lt;&gt;"", ISERR(_xlfn.NUMBERVALUE(CJ192))), "El valor de reintegros debe ser un número válido. ", "")
)</f>
        <v/>
      </c>
      <c r="HP192" s="46">
        <f>CONCATENATE(CK192,CL192,CM192)&lt;&gt;""</f>
        <v/>
      </c>
      <c r="HQ192" s="46">
        <f>IF(AND($DS192,HP192),
IF(CK192="","Debes escribir la descripción de otro concepto no categorizado. ",""),
""
)</f>
        <v/>
      </c>
      <c r="HR192" s="46">
        <f>IF(AND($DS192,HP192),
IF(CONCATENATE(CL192,CM192)="","Debes escribir al menos un valor de concepto no categorizado (salarial o no salarial). ",
IF(ISERR(_xlfn.NUMBERVALUE(CL192)),"El valor salarial concepto no categorizado debe ser un número válido. ","")
),
""
)</f>
        <v/>
      </c>
      <c r="HS192" s="46">
        <f>IF(AND($DS192,HP192),
IF(CONCATENATE(CL192,CM192)="","Debes escribir al menos un valor de concepto no categorizado (salarial o no salarial). ",
IF(ISERR(_xlfn.NUMBERVALUE(CM192)),"El valor NO salarial concepto no categorizado debe ser un número válido. ","")
),
""
)</f>
        <v/>
      </c>
      <c r="HT192" s="46">
        <f>IF($DS192,
IF(CN192="","Debes escribir el porcentaje del aporte a salud. ",
IF( ISERR(_xlfn.NUMBERVALUE(CN192)), "El valor del porcentaje del aporte a salud debe ser un número válido. ", "")
)
)</f>
        <v/>
      </c>
      <c r="HU192" s="46">
        <f>IF($DS192,
IF(CO192="","Debes escribir el valor del aporte a salud. ",
IF( ISERR(_xlfn.NUMBERVALUE(CO192)), "El valor del aporte a salud debe ser un número válido. ", "")
)
)</f>
        <v/>
      </c>
      <c r="HV192" s="46">
        <f>IF($DS192,
IF( AND(CP192&lt;&gt;"", ISERR(_xlfn.NUMBERVALUE(CP192))), "El valor plan complementario debe ser un número válido. ", "")
)</f>
        <v/>
      </c>
      <c r="HW192" s="46">
        <f>IF($DS192,
IF(CQ192="","Debes escribir el porcentaje del aporte a pensión. ",
IF( ISERR(_xlfn.NUMBERVALUE(CQ192)), "El valor del porcentaje del aporte a pensión debe ser un número válido. ", "")
)
)</f>
        <v/>
      </c>
      <c r="HX192" s="46">
        <f>IF($DS192,
IF(CR192="","Debes escribir el valor del aporte a pensión. ",
IF( ISERR(_xlfn.NUMBERVALUE(CR192)), "El valor del aporte a salud debe ser un número válido. ", "")
)
)</f>
        <v/>
      </c>
      <c r="HY192" s="46">
        <f>IF($DS192,
IF( AND(CS192&lt;&gt;"", ISERR(_xlfn.NUMBERVALUE(CS192))), "El valor pensión voluntaria debe ser un número válido. ", "")
)</f>
        <v/>
      </c>
      <c r="HZ192" s="46">
        <f>CONCATENATE(CT192,CU192,CV192,CW192)&lt;&gt;""</f>
        <v/>
      </c>
      <c r="IA192" s="46">
        <f>IF(AND($DS192,HZ192),
IF(CT192="","Debes escribir el % del fondo de seguridad pensional. ",
IF( ISERR(_xlfn.NUMBERVALUE(CT192)), "El % del fondo de seguridad debe ser un número válido. ", "")
),
""
)</f>
        <v/>
      </c>
      <c r="IB192" s="46">
        <f>IF(AND($DS192,HZ192),
IF(CU192="","Debes escribir el valor del aporte al fondo de solidaridad pensional. ",
IF( ISERR(_xlfn.NUMBERVALUE(CU192)), "El valor del aporte al fondo de solidaridad pensional debe ser un número válido. ", "")
),
""
)</f>
        <v/>
      </c>
      <c r="IC192" s="46">
        <f>IF(AND($DS192,HZ192),
IF(CV192="","Debes escribir el % del fondo de subsistencia. ",
IF( ISERR(_xlfn.NUMBERVALUE(CV192)), "El % del fondo de subsistencia debe ser un número válido. ", "")
),
""
)</f>
        <v/>
      </c>
      <c r="ID192" s="46">
        <f>IF(AND($DS192,HZ192),
IF(CW192="","Debes escribir el valor del fondo de subsistencia. ",
IF( ISERR(_xlfn.NUMBERVALUE(CW192)), "El valor del fondo de subsistencia debe ser un número válido. ", "")
),
""
)</f>
        <v/>
      </c>
      <c r="IE192" s="46">
        <f>CONCATENATE(CX192,CY192)&lt;&gt;""</f>
        <v/>
      </c>
      <c r="IF192" s="46">
        <f>IF(AND($DS192,IE192),
IF(CX192="","Debes escribir el % de sindicato. ",
IF( ISERR(_xlfn.NUMBERVALUE(CX192)), "El % de sindicato debe ser un número válido. ", "")
),
""
)</f>
        <v/>
      </c>
      <c r="IG192" s="46">
        <f>IF(AND($DS192,IE192),
IF(CY192="","Debes escribir el valor del sindicato. ",
IF( ISERR(_xlfn.NUMBERVALUE(CY192)), "El valor del sindicato debe ser un número válido. ", "")
),
""
)</f>
        <v/>
      </c>
      <c r="IH192" s="46">
        <f>IF($DS192,
IF( AND(CZ192&lt;&gt;"", ISERR(_xlfn.NUMBERVALUE(CZ192))), "El valor de sanción pública debe ser un número válido. ", "")
)</f>
        <v/>
      </c>
      <c r="II192" s="46">
        <f>IF($DS192,
IF( AND(DA192&lt;&gt;"", ISERR(_xlfn.NUMBERVALUE(DA192))), "El valor de sanción privada debe ser un número válido. ", "")
)</f>
        <v/>
      </c>
      <c r="IJ192" s="46">
        <f>CONCATENATE(DB192,DC192)&lt;&gt;""</f>
        <v/>
      </c>
      <c r="IK192" s="46">
        <f>IF(AND($DS192,IJ192),
IF(DB192="","Debes escribir la descripción de libranza. ",""),
""
)</f>
        <v/>
      </c>
      <c r="IL192" s="46">
        <f>IF(AND($DS192,IJ192),
IF(DC192="","Debes escribir la cuota libranza. ",
IF(ISERR(_xlfn.NUMBERVALUE(DC192)),"El valor de la cuota libranza debe ser un número válido. ","")
),
""
)</f>
        <v/>
      </c>
      <c r="IM192" s="46">
        <f>IF($DS192,
IF( AND(DD192&lt;&gt;"", ISERR(_xlfn.NUMBERVALUE(DD192))), "El valor de pagos a terceros debe ser un número válido. ", "")
)</f>
        <v/>
      </c>
      <c r="IN192" s="46">
        <f>IF($DS192,
IF( AND(DE192&lt;&gt;"", ISERR(_xlfn.NUMBERVALUE(DE192))), "El valor de anticipos debe ser un número válido. ", "")
)</f>
        <v/>
      </c>
      <c r="IO192" s="46">
        <f>IF($DS192,
IF( AND(DF192&lt;&gt;"", ISERR(_xlfn.NUMBERVALUE(DF192))), "El valor de AFC debe ser un número válido. ", "")
)</f>
        <v/>
      </c>
      <c r="IP192" s="46">
        <f>IF($DS192,
IF( AND(DG192&lt;&gt;"", ISERR(_xlfn.NUMBERVALUE(DG192))), "El valor de rete-fuente debe ser un número válido. ", "")
)</f>
        <v/>
      </c>
      <c r="IQ192" s="46">
        <f>IF($DS192,
IF( AND(DH192&lt;&gt;"", ISERR(_xlfn.NUMBERVALUE(DH192))), "El valor de cooperativa de trabajo debe ser un número válido. ", "")
)</f>
        <v/>
      </c>
      <c r="IR192" s="46">
        <f>IF($DS192,
IF( AND(DI192&lt;&gt;"", ISERR(_xlfn.NUMBERVALUE(DI192))), "El valor de embargo fiscal debe ser un número válido. ", "")
)</f>
        <v/>
      </c>
      <c r="IS192" s="46">
        <f>IF($DS192,
IF( AND(DJ192&lt;&gt;"", ISERR(_xlfn.NUMBERVALUE(DJ192))), "El valor de educación debe ser un número válido. ", "")
)</f>
        <v/>
      </c>
      <c r="IT192" s="46">
        <f>IF($DS192,
IF( AND(DK192&lt;&gt;"", ISERR(_xlfn.NUMBERVALUE(DK192))), "El valor de reintegro debe ser un número válido. ", "")
)</f>
        <v/>
      </c>
      <c r="IU192" s="46">
        <f>IF($DS192,
IF( AND(DL192&lt;&gt;"", ISERR(_xlfn.NUMBERVALUE(DL192))), "El valor de deuda debe ser un número válido. ", "")
)</f>
        <v/>
      </c>
      <c r="IV192" s="46">
        <f>IF($DS192,
IF( AND(DM192&lt;&gt;"", ISERR(_xlfn.NUMBERVALUE(DM192))), "El valor de otras deducciones debe ser un número válido. ", "")
)</f>
        <v/>
      </c>
      <c r="IW192" s="46">
        <f>IF($DS192,
IF(DN192="","Debes escribir el valor de los devengos totales. ",
IF( ISERR(_xlfn.NUMBERVALUE(DN192)), "El valor de los devengos totales debe ser un número válido. ", "")
)
)</f>
        <v/>
      </c>
      <c r="IX192" s="46">
        <f>IF($DS192,
IF(DO192="","Debes escribir el valor de las deducciones totales. ",
IF( ISERR(_xlfn.NUMBERVALUE(DO192)), "El valor de las deducciones totales debe ser un número válido. ", "")
)
)</f>
        <v/>
      </c>
      <c r="IY192" s="46">
        <f>IF($DS192,
IF(DP192="","Debes escribir el valor del salario total. ",
IF( ISERR(_xlfn.NUMBERVALUE(DP192)), "El valor del salario total debe ser un número válido. ", "")
)
)</f>
        <v/>
      </c>
    </row>
    <row r="193">
      <c r="B193" s="48" t="n">
        <v>181</v>
      </c>
      <c r="C193" s="61">
        <f>IF(AND(DS193,DP193&lt;&gt;""),
IF(DQ193="","OK","Error"),
""
)</f>
        <v/>
      </c>
      <c r="D193" s="53" t="n"/>
      <c r="E193" s="52" t="n"/>
      <c r="F193" s="112" t="n"/>
      <c r="G193" s="52" t="n"/>
      <c r="H193" s="53" t="n"/>
      <c r="I193" s="52" t="n"/>
      <c r="J193" s="52" t="n"/>
      <c r="K193" s="53" t="n"/>
      <c r="L193" s="55" t="n"/>
      <c r="M193" s="108" t="n"/>
      <c r="N193" s="56" t="n"/>
      <c r="O193" s="52" t="n"/>
      <c r="P193" s="52" t="n"/>
      <c r="Q193" s="52" t="n"/>
      <c r="R193" s="52" t="n"/>
      <c r="S193" s="52" t="n"/>
      <c r="T193" s="53" t="n"/>
      <c r="U193" s="52" t="n"/>
      <c r="V193" s="52" t="n"/>
      <c r="W193" s="55" t="n"/>
      <c r="X193" s="55" t="n"/>
      <c r="Y193" s="52" t="n"/>
      <c r="Z193" s="55" t="n"/>
      <c r="AA193" s="52" t="n"/>
      <c r="AB193" s="53" t="n"/>
      <c r="AC193" s="53" t="n"/>
      <c r="AD193" s="53" t="n"/>
      <c r="AE193" s="177" t="n"/>
      <c r="AF193" s="113" t="n"/>
      <c r="AG193" s="177" t="n"/>
      <c r="AH193" s="178" t="n"/>
      <c r="AI193" s="178" t="n"/>
      <c r="AJ193" s="178" t="n"/>
      <c r="AK193" s="114" t="n"/>
      <c r="AL193" s="178" t="n"/>
      <c r="AM193" s="114" t="n"/>
      <c r="AN193" s="178" t="n"/>
      <c r="AO193" s="114" t="n"/>
      <c r="AP193" s="178" t="n"/>
      <c r="AQ193" s="114" t="n"/>
      <c r="AR193" s="178" t="n"/>
      <c r="AS193" s="114" t="n"/>
      <c r="AT193" s="178" t="n"/>
      <c r="AU193" s="114" t="n"/>
      <c r="AV193" s="178" t="n"/>
      <c r="AW193" s="114" t="n"/>
      <c r="AX193" s="178" t="n"/>
      <c r="AY193" s="114" t="n"/>
      <c r="AZ193" s="178" t="n"/>
      <c r="BA193" s="114" t="n"/>
      <c r="BB193" s="178" t="n"/>
      <c r="BC193" s="114" t="n"/>
      <c r="BD193" s="178" t="n"/>
      <c r="BE193" s="178" t="n"/>
      <c r="BF193" s="178" t="n"/>
      <c r="BG193" s="59" t="n"/>
      <c r="BH193" s="178" t="n"/>
      <c r="BI193" s="114" t="n"/>
      <c r="BJ193" s="53" t="n"/>
      <c r="BK193" s="178" t="n"/>
      <c r="BL193" s="114" t="n"/>
      <c r="BM193" s="178" t="n"/>
      <c r="BN193" s="114" t="n"/>
      <c r="BO193" s="178" t="n"/>
      <c r="BP193" s="178" t="n"/>
      <c r="BQ193" s="178" t="n"/>
      <c r="BR193" s="178" t="n"/>
      <c r="BS193" s="178" t="n"/>
      <c r="BT193" s="178" t="n"/>
      <c r="BU193" s="178" t="n"/>
      <c r="BV193" s="178" t="n"/>
      <c r="BW193" s="178" t="n"/>
      <c r="BX193" s="178" t="n"/>
      <c r="BY193" s="178" t="n"/>
      <c r="BZ193" s="178" t="n"/>
      <c r="CA193" s="178" t="n"/>
      <c r="CB193" s="178" t="n"/>
      <c r="CC193" s="178" t="n"/>
      <c r="CD193" s="178" t="n"/>
      <c r="CE193" s="178" t="n"/>
      <c r="CF193" s="178" t="n"/>
      <c r="CG193" s="178" t="n"/>
      <c r="CH193" s="178" t="n"/>
      <c r="CI193" s="178" t="n"/>
      <c r="CJ193" s="178" t="n"/>
      <c r="CK193" s="53" t="n"/>
      <c r="CL193" s="178" t="n"/>
      <c r="CM193" s="178" t="n"/>
      <c r="CN193" s="60" t="n"/>
      <c r="CO193" s="177" t="n"/>
      <c r="CP193" s="178" t="n"/>
      <c r="CQ193" s="60" t="n"/>
      <c r="CR193" s="177" t="n"/>
      <c r="CS193" s="178" t="n"/>
      <c r="CT193" s="59" t="n"/>
      <c r="CU193" s="178" t="n"/>
      <c r="CV193" s="59" t="n"/>
      <c r="CW193" s="178" t="n"/>
      <c r="CX193" s="59" t="n"/>
      <c r="CY193" s="178" t="n"/>
      <c r="CZ193" s="178" t="n"/>
      <c r="DA193" s="178" t="n"/>
      <c r="DB193" s="53" t="n"/>
      <c r="DC193" s="178" t="n"/>
      <c r="DD193" s="178" t="n"/>
      <c r="DE193" s="178" t="n"/>
      <c r="DF193" s="178" t="n"/>
      <c r="DG193" s="178" t="n"/>
      <c r="DH193" s="178" t="n"/>
      <c r="DI193" s="178" t="n"/>
      <c r="DJ193" s="178" t="n"/>
      <c r="DK193" s="178" t="n"/>
      <c r="DL193" s="178" t="n"/>
      <c r="DM193" s="178" t="n"/>
      <c r="DN193" s="177" t="n"/>
      <c r="DO193" s="177" t="n"/>
      <c r="DP193" s="177" t="n"/>
      <c r="DQ193" s="76">
        <f>IF(AND(DS193,DP193&lt;&gt;""),
CONCATENATE(DT193,DU193,DV193,DW193,DX193,DY193,DZ193,EA193,EB193,EC193,ED193,EE193,EF193,EG193,EH193,EI193,EJ193,EK193,EL193,EM193,EN193,EO193,EP193,EQ193,ES193,ET193,EU193,EV193,EW193,EX193,EY193,EZ193,FA193,FC193,FD193,FF193,FG193,FI193,FJ193,FL193,FM193,FO193,FP193,FR193,FS193,FU193,FV193,FX193,FY193,GA193,GB193,GD193,GE193,GF193,GH193,GI193,GJ193,GL193,GM193,GN193,GP193,GQ193,GS193,GT193,GU193,GV193,GW193,GX193,GY193,GZ193,HA193,HB193,HC193,HD193,HE193,HF193,HG193,HH193,HI193,HJ193,HK193,HL193,HM193,HN193,HO193,HQ193,HR193,HS193,HT193,HU193,HV193,HW193,HX193,HY193,IA193,IB193,IC193,ID193,IF193,IG193,IH193,II193,IK193,IL193,IM193,IN193,IO193,IP193,IQ193,IR193,IS193,IT193,IU193,IV193,IW193,IX193,IY193,IZ193),
""
)</f>
        <v/>
      </c>
      <c r="DR193" s="53" t="n"/>
      <c r="DS193" s="46">
        <f>CONCATENATE(D193,$E193,$F193,$G193,H193,$I193,$J193,K193,$L193,$M193,N193,$O193,$P193,$Q193,$R193,$S193,T193,$U193,$V193,$W193,$X193,$Y193,$Z193,$AA193,AB193,AC193,AD193,$AE193,$AF193,$AG193,AH193,AI193,AJ193,AK193,AL193,AM193,AN193,AO193,AP193,AQ193,AR193,AS193,AT193,AU193,AV193,AW193,AX193,AY193,AZ193,BA193,BB193,BC193,BD193,BE193,BF193,BG193,BH193,BI193,BJ193,BK193,BL193,BM193,BN193,BO193,BP193,BQ193,BR193,BS193,BT193,BU193,BV193,BW193,BX193,BY193,BZ193,CA193,CB193,CC193,CD193,CE193,CF193,CG193,CH193,CI193,CJ193,CK193,CL193,CM193,$CN193,$CO193,CP193,$CQ193,$CR193,CS193,CT193,CU193,CV193,CW193,CX193,CY193,CZ193,DA193,DB193,DC193,DD193,DE193,DF193,DG193,DH193,DI193,DJ193,DK193,DL193,DM193,$DN193,$DO193,$DP193,DR193)&lt;&gt;""</f>
        <v/>
      </c>
      <c r="DT193" s="46">
        <f>IF(AND($DS193,$E$4&lt;&gt;""),
IF(LEFT($E$4,2) = "1.",
IF(D193&lt;&gt;"","El CUNE sólo se envía en operaciones de novedad o ajuste. ",""),
IF(D193="","Debes escribir un CUNE válido para realizar operaciones de novedad o ajuste. ","")),
""
)</f>
        <v/>
      </c>
      <c r="DU193" s="46">
        <f>IF($DS193,
IF(E193="","Debes seleccionar el tipo de documento del empleado. ",
IF(_xlfn.IFNA(VLOOKUP(E193,TIPO_DE_DOCUMENTO,1,FALSE),-1)=-1,"El tipo de documento no es válido (por favor seleccionarlo de la lista). ","")
)
)</f>
        <v/>
      </c>
      <c r="DV193" s="46">
        <f>IF($DS193,
IF(F193="","Debes escribir el número de documento del empleado. ","")
)</f>
        <v/>
      </c>
      <c r="DW193" s="46">
        <f>IF($DS193,
IF(G193="","Debes escribir el primer nombre del empleado. ","")
)</f>
        <v/>
      </c>
      <c r="DY193" s="46">
        <f>IF($DS193,
IF(I193="","Debes escribir el primer apellido del empleado. ","")
)</f>
        <v/>
      </c>
      <c r="DZ193" s="46">
        <f>IF($DS193,
IF(J193="","Debes escribir el segundo apellido del empleado. ","")
)</f>
        <v/>
      </c>
      <c r="EB193" s="46">
        <f>IF($DS193,
IF(L193="","Debes escribir la fecha de ingreso del empleado. ",
IF(ISERR(DATE(YEAR(L193),MONTH(L193),DAY(L193))), "El valor ingresado en fecha de ingreso no tiene un formato válido. ","")
)
)</f>
        <v/>
      </c>
      <c r="EC193" s="46">
        <f>IF($DS193,
IF(M193="","Debes escribir el tiempo laborado. ",
IF( IFERROR(INT(M193),1.1) &lt;&gt; IFERROR(_xlfn.NUMBERVALUE(M193),1), "El valor de los días trabajados debe ser un número entero. ", "")
)
)</f>
        <v/>
      </c>
      <c r="ED193" s="46">
        <f>IF($DS193,
IF( AND(N193&lt;&gt;"", ISERR(DATE(YEAR(N193),MONTH(N193),DAY(N193))) ), "El valor ingresado en fecha de ingreso no tiene un formato válido. ",
IF( AND(N193&lt;&gt;"", $E$6&lt;&gt;"", DATE(YEAR(N193), MONTH(N193), 1) &lt;&gt; IFERROR(DATE(MID($E$6, 1, 4), MID($E$6, 6, 2),1), "1/1/1900") ), "La fecha de retiro debe estar dentro del período liquidado. ", "")
)
)</f>
        <v/>
      </c>
      <c r="EE193" s="46">
        <f>IF($DS193,
IF(O193="","Debes seleccionar el tipo de trabajador. ",
IF(_xlfn.IFNA(VLOOKUP(O193,TIPO_DE_TRABAJADOR,1,FALSE),-1)=-1,"El tipo de trabajador no es válido (por favor seleccionarlo de la lista). ","")
)
)</f>
        <v/>
      </c>
      <c r="EF193" s="46">
        <f>IF($DS193,
IF(P193="","Debes seleccionar si es un trabajador dependiente pensionado por vejez. ",
IF(_xlfn.IFNA(VLOOKUP(P193,SUBTIPO_DE_TRABAJADOR,1,FALSE),-1)=-1,"El tipo de trabajador dependiente pensionado por vejez no es válido (por favor seleccionarlo de la lista). ","")
)
)</f>
        <v/>
      </c>
      <c r="EG193" s="46">
        <f>IF($DS193,
IF(Q193="","Debes seleccionar el tipo de contrato del trabajador. ",
IF(_xlfn.IFNA(VLOOKUP(Q193,TIPO_DE_CONTRATO,1,FALSE),-1)=-1,"El tipo de contrato del trabajador no es válido (por favor seleccionarlo de la lista). ","")
)
)</f>
        <v/>
      </c>
      <c r="EH193" s="46">
        <f>IF($DS193,
IF(R193="","Debes seleccionar si es un salario integral. ",
IF(_xlfn.IFNA(VLOOKUP(R193,SI_NO,1,FALSE),-1)=-1,"Valor no válido para salario integral (por favor seleccionarlo de la lista). ","")
)
)</f>
        <v/>
      </c>
      <c r="EI193" s="46">
        <f>IF($DS193,
IF(S193="","Debes seleccionar si el trabajador realiza actividades de riesgo. ",
IF(_xlfn.IFNA(VLOOKUP(S193,SI_NO,1,FALSE),-1)=-1,"Valor no válido para actividad de alto riesgo (por favor seleccionarlo de la lista). ","")
)
)</f>
        <v/>
      </c>
      <c r="EK193" s="46">
        <f>IF($DS193,
IF(U193="","Debes escribir el código del municipio de residencia del trabajador. ",
IF(_xlfn.IFNA(VLOOKUP(U193,MUNICIPIO,1,FALSE),-1)=-1,"El municipio de residencia del trabajador es inválido (por favor seleccionarlo de la lista). ","")
)
)</f>
        <v/>
      </c>
      <c r="EL193" s="46">
        <f>IF($DS193,
IF(V193="","Debes escribir el la dirección de residendia del trabajador. ","")
)</f>
        <v/>
      </c>
      <c r="EM193" s="46">
        <f>IF($DS193,
IF(W193="","Debes escribir la fecha de inicio de la liquidación. ",
IF(ISERR(DATE(YEAR(W193),MONTH(W193),DAY(W193))),"El valor ingresado en fecha de inicio de liquidación no tiene un formato válido. ",
IF( AND($E$6&lt;&gt;"", DATE(YEAR(W193), MONTH(W193), 1) &lt;&gt; IFERROR(DATE(MID($E$6, 1, 4), MID($E$6, 6, 2),1), "1/1/1900") ), "La fecha de inicio de la liquidación debe estar dentro del período liquidado. ", "")
)
)
)</f>
        <v/>
      </c>
      <c r="EN193" s="46">
        <f>IF($DS193,
IF(X193="","Debes escribir la fecha de fin de la liquidación. ",
IF(ISERR(DATE(YEAR(X193),MONTH(X193),DAY(X193))),"El valor ingresado en fecha de fin de liquidación no tiene un formato válido. ",
IF( AND($E$6&lt;&gt;"", DATE(YEAR(X193), MONTH(X193), 1) &lt;&gt; IFERROR(DATE(MID($E$6, 1, 4), MID($E$6, 6, 2),1), "1/1/1900") ), "La fecha de fin de la liquidación debe estar dentro del período liquidado. ", "")
)
)
)</f>
        <v/>
      </c>
      <c r="EO193" s="46">
        <f>IF($DS193,
IF(Y193="","Debes escribir la frecuencia de pago del trabajador. ",
IF(_xlfn.IFNA(VLOOKUP(Y193,PERÍODO_DE_NÓMINA,1,FALSE),-1)=-1,"La frecuencia de pago es inválida (por favor seleccionarlo de la lista). ","")
)
)</f>
        <v/>
      </c>
      <c r="EP193" s="46">
        <f>IF($DS193,
IF(Z193="","Debes escribir la fecha de pago. ",
IF(ISERR(DATE(YEAR(Z193),MONTH(Z193),DAY(Z193))), "El valor ingresado en fecha de pago no tiene un formato válido. ","")
)
)</f>
        <v/>
      </c>
      <c r="EQ193" s="46">
        <f>IF($DS193,
IF(AA193="","Debes escribir el medio de pago. ",
IF(_xlfn.IFNA(VLOOKUP(AA193,MEDIOS_DE_PAGO,1,FALSE),-1)=-1,"El medio de pago es inválido (por favor seleccionarlo de la lista). ","")
)
)</f>
        <v/>
      </c>
      <c r="ER193" s="46">
        <f>OR(AA193='Tablas '!$T$4,AA193='Tablas '!$T$7,AA193='Tablas '!$T$8,AA193='Tablas '!$T$11)</f>
        <v/>
      </c>
      <c r="ES193" s="46">
        <f>IF(AND($DS193,ER193),
IF(AB193="","Debes escribir la entidad bancaria. ",""),
""
)</f>
        <v/>
      </c>
      <c r="ET193" s="46">
        <f>IF(AND($DS193,ER193),
IF(AC193="","Debes escribir el tipo de cuenta bancaria. ",
IF(_xlfn.IFNA(VLOOKUP(AC193,TIPO_DE_CUENTA,1,FALSE),-1)=-1,"El tipo de cuenta bancaria es inválida (por favor seleccionarlo de la lista). ","")
),
""
)</f>
        <v/>
      </c>
      <c r="EU193" s="46">
        <f>IF(AND($DS193,ER193),
IF(AD193="","Debes escribir el número de cuenta bancaria. ",""),
""
)</f>
        <v/>
      </c>
      <c r="EV193" s="46">
        <f>IF($DS193,
IF(AE193="","Debes escribir el valor del sueldo básico. ",
IF( ISERR(_xlfn.NUMBERVALUE(AE193)), "El valor del sueldo básico debe ser un número válido. ", "")
)
)</f>
        <v/>
      </c>
      <c r="EW193" s="46">
        <f>IF($DS193,
IF(AF193="","Debes escribir el número de días trabajados. ",
IF( IFERROR(INT(AF193),1.1) &lt;&gt; IFERROR(_xlfn.NUMBERVALUE(AF193),1), "La cantidad de días trabajados debe ser un número entero. ", "")
)
)</f>
        <v/>
      </c>
      <c r="EX193" s="46">
        <f>IF($DS193,
IF(AG193="","Debes escribir el valor del sueldo trabajado. ",
IF( ISERR(_xlfn.NUMBERVALUE(AG193)), "El valor del sueldo trabajado debe ser un número válido. ", "")
)
)</f>
        <v/>
      </c>
      <c r="EY193" s="46">
        <f>IF($DS193,
IF( AND(AH193&lt;&gt;"", ISERR(_xlfn.NUMBERVALUE(AH193))), "El valor del auxilio de transporte debe ser un número válido. ", "")
)</f>
        <v/>
      </c>
      <c r="EZ193" s="46">
        <f>IF($DS193,
IF( AND(AI193&lt;&gt;"", ISERR(_xlfn.NUMBERVALUE(AI193))), "El valor de viáticos salariales debe ser un número válido. ", "")
)</f>
        <v/>
      </c>
      <c r="FA193" s="46">
        <f>IF($DS193,
IF( AND(AJ193&lt;&gt;"", ISERR(_xlfn.NUMBERVALUE(AJ193))), "El valor de viáticos NO salariales debe ser un número válido. ", "")
)</f>
        <v/>
      </c>
      <c r="FB193" s="46">
        <f>CONCATENATE(AK193,AL193)&lt;&gt;""</f>
        <v/>
      </c>
      <c r="FC193" s="46">
        <f>IF(AND($DS193,FB193),
IF(AK193="","Debes escribir el número de horas extras diurnas. ",
IF( IFERROR(INT(AK193),1.1) &lt;&gt; IFERROR(_xlfn.NUMBERVALUE(AK193),1), "La cantidad de horas extras diurnas debe ser un número entero. ", "")
),
""
)</f>
        <v/>
      </c>
      <c r="FD193" s="46">
        <f>IF(AND($DS193,FB193),
IF(AL193="","Debes escribir el valor de las horas extras diurnas. ",
IF( ISERR(_xlfn.NUMBERVALUE(AL193)), "El valor de las horas extras duirnas debe ser un número válido. ", "")
),
""
)</f>
        <v/>
      </c>
      <c r="FE193" s="46">
        <f>CONCATENATE(AM193,AN193)&lt;&gt;""</f>
        <v/>
      </c>
      <c r="FF193" s="46">
        <f>IF(AND($DS193,FE193),
IF(AM193="","Debes escribir el número de horas extras nocturnas. ",
IF( IFERROR(INT(AM193),1.1) &lt;&gt; IFERROR(_xlfn.NUMBERVALUE(AM193),1), "La cantidad de horas extras nocturnas debe ser un número entero. ", "")
),
""
)</f>
        <v/>
      </c>
      <c r="FG193" s="46">
        <f>IF(AND($DS193,FE193),
IF(AN193="","Debes escribir el valor de las horas extras nocturnas. ",
IF( ISERR(_xlfn.NUMBERVALUE(AN193)), "El valor de las horas extras nocturnas debe ser un número válido. ", "")
),
""
)</f>
        <v/>
      </c>
      <c r="FH193" s="46">
        <f>CONCATENATE(AO193,AP193)&lt;&gt;""</f>
        <v/>
      </c>
      <c r="FI193" s="46">
        <f>IF(AND($DS193,FH193),
IF(AO193="","Debes escribir el número de horas extras diurnas dominicales y festivas. ",
IF( IFERROR(INT(AO193),1.1) &lt;&gt; IFERROR(_xlfn.NUMBERVALUE(AO193),1), "La cantidad de horas extras diurnas dominicales y festivas debe ser un número entero. ", "")
),
""
)</f>
        <v/>
      </c>
      <c r="FJ193" s="46">
        <f>IF(AND($DS193,FH193),
IF(AP193="","Debes escribir el valor de las horas extras diurnas dominicales y festivas. ",
IF( ISERR(_xlfn.NUMBERVALUE(AP193)), "El valor de las horas extras diurnas dominicales y festivas debe ser un número válido. ", "")
),
""
)</f>
        <v/>
      </c>
      <c r="FK193" s="46">
        <f>CONCATENATE(AQ193,AR193)&lt;&gt;""</f>
        <v/>
      </c>
      <c r="FL193" s="46">
        <f>IF(AND($DS193,FK193),
IF(AQ193="","Debes escribir el número de horas extras nocturnas dominicales y festivas. ",
IF( IFERROR(INT(AQ193),1.1) &lt;&gt; IFERROR(_xlfn.NUMBERVALUE(AQ193),1), "La cantidad de horas extras nocturnas dominicales y festivas debe ser un número entero. ", "")
),
""
)</f>
        <v/>
      </c>
      <c r="FM193" s="46">
        <f>IF(AND($DS193,FK193),
IF(AR193="","Debes escribir el valor de las horas extras nocturnas dominicales y festivas. ",
IF( ISERR(_xlfn.NUMBERVALUE(AR193)), "El valor de las horas extras nocturnas dominicales y festivas debe ser un número válido. ", "")
),
""
)</f>
        <v/>
      </c>
      <c r="FN193" s="46">
        <f>CONCATENATE(AS193,AT193)&lt;&gt;""</f>
        <v/>
      </c>
      <c r="FO193" s="46">
        <f>IF(AND($DS193,FN193),
IF(AS193="","Debes escribir el número de horas recargo nocturno. ",
IF( IFERROR(INT(AS193),1.1) &lt;&gt; IFERROR(_xlfn.NUMBERVALUE(AS193),1), "La cantidad de horas recargo nocturno debe ser un número entero. ", "")
),
""
)</f>
        <v/>
      </c>
      <c r="FP193" s="46">
        <f>IF(AND($DS193,FN193),
IF(AT193="","Debes escribir el valor de las horas recargo nocturno. ",
IF( ISERR(_xlfn.NUMBERVALUE(AT193)), "El valor de las horas recargo nocturno debe ser un número válido. ", "")
),
""
)</f>
        <v/>
      </c>
      <c r="FQ193" s="46">
        <f>CONCATENATE(AU193,AV193)&lt;&gt;""</f>
        <v/>
      </c>
      <c r="FR193" s="46">
        <f>IF(AND($DS193,FQ193),
IF(AU193="","Debes escribir el número de horas recargo diurno dominical y festivo. ",
IF( IFERROR(INT(AU193),1.1) &lt;&gt; IFERROR(_xlfn.NUMBERVALUE(AU193),1), "La cantidad de horas recargo diurno dominical y festivo debe ser un número entero. ", "")
),
""
)</f>
        <v/>
      </c>
      <c r="FS193" s="46">
        <f>IF(AND($DS193,FQ193),
IF(AV193="","Debes escribir el valor de las horas recargo diurno dominical y festivo. ",
IF( ISERR(_xlfn.NUMBERVALUE(AV193)), "El valor de las horas recargo diurno dominical y festivo debe ser un número válido. ", "")
),
""
)</f>
        <v/>
      </c>
      <c r="FT193" s="46">
        <f>CONCATENATE(AW193,AX193)&lt;&gt;""</f>
        <v/>
      </c>
      <c r="FU193" s="46">
        <f>IF(AND($DS193,FT193),
IF(AW193="","Debes escribir el número de horas recargo nocturno dominical y festivo. ",
IF( IFERROR(INT(AW193),1.1) &lt;&gt; IFERROR(_xlfn.NUMBERVALUE(AW193),1), "La cantidad de horas recargo nocturno dominical y festivo debe ser un número entero. ", "")
),
""
)</f>
        <v/>
      </c>
      <c r="FV193" s="46">
        <f>IF(AND($DS193,FT193),
IF(AX193="","Debes escribir el valor de las horas recargo nocturno dominical y festivo. ",
IF( ISERR(_xlfn.NUMBERVALUE(AX193)), "El valor de las horas recargo nocturno dominical y festivo debe ser un número válido. ", "")
),
""
)</f>
        <v/>
      </c>
      <c r="FW193" s="46">
        <f>CONCATENATE(AY193,AZ193)&lt;&gt;""</f>
        <v/>
      </c>
      <c r="FX193" s="46">
        <f>IF(AND($DS193,FW193),
IF(AY193="","Debes escribir el número de días de vacaciones comunes. ",
IF( IFERROR(INT(AY193),1.1) &lt;&gt; IFERROR(_xlfn.NUMBERVALUE(AY193),1), "La cantidad de días de vacaciones comunes debe ser un número entero. ", "")
),
""
)</f>
        <v/>
      </c>
      <c r="FY193" s="46">
        <f>IF(AND($DS193,FW193),
IF(AZ193="","Debes escribir el valor de las vacaciones comunes. ",
IF( ISERR(_xlfn.NUMBERVALUE(AZ193)), "El valor de las vacaciones comunes debe ser un número válido. ", "")
),
""
)</f>
        <v/>
      </c>
      <c r="FZ193" s="46">
        <f>CONCATENATE(BA193,BB193)&lt;&gt;""</f>
        <v/>
      </c>
      <c r="GA193" s="46">
        <f>IF(AND($DS193,FZ193),
IF(BA193="","Debes escribir el número de días de vacaciones compensadas. ",
IF( IFERROR(INT(BA193),1.1) &lt;&gt; IFERROR(_xlfn.NUMBERVALUE(BA193),1), "La cantidad de días de vacaciones compensadas debe ser un número entero. ", "")
),
""
)</f>
        <v/>
      </c>
      <c r="GB193" s="46">
        <f>IF(AND($DS193,FZ193),
IF(BB193="","Debes escribir el valor de las vacaciones compensadas. ",
IF( ISERR(_xlfn.NUMBERVALUE(BB193)), "El valor de las vacaciones compensadas debe ser un número válido. ", "")
),
""
)</f>
        <v/>
      </c>
      <c r="GC193" s="46">
        <f>CONCATENATE(BC193,BD193)&lt;&gt;""</f>
        <v/>
      </c>
      <c r="GD193" s="46">
        <f>IF(AND($DS193,GC193),
IF(BC193="","Debes escribir el número de días de prima salarial. ",
IF( IFERROR(INT(BC193),1.1) &lt;&gt; IFERROR(_xlfn.NUMBERVALUE(BC193),1), "La cantidad de días de prima salarial debe ser un número entero. ", "")
),
""
)</f>
        <v/>
      </c>
      <c r="GE193" s="46">
        <f>IF(AND($DS193,GC193),
IF(BD193="","Debes escribir el valor de los días de prima salarial. ",
IF( ISERR(_xlfn.NUMBERVALUE(BD193)), "El valor de los días de prima salarial debe ser un número válido. ", "")
),
""
)</f>
        <v/>
      </c>
      <c r="GF193" s="46">
        <f>IF($DS193,
IF( AND(BE193&lt;&gt;"", ISERR(_xlfn.NUMBERVALUE(BE193))), "El valor de la prima NO saliarial debe ser un número válido. ", "")
)</f>
        <v/>
      </c>
      <c r="GG193" s="46">
        <f>CONCATENATE(BF193,BG193,BH193)&lt;&gt;""</f>
        <v/>
      </c>
      <c r="GH193" s="46">
        <f>IF(AND($DS193,GG193),
IF(BF193="","Debes escribir el valor de las cesantías. ",
IF( ISERR(_xlfn.NUMBERVALUE(BF193)), "El valor de las cesantías debe ser un número válido. ", "")
),
""
)</f>
        <v/>
      </c>
      <c r="GI193" s="46">
        <f>IF(AND($DS193,GG193),
IF(BG193="","Debes escribir el % de cesantías. ",
IF( ISERR(_xlfn.NUMBERVALUE(BG193)), "El % de cesantías debe ser un número válido. ", "")
),
""
)</f>
        <v/>
      </c>
      <c r="GJ193" s="46">
        <f>IF(AND($DS193,GG193),
IF(BH193="","Debes escribir el valor de intereses de cesantías. ",
IF( ISERR(_xlfn.NUMBERVALUE(BH193)), "El valor de intereses de cesantías debe ser un número válido. ", "")
),
""
)</f>
        <v/>
      </c>
      <c r="GK193" s="46">
        <f>CONCATENATE(BI193,BJ193,BK193)&lt;&gt;""</f>
        <v/>
      </c>
      <c r="GL193" s="46">
        <f>IF(AND($DS193,GK193),
IF(BI193="","Debes escribir el número de días de incapacidad. ",
IF( IFERROR(INT(BI193),1.1) &lt;&gt; IFERROR(_xlfn.NUMBERVALUE(BI193),1), "La cantidad de días de incapacidad debe ser un número entero. ", "")
),
""
)</f>
        <v/>
      </c>
      <c r="GM193" s="46">
        <f>IF(AND($DS193,GK193),
IF(BJ193="","Debes escribir el tipo de incapacidad. ",
IF(_xlfn.IFNA(VLOOKUP(BJ193,TIPO_DE_INCAPACIDAD,1,FALSE),-1)=-1,"El tipo de incapacidad es inválida (por favor seleccionarlo de la lista). ","")
),
""
)</f>
        <v/>
      </c>
      <c r="GN193" s="46">
        <f>IF(AND($DS193,GK193),
IF(BK193="","Debes escribir el valor de la incapacidad. ",
IF( ISERR(_xlfn.NUMBERVALUE(BK193)), "El valor de la incapacidad debe ser un número válido. ", "")
),
""
)</f>
        <v/>
      </c>
      <c r="GO193" s="46">
        <f>CONCATENATE(BL193,BM193)&lt;&gt;""</f>
        <v/>
      </c>
      <c r="GP193" s="46">
        <f>IF(AND($DS193,GO193),
IF(BL193="","Debes escribir el número de días de licencia de maternidad o paternidad. ",
IF( IFERROR(INT(BL193),1.1) &lt;&gt; IFERROR(_xlfn.NUMBERVALUE(BL193),1), "La cantidad de días de licencia de maternidad o paternidad debe ser un número entero. ", "")
),
""
)</f>
        <v/>
      </c>
      <c r="GQ193" s="46">
        <f>IF(AND($DS193,GO193),
IF(BM193="","Debes escribir el valor de la licencia de maternidad o paternidad. ",
IF( ISERR(_xlfn.NUMBERVALUE(BM193)), "El valor de la licencia de maternidad o paternidad debe ser un número válido. ", "")
),
""
)</f>
        <v/>
      </c>
      <c r="GR193" s="46">
        <f>CONCATENATE(BN193,BO193)&lt;&gt;""</f>
        <v/>
      </c>
      <c r="GS193" s="46">
        <f>IF(AND($DS193,GR193),
IF(BN193="","Debes escribir el número de días de licencia remunerada. ",
IF( IFERROR(INT(BN193),1.1) &lt;&gt; IFERROR(_xlfn.NUMBERVALUE(BN193),1), "La cantidad de días de licencia remunerada debe ser un número entero. ", "")
),
""
)</f>
        <v/>
      </c>
      <c r="GT193" s="46">
        <f>IF(AND($DS193,GR193),
IF(BO193="","Debes escribir el valor de la licencia remunerada. ",
IF( ISERR(_xlfn.NUMBERVALUE(BO193)), "El valor de la licencia remunerada debe ser un número válido. ", "")
),
""
)</f>
        <v/>
      </c>
      <c r="GU193" s="46">
        <f>IF($DS193,
IF( AND(BP193&lt;&gt;"", ISERR(_xlfn.NUMBERVALUE(BP193))), "El valor de la licencia NO remunerada debe ser un número válido. ", "")
)</f>
        <v/>
      </c>
      <c r="GV193" s="46">
        <f>IF($DS193,
IF( AND(BQ193&lt;&gt;"", ISERR(_xlfn.NUMBERVALUE(BQ193))), "El valor de auxilios salariales debe ser un número válido. ", "")
)</f>
        <v/>
      </c>
      <c r="GW193" s="46">
        <f>IF($DS193,
IF( AND(BR193&lt;&gt;"", ISERR(_xlfn.NUMBERVALUE(BR193))), "El valor de auxilios NO salariales debe ser un número válido. ", "")
)</f>
        <v/>
      </c>
      <c r="GX193" s="46">
        <f>IF($DS193,
IF( AND(BS193&lt;&gt;"", ISERR(_xlfn.NUMBERVALUE(BS193))), "El valor de bonos salariales debe ser un número válido. ", "")
)</f>
        <v/>
      </c>
      <c r="GY193" s="46">
        <f>IF($DS193,
IF( AND(BT193&lt;&gt;"", ISERR(_xlfn.NUMBERVALUE(BT193))), "El valor de bonos NO salariales debe ser un número válido. ", "")
)</f>
        <v/>
      </c>
      <c r="GZ193" s="46">
        <f>IF($DS193,
IF( AND(BU193&lt;&gt;"", ISERR(_xlfn.NUMBERVALUE(BU193))), "El valor de bonos salariales de alimentación debe ser un número válido. ", "")
)</f>
        <v/>
      </c>
      <c r="HA193" s="46">
        <f>IF($DS193,
IF( AND(BV193&lt;&gt;"", ISERR(_xlfn.NUMBERVALUE(BV193))), "El valor de bonos NO salariales de alimentación debe ser un número válido. ", "")
)</f>
        <v/>
      </c>
      <c r="HB193" s="46">
        <f>IF($DS193,
IF( AND(BW193&lt;&gt;"", ISERR(_xlfn.NUMBERVALUE(BW193))), "El valor de bonificaciones salariales debe ser un número válido. ", "")
)</f>
        <v/>
      </c>
      <c r="HC193" s="46">
        <f>IF($DS193,
IF( AND(BX193&lt;&gt;"", ISERR(_xlfn.NUMBERVALUE(BX193))), "El valor de bonificaciones NO salariales debe ser un número válido. ", "")
)</f>
        <v/>
      </c>
      <c r="HD193" s="46">
        <f>IF($DS193,
IF( AND(BY193&lt;&gt;"", ISERR(_xlfn.NUMBERVALUE(BY193))), "El valor de compensaciones ordinarias debe ser un número válido. ", "")
)</f>
        <v/>
      </c>
      <c r="HE193" s="46">
        <f>IF($DS193,
IF( AND(BZ193&lt;&gt;"", ISERR(_xlfn.NUMBERVALUE(BZ193))), "El valor de compensaciones extraordinarias debe ser un número válido. ", "")
)</f>
        <v/>
      </c>
      <c r="HF193" s="46">
        <f>IF($DS193,
IF( AND(CA193&lt;&gt;"", ISERR(_xlfn.NUMBERVALUE(CA193))), "El valor de comisiones debe ser un número válido. ", "")
)</f>
        <v/>
      </c>
      <c r="HG193" s="46">
        <f>IF($DS193,
IF( AND(CB193&lt;&gt;"", ISERR(_xlfn.NUMBERVALUE(CB193))), "El valor de ausencia por huega debe ser un número válido. ", "")
)</f>
        <v/>
      </c>
      <c r="HH193" s="46">
        <f>IF($DS193,
IF( AND(CC193&lt;&gt;"", ISERR(_xlfn.NUMBERVALUE(CC193))), "El valor de anticipos debe ser un número válido. ", "")
)</f>
        <v/>
      </c>
      <c r="HI193" s="46">
        <f>IF($DS193,
IF( AND(CD193&lt;&gt;"", ISERR(_xlfn.NUMBERVALUE(CD193))), "El valor de pagos a terceros debe ser un número válido. ", "")
)</f>
        <v/>
      </c>
      <c r="HJ193" s="46">
        <f>IF($DS193,
IF( AND(CE193&lt;&gt;"", ISERR(_xlfn.NUMBERVALUE(CE193))), "El valor de dotación debe ser un número válido. ", "")
)</f>
        <v/>
      </c>
      <c r="HK193" s="46">
        <f>IF($DS193,
IF( AND(CF193&lt;&gt;"", ISERR(_xlfn.NUMBERVALUE(CF193))), "El valor de apoyo sostenibilidad debe ser un número válido. ", "")
)</f>
        <v/>
      </c>
      <c r="HL193" s="46">
        <f>IF($DS193,
IF( AND(CG193&lt;&gt;"", ISERR(_xlfn.NUMBERVALUE(CG193))), "El valor de teletrabajo debe ser un número válido. ", "")
)</f>
        <v/>
      </c>
      <c r="HM193" s="46">
        <f>IF($DS193,
IF( AND(CH193&lt;&gt;"", ISERR(_xlfn.NUMBERVALUE(CH193))), "El valor de bonificación de retiro debe ser un número válido. ", "")
)</f>
        <v/>
      </c>
      <c r="HN193" s="46">
        <f>IF($DS193,
IF( AND(CI193&lt;&gt;"", ISERR(_xlfn.NUMBERVALUE(CI193))), "El valor de indemnización de retiro debe ser un número válido. ", "")
)</f>
        <v/>
      </c>
      <c r="HO193" s="46">
        <f>IF($DS193,
IF( AND(CJ193&lt;&gt;"", ISERR(_xlfn.NUMBERVALUE(CJ193))), "El valor de reintegros debe ser un número válido. ", "")
)</f>
        <v/>
      </c>
      <c r="HP193" s="46">
        <f>CONCATENATE(CK193,CL193,CM193)&lt;&gt;""</f>
        <v/>
      </c>
      <c r="HQ193" s="46">
        <f>IF(AND($DS193,HP193),
IF(CK193="","Debes escribir la descripción de otro concepto no categorizado. ",""),
""
)</f>
        <v/>
      </c>
      <c r="HR193" s="46">
        <f>IF(AND($DS193,HP193),
IF(CONCATENATE(CL193,CM193)="","Debes escribir al menos un valor de concepto no categorizado (salarial o no salarial). ",
IF(ISERR(_xlfn.NUMBERVALUE(CL193)),"El valor salarial concepto no categorizado debe ser un número válido. ","")
),
""
)</f>
        <v/>
      </c>
      <c r="HS193" s="46">
        <f>IF(AND($DS193,HP193),
IF(CONCATENATE(CL193,CM193)="","Debes escribir al menos un valor de concepto no categorizado (salarial o no salarial). ",
IF(ISERR(_xlfn.NUMBERVALUE(CM193)),"El valor NO salarial concepto no categorizado debe ser un número válido. ","")
),
""
)</f>
        <v/>
      </c>
      <c r="HT193" s="46">
        <f>IF($DS193,
IF(CN193="","Debes escribir el porcentaje del aporte a salud. ",
IF( ISERR(_xlfn.NUMBERVALUE(CN193)), "El valor del porcentaje del aporte a salud debe ser un número válido. ", "")
)
)</f>
        <v/>
      </c>
      <c r="HU193" s="46">
        <f>IF($DS193,
IF(CO193="","Debes escribir el valor del aporte a salud. ",
IF( ISERR(_xlfn.NUMBERVALUE(CO193)), "El valor del aporte a salud debe ser un número válido. ", "")
)
)</f>
        <v/>
      </c>
      <c r="HV193" s="46">
        <f>IF($DS193,
IF( AND(CP193&lt;&gt;"", ISERR(_xlfn.NUMBERVALUE(CP193))), "El valor plan complementario debe ser un número válido. ", "")
)</f>
        <v/>
      </c>
      <c r="HW193" s="46">
        <f>IF($DS193,
IF(CQ193="","Debes escribir el porcentaje del aporte a pensión. ",
IF( ISERR(_xlfn.NUMBERVALUE(CQ193)), "El valor del porcentaje del aporte a pensión debe ser un número válido. ", "")
)
)</f>
        <v/>
      </c>
      <c r="HX193" s="46">
        <f>IF($DS193,
IF(CR193="","Debes escribir el valor del aporte a pensión. ",
IF( ISERR(_xlfn.NUMBERVALUE(CR193)), "El valor del aporte a salud debe ser un número válido. ", "")
)
)</f>
        <v/>
      </c>
      <c r="HY193" s="46">
        <f>IF($DS193,
IF( AND(CS193&lt;&gt;"", ISERR(_xlfn.NUMBERVALUE(CS193))), "El valor pensión voluntaria debe ser un número válido. ", "")
)</f>
        <v/>
      </c>
      <c r="HZ193" s="46">
        <f>CONCATENATE(CT193,CU193,CV193,CW193)&lt;&gt;""</f>
        <v/>
      </c>
      <c r="IA193" s="46">
        <f>IF(AND($DS193,HZ193),
IF(CT193="","Debes escribir el % del fondo de seguridad pensional. ",
IF( ISERR(_xlfn.NUMBERVALUE(CT193)), "El % del fondo de seguridad debe ser un número válido. ", "")
),
""
)</f>
        <v/>
      </c>
      <c r="IB193" s="46">
        <f>IF(AND($DS193,HZ193),
IF(CU193="","Debes escribir el valor del aporte al fondo de solidaridad pensional. ",
IF( ISERR(_xlfn.NUMBERVALUE(CU193)), "El valor del aporte al fondo de solidaridad pensional debe ser un número válido. ", "")
),
""
)</f>
        <v/>
      </c>
      <c r="IC193" s="46">
        <f>IF(AND($DS193,HZ193),
IF(CV193="","Debes escribir el % del fondo de subsistencia. ",
IF( ISERR(_xlfn.NUMBERVALUE(CV193)), "El % del fondo de subsistencia debe ser un número válido. ", "")
),
""
)</f>
        <v/>
      </c>
      <c r="ID193" s="46">
        <f>IF(AND($DS193,HZ193),
IF(CW193="","Debes escribir el valor del fondo de subsistencia. ",
IF( ISERR(_xlfn.NUMBERVALUE(CW193)), "El valor del fondo de subsistencia debe ser un número válido. ", "")
),
""
)</f>
        <v/>
      </c>
      <c r="IE193" s="46">
        <f>CONCATENATE(CX193,CY193)&lt;&gt;""</f>
        <v/>
      </c>
      <c r="IF193" s="46">
        <f>IF(AND($DS193,IE193),
IF(CX193="","Debes escribir el % de sindicato. ",
IF( ISERR(_xlfn.NUMBERVALUE(CX193)), "El % de sindicato debe ser un número válido. ", "")
),
""
)</f>
        <v/>
      </c>
      <c r="IG193" s="46">
        <f>IF(AND($DS193,IE193),
IF(CY193="","Debes escribir el valor del sindicato. ",
IF( ISERR(_xlfn.NUMBERVALUE(CY193)), "El valor del sindicato debe ser un número válido. ", "")
),
""
)</f>
        <v/>
      </c>
      <c r="IH193" s="46">
        <f>IF($DS193,
IF( AND(CZ193&lt;&gt;"", ISERR(_xlfn.NUMBERVALUE(CZ193))), "El valor de sanción pública debe ser un número válido. ", "")
)</f>
        <v/>
      </c>
      <c r="II193" s="46">
        <f>IF($DS193,
IF( AND(DA193&lt;&gt;"", ISERR(_xlfn.NUMBERVALUE(DA193))), "El valor de sanción privada debe ser un número válido. ", "")
)</f>
        <v/>
      </c>
      <c r="IJ193" s="46">
        <f>CONCATENATE(DB193,DC193)&lt;&gt;""</f>
        <v/>
      </c>
      <c r="IK193" s="46">
        <f>IF(AND($DS193,IJ193),
IF(DB193="","Debes escribir la descripción de libranza. ",""),
""
)</f>
        <v/>
      </c>
      <c r="IL193" s="46">
        <f>IF(AND($DS193,IJ193),
IF(DC193="","Debes escribir la cuota libranza. ",
IF(ISERR(_xlfn.NUMBERVALUE(DC193)),"El valor de la cuota libranza debe ser un número válido. ","")
),
""
)</f>
        <v/>
      </c>
      <c r="IM193" s="46">
        <f>IF($DS193,
IF( AND(DD193&lt;&gt;"", ISERR(_xlfn.NUMBERVALUE(DD193))), "El valor de pagos a terceros debe ser un número válido. ", "")
)</f>
        <v/>
      </c>
      <c r="IN193" s="46">
        <f>IF($DS193,
IF( AND(DE193&lt;&gt;"", ISERR(_xlfn.NUMBERVALUE(DE193))), "El valor de anticipos debe ser un número válido. ", "")
)</f>
        <v/>
      </c>
      <c r="IO193" s="46">
        <f>IF($DS193,
IF( AND(DF193&lt;&gt;"", ISERR(_xlfn.NUMBERVALUE(DF193))), "El valor de AFC debe ser un número válido. ", "")
)</f>
        <v/>
      </c>
      <c r="IP193" s="46">
        <f>IF($DS193,
IF( AND(DG193&lt;&gt;"", ISERR(_xlfn.NUMBERVALUE(DG193))), "El valor de rete-fuente debe ser un número válido. ", "")
)</f>
        <v/>
      </c>
      <c r="IQ193" s="46">
        <f>IF($DS193,
IF( AND(DH193&lt;&gt;"", ISERR(_xlfn.NUMBERVALUE(DH193))), "El valor de cooperativa de trabajo debe ser un número válido. ", "")
)</f>
        <v/>
      </c>
      <c r="IR193" s="46">
        <f>IF($DS193,
IF( AND(DI193&lt;&gt;"", ISERR(_xlfn.NUMBERVALUE(DI193))), "El valor de embargo fiscal debe ser un número válido. ", "")
)</f>
        <v/>
      </c>
      <c r="IS193" s="46">
        <f>IF($DS193,
IF( AND(DJ193&lt;&gt;"", ISERR(_xlfn.NUMBERVALUE(DJ193))), "El valor de educación debe ser un número válido. ", "")
)</f>
        <v/>
      </c>
      <c r="IT193" s="46">
        <f>IF($DS193,
IF( AND(DK193&lt;&gt;"", ISERR(_xlfn.NUMBERVALUE(DK193))), "El valor de reintegro debe ser un número válido. ", "")
)</f>
        <v/>
      </c>
      <c r="IU193" s="46">
        <f>IF($DS193,
IF( AND(DL193&lt;&gt;"", ISERR(_xlfn.NUMBERVALUE(DL193))), "El valor de deuda debe ser un número válido. ", "")
)</f>
        <v/>
      </c>
      <c r="IV193" s="46">
        <f>IF($DS193,
IF( AND(DM193&lt;&gt;"", ISERR(_xlfn.NUMBERVALUE(DM193))), "El valor de otras deducciones debe ser un número válido. ", "")
)</f>
        <v/>
      </c>
      <c r="IW193" s="46">
        <f>IF($DS193,
IF(DN193="","Debes escribir el valor de los devengos totales. ",
IF( ISERR(_xlfn.NUMBERVALUE(DN193)), "El valor de los devengos totales debe ser un número válido. ", "")
)
)</f>
        <v/>
      </c>
      <c r="IX193" s="46">
        <f>IF($DS193,
IF(DO193="","Debes escribir el valor de las deducciones totales. ",
IF( ISERR(_xlfn.NUMBERVALUE(DO193)), "El valor de las deducciones totales debe ser un número válido. ", "")
)
)</f>
        <v/>
      </c>
      <c r="IY193" s="46">
        <f>IF($DS193,
IF(DP193="","Debes escribir el valor del salario total. ",
IF( ISERR(_xlfn.NUMBERVALUE(DP193)), "El valor del salario total debe ser un número válido. ", "")
)
)</f>
        <v/>
      </c>
    </row>
    <row r="194">
      <c r="B194" s="48" t="n">
        <v>182</v>
      </c>
      <c r="C194" s="61">
        <f>IF(AND(DS194,DP194&lt;&gt;""),
IF(DQ194="","OK","Error"),
""
)</f>
        <v/>
      </c>
      <c r="D194" s="53" t="n"/>
      <c r="E194" s="52" t="n"/>
      <c r="F194" s="112" t="n"/>
      <c r="G194" s="52" t="n"/>
      <c r="H194" s="53" t="n"/>
      <c r="I194" s="52" t="n"/>
      <c r="J194" s="52" t="n"/>
      <c r="K194" s="53" t="n"/>
      <c r="L194" s="55" t="n"/>
      <c r="M194" s="108" t="n"/>
      <c r="N194" s="56" t="n"/>
      <c r="O194" s="52" t="n"/>
      <c r="P194" s="52" t="n"/>
      <c r="Q194" s="52" t="n"/>
      <c r="R194" s="52" t="n"/>
      <c r="S194" s="52" t="n"/>
      <c r="T194" s="53" t="n"/>
      <c r="U194" s="52" t="n"/>
      <c r="V194" s="52" t="n"/>
      <c r="W194" s="55" t="n"/>
      <c r="X194" s="55" t="n"/>
      <c r="Y194" s="52" t="n"/>
      <c r="Z194" s="55" t="n"/>
      <c r="AA194" s="52" t="n"/>
      <c r="AB194" s="53" t="n"/>
      <c r="AC194" s="53" t="n"/>
      <c r="AD194" s="53" t="n"/>
      <c r="AE194" s="177" t="n"/>
      <c r="AF194" s="113" t="n"/>
      <c r="AG194" s="177" t="n"/>
      <c r="AH194" s="178" t="n"/>
      <c r="AI194" s="178" t="n"/>
      <c r="AJ194" s="178" t="n"/>
      <c r="AK194" s="114" t="n"/>
      <c r="AL194" s="178" t="n"/>
      <c r="AM194" s="114" t="n"/>
      <c r="AN194" s="178" t="n"/>
      <c r="AO194" s="114" t="n"/>
      <c r="AP194" s="178" t="n"/>
      <c r="AQ194" s="114" t="n"/>
      <c r="AR194" s="178" t="n"/>
      <c r="AS194" s="114" t="n"/>
      <c r="AT194" s="178" t="n"/>
      <c r="AU194" s="114" t="n"/>
      <c r="AV194" s="178" t="n"/>
      <c r="AW194" s="114" t="n"/>
      <c r="AX194" s="178" t="n"/>
      <c r="AY194" s="114" t="n"/>
      <c r="AZ194" s="178" t="n"/>
      <c r="BA194" s="114" t="n"/>
      <c r="BB194" s="178" t="n"/>
      <c r="BC194" s="114" t="n"/>
      <c r="BD194" s="178" t="n"/>
      <c r="BE194" s="178" t="n"/>
      <c r="BF194" s="178" t="n"/>
      <c r="BG194" s="59" t="n"/>
      <c r="BH194" s="178" t="n"/>
      <c r="BI194" s="114" t="n"/>
      <c r="BJ194" s="53" t="n"/>
      <c r="BK194" s="178" t="n"/>
      <c r="BL194" s="114" t="n"/>
      <c r="BM194" s="178" t="n"/>
      <c r="BN194" s="114" t="n"/>
      <c r="BO194" s="178" t="n"/>
      <c r="BP194" s="178" t="n"/>
      <c r="BQ194" s="178" t="n"/>
      <c r="BR194" s="178" t="n"/>
      <c r="BS194" s="178" t="n"/>
      <c r="BT194" s="178" t="n"/>
      <c r="BU194" s="178" t="n"/>
      <c r="BV194" s="178" t="n"/>
      <c r="BW194" s="178" t="n"/>
      <c r="BX194" s="178" t="n"/>
      <c r="BY194" s="178" t="n"/>
      <c r="BZ194" s="178" t="n"/>
      <c r="CA194" s="178" t="n"/>
      <c r="CB194" s="178" t="n"/>
      <c r="CC194" s="178" t="n"/>
      <c r="CD194" s="178" t="n"/>
      <c r="CE194" s="178" t="n"/>
      <c r="CF194" s="178" t="n"/>
      <c r="CG194" s="178" t="n"/>
      <c r="CH194" s="178" t="n"/>
      <c r="CI194" s="178" t="n"/>
      <c r="CJ194" s="178" t="n"/>
      <c r="CK194" s="53" t="n"/>
      <c r="CL194" s="178" t="n"/>
      <c r="CM194" s="178" t="n"/>
      <c r="CN194" s="60" t="n"/>
      <c r="CO194" s="177" t="n"/>
      <c r="CP194" s="178" t="n"/>
      <c r="CQ194" s="60" t="n"/>
      <c r="CR194" s="177" t="n"/>
      <c r="CS194" s="178" t="n"/>
      <c r="CT194" s="59" t="n"/>
      <c r="CU194" s="178" t="n"/>
      <c r="CV194" s="59" t="n"/>
      <c r="CW194" s="178" t="n"/>
      <c r="CX194" s="59" t="n"/>
      <c r="CY194" s="178" t="n"/>
      <c r="CZ194" s="178" t="n"/>
      <c r="DA194" s="178" t="n"/>
      <c r="DB194" s="53" t="n"/>
      <c r="DC194" s="178" t="n"/>
      <c r="DD194" s="178" t="n"/>
      <c r="DE194" s="178" t="n"/>
      <c r="DF194" s="178" t="n"/>
      <c r="DG194" s="178" t="n"/>
      <c r="DH194" s="178" t="n"/>
      <c r="DI194" s="178" t="n"/>
      <c r="DJ194" s="178" t="n"/>
      <c r="DK194" s="178" t="n"/>
      <c r="DL194" s="178" t="n"/>
      <c r="DM194" s="178" t="n"/>
      <c r="DN194" s="177" t="n"/>
      <c r="DO194" s="177" t="n"/>
      <c r="DP194" s="177" t="n"/>
      <c r="DQ194" s="76">
        <f>IF(AND(DS194,DP194&lt;&gt;""),
CONCATENATE(DT194,DU194,DV194,DW194,DX194,DY194,DZ194,EA194,EB194,EC194,ED194,EE194,EF194,EG194,EH194,EI194,EJ194,EK194,EL194,EM194,EN194,EO194,EP194,EQ194,ES194,ET194,EU194,EV194,EW194,EX194,EY194,EZ194,FA194,FC194,FD194,FF194,FG194,FI194,FJ194,FL194,FM194,FO194,FP194,FR194,FS194,FU194,FV194,FX194,FY194,GA194,GB194,GD194,GE194,GF194,GH194,GI194,GJ194,GL194,GM194,GN194,GP194,GQ194,GS194,GT194,GU194,GV194,GW194,GX194,GY194,GZ194,HA194,HB194,HC194,HD194,HE194,HF194,HG194,HH194,HI194,HJ194,HK194,HL194,HM194,HN194,HO194,HQ194,HR194,HS194,HT194,HU194,HV194,HW194,HX194,HY194,IA194,IB194,IC194,ID194,IF194,IG194,IH194,II194,IK194,IL194,IM194,IN194,IO194,IP194,IQ194,IR194,IS194,IT194,IU194,IV194,IW194,IX194,IY194,IZ194),
""
)</f>
        <v/>
      </c>
      <c r="DR194" s="53" t="n"/>
      <c r="DS194" s="46">
        <f>CONCATENATE(D194,$E194,$F194,$G194,H194,$I194,$J194,K194,$L194,$M194,N194,$O194,$P194,$Q194,$R194,$S194,T194,$U194,$V194,$W194,$X194,$Y194,$Z194,$AA194,AB194,AC194,AD194,$AE194,$AF194,$AG194,AH194,AI194,AJ194,AK194,AL194,AM194,AN194,AO194,AP194,AQ194,AR194,AS194,AT194,AU194,AV194,AW194,AX194,AY194,AZ194,BA194,BB194,BC194,BD194,BE194,BF194,BG194,BH194,BI194,BJ194,BK194,BL194,BM194,BN194,BO194,BP194,BQ194,BR194,BS194,BT194,BU194,BV194,BW194,BX194,BY194,BZ194,CA194,CB194,CC194,CD194,CE194,CF194,CG194,CH194,CI194,CJ194,CK194,CL194,CM194,$CN194,$CO194,CP194,$CQ194,$CR194,CS194,CT194,CU194,CV194,CW194,CX194,CY194,CZ194,DA194,DB194,DC194,DD194,DE194,DF194,DG194,DH194,DI194,DJ194,DK194,DL194,DM194,$DN194,$DO194,$DP194,DR194)&lt;&gt;""</f>
        <v/>
      </c>
      <c r="DT194" s="46">
        <f>IF(AND($DS194,$E$4&lt;&gt;""),
IF(LEFT($E$4,2) = "1.",
IF(D194&lt;&gt;"","El CUNE sólo se envía en operaciones de novedad o ajuste. ",""),
IF(D194="","Debes escribir un CUNE válido para realizar operaciones de novedad o ajuste. ","")),
""
)</f>
        <v/>
      </c>
      <c r="DU194" s="46">
        <f>IF($DS194,
IF(E194="","Debes seleccionar el tipo de documento del empleado. ",
IF(_xlfn.IFNA(VLOOKUP(E194,TIPO_DE_DOCUMENTO,1,FALSE),-1)=-1,"El tipo de documento no es válido (por favor seleccionarlo de la lista). ","")
)
)</f>
        <v/>
      </c>
      <c r="DV194" s="46">
        <f>IF($DS194,
IF(F194="","Debes escribir el número de documento del empleado. ","")
)</f>
        <v/>
      </c>
      <c r="DW194" s="46">
        <f>IF($DS194,
IF(G194="","Debes escribir el primer nombre del empleado. ","")
)</f>
        <v/>
      </c>
      <c r="DY194" s="46">
        <f>IF($DS194,
IF(I194="","Debes escribir el primer apellido del empleado. ","")
)</f>
        <v/>
      </c>
      <c r="DZ194" s="46">
        <f>IF($DS194,
IF(J194="","Debes escribir el segundo apellido del empleado. ","")
)</f>
        <v/>
      </c>
      <c r="EB194" s="46">
        <f>IF($DS194,
IF(L194="","Debes escribir la fecha de ingreso del empleado. ",
IF(ISERR(DATE(YEAR(L194),MONTH(L194),DAY(L194))), "El valor ingresado en fecha de ingreso no tiene un formato válido. ","")
)
)</f>
        <v/>
      </c>
      <c r="EC194" s="46">
        <f>IF($DS194,
IF(M194="","Debes escribir el tiempo laborado. ",
IF( IFERROR(INT(M194),1.1) &lt;&gt; IFERROR(_xlfn.NUMBERVALUE(M194),1), "El valor de los días trabajados debe ser un número entero. ", "")
)
)</f>
        <v/>
      </c>
      <c r="ED194" s="46">
        <f>IF($DS194,
IF( AND(N194&lt;&gt;"", ISERR(DATE(YEAR(N194),MONTH(N194),DAY(N194))) ), "El valor ingresado en fecha de ingreso no tiene un formato válido. ",
IF( AND(N194&lt;&gt;"", $E$6&lt;&gt;"", DATE(YEAR(N194), MONTH(N194), 1) &lt;&gt; IFERROR(DATE(MID($E$6, 1, 4), MID($E$6, 6, 2),1), "1/1/1900") ), "La fecha de retiro debe estar dentro del período liquidado. ", "")
)
)</f>
        <v/>
      </c>
      <c r="EE194" s="46">
        <f>IF($DS194,
IF(O194="","Debes seleccionar el tipo de trabajador. ",
IF(_xlfn.IFNA(VLOOKUP(O194,TIPO_DE_TRABAJADOR,1,FALSE),-1)=-1,"El tipo de trabajador no es válido (por favor seleccionarlo de la lista). ","")
)
)</f>
        <v/>
      </c>
      <c r="EF194" s="46">
        <f>IF($DS194,
IF(P194="","Debes seleccionar si es un trabajador dependiente pensionado por vejez. ",
IF(_xlfn.IFNA(VLOOKUP(P194,SUBTIPO_DE_TRABAJADOR,1,FALSE),-1)=-1,"El tipo de trabajador dependiente pensionado por vejez no es válido (por favor seleccionarlo de la lista). ","")
)
)</f>
        <v/>
      </c>
      <c r="EG194" s="46">
        <f>IF($DS194,
IF(Q194="","Debes seleccionar el tipo de contrato del trabajador. ",
IF(_xlfn.IFNA(VLOOKUP(Q194,TIPO_DE_CONTRATO,1,FALSE),-1)=-1,"El tipo de contrato del trabajador no es válido (por favor seleccionarlo de la lista). ","")
)
)</f>
        <v/>
      </c>
      <c r="EH194" s="46">
        <f>IF($DS194,
IF(R194="","Debes seleccionar si es un salario integral. ",
IF(_xlfn.IFNA(VLOOKUP(R194,SI_NO,1,FALSE),-1)=-1,"Valor no válido para salario integral (por favor seleccionarlo de la lista). ","")
)
)</f>
        <v/>
      </c>
      <c r="EI194" s="46">
        <f>IF($DS194,
IF(S194="","Debes seleccionar si el trabajador realiza actividades de riesgo. ",
IF(_xlfn.IFNA(VLOOKUP(S194,SI_NO,1,FALSE),-1)=-1,"Valor no válido para actividad de alto riesgo (por favor seleccionarlo de la lista). ","")
)
)</f>
        <v/>
      </c>
      <c r="EK194" s="46">
        <f>IF($DS194,
IF(U194="","Debes escribir el código del municipio de residencia del trabajador. ",
IF(_xlfn.IFNA(VLOOKUP(U194,MUNICIPIO,1,FALSE),-1)=-1,"El municipio de residencia del trabajador es inválido (por favor seleccionarlo de la lista). ","")
)
)</f>
        <v/>
      </c>
      <c r="EL194" s="46">
        <f>IF($DS194,
IF(V194="","Debes escribir el la dirección de residendia del trabajador. ","")
)</f>
        <v/>
      </c>
      <c r="EM194" s="46">
        <f>IF($DS194,
IF(W194="","Debes escribir la fecha de inicio de la liquidación. ",
IF(ISERR(DATE(YEAR(W194),MONTH(W194),DAY(W194))),"El valor ingresado en fecha de inicio de liquidación no tiene un formato válido. ",
IF( AND($E$6&lt;&gt;"", DATE(YEAR(W194), MONTH(W194), 1) &lt;&gt; IFERROR(DATE(MID($E$6, 1, 4), MID($E$6, 6, 2),1), "1/1/1900") ), "La fecha de inicio de la liquidación debe estar dentro del período liquidado. ", "")
)
)
)</f>
        <v/>
      </c>
      <c r="EN194" s="46">
        <f>IF($DS194,
IF(X194="","Debes escribir la fecha de fin de la liquidación. ",
IF(ISERR(DATE(YEAR(X194),MONTH(X194),DAY(X194))),"El valor ingresado en fecha de fin de liquidación no tiene un formato válido. ",
IF( AND($E$6&lt;&gt;"", DATE(YEAR(X194), MONTH(X194), 1) &lt;&gt; IFERROR(DATE(MID($E$6, 1, 4), MID($E$6, 6, 2),1), "1/1/1900") ), "La fecha de fin de la liquidación debe estar dentro del período liquidado. ", "")
)
)
)</f>
        <v/>
      </c>
      <c r="EO194" s="46">
        <f>IF($DS194,
IF(Y194="","Debes escribir la frecuencia de pago del trabajador. ",
IF(_xlfn.IFNA(VLOOKUP(Y194,PERÍODO_DE_NÓMINA,1,FALSE),-1)=-1,"La frecuencia de pago es inválida (por favor seleccionarlo de la lista). ","")
)
)</f>
        <v/>
      </c>
      <c r="EP194" s="46">
        <f>IF($DS194,
IF(Z194="","Debes escribir la fecha de pago. ",
IF(ISERR(DATE(YEAR(Z194),MONTH(Z194),DAY(Z194))), "El valor ingresado en fecha de pago no tiene un formato válido. ","")
)
)</f>
        <v/>
      </c>
      <c r="EQ194" s="46">
        <f>IF($DS194,
IF(AA194="","Debes escribir el medio de pago. ",
IF(_xlfn.IFNA(VLOOKUP(AA194,MEDIOS_DE_PAGO,1,FALSE),-1)=-1,"El medio de pago es inválido (por favor seleccionarlo de la lista). ","")
)
)</f>
        <v/>
      </c>
      <c r="ER194" s="46">
        <f>OR(AA194='Tablas '!$T$4,AA194='Tablas '!$T$7,AA194='Tablas '!$T$8,AA194='Tablas '!$T$11)</f>
        <v/>
      </c>
      <c r="ES194" s="46">
        <f>IF(AND($DS194,ER194),
IF(AB194="","Debes escribir la entidad bancaria. ",""),
""
)</f>
        <v/>
      </c>
      <c r="ET194" s="46">
        <f>IF(AND($DS194,ER194),
IF(AC194="","Debes escribir el tipo de cuenta bancaria. ",
IF(_xlfn.IFNA(VLOOKUP(AC194,TIPO_DE_CUENTA,1,FALSE),-1)=-1,"El tipo de cuenta bancaria es inválida (por favor seleccionarlo de la lista). ","")
),
""
)</f>
        <v/>
      </c>
      <c r="EU194" s="46">
        <f>IF(AND($DS194,ER194),
IF(AD194="","Debes escribir el número de cuenta bancaria. ",""),
""
)</f>
        <v/>
      </c>
      <c r="EV194" s="46">
        <f>IF($DS194,
IF(AE194="","Debes escribir el valor del sueldo básico. ",
IF( ISERR(_xlfn.NUMBERVALUE(AE194)), "El valor del sueldo básico debe ser un número válido. ", "")
)
)</f>
        <v/>
      </c>
      <c r="EW194" s="46">
        <f>IF($DS194,
IF(AF194="","Debes escribir el número de días trabajados. ",
IF( IFERROR(INT(AF194),1.1) &lt;&gt; IFERROR(_xlfn.NUMBERVALUE(AF194),1), "La cantidad de días trabajados debe ser un número entero. ", "")
)
)</f>
        <v/>
      </c>
      <c r="EX194" s="46">
        <f>IF($DS194,
IF(AG194="","Debes escribir el valor del sueldo trabajado. ",
IF( ISERR(_xlfn.NUMBERVALUE(AG194)), "El valor del sueldo trabajado debe ser un número válido. ", "")
)
)</f>
        <v/>
      </c>
      <c r="EY194" s="46">
        <f>IF($DS194,
IF( AND(AH194&lt;&gt;"", ISERR(_xlfn.NUMBERVALUE(AH194))), "El valor del auxilio de transporte debe ser un número válido. ", "")
)</f>
        <v/>
      </c>
      <c r="EZ194" s="46">
        <f>IF($DS194,
IF( AND(AI194&lt;&gt;"", ISERR(_xlfn.NUMBERVALUE(AI194))), "El valor de viáticos salariales debe ser un número válido. ", "")
)</f>
        <v/>
      </c>
      <c r="FA194" s="46">
        <f>IF($DS194,
IF( AND(AJ194&lt;&gt;"", ISERR(_xlfn.NUMBERVALUE(AJ194))), "El valor de viáticos NO salariales debe ser un número válido. ", "")
)</f>
        <v/>
      </c>
      <c r="FB194" s="46">
        <f>CONCATENATE(AK194,AL194)&lt;&gt;""</f>
        <v/>
      </c>
      <c r="FC194" s="46">
        <f>IF(AND($DS194,FB194),
IF(AK194="","Debes escribir el número de horas extras diurnas. ",
IF( IFERROR(INT(AK194),1.1) &lt;&gt; IFERROR(_xlfn.NUMBERVALUE(AK194),1), "La cantidad de horas extras diurnas debe ser un número entero. ", "")
),
""
)</f>
        <v/>
      </c>
      <c r="FD194" s="46">
        <f>IF(AND($DS194,FB194),
IF(AL194="","Debes escribir el valor de las horas extras diurnas. ",
IF( ISERR(_xlfn.NUMBERVALUE(AL194)), "El valor de las horas extras duirnas debe ser un número válido. ", "")
),
""
)</f>
        <v/>
      </c>
      <c r="FE194" s="46">
        <f>CONCATENATE(AM194,AN194)&lt;&gt;""</f>
        <v/>
      </c>
      <c r="FF194" s="46">
        <f>IF(AND($DS194,FE194),
IF(AM194="","Debes escribir el número de horas extras nocturnas. ",
IF( IFERROR(INT(AM194),1.1) &lt;&gt; IFERROR(_xlfn.NUMBERVALUE(AM194),1), "La cantidad de horas extras nocturnas debe ser un número entero. ", "")
),
""
)</f>
        <v/>
      </c>
      <c r="FG194" s="46">
        <f>IF(AND($DS194,FE194),
IF(AN194="","Debes escribir el valor de las horas extras nocturnas. ",
IF( ISERR(_xlfn.NUMBERVALUE(AN194)), "El valor de las horas extras nocturnas debe ser un número válido. ", "")
),
""
)</f>
        <v/>
      </c>
      <c r="FH194" s="46">
        <f>CONCATENATE(AO194,AP194)&lt;&gt;""</f>
        <v/>
      </c>
      <c r="FI194" s="46">
        <f>IF(AND($DS194,FH194),
IF(AO194="","Debes escribir el número de horas extras diurnas dominicales y festivas. ",
IF( IFERROR(INT(AO194),1.1) &lt;&gt; IFERROR(_xlfn.NUMBERVALUE(AO194),1), "La cantidad de horas extras diurnas dominicales y festivas debe ser un número entero. ", "")
),
""
)</f>
        <v/>
      </c>
      <c r="FJ194" s="46">
        <f>IF(AND($DS194,FH194),
IF(AP194="","Debes escribir el valor de las horas extras diurnas dominicales y festivas. ",
IF( ISERR(_xlfn.NUMBERVALUE(AP194)), "El valor de las horas extras diurnas dominicales y festivas debe ser un número válido. ", "")
),
""
)</f>
        <v/>
      </c>
      <c r="FK194" s="46">
        <f>CONCATENATE(AQ194,AR194)&lt;&gt;""</f>
        <v/>
      </c>
      <c r="FL194" s="46">
        <f>IF(AND($DS194,FK194),
IF(AQ194="","Debes escribir el número de horas extras nocturnas dominicales y festivas. ",
IF( IFERROR(INT(AQ194),1.1) &lt;&gt; IFERROR(_xlfn.NUMBERVALUE(AQ194),1), "La cantidad de horas extras nocturnas dominicales y festivas debe ser un número entero. ", "")
),
""
)</f>
        <v/>
      </c>
      <c r="FM194" s="46">
        <f>IF(AND($DS194,FK194),
IF(AR194="","Debes escribir el valor de las horas extras nocturnas dominicales y festivas. ",
IF( ISERR(_xlfn.NUMBERVALUE(AR194)), "El valor de las horas extras nocturnas dominicales y festivas debe ser un número válido. ", "")
),
""
)</f>
        <v/>
      </c>
      <c r="FN194" s="46">
        <f>CONCATENATE(AS194,AT194)&lt;&gt;""</f>
        <v/>
      </c>
      <c r="FO194" s="46">
        <f>IF(AND($DS194,FN194),
IF(AS194="","Debes escribir el número de horas recargo nocturno. ",
IF( IFERROR(INT(AS194),1.1) &lt;&gt; IFERROR(_xlfn.NUMBERVALUE(AS194),1), "La cantidad de horas recargo nocturno debe ser un número entero. ", "")
),
""
)</f>
        <v/>
      </c>
      <c r="FP194" s="46">
        <f>IF(AND($DS194,FN194),
IF(AT194="","Debes escribir el valor de las horas recargo nocturno. ",
IF( ISERR(_xlfn.NUMBERVALUE(AT194)), "El valor de las horas recargo nocturno debe ser un número válido. ", "")
),
""
)</f>
        <v/>
      </c>
      <c r="FQ194" s="46">
        <f>CONCATENATE(AU194,AV194)&lt;&gt;""</f>
        <v/>
      </c>
      <c r="FR194" s="46">
        <f>IF(AND($DS194,FQ194),
IF(AU194="","Debes escribir el número de horas recargo diurno dominical y festivo. ",
IF( IFERROR(INT(AU194),1.1) &lt;&gt; IFERROR(_xlfn.NUMBERVALUE(AU194),1), "La cantidad de horas recargo diurno dominical y festivo debe ser un número entero. ", "")
),
""
)</f>
        <v/>
      </c>
      <c r="FS194" s="46">
        <f>IF(AND($DS194,FQ194),
IF(AV194="","Debes escribir el valor de las horas recargo diurno dominical y festivo. ",
IF( ISERR(_xlfn.NUMBERVALUE(AV194)), "El valor de las horas recargo diurno dominical y festivo debe ser un número válido. ", "")
),
""
)</f>
        <v/>
      </c>
      <c r="FT194" s="46">
        <f>CONCATENATE(AW194,AX194)&lt;&gt;""</f>
        <v/>
      </c>
      <c r="FU194" s="46">
        <f>IF(AND($DS194,FT194),
IF(AW194="","Debes escribir el número de horas recargo nocturno dominical y festivo. ",
IF( IFERROR(INT(AW194),1.1) &lt;&gt; IFERROR(_xlfn.NUMBERVALUE(AW194),1), "La cantidad de horas recargo nocturno dominical y festivo debe ser un número entero. ", "")
),
""
)</f>
        <v/>
      </c>
      <c r="FV194" s="46">
        <f>IF(AND($DS194,FT194),
IF(AX194="","Debes escribir el valor de las horas recargo nocturno dominical y festivo. ",
IF( ISERR(_xlfn.NUMBERVALUE(AX194)), "El valor de las horas recargo nocturno dominical y festivo debe ser un número válido. ", "")
),
""
)</f>
        <v/>
      </c>
      <c r="FW194" s="46">
        <f>CONCATENATE(AY194,AZ194)&lt;&gt;""</f>
        <v/>
      </c>
      <c r="FX194" s="46">
        <f>IF(AND($DS194,FW194),
IF(AY194="","Debes escribir el número de días de vacaciones comunes. ",
IF( IFERROR(INT(AY194),1.1) &lt;&gt; IFERROR(_xlfn.NUMBERVALUE(AY194),1), "La cantidad de días de vacaciones comunes debe ser un número entero. ", "")
),
""
)</f>
        <v/>
      </c>
      <c r="FY194" s="46">
        <f>IF(AND($DS194,FW194),
IF(AZ194="","Debes escribir el valor de las vacaciones comunes. ",
IF( ISERR(_xlfn.NUMBERVALUE(AZ194)), "El valor de las vacaciones comunes debe ser un número válido. ", "")
),
""
)</f>
        <v/>
      </c>
      <c r="FZ194" s="46">
        <f>CONCATENATE(BA194,BB194)&lt;&gt;""</f>
        <v/>
      </c>
      <c r="GA194" s="46">
        <f>IF(AND($DS194,FZ194),
IF(BA194="","Debes escribir el número de días de vacaciones compensadas. ",
IF( IFERROR(INT(BA194),1.1) &lt;&gt; IFERROR(_xlfn.NUMBERVALUE(BA194),1), "La cantidad de días de vacaciones compensadas debe ser un número entero. ", "")
),
""
)</f>
        <v/>
      </c>
      <c r="GB194" s="46">
        <f>IF(AND($DS194,FZ194),
IF(BB194="","Debes escribir el valor de las vacaciones compensadas. ",
IF( ISERR(_xlfn.NUMBERVALUE(BB194)), "El valor de las vacaciones compensadas debe ser un número válido. ", "")
),
""
)</f>
        <v/>
      </c>
      <c r="GC194" s="46">
        <f>CONCATENATE(BC194,BD194)&lt;&gt;""</f>
        <v/>
      </c>
      <c r="GD194" s="46">
        <f>IF(AND($DS194,GC194),
IF(BC194="","Debes escribir el número de días de prima salarial. ",
IF( IFERROR(INT(BC194),1.1) &lt;&gt; IFERROR(_xlfn.NUMBERVALUE(BC194),1), "La cantidad de días de prima salarial debe ser un número entero. ", "")
),
""
)</f>
        <v/>
      </c>
      <c r="GE194" s="46">
        <f>IF(AND($DS194,GC194),
IF(BD194="","Debes escribir el valor de los días de prima salarial. ",
IF( ISERR(_xlfn.NUMBERVALUE(BD194)), "El valor de los días de prima salarial debe ser un número válido. ", "")
),
""
)</f>
        <v/>
      </c>
      <c r="GF194" s="46">
        <f>IF($DS194,
IF( AND(BE194&lt;&gt;"", ISERR(_xlfn.NUMBERVALUE(BE194))), "El valor de la prima NO saliarial debe ser un número válido. ", "")
)</f>
        <v/>
      </c>
      <c r="GG194" s="46">
        <f>CONCATENATE(BF194,BG194,BH194)&lt;&gt;""</f>
        <v/>
      </c>
      <c r="GH194" s="46">
        <f>IF(AND($DS194,GG194),
IF(BF194="","Debes escribir el valor de las cesantías. ",
IF( ISERR(_xlfn.NUMBERVALUE(BF194)), "El valor de las cesantías debe ser un número válido. ", "")
),
""
)</f>
        <v/>
      </c>
      <c r="GI194" s="46">
        <f>IF(AND($DS194,GG194),
IF(BG194="","Debes escribir el % de cesantías. ",
IF( ISERR(_xlfn.NUMBERVALUE(BG194)), "El % de cesantías debe ser un número válido. ", "")
),
""
)</f>
        <v/>
      </c>
      <c r="GJ194" s="46">
        <f>IF(AND($DS194,GG194),
IF(BH194="","Debes escribir el valor de intereses de cesantías. ",
IF( ISERR(_xlfn.NUMBERVALUE(BH194)), "El valor de intereses de cesantías debe ser un número válido. ", "")
),
""
)</f>
        <v/>
      </c>
      <c r="GK194" s="46">
        <f>CONCATENATE(BI194,BJ194,BK194)&lt;&gt;""</f>
        <v/>
      </c>
      <c r="GL194" s="46">
        <f>IF(AND($DS194,GK194),
IF(BI194="","Debes escribir el número de días de incapacidad. ",
IF( IFERROR(INT(BI194),1.1) &lt;&gt; IFERROR(_xlfn.NUMBERVALUE(BI194),1), "La cantidad de días de incapacidad debe ser un número entero. ", "")
),
""
)</f>
        <v/>
      </c>
      <c r="GM194" s="46">
        <f>IF(AND($DS194,GK194),
IF(BJ194="","Debes escribir el tipo de incapacidad. ",
IF(_xlfn.IFNA(VLOOKUP(BJ194,TIPO_DE_INCAPACIDAD,1,FALSE),-1)=-1,"El tipo de incapacidad es inválida (por favor seleccionarlo de la lista). ","")
),
""
)</f>
        <v/>
      </c>
      <c r="GN194" s="46">
        <f>IF(AND($DS194,GK194),
IF(BK194="","Debes escribir el valor de la incapacidad. ",
IF( ISERR(_xlfn.NUMBERVALUE(BK194)), "El valor de la incapacidad debe ser un número válido. ", "")
),
""
)</f>
        <v/>
      </c>
      <c r="GO194" s="46">
        <f>CONCATENATE(BL194,BM194)&lt;&gt;""</f>
        <v/>
      </c>
      <c r="GP194" s="46">
        <f>IF(AND($DS194,GO194),
IF(BL194="","Debes escribir el número de días de licencia de maternidad o paternidad. ",
IF( IFERROR(INT(BL194),1.1) &lt;&gt; IFERROR(_xlfn.NUMBERVALUE(BL194),1), "La cantidad de días de licencia de maternidad o paternidad debe ser un número entero. ", "")
),
""
)</f>
        <v/>
      </c>
      <c r="GQ194" s="46">
        <f>IF(AND($DS194,GO194),
IF(BM194="","Debes escribir el valor de la licencia de maternidad o paternidad. ",
IF( ISERR(_xlfn.NUMBERVALUE(BM194)), "El valor de la licencia de maternidad o paternidad debe ser un número válido. ", "")
),
""
)</f>
        <v/>
      </c>
      <c r="GR194" s="46">
        <f>CONCATENATE(BN194,BO194)&lt;&gt;""</f>
        <v/>
      </c>
      <c r="GS194" s="46">
        <f>IF(AND($DS194,GR194),
IF(BN194="","Debes escribir el número de días de licencia remunerada. ",
IF( IFERROR(INT(BN194),1.1) &lt;&gt; IFERROR(_xlfn.NUMBERVALUE(BN194),1), "La cantidad de días de licencia remunerada debe ser un número entero. ", "")
),
""
)</f>
        <v/>
      </c>
      <c r="GT194" s="46">
        <f>IF(AND($DS194,GR194),
IF(BO194="","Debes escribir el valor de la licencia remunerada. ",
IF( ISERR(_xlfn.NUMBERVALUE(BO194)), "El valor de la licencia remunerada debe ser un número válido. ", "")
),
""
)</f>
        <v/>
      </c>
      <c r="GU194" s="46">
        <f>IF($DS194,
IF( AND(BP194&lt;&gt;"", ISERR(_xlfn.NUMBERVALUE(BP194))), "El valor de la licencia NO remunerada debe ser un número válido. ", "")
)</f>
        <v/>
      </c>
      <c r="GV194" s="46">
        <f>IF($DS194,
IF( AND(BQ194&lt;&gt;"", ISERR(_xlfn.NUMBERVALUE(BQ194))), "El valor de auxilios salariales debe ser un número válido. ", "")
)</f>
        <v/>
      </c>
      <c r="GW194" s="46">
        <f>IF($DS194,
IF( AND(BR194&lt;&gt;"", ISERR(_xlfn.NUMBERVALUE(BR194))), "El valor de auxilios NO salariales debe ser un número válido. ", "")
)</f>
        <v/>
      </c>
      <c r="GX194" s="46">
        <f>IF($DS194,
IF( AND(BS194&lt;&gt;"", ISERR(_xlfn.NUMBERVALUE(BS194))), "El valor de bonos salariales debe ser un número válido. ", "")
)</f>
        <v/>
      </c>
      <c r="GY194" s="46">
        <f>IF($DS194,
IF( AND(BT194&lt;&gt;"", ISERR(_xlfn.NUMBERVALUE(BT194))), "El valor de bonos NO salariales debe ser un número válido. ", "")
)</f>
        <v/>
      </c>
      <c r="GZ194" s="46">
        <f>IF($DS194,
IF( AND(BU194&lt;&gt;"", ISERR(_xlfn.NUMBERVALUE(BU194))), "El valor de bonos salariales de alimentación debe ser un número válido. ", "")
)</f>
        <v/>
      </c>
      <c r="HA194" s="46">
        <f>IF($DS194,
IF( AND(BV194&lt;&gt;"", ISERR(_xlfn.NUMBERVALUE(BV194))), "El valor de bonos NO salariales de alimentación debe ser un número válido. ", "")
)</f>
        <v/>
      </c>
      <c r="HB194" s="46">
        <f>IF($DS194,
IF( AND(BW194&lt;&gt;"", ISERR(_xlfn.NUMBERVALUE(BW194))), "El valor de bonificaciones salariales debe ser un número válido. ", "")
)</f>
        <v/>
      </c>
      <c r="HC194" s="46">
        <f>IF($DS194,
IF( AND(BX194&lt;&gt;"", ISERR(_xlfn.NUMBERVALUE(BX194))), "El valor de bonificaciones NO salariales debe ser un número válido. ", "")
)</f>
        <v/>
      </c>
      <c r="HD194" s="46">
        <f>IF($DS194,
IF( AND(BY194&lt;&gt;"", ISERR(_xlfn.NUMBERVALUE(BY194))), "El valor de compensaciones ordinarias debe ser un número válido. ", "")
)</f>
        <v/>
      </c>
      <c r="HE194" s="46">
        <f>IF($DS194,
IF( AND(BZ194&lt;&gt;"", ISERR(_xlfn.NUMBERVALUE(BZ194))), "El valor de compensaciones extraordinarias debe ser un número válido. ", "")
)</f>
        <v/>
      </c>
      <c r="HF194" s="46">
        <f>IF($DS194,
IF( AND(CA194&lt;&gt;"", ISERR(_xlfn.NUMBERVALUE(CA194))), "El valor de comisiones debe ser un número válido. ", "")
)</f>
        <v/>
      </c>
      <c r="HG194" s="46">
        <f>IF($DS194,
IF( AND(CB194&lt;&gt;"", ISERR(_xlfn.NUMBERVALUE(CB194))), "El valor de ausencia por huega debe ser un número válido. ", "")
)</f>
        <v/>
      </c>
      <c r="HH194" s="46">
        <f>IF($DS194,
IF( AND(CC194&lt;&gt;"", ISERR(_xlfn.NUMBERVALUE(CC194))), "El valor de anticipos debe ser un número válido. ", "")
)</f>
        <v/>
      </c>
      <c r="HI194" s="46">
        <f>IF($DS194,
IF( AND(CD194&lt;&gt;"", ISERR(_xlfn.NUMBERVALUE(CD194))), "El valor de pagos a terceros debe ser un número válido. ", "")
)</f>
        <v/>
      </c>
      <c r="HJ194" s="46">
        <f>IF($DS194,
IF( AND(CE194&lt;&gt;"", ISERR(_xlfn.NUMBERVALUE(CE194))), "El valor de dotación debe ser un número válido. ", "")
)</f>
        <v/>
      </c>
      <c r="HK194" s="46">
        <f>IF($DS194,
IF( AND(CF194&lt;&gt;"", ISERR(_xlfn.NUMBERVALUE(CF194))), "El valor de apoyo sostenibilidad debe ser un número válido. ", "")
)</f>
        <v/>
      </c>
      <c r="HL194" s="46">
        <f>IF($DS194,
IF( AND(CG194&lt;&gt;"", ISERR(_xlfn.NUMBERVALUE(CG194))), "El valor de teletrabajo debe ser un número válido. ", "")
)</f>
        <v/>
      </c>
      <c r="HM194" s="46">
        <f>IF($DS194,
IF( AND(CH194&lt;&gt;"", ISERR(_xlfn.NUMBERVALUE(CH194))), "El valor de bonificación de retiro debe ser un número válido. ", "")
)</f>
        <v/>
      </c>
      <c r="HN194" s="46">
        <f>IF($DS194,
IF( AND(CI194&lt;&gt;"", ISERR(_xlfn.NUMBERVALUE(CI194))), "El valor de indemnización de retiro debe ser un número válido. ", "")
)</f>
        <v/>
      </c>
      <c r="HO194" s="46">
        <f>IF($DS194,
IF( AND(CJ194&lt;&gt;"", ISERR(_xlfn.NUMBERVALUE(CJ194))), "El valor de reintegros debe ser un número válido. ", "")
)</f>
        <v/>
      </c>
      <c r="HP194" s="46">
        <f>CONCATENATE(CK194,CL194,CM194)&lt;&gt;""</f>
        <v/>
      </c>
      <c r="HQ194" s="46">
        <f>IF(AND($DS194,HP194),
IF(CK194="","Debes escribir la descripción de otro concepto no categorizado. ",""),
""
)</f>
        <v/>
      </c>
      <c r="HR194" s="46">
        <f>IF(AND($DS194,HP194),
IF(CONCATENATE(CL194,CM194)="","Debes escribir al menos un valor de concepto no categorizado (salarial o no salarial). ",
IF(ISERR(_xlfn.NUMBERVALUE(CL194)),"El valor salarial concepto no categorizado debe ser un número válido. ","")
),
""
)</f>
        <v/>
      </c>
      <c r="HS194" s="46">
        <f>IF(AND($DS194,HP194),
IF(CONCATENATE(CL194,CM194)="","Debes escribir al menos un valor de concepto no categorizado (salarial o no salarial). ",
IF(ISERR(_xlfn.NUMBERVALUE(CM194)),"El valor NO salarial concepto no categorizado debe ser un número válido. ","")
),
""
)</f>
        <v/>
      </c>
      <c r="HT194" s="46">
        <f>IF($DS194,
IF(CN194="","Debes escribir el porcentaje del aporte a salud. ",
IF( ISERR(_xlfn.NUMBERVALUE(CN194)), "El valor del porcentaje del aporte a salud debe ser un número válido. ", "")
)
)</f>
        <v/>
      </c>
      <c r="HU194" s="46">
        <f>IF($DS194,
IF(CO194="","Debes escribir el valor del aporte a salud. ",
IF( ISERR(_xlfn.NUMBERVALUE(CO194)), "El valor del aporte a salud debe ser un número válido. ", "")
)
)</f>
        <v/>
      </c>
      <c r="HV194" s="46">
        <f>IF($DS194,
IF( AND(CP194&lt;&gt;"", ISERR(_xlfn.NUMBERVALUE(CP194))), "El valor plan complementario debe ser un número válido. ", "")
)</f>
        <v/>
      </c>
      <c r="HW194" s="46">
        <f>IF($DS194,
IF(CQ194="","Debes escribir el porcentaje del aporte a pensión. ",
IF( ISERR(_xlfn.NUMBERVALUE(CQ194)), "El valor del porcentaje del aporte a pensión debe ser un número válido. ", "")
)
)</f>
        <v/>
      </c>
      <c r="HX194" s="46">
        <f>IF($DS194,
IF(CR194="","Debes escribir el valor del aporte a pensión. ",
IF( ISERR(_xlfn.NUMBERVALUE(CR194)), "El valor del aporte a salud debe ser un número válido. ", "")
)
)</f>
        <v/>
      </c>
      <c r="HY194" s="46">
        <f>IF($DS194,
IF( AND(CS194&lt;&gt;"", ISERR(_xlfn.NUMBERVALUE(CS194))), "El valor pensión voluntaria debe ser un número válido. ", "")
)</f>
        <v/>
      </c>
      <c r="HZ194" s="46">
        <f>CONCATENATE(CT194,CU194,CV194,CW194)&lt;&gt;""</f>
        <v/>
      </c>
      <c r="IA194" s="46">
        <f>IF(AND($DS194,HZ194),
IF(CT194="","Debes escribir el % del fondo de seguridad pensional. ",
IF( ISERR(_xlfn.NUMBERVALUE(CT194)), "El % del fondo de seguridad debe ser un número válido. ", "")
),
""
)</f>
        <v/>
      </c>
      <c r="IB194" s="46">
        <f>IF(AND($DS194,HZ194),
IF(CU194="","Debes escribir el valor del aporte al fondo de solidaridad pensional. ",
IF( ISERR(_xlfn.NUMBERVALUE(CU194)), "El valor del aporte al fondo de solidaridad pensional debe ser un número válido. ", "")
),
""
)</f>
        <v/>
      </c>
      <c r="IC194" s="46">
        <f>IF(AND($DS194,HZ194),
IF(CV194="","Debes escribir el % del fondo de subsistencia. ",
IF( ISERR(_xlfn.NUMBERVALUE(CV194)), "El % del fondo de subsistencia debe ser un número válido. ", "")
),
""
)</f>
        <v/>
      </c>
      <c r="ID194" s="46">
        <f>IF(AND($DS194,HZ194),
IF(CW194="","Debes escribir el valor del fondo de subsistencia. ",
IF( ISERR(_xlfn.NUMBERVALUE(CW194)), "El valor del fondo de subsistencia debe ser un número válido. ", "")
),
""
)</f>
        <v/>
      </c>
      <c r="IE194" s="46">
        <f>CONCATENATE(CX194,CY194)&lt;&gt;""</f>
        <v/>
      </c>
      <c r="IF194" s="46">
        <f>IF(AND($DS194,IE194),
IF(CX194="","Debes escribir el % de sindicato. ",
IF( ISERR(_xlfn.NUMBERVALUE(CX194)), "El % de sindicato debe ser un número válido. ", "")
),
""
)</f>
        <v/>
      </c>
      <c r="IG194" s="46">
        <f>IF(AND($DS194,IE194),
IF(CY194="","Debes escribir el valor del sindicato. ",
IF( ISERR(_xlfn.NUMBERVALUE(CY194)), "El valor del sindicato debe ser un número válido. ", "")
),
""
)</f>
        <v/>
      </c>
      <c r="IH194" s="46">
        <f>IF($DS194,
IF( AND(CZ194&lt;&gt;"", ISERR(_xlfn.NUMBERVALUE(CZ194))), "El valor de sanción pública debe ser un número válido. ", "")
)</f>
        <v/>
      </c>
      <c r="II194" s="46">
        <f>IF($DS194,
IF( AND(DA194&lt;&gt;"", ISERR(_xlfn.NUMBERVALUE(DA194))), "El valor de sanción privada debe ser un número válido. ", "")
)</f>
        <v/>
      </c>
      <c r="IJ194" s="46">
        <f>CONCATENATE(DB194,DC194)&lt;&gt;""</f>
        <v/>
      </c>
      <c r="IK194" s="46">
        <f>IF(AND($DS194,IJ194),
IF(DB194="","Debes escribir la descripción de libranza. ",""),
""
)</f>
        <v/>
      </c>
      <c r="IL194" s="46">
        <f>IF(AND($DS194,IJ194),
IF(DC194="","Debes escribir la cuota libranza. ",
IF(ISERR(_xlfn.NUMBERVALUE(DC194)),"El valor de la cuota libranza debe ser un número válido. ","")
),
""
)</f>
        <v/>
      </c>
      <c r="IM194" s="46">
        <f>IF($DS194,
IF( AND(DD194&lt;&gt;"", ISERR(_xlfn.NUMBERVALUE(DD194))), "El valor de pagos a terceros debe ser un número válido. ", "")
)</f>
        <v/>
      </c>
      <c r="IN194" s="46">
        <f>IF($DS194,
IF( AND(DE194&lt;&gt;"", ISERR(_xlfn.NUMBERVALUE(DE194))), "El valor de anticipos debe ser un número válido. ", "")
)</f>
        <v/>
      </c>
      <c r="IO194" s="46">
        <f>IF($DS194,
IF( AND(DF194&lt;&gt;"", ISERR(_xlfn.NUMBERVALUE(DF194))), "El valor de AFC debe ser un número válido. ", "")
)</f>
        <v/>
      </c>
      <c r="IP194" s="46">
        <f>IF($DS194,
IF( AND(DG194&lt;&gt;"", ISERR(_xlfn.NUMBERVALUE(DG194))), "El valor de rete-fuente debe ser un número válido. ", "")
)</f>
        <v/>
      </c>
      <c r="IQ194" s="46">
        <f>IF($DS194,
IF( AND(DH194&lt;&gt;"", ISERR(_xlfn.NUMBERVALUE(DH194))), "El valor de cooperativa de trabajo debe ser un número válido. ", "")
)</f>
        <v/>
      </c>
      <c r="IR194" s="46">
        <f>IF($DS194,
IF( AND(DI194&lt;&gt;"", ISERR(_xlfn.NUMBERVALUE(DI194))), "El valor de embargo fiscal debe ser un número válido. ", "")
)</f>
        <v/>
      </c>
      <c r="IS194" s="46">
        <f>IF($DS194,
IF( AND(DJ194&lt;&gt;"", ISERR(_xlfn.NUMBERVALUE(DJ194))), "El valor de educación debe ser un número válido. ", "")
)</f>
        <v/>
      </c>
      <c r="IT194" s="46">
        <f>IF($DS194,
IF( AND(DK194&lt;&gt;"", ISERR(_xlfn.NUMBERVALUE(DK194))), "El valor de reintegro debe ser un número válido. ", "")
)</f>
        <v/>
      </c>
      <c r="IU194" s="46">
        <f>IF($DS194,
IF( AND(DL194&lt;&gt;"", ISERR(_xlfn.NUMBERVALUE(DL194))), "El valor de deuda debe ser un número válido. ", "")
)</f>
        <v/>
      </c>
      <c r="IV194" s="46">
        <f>IF($DS194,
IF( AND(DM194&lt;&gt;"", ISERR(_xlfn.NUMBERVALUE(DM194))), "El valor de otras deducciones debe ser un número válido. ", "")
)</f>
        <v/>
      </c>
      <c r="IW194" s="46">
        <f>IF($DS194,
IF(DN194="","Debes escribir el valor de los devengos totales. ",
IF( ISERR(_xlfn.NUMBERVALUE(DN194)), "El valor de los devengos totales debe ser un número válido. ", "")
)
)</f>
        <v/>
      </c>
      <c r="IX194" s="46">
        <f>IF($DS194,
IF(DO194="","Debes escribir el valor de las deducciones totales. ",
IF( ISERR(_xlfn.NUMBERVALUE(DO194)), "El valor de las deducciones totales debe ser un número válido. ", "")
)
)</f>
        <v/>
      </c>
      <c r="IY194" s="46">
        <f>IF($DS194,
IF(DP194="","Debes escribir el valor del salario total. ",
IF( ISERR(_xlfn.NUMBERVALUE(DP194)), "El valor del salario total debe ser un número válido. ", "")
)
)</f>
        <v/>
      </c>
    </row>
    <row r="195">
      <c r="B195" s="48" t="n">
        <v>183</v>
      </c>
      <c r="C195" s="61">
        <f>IF(AND(DS195,DP195&lt;&gt;""),
IF(DQ195="","OK","Error"),
""
)</f>
        <v/>
      </c>
      <c r="D195" s="53" t="n"/>
      <c r="E195" s="52" t="n"/>
      <c r="F195" s="112" t="n"/>
      <c r="G195" s="52" t="n"/>
      <c r="H195" s="53" t="n"/>
      <c r="I195" s="52" t="n"/>
      <c r="J195" s="52" t="n"/>
      <c r="K195" s="53" t="n"/>
      <c r="L195" s="55" t="n"/>
      <c r="M195" s="108" t="n"/>
      <c r="N195" s="56" t="n"/>
      <c r="O195" s="52" t="n"/>
      <c r="P195" s="52" t="n"/>
      <c r="Q195" s="52" t="n"/>
      <c r="R195" s="52" t="n"/>
      <c r="S195" s="52" t="n"/>
      <c r="T195" s="53" t="n"/>
      <c r="U195" s="52" t="n"/>
      <c r="V195" s="52" t="n"/>
      <c r="W195" s="55" t="n"/>
      <c r="X195" s="55" t="n"/>
      <c r="Y195" s="52" t="n"/>
      <c r="Z195" s="55" t="n"/>
      <c r="AA195" s="52" t="n"/>
      <c r="AB195" s="53" t="n"/>
      <c r="AC195" s="53" t="n"/>
      <c r="AD195" s="53" t="n"/>
      <c r="AE195" s="177" t="n"/>
      <c r="AF195" s="113" t="n"/>
      <c r="AG195" s="177" t="n"/>
      <c r="AH195" s="178" t="n"/>
      <c r="AI195" s="178" t="n"/>
      <c r="AJ195" s="178" t="n"/>
      <c r="AK195" s="114" t="n"/>
      <c r="AL195" s="178" t="n"/>
      <c r="AM195" s="114" t="n"/>
      <c r="AN195" s="178" t="n"/>
      <c r="AO195" s="114" t="n"/>
      <c r="AP195" s="178" t="n"/>
      <c r="AQ195" s="114" t="n"/>
      <c r="AR195" s="178" t="n"/>
      <c r="AS195" s="114" t="n"/>
      <c r="AT195" s="178" t="n"/>
      <c r="AU195" s="114" t="n"/>
      <c r="AV195" s="178" t="n"/>
      <c r="AW195" s="114" t="n"/>
      <c r="AX195" s="178" t="n"/>
      <c r="AY195" s="114" t="n"/>
      <c r="AZ195" s="178" t="n"/>
      <c r="BA195" s="114" t="n"/>
      <c r="BB195" s="178" t="n"/>
      <c r="BC195" s="114" t="n"/>
      <c r="BD195" s="178" t="n"/>
      <c r="BE195" s="178" t="n"/>
      <c r="BF195" s="178" t="n"/>
      <c r="BG195" s="59" t="n"/>
      <c r="BH195" s="178" t="n"/>
      <c r="BI195" s="114" t="n"/>
      <c r="BJ195" s="53" t="n"/>
      <c r="BK195" s="178" t="n"/>
      <c r="BL195" s="114" t="n"/>
      <c r="BM195" s="178" t="n"/>
      <c r="BN195" s="114" t="n"/>
      <c r="BO195" s="178" t="n"/>
      <c r="BP195" s="178" t="n"/>
      <c r="BQ195" s="178" t="n"/>
      <c r="BR195" s="178" t="n"/>
      <c r="BS195" s="178" t="n"/>
      <c r="BT195" s="178" t="n"/>
      <c r="BU195" s="178" t="n"/>
      <c r="BV195" s="178" t="n"/>
      <c r="BW195" s="178" t="n"/>
      <c r="BX195" s="178" t="n"/>
      <c r="BY195" s="178" t="n"/>
      <c r="BZ195" s="178" t="n"/>
      <c r="CA195" s="178" t="n"/>
      <c r="CB195" s="178" t="n"/>
      <c r="CC195" s="178" t="n"/>
      <c r="CD195" s="178" t="n"/>
      <c r="CE195" s="178" t="n"/>
      <c r="CF195" s="178" t="n"/>
      <c r="CG195" s="178" t="n"/>
      <c r="CH195" s="178" t="n"/>
      <c r="CI195" s="178" t="n"/>
      <c r="CJ195" s="178" t="n"/>
      <c r="CK195" s="53" t="n"/>
      <c r="CL195" s="178" t="n"/>
      <c r="CM195" s="178" t="n"/>
      <c r="CN195" s="60" t="n"/>
      <c r="CO195" s="177" t="n"/>
      <c r="CP195" s="178" t="n"/>
      <c r="CQ195" s="60" t="n"/>
      <c r="CR195" s="177" t="n"/>
      <c r="CS195" s="178" t="n"/>
      <c r="CT195" s="59" t="n"/>
      <c r="CU195" s="178" t="n"/>
      <c r="CV195" s="59" t="n"/>
      <c r="CW195" s="178" t="n"/>
      <c r="CX195" s="59" t="n"/>
      <c r="CY195" s="178" t="n"/>
      <c r="CZ195" s="178" t="n"/>
      <c r="DA195" s="178" t="n"/>
      <c r="DB195" s="53" t="n"/>
      <c r="DC195" s="178" t="n"/>
      <c r="DD195" s="178" t="n"/>
      <c r="DE195" s="178" t="n"/>
      <c r="DF195" s="178" t="n"/>
      <c r="DG195" s="178" t="n"/>
      <c r="DH195" s="178" t="n"/>
      <c r="DI195" s="178" t="n"/>
      <c r="DJ195" s="178" t="n"/>
      <c r="DK195" s="178" t="n"/>
      <c r="DL195" s="178" t="n"/>
      <c r="DM195" s="178" t="n"/>
      <c r="DN195" s="177" t="n"/>
      <c r="DO195" s="177" t="n"/>
      <c r="DP195" s="177" t="n"/>
      <c r="DQ195" s="76">
        <f>IF(AND(DS195,DP195&lt;&gt;""),
CONCATENATE(DT195,DU195,DV195,DW195,DX195,DY195,DZ195,EA195,EB195,EC195,ED195,EE195,EF195,EG195,EH195,EI195,EJ195,EK195,EL195,EM195,EN195,EO195,EP195,EQ195,ES195,ET195,EU195,EV195,EW195,EX195,EY195,EZ195,FA195,FC195,FD195,FF195,FG195,FI195,FJ195,FL195,FM195,FO195,FP195,FR195,FS195,FU195,FV195,FX195,FY195,GA195,GB195,GD195,GE195,GF195,GH195,GI195,GJ195,GL195,GM195,GN195,GP195,GQ195,GS195,GT195,GU195,GV195,GW195,GX195,GY195,GZ195,HA195,HB195,HC195,HD195,HE195,HF195,HG195,HH195,HI195,HJ195,HK195,HL195,HM195,HN195,HO195,HQ195,HR195,HS195,HT195,HU195,HV195,HW195,HX195,HY195,IA195,IB195,IC195,ID195,IF195,IG195,IH195,II195,IK195,IL195,IM195,IN195,IO195,IP195,IQ195,IR195,IS195,IT195,IU195,IV195,IW195,IX195,IY195,IZ195),
""
)</f>
        <v/>
      </c>
      <c r="DR195" s="53" t="n"/>
      <c r="DS195" s="46">
        <f>CONCATENATE(D195,$E195,$F195,$G195,H195,$I195,$J195,K195,$L195,$M195,N195,$O195,$P195,$Q195,$R195,$S195,T195,$U195,$V195,$W195,$X195,$Y195,$Z195,$AA195,AB195,AC195,AD195,$AE195,$AF195,$AG195,AH195,AI195,AJ195,AK195,AL195,AM195,AN195,AO195,AP195,AQ195,AR195,AS195,AT195,AU195,AV195,AW195,AX195,AY195,AZ195,BA195,BB195,BC195,BD195,BE195,BF195,BG195,BH195,BI195,BJ195,BK195,BL195,BM195,BN195,BO195,BP195,BQ195,BR195,BS195,BT195,BU195,BV195,BW195,BX195,BY195,BZ195,CA195,CB195,CC195,CD195,CE195,CF195,CG195,CH195,CI195,CJ195,CK195,CL195,CM195,$CN195,$CO195,CP195,$CQ195,$CR195,CS195,CT195,CU195,CV195,CW195,CX195,CY195,CZ195,DA195,DB195,DC195,DD195,DE195,DF195,DG195,DH195,DI195,DJ195,DK195,DL195,DM195,$DN195,$DO195,$DP195,DR195)&lt;&gt;""</f>
        <v/>
      </c>
      <c r="DT195" s="46">
        <f>IF(AND($DS195,$E$4&lt;&gt;""),
IF(LEFT($E$4,2) = "1.",
IF(D195&lt;&gt;"","El CUNE sólo se envía en operaciones de novedad o ajuste. ",""),
IF(D195="","Debes escribir un CUNE válido para realizar operaciones de novedad o ajuste. ","")),
""
)</f>
        <v/>
      </c>
      <c r="DU195" s="46">
        <f>IF($DS195,
IF(E195="","Debes seleccionar el tipo de documento del empleado. ",
IF(_xlfn.IFNA(VLOOKUP(E195,TIPO_DE_DOCUMENTO,1,FALSE),-1)=-1,"El tipo de documento no es válido (por favor seleccionarlo de la lista). ","")
)
)</f>
        <v/>
      </c>
      <c r="DV195" s="46">
        <f>IF($DS195,
IF(F195="","Debes escribir el número de documento del empleado. ","")
)</f>
        <v/>
      </c>
      <c r="DW195" s="46">
        <f>IF($DS195,
IF(G195="","Debes escribir el primer nombre del empleado. ","")
)</f>
        <v/>
      </c>
      <c r="DY195" s="46">
        <f>IF($DS195,
IF(I195="","Debes escribir el primer apellido del empleado. ","")
)</f>
        <v/>
      </c>
      <c r="DZ195" s="46">
        <f>IF($DS195,
IF(J195="","Debes escribir el segundo apellido del empleado. ","")
)</f>
        <v/>
      </c>
      <c r="EB195" s="46">
        <f>IF($DS195,
IF(L195="","Debes escribir la fecha de ingreso del empleado. ",
IF(ISERR(DATE(YEAR(L195),MONTH(L195),DAY(L195))), "El valor ingresado en fecha de ingreso no tiene un formato válido. ","")
)
)</f>
        <v/>
      </c>
      <c r="EC195" s="46">
        <f>IF($DS195,
IF(M195="","Debes escribir el tiempo laborado. ",
IF( IFERROR(INT(M195),1.1) &lt;&gt; IFERROR(_xlfn.NUMBERVALUE(M195),1), "El valor de los días trabajados debe ser un número entero. ", "")
)
)</f>
        <v/>
      </c>
      <c r="ED195" s="46">
        <f>IF($DS195,
IF( AND(N195&lt;&gt;"", ISERR(DATE(YEAR(N195),MONTH(N195),DAY(N195))) ), "El valor ingresado en fecha de ingreso no tiene un formato válido. ",
IF( AND(N195&lt;&gt;"", $E$6&lt;&gt;"", DATE(YEAR(N195), MONTH(N195), 1) &lt;&gt; IFERROR(DATE(MID($E$6, 1, 4), MID($E$6, 6, 2),1), "1/1/1900") ), "La fecha de retiro debe estar dentro del período liquidado. ", "")
)
)</f>
        <v/>
      </c>
      <c r="EE195" s="46">
        <f>IF($DS195,
IF(O195="","Debes seleccionar el tipo de trabajador. ",
IF(_xlfn.IFNA(VLOOKUP(O195,TIPO_DE_TRABAJADOR,1,FALSE),-1)=-1,"El tipo de trabajador no es válido (por favor seleccionarlo de la lista). ","")
)
)</f>
        <v/>
      </c>
      <c r="EF195" s="46">
        <f>IF($DS195,
IF(P195="","Debes seleccionar si es un trabajador dependiente pensionado por vejez. ",
IF(_xlfn.IFNA(VLOOKUP(P195,SUBTIPO_DE_TRABAJADOR,1,FALSE),-1)=-1,"El tipo de trabajador dependiente pensionado por vejez no es válido (por favor seleccionarlo de la lista). ","")
)
)</f>
        <v/>
      </c>
      <c r="EG195" s="46">
        <f>IF($DS195,
IF(Q195="","Debes seleccionar el tipo de contrato del trabajador. ",
IF(_xlfn.IFNA(VLOOKUP(Q195,TIPO_DE_CONTRATO,1,FALSE),-1)=-1,"El tipo de contrato del trabajador no es válido (por favor seleccionarlo de la lista). ","")
)
)</f>
        <v/>
      </c>
      <c r="EH195" s="46">
        <f>IF($DS195,
IF(R195="","Debes seleccionar si es un salario integral. ",
IF(_xlfn.IFNA(VLOOKUP(R195,SI_NO,1,FALSE),-1)=-1,"Valor no válido para salario integral (por favor seleccionarlo de la lista). ","")
)
)</f>
        <v/>
      </c>
      <c r="EI195" s="46">
        <f>IF($DS195,
IF(S195="","Debes seleccionar si el trabajador realiza actividades de riesgo. ",
IF(_xlfn.IFNA(VLOOKUP(S195,SI_NO,1,FALSE),-1)=-1,"Valor no válido para actividad de alto riesgo (por favor seleccionarlo de la lista). ","")
)
)</f>
        <v/>
      </c>
      <c r="EK195" s="46">
        <f>IF($DS195,
IF(U195="","Debes escribir el código del municipio de residencia del trabajador. ",
IF(_xlfn.IFNA(VLOOKUP(U195,MUNICIPIO,1,FALSE),-1)=-1,"El municipio de residencia del trabajador es inválido (por favor seleccionarlo de la lista). ","")
)
)</f>
        <v/>
      </c>
      <c r="EL195" s="46">
        <f>IF($DS195,
IF(V195="","Debes escribir el la dirección de residendia del trabajador. ","")
)</f>
        <v/>
      </c>
      <c r="EM195" s="46">
        <f>IF($DS195,
IF(W195="","Debes escribir la fecha de inicio de la liquidación. ",
IF(ISERR(DATE(YEAR(W195),MONTH(W195),DAY(W195))),"El valor ingresado en fecha de inicio de liquidación no tiene un formato válido. ",
IF( AND($E$6&lt;&gt;"", DATE(YEAR(W195), MONTH(W195), 1) &lt;&gt; IFERROR(DATE(MID($E$6, 1, 4), MID($E$6, 6, 2),1), "1/1/1900") ), "La fecha de inicio de la liquidación debe estar dentro del período liquidado. ", "")
)
)
)</f>
        <v/>
      </c>
      <c r="EN195" s="46">
        <f>IF($DS195,
IF(X195="","Debes escribir la fecha de fin de la liquidación. ",
IF(ISERR(DATE(YEAR(X195),MONTH(X195),DAY(X195))),"El valor ingresado en fecha de fin de liquidación no tiene un formato válido. ",
IF( AND($E$6&lt;&gt;"", DATE(YEAR(X195), MONTH(X195), 1) &lt;&gt; IFERROR(DATE(MID($E$6, 1, 4), MID($E$6, 6, 2),1), "1/1/1900") ), "La fecha de fin de la liquidación debe estar dentro del período liquidado. ", "")
)
)
)</f>
        <v/>
      </c>
      <c r="EO195" s="46">
        <f>IF($DS195,
IF(Y195="","Debes escribir la frecuencia de pago del trabajador. ",
IF(_xlfn.IFNA(VLOOKUP(Y195,PERÍODO_DE_NÓMINA,1,FALSE),-1)=-1,"La frecuencia de pago es inválida (por favor seleccionarlo de la lista). ","")
)
)</f>
        <v/>
      </c>
      <c r="EP195" s="46">
        <f>IF($DS195,
IF(Z195="","Debes escribir la fecha de pago. ",
IF(ISERR(DATE(YEAR(Z195),MONTH(Z195),DAY(Z195))), "El valor ingresado en fecha de pago no tiene un formato válido. ","")
)
)</f>
        <v/>
      </c>
      <c r="EQ195" s="46">
        <f>IF($DS195,
IF(AA195="","Debes escribir el medio de pago. ",
IF(_xlfn.IFNA(VLOOKUP(AA195,MEDIOS_DE_PAGO,1,FALSE),-1)=-1,"El medio de pago es inválido (por favor seleccionarlo de la lista). ","")
)
)</f>
        <v/>
      </c>
      <c r="ER195" s="46">
        <f>OR(AA195='Tablas '!$T$4,AA195='Tablas '!$T$7,AA195='Tablas '!$T$8,AA195='Tablas '!$T$11)</f>
        <v/>
      </c>
      <c r="ES195" s="46">
        <f>IF(AND($DS195,ER195),
IF(AB195="","Debes escribir la entidad bancaria. ",""),
""
)</f>
        <v/>
      </c>
      <c r="ET195" s="46">
        <f>IF(AND($DS195,ER195),
IF(AC195="","Debes escribir el tipo de cuenta bancaria. ",
IF(_xlfn.IFNA(VLOOKUP(AC195,TIPO_DE_CUENTA,1,FALSE),-1)=-1,"El tipo de cuenta bancaria es inválida (por favor seleccionarlo de la lista). ","")
),
""
)</f>
        <v/>
      </c>
      <c r="EU195" s="46">
        <f>IF(AND($DS195,ER195),
IF(AD195="","Debes escribir el número de cuenta bancaria. ",""),
""
)</f>
        <v/>
      </c>
      <c r="EV195" s="46">
        <f>IF($DS195,
IF(AE195="","Debes escribir el valor del sueldo básico. ",
IF( ISERR(_xlfn.NUMBERVALUE(AE195)), "El valor del sueldo básico debe ser un número válido. ", "")
)
)</f>
        <v/>
      </c>
      <c r="EW195" s="46">
        <f>IF($DS195,
IF(AF195="","Debes escribir el número de días trabajados. ",
IF( IFERROR(INT(AF195),1.1) &lt;&gt; IFERROR(_xlfn.NUMBERVALUE(AF195),1), "La cantidad de días trabajados debe ser un número entero. ", "")
)
)</f>
        <v/>
      </c>
      <c r="EX195" s="46">
        <f>IF($DS195,
IF(AG195="","Debes escribir el valor del sueldo trabajado. ",
IF( ISERR(_xlfn.NUMBERVALUE(AG195)), "El valor del sueldo trabajado debe ser un número válido. ", "")
)
)</f>
        <v/>
      </c>
      <c r="EY195" s="46">
        <f>IF($DS195,
IF( AND(AH195&lt;&gt;"", ISERR(_xlfn.NUMBERVALUE(AH195))), "El valor del auxilio de transporte debe ser un número válido. ", "")
)</f>
        <v/>
      </c>
      <c r="EZ195" s="46">
        <f>IF($DS195,
IF( AND(AI195&lt;&gt;"", ISERR(_xlfn.NUMBERVALUE(AI195))), "El valor de viáticos salariales debe ser un número válido. ", "")
)</f>
        <v/>
      </c>
      <c r="FA195" s="46">
        <f>IF($DS195,
IF( AND(AJ195&lt;&gt;"", ISERR(_xlfn.NUMBERVALUE(AJ195))), "El valor de viáticos NO salariales debe ser un número válido. ", "")
)</f>
        <v/>
      </c>
      <c r="FB195" s="46">
        <f>CONCATENATE(AK195,AL195)&lt;&gt;""</f>
        <v/>
      </c>
      <c r="FC195" s="46">
        <f>IF(AND($DS195,FB195),
IF(AK195="","Debes escribir el número de horas extras diurnas. ",
IF( IFERROR(INT(AK195),1.1) &lt;&gt; IFERROR(_xlfn.NUMBERVALUE(AK195),1), "La cantidad de horas extras diurnas debe ser un número entero. ", "")
),
""
)</f>
        <v/>
      </c>
      <c r="FD195" s="46">
        <f>IF(AND($DS195,FB195),
IF(AL195="","Debes escribir el valor de las horas extras diurnas. ",
IF( ISERR(_xlfn.NUMBERVALUE(AL195)), "El valor de las horas extras duirnas debe ser un número válido. ", "")
),
""
)</f>
        <v/>
      </c>
      <c r="FE195" s="46">
        <f>CONCATENATE(AM195,AN195)&lt;&gt;""</f>
        <v/>
      </c>
      <c r="FF195" s="46">
        <f>IF(AND($DS195,FE195),
IF(AM195="","Debes escribir el número de horas extras nocturnas. ",
IF( IFERROR(INT(AM195),1.1) &lt;&gt; IFERROR(_xlfn.NUMBERVALUE(AM195),1), "La cantidad de horas extras nocturnas debe ser un número entero. ", "")
),
""
)</f>
        <v/>
      </c>
      <c r="FG195" s="46">
        <f>IF(AND($DS195,FE195),
IF(AN195="","Debes escribir el valor de las horas extras nocturnas. ",
IF( ISERR(_xlfn.NUMBERVALUE(AN195)), "El valor de las horas extras nocturnas debe ser un número válido. ", "")
),
""
)</f>
        <v/>
      </c>
      <c r="FH195" s="46">
        <f>CONCATENATE(AO195,AP195)&lt;&gt;""</f>
        <v/>
      </c>
      <c r="FI195" s="46">
        <f>IF(AND($DS195,FH195),
IF(AO195="","Debes escribir el número de horas extras diurnas dominicales y festivas. ",
IF( IFERROR(INT(AO195),1.1) &lt;&gt; IFERROR(_xlfn.NUMBERVALUE(AO195),1), "La cantidad de horas extras diurnas dominicales y festivas debe ser un número entero. ", "")
),
""
)</f>
        <v/>
      </c>
      <c r="FJ195" s="46">
        <f>IF(AND($DS195,FH195),
IF(AP195="","Debes escribir el valor de las horas extras diurnas dominicales y festivas. ",
IF( ISERR(_xlfn.NUMBERVALUE(AP195)), "El valor de las horas extras diurnas dominicales y festivas debe ser un número válido. ", "")
),
""
)</f>
        <v/>
      </c>
      <c r="FK195" s="46">
        <f>CONCATENATE(AQ195,AR195)&lt;&gt;""</f>
        <v/>
      </c>
      <c r="FL195" s="46">
        <f>IF(AND($DS195,FK195),
IF(AQ195="","Debes escribir el número de horas extras nocturnas dominicales y festivas. ",
IF( IFERROR(INT(AQ195),1.1) &lt;&gt; IFERROR(_xlfn.NUMBERVALUE(AQ195),1), "La cantidad de horas extras nocturnas dominicales y festivas debe ser un número entero. ", "")
),
""
)</f>
        <v/>
      </c>
      <c r="FM195" s="46">
        <f>IF(AND($DS195,FK195),
IF(AR195="","Debes escribir el valor de las horas extras nocturnas dominicales y festivas. ",
IF( ISERR(_xlfn.NUMBERVALUE(AR195)), "El valor de las horas extras nocturnas dominicales y festivas debe ser un número válido. ", "")
),
""
)</f>
        <v/>
      </c>
      <c r="FN195" s="46">
        <f>CONCATENATE(AS195,AT195)&lt;&gt;""</f>
        <v/>
      </c>
      <c r="FO195" s="46">
        <f>IF(AND($DS195,FN195),
IF(AS195="","Debes escribir el número de horas recargo nocturno. ",
IF( IFERROR(INT(AS195),1.1) &lt;&gt; IFERROR(_xlfn.NUMBERVALUE(AS195),1), "La cantidad de horas recargo nocturno debe ser un número entero. ", "")
),
""
)</f>
        <v/>
      </c>
      <c r="FP195" s="46">
        <f>IF(AND($DS195,FN195),
IF(AT195="","Debes escribir el valor de las horas recargo nocturno. ",
IF( ISERR(_xlfn.NUMBERVALUE(AT195)), "El valor de las horas recargo nocturno debe ser un número válido. ", "")
),
""
)</f>
        <v/>
      </c>
      <c r="FQ195" s="46">
        <f>CONCATENATE(AU195,AV195)&lt;&gt;""</f>
        <v/>
      </c>
      <c r="FR195" s="46">
        <f>IF(AND($DS195,FQ195),
IF(AU195="","Debes escribir el número de horas recargo diurno dominical y festivo. ",
IF( IFERROR(INT(AU195),1.1) &lt;&gt; IFERROR(_xlfn.NUMBERVALUE(AU195),1), "La cantidad de horas recargo diurno dominical y festivo debe ser un número entero. ", "")
),
""
)</f>
        <v/>
      </c>
      <c r="FS195" s="46">
        <f>IF(AND($DS195,FQ195),
IF(AV195="","Debes escribir el valor de las horas recargo diurno dominical y festivo. ",
IF( ISERR(_xlfn.NUMBERVALUE(AV195)), "El valor de las horas recargo diurno dominical y festivo debe ser un número válido. ", "")
),
""
)</f>
        <v/>
      </c>
      <c r="FT195" s="46">
        <f>CONCATENATE(AW195,AX195)&lt;&gt;""</f>
        <v/>
      </c>
      <c r="FU195" s="46">
        <f>IF(AND($DS195,FT195),
IF(AW195="","Debes escribir el número de horas recargo nocturno dominical y festivo. ",
IF( IFERROR(INT(AW195),1.1) &lt;&gt; IFERROR(_xlfn.NUMBERVALUE(AW195),1), "La cantidad de horas recargo nocturno dominical y festivo debe ser un número entero. ", "")
),
""
)</f>
        <v/>
      </c>
      <c r="FV195" s="46">
        <f>IF(AND($DS195,FT195),
IF(AX195="","Debes escribir el valor de las horas recargo nocturno dominical y festivo. ",
IF( ISERR(_xlfn.NUMBERVALUE(AX195)), "El valor de las horas recargo nocturno dominical y festivo debe ser un número válido. ", "")
),
""
)</f>
        <v/>
      </c>
      <c r="FW195" s="46">
        <f>CONCATENATE(AY195,AZ195)&lt;&gt;""</f>
        <v/>
      </c>
      <c r="FX195" s="46">
        <f>IF(AND($DS195,FW195),
IF(AY195="","Debes escribir el número de días de vacaciones comunes. ",
IF( IFERROR(INT(AY195),1.1) &lt;&gt; IFERROR(_xlfn.NUMBERVALUE(AY195),1), "La cantidad de días de vacaciones comunes debe ser un número entero. ", "")
),
""
)</f>
        <v/>
      </c>
      <c r="FY195" s="46">
        <f>IF(AND($DS195,FW195),
IF(AZ195="","Debes escribir el valor de las vacaciones comunes. ",
IF( ISERR(_xlfn.NUMBERVALUE(AZ195)), "El valor de las vacaciones comunes debe ser un número válido. ", "")
),
""
)</f>
        <v/>
      </c>
      <c r="FZ195" s="46">
        <f>CONCATENATE(BA195,BB195)&lt;&gt;""</f>
        <v/>
      </c>
      <c r="GA195" s="46">
        <f>IF(AND($DS195,FZ195),
IF(BA195="","Debes escribir el número de días de vacaciones compensadas. ",
IF( IFERROR(INT(BA195),1.1) &lt;&gt; IFERROR(_xlfn.NUMBERVALUE(BA195),1), "La cantidad de días de vacaciones compensadas debe ser un número entero. ", "")
),
""
)</f>
        <v/>
      </c>
      <c r="GB195" s="46">
        <f>IF(AND($DS195,FZ195),
IF(BB195="","Debes escribir el valor de las vacaciones compensadas. ",
IF( ISERR(_xlfn.NUMBERVALUE(BB195)), "El valor de las vacaciones compensadas debe ser un número válido. ", "")
),
""
)</f>
        <v/>
      </c>
      <c r="GC195" s="46">
        <f>CONCATENATE(BC195,BD195)&lt;&gt;""</f>
        <v/>
      </c>
      <c r="GD195" s="46">
        <f>IF(AND($DS195,GC195),
IF(BC195="","Debes escribir el número de días de prima salarial. ",
IF( IFERROR(INT(BC195),1.1) &lt;&gt; IFERROR(_xlfn.NUMBERVALUE(BC195),1), "La cantidad de días de prima salarial debe ser un número entero. ", "")
),
""
)</f>
        <v/>
      </c>
      <c r="GE195" s="46">
        <f>IF(AND($DS195,GC195),
IF(BD195="","Debes escribir el valor de los días de prima salarial. ",
IF( ISERR(_xlfn.NUMBERVALUE(BD195)), "El valor de los días de prima salarial debe ser un número válido. ", "")
),
""
)</f>
        <v/>
      </c>
      <c r="GF195" s="46">
        <f>IF($DS195,
IF( AND(BE195&lt;&gt;"", ISERR(_xlfn.NUMBERVALUE(BE195))), "El valor de la prima NO saliarial debe ser un número válido. ", "")
)</f>
        <v/>
      </c>
      <c r="GG195" s="46">
        <f>CONCATENATE(BF195,BG195,BH195)&lt;&gt;""</f>
        <v/>
      </c>
      <c r="GH195" s="46">
        <f>IF(AND($DS195,GG195),
IF(BF195="","Debes escribir el valor de las cesantías. ",
IF( ISERR(_xlfn.NUMBERVALUE(BF195)), "El valor de las cesantías debe ser un número válido. ", "")
),
""
)</f>
        <v/>
      </c>
      <c r="GI195" s="46">
        <f>IF(AND($DS195,GG195),
IF(BG195="","Debes escribir el % de cesantías. ",
IF( ISERR(_xlfn.NUMBERVALUE(BG195)), "El % de cesantías debe ser un número válido. ", "")
),
""
)</f>
        <v/>
      </c>
      <c r="GJ195" s="46">
        <f>IF(AND($DS195,GG195),
IF(BH195="","Debes escribir el valor de intereses de cesantías. ",
IF( ISERR(_xlfn.NUMBERVALUE(BH195)), "El valor de intereses de cesantías debe ser un número válido. ", "")
),
""
)</f>
        <v/>
      </c>
      <c r="GK195" s="46">
        <f>CONCATENATE(BI195,BJ195,BK195)&lt;&gt;""</f>
        <v/>
      </c>
      <c r="GL195" s="46">
        <f>IF(AND($DS195,GK195),
IF(BI195="","Debes escribir el número de días de incapacidad. ",
IF( IFERROR(INT(BI195),1.1) &lt;&gt; IFERROR(_xlfn.NUMBERVALUE(BI195),1), "La cantidad de días de incapacidad debe ser un número entero. ", "")
),
""
)</f>
        <v/>
      </c>
      <c r="GM195" s="46">
        <f>IF(AND($DS195,GK195),
IF(BJ195="","Debes escribir el tipo de incapacidad. ",
IF(_xlfn.IFNA(VLOOKUP(BJ195,TIPO_DE_INCAPACIDAD,1,FALSE),-1)=-1,"El tipo de incapacidad es inválida (por favor seleccionarlo de la lista). ","")
),
""
)</f>
        <v/>
      </c>
      <c r="GN195" s="46">
        <f>IF(AND($DS195,GK195),
IF(BK195="","Debes escribir el valor de la incapacidad. ",
IF( ISERR(_xlfn.NUMBERVALUE(BK195)), "El valor de la incapacidad debe ser un número válido. ", "")
),
""
)</f>
        <v/>
      </c>
      <c r="GO195" s="46">
        <f>CONCATENATE(BL195,BM195)&lt;&gt;""</f>
        <v/>
      </c>
      <c r="GP195" s="46">
        <f>IF(AND($DS195,GO195),
IF(BL195="","Debes escribir el número de días de licencia de maternidad o paternidad. ",
IF( IFERROR(INT(BL195),1.1) &lt;&gt; IFERROR(_xlfn.NUMBERVALUE(BL195),1), "La cantidad de días de licencia de maternidad o paternidad debe ser un número entero. ", "")
),
""
)</f>
        <v/>
      </c>
      <c r="GQ195" s="46">
        <f>IF(AND($DS195,GO195),
IF(BM195="","Debes escribir el valor de la licencia de maternidad o paternidad. ",
IF( ISERR(_xlfn.NUMBERVALUE(BM195)), "El valor de la licencia de maternidad o paternidad debe ser un número válido. ", "")
),
""
)</f>
        <v/>
      </c>
      <c r="GR195" s="46">
        <f>CONCATENATE(BN195,BO195)&lt;&gt;""</f>
        <v/>
      </c>
      <c r="GS195" s="46">
        <f>IF(AND($DS195,GR195),
IF(BN195="","Debes escribir el número de días de licencia remunerada. ",
IF( IFERROR(INT(BN195),1.1) &lt;&gt; IFERROR(_xlfn.NUMBERVALUE(BN195),1), "La cantidad de días de licencia remunerada debe ser un número entero. ", "")
),
""
)</f>
        <v/>
      </c>
      <c r="GT195" s="46">
        <f>IF(AND($DS195,GR195),
IF(BO195="","Debes escribir el valor de la licencia remunerada. ",
IF( ISERR(_xlfn.NUMBERVALUE(BO195)), "El valor de la licencia remunerada debe ser un número válido. ", "")
),
""
)</f>
        <v/>
      </c>
      <c r="GU195" s="46">
        <f>IF($DS195,
IF( AND(BP195&lt;&gt;"", ISERR(_xlfn.NUMBERVALUE(BP195))), "El valor de la licencia NO remunerada debe ser un número válido. ", "")
)</f>
        <v/>
      </c>
      <c r="GV195" s="46">
        <f>IF($DS195,
IF( AND(BQ195&lt;&gt;"", ISERR(_xlfn.NUMBERVALUE(BQ195))), "El valor de auxilios salariales debe ser un número válido. ", "")
)</f>
        <v/>
      </c>
      <c r="GW195" s="46">
        <f>IF($DS195,
IF( AND(BR195&lt;&gt;"", ISERR(_xlfn.NUMBERVALUE(BR195))), "El valor de auxilios NO salariales debe ser un número válido. ", "")
)</f>
        <v/>
      </c>
      <c r="GX195" s="46">
        <f>IF($DS195,
IF( AND(BS195&lt;&gt;"", ISERR(_xlfn.NUMBERVALUE(BS195))), "El valor de bonos salariales debe ser un número válido. ", "")
)</f>
        <v/>
      </c>
      <c r="GY195" s="46">
        <f>IF($DS195,
IF( AND(BT195&lt;&gt;"", ISERR(_xlfn.NUMBERVALUE(BT195))), "El valor de bonos NO salariales debe ser un número válido. ", "")
)</f>
        <v/>
      </c>
      <c r="GZ195" s="46">
        <f>IF($DS195,
IF( AND(BU195&lt;&gt;"", ISERR(_xlfn.NUMBERVALUE(BU195))), "El valor de bonos salariales de alimentación debe ser un número válido. ", "")
)</f>
        <v/>
      </c>
      <c r="HA195" s="46">
        <f>IF($DS195,
IF( AND(BV195&lt;&gt;"", ISERR(_xlfn.NUMBERVALUE(BV195))), "El valor de bonos NO salariales de alimentación debe ser un número válido. ", "")
)</f>
        <v/>
      </c>
      <c r="HB195" s="46">
        <f>IF($DS195,
IF( AND(BW195&lt;&gt;"", ISERR(_xlfn.NUMBERVALUE(BW195))), "El valor de bonificaciones salariales debe ser un número válido. ", "")
)</f>
        <v/>
      </c>
      <c r="HC195" s="46">
        <f>IF($DS195,
IF( AND(BX195&lt;&gt;"", ISERR(_xlfn.NUMBERVALUE(BX195))), "El valor de bonificaciones NO salariales debe ser un número válido. ", "")
)</f>
        <v/>
      </c>
      <c r="HD195" s="46">
        <f>IF($DS195,
IF( AND(BY195&lt;&gt;"", ISERR(_xlfn.NUMBERVALUE(BY195))), "El valor de compensaciones ordinarias debe ser un número válido. ", "")
)</f>
        <v/>
      </c>
      <c r="HE195" s="46">
        <f>IF($DS195,
IF( AND(BZ195&lt;&gt;"", ISERR(_xlfn.NUMBERVALUE(BZ195))), "El valor de compensaciones extraordinarias debe ser un número válido. ", "")
)</f>
        <v/>
      </c>
      <c r="HF195" s="46">
        <f>IF($DS195,
IF( AND(CA195&lt;&gt;"", ISERR(_xlfn.NUMBERVALUE(CA195))), "El valor de comisiones debe ser un número válido. ", "")
)</f>
        <v/>
      </c>
      <c r="HG195" s="46">
        <f>IF($DS195,
IF( AND(CB195&lt;&gt;"", ISERR(_xlfn.NUMBERVALUE(CB195))), "El valor de ausencia por huega debe ser un número válido. ", "")
)</f>
        <v/>
      </c>
      <c r="HH195" s="46">
        <f>IF($DS195,
IF( AND(CC195&lt;&gt;"", ISERR(_xlfn.NUMBERVALUE(CC195))), "El valor de anticipos debe ser un número válido. ", "")
)</f>
        <v/>
      </c>
      <c r="HI195" s="46">
        <f>IF($DS195,
IF( AND(CD195&lt;&gt;"", ISERR(_xlfn.NUMBERVALUE(CD195))), "El valor de pagos a terceros debe ser un número válido. ", "")
)</f>
        <v/>
      </c>
      <c r="HJ195" s="46">
        <f>IF($DS195,
IF( AND(CE195&lt;&gt;"", ISERR(_xlfn.NUMBERVALUE(CE195))), "El valor de dotación debe ser un número válido. ", "")
)</f>
        <v/>
      </c>
      <c r="HK195" s="46">
        <f>IF($DS195,
IF( AND(CF195&lt;&gt;"", ISERR(_xlfn.NUMBERVALUE(CF195))), "El valor de apoyo sostenibilidad debe ser un número válido. ", "")
)</f>
        <v/>
      </c>
      <c r="HL195" s="46">
        <f>IF($DS195,
IF( AND(CG195&lt;&gt;"", ISERR(_xlfn.NUMBERVALUE(CG195))), "El valor de teletrabajo debe ser un número válido. ", "")
)</f>
        <v/>
      </c>
      <c r="HM195" s="46">
        <f>IF($DS195,
IF( AND(CH195&lt;&gt;"", ISERR(_xlfn.NUMBERVALUE(CH195))), "El valor de bonificación de retiro debe ser un número válido. ", "")
)</f>
        <v/>
      </c>
      <c r="HN195" s="46">
        <f>IF($DS195,
IF( AND(CI195&lt;&gt;"", ISERR(_xlfn.NUMBERVALUE(CI195))), "El valor de indemnización de retiro debe ser un número válido. ", "")
)</f>
        <v/>
      </c>
      <c r="HO195" s="46">
        <f>IF($DS195,
IF( AND(CJ195&lt;&gt;"", ISERR(_xlfn.NUMBERVALUE(CJ195))), "El valor de reintegros debe ser un número válido. ", "")
)</f>
        <v/>
      </c>
      <c r="HP195" s="46">
        <f>CONCATENATE(CK195,CL195,CM195)&lt;&gt;""</f>
        <v/>
      </c>
      <c r="HQ195" s="46">
        <f>IF(AND($DS195,HP195),
IF(CK195="","Debes escribir la descripción de otro concepto no categorizado. ",""),
""
)</f>
        <v/>
      </c>
      <c r="HR195" s="46">
        <f>IF(AND($DS195,HP195),
IF(CONCATENATE(CL195,CM195)="","Debes escribir al menos un valor de concepto no categorizado (salarial o no salarial). ",
IF(ISERR(_xlfn.NUMBERVALUE(CL195)),"El valor salarial concepto no categorizado debe ser un número válido. ","")
),
""
)</f>
        <v/>
      </c>
      <c r="HS195" s="46">
        <f>IF(AND($DS195,HP195),
IF(CONCATENATE(CL195,CM195)="","Debes escribir al menos un valor de concepto no categorizado (salarial o no salarial). ",
IF(ISERR(_xlfn.NUMBERVALUE(CM195)),"El valor NO salarial concepto no categorizado debe ser un número válido. ","")
),
""
)</f>
        <v/>
      </c>
      <c r="HT195" s="46">
        <f>IF($DS195,
IF(CN195="","Debes escribir el porcentaje del aporte a salud. ",
IF( ISERR(_xlfn.NUMBERVALUE(CN195)), "El valor del porcentaje del aporte a salud debe ser un número válido. ", "")
)
)</f>
        <v/>
      </c>
      <c r="HU195" s="46">
        <f>IF($DS195,
IF(CO195="","Debes escribir el valor del aporte a salud. ",
IF( ISERR(_xlfn.NUMBERVALUE(CO195)), "El valor del aporte a salud debe ser un número válido. ", "")
)
)</f>
        <v/>
      </c>
      <c r="HV195" s="46">
        <f>IF($DS195,
IF( AND(CP195&lt;&gt;"", ISERR(_xlfn.NUMBERVALUE(CP195))), "El valor plan complementario debe ser un número válido. ", "")
)</f>
        <v/>
      </c>
      <c r="HW195" s="46">
        <f>IF($DS195,
IF(CQ195="","Debes escribir el porcentaje del aporte a pensión. ",
IF( ISERR(_xlfn.NUMBERVALUE(CQ195)), "El valor del porcentaje del aporte a pensión debe ser un número válido. ", "")
)
)</f>
        <v/>
      </c>
      <c r="HX195" s="46">
        <f>IF($DS195,
IF(CR195="","Debes escribir el valor del aporte a pensión. ",
IF( ISERR(_xlfn.NUMBERVALUE(CR195)), "El valor del aporte a salud debe ser un número válido. ", "")
)
)</f>
        <v/>
      </c>
      <c r="HY195" s="46">
        <f>IF($DS195,
IF( AND(CS195&lt;&gt;"", ISERR(_xlfn.NUMBERVALUE(CS195))), "El valor pensión voluntaria debe ser un número válido. ", "")
)</f>
        <v/>
      </c>
      <c r="HZ195" s="46">
        <f>CONCATENATE(CT195,CU195,CV195,CW195)&lt;&gt;""</f>
        <v/>
      </c>
      <c r="IA195" s="46">
        <f>IF(AND($DS195,HZ195),
IF(CT195="","Debes escribir el % del fondo de seguridad pensional. ",
IF( ISERR(_xlfn.NUMBERVALUE(CT195)), "El % del fondo de seguridad debe ser un número válido. ", "")
),
""
)</f>
        <v/>
      </c>
      <c r="IB195" s="46">
        <f>IF(AND($DS195,HZ195),
IF(CU195="","Debes escribir el valor del aporte al fondo de solidaridad pensional. ",
IF( ISERR(_xlfn.NUMBERVALUE(CU195)), "El valor del aporte al fondo de solidaridad pensional debe ser un número válido. ", "")
),
""
)</f>
        <v/>
      </c>
      <c r="IC195" s="46">
        <f>IF(AND($DS195,HZ195),
IF(CV195="","Debes escribir el % del fondo de subsistencia. ",
IF( ISERR(_xlfn.NUMBERVALUE(CV195)), "El % del fondo de subsistencia debe ser un número válido. ", "")
),
""
)</f>
        <v/>
      </c>
      <c r="ID195" s="46">
        <f>IF(AND($DS195,HZ195),
IF(CW195="","Debes escribir el valor del fondo de subsistencia. ",
IF( ISERR(_xlfn.NUMBERVALUE(CW195)), "El valor del fondo de subsistencia debe ser un número válido. ", "")
),
""
)</f>
        <v/>
      </c>
      <c r="IE195" s="46">
        <f>CONCATENATE(CX195,CY195)&lt;&gt;""</f>
        <v/>
      </c>
      <c r="IF195" s="46">
        <f>IF(AND($DS195,IE195),
IF(CX195="","Debes escribir el % de sindicato. ",
IF( ISERR(_xlfn.NUMBERVALUE(CX195)), "El % de sindicato debe ser un número válido. ", "")
),
""
)</f>
        <v/>
      </c>
      <c r="IG195" s="46">
        <f>IF(AND($DS195,IE195),
IF(CY195="","Debes escribir el valor del sindicato. ",
IF( ISERR(_xlfn.NUMBERVALUE(CY195)), "El valor del sindicato debe ser un número válido. ", "")
),
""
)</f>
        <v/>
      </c>
      <c r="IH195" s="46">
        <f>IF($DS195,
IF( AND(CZ195&lt;&gt;"", ISERR(_xlfn.NUMBERVALUE(CZ195))), "El valor de sanción pública debe ser un número válido. ", "")
)</f>
        <v/>
      </c>
      <c r="II195" s="46">
        <f>IF($DS195,
IF( AND(DA195&lt;&gt;"", ISERR(_xlfn.NUMBERVALUE(DA195))), "El valor de sanción privada debe ser un número válido. ", "")
)</f>
        <v/>
      </c>
      <c r="IJ195" s="46">
        <f>CONCATENATE(DB195,DC195)&lt;&gt;""</f>
        <v/>
      </c>
      <c r="IK195" s="46">
        <f>IF(AND($DS195,IJ195),
IF(DB195="","Debes escribir la descripción de libranza. ",""),
""
)</f>
        <v/>
      </c>
      <c r="IL195" s="46">
        <f>IF(AND($DS195,IJ195),
IF(DC195="","Debes escribir la cuota libranza. ",
IF(ISERR(_xlfn.NUMBERVALUE(DC195)),"El valor de la cuota libranza debe ser un número válido. ","")
),
""
)</f>
        <v/>
      </c>
      <c r="IM195" s="46">
        <f>IF($DS195,
IF( AND(DD195&lt;&gt;"", ISERR(_xlfn.NUMBERVALUE(DD195))), "El valor de pagos a terceros debe ser un número válido. ", "")
)</f>
        <v/>
      </c>
      <c r="IN195" s="46">
        <f>IF($DS195,
IF( AND(DE195&lt;&gt;"", ISERR(_xlfn.NUMBERVALUE(DE195))), "El valor de anticipos debe ser un número válido. ", "")
)</f>
        <v/>
      </c>
      <c r="IO195" s="46">
        <f>IF($DS195,
IF( AND(DF195&lt;&gt;"", ISERR(_xlfn.NUMBERVALUE(DF195))), "El valor de AFC debe ser un número válido. ", "")
)</f>
        <v/>
      </c>
      <c r="IP195" s="46">
        <f>IF($DS195,
IF( AND(DG195&lt;&gt;"", ISERR(_xlfn.NUMBERVALUE(DG195))), "El valor de rete-fuente debe ser un número válido. ", "")
)</f>
        <v/>
      </c>
      <c r="IQ195" s="46">
        <f>IF($DS195,
IF( AND(DH195&lt;&gt;"", ISERR(_xlfn.NUMBERVALUE(DH195))), "El valor de cooperativa de trabajo debe ser un número válido. ", "")
)</f>
        <v/>
      </c>
      <c r="IR195" s="46">
        <f>IF($DS195,
IF( AND(DI195&lt;&gt;"", ISERR(_xlfn.NUMBERVALUE(DI195))), "El valor de embargo fiscal debe ser un número válido. ", "")
)</f>
        <v/>
      </c>
      <c r="IS195" s="46">
        <f>IF($DS195,
IF( AND(DJ195&lt;&gt;"", ISERR(_xlfn.NUMBERVALUE(DJ195))), "El valor de educación debe ser un número válido. ", "")
)</f>
        <v/>
      </c>
      <c r="IT195" s="46">
        <f>IF($DS195,
IF( AND(DK195&lt;&gt;"", ISERR(_xlfn.NUMBERVALUE(DK195))), "El valor de reintegro debe ser un número válido. ", "")
)</f>
        <v/>
      </c>
      <c r="IU195" s="46">
        <f>IF($DS195,
IF( AND(DL195&lt;&gt;"", ISERR(_xlfn.NUMBERVALUE(DL195))), "El valor de deuda debe ser un número válido. ", "")
)</f>
        <v/>
      </c>
      <c r="IV195" s="46">
        <f>IF($DS195,
IF( AND(DM195&lt;&gt;"", ISERR(_xlfn.NUMBERVALUE(DM195))), "El valor de otras deducciones debe ser un número válido. ", "")
)</f>
        <v/>
      </c>
      <c r="IW195" s="46">
        <f>IF($DS195,
IF(DN195="","Debes escribir el valor de los devengos totales. ",
IF( ISERR(_xlfn.NUMBERVALUE(DN195)), "El valor de los devengos totales debe ser un número válido. ", "")
)
)</f>
        <v/>
      </c>
      <c r="IX195" s="46">
        <f>IF($DS195,
IF(DO195="","Debes escribir el valor de las deducciones totales. ",
IF( ISERR(_xlfn.NUMBERVALUE(DO195)), "El valor de las deducciones totales debe ser un número válido. ", "")
)
)</f>
        <v/>
      </c>
      <c r="IY195" s="46">
        <f>IF($DS195,
IF(DP195="","Debes escribir el valor del salario total. ",
IF( ISERR(_xlfn.NUMBERVALUE(DP195)), "El valor del salario total debe ser un número válido. ", "")
)
)</f>
        <v/>
      </c>
    </row>
    <row r="196">
      <c r="B196" s="48" t="n">
        <v>184</v>
      </c>
      <c r="C196" s="61">
        <f>IF(AND(DS196,DP196&lt;&gt;""),
IF(DQ196="","OK","Error"),
""
)</f>
        <v/>
      </c>
      <c r="D196" s="53" t="n"/>
      <c r="E196" s="52" t="n"/>
      <c r="F196" s="112" t="n"/>
      <c r="G196" s="52" t="n"/>
      <c r="H196" s="53" t="n"/>
      <c r="I196" s="52" t="n"/>
      <c r="J196" s="52" t="n"/>
      <c r="K196" s="53" t="n"/>
      <c r="L196" s="55" t="n"/>
      <c r="M196" s="108" t="n"/>
      <c r="N196" s="56" t="n"/>
      <c r="O196" s="52" t="n"/>
      <c r="P196" s="52" t="n"/>
      <c r="Q196" s="52" t="n"/>
      <c r="R196" s="52" t="n"/>
      <c r="S196" s="52" t="n"/>
      <c r="T196" s="53" t="n"/>
      <c r="U196" s="52" t="n"/>
      <c r="V196" s="52" t="n"/>
      <c r="W196" s="55" t="n"/>
      <c r="X196" s="55" t="n"/>
      <c r="Y196" s="52" t="n"/>
      <c r="Z196" s="55" t="n"/>
      <c r="AA196" s="52" t="n"/>
      <c r="AB196" s="53" t="n"/>
      <c r="AC196" s="53" t="n"/>
      <c r="AD196" s="53" t="n"/>
      <c r="AE196" s="177" t="n"/>
      <c r="AF196" s="113" t="n"/>
      <c r="AG196" s="177" t="n"/>
      <c r="AH196" s="178" t="n"/>
      <c r="AI196" s="178" t="n"/>
      <c r="AJ196" s="178" t="n"/>
      <c r="AK196" s="114" t="n"/>
      <c r="AL196" s="178" t="n"/>
      <c r="AM196" s="114" t="n"/>
      <c r="AN196" s="178" t="n"/>
      <c r="AO196" s="114" t="n"/>
      <c r="AP196" s="178" t="n"/>
      <c r="AQ196" s="114" t="n"/>
      <c r="AR196" s="178" t="n"/>
      <c r="AS196" s="114" t="n"/>
      <c r="AT196" s="178" t="n"/>
      <c r="AU196" s="114" t="n"/>
      <c r="AV196" s="178" t="n"/>
      <c r="AW196" s="114" t="n"/>
      <c r="AX196" s="178" t="n"/>
      <c r="AY196" s="114" t="n"/>
      <c r="AZ196" s="178" t="n"/>
      <c r="BA196" s="114" t="n"/>
      <c r="BB196" s="178" t="n"/>
      <c r="BC196" s="114" t="n"/>
      <c r="BD196" s="178" t="n"/>
      <c r="BE196" s="178" t="n"/>
      <c r="BF196" s="178" t="n"/>
      <c r="BG196" s="59" t="n"/>
      <c r="BH196" s="178" t="n"/>
      <c r="BI196" s="114" t="n"/>
      <c r="BJ196" s="53" t="n"/>
      <c r="BK196" s="178" t="n"/>
      <c r="BL196" s="114" t="n"/>
      <c r="BM196" s="178" t="n"/>
      <c r="BN196" s="114" t="n"/>
      <c r="BO196" s="178" t="n"/>
      <c r="BP196" s="178" t="n"/>
      <c r="BQ196" s="178" t="n"/>
      <c r="BR196" s="178" t="n"/>
      <c r="BS196" s="178" t="n"/>
      <c r="BT196" s="178" t="n"/>
      <c r="BU196" s="178" t="n"/>
      <c r="BV196" s="178" t="n"/>
      <c r="BW196" s="178" t="n"/>
      <c r="BX196" s="178" t="n"/>
      <c r="BY196" s="178" t="n"/>
      <c r="BZ196" s="178" t="n"/>
      <c r="CA196" s="178" t="n"/>
      <c r="CB196" s="178" t="n"/>
      <c r="CC196" s="178" t="n"/>
      <c r="CD196" s="178" t="n"/>
      <c r="CE196" s="178" t="n"/>
      <c r="CF196" s="178" t="n"/>
      <c r="CG196" s="178" t="n"/>
      <c r="CH196" s="178" t="n"/>
      <c r="CI196" s="178" t="n"/>
      <c r="CJ196" s="178" t="n"/>
      <c r="CK196" s="53" t="n"/>
      <c r="CL196" s="178" t="n"/>
      <c r="CM196" s="178" t="n"/>
      <c r="CN196" s="60" t="n"/>
      <c r="CO196" s="177" t="n"/>
      <c r="CP196" s="178" t="n"/>
      <c r="CQ196" s="60" t="n"/>
      <c r="CR196" s="177" t="n"/>
      <c r="CS196" s="178" t="n"/>
      <c r="CT196" s="59" t="n"/>
      <c r="CU196" s="178" t="n"/>
      <c r="CV196" s="59" t="n"/>
      <c r="CW196" s="178" t="n"/>
      <c r="CX196" s="59" t="n"/>
      <c r="CY196" s="178" t="n"/>
      <c r="CZ196" s="178" t="n"/>
      <c r="DA196" s="178" t="n"/>
      <c r="DB196" s="53" t="n"/>
      <c r="DC196" s="178" t="n"/>
      <c r="DD196" s="178" t="n"/>
      <c r="DE196" s="178" t="n"/>
      <c r="DF196" s="178" t="n"/>
      <c r="DG196" s="178" t="n"/>
      <c r="DH196" s="178" t="n"/>
      <c r="DI196" s="178" t="n"/>
      <c r="DJ196" s="178" t="n"/>
      <c r="DK196" s="178" t="n"/>
      <c r="DL196" s="178" t="n"/>
      <c r="DM196" s="178" t="n"/>
      <c r="DN196" s="177" t="n"/>
      <c r="DO196" s="177" t="n"/>
      <c r="DP196" s="177" t="n"/>
      <c r="DQ196" s="76">
        <f>IF(AND(DS196,DP196&lt;&gt;""),
CONCATENATE(DT196,DU196,DV196,DW196,DX196,DY196,DZ196,EA196,EB196,EC196,ED196,EE196,EF196,EG196,EH196,EI196,EJ196,EK196,EL196,EM196,EN196,EO196,EP196,EQ196,ES196,ET196,EU196,EV196,EW196,EX196,EY196,EZ196,FA196,FC196,FD196,FF196,FG196,FI196,FJ196,FL196,FM196,FO196,FP196,FR196,FS196,FU196,FV196,FX196,FY196,GA196,GB196,GD196,GE196,GF196,GH196,GI196,GJ196,GL196,GM196,GN196,GP196,GQ196,GS196,GT196,GU196,GV196,GW196,GX196,GY196,GZ196,HA196,HB196,HC196,HD196,HE196,HF196,HG196,HH196,HI196,HJ196,HK196,HL196,HM196,HN196,HO196,HQ196,HR196,HS196,HT196,HU196,HV196,HW196,HX196,HY196,IA196,IB196,IC196,ID196,IF196,IG196,IH196,II196,IK196,IL196,IM196,IN196,IO196,IP196,IQ196,IR196,IS196,IT196,IU196,IV196,IW196,IX196,IY196,IZ196),
""
)</f>
        <v/>
      </c>
      <c r="DR196" s="53" t="n"/>
      <c r="DS196" s="46">
        <f>CONCATENATE(D196,$E196,$F196,$G196,H196,$I196,$J196,K196,$L196,$M196,N196,$O196,$P196,$Q196,$R196,$S196,T196,$U196,$V196,$W196,$X196,$Y196,$Z196,$AA196,AB196,AC196,AD196,$AE196,$AF196,$AG196,AH196,AI196,AJ196,AK196,AL196,AM196,AN196,AO196,AP196,AQ196,AR196,AS196,AT196,AU196,AV196,AW196,AX196,AY196,AZ196,BA196,BB196,BC196,BD196,BE196,BF196,BG196,BH196,BI196,BJ196,BK196,BL196,BM196,BN196,BO196,BP196,BQ196,BR196,BS196,BT196,BU196,BV196,BW196,BX196,BY196,BZ196,CA196,CB196,CC196,CD196,CE196,CF196,CG196,CH196,CI196,CJ196,CK196,CL196,CM196,$CN196,$CO196,CP196,$CQ196,$CR196,CS196,CT196,CU196,CV196,CW196,CX196,CY196,CZ196,DA196,DB196,DC196,DD196,DE196,DF196,DG196,DH196,DI196,DJ196,DK196,DL196,DM196,$DN196,$DO196,$DP196,DR196)&lt;&gt;""</f>
        <v/>
      </c>
      <c r="DT196" s="46">
        <f>IF(AND($DS196,$E$4&lt;&gt;""),
IF(LEFT($E$4,2) = "1.",
IF(D196&lt;&gt;"","El CUNE sólo se envía en operaciones de novedad o ajuste. ",""),
IF(D196="","Debes escribir un CUNE válido para realizar operaciones de novedad o ajuste. ","")),
""
)</f>
        <v/>
      </c>
      <c r="DU196" s="46">
        <f>IF($DS196,
IF(E196="","Debes seleccionar el tipo de documento del empleado. ",
IF(_xlfn.IFNA(VLOOKUP(E196,TIPO_DE_DOCUMENTO,1,FALSE),-1)=-1,"El tipo de documento no es válido (por favor seleccionarlo de la lista). ","")
)
)</f>
        <v/>
      </c>
      <c r="DV196" s="46">
        <f>IF($DS196,
IF(F196="","Debes escribir el número de documento del empleado. ","")
)</f>
        <v/>
      </c>
      <c r="DW196" s="46">
        <f>IF($DS196,
IF(G196="","Debes escribir el primer nombre del empleado. ","")
)</f>
        <v/>
      </c>
      <c r="DY196" s="46">
        <f>IF($DS196,
IF(I196="","Debes escribir el primer apellido del empleado. ","")
)</f>
        <v/>
      </c>
      <c r="DZ196" s="46">
        <f>IF($DS196,
IF(J196="","Debes escribir el segundo apellido del empleado. ","")
)</f>
        <v/>
      </c>
      <c r="EB196" s="46">
        <f>IF($DS196,
IF(L196="","Debes escribir la fecha de ingreso del empleado. ",
IF(ISERR(DATE(YEAR(L196),MONTH(L196),DAY(L196))), "El valor ingresado en fecha de ingreso no tiene un formato válido. ","")
)
)</f>
        <v/>
      </c>
      <c r="EC196" s="46">
        <f>IF($DS196,
IF(M196="","Debes escribir el tiempo laborado. ",
IF( IFERROR(INT(M196),1.1) &lt;&gt; IFERROR(_xlfn.NUMBERVALUE(M196),1), "El valor de los días trabajados debe ser un número entero. ", "")
)
)</f>
        <v/>
      </c>
      <c r="ED196" s="46">
        <f>IF($DS196,
IF( AND(N196&lt;&gt;"", ISERR(DATE(YEAR(N196),MONTH(N196),DAY(N196))) ), "El valor ingresado en fecha de ingreso no tiene un formato válido. ",
IF( AND(N196&lt;&gt;"", $E$6&lt;&gt;"", DATE(YEAR(N196), MONTH(N196), 1) &lt;&gt; IFERROR(DATE(MID($E$6, 1, 4), MID($E$6, 6, 2),1), "1/1/1900") ), "La fecha de retiro debe estar dentro del período liquidado. ", "")
)
)</f>
        <v/>
      </c>
      <c r="EE196" s="46">
        <f>IF($DS196,
IF(O196="","Debes seleccionar el tipo de trabajador. ",
IF(_xlfn.IFNA(VLOOKUP(O196,TIPO_DE_TRABAJADOR,1,FALSE),-1)=-1,"El tipo de trabajador no es válido (por favor seleccionarlo de la lista). ","")
)
)</f>
        <v/>
      </c>
      <c r="EF196" s="46">
        <f>IF($DS196,
IF(P196="","Debes seleccionar si es un trabajador dependiente pensionado por vejez. ",
IF(_xlfn.IFNA(VLOOKUP(P196,SUBTIPO_DE_TRABAJADOR,1,FALSE),-1)=-1,"El tipo de trabajador dependiente pensionado por vejez no es válido (por favor seleccionarlo de la lista). ","")
)
)</f>
        <v/>
      </c>
      <c r="EG196" s="46">
        <f>IF($DS196,
IF(Q196="","Debes seleccionar el tipo de contrato del trabajador. ",
IF(_xlfn.IFNA(VLOOKUP(Q196,TIPO_DE_CONTRATO,1,FALSE),-1)=-1,"El tipo de contrato del trabajador no es válido (por favor seleccionarlo de la lista). ","")
)
)</f>
        <v/>
      </c>
      <c r="EH196" s="46">
        <f>IF($DS196,
IF(R196="","Debes seleccionar si es un salario integral. ",
IF(_xlfn.IFNA(VLOOKUP(R196,SI_NO,1,FALSE),-1)=-1,"Valor no válido para salario integral (por favor seleccionarlo de la lista). ","")
)
)</f>
        <v/>
      </c>
      <c r="EI196" s="46">
        <f>IF($DS196,
IF(S196="","Debes seleccionar si el trabajador realiza actividades de riesgo. ",
IF(_xlfn.IFNA(VLOOKUP(S196,SI_NO,1,FALSE),-1)=-1,"Valor no válido para actividad de alto riesgo (por favor seleccionarlo de la lista). ","")
)
)</f>
        <v/>
      </c>
      <c r="EK196" s="46">
        <f>IF($DS196,
IF(U196="","Debes escribir el código del municipio de residencia del trabajador. ",
IF(_xlfn.IFNA(VLOOKUP(U196,MUNICIPIO,1,FALSE),-1)=-1,"El municipio de residencia del trabajador es inválido (por favor seleccionarlo de la lista). ","")
)
)</f>
        <v/>
      </c>
      <c r="EL196" s="46">
        <f>IF($DS196,
IF(V196="","Debes escribir el la dirección de residendia del trabajador. ","")
)</f>
        <v/>
      </c>
      <c r="EM196" s="46">
        <f>IF($DS196,
IF(W196="","Debes escribir la fecha de inicio de la liquidación. ",
IF(ISERR(DATE(YEAR(W196),MONTH(W196),DAY(W196))),"El valor ingresado en fecha de inicio de liquidación no tiene un formato válido. ",
IF( AND($E$6&lt;&gt;"", DATE(YEAR(W196), MONTH(W196), 1) &lt;&gt; IFERROR(DATE(MID($E$6, 1, 4), MID($E$6, 6, 2),1), "1/1/1900") ), "La fecha de inicio de la liquidación debe estar dentro del período liquidado. ", "")
)
)
)</f>
        <v/>
      </c>
      <c r="EN196" s="46">
        <f>IF($DS196,
IF(X196="","Debes escribir la fecha de fin de la liquidación. ",
IF(ISERR(DATE(YEAR(X196),MONTH(X196),DAY(X196))),"El valor ingresado en fecha de fin de liquidación no tiene un formato válido. ",
IF( AND($E$6&lt;&gt;"", DATE(YEAR(X196), MONTH(X196), 1) &lt;&gt; IFERROR(DATE(MID($E$6, 1, 4), MID($E$6, 6, 2),1), "1/1/1900") ), "La fecha de fin de la liquidación debe estar dentro del período liquidado. ", "")
)
)
)</f>
        <v/>
      </c>
      <c r="EO196" s="46">
        <f>IF($DS196,
IF(Y196="","Debes escribir la frecuencia de pago del trabajador. ",
IF(_xlfn.IFNA(VLOOKUP(Y196,PERÍODO_DE_NÓMINA,1,FALSE),-1)=-1,"La frecuencia de pago es inválida (por favor seleccionarlo de la lista). ","")
)
)</f>
        <v/>
      </c>
      <c r="EP196" s="46">
        <f>IF($DS196,
IF(Z196="","Debes escribir la fecha de pago. ",
IF(ISERR(DATE(YEAR(Z196),MONTH(Z196),DAY(Z196))), "El valor ingresado en fecha de pago no tiene un formato válido. ","")
)
)</f>
        <v/>
      </c>
      <c r="EQ196" s="46">
        <f>IF($DS196,
IF(AA196="","Debes escribir el medio de pago. ",
IF(_xlfn.IFNA(VLOOKUP(AA196,MEDIOS_DE_PAGO,1,FALSE),-1)=-1,"El medio de pago es inválido (por favor seleccionarlo de la lista). ","")
)
)</f>
        <v/>
      </c>
      <c r="ER196" s="46">
        <f>OR(AA196='Tablas '!$T$4,AA196='Tablas '!$T$7,AA196='Tablas '!$T$8,AA196='Tablas '!$T$11)</f>
        <v/>
      </c>
      <c r="ES196" s="46">
        <f>IF(AND($DS196,ER196),
IF(AB196="","Debes escribir la entidad bancaria. ",""),
""
)</f>
        <v/>
      </c>
      <c r="ET196" s="46">
        <f>IF(AND($DS196,ER196),
IF(AC196="","Debes escribir el tipo de cuenta bancaria. ",
IF(_xlfn.IFNA(VLOOKUP(AC196,TIPO_DE_CUENTA,1,FALSE),-1)=-1,"El tipo de cuenta bancaria es inválida (por favor seleccionarlo de la lista). ","")
),
""
)</f>
        <v/>
      </c>
      <c r="EU196" s="46">
        <f>IF(AND($DS196,ER196),
IF(AD196="","Debes escribir el número de cuenta bancaria. ",""),
""
)</f>
        <v/>
      </c>
      <c r="EV196" s="46">
        <f>IF($DS196,
IF(AE196="","Debes escribir el valor del sueldo básico. ",
IF( ISERR(_xlfn.NUMBERVALUE(AE196)), "El valor del sueldo básico debe ser un número válido. ", "")
)
)</f>
        <v/>
      </c>
      <c r="EW196" s="46">
        <f>IF($DS196,
IF(AF196="","Debes escribir el número de días trabajados. ",
IF( IFERROR(INT(AF196),1.1) &lt;&gt; IFERROR(_xlfn.NUMBERVALUE(AF196),1), "La cantidad de días trabajados debe ser un número entero. ", "")
)
)</f>
        <v/>
      </c>
      <c r="EX196" s="46">
        <f>IF($DS196,
IF(AG196="","Debes escribir el valor del sueldo trabajado. ",
IF( ISERR(_xlfn.NUMBERVALUE(AG196)), "El valor del sueldo trabajado debe ser un número válido. ", "")
)
)</f>
        <v/>
      </c>
      <c r="EY196" s="46">
        <f>IF($DS196,
IF( AND(AH196&lt;&gt;"", ISERR(_xlfn.NUMBERVALUE(AH196))), "El valor del auxilio de transporte debe ser un número válido. ", "")
)</f>
        <v/>
      </c>
      <c r="EZ196" s="46">
        <f>IF($DS196,
IF( AND(AI196&lt;&gt;"", ISERR(_xlfn.NUMBERVALUE(AI196))), "El valor de viáticos salariales debe ser un número válido. ", "")
)</f>
        <v/>
      </c>
      <c r="FA196" s="46">
        <f>IF($DS196,
IF( AND(AJ196&lt;&gt;"", ISERR(_xlfn.NUMBERVALUE(AJ196))), "El valor de viáticos NO salariales debe ser un número válido. ", "")
)</f>
        <v/>
      </c>
      <c r="FB196" s="46">
        <f>CONCATENATE(AK196,AL196)&lt;&gt;""</f>
        <v/>
      </c>
      <c r="FC196" s="46">
        <f>IF(AND($DS196,FB196),
IF(AK196="","Debes escribir el número de horas extras diurnas. ",
IF( IFERROR(INT(AK196),1.1) &lt;&gt; IFERROR(_xlfn.NUMBERVALUE(AK196),1), "La cantidad de horas extras diurnas debe ser un número entero. ", "")
),
""
)</f>
        <v/>
      </c>
      <c r="FD196" s="46">
        <f>IF(AND($DS196,FB196),
IF(AL196="","Debes escribir el valor de las horas extras diurnas. ",
IF( ISERR(_xlfn.NUMBERVALUE(AL196)), "El valor de las horas extras duirnas debe ser un número válido. ", "")
),
""
)</f>
        <v/>
      </c>
      <c r="FE196" s="46">
        <f>CONCATENATE(AM196,AN196)&lt;&gt;""</f>
        <v/>
      </c>
      <c r="FF196" s="46">
        <f>IF(AND($DS196,FE196),
IF(AM196="","Debes escribir el número de horas extras nocturnas. ",
IF( IFERROR(INT(AM196),1.1) &lt;&gt; IFERROR(_xlfn.NUMBERVALUE(AM196),1), "La cantidad de horas extras nocturnas debe ser un número entero. ", "")
),
""
)</f>
        <v/>
      </c>
      <c r="FG196" s="46">
        <f>IF(AND($DS196,FE196),
IF(AN196="","Debes escribir el valor de las horas extras nocturnas. ",
IF( ISERR(_xlfn.NUMBERVALUE(AN196)), "El valor de las horas extras nocturnas debe ser un número válido. ", "")
),
""
)</f>
        <v/>
      </c>
      <c r="FH196" s="46">
        <f>CONCATENATE(AO196,AP196)&lt;&gt;""</f>
        <v/>
      </c>
      <c r="FI196" s="46">
        <f>IF(AND($DS196,FH196),
IF(AO196="","Debes escribir el número de horas extras diurnas dominicales y festivas. ",
IF( IFERROR(INT(AO196),1.1) &lt;&gt; IFERROR(_xlfn.NUMBERVALUE(AO196),1), "La cantidad de horas extras diurnas dominicales y festivas debe ser un número entero. ", "")
),
""
)</f>
        <v/>
      </c>
      <c r="FJ196" s="46">
        <f>IF(AND($DS196,FH196),
IF(AP196="","Debes escribir el valor de las horas extras diurnas dominicales y festivas. ",
IF( ISERR(_xlfn.NUMBERVALUE(AP196)), "El valor de las horas extras diurnas dominicales y festivas debe ser un número válido. ", "")
),
""
)</f>
        <v/>
      </c>
      <c r="FK196" s="46">
        <f>CONCATENATE(AQ196,AR196)&lt;&gt;""</f>
        <v/>
      </c>
      <c r="FL196" s="46">
        <f>IF(AND($DS196,FK196),
IF(AQ196="","Debes escribir el número de horas extras nocturnas dominicales y festivas. ",
IF( IFERROR(INT(AQ196),1.1) &lt;&gt; IFERROR(_xlfn.NUMBERVALUE(AQ196),1), "La cantidad de horas extras nocturnas dominicales y festivas debe ser un número entero. ", "")
),
""
)</f>
        <v/>
      </c>
      <c r="FM196" s="46">
        <f>IF(AND($DS196,FK196),
IF(AR196="","Debes escribir el valor de las horas extras nocturnas dominicales y festivas. ",
IF( ISERR(_xlfn.NUMBERVALUE(AR196)), "El valor de las horas extras nocturnas dominicales y festivas debe ser un número válido. ", "")
),
""
)</f>
        <v/>
      </c>
      <c r="FN196" s="46">
        <f>CONCATENATE(AS196,AT196)&lt;&gt;""</f>
        <v/>
      </c>
      <c r="FO196" s="46">
        <f>IF(AND($DS196,FN196),
IF(AS196="","Debes escribir el número de horas recargo nocturno. ",
IF( IFERROR(INT(AS196),1.1) &lt;&gt; IFERROR(_xlfn.NUMBERVALUE(AS196),1), "La cantidad de horas recargo nocturno debe ser un número entero. ", "")
),
""
)</f>
        <v/>
      </c>
      <c r="FP196" s="46">
        <f>IF(AND($DS196,FN196),
IF(AT196="","Debes escribir el valor de las horas recargo nocturno. ",
IF( ISERR(_xlfn.NUMBERVALUE(AT196)), "El valor de las horas recargo nocturno debe ser un número válido. ", "")
),
""
)</f>
        <v/>
      </c>
      <c r="FQ196" s="46">
        <f>CONCATENATE(AU196,AV196)&lt;&gt;""</f>
        <v/>
      </c>
      <c r="FR196" s="46">
        <f>IF(AND($DS196,FQ196),
IF(AU196="","Debes escribir el número de horas recargo diurno dominical y festivo. ",
IF( IFERROR(INT(AU196),1.1) &lt;&gt; IFERROR(_xlfn.NUMBERVALUE(AU196),1), "La cantidad de horas recargo diurno dominical y festivo debe ser un número entero. ", "")
),
""
)</f>
        <v/>
      </c>
      <c r="FS196" s="46">
        <f>IF(AND($DS196,FQ196),
IF(AV196="","Debes escribir el valor de las horas recargo diurno dominical y festivo. ",
IF( ISERR(_xlfn.NUMBERVALUE(AV196)), "El valor de las horas recargo diurno dominical y festivo debe ser un número válido. ", "")
),
""
)</f>
        <v/>
      </c>
      <c r="FT196" s="46">
        <f>CONCATENATE(AW196,AX196)&lt;&gt;""</f>
        <v/>
      </c>
      <c r="FU196" s="46">
        <f>IF(AND($DS196,FT196),
IF(AW196="","Debes escribir el número de horas recargo nocturno dominical y festivo. ",
IF( IFERROR(INT(AW196),1.1) &lt;&gt; IFERROR(_xlfn.NUMBERVALUE(AW196),1), "La cantidad de horas recargo nocturno dominical y festivo debe ser un número entero. ", "")
),
""
)</f>
        <v/>
      </c>
      <c r="FV196" s="46">
        <f>IF(AND($DS196,FT196),
IF(AX196="","Debes escribir el valor de las horas recargo nocturno dominical y festivo. ",
IF( ISERR(_xlfn.NUMBERVALUE(AX196)), "El valor de las horas recargo nocturno dominical y festivo debe ser un número válido. ", "")
),
""
)</f>
        <v/>
      </c>
      <c r="FW196" s="46">
        <f>CONCATENATE(AY196,AZ196)&lt;&gt;""</f>
        <v/>
      </c>
      <c r="FX196" s="46">
        <f>IF(AND($DS196,FW196),
IF(AY196="","Debes escribir el número de días de vacaciones comunes. ",
IF( IFERROR(INT(AY196),1.1) &lt;&gt; IFERROR(_xlfn.NUMBERVALUE(AY196),1), "La cantidad de días de vacaciones comunes debe ser un número entero. ", "")
),
""
)</f>
        <v/>
      </c>
      <c r="FY196" s="46">
        <f>IF(AND($DS196,FW196),
IF(AZ196="","Debes escribir el valor de las vacaciones comunes. ",
IF( ISERR(_xlfn.NUMBERVALUE(AZ196)), "El valor de las vacaciones comunes debe ser un número válido. ", "")
),
""
)</f>
        <v/>
      </c>
      <c r="FZ196" s="46">
        <f>CONCATENATE(BA196,BB196)&lt;&gt;""</f>
        <v/>
      </c>
      <c r="GA196" s="46">
        <f>IF(AND($DS196,FZ196),
IF(BA196="","Debes escribir el número de días de vacaciones compensadas. ",
IF( IFERROR(INT(BA196),1.1) &lt;&gt; IFERROR(_xlfn.NUMBERVALUE(BA196),1), "La cantidad de días de vacaciones compensadas debe ser un número entero. ", "")
),
""
)</f>
        <v/>
      </c>
      <c r="GB196" s="46">
        <f>IF(AND($DS196,FZ196),
IF(BB196="","Debes escribir el valor de las vacaciones compensadas. ",
IF( ISERR(_xlfn.NUMBERVALUE(BB196)), "El valor de las vacaciones compensadas debe ser un número válido. ", "")
),
""
)</f>
        <v/>
      </c>
      <c r="GC196" s="46">
        <f>CONCATENATE(BC196,BD196)&lt;&gt;""</f>
        <v/>
      </c>
      <c r="GD196" s="46">
        <f>IF(AND($DS196,GC196),
IF(BC196="","Debes escribir el número de días de prima salarial. ",
IF( IFERROR(INT(BC196),1.1) &lt;&gt; IFERROR(_xlfn.NUMBERVALUE(BC196),1), "La cantidad de días de prima salarial debe ser un número entero. ", "")
),
""
)</f>
        <v/>
      </c>
      <c r="GE196" s="46">
        <f>IF(AND($DS196,GC196),
IF(BD196="","Debes escribir el valor de los días de prima salarial. ",
IF( ISERR(_xlfn.NUMBERVALUE(BD196)), "El valor de los días de prima salarial debe ser un número válido. ", "")
),
""
)</f>
        <v/>
      </c>
      <c r="GF196" s="46">
        <f>IF($DS196,
IF( AND(BE196&lt;&gt;"", ISERR(_xlfn.NUMBERVALUE(BE196))), "El valor de la prima NO saliarial debe ser un número válido. ", "")
)</f>
        <v/>
      </c>
      <c r="GG196" s="46">
        <f>CONCATENATE(BF196,BG196,BH196)&lt;&gt;""</f>
        <v/>
      </c>
      <c r="GH196" s="46">
        <f>IF(AND($DS196,GG196),
IF(BF196="","Debes escribir el valor de las cesantías. ",
IF( ISERR(_xlfn.NUMBERVALUE(BF196)), "El valor de las cesantías debe ser un número válido. ", "")
),
""
)</f>
        <v/>
      </c>
      <c r="GI196" s="46">
        <f>IF(AND($DS196,GG196),
IF(BG196="","Debes escribir el % de cesantías. ",
IF( ISERR(_xlfn.NUMBERVALUE(BG196)), "El % de cesantías debe ser un número válido. ", "")
),
""
)</f>
        <v/>
      </c>
      <c r="GJ196" s="46">
        <f>IF(AND($DS196,GG196),
IF(BH196="","Debes escribir el valor de intereses de cesantías. ",
IF( ISERR(_xlfn.NUMBERVALUE(BH196)), "El valor de intereses de cesantías debe ser un número válido. ", "")
),
""
)</f>
        <v/>
      </c>
      <c r="GK196" s="46">
        <f>CONCATENATE(BI196,BJ196,BK196)&lt;&gt;""</f>
        <v/>
      </c>
      <c r="GL196" s="46">
        <f>IF(AND($DS196,GK196),
IF(BI196="","Debes escribir el número de días de incapacidad. ",
IF( IFERROR(INT(BI196),1.1) &lt;&gt; IFERROR(_xlfn.NUMBERVALUE(BI196),1), "La cantidad de días de incapacidad debe ser un número entero. ", "")
),
""
)</f>
        <v/>
      </c>
      <c r="GM196" s="46">
        <f>IF(AND($DS196,GK196),
IF(BJ196="","Debes escribir el tipo de incapacidad. ",
IF(_xlfn.IFNA(VLOOKUP(BJ196,TIPO_DE_INCAPACIDAD,1,FALSE),-1)=-1,"El tipo de incapacidad es inválida (por favor seleccionarlo de la lista). ","")
),
""
)</f>
        <v/>
      </c>
      <c r="GN196" s="46">
        <f>IF(AND($DS196,GK196),
IF(BK196="","Debes escribir el valor de la incapacidad. ",
IF( ISERR(_xlfn.NUMBERVALUE(BK196)), "El valor de la incapacidad debe ser un número válido. ", "")
),
""
)</f>
        <v/>
      </c>
      <c r="GO196" s="46">
        <f>CONCATENATE(BL196,BM196)&lt;&gt;""</f>
        <v/>
      </c>
      <c r="GP196" s="46">
        <f>IF(AND($DS196,GO196),
IF(BL196="","Debes escribir el número de días de licencia de maternidad o paternidad. ",
IF( IFERROR(INT(BL196),1.1) &lt;&gt; IFERROR(_xlfn.NUMBERVALUE(BL196),1), "La cantidad de días de licencia de maternidad o paternidad debe ser un número entero. ", "")
),
""
)</f>
        <v/>
      </c>
      <c r="GQ196" s="46">
        <f>IF(AND($DS196,GO196),
IF(BM196="","Debes escribir el valor de la licencia de maternidad o paternidad. ",
IF( ISERR(_xlfn.NUMBERVALUE(BM196)), "El valor de la licencia de maternidad o paternidad debe ser un número válido. ", "")
),
""
)</f>
        <v/>
      </c>
      <c r="GR196" s="46">
        <f>CONCATENATE(BN196,BO196)&lt;&gt;""</f>
        <v/>
      </c>
      <c r="GS196" s="46">
        <f>IF(AND($DS196,GR196),
IF(BN196="","Debes escribir el número de días de licencia remunerada. ",
IF( IFERROR(INT(BN196),1.1) &lt;&gt; IFERROR(_xlfn.NUMBERVALUE(BN196),1), "La cantidad de días de licencia remunerada debe ser un número entero. ", "")
),
""
)</f>
        <v/>
      </c>
      <c r="GT196" s="46">
        <f>IF(AND($DS196,GR196),
IF(BO196="","Debes escribir el valor de la licencia remunerada. ",
IF( ISERR(_xlfn.NUMBERVALUE(BO196)), "El valor de la licencia remunerada debe ser un número válido. ", "")
),
""
)</f>
        <v/>
      </c>
      <c r="GU196" s="46">
        <f>IF($DS196,
IF( AND(BP196&lt;&gt;"", ISERR(_xlfn.NUMBERVALUE(BP196))), "El valor de la licencia NO remunerada debe ser un número válido. ", "")
)</f>
        <v/>
      </c>
      <c r="GV196" s="46">
        <f>IF($DS196,
IF( AND(BQ196&lt;&gt;"", ISERR(_xlfn.NUMBERVALUE(BQ196))), "El valor de auxilios salariales debe ser un número válido. ", "")
)</f>
        <v/>
      </c>
      <c r="GW196" s="46">
        <f>IF($DS196,
IF( AND(BR196&lt;&gt;"", ISERR(_xlfn.NUMBERVALUE(BR196))), "El valor de auxilios NO salariales debe ser un número válido. ", "")
)</f>
        <v/>
      </c>
      <c r="GX196" s="46">
        <f>IF($DS196,
IF( AND(BS196&lt;&gt;"", ISERR(_xlfn.NUMBERVALUE(BS196))), "El valor de bonos salariales debe ser un número válido. ", "")
)</f>
        <v/>
      </c>
      <c r="GY196" s="46">
        <f>IF($DS196,
IF( AND(BT196&lt;&gt;"", ISERR(_xlfn.NUMBERVALUE(BT196))), "El valor de bonos NO salariales debe ser un número válido. ", "")
)</f>
        <v/>
      </c>
      <c r="GZ196" s="46">
        <f>IF($DS196,
IF( AND(BU196&lt;&gt;"", ISERR(_xlfn.NUMBERVALUE(BU196))), "El valor de bonos salariales de alimentación debe ser un número válido. ", "")
)</f>
        <v/>
      </c>
      <c r="HA196" s="46">
        <f>IF($DS196,
IF( AND(BV196&lt;&gt;"", ISERR(_xlfn.NUMBERVALUE(BV196))), "El valor de bonos NO salariales de alimentación debe ser un número válido. ", "")
)</f>
        <v/>
      </c>
      <c r="HB196" s="46">
        <f>IF($DS196,
IF( AND(BW196&lt;&gt;"", ISERR(_xlfn.NUMBERVALUE(BW196))), "El valor de bonificaciones salariales debe ser un número válido. ", "")
)</f>
        <v/>
      </c>
      <c r="HC196" s="46">
        <f>IF($DS196,
IF( AND(BX196&lt;&gt;"", ISERR(_xlfn.NUMBERVALUE(BX196))), "El valor de bonificaciones NO salariales debe ser un número válido. ", "")
)</f>
        <v/>
      </c>
      <c r="HD196" s="46">
        <f>IF($DS196,
IF( AND(BY196&lt;&gt;"", ISERR(_xlfn.NUMBERVALUE(BY196))), "El valor de compensaciones ordinarias debe ser un número válido. ", "")
)</f>
        <v/>
      </c>
      <c r="HE196" s="46">
        <f>IF($DS196,
IF( AND(BZ196&lt;&gt;"", ISERR(_xlfn.NUMBERVALUE(BZ196))), "El valor de compensaciones extraordinarias debe ser un número válido. ", "")
)</f>
        <v/>
      </c>
      <c r="HF196" s="46">
        <f>IF($DS196,
IF( AND(CA196&lt;&gt;"", ISERR(_xlfn.NUMBERVALUE(CA196))), "El valor de comisiones debe ser un número válido. ", "")
)</f>
        <v/>
      </c>
      <c r="HG196" s="46">
        <f>IF($DS196,
IF( AND(CB196&lt;&gt;"", ISERR(_xlfn.NUMBERVALUE(CB196))), "El valor de ausencia por huega debe ser un número válido. ", "")
)</f>
        <v/>
      </c>
      <c r="HH196" s="46">
        <f>IF($DS196,
IF( AND(CC196&lt;&gt;"", ISERR(_xlfn.NUMBERVALUE(CC196))), "El valor de anticipos debe ser un número válido. ", "")
)</f>
        <v/>
      </c>
      <c r="HI196" s="46">
        <f>IF($DS196,
IF( AND(CD196&lt;&gt;"", ISERR(_xlfn.NUMBERVALUE(CD196))), "El valor de pagos a terceros debe ser un número válido. ", "")
)</f>
        <v/>
      </c>
      <c r="HJ196" s="46">
        <f>IF($DS196,
IF( AND(CE196&lt;&gt;"", ISERR(_xlfn.NUMBERVALUE(CE196))), "El valor de dotación debe ser un número válido. ", "")
)</f>
        <v/>
      </c>
      <c r="HK196" s="46">
        <f>IF($DS196,
IF( AND(CF196&lt;&gt;"", ISERR(_xlfn.NUMBERVALUE(CF196))), "El valor de apoyo sostenibilidad debe ser un número válido. ", "")
)</f>
        <v/>
      </c>
      <c r="HL196" s="46">
        <f>IF($DS196,
IF( AND(CG196&lt;&gt;"", ISERR(_xlfn.NUMBERVALUE(CG196))), "El valor de teletrabajo debe ser un número válido. ", "")
)</f>
        <v/>
      </c>
      <c r="HM196" s="46">
        <f>IF($DS196,
IF( AND(CH196&lt;&gt;"", ISERR(_xlfn.NUMBERVALUE(CH196))), "El valor de bonificación de retiro debe ser un número válido. ", "")
)</f>
        <v/>
      </c>
      <c r="HN196" s="46">
        <f>IF($DS196,
IF( AND(CI196&lt;&gt;"", ISERR(_xlfn.NUMBERVALUE(CI196))), "El valor de indemnización de retiro debe ser un número válido. ", "")
)</f>
        <v/>
      </c>
      <c r="HO196" s="46">
        <f>IF($DS196,
IF( AND(CJ196&lt;&gt;"", ISERR(_xlfn.NUMBERVALUE(CJ196))), "El valor de reintegros debe ser un número válido. ", "")
)</f>
        <v/>
      </c>
      <c r="HP196" s="46">
        <f>CONCATENATE(CK196,CL196,CM196)&lt;&gt;""</f>
        <v/>
      </c>
      <c r="HQ196" s="46">
        <f>IF(AND($DS196,HP196),
IF(CK196="","Debes escribir la descripción de otro concepto no categorizado. ",""),
""
)</f>
        <v/>
      </c>
      <c r="HR196" s="46">
        <f>IF(AND($DS196,HP196),
IF(CONCATENATE(CL196,CM196)="","Debes escribir al menos un valor de concepto no categorizado (salarial o no salarial). ",
IF(ISERR(_xlfn.NUMBERVALUE(CL196)),"El valor salarial concepto no categorizado debe ser un número válido. ","")
),
""
)</f>
        <v/>
      </c>
      <c r="HS196" s="46">
        <f>IF(AND($DS196,HP196),
IF(CONCATENATE(CL196,CM196)="","Debes escribir al menos un valor de concepto no categorizado (salarial o no salarial). ",
IF(ISERR(_xlfn.NUMBERVALUE(CM196)),"El valor NO salarial concepto no categorizado debe ser un número válido. ","")
),
""
)</f>
        <v/>
      </c>
      <c r="HT196" s="46">
        <f>IF($DS196,
IF(CN196="","Debes escribir el porcentaje del aporte a salud. ",
IF( ISERR(_xlfn.NUMBERVALUE(CN196)), "El valor del porcentaje del aporte a salud debe ser un número válido. ", "")
)
)</f>
        <v/>
      </c>
      <c r="HU196" s="46">
        <f>IF($DS196,
IF(CO196="","Debes escribir el valor del aporte a salud. ",
IF( ISERR(_xlfn.NUMBERVALUE(CO196)), "El valor del aporte a salud debe ser un número válido. ", "")
)
)</f>
        <v/>
      </c>
      <c r="HV196" s="46">
        <f>IF($DS196,
IF( AND(CP196&lt;&gt;"", ISERR(_xlfn.NUMBERVALUE(CP196))), "El valor plan complementario debe ser un número válido. ", "")
)</f>
        <v/>
      </c>
      <c r="HW196" s="46">
        <f>IF($DS196,
IF(CQ196="","Debes escribir el porcentaje del aporte a pensión. ",
IF( ISERR(_xlfn.NUMBERVALUE(CQ196)), "El valor del porcentaje del aporte a pensión debe ser un número válido. ", "")
)
)</f>
        <v/>
      </c>
      <c r="HX196" s="46">
        <f>IF($DS196,
IF(CR196="","Debes escribir el valor del aporte a pensión. ",
IF( ISERR(_xlfn.NUMBERVALUE(CR196)), "El valor del aporte a salud debe ser un número válido. ", "")
)
)</f>
        <v/>
      </c>
      <c r="HY196" s="46">
        <f>IF($DS196,
IF( AND(CS196&lt;&gt;"", ISERR(_xlfn.NUMBERVALUE(CS196))), "El valor pensión voluntaria debe ser un número válido. ", "")
)</f>
        <v/>
      </c>
      <c r="HZ196" s="46">
        <f>CONCATENATE(CT196,CU196,CV196,CW196)&lt;&gt;""</f>
        <v/>
      </c>
      <c r="IA196" s="46">
        <f>IF(AND($DS196,HZ196),
IF(CT196="","Debes escribir el % del fondo de seguridad pensional. ",
IF( ISERR(_xlfn.NUMBERVALUE(CT196)), "El % del fondo de seguridad debe ser un número válido. ", "")
),
""
)</f>
        <v/>
      </c>
      <c r="IB196" s="46">
        <f>IF(AND($DS196,HZ196),
IF(CU196="","Debes escribir el valor del aporte al fondo de solidaridad pensional. ",
IF( ISERR(_xlfn.NUMBERVALUE(CU196)), "El valor del aporte al fondo de solidaridad pensional debe ser un número válido. ", "")
),
""
)</f>
        <v/>
      </c>
      <c r="IC196" s="46">
        <f>IF(AND($DS196,HZ196),
IF(CV196="","Debes escribir el % del fondo de subsistencia. ",
IF( ISERR(_xlfn.NUMBERVALUE(CV196)), "El % del fondo de subsistencia debe ser un número válido. ", "")
),
""
)</f>
        <v/>
      </c>
      <c r="ID196" s="46">
        <f>IF(AND($DS196,HZ196),
IF(CW196="","Debes escribir el valor del fondo de subsistencia. ",
IF( ISERR(_xlfn.NUMBERVALUE(CW196)), "El valor del fondo de subsistencia debe ser un número válido. ", "")
),
""
)</f>
        <v/>
      </c>
      <c r="IE196" s="46">
        <f>CONCATENATE(CX196,CY196)&lt;&gt;""</f>
        <v/>
      </c>
      <c r="IF196" s="46">
        <f>IF(AND($DS196,IE196),
IF(CX196="","Debes escribir el % de sindicato. ",
IF( ISERR(_xlfn.NUMBERVALUE(CX196)), "El % de sindicato debe ser un número válido. ", "")
),
""
)</f>
        <v/>
      </c>
      <c r="IG196" s="46">
        <f>IF(AND($DS196,IE196),
IF(CY196="","Debes escribir el valor del sindicato. ",
IF( ISERR(_xlfn.NUMBERVALUE(CY196)), "El valor del sindicato debe ser un número válido. ", "")
),
""
)</f>
        <v/>
      </c>
      <c r="IH196" s="46">
        <f>IF($DS196,
IF( AND(CZ196&lt;&gt;"", ISERR(_xlfn.NUMBERVALUE(CZ196))), "El valor de sanción pública debe ser un número válido. ", "")
)</f>
        <v/>
      </c>
      <c r="II196" s="46">
        <f>IF($DS196,
IF( AND(DA196&lt;&gt;"", ISERR(_xlfn.NUMBERVALUE(DA196))), "El valor de sanción privada debe ser un número válido. ", "")
)</f>
        <v/>
      </c>
      <c r="IJ196" s="46">
        <f>CONCATENATE(DB196,DC196)&lt;&gt;""</f>
        <v/>
      </c>
      <c r="IK196" s="46">
        <f>IF(AND($DS196,IJ196),
IF(DB196="","Debes escribir la descripción de libranza. ",""),
""
)</f>
        <v/>
      </c>
      <c r="IL196" s="46">
        <f>IF(AND($DS196,IJ196),
IF(DC196="","Debes escribir la cuota libranza. ",
IF(ISERR(_xlfn.NUMBERVALUE(DC196)),"El valor de la cuota libranza debe ser un número válido. ","")
),
""
)</f>
        <v/>
      </c>
      <c r="IM196" s="46">
        <f>IF($DS196,
IF( AND(DD196&lt;&gt;"", ISERR(_xlfn.NUMBERVALUE(DD196))), "El valor de pagos a terceros debe ser un número válido. ", "")
)</f>
        <v/>
      </c>
      <c r="IN196" s="46">
        <f>IF($DS196,
IF( AND(DE196&lt;&gt;"", ISERR(_xlfn.NUMBERVALUE(DE196))), "El valor de anticipos debe ser un número válido. ", "")
)</f>
        <v/>
      </c>
      <c r="IO196" s="46">
        <f>IF($DS196,
IF( AND(DF196&lt;&gt;"", ISERR(_xlfn.NUMBERVALUE(DF196))), "El valor de AFC debe ser un número válido. ", "")
)</f>
        <v/>
      </c>
      <c r="IP196" s="46">
        <f>IF($DS196,
IF( AND(DG196&lt;&gt;"", ISERR(_xlfn.NUMBERVALUE(DG196))), "El valor de rete-fuente debe ser un número válido. ", "")
)</f>
        <v/>
      </c>
      <c r="IQ196" s="46">
        <f>IF($DS196,
IF( AND(DH196&lt;&gt;"", ISERR(_xlfn.NUMBERVALUE(DH196))), "El valor de cooperativa de trabajo debe ser un número válido. ", "")
)</f>
        <v/>
      </c>
      <c r="IR196" s="46">
        <f>IF($DS196,
IF( AND(DI196&lt;&gt;"", ISERR(_xlfn.NUMBERVALUE(DI196))), "El valor de embargo fiscal debe ser un número válido. ", "")
)</f>
        <v/>
      </c>
      <c r="IS196" s="46">
        <f>IF($DS196,
IF( AND(DJ196&lt;&gt;"", ISERR(_xlfn.NUMBERVALUE(DJ196))), "El valor de educación debe ser un número válido. ", "")
)</f>
        <v/>
      </c>
      <c r="IT196" s="46">
        <f>IF($DS196,
IF( AND(DK196&lt;&gt;"", ISERR(_xlfn.NUMBERVALUE(DK196))), "El valor de reintegro debe ser un número válido. ", "")
)</f>
        <v/>
      </c>
      <c r="IU196" s="46">
        <f>IF($DS196,
IF( AND(DL196&lt;&gt;"", ISERR(_xlfn.NUMBERVALUE(DL196))), "El valor de deuda debe ser un número válido. ", "")
)</f>
        <v/>
      </c>
      <c r="IV196" s="46">
        <f>IF($DS196,
IF( AND(DM196&lt;&gt;"", ISERR(_xlfn.NUMBERVALUE(DM196))), "El valor de otras deducciones debe ser un número válido. ", "")
)</f>
        <v/>
      </c>
      <c r="IW196" s="46">
        <f>IF($DS196,
IF(DN196="","Debes escribir el valor de los devengos totales. ",
IF( ISERR(_xlfn.NUMBERVALUE(DN196)), "El valor de los devengos totales debe ser un número válido. ", "")
)
)</f>
        <v/>
      </c>
      <c r="IX196" s="46">
        <f>IF($DS196,
IF(DO196="","Debes escribir el valor de las deducciones totales. ",
IF( ISERR(_xlfn.NUMBERVALUE(DO196)), "El valor de las deducciones totales debe ser un número válido. ", "")
)
)</f>
        <v/>
      </c>
      <c r="IY196" s="46">
        <f>IF($DS196,
IF(DP196="","Debes escribir el valor del salario total. ",
IF( ISERR(_xlfn.NUMBERVALUE(DP196)), "El valor del salario total debe ser un número válido. ", "")
)
)</f>
        <v/>
      </c>
    </row>
    <row r="197">
      <c r="B197" s="48" t="n">
        <v>185</v>
      </c>
      <c r="C197" s="61">
        <f>IF(AND(DS197,DP197&lt;&gt;""),
IF(DQ197="","OK","Error"),
""
)</f>
        <v/>
      </c>
      <c r="D197" s="53" t="n"/>
      <c r="E197" s="52" t="n"/>
      <c r="F197" s="112" t="n"/>
      <c r="G197" s="52" t="n"/>
      <c r="H197" s="53" t="n"/>
      <c r="I197" s="52" t="n"/>
      <c r="J197" s="52" t="n"/>
      <c r="K197" s="53" t="n"/>
      <c r="L197" s="55" t="n"/>
      <c r="M197" s="108" t="n"/>
      <c r="N197" s="56" t="n"/>
      <c r="O197" s="52" t="n"/>
      <c r="P197" s="52" t="n"/>
      <c r="Q197" s="52" t="n"/>
      <c r="R197" s="52" t="n"/>
      <c r="S197" s="52" t="n"/>
      <c r="T197" s="53" t="n"/>
      <c r="U197" s="52" t="n"/>
      <c r="V197" s="52" t="n"/>
      <c r="W197" s="55" t="n"/>
      <c r="X197" s="55" t="n"/>
      <c r="Y197" s="52" t="n"/>
      <c r="Z197" s="55" t="n"/>
      <c r="AA197" s="52" t="n"/>
      <c r="AB197" s="53" t="n"/>
      <c r="AC197" s="53" t="n"/>
      <c r="AD197" s="53" t="n"/>
      <c r="AE197" s="177" t="n"/>
      <c r="AF197" s="113" t="n"/>
      <c r="AG197" s="177" t="n"/>
      <c r="AH197" s="178" t="n"/>
      <c r="AI197" s="178" t="n"/>
      <c r="AJ197" s="178" t="n"/>
      <c r="AK197" s="114" t="n"/>
      <c r="AL197" s="178" t="n"/>
      <c r="AM197" s="114" t="n"/>
      <c r="AN197" s="178" t="n"/>
      <c r="AO197" s="114" t="n"/>
      <c r="AP197" s="178" t="n"/>
      <c r="AQ197" s="114" t="n"/>
      <c r="AR197" s="178" t="n"/>
      <c r="AS197" s="114" t="n"/>
      <c r="AT197" s="178" t="n"/>
      <c r="AU197" s="114" t="n"/>
      <c r="AV197" s="178" t="n"/>
      <c r="AW197" s="114" t="n"/>
      <c r="AX197" s="178" t="n"/>
      <c r="AY197" s="114" t="n"/>
      <c r="AZ197" s="178" t="n"/>
      <c r="BA197" s="114" t="n"/>
      <c r="BB197" s="178" t="n"/>
      <c r="BC197" s="114" t="n"/>
      <c r="BD197" s="178" t="n"/>
      <c r="BE197" s="178" t="n"/>
      <c r="BF197" s="178" t="n"/>
      <c r="BG197" s="59" t="n"/>
      <c r="BH197" s="178" t="n"/>
      <c r="BI197" s="114" t="n"/>
      <c r="BJ197" s="53" t="n"/>
      <c r="BK197" s="178" t="n"/>
      <c r="BL197" s="114" t="n"/>
      <c r="BM197" s="178" t="n"/>
      <c r="BN197" s="114" t="n"/>
      <c r="BO197" s="178" t="n"/>
      <c r="BP197" s="178" t="n"/>
      <c r="BQ197" s="178" t="n"/>
      <c r="BR197" s="178" t="n"/>
      <c r="BS197" s="178" t="n"/>
      <c r="BT197" s="178" t="n"/>
      <c r="BU197" s="178" t="n"/>
      <c r="BV197" s="178" t="n"/>
      <c r="BW197" s="178" t="n"/>
      <c r="BX197" s="178" t="n"/>
      <c r="BY197" s="178" t="n"/>
      <c r="BZ197" s="178" t="n"/>
      <c r="CA197" s="178" t="n"/>
      <c r="CB197" s="178" t="n"/>
      <c r="CC197" s="178" t="n"/>
      <c r="CD197" s="178" t="n"/>
      <c r="CE197" s="178" t="n"/>
      <c r="CF197" s="178" t="n"/>
      <c r="CG197" s="178" t="n"/>
      <c r="CH197" s="178" t="n"/>
      <c r="CI197" s="178" t="n"/>
      <c r="CJ197" s="178" t="n"/>
      <c r="CK197" s="53" t="n"/>
      <c r="CL197" s="178" t="n"/>
      <c r="CM197" s="178" t="n"/>
      <c r="CN197" s="60" t="n"/>
      <c r="CO197" s="177" t="n"/>
      <c r="CP197" s="178" t="n"/>
      <c r="CQ197" s="60" t="n"/>
      <c r="CR197" s="177" t="n"/>
      <c r="CS197" s="178" t="n"/>
      <c r="CT197" s="59" t="n"/>
      <c r="CU197" s="178" t="n"/>
      <c r="CV197" s="59" t="n"/>
      <c r="CW197" s="178" t="n"/>
      <c r="CX197" s="59" t="n"/>
      <c r="CY197" s="178" t="n"/>
      <c r="CZ197" s="178" t="n"/>
      <c r="DA197" s="178" t="n"/>
      <c r="DB197" s="53" t="n"/>
      <c r="DC197" s="178" t="n"/>
      <c r="DD197" s="178" t="n"/>
      <c r="DE197" s="178" t="n"/>
      <c r="DF197" s="178" t="n"/>
      <c r="DG197" s="178" t="n"/>
      <c r="DH197" s="178" t="n"/>
      <c r="DI197" s="178" t="n"/>
      <c r="DJ197" s="178" t="n"/>
      <c r="DK197" s="178" t="n"/>
      <c r="DL197" s="178" t="n"/>
      <c r="DM197" s="178" t="n"/>
      <c r="DN197" s="177" t="n"/>
      <c r="DO197" s="177" t="n"/>
      <c r="DP197" s="177" t="n"/>
      <c r="DQ197" s="76">
        <f>IF(AND(DS197,DP197&lt;&gt;""),
CONCATENATE(DT197,DU197,DV197,DW197,DX197,DY197,DZ197,EA197,EB197,EC197,ED197,EE197,EF197,EG197,EH197,EI197,EJ197,EK197,EL197,EM197,EN197,EO197,EP197,EQ197,ES197,ET197,EU197,EV197,EW197,EX197,EY197,EZ197,FA197,FC197,FD197,FF197,FG197,FI197,FJ197,FL197,FM197,FO197,FP197,FR197,FS197,FU197,FV197,FX197,FY197,GA197,GB197,GD197,GE197,GF197,GH197,GI197,GJ197,GL197,GM197,GN197,GP197,GQ197,GS197,GT197,GU197,GV197,GW197,GX197,GY197,GZ197,HA197,HB197,HC197,HD197,HE197,HF197,HG197,HH197,HI197,HJ197,HK197,HL197,HM197,HN197,HO197,HQ197,HR197,HS197,HT197,HU197,HV197,HW197,HX197,HY197,IA197,IB197,IC197,ID197,IF197,IG197,IH197,II197,IK197,IL197,IM197,IN197,IO197,IP197,IQ197,IR197,IS197,IT197,IU197,IV197,IW197,IX197,IY197,IZ197),
""
)</f>
        <v/>
      </c>
      <c r="DR197" s="53" t="n"/>
      <c r="DS197" s="46">
        <f>CONCATENATE(D197,$E197,$F197,$G197,H197,$I197,$J197,K197,$L197,$M197,N197,$O197,$P197,$Q197,$R197,$S197,T197,$U197,$V197,$W197,$X197,$Y197,$Z197,$AA197,AB197,AC197,AD197,$AE197,$AF197,$AG197,AH197,AI197,AJ197,AK197,AL197,AM197,AN197,AO197,AP197,AQ197,AR197,AS197,AT197,AU197,AV197,AW197,AX197,AY197,AZ197,BA197,BB197,BC197,BD197,BE197,BF197,BG197,BH197,BI197,BJ197,BK197,BL197,BM197,BN197,BO197,BP197,BQ197,BR197,BS197,BT197,BU197,BV197,BW197,BX197,BY197,BZ197,CA197,CB197,CC197,CD197,CE197,CF197,CG197,CH197,CI197,CJ197,CK197,CL197,CM197,$CN197,$CO197,CP197,$CQ197,$CR197,CS197,CT197,CU197,CV197,CW197,CX197,CY197,CZ197,DA197,DB197,DC197,DD197,DE197,DF197,DG197,DH197,DI197,DJ197,DK197,DL197,DM197,$DN197,$DO197,$DP197,DR197)&lt;&gt;""</f>
        <v/>
      </c>
      <c r="DT197" s="46">
        <f>IF(AND($DS197,$E$4&lt;&gt;""),
IF(LEFT($E$4,2) = "1.",
IF(D197&lt;&gt;"","El CUNE sólo se envía en operaciones de novedad o ajuste. ",""),
IF(D197="","Debes escribir un CUNE válido para realizar operaciones de novedad o ajuste. ","")),
""
)</f>
        <v/>
      </c>
      <c r="DU197" s="46">
        <f>IF($DS197,
IF(E197="","Debes seleccionar el tipo de documento del empleado. ",
IF(_xlfn.IFNA(VLOOKUP(E197,TIPO_DE_DOCUMENTO,1,FALSE),-1)=-1,"El tipo de documento no es válido (por favor seleccionarlo de la lista). ","")
)
)</f>
        <v/>
      </c>
      <c r="DV197" s="46">
        <f>IF($DS197,
IF(F197="","Debes escribir el número de documento del empleado. ","")
)</f>
        <v/>
      </c>
      <c r="DW197" s="46">
        <f>IF($DS197,
IF(G197="","Debes escribir el primer nombre del empleado. ","")
)</f>
        <v/>
      </c>
      <c r="DY197" s="46">
        <f>IF($DS197,
IF(I197="","Debes escribir el primer apellido del empleado. ","")
)</f>
        <v/>
      </c>
      <c r="DZ197" s="46">
        <f>IF($DS197,
IF(J197="","Debes escribir el segundo apellido del empleado. ","")
)</f>
        <v/>
      </c>
      <c r="EB197" s="46">
        <f>IF($DS197,
IF(L197="","Debes escribir la fecha de ingreso del empleado. ",
IF(ISERR(DATE(YEAR(L197),MONTH(L197),DAY(L197))), "El valor ingresado en fecha de ingreso no tiene un formato válido. ","")
)
)</f>
        <v/>
      </c>
      <c r="EC197" s="46">
        <f>IF($DS197,
IF(M197="","Debes escribir el tiempo laborado. ",
IF( IFERROR(INT(M197),1.1) &lt;&gt; IFERROR(_xlfn.NUMBERVALUE(M197),1), "El valor de los días trabajados debe ser un número entero. ", "")
)
)</f>
        <v/>
      </c>
      <c r="ED197" s="46">
        <f>IF($DS197,
IF( AND(N197&lt;&gt;"", ISERR(DATE(YEAR(N197),MONTH(N197),DAY(N197))) ), "El valor ingresado en fecha de ingreso no tiene un formato válido. ",
IF( AND(N197&lt;&gt;"", $E$6&lt;&gt;"", DATE(YEAR(N197), MONTH(N197), 1) &lt;&gt; IFERROR(DATE(MID($E$6, 1, 4), MID($E$6, 6, 2),1), "1/1/1900") ), "La fecha de retiro debe estar dentro del período liquidado. ", "")
)
)</f>
        <v/>
      </c>
      <c r="EE197" s="46">
        <f>IF($DS197,
IF(O197="","Debes seleccionar el tipo de trabajador. ",
IF(_xlfn.IFNA(VLOOKUP(O197,TIPO_DE_TRABAJADOR,1,FALSE),-1)=-1,"El tipo de trabajador no es válido (por favor seleccionarlo de la lista). ","")
)
)</f>
        <v/>
      </c>
      <c r="EF197" s="46">
        <f>IF($DS197,
IF(P197="","Debes seleccionar si es un trabajador dependiente pensionado por vejez. ",
IF(_xlfn.IFNA(VLOOKUP(P197,SUBTIPO_DE_TRABAJADOR,1,FALSE),-1)=-1,"El tipo de trabajador dependiente pensionado por vejez no es válido (por favor seleccionarlo de la lista). ","")
)
)</f>
        <v/>
      </c>
      <c r="EG197" s="46">
        <f>IF($DS197,
IF(Q197="","Debes seleccionar el tipo de contrato del trabajador. ",
IF(_xlfn.IFNA(VLOOKUP(Q197,TIPO_DE_CONTRATO,1,FALSE),-1)=-1,"El tipo de contrato del trabajador no es válido (por favor seleccionarlo de la lista). ","")
)
)</f>
        <v/>
      </c>
      <c r="EH197" s="46">
        <f>IF($DS197,
IF(R197="","Debes seleccionar si es un salario integral. ",
IF(_xlfn.IFNA(VLOOKUP(R197,SI_NO,1,FALSE),-1)=-1,"Valor no válido para salario integral (por favor seleccionarlo de la lista). ","")
)
)</f>
        <v/>
      </c>
      <c r="EI197" s="46">
        <f>IF($DS197,
IF(S197="","Debes seleccionar si el trabajador realiza actividades de riesgo. ",
IF(_xlfn.IFNA(VLOOKUP(S197,SI_NO,1,FALSE),-1)=-1,"Valor no válido para actividad de alto riesgo (por favor seleccionarlo de la lista). ","")
)
)</f>
        <v/>
      </c>
      <c r="EK197" s="46">
        <f>IF($DS197,
IF(U197="","Debes escribir el código del municipio de residencia del trabajador. ",
IF(_xlfn.IFNA(VLOOKUP(U197,MUNICIPIO,1,FALSE),-1)=-1,"El municipio de residencia del trabajador es inválido (por favor seleccionarlo de la lista). ","")
)
)</f>
        <v/>
      </c>
      <c r="EL197" s="46">
        <f>IF($DS197,
IF(V197="","Debes escribir el la dirección de residendia del trabajador. ","")
)</f>
        <v/>
      </c>
      <c r="EM197" s="46">
        <f>IF($DS197,
IF(W197="","Debes escribir la fecha de inicio de la liquidación. ",
IF(ISERR(DATE(YEAR(W197),MONTH(W197),DAY(W197))),"El valor ingresado en fecha de inicio de liquidación no tiene un formato válido. ",
IF( AND($E$6&lt;&gt;"", DATE(YEAR(W197), MONTH(W197), 1) &lt;&gt; IFERROR(DATE(MID($E$6, 1, 4), MID($E$6, 6, 2),1), "1/1/1900") ), "La fecha de inicio de la liquidación debe estar dentro del período liquidado. ", "")
)
)
)</f>
        <v/>
      </c>
      <c r="EN197" s="46">
        <f>IF($DS197,
IF(X197="","Debes escribir la fecha de fin de la liquidación. ",
IF(ISERR(DATE(YEAR(X197),MONTH(X197),DAY(X197))),"El valor ingresado en fecha de fin de liquidación no tiene un formato válido. ",
IF( AND($E$6&lt;&gt;"", DATE(YEAR(X197), MONTH(X197), 1) &lt;&gt; IFERROR(DATE(MID($E$6, 1, 4), MID($E$6, 6, 2),1), "1/1/1900") ), "La fecha de fin de la liquidación debe estar dentro del período liquidado. ", "")
)
)
)</f>
        <v/>
      </c>
      <c r="EO197" s="46">
        <f>IF($DS197,
IF(Y197="","Debes escribir la frecuencia de pago del trabajador. ",
IF(_xlfn.IFNA(VLOOKUP(Y197,PERÍODO_DE_NÓMINA,1,FALSE),-1)=-1,"La frecuencia de pago es inválida (por favor seleccionarlo de la lista). ","")
)
)</f>
        <v/>
      </c>
      <c r="EP197" s="46">
        <f>IF($DS197,
IF(Z197="","Debes escribir la fecha de pago. ",
IF(ISERR(DATE(YEAR(Z197),MONTH(Z197),DAY(Z197))), "El valor ingresado en fecha de pago no tiene un formato válido. ","")
)
)</f>
        <v/>
      </c>
      <c r="EQ197" s="46">
        <f>IF($DS197,
IF(AA197="","Debes escribir el medio de pago. ",
IF(_xlfn.IFNA(VLOOKUP(AA197,MEDIOS_DE_PAGO,1,FALSE),-1)=-1,"El medio de pago es inválido (por favor seleccionarlo de la lista). ","")
)
)</f>
        <v/>
      </c>
      <c r="ER197" s="46">
        <f>OR(AA197='Tablas '!$T$4,AA197='Tablas '!$T$7,AA197='Tablas '!$T$8,AA197='Tablas '!$T$11)</f>
        <v/>
      </c>
      <c r="ES197" s="46">
        <f>IF(AND($DS197,ER197),
IF(AB197="","Debes escribir la entidad bancaria. ",""),
""
)</f>
        <v/>
      </c>
      <c r="ET197" s="46">
        <f>IF(AND($DS197,ER197),
IF(AC197="","Debes escribir el tipo de cuenta bancaria. ",
IF(_xlfn.IFNA(VLOOKUP(AC197,TIPO_DE_CUENTA,1,FALSE),-1)=-1,"El tipo de cuenta bancaria es inválida (por favor seleccionarlo de la lista). ","")
),
""
)</f>
        <v/>
      </c>
      <c r="EU197" s="46">
        <f>IF(AND($DS197,ER197),
IF(AD197="","Debes escribir el número de cuenta bancaria. ",""),
""
)</f>
        <v/>
      </c>
      <c r="EV197" s="46">
        <f>IF($DS197,
IF(AE197="","Debes escribir el valor del sueldo básico. ",
IF( ISERR(_xlfn.NUMBERVALUE(AE197)), "El valor del sueldo básico debe ser un número válido. ", "")
)
)</f>
        <v/>
      </c>
      <c r="EW197" s="46">
        <f>IF($DS197,
IF(AF197="","Debes escribir el número de días trabajados. ",
IF( IFERROR(INT(AF197),1.1) &lt;&gt; IFERROR(_xlfn.NUMBERVALUE(AF197),1), "La cantidad de días trabajados debe ser un número entero. ", "")
)
)</f>
        <v/>
      </c>
      <c r="EX197" s="46">
        <f>IF($DS197,
IF(AG197="","Debes escribir el valor del sueldo trabajado. ",
IF( ISERR(_xlfn.NUMBERVALUE(AG197)), "El valor del sueldo trabajado debe ser un número válido. ", "")
)
)</f>
        <v/>
      </c>
      <c r="EY197" s="46">
        <f>IF($DS197,
IF( AND(AH197&lt;&gt;"", ISERR(_xlfn.NUMBERVALUE(AH197))), "El valor del auxilio de transporte debe ser un número válido. ", "")
)</f>
        <v/>
      </c>
      <c r="EZ197" s="46">
        <f>IF($DS197,
IF( AND(AI197&lt;&gt;"", ISERR(_xlfn.NUMBERVALUE(AI197))), "El valor de viáticos salariales debe ser un número válido. ", "")
)</f>
        <v/>
      </c>
      <c r="FA197" s="46">
        <f>IF($DS197,
IF( AND(AJ197&lt;&gt;"", ISERR(_xlfn.NUMBERVALUE(AJ197))), "El valor de viáticos NO salariales debe ser un número válido. ", "")
)</f>
        <v/>
      </c>
      <c r="FB197" s="46">
        <f>CONCATENATE(AK197,AL197)&lt;&gt;""</f>
        <v/>
      </c>
      <c r="FC197" s="46">
        <f>IF(AND($DS197,FB197),
IF(AK197="","Debes escribir el número de horas extras diurnas. ",
IF( IFERROR(INT(AK197),1.1) &lt;&gt; IFERROR(_xlfn.NUMBERVALUE(AK197),1), "La cantidad de horas extras diurnas debe ser un número entero. ", "")
),
""
)</f>
        <v/>
      </c>
      <c r="FD197" s="46">
        <f>IF(AND($DS197,FB197),
IF(AL197="","Debes escribir el valor de las horas extras diurnas. ",
IF( ISERR(_xlfn.NUMBERVALUE(AL197)), "El valor de las horas extras duirnas debe ser un número válido. ", "")
),
""
)</f>
        <v/>
      </c>
      <c r="FE197" s="46">
        <f>CONCATENATE(AM197,AN197)&lt;&gt;""</f>
        <v/>
      </c>
      <c r="FF197" s="46">
        <f>IF(AND($DS197,FE197),
IF(AM197="","Debes escribir el número de horas extras nocturnas. ",
IF( IFERROR(INT(AM197),1.1) &lt;&gt; IFERROR(_xlfn.NUMBERVALUE(AM197),1), "La cantidad de horas extras nocturnas debe ser un número entero. ", "")
),
""
)</f>
        <v/>
      </c>
      <c r="FG197" s="46">
        <f>IF(AND($DS197,FE197),
IF(AN197="","Debes escribir el valor de las horas extras nocturnas. ",
IF( ISERR(_xlfn.NUMBERVALUE(AN197)), "El valor de las horas extras nocturnas debe ser un número válido. ", "")
),
""
)</f>
        <v/>
      </c>
      <c r="FH197" s="46">
        <f>CONCATENATE(AO197,AP197)&lt;&gt;""</f>
        <v/>
      </c>
      <c r="FI197" s="46">
        <f>IF(AND($DS197,FH197),
IF(AO197="","Debes escribir el número de horas extras diurnas dominicales y festivas. ",
IF( IFERROR(INT(AO197),1.1) &lt;&gt; IFERROR(_xlfn.NUMBERVALUE(AO197),1), "La cantidad de horas extras diurnas dominicales y festivas debe ser un número entero. ", "")
),
""
)</f>
        <v/>
      </c>
      <c r="FJ197" s="46">
        <f>IF(AND($DS197,FH197),
IF(AP197="","Debes escribir el valor de las horas extras diurnas dominicales y festivas. ",
IF( ISERR(_xlfn.NUMBERVALUE(AP197)), "El valor de las horas extras diurnas dominicales y festivas debe ser un número válido. ", "")
),
""
)</f>
        <v/>
      </c>
      <c r="FK197" s="46">
        <f>CONCATENATE(AQ197,AR197)&lt;&gt;""</f>
        <v/>
      </c>
      <c r="FL197" s="46">
        <f>IF(AND($DS197,FK197),
IF(AQ197="","Debes escribir el número de horas extras nocturnas dominicales y festivas. ",
IF( IFERROR(INT(AQ197),1.1) &lt;&gt; IFERROR(_xlfn.NUMBERVALUE(AQ197),1), "La cantidad de horas extras nocturnas dominicales y festivas debe ser un número entero. ", "")
),
""
)</f>
        <v/>
      </c>
      <c r="FM197" s="46">
        <f>IF(AND($DS197,FK197),
IF(AR197="","Debes escribir el valor de las horas extras nocturnas dominicales y festivas. ",
IF( ISERR(_xlfn.NUMBERVALUE(AR197)), "El valor de las horas extras nocturnas dominicales y festivas debe ser un número válido. ", "")
),
""
)</f>
        <v/>
      </c>
      <c r="FN197" s="46">
        <f>CONCATENATE(AS197,AT197)&lt;&gt;""</f>
        <v/>
      </c>
      <c r="FO197" s="46">
        <f>IF(AND($DS197,FN197),
IF(AS197="","Debes escribir el número de horas recargo nocturno. ",
IF( IFERROR(INT(AS197),1.1) &lt;&gt; IFERROR(_xlfn.NUMBERVALUE(AS197),1), "La cantidad de horas recargo nocturno debe ser un número entero. ", "")
),
""
)</f>
        <v/>
      </c>
      <c r="FP197" s="46">
        <f>IF(AND($DS197,FN197),
IF(AT197="","Debes escribir el valor de las horas recargo nocturno. ",
IF( ISERR(_xlfn.NUMBERVALUE(AT197)), "El valor de las horas recargo nocturno debe ser un número válido. ", "")
),
""
)</f>
        <v/>
      </c>
      <c r="FQ197" s="46">
        <f>CONCATENATE(AU197,AV197)&lt;&gt;""</f>
        <v/>
      </c>
      <c r="FR197" s="46">
        <f>IF(AND($DS197,FQ197),
IF(AU197="","Debes escribir el número de horas recargo diurno dominical y festivo. ",
IF( IFERROR(INT(AU197),1.1) &lt;&gt; IFERROR(_xlfn.NUMBERVALUE(AU197),1), "La cantidad de horas recargo diurno dominical y festivo debe ser un número entero. ", "")
),
""
)</f>
        <v/>
      </c>
      <c r="FS197" s="46">
        <f>IF(AND($DS197,FQ197),
IF(AV197="","Debes escribir el valor de las horas recargo diurno dominical y festivo. ",
IF( ISERR(_xlfn.NUMBERVALUE(AV197)), "El valor de las horas recargo diurno dominical y festivo debe ser un número válido. ", "")
),
""
)</f>
        <v/>
      </c>
      <c r="FT197" s="46">
        <f>CONCATENATE(AW197,AX197)&lt;&gt;""</f>
        <v/>
      </c>
      <c r="FU197" s="46">
        <f>IF(AND($DS197,FT197),
IF(AW197="","Debes escribir el número de horas recargo nocturno dominical y festivo. ",
IF( IFERROR(INT(AW197),1.1) &lt;&gt; IFERROR(_xlfn.NUMBERVALUE(AW197),1), "La cantidad de horas recargo nocturno dominical y festivo debe ser un número entero. ", "")
),
""
)</f>
        <v/>
      </c>
      <c r="FV197" s="46">
        <f>IF(AND($DS197,FT197),
IF(AX197="","Debes escribir el valor de las horas recargo nocturno dominical y festivo. ",
IF( ISERR(_xlfn.NUMBERVALUE(AX197)), "El valor de las horas recargo nocturno dominical y festivo debe ser un número válido. ", "")
),
""
)</f>
        <v/>
      </c>
      <c r="FW197" s="46">
        <f>CONCATENATE(AY197,AZ197)&lt;&gt;""</f>
        <v/>
      </c>
      <c r="FX197" s="46">
        <f>IF(AND($DS197,FW197),
IF(AY197="","Debes escribir el número de días de vacaciones comunes. ",
IF( IFERROR(INT(AY197),1.1) &lt;&gt; IFERROR(_xlfn.NUMBERVALUE(AY197),1), "La cantidad de días de vacaciones comunes debe ser un número entero. ", "")
),
""
)</f>
        <v/>
      </c>
      <c r="FY197" s="46">
        <f>IF(AND($DS197,FW197),
IF(AZ197="","Debes escribir el valor de las vacaciones comunes. ",
IF( ISERR(_xlfn.NUMBERVALUE(AZ197)), "El valor de las vacaciones comunes debe ser un número válido. ", "")
),
""
)</f>
        <v/>
      </c>
      <c r="FZ197" s="46">
        <f>CONCATENATE(BA197,BB197)&lt;&gt;""</f>
        <v/>
      </c>
      <c r="GA197" s="46">
        <f>IF(AND($DS197,FZ197),
IF(BA197="","Debes escribir el número de días de vacaciones compensadas. ",
IF( IFERROR(INT(BA197),1.1) &lt;&gt; IFERROR(_xlfn.NUMBERVALUE(BA197),1), "La cantidad de días de vacaciones compensadas debe ser un número entero. ", "")
),
""
)</f>
        <v/>
      </c>
      <c r="GB197" s="46">
        <f>IF(AND($DS197,FZ197),
IF(BB197="","Debes escribir el valor de las vacaciones compensadas. ",
IF( ISERR(_xlfn.NUMBERVALUE(BB197)), "El valor de las vacaciones compensadas debe ser un número válido. ", "")
),
""
)</f>
        <v/>
      </c>
      <c r="GC197" s="46">
        <f>CONCATENATE(BC197,BD197)&lt;&gt;""</f>
        <v/>
      </c>
      <c r="GD197" s="46">
        <f>IF(AND($DS197,GC197),
IF(BC197="","Debes escribir el número de días de prima salarial. ",
IF( IFERROR(INT(BC197),1.1) &lt;&gt; IFERROR(_xlfn.NUMBERVALUE(BC197),1), "La cantidad de días de prima salarial debe ser un número entero. ", "")
),
""
)</f>
        <v/>
      </c>
      <c r="GE197" s="46">
        <f>IF(AND($DS197,GC197),
IF(BD197="","Debes escribir el valor de los días de prima salarial. ",
IF( ISERR(_xlfn.NUMBERVALUE(BD197)), "El valor de los días de prima salarial debe ser un número válido. ", "")
),
""
)</f>
        <v/>
      </c>
      <c r="GF197" s="46">
        <f>IF($DS197,
IF( AND(BE197&lt;&gt;"", ISERR(_xlfn.NUMBERVALUE(BE197))), "El valor de la prima NO saliarial debe ser un número válido. ", "")
)</f>
        <v/>
      </c>
      <c r="GG197" s="46">
        <f>CONCATENATE(BF197,BG197,BH197)&lt;&gt;""</f>
        <v/>
      </c>
      <c r="GH197" s="46">
        <f>IF(AND($DS197,GG197),
IF(BF197="","Debes escribir el valor de las cesantías. ",
IF( ISERR(_xlfn.NUMBERVALUE(BF197)), "El valor de las cesantías debe ser un número válido. ", "")
),
""
)</f>
        <v/>
      </c>
      <c r="GI197" s="46">
        <f>IF(AND($DS197,GG197),
IF(BG197="","Debes escribir el % de cesantías. ",
IF( ISERR(_xlfn.NUMBERVALUE(BG197)), "El % de cesantías debe ser un número válido. ", "")
),
""
)</f>
        <v/>
      </c>
      <c r="GJ197" s="46">
        <f>IF(AND($DS197,GG197),
IF(BH197="","Debes escribir el valor de intereses de cesantías. ",
IF( ISERR(_xlfn.NUMBERVALUE(BH197)), "El valor de intereses de cesantías debe ser un número válido. ", "")
),
""
)</f>
        <v/>
      </c>
      <c r="GK197" s="46">
        <f>CONCATENATE(BI197,BJ197,BK197)&lt;&gt;""</f>
        <v/>
      </c>
      <c r="GL197" s="46">
        <f>IF(AND($DS197,GK197),
IF(BI197="","Debes escribir el número de días de incapacidad. ",
IF( IFERROR(INT(BI197),1.1) &lt;&gt; IFERROR(_xlfn.NUMBERVALUE(BI197),1), "La cantidad de días de incapacidad debe ser un número entero. ", "")
),
""
)</f>
        <v/>
      </c>
      <c r="GM197" s="46">
        <f>IF(AND($DS197,GK197),
IF(BJ197="","Debes escribir el tipo de incapacidad. ",
IF(_xlfn.IFNA(VLOOKUP(BJ197,TIPO_DE_INCAPACIDAD,1,FALSE),-1)=-1,"El tipo de incapacidad es inválida (por favor seleccionarlo de la lista). ","")
),
""
)</f>
        <v/>
      </c>
      <c r="GN197" s="46">
        <f>IF(AND($DS197,GK197),
IF(BK197="","Debes escribir el valor de la incapacidad. ",
IF( ISERR(_xlfn.NUMBERVALUE(BK197)), "El valor de la incapacidad debe ser un número válido. ", "")
),
""
)</f>
        <v/>
      </c>
      <c r="GO197" s="46">
        <f>CONCATENATE(BL197,BM197)&lt;&gt;""</f>
        <v/>
      </c>
      <c r="GP197" s="46">
        <f>IF(AND($DS197,GO197),
IF(BL197="","Debes escribir el número de días de licencia de maternidad o paternidad. ",
IF( IFERROR(INT(BL197),1.1) &lt;&gt; IFERROR(_xlfn.NUMBERVALUE(BL197),1), "La cantidad de días de licencia de maternidad o paternidad debe ser un número entero. ", "")
),
""
)</f>
        <v/>
      </c>
      <c r="GQ197" s="46">
        <f>IF(AND($DS197,GO197),
IF(BM197="","Debes escribir el valor de la licencia de maternidad o paternidad. ",
IF( ISERR(_xlfn.NUMBERVALUE(BM197)), "El valor de la licencia de maternidad o paternidad debe ser un número válido. ", "")
),
""
)</f>
        <v/>
      </c>
      <c r="GR197" s="46">
        <f>CONCATENATE(BN197,BO197)&lt;&gt;""</f>
        <v/>
      </c>
      <c r="GS197" s="46">
        <f>IF(AND($DS197,GR197),
IF(BN197="","Debes escribir el número de días de licencia remunerada. ",
IF( IFERROR(INT(BN197),1.1) &lt;&gt; IFERROR(_xlfn.NUMBERVALUE(BN197),1), "La cantidad de días de licencia remunerada debe ser un número entero. ", "")
),
""
)</f>
        <v/>
      </c>
      <c r="GT197" s="46">
        <f>IF(AND($DS197,GR197),
IF(BO197="","Debes escribir el valor de la licencia remunerada. ",
IF( ISERR(_xlfn.NUMBERVALUE(BO197)), "El valor de la licencia remunerada debe ser un número válido. ", "")
),
""
)</f>
        <v/>
      </c>
      <c r="GU197" s="46">
        <f>IF($DS197,
IF( AND(BP197&lt;&gt;"", ISERR(_xlfn.NUMBERVALUE(BP197))), "El valor de la licencia NO remunerada debe ser un número válido. ", "")
)</f>
        <v/>
      </c>
      <c r="GV197" s="46">
        <f>IF($DS197,
IF( AND(BQ197&lt;&gt;"", ISERR(_xlfn.NUMBERVALUE(BQ197))), "El valor de auxilios salariales debe ser un número válido. ", "")
)</f>
        <v/>
      </c>
      <c r="GW197" s="46">
        <f>IF($DS197,
IF( AND(BR197&lt;&gt;"", ISERR(_xlfn.NUMBERVALUE(BR197))), "El valor de auxilios NO salariales debe ser un número válido. ", "")
)</f>
        <v/>
      </c>
      <c r="GX197" s="46">
        <f>IF($DS197,
IF( AND(BS197&lt;&gt;"", ISERR(_xlfn.NUMBERVALUE(BS197))), "El valor de bonos salariales debe ser un número válido. ", "")
)</f>
        <v/>
      </c>
      <c r="GY197" s="46">
        <f>IF($DS197,
IF( AND(BT197&lt;&gt;"", ISERR(_xlfn.NUMBERVALUE(BT197))), "El valor de bonos NO salariales debe ser un número válido. ", "")
)</f>
        <v/>
      </c>
      <c r="GZ197" s="46">
        <f>IF($DS197,
IF( AND(BU197&lt;&gt;"", ISERR(_xlfn.NUMBERVALUE(BU197))), "El valor de bonos salariales de alimentación debe ser un número válido. ", "")
)</f>
        <v/>
      </c>
      <c r="HA197" s="46">
        <f>IF($DS197,
IF( AND(BV197&lt;&gt;"", ISERR(_xlfn.NUMBERVALUE(BV197))), "El valor de bonos NO salariales de alimentación debe ser un número válido. ", "")
)</f>
        <v/>
      </c>
      <c r="HB197" s="46">
        <f>IF($DS197,
IF( AND(BW197&lt;&gt;"", ISERR(_xlfn.NUMBERVALUE(BW197))), "El valor de bonificaciones salariales debe ser un número válido. ", "")
)</f>
        <v/>
      </c>
      <c r="HC197" s="46">
        <f>IF($DS197,
IF( AND(BX197&lt;&gt;"", ISERR(_xlfn.NUMBERVALUE(BX197))), "El valor de bonificaciones NO salariales debe ser un número válido. ", "")
)</f>
        <v/>
      </c>
      <c r="HD197" s="46">
        <f>IF($DS197,
IF( AND(BY197&lt;&gt;"", ISERR(_xlfn.NUMBERVALUE(BY197))), "El valor de compensaciones ordinarias debe ser un número válido. ", "")
)</f>
        <v/>
      </c>
      <c r="HE197" s="46">
        <f>IF($DS197,
IF( AND(BZ197&lt;&gt;"", ISERR(_xlfn.NUMBERVALUE(BZ197))), "El valor de compensaciones extraordinarias debe ser un número válido. ", "")
)</f>
        <v/>
      </c>
      <c r="HF197" s="46">
        <f>IF($DS197,
IF( AND(CA197&lt;&gt;"", ISERR(_xlfn.NUMBERVALUE(CA197))), "El valor de comisiones debe ser un número válido. ", "")
)</f>
        <v/>
      </c>
      <c r="HG197" s="46">
        <f>IF($DS197,
IF( AND(CB197&lt;&gt;"", ISERR(_xlfn.NUMBERVALUE(CB197))), "El valor de ausencia por huega debe ser un número válido. ", "")
)</f>
        <v/>
      </c>
      <c r="HH197" s="46">
        <f>IF($DS197,
IF( AND(CC197&lt;&gt;"", ISERR(_xlfn.NUMBERVALUE(CC197))), "El valor de anticipos debe ser un número válido. ", "")
)</f>
        <v/>
      </c>
      <c r="HI197" s="46">
        <f>IF($DS197,
IF( AND(CD197&lt;&gt;"", ISERR(_xlfn.NUMBERVALUE(CD197))), "El valor de pagos a terceros debe ser un número válido. ", "")
)</f>
        <v/>
      </c>
      <c r="HJ197" s="46">
        <f>IF($DS197,
IF( AND(CE197&lt;&gt;"", ISERR(_xlfn.NUMBERVALUE(CE197))), "El valor de dotación debe ser un número válido. ", "")
)</f>
        <v/>
      </c>
      <c r="HK197" s="46">
        <f>IF($DS197,
IF( AND(CF197&lt;&gt;"", ISERR(_xlfn.NUMBERVALUE(CF197))), "El valor de apoyo sostenibilidad debe ser un número válido. ", "")
)</f>
        <v/>
      </c>
      <c r="HL197" s="46">
        <f>IF($DS197,
IF( AND(CG197&lt;&gt;"", ISERR(_xlfn.NUMBERVALUE(CG197))), "El valor de teletrabajo debe ser un número válido. ", "")
)</f>
        <v/>
      </c>
      <c r="HM197" s="46">
        <f>IF($DS197,
IF( AND(CH197&lt;&gt;"", ISERR(_xlfn.NUMBERVALUE(CH197))), "El valor de bonificación de retiro debe ser un número válido. ", "")
)</f>
        <v/>
      </c>
      <c r="HN197" s="46">
        <f>IF($DS197,
IF( AND(CI197&lt;&gt;"", ISERR(_xlfn.NUMBERVALUE(CI197))), "El valor de indemnización de retiro debe ser un número válido. ", "")
)</f>
        <v/>
      </c>
      <c r="HO197" s="46">
        <f>IF($DS197,
IF( AND(CJ197&lt;&gt;"", ISERR(_xlfn.NUMBERVALUE(CJ197))), "El valor de reintegros debe ser un número válido. ", "")
)</f>
        <v/>
      </c>
      <c r="HP197" s="46">
        <f>CONCATENATE(CK197,CL197,CM197)&lt;&gt;""</f>
        <v/>
      </c>
      <c r="HQ197" s="46">
        <f>IF(AND($DS197,HP197),
IF(CK197="","Debes escribir la descripción de otro concepto no categorizado. ",""),
""
)</f>
        <v/>
      </c>
      <c r="HR197" s="46">
        <f>IF(AND($DS197,HP197),
IF(CONCATENATE(CL197,CM197)="","Debes escribir al menos un valor de concepto no categorizado (salarial o no salarial). ",
IF(ISERR(_xlfn.NUMBERVALUE(CL197)),"El valor salarial concepto no categorizado debe ser un número válido. ","")
),
""
)</f>
        <v/>
      </c>
      <c r="HS197" s="46">
        <f>IF(AND($DS197,HP197),
IF(CONCATENATE(CL197,CM197)="","Debes escribir al menos un valor de concepto no categorizado (salarial o no salarial). ",
IF(ISERR(_xlfn.NUMBERVALUE(CM197)),"El valor NO salarial concepto no categorizado debe ser un número válido. ","")
),
""
)</f>
        <v/>
      </c>
      <c r="HT197" s="46">
        <f>IF($DS197,
IF(CN197="","Debes escribir el porcentaje del aporte a salud. ",
IF( ISERR(_xlfn.NUMBERVALUE(CN197)), "El valor del porcentaje del aporte a salud debe ser un número válido. ", "")
)
)</f>
        <v/>
      </c>
      <c r="HU197" s="46">
        <f>IF($DS197,
IF(CO197="","Debes escribir el valor del aporte a salud. ",
IF( ISERR(_xlfn.NUMBERVALUE(CO197)), "El valor del aporte a salud debe ser un número válido. ", "")
)
)</f>
        <v/>
      </c>
      <c r="HV197" s="46">
        <f>IF($DS197,
IF( AND(CP197&lt;&gt;"", ISERR(_xlfn.NUMBERVALUE(CP197))), "El valor plan complementario debe ser un número válido. ", "")
)</f>
        <v/>
      </c>
      <c r="HW197" s="46">
        <f>IF($DS197,
IF(CQ197="","Debes escribir el porcentaje del aporte a pensión. ",
IF( ISERR(_xlfn.NUMBERVALUE(CQ197)), "El valor del porcentaje del aporte a pensión debe ser un número válido. ", "")
)
)</f>
        <v/>
      </c>
      <c r="HX197" s="46">
        <f>IF($DS197,
IF(CR197="","Debes escribir el valor del aporte a pensión. ",
IF( ISERR(_xlfn.NUMBERVALUE(CR197)), "El valor del aporte a salud debe ser un número válido. ", "")
)
)</f>
        <v/>
      </c>
      <c r="HY197" s="46">
        <f>IF($DS197,
IF( AND(CS197&lt;&gt;"", ISERR(_xlfn.NUMBERVALUE(CS197))), "El valor pensión voluntaria debe ser un número válido. ", "")
)</f>
        <v/>
      </c>
      <c r="HZ197" s="46">
        <f>CONCATENATE(CT197,CU197,CV197,CW197)&lt;&gt;""</f>
        <v/>
      </c>
      <c r="IA197" s="46">
        <f>IF(AND($DS197,HZ197),
IF(CT197="","Debes escribir el % del fondo de seguridad pensional. ",
IF( ISERR(_xlfn.NUMBERVALUE(CT197)), "El % del fondo de seguridad debe ser un número válido. ", "")
),
""
)</f>
        <v/>
      </c>
      <c r="IB197" s="46">
        <f>IF(AND($DS197,HZ197),
IF(CU197="","Debes escribir el valor del aporte al fondo de solidaridad pensional. ",
IF( ISERR(_xlfn.NUMBERVALUE(CU197)), "El valor del aporte al fondo de solidaridad pensional debe ser un número válido. ", "")
),
""
)</f>
        <v/>
      </c>
      <c r="IC197" s="46">
        <f>IF(AND($DS197,HZ197),
IF(CV197="","Debes escribir el % del fondo de subsistencia. ",
IF( ISERR(_xlfn.NUMBERVALUE(CV197)), "El % del fondo de subsistencia debe ser un número válido. ", "")
),
""
)</f>
        <v/>
      </c>
      <c r="ID197" s="46">
        <f>IF(AND($DS197,HZ197),
IF(CW197="","Debes escribir el valor del fondo de subsistencia. ",
IF( ISERR(_xlfn.NUMBERVALUE(CW197)), "El valor del fondo de subsistencia debe ser un número válido. ", "")
),
""
)</f>
        <v/>
      </c>
      <c r="IE197" s="46">
        <f>CONCATENATE(CX197,CY197)&lt;&gt;""</f>
        <v/>
      </c>
      <c r="IF197" s="46">
        <f>IF(AND($DS197,IE197),
IF(CX197="","Debes escribir el % de sindicato. ",
IF( ISERR(_xlfn.NUMBERVALUE(CX197)), "El % de sindicato debe ser un número válido. ", "")
),
""
)</f>
        <v/>
      </c>
      <c r="IG197" s="46">
        <f>IF(AND($DS197,IE197),
IF(CY197="","Debes escribir el valor del sindicato. ",
IF( ISERR(_xlfn.NUMBERVALUE(CY197)), "El valor del sindicato debe ser un número válido. ", "")
),
""
)</f>
        <v/>
      </c>
      <c r="IH197" s="46">
        <f>IF($DS197,
IF( AND(CZ197&lt;&gt;"", ISERR(_xlfn.NUMBERVALUE(CZ197))), "El valor de sanción pública debe ser un número válido. ", "")
)</f>
        <v/>
      </c>
      <c r="II197" s="46">
        <f>IF($DS197,
IF( AND(DA197&lt;&gt;"", ISERR(_xlfn.NUMBERVALUE(DA197))), "El valor de sanción privada debe ser un número válido. ", "")
)</f>
        <v/>
      </c>
      <c r="IJ197" s="46">
        <f>CONCATENATE(DB197,DC197)&lt;&gt;""</f>
        <v/>
      </c>
      <c r="IK197" s="46">
        <f>IF(AND($DS197,IJ197),
IF(DB197="","Debes escribir la descripción de libranza. ",""),
""
)</f>
        <v/>
      </c>
      <c r="IL197" s="46">
        <f>IF(AND($DS197,IJ197),
IF(DC197="","Debes escribir la cuota libranza. ",
IF(ISERR(_xlfn.NUMBERVALUE(DC197)),"El valor de la cuota libranza debe ser un número válido. ","")
),
""
)</f>
        <v/>
      </c>
      <c r="IM197" s="46">
        <f>IF($DS197,
IF( AND(DD197&lt;&gt;"", ISERR(_xlfn.NUMBERVALUE(DD197))), "El valor de pagos a terceros debe ser un número válido. ", "")
)</f>
        <v/>
      </c>
      <c r="IN197" s="46">
        <f>IF($DS197,
IF( AND(DE197&lt;&gt;"", ISERR(_xlfn.NUMBERVALUE(DE197))), "El valor de anticipos debe ser un número válido. ", "")
)</f>
        <v/>
      </c>
      <c r="IO197" s="46">
        <f>IF($DS197,
IF( AND(DF197&lt;&gt;"", ISERR(_xlfn.NUMBERVALUE(DF197))), "El valor de AFC debe ser un número válido. ", "")
)</f>
        <v/>
      </c>
      <c r="IP197" s="46">
        <f>IF($DS197,
IF( AND(DG197&lt;&gt;"", ISERR(_xlfn.NUMBERVALUE(DG197))), "El valor de rete-fuente debe ser un número válido. ", "")
)</f>
        <v/>
      </c>
      <c r="IQ197" s="46">
        <f>IF($DS197,
IF( AND(DH197&lt;&gt;"", ISERR(_xlfn.NUMBERVALUE(DH197))), "El valor de cooperativa de trabajo debe ser un número válido. ", "")
)</f>
        <v/>
      </c>
      <c r="IR197" s="46">
        <f>IF($DS197,
IF( AND(DI197&lt;&gt;"", ISERR(_xlfn.NUMBERVALUE(DI197))), "El valor de embargo fiscal debe ser un número válido. ", "")
)</f>
        <v/>
      </c>
      <c r="IS197" s="46">
        <f>IF($DS197,
IF( AND(DJ197&lt;&gt;"", ISERR(_xlfn.NUMBERVALUE(DJ197))), "El valor de educación debe ser un número válido. ", "")
)</f>
        <v/>
      </c>
      <c r="IT197" s="46">
        <f>IF($DS197,
IF( AND(DK197&lt;&gt;"", ISERR(_xlfn.NUMBERVALUE(DK197))), "El valor de reintegro debe ser un número válido. ", "")
)</f>
        <v/>
      </c>
      <c r="IU197" s="46">
        <f>IF($DS197,
IF( AND(DL197&lt;&gt;"", ISERR(_xlfn.NUMBERVALUE(DL197))), "El valor de deuda debe ser un número válido. ", "")
)</f>
        <v/>
      </c>
      <c r="IV197" s="46">
        <f>IF($DS197,
IF( AND(DM197&lt;&gt;"", ISERR(_xlfn.NUMBERVALUE(DM197))), "El valor de otras deducciones debe ser un número válido. ", "")
)</f>
        <v/>
      </c>
      <c r="IW197" s="46">
        <f>IF($DS197,
IF(DN197="","Debes escribir el valor de los devengos totales. ",
IF( ISERR(_xlfn.NUMBERVALUE(DN197)), "El valor de los devengos totales debe ser un número válido. ", "")
)
)</f>
        <v/>
      </c>
      <c r="IX197" s="46">
        <f>IF($DS197,
IF(DO197="","Debes escribir el valor de las deducciones totales. ",
IF( ISERR(_xlfn.NUMBERVALUE(DO197)), "El valor de las deducciones totales debe ser un número válido. ", "")
)
)</f>
        <v/>
      </c>
      <c r="IY197" s="46">
        <f>IF($DS197,
IF(DP197="","Debes escribir el valor del salario total. ",
IF( ISERR(_xlfn.NUMBERVALUE(DP197)), "El valor del salario total debe ser un número válido. ", "")
)
)</f>
        <v/>
      </c>
    </row>
    <row r="198">
      <c r="B198" s="48" t="n">
        <v>186</v>
      </c>
      <c r="C198" s="61">
        <f>IF(AND(DS198,DP198&lt;&gt;""),
IF(DQ198="","OK","Error"),
""
)</f>
        <v/>
      </c>
      <c r="D198" s="53" t="n"/>
      <c r="E198" s="52" t="n"/>
      <c r="F198" s="112" t="n"/>
      <c r="G198" s="52" t="n"/>
      <c r="H198" s="53" t="n"/>
      <c r="I198" s="52" t="n"/>
      <c r="J198" s="52" t="n"/>
      <c r="K198" s="53" t="n"/>
      <c r="L198" s="55" t="n"/>
      <c r="M198" s="108" t="n"/>
      <c r="N198" s="56" t="n"/>
      <c r="O198" s="52" t="n"/>
      <c r="P198" s="52" t="n"/>
      <c r="Q198" s="52" t="n"/>
      <c r="R198" s="52" t="n"/>
      <c r="S198" s="52" t="n"/>
      <c r="T198" s="53" t="n"/>
      <c r="U198" s="52" t="n"/>
      <c r="V198" s="52" t="n"/>
      <c r="W198" s="55" t="n"/>
      <c r="X198" s="55" t="n"/>
      <c r="Y198" s="52" t="n"/>
      <c r="Z198" s="55" t="n"/>
      <c r="AA198" s="52" t="n"/>
      <c r="AB198" s="53" t="n"/>
      <c r="AC198" s="53" t="n"/>
      <c r="AD198" s="53" t="n"/>
      <c r="AE198" s="177" t="n"/>
      <c r="AF198" s="113" t="n"/>
      <c r="AG198" s="177" t="n"/>
      <c r="AH198" s="178" t="n"/>
      <c r="AI198" s="178" t="n"/>
      <c r="AJ198" s="178" t="n"/>
      <c r="AK198" s="114" t="n"/>
      <c r="AL198" s="178" t="n"/>
      <c r="AM198" s="114" t="n"/>
      <c r="AN198" s="178" t="n"/>
      <c r="AO198" s="114" t="n"/>
      <c r="AP198" s="178" t="n"/>
      <c r="AQ198" s="114" t="n"/>
      <c r="AR198" s="178" t="n"/>
      <c r="AS198" s="114" t="n"/>
      <c r="AT198" s="178" t="n"/>
      <c r="AU198" s="114" t="n"/>
      <c r="AV198" s="178" t="n"/>
      <c r="AW198" s="114" t="n"/>
      <c r="AX198" s="178" t="n"/>
      <c r="AY198" s="114" t="n"/>
      <c r="AZ198" s="178" t="n"/>
      <c r="BA198" s="114" t="n"/>
      <c r="BB198" s="178" t="n"/>
      <c r="BC198" s="114" t="n"/>
      <c r="BD198" s="178" t="n"/>
      <c r="BE198" s="178" t="n"/>
      <c r="BF198" s="178" t="n"/>
      <c r="BG198" s="59" t="n"/>
      <c r="BH198" s="178" t="n"/>
      <c r="BI198" s="114" t="n"/>
      <c r="BJ198" s="53" t="n"/>
      <c r="BK198" s="178" t="n"/>
      <c r="BL198" s="114" t="n"/>
      <c r="BM198" s="178" t="n"/>
      <c r="BN198" s="114" t="n"/>
      <c r="BO198" s="178" t="n"/>
      <c r="BP198" s="178" t="n"/>
      <c r="BQ198" s="178" t="n"/>
      <c r="BR198" s="178" t="n"/>
      <c r="BS198" s="178" t="n"/>
      <c r="BT198" s="178" t="n"/>
      <c r="BU198" s="178" t="n"/>
      <c r="BV198" s="178" t="n"/>
      <c r="BW198" s="178" t="n"/>
      <c r="BX198" s="178" t="n"/>
      <c r="BY198" s="178" t="n"/>
      <c r="BZ198" s="178" t="n"/>
      <c r="CA198" s="178" t="n"/>
      <c r="CB198" s="178" t="n"/>
      <c r="CC198" s="178" t="n"/>
      <c r="CD198" s="178" t="n"/>
      <c r="CE198" s="178" t="n"/>
      <c r="CF198" s="178" t="n"/>
      <c r="CG198" s="178" t="n"/>
      <c r="CH198" s="178" t="n"/>
      <c r="CI198" s="178" t="n"/>
      <c r="CJ198" s="178" t="n"/>
      <c r="CK198" s="53" t="n"/>
      <c r="CL198" s="178" t="n"/>
      <c r="CM198" s="178" t="n"/>
      <c r="CN198" s="60" t="n"/>
      <c r="CO198" s="177" t="n"/>
      <c r="CP198" s="178" t="n"/>
      <c r="CQ198" s="60" t="n"/>
      <c r="CR198" s="177" t="n"/>
      <c r="CS198" s="178" t="n"/>
      <c r="CT198" s="59" t="n"/>
      <c r="CU198" s="178" t="n"/>
      <c r="CV198" s="59" t="n"/>
      <c r="CW198" s="178" t="n"/>
      <c r="CX198" s="59" t="n"/>
      <c r="CY198" s="178" t="n"/>
      <c r="CZ198" s="178" t="n"/>
      <c r="DA198" s="178" t="n"/>
      <c r="DB198" s="53" t="n"/>
      <c r="DC198" s="178" t="n"/>
      <c r="DD198" s="178" t="n"/>
      <c r="DE198" s="178" t="n"/>
      <c r="DF198" s="178" t="n"/>
      <c r="DG198" s="178" t="n"/>
      <c r="DH198" s="178" t="n"/>
      <c r="DI198" s="178" t="n"/>
      <c r="DJ198" s="178" t="n"/>
      <c r="DK198" s="178" t="n"/>
      <c r="DL198" s="178" t="n"/>
      <c r="DM198" s="178" t="n"/>
      <c r="DN198" s="177" t="n"/>
      <c r="DO198" s="177" t="n"/>
      <c r="DP198" s="177" t="n"/>
      <c r="DQ198" s="76">
        <f>IF(AND(DS198,DP198&lt;&gt;""),
CONCATENATE(DT198,DU198,DV198,DW198,DX198,DY198,DZ198,EA198,EB198,EC198,ED198,EE198,EF198,EG198,EH198,EI198,EJ198,EK198,EL198,EM198,EN198,EO198,EP198,EQ198,ES198,ET198,EU198,EV198,EW198,EX198,EY198,EZ198,FA198,FC198,FD198,FF198,FG198,FI198,FJ198,FL198,FM198,FO198,FP198,FR198,FS198,FU198,FV198,FX198,FY198,GA198,GB198,GD198,GE198,GF198,GH198,GI198,GJ198,GL198,GM198,GN198,GP198,GQ198,GS198,GT198,GU198,GV198,GW198,GX198,GY198,GZ198,HA198,HB198,HC198,HD198,HE198,HF198,HG198,HH198,HI198,HJ198,HK198,HL198,HM198,HN198,HO198,HQ198,HR198,HS198,HT198,HU198,HV198,HW198,HX198,HY198,IA198,IB198,IC198,ID198,IF198,IG198,IH198,II198,IK198,IL198,IM198,IN198,IO198,IP198,IQ198,IR198,IS198,IT198,IU198,IV198,IW198,IX198,IY198,IZ198),
""
)</f>
        <v/>
      </c>
      <c r="DR198" s="53" t="n"/>
      <c r="DS198" s="46">
        <f>CONCATENATE(D198,$E198,$F198,$G198,H198,$I198,$J198,K198,$L198,$M198,N198,$O198,$P198,$Q198,$R198,$S198,T198,$U198,$V198,$W198,$X198,$Y198,$Z198,$AA198,AB198,AC198,AD198,$AE198,$AF198,$AG198,AH198,AI198,AJ198,AK198,AL198,AM198,AN198,AO198,AP198,AQ198,AR198,AS198,AT198,AU198,AV198,AW198,AX198,AY198,AZ198,BA198,BB198,BC198,BD198,BE198,BF198,BG198,BH198,BI198,BJ198,BK198,BL198,BM198,BN198,BO198,BP198,BQ198,BR198,BS198,BT198,BU198,BV198,BW198,BX198,BY198,BZ198,CA198,CB198,CC198,CD198,CE198,CF198,CG198,CH198,CI198,CJ198,CK198,CL198,CM198,$CN198,$CO198,CP198,$CQ198,$CR198,CS198,CT198,CU198,CV198,CW198,CX198,CY198,CZ198,DA198,DB198,DC198,DD198,DE198,DF198,DG198,DH198,DI198,DJ198,DK198,DL198,DM198,$DN198,$DO198,$DP198,DR198)&lt;&gt;""</f>
        <v/>
      </c>
      <c r="DT198" s="46">
        <f>IF(AND($DS198,$E$4&lt;&gt;""),
IF(LEFT($E$4,2) = "1.",
IF(D198&lt;&gt;"","El CUNE sólo se envía en operaciones de novedad o ajuste. ",""),
IF(D198="","Debes escribir un CUNE válido para realizar operaciones de novedad o ajuste. ","")),
""
)</f>
        <v/>
      </c>
      <c r="DU198" s="46">
        <f>IF($DS198,
IF(E198="","Debes seleccionar el tipo de documento del empleado. ",
IF(_xlfn.IFNA(VLOOKUP(E198,TIPO_DE_DOCUMENTO,1,FALSE),-1)=-1,"El tipo de documento no es válido (por favor seleccionarlo de la lista). ","")
)
)</f>
        <v/>
      </c>
      <c r="DV198" s="46">
        <f>IF($DS198,
IF(F198="","Debes escribir el número de documento del empleado. ","")
)</f>
        <v/>
      </c>
      <c r="DW198" s="46">
        <f>IF($DS198,
IF(G198="","Debes escribir el primer nombre del empleado. ","")
)</f>
        <v/>
      </c>
      <c r="DY198" s="46">
        <f>IF($DS198,
IF(I198="","Debes escribir el primer apellido del empleado. ","")
)</f>
        <v/>
      </c>
      <c r="DZ198" s="46">
        <f>IF($DS198,
IF(J198="","Debes escribir el segundo apellido del empleado. ","")
)</f>
        <v/>
      </c>
      <c r="EB198" s="46">
        <f>IF($DS198,
IF(L198="","Debes escribir la fecha de ingreso del empleado. ",
IF(ISERR(DATE(YEAR(L198),MONTH(L198),DAY(L198))), "El valor ingresado en fecha de ingreso no tiene un formato válido. ","")
)
)</f>
        <v/>
      </c>
      <c r="EC198" s="46">
        <f>IF($DS198,
IF(M198="","Debes escribir el tiempo laborado. ",
IF( IFERROR(INT(M198),1.1) &lt;&gt; IFERROR(_xlfn.NUMBERVALUE(M198),1), "El valor de los días trabajados debe ser un número entero. ", "")
)
)</f>
        <v/>
      </c>
      <c r="ED198" s="46">
        <f>IF($DS198,
IF( AND(N198&lt;&gt;"", ISERR(DATE(YEAR(N198),MONTH(N198),DAY(N198))) ), "El valor ingresado en fecha de ingreso no tiene un formato válido. ",
IF( AND(N198&lt;&gt;"", $E$6&lt;&gt;"", DATE(YEAR(N198), MONTH(N198), 1) &lt;&gt; IFERROR(DATE(MID($E$6, 1, 4), MID($E$6, 6, 2),1), "1/1/1900") ), "La fecha de retiro debe estar dentro del período liquidado. ", "")
)
)</f>
        <v/>
      </c>
      <c r="EE198" s="46">
        <f>IF($DS198,
IF(O198="","Debes seleccionar el tipo de trabajador. ",
IF(_xlfn.IFNA(VLOOKUP(O198,TIPO_DE_TRABAJADOR,1,FALSE),-1)=-1,"El tipo de trabajador no es válido (por favor seleccionarlo de la lista). ","")
)
)</f>
        <v/>
      </c>
      <c r="EF198" s="46">
        <f>IF($DS198,
IF(P198="","Debes seleccionar si es un trabajador dependiente pensionado por vejez. ",
IF(_xlfn.IFNA(VLOOKUP(P198,SUBTIPO_DE_TRABAJADOR,1,FALSE),-1)=-1,"El tipo de trabajador dependiente pensionado por vejez no es válido (por favor seleccionarlo de la lista). ","")
)
)</f>
        <v/>
      </c>
      <c r="EG198" s="46">
        <f>IF($DS198,
IF(Q198="","Debes seleccionar el tipo de contrato del trabajador. ",
IF(_xlfn.IFNA(VLOOKUP(Q198,TIPO_DE_CONTRATO,1,FALSE),-1)=-1,"El tipo de contrato del trabajador no es válido (por favor seleccionarlo de la lista). ","")
)
)</f>
        <v/>
      </c>
      <c r="EH198" s="46">
        <f>IF($DS198,
IF(R198="","Debes seleccionar si es un salario integral. ",
IF(_xlfn.IFNA(VLOOKUP(R198,SI_NO,1,FALSE),-1)=-1,"Valor no válido para salario integral (por favor seleccionarlo de la lista). ","")
)
)</f>
        <v/>
      </c>
      <c r="EI198" s="46">
        <f>IF($DS198,
IF(S198="","Debes seleccionar si el trabajador realiza actividades de riesgo. ",
IF(_xlfn.IFNA(VLOOKUP(S198,SI_NO,1,FALSE),-1)=-1,"Valor no válido para actividad de alto riesgo (por favor seleccionarlo de la lista). ","")
)
)</f>
        <v/>
      </c>
      <c r="EK198" s="46">
        <f>IF($DS198,
IF(U198="","Debes escribir el código del municipio de residencia del trabajador. ",
IF(_xlfn.IFNA(VLOOKUP(U198,MUNICIPIO,1,FALSE),-1)=-1,"El municipio de residencia del trabajador es inválido (por favor seleccionarlo de la lista). ","")
)
)</f>
        <v/>
      </c>
      <c r="EL198" s="46">
        <f>IF($DS198,
IF(V198="","Debes escribir el la dirección de residendia del trabajador. ","")
)</f>
        <v/>
      </c>
      <c r="EM198" s="46">
        <f>IF($DS198,
IF(W198="","Debes escribir la fecha de inicio de la liquidación. ",
IF(ISERR(DATE(YEAR(W198),MONTH(W198),DAY(W198))),"El valor ingresado en fecha de inicio de liquidación no tiene un formato válido. ",
IF( AND($E$6&lt;&gt;"", DATE(YEAR(W198), MONTH(W198), 1) &lt;&gt; IFERROR(DATE(MID($E$6, 1, 4), MID($E$6, 6, 2),1), "1/1/1900") ), "La fecha de inicio de la liquidación debe estar dentro del período liquidado. ", "")
)
)
)</f>
        <v/>
      </c>
      <c r="EN198" s="46">
        <f>IF($DS198,
IF(X198="","Debes escribir la fecha de fin de la liquidación. ",
IF(ISERR(DATE(YEAR(X198),MONTH(X198),DAY(X198))),"El valor ingresado en fecha de fin de liquidación no tiene un formato válido. ",
IF( AND($E$6&lt;&gt;"", DATE(YEAR(X198), MONTH(X198), 1) &lt;&gt; IFERROR(DATE(MID($E$6, 1, 4), MID($E$6, 6, 2),1), "1/1/1900") ), "La fecha de fin de la liquidación debe estar dentro del período liquidado. ", "")
)
)
)</f>
        <v/>
      </c>
      <c r="EO198" s="46">
        <f>IF($DS198,
IF(Y198="","Debes escribir la frecuencia de pago del trabajador. ",
IF(_xlfn.IFNA(VLOOKUP(Y198,PERÍODO_DE_NÓMINA,1,FALSE),-1)=-1,"La frecuencia de pago es inválida (por favor seleccionarlo de la lista). ","")
)
)</f>
        <v/>
      </c>
      <c r="EP198" s="46">
        <f>IF($DS198,
IF(Z198="","Debes escribir la fecha de pago. ",
IF(ISERR(DATE(YEAR(Z198),MONTH(Z198),DAY(Z198))), "El valor ingresado en fecha de pago no tiene un formato válido. ","")
)
)</f>
        <v/>
      </c>
      <c r="EQ198" s="46">
        <f>IF($DS198,
IF(AA198="","Debes escribir el medio de pago. ",
IF(_xlfn.IFNA(VLOOKUP(AA198,MEDIOS_DE_PAGO,1,FALSE),-1)=-1,"El medio de pago es inválido (por favor seleccionarlo de la lista). ","")
)
)</f>
        <v/>
      </c>
      <c r="ER198" s="46">
        <f>OR(AA198='Tablas '!$T$4,AA198='Tablas '!$T$7,AA198='Tablas '!$T$8,AA198='Tablas '!$T$11)</f>
        <v/>
      </c>
      <c r="ES198" s="46">
        <f>IF(AND($DS198,ER198),
IF(AB198="","Debes escribir la entidad bancaria. ",""),
""
)</f>
        <v/>
      </c>
      <c r="ET198" s="46">
        <f>IF(AND($DS198,ER198),
IF(AC198="","Debes escribir el tipo de cuenta bancaria. ",
IF(_xlfn.IFNA(VLOOKUP(AC198,TIPO_DE_CUENTA,1,FALSE),-1)=-1,"El tipo de cuenta bancaria es inválida (por favor seleccionarlo de la lista). ","")
),
""
)</f>
        <v/>
      </c>
      <c r="EU198" s="46">
        <f>IF(AND($DS198,ER198),
IF(AD198="","Debes escribir el número de cuenta bancaria. ",""),
""
)</f>
        <v/>
      </c>
      <c r="EV198" s="46">
        <f>IF($DS198,
IF(AE198="","Debes escribir el valor del sueldo básico. ",
IF( ISERR(_xlfn.NUMBERVALUE(AE198)), "El valor del sueldo básico debe ser un número válido. ", "")
)
)</f>
        <v/>
      </c>
      <c r="EW198" s="46">
        <f>IF($DS198,
IF(AF198="","Debes escribir el número de días trabajados. ",
IF( IFERROR(INT(AF198),1.1) &lt;&gt; IFERROR(_xlfn.NUMBERVALUE(AF198),1), "La cantidad de días trabajados debe ser un número entero. ", "")
)
)</f>
        <v/>
      </c>
      <c r="EX198" s="46">
        <f>IF($DS198,
IF(AG198="","Debes escribir el valor del sueldo trabajado. ",
IF( ISERR(_xlfn.NUMBERVALUE(AG198)), "El valor del sueldo trabajado debe ser un número válido. ", "")
)
)</f>
        <v/>
      </c>
      <c r="EY198" s="46">
        <f>IF($DS198,
IF( AND(AH198&lt;&gt;"", ISERR(_xlfn.NUMBERVALUE(AH198))), "El valor del auxilio de transporte debe ser un número válido. ", "")
)</f>
        <v/>
      </c>
      <c r="EZ198" s="46">
        <f>IF($DS198,
IF( AND(AI198&lt;&gt;"", ISERR(_xlfn.NUMBERVALUE(AI198))), "El valor de viáticos salariales debe ser un número válido. ", "")
)</f>
        <v/>
      </c>
      <c r="FA198" s="46">
        <f>IF($DS198,
IF( AND(AJ198&lt;&gt;"", ISERR(_xlfn.NUMBERVALUE(AJ198))), "El valor de viáticos NO salariales debe ser un número válido. ", "")
)</f>
        <v/>
      </c>
      <c r="FB198" s="46">
        <f>CONCATENATE(AK198,AL198)&lt;&gt;""</f>
        <v/>
      </c>
      <c r="FC198" s="46">
        <f>IF(AND($DS198,FB198),
IF(AK198="","Debes escribir el número de horas extras diurnas. ",
IF( IFERROR(INT(AK198),1.1) &lt;&gt; IFERROR(_xlfn.NUMBERVALUE(AK198),1), "La cantidad de horas extras diurnas debe ser un número entero. ", "")
),
""
)</f>
        <v/>
      </c>
      <c r="FD198" s="46">
        <f>IF(AND($DS198,FB198),
IF(AL198="","Debes escribir el valor de las horas extras diurnas. ",
IF( ISERR(_xlfn.NUMBERVALUE(AL198)), "El valor de las horas extras duirnas debe ser un número válido. ", "")
),
""
)</f>
        <v/>
      </c>
      <c r="FE198" s="46">
        <f>CONCATENATE(AM198,AN198)&lt;&gt;""</f>
        <v/>
      </c>
      <c r="FF198" s="46">
        <f>IF(AND($DS198,FE198),
IF(AM198="","Debes escribir el número de horas extras nocturnas. ",
IF( IFERROR(INT(AM198),1.1) &lt;&gt; IFERROR(_xlfn.NUMBERVALUE(AM198),1), "La cantidad de horas extras nocturnas debe ser un número entero. ", "")
),
""
)</f>
        <v/>
      </c>
      <c r="FG198" s="46">
        <f>IF(AND($DS198,FE198),
IF(AN198="","Debes escribir el valor de las horas extras nocturnas. ",
IF( ISERR(_xlfn.NUMBERVALUE(AN198)), "El valor de las horas extras nocturnas debe ser un número válido. ", "")
),
""
)</f>
        <v/>
      </c>
      <c r="FH198" s="46">
        <f>CONCATENATE(AO198,AP198)&lt;&gt;""</f>
        <v/>
      </c>
      <c r="FI198" s="46">
        <f>IF(AND($DS198,FH198),
IF(AO198="","Debes escribir el número de horas extras diurnas dominicales y festivas. ",
IF( IFERROR(INT(AO198),1.1) &lt;&gt; IFERROR(_xlfn.NUMBERVALUE(AO198),1), "La cantidad de horas extras diurnas dominicales y festivas debe ser un número entero. ", "")
),
""
)</f>
        <v/>
      </c>
      <c r="FJ198" s="46">
        <f>IF(AND($DS198,FH198),
IF(AP198="","Debes escribir el valor de las horas extras diurnas dominicales y festivas. ",
IF( ISERR(_xlfn.NUMBERVALUE(AP198)), "El valor de las horas extras diurnas dominicales y festivas debe ser un número válido. ", "")
),
""
)</f>
        <v/>
      </c>
      <c r="FK198" s="46">
        <f>CONCATENATE(AQ198,AR198)&lt;&gt;""</f>
        <v/>
      </c>
      <c r="FL198" s="46">
        <f>IF(AND($DS198,FK198),
IF(AQ198="","Debes escribir el número de horas extras nocturnas dominicales y festivas. ",
IF( IFERROR(INT(AQ198),1.1) &lt;&gt; IFERROR(_xlfn.NUMBERVALUE(AQ198),1), "La cantidad de horas extras nocturnas dominicales y festivas debe ser un número entero. ", "")
),
""
)</f>
        <v/>
      </c>
      <c r="FM198" s="46">
        <f>IF(AND($DS198,FK198),
IF(AR198="","Debes escribir el valor de las horas extras nocturnas dominicales y festivas. ",
IF( ISERR(_xlfn.NUMBERVALUE(AR198)), "El valor de las horas extras nocturnas dominicales y festivas debe ser un número válido. ", "")
),
""
)</f>
        <v/>
      </c>
      <c r="FN198" s="46">
        <f>CONCATENATE(AS198,AT198)&lt;&gt;""</f>
        <v/>
      </c>
      <c r="FO198" s="46">
        <f>IF(AND($DS198,FN198),
IF(AS198="","Debes escribir el número de horas recargo nocturno. ",
IF( IFERROR(INT(AS198),1.1) &lt;&gt; IFERROR(_xlfn.NUMBERVALUE(AS198),1), "La cantidad de horas recargo nocturno debe ser un número entero. ", "")
),
""
)</f>
        <v/>
      </c>
      <c r="FP198" s="46">
        <f>IF(AND($DS198,FN198),
IF(AT198="","Debes escribir el valor de las horas recargo nocturno. ",
IF( ISERR(_xlfn.NUMBERVALUE(AT198)), "El valor de las horas recargo nocturno debe ser un número válido. ", "")
),
""
)</f>
        <v/>
      </c>
      <c r="FQ198" s="46">
        <f>CONCATENATE(AU198,AV198)&lt;&gt;""</f>
        <v/>
      </c>
      <c r="FR198" s="46">
        <f>IF(AND($DS198,FQ198),
IF(AU198="","Debes escribir el número de horas recargo diurno dominical y festivo. ",
IF( IFERROR(INT(AU198),1.1) &lt;&gt; IFERROR(_xlfn.NUMBERVALUE(AU198),1), "La cantidad de horas recargo diurno dominical y festivo debe ser un número entero. ", "")
),
""
)</f>
        <v/>
      </c>
      <c r="FS198" s="46">
        <f>IF(AND($DS198,FQ198),
IF(AV198="","Debes escribir el valor de las horas recargo diurno dominical y festivo. ",
IF( ISERR(_xlfn.NUMBERVALUE(AV198)), "El valor de las horas recargo diurno dominical y festivo debe ser un número válido. ", "")
),
""
)</f>
        <v/>
      </c>
      <c r="FT198" s="46">
        <f>CONCATENATE(AW198,AX198)&lt;&gt;""</f>
        <v/>
      </c>
      <c r="FU198" s="46">
        <f>IF(AND($DS198,FT198),
IF(AW198="","Debes escribir el número de horas recargo nocturno dominical y festivo. ",
IF( IFERROR(INT(AW198),1.1) &lt;&gt; IFERROR(_xlfn.NUMBERVALUE(AW198),1), "La cantidad de horas recargo nocturno dominical y festivo debe ser un número entero. ", "")
),
""
)</f>
        <v/>
      </c>
      <c r="FV198" s="46">
        <f>IF(AND($DS198,FT198),
IF(AX198="","Debes escribir el valor de las horas recargo nocturno dominical y festivo. ",
IF( ISERR(_xlfn.NUMBERVALUE(AX198)), "El valor de las horas recargo nocturno dominical y festivo debe ser un número válido. ", "")
),
""
)</f>
        <v/>
      </c>
      <c r="FW198" s="46">
        <f>CONCATENATE(AY198,AZ198)&lt;&gt;""</f>
        <v/>
      </c>
      <c r="FX198" s="46">
        <f>IF(AND($DS198,FW198),
IF(AY198="","Debes escribir el número de días de vacaciones comunes. ",
IF( IFERROR(INT(AY198),1.1) &lt;&gt; IFERROR(_xlfn.NUMBERVALUE(AY198),1), "La cantidad de días de vacaciones comunes debe ser un número entero. ", "")
),
""
)</f>
        <v/>
      </c>
      <c r="FY198" s="46">
        <f>IF(AND($DS198,FW198),
IF(AZ198="","Debes escribir el valor de las vacaciones comunes. ",
IF( ISERR(_xlfn.NUMBERVALUE(AZ198)), "El valor de las vacaciones comunes debe ser un número válido. ", "")
),
""
)</f>
        <v/>
      </c>
      <c r="FZ198" s="46">
        <f>CONCATENATE(BA198,BB198)&lt;&gt;""</f>
        <v/>
      </c>
      <c r="GA198" s="46">
        <f>IF(AND($DS198,FZ198),
IF(BA198="","Debes escribir el número de días de vacaciones compensadas. ",
IF( IFERROR(INT(BA198),1.1) &lt;&gt; IFERROR(_xlfn.NUMBERVALUE(BA198),1), "La cantidad de días de vacaciones compensadas debe ser un número entero. ", "")
),
""
)</f>
        <v/>
      </c>
      <c r="GB198" s="46">
        <f>IF(AND($DS198,FZ198),
IF(BB198="","Debes escribir el valor de las vacaciones compensadas. ",
IF( ISERR(_xlfn.NUMBERVALUE(BB198)), "El valor de las vacaciones compensadas debe ser un número válido. ", "")
),
""
)</f>
        <v/>
      </c>
      <c r="GC198" s="46">
        <f>CONCATENATE(BC198,BD198)&lt;&gt;""</f>
        <v/>
      </c>
      <c r="GD198" s="46">
        <f>IF(AND($DS198,GC198),
IF(BC198="","Debes escribir el número de días de prima salarial. ",
IF( IFERROR(INT(BC198),1.1) &lt;&gt; IFERROR(_xlfn.NUMBERVALUE(BC198),1), "La cantidad de días de prima salarial debe ser un número entero. ", "")
),
""
)</f>
        <v/>
      </c>
      <c r="GE198" s="46">
        <f>IF(AND($DS198,GC198),
IF(BD198="","Debes escribir el valor de los días de prima salarial. ",
IF( ISERR(_xlfn.NUMBERVALUE(BD198)), "El valor de los días de prima salarial debe ser un número válido. ", "")
),
""
)</f>
        <v/>
      </c>
      <c r="GF198" s="46">
        <f>IF($DS198,
IF( AND(BE198&lt;&gt;"", ISERR(_xlfn.NUMBERVALUE(BE198))), "El valor de la prima NO saliarial debe ser un número válido. ", "")
)</f>
        <v/>
      </c>
      <c r="GG198" s="46">
        <f>CONCATENATE(BF198,BG198,BH198)&lt;&gt;""</f>
        <v/>
      </c>
      <c r="GH198" s="46">
        <f>IF(AND($DS198,GG198),
IF(BF198="","Debes escribir el valor de las cesantías. ",
IF( ISERR(_xlfn.NUMBERVALUE(BF198)), "El valor de las cesantías debe ser un número válido. ", "")
),
""
)</f>
        <v/>
      </c>
      <c r="GI198" s="46">
        <f>IF(AND($DS198,GG198),
IF(BG198="","Debes escribir el % de cesantías. ",
IF( ISERR(_xlfn.NUMBERVALUE(BG198)), "El % de cesantías debe ser un número válido. ", "")
),
""
)</f>
        <v/>
      </c>
      <c r="GJ198" s="46">
        <f>IF(AND($DS198,GG198),
IF(BH198="","Debes escribir el valor de intereses de cesantías. ",
IF( ISERR(_xlfn.NUMBERVALUE(BH198)), "El valor de intereses de cesantías debe ser un número válido. ", "")
),
""
)</f>
        <v/>
      </c>
      <c r="GK198" s="46">
        <f>CONCATENATE(BI198,BJ198,BK198)&lt;&gt;""</f>
        <v/>
      </c>
      <c r="GL198" s="46">
        <f>IF(AND($DS198,GK198),
IF(BI198="","Debes escribir el número de días de incapacidad. ",
IF( IFERROR(INT(BI198),1.1) &lt;&gt; IFERROR(_xlfn.NUMBERVALUE(BI198),1), "La cantidad de días de incapacidad debe ser un número entero. ", "")
),
""
)</f>
        <v/>
      </c>
      <c r="GM198" s="46">
        <f>IF(AND($DS198,GK198),
IF(BJ198="","Debes escribir el tipo de incapacidad. ",
IF(_xlfn.IFNA(VLOOKUP(BJ198,TIPO_DE_INCAPACIDAD,1,FALSE),-1)=-1,"El tipo de incapacidad es inválida (por favor seleccionarlo de la lista). ","")
),
""
)</f>
        <v/>
      </c>
      <c r="GN198" s="46">
        <f>IF(AND($DS198,GK198),
IF(BK198="","Debes escribir el valor de la incapacidad. ",
IF( ISERR(_xlfn.NUMBERVALUE(BK198)), "El valor de la incapacidad debe ser un número válido. ", "")
),
""
)</f>
        <v/>
      </c>
      <c r="GO198" s="46">
        <f>CONCATENATE(BL198,BM198)&lt;&gt;""</f>
        <v/>
      </c>
      <c r="GP198" s="46">
        <f>IF(AND($DS198,GO198),
IF(BL198="","Debes escribir el número de días de licencia de maternidad o paternidad. ",
IF( IFERROR(INT(BL198),1.1) &lt;&gt; IFERROR(_xlfn.NUMBERVALUE(BL198),1), "La cantidad de días de licencia de maternidad o paternidad debe ser un número entero. ", "")
),
""
)</f>
        <v/>
      </c>
      <c r="GQ198" s="46">
        <f>IF(AND($DS198,GO198),
IF(BM198="","Debes escribir el valor de la licencia de maternidad o paternidad. ",
IF( ISERR(_xlfn.NUMBERVALUE(BM198)), "El valor de la licencia de maternidad o paternidad debe ser un número válido. ", "")
),
""
)</f>
        <v/>
      </c>
      <c r="GR198" s="46">
        <f>CONCATENATE(BN198,BO198)&lt;&gt;""</f>
        <v/>
      </c>
      <c r="GS198" s="46">
        <f>IF(AND($DS198,GR198),
IF(BN198="","Debes escribir el número de días de licencia remunerada. ",
IF( IFERROR(INT(BN198),1.1) &lt;&gt; IFERROR(_xlfn.NUMBERVALUE(BN198),1), "La cantidad de días de licencia remunerada debe ser un número entero. ", "")
),
""
)</f>
        <v/>
      </c>
      <c r="GT198" s="46">
        <f>IF(AND($DS198,GR198),
IF(BO198="","Debes escribir el valor de la licencia remunerada. ",
IF( ISERR(_xlfn.NUMBERVALUE(BO198)), "El valor de la licencia remunerada debe ser un número válido. ", "")
),
""
)</f>
        <v/>
      </c>
      <c r="GU198" s="46">
        <f>IF($DS198,
IF( AND(BP198&lt;&gt;"", ISERR(_xlfn.NUMBERVALUE(BP198))), "El valor de la licencia NO remunerada debe ser un número válido. ", "")
)</f>
        <v/>
      </c>
      <c r="GV198" s="46">
        <f>IF($DS198,
IF( AND(BQ198&lt;&gt;"", ISERR(_xlfn.NUMBERVALUE(BQ198))), "El valor de auxilios salariales debe ser un número válido. ", "")
)</f>
        <v/>
      </c>
      <c r="GW198" s="46">
        <f>IF($DS198,
IF( AND(BR198&lt;&gt;"", ISERR(_xlfn.NUMBERVALUE(BR198))), "El valor de auxilios NO salariales debe ser un número válido. ", "")
)</f>
        <v/>
      </c>
      <c r="GX198" s="46">
        <f>IF($DS198,
IF( AND(BS198&lt;&gt;"", ISERR(_xlfn.NUMBERVALUE(BS198))), "El valor de bonos salariales debe ser un número válido. ", "")
)</f>
        <v/>
      </c>
      <c r="GY198" s="46">
        <f>IF($DS198,
IF( AND(BT198&lt;&gt;"", ISERR(_xlfn.NUMBERVALUE(BT198))), "El valor de bonos NO salariales debe ser un número válido. ", "")
)</f>
        <v/>
      </c>
      <c r="GZ198" s="46">
        <f>IF($DS198,
IF( AND(BU198&lt;&gt;"", ISERR(_xlfn.NUMBERVALUE(BU198))), "El valor de bonos salariales de alimentación debe ser un número válido. ", "")
)</f>
        <v/>
      </c>
      <c r="HA198" s="46">
        <f>IF($DS198,
IF( AND(BV198&lt;&gt;"", ISERR(_xlfn.NUMBERVALUE(BV198))), "El valor de bonos NO salariales de alimentación debe ser un número válido. ", "")
)</f>
        <v/>
      </c>
      <c r="HB198" s="46">
        <f>IF($DS198,
IF( AND(BW198&lt;&gt;"", ISERR(_xlfn.NUMBERVALUE(BW198))), "El valor de bonificaciones salariales debe ser un número válido. ", "")
)</f>
        <v/>
      </c>
      <c r="HC198" s="46">
        <f>IF($DS198,
IF( AND(BX198&lt;&gt;"", ISERR(_xlfn.NUMBERVALUE(BX198))), "El valor de bonificaciones NO salariales debe ser un número válido. ", "")
)</f>
        <v/>
      </c>
      <c r="HD198" s="46">
        <f>IF($DS198,
IF( AND(BY198&lt;&gt;"", ISERR(_xlfn.NUMBERVALUE(BY198))), "El valor de compensaciones ordinarias debe ser un número válido. ", "")
)</f>
        <v/>
      </c>
      <c r="HE198" s="46">
        <f>IF($DS198,
IF( AND(BZ198&lt;&gt;"", ISERR(_xlfn.NUMBERVALUE(BZ198))), "El valor de compensaciones extraordinarias debe ser un número válido. ", "")
)</f>
        <v/>
      </c>
      <c r="HF198" s="46">
        <f>IF($DS198,
IF( AND(CA198&lt;&gt;"", ISERR(_xlfn.NUMBERVALUE(CA198))), "El valor de comisiones debe ser un número válido. ", "")
)</f>
        <v/>
      </c>
      <c r="HG198" s="46">
        <f>IF($DS198,
IF( AND(CB198&lt;&gt;"", ISERR(_xlfn.NUMBERVALUE(CB198))), "El valor de ausencia por huega debe ser un número válido. ", "")
)</f>
        <v/>
      </c>
      <c r="HH198" s="46">
        <f>IF($DS198,
IF( AND(CC198&lt;&gt;"", ISERR(_xlfn.NUMBERVALUE(CC198))), "El valor de anticipos debe ser un número válido. ", "")
)</f>
        <v/>
      </c>
      <c r="HI198" s="46">
        <f>IF($DS198,
IF( AND(CD198&lt;&gt;"", ISERR(_xlfn.NUMBERVALUE(CD198))), "El valor de pagos a terceros debe ser un número válido. ", "")
)</f>
        <v/>
      </c>
      <c r="HJ198" s="46">
        <f>IF($DS198,
IF( AND(CE198&lt;&gt;"", ISERR(_xlfn.NUMBERVALUE(CE198))), "El valor de dotación debe ser un número válido. ", "")
)</f>
        <v/>
      </c>
      <c r="HK198" s="46">
        <f>IF($DS198,
IF( AND(CF198&lt;&gt;"", ISERR(_xlfn.NUMBERVALUE(CF198))), "El valor de apoyo sostenibilidad debe ser un número válido. ", "")
)</f>
        <v/>
      </c>
      <c r="HL198" s="46">
        <f>IF($DS198,
IF( AND(CG198&lt;&gt;"", ISERR(_xlfn.NUMBERVALUE(CG198))), "El valor de teletrabajo debe ser un número válido. ", "")
)</f>
        <v/>
      </c>
      <c r="HM198" s="46">
        <f>IF($DS198,
IF( AND(CH198&lt;&gt;"", ISERR(_xlfn.NUMBERVALUE(CH198))), "El valor de bonificación de retiro debe ser un número válido. ", "")
)</f>
        <v/>
      </c>
      <c r="HN198" s="46">
        <f>IF($DS198,
IF( AND(CI198&lt;&gt;"", ISERR(_xlfn.NUMBERVALUE(CI198))), "El valor de indemnización de retiro debe ser un número válido. ", "")
)</f>
        <v/>
      </c>
      <c r="HO198" s="46">
        <f>IF($DS198,
IF( AND(CJ198&lt;&gt;"", ISERR(_xlfn.NUMBERVALUE(CJ198))), "El valor de reintegros debe ser un número válido. ", "")
)</f>
        <v/>
      </c>
      <c r="HP198" s="46">
        <f>CONCATENATE(CK198,CL198,CM198)&lt;&gt;""</f>
        <v/>
      </c>
      <c r="HQ198" s="46">
        <f>IF(AND($DS198,HP198),
IF(CK198="","Debes escribir la descripción de otro concepto no categorizado. ",""),
""
)</f>
        <v/>
      </c>
      <c r="HR198" s="46">
        <f>IF(AND($DS198,HP198),
IF(CONCATENATE(CL198,CM198)="","Debes escribir al menos un valor de concepto no categorizado (salarial o no salarial). ",
IF(ISERR(_xlfn.NUMBERVALUE(CL198)),"El valor salarial concepto no categorizado debe ser un número válido. ","")
),
""
)</f>
        <v/>
      </c>
      <c r="HS198" s="46">
        <f>IF(AND($DS198,HP198),
IF(CONCATENATE(CL198,CM198)="","Debes escribir al menos un valor de concepto no categorizado (salarial o no salarial). ",
IF(ISERR(_xlfn.NUMBERVALUE(CM198)),"El valor NO salarial concepto no categorizado debe ser un número válido. ","")
),
""
)</f>
        <v/>
      </c>
      <c r="HT198" s="46">
        <f>IF($DS198,
IF(CN198="","Debes escribir el porcentaje del aporte a salud. ",
IF( ISERR(_xlfn.NUMBERVALUE(CN198)), "El valor del porcentaje del aporte a salud debe ser un número válido. ", "")
)
)</f>
        <v/>
      </c>
      <c r="HU198" s="46">
        <f>IF($DS198,
IF(CO198="","Debes escribir el valor del aporte a salud. ",
IF( ISERR(_xlfn.NUMBERVALUE(CO198)), "El valor del aporte a salud debe ser un número válido. ", "")
)
)</f>
        <v/>
      </c>
      <c r="HV198" s="46">
        <f>IF($DS198,
IF( AND(CP198&lt;&gt;"", ISERR(_xlfn.NUMBERVALUE(CP198))), "El valor plan complementario debe ser un número válido. ", "")
)</f>
        <v/>
      </c>
      <c r="HW198" s="46">
        <f>IF($DS198,
IF(CQ198="","Debes escribir el porcentaje del aporte a pensión. ",
IF( ISERR(_xlfn.NUMBERVALUE(CQ198)), "El valor del porcentaje del aporte a pensión debe ser un número válido. ", "")
)
)</f>
        <v/>
      </c>
      <c r="HX198" s="46">
        <f>IF($DS198,
IF(CR198="","Debes escribir el valor del aporte a pensión. ",
IF( ISERR(_xlfn.NUMBERVALUE(CR198)), "El valor del aporte a salud debe ser un número válido. ", "")
)
)</f>
        <v/>
      </c>
      <c r="HY198" s="46">
        <f>IF($DS198,
IF( AND(CS198&lt;&gt;"", ISERR(_xlfn.NUMBERVALUE(CS198))), "El valor pensión voluntaria debe ser un número válido. ", "")
)</f>
        <v/>
      </c>
      <c r="HZ198" s="46">
        <f>CONCATENATE(CT198,CU198,CV198,CW198)&lt;&gt;""</f>
        <v/>
      </c>
      <c r="IA198" s="46">
        <f>IF(AND($DS198,HZ198),
IF(CT198="","Debes escribir el % del fondo de seguridad pensional. ",
IF( ISERR(_xlfn.NUMBERVALUE(CT198)), "El % del fondo de seguridad debe ser un número válido. ", "")
),
""
)</f>
        <v/>
      </c>
      <c r="IB198" s="46">
        <f>IF(AND($DS198,HZ198),
IF(CU198="","Debes escribir el valor del aporte al fondo de solidaridad pensional. ",
IF( ISERR(_xlfn.NUMBERVALUE(CU198)), "El valor del aporte al fondo de solidaridad pensional debe ser un número válido. ", "")
),
""
)</f>
        <v/>
      </c>
      <c r="IC198" s="46">
        <f>IF(AND($DS198,HZ198),
IF(CV198="","Debes escribir el % del fondo de subsistencia. ",
IF( ISERR(_xlfn.NUMBERVALUE(CV198)), "El % del fondo de subsistencia debe ser un número válido. ", "")
),
""
)</f>
        <v/>
      </c>
      <c r="ID198" s="46">
        <f>IF(AND($DS198,HZ198),
IF(CW198="","Debes escribir el valor del fondo de subsistencia. ",
IF( ISERR(_xlfn.NUMBERVALUE(CW198)), "El valor del fondo de subsistencia debe ser un número válido. ", "")
),
""
)</f>
        <v/>
      </c>
      <c r="IE198" s="46">
        <f>CONCATENATE(CX198,CY198)&lt;&gt;""</f>
        <v/>
      </c>
      <c r="IF198" s="46">
        <f>IF(AND($DS198,IE198),
IF(CX198="","Debes escribir el % de sindicato. ",
IF( ISERR(_xlfn.NUMBERVALUE(CX198)), "El % de sindicato debe ser un número válido. ", "")
),
""
)</f>
        <v/>
      </c>
      <c r="IG198" s="46">
        <f>IF(AND($DS198,IE198),
IF(CY198="","Debes escribir el valor del sindicato. ",
IF( ISERR(_xlfn.NUMBERVALUE(CY198)), "El valor del sindicato debe ser un número válido. ", "")
),
""
)</f>
        <v/>
      </c>
      <c r="IH198" s="46">
        <f>IF($DS198,
IF( AND(CZ198&lt;&gt;"", ISERR(_xlfn.NUMBERVALUE(CZ198))), "El valor de sanción pública debe ser un número válido. ", "")
)</f>
        <v/>
      </c>
      <c r="II198" s="46">
        <f>IF($DS198,
IF( AND(DA198&lt;&gt;"", ISERR(_xlfn.NUMBERVALUE(DA198))), "El valor de sanción privada debe ser un número válido. ", "")
)</f>
        <v/>
      </c>
      <c r="IJ198" s="46">
        <f>CONCATENATE(DB198,DC198)&lt;&gt;""</f>
        <v/>
      </c>
      <c r="IK198" s="46">
        <f>IF(AND($DS198,IJ198),
IF(DB198="","Debes escribir la descripción de libranza. ",""),
""
)</f>
        <v/>
      </c>
      <c r="IL198" s="46">
        <f>IF(AND($DS198,IJ198),
IF(DC198="","Debes escribir la cuota libranza. ",
IF(ISERR(_xlfn.NUMBERVALUE(DC198)),"El valor de la cuota libranza debe ser un número válido. ","")
),
""
)</f>
        <v/>
      </c>
      <c r="IM198" s="46">
        <f>IF($DS198,
IF( AND(DD198&lt;&gt;"", ISERR(_xlfn.NUMBERVALUE(DD198))), "El valor de pagos a terceros debe ser un número válido. ", "")
)</f>
        <v/>
      </c>
      <c r="IN198" s="46">
        <f>IF($DS198,
IF( AND(DE198&lt;&gt;"", ISERR(_xlfn.NUMBERVALUE(DE198))), "El valor de anticipos debe ser un número válido. ", "")
)</f>
        <v/>
      </c>
      <c r="IO198" s="46">
        <f>IF($DS198,
IF( AND(DF198&lt;&gt;"", ISERR(_xlfn.NUMBERVALUE(DF198))), "El valor de AFC debe ser un número válido. ", "")
)</f>
        <v/>
      </c>
      <c r="IP198" s="46">
        <f>IF($DS198,
IF( AND(DG198&lt;&gt;"", ISERR(_xlfn.NUMBERVALUE(DG198))), "El valor de rete-fuente debe ser un número válido. ", "")
)</f>
        <v/>
      </c>
      <c r="IQ198" s="46">
        <f>IF($DS198,
IF( AND(DH198&lt;&gt;"", ISERR(_xlfn.NUMBERVALUE(DH198))), "El valor de cooperativa de trabajo debe ser un número válido. ", "")
)</f>
        <v/>
      </c>
      <c r="IR198" s="46">
        <f>IF($DS198,
IF( AND(DI198&lt;&gt;"", ISERR(_xlfn.NUMBERVALUE(DI198))), "El valor de embargo fiscal debe ser un número válido. ", "")
)</f>
        <v/>
      </c>
      <c r="IS198" s="46">
        <f>IF($DS198,
IF( AND(DJ198&lt;&gt;"", ISERR(_xlfn.NUMBERVALUE(DJ198))), "El valor de educación debe ser un número válido. ", "")
)</f>
        <v/>
      </c>
      <c r="IT198" s="46">
        <f>IF($DS198,
IF( AND(DK198&lt;&gt;"", ISERR(_xlfn.NUMBERVALUE(DK198))), "El valor de reintegro debe ser un número válido. ", "")
)</f>
        <v/>
      </c>
      <c r="IU198" s="46">
        <f>IF($DS198,
IF( AND(DL198&lt;&gt;"", ISERR(_xlfn.NUMBERVALUE(DL198))), "El valor de deuda debe ser un número válido. ", "")
)</f>
        <v/>
      </c>
      <c r="IV198" s="46">
        <f>IF($DS198,
IF( AND(DM198&lt;&gt;"", ISERR(_xlfn.NUMBERVALUE(DM198))), "El valor de otras deducciones debe ser un número válido. ", "")
)</f>
        <v/>
      </c>
      <c r="IW198" s="46">
        <f>IF($DS198,
IF(DN198="","Debes escribir el valor de los devengos totales. ",
IF( ISERR(_xlfn.NUMBERVALUE(DN198)), "El valor de los devengos totales debe ser un número válido. ", "")
)
)</f>
        <v/>
      </c>
      <c r="IX198" s="46">
        <f>IF($DS198,
IF(DO198="","Debes escribir el valor de las deducciones totales. ",
IF( ISERR(_xlfn.NUMBERVALUE(DO198)), "El valor de las deducciones totales debe ser un número válido. ", "")
)
)</f>
        <v/>
      </c>
      <c r="IY198" s="46">
        <f>IF($DS198,
IF(DP198="","Debes escribir el valor del salario total. ",
IF( ISERR(_xlfn.NUMBERVALUE(DP198)), "El valor del salario total debe ser un número válido. ", "")
)
)</f>
        <v/>
      </c>
    </row>
    <row r="199">
      <c r="B199" s="48" t="n">
        <v>187</v>
      </c>
      <c r="C199" s="61">
        <f>IF(AND(DS199,DP199&lt;&gt;""),
IF(DQ199="","OK","Error"),
""
)</f>
        <v/>
      </c>
      <c r="D199" s="53" t="n"/>
      <c r="E199" s="52" t="n"/>
      <c r="F199" s="112" t="n"/>
      <c r="G199" s="52" t="n"/>
      <c r="H199" s="53" t="n"/>
      <c r="I199" s="52" t="n"/>
      <c r="J199" s="52" t="n"/>
      <c r="K199" s="53" t="n"/>
      <c r="L199" s="55" t="n"/>
      <c r="M199" s="108" t="n"/>
      <c r="N199" s="56" t="n"/>
      <c r="O199" s="52" t="n"/>
      <c r="P199" s="52" t="n"/>
      <c r="Q199" s="52" t="n"/>
      <c r="R199" s="52" t="n"/>
      <c r="S199" s="52" t="n"/>
      <c r="T199" s="53" t="n"/>
      <c r="U199" s="52" t="n"/>
      <c r="V199" s="52" t="n"/>
      <c r="W199" s="55" t="n"/>
      <c r="X199" s="55" t="n"/>
      <c r="Y199" s="52" t="n"/>
      <c r="Z199" s="55" t="n"/>
      <c r="AA199" s="52" t="n"/>
      <c r="AB199" s="53" t="n"/>
      <c r="AC199" s="53" t="n"/>
      <c r="AD199" s="53" t="n"/>
      <c r="AE199" s="177" t="n"/>
      <c r="AF199" s="113" t="n"/>
      <c r="AG199" s="177" t="n"/>
      <c r="AH199" s="178" t="n"/>
      <c r="AI199" s="178" t="n"/>
      <c r="AJ199" s="178" t="n"/>
      <c r="AK199" s="114" t="n"/>
      <c r="AL199" s="178" t="n"/>
      <c r="AM199" s="114" t="n"/>
      <c r="AN199" s="178" t="n"/>
      <c r="AO199" s="114" t="n"/>
      <c r="AP199" s="178" t="n"/>
      <c r="AQ199" s="114" t="n"/>
      <c r="AR199" s="178" t="n"/>
      <c r="AS199" s="114" t="n"/>
      <c r="AT199" s="178" t="n"/>
      <c r="AU199" s="114" t="n"/>
      <c r="AV199" s="178" t="n"/>
      <c r="AW199" s="114" t="n"/>
      <c r="AX199" s="178" t="n"/>
      <c r="AY199" s="114" t="n"/>
      <c r="AZ199" s="178" t="n"/>
      <c r="BA199" s="114" t="n"/>
      <c r="BB199" s="178" t="n"/>
      <c r="BC199" s="114" t="n"/>
      <c r="BD199" s="178" t="n"/>
      <c r="BE199" s="178" t="n"/>
      <c r="BF199" s="178" t="n"/>
      <c r="BG199" s="59" t="n"/>
      <c r="BH199" s="178" t="n"/>
      <c r="BI199" s="114" t="n"/>
      <c r="BJ199" s="53" t="n"/>
      <c r="BK199" s="178" t="n"/>
      <c r="BL199" s="114" t="n"/>
      <c r="BM199" s="178" t="n"/>
      <c r="BN199" s="114" t="n"/>
      <c r="BO199" s="178" t="n"/>
      <c r="BP199" s="178" t="n"/>
      <c r="BQ199" s="178" t="n"/>
      <c r="BR199" s="178" t="n"/>
      <c r="BS199" s="178" t="n"/>
      <c r="BT199" s="178" t="n"/>
      <c r="BU199" s="178" t="n"/>
      <c r="BV199" s="178" t="n"/>
      <c r="BW199" s="178" t="n"/>
      <c r="BX199" s="178" t="n"/>
      <c r="BY199" s="178" t="n"/>
      <c r="BZ199" s="178" t="n"/>
      <c r="CA199" s="178" t="n"/>
      <c r="CB199" s="178" t="n"/>
      <c r="CC199" s="178" t="n"/>
      <c r="CD199" s="178" t="n"/>
      <c r="CE199" s="178" t="n"/>
      <c r="CF199" s="178" t="n"/>
      <c r="CG199" s="178" t="n"/>
      <c r="CH199" s="178" t="n"/>
      <c r="CI199" s="178" t="n"/>
      <c r="CJ199" s="178" t="n"/>
      <c r="CK199" s="53" t="n"/>
      <c r="CL199" s="178" t="n"/>
      <c r="CM199" s="178" t="n"/>
      <c r="CN199" s="60" t="n"/>
      <c r="CO199" s="177" t="n"/>
      <c r="CP199" s="178" t="n"/>
      <c r="CQ199" s="60" t="n"/>
      <c r="CR199" s="177" t="n"/>
      <c r="CS199" s="178" t="n"/>
      <c r="CT199" s="59" t="n"/>
      <c r="CU199" s="178" t="n"/>
      <c r="CV199" s="59" t="n"/>
      <c r="CW199" s="178" t="n"/>
      <c r="CX199" s="59" t="n"/>
      <c r="CY199" s="178" t="n"/>
      <c r="CZ199" s="178" t="n"/>
      <c r="DA199" s="178" t="n"/>
      <c r="DB199" s="53" t="n"/>
      <c r="DC199" s="178" t="n"/>
      <c r="DD199" s="178" t="n"/>
      <c r="DE199" s="178" t="n"/>
      <c r="DF199" s="178" t="n"/>
      <c r="DG199" s="178" t="n"/>
      <c r="DH199" s="178" t="n"/>
      <c r="DI199" s="178" t="n"/>
      <c r="DJ199" s="178" t="n"/>
      <c r="DK199" s="178" t="n"/>
      <c r="DL199" s="178" t="n"/>
      <c r="DM199" s="178" t="n"/>
      <c r="DN199" s="177" t="n"/>
      <c r="DO199" s="177" t="n"/>
      <c r="DP199" s="177" t="n"/>
      <c r="DQ199" s="76">
        <f>IF(AND(DS199,DP199&lt;&gt;""),
CONCATENATE(DT199,DU199,DV199,DW199,DX199,DY199,DZ199,EA199,EB199,EC199,ED199,EE199,EF199,EG199,EH199,EI199,EJ199,EK199,EL199,EM199,EN199,EO199,EP199,EQ199,ES199,ET199,EU199,EV199,EW199,EX199,EY199,EZ199,FA199,FC199,FD199,FF199,FG199,FI199,FJ199,FL199,FM199,FO199,FP199,FR199,FS199,FU199,FV199,FX199,FY199,GA199,GB199,GD199,GE199,GF199,GH199,GI199,GJ199,GL199,GM199,GN199,GP199,GQ199,GS199,GT199,GU199,GV199,GW199,GX199,GY199,GZ199,HA199,HB199,HC199,HD199,HE199,HF199,HG199,HH199,HI199,HJ199,HK199,HL199,HM199,HN199,HO199,HQ199,HR199,HS199,HT199,HU199,HV199,HW199,HX199,HY199,IA199,IB199,IC199,ID199,IF199,IG199,IH199,II199,IK199,IL199,IM199,IN199,IO199,IP199,IQ199,IR199,IS199,IT199,IU199,IV199,IW199,IX199,IY199,IZ199),
""
)</f>
        <v/>
      </c>
      <c r="DR199" s="53" t="n"/>
      <c r="DS199" s="46">
        <f>CONCATENATE(D199,$E199,$F199,$G199,H199,$I199,$J199,K199,$L199,$M199,N199,$O199,$P199,$Q199,$R199,$S199,T199,$U199,$V199,$W199,$X199,$Y199,$Z199,$AA199,AB199,AC199,AD199,$AE199,$AF199,$AG199,AH199,AI199,AJ199,AK199,AL199,AM199,AN199,AO199,AP199,AQ199,AR199,AS199,AT199,AU199,AV199,AW199,AX199,AY199,AZ199,BA199,BB199,BC199,BD199,BE199,BF199,BG199,BH199,BI199,BJ199,BK199,BL199,BM199,BN199,BO199,BP199,BQ199,BR199,BS199,BT199,BU199,BV199,BW199,BX199,BY199,BZ199,CA199,CB199,CC199,CD199,CE199,CF199,CG199,CH199,CI199,CJ199,CK199,CL199,CM199,$CN199,$CO199,CP199,$CQ199,$CR199,CS199,CT199,CU199,CV199,CW199,CX199,CY199,CZ199,DA199,DB199,DC199,DD199,DE199,DF199,DG199,DH199,DI199,DJ199,DK199,DL199,DM199,$DN199,$DO199,$DP199,DR199)&lt;&gt;""</f>
        <v/>
      </c>
      <c r="DT199" s="46">
        <f>IF(AND($DS199,$E$4&lt;&gt;""),
IF(LEFT($E$4,2) = "1.",
IF(D199&lt;&gt;"","El CUNE sólo se envía en operaciones de novedad o ajuste. ",""),
IF(D199="","Debes escribir un CUNE válido para realizar operaciones de novedad o ajuste. ","")),
""
)</f>
        <v/>
      </c>
      <c r="DU199" s="46">
        <f>IF($DS199,
IF(E199="","Debes seleccionar el tipo de documento del empleado. ",
IF(_xlfn.IFNA(VLOOKUP(E199,TIPO_DE_DOCUMENTO,1,FALSE),-1)=-1,"El tipo de documento no es válido (por favor seleccionarlo de la lista). ","")
)
)</f>
        <v/>
      </c>
      <c r="DV199" s="46">
        <f>IF($DS199,
IF(F199="","Debes escribir el número de documento del empleado. ","")
)</f>
        <v/>
      </c>
      <c r="DW199" s="46">
        <f>IF($DS199,
IF(G199="","Debes escribir el primer nombre del empleado. ","")
)</f>
        <v/>
      </c>
      <c r="DY199" s="46">
        <f>IF($DS199,
IF(I199="","Debes escribir el primer apellido del empleado. ","")
)</f>
        <v/>
      </c>
      <c r="DZ199" s="46">
        <f>IF($DS199,
IF(J199="","Debes escribir el segundo apellido del empleado. ","")
)</f>
        <v/>
      </c>
      <c r="EB199" s="46">
        <f>IF($DS199,
IF(L199="","Debes escribir la fecha de ingreso del empleado. ",
IF(ISERR(DATE(YEAR(L199),MONTH(L199),DAY(L199))), "El valor ingresado en fecha de ingreso no tiene un formato válido. ","")
)
)</f>
        <v/>
      </c>
      <c r="EC199" s="46">
        <f>IF($DS199,
IF(M199="","Debes escribir el tiempo laborado. ",
IF( IFERROR(INT(M199),1.1) &lt;&gt; IFERROR(_xlfn.NUMBERVALUE(M199),1), "El valor de los días trabajados debe ser un número entero. ", "")
)
)</f>
        <v/>
      </c>
      <c r="ED199" s="46">
        <f>IF($DS199,
IF( AND(N199&lt;&gt;"", ISERR(DATE(YEAR(N199),MONTH(N199),DAY(N199))) ), "El valor ingresado en fecha de ingreso no tiene un formato válido. ",
IF( AND(N199&lt;&gt;"", $E$6&lt;&gt;"", DATE(YEAR(N199), MONTH(N199), 1) &lt;&gt; IFERROR(DATE(MID($E$6, 1, 4), MID($E$6, 6, 2),1), "1/1/1900") ), "La fecha de retiro debe estar dentro del período liquidado. ", "")
)
)</f>
        <v/>
      </c>
      <c r="EE199" s="46">
        <f>IF($DS199,
IF(O199="","Debes seleccionar el tipo de trabajador. ",
IF(_xlfn.IFNA(VLOOKUP(O199,TIPO_DE_TRABAJADOR,1,FALSE),-1)=-1,"El tipo de trabajador no es válido (por favor seleccionarlo de la lista). ","")
)
)</f>
        <v/>
      </c>
      <c r="EF199" s="46">
        <f>IF($DS199,
IF(P199="","Debes seleccionar si es un trabajador dependiente pensionado por vejez. ",
IF(_xlfn.IFNA(VLOOKUP(P199,SUBTIPO_DE_TRABAJADOR,1,FALSE),-1)=-1,"El tipo de trabajador dependiente pensionado por vejez no es válido (por favor seleccionarlo de la lista). ","")
)
)</f>
        <v/>
      </c>
      <c r="EG199" s="46">
        <f>IF($DS199,
IF(Q199="","Debes seleccionar el tipo de contrato del trabajador. ",
IF(_xlfn.IFNA(VLOOKUP(Q199,TIPO_DE_CONTRATO,1,FALSE),-1)=-1,"El tipo de contrato del trabajador no es válido (por favor seleccionarlo de la lista). ","")
)
)</f>
        <v/>
      </c>
      <c r="EH199" s="46">
        <f>IF($DS199,
IF(R199="","Debes seleccionar si es un salario integral. ",
IF(_xlfn.IFNA(VLOOKUP(R199,SI_NO,1,FALSE),-1)=-1,"Valor no válido para salario integral (por favor seleccionarlo de la lista). ","")
)
)</f>
        <v/>
      </c>
      <c r="EI199" s="46">
        <f>IF($DS199,
IF(S199="","Debes seleccionar si el trabajador realiza actividades de riesgo. ",
IF(_xlfn.IFNA(VLOOKUP(S199,SI_NO,1,FALSE),-1)=-1,"Valor no válido para actividad de alto riesgo (por favor seleccionarlo de la lista). ","")
)
)</f>
        <v/>
      </c>
      <c r="EK199" s="46">
        <f>IF($DS199,
IF(U199="","Debes escribir el código del municipio de residencia del trabajador. ",
IF(_xlfn.IFNA(VLOOKUP(U199,MUNICIPIO,1,FALSE),-1)=-1,"El municipio de residencia del trabajador es inválido (por favor seleccionarlo de la lista). ","")
)
)</f>
        <v/>
      </c>
      <c r="EL199" s="46">
        <f>IF($DS199,
IF(V199="","Debes escribir el la dirección de residendia del trabajador. ","")
)</f>
        <v/>
      </c>
      <c r="EM199" s="46">
        <f>IF($DS199,
IF(W199="","Debes escribir la fecha de inicio de la liquidación. ",
IF(ISERR(DATE(YEAR(W199),MONTH(W199),DAY(W199))),"El valor ingresado en fecha de inicio de liquidación no tiene un formato válido. ",
IF( AND($E$6&lt;&gt;"", DATE(YEAR(W199), MONTH(W199), 1) &lt;&gt; IFERROR(DATE(MID($E$6, 1, 4), MID($E$6, 6, 2),1), "1/1/1900") ), "La fecha de inicio de la liquidación debe estar dentro del período liquidado. ", "")
)
)
)</f>
        <v/>
      </c>
      <c r="EN199" s="46">
        <f>IF($DS199,
IF(X199="","Debes escribir la fecha de fin de la liquidación. ",
IF(ISERR(DATE(YEAR(X199),MONTH(X199),DAY(X199))),"El valor ingresado en fecha de fin de liquidación no tiene un formato válido. ",
IF( AND($E$6&lt;&gt;"", DATE(YEAR(X199), MONTH(X199), 1) &lt;&gt; IFERROR(DATE(MID($E$6, 1, 4), MID($E$6, 6, 2),1), "1/1/1900") ), "La fecha de fin de la liquidación debe estar dentro del período liquidado. ", "")
)
)
)</f>
        <v/>
      </c>
      <c r="EO199" s="46">
        <f>IF($DS199,
IF(Y199="","Debes escribir la frecuencia de pago del trabajador. ",
IF(_xlfn.IFNA(VLOOKUP(Y199,PERÍODO_DE_NÓMINA,1,FALSE),-1)=-1,"La frecuencia de pago es inválida (por favor seleccionarlo de la lista). ","")
)
)</f>
        <v/>
      </c>
      <c r="EP199" s="46">
        <f>IF($DS199,
IF(Z199="","Debes escribir la fecha de pago. ",
IF(ISERR(DATE(YEAR(Z199),MONTH(Z199),DAY(Z199))), "El valor ingresado en fecha de pago no tiene un formato válido. ","")
)
)</f>
        <v/>
      </c>
      <c r="EQ199" s="46">
        <f>IF($DS199,
IF(AA199="","Debes escribir el medio de pago. ",
IF(_xlfn.IFNA(VLOOKUP(AA199,MEDIOS_DE_PAGO,1,FALSE),-1)=-1,"El medio de pago es inválido (por favor seleccionarlo de la lista). ","")
)
)</f>
        <v/>
      </c>
      <c r="ER199" s="46">
        <f>OR(AA199='Tablas '!$T$4,AA199='Tablas '!$T$7,AA199='Tablas '!$T$8,AA199='Tablas '!$T$11)</f>
        <v/>
      </c>
      <c r="ES199" s="46">
        <f>IF(AND($DS199,ER199),
IF(AB199="","Debes escribir la entidad bancaria. ",""),
""
)</f>
        <v/>
      </c>
      <c r="ET199" s="46">
        <f>IF(AND($DS199,ER199),
IF(AC199="","Debes escribir el tipo de cuenta bancaria. ",
IF(_xlfn.IFNA(VLOOKUP(AC199,TIPO_DE_CUENTA,1,FALSE),-1)=-1,"El tipo de cuenta bancaria es inválida (por favor seleccionarlo de la lista). ","")
),
""
)</f>
        <v/>
      </c>
      <c r="EU199" s="46">
        <f>IF(AND($DS199,ER199),
IF(AD199="","Debes escribir el número de cuenta bancaria. ",""),
""
)</f>
        <v/>
      </c>
      <c r="EV199" s="46">
        <f>IF($DS199,
IF(AE199="","Debes escribir el valor del sueldo básico. ",
IF( ISERR(_xlfn.NUMBERVALUE(AE199)), "El valor del sueldo básico debe ser un número válido. ", "")
)
)</f>
        <v/>
      </c>
      <c r="EW199" s="46">
        <f>IF($DS199,
IF(AF199="","Debes escribir el número de días trabajados. ",
IF( IFERROR(INT(AF199),1.1) &lt;&gt; IFERROR(_xlfn.NUMBERVALUE(AF199),1), "La cantidad de días trabajados debe ser un número entero. ", "")
)
)</f>
        <v/>
      </c>
      <c r="EX199" s="46">
        <f>IF($DS199,
IF(AG199="","Debes escribir el valor del sueldo trabajado. ",
IF( ISERR(_xlfn.NUMBERVALUE(AG199)), "El valor del sueldo trabajado debe ser un número válido. ", "")
)
)</f>
        <v/>
      </c>
      <c r="EY199" s="46">
        <f>IF($DS199,
IF( AND(AH199&lt;&gt;"", ISERR(_xlfn.NUMBERVALUE(AH199))), "El valor del auxilio de transporte debe ser un número válido. ", "")
)</f>
        <v/>
      </c>
      <c r="EZ199" s="46">
        <f>IF($DS199,
IF( AND(AI199&lt;&gt;"", ISERR(_xlfn.NUMBERVALUE(AI199))), "El valor de viáticos salariales debe ser un número válido. ", "")
)</f>
        <v/>
      </c>
      <c r="FA199" s="46">
        <f>IF($DS199,
IF( AND(AJ199&lt;&gt;"", ISERR(_xlfn.NUMBERVALUE(AJ199))), "El valor de viáticos NO salariales debe ser un número válido. ", "")
)</f>
        <v/>
      </c>
      <c r="FB199" s="46">
        <f>CONCATENATE(AK199,AL199)&lt;&gt;""</f>
        <v/>
      </c>
      <c r="FC199" s="46">
        <f>IF(AND($DS199,FB199),
IF(AK199="","Debes escribir el número de horas extras diurnas. ",
IF( IFERROR(INT(AK199),1.1) &lt;&gt; IFERROR(_xlfn.NUMBERVALUE(AK199),1), "La cantidad de horas extras diurnas debe ser un número entero. ", "")
),
""
)</f>
        <v/>
      </c>
      <c r="FD199" s="46">
        <f>IF(AND($DS199,FB199),
IF(AL199="","Debes escribir el valor de las horas extras diurnas. ",
IF( ISERR(_xlfn.NUMBERVALUE(AL199)), "El valor de las horas extras duirnas debe ser un número válido. ", "")
),
""
)</f>
        <v/>
      </c>
      <c r="FE199" s="46">
        <f>CONCATENATE(AM199,AN199)&lt;&gt;""</f>
        <v/>
      </c>
      <c r="FF199" s="46">
        <f>IF(AND($DS199,FE199),
IF(AM199="","Debes escribir el número de horas extras nocturnas. ",
IF( IFERROR(INT(AM199),1.1) &lt;&gt; IFERROR(_xlfn.NUMBERVALUE(AM199),1), "La cantidad de horas extras nocturnas debe ser un número entero. ", "")
),
""
)</f>
        <v/>
      </c>
      <c r="FG199" s="46">
        <f>IF(AND($DS199,FE199),
IF(AN199="","Debes escribir el valor de las horas extras nocturnas. ",
IF( ISERR(_xlfn.NUMBERVALUE(AN199)), "El valor de las horas extras nocturnas debe ser un número válido. ", "")
),
""
)</f>
        <v/>
      </c>
      <c r="FH199" s="46">
        <f>CONCATENATE(AO199,AP199)&lt;&gt;""</f>
        <v/>
      </c>
      <c r="FI199" s="46">
        <f>IF(AND($DS199,FH199),
IF(AO199="","Debes escribir el número de horas extras diurnas dominicales y festivas. ",
IF( IFERROR(INT(AO199),1.1) &lt;&gt; IFERROR(_xlfn.NUMBERVALUE(AO199),1), "La cantidad de horas extras diurnas dominicales y festivas debe ser un número entero. ", "")
),
""
)</f>
        <v/>
      </c>
      <c r="FJ199" s="46">
        <f>IF(AND($DS199,FH199),
IF(AP199="","Debes escribir el valor de las horas extras diurnas dominicales y festivas. ",
IF( ISERR(_xlfn.NUMBERVALUE(AP199)), "El valor de las horas extras diurnas dominicales y festivas debe ser un número válido. ", "")
),
""
)</f>
        <v/>
      </c>
      <c r="FK199" s="46">
        <f>CONCATENATE(AQ199,AR199)&lt;&gt;""</f>
        <v/>
      </c>
      <c r="FL199" s="46">
        <f>IF(AND($DS199,FK199),
IF(AQ199="","Debes escribir el número de horas extras nocturnas dominicales y festivas. ",
IF( IFERROR(INT(AQ199),1.1) &lt;&gt; IFERROR(_xlfn.NUMBERVALUE(AQ199),1), "La cantidad de horas extras nocturnas dominicales y festivas debe ser un número entero. ", "")
),
""
)</f>
        <v/>
      </c>
      <c r="FM199" s="46">
        <f>IF(AND($DS199,FK199),
IF(AR199="","Debes escribir el valor de las horas extras nocturnas dominicales y festivas. ",
IF( ISERR(_xlfn.NUMBERVALUE(AR199)), "El valor de las horas extras nocturnas dominicales y festivas debe ser un número válido. ", "")
),
""
)</f>
        <v/>
      </c>
      <c r="FN199" s="46">
        <f>CONCATENATE(AS199,AT199)&lt;&gt;""</f>
        <v/>
      </c>
      <c r="FO199" s="46">
        <f>IF(AND($DS199,FN199),
IF(AS199="","Debes escribir el número de horas recargo nocturno. ",
IF( IFERROR(INT(AS199),1.1) &lt;&gt; IFERROR(_xlfn.NUMBERVALUE(AS199),1), "La cantidad de horas recargo nocturno debe ser un número entero. ", "")
),
""
)</f>
        <v/>
      </c>
      <c r="FP199" s="46">
        <f>IF(AND($DS199,FN199),
IF(AT199="","Debes escribir el valor de las horas recargo nocturno. ",
IF( ISERR(_xlfn.NUMBERVALUE(AT199)), "El valor de las horas recargo nocturno debe ser un número válido. ", "")
),
""
)</f>
        <v/>
      </c>
      <c r="FQ199" s="46">
        <f>CONCATENATE(AU199,AV199)&lt;&gt;""</f>
        <v/>
      </c>
      <c r="FR199" s="46">
        <f>IF(AND($DS199,FQ199),
IF(AU199="","Debes escribir el número de horas recargo diurno dominical y festivo. ",
IF( IFERROR(INT(AU199),1.1) &lt;&gt; IFERROR(_xlfn.NUMBERVALUE(AU199),1), "La cantidad de horas recargo diurno dominical y festivo debe ser un número entero. ", "")
),
""
)</f>
        <v/>
      </c>
      <c r="FS199" s="46">
        <f>IF(AND($DS199,FQ199),
IF(AV199="","Debes escribir el valor de las horas recargo diurno dominical y festivo. ",
IF( ISERR(_xlfn.NUMBERVALUE(AV199)), "El valor de las horas recargo diurno dominical y festivo debe ser un número válido. ", "")
),
""
)</f>
        <v/>
      </c>
      <c r="FT199" s="46">
        <f>CONCATENATE(AW199,AX199)&lt;&gt;""</f>
        <v/>
      </c>
      <c r="FU199" s="46">
        <f>IF(AND($DS199,FT199),
IF(AW199="","Debes escribir el número de horas recargo nocturno dominical y festivo. ",
IF( IFERROR(INT(AW199),1.1) &lt;&gt; IFERROR(_xlfn.NUMBERVALUE(AW199),1), "La cantidad de horas recargo nocturno dominical y festivo debe ser un número entero. ", "")
),
""
)</f>
        <v/>
      </c>
      <c r="FV199" s="46">
        <f>IF(AND($DS199,FT199),
IF(AX199="","Debes escribir el valor de las horas recargo nocturno dominical y festivo. ",
IF( ISERR(_xlfn.NUMBERVALUE(AX199)), "El valor de las horas recargo nocturno dominical y festivo debe ser un número válido. ", "")
),
""
)</f>
        <v/>
      </c>
      <c r="FW199" s="46">
        <f>CONCATENATE(AY199,AZ199)&lt;&gt;""</f>
        <v/>
      </c>
      <c r="FX199" s="46">
        <f>IF(AND($DS199,FW199),
IF(AY199="","Debes escribir el número de días de vacaciones comunes. ",
IF( IFERROR(INT(AY199),1.1) &lt;&gt; IFERROR(_xlfn.NUMBERVALUE(AY199),1), "La cantidad de días de vacaciones comunes debe ser un número entero. ", "")
),
""
)</f>
        <v/>
      </c>
      <c r="FY199" s="46">
        <f>IF(AND($DS199,FW199),
IF(AZ199="","Debes escribir el valor de las vacaciones comunes. ",
IF( ISERR(_xlfn.NUMBERVALUE(AZ199)), "El valor de las vacaciones comunes debe ser un número válido. ", "")
),
""
)</f>
        <v/>
      </c>
      <c r="FZ199" s="46">
        <f>CONCATENATE(BA199,BB199)&lt;&gt;""</f>
        <v/>
      </c>
      <c r="GA199" s="46">
        <f>IF(AND($DS199,FZ199),
IF(BA199="","Debes escribir el número de días de vacaciones compensadas. ",
IF( IFERROR(INT(BA199),1.1) &lt;&gt; IFERROR(_xlfn.NUMBERVALUE(BA199),1), "La cantidad de días de vacaciones compensadas debe ser un número entero. ", "")
),
""
)</f>
        <v/>
      </c>
      <c r="GB199" s="46">
        <f>IF(AND($DS199,FZ199),
IF(BB199="","Debes escribir el valor de las vacaciones compensadas. ",
IF( ISERR(_xlfn.NUMBERVALUE(BB199)), "El valor de las vacaciones compensadas debe ser un número válido. ", "")
),
""
)</f>
        <v/>
      </c>
      <c r="GC199" s="46">
        <f>CONCATENATE(BC199,BD199)&lt;&gt;""</f>
        <v/>
      </c>
      <c r="GD199" s="46">
        <f>IF(AND($DS199,GC199),
IF(BC199="","Debes escribir el número de días de prima salarial. ",
IF( IFERROR(INT(BC199),1.1) &lt;&gt; IFERROR(_xlfn.NUMBERVALUE(BC199),1), "La cantidad de días de prima salarial debe ser un número entero. ", "")
),
""
)</f>
        <v/>
      </c>
      <c r="GE199" s="46">
        <f>IF(AND($DS199,GC199),
IF(BD199="","Debes escribir el valor de los días de prima salarial. ",
IF( ISERR(_xlfn.NUMBERVALUE(BD199)), "El valor de los días de prima salarial debe ser un número válido. ", "")
),
""
)</f>
        <v/>
      </c>
      <c r="GF199" s="46">
        <f>IF($DS199,
IF( AND(BE199&lt;&gt;"", ISERR(_xlfn.NUMBERVALUE(BE199))), "El valor de la prima NO saliarial debe ser un número válido. ", "")
)</f>
        <v/>
      </c>
      <c r="GG199" s="46">
        <f>CONCATENATE(BF199,BG199,BH199)&lt;&gt;""</f>
        <v/>
      </c>
      <c r="GH199" s="46">
        <f>IF(AND($DS199,GG199),
IF(BF199="","Debes escribir el valor de las cesantías. ",
IF( ISERR(_xlfn.NUMBERVALUE(BF199)), "El valor de las cesantías debe ser un número válido. ", "")
),
""
)</f>
        <v/>
      </c>
      <c r="GI199" s="46">
        <f>IF(AND($DS199,GG199),
IF(BG199="","Debes escribir el % de cesantías. ",
IF( ISERR(_xlfn.NUMBERVALUE(BG199)), "El % de cesantías debe ser un número válido. ", "")
),
""
)</f>
        <v/>
      </c>
      <c r="GJ199" s="46">
        <f>IF(AND($DS199,GG199),
IF(BH199="","Debes escribir el valor de intereses de cesantías. ",
IF( ISERR(_xlfn.NUMBERVALUE(BH199)), "El valor de intereses de cesantías debe ser un número válido. ", "")
),
""
)</f>
        <v/>
      </c>
      <c r="GK199" s="46">
        <f>CONCATENATE(BI199,BJ199,BK199)&lt;&gt;""</f>
        <v/>
      </c>
      <c r="GL199" s="46">
        <f>IF(AND($DS199,GK199),
IF(BI199="","Debes escribir el número de días de incapacidad. ",
IF( IFERROR(INT(BI199),1.1) &lt;&gt; IFERROR(_xlfn.NUMBERVALUE(BI199),1), "La cantidad de días de incapacidad debe ser un número entero. ", "")
),
""
)</f>
        <v/>
      </c>
      <c r="GM199" s="46">
        <f>IF(AND($DS199,GK199),
IF(BJ199="","Debes escribir el tipo de incapacidad. ",
IF(_xlfn.IFNA(VLOOKUP(BJ199,TIPO_DE_INCAPACIDAD,1,FALSE),-1)=-1,"El tipo de incapacidad es inválida (por favor seleccionarlo de la lista). ","")
),
""
)</f>
        <v/>
      </c>
      <c r="GN199" s="46">
        <f>IF(AND($DS199,GK199),
IF(BK199="","Debes escribir el valor de la incapacidad. ",
IF( ISERR(_xlfn.NUMBERVALUE(BK199)), "El valor de la incapacidad debe ser un número válido. ", "")
),
""
)</f>
        <v/>
      </c>
      <c r="GO199" s="46">
        <f>CONCATENATE(BL199,BM199)&lt;&gt;""</f>
        <v/>
      </c>
      <c r="GP199" s="46">
        <f>IF(AND($DS199,GO199),
IF(BL199="","Debes escribir el número de días de licencia de maternidad o paternidad. ",
IF( IFERROR(INT(BL199),1.1) &lt;&gt; IFERROR(_xlfn.NUMBERVALUE(BL199),1), "La cantidad de días de licencia de maternidad o paternidad debe ser un número entero. ", "")
),
""
)</f>
        <v/>
      </c>
      <c r="GQ199" s="46">
        <f>IF(AND($DS199,GO199),
IF(BM199="","Debes escribir el valor de la licencia de maternidad o paternidad. ",
IF( ISERR(_xlfn.NUMBERVALUE(BM199)), "El valor de la licencia de maternidad o paternidad debe ser un número válido. ", "")
),
""
)</f>
        <v/>
      </c>
      <c r="GR199" s="46">
        <f>CONCATENATE(BN199,BO199)&lt;&gt;""</f>
        <v/>
      </c>
      <c r="GS199" s="46">
        <f>IF(AND($DS199,GR199),
IF(BN199="","Debes escribir el número de días de licencia remunerada. ",
IF( IFERROR(INT(BN199),1.1) &lt;&gt; IFERROR(_xlfn.NUMBERVALUE(BN199),1), "La cantidad de días de licencia remunerada debe ser un número entero. ", "")
),
""
)</f>
        <v/>
      </c>
      <c r="GT199" s="46">
        <f>IF(AND($DS199,GR199),
IF(BO199="","Debes escribir el valor de la licencia remunerada. ",
IF( ISERR(_xlfn.NUMBERVALUE(BO199)), "El valor de la licencia remunerada debe ser un número válido. ", "")
),
""
)</f>
        <v/>
      </c>
      <c r="GU199" s="46">
        <f>IF($DS199,
IF( AND(BP199&lt;&gt;"", ISERR(_xlfn.NUMBERVALUE(BP199))), "El valor de la licencia NO remunerada debe ser un número válido. ", "")
)</f>
        <v/>
      </c>
      <c r="GV199" s="46">
        <f>IF($DS199,
IF( AND(BQ199&lt;&gt;"", ISERR(_xlfn.NUMBERVALUE(BQ199))), "El valor de auxilios salariales debe ser un número válido. ", "")
)</f>
        <v/>
      </c>
      <c r="GW199" s="46">
        <f>IF($DS199,
IF( AND(BR199&lt;&gt;"", ISERR(_xlfn.NUMBERVALUE(BR199))), "El valor de auxilios NO salariales debe ser un número válido. ", "")
)</f>
        <v/>
      </c>
      <c r="GX199" s="46">
        <f>IF($DS199,
IF( AND(BS199&lt;&gt;"", ISERR(_xlfn.NUMBERVALUE(BS199))), "El valor de bonos salariales debe ser un número válido. ", "")
)</f>
        <v/>
      </c>
      <c r="GY199" s="46">
        <f>IF($DS199,
IF( AND(BT199&lt;&gt;"", ISERR(_xlfn.NUMBERVALUE(BT199))), "El valor de bonos NO salariales debe ser un número válido. ", "")
)</f>
        <v/>
      </c>
      <c r="GZ199" s="46">
        <f>IF($DS199,
IF( AND(BU199&lt;&gt;"", ISERR(_xlfn.NUMBERVALUE(BU199))), "El valor de bonos salariales de alimentación debe ser un número válido. ", "")
)</f>
        <v/>
      </c>
      <c r="HA199" s="46">
        <f>IF($DS199,
IF( AND(BV199&lt;&gt;"", ISERR(_xlfn.NUMBERVALUE(BV199))), "El valor de bonos NO salariales de alimentación debe ser un número válido. ", "")
)</f>
        <v/>
      </c>
      <c r="HB199" s="46">
        <f>IF($DS199,
IF( AND(BW199&lt;&gt;"", ISERR(_xlfn.NUMBERVALUE(BW199))), "El valor de bonificaciones salariales debe ser un número válido. ", "")
)</f>
        <v/>
      </c>
      <c r="HC199" s="46">
        <f>IF($DS199,
IF( AND(BX199&lt;&gt;"", ISERR(_xlfn.NUMBERVALUE(BX199))), "El valor de bonificaciones NO salariales debe ser un número válido. ", "")
)</f>
        <v/>
      </c>
      <c r="HD199" s="46">
        <f>IF($DS199,
IF( AND(BY199&lt;&gt;"", ISERR(_xlfn.NUMBERVALUE(BY199))), "El valor de compensaciones ordinarias debe ser un número válido. ", "")
)</f>
        <v/>
      </c>
      <c r="HE199" s="46">
        <f>IF($DS199,
IF( AND(BZ199&lt;&gt;"", ISERR(_xlfn.NUMBERVALUE(BZ199))), "El valor de compensaciones extraordinarias debe ser un número válido. ", "")
)</f>
        <v/>
      </c>
      <c r="HF199" s="46">
        <f>IF($DS199,
IF( AND(CA199&lt;&gt;"", ISERR(_xlfn.NUMBERVALUE(CA199))), "El valor de comisiones debe ser un número válido. ", "")
)</f>
        <v/>
      </c>
      <c r="HG199" s="46">
        <f>IF($DS199,
IF( AND(CB199&lt;&gt;"", ISERR(_xlfn.NUMBERVALUE(CB199))), "El valor de ausencia por huega debe ser un número válido. ", "")
)</f>
        <v/>
      </c>
      <c r="HH199" s="46">
        <f>IF($DS199,
IF( AND(CC199&lt;&gt;"", ISERR(_xlfn.NUMBERVALUE(CC199))), "El valor de anticipos debe ser un número válido. ", "")
)</f>
        <v/>
      </c>
      <c r="HI199" s="46">
        <f>IF($DS199,
IF( AND(CD199&lt;&gt;"", ISERR(_xlfn.NUMBERVALUE(CD199))), "El valor de pagos a terceros debe ser un número válido. ", "")
)</f>
        <v/>
      </c>
      <c r="HJ199" s="46">
        <f>IF($DS199,
IF( AND(CE199&lt;&gt;"", ISERR(_xlfn.NUMBERVALUE(CE199))), "El valor de dotación debe ser un número válido. ", "")
)</f>
        <v/>
      </c>
      <c r="HK199" s="46">
        <f>IF($DS199,
IF( AND(CF199&lt;&gt;"", ISERR(_xlfn.NUMBERVALUE(CF199))), "El valor de apoyo sostenibilidad debe ser un número válido. ", "")
)</f>
        <v/>
      </c>
      <c r="HL199" s="46">
        <f>IF($DS199,
IF( AND(CG199&lt;&gt;"", ISERR(_xlfn.NUMBERVALUE(CG199))), "El valor de teletrabajo debe ser un número válido. ", "")
)</f>
        <v/>
      </c>
      <c r="HM199" s="46">
        <f>IF($DS199,
IF( AND(CH199&lt;&gt;"", ISERR(_xlfn.NUMBERVALUE(CH199))), "El valor de bonificación de retiro debe ser un número válido. ", "")
)</f>
        <v/>
      </c>
      <c r="HN199" s="46">
        <f>IF($DS199,
IF( AND(CI199&lt;&gt;"", ISERR(_xlfn.NUMBERVALUE(CI199))), "El valor de indemnización de retiro debe ser un número válido. ", "")
)</f>
        <v/>
      </c>
      <c r="HO199" s="46">
        <f>IF($DS199,
IF( AND(CJ199&lt;&gt;"", ISERR(_xlfn.NUMBERVALUE(CJ199))), "El valor de reintegros debe ser un número válido. ", "")
)</f>
        <v/>
      </c>
      <c r="HP199" s="46">
        <f>CONCATENATE(CK199,CL199,CM199)&lt;&gt;""</f>
        <v/>
      </c>
      <c r="HQ199" s="46">
        <f>IF(AND($DS199,HP199),
IF(CK199="","Debes escribir la descripción de otro concepto no categorizado. ",""),
""
)</f>
        <v/>
      </c>
      <c r="HR199" s="46">
        <f>IF(AND($DS199,HP199),
IF(CONCATENATE(CL199,CM199)="","Debes escribir al menos un valor de concepto no categorizado (salarial o no salarial). ",
IF(ISERR(_xlfn.NUMBERVALUE(CL199)),"El valor salarial concepto no categorizado debe ser un número válido. ","")
),
""
)</f>
        <v/>
      </c>
      <c r="HS199" s="46">
        <f>IF(AND($DS199,HP199),
IF(CONCATENATE(CL199,CM199)="","Debes escribir al menos un valor de concepto no categorizado (salarial o no salarial). ",
IF(ISERR(_xlfn.NUMBERVALUE(CM199)),"El valor NO salarial concepto no categorizado debe ser un número válido. ","")
),
""
)</f>
        <v/>
      </c>
      <c r="HT199" s="46">
        <f>IF($DS199,
IF(CN199="","Debes escribir el porcentaje del aporte a salud. ",
IF( ISERR(_xlfn.NUMBERVALUE(CN199)), "El valor del porcentaje del aporte a salud debe ser un número válido. ", "")
)
)</f>
        <v/>
      </c>
      <c r="HU199" s="46">
        <f>IF($DS199,
IF(CO199="","Debes escribir el valor del aporte a salud. ",
IF( ISERR(_xlfn.NUMBERVALUE(CO199)), "El valor del aporte a salud debe ser un número válido. ", "")
)
)</f>
        <v/>
      </c>
      <c r="HV199" s="46">
        <f>IF($DS199,
IF( AND(CP199&lt;&gt;"", ISERR(_xlfn.NUMBERVALUE(CP199))), "El valor plan complementario debe ser un número válido. ", "")
)</f>
        <v/>
      </c>
      <c r="HW199" s="46">
        <f>IF($DS199,
IF(CQ199="","Debes escribir el porcentaje del aporte a pensión. ",
IF( ISERR(_xlfn.NUMBERVALUE(CQ199)), "El valor del porcentaje del aporte a pensión debe ser un número válido. ", "")
)
)</f>
        <v/>
      </c>
      <c r="HX199" s="46">
        <f>IF($DS199,
IF(CR199="","Debes escribir el valor del aporte a pensión. ",
IF( ISERR(_xlfn.NUMBERVALUE(CR199)), "El valor del aporte a salud debe ser un número válido. ", "")
)
)</f>
        <v/>
      </c>
      <c r="HY199" s="46">
        <f>IF($DS199,
IF( AND(CS199&lt;&gt;"", ISERR(_xlfn.NUMBERVALUE(CS199))), "El valor pensión voluntaria debe ser un número válido. ", "")
)</f>
        <v/>
      </c>
      <c r="HZ199" s="46">
        <f>CONCATENATE(CT199,CU199,CV199,CW199)&lt;&gt;""</f>
        <v/>
      </c>
      <c r="IA199" s="46">
        <f>IF(AND($DS199,HZ199),
IF(CT199="","Debes escribir el % del fondo de seguridad pensional. ",
IF( ISERR(_xlfn.NUMBERVALUE(CT199)), "El % del fondo de seguridad debe ser un número válido. ", "")
),
""
)</f>
        <v/>
      </c>
      <c r="IB199" s="46">
        <f>IF(AND($DS199,HZ199),
IF(CU199="","Debes escribir el valor del aporte al fondo de solidaridad pensional. ",
IF( ISERR(_xlfn.NUMBERVALUE(CU199)), "El valor del aporte al fondo de solidaridad pensional debe ser un número válido. ", "")
),
""
)</f>
        <v/>
      </c>
      <c r="IC199" s="46">
        <f>IF(AND($DS199,HZ199),
IF(CV199="","Debes escribir el % del fondo de subsistencia. ",
IF( ISERR(_xlfn.NUMBERVALUE(CV199)), "El % del fondo de subsistencia debe ser un número válido. ", "")
),
""
)</f>
        <v/>
      </c>
      <c r="ID199" s="46">
        <f>IF(AND($DS199,HZ199),
IF(CW199="","Debes escribir el valor del fondo de subsistencia. ",
IF( ISERR(_xlfn.NUMBERVALUE(CW199)), "El valor del fondo de subsistencia debe ser un número válido. ", "")
),
""
)</f>
        <v/>
      </c>
      <c r="IE199" s="46">
        <f>CONCATENATE(CX199,CY199)&lt;&gt;""</f>
        <v/>
      </c>
      <c r="IF199" s="46">
        <f>IF(AND($DS199,IE199),
IF(CX199="","Debes escribir el % de sindicato. ",
IF( ISERR(_xlfn.NUMBERVALUE(CX199)), "El % de sindicato debe ser un número válido. ", "")
),
""
)</f>
        <v/>
      </c>
      <c r="IG199" s="46">
        <f>IF(AND($DS199,IE199),
IF(CY199="","Debes escribir el valor del sindicato. ",
IF( ISERR(_xlfn.NUMBERVALUE(CY199)), "El valor del sindicato debe ser un número válido. ", "")
),
""
)</f>
        <v/>
      </c>
      <c r="IH199" s="46">
        <f>IF($DS199,
IF( AND(CZ199&lt;&gt;"", ISERR(_xlfn.NUMBERVALUE(CZ199))), "El valor de sanción pública debe ser un número válido. ", "")
)</f>
        <v/>
      </c>
      <c r="II199" s="46">
        <f>IF($DS199,
IF( AND(DA199&lt;&gt;"", ISERR(_xlfn.NUMBERVALUE(DA199))), "El valor de sanción privada debe ser un número válido. ", "")
)</f>
        <v/>
      </c>
      <c r="IJ199" s="46">
        <f>CONCATENATE(DB199,DC199)&lt;&gt;""</f>
        <v/>
      </c>
      <c r="IK199" s="46">
        <f>IF(AND($DS199,IJ199),
IF(DB199="","Debes escribir la descripción de libranza. ",""),
""
)</f>
        <v/>
      </c>
      <c r="IL199" s="46">
        <f>IF(AND($DS199,IJ199),
IF(DC199="","Debes escribir la cuota libranza. ",
IF(ISERR(_xlfn.NUMBERVALUE(DC199)),"El valor de la cuota libranza debe ser un número válido. ","")
),
""
)</f>
        <v/>
      </c>
      <c r="IM199" s="46">
        <f>IF($DS199,
IF( AND(DD199&lt;&gt;"", ISERR(_xlfn.NUMBERVALUE(DD199))), "El valor de pagos a terceros debe ser un número válido. ", "")
)</f>
        <v/>
      </c>
      <c r="IN199" s="46">
        <f>IF($DS199,
IF( AND(DE199&lt;&gt;"", ISERR(_xlfn.NUMBERVALUE(DE199))), "El valor de anticipos debe ser un número válido. ", "")
)</f>
        <v/>
      </c>
      <c r="IO199" s="46">
        <f>IF($DS199,
IF( AND(DF199&lt;&gt;"", ISERR(_xlfn.NUMBERVALUE(DF199))), "El valor de AFC debe ser un número válido. ", "")
)</f>
        <v/>
      </c>
      <c r="IP199" s="46">
        <f>IF($DS199,
IF( AND(DG199&lt;&gt;"", ISERR(_xlfn.NUMBERVALUE(DG199))), "El valor de rete-fuente debe ser un número válido. ", "")
)</f>
        <v/>
      </c>
      <c r="IQ199" s="46">
        <f>IF($DS199,
IF( AND(DH199&lt;&gt;"", ISERR(_xlfn.NUMBERVALUE(DH199))), "El valor de cooperativa de trabajo debe ser un número válido. ", "")
)</f>
        <v/>
      </c>
      <c r="IR199" s="46">
        <f>IF($DS199,
IF( AND(DI199&lt;&gt;"", ISERR(_xlfn.NUMBERVALUE(DI199))), "El valor de embargo fiscal debe ser un número válido. ", "")
)</f>
        <v/>
      </c>
      <c r="IS199" s="46">
        <f>IF($DS199,
IF( AND(DJ199&lt;&gt;"", ISERR(_xlfn.NUMBERVALUE(DJ199))), "El valor de educación debe ser un número válido. ", "")
)</f>
        <v/>
      </c>
      <c r="IT199" s="46">
        <f>IF($DS199,
IF( AND(DK199&lt;&gt;"", ISERR(_xlfn.NUMBERVALUE(DK199))), "El valor de reintegro debe ser un número válido. ", "")
)</f>
        <v/>
      </c>
      <c r="IU199" s="46">
        <f>IF($DS199,
IF( AND(DL199&lt;&gt;"", ISERR(_xlfn.NUMBERVALUE(DL199))), "El valor de deuda debe ser un número válido. ", "")
)</f>
        <v/>
      </c>
      <c r="IV199" s="46">
        <f>IF($DS199,
IF( AND(DM199&lt;&gt;"", ISERR(_xlfn.NUMBERVALUE(DM199))), "El valor de otras deducciones debe ser un número válido. ", "")
)</f>
        <v/>
      </c>
      <c r="IW199" s="46">
        <f>IF($DS199,
IF(DN199="","Debes escribir el valor de los devengos totales. ",
IF( ISERR(_xlfn.NUMBERVALUE(DN199)), "El valor de los devengos totales debe ser un número válido. ", "")
)
)</f>
        <v/>
      </c>
      <c r="IX199" s="46">
        <f>IF($DS199,
IF(DO199="","Debes escribir el valor de las deducciones totales. ",
IF( ISERR(_xlfn.NUMBERVALUE(DO199)), "El valor de las deducciones totales debe ser un número válido. ", "")
)
)</f>
        <v/>
      </c>
      <c r="IY199" s="46">
        <f>IF($DS199,
IF(DP199="","Debes escribir el valor del salario total. ",
IF( ISERR(_xlfn.NUMBERVALUE(DP199)), "El valor del salario total debe ser un número válido. ", "")
)
)</f>
        <v/>
      </c>
    </row>
    <row r="200">
      <c r="B200" s="48" t="n">
        <v>188</v>
      </c>
      <c r="C200" s="61">
        <f>IF(AND(DS200,DP200&lt;&gt;""),
IF(DQ200="","OK","Error"),
""
)</f>
        <v/>
      </c>
      <c r="D200" s="53" t="n"/>
      <c r="E200" s="52" t="n"/>
      <c r="F200" s="112" t="n"/>
      <c r="G200" s="52" t="n"/>
      <c r="H200" s="53" t="n"/>
      <c r="I200" s="52" t="n"/>
      <c r="J200" s="52" t="n"/>
      <c r="K200" s="53" t="n"/>
      <c r="L200" s="55" t="n"/>
      <c r="M200" s="108" t="n"/>
      <c r="N200" s="56" t="n"/>
      <c r="O200" s="52" t="n"/>
      <c r="P200" s="52" t="n"/>
      <c r="Q200" s="52" t="n"/>
      <c r="R200" s="52" t="n"/>
      <c r="S200" s="52" t="n"/>
      <c r="T200" s="53" t="n"/>
      <c r="U200" s="52" t="n"/>
      <c r="V200" s="52" t="n"/>
      <c r="W200" s="55" t="n"/>
      <c r="X200" s="55" t="n"/>
      <c r="Y200" s="52" t="n"/>
      <c r="Z200" s="55" t="n"/>
      <c r="AA200" s="52" t="n"/>
      <c r="AB200" s="53" t="n"/>
      <c r="AC200" s="53" t="n"/>
      <c r="AD200" s="53" t="n"/>
      <c r="AE200" s="177" t="n"/>
      <c r="AF200" s="113" t="n"/>
      <c r="AG200" s="177" t="n"/>
      <c r="AH200" s="178" t="n"/>
      <c r="AI200" s="178" t="n"/>
      <c r="AJ200" s="178" t="n"/>
      <c r="AK200" s="114" t="n"/>
      <c r="AL200" s="178" t="n"/>
      <c r="AM200" s="114" t="n"/>
      <c r="AN200" s="178" t="n"/>
      <c r="AO200" s="114" t="n"/>
      <c r="AP200" s="178" t="n"/>
      <c r="AQ200" s="114" t="n"/>
      <c r="AR200" s="178" t="n"/>
      <c r="AS200" s="114" t="n"/>
      <c r="AT200" s="178" t="n"/>
      <c r="AU200" s="114" t="n"/>
      <c r="AV200" s="178" t="n"/>
      <c r="AW200" s="114" t="n"/>
      <c r="AX200" s="178" t="n"/>
      <c r="AY200" s="114" t="n"/>
      <c r="AZ200" s="178" t="n"/>
      <c r="BA200" s="114" t="n"/>
      <c r="BB200" s="178" t="n"/>
      <c r="BC200" s="114" t="n"/>
      <c r="BD200" s="178" t="n"/>
      <c r="BE200" s="178" t="n"/>
      <c r="BF200" s="178" t="n"/>
      <c r="BG200" s="59" t="n"/>
      <c r="BH200" s="178" t="n"/>
      <c r="BI200" s="114" t="n"/>
      <c r="BJ200" s="53" t="n"/>
      <c r="BK200" s="178" t="n"/>
      <c r="BL200" s="114" t="n"/>
      <c r="BM200" s="178" t="n"/>
      <c r="BN200" s="114" t="n"/>
      <c r="BO200" s="178" t="n"/>
      <c r="BP200" s="178" t="n"/>
      <c r="BQ200" s="178" t="n"/>
      <c r="BR200" s="178" t="n"/>
      <c r="BS200" s="178" t="n"/>
      <c r="BT200" s="178" t="n"/>
      <c r="BU200" s="178" t="n"/>
      <c r="BV200" s="178" t="n"/>
      <c r="BW200" s="178" t="n"/>
      <c r="BX200" s="178" t="n"/>
      <c r="BY200" s="178" t="n"/>
      <c r="BZ200" s="178" t="n"/>
      <c r="CA200" s="178" t="n"/>
      <c r="CB200" s="178" t="n"/>
      <c r="CC200" s="178" t="n"/>
      <c r="CD200" s="178" t="n"/>
      <c r="CE200" s="178" t="n"/>
      <c r="CF200" s="178" t="n"/>
      <c r="CG200" s="178" t="n"/>
      <c r="CH200" s="178" t="n"/>
      <c r="CI200" s="178" t="n"/>
      <c r="CJ200" s="178" t="n"/>
      <c r="CK200" s="53" t="n"/>
      <c r="CL200" s="178" t="n"/>
      <c r="CM200" s="178" t="n"/>
      <c r="CN200" s="60" t="n"/>
      <c r="CO200" s="177" t="n"/>
      <c r="CP200" s="178" t="n"/>
      <c r="CQ200" s="60" t="n"/>
      <c r="CR200" s="177" t="n"/>
      <c r="CS200" s="178" t="n"/>
      <c r="CT200" s="59" t="n"/>
      <c r="CU200" s="178" t="n"/>
      <c r="CV200" s="59" t="n"/>
      <c r="CW200" s="178" t="n"/>
      <c r="CX200" s="59" t="n"/>
      <c r="CY200" s="178" t="n"/>
      <c r="CZ200" s="178" t="n"/>
      <c r="DA200" s="178" t="n"/>
      <c r="DB200" s="53" t="n"/>
      <c r="DC200" s="178" t="n"/>
      <c r="DD200" s="178" t="n"/>
      <c r="DE200" s="178" t="n"/>
      <c r="DF200" s="178" t="n"/>
      <c r="DG200" s="178" t="n"/>
      <c r="DH200" s="178" t="n"/>
      <c r="DI200" s="178" t="n"/>
      <c r="DJ200" s="178" t="n"/>
      <c r="DK200" s="178" t="n"/>
      <c r="DL200" s="178" t="n"/>
      <c r="DM200" s="178" t="n"/>
      <c r="DN200" s="177" t="n"/>
      <c r="DO200" s="177" t="n"/>
      <c r="DP200" s="177" t="n"/>
      <c r="DQ200" s="76">
        <f>IF(AND(DS200,DP200&lt;&gt;""),
CONCATENATE(DT200,DU200,DV200,DW200,DX200,DY200,DZ200,EA200,EB200,EC200,ED200,EE200,EF200,EG200,EH200,EI200,EJ200,EK200,EL200,EM200,EN200,EO200,EP200,EQ200,ES200,ET200,EU200,EV200,EW200,EX200,EY200,EZ200,FA200,FC200,FD200,FF200,FG200,FI200,FJ200,FL200,FM200,FO200,FP200,FR200,FS200,FU200,FV200,FX200,FY200,GA200,GB200,GD200,GE200,GF200,GH200,GI200,GJ200,GL200,GM200,GN200,GP200,GQ200,GS200,GT200,GU200,GV200,GW200,GX200,GY200,GZ200,HA200,HB200,HC200,HD200,HE200,HF200,HG200,HH200,HI200,HJ200,HK200,HL200,HM200,HN200,HO200,HQ200,HR200,HS200,HT200,HU200,HV200,HW200,HX200,HY200,IA200,IB200,IC200,ID200,IF200,IG200,IH200,II200,IK200,IL200,IM200,IN200,IO200,IP200,IQ200,IR200,IS200,IT200,IU200,IV200,IW200,IX200,IY200,IZ200),
""
)</f>
        <v/>
      </c>
      <c r="DR200" s="53" t="n"/>
      <c r="DS200" s="46">
        <f>CONCATENATE(D200,$E200,$F200,$G200,H200,$I200,$J200,K200,$L200,$M200,N200,$O200,$P200,$Q200,$R200,$S200,T200,$U200,$V200,$W200,$X200,$Y200,$Z200,$AA200,AB200,AC200,AD200,$AE200,$AF200,$AG200,AH200,AI200,AJ200,AK200,AL200,AM200,AN200,AO200,AP200,AQ200,AR200,AS200,AT200,AU200,AV200,AW200,AX200,AY200,AZ200,BA200,BB200,BC200,BD200,BE200,BF200,BG200,BH200,BI200,BJ200,BK200,BL200,BM200,BN200,BO200,BP200,BQ200,BR200,BS200,BT200,BU200,BV200,BW200,BX200,BY200,BZ200,CA200,CB200,CC200,CD200,CE200,CF200,CG200,CH200,CI200,CJ200,CK200,CL200,CM200,$CN200,$CO200,CP200,$CQ200,$CR200,CS200,CT200,CU200,CV200,CW200,CX200,CY200,CZ200,DA200,DB200,DC200,DD200,DE200,DF200,DG200,DH200,DI200,DJ200,DK200,DL200,DM200,$DN200,$DO200,$DP200,DR200)&lt;&gt;""</f>
        <v/>
      </c>
      <c r="DT200" s="46">
        <f>IF(AND($DS200,$E$4&lt;&gt;""),
IF(LEFT($E$4,2) = "1.",
IF(D200&lt;&gt;"","El CUNE sólo se envía en operaciones de novedad o ajuste. ",""),
IF(D200="","Debes escribir un CUNE válido para realizar operaciones de novedad o ajuste. ","")),
""
)</f>
        <v/>
      </c>
      <c r="DU200" s="46">
        <f>IF($DS200,
IF(E200="","Debes seleccionar el tipo de documento del empleado. ",
IF(_xlfn.IFNA(VLOOKUP(E200,TIPO_DE_DOCUMENTO,1,FALSE),-1)=-1,"El tipo de documento no es válido (por favor seleccionarlo de la lista). ","")
)
)</f>
        <v/>
      </c>
      <c r="DV200" s="46">
        <f>IF($DS200,
IF(F200="","Debes escribir el número de documento del empleado. ","")
)</f>
        <v/>
      </c>
      <c r="DW200" s="46">
        <f>IF($DS200,
IF(G200="","Debes escribir el primer nombre del empleado. ","")
)</f>
        <v/>
      </c>
      <c r="DY200" s="46">
        <f>IF($DS200,
IF(I200="","Debes escribir el primer apellido del empleado. ","")
)</f>
        <v/>
      </c>
      <c r="DZ200" s="46">
        <f>IF($DS200,
IF(J200="","Debes escribir el segundo apellido del empleado. ","")
)</f>
        <v/>
      </c>
      <c r="EB200" s="46">
        <f>IF($DS200,
IF(L200="","Debes escribir la fecha de ingreso del empleado. ",
IF(ISERR(DATE(YEAR(L200),MONTH(L200),DAY(L200))), "El valor ingresado en fecha de ingreso no tiene un formato válido. ","")
)
)</f>
        <v/>
      </c>
      <c r="EC200" s="46">
        <f>IF($DS200,
IF(M200="","Debes escribir el tiempo laborado. ",
IF( IFERROR(INT(M200),1.1) &lt;&gt; IFERROR(_xlfn.NUMBERVALUE(M200),1), "El valor de los días trabajados debe ser un número entero. ", "")
)
)</f>
        <v/>
      </c>
      <c r="ED200" s="46">
        <f>IF($DS200,
IF( AND(N200&lt;&gt;"", ISERR(DATE(YEAR(N200),MONTH(N200),DAY(N200))) ), "El valor ingresado en fecha de ingreso no tiene un formato válido. ",
IF( AND(N200&lt;&gt;"", $E$6&lt;&gt;"", DATE(YEAR(N200), MONTH(N200), 1) &lt;&gt; IFERROR(DATE(MID($E$6, 1, 4), MID($E$6, 6, 2),1), "1/1/1900") ), "La fecha de retiro debe estar dentro del período liquidado. ", "")
)
)</f>
        <v/>
      </c>
      <c r="EE200" s="46">
        <f>IF($DS200,
IF(O200="","Debes seleccionar el tipo de trabajador. ",
IF(_xlfn.IFNA(VLOOKUP(O200,TIPO_DE_TRABAJADOR,1,FALSE),-1)=-1,"El tipo de trabajador no es válido (por favor seleccionarlo de la lista). ","")
)
)</f>
        <v/>
      </c>
      <c r="EF200" s="46">
        <f>IF($DS200,
IF(P200="","Debes seleccionar si es un trabajador dependiente pensionado por vejez. ",
IF(_xlfn.IFNA(VLOOKUP(P200,SUBTIPO_DE_TRABAJADOR,1,FALSE),-1)=-1,"El tipo de trabajador dependiente pensionado por vejez no es válido (por favor seleccionarlo de la lista). ","")
)
)</f>
        <v/>
      </c>
      <c r="EG200" s="46">
        <f>IF($DS200,
IF(Q200="","Debes seleccionar el tipo de contrato del trabajador. ",
IF(_xlfn.IFNA(VLOOKUP(Q200,TIPO_DE_CONTRATO,1,FALSE),-1)=-1,"El tipo de contrato del trabajador no es válido (por favor seleccionarlo de la lista). ","")
)
)</f>
        <v/>
      </c>
      <c r="EH200" s="46">
        <f>IF($DS200,
IF(R200="","Debes seleccionar si es un salario integral. ",
IF(_xlfn.IFNA(VLOOKUP(R200,SI_NO,1,FALSE),-1)=-1,"Valor no válido para salario integral (por favor seleccionarlo de la lista). ","")
)
)</f>
        <v/>
      </c>
      <c r="EI200" s="46">
        <f>IF($DS200,
IF(S200="","Debes seleccionar si el trabajador realiza actividades de riesgo. ",
IF(_xlfn.IFNA(VLOOKUP(S200,SI_NO,1,FALSE),-1)=-1,"Valor no válido para actividad de alto riesgo (por favor seleccionarlo de la lista). ","")
)
)</f>
        <v/>
      </c>
      <c r="EK200" s="46">
        <f>IF($DS200,
IF(U200="","Debes escribir el código del municipio de residencia del trabajador. ",
IF(_xlfn.IFNA(VLOOKUP(U200,MUNICIPIO,1,FALSE),-1)=-1,"El municipio de residencia del trabajador es inválido (por favor seleccionarlo de la lista). ","")
)
)</f>
        <v/>
      </c>
      <c r="EL200" s="46">
        <f>IF($DS200,
IF(V200="","Debes escribir el la dirección de residendia del trabajador. ","")
)</f>
        <v/>
      </c>
      <c r="EM200" s="46">
        <f>IF($DS200,
IF(W200="","Debes escribir la fecha de inicio de la liquidación. ",
IF(ISERR(DATE(YEAR(W200),MONTH(W200),DAY(W200))),"El valor ingresado en fecha de inicio de liquidación no tiene un formato válido. ",
IF( AND($E$6&lt;&gt;"", DATE(YEAR(W200), MONTH(W200), 1) &lt;&gt; IFERROR(DATE(MID($E$6, 1, 4), MID($E$6, 6, 2),1), "1/1/1900") ), "La fecha de inicio de la liquidación debe estar dentro del período liquidado. ", "")
)
)
)</f>
        <v/>
      </c>
      <c r="EN200" s="46">
        <f>IF($DS200,
IF(X200="","Debes escribir la fecha de fin de la liquidación. ",
IF(ISERR(DATE(YEAR(X200),MONTH(X200),DAY(X200))),"El valor ingresado en fecha de fin de liquidación no tiene un formato válido. ",
IF( AND($E$6&lt;&gt;"", DATE(YEAR(X200), MONTH(X200), 1) &lt;&gt; IFERROR(DATE(MID($E$6, 1, 4), MID($E$6, 6, 2),1), "1/1/1900") ), "La fecha de fin de la liquidación debe estar dentro del período liquidado. ", "")
)
)
)</f>
        <v/>
      </c>
      <c r="EO200" s="46">
        <f>IF($DS200,
IF(Y200="","Debes escribir la frecuencia de pago del trabajador. ",
IF(_xlfn.IFNA(VLOOKUP(Y200,PERÍODO_DE_NÓMINA,1,FALSE),-1)=-1,"La frecuencia de pago es inválida (por favor seleccionarlo de la lista). ","")
)
)</f>
        <v/>
      </c>
      <c r="EP200" s="46">
        <f>IF($DS200,
IF(Z200="","Debes escribir la fecha de pago. ",
IF(ISERR(DATE(YEAR(Z200),MONTH(Z200),DAY(Z200))), "El valor ingresado en fecha de pago no tiene un formato válido. ","")
)
)</f>
        <v/>
      </c>
      <c r="EQ200" s="46">
        <f>IF($DS200,
IF(AA200="","Debes escribir el medio de pago. ",
IF(_xlfn.IFNA(VLOOKUP(AA200,MEDIOS_DE_PAGO,1,FALSE),-1)=-1,"El medio de pago es inválido (por favor seleccionarlo de la lista). ","")
)
)</f>
        <v/>
      </c>
      <c r="ER200" s="46">
        <f>OR(AA200='Tablas '!$T$4,AA200='Tablas '!$T$7,AA200='Tablas '!$T$8,AA200='Tablas '!$T$11)</f>
        <v/>
      </c>
      <c r="ES200" s="46">
        <f>IF(AND($DS200,ER200),
IF(AB200="","Debes escribir la entidad bancaria. ",""),
""
)</f>
        <v/>
      </c>
      <c r="ET200" s="46">
        <f>IF(AND($DS200,ER200),
IF(AC200="","Debes escribir el tipo de cuenta bancaria. ",
IF(_xlfn.IFNA(VLOOKUP(AC200,TIPO_DE_CUENTA,1,FALSE),-1)=-1,"El tipo de cuenta bancaria es inválida (por favor seleccionarlo de la lista). ","")
),
""
)</f>
        <v/>
      </c>
      <c r="EU200" s="46">
        <f>IF(AND($DS200,ER200),
IF(AD200="","Debes escribir el número de cuenta bancaria. ",""),
""
)</f>
        <v/>
      </c>
      <c r="EV200" s="46">
        <f>IF($DS200,
IF(AE200="","Debes escribir el valor del sueldo básico. ",
IF( ISERR(_xlfn.NUMBERVALUE(AE200)), "El valor del sueldo básico debe ser un número válido. ", "")
)
)</f>
        <v/>
      </c>
      <c r="EW200" s="46">
        <f>IF($DS200,
IF(AF200="","Debes escribir el número de días trabajados. ",
IF( IFERROR(INT(AF200),1.1) &lt;&gt; IFERROR(_xlfn.NUMBERVALUE(AF200),1), "La cantidad de días trabajados debe ser un número entero. ", "")
)
)</f>
        <v/>
      </c>
      <c r="EX200" s="46">
        <f>IF($DS200,
IF(AG200="","Debes escribir el valor del sueldo trabajado. ",
IF( ISERR(_xlfn.NUMBERVALUE(AG200)), "El valor del sueldo trabajado debe ser un número válido. ", "")
)
)</f>
        <v/>
      </c>
      <c r="EY200" s="46">
        <f>IF($DS200,
IF( AND(AH200&lt;&gt;"", ISERR(_xlfn.NUMBERVALUE(AH200))), "El valor del auxilio de transporte debe ser un número válido. ", "")
)</f>
        <v/>
      </c>
      <c r="EZ200" s="46">
        <f>IF($DS200,
IF( AND(AI200&lt;&gt;"", ISERR(_xlfn.NUMBERVALUE(AI200))), "El valor de viáticos salariales debe ser un número válido. ", "")
)</f>
        <v/>
      </c>
      <c r="FA200" s="46">
        <f>IF($DS200,
IF( AND(AJ200&lt;&gt;"", ISERR(_xlfn.NUMBERVALUE(AJ200))), "El valor de viáticos NO salariales debe ser un número válido. ", "")
)</f>
        <v/>
      </c>
      <c r="FB200" s="46">
        <f>CONCATENATE(AK200,AL200)&lt;&gt;""</f>
        <v/>
      </c>
      <c r="FC200" s="46">
        <f>IF(AND($DS200,FB200),
IF(AK200="","Debes escribir el número de horas extras diurnas. ",
IF( IFERROR(INT(AK200),1.1) &lt;&gt; IFERROR(_xlfn.NUMBERVALUE(AK200),1), "La cantidad de horas extras diurnas debe ser un número entero. ", "")
),
""
)</f>
        <v/>
      </c>
      <c r="FD200" s="46">
        <f>IF(AND($DS200,FB200),
IF(AL200="","Debes escribir el valor de las horas extras diurnas. ",
IF( ISERR(_xlfn.NUMBERVALUE(AL200)), "El valor de las horas extras duirnas debe ser un número válido. ", "")
),
""
)</f>
        <v/>
      </c>
      <c r="FE200" s="46">
        <f>CONCATENATE(AM200,AN200)&lt;&gt;""</f>
        <v/>
      </c>
      <c r="FF200" s="46">
        <f>IF(AND($DS200,FE200),
IF(AM200="","Debes escribir el número de horas extras nocturnas. ",
IF( IFERROR(INT(AM200),1.1) &lt;&gt; IFERROR(_xlfn.NUMBERVALUE(AM200),1), "La cantidad de horas extras nocturnas debe ser un número entero. ", "")
),
""
)</f>
        <v/>
      </c>
      <c r="FG200" s="46">
        <f>IF(AND($DS200,FE200),
IF(AN200="","Debes escribir el valor de las horas extras nocturnas. ",
IF( ISERR(_xlfn.NUMBERVALUE(AN200)), "El valor de las horas extras nocturnas debe ser un número válido. ", "")
),
""
)</f>
        <v/>
      </c>
      <c r="FH200" s="46">
        <f>CONCATENATE(AO200,AP200)&lt;&gt;""</f>
        <v/>
      </c>
      <c r="FI200" s="46">
        <f>IF(AND($DS200,FH200),
IF(AO200="","Debes escribir el número de horas extras diurnas dominicales y festivas. ",
IF( IFERROR(INT(AO200),1.1) &lt;&gt; IFERROR(_xlfn.NUMBERVALUE(AO200),1), "La cantidad de horas extras diurnas dominicales y festivas debe ser un número entero. ", "")
),
""
)</f>
        <v/>
      </c>
      <c r="FJ200" s="46">
        <f>IF(AND($DS200,FH200),
IF(AP200="","Debes escribir el valor de las horas extras diurnas dominicales y festivas. ",
IF( ISERR(_xlfn.NUMBERVALUE(AP200)), "El valor de las horas extras diurnas dominicales y festivas debe ser un número válido. ", "")
),
""
)</f>
        <v/>
      </c>
      <c r="FK200" s="46">
        <f>CONCATENATE(AQ200,AR200)&lt;&gt;""</f>
        <v/>
      </c>
      <c r="FL200" s="46">
        <f>IF(AND($DS200,FK200),
IF(AQ200="","Debes escribir el número de horas extras nocturnas dominicales y festivas. ",
IF( IFERROR(INT(AQ200),1.1) &lt;&gt; IFERROR(_xlfn.NUMBERVALUE(AQ200),1), "La cantidad de horas extras nocturnas dominicales y festivas debe ser un número entero. ", "")
),
""
)</f>
        <v/>
      </c>
      <c r="FM200" s="46">
        <f>IF(AND($DS200,FK200),
IF(AR200="","Debes escribir el valor de las horas extras nocturnas dominicales y festivas. ",
IF( ISERR(_xlfn.NUMBERVALUE(AR200)), "El valor de las horas extras nocturnas dominicales y festivas debe ser un número válido. ", "")
),
""
)</f>
        <v/>
      </c>
      <c r="FN200" s="46">
        <f>CONCATENATE(AS200,AT200)&lt;&gt;""</f>
        <v/>
      </c>
      <c r="FO200" s="46">
        <f>IF(AND($DS200,FN200),
IF(AS200="","Debes escribir el número de horas recargo nocturno. ",
IF( IFERROR(INT(AS200),1.1) &lt;&gt; IFERROR(_xlfn.NUMBERVALUE(AS200),1), "La cantidad de horas recargo nocturno debe ser un número entero. ", "")
),
""
)</f>
        <v/>
      </c>
      <c r="FP200" s="46">
        <f>IF(AND($DS200,FN200),
IF(AT200="","Debes escribir el valor de las horas recargo nocturno. ",
IF( ISERR(_xlfn.NUMBERVALUE(AT200)), "El valor de las horas recargo nocturno debe ser un número válido. ", "")
),
""
)</f>
        <v/>
      </c>
      <c r="FQ200" s="46">
        <f>CONCATENATE(AU200,AV200)&lt;&gt;""</f>
        <v/>
      </c>
      <c r="FR200" s="46">
        <f>IF(AND($DS200,FQ200),
IF(AU200="","Debes escribir el número de horas recargo diurno dominical y festivo. ",
IF( IFERROR(INT(AU200),1.1) &lt;&gt; IFERROR(_xlfn.NUMBERVALUE(AU200),1), "La cantidad de horas recargo diurno dominical y festivo debe ser un número entero. ", "")
),
""
)</f>
        <v/>
      </c>
      <c r="FS200" s="46">
        <f>IF(AND($DS200,FQ200),
IF(AV200="","Debes escribir el valor de las horas recargo diurno dominical y festivo. ",
IF( ISERR(_xlfn.NUMBERVALUE(AV200)), "El valor de las horas recargo diurno dominical y festivo debe ser un número válido. ", "")
),
""
)</f>
        <v/>
      </c>
      <c r="FT200" s="46">
        <f>CONCATENATE(AW200,AX200)&lt;&gt;""</f>
        <v/>
      </c>
      <c r="FU200" s="46">
        <f>IF(AND($DS200,FT200),
IF(AW200="","Debes escribir el número de horas recargo nocturno dominical y festivo. ",
IF( IFERROR(INT(AW200),1.1) &lt;&gt; IFERROR(_xlfn.NUMBERVALUE(AW200),1), "La cantidad de horas recargo nocturno dominical y festivo debe ser un número entero. ", "")
),
""
)</f>
        <v/>
      </c>
      <c r="FV200" s="46">
        <f>IF(AND($DS200,FT200),
IF(AX200="","Debes escribir el valor de las horas recargo nocturno dominical y festivo. ",
IF( ISERR(_xlfn.NUMBERVALUE(AX200)), "El valor de las horas recargo nocturno dominical y festivo debe ser un número válido. ", "")
),
""
)</f>
        <v/>
      </c>
      <c r="FW200" s="46">
        <f>CONCATENATE(AY200,AZ200)&lt;&gt;""</f>
        <v/>
      </c>
      <c r="FX200" s="46">
        <f>IF(AND($DS200,FW200),
IF(AY200="","Debes escribir el número de días de vacaciones comunes. ",
IF( IFERROR(INT(AY200),1.1) &lt;&gt; IFERROR(_xlfn.NUMBERVALUE(AY200),1), "La cantidad de días de vacaciones comunes debe ser un número entero. ", "")
),
""
)</f>
        <v/>
      </c>
      <c r="FY200" s="46">
        <f>IF(AND($DS200,FW200),
IF(AZ200="","Debes escribir el valor de las vacaciones comunes. ",
IF( ISERR(_xlfn.NUMBERVALUE(AZ200)), "El valor de las vacaciones comunes debe ser un número válido. ", "")
),
""
)</f>
        <v/>
      </c>
      <c r="FZ200" s="46">
        <f>CONCATENATE(BA200,BB200)&lt;&gt;""</f>
        <v/>
      </c>
      <c r="GA200" s="46">
        <f>IF(AND($DS200,FZ200),
IF(BA200="","Debes escribir el número de días de vacaciones compensadas. ",
IF( IFERROR(INT(BA200),1.1) &lt;&gt; IFERROR(_xlfn.NUMBERVALUE(BA200),1), "La cantidad de días de vacaciones compensadas debe ser un número entero. ", "")
),
""
)</f>
        <v/>
      </c>
      <c r="GB200" s="46">
        <f>IF(AND($DS200,FZ200),
IF(BB200="","Debes escribir el valor de las vacaciones compensadas. ",
IF( ISERR(_xlfn.NUMBERVALUE(BB200)), "El valor de las vacaciones compensadas debe ser un número válido. ", "")
),
""
)</f>
        <v/>
      </c>
      <c r="GC200" s="46">
        <f>CONCATENATE(BC200,BD200)&lt;&gt;""</f>
        <v/>
      </c>
      <c r="GD200" s="46">
        <f>IF(AND($DS200,GC200),
IF(BC200="","Debes escribir el número de días de prima salarial. ",
IF( IFERROR(INT(BC200),1.1) &lt;&gt; IFERROR(_xlfn.NUMBERVALUE(BC200),1), "La cantidad de días de prima salarial debe ser un número entero. ", "")
),
""
)</f>
        <v/>
      </c>
      <c r="GE200" s="46">
        <f>IF(AND($DS200,GC200),
IF(BD200="","Debes escribir el valor de los días de prima salarial. ",
IF( ISERR(_xlfn.NUMBERVALUE(BD200)), "El valor de los días de prima salarial debe ser un número válido. ", "")
),
""
)</f>
        <v/>
      </c>
      <c r="GF200" s="46">
        <f>IF($DS200,
IF( AND(BE200&lt;&gt;"", ISERR(_xlfn.NUMBERVALUE(BE200))), "El valor de la prima NO saliarial debe ser un número válido. ", "")
)</f>
        <v/>
      </c>
      <c r="GG200" s="46">
        <f>CONCATENATE(BF200,BG200,BH200)&lt;&gt;""</f>
        <v/>
      </c>
      <c r="GH200" s="46">
        <f>IF(AND($DS200,GG200),
IF(BF200="","Debes escribir el valor de las cesantías. ",
IF( ISERR(_xlfn.NUMBERVALUE(BF200)), "El valor de las cesantías debe ser un número válido. ", "")
),
""
)</f>
        <v/>
      </c>
      <c r="GI200" s="46">
        <f>IF(AND($DS200,GG200),
IF(BG200="","Debes escribir el % de cesantías. ",
IF( ISERR(_xlfn.NUMBERVALUE(BG200)), "El % de cesantías debe ser un número válido. ", "")
),
""
)</f>
        <v/>
      </c>
      <c r="GJ200" s="46">
        <f>IF(AND($DS200,GG200),
IF(BH200="","Debes escribir el valor de intereses de cesantías. ",
IF( ISERR(_xlfn.NUMBERVALUE(BH200)), "El valor de intereses de cesantías debe ser un número válido. ", "")
),
""
)</f>
        <v/>
      </c>
      <c r="GK200" s="46">
        <f>CONCATENATE(BI200,BJ200,BK200)&lt;&gt;""</f>
        <v/>
      </c>
      <c r="GL200" s="46">
        <f>IF(AND($DS200,GK200),
IF(BI200="","Debes escribir el número de días de incapacidad. ",
IF( IFERROR(INT(BI200),1.1) &lt;&gt; IFERROR(_xlfn.NUMBERVALUE(BI200),1), "La cantidad de días de incapacidad debe ser un número entero. ", "")
),
""
)</f>
        <v/>
      </c>
      <c r="GM200" s="46">
        <f>IF(AND($DS200,GK200),
IF(BJ200="","Debes escribir el tipo de incapacidad. ",
IF(_xlfn.IFNA(VLOOKUP(BJ200,TIPO_DE_INCAPACIDAD,1,FALSE),-1)=-1,"El tipo de incapacidad es inválida (por favor seleccionarlo de la lista). ","")
),
""
)</f>
        <v/>
      </c>
      <c r="GN200" s="46">
        <f>IF(AND($DS200,GK200),
IF(BK200="","Debes escribir el valor de la incapacidad. ",
IF( ISERR(_xlfn.NUMBERVALUE(BK200)), "El valor de la incapacidad debe ser un número válido. ", "")
),
""
)</f>
        <v/>
      </c>
      <c r="GO200" s="46">
        <f>CONCATENATE(BL200,BM200)&lt;&gt;""</f>
        <v/>
      </c>
      <c r="GP200" s="46">
        <f>IF(AND($DS200,GO200),
IF(BL200="","Debes escribir el número de días de licencia de maternidad o paternidad. ",
IF( IFERROR(INT(BL200),1.1) &lt;&gt; IFERROR(_xlfn.NUMBERVALUE(BL200),1), "La cantidad de días de licencia de maternidad o paternidad debe ser un número entero. ", "")
),
""
)</f>
        <v/>
      </c>
      <c r="GQ200" s="46">
        <f>IF(AND($DS200,GO200),
IF(BM200="","Debes escribir el valor de la licencia de maternidad o paternidad. ",
IF( ISERR(_xlfn.NUMBERVALUE(BM200)), "El valor de la licencia de maternidad o paternidad debe ser un número válido. ", "")
),
""
)</f>
        <v/>
      </c>
      <c r="GR200" s="46">
        <f>CONCATENATE(BN200,BO200)&lt;&gt;""</f>
        <v/>
      </c>
      <c r="GS200" s="46">
        <f>IF(AND($DS200,GR200),
IF(BN200="","Debes escribir el número de días de licencia remunerada. ",
IF( IFERROR(INT(BN200),1.1) &lt;&gt; IFERROR(_xlfn.NUMBERVALUE(BN200),1), "La cantidad de días de licencia remunerada debe ser un número entero. ", "")
),
""
)</f>
        <v/>
      </c>
      <c r="GT200" s="46">
        <f>IF(AND($DS200,GR200),
IF(BO200="","Debes escribir el valor de la licencia remunerada. ",
IF( ISERR(_xlfn.NUMBERVALUE(BO200)), "El valor de la licencia remunerada debe ser un número válido. ", "")
),
""
)</f>
        <v/>
      </c>
      <c r="GU200" s="46">
        <f>IF($DS200,
IF( AND(BP200&lt;&gt;"", ISERR(_xlfn.NUMBERVALUE(BP200))), "El valor de la licencia NO remunerada debe ser un número válido. ", "")
)</f>
        <v/>
      </c>
      <c r="GV200" s="46">
        <f>IF($DS200,
IF( AND(BQ200&lt;&gt;"", ISERR(_xlfn.NUMBERVALUE(BQ200))), "El valor de auxilios salariales debe ser un número válido. ", "")
)</f>
        <v/>
      </c>
      <c r="GW200" s="46">
        <f>IF($DS200,
IF( AND(BR200&lt;&gt;"", ISERR(_xlfn.NUMBERVALUE(BR200))), "El valor de auxilios NO salariales debe ser un número válido. ", "")
)</f>
        <v/>
      </c>
      <c r="GX200" s="46">
        <f>IF($DS200,
IF( AND(BS200&lt;&gt;"", ISERR(_xlfn.NUMBERVALUE(BS200))), "El valor de bonos salariales debe ser un número válido. ", "")
)</f>
        <v/>
      </c>
      <c r="GY200" s="46">
        <f>IF($DS200,
IF( AND(BT200&lt;&gt;"", ISERR(_xlfn.NUMBERVALUE(BT200))), "El valor de bonos NO salariales debe ser un número válido. ", "")
)</f>
        <v/>
      </c>
      <c r="GZ200" s="46">
        <f>IF($DS200,
IF( AND(BU200&lt;&gt;"", ISERR(_xlfn.NUMBERVALUE(BU200))), "El valor de bonos salariales de alimentación debe ser un número válido. ", "")
)</f>
        <v/>
      </c>
      <c r="HA200" s="46">
        <f>IF($DS200,
IF( AND(BV200&lt;&gt;"", ISERR(_xlfn.NUMBERVALUE(BV200))), "El valor de bonos NO salariales de alimentación debe ser un número válido. ", "")
)</f>
        <v/>
      </c>
      <c r="HB200" s="46">
        <f>IF($DS200,
IF( AND(BW200&lt;&gt;"", ISERR(_xlfn.NUMBERVALUE(BW200))), "El valor de bonificaciones salariales debe ser un número válido. ", "")
)</f>
        <v/>
      </c>
      <c r="HC200" s="46">
        <f>IF($DS200,
IF( AND(BX200&lt;&gt;"", ISERR(_xlfn.NUMBERVALUE(BX200))), "El valor de bonificaciones NO salariales debe ser un número válido. ", "")
)</f>
        <v/>
      </c>
      <c r="HD200" s="46">
        <f>IF($DS200,
IF( AND(BY200&lt;&gt;"", ISERR(_xlfn.NUMBERVALUE(BY200))), "El valor de compensaciones ordinarias debe ser un número válido. ", "")
)</f>
        <v/>
      </c>
      <c r="HE200" s="46">
        <f>IF($DS200,
IF( AND(BZ200&lt;&gt;"", ISERR(_xlfn.NUMBERVALUE(BZ200))), "El valor de compensaciones extraordinarias debe ser un número válido. ", "")
)</f>
        <v/>
      </c>
      <c r="HF200" s="46">
        <f>IF($DS200,
IF( AND(CA200&lt;&gt;"", ISERR(_xlfn.NUMBERVALUE(CA200))), "El valor de comisiones debe ser un número válido. ", "")
)</f>
        <v/>
      </c>
      <c r="HG200" s="46">
        <f>IF($DS200,
IF( AND(CB200&lt;&gt;"", ISERR(_xlfn.NUMBERVALUE(CB200))), "El valor de ausencia por huega debe ser un número válido. ", "")
)</f>
        <v/>
      </c>
      <c r="HH200" s="46">
        <f>IF($DS200,
IF( AND(CC200&lt;&gt;"", ISERR(_xlfn.NUMBERVALUE(CC200))), "El valor de anticipos debe ser un número válido. ", "")
)</f>
        <v/>
      </c>
      <c r="HI200" s="46">
        <f>IF($DS200,
IF( AND(CD200&lt;&gt;"", ISERR(_xlfn.NUMBERVALUE(CD200))), "El valor de pagos a terceros debe ser un número válido. ", "")
)</f>
        <v/>
      </c>
      <c r="HJ200" s="46">
        <f>IF($DS200,
IF( AND(CE200&lt;&gt;"", ISERR(_xlfn.NUMBERVALUE(CE200))), "El valor de dotación debe ser un número válido. ", "")
)</f>
        <v/>
      </c>
      <c r="HK200" s="46">
        <f>IF($DS200,
IF( AND(CF200&lt;&gt;"", ISERR(_xlfn.NUMBERVALUE(CF200))), "El valor de apoyo sostenibilidad debe ser un número válido. ", "")
)</f>
        <v/>
      </c>
      <c r="HL200" s="46">
        <f>IF($DS200,
IF( AND(CG200&lt;&gt;"", ISERR(_xlfn.NUMBERVALUE(CG200))), "El valor de teletrabajo debe ser un número válido. ", "")
)</f>
        <v/>
      </c>
      <c r="HM200" s="46">
        <f>IF($DS200,
IF( AND(CH200&lt;&gt;"", ISERR(_xlfn.NUMBERVALUE(CH200))), "El valor de bonificación de retiro debe ser un número válido. ", "")
)</f>
        <v/>
      </c>
      <c r="HN200" s="46">
        <f>IF($DS200,
IF( AND(CI200&lt;&gt;"", ISERR(_xlfn.NUMBERVALUE(CI200))), "El valor de indemnización de retiro debe ser un número válido. ", "")
)</f>
        <v/>
      </c>
      <c r="HO200" s="46">
        <f>IF($DS200,
IF( AND(CJ200&lt;&gt;"", ISERR(_xlfn.NUMBERVALUE(CJ200))), "El valor de reintegros debe ser un número válido. ", "")
)</f>
        <v/>
      </c>
      <c r="HP200" s="46">
        <f>CONCATENATE(CK200,CL200,CM200)&lt;&gt;""</f>
        <v/>
      </c>
      <c r="HQ200" s="46">
        <f>IF(AND($DS200,HP200),
IF(CK200="","Debes escribir la descripción de otro concepto no categorizado. ",""),
""
)</f>
        <v/>
      </c>
      <c r="HR200" s="46">
        <f>IF(AND($DS200,HP200),
IF(CONCATENATE(CL200,CM200)="","Debes escribir al menos un valor de concepto no categorizado (salarial o no salarial). ",
IF(ISERR(_xlfn.NUMBERVALUE(CL200)),"El valor salarial concepto no categorizado debe ser un número válido. ","")
),
""
)</f>
        <v/>
      </c>
      <c r="HS200" s="46">
        <f>IF(AND($DS200,HP200),
IF(CONCATENATE(CL200,CM200)="","Debes escribir al menos un valor de concepto no categorizado (salarial o no salarial). ",
IF(ISERR(_xlfn.NUMBERVALUE(CM200)),"El valor NO salarial concepto no categorizado debe ser un número válido. ","")
),
""
)</f>
        <v/>
      </c>
      <c r="HT200" s="46">
        <f>IF($DS200,
IF(CN200="","Debes escribir el porcentaje del aporte a salud. ",
IF( ISERR(_xlfn.NUMBERVALUE(CN200)), "El valor del porcentaje del aporte a salud debe ser un número válido. ", "")
)
)</f>
        <v/>
      </c>
      <c r="HU200" s="46">
        <f>IF($DS200,
IF(CO200="","Debes escribir el valor del aporte a salud. ",
IF( ISERR(_xlfn.NUMBERVALUE(CO200)), "El valor del aporte a salud debe ser un número válido. ", "")
)
)</f>
        <v/>
      </c>
      <c r="HV200" s="46">
        <f>IF($DS200,
IF( AND(CP200&lt;&gt;"", ISERR(_xlfn.NUMBERVALUE(CP200))), "El valor plan complementario debe ser un número válido. ", "")
)</f>
        <v/>
      </c>
      <c r="HW200" s="46">
        <f>IF($DS200,
IF(CQ200="","Debes escribir el porcentaje del aporte a pensión. ",
IF( ISERR(_xlfn.NUMBERVALUE(CQ200)), "El valor del porcentaje del aporte a pensión debe ser un número válido. ", "")
)
)</f>
        <v/>
      </c>
      <c r="HX200" s="46">
        <f>IF($DS200,
IF(CR200="","Debes escribir el valor del aporte a pensión. ",
IF( ISERR(_xlfn.NUMBERVALUE(CR200)), "El valor del aporte a salud debe ser un número válido. ", "")
)
)</f>
        <v/>
      </c>
      <c r="HY200" s="46">
        <f>IF($DS200,
IF( AND(CS200&lt;&gt;"", ISERR(_xlfn.NUMBERVALUE(CS200))), "El valor pensión voluntaria debe ser un número válido. ", "")
)</f>
        <v/>
      </c>
      <c r="HZ200" s="46">
        <f>CONCATENATE(CT200,CU200,CV200,CW200)&lt;&gt;""</f>
        <v/>
      </c>
      <c r="IA200" s="46">
        <f>IF(AND($DS200,HZ200),
IF(CT200="","Debes escribir el % del fondo de seguridad pensional. ",
IF( ISERR(_xlfn.NUMBERVALUE(CT200)), "El % del fondo de seguridad debe ser un número válido. ", "")
),
""
)</f>
        <v/>
      </c>
      <c r="IB200" s="46">
        <f>IF(AND($DS200,HZ200),
IF(CU200="","Debes escribir el valor del aporte al fondo de solidaridad pensional. ",
IF( ISERR(_xlfn.NUMBERVALUE(CU200)), "El valor del aporte al fondo de solidaridad pensional debe ser un número válido. ", "")
),
""
)</f>
        <v/>
      </c>
      <c r="IC200" s="46">
        <f>IF(AND($DS200,HZ200),
IF(CV200="","Debes escribir el % del fondo de subsistencia. ",
IF( ISERR(_xlfn.NUMBERVALUE(CV200)), "El % del fondo de subsistencia debe ser un número válido. ", "")
),
""
)</f>
        <v/>
      </c>
      <c r="ID200" s="46">
        <f>IF(AND($DS200,HZ200),
IF(CW200="","Debes escribir el valor del fondo de subsistencia. ",
IF( ISERR(_xlfn.NUMBERVALUE(CW200)), "El valor del fondo de subsistencia debe ser un número válido. ", "")
),
""
)</f>
        <v/>
      </c>
      <c r="IE200" s="46">
        <f>CONCATENATE(CX200,CY200)&lt;&gt;""</f>
        <v/>
      </c>
      <c r="IF200" s="46">
        <f>IF(AND($DS200,IE200),
IF(CX200="","Debes escribir el % de sindicato. ",
IF( ISERR(_xlfn.NUMBERVALUE(CX200)), "El % de sindicato debe ser un número válido. ", "")
),
""
)</f>
        <v/>
      </c>
      <c r="IG200" s="46">
        <f>IF(AND($DS200,IE200),
IF(CY200="","Debes escribir el valor del sindicato. ",
IF( ISERR(_xlfn.NUMBERVALUE(CY200)), "El valor del sindicato debe ser un número válido. ", "")
),
""
)</f>
        <v/>
      </c>
      <c r="IH200" s="46">
        <f>IF($DS200,
IF( AND(CZ200&lt;&gt;"", ISERR(_xlfn.NUMBERVALUE(CZ200))), "El valor de sanción pública debe ser un número válido. ", "")
)</f>
        <v/>
      </c>
      <c r="II200" s="46">
        <f>IF($DS200,
IF( AND(DA200&lt;&gt;"", ISERR(_xlfn.NUMBERVALUE(DA200))), "El valor de sanción privada debe ser un número válido. ", "")
)</f>
        <v/>
      </c>
      <c r="IJ200" s="46">
        <f>CONCATENATE(DB200,DC200)&lt;&gt;""</f>
        <v/>
      </c>
      <c r="IK200" s="46">
        <f>IF(AND($DS200,IJ200),
IF(DB200="","Debes escribir la descripción de libranza. ",""),
""
)</f>
        <v/>
      </c>
      <c r="IL200" s="46">
        <f>IF(AND($DS200,IJ200),
IF(DC200="","Debes escribir la cuota libranza. ",
IF(ISERR(_xlfn.NUMBERVALUE(DC200)),"El valor de la cuota libranza debe ser un número válido. ","")
),
""
)</f>
        <v/>
      </c>
      <c r="IM200" s="46">
        <f>IF($DS200,
IF( AND(DD200&lt;&gt;"", ISERR(_xlfn.NUMBERVALUE(DD200))), "El valor de pagos a terceros debe ser un número válido. ", "")
)</f>
        <v/>
      </c>
      <c r="IN200" s="46">
        <f>IF($DS200,
IF( AND(DE200&lt;&gt;"", ISERR(_xlfn.NUMBERVALUE(DE200))), "El valor de anticipos debe ser un número válido. ", "")
)</f>
        <v/>
      </c>
      <c r="IO200" s="46">
        <f>IF($DS200,
IF( AND(DF200&lt;&gt;"", ISERR(_xlfn.NUMBERVALUE(DF200))), "El valor de AFC debe ser un número válido. ", "")
)</f>
        <v/>
      </c>
      <c r="IP200" s="46">
        <f>IF($DS200,
IF( AND(DG200&lt;&gt;"", ISERR(_xlfn.NUMBERVALUE(DG200))), "El valor de rete-fuente debe ser un número válido. ", "")
)</f>
        <v/>
      </c>
      <c r="IQ200" s="46">
        <f>IF($DS200,
IF( AND(DH200&lt;&gt;"", ISERR(_xlfn.NUMBERVALUE(DH200))), "El valor de cooperativa de trabajo debe ser un número válido. ", "")
)</f>
        <v/>
      </c>
      <c r="IR200" s="46">
        <f>IF($DS200,
IF( AND(DI200&lt;&gt;"", ISERR(_xlfn.NUMBERVALUE(DI200))), "El valor de embargo fiscal debe ser un número válido. ", "")
)</f>
        <v/>
      </c>
      <c r="IS200" s="46">
        <f>IF($DS200,
IF( AND(DJ200&lt;&gt;"", ISERR(_xlfn.NUMBERVALUE(DJ200))), "El valor de educación debe ser un número válido. ", "")
)</f>
        <v/>
      </c>
      <c r="IT200" s="46">
        <f>IF($DS200,
IF( AND(DK200&lt;&gt;"", ISERR(_xlfn.NUMBERVALUE(DK200))), "El valor de reintegro debe ser un número válido. ", "")
)</f>
        <v/>
      </c>
      <c r="IU200" s="46">
        <f>IF($DS200,
IF( AND(DL200&lt;&gt;"", ISERR(_xlfn.NUMBERVALUE(DL200))), "El valor de deuda debe ser un número válido. ", "")
)</f>
        <v/>
      </c>
      <c r="IV200" s="46">
        <f>IF($DS200,
IF( AND(DM200&lt;&gt;"", ISERR(_xlfn.NUMBERVALUE(DM200))), "El valor de otras deducciones debe ser un número válido. ", "")
)</f>
        <v/>
      </c>
      <c r="IW200" s="46">
        <f>IF($DS200,
IF(DN200="","Debes escribir el valor de los devengos totales. ",
IF( ISERR(_xlfn.NUMBERVALUE(DN200)), "El valor de los devengos totales debe ser un número válido. ", "")
)
)</f>
        <v/>
      </c>
      <c r="IX200" s="46">
        <f>IF($DS200,
IF(DO200="","Debes escribir el valor de las deducciones totales. ",
IF( ISERR(_xlfn.NUMBERVALUE(DO200)), "El valor de las deducciones totales debe ser un número válido. ", "")
)
)</f>
        <v/>
      </c>
      <c r="IY200" s="46">
        <f>IF($DS200,
IF(DP200="","Debes escribir el valor del salario total. ",
IF( ISERR(_xlfn.NUMBERVALUE(DP200)), "El valor del salario total debe ser un número válido. ", "")
)
)</f>
        <v/>
      </c>
    </row>
    <row r="201">
      <c r="B201" s="48" t="n">
        <v>189</v>
      </c>
      <c r="C201" s="61">
        <f>IF(AND(DS201,DP201&lt;&gt;""),
IF(DQ201="","OK","Error"),
""
)</f>
        <v/>
      </c>
      <c r="D201" s="53" t="n"/>
      <c r="E201" s="52" t="n"/>
      <c r="F201" s="112" t="n"/>
      <c r="G201" s="52" t="n"/>
      <c r="H201" s="53" t="n"/>
      <c r="I201" s="52" t="n"/>
      <c r="J201" s="52" t="n"/>
      <c r="K201" s="53" t="n"/>
      <c r="L201" s="55" t="n"/>
      <c r="M201" s="108" t="n"/>
      <c r="N201" s="56" t="n"/>
      <c r="O201" s="52" t="n"/>
      <c r="P201" s="52" t="n"/>
      <c r="Q201" s="52" t="n"/>
      <c r="R201" s="52" t="n"/>
      <c r="S201" s="52" t="n"/>
      <c r="T201" s="53" t="n"/>
      <c r="U201" s="52" t="n"/>
      <c r="V201" s="52" t="n"/>
      <c r="W201" s="55" t="n"/>
      <c r="X201" s="55" t="n"/>
      <c r="Y201" s="52" t="n"/>
      <c r="Z201" s="55" t="n"/>
      <c r="AA201" s="52" t="n"/>
      <c r="AB201" s="53" t="n"/>
      <c r="AC201" s="53" t="n"/>
      <c r="AD201" s="53" t="n"/>
      <c r="AE201" s="177" t="n"/>
      <c r="AF201" s="113" t="n"/>
      <c r="AG201" s="177" t="n"/>
      <c r="AH201" s="178" t="n"/>
      <c r="AI201" s="178" t="n"/>
      <c r="AJ201" s="178" t="n"/>
      <c r="AK201" s="114" t="n"/>
      <c r="AL201" s="178" t="n"/>
      <c r="AM201" s="114" t="n"/>
      <c r="AN201" s="178" t="n"/>
      <c r="AO201" s="114" t="n"/>
      <c r="AP201" s="178" t="n"/>
      <c r="AQ201" s="114" t="n"/>
      <c r="AR201" s="178" t="n"/>
      <c r="AS201" s="114" t="n"/>
      <c r="AT201" s="178" t="n"/>
      <c r="AU201" s="114" t="n"/>
      <c r="AV201" s="178" t="n"/>
      <c r="AW201" s="114" t="n"/>
      <c r="AX201" s="178" t="n"/>
      <c r="AY201" s="114" t="n"/>
      <c r="AZ201" s="178" t="n"/>
      <c r="BA201" s="114" t="n"/>
      <c r="BB201" s="178" t="n"/>
      <c r="BC201" s="114" t="n"/>
      <c r="BD201" s="178" t="n"/>
      <c r="BE201" s="178" t="n"/>
      <c r="BF201" s="178" t="n"/>
      <c r="BG201" s="59" t="n"/>
      <c r="BH201" s="178" t="n"/>
      <c r="BI201" s="114" t="n"/>
      <c r="BJ201" s="53" t="n"/>
      <c r="BK201" s="178" t="n"/>
      <c r="BL201" s="114" t="n"/>
      <c r="BM201" s="178" t="n"/>
      <c r="BN201" s="114" t="n"/>
      <c r="BO201" s="178" t="n"/>
      <c r="BP201" s="178" t="n"/>
      <c r="BQ201" s="178" t="n"/>
      <c r="BR201" s="178" t="n"/>
      <c r="BS201" s="178" t="n"/>
      <c r="BT201" s="178" t="n"/>
      <c r="BU201" s="178" t="n"/>
      <c r="BV201" s="178" t="n"/>
      <c r="BW201" s="178" t="n"/>
      <c r="BX201" s="178" t="n"/>
      <c r="BY201" s="178" t="n"/>
      <c r="BZ201" s="178" t="n"/>
      <c r="CA201" s="178" t="n"/>
      <c r="CB201" s="178" t="n"/>
      <c r="CC201" s="178" t="n"/>
      <c r="CD201" s="178" t="n"/>
      <c r="CE201" s="178" t="n"/>
      <c r="CF201" s="178" t="n"/>
      <c r="CG201" s="178" t="n"/>
      <c r="CH201" s="178" t="n"/>
      <c r="CI201" s="178" t="n"/>
      <c r="CJ201" s="178" t="n"/>
      <c r="CK201" s="53" t="n"/>
      <c r="CL201" s="178" t="n"/>
      <c r="CM201" s="178" t="n"/>
      <c r="CN201" s="60" t="n"/>
      <c r="CO201" s="177" t="n"/>
      <c r="CP201" s="178" t="n"/>
      <c r="CQ201" s="60" t="n"/>
      <c r="CR201" s="177" t="n"/>
      <c r="CS201" s="178" t="n"/>
      <c r="CT201" s="59" t="n"/>
      <c r="CU201" s="178" t="n"/>
      <c r="CV201" s="59" t="n"/>
      <c r="CW201" s="178" t="n"/>
      <c r="CX201" s="59" t="n"/>
      <c r="CY201" s="178" t="n"/>
      <c r="CZ201" s="178" t="n"/>
      <c r="DA201" s="178" t="n"/>
      <c r="DB201" s="53" t="n"/>
      <c r="DC201" s="178" t="n"/>
      <c r="DD201" s="178" t="n"/>
      <c r="DE201" s="178" t="n"/>
      <c r="DF201" s="178" t="n"/>
      <c r="DG201" s="178" t="n"/>
      <c r="DH201" s="178" t="n"/>
      <c r="DI201" s="178" t="n"/>
      <c r="DJ201" s="178" t="n"/>
      <c r="DK201" s="178" t="n"/>
      <c r="DL201" s="178" t="n"/>
      <c r="DM201" s="178" t="n"/>
      <c r="DN201" s="177" t="n"/>
      <c r="DO201" s="177" t="n"/>
      <c r="DP201" s="177" t="n"/>
      <c r="DQ201" s="76">
        <f>IF(AND(DS201,DP201&lt;&gt;""),
CONCATENATE(DT201,DU201,DV201,DW201,DX201,DY201,DZ201,EA201,EB201,EC201,ED201,EE201,EF201,EG201,EH201,EI201,EJ201,EK201,EL201,EM201,EN201,EO201,EP201,EQ201,ES201,ET201,EU201,EV201,EW201,EX201,EY201,EZ201,FA201,FC201,FD201,FF201,FG201,FI201,FJ201,FL201,FM201,FO201,FP201,FR201,FS201,FU201,FV201,FX201,FY201,GA201,GB201,GD201,GE201,GF201,GH201,GI201,GJ201,GL201,GM201,GN201,GP201,GQ201,GS201,GT201,GU201,GV201,GW201,GX201,GY201,GZ201,HA201,HB201,HC201,HD201,HE201,HF201,HG201,HH201,HI201,HJ201,HK201,HL201,HM201,HN201,HO201,HQ201,HR201,HS201,HT201,HU201,HV201,HW201,HX201,HY201,IA201,IB201,IC201,ID201,IF201,IG201,IH201,II201,IK201,IL201,IM201,IN201,IO201,IP201,IQ201,IR201,IS201,IT201,IU201,IV201,IW201,IX201,IY201,IZ201),
""
)</f>
        <v/>
      </c>
      <c r="DR201" s="53" t="n"/>
      <c r="DS201" s="46">
        <f>CONCATENATE(D201,$E201,$F201,$G201,H201,$I201,$J201,K201,$L201,$M201,N201,$O201,$P201,$Q201,$R201,$S201,T201,$U201,$V201,$W201,$X201,$Y201,$Z201,$AA201,AB201,AC201,AD201,$AE201,$AF201,$AG201,AH201,AI201,AJ201,AK201,AL201,AM201,AN201,AO201,AP201,AQ201,AR201,AS201,AT201,AU201,AV201,AW201,AX201,AY201,AZ201,BA201,BB201,BC201,BD201,BE201,BF201,BG201,BH201,BI201,BJ201,BK201,BL201,BM201,BN201,BO201,BP201,BQ201,BR201,BS201,BT201,BU201,BV201,BW201,BX201,BY201,BZ201,CA201,CB201,CC201,CD201,CE201,CF201,CG201,CH201,CI201,CJ201,CK201,CL201,CM201,$CN201,$CO201,CP201,$CQ201,$CR201,CS201,CT201,CU201,CV201,CW201,CX201,CY201,CZ201,DA201,DB201,DC201,DD201,DE201,DF201,DG201,DH201,DI201,DJ201,DK201,DL201,DM201,$DN201,$DO201,$DP201,DR201)&lt;&gt;""</f>
        <v/>
      </c>
      <c r="DT201" s="46">
        <f>IF(AND($DS201,$E$4&lt;&gt;""),
IF(LEFT($E$4,2) = "1.",
IF(D201&lt;&gt;"","El CUNE sólo se envía en operaciones de novedad o ajuste. ",""),
IF(D201="","Debes escribir un CUNE válido para realizar operaciones de novedad o ajuste. ","")),
""
)</f>
        <v/>
      </c>
      <c r="DU201" s="46">
        <f>IF($DS201,
IF(E201="","Debes seleccionar el tipo de documento del empleado. ",
IF(_xlfn.IFNA(VLOOKUP(E201,TIPO_DE_DOCUMENTO,1,FALSE),-1)=-1,"El tipo de documento no es válido (por favor seleccionarlo de la lista). ","")
)
)</f>
        <v/>
      </c>
      <c r="DV201" s="46">
        <f>IF($DS201,
IF(F201="","Debes escribir el número de documento del empleado. ","")
)</f>
        <v/>
      </c>
      <c r="DW201" s="46">
        <f>IF($DS201,
IF(G201="","Debes escribir el primer nombre del empleado. ","")
)</f>
        <v/>
      </c>
      <c r="DY201" s="46">
        <f>IF($DS201,
IF(I201="","Debes escribir el primer apellido del empleado. ","")
)</f>
        <v/>
      </c>
      <c r="DZ201" s="46">
        <f>IF($DS201,
IF(J201="","Debes escribir el segundo apellido del empleado. ","")
)</f>
        <v/>
      </c>
      <c r="EB201" s="46">
        <f>IF($DS201,
IF(L201="","Debes escribir la fecha de ingreso del empleado. ",
IF(ISERR(DATE(YEAR(L201),MONTH(L201),DAY(L201))), "El valor ingresado en fecha de ingreso no tiene un formato válido. ","")
)
)</f>
        <v/>
      </c>
      <c r="EC201" s="46">
        <f>IF($DS201,
IF(M201="","Debes escribir el tiempo laborado. ",
IF( IFERROR(INT(M201),1.1) &lt;&gt; IFERROR(_xlfn.NUMBERVALUE(M201),1), "El valor de los días trabajados debe ser un número entero. ", "")
)
)</f>
        <v/>
      </c>
      <c r="ED201" s="46">
        <f>IF($DS201,
IF( AND(N201&lt;&gt;"", ISERR(DATE(YEAR(N201),MONTH(N201),DAY(N201))) ), "El valor ingresado en fecha de ingreso no tiene un formato válido. ",
IF( AND(N201&lt;&gt;"", $E$6&lt;&gt;"", DATE(YEAR(N201), MONTH(N201), 1) &lt;&gt; IFERROR(DATE(MID($E$6, 1, 4), MID($E$6, 6, 2),1), "1/1/1900") ), "La fecha de retiro debe estar dentro del período liquidado. ", "")
)
)</f>
        <v/>
      </c>
      <c r="EE201" s="46">
        <f>IF($DS201,
IF(O201="","Debes seleccionar el tipo de trabajador. ",
IF(_xlfn.IFNA(VLOOKUP(O201,TIPO_DE_TRABAJADOR,1,FALSE),-1)=-1,"El tipo de trabajador no es válido (por favor seleccionarlo de la lista). ","")
)
)</f>
        <v/>
      </c>
      <c r="EF201" s="46">
        <f>IF($DS201,
IF(P201="","Debes seleccionar si es un trabajador dependiente pensionado por vejez. ",
IF(_xlfn.IFNA(VLOOKUP(P201,SUBTIPO_DE_TRABAJADOR,1,FALSE),-1)=-1,"El tipo de trabajador dependiente pensionado por vejez no es válido (por favor seleccionarlo de la lista). ","")
)
)</f>
        <v/>
      </c>
      <c r="EG201" s="46">
        <f>IF($DS201,
IF(Q201="","Debes seleccionar el tipo de contrato del trabajador. ",
IF(_xlfn.IFNA(VLOOKUP(Q201,TIPO_DE_CONTRATO,1,FALSE),-1)=-1,"El tipo de contrato del trabajador no es válido (por favor seleccionarlo de la lista). ","")
)
)</f>
        <v/>
      </c>
      <c r="EH201" s="46">
        <f>IF($DS201,
IF(R201="","Debes seleccionar si es un salario integral. ",
IF(_xlfn.IFNA(VLOOKUP(R201,SI_NO,1,FALSE),-1)=-1,"Valor no válido para salario integral (por favor seleccionarlo de la lista). ","")
)
)</f>
        <v/>
      </c>
      <c r="EI201" s="46">
        <f>IF($DS201,
IF(S201="","Debes seleccionar si el trabajador realiza actividades de riesgo. ",
IF(_xlfn.IFNA(VLOOKUP(S201,SI_NO,1,FALSE),-1)=-1,"Valor no válido para actividad de alto riesgo (por favor seleccionarlo de la lista). ","")
)
)</f>
        <v/>
      </c>
      <c r="EK201" s="46">
        <f>IF($DS201,
IF(U201="","Debes escribir el código del municipio de residencia del trabajador. ",
IF(_xlfn.IFNA(VLOOKUP(U201,MUNICIPIO,1,FALSE),-1)=-1,"El municipio de residencia del trabajador es inválido (por favor seleccionarlo de la lista). ","")
)
)</f>
        <v/>
      </c>
      <c r="EL201" s="46">
        <f>IF($DS201,
IF(V201="","Debes escribir el la dirección de residendia del trabajador. ","")
)</f>
        <v/>
      </c>
      <c r="EM201" s="46">
        <f>IF($DS201,
IF(W201="","Debes escribir la fecha de inicio de la liquidación. ",
IF(ISERR(DATE(YEAR(W201),MONTH(W201),DAY(W201))),"El valor ingresado en fecha de inicio de liquidación no tiene un formato válido. ",
IF( AND($E$6&lt;&gt;"", DATE(YEAR(W201), MONTH(W201), 1) &lt;&gt; IFERROR(DATE(MID($E$6, 1, 4), MID($E$6, 6, 2),1), "1/1/1900") ), "La fecha de inicio de la liquidación debe estar dentro del período liquidado. ", "")
)
)
)</f>
        <v/>
      </c>
      <c r="EN201" s="46">
        <f>IF($DS201,
IF(X201="","Debes escribir la fecha de fin de la liquidación. ",
IF(ISERR(DATE(YEAR(X201),MONTH(X201),DAY(X201))),"El valor ingresado en fecha de fin de liquidación no tiene un formato válido. ",
IF( AND($E$6&lt;&gt;"", DATE(YEAR(X201), MONTH(X201), 1) &lt;&gt; IFERROR(DATE(MID($E$6, 1, 4), MID($E$6, 6, 2),1), "1/1/1900") ), "La fecha de fin de la liquidación debe estar dentro del período liquidado. ", "")
)
)
)</f>
        <v/>
      </c>
      <c r="EO201" s="46">
        <f>IF($DS201,
IF(Y201="","Debes escribir la frecuencia de pago del trabajador. ",
IF(_xlfn.IFNA(VLOOKUP(Y201,PERÍODO_DE_NÓMINA,1,FALSE),-1)=-1,"La frecuencia de pago es inválida (por favor seleccionarlo de la lista). ","")
)
)</f>
        <v/>
      </c>
      <c r="EP201" s="46">
        <f>IF($DS201,
IF(Z201="","Debes escribir la fecha de pago. ",
IF(ISERR(DATE(YEAR(Z201),MONTH(Z201),DAY(Z201))), "El valor ingresado en fecha de pago no tiene un formato válido. ","")
)
)</f>
        <v/>
      </c>
      <c r="EQ201" s="46">
        <f>IF($DS201,
IF(AA201="","Debes escribir el medio de pago. ",
IF(_xlfn.IFNA(VLOOKUP(AA201,MEDIOS_DE_PAGO,1,FALSE),-1)=-1,"El medio de pago es inválido (por favor seleccionarlo de la lista). ","")
)
)</f>
        <v/>
      </c>
      <c r="ER201" s="46">
        <f>OR(AA201='Tablas '!$T$4,AA201='Tablas '!$T$7,AA201='Tablas '!$T$8,AA201='Tablas '!$T$11)</f>
        <v/>
      </c>
      <c r="ES201" s="46">
        <f>IF(AND($DS201,ER201),
IF(AB201="","Debes escribir la entidad bancaria. ",""),
""
)</f>
        <v/>
      </c>
      <c r="ET201" s="46">
        <f>IF(AND($DS201,ER201),
IF(AC201="","Debes escribir el tipo de cuenta bancaria. ",
IF(_xlfn.IFNA(VLOOKUP(AC201,TIPO_DE_CUENTA,1,FALSE),-1)=-1,"El tipo de cuenta bancaria es inválida (por favor seleccionarlo de la lista). ","")
),
""
)</f>
        <v/>
      </c>
      <c r="EU201" s="46">
        <f>IF(AND($DS201,ER201),
IF(AD201="","Debes escribir el número de cuenta bancaria. ",""),
""
)</f>
        <v/>
      </c>
      <c r="EV201" s="46">
        <f>IF($DS201,
IF(AE201="","Debes escribir el valor del sueldo básico. ",
IF( ISERR(_xlfn.NUMBERVALUE(AE201)), "El valor del sueldo básico debe ser un número válido. ", "")
)
)</f>
        <v/>
      </c>
      <c r="EW201" s="46">
        <f>IF($DS201,
IF(AF201="","Debes escribir el número de días trabajados. ",
IF( IFERROR(INT(AF201),1.1) &lt;&gt; IFERROR(_xlfn.NUMBERVALUE(AF201),1), "La cantidad de días trabajados debe ser un número entero. ", "")
)
)</f>
        <v/>
      </c>
      <c r="EX201" s="46">
        <f>IF($DS201,
IF(AG201="","Debes escribir el valor del sueldo trabajado. ",
IF( ISERR(_xlfn.NUMBERVALUE(AG201)), "El valor del sueldo trabajado debe ser un número válido. ", "")
)
)</f>
        <v/>
      </c>
      <c r="EY201" s="46">
        <f>IF($DS201,
IF( AND(AH201&lt;&gt;"", ISERR(_xlfn.NUMBERVALUE(AH201))), "El valor del auxilio de transporte debe ser un número válido. ", "")
)</f>
        <v/>
      </c>
      <c r="EZ201" s="46">
        <f>IF($DS201,
IF( AND(AI201&lt;&gt;"", ISERR(_xlfn.NUMBERVALUE(AI201))), "El valor de viáticos salariales debe ser un número válido. ", "")
)</f>
        <v/>
      </c>
      <c r="FA201" s="46">
        <f>IF($DS201,
IF( AND(AJ201&lt;&gt;"", ISERR(_xlfn.NUMBERVALUE(AJ201))), "El valor de viáticos NO salariales debe ser un número válido. ", "")
)</f>
        <v/>
      </c>
      <c r="FB201" s="46">
        <f>CONCATENATE(AK201,AL201)&lt;&gt;""</f>
        <v/>
      </c>
      <c r="FC201" s="46">
        <f>IF(AND($DS201,FB201),
IF(AK201="","Debes escribir el número de horas extras diurnas. ",
IF( IFERROR(INT(AK201),1.1) &lt;&gt; IFERROR(_xlfn.NUMBERVALUE(AK201),1), "La cantidad de horas extras diurnas debe ser un número entero. ", "")
),
""
)</f>
        <v/>
      </c>
      <c r="FD201" s="46">
        <f>IF(AND($DS201,FB201),
IF(AL201="","Debes escribir el valor de las horas extras diurnas. ",
IF( ISERR(_xlfn.NUMBERVALUE(AL201)), "El valor de las horas extras duirnas debe ser un número válido. ", "")
),
""
)</f>
        <v/>
      </c>
      <c r="FE201" s="46">
        <f>CONCATENATE(AM201,AN201)&lt;&gt;""</f>
        <v/>
      </c>
      <c r="FF201" s="46">
        <f>IF(AND($DS201,FE201),
IF(AM201="","Debes escribir el número de horas extras nocturnas. ",
IF( IFERROR(INT(AM201),1.1) &lt;&gt; IFERROR(_xlfn.NUMBERVALUE(AM201),1), "La cantidad de horas extras nocturnas debe ser un número entero. ", "")
),
""
)</f>
        <v/>
      </c>
      <c r="FG201" s="46">
        <f>IF(AND($DS201,FE201),
IF(AN201="","Debes escribir el valor de las horas extras nocturnas. ",
IF( ISERR(_xlfn.NUMBERVALUE(AN201)), "El valor de las horas extras nocturnas debe ser un número válido. ", "")
),
""
)</f>
        <v/>
      </c>
      <c r="FH201" s="46">
        <f>CONCATENATE(AO201,AP201)&lt;&gt;""</f>
        <v/>
      </c>
      <c r="FI201" s="46">
        <f>IF(AND($DS201,FH201),
IF(AO201="","Debes escribir el número de horas extras diurnas dominicales y festivas. ",
IF( IFERROR(INT(AO201),1.1) &lt;&gt; IFERROR(_xlfn.NUMBERVALUE(AO201),1), "La cantidad de horas extras diurnas dominicales y festivas debe ser un número entero. ", "")
),
""
)</f>
        <v/>
      </c>
      <c r="FJ201" s="46">
        <f>IF(AND($DS201,FH201),
IF(AP201="","Debes escribir el valor de las horas extras diurnas dominicales y festivas. ",
IF( ISERR(_xlfn.NUMBERVALUE(AP201)), "El valor de las horas extras diurnas dominicales y festivas debe ser un número válido. ", "")
),
""
)</f>
        <v/>
      </c>
      <c r="FK201" s="46">
        <f>CONCATENATE(AQ201,AR201)&lt;&gt;""</f>
        <v/>
      </c>
      <c r="FL201" s="46">
        <f>IF(AND($DS201,FK201),
IF(AQ201="","Debes escribir el número de horas extras nocturnas dominicales y festivas. ",
IF( IFERROR(INT(AQ201),1.1) &lt;&gt; IFERROR(_xlfn.NUMBERVALUE(AQ201),1), "La cantidad de horas extras nocturnas dominicales y festivas debe ser un número entero. ", "")
),
""
)</f>
        <v/>
      </c>
      <c r="FM201" s="46">
        <f>IF(AND($DS201,FK201),
IF(AR201="","Debes escribir el valor de las horas extras nocturnas dominicales y festivas. ",
IF( ISERR(_xlfn.NUMBERVALUE(AR201)), "El valor de las horas extras nocturnas dominicales y festivas debe ser un número válido. ", "")
),
""
)</f>
        <v/>
      </c>
      <c r="FN201" s="46">
        <f>CONCATENATE(AS201,AT201)&lt;&gt;""</f>
        <v/>
      </c>
      <c r="FO201" s="46">
        <f>IF(AND($DS201,FN201),
IF(AS201="","Debes escribir el número de horas recargo nocturno. ",
IF( IFERROR(INT(AS201),1.1) &lt;&gt; IFERROR(_xlfn.NUMBERVALUE(AS201),1), "La cantidad de horas recargo nocturno debe ser un número entero. ", "")
),
""
)</f>
        <v/>
      </c>
      <c r="FP201" s="46">
        <f>IF(AND($DS201,FN201),
IF(AT201="","Debes escribir el valor de las horas recargo nocturno. ",
IF( ISERR(_xlfn.NUMBERVALUE(AT201)), "El valor de las horas recargo nocturno debe ser un número válido. ", "")
),
""
)</f>
        <v/>
      </c>
      <c r="FQ201" s="46">
        <f>CONCATENATE(AU201,AV201)&lt;&gt;""</f>
        <v/>
      </c>
      <c r="FR201" s="46">
        <f>IF(AND($DS201,FQ201),
IF(AU201="","Debes escribir el número de horas recargo diurno dominical y festivo. ",
IF( IFERROR(INT(AU201),1.1) &lt;&gt; IFERROR(_xlfn.NUMBERVALUE(AU201),1), "La cantidad de horas recargo diurno dominical y festivo debe ser un número entero. ", "")
),
""
)</f>
        <v/>
      </c>
      <c r="FS201" s="46">
        <f>IF(AND($DS201,FQ201),
IF(AV201="","Debes escribir el valor de las horas recargo diurno dominical y festivo. ",
IF( ISERR(_xlfn.NUMBERVALUE(AV201)), "El valor de las horas recargo diurno dominical y festivo debe ser un número válido. ", "")
),
""
)</f>
        <v/>
      </c>
      <c r="FT201" s="46">
        <f>CONCATENATE(AW201,AX201)&lt;&gt;""</f>
        <v/>
      </c>
      <c r="FU201" s="46">
        <f>IF(AND($DS201,FT201),
IF(AW201="","Debes escribir el número de horas recargo nocturno dominical y festivo. ",
IF( IFERROR(INT(AW201),1.1) &lt;&gt; IFERROR(_xlfn.NUMBERVALUE(AW201),1), "La cantidad de horas recargo nocturno dominical y festivo debe ser un número entero. ", "")
),
""
)</f>
        <v/>
      </c>
      <c r="FV201" s="46">
        <f>IF(AND($DS201,FT201),
IF(AX201="","Debes escribir el valor de las horas recargo nocturno dominical y festivo. ",
IF( ISERR(_xlfn.NUMBERVALUE(AX201)), "El valor de las horas recargo nocturno dominical y festivo debe ser un número válido. ", "")
),
""
)</f>
        <v/>
      </c>
      <c r="FW201" s="46">
        <f>CONCATENATE(AY201,AZ201)&lt;&gt;""</f>
        <v/>
      </c>
      <c r="FX201" s="46">
        <f>IF(AND($DS201,FW201),
IF(AY201="","Debes escribir el número de días de vacaciones comunes. ",
IF( IFERROR(INT(AY201),1.1) &lt;&gt; IFERROR(_xlfn.NUMBERVALUE(AY201),1), "La cantidad de días de vacaciones comunes debe ser un número entero. ", "")
),
""
)</f>
        <v/>
      </c>
      <c r="FY201" s="46">
        <f>IF(AND($DS201,FW201),
IF(AZ201="","Debes escribir el valor de las vacaciones comunes. ",
IF( ISERR(_xlfn.NUMBERVALUE(AZ201)), "El valor de las vacaciones comunes debe ser un número válido. ", "")
),
""
)</f>
        <v/>
      </c>
      <c r="FZ201" s="46">
        <f>CONCATENATE(BA201,BB201)&lt;&gt;""</f>
        <v/>
      </c>
      <c r="GA201" s="46">
        <f>IF(AND($DS201,FZ201),
IF(BA201="","Debes escribir el número de días de vacaciones compensadas. ",
IF( IFERROR(INT(BA201),1.1) &lt;&gt; IFERROR(_xlfn.NUMBERVALUE(BA201),1), "La cantidad de días de vacaciones compensadas debe ser un número entero. ", "")
),
""
)</f>
        <v/>
      </c>
      <c r="GB201" s="46">
        <f>IF(AND($DS201,FZ201),
IF(BB201="","Debes escribir el valor de las vacaciones compensadas. ",
IF( ISERR(_xlfn.NUMBERVALUE(BB201)), "El valor de las vacaciones compensadas debe ser un número válido. ", "")
),
""
)</f>
        <v/>
      </c>
      <c r="GC201" s="46">
        <f>CONCATENATE(BC201,BD201)&lt;&gt;""</f>
        <v/>
      </c>
      <c r="GD201" s="46">
        <f>IF(AND($DS201,GC201),
IF(BC201="","Debes escribir el número de días de prima salarial. ",
IF( IFERROR(INT(BC201),1.1) &lt;&gt; IFERROR(_xlfn.NUMBERVALUE(BC201),1), "La cantidad de días de prima salarial debe ser un número entero. ", "")
),
""
)</f>
        <v/>
      </c>
      <c r="GE201" s="46">
        <f>IF(AND($DS201,GC201),
IF(BD201="","Debes escribir el valor de los días de prima salarial. ",
IF( ISERR(_xlfn.NUMBERVALUE(BD201)), "El valor de los días de prima salarial debe ser un número válido. ", "")
),
""
)</f>
        <v/>
      </c>
      <c r="GF201" s="46">
        <f>IF($DS201,
IF( AND(BE201&lt;&gt;"", ISERR(_xlfn.NUMBERVALUE(BE201))), "El valor de la prima NO saliarial debe ser un número válido. ", "")
)</f>
        <v/>
      </c>
      <c r="GG201" s="46">
        <f>CONCATENATE(BF201,BG201,BH201)&lt;&gt;""</f>
        <v/>
      </c>
      <c r="GH201" s="46">
        <f>IF(AND($DS201,GG201),
IF(BF201="","Debes escribir el valor de las cesantías. ",
IF( ISERR(_xlfn.NUMBERVALUE(BF201)), "El valor de las cesantías debe ser un número válido. ", "")
),
""
)</f>
        <v/>
      </c>
      <c r="GI201" s="46">
        <f>IF(AND($DS201,GG201),
IF(BG201="","Debes escribir el % de cesantías. ",
IF( ISERR(_xlfn.NUMBERVALUE(BG201)), "El % de cesantías debe ser un número válido. ", "")
),
""
)</f>
        <v/>
      </c>
      <c r="GJ201" s="46">
        <f>IF(AND($DS201,GG201),
IF(BH201="","Debes escribir el valor de intereses de cesantías. ",
IF( ISERR(_xlfn.NUMBERVALUE(BH201)), "El valor de intereses de cesantías debe ser un número válido. ", "")
),
""
)</f>
        <v/>
      </c>
      <c r="GK201" s="46">
        <f>CONCATENATE(BI201,BJ201,BK201)&lt;&gt;""</f>
        <v/>
      </c>
      <c r="GL201" s="46">
        <f>IF(AND($DS201,GK201),
IF(BI201="","Debes escribir el número de días de incapacidad. ",
IF( IFERROR(INT(BI201),1.1) &lt;&gt; IFERROR(_xlfn.NUMBERVALUE(BI201),1), "La cantidad de días de incapacidad debe ser un número entero. ", "")
),
""
)</f>
        <v/>
      </c>
      <c r="GM201" s="46">
        <f>IF(AND($DS201,GK201),
IF(BJ201="","Debes escribir el tipo de incapacidad. ",
IF(_xlfn.IFNA(VLOOKUP(BJ201,TIPO_DE_INCAPACIDAD,1,FALSE),-1)=-1,"El tipo de incapacidad es inválida (por favor seleccionarlo de la lista). ","")
),
""
)</f>
        <v/>
      </c>
      <c r="GN201" s="46">
        <f>IF(AND($DS201,GK201),
IF(BK201="","Debes escribir el valor de la incapacidad. ",
IF( ISERR(_xlfn.NUMBERVALUE(BK201)), "El valor de la incapacidad debe ser un número válido. ", "")
),
""
)</f>
        <v/>
      </c>
      <c r="GO201" s="46">
        <f>CONCATENATE(BL201,BM201)&lt;&gt;""</f>
        <v/>
      </c>
      <c r="GP201" s="46">
        <f>IF(AND($DS201,GO201),
IF(BL201="","Debes escribir el número de días de licencia de maternidad o paternidad. ",
IF( IFERROR(INT(BL201),1.1) &lt;&gt; IFERROR(_xlfn.NUMBERVALUE(BL201),1), "La cantidad de días de licencia de maternidad o paternidad debe ser un número entero. ", "")
),
""
)</f>
        <v/>
      </c>
      <c r="GQ201" s="46">
        <f>IF(AND($DS201,GO201),
IF(BM201="","Debes escribir el valor de la licencia de maternidad o paternidad. ",
IF( ISERR(_xlfn.NUMBERVALUE(BM201)), "El valor de la licencia de maternidad o paternidad debe ser un número válido. ", "")
),
""
)</f>
        <v/>
      </c>
      <c r="GR201" s="46">
        <f>CONCATENATE(BN201,BO201)&lt;&gt;""</f>
        <v/>
      </c>
      <c r="GS201" s="46">
        <f>IF(AND($DS201,GR201),
IF(BN201="","Debes escribir el número de días de licencia remunerada. ",
IF( IFERROR(INT(BN201),1.1) &lt;&gt; IFERROR(_xlfn.NUMBERVALUE(BN201),1), "La cantidad de días de licencia remunerada debe ser un número entero. ", "")
),
""
)</f>
        <v/>
      </c>
      <c r="GT201" s="46">
        <f>IF(AND($DS201,GR201),
IF(BO201="","Debes escribir el valor de la licencia remunerada. ",
IF( ISERR(_xlfn.NUMBERVALUE(BO201)), "El valor de la licencia remunerada debe ser un número válido. ", "")
),
""
)</f>
        <v/>
      </c>
      <c r="GU201" s="46">
        <f>IF($DS201,
IF( AND(BP201&lt;&gt;"", ISERR(_xlfn.NUMBERVALUE(BP201))), "El valor de la licencia NO remunerada debe ser un número válido. ", "")
)</f>
        <v/>
      </c>
      <c r="GV201" s="46">
        <f>IF($DS201,
IF( AND(BQ201&lt;&gt;"", ISERR(_xlfn.NUMBERVALUE(BQ201))), "El valor de auxilios salariales debe ser un número válido. ", "")
)</f>
        <v/>
      </c>
      <c r="GW201" s="46">
        <f>IF($DS201,
IF( AND(BR201&lt;&gt;"", ISERR(_xlfn.NUMBERVALUE(BR201))), "El valor de auxilios NO salariales debe ser un número válido. ", "")
)</f>
        <v/>
      </c>
      <c r="GX201" s="46">
        <f>IF($DS201,
IF( AND(BS201&lt;&gt;"", ISERR(_xlfn.NUMBERVALUE(BS201))), "El valor de bonos salariales debe ser un número válido. ", "")
)</f>
        <v/>
      </c>
      <c r="GY201" s="46">
        <f>IF($DS201,
IF( AND(BT201&lt;&gt;"", ISERR(_xlfn.NUMBERVALUE(BT201))), "El valor de bonos NO salariales debe ser un número válido. ", "")
)</f>
        <v/>
      </c>
      <c r="GZ201" s="46">
        <f>IF($DS201,
IF( AND(BU201&lt;&gt;"", ISERR(_xlfn.NUMBERVALUE(BU201))), "El valor de bonos salariales de alimentación debe ser un número válido. ", "")
)</f>
        <v/>
      </c>
      <c r="HA201" s="46">
        <f>IF($DS201,
IF( AND(BV201&lt;&gt;"", ISERR(_xlfn.NUMBERVALUE(BV201))), "El valor de bonos NO salariales de alimentación debe ser un número válido. ", "")
)</f>
        <v/>
      </c>
      <c r="HB201" s="46">
        <f>IF($DS201,
IF( AND(BW201&lt;&gt;"", ISERR(_xlfn.NUMBERVALUE(BW201))), "El valor de bonificaciones salariales debe ser un número válido. ", "")
)</f>
        <v/>
      </c>
      <c r="HC201" s="46">
        <f>IF($DS201,
IF( AND(BX201&lt;&gt;"", ISERR(_xlfn.NUMBERVALUE(BX201))), "El valor de bonificaciones NO salariales debe ser un número válido. ", "")
)</f>
        <v/>
      </c>
      <c r="HD201" s="46">
        <f>IF($DS201,
IF( AND(BY201&lt;&gt;"", ISERR(_xlfn.NUMBERVALUE(BY201))), "El valor de compensaciones ordinarias debe ser un número válido. ", "")
)</f>
        <v/>
      </c>
      <c r="HE201" s="46">
        <f>IF($DS201,
IF( AND(BZ201&lt;&gt;"", ISERR(_xlfn.NUMBERVALUE(BZ201))), "El valor de compensaciones extraordinarias debe ser un número válido. ", "")
)</f>
        <v/>
      </c>
      <c r="HF201" s="46">
        <f>IF($DS201,
IF( AND(CA201&lt;&gt;"", ISERR(_xlfn.NUMBERVALUE(CA201))), "El valor de comisiones debe ser un número válido. ", "")
)</f>
        <v/>
      </c>
      <c r="HG201" s="46">
        <f>IF($DS201,
IF( AND(CB201&lt;&gt;"", ISERR(_xlfn.NUMBERVALUE(CB201))), "El valor de ausencia por huega debe ser un número válido. ", "")
)</f>
        <v/>
      </c>
      <c r="HH201" s="46">
        <f>IF($DS201,
IF( AND(CC201&lt;&gt;"", ISERR(_xlfn.NUMBERVALUE(CC201))), "El valor de anticipos debe ser un número válido. ", "")
)</f>
        <v/>
      </c>
      <c r="HI201" s="46">
        <f>IF($DS201,
IF( AND(CD201&lt;&gt;"", ISERR(_xlfn.NUMBERVALUE(CD201))), "El valor de pagos a terceros debe ser un número válido. ", "")
)</f>
        <v/>
      </c>
      <c r="HJ201" s="46">
        <f>IF($DS201,
IF( AND(CE201&lt;&gt;"", ISERR(_xlfn.NUMBERVALUE(CE201))), "El valor de dotación debe ser un número válido. ", "")
)</f>
        <v/>
      </c>
      <c r="HK201" s="46">
        <f>IF($DS201,
IF( AND(CF201&lt;&gt;"", ISERR(_xlfn.NUMBERVALUE(CF201))), "El valor de apoyo sostenibilidad debe ser un número válido. ", "")
)</f>
        <v/>
      </c>
      <c r="HL201" s="46">
        <f>IF($DS201,
IF( AND(CG201&lt;&gt;"", ISERR(_xlfn.NUMBERVALUE(CG201))), "El valor de teletrabajo debe ser un número válido. ", "")
)</f>
        <v/>
      </c>
      <c r="HM201" s="46">
        <f>IF($DS201,
IF( AND(CH201&lt;&gt;"", ISERR(_xlfn.NUMBERVALUE(CH201))), "El valor de bonificación de retiro debe ser un número válido. ", "")
)</f>
        <v/>
      </c>
      <c r="HN201" s="46">
        <f>IF($DS201,
IF( AND(CI201&lt;&gt;"", ISERR(_xlfn.NUMBERVALUE(CI201))), "El valor de indemnización de retiro debe ser un número válido. ", "")
)</f>
        <v/>
      </c>
      <c r="HO201" s="46">
        <f>IF($DS201,
IF( AND(CJ201&lt;&gt;"", ISERR(_xlfn.NUMBERVALUE(CJ201))), "El valor de reintegros debe ser un número válido. ", "")
)</f>
        <v/>
      </c>
      <c r="HP201" s="46">
        <f>CONCATENATE(CK201,CL201,CM201)&lt;&gt;""</f>
        <v/>
      </c>
      <c r="HQ201" s="46">
        <f>IF(AND($DS201,HP201),
IF(CK201="","Debes escribir la descripción de otro concepto no categorizado. ",""),
""
)</f>
        <v/>
      </c>
      <c r="HR201" s="46">
        <f>IF(AND($DS201,HP201),
IF(CONCATENATE(CL201,CM201)="","Debes escribir al menos un valor de concepto no categorizado (salarial o no salarial). ",
IF(ISERR(_xlfn.NUMBERVALUE(CL201)),"El valor salarial concepto no categorizado debe ser un número válido. ","")
),
""
)</f>
        <v/>
      </c>
      <c r="HS201" s="46">
        <f>IF(AND($DS201,HP201),
IF(CONCATENATE(CL201,CM201)="","Debes escribir al menos un valor de concepto no categorizado (salarial o no salarial). ",
IF(ISERR(_xlfn.NUMBERVALUE(CM201)),"El valor NO salarial concepto no categorizado debe ser un número válido. ","")
),
""
)</f>
        <v/>
      </c>
      <c r="HT201" s="46">
        <f>IF($DS201,
IF(CN201="","Debes escribir el porcentaje del aporte a salud. ",
IF( ISERR(_xlfn.NUMBERVALUE(CN201)), "El valor del porcentaje del aporte a salud debe ser un número válido. ", "")
)
)</f>
        <v/>
      </c>
      <c r="HU201" s="46">
        <f>IF($DS201,
IF(CO201="","Debes escribir el valor del aporte a salud. ",
IF( ISERR(_xlfn.NUMBERVALUE(CO201)), "El valor del aporte a salud debe ser un número válido. ", "")
)
)</f>
        <v/>
      </c>
      <c r="HV201" s="46">
        <f>IF($DS201,
IF( AND(CP201&lt;&gt;"", ISERR(_xlfn.NUMBERVALUE(CP201))), "El valor plan complementario debe ser un número válido. ", "")
)</f>
        <v/>
      </c>
      <c r="HW201" s="46">
        <f>IF($DS201,
IF(CQ201="","Debes escribir el porcentaje del aporte a pensión. ",
IF( ISERR(_xlfn.NUMBERVALUE(CQ201)), "El valor del porcentaje del aporte a pensión debe ser un número válido. ", "")
)
)</f>
        <v/>
      </c>
      <c r="HX201" s="46">
        <f>IF($DS201,
IF(CR201="","Debes escribir el valor del aporte a pensión. ",
IF( ISERR(_xlfn.NUMBERVALUE(CR201)), "El valor del aporte a salud debe ser un número válido. ", "")
)
)</f>
        <v/>
      </c>
      <c r="HY201" s="46">
        <f>IF($DS201,
IF( AND(CS201&lt;&gt;"", ISERR(_xlfn.NUMBERVALUE(CS201))), "El valor pensión voluntaria debe ser un número válido. ", "")
)</f>
        <v/>
      </c>
      <c r="HZ201" s="46">
        <f>CONCATENATE(CT201,CU201,CV201,CW201)&lt;&gt;""</f>
        <v/>
      </c>
      <c r="IA201" s="46">
        <f>IF(AND($DS201,HZ201),
IF(CT201="","Debes escribir el % del fondo de seguridad pensional. ",
IF( ISERR(_xlfn.NUMBERVALUE(CT201)), "El % del fondo de seguridad debe ser un número válido. ", "")
),
""
)</f>
        <v/>
      </c>
      <c r="IB201" s="46">
        <f>IF(AND($DS201,HZ201),
IF(CU201="","Debes escribir el valor del aporte al fondo de solidaridad pensional. ",
IF( ISERR(_xlfn.NUMBERVALUE(CU201)), "El valor del aporte al fondo de solidaridad pensional debe ser un número válido. ", "")
),
""
)</f>
        <v/>
      </c>
      <c r="IC201" s="46">
        <f>IF(AND($DS201,HZ201),
IF(CV201="","Debes escribir el % del fondo de subsistencia. ",
IF( ISERR(_xlfn.NUMBERVALUE(CV201)), "El % del fondo de subsistencia debe ser un número válido. ", "")
),
""
)</f>
        <v/>
      </c>
      <c r="ID201" s="46">
        <f>IF(AND($DS201,HZ201),
IF(CW201="","Debes escribir el valor del fondo de subsistencia. ",
IF( ISERR(_xlfn.NUMBERVALUE(CW201)), "El valor del fondo de subsistencia debe ser un número válido. ", "")
),
""
)</f>
        <v/>
      </c>
      <c r="IE201" s="46">
        <f>CONCATENATE(CX201,CY201)&lt;&gt;""</f>
        <v/>
      </c>
      <c r="IF201" s="46">
        <f>IF(AND($DS201,IE201),
IF(CX201="","Debes escribir el % de sindicato. ",
IF( ISERR(_xlfn.NUMBERVALUE(CX201)), "El % de sindicato debe ser un número válido. ", "")
),
""
)</f>
        <v/>
      </c>
      <c r="IG201" s="46">
        <f>IF(AND($DS201,IE201),
IF(CY201="","Debes escribir el valor del sindicato. ",
IF( ISERR(_xlfn.NUMBERVALUE(CY201)), "El valor del sindicato debe ser un número válido. ", "")
),
""
)</f>
        <v/>
      </c>
      <c r="IH201" s="46">
        <f>IF($DS201,
IF( AND(CZ201&lt;&gt;"", ISERR(_xlfn.NUMBERVALUE(CZ201))), "El valor de sanción pública debe ser un número válido. ", "")
)</f>
        <v/>
      </c>
      <c r="II201" s="46">
        <f>IF($DS201,
IF( AND(DA201&lt;&gt;"", ISERR(_xlfn.NUMBERVALUE(DA201))), "El valor de sanción privada debe ser un número válido. ", "")
)</f>
        <v/>
      </c>
      <c r="IJ201" s="46">
        <f>CONCATENATE(DB201,DC201)&lt;&gt;""</f>
        <v/>
      </c>
      <c r="IK201" s="46">
        <f>IF(AND($DS201,IJ201),
IF(DB201="","Debes escribir la descripción de libranza. ",""),
""
)</f>
        <v/>
      </c>
      <c r="IL201" s="46">
        <f>IF(AND($DS201,IJ201),
IF(DC201="","Debes escribir la cuota libranza. ",
IF(ISERR(_xlfn.NUMBERVALUE(DC201)),"El valor de la cuota libranza debe ser un número válido. ","")
),
""
)</f>
        <v/>
      </c>
      <c r="IM201" s="46">
        <f>IF($DS201,
IF( AND(DD201&lt;&gt;"", ISERR(_xlfn.NUMBERVALUE(DD201))), "El valor de pagos a terceros debe ser un número válido. ", "")
)</f>
        <v/>
      </c>
      <c r="IN201" s="46">
        <f>IF($DS201,
IF( AND(DE201&lt;&gt;"", ISERR(_xlfn.NUMBERVALUE(DE201))), "El valor de anticipos debe ser un número válido. ", "")
)</f>
        <v/>
      </c>
      <c r="IO201" s="46">
        <f>IF($DS201,
IF( AND(DF201&lt;&gt;"", ISERR(_xlfn.NUMBERVALUE(DF201))), "El valor de AFC debe ser un número válido. ", "")
)</f>
        <v/>
      </c>
      <c r="IP201" s="46">
        <f>IF($DS201,
IF( AND(DG201&lt;&gt;"", ISERR(_xlfn.NUMBERVALUE(DG201))), "El valor de rete-fuente debe ser un número válido. ", "")
)</f>
        <v/>
      </c>
      <c r="IQ201" s="46">
        <f>IF($DS201,
IF( AND(DH201&lt;&gt;"", ISERR(_xlfn.NUMBERVALUE(DH201))), "El valor de cooperativa de trabajo debe ser un número válido. ", "")
)</f>
        <v/>
      </c>
      <c r="IR201" s="46">
        <f>IF($DS201,
IF( AND(DI201&lt;&gt;"", ISERR(_xlfn.NUMBERVALUE(DI201))), "El valor de embargo fiscal debe ser un número válido. ", "")
)</f>
        <v/>
      </c>
      <c r="IS201" s="46">
        <f>IF($DS201,
IF( AND(DJ201&lt;&gt;"", ISERR(_xlfn.NUMBERVALUE(DJ201))), "El valor de educación debe ser un número válido. ", "")
)</f>
        <v/>
      </c>
      <c r="IT201" s="46">
        <f>IF($DS201,
IF( AND(DK201&lt;&gt;"", ISERR(_xlfn.NUMBERVALUE(DK201))), "El valor de reintegro debe ser un número válido. ", "")
)</f>
        <v/>
      </c>
      <c r="IU201" s="46">
        <f>IF($DS201,
IF( AND(DL201&lt;&gt;"", ISERR(_xlfn.NUMBERVALUE(DL201))), "El valor de deuda debe ser un número válido. ", "")
)</f>
        <v/>
      </c>
      <c r="IV201" s="46">
        <f>IF($DS201,
IF( AND(DM201&lt;&gt;"", ISERR(_xlfn.NUMBERVALUE(DM201))), "El valor de otras deducciones debe ser un número válido. ", "")
)</f>
        <v/>
      </c>
      <c r="IW201" s="46">
        <f>IF($DS201,
IF(DN201="","Debes escribir el valor de los devengos totales. ",
IF( ISERR(_xlfn.NUMBERVALUE(DN201)), "El valor de los devengos totales debe ser un número válido. ", "")
)
)</f>
        <v/>
      </c>
      <c r="IX201" s="46">
        <f>IF($DS201,
IF(DO201="","Debes escribir el valor de las deducciones totales. ",
IF( ISERR(_xlfn.NUMBERVALUE(DO201)), "El valor de las deducciones totales debe ser un número válido. ", "")
)
)</f>
        <v/>
      </c>
      <c r="IY201" s="46">
        <f>IF($DS201,
IF(DP201="","Debes escribir el valor del salario total. ",
IF( ISERR(_xlfn.NUMBERVALUE(DP201)), "El valor del salario total debe ser un número válido. ", "")
)
)</f>
        <v/>
      </c>
    </row>
    <row r="202">
      <c r="B202" s="48" t="n">
        <v>190</v>
      </c>
      <c r="C202" s="61">
        <f>IF(AND(DS202,DP202&lt;&gt;""),
IF(DQ202="","OK","Error"),
""
)</f>
        <v/>
      </c>
      <c r="D202" s="53" t="n"/>
      <c r="E202" s="52" t="n"/>
      <c r="F202" s="112" t="n"/>
      <c r="G202" s="52" t="n"/>
      <c r="H202" s="53" t="n"/>
      <c r="I202" s="52" t="n"/>
      <c r="J202" s="52" t="n"/>
      <c r="K202" s="53" t="n"/>
      <c r="L202" s="55" t="n"/>
      <c r="M202" s="108" t="n"/>
      <c r="N202" s="56" t="n"/>
      <c r="O202" s="52" t="n"/>
      <c r="P202" s="52" t="n"/>
      <c r="Q202" s="52" t="n"/>
      <c r="R202" s="52" t="n"/>
      <c r="S202" s="52" t="n"/>
      <c r="T202" s="53" t="n"/>
      <c r="U202" s="52" t="n"/>
      <c r="V202" s="52" t="n"/>
      <c r="W202" s="55" t="n"/>
      <c r="X202" s="55" t="n"/>
      <c r="Y202" s="52" t="n"/>
      <c r="Z202" s="55" t="n"/>
      <c r="AA202" s="52" t="n"/>
      <c r="AB202" s="53" t="n"/>
      <c r="AC202" s="53" t="n"/>
      <c r="AD202" s="53" t="n"/>
      <c r="AE202" s="177" t="n"/>
      <c r="AF202" s="113" t="n"/>
      <c r="AG202" s="177" t="n"/>
      <c r="AH202" s="178" t="n"/>
      <c r="AI202" s="178" t="n"/>
      <c r="AJ202" s="178" t="n"/>
      <c r="AK202" s="114" t="n"/>
      <c r="AL202" s="178" t="n"/>
      <c r="AM202" s="114" t="n"/>
      <c r="AN202" s="178" t="n"/>
      <c r="AO202" s="114" t="n"/>
      <c r="AP202" s="178" t="n"/>
      <c r="AQ202" s="114" t="n"/>
      <c r="AR202" s="178" t="n"/>
      <c r="AS202" s="114" t="n"/>
      <c r="AT202" s="178" t="n"/>
      <c r="AU202" s="114" t="n"/>
      <c r="AV202" s="178" t="n"/>
      <c r="AW202" s="114" t="n"/>
      <c r="AX202" s="178" t="n"/>
      <c r="AY202" s="114" t="n"/>
      <c r="AZ202" s="178" t="n"/>
      <c r="BA202" s="114" t="n"/>
      <c r="BB202" s="178" t="n"/>
      <c r="BC202" s="114" t="n"/>
      <c r="BD202" s="178" t="n"/>
      <c r="BE202" s="178" t="n"/>
      <c r="BF202" s="178" t="n"/>
      <c r="BG202" s="59" t="n"/>
      <c r="BH202" s="178" t="n"/>
      <c r="BI202" s="114" t="n"/>
      <c r="BJ202" s="53" t="n"/>
      <c r="BK202" s="178" t="n"/>
      <c r="BL202" s="114" t="n"/>
      <c r="BM202" s="178" t="n"/>
      <c r="BN202" s="114" t="n"/>
      <c r="BO202" s="178" t="n"/>
      <c r="BP202" s="178" t="n"/>
      <c r="BQ202" s="178" t="n"/>
      <c r="BR202" s="178" t="n"/>
      <c r="BS202" s="178" t="n"/>
      <c r="BT202" s="178" t="n"/>
      <c r="BU202" s="178" t="n"/>
      <c r="BV202" s="178" t="n"/>
      <c r="BW202" s="178" t="n"/>
      <c r="BX202" s="178" t="n"/>
      <c r="BY202" s="178" t="n"/>
      <c r="BZ202" s="178" t="n"/>
      <c r="CA202" s="178" t="n"/>
      <c r="CB202" s="178" t="n"/>
      <c r="CC202" s="178" t="n"/>
      <c r="CD202" s="178" t="n"/>
      <c r="CE202" s="178" t="n"/>
      <c r="CF202" s="178" t="n"/>
      <c r="CG202" s="178" t="n"/>
      <c r="CH202" s="178" t="n"/>
      <c r="CI202" s="178" t="n"/>
      <c r="CJ202" s="178" t="n"/>
      <c r="CK202" s="53" t="n"/>
      <c r="CL202" s="178" t="n"/>
      <c r="CM202" s="178" t="n"/>
      <c r="CN202" s="60" t="n"/>
      <c r="CO202" s="177" t="n"/>
      <c r="CP202" s="178" t="n"/>
      <c r="CQ202" s="60" t="n"/>
      <c r="CR202" s="177" t="n"/>
      <c r="CS202" s="178" t="n"/>
      <c r="CT202" s="59" t="n"/>
      <c r="CU202" s="178" t="n"/>
      <c r="CV202" s="59" t="n"/>
      <c r="CW202" s="178" t="n"/>
      <c r="CX202" s="59" t="n"/>
      <c r="CY202" s="178" t="n"/>
      <c r="CZ202" s="178" t="n"/>
      <c r="DA202" s="178" t="n"/>
      <c r="DB202" s="53" t="n"/>
      <c r="DC202" s="178" t="n"/>
      <c r="DD202" s="178" t="n"/>
      <c r="DE202" s="178" t="n"/>
      <c r="DF202" s="178" t="n"/>
      <c r="DG202" s="178" t="n"/>
      <c r="DH202" s="178" t="n"/>
      <c r="DI202" s="178" t="n"/>
      <c r="DJ202" s="178" t="n"/>
      <c r="DK202" s="178" t="n"/>
      <c r="DL202" s="178" t="n"/>
      <c r="DM202" s="178" t="n"/>
      <c r="DN202" s="177" t="n"/>
      <c r="DO202" s="177" t="n"/>
      <c r="DP202" s="177" t="n"/>
      <c r="DQ202" s="76">
        <f>IF(AND(DS202,DP202&lt;&gt;""),
CONCATENATE(DT202,DU202,DV202,DW202,DX202,DY202,DZ202,EA202,EB202,EC202,ED202,EE202,EF202,EG202,EH202,EI202,EJ202,EK202,EL202,EM202,EN202,EO202,EP202,EQ202,ES202,ET202,EU202,EV202,EW202,EX202,EY202,EZ202,FA202,FC202,FD202,FF202,FG202,FI202,FJ202,FL202,FM202,FO202,FP202,FR202,FS202,FU202,FV202,FX202,FY202,GA202,GB202,GD202,GE202,GF202,GH202,GI202,GJ202,GL202,GM202,GN202,GP202,GQ202,GS202,GT202,GU202,GV202,GW202,GX202,GY202,GZ202,HA202,HB202,HC202,HD202,HE202,HF202,HG202,HH202,HI202,HJ202,HK202,HL202,HM202,HN202,HO202,HQ202,HR202,HS202,HT202,HU202,HV202,HW202,HX202,HY202,IA202,IB202,IC202,ID202,IF202,IG202,IH202,II202,IK202,IL202,IM202,IN202,IO202,IP202,IQ202,IR202,IS202,IT202,IU202,IV202,IW202,IX202,IY202,IZ202),
""
)</f>
        <v/>
      </c>
      <c r="DR202" s="53" t="n"/>
      <c r="DS202" s="46">
        <f>CONCATENATE(D202,$E202,$F202,$G202,H202,$I202,$J202,K202,$L202,$M202,N202,$O202,$P202,$Q202,$R202,$S202,T202,$U202,$V202,$W202,$X202,$Y202,$Z202,$AA202,AB202,AC202,AD202,$AE202,$AF202,$AG202,AH202,AI202,AJ202,AK202,AL202,AM202,AN202,AO202,AP202,AQ202,AR202,AS202,AT202,AU202,AV202,AW202,AX202,AY202,AZ202,BA202,BB202,BC202,BD202,BE202,BF202,BG202,BH202,BI202,BJ202,BK202,BL202,BM202,BN202,BO202,BP202,BQ202,BR202,BS202,BT202,BU202,BV202,BW202,BX202,BY202,BZ202,CA202,CB202,CC202,CD202,CE202,CF202,CG202,CH202,CI202,CJ202,CK202,CL202,CM202,$CN202,$CO202,CP202,$CQ202,$CR202,CS202,CT202,CU202,CV202,CW202,CX202,CY202,CZ202,DA202,DB202,DC202,DD202,DE202,DF202,DG202,DH202,DI202,DJ202,DK202,DL202,DM202,$DN202,$DO202,$DP202,DR202)&lt;&gt;""</f>
        <v/>
      </c>
      <c r="DT202" s="46">
        <f>IF(AND($DS202,$E$4&lt;&gt;""),
IF(LEFT($E$4,2) = "1.",
IF(D202&lt;&gt;"","El CUNE sólo se envía en operaciones de novedad o ajuste. ",""),
IF(D202="","Debes escribir un CUNE válido para realizar operaciones de novedad o ajuste. ","")),
""
)</f>
        <v/>
      </c>
      <c r="DU202" s="46">
        <f>IF($DS202,
IF(E202="","Debes seleccionar el tipo de documento del empleado. ",
IF(_xlfn.IFNA(VLOOKUP(E202,TIPO_DE_DOCUMENTO,1,FALSE),-1)=-1,"El tipo de documento no es válido (por favor seleccionarlo de la lista). ","")
)
)</f>
        <v/>
      </c>
      <c r="DV202" s="46">
        <f>IF($DS202,
IF(F202="","Debes escribir el número de documento del empleado. ","")
)</f>
        <v/>
      </c>
      <c r="DW202" s="46">
        <f>IF($DS202,
IF(G202="","Debes escribir el primer nombre del empleado. ","")
)</f>
        <v/>
      </c>
      <c r="DY202" s="46">
        <f>IF($DS202,
IF(I202="","Debes escribir el primer apellido del empleado. ","")
)</f>
        <v/>
      </c>
      <c r="DZ202" s="46">
        <f>IF($DS202,
IF(J202="","Debes escribir el segundo apellido del empleado. ","")
)</f>
        <v/>
      </c>
      <c r="EB202" s="46">
        <f>IF($DS202,
IF(L202="","Debes escribir la fecha de ingreso del empleado. ",
IF(ISERR(DATE(YEAR(L202),MONTH(L202),DAY(L202))), "El valor ingresado en fecha de ingreso no tiene un formato válido. ","")
)
)</f>
        <v/>
      </c>
      <c r="EC202" s="46">
        <f>IF($DS202,
IF(M202="","Debes escribir el tiempo laborado. ",
IF( IFERROR(INT(M202),1.1) &lt;&gt; IFERROR(_xlfn.NUMBERVALUE(M202),1), "El valor de los días trabajados debe ser un número entero. ", "")
)
)</f>
        <v/>
      </c>
      <c r="ED202" s="46">
        <f>IF($DS202,
IF( AND(N202&lt;&gt;"", ISERR(DATE(YEAR(N202),MONTH(N202),DAY(N202))) ), "El valor ingresado en fecha de ingreso no tiene un formato válido. ",
IF( AND(N202&lt;&gt;"", $E$6&lt;&gt;"", DATE(YEAR(N202), MONTH(N202), 1) &lt;&gt; IFERROR(DATE(MID($E$6, 1, 4), MID($E$6, 6, 2),1), "1/1/1900") ), "La fecha de retiro debe estar dentro del período liquidado. ", "")
)
)</f>
        <v/>
      </c>
      <c r="EE202" s="46">
        <f>IF($DS202,
IF(O202="","Debes seleccionar el tipo de trabajador. ",
IF(_xlfn.IFNA(VLOOKUP(O202,TIPO_DE_TRABAJADOR,1,FALSE),-1)=-1,"El tipo de trabajador no es válido (por favor seleccionarlo de la lista). ","")
)
)</f>
        <v/>
      </c>
      <c r="EF202" s="46">
        <f>IF($DS202,
IF(P202="","Debes seleccionar si es un trabajador dependiente pensionado por vejez. ",
IF(_xlfn.IFNA(VLOOKUP(P202,SUBTIPO_DE_TRABAJADOR,1,FALSE),-1)=-1,"El tipo de trabajador dependiente pensionado por vejez no es válido (por favor seleccionarlo de la lista). ","")
)
)</f>
        <v/>
      </c>
      <c r="EG202" s="46">
        <f>IF($DS202,
IF(Q202="","Debes seleccionar el tipo de contrato del trabajador. ",
IF(_xlfn.IFNA(VLOOKUP(Q202,TIPO_DE_CONTRATO,1,FALSE),-1)=-1,"El tipo de contrato del trabajador no es válido (por favor seleccionarlo de la lista). ","")
)
)</f>
        <v/>
      </c>
      <c r="EH202" s="46">
        <f>IF($DS202,
IF(R202="","Debes seleccionar si es un salario integral. ",
IF(_xlfn.IFNA(VLOOKUP(R202,SI_NO,1,FALSE),-1)=-1,"Valor no válido para salario integral (por favor seleccionarlo de la lista). ","")
)
)</f>
        <v/>
      </c>
      <c r="EI202" s="46">
        <f>IF($DS202,
IF(S202="","Debes seleccionar si el trabajador realiza actividades de riesgo. ",
IF(_xlfn.IFNA(VLOOKUP(S202,SI_NO,1,FALSE),-1)=-1,"Valor no válido para actividad de alto riesgo (por favor seleccionarlo de la lista). ","")
)
)</f>
        <v/>
      </c>
      <c r="EK202" s="46">
        <f>IF($DS202,
IF(U202="","Debes escribir el código del municipio de residencia del trabajador. ",
IF(_xlfn.IFNA(VLOOKUP(U202,MUNICIPIO,1,FALSE),-1)=-1,"El municipio de residencia del trabajador es inválido (por favor seleccionarlo de la lista). ","")
)
)</f>
        <v/>
      </c>
      <c r="EL202" s="46">
        <f>IF($DS202,
IF(V202="","Debes escribir el la dirección de residendia del trabajador. ","")
)</f>
        <v/>
      </c>
      <c r="EM202" s="46">
        <f>IF($DS202,
IF(W202="","Debes escribir la fecha de inicio de la liquidación. ",
IF(ISERR(DATE(YEAR(W202),MONTH(W202),DAY(W202))),"El valor ingresado en fecha de inicio de liquidación no tiene un formato válido. ",
IF( AND($E$6&lt;&gt;"", DATE(YEAR(W202), MONTH(W202), 1) &lt;&gt; IFERROR(DATE(MID($E$6, 1, 4), MID($E$6, 6, 2),1), "1/1/1900") ), "La fecha de inicio de la liquidación debe estar dentro del período liquidado. ", "")
)
)
)</f>
        <v/>
      </c>
      <c r="EN202" s="46">
        <f>IF($DS202,
IF(X202="","Debes escribir la fecha de fin de la liquidación. ",
IF(ISERR(DATE(YEAR(X202),MONTH(X202),DAY(X202))),"El valor ingresado en fecha de fin de liquidación no tiene un formato válido. ",
IF( AND($E$6&lt;&gt;"", DATE(YEAR(X202), MONTH(X202), 1) &lt;&gt; IFERROR(DATE(MID($E$6, 1, 4), MID($E$6, 6, 2),1), "1/1/1900") ), "La fecha de fin de la liquidación debe estar dentro del período liquidado. ", "")
)
)
)</f>
        <v/>
      </c>
      <c r="EO202" s="46">
        <f>IF($DS202,
IF(Y202="","Debes escribir la frecuencia de pago del trabajador. ",
IF(_xlfn.IFNA(VLOOKUP(Y202,PERÍODO_DE_NÓMINA,1,FALSE),-1)=-1,"La frecuencia de pago es inválida (por favor seleccionarlo de la lista). ","")
)
)</f>
        <v/>
      </c>
      <c r="EP202" s="46">
        <f>IF($DS202,
IF(Z202="","Debes escribir la fecha de pago. ",
IF(ISERR(DATE(YEAR(Z202),MONTH(Z202),DAY(Z202))), "El valor ingresado en fecha de pago no tiene un formato válido. ","")
)
)</f>
        <v/>
      </c>
      <c r="EQ202" s="46">
        <f>IF($DS202,
IF(AA202="","Debes escribir el medio de pago. ",
IF(_xlfn.IFNA(VLOOKUP(AA202,MEDIOS_DE_PAGO,1,FALSE),-1)=-1,"El medio de pago es inválido (por favor seleccionarlo de la lista). ","")
)
)</f>
        <v/>
      </c>
      <c r="ER202" s="46">
        <f>OR(AA202='Tablas '!$T$4,AA202='Tablas '!$T$7,AA202='Tablas '!$T$8,AA202='Tablas '!$T$11)</f>
        <v/>
      </c>
      <c r="ES202" s="46">
        <f>IF(AND($DS202,ER202),
IF(AB202="","Debes escribir la entidad bancaria. ",""),
""
)</f>
        <v/>
      </c>
      <c r="ET202" s="46">
        <f>IF(AND($DS202,ER202),
IF(AC202="","Debes escribir el tipo de cuenta bancaria. ",
IF(_xlfn.IFNA(VLOOKUP(AC202,TIPO_DE_CUENTA,1,FALSE),-1)=-1,"El tipo de cuenta bancaria es inválida (por favor seleccionarlo de la lista). ","")
),
""
)</f>
        <v/>
      </c>
      <c r="EU202" s="46">
        <f>IF(AND($DS202,ER202),
IF(AD202="","Debes escribir el número de cuenta bancaria. ",""),
""
)</f>
        <v/>
      </c>
      <c r="EV202" s="46">
        <f>IF($DS202,
IF(AE202="","Debes escribir el valor del sueldo básico. ",
IF( ISERR(_xlfn.NUMBERVALUE(AE202)), "El valor del sueldo básico debe ser un número válido. ", "")
)
)</f>
        <v/>
      </c>
      <c r="EW202" s="46">
        <f>IF($DS202,
IF(AF202="","Debes escribir el número de días trabajados. ",
IF( IFERROR(INT(AF202),1.1) &lt;&gt; IFERROR(_xlfn.NUMBERVALUE(AF202),1), "La cantidad de días trabajados debe ser un número entero. ", "")
)
)</f>
        <v/>
      </c>
      <c r="EX202" s="46">
        <f>IF($DS202,
IF(AG202="","Debes escribir el valor del sueldo trabajado. ",
IF( ISERR(_xlfn.NUMBERVALUE(AG202)), "El valor del sueldo trabajado debe ser un número válido. ", "")
)
)</f>
        <v/>
      </c>
      <c r="EY202" s="46">
        <f>IF($DS202,
IF( AND(AH202&lt;&gt;"", ISERR(_xlfn.NUMBERVALUE(AH202))), "El valor del auxilio de transporte debe ser un número válido. ", "")
)</f>
        <v/>
      </c>
      <c r="EZ202" s="46">
        <f>IF($DS202,
IF( AND(AI202&lt;&gt;"", ISERR(_xlfn.NUMBERVALUE(AI202))), "El valor de viáticos salariales debe ser un número válido. ", "")
)</f>
        <v/>
      </c>
      <c r="FA202" s="46">
        <f>IF($DS202,
IF( AND(AJ202&lt;&gt;"", ISERR(_xlfn.NUMBERVALUE(AJ202))), "El valor de viáticos NO salariales debe ser un número válido. ", "")
)</f>
        <v/>
      </c>
      <c r="FB202" s="46">
        <f>CONCATENATE(AK202,AL202)&lt;&gt;""</f>
        <v/>
      </c>
      <c r="FC202" s="46">
        <f>IF(AND($DS202,FB202),
IF(AK202="","Debes escribir el número de horas extras diurnas. ",
IF( IFERROR(INT(AK202),1.1) &lt;&gt; IFERROR(_xlfn.NUMBERVALUE(AK202),1), "La cantidad de horas extras diurnas debe ser un número entero. ", "")
),
""
)</f>
        <v/>
      </c>
      <c r="FD202" s="46">
        <f>IF(AND($DS202,FB202),
IF(AL202="","Debes escribir el valor de las horas extras diurnas. ",
IF( ISERR(_xlfn.NUMBERVALUE(AL202)), "El valor de las horas extras duirnas debe ser un número válido. ", "")
),
""
)</f>
        <v/>
      </c>
      <c r="FE202" s="46">
        <f>CONCATENATE(AM202,AN202)&lt;&gt;""</f>
        <v/>
      </c>
      <c r="FF202" s="46">
        <f>IF(AND($DS202,FE202),
IF(AM202="","Debes escribir el número de horas extras nocturnas. ",
IF( IFERROR(INT(AM202),1.1) &lt;&gt; IFERROR(_xlfn.NUMBERVALUE(AM202),1), "La cantidad de horas extras nocturnas debe ser un número entero. ", "")
),
""
)</f>
        <v/>
      </c>
      <c r="FG202" s="46">
        <f>IF(AND($DS202,FE202),
IF(AN202="","Debes escribir el valor de las horas extras nocturnas. ",
IF( ISERR(_xlfn.NUMBERVALUE(AN202)), "El valor de las horas extras nocturnas debe ser un número válido. ", "")
),
""
)</f>
        <v/>
      </c>
      <c r="FH202" s="46">
        <f>CONCATENATE(AO202,AP202)&lt;&gt;""</f>
        <v/>
      </c>
      <c r="FI202" s="46">
        <f>IF(AND($DS202,FH202),
IF(AO202="","Debes escribir el número de horas extras diurnas dominicales y festivas. ",
IF( IFERROR(INT(AO202),1.1) &lt;&gt; IFERROR(_xlfn.NUMBERVALUE(AO202),1), "La cantidad de horas extras diurnas dominicales y festivas debe ser un número entero. ", "")
),
""
)</f>
        <v/>
      </c>
      <c r="FJ202" s="46">
        <f>IF(AND($DS202,FH202),
IF(AP202="","Debes escribir el valor de las horas extras diurnas dominicales y festivas. ",
IF( ISERR(_xlfn.NUMBERVALUE(AP202)), "El valor de las horas extras diurnas dominicales y festivas debe ser un número válido. ", "")
),
""
)</f>
        <v/>
      </c>
      <c r="FK202" s="46">
        <f>CONCATENATE(AQ202,AR202)&lt;&gt;""</f>
        <v/>
      </c>
      <c r="FL202" s="46">
        <f>IF(AND($DS202,FK202),
IF(AQ202="","Debes escribir el número de horas extras nocturnas dominicales y festivas. ",
IF( IFERROR(INT(AQ202),1.1) &lt;&gt; IFERROR(_xlfn.NUMBERVALUE(AQ202),1), "La cantidad de horas extras nocturnas dominicales y festivas debe ser un número entero. ", "")
),
""
)</f>
        <v/>
      </c>
      <c r="FM202" s="46">
        <f>IF(AND($DS202,FK202),
IF(AR202="","Debes escribir el valor de las horas extras nocturnas dominicales y festivas. ",
IF( ISERR(_xlfn.NUMBERVALUE(AR202)), "El valor de las horas extras nocturnas dominicales y festivas debe ser un número válido. ", "")
),
""
)</f>
        <v/>
      </c>
      <c r="FN202" s="46">
        <f>CONCATENATE(AS202,AT202)&lt;&gt;""</f>
        <v/>
      </c>
      <c r="FO202" s="46">
        <f>IF(AND($DS202,FN202),
IF(AS202="","Debes escribir el número de horas recargo nocturno. ",
IF( IFERROR(INT(AS202),1.1) &lt;&gt; IFERROR(_xlfn.NUMBERVALUE(AS202),1), "La cantidad de horas recargo nocturno debe ser un número entero. ", "")
),
""
)</f>
        <v/>
      </c>
      <c r="FP202" s="46">
        <f>IF(AND($DS202,FN202),
IF(AT202="","Debes escribir el valor de las horas recargo nocturno. ",
IF( ISERR(_xlfn.NUMBERVALUE(AT202)), "El valor de las horas recargo nocturno debe ser un número válido. ", "")
),
""
)</f>
        <v/>
      </c>
      <c r="FQ202" s="46">
        <f>CONCATENATE(AU202,AV202)&lt;&gt;""</f>
        <v/>
      </c>
      <c r="FR202" s="46">
        <f>IF(AND($DS202,FQ202),
IF(AU202="","Debes escribir el número de horas recargo diurno dominical y festivo. ",
IF( IFERROR(INT(AU202),1.1) &lt;&gt; IFERROR(_xlfn.NUMBERVALUE(AU202),1), "La cantidad de horas recargo diurno dominical y festivo debe ser un número entero. ", "")
),
""
)</f>
        <v/>
      </c>
      <c r="FS202" s="46">
        <f>IF(AND($DS202,FQ202),
IF(AV202="","Debes escribir el valor de las horas recargo diurno dominical y festivo. ",
IF( ISERR(_xlfn.NUMBERVALUE(AV202)), "El valor de las horas recargo diurno dominical y festivo debe ser un número válido. ", "")
),
""
)</f>
        <v/>
      </c>
      <c r="FT202" s="46">
        <f>CONCATENATE(AW202,AX202)&lt;&gt;""</f>
        <v/>
      </c>
      <c r="FU202" s="46">
        <f>IF(AND($DS202,FT202),
IF(AW202="","Debes escribir el número de horas recargo nocturno dominical y festivo. ",
IF( IFERROR(INT(AW202),1.1) &lt;&gt; IFERROR(_xlfn.NUMBERVALUE(AW202),1), "La cantidad de horas recargo nocturno dominical y festivo debe ser un número entero. ", "")
),
""
)</f>
        <v/>
      </c>
      <c r="FV202" s="46">
        <f>IF(AND($DS202,FT202),
IF(AX202="","Debes escribir el valor de las horas recargo nocturno dominical y festivo. ",
IF( ISERR(_xlfn.NUMBERVALUE(AX202)), "El valor de las horas recargo nocturno dominical y festivo debe ser un número válido. ", "")
),
""
)</f>
        <v/>
      </c>
      <c r="FW202" s="46">
        <f>CONCATENATE(AY202,AZ202)&lt;&gt;""</f>
        <v/>
      </c>
      <c r="FX202" s="46">
        <f>IF(AND($DS202,FW202),
IF(AY202="","Debes escribir el número de días de vacaciones comunes. ",
IF( IFERROR(INT(AY202),1.1) &lt;&gt; IFERROR(_xlfn.NUMBERVALUE(AY202),1), "La cantidad de días de vacaciones comunes debe ser un número entero. ", "")
),
""
)</f>
        <v/>
      </c>
      <c r="FY202" s="46">
        <f>IF(AND($DS202,FW202),
IF(AZ202="","Debes escribir el valor de las vacaciones comunes. ",
IF( ISERR(_xlfn.NUMBERVALUE(AZ202)), "El valor de las vacaciones comunes debe ser un número válido. ", "")
),
""
)</f>
        <v/>
      </c>
      <c r="FZ202" s="46">
        <f>CONCATENATE(BA202,BB202)&lt;&gt;""</f>
        <v/>
      </c>
      <c r="GA202" s="46">
        <f>IF(AND($DS202,FZ202),
IF(BA202="","Debes escribir el número de días de vacaciones compensadas. ",
IF( IFERROR(INT(BA202),1.1) &lt;&gt; IFERROR(_xlfn.NUMBERVALUE(BA202),1), "La cantidad de días de vacaciones compensadas debe ser un número entero. ", "")
),
""
)</f>
        <v/>
      </c>
      <c r="GB202" s="46">
        <f>IF(AND($DS202,FZ202),
IF(BB202="","Debes escribir el valor de las vacaciones compensadas. ",
IF( ISERR(_xlfn.NUMBERVALUE(BB202)), "El valor de las vacaciones compensadas debe ser un número válido. ", "")
),
""
)</f>
        <v/>
      </c>
      <c r="GC202" s="46">
        <f>CONCATENATE(BC202,BD202)&lt;&gt;""</f>
        <v/>
      </c>
      <c r="GD202" s="46">
        <f>IF(AND($DS202,GC202),
IF(BC202="","Debes escribir el número de días de prima salarial. ",
IF( IFERROR(INT(BC202),1.1) &lt;&gt; IFERROR(_xlfn.NUMBERVALUE(BC202),1), "La cantidad de días de prima salarial debe ser un número entero. ", "")
),
""
)</f>
        <v/>
      </c>
      <c r="GE202" s="46">
        <f>IF(AND($DS202,GC202),
IF(BD202="","Debes escribir el valor de los días de prima salarial. ",
IF( ISERR(_xlfn.NUMBERVALUE(BD202)), "El valor de los días de prima salarial debe ser un número válido. ", "")
),
""
)</f>
        <v/>
      </c>
      <c r="GF202" s="46">
        <f>IF($DS202,
IF( AND(BE202&lt;&gt;"", ISERR(_xlfn.NUMBERVALUE(BE202))), "El valor de la prima NO saliarial debe ser un número válido. ", "")
)</f>
        <v/>
      </c>
      <c r="GG202" s="46">
        <f>CONCATENATE(BF202,BG202,BH202)&lt;&gt;""</f>
        <v/>
      </c>
      <c r="GH202" s="46">
        <f>IF(AND($DS202,GG202),
IF(BF202="","Debes escribir el valor de las cesantías. ",
IF( ISERR(_xlfn.NUMBERVALUE(BF202)), "El valor de las cesantías debe ser un número válido. ", "")
),
""
)</f>
        <v/>
      </c>
      <c r="GI202" s="46">
        <f>IF(AND($DS202,GG202),
IF(BG202="","Debes escribir el % de cesantías. ",
IF( ISERR(_xlfn.NUMBERVALUE(BG202)), "El % de cesantías debe ser un número válido. ", "")
),
""
)</f>
        <v/>
      </c>
      <c r="GJ202" s="46">
        <f>IF(AND($DS202,GG202),
IF(BH202="","Debes escribir el valor de intereses de cesantías. ",
IF( ISERR(_xlfn.NUMBERVALUE(BH202)), "El valor de intereses de cesantías debe ser un número válido. ", "")
),
""
)</f>
        <v/>
      </c>
      <c r="GK202" s="46">
        <f>CONCATENATE(BI202,BJ202,BK202)&lt;&gt;""</f>
        <v/>
      </c>
      <c r="GL202" s="46">
        <f>IF(AND($DS202,GK202),
IF(BI202="","Debes escribir el número de días de incapacidad. ",
IF( IFERROR(INT(BI202),1.1) &lt;&gt; IFERROR(_xlfn.NUMBERVALUE(BI202),1), "La cantidad de días de incapacidad debe ser un número entero. ", "")
),
""
)</f>
        <v/>
      </c>
      <c r="GM202" s="46">
        <f>IF(AND($DS202,GK202),
IF(BJ202="","Debes escribir el tipo de incapacidad. ",
IF(_xlfn.IFNA(VLOOKUP(BJ202,TIPO_DE_INCAPACIDAD,1,FALSE),-1)=-1,"El tipo de incapacidad es inválida (por favor seleccionarlo de la lista). ","")
),
""
)</f>
        <v/>
      </c>
      <c r="GN202" s="46">
        <f>IF(AND($DS202,GK202),
IF(BK202="","Debes escribir el valor de la incapacidad. ",
IF( ISERR(_xlfn.NUMBERVALUE(BK202)), "El valor de la incapacidad debe ser un número válido. ", "")
),
""
)</f>
        <v/>
      </c>
      <c r="GO202" s="46">
        <f>CONCATENATE(BL202,BM202)&lt;&gt;""</f>
        <v/>
      </c>
      <c r="GP202" s="46">
        <f>IF(AND($DS202,GO202),
IF(BL202="","Debes escribir el número de días de licencia de maternidad o paternidad. ",
IF( IFERROR(INT(BL202),1.1) &lt;&gt; IFERROR(_xlfn.NUMBERVALUE(BL202),1), "La cantidad de días de licencia de maternidad o paternidad debe ser un número entero. ", "")
),
""
)</f>
        <v/>
      </c>
      <c r="GQ202" s="46">
        <f>IF(AND($DS202,GO202),
IF(BM202="","Debes escribir el valor de la licencia de maternidad o paternidad. ",
IF( ISERR(_xlfn.NUMBERVALUE(BM202)), "El valor de la licencia de maternidad o paternidad debe ser un número válido. ", "")
),
""
)</f>
        <v/>
      </c>
      <c r="GR202" s="46">
        <f>CONCATENATE(BN202,BO202)&lt;&gt;""</f>
        <v/>
      </c>
      <c r="GS202" s="46">
        <f>IF(AND($DS202,GR202),
IF(BN202="","Debes escribir el número de días de licencia remunerada. ",
IF( IFERROR(INT(BN202),1.1) &lt;&gt; IFERROR(_xlfn.NUMBERVALUE(BN202),1), "La cantidad de días de licencia remunerada debe ser un número entero. ", "")
),
""
)</f>
        <v/>
      </c>
      <c r="GT202" s="46">
        <f>IF(AND($DS202,GR202),
IF(BO202="","Debes escribir el valor de la licencia remunerada. ",
IF( ISERR(_xlfn.NUMBERVALUE(BO202)), "El valor de la licencia remunerada debe ser un número válido. ", "")
),
""
)</f>
        <v/>
      </c>
      <c r="GU202" s="46">
        <f>IF($DS202,
IF( AND(BP202&lt;&gt;"", ISERR(_xlfn.NUMBERVALUE(BP202))), "El valor de la licencia NO remunerada debe ser un número válido. ", "")
)</f>
        <v/>
      </c>
      <c r="GV202" s="46">
        <f>IF($DS202,
IF( AND(BQ202&lt;&gt;"", ISERR(_xlfn.NUMBERVALUE(BQ202))), "El valor de auxilios salariales debe ser un número válido. ", "")
)</f>
        <v/>
      </c>
      <c r="GW202" s="46">
        <f>IF($DS202,
IF( AND(BR202&lt;&gt;"", ISERR(_xlfn.NUMBERVALUE(BR202))), "El valor de auxilios NO salariales debe ser un número válido. ", "")
)</f>
        <v/>
      </c>
      <c r="GX202" s="46">
        <f>IF($DS202,
IF( AND(BS202&lt;&gt;"", ISERR(_xlfn.NUMBERVALUE(BS202))), "El valor de bonos salariales debe ser un número válido. ", "")
)</f>
        <v/>
      </c>
      <c r="GY202" s="46">
        <f>IF($DS202,
IF( AND(BT202&lt;&gt;"", ISERR(_xlfn.NUMBERVALUE(BT202))), "El valor de bonos NO salariales debe ser un número válido. ", "")
)</f>
        <v/>
      </c>
      <c r="GZ202" s="46">
        <f>IF($DS202,
IF( AND(BU202&lt;&gt;"", ISERR(_xlfn.NUMBERVALUE(BU202))), "El valor de bonos salariales de alimentación debe ser un número válido. ", "")
)</f>
        <v/>
      </c>
      <c r="HA202" s="46">
        <f>IF($DS202,
IF( AND(BV202&lt;&gt;"", ISERR(_xlfn.NUMBERVALUE(BV202))), "El valor de bonos NO salariales de alimentación debe ser un número válido. ", "")
)</f>
        <v/>
      </c>
      <c r="HB202" s="46">
        <f>IF($DS202,
IF( AND(BW202&lt;&gt;"", ISERR(_xlfn.NUMBERVALUE(BW202))), "El valor de bonificaciones salariales debe ser un número válido. ", "")
)</f>
        <v/>
      </c>
      <c r="HC202" s="46">
        <f>IF($DS202,
IF( AND(BX202&lt;&gt;"", ISERR(_xlfn.NUMBERVALUE(BX202))), "El valor de bonificaciones NO salariales debe ser un número válido. ", "")
)</f>
        <v/>
      </c>
      <c r="HD202" s="46">
        <f>IF($DS202,
IF( AND(BY202&lt;&gt;"", ISERR(_xlfn.NUMBERVALUE(BY202))), "El valor de compensaciones ordinarias debe ser un número válido. ", "")
)</f>
        <v/>
      </c>
      <c r="HE202" s="46">
        <f>IF($DS202,
IF( AND(BZ202&lt;&gt;"", ISERR(_xlfn.NUMBERVALUE(BZ202))), "El valor de compensaciones extraordinarias debe ser un número válido. ", "")
)</f>
        <v/>
      </c>
      <c r="HF202" s="46">
        <f>IF($DS202,
IF( AND(CA202&lt;&gt;"", ISERR(_xlfn.NUMBERVALUE(CA202))), "El valor de comisiones debe ser un número válido. ", "")
)</f>
        <v/>
      </c>
      <c r="HG202" s="46">
        <f>IF($DS202,
IF( AND(CB202&lt;&gt;"", ISERR(_xlfn.NUMBERVALUE(CB202))), "El valor de ausencia por huega debe ser un número válido. ", "")
)</f>
        <v/>
      </c>
      <c r="HH202" s="46">
        <f>IF($DS202,
IF( AND(CC202&lt;&gt;"", ISERR(_xlfn.NUMBERVALUE(CC202))), "El valor de anticipos debe ser un número válido. ", "")
)</f>
        <v/>
      </c>
      <c r="HI202" s="46">
        <f>IF($DS202,
IF( AND(CD202&lt;&gt;"", ISERR(_xlfn.NUMBERVALUE(CD202))), "El valor de pagos a terceros debe ser un número válido. ", "")
)</f>
        <v/>
      </c>
      <c r="HJ202" s="46">
        <f>IF($DS202,
IF( AND(CE202&lt;&gt;"", ISERR(_xlfn.NUMBERVALUE(CE202))), "El valor de dotación debe ser un número válido. ", "")
)</f>
        <v/>
      </c>
      <c r="HK202" s="46">
        <f>IF($DS202,
IF( AND(CF202&lt;&gt;"", ISERR(_xlfn.NUMBERVALUE(CF202))), "El valor de apoyo sostenibilidad debe ser un número válido. ", "")
)</f>
        <v/>
      </c>
      <c r="HL202" s="46">
        <f>IF($DS202,
IF( AND(CG202&lt;&gt;"", ISERR(_xlfn.NUMBERVALUE(CG202))), "El valor de teletrabajo debe ser un número válido. ", "")
)</f>
        <v/>
      </c>
      <c r="HM202" s="46">
        <f>IF($DS202,
IF( AND(CH202&lt;&gt;"", ISERR(_xlfn.NUMBERVALUE(CH202))), "El valor de bonificación de retiro debe ser un número válido. ", "")
)</f>
        <v/>
      </c>
      <c r="HN202" s="46">
        <f>IF($DS202,
IF( AND(CI202&lt;&gt;"", ISERR(_xlfn.NUMBERVALUE(CI202))), "El valor de indemnización de retiro debe ser un número válido. ", "")
)</f>
        <v/>
      </c>
      <c r="HO202" s="46">
        <f>IF($DS202,
IF( AND(CJ202&lt;&gt;"", ISERR(_xlfn.NUMBERVALUE(CJ202))), "El valor de reintegros debe ser un número válido. ", "")
)</f>
        <v/>
      </c>
      <c r="HP202" s="46">
        <f>CONCATENATE(CK202,CL202,CM202)&lt;&gt;""</f>
        <v/>
      </c>
      <c r="HQ202" s="46">
        <f>IF(AND($DS202,HP202),
IF(CK202="","Debes escribir la descripción de otro concepto no categorizado. ",""),
""
)</f>
        <v/>
      </c>
      <c r="HR202" s="46">
        <f>IF(AND($DS202,HP202),
IF(CONCATENATE(CL202,CM202)="","Debes escribir al menos un valor de concepto no categorizado (salarial o no salarial). ",
IF(ISERR(_xlfn.NUMBERVALUE(CL202)),"El valor salarial concepto no categorizado debe ser un número válido. ","")
),
""
)</f>
        <v/>
      </c>
      <c r="HS202" s="46">
        <f>IF(AND($DS202,HP202),
IF(CONCATENATE(CL202,CM202)="","Debes escribir al menos un valor de concepto no categorizado (salarial o no salarial). ",
IF(ISERR(_xlfn.NUMBERVALUE(CM202)),"El valor NO salarial concepto no categorizado debe ser un número válido. ","")
),
""
)</f>
        <v/>
      </c>
      <c r="HT202" s="46">
        <f>IF($DS202,
IF(CN202="","Debes escribir el porcentaje del aporte a salud. ",
IF( ISERR(_xlfn.NUMBERVALUE(CN202)), "El valor del porcentaje del aporte a salud debe ser un número válido. ", "")
)
)</f>
        <v/>
      </c>
      <c r="HU202" s="46">
        <f>IF($DS202,
IF(CO202="","Debes escribir el valor del aporte a salud. ",
IF( ISERR(_xlfn.NUMBERVALUE(CO202)), "El valor del aporte a salud debe ser un número válido. ", "")
)
)</f>
        <v/>
      </c>
      <c r="HV202" s="46">
        <f>IF($DS202,
IF( AND(CP202&lt;&gt;"", ISERR(_xlfn.NUMBERVALUE(CP202))), "El valor plan complementario debe ser un número válido. ", "")
)</f>
        <v/>
      </c>
      <c r="HW202" s="46">
        <f>IF($DS202,
IF(CQ202="","Debes escribir el porcentaje del aporte a pensión. ",
IF( ISERR(_xlfn.NUMBERVALUE(CQ202)), "El valor del porcentaje del aporte a pensión debe ser un número válido. ", "")
)
)</f>
        <v/>
      </c>
      <c r="HX202" s="46">
        <f>IF($DS202,
IF(CR202="","Debes escribir el valor del aporte a pensión. ",
IF( ISERR(_xlfn.NUMBERVALUE(CR202)), "El valor del aporte a salud debe ser un número válido. ", "")
)
)</f>
        <v/>
      </c>
      <c r="HY202" s="46">
        <f>IF($DS202,
IF( AND(CS202&lt;&gt;"", ISERR(_xlfn.NUMBERVALUE(CS202))), "El valor pensión voluntaria debe ser un número válido. ", "")
)</f>
        <v/>
      </c>
      <c r="HZ202" s="46">
        <f>CONCATENATE(CT202,CU202,CV202,CW202)&lt;&gt;""</f>
        <v/>
      </c>
      <c r="IA202" s="46">
        <f>IF(AND($DS202,HZ202),
IF(CT202="","Debes escribir el % del fondo de seguridad pensional. ",
IF( ISERR(_xlfn.NUMBERVALUE(CT202)), "El % del fondo de seguridad debe ser un número válido. ", "")
),
""
)</f>
        <v/>
      </c>
      <c r="IB202" s="46">
        <f>IF(AND($DS202,HZ202),
IF(CU202="","Debes escribir el valor del aporte al fondo de solidaridad pensional. ",
IF( ISERR(_xlfn.NUMBERVALUE(CU202)), "El valor del aporte al fondo de solidaridad pensional debe ser un número válido. ", "")
),
""
)</f>
        <v/>
      </c>
      <c r="IC202" s="46">
        <f>IF(AND($DS202,HZ202),
IF(CV202="","Debes escribir el % del fondo de subsistencia. ",
IF( ISERR(_xlfn.NUMBERVALUE(CV202)), "El % del fondo de subsistencia debe ser un número válido. ", "")
),
""
)</f>
        <v/>
      </c>
      <c r="ID202" s="46">
        <f>IF(AND($DS202,HZ202),
IF(CW202="","Debes escribir el valor del fondo de subsistencia. ",
IF( ISERR(_xlfn.NUMBERVALUE(CW202)), "El valor del fondo de subsistencia debe ser un número válido. ", "")
),
""
)</f>
        <v/>
      </c>
      <c r="IE202" s="46">
        <f>CONCATENATE(CX202,CY202)&lt;&gt;""</f>
        <v/>
      </c>
      <c r="IF202" s="46">
        <f>IF(AND($DS202,IE202),
IF(CX202="","Debes escribir el % de sindicato. ",
IF( ISERR(_xlfn.NUMBERVALUE(CX202)), "El % de sindicato debe ser un número válido. ", "")
),
""
)</f>
        <v/>
      </c>
      <c r="IG202" s="46">
        <f>IF(AND($DS202,IE202),
IF(CY202="","Debes escribir el valor del sindicato. ",
IF( ISERR(_xlfn.NUMBERVALUE(CY202)), "El valor del sindicato debe ser un número válido. ", "")
),
""
)</f>
        <v/>
      </c>
      <c r="IH202" s="46">
        <f>IF($DS202,
IF( AND(CZ202&lt;&gt;"", ISERR(_xlfn.NUMBERVALUE(CZ202))), "El valor de sanción pública debe ser un número válido. ", "")
)</f>
        <v/>
      </c>
      <c r="II202" s="46">
        <f>IF($DS202,
IF( AND(DA202&lt;&gt;"", ISERR(_xlfn.NUMBERVALUE(DA202))), "El valor de sanción privada debe ser un número válido. ", "")
)</f>
        <v/>
      </c>
      <c r="IJ202" s="46">
        <f>CONCATENATE(DB202,DC202)&lt;&gt;""</f>
        <v/>
      </c>
      <c r="IK202" s="46">
        <f>IF(AND($DS202,IJ202),
IF(DB202="","Debes escribir la descripción de libranza. ",""),
""
)</f>
        <v/>
      </c>
      <c r="IL202" s="46">
        <f>IF(AND($DS202,IJ202),
IF(DC202="","Debes escribir la cuota libranza. ",
IF(ISERR(_xlfn.NUMBERVALUE(DC202)),"El valor de la cuota libranza debe ser un número válido. ","")
),
""
)</f>
        <v/>
      </c>
      <c r="IM202" s="46">
        <f>IF($DS202,
IF( AND(DD202&lt;&gt;"", ISERR(_xlfn.NUMBERVALUE(DD202))), "El valor de pagos a terceros debe ser un número válido. ", "")
)</f>
        <v/>
      </c>
      <c r="IN202" s="46">
        <f>IF($DS202,
IF( AND(DE202&lt;&gt;"", ISERR(_xlfn.NUMBERVALUE(DE202))), "El valor de anticipos debe ser un número válido. ", "")
)</f>
        <v/>
      </c>
      <c r="IO202" s="46">
        <f>IF($DS202,
IF( AND(DF202&lt;&gt;"", ISERR(_xlfn.NUMBERVALUE(DF202))), "El valor de AFC debe ser un número válido. ", "")
)</f>
        <v/>
      </c>
      <c r="IP202" s="46">
        <f>IF($DS202,
IF( AND(DG202&lt;&gt;"", ISERR(_xlfn.NUMBERVALUE(DG202))), "El valor de rete-fuente debe ser un número válido. ", "")
)</f>
        <v/>
      </c>
      <c r="IQ202" s="46">
        <f>IF($DS202,
IF( AND(DH202&lt;&gt;"", ISERR(_xlfn.NUMBERVALUE(DH202))), "El valor de cooperativa de trabajo debe ser un número válido. ", "")
)</f>
        <v/>
      </c>
      <c r="IR202" s="46">
        <f>IF($DS202,
IF( AND(DI202&lt;&gt;"", ISERR(_xlfn.NUMBERVALUE(DI202))), "El valor de embargo fiscal debe ser un número válido. ", "")
)</f>
        <v/>
      </c>
      <c r="IS202" s="46">
        <f>IF($DS202,
IF( AND(DJ202&lt;&gt;"", ISERR(_xlfn.NUMBERVALUE(DJ202))), "El valor de educación debe ser un número válido. ", "")
)</f>
        <v/>
      </c>
      <c r="IT202" s="46">
        <f>IF($DS202,
IF( AND(DK202&lt;&gt;"", ISERR(_xlfn.NUMBERVALUE(DK202))), "El valor de reintegro debe ser un número válido. ", "")
)</f>
        <v/>
      </c>
      <c r="IU202" s="46">
        <f>IF($DS202,
IF( AND(DL202&lt;&gt;"", ISERR(_xlfn.NUMBERVALUE(DL202))), "El valor de deuda debe ser un número válido. ", "")
)</f>
        <v/>
      </c>
      <c r="IV202" s="46">
        <f>IF($DS202,
IF( AND(DM202&lt;&gt;"", ISERR(_xlfn.NUMBERVALUE(DM202))), "El valor de otras deducciones debe ser un número válido. ", "")
)</f>
        <v/>
      </c>
      <c r="IW202" s="46">
        <f>IF($DS202,
IF(DN202="","Debes escribir el valor de los devengos totales. ",
IF( ISERR(_xlfn.NUMBERVALUE(DN202)), "El valor de los devengos totales debe ser un número válido. ", "")
)
)</f>
        <v/>
      </c>
      <c r="IX202" s="46">
        <f>IF($DS202,
IF(DO202="","Debes escribir el valor de las deducciones totales. ",
IF( ISERR(_xlfn.NUMBERVALUE(DO202)), "El valor de las deducciones totales debe ser un número válido. ", "")
)
)</f>
        <v/>
      </c>
      <c r="IY202" s="46">
        <f>IF($DS202,
IF(DP202="","Debes escribir el valor del salario total. ",
IF( ISERR(_xlfn.NUMBERVALUE(DP202)), "El valor del salario total debe ser un número válido. ", "")
)
)</f>
        <v/>
      </c>
    </row>
    <row r="203">
      <c r="B203" s="48" t="n">
        <v>191</v>
      </c>
      <c r="C203" s="61">
        <f>IF(AND(DS203,DP203&lt;&gt;""),
IF(DQ203="","OK","Error"),
""
)</f>
        <v/>
      </c>
      <c r="D203" s="53" t="n"/>
      <c r="E203" s="52" t="n"/>
      <c r="F203" s="112" t="n"/>
      <c r="G203" s="52" t="n"/>
      <c r="H203" s="53" t="n"/>
      <c r="I203" s="52" t="n"/>
      <c r="J203" s="52" t="n"/>
      <c r="K203" s="53" t="n"/>
      <c r="L203" s="55" t="n"/>
      <c r="M203" s="108" t="n"/>
      <c r="N203" s="56" t="n"/>
      <c r="O203" s="52" t="n"/>
      <c r="P203" s="52" t="n"/>
      <c r="Q203" s="52" t="n"/>
      <c r="R203" s="52" t="n"/>
      <c r="S203" s="52" t="n"/>
      <c r="T203" s="53" t="n"/>
      <c r="U203" s="52" t="n"/>
      <c r="V203" s="52" t="n"/>
      <c r="W203" s="55" t="n"/>
      <c r="X203" s="55" t="n"/>
      <c r="Y203" s="52" t="n"/>
      <c r="Z203" s="55" t="n"/>
      <c r="AA203" s="52" t="n"/>
      <c r="AB203" s="53" t="n"/>
      <c r="AC203" s="53" t="n"/>
      <c r="AD203" s="53" t="n"/>
      <c r="AE203" s="177" t="n"/>
      <c r="AF203" s="113" t="n"/>
      <c r="AG203" s="177" t="n"/>
      <c r="AH203" s="178" t="n"/>
      <c r="AI203" s="178" t="n"/>
      <c r="AJ203" s="178" t="n"/>
      <c r="AK203" s="114" t="n"/>
      <c r="AL203" s="178" t="n"/>
      <c r="AM203" s="114" t="n"/>
      <c r="AN203" s="178" t="n"/>
      <c r="AO203" s="114" t="n"/>
      <c r="AP203" s="178" t="n"/>
      <c r="AQ203" s="114" t="n"/>
      <c r="AR203" s="178" t="n"/>
      <c r="AS203" s="114" t="n"/>
      <c r="AT203" s="178" t="n"/>
      <c r="AU203" s="114" t="n"/>
      <c r="AV203" s="178" t="n"/>
      <c r="AW203" s="114" t="n"/>
      <c r="AX203" s="178" t="n"/>
      <c r="AY203" s="114" t="n"/>
      <c r="AZ203" s="178" t="n"/>
      <c r="BA203" s="114" t="n"/>
      <c r="BB203" s="178" t="n"/>
      <c r="BC203" s="114" t="n"/>
      <c r="BD203" s="178" t="n"/>
      <c r="BE203" s="178" t="n"/>
      <c r="BF203" s="178" t="n"/>
      <c r="BG203" s="59" t="n"/>
      <c r="BH203" s="178" t="n"/>
      <c r="BI203" s="114" t="n"/>
      <c r="BJ203" s="53" t="n"/>
      <c r="BK203" s="178" t="n"/>
      <c r="BL203" s="114" t="n"/>
      <c r="BM203" s="178" t="n"/>
      <c r="BN203" s="114" t="n"/>
      <c r="BO203" s="178" t="n"/>
      <c r="BP203" s="178" t="n"/>
      <c r="BQ203" s="178" t="n"/>
      <c r="BR203" s="178" t="n"/>
      <c r="BS203" s="178" t="n"/>
      <c r="BT203" s="178" t="n"/>
      <c r="BU203" s="178" t="n"/>
      <c r="BV203" s="178" t="n"/>
      <c r="BW203" s="178" t="n"/>
      <c r="BX203" s="178" t="n"/>
      <c r="BY203" s="178" t="n"/>
      <c r="BZ203" s="178" t="n"/>
      <c r="CA203" s="178" t="n"/>
      <c r="CB203" s="178" t="n"/>
      <c r="CC203" s="178" t="n"/>
      <c r="CD203" s="178" t="n"/>
      <c r="CE203" s="178" t="n"/>
      <c r="CF203" s="178" t="n"/>
      <c r="CG203" s="178" t="n"/>
      <c r="CH203" s="178" t="n"/>
      <c r="CI203" s="178" t="n"/>
      <c r="CJ203" s="178" t="n"/>
      <c r="CK203" s="53" t="n"/>
      <c r="CL203" s="178" t="n"/>
      <c r="CM203" s="178" t="n"/>
      <c r="CN203" s="60" t="n"/>
      <c r="CO203" s="177" t="n"/>
      <c r="CP203" s="178" t="n"/>
      <c r="CQ203" s="60" t="n"/>
      <c r="CR203" s="177" t="n"/>
      <c r="CS203" s="178" t="n"/>
      <c r="CT203" s="59" t="n"/>
      <c r="CU203" s="178" t="n"/>
      <c r="CV203" s="59" t="n"/>
      <c r="CW203" s="178" t="n"/>
      <c r="CX203" s="59" t="n"/>
      <c r="CY203" s="178" t="n"/>
      <c r="CZ203" s="178" t="n"/>
      <c r="DA203" s="178" t="n"/>
      <c r="DB203" s="53" t="n"/>
      <c r="DC203" s="178" t="n"/>
      <c r="DD203" s="178" t="n"/>
      <c r="DE203" s="178" t="n"/>
      <c r="DF203" s="178" t="n"/>
      <c r="DG203" s="178" t="n"/>
      <c r="DH203" s="178" t="n"/>
      <c r="DI203" s="178" t="n"/>
      <c r="DJ203" s="178" t="n"/>
      <c r="DK203" s="178" t="n"/>
      <c r="DL203" s="178" t="n"/>
      <c r="DM203" s="178" t="n"/>
      <c r="DN203" s="177" t="n"/>
      <c r="DO203" s="177" t="n"/>
      <c r="DP203" s="177" t="n"/>
      <c r="DQ203" s="76">
        <f>IF(AND(DS203,DP203&lt;&gt;""),
CONCATENATE(DT203,DU203,DV203,DW203,DX203,DY203,DZ203,EA203,EB203,EC203,ED203,EE203,EF203,EG203,EH203,EI203,EJ203,EK203,EL203,EM203,EN203,EO203,EP203,EQ203,ES203,ET203,EU203,EV203,EW203,EX203,EY203,EZ203,FA203,FC203,FD203,FF203,FG203,FI203,FJ203,FL203,FM203,FO203,FP203,FR203,FS203,FU203,FV203,FX203,FY203,GA203,GB203,GD203,GE203,GF203,GH203,GI203,GJ203,GL203,GM203,GN203,GP203,GQ203,GS203,GT203,GU203,GV203,GW203,GX203,GY203,GZ203,HA203,HB203,HC203,HD203,HE203,HF203,HG203,HH203,HI203,HJ203,HK203,HL203,HM203,HN203,HO203,HQ203,HR203,HS203,HT203,HU203,HV203,HW203,HX203,HY203,IA203,IB203,IC203,ID203,IF203,IG203,IH203,II203,IK203,IL203,IM203,IN203,IO203,IP203,IQ203,IR203,IS203,IT203,IU203,IV203,IW203,IX203,IY203,IZ203),
""
)</f>
        <v/>
      </c>
      <c r="DR203" s="53" t="n"/>
      <c r="DS203" s="46">
        <f>CONCATENATE(D203,$E203,$F203,$G203,H203,$I203,$J203,K203,$L203,$M203,N203,$O203,$P203,$Q203,$R203,$S203,T203,$U203,$V203,$W203,$X203,$Y203,$Z203,$AA203,AB203,AC203,AD203,$AE203,$AF203,$AG203,AH203,AI203,AJ203,AK203,AL203,AM203,AN203,AO203,AP203,AQ203,AR203,AS203,AT203,AU203,AV203,AW203,AX203,AY203,AZ203,BA203,BB203,BC203,BD203,BE203,BF203,BG203,BH203,BI203,BJ203,BK203,BL203,BM203,BN203,BO203,BP203,BQ203,BR203,BS203,BT203,BU203,BV203,BW203,BX203,BY203,BZ203,CA203,CB203,CC203,CD203,CE203,CF203,CG203,CH203,CI203,CJ203,CK203,CL203,CM203,$CN203,$CO203,CP203,$CQ203,$CR203,CS203,CT203,CU203,CV203,CW203,CX203,CY203,CZ203,DA203,DB203,DC203,DD203,DE203,DF203,DG203,DH203,DI203,DJ203,DK203,DL203,DM203,$DN203,$DO203,$DP203,DR203)&lt;&gt;""</f>
        <v/>
      </c>
      <c r="DT203" s="46">
        <f>IF(AND($DS203,$E$4&lt;&gt;""),
IF(LEFT($E$4,2) = "1.",
IF(D203&lt;&gt;"","El CUNE sólo se envía en operaciones de novedad o ajuste. ",""),
IF(D203="","Debes escribir un CUNE válido para realizar operaciones de novedad o ajuste. ","")),
""
)</f>
        <v/>
      </c>
      <c r="DU203" s="46">
        <f>IF($DS203,
IF(E203="","Debes seleccionar el tipo de documento del empleado. ",
IF(_xlfn.IFNA(VLOOKUP(E203,TIPO_DE_DOCUMENTO,1,FALSE),-1)=-1,"El tipo de documento no es válido (por favor seleccionarlo de la lista). ","")
)
)</f>
        <v/>
      </c>
      <c r="DV203" s="46">
        <f>IF($DS203,
IF(F203="","Debes escribir el número de documento del empleado. ","")
)</f>
        <v/>
      </c>
      <c r="DW203" s="46">
        <f>IF($DS203,
IF(G203="","Debes escribir el primer nombre del empleado. ","")
)</f>
        <v/>
      </c>
      <c r="DY203" s="46">
        <f>IF($DS203,
IF(I203="","Debes escribir el primer apellido del empleado. ","")
)</f>
        <v/>
      </c>
      <c r="DZ203" s="46">
        <f>IF($DS203,
IF(J203="","Debes escribir el segundo apellido del empleado. ","")
)</f>
        <v/>
      </c>
      <c r="EB203" s="46">
        <f>IF($DS203,
IF(L203="","Debes escribir la fecha de ingreso del empleado. ",
IF(ISERR(DATE(YEAR(L203),MONTH(L203),DAY(L203))), "El valor ingresado en fecha de ingreso no tiene un formato válido. ","")
)
)</f>
        <v/>
      </c>
      <c r="EC203" s="46">
        <f>IF($DS203,
IF(M203="","Debes escribir el tiempo laborado. ",
IF( IFERROR(INT(M203),1.1) &lt;&gt; IFERROR(_xlfn.NUMBERVALUE(M203),1), "El valor de los días trabajados debe ser un número entero. ", "")
)
)</f>
        <v/>
      </c>
      <c r="ED203" s="46">
        <f>IF($DS203,
IF( AND(N203&lt;&gt;"", ISERR(DATE(YEAR(N203),MONTH(N203),DAY(N203))) ), "El valor ingresado en fecha de ingreso no tiene un formato válido. ",
IF( AND(N203&lt;&gt;"", $E$6&lt;&gt;"", DATE(YEAR(N203), MONTH(N203), 1) &lt;&gt; IFERROR(DATE(MID($E$6, 1, 4), MID($E$6, 6, 2),1), "1/1/1900") ), "La fecha de retiro debe estar dentro del período liquidado. ", "")
)
)</f>
        <v/>
      </c>
      <c r="EE203" s="46">
        <f>IF($DS203,
IF(O203="","Debes seleccionar el tipo de trabajador. ",
IF(_xlfn.IFNA(VLOOKUP(O203,TIPO_DE_TRABAJADOR,1,FALSE),-1)=-1,"El tipo de trabajador no es válido (por favor seleccionarlo de la lista). ","")
)
)</f>
        <v/>
      </c>
      <c r="EF203" s="46">
        <f>IF($DS203,
IF(P203="","Debes seleccionar si es un trabajador dependiente pensionado por vejez. ",
IF(_xlfn.IFNA(VLOOKUP(P203,SUBTIPO_DE_TRABAJADOR,1,FALSE),-1)=-1,"El tipo de trabajador dependiente pensionado por vejez no es válido (por favor seleccionarlo de la lista). ","")
)
)</f>
        <v/>
      </c>
      <c r="EG203" s="46">
        <f>IF($DS203,
IF(Q203="","Debes seleccionar el tipo de contrato del trabajador. ",
IF(_xlfn.IFNA(VLOOKUP(Q203,TIPO_DE_CONTRATO,1,FALSE),-1)=-1,"El tipo de contrato del trabajador no es válido (por favor seleccionarlo de la lista). ","")
)
)</f>
        <v/>
      </c>
      <c r="EH203" s="46">
        <f>IF($DS203,
IF(R203="","Debes seleccionar si es un salario integral. ",
IF(_xlfn.IFNA(VLOOKUP(R203,SI_NO,1,FALSE),-1)=-1,"Valor no válido para salario integral (por favor seleccionarlo de la lista). ","")
)
)</f>
        <v/>
      </c>
      <c r="EI203" s="46">
        <f>IF($DS203,
IF(S203="","Debes seleccionar si el trabajador realiza actividades de riesgo. ",
IF(_xlfn.IFNA(VLOOKUP(S203,SI_NO,1,FALSE),-1)=-1,"Valor no válido para actividad de alto riesgo (por favor seleccionarlo de la lista). ","")
)
)</f>
        <v/>
      </c>
      <c r="EK203" s="46">
        <f>IF($DS203,
IF(U203="","Debes escribir el código del municipio de residencia del trabajador. ",
IF(_xlfn.IFNA(VLOOKUP(U203,MUNICIPIO,1,FALSE),-1)=-1,"El municipio de residencia del trabajador es inválido (por favor seleccionarlo de la lista). ","")
)
)</f>
        <v/>
      </c>
      <c r="EL203" s="46">
        <f>IF($DS203,
IF(V203="","Debes escribir el la dirección de residendia del trabajador. ","")
)</f>
        <v/>
      </c>
      <c r="EM203" s="46">
        <f>IF($DS203,
IF(W203="","Debes escribir la fecha de inicio de la liquidación. ",
IF(ISERR(DATE(YEAR(W203),MONTH(W203),DAY(W203))),"El valor ingresado en fecha de inicio de liquidación no tiene un formato válido. ",
IF( AND($E$6&lt;&gt;"", DATE(YEAR(W203), MONTH(W203), 1) &lt;&gt; IFERROR(DATE(MID($E$6, 1, 4), MID($E$6, 6, 2),1), "1/1/1900") ), "La fecha de inicio de la liquidación debe estar dentro del período liquidado. ", "")
)
)
)</f>
        <v/>
      </c>
      <c r="EN203" s="46">
        <f>IF($DS203,
IF(X203="","Debes escribir la fecha de fin de la liquidación. ",
IF(ISERR(DATE(YEAR(X203),MONTH(X203),DAY(X203))),"El valor ingresado en fecha de fin de liquidación no tiene un formato válido. ",
IF( AND($E$6&lt;&gt;"", DATE(YEAR(X203), MONTH(X203), 1) &lt;&gt; IFERROR(DATE(MID($E$6, 1, 4), MID($E$6, 6, 2),1), "1/1/1900") ), "La fecha de fin de la liquidación debe estar dentro del período liquidado. ", "")
)
)
)</f>
        <v/>
      </c>
      <c r="EO203" s="46">
        <f>IF($DS203,
IF(Y203="","Debes escribir la frecuencia de pago del trabajador. ",
IF(_xlfn.IFNA(VLOOKUP(Y203,PERÍODO_DE_NÓMINA,1,FALSE),-1)=-1,"La frecuencia de pago es inválida (por favor seleccionarlo de la lista). ","")
)
)</f>
        <v/>
      </c>
      <c r="EP203" s="46">
        <f>IF($DS203,
IF(Z203="","Debes escribir la fecha de pago. ",
IF(ISERR(DATE(YEAR(Z203),MONTH(Z203),DAY(Z203))), "El valor ingresado en fecha de pago no tiene un formato válido. ","")
)
)</f>
        <v/>
      </c>
      <c r="EQ203" s="46">
        <f>IF($DS203,
IF(AA203="","Debes escribir el medio de pago. ",
IF(_xlfn.IFNA(VLOOKUP(AA203,MEDIOS_DE_PAGO,1,FALSE),-1)=-1,"El medio de pago es inválido (por favor seleccionarlo de la lista). ","")
)
)</f>
        <v/>
      </c>
      <c r="ER203" s="46">
        <f>OR(AA203='Tablas '!$T$4,AA203='Tablas '!$T$7,AA203='Tablas '!$T$8,AA203='Tablas '!$T$11)</f>
        <v/>
      </c>
      <c r="ES203" s="46">
        <f>IF(AND($DS203,ER203),
IF(AB203="","Debes escribir la entidad bancaria. ",""),
""
)</f>
        <v/>
      </c>
      <c r="ET203" s="46">
        <f>IF(AND($DS203,ER203),
IF(AC203="","Debes escribir el tipo de cuenta bancaria. ",
IF(_xlfn.IFNA(VLOOKUP(AC203,TIPO_DE_CUENTA,1,FALSE),-1)=-1,"El tipo de cuenta bancaria es inválida (por favor seleccionarlo de la lista). ","")
),
""
)</f>
        <v/>
      </c>
      <c r="EU203" s="46">
        <f>IF(AND($DS203,ER203),
IF(AD203="","Debes escribir el número de cuenta bancaria. ",""),
""
)</f>
        <v/>
      </c>
      <c r="EV203" s="46">
        <f>IF($DS203,
IF(AE203="","Debes escribir el valor del sueldo básico. ",
IF( ISERR(_xlfn.NUMBERVALUE(AE203)), "El valor del sueldo básico debe ser un número válido. ", "")
)
)</f>
        <v/>
      </c>
      <c r="EW203" s="46">
        <f>IF($DS203,
IF(AF203="","Debes escribir el número de días trabajados. ",
IF( IFERROR(INT(AF203),1.1) &lt;&gt; IFERROR(_xlfn.NUMBERVALUE(AF203),1), "La cantidad de días trabajados debe ser un número entero. ", "")
)
)</f>
        <v/>
      </c>
      <c r="EX203" s="46">
        <f>IF($DS203,
IF(AG203="","Debes escribir el valor del sueldo trabajado. ",
IF( ISERR(_xlfn.NUMBERVALUE(AG203)), "El valor del sueldo trabajado debe ser un número válido. ", "")
)
)</f>
        <v/>
      </c>
      <c r="EY203" s="46">
        <f>IF($DS203,
IF( AND(AH203&lt;&gt;"", ISERR(_xlfn.NUMBERVALUE(AH203))), "El valor del auxilio de transporte debe ser un número válido. ", "")
)</f>
        <v/>
      </c>
      <c r="EZ203" s="46">
        <f>IF($DS203,
IF( AND(AI203&lt;&gt;"", ISERR(_xlfn.NUMBERVALUE(AI203))), "El valor de viáticos salariales debe ser un número válido. ", "")
)</f>
        <v/>
      </c>
      <c r="FA203" s="46">
        <f>IF($DS203,
IF( AND(AJ203&lt;&gt;"", ISERR(_xlfn.NUMBERVALUE(AJ203))), "El valor de viáticos NO salariales debe ser un número válido. ", "")
)</f>
        <v/>
      </c>
      <c r="FB203" s="46">
        <f>CONCATENATE(AK203,AL203)&lt;&gt;""</f>
        <v/>
      </c>
      <c r="FC203" s="46">
        <f>IF(AND($DS203,FB203),
IF(AK203="","Debes escribir el número de horas extras diurnas. ",
IF( IFERROR(INT(AK203),1.1) &lt;&gt; IFERROR(_xlfn.NUMBERVALUE(AK203),1), "La cantidad de horas extras diurnas debe ser un número entero. ", "")
),
""
)</f>
        <v/>
      </c>
      <c r="FD203" s="46">
        <f>IF(AND($DS203,FB203),
IF(AL203="","Debes escribir el valor de las horas extras diurnas. ",
IF( ISERR(_xlfn.NUMBERVALUE(AL203)), "El valor de las horas extras duirnas debe ser un número válido. ", "")
),
""
)</f>
        <v/>
      </c>
      <c r="FE203" s="46">
        <f>CONCATENATE(AM203,AN203)&lt;&gt;""</f>
        <v/>
      </c>
      <c r="FF203" s="46">
        <f>IF(AND($DS203,FE203),
IF(AM203="","Debes escribir el número de horas extras nocturnas. ",
IF( IFERROR(INT(AM203),1.1) &lt;&gt; IFERROR(_xlfn.NUMBERVALUE(AM203),1), "La cantidad de horas extras nocturnas debe ser un número entero. ", "")
),
""
)</f>
        <v/>
      </c>
      <c r="FG203" s="46">
        <f>IF(AND($DS203,FE203),
IF(AN203="","Debes escribir el valor de las horas extras nocturnas. ",
IF( ISERR(_xlfn.NUMBERVALUE(AN203)), "El valor de las horas extras nocturnas debe ser un número válido. ", "")
),
""
)</f>
        <v/>
      </c>
      <c r="FH203" s="46">
        <f>CONCATENATE(AO203,AP203)&lt;&gt;""</f>
        <v/>
      </c>
      <c r="FI203" s="46">
        <f>IF(AND($DS203,FH203),
IF(AO203="","Debes escribir el número de horas extras diurnas dominicales y festivas. ",
IF( IFERROR(INT(AO203),1.1) &lt;&gt; IFERROR(_xlfn.NUMBERVALUE(AO203),1), "La cantidad de horas extras diurnas dominicales y festivas debe ser un número entero. ", "")
),
""
)</f>
        <v/>
      </c>
      <c r="FJ203" s="46">
        <f>IF(AND($DS203,FH203),
IF(AP203="","Debes escribir el valor de las horas extras diurnas dominicales y festivas. ",
IF( ISERR(_xlfn.NUMBERVALUE(AP203)), "El valor de las horas extras diurnas dominicales y festivas debe ser un número válido. ", "")
),
""
)</f>
        <v/>
      </c>
      <c r="FK203" s="46">
        <f>CONCATENATE(AQ203,AR203)&lt;&gt;""</f>
        <v/>
      </c>
      <c r="FL203" s="46">
        <f>IF(AND($DS203,FK203),
IF(AQ203="","Debes escribir el número de horas extras nocturnas dominicales y festivas. ",
IF( IFERROR(INT(AQ203),1.1) &lt;&gt; IFERROR(_xlfn.NUMBERVALUE(AQ203),1), "La cantidad de horas extras nocturnas dominicales y festivas debe ser un número entero. ", "")
),
""
)</f>
        <v/>
      </c>
      <c r="FM203" s="46">
        <f>IF(AND($DS203,FK203),
IF(AR203="","Debes escribir el valor de las horas extras nocturnas dominicales y festivas. ",
IF( ISERR(_xlfn.NUMBERVALUE(AR203)), "El valor de las horas extras nocturnas dominicales y festivas debe ser un número válido. ", "")
),
""
)</f>
        <v/>
      </c>
      <c r="FN203" s="46">
        <f>CONCATENATE(AS203,AT203)&lt;&gt;""</f>
        <v/>
      </c>
      <c r="FO203" s="46">
        <f>IF(AND($DS203,FN203),
IF(AS203="","Debes escribir el número de horas recargo nocturno. ",
IF( IFERROR(INT(AS203),1.1) &lt;&gt; IFERROR(_xlfn.NUMBERVALUE(AS203),1), "La cantidad de horas recargo nocturno debe ser un número entero. ", "")
),
""
)</f>
        <v/>
      </c>
      <c r="FP203" s="46">
        <f>IF(AND($DS203,FN203),
IF(AT203="","Debes escribir el valor de las horas recargo nocturno. ",
IF( ISERR(_xlfn.NUMBERVALUE(AT203)), "El valor de las horas recargo nocturno debe ser un número válido. ", "")
),
""
)</f>
        <v/>
      </c>
      <c r="FQ203" s="46">
        <f>CONCATENATE(AU203,AV203)&lt;&gt;""</f>
        <v/>
      </c>
      <c r="FR203" s="46">
        <f>IF(AND($DS203,FQ203),
IF(AU203="","Debes escribir el número de horas recargo diurno dominical y festivo. ",
IF( IFERROR(INT(AU203),1.1) &lt;&gt; IFERROR(_xlfn.NUMBERVALUE(AU203),1), "La cantidad de horas recargo diurno dominical y festivo debe ser un número entero. ", "")
),
""
)</f>
        <v/>
      </c>
      <c r="FS203" s="46">
        <f>IF(AND($DS203,FQ203),
IF(AV203="","Debes escribir el valor de las horas recargo diurno dominical y festivo. ",
IF( ISERR(_xlfn.NUMBERVALUE(AV203)), "El valor de las horas recargo diurno dominical y festivo debe ser un número válido. ", "")
),
""
)</f>
        <v/>
      </c>
      <c r="FT203" s="46">
        <f>CONCATENATE(AW203,AX203)&lt;&gt;""</f>
        <v/>
      </c>
      <c r="FU203" s="46">
        <f>IF(AND($DS203,FT203),
IF(AW203="","Debes escribir el número de horas recargo nocturno dominical y festivo. ",
IF( IFERROR(INT(AW203),1.1) &lt;&gt; IFERROR(_xlfn.NUMBERVALUE(AW203),1), "La cantidad de horas recargo nocturno dominical y festivo debe ser un número entero. ", "")
),
""
)</f>
        <v/>
      </c>
      <c r="FV203" s="46">
        <f>IF(AND($DS203,FT203),
IF(AX203="","Debes escribir el valor de las horas recargo nocturno dominical y festivo. ",
IF( ISERR(_xlfn.NUMBERVALUE(AX203)), "El valor de las horas recargo nocturno dominical y festivo debe ser un número válido. ", "")
),
""
)</f>
        <v/>
      </c>
      <c r="FW203" s="46">
        <f>CONCATENATE(AY203,AZ203)&lt;&gt;""</f>
        <v/>
      </c>
      <c r="FX203" s="46">
        <f>IF(AND($DS203,FW203),
IF(AY203="","Debes escribir el número de días de vacaciones comunes. ",
IF( IFERROR(INT(AY203),1.1) &lt;&gt; IFERROR(_xlfn.NUMBERVALUE(AY203),1), "La cantidad de días de vacaciones comunes debe ser un número entero. ", "")
),
""
)</f>
        <v/>
      </c>
      <c r="FY203" s="46">
        <f>IF(AND($DS203,FW203),
IF(AZ203="","Debes escribir el valor de las vacaciones comunes. ",
IF( ISERR(_xlfn.NUMBERVALUE(AZ203)), "El valor de las vacaciones comunes debe ser un número válido. ", "")
),
""
)</f>
        <v/>
      </c>
      <c r="FZ203" s="46">
        <f>CONCATENATE(BA203,BB203)&lt;&gt;""</f>
        <v/>
      </c>
      <c r="GA203" s="46">
        <f>IF(AND($DS203,FZ203),
IF(BA203="","Debes escribir el número de días de vacaciones compensadas. ",
IF( IFERROR(INT(BA203),1.1) &lt;&gt; IFERROR(_xlfn.NUMBERVALUE(BA203),1), "La cantidad de días de vacaciones compensadas debe ser un número entero. ", "")
),
""
)</f>
        <v/>
      </c>
      <c r="GB203" s="46">
        <f>IF(AND($DS203,FZ203),
IF(BB203="","Debes escribir el valor de las vacaciones compensadas. ",
IF( ISERR(_xlfn.NUMBERVALUE(BB203)), "El valor de las vacaciones compensadas debe ser un número válido. ", "")
),
""
)</f>
        <v/>
      </c>
      <c r="GC203" s="46">
        <f>CONCATENATE(BC203,BD203)&lt;&gt;""</f>
        <v/>
      </c>
      <c r="GD203" s="46">
        <f>IF(AND($DS203,GC203),
IF(BC203="","Debes escribir el número de días de prima salarial. ",
IF( IFERROR(INT(BC203),1.1) &lt;&gt; IFERROR(_xlfn.NUMBERVALUE(BC203),1), "La cantidad de días de prima salarial debe ser un número entero. ", "")
),
""
)</f>
        <v/>
      </c>
      <c r="GE203" s="46">
        <f>IF(AND($DS203,GC203),
IF(BD203="","Debes escribir el valor de los días de prima salarial. ",
IF( ISERR(_xlfn.NUMBERVALUE(BD203)), "El valor de los días de prima salarial debe ser un número válido. ", "")
),
""
)</f>
        <v/>
      </c>
      <c r="GF203" s="46">
        <f>IF($DS203,
IF( AND(BE203&lt;&gt;"", ISERR(_xlfn.NUMBERVALUE(BE203))), "El valor de la prima NO saliarial debe ser un número válido. ", "")
)</f>
        <v/>
      </c>
      <c r="GG203" s="46">
        <f>CONCATENATE(BF203,BG203,BH203)&lt;&gt;""</f>
        <v/>
      </c>
      <c r="GH203" s="46">
        <f>IF(AND($DS203,GG203),
IF(BF203="","Debes escribir el valor de las cesantías. ",
IF( ISERR(_xlfn.NUMBERVALUE(BF203)), "El valor de las cesantías debe ser un número válido. ", "")
),
""
)</f>
        <v/>
      </c>
      <c r="GI203" s="46">
        <f>IF(AND($DS203,GG203),
IF(BG203="","Debes escribir el % de cesantías. ",
IF( ISERR(_xlfn.NUMBERVALUE(BG203)), "El % de cesantías debe ser un número válido. ", "")
),
""
)</f>
        <v/>
      </c>
      <c r="GJ203" s="46">
        <f>IF(AND($DS203,GG203),
IF(BH203="","Debes escribir el valor de intereses de cesantías. ",
IF( ISERR(_xlfn.NUMBERVALUE(BH203)), "El valor de intereses de cesantías debe ser un número válido. ", "")
),
""
)</f>
        <v/>
      </c>
      <c r="GK203" s="46">
        <f>CONCATENATE(BI203,BJ203,BK203)&lt;&gt;""</f>
        <v/>
      </c>
      <c r="GL203" s="46">
        <f>IF(AND($DS203,GK203),
IF(BI203="","Debes escribir el número de días de incapacidad. ",
IF( IFERROR(INT(BI203),1.1) &lt;&gt; IFERROR(_xlfn.NUMBERVALUE(BI203),1), "La cantidad de días de incapacidad debe ser un número entero. ", "")
),
""
)</f>
        <v/>
      </c>
      <c r="GM203" s="46">
        <f>IF(AND($DS203,GK203),
IF(BJ203="","Debes escribir el tipo de incapacidad. ",
IF(_xlfn.IFNA(VLOOKUP(BJ203,TIPO_DE_INCAPACIDAD,1,FALSE),-1)=-1,"El tipo de incapacidad es inválida (por favor seleccionarlo de la lista). ","")
),
""
)</f>
        <v/>
      </c>
      <c r="GN203" s="46">
        <f>IF(AND($DS203,GK203),
IF(BK203="","Debes escribir el valor de la incapacidad. ",
IF( ISERR(_xlfn.NUMBERVALUE(BK203)), "El valor de la incapacidad debe ser un número válido. ", "")
),
""
)</f>
        <v/>
      </c>
      <c r="GO203" s="46">
        <f>CONCATENATE(BL203,BM203)&lt;&gt;""</f>
        <v/>
      </c>
      <c r="GP203" s="46">
        <f>IF(AND($DS203,GO203),
IF(BL203="","Debes escribir el número de días de licencia de maternidad o paternidad. ",
IF( IFERROR(INT(BL203),1.1) &lt;&gt; IFERROR(_xlfn.NUMBERVALUE(BL203),1), "La cantidad de días de licencia de maternidad o paternidad debe ser un número entero. ", "")
),
""
)</f>
        <v/>
      </c>
      <c r="GQ203" s="46">
        <f>IF(AND($DS203,GO203),
IF(BM203="","Debes escribir el valor de la licencia de maternidad o paternidad. ",
IF( ISERR(_xlfn.NUMBERVALUE(BM203)), "El valor de la licencia de maternidad o paternidad debe ser un número válido. ", "")
),
""
)</f>
        <v/>
      </c>
      <c r="GR203" s="46">
        <f>CONCATENATE(BN203,BO203)&lt;&gt;""</f>
        <v/>
      </c>
      <c r="GS203" s="46">
        <f>IF(AND($DS203,GR203),
IF(BN203="","Debes escribir el número de días de licencia remunerada. ",
IF( IFERROR(INT(BN203),1.1) &lt;&gt; IFERROR(_xlfn.NUMBERVALUE(BN203),1), "La cantidad de días de licencia remunerada debe ser un número entero. ", "")
),
""
)</f>
        <v/>
      </c>
      <c r="GT203" s="46">
        <f>IF(AND($DS203,GR203),
IF(BO203="","Debes escribir el valor de la licencia remunerada. ",
IF( ISERR(_xlfn.NUMBERVALUE(BO203)), "El valor de la licencia remunerada debe ser un número válido. ", "")
),
""
)</f>
        <v/>
      </c>
      <c r="GU203" s="46">
        <f>IF($DS203,
IF( AND(BP203&lt;&gt;"", ISERR(_xlfn.NUMBERVALUE(BP203))), "El valor de la licencia NO remunerada debe ser un número válido. ", "")
)</f>
        <v/>
      </c>
      <c r="GV203" s="46">
        <f>IF($DS203,
IF( AND(BQ203&lt;&gt;"", ISERR(_xlfn.NUMBERVALUE(BQ203))), "El valor de auxilios salariales debe ser un número válido. ", "")
)</f>
        <v/>
      </c>
      <c r="GW203" s="46">
        <f>IF($DS203,
IF( AND(BR203&lt;&gt;"", ISERR(_xlfn.NUMBERVALUE(BR203))), "El valor de auxilios NO salariales debe ser un número válido. ", "")
)</f>
        <v/>
      </c>
      <c r="GX203" s="46">
        <f>IF($DS203,
IF( AND(BS203&lt;&gt;"", ISERR(_xlfn.NUMBERVALUE(BS203))), "El valor de bonos salariales debe ser un número válido. ", "")
)</f>
        <v/>
      </c>
      <c r="GY203" s="46">
        <f>IF($DS203,
IF( AND(BT203&lt;&gt;"", ISERR(_xlfn.NUMBERVALUE(BT203))), "El valor de bonos NO salariales debe ser un número válido. ", "")
)</f>
        <v/>
      </c>
      <c r="GZ203" s="46">
        <f>IF($DS203,
IF( AND(BU203&lt;&gt;"", ISERR(_xlfn.NUMBERVALUE(BU203))), "El valor de bonos salariales de alimentación debe ser un número válido. ", "")
)</f>
        <v/>
      </c>
      <c r="HA203" s="46">
        <f>IF($DS203,
IF( AND(BV203&lt;&gt;"", ISERR(_xlfn.NUMBERVALUE(BV203))), "El valor de bonos NO salariales de alimentación debe ser un número válido. ", "")
)</f>
        <v/>
      </c>
      <c r="HB203" s="46">
        <f>IF($DS203,
IF( AND(BW203&lt;&gt;"", ISERR(_xlfn.NUMBERVALUE(BW203))), "El valor de bonificaciones salariales debe ser un número válido. ", "")
)</f>
        <v/>
      </c>
      <c r="HC203" s="46">
        <f>IF($DS203,
IF( AND(BX203&lt;&gt;"", ISERR(_xlfn.NUMBERVALUE(BX203))), "El valor de bonificaciones NO salariales debe ser un número válido. ", "")
)</f>
        <v/>
      </c>
      <c r="HD203" s="46">
        <f>IF($DS203,
IF( AND(BY203&lt;&gt;"", ISERR(_xlfn.NUMBERVALUE(BY203))), "El valor de compensaciones ordinarias debe ser un número válido. ", "")
)</f>
        <v/>
      </c>
      <c r="HE203" s="46">
        <f>IF($DS203,
IF( AND(BZ203&lt;&gt;"", ISERR(_xlfn.NUMBERVALUE(BZ203))), "El valor de compensaciones extraordinarias debe ser un número válido. ", "")
)</f>
        <v/>
      </c>
      <c r="HF203" s="46">
        <f>IF($DS203,
IF( AND(CA203&lt;&gt;"", ISERR(_xlfn.NUMBERVALUE(CA203))), "El valor de comisiones debe ser un número válido. ", "")
)</f>
        <v/>
      </c>
      <c r="HG203" s="46">
        <f>IF($DS203,
IF( AND(CB203&lt;&gt;"", ISERR(_xlfn.NUMBERVALUE(CB203))), "El valor de ausencia por huega debe ser un número válido. ", "")
)</f>
        <v/>
      </c>
      <c r="HH203" s="46">
        <f>IF($DS203,
IF( AND(CC203&lt;&gt;"", ISERR(_xlfn.NUMBERVALUE(CC203))), "El valor de anticipos debe ser un número válido. ", "")
)</f>
        <v/>
      </c>
      <c r="HI203" s="46">
        <f>IF($DS203,
IF( AND(CD203&lt;&gt;"", ISERR(_xlfn.NUMBERVALUE(CD203))), "El valor de pagos a terceros debe ser un número válido. ", "")
)</f>
        <v/>
      </c>
      <c r="HJ203" s="46">
        <f>IF($DS203,
IF( AND(CE203&lt;&gt;"", ISERR(_xlfn.NUMBERVALUE(CE203))), "El valor de dotación debe ser un número válido. ", "")
)</f>
        <v/>
      </c>
      <c r="HK203" s="46">
        <f>IF($DS203,
IF( AND(CF203&lt;&gt;"", ISERR(_xlfn.NUMBERVALUE(CF203))), "El valor de apoyo sostenibilidad debe ser un número válido. ", "")
)</f>
        <v/>
      </c>
      <c r="HL203" s="46">
        <f>IF($DS203,
IF( AND(CG203&lt;&gt;"", ISERR(_xlfn.NUMBERVALUE(CG203))), "El valor de teletrabajo debe ser un número válido. ", "")
)</f>
        <v/>
      </c>
      <c r="HM203" s="46">
        <f>IF($DS203,
IF( AND(CH203&lt;&gt;"", ISERR(_xlfn.NUMBERVALUE(CH203))), "El valor de bonificación de retiro debe ser un número válido. ", "")
)</f>
        <v/>
      </c>
      <c r="HN203" s="46">
        <f>IF($DS203,
IF( AND(CI203&lt;&gt;"", ISERR(_xlfn.NUMBERVALUE(CI203))), "El valor de indemnización de retiro debe ser un número válido. ", "")
)</f>
        <v/>
      </c>
      <c r="HO203" s="46">
        <f>IF($DS203,
IF( AND(CJ203&lt;&gt;"", ISERR(_xlfn.NUMBERVALUE(CJ203))), "El valor de reintegros debe ser un número válido. ", "")
)</f>
        <v/>
      </c>
      <c r="HP203" s="46">
        <f>CONCATENATE(CK203,CL203,CM203)&lt;&gt;""</f>
        <v/>
      </c>
      <c r="HQ203" s="46">
        <f>IF(AND($DS203,HP203),
IF(CK203="","Debes escribir la descripción de otro concepto no categorizado. ",""),
""
)</f>
        <v/>
      </c>
      <c r="HR203" s="46">
        <f>IF(AND($DS203,HP203),
IF(CONCATENATE(CL203,CM203)="","Debes escribir al menos un valor de concepto no categorizado (salarial o no salarial). ",
IF(ISERR(_xlfn.NUMBERVALUE(CL203)),"El valor salarial concepto no categorizado debe ser un número válido. ","")
),
""
)</f>
        <v/>
      </c>
      <c r="HS203" s="46">
        <f>IF(AND($DS203,HP203),
IF(CONCATENATE(CL203,CM203)="","Debes escribir al menos un valor de concepto no categorizado (salarial o no salarial). ",
IF(ISERR(_xlfn.NUMBERVALUE(CM203)),"El valor NO salarial concepto no categorizado debe ser un número válido. ","")
),
""
)</f>
        <v/>
      </c>
      <c r="HT203" s="46">
        <f>IF($DS203,
IF(CN203="","Debes escribir el porcentaje del aporte a salud. ",
IF( ISERR(_xlfn.NUMBERVALUE(CN203)), "El valor del porcentaje del aporte a salud debe ser un número válido. ", "")
)
)</f>
        <v/>
      </c>
      <c r="HU203" s="46">
        <f>IF($DS203,
IF(CO203="","Debes escribir el valor del aporte a salud. ",
IF( ISERR(_xlfn.NUMBERVALUE(CO203)), "El valor del aporte a salud debe ser un número válido. ", "")
)
)</f>
        <v/>
      </c>
      <c r="HV203" s="46">
        <f>IF($DS203,
IF( AND(CP203&lt;&gt;"", ISERR(_xlfn.NUMBERVALUE(CP203))), "El valor plan complementario debe ser un número válido. ", "")
)</f>
        <v/>
      </c>
      <c r="HW203" s="46">
        <f>IF($DS203,
IF(CQ203="","Debes escribir el porcentaje del aporte a pensión. ",
IF( ISERR(_xlfn.NUMBERVALUE(CQ203)), "El valor del porcentaje del aporte a pensión debe ser un número válido. ", "")
)
)</f>
        <v/>
      </c>
      <c r="HX203" s="46">
        <f>IF($DS203,
IF(CR203="","Debes escribir el valor del aporte a pensión. ",
IF( ISERR(_xlfn.NUMBERVALUE(CR203)), "El valor del aporte a salud debe ser un número válido. ", "")
)
)</f>
        <v/>
      </c>
      <c r="HY203" s="46">
        <f>IF($DS203,
IF( AND(CS203&lt;&gt;"", ISERR(_xlfn.NUMBERVALUE(CS203))), "El valor pensión voluntaria debe ser un número válido. ", "")
)</f>
        <v/>
      </c>
      <c r="HZ203" s="46">
        <f>CONCATENATE(CT203,CU203,CV203,CW203)&lt;&gt;""</f>
        <v/>
      </c>
      <c r="IA203" s="46">
        <f>IF(AND($DS203,HZ203),
IF(CT203="","Debes escribir el % del fondo de seguridad pensional. ",
IF( ISERR(_xlfn.NUMBERVALUE(CT203)), "El % del fondo de seguridad debe ser un número válido. ", "")
),
""
)</f>
        <v/>
      </c>
      <c r="IB203" s="46">
        <f>IF(AND($DS203,HZ203),
IF(CU203="","Debes escribir el valor del aporte al fondo de solidaridad pensional. ",
IF( ISERR(_xlfn.NUMBERVALUE(CU203)), "El valor del aporte al fondo de solidaridad pensional debe ser un número válido. ", "")
),
""
)</f>
        <v/>
      </c>
      <c r="IC203" s="46">
        <f>IF(AND($DS203,HZ203),
IF(CV203="","Debes escribir el % del fondo de subsistencia. ",
IF( ISERR(_xlfn.NUMBERVALUE(CV203)), "El % del fondo de subsistencia debe ser un número válido. ", "")
),
""
)</f>
        <v/>
      </c>
      <c r="ID203" s="46">
        <f>IF(AND($DS203,HZ203),
IF(CW203="","Debes escribir el valor del fondo de subsistencia. ",
IF( ISERR(_xlfn.NUMBERVALUE(CW203)), "El valor del fondo de subsistencia debe ser un número válido. ", "")
),
""
)</f>
        <v/>
      </c>
      <c r="IE203" s="46">
        <f>CONCATENATE(CX203,CY203)&lt;&gt;""</f>
        <v/>
      </c>
      <c r="IF203" s="46">
        <f>IF(AND($DS203,IE203),
IF(CX203="","Debes escribir el % de sindicato. ",
IF( ISERR(_xlfn.NUMBERVALUE(CX203)), "El % de sindicato debe ser un número válido. ", "")
),
""
)</f>
        <v/>
      </c>
      <c r="IG203" s="46">
        <f>IF(AND($DS203,IE203),
IF(CY203="","Debes escribir el valor del sindicato. ",
IF( ISERR(_xlfn.NUMBERVALUE(CY203)), "El valor del sindicato debe ser un número válido. ", "")
),
""
)</f>
        <v/>
      </c>
      <c r="IH203" s="46">
        <f>IF($DS203,
IF( AND(CZ203&lt;&gt;"", ISERR(_xlfn.NUMBERVALUE(CZ203))), "El valor de sanción pública debe ser un número válido. ", "")
)</f>
        <v/>
      </c>
      <c r="II203" s="46">
        <f>IF($DS203,
IF( AND(DA203&lt;&gt;"", ISERR(_xlfn.NUMBERVALUE(DA203))), "El valor de sanción privada debe ser un número válido. ", "")
)</f>
        <v/>
      </c>
      <c r="IJ203" s="46">
        <f>CONCATENATE(DB203,DC203)&lt;&gt;""</f>
        <v/>
      </c>
      <c r="IK203" s="46">
        <f>IF(AND($DS203,IJ203),
IF(DB203="","Debes escribir la descripción de libranza. ",""),
""
)</f>
        <v/>
      </c>
      <c r="IL203" s="46">
        <f>IF(AND($DS203,IJ203),
IF(DC203="","Debes escribir la cuota libranza. ",
IF(ISERR(_xlfn.NUMBERVALUE(DC203)),"El valor de la cuota libranza debe ser un número válido. ","")
),
""
)</f>
        <v/>
      </c>
      <c r="IM203" s="46">
        <f>IF($DS203,
IF( AND(DD203&lt;&gt;"", ISERR(_xlfn.NUMBERVALUE(DD203))), "El valor de pagos a terceros debe ser un número válido. ", "")
)</f>
        <v/>
      </c>
      <c r="IN203" s="46">
        <f>IF($DS203,
IF( AND(DE203&lt;&gt;"", ISERR(_xlfn.NUMBERVALUE(DE203))), "El valor de anticipos debe ser un número válido. ", "")
)</f>
        <v/>
      </c>
      <c r="IO203" s="46">
        <f>IF($DS203,
IF( AND(DF203&lt;&gt;"", ISERR(_xlfn.NUMBERVALUE(DF203))), "El valor de AFC debe ser un número válido. ", "")
)</f>
        <v/>
      </c>
      <c r="IP203" s="46">
        <f>IF($DS203,
IF( AND(DG203&lt;&gt;"", ISERR(_xlfn.NUMBERVALUE(DG203))), "El valor de rete-fuente debe ser un número válido. ", "")
)</f>
        <v/>
      </c>
      <c r="IQ203" s="46">
        <f>IF($DS203,
IF( AND(DH203&lt;&gt;"", ISERR(_xlfn.NUMBERVALUE(DH203))), "El valor de cooperativa de trabajo debe ser un número válido. ", "")
)</f>
        <v/>
      </c>
      <c r="IR203" s="46">
        <f>IF($DS203,
IF( AND(DI203&lt;&gt;"", ISERR(_xlfn.NUMBERVALUE(DI203))), "El valor de embargo fiscal debe ser un número válido. ", "")
)</f>
        <v/>
      </c>
      <c r="IS203" s="46">
        <f>IF($DS203,
IF( AND(DJ203&lt;&gt;"", ISERR(_xlfn.NUMBERVALUE(DJ203))), "El valor de educación debe ser un número válido. ", "")
)</f>
        <v/>
      </c>
      <c r="IT203" s="46">
        <f>IF($DS203,
IF( AND(DK203&lt;&gt;"", ISERR(_xlfn.NUMBERVALUE(DK203))), "El valor de reintegro debe ser un número válido. ", "")
)</f>
        <v/>
      </c>
      <c r="IU203" s="46">
        <f>IF($DS203,
IF( AND(DL203&lt;&gt;"", ISERR(_xlfn.NUMBERVALUE(DL203))), "El valor de deuda debe ser un número válido. ", "")
)</f>
        <v/>
      </c>
      <c r="IV203" s="46">
        <f>IF($DS203,
IF( AND(DM203&lt;&gt;"", ISERR(_xlfn.NUMBERVALUE(DM203))), "El valor de otras deducciones debe ser un número válido. ", "")
)</f>
        <v/>
      </c>
      <c r="IW203" s="46">
        <f>IF($DS203,
IF(DN203="","Debes escribir el valor de los devengos totales. ",
IF( ISERR(_xlfn.NUMBERVALUE(DN203)), "El valor de los devengos totales debe ser un número válido. ", "")
)
)</f>
        <v/>
      </c>
      <c r="IX203" s="46">
        <f>IF($DS203,
IF(DO203="","Debes escribir el valor de las deducciones totales. ",
IF( ISERR(_xlfn.NUMBERVALUE(DO203)), "El valor de las deducciones totales debe ser un número válido. ", "")
)
)</f>
        <v/>
      </c>
      <c r="IY203" s="46">
        <f>IF($DS203,
IF(DP203="","Debes escribir el valor del salario total. ",
IF( ISERR(_xlfn.NUMBERVALUE(DP203)), "El valor del salario total debe ser un número válido. ", "")
)
)</f>
        <v/>
      </c>
    </row>
    <row r="204">
      <c r="B204" s="48" t="n">
        <v>192</v>
      </c>
      <c r="C204" s="61">
        <f>IF(AND(DS204,DP204&lt;&gt;""),
IF(DQ204="","OK","Error"),
""
)</f>
        <v/>
      </c>
      <c r="D204" s="53" t="n"/>
      <c r="E204" s="52" t="n"/>
      <c r="F204" s="112" t="n"/>
      <c r="G204" s="52" t="n"/>
      <c r="H204" s="53" t="n"/>
      <c r="I204" s="52" t="n"/>
      <c r="J204" s="52" t="n"/>
      <c r="K204" s="53" t="n"/>
      <c r="L204" s="55" t="n"/>
      <c r="M204" s="108" t="n"/>
      <c r="N204" s="56" t="n"/>
      <c r="O204" s="52" t="n"/>
      <c r="P204" s="52" t="n"/>
      <c r="Q204" s="52" t="n"/>
      <c r="R204" s="52" t="n"/>
      <c r="S204" s="52" t="n"/>
      <c r="T204" s="53" t="n"/>
      <c r="U204" s="52" t="n"/>
      <c r="V204" s="52" t="n"/>
      <c r="W204" s="55" t="n"/>
      <c r="X204" s="55" t="n"/>
      <c r="Y204" s="52" t="n"/>
      <c r="Z204" s="55" t="n"/>
      <c r="AA204" s="52" t="n"/>
      <c r="AB204" s="53" t="n"/>
      <c r="AC204" s="53" t="n"/>
      <c r="AD204" s="53" t="n"/>
      <c r="AE204" s="177" t="n"/>
      <c r="AF204" s="113" t="n"/>
      <c r="AG204" s="177" t="n"/>
      <c r="AH204" s="178" t="n"/>
      <c r="AI204" s="178" t="n"/>
      <c r="AJ204" s="178" t="n"/>
      <c r="AK204" s="114" t="n"/>
      <c r="AL204" s="178" t="n"/>
      <c r="AM204" s="114" t="n"/>
      <c r="AN204" s="178" t="n"/>
      <c r="AO204" s="114" t="n"/>
      <c r="AP204" s="178" t="n"/>
      <c r="AQ204" s="114" t="n"/>
      <c r="AR204" s="178" t="n"/>
      <c r="AS204" s="114" t="n"/>
      <c r="AT204" s="178" t="n"/>
      <c r="AU204" s="114" t="n"/>
      <c r="AV204" s="178" t="n"/>
      <c r="AW204" s="114" t="n"/>
      <c r="AX204" s="178" t="n"/>
      <c r="AY204" s="114" t="n"/>
      <c r="AZ204" s="178" t="n"/>
      <c r="BA204" s="114" t="n"/>
      <c r="BB204" s="178" t="n"/>
      <c r="BC204" s="114" t="n"/>
      <c r="BD204" s="178" t="n"/>
      <c r="BE204" s="178" t="n"/>
      <c r="BF204" s="178" t="n"/>
      <c r="BG204" s="59" t="n"/>
      <c r="BH204" s="178" t="n"/>
      <c r="BI204" s="114" t="n"/>
      <c r="BJ204" s="53" t="n"/>
      <c r="BK204" s="178" t="n"/>
      <c r="BL204" s="114" t="n"/>
      <c r="BM204" s="178" t="n"/>
      <c r="BN204" s="114" t="n"/>
      <c r="BO204" s="178" t="n"/>
      <c r="BP204" s="178" t="n"/>
      <c r="BQ204" s="178" t="n"/>
      <c r="BR204" s="178" t="n"/>
      <c r="BS204" s="178" t="n"/>
      <c r="BT204" s="178" t="n"/>
      <c r="BU204" s="178" t="n"/>
      <c r="BV204" s="178" t="n"/>
      <c r="BW204" s="178" t="n"/>
      <c r="BX204" s="178" t="n"/>
      <c r="BY204" s="178" t="n"/>
      <c r="BZ204" s="178" t="n"/>
      <c r="CA204" s="178" t="n"/>
      <c r="CB204" s="178" t="n"/>
      <c r="CC204" s="178" t="n"/>
      <c r="CD204" s="178" t="n"/>
      <c r="CE204" s="178" t="n"/>
      <c r="CF204" s="178" t="n"/>
      <c r="CG204" s="178" t="n"/>
      <c r="CH204" s="178" t="n"/>
      <c r="CI204" s="178" t="n"/>
      <c r="CJ204" s="178" t="n"/>
      <c r="CK204" s="53" t="n"/>
      <c r="CL204" s="178" t="n"/>
      <c r="CM204" s="178" t="n"/>
      <c r="CN204" s="60" t="n"/>
      <c r="CO204" s="177" t="n"/>
      <c r="CP204" s="178" t="n"/>
      <c r="CQ204" s="60" t="n"/>
      <c r="CR204" s="177" t="n"/>
      <c r="CS204" s="178" t="n"/>
      <c r="CT204" s="59" t="n"/>
      <c r="CU204" s="178" t="n"/>
      <c r="CV204" s="59" t="n"/>
      <c r="CW204" s="178" t="n"/>
      <c r="CX204" s="59" t="n"/>
      <c r="CY204" s="178" t="n"/>
      <c r="CZ204" s="178" t="n"/>
      <c r="DA204" s="178" t="n"/>
      <c r="DB204" s="53" t="n"/>
      <c r="DC204" s="178" t="n"/>
      <c r="DD204" s="178" t="n"/>
      <c r="DE204" s="178" t="n"/>
      <c r="DF204" s="178" t="n"/>
      <c r="DG204" s="178" t="n"/>
      <c r="DH204" s="178" t="n"/>
      <c r="DI204" s="178" t="n"/>
      <c r="DJ204" s="178" t="n"/>
      <c r="DK204" s="178" t="n"/>
      <c r="DL204" s="178" t="n"/>
      <c r="DM204" s="178" t="n"/>
      <c r="DN204" s="177" t="n"/>
      <c r="DO204" s="177" t="n"/>
      <c r="DP204" s="177" t="n"/>
      <c r="DQ204" s="76">
        <f>IF(AND(DS204,DP204&lt;&gt;""),
CONCATENATE(DT204,DU204,DV204,DW204,DX204,DY204,DZ204,EA204,EB204,EC204,ED204,EE204,EF204,EG204,EH204,EI204,EJ204,EK204,EL204,EM204,EN204,EO204,EP204,EQ204,ES204,ET204,EU204,EV204,EW204,EX204,EY204,EZ204,FA204,FC204,FD204,FF204,FG204,FI204,FJ204,FL204,FM204,FO204,FP204,FR204,FS204,FU204,FV204,FX204,FY204,GA204,GB204,GD204,GE204,GF204,GH204,GI204,GJ204,GL204,GM204,GN204,GP204,GQ204,GS204,GT204,GU204,GV204,GW204,GX204,GY204,GZ204,HA204,HB204,HC204,HD204,HE204,HF204,HG204,HH204,HI204,HJ204,HK204,HL204,HM204,HN204,HO204,HQ204,HR204,HS204,HT204,HU204,HV204,HW204,HX204,HY204,IA204,IB204,IC204,ID204,IF204,IG204,IH204,II204,IK204,IL204,IM204,IN204,IO204,IP204,IQ204,IR204,IS204,IT204,IU204,IV204,IW204,IX204,IY204,IZ204),
""
)</f>
        <v/>
      </c>
      <c r="DR204" s="53" t="n"/>
      <c r="DS204" s="46">
        <f>CONCATENATE(D204,$E204,$F204,$G204,H204,$I204,$J204,K204,$L204,$M204,N204,$O204,$P204,$Q204,$R204,$S204,T204,$U204,$V204,$W204,$X204,$Y204,$Z204,$AA204,AB204,AC204,AD204,$AE204,$AF204,$AG204,AH204,AI204,AJ204,AK204,AL204,AM204,AN204,AO204,AP204,AQ204,AR204,AS204,AT204,AU204,AV204,AW204,AX204,AY204,AZ204,BA204,BB204,BC204,BD204,BE204,BF204,BG204,BH204,BI204,BJ204,BK204,BL204,BM204,BN204,BO204,BP204,BQ204,BR204,BS204,BT204,BU204,BV204,BW204,BX204,BY204,BZ204,CA204,CB204,CC204,CD204,CE204,CF204,CG204,CH204,CI204,CJ204,CK204,CL204,CM204,$CN204,$CO204,CP204,$CQ204,$CR204,CS204,CT204,CU204,CV204,CW204,CX204,CY204,CZ204,DA204,DB204,DC204,DD204,DE204,DF204,DG204,DH204,DI204,DJ204,DK204,DL204,DM204,$DN204,$DO204,$DP204,DR204)&lt;&gt;""</f>
        <v/>
      </c>
      <c r="DT204" s="46">
        <f>IF(AND($DS204,$E$4&lt;&gt;""),
IF(LEFT($E$4,2) = "1.",
IF(D204&lt;&gt;"","El CUNE sólo se envía en operaciones de novedad o ajuste. ",""),
IF(D204="","Debes escribir un CUNE válido para realizar operaciones de novedad o ajuste. ","")),
""
)</f>
        <v/>
      </c>
      <c r="DU204" s="46">
        <f>IF($DS204,
IF(E204="","Debes seleccionar el tipo de documento del empleado. ",
IF(_xlfn.IFNA(VLOOKUP(E204,TIPO_DE_DOCUMENTO,1,FALSE),-1)=-1,"El tipo de documento no es válido (por favor seleccionarlo de la lista). ","")
)
)</f>
        <v/>
      </c>
      <c r="DV204" s="46">
        <f>IF($DS204,
IF(F204="","Debes escribir el número de documento del empleado. ","")
)</f>
        <v/>
      </c>
      <c r="DW204" s="46">
        <f>IF($DS204,
IF(G204="","Debes escribir el primer nombre del empleado. ","")
)</f>
        <v/>
      </c>
      <c r="DY204" s="46">
        <f>IF($DS204,
IF(I204="","Debes escribir el primer apellido del empleado. ","")
)</f>
        <v/>
      </c>
      <c r="DZ204" s="46">
        <f>IF($DS204,
IF(J204="","Debes escribir el segundo apellido del empleado. ","")
)</f>
        <v/>
      </c>
      <c r="EB204" s="46">
        <f>IF($DS204,
IF(L204="","Debes escribir la fecha de ingreso del empleado. ",
IF(ISERR(DATE(YEAR(L204),MONTH(L204),DAY(L204))), "El valor ingresado en fecha de ingreso no tiene un formato válido. ","")
)
)</f>
        <v/>
      </c>
      <c r="EC204" s="46">
        <f>IF($DS204,
IF(M204="","Debes escribir el tiempo laborado. ",
IF( IFERROR(INT(M204),1.1) &lt;&gt; IFERROR(_xlfn.NUMBERVALUE(M204),1), "El valor de los días trabajados debe ser un número entero. ", "")
)
)</f>
        <v/>
      </c>
      <c r="ED204" s="46">
        <f>IF($DS204,
IF( AND(N204&lt;&gt;"", ISERR(DATE(YEAR(N204),MONTH(N204),DAY(N204))) ), "El valor ingresado en fecha de ingreso no tiene un formato válido. ",
IF( AND(N204&lt;&gt;"", $E$6&lt;&gt;"", DATE(YEAR(N204), MONTH(N204), 1) &lt;&gt; IFERROR(DATE(MID($E$6, 1, 4), MID($E$6, 6, 2),1), "1/1/1900") ), "La fecha de retiro debe estar dentro del período liquidado. ", "")
)
)</f>
        <v/>
      </c>
      <c r="EE204" s="46">
        <f>IF($DS204,
IF(O204="","Debes seleccionar el tipo de trabajador. ",
IF(_xlfn.IFNA(VLOOKUP(O204,TIPO_DE_TRABAJADOR,1,FALSE),-1)=-1,"El tipo de trabajador no es válido (por favor seleccionarlo de la lista). ","")
)
)</f>
        <v/>
      </c>
      <c r="EF204" s="46">
        <f>IF($DS204,
IF(P204="","Debes seleccionar si es un trabajador dependiente pensionado por vejez. ",
IF(_xlfn.IFNA(VLOOKUP(P204,SUBTIPO_DE_TRABAJADOR,1,FALSE),-1)=-1,"El tipo de trabajador dependiente pensionado por vejez no es válido (por favor seleccionarlo de la lista). ","")
)
)</f>
        <v/>
      </c>
      <c r="EG204" s="46">
        <f>IF($DS204,
IF(Q204="","Debes seleccionar el tipo de contrato del trabajador. ",
IF(_xlfn.IFNA(VLOOKUP(Q204,TIPO_DE_CONTRATO,1,FALSE),-1)=-1,"El tipo de contrato del trabajador no es válido (por favor seleccionarlo de la lista). ","")
)
)</f>
        <v/>
      </c>
      <c r="EH204" s="46">
        <f>IF($DS204,
IF(R204="","Debes seleccionar si es un salario integral. ",
IF(_xlfn.IFNA(VLOOKUP(R204,SI_NO,1,FALSE),-1)=-1,"Valor no válido para salario integral (por favor seleccionarlo de la lista). ","")
)
)</f>
        <v/>
      </c>
      <c r="EI204" s="46">
        <f>IF($DS204,
IF(S204="","Debes seleccionar si el trabajador realiza actividades de riesgo. ",
IF(_xlfn.IFNA(VLOOKUP(S204,SI_NO,1,FALSE),-1)=-1,"Valor no válido para actividad de alto riesgo (por favor seleccionarlo de la lista). ","")
)
)</f>
        <v/>
      </c>
      <c r="EK204" s="46">
        <f>IF($DS204,
IF(U204="","Debes escribir el código del municipio de residencia del trabajador. ",
IF(_xlfn.IFNA(VLOOKUP(U204,MUNICIPIO,1,FALSE),-1)=-1,"El municipio de residencia del trabajador es inválido (por favor seleccionarlo de la lista). ","")
)
)</f>
        <v/>
      </c>
      <c r="EL204" s="46">
        <f>IF($DS204,
IF(V204="","Debes escribir el la dirección de residendia del trabajador. ","")
)</f>
        <v/>
      </c>
      <c r="EM204" s="46">
        <f>IF($DS204,
IF(W204="","Debes escribir la fecha de inicio de la liquidación. ",
IF(ISERR(DATE(YEAR(W204),MONTH(W204),DAY(W204))),"El valor ingresado en fecha de inicio de liquidación no tiene un formato válido. ",
IF( AND($E$6&lt;&gt;"", DATE(YEAR(W204), MONTH(W204), 1) &lt;&gt; IFERROR(DATE(MID($E$6, 1, 4), MID($E$6, 6, 2),1), "1/1/1900") ), "La fecha de inicio de la liquidación debe estar dentro del período liquidado. ", "")
)
)
)</f>
        <v/>
      </c>
      <c r="EN204" s="46">
        <f>IF($DS204,
IF(X204="","Debes escribir la fecha de fin de la liquidación. ",
IF(ISERR(DATE(YEAR(X204),MONTH(X204),DAY(X204))),"El valor ingresado en fecha de fin de liquidación no tiene un formato válido. ",
IF( AND($E$6&lt;&gt;"", DATE(YEAR(X204), MONTH(X204), 1) &lt;&gt; IFERROR(DATE(MID($E$6, 1, 4), MID($E$6, 6, 2),1), "1/1/1900") ), "La fecha de fin de la liquidación debe estar dentro del período liquidado. ", "")
)
)
)</f>
        <v/>
      </c>
      <c r="EO204" s="46">
        <f>IF($DS204,
IF(Y204="","Debes escribir la frecuencia de pago del trabajador. ",
IF(_xlfn.IFNA(VLOOKUP(Y204,PERÍODO_DE_NÓMINA,1,FALSE),-1)=-1,"La frecuencia de pago es inválida (por favor seleccionarlo de la lista). ","")
)
)</f>
        <v/>
      </c>
      <c r="EP204" s="46">
        <f>IF($DS204,
IF(Z204="","Debes escribir la fecha de pago. ",
IF(ISERR(DATE(YEAR(Z204),MONTH(Z204),DAY(Z204))), "El valor ingresado en fecha de pago no tiene un formato válido. ","")
)
)</f>
        <v/>
      </c>
      <c r="EQ204" s="46">
        <f>IF($DS204,
IF(AA204="","Debes escribir el medio de pago. ",
IF(_xlfn.IFNA(VLOOKUP(AA204,MEDIOS_DE_PAGO,1,FALSE),-1)=-1,"El medio de pago es inválido (por favor seleccionarlo de la lista). ","")
)
)</f>
        <v/>
      </c>
      <c r="ER204" s="46">
        <f>OR(AA204='Tablas '!$T$4,AA204='Tablas '!$T$7,AA204='Tablas '!$T$8,AA204='Tablas '!$T$11)</f>
        <v/>
      </c>
      <c r="ES204" s="46">
        <f>IF(AND($DS204,ER204),
IF(AB204="","Debes escribir la entidad bancaria. ",""),
""
)</f>
        <v/>
      </c>
      <c r="ET204" s="46">
        <f>IF(AND($DS204,ER204),
IF(AC204="","Debes escribir el tipo de cuenta bancaria. ",
IF(_xlfn.IFNA(VLOOKUP(AC204,TIPO_DE_CUENTA,1,FALSE),-1)=-1,"El tipo de cuenta bancaria es inválida (por favor seleccionarlo de la lista). ","")
),
""
)</f>
        <v/>
      </c>
      <c r="EU204" s="46">
        <f>IF(AND($DS204,ER204),
IF(AD204="","Debes escribir el número de cuenta bancaria. ",""),
""
)</f>
        <v/>
      </c>
      <c r="EV204" s="46">
        <f>IF($DS204,
IF(AE204="","Debes escribir el valor del sueldo básico. ",
IF( ISERR(_xlfn.NUMBERVALUE(AE204)), "El valor del sueldo básico debe ser un número válido. ", "")
)
)</f>
        <v/>
      </c>
      <c r="EW204" s="46">
        <f>IF($DS204,
IF(AF204="","Debes escribir el número de días trabajados. ",
IF( IFERROR(INT(AF204),1.1) &lt;&gt; IFERROR(_xlfn.NUMBERVALUE(AF204),1), "La cantidad de días trabajados debe ser un número entero. ", "")
)
)</f>
        <v/>
      </c>
      <c r="EX204" s="46">
        <f>IF($DS204,
IF(AG204="","Debes escribir el valor del sueldo trabajado. ",
IF( ISERR(_xlfn.NUMBERVALUE(AG204)), "El valor del sueldo trabajado debe ser un número válido. ", "")
)
)</f>
        <v/>
      </c>
      <c r="EY204" s="46">
        <f>IF($DS204,
IF( AND(AH204&lt;&gt;"", ISERR(_xlfn.NUMBERVALUE(AH204))), "El valor del auxilio de transporte debe ser un número válido. ", "")
)</f>
        <v/>
      </c>
      <c r="EZ204" s="46">
        <f>IF($DS204,
IF( AND(AI204&lt;&gt;"", ISERR(_xlfn.NUMBERVALUE(AI204))), "El valor de viáticos salariales debe ser un número válido. ", "")
)</f>
        <v/>
      </c>
      <c r="FA204" s="46">
        <f>IF($DS204,
IF( AND(AJ204&lt;&gt;"", ISERR(_xlfn.NUMBERVALUE(AJ204))), "El valor de viáticos NO salariales debe ser un número válido. ", "")
)</f>
        <v/>
      </c>
      <c r="FB204" s="46">
        <f>CONCATENATE(AK204,AL204)&lt;&gt;""</f>
        <v/>
      </c>
      <c r="FC204" s="46">
        <f>IF(AND($DS204,FB204),
IF(AK204="","Debes escribir el número de horas extras diurnas. ",
IF( IFERROR(INT(AK204),1.1) &lt;&gt; IFERROR(_xlfn.NUMBERVALUE(AK204),1), "La cantidad de horas extras diurnas debe ser un número entero. ", "")
),
""
)</f>
        <v/>
      </c>
      <c r="FD204" s="46">
        <f>IF(AND($DS204,FB204),
IF(AL204="","Debes escribir el valor de las horas extras diurnas. ",
IF( ISERR(_xlfn.NUMBERVALUE(AL204)), "El valor de las horas extras duirnas debe ser un número válido. ", "")
),
""
)</f>
        <v/>
      </c>
      <c r="FE204" s="46">
        <f>CONCATENATE(AM204,AN204)&lt;&gt;""</f>
        <v/>
      </c>
      <c r="FF204" s="46">
        <f>IF(AND($DS204,FE204),
IF(AM204="","Debes escribir el número de horas extras nocturnas. ",
IF( IFERROR(INT(AM204),1.1) &lt;&gt; IFERROR(_xlfn.NUMBERVALUE(AM204),1), "La cantidad de horas extras nocturnas debe ser un número entero. ", "")
),
""
)</f>
        <v/>
      </c>
      <c r="FG204" s="46">
        <f>IF(AND($DS204,FE204),
IF(AN204="","Debes escribir el valor de las horas extras nocturnas. ",
IF( ISERR(_xlfn.NUMBERVALUE(AN204)), "El valor de las horas extras nocturnas debe ser un número válido. ", "")
),
""
)</f>
        <v/>
      </c>
      <c r="FH204" s="46">
        <f>CONCATENATE(AO204,AP204)&lt;&gt;""</f>
        <v/>
      </c>
      <c r="FI204" s="46">
        <f>IF(AND($DS204,FH204),
IF(AO204="","Debes escribir el número de horas extras diurnas dominicales y festivas. ",
IF( IFERROR(INT(AO204),1.1) &lt;&gt; IFERROR(_xlfn.NUMBERVALUE(AO204),1), "La cantidad de horas extras diurnas dominicales y festivas debe ser un número entero. ", "")
),
""
)</f>
        <v/>
      </c>
      <c r="FJ204" s="46">
        <f>IF(AND($DS204,FH204),
IF(AP204="","Debes escribir el valor de las horas extras diurnas dominicales y festivas. ",
IF( ISERR(_xlfn.NUMBERVALUE(AP204)), "El valor de las horas extras diurnas dominicales y festivas debe ser un número válido. ", "")
),
""
)</f>
        <v/>
      </c>
      <c r="FK204" s="46">
        <f>CONCATENATE(AQ204,AR204)&lt;&gt;""</f>
        <v/>
      </c>
      <c r="FL204" s="46">
        <f>IF(AND($DS204,FK204),
IF(AQ204="","Debes escribir el número de horas extras nocturnas dominicales y festivas. ",
IF( IFERROR(INT(AQ204),1.1) &lt;&gt; IFERROR(_xlfn.NUMBERVALUE(AQ204),1), "La cantidad de horas extras nocturnas dominicales y festivas debe ser un número entero. ", "")
),
""
)</f>
        <v/>
      </c>
      <c r="FM204" s="46">
        <f>IF(AND($DS204,FK204),
IF(AR204="","Debes escribir el valor de las horas extras nocturnas dominicales y festivas. ",
IF( ISERR(_xlfn.NUMBERVALUE(AR204)), "El valor de las horas extras nocturnas dominicales y festivas debe ser un número válido. ", "")
),
""
)</f>
        <v/>
      </c>
      <c r="FN204" s="46">
        <f>CONCATENATE(AS204,AT204)&lt;&gt;""</f>
        <v/>
      </c>
      <c r="FO204" s="46">
        <f>IF(AND($DS204,FN204),
IF(AS204="","Debes escribir el número de horas recargo nocturno. ",
IF( IFERROR(INT(AS204),1.1) &lt;&gt; IFERROR(_xlfn.NUMBERVALUE(AS204),1), "La cantidad de horas recargo nocturno debe ser un número entero. ", "")
),
""
)</f>
        <v/>
      </c>
      <c r="FP204" s="46">
        <f>IF(AND($DS204,FN204),
IF(AT204="","Debes escribir el valor de las horas recargo nocturno. ",
IF( ISERR(_xlfn.NUMBERVALUE(AT204)), "El valor de las horas recargo nocturno debe ser un número válido. ", "")
),
""
)</f>
        <v/>
      </c>
      <c r="FQ204" s="46">
        <f>CONCATENATE(AU204,AV204)&lt;&gt;""</f>
        <v/>
      </c>
      <c r="FR204" s="46">
        <f>IF(AND($DS204,FQ204),
IF(AU204="","Debes escribir el número de horas recargo diurno dominical y festivo. ",
IF( IFERROR(INT(AU204),1.1) &lt;&gt; IFERROR(_xlfn.NUMBERVALUE(AU204),1), "La cantidad de horas recargo diurno dominical y festivo debe ser un número entero. ", "")
),
""
)</f>
        <v/>
      </c>
      <c r="FS204" s="46">
        <f>IF(AND($DS204,FQ204),
IF(AV204="","Debes escribir el valor de las horas recargo diurno dominical y festivo. ",
IF( ISERR(_xlfn.NUMBERVALUE(AV204)), "El valor de las horas recargo diurno dominical y festivo debe ser un número válido. ", "")
),
""
)</f>
        <v/>
      </c>
      <c r="FT204" s="46">
        <f>CONCATENATE(AW204,AX204)&lt;&gt;""</f>
        <v/>
      </c>
      <c r="FU204" s="46">
        <f>IF(AND($DS204,FT204),
IF(AW204="","Debes escribir el número de horas recargo nocturno dominical y festivo. ",
IF( IFERROR(INT(AW204),1.1) &lt;&gt; IFERROR(_xlfn.NUMBERVALUE(AW204),1), "La cantidad de horas recargo nocturno dominical y festivo debe ser un número entero. ", "")
),
""
)</f>
        <v/>
      </c>
      <c r="FV204" s="46">
        <f>IF(AND($DS204,FT204),
IF(AX204="","Debes escribir el valor de las horas recargo nocturno dominical y festivo. ",
IF( ISERR(_xlfn.NUMBERVALUE(AX204)), "El valor de las horas recargo nocturno dominical y festivo debe ser un número válido. ", "")
),
""
)</f>
        <v/>
      </c>
      <c r="FW204" s="46">
        <f>CONCATENATE(AY204,AZ204)&lt;&gt;""</f>
        <v/>
      </c>
      <c r="FX204" s="46">
        <f>IF(AND($DS204,FW204),
IF(AY204="","Debes escribir el número de días de vacaciones comunes. ",
IF( IFERROR(INT(AY204),1.1) &lt;&gt; IFERROR(_xlfn.NUMBERVALUE(AY204),1), "La cantidad de días de vacaciones comunes debe ser un número entero. ", "")
),
""
)</f>
        <v/>
      </c>
      <c r="FY204" s="46">
        <f>IF(AND($DS204,FW204),
IF(AZ204="","Debes escribir el valor de las vacaciones comunes. ",
IF( ISERR(_xlfn.NUMBERVALUE(AZ204)), "El valor de las vacaciones comunes debe ser un número válido. ", "")
),
""
)</f>
        <v/>
      </c>
      <c r="FZ204" s="46">
        <f>CONCATENATE(BA204,BB204)&lt;&gt;""</f>
        <v/>
      </c>
      <c r="GA204" s="46">
        <f>IF(AND($DS204,FZ204),
IF(BA204="","Debes escribir el número de días de vacaciones compensadas. ",
IF( IFERROR(INT(BA204),1.1) &lt;&gt; IFERROR(_xlfn.NUMBERVALUE(BA204),1), "La cantidad de días de vacaciones compensadas debe ser un número entero. ", "")
),
""
)</f>
        <v/>
      </c>
      <c r="GB204" s="46">
        <f>IF(AND($DS204,FZ204),
IF(BB204="","Debes escribir el valor de las vacaciones compensadas. ",
IF( ISERR(_xlfn.NUMBERVALUE(BB204)), "El valor de las vacaciones compensadas debe ser un número válido. ", "")
),
""
)</f>
        <v/>
      </c>
      <c r="GC204" s="46">
        <f>CONCATENATE(BC204,BD204)&lt;&gt;""</f>
        <v/>
      </c>
      <c r="GD204" s="46">
        <f>IF(AND($DS204,GC204),
IF(BC204="","Debes escribir el número de días de prima salarial. ",
IF( IFERROR(INT(BC204),1.1) &lt;&gt; IFERROR(_xlfn.NUMBERVALUE(BC204),1), "La cantidad de días de prima salarial debe ser un número entero. ", "")
),
""
)</f>
        <v/>
      </c>
      <c r="GE204" s="46">
        <f>IF(AND($DS204,GC204),
IF(BD204="","Debes escribir el valor de los días de prima salarial. ",
IF( ISERR(_xlfn.NUMBERVALUE(BD204)), "El valor de los días de prima salarial debe ser un número válido. ", "")
),
""
)</f>
        <v/>
      </c>
      <c r="GF204" s="46">
        <f>IF($DS204,
IF( AND(BE204&lt;&gt;"", ISERR(_xlfn.NUMBERVALUE(BE204))), "El valor de la prima NO saliarial debe ser un número válido. ", "")
)</f>
        <v/>
      </c>
      <c r="GG204" s="46">
        <f>CONCATENATE(BF204,BG204,BH204)&lt;&gt;""</f>
        <v/>
      </c>
      <c r="GH204" s="46">
        <f>IF(AND($DS204,GG204),
IF(BF204="","Debes escribir el valor de las cesantías. ",
IF( ISERR(_xlfn.NUMBERVALUE(BF204)), "El valor de las cesantías debe ser un número válido. ", "")
),
""
)</f>
        <v/>
      </c>
      <c r="GI204" s="46">
        <f>IF(AND($DS204,GG204),
IF(BG204="","Debes escribir el % de cesantías. ",
IF( ISERR(_xlfn.NUMBERVALUE(BG204)), "El % de cesantías debe ser un número válido. ", "")
),
""
)</f>
        <v/>
      </c>
      <c r="GJ204" s="46">
        <f>IF(AND($DS204,GG204),
IF(BH204="","Debes escribir el valor de intereses de cesantías. ",
IF( ISERR(_xlfn.NUMBERVALUE(BH204)), "El valor de intereses de cesantías debe ser un número válido. ", "")
),
""
)</f>
        <v/>
      </c>
      <c r="GK204" s="46">
        <f>CONCATENATE(BI204,BJ204,BK204)&lt;&gt;""</f>
        <v/>
      </c>
      <c r="GL204" s="46">
        <f>IF(AND($DS204,GK204),
IF(BI204="","Debes escribir el número de días de incapacidad. ",
IF( IFERROR(INT(BI204),1.1) &lt;&gt; IFERROR(_xlfn.NUMBERVALUE(BI204),1), "La cantidad de días de incapacidad debe ser un número entero. ", "")
),
""
)</f>
        <v/>
      </c>
      <c r="GM204" s="46">
        <f>IF(AND($DS204,GK204),
IF(BJ204="","Debes escribir el tipo de incapacidad. ",
IF(_xlfn.IFNA(VLOOKUP(BJ204,TIPO_DE_INCAPACIDAD,1,FALSE),-1)=-1,"El tipo de incapacidad es inválida (por favor seleccionarlo de la lista). ","")
),
""
)</f>
        <v/>
      </c>
      <c r="GN204" s="46">
        <f>IF(AND($DS204,GK204),
IF(BK204="","Debes escribir el valor de la incapacidad. ",
IF( ISERR(_xlfn.NUMBERVALUE(BK204)), "El valor de la incapacidad debe ser un número válido. ", "")
),
""
)</f>
        <v/>
      </c>
      <c r="GO204" s="46">
        <f>CONCATENATE(BL204,BM204)&lt;&gt;""</f>
        <v/>
      </c>
      <c r="GP204" s="46">
        <f>IF(AND($DS204,GO204),
IF(BL204="","Debes escribir el número de días de licencia de maternidad o paternidad. ",
IF( IFERROR(INT(BL204),1.1) &lt;&gt; IFERROR(_xlfn.NUMBERVALUE(BL204),1), "La cantidad de días de licencia de maternidad o paternidad debe ser un número entero. ", "")
),
""
)</f>
        <v/>
      </c>
      <c r="GQ204" s="46">
        <f>IF(AND($DS204,GO204),
IF(BM204="","Debes escribir el valor de la licencia de maternidad o paternidad. ",
IF( ISERR(_xlfn.NUMBERVALUE(BM204)), "El valor de la licencia de maternidad o paternidad debe ser un número válido. ", "")
),
""
)</f>
        <v/>
      </c>
      <c r="GR204" s="46">
        <f>CONCATENATE(BN204,BO204)&lt;&gt;""</f>
        <v/>
      </c>
      <c r="GS204" s="46">
        <f>IF(AND($DS204,GR204),
IF(BN204="","Debes escribir el número de días de licencia remunerada. ",
IF( IFERROR(INT(BN204),1.1) &lt;&gt; IFERROR(_xlfn.NUMBERVALUE(BN204),1), "La cantidad de días de licencia remunerada debe ser un número entero. ", "")
),
""
)</f>
        <v/>
      </c>
      <c r="GT204" s="46">
        <f>IF(AND($DS204,GR204),
IF(BO204="","Debes escribir el valor de la licencia remunerada. ",
IF( ISERR(_xlfn.NUMBERVALUE(BO204)), "El valor de la licencia remunerada debe ser un número válido. ", "")
),
""
)</f>
        <v/>
      </c>
      <c r="GU204" s="46">
        <f>IF($DS204,
IF( AND(BP204&lt;&gt;"", ISERR(_xlfn.NUMBERVALUE(BP204))), "El valor de la licencia NO remunerada debe ser un número válido. ", "")
)</f>
        <v/>
      </c>
      <c r="GV204" s="46">
        <f>IF($DS204,
IF( AND(BQ204&lt;&gt;"", ISERR(_xlfn.NUMBERVALUE(BQ204))), "El valor de auxilios salariales debe ser un número válido. ", "")
)</f>
        <v/>
      </c>
      <c r="GW204" s="46">
        <f>IF($DS204,
IF( AND(BR204&lt;&gt;"", ISERR(_xlfn.NUMBERVALUE(BR204))), "El valor de auxilios NO salariales debe ser un número válido. ", "")
)</f>
        <v/>
      </c>
      <c r="GX204" s="46">
        <f>IF($DS204,
IF( AND(BS204&lt;&gt;"", ISERR(_xlfn.NUMBERVALUE(BS204))), "El valor de bonos salariales debe ser un número válido. ", "")
)</f>
        <v/>
      </c>
      <c r="GY204" s="46">
        <f>IF($DS204,
IF( AND(BT204&lt;&gt;"", ISERR(_xlfn.NUMBERVALUE(BT204))), "El valor de bonos NO salariales debe ser un número válido. ", "")
)</f>
        <v/>
      </c>
      <c r="GZ204" s="46">
        <f>IF($DS204,
IF( AND(BU204&lt;&gt;"", ISERR(_xlfn.NUMBERVALUE(BU204))), "El valor de bonos salariales de alimentación debe ser un número válido. ", "")
)</f>
        <v/>
      </c>
      <c r="HA204" s="46">
        <f>IF($DS204,
IF( AND(BV204&lt;&gt;"", ISERR(_xlfn.NUMBERVALUE(BV204))), "El valor de bonos NO salariales de alimentación debe ser un número válido. ", "")
)</f>
        <v/>
      </c>
      <c r="HB204" s="46">
        <f>IF($DS204,
IF( AND(BW204&lt;&gt;"", ISERR(_xlfn.NUMBERVALUE(BW204))), "El valor de bonificaciones salariales debe ser un número válido. ", "")
)</f>
        <v/>
      </c>
      <c r="HC204" s="46">
        <f>IF($DS204,
IF( AND(BX204&lt;&gt;"", ISERR(_xlfn.NUMBERVALUE(BX204))), "El valor de bonificaciones NO salariales debe ser un número válido. ", "")
)</f>
        <v/>
      </c>
      <c r="HD204" s="46">
        <f>IF($DS204,
IF( AND(BY204&lt;&gt;"", ISERR(_xlfn.NUMBERVALUE(BY204))), "El valor de compensaciones ordinarias debe ser un número válido. ", "")
)</f>
        <v/>
      </c>
      <c r="HE204" s="46">
        <f>IF($DS204,
IF( AND(BZ204&lt;&gt;"", ISERR(_xlfn.NUMBERVALUE(BZ204))), "El valor de compensaciones extraordinarias debe ser un número válido. ", "")
)</f>
        <v/>
      </c>
      <c r="HF204" s="46">
        <f>IF($DS204,
IF( AND(CA204&lt;&gt;"", ISERR(_xlfn.NUMBERVALUE(CA204))), "El valor de comisiones debe ser un número válido. ", "")
)</f>
        <v/>
      </c>
      <c r="HG204" s="46">
        <f>IF($DS204,
IF( AND(CB204&lt;&gt;"", ISERR(_xlfn.NUMBERVALUE(CB204))), "El valor de ausencia por huega debe ser un número válido. ", "")
)</f>
        <v/>
      </c>
      <c r="HH204" s="46">
        <f>IF($DS204,
IF( AND(CC204&lt;&gt;"", ISERR(_xlfn.NUMBERVALUE(CC204))), "El valor de anticipos debe ser un número válido. ", "")
)</f>
        <v/>
      </c>
      <c r="HI204" s="46">
        <f>IF($DS204,
IF( AND(CD204&lt;&gt;"", ISERR(_xlfn.NUMBERVALUE(CD204))), "El valor de pagos a terceros debe ser un número válido. ", "")
)</f>
        <v/>
      </c>
      <c r="HJ204" s="46">
        <f>IF($DS204,
IF( AND(CE204&lt;&gt;"", ISERR(_xlfn.NUMBERVALUE(CE204))), "El valor de dotación debe ser un número válido. ", "")
)</f>
        <v/>
      </c>
      <c r="HK204" s="46">
        <f>IF($DS204,
IF( AND(CF204&lt;&gt;"", ISERR(_xlfn.NUMBERVALUE(CF204))), "El valor de apoyo sostenibilidad debe ser un número válido. ", "")
)</f>
        <v/>
      </c>
      <c r="HL204" s="46">
        <f>IF($DS204,
IF( AND(CG204&lt;&gt;"", ISERR(_xlfn.NUMBERVALUE(CG204))), "El valor de teletrabajo debe ser un número válido. ", "")
)</f>
        <v/>
      </c>
      <c r="HM204" s="46">
        <f>IF($DS204,
IF( AND(CH204&lt;&gt;"", ISERR(_xlfn.NUMBERVALUE(CH204))), "El valor de bonificación de retiro debe ser un número válido. ", "")
)</f>
        <v/>
      </c>
      <c r="HN204" s="46">
        <f>IF($DS204,
IF( AND(CI204&lt;&gt;"", ISERR(_xlfn.NUMBERVALUE(CI204))), "El valor de indemnización de retiro debe ser un número válido. ", "")
)</f>
        <v/>
      </c>
      <c r="HO204" s="46">
        <f>IF($DS204,
IF( AND(CJ204&lt;&gt;"", ISERR(_xlfn.NUMBERVALUE(CJ204))), "El valor de reintegros debe ser un número válido. ", "")
)</f>
        <v/>
      </c>
      <c r="HP204" s="46">
        <f>CONCATENATE(CK204,CL204,CM204)&lt;&gt;""</f>
        <v/>
      </c>
      <c r="HQ204" s="46">
        <f>IF(AND($DS204,HP204),
IF(CK204="","Debes escribir la descripción de otro concepto no categorizado. ",""),
""
)</f>
        <v/>
      </c>
      <c r="HR204" s="46">
        <f>IF(AND($DS204,HP204),
IF(CONCATENATE(CL204,CM204)="","Debes escribir al menos un valor de concepto no categorizado (salarial o no salarial). ",
IF(ISERR(_xlfn.NUMBERVALUE(CL204)),"El valor salarial concepto no categorizado debe ser un número válido. ","")
),
""
)</f>
        <v/>
      </c>
      <c r="HS204" s="46">
        <f>IF(AND($DS204,HP204),
IF(CONCATENATE(CL204,CM204)="","Debes escribir al menos un valor de concepto no categorizado (salarial o no salarial). ",
IF(ISERR(_xlfn.NUMBERVALUE(CM204)),"El valor NO salarial concepto no categorizado debe ser un número válido. ","")
),
""
)</f>
        <v/>
      </c>
      <c r="HT204" s="46">
        <f>IF($DS204,
IF(CN204="","Debes escribir el porcentaje del aporte a salud. ",
IF( ISERR(_xlfn.NUMBERVALUE(CN204)), "El valor del porcentaje del aporte a salud debe ser un número válido. ", "")
)
)</f>
        <v/>
      </c>
      <c r="HU204" s="46">
        <f>IF($DS204,
IF(CO204="","Debes escribir el valor del aporte a salud. ",
IF( ISERR(_xlfn.NUMBERVALUE(CO204)), "El valor del aporte a salud debe ser un número válido. ", "")
)
)</f>
        <v/>
      </c>
      <c r="HV204" s="46">
        <f>IF($DS204,
IF( AND(CP204&lt;&gt;"", ISERR(_xlfn.NUMBERVALUE(CP204))), "El valor plan complementario debe ser un número válido. ", "")
)</f>
        <v/>
      </c>
      <c r="HW204" s="46">
        <f>IF($DS204,
IF(CQ204="","Debes escribir el porcentaje del aporte a pensión. ",
IF( ISERR(_xlfn.NUMBERVALUE(CQ204)), "El valor del porcentaje del aporte a pensión debe ser un número válido. ", "")
)
)</f>
        <v/>
      </c>
      <c r="HX204" s="46">
        <f>IF($DS204,
IF(CR204="","Debes escribir el valor del aporte a pensión. ",
IF( ISERR(_xlfn.NUMBERVALUE(CR204)), "El valor del aporte a salud debe ser un número válido. ", "")
)
)</f>
        <v/>
      </c>
      <c r="HY204" s="46">
        <f>IF($DS204,
IF( AND(CS204&lt;&gt;"", ISERR(_xlfn.NUMBERVALUE(CS204))), "El valor pensión voluntaria debe ser un número válido. ", "")
)</f>
        <v/>
      </c>
      <c r="HZ204" s="46">
        <f>CONCATENATE(CT204,CU204,CV204,CW204)&lt;&gt;""</f>
        <v/>
      </c>
      <c r="IA204" s="46">
        <f>IF(AND($DS204,HZ204),
IF(CT204="","Debes escribir el % del fondo de seguridad pensional. ",
IF( ISERR(_xlfn.NUMBERVALUE(CT204)), "El % del fondo de seguridad debe ser un número válido. ", "")
),
""
)</f>
        <v/>
      </c>
      <c r="IB204" s="46">
        <f>IF(AND($DS204,HZ204),
IF(CU204="","Debes escribir el valor del aporte al fondo de solidaridad pensional. ",
IF( ISERR(_xlfn.NUMBERVALUE(CU204)), "El valor del aporte al fondo de solidaridad pensional debe ser un número válido. ", "")
),
""
)</f>
        <v/>
      </c>
      <c r="IC204" s="46">
        <f>IF(AND($DS204,HZ204),
IF(CV204="","Debes escribir el % del fondo de subsistencia. ",
IF( ISERR(_xlfn.NUMBERVALUE(CV204)), "El % del fondo de subsistencia debe ser un número válido. ", "")
),
""
)</f>
        <v/>
      </c>
      <c r="ID204" s="46">
        <f>IF(AND($DS204,HZ204),
IF(CW204="","Debes escribir el valor del fondo de subsistencia. ",
IF( ISERR(_xlfn.NUMBERVALUE(CW204)), "El valor del fondo de subsistencia debe ser un número válido. ", "")
),
""
)</f>
        <v/>
      </c>
      <c r="IE204" s="46">
        <f>CONCATENATE(CX204,CY204)&lt;&gt;""</f>
        <v/>
      </c>
      <c r="IF204" s="46">
        <f>IF(AND($DS204,IE204),
IF(CX204="","Debes escribir el % de sindicato. ",
IF( ISERR(_xlfn.NUMBERVALUE(CX204)), "El % de sindicato debe ser un número válido. ", "")
),
""
)</f>
        <v/>
      </c>
      <c r="IG204" s="46">
        <f>IF(AND($DS204,IE204),
IF(CY204="","Debes escribir el valor del sindicato. ",
IF( ISERR(_xlfn.NUMBERVALUE(CY204)), "El valor del sindicato debe ser un número válido. ", "")
),
""
)</f>
        <v/>
      </c>
      <c r="IH204" s="46">
        <f>IF($DS204,
IF( AND(CZ204&lt;&gt;"", ISERR(_xlfn.NUMBERVALUE(CZ204))), "El valor de sanción pública debe ser un número válido. ", "")
)</f>
        <v/>
      </c>
      <c r="II204" s="46">
        <f>IF($DS204,
IF( AND(DA204&lt;&gt;"", ISERR(_xlfn.NUMBERVALUE(DA204))), "El valor de sanción privada debe ser un número válido. ", "")
)</f>
        <v/>
      </c>
      <c r="IJ204" s="46">
        <f>CONCATENATE(DB204,DC204)&lt;&gt;""</f>
        <v/>
      </c>
      <c r="IK204" s="46">
        <f>IF(AND($DS204,IJ204),
IF(DB204="","Debes escribir la descripción de libranza. ",""),
""
)</f>
        <v/>
      </c>
      <c r="IL204" s="46">
        <f>IF(AND($DS204,IJ204),
IF(DC204="","Debes escribir la cuota libranza. ",
IF(ISERR(_xlfn.NUMBERVALUE(DC204)),"El valor de la cuota libranza debe ser un número válido. ","")
),
""
)</f>
        <v/>
      </c>
      <c r="IM204" s="46">
        <f>IF($DS204,
IF( AND(DD204&lt;&gt;"", ISERR(_xlfn.NUMBERVALUE(DD204))), "El valor de pagos a terceros debe ser un número válido. ", "")
)</f>
        <v/>
      </c>
      <c r="IN204" s="46">
        <f>IF($DS204,
IF( AND(DE204&lt;&gt;"", ISERR(_xlfn.NUMBERVALUE(DE204))), "El valor de anticipos debe ser un número válido. ", "")
)</f>
        <v/>
      </c>
      <c r="IO204" s="46">
        <f>IF($DS204,
IF( AND(DF204&lt;&gt;"", ISERR(_xlfn.NUMBERVALUE(DF204))), "El valor de AFC debe ser un número válido. ", "")
)</f>
        <v/>
      </c>
      <c r="IP204" s="46">
        <f>IF($DS204,
IF( AND(DG204&lt;&gt;"", ISERR(_xlfn.NUMBERVALUE(DG204))), "El valor de rete-fuente debe ser un número válido. ", "")
)</f>
        <v/>
      </c>
      <c r="IQ204" s="46">
        <f>IF($DS204,
IF( AND(DH204&lt;&gt;"", ISERR(_xlfn.NUMBERVALUE(DH204))), "El valor de cooperativa de trabajo debe ser un número válido. ", "")
)</f>
        <v/>
      </c>
      <c r="IR204" s="46">
        <f>IF($DS204,
IF( AND(DI204&lt;&gt;"", ISERR(_xlfn.NUMBERVALUE(DI204))), "El valor de embargo fiscal debe ser un número válido. ", "")
)</f>
        <v/>
      </c>
      <c r="IS204" s="46">
        <f>IF($DS204,
IF( AND(DJ204&lt;&gt;"", ISERR(_xlfn.NUMBERVALUE(DJ204))), "El valor de educación debe ser un número válido. ", "")
)</f>
        <v/>
      </c>
      <c r="IT204" s="46">
        <f>IF($DS204,
IF( AND(DK204&lt;&gt;"", ISERR(_xlfn.NUMBERVALUE(DK204))), "El valor de reintegro debe ser un número válido. ", "")
)</f>
        <v/>
      </c>
      <c r="IU204" s="46">
        <f>IF($DS204,
IF( AND(DL204&lt;&gt;"", ISERR(_xlfn.NUMBERVALUE(DL204))), "El valor de deuda debe ser un número válido. ", "")
)</f>
        <v/>
      </c>
      <c r="IV204" s="46">
        <f>IF($DS204,
IF( AND(DM204&lt;&gt;"", ISERR(_xlfn.NUMBERVALUE(DM204))), "El valor de otras deducciones debe ser un número válido. ", "")
)</f>
        <v/>
      </c>
      <c r="IW204" s="46">
        <f>IF($DS204,
IF(DN204="","Debes escribir el valor de los devengos totales. ",
IF( ISERR(_xlfn.NUMBERVALUE(DN204)), "El valor de los devengos totales debe ser un número válido. ", "")
)
)</f>
        <v/>
      </c>
      <c r="IX204" s="46">
        <f>IF($DS204,
IF(DO204="","Debes escribir el valor de las deducciones totales. ",
IF( ISERR(_xlfn.NUMBERVALUE(DO204)), "El valor de las deducciones totales debe ser un número válido. ", "")
)
)</f>
        <v/>
      </c>
      <c r="IY204" s="46">
        <f>IF($DS204,
IF(DP204="","Debes escribir el valor del salario total. ",
IF( ISERR(_xlfn.NUMBERVALUE(DP204)), "El valor del salario total debe ser un número válido. ", "")
)
)</f>
        <v/>
      </c>
    </row>
    <row r="205">
      <c r="B205" s="48" t="n">
        <v>193</v>
      </c>
      <c r="C205" s="61">
        <f>IF(AND(DS205,DP205&lt;&gt;""),
IF(DQ205="","OK","Error"),
""
)</f>
        <v/>
      </c>
      <c r="D205" s="53" t="n"/>
      <c r="E205" s="52" t="n"/>
      <c r="F205" s="112" t="n"/>
      <c r="G205" s="52" t="n"/>
      <c r="H205" s="53" t="n"/>
      <c r="I205" s="52" t="n"/>
      <c r="J205" s="52" t="n"/>
      <c r="K205" s="53" t="n"/>
      <c r="L205" s="55" t="n"/>
      <c r="M205" s="108" t="n"/>
      <c r="N205" s="56" t="n"/>
      <c r="O205" s="52" t="n"/>
      <c r="P205" s="52" t="n"/>
      <c r="Q205" s="52" t="n"/>
      <c r="R205" s="52" t="n"/>
      <c r="S205" s="52" t="n"/>
      <c r="T205" s="53" t="n"/>
      <c r="U205" s="52" t="n"/>
      <c r="V205" s="52" t="n"/>
      <c r="W205" s="55" t="n"/>
      <c r="X205" s="55" t="n"/>
      <c r="Y205" s="52" t="n"/>
      <c r="Z205" s="55" t="n"/>
      <c r="AA205" s="52" t="n"/>
      <c r="AB205" s="53" t="n"/>
      <c r="AC205" s="53" t="n"/>
      <c r="AD205" s="53" t="n"/>
      <c r="AE205" s="177" t="n"/>
      <c r="AF205" s="113" t="n"/>
      <c r="AG205" s="177" t="n"/>
      <c r="AH205" s="178" t="n"/>
      <c r="AI205" s="178" t="n"/>
      <c r="AJ205" s="178" t="n"/>
      <c r="AK205" s="114" t="n"/>
      <c r="AL205" s="178" t="n"/>
      <c r="AM205" s="114" t="n"/>
      <c r="AN205" s="178" t="n"/>
      <c r="AO205" s="114" t="n"/>
      <c r="AP205" s="178" t="n"/>
      <c r="AQ205" s="114" t="n"/>
      <c r="AR205" s="178" t="n"/>
      <c r="AS205" s="114" t="n"/>
      <c r="AT205" s="178" t="n"/>
      <c r="AU205" s="114" t="n"/>
      <c r="AV205" s="178" t="n"/>
      <c r="AW205" s="114" t="n"/>
      <c r="AX205" s="178" t="n"/>
      <c r="AY205" s="114" t="n"/>
      <c r="AZ205" s="178" t="n"/>
      <c r="BA205" s="114" t="n"/>
      <c r="BB205" s="178" t="n"/>
      <c r="BC205" s="114" t="n"/>
      <c r="BD205" s="178" t="n"/>
      <c r="BE205" s="178" t="n"/>
      <c r="BF205" s="178" t="n"/>
      <c r="BG205" s="59" t="n"/>
      <c r="BH205" s="178" t="n"/>
      <c r="BI205" s="114" t="n"/>
      <c r="BJ205" s="53" t="n"/>
      <c r="BK205" s="178" t="n"/>
      <c r="BL205" s="114" t="n"/>
      <c r="BM205" s="178" t="n"/>
      <c r="BN205" s="114" t="n"/>
      <c r="BO205" s="178" t="n"/>
      <c r="BP205" s="178" t="n"/>
      <c r="BQ205" s="178" t="n"/>
      <c r="BR205" s="178" t="n"/>
      <c r="BS205" s="178" t="n"/>
      <c r="BT205" s="178" t="n"/>
      <c r="BU205" s="178" t="n"/>
      <c r="BV205" s="178" t="n"/>
      <c r="BW205" s="178" t="n"/>
      <c r="BX205" s="178" t="n"/>
      <c r="BY205" s="178" t="n"/>
      <c r="BZ205" s="178" t="n"/>
      <c r="CA205" s="178" t="n"/>
      <c r="CB205" s="178" t="n"/>
      <c r="CC205" s="178" t="n"/>
      <c r="CD205" s="178" t="n"/>
      <c r="CE205" s="178" t="n"/>
      <c r="CF205" s="178" t="n"/>
      <c r="CG205" s="178" t="n"/>
      <c r="CH205" s="178" t="n"/>
      <c r="CI205" s="178" t="n"/>
      <c r="CJ205" s="178" t="n"/>
      <c r="CK205" s="53" t="n"/>
      <c r="CL205" s="178" t="n"/>
      <c r="CM205" s="178" t="n"/>
      <c r="CN205" s="60" t="n"/>
      <c r="CO205" s="177" t="n"/>
      <c r="CP205" s="178" t="n"/>
      <c r="CQ205" s="60" t="n"/>
      <c r="CR205" s="177" t="n"/>
      <c r="CS205" s="178" t="n"/>
      <c r="CT205" s="59" t="n"/>
      <c r="CU205" s="178" t="n"/>
      <c r="CV205" s="59" t="n"/>
      <c r="CW205" s="178" t="n"/>
      <c r="CX205" s="59" t="n"/>
      <c r="CY205" s="178" t="n"/>
      <c r="CZ205" s="178" t="n"/>
      <c r="DA205" s="178" t="n"/>
      <c r="DB205" s="53" t="n"/>
      <c r="DC205" s="178" t="n"/>
      <c r="DD205" s="178" t="n"/>
      <c r="DE205" s="178" t="n"/>
      <c r="DF205" s="178" t="n"/>
      <c r="DG205" s="178" t="n"/>
      <c r="DH205" s="178" t="n"/>
      <c r="DI205" s="178" t="n"/>
      <c r="DJ205" s="178" t="n"/>
      <c r="DK205" s="178" t="n"/>
      <c r="DL205" s="178" t="n"/>
      <c r="DM205" s="178" t="n"/>
      <c r="DN205" s="177" t="n"/>
      <c r="DO205" s="177" t="n"/>
      <c r="DP205" s="177" t="n"/>
      <c r="DQ205" s="76">
        <f>IF(AND(DS205,DP205&lt;&gt;""),
CONCATENATE(DT205,DU205,DV205,DW205,DX205,DY205,DZ205,EA205,EB205,EC205,ED205,EE205,EF205,EG205,EH205,EI205,EJ205,EK205,EL205,EM205,EN205,EO205,EP205,EQ205,ES205,ET205,EU205,EV205,EW205,EX205,EY205,EZ205,FA205,FC205,FD205,FF205,FG205,FI205,FJ205,FL205,FM205,FO205,FP205,FR205,FS205,FU205,FV205,FX205,FY205,GA205,GB205,GD205,GE205,GF205,GH205,GI205,GJ205,GL205,GM205,GN205,GP205,GQ205,GS205,GT205,GU205,GV205,GW205,GX205,GY205,GZ205,HA205,HB205,HC205,HD205,HE205,HF205,HG205,HH205,HI205,HJ205,HK205,HL205,HM205,HN205,HO205,HQ205,HR205,HS205,HT205,HU205,HV205,HW205,HX205,HY205,IA205,IB205,IC205,ID205,IF205,IG205,IH205,II205,IK205,IL205,IM205,IN205,IO205,IP205,IQ205,IR205,IS205,IT205,IU205,IV205,IW205,IX205,IY205,IZ205),
""
)</f>
        <v/>
      </c>
      <c r="DR205" s="53" t="n"/>
      <c r="DS205" s="46">
        <f>CONCATENATE(D205,$E205,$F205,$G205,H205,$I205,$J205,K205,$L205,$M205,N205,$O205,$P205,$Q205,$R205,$S205,T205,$U205,$V205,$W205,$X205,$Y205,$Z205,$AA205,AB205,AC205,AD205,$AE205,$AF205,$AG205,AH205,AI205,AJ205,AK205,AL205,AM205,AN205,AO205,AP205,AQ205,AR205,AS205,AT205,AU205,AV205,AW205,AX205,AY205,AZ205,BA205,BB205,BC205,BD205,BE205,BF205,BG205,BH205,BI205,BJ205,BK205,BL205,BM205,BN205,BO205,BP205,BQ205,BR205,BS205,BT205,BU205,BV205,BW205,BX205,BY205,BZ205,CA205,CB205,CC205,CD205,CE205,CF205,CG205,CH205,CI205,CJ205,CK205,CL205,CM205,$CN205,$CO205,CP205,$CQ205,$CR205,CS205,CT205,CU205,CV205,CW205,CX205,CY205,CZ205,DA205,DB205,DC205,DD205,DE205,DF205,DG205,DH205,DI205,DJ205,DK205,DL205,DM205,$DN205,$DO205,$DP205,DR205)&lt;&gt;""</f>
        <v/>
      </c>
      <c r="DT205" s="46">
        <f>IF(AND($DS205,$E$4&lt;&gt;""),
IF(LEFT($E$4,2) = "1.",
IF(D205&lt;&gt;"","El CUNE sólo se envía en operaciones de novedad o ajuste. ",""),
IF(D205="","Debes escribir un CUNE válido para realizar operaciones de novedad o ajuste. ","")),
""
)</f>
        <v/>
      </c>
      <c r="DU205" s="46">
        <f>IF($DS205,
IF(E205="","Debes seleccionar el tipo de documento del empleado. ",
IF(_xlfn.IFNA(VLOOKUP(E205,TIPO_DE_DOCUMENTO,1,FALSE),-1)=-1,"El tipo de documento no es válido (por favor seleccionarlo de la lista). ","")
)
)</f>
        <v/>
      </c>
      <c r="DV205" s="46">
        <f>IF($DS205,
IF(F205="","Debes escribir el número de documento del empleado. ","")
)</f>
        <v/>
      </c>
      <c r="DW205" s="46">
        <f>IF($DS205,
IF(G205="","Debes escribir el primer nombre del empleado. ","")
)</f>
        <v/>
      </c>
      <c r="DY205" s="46">
        <f>IF($DS205,
IF(I205="","Debes escribir el primer apellido del empleado. ","")
)</f>
        <v/>
      </c>
      <c r="DZ205" s="46">
        <f>IF($DS205,
IF(J205="","Debes escribir el segundo apellido del empleado. ","")
)</f>
        <v/>
      </c>
      <c r="EB205" s="46">
        <f>IF($DS205,
IF(L205="","Debes escribir la fecha de ingreso del empleado. ",
IF(ISERR(DATE(YEAR(L205),MONTH(L205),DAY(L205))), "El valor ingresado en fecha de ingreso no tiene un formato válido. ","")
)
)</f>
        <v/>
      </c>
      <c r="EC205" s="46">
        <f>IF($DS205,
IF(M205="","Debes escribir el tiempo laborado. ",
IF( IFERROR(INT(M205),1.1) &lt;&gt; IFERROR(_xlfn.NUMBERVALUE(M205),1), "El valor de los días trabajados debe ser un número entero. ", "")
)
)</f>
        <v/>
      </c>
      <c r="ED205" s="46">
        <f>IF($DS205,
IF( AND(N205&lt;&gt;"", ISERR(DATE(YEAR(N205),MONTH(N205),DAY(N205))) ), "El valor ingresado en fecha de ingreso no tiene un formato válido. ",
IF( AND(N205&lt;&gt;"", $E$6&lt;&gt;"", DATE(YEAR(N205), MONTH(N205), 1) &lt;&gt; IFERROR(DATE(MID($E$6, 1, 4), MID($E$6, 6, 2),1), "1/1/1900") ), "La fecha de retiro debe estar dentro del período liquidado. ", "")
)
)</f>
        <v/>
      </c>
      <c r="EE205" s="46">
        <f>IF($DS205,
IF(O205="","Debes seleccionar el tipo de trabajador. ",
IF(_xlfn.IFNA(VLOOKUP(O205,TIPO_DE_TRABAJADOR,1,FALSE),-1)=-1,"El tipo de trabajador no es válido (por favor seleccionarlo de la lista). ","")
)
)</f>
        <v/>
      </c>
      <c r="EF205" s="46">
        <f>IF($DS205,
IF(P205="","Debes seleccionar si es un trabajador dependiente pensionado por vejez. ",
IF(_xlfn.IFNA(VLOOKUP(P205,SUBTIPO_DE_TRABAJADOR,1,FALSE),-1)=-1,"El tipo de trabajador dependiente pensionado por vejez no es válido (por favor seleccionarlo de la lista). ","")
)
)</f>
        <v/>
      </c>
      <c r="EG205" s="46">
        <f>IF($DS205,
IF(Q205="","Debes seleccionar el tipo de contrato del trabajador. ",
IF(_xlfn.IFNA(VLOOKUP(Q205,TIPO_DE_CONTRATO,1,FALSE),-1)=-1,"El tipo de contrato del trabajador no es válido (por favor seleccionarlo de la lista). ","")
)
)</f>
        <v/>
      </c>
      <c r="EH205" s="46">
        <f>IF($DS205,
IF(R205="","Debes seleccionar si es un salario integral. ",
IF(_xlfn.IFNA(VLOOKUP(R205,SI_NO,1,FALSE),-1)=-1,"Valor no válido para salario integral (por favor seleccionarlo de la lista). ","")
)
)</f>
        <v/>
      </c>
      <c r="EI205" s="46">
        <f>IF($DS205,
IF(S205="","Debes seleccionar si el trabajador realiza actividades de riesgo. ",
IF(_xlfn.IFNA(VLOOKUP(S205,SI_NO,1,FALSE),-1)=-1,"Valor no válido para actividad de alto riesgo (por favor seleccionarlo de la lista). ","")
)
)</f>
        <v/>
      </c>
      <c r="EK205" s="46">
        <f>IF($DS205,
IF(U205="","Debes escribir el código del municipio de residencia del trabajador. ",
IF(_xlfn.IFNA(VLOOKUP(U205,MUNICIPIO,1,FALSE),-1)=-1,"El municipio de residencia del trabajador es inválido (por favor seleccionarlo de la lista). ","")
)
)</f>
        <v/>
      </c>
      <c r="EL205" s="46">
        <f>IF($DS205,
IF(V205="","Debes escribir el la dirección de residendia del trabajador. ","")
)</f>
        <v/>
      </c>
      <c r="EM205" s="46">
        <f>IF($DS205,
IF(W205="","Debes escribir la fecha de inicio de la liquidación. ",
IF(ISERR(DATE(YEAR(W205),MONTH(W205),DAY(W205))),"El valor ingresado en fecha de inicio de liquidación no tiene un formato válido. ",
IF( AND($E$6&lt;&gt;"", DATE(YEAR(W205), MONTH(W205), 1) &lt;&gt; IFERROR(DATE(MID($E$6, 1, 4), MID($E$6, 6, 2),1), "1/1/1900") ), "La fecha de inicio de la liquidación debe estar dentro del período liquidado. ", "")
)
)
)</f>
        <v/>
      </c>
      <c r="EN205" s="46">
        <f>IF($DS205,
IF(X205="","Debes escribir la fecha de fin de la liquidación. ",
IF(ISERR(DATE(YEAR(X205),MONTH(X205),DAY(X205))),"El valor ingresado en fecha de fin de liquidación no tiene un formato válido. ",
IF( AND($E$6&lt;&gt;"", DATE(YEAR(X205), MONTH(X205), 1) &lt;&gt; IFERROR(DATE(MID($E$6, 1, 4), MID($E$6, 6, 2),1), "1/1/1900") ), "La fecha de fin de la liquidación debe estar dentro del período liquidado. ", "")
)
)
)</f>
        <v/>
      </c>
      <c r="EO205" s="46">
        <f>IF($DS205,
IF(Y205="","Debes escribir la frecuencia de pago del trabajador. ",
IF(_xlfn.IFNA(VLOOKUP(Y205,PERÍODO_DE_NÓMINA,1,FALSE),-1)=-1,"La frecuencia de pago es inválida (por favor seleccionarlo de la lista). ","")
)
)</f>
        <v/>
      </c>
      <c r="EP205" s="46">
        <f>IF($DS205,
IF(Z205="","Debes escribir la fecha de pago. ",
IF(ISERR(DATE(YEAR(Z205),MONTH(Z205),DAY(Z205))), "El valor ingresado en fecha de pago no tiene un formato válido. ","")
)
)</f>
        <v/>
      </c>
      <c r="EQ205" s="46">
        <f>IF($DS205,
IF(AA205="","Debes escribir el medio de pago. ",
IF(_xlfn.IFNA(VLOOKUP(AA205,MEDIOS_DE_PAGO,1,FALSE),-1)=-1,"El medio de pago es inválido (por favor seleccionarlo de la lista). ","")
)
)</f>
        <v/>
      </c>
      <c r="ER205" s="46">
        <f>OR(AA205='Tablas '!$T$4,AA205='Tablas '!$T$7,AA205='Tablas '!$T$8,AA205='Tablas '!$T$11)</f>
        <v/>
      </c>
      <c r="ES205" s="46">
        <f>IF(AND($DS205,ER205),
IF(AB205="","Debes escribir la entidad bancaria. ",""),
""
)</f>
        <v/>
      </c>
      <c r="ET205" s="46">
        <f>IF(AND($DS205,ER205),
IF(AC205="","Debes escribir el tipo de cuenta bancaria. ",
IF(_xlfn.IFNA(VLOOKUP(AC205,TIPO_DE_CUENTA,1,FALSE),-1)=-1,"El tipo de cuenta bancaria es inválida (por favor seleccionarlo de la lista). ","")
),
""
)</f>
        <v/>
      </c>
      <c r="EU205" s="46">
        <f>IF(AND($DS205,ER205),
IF(AD205="","Debes escribir el número de cuenta bancaria. ",""),
""
)</f>
        <v/>
      </c>
      <c r="EV205" s="46">
        <f>IF($DS205,
IF(AE205="","Debes escribir el valor del sueldo básico. ",
IF( ISERR(_xlfn.NUMBERVALUE(AE205)), "El valor del sueldo básico debe ser un número válido. ", "")
)
)</f>
        <v/>
      </c>
      <c r="EW205" s="46">
        <f>IF($DS205,
IF(AF205="","Debes escribir el número de días trabajados. ",
IF( IFERROR(INT(AF205),1.1) &lt;&gt; IFERROR(_xlfn.NUMBERVALUE(AF205),1), "La cantidad de días trabajados debe ser un número entero. ", "")
)
)</f>
        <v/>
      </c>
      <c r="EX205" s="46">
        <f>IF($DS205,
IF(AG205="","Debes escribir el valor del sueldo trabajado. ",
IF( ISERR(_xlfn.NUMBERVALUE(AG205)), "El valor del sueldo trabajado debe ser un número válido. ", "")
)
)</f>
        <v/>
      </c>
      <c r="EY205" s="46">
        <f>IF($DS205,
IF( AND(AH205&lt;&gt;"", ISERR(_xlfn.NUMBERVALUE(AH205))), "El valor del auxilio de transporte debe ser un número válido. ", "")
)</f>
        <v/>
      </c>
      <c r="EZ205" s="46">
        <f>IF($DS205,
IF( AND(AI205&lt;&gt;"", ISERR(_xlfn.NUMBERVALUE(AI205))), "El valor de viáticos salariales debe ser un número válido. ", "")
)</f>
        <v/>
      </c>
      <c r="FA205" s="46">
        <f>IF($DS205,
IF( AND(AJ205&lt;&gt;"", ISERR(_xlfn.NUMBERVALUE(AJ205))), "El valor de viáticos NO salariales debe ser un número válido. ", "")
)</f>
        <v/>
      </c>
      <c r="FB205" s="46">
        <f>CONCATENATE(AK205,AL205)&lt;&gt;""</f>
        <v/>
      </c>
      <c r="FC205" s="46">
        <f>IF(AND($DS205,FB205),
IF(AK205="","Debes escribir el número de horas extras diurnas. ",
IF( IFERROR(INT(AK205),1.1) &lt;&gt; IFERROR(_xlfn.NUMBERVALUE(AK205),1), "La cantidad de horas extras diurnas debe ser un número entero. ", "")
),
""
)</f>
        <v/>
      </c>
      <c r="FD205" s="46">
        <f>IF(AND($DS205,FB205),
IF(AL205="","Debes escribir el valor de las horas extras diurnas. ",
IF( ISERR(_xlfn.NUMBERVALUE(AL205)), "El valor de las horas extras duirnas debe ser un número válido. ", "")
),
""
)</f>
        <v/>
      </c>
      <c r="FE205" s="46">
        <f>CONCATENATE(AM205,AN205)&lt;&gt;""</f>
        <v/>
      </c>
      <c r="FF205" s="46">
        <f>IF(AND($DS205,FE205),
IF(AM205="","Debes escribir el número de horas extras nocturnas. ",
IF( IFERROR(INT(AM205),1.1) &lt;&gt; IFERROR(_xlfn.NUMBERVALUE(AM205),1), "La cantidad de horas extras nocturnas debe ser un número entero. ", "")
),
""
)</f>
        <v/>
      </c>
      <c r="FG205" s="46">
        <f>IF(AND($DS205,FE205),
IF(AN205="","Debes escribir el valor de las horas extras nocturnas. ",
IF( ISERR(_xlfn.NUMBERVALUE(AN205)), "El valor de las horas extras nocturnas debe ser un número válido. ", "")
),
""
)</f>
        <v/>
      </c>
      <c r="FH205" s="46">
        <f>CONCATENATE(AO205,AP205)&lt;&gt;""</f>
        <v/>
      </c>
      <c r="FI205" s="46">
        <f>IF(AND($DS205,FH205),
IF(AO205="","Debes escribir el número de horas extras diurnas dominicales y festivas. ",
IF( IFERROR(INT(AO205),1.1) &lt;&gt; IFERROR(_xlfn.NUMBERVALUE(AO205),1), "La cantidad de horas extras diurnas dominicales y festivas debe ser un número entero. ", "")
),
""
)</f>
        <v/>
      </c>
      <c r="FJ205" s="46">
        <f>IF(AND($DS205,FH205),
IF(AP205="","Debes escribir el valor de las horas extras diurnas dominicales y festivas. ",
IF( ISERR(_xlfn.NUMBERVALUE(AP205)), "El valor de las horas extras diurnas dominicales y festivas debe ser un número válido. ", "")
),
""
)</f>
        <v/>
      </c>
      <c r="FK205" s="46">
        <f>CONCATENATE(AQ205,AR205)&lt;&gt;""</f>
        <v/>
      </c>
      <c r="FL205" s="46">
        <f>IF(AND($DS205,FK205),
IF(AQ205="","Debes escribir el número de horas extras nocturnas dominicales y festivas. ",
IF( IFERROR(INT(AQ205),1.1) &lt;&gt; IFERROR(_xlfn.NUMBERVALUE(AQ205),1), "La cantidad de horas extras nocturnas dominicales y festivas debe ser un número entero. ", "")
),
""
)</f>
        <v/>
      </c>
      <c r="FM205" s="46">
        <f>IF(AND($DS205,FK205),
IF(AR205="","Debes escribir el valor de las horas extras nocturnas dominicales y festivas. ",
IF( ISERR(_xlfn.NUMBERVALUE(AR205)), "El valor de las horas extras nocturnas dominicales y festivas debe ser un número válido. ", "")
),
""
)</f>
        <v/>
      </c>
      <c r="FN205" s="46">
        <f>CONCATENATE(AS205,AT205)&lt;&gt;""</f>
        <v/>
      </c>
      <c r="FO205" s="46">
        <f>IF(AND($DS205,FN205),
IF(AS205="","Debes escribir el número de horas recargo nocturno. ",
IF( IFERROR(INT(AS205),1.1) &lt;&gt; IFERROR(_xlfn.NUMBERVALUE(AS205),1), "La cantidad de horas recargo nocturno debe ser un número entero. ", "")
),
""
)</f>
        <v/>
      </c>
      <c r="FP205" s="46">
        <f>IF(AND($DS205,FN205),
IF(AT205="","Debes escribir el valor de las horas recargo nocturno. ",
IF( ISERR(_xlfn.NUMBERVALUE(AT205)), "El valor de las horas recargo nocturno debe ser un número válido. ", "")
),
""
)</f>
        <v/>
      </c>
      <c r="FQ205" s="46">
        <f>CONCATENATE(AU205,AV205)&lt;&gt;""</f>
        <v/>
      </c>
      <c r="FR205" s="46">
        <f>IF(AND($DS205,FQ205),
IF(AU205="","Debes escribir el número de horas recargo diurno dominical y festivo. ",
IF( IFERROR(INT(AU205),1.1) &lt;&gt; IFERROR(_xlfn.NUMBERVALUE(AU205),1), "La cantidad de horas recargo diurno dominical y festivo debe ser un número entero. ", "")
),
""
)</f>
        <v/>
      </c>
      <c r="FS205" s="46">
        <f>IF(AND($DS205,FQ205),
IF(AV205="","Debes escribir el valor de las horas recargo diurno dominical y festivo. ",
IF( ISERR(_xlfn.NUMBERVALUE(AV205)), "El valor de las horas recargo diurno dominical y festivo debe ser un número válido. ", "")
),
""
)</f>
        <v/>
      </c>
      <c r="FT205" s="46">
        <f>CONCATENATE(AW205,AX205)&lt;&gt;""</f>
        <v/>
      </c>
      <c r="FU205" s="46">
        <f>IF(AND($DS205,FT205),
IF(AW205="","Debes escribir el número de horas recargo nocturno dominical y festivo. ",
IF( IFERROR(INT(AW205),1.1) &lt;&gt; IFERROR(_xlfn.NUMBERVALUE(AW205),1), "La cantidad de horas recargo nocturno dominical y festivo debe ser un número entero. ", "")
),
""
)</f>
        <v/>
      </c>
      <c r="FV205" s="46">
        <f>IF(AND($DS205,FT205),
IF(AX205="","Debes escribir el valor de las horas recargo nocturno dominical y festivo. ",
IF( ISERR(_xlfn.NUMBERVALUE(AX205)), "El valor de las horas recargo nocturno dominical y festivo debe ser un número válido. ", "")
),
""
)</f>
        <v/>
      </c>
      <c r="FW205" s="46">
        <f>CONCATENATE(AY205,AZ205)&lt;&gt;""</f>
        <v/>
      </c>
      <c r="FX205" s="46">
        <f>IF(AND($DS205,FW205),
IF(AY205="","Debes escribir el número de días de vacaciones comunes. ",
IF( IFERROR(INT(AY205),1.1) &lt;&gt; IFERROR(_xlfn.NUMBERVALUE(AY205),1), "La cantidad de días de vacaciones comunes debe ser un número entero. ", "")
),
""
)</f>
        <v/>
      </c>
      <c r="FY205" s="46">
        <f>IF(AND($DS205,FW205),
IF(AZ205="","Debes escribir el valor de las vacaciones comunes. ",
IF( ISERR(_xlfn.NUMBERVALUE(AZ205)), "El valor de las vacaciones comunes debe ser un número válido. ", "")
),
""
)</f>
        <v/>
      </c>
      <c r="FZ205" s="46">
        <f>CONCATENATE(BA205,BB205)&lt;&gt;""</f>
        <v/>
      </c>
      <c r="GA205" s="46">
        <f>IF(AND($DS205,FZ205),
IF(BA205="","Debes escribir el número de días de vacaciones compensadas. ",
IF( IFERROR(INT(BA205),1.1) &lt;&gt; IFERROR(_xlfn.NUMBERVALUE(BA205),1), "La cantidad de días de vacaciones compensadas debe ser un número entero. ", "")
),
""
)</f>
        <v/>
      </c>
      <c r="GB205" s="46">
        <f>IF(AND($DS205,FZ205),
IF(BB205="","Debes escribir el valor de las vacaciones compensadas. ",
IF( ISERR(_xlfn.NUMBERVALUE(BB205)), "El valor de las vacaciones compensadas debe ser un número válido. ", "")
),
""
)</f>
        <v/>
      </c>
      <c r="GC205" s="46">
        <f>CONCATENATE(BC205,BD205)&lt;&gt;""</f>
        <v/>
      </c>
      <c r="GD205" s="46">
        <f>IF(AND($DS205,GC205),
IF(BC205="","Debes escribir el número de días de prima salarial. ",
IF( IFERROR(INT(BC205),1.1) &lt;&gt; IFERROR(_xlfn.NUMBERVALUE(BC205),1), "La cantidad de días de prima salarial debe ser un número entero. ", "")
),
""
)</f>
        <v/>
      </c>
      <c r="GE205" s="46">
        <f>IF(AND($DS205,GC205),
IF(BD205="","Debes escribir el valor de los días de prima salarial. ",
IF( ISERR(_xlfn.NUMBERVALUE(BD205)), "El valor de los días de prima salarial debe ser un número válido. ", "")
),
""
)</f>
        <v/>
      </c>
      <c r="GF205" s="46">
        <f>IF($DS205,
IF( AND(BE205&lt;&gt;"", ISERR(_xlfn.NUMBERVALUE(BE205))), "El valor de la prima NO saliarial debe ser un número válido. ", "")
)</f>
        <v/>
      </c>
      <c r="GG205" s="46">
        <f>CONCATENATE(BF205,BG205,BH205)&lt;&gt;""</f>
        <v/>
      </c>
      <c r="GH205" s="46">
        <f>IF(AND($DS205,GG205),
IF(BF205="","Debes escribir el valor de las cesantías. ",
IF( ISERR(_xlfn.NUMBERVALUE(BF205)), "El valor de las cesantías debe ser un número válido. ", "")
),
""
)</f>
        <v/>
      </c>
      <c r="GI205" s="46">
        <f>IF(AND($DS205,GG205),
IF(BG205="","Debes escribir el % de cesantías. ",
IF( ISERR(_xlfn.NUMBERVALUE(BG205)), "El % de cesantías debe ser un número válido. ", "")
),
""
)</f>
        <v/>
      </c>
      <c r="GJ205" s="46">
        <f>IF(AND($DS205,GG205),
IF(BH205="","Debes escribir el valor de intereses de cesantías. ",
IF( ISERR(_xlfn.NUMBERVALUE(BH205)), "El valor de intereses de cesantías debe ser un número válido. ", "")
),
""
)</f>
        <v/>
      </c>
      <c r="GK205" s="46">
        <f>CONCATENATE(BI205,BJ205,BK205)&lt;&gt;""</f>
        <v/>
      </c>
      <c r="GL205" s="46">
        <f>IF(AND($DS205,GK205),
IF(BI205="","Debes escribir el número de días de incapacidad. ",
IF( IFERROR(INT(BI205),1.1) &lt;&gt; IFERROR(_xlfn.NUMBERVALUE(BI205),1), "La cantidad de días de incapacidad debe ser un número entero. ", "")
),
""
)</f>
        <v/>
      </c>
      <c r="GM205" s="46">
        <f>IF(AND($DS205,GK205),
IF(BJ205="","Debes escribir el tipo de incapacidad. ",
IF(_xlfn.IFNA(VLOOKUP(BJ205,TIPO_DE_INCAPACIDAD,1,FALSE),-1)=-1,"El tipo de incapacidad es inválida (por favor seleccionarlo de la lista). ","")
),
""
)</f>
        <v/>
      </c>
      <c r="GN205" s="46">
        <f>IF(AND($DS205,GK205),
IF(BK205="","Debes escribir el valor de la incapacidad. ",
IF( ISERR(_xlfn.NUMBERVALUE(BK205)), "El valor de la incapacidad debe ser un número válido. ", "")
),
""
)</f>
        <v/>
      </c>
      <c r="GO205" s="46">
        <f>CONCATENATE(BL205,BM205)&lt;&gt;""</f>
        <v/>
      </c>
      <c r="GP205" s="46">
        <f>IF(AND($DS205,GO205),
IF(BL205="","Debes escribir el número de días de licencia de maternidad o paternidad. ",
IF( IFERROR(INT(BL205),1.1) &lt;&gt; IFERROR(_xlfn.NUMBERVALUE(BL205),1), "La cantidad de días de licencia de maternidad o paternidad debe ser un número entero. ", "")
),
""
)</f>
        <v/>
      </c>
      <c r="GQ205" s="46">
        <f>IF(AND($DS205,GO205),
IF(BM205="","Debes escribir el valor de la licencia de maternidad o paternidad. ",
IF( ISERR(_xlfn.NUMBERVALUE(BM205)), "El valor de la licencia de maternidad o paternidad debe ser un número válido. ", "")
),
""
)</f>
        <v/>
      </c>
      <c r="GR205" s="46">
        <f>CONCATENATE(BN205,BO205)&lt;&gt;""</f>
        <v/>
      </c>
      <c r="GS205" s="46">
        <f>IF(AND($DS205,GR205),
IF(BN205="","Debes escribir el número de días de licencia remunerada. ",
IF( IFERROR(INT(BN205),1.1) &lt;&gt; IFERROR(_xlfn.NUMBERVALUE(BN205),1), "La cantidad de días de licencia remunerada debe ser un número entero. ", "")
),
""
)</f>
        <v/>
      </c>
      <c r="GT205" s="46">
        <f>IF(AND($DS205,GR205),
IF(BO205="","Debes escribir el valor de la licencia remunerada. ",
IF( ISERR(_xlfn.NUMBERVALUE(BO205)), "El valor de la licencia remunerada debe ser un número válido. ", "")
),
""
)</f>
        <v/>
      </c>
      <c r="GU205" s="46">
        <f>IF($DS205,
IF( AND(BP205&lt;&gt;"", ISERR(_xlfn.NUMBERVALUE(BP205))), "El valor de la licencia NO remunerada debe ser un número válido. ", "")
)</f>
        <v/>
      </c>
      <c r="GV205" s="46">
        <f>IF($DS205,
IF( AND(BQ205&lt;&gt;"", ISERR(_xlfn.NUMBERVALUE(BQ205))), "El valor de auxilios salariales debe ser un número válido. ", "")
)</f>
        <v/>
      </c>
      <c r="GW205" s="46">
        <f>IF($DS205,
IF( AND(BR205&lt;&gt;"", ISERR(_xlfn.NUMBERVALUE(BR205))), "El valor de auxilios NO salariales debe ser un número válido. ", "")
)</f>
        <v/>
      </c>
      <c r="GX205" s="46">
        <f>IF($DS205,
IF( AND(BS205&lt;&gt;"", ISERR(_xlfn.NUMBERVALUE(BS205))), "El valor de bonos salariales debe ser un número válido. ", "")
)</f>
        <v/>
      </c>
      <c r="GY205" s="46">
        <f>IF($DS205,
IF( AND(BT205&lt;&gt;"", ISERR(_xlfn.NUMBERVALUE(BT205))), "El valor de bonos NO salariales debe ser un número válido. ", "")
)</f>
        <v/>
      </c>
      <c r="GZ205" s="46">
        <f>IF($DS205,
IF( AND(BU205&lt;&gt;"", ISERR(_xlfn.NUMBERVALUE(BU205))), "El valor de bonos salariales de alimentación debe ser un número válido. ", "")
)</f>
        <v/>
      </c>
      <c r="HA205" s="46">
        <f>IF($DS205,
IF( AND(BV205&lt;&gt;"", ISERR(_xlfn.NUMBERVALUE(BV205))), "El valor de bonos NO salariales de alimentación debe ser un número válido. ", "")
)</f>
        <v/>
      </c>
      <c r="HB205" s="46">
        <f>IF($DS205,
IF( AND(BW205&lt;&gt;"", ISERR(_xlfn.NUMBERVALUE(BW205))), "El valor de bonificaciones salariales debe ser un número válido. ", "")
)</f>
        <v/>
      </c>
      <c r="HC205" s="46">
        <f>IF($DS205,
IF( AND(BX205&lt;&gt;"", ISERR(_xlfn.NUMBERVALUE(BX205))), "El valor de bonificaciones NO salariales debe ser un número válido. ", "")
)</f>
        <v/>
      </c>
      <c r="HD205" s="46">
        <f>IF($DS205,
IF( AND(BY205&lt;&gt;"", ISERR(_xlfn.NUMBERVALUE(BY205))), "El valor de compensaciones ordinarias debe ser un número válido. ", "")
)</f>
        <v/>
      </c>
      <c r="HE205" s="46">
        <f>IF($DS205,
IF( AND(BZ205&lt;&gt;"", ISERR(_xlfn.NUMBERVALUE(BZ205))), "El valor de compensaciones extraordinarias debe ser un número válido. ", "")
)</f>
        <v/>
      </c>
      <c r="HF205" s="46">
        <f>IF($DS205,
IF( AND(CA205&lt;&gt;"", ISERR(_xlfn.NUMBERVALUE(CA205))), "El valor de comisiones debe ser un número válido. ", "")
)</f>
        <v/>
      </c>
      <c r="HG205" s="46">
        <f>IF($DS205,
IF( AND(CB205&lt;&gt;"", ISERR(_xlfn.NUMBERVALUE(CB205))), "El valor de ausencia por huega debe ser un número válido. ", "")
)</f>
        <v/>
      </c>
      <c r="HH205" s="46">
        <f>IF($DS205,
IF( AND(CC205&lt;&gt;"", ISERR(_xlfn.NUMBERVALUE(CC205))), "El valor de anticipos debe ser un número válido. ", "")
)</f>
        <v/>
      </c>
      <c r="HI205" s="46">
        <f>IF($DS205,
IF( AND(CD205&lt;&gt;"", ISERR(_xlfn.NUMBERVALUE(CD205))), "El valor de pagos a terceros debe ser un número válido. ", "")
)</f>
        <v/>
      </c>
      <c r="HJ205" s="46">
        <f>IF($DS205,
IF( AND(CE205&lt;&gt;"", ISERR(_xlfn.NUMBERVALUE(CE205))), "El valor de dotación debe ser un número válido. ", "")
)</f>
        <v/>
      </c>
      <c r="HK205" s="46">
        <f>IF($DS205,
IF( AND(CF205&lt;&gt;"", ISERR(_xlfn.NUMBERVALUE(CF205))), "El valor de apoyo sostenibilidad debe ser un número válido. ", "")
)</f>
        <v/>
      </c>
      <c r="HL205" s="46">
        <f>IF($DS205,
IF( AND(CG205&lt;&gt;"", ISERR(_xlfn.NUMBERVALUE(CG205))), "El valor de teletrabajo debe ser un número válido. ", "")
)</f>
        <v/>
      </c>
      <c r="HM205" s="46">
        <f>IF($DS205,
IF( AND(CH205&lt;&gt;"", ISERR(_xlfn.NUMBERVALUE(CH205))), "El valor de bonificación de retiro debe ser un número válido. ", "")
)</f>
        <v/>
      </c>
      <c r="HN205" s="46">
        <f>IF($DS205,
IF( AND(CI205&lt;&gt;"", ISERR(_xlfn.NUMBERVALUE(CI205))), "El valor de indemnización de retiro debe ser un número válido. ", "")
)</f>
        <v/>
      </c>
      <c r="HO205" s="46">
        <f>IF($DS205,
IF( AND(CJ205&lt;&gt;"", ISERR(_xlfn.NUMBERVALUE(CJ205))), "El valor de reintegros debe ser un número válido. ", "")
)</f>
        <v/>
      </c>
      <c r="HP205" s="46">
        <f>CONCATENATE(CK205,CL205,CM205)&lt;&gt;""</f>
        <v/>
      </c>
      <c r="HQ205" s="46">
        <f>IF(AND($DS205,HP205),
IF(CK205="","Debes escribir la descripción de otro concepto no categorizado. ",""),
""
)</f>
        <v/>
      </c>
      <c r="HR205" s="46">
        <f>IF(AND($DS205,HP205),
IF(CONCATENATE(CL205,CM205)="","Debes escribir al menos un valor de concepto no categorizado (salarial o no salarial). ",
IF(ISERR(_xlfn.NUMBERVALUE(CL205)),"El valor salarial concepto no categorizado debe ser un número válido. ","")
),
""
)</f>
        <v/>
      </c>
      <c r="HS205" s="46">
        <f>IF(AND($DS205,HP205),
IF(CONCATENATE(CL205,CM205)="","Debes escribir al menos un valor de concepto no categorizado (salarial o no salarial). ",
IF(ISERR(_xlfn.NUMBERVALUE(CM205)),"El valor NO salarial concepto no categorizado debe ser un número válido. ","")
),
""
)</f>
        <v/>
      </c>
      <c r="HT205" s="46">
        <f>IF($DS205,
IF(CN205="","Debes escribir el porcentaje del aporte a salud. ",
IF( ISERR(_xlfn.NUMBERVALUE(CN205)), "El valor del porcentaje del aporte a salud debe ser un número válido. ", "")
)
)</f>
        <v/>
      </c>
      <c r="HU205" s="46">
        <f>IF($DS205,
IF(CO205="","Debes escribir el valor del aporte a salud. ",
IF( ISERR(_xlfn.NUMBERVALUE(CO205)), "El valor del aporte a salud debe ser un número válido. ", "")
)
)</f>
        <v/>
      </c>
      <c r="HV205" s="46">
        <f>IF($DS205,
IF( AND(CP205&lt;&gt;"", ISERR(_xlfn.NUMBERVALUE(CP205))), "El valor plan complementario debe ser un número válido. ", "")
)</f>
        <v/>
      </c>
      <c r="HW205" s="46">
        <f>IF($DS205,
IF(CQ205="","Debes escribir el porcentaje del aporte a pensión. ",
IF( ISERR(_xlfn.NUMBERVALUE(CQ205)), "El valor del porcentaje del aporte a pensión debe ser un número válido. ", "")
)
)</f>
        <v/>
      </c>
      <c r="HX205" s="46">
        <f>IF($DS205,
IF(CR205="","Debes escribir el valor del aporte a pensión. ",
IF( ISERR(_xlfn.NUMBERVALUE(CR205)), "El valor del aporte a salud debe ser un número válido. ", "")
)
)</f>
        <v/>
      </c>
      <c r="HY205" s="46">
        <f>IF($DS205,
IF( AND(CS205&lt;&gt;"", ISERR(_xlfn.NUMBERVALUE(CS205))), "El valor pensión voluntaria debe ser un número válido. ", "")
)</f>
        <v/>
      </c>
      <c r="HZ205" s="46">
        <f>CONCATENATE(CT205,CU205,CV205,CW205)&lt;&gt;""</f>
        <v/>
      </c>
      <c r="IA205" s="46">
        <f>IF(AND($DS205,HZ205),
IF(CT205="","Debes escribir el % del fondo de seguridad pensional. ",
IF( ISERR(_xlfn.NUMBERVALUE(CT205)), "El % del fondo de seguridad debe ser un número válido. ", "")
),
""
)</f>
        <v/>
      </c>
      <c r="IB205" s="46">
        <f>IF(AND($DS205,HZ205),
IF(CU205="","Debes escribir el valor del aporte al fondo de solidaridad pensional. ",
IF( ISERR(_xlfn.NUMBERVALUE(CU205)), "El valor del aporte al fondo de solidaridad pensional debe ser un número válido. ", "")
),
""
)</f>
        <v/>
      </c>
      <c r="IC205" s="46">
        <f>IF(AND($DS205,HZ205),
IF(CV205="","Debes escribir el % del fondo de subsistencia. ",
IF( ISERR(_xlfn.NUMBERVALUE(CV205)), "El % del fondo de subsistencia debe ser un número válido. ", "")
),
""
)</f>
        <v/>
      </c>
      <c r="ID205" s="46">
        <f>IF(AND($DS205,HZ205),
IF(CW205="","Debes escribir el valor del fondo de subsistencia. ",
IF( ISERR(_xlfn.NUMBERVALUE(CW205)), "El valor del fondo de subsistencia debe ser un número válido. ", "")
),
""
)</f>
        <v/>
      </c>
      <c r="IE205" s="46">
        <f>CONCATENATE(CX205,CY205)&lt;&gt;""</f>
        <v/>
      </c>
      <c r="IF205" s="46">
        <f>IF(AND($DS205,IE205),
IF(CX205="","Debes escribir el % de sindicato. ",
IF( ISERR(_xlfn.NUMBERVALUE(CX205)), "El % de sindicato debe ser un número válido. ", "")
),
""
)</f>
        <v/>
      </c>
      <c r="IG205" s="46">
        <f>IF(AND($DS205,IE205),
IF(CY205="","Debes escribir el valor del sindicato. ",
IF( ISERR(_xlfn.NUMBERVALUE(CY205)), "El valor del sindicato debe ser un número válido. ", "")
),
""
)</f>
        <v/>
      </c>
      <c r="IH205" s="46">
        <f>IF($DS205,
IF( AND(CZ205&lt;&gt;"", ISERR(_xlfn.NUMBERVALUE(CZ205))), "El valor de sanción pública debe ser un número válido. ", "")
)</f>
        <v/>
      </c>
      <c r="II205" s="46">
        <f>IF($DS205,
IF( AND(DA205&lt;&gt;"", ISERR(_xlfn.NUMBERVALUE(DA205))), "El valor de sanción privada debe ser un número válido. ", "")
)</f>
        <v/>
      </c>
      <c r="IJ205" s="46">
        <f>CONCATENATE(DB205,DC205)&lt;&gt;""</f>
        <v/>
      </c>
      <c r="IK205" s="46">
        <f>IF(AND($DS205,IJ205),
IF(DB205="","Debes escribir la descripción de libranza. ",""),
""
)</f>
        <v/>
      </c>
      <c r="IL205" s="46">
        <f>IF(AND($DS205,IJ205),
IF(DC205="","Debes escribir la cuota libranza. ",
IF(ISERR(_xlfn.NUMBERVALUE(DC205)),"El valor de la cuota libranza debe ser un número válido. ","")
),
""
)</f>
        <v/>
      </c>
      <c r="IM205" s="46">
        <f>IF($DS205,
IF( AND(DD205&lt;&gt;"", ISERR(_xlfn.NUMBERVALUE(DD205))), "El valor de pagos a terceros debe ser un número válido. ", "")
)</f>
        <v/>
      </c>
      <c r="IN205" s="46">
        <f>IF($DS205,
IF( AND(DE205&lt;&gt;"", ISERR(_xlfn.NUMBERVALUE(DE205))), "El valor de anticipos debe ser un número válido. ", "")
)</f>
        <v/>
      </c>
      <c r="IO205" s="46">
        <f>IF($DS205,
IF( AND(DF205&lt;&gt;"", ISERR(_xlfn.NUMBERVALUE(DF205))), "El valor de AFC debe ser un número válido. ", "")
)</f>
        <v/>
      </c>
      <c r="IP205" s="46">
        <f>IF($DS205,
IF( AND(DG205&lt;&gt;"", ISERR(_xlfn.NUMBERVALUE(DG205))), "El valor de rete-fuente debe ser un número válido. ", "")
)</f>
        <v/>
      </c>
      <c r="IQ205" s="46">
        <f>IF($DS205,
IF( AND(DH205&lt;&gt;"", ISERR(_xlfn.NUMBERVALUE(DH205))), "El valor de cooperativa de trabajo debe ser un número válido. ", "")
)</f>
        <v/>
      </c>
      <c r="IR205" s="46">
        <f>IF($DS205,
IF( AND(DI205&lt;&gt;"", ISERR(_xlfn.NUMBERVALUE(DI205))), "El valor de embargo fiscal debe ser un número válido. ", "")
)</f>
        <v/>
      </c>
      <c r="IS205" s="46">
        <f>IF($DS205,
IF( AND(DJ205&lt;&gt;"", ISERR(_xlfn.NUMBERVALUE(DJ205))), "El valor de educación debe ser un número válido. ", "")
)</f>
        <v/>
      </c>
      <c r="IT205" s="46">
        <f>IF($DS205,
IF( AND(DK205&lt;&gt;"", ISERR(_xlfn.NUMBERVALUE(DK205))), "El valor de reintegro debe ser un número válido. ", "")
)</f>
        <v/>
      </c>
      <c r="IU205" s="46">
        <f>IF($DS205,
IF( AND(DL205&lt;&gt;"", ISERR(_xlfn.NUMBERVALUE(DL205))), "El valor de deuda debe ser un número válido. ", "")
)</f>
        <v/>
      </c>
      <c r="IV205" s="46">
        <f>IF($DS205,
IF( AND(DM205&lt;&gt;"", ISERR(_xlfn.NUMBERVALUE(DM205))), "El valor de otras deducciones debe ser un número válido. ", "")
)</f>
        <v/>
      </c>
      <c r="IW205" s="46">
        <f>IF($DS205,
IF(DN205="","Debes escribir el valor de los devengos totales. ",
IF( ISERR(_xlfn.NUMBERVALUE(DN205)), "El valor de los devengos totales debe ser un número válido. ", "")
)
)</f>
        <v/>
      </c>
      <c r="IX205" s="46">
        <f>IF($DS205,
IF(DO205="","Debes escribir el valor de las deducciones totales. ",
IF( ISERR(_xlfn.NUMBERVALUE(DO205)), "El valor de las deducciones totales debe ser un número válido. ", "")
)
)</f>
        <v/>
      </c>
      <c r="IY205" s="46">
        <f>IF($DS205,
IF(DP205="","Debes escribir el valor del salario total. ",
IF( ISERR(_xlfn.NUMBERVALUE(DP205)), "El valor del salario total debe ser un número válido. ", "")
)
)</f>
        <v/>
      </c>
    </row>
    <row r="206">
      <c r="B206" s="48" t="n">
        <v>194</v>
      </c>
      <c r="C206" s="61">
        <f>IF(AND(DS206,DP206&lt;&gt;""),
   IF(DQ206="","OK","Error"),
   ""
)</f>
        <v/>
      </c>
      <c r="D206" s="53" t="n"/>
      <c r="E206" s="52" t="n"/>
      <c r="F206" s="112" t="n"/>
      <c r="G206" s="52" t="n"/>
      <c r="H206" s="53" t="n"/>
      <c r="I206" s="52" t="n"/>
      <c r="J206" s="52" t="n"/>
      <c r="K206" s="53" t="n"/>
      <c r="L206" s="55" t="n"/>
      <c r="M206" s="108" t="n"/>
      <c r="N206" s="56" t="n"/>
      <c r="O206" s="52" t="n"/>
      <c r="P206" s="52" t="n"/>
      <c r="Q206" s="52" t="n"/>
      <c r="R206" s="52" t="n"/>
      <c r="S206" s="52" t="n"/>
      <c r="T206" s="53" t="n"/>
      <c r="U206" s="52" t="n"/>
      <c r="V206" s="52" t="n"/>
      <c r="W206" s="55" t="n"/>
      <c r="X206" s="55" t="n"/>
      <c r="Y206" s="52" t="n"/>
      <c r="Z206" s="55" t="n"/>
      <c r="AA206" s="52" t="n"/>
      <c r="AB206" s="53" t="n"/>
      <c r="AC206" s="53" t="n"/>
      <c r="AD206" s="53" t="n"/>
      <c r="AE206" s="177" t="n"/>
      <c r="AF206" s="113" t="n"/>
      <c r="AG206" s="177" t="n"/>
      <c r="AH206" s="178" t="n"/>
      <c r="AI206" s="178" t="n"/>
      <c r="AJ206" s="178" t="n"/>
      <c r="AK206" s="114" t="n"/>
      <c r="AL206" s="178" t="n"/>
      <c r="AM206" s="114" t="n"/>
      <c r="AN206" s="178" t="n"/>
      <c r="AO206" s="114" t="n"/>
      <c r="AP206" s="178" t="n"/>
      <c r="AQ206" s="114" t="n"/>
      <c r="AR206" s="178" t="n"/>
      <c r="AS206" s="114" t="n"/>
      <c r="AT206" s="178" t="n"/>
      <c r="AU206" s="114" t="n"/>
      <c r="AV206" s="178" t="n"/>
      <c r="AW206" s="114" t="n"/>
      <c r="AX206" s="178" t="n"/>
      <c r="AY206" s="114" t="n"/>
      <c r="AZ206" s="178" t="n"/>
      <c r="BA206" s="114" t="n"/>
      <c r="BB206" s="178" t="n"/>
      <c r="BC206" s="114" t="n"/>
      <c r="BD206" s="178" t="n"/>
      <c r="BE206" s="178" t="n"/>
      <c r="BF206" s="178" t="n"/>
      <c r="BG206" s="59" t="n"/>
      <c r="BH206" s="178" t="n"/>
      <c r="BI206" s="114" t="n"/>
      <c r="BJ206" s="53" t="n"/>
      <c r="BK206" s="178" t="n"/>
      <c r="BL206" s="114" t="n"/>
      <c r="BM206" s="178" t="n"/>
      <c r="BN206" s="114" t="n"/>
      <c r="BO206" s="178" t="n"/>
      <c r="BP206" s="178" t="n"/>
      <c r="BQ206" s="178" t="n"/>
      <c r="BR206" s="178" t="n"/>
      <c r="BS206" s="178" t="n"/>
      <c r="BT206" s="178" t="n"/>
      <c r="BU206" s="178" t="n"/>
      <c r="BV206" s="178" t="n"/>
      <c r="BW206" s="178" t="n"/>
      <c r="BX206" s="178" t="n"/>
      <c r="BY206" s="178" t="n"/>
      <c r="BZ206" s="178" t="n"/>
      <c r="CA206" s="178" t="n"/>
      <c r="CB206" s="178" t="n"/>
      <c r="CC206" s="178" t="n"/>
      <c r="CD206" s="178" t="n"/>
      <c r="CE206" s="178" t="n"/>
      <c r="CF206" s="178" t="n"/>
      <c r="CG206" s="178" t="n"/>
      <c r="CH206" s="178" t="n"/>
      <c r="CI206" s="178" t="n"/>
      <c r="CJ206" s="178" t="n"/>
      <c r="CK206" s="53" t="n"/>
      <c r="CL206" s="178" t="n"/>
      <c r="CM206" s="178" t="n"/>
      <c r="CN206" s="60" t="n"/>
      <c r="CO206" s="177" t="n"/>
      <c r="CP206" s="178" t="n"/>
      <c r="CQ206" s="60" t="n"/>
      <c r="CR206" s="177" t="n"/>
      <c r="CS206" s="178" t="n"/>
      <c r="CT206" s="59" t="n"/>
      <c r="CU206" s="178" t="n"/>
      <c r="CV206" s="59" t="n"/>
      <c r="CW206" s="178" t="n"/>
      <c r="CX206" s="59" t="n"/>
      <c r="CY206" s="178" t="n"/>
      <c r="CZ206" s="178" t="n"/>
      <c r="DA206" s="178" t="n"/>
      <c r="DB206" s="53" t="n"/>
      <c r="DC206" s="178" t="n"/>
      <c r="DD206" s="178" t="n"/>
      <c r="DE206" s="178" t="n"/>
      <c r="DF206" s="178" t="n"/>
      <c r="DG206" s="178" t="n"/>
      <c r="DH206" s="178" t="n"/>
      <c r="DI206" s="178" t="n"/>
      <c r="DJ206" s="178" t="n"/>
      <c r="DK206" s="178" t="n"/>
      <c r="DL206" s="178" t="n"/>
      <c r="DM206" s="178" t="n"/>
      <c r="DN206" s="177" t="n"/>
      <c r="DO206" s="177" t="n"/>
      <c r="DP206" s="177" t="n"/>
      <c r="DQ206" s="76">
        <f>IF(AND(DS206,DP206&lt;&gt;""),
   CONCATENATE(DT206,DU206,DV206,DW206,DX206,DY206,DZ206,EA206,EB206,EC206,ED206,EE206,EF206,EG206,EH206,EI206,EJ206,EK206,EL206,EM206,EN206,EO206,EP206,EQ206,ES206,ET206,EU206,EV206,EW206,EX206,EY206,EZ206,FA206,FC206,FD206,FF206,FG206,FI206,FJ206,FL206,FM206,FO206,FP206,FR206,FS206,FU206,FV206,FX206,FY206,GA206,GB206,GD206,GE206,GF206,GH206,GI206,GJ206,GL206,GM206,GN206,GP206,GQ206,GS206,GT206,GU206,GV206,GW206,GX206,GY206,GZ206,HA206,HB206,HC206,HD206,HE206,HF206,HG206,HH206,HI206,HJ206,HK206,HL206,HM206,HN206,HO206,HQ206,HR206,HS206,HT206,HU206,HV206,HW206,HX206,HY206,IA206,IB206,IC206,ID206,IF206,IG206,IH206,II206,IK206,IL206,IM206,IN206,IO206,IP206,IQ206,IR206,IS206,IT206,IU206,IV206,IW206,IX206,IY206,IZ206),
   ""
)</f>
        <v/>
      </c>
      <c r="DR206" s="53" t="n"/>
      <c r="DS206" s="46">
        <f>CONCATENATE(D206,$E206,$F206,$G206,H206,$I206,$J206,K206,$L206,$M206,N206,$O206,$P206,$Q206,$R206,$S206,T206,$U206,$V206,$W206,$X206,$Y206,$Z206,$AA206,AB206,AC206,AD206,$AE206,$AF206,$AG206,AH206,AI206,AJ206,AK206,AL206,AM206,AN206,AO206,AP206,AQ206,AR206,AS206,AT206,AU206,AV206,AW206,AX206,AY206,AZ206,BA206,BB206,BC206,BD206,BE206,BF206,BG206,BH206,BI206,BJ206,BK206,BL206,BM206,BN206,BO206,BP206,BQ206,BR206,BS206,BT206,BU206,BV206,BW206,BX206,BY206,BZ206,CA206,CB206,CC206,CD206,CE206,CF206,CG206,CH206,CI206,CJ206,CK206,CL206,CM206,$CN206,$CO206,CP206,$CQ206,$CR206,CS206,CT206,CU206,CV206,CW206,CX206,CY206,CZ206,DA206,DB206,DC206,DD206,DE206,DF206,DG206,DH206,DI206,DJ206,DK206,DL206,DM206,$DN206,$DO206,$DP206,DR206)&lt;&gt;""</f>
        <v/>
      </c>
      <c r="DT206" s="46">
        <f>IF(AND($DS206,$E$4&lt;&gt;""),
   IF(LEFT($E$4,2) = "1.",
      IF(D206&lt;&gt;"","El CUNE sólo se envía en operaciones de novedad o ajuste. ",""),
      IF(D206="","Debes escribir un CUNE válido para realizar operaciones de novedad o ajuste. ","")),
   ""
)</f>
        <v/>
      </c>
      <c r="DU206" s="46">
        <f>IF($DS206,
   IF(E206="","Debes seleccionar el tipo de documento del empleado. ",
      IF(_xlfn.IFNA(VLOOKUP(E206,TIPO_DE_DOCUMENTO,1,FALSE),-1)=-1,"El tipo de documento no es válido (por favor seleccionarlo de la lista). ","")
   )
)</f>
        <v/>
      </c>
      <c r="DV206" s="46">
        <f>IF($DS206,
   IF(F206="","Debes escribir el número de documento del empleado. ","")
)</f>
        <v/>
      </c>
      <c r="DW206" s="46">
        <f>IF($DS206,
   IF(G206="","Debes escribir el primer nombre del empleado. ","")
)</f>
        <v/>
      </c>
      <c r="DY206" s="46">
        <f>IF($DS206,
   IF(I206="","Debes escribir el primer apellido del empleado. ","")
)</f>
        <v/>
      </c>
      <c r="DZ206" s="46">
        <f>IF($DS206,
   IF(J206="","Debes escribir el segundo apellido del empleado. ","")
)</f>
        <v/>
      </c>
      <c r="EB206" s="46">
        <f>IF($DS206,
   IF(L206="","Debes escribir la fecha de ingreso del empleado. ",
      IF(ISERR(DATE(YEAR(L206),MONTH(L206),DAY(L206))), "El valor ingresado en fecha de ingreso no tiene un formato válido. ","")
   )
)</f>
        <v/>
      </c>
      <c r="EC206" s="46">
        <f>IF($DS206,
   IF(M206="","Debes escribir el tiempo laborado. ",
      IF( IFERROR(INT(M206),1.1) &lt;&gt; IFERROR(_xlfn.NUMBERVALUE(M206),1), "El valor de los días trabajados debe ser un número entero. ", "")
   )
)</f>
        <v/>
      </c>
      <c r="ED206" s="46">
        <f>IF($DS206,
   IF( AND(N206&lt;&gt;"", ISERR(DATE(YEAR(N206),MONTH(N206),DAY(N206))) ), "El valor ingresado en fecha de ingreso no tiene un formato válido. ",
      IF( AND(N206&lt;&gt;"", $E$6&lt;&gt;"", DATE(YEAR(N206), MONTH(N206), 1) &lt;&gt; IFERROR(DATE(MID($E$6, 1, 4), MID($E$6, 6, 2),1), "1/1/1900") ), "La fecha de retiro debe estar dentro del período liquidado. ", "")
   )
)</f>
        <v/>
      </c>
      <c r="EE206" s="46">
        <f>IF($DS206,
   IF(O206="","Debes seleccionar el tipo de trabajador. ",
      IF(_xlfn.IFNA(VLOOKUP(O206,TIPO_DE_TRABAJADOR,1,FALSE),-1)=-1,"El tipo de trabajador no es válido (por favor seleccionarlo de la lista). ","")
   )
)</f>
        <v/>
      </c>
      <c r="EF206" s="46">
        <f>IF($DS206,
   IF(P206="","Debes seleccionar si es un trabajador dependiente pensionado por vejez. ",
      IF(_xlfn.IFNA(VLOOKUP(P206,SUBTIPO_DE_TRABAJADOR,1,FALSE),-1)=-1,"El tipo de trabajador dependiente pensionado por vejez no es válido (por favor seleccionarlo de la lista). ","")
   )
)</f>
        <v/>
      </c>
      <c r="EG206" s="46">
        <f>IF($DS206,
   IF(Q206="","Debes seleccionar el tipo de contrato del trabajador. ",
      IF(_xlfn.IFNA(VLOOKUP(Q206,TIPO_DE_CONTRATO,1,FALSE),-1)=-1,"El tipo de contrato del trabajador no es válido (por favor seleccionarlo de la lista). ","")
   )
)</f>
        <v/>
      </c>
      <c r="EH206" s="46">
        <f>IF($DS206,
   IF(R206="","Debes seleccionar si es un salario integral. ",
      IF(_xlfn.IFNA(VLOOKUP(R206,SI_NO,1,FALSE),-1)=-1,"Valor no válido para salario integral (por favor seleccionarlo de la lista). ","")
   )
)</f>
        <v/>
      </c>
      <c r="EI206" s="46">
        <f>IF($DS206,
   IF(S206="","Debes seleccionar si el trabajador realiza actividades de riesgo. ",
      IF(_xlfn.IFNA(VLOOKUP(S206,SI_NO,1,FALSE),-1)=-1,"Valor no válido para actividad de alto riesgo (por favor seleccionarlo de la lista). ","")
   )
)</f>
        <v/>
      </c>
      <c r="EK206" s="46">
        <f>IF($DS206,
   IF(U206="","Debes escribir el código del municipio de residencia del trabajador. ",
      IF(_xlfn.IFNA(VLOOKUP(U206,MUNICIPIO,1,FALSE),-1)=-1,"El municipio de residencia del trabajador es inválido (por favor seleccionarlo de la lista). ","")
   )
)</f>
        <v/>
      </c>
      <c r="EL206" s="46">
        <f>IF($DS206,
   IF(V206="","Debes escribir el la dirección de residendia del trabajador. ","")
)</f>
        <v/>
      </c>
      <c r="EM206" s="46">
        <f>IF($DS206,
   IF(W206="","Debes escribir la fecha de inicio de la liquidación. ",
      IF(ISERR(DATE(YEAR(W206),MONTH(W206),DAY(W206))),"El valor ingresado en fecha de inicio de liquidación no tiene un formato válido. ",
          IF( AND($E$6&lt;&gt;"", DATE(YEAR(W206), MONTH(W206), 1) &lt;&gt; IFERROR(DATE(MID($E$6, 1, 4), MID($E$6, 6, 2),1), "1/1/1900") ), "La fecha de inicio de la liquidación debe estar dentro del período liquidado. ", "")
      )
   )
)</f>
        <v/>
      </c>
      <c r="EN206" s="46">
        <f>IF($DS206,
   IF(X206="","Debes escribir la fecha de fin de la liquidación. ",
      IF(ISERR(DATE(YEAR(X206),MONTH(X206),DAY(X206))),"El valor ingresado en fecha de fin de liquidación no tiene un formato válido. ",
          IF( AND($E$6&lt;&gt;"", DATE(YEAR(X206), MONTH(X206), 1) &lt;&gt; IFERROR(DATE(MID($E$6, 1, 4), MID($E$6, 6, 2),1), "1/1/1900") ), "La fecha de fin de la liquidación debe estar dentro del período liquidado. ", "")
      )
   )
)</f>
        <v/>
      </c>
      <c r="EO206" s="46">
        <f>IF($DS206,
   IF(Y206="","Debes escribir la frecuencia de pago del trabajador. ",
      IF(_xlfn.IFNA(VLOOKUP(Y206,PERÍODO_DE_NÓMINA,1,FALSE),-1)=-1,"La frecuencia de pago es inválida (por favor seleccionarlo de la lista). ","")
   )
)</f>
        <v/>
      </c>
      <c r="EP206" s="46">
        <f>IF($DS206,
   IF(Z206="","Debes escribir la fecha de pago. ",
      IF(ISERR(DATE(YEAR(Z206),MONTH(Z206),DAY(Z206))), "El valor ingresado en fecha de pago no tiene un formato válido. ","")
   )
)</f>
        <v/>
      </c>
      <c r="EQ206" s="46">
        <f>IF($DS206,
   IF(AA206="","Debes escribir el medio de pago. ",
      IF(_xlfn.IFNA(VLOOKUP(AA206,MEDIOS_DE_PAGO,1,FALSE),-1)=-1,"El medio de pago es inválido (por favor seleccionarlo de la lista). ","")
   )
)</f>
        <v/>
      </c>
      <c r="ER206" s="46">
        <f>OR(AA206='Tablas '!$T$4,AA206='Tablas '!$T$7,AA206='Tablas '!$T$8,AA206='Tablas '!$T$11)</f>
        <v/>
      </c>
      <c r="ES206" s="46">
        <f>IF(AND($DS206,ER206),
   IF(AB206="","Debes escribir la entidad bancaria. ",""),
   ""
)</f>
        <v/>
      </c>
      <c r="ET206" s="46">
        <f>IF(AND($DS206,ER206),
   IF(AC206="","Debes escribir el tipo de cuenta bancaria. ",
      IF(_xlfn.IFNA(VLOOKUP(AC206,TIPO_DE_CUENTA,1,FALSE),-1)=-1,"El tipo de cuenta bancaria es inválida (por favor seleccionarlo de la lista). ","")
   ),
   ""
)</f>
        <v/>
      </c>
      <c r="EU206" s="46">
        <f>IF(AND($DS206,ER206),
   IF(AD206="","Debes escribir el número de cuenta bancaria. ",""),
   ""
)</f>
        <v/>
      </c>
      <c r="EV206" s="46">
        <f>IF($DS206,
   IF(AE206="","Debes escribir el valor del sueldo básico. ",
      IF( ISERR(_xlfn.NUMBERVALUE(AE206)), "El valor del sueldo básico debe ser un número válido. ", "")
   )
)</f>
        <v/>
      </c>
      <c r="EW206" s="46">
        <f>IF($DS206,
   IF(AF206="","Debes escribir el número de días trabajados. ",
      IF( IFERROR(INT(AF206),1.1) &lt;&gt; IFERROR(_xlfn.NUMBERVALUE(AF206),1), "La cantidad de días trabajados debe ser un número entero. ", "")
   )
)</f>
        <v/>
      </c>
      <c r="EX206" s="46">
        <f>IF($DS206,
   IF(AG206="","Debes escribir el valor del sueldo trabajado. ",
      IF( ISERR(_xlfn.NUMBERVALUE(AG206)), "El valor del sueldo trabajado debe ser un número válido. ", "")
   )
)</f>
        <v/>
      </c>
      <c r="EY206" s="46">
        <f>IF($DS206,
   IF( AND(AH206&lt;&gt;"", ISERR(_xlfn.NUMBERVALUE(AH206))), "El valor del auxilio de transporte debe ser un número válido. ", "")
)</f>
        <v/>
      </c>
      <c r="EZ206" s="46">
        <f>IF($DS206,
   IF( AND(AI206&lt;&gt;"", ISERR(_xlfn.NUMBERVALUE(AI206))), "El valor de viáticos salariales debe ser un número válido. ", "")
)</f>
        <v/>
      </c>
      <c r="FA206" s="46">
        <f>IF($DS206,
   IF( AND(AJ206&lt;&gt;"", ISERR(_xlfn.NUMBERVALUE(AJ206))), "El valor de viáticos NO salariales debe ser un número válido. ", "")
)</f>
        <v/>
      </c>
      <c r="FB206" s="46">
        <f>CONCATENATE(AK206,AL206)&lt;&gt;""</f>
        <v/>
      </c>
      <c r="FC206" s="46">
        <f>IF(AND($DS206,FB206),
   IF(AK206="","Debes escribir el número de horas extras diurnas. ",
      IF( IFERROR(INT(AK206),1.1) &lt;&gt; IFERROR(_xlfn.NUMBERVALUE(AK206),1), "La cantidad de horas extras diurnas debe ser un número entero. ", "")
   ),
   ""
)</f>
        <v/>
      </c>
      <c r="FD206" s="46">
        <f>IF(AND($DS206,FB206),
   IF(AL206="","Debes escribir el valor de las horas extras diurnas. ",
      IF( ISERR(_xlfn.NUMBERVALUE(AL206)), "El valor de las horas extras duirnas debe ser un número válido. ", "")
   ),
   ""
)</f>
        <v/>
      </c>
      <c r="FE206" s="46">
        <f>CONCATENATE(AM206,AN206)&lt;&gt;""</f>
        <v/>
      </c>
      <c r="FF206" s="46">
        <f>IF(AND($DS206,FE206),
   IF(AM206="","Debes escribir el número de horas extras nocturnas. ",
      IF( IFERROR(INT(AM206),1.1) &lt;&gt; IFERROR(_xlfn.NUMBERVALUE(AM206),1), "La cantidad de horas extras nocturnas debe ser un número entero. ", "")
   ),
   ""
)</f>
        <v/>
      </c>
      <c r="FG206" s="46">
        <f>IF(AND($DS206,FE206),
   IF(AN206="","Debes escribir el valor de las horas extras nocturnas. ",
      IF( ISERR(_xlfn.NUMBERVALUE(AN206)), "El valor de las horas extras nocturnas debe ser un número válido. ", "")
   ),
   ""
)</f>
        <v/>
      </c>
      <c r="FH206" s="46">
        <f>CONCATENATE(AO206,AP206)&lt;&gt;""</f>
        <v/>
      </c>
      <c r="FI206" s="46">
        <f>IF(AND($DS206,FH206),
   IF(AO206="","Debes escribir el número de horas extras diurnas dominicales y festivas. ",
      IF( IFERROR(INT(AO206),1.1) &lt;&gt; IFERROR(_xlfn.NUMBERVALUE(AO206),1), "La cantidad de horas extras diurnas dominicales y festivas debe ser un número entero. ", "")
   ),
   ""
)</f>
        <v/>
      </c>
      <c r="FJ206" s="46">
        <f>IF(AND($DS206,FH206),
   IF(AP206="","Debes escribir el valor de las horas extras diurnas dominicales y festivas. ",
      IF( ISERR(_xlfn.NUMBERVALUE(AP206)), "El valor de las horas extras diurnas dominicales y festivas debe ser un número válido. ", "")
   ),
   ""
)</f>
        <v/>
      </c>
      <c r="FK206" s="46">
        <f>CONCATENATE(AQ206,AR206)&lt;&gt;""</f>
        <v/>
      </c>
      <c r="FL206" s="46">
        <f>IF(AND($DS206,FK206),
   IF(AQ206="","Debes escribir el número de horas extras nocturnas dominicales y festivas. ",
      IF( IFERROR(INT(AQ206),1.1) &lt;&gt; IFERROR(_xlfn.NUMBERVALUE(AQ206),1), "La cantidad de horas extras nocturnas dominicales y festivas debe ser un número entero. ", "")
   ),
   ""
)</f>
        <v/>
      </c>
      <c r="FM206" s="46">
        <f>IF(AND($DS206,FK206),
   IF(AR206="","Debes escribir el valor de las horas extras nocturnas dominicales y festivas. ",
      IF( ISERR(_xlfn.NUMBERVALUE(AR206)), "El valor de las horas extras nocturnas dominicales y festivas debe ser un número válido. ", "")
   ),
   ""
)</f>
        <v/>
      </c>
      <c r="FN206" s="46">
        <f>CONCATENATE(AS206,AT206)&lt;&gt;""</f>
        <v/>
      </c>
      <c r="FO206" s="46">
        <f>IF(AND($DS206,FN206),
   IF(AS206="","Debes escribir el número de horas recargo nocturno. ",
      IF( IFERROR(INT(AS206),1.1) &lt;&gt; IFERROR(_xlfn.NUMBERVALUE(AS206),1), "La cantidad de horas recargo nocturno debe ser un número entero. ", "")
   ),
   ""
)</f>
        <v/>
      </c>
      <c r="FP206" s="46">
        <f>IF(AND($DS206,FN206),
   IF(AT206="","Debes escribir el valor de las horas recargo nocturno. ",
      IF( ISERR(_xlfn.NUMBERVALUE(AT206)), "El valor de las horas recargo nocturno debe ser un número válido. ", "")
   ),
   ""
)</f>
        <v/>
      </c>
      <c r="FQ206" s="46">
        <f>CONCATENATE(AU206,AV206)&lt;&gt;""</f>
        <v/>
      </c>
      <c r="FR206" s="46">
        <f>IF(AND($DS206,FQ206),
   IF(AU206="","Debes escribir el número de horas recargo diurno dominical y festivo. ",
      IF( IFERROR(INT(AU206),1.1) &lt;&gt; IFERROR(_xlfn.NUMBERVALUE(AU206),1), "La cantidad de horas recargo diurno dominical y festivo debe ser un número entero. ", "")
   ),
   ""
)</f>
        <v/>
      </c>
      <c r="FS206" s="46">
        <f>IF(AND($DS206,FQ206),
   IF(AV206="","Debes escribir el valor de las horas recargo diurno dominical y festivo. ",
      IF( ISERR(_xlfn.NUMBERVALUE(AV206)), "El valor de las horas recargo diurno dominical y festivo debe ser un número válido. ", "")
   ),
   ""
)</f>
        <v/>
      </c>
      <c r="FT206" s="46">
        <f>CONCATENATE(AW206,AX206)&lt;&gt;""</f>
        <v/>
      </c>
      <c r="FU206" s="46">
        <f>IF(AND($DS206,FT206),
   IF(AW206="","Debes escribir el número de horas recargo nocturno dominical y festivo. ",
      IF( IFERROR(INT(AW206),1.1) &lt;&gt; IFERROR(_xlfn.NUMBERVALUE(AW206),1), "La cantidad de horas recargo nocturno dominical y festivo debe ser un número entero. ", "")
   ),
   ""
)</f>
        <v/>
      </c>
      <c r="FV206" s="46">
        <f>IF(AND($DS206,FT206),
   IF(AX206="","Debes escribir el valor de las horas recargo nocturno dominical y festivo. ",
      IF( ISERR(_xlfn.NUMBERVALUE(AX206)), "El valor de las horas recargo nocturno dominical y festivo debe ser un número válido. ", "")
   ),
   ""
)</f>
        <v/>
      </c>
      <c r="FW206" s="46">
        <f>CONCATENATE(AY206,AZ206)&lt;&gt;""</f>
        <v/>
      </c>
      <c r="FX206" s="46">
        <f>IF(AND($DS206,FW206),
   IF(AY206="","Debes escribir el número de días de vacaciones comunes. ",
      IF( IFERROR(INT(AY206),1.1) &lt;&gt; IFERROR(_xlfn.NUMBERVALUE(AY206),1), "La cantidad de días de vacaciones comunes debe ser un número entero. ", "")
   ),
   ""
)</f>
        <v/>
      </c>
      <c r="FY206" s="46">
        <f>IF(AND($DS206,FW206),
   IF(AZ206="","Debes escribir el valor de las vacaciones comunes. ",
      IF( ISERR(_xlfn.NUMBERVALUE(AZ206)), "El valor de las vacaciones comunes debe ser un número válido. ", "")
   ),
   ""
)</f>
        <v/>
      </c>
      <c r="FZ206" s="46">
        <f>CONCATENATE(BA206,BB206)&lt;&gt;""</f>
        <v/>
      </c>
      <c r="GA206" s="46">
        <f>IF(AND($DS206,FZ206),
   IF(BA206="","Debes escribir el número de días de vacaciones compensadas. ",
      IF( IFERROR(INT(BA206),1.1) &lt;&gt; IFERROR(_xlfn.NUMBERVALUE(BA206),1), "La cantidad de días de vacaciones compensadas debe ser un número entero. ", "")
   ),
   ""
)</f>
        <v/>
      </c>
      <c r="GB206" s="46">
        <f>IF(AND($DS206,FZ206),
   IF(BB206="","Debes escribir el valor de las vacaciones compensadas. ",
      IF( ISERR(_xlfn.NUMBERVALUE(BB206)), "El valor de las vacaciones compensadas debe ser un número válido. ", "")
   ),
   ""
)</f>
        <v/>
      </c>
      <c r="GC206" s="46">
        <f>CONCATENATE(BC206,BD206)&lt;&gt;""</f>
        <v/>
      </c>
      <c r="GD206" s="46">
        <f>IF(AND($DS206,GC206),
   IF(BC206="","Debes escribir el número de días de prima salarial. ",
      IF( IFERROR(INT(BC206),1.1) &lt;&gt; IFERROR(_xlfn.NUMBERVALUE(BC206),1), "La cantidad de días de prima salarial debe ser un número entero. ", "")
   ),
   ""
)</f>
        <v/>
      </c>
      <c r="GE206" s="46">
        <f>IF(AND($DS206,GC206),
   IF(BD206="","Debes escribir el valor de los días de prima salarial. ",
      IF( ISERR(_xlfn.NUMBERVALUE(BD206)), "El valor de los días de prima salarial debe ser un número válido. ", "")
   ),
   ""
)</f>
        <v/>
      </c>
      <c r="GF206" s="46">
        <f>IF($DS206,
   IF( AND(BE206&lt;&gt;"", ISERR(_xlfn.NUMBERVALUE(BE206))), "El valor de la prima NO saliarial debe ser un número válido. ", "")
)</f>
        <v/>
      </c>
      <c r="GG206" s="46">
        <f>CONCATENATE(BF206,BG206,BH206)&lt;&gt;""</f>
        <v/>
      </c>
      <c r="GH206" s="46">
        <f>IF(AND($DS206,GG206),
   IF(BF206="","Debes escribir el valor de las cesantías. ",
      IF( ISERR(_xlfn.NUMBERVALUE(BF206)), "El valor de las cesantías debe ser un número válido. ", "")
   ),
   ""
)</f>
        <v/>
      </c>
      <c r="GI206" s="46">
        <f>IF(AND($DS206,GG206),
   IF(BG206="","Debes escribir el % de cesantías. ",
      IF( ISERR(_xlfn.NUMBERVALUE(BG206)), "El % de cesantías debe ser un número válido. ", "")
   ),
   ""
)</f>
        <v/>
      </c>
      <c r="GJ206" s="46">
        <f>IF(AND($DS206,GG206),
   IF(BH206="","Debes escribir el valor de intereses de cesantías. ",
      IF( ISERR(_xlfn.NUMBERVALUE(BH206)), "El valor de intereses de cesantías debe ser un número válido. ", "")
   ),
   ""
)</f>
        <v/>
      </c>
      <c r="GK206" s="46">
        <f>CONCATENATE(BI206,BJ206,BK206)&lt;&gt;""</f>
        <v/>
      </c>
      <c r="GL206" s="46">
        <f>IF(AND($DS206,GK206),
   IF(BI206="","Debes escribir el número de días de incapacidad. ",
      IF( IFERROR(INT(BI206),1.1) &lt;&gt; IFERROR(_xlfn.NUMBERVALUE(BI206),1), "La cantidad de días de incapacidad debe ser un número entero. ", "")
   ),
   ""
)</f>
        <v/>
      </c>
      <c r="GM206" s="46">
        <f>IF(AND($DS206,GK206),
   IF(BJ206="","Debes escribir el tipo de incapacidad. ",
      IF(_xlfn.IFNA(VLOOKUP(BJ206,TIPO_DE_INCAPACIDAD,1,FALSE),-1)=-1,"El tipo de incapacidad es inválida (por favor seleccionarlo de la lista). ","")
   ),
   ""
)</f>
        <v/>
      </c>
      <c r="GN206" s="46">
        <f>IF(AND($DS206,GK206),
   IF(BK206="","Debes escribir el valor de la incapacidad. ",
      IF( ISERR(_xlfn.NUMBERVALUE(BK206)), "El valor de la incapacidad debe ser un número válido. ", "")
   ),
   ""
)</f>
        <v/>
      </c>
      <c r="GO206" s="46">
        <f>CONCATENATE(BL206,BM206)&lt;&gt;""</f>
        <v/>
      </c>
      <c r="GP206" s="46">
        <f>IF(AND($DS206,GO206),
   IF(BL206="","Debes escribir el número de días de licencia de maternidad o paternidad. ",
      IF( IFERROR(INT(BL206),1.1) &lt;&gt; IFERROR(_xlfn.NUMBERVALUE(BL206),1), "La cantidad de días de licencia de maternidad o paternidad debe ser un número entero. ", "")
   ),
   ""
)</f>
        <v/>
      </c>
      <c r="GQ206" s="46">
        <f>IF(AND($DS206,GO206),
   IF(BM206="","Debes escribir el valor de la licencia de maternidad o paternidad. ",
      IF( ISERR(_xlfn.NUMBERVALUE(BM206)), "El valor de la licencia de maternidad o paternidad debe ser un número válido. ", "")
   ),
   ""
)</f>
        <v/>
      </c>
      <c r="GR206" s="46">
        <f>CONCATENATE(BN206,BO206)&lt;&gt;""</f>
        <v/>
      </c>
      <c r="GS206" s="46">
        <f>IF(AND($DS206,GR206),
   IF(BN206="","Debes escribir el número de días de licencia remunerada. ",
      IF( IFERROR(INT(BN206),1.1) &lt;&gt; IFERROR(_xlfn.NUMBERVALUE(BN206),1), "La cantidad de días de licencia remunerada debe ser un número entero. ", "")
   ),
   ""
)</f>
        <v/>
      </c>
      <c r="GT206" s="46">
        <f>IF(AND($DS206,GR206),
   IF(BO206="","Debes escribir el valor de la licencia remunerada. ",
      IF( ISERR(_xlfn.NUMBERVALUE(BO206)), "El valor de la licencia remunerada debe ser un número válido. ", "")
   ),
   ""
)</f>
        <v/>
      </c>
      <c r="GU206" s="46">
        <f>IF($DS206,
   IF( AND(BP206&lt;&gt;"", ISERR(_xlfn.NUMBERVALUE(BP206))), "El valor de la licencia NO remunerada debe ser un número válido. ", "")
)</f>
        <v/>
      </c>
      <c r="GV206" s="46">
        <f>IF($DS206,
   IF( AND(BQ206&lt;&gt;"", ISERR(_xlfn.NUMBERVALUE(BQ206))), "El valor de auxilios salariales debe ser un número válido. ", "")
)</f>
        <v/>
      </c>
      <c r="GW206" s="46">
        <f>IF($DS206,
   IF( AND(BR206&lt;&gt;"", ISERR(_xlfn.NUMBERVALUE(BR206))), "El valor de auxilios NO salariales debe ser un número válido. ", "")
)</f>
        <v/>
      </c>
      <c r="GX206" s="46">
        <f>IF($DS206,
   IF( AND(BS206&lt;&gt;"", ISERR(_xlfn.NUMBERVALUE(BS206))), "El valor de bonos salariales debe ser un número válido. ", "")
)</f>
        <v/>
      </c>
      <c r="GY206" s="46">
        <f>IF($DS206,
   IF( AND(BT206&lt;&gt;"", ISERR(_xlfn.NUMBERVALUE(BT206))), "El valor de bonos NO salariales debe ser un número válido. ", "")
)</f>
        <v/>
      </c>
      <c r="GZ206" s="46">
        <f>IF($DS206,
   IF( AND(BU206&lt;&gt;"", ISERR(_xlfn.NUMBERVALUE(BU206))), "El valor de bonos salariales de alimentación debe ser un número válido. ", "")
)</f>
        <v/>
      </c>
      <c r="HA206" s="46">
        <f>IF($DS206,
   IF( AND(BV206&lt;&gt;"", ISERR(_xlfn.NUMBERVALUE(BV206))), "El valor de bonos NO salariales de alimentación debe ser un número válido. ", "")
)</f>
        <v/>
      </c>
      <c r="HB206" s="46">
        <f>IF($DS206,
   IF( AND(BW206&lt;&gt;"", ISERR(_xlfn.NUMBERVALUE(BW206))), "El valor de bonificaciones salariales debe ser un número válido. ", "")
)</f>
        <v/>
      </c>
      <c r="HC206" s="46">
        <f>IF($DS206,
   IF( AND(BX206&lt;&gt;"", ISERR(_xlfn.NUMBERVALUE(BX206))), "El valor de bonificaciones NO salariales debe ser un número válido. ", "")
)</f>
        <v/>
      </c>
      <c r="HD206" s="46">
        <f>IF($DS206,
   IF( AND(BY206&lt;&gt;"", ISERR(_xlfn.NUMBERVALUE(BY206))), "El valor de compensaciones ordinarias debe ser un número válido. ", "")
)</f>
        <v/>
      </c>
      <c r="HE206" s="46">
        <f>IF($DS206,
   IF( AND(BZ206&lt;&gt;"", ISERR(_xlfn.NUMBERVALUE(BZ206))), "El valor de compensaciones extraordinarias debe ser un número válido. ", "")
)</f>
        <v/>
      </c>
      <c r="HF206" s="46">
        <f>IF($DS206,
   IF( AND(CA206&lt;&gt;"", ISERR(_xlfn.NUMBERVALUE(CA206))), "El valor de comisiones debe ser un número válido. ", "")
)</f>
        <v/>
      </c>
      <c r="HG206" s="46">
        <f>IF($DS206,
   IF( AND(CB206&lt;&gt;"", ISERR(_xlfn.NUMBERVALUE(CB206))), "El valor de ausencia por huega debe ser un número válido. ", "")
)</f>
        <v/>
      </c>
      <c r="HH206" s="46">
        <f>IF($DS206,
   IF( AND(CC206&lt;&gt;"", ISERR(_xlfn.NUMBERVALUE(CC206))), "El valor de anticipos debe ser un número válido. ", "")
)</f>
        <v/>
      </c>
      <c r="HI206" s="46">
        <f>IF($DS206,
   IF( AND(CD206&lt;&gt;"", ISERR(_xlfn.NUMBERVALUE(CD206))), "El valor de pagos a terceros debe ser un número válido. ", "")
)</f>
        <v/>
      </c>
      <c r="HJ206" s="46">
        <f>IF($DS206,
   IF( AND(CE206&lt;&gt;"", ISERR(_xlfn.NUMBERVALUE(CE206))), "El valor de dotación debe ser un número válido. ", "")
)</f>
        <v/>
      </c>
      <c r="HK206" s="46">
        <f>IF($DS206,
   IF( AND(CF206&lt;&gt;"", ISERR(_xlfn.NUMBERVALUE(CF206))), "El valor de apoyo sostenibilidad debe ser un número válido. ", "")
)</f>
        <v/>
      </c>
      <c r="HL206" s="46">
        <f>IF($DS206,
   IF( AND(CG206&lt;&gt;"", ISERR(_xlfn.NUMBERVALUE(CG206))), "El valor de teletrabajo debe ser un número válido. ", "")
)</f>
        <v/>
      </c>
      <c r="HM206" s="46">
        <f>IF($DS206,
   IF( AND(CH206&lt;&gt;"", ISERR(_xlfn.NUMBERVALUE(CH206))), "El valor de bonificación de retiro debe ser un número válido. ", "")
)</f>
        <v/>
      </c>
      <c r="HN206" s="46">
        <f>IF($DS206,
   IF( AND(CI206&lt;&gt;"", ISERR(_xlfn.NUMBERVALUE(CI206))), "El valor de indemnización de retiro debe ser un número válido. ", "")
)</f>
        <v/>
      </c>
      <c r="HO206" s="46">
        <f>IF($DS206,
   IF( AND(CJ206&lt;&gt;"", ISERR(_xlfn.NUMBERVALUE(CJ206))), "El valor de reintegros debe ser un número válido. ", "")
)</f>
        <v/>
      </c>
      <c r="HP206" s="46">
        <f>CONCATENATE(CK206,CL206,CM206)&lt;&gt;""</f>
        <v/>
      </c>
      <c r="HQ206" s="46">
        <f>IF(AND($DS206,HP206),
   IF(CK206="","Debes escribir la descripción de otro concepto no categorizado. ",""),
   ""
)</f>
        <v/>
      </c>
      <c r="HR206" s="46">
        <f>IF(AND($DS206,HP206),
   IF(CONCATENATE(CL206,CM206)="","Debes escribir al menos un valor de concepto no categorizado (salarial o no salarial). ",
      IF(ISERR(_xlfn.NUMBERVALUE(CL206)),"El valor salarial concepto no categorizado debe ser un número válido. ","")
   ),
   ""
)</f>
        <v/>
      </c>
      <c r="HS206" s="46">
        <f>IF(AND($DS206,HP206),
   IF(CONCATENATE(CL206,CM206)="","Debes escribir al menos un valor de concepto no categorizado (salarial o no salarial). ",
      IF(ISERR(_xlfn.NUMBERVALUE(CM206)),"El valor NO salarial concepto no categorizado debe ser un número válido. ","")
   ),
   ""
)</f>
        <v/>
      </c>
      <c r="HT206" s="46">
        <f>IF($DS206,
   IF(CN206="","Debes escribir el porcentaje del aporte a salud. ",
      IF( ISERR(_xlfn.NUMBERVALUE(CN206)), "El valor del porcentaje del aporte a salud debe ser un número válido. ", "")
   )
)</f>
        <v/>
      </c>
      <c r="HU206" s="46">
        <f>IF($DS206,
   IF(CO206="","Debes escribir el valor del aporte a salud. ",
      IF( ISERR(_xlfn.NUMBERVALUE(CO206)), "El valor del aporte a salud debe ser un número válido. ", "")
   )
)</f>
        <v/>
      </c>
      <c r="HV206" s="46">
        <f>IF($DS206,
   IF( AND(CP206&lt;&gt;"", ISERR(_xlfn.NUMBERVALUE(CP206))), "El valor plan complementario debe ser un número válido. ", "")
)</f>
        <v/>
      </c>
      <c r="HW206" s="46">
        <f>IF($DS206,
   IF(CQ206="","Debes escribir el porcentaje del aporte a pensión. ",
      IF( ISERR(_xlfn.NUMBERVALUE(CQ206)), "El valor del porcentaje del aporte a pensión debe ser un número válido. ", "")
   )
)</f>
        <v/>
      </c>
      <c r="HX206" s="46">
        <f>IF($DS206,
   IF(CR206="","Debes escribir el valor del aporte a pensión. ",
      IF( ISERR(_xlfn.NUMBERVALUE(CR206)), "El valor del aporte a salud debe ser un número válido. ", "")
   )
)</f>
        <v/>
      </c>
      <c r="HY206" s="46">
        <f>IF($DS206,
   IF( AND(CS206&lt;&gt;"", ISERR(_xlfn.NUMBERVALUE(CS206))), "El valor pensión voluntaria debe ser un número válido. ", "")
)</f>
        <v/>
      </c>
      <c r="HZ206" s="46">
        <f>CONCATENATE(CT206,CU206,CV206,CW206)&lt;&gt;""</f>
        <v/>
      </c>
      <c r="IA206" s="46">
        <f>IF(AND($DS206,HZ206),
   IF(CT206="","Debes escribir el % del fondo de seguridad pensional. ",
      IF( ISERR(_xlfn.NUMBERVALUE(CT206)), "El % del fondo de seguridad debe ser un número válido. ", "")
   ),
   ""
)</f>
        <v/>
      </c>
      <c r="IB206" s="46">
        <f>IF(AND($DS206,HZ206),
   IF(CU206="","Debes escribir el valor del aporte al fondo de solidaridad pensional. ",
      IF( ISERR(_xlfn.NUMBERVALUE(CU206)), "El valor del aporte al fondo de solidaridad pensional debe ser un número válido. ", "")
   ),
   ""
)</f>
        <v/>
      </c>
      <c r="IC206" s="46">
        <f>IF(AND($DS206,HZ206),
   IF(CV206="","Debes escribir el % del fondo de subsistencia. ",
      IF( ISERR(_xlfn.NUMBERVALUE(CV206)), "El % del fondo de subsistencia debe ser un número válido. ", "")
   ),
   ""
)</f>
        <v/>
      </c>
      <c r="ID206" s="46">
        <f>IF(AND($DS206,HZ206),
   IF(CW206="","Debes escribir el valor del fondo de subsistencia. ",
      IF( ISERR(_xlfn.NUMBERVALUE(CW206)), "El valor del fondo de subsistencia debe ser un número válido. ", "")
   ),
   ""
)</f>
        <v/>
      </c>
      <c r="IE206" s="46">
        <f>CONCATENATE(CX206,CY206)&lt;&gt;""</f>
        <v/>
      </c>
      <c r="IF206" s="46">
        <f>IF(AND($DS206,IE206),
   IF(CX206="","Debes escribir el % de sindicato. ",
      IF( ISERR(_xlfn.NUMBERVALUE(CX206)), "El % de sindicato debe ser un número válido. ", "")
   ),
   ""
)</f>
        <v/>
      </c>
      <c r="IG206" s="46">
        <f>IF(AND($DS206,IE206),
   IF(CY206="","Debes escribir el valor del sindicato. ",
      IF( ISERR(_xlfn.NUMBERVALUE(CY206)), "El valor del sindicato debe ser un número válido. ", "")
   ),
   ""
)</f>
        <v/>
      </c>
      <c r="IH206" s="46">
        <f>IF($DS206,
   IF( AND(CZ206&lt;&gt;"", ISERR(_xlfn.NUMBERVALUE(CZ206))), "El valor de sanción pública debe ser un número válido. ", "")
)</f>
        <v/>
      </c>
      <c r="II206" s="46">
        <f>IF($DS206,
   IF( AND(DA206&lt;&gt;"", ISERR(_xlfn.NUMBERVALUE(DA206))), "El valor de sanción privada debe ser un número válido. ", "")
)</f>
        <v/>
      </c>
      <c r="IJ206" s="46">
        <f>CONCATENATE(DB206,DC206)&lt;&gt;""</f>
        <v/>
      </c>
      <c r="IK206" s="46">
        <f>IF(AND($DS206,IJ206),
   IF(DB206="","Debes escribir la descripción de libranza. ",""),
   ""
)</f>
        <v/>
      </c>
      <c r="IL206" s="46">
        <f>IF(AND($DS206,IJ206),
   IF(DC206="","Debes escribir la cuota libranza. ",
      IF(ISERR(_xlfn.NUMBERVALUE(DC206)),"El valor de la cuota libranza debe ser un número válido. ","")
   ),
   ""
)</f>
        <v/>
      </c>
      <c r="IM206" s="46">
        <f>IF($DS206,
   IF( AND(DD206&lt;&gt;"", ISERR(_xlfn.NUMBERVALUE(DD206))), "El valor de pagos a terceros debe ser un número válido. ", "")
)</f>
        <v/>
      </c>
      <c r="IN206" s="46">
        <f>IF($DS206,
   IF( AND(DE206&lt;&gt;"", ISERR(_xlfn.NUMBERVALUE(DE206))), "El valor de anticipos debe ser un número válido. ", "")
)</f>
        <v/>
      </c>
      <c r="IO206" s="46">
        <f>IF($DS206,
   IF( AND(DF206&lt;&gt;"", ISERR(_xlfn.NUMBERVALUE(DF206))), "El valor de AFC debe ser un número válido. ", "")
)</f>
        <v/>
      </c>
      <c r="IP206" s="46">
        <f>IF($DS206,
   IF( AND(DG206&lt;&gt;"", ISERR(_xlfn.NUMBERVALUE(DG206))), "El valor de rete-fuente debe ser un número válido. ", "")
)</f>
        <v/>
      </c>
      <c r="IQ206" s="46">
        <f>IF($DS206,
   IF( AND(DH206&lt;&gt;"", ISERR(_xlfn.NUMBERVALUE(DH206))), "El valor de cooperativa de trabajo debe ser un número válido. ", "")
)</f>
        <v/>
      </c>
      <c r="IR206" s="46">
        <f>IF($DS206,
   IF( AND(DI206&lt;&gt;"", ISERR(_xlfn.NUMBERVALUE(DI206))), "El valor de embargo fiscal debe ser un número válido. ", "")
)</f>
        <v/>
      </c>
      <c r="IS206" s="46">
        <f>IF($DS206,
   IF( AND(DJ206&lt;&gt;"", ISERR(_xlfn.NUMBERVALUE(DJ206))), "El valor de educación debe ser un número válido. ", "")
)</f>
        <v/>
      </c>
      <c r="IT206" s="46">
        <f>IF($DS206,
   IF( AND(DK206&lt;&gt;"", ISERR(_xlfn.NUMBERVALUE(DK206))), "El valor de reintegro debe ser un número válido. ", "")
)</f>
        <v/>
      </c>
      <c r="IU206" s="46">
        <f>IF($DS206,
   IF( AND(DL206&lt;&gt;"", ISERR(_xlfn.NUMBERVALUE(DL206))), "El valor de deuda debe ser un número válido. ", "")
)</f>
        <v/>
      </c>
      <c r="IV206" s="46">
        <f>IF($DS206,
   IF( AND(DM206&lt;&gt;"", ISERR(_xlfn.NUMBERVALUE(DM206))), "El valor de otras deducciones debe ser un número válido. ", "")
)</f>
        <v/>
      </c>
      <c r="IW206" s="46">
        <f>IF($DS206,
   IF(DN206="","Debes escribir el valor de los devengos totales. ",
      IF( ISERR(_xlfn.NUMBERVALUE(DN206)), "El valor de los devengos totales debe ser un número válido. ", "")
   )
)</f>
        <v/>
      </c>
      <c r="IX206" s="46">
        <f>IF($DS206,
   IF(DO206="","Debes escribir el valor de las deducciones totales. ",
      IF( ISERR(_xlfn.NUMBERVALUE(DO206)), "El valor de las deducciones totales debe ser un número válido. ", "")
   )
)</f>
        <v/>
      </c>
      <c r="IY206" s="46">
        <f>IF($DS206,
   IF(DP206="","Debes escribir el valor del salario total. ",
      IF( ISERR(_xlfn.NUMBERVALUE(DP206)), "El valor del salario total debe ser un número válido. ", "")
   )
)</f>
        <v/>
      </c>
    </row>
    <row r="207">
      <c r="B207" s="48" t="n">
        <v>195</v>
      </c>
      <c r="C207" s="61">
        <f>IF(AND(DS207,DP207&lt;&gt;""),
IF(DQ207="","OK","Error"),
""
)</f>
        <v/>
      </c>
      <c r="D207" s="53" t="n"/>
      <c r="E207" s="52" t="n"/>
      <c r="F207" s="112" t="n"/>
      <c r="G207" s="52" t="n"/>
      <c r="H207" s="53" t="n"/>
      <c r="I207" s="52" t="n"/>
      <c r="J207" s="52" t="n"/>
      <c r="K207" s="53" t="n"/>
      <c r="L207" s="55" t="n"/>
      <c r="M207" s="108" t="n"/>
      <c r="N207" s="56" t="n"/>
      <c r="O207" s="52" t="n"/>
      <c r="P207" s="52" t="n"/>
      <c r="Q207" s="52" t="n"/>
      <c r="R207" s="52" t="n"/>
      <c r="S207" s="52" t="n"/>
      <c r="T207" s="53" t="n"/>
      <c r="U207" s="52" t="n"/>
      <c r="V207" s="52" t="n"/>
      <c r="W207" s="55" t="n"/>
      <c r="X207" s="55" t="n"/>
      <c r="Y207" s="52" t="n"/>
      <c r="Z207" s="55" t="n"/>
      <c r="AA207" s="52" t="n"/>
      <c r="AB207" s="53" t="n"/>
      <c r="AC207" s="53" t="n"/>
      <c r="AD207" s="53" t="n"/>
      <c r="AE207" s="177" t="n"/>
      <c r="AF207" s="113" t="n"/>
      <c r="AG207" s="177" t="n"/>
      <c r="AH207" s="178" t="n"/>
      <c r="AI207" s="178" t="n"/>
      <c r="AJ207" s="178" t="n"/>
      <c r="AK207" s="114" t="n"/>
      <c r="AL207" s="178" t="n"/>
      <c r="AM207" s="114" t="n"/>
      <c r="AN207" s="178" t="n"/>
      <c r="AO207" s="114" t="n"/>
      <c r="AP207" s="178" t="n"/>
      <c r="AQ207" s="114" t="n"/>
      <c r="AR207" s="178" t="n"/>
      <c r="AS207" s="114" t="n"/>
      <c r="AT207" s="178" t="n"/>
      <c r="AU207" s="114" t="n"/>
      <c r="AV207" s="178" t="n"/>
      <c r="AW207" s="114" t="n"/>
      <c r="AX207" s="178" t="n"/>
      <c r="AY207" s="114" t="n"/>
      <c r="AZ207" s="178" t="n"/>
      <c r="BA207" s="114" t="n"/>
      <c r="BB207" s="178" t="n"/>
      <c r="BC207" s="114" t="n"/>
      <c r="BD207" s="178" t="n"/>
      <c r="BE207" s="178" t="n"/>
      <c r="BF207" s="178" t="n"/>
      <c r="BG207" s="59" t="n"/>
      <c r="BH207" s="178" t="n"/>
      <c r="BI207" s="114" t="n"/>
      <c r="BJ207" s="53" t="n"/>
      <c r="BK207" s="178" t="n"/>
      <c r="BL207" s="114" t="n"/>
      <c r="BM207" s="178" t="n"/>
      <c r="BN207" s="114" t="n"/>
      <c r="BO207" s="178" t="n"/>
      <c r="BP207" s="178" t="n"/>
      <c r="BQ207" s="178" t="n"/>
      <c r="BR207" s="178" t="n"/>
      <c r="BS207" s="178" t="n"/>
      <c r="BT207" s="178" t="n"/>
      <c r="BU207" s="178" t="n"/>
      <c r="BV207" s="178" t="n"/>
      <c r="BW207" s="178" t="n"/>
      <c r="BX207" s="178" t="n"/>
      <c r="BY207" s="178" t="n"/>
      <c r="BZ207" s="178" t="n"/>
      <c r="CA207" s="178" t="n"/>
      <c r="CB207" s="178" t="n"/>
      <c r="CC207" s="178" t="n"/>
      <c r="CD207" s="178" t="n"/>
      <c r="CE207" s="178" t="n"/>
      <c r="CF207" s="178" t="n"/>
      <c r="CG207" s="178" t="n"/>
      <c r="CH207" s="178" t="n"/>
      <c r="CI207" s="178" t="n"/>
      <c r="CJ207" s="178" t="n"/>
      <c r="CK207" s="53" t="n"/>
      <c r="CL207" s="178" t="n"/>
      <c r="CM207" s="178" t="n"/>
      <c r="CN207" s="60" t="n"/>
      <c r="CO207" s="177" t="n"/>
      <c r="CP207" s="178" t="n"/>
      <c r="CQ207" s="60" t="n"/>
      <c r="CR207" s="177" t="n"/>
      <c r="CS207" s="178" t="n"/>
      <c r="CT207" s="59" t="n"/>
      <c r="CU207" s="178" t="n"/>
      <c r="CV207" s="59" t="n"/>
      <c r="CW207" s="178" t="n"/>
      <c r="CX207" s="59" t="n"/>
      <c r="CY207" s="178" t="n"/>
      <c r="CZ207" s="178" t="n"/>
      <c r="DA207" s="178" t="n"/>
      <c r="DB207" s="53" t="n"/>
      <c r="DC207" s="178" t="n"/>
      <c r="DD207" s="178" t="n"/>
      <c r="DE207" s="178" t="n"/>
      <c r="DF207" s="178" t="n"/>
      <c r="DG207" s="178" t="n"/>
      <c r="DH207" s="178" t="n"/>
      <c r="DI207" s="178" t="n"/>
      <c r="DJ207" s="178" t="n"/>
      <c r="DK207" s="178" t="n"/>
      <c r="DL207" s="178" t="n"/>
      <c r="DM207" s="178" t="n"/>
      <c r="DN207" s="177" t="n"/>
      <c r="DO207" s="177" t="n"/>
      <c r="DP207" s="177" t="n"/>
      <c r="DQ207" s="76">
        <f>IF(AND(DS207,DP207&lt;&gt;""),
CONCATENATE(DT207,DU207,DV207,DW207,DX207,DY207,DZ207,EA207,EB207,EC207,ED207,EE207,EF207,EG207,EH207,EI207,EJ207,EK207,EL207,EM207,EN207,EO207,EP207,EQ207,ES207,ET207,EU207,EV207,EW207,EX207,EY207,EZ207,FA207,FC207,FD207,FF207,FG207,FI207,FJ207,FL207,FM207,FO207,FP207,FR207,FS207,FU207,FV207,FX207,FY207,GA207,GB207,GD207,GE207,GF207,GH207,GI207,GJ207,GL207,GM207,GN207,GP207,GQ207,GS207,GT207,GU207,GV207,GW207,GX207,GY207,GZ207,HA207,HB207,HC207,HD207,HE207,HF207,HG207,HH207,HI207,HJ207,HK207,HL207,HM207,HN207,HO207,HQ207,HR207,HS207,HT207,HU207,HV207,HW207,HX207,HY207,IA207,IB207,IC207,ID207,IF207,IG207,IH207,II207,IK207,IL207,IM207,IN207,IO207,IP207,IQ207,IR207,IS207,IT207,IU207,IV207,IW207,IX207,IY207,IZ207),
""
)</f>
        <v/>
      </c>
      <c r="DR207" s="53" t="n"/>
      <c r="DS207" s="46">
        <f>CONCATENATE(D207,$E207,$F207,$G207,H207,$I207,$J207,K207,$L207,$M207,N207,$O207,$P207,$Q207,$R207,$S207,T207,$U207,$V207,$W207,$X207,$Y207,$Z207,$AA207,AB207,AC207,AD207,$AE207,$AF207,$AG207,AH207,AI207,AJ207,AK207,AL207,AM207,AN207,AO207,AP207,AQ207,AR207,AS207,AT207,AU207,AV207,AW207,AX207,AY207,AZ207,BA207,BB207,BC207,BD207,BE207,BF207,BG207,BH207,BI207,BJ207,BK207,BL207,BM207,BN207,BO207,BP207,BQ207,BR207,BS207,BT207,BU207,BV207,BW207,BX207,BY207,BZ207,CA207,CB207,CC207,CD207,CE207,CF207,CG207,CH207,CI207,CJ207,CK207,CL207,CM207,$CN207,$CO207,CP207,$CQ207,$CR207,CS207,CT207,CU207,CV207,CW207,CX207,CY207,CZ207,DA207,DB207,DC207,DD207,DE207,DF207,DG207,DH207,DI207,DJ207,DK207,DL207,DM207,$DN207,$DO207,$DP207,DR207)&lt;&gt;""</f>
        <v/>
      </c>
      <c r="DT207" s="46">
        <f>IF(AND($DS207,$E$4&lt;&gt;""),
IF(LEFT($E$4,2) = "1.",
IF(D207&lt;&gt;"","El CUNE sólo se envía en operaciones de novedad o ajuste. ",""),
IF(D207="","Debes escribir un CUNE válido para realizar operaciones de novedad o ajuste. ","")),
""
)</f>
        <v/>
      </c>
      <c r="DU207" s="46">
        <f>IF($DS207,
IF(E207="","Debes seleccionar el tipo de documento del empleado. ",
IF(_xlfn.IFNA(VLOOKUP(E207,TIPO_DE_DOCUMENTO,1,FALSE),-1)=-1,"El tipo de documento no es válido (por favor seleccionarlo de la lista). ","")
)
)</f>
        <v/>
      </c>
      <c r="DV207" s="46">
        <f>IF($DS207,
IF(F207="","Debes escribir el número de documento del empleado. ","")
)</f>
        <v/>
      </c>
      <c r="DW207" s="46">
        <f>IF($DS207,
IF(G207="","Debes escribir el primer nombre del empleado. ","")
)</f>
        <v/>
      </c>
      <c r="DY207" s="46">
        <f>IF($DS207,
IF(I207="","Debes escribir el primer apellido del empleado. ","")
)</f>
        <v/>
      </c>
      <c r="DZ207" s="46">
        <f>IF($DS207,
IF(J207="","Debes escribir el segundo apellido del empleado. ","")
)</f>
        <v/>
      </c>
      <c r="EB207" s="46">
        <f>IF($DS207,
IF(L207="","Debes escribir la fecha de ingreso del empleado. ",
IF(ISERR(DATE(YEAR(L207),MONTH(L207),DAY(L207))), "El valor ingresado en fecha de ingreso no tiene un formato válido. ","")
)
)</f>
        <v/>
      </c>
      <c r="EC207" s="46">
        <f>IF($DS207,
IF(M207="","Debes escribir el tiempo laborado. ",
IF( IFERROR(INT(M207),1.1) &lt;&gt; IFERROR(_xlfn.NUMBERVALUE(M207),1), "El valor de los días trabajados debe ser un número entero. ", "")
)
)</f>
        <v/>
      </c>
      <c r="ED207" s="46">
        <f>IF($DS207,
IF( AND(N207&lt;&gt;"", ISERR(DATE(YEAR(N207),MONTH(N207),DAY(N207))) ), "El valor ingresado en fecha de ingreso no tiene un formato válido. ",
IF( AND(N207&lt;&gt;"", $E$6&lt;&gt;"", DATE(YEAR(N207), MONTH(N207), 1) &lt;&gt; IFERROR(DATE(MID($E$6, 1, 4), MID($E$6, 6, 2),1), "1/1/1900") ), "La fecha de retiro debe estar dentro del período liquidado. ", "")
)
)</f>
        <v/>
      </c>
      <c r="EE207" s="46">
        <f>IF($DS207,
IF(O207="","Debes seleccionar el tipo de trabajador. ",
IF(_xlfn.IFNA(VLOOKUP(O207,TIPO_DE_TRABAJADOR,1,FALSE),-1)=-1,"El tipo de trabajador no es válido (por favor seleccionarlo de la lista). ","")
)
)</f>
        <v/>
      </c>
      <c r="EF207" s="46">
        <f>IF($DS207,
IF(P207="","Debes seleccionar si es un trabajador dependiente pensionado por vejez. ",
IF(_xlfn.IFNA(VLOOKUP(P207,SUBTIPO_DE_TRABAJADOR,1,FALSE),-1)=-1,"El tipo de trabajador dependiente pensionado por vejez no es válido (por favor seleccionarlo de la lista). ","")
)
)</f>
        <v/>
      </c>
      <c r="EG207" s="46">
        <f>IF($DS207,
IF(Q207="","Debes seleccionar el tipo de contrato del trabajador. ",
IF(_xlfn.IFNA(VLOOKUP(Q207,TIPO_DE_CONTRATO,1,FALSE),-1)=-1,"El tipo de contrato del trabajador no es válido (por favor seleccionarlo de la lista). ","")
)
)</f>
        <v/>
      </c>
      <c r="EH207" s="46">
        <f>IF($DS207,
IF(R207="","Debes seleccionar si es un salario integral. ",
IF(_xlfn.IFNA(VLOOKUP(R207,SI_NO,1,FALSE),-1)=-1,"Valor no válido para salario integral (por favor seleccionarlo de la lista). ","")
)
)</f>
        <v/>
      </c>
      <c r="EI207" s="46">
        <f>IF($DS207,
IF(S207="","Debes seleccionar si el trabajador realiza actividades de riesgo. ",
IF(_xlfn.IFNA(VLOOKUP(S207,SI_NO,1,FALSE),-1)=-1,"Valor no válido para actividad de alto riesgo (por favor seleccionarlo de la lista). ","")
)
)</f>
        <v/>
      </c>
      <c r="EK207" s="46">
        <f>IF($DS207,
IF(U207="","Debes escribir el código del municipio de residencia del trabajador. ",
IF(_xlfn.IFNA(VLOOKUP(U207,MUNICIPIO,1,FALSE),-1)=-1,"El municipio de residencia del trabajador es inválido (por favor seleccionarlo de la lista). ","")
)
)</f>
        <v/>
      </c>
      <c r="EL207" s="46">
        <f>IF($DS207,
IF(V207="","Debes escribir el la dirección de residendia del trabajador. ","")
)</f>
        <v/>
      </c>
      <c r="EM207" s="46">
        <f>IF($DS207,
IF(W207="","Debes escribir la fecha de inicio de la liquidación. ",
IF(ISERR(DATE(YEAR(W207),MONTH(W207),DAY(W207))),"El valor ingresado en fecha de inicio de liquidación no tiene un formato válido. ",
IF( AND($E$6&lt;&gt;"", DATE(YEAR(W207), MONTH(W207), 1) &lt;&gt; IFERROR(DATE(MID($E$6, 1, 4), MID($E$6, 6, 2),1), "1/1/1900") ), "La fecha de inicio de la liquidación debe estar dentro del período liquidado. ", "")
)
)
)</f>
        <v/>
      </c>
      <c r="EN207" s="46">
        <f>IF($DS207,
IF(X207="","Debes escribir la fecha de fin de la liquidación. ",
IF(ISERR(DATE(YEAR(X207),MONTH(X207),DAY(X207))),"El valor ingresado en fecha de fin de liquidación no tiene un formato válido. ",
IF( AND($E$6&lt;&gt;"", DATE(YEAR(X207), MONTH(X207), 1) &lt;&gt; IFERROR(DATE(MID($E$6, 1, 4), MID($E$6, 6, 2),1), "1/1/1900") ), "La fecha de fin de la liquidación debe estar dentro del período liquidado. ", "")
)
)
)</f>
        <v/>
      </c>
      <c r="EO207" s="46">
        <f>IF($DS207,
IF(Y207="","Debes escribir la frecuencia de pago del trabajador. ",
IF(_xlfn.IFNA(VLOOKUP(Y207,PERÍODO_DE_NÓMINA,1,FALSE),-1)=-1,"La frecuencia de pago es inválida (por favor seleccionarlo de la lista). ","")
)
)</f>
        <v/>
      </c>
      <c r="EP207" s="46">
        <f>IF($DS207,
IF(Z207="","Debes escribir la fecha de pago. ",
IF(ISERR(DATE(YEAR(Z207),MONTH(Z207),DAY(Z207))), "El valor ingresado en fecha de pago no tiene un formato válido. ","")
)
)</f>
        <v/>
      </c>
      <c r="EQ207" s="46">
        <f>IF($DS207,
IF(AA207="","Debes escribir el medio de pago. ",
IF(_xlfn.IFNA(VLOOKUP(AA207,MEDIOS_DE_PAGO,1,FALSE),-1)=-1,"El medio de pago es inválido (por favor seleccionarlo de la lista). ","")
)
)</f>
        <v/>
      </c>
      <c r="ER207" s="46">
        <f>OR(AA207='Tablas '!$T$4,AA207='Tablas '!$T$7,AA207='Tablas '!$T$8,AA207='Tablas '!$T$11)</f>
        <v/>
      </c>
      <c r="ES207" s="46">
        <f>IF(AND($DS207,ER207),
IF(AB207="","Debes escribir la entidad bancaria. ",""),
""
)</f>
        <v/>
      </c>
      <c r="ET207" s="46">
        <f>IF(AND($DS207,ER207),
IF(AC207="","Debes escribir el tipo de cuenta bancaria. ",
IF(_xlfn.IFNA(VLOOKUP(AC207,TIPO_DE_CUENTA,1,FALSE),-1)=-1,"El tipo de cuenta bancaria es inválida (por favor seleccionarlo de la lista). ","")
),
""
)</f>
        <v/>
      </c>
      <c r="EU207" s="46">
        <f>IF(AND($DS207,ER207),
IF(AD207="","Debes escribir el número de cuenta bancaria. ",""),
""
)</f>
        <v/>
      </c>
      <c r="EV207" s="46">
        <f>IF($DS207,
IF(AE207="","Debes escribir el valor del sueldo básico. ",
IF( ISERR(_xlfn.NUMBERVALUE(AE207)), "El valor del sueldo básico debe ser un número válido. ", "")
)
)</f>
        <v/>
      </c>
      <c r="EW207" s="46">
        <f>IF($DS207,
IF(AF207="","Debes escribir el número de días trabajados. ",
IF( IFERROR(INT(AF207),1.1) &lt;&gt; IFERROR(_xlfn.NUMBERVALUE(AF207),1), "La cantidad de días trabajados debe ser un número entero. ", "")
)
)</f>
        <v/>
      </c>
      <c r="EX207" s="46">
        <f>IF($DS207,
IF(AG207="","Debes escribir el valor del sueldo trabajado. ",
IF( ISERR(_xlfn.NUMBERVALUE(AG207)), "El valor del sueldo trabajado debe ser un número válido. ", "")
)
)</f>
        <v/>
      </c>
      <c r="EY207" s="46">
        <f>IF($DS207,
IF( AND(AH207&lt;&gt;"", ISERR(_xlfn.NUMBERVALUE(AH207))), "El valor del auxilio de transporte debe ser un número válido. ", "")
)</f>
        <v/>
      </c>
      <c r="EZ207" s="46">
        <f>IF($DS207,
IF( AND(AI207&lt;&gt;"", ISERR(_xlfn.NUMBERVALUE(AI207))), "El valor de viáticos salariales debe ser un número válido. ", "")
)</f>
        <v/>
      </c>
      <c r="FA207" s="46">
        <f>IF($DS207,
IF( AND(AJ207&lt;&gt;"", ISERR(_xlfn.NUMBERVALUE(AJ207))), "El valor de viáticos NO salariales debe ser un número válido. ", "")
)</f>
        <v/>
      </c>
      <c r="FB207" s="46">
        <f>CONCATENATE(AK207,AL207)&lt;&gt;""</f>
        <v/>
      </c>
      <c r="FC207" s="46">
        <f>IF(AND($DS207,FB207),
IF(AK207="","Debes escribir el número de horas extras diurnas. ",
IF( IFERROR(INT(AK207),1.1) &lt;&gt; IFERROR(_xlfn.NUMBERVALUE(AK207),1), "La cantidad de horas extras diurnas debe ser un número entero. ", "")
),
""
)</f>
        <v/>
      </c>
      <c r="FD207" s="46">
        <f>IF(AND($DS207,FB207),
IF(AL207="","Debes escribir el valor de las horas extras diurnas. ",
IF( ISERR(_xlfn.NUMBERVALUE(AL207)), "El valor de las horas extras duirnas debe ser un número válido. ", "")
),
""
)</f>
        <v/>
      </c>
      <c r="FE207" s="46">
        <f>CONCATENATE(AM207,AN207)&lt;&gt;""</f>
        <v/>
      </c>
      <c r="FF207" s="46">
        <f>IF(AND($DS207,FE207),
IF(AM207="","Debes escribir el número de horas extras nocturnas. ",
IF( IFERROR(INT(AM207),1.1) &lt;&gt; IFERROR(_xlfn.NUMBERVALUE(AM207),1), "La cantidad de horas extras nocturnas debe ser un número entero. ", "")
),
""
)</f>
        <v/>
      </c>
      <c r="FG207" s="46">
        <f>IF(AND($DS207,FE207),
IF(AN207="","Debes escribir el valor de las horas extras nocturnas. ",
IF( ISERR(_xlfn.NUMBERVALUE(AN207)), "El valor de las horas extras nocturnas debe ser un número válido. ", "")
),
""
)</f>
        <v/>
      </c>
      <c r="FH207" s="46">
        <f>CONCATENATE(AO207,AP207)&lt;&gt;""</f>
        <v/>
      </c>
      <c r="FI207" s="46">
        <f>IF(AND($DS207,FH207),
IF(AO207="","Debes escribir el número de horas extras diurnas dominicales y festivas. ",
IF( IFERROR(INT(AO207),1.1) &lt;&gt; IFERROR(_xlfn.NUMBERVALUE(AO207),1), "La cantidad de horas extras diurnas dominicales y festivas debe ser un número entero. ", "")
),
""
)</f>
        <v/>
      </c>
      <c r="FJ207" s="46">
        <f>IF(AND($DS207,FH207),
IF(AP207="","Debes escribir el valor de las horas extras diurnas dominicales y festivas. ",
IF( ISERR(_xlfn.NUMBERVALUE(AP207)), "El valor de las horas extras diurnas dominicales y festivas debe ser un número válido. ", "")
),
""
)</f>
        <v/>
      </c>
      <c r="FK207" s="46">
        <f>CONCATENATE(AQ207,AR207)&lt;&gt;""</f>
        <v/>
      </c>
      <c r="FL207" s="46">
        <f>IF(AND($DS207,FK207),
IF(AQ207="","Debes escribir el número de horas extras nocturnas dominicales y festivas. ",
IF( IFERROR(INT(AQ207),1.1) &lt;&gt; IFERROR(_xlfn.NUMBERVALUE(AQ207),1), "La cantidad de horas extras nocturnas dominicales y festivas debe ser un número entero. ", "")
),
""
)</f>
        <v/>
      </c>
      <c r="FM207" s="46">
        <f>IF(AND($DS207,FK207),
IF(AR207="","Debes escribir el valor de las horas extras nocturnas dominicales y festivas. ",
IF( ISERR(_xlfn.NUMBERVALUE(AR207)), "El valor de las horas extras nocturnas dominicales y festivas debe ser un número válido. ", "")
),
""
)</f>
        <v/>
      </c>
      <c r="FN207" s="46">
        <f>CONCATENATE(AS207,AT207)&lt;&gt;""</f>
        <v/>
      </c>
      <c r="FO207" s="46">
        <f>IF(AND($DS207,FN207),
IF(AS207="","Debes escribir el número de horas recargo nocturno. ",
IF( IFERROR(INT(AS207),1.1) &lt;&gt; IFERROR(_xlfn.NUMBERVALUE(AS207),1), "La cantidad de horas recargo nocturno debe ser un número entero. ", "")
),
""
)</f>
        <v/>
      </c>
      <c r="FP207" s="46">
        <f>IF(AND($DS207,FN207),
IF(AT207="","Debes escribir el valor de las horas recargo nocturno. ",
IF( ISERR(_xlfn.NUMBERVALUE(AT207)), "El valor de las horas recargo nocturno debe ser un número válido. ", "")
),
""
)</f>
        <v/>
      </c>
      <c r="FQ207" s="46">
        <f>CONCATENATE(AU207,AV207)&lt;&gt;""</f>
        <v/>
      </c>
      <c r="FR207" s="46">
        <f>IF(AND($DS207,FQ207),
IF(AU207="","Debes escribir el número de horas recargo diurno dominical y festivo. ",
IF( IFERROR(INT(AU207),1.1) &lt;&gt; IFERROR(_xlfn.NUMBERVALUE(AU207),1), "La cantidad de horas recargo diurno dominical y festivo debe ser un número entero. ", "")
),
""
)</f>
        <v/>
      </c>
      <c r="FS207" s="46">
        <f>IF(AND($DS207,FQ207),
IF(AV207="","Debes escribir el valor de las horas recargo diurno dominical y festivo. ",
IF( ISERR(_xlfn.NUMBERVALUE(AV207)), "El valor de las horas recargo diurno dominical y festivo debe ser un número válido. ", "")
),
""
)</f>
        <v/>
      </c>
      <c r="FT207" s="46">
        <f>CONCATENATE(AW207,AX207)&lt;&gt;""</f>
        <v/>
      </c>
      <c r="FU207" s="46">
        <f>IF(AND($DS207,FT207),
IF(AW207="","Debes escribir el número de horas recargo nocturno dominical y festivo. ",
IF( IFERROR(INT(AW207),1.1) &lt;&gt; IFERROR(_xlfn.NUMBERVALUE(AW207),1), "La cantidad de horas recargo nocturno dominical y festivo debe ser un número entero. ", "")
),
""
)</f>
        <v/>
      </c>
      <c r="FV207" s="46">
        <f>IF(AND($DS207,FT207),
IF(AX207="","Debes escribir el valor de las horas recargo nocturno dominical y festivo. ",
IF( ISERR(_xlfn.NUMBERVALUE(AX207)), "El valor de las horas recargo nocturno dominical y festivo debe ser un número válido. ", "")
),
""
)</f>
        <v/>
      </c>
      <c r="FW207" s="46">
        <f>CONCATENATE(AY207,AZ207)&lt;&gt;""</f>
        <v/>
      </c>
      <c r="FX207" s="46">
        <f>IF(AND($DS207,FW207),
IF(AY207="","Debes escribir el número de días de vacaciones comunes. ",
IF( IFERROR(INT(AY207),1.1) &lt;&gt; IFERROR(_xlfn.NUMBERVALUE(AY207),1), "La cantidad de días de vacaciones comunes debe ser un número entero. ", "")
),
""
)</f>
        <v/>
      </c>
      <c r="FY207" s="46">
        <f>IF(AND($DS207,FW207),
IF(AZ207="","Debes escribir el valor de las vacaciones comunes. ",
IF( ISERR(_xlfn.NUMBERVALUE(AZ207)), "El valor de las vacaciones comunes debe ser un número válido. ", "")
),
""
)</f>
        <v/>
      </c>
      <c r="FZ207" s="46">
        <f>CONCATENATE(BA207,BB207)&lt;&gt;""</f>
        <v/>
      </c>
      <c r="GA207" s="46">
        <f>IF(AND($DS207,FZ207),
IF(BA207="","Debes escribir el número de días de vacaciones compensadas. ",
IF( IFERROR(INT(BA207),1.1) &lt;&gt; IFERROR(_xlfn.NUMBERVALUE(BA207),1), "La cantidad de días de vacaciones compensadas debe ser un número entero. ", "")
),
""
)</f>
        <v/>
      </c>
      <c r="GB207" s="46">
        <f>IF(AND($DS207,FZ207),
IF(BB207="","Debes escribir el valor de las vacaciones compensadas. ",
IF( ISERR(_xlfn.NUMBERVALUE(BB207)), "El valor de las vacaciones compensadas debe ser un número válido. ", "")
),
""
)</f>
        <v/>
      </c>
      <c r="GC207" s="46">
        <f>CONCATENATE(BC207,BD207)&lt;&gt;""</f>
        <v/>
      </c>
      <c r="GD207" s="46">
        <f>IF(AND($DS207,GC207),
IF(BC207="","Debes escribir el número de días de prima salarial. ",
IF( IFERROR(INT(BC207),1.1) &lt;&gt; IFERROR(_xlfn.NUMBERVALUE(BC207),1), "La cantidad de días de prima salarial debe ser un número entero. ", "")
),
""
)</f>
        <v/>
      </c>
      <c r="GE207" s="46">
        <f>IF(AND($DS207,GC207),
IF(BD207="","Debes escribir el valor de los días de prima salarial. ",
IF( ISERR(_xlfn.NUMBERVALUE(BD207)), "El valor de los días de prima salarial debe ser un número válido. ", "")
),
""
)</f>
        <v/>
      </c>
      <c r="GF207" s="46">
        <f>IF($DS207,
IF( AND(BE207&lt;&gt;"", ISERR(_xlfn.NUMBERVALUE(BE207))), "El valor de la prima NO saliarial debe ser un número válido. ", "")
)</f>
        <v/>
      </c>
      <c r="GG207" s="46">
        <f>CONCATENATE(BF207,BG207,BH207)&lt;&gt;""</f>
        <v/>
      </c>
      <c r="GH207" s="46">
        <f>IF(AND($DS207,GG207),
IF(BF207="","Debes escribir el valor de las cesantías. ",
IF( ISERR(_xlfn.NUMBERVALUE(BF207)), "El valor de las cesantías debe ser un número válido. ", "")
),
""
)</f>
        <v/>
      </c>
      <c r="GI207" s="46">
        <f>IF(AND($DS207,GG207),
IF(BG207="","Debes escribir el % de cesantías. ",
IF( ISERR(_xlfn.NUMBERVALUE(BG207)), "El % de cesantías debe ser un número válido. ", "")
),
""
)</f>
        <v/>
      </c>
      <c r="GJ207" s="46">
        <f>IF(AND($DS207,GG207),
IF(BH207="","Debes escribir el valor de intereses de cesantías. ",
IF( ISERR(_xlfn.NUMBERVALUE(BH207)), "El valor de intereses de cesantías debe ser un número válido. ", "")
),
""
)</f>
        <v/>
      </c>
      <c r="GK207" s="46">
        <f>CONCATENATE(BI207,BJ207,BK207)&lt;&gt;""</f>
        <v/>
      </c>
      <c r="GL207" s="46">
        <f>IF(AND($DS207,GK207),
IF(BI207="","Debes escribir el número de días de incapacidad. ",
IF( IFERROR(INT(BI207),1.1) &lt;&gt; IFERROR(_xlfn.NUMBERVALUE(BI207),1), "La cantidad de días de incapacidad debe ser un número entero. ", "")
),
""
)</f>
        <v/>
      </c>
      <c r="GM207" s="46">
        <f>IF(AND($DS207,GK207),
IF(BJ207="","Debes escribir el tipo de incapacidad. ",
IF(_xlfn.IFNA(VLOOKUP(BJ207,TIPO_DE_INCAPACIDAD,1,FALSE),-1)=-1,"El tipo de incapacidad es inválida (por favor seleccionarlo de la lista). ","")
),
""
)</f>
        <v/>
      </c>
      <c r="GN207" s="46">
        <f>IF(AND($DS207,GK207),
IF(BK207="","Debes escribir el valor de la incapacidad. ",
IF( ISERR(_xlfn.NUMBERVALUE(BK207)), "El valor de la incapacidad debe ser un número válido. ", "")
),
""
)</f>
        <v/>
      </c>
      <c r="GO207" s="46">
        <f>CONCATENATE(BL207,BM207)&lt;&gt;""</f>
        <v/>
      </c>
      <c r="GP207" s="46">
        <f>IF(AND($DS207,GO207),
IF(BL207="","Debes escribir el número de días de licencia de maternidad o paternidad. ",
IF( IFERROR(INT(BL207),1.1) &lt;&gt; IFERROR(_xlfn.NUMBERVALUE(BL207),1), "La cantidad de días de licencia de maternidad o paternidad debe ser un número entero. ", "")
),
""
)</f>
        <v/>
      </c>
      <c r="GQ207" s="46">
        <f>IF(AND($DS207,GO207),
IF(BM207="","Debes escribir el valor de la licencia de maternidad o paternidad. ",
IF( ISERR(_xlfn.NUMBERVALUE(BM207)), "El valor de la licencia de maternidad o paternidad debe ser un número válido. ", "")
),
""
)</f>
        <v/>
      </c>
      <c r="GR207" s="46">
        <f>CONCATENATE(BN207,BO207)&lt;&gt;""</f>
        <v/>
      </c>
      <c r="GS207" s="46">
        <f>IF(AND($DS207,GR207),
IF(BN207="","Debes escribir el número de días de licencia remunerada. ",
IF( IFERROR(INT(BN207),1.1) &lt;&gt; IFERROR(_xlfn.NUMBERVALUE(BN207),1), "La cantidad de días de licencia remunerada debe ser un número entero. ", "")
),
""
)</f>
        <v/>
      </c>
      <c r="GT207" s="46">
        <f>IF(AND($DS207,GR207),
IF(BO207="","Debes escribir el valor de la licencia remunerada. ",
IF( ISERR(_xlfn.NUMBERVALUE(BO207)), "El valor de la licencia remunerada debe ser un número válido. ", "")
),
""
)</f>
        <v/>
      </c>
      <c r="GU207" s="46">
        <f>IF($DS207,
IF( AND(BP207&lt;&gt;"", ISERR(_xlfn.NUMBERVALUE(BP207))), "El valor de la licencia NO remunerada debe ser un número válido. ", "")
)</f>
        <v/>
      </c>
      <c r="GV207" s="46">
        <f>IF($DS207,
IF( AND(BQ207&lt;&gt;"", ISERR(_xlfn.NUMBERVALUE(BQ207))), "El valor de auxilios salariales debe ser un número válido. ", "")
)</f>
        <v/>
      </c>
      <c r="GW207" s="46">
        <f>IF($DS207,
IF( AND(BR207&lt;&gt;"", ISERR(_xlfn.NUMBERVALUE(BR207))), "El valor de auxilios NO salariales debe ser un número válido. ", "")
)</f>
        <v/>
      </c>
      <c r="GX207" s="46">
        <f>IF($DS207,
IF( AND(BS207&lt;&gt;"", ISERR(_xlfn.NUMBERVALUE(BS207))), "El valor de bonos salariales debe ser un número válido. ", "")
)</f>
        <v/>
      </c>
      <c r="GY207" s="46">
        <f>IF($DS207,
IF( AND(BT207&lt;&gt;"", ISERR(_xlfn.NUMBERVALUE(BT207))), "El valor de bonos NO salariales debe ser un número válido. ", "")
)</f>
        <v/>
      </c>
      <c r="GZ207" s="46">
        <f>IF($DS207,
IF( AND(BU207&lt;&gt;"", ISERR(_xlfn.NUMBERVALUE(BU207))), "El valor de bonos salariales de alimentación debe ser un número válido. ", "")
)</f>
        <v/>
      </c>
      <c r="HA207" s="46">
        <f>IF($DS207,
IF( AND(BV207&lt;&gt;"", ISERR(_xlfn.NUMBERVALUE(BV207))), "El valor de bonos NO salariales de alimentación debe ser un número válido. ", "")
)</f>
        <v/>
      </c>
      <c r="HB207" s="46">
        <f>IF($DS207,
IF( AND(BW207&lt;&gt;"", ISERR(_xlfn.NUMBERVALUE(BW207))), "El valor de bonificaciones salariales debe ser un número válido. ", "")
)</f>
        <v/>
      </c>
      <c r="HC207" s="46">
        <f>IF($DS207,
IF( AND(BX207&lt;&gt;"", ISERR(_xlfn.NUMBERVALUE(BX207))), "El valor de bonificaciones NO salariales debe ser un número válido. ", "")
)</f>
        <v/>
      </c>
      <c r="HD207" s="46">
        <f>IF($DS207,
IF( AND(BY207&lt;&gt;"", ISERR(_xlfn.NUMBERVALUE(BY207))), "El valor de compensaciones ordinarias debe ser un número válido. ", "")
)</f>
        <v/>
      </c>
      <c r="HE207" s="46">
        <f>IF($DS207,
IF( AND(BZ207&lt;&gt;"", ISERR(_xlfn.NUMBERVALUE(BZ207))), "El valor de compensaciones extraordinarias debe ser un número válido. ", "")
)</f>
        <v/>
      </c>
      <c r="HF207" s="46">
        <f>IF($DS207,
IF( AND(CA207&lt;&gt;"", ISERR(_xlfn.NUMBERVALUE(CA207))), "El valor de comisiones debe ser un número válido. ", "")
)</f>
        <v/>
      </c>
      <c r="HG207" s="46">
        <f>IF($DS207,
IF( AND(CB207&lt;&gt;"", ISERR(_xlfn.NUMBERVALUE(CB207))), "El valor de ausencia por huega debe ser un número válido. ", "")
)</f>
        <v/>
      </c>
      <c r="HH207" s="46">
        <f>IF($DS207,
IF( AND(CC207&lt;&gt;"", ISERR(_xlfn.NUMBERVALUE(CC207))), "El valor de anticipos debe ser un número válido. ", "")
)</f>
        <v/>
      </c>
      <c r="HI207" s="46">
        <f>IF($DS207,
IF( AND(CD207&lt;&gt;"", ISERR(_xlfn.NUMBERVALUE(CD207))), "El valor de pagos a terceros debe ser un número válido. ", "")
)</f>
        <v/>
      </c>
      <c r="HJ207" s="46">
        <f>IF($DS207,
IF( AND(CE207&lt;&gt;"", ISERR(_xlfn.NUMBERVALUE(CE207))), "El valor de dotación debe ser un número válido. ", "")
)</f>
        <v/>
      </c>
      <c r="HK207" s="46">
        <f>IF($DS207,
IF( AND(CF207&lt;&gt;"", ISERR(_xlfn.NUMBERVALUE(CF207))), "El valor de apoyo sostenibilidad debe ser un número válido. ", "")
)</f>
        <v/>
      </c>
      <c r="HL207" s="46">
        <f>IF($DS207,
IF( AND(CG207&lt;&gt;"", ISERR(_xlfn.NUMBERVALUE(CG207))), "El valor de teletrabajo debe ser un número válido. ", "")
)</f>
        <v/>
      </c>
      <c r="HM207" s="46">
        <f>IF($DS207,
IF( AND(CH207&lt;&gt;"", ISERR(_xlfn.NUMBERVALUE(CH207))), "El valor de bonificación de retiro debe ser un número válido. ", "")
)</f>
        <v/>
      </c>
      <c r="HN207" s="46">
        <f>IF($DS207,
IF( AND(CI207&lt;&gt;"", ISERR(_xlfn.NUMBERVALUE(CI207))), "El valor de indemnización de retiro debe ser un número válido. ", "")
)</f>
        <v/>
      </c>
      <c r="HO207" s="46">
        <f>IF($DS207,
IF( AND(CJ207&lt;&gt;"", ISERR(_xlfn.NUMBERVALUE(CJ207))), "El valor de reintegros debe ser un número válido. ", "")
)</f>
        <v/>
      </c>
      <c r="HP207" s="46">
        <f>CONCATENATE(CK207,CL207,CM207)&lt;&gt;""</f>
        <v/>
      </c>
      <c r="HQ207" s="46">
        <f>IF(AND($DS207,HP207),
IF(CK207="","Debes escribir la descripción de otro concepto no categorizado. ",""),
""
)</f>
        <v/>
      </c>
      <c r="HR207" s="46">
        <f>IF(AND($DS207,HP207),
IF(CONCATENATE(CL207,CM207)="","Debes escribir al menos un valor de concepto no categorizado (salarial o no salarial). ",
IF(ISERR(_xlfn.NUMBERVALUE(CL207)),"El valor salarial concepto no categorizado debe ser un número válido. ","")
),
""
)</f>
        <v/>
      </c>
      <c r="HS207" s="46">
        <f>IF(AND($DS207,HP207),
IF(CONCATENATE(CL207,CM207)="","Debes escribir al menos un valor de concepto no categorizado (salarial o no salarial). ",
IF(ISERR(_xlfn.NUMBERVALUE(CM207)),"El valor NO salarial concepto no categorizado debe ser un número válido. ","")
),
""
)</f>
        <v/>
      </c>
      <c r="HT207" s="46">
        <f>IF($DS207,
IF(CN207="","Debes escribir el porcentaje del aporte a salud. ",
IF( ISERR(_xlfn.NUMBERVALUE(CN207)), "El valor del porcentaje del aporte a salud debe ser un número válido. ", "")
)
)</f>
        <v/>
      </c>
      <c r="HU207" s="46">
        <f>IF($DS207,
IF(CO207="","Debes escribir el valor del aporte a salud. ",
IF( ISERR(_xlfn.NUMBERVALUE(CO207)), "El valor del aporte a salud debe ser un número válido. ", "")
)
)</f>
        <v/>
      </c>
      <c r="HV207" s="46">
        <f>IF($DS207,
IF( AND(CP207&lt;&gt;"", ISERR(_xlfn.NUMBERVALUE(CP207))), "El valor plan complementario debe ser un número válido. ", "")
)</f>
        <v/>
      </c>
      <c r="HW207" s="46">
        <f>IF($DS207,
IF(CQ207="","Debes escribir el porcentaje del aporte a pensión. ",
IF( ISERR(_xlfn.NUMBERVALUE(CQ207)), "El valor del porcentaje del aporte a pensión debe ser un número válido. ", "")
)
)</f>
        <v/>
      </c>
      <c r="HX207" s="46">
        <f>IF($DS207,
IF(CR207="","Debes escribir el valor del aporte a pensión. ",
IF( ISERR(_xlfn.NUMBERVALUE(CR207)), "El valor del aporte a salud debe ser un número válido. ", "")
)
)</f>
        <v/>
      </c>
      <c r="HY207" s="46">
        <f>IF($DS207,
IF( AND(CS207&lt;&gt;"", ISERR(_xlfn.NUMBERVALUE(CS207))), "El valor pensión voluntaria debe ser un número válido. ", "")
)</f>
        <v/>
      </c>
      <c r="HZ207" s="46">
        <f>CONCATENATE(CT207,CU207,CV207,CW207)&lt;&gt;""</f>
        <v/>
      </c>
      <c r="IA207" s="46">
        <f>IF(AND($DS207,HZ207),
IF(CT207="","Debes escribir el % del fondo de seguridad pensional. ",
IF( ISERR(_xlfn.NUMBERVALUE(CT207)), "El % del fondo de seguridad debe ser un número válido. ", "")
),
""
)</f>
        <v/>
      </c>
      <c r="IB207" s="46">
        <f>IF(AND($DS207,HZ207),
IF(CU207="","Debes escribir el valor del aporte al fondo de solidaridad pensional. ",
IF( ISERR(_xlfn.NUMBERVALUE(CU207)), "El valor del aporte al fondo de solidaridad pensional debe ser un número válido. ", "")
),
""
)</f>
        <v/>
      </c>
      <c r="IC207" s="46">
        <f>IF(AND($DS207,HZ207),
IF(CV207="","Debes escribir el % del fondo de subsistencia. ",
IF( ISERR(_xlfn.NUMBERVALUE(CV207)), "El % del fondo de subsistencia debe ser un número válido. ", "")
),
""
)</f>
        <v/>
      </c>
      <c r="ID207" s="46">
        <f>IF(AND($DS207,HZ207),
IF(CW207="","Debes escribir el valor del fondo de subsistencia. ",
IF( ISERR(_xlfn.NUMBERVALUE(CW207)), "El valor del fondo de subsistencia debe ser un número válido. ", "")
),
""
)</f>
        <v/>
      </c>
      <c r="IE207" s="46">
        <f>CONCATENATE(CX207,CY207)&lt;&gt;""</f>
        <v/>
      </c>
      <c r="IF207" s="46">
        <f>IF(AND($DS207,IE207),
IF(CX207="","Debes escribir el % de sindicato. ",
IF( ISERR(_xlfn.NUMBERVALUE(CX207)), "El % de sindicato debe ser un número válido. ", "")
),
""
)</f>
        <v/>
      </c>
      <c r="IG207" s="46">
        <f>IF(AND($DS207,IE207),
IF(CY207="","Debes escribir el valor del sindicato. ",
IF( ISERR(_xlfn.NUMBERVALUE(CY207)), "El valor del sindicato debe ser un número válido. ", "")
),
""
)</f>
        <v/>
      </c>
      <c r="IH207" s="46">
        <f>IF($DS207,
IF( AND(CZ207&lt;&gt;"", ISERR(_xlfn.NUMBERVALUE(CZ207))), "El valor de sanción pública debe ser un número válido. ", "")
)</f>
        <v/>
      </c>
      <c r="II207" s="46">
        <f>IF($DS207,
IF( AND(DA207&lt;&gt;"", ISERR(_xlfn.NUMBERVALUE(DA207))), "El valor de sanción privada debe ser un número válido. ", "")
)</f>
        <v/>
      </c>
      <c r="IJ207" s="46">
        <f>CONCATENATE(DB207,DC207)&lt;&gt;""</f>
        <v/>
      </c>
      <c r="IK207" s="46">
        <f>IF(AND($DS207,IJ207),
IF(DB207="","Debes escribir la descripción de libranza. ",""),
""
)</f>
        <v/>
      </c>
      <c r="IL207" s="46">
        <f>IF(AND($DS207,IJ207),
IF(DC207="","Debes escribir la cuota libranza. ",
IF(ISERR(_xlfn.NUMBERVALUE(DC207)),"El valor de la cuota libranza debe ser un número válido. ","")
),
""
)</f>
        <v/>
      </c>
      <c r="IM207" s="46">
        <f>IF($DS207,
IF( AND(DD207&lt;&gt;"", ISERR(_xlfn.NUMBERVALUE(DD207))), "El valor de pagos a terceros debe ser un número válido. ", "")
)</f>
        <v/>
      </c>
      <c r="IN207" s="46">
        <f>IF($DS207,
IF( AND(DE207&lt;&gt;"", ISERR(_xlfn.NUMBERVALUE(DE207))), "El valor de anticipos debe ser un número válido. ", "")
)</f>
        <v/>
      </c>
      <c r="IO207" s="46">
        <f>IF($DS207,
IF( AND(DF207&lt;&gt;"", ISERR(_xlfn.NUMBERVALUE(DF207))), "El valor de AFC debe ser un número válido. ", "")
)</f>
        <v/>
      </c>
      <c r="IP207" s="46">
        <f>IF($DS207,
IF( AND(DG207&lt;&gt;"", ISERR(_xlfn.NUMBERVALUE(DG207))), "El valor de rete-fuente debe ser un número válido. ", "")
)</f>
        <v/>
      </c>
      <c r="IQ207" s="46">
        <f>IF($DS207,
IF( AND(DH207&lt;&gt;"", ISERR(_xlfn.NUMBERVALUE(DH207))), "El valor de cooperativa de trabajo debe ser un número válido. ", "")
)</f>
        <v/>
      </c>
      <c r="IR207" s="46">
        <f>IF($DS207,
IF( AND(DI207&lt;&gt;"", ISERR(_xlfn.NUMBERVALUE(DI207))), "El valor de embargo fiscal debe ser un número válido. ", "")
)</f>
        <v/>
      </c>
      <c r="IS207" s="46">
        <f>IF($DS207,
IF( AND(DJ207&lt;&gt;"", ISERR(_xlfn.NUMBERVALUE(DJ207))), "El valor de educación debe ser un número válido. ", "")
)</f>
        <v/>
      </c>
      <c r="IT207" s="46">
        <f>IF($DS207,
IF( AND(DK207&lt;&gt;"", ISERR(_xlfn.NUMBERVALUE(DK207))), "El valor de reintegro debe ser un número válido. ", "")
)</f>
        <v/>
      </c>
      <c r="IU207" s="46">
        <f>IF($DS207,
IF( AND(DL207&lt;&gt;"", ISERR(_xlfn.NUMBERVALUE(DL207))), "El valor de deuda debe ser un número válido. ", "")
)</f>
        <v/>
      </c>
      <c r="IV207" s="46">
        <f>IF($DS207,
IF( AND(DM207&lt;&gt;"", ISERR(_xlfn.NUMBERVALUE(DM207))), "El valor de otras deducciones debe ser un número válido. ", "")
)</f>
        <v/>
      </c>
      <c r="IW207" s="46">
        <f>IF($DS207,
IF(DN207="","Debes escribir el valor de los devengos totales. ",
IF( ISERR(_xlfn.NUMBERVALUE(DN207)), "El valor de los devengos totales debe ser un número válido. ", "")
)
)</f>
        <v/>
      </c>
      <c r="IX207" s="46">
        <f>IF($DS207,
IF(DO207="","Debes escribir el valor de las deducciones totales. ",
IF( ISERR(_xlfn.NUMBERVALUE(DO207)), "El valor de las deducciones totales debe ser un número válido. ", "")
)
)</f>
        <v/>
      </c>
      <c r="IY207" s="46">
        <f>IF($DS207,
IF(DP207="","Debes escribir el valor del salario total. ",
IF( ISERR(_xlfn.NUMBERVALUE(DP207)), "El valor del salario total debe ser un número válido. ", "")
)
)</f>
        <v/>
      </c>
    </row>
    <row r="208">
      <c r="B208" s="48" t="n">
        <v>196</v>
      </c>
      <c r="C208" s="61">
        <f>IF(AND(DS208,DP208&lt;&gt;""),
IF(DQ208="","OK","Error"),
""
)</f>
        <v/>
      </c>
      <c r="D208" s="53" t="n"/>
      <c r="E208" s="52" t="n"/>
      <c r="F208" s="112" t="n"/>
      <c r="G208" s="52" t="n"/>
      <c r="H208" s="53" t="n"/>
      <c r="I208" s="52" t="n"/>
      <c r="J208" s="52" t="n"/>
      <c r="K208" s="53" t="n"/>
      <c r="L208" s="55" t="n"/>
      <c r="M208" s="108" t="n"/>
      <c r="N208" s="56" t="n"/>
      <c r="O208" s="52" t="n"/>
      <c r="P208" s="52" t="n"/>
      <c r="Q208" s="52" t="n"/>
      <c r="R208" s="52" t="n"/>
      <c r="S208" s="52" t="n"/>
      <c r="T208" s="53" t="n"/>
      <c r="U208" s="52" t="n"/>
      <c r="V208" s="52" t="n"/>
      <c r="W208" s="55" t="n"/>
      <c r="X208" s="55" t="n"/>
      <c r="Y208" s="52" t="n"/>
      <c r="Z208" s="55" t="n"/>
      <c r="AA208" s="52" t="n"/>
      <c r="AB208" s="53" t="n"/>
      <c r="AC208" s="53" t="n"/>
      <c r="AD208" s="53" t="n"/>
      <c r="AE208" s="177" t="n"/>
      <c r="AF208" s="113" t="n"/>
      <c r="AG208" s="177" t="n"/>
      <c r="AH208" s="178" t="n"/>
      <c r="AI208" s="178" t="n"/>
      <c r="AJ208" s="178" t="n"/>
      <c r="AK208" s="114" t="n"/>
      <c r="AL208" s="178" t="n"/>
      <c r="AM208" s="114" t="n"/>
      <c r="AN208" s="178" t="n"/>
      <c r="AO208" s="114" t="n"/>
      <c r="AP208" s="178" t="n"/>
      <c r="AQ208" s="114" t="n"/>
      <c r="AR208" s="178" t="n"/>
      <c r="AS208" s="114" t="n"/>
      <c r="AT208" s="178" t="n"/>
      <c r="AU208" s="114" t="n"/>
      <c r="AV208" s="178" t="n"/>
      <c r="AW208" s="114" t="n"/>
      <c r="AX208" s="178" t="n"/>
      <c r="AY208" s="114" t="n"/>
      <c r="AZ208" s="178" t="n"/>
      <c r="BA208" s="114" t="n"/>
      <c r="BB208" s="178" t="n"/>
      <c r="BC208" s="114" t="n"/>
      <c r="BD208" s="178" t="n"/>
      <c r="BE208" s="178" t="n"/>
      <c r="BF208" s="178" t="n"/>
      <c r="BG208" s="59" t="n"/>
      <c r="BH208" s="178" t="n"/>
      <c r="BI208" s="114" t="n"/>
      <c r="BJ208" s="53" t="n"/>
      <c r="BK208" s="178" t="n"/>
      <c r="BL208" s="114" t="n"/>
      <c r="BM208" s="178" t="n"/>
      <c r="BN208" s="114" t="n"/>
      <c r="BO208" s="178" t="n"/>
      <c r="BP208" s="178" t="n"/>
      <c r="BQ208" s="178" t="n"/>
      <c r="BR208" s="178" t="n"/>
      <c r="BS208" s="178" t="n"/>
      <c r="BT208" s="178" t="n"/>
      <c r="BU208" s="178" t="n"/>
      <c r="BV208" s="178" t="n"/>
      <c r="BW208" s="178" t="n"/>
      <c r="BX208" s="178" t="n"/>
      <c r="BY208" s="178" t="n"/>
      <c r="BZ208" s="178" t="n"/>
      <c r="CA208" s="178" t="n"/>
      <c r="CB208" s="178" t="n"/>
      <c r="CC208" s="178" t="n"/>
      <c r="CD208" s="178" t="n"/>
      <c r="CE208" s="178" t="n"/>
      <c r="CF208" s="178" t="n"/>
      <c r="CG208" s="178" t="n"/>
      <c r="CH208" s="178" t="n"/>
      <c r="CI208" s="178" t="n"/>
      <c r="CJ208" s="178" t="n"/>
      <c r="CK208" s="53" t="n"/>
      <c r="CL208" s="178" t="n"/>
      <c r="CM208" s="178" t="n"/>
      <c r="CN208" s="60" t="n"/>
      <c r="CO208" s="177" t="n"/>
      <c r="CP208" s="178" t="n"/>
      <c r="CQ208" s="60" t="n"/>
      <c r="CR208" s="177" t="n"/>
      <c r="CS208" s="178" t="n"/>
      <c r="CT208" s="59" t="n"/>
      <c r="CU208" s="178" t="n"/>
      <c r="CV208" s="59" t="n"/>
      <c r="CW208" s="178" t="n"/>
      <c r="CX208" s="59" t="n"/>
      <c r="CY208" s="178" t="n"/>
      <c r="CZ208" s="178" t="n"/>
      <c r="DA208" s="178" t="n"/>
      <c r="DB208" s="53" t="n"/>
      <c r="DC208" s="178" t="n"/>
      <c r="DD208" s="178" t="n"/>
      <c r="DE208" s="178" t="n"/>
      <c r="DF208" s="178" t="n"/>
      <c r="DG208" s="178" t="n"/>
      <c r="DH208" s="178" t="n"/>
      <c r="DI208" s="178" t="n"/>
      <c r="DJ208" s="178" t="n"/>
      <c r="DK208" s="178" t="n"/>
      <c r="DL208" s="178" t="n"/>
      <c r="DM208" s="178" t="n"/>
      <c r="DN208" s="177" t="n"/>
      <c r="DO208" s="177" t="n"/>
      <c r="DP208" s="177" t="n"/>
      <c r="DQ208" s="76">
        <f>IF(AND(DS208,DP208&lt;&gt;""),
CONCATENATE(DT208,DU208,DV208,DW208,DX208,DY208,DZ208,EA208,EB208,EC208,ED208,EE208,EF208,EG208,EH208,EI208,EJ208,EK208,EL208,EM208,EN208,EO208,EP208,EQ208,ES208,ET208,EU208,EV208,EW208,EX208,EY208,EZ208,FA208,FC208,FD208,FF208,FG208,FI208,FJ208,FL208,FM208,FO208,FP208,FR208,FS208,FU208,FV208,FX208,FY208,GA208,GB208,GD208,GE208,GF208,GH208,GI208,GJ208,GL208,GM208,GN208,GP208,GQ208,GS208,GT208,GU208,GV208,GW208,GX208,GY208,GZ208,HA208,HB208,HC208,HD208,HE208,HF208,HG208,HH208,HI208,HJ208,HK208,HL208,HM208,HN208,HO208,HQ208,HR208,HS208,HT208,HU208,HV208,HW208,HX208,HY208,IA208,IB208,IC208,ID208,IF208,IG208,IH208,II208,IK208,IL208,IM208,IN208,IO208,IP208,IQ208,IR208,IS208,IT208,IU208,IV208,IW208,IX208,IY208,IZ208),
""
)</f>
        <v/>
      </c>
      <c r="DR208" s="53" t="n"/>
      <c r="DS208" s="46">
        <f>CONCATENATE(D208,$E208,$F208,$G208,H208,$I208,$J208,K208,$L208,$M208,N208,$O208,$P208,$Q208,$R208,$S208,T208,$U208,$V208,$W208,$X208,$Y208,$Z208,$AA208,AB208,AC208,AD208,$AE208,$AF208,$AG208,AH208,AI208,AJ208,AK208,AL208,AM208,AN208,AO208,AP208,AQ208,AR208,AS208,AT208,AU208,AV208,AW208,AX208,AY208,AZ208,BA208,BB208,BC208,BD208,BE208,BF208,BG208,BH208,BI208,BJ208,BK208,BL208,BM208,BN208,BO208,BP208,BQ208,BR208,BS208,BT208,BU208,BV208,BW208,BX208,BY208,BZ208,CA208,CB208,CC208,CD208,CE208,CF208,CG208,CH208,CI208,CJ208,CK208,CL208,CM208,$CN208,$CO208,CP208,$CQ208,$CR208,CS208,CT208,CU208,CV208,CW208,CX208,CY208,CZ208,DA208,DB208,DC208,DD208,DE208,DF208,DG208,DH208,DI208,DJ208,DK208,DL208,DM208,$DN208,$DO208,$DP208,DR208)&lt;&gt;""</f>
        <v/>
      </c>
      <c r="DT208" s="46">
        <f>IF(AND($DS208,$E$4&lt;&gt;""),
IF(LEFT($E$4,2) = "1.",
IF(D208&lt;&gt;"","El CUNE sólo se envía en operaciones de novedad o ajuste. ",""),
IF(D208="","Debes escribir un CUNE válido para realizar operaciones de novedad o ajuste. ","")),
""
)</f>
        <v/>
      </c>
      <c r="DU208" s="46">
        <f>IF($DS208,
IF(E208="","Debes seleccionar el tipo de documento del empleado. ",
IF(_xlfn.IFNA(VLOOKUP(E208,TIPO_DE_DOCUMENTO,1,FALSE),-1)=-1,"El tipo de documento no es válido (por favor seleccionarlo de la lista). ","")
)
)</f>
        <v/>
      </c>
      <c r="DV208" s="46">
        <f>IF($DS208,
IF(F208="","Debes escribir el número de documento del empleado. ","")
)</f>
        <v/>
      </c>
      <c r="DW208" s="46">
        <f>IF($DS208,
IF(G208="","Debes escribir el primer nombre del empleado. ","")
)</f>
        <v/>
      </c>
      <c r="DY208" s="46">
        <f>IF($DS208,
IF(I208="","Debes escribir el primer apellido del empleado. ","")
)</f>
        <v/>
      </c>
      <c r="DZ208" s="46">
        <f>IF($DS208,
IF(J208="","Debes escribir el segundo apellido del empleado. ","")
)</f>
        <v/>
      </c>
      <c r="EB208" s="46">
        <f>IF($DS208,
IF(L208="","Debes escribir la fecha de ingreso del empleado. ",
IF(ISERR(DATE(YEAR(L208),MONTH(L208),DAY(L208))), "El valor ingresado en fecha de ingreso no tiene un formato válido. ","")
)
)</f>
        <v/>
      </c>
      <c r="EC208" s="46">
        <f>IF($DS208,
IF(M208="","Debes escribir el tiempo laborado. ",
IF( IFERROR(INT(M208),1.1) &lt;&gt; IFERROR(_xlfn.NUMBERVALUE(M208),1), "El valor de los días trabajados debe ser un número entero. ", "")
)
)</f>
        <v/>
      </c>
      <c r="ED208" s="46">
        <f>IF($DS208,
IF( AND(N208&lt;&gt;"", ISERR(DATE(YEAR(N208),MONTH(N208),DAY(N208))) ), "El valor ingresado en fecha de ingreso no tiene un formato válido. ",
IF( AND(N208&lt;&gt;"", $E$6&lt;&gt;"", DATE(YEAR(N208), MONTH(N208), 1) &lt;&gt; IFERROR(DATE(MID($E$6, 1, 4), MID($E$6, 6, 2),1), "1/1/1900") ), "La fecha de retiro debe estar dentro del período liquidado. ", "")
)
)</f>
        <v/>
      </c>
      <c r="EE208" s="46">
        <f>IF($DS208,
IF(O208="","Debes seleccionar el tipo de trabajador. ",
IF(_xlfn.IFNA(VLOOKUP(O208,TIPO_DE_TRABAJADOR,1,FALSE),-1)=-1,"El tipo de trabajador no es válido (por favor seleccionarlo de la lista). ","")
)
)</f>
        <v/>
      </c>
      <c r="EF208" s="46">
        <f>IF($DS208,
IF(P208="","Debes seleccionar si es un trabajador dependiente pensionado por vejez. ",
IF(_xlfn.IFNA(VLOOKUP(P208,SUBTIPO_DE_TRABAJADOR,1,FALSE),-1)=-1,"El tipo de trabajador dependiente pensionado por vejez no es válido (por favor seleccionarlo de la lista). ","")
)
)</f>
        <v/>
      </c>
      <c r="EG208" s="46">
        <f>IF($DS208,
IF(Q208="","Debes seleccionar el tipo de contrato del trabajador. ",
IF(_xlfn.IFNA(VLOOKUP(Q208,TIPO_DE_CONTRATO,1,FALSE),-1)=-1,"El tipo de contrato del trabajador no es válido (por favor seleccionarlo de la lista). ","")
)
)</f>
        <v/>
      </c>
      <c r="EH208" s="46">
        <f>IF($DS208,
IF(R208="","Debes seleccionar si es un salario integral. ",
IF(_xlfn.IFNA(VLOOKUP(R208,SI_NO,1,FALSE),-1)=-1,"Valor no válido para salario integral (por favor seleccionarlo de la lista). ","")
)
)</f>
        <v/>
      </c>
      <c r="EI208" s="46">
        <f>IF($DS208,
IF(S208="","Debes seleccionar si el trabajador realiza actividades de riesgo. ",
IF(_xlfn.IFNA(VLOOKUP(S208,SI_NO,1,FALSE),-1)=-1,"Valor no válido para actividad de alto riesgo (por favor seleccionarlo de la lista). ","")
)
)</f>
        <v/>
      </c>
      <c r="EK208" s="46">
        <f>IF($DS208,
IF(U208="","Debes escribir el código del municipio de residencia del trabajador. ",
IF(_xlfn.IFNA(VLOOKUP(U208,MUNICIPIO,1,FALSE),-1)=-1,"El municipio de residencia del trabajador es inválido (por favor seleccionarlo de la lista). ","")
)
)</f>
        <v/>
      </c>
      <c r="EL208" s="46">
        <f>IF($DS208,
IF(V208="","Debes escribir el la dirección de residendia del trabajador. ","")
)</f>
        <v/>
      </c>
      <c r="EM208" s="46">
        <f>IF($DS208,
IF(W208="","Debes escribir la fecha de inicio de la liquidación. ",
IF(ISERR(DATE(YEAR(W208),MONTH(W208),DAY(W208))),"El valor ingresado en fecha de inicio de liquidación no tiene un formato válido. ",
IF( AND($E$6&lt;&gt;"", DATE(YEAR(W208), MONTH(W208), 1) &lt;&gt; IFERROR(DATE(MID($E$6, 1, 4), MID($E$6, 6, 2),1), "1/1/1900") ), "La fecha de inicio de la liquidación debe estar dentro del período liquidado. ", "")
)
)
)</f>
        <v/>
      </c>
      <c r="EN208" s="46">
        <f>IF($DS208,
IF(X208="","Debes escribir la fecha de fin de la liquidación. ",
IF(ISERR(DATE(YEAR(X208),MONTH(X208),DAY(X208))),"El valor ingresado en fecha de fin de liquidación no tiene un formato válido. ",
IF( AND($E$6&lt;&gt;"", DATE(YEAR(X208), MONTH(X208), 1) &lt;&gt; IFERROR(DATE(MID($E$6, 1, 4), MID($E$6, 6, 2),1), "1/1/1900") ), "La fecha de fin de la liquidación debe estar dentro del período liquidado. ", "")
)
)
)</f>
        <v/>
      </c>
      <c r="EO208" s="46">
        <f>IF($DS208,
IF(Y208="","Debes escribir la frecuencia de pago del trabajador. ",
IF(_xlfn.IFNA(VLOOKUP(Y208,PERÍODO_DE_NÓMINA,1,FALSE),-1)=-1,"La frecuencia de pago es inválida (por favor seleccionarlo de la lista). ","")
)
)</f>
        <v/>
      </c>
      <c r="EP208" s="46">
        <f>IF($DS208,
IF(Z208="","Debes escribir la fecha de pago. ",
IF(ISERR(DATE(YEAR(Z208),MONTH(Z208),DAY(Z208))), "El valor ingresado en fecha de pago no tiene un formato válido. ","")
)
)</f>
        <v/>
      </c>
      <c r="EQ208" s="46">
        <f>IF($DS208,
IF(AA208="","Debes escribir el medio de pago. ",
IF(_xlfn.IFNA(VLOOKUP(AA208,MEDIOS_DE_PAGO,1,FALSE),-1)=-1,"El medio de pago es inválido (por favor seleccionarlo de la lista). ","")
)
)</f>
        <v/>
      </c>
      <c r="ER208" s="46">
        <f>OR(AA208='Tablas '!$T$4,AA208='Tablas '!$T$7,AA208='Tablas '!$T$8,AA208='Tablas '!$T$11)</f>
        <v/>
      </c>
      <c r="ES208" s="46">
        <f>IF(AND($DS208,ER208),
IF(AB208="","Debes escribir la entidad bancaria. ",""),
""
)</f>
        <v/>
      </c>
      <c r="ET208" s="46">
        <f>IF(AND($DS208,ER208),
IF(AC208="","Debes escribir el tipo de cuenta bancaria. ",
IF(_xlfn.IFNA(VLOOKUP(AC208,TIPO_DE_CUENTA,1,FALSE),-1)=-1,"El tipo de cuenta bancaria es inválida (por favor seleccionarlo de la lista). ","")
),
""
)</f>
        <v/>
      </c>
      <c r="EU208" s="46">
        <f>IF(AND($DS208,ER208),
IF(AD208="","Debes escribir el número de cuenta bancaria. ",""),
""
)</f>
        <v/>
      </c>
      <c r="EV208" s="46">
        <f>IF($DS208,
IF(AE208="","Debes escribir el valor del sueldo básico. ",
IF( ISERR(_xlfn.NUMBERVALUE(AE208)), "El valor del sueldo básico debe ser un número válido. ", "")
)
)</f>
        <v/>
      </c>
      <c r="EW208" s="46">
        <f>IF($DS208,
IF(AF208="","Debes escribir el número de días trabajados. ",
IF( IFERROR(INT(AF208),1.1) &lt;&gt; IFERROR(_xlfn.NUMBERVALUE(AF208),1), "La cantidad de días trabajados debe ser un número entero. ", "")
)
)</f>
        <v/>
      </c>
      <c r="EX208" s="46">
        <f>IF($DS208,
IF(AG208="","Debes escribir el valor del sueldo trabajado. ",
IF( ISERR(_xlfn.NUMBERVALUE(AG208)), "El valor del sueldo trabajado debe ser un número válido. ", "")
)
)</f>
        <v/>
      </c>
      <c r="EY208" s="46">
        <f>IF($DS208,
IF( AND(AH208&lt;&gt;"", ISERR(_xlfn.NUMBERVALUE(AH208))), "El valor del auxilio de transporte debe ser un número válido. ", "")
)</f>
        <v/>
      </c>
      <c r="EZ208" s="46">
        <f>IF($DS208,
IF( AND(AI208&lt;&gt;"", ISERR(_xlfn.NUMBERVALUE(AI208))), "El valor de viáticos salariales debe ser un número válido. ", "")
)</f>
        <v/>
      </c>
      <c r="FA208" s="46">
        <f>IF($DS208,
IF( AND(AJ208&lt;&gt;"", ISERR(_xlfn.NUMBERVALUE(AJ208))), "El valor de viáticos NO salariales debe ser un número válido. ", "")
)</f>
        <v/>
      </c>
      <c r="FB208" s="46">
        <f>CONCATENATE(AK208,AL208)&lt;&gt;""</f>
        <v/>
      </c>
      <c r="FC208" s="46">
        <f>IF(AND($DS208,FB208),
IF(AK208="","Debes escribir el número de horas extras diurnas. ",
IF( IFERROR(INT(AK208),1.1) &lt;&gt; IFERROR(_xlfn.NUMBERVALUE(AK208),1), "La cantidad de horas extras diurnas debe ser un número entero. ", "")
),
""
)</f>
        <v/>
      </c>
      <c r="FD208" s="46">
        <f>IF(AND($DS208,FB208),
IF(AL208="","Debes escribir el valor de las horas extras diurnas. ",
IF( ISERR(_xlfn.NUMBERVALUE(AL208)), "El valor de las horas extras duirnas debe ser un número válido. ", "")
),
""
)</f>
        <v/>
      </c>
      <c r="FE208" s="46">
        <f>CONCATENATE(AM208,AN208)&lt;&gt;""</f>
        <v/>
      </c>
      <c r="FF208" s="46">
        <f>IF(AND($DS208,FE208),
IF(AM208="","Debes escribir el número de horas extras nocturnas. ",
IF( IFERROR(INT(AM208),1.1) &lt;&gt; IFERROR(_xlfn.NUMBERVALUE(AM208),1), "La cantidad de horas extras nocturnas debe ser un número entero. ", "")
),
""
)</f>
        <v/>
      </c>
      <c r="FG208" s="46">
        <f>IF(AND($DS208,FE208),
IF(AN208="","Debes escribir el valor de las horas extras nocturnas. ",
IF( ISERR(_xlfn.NUMBERVALUE(AN208)), "El valor de las horas extras nocturnas debe ser un número válido. ", "")
),
""
)</f>
        <v/>
      </c>
      <c r="FH208" s="46">
        <f>CONCATENATE(AO208,AP208)&lt;&gt;""</f>
        <v/>
      </c>
      <c r="FI208" s="46">
        <f>IF(AND($DS208,FH208),
IF(AO208="","Debes escribir el número de horas extras diurnas dominicales y festivas. ",
IF( IFERROR(INT(AO208),1.1) &lt;&gt; IFERROR(_xlfn.NUMBERVALUE(AO208),1), "La cantidad de horas extras diurnas dominicales y festivas debe ser un número entero. ", "")
),
""
)</f>
        <v/>
      </c>
      <c r="FJ208" s="46">
        <f>IF(AND($DS208,FH208),
IF(AP208="","Debes escribir el valor de las horas extras diurnas dominicales y festivas. ",
IF( ISERR(_xlfn.NUMBERVALUE(AP208)), "El valor de las horas extras diurnas dominicales y festivas debe ser un número válido. ", "")
),
""
)</f>
        <v/>
      </c>
      <c r="FK208" s="46">
        <f>CONCATENATE(AQ208,AR208)&lt;&gt;""</f>
        <v/>
      </c>
      <c r="FL208" s="46">
        <f>IF(AND($DS208,FK208),
IF(AQ208="","Debes escribir el número de horas extras nocturnas dominicales y festivas. ",
IF( IFERROR(INT(AQ208),1.1) &lt;&gt; IFERROR(_xlfn.NUMBERVALUE(AQ208),1), "La cantidad de horas extras nocturnas dominicales y festivas debe ser un número entero. ", "")
),
""
)</f>
        <v/>
      </c>
      <c r="FM208" s="46">
        <f>IF(AND($DS208,FK208),
IF(AR208="","Debes escribir el valor de las horas extras nocturnas dominicales y festivas. ",
IF( ISERR(_xlfn.NUMBERVALUE(AR208)), "El valor de las horas extras nocturnas dominicales y festivas debe ser un número válido. ", "")
),
""
)</f>
        <v/>
      </c>
      <c r="FN208" s="46">
        <f>CONCATENATE(AS208,AT208)&lt;&gt;""</f>
        <v/>
      </c>
      <c r="FO208" s="46">
        <f>IF(AND($DS208,FN208),
IF(AS208="","Debes escribir el número de horas recargo nocturno. ",
IF( IFERROR(INT(AS208),1.1) &lt;&gt; IFERROR(_xlfn.NUMBERVALUE(AS208),1), "La cantidad de horas recargo nocturno debe ser un número entero. ", "")
),
""
)</f>
        <v/>
      </c>
      <c r="FP208" s="46">
        <f>IF(AND($DS208,FN208),
IF(AT208="","Debes escribir el valor de las horas recargo nocturno. ",
IF( ISERR(_xlfn.NUMBERVALUE(AT208)), "El valor de las horas recargo nocturno debe ser un número válido. ", "")
),
""
)</f>
        <v/>
      </c>
      <c r="FQ208" s="46">
        <f>CONCATENATE(AU208,AV208)&lt;&gt;""</f>
        <v/>
      </c>
      <c r="FR208" s="46">
        <f>IF(AND($DS208,FQ208),
IF(AU208="","Debes escribir el número de horas recargo diurno dominical y festivo. ",
IF( IFERROR(INT(AU208),1.1) &lt;&gt; IFERROR(_xlfn.NUMBERVALUE(AU208),1), "La cantidad de horas recargo diurno dominical y festivo debe ser un número entero. ", "")
),
""
)</f>
        <v/>
      </c>
      <c r="FS208" s="46">
        <f>IF(AND($DS208,FQ208),
IF(AV208="","Debes escribir el valor de las horas recargo diurno dominical y festivo. ",
IF( ISERR(_xlfn.NUMBERVALUE(AV208)), "El valor de las horas recargo diurno dominical y festivo debe ser un número válido. ", "")
),
""
)</f>
        <v/>
      </c>
      <c r="FT208" s="46">
        <f>CONCATENATE(AW208,AX208)&lt;&gt;""</f>
        <v/>
      </c>
      <c r="FU208" s="46">
        <f>IF(AND($DS208,FT208),
IF(AW208="","Debes escribir el número de horas recargo nocturno dominical y festivo. ",
IF( IFERROR(INT(AW208),1.1) &lt;&gt; IFERROR(_xlfn.NUMBERVALUE(AW208),1), "La cantidad de horas recargo nocturno dominical y festivo debe ser un número entero. ", "")
),
""
)</f>
        <v/>
      </c>
      <c r="FV208" s="46">
        <f>IF(AND($DS208,FT208),
IF(AX208="","Debes escribir el valor de las horas recargo nocturno dominical y festivo. ",
IF( ISERR(_xlfn.NUMBERVALUE(AX208)), "El valor de las horas recargo nocturno dominical y festivo debe ser un número válido. ", "")
),
""
)</f>
        <v/>
      </c>
      <c r="FW208" s="46">
        <f>CONCATENATE(AY208,AZ208)&lt;&gt;""</f>
        <v/>
      </c>
      <c r="FX208" s="46">
        <f>IF(AND($DS208,FW208),
IF(AY208="","Debes escribir el número de días de vacaciones comunes. ",
IF( IFERROR(INT(AY208),1.1) &lt;&gt; IFERROR(_xlfn.NUMBERVALUE(AY208),1), "La cantidad de días de vacaciones comunes debe ser un número entero. ", "")
),
""
)</f>
        <v/>
      </c>
      <c r="FY208" s="46">
        <f>IF(AND($DS208,FW208),
IF(AZ208="","Debes escribir el valor de las vacaciones comunes. ",
IF( ISERR(_xlfn.NUMBERVALUE(AZ208)), "El valor de las vacaciones comunes debe ser un número válido. ", "")
),
""
)</f>
        <v/>
      </c>
      <c r="FZ208" s="46">
        <f>CONCATENATE(BA208,BB208)&lt;&gt;""</f>
        <v/>
      </c>
      <c r="GA208" s="46">
        <f>IF(AND($DS208,FZ208),
IF(BA208="","Debes escribir el número de días de vacaciones compensadas. ",
IF( IFERROR(INT(BA208),1.1) &lt;&gt; IFERROR(_xlfn.NUMBERVALUE(BA208),1), "La cantidad de días de vacaciones compensadas debe ser un número entero. ", "")
),
""
)</f>
        <v/>
      </c>
      <c r="GB208" s="46">
        <f>IF(AND($DS208,FZ208),
IF(BB208="","Debes escribir el valor de las vacaciones compensadas. ",
IF( ISERR(_xlfn.NUMBERVALUE(BB208)), "El valor de las vacaciones compensadas debe ser un número válido. ", "")
),
""
)</f>
        <v/>
      </c>
      <c r="GC208" s="46">
        <f>CONCATENATE(BC208,BD208)&lt;&gt;""</f>
        <v/>
      </c>
      <c r="GD208" s="46">
        <f>IF(AND($DS208,GC208),
IF(BC208="","Debes escribir el número de días de prima salarial. ",
IF( IFERROR(INT(BC208),1.1) &lt;&gt; IFERROR(_xlfn.NUMBERVALUE(BC208),1), "La cantidad de días de prima salarial debe ser un número entero. ", "")
),
""
)</f>
        <v/>
      </c>
      <c r="GE208" s="46">
        <f>IF(AND($DS208,GC208),
IF(BD208="","Debes escribir el valor de los días de prima salarial. ",
IF( ISERR(_xlfn.NUMBERVALUE(BD208)), "El valor de los días de prima salarial debe ser un número válido. ", "")
),
""
)</f>
        <v/>
      </c>
      <c r="GF208" s="46">
        <f>IF($DS208,
IF( AND(BE208&lt;&gt;"", ISERR(_xlfn.NUMBERVALUE(BE208))), "El valor de la prima NO saliarial debe ser un número válido. ", "")
)</f>
        <v/>
      </c>
      <c r="GG208" s="46">
        <f>CONCATENATE(BF208,BG208,BH208)&lt;&gt;""</f>
        <v/>
      </c>
      <c r="GH208" s="46">
        <f>IF(AND($DS208,GG208),
IF(BF208="","Debes escribir el valor de las cesantías. ",
IF( ISERR(_xlfn.NUMBERVALUE(BF208)), "El valor de las cesantías debe ser un número válido. ", "")
),
""
)</f>
        <v/>
      </c>
      <c r="GI208" s="46">
        <f>IF(AND($DS208,GG208),
IF(BG208="","Debes escribir el % de cesantías. ",
IF( ISERR(_xlfn.NUMBERVALUE(BG208)), "El % de cesantías debe ser un número válido. ", "")
),
""
)</f>
        <v/>
      </c>
      <c r="GJ208" s="46">
        <f>IF(AND($DS208,GG208),
IF(BH208="","Debes escribir el valor de intereses de cesantías. ",
IF( ISERR(_xlfn.NUMBERVALUE(BH208)), "El valor de intereses de cesantías debe ser un número válido. ", "")
),
""
)</f>
        <v/>
      </c>
      <c r="GK208" s="46">
        <f>CONCATENATE(BI208,BJ208,BK208)&lt;&gt;""</f>
        <v/>
      </c>
      <c r="GL208" s="46">
        <f>IF(AND($DS208,GK208),
IF(BI208="","Debes escribir el número de días de incapacidad. ",
IF( IFERROR(INT(BI208),1.1) &lt;&gt; IFERROR(_xlfn.NUMBERVALUE(BI208),1), "La cantidad de días de incapacidad debe ser un número entero. ", "")
),
""
)</f>
        <v/>
      </c>
      <c r="GM208" s="46">
        <f>IF(AND($DS208,GK208),
IF(BJ208="","Debes escribir el tipo de incapacidad. ",
IF(_xlfn.IFNA(VLOOKUP(BJ208,TIPO_DE_INCAPACIDAD,1,FALSE),-1)=-1,"El tipo de incapacidad es inválida (por favor seleccionarlo de la lista). ","")
),
""
)</f>
        <v/>
      </c>
      <c r="GN208" s="46">
        <f>IF(AND($DS208,GK208),
IF(BK208="","Debes escribir el valor de la incapacidad. ",
IF( ISERR(_xlfn.NUMBERVALUE(BK208)), "El valor de la incapacidad debe ser un número válido. ", "")
),
""
)</f>
        <v/>
      </c>
      <c r="GO208" s="46">
        <f>CONCATENATE(BL208,BM208)&lt;&gt;""</f>
        <v/>
      </c>
      <c r="GP208" s="46">
        <f>IF(AND($DS208,GO208),
IF(BL208="","Debes escribir el número de días de licencia de maternidad o paternidad. ",
IF( IFERROR(INT(BL208),1.1) &lt;&gt; IFERROR(_xlfn.NUMBERVALUE(BL208),1), "La cantidad de días de licencia de maternidad o paternidad debe ser un número entero. ", "")
),
""
)</f>
        <v/>
      </c>
      <c r="GQ208" s="46">
        <f>IF(AND($DS208,GO208),
IF(BM208="","Debes escribir el valor de la licencia de maternidad o paternidad. ",
IF( ISERR(_xlfn.NUMBERVALUE(BM208)), "El valor de la licencia de maternidad o paternidad debe ser un número válido. ", "")
),
""
)</f>
        <v/>
      </c>
      <c r="GR208" s="46">
        <f>CONCATENATE(BN208,BO208)&lt;&gt;""</f>
        <v/>
      </c>
      <c r="GS208" s="46">
        <f>IF(AND($DS208,GR208),
IF(BN208="","Debes escribir el número de días de licencia remunerada. ",
IF( IFERROR(INT(BN208),1.1) &lt;&gt; IFERROR(_xlfn.NUMBERVALUE(BN208),1), "La cantidad de días de licencia remunerada debe ser un número entero. ", "")
),
""
)</f>
        <v/>
      </c>
      <c r="GT208" s="46">
        <f>IF(AND($DS208,GR208),
IF(BO208="","Debes escribir el valor de la licencia remunerada. ",
IF( ISERR(_xlfn.NUMBERVALUE(BO208)), "El valor de la licencia remunerada debe ser un número válido. ", "")
),
""
)</f>
        <v/>
      </c>
      <c r="GU208" s="46">
        <f>IF($DS208,
IF( AND(BP208&lt;&gt;"", ISERR(_xlfn.NUMBERVALUE(BP208))), "El valor de la licencia NO remunerada debe ser un número válido. ", "")
)</f>
        <v/>
      </c>
      <c r="GV208" s="46">
        <f>IF($DS208,
IF( AND(BQ208&lt;&gt;"", ISERR(_xlfn.NUMBERVALUE(BQ208))), "El valor de auxilios salariales debe ser un número válido. ", "")
)</f>
        <v/>
      </c>
      <c r="GW208" s="46">
        <f>IF($DS208,
IF( AND(BR208&lt;&gt;"", ISERR(_xlfn.NUMBERVALUE(BR208))), "El valor de auxilios NO salariales debe ser un número válido. ", "")
)</f>
        <v/>
      </c>
      <c r="GX208" s="46">
        <f>IF($DS208,
IF( AND(BS208&lt;&gt;"", ISERR(_xlfn.NUMBERVALUE(BS208))), "El valor de bonos salariales debe ser un número válido. ", "")
)</f>
        <v/>
      </c>
      <c r="GY208" s="46">
        <f>IF($DS208,
IF( AND(BT208&lt;&gt;"", ISERR(_xlfn.NUMBERVALUE(BT208))), "El valor de bonos NO salariales debe ser un número válido. ", "")
)</f>
        <v/>
      </c>
      <c r="GZ208" s="46">
        <f>IF($DS208,
IF( AND(BU208&lt;&gt;"", ISERR(_xlfn.NUMBERVALUE(BU208))), "El valor de bonos salariales de alimentación debe ser un número válido. ", "")
)</f>
        <v/>
      </c>
      <c r="HA208" s="46">
        <f>IF($DS208,
IF( AND(BV208&lt;&gt;"", ISERR(_xlfn.NUMBERVALUE(BV208))), "El valor de bonos NO salariales de alimentación debe ser un número válido. ", "")
)</f>
        <v/>
      </c>
      <c r="HB208" s="46">
        <f>IF($DS208,
IF( AND(BW208&lt;&gt;"", ISERR(_xlfn.NUMBERVALUE(BW208))), "El valor de bonificaciones salariales debe ser un número válido. ", "")
)</f>
        <v/>
      </c>
      <c r="HC208" s="46">
        <f>IF($DS208,
IF( AND(BX208&lt;&gt;"", ISERR(_xlfn.NUMBERVALUE(BX208))), "El valor de bonificaciones NO salariales debe ser un número válido. ", "")
)</f>
        <v/>
      </c>
      <c r="HD208" s="46">
        <f>IF($DS208,
IF( AND(BY208&lt;&gt;"", ISERR(_xlfn.NUMBERVALUE(BY208))), "El valor de compensaciones ordinarias debe ser un número válido. ", "")
)</f>
        <v/>
      </c>
      <c r="HE208" s="46">
        <f>IF($DS208,
IF( AND(BZ208&lt;&gt;"", ISERR(_xlfn.NUMBERVALUE(BZ208))), "El valor de compensaciones extraordinarias debe ser un número válido. ", "")
)</f>
        <v/>
      </c>
      <c r="HF208" s="46">
        <f>IF($DS208,
IF( AND(CA208&lt;&gt;"", ISERR(_xlfn.NUMBERVALUE(CA208))), "El valor de comisiones debe ser un número válido. ", "")
)</f>
        <v/>
      </c>
      <c r="HG208" s="46">
        <f>IF($DS208,
IF( AND(CB208&lt;&gt;"", ISERR(_xlfn.NUMBERVALUE(CB208))), "El valor de ausencia por huega debe ser un número válido. ", "")
)</f>
        <v/>
      </c>
      <c r="HH208" s="46">
        <f>IF($DS208,
IF( AND(CC208&lt;&gt;"", ISERR(_xlfn.NUMBERVALUE(CC208))), "El valor de anticipos debe ser un número válido. ", "")
)</f>
        <v/>
      </c>
      <c r="HI208" s="46">
        <f>IF($DS208,
IF( AND(CD208&lt;&gt;"", ISERR(_xlfn.NUMBERVALUE(CD208))), "El valor de pagos a terceros debe ser un número válido. ", "")
)</f>
        <v/>
      </c>
      <c r="HJ208" s="46">
        <f>IF($DS208,
IF( AND(CE208&lt;&gt;"", ISERR(_xlfn.NUMBERVALUE(CE208))), "El valor de dotación debe ser un número válido. ", "")
)</f>
        <v/>
      </c>
      <c r="HK208" s="46">
        <f>IF($DS208,
IF( AND(CF208&lt;&gt;"", ISERR(_xlfn.NUMBERVALUE(CF208))), "El valor de apoyo sostenibilidad debe ser un número válido. ", "")
)</f>
        <v/>
      </c>
      <c r="HL208" s="46">
        <f>IF($DS208,
IF( AND(CG208&lt;&gt;"", ISERR(_xlfn.NUMBERVALUE(CG208))), "El valor de teletrabajo debe ser un número válido. ", "")
)</f>
        <v/>
      </c>
      <c r="HM208" s="46">
        <f>IF($DS208,
IF( AND(CH208&lt;&gt;"", ISERR(_xlfn.NUMBERVALUE(CH208))), "El valor de bonificación de retiro debe ser un número válido. ", "")
)</f>
        <v/>
      </c>
      <c r="HN208" s="46">
        <f>IF($DS208,
IF( AND(CI208&lt;&gt;"", ISERR(_xlfn.NUMBERVALUE(CI208))), "El valor de indemnización de retiro debe ser un número válido. ", "")
)</f>
        <v/>
      </c>
      <c r="HO208" s="46">
        <f>IF($DS208,
IF( AND(CJ208&lt;&gt;"", ISERR(_xlfn.NUMBERVALUE(CJ208))), "El valor de reintegros debe ser un número válido. ", "")
)</f>
        <v/>
      </c>
      <c r="HP208" s="46">
        <f>CONCATENATE(CK208,CL208,CM208)&lt;&gt;""</f>
        <v/>
      </c>
      <c r="HQ208" s="46">
        <f>IF(AND($DS208,HP208),
IF(CK208="","Debes escribir la descripción de otro concepto no categorizado. ",""),
""
)</f>
        <v/>
      </c>
      <c r="HR208" s="46">
        <f>IF(AND($DS208,HP208),
IF(CONCATENATE(CL208,CM208)="","Debes escribir al menos un valor de concepto no categorizado (salarial o no salarial). ",
IF(ISERR(_xlfn.NUMBERVALUE(CL208)),"El valor salarial concepto no categorizado debe ser un número válido. ","")
),
""
)</f>
        <v/>
      </c>
      <c r="HS208" s="46">
        <f>IF(AND($DS208,HP208),
IF(CONCATENATE(CL208,CM208)="","Debes escribir al menos un valor de concepto no categorizado (salarial o no salarial). ",
IF(ISERR(_xlfn.NUMBERVALUE(CM208)),"El valor NO salarial concepto no categorizado debe ser un número válido. ","")
),
""
)</f>
        <v/>
      </c>
      <c r="HT208" s="46">
        <f>IF($DS208,
IF(CN208="","Debes escribir el porcentaje del aporte a salud. ",
IF( ISERR(_xlfn.NUMBERVALUE(CN208)), "El valor del porcentaje del aporte a salud debe ser un número válido. ", "")
)
)</f>
        <v/>
      </c>
      <c r="HU208" s="46">
        <f>IF($DS208,
IF(CO208="","Debes escribir el valor del aporte a salud. ",
IF( ISERR(_xlfn.NUMBERVALUE(CO208)), "El valor del aporte a salud debe ser un número válido. ", "")
)
)</f>
        <v/>
      </c>
      <c r="HV208" s="46">
        <f>IF($DS208,
IF( AND(CP208&lt;&gt;"", ISERR(_xlfn.NUMBERVALUE(CP208))), "El valor plan complementario debe ser un número válido. ", "")
)</f>
        <v/>
      </c>
      <c r="HW208" s="46">
        <f>IF($DS208,
IF(CQ208="","Debes escribir el porcentaje del aporte a pensión. ",
IF( ISERR(_xlfn.NUMBERVALUE(CQ208)), "El valor del porcentaje del aporte a pensión debe ser un número válido. ", "")
)
)</f>
        <v/>
      </c>
      <c r="HX208" s="46">
        <f>IF($DS208,
IF(CR208="","Debes escribir el valor del aporte a pensión. ",
IF( ISERR(_xlfn.NUMBERVALUE(CR208)), "El valor del aporte a salud debe ser un número válido. ", "")
)
)</f>
        <v/>
      </c>
      <c r="HY208" s="46">
        <f>IF($DS208,
IF( AND(CS208&lt;&gt;"", ISERR(_xlfn.NUMBERVALUE(CS208))), "El valor pensión voluntaria debe ser un número válido. ", "")
)</f>
        <v/>
      </c>
      <c r="HZ208" s="46">
        <f>CONCATENATE(CT208,CU208,CV208,CW208)&lt;&gt;""</f>
        <v/>
      </c>
      <c r="IA208" s="46">
        <f>IF(AND($DS208,HZ208),
IF(CT208="","Debes escribir el % del fondo de seguridad pensional. ",
IF( ISERR(_xlfn.NUMBERVALUE(CT208)), "El % del fondo de seguridad debe ser un número válido. ", "")
),
""
)</f>
        <v/>
      </c>
      <c r="IB208" s="46">
        <f>IF(AND($DS208,HZ208),
IF(CU208="","Debes escribir el valor del aporte al fondo de solidaridad pensional. ",
IF( ISERR(_xlfn.NUMBERVALUE(CU208)), "El valor del aporte al fondo de solidaridad pensional debe ser un número válido. ", "")
),
""
)</f>
        <v/>
      </c>
      <c r="IC208" s="46">
        <f>IF(AND($DS208,HZ208),
IF(CV208="","Debes escribir el % del fondo de subsistencia. ",
IF( ISERR(_xlfn.NUMBERVALUE(CV208)), "El % del fondo de subsistencia debe ser un número válido. ", "")
),
""
)</f>
        <v/>
      </c>
      <c r="ID208" s="46">
        <f>IF(AND($DS208,HZ208),
IF(CW208="","Debes escribir el valor del fondo de subsistencia. ",
IF( ISERR(_xlfn.NUMBERVALUE(CW208)), "El valor del fondo de subsistencia debe ser un número válido. ", "")
),
""
)</f>
        <v/>
      </c>
      <c r="IE208" s="46">
        <f>CONCATENATE(CX208,CY208)&lt;&gt;""</f>
        <v/>
      </c>
      <c r="IF208" s="46">
        <f>IF(AND($DS208,IE208),
IF(CX208="","Debes escribir el % de sindicato. ",
IF( ISERR(_xlfn.NUMBERVALUE(CX208)), "El % de sindicato debe ser un número válido. ", "")
),
""
)</f>
        <v/>
      </c>
      <c r="IG208" s="46">
        <f>IF(AND($DS208,IE208),
IF(CY208="","Debes escribir el valor del sindicato. ",
IF( ISERR(_xlfn.NUMBERVALUE(CY208)), "El valor del sindicato debe ser un número válido. ", "")
),
""
)</f>
        <v/>
      </c>
      <c r="IH208" s="46">
        <f>IF($DS208,
IF( AND(CZ208&lt;&gt;"", ISERR(_xlfn.NUMBERVALUE(CZ208))), "El valor de sanción pública debe ser un número válido. ", "")
)</f>
        <v/>
      </c>
      <c r="II208" s="46">
        <f>IF($DS208,
IF( AND(DA208&lt;&gt;"", ISERR(_xlfn.NUMBERVALUE(DA208))), "El valor de sanción privada debe ser un número válido. ", "")
)</f>
        <v/>
      </c>
      <c r="IJ208" s="46">
        <f>CONCATENATE(DB208,DC208)&lt;&gt;""</f>
        <v/>
      </c>
      <c r="IK208" s="46">
        <f>IF(AND($DS208,IJ208),
IF(DB208="","Debes escribir la descripción de libranza. ",""),
""
)</f>
        <v/>
      </c>
      <c r="IL208" s="46">
        <f>IF(AND($DS208,IJ208),
IF(DC208="","Debes escribir la cuota libranza. ",
IF(ISERR(_xlfn.NUMBERVALUE(DC208)),"El valor de la cuota libranza debe ser un número válido. ","")
),
""
)</f>
        <v/>
      </c>
      <c r="IM208" s="46">
        <f>IF($DS208,
IF( AND(DD208&lt;&gt;"", ISERR(_xlfn.NUMBERVALUE(DD208))), "El valor de pagos a terceros debe ser un número válido. ", "")
)</f>
        <v/>
      </c>
      <c r="IN208" s="46">
        <f>IF($DS208,
IF( AND(DE208&lt;&gt;"", ISERR(_xlfn.NUMBERVALUE(DE208))), "El valor de anticipos debe ser un número válido. ", "")
)</f>
        <v/>
      </c>
      <c r="IO208" s="46">
        <f>IF($DS208,
IF( AND(DF208&lt;&gt;"", ISERR(_xlfn.NUMBERVALUE(DF208))), "El valor de AFC debe ser un número válido. ", "")
)</f>
        <v/>
      </c>
      <c r="IP208" s="46">
        <f>IF($DS208,
IF( AND(DG208&lt;&gt;"", ISERR(_xlfn.NUMBERVALUE(DG208))), "El valor de rete-fuente debe ser un número válido. ", "")
)</f>
        <v/>
      </c>
      <c r="IQ208" s="46">
        <f>IF($DS208,
IF( AND(DH208&lt;&gt;"", ISERR(_xlfn.NUMBERVALUE(DH208))), "El valor de cooperativa de trabajo debe ser un número válido. ", "")
)</f>
        <v/>
      </c>
      <c r="IR208" s="46">
        <f>IF($DS208,
IF( AND(DI208&lt;&gt;"", ISERR(_xlfn.NUMBERVALUE(DI208))), "El valor de embargo fiscal debe ser un número válido. ", "")
)</f>
        <v/>
      </c>
      <c r="IS208" s="46">
        <f>IF($DS208,
IF( AND(DJ208&lt;&gt;"", ISERR(_xlfn.NUMBERVALUE(DJ208))), "El valor de educación debe ser un número válido. ", "")
)</f>
        <v/>
      </c>
      <c r="IT208" s="46">
        <f>IF($DS208,
IF( AND(DK208&lt;&gt;"", ISERR(_xlfn.NUMBERVALUE(DK208))), "El valor de reintegro debe ser un número válido. ", "")
)</f>
        <v/>
      </c>
      <c r="IU208" s="46">
        <f>IF($DS208,
IF( AND(DL208&lt;&gt;"", ISERR(_xlfn.NUMBERVALUE(DL208))), "El valor de deuda debe ser un número válido. ", "")
)</f>
        <v/>
      </c>
      <c r="IV208" s="46">
        <f>IF($DS208,
IF( AND(DM208&lt;&gt;"", ISERR(_xlfn.NUMBERVALUE(DM208))), "El valor de otras deducciones debe ser un número válido. ", "")
)</f>
        <v/>
      </c>
      <c r="IW208" s="46">
        <f>IF($DS208,
IF(DN208="","Debes escribir el valor de los devengos totales. ",
IF( ISERR(_xlfn.NUMBERVALUE(DN208)), "El valor de los devengos totales debe ser un número válido. ", "")
)
)</f>
        <v/>
      </c>
      <c r="IX208" s="46">
        <f>IF($DS208,
IF(DO208="","Debes escribir el valor de las deducciones totales. ",
IF( ISERR(_xlfn.NUMBERVALUE(DO208)), "El valor de las deducciones totales debe ser un número válido. ", "")
)
)</f>
        <v/>
      </c>
      <c r="IY208" s="46">
        <f>IF($DS208,
IF(DP208="","Debes escribir el valor del salario total. ",
IF( ISERR(_xlfn.NUMBERVALUE(DP208)), "El valor del salario total debe ser un número válido. ", "")
)
)</f>
        <v/>
      </c>
    </row>
    <row r="209">
      <c r="B209" s="48" t="n">
        <v>197</v>
      </c>
      <c r="C209" s="61">
        <f>IF(AND(DS209,DP209&lt;&gt;""),
IF(DQ209="","OK","Error"),
""
)</f>
        <v/>
      </c>
      <c r="D209" s="53" t="n"/>
      <c r="E209" s="52" t="n"/>
      <c r="F209" s="112" t="n"/>
      <c r="G209" s="52" t="n"/>
      <c r="H209" s="53" t="n"/>
      <c r="I209" s="52" t="n"/>
      <c r="J209" s="52" t="n"/>
      <c r="K209" s="53" t="n"/>
      <c r="L209" s="55" t="n"/>
      <c r="M209" s="108" t="n"/>
      <c r="N209" s="56" t="n"/>
      <c r="O209" s="52" t="n"/>
      <c r="P209" s="52" t="n"/>
      <c r="Q209" s="52" t="n"/>
      <c r="R209" s="52" t="n"/>
      <c r="S209" s="52" t="n"/>
      <c r="T209" s="53" t="n"/>
      <c r="U209" s="52" t="n"/>
      <c r="V209" s="52" t="n"/>
      <c r="W209" s="55" t="n"/>
      <c r="X209" s="55" t="n"/>
      <c r="Y209" s="52" t="n"/>
      <c r="Z209" s="55" t="n"/>
      <c r="AA209" s="52" t="n"/>
      <c r="AB209" s="53" t="n"/>
      <c r="AC209" s="53" t="n"/>
      <c r="AD209" s="53" t="n"/>
      <c r="AE209" s="177" t="n"/>
      <c r="AF209" s="113" t="n"/>
      <c r="AG209" s="177" t="n"/>
      <c r="AH209" s="178" t="n"/>
      <c r="AI209" s="178" t="n"/>
      <c r="AJ209" s="178" t="n"/>
      <c r="AK209" s="114" t="n"/>
      <c r="AL209" s="178" t="n"/>
      <c r="AM209" s="114" t="n"/>
      <c r="AN209" s="178" t="n"/>
      <c r="AO209" s="114" t="n"/>
      <c r="AP209" s="178" t="n"/>
      <c r="AQ209" s="114" t="n"/>
      <c r="AR209" s="178" t="n"/>
      <c r="AS209" s="114" t="n"/>
      <c r="AT209" s="178" t="n"/>
      <c r="AU209" s="114" t="n"/>
      <c r="AV209" s="178" t="n"/>
      <c r="AW209" s="114" t="n"/>
      <c r="AX209" s="178" t="n"/>
      <c r="AY209" s="114" t="n"/>
      <c r="AZ209" s="178" t="n"/>
      <c r="BA209" s="114" t="n"/>
      <c r="BB209" s="178" t="n"/>
      <c r="BC209" s="114" t="n"/>
      <c r="BD209" s="178" t="n"/>
      <c r="BE209" s="178" t="n"/>
      <c r="BF209" s="178" t="n"/>
      <c r="BG209" s="59" t="n"/>
      <c r="BH209" s="178" t="n"/>
      <c r="BI209" s="114" t="n"/>
      <c r="BJ209" s="53" t="n"/>
      <c r="BK209" s="178" t="n"/>
      <c r="BL209" s="114" t="n"/>
      <c r="BM209" s="178" t="n"/>
      <c r="BN209" s="114" t="n"/>
      <c r="BO209" s="178" t="n"/>
      <c r="BP209" s="178" t="n"/>
      <c r="BQ209" s="178" t="n"/>
      <c r="BR209" s="178" t="n"/>
      <c r="BS209" s="178" t="n"/>
      <c r="BT209" s="178" t="n"/>
      <c r="BU209" s="178" t="n"/>
      <c r="BV209" s="178" t="n"/>
      <c r="BW209" s="178" t="n"/>
      <c r="BX209" s="178" t="n"/>
      <c r="BY209" s="178" t="n"/>
      <c r="BZ209" s="178" t="n"/>
      <c r="CA209" s="178" t="n"/>
      <c r="CB209" s="178" t="n"/>
      <c r="CC209" s="178" t="n"/>
      <c r="CD209" s="178" t="n"/>
      <c r="CE209" s="178" t="n"/>
      <c r="CF209" s="178" t="n"/>
      <c r="CG209" s="178" t="n"/>
      <c r="CH209" s="178" t="n"/>
      <c r="CI209" s="178" t="n"/>
      <c r="CJ209" s="178" t="n"/>
      <c r="CK209" s="53" t="n"/>
      <c r="CL209" s="178" t="n"/>
      <c r="CM209" s="178" t="n"/>
      <c r="CN209" s="60" t="n"/>
      <c r="CO209" s="177" t="n"/>
      <c r="CP209" s="178" t="n"/>
      <c r="CQ209" s="60" t="n"/>
      <c r="CR209" s="177" t="n"/>
      <c r="CS209" s="178" t="n"/>
      <c r="CT209" s="59" t="n"/>
      <c r="CU209" s="178" t="n"/>
      <c r="CV209" s="59" t="n"/>
      <c r="CW209" s="178" t="n"/>
      <c r="CX209" s="59" t="n"/>
      <c r="CY209" s="178" t="n"/>
      <c r="CZ209" s="178" t="n"/>
      <c r="DA209" s="178" t="n"/>
      <c r="DB209" s="53" t="n"/>
      <c r="DC209" s="178" t="n"/>
      <c r="DD209" s="178" t="n"/>
      <c r="DE209" s="178" t="n"/>
      <c r="DF209" s="178" t="n"/>
      <c r="DG209" s="178" t="n"/>
      <c r="DH209" s="178" t="n"/>
      <c r="DI209" s="178" t="n"/>
      <c r="DJ209" s="178" t="n"/>
      <c r="DK209" s="178" t="n"/>
      <c r="DL209" s="178" t="n"/>
      <c r="DM209" s="178" t="n"/>
      <c r="DN209" s="177" t="n"/>
      <c r="DO209" s="177" t="n"/>
      <c r="DP209" s="177" t="n"/>
      <c r="DQ209" s="76">
        <f>IF(AND(DS209,DP209&lt;&gt;""),
CONCATENATE(DT209,DU209,DV209,DW209,DX209,DY209,DZ209,EA209,EB209,EC209,ED209,EE209,EF209,EG209,EH209,EI209,EJ209,EK209,EL209,EM209,EN209,EO209,EP209,EQ209,ES209,ET209,EU209,EV209,EW209,EX209,EY209,EZ209,FA209,FC209,FD209,FF209,FG209,FI209,FJ209,FL209,FM209,FO209,FP209,FR209,FS209,FU209,FV209,FX209,FY209,GA209,GB209,GD209,GE209,GF209,GH209,GI209,GJ209,GL209,GM209,GN209,GP209,GQ209,GS209,GT209,GU209,GV209,GW209,GX209,GY209,GZ209,HA209,HB209,HC209,HD209,HE209,HF209,HG209,HH209,HI209,HJ209,HK209,HL209,HM209,HN209,HO209,HQ209,HR209,HS209,HT209,HU209,HV209,HW209,HX209,HY209,IA209,IB209,IC209,ID209,IF209,IG209,IH209,II209,IK209,IL209,IM209,IN209,IO209,IP209,IQ209,IR209,IS209,IT209,IU209,IV209,IW209,IX209,IY209,IZ209),
""
)</f>
        <v/>
      </c>
      <c r="DR209" s="53" t="n"/>
      <c r="DS209" s="46">
        <f>CONCATENATE(D209,$E209,$F209,$G209,H209,$I209,$J209,K209,$L209,$M209,N209,$O209,$P209,$Q209,$R209,$S209,T209,$U209,$V209,$W209,$X209,$Y209,$Z209,$AA209,AB209,AC209,AD209,$AE209,$AF209,$AG209,AH209,AI209,AJ209,AK209,AL209,AM209,AN209,AO209,AP209,AQ209,AR209,AS209,AT209,AU209,AV209,AW209,AX209,AY209,AZ209,BA209,BB209,BC209,BD209,BE209,BF209,BG209,BH209,BI209,BJ209,BK209,BL209,BM209,BN209,BO209,BP209,BQ209,BR209,BS209,BT209,BU209,BV209,BW209,BX209,BY209,BZ209,CA209,CB209,CC209,CD209,CE209,CF209,CG209,CH209,CI209,CJ209,CK209,CL209,CM209,$CN209,$CO209,CP209,$CQ209,$CR209,CS209,CT209,CU209,CV209,CW209,CX209,CY209,CZ209,DA209,DB209,DC209,DD209,DE209,DF209,DG209,DH209,DI209,DJ209,DK209,DL209,DM209,$DN209,$DO209,$DP209,DR209)&lt;&gt;""</f>
        <v/>
      </c>
      <c r="DT209" s="46">
        <f>IF(AND($DS209,$E$4&lt;&gt;""),
IF(LEFT($E$4,2) = "1.",
IF(D209&lt;&gt;"","El CUNE sólo se envía en operaciones de novedad o ajuste. ",""),
IF(D209="","Debes escribir un CUNE válido para realizar operaciones de novedad o ajuste. ","")),
""
)</f>
        <v/>
      </c>
      <c r="DU209" s="46">
        <f>IF($DS209,
IF(E209="","Debes seleccionar el tipo de documento del empleado. ",
IF(_xlfn.IFNA(VLOOKUP(E209,TIPO_DE_DOCUMENTO,1,FALSE),-1)=-1,"El tipo de documento no es válido (por favor seleccionarlo de la lista). ","")
)
)</f>
        <v/>
      </c>
      <c r="DV209" s="46">
        <f>IF($DS209,
IF(F209="","Debes escribir el número de documento del empleado. ","")
)</f>
        <v/>
      </c>
      <c r="DW209" s="46">
        <f>IF($DS209,
IF(G209="","Debes escribir el primer nombre del empleado. ","")
)</f>
        <v/>
      </c>
      <c r="DY209" s="46">
        <f>IF($DS209,
IF(I209="","Debes escribir el primer apellido del empleado. ","")
)</f>
        <v/>
      </c>
      <c r="DZ209" s="46">
        <f>IF($DS209,
IF(J209="","Debes escribir el segundo apellido del empleado. ","")
)</f>
        <v/>
      </c>
      <c r="EB209" s="46">
        <f>IF($DS209,
IF(L209="","Debes escribir la fecha de ingreso del empleado. ",
IF(ISERR(DATE(YEAR(L209),MONTH(L209),DAY(L209))), "El valor ingresado en fecha de ingreso no tiene un formato válido. ","")
)
)</f>
        <v/>
      </c>
      <c r="EC209" s="46">
        <f>IF($DS209,
IF(M209="","Debes escribir el tiempo laborado. ",
IF( IFERROR(INT(M209),1.1) &lt;&gt; IFERROR(_xlfn.NUMBERVALUE(M209),1), "El valor de los días trabajados debe ser un número entero. ", "")
)
)</f>
        <v/>
      </c>
      <c r="ED209" s="46">
        <f>IF($DS209,
IF( AND(N209&lt;&gt;"", ISERR(DATE(YEAR(N209),MONTH(N209),DAY(N209))) ), "El valor ingresado en fecha de ingreso no tiene un formato válido. ",
IF( AND(N209&lt;&gt;"", $E$6&lt;&gt;"", DATE(YEAR(N209), MONTH(N209), 1) &lt;&gt; IFERROR(DATE(MID($E$6, 1, 4), MID($E$6, 6, 2),1), "1/1/1900") ), "La fecha de retiro debe estar dentro del período liquidado. ", "")
)
)</f>
        <v/>
      </c>
      <c r="EE209" s="46">
        <f>IF($DS209,
IF(O209="","Debes seleccionar el tipo de trabajador. ",
IF(_xlfn.IFNA(VLOOKUP(O209,TIPO_DE_TRABAJADOR,1,FALSE),-1)=-1,"El tipo de trabajador no es válido (por favor seleccionarlo de la lista). ","")
)
)</f>
        <v/>
      </c>
      <c r="EF209" s="46">
        <f>IF($DS209,
IF(P209="","Debes seleccionar si es un trabajador dependiente pensionado por vejez. ",
IF(_xlfn.IFNA(VLOOKUP(P209,SUBTIPO_DE_TRABAJADOR,1,FALSE),-1)=-1,"El tipo de trabajador dependiente pensionado por vejez no es válido (por favor seleccionarlo de la lista). ","")
)
)</f>
        <v/>
      </c>
      <c r="EG209" s="46">
        <f>IF($DS209,
IF(Q209="","Debes seleccionar el tipo de contrato del trabajador. ",
IF(_xlfn.IFNA(VLOOKUP(Q209,TIPO_DE_CONTRATO,1,FALSE),-1)=-1,"El tipo de contrato del trabajador no es válido (por favor seleccionarlo de la lista). ","")
)
)</f>
        <v/>
      </c>
      <c r="EH209" s="46">
        <f>IF($DS209,
IF(R209="","Debes seleccionar si es un salario integral. ",
IF(_xlfn.IFNA(VLOOKUP(R209,SI_NO,1,FALSE),-1)=-1,"Valor no válido para salario integral (por favor seleccionarlo de la lista). ","")
)
)</f>
        <v/>
      </c>
      <c r="EI209" s="46">
        <f>IF($DS209,
IF(S209="","Debes seleccionar si el trabajador realiza actividades de riesgo. ",
IF(_xlfn.IFNA(VLOOKUP(S209,SI_NO,1,FALSE),-1)=-1,"Valor no válido para actividad de alto riesgo (por favor seleccionarlo de la lista). ","")
)
)</f>
        <v/>
      </c>
      <c r="EK209" s="46">
        <f>IF($DS209,
IF(U209="","Debes escribir el código del municipio de residencia del trabajador. ",
IF(_xlfn.IFNA(VLOOKUP(U209,MUNICIPIO,1,FALSE),-1)=-1,"El municipio de residencia del trabajador es inválido (por favor seleccionarlo de la lista). ","")
)
)</f>
        <v/>
      </c>
      <c r="EL209" s="46">
        <f>IF($DS209,
IF(V209="","Debes escribir el la dirección de residendia del trabajador. ","")
)</f>
        <v/>
      </c>
      <c r="EM209" s="46">
        <f>IF($DS209,
IF(W209="","Debes escribir la fecha de inicio de la liquidación. ",
IF(ISERR(DATE(YEAR(W209),MONTH(W209),DAY(W209))),"El valor ingresado en fecha de inicio de liquidación no tiene un formato válido. ",
IF( AND($E$6&lt;&gt;"", DATE(YEAR(W209), MONTH(W209), 1) &lt;&gt; IFERROR(DATE(MID($E$6, 1, 4), MID($E$6, 6, 2),1), "1/1/1900") ), "La fecha de inicio de la liquidación debe estar dentro del período liquidado. ", "")
)
)
)</f>
        <v/>
      </c>
      <c r="EN209" s="46">
        <f>IF($DS209,
IF(X209="","Debes escribir la fecha de fin de la liquidación. ",
IF(ISERR(DATE(YEAR(X209),MONTH(X209),DAY(X209))),"El valor ingresado en fecha de fin de liquidación no tiene un formato válido. ",
IF( AND($E$6&lt;&gt;"", DATE(YEAR(X209), MONTH(X209), 1) &lt;&gt; IFERROR(DATE(MID($E$6, 1, 4), MID($E$6, 6, 2),1), "1/1/1900") ), "La fecha de fin de la liquidación debe estar dentro del período liquidado. ", "")
)
)
)</f>
        <v/>
      </c>
      <c r="EO209" s="46">
        <f>IF($DS209,
IF(Y209="","Debes escribir la frecuencia de pago del trabajador. ",
IF(_xlfn.IFNA(VLOOKUP(Y209,PERÍODO_DE_NÓMINA,1,FALSE),-1)=-1,"La frecuencia de pago es inválida (por favor seleccionarlo de la lista). ","")
)
)</f>
        <v/>
      </c>
      <c r="EP209" s="46">
        <f>IF($DS209,
IF(Z209="","Debes escribir la fecha de pago. ",
IF(ISERR(DATE(YEAR(Z209),MONTH(Z209),DAY(Z209))), "El valor ingresado en fecha de pago no tiene un formato válido. ","")
)
)</f>
        <v/>
      </c>
      <c r="EQ209" s="46">
        <f>IF($DS209,
IF(AA209="","Debes escribir el medio de pago. ",
IF(_xlfn.IFNA(VLOOKUP(AA209,MEDIOS_DE_PAGO,1,FALSE),-1)=-1,"El medio de pago es inválido (por favor seleccionarlo de la lista). ","")
)
)</f>
        <v/>
      </c>
      <c r="ER209" s="46">
        <f>OR(AA209='Tablas '!$T$4,AA209='Tablas '!$T$7,AA209='Tablas '!$T$8,AA209='Tablas '!$T$11)</f>
        <v/>
      </c>
      <c r="ES209" s="46">
        <f>IF(AND($DS209,ER209),
IF(AB209="","Debes escribir la entidad bancaria. ",""),
""
)</f>
        <v/>
      </c>
      <c r="ET209" s="46">
        <f>IF(AND($DS209,ER209),
IF(AC209="","Debes escribir el tipo de cuenta bancaria. ",
IF(_xlfn.IFNA(VLOOKUP(AC209,TIPO_DE_CUENTA,1,FALSE),-1)=-1,"El tipo de cuenta bancaria es inválida (por favor seleccionarlo de la lista). ","")
),
""
)</f>
        <v/>
      </c>
      <c r="EU209" s="46">
        <f>IF(AND($DS209,ER209),
IF(AD209="","Debes escribir el número de cuenta bancaria. ",""),
""
)</f>
        <v/>
      </c>
      <c r="EV209" s="46">
        <f>IF($DS209,
IF(AE209="","Debes escribir el valor del sueldo básico. ",
IF( ISERR(_xlfn.NUMBERVALUE(AE209)), "El valor del sueldo básico debe ser un número válido. ", "")
)
)</f>
        <v/>
      </c>
      <c r="EW209" s="46">
        <f>IF($DS209,
IF(AF209="","Debes escribir el número de días trabajados. ",
IF( IFERROR(INT(AF209),1.1) &lt;&gt; IFERROR(_xlfn.NUMBERVALUE(AF209),1), "La cantidad de días trabajados debe ser un número entero. ", "")
)
)</f>
        <v/>
      </c>
      <c r="EX209" s="46">
        <f>IF($DS209,
IF(AG209="","Debes escribir el valor del sueldo trabajado. ",
IF( ISERR(_xlfn.NUMBERVALUE(AG209)), "El valor del sueldo trabajado debe ser un número válido. ", "")
)
)</f>
        <v/>
      </c>
      <c r="EY209" s="46">
        <f>IF($DS209,
IF( AND(AH209&lt;&gt;"", ISERR(_xlfn.NUMBERVALUE(AH209))), "El valor del auxilio de transporte debe ser un número válido. ", "")
)</f>
        <v/>
      </c>
      <c r="EZ209" s="46">
        <f>IF($DS209,
IF( AND(AI209&lt;&gt;"", ISERR(_xlfn.NUMBERVALUE(AI209))), "El valor de viáticos salariales debe ser un número válido. ", "")
)</f>
        <v/>
      </c>
      <c r="FA209" s="46">
        <f>IF($DS209,
IF( AND(AJ209&lt;&gt;"", ISERR(_xlfn.NUMBERVALUE(AJ209))), "El valor de viáticos NO salariales debe ser un número válido. ", "")
)</f>
        <v/>
      </c>
      <c r="FB209" s="46">
        <f>CONCATENATE(AK209,AL209)&lt;&gt;""</f>
        <v/>
      </c>
      <c r="FC209" s="46">
        <f>IF(AND($DS209,FB209),
IF(AK209="","Debes escribir el número de horas extras diurnas. ",
IF( IFERROR(INT(AK209),1.1) &lt;&gt; IFERROR(_xlfn.NUMBERVALUE(AK209),1), "La cantidad de horas extras diurnas debe ser un número entero. ", "")
),
""
)</f>
        <v/>
      </c>
      <c r="FD209" s="46">
        <f>IF(AND($DS209,FB209),
IF(AL209="","Debes escribir el valor de las horas extras diurnas. ",
IF( ISERR(_xlfn.NUMBERVALUE(AL209)), "El valor de las horas extras duirnas debe ser un número válido. ", "")
),
""
)</f>
        <v/>
      </c>
      <c r="FE209" s="46">
        <f>CONCATENATE(AM209,AN209)&lt;&gt;""</f>
        <v/>
      </c>
      <c r="FF209" s="46">
        <f>IF(AND($DS209,FE209),
IF(AM209="","Debes escribir el número de horas extras nocturnas. ",
IF( IFERROR(INT(AM209),1.1) &lt;&gt; IFERROR(_xlfn.NUMBERVALUE(AM209),1), "La cantidad de horas extras nocturnas debe ser un número entero. ", "")
),
""
)</f>
        <v/>
      </c>
      <c r="FG209" s="46">
        <f>IF(AND($DS209,FE209),
IF(AN209="","Debes escribir el valor de las horas extras nocturnas. ",
IF( ISERR(_xlfn.NUMBERVALUE(AN209)), "El valor de las horas extras nocturnas debe ser un número válido. ", "")
),
""
)</f>
        <v/>
      </c>
      <c r="FH209" s="46">
        <f>CONCATENATE(AO209,AP209)&lt;&gt;""</f>
        <v/>
      </c>
      <c r="FI209" s="46">
        <f>IF(AND($DS209,FH209),
IF(AO209="","Debes escribir el número de horas extras diurnas dominicales y festivas. ",
IF( IFERROR(INT(AO209),1.1) &lt;&gt; IFERROR(_xlfn.NUMBERVALUE(AO209),1), "La cantidad de horas extras diurnas dominicales y festivas debe ser un número entero. ", "")
),
""
)</f>
        <v/>
      </c>
      <c r="FJ209" s="46">
        <f>IF(AND($DS209,FH209),
IF(AP209="","Debes escribir el valor de las horas extras diurnas dominicales y festivas. ",
IF( ISERR(_xlfn.NUMBERVALUE(AP209)), "El valor de las horas extras diurnas dominicales y festivas debe ser un número válido. ", "")
),
""
)</f>
        <v/>
      </c>
      <c r="FK209" s="46">
        <f>CONCATENATE(AQ209,AR209)&lt;&gt;""</f>
        <v/>
      </c>
      <c r="FL209" s="46">
        <f>IF(AND($DS209,FK209),
IF(AQ209="","Debes escribir el número de horas extras nocturnas dominicales y festivas. ",
IF( IFERROR(INT(AQ209),1.1) &lt;&gt; IFERROR(_xlfn.NUMBERVALUE(AQ209),1), "La cantidad de horas extras nocturnas dominicales y festivas debe ser un número entero. ", "")
),
""
)</f>
        <v/>
      </c>
      <c r="FM209" s="46">
        <f>IF(AND($DS209,FK209),
IF(AR209="","Debes escribir el valor de las horas extras nocturnas dominicales y festivas. ",
IF( ISERR(_xlfn.NUMBERVALUE(AR209)), "El valor de las horas extras nocturnas dominicales y festivas debe ser un número válido. ", "")
),
""
)</f>
        <v/>
      </c>
      <c r="FN209" s="46">
        <f>CONCATENATE(AS209,AT209)&lt;&gt;""</f>
        <v/>
      </c>
      <c r="FO209" s="46">
        <f>IF(AND($DS209,FN209),
IF(AS209="","Debes escribir el número de horas recargo nocturno. ",
IF( IFERROR(INT(AS209),1.1) &lt;&gt; IFERROR(_xlfn.NUMBERVALUE(AS209),1), "La cantidad de horas recargo nocturno debe ser un número entero. ", "")
),
""
)</f>
        <v/>
      </c>
      <c r="FP209" s="46">
        <f>IF(AND($DS209,FN209),
IF(AT209="","Debes escribir el valor de las horas recargo nocturno. ",
IF( ISERR(_xlfn.NUMBERVALUE(AT209)), "El valor de las horas recargo nocturno debe ser un número válido. ", "")
),
""
)</f>
        <v/>
      </c>
      <c r="FQ209" s="46">
        <f>CONCATENATE(AU209,AV209)&lt;&gt;""</f>
        <v/>
      </c>
      <c r="FR209" s="46">
        <f>IF(AND($DS209,FQ209),
IF(AU209="","Debes escribir el número de horas recargo diurno dominical y festivo. ",
IF( IFERROR(INT(AU209),1.1) &lt;&gt; IFERROR(_xlfn.NUMBERVALUE(AU209),1), "La cantidad de horas recargo diurno dominical y festivo debe ser un número entero. ", "")
),
""
)</f>
        <v/>
      </c>
      <c r="FS209" s="46">
        <f>IF(AND($DS209,FQ209),
IF(AV209="","Debes escribir el valor de las horas recargo diurno dominical y festivo. ",
IF( ISERR(_xlfn.NUMBERVALUE(AV209)), "El valor de las horas recargo diurno dominical y festivo debe ser un número válido. ", "")
),
""
)</f>
        <v/>
      </c>
      <c r="FT209" s="46">
        <f>CONCATENATE(AW209,AX209)&lt;&gt;""</f>
        <v/>
      </c>
      <c r="FU209" s="46">
        <f>IF(AND($DS209,FT209),
IF(AW209="","Debes escribir el número de horas recargo nocturno dominical y festivo. ",
IF( IFERROR(INT(AW209),1.1) &lt;&gt; IFERROR(_xlfn.NUMBERVALUE(AW209),1), "La cantidad de horas recargo nocturno dominical y festivo debe ser un número entero. ", "")
),
""
)</f>
        <v/>
      </c>
      <c r="FV209" s="46">
        <f>IF(AND($DS209,FT209),
IF(AX209="","Debes escribir el valor de las horas recargo nocturno dominical y festivo. ",
IF( ISERR(_xlfn.NUMBERVALUE(AX209)), "El valor de las horas recargo nocturno dominical y festivo debe ser un número válido. ", "")
),
""
)</f>
        <v/>
      </c>
      <c r="FW209" s="46">
        <f>CONCATENATE(AY209,AZ209)&lt;&gt;""</f>
        <v/>
      </c>
      <c r="FX209" s="46">
        <f>IF(AND($DS209,FW209),
IF(AY209="","Debes escribir el número de días de vacaciones comunes. ",
IF( IFERROR(INT(AY209),1.1) &lt;&gt; IFERROR(_xlfn.NUMBERVALUE(AY209),1), "La cantidad de días de vacaciones comunes debe ser un número entero. ", "")
),
""
)</f>
        <v/>
      </c>
      <c r="FY209" s="46">
        <f>IF(AND($DS209,FW209),
IF(AZ209="","Debes escribir el valor de las vacaciones comunes. ",
IF( ISERR(_xlfn.NUMBERVALUE(AZ209)), "El valor de las vacaciones comunes debe ser un número válido. ", "")
),
""
)</f>
        <v/>
      </c>
      <c r="FZ209" s="46">
        <f>CONCATENATE(BA209,BB209)&lt;&gt;""</f>
        <v/>
      </c>
      <c r="GA209" s="46">
        <f>IF(AND($DS209,FZ209),
IF(BA209="","Debes escribir el número de días de vacaciones compensadas. ",
IF( IFERROR(INT(BA209),1.1) &lt;&gt; IFERROR(_xlfn.NUMBERVALUE(BA209),1), "La cantidad de días de vacaciones compensadas debe ser un número entero. ", "")
),
""
)</f>
        <v/>
      </c>
      <c r="GB209" s="46">
        <f>IF(AND($DS209,FZ209),
IF(BB209="","Debes escribir el valor de las vacaciones compensadas. ",
IF( ISERR(_xlfn.NUMBERVALUE(BB209)), "El valor de las vacaciones compensadas debe ser un número válido. ", "")
),
""
)</f>
        <v/>
      </c>
      <c r="GC209" s="46">
        <f>CONCATENATE(BC209,BD209)&lt;&gt;""</f>
        <v/>
      </c>
      <c r="GD209" s="46">
        <f>IF(AND($DS209,GC209),
IF(BC209="","Debes escribir el número de días de prima salarial. ",
IF( IFERROR(INT(BC209),1.1) &lt;&gt; IFERROR(_xlfn.NUMBERVALUE(BC209),1), "La cantidad de días de prima salarial debe ser un número entero. ", "")
),
""
)</f>
        <v/>
      </c>
      <c r="GE209" s="46">
        <f>IF(AND($DS209,GC209),
IF(BD209="","Debes escribir el valor de los días de prima salarial. ",
IF( ISERR(_xlfn.NUMBERVALUE(BD209)), "El valor de los días de prima salarial debe ser un número válido. ", "")
),
""
)</f>
        <v/>
      </c>
      <c r="GF209" s="46">
        <f>IF($DS209,
IF( AND(BE209&lt;&gt;"", ISERR(_xlfn.NUMBERVALUE(BE209))), "El valor de la prima NO saliarial debe ser un número válido. ", "")
)</f>
        <v/>
      </c>
      <c r="GG209" s="46">
        <f>CONCATENATE(BF209,BG209,BH209)&lt;&gt;""</f>
        <v/>
      </c>
      <c r="GH209" s="46">
        <f>IF(AND($DS209,GG209),
IF(BF209="","Debes escribir el valor de las cesantías. ",
IF( ISERR(_xlfn.NUMBERVALUE(BF209)), "El valor de las cesantías debe ser un número válido. ", "")
),
""
)</f>
        <v/>
      </c>
      <c r="GI209" s="46">
        <f>IF(AND($DS209,GG209),
IF(BG209="","Debes escribir el % de cesantías. ",
IF( ISERR(_xlfn.NUMBERVALUE(BG209)), "El % de cesantías debe ser un número válido. ", "")
),
""
)</f>
        <v/>
      </c>
      <c r="GJ209" s="46">
        <f>IF(AND($DS209,GG209),
IF(BH209="","Debes escribir el valor de intereses de cesantías. ",
IF( ISERR(_xlfn.NUMBERVALUE(BH209)), "El valor de intereses de cesantías debe ser un número válido. ", "")
),
""
)</f>
        <v/>
      </c>
      <c r="GK209" s="46">
        <f>CONCATENATE(BI209,BJ209,BK209)&lt;&gt;""</f>
        <v/>
      </c>
      <c r="GL209" s="46">
        <f>IF(AND($DS209,GK209),
IF(BI209="","Debes escribir el número de días de incapacidad. ",
IF( IFERROR(INT(BI209),1.1) &lt;&gt; IFERROR(_xlfn.NUMBERVALUE(BI209),1), "La cantidad de días de incapacidad debe ser un número entero. ", "")
),
""
)</f>
        <v/>
      </c>
      <c r="GM209" s="46">
        <f>IF(AND($DS209,GK209),
IF(BJ209="","Debes escribir el tipo de incapacidad. ",
IF(_xlfn.IFNA(VLOOKUP(BJ209,TIPO_DE_INCAPACIDAD,1,FALSE),-1)=-1,"El tipo de incapacidad es inválida (por favor seleccionarlo de la lista). ","")
),
""
)</f>
        <v/>
      </c>
      <c r="GN209" s="46">
        <f>IF(AND($DS209,GK209),
IF(BK209="","Debes escribir el valor de la incapacidad. ",
IF( ISERR(_xlfn.NUMBERVALUE(BK209)), "El valor de la incapacidad debe ser un número válido. ", "")
),
""
)</f>
        <v/>
      </c>
      <c r="GO209" s="46">
        <f>CONCATENATE(BL209,BM209)&lt;&gt;""</f>
        <v/>
      </c>
      <c r="GP209" s="46">
        <f>IF(AND($DS209,GO209),
IF(BL209="","Debes escribir el número de días de licencia de maternidad o paternidad. ",
IF( IFERROR(INT(BL209),1.1) &lt;&gt; IFERROR(_xlfn.NUMBERVALUE(BL209),1), "La cantidad de días de licencia de maternidad o paternidad debe ser un número entero. ", "")
),
""
)</f>
        <v/>
      </c>
      <c r="GQ209" s="46">
        <f>IF(AND($DS209,GO209),
IF(BM209="","Debes escribir el valor de la licencia de maternidad o paternidad. ",
IF( ISERR(_xlfn.NUMBERVALUE(BM209)), "El valor de la licencia de maternidad o paternidad debe ser un número válido. ", "")
),
""
)</f>
        <v/>
      </c>
      <c r="GR209" s="46">
        <f>CONCATENATE(BN209,BO209)&lt;&gt;""</f>
        <v/>
      </c>
      <c r="GS209" s="46">
        <f>IF(AND($DS209,GR209),
IF(BN209="","Debes escribir el número de días de licencia remunerada. ",
IF( IFERROR(INT(BN209),1.1) &lt;&gt; IFERROR(_xlfn.NUMBERVALUE(BN209),1), "La cantidad de días de licencia remunerada debe ser un número entero. ", "")
),
""
)</f>
        <v/>
      </c>
      <c r="GT209" s="46">
        <f>IF(AND($DS209,GR209),
IF(BO209="","Debes escribir el valor de la licencia remunerada. ",
IF( ISERR(_xlfn.NUMBERVALUE(BO209)), "El valor de la licencia remunerada debe ser un número válido. ", "")
),
""
)</f>
        <v/>
      </c>
      <c r="GU209" s="46">
        <f>IF($DS209,
IF( AND(BP209&lt;&gt;"", ISERR(_xlfn.NUMBERVALUE(BP209))), "El valor de la licencia NO remunerada debe ser un número válido. ", "")
)</f>
        <v/>
      </c>
      <c r="GV209" s="46">
        <f>IF($DS209,
IF( AND(BQ209&lt;&gt;"", ISERR(_xlfn.NUMBERVALUE(BQ209))), "El valor de auxilios salariales debe ser un número válido. ", "")
)</f>
        <v/>
      </c>
      <c r="GW209" s="46">
        <f>IF($DS209,
IF( AND(BR209&lt;&gt;"", ISERR(_xlfn.NUMBERVALUE(BR209))), "El valor de auxilios NO salariales debe ser un número válido. ", "")
)</f>
        <v/>
      </c>
      <c r="GX209" s="46">
        <f>IF($DS209,
IF( AND(BS209&lt;&gt;"", ISERR(_xlfn.NUMBERVALUE(BS209))), "El valor de bonos salariales debe ser un número válido. ", "")
)</f>
        <v/>
      </c>
      <c r="GY209" s="46">
        <f>IF($DS209,
IF( AND(BT209&lt;&gt;"", ISERR(_xlfn.NUMBERVALUE(BT209))), "El valor de bonos NO salariales debe ser un número válido. ", "")
)</f>
        <v/>
      </c>
      <c r="GZ209" s="46">
        <f>IF($DS209,
IF( AND(BU209&lt;&gt;"", ISERR(_xlfn.NUMBERVALUE(BU209))), "El valor de bonos salariales de alimentación debe ser un número válido. ", "")
)</f>
        <v/>
      </c>
      <c r="HA209" s="46">
        <f>IF($DS209,
IF( AND(BV209&lt;&gt;"", ISERR(_xlfn.NUMBERVALUE(BV209))), "El valor de bonos NO salariales de alimentación debe ser un número válido. ", "")
)</f>
        <v/>
      </c>
      <c r="HB209" s="46">
        <f>IF($DS209,
IF( AND(BW209&lt;&gt;"", ISERR(_xlfn.NUMBERVALUE(BW209))), "El valor de bonificaciones salariales debe ser un número válido. ", "")
)</f>
        <v/>
      </c>
      <c r="HC209" s="46">
        <f>IF($DS209,
IF( AND(BX209&lt;&gt;"", ISERR(_xlfn.NUMBERVALUE(BX209))), "El valor de bonificaciones NO salariales debe ser un número válido. ", "")
)</f>
        <v/>
      </c>
      <c r="HD209" s="46">
        <f>IF($DS209,
IF( AND(BY209&lt;&gt;"", ISERR(_xlfn.NUMBERVALUE(BY209))), "El valor de compensaciones ordinarias debe ser un número válido. ", "")
)</f>
        <v/>
      </c>
      <c r="HE209" s="46">
        <f>IF($DS209,
IF( AND(BZ209&lt;&gt;"", ISERR(_xlfn.NUMBERVALUE(BZ209))), "El valor de compensaciones extraordinarias debe ser un número válido. ", "")
)</f>
        <v/>
      </c>
      <c r="HF209" s="46">
        <f>IF($DS209,
IF( AND(CA209&lt;&gt;"", ISERR(_xlfn.NUMBERVALUE(CA209))), "El valor de comisiones debe ser un número válido. ", "")
)</f>
        <v/>
      </c>
      <c r="HG209" s="46">
        <f>IF($DS209,
IF( AND(CB209&lt;&gt;"", ISERR(_xlfn.NUMBERVALUE(CB209))), "El valor de ausencia por huega debe ser un número válido. ", "")
)</f>
        <v/>
      </c>
      <c r="HH209" s="46">
        <f>IF($DS209,
IF( AND(CC209&lt;&gt;"", ISERR(_xlfn.NUMBERVALUE(CC209))), "El valor de anticipos debe ser un número válido. ", "")
)</f>
        <v/>
      </c>
      <c r="HI209" s="46">
        <f>IF($DS209,
IF( AND(CD209&lt;&gt;"", ISERR(_xlfn.NUMBERVALUE(CD209))), "El valor de pagos a terceros debe ser un número válido. ", "")
)</f>
        <v/>
      </c>
      <c r="HJ209" s="46">
        <f>IF($DS209,
IF( AND(CE209&lt;&gt;"", ISERR(_xlfn.NUMBERVALUE(CE209))), "El valor de dotación debe ser un número válido. ", "")
)</f>
        <v/>
      </c>
      <c r="HK209" s="46">
        <f>IF($DS209,
IF( AND(CF209&lt;&gt;"", ISERR(_xlfn.NUMBERVALUE(CF209))), "El valor de apoyo sostenibilidad debe ser un número válido. ", "")
)</f>
        <v/>
      </c>
      <c r="HL209" s="46">
        <f>IF($DS209,
IF( AND(CG209&lt;&gt;"", ISERR(_xlfn.NUMBERVALUE(CG209))), "El valor de teletrabajo debe ser un número válido. ", "")
)</f>
        <v/>
      </c>
      <c r="HM209" s="46">
        <f>IF($DS209,
IF( AND(CH209&lt;&gt;"", ISERR(_xlfn.NUMBERVALUE(CH209))), "El valor de bonificación de retiro debe ser un número válido. ", "")
)</f>
        <v/>
      </c>
      <c r="HN209" s="46">
        <f>IF($DS209,
IF( AND(CI209&lt;&gt;"", ISERR(_xlfn.NUMBERVALUE(CI209))), "El valor de indemnización de retiro debe ser un número válido. ", "")
)</f>
        <v/>
      </c>
      <c r="HO209" s="46">
        <f>IF($DS209,
IF( AND(CJ209&lt;&gt;"", ISERR(_xlfn.NUMBERVALUE(CJ209))), "El valor de reintegros debe ser un número válido. ", "")
)</f>
        <v/>
      </c>
      <c r="HP209" s="46">
        <f>CONCATENATE(CK209,CL209,CM209)&lt;&gt;""</f>
        <v/>
      </c>
      <c r="HQ209" s="46">
        <f>IF(AND($DS209,HP209),
IF(CK209="","Debes escribir la descripción de otro concepto no categorizado. ",""),
""
)</f>
        <v/>
      </c>
      <c r="HR209" s="46">
        <f>IF(AND($DS209,HP209),
IF(CONCATENATE(CL209,CM209)="","Debes escribir al menos un valor de concepto no categorizado (salarial o no salarial). ",
IF(ISERR(_xlfn.NUMBERVALUE(CL209)),"El valor salarial concepto no categorizado debe ser un número válido. ","")
),
""
)</f>
        <v/>
      </c>
      <c r="HS209" s="46">
        <f>IF(AND($DS209,HP209),
IF(CONCATENATE(CL209,CM209)="","Debes escribir al menos un valor de concepto no categorizado (salarial o no salarial). ",
IF(ISERR(_xlfn.NUMBERVALUE(CM209)),"El valor NO salarial concepto no categorizado debe ser un número válido. ","")
),
""
)</f>
        <v/>
      </c>
      <c r="HT209" s="46">
        <f>IF($DS209,
IF(CN209="","Debes escribir el porcentaje del aporte a salud. ",
IF( ISERR(_xlfn.NUMBERVALUE(CN209)), "El valor del porcentaje del aporte a salud debe ser un número válido. ", "")
)
)</f>
        <v/>
      </c>
      <c r="HU209" s="46">
        <f>IF($DS209,
IF(CO209="","Debes escribir el valor del aporte a salud. ",
IF( ISERR(_xlfn.NUMBERVALUE(CO209)), "El valor del aporte a salud debe ser un número válido. ", "")
)
)</f>
        <v/>
      </c>
      <c r="HV209" s="46">
        <f>IF($DS209,
IF( AND(CP209&lt;&gt;"", ISERR(_xlfn.NUMBERVALUE(CP209))), "El valor plan complementario debe ser un número válido. ", "")
)</f>
        <v/>
      </c>
      <c r="HW209" s="46">
        <f>IF($DS209,
IF(CQ209="","Debes escribir el porcentaje del aporte a pensión. ",
IF( ISERR(_xlfn.NUMBERVALUE(CQ209)), "El valor del porcentaje del aporte a pensión debe ser un número válido. ", "")
)
)</f>
        <v/>
      </c>
      <c r="HX209" s="46">
        <f>IF($DS209,
IF(CR209="","Debes escribir el valor del aporte a pensión. ",
IF( ISERR(_xlfn.NUMBERVALUE(CR209)), "El valor del aporte a salud debe ser un número válido. ", "")
)
)</f>
        <v/>
      </c>
      <c r="HY209" s="46">
        <f>IF($DS209,
IF( AND(CS209&lt;&gt;"", ISERR(_xlfn.NUMBERVALUE(CS209))), "El valor pensión voluntaria debe ser un número válido. ", "")
)</f>
        <v/>
      </c>
      <c r="HZ209" s="46">
        <f>CONCATENATE(CT209,CU209,CV209,CW209)&lt;&gt;""</f>
        <v/>
      </c>
      <c r="IA209" s="46">
        <f>IF(AND($DS209,HZ209),
IF(CT209="","Debes escribir el % del fondo de seguridad pensional. ",
IF( ISERR(_xlfn.NUMBERVALUE(CT209)), "El % del fondo de seguridad debe ser un número válido. ", "")
),
""
)</f>
        <v/>
      </c>
      <c r="IB209" s="46">
        <f>IF(AND($DS209,HZ209),
IF(CU209="","Debes escribir el valor del aporte al fondo de solidaridad pensional. ",
IF( ISERR(_xlfn.NUMBERVALUE(CU209)), "El valor del aporte al fondo de solidaridad pensional debe ser un número válido. ", "")
),
""
)</f>
        <v/>
      </c>
      <c r="IC209" s="46">
        <f>IF(AND($DS209,HZ209),
IF(CV209="","Debes escribir el % del fondo de subsistencia. ",
IF( ISERR(_xlfn.NUMBERVALUE(CV209)), "El % del fondo de subsistencia debe ser un número válido. ", "")
),
""
)</f>
        <v/>
      </c>
      <c r="ID209" s="46">
        <f>IF(AND($DS209,HZ209),
IF(CW209="","Debes escribir el valor del fondo de subsistencia. ",
IF( ISERR(_xlfn.NUMBERVALUE(CW209)), "El valor del fondo de subsistencia debe ser un número válido. ", "")
),
""
)</f>
        <v/>
      </c>
      <c r="IE209" s="46">
        <f>CONCATENATE(CX209,CY209)&lt;&gt;""</f>
        <v/>
      </c>
      <c r="IF209" s="46">
        <f>IF(AND($DS209,IE209),
IF(CX209="","Debes escribir el % de sindicato. ",
IF( ISERR(_xlfn.NUMBERVALUE(CX209)), "El % de sindicato debe ser un número válido. ", "")
),
""
)</f>
        <v/>
      </c>
      <c r="IG209" s="46">
        <f>IF(AND($DS209,IE209),
IF(CY209="","Debes escribir el valor del sindicato. ",
IF( ISERR(_xlfn.NUMBERVALUE(CY209)), "El valor del sindicato debe ser un número válido. ", "")
),
""
)</f>
        <v/>
      </c>
      <c r="IH209" s="46">
        <f>IF($DS209,
IF( AND(CZ209&lt;&gt;"", ISERR(_xlfn.NUMBERVALUE(CZ209))), "El valor de sanción pública debe ser un número válido. ", "")
)</f>
        <v/>
      </c>
      <c r="II209" s="46">
        <f>IF($DS209,
IF( AND(DA209&lt;&gt;"", ISERR(_xlfn.NUMBERVALUE(DA209))), "El valor de sanción privada debe ser un número válido. ", "")
)</f>
        <v/>
      </c>
      <c r="IJ209" s="46">
        <f>CONCATENATE(DB209,DC209)&lt;&gt;""</f>
        <v/>
      </c>
      <c r="IK209" s="46">
        <f>IF(AND($DS209,IJ209),
IF(DB209="","Debes escribir la descripción de libranza. ",""),
""
)</f>
        <v/>
      </c>
      <c r="IL209" s="46">
        <f>IF(AND($DS209,IJ209),
IF(DC209="","Debes escribir la cuota libranza. ",
IF(ISERR(_xlfn.NUMBERVALUE(DC209)),"El valor de la cuota libranza debe ser un número válido. ","")
),
""
)</f>
        <v/>
      </c>
      <c r="IM209" s="46">
        <f>IF($DS209,
IF( AND(DD209&lt;&gt;"", ISERR(_xlfn.NUMBERVALUE(DD209))), "El valor de pagos a terceros debe ser un número válido. ", "")
)</f>
        <v/>
      </c>
      <c r="IN209" s="46">
        <f>IF($DS209,
IF( AND(DE209&lt;&gt;"", ISERR(_xlfn.NUMBERVALUE(DE209))), "El valor de anticipos debe ser un número válido. ", "")
)</f>
        <v/>
      </c>
      <c r="IO209" s="46">
        <f>IF($DS209,
IF( AND(DF209&lt;&gt;"", ISERR(_xlfn.NUMBERVALUE(DF209))), "El valor de AFC debe ser un número válido. ", "")
)</f>
        <v/>
      </c>
      <c r="IP209" s="46">
        <f>IF($DS209,
IF( AND(DG209&lt;&gt;"", ISERR(_xlfn.NUMBERVALUE(DG209))), "El valor de rete-fuente debe ser un número válido. ", "")
)</f>
        <v/>
      </c>
      <c r="IQ209" s="46">
        <f>IF($DS209,
IF( AND(DH209&lt;&gt;"", ISERR(_xlfn.NUMBERVALUE(DH209))), "El valor de cooperativa de trabajo debe ser un número válido. ", "")
)</f>
        <v/>
      </c>
      <c r="IR209" s="46">
        <f>IF($DS209,
IF( AND(DI209&lt;&gt;"", ISERR(_xlfn.NUMBERVALUE(DI209))), "El valor de embargo fiscal debe ser un número válido. ", "")
)</f>
        <v/>
      </c>
      <c r="IS209" s="46">
        <f>IF($DS209,
IF( AND(DJ209&lt;&gt;"", ISERR(_xlfn.NUMBERVALUE(DJ209))), "El valor de educación debe ser un número válido. ", "")
)</f>
        <v/>
      </c>
      <c r="IT209" s="46">
        <f>IF($DS209,
IF( AND(DK209&lt;&gt;"", ISERR(_xlfn.NUMBERVALUE(DK209))), "El valor de reintegro debe ser un número válido. ", "")
)</f>
        <v/>
      </c>
      <c r="IU209" s="46">
        <f>IF($DS209,
IF( AND(DL209&lt;&gt;"", ISERR(_xlfn.NUMBERVALUE(DL209))), "El valor de deuda debe ser un número válido. ", "")
)</f>
        <v/>
      </c>
      <c r="IV209" s="46">
        <f>IF($DS209,
IF( AND(DM209&lt;&gt;"", ISERR(_xlfn.NUMBERVALUE(DM209))), "El valor de otras deducciones debe ser un número válido. ", "")
)</f>
        <v/>
      </c>
      <c r="IW209" s="46">
        <f>IF($DS209,
IF(DN209="","Debes escribir el valor de los devengos totales. ",
IF( ISERR(_xlfn.NUMBERVALUE(DN209)), "El valor de los devengos totales debe ser un número válido. ", "")
)
)</f>
        <v/>
      </c>
      <c r="IX209" s="46">
        <f>IF($DS209,
IF(DO209="","Debes escribir el valor de las deducciones totales. ",
IF( ISERR(_xlfn.NUMBERVALUE(DO209)), "El valor de las deducciones totales debe ser un número válido. ", "")
)
)</f>
        <v/>
      </c>
      <c r="IY209" s="46">
        <f>IF($DS209,
IF(DP209="","Debes escribir el valor del salario total. ",
IF( ISERR(_xlfn.NUMBERVALUE(DP209)), "El valor del salario total debe ser un número válido. ", "")
)
)</f>
        <v/>
      </c>
    </row>
    <row r="210">
      <c r="B210" s="48" t="n">
        <v>198</v>
      </c>
      <c r="C210" s="61">
        <f>IF(AND(DS210,DP210&lt;&gt;""),
IF(DQ210="","OK","Error"),
""
)</f>
        <v/>
      </c>
      <c r="D210" s="53" t="n"/>
      <c r="E210" s="52" t="n"/>
      <c r="F210" s="112" t="n"/>
      <c r="G210" s="52" t="n"/>
      <c r="H210" s="53" t="n"/>
      <c r="I210" s="52" t="n"/>
      <c r="J210" s="52" t="n"/>
      <c r="K210" s="53" t="n"/>
      <c r="L210" s="55" t="n"/>
      <c r="M210" s="108" t="n"/>
      <c r="N210" s="56" t="n"/>
      <c r="O210" s="52" t="n"/>
      <c r="P210" s="52" t="n"/>
      <c r="Q210" s="52" t="n"/>
      <c r="R210" s="52" t="n"/>
      <c r="S210" s="52" t="n"/>
      <c r="T210" s="53" t="n"/>
      <c r="U210" s="52" t="n"/>
      <c r="V210" s="52" t="n"/>
      <c r="W210" s="55" t="n"/>
      <c r="X210" s="55" t="n"/>
      <c r="Y210" s="52" t="n"/>
      <c r="Z210" s="55" t="n"/>
      <c r="AA210" s="52" t="n"/>
      <c r="AB210" s="53" t="n"/>
      <c r="AC210" s="53" t="n"/>
      <c r="AD210" s="53" t="n"/>
      <c r="AE210" s="177" t="n"/>
      <c r="AF210" s="113" t="n"/>
      <c r="AG210" s="177" t="n"/>
      <c r="AH210" s="178" t="n"/>
      <c r="AI210" s="178" t="n"/>
      <c r="AJ210" s="178" t="n"/>
      <c r="AK210" s="114" t="n"/>
      <c r="AL210" s="178" t="n"/>
      <c r="AM210" s="114" t="n"/>
      <c r="AN210" s="178" t="n"/>
      <c r="AO210" s="114" t="n"/>
      <c r="AP210" s="178" t="n"/>
      <c r="AQ210" s="114" t="n"/>
      <c r="AR210" s="178" t="n"/>
      <c r="AS210" s="114" t="n"/>
      <c r="AT210" s="178" t="n"/>
      <c r="AU210" s="114" t="n"/>
      <c r="AV210" s="178" t="n"/>
      <c r="AW210" s="114" t="n"/>
      <c r="AX210" s="178" t="n"/>
      <c r="AY210" s="114" t="n"/>
      <c r="AZ210" s="178" t="n"/>
      <c r="BA210" s="114" t="n"/>
      <c r="BB210" s="178" t="n"/>
      <c r="BC210" s="114" t="n"/>
      <c r="BD210" s="178" t="n"/>
      <c r="BE210" s="178" t="n"/>
      <c r="BF210" s="178" t="n"/>
      <c r="BG210" s="59" t="n"/>
      <c r="BH210" s="178" t="n"/>
      <c r="BI210" s="114" t="n"/>
      <c r="BJ210" s="53" t="n"/>
      <c r="BK210" s="178" t="n"/>
      <c r="BL210" s="114" t="n"/>
      <c r="BM210" s="178" t="n"/>
      <c r="BN210" s="114" t="n"/>
      <c r="BO210" s="178" t="n"/>
      <c r="BP210" s="178" t="n"/>
      <c r="BQ210" s="178" t="n"/>
      <c r="BR210" s="178" t="n"/>
      <c r="BS210" s="178" t="n"/>
      <c r="BT210" s="178" t="n"/>
      <c r="BU210" s="178" t="n"/>
      <c r="BV210" s="178" t="n"/>
      <c r="BW210" s="178" t="n"/>
      <c r="BX210" s="178" t="n"/>
      <c r="BY210" s="178" t="n"/>
      <c r="BZ210" s="178" t="n"/>
      <c r="CA210" s="178" t="n"/>
      <c r="CB210" s="178" t="n"/>
      <c r="CC210" s="178" t="n"/>
      <c r="CD210" s="178" t="n"/>
      <c r="CE210" s="178" t="n"/>
      <c r="CF210" s="178" t="n"/>
      <c r="CG210" s="178" t="n"/>
      <c r="CH210" s="178" t="n"/>
      <c r="CI210" s="178" t="n"/>
      <c r="CJ210" s="178" t="n"/>
      <c r="CK210" s="53" t="n"/>
      <c r="CL210" s="178" t="n"/>
      <c r="CM210" s="178" t="n"/>
      <c r="CN210" s="60" t="n"/>
      <c r="CO210" s="177" t="n"/>
      <c r="CP210" s="178" t="n"/>
      <c r="CQ210" s="60" t="n"/>
      <c r="CR210" s="177" t="n"/>
      <c r="CS210" s="178" t="n"/>
      <c r="CT210" s="59" t="n"/>
      <c r="CU210" s="178" t="n"/>
      <c r="CV210" s="59" t="n"/>
      <c r="CW210" s="178" t="n"/>
      <c r="CX210" s="59" t="n"/>
      <c r="CY210" s="178" t="n"/>
      <c r="CZ210" s="178" t="n"/>
      <c r="DA210" s="178" t="n"/>
      <c r="DB210" s="53" t="n"/>
      <c r="DC210" s="178" t="n"/>
      <c r="DD210" s="178" t="n"/>
      <c r="DE210" s="178" t="n"/>
      <c r="DF210" s="178" t="n"/>
      <c r="DG210" s="178" t="n"/>
      <c r="DH210" s="178" t="n"/>
      <c r="DI210" s="178" t="n"/>
      <c r="DJ210" s="178" t="n"/>
      <c r="DK210" s="178" t="n"/>
      <c r="DL210" s="178" t="n"/>
      <c r="DM210" s="178" t="n"/>
      <c r="DN210" s="177" t="n"/>
      <c r="DO210" s="177" t="n"/>
      <c r="DP210" s="177" t="n"/>
      <c r="DQ210" s="76">
        <f>IF(AND(DS210,DP210&lt;&gt;""),
CONCATENATE(DT210,DU210,DV210,DW210,DX210,DY210,DZ210,EA210,EB210,EC210,ED210,EE210,EF210,EG210,EH210,EI210,EJ210,EK210,EL210,EM210,EN210,EO210,EP210,EQ210,ES210,ET210,EU210,EV210,EW210,EX210,EY210,EZ210,FA210,FC210,FD210,FF210,FG210,FI210,FJ210,FL210,FM210,FO210,FP210,FR210,FS210,FU210,FV210,FX210,FY210,GA210,GB210,GD210,GE210,GF210,GH210,GI210,GJ210,GL210,GM210,GN210,GP210,GQ210,GS210,GT210,GU210,GV210,GW210,GX210,GY210,GZ210,HA210,HB210,HC210,HD210,HE210,HF210,HG210,HH210,HI210,HJ210,HK210,HL210,HM210,HN210,HO210,HQ210,HR210,HS210,HT210,HU210,HV210,HW210,HX210,HY210,IA210,IB210,IC210,ID210,IF210,IG210,IH210,II210,IK210,IL210,IM210,IN210,IO210,IP210,IQ210,IR210,IS210,IT210,IU210,IV210,IW210,IX210,IY210,IZ210),
""
)</f>
        <v/>
      </c>
      <c r="DR210" s="53" t="n"/>
      <c r="DS210" s="46">
        <f>CONCATENATE(D210,$E210,$F210,$G210,H210,$I210,$J210,K210,$L210,$M210,N210,$O210,$P210,$Q210,$R210,$S210,T210,$U210,$V210,$W210,$X210,$Y210,$Z210,$AA210,AB210,AC210,AD210,$AE210,$AF210,$AG210,AH210,AI210,AJ210,AK210,AL210,AM210,AN210,AO210,AP210,AQ210,AR210,AS210,AT210,AU210,AV210,AW210,AX210,AY210,AZ210,BA210,BB210,BC210,BD210,BE210,BF210,BG210,BH210,BI210,BJ210,BK210,BL210,BM210,BN210,BO210,BP210,BQ210,BR210,BS210,BT210,BU210,BV210,BW210,BX210,BY210,BZ210,CA210,CB210,CC210,CD210,CE210,CF210,CG210,CH210,CI210,CJ210,CK210,CL210,CM210,$CN210,$CO210,CP210,$CQ210,$CR210,CS210,CT210,CU210,CV210,CW210,CX210,CY210,CZ210,DA210,DB210,DC210,DD210,DE210,DF210,DG210,DH210,DI210,DJ210,DK210,DL210,DM210,$DN210,$DO210,$DP210,DR210)&lt;&gt;""</f>
        <v/>
      </c>
      <c r="DT210" s="46">
        <f>IF(AND($DS210,$E$4&lt;&gt;""),
IF(LEFT($E$4,2) = "1.",
IF(D210&lt;&gt;"","El CUNE sólo se envía en operaciones de novedad o ajuste. ",""),
IF(D210="","Debes escribir un CUNE válido para realizar operaciones de novedad o ajuste. ","")),
""
)</f>
        <v/>
      </c>
      <c r="DU210" s="46">
        <f>IF($DS210,
IF(E210="","Debes seleccionar el tipo de documento del empleado. ",
IF(_xlfn.IFNA(VLOOKUP(E210,TIPO_DE_DOCUMENTO,1,FALSE),-1)=-1,"El tipo de documento no es válido (por favor seleccionarlo de la lista). ","")
)
)</f>
        <v/>
      </c>
      <c r="DV210" s="46">
        <f>IF($DS210,
IF(F210="","Debes escribir el número de documento del empleado. ","")
)</f>
        <v/>
      </c>
      <c r="DW210" s="46">
        <f>IF($DS210,
IF(G210="","Debes escribir el primer nombre del empleado. ","")
)</f>
        <v/>
      </c>
      <c r="DY210" s="46">
        <f>IF($DS210,
IF(I210="","Debes escribir el primer apellido del empleado. ","")
)</f>
        <v/>
      </c>
      <c r="DZ210" s="46">
        <f>IF($DS210,
IF(J210="","Debes escribir el segundo apellido del empleado. ","")
)</f>
        <v/>
      </c>
      <c r="EB210" s="46">
        <f>IF($DS210,
IF(L210="","Debes escribir la fecha de ingreso del empleado. ",
IF(ISERR(DATE(YEAR(L210),MONTH(L210),DAY(L210))), "El valor ingresado en fecha de ingreso no tiene un formato válido. ","")
)
)</f>
        <v/>
      </c>
      <c r="EC210" s="46">
        <f>IF($DS210,
IF(M210="","Debes escribir el tiempo laborado. ",
IF( IFERROR(INT(M210),1.1) &lt;&gt; IFERROR(_xlfn.NUMBERVALUE(M210),1), "El valor de los días trabajados debe ser un número entero. ", "")
)
)</f>
        <v/>
      </c>
      <c r="ED210" s="46">
        <f>IF($DS210,
IF( AND(N210&lt;&gt;"", ISERR(DATE(YEAR(N210),MONTH(N210),DAY(N210))) ), "El valor ingresado en fecha de ingreso no tiene un formato válido. ",
IF( AND(N210&lt;&gt;"", $E$6&lt;&gt;"", DATE(YEAR(N210), MONTH(N210), 1) &lt;&gt; IFERROR(DATE(MID($E$6, 1, 4), MID($E$6, 6, 2),1), "1/1/1900") ), "La fecha de retiro debe estar dentro del período liquidado. ", "")
)
)</f>
        <v/>
      </c>
      <c r="EE210" s="46">
        <f>IF($DS210,
IF(O210="","Debes seleccionar el tipo de trabajador. ",
IF(_xlfn.IFNA(VLOOKUP(O210,TIPO_DE_TRABAJADOR,1,FALSE),-1)=-1,"El tipo de trabajador no es válido (por favor seleccionarlo de la lista). ","")
)
)</f>
        <v/>
      </c>
      <c r="EF210" s="46">
        <f>IF($DS210,
IF(P210="","Debes seleccionar si es un trabajador dependiente pensionado por vejez. ",
IF(_xlfn.IFNA(VLOOKUP(P210,SUBTIPO_DE_TRABAJADOR,1,FALSE),-1)=-1,"El tipo de trabajador dependiente pensionado por vejez no es válido (por favor seleccionarlo de la lista). ","")
)
)</f>
        <v/>
      </c>
      <c r="EG210" s="46">
        <f>IF($DS210,
IF(Q210="","Debes seleccionar el tipo de contrato del trabajador. ",
IF(_xlfn.IFNA(VLOOKUP(Q210,TIPO_DE_CONTRATO,1,FALSE),-1)=-1,"El tipo de contrato del trabajador no es válido (por favor seleccionarlo de la lista). ","")
)
)</f>
        <v/>
      </c>
      <c r="EH210" s="46">
        <f>IF($DS210,
IF(R210="","Debes seleccionar si es un salario integral. ",
IF(_xlfn.IFNA(VLOOKUP(R210,SI_NO,1,FALSE),-1)=-1,"Valor no válido para salario integral (por favor seleccionarlo de la lista). ","")
)
)</f>
        <v/>
      </c>
      <c r="EI210" s="46">
        <f>IF($DS210,
IF(S210="","Debes seleccionar si el trabajador realiza actividades de riesgo. ",
IF(_xlfn.IFNA(VLOOKUP(S210,SI_NO,1,FALSE),-1)=-1,"Valor no válido para actividad de alto riesgo (por favor seleccionarlo de la lista). ","")
)
)</f>
        <v/>
      </c>
      <c r="EK210" s="46">
        <f>IF($DS210,
IF(U210="","Debes escribir el código del municipio de residencia del trabajador. ",
IF(_xlfn.IFNA(VLOOKUP(U210,MUNICIPIO,1,FALSE),-1)=-1,"El municipio de residencia del trabajador es inválido (por favor seleccionarlo de la lista). ","")
)
)</f>
        <v/>
      </c>
      <c r="EL210" s="46">
        <f>IF($DS210,
IF(V210="","Debes escribir el la dirección de residendia del trabajador. ","")
)</f>
        <v/>
      </c>
      <c r="EM210" s="46">
        <f>IF($DS210,
IF(W210="","Debes escribir la fecha de inicio de la liquidación. ",
IF(ISERR(DATE(YEAR(W210),MONTH(W210),DAY(W210))),"El valor ingresado en fecha de inicio de liquidación no tiene un formato válido. ",
IF( AND($E$6&lt;&gt;"", DATE(YEAR(W210), MONTH(W210), 1) &lt;&gt; IFERROR(DATE(MID($E$6, 1, 4), MID($E$6, 6, 2),1), "1/1/1900") ), "La fecha de inicio de la liquidación debe estar dentro del período liquidado. ", "")
)
)
)</f>
        <v/>
      </c>
      <c r="EN210" s="46">
        <f>IF($DS210,
IF(X210="","Debes escribir la fecha de fin de la liquidación. ",
IF(ISERR(DATE(YEAR(X210),MONTH(X210),DAY(X210))),"El valor ingresado en fecha de fin de liquidación no tiene un formato válido. ",
IF( AND($E$6&lt;&gt;"", DATE(YEAR(X210), MONTH(X210), 1) &lt;&gt; IFERROR(DATE(MID($E$6, 1, 4), MID($E$6, 6, 2),1), "1/1/1900") ), "La fecha de fin de la liquidación debe estar dentro del período liquidado. ", "")
)
)
)</f>
        <v/>
      </c>
      <c r="EO210" s="46">
        <f>IF($DS210,
IF(Y210="","Debes escribir la frecuencia de pago del trabajador. ",
IF(_xlfn.IFNA(VLOOKUP(Y210,PERÍODO_DE_NÓMINA,1,FALSE),-1)=-1,"La frecuencia de pago es inválida (por favor seleccionarlo de la lista). ","")
)
)</f>
        <v/>
      </c>
      <c r="EP210" s="46">
        <f>IF($DS210,
IF(Z210="","Debes escribir la fecha de pago. ",
IF(ISERR(DATE(YEAR(Z210),MONTH(Z210),DAY(Z210))), "El valor ingresado en fecha de pago no tiene un formato válido. ","")
)
)</f>
        <v/>
      </c>
      <c r="EQ210" s="46">
        <f>IF($DS210,
IF(AA210="","Debes escribir el medio de pago. ",
IF(_xlfn.IFNA(VLOOKUP(AA210,MEDIOS_DE_PAGO,1,FALSE),-1)=-1,"El medio de pago es inválido (por favor seleccionarlo de la lista). ","")
)
)</f>
        <v/>
      </c>
      <c r="ER210" s="46">
        <f>OR(AA210='Tablas '!$T$4,AA210='Tablas '!$T$7,AA210='Tablas '!$T$8,AA210='Tablas '!$T$11)</f>
        <v/>
      </c>
      <c r="ES210" s="46">
        <f>IF(AND($DS210,ER210),
IF(AB210="","Debes escribir la entidad bancaria. ",""),
""
)</f>
        <v/>
      </c>
      <c r="ET210" s="46">
        <f>IF(AND($DS210,ER210),
IF(AC210="","Debes escribir el tipo de cuenta bancaria. ",
IF(_xlfn.IFNA(VLOOKUP(AC210,TIPO_DE_CUENTA,1,FALSE),-1)=-1,"El tipo de cuenta bancaria es inválida (por favor seleccionarlo de la lista). ","")
),
""
)</f>
        <v/>
      </c>
      <c r="EU210" s="46">
        <f>IF(AND($DS210,ER210),
IF(AD210="","Debes escribir el número de cuenta bancaria. ",""),
""
)</f>
        <v/>
      </c>
      <c r="EV210" s="46">
        <f>IF($DS210,
IF(AE210="","Debes escribir el valor del sueldo básico. ",
IF( ISERR(_xlfn.NUMBERVALUE(AE210)), "El valor del sueldo básico debe ser un número válido. ", "")
)
)</f>
        <v/>
      </c>
      <c r="EW210" s="46">
        <f>IF($DS210,
IF(AF210="","Debes escribir el número de días trabajados. ",
IF( IFERROR(INT(AF210),1.1) &lt;&gt; IFERROR(_xlfn.NUMBERVALUE(AF210),1), "La cantidad de días trabajados debe ser un número entero. ", "")
)
)</f>
        <v/>
      </c>
      <c r="EX210" s="46">
        <f>IF($DS210,
IF(AG210="","Debes escribir el valor del sueldo trabajado. ",
IF( ISERR(_xlfn.NUMBERVALUE(AG210)), "El valor del sueldo trabajado debe ser un número válido. ", "")
)
)</f>
        <v/>
      </c>
      <c r="EY210" s="46">
        <f>IF($DS210,
IF( AND(AH210&lt;&gt;"", ISERR(_xlfn.NUMBERVALUE(AH210))), "El valor del auxilio de transporte debe ser un número válido. ", "")
)</f>
        <v/>
      </c>
      <c r="EZ210" s="46">
        <f>IF($DS210,
IF( AND(AI210&lt;&gt;"", ISERR(_xlfn.NUMBERVALUE(AI210))), "El valor de viáticos salariales debe ser un número válido. ", "")
)</f>
        <v/>
      </c>
      <c r="FA210" s="46">
        <f>IF($DS210,
IF( AND(AJ210&lt;&gt;"", ISERR(_xlfn.NUMBERVALUE(AJ210))), "El valor de viáticos NO salariales debe ser un número válido. ", "")
)</f>
        <v/>
      </c>
      <c r="FB210" s="46">
        <f>CONCATENATE(AK210,AL210)&lt;&gt;""</f>
        <v/>
      </c>
      <c r="FC210" s="46">
        <f>IF(AND($DS210,FB210),
IF(AK210="","Debes escribir el número de horas extras diurnas. ",
IF( IFERROR(INT(AK210),1.1) &lt;&gt; IFERROR(_xlfn.NUMBERVALUE(AK210),1), "La cantidad de horas extras diurnas debe ser un número entero. ", "")
),
""
)</f>
        <v/>
      </c>
      <c r="FD210" s="46">
        <f>IF(AND($DS210,FB210),
IF(AL210="","Debes escribir el valor de las horas extras diurnas. ",
IF( ISERR(_xlfn.NUMBERVALUE(AL210)), "El valor de las horas extras duirnas debe ser un número válido. ", "")
),
""
)</f>
        <v/>
      </c>
      <c r="FE210" s="46">
        <f>CONCATENATE(AM210,AN210)&lt;&gt;""</f>
        <v/>
      </c>
      <c r="FF210" s="46">
        <f>IF(AND($DS210,FE210),
IF(AM210="","Debes escribir el número de horas extras nocturnas. ",
IF( IFERROR(INT(AM210),1.1) &lt;&gt; IFERROR(_xlfn.NUMBERVALUE(AM210),1), "La cantidad de horas extras nocturnas debe ser un número entero. ", "")
),
""
)</f>
        <v/>
      </c>
      <c r="FG210" s="46">
        <f>IF(AND($DS210,FE210),
IF(AN210="","Debes escribir el valor de las horas extras nocturnas. ",
IF( ISERR(_xlfn.NUMBERVALUE(AN210)), "El valor de las horas extras nocturnas debe ser un número válido. ", "")
),
""
)</f>
        <v/>
      </c>
      <c r="FH210" s="46">
        <f>CONCATENATE(AO210,AP210)&lt;&gt;""</f>
        <v/>
      </c>
      <c r="FI210" s="46">
        <f>IF(AND($DS210,FH210),
IF(AO210="","Debes escribir el número de horas extras diurnas dominicales y festivas. ",
IF( IFERROR(INT(AO210),1.1) &lt;&gt; IFERROR(_xlfn.NUMBERVALUE(AO210),1), "La cantidad de horas extras diurnas dominicales y festivas debe ser un número entero. ", "")
),
""
)</f>
        <v/>
      </c>
      <c r="FJ210" s="46">
        <f>IF(AND($DS210,FH210),
IF(AP210="","Debes escribir el valor de las horas extras diurnas dominicales y festivas. ",
IF( ISERR(_xlfn.NUMBERVALUE(AP210)), "El valor de las horas extras diurnas dominicales y festivas debe ser un número válido. ", "")
),
""
)</f>
        <v/>
      </c>
      <c r="FK210" s="46">
        <f>CONCATENATE(AQ210,AR210)&lt;&gt;""</f>
        <v/>
      </c>
      <c r="FL210" s="46">
        <f>IF(AND($DS210,FK210),
IF(AQ210="","Debes escribir el número de horas extras nocturnas dominicales y festivas. ",
IF( IFERROR(INT(AQ210),1.1) &lt;&gt; IFERROR(_xlfn.NUMBERVALUE(AQ210),1), "La cantidad de horas extras nocturnas dominicales y festivas debe ser un número entero. ", "")
),
""
)</f>
        <v/>
      </c>
      <c r="FM210" s="46">
        <f>IF(AND($DS210,FK210),
IF(AR210="","Debes escribir el valor de las horas extras nocturnas dominicales y festivas. ",
IF( ISERR(_xlfn.NUMBERVALUE(AR210)), "El valor de las horas extras nocturnas dominicales y festivas debe ser un número válido. ", "")
),
""
)</f>
        <v/>
      </c>
      <c r="FN210" s="46">
        <f>CONCATENATE(AS210,AT210)&lt;&gt;""</f>
        <v/>
      </c>
      <c r="FO210" s="46">
        <f>IF(AND($DS210,FN210),
IF(AS210="","Debes escribir el número de horas recargo nocturno. ",
IF( IFERROR(INT(AS210),1.1) &lt;&gt; IFERROR(_xlfn.NUMBERVALUE(AS210),1), "La cantidad de horas recargo nocturno debe ser un número entero. ", "")
),
""
)</f>
        <v/>
      </c>
      <c r="FP210" s="46">
        <f>IF(AND($DS210,FN210),
IF(AT210="","Debes escribir el valor de las horas recargo nocturno. ",
IF( ISERR(_xlfn.NUMBERVALUE(AT210)), "El valor de las horas recargo nocturno debe ser un número válido. ", "")
),
""
)</f>
        <v/>
      </c>
      <c r="FQ210" s="46">
        <f>CONCATENATE(AU210,AV210)&lt;&gt;""</f>
        <v/>
      </c>
      <c r="FR210" s="46">
        <f>IF(AND($DS210,FQ210),
IF(AU210="","Debes escribir el número de horas recargo diurno dominical y festivo. ",
IF( IFERROR(INT(AU210),1.1) &lt;&gt; IFERROR(_xlfn.NUMBERVALUE(AU210),1), "La cantidad de horas recargo diurno dominical y festivo debe ser un número entero. ", "")
),
""
)</f>
        <v/>
      </c>
      <c r="FS210" s="46">
        <f>IF(AND($DS210,FQ210),
IF(AV210="","Debes escribir el valor de las horas recargo diurno dominical y festivo. ",
IF( ISERR(_xlfn.NUMBERVALUE(AV210)), "El valor de las horas recargo diurno dominical y festivo debe ser un número válido. ", "")
),
""
)</f>
        <v/>
      </c>
      <c r="FT210" s="46">
        <f>CONCATENATE(AW210,AX210)&lt;&gt;""</f>
        <v/>
      </c>
      <c r="FU210" s="46">
        <f>IF(AND($DS210,FT210),
IF(AW210="","Debes escribir el número de horas recargo nocturno dominical y festivo. ",
IF( IFERROR(INT(AW210),1.1) &lt;&gt; IFERROR(_xlfn.NUMBERVALUE(AW210),1), "La cantidad de horas recargo nocturno dominical y festivo debe ser un número entero. ", "")
),
""
)</f>
        <v/>
      </c>
      <c r="FV210" s="46">
        <f>IF(AND($DS210,FT210),
IF(AX210="","Debes escribir el valor de las horas recargo nocturno dominical y festivo. ",
IF( ISERR(_xlfn.NUMBERVALUE(AX210)), "El valor de las horas recargo nocturno dominical y festivo debe ser un número válido. ", "")
),
""
)</f>
        <v/>
      </c>
      <c r="FW210" s="46">
        <f>CONCATENATE(AY210,AZ210)&lt;&gt;""</f>
        <v/>
      </c>
      <c r="FX210" s="46">
        <f>IF(AND($DS210,FW210),
IF(AY210="","Debes escribir el número de días de vacaciones comunes. ",
IF( IFERROR(INT(AY210),1.1) &lt;&gt; IFERROR(_xlfn.NUMBERVALUE(AY210),1), "La cantidad de días de vacaciones comunes debe ser un número entero. ", "")
),
""
)</f>
        <v/>
      </c>
      <c r="FY210" s="46">
        <f>IF(AND($DS210,FW210),
IF(AZ210="","Debes escribir el valor de las vacaciones comunes. ",
IF( ISERR(_xlfn.NUMBERVALUE(AZ210)), "El valor de las vacaciones comunes debe ser un número válido. ", "")
),
""
)</f>
        <v/>
      </c>
      <c r="FZ210" s="46">
        <f>CONCATENATE(BA210,BB210)&lt;&gt;""</f>
        <v/>
      </c>
      <c r="GA210" s="46">
        <f>IF(AND($DS210,FZ210),
IF(BA210="","Debes escribir el número de días de vacaciones compensadas. ",
IF( IFERROR(INT(BA210),1.1) &lt;&gt; IFERROR(_xlfn.NUMBERVALUE(BA210),1), "La cantidad de días de vacaciones compensadas debe ser un número entero. ", "")
),
""
)</f>
        <v/>
      </c>
      <c r="GB210" s="46">
        <f>IF(AND($DS210,FZ210),
IF(BB210="","Debes escribir el valor de las vacaciones compensadas. ",
IF( ISERR(_xlfn.NUMBERVALUE(BB210)), "El valor de las vacaciones compensadas debe ser un número válido. ", "")
),
""
)</f>
        <v/>
      </c>
      <c r="GC210" s="46">
        <f>CONCATENATE(BC210,BD210)&lt;&gt;""</f>
        <v/>
      </c>
      <c r="GD210" s="46">
        <f>IF(AND($DS210,GC210),
IF(BC210="","Debes escribir el número de días de prima salarial. ",
IF( IFERROR(INT(BC210),1.1) &lt;&gt; IFERROR(_xlfn.NUMBERVALUE(BC210),1), "La cantidad de días de prima salarial debe ser un número entero. ", "")
),
""
)</f>
        <v/>
      </c>
      <c r="GE210" s="46">
        <f>IF(AND($DS210,GC210),
IF(BD210="","Debes escribir el valor de los días de prima salarial. ",
IF( ISERR(_xlfn.NUMBERVALUE(BD210)), "El valor de los días de prima salarial debe ser un número válido. ", "")
),
""
)</f>
        <v/>
      </c>
      <c r="GF210" s="46">
        <f>IF($DS210,
IF( AND(BE210&lt;&gt;"", ISERR(_xlfn.NUMBERVALUE(BE210))), "El valor de la prima NO saliarial debe ser un número válido. ", "")
)</f>
        <v/>
      </c>
      <c r="GG210" s="46">
        <f>CONCATENATE(BF210,BG210,BH210)&lt;&gt;""</f>
        <v/>
      </c>
      <c r="GH210" s="46">
        <f>IF(AND($DS210,GG210),
IF(BF210="","Debes escribir el valor de las cesantías. ",
IF( ISERR(_xlfn.NUMBERVALUE(BF210)), "El valor de las cesantías debe ser un número válido. ", "")
),
""
)</f>
        <v/>
      </c>
      <c r="GI210" s="46">
        <f>IF(AND($DS210,GG210),
IF(BG210="","Debes escribir el % de cesantías. ",
IF( ISERR(_xlfn.NUMBERVALUE(BG210)), "El % de cesantías debe ser un número válido. ", "")
),
""
)</f>
        <v/>
      </c>
      <c r="GJ210" s="46">
        <f>IF(AND($DS210,GG210),
IF(BH210="","Debes escribir el valor de intereses de cesantías. ",
IF( ISERR(_xlfn.NUMBERVALUE(BH210)), "El valor de intereses de cesantías debe ser un número válido. ", "")
),
""
)</f>
        <v/>
      </c>
      <c r="GK210" s="46">
        <f>CONCATENATE(BI210,BJ210,BK210)&lt;&gt;""</f>
        <v/>
      </c>
      <c r="GL210" s="46">
        <f>IF(AND($DS210,GK210),
IF(BI210="","Debes escribir el número de días de incapacidad. ",
IF( IFERROR(INT(BI210),1.1) &lt;&gt; IFERROR(_xlfn.NUMBERVALUE(BI210),1), "La cantidad de días de incapacidad debe ser un número entero. ", "")
),
""
)</f>
        <v/>
      </c>
      <c r="GM210" s="46">
        <f>IF(AND($DS210,GK210),
IF(BJ210="","Debes escribir el tipo de incapacidad. ",
IF(_xlfn.IFNA(VLOOKUP(BJ210,TIPO_DE_INCAPACIDAD,1,FALSE),-1)=-1,"El tipo de incapacidad es inválida (por favor seleccionarlo de la lista). ","")
),
""
)</f>
        <v/>
      </c>
      <c r="GN210" s="46">
        <f>IF(AND($DS210,GK210),
IF(BK210="","Debes escribir el valor de la incapacidad. ",
IF( ISERR(_xlfn.NUMBERVALUE(BK210)), "El valor de la incapacidad debe ser un número válido. ", "")
),
""
)</f>
        <v/>
      </c>
      <c r="GO210" s="46">
        <f>CONCATENATE(BL210,BM210)&lt;&gt;""</f>
        <v/>
      </c>
      <c r="GP210" s="46">
        <f>IF(AND($DS210,GO210),
IF(BL210="","Debes escribir el número de días de licencia de maternidad o paternidad. ",
IF( IFERROR(INT(BL210),1.1) &lt;&gt; IFERROR(_xlfn.NUMBERVALUE(BL210),1), "La cantidad de días de licencia de maternidad o paternidad debe ser un número entero. ", "")
),
""
)</f>
        <v/>
      </c>
      <c r="GQ210" s="46">
        <f>IF(AND($DS210,GO210),
IF(BM210="","Debes escribir el valor de la licencia de maternidad o paternidad. ",
IF( ISERR(_xlfn.NUMBERVALUE(BM210)), "El valor de la licencia de maternidad o paternidad debe ser un número válido. ", "")
),
""
)</f>
        <v/>
      </c>
      <c r="GR210" s="46">
        <f>CONCATENATE(BN210,BO210)&lt;&gt;""</f>
        <v/>
      </c>
      <c r="GS210" s="46">
        <f>IF(AND($DS210,GR210),
IF(BN210="","Debes escribir el número de días de licencia remunerada. ",
IF( IFERROR(INT(BN210),1.1) &lt;&gt; IFERROR(_xlfn.NUMBERVALUE(BN210),1), "La cantidad de días de licencia remunerada debe ser un número entero. ", "")
),
""
)</f>
        <v/>
      </c>
      <c r="GT210" s="46">
        <f>IF(AND($DS210,GR210),
IF(BO210="","Debes escribir el valor de la licencia remunerada. ",
IF( ISERR(_xlfn.NUMBERVALUE(BO210)), "El valor de la licencia remunerada debe ser un número válido. ", "")
),
""
)</f>
        <v/>
      </c>
      <c r="GU210" s="46">
        <f>IF($DS210,
IF( AND(BP210&lt;&gt;"", ISERR(_xlfn.NUMBERVALUE(BP210))), "El valor de la licencia NO remunerada debe ser un número válido. ", "")
)</f>
        <v/>
      </c>
      <c r="GV210" s="46">
        <f>IF($DS210,
IF( AND(BQ210&lt;&gt;"", ISERR(_xlfn.NUMBERVALUE(BQ210))), "El valor de auxilios salariales debe ser un número válido. ", "")
)</f>
        <v/>
      </c>
      <c r="GW210" s="46">
        <f>IF($DS210,
IF( AND(BR210&lt;&gt;"", ISERR(_xlfn.NUMBERVALUE(BR210))), "El valor de auxilios NO salariales debe ser un número válido. ", "")
)</f>
        <v/>
      </c>
      <c r="GX210" s="46">
        <f>IF($DS210,
IF( AND(BS210&lt;&gt;"", ISERR(_xlfn.NUMBERVALUE(BS210))), "El valor de bonos salariales debe ser un número válido. ", "")
)</f>
        <v/>
      </c>
      <c r="GY210" s="46">
        <f>IF($DS210,
IF( AND(BT210&lt;&gt;"", ISERR(_xlfn.NUMBERVALUE(BT210))), "El valor de bonos NO salariales debe ser un número válido. ", "")
)</f>
        <v/>
      </c>
      <c r="GZ210" s="46">
        <f>IF($DS210,
IF( AND(BU210&lt;&gt;"", ISERR(_xlfn.NUMBERVALUE(BU210))), "El valor de bonos salariales de alimentación debe ser un número válido. ", "")
)</f>
        <v/>
      </c>
      <c r="HA210" s="46">
        <f>IF($DS210,
IF( AND(BV210&lt;&gt;"", ISERR(_xlfn.NUMBERVALUE(BV210))), "El valor de bonos NO salariales de alimentación debe ser un número válido. ", "")
)</f>
        <v/>
      </c>
      <c r="HB210" s="46">
        <f>IF($DS210,
IF( AND(BW210&lt;&gt;"", ISERR(_xlfn.NUMBERVALUE(BW210))), "El valor de bonificaciones salariales debe ser un número válido. ", "")
)</f>
        <v/>
      </c>
      <c r="HC210" s="46">
        <f>IF($DS210,
IF( AND(BX210&lt;&gt;"", ISERR(_xlfn.NUMBERVALUE(BX210))), "El valor de bonificaciones NO salariales debe ser un número válido. ", "")
)</f>
        <v/>
      </c>
      <c r="HD210" s="46">
        <f>IF($DS210,
IF( AND(BY210&lt;&gt;"", ISERR(_xlfn.NUMBERVALUE(BY210))), "El valor de compensaciones ordinarias debe ser un número válido. ", "")
)</f>
        <v/>
      </c>
      <c r="HE210" s="46">
        <f>IF($DS210,
IF( AND(BZ210&lt;&gt;"", ISERR(_xlfn.NUMBERVALUE(BZ210))), "El valor de compensaciones extraordinarias debe ser un número válido. ", "")
)</f>
        <v/>
      </c>
      <c r="HF210" s="46">
        <f>IF($DS210,
IF( AND(CA210&lt;&gt;"", ISERR(_xlfn.NUMBERVALUE(CA210))), "El valor de comisiones debe ser un número válido. ", "")
)</f>
        <v/>
      </c>
      <c r="HG210" s="46">
        <f>IF($DS210,
IF( AND(CB210&lt;&gt;"", ISERR(_xlfn.NUMBERVALUE(CB210))), "El valor de ausencia por huega debe ser un número válido. ", "")
)</f>
        <v/>
      </c>
      <c r="HH210" s="46">
        <f>IF($DS210,
IF( AND(CC210&lt;&gt;"", ISERR(_xlfn.NUMBERVALUE(CC210))), "El valor de anticipos debe ser un número válido. ", "")
)</f>
        <v/>
      </c>
      <c r="HI210" s="46">
        <f>IF($DS210,
IF( AND(CD210&lt;&gt;"", ISERR(_xlfn.NUMBERVALUE(CD210))), "El valor de pagos a terceros debe ser un número válido. ", "")
)</f>
        <v/>
      </c>
      <c r="HJ210" s="46">
        <f>IF($DS210,
IF( AND(CE210&lt;&gt;"", ISERR(_xlfn.NUMBERVALUE(CE210))), "El valor de dotación debe ser un número válido. ", "")
)</f>
        <v/>
      </c>
      <c r="HK210" s="46">
        <f>IF($DS210,
IF( AND(CF210&lt;&gt;"", ISERR(_xlfn.NUMBERVALUE(CF210))), "El valor de apoyo sostenibilidad debe ser un número válido. ", "")
)</f>
        <v/>
      </c>
      <c r="HL210" s="46">
        <f>IF($DS210,
IF( AND(CG210&lt;&gt;"", ISERR(_xlfn.NUMBERVALUE(CG210))), "El valor de teletrabajo debe ser un número válido. ", "")
)</f>
        <v/>
      </c>
      <c r="HM210" s="46">
        <f>IF($DS210,
IF( AND(CH210&lt;&gt;"", ISERR(_xlfn.NUMBERVALUE(CH210))), "El valor de bonificación de retiro debe ser un número válido. ", "")
)</f>
        <v/>
      </c>
      <c r="HN210" s="46">
        <f>IF($DS210,
IF( AND(CI210&lt;&gt;"", ISERR(_xlfn.NUMBERVALUE(CI210))), "El valor de indemnización de retiro debe ser un número válido. ", "")
)</f>
        <v/>
      </c>
      <c r="HO210" s="46">
        <f>IF($DS210,
IF( AND(CJ210&lt;&gt;"", ISERR(_xlfn.NUMBERVALUE(CJ210))), "El valor de reintegros debe ser un número válido. ", "")
)</f>
        <v/>
      </c>
      <c r="HP210" s="46">
        <f>CONCATENATE(CK210,CL210,CM210)&lt;&gt;""</f>
        <v/>
      </c>
      <c r="HQ210" s="46">
        <f>IF(AND($DS210,HP210),
IF(CK210="","Debes escribir la descripción de otro concepto no categorizado. ",""),
""
)</f>
        <v/>
      </c>
      <c r="HR210" s="46">
        <f>IF(AND($DS210,HP210),
IF(CONCATENATE(CL210,CM210)="","Debes escribir al menos un valor de concepto no categorizado (salarial o no salarial). ",
IF(ISERR(_xlfn.NUMBERVALUE(CL210)),"El valor salarial concepto no categorizado debe ser un número válido. ","")
),
""
)</f>
        <v/>
      </c>
      <c r="HS210" s="46">
        <f>IF(AND($DS210,HP210),
IF(CONCATENATE(CL210,CM210)="","Debes escribir al menos un valor de concepto no categorizado (salarial o no salarial). ",
IF(ISERR(_xlfn.NUMBERVALUE(CM210)),"El valor NO salarial concepto no categorizado debe ser un número válido. ","")
),
""
)</f>
        <v/>
      </c>
      <c r="HT210" s="46">
        <f>IF($DS210,
IF(CN210="","Debes escribir el porcentaje del aporte a salud. ",
IF( ISERR(_xlfn.NUMBERVALUE(CN210)), "El valor del porcentaje del aporte a salud debe ser un número válido. ", "")
)
)</f>
        <v/>
      </c>
      <c r="HU210" s="46">
        <f>IF($DS210,
IF(CO210="","Debes escribir el valor del aporte a salud. ",
IF( ISERR(_xlfn.NUMBERVALUE(CO210)), "El valor del aporte a salud debe ser un número válido. ", "")
)
)</f>
        <v/>
      </c>
      <c r="HV210" s="46">
        <f>IF($DS210,
IF( AND(CP210&lt;&gt;"", ISERR(_xlfn.NUMBERVALUE(CP210))), "El valor plan complementario debe ser un número válido. ", "")
)</f>
        <v/>
      </c>
      <c r="HW210" s="46">
        <f>IF($DS210,
IF(CQ210="","Debes escribir el porcentaje del aporte a pensión. ",
IF( ISERR(_xlfn.NUMBERVALUE(CQ210)), "El valor del porcentaje del aporte a pensión debe ser un número válido. ", "")
)
)</f>
        <v/>
      </c>
      <c r="HX210" s="46">
        <f>IF($DS210,
IF(CR210="","Debes escribir el valor del aporte a pensión. ",
IF( ISERR(_xlfn.NUMBERVALUE(CR210)), "El valor del aporte a salud debe ser un número válido. ", "")
)
)</f>
        <v/>
      </c>
      <c r="HY210" s="46">
        <f>IF($DS210,
IF( AND(CS210&lt;&gt;"", ISERR(_xlfn.NUMBERVALUE(CS210))), "El valor pensión voluntaria debe ser un número válido. ", "")
)</f>
        <v/>
      </c>
      <c r="HZ210" s="46">
        <f>CONCATENATE(CT210,CU210,CV210,CW210)&lt;&gt;""</f>
        <v/>
      </c>
      <c r="IA210" s="46">
        <f>IF(AND($DS210,HZ210),
IF(CT210="","Debes escribir el % del fondo de seguridad pensional. ",
IF( ISERR(_xlfn.NUMBERVALUE(CT210)), "El % del fondo de seguridad debe ser un número válido. ", "")
),
""
)</f>
        <v/>
      </c>
      <c r="IB210" s="46">
        <f>IF(AND($DS210,HZ210),
IF(CU210="","Debes escribir el valor del aporte al fondo de solidaridad pensional. ",
IF( ISERR(_xlfn.NUMBERVALUE(CU210)), "El valor del aporte al fondo de solidaridad pensional debe ser un número válido. ", "")
),
""
)</f>
        <v/>
      </c>
      <c r="IC210" s="46">
        <f>IF(AND($DS210,HZ210),
IF(CV210="","Debes escribir el % del fondo de subsistencia. ",
IF( ISERR(_xlfn.NUMBERVALUE(CV210)), "El % del fondo de subsistencia debe ser un número válido. ", "")
),
""
)</f>
        <v/>
      </c>
      <c r="ID210" s="46">
        <f>IF(AND($DS210,HZ210),
IF(CW210="","Debes escribir el valor del fondo de subsistencia. ",
IF( ISERR(_xlfn.NUMBERVALUE(CW210)), "El valor del fondo de subsistencia debe ser un número válido. ", "")
),
""
)</f>
        <v/>
      </c>
      <c r="IE210" s="46">
        <f>CONCATENATE(CX210,CY210)&lt;&gt;""</f>
        <v/>
      </c>
      <c r="IF210" s="46">
        <f>IF(AND($DS210,IE210),
IF(CX210="","Debes escribir el % de sindicato. ",
IF( ISERR(_xlfn.NUMBERVALUE(CX210)), "El % de sindicato debe ser un número válido. ", "")
),
""
)</f>
        <v/>
      </c>
      <c r="IG210" s="46">
        <f>IF(AND($DS210,IE210),
IF(CY210="","Debes escribir el valor del sindicato. ",
IF( ISERR(_xlfn.NUMBERVALUE(CY210)), "El valor del sindicato debe ser un número válido. ", "")
),
""
)</f>
        <v/>
      </c>
      <c r="IH210" s="46">
        <f>IF($DS210,
IF( AND(CZ210&lt;&gt;"", ISERR(_xlfn.NUMBERVALUE(CZ210))), "El valor de sanción pública debe ser un número válido. ", "")
)</f>
        <v/>
      </c>
      <c r="II210" s="46">
        <f>IF($DS210,
IF( AND(DA210&lt;&gt;"", ISERR(_xlfn.NUMBERVALUE(DA210))), "El valor de sanción privada debe ser un número válido. ", "")
)</f>
        <v/>
      </c>
      <c r="IJ210" s="46">
        <f>CONCATENATE(DB210,DC210)&lt;&gt;""</f>
        <v/>
      </c>
      <c r="IK210" s="46">
        <f>IF(AND($DS210,IJ210),
IF(DB210="","Debes escribir la descripción de libranza. ",""),
""
)</f>
        <v/>
      </c>
      <c r="IL210" s="46">
        <f>IF(AND($DS210,IJ210),
IF(DC210="","Debes escribir la cuota libranza. ",
IF(ISERR(_xlfn.NUMBERVALUE(DC210)),"El valor de la cuota libranza debe ser un número válido. ","")
),
""
)</f>
        <v/>
      </c>
      <c r="IM210" s="46">
        <f>IF($DS210,
IF( AND(DD210&lt;&gt;"", ISERR(_xlfn.NUMBERVALUE(DD210))), "El valor de pagos a terceros debe ser un número válido. ", "")
)</f>
        <v/>
      </c>
      <c r="IN210" s="46">
        <f>IF($DS210,
IF( AND(DE210&lt;&gt;"", ISERR(_xlfn.NUMBERVALUE(DE210))), "El valor de anticipos debe ser un número válido. ", "")
)</f>
        <v/>
      </c>
      <c r="IO210" s="46">
        <f>IF($DS210,
IF( AND(DF210&lt;&gt;"", ISERR(_xlfn.NUMBERVALUE(DF210))), "El valor de AFC debe ser un número válido. ", "")
)</f>
        <v/>
      </c>
      <c r="IP210" s="46">
        <f>IF($DS210,
IF( AND(DG210&lt;&gt;"", ISERR(_xlfn.NUMBERVALUE(DG210))), "El valor de rete-fuente debe ser un número válido. ", "")
)</f>
        <v/>
      </c>
      <c r="IQ210" s="46">
        <f>IF($DS210,
IF( AND(DH210&lt;&gt;"", ISERR(_xlfn.NUMBERVALUE(DH210))), "El valor de cooperativa de trabajo debe ser un número válido. ", "")
)</f>
        <v/>
      </c>
      <c r="IR210" s="46">
        <f>IF($DS210,
IF( AND(DI210&lt;&gt;"", ISERR(_xlfn.NUMBERVALUE(DI210))), "El valor de embargo fiscal debe ser un número válido. ", "")
)</f>
        <v/>
      </c>
      <c r="IS210" s="46">
        <f>IF($DS210,
IF( AND(DJ210&lt;&gt;"", ISERR(_xlfn.NUMBERVALUE(DJ210))), "El valor de educación debe ser un número válido. ", "")
)</f>
        <v/>
      </c>
      <c r="IT210" s="46">
        <f>IF($DS210,
IF( AND(DK210&lt;&gt;"", ISERR(_xlfn.NUMBERVALUE(DK210))), "El valor de reintegro debe ser un número válido. ", "")
)</f>
        <v/>
      </c>
      <c r="IU210" s="46">
        <f>IF($DS210,
IF( AND(DL210&lt;&gt;"", ISERR(_xlfn.NUMBERVALUE(DL210))), "El valor de deuda debe ser un número válido. ", "")
)</f>
        <v/>
      </c>
      <c r="IV210" s="46">
        <f>IF($DS210,
IF( AND(DM210&lt;&gt;"", ISERR(_xlfn.NUMBERVALUE(DM210))), "El valor de otras deducciones debe ser un número válido. ", "")
)</f>
        <v/>
      </c>
      <c r="IW210" s="46">
        <f>IF($DS210,
IF(DN210="","Debes escribir el valor de los devengos totales. ",
IF( ISERR(_xlfn.NUMBERVALUE(DN210)), "El valor de los devengos totales debe ser un número válido. ", "")
)
)</f>
        <v/>
      </c>
      <c r="IX210" s="46">
        <f>IF($DS210,
IF(DO210="","Debes escribir el valor de las deducciones totales. ",
IF( ISERR(_xlfn.NUMBERVALUE(DO210)), "El valor de las deducciones totales debe ser un número válido. ", "")
)
)</f>
        <v/>
      </c>
      <c r="IY210" s="46">
        <f>IF($DS210,
IF(DP210="","Debes escribir el valor del salario total. ",
IF( ISERR(_xlfn.NUMBERVALUE(DP210)), "El valor del salario total debe ser un número válido. ", "")
)
)</f>
        <v/>
      </c>
    </row>
    <row r="211">
      <c r="B211" s="48" t="n">
        <v>199</v>
      </c>
      <c r="C211" s="61">
        <f>IF(AND(DS211,DP211&lt;&gt;""),
IF(DQ211="","OK","Error"),
""
)</f>
        <v/>
      </c>
      <c r="D211" s="53" t="n"/>
      <c r="E211" s="52" t="n"/>
      <c r="F211" s="112" t="n"/>
      <c r="G211" s="52" t="n"/>
      <c r="H211" s="53" t="n"/>
      <c r="I211" s="52" t="n"/>
      <c r="J211" s="52" t="n"/>
      <c r="K211" s="53" t="n"/>
      <c r="L211" s="55" t="n"/>
      <c r="M211" s="108" t="n"/>
      <c r="N211" s="56" t="n"/>
      <c r="O211" s="52" t="n"/>
      <c r="P211" s="52" t="n"/>
      <c r="Q211" s="52" t="n"/>
      <c r="R211" s="52" t="n"/>
      <c r="S211" s="52" t="n"/>
      <c r="T211" s="53" t="n"/>
      <c r="U211" s="52" t="n"/>
      <c r="V211" s="52" t="n"/>
      <c r="W211" s="55" t="n"/>
      <c r="X211" s="55" t="n"/>
      <c r="Y211" s="52" t="n"/>
      <c r="Z211" s="55" t="n"/>
      <c r="AA211" s="52" t="n"/>
      <c r="AB211" s="53" t="n"/>
      <c r="AC211" s="53" t="n"/>
      <c r="AD211" s="53" t="n"/>
      <c r="AE211" s="177" t="n"/>
      <c r="AF211" s="113" t="n"/>
      <c r="AG211" s="177" t="n"/>
      <c r="AH211" s="178" t="n"/>
      <c r="AI211" s="178" t="n"/>
      <c r="AJ211" s="178" t="n"/>
      <c r="AK211" s="114" t="n"/>
      <c r="AL211" s="178" t="n"/>
      <c r="AM211" s="114" t="n"/>
      <c r="AN211" s="178" t="n"/>
      <c r="AO211" s="114" t="n"/>
      <c r="AP211" s="178" t="n"/>
      <c r="AQ211" s="114" t="n"/>
      <c r="AR211" s="178" t="n"/>
      <c r="AS211" s="114" t="n"/>
      <c r="AT211" s="178" t="n"/>
      <c r="AU211" s="114" t="n"/>
      <c r="AV211" s="178" t="n"/>
      <c r="AW211" s="114" t="n"/>
      <c r="AX211" s="178" t="n"/>
      <c r="AY211" s="114" t="n"/>
      <c r="AZ211" s="178" t="n"/>
      <c r="BA211" s="114" t="n"/>
      <c r="BB211" s="178" t="n"/>
      <c r="BC211" s="114" t="n"/>
      <c r="BD211" s="178" t="n"/>
      <c r="BE211" s="178" t="n"/>
      <c r="BF211" s="178" t="n"/>
      <c r="BG211" s="59" t="n"/>
      <c r="BH211" s="178" t="n"/>
      <c r="BI211" s="114" t="n"/>
      <c r="BJ211" s="53" t="n"/>
      <c r="BK211" s="178" t="n"/>
      <c r="BL211" s="114" t="n"/>
      <c r="BM211" s="178" t="n"/>
      <c r="BN211" s="114" t="n"/>
      <c r="BO211" s="178" t="n"/>
      <c r="BP211" s="178" t="n"/>
      <c r="BQ211" s="178" t="n"/>
      <c r="BR211" s="178" t="n"/>
      <c r="BS211" s="178" t="n"/>
      <c r="BT211" s="178" t="n"/>
      <c r="BU211" s="178" t="n"/>
      <c r="BV211" s="178" t="n"/>
      <c r="BW211" s="178" t="n"/>
      <c r="BX211" s="178" t="n"/>
      <c r="BY211" s="178" t="n"/>
      <c r="BZ211" s="178" t="n"/>
      <c r="CA211" s="178" t="n"/>
      <c r="CB211" s="178" t="n"/>
      <c r="CC211" s="178" t="n"/>
      <c r="CD211" s="178" t="n"/>
      <c r="CE211" s="178" t="n"/>
      <c r="CF211" s="178" t="n"/>
      <c r="CG211" s="178" t="n"/>
      <c r="CH211" s="178" t="n"/>
      <c r="CI211" s="178" t="n"/>
      <c r="CJ211" s="178" t="n"/>
      <c r="CK211" s="53" t="n"/>
      <c r="CL211" s="178" t="n"/>
      <c r="CM211" s="178" t="n"/>
      <c r="CN211" s="60" t="n"/>
      <c r="CO211" s="177" t="n"/>
      <c r="CP211" s="178" t="n"/>
      <c r="CQ211" s="60" t="n"/>
      <c r="CR211" s="177" t="n"/>
      <c r="CS211" s="178" t="n"/>
      <c r="CT211" s="59" t="n"/>
      <c r="CU211" s="178" t="n"/>
      <c r="CV211" s="59" t="n"/>
      <c r="CW211" s="178" t="n"/>
      <c r="CX211" s="59" t="n"/>
      <c r="CY211" s="178" t="n"/>
      <c r="CZ211" s="178" t="n"/>
      <c r="DA211" s="178" t="n"/>
      <c r="DB211" s="53" t="n"/>
      <c r="DC211" s="178" t="n"/>
      <c r="DD211" s="178" t="n"/>
      <c r="DE211" s="178" t="n"/>
      <c r="DF211" s="178" t="n"/>
      <c r="DG211" s="178" t="n"/>
      <c r="DH211" s="178" t="n"/>
      <c r="DI211" s="178" t="n"/>
      <c r="DJ211" s="178" t="n"/>
      <c r="DK211" s="178" t="n"/>
      <c r="DL211" s="178" t="n"/>
      <c r="DM211" s="178" t="n"/>
      <c r="DN211" s="177" t="n"/>
      <c r="DO211" s="177" t="n"/>
      <c r="DP211" s="177" t="n"/>
      <c r="DQ211" s="76">
        <f>IF(AND(DS211,DP211&lt;&gt;""),
CONCATENATE(DT211,DU211,DV211,DW211,DX211,DY211,DZ211,EA211,EB211,EC211,ED211,EE211,EF211,EG211,EH211,EI211,EJ211,EK211,EL211,EM211,EN211,EO211,EP211,EQ211,ES211,ET211,EU211,EV211,EW211,EX211,EY211,EZ211,FA211,FC211,FD211,FF211,FG211,FI211,FJ211,FL211,FM211,FO211,FP211,FR211,FS211,FU211,FV211,FX211,FY211,GA211,GB211,GD211,GE211,GF211,GH211,GI211,GJ211,GL211,GM211,GN211,GP211,GQ211,GS211,GT211,GU211,GV211,GW211,GX211,GY211,GZ211,HA211,HB211,HC211,HD211,HE211,HF211,HG211,HH211,HI211,HJ211,HK211,HL211,HM211,HN211,HO211,HQ211,HR211,HS211,HT211,HU211,HV211,HW211,HX211,HY211,IA211,IB211,IC211,ID211,IF211,IG211,IH211,II211,IK211,IL211,IM211,IN211,IO211,IP211,IQ211,IR211,IS211,IT211,IU211,IV211,IW211,IX211,IY211,IZ211),
""
)</f>
        <v/>
      </c>
      <c r="DR211" s="53" t="n"/>
      <c r="DS211" s="46">
        <f>CONCATENATE(D211,$E211,$F211,$G211,H211,$I211,$J211,K211,$L211,$M211,N211,$O211,$P211,$Q211,$R211,$S211,T211,$U211,$V211,$W211,$X211,$Y211,$Z211,$AA211,AB211,AC211,AD211,$AE211,$AF211,$AG211,AH211,AI211,AJ211,AK211,AL211,AM211,AN211,AO211,AP211,AQ211,AR211,AS211,AT211,AU211,AV211,AW211,AX211,AY211,AZ211,BA211,BB211,BC211,BD211,BE211,BF211,BG211,BH211,BI211,BJ211,BK211,BL211,BM211,BN211,BO211,BP211,BQ211,BR211,BS211,BT211,BU211,BV211,BW211,BX211,BY211,BZ211,CA211,CB211,CC211,CD211,CE211,CF211,CG211,CH211,CI211,CJ211,CK211,CL211,CM211,$CN211,$CO211,CP211,$CQ211,$CR211,CS211,CT211,CU211,CV211,CW211,CX211,CY211,CZ211,DA211,DB211,DC211,DD211,DE211,DF211,DG211,DH211,DI211,DJ211,DK211,DL211,DM211,$DN211,$DO211,$DP211,DR211)&lt;&gt;""</f>
        <v/>
      </c>
      <c r="DT211" s="46">
        <f>IF(AND($DS211,$E$4&lt;&gt;""),
IF(LEFT($E$4,2) = "1.",
IF(D211&lt;&gt;"","El CUNE sólo se envía en operaciones de novedad o ajuste. ",""),
IF(D211="","Debes escribir un CUNE válido para realizar operaciones de novedad o ajuste. ","")),
""
)</f>
        <v/>
      </c>
      <c r="DU211" s="46">
        <f>IF($DS211,
IF(E211="","Debes seleccionar el tipo de documento del empleado. ",
IF(_xlfn.IFNA(VLOOKUP(E211,TIPO_DE_DOCUMENTO,1,FALSE),-1)=-1,"El tipo de documento no es válido (por favor seleccionarlo de la lista). ","")
)
)</f>
        <v/>
      </c>
      <c r="DV211" s="46">
        <f>IF($DS211,
IF(F211="","Debes escribir el número de documento del empleado. ","")
)</f>
        <v/>
      </c>
      <c r="DW211" s="46">
        <f>IF($DS211,
IF(G211="","Debes escribir el primer nombre del empleado. ","")
)</f>
        <v/>
      </c>
      <c r="DY211" s="46">
        <f>IF($DS211,
IF(I211="","Debes escribir el primer apellido del empleado. ","")
)</f>
        <v/>
      </c>
      <c r="DZ211" s="46">
        <f>IF($DS211,
IF(J211="","Debes escribir el segundo apellido del empleado. ","")
)</f>
        <v/>
      </c>
      <c r="EB211" s="46">
        <f>IF($DS211,
IF(L211="","Debes escribir la fecha de ingreso del empleado. ",
IF(ISERR(DATE(YEAR(L211),MONTH(L211),DAY(L211))), "El valor ingresado en fecha de ingreso no tiene un formato válido. ","")
)
)</f>
        <v/>
      </c>
      <c r="EC211" s="46">
        <f>IF($DS211,
IF(M211="","Debes escribir el tiempo laborado. ",
IF( IFERROR(INT(M211),1.1) &lt;&gt; IFERROR(_xlfn.NUMBERVALUE(M211),1), "El valor de los días trabajados debe ser un número entero. ", "")
)
)</f>
        <v/>
      </c>
      <c r="ED211" s="46">
        <f>IF($DS211,
IF( AND(N211&lt;&gt;"", ISERR(DATE(YEAR(N211),MONTH(N211),DAY(N211))) ), "El valor ingresado en fecha de ingreso no tiene un formato válido. ",
IF( AND(N211&lt;&gt;"", $E$6&lt;&gt;"", DATE(YEAR(N211), MONTH(N211), 1) &lt;&gt; IFERROR(DATE(MID($E$6, 1, 4), MID($E$6, 6, 2),1), "1/1/1900") ), "La fecha de retiro debe estar dentro del período liquidado. ", "")
)
)</f>
        <v/>
      </c>
      <c r="EE211" s="46">
        <f>IF($DS211,
IF(O211="","Debes seleccionar el tipo de trabajador. ",
IF(_xlfn.IFNA(VLOOKUP(O211,TIPO_DE_TRABAJADOR,1,FALSE),-1)=-1,"El tipo de trabajador no es válido (por favor seleccionarlo de la lista). ","")
)
)</f>
        <v/>
      </c>
      <c r="EF211" s="46">
        <f>IF($DS211,
IF(P211="","Debes seleccionar si es un trabajador dependiente pensionado por vejez. ",
IF(_xlfn.IFNA(VLOOKUP(P211,SUBTIPO_DE_TRABAJADOR,1,FALSE),-1)=-1,"El tipo de trabajador dependiente pensionado por vejez no es válido (por favor seleccionarlo de la lista). ","")
)
)</f>
        <v/>
      </c>
      <c r="EG211" s="46">
        <f>IF($DS211,
IF(Q211="","Debes seleccionar el tipo de contrato del trabajador. ",
IF(_xlfn.IFNA(VLOOKUP(Q211,TIPO_DE_CONTRATO,1,FALSE),-1)=-1,"El tipo de contrato del trabajador no es válido (por favor seleccionarlo de la lista). ","")
)
)</f>
        <v/>
      </c>
      <c r="EH211" s="46">
        <f>IF($DS211,
IF(R211="","Debes seleccionar si es un salario integral. ",
IF(_xlfn.IFNA(VLOOKUP(R211,SI_NO,1,FALSE),-1)=-1,"Valor no válido para salario integral (por favor seleccionarlo de la lista). ","")
)
)</f>
        <v/>
      </c>
      <c r="EI211" s="46">
        <f>IF($DS211,
IF(S211="","Debes seleccionar si el trabajador realiza actividades de riesgo. ",
IF(_xlfn.IFNA(VLOOKUP(S211,SI_NO,1,FALSE),-1)=-1,"Valor no válido para actividad de alto riesgo (por favor seleccionarlo de la lista). ","")
)
)</f>
        <v/>
      </c>
      <c r="EK211" s="46">
        <f>IF($DS211,
IF(U211="","Debes escribir el código del municipio de residencia del trabajador. ",
IF(_xlfn.IFNA(VLOOKUP(U211,MUNICIPIO,1,FALSE),-1)=-1,"El municipio de residencia del trabajador es inválido (por favor seleccionarlo de la lista). ","")
)
)</f>
        <v/>
      </c>
      <c r="EL211" s="46">
        <f>IF($DS211,
IF(V211="","Debes escribir el la dirección de residendia del trabajador. ","")
)</f>
        <v/>
      </c>
      <c r="EM211" s="46">
        <f>IF($DS211,
IF(W211="","Debes escribir la fecha de inicio de la liquidación. ",
IF(ISERR(DATE(YEAR(W211),MONTH(W211),DAY(W211))),"El valor ingresado en fecha de inicio de liquidación no tiene un formato válido. ",
IF( AND($E$6&lt;&gt;"", DATE(YEAR(W211), MONTH(W211), 1) &lt;&gt; IFERROR(DATE(MID($E$6, 1, 4), MID($E$6, 6, 2),1), "1/1/1900") ), "La fecha de inicio de la liquidación debe estar dentro del período liquidado. ", "")
)
)
)</f>
        <v/>
      </c>
      <c r="EN211" s="46">
        <f>IF($DS211,
IF(X211="","Debes escribir la fecha de fin de la liquidación. ",
IF(ISERR(DATE(YEAR(X211),MONTH(X211),DAY(X211))),"El valor ingresado en fecha de fin de liquidación no tiene un formato válido. ",
IF( AND($E$6&lt;&gt;"", DATE(YEAR(X211), MONTH(X211), 1) &lt;&gt; IFERROR(DATE(MID($E$6, 1, 4), MID($E$6, 6, 2),1), "1/1/1900") ), "La fecha de fin de la liquidación debe estar dentro del período liquidado. ", "")
)
)
)</f>
        <v/>
      </c>
      <c r="EO211" s="46">
        <f>IF($DS211,
IF(Y211="","Debes escribir la frecuencia de pago del trabajador. ",
IF(_xlfn.IFNA(VLOOKUP(Y211,PERÍODO_DE_NÓMINA,1,FALSE),-1)=-1,"La frecuencia de pago es inválida (por favor seleccionarlo de la lista). ","")
)
)</f>
        <v/>
      </c>
      <c r="EP211" s="46">
        <f>IF($DS211,
IF(Z211="","Debes escribir la fecha de pago. ",
IF(ISERR(DATE(YEAR(Z211),MONTH(Z211),DAY(Z211))), "El valor ingresado en fecha de pago no tiene un formato válido. ","")
)
)</f>
        <v/>
      </c>
      <c r="EQ211" s="46">
        <f>IF($DS211,
IF(AA211="","Debes escribir el medio de pago. ",
IF(_xlfn.IFNA(VLOOKUP(AA211,MEDIOS_DE_PAGO,1,FALSE),-1)=-1,"El medio de pago es inválido (por favor seleccionarlo de la lista). ","")
)
)</f>
        <v/>
      </c>
      <c r="ER211" s="46">
        <f>OR(AA211='Tablas '!$T$4,AA211='Tablas '!$T$7,AA211='Tablas '!$T$8,AA211='Tablas '!$T$11)</f>
        <v/>
      </c>
      <c r="ES211" s="46">
        <f>IF(AND($DS211,ER211),
IF(AB211="","Debes escribir la entidad bancaria. ",""),
""
)</f>
        <v/>
      </c>
      <c r="ET211" s="46">
        <f>IF(AND($DS211,ER211),
IF(AC211="","Debes escribir el tipo de cuenta bancaria. ",
IF(_xlfn.IFNA(VLOOKUP(AC211,TIPO_DE_CUENTA,1,FALSE),-1)=-1,"El tipo de cuenta bancaria es inválida (por favor seleccionarlo de la lista). ","")
),
""
)</f>
        <v/>
      </c>
      <c r="EU211" s="46">
        <f>IF(AND($DS211,ER211),
IF(AD211="","Debes escribir el número de cuenta bancaria. ",""),
""
)</f>
        <v/>
      </c>
      <c r="EV211" s="46">
        <f>IF($DS211,
IF(AE211="","Debes escribir el valor del sueldo básico. ",
IF( ISERR(_xlfn.NUMBERVALUE(AE211)), "El valor del sueldo básico debe ser un número válido. ", "")
)
)</f>
        <v/>
      </c>
      <c r="EW211" s="46">
        <f>IF($DS211,
IF(AF211="","Debes escribir el número de días trabajados. ",
IF( IFERROR(INT(AF211),1.1) &lt;&gt; IFERROR(_xlfn.NUMBERVALUE(AF211),1), "La cantidad de días trabajados debe ser un número entero. ", "")
)
)</f>
        <v/>
      </c>
      <c r="EX211" s="46">
        <f>IF($DS211,
IF(AG211="","Debes escribir el valor del sueldo trabajado. ",
IF( ISERR(_xlfn.NUMBERVALUE(AG211)), "El valor del sueldo trabajado debe ser un número válido. ", "")
)
)</f>
        <v/>
      </c>
      <c r="EY211" s="46">
        <f>IF($DS211,
IF( AND(AH211&lt;&gt;"", ISERR(_xlfn.NUMBERVALUE(AH211))), "El valor del auxilio de transporte debe ser un número válido. ", "")
)</f>
        <v/>
      </c>
      <c r="EZ211" s="46">
        <f>IF($DS211,
IF( AND(AI211&lt;&gt;"", ISERR(_xlfn.NUMBERVALUE(AI211))), "El valor de viáticos salariales debe ser un número válido. ", "")
)</f>
        <v/>
      </c>
      <c r="FA211" s="46">
        <f>IF($DS211,
IF( AND(AJ211&lt;&gt;"", ISERR(_xlfn.NUMBERVALUE(AJ211))), "El valor de viáticos NO salariales debe ser un número válido. ", "")
)</f>
        <v/>
      </c>
      <c r="FB211" s="46">
        <f>CONCATENATE(AK211,AL211)&lt;&gt;""</f>
        <v/>
      </c>
      <c r="FC211" s="46">
        <f>IF(AND($DS211,FB211),
IF(AK211="","Debes escribir el número de horas extras diurnas. ",
IF( IFERROR(INT(AK211),1.1) &lt;&gt; IFERROR(_xlfn.NUMBERVALUE(AK211),1), "La cantidad de horas extras diurnas debe ser un número entero. ", "")
),
""
)</f>
        <v/>
      </c>
      <c r="FD211" s="46">
        <f>IF(AND($DS211,FB211),
IF(AL211="","Debes escribir el valor de las horas extras diurnas. ",
IF( ISERR(_xlfn.NUMBERVALUE(AL211)), "El valor de las horas extras duirnas debe ser un número válido. ", "")
),
""
)</f>
        <v/>
      </c>
      <c r="FE211" s="46">
        <f>CONCATENATE(AM211,AN211)&lt;&gt;""</f>
        <v/>
      </c>
      <c r="FF211" s="46">
        <f>IF(AND($DS211,FE211),
IF(AM211="","Debes escribir el número de horas extras nocturnas. ",
IF( IFERROR(INT(AM211),1.1) &lt;&gt; IFERROR(_xlfn.NUMBERVALUE(AM211),1), "La cantidad de horas extras nocturnas debe ser un número entero. ", "")
),
""
)</f>
        <v/>
      </c>
      <c r="FG211" s="46">
        <f>IF(AND($DS211,FE211),
IF(AN211="","Debes escribir el valor de las horas extras nocturnas. ",
IF( ISERR(_xlfn.NUMBERVALUE(AN211)), "El valor de las horas extras nocturnas debe ser un número válido. ", "")
),
""
)</f>
        <v/>
      </c>
      <c r="FH211" s="46">
        <f>CONCATENATE(AO211,AP211)&lt;&gt;""</f>
        <v/>
      </c>
      <c r="FI211" s="46">
        <f>IF(AND($DS211,FH211),
IF(AO211="","Debes escribir el número de horas extras diurnas dominicales y festivas. ",
IF( IFERROR(INT(AO211),1.1) &lt;&gt; IFERROR(_xlfn.NUMBERVALUE(AO211),1), "La cantidad de horas extras diurnas dominicales y festivas debe ser un número entero. ", "")
),
""
)</f>
        <v/>
      </c>
      <c r="FJ211" s="46">
        <f>IF(AND($DS211,FH211),
IF(AP211="","Debes escribir el valor de las horas extras diurnas dominicales y festivas. ",
IF( ISERR(_xlfn.NUMBERVALUE(AP211)), "El valor de las horas extras diurnas dominicales y festivas debe ser un número válido. ", "")
),
""
)</f>
        <v/>
      </c>
      <c r="FK211" s="46">
        <f>CONCATENATE(AQ211,AR211)&lt;&gt;""</f>
        <v/>
      </c>
      <c r="FL211" s="46">
        <f>IF(AND($DS211,FK211),
IF(AQ211="","Debes escribir el número de horas extras nocturnas dominicales y festivas. ",
IF( IFERROR(INT(AQ211),1.1) &lt;&gt; IFERROR(_xlfn.NUMBERVALUE(AQ211),1), "La cantidad de horas extras nocturnas dominicales y festivas debe ser un número entero. ", "")
),
""
)</f>
        <v/>
      </c>
      <c r="FM211" s="46">
        <f>IF(AND($DS211,FK211),
IF(AR211="","Debes escribir el valor de las horas extras nocturnas dominicales y festivas. ",
IF( ISERR(_xlfn.NUMBERVALUE(AR211)), "El valor de las horas extras nocturnas dominicales y festivas debe ser un número válido. ", "")
),
""
)</f>
        <v/>
      </c>
      <c r="FN211" s="46">
        <f>CONCATENATE(AS211,AT211)&lt;&gt;""</f>
        <v/>
      </c>
      <c r="FO211" s="46">
        <f>IF(AND($DS211,FN211),
IF(AS211="","Debes escribir el número de horas recargo nocturno. ",
IF( IFERROR(INT(AS211),1.1) &lt;&gt; IFERROR(_xlfn.NUMBERVALUE(AS211),1), "La cantidad de horas recargo nocturno debe ser un número entero. ", "")
),
""
)</f>
        <v/>
      </c>
      <c r="FP211" s="46">
        <f>IF(AND($DS211,FN211),
IF(AT211="","Debes escribir el valor de las horas recargo nocturno. ",
IF( ISERR(_xlfn.NUMBERVALUE(AT211)), "El valor de las horas recargo nocturno debe ser un número válido. ", "")
),
""
)</f>
        <v/>
      </c>
      <c r="FQ211" s="46">
        <f>CONCATENATE(AU211,AV211)&lt;&gt;""</f>
        <v/>
      </c>
      <c r="FR211" s="46">
        <f>IF(AND($DS211,FQ211),
IF(AU211="","Debes escribir el número de horas recargo diurno dominical y festivo. ",
IF( IFERROR(INT(AU211),1.1) &lt;&gt; IFERROR(_xlfn.NUMBERVALUE(AU211),1), "La cantidad de horas recargo diurno dominical y festivo debe ser un número entero. ", "")
),
""
)</f>
        <v/>
      </c>
      <c r="FS211" s="46">
        <f>IF(AND($DS211,FQ211),
IF(AV211="","Debes escribir el valor de las horas recargo diurno dominical y festivo. ",
IF( ISERR(_xlfn.NUMBERVALUE(AV211)), "El valor de las horas recargo diurno dominical y festivo debe ser un número válido. ", "")
),
""
)</f>
        <v/>
      </c>
      <c r="FT211" s="46">
        <f>CONCATENATE(AW211,AX211)&lt;&gt;""</f>
        <v/>
      </c>
      <c r="FU211" s="46">
        <f>IF(AND($DS211,FT211),
IF(AW211="","Debes escribir el número de horas recargo nocturno dominical y festivo. ",
IF( IFERROR(INT(AW211),1.1) &lt;&gt; IFERROR(_xlfn.NUMBERVALUE(AW211),1), "La cantidad de horas recargo nocturno dominical y festivo debe ser un número entero. ", "")
),
""
)</f>
        <v/>
      </c>
      <c r="FV211" s="46">
        <f>IF(AND($DS211,FT211),
IF(AX211="","Debes escribir el valor de las horas recargo nocturno dominical y festivo. ",
IF( ISERR(_xlfn.NUMBERVALUE(AX211)), "El valor de las horas recargo nocturno dominical y festivo debe ser un número válido. ", "")
),
""
)</f>
        <v/>
      </c>
      <c r="FW211" s="46">
        <f>CONCATENATE(AY211,AZ211)&lt;&gt;""</f>
        <v/>
      </c>
      <c r="FX211" s="46">
        <f>IF(AND($DS211,FW211),
IF(AY211="","Debes escribir el número de días de vacaciones comunes. ",
IF( IFERROR(INT(AY211),1.1) &lt;&gt; IFERROR(_xlfn.NUMBERVALUE(AY211),1), "La cantidad de días de vacaciones comunes debe ser un número entero. ", "")
),
""
)</f>
        <v/>
      </c>
      <c r="FY211" s="46">
        <f>IF(AND($DS211,FW211),
IF(AZ211="","Debes escribir el valor de las vacaciones comunes. ",
IF( ISERR(_xlfn.NUMBERVALUE(AZ211)), "El valor de las vacaciones comunes debe ser un número válido. ", "")
),
""
)</f>
        <v/>
      </c>
      <c r="FZ211" s="46">
        <f>CONCATENATE(BA211,BB211)&lt;&gt;""</f>
        <v/>
      </c>
      <c r="GA211" s="46">
        <f>IF(AND($DS211,FZ211),
IF(BA211="","Debes escribir el número de días de vacaciones compensadas. ",
IF( IFERROR(INT(BA211),1.1) &lt;&gt; IFERROR(_xlfn.NUMBERVALUE(BA211),1), "La cantidad de días de vacaciones compensadas debe ser un número entero. ", "")
),
""
)</f>
        <v/>
      </c>
      <c r="GB211" s="46">
        <f>IF(AND($DS211,FZ211),
IF(BB211="","Debes escribir el valor de las vacaciones compensadas. ",
IF( ISERR(_xlfn.NUMBERVALUE(BB211)), "El valor de las vacaciones compensadas debe ser un número válido. ", "")
),
""
)</f>
        <v/>
      </c>
      <c r="GC211" s="46">
        <f>CONCATENATE(BC211,BD211)&lt;&gt;""</f>
        <v/>
      </c>
      <c r="GD211" s="46">
        <f>IF(AND($DS211,GC211),
IF(BC211="","Debes escribir el número de días de prima salarial. ",
IF( IFERROR(INT(BC211),1.1) &lt;&gt; IFERROR(_xlfn.NUMBERVALUE(BC211),1), "La cantidad de días de prima salarial debe ser un número entero. ", "")
),
""
)</f>
        <v/>
      </c>
      <c r="GE211" s="46">
        <f>IF(AND($DS211,GC211),
IF(BD211="","Debes escribir el valor de los días de prima salarial. ",
IF( ISERR(_xlfn.NUMBERVALUE(BD211)), "El valor de los días de prima salarial debe ser un número válido. ", "")
),
""
)</f>
        <v/>
      </c>
      <c r="GF211" s="46">
        <f>IF($DS211,
IF( AND(BE211&lt;&gt;"", ISERR(_xlfn.NUMBERVALUE(BE211))), "El valor de la prima NO saliarial debe ser un número válido. ", "")
)</f>
        <v/>
      </c>
      <c r="GG211" s="46">
        <f>CONCATENATE(BF211,BG211,BH211)&lt;&gt;""</f>
        <v/>
      </c>
      <c r="GH211" s="46">
        <f>IF(AND($DS211,GG211),
IF(BF211="","Debes escribir el valor de las cesantías. ",
IF( ISERR(_xlfn.NUMBERVALUE(BF211)), "El valor de las cesantías debe ser un número válido. ", "")
),
""
)</f>
        <v/>
      </c>
      <c r="GI211" s="46">
        <f>IF(AND($DS211,GG211),
IF(BG211="","Debes escribir el % de cesantías. ",
IF( ISERR(_xlfn.NUMBERVALUE(BG211)), "El % de cesantías debe ser un número válido. ", "")
),
""
)</f>
        <v/>
      </c>
      <c r="GJ211" s="46">
        <f>IF(AND($DS211,GG211),
IF(BH211="","Debes escribir el valor de intereses de cesantías. ",
IF( ISERR(_xlfn.NUMBERVALUE(BH211)), "El valor de intereses de cesantías debe ser un número válido. ", "")
),
""
)</f>
        <v/>
      </c>
      <c r="GK211" s="46">
        <f>CONCATENATE(BI211,BJ211,BK211)&lt;&gt;""</f>
        <v/>
      </c>
      <c r="GL211" s="46">
        <f>IF(AND($DS211,GK211),
IF(BI211="","Debes escribir el número de días de incapacidad. ",
IF( IFERROR(INT(BI211),1.1) &lt;&gt; IFERROR(_xlfn.NUMBERVALUE(BI211),1), "La cantidad de días de incapacidad debe ser un número entero. ", "")
),
""
)</f>
        <v/>
      </c>
      <c r="GM211" s="46">
        <f>IF(AND($DS211,GK211),
IF(BJ211="","Debes escribir el tipo de incapacidad. ",
IF(_xlfn.IFNA(VLOOKUP(BJ211,TIPO_DE_INCAPACIDAD,1,FALSE),-1)=-1,"El tipo de incapacidad es inválida (por favor seleccionarlo de la lista). ","")
),
""
)</f>
        <v/>
      </c>
      <c r="GN211" s="46">
        <f>IF(AND($DS211,GK211),
IF(BK211="","Debes escribir el valor de la incapacidad. ",
IF( ISERR(_xlfn.NUMBERVALUE(BK211)), "El valor de la incapacidad debe ser un número válido. ", "")
),
""
)</f>
        <v/>
      </c>
      <c r="GO211" s="46">
        <f>CONCATENATE(BL211,BM211)&lt;&gt;""</f>
        <v/>
      </c>
      <c r="GP211" s="46">
        <f>IF(AND($DS211,GO211),
IF(BL211="","Debes escribir el número de días de licencia de maternidad o paternidad. ",
IF( IFERROR(INT(BL211),1.1) &lt;&gt; IFERROR(_xlfn.NUMBERVALUE(BL211),1), "La cantidad de días de licencia de maternidad o paternidad debe ser un número entero. ", "")
),
""
)</f>
        <v/>
      </c>
      <c r="GQ211" s="46">
        <f>IF(AND($DS211,GO211),
IF(BM211="","Debes escribir el valor de la licencia de maternidad o paternidad. ",
IF( ISERR(_xlfn.NUMBERVALUE(BM211)), "El valor de la licencia de maternidad o paternidad debe ser un número válido. ", "")
),
""
)</f>
        <v/>
      </c>
      <c r="GR211" s="46">
        <f>CONCATENATE(BN211,BO211)&lt;&gt;""</f>
        <v/>
      </c>
      <c r="GS211" s="46">
        <f>IF(AND($DS211,GR211),
IF(BN211="","Debes escribir el número de días de licencia remunerada. ",
IF( IFERROR(INT(BN211),1.1) &lt;&gt; IFERROR(_xlfn.NUMBERVALUE(BN211),1), "La cantidad de días de licencia remunerada debe ser un número entero. ", "")
),
""
)</f>
        <v/>
      </c>
      <c r="GT211" s="46">
        <f>IF(AND($DS211,GR211),
IF(BO211="","Debes escribir el valor de la licencia remunerada. ",
IF( ISERR(_xlfn.NUMBERVALUE(BO211)), "El valor de la licencia remunerada debe ser un número válido. ", "")
),
""
)</f>
        <v/>
      </c>
      <c r="GU211" s="46">
        <f>IF($DS211,
IF( AND(BP211&lt;&gt;"", ISERR(_xlfn.NUMBERVALUE(BP211))), "El valor de la licencia NO remunerada debe ser un número válido. ", "")
)</f>
        <v/>
      </c>
      <c r="GV211" s="46">
        <f>IF($DS211,
IF( AND(BQ211&lt;&gt;"", ISERR(_xlfn.NUMBERVALUE(BQ211))), "El valor de auxilios salariales debe ser un número válido. ", "")
)</f>
        <v/>
      </c>
      <c r="GW211" s="46">
        <f>IF($DS211,
IF( AND(BR211&lt;&gt;"", ISERR(_xlfn.NUMBERVALUE(BR211))), "El valor de auxilios NO salariales debe ser un número válido. ", "")
)</f>
        <v/>
      </c>
      <c r="GX211" s="46">
        <f>IF($DS211,
IF( AND(BS211&lt;&gt;"", ISERR(_xlfn.NUMBERVALUE(BS211))), "El valor de bonos salariales debe ser un número válido. ", "")
)</f>
        <v/>
      </c>
      <c r="GY211" s="46">
        <f>IF($DS211,
IF( AND(BT211&lt;&gt;"", ISERR(_xlfn.NUMBERVALUE(BT211))), "El valor de bonos NO salariales debe ser un número válido. ", "")
)</f>
        <v/>
      </c>
      <c r="GZ211" s="46">
        <f>IF($DS211,
IF( AND(BU211&lt;&gt;"", ISERR(_xlfn.NUMBERVALUE(BU211))), "El valor de bonos salariales de alimentación debe ser un número válido. ", "")
)</f>
        <v/>
      </c>
      <c r="HA211" s="46">
        <f>IF($DS211,
IF( AND(BV211&lt;&gt;"", ISERR(_xlfn.NUMBERVALUE(BV211))), "El valor de bonos NO salariales de alimentación debe ser un número válido. ", "")
)</f>
        <v/>
      </c>
      <c r="HB211" s="46">
        <f>IF($DS211,
IF( AND(BW211&lt;&gt;"", ISERR(_xlfn.NUMBERVALUE(BW211))), "El valor de bonificaciones salariales debe ser un número válido. ", "")
)</f>
        <v/>
      </c>
      <c r="HC211" s="46">
        <f>IF($DS211,
IF( AND(BX211&lt;&gt;"", ISERR(_xlfn.NUMBERVALUE(BX211))), "El valor de bonificaciones NO salariales debe ser un número válido. ", "")
)</f>
        <v/>
      </c>
      <c r="HD211" s="46">
        <f>IF($DS211,
IF( AND(BY211&lt;&gt;"", ISERR(_xlfn.NUMBERVALUE(BY211))), "El valor de compensaciones ordinarias debe ser un número válido. ", "")
)</f>
        <v/>
      </c>
      <c r="HE211" s="46">
        <f>IF($DS211,
IF( AND(BZ211&lt;&gt;"", ISERR(_xlfn.NUMBERVALUE(BZ211))), "El valor de compensaciones extraordinarias debe ser un número válido. ", "")
)</f>
        <v/>
      </c>
      <c r="HF211" s="46">
        <f>IF($DS211,
IF( AND(CA211&lt;&gt;"", ISERR(_xlfn.NUMBERVALUE(CA211))), "El valor de comisiones debe ser un número válido. ", "")
)</f>
        <v/>
      </c>
      <c r="HG211" s="46">
        <f>IF($DS211,
IF( AND(CB211&lt;&gt;"", ISERR(_xlfn.NUMBERVALUE(CB211))), "El valor de ausencia por huega debe ser un número válido. ", "")
)</f>
        <v/>
      </c>
      <c r="HH211" s="46">
        <f>IF($DS211,
IF( AND(CC211&lt;&gt;"", ISERR(_xlfn.NUMBERVALUE(CC211))), "El valor de anticipos debe ser un número válido. ", "")
)</f>
        <v/>
      </c>
      <c r="HI211" s="46">
        <f>IF($DS211,
IF( AND(CD211&lt;&gt;"", ISERR(_xlfn.NUMBERVALUE(CD211))), "El valor de pagos a terceros debe ser un número válido. ", "")
)</f>
        <v/>
      </c>
      <c r="HJ211" s="46">
        <f>IF($DS211,
IF( AND(CE211&lt;&gt;"", ISERR(_xlfn.NUMBERVALUE(CE211))), "El valor de dotación debe ser un número válido. ", "")
)</f>
        <v/>
      </c>
      <c r="HK211" s="46">
        <f>IF($DS211,
IF( AND(CF211&lt;&gt;"", ISERR(_xlfn.NUMBERVALUE(CF211))), "El valor de apoyo sostenibilidad debe ser un número válido. ", "")
)</f>
        <v/>
      </c>
      <c r="HL211" s="46">
        <f>IF($DS211,
IF( AND(CG211&lt;&gt;"", ISERR(_xlfn.NUMBERVALUE(CG211))), "El valor de teletrabajo debe ser un número válido. ", "")
)</f>
        <v/>
      </c>
      <c r="HM211" s="46">
        <f>IF($DS211,
IF( AND(CH211&lt;&gt;"", ISERR(_xlfn.NUMBERVALUE(CH211))), "El valor de bonificación de retiro debe ser un número válido. ", "")
)</f>
        <v/>
      </c>
      <c r="HN211" s="46">
        <f>IF($DS211,
IF( AND(CI211&lt;&gt;"", ISERR(_xlfn.NUMBERVALUE(CI211))), "El valor de indemnización de retiro debe ser un número válido. ", "")
)</f>
        <v/>
      </c>
      <c r="HO211" s="46">
        <f>IF($DS211,
IF( AND(CJ211&lt;&gt;"", ISERR(_xlfn.NUMBERVALUE(CJ211))), "El valor de reintegros debe ser un número válido. ", "")
)</f>
        <v/>
      </c>
      <c r="HP211" s="46">
        <f>CONCATENATE(CK211,CL211,CM211)&lt;&gt;""</f>
        <v/>
      </c>
      <c r="HQ211" s="46">
        <f>IF(AND($DS211,HP211),
IF(CK211="","Debes escribir la descripción de otro concepto no categorizado. ",""),
""
)</f>
        <v/>
      </c>
      <c r="HR211" s="46">
        <f>IF(AND($DS211,HP211),
IF(CONCATENATE(CL211,CM211)="","Debes escribir al menos un valor de concepto no categorizado (salarial o no salarial). ",
IF(ISERR(_xlfn.NUMBERVALUE(CL211)),"El valor salarial concepto no categorizado debe ser un número válido. ","")
),
""
)</f>
        <v/>
      </c>
      <c r="HS211" s="46">
        <f>IF(AND($DS211,HP211),
IF(CONCATENATE(CL211,CM211)="","Debes escribir al menos un valor de concepto no categorizado (salarial o no salarial). ",
IF(ISERR(_xlfn.NUMBERVALUE(CM211)),"El valor NO salarial concepto no categorizado debe ser un número válido. ","")
),
""
)</f>
        <v/>
      </c>
      <c r="HT211" s="46">
        <f>IF($DS211,
IF(CN211="","Debes escribir el porcentaje del aporte a salud. ",
IF( ISERR(_xlfn.NUMBERVALUE(CN211)), "El valor del porcentaje del aporte a salud debe ser un número válido. ", "")
)
)</f>
        <v/>
      </c>
      <c r="HU211" s="46">
        <f>IF($DS211,
IF(CO211="","Debes escribir el valor del aporte a salud. ",
IF( ISERR(_xlfn.NUMBERVALUE(CO211)), "El valor del aporte a salud debe ser un número válido. ", "")
)
)</f>
        <v/>
      </c>
      <c r="HV211" s="46">
        <f>IF($DS211,
IF( AND(CP211&lt;&gt;"", ISERR(_xlfn.NUMBERVALUE(CP211))), "El valor plan complementario debe ser un número válido. ", "")
)</f>
        <v/>
      </c>
      <c r="HW211" s="46">
        <f>IF($DS211,
IF(CQ211="","Debes escribir el porcentaje del aporte a pensión. ",
IF( ISERR(_xlfn.NUMBERVALUE(CQ211)), "El valor del porcentaje del aporte a pensión debe ser un número válido. ", "")
)
)</f>
        <v/>
      </c>
      <c r="HX211" s="46">
        <f>IF($DS211,
IF(CR211="","Debes escribir el valor del aporte a pensión. ",
IF( ISERR(_xlfn.NUMBERVALUE(CR211)), "El valor del aporte a salud debe ser un número válido. ", "")
)
)</f>
        <v/>
      </c>
      <c r="HY211" s="46">
        <f>IF($DS211,
IF( AND(CS211&lt;&gt;"", ISERR(_xlfn.NUMBERVALUE(CS211))), "El valor pensión voluntaria debe ser un número válido. ", "")
)</f>
        <v/>
      </c>
      <c r="HZ211" s="46">
        <f>CONCATENATE(CT211,CU211,CV211,CW211)&lt;&gt;""</f>
        <v/>
      </c>
      <c r="IA211" s="46">
        <f>IF(AND($DS211,HZ211),
IF(CT211="","Debes escribir el % del fondo de seguridad pensional. ",
IF( ISERR(_xlfn.NUMBERVALUE(CT211)), "El % del fondo de seguridad debe ser un número válido. ", "")
),
""
)</f>
        <v/>
      </c>
      <c r="IB211" s="46">
        <f>IF(AND($DS211,HZ211),
IF(CU211="","Debes escribir el valor del aporte al fondo de solidaridad pensional. ",
IF( ISERR(_xlfn.NUMBERVALUE(CU211)), "El valor del aporte al fondo de solidaridad pensional debe ser un número válido. ", "")
),
""
)</f>
        <v/>
      </c>
      <c r="IC211" s="46">
        <f>IF(AND($DS211,HZ211),
IF(CV211="","Debes escribir el % del fondo de subsistencia. ",
IF( ISERR(_xlfn.NUMBERVALUE(CV211)), "El % del fondo de subsistencia debe ser un número válido. ", "")
),
""
)</f>
        <v/>
      </c>
      <c r="ID211" s="46">
        <f>IF(AND($DS211,HZ211),
IF(CW211="","Debes escribir el valor del fondo de subsistencia. ",
IF( ISERR(_xlfn.NUMBERVALUE(CW211)), "El valor del fondo de subsistencia debe ser un número válido. ", "")
),
""
)</f>
        <v/>
      </c>
      <c r="IE211" s="46">
        <f>CONCATENATE(CX211,CY211)&lt;&gt;""</f>
        <v/>
      </c>
      <c r="IF211" s="46">
        <f>IF(AND($DS211,IE211),
IF(CX211="","Debes escribir el % de sindicato. ",
IF( ISERR(_xlfn.NUMBERVALUE(CX211)), "El % de sindicato debe ser un número válido. ", "")
),
""
)</f>
        <v/>
      </c>
      <c r="IG211" s="46">
        <f>IF(AND($DS211,IE211),
IF(CY211="","Debes escribir el valor del sindicato. ",
IF( ISERR(_xlfn.NUMBERVALUE(CY211)), "El valor del sindicato debe ser un número válido. ", "")
),
""
)</f>
        <v/>
      </c>
      <c r="IH211" s="46">
        <f>IF($DS211,
IF( AND(CZ211&lt;&gt;"", ISERR(_xlfn.NUMBERVALUE(CZ211))), "El valor de sanción pública debe ser un número válido. ", "")
)</f>
        <v/>
      </c>
      <c r="II211" s="46">
        <f>IF($DS211,
IF( AND(DA211&lt;&gt;"", ISERR(_xlfn.NUMBERVALUE(DA211))), "El valor de sanción privada debe ser un número válido. ", "")
)</f>
        <v/>
      </c>
      <c r="IJ211" s="46">
        <f>CONCATENATE(DB211,DC211)&lt;&gt;""</f>
        <v/>
      </c>
      <c r="IK211" s="46">
        <f>IF(AND($DS211,IJ211),
IF(DB211="","Debes escribir la descripción de libranza. ",""),
""
)</f>
        <v/>
      </c>
      <c r="IL211" s="46">
        <f>IF(AND($DS211,IJ211),
IF(DC211="","Debes escribir la cuota libranza. ",
IF(ISERR(_xlfn.NUMBERVALUE(DC211)),"El valor de la cuota libranza debe ser un número válido. ","")
),
""
)</f>
        <v/>
      </c>
      <c r="IM211" s="46">
        <f>IF($DS211,
IF( AND(DD211&lt;&gt;"", ISERR(_xlfn.NUMBERVALUE(DD211))), "El valor de pagos a terceros debe ser un número válido. ", "")
)</f>
        <v/>
      </c>
      <c r="IN211" s="46">
        <f>IF($DS211,
IF( AND(DE211&lt;&gt;"", ISERR(_xlfn.NUMBERVALUE(DE211))), "El valor de anticipos debe ser un número válido. ", "")
)</f>
        <v/>
      </c>
      <c r="IO211" s="46">
        <f>IF($DS211,
IF( AND(DF211&lt;&gt;"", ISERR(_xlfn.NUMBERVALUE(DF211))), "El valor de AFC debe ser un número válido. ", "")
)</f>
        <v/>
      </c>
      <c r="IP211" s="46">
        <f>IF($DS211,
IF( AND(DG211&lt;&gt;"", ISERR(_xlfn.NUMBERVALUE(DG211))), "El valor de rete-fuente debe ser un número válido. ", "")
)</f>
        <v/>
      </c>
      <c r="IQ211" s="46">
        <f>IF($DS211,
IF( AND(DH211&lt;&gt;"", ISERR(_xlfn.NUMBERVALUE(DH211))), "El valor de cooperativa de trabajo debe ser un número válido. ", "")
)</f>
        <v/>
      </c>
      <c r="IR211" s="46">
        <f>IF($DS211,
IF( AND(DI211&lt;&gt;"", ISERR(_xlfn.NUMBERVALUE(DI211))), "El valor de embargo fiscal debe ser un número válido. ", "")
)</f>
        <v/>
      </c>
      <c r="IS211" s="46">
        <f>IF($DS211,
IF( AND(DJ211&lt;&gt;"", ISERR(_xlfn.NUMBERVALUE(DJ211))), "El valor de educación debe ser un número válido. ", "")
)</f>
        <v/>
      </c>
      <c r="IT211" s="46">
        <f>IF($DS211,
IF( AND(DK211&lt;&gt;"", ISERR(_xlfn.NUMBERVALUE(DK211))), "El valor de reintegro debe ser un número válido. ", "")
)</f>
        <v/>
      </c>
      <c r="IU211" s="46">
        <f>IF($DS211,
IF( AND(DL211&lt;&gt;"", ISERR(_xlfn.NUMBERVALUE(DL211))), "El valor de deuda debe ser un número válido. ", "")
)</f>
        <v/>
      </c>
      <c r="IV211" s="46">
        <f>IF($DS211,
IF( AND(DM211&lt;&gt;"", ISERR(_xlfn.NUMBERVALUE(DM211))), "El valor de otras deducciones debe ser un número válido. ", "")
)</f>
        <v/>
      </c>
      <c r="IW211" s="46">
        <f>IF($DS211,
IF(DN211="","Debes escribir el valor de los devengos totales. ",
IF( ISERR(_xlfn.NUMBERVALUE(DN211)), "El valor de los devengos totales debe ser un número válido. ", "")
)
)</f>
        <v/>
      </c>
      <c r="IX211" s="46">
        <f>IF($DS211,
IF(DO211="","Debes escribir el valor de las deducciones totales. ",
IF( ISERR(_xlfn.NUMBERVALUE(DO211)), "El valor de las deducciones totales debe ser un número válido. ", "")
)
)</f>
        <v/>
      </c>
      <c r="IY211" s="46">
        <f>IF($DS211,
IF(DP211="","Debes escribir el valor del salario total. ",
IF( ISERR(_xlfn.NUMBERVALUE(DP211)), "El valor del salario total debe ser un número válido. ", "")
)
)</f>
        <v/>
      </c>
    </row>
    <row r="212">
      <c r="B212" s="48" t="n">
        <v>200</v>
      </c>
      <c r="C212" s="61">
        <f>IF(AND(DS212,DP212&lt;&gt;""),
IF(DQ212="","OK","Error"),
""
)</f>
        <v/>
      </c>
      <c r="D212" s="53" t="n"/>
      <c r="E212" s="52" t="n"/>
      <c r="F212" s="112" t="n"/>
      <c r="G212" s="52" t="n"/>
      <c r="H212" s="53" t="n"/>
      <c r="I212" s="52" t="n"/>
      <c r="J212" s="52" t="n"/>
      <c r="K212" s="53" t="n"/>
      <c r="L212" s="55" t="n"/>
      <c r="M212" s="108" t="n"/>
      <c r="N212" s="56" t="n"/>
      <c r="O212" s="52" t="n"/>
      <c r="P212" s="52" t="n"/>
      <c r="Q212" s="52" t="n"/>
      <c r="R212" s="52" t="n"/>
      <c r="S212" s="52" t="n"/>
      <c r="T212" s="53" t="n"/>
      <c r="U212" s="52" t="n"/>
      <c r="V212" s="52" t="n"/>
      <c r="W212" s="55" t="n"/>
      <c r="X212" s="55" t="n"/>
      <c r="Y212" s="52" t="n"/>
      <c r="Z212" s="55" t="n"/>
      <c r="AA212" s="52" t="n"/>
      <c r="AB212" s="53" t="n"/>
      <c r="AC212" s="53" t="n"/>
      <c r="AD212" s="53" t="n"/>
      <c r="AE212" s="177" t="n"/>
      <c r="AF212" s="113" t="n"/>
      <c r="AG212" s="177" t="n"/>
      <c r="AH212" s="178" t="n"/>
      <c r="AI212" s="178" t="n"/>
      <c r="AJ212" s="178" t="n"/>
      <c r="AK212" s="114" t="n"/>
      <c r="AL212" s="178" t="n"/>
      <c r="AM212" s="114" t="n"/>
      <c r="AN212" s="178" t="n"/>
      <c r="AO212" s="114" t="n"/>
      <c r="AP212" s="178" t="n"/>
      <c r="AQ212" s="114" t="n"/>
      <c r="AR212" s="178" t="n"/>
      <c r="AS212" s="114" t="n"/>
      <c r="AT212" s="178" t="n"/>
      <c r="AU212" s="114" t="n"/>
      <c r="AV212" s="178" t="n"/>
      <c r="AW212" s="114" t="n"/>
      <c r="AX212" s="178" t="n"/>
      <c r="AY212" s="114" t="n"/>
      <c r="AZ212" s="178" t="n"/>
      <c r="BA212" s="114" t="n"/>
      <c r="BB212" s="178" t="n"/>
      <c r="BC212" s="114" t="n"/>
      <c r="BD212" s="178" t="n"/>
      <c r="BE212" s="178" t="n"/>
      <c r="BF212" s="178" t="n"/>
      <c r="BG212" s="59" t="n"/>
      <c r="BH212" s="178" t="n"/>
      <c r="BI212" s="114" t="n"/>
      <c r="BJ212" s="53" t="n"/>
      <c r="BK212" s="178" t="n"/>
      <c r="BL212" s="114" t="n"/>
      <c r="BM212" s="178" t="n"/>
      <c r="BN212" s="114" t="n"/>
      <c r="BO212" s="178" t="n"/>
      <c r="BP212" s="178" t="n"/>
      <c r="BQ212" s="178" t="n"/>
      <c r="BR212" s="178" t="n"/>
      <c r="BS212" s="178" t="n"/>
      <c r="BT212" s="178" t="n"/>
      <c r="BU212" s="178" t="n"/>
      <c r="BV212" s="178" t="n"/>
      <c r="BW212" s="178" t="n"/>
      <c r="BX212" s="178" t="n"/>
      <c r="BY212" s="178" t="n"/>
      <c r="BZ212" s="178" t="n"/>
      <c r="CA212" s="178" t="n"/>
      <c r="CB212" s="178" t="n"/>
      <c r="CC212" s="178" t="n"/>
      <c r="CD212" s="178" t="n"/>
      <c r="CE212" s="178" t="n"/>
      <c r="CF212" s="178" t="n"/>
      <c r="CG212" s="178" t="n"/>
      <c r="CH212" s="178" t="n"/>
      <c r="CI212" s="178" t="n"/>
      <c r="CJ212" s="178" t="n"/>
      <c r="CK212" s="53" t="n"/>
      <c r="CL212" s="178" t="n"/>
      <c r="CM212" s="178" t="n"/>
      <c r="CN212" s="60" t="n"/>
      <c r="CO212" s="177" t="n"/>
      <c r="CP212" s="178" t="n"/>
      <c r="CQ212" s="60" t="n"/>
      <c r="CR212" s="177" t="n"/>
      <c r="CS212" s="178" t="n"/>
      <c r="CT212" s="59" t="n"/>
      <c r="CU212" s="178" t="n"/>
      <c r="CV212" s="59" t="n"/>
      <c r="CW212" s="178" t="n"/>
      <c r="CX212" s="59" t="n"/>
      <c r="CY212" s="178" t="n"/>
      <c r="CZ212" s="178" t="n"/>
      <c r="DA212" s="178" t="n"/>
      <c r="DB212" s="53" t="n"/>
      <c r="DC212" s="178" t="n"/>
      <c r="DD212" s="178" t="n"/>
      <c r="DE212" s="178" t="n"/>
      <c r="DF212" s="178" t="n"/>
      <c r="DG212" s="178" t="n"/>
      <c r="DH212" s="178" t="n"/>
      <c r="DI212" s="178" t="n"/>
      <c r="DJ212" s="178" t="n"/>
      <c r="DK212" s="178" t="n"/>
      <c r="DL212" s="178" t="n"/>
      <c r="DM212" s="178" t="n"/>
      <c r="DN212" s="177" t="n"/>
      <c r="DO212" s="177" t="n"/>
      <c r="DP212" s="177" t="n"/>
      <c r="DQ212" s="76">
        <f>IF(AND(DS212,DP212&lt;&gt;""),
CONCATENATE(DT212,DU212,DV212,DW212,DX212,DY212,DZ212,EA212,EB212,EC212,ED212,EE212,EF212,EG212,EH212,EI212,EJ212,EK212,EL212,EM212,EN212,EO212,EP212,EQ212,ES212,ET212,EU212,EV212,EW212,EX212,EY212,EZ212,FA212,FC212,FD212,FF212,FG212,FI212,FJ212,FL212,FM212,FO212,FP212,FR212,FS212,FU212,FV212,FX212,FY212,GA212,GB212,GD212,GE212,GF212,GH212,GI212,GJ212,GL212,GM212,GN212,GP212,GQ212,GS212,GT212,GU212,GV212,GW212,GX212,GY212,GZ212,HA212,HB212,HC212,HD212,HE212,HF212,HG212,HH212,HI212,HJ212,HK212,HL212,HM212,HN212,HO212,HQ212,HR212,HS212,HT212,HU212,HV212,HW212,HX212,HY212,IA212,IB212,IC212,ID212,IF212,IG212,IH212,II212,IK212,IL212,IM212,IN212,IO212,IP212,IQ212,IR212,IS212,IT212,IU212,IV212,IW212,IX212,IY212,IZ212),
""
)</f>
        <v/>
      </c>
      <c r="DR212" s="53" t="n"/>
      <c r="DS212" s="46">
        <f>CONCATENATE(D212,$E212,$F212,$G212,H212,$I212,$J212,K212,$L212,$M212,N212,$O212,$P212,$Q212,$R212,$S212,T212,$U212,$V212,$W212,$X212,$Y212,$Z212,$AA212,AB212,AC212,AD212,$AE212,$AF212,$AG212,AH212,AI212,AJ212,AK212,AL212,AM212,AN212,AO212,AP212,AQ212,AR212,AS212,AT212,AU212,AV212,AW212,AX212,AY212,AZ212,BA212,BB212,BC212,BD212,BE212,BF212,BG212,BH212,BI212,BJ212,BK212,BL212,BM212,BN212,BO212,BP212,BQ212,BR212,BS212,BT212,BU212,BV212,BW212,BX212,BY212,BZ212,CA212,CB212,CC212,CD212,CE212,CF212,CG212,CH212,CI212,CJ212,CK212,CL212,CM212,$CN212,$CO212,CP212,$CQ212,$CR212,CS212,CT212,CU212,CV212,CW212,CX212,CY212,CZ212,DA212,DB212,DC212,DD212,DE212,DF212,DG212,DH212,DI212,DJ212,DK212,DL212,DM212,$DN212,$DO212,$DP212,DR212)&lt;&gt;""</f>
        <v/>
      </c>
      <c r="DT212" s="46">
        <f>IF(AND($DS212,$E$4&lt;&gt;""),
IF(LEFT($E$4,2) = "1.",
IF(D212&lt;&gt;"","El CUNE sólo se envía en operaciones de novedad o ajuste. ",""),
IF(D212="","Debes escribir un CUNE válido para realizar operaciones de novedad o ajuste. ","")),
""
)</f>
        <v/>
      </c>
      <c r="DU212" s="46">
        <f>IF($DS212,
IF(E212="","Debes seleccionar el tipo de documento del empleado. ",
IF(_xlfn.IFNA(VLOOKUP(E212,TIPO_DE_DOCUMENTO,1,FALSE),-1)=-1,"El tipo de documento no es válido (por favor seleccionarlo de la lista). ","")
)
)</f>
        <v/>
      </c>
      <c r="DV212" s="46">
        <f>IF($DS212,
IF(F212="","Debes escribir el número de documento del empleado. ","")
)</f>
        <v/>
      </c>
      <c r="DW212" s="46">
        <f>IF($DS212,
IF(G212="","Debes escribir el primer nombre del empleado. ","")
)</f>
        <v/>
      </c>
      <c r="DY212" s="46">
        <f>IF($DS212,
IF(I212="","Debes escribir el primer apellido del empleado. ","")
)</f>
        <v/>
      </c>
      <c r="DZ212" s="46">
        <f>IF($DS212,
IF(J212="","Debes escribir el segundo apellido del empleado. ","")
)</f>
        <v/>
      </c>
      <c r="EB212" s="46">
        <f>IF($DS212,
IF(L212="","Debes escribir la fecha de ingreso del empleado. ",
IF(ISERR(DATE(YEAR(L212),MONTH(L212),DAY(L212))), "El valor ingresado en fecha de ingreso no tiene un formato válido. ","")
)
)</f>
        <v/>
      </c>
      <c r="EC212" s="46">
        <f>IF($DS212,
IF(M212="","Debes escribir el tiempo laborado. ",
IF( IFERROR(INT(M212),1.1) &lt;&gt; IFERROR(_xlfn.NUMBERVALUE(M212),1), "El valor de los días trabajados debe ser un número entero. ", "")
)
)</f>
        <v/>
      </c>
      <c r="ED212" s="46">
        <f>IF($DS212,
IF( AND(N212&lt;&gt;"", ISERR(DATE(YEAR(N212),MONTH(N212),DAY(N212))) ), "El valor ingresado en fecha de ingreso no tiene un formato válido. ",
IF( AND(N212&lt;&gt;"", $E$6&lt;&gt;"", DATE(YEAR(N212), MONTH(N212), 1) &lt;&gt; IFERROR(DATE(MID($E$6, 1, 4), MID($E$6, 6, 2),1), "1/1/1900") ), "La fecha de retiro debe estar dentro del período liquidado. ", "")
)
)</f>
        <v/>
      </c>
      <c r="EE212" s="46">
        <f>IF($DS212,
IF(O212="","Debes seleccionar el tipo de trabajador. ",
IF(_xlfn.IFNA(VLOOKUP(O212,TIPO_DE_TRABAJADOR,1,FALSE),-1)=-1,"El tipo de trabajador no es válido (por favor seleccionarlo de la lista). ","")
)
)</f>
        <v/>
      </c>
      <c r="EF212" s="46">
        <f>IF($DS212,
IF(P212="","Debes seleccionar si es un trabajador dependiente pensionado por vejez. ",
IF(_xlfn.IFNA(VLOOKUP(P212,SUBTIPO_DE_TRABAJADOR,1,FALSE),-1)=-1,"El tipo de trabajador dependiente pensionado por vejez no es válido (por favor seleccionarlo de la lista). ","")
)
)</f>
        <v/>
      </c>
      <c r="EG212" s="46">
        <f>IF($DS212,
IF(Q212="","Debes seleccionar el tipo de contrato del trabajador. ",
IF(_xlfn.IFNA(VLOOKUP(Q212,TIPO_DE_CONTRATO,1,FALSE),-1)=-1,"El tipo de contrato del trabajador no es válido (por favor seleccionarlo de la lista). ","")
)
)</f>
        <v/>
      </c>
      <c r="EH212" s="46">
        <f>IF($DS212,
IF(R212="","Debes seleccionar si es un salario integral. ",
IF(_xlfn.IFNA(VLOOKUP(R212,SI_NO,1,FALSE),-1)=-1,"Valor no válido para salario integral (por favor seleccionarlo de la lista). ","")
)
)</f>
        <v/>
      </c>
      <c r="EI212" s="46">
        <f>IF($DS212,
IF(S212="","Debes seleccionar si el trabajador realiza actividades de riesgo. ",
IF(_xlfn.IFNA(VLOOKUP(S212,SI_NO,1,FALSE),-1)=-1,"Valor no válido para actividad de alto riesgo (por favor seleccionarlo de la lista). ","")
)
)</f>
        <v/>
      </c>
      <c r="EK212" s="46">
        <f>IF($DS212,
IF(U212="","Debes escribir el código del municipio de residencia del trabajador. ",
IF(_xlfn.IFNA(VLOOKUP(U212,MUNICIPIO,1,FALSE),-1)=-1,"El municipio de residencia del trabajador es inválido (por favor seleccionarlo de la lista). ","")
)
)</f>
        <v/>
      </c>
      <c r="EL212" s="46">
        <f>IF($DS212,
IF(V212="","Debes escribir el la dirección de residendia del trabajador. ","")
)</f>
        <v/>
      </c>
      <c r="EM212" s="46">
        <f>IF($DS212,
IF(W212="","Debes escribir la fecha de inicio de la liquidación. ",
IF(ISERR(DATE(YEAR(W212),MONTH(W212),DAY(W212))),"El valor ingresado en fecha de inicio de liquidación no tiene un formato válido. ",
IF( AND($E$6&lt;&gt;"", DATE(YEAR(W212), MONTH(W212), 1) &lt;&gt; IFERROR(DATE(MID($E$6, 1, 4), MID($E$6, 6, 2),1), "1/1/1900") ), "La fecha de inicio de la liquidación debe estar dentro del período liquidado. ", "")
)
)
)</f>
        <v/>
      </c>
      <c r="EN212" s="46">
        <f>IF($DS212,
IF(X212="","Debes escribir la fecha de fin de la liquidación. ",
IF(ISERR(DATE(YEAR(X212),MONTH(X212),DAY(X212))),"El valor ingresado en fecha de fin de liquidación no tiene un formato válido. ",
IF( AND($E$6&lt;&gt;"", DATE(YEAR(X212), MONTH(X212), 1) &lt;&gt; IFERROR(DATE(MID($E$6, 1, 4), MID($E$6, 6, 2),1), "1/1/1900") ), "La fecha de fin de la liquidación debe estar dentro del período liquidado. ", "")
)
)
)</f>
        <v/>
      </c>
      <c r="EO212" s="46">
        <f>IF($DS212,
IF(Y212="","Debes escribir la frecuencia de pago del trabajador. ",
IF(_xlfn.IFNA(VLOOKUP(Y212,PERÍODO_DE_NÓMINA,1,FALSE),-1)=-1,"La frecuencia de pago es inválida (por favor seleccionarlo de la lista). ","")
)
)</f>
        <v/>
      </c>
      <c r="EP212" s="46">
        <f>IF($DS212,
IF(Z212="","Debes escribir la fecha de pago. ",
IF(ISERR(DATE(YEAR(Z212),MONTH(Z212),DAY(Z212))), "El valor ingresado en fecha de pago no tiene un formato válido. ","")
)
)</f>
        <v/>
      </c>
      <c r="EQ212" s="46">
        <f>IF($DS212,
IF(AA212="","Debes escribir el medio de pago. ",
IF(_xlfn.IFNA(VLOOKUP(AA212,MEDIOS_DE_PAGO,1,FALSE),-1)=-1,"El medio de pago es inválido (por favor seleccionarlo de la lista). ","")
)
)</f>
        <v/>
      </c>
      <c r="ER212" s="46">
        <f>OR(AA212='Tablas '!$T$4,AA212='Tablas '!$T$7,AA212='Tablas '!$T$8,AA212='Tablas '!$T$11)</f>
        <v/>
      </c>
      <c r="ES212" s="46">
        <f>IF(AND($DS212,ER212),
IF(AB212="","Debes escribir la entidad bancaria. ",""),
""
)</f>
        <v/>
      </c>
      <c r="ET212" s="46">
        <f>IF(AND($DS212,ER212),
IF(AC212="","Debes escribir el tipo de cuenta bancaria. ",
IF(_xlfn.IFNA(VLOOKUP(AC212,TIPO_DE_CUENTA,1,FALSE),-1)=-1,"El tipo de cuenta bancaria es inválida (por favor seleccionarlo de la lista). ","")
),
""
)</f>
        <v/>
      </c>
      <c r="EU212" s="46">
        <f>IF(AND($DS212,ER212),
IF(AD212="","Debes escribir el número de cuenta bancaria. ",""),
""
)</f>
        <v/>
      </c>
      <c r="EV212" s="46">
        <f>IF($DS212,
IF(AE212="","Debes escribir el valor del sueldo básico. ",
IF( ISERR(_xlfn.NUMBERVALUE(AE212)), "El valor del sueldo básico debe ser un número válido. ", "")
)
)</f>
        <v/>
      </c>
      <c r="EW212" s="46">
        <f>IF($DS212,
IF(AF212="","Debes escribir el número de días trabajados. ",
IF( IFERROR(INT(AF212),1.1) &lt;&gt; IFERROR(_xlfn.NUMBERVALUE(AF212),1), "La cantidad de días trabajados debe ser un número entero. ", "")
)
)</f>
        <v/>
      </c>
      <c r="EX212" s="46">
        <f>IF($DS212,
IF(AG212="","Debes escribir el valor del sueldo trabajado. ",
IF( ISERR(_xlfn.NUMBERVALUE(AG212)), "El valor del sueldo trabajado debe ser un número válido. ", "")
)
)</f>
        <v/>
      </c>
      <c r="EY212" s="46">
        <f>IF($DS212,
IF( AND(AH212&lt;&gt;"", ISERR(_xlfn.NUMBERVALUE(AH212))), "El valor del auxilio de transporte debe ser un número válido. ", "")
)</f>
        <v/>
      </c>
      <c r="EZ212" s="46">
        <f>IF($DS212,
IF( AND(AI212&lt;&gt;"", ISERR(_xlfn.NUMBERVALUE(AI212))), "El valor de viáticos salariales debe ser un número válido. ", "")
)</f>
        <v/>
      </c>
      <c r="FA212" s="46">
        <f>IF($DS212,
IF( AND(AJ212&lt;&gt;"", ISERR(_xlfn.NUMBERVALUE(AJ212))), "El valor de viáticos NO salariales debe ser un número válido. ", "")
)</f>
        <v/>
      </c>
      <c r="FB212" s="46">
        <f>CONCATENATE(AK212,AL212)&lt;&gt;""</f>
        <v/>
      </c>
      <c r="FC212" s="46">
        <f>IF(AND($DS212,FB212),
IF(AK212="","Debes escribir el número de horas extras diurnas. ",
IF( IFERROR(INT(AK212),1.1) &lt;&gt; IFERROR(_xlfn.NUMBERVALUE(AK212),1), "La cantidad de horas extras diurnas debe ser un número entero. ", "")
),
""
)</f>
        <v/>
      </c>
      <c r="FD212" s="46">
        <f>IF(AND($DS212,FB212),
IF(AL212="","Debes escribir el valor de las horas extras diurnas. ",
IF( ISERR(_xlfn.NUMBERVALUE(AL212)), "El valor de las horas extras duirnas debe ser un número válido. ", "")
),
""
)</f>
        <v/>
      </c>
      <c r="FE212" s="46">
        <f>CONCATENATE(AM212,AN212)&lt;&gt;""</f>
        <v/>
      </c>
      <c r="FF212" s="46">
        <f>IF(AND($DS212,FE212),
IF(AM212="","Debes escribir el número de horas extras nocturnas. ",
IF( IFERROR(INT(AM212),1.1) &lt;&gt; IFERROR(_xlfn.NUMBERVALUE(AM212),1), "La cantidad de horas extras nocturnas debe ser un número entero. ", "")
),
""
)</f>
        <v/>
      </c>
      <c r="FG212" s="46">
        <f>IF(AND($DS212,FE212),
IF(AN212="","Debes escribir el valor de las horas extras nocturnas. ",
IF( ISERR(_xlfn.NUMBERVALUE(AN212)), "El valor de las horas extras nocturnas debe ser un número válido. ", "")
),
""
)</f>
        <v/>
      </c>
      <c r="FH212" s="46">
        <f>CONCATENATE(AO212,AP212)&lt;&gt;""</f>
        <v/>
      </c>
      <c r="FI212" s="46">
        <f>IF(AND($DS212,FH212),
IF(AO212="","Debes escribir el número de horas extras diurnas dominicales y festivas. ",
IF( IFERROR(INT(AO212),1.1) &lt;&gt; IFERROR(_xlfn.NUMBERVALUE(AO212),1), "La cantidad de horas extras diurnas dominicales y festivas debe ser un número entero. ", "")
),
""
)</f>
        <v/>
      </c>
      <c r="FJ212" s="46">
        <f>IF(AND($DS212,FH212),
IF(AP212="","Debes escribir el valor de las horas extras diurnas dominicales y festivas. ",
IF( ISERR(_xlfn.NUMBERVALUE(AP212)), "El valor de las horas extras diurnas dominicales y festivas debe ser un número válido. ", "")
),
""
)</f>
        <v/>
      </c>
      <c r="FK212" s="46">
        <f>CONCATENATE(AQ212,AR212)&lt;&gt;""</f>
        <v/>
      </c>
      <c r="FL212" s="46">
        <f>IF(AND($DS212,FK212),
IF(AQ212="","Debes escribir el número de horas extras nocturnas dominicales y festivas. ",
IF( IFERROR(INT(AQ212),1.1) &lt;&gt; IFERROR(_xlfn.NUMBERVALUE(AQ212),1), "La cantidad de horas extras nocturnas dominicales y festivas debe ser un número entero. ", "")
),
""
)</f>
        <v/>
      </c>
      <c r="FM212" s="46">
        <f>IF(AND($DS212,FK212),
IF(AR212="","Debes escribir el valor de las horas extras nocturnas dominicales y festivas. ",
IF( ISERR(_xlfn.NUMBERVALUE(AR212)), "El valor de las horas extras nocturnas dominicales y festivas debe ser un número válido. ", "")
),
""
)</f>
        <v/>
      </c>
      <c r="FN212" s="46">
        <f>CONCATENATE(AS212,AT212)&lt;&gt;""</f>
        <v/>
      </c>
      <c r="FO212" s="46">
        <f>IF(AND($DS212,FN212),
IF(AS212="","Debes escribir el número de horas recargo nocturno. ",
IF( IFERROR(INT(AS212),1.1) &lt;&gt; IFERROR(_xlfn.NUMBERVALUE(AS212),1), "La cantidad de horas recargo nocturno debe ser un número entero. ", "")
),
""
)</f>
        <v/>
      </c>
      <c r="FP212" s="46">
        <f>IF(AND($DS212,FN212),
IF(AT212="","Debes escribir el valor de las horas recargo nocturno. ",
IF( ISERR(_xlfn.NUMBERVALUE(AT212)), "El valor de las horas recargo nocturno debe ser un número válido. ", "")
),
""
)</f>
        <v/>
      </c>
      <c r="FQ212" s="46">
        <f>CONCATENATE(AU212,AV212)&lt;&gt;""</f>
        <v/>
      </c>
      <c r="FR212" s="46">
        <f>IF(AND($DS212,FQ212),
IF(AU212="","Debes escribir el número de horas recargo diurno dominical y festivo. ",
IF( IFERROR(INT(AU212),1.1) &lt;&gt; IFERROR(_xlfn.NUMBERVALUE(AU212),1), "La cantidad de horas recargo diurno dominical y festivo debe ser un número entero. ", "")
),
""
)</f>
        <v/>
      </c>
      <c r="FS212" s="46">
        <f>IF(AND($DS212,FQ212),
IF(AV212="","Debes escribir el valor de las horas recargo diurno dominical y festivo. ",
IF( ISERR(_xlfn.NUMBERVALUE(AV212)), "El valor de las horas recargo diurno dominical y festivo debe ser un número válido. ", "")
),
""
)</f>
        <v/>
      </c>
      <c r="FT212" s="46">
        <f>CONCATENATE(AW212,AX212)&lt;&gt;""</f>
        <v/>
      </c>
      <c r="FU212" s="46">
        <f>IF(AND($DS212,FT212),
IF(AW212="","Debes escribir el número de horas recargo nocturno dominical y festivo. ",
IF( IFERROR(INT(AW212),1.1) &lt;&gt; IFERROR(_xlfn.NUMBERVALUE(AW212),1), "La cantidad de horas recargo nocturno dominical y festivo debe ser un número entero. ", "")
),
""
)</f>
        <v/>
      </c>
      <c r="FV212" s="46">
        <f>IF(AND($DS212,FT212),
IF(AX212="","Debes escribir el valor de las horas recargo nocturno dominical y festivo. ",
IF( ISERR(_xlfn.NUMBERVALUE(AX212)), "El valor de las horas recargo nocturno dominical y festivo debe ser un número válido. ", "")
),
""
)</f>
        <v/>
      </c>
      <c r="FW212" s="46">
        <f>CONCATENATE(AY212,AZ212)&lt;&gt;""</f>
        <v/>
      </c>
      <c r="FX212" s="46">
        <f>IF(AND($DS212,FW212),
IF(AY212="","Debes escribir el número de días de vacaciones comunes. ",
IF( IFERROR(INT(AY212),1.1) &lt;&gt; IFERROR(_xlfn.NUMBERVALUE(AY212),1), "La cantidad de días de vacaciones comunes debe ser un número entero. ", "")
),
""
)</f>
        <v/>
      </c>
      <c r="FY212" s="46">
        <f>IF(AND($DS212,FW212),
IF(AZ212="","Debes escribir el valor de las vacaciones comunes. ",
IF( ISERR(_xlfn.NUMBERVALUE(AZ212)), "El valor de las vacaciones comunes debe ser un número válido. ", "")
),
""
)</f>
        <v/>
      </c>
      <c r="FZ212" s="46">
        <f>CONCATENATE(BA212,BB212)&lt;&gt;""</f>
        <v/>
      </c>
      <c r="GA212" s="46">
        <f>IF(AND($DS212,FZ212),
IF(BA212="","Debes escribir el número de días de vacaciones compensadas. ",
IF( IFERROR(INT(BA212),1.1) &lt;&gt; IFERROR(_xlfn.NUMBERVALUE(BA212),1), "La cantidad de días de vacaciones compensadas debe ser un número entero. ", "")
),
""
)</f>
        <v/>
      </c>
      <c r="GB212" s="46">
        <f>IF(AND($DS212,FZ212),
IF(BB212="","Debes escribir el valor de las vacaciones compensadas. ",
IF( ISERR(_xlfn.NUMBERVALUE(BB212)), "El valor de las vacaciones compensadas debe ser un número válido. ", "")
),
""
)</f>
        <v/>
      </c>
      <c r="GC212" s="46">
        <f>CONCATENATE(BC212,BD212)&lt;&gt;""</f>
        <v/>
      </c>
      <c r="GD212" s="46">
        <f>IF(AND($DS212,GC212),
IF(BC212="","Debes escribir el número de días de prima salarial. ",
IF( IFERROR(INT(BC212),1.1) &lt;&gt; IFERROR(_xlfn.NUMBERVALUE(BC212),1), "La cantidad de días de prima salarial debe ser un número entero. ", "")
),
""
)</f>
        <v/>
      </c>
      <c r="GE212" s="46">
        <f>IF(AND($DS212,GC212),
IF(BD212="","Debes escribir el valor de los días de prima salarial. ",
IF( ISERR(_xlfn.NUMBERVALUE(BD212)), "El valor de los días de prima salarial debe ser un número válido. ", "")
),
""
)</f>
        <v/>
      </c>
      <c r="GF212" s="46">
        <f>IF($DS212,
IF( AND(BE212&lt;&gt;"", ISERR(_xlfn.NUMBERVALUE(BE212))), "El valor de la prima NO saliarial debe ser un número válido. ", "")
)</f>
        <v/>
      </c>
      <c r="GG212" s="46">
        <f>CONCATENATE(BF212,BG212,BH212)&lt;&gt;""</f>
        <v/>
      </c>
      <c r="GH212" s="46">
        <f>IF(AND($DS212,GG212),
IF(BF212="","Debes escribir el valor de las cesantías. ",
IF( ISERR(_xlfn.NUMBERVALUE(BF212)), "El valor de las cesantías debe ser un número válido. ", "")
),
""
)</f>
        <v/>
      </c>
      <c r="GI212" s="46">
        <f>IF(AND($DS212,GG212),
IF(BG212="","Debes escribir el % de cesantías. ",
IF( ISERR(_xlfn.NUMBERVALUE(BG212)), "El % de cesantías debe ser un número válido. ", "")
),
""
)</f>
        <v/>
      </c>
      <c r="GJ212" s="46">
        <f>IF(AND($DS212,GG212),
IF(BH212="","Debes escribir el valor de intereses de cesantías. ",
IF( ISERR(_xlfn.NUMBERVALUE(BH212)), "El valor de intereses de cesantías debe ser un número válido. ", "")
),
""
)</f>
        <v/>
      </c>
      <c r="GK212" s="46">
        <f>CONCATENATE(BI212,BJ212,BK212)&lt;&gt;""</f>
        <v/>
      </c>
      <c r="GL212" s="46">
        <f>IF(AND($DS212,GK212),
IF(BI212="","Debes escribir el número de días de incapacidad. ",
IF( IFERROR(INT(BI212),1.1) &lt;&gt; IFERROR(_xlfn.NUMBERVALUE(BI212),1), "La cantidad de días de incapacidad debe ser un número entero. ", "")
),
""
)</f>
        <v/>
      </c>
      <c r="GM212" s="46">
        <f>IF(AND($DS212,GK212),
IF(BJ212="","Debes escribir el tipo de incapacidad. ",
IF(_xlfn.IFNA(VLOOKUP(BJ212,TIPO_DE_INCAPACIDAD,1,FALSE),-1)=-1,"El tipo de incapacidad es inválida (por favor seleccionarlo de la lista). ","")
),
""
)</f>
        <v/>
      </c>
      <c r="GN212" s="46">
        <f>IF(AND($DS212,GK212),
IF(BK212="","Debes escribir el valor de la incapacidad. ",
IF( ISERR(_xlfn.NUMBERVALUE(BK212)), "El valor de la incapacidad debe ser un número válido. ", "")
),
""
)</f>
        <v/>
      </c>
      <c r="GO212" s="46">
        <f>CONCATENATE(BL212,BM212)&lt;&gt;""</f>
        <v/>
      </c>
      <c r="GP212" s="46">
        <f>IF(AND($DS212,GO212),
IF(BL212="","Debes escribir el número de días de licencia de maternidad o paternidad. ",
IF( IFERROR(INT(BL212),1.1) &lt;&gt; IFERROR(_xlfn.NUMBERVALUE(BL212),1), "La cantidad de días de licencia de maternidad o paternidad debe ser un número entero. ", "")
),
""
)</f>
        <v/>
      </c>
      <c r="GQ212" s="46">
        <f>IF(AND($DS212,GO212),
IF(BM212="","Debes escribir el valor de la licencia de maternidad o paternidad. ",
IF( ISERR(_xlfn.NUMBERVALUE(BM212)), "El valor de la licencia de maternidad o paternidad debe ser un número válido. ", "")
),
""
)</f>
        <v/>
      </c>
      <c r="GR212" s="46">
        <f>CONCATENATE(BN212,BO212)&lt;&gt;""</f>
        <v/>
      </c>
      <c r="GS212" s="46">
        <f>IF(AND($DS212,GR212),
IF(BN212="","Debes escribir el número de días de licencia remunerada. ",
IF( IFERROR(INT(BN212),1.1) &lt;&gt; IFERROR(_xlfn.NUMBERVALUE(BN212),1), "La cantidad de días de licencia remunerada debe ser un número entero. ", "")
),
""
)</f>
        <v/>
      </c>
      <c r="GT212" s="46">
        <f>IF(AND($DS212,GR212),
IF(BO212="","Debes escribir el valor de la licencia remunerada. ",
IF( ISERR(_xlfn.NUMBERVALUE(BO212)), "El valor de la licencia remunerada debe ser un número válido. ", "")
),
""
)</f>
        <v/>
      </c>
      <c r="GU212" s="46">
        <f>IF($DS212,
IF( AND(BP212&lt;&gt;"", ISERR(_xlfn.NUMBERVALUE(BP212))), "El valor de la licencia NO remunerada debe ser un número válido. ", "")
)</f>
        <v/>
      </c>
      <c r="GV212" s="46">
        <f>IF($DS212,
IF( AND(BQ212&lt;&gt;"", ISERR(_xlfn.NUMBERVALUE(BQ212))), "El valor de auxilios salariales debe ser un número válido. ", "")
)</f>
        <v/>
      </c>
      <c r="GW212" s="46">
        <f>IF($DS212,
IF( AND(BR212&lt;&gt;"", ISERR(_xlfn.NUMBERVALUE(BR212))), "El valor de auxilios NO salariales debe ser un número válido. ", "")
)</f>
        <v/>
      </c>
      <c r="GX212" s="46">
        <f>IF($DS212,
IF( AND(BS212&lt;&gt;"", ISERR(_xlfn.NUMBERVALUE(BS212))), "El valor de bonos salariales debe ser un número válido. ", "")
)</f>
        <v/>
      </c>
      <c r="GY212" s="46">
        <f>IF($DS212,
IF( AND(BT212&lt;&gt;"", ISERR(_xlfn.NUMBERVALUE(BT212))), "El valor de bonos NO salariales debe ser un número válido. ", "")
)</f>
        <v/>
      </c>
      <c r="GZ212" s="46">
        <f>IF($DS212,
IF( AND(BU212&lt;&gt;"", ISERR(_xlfn.NUMBERVALUE(BU212))), "El valor de bonos salariales de alimentación debe ser un número válido. ", "")
)</f>
        <v/>
      </c>
      <c r="HA212" s="46">
        <f>IF($DS212,
IF( AND(BV212&lt;&gt;"", ISERR(_xlfn.NUMBERVALUE(BV212))), "El valor de bonos NO salariales de alimentación debe ser un número válido. ", "")
)</f>
        <v/>
      </c>
      <c r="HB212" s="46">
        <f>IF($DS212,
IF( AND(BW212&lt;&gt;"", ISERR(_xlfn.NUMBERVALUE(BW212))), "El valor de bonificaciones salariales debe ser un número válido. ", "")
)</f>
        <v/>
      </c>
      <c r="HC212" s="46">
        <f>IF($DS212,
IF( AND(BX212&lt;&gt;"", ISERR(_xlfn.NUMBERVALUE(BX212))), "El valor de bonificaciones NO salariales debe ser un número válido. ", "")
)</f>
        <v/>
      </c>
      <c r="HD212" s="46">
        <f>IF($DS212,
IF( AND(BY212&lt;&gt;"", ISERR(_xlfn.NUMBERVALUE(BY212))), "El valor de compensaciones ordinarias debe ser un número válido. ", "")
)</f>
        <v/>
      </c>
      <c r="HE212" s="46">
        <f>IF($DS212,
IF( AND(BZ212&lt;&gt;"", ISERR(_xlfn.NUMBERVALUE(BZ212))), "El valor de compensaciones extraordinarias debe ser un número válido. ", "")
)</f>
        <v/>
      </c>
      <c r="HF212" s="46">
        <f>IF($DS212,
IF( AND(CA212&lt;&gt;"", ISERR(_xlfn.NUMBERVALUE(CA212))), "El valor de comisiones debe ser un número válido. ", "")
)</f>
        <v/>
      </c>
      <c r="HG212" s="46">
        <f>IF($DS212,
IF( AND(CB212&lt;&gt;"", ISERR(_xlfn.NUMBERVALUE(CB212))), "El valor de ausencia por huega debe ser un número válido. ", "")
)</f>
        <v/>
      </c>
      <c r="HH212" s="46">
        <f>IF($DS212,
IF( AND(CC212&lt;&gt;"", ISERR(_xlfn.NUMBERVALUE(CC212))), "El valor de anticipos debe ser un número válido. ", "")
)</f>
        <v/>
      </c>
      <c r="HI212" s="46">
        <f>IF($DS212,
IF( AND(CD212&lt;&gt;"", ISERR(_xlfn.NUMBERVALUE(CD212))), "El valor de pagos a terceros debe ser un número válido. ", "")
)</f>
        <v/>
      </c>
      <c r="HJ212" s="46">
        <f>IF($DS212,
IF( AND(CE212&lt;&gt;"", ISERR(_xlfn.NUMBERVALUE(CE212))), "El valor de dotación debe ser un número válido. ", "")
)</f>
        <v/>
      </c>
      <c r="HK212" s="46">
        <f>IF($DS212,
IF( AND(CF212&lt;&gt;"", ISERR(_xlfn.NUMBERVALUE(CF212))), "El valor de apoyo sostenibilidad debe ser un número válido. ", "")
)</f>
        <v/>
      </c>
      <c r="HL212" s="46">
        <f>IF($DS212,
IF( AND(CG212&lt;&gt;"", ISERR(_xlfn.NUMBERVALUE(CG212))), "El valor de teletrabajo debe ser un número válido. ", "")
)</f>
        <v/>
      </c>
      <c r="HM212" s="46">
        <f>IF($DS212,
IF( AND(CH212&lt;&gt;"", ISERR(_xlfn.NUMBERVALUE(CH212))), "El valor de bonificación de retiro debe ser un número válido. ", "")
)</f>
        <v/>
      </c>
      <c r="HN212" s="46">
        <f>IF($DS212,
IF( AND(CI212&lt;&gt;"", ISERR(_xlfn.NUMBERVALUE(CI212))), "El valor de indemnización de retiro debe ser un número válido. ", "")
)</f>
        <v/>
      </c>
      <c r="HO212" s="46">
        <f>IF($DS212,
IF( AND(CJ212&lt;&gt;"", ISERR(_xlfn.NUMBERVALUE(CJ212))), "El valor de reintegros debe ser un número válido. ", "")
)</f>
        <v/>
      </c>
      <c r="HP212" s="46">
        <f>CONCATENATE(CK212,CL212,CM212)&lt;&gt;""</f>
        <v/>
      </c>
      <c r="HQ212" s="46">
        <f>IF(AND($DS212,HP212),
IF(CK212="","Debes escribir la descripción de otro concepto no categorizado. ",""),
""
)</f>
        <v/>
      </c>
      <c r="HR212" s="46">
        <f>IF(AND($DS212,HP212),
IF(CONCATENATE(CL212,CM212)="","Debes escribir al menos un valor de concepto no categorizado (salarial o no salarial). ",
IF(ISERR(_xlfn.NUMBERVALUE(CL212)),"El valor salarial concepto no categorizado debe ser un número válido. ","")
),
""
)</f>
        <v/>
      </c>
      <c r="HS212" s="46">
        <f>IF(AND($DS212,HP212),
IF(CONCATENATE(CL212,CM212)="","Debes escribir al menos un valor de concepto no categorizado (salarial o no salarial). ",
IF(ISERR(_xlfn.NUMBERVALUE(CM212)),"El valor NO salarial concepto no categorizado debe ser un número válido. ","")
),
""
)</f>
        <v/>
      </c>
      <c r="HT212" s="46">
        <f>IF($DS212,
IF(CN212="","Debes escribir el porcentaje del aporte a salud. ",
IF( ISERR(_xlfn.NUMBERVALUE(CN212)), "El valor del porcentaje del aporte a salud debe ser un número válido. ", "")
)
)</f>
        <v/>
      </c>
      <c r="HU212" s="46">
        <f>IF($DS212,
IF(CO212="","Debes escribir el valor del aporte a salud. ",
IF( ISERR(_xlfn.NUMBERVALUE(CO212)), "El valor del aporte a salud debe ser un número válido. ", "")
)
)</f>
        <v/>
      </c>
      <c r="HV212" s="46">
        <f>IF($DS212,
IF( AND(CP212&lt;&gt;"", ISERR(_xlfn.NUMBERVALUE(CP212))), "El valor plan complementario debe ser un número válido. ", "")
)</f>
        <v/>
      </c>
      <c r="HW212" s="46">
        <f>IF($DS212,
IF(CQ212="","Debes escribir el porcentaje del aporte a pensión. ",
IF( ISERR(_xlfn.NUMBERVALUE(CQ212)), "El valor del porcentaje del aporte a pensión debe ser un número válido. ", "")
)
)</f>
        <v/>
      </c>
      <c r="HX212" s="46">
        <f>IF($DS212,
IF(CR212="","Debes escribir el valor del aporte a pensión. ",
IF( ISERR(_xlfn.NUMBERVALUE(CR212)), "El valor del aporte a salud debe ser un número válido. ", "")
)
)</f>
        <v/>
      </c>
      <c r="HY212" s="46">
        <f>IF($DS212,
IF( AND(CS212&lt;&gt;"", ISERR(_xlfn.NUMBERVALUE(CS212))), "El valor pensión voluntaria debe ser un número válido. ", "")
)</f>
        <v/>
      </c>
      <c r="HZ212" s="46">
        <f>CONCATENATE(CT212,CU212,CV212,CW212)&lt;&gt;""</f>
        <v/>
      </c>
      <c r="IA212" s="46">
        <f>IF(AND($DS212,HZ212),
IF(CT212="","Debes escribir el % del fondo de seguridad pensional. ",
IF( ISERR(_xlfn.NUMBERVALUE(CT212)), "El % del fondo de seguridad debe ser un número válido. ", "")
),
""
)</f>
        <v/>
      </c>
      <c r="IB212" s="46">
        <f>IF(AND($DS212,HZ212),
IF(CU212="","Debes escribir el valor del aporte al fondo de solidaridad pensional. ",
IF( ISERR(_xlfn.NUMBERVALUE(CU212)), "El valor del aporte al fondo de solidaridad pensional debe ser un número válido. ", "")
),
""
)</f>
        <v/>
      </c>
      <c r="IC212" s="46">
        <f>IF(AND($DS212,HZ212),
IF(CV212="","Debes escribir el % del fondo de subsistencia. ",
IF( ISERR(_xlfn.NUMBERVALUE(CV212)), "El % del fondo de subsistencia debe ser un número válido. ", "")
),
""
)</f>
        <v/>
      </c>
      <c r="ID212" s="46">
        <f>IF(AND($DS212,HZ212),
IF(CW212="","Debes escribir el valor del fondo de subsistencia. ",
IF( ISERR(_xlfn.NUMBERVALUE(CW212)), "El valor del fondo de subsistencia debe ser un número válido. ", "")
),
""
)</f>
        <v/>
      </c>
      <c r="IE212" s="46">
        <f>CONCATENATE(CX212,CY212)&lt;&gt;""</f>
        <v/>
      </c>
      <c r="IF212" s="46">
        <f>IF(AND($DS212,IE212),
IF(CX212="","Debes escribir el % de sindicato. ",
IF( ISERR(_xlfn.NUMBERVALUE(CX212)), "El % de sindicato debe ser un número válido. ", "")
),
""
)</f>
        <v/>
      </c>
      <c r="IG212" s="46">
        <f>IF(AND($DS212,IE212),
IF(CY212="","Debes escribir el valor del sindicato. ",
IF( ISERR(_xlfn.NUMBERVALUE(CY212)), "El valor del sindicato debe ser un número válido. ", "")
),
""
)</f>
        <v/>
      </c>
      <c r="IH212" s="46">
        <f>IF($DS212,
IF( AND(CZ212&lt;&gt;"", ISERR(_xlfn.NUMBERVALUE(CZ212))), "El valor de sanción pública debe ser un número válido. ", "")
)</f>
        <v/>
      </c>
      <c r="II212" s="46">
        <f>IF($DS212,
IF( AND(DA212&lt;&gt;"", ISERR(_xlfn.NUMBERVALUE(DA212))), "El valor de sanción privada debe ser un número válido. ", "")
)</f>
        <v/>
      </c>
      <c r="IJ212" s="46">
        <f>CONCATENATE(DB212,DC212)&lt;&gt;""</f>
        <v/>
      </c>
      <c r="IK212" s="46">
        <f>IF(AND($DS212,IJ212),
IF(DB212="","Debes escribir la descripción de libranza. ",""),
""
)</f>
        <v/>
      </c>
      <c r="IL212" s="46">
        <f>IF(AND($DS212,IJ212),
IF(DC212="","Debes escribir la cuota libranza. ",
IF(ISERR(_xlfn.NUMBERVALUE(DC212)),"El valor de la cuota libranza debe ser un número válido. ","")
),
""
)</f>
        <v/>
      </c>
      <c r="IM212" s="46">
        <f>IF($DS212,
IF( AND(DD212&lt;&gt;"", ISERR(_xlfn.NUMBERVALUE(DD212))), "El valor de pagos a terceros debe ser un número válido. ", "")
)</f>
        <v/>
      </c>
      <c r="IN212" s="46">
        <f>IF($DS212,
IF( AND(DE212&lt;&gt;"", ISERR(_xlfn.NUMBERVALUE(DE212))), "El valor de anticipos debe ser un número válido. ", "")
)</f>
        <v/>
      </c>
      <c r="IO212" s="46">
        <f>IF($DS212,
IF( AND(DF212&lt;&gt;"", ISERR(_xlfn.NUMBERVALUE(DF212))), "El valor de AFC debe ser un número válido. ", "")
)</f>
        <v/>
      </c>
      <c r="IP212" s="46">
        <f>IF($DS212,
IF( AND(DG212&lt;&gt;"", ISERR(_xlfn.NUMBERVALUE(DG212))), "El valor de rete-fuente debe ser un número válido. ", "")
)</f>
        <v/>
      </c>
      <c r="IQ212" s="46">
        <f>IF($DS212,
IF( AND(DH212&lt;&gt;"", ISERR(_xlfn.NUMBERVALUE(DH212))), "El valor de cooperativa de trabajo debe ser un número válido. ", "")
)</f>
        <v/>
      </c>
      <c r="IR212" s="46">
        <f>IF($DS212,
IF( AND(DI212&lt;&gt;"", ISERR(_xlfn.NUMBERVALUE(DI212))), "El valor de embargo fiscal debe ser un número válido. ", "")
)</f>
        <v/>
      </c>
      <c r="IS212" s="46">
        <f>IF($DS212,
IF( AND(DJ212&lt;&gt;"", ISERR(_xlfn.NUMBERVALUE(DJ212))), "El valor de educación debe ser un número válido. ", "")
)</f>
        <v/>
      </c>
      <c r="IT212" s="46">
        <f>IF($DS212,
IF( AND(DK212&lt;&gt;"", ISERR(_xlfn.NUMBERVALUE(DK212))), "El valor de reintegro debe ser un número válido. ", "")
)</f>
        <v/>
      </c>
      <c r="IU212" s="46">
        <f>IF($DS212,
IF( AND(DL212&lt;&gt;"", ISERR(_xlfn.NUMBERVALUE(DL212))), "El valor de deuda debe ser un número válido. ", "")
)</f>
        <v/>
      </c>
      <c r="IV212" s="46">
        <f>IF($DS212,
IF( AND(DM212&lt;&gt;"", ISERR(_xlfn.NUMBERVALUE(DM212))), "El valor de otras deducciones debe ser un número válido. ", "")
)</f>
        <v/>
      </c>
      <c r="IW212" s="46">
        <f>IF($DS212,
IF(DN212="","Debes escribir el valor de los devengos totales. ",
IF( ISERR(_xlfn.NUMBERVALUE(DN212)), "El valor de los devengos totales debe ser un número válido. ", "")
)
)</f>
        <v/>
      </c>
      <c r="IX212" s="46">
        <f>IF($DS212,
IF(DO212="","Debes escribir el valor de las deducciones totales. ",
IF( ISERR(_xlfn.NUMBERVALUE(DO212)), "El valor de las deducciones totales debe ser un número válido. ", "")
)
)</f>
        <v/>
      </c>
      <c r="IY212" s="46">
        <f>IF($DS212,
IF(DP212="","Debes escribir el valor del salario total. ",
IF( ISERR(_xlfn.NUMBERVALUE(DP212)), "El valor del salario total debe ser un número válido. ", "")
)
)</f>
        <v/>
      </c>
    </row>
    <row r="213">
      <c r="B213" s="48" t="n">
        <v>201</v>
      </c>
      <c r="C213" s="61">
        <f>IF(AND(DS213,DP213&lt;&gt;""),
IF(DQ213="","OK","Error"),
""
)</f>
        <v/>
      </c>
      <c r="D213" s="53" t="n"/>
      <c r="E213" s="52" t="n"/>
      <c r="F213" s="112" t="n"/>
      <c r="G213" s="52" t="n"/>
      <c r="H213" s="53" t="n"/>
      <c r="I213" s="52" t="n"/>
      <c r="J213" s="52" t="n"/>
      <c r="K213" s="53" t="n"/>
      <c r="L213" s="55" t="n"/>
      <c r="M213" s="108" t="n"/>
      <c r="N213" s="56" t="n"/>
      <c r="O213" s="52" t="n"/>
      <c r="P213" s="52" t="n"/>
      <c r="Q213" s="52" t="n"/>
      <c r="R213" s="52" t="n"/>
      <c r="S213" s="52" t="n"/>
      <c r="T213" s="53" t="n"/>
      <c r="U213" s="52" t="n"/>
      <c r="V213" s="52" t="n"/>
      <c r="W213" s="55" t="n"/>
      <c r="X213" s="55" t="n"/>
      <c r="Y213" s="52" t="n"/>
      <c r="Z213" s="55" t="n"/>
      <c r="AA213" s="52" t="n"/>
      <c r="AB213" s="53" t="n"/>
      <c r="AC213" s="53" t="n"/>
      <c r="AD213" s="53" t="n"/>
      <c r="AE213" s="177" t="n"/>
      <c r="AF213" s="113" t="n"/>
      <c r="AG213" s="177" t="n"/>
      <c r="AH213" s="178" t="n"/>
      <c r="AI213" s="178" t="n"/>
      <c r="AJ213" s="178" t="n"/>
      <c r="AK213" s="114" t="n"/>
      <c r="AL213" s="178" t="n"/>
      <c r="AM213" s="114" t="n"/>
      <c r="AN213" s="178" t="n"/>
      <c r="AO213" s="114" t="n"/>
      <c r="AP213" s="178" t="n"/>
      <c r="AQ213" s="114" t="n"/>
      <c r="AR213" s="178" t="n"/>
      <c r="AS213" s="114" t="n"/>
      <c r="AT213" s="178" t="n"/>
      <c r="AU213" s="114" t="n"/>
      <c r="AV213" s="178" t="n"/>
      <c r="AW213" s="114" t="n"/>
      <c r="AX213" s="178" t="n"/>
      <c r="AY213" s="114" t="n"/>
      <c r="AZ213" s="178" t="n"/>
      <c r="BA213" s="114" t="n"/>
      <c r="BB213" s="178" t="n"/>
      <c r="BC213" s="114" t="n"/>
      <c r="BD213" s="178" t="n"/>
      <c r="BE213" s="178" t="n"/>
      <c r="BF213" s="178" t="n"/>
      <c r="BG213" s="59" t="n"/>
      <c r="BH213" s="178" t="n"/>
      <c r="BI213" s="114" t="n"/>
      <c r="BJ213" s="53" t="n"/>
      <c r="BK213" s="178" t="n"/>
      <c r="BL213" s="114" t="n"/>
      <c r="BM213" s="178" t="n"/>
      <c r="BN213" s="114" t="n"/>
      <c r="BO213" s="178" t="n"/>
      <c r="BP213" s="178" t="n"/>
      <c r="BQ213" s="178" t="n"/>
      <c r="BR213" s="178" t="n"/>
      <c r="BS213" s="178" t="n"/>
      <c r="BT213" s="178" t="n"/>
      <c r="BU213" s="178" t="n"/>
      <c r="BV213" s="178" t="n"/>
      <c r="BW213" s="178" t="n"/>
      <c r="BX213" s="178" t="n"/>
      <c r="BY213" s="178" t="n"/>
      <c r="BZ213" s="178" t="n"/>
      <c r="CA213" s="178" t="n"/>
      <c r="CB213" s="178" t="n"/>
      <c r="CC213" s="178" t="n"/>
      <c r="CD213" s="178" t="n"/>
      <c r="CE213" s="178" t="n"/>
      <c r="CF213" s="178" t="n"/>
      <c r="CG213" s="178" t="n"/>
      <c r="CH213" s="178" t="n"/>
      <c r="CI213" s="178" t="n"/>
      <c r="CJ213" s="178" t="n"/>
      <c r="CK213" s="53" t="n"/>
      <c r="CL213" s="178" t="n"/>
      <c r="CM213" s="178" t="n"/>
      <c r="CN213" s="60" t="n"/>
      <c r="CO213" s="177" t="n"/>
      <c r="CP213" s="178" t="n"/>
      <c r="CQ213" s="60" t="n"/>
      <c r="CR213" s="177" t="n"/>
      <c r="CS213" s="178" t="n"/>
      <c r="CT213" s="59" t="n"/>
      <c r="CU213" s="178" t="n"/>
      <c r="CV213" s="59" t="n"/>
      <c r="CW213" s="178" t="n"/>
      <c r="CX213" s="59" t="n"/>
      <c r="CY213" s="178" t="n"/>
      <c r="CZ213" s="178" t="n"/>
      <c r="DA213" s="178" t="n"/>
      <c r="DB213" s="53" t="n"/>
      <c r="DC213" s="178" t="n"/>
      <c r="DD213" s="178" t="n"/>
      <c r="DE213" s="178" t="n"/>
      <c r="DF213" s="178" t="n"/>
      <c r="DG213" s="178" t="n"/>
      <c r="DH213" s="178" t="n"/>
      <c r="DI213" s="178" t="n"/>
      <c r="DJ213" s="178" t="n"/>
      <c r="DK213" s="178" t="n"/>
      <c r="DL213" s="178" t="n"/>
      <c r="DM213" s="178" t="n"/>
      <c r="DN213" s="177" t="n"/>
      <c r="DO213" s="177" t="n"/>
      <c r="DP213" s="177" t="n"/>
      <c r="DQ213" s="76">
        <f>IF(AND(DS213,DP213&lt;&gt;""),
CONCATENATE(DT213,DU213,DV213,DW213,DX213,DY213,DZ213,EA213,EB213,EC213,ED213,EE213,EF213,EG213,EH213,EI213,EJ213,EK213,EL213,EM213,EN213,EO213,EP213,EQ213,ES213,ET213,EU213,EV213,EW213,EX213,EY213,EZ213,FA213,FC213,FD213,FF213,FG213,FI213,FJ213,FL213,FM213,FO213,FP213,FR213,FS213,FU213,FV213,FX213,FY213,GA213,GB213,GD213,GE213,GF213,GH213,GI213,GJ213,GL213,GM213,GN213,GP213,GQ213,GS213,GT213,GU213,GV213,GW213,GX213,GY213,GZ213,HA213,HB213,HC213,HD213,HE213,HF213,HG213,HH213,HI213,HJ213,HK213,HL213,HM213,HN213,HO213,HQ213,HR213,HS213,HT213,HU213,HV213,HW213,HX213,HY213,IA213,IB213,IC213,ID213,IF213,IG213,IH213,II213,IK213,IL213,IM213,IN213,IO213,IP213,IQ213,IR213,IS213,IT213,IU213,IV213,IW213,IX213,IY213,IZ213),
""
)</f>
        <v/>
      </c>
      <c r="DR213" s="53" t="n"/>
      <c r="DS213" s="46">
        <f>CONCATENATE(D213,$E213,$F213,$G213,H213,$I213,$J213,K213,$L213,$M213,N213,$O213,$P213,$Q213,$R213,$S213,T213,$U213,$V213,$W213,$X213,$Y213,$Z213,$AA213,AB213,AC213,AD213,$AE213,$AF213,$AG213,AH213,AI213,AJ213,AK213,AL213,AM213,AN213,AO213,AP213,AQ213,AR213,AS213,AT213,AU213,AV213,AW213,AX213,AY213,AZ213,BA213,BB213,BC213,BD213,BE213,BF213,BG213,BH213,BI213,BJ213,BK213,BL213,BM213,BN213,BO213,BP213,BQ213,BR213,BS213,BT213,BU213,BV213,BW213,BX213,BY213,BZ213,CA213,CB213,CC213,CD213,CE213,CF213,CG213,CH213,CI213,CJ213,CK213,CL213,CM213,$CN213,$CO213,CP213,$CQ213,$CR213,CS213,CT213,CU213,CV213,CW213,CX213,CY213,CZ213,DA213,DB213,DC213,DD213,DE213,DF213,DG213,DH213,DI213,DJ213,DK213,DL213,DM213,$DN213,$DO213,$DP213,DR213)&lt;&gt;""</f>
        <v/>
      </c>
      <c r="DT213" s="46">
        <f>IF(AND($DS213,$E$4&lt;&gt;""),
IF(LEFT($E$4,2) = "1.",
IF(D213&lt;&gt;"","El CUNE sólo se envía en operaciones de novedad o ajuste. ",""),
IF(D213="","Debes escribir un CUNE válido para realizar operaciones de novedad o ajuste. ","")),
""
)</f>
        <v/>
      </c>
      <c r="DU213" s="46">
        <f>IF($DS213,
IF(E213="","Debes seleccionar el tipo de documento del empleado. ",
IF(_xlfn.IFNA(VLOOKUP(E213,TIPO_DE_DOCUMENTO,1,FALSE),-1)=-1,"El tipo de documento no es válido (por favor seleccionarlo de la lista). ","")
)
)</f>
        <v/>
      </c>
      <c r="DV213" s="46">
        <f>IF($DS213,
IF(F213="","Debes escribir el número de documento del empleado. ","")
)</f>
        <v/>
      </c>
      <c r="DW213" s="46">
        <f>IF($DS213,
IF(G213="","Debes escribir el primer nombre del empleado. ","")
)</f>
        <v/>
      </c>
      <c r="DY213" s="46">
        <f>IF($DS213,
IF(I213="","Debes escribir el primer apellido del empleado. ","")
)</f>
        <v/>
      </c>
      <c r="DZ213" s="46">
        <f>IF($DS213,
IF(J213="","Debes escribir el segundo apellido del empleado. ","")
)</f>
        <v/>
      </c>
      <c r="EB213" s="46">
        <f>IF($DS213,
IF(L213="","Debes escribir la fecha de ingreso del empleado. ",
IF(ISERR(DATE(YEAR(L213),MONTH(L213),DAY(L213))), "El valor ingresado en fecha de ingreso no tiene un formato válido. ","")
)
)</f>
        <v/>
      </c>
      <c r="EC213" s="46">
        <f>IF($DS213,
IF(M213="","Debes escribir el tiempo laborado. ",
IF( IFERROR(INT(M213),1.1) &lt;&gt; IFERROR(_xlfn.NUMBERVALUE(M213),1), "El valor de los días trabajados debe ser un número entero. ", "")
)
)</f>
        <v/>
      </c>
      <c r="ED213" s="46">
        <f>IF($DS213,
IF( AND(N213&lt;&gt;"", ISERR(DATE(YEAR(N213),MONTH(N213),DAY(N213))) ), "El valor ingresado en fecha de ingreso no tiene un formato válido. ",
IF( AND(N213&lt;&gt;"", $E$6&lt;&gt;"", DATE(YEAR(N213), MONTH(N213), 1) &lt;&gt; IFERROR(DATE(MID($E$6, 1, 4), MID($E$6, 6, 2),1), "1/1/1900") ), "La fecha de retiro debe estar dentro del período liquidado. ", "")
)
)</f>
        <v/>
      </c>
      <c r="EE213" s="46">
        <f>IF($DS213,
IF(O213="","Debes seleccionar el tipo de trabajador. ",
IF(_xlfn.IFNA(VLOOKUP(O213,TIPO_DE_TRABAJADOR,1,FALSE),-1)=-1,"El tipo de trabajador no es válido (por favor seleccionarlo de la lista). ","")
)
)</f>
        <v/>
      </c>
      <c r="EF213" s="46">
        <f>IF($DS213,
IF(P213="","Debes seleccionar si es un trabajador dependiente pensionado por vejez. ",
IF(_xlfn.IFNA(VLOOKUP(P213,SUBTIPO_DE_TRABAJADOR,1,FALSE),-1)=-1,"El tipo de trabajador dependiente pensionado por vejez no es válido (por favor seleccionarlo de la lista). ","")
)
)</f>
        <v/>
      </c>
      <c r="EG213" s="46">
        <f>IF($DS213,
IF(Q213="","Debes seleccionar el tipo de contrato del trabajador. ",
IF(_xlfn.IFNA(VLOOKUP(Q213,TIPO_DE_CONTRATO,1,FALSE),-1)=-1,"El tipo de contrato del trabajador no es válido (por favor seleccionarlo de la lista). ","")
)
)</f>
        <v/>
      </c>
      <c r="EH213" s="46">
        <f>IF($DS213,
IF(R213="","Debes seleccionar si es un salario integral. ",
IF(_xlfn.IFNA(VLOOKUP(R213,SI_NO,1,FALSE),-1)=-1,"Valor no válido para salario integral (por favor seleccionarlo de la lista). ","")
)
)</f>
        <v/>
      </c>
      <c r="EI213" s="46">
        <f>IF($DS213,
IF(S213="","Debes seleccionar si el trabajador realiza actividades de riesgo. ",
IF(_xlfn.IFNA(VLOOKUP(S213,SI_NO,1,FALSE),-1)=-1,"Valor no válido para actividad de alto riesgo (por favor seleccionarlo de la lista). ","")
)
)</f>
        <v/>
      </c>
      <c r="EK213" s="46">
        <f>IF($DS213,
IF(U213="","Debes escribir el código del municipio de residencia del trabajador. ",
IF(_xlfn.IFNA(VLOOKUP(U213,MUNICIPIO,1,FALSE),-1)=-1,"El municipio de residencia del trabajador es inválido (por favor seleccionarlo de la lista). ","")
)
)</f>
        <v/>
      </c>
      <c r="EL213" s="46">
        <f>IF($DS213,
IF(V213="","Debes escribir el la dirección de residendia del trabajador. ","")
)</f>
        <v/>
      </c>
      <c r="EM213" s="46">
        <f>IF($DS213,
IF(W213="","Debes escribir la fecha de inicio de la liquidación. ",
IF(ISERR(DATE(YEAR(W213),MONTH(W213),DAY(W213))),"El valor ingresado en fecha de inicio de liquidación no tiene un formato válido. ",
IF( AND($E$6&lt;&gt;"", DATE(YEAR(W213), MONTH(W213), 1) &lt;&gt; IFERROR(DATE(MID($E$6, 1, 4), MID($E$6, 6, 2),1), "1/1/1900") ), "La fecha de inicio de la liquidación debe estar dentro del período liquidado. ", "")
)
)
)</f>
        <v/>
      </c>
      <c r="EN213" s="46">
        <f>IF($DS213,
IF(X213="","Debes escribir la fecha de fin de la liquidación. ",
IF(ISERR(DATE(YEAR(X213),MONTH(X213),DAY(X213))),"El valor ingresado en fecha de fin de liquidación no tiene un formato válido. ",
IF( AND($E$6&lt;&gt;"", DATE(YEAR(X213), MONTH(X213), 1) &lt;&gt; IFERROR(DATE(MID($E$6, 1, 4), MID($E$6, 6, 2),1), "1/1/1900") ), "La fecha de fin de la liquidación debe estar dentro del período liquidado. ", "")
)
)
)</f>
        <v/>
      </c>
      <c r="EO213" s="46">
        <f>IF($DS213,
IF(Y213="","Debes escribir la frecuencia de pago del trabajador. ",
IF(_xlfn.IFNA(VLOOKUP(Y213,PERÍODO_DE_NÓMINA,1,FALSE),-1)=-1,"La frecuencia de pago es inválida (por favor seleccionarlo de la lista). ","")
)
)</f>
        <v/>
      </c>
      <c r="EP213" s="46">
        <f>IF($DS213,
IF(Z213="","Debes escribir la fecha de pago. ",
IF(ISERR(DATE(YEAR(Z213),MONTH(Z213),DAY(Z213))), "El valor ingresado en fecha de pago no tiene un formato válido. ","")
)
)</f>
        <v/>
      </c>
      <c r="EQ213" s="46">
        <f>IF($DS213,
IF(AA213="","Debes escribir el medio de pago. ",
IF(_xlfn.IFNA(VLOOKUP(AA213,MEDIOS_DE_PAGO,1,FALSE),-1)=-1,"El medio de pago es inválido (por favor seleccionarlo de la lista). ","")
)
)</f>
        <v/>
      </c>
      <c r="ER213" s="46">
        <f>OR(AA213='Tablas '!$T$4,AA213='Tablas '!$T$7,AA213='Tablas '!$T$8,AA213='Tablas '!$T$11)</f>
        <v/>
      </c>
      <c r="ES213" s="46">
        <f>IF(AND($DS213,ER213),
IF(AB213="","Debes escribir la entidad bancaria. ",""),
""
)</f>
        <v/>
      </c>
      <c r="ET213" s="46">
        <f>IF(AND($DS213,ER213),
IF(AC213="","Debes escribir el tipo de cuenta bancaria. ",
IF(_xlfn.IFNA(VLOOKUP(AC213,TIPO_DE_CUENTA,1,FALSE),-1)=-1,"El tipo de cuenta bancaria es inválida (por favor seleccionarlo de la lista). ","")
),
""
)</f>
        <v/>
      </c>
      <c r="EU213" s="46">
        <f>IF(AND($DS213,ER213),
IF(AD213="","Debes escribir el número de cuenta bancaria. ",""),
""
)</f>
        <v/>
      </c>
      <c r="EV213" s="46">
        <f>IF($DS213,
IF(AE213="","Debes escribir el valor del sueldo básico. ",
IF( ISERR(_xlfn.NUMBERVALUE(AE213)), "El valor del sueldo básico debe ser un número válido. ", "")
)
)</f>
        <v/>
      </c>
      <c r="EW213" s="46">
        <f>IF($DS213,
IF(AF213="","Debes escribir el número de días trabajados. ",
IF( IFERROR(INT(AF213),1.1) &lt;&gt; IFERROR(_xlfn.NUMBERVALUE(AF213),1), "La cantidad de días trabajados debe ser un número entero. ", "")
)
)</f>
        <v/>
      </c>
      <c r="EX213" s="46">
        <f>IF($DS213,
IF(AG213="","Debes escribir el valor del sueldo trabajado. ",
IF( ISERR(_xlfn.NUMBERVALUE(AG213)), "El valor del sueldo trabajado debe ser un número válido. ", "")
)
)</f>
        <v/>
      </c>
      <c r="EY213" s="46">
        <f>IF($DS213,
IF( AND(AH213&lt;&gt;"", ISERR(_xlfn.NUMBERVALUE(AH213))), "El valor del auxilio de transporte debe ser un número válido. ", "")
)</f>
        <v/>
      </c>
      <c r="EZ213" s="46">
        <f>IF($DS213,
IF( AND(AI213&lt;&gt;"", ISERR(_xlfn.NUMBERVALUE(AI213))), "El valor de viáticos salariales debe ser un número válido. ", "")
)</f>
        <v/>
      </c>
      <c r="FA213" s="46">
        <f>IF($DS213,
IF( AND(AJ213&lt;&gt;"", ISERR(_xlfn.NUMBERVALUE(AJ213))), "El valor de viáticos NO salariales debe ser un número válido. ", "")
)</f>
        <v/>
      </c>
      <c r="FB213" s="46">
        <f>CONCATENATE(AK213,AL213)&lt;&gt;""</f>
        <v/>
      </c>
      <c r="FC213" s="46">
        <f>IF(AND($DS213,FB213),
IF(AK213="","Debes escribir el número de horas extras diurnas. ",
IF( IFERROR(INT(AK213),1.1) &lt;&gt; IFERROR(_xlfn.NUMBERVALUE(AK213),1), "La cantidad de horas extras diurnas debe ser un número entero. ", "")
),
""
)</f>
        <v/>
      </c>
      <c r="FD213" s="46">
        <f>IF(AND($DS213,FB213),
IF(AL213="","Debes escribir el valor de las horas extras diurnas. ",
IF( ISERR(_xlfn.NUMBERVALUE(AL213)), "El valor de las horas extras duirnas debe ser un número válido. ", "")
),
""
)</f>
        <v/>
      </c>
      <c r="FE213" s="46">
        <f>CONCATENATE(AM213,AN213)&lt;&gt;""</f>
        <v/>
      </c>
      <c r="FF213" s="46">
        <f>IF(AND($DS213,FE213),
IF(AM213="","Debes escribir el número de horas extras nocturnas. ",
IF( IFERROR(INT(AM213),1.1) &lt;&gt; IFERROR(_xlfn.NUMBERVALUE(AM213),1), "La cantidad de horas extras nocturnas debe ser un número entero. ", "")
),
""
)</f>
        <v/>
      </c>
      <c r="FG213" s="46">
        <f>IF(AND($DS213,FE213),
IF(AN213="","Debes escribir el valor de las horas extras nocturnas. ",
IF( ISERR(_xlfn.NUMBERVALUE(AN213)), "El valor de las horas extras nocturnas debe ser un número válido. ", "")
),
""
)</f>
        <v/>
      </c>
      <c r="FH213" s="46">
        <f>CONCATENATE(AO213,AP213)&lt;&gt;""</f>
        <v/>
      </c>
      <c r="FI213" s="46">
        <f>IF(AND($DS213,FH213),
IF(AO213="","Debes escribir el número de horas extras diurnas dominicales y festivas. ",
IF( IFERROR(INT(AO213),1.1) &lt;&gt; IFERROR(_xlfn.NUMBERVALUE(AO213),1), "La cantidad de horas extras diurnas dominicales y festivas debe ser un número entero. ", "")
),
""
)</f>
        <v/>
      </c>
      <c r="FJ213" s="46">
        <f>IF(AND($DS213,FH213),
IF(AP213="","Debes escribir el valor de las horas extras diurnas dominicales y festivas. ",
IF( ISERR(_xlfn.NUMBERVALUE(AP213)), "El valor de las horas extras diurnas dominicales y festivas debe ser un número válido. ", "")
),
""
)</f>
        <v/>
      </c>
      <c r="FK213" s="46">
        <f>CONCATENATE(AQ213,AR213)&lt;&gt;""</f>
        <v/>
      </c>
      <c r="FL213" s="46">
        <f>IF(AND($DS213,FK213),
IF(AQ213="","Debes escribir el número de horas extras nocturnas dominicales y festivas. ",
IF( IFERROR(INT(AQ213),1.1) &lt;&gt; IFERROR(_xlfn.NUMBERVALUE(AQ213),1), "La cantidad de horas extras nocturnas dominicales y festivas debe ser un número entero. ", "")
),
""
)</f>
        <v/>
      </c>
      <c r="FM213" s="46">
        <f>IF(AND($DS213,FK213),
IF(AR213="","Debes escribir el valor de las horas extras nocturnas dominicales y festivas. ",
IF( ISERR(_xlfn.NUMBERVALUE(AR213)), "El valor de las horas extras nocturnas dominicales y festivas debe ser un número válido. ", "")
),
""
)</f>
        <v/>
      </c>
      <c r="FN213" s="46">
        <f>CONCATENATE(AS213,AT213)&lt;&gt;""</f>
        <v/>
      </c>
      <c r="FO213" s="46">
        <f>IF(AND($DS213,FN213),
IF(AS213="","Debes escribir el número de horas recargo nocturno. ",
IF( IFERROR(INT(AS213),1.1) &lt;&gt; IFERROR(_xlfn.NUMBERVALUE(AS213),1), "La cantidad de horas recargo nocturno debe ser un número entero. ", "")
),
""
)</f>
        <v/>
      </c>
      <c r="FP213" s="46">
        <f>IF(AND($DS213,FN213),
IF(AT213="","Debes escribir el valor de las horas recargo nocturno. ",
IF( ISERR(_xlfn.NUMBERVALUE(AT213)), "El valor de las horas recargo nocturno debe ser un número válido. ", "")
),
""
)</f>
        <v/>
      </c>
      <c r="FQ213" s="46">
        <f>CONCATENATE(AU213,AV213)&lt;&gt;""</f>
        <v/>
      </c>
      <c r="FR213" s="46">
        <f>IF(AND($DS213,FQ213),
IF(AU213="","Debes escribir el número de horas recargo diurno dominical y festivo. ",
IF( IFERROR(INT(AU213),1.1) &lt;&gt; IFERROR(_xlfn.NUMBERVALUE(AU213),1), "La cantidad de horas recargo diurno dominical y festivo debe ser un número entero. ", "")
),
""
)</f>
        <v/>
      </c>
      <c r="FS213" s="46">
        <f>IF(AND($DS213,FQ213),
IF(AV213="","Debes escribir el valor de las horas recargo diurno dominical y festivo. ",
IF( ISERR(_xlfn.NUMBERVALUE(AV213)), "El valor de las horas recargo diurno dominical y festivo debe ser un número válido. ", "")
),
""
)</f>
        <v/>
      </c>
      <c r="FT213" s="46">
        <f>CONCATENATE(AW213,AX213)&lt;&gt;""</f>
        <v/>
      </c>
      <c r="FU213" s="46">
        <f>IF(AND($DS213,FT213),
IF(AW213="","Debes escribir el número de horas recargo nocturno dominical y festivo. ",
IF( IFERROR(INT(AW213),1.1) &lt;&gt; IFERROR(_xlfn.NUMBERVALUE(AW213),1), "La cantidad de horas recargo nocturno dominical y festivo debe ser un número entero. ", "")
),
""
)</f>
        <v/>
      </c>
      <c r="FV213" s="46">
        <f>IF(AND($DS213,FT213),
IF(AX213="","Debes escribir el valor de las horas recargo nocturno dominical y festivo. ",
IF( ISERR(_xlfn.NUMBERVALUE(AX213)), "El valor de las horas recargo nocturno dominical y festivo debe ser un número válido. ", "")
),
""
)</f>
        <v/>
      </c>
      <c r="FW213" s="46">
        <f>CONCATENATE(AY213,AZ213)&lt;&gt;""</f>
        <v/>
      </c>
      <c r="FX213" s="46">
        <f>IF(AND($DS213,FW213),
IF(AY213="","Debes escribir el número de días de vacaciones comunes. ",
IF( IFERROR(INT(AY213),1.1) &lt;&gt; IFERROR(_xlfn.NUMBERVALUE(AY213),1), "La cantidad de días de vacaciones comunes debe ser un número entero. ", "")
),
""
)</f>
        <v/>
      </c>
      <c r="FY213" s="46">
        <f>IF(AND($DS213,FW213),
IF(AZ213="","Debes escribir el valor de las vacaciones comunes. ",
IF( ISERR(_xlfn.NUMBERVALUE(AZ213)), "El valor de las vacaciones comunes debe ser un número válido. ", "")
),
""
)</f>
        <v/>
      </c>
      <c r="FZ213" s="46">
        <f>CONCATENATE(BA213,BB213)&lt;&gt;""</f>
        <v/>
      </c>
      <c r="GA213" s="46">
        <f>IF(AND($DS213,FZ213),
IF(BA213="","Debes escribir el número de días de vacaciones compensadas. ",
IF( IFERROR(INT(BA213),1.1) &lt;&gt; IFERROR(_xlfn.NUMBERVALUE(BA213),1), "La cantidad de días de vacaciones compensadas debe ser un número entero. ", "")
),
""
)</f>
        <v/>
      </c>
      <c r="GB213" s="46">
        <f>IF(AND($DS213,FZ213),
IF(BB213="","Debes escribir el valor de las vacaciones compensadas. ",
IF( ISERR(_xlfn.NUMBERVALUE(BB213)), "El valor de las vacaciones compensadas debe ser un número válido. ", "")
),
""
)</f>
        <v/>
      </c>
      <c r="GC213" s="46">
        <f>CONCATENATE(BC213,BD213)&lt;&gt;""</f>
        <v/>
      </c>
      <c r="GD213" s="46">
        <f>IF(AND($DS213,GC213),
IF(BC213="","Debes escribir el número de días de prima salarial. ",
IF( IFERROR(INT(BC213),1.1) &lt;&gt; IFERROR(_xlfn.NUMBERVALUE(BC213),1), "La cantidad de días de prima salarial debe ser un número entero. ", "")
),
""
)</f>
        <v/>
      </c>
      <c r="GE213" s="46">
        <f>IF(AND($DS213,GC213),
IF(BD213="","Debes escribir el valor de los días de prima salarial. ",
IF( ISERR(_xlfn.NUMBERVALUE(BD213)), "El valor de los días de prima salarial debe ser un número válido. ", "")
),
""
)</f>
        <v/>
      </c>
      <c r="GF213" s="46">
        <f>IF($DS213,
IF( AND(BE213&lt;&gt;"", ISERR(_xlfn.NUMBERVALUE(BE213))), "El valor de la prima NO saliarial debe ser un número válido. ", "")
)</f>
        <v/>
      </c>
      <c r="GG213" s="46">
        <f>CONCATENATE(BF213,BG213,BH213)&lt;&gt;""</f>
        <v/>
      </c>
      <c r="GH213" s="46">
        <f>IF(AND($DS213,GG213),
IF(BF213="","Debes escribir el valor de las cesantías. ",
IF( ISERR(_xlfn.NUMBERVALUE(BF213)), "El valor de las cesantías debe ser un número válido. ", "")
),
""
)</f>
        <v/>
      </c>
      <c r="GI213" s="46">
        <f>IF(AND($DS213,GG213),
IF(BG213="","Debes escribir el % de cesantías. ",
IF( ISERR(_xlfn.NUMBERVALUE(BG213)), "El % de cesantías debe ser un número válido. ", "")
),
""
)</f>
        <v/>
      </c>
      <c r="GJ213" s="46">
        <f>IF(AND($DS213,GG213),
IF(BH213="","Debes escribir el valor de intereses de cesantías. ",
IF( ISERR(_xlfn.NUMBERVALUE(BH213)), "El valor de intereses de cesantías debe ser un número válido. ", "")
),
""
)</f>
        <v/>
      </c>
      <c r="GK213" s="46">
        <f>CONCATENATE(BI213,BJ213,BK213)&lt;&gt;""</f>
        <v/>
      </c>
      <c r="GL213" s="46">
        <f>IF(AND($DS213,GK213),
IF(BI213="","Debes escribir el número de días de incapacidad. ",
IF( IFERROR(INT(BI213),1.1) &lt;&gt; IFERROR(_xlfn.NUMBERVALUE(BI213),1), "La cantidad de días de incapacidad debe ser un número entero. ", "")
),
""
)</f>
        <v/>
      </c>
      <c r="GM213" s="46">
        <f>IF(AND($DS213,GK213),
IF(BJ213="","Debes escribir el tipo de incapacidad. ",
IF(_xlfn.IFNA(VLOOKUP(BJ213,TIPO_DE_INCAPACIDAD,1,FALSE),-1)=-1,"El tipo de incapacidad es inválida (por favor seleccionarlo de la lista). ","")
),
""
)</f>
        <v/>
      </c>
      <c r="GN213" s="46">
        <f>IF(AND($DS213,GK213),
IF(BK213="","Debes escribir el valor de la incapacidad. ",
IF( ISERR(_xlfn.NUMBERVALUE(BK213)), "El valor de la incapacidad debe ser un número válido. ", "")
),
""
)</f>
        <v/>
      </c>
      <c r="GO213" s="46">
        <f>CONCATENATE(BL213,BM213)&lt;&gt;""</f>
        <v/>
      </c>
      <c r="GP213" s="46">
        <f>IF(AND($DS213,GO213),
IF(BL213="","Debes escribir el número de días de licencia de maternidad o paternidad. ",
IF( IFERROR(INT(BL213),1.1) &lt;&gt; IFERROR(_xlfn.NUMBERVALUE(BL213),1), "La cantidad de días de licencia de maternidad o paternidad debe ser un número entero. ", "")
),
""
)</f>
        <v/>
      </c>
      <c r="GQ213" s="46">
        <f>IF(AND($DS213,GO213),
IF(BM213="","Debes escribir el valor de la licencia de maternidad o paternidad. ",
IF( ISERR(_xlfn.NUMBERVALUE(BM213)), "El valor de la licencia de maternidad o paternidad debe ser un número válido. ", "")
),
""
)</f>
        <v/>
      </c>
      <c r="GR213" s="46">
        <f>CONCATENATE(BN213,BO213)&lt;&gt;""</f>
        <v/>
      </c>
      <c r="GS213" s="46">
        <f>IF(AND($DS213,GR213),
IF(BN213="","Debes escribir el número de días de licencia remunerada. ",
IF( IFERROR(INT(BN213),1.1) &lt;&gt; IFERROR(_xlfn.NUMBERVALUE(BN213),1), "La cantidad de días de licencia remunerada debe ser un número entero. ", "")
),
""
)</f>
        <v/>
      </c>
      <c r="GT213" s="46">
        <f>IF(AND($DS213,GR213),
IF(BO213="","Debes escribir el valor de la licencia remunerada. ",
IF( ISERR(_xlfn.NUMBERVALUE(BO213)), "El valor de la licencia remunerada debe ser un número válido. ", "")
),
""
)</f>
        <v/>
      </c>
      <c r="GU213" s="46">
        <f>IF($DS213,
IF( AND(BP213&lt;&gt;"", ISERR(_xlfn.NUMBERVALUE(BP213))), "El valor de la licencia NO remunerada debe ser un número válido. ", "")
)</f>
        <v/>
      </c>
      <c r="GV213" s="46">
        <f>IF($DS213,
IF( AND(BQ213&lt;&gt;"", ISERR(_xlfn.NUMBERVALUE(BQ213))), "El valor de auxilios salariales debe ser un número válido. ", "")
)</f>
        <v/>
      </c>
      <c r="GW213" s="46">
        <f>IF($DS213,
IF( AND(BR213&lt;&gt;"", ISERR(_xlfn.NUMBERVALUE(BR213))), "El valor de auxilios NO salariales debe ser un número válido. ", "")
)</f>
        <v/>
      </c>
      <c r="GX213" s="46">
        <f>IF($DS213,
IF( AND(BS213&lt;&gt;"", ISERR(_xlfn.NUMBERVALUE(BS213))), "El valor de bonos salariales debe ser un número válido. ", "")
)</f>
        <v/>
      </c>
      <c r="GY213" s="46">
        <f>IF($DS213,
IF( AND(BT213&lt;&gt;"", ISERR(_xlfn.NUMBERVALUE(BT213))), "El valor de bonos NO salariales debe ser un número válido. ", "")
)</f>
        <v/>
      </c>
      <c r="GZ213" s="46">
        <f>IF($DS213,
IF( AND(BU213&lt;&gt;"", ISERR(_xlfn.NUMBERVALUE(BU213))), "El valor de bonos salariales de alimentación debe ser un número válido. ", "")
)</f>
        <v/>
      </c>
      <c r="HA213" s="46">
        <f>IF($DS213,
IF( AND(BV213&lt;&gt;"", ISERR(_xlfn.NUMBERVALUE(BV213))), "El valor de bonos NO salariales de alimentación debe ser un número válido. ", "")
)</f>
        <v/>
      </c>
      <c r="HB213" s="46">
        <f>IF($DS213,
IF( AND(BW213&lt;&gt;"", ISERR(_xlfn.NUMBERVALUE(BW213))), "El valor de bonificaciones salariales debe ser un número válido. ", "")
)</f>
        <v/>
      </c>
      <c r="HC213" s="46">
        <f>IF($DS213,
IF( AND(BX213&lt;&gt;"", ISERR(_xlfn.NUMBERVALUE(BX213))), "El valor de bonificaciones NO salariales debe ser un número válido. ", "")
)</f>
        <v/>
      </c>
      <c r="HD213" s="46">
        <f>IF($DS213,
IF( AND(BY213&lt;&gt;"", ISERR(_xlfn.NUMBERVALUE(BY213))), "El valor de compensaciones ordinarias debe ser un número válido. ", "")
)</f>
        <v/>
      </c>
      <c r="HE213" s="46">
        <f>IF($DS213,
IF( AND(BZ213&lt;&gt;"", ISERR(_xlfn.NUMBERVALUE(BZ213))), "El valor de compensaciones extraordinarias debe ser un número válido. ", "")
)</f>
        <v/>
      </c>
      <c r="HF213" s="46">
        <f>IF($DS213,
IF( AND(CA213&lt;&gt;"", ISERR(_xlfn.NUMBERVALUE(CA213))), "El valor de comisiones debe ser un número válido. ", "")
)</f>
        <v/>
      </c>
      <c r="HG213" s="46">
        <f>IF($DS213,
IF( AND(CB213&lt;&gt;"", ISERR(_xlfn.NUMBERVALUE(CB213))), "El valor de ausencia por huega debe ser un número válido. ", "")
)</f>
        <v/>
      </c>
      <c r="HH213" s="46">
        <f>IF($DS213,
IF( AND(CC213&lt;&gt;"", ISERR(_xlfn.NUMBERVALUE(CC213))), "El valor de anticipos debe ser un número válido. ", "")
)</f>
        <v/>
      </c>
      <c r="HI213" s="46">
        <f>IF($DS213,
IF( AND(CD213&lt;&gt;"", ISERR(_xlfn.NUMBERVALUE(CD213))), "El valor de pagos a terceros debe ser un número válido. ", "")
)</f>
        <v/>
      </c>
      <c r="HJ213" s="46">
        <f>IF($DS213,
IF( AND(CE213&lt;&gt;"", ISERR(_xlfn.NUMBERVALUE(CE213))), "El valor de dotación debe ser un número válido. ", "")
)</f>
        <v/>
      </c>
      <c r="HK213" s="46">
        <f>IF($DS213,
IF( AND(CF213&lt;&gt;"", ISERR(_xlfn.NUMBERVALUE(CF213))), "El valor de apoyo sostenibilidad debe ser un número válido. ", "")
)</f>
        <v/>
      </c>
      <c r="HL213" s="46">
        <f>IF($DS213,
IF( AND(CG213&lt;&gt;"", ISERR(_xlfn.NUMBERVALUE(CG213))), "El valor de teletrabajo debe ser un número válido. ", "")
)</f>
        <v/>
      </c>
      <c r="HM213" s="46">
        <f>IF($DS213,
IF( AND(CH213&lt;&gt;"", ISERR(_xlfn.NUMBERVALUE(CH213))), "El valor de bonificación de retiro debe ser un número válido. ", "")
)</f>
        <v/>
      </c>
      <c r="HN213" s="46">
        <f>IF($DS213,
IF( AND(CI213&lt;&gt;"", ISERR(_xlfn.NUMBERVALUE(CI213))), "El valor de indemnización de retiro debe ser un número válido. ", "")
)</f>
        <v/>
      </c>
      <c r="HO213" s="46">
        <f>IF($DS213,
IF( AND(CJ213&lt;&gt;"", ISERR(_xlfn.NUMBERVALUE(CJ213))), "El valor de reintegros debe ser un número válido. ", "")
)</f>
        <v/>
      </c>
      <c r="HP213" s="46">
        <f>CONCATENATE(CK213,CL213,CM213)&lt;&gt;""</f>
        <v/>
      </c>
      <c r="HQ213" s="46">
        <f>IF(AND($DS213,HP213),
IF(CK213="","Debes escribir la descripción de otro concepto no categorizado. ",""),
""
)</f>
        <v/>
      </c>
      <c r="HR213" s="46">
        <f>IF(AND($DS213,HP213),
IF(CONCATENATE(CL213,CM213)="","Debes escribir al menos un valor de concepto no categorizado (salarial o no salarial). ",
IF(ISERR(_xlfn.NUMBERVALUE(CL213)),"El valor salarial concepto no categorizado debe ser un número válido. ","")
),
""
)</f>
        <v/>
      </c>
      <c r="HS213" s="46">
        <f>IF(AND($DS213,HP213),
IF(CONCATENATE(CL213,CM213)="","Debes escribir al menos un valor de concepto no categorizado (salarial o no salarial). ",
IF(ISERR(_xlfn.NUMBERVALUE(CM213)),"El valor NO salarial concepto no categorizado debe ser un número válido. ","")
),
""
)</f>
        <v/>
      </c>
      <c r="HT213" s="46">
        <f>IF($DS213,
IF(CN213="","Debes escribir el porcentaje del aporte a salud. ",
IF( ISERR(_xlfn.NUMBERVALUE(CN213)), "El valor del porcentaje del aporte a salud debe ser un número válido. ", "")
)
)</f>
        <v/>
      </c>
      <c r="HU213" s="46">
        <f>IF($DS213,
IF(CO213="","Debes escribir el valor del aporte a salud. ",
IF( ISERR(_xlfn.NUMBERVALUE(CO213)), "El valor del aporte a salud debe ser un número válido. ", "")
)
)</f>
        <v/>
      </c>
      <c r="HV213" s="46">
        <f>IF($DS213,
IF( AND(CP213&lt;&gt;"", ISERR(_xlfn.NUMBERVALUE(CP213))), "El valor plan complementario debe ser un número válido. ", "")
)</f>
        <v/>
      </c>
      <c r="HW213" s="46">
        <f>IF($DS213,
IF(CQ213="","Debes escribir el porcentaje del aporte a pensión. ",
IF( ISERR(_xlfn.NUMBERVALUE(CQ213)), "El valor del porcentaje del aporte a pensión debe ser un número válido. ", "")
)
)</f>
        <v/>
      </c>
      <c r="HX213" s="46">
        <f>IF($DS213,
IF(CR213="","Debes escribir el valor del aporte a pensión. ",
IF( ISERR(_xlfn.NUMBERVALUE(CR213)), "El valor del aporte a salud debe ser un número válido. ", "")
)
)</f>
        <v/>
      </c>
      <c r="HY213" s="46">
        <f>IF($DS213,
IF( AND(CS213&lt;&gt;"", ISERR(_xlfn.NUMBERVALUE(CS213))), "El valor pensión voluntaria debe ser un número válido. ", "")
)</f>
        <v/>
      </c>
      <c r="HZ213" s="46">
        <f>CONCATENATE(CT213,CU213,CV213,CW213)&lt;&gt;""</f>
        <v/>
      </c>
      <c r="IA213" s="46">
        <f>IF(AND($DS213,HZ213),
IF(CT213="","Debes escribir el % del fondo de seguridad pensional. ",
IF( ISERR(_xlfn.NUMBERVALUE(CT213)), "El % del fondo de seguridad debe ser un número válido. ", "")
),
""
)</f>
        <v/>
      </c>
      <c r="IB213" s="46">
        <f>IF(AND($DS213,HZ213),
IF(CU213="","Debes escribir el valor del aporte al fondo de solidaridad pensional. ",
IF( ISERR(_xlfn.NUMBERVALUE(CU213)), "El valor del aporte al fondo de solidaridad pensional debe ser un número válido. ", "")
),
""
)</f>
        <v/>
      </c>
      <c r="IC213" s="46">
        <f>IF(AND($DS213,HZ213),
IF(CV213="","Debes escribir el % del fondo de subsistencia. ",
IF( ISERR(_xlfn.NUMBERVALUE(CV213)), "El % del fondo de subsistencia debe ser un número válido. ", "")
),
""
)</f>
        <v/>
      </c>
      <c r="ID213" s="46">
        <f>IF(AND($DS213,HZ213),
IF(CW213="","Debes escribir el valor del fondo de subsistencia. ",
IF( ISERR(_xlfn.NUMBERVALUE(CW213)), "El valor del fondo de subsistencia debe ser un número válido. ", "")
),
""
)</f>
        <v/>
      </c>
      <c r="IE213" s="46">
        <f>CONCATENATE(CX213,CY213)&lt;&gt;""</f>
        <v/>
      </c>
      <c r="IF213" s="46">
        <f>IF(AND($DS213,IE213),
IF(CX213="","Debes escribir el % de sindicato. ",
IF( ISERR(_xlfn.NUMBERVALUE(CX213)), "El % de sindicato debe ser un número válido. ", "")
),
""
)</f>
        <v/>
      </c>
      <c r="IG213" s="46">
        <f>IF(AND($DS213,IE213),
IF(CY213="","Debes escribir el valor del sindicato. ",
IF( ISERR(_xlfn.NUMBERVALUE(CY213)), "El valor del sindicato debe ser un número válido. ", "")
),
""
)</f>
        <v/>
      </c>
      <c r="IH213" s="46">
        <f>IF($DS213,
IF( AND(CZ213&lt;&gt;"", ISERR(_xlfn.NUMBERVALUE(CZ213))), "El valor de sanción pública debe ser un número válido. ", "")
)</f>
        <v/>
      </c>
      <c r="II213" s="46">
        <f>IF($DS213,
IF( AND(DA213&lt;&gt;"", ISERR(_xlfn.NUMBERVALUE(DA213))), "El valor de sanción privada debe ser un número válido. ", "")
)</f>
        <v/>
      </c>
      <c r="IJ213" s="46">
        <f>CONCATENATE(DB213,DC213)&lt;&gt;""</f>
        <v/>
      </c>
      <c r="IK213" s="46">
        <f>IF(AND($DS213,IJ213),
IF(DB213="","Debes escribir la descripción de libranza. ",""),
""
)</f>
        <v/>
      </c>
      <c r="IL213" s="46">
        <f>IF(AND($DS213,IJ213),
IF(DC213="","Debes escribir la cuota libranza. ",
IF(ISERR(_xlfn.NUMBERVALUE(DC213)),"El valor de la cuota libranza debe ser un número válido. ","")
),
""
)</f>
        <v/>
      </c>
      <c r="IM213" s="46">
        <f>IF($DS213,
IF( AND(DD213&lt;&gt;"", ISERR(_xlfn.NUMBERVALUE(DD213))), "El valor de pagos a terceros debe ser un número válido. ", "")
)</f>
        <v/>
      </c>
      <c r="IN213" s="46">
        <f>IF($DS213,
IF( AND(DE213&lt;&gt;"", ISERR(_xlfn.NUMBERVALUE(DE213))), "El valor de anticipos debe ser un número válido. ", "")
)</f>
        <v/>
      </c>
      <c r="IO213" s="46">
        <f>IF($DS213,
IF( AND(DF213&lt;&gt;"", ISERR(_xlfn.NUMBERVALUE(DF213))), "El valor de AFC debe ser un número válido. ", "")
)</f>
        <v/>
      </c>
      <c r="IP213" s="46">
        <f>IF($DS213,
IF( AND(DG213&lt;&gt;"", ISERR(_xlfn.NUMBERVALUE(DG213))), "El valor de rete-fuente debe ser un número válido. ", "")
)</f>
        <v/>
      </c>
      <c r="IQ213" s="46">
        <f>IF($DS213,
IF( AND(DH213&lt;&gt;"", ISERR(_xlfn.NUMBERVALUE(DH213))), "El valor de cooperativa de trabajo debe ser un número válido. ", "")
)</f>
        <v/>
      </c>
      <c r="IR213" s="46">
        <f>IF($DS213,
IF( AND(DI213&lt;&gt;"", ISERR(_xlfn.NUMBERVALUE(DI213))), "El valor de embargo fiscal debe ser un número válido. ", "")
)</f>
        <v/>
      </c>
      <c r="IS213" s="46">
        <f>IF($DS213,
IF( AND(DJ213&lt;&gt;"", ISERR(_xlfn.NUMBERVALUE(DJ213))), "El valor de educación debe ser un número válido. ", "")
)</f>
        <v/>
      </c>
      <c r="IT213" s="46">
        <f>IF($DS213,
IF( AND(DK213&lt;&gt;"", ISERR(_xlfn.NUMBERVALUE(DK213))), "El valor de reintegro debe ser un número válido. ", "")
)</f>
        <v/>
      </c>
      <c r="IU213" s="46">
        <f>IF($DS213,
IF( AND(DL213&lt;&gt;"", ISERR(_xlfn.NUMBERVALUE(DL213))), "El valor de deuda debe ser un número válido. ", "")
)</f>
        <v/>
      </c>
      <c r="IV213" s="46">
        <f>IF($DS213,
IF( AND(DM213&lt;&gt;"", ISERR(_xlfn.NUMBERVALUE(DM213))), "El valor de otras deducciones debe ser un número válido. ", "")
)</f>
        <v/>
      </c>
      <c r="IW213" s="46">
        <f>IF($DS213,
IF(DN213="","Debes escribir el valor de los devengos totales. ",
IF( ISERR(_xlfn.NUMBERVALUE(DN213)), "El valor de los devengos totales debe ser un número válido. ", "")
)
)</f>
        <v/>
      </c>
      <c r="IX213" s="46">
        <f>IF($DS213,
IF(DO213="","Debes escribir el valor de las deducciones totales. ",
IF( ISERR(_xlfn.NUMBERVALUE(DO213)), "El valor de las deducciones totales debe ser un número válido. ", "")
)
)</f>
        <v/>
      </c>
      <c r="IY213" s="46">
        <f>IF($DS213,
IF(DP213="","Debes escribir el valor del salario total. ",
IF( ISERR(_xlfn.NUMBERVALUE(DP213)), "El valor del salario total debe ser un número válido. ", "")
)
)</f>
        <v/>
      </c>
    </row>
    <row r="214">
      <c r="B214" s="48" t="n">
        <v>202</v>
      </c>
      <c r="C214" s="61">
        <f>IF(AND(DS214,DP214&lt;&gt;""),
IF(DQ214="","OK","Error"),
""
)</f>
        <v/>
      </c>
      <c r="D214" s="53" t="n"/>
      <c r="E214" s="52" t="n"/>
      <c r="F214" s="112" t="n"/>
      <c r="G214" s="52" t="n"/>
      <c r="H214" s="53" t="n"/>
      <c r="I214" s="52" t="n"/>
      <c r="J214" s="52" t="n"/>
      <c r="K214" s="53" t="n"/>
      <c r="L214" s="55" t="n"/>
      <c r="M214" s="108" t="n"/>
      <c r="N214" s="56" t="n"/>
      <c r="O214" s="52" t="n"/>
      <c r="P214" s="52" t="n"/>
      <c r="Q214" s="52" t="n"/>
      <c r="R214" s="52" t="n"/>
      <c r="S214" s="52" t="n"/>
      <c r="T214" s="53" t="n"/>
      <c r="U214" s="52" t="n"/>
      <c r="V214" s="52" t="n"/>
      <c r="W214" s="55" t="n"/>
      <c r="X214" s="55" t="n"/>
      <c r="Y214" s="52" t="n"/>
      <c r="Z214" s="55" t="n"/>
      <c r="AA214" s="52" t="n"/>
      <c r="AB214" s="53" t="n"/>
      <c r="AC214" s="53" t="n"/>
      <c r="AD214" s="53" t="n"/>
      <c r="AE214" s="177" t="n"/>
      <c r="AF214" s="113" t="n"/>
      <c r="AG214" s="177" t="n"/>
      <c r="AH214" s="178" t="n"/>
      <c r="AI214" s="178" t="n"/>
      <c r="AJ214" s="178" t="n"/>
      <c r="AK214" s="114" t="n"/>
      <c r="AL214" s="178" t="n"/>
      <c r="AM214" s="114" t="n"/>
      <c r="AN214" s="178" t="n"/>
      <c r="AO214" s="114" t="n"/>
      <c r="AP214" s="178" t="n"/>
      <c r="AQ214" s="114" t="n"/>
      <c r="AR214" s="178" t="n"/>
      <c r="AS214" s="114" t="n"/>
      <c r="AT214" s="178" t="n"/>
      <c r="AU214" s="114" t="n"/>
      <c r="AV214" s="178" t="n"/>
      <c r="AW214" s="114" t="n"/>
      <c r="AX214" s="178" t="n"/>
      <c r="AY214" s="114" t="n"/>
      <c r="AZ214" s="178" t="n"/>
      <c r="BA214" s="114" t="n"/>
      <c r="BB214" s="178" t="n"/>
      <c r="BC214" s="114" t="n"/>
      <c r="BD214" s="178" t="n"/>
      <c r="BE214" s="178" t="n"/>
      <c r="BF214" s="178" t="n"/>
      <c r="BG214" s="59" t="n"/>
      <c r="BH214" s="178" t="n"/>
      <c r="BI214" s="114" t="n"/>
      <c r="BJ214" s="53" t="n"/>
      <c r="BK214" s="178" t="n"/>
      <c r="BL214" s="114" t="n"/>
      <c r="BM214" s="178" t="n"/>
      <c r="BN214" s="114" t="n"/>
      <c r="BO214" s="178" t="n"/>
      <c r="BP214" s="178" t="n"/>
      <c r="BQ214" s="178" t="n"/>
      <c r="BR214" s="178" t="n"/>
      <c r="BS214" s="178" t="n"/>
      <c r="BT214" s="178" t="n"/>
      <c r="BU214" s="178" t="n"/>
      <c r="BV214" s="178" t="n"/>
      <c r="BW214" s="178" t="n"/>
      <c r="BX214" s="178" t="n"/>
      <c r="BY214" s="178" t="n"/>
      <c r="BZ214" s="178" t="n"/>
      <c r="CA214" s="178" t="n"/>
      <c r="CB214" s="178" t="n"/>
      <c r="CC214" s="178" t="n"/>
      <c r="CD214" s="178" t="n"/>
      <c r="CE214" s="178" t="n"/>
      <c r="CF214" s="178" t="n"/>
      <c r="CG214" s="178" t="n"/>
      <c r="CH214" s="178" t="n"/>
      <c r="CI214" s="178" t="n"/>
      <c r="CJ214" s="178" t="n"/>
      <c r="CK214" s="53" t="n"/>
      <c r="CL214" s="178" t="n"/>
      <c r="CM214" s="178" t="n"/>
      <c r="CN214" s="60" t="n"/>
      <c r="CO214" s="177" t="n"/>
      <c r="CP214" s="178" t="n"/>
      <c r="CQ214" s="60" t="n"/>
      <c r="CR214" s="177" t="n"/>
      <c r="CS214" s="178" t="n"/>
      <c r="CT214" s="59" t="n"/>
      <c r="CU214" s="178" t="n"/>
      <c r="CV214" s="59" t="n"/>
      <c r="CW214" s="178" t="n"/>
      <c r="CX214" s="59" t="n"/>
      <c r="CY214" s="178" t="n"/>
      <c r="CZ214" s="178" t="n"/>
      <c r="DA214" s="178" t="n"/>
      <c r="DB214" s="53" t="n"/>
      <c r="DC214" s="178" t="n"/>
      <c r="DD214" s="178" t="n"/>
      <c r="DE214" s="178" t="n"/>
      <c r="DF214" s="178" t="n"/>
      <c r="DG214" s="178" t="n"/>
      <c r="DH214" s="178" t="n"/>
      <c r="DI214" s="178" t="n"/>
      <c r="DJ214" s="178" t="n"/>
      <c r="DK214" s="178" t="n"/>
      <c r="DL214" s="178" t="n"/>
      <c r="DM214" s="178" t="n"/>
      <c r="DN214" s="177" t="n"/>
      <c r="DO214" s="177" t="n"/>
      <c r="DP214" s="177" t="n"/>
      <c r="DQ214" s="76">
        <f>IF(AND(DS214,DP214&lt;&gt;""),
CONCATENATE(DT214,DU214,DV214,DW214,DX214,DY214,DZ214,EA214,EB214,EC214,ED214,EE214,EF214,EG214,EH214,EI214,EJ214,EK214,EL214,EM214,EN214,EO214,EP214,EQ214,ES214,ET214,EU214,EV214,EW214,EX214,EY214,EZ214,FA214,FC214,FD214,FF214,FG214,FI214,FJ214,FL214,FM214,FO214,FP214,FR214,FS214,FU214,FV214,FX214,FY214,GA214,GB214,GD214,GE214,GF214,GH214,GI214,GJ214,GL214,GM214,GN214,GP214,GQ214,GS214,GT214,GU214,GV214,GW214,GX214,GY214,GZ214,HA214,HB214,HC214,HD214,HE214,HF214,HG214,HH214,HI214,HJ214,HK214,HL214,HM214,HN214,HO214,HQ214,HR214,HS214,HT214,HU214,HV214,HW214,HX214,HY214,IA214,IB214,IC214,ID214,IF214,IG214,IH214,II214,IK214,IL214,IM214,IN214,IO214,IP214,IQ214,IR214,IS214,IT214,IU214,IV214,IW214,IX214,IY214,IZ214),
""
)</f>
        <v/>
      </c>
      <c r="DR214" s="53" t="n"/>
      <c r="DS214" s="46">
        <f>CONCATENATE(D214,$E214,$F214,$G214,H214,$I214,$J214,K214,$L214,$M214,N214,$O214,$P214,$Q214,$R214,$S214,T214,$U214,$V214,$W214,$X214,$Y214,$Z214,$AA214,AB214,AC214,AD214,$AE214,$AF214,$AG214,AH214,AI214,AJ214,AK214,AL214,AM214,AN214,AO214,AP214,AQ214,AR214,AS214,AT214,AU214,AV214,AW214,AX214,AY214,AZ214,BA214,BB214,BC214,BD214,BE214,BF214,BG214,BH214,BI214,BJ214,BK214,BL214,BM214,BN214,BO214,BP214,BQ214,BR214,BS214,BT214,BU214,BV214,BW214,BX214,BY214,BZ214,CA214,CB214,CC214,CD214,CE214,CF214,CG214,CH214,CI214,CJ214,CK214,CL214,CM214,$CN214,$CO214,CP214,$CQ214,$CR214,CS214,CT214,CU214,CV214,CW214,CX214,CY214,CZ214,DA214,DB214,DC214,DD214,DE214,DF214,DG214,DH214,DI214,DJ214,DK214,DL214,DM214,$DN214,$DO214,$DP214,DR214)&lt;&gt;""</f>
        <v/>
      </c>
      <c r="DT214" s="46">
        <f>IF(AND($DS214,$E$4&lt;&gt;""),
IF(LEFT($E$4,2) = "1.",
IF(D214&lt;&gt;"","El CUNE sólo se envía en operaciones de novedad o ajuste. ",""),
IF(D214="","Debes escribir un CUNE válido para realizar operaciones de novedad o ajuste. ","")),
""
)</f>
        <v/>
      </c>
      <c r="DU214" s="46">
        <f>IF($DS214,
IF(E214="","Debes seleccionar el tipo de documento del empleado. ",
IF(_xlfn.IFNA(VLOOKUP(E214,TIPO_DE_DOCUMENTO,1,FALSE),-1)=-1,"El tipo de documento no es válido (por favor seleccionarlo de la lista). ","")
)
)</f>
        <v/>
      </c>
      <c r="DV214" s="46">
        <f>IF($DS214,
IF(F214="","Debes escribir el número de documento del empleado. ","")
)</f>
        <v/>
      </c>
      <c r="DW214" s="46">
        <f>IF($DS214,
IF(G214="","Debes escribir el primer nombre del empleado. ","")
)</f>
        <v/>
      </c>
      <c r="DY214" s="46">
        <f>IF($DS214,
IF(I214="","Debes escribir el primer apellido del empleado. ","")
)</f>
        <v/>
      </c>
      <c r="DZ214" s="46">
        <f>IF($DS214,
IF(J214="","Debes escribir el segundo apellido del empleado. ","")
)</f>
        <v/>
      </c>
      <c r="EB214" s="46">
        <f>IF($DS214,
IF(L214="","Debes escribir la fecha de ingreso del empleado. ",
IF(ISERR(DATE(YEAR(L214),MONTH(L214),DAY(L214))), "El valor ingresado en fecha de ingreso no tiene un formato válido. ","")
)
)</f>
        <v/>
      </c>
      <c r="EC214" s="46">
        <f>IF($DS214,
IF(M214="","Debes escribir el tiempo laborado. ",
IF( IFERROR(INT(M214),1.1) &lt;&gt; IFERROR(_xlfn.NUMBERVALUE(M214),1), "El valor de los días trabajados debe ser un número entero. ", "")
)
)</f>
        <v/>
      </c>
      <c r="ED214" s="46">
        <f>IF($DS214,
IF( AND(N214&lt;&gt;"", ISERR(DATE(YEAR(N214),MONTH(N214),DAY(N214))) ), "El valor ingresado en fecha de ingreso no tiene un formato válido. ",
IF( AND(N214&lt;&gt;"", $E$6&lt;&gt;"", DATE(YEAR(N214), MONTH(N214), 1) &lt;&gt; IFERROR(DATE(MID($E$6, 1, 4), MID($E$6, 6, 2),1), "1/1/1900") ), "La fecha de retiro debe estar dentro del período liquidado. ", "")
)
)</f>
        <v/>
      </c>
      <c r="EE214" s="46">
        <f>IF($DS214,
IF(O214="","Debes seleccionar el tipo de trabajador. ",
IF(_xlfn.IFNA(VLOOKUP(O214,TIPO_DE_TRABAJADOR,1,FALSE),-1)=-1,"El tipo de trabajador no es válido (por favor seleccionarlo de la lista). ","")
)
)</f>
        <v/>
      </c>
      <c r="EF214" s="46">
        <f>IF($DS214,
IF(P214="","Debes seleccionar si es un trabajador dependiente pensionado por vejez. ",
IF(_xlfn.IFNA(VLOOKUP(P214,SUBTIPO_DE_TRABAJADOR,1,FALSE),-1)=-1,"El tipo de trabajador dependiente pensionado por vejez no es válido (por favor seleccionarlo de la lista). ","")
)
)</f>
        <v/>
      </c>
      <c r="EG214" s="46">
        <f>IF($DS214,
IF(Q214="","Debes seleccionar el tipo de contrato del trabajador. ",
IF(_xlfn.IFNA(VLOOKUP(Q214,TIPO_DE_CONTRATO,1,FALSE),-1)=-1,"El tipo de contrato del trabajador no es válido (por favor seleccionarlo de la lista). ","")
)
)</f>
        <v/>
      </c>
      <c r="EH214" s="46">
        <f>IF($DS214,
IF(R214="","Debes seleccionar si es un salario integral. ",
IF(_xlfn.IFNA(VLOOKUP(R214,SI_NO,1,FALSE),-1)=-1,"Valor no válido para salario integral (por favor seleccionarlo de la lista). ","")
)
)</f>
        <v/>
      </c>
      <c r="EI214" s="46">
        <f>IF($DS214,
IF(S214="","Debes seleccionar si el trabajador realiza actividades de riesgo. ",
IF(_xlfn.IFNA(VLOOKUP(S214,SI_NO,1,FALSE),-1)=-1,"Valor no válido para actividad de alto riesgo (por favor seleccionarlo de la lista). ","")
)
)</f>
        <v/>
      </c>
      <c r="EK214" s="46">
        <f>IF($DS214,
IF(U214="","Debes escribir el código del municipio de residencia del trabajador. ",
IF(_xlfn.IFNA(VLOOKUP(U214,MUNICIPIO,1,FALSE),-1)=-1,"El municipio de residencia del trabajador es inválido (por favor seleccionarlo de la lista). ","")
)
)</f>
        <v/>
      </c>
      <c r="EL214" s="46">
        <f>IF($DS214,
IF(V214="","Debes escribir el la dirección de residendia del trabajador. ","")
)</f>
        <v/>
      </c>
      <c r="EM214" s="46">
        <f>IF($DS214,
IF(W214="","Debes escribir la fecha de inicio de la liquidación. ",
IF(ISERR(DATE(YEAR(W214),MONTH(W214),DAY(W214))),"El valor ingresado en fecha de inicio de liquidación no tiene un formato válido. ",
IF( AND($E$6&lt;&gt;"", DATE(YEAR(W214), MONTH(W214), 1) &lt;&gt; IFERROR(DATE(MID($E$6, 1, 4), MID($E$6, 6, 2),1), "1/1/1900") ), "La fecha de inicio de la liquidación debe estar dentro del período liquidado. ", "")
)
)
)</f>
        <v/>
      </c>
      <c r="EN214" s="46">
        <f>IF($DS214,
IF(X214="","Debes escribir la fecha de fin de la liquidación. ",
IF(ISERR(DATE(YEAR(X214),MONTH(X214),DAY(X214))),"El valor ingresado en fecha de fin de liquidación no tiene un formato válido. ",
IF( AND($E$6&lt;&gt;"", DATE(YEAR(X214), MONTH(X214), 1) &lt;&gt; IFERROR(DATE(MID($E$6, 1, 4), MID($E$6, 6, 2),1), "1/1/1900") ), "La fecha de fin de la liquidación debe estar dentro del período liquidado. ", "")
)
)
)</f>
        <v/>
      </c>
      <c r="EO214" s="46">
        <f>IF($DS214,
IF(Y214="","Debes escribir la frecuencia de pago del trabajador. ",
IF(_xlfn.IFNA(VLOOKUP(Y214,PERÍODO_DE_NÓMINA,1,FALSE),-1)=-1,"La frecuencia de pago es inválida (por favor seleccionarlo de la lista). ","")
)
)</f>
        <v/>
      </c>
      <c r="EP214" s="46">
        <f>IF($DS214,
IF(Z214="","Debes escribir la fecha de pago. ",
IF(ISERR(DATE(YEAR(Z214),MONTH(Z214),DAY(Z214))), "El valor ingresado en fecha de pago no tiene un formato válido. ","")
)
)</f>
        <v/>
      </c>
      <c r="EQ214" s="46">
        <f>IF($DS214,
IF(AA214="","Debes escribir el medio de pago. ",
IF(_xlfn.IFNA(VLOOKUP(AA214,MEDIOS_DE_PAGO,1,FALSE),-1)=-1,"El medio de pago es inválido (por favor seleccionarlo de la lista). ","")
)
)</f>
        <v/>
      </c>
      <c r="ER214" s="46">
        <f>OR(AA214='Tablas '!$T$4,AA214='Tablas '!$T$7,AA214='Tablas '!$T$8,AA214='Tablas '!$T$11)</f>
        <v/>
      </c>
      <c r="ES214" s="46">
        <f>IF(AND($DS214,ER214),
IF(AB214="","Debes escribir la entidad bancaria. ",""),
""
)</f>
        <v/>
      </c>
      <c r="ET214" s="46">
        <f>IF(AND($DS214,ER214),
IF(AC214="","Debes escribir el tipo de cuenta bancaria. ",
IF(_xlfn.IFNA(VLOOKUP(AC214,TIPO_DE_CUENTA,1,FALSE),-1)=-1,"El tipo de cuenta bancaria es inválida (por favor seleccionarlo de la lista). ","")
),
""
)</f>
        <v/>
      </c>
      <c r="EU214" s="46">
        <f>IF(AND($DS214,ER214),
IF(AD214="","Debes escribir el número de cuenta bancaria. ",""),
""
)</f>
        <v/>
      </c>
      <c r="EV214" s="46">
        <f>IF($DS214,
IF(AE214="","Debes escribir el valor del sueldo básico. ",
IF( ISERR(_xlfn.NUMBERVALUE(AE214)), "El valor del sueldo básico debe ser un número válido. ", "")
)
)</f>
        <v/>
      </c>
      <c r="EW214" s="46">
        <f>IF($DS214,
IF(AF214="","Debes escribir el número de días trabajados. ",
IF( IFERROR(INT(AF214),1.1) &lt;&gt; IFERROR(_xlfn.NUMBERVALUE(AF214),1), "La cantidad de días trabajados debe ser un número entero. ", "")
)
)</f>
        <v/>
      </c>
      <c r="EX214" s="46">
        <f>IF($DS214,
IF(AG214="","Debes escribir el valor del sueldo trabajado. ",
IF( ISERR(_xlfn.NUMBERVALUE(AG214)), "El valor del sueldo trabajado debe ser un número válido. ", "")
)
)</f>
        <v/>
      </c>
      <c r="EY214" s="46">
        <f>IF($DS214,
IF( AND(AH214&lt;&gt;"", ISERR(_xlfn.NUMBERVALUE(AH214))), "El valor del auxilio de transporte debe ser un número válido. ", "")
)</f>
        <v/>
      </c>
      <c r="EZ214" s="46">
        <f>IF($DS214,
IF( AND(AI214&lt;&gt;"", ISERR(_xlfn.NUMBERVALUE(AI214))), "El valor de viáticos salariales debe ser un número válido. ", "")
)</f>
        <v/>
      </c>
      <c r="FA214" s="46">
        <f>IF($DS214,
IF( AND(AJ214&lt;&gt;"", ISERR(_xlfn.NUMBERVALUE(AJ214))), "El valor de viáticos NO salariales debe ser un número válido. ", "")
)</f>
        <v/>
      </c>
      <c r="FB214" s="46">
        <f>CONCATENATE(AK214,AL214)&lt;&gt;""</f>
        <v/>
      </c>
      <c r="FC214" s="46">
        <f>IF(AND($DS214,FB214),
IF(AK214="","Debes escribir el número de horas extras diurnas. ",
IF( IFERROR(INT(AK214),1.1) &lt;&gt; IFERROR(_xlfn.NUMBERVALUE(AK214),1), "La cantidad de horas extras diurnas debe ser un número entero. ", "")
),
""
)</f>
        <v/>
      </c>
      <c r="FD214" s="46">
        <f>IF(AND($DS214,FB214),
IF(AL214="","Debes escribir el valor de las horas extras diurnas. ",
IF( ISERR(_xlfn.NUMBERVALUE(AL214)), "El valor de las horas extras duirnas debe ser un número válido. ", "")
),
""
)</f>
        <v/>
      </c>
      <c r="FE214" s="46">
        <f>CONCATENATE(AM214,AN214)&lt;&gt;""</f>
        <v/>
      </c>
      <c r="FF214" s="46">
        <f>IF(AND($DS214,FE214),
IF(AM214="","Debes escribir el número de horas extras nocturnas. ",
IF( IFERROR(INT(AM214),1.1) &lt;&gt; IFERROR(_xlfn.NUMBERVALUE(AM214),1), "La cantidad de horas extras nocturnas debe ser un número entero. ", "")
),
""
)</f>
        <v/>
      </c>
      <c r="FG214" s="46">
        <f>IF(AND($DS214,FE214),
IF(AN214="","Debes escribir el valor de las horas extras nocturnas. ",
IF( ISERR(_xlfn.NUMBERVALUE(AN214)), "El valor de las horas extras nocturnas debe ser un número válido. ", "")
),
""
)</f>
        <v/>
      </c>
      <c r="FH214" s="46">
        <f>CONCATENATE(AO214,AP214)&lt;&gt;""</f>
        <v/>
      </c>
      <c r="FI214" s="46">
        <f>IF(AND($DS214,FH214),
IF(AO214="","Debes escribir el número de horas extras diurnas dominicales y festivas. ",
IF( IFERROR(INT(AO214),1.1) &lt;&gt; IFERROR(_xlfn.NUMBERVALUE(AO214),1), "La cantidad de horas extras diurnas dominicales y festivas debe ser un número entero. ", "")
),
""
)</f>
        <v/>
      </c>
      <c r="FJ214" s="46">
        <f>IF(AND($DS214,FH214),
IF(AP214="","Debes escribir el valor de las horas extras diurnas dominicales y festivas. ",
IF( ISERR(_xlfn.NUMBERVALUE(AP214)), "El valor de las horas extras diurnas dominicales y festivas debe ser un número válido. ", "")
),
""
)</f>
        <v/>
      </c>
      <c r="FK214" s="46">
        <f>CONCATENATE(AQ214,AR214)&lt;&gt;""</f>
        <v/>
      </c>
      <c r="FL214" s="46">
        <f>IF(AND($DS214,FK214),
IF(AQ214="","Debes escribir el número de horas extras nocturnas dominicales y festivas. ",
IF( IFERROR(INT(AQ214),1.1) &lt;&gt; IFERROR(_xlfn.NUMBERVALUE(AQ214),1), "La cantidad de horas extras nocturnas dominicales y festivas debe ser un número entero. ", "")
),
""
)</f>
        <v/>
      </c>
      <c r="FM214" s="46">
        <f>IF(AND($DS214,FK214),
IF(AR214="","Debes escribir el valor de las horas extras nocturnas dominicales y festivas. ",
IF( ISERR(_xlfn.NUMBERVALUE(AR214)), "El valor de las horas extras nocturnas dominicales y festivas debe ser un número válido. ", "")
),
""
)</f>
        <v/>
      </c>
      <c r="FN214" s="46">
        <f>CONCATENATE(AS214,AT214)&lt;&gt;""</f>
        <v/>
      </c>
      <c r="FO214" s="46">
        <f>IF(AND($DS214,FN214),
IF(AS214="","Debes escribir el número de horas recargo nocturno. ",
IF( IFERROR(INT(AS214),1.1) &lt;&gt; IFERROR(_xlfn.NUMBERVALUE(AS214),1), "La cantidad de horas recargo nocturno debe ser un número entero. ", "")
),
""
)</f>
        <v/>
      </c>
      <c r="FP214" s="46">
        <f>IF(AND($DS214,FN214),
IF(AT214="","Debes escribir el valor de las horas recargo nocturno. ",
IF( ISERR(_xlfn.NUMBERVALUE(AT214)), "El valor de las horas recargo nocturno debe ser un número válido. ", "")
),
""
)</f>
        <v/>
      </c>
      <c r="FQ214" s="46">
        <f>CONCATENATE(AU214,AV214)&lt;&gt;""</f>
        <v/>
      </c>
      <c r="FR214" s="46">
        <f>IF(AND($DS214,FQ214),
IF(AU214="","Debes escribir el número de horas recargo diurno dominical y festivo. ",
IF( IFERROR(INT(AU214),1.1) &lt;&gt; IFERROR(_xlfn.NUMBERVALUE(AU214),1), "La cantidad de horas recargo diurno dominical y festivo debe ser un número entero. ", "")
),
""
)</f>
        <v/>
      </c>
      <c r="FS214" s="46">
        <f>IF(AND($DS214,FQ214),
IF(AV214="","Debes escribir el valor de las horas recargo diurno dominical y festivo. ",
IF( ISERR(_xlfn.NUMBERVALUE(AV214)), "El valor de las horas recargo diurno dominical y festivo debe ser un número válido. ", "")
),
""
)</f>
        <v/>
      </c>
      <c r="FT214" s="46">
        <f>CONCATENATE(AW214,AX214)&lt;&gt;""</f>
        <v/>
      </c>
      <c r="FU214" s="46">
        <f>IF(AND($DS214,FT214),
IF(AW214="","Debes escribir el número de horas recargo nocturno dominical y festivo. ",
IF( IFERROR(INT(AW214),1.1) &lt;&gt; IFERROR(_xlfn.NUMBERVALUE(AW214),1), "La cantidad de horas recargo nocturno dominical y festivo debe ser un número entero. ", "")
),
""
)</f>
        <v/>
      </c>
      <c r="FV214" s="46">
        <f>IF(AND($DS214,FT214),
IF(AX214="","Debes escribir el valor de las horas recargo nocturno dominical y festivo. ",
IF( ISERR(_xlfn.NUMBERVALUE(AX214)), "El valor de las horas recargo nocturno dominical y festivo debe ser un número válido. ", "")
),
""
)</f>
        <v/>
      </c>
      <c r="FW214" s="46">
        <f>CONCATENATE(AY214,AZ214)&lt;&gt;""</f>
        <v/>
      </c>
      <c r="FX214" s="46">
        <f>IF(AND($DS214,FW214),
IF(AY214="","Debes escribir el número de días de vacaciones comunes. ",
IF( IFERROR(INT(AY214),1.1) &lt;&gt; IFERROR(_xlfn.NUMBERVALUE(AY214),1), "La cantidad de días de vacaciones comunes debe ser un número entero. ", "")
),
""
)</f>
        <v/>
      </c>
      <c r="FY214" s="46">
        <f>IF(AND($DS214,FW214),
IF(AZ214="","Debes escribir el valor de las vacaciones comunes. ",
IF( ISERR(_xlfn.NUMBERVALUE(AZ214)), "El valor de las vacaciones comunes debe ser un número válido. ", "")
),
""
)</f>
        <v/>
      </c>
      <c r="FZ214" s="46">
        <f>CONCATENATE(BA214,BB214)&lt;&gt;""</f>
        <v/>
      </c>
      <c r="GA214" s="46">
        <f>IF(AND($DS214,FZ214),
IF(BA214="","Debes escribir el número de días de vacaciones compensadas. ",
IF( IFERROR(INT(BA214),1.1) &lt;&gt; IFERROR(_xlfn.NUMBERVALUE(BA214),1), "La cantidad de días de vacaciones compensadas debe ser un número entero. ", "")
),
""
)</f>
        <v/>
      </c>
      <c r="GB214" s="46">
        <f>IF(AND($DS214,FZ214),
IF(BB214="","Debes escribir el valor de las vacaciones compensadas. ",
IF( ISERR(_xlfn.NUMBERVALUE(BB214)), "El valor de las vacaciones compensadas debe ser un número válido. ", "")
),
""
)</f>
        <v/>
      </c>
      <c r="GC214" s="46">
        <f>CONCATENATE(BC214,BD214)&lt;&gt;""</f>
        <v/>
      </c>
      <c r="GD214" s="46">
        <f>IF(AND($DS214,GC214),
IF(BC214="","Debes escribir el número de días de prima salarial. ",
IF( IFERROR(INT(BC214),1.1) &lt;&gt; IFERROR(_xlfn.NUMBERVALUE(BC214),1), "La cantidad de días de prima salarial debe ser un número entero. ", "")
),
""
)</f>
        <v/>
      </c>
      <c r="GE214" s="46">
        <f>IF(AND($DS214,GC214),
IF(BD214="","Debes escribir el valor de los días de prima salarial. ",
IF( ISERR(_xlfn.NUMBERVALUE(BD214)), "El valor de los días de prima salarial debe ser un número válido. ", "")
),
""
)</f>
        <v/>
      </c>
      <c r="GF214" s="46">
        <f>IF($DS214,
IF( AND(BE214&lt;&gt;"", ISERR(_xlfn.NUMBERVALUE(BE214))), "El valor de la prima NO saliarial debe ser un número válido. ", "")
)</f>
        <v/>
      </c>
      <c r="GG214" s="46">
        <f>CONCATENATE(BF214,BG214,BH214)&lt;&gt;""</f>
        <v/>
      </c>
      <c r="GH214" s="46">
        <f>IF(AND($DS214,GG214),
IF(BF214="","Debes escribir el valor de las cesantías. ",
IF( ISERR(_xlfn.NUMBERVALUE(BF214)), "El valor de las cesantías debe ser un número válido. ", "")
),
""
)</f>
        <v/>
      </c>
      <c r="GI214" s="46">
        <f>IF(AND($DS214,GG214),
IF(BG214="","Debes escribir el % de cesantías. ",
IF( ISERR(_xlfn.NUMBERVALUE(BG214)), "El % de cesantías debe ser un número válido. ", "")
),
""
)</f>
        <v/>
      </c>
      <c r="GJ214" s="46">
        <f>IF(AND($DS214,GG214),
IF(BH214="","Debes escribir el valor de intereses de cesantías. ",
IF( ISERR(_xlfn.NUMBERVALUE(BH214)), "El valor de intereses de cesantías debe ser un número válido. ", "")
),
""
)</f>
        <v/>
      </c>
      <c r="GK214" s="46">
        <f>CONCATENATE(BI214,BJ214,BK214)&lt;&gt;""</f>
        <v/>
      </c>
      <c r="GL214" s="46">
        <f>IF(AND($DS214,GK214),
IF(BI214="","Debes escribir el número de días de incapacidad. ",
IF( IFERROR(INT(BI214),1.1) &lt;&gt; IFERROR(_xlfn.NUMBERVALUE(BI214),1), "La cantidad de días de incapacidad debe ser un número entero. ", "")
),
""
)</f>
        <v/>
      </c>
      <c r="GM214" s="46">
        <f>IF(AND($DS214,GK214),
IF(BJ214="","Debes escribir el tipo de incapacidad. ",
IF(_xlfn.IFNA(VLOOKUP(BJ214,TIPO_DE_INCAPACIDAD,1,FALSE),-1)=-1,"El tipo de incapacidad es inválida (por favor seleccionarlo de la lista). ","")
),
""
)</f>
        <v/>
      </c>
      <c r="GN214" s="46">
        <f>IF(AND($DS214,GK214),
IF(BK214="","Debes escribir el valor de la incapacidad. ",
IF( ISERR(_xlfn.NUMBERVALUE(BK214)), "El valor de la incapacidad debe ser un número válido. ", "")
),
""
)</f>
        <v/>
      </c>
      <c r="GO214" s="46">
        <f>CONCATENATE(BL214,BM214)&lt;&gt;""</f>
        <v/>
      </c>
      <c r="GP214" s="46">
        <f>IF(AND($DS214,GO214),
IF(BL214="","Debes escribir el número de días de licencia de maternidad o paternidad. ",
IF( IFERROR(INT(BL214),1.1) &lt;&gt; IFERROR(_xlfn.NUMBERVALUE(BL214),1), "La cantidad de días de licencia de maternidad o paternidad debe ser un número entero. ", "")
),
""
)</f>
        <v/>
      </c>
      <c r="GQ214" s="46">
        <f>IF(AND($DS214,GO214),
IF(BM214="","Debes escribir el valor de la licencia de maternidad o paternidad. ",
IF( ISERR(_xlfn.NUMBERVALUE(BM214)), "El valor de la licencia de maternidad o paternidad debe ser un número válido. ", "")
),
""
)</f>
        <v/>
      </c>
      <c r="GR214" s="46">
        <f>CONCATENATE(BN214,BO214)&lt;&gt;""</f>
        <v/>
      </c>
      <c r="GS214" s="46">
        <f>IF(AND($DS214,GR214),
IF(BN214="","Debes escribir el número de días de licencia remunerada. ",
IF( IFERROR(INT(BN214),1.1) &lt;&gt; IFERROR(_xlfn.NUMBERVALUE(BN214),1), "La cantidad de días de licencia remunerada debe ser un número entero. ", "")
),
""
)</f>
        <v/>
      </c>
      <c r="GT214" s="46">
        <f>IF(AND($DS214,GR214),
IF(BO214="","Debes escribir el valor de la licencia remunerada. ",
IF( ISERR(_xlfn.NUMBERVALUE(BO214)), "El valor de la licencia remunerada debe ser un número válido. ", "")
),
""
)</f>
        <v/>
      </c>
      <c r="GU214" s="46">
        <f>IF($DS214,
IF( AND(BP214&lt;&gt;"", ISERR(_xlfn.NUMBERVALUE(BP214))), "El valor de la licencia NO remunerada debe ser un número válido. ", "")
)</f>
        <v/>
      </c>
      <c r="GV214" s="46">
        <f>IF($DS214,
IF( AND(BQ214&lt;&gt;"", ISERR(_xlfn.NUMBERVALUE(BQ214))), "El valor de auxilios salariales debe ser un número válido. ", "")
)</f>
        <v/>
      </c>
      <c r="GW214" s="46">
        <f>IF($DS214,
IF( AND(BR214&lt;&gt;"", ISERR(_xlfn.NUMBERVALUE(BR214))), "El valor de auxilios NO salariales debe ser un número válido. ", "")
)</f>
        <v/>
      </c>
      <c r="GX214" s="46">
        <f>IF($DS214,
IF( AND(BS214&lt;&gt;"", ISERR(_xlfn.NUMBERVALUE(BS214))), "El valor de bonos salariales debe ser un número válido. ", "")
)</f>
        <v/>
      </c>
      <c r="GY214" s="46">
        <f>IF($DS214,
IF( AND(BT214&lt;&gt;"", ISERR(_xlfn.NUMBERVALUE(BT214))), "El valor de bonos NO salariales debe ser un número válido. ", "")
)</f>
        <v/>
      </c>
      <c r="GZ214" s="46">
        <f>IF($DS214,
IF( AND(BU214&lt;&gt;"", ISERR(_xlfn.NUMBERVALUE(BU214))), "El valor de bonos salariales de alimentación debe ser un número válido. ", "")
)</f>
        <v/>
      </c>
      <c r="HA214" s="46">
        <f>IF($DS214,
IF( AND(BV214&lt;&gt;"", ISERR(_xlfn.NUMBERVALUE(BV214))), "El valor de bonos NO salariales de alimentación debe ser un número válido. ", "")
)</f>
        <v/>
      </c>
      <c r="HB214" s="46">
        <f>IF($DS214,
IF( AND(BW214&lt;&gt;"", ISERR(_xlfn.NUMBERVALUE(BW214))), "El valor de bonificaciones salariales debe ser un número válido. ", "")
)</f>
        <v/>
      </c>
      <c r="HC214" s="46">
        <f>IF($DS214,
IF( AND(BX214&lt;&gt;"", ISERR(_xlfn.NUMBERVALUE(BX214))), "El valor de bonificaciones NO salariales debe ser un número válido. ", "")
)</f>
        <v/>
      </c>
      <c r="HD214" s="46">
        <f>IF($DS214,
IF( AND(BY214&lt;&gt;"", ISERR(_xlfn.NUMBERVALUE(BY214))), "El valor de compensaciones ordinarias debe ser un número válido. ", "")
)</f>
        <v/>
      </c>
      <c r="HE214" s="46">
        <f>IF($DS214,
IF( AND(BZ214&lt;&gt;"", ISERR(_xlfn.NUMBERVALUE(BZ214))), "El valor de compensaciones extraordinarias debe ser un número válido. ", "")
)</f>
        <v/>
      </c>
      <c r="HF214" s="46">
        <f>IF($DS214,
IF( AND(CA214&lt;&gt;"", ISERR(_xlfn.NUMBERVALUE(CA214))), "El valor de comisiones debe ser un número válido. ", "")
)</f>
        <v/>
      </c>
      <c r="HG214" s="46">
        <f>IF($DS214,
IF( AND(CB214&lt;&gt;"", ISERR(_xlfn.NUMBERVALUE(CB214))), "El valor de ausencia por huega debe ser un número válido. ", "")
)</f>
        <v/>
      </c>
      <c r="HH214" s="46">
        <f>IF($DS214,
IF( AND(CC214&lt;&gt;"", ISERR(_xlfn.NUMBERVALUE(CC214))), "El valor de anticipos debe ser un número válido. ", "")
)</f>
        <v/>
      </c>
      <c r="HI214" s="46">
        <f>IF($DS214,
IF( AND(CD214&lt;&gt;"", ISERR(_xlfn.NUMBERVALUE(CD214))), "El valor de pagos a terceros debe ser un número válido. ", "")
)</f>
        <v/>
      </c>
      <c r="HJ214" s="46">
        <f>IF($DS214,
IF( AND(CE214&lt;&gt;"", ISERR(_xlfn.NUMBERVALUE(CE214))), "El valor de dotación debe ser un número válido. ", "")
)</f>
        <v/>
      </c>
      <c r="HK214" s="46">
        <f>IF($DS214,
IF( AND(CF214&lt;&gt;"", ISERR(_xlfn.NUMBERVALUE(CF214))), "El valor de apoyo sostenibilidad debe ser un número válido. ", "")
)</f>
        <v/>
      </c>
      <c r="HL214" s="46">
        <f>IF($DS214,
IF( AND(CG214&lt;&gt;"", ISERR(_xlfn.NUMBERVALUE(CG214))), "El valor de teletrabajo debe ser un número válido. ", "")
)</f>
        <v/>
      </c>
      <c r="HM214" s="46">
        <f>IF($DS214,
IF( AND(CH214&lt;&gt;"", ISERR(_xlfn.NUMBERVALUE(CH214))), "El valor de bonificación de retiro debe ser un número válido. ", "")
)</f>
        <v/>
      </c>
      <c r="HN214" s="46">
        <f>IF($DS214,
IF( AND(CI214&lt;&gt;"", ISERR(_xlfn.NUMBERVALUE(CI214))), "El valor de indemnización de retiro debe ser un número válido. ", "")
)</f>
        <v/>
      </c>
      <c r="HO214" s="46">
        <f>IF($DS214,
IF( AND(CJ214&lt;&gt;"", ISERR(_xlfn.NUMBERVALUE(CJ214))), "El valor de reintegros debe ser un número válido. ", "")
)</f>
        <v/>
      </c>
      <c r="HP214" s="46">
        <f>CONCATENATE(CK214,CL214,CM214)&lt;&gt;""</f>
        <v/>
      </c>
      <c r="HQ214" s="46">
        <f>IF(AND($DS214,HP214),
IF(CK214="","Debes escribir la descripción de otro concepto no categorizado. ",""),
""
)</f>
        <v/>
      </c>
      <c r="HR214" s="46">
        <f>IF(AND($DS214,HP214),
IF(CONCATENATE(CL214,CM214)="","Debes escribir al menos un valor de concepto no categorizado (salarial o no salarial). ",
IF(ISERR(_xlfn.NUMBERVALUE(CL214)),"El valor salarial concepto no categorizado debe ser un número válido. ","")
),
""
)</f>
        <v/>
      </c>
      <c r="HS214" s="46">
        <f>IF(AND($DS214,HP214),
IF(CONCATENATE(CL214,CM214)="","Debes escribir al menos un valor de concepto no categorizado (salarial o no salarial). ",
IF(ISERR(_xlfn.NUMBERVALUE(CM214)),"El valor NO salarial concepto no categorizado debe ser un número válido. ","")
),
""
)</f>
        <v/>
      </c>
      <c r="HT214" s="46">
        <f>IF($DS214,
IF(CN214="","Debes escribir el porcentaje del aporte a salud. ",
IF( ISERR(_xlfn.NUMBERVALUE(CN214)), "El valor del porcentaje del aporte a salud debe ser un número válido. ", "")
)
)</f>
        <v/>
      </c>
      <c r="HU214" s="46">
        <f>IF($DS214,
IF(CO214="","Debes escribir el valor del aporte a salud. ",
IF( ISERR(_xlfn.NUMBERVALUE(CO214)), "El valor del aporte a salud debe ser un número válido. ", "")
)
)</f>
        <v/>
      </c>
      <c r="HV214" s="46">
        <f>IF($DS214,
IF( AND(CP214&lt;&gt;"", ISERR(_xlfn.NUMBERVALUE(CP214))), "El valor plan complementario debe ser un número válido. ", "")
)</f>
        <v/>
      </c>
      <c r="HW214" s="46">
        <f>IF($DS214,
IF(CQ214="","Debes escribir el porcentaje del aporte a pensión. ",
IF( ISERR(_xlfn.NUMBERVALUE(CQ214)), "El valor del porcentaje del aporte a pensión debe ser un número válido. ", "")
)
)</f>
        <v/>
      </c>
      <c r="HX214" s="46">
        <f>IF($DS214,
IF(CR214="","Debes escribir el valor del aporte a pensión. ",
IF( ISERR(_xlfn.NUMBERVALUE(CR214)), "El valor del aporte a salud debe ser un número válido. ", "")
)
)</f>
        <v/>
      </c>
      <c r="HY214" s="46">
        <f>IF($DS214,
IF( AND(CS214&lt;&gt;"", ISERR(_xlfn.NUMBERVALUE(CS214))), "El valor pensión voluntaria debe ser un número válido. ", "")
)</f>
        <v/>
      </c>
      <c r="HZ214" s="46">
        <f>CONCATENATE(CT214,CU214,CV214,CW214)&lt;&gt;""</f>
        <v/>
      </c>
      <c r="IA214" s="46">
        <f>IF(AND($DS214,HZ214),
IF(CT214="","Debes escribir el % del fondo de seguridad pensional. ",
IF( ISERR(_xlfn.NUMBERVALUE(CT214)), "El % del fondo de seguridad debe ser un número válido. ", "")
),
""
)</f>
        <v/>
      </c>
      <c r="IB214" s="46">
        <f>IF(AND($DS214,HZ214),
IF(CU214="","Debes escribir el valor del aporte al fondo de solidaridad pensional. ",
IF( ISERR(_xlfn.NUMBERVALUE(CU214)), "El valor del aporte al fondo de solidaridad pensional debe ser un número válido. ", "")
),
""
)</f>
        <v/>
      </c>
      <c r="IC214" s="46">
        <f>IF(AND($DS214,HZ214),
IF(CV214="","Debes escribir el % del fondo de subsistencia. ",
IF( ISERR(_xlfn.NUMBERVALUE(CV214)), "El % del fondo de subsistencia debe ser un número válido. ", "")
),
""
)</f>
        <v/>
      </c>
      <c r="ID214" s="46">
        <f>IF(AND($DS214,HZ214),
IF(CW214="","Debes escribir el valor del fondo de subsistencia. ",
IF( ISERR(_xlfn.NUMBERVALUE(CW214)), "El valor del fondo de subsistencia debe ser un número válido. ", "")
),
""
)</f>
        <v/>
      </c>
      <c r="IE214" s="46">
        <f>CONCATENATE(CX214,CY214)&lt;&gt;""</f>
        <v/>
      </c>
      <c r="IF214" s="46">
        <f>IF(AND($DS214,IE214),
IF(CX214="","Debes escribir el % de sindicato. ",
IF( ISERR(_xlfn.NUMBERVALUE(CX214)), "El % de sindicato debe ser un número válido. ", "")
),
""
)</f>
        <v/>
      </c>
      <c r="IG214" s="46">
        <f>IF(AND($DS214,IE214),
IF(CY214="","Debes escribir el valor del sindicato. ",
IF( ISERR(_xlfn.NUMBERVALUE(CY214)), "El valor del sindicato debe ser un número válido. ", "")
),
""
)</f>
        <v/>
      </c>
      <c r="IH214" s="46">
        <f>IF($DS214,
IF( AND(CZ214&lt;&gt;"", ISERR(_xlfn.NUMBERVALUE(CZ214))), "El valor de sanción pública debe ser un número válido. ", "")
)</f>
        <v/>
      </c>
      <c r="II214" s="46">
        <f>IF($DS214,
IF( AND(DA214&lt;&gt;"", ISERR(_xlfn.NUMBERVALUE(DA214))), "El valor de sanción privada debe ser un número válido. ", "")
)</f>
        <v/>
      </c>
      <c r="IJ214" s="46">
        <f>CONCATENATE(DB214,DC214)&lt;&gt;""</f>
        <v/>
      </c>
      <c r="IK214" s="46">
        <f>IF(AND($DS214,IJ214),
IF(DB214="","Debes escribir la descripción de libranza. ",""),
""
)</f>
        <v/>
      </c>
      <c r="IL214" s="46">
        <f>IF(AND($DS214,IJ214),
IF(DC214="","Debes escribir la cuota libranza. ",
IF(ISERR(_xlfn.NUMBERVALUE(DC214)),"El valor de la cuota libranza debe ser un número válido. ","")
),
""
)</f>
        <v/>
      </c>
      <c r="IM214" s="46">
        <f>IF($DS214,
IF( AND(DD214&lt;&gt;"", ISERR(_xlfn.NUMBERVALUE(DD214))), "El valor de pagos a terceros debe ser un número válido. ", "")
)</f>
        <v/>
      </c>
      <c r="IN214" s="46">
        <f>IF($DS214,
IF( AND(DE214&lt;&gt;"", ISERR(_xlfn.NUMBERVALUE(DE214))), "El valor de anticipos debe ser un número válido. ", "")
)</f>
        <v/>
      </c>
      <c r="IO214" s="46">
        <f>IF($DS214,
IF( AND(DF214&lt;&gt;"", ISERR(_xlfn.NUMBERVALUE(DF214))), "El valor de AFC debe ser un número válido. ", "")
)</f>
        <v/>
      </c>
      <c r="IP214" s="46">
        <f>IF($DS214,
IF( AND(DG214&lt;&gt;"", ISERR(_xlfn.NUMBERVALUE(DG214))), "El valor de rete-fuente debe ser un número válido. ", "")
)</f>
        <v/>
      </c>
      <c r="IQ214" s="46">
        <f>IF($DS214,
IF( AND(DH214&lt;&gt;"", ISERR(_xlfn.NUMBERVALUE(DH214))), "El valor de cooperativa de trabajo debe ser un número válido. ", "")
)</f>
        <v/>
      </c>
      <c r="IR214" s="46">
        <f>IF($DS214,
IF( AND(DI214&lt;&gt;"", ISERR(_xlfn.NUMBERVALUE(DI214))), "El valor de embargo fiscal debe ser un número válido. ", "")
)</f>
        <v/>
      </c>
      <c r="IS214" s="46">
        <f>IF($DS214,
IF( AND(DJ214&lt;&gt;"", ISERR(_xlfn.NUMBERVALUE(DJ214))), "El valor de educación debe ser un número válido. ", "")
)</f>
        <v/>
      </c>
      <c r="IT214" s="46">
        <f>IF($DS214,
IF( AND(DK214&lt;&gt;"", ISERR(_xlfn.NUMBERVALUE(DK214))), "El valor de reintegro debe ser un número válido. ", "")
)</f>
        <v/>
      </c>
      <c r="IU214" s="46">
        <f>IF($DS214,
IF( AND(DL214&lt;&gt;"", ISERR(_xlfn.NUMBERVALUE(DL214))), "El valor de deuda debe ser un número válido. ", "")
)</f>
        <v/>
      </c>
      <c r="IV214" s="46">
        <f>IF($DS214,
IF( AND(DM214&lt;&gt;"", ISERR(_xlfn.NUMBERVALUE(DM214))), "El valor de otras deducciones debe ser un número válido. ", "")
)</f>
        <v/>
      </c>
      <c r="IW214" s="46">
        <f>IF($DS214,
IF(DN214="","Debes escribir el valor de los devengos totales. ",
IF( ISERR(_xlfn.NUMBERVALUE(DN214)), "El valor de los devengos totales debe ser un número válido. ", "")
)
)</f>
        <v/>
      </c>
      <c r="IX214" s="46">
        <f>IF($DS214,
IF(DO214="","Debes escribir el valor de las deducciones totales. ",
IF( ISERR(_xlfn.NUMBERVALUE(DO214)), "El valor de las deducciones totales debe ser un número válido. ", "")
)
)</f>
        <v/>
      </c>
      <c r="IY214" s="46">
        <f>IF($DS214,
IF(DP214="","Debes escribir el valor del salario total. ",
IF( ISERR(_xlfn.NUMBERVALUE(DP214)), "El valor del salario total debe ser un número válido. ", "")
)
)</f>
        <v/>
      </c>
    </row>
    <row r="215">
      <c r="B215" s="48" t="n">
        <v>203</v>
      </c>
      <c r="C215" s="61">
        <f>IF(AND(DS215,DP215&lt;&gt;""),
IF(DQ215="","OK","Error"),
""
)</f>
        <v/>
      </c>
      <c r="D215" s="53" t="n"/>
      <c r="E215" s="52" t="n"/>
      <c r="F215" s="112" t="n"/>
      <c r="G215" s="52" t="n"/>
      <c r="H215" s="53" t="n"/>
      <c r="I215" s="52" t="n"/>
      <c r="J215" s="52" t="n"/>
      <c r="K215" s="53" t="n"/>
      <c r="L215" s="55" t="n"/>
      <c r="M215" s="108" t="n"/>
      <c r="N215" s="56" t="n"/>
      <c r="O215" s="52" t="n"/>
      <c r="P215" s="52" t="n"/>
      <c r="Q215" s="52" t="n"/>
      <c r="R215" s="52" t="n"/>
      <c r="S215" s="52" t="n"/>
      <c r="T215" s="53" t="n"/>
      <c r="U215" s="52" t="n"/>
      <c r="V215" s="52" t="n"/>
      <c r="W215" s="55" t="n"/>
      <c r="X215" s="55" t="n"/>
      <c r="Y215" s="52" t="n"/>
      <c r="Z215" s="55" t="n"/>
      <c r="AA215" s="52" t="n"/>
      <c r="AB215" s="53" t="n"/>
      <c r="AC215" s="53" t="n"/>
      <c r="AD215" s="53" t="n"/>
      <c r="AE215" s="177" t="n"/>
      <c r="AF215" s="113" t="n"/>
      <c r="AG215" s="177" t="n"/>
      <c r="AH215" s="178" t="n"/>
      <c r="AI215" s="178" t="n"/>
      <c r="AJ215" s="178" t="n"/>
      <c r="AK215" s="114" t="n"/>
      <c r="AL215" s="178" t="n"/>
      <c r="AM215" s="114" t="n"/>
      <c r="AN215" s="178" t="n"/>
      <c r="AO215" s="114" t="n"/>
      <c r="AP215" s="178" t="n"/>
      <c r="AQ215" s="114" t="n"/>
      <c r="AR215" s="178" t="n"/>
      <c r="AS215" s="114" t="n"/>
      <c r="AT215" s="178" t="n"/>
      <c r="AU215" s="114" t="n"/>
      <c r="AV215" s="178" t="n"/>
      <c r="AW215" s="114" t="n"/>
      <c r="AX215" s="178" t="n"/>
      <c r="AY215" s="114" t="n"/>
      <c r="AZ215" s="178" t="n"/>
      <c r="BA215" s="114" t="n"/>
      <c r="BB215" s="178" t="n"/>
      <c r="BC215" s="114" t="n"/>
      <c r="BD215" s="178" t="n"/>
      <c r="BE215" s="178" t="n"/>
      <c r="BF215" s="178" t="n"/>
      <c r="BG215" s="59" t="n"/>
      <c r="BH215" s="178" t="n"/>
      <c r="BI215" s="114" t="n"/>
      <c r="BJ215" s="53" t="n"/>
      <c r="BK215" s="178" t="n"/>
      <c r="BL215" s="114" t="n"/>
      <c r="BM215" s="178" t="n"/>
      <c r="BN215" s="114" t="n"/>
      <c r="BO215" s="178" t="n"/>
      <c r="BP215" s="178" t="n"/>
      <c r="BQ215" s="178" t="n"/>
      <c r="BR215" s="178" t="n"/>
      <c r="BS215" s="178" t="n"/>
      <c r="BT215" s="178" t="n"/>
      <c r="BU215" s="178" t="n"/>
      <c r="BV215" s="178" t="n"/>
      <c r="BW215" s="178" t="n"/>
      <c r="BX215" s="178" t="n"/>
      <c r="BY215" s="178" t="n"/>
      <c r="BZ215" s="178" t="n"/>
      <c r="CA215" s="178" t="n"/>
      <c r="CB215" s="178" t="n"/>
      <c r="CC215" s="178" t="n"/>
      <c r="CD215" s="178" t="n"/>
      <c r="CE215" s="178" t="n"/>
      <c r="CF215" s="178" t="n"/>
      <c r="CG215" s="178" t="n"/>
      <c r="CH215" s="178" t="n"/>
      <c r="CI215" s="178" t="n"/>
      <c r="CJ215" s="178" t="n"/>
      <c r="CK215" s="53" t="n"/>
      <c r="CL215" s="178" t="n"/>
      <c r="CM215" s="178" t="n"/>
      <c r="CN215" s="60" t="n"/>
      <c r="CO215" s="177" t="n"/>
      <c r="CP215" s="178" t="n"/>
      <c r="CQ215" s="60" t="n"/>
      <c r="CR215" s="177" t="n"/>
      <c r="CS215" s="178" t="n"/>
      <c r="CT215" s="59" t="n"/>
      <c r="CU215" s="178" t="n"/>
      <c r="CV215" s="59" t="n"/>
      <c r="CW215" s="178" t="n"/>
      <c r="CX215" s="59" t="n"/>
      <c r="CY215" s="178" t="n"/>
      <c r="CZ215" s="178" t="n"/>
      <c r="DA215" s="178" t="n"/>
      <c r="DB215" s="53" t="n"/>
      <c r="DC215" s="178" t="n"/>
      <c r="DD215" s="178" t="n"/>
      <c r="DE215" s="178" t="n"/>
      <c r="DF215" s="178" t="n"/>
      <c r="DG215" s="178" t="n"/>
      <c r="DH215" s="178" t="n"/>
      <c r="DI215" s="178" t="n"/>
      <c r="DJ215" s="178" t="n"/>
      <c r="DK215" s="178" t="n"/>
      <c r="DL215" s="178" t="n"/>
      <c r="DM215" s="178" t="n"/>
      <c r="DN215" s="177" t="n"/>
      <c r="DO215" s="177" t="n"/>
      <c r="DP215" s="177" t="n"/>
      <c r="DQ215" s="76">
        <f>IF(AND(DS215,DP215&lt;&gt;""),
CONCATENATE(DT215,DU215,DV215,DW215,DX215,DY215,DZ215,EA215,EB215,EC215,ED215,EE215,EF215,EG215,EH215,EI215,EJ215,EK215,EL215,EM215,EN215,EO215,EP215,EQ215,ES215,ET215,EU215,EV215,EW215,EX215,EY215,EZ215,FA215,FC215,FD215,FF215,FG215,FI215,FJ215,FL215,FM215,FO215,FP215,FR215,FS215,FU215,FV215,FX215,FY215,GA215,GB215,GD215,GE215,GF215,GH215,GI215,GJ215,GL215,GM215,GN215,GP215,GQ215,GS215,GT215,GU215,GV215,GW215,GX215,GY215,GZ215,HA215,HB215,HC215,HD215,HE215,HF215,HG215,HH215,HI215,HJ215,HK215,HL215,HM215,HN215,HO215,HQ215,HR215,HS215,HT215,HU215,HV215,HW215,HX215,HY215,IA215,IB215,IC215,ID215,IF215,IG215,IH215,II215,IK215,IL215,IM215,IN215,IO215,IP215,IQ215,IR215,IS215,IT215,IU215,IV215,IW215,IX215,IY215,IZ215),
""
)</f>
        <v/>
      </c>
      <c r="DR215" s="53" t="n"/>
      <c r="DS215" s="46">
        <f>CONCATENATE(D215,$E215,$F215,$G215,H215,$I215,$J215,K215,$L215,$M215,N215,$O215,$P215,$Q215,$R215,$S215,T215,$U215,$V215,$W215,$X215,$Y215,$Z215,$AA215,AB215,AC215,AD215,$AE215,$AF215,$AG215,AH215,AI215,AJ215,AK215,AL215,AM215,AN215,AO215,AP215,AQ215,AR215,AS215,AT215,AU215,AV215,AW215,AX215,AY215,AZ215,BA215,BB215,BC215,BD215,BE215,BF215,BG215,BH215,BI215,BJ215,BK215,BL215,BM215,BN215,BO215,BP215,BQ215,BR215,BS215,BT215,BU215,BV215,BW215,BX215,BY215,BZ215,CA215,CB215,CC215,CD215,CE215,CF215,CG215,CH215,CI215,CJ215,CK215,CL215,CM215,$CN215,$CO215,CP215,$CQ215,$CR215,CS215,CT215,CU215,CV215,CW215,CX215,CY215,CZ215,DA215,DB215,DC215,DD215,DE215,DF215,DG215,DH215,DI215,DJ215,DK215,DL215,DM215,$DN215,$DO215,$DP215,DR215)&lt;&gt;""</f>
        <v/>
      </c>
      <c r="DT215" s="46">
        <f>IF(AND($DS215,$E$4&lt;&gt;""),
IF(LEFT($E$4,2) = "1.",
IF(D215&lt;&gt;"","El CUNE sólo se envía en operaciones de novedad o ajuste. ",""),
IF(D215="","Debes escribir un CUNE válido para realizar operaciones de novedad o ajuste. ","")),
""
)</f>
        <v/>
      </c>
      <c r="DU215" s="46">
        <f>IF($DS215,
IF(E215="","Debes seleccionar el tipo de documento del empleado. ",
IF(_xlfn.IFNA(VLOOKUP(E215,TIPO_DE_DOCUMENTO,1,FALSE),-1)=-1,"El tipo de documento no es válido (por favor seleccionarlo de la lista). ","")
)
)</f>
        <v/>
      </c>
      <c r="DV215" s="46">
        <f>IF($DS215,
IF(F215="","Debes escribir el número de documento del empleado. ","")
)</f>
        <v/>
      </c>
      <c r="DW215" s="46">
        <f>IF($DS215,
IF(G215="","Debes escribir el primer nombre del empleado. ","")
)</f>
        <v/>
      </c>
      <c r="DY215" s="46">
        <f>IF($DS215,
IF(I215="","Debes escribir el primer apellido del empleado. ","")
)</f>
        <v/>
      </c>
      <c r="DZ215" s="46">
        <f>IF($DS215,
IF(J215="","Debes escribir el segundo apellido del empleado. ","")
)</f>
        <v/>
      </c>
      <c r="EB215" s="46">
        <f>IF($DS215,
IF(L215="","Debes escribir la fecha de ingreso del empleado. ",
IF(ISERR(DATE(YEAR(L215),MONTH(L215),DAY(L215))), "El valor ingresado en fecha de ingreso no tiene un formato válido. ","")
)
)</f>
        <v/>
      </c>
      <c r="EC215" s="46">
        <f>IF($DS215,
IF(M215="","Debes escribir el tiempo laborado. ",
IF( IFERROR(INT(M215),1.1) &lt;&gt; IFERROR(_xlfn.NUMBERVALUE(M215),1), "El valor de los días trabajados debe ser un número entero. ", "")
)
)</f>
        <v/>
      </c>
      <c r="ED215" s="46">
        <f>IF($DS215,
IF( AND(N215&lt;&gt;"", ISERR(DATE(YEAR(N215),MONTH(N215),DAY(N215))) ), "El valor ingresado en fecha de ingreso no tiene un formato válido. ",
IF( AND(N215&lt;&gt;"", $E$6&lt;&gt;"", DATE(YEAR(N215), MONTH(N215), 1) &lt;&gt; IFERROR(DATE(MID($E$6, 1, 4), MID($E$6, 6, 2),1), "1/1/1900") ), "La fecha de retiro debe estar dentro del período liquidado. ", "")
)
)</f>
        <v/>
      </c>
      <c r="EE215" s="46">
        <f>IF($DS215,
IF(O215="","Debes seleccionar el tipo de trabajador. ",
IF(_xlfn.IFNA(VLOOKUP(O215,TIPO_DE_TRABAJADOR,1,FALSE),-1)=-1,"El tipo de trabajador no es válido (por favor seleccionarlo de la lista). ","")
)
)</f>
        <v/>
      </c>
      <c r="EF215" s="46">
        <f>IF($DS215,
IF(P215="","Debes seleccionar si es un trabajador dependiente pensionado por vejez. ",
IF(_xlfn.IFNA(VLOOKUP(P215,SUBTIPO_DE_TRABAJADOR,1,FALSE),-1)=-1,"El tipo de trabajador dependiente pensionado por vejez no es válido (por favor seleccionarlo de la lista). ","")
)
)</f>
        <v/>
      </c>
      <c r="EG215" s="46">
        <f>IF($DS215,
IF(Q215="","Debes seleccionar el tipo de contrato del trabajador. ",
IF(_xlfn.IFNA(VLOOKUP(Q215,TIPO_DE_CONTRATO,1,FALSE),-1)=-1,"El tipo de contrato del trabajador no es válido (por favor seleccionarlo de la lista). ","")
)
)</f>
        <v/>
      </c>
      <c r="EH215" s="46">
        <f>IF($DS215,
IF(R215="","Debes seleccionar si es un salario integral. ",
IF(_xlfn.IFNA(VLOOKUP(R215,SI_NO,1,FALSE),-1)=-1,"Valor no válido para salario integral (por favor seleccionarlo de la lista). ","")
)
)</f>
        <v/>
      </c>
      <c r="EI215" s="46">
        <f>IF($DS215,
IF(S215="","Debes seleccionar si el trabajador realiza actividades de riesgo. ",
IF(_xlfn.IFNA(VLOOKUP(S215,SI_NO,1,FALSE),-1)=-1,"Valor no válido para actividad de alto riesgo (por favor seleccionarlo de la lista). ","")
)
)</f>
        <v/>
      </c>
      <c r="EK215" s="46">
        <f>IF($DS215,
IF(U215="","Debes escribir el código del municipio de residencia del trabajador. ",
IF(_xlfn.IFNA(VLOOKUP(U215,MUNICIPIO,1,FALSE),-1)=-1,"El municipio de residencia del trabajador es inválido (por favor seleccionarlo de la lista). ","")
)
)</f>
        <v/>
      </c>
      <c r="EL215" s="46">
        <f>IF($DS215,
IF(V215="","Debes escribir el la dirección de residendia del trabajador. ","")
)</f>
        <v/>
      </c>
      <c r="EM215" s="46">
        <f>IF($DS215,
IF(W215="","Debes escribir la fecha de inicio de la liquidación. ",
IF(ISERR(DATE(YEAR(W215),MONTH(W215),DAY(W215))),"El valor ingresado en fecha de inicio de liquidación no tiene un formato válido. ",
IF( AND($E$6&lt;&gt;"", DATE(YEAR(W215), MONTH(W215), 1) &lt;&gt; IFERROR(DATE(MID($E$6, 1, 4), MID($E$6, 6, 2),1), "1/1/1900") ), "La fecha de inicio de la liquidación debe estar dentro del período liquidado. ", "")
)
)
)</f>
        <v/>
      </c>
      <c r="EN215" s="46">
        <f>IF($DS215,
IF(X215="","Debes escribir la fecha de fin de la liquidación. ",
IF(ISERR(DATE(YEAR(X215),MONTH(X215),DAY(X215))),"El valor ingresado en fecha de fin de liquidación no tiene un formato válido. ",
IF( AND($E$6&lt;&gt;"", DATE(YEAR(X215), MONTH(X215), 1) &lt;&gt; IFERROR(DATE(MID($E$6, 1, 4), MID($E$6, 6, 2),1), "1/1/1900") ), "La fecha de fin de la liquidación debe estar dentro del período liquidado. ", "")
)
)
)</f>
        <v/>
      </c>
      <c r="EO215" s="46">
        <f>IF($DS215,
IF(Y215="","Debes escribir la frecuencia de pago del trabajador. ",
IF(_xlfn.IFNA(VLOOKUP(Y215,PERÍODO_DE_NÓMINA,1,FALSE),-1)=-1,"La frecuencia de pago es inválida (por favor seleccionarlo de la lista). ","")
)
)</f>
        <v/>
      </c>
      <c r="EP215" s="46">
        <f>IF($DS215,
IF(Z215="","Debes escribir la fecha de pago. ",
IF(ISERR(DATE(YEAR(Z215),MONTH(Z215),DAY(Z215))), "El valor ingresado en fecha de pago no tiene un formato válido. ","")
)
)</f>
        <v/>
      </c>
      <c r="EQ215" s="46">
        <f>IF($DS215,
IF(AA215="","Debes escribir el medio de pago. ",
IF(_xlfn.IFNA(VLOOKUP(AA215,MEDIOS_DE_PAGO,1,FALSE),-1)=-1,"El medio de pago es inválido (por favor seleccionarlo de la lista). ","")
)
)</f>
        <v/>
      </c>
      <c r="ER215" s="46">
        <f>OR(AA215='Tablas '!$T$4,AA215='Tablas '!$T$7,AA215='Tablas '!$T$8,AA215='Tablas '!$T$11)</f>
        <v/>
      </c>
      <c r="ES215" s="46">
        <f>IF(AND($DS215,ER215),
IF(AB215="","Debes escribir la entidad bancaria. ",""),
""
)</f>
        <v/>
      </c>
      <c r="ET215" s="46">
        <f>IF(AND($DS215,ER215),
IF(AC215="","Debes escribir el tipo de cuenta bancaria. ",
IF(_xlfn.IFNA(VLOOKUP(AC215,TIPO_DE_CUENTA,1,FALSE),-1)=-1,"El tipo de cuenta bancaria es inválida (por favor seleccionarlo de la lista). ","")
),
""
)</f>
        <v/>
      </c>
      <c r="EU215" s="46">
        <f>IF(AND($DS215,ER215),
IF(AD215="","Debes escribir el número de cuenta bancaria. ",""),
""
)</f>
        <v/>
      </c>
      <c r="EV215" s="46">
        <f>IF($DS215,
IF(AE215="","Debes escribir el valor del sueldo básico. ",
IF( ISERR(_xlfn.NUMBERVALUE(AE215)), "El valor del sueldo básico debe ser un número válido. ", "")
)
)</f>
        <v/>
      </c>
      <c r="EW215" s="46">
        <f>IF($DS215,
IF(AF215="","Debes escribir el número de días trabajados. ",
IF( IFERROR(INT(AF215),1.1) &lt;&gt; IFERROR(_xlfn.NUMBERVALUE(AF215),1), "La cantidad de días trabajados debe ser un número entero. ", "")
)
)</f>
        <v/>
      </c>
      <c r="EX215" s="46">
        <f>IF($DS215,
IF(AG215="","Debes escribir el valor del sueldo trabajado. ",
IF( ISERR(_xlfn.NUMBERVALUE(AG215)), "El valor del sueldo trabajado debe ser un número válido. ", "")
)
)</f>
        <v/>
      </c>
      <c r="EY215" s="46">
        <f>IF($DS215,
IF( AND(AH215&lt;&gt;"", ISERR(_xlfn.NUMBERVALUE(AH215))), "El valor del auxilio de transporte debe ser un número válido. ", "")
)</f>
        <v/>
      </c>
      <c r="EZ215" s="46">
        <f>IF($DS215,
IF( AND(AI215&lt;&gt;"", ISERR(_xlfn.NUMBERVALUE(AI215))), "El valor de viáticos salariales debe ser un número válido. ", "")
)</f>
        <v/>
      </c>
      <c r="FA215" s="46">
        <f>IF($DS215,
IF( AND(AJ215&lt;&gt;"", ISERR(_xlfn.NUMBERVALUE(AJ215))), "El valor de viáticos NO salariales debe ser un número válido. ", "")
)</f>
        <v/>
      </c>
      <c r="FB215" s="46">
        <f>CONCATENATE(AK215,AL215)&lt;&gt;""</f>
        <v/>
      </c>
      <c r="FC215" s="46">
        <f>IF(AND($DS215,FB215),
IF(AK215="","Debes escribir el número de horas extras diurnas. ",
IF( IFERROR(INT(AK215),1.1) &lt;&gt; IFERROR(_xlfn.NUMBERVALUE(AK215),1), "La cantidad de horas extras diurnas debe ser un número entero. ", "")
),
""
)</f>
        <v/>
      </c>
      <c r="FD215" s="46">
        <f>IF(AND($DS215,FB215),
IF(AL215="","Debes escribir el valor de las horas extras diurnas. ",
IF( ISERR(_xlfn.NUMBERVALUE(AL215)), "El valor de las horas extras duirnas debe ser un número válido. ", "")
),
""
)</f>
        <v/>
      </c>
      <c r="FE215" s="46">
        <f>CONCATENATE(AM215,AN215)&lt;&gt;""</f>
        <v/>
      </c>
      <c r="FF215" s="46">
        <f>IF(AND($DS215,FE215),
IF(AM215="","Debes escribir el número de horas extras nocturnas. ",
IF( IFERROR(INT(AM215),1.1) &lt;&gt; IFERROR(_xlfn.NUMBERVALUE(AM215),1), "La cantidad de horas extras nocturnas debe ser un número entero. ", "")
),
""
)</f>
        <v/>
      </c>
      <c r="FG215" s="46">
        <f>IF(AND($DS215,FE215),
IF(AN215="","Debes escribir el valor de las horas extras nocturnas. ",
IF( ISERR(_xlfn.NUMBERVALUE(AN215)), "El valor de las horas extras nocturnas debe ser un número válido. ", "")
),
""
)</f>
        <v/>
      </c>
      <c r="FH215" s="46">
        <f>CONCATENATE(AO215,AP215)&lt;&gt;""</f>
        <v/>
      </c>
      <c r="FI215" s="46">
        <f>IF(AND($DS215,FH215),
IF(AO215="","Debes escribir el número de horas extras diurnas dominicales y festivas. ",
IF( IFERROR(INT(AO215),1.1) &lt;&gt; IFERROR(_xlfn.NUMBERVALUE(AO215),1), "La cantidad de horas extras diurnas dominicales y festivas debe ser un número entero. ", "")
),
""
)</f>
        <v/>
      </c>
      <c r="FJ215" s="46">
        <f>IF(AND($DS215,FH215),
IF(AP215="","Debes escribir el valor de las horas extras diurnas dominicales y festivas. ",
IF( ISERR(_xlfn.NUMBERVALUE(AP215)), "El valor de las horas extras diurnas dominicales y festivas debe ser un número válido. ", "")
),
""
)</f>
        <v/>
      </c>
      <c r="FK215" s="46">
        <f>CONCATENATE(AQ215,AR215)&lt;&gt;""</f>
        <v/>
      </c>
      <c r="FL215" s="46">
        <f>IF(AND($DS215,FK215),
IF(AQ215="","Debes escribir el número de horas extras nocturnas dominicales y festivas. ",
IF( IFERROR(INT(AQ215),1.1) &lt;&gt; IFERROR(_xlfn.NUMBERVALUE(AQ215),1), "La cantidad de horas extras nocturnas dominicales y festivas debe ser un número entero. ", "")
),
""
)</f>
        <v/>
      </c>
      <c r="FM215" s="46">
        <f>IF(AND($DS215,FK215),
IF(AR215="","Debes escribir el valor de las horas extras nocturnas dominicales y festivas. ",
IF( ISERR(_xlfn.NUMBERVALUE(AR215)), "El valor de las horas extras nocturnas dominicales y festivas debe ser un número válido. ", "")
),
""
)</f>
        <v/>
      </c>
      <c r="FN215" s="46">
        <f>CONCATENATE(AS215,AT215)&lt;&gt;""</f>
        <v/>
      </c>
      <c r="FO215" s="46">
        <f>IF(AND($DS215,FN215),
IF(AS215="","Debes escribir el número de horas recargo nocturno. ",
IF( IFERROR(INT(AS215),1.1) &lt;&gt; IFERROR(_xlfn.NUMBERVALUE(AS215),1), "La cantidad de horas recargo nocturno debe ser un número entero. ", "")
),
""
)</f>
        <v/>
      </c>
      <c r="FP215" s="46">
        <f>IF(AND($DS215,FN215),
IF(AT215="","Debes escribir el valor de las horas recargo nocturno. ",
IF( ISERR(_xlfn.NUMBERVALUE(AT215)), "El valor de las horas recargo nocturno debe ser un número válido. ", "")
),
""
)</f>
        <v/>
      </c>
      <c r="FQ215" s="46">
        <f>CONCATENATE(AU215,AV215)&lt;&gt;""</f>
        <v/>
      </c>
      <c r="FR215" s="46">
        <f>IF(AND($DS215,FQ215),
IF(AU215="","Debes escribir el número de horas recargo diurno dominical y festivo. ",
IF( IFERROR(INT(AU215),1.1) &lt;&gt; IFERROR(_xlfn.NUMBERVALUE(AU215),1), "La cantidad de horas recargo diurno dominical y festivo debe ser un número entero. ", "")
),
""
)</f>
        <v/>
      </c>
      <c r="FS215" s="46">
        <f>IF(AND($DS215,FQ215),
IF(AV215="","Debes escribir el valor de las horas recargo diurno dominical y festivo. ",
IF( ISERR(_xlfn.NUMBERVALUE(AV215)), "El valor de las horas recargo diurno dominical y festivo debe ser un número válido. ", "")
),
""
)</f>
        <v/>
      </c>
      <c r="FT215" s="46">
        <f>CONCATENATE(AW215,AX215)&lt;&gt;""</f>
        <v/>
      </c>
      <c r="FU215" s="46">
        <f>IF(AND($DS215,FT215),
IF(AW215="","Debes escribir el número de horas recargo nocturno dominical y festivo. ",
IF( IFERROR(INT(AW215),1.1) &lt;&gt; IFERROR(_xlfn.NUMBERVALUE(AW215),1), "La cantidad de horas recargo nocturno dominical y festivo debe ser un número entero. ", "")
),
""
)</f>
        <v/>
      </c>
      <c r="FV215" s="46">
        <f>IF(AND($DS215,FT215),
IF(AX215="","Debes escribir el valor de las horas recargo nocturno dominical y festivo. ",
IF( ISERR(_xlfn.NUMBERVALUE(AX215)), "El valor de las horas recargo nocturno dominical y festivo debe ser un número válido. ", "")
),
""
)</f>
        <v/>
      </c>
      <c r="FW215" s="46">
        <f>CONCATENATE(AY215,AZ215)&lt;&gt;""</f>
        <v/>
      </c>
      <c r="FX215" s="46">
        <f>IF(AND($DS215,FW215),
IF(AY215="","Debes escribir el número de días de vacaciones comunes. ",
IF( IFERROR(INT(AY215),1.1) &lt;&gt; IFERROR(_xlfn.NUMBERVALUE(AY215),1), "La cantidad de días de vacaciones comunes debe ser un número entero. ", "")
),
""
)</f>
        <v/>
      </c>
      <c r="FY215" s="46">
        <f>IF(AND($DS215,FW215),
IF(AZ215="","Debes escribir el valor de las vacaciones comunes. ",
IF( ISERR(_xlfn.NUMBERVALUE(AZ215)), "El valor de las vacaciones comunes debe ser un número válido. ", "")
),
""
)</f>
        <v/>
      </c>
      <c r="FZ215" s="46">
        <f>CONCATENATE(BA215,BB215)&lt;&gt;""</f>
        <v/>
      </c>
      <c r="GA215" s="46">
        <f>IF(AND($DS215,FZ215),
IF(BA215="","Debes escribir el número de días de vacaciones compensadas. ",
IF( IFERROR(INT(BA215),1.1) &lt;&gt; IFERROR(_xlfn.NUMBERVALUE(BA215),1), "La cantidad de días de vacaciones compensadas debe ser un número entero. ", "")
),
""
)</f>
        <v/>
      </c>
      <c r="GB215" s="46">
        <f>IF(AND($DS215,FZ215),
IF(BB215="","Debes escribir el valor de las vacaciones compensadas. ",
IF( ISERR(_xlfn.NUMBERVALUE(BB215)), "El valor de las vacaciones compensadas debe ser un número válido. ", "")
),
""
)</f>
        <v/>
      </c>
      <c r="GC215" s="46">
        <f>CONCATENATE(BC215,BD215)&lt;&gt;""</f>
        <v/>
      </c>
      <c r="GD215" s="46">
        <f>IF(AND($DS215,GC215),
IF(BC215="","Debes escribir el número de días de prima salarial. ",
IF( IFERROR(INT(BC215),1.1) &lt;&gt; IFERROR(_xlfn.NUMBERVALUE(BC215),1), "La cantidad de días de prima salarial debe ser un número entero. ", "")
),
""
)</f>
        <v/>
      </c>
      <c r="GE215" s="46">
        <f>IF(AND($DS215,GC215),
IF(BD215="","Debes escribir el valor de los días de prima salarial. ",
IF( ISERR(_xlfn.NUMBERVALUE(BD215)), "El valor de los días de prima salarial debe ser un número válido. ", "")
),
""
)</f>
        <v/>
      </c>
      <c r="GF215" s="46">
        <f>IF($DS215,
IF( AND(BE215&lt;&gt;"", ISERR(_xlfn.NUMBERVALUE(BE215))), "El valor de la prima NO saliarial debe ser un número válido. ", "")
)</f>
        <v/>
      </c>
      <c r="GG215" s="46">
        <f>CONCATENATE(BF215,BG215,BH215)&lt;&gt;""</f>
        <v/>
      </c>
      <c r="GH215" s="46">
        <f>IF(AND($DS215,GG215),
IF(BF215="","Debes escribir el valor de las cesantías. ",
IF( ISERR(_xlfn.NUMBERVALUE(BF215)), "El valor de las cesantías debe ser un número válido. ", "")
),
""
)</f>
        <v/>
      </c>
      <c r="GI215" s="46">
        <f>IF(AND($DS215,GG215),
IF(BG215="","Debes escribir el % de cesantías. ",
IF( ISERR(_xlfn.NUMBERVALUE(BG215)), "El % de cesantías debe ser un número válido. ", "")
),
""
)</f>
        <v/>
      </c>
      <c r="GJ215" s="46">
        <f>IF(AND($DS215,GG215),
IF(BH215="","Debes escribir el valor de intereses de cesantías. ",
IF( ISERR(_xlfn.NUMBERVALUE(BH215)), "El valor de intereses de cesantías debe ser un número válido. ", "")
),
""
)</f>
        <v/>
      </c>
      <c r="GK215" s="46">
        <f>CONCATENATE(BI215,BJ215,BK215)&lt;&gt;""</f>
        <v/>
      </c>
      <c r="GL215" s="46">
        <f>IF(AND($DS215,GK215),
IF(BI215="","Debes escribir el número de días de incapacidad. ",
IF( IFERROR(INT(BI215),1.1) &lt;&gt; IFERROR(_xlfn.NUMBERVALUE(BI215),1), "La cantidad de días de incapacidad debe ser un número entero. ", "")
),
""
)</f>
        <v/>
      </c>
      <c r="GM215" s="46">
        <f>IF(AND($DS215,GK215),
IF(BJ215="","Debes escribir el tipo de incapacidad. ",
IF(_xlfn.IFNA(VLOOKUP(BJ215,TIPO_DE_INCAPACIDAD,1,FALSE),-1)=-1,"El tipo de incapacidad es inválida (por favor seleccionarlo de la lista). ","")
),
""
)</f>
        <v/>
      </c>
      <c r="GN215" s="46">
        <f>IF(AND($DS215,GK215),
IF(BK215="","Debes escribir el valor de la incapacidad. ",
IF( ISERR(_xlfn.NUMBERVALUE(BK215)), "El valor de la incapacidad debe ser un número válido. ", "")
),
""
)</f>
        <v/>
      </c>
      <c r="GO215" s="46">
        <f>CONCATENATE(BL215,BM215)&lt;&gt;""</f>
        <v/>
      </c>
      <c r="GP215" s="46">
        <f>IF(AND($DS215,GO215),
IF(BL215="","Debes escribir el número de días de licencia de maternidad o paternidad. ",
IF( IFERROR(INT(BL215),1.1) &lt;&gt; IFERROR(_xlfn.NUMBERVALUE(BL215),1), "La cantidad de días de licencia de maternidad o paternidad debe ser un número entero. ", "")
),
""
)</f>
        <v/>
      </c>
      <c r="GQ215" s="46">
        <f>IF(AND($DS215,GO215),
IF(BM215="","Debes escribir el valor de la licencia de maternidad o paternidad. ",
IF( ISERR(_xlfn.NUMBERVALUE(BM215)), "El valor de la licencia de maternidad o paternidad debe ser un número válido. ", "")
),
""
)</f>
        <v/>
      </c>
      <c r="GR215" s="46">
        <f>CONCATENATE(BN215,BO215)&lt;&gt;""</f>
        <v/>
      </c>
      <c r="GS215" s="46">
        <f>IF(AND($DS215,GR215),
IF(BN215="","Debes escribir el número de días de licencia remunerada. ",
IF( IFERROR(INT(BN215),1.1) &lt;&gt; IFERROR(_xlfn.NUMBERVALUE(BN215),1), "La cantidad de días de licencia remunerada debe ser un número entero. ", "")
),
""
)</f>
        <v/>
      </c>
      <c r="GT215" s="46">
        <f>IF(AND($DS215,GR215),
IF(BO215="","Debes escribir el valor de la licencia remunerada. ",
IF( ISERR(_xlfn.NUMBERVALUE(BO215)), "El valor de la licencia remunerada debe ser un número válido. ", "")
),
""
)</f>
        <v/>
      </c>
      <c r="GU215" s="46">
        <f>IF($DS215,
IF( AND(BP215&lt;&gt;"", ISERR(_xlfn.NUMBERVALUE(BP215))), "El valor de la licencia NO remunerada debe ser un número válido. ", "")
)</f>
        <v/>
      </c>
      <c r="GV215" s="46">
        <f>IF($DS215,
IF( AND(BQ215&lt;&gt;"", ISERR(_xlfn.NUMBERVALUE(BQ215))), "El valor de auxilios salariales debe ser un número válido. ", "")
)</f>
        <v/>
      </c>
      <c r="GW215" s="46">
        <f>IF($DS215,
IF( AND(BR215&lt;&gt;"", ISERR(_xlfn.NUMBERVALUE(BR215))), "El valor de auxilios NO salariales debe ser un número válido. ", "")
)</f>
        <v/>
      </c>
      <c r="GX215" s="46">
        <f>IF($DS215,
IF( AND(BS215&lt;&gt;"", ISERR(_xlfn.NUMBERVALUE(BS215))), "El valor de bonos salariales debe ser un número válido. ", "")
)</f>
        <v/>
      </c>
      <c r="GY215" s="46">
        <f>IF($DS215,
IF( AND(BT215&lt;&gt;"", ISERR(_xlfn.NUMBERVALUE(BT215))), "El valor de bonos NO salariales debe ser un número válido. ", "")
)</f>
        <v/>
      </c>
      <c r="GZ215" s="46">
        <f>IF($DS215,
IF( AND(BU215&lt;&gt;"", ISERR(_xlfn.NUMBERVALUE(BU215))), "El valor de bonos salariales de alimentación debe ser un número válido. ", "")
)</f>
        <v/>
      </c>
      <c r="HA215" s="46">
        <f>IF($DS215,
IF( AND(BV215&lt;&gt;"", ISERR(_xlfn.NUMBERVALUE(BV215))), "El valor de bonos NO salariales de alimentación debe ser un número válido. ", "")
)</f>
        <v/>
      </c>
      <c r="HB215" s="46">
        <f>IF($DS215,
IF( AND(BW215&lt;&gt;"", ISERR(_xlfn.NUMBERVALUE(BW215))), "El valor de bonificaciones salariales debe ser un número válido. ", "")
)</f>
        <v/>
      </c>
      <c r="HC215" s="46">
        <f>IF($DS215,
IF( AND(BX215&lt;&gt;"", ISERR(_xlfn.NUMBERVALUE(BX215))), "El valor de bonificaciones NO salariales debe ser un número válido. ", "")
)</f>
        <v/>
      </c>
      <c r="HD215" s="46">
        <f>IF($DS215,
IF( AND(BY215&lt;&gt;"", ISERR(_xlfn.NUMBERVALUE(BY215))), "El valor de compensaciones ordinarias debe ser un número válido. ", "")
)</f>
        <v/>
      </c>
      <c r="HE215" s="46">
        <f>IF($DS215,
IF( AND(BZ215&lt;&gt;"", ISERR(_xlfn.NUMBERVALUE(BZ215))), "El valor de compensaciones extraordinarias debe ser un número válido. ", "")
)</f>
        <v/>
      </c>
      <c r="HF215" s="46">
        <f>IF($DS215,
IF( AND(CA215&lt;&gt;"", ISERR(_xlfn.NUMBERVALUE(CA215))), "El valor de comisiones debe ser un número válido. ", "")
)</f>
        <v/>
      </c>
      <c r="HG215" s="46">
        <f>IF($DS215,
IF( AND(CB215&lt;&gt;"", ISERR(_xlfn.NUMBERVALUE(CB215))), "El valor de ausencia por huega debe ser un número válido. ", "")
)</f>
        <v/>
      </c>
      <c r="HH215" s="46">
        <f>IF($DS215,
IF( AND(CC215&lt;&gt;"", ISERR(_xlfn.NUMBERVALUE(CC215))), "El valor de anticipos debe ser un número válido. ", "")
)</f>
        <v/>
      </c>
      <c r="HI215" s="46">
        <f>IF($DS215,
IF( AND(CD215&lt;&gt;"", ISERR(_xlfn.NUMBERVALUE(CD215))), "El valor de pagos a terceros debe ser un número válido. ", "")
)</f>
        <v/>
      </c>
      <c r="HJ215" s="46">
        <f>IF($DS215,
IF( AND(CE215&lt;&gt;"", ISERR(_xlfn.NUMBERVALUE(CE215))), "El valor de dotación debe ser un número válido. ", "")
)</f>
        <v/>
      </c>
      <c r="HK215" s="46">
        <f>IF($DS215,
IF( AND(CF215&lt;&gt;"", ISERR(_xlfn.NUMBERVALUE(CF215))), "El valor de apoyo sostenibilidad debe ser un número válido. ", "")
)</f>
        <v/>
      </c>
      <c r="HL215" s="46">
        <f>IF($DS215,
IF( AND(CG215&lt;&gt;"", ISERR(_xlfn.NUMBERVALUE(CG215))), "El valor de teletrabajo debe ser un número válido. ", "")
)</f>
        <v/>
      </c>
      <c r="HM215" s="46">
        <f>IF($DS215,
IF( AND(CH215&lt;&gt;"", ISERR(_xlfn.NUMBERVALUE(CH215))), "El valor de bonificación de retiro debe ser un número válido. ", "")
)</f>
        <v/>
      </c>
      <c r="HN215" s="46">
        <f>IF($DS215,
IF( AND(CI215&lt;&gt;"", ISERR(_xlfn.NUMBERVALUE(CI215))), "El valor de indemnización de retiro debe ser un número válido. ", "")
)</f>
        <v/>
      </c>
      <c r="HO215" s="46">
        <f>IF($DS215,
IF( AND(CJ215&lt;&gt;"", ISERR(_xlfn.NUMBERVALUE(CJ215))), "El valor de reintegros debe ser un número válido. ", "")
)</f>
        <v/>
      </c>
      <c r="HP215" s="46">
        <f>CONCATENATE(CK215,CL215,CM215)&lt;&gt;""</f>
        <v/>
      </c>
      <c r="HQ215" s="46">
        <f>IF(AND($DS215,HP215),
IF(CK215="","Debes escribir la descripción de otro concepto no categorizado. ",""),
""
)</f>
        <v/>
      </c>
      <c r="HR215" s="46">
        <f>IF(AND($DS215,HP215),
IF(CONCATENATE(CL215,CM215)="","Debes escribir al menos un valor de concepto no categorizado (salarial o no salarial). ",
IF(ISERR(_xlfn.NUMBERVALUE(CL215)),"El valor salarial concepto no categorizado debe ser un número válido. ","")
),
""
)</f>
        <v/>
      </c>
      <c r="HS215" s="46">
        <f>IF(AND($DS215,HP215),
IF(CONCATENATE(CL215,CM215)="","Debes escribir al menos un valor de concepto no categorizado (salarial o no salarial). ",
IF(ISERR(_xlfn.NUMBERVALUE(CM215)),"El valor NO salarial concepto no categorizado debe ser un número válido. ","")
),
""
)</f>
        <v/>
      </c>
      <c r="HT215" s="46">
        <f>IF($DS215,
IF(CN215="","Debes escribir el porcentaje del aporte a salud. ",
IF( ISERR(_xlfn.NUMBERVALUE(CN215)), "El valor del porcentaje del aporte a salud debe ser un número válido. ", "")
)
)</f>
        <v/>
      </c>
      <c r="HU215" s="46">
        <f>IF($DS215,
IF(CO215="","Debes escribir el valor del aporte a salud. ",
IF( ISERR(_xlfn.NUMBERVALUE(CO215)), "El valor del aporte a salud debe ser un número válido. ", "")
)
)</f>
        <v/>
      </c>
      <c r="HV215" s="46">
        <f>IF($DS215,
IF( AND(CP215&lt;&gt;"", ISERR(_xlfn.NUMBERVALUE(CP215))), "El valor plan complementario debe ser un número válido. ", "")
)</f>
        <v/>
      </c>
      <c r="HW215" s="46">
        <f>IF($DS215,
IF(CQ215="","Debes escribir el porcentaje del aporte a pensión. ",
IF( ISERR(_xlfn.NUMBERVALUE(CQ215)), "El valor del porcentaje del aporte a pensión debe ser un número válido. ", "")
)
)</f>
        <v/>
      </c>
      <c r="HX215" s="46">
        <f>IF($DS215,
IF(CR215="","Debes escribir el valor del aporte a pensión. ",
IF( ISERR(_xlfn.NUMBERVALUE(CR215)), "El valor del aporte a salud debe ser un número válido. ", "")
)
)</f>
        <v/>
      </c>
      <c r="HY215" s="46">
        <f>IF($DS215,
IF( AND(CS215&lt;&gt;"", ISERR(_xlfn.NUMBERVALUE(CS215))), "El valor pensión voluntaria debe ser un número válido. ", "")
)</f>
        <v/>
      </c>
      <c r="HZ215" s="46">
        <f>CONCATENATE(CT215,CU215,CV215,CW215)&lt;&gt;""</f>
        <v/>
      </c>
      <c r="IA215" s="46">
        <f>IF(AND($DS215,HZ215),
IF(CT215="","Debes escribir el % del fondo de seguridad pensional. ",
IF( ISERR(_xlfn.NUMBERVALUE(CT215)), "El % del fondo de seguridad debe ser un número válido. ", "")
),
""
)</f>
        <v/>
      </c>
      <c r="IB215" s="46">
        <f>IF(AND($DS215,HZ215),
IF(CU215="","Debes escribir el valor del aporte al fondo de solidaridad pensional. ",
IF( ISERR(_xlfn.NUMBERVALUE(CU215)), "El valor del aporte al fondo de solidaridad pensional debe ser un número válido. ", "")
),
""
)</f>
        <v/>
      </c>
      <c r="IC215" s="46">
        <f>IF(AND($DS215,HZ215),
IF(CV215="","Debes escribir el % del fondo de subsistencia. ",
IF( ISERR(_xlfn.NUMBERVALUE(CV215)), "El % del fondo de subsistencia debe ser un número válido. ", "")
),
""
)</f>
        <v/>
      </c>
      <c r="ID215" s="46">
        <f>IF(AND($DS215,HZ215),
IF(CW215="","Debes escribir el valor del fondo de subsistencia. ",
IF( ISERR(_xlfn.NUMBERVALUE(CW215)), "El valor del fondo de subsistencia debe ser un número válido. ", "")
),
""
)</f>
        <v/>
      </c>
      <c r="IE215" s="46">
        <f>CONCATENATE(CX215,CY215)&lt;&gt;""</f>
        <v/>
      </c>
      <c r="IF215" s="46">
        <f>IF(AND($DS215,IE215),
IF(CX215="","Debes escribir el % de sindicato. ",
IF( ISERR(_xlfn.NUMBERVALUE(CX215)), "El % de sindicato debe ser un número válido. ", "")
),
""
)</f>
        <v/>
      </c>
      <c r="IG215" s="46">
        <f>IF(AND($DS215,IE215),
IF(CY215="","Debes escribir el valor del sindicato. ",
IF( ISERR(_xlfn.NUMBERVALUE(CY215)), "El valor del sindicato debe ser un número válido. ", "")
),
""
)</f>
        <v/>
      </c>
      <c r="IH215" s="46">
        <f>IF($DS215,
IF( AND(CZ215&lt;&gt;"", ISERR(_xlfn.NUMBERVALUE(CZ215))), "El valor de sanción pública debe ser un número válido. ", "")
)</f>
        <v/>
      </c>
      <c r="II215" s="46">
        <f>IF($DS215,
IF( AND(DA215&lt;&gt;"", ISERR(_xlfn.NUMBERVALUE(DA215))), "El valor de sanción privada debe ser un número válido. ", "")
)</f>
        <v/>
      </c>
      <c r="IJ215" s="46">
        <f>CONCATENATE(DB215,DC215)&lt;&gt;""</f>
        <v/>
      </c>
      <c r="IK215" s="46">
        <f>IF(AND($DS215,IJ215),
IF(DB215="","Debes escribir la descripción de libranza. ",""),
""
)</f>
        <v/>
      </c>
      <c r="IL215" s="46">
        <f>IF(AND($DS215,IJ215),
IF(DC215="","Debes escribir la cuota libranza. ",
IF(ISERR(_xlfn.NUMBERVALUE(DC215)),"El valor de la cuota libranza debe ser un número válido. ","")
),
""
)</f>
        <v/>
      </c>
      <c r="IM215" s="46">
        <f>IF($DS215,
IF( AND(DD215&lt;&gt;"", ISERR(_xlfn.NUMBERVALUE(DD215))), "El valor de pagos a terceros debe ser un número válido. ", "")
)</f>
        <v/>
      </c>
      <c r="IN215" s="46">
        <f>IF($DS215,
IF( AND(DE215&lt;&gt;"", ISERR(_xlfn.NUMBERVALUE(DE215))), "El valor de anticipos debe ser un número válido. ", "")
)</f>
        <v/>
      </c>
      <c r="IO215" s="46">
        <f>IF($DS215,
IF( AND(DF215&lt;&gt;"", ISERR(_xlfn.NUMBERVALUE(DF215))), "El valor de AFC debe ser un número válido. ", "")
)</f>
        <v/>
      </c>
      <c r="IP215" s="46">
        <f>IF($DS215,
IF( AND(DG215&lt;&gt;"", ISERR(_xlfn.NUMBERVALUE(DG215))), "El valor de rete-fuente debe ser un número válido. ", "")
)</f>
        <v/>
      </c>
      <c r="IQ215" s="46">
        <f>IF($DS215,
IF( AND(DH215&lt;&gt;"", ISERR(_xlfn.NUMBERVALUE(DH215))), "El valor de cooperativa de trabajo debe ser un número válido. ", "")
)</f>
        <v/>
      </c>
      <c r="IR215" s="46">
        <f>IF($DS215,
IF( AND(DI215&lt;&gt;"", ISERR(_xlfn.NUMBERVALUE(DI215))), "El valor de embargo fiscal debe ser un número válido. ", "")
)</f>
        <v/>
      </c>
      <c r="IS215" s="46">
        <f>IF($DS215,
IF( AND(DJ215&lt;&gt;"", ISERR(_xlfn.NUMBERVALUE(DJ215))), "El valor de educación debe ser un número válido. ", "")
)</f>
        <v/>
      </c>
      <c r="IT215" s="46">
        <f>IF($DS215,
IF( AND(DK215&lt;&gt;"", ISERR(_xlfn.NUMBERVALUE(DK215))), "El valor de reintegro debe ser un número válido. ", "")
)</f>
        <v/>
      </c>
      <c r="IU215" s="46">
        <f>IF($DS215,
IF( AND(DL215&lt;&gt;"", ISERR(_xlfn.NUMBERVALUE(DL215))), "El valor de deuda debe ser un número válido. ", "")
)</f>
        <v/>
      </c>
      <c r="IV215" s="46">
        <f>IF($DS215,
IF( AND(DM215&lt;&gt;"", ISERR(_xlfn.NUMBERVALUE(DM215))), "El valor de otras deducciones debe ser un número válido. ", "")
)</f>
        <v/>
      </c>
      <c r="IW215" s="46">
        <f>IF($DS215,
IF(DN215="","Debes escribir el valor de los devengos totales. ",
IF( ISERR(_xlfn.NUMBERVALUE(DN215)), "El valor de los devengos totales debe ser un número válido. ", "")
)
)</f>
        <v/>
      </c>
      <c r="IX215" s="46">
        <f>IF($DS215,
IF(DO215="","Debes escribir el valor de las deducciones totales. ",
IF( ISERR(_xlfn.NUMBERVALUE(DO215)), "El valor de las deducciones totales debe ser un número válido. ", "")
)
)</f>
        <v/>
      </c>
      <c r="IY215" s="46">
        <f>IF($DS215,
IF(DP215="","Debes escribir el valor del salario total. ",
IF( ISERR(_xlfn.NUMBERVALUE(DP215)), "El valor del salario total debe ser un número válido. ", "")
)
)</f>
        <v/>
      </c>
    </row>
    <row r="216">
      <c r="B216" s="48" t="n">
        <v>204</v>
      </c>
      <c r="C216" s="61">
        <f>IF(AND(DS216,DP216&lt;&gt;""),
IF(DQ216="","OK","Error"),
""
)</f>
        <v/>
      </c>
      <c r="D216" s="53" t="n"/>
      <c r="E216" s="52" t="n"/>
      <c r="F216" s="112" t="n"/>
      <c r="G216" s="52" t="n"/>
      <c r="H216" s="53" t="n"/>
      <c r="I216" s="52" t="n"/>
      <c r="J216" s="52" t="n"/>
      <c r="K216" s="53" t="n"/>
      <c r="L216" s="55" t="n"/>
      <c r="M216" s="108" t="n"/>
      <c r="N216" s="56" t="n"/>
      <c r="O216" s="52" t="n"/>
      <c r="P216" s="52" t="n"/>
      <c r="Q216" s="52" t="n"/>
      <c r="R216" s="52" t="n"/>
      <c r="S216" s="52" t="n"/>
      <c r="T216" s="53" t="n"/>
      <c r="U216" s="52" t="n"/>
      <c r="V216" s="52" t="n"/>
      <c r="W216" s="55" t="n"/>
      <c r="X216" s="55" t="n"/>
      <c r="Y216" s="52" t="n"/>
      <c r="Z216" s="55" t="n"/>
      <c r="AA216" s="52" t="n"/>
      <c r="AB216" s="53" t="n"/>
      <c r="AC216" s="53" t="n"/>
      <c r="AD216" s="53" t="n"/>
      <c r="AE216" s="177" t="n"/>
      <c r="AF216" s="113" t="n"/>
      <c r="AG216" s="177" t="n"/>
      <c r="AH216" s="178" t="n"/>
      <c r="AI216" s="178" t="n"/>
      <c r="AJ216" s="178" t="n"/>
      <c r="AK216" s="114" t="n"/>
      <c r="AL216" s="178" t="n"/>
      <c r="AM216" s="114" t="n"/>
      <c r="AN216" s="178" t="n"/>
      <c r="AO216" s="114" t="n"/>
      <c r="AP216" s="178" t="n"/>
      <c r="AQ216" s="114" t="n"/>
      <c r="AR216" s="178" t="n"/>
      <c r="AS216" s="114" t="n"/>
      <c r="AT216" s="178" t="n"/>
      <c r="AU216" s="114" t="n"/>
      <c r="AV216" s="178" t="n"/>
      <c r="AW216" s="114" t="n"/>
      <c r="AX216" s="178" t="n"/>
      <c r="AY216" s="114" t="n"/>
      <c r="AZ216" s="178" t="n"/>
      <c r="BA216" s="114" t="n"/>
      <c r="BB216" s="178" t="n"/>
      <c r="BC216" s="114" t="n"/>
      <c r="BD216" s="178" t="n"/>
      <c r="BE216" s="178" t="n"/>
      <c r="BF216" s="178" t="n"/>
      <c r="BG216" s="59" t="n"/>
      <c r="BH216" s="178" t="n"/>
      <c r="BI216" s="114" t="n"/>
      <c r="BJ216" s="53" t="n"/>
      <c r="BK216" s="178" t="n"/>
      <c r="BL216" s="114" t="n"/>
      <c r="BM216" s="178" t="n"/>
      <c r="BN216" s="114" t="n"/>
      <c r="BO216" s="178" t="n"/>
      <c r="BP216" s="178" t="n"/>
      <c r="BQ216" s="178" t="n"/>
      <c r="BR216" s="178" t="n"/>
      <c r="BS216" s="178" t="n"/>
      <c r="BT216" s="178" t="n"/>
      <c r="BU216" s="178" t="n"/>
      <c r="BV216" s="178" t="n"/>
      <c r="BW216" s="178" t="n"/>
      <c r="BX216" s="178" t="n"/>
      <c r="BY216" s="178" t="n"/>
      <c r="BZ216" s="178" t="n"/>
      <c r="CA216" s="178" t="n"/>
      <c r="CB216" s="178" t="n"/>
      <c r="CC216" s="178" t="n"/>
      <c r="CD216" s="178" t="n"/>
      <c r="CE216" s="178" t="n"/>
      <c r="CF216" s="178" t="n"/>
      <c r="CG216" s="178" t="n"/>
      <c r="CH216" s="178" t="n"/>
      <c r="CI216" s="178" t="n"/>
      <c r="CJ216" s="178" t="n"/>
      <c r="CK216" s="53" t="n"/>
      <c r="CL216" s="178" t="n"/>
      <c r="CM216" s="178" t="n"/>
      <c r="CN216" s="60" t="n"/>
      <c r="CO216" s="177" t="n"/>
      <c r="CP216" s="178" t="n"/>
      <c r="CQ216" s="60" t="n"/>
      <c r="CR216" s="177" t="n"/>
      <c r="CS216" s="178" t="n"/>
      <c r="CT216" s="59" t="n"/>
      <c r="CU216" s="178" t="n"/>
      <c r="CV216" s="59" t="n"/>
      <c r="CW216" s="178" t="n"/>
      <c r="CX216" s="59" t="n"/>
      <c r="CY216" s="178" t="n"/>
      <c r="CZ216" s="178" t="n"/>
      <c r="DA216" s="178" t="n"/>
      <c r="DB216" s="53" t="n"/>
      <c r="DC216" s="178" t="n"/>
      <c r="DD216" s="178" t="n"/>
      <c r="DE216" s="178" t="n"/>
      <c r="DF216" s="178" t="n"/>
      <c r="DG216" s="178" t="n"/>
      <c r="DH216" s="178" t="n"/>
      <c r="DI216" s="178" t="n"/>
      <c r="DJ216" s="178" t="n"/>
      <c r="DK216" s="178" t="n"/>
      <c r="DL216" s="178" t="n"/>
      <c r="DM216" s="178" t="n"/>
      <c r="DN216" s="177" t="n"/>
      <c r="DO216" s="177" t="n"/>
      <c r="DP216" s="177" t="n"/>
      <c r="DQ216" s="76">
        <f>IF(AND(DS216,DP216&lt;&gt;""),
CONCATENATE(DT216,DU216,DV216,DW216,DX216,DY216,DZ216,EA216,EB216,EC216,ED216,EE216,EF216,EG216,EH216,EI216,EJ216,EK216,EL216,EM216,EN216,EO216,EP216,EQ216,ES216,ET216,EU216,EV216,EW216,EX216,EY216,EZ216,FA216,FC216,FD216,FF216,FG216,FI216,FJ216,FL216,FM216,FO216,FP216,FR216,FS216,FU216,FV216,FX216,FY216,GA216,GB216,GD216,GE216,GF216,GH216,GI216,GJ216,GL216,GM216,GN216,GP216,GQ216,GS216,GT216,GU216,GV216,GW216,GX216,GY216,GZ216,HA216,HB216,HC216,HD216,HE216,HF216,HG216,HH216,HI216,HJ216,HK216,HL216,HM216,HN216,HO216,HQ216,HR216,HS216,HT216,HU216,HV216,HW216,HX216,HY216,IA216,IB216,IC216,ID216,IF216,IG216,IH216,II216,IK216,IL216,IM216,IN216,IO216,IP216,IQ216,IR216,IS216,IT216,IU216,IV216,IW216,IX216,IY216,IZ216),
""
)</f>
        <v/>
      </c>
      <c r="DR216" s="53" t="n"/>
      <c r="DS216" s="46">
        <f>CONCATENATE(D216,$E216,$F216,$G216,H216,$I216,$J216,K216,$L216,$M216,N216,$O216,$P216,$Q216,$R216,$S216,T216,$U216,$V216,$W216,$X216,$Y216,$Z216,$AA216,AB216,AC216,AD216,$AE216,$AF216,$AG216,AH216,AI216,AJ216,AK216,AL216,AM216,AN216,AO216,AP216,AQ216,AR216,AS216,AT216,AU216,AV216,AW216,AX216,AY216,AZ216,BA216,BB216,BC216,BD216,BE216,BF216,BG216,BH216,BI216,BJ216,BK216,BL216,BM216,BN216,BO216,BP216,BQ216,BR216,BS216,BT216,BU216,BV216,BW216,BX216,BY216,BZ216,CA216,CB216,CC216,CD216,CE216,CF216,CG216,CH216,CI216,CJ216,CK216,CL216,CM216,$CN216,$CO216,CP216,$CQ216,$CR216,CS216,CT216,CU216,CV216,CW216,CX216,CY216,CZ216,DA216,DB216,DC216,DD216,DE216,DF216,DG216,DH216,DI216,DJ216,DK216,DL216,DM216,$DN216,$DO216,$DP216,DR216)&lt;&gt;""</f>
        <v/>
      </c>
      <c r="DT216" s="46">
        <f>IF(AND($DS216,$E$4&lt;&gt;""),
IF(LEFT($E$4,2) = "1.",
IF(D216&lt;&gt;"","El CUNE sólo se envía en operaciones de novedad o ajuste. ",""),
IF(D216="","Debes escribir un CUNE válido para realizar operaciones de novedad o ajuste. ","")),
""
)</f>
        <v/>
      </c>
      <c r="DU216" s="46">
        <f>IF($DS216,
IF(E216="","Debes seleccionar el tipo de documento del empleado. ",
IF(_xlfn.IFNA(VLOOKUP(E216,TIPO_DE_DOCUMENTO,1,FALSE),-1)=-1,"El tipo de documento no es válido (por favor seleccionarlo de la lista). ","")
)
)</f>
        <v/>
      </c>
      <c r="DV216" s="46">
        <f>IF($DS216,
IF(F216="","Debes escribir el número de documento del empleado. ","")
)</f>
        <v/>
      </c>
      <c r="DW216" s="46">
        <f>IF($DS216,
IF(G216="","Debes escribir el primer nombre del empleado. ","")
)</f>
        <v/>
      </c>
      <c r="DY216" s="46">
        <f>IF($DS216,
IF(I216="","Debes escribir el primer apellido del empleado. ","")
)</f>
        <v/>
      </c>
      <c r="DZ216" s="46">
        <f>IF($DS216,
IF(J216="","Debes escribir el segundo apellido del empleado. ","")
)</f>
        <v/>
      </c>
      <c r="EB216" s="46">
        <f>IF($DS216,
IF(L216="","Debes escribir la fecha de ingreso del empleado. ",
IF(ISERR(DATE(YEAR(L216),MONTH(L216),DAY(L216))), "El valor ingresado en fecha de ingreso no tiene un formato válido. ","")
)
)</f>
        <v/>
      </c>
      <c r="EC216" s="46">
        <f>IF($DS216,
IF(M216="","Debes escribir el tiempo laborado. ",
IF( IFERROR(INT(M216),1.1) &lt;&gt; IFERROR(_xlfn.NUMBERVALUE(M216),1), "El valor de los días trabajados debe ser un número entero. ", "")
)
)</f>
        <v/>
      </c>
      <c r="ED216" s="46">
        <f>IF($DS216,
IF( AND(N216&lt;&gt;"", ISERR(DATE(YEAR(N216),MONTH(N216),DAY(N216))) ), "El valor ingresado en fecha de ingreso no tiene un formato válido. ",
IF( AND(N216&lt;&gt;"", $E$6&lt;&gt;"", DATE(YEAR(N216), MONTH(N216), 1) &lt;&gt; IFERROR(DATE(MID($E$6, 1, 4), MID($E$6, 6, 2),1), "1/1/1900") ), "La fecha de retiro debe estar dentro del período liquidado. ", "")
)
)</f>
        <v/>
      </c>
      <c r="EE216" s="46">
        <f>IF($DS216,
IF(O216="","Debes seleccionar el tipo de trabajador. ",
IF(_xlfn.IFNA(VLOOKUP(O216,TIPO_DE_TRABAJADOR,1,FALSE),-1)=-1,"El tipo de trabajador no es válido (por favor seleccionarlo de la lista). ","")
)
)</f>
        <v/>
      </c>
      <c r="EF216" s="46">
        <f>IF($DS216,
IF(P216="","Debes seleccionar si es un trabajador dependiente pensionado por vejez. ",
IF(_xlfn.IFNA(VLOOKUP(P216,SUBTIPO_DE_TRABAJADOR,1,FALSE),-1)=-1,"El tipo de trabajador dependiente pensionado por vejez no es válido (por favor seleccionarlo de la lista). ","")
)
)</f>
        <v/>
      </c>
      <c r="EG216" s="46">
        <f>IF($DS216,
IF(Q216="","Debes seleccionar el tipo de contrato del trabajador. ",
IF(_xlfn.IFNA(VLOOKUP(Q216,TIPO_DE_CONTRATO,1,FALSE),-1)=-1,"El tipo de contrato del trabajador no es válido (por favor seleccionarlo de la lista). ","")
)
)</f>
        <v/>
      </c>
      <c r="EH216" s="46">
        <f>IF($DS216,
IF(R216="","Debes seleccionar si es un salario integral. ",
IF(_xlfn.IFNA(VLOOKUP(R216,SI_NO,1,FALSE),-1)=-1,"Valor no válido para salario integral (por favor seleccionarlo de la lista). ","")
)
)</f>
        <v/>
      </c>
      <c r="EI216" s="46">
        <f>IF($DS216,
IF(S216="","Debes seleccionar si el trabajador realiza actividades de riesgo. ",
IF(_xlfn.IFNA(VLOOKUP(S216,SI_NO,1,FALSE),-1)=-1,"Valor no válido para actividad de alto riesgo (por favor seleccionarlo de la lista). ","")
)
)</f>
        <v/>
      </c>
      <c r="EK216" s="46">
        <f>IF($DS216,
IF(U216="","Debes escribir el código del municipio de residencia del trabajador. ",
IF(_xlfn.IFNA(VLOOKUP(U216,MUNICIPIO,1,FALSE),-1)=-1,"El municipio de residencia del trabajador es inválido (por favor seleccionarlo de la lista). ","")
)
)</f>
        <v/>
      </c>
      <c r="EL216" s="46">
        <f>IF($DS216,
IF(V216="","Debes escribir el la dirección de residendia del trabajador. ","")
)</f>
        <v/>
      </c>
      <c r="EM216" s="46">
        <f>IF($DS216,
IF(W216="","Debes escribir la fecha de inicio de la liquidación. ",
IF(ISERR(DATE(YEAR(W216),MONTH(W216),DAY(W216))),"El valor ingresado en fecha de inicio de liquidación no tiene un formato válido. ",
IF( AND($E$6&lt;&gt;"", DATE(YEAR(W216), MONTH(W216), 1) &lt;&gt; IFERROR(DATE(MID($E$6, 1, 4), MID($E$6, 6, 2),1), "1/1/1900") ), "La fecha de inicio de la liquidación debe estar dentro del período liquidado. ", "")
)
)
)</f>
        <v/>
      </c>
      <c r="EN216" s="46">
        <f>IF($DS216,
IF(X216="","Debes escribir la fecha de fin de la liquidación. ",
IF(ISERR(DATE(YEAR(X216),MONTH(X216),DAY(X216))),"El valor ingresado en fecha de fin de liquidación no tiene un formato válido. ",
IF( AND($E$6&lt;&gt;"", DATE(YEAR(X216), MONTH(X216), 1) &lt;&gt; IFERROR(DATE(MID($E$6, 1, 4), MID($E$6, 6, 2),1), "1/1/1900") ), "La fecha de fin de la liquidación debe estar dentro del período liquidado. ", "")
)
)
)</f>
        <v/>
      </c>
      <c r="EO216" s="46">
        <f>IF($DS216,
IF(Y216="","Debes escribir la frecuencia de pago del trabajador. ",
IF(_xlfn.IFNA(VLOOKUP(Y216,PERÍODO_DE_NÓMINA,1,FALSE),-1)=-1,"La frecuencia de pago es inválida (por favor seleccionarlo de la lista). ","")
)
)</f>
        <v/>
      </c>
      <c r="EP216" s="46">
        <f>IF($DS216,
IF(Z216="","Debes escribir la fecha de pago. ",
IF(ISERR(DATE(YEAR(Z216),MONTH(Z216),DAY(Z216))), "El valor ingresado en fecha de pago no tiene un formato válido. ","")
)
)</f>
        <v/>
      </c>
      <c r="EQ216" s="46">
        <f>IF($DS216,
IF(AA216="","Debes escribir el medio de pago. ",
IF(_xlfn.IFNA(VLOOKUP(AA216,MEDIOS_DE_PAGO,1,FALSE),-1)=-1,"El medio de pago es inválido (por favor seleccionarlo de la lista). ","")
)
)</f>
        <v/>
      </c>
      <c r="ER216" s="46">
        <f>OR(AA216='Tablas '!$T$4,AA216='Tablas '!$T$7,AA216='Tablas '!$T$8,AA216='Tablas '!$T$11)</f>
        <v/>
      </c>
      <c r="ES216" s="46">
        <f>IF(AND($DS216,ER216),
IF(AB216="","Debes escribir la entidad bancaria. ",""),
""
)</f>
        <v/>
      </c>
      <c r="ET216" s="46">
        <f>IF(AND($DS216,ER216),
IF(AC216="","Debes escribir el tipo de cuenta bancaria. ",
IF(_xlfn.IFNA(VLOOKUP(AC216,TIPO_DE_CUENTA,1,FALSE),-1)=-1,"El tipo de cuenta bancaria es inválida (por favor seleccionarlo de la lista). ","")
),
""
)</f>
        <v/>
      </c>
      <c r="EU216" s="46">
        <f>IF(AND($DS216,ER216),
IF(AD216="","Debes escribir el número de cuenta bancaria. ",""),
""
)</f>
        <v/>
      </c>
      <c r="EV216" s="46">
        <f>IF($DS216,
IF(AE216="","Debes escribir el valor del sueldo básico. ",
IF( ISERR(_xlfn.NUMBERVALUE(AE216)), "El valor del sueldo básico debe ser un número válido. ", "")
)
)</f>
        <v/>
      </c>
      <c r="EW216" s="46">
        <f>IF($DS216,
IF(AF216="","Debes escribir el número de días trabajados. ",
IF( IFERROR(INT(AF216),1.1) &lt;&gt; IFERROR(_xlfn.NUMBERVALUE(AF216),1), "La cantidad de días trabajados debe ser un número entero. ", "")
)
)</f>
        <v/>
      </c>
      <c r="EX216" s="46">
        <f>IF($DS216,
IF(AG216="","Debes escribir el valor del sueldo trabajado. ",
IF( ISERR(_xlfn.NUMBERVALUE(AG216)), "El valor del sueldo trabajado debe ser un número válido. ", "")
)
)</f>
        <v/>
      </c>
      <c r="EY216" s="46">
        <f>IF($DS216,
IF( AND(AH216&lt;&gt;"", ISERR(_xlfn.NUMBERVALUE(AH216))), "El valor del auxilio de transporte debe ser un número válido. ", "")
)</f>
        <v/>
      </c>
      <c r="EZ216" s="46">
        <f>IF($DS216,
IF( AND(AI216&lt;&gt;"", ISERR(_xlfn.NUMBERVALUE(AI216))), "El valor de viáticos salariales debe ser un número válido. ", "")
)</f>
        <v/>
      </c>
      <c r="FA216" s="46">
        <f>IF($DS216,
IF( AND(AJ216&lt;&gt;"", ISERR(_xlfn.NUMBERVALUE(AJ216))), "El valor de viáticos NO salariales debe ser un número válido. ", "")
)</f>
        <v/>
      </c>
      <c r="FB216" s="46">
        <f>CONCATENATE(AK216,AL216)&lt;&gt;""</f>
        <v/>
      </c>
      <c r="FC216" s="46">
        <f>IF(AND($DS216,FB216),
IF(AK216="","Debes escribir el número de horas extras diurnas. ",
IF( IFERROR(INT(AK216),1.1) &lt;&gt; IFERROR(_xlfn.NUMBERVALUE(AK216),1), "La cantidad de horas extras diurnas debe ser un número entero. ", "")
),
""
)</f>
        <v/>
      </c>
      <c r="FD216" s="46">
        <f>IF(AND($DS216,FB216),
IF(AL216="","Debes escribir el valor de las horas extras diurnas. ",
IF( ISERR(_xlfn.NUMBERVALUE(AL216)), "El valor de las horas extras duirnas debe ser un número válido. ", "")
),
""
)</f>
        <v/>
      </c>
      <c r="FE216" s="46">
        <f>CONCATENATE(AM216,AN216)&lt;&gt;""</f>
        <v/>
      </c>
      <c r="FF216" s="46">
        <f>IF(AND($DS216,FE216),
IF(AM216="","Debes escribir el número de horas extras nocturnas. ",
IF( IFERROR(INT(AM216),1.1) &lt;&gt; IFERROR(_xlfn.NUMBERVALUE(AM216),1), "La cantidad de horas extras nocturnas debe ser un número entero. ", "")
),
""
)</f>
        <v/>
      </c>
      <c r="FG216" s="46">
        <f>IF(AND($DS216,FE216),
IF(AN216="","Debes escribir el valor de las horas extras nocturnas. ",
IF( ISERR(_xlfn.NUMBERVALUE(AN216)), "El valor de las horas extras nocturnas debe ser un número válido. ", "")
),
""
)</f>
        <v/>
      </c>
      <c r="FH216" s="46">
        <f>CONCATENATE(AO216,AP216)&lt;&gt;""</f>
        <v/>
      </c>
      <c r="FI216" s="46">
        <f>IF(AND($DS216,FH216),
IF(AO216="","Debes escribir el número de horas extras diurnas dominicales y festivas. ",
IF( IFERROR(INT(AO216),1.1) &lt;&gt; IFERROR(_xlfn.NUMBERVALUE(AO216),1), "La cantidad de horas extras diurnas dominicales y festivas debe ser un número entero. ", "")
),
""
)</f>
        <v/>
      </c>
      <c r="FJ216" s="46">
        <f>IF(AND($DS216,FH216),
IF(AP216="","Debes escribir el valor de las horas extras diurnas dominicales y festivas. ",
IF( ISERR(_xlfn.NUMBERVALUE(AP216)), "El valor de las horas extras diurnas dominicales y festivas debe ser un número válido. ", "")
),
""
)</f>
        <v/>
      </c>
      <c r="FK216" s="46">
        <f>CONCATENATE(AQ216,AR216)&lt;&gt;""</f>
        <v/>
      </c>
      <c r="FL216" s="46">
        <f>IF(AND($DS216,FK216),
IF(AQ216="","Debes escribir el número de horas extras nocturnas dominicales y festivas. ",
IF( IFERROR(INT(AQ216),1.1) &lt;&gt; IFERROR(_xlfn.NUMBERVALUE(AQ216),1), "La cantidad de horas extras nocturnas dominicales y festivas debe ser un número entero. ", "")
),
""
)</f>
        <v/>
      </c>
      <c r="FM216" s="46">
        <f>IF(AND($DS216,FK216),
IF(AR216="","Debes escribir el valor de las horas extras nocturnas dominicales y festivas. ",
IF( ISERR(_xlfn.NUMBERVALUE(AR216)), "El valor de las horas extras nocturnas dominicales y festivas debe ser un número válido. ", "")
),
""
)</f>
        <v/>
      </c>
      <c r="FN216" s="46">
        <f>CONCATENATE(AS216,AT216)&lt;&gt;""</f>
        <v/>
      </c>
      <c r="FO216" s="46">
        <f>IF(AND($DS216,FN216),
IF(AS216="","Debes escribir el número de horas recargo nocturno. ",
IF( IFERROR(INT(AS216),1.1) &lt;&gt; IFERROR(_xlfn.NUMBERVALUE(AS216),1), "La cantidad de horas recargo nocturno debe ser un número entero. ", "")
),
""
)</f>
        <v/>
      </c>
      <c r="FP216" s="46">
        <f>IF(AND($DS216,FN216),
IF(AT216="","Debes escribir el valor de las horas recargo nocturno. ",
IF( ISERR(_xlfn.NUMBERVALUE(AT216)), "El valor de las horas recargo nocturno debe ser un número válido. ", "")
),
""
)</f>
        <v/>
      </c>
      <c r="FQ216" s="46">
        <f>CONCATENATE(AU216,AV216)&lt;&gt;""</f>
        <v/>
      </c>
      <c r="FR216" s="46">
        <f>IF(AND($DS216,FQ216),
IF(AU216="","Debes escribir el número de horas recargo diurno dominical y festivo. ",
IF( IFERROR(INT(AU216),1.1) &lt;&gt; IFERROR(_xlfn.NUMBERVALUE(AU216),1), "La cantidad de horas recargo diurno dominical y festivo debe ser un número entero. ", "")
),
""
)</f>
        <v/>
      </c>
      <c r="FS216" s="46">
        <f>IF(AND($DS216,FQ216),
IF(AV216="","Debes escribir el valor de las horas recargo diurno dominical y festivo. ",
IF( ISERR(_xlfn.NUMBERVALUE(AV216)), "El valor de las horas recargo diurno dominical y festivo debe ser un número válido. ", "")
),
""
)</f>
        <v/>
      </c>
      <c r="FT216" s="46">
        <f>CONCATENATE(AW216,AX216)&lt;&gt;""</f>
        <v/>
      </c>
      <c r="FU216" s="46">
        <f>IF(AND($DS216,FT216),
IF(AW216="","Debes escribir el número de horas recargo nocturno dominical y festivo. ",
IF( IFERROR(INT(AW216),1.1) &lt;&gt; IFERROR(_xlfn.NUMBERVALUE(AW216),1), "La cantidad de horas recargo nocturno dominical y festivo debe ser un número entero. ", "")
),
""
)</f>
        <v/>
      </c>
      <c r="FV216" s="46">
        <f>IF(AND($DS216,FT216),
IF(AX216="","Debes escribir el valor de las horas recargo nocturno dominical y festivo. ",
IF( ISERR(_xlfn.NUMBERVALUE(AX216)), "El valor de las horas recargo nocturno dominical y festivo debe ser un número válido. ", "")
),
""
)</f>
        <v/>
      </c>
      <c r="FW216" s="46">
        <f>CONCATENATE(AY216,AZ216)&lt;&gt;""</f>
        <v/>
      </c>
      <c r="FX216" s="46">
        <f>IF(AND($DS216,FW216),
IF(AY216="","Debes escribir el número de días de vacaciones comunes. ",
IF( IFERROR(INT(AY216),1.1) &lt;&gt; IFERROR(_xlfn.NUMBERVALUE(AY216),1), "La cantidad de días de vacaciones comunes debe ser un número entero. ", "")
),
""
)</f>
        <v/>
      </c>
      <c r="FY216" s="46">
        <f>IF(AND($DS216,FW216),
IF(AZ216="","Debes escribir el valor de las vacaciones comunes. ",
IF( ISERR(_xlfn.NUMBERVALUE(AZ216)), "El valor de las vacaciones comunes debe ser un número válido. ", "")
),
""
)</f>
        <v/>
      </c>
      <c r="FZ216" s="46">
        <f>CONCATENATE(BA216,BB216)&lt;&gt;""</f>
        <v/>
      </c>
      <c r="GA216" s="46">
        <f>IF(AND($DS216,FZ216),
IF(BA216="","Debes escribir el número de días de vacaciones compensadas. ",
IF( IFERROR(INT(BA216),1.1) &lt;&gt; IFERROR(_xlfn.NUMBERVALUE(BA216),1), "La cantidad de días de vacaciones compensadas debe ser un número entero. ", "")
),
""
)</f>
        <v/>
      </c>
      <c r="GB216" s="46">
        <f>IF(AND($DS216,FZ216),
IF(BB216="","Debes escribir el valor de las vacaciones compensadas. ",
IF( ISERR(_xlfn.NUMBERVALUE(BB216)), "El valor de las vacaciones compensadas debe ser un número válido. ", "")
),
""
)</f>
        <v/>
      </c>
      <c r="GC216" s="46">
        <f>CONCATENATE(BC216,BD216)&lt;&gt;""</f>
        <v/>
      </c>
      <c r="GD216" s="46">
        <f>IF(AND($DS216,GC216),
IF(BC216="","Debes escribir el número de días de prima salarial. ",
IF( IFERROR(INT(BC216),1.1) &lt;&gt; IFERROR(_xlfn.NUMBERVALUE(BC216),1), "La cantidad de días de prima salarial debe ser un número entero. ", "")
),
""
)</f>
        <v/>
      </c>
      <c r="GE216" s="46">
        <f>IF(AND($DS216,GC216),
IF(BD216="","Debes escribir el valor de los días de prima salarial. ",
IF( ISERR(_xlfn.NUMBERVALUE(BD216)), "El valor de los días de prima salarial debe ser un número válido. ", "")
),
""
)</f>
        <v/>
      </c>
      <c r="GF216" s="46">
        <f>IF($DS216,
IF( AND(BE216&lt;&gt;"", ISERR(_xlfn.NUMBERVALUE(BE216))), "El valor de la prima NO saliarial debe ser un número válido. ", "")
)</f>
        <v/>
      </c>
      <c r="GG216" s="46">
        <f>CONCATENATE(BF216,BG216,BH216)&lt;&gt;""</f>
        <v/>
      </c>
      <c r="GH216" s="46">
        <f>IF(AND($DS216,GG216),
IF(BF216="","Debes escribir el valor de las cesantías. ",
IF( ISERR(_xlfn.NUMBERVALUE(BF216)), "El valor de las cesantías debe ser un número válido. ", "")
),
""
)</f>
        <v/>
      </c>
      <c r="GI216" s="46">
        <f>IF(AND($DS216,GG216),
IF(BG216="","Debes escribir el % de cesantías. ",
IF( ISERR(_xlfn.NUMBERVALUE(BG216)), "El % de cesantías debe ser un número válido. ", "")
),
""
)</f>
        <v/>
      </c>
      <c r="GJ216" s="46">
        <f>IF(AND($DS216,GG216),
IF(BH216="","Debes escribir el valor de intereses de cesantías. ",
IF( ISERR(_xlfn.NUMBERVALUE(BH216)), "El valor de intereses de cesantías debe ser un número válido. ", "")
),
""
)</f>
        <v/>
      </c>
      <c r="GK216" s="46">
        <f>CONCATENATE(BI216,BJ216,BK216)&lt;&gt;""</f>
        <v/>
      </c>
      <c r="GL216" s="46">
        <f>IF(AND($DS216,GK216),
IF(BI216="","Debes escribir el número de días de incapacidad. ",
IF( IFERROR(INT(BI216),1.1) &lt;&gt; IFERROR(_xlfn.NUMBERVALUE(BI216),1), "La cantidad de días de incapacidad debe ser un número entero. ", "")
),
""
)</f>
        <v/>
      </c>
      <c r="GM216" s="46">
        <f>IF(AND($DS216,GK216),
IF(BJ216="","Debes escribir el tipo de incapacidad. ",
IF(_xlfn.IFNA(VLOOKUP(BJ216,TIPO_DE_INCAPACIDAD,1,FALSE),-1)=-1,"El tipo de incapacidad es inválida (por favor seleccionarlo de la lista). ","")
),
""
)</f>
        <v/>
      </c>
      <c r="GN216" s="46">
        <f>IF(AND($DS216,GK216),
IF(BK216="","Debes escribir el valor de la incapacidad. ",
IF( ISERR(_xlfn.NUMBERVALUE(BK216)), "El valor de la incapacidad debe ser un número válido. ", "")
),
""
)</f>
        <v/>
      </c>
      <c r="GO216" s="46">
        <f>CONCATENATE(BL216,BM216)&lt;&gt;""</f>
        <v/>
      </c>
      <c r="GP216" s="46">
        <f>IF(AND($DS216,GO216),
IF(BL216="","Debes escribir el número de días de licencia de maternidad o paternidad. ",
IF( IFERROR(INT(BL216),1.1) &lt;&gt; IFERROR(_xlfn.NUMBERVALUE(BL216),1), "La cantidad de días de licencia de maternidad o paternidad debe ser un número entero. ", "")
),
""
)</f>
        <v/>
      </c>
      <c r="GQ216" s="46">
        <f>IF(AND($DS216,GO216),
IF(BM216="","Debes escribir el valor de la licencia de maternidad o paternidad. ",
IF( ISERR(_xlfn.NUMBERVALUE(BM216)), "El valor de la licencia de maternidad o paternidad debe ser un número válido. ", "")
),
""
)</f>
        <v/>
      </c>
      <c r="GR216" s="46">
        <f>CONCATENATE(BN216,BO216)&lt;&gt;""</f>
        <v/>
      </c>
      <c r="GS216" s="46">
        <f>IF(AND($DS216,GR216),
IF(BN216="","Debes escribir el número de días de licencia remunerada. ",
IF( IFERROR(INT(BN216),1.1) &lt;&gt; IFERROR(_xlfn.NUMBERVALUE(BN216),1), "La cantidad de días de licencia remunerada debe ser un número entero. ", "")
),
""
)</f>
        <v/>
      </c>
      <c r="GT216" s="46">
        <f>IF(AND($DS216,GR216),
IF(BO216="","Debes escribir el valor de la licencia remunerada. ",
IF( ISERR(_xlfn.NUMBERVALUE(BO216)), "El valor de la licencia remunerada debe ser un número válido. ", "")
),
""
)</f>
        <v/>
      </c>
      <c r="GU216" s="46">
        <f>IF($DS216,
IF( AND(BP216&lt;&gt;"", ISERR(_xlfn.NUMBERVALUE(BP216))), "El valor de la licencia NO remunerada debe ser un número válido. ", "")
)</f>
        <v/>
      </c>
      <c r="GV216" s="46">
        <f>IF($DS216,
IF( AND(BQ216&lt;&gt;"", ISERR(_xlfn.NUMBERVALUE(BQ216))), "El valor de auxilios salariales debe ser un número válido. ", "")
)</f>
        <v/>
      </c>
      <c r="GW216" s="46">
        <f>IF($DS216,
IF( AND(BR216&lt;&gt;"", ISERR(_xlfn.NUMBERVALUE(BR216))), "El valor de auxilios NO salariales debe ser un número válido. ", "")
)</f>
        <v/>
      </c>
      <c r="GX216" s="46">
        <f>IF($DS216,
IF( AND(BS216&lt;&gt;"", ISERR(_xlfn.NUMBERVALUE(BS216))), "El valor de bonos salariales debe ser un número válido. ", "")
)</f>
        <v/>
      </c>
      <c r="GY216" s="46">
        <f>IF($DS216,
IF( AND(BT216&lt;&gt;"", ISERR(_xlfn.NUMBERVALUE(BT216))), "El valor de bonos NO salariales debe ser un número válido. ", "")
)</f>
        <v/>
      </c>
      <c r="GZ216" s="46">
        <f>IF($DS216,
IF( AND(BU216&lt;&gt;"", ISERR(_xlfn.NUMBERVALUE(BU216))), "El valor de bonos salariales de alimentación debe ser un número válido. ", "")
)</f>
        <v/>
      </c>
      <c r="HA216" s="46">
        <f>IF($DS216,
IF( AND(BV216&lt;&gt;"", ISERR(_xlfn.NUMBERVALUE(BV216))), "El valor de bonos NO salariales de alimentación debe ser un número válido. ", "")
)</f>
        <v/>
      </c>
      <c r="HB216" s="46">
        <f>IF($DS216,
IF( AND(BW216&lt;&gt;"", ISERR(_xlfn.NUMBERVALUE(BW216))), "El valor de bonificaciones salariales debe ser un número válido. ", "")
)</f>
        <v/>
      </c>
      <c r="HC216" s="46">
        <f>IF($DS216,
IF( AND(BX216&lt;&gt;"", ISERR(_xlfn.NUMBERVALUE(BX216))), "El valor de bonificaciones NO salariales debe ser un número válido. ", "")
)</f>
        <v/>
      </c>
      <c r="HD216" s="46">
        <f>IF($DS216,
IF( AND(BY216&lt;&gt;"", ISERR(_xlfn.NUMBERVALUE(BY216))), "El valor de compensaciones ordinarias debe ser un número válido. ", "")
)</f>
        <v/>
      </c>
      <c r="HE216" s="46">
        <f>IF($DS216,
IF( AND(BZ216&lt;&gt;"", ISERR(_xlfn.NUMBERVALUE(BZ216))), "El valor de compensaciones extraordinarias debe ser un número válido. ", "")
)</f>
        <v/>
      </c>
      <c r="HF216" s="46">
        <f>IF($DS216,
IF( AND(CA216&lt;&gt;"", ISERR(_xlfn.NUMBERVALUE(CA216))), "El valor de comisiones debe ser un número válido. ", "")
)</f>
        <v/>
      </c>
      <c r="HG216" s="46">
        <f>IF($DS216,
IF( AND(CB216&lt;&gt;"", ISERR(_xlfn.NUMBERVALUE(CB216))), "El valor de ausencia por huega debe ser un número válido. ", "")
)</f>
        <v/>
      </c>
      <c r="HH216" s="46">
        <f>IF($DS216,
IF( AND(CC216&lt;&gt;"", ISERR(_xlfn.NUMBERVALUE(CC216))), "El valor de anticipos debe ser un número válido. ", "")
)</f>
        <v/>
      </c>
      <c r="HI216" s="46">
        <f>IF($DS216,
IF( AND(CD216&lt;&gt;"", ISERR(_xlfn.NUMBERVALUE(CD216))), "El valor de pagos a terceros debe ser un número válido. ", "")
)</f>
        <v/>
      </c>
      <c r="HJ216" s="46">
        <f>IF($DS216,
IF( AND(CE216&lt;&gt;"", ISERR(_xlfn.NUMBERVALUE(CE216))), "El valor de dotación debe ser un número válido. ", "")
)</f>
        <v/>
      </c>
      <c r="HK216" s="46">
        <f>IF($DS216,
IF( AND(CF216&lt;&gt;"", ISERR(_xlfn.NUMBERVALUE(CF216))), "El valor de apoyo sostenibilidad debe ser un número válido. ", "")
)</f>
        <v/>
      </c>
      <c r="HL216" s="46">
        <f>IF($DS216,
IF( AND(CG216&lt;&gt;"", ISERR(_xlfn.NUMBERVALUE(CG216))), "El valor de teletrabajo debe ser un número válido. ", "")
)</f>
        <v/>
      </c>
      <c r="HM216" s="46">
        <f>IF($DS216,
IF( AND(CH216&lt;&gt;"", ISERR(_xlfn.NUMBERVALUE(CH216))), "El valor de bonificación de retiro debe ser un número válido. ", "")
)</f>
        <v/>
      </c>
      <c r="HN216" s="46">
        <f>IF($DS216,
IF( AND(CI216&lt;&gt;"", ISERR(_xlfn.NUMBERVALUE(CI216))), "El valor de indemnización de retiro debe ser un número válido. ", "")
)</f>
        <v/>
      </c>
      <c r="HO216" s="46">
        <f>IF($DS216,
IF( AND(CJ216&lt;&gt;"", ISERR(_xlfn.NUMBERVALUE(CJ216))), "El valor de reintegros debe ser un número válido. ", "")
)</f>
        <v/>
      </c>
      <c r="HP216" s="46">
        <f>CONCATENATE(CK216,CL216,CM216)&lt;&gt;""</f>
        <v/>
      </c>
      <c r="HQ216" s="46">
        <f>IF(AND($DS216,HP216),
IF(CK216="","Debes escribir la descripción de otro concepto no categorizado. ",""),
""
)</f>
        <v/>
      </c>
      <c r="HR216" s="46">
        <f>IF(AND($DS216,HP216),
IF(CONCATENATE(CL216,CM216)="","Debes escribir al menos un valor de concepto no categorizado (salarial o no salarial). ",
IF(ISERR(_xlfn.NUMBERVALUE(CL216)),"El valor salarial concepto no categorizado debe ser un número válido. ","")
),
""
)</f>
        <v/>
      </c>
      <c r="HS216" s="46">
        <f>IF(AND($DS216,HP216),
IF(CONCATENATE(CL216,CM216)="","Debes escribir al menos un valor de concepto no categorizado (salarial o no salarial). ",
IF(ISERR(_xlfn.NUMBERVALUE(CM216)),"El valor NO salarial concepto no categorizado debe ser un número válido. ","")
),
""
)</f>
        <v/>
      </c>
      <c r="HT216" s="46">
        <f>IF($DS216,
IF(CN216="","Debes escribir el porcentaje del aporte a salud. ",
IF( ISERR(_xlfn.NUMBERVALUE(CN216)), "El valor del porcentaje del aporte a salud debe ser un número válido. ", "")
)
)</f>
        <v/>
      </c>
      <c r="HU216" s="46">
        <f>IF($DS216,
IF(CO216="","Debes escribir el valor del aporte a salud. ",
IF( ISERR(_xlfn.NUMBERVALUE(CO216)), "El valor del aporte a salud debe ser un número válido. ", "")
)
)</f>
        <v/>
      </c>
      <c r="HV216" s="46">
        <f>IF($DS216,
IF( AND(CP216&lt;&gt;"", ISERR(_xlfn.NUMBERVALUE(CP216))), "El valor plan complementario debe ser un número válido. ", "")
)</f>
        <v/>
      </c>
      <c r="HW216" s="46">
        <f>IF($DS216,
IF(CQ216="","Debes escribir el porcentaje del aporte a pensión. ",
IF( ISERR(_xlfn.NUMBERVALUE(CQ216)), "El valor del porcentaje del aporte a pensión debe ser un número válido. ", "")
)
)</f>
        <v/>
      </c>
      <c r="HX216" s="46">
        <f>IF($DS216,
IF(CR216="","Debes escribir el valor del aporte a pensión. ",
IF( ISERR(_xlfn.NUMBERVALUE(CR216)), "El valor del aporte a salud debe ser un número válido. ", "")
)
)</f>
        <v/>
      </c>
      <c r="HY216" s="46">
        <f>IF($DS216,
IF( AND(CS216&lt;&gt;"", ISERR(_xlfn.NUMBERVALUE(CS216))), "El valor pensión voluntaria debe ser un número válido. ", "")
)</f>
        <v/>
      </c>
      <c r="HZ216" s="46">
        <f>CONCATENATE(CT216,CU216,CV216,CW216)&lt;&gt;""</f>
        <v/>
      </c>
      <c r="IA216" s="46">
        <f>IF(AND($DS216,HZ216),
IF(CT216="","Debes escribir el % del fondo de seguridad pensional. ",
IF( ISERR(_xlfn.NUMBERVALUE(CT216)), "El % del fondo de seguridad debe ser un número válido. ", "")
),
""
)</f>
        <v/>
      </c>
      <c r="IB216" s="46">
        <f>IF(AND($DS216,HZ216),
IF(CU216="","Debes escribir el valor del aporte al fondo de solidaridad pensional. ",
IF( ISERR(_xlfn.NUMBERVALUE(CU216)), "El valor del aporte al fondo de solidaridad pensional debe ser un número válido. ", "")
),
""
)</f>
        <v/>
      </c>
      <c r="IC216" s="46">
        <f>IF(AND($DS216,HZ216),
IF(CV216="","Debes escribir el % del fondo de subsistencia. ",
IF( ISERR(_xlfn.NUMBERVALUE(CV216)), "El % del fondo de subsistencia debe ser un número válido. ", "")
),
""
)</f>
        <v/>
      </c>
      <c r="ID216" s="46">
        <f>IF(AND($DS216,HZ216),
IF(CW216="","Debes escribir el valor del fondo de subsistencia. ",
IF( ISERR(_xlfn.NUMBERVALUE(CW216)), "El valor del fondo de subsistencia debe ser un número válido. ", "")
),
""
)</f>
        <v/>
      </c>
      <c r="IE216" s="46">
        <f>CONCATENATE(CX216,CY216)&lt;&gt;""</f>
        <v/>
      </c>
      <c r="IF216" s="46">
        <f>IF(AND($DS216,IE216),
IF(CX216="","Debes escribir el % de sindicato. ",
IF( ISERR(_xlfn.NUMBERVALUE(CX216)), "El % de sindicato debe ser un número válido. ", "")
),
""
)</f>
        <v/>
      </c>
      <c r="IG216" s="46">
        <f>IF(AND($DS216,IE216),
IF(CY216="","Debes escribir el valor del sindicato. ",
IF( ISERR(_xlfn.NUMBERVALUE(CY216)), "El valor del sindicato debe ser un número válido. ", "")
),
""
)</f>
        <v/>
      </c>
      <c r="IH216" s="46">
        <f>IF($DS216,
IF( AND(CZ216&lt;&gt;"", ISERR(_xlfn.NUMBERVALUE(CZ216))), "El valor de sanción pública debe ser un número válido. ", "")
)</f>
        <v/>
      </c>
      <c r="II216" s="46">
        <f>IF($DS216,
IF( AND(DA216&lt;&gt;"", ISERR(_xlfn.NUMBERVALUE(DA216))), "El valor de sanción privada debe ser un número válido. ", "")
)</f>
        <v/>
      </c>
      <c r="IJ216" s="46">
        <f>CONCATENATE(DB216,DC216)&lt;&gt;""</f>
        <v/>
      </c>
      <c r="IK216" s="46">
        <f>IF(AND($DS216,IJ216),
IF(DB216="","Debes escribir la descripción de libranza. ",""),
""
)</f>
        <v/>
      </c>
      <c r="IL216" s="46">
        <f>IF(AND($DS216,IJ216),
IF(DC216="","Debes escribir la cuota libranza. ",
IF(ISERR(_xlfn.NUMBERVALUE(DC216)),"El valor de la cuota libranza debe ser un número válido. ","")
),
""
)</f>
        <v/>
      </c>
      <c r="IM216" s="46">
        <f>IF($DS216,
IF( AND(DD216&lt;&gt;"", ISERR(_xlfn.NUMBERVALUE(DD216))), "El valor de pagos a terceros debe ser un número válido. ", "")
)</f>
        <v/>
      </c>
      <c r="IN216" s="46">
        <f>IF($DS216,
IF( AND(DE216&lt;&gt;"", ISERR(_xlfn.NUMBERVALUE(DE216))), "El valor de anticipos debe ser un número válido. ", "")
)</f>
        <v/>
      </c>
      <c r="IO216" s="46">
        <f>IF($DS216,
IF( AND(DF216&lt;&gt;"", ISERR(_xlfn.NUMBERVALUE(DF216))), "El valor de AFC debe ser un número válido. ", "")
)</f>
        <v/>
      </c>
      <c r="IP216" s="46">
        <f>IF($DS216,
IF( AND(DG216&lt;&gt;"", ISERR(_xlfn.NUMBERVALUE(DG216))), "El valor de rete-fuente debe ser un número válido. ", "")
)</f>
        <v/>
      </c>
      <c r="IQ216" s="46">
        <f>IF($DS216,
IF( AND(DH216&lt;&gt;"", ISERR(_xlfn.NUMBERVALUE(DH216))), "El valor de cooperativa de trabajo debe ser un número válido. ", "")
)</f>
        <v/>
      </c>
      <c r="IR216" s="46">
        <f>IF($DS216,
IF( AND(DI216&lt;&gt;"", ISERR(_xlfn.NUMBERVALUE(DI216))), "El valor de embargo fiscal debe ser un número válido. ", "")
)</f>
        <v/>
      </c>
      <c r="IS216" s="46">
        <f>IF($DS216,
IF( AND(DJ216&lt;&gt;"", ISERR(_xlfn.NUMBERVALUE(DJ216))), "El valor de educación debe ser un número válido. ", "")
)</f>
        <v/>
      </c>
      <c r="IT216" s="46">
        <f>IF($DS216,
IF( AND(DK216&lt;&gt;"", ISERR(_xlfn.NUMBERVALUE(DK216))), "El valor de reintegro debe ser un número válido. ", "")
)</f>
        <v/>
      </c>
      <c r="IU216" s="46">
        <f>IF($DS216,
IF( AND(DL216&lt;&gt;"", ISERR(_xlfn.NUMBERVALUE(DL216))), "El valor de deuda debe ser un número válido. ", "")
)</f>
        <v/>
      </c>
      <c r="IV216" s="46">
        <f>IF($DS216,
IF( AND(DM216&lt;&gt;"", ISERR(_xlfn.NUMBERVALUE(DM216))), "El valor de otras deducciones debe ser un número válido. ", "")
)</f>
        <v/>
      </c>
      <c r="IW216" s="46">
        <f>IF($DS216,
IF(DN216="","Debes escribir el valor de los devengos totales. ",
IF( ISERR(_xlfn.NUMBERVALUE(DN216)), "El valor de los devengos totales debe ser un número válido. ", "")
)
)</f>
        <v/>
      </c>
      <c r="IX216" s="46">
        <f>IF($DS216,
IF(DO216="","Debes escribir el valor de las deducciones totales. ",
IF( ISERR(_xlfn.NUMBERVALUE(DO216)), "El valor de las deducciones totales debe ser un número válido. ", "")
)
)</f>
        <v/>
      </c>
      <c r="IY216" s="46">
        <f>IF($DS216,
IF(DP216="","Debes escribir el valor del salario total. ",
IF( ISERR(_xlfn.NUMBERVALUE(DP216)), "El valor del salario total debe ser un número válido. ", "")
)
)</f>
        <v/>
      </c>
    </row>
    <row r="217">
      <c r="B217" s="48" t="n">
        <v>205</v>
      </c>
      <c r="C217" s="61">
        <f>IF(AND(DS217,DP217&lt;&gt;""),
IF(DQ217="","OK","Error"),
""
)</f>
        <v/>
      </c>
      <c r="D217" s="53" t="n"/>
      <c r="E217" s="52" t="n"/>
      <c r="F217" s="112" t="n"/>
      <c r="G217" s="52" t="n"/>
      <c r="H217" s="53" t="n"/>
      <c r="I217" s="52" t="n"/>
      <c r="J217" s="52" t="n"/>
      <c r="K217" s="53" t="n"/>
      <c r="L217" s="55" t="n"/>
      <c r="M217" s="108" t="n"/>
      <c r="N217" s="56" t="n"/>
      <c r="O217" s="52" t="n"/>
      <c r="P217" s="52" t="n"/>
      <c r="Q217" s="52" t="n"/>
      <c r="R217" s="52" t="n"/>
      <c r="S217" s="52" t="n"/>
      <c r="T217" s="53" t="n"/>
      <c r="U217" s="52" t="n"/>
      <c r="V217" s="52" t="n"/>
      <c r="W217" s="55" t="n"/>
      <c r="X217" s="55" t="n"/>
      <c r="Y217" s="52" t="n"/>
      <c r="Z217" s="55" t="n"/>
      <c r="AA217" s="52" t="n"/>
      <c r="AB217" s="53" t="n"/>
      <c r="AC217" s="53" t="n"/>
      <c r="AD217" s="53" t="n"/>
      <c r="AE217" s="177" t="n"/>
      <c r="AF217" s="113" t="n"/>
      <c r="AG217" s="177" t="n"/>
      <c r="AH217" s="178" t="n"/>
      <c r="AI217" s="178" t="n"/>
      <c r="AJ217" s="178" t="n"/>
      <c r="AK217" s="114" t="n"/>
      <c r="AL217" s="178" t="n"/>
      <c r="AM217" s="114" t="n"/>
      <c r="AN217" s="178" t="n"/>
      <c r="AO217" s="114" t="n"/>
      <c r="AP217" s="178" t="n"/>
      <c r="AQ217" s="114" t="n"/>
      <c r="AR217" s="178" t="n"/>
      <c r="AS217" s="114" t="n"/>
      <c r="AT217" s="178" t="n"/>
      <c r="AU217" s="114" t="n"/>
      <c r="AV217" s="178" t="n"/>
      <c r="AW217" s="114" t="n"/>
      <c r="AX217" s="178" t="n"/>
      <c r="AY217" s="114" t="n"/>
      <c r="AZ217" s="178" t="n"/>
      <c r="BA217" s="114" t="n"/>
      <c r="BB217" s="178" t="n"/>
      <c r="BC217" s="114" t="n"/>
      <c r="BD217" s="178" t="n"/>
      <c r="BE217" s="178" t="n"/>
      <c r="BF217" s="178" t="n"/>
      <c r="BG217" s="59" t="n"/>
      <c r="BH217" s="178" t="n"/>
      <c r="BI217" s="114" t="n"/>
      <c r="BJ217" s="53" t="n"/>
      <c r="BK217" s="178" t="n"/>
      <c r="BL217" s="114" t="n"/>
      <c r="BM217" s="178" t="n"/>
      <c r="BN217" s="114" t="n"/>
      <c r="BO217" s="178" t="n"/>
      <c r="BP217" s="178" t="n"/>
      <c r="BQ217" s="178" t="n"/>
      <c r="BR217" s="178" t="n"/>
      <c r="BS217" s="178" t="n"/>
      <c r="BT217" s="178" t="n"/>
      <c r="BU217" s="178" t="n"/>
      <c r="BV217" s="178" t="n"/>
      <c r="BW217" s="178" t="n"/>
      <c r="BX217" s="178" t="n"/>
      <c r="BY217" s="178" t="n"/>
      <c r="BZ217" s="178" t="n"/>
      <c r="CA217" s="178" t="n"/>
      <c r="CB217" s="178" t="n"/>
      <c r="CC217" s="178" t="n"/>
      <c r="CD217" s="178" t="n"/>
      <c r="CE217" s="178" t="n"/>
      <c r="CF217" s="178" t="n"/>
      <c r="CG217" s="178" t="n"/>
      <c r="CH217" s="178" t="n"/>
      <c r="CI217" s="178" t="n"/>
      <c r="CJ217" s="178" t="n"/>
      <c r="CK217" s="53" t="n"/>
      <c r="CL217" s="178" t="n"/>
      <c r="CM217" s="178" t="n"/>
      <c r="CN217" s="60" t="n"/>
      <c r="CO217" s="177" t="n"/>
      <c r="CP217" s="178" t="n"/>
      <c r="CQ217" s="60" t="n"/>
      <c r="CR217" s="177" t="n"/>
      <c r="CS217" s="178" t="n"/>
      <c r="CT217" s="59" t="n"/>
      <c r="CU217" s="178" t="n"/>
      <c r="CV217" s="59" t="n"/>
      <c r="CW217" s="178" t="n"/>
      <c r="CX217" s="59" t="n"/>
      <c r="CY217" s="178" t="n"/>
      <c r="CZ217" s="178" t="n"/>
      <c r="DA217" s="178" t="n"/>
      <c r="DB217" s="53" t="n"/>
      <c r="DC217" s="178" t="n"/>
      <c r="DD217" s="178" t="n"/>
      <c r="DE217" s="178" t="n"/>
      <c r="DF217" s="178" t="n"/>
      <c r="DG217" s="178" t="n"/>
      <c r="DH217" s="178" t="n"/>
      <c r="DI217" s="178" t="n"/>
      <c r="DJ217" s="178" t="n"/>
      <c r="DK217" s="178" t="n"/>
      <c r="DL217" s="178" t="n"/>
      <c r="DM217" s="178" t="n"/>
      <c r="DN217" s="177" t="n"/>
      <c r="DO217" s="177" t="n"/>
      <c r="DP217" s="177" t="n"/>
      <c r="DQ217" s="76">
        <f>IF(AND(DS217,DP217&lt;&gt;""),
CONCATENATE(DT217,DU217,DV217,DW217,DX217,DY217,DZ217,EA217,EB217,EC217,ED217,EE217,EF217,EG217,EH217,EI217,EJ217,EK217,EL217,EM217,EN217,EO217,EP217,EQ217,ES217,ET217,EU217,EV217,EW217,EX217,EY217,EZ217,FA217,FC217,FD217,FF217,FG217,FI217,FJ217,FL217,FM217,FO217,FP217,FR217,FS217,FU217,FV217,FX217,FY217,GA217,GB217,GD217,GE217,GF217,GH217,GI217,GJ217,GL217,GM217,GN217,GP217,GQ217,GS217,GT217,GU217,GV217,GW217,GX217,GY217,GZ217,HA217,HB217,HC217,HD217,HE217,HF217,HG217,HH217,HI217,HJ217,HK217,HL217,HM217,HN217,HO217,HQ217,HR217,HS217,HT217,HU217,HV217,HW217,HX217,HY217,IA217,IB217,IC217,ID217,IF217,IG217,IH217,II217,IK217,IL217,IM217,IN217,IO217,IP217,IQ217,IR217,IS217,IT217,IU217,IV217,IW217,IX217,IY217,IZ217),
""
)</f>
        <v/>
      </c>
      <c r="DR217" s="53" t="n"/>
      <c r="DS217" s="46">
        <f>CONCATENATE(D217,$E217,$F217,$G217,H217,$I217,$J217,K217,$L217,$M217,N217,$O217,$P217,$Q217,$R217,$S217,T217,$U217,$V217,$W217,$X217,$Y217,$Z217,$AA217,AB217,AC217,AD217,$AE217,$AF217,$AG217,AH217,AI217,AJ217,AK217,AL217,AM217,AN217,AO217,AP217,AQ217,AR217,AS217,AT217,AU217,AV217,AW217,AX217,AY217,AZ217,BA217,BB217,BC217,BD217,BE217,BF217,BG217,BH217,BI217,BJ217,BK217,BL217,BM217,BN217,BO217,BP217,BQ217,BR217,BS217,BT217,BU217,BV217,BW217,BX217,BY217,BZ217,CA217,CB217,CC217,CD217,CE217,CF217,CG217,CH217,CI217,CJ217,CK217,CL217,CM217,$CN217,$CO217,CP217,$CQ217,$CR217,CS217,CT217,CU217,CV217,CW217,CX217,CY217,CZ217,DA217,DB217,DC217,DD217,DE217,DF217,DG217,DH217,DI217,DJ217,DK217,DL217,DM217,$DN217,$DO217,$DP217,DR217)&lt;&gt;""</f>
        <v/>
      </c>
      <c r="DT217" s="46">
        <f>IF(AND($DS217,$E$4&lt;&gt;""),
IF(LEFT($E$4,2) = "1.",
IF(D217&lt;&gt;"","El CUNE sólo se envía en operaciones de novedad o ajuste. ",""),
IF(D217="","Debes escribir un CUNE válido para realizar operaciones de novedad o ajuste. ","")),
""
)</f>
        <v/>
      </c>
      <c r="DU217" s="46">
        <f>IF($DS217,
IF(E217="","Debes seleccionar el tipo de documento del empleado. ",
IF(_xlfn.IFNA(VLOOKUP(E217,TIPO_DE_DOCUMENTO,1,FALSE),-1)=-1,"El tipo de documento no es válido (por favor seleccionarlo de la lista). ","")
)
)</f>
        <v/>
      </c>
      <c r="DV217" s="46">
        <f>IF($DS217,
IF(F217="","Debes escribir el número de documento del empleado. ","")
)</f>
        <v/>
      </c>
      <c r="DW217" s="46">
        <f>IF($DS217,
IF(G217="","Debes escribir el primer nombre del empleado. ","")
)</f>
        <v/>
      </c>
      <c r="DY217" s="46">
        <f>IF($DS217,
IF(I217="","Debes escribir el primer apellido del empleado. ","")
)</f>
        <v/>
      </c>
      <c r="DZ217" s="46">
        <f>IF($DS217,
IF(J217="","Debes escribir el segundo apellido del empleado. ","")
)</f>
        <v/>
      </c>
      <c r="EB217" s="46">
        <f>IF($DS217,
IF(L217="","Debes escribir la fecha de ingreso del empleado. ",
IF(ISERR(DATE(YEAR(L217),MONTH(L217),DAY(L217))), "El valor ingresado en fecha de ingreso no tiene un formato válido. ","")
)
)</f>
        <v/>
      </c>
      <c r="EC217" s="46">
        <f>IF($DS217,
IF(M217="","Debes escribir el tiempo laborado. ",
IF( IFERROR(INT(M217),1.1) &lt;&gt; IFERROR(_xlfn.NUMBERVALUE(M217),1), "El valor de los días trabajados debe ser un número entero. ", "")
)
)</f>
        <v/>
      </c>
      <c r="ED217" s="46">
        <f>IF($DS217,
IF( AND(N217&lt;&gt;"", ISERR(DATE(YEAR(N217),MONTH(N217),DAY(N217))) ), "El valor ingresado en fecha de ingreso no tiene un formato válido. ",
IF( AND(N217&lt;&gt;"", $E$6&lt;&gt;"", DATE(YEAR(N217), MONTH(N217), 1) &lt;&gt; IFERROR(DATE(MID($E$6, 1, 4), MID($E$6, 6, 2),1), "1/1/1900") ), "La fecha de retiro debe estar dentro del período liquidado. ", "")
)
)</f>
        <v/>
      </c>
      <c r="EE217" s="46">
        <f>IF($DS217,
IF(O217="","Debes seleccionar el tipo de trabajador. ",
IF(_xlfn.IFNA(VLOOKUP(O217,TIPO_DE_TRABAJADOR,1,FALSE),-1)=-1,"El tipo de trabajador no es válido (por favor seleccionarlo de la lista). ","")
)
)</f>
        <v/>
      </c>
      <c r="EF217" s="46">
        <f>IF($DS217,
IF(P217="","Debes seleccionar si es un trabajador dependiente pensionado por vejez. ",
IF(_xlfn.IFNA(VLOOKUP(P217,SUBTIPO_DE_TRABAJADOR,1,FALSE),-1)=-1,"El tipo de trabajador dependiente pensionado por vejez no es válido (por favor seleccionarlo de la lista). ","")
)
)</f>
        <v/>
      </c>
      <c r="EG217" s="46">
        <f>IF($DS217,
IF(Q217="","Debes seleccionar el tipo de contrato del trabajador. ",
IF(_xlfn.IFNA(VLOOKUP(Q217,TIPO_DE_CONTRATO,1,FALSE),-1)=-1,"El tipo de contrato del trabajador no es válido (por favor seleccionarlo de la lista). ","")
)
)</f>
        <v/>
      </c>
      <c r="EH217" s="46">
        <f>IF($DS217,
IF(R217="","Debes seleccionar si es un salario integral. ",
IF(_xlfn.IFNA(VLOOKUP(R217,SI_NO,1,FALSE),-1)=-1,"Valor no válido para salario integral (por favor seleccionarlo de la lista). ","")
)
)</f>
        <v/>
      </c>
      <c r="EI217" s="46">
        <f>IF($DS217,
IF(S217="","Debes seleccionar si el trabajador realiza actividades de riesgo. ",
IF(_xlfn.IFNA(VLOOKUP(S217,SI_NO,1,FALSE),-1)=-1,"Valor no válido para actividad de alto riesgo (por favor seleccionarlo de la lista). ","")
)
)</f>
        <v/>
      </c>
      <c r="EK217" s="46">
        <f>IF($DS217,
IF(U217="","Debes escribir el código del municipio de residencia del trabajador. ",
IF(_xlfn.IFNA(VLOOKUP(U217,MUNICIPIO,1,FALSE),-1)=-1,"El municipio de residencia del trabajador es inválido (por favor seleccionarlo de la lista). ","")
)
)</f>
        <v/>
      </c>
      <c r="EL217" s="46">
        <f>IF($DS217,
IF(V217="","Debes escribir el la dirección de residendia del trabajador. ","")
)</f>
        <v/>
      </c>
      <c r="EM217" s="46">
        <f>IF($DS217,
IF(W217="","Debes escribir la fecha de inicio de la liquidación. ",
IF(ISERR(DATE(YEAR(W217),MONTH(W217),DAY(W217))),"El valor ingresado en fecha de inicio de liquidación no tiene un formato válido. ",
IF( AND($E$6&lt;&gt;"", DATE(YEAR(W217), MONTH(W217), 1) &lt;&gt; IFERROR(DATE(MID($E$6, 1, 4), MID($E$6, 6, 2),1), "1/1/1900") ), "La fecha de inicio de la liquidación debe estar dentro del período liquidado. ", "")
)
)
)</f>
        <v/>
      </c>
      <c r="EN217" s="46">
        <f>IF($DS217,
IF(X217="","Debes escribir la fecha de fin de la liquidación. ",
IF(ISERR(DATE(YEAR(X217),MONTH(X217),DAY(X217))),"El valor ingresado en fecha de fin de liquidación no tiene un formato válido. ",
IF( AND($E$6&lt;&gt;"", DATE(YEAR(X217), MONTH(X217), 1) &lt;&gt; IFERROR(DATE(MID($E$6, 1, 4), MID($E$6, 6, 2),1), "1/1/1900") ), "La fecha de fin de la liquidación debe estar dentro del período liquidado. ", "")
)
)
)</f>
        <v/>
      </c>
      <c r="EO217" s="46">
        <f>IF($DS217,
IF(Y217="","Debes escribir la frecuencia de pago del trabajador. ",
IF(_xlfn.IFNA(VLOOKUP(Y217,PERÍODO_DE_NÓMINA,1,FALSE),-1)=-1,"La frecuencia de pago es inválida (por favor seleccionarlo de la lista). ","")
)
)</f>
        <v/>
      </c>
      <c r="EP217" s="46">
        <f>IF($DS217,
IF(Z217="","Debes escribir la fecha de pago. ",
IF(ISERR(DATE(YEAR(Z217),MONTH(Z217),DAY(Z217))), "El valor ingresado en fecha de pago no tiene un formato válido. ","")
)
)</f>
        <v/>
      </c>
      <c r="EQ217" s="46">
        <f>IF($DS217,
IF(AA217="","Debes escribir el medio de pago. ",
IF(_xlfn.IFNA(VLOOKUP(AA217,MEDIOS_DE_PAGO,1,FALSE),-1)=-1,"El medio de pago es inválido (por favor seleccionarlo de la lista). ","")
)
)</f>
        <v/>
      </c>
      <c r="ER217" s="46">
        <f>OR(AA217='Tablas '!$T$4,AA217='Tablas '!$T$7,AA217='Tablas '!$T$8,AA217='Tablas '!$T$11)</f>
        <v/>
      </c>
      <c r="ES217" s="46">
        <f>IF(AND($DS217,ER217),
IF(AB217="","Debes escribir la entidad bancaria. ",""),
""
)</f>
        <v/>
      </c>
      <c r="ET217" s="46">
        <f>IF(AND($DS217,ER217),
IF(AC217="","Debes escribir el tipo de cuenta bancaria. ",
IF(_xlfn.IFNA(VLOOKUP(AC217,TIPO_DE_CUENTA,1,FALSE),-1)=-1,"El tipo de cuenta bancaria es inválida (por favor seleccionarlo de la lista). ","")
),
""
)</f>
        <v/>
      </c>
      <c r="EU217" s="46">
        <f>IF(AND($DS217,ER217),
IF(AD217="","Debes escribir el número de cuenta bancaria. ",""),
""
)</f>
        <v/>
      </c>
      <c r="EV217" s="46">
        <f>IF($DS217,
IF(AE217="","Debes escribir el valor del sueldo básico. ",
IF( ISERR(_xlfn.NUMBERVALUE(AE217)), "El valor del sueldo básico debe ser un número válido. ", "")
)
)</f>
        <v/>
      </c>
      <c r="EW217" s="46">
        <f>IF($DS217,
IF(AF217="","Debes escribir el número de días trabajados. ",
IF( IFERROR(INT(AF217),1.1) &lt;&gt; IFERROR(_xlfn.NUMBERVALUE(AF217),1), "La cantidad de días trabajados debe ser un número entero. ", "")
)
)</f>
        <v/>
      </c>
      <c r="EX217" s="46">
        <f>IF($DS217,
IF(AG217="","Debes escribir el valor del sueldo trabajado. ",
IF( ISERR(_xlfn.NUMBERVALUE(AG217)), "El valor del sueldo trabajado debe ser un número válido. ", "")
)
)</f>
        <v/>
      </c>
      <c r="EY217" s="46">
        <f>IF($DS217,
IF( AND(AH217&lt;&gt;"", ISERR(_xlfn.NUMBERVALUE(AH217))), "El valor del auxilio de transporte debe ser un número válido. ", "")
)</f>
        <v/>
      </c>
      <c r="EZ217" s="46">
        <f>IF($DS217,
IF( AND(AI217&lt;&gt;"", ISERR(_xlfn.NUMBERVALUE(AI217))), "El valor de viáticos salariales debe ser un número válido. ", "")
)</f>
        <v/>
      </c>
      <c r="FA217" s="46">
        <f>IF($DS217,
IF( AND(AJ217&lt;&gt;"", ISERR(_xlfn.NUMBERVALUE(AJ217))), "El valor de viáticos NO salariales debe ser un número válido. ", "")
)</f>
        <v/>
      </c>
      <c r="FB217" s="46">
        <f>CONCATENATE(AK217,AL217)&lt;&gt;""</f>
        <v/>
      </c>
      <c r="FC217" s="46">
        <f>IF(AND($DS217,FB217),
IF(AK217="","Debes escribir el número de horas extras diurnas. ",
IF( IFERROR(INT(AK217),1.1) &lt;&gt; IFERROR(_xlfn.NUMBERVALUE(AK217),1), "La cantidad de horas extras diurnas debe ser un número entero. ", "")
),
""
)</f>
        <v/>
      </c>
      <c r="FD217" s="46">
        <f>IF(AND($DS217,FB217),
IF(AL217="","Debes escribir el valor de las horas extras diurnas. ",
IF( ISERR(_xlfn.NUMBERVALUE(AL217)), "El valor de las horas extras duirnas debe ser un número válido. ", "")
),
""
)</f>
        <v/>
      </c>
      <c r="FE217" s="46">
        <f>CONCATENATE(AM217,AN217)&lt;&gt;""</f>
        <v/>
      </c>
      <c r="FF217" s="46">
        <f>IF(AND($DS217,FE217),
IF(AM217="","Debes escribir el número de horas extras nocturnas. ",
IF( IFERROR(INT(AM217),1.1) &lt;&gt; IFERROR(_xlfn.NUMBERVALUE(AM217),1), "La cantidad de horas extras nocturnas debe ser un número entero. ", "")
),
""
)</f>
        <v/>
      </c>
      <c r="FG217" s="46">
        <f>IF(AND($DS217,FE217),
IF(AN217="","Debes escribir el valor de las horas extras nocturnas. ",
IF( ISERR(_xlfn.NUMBERVALUE(AN217)), "El valor de las horas extras nocturnas debe ser un número válido. ", "")
),
""
)</f>
        <v/>
      </c>
      <c r="FH217" s="46">
        <f>CONCATENATE(AO217,AP217)&lt;&gt;""</f>
        <v/>
      </c>
      <c r="FI217" s="46">
        <f>IF(AND($DS217,FH217),
IF(AO217="","Debes escribir el número de horas extras diurnas dominicales y festivas. ",
IF( IFERROR(INT(AO217),1.1) &lt;&gt; IFERROR(_xlfn.NUMBERVALUE(AO217),1), "La cantidad de horas extras diurnas dominicales y festivas debe ser un número entero. ", "")
),
""
)</f>
        <v/>
      </c>
      <c r="FJ217" s="46">
        <f>IF(AND($DS217,FH217),
IF(AP217="","Debes escribir el valor de las horas extras diurnas dominicales y festivas. ",
IF( ISERR(_xlfn.NUMBERVALUE(AP217)), "El valor de las horas extras diurnas dominicales y festivas debe ser un número válido. ", "")
),
""
)</f>
        <v/>
      </c>
      <c r="FK217" s="46">
        <f>CONCATENATE(AQ217,AR217)&lt;&gt;""</f>
        <v/>
      </c>
      <c r="FL217" s="46">
        <f>IF(AND($DS217,FK217),
IF(AQ217="","Debes escribir el número de horas extras nocturnas dominicales y festivas. ",
IF( IFERROR(INT(AQ217),1.1) &lt;&gt; IFERROR(_xlfn.NUMBERVALUE(AQ217),1), "La cantidad de horas extras nocturnas dominicales y festivas debe ser un número entero. ", "")
),
""
)</f>
        <v/>
      </c>
      <c r="FM217" s="46">
        <f>IF(AND($DS217,FK217),
IF(AR217="","Debes escribir el valor de las horas extras nocturnas dominicales y festivas. ",
IF( ISERR(_xlfn.NUMBERVALUE(AR217)), "El valor de las horas extras nocturnas dominicales y festivas debe ser un número válido. ", "")
),
""
)</f>
        <v/>
      </c>
      <c r="FN217" s="46">
        <f>CONCATENATE(AS217,AT217)&lt;&gt;""</f>
        <v/>
      </c>
      <c r="FO217" s="46">
        <f>IF(AND($DS217,FN217),
IF(AS217="","Debes escribir el número de horas recargo nocturno. ",
IF( IFERROR(INT(AS217),1.1) &lt;&gt; IFERROR(_xlfn.NUMBERVALUE(AS217),1), "La cantidad de horas recargo nocturno debe ser un número entero. ", "")
),
""
)</f>
        <v/>
      </c>
      <c r="FP217" s="46">
        <f>IF(AND($DS217,FN217),
IF(AT217="","Debes escribir el valor de las horas recargo nocturno. ",
IF( ISERR(_xlfn.NUMBERVALUE(AT217)), "El valor de las horas recargo nocturno debe ser un número válido. ", "")
),
""
)</f>
        <v/>
      </c>
      <c r="FQ217" s="46">
        <f>CONCATENATE(AU217,AV217)&lt;&gt;""</f>
        <v/>
      </c>
      <c r="FR217" s="46">
        <f>IF(AND($DS217,FQ217),
IF(AU217="","Debes escribir el número de horas recargo diurno dominical y festivo. ",
IF( IFERROR(INT(AU217),1.1) &lt;&gt; IFERROR(_xlfn.NUMBERVALUE(AU217),1), "La cantidad de horas recargo diurno dominical y festivo debe ser un número entero. ", "")
),
""
)</f>
        <v/>
      </c>
      <c r="FS217" s="46">
        <f>IF(AND($DS217,FQ217),
IF(AV217="","Debes escribir el valor de las horas recargo diurno dominical y festivo. ",
IF( ISERR(_xlfn.NUMBERVALUE(AV217)), "El valor de las horas recargo diurno dominical y festivo debe ser un número válido. ", "")
),
""
)</f>
        <v/>
      </c>
      <c r="FT217" s="46">
        <f>CONCATENATE(AW217,AX217)&lt;&gt;""</f>
        <v/>
      </c>
      <c r="FU217" s="46">
        <f>IF(AND($DS217,FT217),
IF(AW217="","Debes escribir el número de horas recargo nocturno dominical y festivo. ",
IF( IFERROR(INT(AW217),1.1) &lt;&gt; IFERROR(_xlfn.NUMBERVALUE(AW217),1), "La cantidad de horas recargo nocturno dominical y festivo debe ser un número entero. ", "")
),
""
)</f>
        <v/>
      </c>
      <c r="FV217" s="46">
        <f>IF(AND($DS217,FT217),
IF(AX217="","Debes escribir el valor de las horas recargo nocturno dominical y festivo. ",
IF( ISERR(_xlfn.NUMBERVALUE(AX217)), "El valor de las horas recargo nocturno dominical y festivo debe ser un número válido. ", "")
),
""
)</f>
        <v/>
      </c>
      <c r="FW217" s="46">
        <f>CONCATENATE(AY217,AZ217)&lt;&gt;""</f>
        <v/>
      </c>
      <c r="FX217" s="46">
        <f>IF(AND($DS217,FW217),
IF(AY217="","Debes escribir el número de días de vacaciones comunes. ",
IF( IFERROR(INT(AY217),1.1) &lt;&gt; IFERROR(_xlfn.NUMBERVALUE(AY217),1), "La cantidad de días de vacaciones comunes debe ser un número entero. ", "")
),
""
)</f>
        <v/>
      </c>
      <c r="FY217" s="46">
        <f>IF(AND($DS217,FW217),
IF(AZ217="","Debes escribir el valor de las vacaciones comunes. ",
IF( ISERR(_xlfn.NUMBERVALUE(AZ217)), "El valor de las vacaciones comunes debe ser un número válido. ", "")
),
""
)</f>
        <v/>
      </c>
      <c r="FZ217" s="46">
        <f>CONCATENATE(BA217,BB217)&lt;&gt;""</f>
        <v/>
      </c>
      <c r="GA217" s="46">
        <f>IF(AND($DS217,FZ217),
IF(BA217="","Debes escribir el número de días de vacaciones compensadas. ",
IF( IFERROR(INT(BA217),1.1) &lt;&gt; IFERROR(_xlfn.NUMBERVALUE(BA217),1), "La cantidad de días de vacaciones compensadas debe ser un número entero. ", "")
),
""
)</f>
        <v/>
      </c>
      <c r="GB217" s="46">
        <f>IF(AND($DS217,FZ217),
IF(BB217="","Debes escribir el valor de las vacaciones compensadas. ",
IF( ISERR(_xlfn.NUMBERVALUE(BB217)), "El valor de las vacaciones compensadas debe ser un número válido. ", "")
),
""
)</f>
        <v/>
      </c>
      <c r="GC217" s="46">
        <f>CONCATENATE(BC217,BD217)&lt;&gt;""</f>
        <v/>
      </c>
      <c r="GD217" s="46">
        <f>IF(AND($DS217,GC217),
IF(BC217="","Debes escribir el número de días de prima salarial. ",
IF( IFERROR(INT(BC217),1.1) &lt;&gt; IFERROR(_xlfn.NUMBERVALUE(BC217),1), "La cantidad de días de prima salarial debe ser un número entero. ", "")
),
""
)</f>
        <v/>
      </c>
      <c r="GE217" s="46">
        <f>IF(AND($DS217,GC217),
IF(BD217="","Debes escribir el valor de los días de prima salarial. ",
IF( ISERR(_xlfn.NUMBERVALUE(BD217)), "El valor de los días de prima salarial debe ser un número válido. ", "")
),
""
)</f>
        <v/>
      </c>
      <c r="GF217" s="46">
        <f>IF($DS217,
IF( AND(BE217&lt;&gt;"", ISERR(_xlfn.NUMBERVALUE(BE217))), "El valor de la prima NO saliarial debe ser un número válido. ", "")
)</f>
        <v/>
      </c>
      <c r="GG217" s="46">
        <f>CONCATENATE(BF217,BG217,BH217)&lt;&gt;""</f>
        <v/>
      </c>
      <c r="GH217" s="46">
        <f>IF(AND($DS217,GG217),
IF(BF217="","Debes escribir el valor de las cesantías. ",
IF( ISERR(_xlfn.NUMBERVALUE(BF217)), "El valor de las cesantías debe ser un número válido. ", "")
),
""
)</f>
        <v/>
      </c>
      <c r="GI217" s="46">
        <f>IF(AND($DS217,GG217),
IF(BG217="","Debes escribir el % de cesantías. ",
IF( ISERR(_xlfn.NUMBERVALUE(BG217)), "El % de cesantías debe ser un número válido. ", "")
),
""
)</f>
        <v/>
      </c>
      <c r="GJ217" s="46">
        <f>IF(AND($DS217,GG217),
IF(BH217="","Debes escribir el valor de intereses de cesantías. ",
IF( ISERR(_xlfn.NUMBERVALUE(BH217)), "El valor de intereses de cesantías debe ser un número válido. ", "")
),
""
)</f>
        <v/>
      </c>
      <c r="GK217" s="46">
        <f>CONCATENATE(BI217,BJ217,BK217)&lt;&gt;""</f>
        <v/>
      </c>
      <c r="GL217" s="46">
        <f>IF(AND($DS217,GK217),
IF(BI217="","Debes escribir el número de días de incapacidad. ",
IF( IFERROR(INT(BI217),1.1) &lt;&gt; IFERROR(_xlfn.NUMBERVALUE(BI217),1), "La cantidad de días de incapacidad debe ser un número entero. ", "")
),
""
)</f>
        <v/>
      </c>
      <c r="GM217" s="46">
        <f>IF(AND($DS217,GK217),
IF(BJ217="","Debes escribir el tipo de incapacidad. ",
IF(_xlfn.IFNA(VLOOKUP(BJ217,TIPO_DE_INCAPACIDAD,1,FALSE),-1)=-1,"El tipo de incapacidad es inválida (por favor seleccionarlo de la lista). ","")
),
""
)</f>
        <v/>
      </c>
      <c r="GN217" s="46">
        <f>IF(AND($DS217,GK217),
IF(BK217="","Debes escribir el valor de la incapacidad. ",
IF( ISERR(_xlfn.NUMBERVALUE(BK217)), "El valor de la incapacidad debe ser un número válido. ", "")
),
""
)</f>
        <v/>
      </c>
      <c r="GO217" s="46">
        <f>CONCATENATE(BL217,BM217)&lt;&gt;""</f>
        <v/>
      </c>
      <c r="GP217" s="46">
        <f>IF(AND($DS217,GO217),
IF(BL217="","Debes escribir el número de días de licencia de maternidad o paternidad. ",
IF( IFERROR(INT(BL217),1.1) &lt;&gt; IFERROR(_xlfn.NUMBERVALUE(BL217),1), "La cantidad de días de licencia de maternidad o paternidad debe ser un número entero. ", "")
),
""
)</f>
        <v/>
      </c>
      <c r="GQ217" s="46">
        <f>IF(AND($DS217,GO217),
IF(BM217="","Debes escribir el valor de la licencia de maternidad o paternidad. ",
IF( ISERR(_xlfn.NUMBERVALUE(BM217)), "El valor de la licencia de maternidad o paternidad debe ser un número válido. ", "")
),
""
)</f>
        <v/>
      </c>
      <c r="GR217" s="46">
        <f>CONCATENATE(BN217,BO217)&lt;&gt;""</f>
        <v/>
      </c>
      <c r="GS217" s="46">
        <f>IF(AND($DS217,GR217),
IF(BN217="","Debes escribir el número de días de licencia remunerada. ",
IF( IFERROR(INT(BN217),1.1) &lt;&gt; IFERROR(_xlfn.NUMBERVALUE(BN217),1), "La cantidad de días de licencia remunerada debe ser un número entero. ", "")
),
""
)</f>
        <v/>
      </c>
      <c r="GT217" s="46">
        <f>IF(AND($DS217,GR217),
IF(BO217="","Debes escribir el valor de la licencia remunerada. ",
IF( ISERR(_xlfn.NUMBERVALUE(BO217)), "El valor de la licencia remunerada debe ser un número válido. ", "")
),
""
)</f>
        <v/>
      </c>
      <c r="GU217" s="46">
        <f>IF($DS217,
IF( AND(BP217&lt;&gt;"", ISERR(_xlfn.NUMBERVALUE(BP217))), "El valor de la licencia NO remunerada debe ser un número válido. ", "")
)</f>
        <v/>
      </c>
      <c r="GV217" s="46">
        <f>IF($DS217,
IF( AND(BQ217&lt;&gt;"", ISERR(_xlfn.NUMBERVALUE(BQ217))), "El valor de auxilios salariales debe ser un número válido. ", "")
)</f>
        <v/>
      </c>
      <c r="GW217" s="46">
        <f>IF($DS217,
IF( AND(BR217&lt;&gt;"", ISERR(_xlfn.NUMBERVALUE(BR217))), "El valor de auxilios NO salariales debe ser un número válido. ", "")
)</f>
        <v/>
      </c>
      <c r="GX217" s="46">
        <f>IF($DS217,
IF( AND(BS217&lt;&gt;"", ISERR(_xlfn.NUMBERVALUE(BS217))), "El valor de bonos salariales debe ser un número válido. ", "")
)</f>
        <v/>
      </c>
      <c r="GY217" s="46">
        <f>IF($DS217,
IF( AND(BT217&lt;&gt;"", ISERR(_xlfn.NUMBERVALUE(BT217))), "El valor de bonos NO salariales debe ser un número válido. ", "")
)</f>
        <v/>
      </c>
      <c r="GZ217" s="46">
        <f>IF($DS217,
IF( AND(BU217&lt;&gt;"", ISERR(_xlfn.NUMBERVALUE(BU217))), "El valor de bonos salariales de alimentación debe ser un número válido. ", "")
)</f>
        <v/>
      </c>
      <c r="HA217" s="46">
        <f>IF($DS217,
IF( AND(BV217&lt;&gt;"", ISERR(_xlfn.NUMBERVALUE(BV217))), "El valor de bonos NO salariales de alimentación debe ser un número válido. ", "")
)</f>
        <v/>
      </c>
      <c r="HB217" s="46">
        <f>IF($DS217,
IF( AND(BW217&lt;&gt;"", ISERR(_xlfn.NUMBERVALUE(BW217))), "El valor de bonificaciones salariales debe ser un número válido. ", "")
)</f>
        <v/>
      </c>
      <c r="HC217" s="46">
        <f>IF($DS217,
IF( AND(BX217&lt;&gt;"", ISERR(_xlfn.NUMBERVALUE(BX217))), "El valor de bonificaciones NO salariales debe ser un número válido. ", "")
)</f>
        <v/>
      </c>
      <c r="HD217" s="46">
        <f>IF($DS217,
IF( AND(BY217&lt;&gt;"", ISERR(_xlfn.NUMBERVALUE(BY217))), "El valor de compensaciones ordinarias debe ser un número válido. ", "")
)</f>
        <v/>
      </c>
      <c r="HE217" s="46">
        <f>IF($DS217,
IF( AND(BZ217&lt;&gt;"", ISERR(_xlfn.NUMBERVALUE(BZ217))), "El valor de compensaciones extraordinarias debe ser un número válido. ", "")
)</f>
        <v/>
      </c>
      <c r="HF217" s="46">
        <f>IF($DS217,
IF( AND(CA217&lt;&gt;"", ISERR(_xlfn.NUMBERVALUE(CA217))), "El valor de comisiones debe ser un número válido. ", "")
)</f>
        <v/>
      </c>
      <c r="HG217" s="46">
        <f>IF($DS217,
IF( AND(CB217&lt;&gt;"", ISERR(_xlfn.NUMBERVALUE(CB217))), "El valor de ausencia por huega debe ser un número válido. ", "")
)</f>
        <v/>
      </c>
      <c r="HH217" s="46">
        <f>IF($DS217,
IF( AND(CC217&lt;&gt;"", ISERR(_xlfn.NUMBERVALUE(CC217))), "El valor de anticipos debe ser un número válido. ", "")
)</f>
        <v/>
      </c>
      <c r="HI217" s="46">
        <f>IF($DS217,
IF( AND(CD217&lt;&gt;"", ISERR(_xlfn.NUMBERVALUE(CD217))), "El valor de pagos a terceros debe ser un número válido. ", "")
)</f>
        <v/>
      </c>
      <c r="HJ217" s="46">
        <f>IF($DS217,
IF( AND(CE217&lt;&gt;"", ISERR(_xlfn.NUMBERVALUE(CE217))), "El valor de dotación debe ser un número válido. ", "")
)</f>
        <v/>
      </c>
      <c r="HK217" s="46">
        <f>IF($DS217,
IF( AND(CF217&lt;&gt;"", ISERR(_xlfn.NUMBERVALUE(CF217))), "El valor de apoyo sostenibilidad debe ser un número válido. ", "")
)</f>
        <v/>
      </c>
      <c r="HL217" s="46">
        <f>IF($DS217,
IF( AND(CG217&lt;&gt;"", ISERR(_xlfn.NUMBERVALUE(CG217))), "El valor de teletrabajo debe ser un número válido. ", "")
)</f>
        <v/>
      </c>
      <c r="HM217" s="46">
        <f>IF($DS217,
IF( AND(CH217&lt;&gt;"", ISERR(_xlfn.NUMBERVALUE(CH217))), "El valor de bonificación de retiro debe ser un número válido. ", "")
)</f>
        <v/>
      </c>
      <c r="HN217" s="46">
        <f>IF($DS217,
IF( AND(CI217&lt;&gt;"", ISERR(_xlfn.NUMBERVALUE(CI217))), "El valor de indemnización de retiro debe ser un número válido. ", "")
)</f>
        <v/>
      </c>
      <c r="HO217" s="46">
        <f>IF($DS217,
IF( AND(CJ217&lt;&gt;"", ISERR(_xlfn.NUMBERVALUE(CJ217))), "El valor de reintegros debe ser un número válido. ", "")
)</f>
        <v/>
      </c>
      <c r="HP217" s="46">
        <f>CONCATENATE(CK217,CL217,CM217)&lt;&gt;""</f>
        <v/>
      </c>
      <c r="HQ217" s="46">
        <f>IF(AND($DS217,HP217),
IF(CK217="","Debes escribir la descripción de otro concepto no categorizado. ",""),
""
)</f>
        <v/>
      </c>
      <c r="HR217" s="46">
        <f>IF(AND($DS217,HP217),
IF(CONCATENATE(CL217,CM217)="","Debes escribir al menos un valor de concepto no categorizado (salarial o no salarial). ",
IF(ISERR(_xlfn.NUMBERVALUE(CL217)),"El valor salarial concepto no categorizado debe ser un número válido. ","")
),
""
)</f>
        <v/>
      </c>
      <c r="HS217" s="46">
        <f>IF(AND($DS217,HP217),
IF(CONCATENATE(CL217,CM217)="","Debes escribir al menos un valor de concepto no categorizado (salarial o no salarial). ",
IF(ISERR(_xlfn.NUMBERVALUE(CM217)),"El valor NO salarial concepto no categorizado debe ser un número válido. ","")
),
""
)</f>
        <v/>
      </c>
      <c r="HT217" s="46">
        <f>IF($DS217,
IF(CN217="","Debes escribir el porcentaje del aporte a salud. ",
IF( ISERR(_xlfn.NUMBERVALUE(CN217)), "El valor del porcentaje del aporte a salud debe ser un número válido. ", "")
)
)</f>
        <v/>
      </c>
      <c r="HU217" s="46">
        <f>IF($DS217,
IF(CO217="","Debes escribir el valor del aporte a salud. ",
IF( ISERR(_xlfn.NUMBERVALUE(CO217)), "El valor del aporte a salud debe ser un número válido. ", "")
)
)</f>
        <v/>
      </c>
      <c r="HV217" s="46">
        <f>IF($DS217,
IF( AND(CP217&lt;&gt;"", ISERR(_xlfn.NUMBERVALUE(CP217))), "El valor plan complementario debe ser un número válido. ", "")
)</f>
        <v/>
      </c>
      <c r="HW217" s="46">
        <f>IF($DS217,
IF(CQ217="","Debes escribir el porcentaje del aporte a pensión. ",
IF( ISERR(_xlfn.NUMBERVALUE(CQ217)), "El valor del porcentaje del aporte a pensión debe ser un número válido. ", "")
)
)</f>
        <v/>
      </c>
      <c r="HX217" s="46">
        <f>IF($DS217,
IF(CR217="","Debes escribir el valor del aporte a pensión. ",
IF( ISERR(_xlfn.NUMBERVALUE(CR217)), "El valor del aporte a salud debe ser un número válido. ", "")
)
)</f>
        <v/>
      </c>
      <c r="HY217" s="46">
        <f>IF($DS217,
IF( AND(CS217&lt;&gt;"", ISERR(_xlfn.NUMBERVALUE(CS217))), "El valor pensión voluntaria debe ser un número válido. ", "")
)</f>
        <v/>
      </c>
      <c r="HZ217" s="46">
        <f>CONCATENATE(CT217,CU217,CV217,CW217)&lt;&gt;""</f>
        <v/>
      </c>
      <c r="IA217" s="46">
        <f>IF(AND($DS217,HZ217),
IF(CT217="","Debes escribir el % del fondo de seguridad pensional. ",
IF( ISERR(_xlfn.NUMBERVALUE(CT217)), "El % del fondo de seguridad debe ser un número válido. ", "")
),
""
)</f>
        <v/>
      </c>
      <c r="IB217" s="46">
        <f>IF(AND($DS217,HZ217),
IF(CU217="","Debes escribir el valor del aporte al fondo de solidaridad pensional. ",
IF( ISERR(_xlfn.NUMBERVALUE(CU217)), "El valor del aporte al fondo de solidaridad pensional debe ser un número válido. ", "")
),
""
)</f>
        <v/>
      </c>
      <c r="IC217" s="46">
        <f>IF(AND($DS217,HZ217),
IF(CV217="","Debes escribir el % del fondo de subsistencia. ",
IF( ISERR(_xlfn.NUMBERVALUE(CV217)), "El % del fondo de subsistencia debe ser un número válido. ", "")
),
""
)</f>
        <v/>
      </c>
      <c r="ID217" s="46">
        <f>IF(AND($DS217,HZ217),
IF(CW217="","Debes escribir el valor del fondo de subsistencia. ",
IF( ISERR(_xlfn.NUMBERVALUE(CW217)), "El valor del fondo de subsistencia debe ser un número válido. ", "")
),
""
)</f>
        <v/>
      </c>
      <c r="IE217" s="46">
        <f>CONCATENATE(CX217,CY217)&lt;&gt;""</f>
        <v/>
      </c>
      <c r="IF217" s="46">
        <f>IF(AND($DS217,IE217),
IF(CX217="","Debes escribir el % de sindicato. ",
IF( ISERR(_xlfn.NUMBERVALUE(CX217)), "El % de sindicato debe ser un número válido. ", "")
),
""
)</f>
        <v/>
      </c>
      <c r="IG217" s="46">
        <f>IF(AND($DS217,IE217),
IF(CY217="","Debes escribir el valor del sindicato. ",
IF( ISERR(_xlfn.NUMBERVALUE(CY217)), "El valor del sindicato debe ser un número válido. ", "")
),
""
)</f>
        <v/>
      </c>
      <c r="IH217" s="46">
        <f>IF($DS217,
IF( AND(CZ217&lt;&gt;"", ISERR(_xlfn.NUMBERVALUE(CZ217))), "El valor de sanción pública debe ser un número válido. ", "")
)</f>
        <v/>
      </c>
      <c r="II217" s="46">
        <f>IF($DS217,
IF( AND(DA217&lt;&gt;"", ISERR(_xlfn.NUMBERVALUE(DA217))), "El valor de sanción privada debe ser un número válido. ", "")
)</f>
        <v/>
      </c>
      <c r="IJ217" s="46">
        <f>CONCATENATE(DB217,DC217)&lt;&gt;""</f>
        <v/>
      </c>
      <c r="IK217" s="46">
        <f>IF(AND($DS217,IJ217),
IF(DB217="","Debes escribir la descripción de libranza. ",""),
""
)</f>
        <v/>
      </c>
      <c r="IL217" s="46">
        <f>IF(AND($DS217,IJ217),
IF(DC217="","Debes escribir la cuota libranza. ",
IF(ISERR(_xlfn.NUMBERVALUE(DC217)),"El valor de la cuota libranza debe ser un número válido. ","")
),
""
)</f>
        <v/>
      </c>
      <c r="IM217" s="46">
        <f>IF($DS217,
IF( AND(DD217&lt;&gt;"", ISERR(_xlfn.NUMBERVALUE(DD217))), "El valor de pagos a terceros debe ser un número válido. ", "")
)</f>
        <v/>
      </c>
      <c r="IN217" s="46">
        <f>IF($DS217,
IF( AND(DE217&lt;&gt;"", ISERR(_xlfn.NUMBERVALUE(DE217))), "El valor de anticipos debe ser un número válido. ", "")
)</f>
        <v/>
      </c>
      <c r="IO217" s="46">
        <f>IF($DS217,
IF( AND(DF217&lt;&gt;"", ISERR(_xlfn.NUMBERVALUE(DF217))), "El valor de AFC debe ser un número válido. ", "")
)</f>
        <v/>
      </c>
      <c r="IP217" s="46">
        <f>IF($DS217,
IF( AND(DG217&lt;&gt;"", ISERR(_xlfn.NUMBERVALUE(DG217))), "El valor de rete-fuente debe ser un número válido. ", "")
)</f>
        <v/>
      </c>
      <c r="IQ217" s="46">
        <f>IF($DS217,
IF( AND(DH217&lt;&gt;"", ISERR(_xlfn.NUMBERVALUE(DH217))), "El valor de cooperativa de trabajo debe ser un número válido. ", "")
)</f>
        <v/>
      </c>
      <c r="IR217" s="46">
        <f>IF($DS217,
IF( AND(DI217&lt;&gt;"", ISERR(_xlfn.NUMBERVALUE(DI217))), "El valor de embargo fiscal debe ser un número válido. ", "")
)</f>
        <v/>
      </c>
      <c r="IS217" s="46">
        <f>IF($DS217,
IF( AND(DJ217&lt;&gt;"", ISERR(_xlfn.NUMBERVALUE(DJ217))), "El valor de educación debe ser un número válido. ", "")
)</f>
        <v/>
      </c>
      <c r="IT217" s="46">
        <f>IF($DS217,
IF( AND(DK217&lt;&gt;"", ISERR(_xlfn.NUMBERVALUE(DK217))), "El valor de reintegro debe ser un número válido. ", "")
)</f>
        <v/>
      </c>
      <c r="IU217" s="46">
        <f>IF($DS217,
IF( AND(DL217&lt;&gt;"", ISERR(_xlfn.NUMBERVALUE(DL217))), "El valor de deuda debe ser un número válido. ", "")
)</f>
        <v/>
      </c>
      <c r="IV217" s="46">
        <f>IF($DS217,
IF( AND(DM217&lt;&gt;"", ISERR(_xlfn.NUMBERVALUE(DM217))), "El valor de otras deducciones debe ser un número válido. ", "")
)</f>
        <v/>
      </c>
      <c r="IW217" s="46">
        <f>IF($DS217,
IF(DN217="","Debes escribir el valor de los devengos totales. ",
IF( ISERR(_xlfn.NUMBERVALUE(DN217)), "El valor de los devengos totales debe ser un número válido. ", "")
)
)</f>
        <v/>
      </c>
      <c r="IX217" s="46">
        <f>IF($DS217,
IF(DO217="","Debes escribir el valor de las deducciones totales. ",
IF( ISERR(_xlfn.NUMBERVALUE(DO217)), "El valor de las deducciones totales debe ser un número válido. ", "")
)
)</f>
        <v/>
      </c>
      <c r="IY217" s="46">
        <f>IF($DS217,
IF(DP217="","Debes escribir el valor del salario total. ",
IF( ISERR(_xlfn.NUMBERVALUE(DP217)), "El valor del salario total debe ser un número válido. ", "")
)
)</f>
        <v/>
      </c>
    </row>
    <row r="218">
      <c r="B218" s="48" t="n">
        <v>206</v>
      </c>
      <c r="C218" s="61">
        <f>IF(AND(DS218,DP218&lt;&gt;""),
IF(DQ218="","OK","Error"),
""
)</f>
        <v/>
      </c>
      <c r="D218" s="53" t="n"/>
      <c r="E218" s="52" t="n"/>
      <c r="F218" s="112" t="n"/>
      <c r="G218" s="52" t="n"/>
      <c r="H218" s="53" t="n"/>
      <c r="I218" s="52" t="n"/>
      <c r="J218" s="52" t="n"/>
      <c r="K218" s="53" t="n"/>
      <c r="L218" s="55" t="n"/>
      <c r="M218" s="108" t="n"/>
      <c r="N218" s="56" t="n"/>
      <c r="O218" s="52" t="n"/>
      <c r="P218" s="52" t="n"/>
      <c r="Q218" s="52" t="n"/>
      <c r="R218" s="52" t="n"/>
      <c r="S218" s="52" t="n"/>
      <c r="T218" s="53" t="n"/>
      <c r="U218" s="52" t="n"/>
      <c r="V218" s="52" t="n"/>
      <c r="W218" s="55" t="n"/>
      <c r="X218" s="55" t="n"/>
      <c r="Y218" s="52" t="n"/>
      <c r="Z218" s="55" t="n"/>
      <c r="AA218" s="52" t="n"/>
      <c r="AB218" s="53" t="n"/>
      <c r="AC218" s="53" t="n"/>
      <c r="AD218" s="53" t="n"/>
      <c r="AE218" s="177" t="n"/>
      <c r="AF218" s="113" t="n"/>
      <c r="AG218" s="177" t="n"/>
      <c r="AH218" s="178" t="n"/>
      <c r="AI218" s="178" t="n"/>
      <c r="AJ218" s="178" t="n"/>
      <c r="AK218" s="114" t="n"/>
      <c r="AL218" s="178" t="n"/>
      <c r="AM218" s="114" t="n"/>
      <c r="AN218" s="178" t="n"/>
      <c r="AO218" s="114" t="n"/>
      <c r="AP218" s="178" t="n"/>
      <c r="AQ218" s="114" t="n"/>
      <c r="AR218" s="178" t="n"/>
      <c r="AS218" s="114" t="n"/>
      <c r="AT218" s="178" t="n"/>
      <c r="AU218" s="114" t="n"/>
      <c r="AV218" s="178" t="n"/>
      <c r="AW218" s="114" t="n"/>
      <c r="AX218" s="178" t="n"/>
      <c r="AY218" s="114" t="n"/>
      <c r="AZ218" s="178" t="n"/>
      <c r="BA218" s="114" t="n"/>
      <c r="BB218" s="178" t="n"/>
      <c r="BC218" s="114" t="n"/>
      <c r="BD218" s="178" t="n"/>
      <c r="BE218" s="178" t="n"/>
      <c r="BF218" s="178" t="n"/>
      <c r="BG218" s="59" t="n"/>
      <c r="BH218" s="178" t="n"/>
      <c r="BI218" s="114" t="n"/>
      <c r="BJ218" s="53" t="n"/>
      <c r="BK218" s="178" t="n"/>
      <c r="BL218" s="114" t="n"/>
      <c r="BM218" s="178" t="n"/>
      <c r="BN218" s="114" t="n"/>
      <c r="BO218" s="178" t="n"/>
      <c r="BP218" s="178" t="n"/>
      <c r="BQ218" s="178" t="n"/>
      <c r="BR218" s="178" t="n"/>
      <c r="BS218" s="178" t="n"/>
      <c r="BT218" s="178" t="n"/>
      <c r="BU218" s="178" t="n"/>
      <c r="BV218" s="178" t="n"/>
      <c r="BW218" s="178" t="n"/>
      <c r="BX218" s="178" t="n"/>
      <c r="BY218" s="178" t="n"/>
      <c r="BZ218" s="178" t="n"/>
      <c r="CA218" s="178" t="n"/>
      <c r="CB218" s="178" t="n"/>
      <c r="CC218" s="178" t="n"/>
      <c r="CD218" s="178" t="n"/>
      <c r="CE218" s="178" t="n"/>
      <c r="CF218" s="178" t="n"/>
      <c r="CG218" s="178" t="n"/>
      <c r="CH218" s="178" t="n"/>
      <c r="CI218" s="178" t="n"/>
      <c r="CJ218" s="178" t="n"/>
      <c r="CK218" s="53" t="n"/>
      <c r="CL218" s="178" t="n"/>
      <c r="CM218" s="178" t="n"/>
      <c r="CN218" s="60" t="n"/>
      <c r="CO218" s="177" t="n"/>
      <c r="CP218" s="178" t="n"/>
      <c r="CQ218" s="60" t="n"/>
      <c r="CR218" s="177" t="n"/>
      <c r="CS218" s="178" t="n"/>
      <c r="CT218" s="59" t="n"/>
      <c r="CU218" s="178" t="n"/>
      <c r="CV218" s="59" t="n"/>
      <c r="CW218" s="178" t="n"/>
      <c r="CX218" s="59" t="n"/>
      <c r="CY218" s="178" t="n"/>
      <c r="CZ218" s="178" t="n"/>
      <c r="DA218" s="178" t="n"/>
      <c r="DB218" s="53" t="n"/>
      <c r="DC218" s="178" t="n"/>
      <c r="DD218" s="178" t="n"/>
      <c r="DE218" s="178" t="n"/>
      <c r="DF218" s="178" t="n"/>
      <c r="DG218" s="178" t="n"/>
      <c r="DH218" s="178" t="n"/>
      <c r="DI218" s="178" t="n"/>
      <c r="DJ218" s="178" t="n"/>
      <c r="DK218" s="178" t="n"/>
      <c r="DL218" s="178" t="n"/>
      <c r="DM218" s="178" t="n"/>
      <c r="DN218" s="177" t="n"/>
      <c r="DO218" s="177" t="n"/>
      <c r="DP218" s="177" t="n"/>
      <c r="DQ218" s="76">
        <f>IF(AND(DS218,DP218&lt;&gt;""),
CONCATENATE(DT218,DU218,DV218,DW218,DX218,DY218,DZ218,EA218,EB218,EC218,ED218,EE218,EF218,EG218,EH218,EI218,EJ218,EK218,EL218,EM218,EN218,EO218,EP218,EQ218,ES218,ET218,EU218,EV218,EW218,EX218,EY218,EZ218,FA218,FC218,FD218,FF218,FG218,FI218,FJ218,FL218,FM218,FO218,FP218,FR218,FS218,FU218,FV218,FX218,FY218,GA218,GB218,GD218,GE218,GF218,GH218,GI218,GJ218,GL218,GM218,GN218,GP218,GQ218,GS218,GT218,GU218,GV218,GW218,GX218,GY218,GZ218,HA218,HB218,HC218,HD218,HE218,HF218,HG218,HH218,HI218,HJ218,HK218,HL218,HM218,HN218,HO218,HQ218,HR218,HS218,HT218,HU218,HV218,HW218,HX218,HY218,IA218,IB218,IC218,ID218,IF218,IG218,IH218,II218,IK218,IL218,IM218,IN218,IO218,IP218,IQ218,IR218,IS218,IT218,IU218,IV218,IW218,IX218,IY218,IZ218),
""
)</f>
        <v/>
      </c>
      <c r="DR218" s="53" t="n"/>
      <c r="DS218" s="46">
        <f>CONCATENATE(D218,$E218,$F218,$G218,H218,$I218,$J218,K218,$L218,$M218,N218,$O218,$P218,$Q218,$R218,$S218,T218,$U218,$V218,$W218,$X218,$Y218,$Z218,$AA218,AB218,AC218,AD218,$AE218,$AF218,$AG218,AH218,AI218,AJ218,AK218,AL218,AM218,AN218,AO218,AP218,AQ218,AR218,AS218,AT218,AU218,AV218,AW218,AX218,AY218,AZ218,BA218,BB218,BC218,BD218,BE218,BF218,BG218,BH218,BI218,BJ218,BK218,BL218,BM218,BN218,BO218,BP218,BQ218,BR218,BS218,BT218,BU218,BV218,BW218,BX218,BY218,BZ218,CA218,CB218,CC218,CD218,CE218,CF218,CG218,CH218,CI218,CJ218,CK218,CL218,CM218,$CN218,$CO218,CP218,$CQ218,$CR218,CS218,CT218,CU218,CV218,CW218,CX218,CY218,CZ218,DA218,DB218,DC218,DD218,DE218,DF218,DG218,DH218,DI218,DJ218,DK218,DL218,DM218,$DN218,$DO218,$DP218,DR218)&lt;&gt;""</f>
        <v/>
      </c>
      <c r="DT218" s="46">
        <f>IF(AND($DS218,$E$4&lt;&gt;""),
IF(LEFT($E$4,2) = "1.",
IF(D218&lt;&gt;"","El CUNE sólo se envía en operaciones de novedad o ajuste. ",""),
IF(D218="","Debes escribir un CUNE válido para realizar operaciones de novedad o ajuste. ","")),
""
)</f>
        <v/>
      </c>
      <c r="DU218" s="46">
        <f>IF($DS218,
IF(E218="","Debes seleccionar el tipo de documento del empleado. ",
IF(_xlfn.IFNA(VLOOKUP(E218,TIPO_DE_DOCUMENTO,1,FALSE),-1)=-1,"El tipo de documento no es válido (por favor seleccionarlo de la lista). ","")
)
)</f>
        <v/>
      </c>
      <c r="DV218" s="46">
        <f>IF($DS218,
IF(F218="","Debes escribir el número de documento del empleado. ","")
)</f>
        <v/>
      </c>
      <c r="DW218" s="46">
        <f>IF($DS218,
IF(G218="","Debes escribir el primer nombre del empleado. ","")
)</f>
        <v/>
      </c>
      <c r="DY218" s="46">
        <f>IF($DS218,
IF(I218="","Debes escribir el primer apellido del empleado. ","")
)</f>
        <v/>
      </c>
      <c r="DZ218" s="46">
        <f>IF($DS218,
IF(J218="","Debes escribir el segundo apellido del empleado. ","")
)</f>
        <v/>
      </c>
      <c r="EB218" s="46">
        <f>IF($DS218,
IF(L218="","Debes escribir la fecha de ingreso del empleado. ",
IF(ISERR(DATE(YEAR(L218),MONTH(L218),DAY(L218))), "El valor ingresado en fecha de ingreso no tiene un formato válido. ","")
)
)</f>
        <v/>
      </c>
      <c r="EC218" s="46">
        <f>IF($DS218,
IF(M218="","Debes escribir el tiempo laborado. ",
IF( IFERROR(INT(M218),1.1) &lt;&gt; IFERROR(_xlfn.NUMBERVALUE(M218),1), "El valor de los días trabajados debe ser un número entero. ", "")
)
)</f>
        <v/>
      </c>
      <c r="ED218" s="46">
        <f>IF($DS218,
IF( AND(N218&lt;&gt;"", ISERR(DATE(YEAR(N218),MONTH(N218),DAY(N218))) ), "El valor ingresado en fecha de ingreso no tiene un formato válido. ",
IF( AND(N218&lt;&gt;"", $E$6&lt;&gt;"", DATE(YEAR(N218), MONTH(N218), 1) &lt;&gt; IFERROR(DATE(MID($E$6, 1, 4), MID($E$6, 6, 2),1), "1/1/1900") ), "La fecha de retiro debe estar dentro del período liquidado. ", "")
)
)</f>
        <v/>
      </c>
      <c r="EE218" s="46">
        <f>IF($DS218,
IF(O218="","Debes seleccionar el tipo de trabajador. ",
IF(_xlfn.IFNA(VLOOKUP(O218,TIPO_DE_TRABAJADOR,1,FALSE),-1)=-1,"El tipo de trabajador no es válido (por favor seleccionarlo de la lista). ","")
)
)</f>
        <v/>
      </c>
      <c r="EF218" s="46">
        <f>IF($DS218,
IF(P218="","Debes seleccionar si es un trabajador dependiente pensionado por vejez. ",
IF(_xlfn.IFNA(VLOOKUP(P218,SUBTIPO_DE_TRABAJADOR,1,FALSE),-1)=-1,"El tipo de trabajador dependiente pensionado por vejez no es válido (por favor seleccionarlo de la lista). ","")
)
)</f>
        <v/>
      </c>
      <c r="EG218" s="46">
        <f>IF($DS218,
IF(Q218="","Debes seleccionar el tipo de contrato del trabajador. ",
IF(_xlfn.IFNA(VLOOKUP(Q218,TIPO_DE_CONTRATO,1,FALSE),-1)=-1,"El tipo de contrato del trabajador no es válido (por favor seleccionarlo de la lista). ","")
)
)</f>
        <v/>
      </c>
      <c r="EH218" s="46">
        <f>IF($DS218,
IF(R218="","Debes seleccionar si es un salario integral. ",
IF(_xlfn.IFNA(VLOOKUP(R218,SI_NO,1,FALSE),-1)=-1,"Valor no válido para salario integral (por favor seleccionarlo de la lista). ","")
)
)</f>
        <v/>
      </c>
      <c r="EI218" s="46">
        <f>IF($DS218,
IF(S218="","Debes seleccionar si el trabajador realiza actividades de riesgo. ",
IF(_xlfn.IFNA(VLOOKUP(S218,SI_NO,1,FALSE),-1)=-1,"Valor no válido para actividad de alto riesgo (por favor seleccionarlo de la lista). ","")
)
)</f>
        <v/>
      </c>
      <c r="EK218" s="46">
        <f>IF($DS218,
IF(U218="","Debes escribir el código del municipio de residencia del trabajador. ",
IF(_xlfn.IFNA(VLOOKUP(U218,MUNICIPIO,1,FALSE),-1)=-1,"El municipio de residencia del trabajador es inválido (por favor seleccionarlo de la lista). ","")
)
)</f>
        <v/>
      </c>
      <c r="EL218" s="46">
        <f>IF($DS218,
IF(V218="","Debes escribir el la dirección de residendia del trabajador. ","")
)</f>
        <v/>
      </c>
      <c r="EM218" s="46">
        <f>IF($DS218,
IF(W218="","Debes escribir la fecha de inicio de la liquidación. ",
IF(ISERR(DATE(YEAR(W218),MONTH(W218),DAY(W218))),"El valor ingresado en fecha de inicio de liquidación no tiene un formato válido. ",
IF( AND($E$6&lt;&gt;"", DATE(YEAR(W218), MONTH(W218), 1) &lt;&gt; IFERROR(DATE(MID($E$6, 1, 4), MID($E$6, 6, 2),1), "1/1/1900") ), "La fecha de inicio de la liquidación debe estar dentro del período liquidado. ", "")
)
)
)</f>
        <v/>
      </c>
      <c r="EN218" s="46">
        <f>IF($DS218,
IF(X218="","Debes escribir la fecha de fin de la liquidación. ",
IF(ISERR(DATE(YEAR(X218),MONTH(X218),DAY(X218))),"El valor ingresado en fecha de fin de liquidación no tiene un formato válido. ",
IF( AND($E$6&lt;&gt;"", DATE(YEAR(X218), MONTH(X218), 1) &lt;&gt; IFERROR(DATE(MID($E$6, 1, 4), MID($E$6, 6, 2),1), "1/1/1900") ), "La fecha de fin de la liquidación debe estar dentro del período liquidado. ", "")
)
)
)</f>
        <v/>
      </c>
      <c r="EO218" s="46">
        <f>IF($DS218,
IF(Y218="","Debes escribir la frecuencia de pago del trabajador. ",
IF(_xlfn.IFNA(VLOOKUP(Y218,PERÍODO_DE_NÓMINA,1,FALSE),-1)=-1,"La frecuencia de pago es inválida (por favor seleccionarlo de la lista). ","")
)
)</f>
        <v/>
      </c>
      <c r="EP218" s="46">
        <f>IF($DS218,
IF(Z218="","Debes escribir la fecha de pago. ",
IF(ISERR(DATE(YEAR(Z218),MONTH(Z218),DAY(Z218))), "El valor ingresado en fecha de pago no tiene un formato válido. ","")
)
)</f>
        <v/>
      </c>
      <c r="EQ218" s="46">
        <f>IF($DS218,
IF(AA218="","Debes escribir el medio de pago. ",
IF(_xlfn.IFNA(VLOOKUP(AA218,MEDIOS_DE_PAGO,1,FALSE),-1)=-1,"El medio de pago es inválido (por favor seleccionarlo de la lista). ","")
)
)</f>
        <v/>
      </c>
      <c r="ER218" s="46">
        <f>OR(AA218='Tablas '!$T$4,AA218='Tablas '!$T$7,AA218='Tablas '!$T$8,AA218='Tablas '!$T$11)</f>
        <v/>
      </c>
      <c r="ES218" s="46">
        <f>IF(AND($DS218,ER218),
IF(AB218="","Debes escribir la entidad bancaria. ",""),
""
)</f>
        <v/>
      </c>
      <c r="ET218" s="46">
        <f>IF(AND($DS218,ER218),
IF(AC218="","Debes escribir el tipo de cuenta bancaria. ",
IF(_xlfn.IFNA(VLOOKUP(AC218,TIPO_DE_CUENTA,1,FALSE),-1)=-1,"El tipo de cuenta bancaria es inválida (por favor seleccionarlo de la lista). ","")
),
""
)</f>
        <v/>
      </c>
      <c r="EU218" s="46">
        <f>IF(AND($DS218,ER218),
IF(AD218="","Debes escribir el número de cuenta bancaria. ",""),
""
)</f>
        <v/>
      </c>
      <c r="EV218" s="46">
        <f>IF($DS218,
IF(AE218="","Debes escribir el valor del sueldo básico. ",
IF( ISERR(_xlfn.NUMBERVALUE(AE218)), "El valor del sueldo básico debe ser un número válido. ", "")
)
)</f>
        <v/>
      </c>
      <c r="EW218" s="46">
        <f>IF($DS218,
IF(AF218="","Debes escribir el número de días trabajados. ",
IF( IFERROR(INT(AF218),1.1) &lt;&gt; IFERROR(_xlfn.NUMBERVALUE(AF218),1), "La cantidad de días trabajados debe ser un número entero. ", "")
)
)</f>
        <v/>
      </c>
      <c r="EX218" s="46">
        <f>IF($DS218,
IF(AG218="","Debes escribir el valor del sueldo trabajado. ",
IF( ISERR(_xlfn.NUMBERVALUE(AG218)), "El valor del sueldo trabajado debe ser un número válido. ", "")
)
)</f>
        <v/>
      </c>
      <c r="EY218" s="46">
        <f>IF($DS218,
IF( AND(AH218&lt;&gt;"", ISERR(_xlfn.NUMBERVALUE(AH218))), "El valor del auxilio de transporte debe ser un número válido. ", "")
)</f>
        <v/>
      </c>
      <c r="EZ218" s="46">
        <f>IF($DS218,
IF( AND(AI218&lt;&gt;"", ISERR(_xlfn.NUMBERVALUE(AI218))), "El valor de viáticos salariales debe ser un número válido. ", "")
)</f>
        <v/>
      </c>
      <c r="FA218" s="46">
        <f>IF($DS218,
IF( AND(AJ218&lt;&gt;"", ISERR(_xlfn.NUMBERVALUE(AJ218))), "El valor de viáticos NO salariales debe ser un número válido. ", "")
)</f>
        <v/>
      </c>
      <c r="FB218" s="46">
        <f>CONCATENATE(AK218,AL218)&lt;&gt;""</f>
        <v/>
      </c>
      <c r="FC218" s="46">
        <f>IF(AND($DS218,FB218),
IF(AK218="","Debes escribir el número de horas extras diurnas. ",
IF( IFERROR(INT(AK218),1.1) &lt;&gt; IFERROR(_xlfn.NUMBERVALUE(AK218),1), "La cantidad de horas extras diurnas debe ser un número entero. ", "")
),
""
)</f>
        <v/>
      </c>
      <c r="FD218" s="46">
        <f>IF(AND($DS218,FB218),
IF(AL218="","Debes escribir el valor de las horas extras diurnas. ",
IF( ISERR(_xlfn.NUMBERVALUE(AL218)), "El valor de las horas extras duirnas debe ser un número válido. ", "")
),
""
)</f>
        <v/>
      </c>
      <c r="FE218" s="46">
        <f>CONCATENATE(AM218,AN218)&lt;&gt;""</f>
        <v/>
      </c>
      <c r="FF218" s="46">
        <f>IF(AND($DS218,FE218),
IF(AM218="","Debes escribir el número de horas extras nocturnas. ",
IF( IFERROR(INT(AM218),1.1) &lt;&gt; IFERROR(_xlfn.NUMBERVALUE(AM218),1), "La cantidad de horas extras nocturnas debe ser un número entero. ", "")
),
""
)</f>
        <v/>
      </c>
      <c r="FG218" s="46">
        <f>IF(AND($DS218,FE218),
IF(AN218="","Debes escribir el valor de las horas extras nocturnas. ",
IF( ISERR(_xlfn.NUMBERVALUE(AN218)), "El valor de las horas extras nocturnas debe ser un número válido. ", "")
),
""
)</f>
        <v/>
      </c>
      <c r="FH218" s="46">
        <f>CONCATENATE(AO218,AP218)&lt;&gt;""</f>
        <v/>
      </c>
      <c r="FI218" s="46">
        <f>IF(AND($DS218,FH218),
IF(AO218="","Debes escribir el número de horas extras diurnas dominicales y festivas. ",
IF( IFERROR(INT(AO218),1.1) &lt;&gt; IFERROR(_xlfn.NUMBERVALUE(AO218),1), "La cantidad de horas extras diurnas dominicales y festivas debe ser un número entero. ", "")
),
""
)</f>
        <v/>
      </c>
      <c r="FJ218" s="46">
        <f>IF(AND($DS218,FH218),
IF(AP218="","Debes escribir el valor de las horas extras diurnas dominicales y festivas. ",
IF( ISERR(_xlfn.NUMBERVALUE(AP218)), "El valor de las horas extras diurnas dominicales y festivas debe ser un número válido. ", "")
),
""
)</f>
        <v/>
      </c>
      <c r="FK218" s="46">
        <f>CONCATENATE(AQ218,AR218)&lt;&gt;""</f>
        <v/>
      </c>
      <c r="FL218" s="46">
        <f>IF(AND($DS218,FK218),
IF(AQ218="","Debes escribir el número de horas extras nocturnas dominicales y festivas. ",
IF( IFERROR(INT(AQ218),1.1) &lt;&gt; IFERROR(_xlfn.NUMBERVALUE(AQ218),1), "La cantidad de horas extras nocturnas dominicales y festivas debe ser un número entero. ", "")
),
""
)</f>
        <v/>
      </c>
      <c r="FM218" s="46">
        <f>IF(AND($DS218,FK218),
IF(AR218="","Debes escribir el valor de las horas extras nocturnas dominicales y festivas. ",
IF( ISERR(_xlfn.NUMBERVALUE(AR218)), "El valor de las horas extras nocturnas dominicales y festivas debe ser un número válido. ", "")
),
""
)</f>
        <v/>
      </c>
      <c r="FN218" s="46">
        <f>CONCATENATE(AS218,AT218)&lt;&gt;""</f>
        <v/>
      </c>
      <c r="FO218" s="46">
        <f>IF(AND($DS218,FN218),
IF(AS218="","Debes escribir el número de horas recargo nocturno. ",
IF( IFERROR(INT(AS218),1.1) &lt;&gt; IFERROR(_xlfn.NUMBERVALUE(AS218),1), "La cantidad de horas recargo nocturno debe ser un número entero. ", "")
),
""
)</f>
        <v/>
      </c>
      <c r="FP218" s="46">
        <f>IF(AND($DS218,FN218),
IF(AT218="","Debes escribir el valor de las horas recargo nocturno. ",
IF( ISERR(_xlfn.NUMBERVALUE(AT218)), "El valor de las horas recargo nocturno debe ser un número válido. ", "")
),
""
)</f>
        <v/>
      </c>
      <c r="FQ218" s="46">
        <f>CONCATENATE(AU218,AV218)&lt;&gt;""</f>
        <v/>
      </c>
      <c r="FR218" s="46">
        <f>IF(AND($DS218,FQ218),
IF(AU218="","Debes escribir el número de horas recargo diurno dominical y festivo. ",
IF( IFERROR(INT(AU218),1.1) &lt;&gt; IFERROR(_xlfn.NUMBERVALUE(AU218),1), "La cantidad de horas recargo diurno dominical y festivo debe ser un número entero. ", "")
),
""
)</f>
        <v/>
      </c>
      <c r="FS218" s="46">
        <f>IF(AND($DS218,FQ218),
IF(AV218="","Debes escribir el valor de las horas recargo diurno dominical y festivo. ",
IF( ISERR(_xlfn.NUMBERVALUE(AV218)), "El valor de las horas recargo diurno dominical y festivo debe ser un número válido. ", "")
),
""
)</f>
        <v/>
      </c>
      <c r="FT218" s="46">
        <f>CONCATENATE(AW218,AX218)&lt;&gt;""</f>
        <v/>
      </c>
      <c r="FU218" s="46">
        <f>IF(AND($DS218,FT218),
IF(AW218="","Debes escribir el número de horas recargo nocturno dominical y festivo. ",
IF( IFERROR(INT(AW218),1.1) &lt;&gt; IFERROR(_xlfn.NUMBERVALUE(AW218),1), "La cantidad de horas recargo nocturno dominical y festivo debe ser un número entero. ", "")
),
""
)</f>
        <v/>
      </c>
      <c r="FV218" s="46">
        <f>IF(AND($DS218,FT218),
IF(AX218="","Debes escribir el valor de las horas recargo nocturno dominical y festivo. ",
IF( ISERR(_xlfn.NUMBERVALUE(AX218)), "El valor de las horas recargo nocturno dominical y festivo debe ser un número válido. ", "")
),
""
)</f>
        <v/>
      </c>
      <c r="FW218" s="46">
        <f>CONCATENATE(AY218,AZ218)&lt;&gt;""</f>
        <v/>
      </c>
      <c r="FX218" s="46">
        <f>IF(AND($DS218,FW218),
IF(AY218="","Debes escribir el número de días de vacaciones comunes. ",
IF( IFERROR(INT(AY218),1.1) &lt;&gt; IFERROR(_xlfn.NUMBERVALUE(AY218),1), "La cantidad de días de vacaciones comunes debe ser un número entero. ", "")
),
""
)</f>
        <v/>
      </c>
      <c r="FY218" s="46">
        <f>IF(AND($DS218,FW218),
IF(AZ218="","Debes escribir el valor de las vacaciones comunes. ",
IF( ISERR(_xlfn.NUMBERVALUE(AZ218)), "El valor de las vacaciones comunes debe ser un número válido. ", "")
),
""
)</f>
        <v/>
      </c>
      <c r="FZ218" s="46">
        <f>CONCATENATE(BA218,BB218)&lt;&gt;""</f>
        <v/>
      </c>
      <c r="GA218" s="46">
        <f>IF(AND($DS218,FZ218),
IF(BA218="","Debes escribir el número de días de vacaciones compensadas. ",
IF( IFERROR(INT(BA218),1.1) &lt;&gt; IFERROR(_xlfn.NUMBERVALUE(BA218),1), "La cantidad de días de vacaciones compensadas debe ser un número entero. ", "")
),
""
)</f>
        <v/>
      </c>
      <c r="GB218" s="46">
        <f>IF(AND($DS218,FZ218),
IF(BB218="","Debes escribir el valor de las vacaciones compensadas. ",
IF( ISERR(_xlfn.NUMBERVALUE(BB218)), "El valor de las vacaciones compensadas debe ser un número válido. ", "")
),
""
)</f>
        <v/>
      </c>
      <c r="GC218" s="46">
        <f>CONCATENATE(BC218,BD218)&lt;&gt;""</f>
        <v/>
      </c>
      <c r="GD218" s="46">
        <f>IF(AND($DS218,GC218),
IF(BC218="","Debes escribir el número de días de prima salarial. ",
IF( IFERROR(INT(BC218),1.1) &lt;&gt; IFERROR(_xlfn.NUMBERVALUE(BC218),1), "La cantidad de días de prima salarial debe ser un número entero. ", "")
),
""
)</f>
        <v/>
      </c>
      <c r="GE218" s="46">
        <f>IF(AND($DS218,GC218),
IF(BD218="","Debes escribir el valor de los días de prima salarial. ",
IF( ISERR(_xlfn.NUMBERVALUE(BD218)), "El valor de los días de prima salarial debe ser un número válido. ", "")
),
""
)</f>
        <v/>
      </c>
      <c r="GF218" s="46">
        <f>IF($DS218,
IF( AND(BE218&lt;&gt;"", ISERR(_xlfn.NUMBERVALUE(BE218))), "El valor de la prima NO saliarial debe ser un número válido. ", "")
)</f>
        <v/>
      </c>
      <c r="GG218" s="46">
        <f>CONCATENATE(BF218,BG218,BH218)&lt;&gt;""</f>
        <v/>
      </c>
      <c r="GH218" s="46">
        <f>IF(AND($DS218,GG218),
IF(BF218="","Debes escribir el valor de las cesantías. ",
IF( ISERR(_xlfn.NUMBERVALUE(BF218)), "El valor de las cesantías debe ser un número válido. ", "")
),
""
)</f>
        <v/>
      </c>
      <c r="GI218" s="46">
        <f>IF(AND($DS218,GG218),
IF(BG218="","Debes escribir el % de cesantías. ",
IF( ISERR(_xlfn.NUMBERVALUE(BG218)), "El % de cesantías debe ser un número válido. ", "")
),
""
)</f>
        <v/>
      </c>
      <c r="GJ218" s="46">
        <f>IF(AND($DS218,GG218),
IF(BH218="","Debes escribir el valor de intereses de cesantías. ",
IF( ISERR(_xlfn.NUMBERVALUE(BH218)), "El valor de intereses de cesantías debe ser un número válido. ", "")
),
""
)</f>
        <v/>
      </c>
      <c r="GK218" s="46">
        <f>CONCATENATE(BI218,BJ218,BK218)&lt;&gt;""</f>
        <v/>
      </c>
      <c r="GL218" s="46">
        <f>IF(AND($DS218,GK218),
IF(BI218="","Debes escribir el número de días de incapacidad. ",
IF( IFERROR(INT(BI218),1.1) &lt;&gt; IFERROR(_xlfn.NUMBERVALUE(BI218),1), "La cantidad de días de incapacidad debe ser un número entero. ", "")
),
""
)</f>
        <v/>
      </c>
      <c r="GM218" s="46">
        <f>IF(AND($DS218,GK218),
IF(BJ218="","Debes escribir el tipo de incapacidad. ",
IF(_xlfn.IFNA(VLOOKUP(BJ218,TIPO_DE_INCAPACIDAD,1,FALSE),-1)=-1,"El tipo de incapacidad es inválida (por favor seleccionarlo de la lista). ","")
),
""
)</f>
        <v/>
      </c>
      <c r="GN218" s="46">
        <f>IF(AND($DS218,GK218),
IF(BK218="","Debes escribir el valor de la incapacidad. ",
IF( ISERR(_xlfn.NUMBERVALUE(BK218)), "El valor de la incapacidad debe ser un número válido. ", "")
),
""
)</f>
        <v/>
      </c>
      <c r="GO218" s="46">
        <f>CONCATENATE(BL218,BM218)&lt;&gt;""</f>
        <v/>
      </c>
      <c r="GP218" s="46">
        <f>IF(AND($DS218,GO218),
IF(BL218="","Debes escribir el número de días de licencia de maternidad o paternidad. ",
IF( IFERROR(INT(BL218),1.1) &lt;&gt; IFERROR(_xlfn.NUMBERVALUE(BL218),1), "La cantidad de días de licencia de maternidad o paternidad debe ser un número entero. ", "")
),
""
)</f>
        <v/>
      </c>
      <c r="GQ218" s="46">
        <f>IF(AND($DS218,GO218),
IF(BM218="","Debes escribir el valor de la licencia de maternidad o paternidad. ",
IF( ISERR(_xlfn.NUMBERVALUE(BM218)), "El valor de la licencia de maternidad o paternidad debe ser un número válido. ", "")
),
""
)</f>
        <v/>
      </c>
      <c r="GR218" s="46">
        <f>CONCATENATE(BN218,BO218)&lt;&gt;""</f>
        <v/>
      </c>
      <c r="GS218" s="46">
        <f>IF(AND($DS218,GR218),
IF(BN218="","Debes escribir el número de días de licencia remunerada. ",
IF( IFERROR(INT(BN218),1.1) &lt;&gt; IFERROR(_xlfn.NUMBERVALUE(BN218),1), "La cantidad de días de licencia remunerada debe ser un número entero. ", "")
),
""
)</f>
        <v/>
      </c>
      <c r="GT218" s="46">
        <f>IF(AND($DS218,GR218),
IF(BO218="","Debes escribir el valor de la licencia remunerada. ",
IF( ISERR(_xlfn.NUMBERVALUE(BO218)), "El valor de la licencia remunerada debe ser un número válido. ", "")
),
""
)</f>
        <v/>
      </c>
      <c r="GU218" s="46">
        <f>IF($DS218,
IF( AND(BP218&lt;&gt;"", ISERR(_xlfn.NUMBERVALUE(BP218))), "El valor de la licencia NO remunerada debe ser un número válido. ", "")
)</f>
        <v/>
      </c>
      <c r="GV218" s="46">
        <f>IF($DS218,
IF( AND(BQ218&lt;&gt;"", ISERR(_xlfn.NUMBERVALUE(BQ218))), "El valor de auxilios salariales debe ser un número válido. ", "")
)</f>
        <v/>
      </c>
      <c r="GW218" s="46">
        <f>IF($DS218,
IF( AND(BR218&lt;&gt;"", ISERR(_xlfn.NUMBERVALUE(BR218))), "El valor de auxilios NO salariales debe ser un número válido. ", "")
)</f>
        <v/>
      </c>
      <c r="GX218" s="46">
        <f>IF($DS218,
IF( AND(BS218&lt;&gt;"", ISERR(_xlfn.NUMBERVALUE(BS218))), "El valor de bonos salariales debe ser un número válido. ", "")
)</f>
        <v/>
      </c>
      <c r="GY218" s="46">
        <f>IF($DS218,
IF( AND(BT218&lt;&gt;"", ISERR(_xlfn.NUMBERVALUE(BT218))), "El valor de bonos NO salariales debe ser un número válido. ", "")
)</f>
        <v/>
      </c>
      <c r="GZ218" s="46">
        <f>IF($DS218,
IF( AND(BU218&lt;&gt;"", ISERR(_xlfn.NUMBERVALUE(BU218))), "El valor de bonos salariales de alimentación debe ser un número válido. ", "")
)</f>
        <v/>
      </c>
      <c r="HA218" s="46">
        <f>IF($DS218,
IF( AND(BV218&lt;&gt;"", ISERR(_xlfn.NUMBERVALUE(BV218))), "El valor de bonos NO salariales de alimentación debe ser un número válido. ", "")
)</f>
        <v/>
      </c>
      <c r="HB218" s="46">
        <f>IF($DS218,
IF( AND(BW218&lt;&gt;"", ISERR(_xlfn.NUMBERVALUE(BW218))), "El valor de bonificaciones salariales debe ser un número válido. ", "")
)</f>
        <v/>
      </c>
      <c r="HC218" s="46">
        <f>IF($DS218,
IF( AND(BX218&lt;&gt;"", ISERR(_xlfn.NUMBERVALUE(BX218))), "El valor de bonificaciones NO salariales debe ser un número válido. ", "")
)</f>
        <v/>
      </c>
      <c r="HD218" s="46">
        <f>IF($DS218,
IF( AND(BY218&lt;&gt;"", ISERR(_xlfn.NUMBERVALUE(BY218))), "El valor de compensaciones ordinarias debe ser un número válido. ", "")
)</f>
        <v/>
      </c>
      <c r="HE218" s="46">
        <f>IF($DS218,
IF( AND(BZ218&lt;&gt;"", ISERR(_xlfn.NUMBERVALUE(BZ218))), "El valor de compensaciones extraordinarias debe ser un número válido. ", "")
)</f>
        <v/>
      </c>
      <c r="HF218" s="46">
        <f>IF($DS218,
IF( AND(CA218&lt;&gt;"", ISERR(_xlfn.NUMBERVALUE(CA218))), "El valor de comisiones debe ser un número válido. ", "")
)</f>
        <v/>
      </c>
      <c r="HG218" s="46">
        <f>IF($DS218,
IF( AND(CB218&lt;&gt;"", ISERR(_xlfn.NUMBERVALUE(CB218))), "El valor de ausencia por huega debe ser un número válido. ", "")
)</f>
        <v/>
      </c>
      <c r="HH218" s="46">
        <f>IF($DS218,
IF( AND(CC218&lt;&gt;"", ISERR(_xlfn.NUMBERVALUE(CC218))), "El valor de anticipos debe ser un número válido. ", "")
)</f>
        <v/>
      </c>
      <c r="HI218" s="46">
        <f>IF($DS218,
IF( AND(CD218&lt;&gt;"", ISERR(_xlfn.NUMBERVALUE(CD218))), "El valor de pagos a terceros debe ser un número válido. ", "")
)</f>
        <v/>
      </c>
      <c r="HJ218" s="46">
        <f>IF($DS218,
IF( AND(CE218&lt;&gt;"", ISERR(_xlfn.NUMBERVALUE(CE218))), "El valor de dotación debe ser un número válido. ", "")
)</f>
        <v/>
      </c>
      <c r="HK218" s="46">
        <f>IF($DS218,
IF( AND(CF218&lt;&gt;"", ISERR(_xlfn.NUMBERVALUE(CF218))), "El valor de apoyo sostenibilidad debe ser un número válido. ", "")
)</f>
        <v/>
      </c>
      <c r="HL218" s="46">
        <f>IF($DS218,
IF( AND(CG218&lt;&gt;"", ISERR(_xlfn.NUMBERVALUE(CG218))), "El valor de teletrabajo debe ser un número válido. ", "")
)</f>
        <v/>
      </c>
      <c r="HM218" s="46">
        <f>IF($DS218,
IF( AND(CH218&lt;&gt;"", ISERR(_xlfn.NUMBERVALUE(CH218))), "El valor de bonificación de retiro debe ser un número válido. ", "")
)</f>
        <v/>
      </c>
      <c r="HN218" s="46">
        <f>IF($DS218,
IF( AND(CI218&lt;&gt;"", ISERR(_xlfn.NUMBERVALUE(CI218))), "El valor de indemnización de retiro debe ser un número válido. ", "")
)</f>
        <v/>
      </c>
      <c r="HO218" s="46">
        <f>IF($DS218,
IF( AND(CJ218&lt;&gt;"", ISERR(_xlfn.NUMBERVALUE(CJ218))), "El valor de reintegros debe ser un número válido. ", "")
)</f>
        <v/>
      </c>
      <c r="HP218" s="46">
        <f>CONCATENATE(CK218,CL218,CM218)&lt;&gt;""</f>
        <v/>
      </c>
      <c r="HQ218" s="46">
        <f>IF(AND($DS218,HP218),
IF(CK218="","Debes escribir la descripción de otro concepto no categorizado. ",""),
""
)</f>
        <v/>
      </c>
      <c r="HR218" s="46">
        <f>IF(AND($DS218,HP218),
IF(CONCATENATE(CL218,CM218)="","Debes escribir al menos un valor de concepto no categorizado (salarial o no salarial). ",
IF(ISERR(_xlfn.NUMBERVALUE(CL218)),"El valor salarial concepto no categorizado debe ser un número válido. ","")
),
""
)</f>
        <v/>
      </c>
      <c r="HS218" s="46">
        <f>IF(AND($DS218,HP218),
IF(CONCATENATE(CL218,CM218)="","Debes escribir al menos un valor de concepto no categorizado (salarial o no salarial). ",
IF(ISERR(_xlfn.NUMBERVALUE(CM218)),"El valor NO salarial concepto no categorizado debe ser un número válido. ","")
),
""
)</f>
        <v/>
      </c>
      <c r="HT218" s="46">
        <f>IF($DS218,
IF(CN218="","Debes escribir el porcentaje del aporte a salud. ",
IF( ISERR(_xlfn.NUMBERVALUE(CN218)), "El valor del porcentaje del aporte a salud debe ser un número válido. ", "")
)
)</f>
        <v/>
      </c>
      <c r="HU218" s="46">
        <f>IF($DS218,
IF(CO218="","Debes escribir el valor del aporte a salud. ",
IF( ISERR(_xlfn.NUMBERVALUE(CO218)), "El valor del aporte a salud debe ser un número válido. ", "")
)
)</f>
        <v/>
      </c>
      <c r="HV218" s="46">
        <f>IF($DS218,
IF( AND(CP218&lt;&gt;"", ISERR(_xlfn.NUMBERVALUE(CP218))), "El valor plan complementario debe ser un número válido. ", "")
)</f>
        <v/>
      </c>
      <c r="HW218" s="46">
        <f>IF($DS218,
IF(CQ218="","Debes escribir el porcentaje del aporte a pensión. ",
IF( ISERR(_xlfn.NUMBERVALUE(CQ218)), "El valor del porcentaje del aporte a pensión debe ser un número válido. ", "")
)
)</f>
        <v/>
      </c>
      <c r="HX218" s="46">
        <f>IF($DS218,
IF(CR218="","Debes escribir el valor del aporte a pensión. ",
IF( ISERR(_xlfn.NUMBERVALUE(CR218)), "El valor del aporte a salud debe ser un número válido. ", "")
)
)</f>
        <v/>
      </c>
      <c r="HY218" s="46">
        <f>IF($DS218,
IF( AND(CS218&lt;&gt;"", ISERR(_xlfn.NUMBERVALUE(CS218))), "El valor pensión voluntaria debe ser un número válido. ", "")
)</f>
        <v/>
      </c>
      <c r="HZ218" s="46">
        <f>CONCATENATE(CT218,CU218,CV218,CW218)&lt;&gt;""</f>
        <v/>
      </c>
      <c r="IA218" s="46">
        <f>IF(AND($DS218,HZ218),
IF(CT218="","Debes escribir el % del fondo de seguridad pensional. ",
IF( ISERR(_xlfn.NUMBERVALUE(CT218)), "El % del fondo de seguridad debe ser un número válido. ", "")
),
""
)</f>
        <v/>
      </c>
      <c r="IB218" s="46">
        <f>IF(AND($DS218,HZ218),
IF(CU218="","Debes escribir el valor del aporte al fondo de solidaridad pensional. ",
IF( ISERR(_xlfn.NUMBERVALUE(CU218)), "El valor del aporte al fondo de solidaridad pensional debe ser un número válido. ", "")
),
""
)</f>
        <v/>
      </c>
      <c r="IC218" s="46">
        <f>IF(AND($DS218,HZ218),
IF(CV218="","Debes escribir el % del fondo de subsistencia. ",
IF( ISERR(_xlfn.NUMBERVALUE(CV218)), "El % del fondo de subsistencia debe ser un número válido. ", "")
),
""
)</f>
        <v/>
      </c>
      <c r="ID218" s="46">
        <f>IF(AND($DS218,HZ218),
IF(CW218="","Debes escribir el valor del fondo de subsistencia. ",
IF( ISERR(_xlfn.NUMBERVALUE(CW218)), "El valor del fondo de subsistencia debe ser un número válido. ", "")
),
""
)</f>
        <v/>
      </c>
      <c r="IE218" s="46">
        <f>CONCATENATE(CX218,CY218)&lt;&gt;""</f>
        <v/>
      </c>
      <c r="IF218" s="46">
        <f>IF(AND($DS218,IE218),
IF(CX218="","Debes escribir el % de sindicato. ",
IF( ISERR(_xlfn.NUMBERVALUE(CX218)), "El % de sindicato debe ser un número válido. ", "")
),
""
)</f>
        <v/>
      </c>
      <c r="IG218" s="46">
        <f>IF(AND($DS218,IE218),
IF(CY218="","Debes escribir el valor del sindicato. ",
IF( ISERR(_xlfn.NUMBERVALUE(CY218)), "El valor del sindicato debe ser un número válido. ", "")
),
""
)</f>
        <v/>
      </c>
      <c r="IH218" s="46">
        <f>IF($DS218,
IF( AND(CZ218&lt;&gt;"", ISERR(_xlfn.NUMBERVALUE(CZ218))), "El valor de sanción pública debe ser un número válido. ", "")
)</f>
        <v/>
      </c>
      <c r="II218" s="46">
        <f>IF($DS218,
IF( AND(DA218&lt;&gt;"", ISERR(_xlfn.NUMBERVALUE(DA218))), "El valor de sanción privada debe ser un número válido. ", "")
)</f>
        <v/>
      </c>
      <c r="IJ218" s="46">
        <f>CONCATENATE(DB218,DC218)&lt;&gt;""</f>
        <v/>
      </c>
      <c r="IK218" s="46">
        <f>IF(AND($DS218,IJ218),
IF(DB218="","Debes escribir la descripción de libranza. ",""),
""
)</f>
        <v/>
      </c>
      <c r="IL218" s="46">
        <f>IF(AND($DS218,IJ218),
IF(DC218="","Debes escribir la cuota libranza. ",
IF(ISERR(_xlfn.NUMBERVALUE(DC218)),"El valor de la cuota libranza debe ser un número válido. ","")
),
""
)</f>
        <v/>
      </c>
      <c r="IM218" s="46">
        <f>IF($DS218,
IF( AND(DD218&lt;&gt;"", ISERR(_xlfn.NUMBERVALUE(DD218))), "El valor de pagos a terceros debe ser un número válido. ", "")
)</f>
        <v/>
      </c>
      <c r="IN218" s="46">
        <f>IF($DS218,
IF( AND(DE218&lt;&gt;"", ISERR(_xlfn.NUMBERVALUE(DE218))), "El valor de anticipos debe ser un número válido. ", "")
)</f>
        <v/>
      </c>
      <c r="IO218" s="46">
        <f>IF($DS218,
IF( AND(DF218&lt;&gt;"", ISERR(_xlfn.NUMBERVALUE(DF218))), "El valor de AFC debe ser un número válido. ", "")
)</f>
        <v/>
      </c>
      <c r="IP218" s="46">
        <f>IF($DS218,
IF( AND(DG218&lt;&gt;"", ISERR(_xlfn.NUMBERVALUE(DG218))), "El valor de rete-fuente debe ser un número válido. ", "")
)</f>
        <v/>
      </c>
      <c r="IQ218" s="46">
        <f>IF($DS218,
IF( AND(DH218&lt;&gt;"", ISERR(_xlfn.NUMBERVALUE(DH218))), "El valor de cooperativa de trabajo debe ser un número válido. ", "")
)</f>
        <v/>
      </c>
      <c r="IR218" s="46">
        <f>IF($DS218,
IF( AND(DI218&lt;&gt;"", ISERR(_xlfn.NUMBERVALUE(DI218))), "El valor de embargo fiscal debe ser un número válido. ", "")
)</f>
        <v/>
      </c>
      <c r="IS218" s="46">
        <f>IF($DS218,
IF( AND(DJ218&lt;&gt;"", ISERR(_xlfn.NUMBERVALUE(DJ218))), "El valor de educación debe ser un número válido. ", "")
)</f>
        <v/>
      </c>
      <c r="IT218" s="46">
        <f>IF($DS218,
IF( AND(DK218&lt;&gt;"", ISERR(_xlfn.NUMBERVALUE(DK218))), "El valor de reintegro debe ser un número válido. ", "")
)</f>
        <v/>
      </c>
      <c r="IU218" s="46">
        <f>IF($DS218,
IF( AND(DL218&lt;&gt;"", ISERR(_xlfn.NUMBERVALUE(DL218))), "El valor de deuda debe ser un número válido. ", "")
)</f>
        <v/>
      </c>
      <c r="IV218" s="46">
        <f>IF($DS218,
IF( AND(DM218&lt;&gt;"", ISERR(_xlfn.NUMBERVALUE(DM218))), "El valor de otras deducciones debe ser un número válido. ", "")
)</f>
        <v/>
      </c>
      <c r="IW218" s="46">
        <f>IF($DS218,
IF(DN218="","Debes escribir el valor de los devengos totales. ",
IF( ISERR(_xlfn.NUMBERVALUE(DN218)), "El valor de los devengos totales debe ser un número válido. ", "")
)
)</f>
        <v/>
      </c>
      <c r="IX218" s="46">
        <f>IF($DS218,
IF(DO218="","Debes escribir el valor de las deducciones totales. ",
IF( ISERR(_xlfn.NUMBERVALUE(DO218)), "El valor de las deducciones totales debe ser un número válido. ", "")
)
)</f>
        <v/>
      </c>
      <c r="IY218" s="46">
        <f>IF($DS218,
IF(DP218="","Debes escribir el valor del salario total. ",
IF( ISERR(_xlfn.NUMBERVALUE(DP218)), "El valor del salario total debe ser un número válido. ", "")
)
)</f>
        <v/>
      </c>
    </row>
    <row r="219">
      <c r="B219" s="48" t="n">
        <v>207</v>
      </c>
      <c r="C219" s="61">
        <f>IF(AND(DS219,DP219&lt;&gt;""),
IF(DQ219="","OK","Error"),
""
)</f>
        <v/>
      </c>
      <c r="D219" s="53" t="n"/>
      <c r="E219" s="52" t="n"/>
      <c r="F219" s="112" t="n"/>
      <c r="G219" s="52" t="n"/>
      <c r="H219" s="53" t="n"/>
      <c r="I219" s="52" t="n"/>
      <c r="J219" s="52" t="n"/>
      <c r="K219" s="53" t="n"/>
      <c r="L219" s="55" t="n"/>
      <c r="M219" s="108" t="n"/>
      <c r="N219" s="56" t="n"/>
      <c r="O219" s="52" t="n"/>
      <c r="P219" s="52" t="n"/>
      <c r="Q219" s="52" t="n"/>
      <c r="R219" s="52" t="n"/>
      <c r="S219" s="52" t="n"/>
      <c r="T219" s="53" t="n"/>
      <c r="U219" s="52" t="n"/>
      <c r="V219" s="52" t="n"/>
      <c r="W219" s="55" t="n"/>
      <c r="X219" s="55" t="n"/>
      <c r="Y219" s="52" t="n"/>
      <c r="Z219" s="55" t="n"/>
      <c r="AA219" s="52" t="n"/>
      <c r="AB219" s="53" t="n"/>
      <c r="AC219" s="53" t="n"/>
      <c r="AD219" s="53" t="n"/>
      <c r="AE219" s="177" t="n"/>
      <c r="AF219" s="113" t="n"/>
      <c r="AG219" s="177" t="n"/>
      <c r="AH219" s="178" t="n"/>
      <c r="AI219" s="178" t="n"/>
      <c r="AJ219" s="178" t="n"/>
      <c r="AK219" s="114" t="n"/>
      <c r="AL219" s="178" t="n"/>
      <c r="AM219" s="114" t="n"/>
      <c r="AN219" s="178" t="n"/>
      <c r="AO219" s="114" t="n"/>
      <c r="AP219" s="178" t="n"/>
      <c r="AQ219" s="114" t="n"/>
      <c r="AR219" s="178" t="n"/>
      <c r="AS219" s="114" t="n"/>
      <c r="AT219" s="178" t="n"/>
      <c r="AU219" s="114" t="n"/>
      <c r="AV219" s="178" t="n"/>
      <c r="AW219" s="114" t="n"/>
      <c r="AX219" s="178" t="n"/>
      <c r="AY219" s="114" t="n"/>
      <c r="AZ219" s="178" t="n"/>
      <c r="BA219" s="114" t="n"/>
      <c r="BB219" s="178" t="n"/>
      <c r="BC219" s="114" t="n"/>
      <c r="BD219" s="178" t="n"/>
      <c r="BE219" s="178" t="n"/>
      <c r="BF219" s="178" t="n"/>
      <c r="BG219" s="59" t="n"/>
      <c r="BH219" s="178" t="n"/>
      <c r="BI219" s="114" t="n"/>
      <c r="BJ219" s="53" t="n"/>
      <c r="BK219" s="178" t="n"/>
      <c r="BL219" s="114" t="n"/>
      <c r="BM219" s="178" t="n"/>
      <c r="BN219" s="114" t="n"/>
      <c r="BO219" s="178" t="n"/>
      <c r="BP219" s="178" t="n"/>
      <c r="BQ219" s="178" t="n"/>
      <c r="BR219" s="178" t="n"/>
      <c r="BS219" s="178" t="n"/>
      <c r="BT219" s="178" t="n"/>
      <c r="BU219" s="178" t="n"/>
      <c r="BV219" s="178" t="n"/>
      <c r="BW219" s="178" t="n"/>
      <c r="BX219" s="178" t="n"/>
      <c r="BY219" s="178" t="n"/>
      <c r="BZ219" s="178" t="n"/>
      <c r="CA219" s="178" t="n"/>
      <c r="CB219" s="178" t="n"/>
      <c r="CC219" s="178" t="n"/>
      <c r="CD219" s="178" t="n"/>
      <c r="CE219" s="178" t="n"/>
      <c r="CF219" s="178" t="n"/>
      <c r="CG219" s="178" t="n"/>
      <c r="CH219" s="178" t="n"/>
      <c r="CI219" s="178" t="n"/>
      <c r="CJ219" s="178" t="n"/>
      <c r="CK219" s="53" t="n"/>
      <c r="CL219" s="178" t="n"/>
      <c r="CM219" s="178" t="n"/>
      <c r="CN219" s="60" t="n"/>
      <c r="CO219" s="177" t="n"/>
      <c r="CP219" s="178" t="n"/>
      <c r="CQ219" s="60" t="n"/>
      <c r="CR219" s="177" t="n"/>
      <c r="CS219" s="178" t="n"/>
      <c r="CT219" s="59" t="n"/>
      <c r="CU219" s="178" t="n"/>
      <c r="CV219" s="59" t="n"/>
      <c r="CW219" s="178" t="n"/>
      <c r="CX219" s="59" t="n"/>
      <c r="CY219" s="178" t="n"/>
      <c r="CZ219" s="178" t="n"/>
      <c r="DA219" s="178" t="n"/>
      <c r="DB219" s="53" t="n"/>
      <c r="DC219" s="178" t="n"/>
      <c r="DD219" s="178" t="n"/>
      <c r="DE219" s="178" t="n"/>
      <c r="DF219" s="178" t="n"/>
      <c r="DG219" s="178" t="n"/>
      <c r="DH219" s="178" t="n"/>
      <c r="DI219" s="178" t="n"/>
      <c r="DJ219" s="178" t="n"/>
      <c r="DK219" s="178" t="n"/>
      <c r="DL219" s="178" t="n"/>
      <c r="DM219" s="178" t="n"/>
      <c r="DN219" s="177" t="n"/>
      <c r="DO219" s="177" t="n"/>
      <c r="DP219" s="177" t="n"/>
      <c r="DQ219" s="76">
        <f>IF(AND(DS219,DP219&lt;&gt;""),
CONCATENATE(DT219,DU219,DV219,DW219,DX219,DY219,DZ219,EA219,EB219,EC219,ED219,EE219,EF219,EG219,EH219,EI219,EJ219,EK219,EL219,EM219,EN219,EO219,EP219,EQ219,ES219,ET219,EU219,EV219,EW219,EX219,EY219,EZ219,FA219,FC219,FD219,FF219,FG219,FI219,FJ219,FL219,FM219,FO219,FP219,FR219,FS219,FU219,FV219,FX219,FY219,GA219,GB219,GD219,GE219,GF219,GH219,GI219,GJ219,GL219,GM219,GN219,GP219,GQ219,GS219,GT219,GU219,GV219,GW219,GX219,GY219,GZ219,HA219,HB219,HC219,HD219,HE219,HF219,HG219,HH219,HI219,HJ219,HK219,HL219,HM219,HN219,HO219,HQ219,HR219,HS219,HT219,HU219,HV219,HW219,HX219,HY219,IA219,IB219,IC219,ID219,IF219,IG219,IH219,II219,IK219,IL219,IM219,IN219,IO219,IP219,IQ219,IR219,IS219,IT219,IU219,IV219,IW219,IX219,IY219,IZ219),
""
)</f>
        <v/>
      </c>
      <c r="DR219" s="53" t="n"/>
      <c r="DS219" s="46">
        <f>CONCATENATE(D219,$E219,$F219,$G219,H219,$I219,$J219,K219,$L219,$M219,N219,$O219,$P219,$Q219,$R219,$S219,T219,$U219,$V219,$W219,$X219,$Y219,$Z219,$AA219,AB219,AC219,AD219,$AE219,$AF219,$AG219,AH219,AI219,AJ219,AK219,AL219,AM219,AN219,AO219,AP219,AQ219,AR219,AS219,AT219,AU219,AV219,AW219,AX219,AY219,AZ219,BA219,BB219,BC219,BD219,BE219,BF219,BG219,BH219,BI219,BJ219,BK219,BL219,BM219,BN219,BO219,BP219,BQ219,BR219,BS219,BT219,BU219,BV219,BW219,BX219,BY219,BZ219,CA219,CB219,CC219,CD219,CE219,CF219,CG219,CH219,CI219,CJ219,CK219,CL219,CM219,$CN219,$CO219,CP219,$CQ219,$CR219,CS219,CT219,CU219,CV219,CW219,CX219,CY219,CZ219,DA219,DB219,DC219,DD219,DE219,DF219,DG219,DH219,DI219,DJ219,DK219,DL219,DM219,$DN219,$DO219,$DP219,DR219)&lt;&gt;""</f>
        <v/>
      </c>
      <c r="DT219" s="46">
        <f>IF(AND($DS219,$E$4&lt;&gt;""),
IF(LEFT($E$4,2) = "1.",
IF(D219&lt;&gt;"","El CUNE sólo se envía en operaciones de novedad o ajuste. ",""),
IF(D219="","Debes escribir un CUNE válido para realizar operaciones de novedad o ajuste. ","")),
""
)</f>
        <v/>
      </c>
      <c r="DU219" s="46">
        <f>IF($DS219,
IF(E219="","Debes seleccionar el tipo de documento del empleado. ",
IF(_xlfn.IFNA(VLOOKUP(E219,TIPO_DE_DOCUMENTO,1,FALSE),-1)=-1,"El tipo de documento no es válido (por favor seleccionarlo de la lista). ","")
)
)</f>
        <v/>
      </c>
      <c r="DV219" s="46">
        <f>IF($DS219,
IF(F219="","Debes escribir el número de documento del empleado. ","")
)</f>
        <v/>
      </c>
      <c r="DW219" s="46">
        <f>IF($DS219,
IF(G219="","Debes escribir el primer nombre del empleado. ","")
)</f>
        <v/>
      </c>
      <c r="DY219" s="46">
        <f>IF($DS219,
IF(I219="","Debes escribir el primer apellido del empleado. ","")
)</f>
        <v/>
      </c>
      <c r="DZ219" s="46">
        <f>IF($DS219,
IF(J219="","Debes escribir el segundo apellido del empleado. ","")
)</f>
        <v/>
      </c>
      <c r="EB219" s="46">
        <f>IF($DS219,
IF(L219="","Debes escribir la fecha de ingreso del empleado. ",
IF(ISERR(DATE(YEAR(L219),MONTH(L219),DAY(L219))), "El valor ingresado en fecha de ingreso no tiene un formato válido. ","")
)
)</f>
        <v/>
      </c>
      <c r="EC219" s="46">
        <f>IF($DS219,
IF(M219="","Debes escribir el tiempo laborado. ",
IF( IFERROR(INT(M219),1.1) &lt;&gt; IFERROR(_xlfn.NUMBERVALUE(M219),1), "El valor de los días trabajados debe ser un número entero. ", "")
)
)</f>
        <v/>
      </c>
      <c r="ED219" s="46">
        <f>IF($DS219,
IF( AND(N219&lt;&gt;"", ISERR(DATE(YEAR(N219),MONTH(N219),DAY(N219))) ), "El valor ingresado en fecha de ingreso no tiene un formato válido. ",
IF( AND(N219&lt;&gt;"", $E$6&lt;&gt;"", DATE(YEAR(N219), MONTH(N219), 1) &lt;&gt; IFERROR(DATE(MID($E$6, 1, 4), MID($E$6, 6, 2),1), "1/1/1900") ), "La fecha de retiro debe estar dentro del período liquidado. ", "")
)
)</f>
        <v/>
      </c>
      <c r="EE219" s="46">
        <f>IF($DS219,
IF(O219="","Debes seleccionar el tipo de trabajador. ",
IF(_xlfn.IFNA(VLOOKUP(O219,TIPO_DE_TRABAJADOR,1,FALSE),-1)=-1,"El tipo de trabajador no es válido (por favor seleccionarlo de la lista). ","")
)
)</f>
        <v/>
      </c>
      <c r="EF219" s="46">
        <f>IF($DS219,
IF(P219="","Debes seleccionar si es un trabajador dependiente pensionado por vejez. ",
IF(_xlfn.IFNA(VLOOKUP(P219,SUBTIPO_DE_TRABAJADOR,1,FALSE),-1)=-1,"El tipo de trabajador dependiente pensionado por vejez no es válido (por favor seleccionarlo de la lista). ","")
)
)</f>
        <v/>
      </c>
      <c r="EG219" s="46">
        <f>IF($DS219,
IF(Q219="","Debes seleccionar el tipo de contrato del trabajador. ",
IF(_xlfn.IFNA(VLOOKUP(Q219,TIPO_DE_CONTRATO,1,FALSE),-1)=-1,"El tipo de contrato del trabajador no es válido (por favor seleccionarlo de la lista). ","")
)
)</f>
        <v/>
      </c>
      <c r="EH219" s="46">
        <f>IF($DS219,
IF(R219="","Debes seleccionar si es un salario integral. ",
IF(_xlfn.IFNA(VLOOKUP(R219,SI_NO,1,FALSE),-1)=-1,"Valor no válido para salario integral (por favor seleccionarlo de la lista). ","")
)
)</f>
        <v/>
      </c>
      <c r="EI219" s="46">
        <f>IF($DS219,
IF(S219="","Debes seleccionar si el trabajador realiza actividades de riesgo. ",
IF(_xlfn.IFNA(VLOOKUP(S219,SI_NO,1,FALSE),-1)=-1,"Valor no válido para actividad de alto riesgo (por favor seleccionarlo de la lista). ","")
)
)</f>
        <v/>
      </c>
      <c r="EK219" s="46">
        <f>IF($DS219,
IF(U219="","Debes escribir el código del municipio de residencia del trabajador. ",
IF(_xlfn.IFNA(VLOOKUP(U219,MUNICIPIO,1,FALSE),-1)=-1,"El municipio de residencia del trabajador es inválido (por favor seleccionarlo de la lista). ","")
)
)</f>
        <v/>
      </c>
      <c r="EL219" s="46">
        <f>IF($DS219,
IF(V219="","Debes escribir el la dirección de residendia del trabajador. ","")
)</f>
        <v/>
      </c>
      <c r="EM219" s="46">
        <f>IF($DS219,
IF(W219="","Debes escribir la fecha de inicio de la liquidación. ",
IF(ISERR(DATE(YEAR(W219),MONTH(W219),DAY(W219))),"El valor ingresado en fecha de inicio de liquidación no tiene un formato válido. ",
IF( AND($E$6&lt;&gt;"", DATE(YEAR(W219), MONTH(W219), 1) &lt;&gt; IFERROR(DATE(MID($E$6, 1, 4), MID($E$6, 6, 2),1), "1/1/1900") ), "La fecha de inicio de la liquidación debe estar dentro del período liquidado. ", "")
)
)
)</f>
        <v/>
      </c>
      <c r="EN219" s="46">
        <f>IF($DS219,
IF(X219="","Debes escribir la fecha de fin de la liquidación. ",
IF(ISERR(DATE(YEAR(X219),MONTH(X219),DAY(X219))),"El valor ingresado en fecha de fin de liquidación no tiene un formato válido. ",
IF( AND($E$6&lt;&gt;"", DATE(YEAR(X219), MONTH(X219), 1) &lt;&gt; IFERROR(DATE(MID($E$6, 1, 4), MID($E$6, 6, 2),1), "1/1/1900") ), "La fecha de fin de la liquidación debe estar dentro del período liquidado. ", "")
)
)
)</f>
        <v/>
      </c>
      <c r="EO219" s="46">
        <f>IF($DS219,
IF(Y219="","Debes escribir la frecuencia de pago del trabajador. ",
IF(_xlfn.IFNA(VLOOKUP(Y219,PERÍODO_DE_NÓMINA,1,FALSE),-1)=-1,"La frecuencia de pago es inválida (por favor seleccionarlo de la lista). ","")
)
)</f>
        <v/>
      </c>
      <c r="EP219" s="46">
        <f>IF($DS219,
IF(Z219="","Debes escribir la fecha de pago. ",
IF(ISERR(DATE(YEAR(Z219),MONTH(Z219),DAY(Z219))), "El valor ingresado en fecha de pago no tiene un formato válido. ","")
)
)</f>
        <v/>
      </c>
      <c r="EQ219" s="46">
        <f>IF($DS219,
IF(AA219="","Debes escribir el medio de pago. ",
IF(_xlfn.IFNA(VLOOKUP(AA219,MEDIOS_DE_PAGO,1,FALSE),-1)=-1,"El medio de pago es inválido (por favor seleccionarlo de la lista). ","")
)
)</f>
        <v/>
      </c>
      <c r="ER219" s="46">
        <f>OR(AA219='Tablas '!$T$4,AA219='Tablas '!$T$7,AA219='Tablas '!$T$8,AA219='Tablas '!$T$11)</f>
        <v/>
      </c>
      <c r="ES219" s="46">
        <f>IF(AND($DS219,ER219),
IF(AB219="","Debes escribir la entidad bancaria. ",""),
""
)</f>
        <v/>
      </c>
      <c r="ET219" s="46">
        <f>IF(AND($DS219,ER219),
IF(AC219="","Debes escribir el tipo de cuenta bancaria. ",
IF(_xlfn.IFNA(VLOOKUP(AC219,TIPO_DE_CUENTA,1,FALSE),-1)=-1,"El tipo de cuenta bancaria es inválida (por favor seleccionarlo de la lista). ","")
),
""
)</f>
        <v/>
      </c>
      <c r="EU219" s="46">
        <f>IF(AND($DS219,ER219),
IF(AD219="","Debes escribir el número de cuenta bancaria. ",""),
""
)</f>
        <v/>
      </c>
      <c r="EV219" s="46">
        <f>IF($DS219,
IF(AE219="","Debes escribir el valor del sueldo básico. ",
IF( ISERR(_xlfn.NUMBERVALUE(AE219)), "El valor del sueldo básico debe ser un número válido. ", "")
)
)</f>
        <v/>
      </c>
      <c r="EW219" s="46">
        <f>IF($DS219,
IF(AF219="","Debes escribir el número de días trabajados. ",
IF( IFERROR(INT(AF219),1.1) &lt;&gt; IFERROR(_xlfn.NUMBERVALUE(AF219),1), "La cantidad de días trabajados debe ser un número entero. ", "")
)
)</f>
        <v/>
      </c>
      <c r="EX219" s="46">
        <f>IF($DS219,
IF(AG219="","Debes escribir el valor del sueldo trabajado. ",
IF( ISERR(_xlfn.NUMBERVALUE(AG219)), "El valor del sueldo trabajado debe ser un número válido. ", "")
)
)</f>
        <v/>
      </c>
      <c r="EY219" s="46">
        <f>IF($DS219,
IF( AND(AH219&lt;&gt;"", ISERR(_xlfn.NUMBERVALUE(AH219))), "El valor del auxilio de transporte debe ser un número válido. ", "")
)</f>
        <v/>
      </c>
      <c r="EZ219" s="46">
        <f>IF($DS219,
IF( AND(AI219&lt;&gt;"", ISERR(_xlfn.NUMBERVALUE(AI219))), "El valor de viáticos salariales debe ser un número válido. ", "")
)</f>
        <v/>
      </c>
      <c r="FA219" s="46">
        <f>IF($DS219,
IF( AND(AJ219&lt;&gt;"", ISERR(_xlfn.NUMBERVALUE(AJ219))), "El valor de viáticos NO salariales debe ser un número válido. ", "")
)</f>
        <v/>
      </c>
      <c r="FB219" s="46">
        <f>CONCATENATE(AK219,AL219)&lt;&gt;""</f>
        <v/>
      </c>
      <c r="FC219" s="46">
        <f>IF(AND($DS219,FB219),
IF(AK219="","Debes escribir el número de horas extras diurnas. ",
IF( IFERROR(INT(AK219),1.1) &lt;&gt; IFERROR(_xlfn.NUMBERVALUE(AK219),1), "La cantidad de horas extras diurnas debe ser un número entero. ", "")
),
""
)</f>
        <v/>
      </c>
      <c r="FD219" s="46">
        <f>IF(AND($DS219,FB219),
IF(AL219="","Debes escribir el valor de las horas extras diurnas. ",
IF( ISERR(_xlfn.NUMBERVALUE(AL219)), "El valor de las horas extras duirnas debe ser un número válido. ", "")
),
""
)</f>
        <v/>
      </c>
      <c r="FE219" s="46">
        <f>CONCATENATE(AM219,AN219)&lt;&gt;""</f>
        <v/>
      </c>
      <c r="FF219" s="46">
        <f>IF(AND($DS219,FE219),
IF(AM219="","Debes escribir el número de horas extras nocturnas. ",
IF( IFERROR(INT(AM219),1.1) &lt;&gt; IFERROR(_xlfn.NUMBERVALUE(AM219),1), "La cantidad de horas extras nocturnas debe ser un número entero. ", "")
),
""
)</f>
        <v/>
      </c>
      <c r="FG219" s="46">
        <f>IF(AND($DS219,FE219),
IF(AN219="","Debes escribir el valor de las horas extras nocturnas. ",
IF( ISERR(_xlfn.NUMBERVALUE(AN219)), "El valor de las horas extras nocturnas debe ser un número válido. ", "")
),
""
)</f>
        <v/>
      </c>
      <c r="FH219" s="46">
        <f>CONCATENATE(AO219,AP219)&lt;&gt;""</f>
        <v/>
      </c>
      <c r="FI219" s="46">
        <f>IF(AND($DS219,FH219),
IF(AO219="","Debes escribir el número de horas extras diurnas dominicales y festivas. ",
IF( IFERROR(INT(AO219),1.1) &lt;&gt; IFERROR(_xlfn.NUMBERVALUE(AO219),1), "La cantidad de horas extras diurnas dominicales y festivas debe ser un número entero. ", "")
),
""
)</f>
        <v/>
      </c>
      <c r="FJ219" s="46">
        <f>IF(AND($DS219,FH219),
IF(AP219="","Debes escribir el valor de las horas extras diurnas dominicales y festivas. ",
IF( ISERR(_xlfn.NUMBERVALUE(AP219)), "El valor de las horas extras diurnas dominicales y festivas debe ser un número válido. ", "")
),
""
)</f>
        <v/>
      </c>
      <c r="FK219" s="46">
        <f>CONCATENATE(AQ219,AR219)&lt;&gt;""</f>
        <v/>
      </c>
      <c r="FL219" s="46">
        <f>IF(AND($DS219,FK219),
IF(AQ219="","Debes escribir el número de horas extras nocturnas dominicales y festivas. ",
IF( IFERROR(INT(AQ219),1.1) &lt;&gt; IFERROR(_xlfn.NUMBERVALUE(AQ219),1), "La cantidad de horas extras nocturnas dominicales y festivas debe ser un número entero. ", "")
),
""
)</f>
        <v/>
      </c>
      <c r="FM219" s="46">
        <f>IF(AND($DS219,FK219),
IF(AR219="","Debes escribir el valor de las horas extras nocturnas dominicales y festivas. ",
IF( ISERR(_xlfn.NUMBERVALUE(AR219)), "El valor de las horas extras nocturnas dominicales y festivas debe ser un número válido. ", "")
),
""
)</f>
        <v/>
      </c>
      <c r="FN219" s="46">
        <f>CONCATENATE(AS219,AT219)&lt;&gt;""</f>
        <v/>
      </c>
      <c r="FO219" s="46">
        <f>IF(AND($DS219,FN219),
IF(AS219="","Debes escribir el número de horas recargo nocturno. ",
IF( IFERROR(INT(AS219),1.1) &lt;&gt; IFERROR(_xlfn.NUMBERVALUE(AS219),1), "La cantidad de horas recargo nocturno debe ser un número entero. ", "")
),
""
)</f>
        <v/>
      </c>
      <c r="FP219" s="46">
        <f>IF(AND($DS219,FN219),
IF(AT219="","Debes escribir el valor de las horas recargo nocturno. ",
IF( ISERR(_xlfn.NUMBERVALUE(AT219)), "El valor de las horas recargo nocturno debe ser un número válido. ", "")
),
""
)</f>
        <v/>
      </c>
      <c r="FQ219" s="46">
        <f>CONCATENATE(AU219,AV219)&lt;&gt;""</f>
        <v/>
      </c>
      <c r="FR219" s="46">
        <f>IF(AND($DS219,FQ219),
IF(AU219="","Debes escribir el número de horas recargo diurno dominical y festivo. ",
IF( IFERROR(INT(AU219),1.1) &lt;&gt; IFERROR(_xlfn.NUMBERVALUE(AU219),1), "La cantidad de horas recargo diurno dominical y festivo debe ser un número entero. ", "")
),
""
)</f>
        <v/>
      </c>
      <c r="FS219" s="46">
        <f>IF(AND($DS219,FQ219),
IF(AV219="","Debes escribir el valor de las horas recargo diurno dominical y festivo. ",
IF( ISERR(_xlfn.NUMBERVALUE(AV219)), "El valor de las horas recargo diurno dominical y festivo debe ser un número válido. ", "")
),
""
)</f>
        <v/>
      </c>
      <c r="FT219" s="46">
        <f>CONCATENATE(AW219,AX219)&lt;&gt;""</f>
        <v/>
      </c>
      <c r="FU219" s="46">
        <f>IF(AND($DS219,FT219),
IF(AW219="","Debes escribir el número de horas recargo nocturno dominical y festivo. ",
IF( IFERROR(INT(AW219),1.1) &lt;&gt; IFERROR(_xlfn.NUMBERVALUE(AW219),1), "La cantidad de horas recargo nocturno dominical y festivo debe ser un número entero. ", "")
),
""
)</f>
        <v/>
      </c>
      <c r="FV219" s="46">
        <f>IF(AND($DS219,FT219),
IF(AX219="","Debes escribir el valor de las horas recargo nocturno dominical y festivo. ",
IF( ISERR(_xlfn.NUMBERVALUE(AX219)), "El valor de las horas recargo nocturno dominical y festivo debe ser un número válido. ", "")
),
""
)</f>
        <v/>
      </c>
      <c r="FW219" s="46">
        <f>CONCATENATE(AY219,AZ219)&lt;&gt;""</f>
        <v/>
      </c>
      <c r="FX219" s="46">
        <f>IF(AND($DS219,FW219),
IF(AY219="","Debes escribir el número de días de vacaciones comunes. ",
IF( IFERROR(INT(AY219),1.1) &lt;&gt; IFERROR(_xlfn.NUMBERVALUE(AY219),1), "La cantidad de días de vacaciones comunes debe ser un número entero. ", "")
),
""
)</f>
        <v/>
      </c>
      <c r="FY219" s="46">
        <f>IF(AND($DS219,FW219),
IF(AZ219="","Debes escribir el valor de las vacaciones comunes. ",
IF( ISERR(_xlfn.NUMBERVALUE(AZ219)), "El valor de las vacaciones comunes debe ser un número válido. ", "")
),
""
)</f>
        <v/>
      </c>
      <c r="FZ219" s="46">
        <f>CONCATENATE(BA219,BB219)&lt;&gt;""</f>
        <v/>
      </c>
      <c r="GA219" s="46">
        <f>IF(AND($DS219,FZ219),
IF(BA219="","Debes escribir el número de días de vacaciones compensadas. ",
IF( IFERROR(INT(BA219),1.1) &lt;&gt; IFERROR(_xlfn.NUMBERVALUE(BA219),1), "La cantidad de días de vacaciones compensadas debe ser un número entero. ", "")
),
""
)</f>
        <v/>
      </c>
      <c r="GB219" s="46">
        <f>IF(AND($DS219,FZ219),
IF(BB219="","Debes escribir el valor de las vacaciones compensadas. ",
IF( ISERR(_xlfn.NUMBERVALUE(BB219)), "El valor de las vacaciones compensadas debe ser un número válido. ", "")
),
""
)</f>
        <v/>
      </c>
      <c r="GC219" s="46">
        <f>CONCATENATE(BC219,BD219)&lt;&gt;""</f>
        <v/>
      </c>
      <c r="GD219" s="46">
        <f>IF(AND($DS219,GC219),
IF(BC219="","Debes escribir el número de días de prima salarial. ",
IF( IFERROR(INT(BC219),1.1) &lt;&gt; IFERROR(_xlfn.NUMBERVALUE(BC219),1), "La cantidad de días de prima salarial debe ser un número entero. ", "")
),
""
)</f>
        <v/>
      </c>
      <c r="GE219" s="46">
        <f>IF(AND($DS219,GC219),
IF(BD219="","Debes escribir el valor de los días de prima salarial. ",
IF( ISERR(_xlfn.NUMBERVALUE(BD219)), "El valor de los días de prima salarial debe ser un número válido. ", "")
),
""
)</f>
        <v/>
      </c>
      <c r="GF219" s="46">
        <f>IF($DS219,
IF( AND(BE219&lt;&gt;"", ISERR(_xlfn.NUMBERVALUE(BE219))), "El valor de la prima NO saliarial debe ser un número válido. ", "")
)</f>
        <v/>
      </c>
      <c r="GG219" s="46">
        <f>CONCATENATE(BF219,BG219,BH219)&lt;&gt;""</f>
        <v/>
      </c>
      <c r="GH219" s="46">
        <f>IF(AND($DS219,GG219),
IF(BF219="","Debes escribir el valor de las cesantías. ",
IF( ISERR(_xlfn.NUMBERVALUE(BF219)), "El valor de las cesantías debe ser un número válido. ", "")
),
""
)</f>
        <v/>
      </c>
      <c r="GI219" s="46">
        <f>IF(AND($DS219,GG219),
IF(BG219="","Debes escribir el % de cesantías. ",
IF( ISERR(_xlfn.NUMBERVALUE(BG219)), "El % de cesantías debe ser un número válido. ", "")
),
""
)</f>
        <v/>
      </c>
      <c r="GJ219" s="46">
        <f>IF(AND($DS219,GG219),
IF(BH219="","Debes escribir el valor de intereses de cesantías. ",
IF( ISERR(_xlfn.NUMBERVALUE(BH219)), "El valor de intereses de cesantías debe ser un número válido. ", "")
),
""
)</f>
        <v/>
      </c>
      <c r="GK219" s="46">
        <f>CONCATENATE(BI219,BJ219,BK219)&lt;&gt;""</f>
        <v/>
      </c>
      <c r="GL219" s="46">
        <f>IF(AND($DS219,GK219),
IF(BI219="","Debes escribir el número de días de incapacidad. ",
IF( IFERROR(INT(BI219),1.1) &lt;&gt; IFERROR(_xlfn.NUMBERVALUE(BI219),1), "La cantidad de días de incapacidad debe ser un número entero. ", "")
),
""
)</f>
        <v/>
      </c>
      <c r="GM219" s="46">
        <f>IF(AND($DS219,GK219),
IF(BJ219="","Debes escribir el tipo de incapacidad. ",
IF(_xlfn.IFNA(VLOOKUP(BJ219,TIPO_DE_INCAPACIDAD,1,FALSE),-1)=-1,"El tipo de incapacidad es inválida (por favor seleccionarlo de la lista). ","")
),
""
)</f>
        <v/>
      </c>
      <c r="GN219" s="46">
        <f>IF(AND($DS219,GK219),
IF(BK219="","Debes escribir el valor de la incapacidad. ",
IF( ISERR(_xlfn.NUMBERVALUE(BK219)), "El valor de la incapacidad debe ser un número válido. ", "")
),
""
)</f>
        <v/>
      </c>
      <c r="GO219" s="46">
        <f>CONCATENATE(BL219,BM219)&lt;&gt;""</f>
        <v/>
      </c>
      <c r="GP219" s="46">
        <f>IF(AND($DS219,GO219),
IF(BL219="","Debes escribir el número de días de licencia de maternidad o paternidad. ",
IF( IFERROR(INT(BL219),1.1) &lt;&gt; IFERROR(_xlfn.NUMBERVALUE(BL219),1), "La cantidad de días de licencia de maternidad o paternidad debe ser un número entero. ", "")
),
""
)</f>
        <v/>
      </c>
      <c r="GQ219" s="46">
        <f>IF(AND($DS219,GO219),
IF(BM219="","Debes escribir el valor de la licencia de maternidad o paternidad. ",
IF( ISERR(_xlfn.NUMBERVALUE(BM219)), "El valor de la licencia de maternidad o paternidad debe ser un número válido. ", "")
),
""
)</f>
        <v/>
      </c>
      <c r="GR219" s="46">
        <f>CONCATENATE(BN219,BO219)&lt;&gt;""</f>
        <v/>
      </c>
      <c r="GS219" s="46">
        <f>IF(AND($DS219,GR219),
IF(BN219="","Debes escribir el número de días de licencia remunerada. ",
IF( IFERROR(INT(BN219),1.1) &lt;&gt; IFERROR(_xlfn.NUMBERVALUE(BN219),1), "La cantidad de días de licencia remunerada debe ser un número entero. ", "")
),
""
)</f>
        <v/>
      </c>
      <c r="GT219" s="46">
        <f>IF(AND($DS219,GR219),
IF(BO219="","Debes escribir el valor de la licencia remunerada. ",
IF( ISERR(_xlfn.NUMBERVALUE(BO219)), "El valor de la licencia remunerada debe ser un número válido. ", "")
),
""
)</f>
        <v/>
      </c>
      <c r="GU219" s="46">
        <f>IF($DS219,
IF( AND(BP219&lt;&gt;"", ISERR(_xlfn.NUMBERVALUE(BP219))), "El valor de la licencia NO remunerada debe ser un número válido. ", "")
)</f>
        <v/>
      </c>
      <c r="GV219" s="46">
        <f>IF($DS219,
IF( AND(BQ219&lt;&gt;"", ISERR(_xlfn.NUMBERVALUE(BQ219))), "El valor de auxilios salariales debe ser un número válido. ", "")
)</f>
        <v/>
      </c>
      <c r="GW219" s="46">
        <f>IF($DS219,
IF( AND(BR219&lt;&gt;"", ISERR(_xlfn.NUMBERVALUE(BR219))), "El valor de auxilios NO salariales debe ser un número válido. ", "")
)</f>
        <v/>
      </c>
      <c r="GX219" s="46">
        <f>IF($DS219,
IF( AND(BS219&lt;&gt;"", ISERR(_xlfn.NUMBERVALUE(BS219))), "El valor de bonos salariales debe ser un número válido. ", "")
)</f>
        <v/>
      </c>
      <c r="GY219" s="46">
        <f>IF($DS219,
IF( AND(BT219&lt;&gt;"", ISERR(_xlfn.NUMBERVALUE(BT219))), "El valor de bonos NO salariales debe ser un número válido. ", "")
)</f>
        <v/>
      </c>
      <c r="GZ219" s="46">
        <f>IF($DS219,
IF( AND(BU219&lt;&gt;"", ISERR(_xlfn.NUMBERVALUE(BU219))), "El valor de bonos salariales de alimentación debe ser un número válido. ", "")
)</f>
        <v/>
      </c>
      <c r="HA219" s="46">
        <f>IF($DS219,
IF( AND(BV219&lt;&gt;"", ISERR(_xlfn.NUMBERVALUE(BV219))), "El valor de bonos NO salariales de alimentación debe ser un número válido. ", "")
)</f>
        <v/>
      </c>
      <c r="HB219" s="46">
        <f>IF($DS219,
IF( AND(BW219&lt;&gt;"", ISERR(_xlfn.NUMBERVALUE(BW219))), "El valor de bonificaciones salariales debe ser un número válido. ", "")
)</f>
        <v/>
      </c>
      <c r="HC219" s="46">
        <f>IF($DS219,
IF( AND(BX219&lt;&gt;"", ISERR(_xlfn.NUMBERVALUE(BX219))), "El valor de bonificaciones NO salariales debe ser un número válido. ", "")
)</f>
        <v/>
      </c>
      <c r="HD219" s="46">
        <f>IF($DS219,
IF( AND(BY219&lt;&gt;"", ISERR(_xlfn.NUMBERVALUE(BY219))), "El valor de compensaciones ordinarias debe ser un número válido. ", "")
)</f>
        <v/>
      </c>
      <c r="HE219" s="46">
        <f>IF($DS219,
IF( AND(BZ219&lt;&gt;"", ISERR(_xlfn.NUMBERVALUE(BZ219))), "El valor de compensaciones extraordinarias debe ser un número válido. ", "")
)</f>
        <v/>
      </c>
      <c r="HF219" s="46">
        <f>IF($DS219,
IF( AND(CA219&lt;&gt;"", ISERR(_xlfn.NUMBERVALUE(CA219))), "El valor de comisiones debe ser un número válido. ", "")
)</f>
        <v/>
      </c>
      <c r="HG219" s="46">
        <f>IF($DS219,
IF( AND(CB219&lt;&gt;"", ISERR(_xlfn.NUMBERVALUE(CB219))), "El valor de ausencia por huega debe ser un número válido. ", "")
)</f>
        <v/>
      </c>
      <c r="HH219" s="46">
        <f>IF($DS219,
IF( AND(CC219&lt;&gt;"", ISERR(_xlfn.NUMBERVALUE(CC219))), "El valor de anticipos debe ser un número válido. ", "")
)</f>
        <v/>
      </c>
      <c r="HI219" s="46">
        <f>IF($DS219,
IF( AND(CD219&lt;&gt;"", ISERR(_xlfn.NUMBERVALUE(CD219))), "El valor de pagos a terceros debe ser un número válido. ", "")
)</f>
        <v/>
      </c>
      <c r="HJ219" s="46">
        <f>IF($DS219,
IF( AND(CE219&lt;&gt;"", ISERR(_xlfn.NUMBERVALUE(CE219))), "El valor de dotación debe ser un número válido. ", "")
)</f>
        <v/>
      </c>
      <c r="HK219" s="46">
        <f>IF($DS219,
IF( AND(CF219&lt;&gt;"", ISERR(_xlfn.NUMBERVALUE(CF219))), "El valor de apoyo sostenibilidad debe ser un número válido. ", "")
)</f>
        <v/>
      </c>
      <c r="HL219" s="46">
        <f>IF($DS219,
IF( AND(CG219&lt;&gt;"", ISERR(_xlfn.NUMBERVALUE(CG219))), "El valor de teletrabajo debe ser un número válido. ", "")
)</f>
        <v/>
      </c>
      <c r="HM219" s="46">
        <f>IF($DS219,
IF( AND(CH219&lt;&gt;"", ISERR(_xlfn.NUMBERVALUE(CH219))), "El valor de bonificación de retiro debe ser un número válido. ", "")
)</f>
        <v/>
      </c>
      <c r="HN219" s="46">
        <f>IF($DS219,
IF( AND(CI219&lt;&gt;"", ISERR(_xlfn.NUMBERVALUE(CI219))), "El valor de indemnización de retiro debe ser un número válido. ", "")
)</f>
        <v/>
      </c>
      <c r="HO219" s="46">
        <f>IF($DS219,
IF( AND(CJ219&lt;&gt;"", ISERR(_xlfn.NUMBERVALUE(CJ219))), "El valor de reintegros debe ser un número válido. ", "")
)</f>
        <v/>
      </c>
      <c r="HP219" s="46">
        <f>CONCATENATE(CK219,CL219,CM219)&lt;&gt;""</f>
        <v/>
      </c>
      <c r="HQ219" s="46">
        <f>IF(AND($DS219,HP219),
IF(CK219="","Debes escribir la descripción de otro concepto no categorizado. ",""),
""
)</f>
        <v/>
      </c>
      <c r="HR219" s="46">
        <f>IF(AND($DS219,HP219),
IF(CONCATENATE(CL219,CM219)="","Debes escribir al menos un valor de concepto no categorizado (salarial o no salarial). ",
IF(ISERR(_xlfn.NUMBERVALUE(CL219)),"El valor salarial concepto no categorizado debe ser un número válido. ","")
),
""
)</f>
        <v/>
      </c>
      <c r="HS219" s="46">
        <f>IF(AND($DS219,HP219),
IF(CONCATENATE(CL219,CM219)="","Debes escribir al menos un valor de concepto no categorizado (salarial o no salarial). ",
IF(ISERR(_xlfn.NUMBERVALUE(CM219)),"El valor NO salarial concepto no categorizado debe ser un número válido. ","")
),
""
)</f>
        <v/>
      </c>
      <c r="HT219" s="46">
        <f>IF($DS219,
IF(CN219="","Debes escribir el porcentaje del aporte a salud. ",
IF( ISERR(_xlfn.NUMBERVALUE(CN219)), "El valor del porcentaje del aporte a salud debe ser un número válido. ", "")
)
)</f>
        <v/>
      </c>
      <c r="HU219" s="46">
        <f>IF($DS219,
IF(CO219="","Debes escribir el valor del aporte a salud. ",
IF( ISERR(_xlfn.NUMBERVALUE(CO219)), "El valor del aporte a salud debe ser un número válido. ", "")
)
)</f>
        <v/>
      </c>
      <c r="HV219" s="46">
        <f>IF($DS219,
IF( AND(CP219&lt;&gt;"", ISERR(_xlfn.NUMBERVALUE(CP219))), "El valor plan complementario debe ser un número válido. ", "")
)</f>
        <v/>
      </c>
      <c r="HW219" s="46">
        <f>IF($DS219,
IF(CQ219="","Debes escribir el porcentaje del aporte a pensión. ",
IF( ISERR(_xlfn.NUMBERVALUE(CQ219)), "El valor del porcentaje del aporte a pensión debe ser un número válido. ", "")
)
)</f>
        <v/>
      </c>
      <c r="HX219" s="46">
        <f>IF($DS219,
IF(CR219="","Debes escribir el valor del aporte a pensión. ",
IF( ISERR(_xlfn.NUMBERVALUE(CR219)), "El valor del aporte a salud debe ser un número válido. ", "")
)
)</f>
        <v/>
      </c>
      <c r="HY219" s="46">
        <f>IF($DS219,
IF( AND(CS219&lt;&gt;"", ISERR(_xlfn.NUMBERVALUE(CS219))), "El valor pensión voluntaria debe ser un número válido. ", "")
)</f>
        <v/>
      </c>
      <c r="HZ219" s="46">
        <f>CONCATENATE(CT219,CU219,CV219,CW219)&lt;&gt;""</f>
        <v/>
      </c>
      <c r="IA219" s="46">
        <f>IF(AND($DS219,HZ219),
IF(CT219="","Debes escribir el % del fondo de seguridad pensional. ",
IF( ISERR(_xlfn.NUMBERVALUE(CT219)), "El % del fondo de seguridad debe ser un número válido. ", "")
),
""
)</f>
        <v/>
      </c>
      <c r="IB219" s="46">
        <f>IF(AND($DS219,HZ219),
IF(CU219="","Debes escribir el valor del aporte al fondo de solidaridad pensional. ",
IF( ISERR(_xlfn.NUMBERVALUE(CU219)), "El valor del aporte al fondo de solidaridad pensional debe ser un número válido. ", "")
),
""
)</f>
        <v/>
      </c>
      <c r="IC219" s="46">
        <f>IF(AND($DS219,HZ219),
IF(CV219="","Debes escribir el % del fondo de subsistencia. ",
IF( ISERR(_xlfn.NUMBERVALUE(CV219)), "El % del fondo de subsistencia debe ser un número válido. ", "")
),
""
)</f>
        <v/>
      </c>
      <c r="ID219" s="46">
        <f>IF(AND($DS219,HZ219),
IF(CW219="","Debes escribir el valor del fondo de subsistencia. ",
IF( ISERR(_xlfn.NUMBERVALUE(CW219)), "El valor del fondo de subsistencia debe ser un número válido. ", "")
),
""
)</f>
        <v/>
      </c>
      <c r="IE219" s="46">
        <f>CONCATENATE(CX219,CY219)&lt;&gt;""</f>
        <v/>
      </c>
      <c r="IF219" s="46">
        <f>IF(AND($DS219,IE219),
IF(CX219="","Debes escribir el % de sindicato. ",
IF( ISERR(_xlfn.NUMBERVALUE(CX219)), "El % de sindicato debe ser un número válido. ", "")
),
""
)</f>
        <v/>
      </c>
      <c r="IG219" s="46">
        <f>IF(AND($DS219,IE219),
IF(CY219="","Debes escribir el valor del sindicato. ",
IF( ISERR(_xlfn.NUMBERVALUE(CY219)), "El valor del sindicato debe ser un número válido. ", "")
),
""
)</f>
        <v/>
      </c>
      <c r="IH219" s="46">
        <f>IF($DS219,
IF( AND(CZ219&lt;&gt;"", ISERR(_xlfn.NUMBERVALUE(CZ219))), "El valor de sanción pública debe ser un número válido. ", "")
)</f>
        <v/>
      </c>
      <c r="II219" s="46">
        <f>IF($DS219,
IF( AND(DA219&lt;&gt;"", ISERR(_xlfn.NUMBERVALUE(DA219))), "El valor de sanción privada debe ser un número válido. ", "")
)</f>
        <v/>
      </c>
      <c r="IJ219" s="46">
        <f>CONCATENATE(DB219,DC219)&lt;&gt;""</f>
        <v/>
      </c>
      <c r="IK219" s="46">
        <f>IF(AND($DS219,IJ219),
IF(DB219="","Debes escribir la descripción de libranza. ",""),
""
)</f>
        <v/>
      </c>
      <c r="IL219" s="46">
        <f>IF(AND($DS219,IJ219),
IF(DC219="","Debes escribir la cuota libranza. ",
IF(ISERR(_xlfn.NUMBERVALUE(DC219)),"El valor de la cuota libranza debe ser un número válido. ","")
),
""
)</f>
        <v/>
      </c>
      <c r="IM219" s="46">
        <f>IF($DS219,
IF( AND(DD219&lt;&gt;"", ISERR(_xlfn.NUMBERVALUE(DD219))), "El valor de pagos a terceros debe ser un número válido. ", "")
)</f>
        <v/>
      </c>
      <c r="IN219" s="46">
        <f>IF($DS219,
IF( AND(DE219&lt;&gt;"", ISERR(_xlfn.NUMBERVALUE(DE219))), "El valor de anticipos debe ser un número válido. ", "")
)</f>
        <v/>
      </c>
      <c r="IO219" s="46">
        <f>IF($DS219,
IF( AND(DF219&lt;&gt;"", ISERR(_xlfn.NUMBERVALUE(DF219))), "El valor de AFC debe ser un número válido. ", "")
)</f>
        <v/>
      </c>
      <c r="IP219" s="46">
        <f>IF($DS219,
IF( AND(DG219&lt;&gt;"", ISERR(_xlfn.NUMBERVALUE(DG219))), "El valor de rete-fuente debe ser un número válido. ", "")
)</f>
        <v/>
      </c>
      <c r="IQ219" s="46">
        <f>IF($DS219,
IF( AND(DH219&lt;&gt;"", ISERR(_xlfn.NUMBERVALUE(DH219))), "El valor de cooperativa de trabajo debe ser un número válido. ", "")
)</f>
        <v/>
      </c>
      <c r="IR219" s="46">
        <f>IF($DS219,
IF( AND(DI219&lt;&gt;"", ISERR(_xlfn.NUMBERVALUE(DI219))), "El valor de embargo fiscal debe ser un número válido. ", "")
)</f>
        <v/>
      </c>
      <c r="IS219" s="46">
        <f>IF($DS219,
IF( AND(DJ219&lt;&gt;"", ISERR(_xlfn.NUMBERVALUE(DJ219))), "El valor de educación debe ser un número válido. ", "")
)</f>
        <v/>
      </c>
      <c r="IT219" s="46">
        <f>IF($DS219,
IF( AND(DK219&lt;&gt;"", ISERR(_xlfn.NUMBERVALUE(DK219))), "El valor de reintegro debe ser un número válido. ", "")
)</f>
        <v/>
      </c>
      <c r="IU219" s="46">
        <f>IF($DS219,
IF( AND(DL219&lt;&gt;"", ISERR(_xlfn.NUMBERVALUE(DL219))), "El valor de deuda debe ser un número válido. ", "")
)</f>
        <v/>
      </c>
      <c r="IV219" s="46">
        <f>IF($DS219,
IF( AND(DM219&lt;&gt;"", ISERR(_xlfn.NUMBERVALUE(DM219))), "El valor de otras deducciones debe ser un número válido. ", "")
)</f>
        <v/>
      </c>
      <c r="IW219" s="46">
        <f>IF($DS219,
IF(DN219="","Debes escribir el valor de los devengos totales. ",
IF( ISERR(_xlfn.NUMBERVALUE(DN219)), "El valor de los devengos totales debe ser un número válido. ", "")
)
)</f>
        <v/>
      </c>
      <c r="IX219" s="46">
        <f>IF($DS219,
IF(DO219="","Debes escribir el valor de las deducciones totales. ",
IF( ISERR(_xlfn.NUMBERVALUE(DO219)), "El valor de las deducciones totales debe ser un número válido. ", "")
)
)</f>
        <v/>
      </c>
      <c r="IY219" s="46">
        <f>IF($DS219,
IF(DP219="","Debes escribir el valor del salario total. ",
IF( ISERR(_xlfn.NUMBERVALUE(DP219)), "El valor del salario total debe ser un número válido. ", "")
)
)</f>
        <v/>
      </c>
    </row>
    <row r="220">
      <c r="B220" s="48" t="n">
        <v>208</v>
      </c>
      <c r="C220" s="61">
        <f>IF(AND(DS220,DP220&lt;&gt;""),
IF(DQ220="","OK","Error"),
""
)</f>
        <v/>
      </c>
      <c r="D220" s="53" t="n"/>
      <c r="E220" s="52" t="n"/>
      <c r="F220" s="112" t="n"/>
      <c r="G220" s="52" t="n"/>
      <c r="H220" s="53" t="n"/>
      <c r="I220" s="52" t="n"/>
      <c r="J220" s="52" t="n"/>
      <c r="K220" s="53" t="n"/>
      <c r="L220" s="55" t="n"/>
      <c r="M220" s="108" t="n"/>
      <c r="N220" s="56" t="n"/>
      <c r="O220" s="52" t="n"/>
      <c r="P220" s="52" t="n"/>
      <c r="Q220" s="52" t="n"/>
      <c r="R220" s="52" t="n"/>
      <c r="S220" s="52" t="n"/>
      <c r="T220" s="53" t="n"/>
      <c r="U220" s="52" t="n"/>
      <c r="V220" s="52" t="n"/>
      <c r="W220" s="55" t="n"/>
      <c r="X220" s="55" t="n"/>
      <c r="Y220" s="52" t="n"/>
      <c r="Z220" s="55" t="n"/>
      <c r="AA220" s="52" t="n"/>
      <c r="AB220" s="53" t="n"/>
      <c r="AC220" s="53" t="n"/>
      <c r="AD220" s="53" t="n"/>
      <c r="AE220" s="177" t="n"/>
      <c r="AF220" s="113" t="n"/>
      <c r="AG220" s="177" t="n"/>
      <c r="AH220" s="178" t="n"/>
      <c r="AI220" s="178" t="n"/>
      <c r="AJ220" s="178" t="n"/>
      <c r="AK220" s="114" t="n"/>
      <c r="AL220" s="178" t="n"/>
      <c r="AM220" s="114" t="n"/>
      <c r="AN220" s="178" t="n"/>
      <c r="AO220" s="114" t="n"/>
      <c r="AP220" s="178" t="n"/>
      <c r="AQ220" s="114" t="n"/>
      <c r="AR220" s="178" t="n"/>
      <c r="AS220" s="114" t="n"/>
      <c r="AT220" s="178" t="n"/>
      <c r="AU220" s="114" t="n"/>
      <c r="AV220" s="178" t="n"/>
      <c r="AW220" s="114" t="n"/>
      <c r="AX220" s="178" t="n"/>
      <c r="AY220" s="114" t="n"/>
      <c r="AZ220" s="178" t="n"/>
      <c r="BA220" s="114" t="n"/>
      <c r="BB220" s="178" t="n"/>
      <c r="BC220" s="114" t="n"/>
      <c r="BD220" s="178" t="n"/>
      <c r="BE220" s="178" t="n"/>
      <c r="BF220" s="178" t="n"/>
      <c r="BG220" s="59" t="n"/>
      <c r="BH220" s="178" t="n"/>
      <c r="BI220" s="114" t="n"/>
      <c r="BJ220" s="53" t="n"/>
      <c r="BK220" s="178" t="n"/>
      <c r="BL220" s="114" t="n"/>
      <c r="BM220" s="178" t="n"/>
      <c r="BN220" s="114" t="n"/>
      <c r="BO220" s="178" t="n"/>
      <c r="BP220" s="178" t="n"/>
      <c r="BQ220" s="178" t="n"/>
      <c r="BR220" s="178" t="n"/>
      <c r="BS220" s="178" t="n"/>
      <c r="BT220" s="178" t="n"/>
      <c r="BU220" s="178" t="n"/>
      <c r="BV220" s="178" t="n"/>
      <c r="BW220" s="178" t="n"/>
      <c r="BX220" s="178" t="n"/>
      <c r="BY220" s="178" t="n"/>
      <c r="BZ220" s="178" t="n"/>
      <c r="CA220" s="178" t="n"/>
      <c r="CB220" s="178" t="n"/>
      <c r="CC220" s="178" t="n"/>
      <c r="CD220" s="178" t="n"/>
      <c r="CE220" s="178" t="n"/>
      <c r="CF220" s="178" t="n"/>
      <c r="CG220" s="178" t="n"/>
      <c r="CH220" s="178" t="n"/>
      <c r="CI220" s="178" t="n"/>
      <c r="CJ220" s="178" t="n"/>
      <c r="CK220" s="53" t="n"/>
      <c r="CL220" s="178" t="n"/>
      <c r="CM220" s="178" t="n"/>
      <c r="CN220" s="60" t="n"/>
      <c r="CO220" s="177" t="n"/>
      <c r="CP220" s="178" t="n"/>
      <c r="CQ220" s="60" t="n"/>
      <c r="CR220" s="177" t="n"/>
      <c r="CS220" s="178" t="n"/>
      <c r="CT220" s="59" t="n"/>
      <c r="CU220" s="178" t="n"/>
      <c r="CV220" s="59" t="n"/>
      <c r="CW220" s="178" t="n"/>
      <c r="CX220" s="59" t="n"/>
      <c r="CY220" s="178" t="n"/>
      <c r="CZ220" s="178" t="n"/>
      <c r="DA220" s="178" t="n"/>
      <c r="DB220" s="53" t="n"/>
      <c r="DC220" s="178" t="n"/>
      <c r="DD220" s="178" t="n"/>
      <c r="DE220" s="178" t="n"/>
      <c r="DF220" s="178" t="n"/>
      <c r="DG220" s="178" t="n"/>
      <c r="DH220" s="178" t="n"/>
      <c r="DI220" s="178" t="n"/>
      <c r="DJ220" s="178" t="n"/>
      <c r="DK220" s="178" t="n"/>
      <c r="DL220" s="178" t="n"/>
      <c r="DM220" s="178" t="n"/>
      <c r="DN220" s="177" t="n"/>
      <c r="DO220" s="177" t="n"/>
      <c r="DP220" s="177" t="n"/>
      <c r="DQ220" s="76">
        <f>IF(AND(DS220,DP220&lt;&gt;""),
CONCATENATE(DT220,DU220,DV220,DW220,DX220,DY220,DZ220,EA220,EB220,EC220,ED220,EE220,EF220,EG220,EH220,EI220,EJ220,EK220,EL220,EM220,EN220,EO220,EP220,EQ220,ES220,ET220,EU220,EV220,EW220,EX220,EY220,EZ220,FA220,FC220,FD220,FF220,FG220,FI220,FJ220,FL220,FM220,FO220,FP220,FR220,FS220,FU220,FV220,FX220,FY220,GA220,GB220,GD220,GE220,GF220,GH220,GI220,GJ220,GL220,GM220,GN220,GP220,GQ220,GS220,GT220,GU220,GV220,GW220,GX220,GY220,GZ220,HA220,HB220,HC220,HD220,HE220,HF220,HG220,HH220,HI220,HJ220,HK220,HL220,HM220,HN220,HO220,HQ220,HR220,HS220,HT220,HU220,HV220,HW220,HX220,HY220,IA220,IB220,IC220,ID220,IF220,IG220,IH220,II220,IK220,IL220,IM220,IN220,IO220,IP220,IQ220,IR220,IS220,IT220,IU220,IV220,IW220,IX220,IY220,IZ220),
""
)</f>
        <v/>
      </c>
      <c r="DR220" s="53" t="n"/>
      <c r="DS220" s="46">
        <f>CONCATENATE(D220,$E220,$F220,$G220,H220,$I220,$J220,K220,$L220,$M220,N220,$O220,$P220,$Q220,$R220,$S220,T220,$U220,$V220,$W220,$X220,$Y220,$Z220,$AA220,AB220,AC220,AD220,$AE220,$AF220,$AG220,AH220,AI220,AJ220,AK220,AL220,AM220,AN220,AO220,AP220,AQ220,AR220,AS220,AT220,AU220,AV220,AW220,AX220,AY220,AZ220,BA220,BB220,BC220,BD220,BE220,BF220,BG220,BH220,BI220,BJ220,BK220,BL220,BM220,BN220,BO220,BP220,BQ220,BR220,BS220,BT220,BU220,BV220,BW220,BX220,BY220,BZ220,CA220,CB220,CC220,CD220,CE220,CF220,CG220,CH220,CI220,CJ220,CK220,CL220,CM220,$CN220,$CO220,CP220,$CQ220,$CR220,CS220,CT220,CU220,CV220,CW220,CX220,CY220,CZ220,DA220,DB220,DC220,DD220,DE220,DF220,DG220,DH220,DI220,DJ220,DK220,DL220,DM220,$DN220,$DO220,$DP220,DR220)&lt;&gt;""</f>
        <v/>
      </c>
      <c r="DT220" s="46">
        <f>IF(AND($DS220,$E$4&lt;&gt;""),
IF(LEFT($E$4,2) = "1.",
IF(D220&lt;&gt;"","El CUNE sólo se envía en operaciones de novedad o ajuste. ",""),
IF(D220="","Debes escribir un CUNE válido para realizar operaciones de novedad o ajuste. ","")),
""
)</f>
        <v/>
      </c>
      <c r="DU220" s="46">
        <f>IF($DS220,
IF(E220="","Debes seleccionar el tipo de documento del empleado. ",
IF(_xlfn.IFNA(VLOOKUP(E220,TIPO_DE_DOCUMENTO,1,FALSE),-1)=-1,"El tipo de documento no es válido (por favor seleccionarlo de la lista). ","")
)
)</f>
        <v/>
      </c>
      <c r="DV220" s="46">
        <f>IF($DS220,
IF(F220="","Debes escribir el número de documento del empleado. ","")
)</f>
        <v/>
      </c>
      <c r="DW220" s="46">
        <f>IF($DS220,
IF(G220="","Debes escribir el primer nombre del empleado. ","")
)</f>
        <v/>
      </c>
      <c r="DY220" s="46">
        <f>IF($DS220,
IF(I220="","Debes escribir el primer apellido del empleado. ","")
)</f>
        <v/>
      </c>
      <c r="DZ220" s="46">
        <f>IF($DS220,
IF(J220="","Debes escribir el segundo apellido del empleado. ","")
)</f>
        <v/>
      </c>
      <c r="EB220" s="46">
        <f>IF($DS220,
IF(L220="","Debes escribir la fecha de ingreso del empleado. ",
IF(ISERR(DATE(YEAR(L220),MONTH(L220),DAY(L220))), "El valor ingresado en fecha de ingreso no tiene un formato válido. ","")
)
)</f>
        <v/>
      </c>
      <c r="EC220" s="46">
        <f>IF($DS220,
IF(M220="","Debes escribir el tiempo laborado. ",
IF( IFERROR(INT(M220),1.1) &lt;&gt; IFERROR(_xlfn.NUMBERVALUE(M220),1), "El valor de los días trabajados debe ser un número entero. ", "")
)
)</f>
        <v/>
      </c>
      <c r="ED220" s="46">
        <f>IF($DS220,
IF( AND(N220&lt;&gt;"", ISERR(DATE(YEAR(N220),MONTH(N220),DAY(N220))) ), "El valor ingresado en fecha de ingreso no tiene un formato válido. ",
IF( AND(N220&lt;&gt;"", $E$6&lt;&gt;"", DATE(YEAR(N220), MONTH(N220), 1) &lt;&gt; IFERROR(DATE(MID($E$6, 1, 4), MID($E$6, 6, 2),1), "1/1/1900") ), "La fecha de retiro debe estar dentro del período liquidado. ", "")
)
)</f>
        <v/>
      </c>
      <c r="EE220" s="46">
        <f>IF($DS220,
IF(O220="","Debes seleccionar el tipo de trabajador. ",
IF(_xlfn.IFNA(VLOOKUP(O220,TIPO_DE_TRABAJADOR,1,FALSE),-1)=-1,"El tipo de trabajador no es válido (por favor seleccionarlo de la lista). ","")
)
)</f>
        <v/>
      </c>
      <c r="EF220" s="46">
        <f>IF($DS220,
IF(P220="","Debes seleccionar si es un trabajador dependiente pensionado por vejez. ",
IF(_xlfn.IFNA(VLOOKUP(P220,SUBTIPO_DE_TRABAJADOR,1,FALSE),-1)=-1,"El tipo de trabajador dependiente pensionado por vejez no es válido (por favor seleccionarlo de la lista). ","")
)
)</f>
        <v/>
      </c>
      <c r="EG220" s="46">
        <f>IF($DS220,
IF(Q220="","Debes seleccionar el tipo de contrato del trabajador. ",
IF(_xlfn.IFNA(VLOOKUP(Q220,TIPO_DE_CONTRATO,1,FALSE),-1)=-1,"El tipo de contrato del trabajador no es válido (por favor seleccionarlo de la lista). ","")
)
)</f>
        <v/>
      </c>
      <c r="EH220" s="46">
        <f>IF($DS220,
IF(R220="","Debes seleccionar si es un salario integral. ",
IF(_xlfn.IFNA(VLOOKUP(R220,SI_NO,1,FALSE),-1)=-1,"Valor no válido para salario integral (por favor seleccionarlo de la lista). ","")
)
)</f>
        <v/>
      </c>
      <c r="EI220" s="46">
        <f>IF($DS220,
IF(S220="","Debes seleccionar si el trabajador realiza actividades de riesgo. ",
IF(_xlfn.IFNA(VLOOKUP(S220,SI_NO,1,FALSE),-1)=-1,"Valor no válido para actividad de alto riesgo (por favor seleccionarlo de la lista). ","")
)
)</f>
        <v/>
      </c>
      <c r="EK220" s="46">
        <f>IF($DS220,
IF(U220="","Debes escribir el código del municipio de residencia del trabajador. ",
IF(_xlfn.IFNA(VLOOKUP(U220,MUNICIPIO,1,FALSE),-1)=-1,"El municipio de residencia del trabajador es inválido (por favor seleccionarlo de la lista). ","")
)
)</f>
        <v/>
      </c>
      <c r="EL220" s="46">
        <f>IF($DS220,
IF(V220="","Debes escribir el la dirección de residendia del trabajador. ","")
)</f>
        <v/>
      </c>
      <c r="EM220" s="46">
        <f>IF($DS220,
IF(W220="","Debes escribir la fecha de inicio de la liquidación. ",
IF(ISERR(DATE(YEAR(W220),MONTH(W220),DAY(W220))),"El valor ingresado en fecha de inicio de liquidación no tiene un formato válido. ",
IF( AND($E$6&lt;&gt;"", DATE(YEAR(W220), MONTH(W220), 1) &lt;&gt; IFERROR(DATE(MID($E$6, 1, 4), MID($E$6, 6, 2),1), "1/1/1900") ), "La fecha de inicio de la liquidación debe estar dentro del período liquidado. ", "")
)
)
)</f>
        <v/>
      </c>
      <c r="EN220" s="46">
        <f>IF($DS220,
IF(X220="","Debes escribir la fecha de fin de la liquidación. ",
IF(ISERR(DATE(YEAR(X220),MONTH(X220),DAY(X220))),"El valor ingresado en fecha de fin de liquidación no tiene un formato válido. ",
IF( AND($E$6&lt;&gt;"", DATE(YEAR(X220), MONTH(X220), 1) &lt;&gt; IFERROR(DATE(MID($E$6, 1, 4), MID($E$6, 6, 2),1), "1/1/1900") ), "La fecha de fin de la liquidación debe estar dentro del período liquidado. ", "")
)
)
)</f>
        <v/>
      </c>
      <c r="EO220" s="46">
        <f>IF($DS220,
IF(Y220="","Debes escribir la frecuencia de pago del trabajador. ",
IF(_xlfn.IFNA(VLOOKUP(Y220,PERÍODO_DE_NÓMINA,1,FALSE),-1)=-1,"La frecuencia de pago es inválida (por favor seleccionarlo de la lista). ","")
)
)</f>
        <v/>
      </c>
      <c r="EP220" s="46">
        <f>IF($DS220,
IF(Z220="","Debes escribir la fecha de pago. ",
IF(ISERR(DATE(YEAR(Z220),MONTH(Z220),DAY(Z220))), "El valor ingresado en fecha de pago no tiene un formato válido. ","")
)
)</f>
        <v/>
      </c>
      <c r="EQ220" s="46">
        <f>IF($DS220,
IF(AA220="","Debes escribir el medio de pago. ",
IF(_xlfn.IFNA(VLOOKUP(AA220,MEDIOS_DE_PAGO,1,FALSE),-1)=-1,"El medio de pago es inválido (por favor seleccionarlo de la lista). ","")
)
)</f>
        <v/>
      </c>
      <c r="ER220" s="46">
        <f>OR(AA220='Tablas '!$T$4,AA220='Tablas '!$T$7,AA220='Tablas '!$T$8,AA220='Tablas '!$T$11)</f>
        <v/>
      </c>
      <c r="ES220" s="46">
        <f>IF(AND($DS220,ER220),
IF(AB220="","Debes escribir la entidad bancaria. ",""),
""
)</f>
        <v/>
      </c>
      <c r="ET220" s="46">
        <f>IF(AND($DS220,ER220),
IF(AC220="","Debes escribir el tipo de cuenta bancaria. ",
IF(_xlfn.IFNA(VLOOKUP(AC220,TIPO_DE_CUENTA,1,FALSE),-1)=-1,"El tipo de cuenta bancaria es inválida (por favor seleccionarlo de la lista). ","")
),
""
)</f>
        <v/>
      </c>
      <c r="EU220" s="46">
        <f>IF(AND($DS220,ER220),
IF(AD220="","Debes escribir el número de cuenta bancaria. ",""),
""
)</f>
        <v/>
      </c>
      <c r="EV220" s="46">
        <f>IF($DS220,
IF(AE220="","Debes escribir el valor del sueldo básico. ",
IF( ISERR(_xlfn.NUMBERVALUE(AE220)), "El valor del sueldo básico debe ser un número válido. ", "")
)
)</f>
        <v/>
      </c>
      <c r="EW220" s="46">
        <f>IF($DS220,
IF(AF220="","Debes escribir el número de días trabajados. ",
IF( IFERROR(INT(AF220),1.1) &lt;&gt; IFERROR(_xlfn.NUMBERVALUE(AF220),1), "La cantidad de días trabajados debe ser un número entero. ", "")
)
)</f>
        <v/>
      </c>
      <c r="EX220" s="46">
        <f>IF($DS220,
IF(AG220="","Debes escribir el valor del sueldo trabajado. ",
IF( ISERR(_xlfn.NUMBERVALUE(AG220)), "El valor del sueldo trabajado debe ser un número válido. ", "")
)
)</f>
        <v/>
      </c>
      <c r="EY220" s="46">
        <f>IF($DS220,
IF( AND(AH220&lt;&gt;"", ISERR(_xlfn.NUMBERVALUE(AH220))), "El valor del auxilio de transporte debe ser un número válido. ", "")
)</f>
        <v/>
      </c>
      <c r="EZ220" s="46">
        <f>IF($DS220,
IF( AND(AI220&lt;&gt;"", ISERR(_xlfn.NUMBERVALUE(AI220))), "El valor de viáticos salariales debe ser un número válido. ", "")
)</f>
        <v/>
      </c>
      <c r="FA220" s="46">
        <f>IF($DS220,
IF( AND(AJ220&lt;&gt;"", ISERR(_xlfn.NUMBERVALUE(AJ220))), "El valor de viáticos NO salariales debe ser un número válido. ", "")
)</f>
        <v/>
      </c>
      <c r="FB220" s="46">
        <f>CONCATENATE(AK220,AL220)&lt;&gt;""</f>
        <v/>
      </c>
      <c r="FC220" s="46">
        <f>IF(AND($DS220,FB220),
IF(AK220="","Debes escribir el número de horas extras diurnas. ",
IF( IFERROR(INT(AK220),1.1) &lt;&gt; IFERROR(_xlfn.NUMBERVALUE(AK220),1), "La cantidad de horas extras diurnas debe ser un número entero. ", "")
),
""
)</f>
        <v/>
      </c>
      <c r="FD220" s="46">
        <f>IF(AND($DS220,FB220),
IF(AL220="","Debes escribir el valor de las horas extras diurnas. ",
IF( ISERR(_xlfn.NUMBERVALUE(AL220)), "El valor de las horas extras duirnas debe ser un número válido. ", "")
),
""
)</f>
        <v/>
      </c>
      <c r="FE220" s="46">
        <f>CONCATENATE(AM220,AN220)&lt;&gt;""</f>
        <v/>
      </c>
      <c r="FF220" s="46">
        <f>IF(AND($DS220,FE220),
IF(AM220="","Debes escribir el número de horas extras nocturnas. ",
IF( IFERROR(INT(AM220),1.1) &lt;&gt; IFERROR(_xlfn.NUMBERVALUE(AM220),1), "La cantidad de horas extras nocturnas debe ser un número entero. ", "")
),
""
)</f>
        <v/>
      </c>
      <c r="FG220" s="46">
        <f>IF(AND($DS220,FE220),
IF(AN220="","Debes escribir el valor de las horas extras nocturnas. ",
IF( ISERR(_xlfn.NUMBERVALUE(AN220)), "El valor de las horas extras nocturnas debe ser un número válido. ", "")
),
""
)</f>
        <v/>
      </c>
      <c r="FH220" s="46">
        <f>CONCATENATE(AO220,AP220)&lt;&gt;""</f>
        <v/>
      </c>
      <c r="FI220" s="46">
        <f>IF(AND($DS220,FH220),
IF(AO220="","Debes escribir el número de horas extras diurnas dominicales y festivas. ",
IF( IFERROR(INT(AO220),1.1) &lt;&gt; IFERROR(_xlfn.NUMBERVALUE(AO220),1), "La cantidad de horas extras diurnas dominicales y festivas debe ser un número entero. ", "")
),
""
)</f>
        <v/>
      </c>
      <c r="FJ220" s="46">
        <f>IF(AND($DS220,FH220),
IF(AP220="","Debes escribir el valor de las horas extras diurnas dominicales y festivas. ",
IF( ISERR(_xlfn.NUMBERVALUE(AP220)), "El valor de las horas extras diurnas dominicales y festivas debe ser un número válido. ", "")
),
""
)</f>
        <v/>
      </c>
      <c r="FK220" s="46">
        <f>CONCATENATE(AQ220,AR220)&lt;&gt;""</f>
        <v/>
      </c>
      <c r="FL220" s="46">
        <f>IF(AND($DS220,FK220),
IF(AQ220="","Debes escribir el número de horas extras nocturnas dominicales y festivas. ",
IF( IFERROR(INT(AQ220),1.1) &lt;&gt; IFERROR(_xlfn.NUMBERVALUE(AQ220),1), "La cantidad de horas extras nocturnas dominicales y festivas debe ser un número entero. ", "")
),
""
)</f>
        <v/>
      </c>
      <c r="FM220" s="46">
        <f>IF(AND($DS220,FK220),
IF(AR220="","Debes escribir el valor de las horas extras nocturnas dominicales y festivas. ",
IF( ISERR(_xlfn.NUMBERVALUE(AR220)), "El valor de las horas extras nocturnas dominicales y festivas debe ser un número válido. ", "")
),
""
)</f>
        <v/>
      </c>
      <c r="FN220" s="46">
        <f>CONCATENATE(AS220,AT220)&lt;&gt;""</f>
        <v/>
      </c>
      <c r="FO220" s="46">
        <f>IF(AND($DS220,FN220),
IF(AS220="","Debes escribir el número de horas recargo nocturno. ",
IF( IFERROR(INT(AS220),1.1) &lt;&gt; IFERROR(_xlfn.NUMBERVALUE(AS220),1), "La cantidad de horas recargo nocturno debe ser un número entero. ", "")
),
""
)</f>
        <v/>
      </c>
      <c r="FP220" s="46">
        <f>IF(AND($DS220,FN220),
IF(AT220="","Debes escribir el valor de las horas recargo nocturno. ",
IF( ISERR(_xlfn.NUMBERVALUE(AT220)), "El valor de las horas recargo nocturno debe ser un número válido. ", "")
),
""
)</f>
        <v/>
      </c>
      <c r="FQ220" s="46">
        <f>CONCATENATE(AU220,AV220)&lt;&gt;""</f>
        <v/>
      </c>
      <c r="FR220" s="46">
        <f>IF(AND($DS220,FQ220),
IF(AU220="","Debes escribir el número de horas recargo diurno dominical y festivo. ",
IF( IFERROR(INT(AU220),1.1) &lt;&gt; IFERROR(_xlfn.NUMBERVALUE(AU220),1), "La cantidad de horas recargo diurno dominical y festivo debe ser un número entero. ", "")
),
""
)</f>
        <v/>
      </c>
      <c r="FS220" s="46">
        <f>IF(AND($DS220,FQ220),
IF(AV220="","Debes escribir el valor de las horas recargo diurno dominical y festivo. ",
IF( ISERR(_xlfn.NUMBERVALUE(AV220)), "El valor de las horas recargo diurno dominical y festivo debe ser un número válido. ", "")
),
""
)</f>
        <v/>
      </c>
      <c r="FT220" s="46">
        <f>CONCATENATE(AW220,AX220)&lt;&gt;""</f>
        <v/>
      </c>
      <c r="FU220" s="46">
        <f>IF(AND($DS220,FT220),
IF(AW220="","Debes escribir el número de horas recargo nocturno dominical y festivo. ",
IF( IFERROR(INT(AW220),1.1) &lt;&gt; IFERROR(_xlfn.NUMBERVALUE(AW220),1), "La cantidad de horas recargo nocturno dominical y festivo debe ser un número entero. ", "")
),
""
)</f>
        <v/>
      </c>
      <c r="FV220" s="46">
        <f>IF(AND($DS220,FT220),
IF(AX220="","Debes escribir el valor de las horas recargo nocturno dominical y festivo. ",
IF( ISERR(_xlfn.NUMBERVALUE(AX220)), "El valor de las horas recargo nocturno dominical y festivo debe ser un número válido. ", "")
),
""
)</f>
        <v/>
      </c>
      <c r="FW220" s="46">
        <f>CONCATENATE(AY220,AZ220)&lt;&gt;""</f>
        <v/>
      </c>
      <c r="FX220" s="46">
        <f>IF(AND($DS220,FW220),
IF(AY220="","Debes escribir el número de días de vacaciones comunes. ",
IF( IFERROR(INT(AY220),1.1) &lt;&gt; IFERROR(_xlfn.NUMBERVALUE(AY220),1), "La cantidad de días de vacaciones comunes debe ser un número entero. ", "")
),
""
)</f>
        <v/>
      </c>
      <c r="FY220" s="46">
        <f>IF(AND($DS220,FW220),
IF(AZ220="","Debes escribir el valor de las vacaciones comunes. ",
IF( ISERR(_xlfn.NUMBERVALUE(AZ220)), "El valor de las vacaciones comunes debe ser un número válido. ", "")
),
""
)</f>
        <v/>
      </c>
      <c r="FZ220" s="46">
        <f>CONCATENATE(BA220,BB220)&lt;&gt;""</f>
        <v/>
      </c>
      <c r="GA220" s="46">
        <f>IF(AND($DS220,FZ220),
IF(BA220="","Debes escribir el número de días de vacaciones compensadas. ",
IF( IFERROR(INT(BA220),1.1) &lt;&gt; IFERROR(_xlfn.NUMBERVALUE(BA220),1), "La cantidad de días de vacaciones compensadas debe ser un número entero. ", "")
),
""
)</f>
        <v/>
      </c>
      <c r="GB220" s="46">
        <f>IF(AND($DS220,FZ220),
IF(BB220="","Debes escribir el valor de las vacaciones compensadas. ",
IF( ISERR(_xlfn.NUMBERVALUE(BB220)), "El valor de las vacaciones compensadas debe ser un número válido. ", "")
),
""
)</f>
        <v/>
      </c>
      <c r="GC220" s="46">
        <f>CONCATENATE(BC220,BD220)&lt;&gt;""</f>
        <v/>
      </c>
      <c r="GD220" s="46">
        <f>IF(AND($DS220,GC220),
IF(BC220="","Debes escribir el número de días de prima salarial. ",
IF( IFERROR(INT(BC220),1.1) &lt;&gt; IFERROR(_xlfn.NUMBERVALUE(BC220),1), "La cantidad de días de prima salarial debe ser un número entero. ", "")
),
""
)</f>
        <v/>
      </c>
      <c r="GE220" s="46">
        <f>IF(AND($DS220,GC220),
IF(BD220="","Debes escribir el valor de los días de prima salarial. ",
IF( ISERR(_xlfn.NUMBERVALUE(BD220)), "El valor de los días de prima salarial debe ser un número válido. ", "")
),
""
)</f>
        <v/>
      </c>
      <c r="GF220" s="46">
        <f>IF($DS220,
IF( AND(BE220&lt;&gt;"", ISERR(_xlfn.NUMBERVALUE(BE220))), "El valor de la prima NO saliarial debe ser un número válido. ", "")
)</f>
        <v/>
      </c>
      <c r="GG220" s="46">
        <f>CONCATENATE(BF220,BG220,BH220)&lt;&gt;""</f>
        <v/>
      </c>
      <c r="GH220" s="46">
        <f>IF(AND($DS220,GG220),
IF(BF220="","Debes escribir el valor de las cesantías. ",
IF( ISERR(_xlfn.NUMBERVALUE(BF220)), "El valor de las cesantías debe ser un número válido. ", "")
),
""
)</f>
        <v/>
      </c>
      <c r="GI220" s="46">
        <f>IF(AND($DS220,GG220),
IF(BG220="","Debes escribir el % de cesantías. ",
IF( ISERR(_xlfn.NUMBERVALUE(BG220)), "El % de cesantías debe ser un número válido. ", "")
),
""
)</f>
        <v/>
      </c>
      <c r="GJ220" s="46">
        <f>IF(AND($DS220,GG220),
IF(BH220="","Debes escribir el valor de intereses de cesantías. ",
IF( ISERR(_xlfn.NUMBERVALUE(BH220)), "El valor de intereses de cesantías debe ser un número válido. ", "")
),
""
)</f>
        <v/>
      </c>
      <c r="GK220" s="46">
        <f>CONCATENATE(BI220,BJ220,BK220)&lt;&gt;""</f>
        <v/>
      </c>
      <c r="GL220" s="46">
        <f>IF(AND($DS220,GK220),
IF(BI220="","Debes escribir el número de días de incapacidad. ",
IF( IFERROR(INT(BI220),1.1) &lt;&gt; IFERROR(_xlfn.NUMBERVALUE(BI220),1), "La cantidad de días de incapacidad debe ser un número entero. ", "")
),
""
)</f>
        <v/>
      </c>
      <c r="GM220" s="46">
        <f>IF(AND($DS220,GK220),
IF(BJ220="","Debes escribir el tipo de incapacidad. ",
IF(_xlfn.IFNA(VLOOKUP(BJ220,TIPO_DE_INCAPACIDAD,1,FALSE),-1)=-1,"El tipo de incapacidad es inválida (por favor seleccionarlo de la lista). ","")
),
""
)</f>
        <v/>
      </c>
      <c r="GN220" s="46">
        <f>IF(AND($DS220,GK220),
IF(BK220="","Debes escribir el valor de la incapacidad. ",
IF( ISERR(_xlfn.NUMBERVALUE(BK220)), "El valor de la incapacidad debe ser un número válido. ", "")
),
""
)</f>
        <v/>
      </c>
      <c r="GO220" s="46">
        <f>CONCATENATE(BL220,BM220)&lt;&gt;""</f>
        <v/>
      </c>
      <c r="GP220" s="46">
        <f>IF(AND($DS220,GO220),
IF(BL220="","Debes escribir el número de días de licencia de maternidad o paternidad. ",
IF( IFERROR(INT(BL220),1.1) &lt;&gt; IFERROR(_xlfn.NUMBERVALUE(BL220),1), "La cantidad de días de licencia de maternidad o paternidad debe ser un número entero. ", "")
),
""
)</f>
        <v/>
      </c>
      <c r="GQ220" s="46">
        <f>IF(AND($DS220,GO220),
IF(BM220="","Debes escribir el valor de la licencia de maternidad o paternidad. ",
IF( ISERR(_xlfn.NUMBERVALUE(BM220)), "El valor de la licencia de maternidad o paternidad debe ser un número válido. ", "")
),
""
)</f>
        <v/>
      </c>
      <c r="GR220" s="46">
        <f>CONCATENATE(BN220,BO220)&lt;&gt;""</f>
        <v/>
      </c>
      <c r="GS220" s="46">
        <f>IF(AND($DS220,GR220),
IF(BN220="","Debes escribir el número de días de licencia remunerada. ",
IF( IFERROR(INT(BN220),1.1) &lt;&gt; IFERROR(_xlfn.NUMBERVALUE(BN220),1), "La cantidad de días de licencia remunerada debe ser un número entero. ", "")
),
""
)</f>
        <v/>
      </c>
      <c r="GT220" s="46">
        <f>IF(AND($DS220,GR220),
IF(BO220="","Debes escribir el valor de la licencia remunerada. ",
IF( ISERR(_xlfn.NUMBERVALUE(BO220)), "El valor de la licencia remunerada debe ser un número válido. ", "")
),
""
)</f>
        <v/>
      </c>
      <c r="GU220" s="46">
        <f>IF($DS220,
IF( AND(BP220&lt;&gt;"", ISERR(_xlfn.NUMBERVALUE(BP220))), "El valor de la licencia NO remunerada debe ser un número válido. ", "")
)</f>
        <v/>
      </c>
      <c r="GV220" s="46">
        <f>IF($DS220,
IF( AND(BQ220&lt;&gt;"", ISERR(_xlfn.NUMBERVALUE(BQ220))), "El valor de auxilios salariales debe ser un número válido. ", "")
)</f>
        <v/>
      </c>
      <c r="GW220" s="46">
        <f>IF($DS220,
IF( AND(BR220&lt;&gt;"", ISERR(_xlfn.NUMBERVALUE(BR220))), "El valor de auxilios NO salariales debe ser un número válido. ", "")
)</f>
        <v/>
      </c>
      <c r="GX220" s="46">
        <f>IF($DS220,
IF( AND(BS220&lt;&gt;"", ISERR(_xlfn.NUMBERVALUE(BS220))), "El valor de bonos salariales debe ser un número válido. ", "")
)</f>
        <v/>
      </c>
      <c r="GY220" s="46">
        <f>IF($DS220,
IF( AND(BT220&lt;&gt;"", ISERR(_xlfn.NUMBERVALUE(BT220))), "El valor de bonos NO salariales debe ser un número válido. ", "")
)</f>
        <v/>
      </c>
      <c r="GZ220" s="46">
        <f>IF($DS220,
IF( AND(BU220&lt;&gt;"", ISERR(_xlfn.NUMBERVALUE(BU220))), "El valor de bonos salariales de alimentación debe ser un número válido. ", "")
)</f>
        <v/>
      </c>
      <c r="HA220" s="46">
        <f>IF($DS220,
IF( AND(BV220&lt;&gt;"", ISERR(_xlfn.NUMBERVALUE(BV220))), "El valor de bonos NO salariales de alimentación debe ser un número válido. ", "")
)</f>
        <v/>
      </c>
      <c r="HB220" s="46">
        <f>IF($DS220,
IF( AND(BW220&lt;&gt;"", ISERR(_xlfn.NUMBERVALUE(BW220))), "El valor de bonificaciones salariales debe ser un número válido. ", "")
)</f>
        <v/>
      </c>
      <c r="HC220" s="46">
        <f>IF($DS220,
IF( AND(BX220&lt;&gt;"", ISERR(_xlfn.NUMBERVALUE(BX220))), "El valor de bonificaciones NO salariales debe ser un número válido. ", "")
)</f>
        <v/>
      </c>
      <c r="HD220" s="46">
        <f>IF($DS220,
IF( AND(BY220&lt;&gt;"", ISERR(_xlfn.NUMBERVALUE(BY220))), "El valor de compensaciones ordinarias debe ser un número válido. ", "")
)</f>
        <v/>
      </c>
      <c r="HE220" s="46">
        <f>IF($DS220,
IF( AND(BZ220&lt;&gt;"", ISERR(_xlfn.NUMBERVALUE(BZ220))), "El valor de compensaciones extraordinarias debe ser un número válido. ", "")
)</f>
        <v/>
      </c>
      <c r="HF220" s="46">
        <f>IF($DS220,
IF( AND(CA220&lt;&gt;"", ISERR(_xlfn.NUMBERVALUE(CA220))), "El valor de comisiones debe ser un número válido. ", "")
)</f>
        <v/>
      </c>
      <c r="HG220" s="46">
        <f>IF($DS220,
IF( AND(CB220&lt;&gt;"", ISERR(_xlfn.NUMBERVALUE(CB220))), "El valor de ausencia por huega debe ser un número válido. ", "")
)</f>
        <v/>
      </c>
      <c r="HH220" s="46">
        <f>IF($DS220,
IF( AND(CC220&lt;&gt;"", ISERR(_xlfn.NUMBERVALUE(CC220))), "El valor de anticipos debe ser un número válido. ", "")
)</f>
        <v/>
      </c>
      <c r="HI220" s="46">
        <f>IF($DS220,
IF( AND(CD220&lt;&gt;"", ISERR(_xlfn.NUMBERVALUE(CD220))), "El valor de pagos a terceros debe ser un número válido. ", "")
)</f>
        <v/>
      </c>
      <c r="HJ220" s="46">
        <f>IF($DS220,
IF( AND(CE220&lt;&gt;"", ISERR(_xlfn.NUMBERVALUE(CE220))), "El valor de dotación debe ser un número válido. ", "")
)</f>
        <v/>
      </c>
      <c r="HK220" s="46">
        <f>IF($DS220,
IF( AND(CF220&lt;&gt;"", ISERR(_xlfn.NUMBERVALUE(CF220))), "El valor de apoyo sostenibilidad debe ser un número válido. ", "")
)</f>
        <v/>
      </c>
      <c r="HL220" s="46">
        <f>IF($DS220,
IF( AND(CG220&lt;&gt;"", ISERR(_xlfn.NUMBERVALUE(CG220))), "El valor de teletrabajo debe ser un número válido. ", "")
)</f>
        <v/>
      </c>
      <c r="HM220" s="46">
        <f>IF($DS220,
IF( AND(CH220&lt;&gt;"", ISERR(_xlfn.NUMBERVALUE(CH220))), "El valor de bonificación de retiro debe ser un número válido. ", "")
)</f>
        <v/>
      </c>
      <c r="HN220" s="46">
        <f>IF($DS220,
IF( AND(CI220&lt;&gt;"", ISERR(_xlfn.NUMBERVALUE(CI220))), "El valor de indemnización de retiro debe ser un número válido. ", "")
)</f>
        <v/>
      </c>
      <c r="HO220" s="46">
        <f>IF($DS220,
IF( AND(CJ220&lt;&gt;"", ISERR(_xlfn.NUMBERVALUE(CJ220))), "El valor de reintegros debe ser un número válido. ", "")
)</f>
        <v/>
      </c>
      <c r="HP220" s="46">
        <f>CONCATENATE(CK220,CL220,CM220)&lt;&gt;""</f>
        <v/>
      </c>
      <c r="HQ220" s="46">
        <f>IF(AND($DS220,HP220),
IF(CK220="","Debes escribir la descripción de otro concepto no categorizado. ",""),
""
)</f>
        <v/>
      </c>
      <c r="HR220" s="46">
        <f>IF(AND($DS220,HP220),
IF(CONCATENATE(CL220,CM220)="","Debes escribir al menos un valor de concepto no categorizado (salarial o no salarial). ",
IF(ISERR(_xlfn.NUMBERVALUE(CL220)),"El valor salarial concepto no categorizado debe ser un número válido. ","")
),
""
)</f>
        <v/>
      </c>
      <c r="HS220" s="46">
        <f>IF(AND($DS220,HP220),
IF(CONCATENATE(CL220,CM220)="","Debes escribir al menos un valor de concepto no categorizado (salarial o no salarial). ",
IF(ISERR(_xlfn.NUMBERVALUE(CM220)),"El valor NO salarial concepto no categorizado debe ser un número válido. ","")
),
""
)</f>
        <v/>
      </c>
      <c r="HT220" s="46">
        <f>IF($DS220,
IF(CN220="","Debes escribir el porcentaje del aporte a salud. ",
IF( ISERR(_xlfn.NUMBERVALUE(CN220)), "El valor del porcentaje del aporte a salud debe ser un número válido. ", "")
)
)</f>
        <v/>
      </c>
      <c r="HU220" s="46">
        <f>IF($DS220,
IF(CO220="","Debes escribir el valor del aporte a salud. ",
IF( ISERR(_xlfn.NUMBERVALUE(CO220)), "El valor del aporte a salud debe ser un número válido. ", "")
)
)</f>
        <v/>
      </c>
      <c r="HV220" s="46">
        <f>IF($DS220,
IF( AND(CP220&lt;&gt;"", ISERR(_xlfn.NUMBERVALUE(CP220))), "El valor plan complementario debe ser un número válido. ", "")
)</f>
        <v/>
      </c>
      <c r="HW220" s="46">
        <f>IF($DS220,
IF(CQ220="","Debes escribir el porcentaje del aporte a pensión. ",
IF( ISERR(_xlfn.NUMBERVALUE(CQ220)), "El valor del porcentaje del aporte a pensión debe ser un número válido. ", "")
)
)</f>
        <v/>
      </c>
      <c r="HX220" s="46">
        <f>IF($DS220,
IF(CR220="","Debes escribir el valor del aporte a pensión. ",
IF( ISERR(_xlfn.NUMBERVALUE(CR220)), "El valor del aporte a salud debe ser un número válido. ", "")
)
)</f>
        <v/>
      </c>
      <c r="HY220" s="46">
        <f>IF($DS220,
IF( AND(CS220&lt;&gt;"", ISERR(_xlfn.NUMBERVALUE(CS220))), "El valor pensión voluntaria debe ser un número válido. ", "")
)</f>
        <v/>
      </c>
      <c r="HZ220" s="46">
        <f>CONCATENATE(CT220,CU220,CV220,CW220)&lt;&gt;""</f>
        <v/>
      </c>
      <c r="IA220" s="46">
        <f>IF(AND($DS220,HZ220),
IF(CT220="","Debes escribir el % del fondo de seguridad pensional. ",
IF( ISERR(_xlfn.NUMBERVALUE(CT220)), "El % del fondo de seguridad debe ser un número válido. ", "")
),
""
)</f>
        <v/>
      </c>
      <c r="IB220" s="46">
        <f>IF(AND($DS220,HZ220),
IF(CU220="","Debes escribir el valor del aporte al fondo de solidaridad pensional. ",
IF( ISERR(_xlfn.NUMBERVALUE(CU220)), "El valor del aporte al fondo de solidaridad pensional debe ser un número válido. ", "")
),
""
)</f>
        <v/>
      </c>
      <c r="IC220" s="46">
        <f>IF(AND($DS220,HZ220),
IF(CV220="","Debes escribir el % del fondo de subsistencia. ",
IF( ISERR(_xlfn.NUMBERVALUE(CV220)), "El % del fondo de subsistencia debe ser un número válido. ", "")
),
""
)</f>
        <v/>
      </c>
      <c r="ID220" s="46">
        <f>IF(AND($DS220,HZ220),
IF(CW220="","Debes escribir el valor del fondo de subsistencia. ",
IF( ISERR(_xlfn.NUMBERVALUE(CW220)), "El valor del fondo de subsistencia debe ser un número válido. ", "")
),
""
)</f>
        <v/>
      </c>
      <c r="IE220" s="46">
        <f>CONCATENATE(CX220,CY220)&lt;&gt;""</f>
        <v/>
      </c>
      <c r="IF220" s="46">
        <f>IF(AND($DS220,IE220),
IF(CX220="","Debes escribir el % de sindicato. ",
IF( ISERR(_xlfn.NUMBERVALUE(CX220)), "El % de sindicato debe ser un número válido. ", "")
),
""
)</f>
        <v/>
      </c>
      <c r="IG220" s="46">
        <f>IF(AND($DS220,IE220),
IF(CY220="","Debes escribir el valor del sindicato. ",
IF( ISERR(_xlfn.NUMBERVALUE(CY220)), "El valor del sindicato debe ser un número válido. ", "")
),
""
)</f>
        <v/>
      </c>
      <c r="IH220" s="46">
        <f>IF($DS220,
IF( AND(CZ220&lt;&gt;"", ISERR(_xlfn.NUMBERVALUE(CZ220))), "El valor de sanción pública debe ser un número válido. ", "")
)</f>
        <v/>
      </c>
      <c r="II220" s="46">
        <f>IF($DS220,
IF( AND(DA220&lt;&gt;"", ISERR(_xlfn.NUMBERVALUE(DA220))), "El valor de sanción privada debe ser un número válido. ", "")
)</f>
        <v/>
      </c>
      <c r="IJ220" s="46">
        <f>CONCATENATE(DB220,DC220)&lt;&gt;""</f>
        <v/>
      </c>
      <c r="IK220" s="46">
        <f>IF(AND($DS220,IJ220),
IF(DB220="","Debes escribir la descripción de libranza. ",""),
""
)</f>
        <v/>
      </c>
      <c r="IL220" s="46">
        <f>IF(AND($DS220,IJ220),
IF(DC220="","Debes escribir la cuota libranza. ",
IF(ISERR(_xlfn.NUMBERVALUE(DC220)),"El valor de la cuota libranza debe ser un número válido. ","")
),
""
)</f>
        <v/>
      </c>
      <c r="IM220" s="46">
        <f>IF($DS220,
IF( AND(DD220&lt;&gt;"", ISERR(_xlfn.NUMBERVALUE(DD220))), "El valor de pagos a terceros debe ser un número válido. ", "")
)</f>
        <v/>
      </c>
      <c r="IN220" s="46">
        <f>IF($DS220,
IF( AND(DE220&lt;&gt;"", ISERR(_xlfn.NUMBERVALUE(DE220))), "El valor de anticipos debe ser un número válido. ", "")
)</f>
        <v/>
      </c>
      <c r="IO220" s="46">
        <f>IF($DS220,
IF( AND(DF220&lt;&gt;"", ISERR(_xlfn.NUMBERVALUE(DF220))), "El valor de AFC debe ser un número válido. ", "")
)</f>
        <v/>
      </c>
      <c r="IP220" s="46">
        <f>IF($DS220,
IF( AND(DG220&lt;&gt;"", ISERR(_xlfn.NUMBERVALUE(DG220))), "El valor de rete-fuente debe ser un número válido. ", "")
)</f>
        <v/>
      </c>
      <c r="IQ220" s="46">
        <f>IF($DS220,
IF( AND(DH220&lt;&gt;"", ISERR(_xlfn.NUMBERVALUE(DH220))), "El valor de cooperativa de trabajo debe ser un número válido. ", "")
)</f>
        <v/>
      </c>
      <c r="IR220" s="46">
        <f>IF($DS220,
IF( AND(DI220&lt;&gt;"", ISERR(_xlfn.NUMBERVALUE(DI220))), "El valor de embargo fiscal debe ser un número válido. ", "")
)</f>
        <v/>
      </c>
      <c r="IS220" s="46">
        <f>IF($DS220,
IF( AND(DJ220&lt;&gt;"", ISERR(_xlfn.NUMBERVALUE(DJ220))), "El valor de educación debe ser un número válido. ", "")
)</f>
        <v/>
      </c>
      <c r="IT220" s="46">
        <f>IF($DS220,
IF( AND(DK220&lt;&gt;"", ISERR(_xlfn.NUMBERVALUE(DK220))), "El valor de reintegro debe ser un número válido. ", "")
)</f>
        <v/>
      </c>
      <c r="IU220" s="46">
        <f>IF($DS220,
IF( AND(DL220&lt;&gt;"", ISERR(_xlfn.NUMBERVALUE(DL220))), "El valor de deuda debe ser un número válido. ", "")
)</f>
        <v/>
      </c>
      <c r="IV220" s="46">
        <f>IF($DS220,
IF( AND(DM220&lt;&gt;"", ISERR(_xlfn.NUMBERVALUE(DM220))), "El valor de otras deducciones debe ser un número válido. ", "")
)</f>
        <v/>
      </c>
      <c r="IW220" s="46">
        <f>IF($DS220,
IF(DN220="","Debes escribir el valor de los devengos totales. ",
IF( ISERR(_xlfn.NUMBERVALUE(DN220)), "El valor de los devengos totales debe ser un número válido. ", "")
)
)</f>
        <v/>
      </c>
      <c r="IX220" s="46">
        <f>IF($DS220,
IF(DO220="","Debes escribir el valor de las deducciones totales. ",
IF( ISERR(_xlfn.NUMBERVALUE(DO220)), "El valor de las deducciones totales debe ser un número válido. ", "")
)
)</f>
        <v/>
      </c>
      <c r="IY220" s="46">
        <f>IF($DS220,
IF(DP220="","Debes escribir el valor del salario total. ",
IF( ISERR(_xlfn.NUMBERVALUE(DP220)), "El valor del salario total debe ser un número válido. ", "")
)
)</f>
        <v/>
      </c>
    </row>
    <row r="221">
      <c r="B221" s="48" t="n">
        <v>209</v>
      </c>
      <c r="C221" s="61">
        <f>IF(AND(DS221,DP221&lt;&gt;""),
IF(DQ221="","OK","Error"),
""
)</f>
        <v/>
      </c>
      <c r="D221" s="53" t="n"/>
      <c r="E221" s="52" t="n"/>
      <c r="F221" s="112" t="n"/>
      <c r="G221" s="52" t="n"/>
      <c r="H221" s="53" t="n"/>
      <c r="I221" s="52" t="n"/>
      <c r="J221" s="52" t="n"/>
      <c r="K221" s="53" t="n"/>
      <c r="L221" s="55" t="n"/>
      <c r="M221" s="108" t="n"/>
      <c r="N221" s="56" t="n"/>
      <c r="O221" s="52" t="n"/>
      <c r="P221" s="52" t="n"/>
      <c r="Q221" s="52" t="n"/>
      <c r="R221" s="52" t="n"/>
      <c r="S221" s="52" t="n"/>
      <c r="T221" s="53" t="n"/>
      <c r="U221" s="52" t="n"/>
      <c r="V221" s="52" t="n"/>
      <c r="W221" s="55" t="n"/>
      <c r="X221" s="55" t="n"/>
      <c r="Y221" s="52" t="n"/>
      <c r="Z221" s="55" t="n"/>
      <c r="AA221" s="52" t="n"/>
      <c r="AB221" s="53" t="n"/>
      <c r="AC221" s="53" t="n"/>
      <c r="AD221" s="53" t="n"/>
      <c r="AE221" s="177" t="n"/>
      <c r="AF221" s="113" t="n"/>
      <c r="AG221" s="177" t="n"/>
      <c r="AH221" s="178" t="n"/>
      <c r="AI221" s="178" t="n"/>
      <c r="AJ221" s="178" t="n"/>
      <c r="AK221" s="114" t="n"/>
      <c r="AL221" s="178" t="n"/>
      <c r="AM221" s="114" t="n"/>
      <c r="AN221" s="178" t="n"/>
      <c r="AO221" s="114" t="n"/>
      <c r="AP221" s="178" t="n"/>
      <c r="AQ221" s="114" t="n"/>
      <c r="AR221" s="178" t="n"/>
      <c r="AS221" s="114" t="n"/>
      <c r="AT221" s="178" t="n"/>
      <c r="AU221" s="114" t="n"/>
      <c r="AV221" s="178" t="n"/>
      <c r="AW221" s="114" t="n"/>
      <c r="AX221" s="178" t="n"/>
      <c r="AY221" s="114" t="n"/>
      <c r="AZ221" s="178" t="n"/>
      <c r="BA221" s="114" t="n"/>
      <c r="BB221" s="178" t="n"/>
      <c r="BC221" s="114" t="n"/>
      <c r="BD221" s="178" t="n"/>
      <c r="BE221" s="178" t="n"/>
      <c r="BF221" s="178" t="n"/>
      <c r="BG221" s="59" t="n"/>
      <c r="BH221" s="178" t="n"/>
      <c r="BI221" s="114" t="n"/>
      <c r="BJ221" s="53" t="n"/>
      <c r="BK221" s="178" t="n"/>
      <c r="BL221" s="114" t="n"/>
      <c r="BM221" s="178" t="n"/>
      <c r="BN221" s="114" t="n"/>
      <c r="BO221" s="178" t="n"/>
      <c r="BP221" s="178" t="n"/>
      <c r="BQ221" s="178" t="n"/>
      <c r="BR221" s="178" t="n"/>
      <c r="BS221" s="178" t="n"/>
      <c r="BT221" s="178" t="n"/>
      <c r="BU221" s="178" t="n"/>
      <c r="BV221" s="178" t="n"/>
      <c r="BW221" s="178" t="n"/>
      <c r="BX221" s="178" t="n"/>
      <c r="BY221" s="178" t="n"/>
      <c r="BZ221" s="178" t="n"/>
      <c r="CA221" s="178" t="n"/>
      <c r="CB221" s="178" t="n"/>
      <c r="CC221" s="178" t="n"/>
      <c r="CD221" s="178" t="n"/>
      <c r="CE221" s="178" t="n"/>
      <c r="CF221" s="178" t="n"/>
      <c r="CG221" s="178" t="n"/>
      <c r="CH221" s="178" t="n"/>
      <c r="CI221" s="178" t="n"/>
      <c r="CJ221" s="178" t="n"/>
      <c r="CK221" s="53" t="n"/>
      <c r="CL221" s="178" t="n"/>
      <c r="CM221" s="178" t="n"/>
      <c r="CN221" s="60" t="n"/>
      <c r="CO221" s="177" t="n"/>
      <c r="CP221" s="178" t="n"/>
      <c r="CQ221" s="60" t="n"/>
      <c r="CR221" s="177" t="n"/>
      <c r="CS221" s="178" t="n"/>
      <c r="CT221" s="59" t="n"/>
      <c r="CU221" s="178" t="n"/>
      <c r="CV221" s="59" t="n"/>
      <c r="CW221" s="178" t="n"/>
      <c r="CX221" s="59" t="n"/>
      <c r="CY221" s="178" t="n"/>
      <c r="CZ221" s="178" t="n"/>
      <c r="DA221" s="178" t="n"/>
      <c r="DB221" s="53" t="n"/>
      <c r="DC221" s="178" t="n"/>
      <c r="DD221" s="178" t="n"/>
      <c r="DE221" s="178" t="n"/>
      <c r="DF221" s="178" t="n"/>
      <c r="DG221" s="178" t="n"/>
      <c r="DH221" s="178" t="n"/>
      <c r="DI221" s="178" t="n"/>
      <c r="DJ221" s="178" t="n"/>
      <c r="DK221" s="178" t="n"/>
      <c r="DL221" s="178" t="n"/>
      <c r="DM221" s="178" t="n"/>
      <c r="DN221" s="177" t="n"/>
      <c r="DO221" s="177" t="n"/>
      <c r="DP221" s="177" t="n"/>
      <c r="DQ221" s="76">
        <f>IF(AND(DS221,DP221&lt;&gt;""),
CONCATENATE(DT221,DU221,DV221,DW221,DX221,DY221,DZ221,EA221,EB221,EC221,ED221,EE221,EF221,EG221,EH221,EI221,EJ221,EK221,EL221,EM221,EN221,EO221,EP221,EQ221,ES221,ET221,EU221,EV221,EW221,EX221,EY221,EZ221,FA221,FC221,FD221,FF221,FG221,FI221,FJ221,FL221,FM221,FO221,FP221,FR221,FS221,FU221,FV221,FX221,FY221,GA221,GB221,GD221,GE221,GF221,GH221,GI221,GJ221,GL221,GM221,GN221,GP221,GQ221,GS221,GT221,GU221,GV221,GW221,GX221,GY221,GZ221,HA221,HB221,HC221,HD221,HE221,HF221,HG221,HH221,HI221,HJ221,HK221,HL221,HM221,HN221,HO221,HQ221,HR221,HS221,HT221,HU221,HV221,HW221,HX221,HY221,IA221,IB221,IC221,ID221,IF221,IG221,IH221,II221,IK221,IL221,IM221,IN221,IO221,IP221,IQ221,IR221,IS221,IT221,IU221,IV221,IW221,IX221,IY221,IZ221),
""
)</f>
        <v/>
      </c>
      <c r="DR221" s="53" t="n"/>
      <c r="DS221" s="46">
        <f>CONCATENATE(D221,$E221,$F221,$G221,H221,$I221,$J221,K221,$L221,$M221,N221,$O221,$P221,$Q221,$R221,$S221,T221,$U221,$V221,$W221,$X221,$Y221,$Z221,$AA221,AB221,AC221,AD221,$AE221,$AF221,$AG221,AH221,AI221,AJ221,AK221,AL221,AM221,AN221,AO221,AP221,AQ221,AR221,AS221,AT221,AU221,AV221,AW221,AX221,AY221,AZ221,BA221,BB221,BC221,BD221,BE221,BF221,BG221,BH221,BI221,BJ221,BK221,BL221,BM221,BN221,BO221,BP221,BQ221,BR221,BS221,BT221,BU221,BV221,BW221,BX221,BY221,BZ221,CA221,CB221,CC221,CD221,CE221,CF221,CG221,CH221,CI221,CJ221,CK221,CL221,CM221,$CN221,$CO221,CP221,$CQ221,$CR221,CS221,CT221,CU221,CV221,CW221,CX221,CY221,CZ221,DA221,DB221,DC221,DD221,DE221,DF221,DG221,DH221,DI221,DJ221,DK221,DL221,DM221,$DN221,$DO221,$DP221,DR221)&lt;&gt;""</f>
        <v/>
      </c>
      <c r="DT221" s="46">
        <f>IF(AND($DS221,$E$4&lt;&gt;""),
IF(LEFT($E$4,2) = "1.",
IF(D221&lt;&gt;"","El CUNE sólo se envía en operaciones de novedad o ajuste. ",""),
IF(D221="","Debes escribir un CUNE válido para realizar operaciones de novedad o ajuste. ","")),
""
)</f>
        <v/>
      </c>
      <c r="DU221" s="46">
        <f>IF($DS221,
IF(E221="","Debes seleccionar el tipo de documento del empleado. ",
IF(_xlfn.IFNA(VLOOKUP(E221,TIPO_DE_DOCUMENTO,1,FALSE),-1)=-1,"El tipo de documento no es válido (por favor seleccionarlo de la lista). ","")
)
)</f>
        <v/>
      </c>
      <c r="DV221" s="46">
        <f>IF($DS221,
IF(F221="","Debes escribir el número de documento del empleado. ","")
)</f>
        <v/>
      </c>
      <c r="DW221" s="46">
        <f>IF($DS221,
IF(G221="","Debes escribir el primer nombre del empleado. ","")
)</f>
        <v/>
      </c>
      <c r="DY221" s="46">
        <f>IF($DS221,
IF(I221="","Debes escribir el primer apellido del empleado. ","")
)</f>
        <v/>
      </c>
      <c r="DZ221" s="46">
        <f>IF($DS221,
IF(J221="","Debes escribir el segundo apellido del empleado. ","")
)</f>
        <v/>
      </c>
      <c r="EB221" s="46">
        <f>IF($DS221,
IF(L221="","Debes escribir la fecha de ingreso del empleado. ",
IF(ISERR(DATE(YEAR(L221),MONTH(L221),DAY(L221))), "El valor ingresado en fecha de ingreso no tiene un formato válido. ","")
)
)</f>
        <v/>
      </c>
      <c r="EC221" s="46">
        <f>IF($DS221,
IF(M221="","Debes escribir el tiempo laborado. ",
IF( IFERROR(INT(M221),1.1) &lt;&gt; IFERROR(_xlfn.NUMBERVALUE(M221),1), "El valor de los días trabajados debe ser un número entero. ", "")
)
)</f>
        <v/>
      </c>
      <c r="ED221" s="46">
        <f>IF($DS221,
IF( AND(N221&lt;&gt;"", ISERR(DATE(YEAR(N221),MONTH(N221),DAY(N221))) ), "El valor ingresado en fecha de ingreso no tiene un formato válido. ",
IF( AND(N221&lt;&gt;"", $E$6&lt;&gt;"", DATE(YEAR(N221), MONTH(N221), 1) &lt;&gt; IFERROR(DATE(MID($E$6, 1, 4), MID($E$6, 6, 2),1), "1/1/1900") ), "La fecha de retiro debe estar dentro del período liquidado. ", "")
)
)</f>
        <v/>
      </c>
      <c r="EE221" s="46">
        <f>IF($DS221,
IF(O221="","Debes seleccionar el tipo de trabajador. ",
IF(_xlfn.IFNA(VLOOKUP(O221,TIPO_DE_TRABAJADOR,1,FALSE),-1)=-1,"El tipo de trabajador no es válido (por favor seleccionarlo de la lista). ","")
)
)</f>
        <v/>
      </c>
      <c r="EF221" s="46">
        <f>IF($DS221,
IF(P221="","Debes seleccionar si es un trabajador dependiente pensionado por vejez. ",
IF(_xlfn.IFNA(VLOOKUP(P221,SUBTIPO_DE_TRABAJADOR,1,FALSE),-1)=-1,"El tipo de trabajador dependiente pensionado por vejez no es válido (por favor seleccionarlo de la lista). ","")
)
)</f>
        <v/>
      </c>
      <c r="EG221" s="46">
        <f>IF($DS221,
IF(Q221="","Debes seleccionar el tipo de contrato del trabajador. ",
IF(_xlfn.IFNA(VLOOKUP(Q221,TIPO_DE_CONTRATO,1,FALSE),-1)=-1,"El tipo de contrato del trabajador no es válido (por favor seleccionarlo de la lista). ","")
)
)</f>
        <v/>
      </c>
      <c r="EH221" s="46">
        <f>IF($DS221,
IF(R221="","Debes seleccionar si es un salario integral. ",
IF(_xlfn.IFNA(VLOOKUP(R221,SI_NO,1,FALSE),-1)=-1,"Valor no válido para salario integral (por favor seleccionarlo de la lista). ","")
)
)</f>
        <v/>
      </c>
      <c r="EI221" s="46">
        <f>IF($DS221,
IF(S221="","Debes seleccionar si el trabajador realiza actividades de riesgo. ",
IF(_xlfn.IFNA(VLOOKUP(S221,SI_NO,1,FALSE),-1)=-1,"Valor no válido para actividad de alto riesgo (por favor seleccionarlo de la lista). ","")
)
)</f>
        <v/>
      </c>
      <c r="EK221" s="46">
        <f>IF($DS221,
IF(U221="","Debes escribir el código del municipio de residencia del trabajador. ",
IF(_xlfn.IFNA(VLOOKUP(U221,MUNICIPIO,1,FALSE),-1)=-1,"El municipio de residencia del trabajador es inválido (por favor seleccionarlo de la lista). ","")
)
)</f>
        <v/>
      </c>
      <c r="EL221" s="46">
        <f>IF($DS221,
IF(V221="","Debes escribir el la dirección de residendia del trabajador. ","")
)</f>
        <v/>
      </c>
      <c r="EM221" s="46">
        <f>IF($DS221,
IF(W221="","Debes escribir la fecha de inicio de la liquidación. ",
IF(ISERR(DATE(YEAR(W221),MONTH(W221),DAY(W221))),"El valor ingresado en fecha de inicio de liquidación no tiene un formato válido. ",
IF( AND($E$6&lt;&gt;"", DATE(YEAR(W221), MONTH(W221), 1) &lt;&gt; IFERROR(DATE(MID($E$6, 1, 4), MID($E$6, 6, 2),1), "1/1/1900") ), "La fecha de inicio de la liquidación debe estar dentro del período liquidado. ", "")
)
)
)</f>
        <v/>
      </c>
      <c r="EN221" s="46">
        <f>IF($DS221,
IF(X221="","Debes escribir la fecha de fin de la liquidación. ",
IF(ISERR(DATE(YEAR(X221),MONTH(X221),DAY(X221))),"El valor ingresado en fecha de fin de liquidación no tiene un formato válido. ",
IF( AND($E$6&lt;&gt;"", DATE(YEAR(X221), MONTH(X221), 1) &lt;&gt; IFERROR(DATE(MID($E$6, 1, 4), MID($E$6, 6, 2),1), "1/1/1900") ), "La fecha de fin de la liquidación debe estar dentro del período liquidado. ", "")
)
)
)</f>
        <v/>
      </c>
      <c r="EO221" s="46">
        <f>IF($DS221,
IF(Y221="","Debes escribir la frecuencia de pago del trabajador. ",
IF(_xlfn.IFNA(VLOOKUP(Y221,PERÍODO_DE_NÓMINA,1,FALSE),-1)=-1,"La frecuencia de pago es inválida (por favor seleccionarlo de la lista). ","")
)
)</f>
        <v/>
      </c>
      <c r="EP221" s="46">
        <f>IF($DS221,
IF(Z221="","Debes escribir la fecha de pago. ",
IF(ISERR(DATE(YEAR(Z221),MONTH(Z221),DAY(Z221))), "El valor ingresado en fecha de pago no tiene un formato válido. ","")
)
)</f>
        <v/>
      </c>
      <c r="EQ221" s="46">
        <f>IF($DS221,
IF(AA221="","Debes escribir el medio de pago. ",
IF(_xlfn.IFNA(VLOOKUP(AA221,MEDIOS_DE_PAGO,1,FALSE),-1)=-1,"El medio de pago es inválido (por favor seleccionarlo de la lista). ","")
)
)</f>
        <v/>
      </c>
      <c r="ER221" s="46">
        <f>OR(AA221='Tablas '!$T$4,AA221='Tablas '!$T$7,AA221='Tablas '!$T$8,AA221='Tablas '!$T$11)</f>
        <v/>
      </c>
      <c r="ES221" s="46">
        <f>IF(AND($DS221,ER221),
IF(AB221="","Debes escribir la entidad bancaria. ",""),
""
)</f>
        <v/>
      </c>
      <c r="ET221" s="46">
        <f>IF(AND($DS221,ER221),
IF(AC221="","Debes escribir el tipo de cuenta bancaria. ",
IF(_xlfn.IFNA(VLOOKUP(AC221,TIPO_DE_CUENTA,1,FALSE),-1)=-1,"El tipo de cuenta bancaria es inválida (por favor seleccionarlo de la lista). ","")
),
""
)</f>
        <v/>
      </c>
      <c r="EU221" s="46">
        <f>IF(AND($DS221,ER221),
IF(AD221="","Debes escribir el número de cuenta bancaria. ",""),
""
)</f>
        <v/>
      </c>
      <c r="EV221" s="46">
        <f>IF($DS221,
IF(AE221="","Debes escribir el valor del sueldo básico. ",
IF( ISERR(_xlfn.NUMBERVALUE(AE221)), "El valor del sueldo básico debe ser un número válido. ", "")
)
)</f>
        <v/>
      </c>
      <c r="EW221" s="46">
        <f>IF($DS221,
IF(AF221="","Debes escribir el número de días trabajados. ",
IF( IFERROR(INT(AF221),1.1) &lt;&gt; IFERROR(_xlfn.NUMBERVALUE(AF221),1), "La cantidad de días trabajados debe ser un número entero. ", "")
)
)</f>
        <v/>
      </c>
      <c r="EX221" s="46">
        <f>IF($DS221,
IF(AG221="","Debes escribir el valor del sueldo trabajado. ",
IF( ISERR(_xlfn.NUMBERVALUE(AG221)), "El valor del sueldo trabajado debe ser un número válido. ", "")
)
)</f>
        <v/>
      </c>
      <c r="EY221" s="46">
        <f>IF($DS221,
IF( AND(AH221&lt;&gt;"", ISERR(_xlfn.NUMBERVALUE(AH221))), "El valor del auxilio de transporte debe ser un número válido. ", "")
)</f>
        <v/>
      </c>
      <c r="EZ221" s="46">
        <f>IF($DS221,
IF( AND(AI221&lt;&gt;"", ISERR(_xlfn.NUMBERVALUE(AI221))), "El valor de viáticos salariales debe ser un número válido. ", "")
)</f>
        <v/>
      </c>
      <c r="FA221" s="46">
        <f>IF($DS221,
IF( AND(AJ221&lt;&gt;"", ISERR(_xlfn.NUMBERVALUE(AJ221))), "El valor de viáticos NO salariales debe ser un número válido. ", "")
)</f>
        <v/>
      </c>
      <c r="FB221" s="46">
        <f>CONCATENATE(AK221,AL221)&lt;&gt;""</f>
        <v/>
      </c>
      <c r="FC221" s="46">
        <f>IF(AND($DS221,FB221),
IF(AK221="","Debes escribir el número de horas extras diurnas. ",
IF( IFERROR(INT(AK221),1.1) &lt;&gt; IFERROR(_xlfn.NUMBERVALUE(AK221),1), "La cantidad de horas extras diurnas debe ser un número entero. ", "")
),
""
)</f>
        <v/>
      </c>
      <c r="FD221" s="46">
        <f>IF(AND($DS221,FB221),
IF(AL221="","Debes escribir el valor de las horas extras diurnas. ",
IF( ISERR(_xlfn.NUMBERVALUE(AL221)), "El valor de las horas extras duirnas debe ser un número válido. ", "")
),
""
)</f>
        <v/>
      </c>
      <c r="FE221" s="46">
        <f>CONCATENATE(AM221,AN221)&lt;&gt;""</f>
        <v/>
      </c>
      <c r="FF221" s="46">
        <f>IF(AND($DS221,FE221),
IF(AM221="","Debes escribir el número de horas extras nocturnas. ",
IF( IFERROR(INT(AM221),1.1) &lt;&gt; IFERROR(_xlfn.NUMBERVALUE(AM221),1), "La cantidad de horas extras nocturnas debe ser un número entero. ", "")
),
""
)</f>
        <v/>
      </c>
      <c r="FG221" s="46">
        <f>IF(AND($DS221,FE221),
IF(AN221="","Debes escribir el valor de las horas extras nocturnas. ",
IF( ISERR(_xlfn.NUMBERVALUE(AN221)), "El valor de las horas extras nocturnas debe ser un número válido. ", "")
),
""
)</f>
        <v/>
      </c>
      <c r="FH221" s="46">
        <f>CONCATENATE(AO221,AP221)&lt;&gt;""</f>
        <v/>
      </c>
      <c r="FI221" s="46">
        <f>IF(AND($DS221,FH221),
IF(AO221="","Debes escribir el número de horas extras diurnas dominicales y festivas. ",
IF( IFERROR(INT(AO221),1.1) &lt;&gt; IFERROR(_xlfn.NUMBERVALUE(AO221),1), "La cantidad de horas extras diurnas dominicales y festivas debe ser un número entero. ", "")
),
""
)</f>
        <v/>
      </c>
      <c r="FJ221" s="46">
        <f>IF(AND($DS221,FH221),
IF(AP221="","Debes escribir el valor de las horas extras diurnas dominicales y festivas. ",
IF( ISERR(_xlfn.NUMBERVALUE(AP221)), "El valor de las horas extras diurnas dominicales y festivas debe ser un número válido. ", "")
),
""
)</f>
        <v/>
      </c>
      <c r="FK221" s="46">
        <f>CONCATENATE(AQ221,AR221)&lt;&gt;""</f>
        <v/>
      </c>
      <c r="FL221" s="46">
        <f>IF(AND($DS221,FK221),
IF(AQ221="","Debes escribir el número de horas extras nocturnas dominicales y festivas. ",
IF( IFERROR(INT(AQ221),1.1) &lt;&gt; IFERROR(_xlfn.NUMBERVALUE(AQ221),1), "La cantidad de horas extras nocturnas dominicales y festivas debe ser un número entero. ", "")
),
""
)</f>
        <v/>
      </c>
      <c r="FM221" s="46">
        <f>IF(AND($DS221,FK221),
IF(AR221="","Debes escribir el valor de las horas extras nocturnas dominicales y festivas. ",
IF( ISERR(_xlfn.NUMBERVALUE(AR221)), "El valor de las horas extras nocturnas dominicales y festivas debe ser un número válido. ", "")
),
""
)</f>
        <v/>
      </c>
      <c r="FN221" s="46">
        <f>CONCATENATE(AS221,AT221)&lt;&gt;""</f>
        <v/>
      </c>
      <c r="FO221" s="46">
        <f>IF(AND($DS221,FN221),
IF(AS221="","Debes escribir el número de horas recargo nocturno. ",
IF( IFERROR(INT(AS221),1.1) &lt;&gt; IFERROR(_xlfn.NUMBERVALUE(AS221),1), "La cantidad de horas recargo nocturno debe ser un número entero. ", "")
),
""
)</f>
        <v/>
      </c>
      <c r="FP221" s="46">
        <f>IF(AND($DS221,FN221),
IF(AT221="","Debes escribir el valor de las horas recargo nocturno. ",
IF( ISERR(_xlfn.NUMBERVALUE(AT221)), "El valor de las horas recargo nocturno debe ser un número válido. ", "")
),
""
)</f>
        <v/>
      </c>
      <c r="FQ221" s="46">
        <f>CONCATENATE(AU221,AV221)&lt;&gt;""</f>
        <v/>
      </c>
      <c r="FR221" s="46">
        <f>IF(AND($DS221,FQ221),
IF(AU221="","Debes escribir el número de horas recargo diurno dominical y festivo. ",
IF( IFERROR(INT(AU221),1.1) &lt;&gt; IFERROR(_xlfn.NUMBERVALUE(AU221),1), "La cantidad de horas recargo diurno dominical y festivo debe ser un número entero. ", "")
),
""
)</f>
        <v/>
      </c>
      <c r="FS221" s="46">
        <f>IF(AND($DS221,FQ221),
IF(AV221="","Debes escribir el valor de las horas recargo diurno dominical y festivo. ",
IF( ISERR(_xlfn.NUMBERVALUE(AV221)), "El valor de las horas recargo diurno dominical y festivo debe ser un número válido. ", "")
),
""
)</f>
        <v/>
      </c>
      <c r="FT221" s="46">
        <f>CONCATENATE(AW221,AX221)&lt;&gt;""</f>
        <v/>
      </c>
      <c r="FU221" s="46">
        <f>IF(AND($DS221,FT221),
IF(AW221="","Debes escribir el número de horas recargo nocturno dominical y festivo. ",
IF( IFERROR(INT(AW221),1.1) &lt;&gt; IFERROR(_xlfn.NUMBERVALUE(AW221),1), "La cantidad de horas recargo nocturno dominical y festivo debe ser un número entero. ", "")
),
""
)</f>
        <v/>
      </c>
      <c r="FV221" s="46">
        <f>IF(AND($DS221,FT221),
IF(AX221="","Debes escribir el valor de las horas recargo nocturno dominical y festivo. ",
IF( ISERR(_xlfn.NUMBERVALUE(AX221)), "El valor de las horas recargo nocturno dominical y festivo debe ser un número válido. ", "")
),
""
)</f>
        <v/>
      </c>
      <c r="FW221" s="46">
        <f>CONCATENATE(AY221,AZ221)&lt;&gt;""</f>
        <v/>
      </c>
      <c r="FX221" s="46">
        <f>IF(AND($DS221,FW221),
IF(AY221="","Debes escribir el número de días de vacaciones comunes. ",
IF( IFERROR(INT(AY221),1.1) &lt;&gt; IFERROR(_xlfn.NUMBERVALUE(AY221),1), "La cantidad de días de vacaciones comunes debe ser un número entero. ", "")
),
""
)</f>
        <v/>
      </c>
      <c r="FY221" s="46">
        <f>IF(AND($DS221,FW221),
IF(AZ221="","Debes escribir el valor de las vacaciones comunes. ",
IF( ISERR(_xlfn.NUMBERVALUE(AZ221)), "El valor de las vacaciones comunes debe ser un número válido. ", "")
),
""
)</f>
        <v/>
      </c>
      <c r="FZ221" s="46">
        <f>CONCATENATE(BA221,BB221)&lt;&gt;""</f>
        <v/>
      </c>
      <c r="GA221" s="46">
        <f>IF(AND($DS221,FZ221),
IF(BA221="","Debes escribir el número de días de vacaciones compensadas. ",
IF( IFERROR(INT(BA221),1.1) &lt;&gt; IFERROR(_xlfn.NUMBERVALUE(BA221),1), "La cantidad de días de vacaciones compensadas debe ser un número entero. ", "")
),
""
)</f>
        <v/>
      </c>
      <c r="GB221" s="46">
        <f>IF(AND($DS221,FZ221),
IF(BB221="","Debes escribir el valor de las vacaciones compensadas. ",
IF( ISERR(_xlfn.NUMBERVALUE(BB221)), "El valor de las vacaciones compensadas debe ser un número válido. ", "")
),
""
)</f>
        <v/>
      </c>
      <c r="GC221" s="46">
        <f>CONCATENATE(BC221,BD221)&lt;&gt;""</f>
        <v/>
      </c>
      <c r="GD221" s="46">
        <f>IF(AND($DS221,GC221),
IF(BC221="","Debes escribir el número de días de prima salarial. ",
IF( IFERROR(INT(BC221),1.1) &lt;&gt; IFERROR(_xlfn.NUMBERVALUE(BC221),1), "La cantidad de días de prima salarial debe ser un número entero. ", "")
),
""
)</f>
        <v/>
      </c>
      <c r="GE221" s="46">
        <f>IF(AND($DS221,GC221),
IF(BD221="","Debes escribir el valor de los días de prima salarial. ",
IF( ISERR(_xlfn.NUMBERVALUE(BD221)), "El valor de los días de prima salarial debe ser un número válido. ", "")
),
""
)</f>
        <v/>
      </c>
      <c r="GF221" s="46">
        <f>IF($DS221,
IF( AND(BE221&lt;&gt;"", ISERR(_xlfn.NUMBERVALUE(BE221))), "El valor de la prima NO saliarial debe ser un número válido. ", "")
)</f>
        <v/>
      </c>
      <c r="GG221" s="46">
        <f>CONCATENATE(BF221,BG221,BH221)&lt;&gt;""</f>
        <v/>
      </c>
      <c r="GH221" s="46">
        <f>IF(AND($DS221,GG221),
IF(BF221="","Debes escribir el valor de las cesantías. ",
IF( ISERR(_xlfn.NUMBERVALUE(BF221)), "El valor de las cesantías debe ser un número válido. ", "")
),
""
)</f>
        <v/>
      </c>
      <c r="GI221" s="46">
        <f>IF(AND($DS221,GG221),
IF(BG221="","Debes escribir el % de cesantías. ",
IF( ISERR(_xlfn.NUMBERVALUE(BG221)), "El % de cesantías debe ser un número válido. ", "")
),
""
)</f>
        <v/>
      </c>
      <c r="GJ221" s="46">
        <f>IF(AND($DS221,GG221),
IF(BH221="","Debes escribir el valor de intereses de cesantías. ",
IF( ISERR(_xlfn.NUMBERVALUE(BH221)), "El valor de intereses de cesantías debe ser un número válido. ", "")
),
""
)</f>
        <v/>
      </c>
      <c r="GK221" s="46">
        <f>CONCATENATE(BI221,BJ221,BK221)&lt;&gt;""</f>
        <v/>
      </c>
      <c r="GL221" s="46">
        <f>IF(AND($DS221,GK221),
IF(BI221="","Debes escribir el número de días de incapacidad. ",
IF( IFERROR(INT(BI221),1.1) &lt;&gt; IFERROR(_xlfn.NUMBERVALUE(BI221),1), "La cantidad de días de incapacidad debe ser un número entero. ", "")
),
""
)</f>
        <v/>
      </c>
      <c r="GM221" s="46">
        <f>IF(AND($DS221,GK221),
IF(BJ221="","Debes escribir el tipo de incapacidad. ",
IF(_xlfn.IFNA(VLOOKUP(BJ221,TIPO_DE_INCAPACIDAD,1,FALSE),-1)=-1,"El tipo de incapacidad es inválida (por favor seleccionarlo de la lista). ","")
),
""
)</f>
        <v/>
      </c>
      <c r="GN221" s="46">
        <f>IF(AND($DS221,GK221),
IF(BK221="","Debes escribir el valor de la incapacidad. ",
IF( ISERR(_xlfn.NUMBERVALUE(BK221)), "El valor de la incapacidad debe ser un número válido. ", "")
),
""
)</f>
        <v/>
      </c>
      <c r="GO221" s="46">
        <f>CONCATENATE(BL221,BM221)&lt;&gt;""</f>
        <v/>
      </c>
      <c r="GP221" s="46">
        <f>IF(AND($DS221,GO221),
IF(BL221="","Debes escribir el número de días de licencia de maternidad o paternidad. ",
IF( IFERROR(INT(BL221),1.1) &lt;&gt; IFERROR(_xlfn.NUMBERVALUE(BL221),1), "La cantidad de días de licencia de maternidad o paternidad debe ser un número entero. ", "")
),
""
)</f>
        <v/>
      </c>
      <c r="GQ221" s="46">
        <f>IF(AND($DS221,GO221),
IF(BM221="","Debes escribir el valor de la licencia de maternidad o paternidad. ",
IF( ISERR(_xlfn.NUMBERVALUE(BM221)), "El valor de la licencia de maternidad o paternidad debe ser un número válido. ", "")
),
""
)</f>
        <v/>
      </c>
      <c r="GR221" s="46">
        <f>CONCATENATE(BN221,BO221)&lt;&gt;""</f>
        <v/>
      </c>
      <c r="GS221" s="46">
        <f>IF(AND($DS221,GR221),
IF(BN221="","Debes escribir el número de días de licencia remunerada. ",
IF( IFERROR(INT(BN221),1.1) &lt;&gt; IFERROR(_xlfn.NUMBERVALUE(BN221),1), "La cantidad de días de licencia remunerada debe ser un número entero. ", "")
),
""
)</f>
        <v/>
      </c>
      <c r="GT221" s="46">
        <f>IF(AND($DS221,GR221),
IF(BO221="","Debes escribir el valor de la licencia remunerada. ",
IF( ISERR(_xlfn.NUMBERVALUE(BO221)), "El valor de la licencia remunerada debe ser un número válido. ", "")
),
""
)</f>
        <v/>
      </c>
      <c r="GU221" s="46">
        <f>IF($DS221,
IF( AND(BP221&lt;&gt;"", ISERR(_xlfn.NUMBERVALUE(BP221))), "El valor de la licencia NO remunerada debe ser un número válido. ", "")
)</f>
        <v/>
      </c>
      <c r="GV221" s="46">
        <f>IF($DS221,
IF( AND(BQ221&lt;&gt;"", ISERR(_xlfn.NUMBERVALUE(BQ221))), "El valor de auxilios salariales debe ser un número válido. ", "")
)</f>
        <v/>
      </c>
      <c r="GW221" s="46">
        <f>IF($DS221,
IF( AND(BR221&lt;&gt;"", ISERR(_xlfn.NUMBERVALUE(BR221))), "El valor de auxilios NO salariales debe ser un número válido. ", "")
)</f>
        <v/>
      </c>
      <c r="GX221" s="46">
        <f>IF($DS221,
IF( AND(BS221&lt;&gt;"", ISERR(_xlfn.NUMBERVALUE(BS221))), "El valor de bonos salariales debe ser un número válido. ", "")
)</f>
        <v/>
      </c>
      <c r="GY221" s="46">
        <f>IF($DS221,
IF( AND(BT221&lt;&gt;"", ISERR(_xlfn.NUMBERVALUE(BT221))), "El valor de bonos NO salariales debe ser un número válido. ", "")
)</f>
        <v/>
      </c>
      <c r="GZ221" s="46">
        <f>IF($DS221,
IF( AND(BU221&lt;&gt;"", ISERR(_xlfn.NUMBERVALUE(BU221))), "El valor de bonos salariales de alimentación debe ser un número válido. ", "")
)</f>
        <v/>
      </c>
      <c r="HA221" s="46">
        <f>IF($DS221,
IF( AND(BV221&lt;&gt;"", ISERR(_xlfn.NUMBERVALUE(BV221))), "El valor de bonos NO salariales de alimentación debe ser un número válido. ", "")
)</f>
        <v/>
      </c>
      <c r="HB221" s="46">
        <f>IF($DS221,
IF( AND(BW221&lt;&gt;"", ISERR(_xlfn.NUMBERVALUE(BW221))), "El valor de bonificaciones salariales debe ser un número válido. ", "")
)</f>
        <v/>
      </c>
      <c r="HC221" s="46">
        <f>IF($DS221,
IF( AND(BX221&lt;&gt;"", ISERR(_xlfn.NUMBERVALUE(BX221))), "El valor de bonificaciones NO salariales debe ser un número válido. ", "")
)</f>
        <v/>
      </c>
      <c r="HD221" s="46">
        <f>IF($DS221,
IF( AND(BY221&lt;&gt;"", ISERR(_xlfn.NUMBERVALUE(BY221))), "El valor de compensaciones ordinarias debe ser un número válido. ", "")
)</f>
        <v/>
      </c>
      <c r="HE221" s="46">
        <f>IF($DS221,
IF( AND(BZ221&lt;&gt;"", ISERR(_xlfn.NUMBERVALUE(BZ221))), "El valor de compensaciones extraordinarias debe ser un número válido. ", "")
)</f>
        <v/>
      </c>
      <c r="HF221" s="46">
        <f>IF($DS221,
IF( AND(CA221&lt;&gt;"", ISERR(_xlfn.NUMBERVALUE(CA221))), "El valor de comisiones debe ser un número válido. ", "")
)</f>
        <v/>
      </c>
      <c r="HG221" s="46">
        <f>IF($DS221,
IF( AND(CB221&lt;&gt;"", ISERR(_xlfn.NUMBERVALUE(CB221))), "El valor de ausencia por huega debe ser un número válido. ", "")
)</f>
        <v/>
      </c>
      <c r="HH221" s="46">
        <f>IF($DS221,
IF( AND(CC221&lt;&gt;"", ISERR(_xlfn.NUMBERVALUE(CC221))), "El valor de anticipos debe ser un número válido. ", "")
)</f>
        <v/>
      </c>
      <c r="HI221" s="46">
        <f>IF($DS221,
IF( AND(CD221&lt;&gt;"", ISERR(_xlfn.NUMBERVALUE(CD221))), "El valor de pagos a terceros debe ser un número válido. ", "")
)</f>
        <v/>
      </c>
      <c r="HJ221" s="46">
        <f>IF($DS221,
IF( AND(CE221&lt;&gt;"", ISERR(_xlfn.NUMBERVALUE(CE221))), "El valor de dotación debe ser un número válido. ", "")
)</f>
        <v/>
      </c>
      <c r="HK221" s="46">
        <f>IF($DS221,
IF( AND(CF221&lt;&gt;"", ISERR(_xlfn.NUMBERVALUE(CF221))), "El valor de apoyo sostenibilidad debe ser un número válido. ", "")
)</f>
        <v/>
      </c>
      <c r="HL221" s="46">
        <f>IF($DS221,
IF( AND(CG221&lt;&gt;"", ISERR(_xlfn.NUMBERVALUE(CG221))), "El valor de teletrabajo debe ser un número válido. ", "")
)</f>
        <v/>
      </c>
      <c r="HM221" s="46">
        <f>IF($DS221,
IF( AND(CH221&lt;&gt;"", ISERR(_xlfn.NUMBERVALUE(CH221))), "El valor de bonificación de retiro debe ser un número válido. ", "")
)</f>
        <v/>
      </c>
      <c r="HN221" s="46">
        <f>IF($DS221,
IF( AND(CI221&lt;&gt;"", ISERR(_xlfn.NUMBERVALUE(CI221))), "El valor de indemnización de retiro debe ser un número válido. ", "")
)</f>
        <v/>
      </c>
      <c r="HO221" s="46">
        <f>IF($DS221,
IF( AND(CJ221&lt;&gt;"", ISERR(_xlfn.NUMBERVALUE(CJ221))), "El valor de reintegros debe ser un número válido. ", "")
)</f>
        <v/>
      </c>
      <c r="HP221" s="46">
        <f>CONCATENATE(CK221,CL221,CM221)&lt;&gt;""</f>
        <v/>
      </c>
      <c r="HQ221" s="46">
        <f>IF(AND($DS221,HP221),
IF(CK221="","Debes escribir la descripción de otro concepto no categorizado. ",""),
""
)</f>
        <v/>
      </c>
      <c r="HR221" s="46">
        <f>IF(AND($DS221,HP221),
IF(CONCATENATE(CL221,CM221)="","Debes escribir al menos un valor de concepto no categorizado (salarial o no salarial). ",
IF(ISERR(_xlfn.NUMBERVALUE(CL221)),"El valor salarial concepto no categorizado debe ser un número válido. ","")
),
""
)</f>
        <v/>
      </c>
      <c r="HS221" s="46">
        <f>IF(AND($DS221,HP221),
IF(CONCATENATE(CL221,CM221)="","Debes escribir al menos un valor de concepto no categorizado (salarial o no salarial). ",
IF(ISERR(_xlfn.NUMBERVALUE(CM221)),"El valor NO salarial concepto no categorizado debe ser un número válido. ","")
),
""
)</f>
        <v/>
      </c>
      <c r="HT221" s="46">
        <f>IF($DS221,
IF(CN221="","Debes escribir el porcentaje del aporte a salud. ",
IF( ISERR(_xlfn.NUMBERVALUE(CN221)), "El valor del porcentaje del aporte a salud debe ser un número válido. ", "")
)
)</f>
        <v/>
      </c>
      <c r="HU221" s="46">
        <f>IF($DS221,
IF(CO221="","Debes escribir el valor del aporte a salud. ",
IF( ISERR(_xlfn.NUMBERVALUE(CO221)), "El valor del aporte a salud debe ser un número válido. ", "")
)
)</f>
        <v/>
      </c>
      <c r="HV221" s="46">
        <f>IF($DS221,
IF( AND(CP221&lt;&gt;"", ISERR(_xlfn.NUMBERVALUE(CP221))), "El valor plan complementario debe ser un número válido. ", "")
)</f>
        <v/>
      </c>
      <c r="HW221" s="46">
        <f>IF($DS221,
IF(CQ221="","Debes escribir el porcentaje del aporte a pensión. ",
IF( ISERR(_xlfn.NUMBERVALUE(CQ221)), "El valor del porcentaje del aporte a pensión debe ser un número válido. ", "")
)
)</f>
        <v/>
      </c>
      <c r="HX221" s="46">
        <f>IF($DS221,
IF(CR221="","Debes escribir el valor del aporte a pensión. ",
IF( ISERR(_xlfn.NUMBERVALUE(CR221)), "El valor del aporte a salud debe ser un número válido. ", "")
)
)</f>
        <v/>
      </c>
      <c r="HY221" s="46">
        <f>IF($DS221,
IF( AND(CS221&lt;&gt;"", ISERR(_xlfn.NUMBERVALUE(CS221))), "El valor pensión voluntaria debe ser un número válido. ", "")
)</f>
        <v/>
      </c>
      <c r="HZ221" s="46">
        <f>CONCATENATE(CT221,CU221,CV221,CW221)&lt;&gt;""</f>
        <v/>
      </c>
      <c r="IA221" s="46">
        <f>IF(AND($DS221,HZ221),
IF(CT221="","Debes escribir el % del fondo de seguridad pensional. ",
IF( ISERR(_xlfn.NUMBERVALUE(CT221)), "El % del fondo de seguridad debe ser un número válido. ", "")
),
""
)</f>
        <v/>
      </c>
      <c r="IB221" s="46">
        <f>IF(AND($DS221,HZ221),
IF(CU221="","Debes escribir el valor del aporte al fondo de solidaridad pensional. ",
IF( ISERR(_xlfn.NUMBERVALUE(CU221)), "El valor del aporte al fondo de solidaridad pensional debe ser un número válido. ", "")
),
""
)</f>
        <v/>
      </c>
      <c r="IC221" s="46">
        <f>IF(AND($DS221,HZ221),
IF(CV221="","Debes escribir el % del fondo de subsistencia. ",
IF( ISERR(_xlfn.NUMBERVALUE(CV221)), "El % del fondo de subsistencia debe ser un número válido. ", "")
),
""
)</f>
        <v/>
      </c>
      <c r="ID221" s="46">
        <f>IF(AND($DS221,HZ221),
IF(CW221="","Debes escribir el valor del fondo de subsistencia. ",
IF( ISERR(_xlfn.NUMBERVALUE(CW221)), "El valor del fondo de subsistencia debe ser un número válido. ", "")
),
""
)</f>
        <v/>
      </c>
      <c r="IE221" s="46">
        <f>CONCATENATE(CX221,CY221)&lt;&gt;""</f>
        <v/>
      </c>
      <c r="IF221" s="46">
        <f>IF(AND($DS221,IE221),
IF(CX221="","Debes escribir el % de sindicato. ",
IF( ISERR(_xlfn.NUMBERVALUE(CX221)), "El % de sindicato debe ser un número válido. ", "")
),
""
)</f>
        <v/>
      </c>
      <c r="IG221" s="46">
        <f>IF(AND($DS221,IE221),
IF(CY221="","Debes escribir el valor del sindicato. ",
IF( ISERR(_xlfn.NUMBERVALUE(CY221)), "El valor del sindicato debe ser un número válido. ", "")
),
""
)</f>
        <v/>
      </c>
      <c r="IH221" s="46">
        <f>IF($DS221,
IF( AND(CZ221&lt;&gt;"", ISERR(_xlfn.NUMBERVALUE(CZ221))), "El valor de sanción pública debe ser un número válido. ", "")
)</f>
        <v/>
      </c>
      <c r="II221" s="46">
        <f>IF($DS221,
IF( AND(DA221&lt;&gt;"", ISERR(_xlfn.NUMBERVALUE(DA221))), "El valor de sanción privada debe ser un número válido. ", "")
)</f>
        <v/>
      </c>
      <c r="IJ221" s="46">
        <f>CONCATENATE(DB221,DC221)&lt;&gt;""</f>
        <v/>
      </c>
      <c r="IK221" s="46">
        <f>IF(AND($DS221,IJ221),
IF(DB221="","Debes escribir la descripción de libranza. ",""),
""
)</f>
        <v/>
      </c>
      <c r="IL221" s="46">
        <f>IF(AND($DS221,IJ221),
IF(DC221="","Debes escribir la cuota libranza. ",
IF(ISERR(_xlfn.NUMBERVALUE(DC221)),"El valor de la cuota libranza debe ser un número válido. ","")
),
""
)</f>
        <v/>
      </c>
      <c r="IM221" s="46">
        <f>IF($DS221,
IF( AND(DD221&lt;&gt;"", ISERR(_xlfn.NUMBERVALUE(DD221))), "El valor de pagos a terceros debe ser un número válido. ", "")
)</f>
        <v/>
      </c>
      <c r="IN221" s="46">
        <f>IF($DS221,
IF( AND(DE221&lt;&gt;"", ISERR(_xlfn.NUMBERVALUE(DE221))), "El valor de anticipos debe ser un número válido. ", "")
)</f>
        <v/>
      </c>
      <c r="IO221" s="46">
        <f>IF($DS221,
IF( AND(DF221&lt;&gt;"", ISERR(_xlfn.NUMBERVALUE(DF221))), "El valor de AFC debe ser un número válido. ", "")
)</f>
        <v/>
      </c>
      <c r="IP221" s="46">
        <f>IF($DS221,
IF( AND(DG221&lt;&gt;"", ISERR(_xlfn.NUMBERVALUE(DG221))), "El valor de rete-fuente debe ser un número válido. ", "")
)</f>
        <v/>
      </c>
      <c r="IQ221" s="46">
        <f>IF($DS221,
IF( AND(DH221&lt;&gt;"", ISERR(_xlfn.NUMBERVALUE(DH221))), "El valor de cooperativa de trabajo debe ser un número válido. ", "")
)</f>
        <v/>
      </c>
      <c r="IR221" s="46">
        <f>IF($DS221,
IF( AND(DI221&lt;&gt;"", ISERR(_xlfn.NUMBERVALUE(DI221))), "El valor de embargo fiscal debe ser un número válido. ", "")
)</f>
        <v/>
      </c>
      <c r="IS221" s="46">
        <f>IF($DS221,
IF( AND(DJ221&lt;&gt;"", ISERR(_xlfn.NUMBERVALUE(DJ221))), "El valor de educación debe ser un número válido. ", "")
)</f>
        <v/>
      </c>
      <c r="IT221" s="46">
        <f>IF($DS221,
IF( AND(DK221&lt;&gt;"", ISERR(_xlfn.NUMBERVALUE(DK221))), "El valor de reintegro debe ser un número válido. ", "")
)</f>
        <v/>
      </c>
      <c r="IU221" s="46">
        <f>IF($DS221,
IF( AND(DL221&lt;&gt;"", ISERR(_xlfn.NUMBERVALUE(DL221))), "El valor de deuda debe ser un número válido. ", "")
)</f>
        <v/>
      </c>
      <c r="IV221" s="46">
        <f>IF($DS221,
IF( AND(DM221&lt;&gt;"", ISERR(_xlfn.NUMBERVALUE(DM221))), "El valor de otras deducciones debe ser un número válido. ", "")
)</f>
        <v/>
      </c>
      <c r="IW221" s="46">
        <f>IF($DS221,
IF(DN221="","Debes escribir el valor de los devengos totales. ",
IF( ISERR(_xlfn.NUMBERVALUE(DN221)), "El valor de los devengos totales debe ser un número válido. ", "")
)
)</f>
        <v/>
      </c>
      <c r="IX221" s="46">
        <f>IF($DS221,
IF(DO221="","Debes escribir el valor de las deducciones totales. ",
IF( ISERR(_xlfn.NUMBERVALUE(DO221)), "El valor de las deducciones totales debe ser un número válido. ", "")
)
)</f>
        <v/>
      </c>
      <c r="IY221" s="46">
        <f>IF($DS221,
IF(DP221="","Debes escribir el valor del salario total. ",
IF( ISERR(_xlfn.NUMBERVALUE(DP221)), "El valor del salario total debe ser un número válido. ", "")
)
)</f>
        <v/>
      </c>
    </row>
    <row r="222">
      <c r="B222" s="48" t="n">
        <v>210</v>
      </c>
      <c r="C222" s="61">
        <f>IF(AND(DS222,DP222&lt;&gt;""),
IF(DQ222="","OK","Error"),
""
)</f>
        <v/>
      </c>
      <c r="D222" s="53" t="n"/>
      <c r="E222" s="52" t="n"/>
      <c r="F222" s="112" t="n"/>
      <c r="G222" s="52" t="n"/>
      <c r="H222" s="53" t="n"/>
      <c r="I222" s="52" t="n"/>
      <c r="J222" s="52" t="n"/>
      <c r="K222" s="53" t="n"/>
      <c r="L222" s="55" t="n"/>
      <c r="M222" s="108" t="n"/>
      <c r="N222" s="56" t="n"/>
      <c r="O222" s="52" t="n"/>
      <c r="P222" s="52" t="n"/>
      <c r="Q222" s="52" t="n"/>
      <c r="R222" s="52" t="n"/>
      <c r="S222" s="52" t="n"/>
      <c r="T222" s="53" t="n"/>
      <c r="U222" s="52" t="n"/>
      <c r="V222" s="52" t="n"/>
      <c r="W222" s="55" t="n"/>
      <c r="X222" s="55" t="n"/>
      <c r="Y222" s="52" t="n"/>
      <c r="Z222" s="55" t="n"/>
      <c r="AA222" s="52" t="n"/>
      <c r="AB222" s="53" t="n"/>
      <c r="AC222" s="53" t="n"/>
      <c r="AD222" s="53" t="n"/>
      <c r="AE222" s="177" t="n"/>
      <c r="AF222" s="113" t="n"/>
      <c r="AG222" s="177" t="n"/>
      <c r="AH222" s="178" t="n"/>
      <c r="AI222" s="178" t="n"/>
      <c r="AJ222" s="178" t="n"/>
      <c r="AK222" s="114" t="n"/>
      <c r="AL222" s="178" t="n"/>
      <c r="AM222" s="114" t="n"/>
      <c r="AN222" s="178" t="n"/>
      <c r="AO222" s="114" t="n"/>
      <c r="AP222" s="178" t="n"/>
      <c r="AQ222" s="114" t="n"/>
      <c r="AR222" s="178" t="n"/>
      <c r="AS222" s="114" t="n"/>
      <c r="AT222" s="178" t="n"/>
      <c r="AU222" s="114" t="n"/>
      <c r="AV222" s="178" t="n"/>
      <c r="AW222" s="114" t="n"/>
      <c r="AX222" s="178" t="n"/>
      <c r="AY222" s="114" t="n"/>
      <c r="AZ222" s="178" t="n"/>
      <c r="BA222" s="114" t="n"/>
      <c r="BB222" s="178" t="n"/>
      <c r="BC222" s="114" t="n"/>
      <c r="BD222" s="178" t="n"/>
      <c r="BE222" s="178" t="n"/>
      <c r="BF222" s="178" t="n"/>
      <c r="BG222" s="59" t="n"/>
      <c r="BH222" s="178" t="n"/>
      <c r="BI222" s="114" t="n"/>
      <c r="BJ222" s="53" t="n"/>
      <c r="BK222" s="178" t="n"/>
      <c r="BL222" s="114" t="n"/>
      <c r="BM222" s="178" t="n"/>
      <c r="BN222" s="114" t="n"/>
      <c r="BO222" s="178" t="n"/>
      <c r="BP222" s="178" t="n"/>
      <c r="BQ222" s="178" t="n"/>
      <c r="BR222" s="178" t="n"/>
      <c r="BS222" s="178" t="n"/>
      <c r="BT222" s="178" t="n"/>
      <c r="BU222" s="178" t="n"/>
      <c r="BV222" s="178" t="n"/>
      <c r="BW222" s="178" t="n"/>
      <c r="BX222" s="178" t="n"/>
      <c r="BY222" s="178" t="n"/>
      <c r="BZ222" s="178" t="n"/>
      <c r="CA222" s="178" t="n"/>
      <c r="CB222" s="178" t="n"/>
      <c r="CC222" s="178" t="n"/>
      <c r="CD222" s="178" t="n"/>
      <c r="CE222" s="178" t="n"/>
      <c r="CF222" s="178" t="n"/>
      <c r="CG222" s="178" t="n"/>
      <c r="CH222" s="178" t="n"/>
      <c r="CI222" s="178" t="n"/>
      <c r="CJ222" s="178" t="n"/>
      <c r="CK222" s="53" t="n"/>
      <c r="CL222" s="178" t="n"/>
      <c r="CM222" s="178" t="n"/>
      <c r="CN222" s="60" t="n"/>
      <c r="CO222" s="177" t="n"/>
      <c r="CP222" s="178" t="n"/>
      <c r="CQ222" s="60" t="n"/>
      <c r="CR222" s="177" t="n"/>
      <c r="CS222" s="178" t="n"/>
      <c r="CT222" s="59" t="n"/>
      <c r="CU222" s="178" t="n"/>
      <c r="CV222" s="59" t="n"/>
      <c r="CW222" s="178" t="n"/>
      <c r="CX222" s="59" t="n"/>
      <c r="CY222" s="178" t="n"/>
      <c r="CZ222" s="178" t="n"/>
      <c r="DA222" s="178" t="n"/>
      <c r="DB222" s="53" t="n"/>
      <c r="DC222" s="178" t="n"/>
      <c r="DD222" s="178" t="n"/>
      <c r="DE222" s="178" t="n"/>
      <c r="DF222" s="178" t="n"/>
      <c r="DG222" s="178" t="n"/>
      <c r="DH222" s="178" t="n"/>
      <c r="DI222" s="178" t="n"/>
      <c r="DJ222" s="178" t="n"/>
      <c r="DK222" s="178" t="n"/>
      <c r="DL222" s="178" t="n"/>
      <c r="DM222" s="178" t="n"/>
      <c r="DN222" s="177" t="n"/>
      <c r="DO222" s="177" t="n"/>
      <c r="DP222" s="177" t="n"/>
      <c r="DQ222" s="76">
        <f>IF(AND(DS222,DP222&lt;&gt;""),
CONCATENATE(DT222,DU222,DV222,DW222,DX222,DY222,DZ222,EA222,EB222,EC222,ED222,EE222,EF222,EG222,EH222,EI222,EJ222,EK222,EL222,EM222,EN222,EO222,EP222,EQ222,ES222,ET222,EU222,EV222,EW222,EX222,EY222,EZ222,FA222,FC222,FD222,FF222,FG222,FI222,FJ222,FL222,FM222,FO222,FP222,FR222,FS222,FU222,FV222,FX222,FY222,GA222,GB222,GD222,GE222,GF222,GH222,GI222,GJ222,GL222,GM222,GN222,GP222,GQ222,GS222,GT222,GU222,GV222,GW222,GX222,GY222,GZ222,HA222,HB222,HC222,HD222,HE222,HF222,HG222,HH222,HI222,HJ222,HK222,HL222,HM222,HN222,HO222,HQ222,HR222,HS222,HT222,HU222,HV222,HW222,HX222,HY222,IA222,IB222,IC222,ID222,IF222,IG222,IH222,II222,IK222,IL222,IM222,IN222,IO222,IP222,IQ222,IR222,IS222,IT222,IU222,IV222,IW222,IX222,IY222,IZ222),
""
)</f>
        <v/>
      </c>
      <c r="DR222" s="53" t="n"/>
      <c r="DS222" s="46">
        <f>CONCATENATE(D222,$E222,$F222,$G222,H222,$I222,$J222,K222,$L222,$M222,N222,$O222,$P222,$Q222,$R222,$S222,T222,$U222,$V222,$W222,$X222,$Y222,$Z222,$AA222,AB222,AC222,AD222,$AE222,$AF222,$AG222,AH222,AI222,AJ222,AK222,AL222,AM222,AN222,AO222,AP222,AQ222,AR222,AS222,AT222,AU222,AV222,AW222,AX222,AY222,AZ222,BA222,BB222,BC222,BD222,BE222,BF222,BG222,BH222,BI222,BJ222,BK222,BL222,BM222,BN222,BO222,BP222,BQ222,BR222,BS222,BT222,BU222,BV222,BW222,BX222,BY222,BZ222,CA222,CB222,CC222,CD222,CE222,CF222,CG222,CH222,CI222,CJ222,CK222,CL222,CM222,$CN222,$CO222,CP222,$CQ222,$CR222,CS222,CT222,CU222,CV222,CW222,CX222,CY222,CZ222,DA222,DB222,DC222,DD222,DE222,DF222,DG222,DH222,DI222,DJ222,DK222,DL222,DM222,$DN222,$DO222,$DP222,DR222)&lt;&gt;""</f>
        <v/>
      </c>
      <c r="DT222" s="46">
        <f>IF(AND($DS222,$E$4&lt;&gt;""),
IF(LEFT($E$4,2) = "1.",
IF(D222&lt;&gt;"","El CUNE sólo se envía en operaciones de novedad o ajuste. ",""),
IF(D222="","Debes escribir un CUNE válido para realizar operaciones de novedad o ajuste. ","")),
""
)</f>
        <v/>
      </c>
      <c r="DU222" s="46">
        <f>IF($DS222,
IF(E222="","Debes seleccionar el tipo de documento del empleado. ",
IF(_xlfn.IFNA(VLOOKUP(E222,TIPO_DE_DOCUMENTO,1,FALSE),-1)=-1,"El tipo de documento no es válido (por favor seleccionarlo de la lista). ","")
)
)</f>
        <v/>
      </c>
      <c r="DV222" s="46">
        <f>IF($DS222,
IF(F222="","Debes escribir el número de documento del empleado. ","")
)</f>
        <v/>
      </c>
      <c r="DW222" s="46">
        <f>IF($DS222,
IF(G222="","Debes escribir el primer nombre del empleado. ","")
)</f>
        <v/>
      </c>
      <c r="DY222" s="46">
        <f>IF($DS222,
IF(I222="","Debes escribir el primer apellido del empleado. ","")
)</f>
        <v/>
      </c>
      <c r="DZ222" s="46">
        <f>IF($DS222,
IF(J222="","Debes escribir el segundo apellido del empleado. ","")
)</f>
        <v/>
      </c>
      <c r="EB222" s="46">
        <f>IF($DS222,
IF(L222="","Debes escribir la fecha de ingreso del empleado. ",
IF(ISERR(DATE(YEAR(L222),MONTH(L222),DAY(L222))), "El valor ingresado en fecha de ingreso no tiene un formato válido. ","")
)
)</f>
        <v/>
      </c>
      <c r="EC222" s="46">
        <f>IF($DS222,
IF(M222="","Debes escribir el tiempo laborado. ",
IF( IFERROR(INT(M222),1.1) &lt;&gt; IFERROR(_xlfn.NUMBERVALUE(M222),1), "El valor de los días trabajados debe ser un número entero. ", "")
)
)</f>
        <v/>
      </c>
      <c r="ED222" s="46">
        <f>IF($DS222,
IF( AND(N222&lt;&gt;"", ISERR(DATE(YEAR(N222),MONTH(N222),DAY(N222))) ), "El valor ingresado en fecha de ingreso no tiene un formato válido. ",
IF( AND(N222&lt;&gt;"", $E$6&lt;&gt;"", DATE(YEAR(N222), MONTH(N222), 1) &lt;&gt; IFERROR(DATE(MID($E$6, 1, 4), MID($E$6, 6, 2),1), "1/1/1900") ), "La fecha de retiro debe estar dentro del período liquidado. ", "")
)
)</f>
        <v/>
      </c>
      <c r="EE222" s="46">
        <f>IF($DS222,
IF(O222="","Debes seleccionar el tipo de trabajador. ",
IF(_xlfn.IFNA(VLOOKUP(O222,TIPO_DE_TRABAJADOR,1,FALSE),-1)=-1,"El tipo de trabajador no es válido (por favor seleccionarlo de la lista). ","")
)
)</f>
        <v/>
      </c>
      <c r="EF222" s="46">
        <f>IF($DS222,
IF(P222="","Debes seleccionar si es un trabajador dependiente pensionado por vejez. ",
IF(_xlfn.IFNA(VLOOKUP(P222,SUBTIPO_DE_TRABAJADOR,1,FALSE),-1)=-1,"El tipo de trabajador dependiente pensionado por vejez no es válido (por favor seleccionarlo de la lista). ","")
)
)</f>
        <v/>
      </c>
      <c r="EG222" s="46">
        <f>IF($DS222,
IF(Q222="","Debes seleccionar el tipo de contrato del trabajador. ",
IF(_xlfn.IFNA(VLOOKUP(Q222,TIPO_DE_CONTRATO,1,FALSE),-1)=-1,"El tipo de contrato del trabajador no es válido (por favor seleccionarlo de la lista). ","")
)
)</f>
        <v/>
      </c>
      <c r="EH222" s="46">
        <f>IF($DS222,
IF(R222="","Debes seleccionar si es un salario integral. ",
IF(_xlfn.IFNA(VLOOKUP(R222,SI_NO,1,FALSE),-1)=-1,"Valor no válido para salario integral (por favor seleccionarlo de la lista). ","")
)
)</f>
        <v/>
      </c>
      <c r="EI222" s="46">
        <f>IF($DS222,
IF(S222="","Debes seleccionar si el trabajador realiza actividades de riesgo. ",
IF(_xlfn.IFNA(VLOOKUP(S222,SI_NO,1,FALSE),-1)=-1,"Valor no válido para actividad de alto riesgo (por favor seleccionarlo de la lista). ","")
)
)</f>
        <v/>
      </c>
      <c r="EK222" s="46">
        <f>IF($DS222,
IF(U222="","Debes escribir el código del municipio de residencia del trabajador. ",
IF(_xlfn.IFNA(VLOOKUP(U222,MUNICIPIO,1,FALSE),-1)=-1,"El municipio de residencia del trabajador es inválido (por favor seleccionarlo de la lista). ","")
)
)</f>
        <v/>
      </c>
      <c r="EL222" s="46">
        <f>IF($DS222,
IF(V222="","Debes escribir el la dirección de residendia del trabajador. ","")
)</f>
        <v/>
      </c>
      <c r="EM222" s="46">
        <f>IF($DS222,
IF(W222="","Debes escribir la fecha de inicio de la liquidación. ",
IF(ISERR(DATE(YEAR(W222),MONTH(W222),DAY(W222))),"El valor ingresado en fecha de inicio de liquidación no tiene un formato válido. ",
IF( AND($E$6&lt;&gt;"", DATE(YEAR(W222), MONTH(W222), 1) &lt;&gt; IFERROR(DATE(MID($E$6, 1, 4), MID($E$6, 6, 2),1), "1/1/1900") ), "La fecha de inicio de la liquidación debe estar dentro del período liquidado. ", "")
)
)
)</f>
        <v/>
      </c>
      <c r="EN222" s="46">
        <f>IF($DS222,
IF(X222="","Debes escribir la fecha de fin de la liquidación. ",
IF(ISERR(DATE(YEAR(X222),MONTH(X222),DAY(X222))),"El valor ingresado en fecha de fin de liquidación no tiene un formato válido. ",
IF( AND($E$6&lt;&gt;"", DATE(YEAR(X222), MONTH(X222), 1) &lt;&gt; IFERROR(DATE(MID($E$6, 1, 4), MID($E$6, 6, 2),1), "1/1/1900") ), "La fecha de fin de la liquidación debe estar dentro del período liquidado. ", "")
)
)
)</f>
        <v/>
      </c>
      <c r="EO222" s="46">
        <f>IF($DS222,
IF(Y222="","Debes escribir la frecuencia de pago del trabajador. ",
IF(_xlfn.IFNA(VLOOKUP(Y222,PERÍODO_DE_NÓMINA,1,FALSE),-1)=-1,"La frecuencia de pago es inválida (por favor seleccionarlo de la lista). ","")
)
)</f>
        <v/>
      </c>
      <c r="EP222" s="46">
        <f>IF($DS222,
IF(Z222="","Debes escribir la fecha de pago. ",
IF(ISERR(DATE(YEAR(Z222),MONTH(Z222),DAY(Z222))), "El valor ingresado en fecha de pago no tiene un formato válido. ","")
)
)</f>
        <v/>
      </c>
      <c r="EQ222" s="46">
        <f>IF($DS222,
IF(AA222="","Debes escribir el medio de pago. ",
IF(_xlfn.IFNA(VLOOKUP(AA222,MEDIOS_DE_PAGO,1,FALSE),-1)=-1,"El medio de pago es inválido (por favor seleccionarlo de la lista). ","")
)
)</f>
        <v/>
      </c>
      <c r="ER222" s="46">
        <f>OR(AA222='Tablas '!$T$4,AA222='Tablas '!$T$7,AA222='Tablas '!$T$8,AA222='Tablas '!$T$11)</f>
        <v/>
      </c>
      <c r="ES222" s="46">
        <f>IF(AND($DS222,ER222),
IF(AB222="","Debes escribir la entidad bancaria. ",""),
""
)</f>
        <v/>
      </c>
      <c r="ET222" s="46">
        <f>IF(AND($DS222,ER222),
IF(AC222="","Debes escribir el tipo de cuenta bancaria. ",
IF(_xlfn.IFNA(VLOOKUP(AC222,TIPO_DE_CUENTA,1,FALSE),-1)=-1,"El tipo de cuenta bancaria es inválida (por favor seleccionarlo de la lista). ","")
),
""
)</f>
        <v/>
      </c>
      <c r="EU222" s="46">
        <f>IF(AND($DS222,ER222),
IF(AD222="","Debes escribir el número de cuenta bancaria. ",""),
""
)</f>
        <v/>
      </c>
      <c r="EV222" s="46">
        <f>IF($DS222,
IF(AE222="","Debes escribir el valor del sueldo básico. ",
IF( ISERR(_xlfn.NUMBERVALUE(AE222)), "El valor del sueldo básico debe ser un número válido. ", "")
)
)</f>
        <v/>
      </c>
      <c r="EW222" s="46">
        <f>IF($DS222,
IF(AF222="","Debes escribir el número de días trabajados. ",
IF( IFERROR(INT(AF222),1.1) &lt;&gt; IFERROR(_xlfn.NUMBERVALUE(AF222),1), "La cantidad de días trabajados debe ser un número entero. ", "")
)
)</f>
        <v/>
      </c>
      <c r="EX222" s="46">
        <f>IF($DS222,
IF(AG222="","Debes escribir el valor del sueldo trabajado. ",
IF( ISERR(_xlfn.NUMBERVALUE(AG222)), "El valor del sueldo trabajado debe ser un número válido. ", "")
)
)</f>
        <v/>
      </c>
      <c r="EY222" s="46">
        <f>IF($DS222,
IF( AND(AH222&lt;&gt;"", ISERR(_xlfn.NUMBERVALUE(AH222))), "El valor del auxilio de transporte debe ser un número válido. ", "")
)</f>
        <v/>
      </c>
      <c r="EZ222" s="46">
        <f>IF($DS222,
IF( AND(AI222&lt;&gt;"", ISERR(_xlfn.NUMBERVALUE(AI222))), "El valor de viáticos salariales debe ser un número válido. ", "")
)</f>
        <v/>
      </c>
      <c r="FA222" s="46">
        <f>IF($DS222,
IF( AND(AJ222&lt;&gt;"", ISERR(_xlfn.NUMBERVALUE(AJ222))), "El valor de viáticos NO salariales debe ser un número válido. ", "")
)</f>
        <v/>
      </c>
      <c r="FB222" s="46">
        <f>CONCATENATE(AK222,AL222)&lt;&gt;""</f>
        <v/>
      </c>
      <c r="FC222" s="46">
        <f>IF(AND($DS222,FB222),
IF(AK222="","Debes escribir el número de horas extras diurnas. ",
IF( IFERROR(INT(AK222),1.1) &lt;&gt; IFERROR(_xlfn.NUMBERVALUE(AK222),1), "La cantidad de horas extras diurnas debe ser un número entero. ", "")
),
""
)</f>
        <v/>
      </c>
      <c r="FD222" s="46">
        <f>IF(AND($DS222,FB222),
IF(AL222="","Debes escribir el valor de las horas extras diurnas. ",
IF( ISERR(_xlfn.NUMBERVALUE(AL222)), "El valor de las horas extras duirnas debe ser un número válido. ", "")
),
""
)</f>
        <v/>
      </c>
      <c r="FE222" s="46">
        <f>CONCATENATE(AM222,AN222)&lt;&gt;""</f>
        <v/>
      </c>
      <c r="FF222" s="46">
        <f>IF(AND($DS222,FE222),
IF(AM222="","Debes escribir el número de horas extras nocturnas. ",
IF( IFERROR(INT(AM222),1.1) &lt;&gt; IFERROR(_xlfn.NUMBERVALUE(AM222),1), "La cantidad de horas extras nocturnas debe ser un número entero. ", "")
),
""
)</f>
        <v/>
      </c>
      <c r="FG222" s="46">
        <f>IF(AND($DS222,FE222),
IF(AN222="","Debes escribir el valor de las horas extras nocturnas. ",
IF( ISERR(_xlfn.NUMBERVALUE(AN222)), "El valor de las horas extras nocturnas debe ser un número válido. ", "")
),
""
)</f>
        <v/>
      </c>
      <c r="FH222" s="46">
        <f>CONCATENATE(AO222,AP222)&lt;&gt;""</f>
        <v/>
      </c>
      <c r="FI222" s="46">
        <f>IF(AND($DS222,FH222),
IF(AO222="","Debes escribir el número de horas extras diurnas dominicales y festivas. ",
IF( IFERROR(INT(AO222),1.1) &lt;&gt; IFERROR(_xlfn.NUMBERVALUE(AO222),1), "La cantidad de horas extras diurnas dominicales y festivas debe ser un número entero. ", "")
),
""
)</f>
        <v/>
      </c>
      <c r="FJ222" s="46">
        <f>IF(AND($DS222,FH222),
IF(AP222="","Debes escribir el valor de las horas extras diurnas dominicales y festivas. ",
IF( ISERR(_xlfn.NUMBERVALUE(AP222)), "El valor de las horas extras diurnas dominicales y festivas debe ser un número válido. ", "")
),
""
)</f>
        <v/>
      </c>
      <c r="FK222" s="46">
        <f>CONCATENATE(AQ222,AR222)&lt;&gt;""</f>
        <v/>
      </c>
      <c r="FL222" s="46">
        <f>IF(AND($DS222,FK222),
IF(AQ222="","Debes escribir el número de horas extras nocturnas dominicales y festivas. ",
IF( IFERROR(INT(AQ222),1.1) &lt;&gt; IFERROR(_xlfn.NUMBERVALUE(AQ222),1), "La cantidad de horas extras nocturnas dominicales y festivas debe ser un número entero. ", "")
),
""
)</f>
        <v/>
      </c>
      <c r="FM222" s="46">
        <f>IF(AND($DS222,FK222),
IF(AR222="","Debes escribir el valor de las horas extras nocturnas dominicales y festivas. ",
IF( ISERR(_xlfn.NUMBERVALUE(AR222)), "El valor de las horas extras nocturnas dominicales y festivas debe ser un número válido. ", "")
),
""
)</f>
        <v/>
      </c>
      <c r="FN222" s="46">
        <f>CONCATENATE(AS222,AT222)&lt;&gt;""</f>
        <v/>
      </c>
      <c r="FO222" s="46">
        <f>IF(AND($DS222,FN222),
IF(AS222="","Debes escribir el número de horas recargo nocturno. ",
IF( IFERROR(INT(AS222),1.1) &lt;&gt; IFERROR(_xlfn.NUMBERVALUE(AS222),1), "La cantidad de horas recargo nocturno debe ser un número entero. ", "")
),
""
)</f>
        <v/>
      </c>
      <c r="FP222" s="46">
        <f>IF(AND($DS222,FN222),
IF(AT222="","Debes escribir el valor de las horas recargo nocturno. ",
IF( ISERR(_xlfn.NUMBERVALUE(AT222)), "El valor de las horas recargo nocturno debe ser un número válido. ", "")
),
""
)</f>
        <v/>
      </c>
      <c r="FQ222" s="46">
        <f>CONCATENATE(AU222,AV222)&lt;&gt;""</f>
        <v/>
      </c>
      <c r="FR222" s="46">
        <f>IF(AND($DS222,FQ222),
IF(AU222="","Debes escribir el número de horas recargo diurno dominical y festivo. ",
IF( IFERROR(INT(AU222),1.1) &lt;&gt; IFERROR(_xlfn.NUMBERVALUE(AU222),1), "La cantidad de horas recargo diurno dominical y festivo debe ser un número entero. ", "")
),
""
)</f>
        <v/>
      </c>
      <c r="FS222" s="46">
        <f>IF(AND($DS222,FQ222),
IF(AV222="","Debes escribir el valor de las horas recargo diurno dominical y festivo. ",
IF( ISERR(_xlfn.NUMBERVALUE(AV222)), "El valor de las horas recargo diurno dominical y festivo debe ser un número válido. ", "")
),
""
)</f>
        <v/>
      </c>
      <c r="FT222" s="46">
        <f>CONCATENATE(AW222,AX222)&lt;&gt;""</f>
        <v/>
      </c>
      <c r="FU222" s="46">
        <f>IF(AND($DS222,FT222),
IF(AW222="","Debes escribir el número de horas recargo nocturno dominical y festivo. ",
IF( IFERROR(INT(AW222),1.1) &lt;&gt; IFERROR(_xlfn.NUMBERVALUE(AW222),1), "La cantidad de horas recargo nocturno dominical y festivo debe ser un número entero. ", "")
),
""
)</f>
        <v/>
      </c>
      <c r="FV222" s="46">
        <f>IF(AND($DS222,FT222),
IF(AX222="","Debes escribir el valor de las horas recargo nocturno dominical y festivo. ",
IF( ISERR(_xlfn.NUMBERVALUE(AX222)), "El valor de las horas recargo nocturno dominical y festivo debe ser un número válido. ", "")
),
""
)</f>
        <v/>
      </c>
      <c r="FW222" s="46">
        <f>CONCATENATE(AY222,AZ222)&lt;&gt;""</f>
        <v/>
      </c>
      <c r="FX222" s="46">
        <f>IF(AND($DS222,FW222),
IF(AY222="","Debes escribir el número de días de vacaciones comunes. ",
IF( IFERROR(INT(AY222),1.1) &lt;&gt; IFERROR(_xlfn.NUMBERVALUE(AY222),1), "La cantidad de días de vacaciones comunes debe ser un número entero. ", "")
),
""
)</f>
        <v/>
      </c>
      <c r="FY222" s="46">
        <f>IF(AND($DS222,FW222),
IF(AZ222="","Debes escribir el valor de las vacaciones comunes. ",
IF( ISERR(_xlfn.NUMBERVALUE(AZ222)), "El valor de las vacaciones comunes debe ser un número válido. ", "")
),
""
)</f>
        <v/>
      </c>
      <c r="FZ222" s="46">
        <f>CONCATENATE(BA222,BB222)&lt;&gt;""</f>
        <v/>
      </c>
      <c r="GA222" s="46">
        <f>IF(AND($DS222,FZ222),
IF(BA222="","Debes escribir el número de días de vacaciones compensadas. ",
IF( IFERROR(INT(BA222),1.1) &lt;&gt; IFERROR(_xlfn.NUMBERVALUE(BA222),1), "La cantidad de días de vacaciones compensadas debe ser un número entero. ", "")
),
""
)</f>
        <v/>
      </c>
      <c r="GB222" s="46">
        <f>IF(AND($DS222,FZ222),
IF(BB222="","Debes escribir el valor de las vacaciones compensadas. ",
IF( ISERR(_xlfn.NUMBERVALUE(BB222)), "El valor de las vacaciones compensadas debe ser un número válido. ", "")
),
""
)</f>
        <v/>
      </c>
      <c r="GC222" s="46">
        <f>CONCATENATE(BC222,BD222)&lt;&gt;""</f>
        <v/>
      </c>
      <c r="GD222" s="46">
        <f>IF(AND($DS222,GC222),
IF(BC222="","Debes escribir el número de días de prima salarial. ",
IF( IFERROR(INT(BC222),1.1) &lt;&gt; IFERROR(_xlfn.NUMBERVALUE(BC222),1), "La cantidad de días de prima salarial debe ser un número entero. ", "")
),
""
)</f>
        <v/>
      </c>
      <c r="GE222" s="46">
        <f>IF(AND($DS222,GC222),
IF(BD222="","Debes escribir el valor de los días de prima salarial. ",
IF( ISERR(_xlfn.NUMBERVALUE(BD222)), "El valor de los días de prima salarial debe ser un número válido. ", "")
),
""
)</f>
        <v/>
      </c>
      <c r="GF222" s="46">
        <f>IF($DS222,
IF( AND(BE222&lt;&gt;"", ISERR(_xlfn.NUMBERVALUE(BE222))), "El valor de la prima NO saliarial debe ser un número válido. ", "")
)</f>
        <v/>
      </c>
      <c r="GG222" s="46">
        <f>CONCATENATE(BF222,BG222,BH222)&lt;&gt;""</f>
        <v/>
      </c>
      <c r="GH222" s="46">
        <f>IF(AND($DS222,GG222),
IF(BF222="","Debes escribir el valor de las cesantías. ",
IF( ISERR(_xlfn.NUMBERVALUE(BF222)), "El valor de las cesantías debe ser un número válido. ", "")
),
""
)</f>
        <v/>
      </c>
      <c r="GI222" s="46">
        <f>IF(AND($DS222,GG222),
IF(BG222="","Debes escribir el % de cesantías. ",
IF( ISERR(_xlfn.NUMBERVALUE(BG222)), "El % de cesantías debe ser un número válido. ", "")
),
""
)</f>
        <v/>
      </c>
      <c r="GJ222" s="46">
        <f>IF(AND($DS222,GG222),
IF(BH222="","Debes escribir el valor de intereses de cesantías. ",
IF( ISERR(_xlfn.NUMBERVALUE(BH222)), "El valor de intereses de cesantías debe ser un número válido. ", "")
),
""
)</f>
        <v/>
      </c>
      <c r="GK222" s="46">
        <f>CONCATENATE(BI222,BJ222,BK222)&lt;&gt;""</f>
        <v/>
      </c>
      <c r="GL222" s="46">
        <f>IF(AND($DS222,GK222),
IF(BI222="","Debes escribir el número de días de incapacidad. ",
IF( IFERROR(INT(BI222),1.1) &lt;&gt; IFERROR(_xlfn.NUMBERVALUE(BI222),1), "La cantidad de días de incapacidad debe ser un número entero. ", "")
),
""
)</f>
        <v/>
      </c>
      <c r="GM222" s="46">
        <f>IF(AND($DS222,GK222),
IF(BJ222="","Debes escribir el tipo de incapacidad. ",
IF(_xlfn.IFNA(VLOOKUP(BJ222,TIPO_DE_INCAPACIDAD,1,FALSE),-1)=-1,"El tipo de incapacidad es inválida (por favor seleccionarlo de la lista). ","")
),
""
)</f>
        <v/>
      </c>
      <c r="GN222" s="46">
        <f>IF(AND($DS222,GK222),
IF(BK222="","Debes escribir el valor de la incapacidad. ",
IF( ISERR(_xlfn.NUMBERVALUE(BK222)), "El valor de la incapacidad debe ser un número válido. ", "")
),
""
)</f>
        <v/>
      </c>
      <c r="GO222" s="46">
        <f>CONCATENATE(BL222,BM222)&lt;&gt;""</f>
        <v/>
      </c>
      <c r="GP222" s="46">
        <f>IF(AND($DS222,GO222),
IF(BL222="","Debes escribir el número de días de licencia de maternidad o paternidad. ",
IF( IFERROR(INT(BL222),1.1) &lt;&gt; IFERROR(_xlfn.NUMBERVALUE(BL222),1), "La cantidad de días de licencia de maternidad o paternidad debe ser un número entero. ", "")
),
""
)</f>
        <v/>
      </c>
      <c r="GQ222" s="46">
        <f>IF(AND($DS222,GO222),
IF(BM222="","Debes escribir el valor de la licencia de maternidad o paternidad. ",
IF( ISERR(_xlfn.NUMBERVALUE(BM222)), "El valor de la licencia de maternidad o paternidad debe ser un número válido. ", "")
),
""
)</f>
        <v/>
      </c>
      <c r="GR222" s="46">
        <f>CONCATENATE(BN222,BO222)&lt;&gt;""</f>
        <v/>
      </c>
      <c r="GS222" s="46">
        <f>IF(AND($DS222,GR222),
IF(BN222="","Debes escribir el número de días de licencia remunerada. ",
IF( IFERROR(INT(BN222),1.1) &lt;&gt; IFERROR(_xlfn.NUMBERVALUE(BN222),1), "La cantidad de días de licencia remunerada debe ser un número entero. ", "")
),
""
)</f>
        <v/>
      </c>
      <c r="GT222" s="46">
        <f>IF(AND($DS222,GR222),
IF(BO222="","Debes escribir el valor de la licencia remunerada. ",
IF( ISERR(_xlfn.NUMBERVALUE(BO222)), "El valor de la licencia remunerada debe ser un número válido. ", "")
),
""
)</f>
        <v/>
      </c>
      <c r="GU222" s="46">
        <f>IF($DS222,
IF( AND(BP222&lt;&gt;"", ISERR(_xlfn.NUMBERVALUE(BP222))), "El valor de la licencia NO remunerada debe ser un número válido. ", "")
)</f>
        <v/>
      </c>
      <c r="GV222" s="46">
        <f>IF($DS222,
IF( AND(BQ222&lt;&gt;"", ISERR(_xlfn.NUMBERVALUE(BQ222))), "El valor de auxilios salariales debe ser un número válido. ", "")
)</f>
        <v/>
      </c>
      <c r="GW222" s="46">
        <f>IF($DS222,
IF( AND(BR222&lt;&gt;"", ISERR(_xlfn.NUMBERVALUE(BR222))), "El valor de auxilios NO salariales debe ser un número válido. ", "")
)</f>
        <v/>
      </c>
      <c r="GX222" s="46">
        <f>IF($DS222,
IF( AND(BS222&lt;&gt;"", ISERR(_xlfn.NUMBERVALUE(BS222))), "El valor de bonos salariales debe ser un número válido. ", "")
)</f>
        <v/>
      </c>
      <c r="GY222" s="46">
        <f>IF($DS222,
IF( AND(BT222&lt;&gt;"", ISERR(_xlfn.NUMBERVALUE(BT222))), "El valor de bonos NO salariales debe ser un número válido. ", "")
)</f>
        <v/>
      </c>
      <c r="GZ222" s="46">
        <f>IF($DS222,
IF( AND(BU222&lt;&gt;"", ISERR(_xlfn.NUMBERVALUE(BU222))), "El valor de bonos salariales de alimentación debe ser un número válido. ", "")
)</f>
        <v/>
      </c>
      <c r="HA222" s="46">
        <f>IF($DS222,
IF( AND(BV222&lt;&gt;"", ISERR(_xlfn.NUMBERVALUE(BV222))), "El valor de bonos NO salariales de alimentación debe ser un número válido. ", "")
)</f>
        <v/>
      </c>
      <c r="HB222" s="46">
        <f>IF($DS222,
IF( AND(BW222&lt;&gt;"", ISERR(_xlfn.NUMBERVALUE(BW222))), "El valor de bonificaciones salariales debe ser un número válido. ", "")
)</f>
        <v/>
      </c>
      <c r="HC222" s="46">
        <f>IF($DS222,
IF( AND(BX222&lt;&gt;"", ISERR(_xlfn.NUMBERVALUE(BX222))), "El valor de bonificaciones NO salariales debe ser un número válido. ", "")
)</f>
        <v/>
      </c>
      <c r="HD222" s="46">
        <f>IF($DS222,
IF( AND(BY222&lt;&gt;"", ISERR(_xlfn.NUMBERVALUE(BY222))), "El valor de compensaciones ordinarias debe ser un número válido. ", "")
)</f>
        <v/>
      </c>
      <c r="HE222" s="46">
        <f>IF($DS222,
IF( AND(BZ222&lt;&gt;"", ISERR(_xlfn.NUMBERVALUE(BZ222))), "El valor de compensaciones extraordinarias debe ser un número válido. ", "")
)</f>
        <v/>
      </c>
      <c r="HF222" s="46">
        <f>IF($DS222,
IF( AND(CA222&lt;&gt;"", ISERR(_xlfn.NUMBERVALUE(CA222))), "El valor de comisiones debe ser un número válido. ", "")
)</f>
        <v/>
      </c>
      <c r="HG222" s="46">
        <f>IF($DS222,
IF( AND(CB222&lt;&gt;"", ISERR(_xlfn.NUMBERVALUE(CB222))), "El valor de ausencia por huega debe ser un número válido. ", "")
)</f>
        <v/>
      </c>
      <c r="HH222" s="46">
        <f>IF($DS222,
IF( AND(CC222&lt;&gt;"", ISERR(_xlfn.NUMBERVALUE(CC222))), "El valor de anticipos debe ser un número válido. ", "")
)</f>
        <v/>
      </c>
      <c r="HI222" s="46">
        <f>IF($DS222,
IF( AND(CD222&lt;&gt;"", ISERR(_xlfn.NUMBERVALUE(CD222))), "El valor de pagos a terceros debe ser un número válido. ", "")
)</f>
        <v/>
      </c>
      <c r="HJ222" s="46">
        <f>IF($DS222,
IF( AND(CE222&lt;&gt;"", ISERR(_xlfn.NUMBERVALUE(CE222))), "El valor de dotación debe ser un número válido. ", "")
)</f>
        <v/>
      </c>
      <c r="HK222" s="46">
        <f>IF($DS222,
IF( AND(CF222&lt;&gt;"", ISERR(_xlfn.NUMBERVALUE(CF222))), "El valor de apoyo sostenibilidad debe ser un número válido. ", "")
)</f>
        <v/>
      </c>
      <c r="HL222" s="46">
        <f>IF($DS222,
IF( AND(CG222&lt;&gt;"", ISERR(_xlfn.NUMBERVALUE(CG222))), "El valor de teletrabajo debe ser un número válido. ", "")
)</f>
        <v/>
      </c>
      <c r="HM222" s="46">
        <f>IF($DS222,
IF( AND(CH222&lt;&gt;"", ISERR(_xlfn.NUMBERVALUE(CH222))), "El valor de bonificación de retiro debe ser un número válido. ", "")
)</f>
        <v/>
      </c>
      <c r="HN222" s="46">
        <f>IF($DS222,
IF( AND(CI222&lt;&gt;"", ISERR(_xlfn.NUMBERVALUE(CI222))), "El valor de indemnización de retiro debe ser un número válido. ", "")
)</f>
        <v/>
      </c>
      <c r="HO222" s="46">
        <f>IF($DS222,
IF( AND(CJ222&lt;&gt;"", ISERR(_xlfn.NUMBERVALUE(CJ222))), "El valor de reintegros debe ser un número válido. ", "")
)</f>
        <v/>
      </c>
      <c r="HP222" s="46">
        <f>CONCATENATE(CK222,CL222,CM222)&lt;&gt;""</f>
        <v/>
      </c>
      <c r="HQ222" s="46">
        <f>IF(AND($DS222,HP222),
IF(CK222="","Debes escribir la descripción de otro concepto no categorizado. ",""),
""
)</f>
        <v/>
      </c>
      <c r="HR222" s="46">
        <f>IF(AND($DS222,HP222),
IF(CONCATENATE(CL222,CM222)="","Debes escribir al menos un valor de concepto no categorizado (salarial o no salarial). ",
IF(ISERR(_xlfn.NUMBERVALUE(CL222)),"El valor salarial concepto no categorizado debe ser un número válido. ","")
),
""
)</f>
        <v/>
      </c>
      <c r="HS222" s="46">
        <f>IF(AND($DS222,HP222),
IF(CONCATENATE(CL222,CM222)="","Debes escribir al menos un valor de concepto no categorizado (salarial o no salarial). ",
IF(ISERR(_xlfn.NUMBERVALUE(CM222)),"El valor NO salarial concepto no categorizado debe ser un número válido. ","")
),
""
)</f>
        <v/>
      </c>
      <c r="HT222" s="46">
        <f>IF($DS222,
IF(CN222="","Debes escribir el porcentaje del aporte a salud. ",
IF( ISERR(_xlfn.NUMBERVALUE(CN222)), "El valor del porcentaje del aporte a salud debe ser un número válido. ", "")
)
)</f>
        <v/>
      </c>
      <c r="HU222" s="46">
        <f>IF($DS222,
IF(CO222="","Debes escribir el valor del aporte a salud. ",
IF( ISERR(_xlfn.NUMBERVALUE(CO222)), "El valor del aporte a salud debe ser un número válido. ", "")
)
)</f>
        <v/>
      </c>
      <c r="HV222" s="46">
        <f>IF($DS222,
IF( AND(CP222&lt;&gt;"", ISERR(_xlfn.NUMBERVALUE(CP222))), "El valor plan complementario debe ser un número válido. ", "")
)</f>
        <v/>
      </c>
      <c r="HW222" s="46">
        <f>IF($DS222,
IF(CQ222="","Debes escribir el porcentaje del aporte a pensión. ",
IF( ISERR(_xlfn.NUMBERVALUE(CQ222)), "El valor del porcentaje del aporte a pensión debe ser un número válido. ", "")
)
)</f>
        <v/>
      </c>
      <c r="HX222" s="46">
        <f>IF($DS222,
IF(CR222="","Debes escribir el valor del aporte a pensión. ",
IF( ISERR(_xlfn.NUMBERVALUE(CR222)), "El valor del aporte a salud debe ser un número válido. ", "")
)
)</f>
        <v/>
      </c>
      <c r="HY222" s="46">
        <f>IF($DS222,
IF( AND(CS222&lt;&gt;"", ISERR(_xlfn.NUMBERVALUE(CS222))), "El valor pensión voluntaria debe ser un número válido. ", "")
)</f>
        <v/>
      </c>
      <c r="HZ222" s="46">
        <f>CONCATENATE(CT222,CU222,CV222,CW222)&lt;&gt;""</f>
        <v/>
      </c>
      <c r="IA222" s="46">
        <f>IF(AND($DS222,HZ222),
IF(CT222="","Debes escribir el % del fondo de seguridad pensional. ",
IF( ISERR(_xlfn.NUMBERVALUE(CT222)), "El % del fondo de seguridad debe ser un número válido. ", "")
),
""
)</f>
        <v/>
      </c>
      <c r="IB222" s="46">
        <f>IF(AND($DS222,HZ222),
IF(CU222="","Debes escribir el valor del aporte al fondo de solidaridad pensional. ",
IF( ISERR(_xlfn.NUMBERVALUE(CU222)), "El valor del aporte al fondo de solidaridad pensional debe ser un número válido. ", "")
),
""
)</f>
        <v/>
      </c>
      <c r="IC222" s="46">
        <f>IF(AND($DS222,HZ222),
IF(CV222="","Debes escribir el % del fondo de subsistencia. ",
IF( ISERR(_xlfn.NUMBERVALUE(CV222)), "El % del fondo de subsistencia debe ser un número válido. ", "")
),
""
)</f>
        <v/>
      </c>
      <c r="ID222" s="46">
        <f>IF(AND($DS222,HZ222),
IF(CW222="","Debes escribir el valor del fondo de subsistencia. ",
IF( ISERR(_xlfn.NUMBERVALUE(CW222)), "El valor del fondo de subsistencia debe ser un número válido. ", "")
),
""
)</f>
        <v/>
      </c>
      <c r="IE222" s="46">
        <f>CONCATENATE(CX222,CY222)&lt;&gt;""</f>
        <v/>
      </c>
      <c r="IF222" s="46">
        <f>IF(AND($DS222,IE222),
IF(CX222="","Debes escribir el % de sindicato. ",
IF( ISERR(_xlfn.NUMBERVALUE(CX222)), "El % de sindicato debe ser un número válido. ", "")
),
""
)</f>
        <v/>
      </c>
      <c r="IG222" s="46">
        <f>IF(AND($DS222,IE222),
IF(CY222="","Debes escribir el valor del sindicato. ",
IF( ISERR(_xlfn.NUMBERVALUE(CY222)), "El valor del sindicato debe ser un número válido. ", "")
),
""
)</f>
        <v/>
      </c>
      <c r="IH222" s="46">
        <f>IF($DS222,
IF( AND(CZ222&lt;&gt;"", ISERR(_xlfn.NUMBERVALUE(CZ222))), "El valor de sanción pública debe ser un número válido. ", "")
)</f>
        <v/>
      </c>
      <c r="II222" s="46">
        <f>IF($DS222,
IF( AND(DA222&lt;&gt;"", ISERR(_xlfn.NUMBERVALUE(DA222))), "El valor de sanción privada debe ser un número válido. ", "")
)</f>
        <v/>
      </c>
      <c r="IJ222" s="46">
        <f>CONCATENATE(DB222,DC222)&lt;&gt;""</f>
        <v/>
      </c>
      <c r="IK222" s="46">
        <f>IF(AND($DS222,IJ222),
IF(DB222="","Debes escribir la descripción de libranza. ",""),
""
)</f>
        <v/>
      </c>
      <c r="IL222" s="46">
        <f>IF(AND($DS222,IJ222),
IF(DC222="","Debes escribir la cuota libranza. ",
IF(ISERR(_xlfn.NUMBERVALUE(DC222)),"El valor de la cuota libranza debe ser un número válido. ","")
),
""
)</f>
        <v/>
      </c>
      <c r="IM222" s="46">
        <f>IF($DS222,
IF( AND(DD222&lt;&gt;"", ISERR(_xlfn.NUMBERVALUE(DD222))), "El valor de pagos a terceros debe ser un número válido. ", "")
)</f>
        <v/>
      </c>
      <c r="IN222" s="46">
        <f>IF($DS222,
IF( AND(DE222&lt;&gt;"", ISERR(_xlfn.NUMBERVALUE(DE222))), "El valor de anticipos debe ser un número válido. ", "")
)</f>
        <v/>
      </c>
      <c r="IO222" s="46">
        <f>IF($DS222,
IF( AND(DF222&lt;&gt;"", ISERR(_xlfn.NUMBERVALUE(DF222))), "El valor de AFC debe ser un número válido. ", "")
)</f>
        <v/>
      </c>
      <c r="IP222" s="46">
        <f>IF($DS222,
IF( AND(DG222&lt;&gt;"", ISERR(_xlfn.NUMBERVALUE(DG222))), "El valor de rete-fuente debe ser un número válido. ", "")
)</f>
        <v/>
      </c>
      <c r="IQ222" s="46">
        <f>IF($DS222,
IF( AND(DH222&lt;&gt;"", ISERR(_xlfn.NUMBERVALUE(DH222))), "El valor de cooperativa de trabajo debe ser un número válido. ", "")
)</f>
        <v/>
      </c>
      <c r="IR222" s="46">
        <f>IF($DS222,
IF( AND(DI222&lt;&gt;"", ISERR(_xlfn.NUMBERVALUE(DI222))), "El valor de embargo fiscal debe ser un número válido. ", "")
)</f>
        <v/>
      </c>
      <c r="IS222" s="46">
        <f>IF($DS222,
IF( AND(DJ222&lt;&gt;"", ISERR(_xlfn.NUMBERVALUE(DJ222))), "El valor de educación debe ser un número válido. ", "")
)</f>
        <v/>
      </c>
      <c r="IT222" s="46">
        <f>IF($DS222,
IF( AND(DK222&lt;&gt;"", ISERR(_xlfn.NUMBERVALUE(DK222))), "El valor de reintegro debe ser un número válido. ", "")
)</f>
        <v/>
      </c>
      <c r="IU222" s="46">
        <f>IF($DS222,
IF( AND(DL222&lt;&gt;"", ISERR(_xlfn.NUMBERVALUE(DL222))), "El valor de deuda debe ser un número válido. ", "")
)</f>
        <v/>
      </c>
      <c r="IV222" s="46">
        <f>IF($DS222,
IF( AND(DM222&lt;&gt;"", ISERR(_xlfn.NUMBERVALUE(DM222))), "El valor de otras deducciones debe ser un número válido. ", "")
)</f>
        <v/>
      </c>
      <c r="IW222" s="46">
        <f>IF($DS222,
IF(DN222="","Debes escribir el valor de los devengos totales. ",
IF( ISERR(_xlfn.NUMBERVALUE(DN222)), "El valor de los devengos totales debe ser un número válido. ", "")
)
)</f>
        <v/>
      </c>
      <c r="IX222" s="46">
        <f>IF($DS222,
IF(DO222="","Debes escribir el valor de las deducciones totales. ",
IF( ISERR(_xlfn.NUMBERVALUE(DO222)), "El valor de las deducciones totales debe ser un número válido. ", "")
)
)</f>
        <v/>
      </c>
      <c r="IY222" s="46">
        <f>IF($DS222,
IF(DP222="","Debes escribir el valor del salario total. ",
IF( ISERR(_xlfn.NUMBERVALUE(DP222)), "El valor del salario total debe ser un número válido. ", "")
)
)</f>
        <v/>
      </c>
    </row>
    <row r="223">
      <c r="B223" s="48" t="n">
        <v>211</v>
      </c>
      <c r="C223" s="61">
        <f>IF(AND(DS223,DP223&lt;&gt;""),
IF(DQ223="","OK","Error"),
""
)</f>
        <v/>
      </c>
      <c r="D223" s="53" t="n"/>
      <c r="E223" s="52" t="n"/>
      <c r="F223" s="112" t="n"/>
      <c r="G223" s="52" t="n"/>
      <c r="H223" s="53" t="n"/>
      <c r="I223" s="52" t="n"/>
      <c r="J223" s="52" t="n"/>
      <c r="K223" s="53" t="n"/>
      <c r="L223" s="55" t="n"/>
      <c r="M223" s="108" t="n"/>
      <c r="N223" s="56" t="n"/>
      <c r="O223" s="52" t="n"/>
      <c r="P223" s="52" t="n"/>
      <c r="Q223" s="52" t="n"/>
      <c r="R223" s="52" t="n"/>
      <c r="S223" s="52" t="n"/>
      <c r="T223" s="53" t="n"/>
      <c r="U223" s="52" t="n"/>
      <c r="V223" s="52" t="n"/>
      <c r="W223" s="55" t="n"/>
      <c r="X223" s="55" t="n"/>
      <c r="Y223" s="52" t="n"/>
      <c r="Z223" s="55" t="n"/>
      <c r="AA223" s="52" t="n"/>
      <c r="AB223" s="53" t="n"/>
      <c r="AC223" s="53" t="n"/>
      <c r="AD223" s="53" t="n"/>
      <c r="AE223" s="177" t="n"/>
      <c r="AF223" s="113" t="n"/>
      <c r="AG223" s="177" t="n"/>
      <c r="AH223" s="178" t="n"/>
      <c r="AI223" s="178" t="n"/>
      <c r="AJ223" s="178" t="n"/>
      <c r="AK223" s="114" t="n"/>
      <c r="AL223" s="178" t="n"/>
      <c r="AM223" s="114" t="n"/>
      <c r="AN223" s="178" t="n"/>
      <c r="AO223" s="114" t="n"/>
      <c r="AP223" s="178" t="n"/>
      <c r="AQ223" s="114" t="n"/>
      <c r="AR223" s="178" t="n"/>
      <c r="AS223" s="114" t="n"/>
      <c r="AT223" s="178" t="n"/>
      <c r="AU223" s="114" t="n"/>
      <c r="AV223" s="178" t="n"/>
      <c r="AW223" s="114" t="n"/>
      <c r="AX223" s="178" t="n"/>
      <c r="AY223" s="114" t="n"/>
      <c r="AZ223" s="178" t="n"/>
      <c r="BA223" s="114" t="n"/>
      <c r="BB223" s="178" t="n"/>
      <c r="BC223" s="114" t="n"/>
      <c r="BD223" s="178" t="n"/>
      <c r="BE223" s="178" t="n"/>
      <c r="BF223" s="178" t="n"/>
      <c r="BG223" s="59" t="n"/>
      <c r="BH223" s="178" t="n"/>
      <c r="BI223" s="114" t="n"/>
      <c r="BJ223" s="53" t="n"/>
      <c r="BK223" s="178" t="n"/>
      <c r="BL223" s="114" t="n"/>
      <c r="BM223" s="178" t="n"/>
      <c r="BN223" s="114" t="n"/>
      <c r="BO223" s="178" t="n"/>
      <c r="BP223" s="178" t="n"/>
      <c r="BQ223" s="178" t="n"/>
      <c r="BR223" s="178" t="n"/>
      <c r="BS223" s="178" t="n"/>
      <c r="BT223" s="178" t="n"/>
      <c r="BU223" s="178" t="n"/>
      <c r="BV223" s="178" t="n"/>
      <c r="BW223" s="178" t="n"/>
      <c r="BX223" s="178" t="n"/>
      <c r="BY223" s="178" t="n"/>
      <c r="BZ223" s="178" t="n"/>
      <c r="CA223" s="178" t="n"/>
      <c r="CB223" s="178" t="n"/>
      <c r="CC223" s="178" t="n"/>
      <c r="CD223" s="178" t="n"/>
      <c r="CE223" s="178" t="n"/>
      <c r="CF223" s="178" t="n"/>
      <c r="CG223" s="178" t="n"/>
      <c r="CH223" s="178" t="n"/>
      <c r="CI223" s="178" t="n"/>
      <c r="CJ223" s="178" t="n"/>
      <c r="CK223" s="53" t="n"/>
      <c r="CL223" s="178" t="n"/>
      <c r="CM223" s="178" t="n"/>
      <c r="CN223" s="60" t="n"/>
      <c r="CO223" s="177" t="n"/>
      <c r="CP223" s="178" t="n"/>
      <c r="CQ223" s="60" t="n"/>
      <c r="CR223" s="177" t="n"/>
      <c r="CS223" s="178" t="n"/>
      <c r="CT223" s="59" t="n"/>
      <c r="CU223" s="178" t="n"/>
      <c r="CV223" s="59" t="n"/>
      <c r="CW223" s="178" t="n"/>
      <c r="CX223" s="59" t="n"/>
      <c r="CY223" s="178" t="n"/>
      <c r="CZ223" s="178" t="n"/>
      <c r="DA223" s="178" t="n"/>
      <c r="DB223" s="53" t="n"/>
      <c r="DC223" s="178" t="n"/>
      <c r="DD223" s="178" t="n"/>
      <c r="DE223" s="178" t="n"/>
      <c r="DF223" s="178" t="n"/>
      <c r="DG223" s="178" t="n"/>
      <c r="DH223" s="178" t="n"/>
      <c r="DI223" s="178" t="n"/>
      <c r="DJ223" s="178" t="n"/>
      <c r="DK223" s="178" t="n"/>
      <c r="DL223" s="178" t="n"/>
      <c r="DM223" s="178" t="n"/>
      <c r="DN223" s="177" t="n"/>
      <c r="DO223" s="177" t="n"/>
      <c r="DP223" s="177" t="n"/>
      <c r="DQ223" s="76">
        <f>IF(AND(DS223,DP223&lt;&gt;""),
CONCATENATE(DT223,DU223,DV223,DW223,DX223,DY223,DZ223,EA223,EB223,EC223,ED223,EE223,EF223,EG223,EH223,EI223,EJ223,EK223,EL223,EM223,EN223,EO223,EP223,EQ223,ES223,ET223,EU223,EV223,EW223,EX223,EY223,EZ223,FA223,FC223,FD223,FF223,FG223,FI223,FJ223,FL223,FM223,FO223,FP223,FR223,FS223,FU223,FV223,FX223,FY223,GA223,GB223,GD223,GE223,GF223,GH223,GI223,GJ223,GL223,GM223,GN223,GP223,GQ223,GS223,GT223,GU223,GV223,GW223,GX223,GY223,GZ223,HA223,HB223,HC223,HD223,HE223,HF223,HG223,HH223,HI223,HJ223,HK223,HL223,HM223,HN223,HO223,HQ223,HR223,HS223,HT223,HU223,HV223,HW223,HX223,HY223,IA223,IB223,IC223,ID223,IF223,IG223,IH223,II223,IK223,IL223,IM223,IN223,IO223,IP223,IQ223,IR223,IS223,IT223,IU223,IV223,IW223,IX223,IY223,IZ223),
""
)</f>
        <v/>
      </c>
      <c r="DR223" s="53" t="n"/>
      <c r="DS223" s="46">
        <f>CONCATENATE(D223,$E223,$F223,$G223,H223,$I223,$J223,K223,$L223,$M223,N223,$O223,$P223,$Q223,$R223,$S223,T223,$U223,$V223,$W223,$X223,$Y223,$Z223,$AA223,AB223,AC223,AD223,$AE223,$AF223,$AG223,AH223,AI223,AJ223,AK223,AL223,AM223,AN223,AO223,AP223,AQ223,AR223,AS223,AT223,AU223,AV223,AW223,AX223,AY223,AZ223,BA223,BB223,BC223,BD223,BE223,BF223,BG223,BH223,BI223,BJ223,BK223,BL223,BM223,BN223,BO223,BP223,BQ223,BR223,BS223,BT223,BU223,BV223,BW223,BX223,BY223,BZ223,CA223,CB223,CC223,CD223,CE223,CF223,CG223,CH223,CI223,CJ223,CK223,CL223,CM223,$CN223,$CO223,CP223,$CQ223,$CR223,CS223,CT223,CU223,CV223,CW223,CX223,CY223,CZ223,DA223,DB223,DC223,DD223,DE223,DF223,DG223,DH223,DI223,DJ223,DK223,DL223,DM223,$DN223,$DO223,$DP223,DR223)&lt;&gt;""</f>
        <v/>
      </c>
      <c r="DT223" s="46">
        <f>IF(AND($DS223,$E$4&lt;&gt;""),
IF(LEFT($E$4,2) = "1.",
IF(D223&lt;&gt;"","El CUNE sólo se envía en operaciones de novedad o ajuste. ",""),
IF(D223="","Debes escribir un CUNE válido para realizar operaciones de novedad o ajuste. ","")),
""
)</f>
        <v/>
      </c>
      <c r="DU223" s="46">
        <f>IF($DS223,
IF(E223="","Debes seleccionar el tipo de documento del empleado. ",
IF(_xlfn.IFNA(VLOOKUP(E223,TIPO_DE_DOCUMENTO,1,FALSE),-1)=-1,"El tipo de documento no es válido (por favor seleccionarlo de la lista). ","")
)
)</f>
        <v/>
      </c>
      <c r="DV223" s="46">
        <f>IF($DS223,
IF(F223="","Debes escribir el número de documento del empleado. ","")
)</f>
        <v/>
      </c>
      <c r="DW223" s="46">
        <f>IF($DS223,
IF(G223="","Debes escribir el primer nombre del empleado. ","")
)</f>
        <v/>
      </c>
      <c r="DY223" s="46">
        <f>IF($DS223,
IF(I223="","Debes escribir el primer apellido del empleado. ","")
)</f>
        <v/>
      </c>
      <c r="DZ223" s="46">
        <f>IF($DS223,
IF(J223="","Debes escribir el segundo apellido del empleado. ","")
)</f>
        <v/>
      </c>
      <c r="EB223" s="46">
        <f>IF($DS223,
IF(L223="","Debes escribir la fecha de ingreso del empleado. ",
IF(ISERR(DATE(YEAR(L223),MONTH(L223),DAY(L223))), "El valor ingresado en fecha de ingreso no tiene un formato válido. ","")
)
)</f>
        <v/>
      </c>
      <c r="EC223" s="46">
        <f>IF($DS223,
IF(M223="","Debes escribir el tiempo laborado. ",
IF( IFERROR(INT(M223),1.1) &lt;&gt; IFERROR(_xlfn.NUMBERVALUE(M223),1), "El valor de los días trabajados debe ser un número entero. ", "")
)
)</f>
        <v/>
      </c>
      <c r="ED223" s="46">
        <f>IF($DS223,
IF( AND(N223&lt;&gt;"", ISERR(DATE(YEAR(N223),MONTH(N223),DAY(N223))) ), "El valor ingresado en fecha de ingreso no tiene un formato válido. ",
IF( AND(N223&lt;&gt;"", $E$6&lt;&gt;"", DATE(YEAR(N223), MONTH(N223), 1) &lt;&gt; IFERROR(DATE(MID($E$6, 1, 4), MID($E$6, 6, 2),1), "1/1/1900") ), "La fecha de retiro debe estar dentro del período liquidado. ", "")
)
)</f>
        <v/>
      </c>
      <c r="EE223" s="46">
        <f>IF($DS223,
IF(O223="","Debes seleccionar el tipo de trabajador. ",
IF(_xlfn.IFNA(VLOOKUP(O223,TIPO_DE_TRABAJADOR,1,FALSE),-1)=-1,"El tipo de trabajador no es válido (por favor seleccionarlo de la lista). ","")
)
)</f>
        <v/>
      </c>
      <c r="EF223" s="46">
        <f>IF($DS223,
IF(P223="","Debes seleccionar si es un trabajador dependiente pensionado por vejez. ",
IF(_xlfn.IFNA(VLOOKUP(P223,SUBTIPO_DE_TRABAJADOR,1,FALSE),-1)=-1,"El tipo de trabajador dependiente pensionado por vejez no es válido (por favor seleccionarlo de la lista). ","")
)
)</f>
        <v/>
      </c>
      <c r="EG223" s="46">
        <f>IF($DS223,
IF(Q223="","Debes seleccionar el tipo de contrato del trabajador. ",
IF(_xlfn.IFNA(VLOOKUP(Q223,TIPO_DE_CONTRATO,1,FALSE),-1)=-1,"El tipo de contrato del trabajador no es válido (por favor seleccionarlo de la lista). ","")
)
)</f>
        <v/>
      </c>
      <c r="EH223" s="46">
        <f>IF($DS223,
IF(R223="","Debes seleccionar si es un salario integral. ",
IF(_xlfn.IFNA(VLOOKUP(R223,SI_NO,1,FALSE),-1)=-1,"Valor no válido para salario integral (por favor seleccionarlo de la lista). ","")
)
)</f>
        <v/>
      </c>
      <c r="EI223" s="46">
        <f>IF($DS223,
IF(S223="","Debes seleccionar si el trabajador realiza actividades de riesgo. ",
IF(_xlfn.IFNA(VLOOKUP(S223,SI_NO,1,FALSE),-1)=-1,"Valor no válido para actividad de alto riesgo (por favor seleccionarlo de la lista). ","")
)
)</f>
        <v/>
      </c>
      <c r="EK223" s="46">
        <f>IF($DS223,
IF(U223="","Debes escribir el código del municipio de residencia del trabajador. ",
IF(_xlfn.IFNA(VLOOKUP(U223,MUNICIPIO,1,FALSE),-1)=-1,"El municipio de residencia del trabajador es inválido (por favor seleccionarlo de la lista). ","")
)
)</f>
        <v/>
      </c>
      <c r="EL223" s="46">
        <f>IF($DS223,
IF(V223="","Debes escribir el la dirección de residendia del trabajador. ","")
)</f>
        <v/>
      </c>
      <c r="EM223" s="46">
        <f>IF($DS223,
IF(W223="","Debes escribir la fecha de inicio de la liquidación. ",
IF(ISERR(DATE(YEAR(W223),MONTH(W223),DAY(W223))),"El valor ingresado en fecha de inicio de liquidación no tiene un formato válido. ",
IF( AND($E$6&lt;&gt;"", DATE(YEAR(W223), MONTH(W223), 1) &lt;&gt; IFERROR(DATE(MID($E$6, 1, 4), MID($E$6, 6, 2),1), "1/1/1900") ), "La fecha de inicio de la liquidación debe estar dentro del período liquidado. ", "")
)
)
)</f>
        <v/>
      </c>
      <c r="EN223" s="46">
        <f>IF($DS223,
IF(X223="","Debes escribir la fecha de fin de la liquidación. ",
IF(ISERR(DATE(YEAR(X223),MONTH(X223),DAY(X223))),"El valor ingresado en fecha de fin de liquidación no tiene un formato válido. ",
IF( AND($E$6&lt;&gt;"", DATE(YEAR(X223), MONTH(X223), 1) &lt;&gt; IFERROR(DATE(MID($E$6, 1, 4), MID($E$6, 6, 2),1), "1/1/1900") ), "La fecha de fin de la liquidación debe estar dentro del período liquidado. ", "")
)
)
)</f>
        <v/>
      </c>
      <c r="EO223" s="46">
        <f>IF($DS223,
IF(Y223="","Debes escribir la frecuencia de pago del trabajador. ",
IF(_xlfn.IFNA(VLOOKUP(Y223,PERÍODO_DE_NÓMINA,1,FALSE),-1)=-1,"La frecuencia de pago es inválida (por favor seleccionarlo de la lista). ","")
)
)</f>
        <v/>
      </c>
      <c r="EP223" s="46">
        <f>IF($DS223,
IF(Z223="","Debes escribir la fecha de pago. ",
IF(ISERR(DATE(YEAR(Z223),MONTH(Z223),DAY(Z223))), "El valor ingresado en fecha de pago no tiene un formato válido. ","")
)
)</f>
        <v/>
      </c>
      <c r="EQ223" s="46">
        <f>IF($DS223,
IF(AA223="","Debes escribir el medio de pago. ",
IF(_xlfn.IFNA(VLOOKUP(AA223,MEDIOS_DE_PAGO,1,FALSE),-1)=-1,"El medio de pago es inválido (por favor seleccionarlo de la lista). ","")
)
)</f>
        <v/>
      </c>
      <c r="ER223" s="46">
        <f>OR(AA223='Tablas '!$T$4,AA223='Tablas '!$T$7,AA223='Tablas '!$T$8,AA223='Tablas '!$T$11)</f>
        <v/>
      </c>
      <c r="ES223" s="46">
        <f>IF(AND($DS223,ER223),
IF(AB223="","Debes escribir la entidad bancaria. ",""),
""
)</f>
        <v/>
      </c>
      <c r="ET223" s="46">
        <f>IF(AND($DS223,ER223),
IF(AC223="","Debes escribir el tipo de cuenta bancaria. ",
IF(_xlfn.IFNA(VLOOKUP(AC223,TIPO_DE_CUENTA,1,FALSE),-1)=-1,"El tipo de cuenta bancaria es inválida (por favor seleccionarlo de la lista). ","")
),
""
)</f>
        <v/>
      </c>
      <c r="EU223" s="46">
        <f>IF(AND($DS223,ER223),
IF(AD223="","Debes escribir el número de cuenta bancaria. ",""),
""
)</f>
        <v/>
      </c>
      <c r="EV223" s="46">
        <f>IF($DS223,
IF(AE223="","Debes escribir el valor del sueldo básico. ",
IF( ISERR(_xlfn.NUMBERVALUE(AE223)), "El valor del sueldo básico debe ser un número válido. ", "")
)
)</f>
        <v/>
      </c>
      <c r="EW223" s="46">
        <f>IF($DS223,
IF(AF223="","Debes escribir el número de días trabajados. ",
IF( IFERROR(INT(AF223),1.1) &lt;&gt; IFERROR(_xlfn.NUMBERVALUE(AF223),1), "La cantidad de días trabajados debe ser un número entero. ", "")
)
)</f>
        <v/>
      </c>
      <c r="EX223" s="46">
        <f>IF($DS223,
IF(AG223="","Debes escribir el valor del sueldo trabajado. ",
IF( ISERR(_xlfn.NUMBERVALUE(AG223)), "El valor del sueldo trabajado debe ser un número válido. ", "")
)
)</f>
        <v/>
      </c>
      <c r="EY223" s="46">
        <f>IF($DS223,
IF( AND(AH223&lt;&gt;"", ISERR(_xlfn.NUMBERVALUE(AH223))), "El valor del auxilio de transporte debe ser un número válido. ", "")
)</f>
        <v/>
      </c>
      <c r="EZ223" s="46">
        <f>IF($DS223,
IF( AND(AI223&lt;&gt;"", ISERR(_xlfn.NUMBERVALUE(AI223))), "El valor de viáticos salariales debe ser un número válido. ", "")
)</f>
        <v/>
      </c>
      <c r="FA223" s="46">
        <f>IF($DS223,
IF( AND(AJ223&lt;&gt;"", ISERR(_xlfn.NUMBERVALUE(AJ223))), "El valor de viáticos NO salariales debe ser un número válido. ", "")
)</f>
        <v/>
      </c>
      <c r="FB223" s="46">
        <f>CONCATENATE(AK223,AL223)&lt;&gt;""</f>
        <v/>
      </c>
      <c r="FC223" s="46">
        <f>IF(AND($DS223,FB223),
IF(AK223="","Debes escribir el número de horas extras diurnas. ",
IF( IFERROR(INT(AK223),1.1) &lt;&gt; IFERROR(_xlfn.NUMBERVALUE(AK223),1), "La cantidad de horas extras diurnas debe ser un número entero. ", "")
),
""
)</f>
        <v/>
      </c>
      <c r="FD223" s="46">
        <f>IF(AND($DS223,FB223),
IF(AL223="","Debes escribir el valor de las horas extras diurnas. ",
IF( ISERR(_xlfn.NUMBERVALUE(AL223)), "El valor de las horas extras duirnas debe ser un número válido. ", "")
),
""
)</f>
        <v/>
      </c>
      <c r="FE223" s="46">
        <f>CONCATENATE(AM223,AN223)&lt;&gt;""</f>
        <v/>
      </c>
      <c r="FF223" s="46">
        <f>IF(AND($DS223,FE223),
IF(AM223="","Debes escribir el número de horas extras nocturnas. ",
IF( IFERROR(INT(AM223),1.1) &lt;&gt; IFERROR(_xlfn.NUMBERVALUE(AM223),1), "La cantidad de horas extras nocturnas debe ser un número entero. ", "")
),
""
)</f>
        <v/>
      </c>
      <c r="FG223" s="46">
        <f>IF(AND($DS223,FE223),
IF(AN223="","Debes escribir el valor de las horas extras nocturnas. ",
IF( ISERR(_xlfn.NUMBERVALUE(AN223)), "El valor de las horas extras nocturnas debe ser un número válido. ", "")
),
""
)</f>
        <v/>
      </c>
      <c r="FH223" s="46">
        <f>CONCATENATE(AO223,AP223)&lt;&gt;""</f>
        <v/>
      </c>
      <c r="FI223" s="46">
        <f>IF(AND($DS223,FH223),
IF(AO223="","Debes escribir el número de horas extras diurnas dominicales y festivas. ",
IF( IFERROR(INT(AO223),1.1) &lt;&gt; IFERROR(_xlfn.NUMBERVALUE(AO223),1), "La cantidad de horas extras diurnas dominicales y festivas debe ser un número entero. ", "")
),
""
)</f>
        <v/>
      </c>
      <c r="FJ223" s="46">
        <f>IF(AND($DS223,FH223),
IF(AP223="","Debes escribir el valor de las horas extras diurnas dominicales y festivas. ",
IF( ISERR(_xlfn.NUMBERVALUE(AP223)), "El valor de las horas extras diurnas dominicales y festivas debe ser un número válido. ", "")
),
""
)</f>
        <v/>
      </c>
      <c r="FK223" s="46">
        <f>CONCATENATE(AQ223,AR223)&lt;&gt;""</f>
        <v/>
      </c>
      <c r="FL223" s="46">
        <f>IF(AND($DS223,FK223),
IF(AQ223="","Debes escribir el número de horas extras nocturnas dominicales y festivas. ",
IF( IFERROR(INT(AQ223),1.1) &lt;&gt; IFERROR(_xlfn.NUMBERVALUE(AQ223),1), "La cantidad de horas extras nocturnas dominicales y festivas debe ser un número entero. ", "")
),
""
)</f>
        <v/>
      </c>
      <c r="FM223" s="46">
        <f>IF(AND($DS223,FK223),
IF(AR223="","Debes escribir el valor de las horas extras nocturnas dominicales y festivas. ",
IF( ISERR(_xlfn.NUMBERVALUE(AR223)), "El valor de las horas extras nocturnas dominicales y festivas debe ser un número válido. ", "")
),
""
)</f>
        <v/>
      </c>
      <c r="FN223" s="46">
        <f>CONCATENATE(AS223,AT223)&lt;&gt;""</f>
        <v/>
      </c>
      <c r="FO223" s="46">
        <f>IF(AND($DS223,FN223),
IF(AS223="","Debes escribir el número de horas recargo nocturno. ",
IF( IFERROR(INT(AS223),1.1) &lt;&gt; IFERROR(_xlfn.NUMBERVALUE(AS223),1), "La cantidad de horas recargo nocturno debe ser un número entero. ", "")
),
""
)</f>
        <v/>
      </c>
      <c r="FP223" s="46">
        <f>IF(AND($DS223,FN223),
IF(AT223="","Debes escribir el valor de las horas recargo nocturno. ",
IF( ISERR(_xlfn.NUMBERVALUE(AT223)), "El valor de las horas recargo nocturno debe ser un número válido. ", "")
),
""
)</f>
        <v/>
      </c>
      <c r="FQ223" s="46">
        <f>CONCATENATE(AU223,AV223)&lt;&gt;""</f>
        <v/>
      </c>
      <c r="FR223" s="46">
        <f>IF(AND($DS223,FQ223),
IF(AU223="","Debes escribir el número de horas recargo diurno dominical y festivo. ",
IF( IFERROR(INT(AU223),1.1) &lt;&gt; IFERROR(_xlfn.NUMBERVALUE(AU223),1), "La cantidad de horas recargo diurno dominical y festivo debe ser un número entero. ", "")
),
""
)</f>
        <v/>
      </c>
      <c r="FS223" s="46">
        <f>IF(AND($DS223,FQ223),
IF(AV223="","Debes escribir el valor de las horas recargo diurno dominical y festivo. ",
IF( ISERR(_xlfn.NUMBERVALUE(AV223)), "El valor de las horas recargo diurno dominical y festivo debe ser un número válido. ", "")
),
""
)</f>
        <v/>
      </c>
      <c r="FT223" s="46">
        <f>CONCATENATE(AW223,AX223)&lt;&gt;""</f>
        <v/>
      </c>
      <c r="FU223" s="46">
        <f>IF(AND($DS223,FT223),
IF(AW223="","Debes escribir el número de horas recargo nocturno dominical y festivo. ",
IF( IFERROR(INT(AW223),1.1) &lt;&gt; IFERROR(_xlfn.NUMBERVALUE(AW223),1), "La cantidad de horas recargo nocturno dominical y festivo debe ser un número entero. ", "")
),
""
)</f>
        <v/>
      </c>
      <c r="FV223" s="46">
        <f>IF(AND($DS223,FT223),
IF(AX223="","Debes escribir el valor de las horas recargo nocturno dominical y festivo. ",
IF( ISERR(_xlfn.NUMBERVALUE(AX223)), "El valor de las horas recargo nocturno dominical y festivo debe ser un número válido. ", "")
),
""
)</f>
        <v/>
      </c>
      <c r="FW223" s="46">
        <f>CONCATENATE(AY223,AZ223)&lt;&gt;""</f>
        <v/>
      </c>
      <c r="FX223" s="46">
        <f>IF(AND($DS223,FW223),
IF(AY223="","Debes escribir el número de días de vacaciones comunes. ",
IF( IFERROR(INT(AY223),1.1) &lt;&gt; IFERROR(_xlfn.NUMBERVALUE(AY223),1), "La cantidad de días de vacaciones comunes debe ser un número entero. ", "")
),
""
)</f>
        <v/>
      </c>
      <c r="FY223" s="46">
        <f>IF(AND($DS223,FW223),
IF(AZ223="","Debes escribir el valor de las vacaciones comunes. ",
IF( ISERR(_xlfn.NUMBERVALUE(AZ223)), "El valor de las vacaciones comunes debe ser un número válido. ", "")
),
""
)</f>
        <v/>
      </c>
      <c r="FZ223" s="46">
        <f>CONCATENATE(BA223,BB223)&lt;&gt;""</f>
        <v/>
      </c>
      <c r="GA223" s="46">
        <f>IF(AND($DS223,FZ223),
IF(BA223="","Debes escribir el número de días de vacaciones compensadas. ",
IF( IFERROR(INT(BA223),1.1) &lt;&gt; IFERROR(_xlfn.NUMBERVALUE(BA223),1), "La cantidad de días de vacaciones compensadas debe ser un número entero. ", "")
),
""
)</f>
        <v/>
      </c>
      <c r="GB223" s="46">
        <f>IF(AND($DS223,FZ223),
IF(BB223="","Debes escribir el valor de las vacaciones compensadas. ",
IF( ISERR(_xlfn.NUMBERVALUE(BB223)), "El valor de las vacaciones compensadas debe ser un número válido. ", "")
),
""
)</f>
        <v/>
      </c>
      <c r="GC223" s="46">
        <f>CONCATENATE(BC223,BD223)&lt;&gt;""</f>
        <v/>
      </c>
      <c r="GD223" s="46">
        <f>IF(AND($DS223,GC223),
IF(BC223="","Debes escribir el número de días de prima salarial. ",
IF( IFERROR(INT(BC223),1.1) &lt;&gt; IFERROR(_xlfn.NUMBERVALUE(BC223),1), "La cantidad de días de prima salarial debe ser un número entero. ", "")
),
""
)</f>
        <v/>
      </c>
      <c r="GE223" s="46">
        <f>IF(AND($DS223,GC223),
IF(BD223="","Debes escribir el valor de los días de prima salarial. ",
IF( ISERR(_xlfn.NUMBERVALUE(BD223)), "El valor de los días de prima salarial debe ser un número válido. ", "")
),
""
)</f>
        <v/>
      </c>
      <c r="GF223" s="46">
        <f>IF($DS223,
IF( AND(BE223&lt;&gt;"", ISERR(_xlfn.NUMBERVALUE(BE223))), "El valor de la prima NO saliarial debe ser un número válido. ", "")
)</f>
        <v/>
      </c>
      <c r="GG223" s="46">
        <f>CONCATENATE(BF223,BG223,BH223)&lt;&gt;""</f>
        <v/>
      </c>
      <c r="GH223" s="46">
        <f>IF(AND($DS223,GG223),
IF(BF223="","Debes escribir el valor de las cesantías. ",
IF( ISERR(_xlfn.NUMBERVALUE(BF223)), "El valor de las cesantías debe ser un número válido. ", "")
),
""
)</f>
        <v/>
      </c>
      <c r="GI223" s="46">
        <f>IF(AND($DS223,GG223),
IF(BG223="","Debes escribir el % de cesantías. ",
IF( ISERR(_xlfn.NUMBERVALUE(BG223)), "El % de cesantías debe ser un número válido. ", "")
),
""
)</f>
        <v/>
      </c>
      <c r="GJ223" s="46">
        <f>IF(AND($DS223,GG223),
IF(BH223="","Debes escribir el valor de intereses de cesantías. ",
IF( ISERR(_xlfn.NUMBERVALUE(BH223)), "El valor de intereses de cesantías debe ser un número válido. ", "")
),
""
)</f>
        <v/>
      </c>
      <c r="GK223" s="46">
        <f>CONCATENATE(BI223,BJ223,BK223)&lt;&gt;""</f>
        <v/>
      </c>
      <c r="GL223" s="46">
        <f>IF(AND($DS223,GK223),
IF(BI223="","Debes escribir el número de días de incapacidad. ",
IF( IFERROR(INT(BI223),1.1) &lt;&gt; IFERROR(_xlfn.NUMBERVALUE(BI223),1), "La cantidad de días de incapacidad debe ser un número entero. ", "")
),
""
)</f>
        <v/>
      </c>
      <c r="GM223" s="46">
        <f>IF(AND($DS223,GK223),
IF(BJ223="","Debes escribir el tipo de incapacidad. ",
IF(_xlfn.IFNA(VLOOKUP(BJ223,TIPO_DE_INCAPACIDAD,1,FALSE),-1)=-1,"El tipo de incapacidad es inválida (por favor seleccionarlo de la lista). ","")
),
""
)</f>
        <v/>
      </c>
      <c r="GN223" s="46">
        <f>IF(AND($DS223,GK223),
IF(BK223="","Debes escribir el valor de la incapacidad. ",
IF( ISERR(_xlfn.NUMBERVALUE(BK223)), "El valor de la incapacidad debe ser un número válido. ", "")
),
""
)</f>
        <v/>
      </c>
      <c r="GO223" s="46">
        <f>CONCATENATE(BL223,BM223)&lt;&gt;""</f>
        <v/>
      </c>
      <c r="GP223" s="46">
        <f>IF(AND($DS223,GO223),
IF(BL223="","Debes escribir el número de días de licencia de maternidad o paternidad. ",
IF( IFERROR(INT(BL223),1.1) &lt;&gt; IFERROR(_xlfn.NUMBERVALUE(BL223),1), "La cantidad de días de licencia de maternidad o paternidad debe ser un número entero. ", "")
),
""
)</f>
        <v/>
      </c>
      <c r="GQ223" s="46">
        <f>IF(AND($DS223,GO223),
IF(BM223="","Debes escribir el valor de la licencia de maternidad o paternidad. ",
IF( ISERR(_xlfn.NUMBERVALUE(BM223)), "El valor de la licencia de maternidad o paternidad debe ser un número válido. ", "")
),
""
)</f>
        <v/>
      </c>
      <c r="GR223" s="46">
        <f>CONCATENATE(BN223,BO223)&lt;&gt;""</f>
        <v/>
      </c>
      <c r="GS223" s="46">
        <f>IF(AND($DS223,GR223),
IF(BN223="","Debes escribir el número de días de licencia remunerada. ",
IF( IFERROR(INT(BN223),1.1) &lt;&gt; IFERROR(_xlfn.NUMBERVALUE(BN223),1), "La cantidad de días de licencia remunerada debe ser un número entero. ", "")
),
""
)</f>
        <v/>
      </c>
      <c r="GT223" s="46">
        <f>IF(AND($DS223,GR223),
IF(BO223="","Debes escribir el valor de la licencia remunerada. ",
IF( ISERR(_xlfn.NUMBERVALUE(BO223)), "El valor de la licencia remunerada debe ser un número válido. ", "")
),
""
)</f>
        <v/>
      </c>
      <c r="GU223" s="46">
        <f>IF($DS223,
IF( AND(BP223&lt;&gt;"", ISERR(_xlfn.NUMBERVALUE(BP223))), "El valor de la licencia NO remunerada debe ser un número válido. ", "")
)</f>
        <v/>
      </c>
      <c r="GV223" s="46">
        <f>IF($DS223,
IF( AND(BQ223&lt;&gt;"", ISERR(_xlfn.NUMBERVALUE(BQ223))), "El valor de auxilios salariales debe ser un número válido. ", "")
)</f>
        <v/>
      </c>
      <c r="GW223" s="46">
        <f>IF($DS223,
IF( AND(BR223&lt;&gt;"", ISERR(_xlfn.NUMBERVALUE(BR223))), "El valor de auxilios NO salariales debe ser un número válido. ", "")
)</f>
        <v/>
      </c>
      <c r="GX223" s="46">
        <f>IF($DS223,
IF( AND(BS223&lt;&gt;"", ISERR(_xlfn.NUMBERVALUE(BS223))), "El valor de bonos salariales debe ser un número válido. ", "")
)</f>
        <v/>
      </c>
      <c r="GY223" s="46">
        <f>IF($DS223,
IF( AND(BT223&lt;&gt;"", ISERR(_xlfn.NUMBERVALUE(BT223))), "El valor de bonos NO salariales debe ser un número válido. ", "")
)</f>
        <v/>
      </c>
      <c r="GZ223" s="46">
        <f>IF($DS223,
IF( AND(BU223&lt;&gt;"", ISERR(_xlfn.NUMBERVALUE(BU223))), "El valor de bonos salariales de alimentación debe ser un número válido. ", "")
)</f>
        <v/>
      </c>
      <c r="HA223" s="46">
        <f>IF($DS223,
IF( AND(BV223&lt;&gt;"", ISERR(_xlfn.NUMBERVALUE(BV223))), "El valor de bonos NO salariales de alimentación debe ser un número válido. ", "")
)</f>
        <v/>
      </c>
      <c r="HB223" s="46">
        <f>IF($DS223,
IF( AND(BW223&lt;&gt;"", ISERR(_xlfn.NUMBERVALUE(BW223))), "El valor de bonificaciones salariales debe ser un número válido. ", "")
)</f>
        <v/>
      </c>
      <c r="HC223" s="46">
        <f>IF($DS223,
IF( AND(BX223&lt;&gt;"", ISERR(_xlfn.NUMBERVALUE(BX223))), "El valor de bonificaciones NO salariales debe ser un número válido. ", "")
)</f>
        <v/>
      </c>
      <c r="HD223" s="46">
        <f>IF($DS223,
IF( AND(BY223&lt;&gt;"", ISERR(_xlfn.NUMBERVALUE(BY223))), "El valor de compensaciones ordinarias debe ser un número válido. ", "")
)</f>
        <v/>
      </c>
      <c r="HE223" s="46">
        <f>IF($DS223,
IF( AND(BZ223&lt;&gt;"", ISERR(_xlfn.NUMBERVALUE(BZ223))), "El valor de compensaciones extraordinarias debe ser un número válido. ", "")
)</f>
        <v/>
      </c>
      <c r="HF223" s="46">
        <f>IF($DS223,
IF( AND(CA223&lt;&gt;"", ISERR(_xlfn.NUMBERVALUE(CA223))), "El valor de comisiones debe ser un número válido. ", "")
)</f>
        <v/>
      </c>
      <c r="HG223" s="46">
        <f>IF($DS223,
IF( AND(CB223&lt;&gt;"", ISERR(_xlfn.NUMBERVALUE(CB223))), "El valor de ausencia por huega debe ser un número válido. ", "")
)</f>
        <v/>
      </c>
      <c r="HH223" s="46">
        <f>IF($DS223,
IF( AND(CC223&lt;&gt;"", ISERR(_xlfn.NUMBERVALUE(CC223))), "El valor de anticipos debe ser un número válido. ", "")
)</f>
        <v/>
      </c>
      <c r="HI223" s="46">
        <f>IF($DS223,
IF( AND(CD223&lt;&gt;"", ISERR(_xlfn.NUMBERVALUE(CD223))), "El valor de pagos a terceros debe ser un número válido. ", "")
)</f>
        <v/>
      </c>
      <c r="HJ223" s="46">
        <f>IF($DS223,
IF( AND(CE223&lt;&gt;"", ISERR(_xlfn.NUMBERVALUE(CE223))), "El valor de dotación debe ser un número válido. ", "")
)</f>
        <v/>
      </c>
      <c r="HK223" s="46">
        <f>IF($DS223,
IF( AND(CF223&lt;&gt;"", ISERR(_xlfn.NUMBERVALUE(CF223))), "El valor de apoyo sostenibilidad debe ser un número válido. ", "")
)</f>
        <v/>
      </c>
      <c r="HL223" s="46">
        <f>IF($DS223,
IF( AND(CG223&lt;&gt;"", ISERR(_xlfn.NUMBERVALUE(CG223))), "El valor de teletrabajo debe ser un número válido. ", "")
)</f>
        <v/>
      </c>
      <c r="HM223" s="46">
        <f>IF($DS223,
IF( AND(CH223&lt;&gt;"", ISERR(_xlfn.NUMBERVALUE(CH223))), "El valor de bonificación de retiro debe ser un número válido. ", "")
)</f>
        <v/>
      </c>
      <c r="HN223" s="46">
        <f>IF($DS223,
IF( AND(CI223&lt;&gt;"", ISERR(_xlfn.NUMBERVALUE(CI223))), "El valor de indemnización de retiro debe ser un número válido. ", "")
)</f>
        <v/>
      </c>
      <c r="HO223" s="46">
        <f>IF($DS223,
IF( AND(CJ223&lt;&gt;"", ISERR(_xlfn.NUMBERVALUE(CJ223))), "El valor de reintegros debe ser un número válido. ", "")
)</f>
        <v/>
      </c>
      <c r="HP223" s="46">
        <f>CONCATENATE(CK223,CL223,CM223)&lt;&gt;""</f>
        <v/>
      </c>
      <c r="HQ223" s="46">
        <f>IF(AND($DS223,HP223),
IF(CK223="","Debes escribir la descripción de otro concepto no categorizado. ",""),
""
)</f>
        <v/>
      </c>
      <c r="HR223" s="46">
        <f>IF(AND($DS223,HP223),
IF(CONCATENATE(CL223,CM223)="","Debes escribir al menos un valor de concepto no categorizado (salarial o no salarial). ",
IF(ISERR(_xlfn.NUMBERVALUE(CL223)),"El valor salarial concepto no categorizado debe ser un número válido. ","")
),
""
)</f>
        <v/>
      </c>
      <c r="HS223" s="46">
        <f>IF(AND($DS223,HP223),
IF(CONCATENATE(CL223,CM223)="","Debes escribir al menos un valor de concepto no categorizado (salarial o no salarial). ",
IF(ISERR(_xlfn.NUMBERVALUE(CM223)),"El valor NO salarial concepto no categorizado debe ser un número válido. ","")
),
""
)</f>
        <v/>
      </c>
      <c r="HT223" s="46">
        <f>IF($DS223,
IF(CN223="","Debes escribir el porcentaje del aporte a salud. ",
IF( ISERR(_xlfn.NUMBERVALUE(CN223)), "El valor del porcentaje del aporte a salud debe ser un número válido. ", "")
)
)</f>
        <v/>
      </c>
      <c r="HU223" s="46">
        <f>IF($DS223,
IF(CO223="","Debes escribir el valor del aporte a salud. ",
IF( ISERR(_xlfn.NUMBERVALUE(CO223)), "El valor del aporte a salud debe ser un número válido. ", "")
)
)</f>
        <v/>
      </c>
      <c r="HV223" s="46">
        <f>IF($DS223,
IF( AND(CP223&lt;&gt;"", ISERR(_xlfn.NUMBERVALUE(CP223))), "El valor plan complementario debe ser un número válido. ", "")
)</f>
        <v/>
      </c>
      <c r="HW223" s="46">
        <f>IF($DS223,
IF(CQ223="","Debes escribir el porcentaje del aporte a pensión. ",
IF( ISERR(_xlfn.NUMBERVALUE(CQ223)), "El valor del porcentaje del aporte a pensión debe ser un número válido. ", "")
)
)</f>
        <v/>
      </c>
      <c r="HX223" s="46">
        <f>IF($DS223,
IF(CR223="","Debes escribir el valor del aporte a pensión. ",
IF( ISERR(_xlfn.NUMBERVALUE(CR223)), "El valor del aporte a salud debe ser un número válido. ", "")
)
)</f>
        <v/>
      </c>
      <c r="HY223" s="46">
        <f>IF($DS223,
IF( AND(CS223&lt;&gt;"", ISERR(_xlfn.NUMBERVALUE(CS223))), "El valor pensión voluntaria debe ser un número válido. ", "")
)</f>
        <v/>
      </c>
      <c r="HZ223" s="46">
        <f>CONCATENATE(CT223,CU223,CV223,CW223)&lt;&gt;""</f>
        <v/>
      </c>
      <c r="IA223" s="46">
        <f>IF(AND($DS223,HZ223),
IF(CT223="","Debes escribir el % del fondo de seguridad pensional. ",
IF( ISERR(_xlfn.NUMBERVALUE(CT223)), "El % del fondo de seguridad debe ser un número válido. ", "")
),
""
)</f>
        <v/>
      </c>
      <c r="IB223" s="46">
        <f>IF(AND($DS223,HZ223),
IF(CU223="","Debes escribir el valor del aporte al fondo de solidaridad pensional. ",
IF( ISERR(_xlfn.NUMBERVALUE(CU223)), "El valor del aporte al fondo de solidaridad pensional debe ser un número válido. ", "")
),
""
)</f>
        <v/>
      </c>
      <c r="IC223" s="46">
        <f>IF(AND($DS223,HZ223),
IF(CV223="","Debes escribir el % del fondo de subsistencia. ",
IF( ISERR(_xlfn.NUMBERVALUE(CV223)), "El % del fondo de subsistencia debe ser un número válido. ", "")
),
""
)</f>
        <v/>
      </c>
      <c r="ID223" s="46">
        <f>IF(AND($DS223,HZ223),
IF(CW223="","Debes escribir el valor del fondo de subsistencia. ",
IF( ISERR(_xlfn.NUMBERVALUE(CW223)), "El valor del fondo de subsistencia debe ser un número válido. ", "")
),
""
)</f>
        <v/>
      </c>
      <c r="IE223" s="46">
        <f>CONCATENATE(CX223,CY223)&lt;&gt;""</f>
        <v/>
      </c>
      <c r="IF223" s="46">
        <f>IF(AND($DS223,IE223),
IF(CX223="","Debes escribir el % de sindicato. ",
IF( ISERR(_xlfn.NUMBERVALUE(CX223)), "El % de sindicato debe ser un número válido. ", "")
),
""
)</f>
        <v/>
      </c>
      <c r="IG223" s="46">
        <f>IF(AND($DS223,IE223),
IF(CY223="","Debes escribir el valor del sindicato. ",
IF( ISERR(_xlfn.NUMBERVALUE(CY223)), "El valor del sindicato debe ser un número válido. ", "")
),
""
)</f>
        <v/>
      </c>
      <c r="IH223" s="46">
        <f>IF($DS223,
IF( AND(CZ223&lt;&gt;"", ISERR(_xlfn.NUMBERVALUE(CZ223))), "El valor de sanción pública debe ser un número válido. ", "")
)</f>
        <v/>
      </c>
      <c r="II223" s="46">
        <f>IF($DS223,
IF( AND(DA223&lt;&gt;"", ISERR(_xlfn.NUMBERVALUE(DA223))), "El valor de sanción privada debe ser un número válido. ", "")
)</f>
        <v/>
      </c>
      <c r="IJ223" s="46">
        <f>CONCATENATE(DB223,DC223)&lt;&gt;""</f>
        <v/>
      </c>
      <c r="IK223" s="46">
        <f>IF(AND($DS223,IJ223),
IF(DB223="","Debes escribir la descripción de libranza. ",""),
""
)</f>
        <v/>
      </c>
      <c r="IL223" s="46">
        <f>IF(AND($DS223,IJ223),
IF(DC223="","Debes escribir la cuota libranza. ",
IF(ISERR(_xlfn.NUMBERVALUE(DC223)),"El valor de la cuota libranza debe ser un número válido. ","")
),
""
)</f>
        <v/>
      </c>
      <c r="IM223" s="46">
        <f>IF($DS223,
IF( AND(DD223&lt;&gt;"", ISERR(_xlfn.NUMBERVALUE(DD223))), "El valor de pagos a terceros debe ser un número válido. ", "")
)</f>
        <v/>
      </c>
      <c r="IN223" s="46">
        <f>IF($DS223,
IF( AND(DE223&lt;&gt;"", ISERR(_xlfn.NUMBERVALUE(DE223))), "El valor de anticipos debe ser un número válido. ", "")
)</f>
        <v/>
      </c>
      <c r="IO223" s="46">
        <f>IF($DS223,
IF( AND(DF223&lt;&gt;"", ISERR(_xlfn.NUMBERVALUE(DF223))), "El valor de AFC debe ser un número válido. ", "")
)</f>
        <v/>
      </c>
      <c r="IP223" s="46">
        <f>IF($DS223,
IF( AND(DG223&lt;&gt;"", ISERR(_xlfn.NUMBERVALUE(DG223))), "El valor de rete-fuente debe ser un número válido. ", "")
)</f>
        <v/>
      </c>
      <c r="IQ223" s="46">
        <f>IF($DS223,
IF( AND(DH223&lt;&gt;"", ISERR(_xlfn.NUMBERVALUE(DH223))), "El valor de cooperativa de trabajo debe ser un número válido. ", "")
)</f>
        <v/>
      </c>
      <c r="IR223" s="46">
        <f>IF($DS223,
IF( AND(DI223&lt;&gt;"", ISERR(_xlfn.NUMBERVALUE(DI223))), "El valor de embargo fiscal debe ser un número válido. ", "")
)</f>
        <v/>
      </c>
      <c r="IS223" s="46">
        <f>IF($DS223,
IF( AND(DJ223&lt;&gt;"", ISERR(_xlfn.NUMBERVALUE(DJ223))), "El valor de educación debe ser un número válido. ", "")
)</f>
        <v/>
      </c>
      <c r="IT223" s="46">
        <f>IF($DS223,
IF( AND(DK223&lt;&gt;"", ISERR(_xlfn.NUMBERVALUE(DK223))), "El valor de reintegro debe ser un número válido. ", "")
)</f>
        <v/>
      </c>
      <c r="IU223" s="46">
        <f>IF($DS223,
IF( AND(DL223&lt;&gt;"", ISERR(_xlfn.NUMBERVALUE(DL223))), "El valor de deuda debe ser un número válido. ", "")
)</f>
        <v/>
      </c>
      <c r="IV223" s="46">
        <f>IF($DS223,
IF( AND(DM223&lt;&gt;"", ISERR(_xlfn.NUMBERVALUE(DM223))), "El valor de otras deducciones debe ser un número válido. ", "")
)</f>
        <v/>
      </c>
      <c r="IW223" s="46">
        <f>IF($DS223,
IF(DN223="","Debes escribir el valor de los devengos totales. ",
IF( ISERR(_xlfn.NUMBERVALUE(DN223)), "El valor de los devengos totales debe ser un número válido. ", "")
)
)</f>
        <v/>
      </c>
      <c r="IX223" s="46">
        <f>IF($DS223,
IF(DO223="","Debes escribir el valor de las deducciones totales. ",
IF( ISERR(_xlfn.NUMBERVALUE(DO223)), "El valor de las deducciones totales debe ser un número válido. ", "")
)
)</f>
        <v/>
      </c>
      <c r="IY223" s="46">
        <f>IF($DS223,
IF(DP223="","Debes escribir el valor del salario total. ",
IF( ISERR(_xlfn.NUMBERVALUE(DP223)), "El valor del salario total debe ser un número válido. ", "")
)
)</f>
        <v/>
      </c>
    </row>
    <row r="224">
      <c r="B224" s="48" t="n">
        <v>212</v>
      </c>
      <c r="C224" s="61">
        <f>IF(AND(DS224,DP224&lt;&gt;""),
IF(DQ224="","OK","Error"),
""
)</f>
        <v/>
      </c>
      <c r="D224" s="53" t="n"/>
      <c r="E224" s="52" t="n"/>
      <c r="F224" s="112" t="n"/>
      <c r="G224" s="52" t="n"/>
      <c r="H224" s="53" t="n"/>
      <c r="I224" s="52" t="n"/>
      <c r="J224" s="52" t="n"/>
      <c r="K224" s="53" t="n"/>
      <c r="L224" s="55" t="n"/>
      <c r="M224" s="108" t="n"/>
      <c r="N224" s="56" t="n"/>
      <c r="O224" s="52" t="n"/>
      <c r="P224" s="52" t="n"/>
      <c r="Q224" s="52" t="n"/>
      <c r="R224" s="52" t="n"/>
      <c r="S224" s="52" t="n"/>
      <c r="T224" s="53" t="n"/>
      <c r="U224" s="52" t="n"/>
      <c r="V224" s="52" t="n"/>
      <c r="W224" s="55" t="n"/>
      <c r="X224" s="55" t="n"/>
      <c r="Y224" s="52" t="n"/>
      <c r="Z224" s="55" t="n"/>
      <c r="AA224" s="52" t="n"/>
      <c r="AB224" s="53" t="n"/>
      <c r="AC224" s="53" t="n"/>
      <c r="AD224" s="53" t="n"/>
      <c r="AE224" s="177" t="n"/>
      <c r="AF224" s="113" t="n"/>
      <c r="AG224" s="177" t="n"/>
      <c r="AH224" s="178" t="n"/>
      <c r="AI224" s="178" t="n"/>
      <c r="AJ224" s="178" t="n"/>
      <c r="AK224" s="114" t="n"/>
      <c r="AL224" s="178" t="n"/>
      <c r="AM224" s="114" t="n"/>
      <c r="AN224" s="178" t="n"/>
      <c r="AO224" s="114" t="n"/>
      <c r="AP224" s="178" t="n"/>
      <c r="AQ224" s="114" t="n"/>
      <c r="AR224" s="178" t="n"/>
      <c r="AS224" s="114" t="n"/>
      <c r="AT224" s="178" t="n"/>
      <c r="AU224" s="114" t="n"/>
      <c r="AV224" s="178" t="n"/>
      <c r="AW224" s="114" t="n"/>
      <c r="AX224" s="178" t="n"/>
      <c r="AY224" s="114" t="n"/>
      <c r="AZ224" s="178" t="n"/>
      <c r="BA224" s="114" t="n"/>
      <c r="BB224" s="178" t="n"/>
      <c r="BC224" s="114" t="n"/>
      <c r="BD224" s="178" t="n"/>
      <c r="BE224" s="178" t="n"/>
      <c r="BF224" s="178" t="n"/>
      <c r="BG224" s="59" t="n"/>
      <c r="BH224" s="178" t="n"/>
      <c r="BI224" s="114" t="n"/>
      <c r="BJ224" s="53" t="n"/>
      <c r="BK224" s="178" t="n"/>
      <c r="BL224" s="114" t="n"/>
      <c r="BM224" s="178" t="n"/>
      <c r="BN224" s="114" t="n"/>
      <c r="BO224" s="178" t="n"/>
      <c r="BP224" s="178" t="n"/>
      <c r="BQ224" s="178" t="n"/>
      <c r="BR224" s="178" t="n"/>
      <c r="BS224" s="178" t="n"/>
      <c r="BT224" s="178" t="n"/>
      <c r="BU224" s="178" t="n"/>
      <c r="BV224" s="178" t="n"/>
      <c r="BW224" s="178" t="n"/>
      <c r="BX224" s="178" t="n"/>
      <c r="BY224" s="178" t="n"/>
      <c r="BZ224" s="178" t="n"/>
      <c r="CA224" s="178" t="n"/>
      <c r="CB224" s="178" t="n"/>
      <c r="CC224" s="178" t="n"/>
      <c r="CD224" s="178" t="n"/>
      <c r="CE224" s="178" t="n"/>
      <c r="CF224" s="178" t="n"/>
      <c r="CG224" s="178" t="n"/>
      <c r="CH224" s="178" t="n"/>
      <c r="CI224" s="178" t="n"/>
      <c r="CJ224" s="178" t="n"/>
      <c r="CK224" s="53" t="n"/>
      <c r="CL224" s="178" t="n"/>
      <c r="CM224" s="178" t="n"/>
      <c r="CN224" s="60" t="n"/>
      <c r="CO224" s="177" t="n"/>
      <c r="CP224" s="178" t="n"/>
      <c r="CQ224" s="60" t="n"/>
      <c r="CR224" s="177" t="n"/>
      <c r="CS224" s="178" t="n"/>
      <c r="CT224" s="59" t="n"/>
      <c r="CU224" s="178" t="n"/>
      <c r="CV224" s="59" t="n"/>
      <c r="CW224" s="178" t="n"/>
      <c r="CX224" s="59" t="n"/>
      <c r="CY224" s="178" t="n"/>
      <c r="CZ224" s="178" t="n"/>
      <c r="DA224" s="178" t="n"/>
      <c r="DB224" s="53" t="n"/>
      <c r="DC224" s="178" t="n"/>
      <c r="DD224" s="178" t="n"/>
      <c r="DE224" s="178" t="n"/>
      <c r="DF224" s="178" t="n"/>
      <c r="DG224" s="178" t="n"/>
      <c r="DH224" s="178" t="n"/>
      <c r="DI224" s="178" t="n"/>
      <c r="DJ224" s="178" t="n"/>
      <c r="DK224" s="178" t="n"/>
      <c r="DL224" s="178" t="n"/>
      <c r="DM224" s="178" t="n"/>
      <c r="DN224" s="177" t="n"/>
      <c r="DO224" s="177" t="n"/>
      <c r="DP224" s="177" t="n"/>
      <c r="DQ224" s="76">
        <f>IF(AND(DS224,DP224&lt;&gt;""),
CONCATENATE(DT224,DU224,DV224,DW224,DX224,DY224,DZ224,EA224,EB224,EC224,ED224,EE224,EF224,EG224,EH224,EI224,EJ224,EK224,EL224,EM224,EN224,EO224,EP224,EQ224,ES224,ET224,EU224,EV224,EW224,EX224,EY224,EZ224,FA224,FC224,FD224,FF224,FG224,FI224,FJ224,FL224,FM224,FO224,FP224,FR224,FS224,FU224,FV224,FX224,FY224,GA224,GB224,GD224,GE224,GF224,GH224,GI224,GJ224,GL224,GM224,GN224,GP224,GQ224,GS224,GT224,GU224,GV224,GW224,GX224,GY224,GZ224,HA224,HB224,HC224,HD224,HE224,HF224,HG224,HH224,HI224,HJ224,HK224,HL224,HM224,HN224,HO224,HQ224,HR224,HS224,HT224,HU224,HV224,HW224,HX224,HY224,IA224,IB224,IC224,ID224,IF224,IG224,IH224,II224,IK224,IL224,IM224,IN224,IO224,IP224,IQ224,IR224,IS224,IT224,IU224,IV224,IW224,IX224,IY224,IZ224),
""
)</f>
        <v/>
      </c>
      <c r="DR224" s="53" t="n"/>
      <c r="DS224" s="46">
        <f>CONCATENATE(D224,$E224,$F224,$G224,H224,$I224,$J224,K224,$L224,$M224,N224,$O224,$P224,$Q224,$R224,$S224,T224,$U224,$V224,$W224,$X224,$Y224,$Z224,$AA224,AB224,AC224,AD224,$AE224,$AF224,$AG224,AH224,AI224,AJ224,AK224,AL224,AM224,AN224,AO224,AP224,AQ224,AR224,AS224,AT224,AU224,AV224,AW224,AX224,AY224,AZ224,BA224,BB224,BC224,BD224,BE224,BF224,BG224,BH224,BI224,BJ224,BK224,BL224,BM224,BN224,BO224,BP224,BQ224,BR224,BS224,BT224,BU224,BV224,BW224,BX224,BY224,BZ224,CA224,CB224,CC224,CD224,CE224,CF224,CG224,CH224,CI224,CJ224,CK224,CL224,CM224,$CN224,$CO224,CP224,$CQ224,$CR224,CS224,CT224,CU224,CV224,CW224,CX224,CY224,CZ224,DA224,DB224,DC224,DD224,DE224,DF224,DG224,DH224,DI224,DJ224,DK224,DL224,DM224,$DN224,$DO224,$DP224,DR224)&lt;&gt;""</f>
        <v/>
      </c>
      <c r="DT224" s="46">
        <f>IF(AND($DS224,$E$4&lt;&gt;""),
IF(LEFT($E$4,2) = "1.",
IF(D224&lt;&gt;"","El CUNE sólo se envía en operaciones de novedad o ajuste. ",""),
IF(D224="","Debes escribir un CUNE válido para realizar operaciones de novedad o ajuste. ","")),
""
)</f>
        <v/>
      </c>
      <c r="DU224" s="46">
        <f>IF($DS224,
IF(E224="","Debes seleccionar el tipo de documento del empleado. ",
IF(_xlfn.IFNA(VLOOKUP(E224,TIPO_DE_DOCUMENTO,1,FALSE),-1)=-1,"El tipo de documento no es válido (por favor seleccionarlo de la lista). ","")
)
)</f>
        <v/>
      </c>
      <c r="DV224" s="46">
        <f>IF($DS224,
IF(F224="","Debes escribir el número de documento del empleado. ","")
)</f>
        <v/>
      </c>
      <c r="DW224" s="46">
        <f>IF($DS224,
IF(G224="","Debes escribir el primer nombre del empleado. ","")
)</f>
        <v/>
      </c>
      <c r="DY224" s="46">
        <f>IF($DS224,
IF(I224="","Debes escribir el primer apellido del empleado. ","")
)</f>
        <v/>
      </c>
      <c r="DZ224" s="46">
        <f>IF($DS224,
IF(J224="","Debes escribir el segundo apellido del empleado. ","")
)</f>
        <v/>
      </c>
      <c r="EB224" s="46">
        <f>IF($DS224,
IF(L224="","Debes escribir la fecha de ingreso del empleado. ",
IF(ISERR(DATE(YEAR(L224),MONTH(L224),DAY(L224))), "El valor ingresado en fecha de ingreso no tiene un formato válido. ","")
)
)</f>
        <v/>
      </c>
      <c r="EC224" s="46">
        <f>IF($DS224,
IF(M224="","Debes escribir el tiempo laborado. ",
IF( IFERROR(INT(M224),1.1) &lt;&gt; IFERROR(_xlfn.NUMBERVALUE(M224),1), "El valor de los días trabajados debe ser un número entero. ", "")
)
)</f>
        <v/>
      </c>
      <c r="ED224" s="46">
        <f>IF($DS224,
IF( AND(N224&lt;&gt;"", ISERR(DATE(YEAR(N224),MONTH(N224),DAY(N224))) ), "El valor ingresado en fecha de ingreso no tiene un formato válido. ",
IF( AND(N224&lt;&gt;"", $E$6&lt;&gt;"", DATE(YEAR(N224), MONTH(N224), 1) &lt;&gt; IFERROR(DATE(MID($E$6, 1, 4), MID($E$6, 6, 2),1), "1/1/1900") ), "La fecha de retiro debe estar dentro del período liquidado. ", "")
)
)</f>
        <v/>
      </c>
      <c r="EE224" s="46">
        <f>IF($DS224,
IF(O224="","Debes seleccionar el tipo de trabajador. ",
IF(_xlfn.IFNA(VLOOKUP(O224,TIPO_DE_TRABAJADOR,1,FALSE),-1)=-1,"El tipo de trabajador no es válido (por favor seleccionarlo de la lista). ","")
)
)</f>
        <v/>
      </c>
      <c r="EF224" s="46">
        <f>IF($DS224,
IF(P224="","Debes seleccionar si es un trabajador dependiente pensionado por vejez. ",
IF(_xlfn.IFNA(VLOOKUP(P224,SUBTIPO_DE_TRABAJADOR,1,FALSE),-1)=-1,"El tipo de trabajador dependiente pensionado por vejez no es válido (por favor seleccionarlo de la lista). ","")
)
)</f>
        <v/>
      </c>
      <c r="EG224" s="46">
        <f>IF($DS224,
IF(Q224="","Debes seleccionar el tipo de contrato del trabajador. ",
IF(_xlfn.IFNA(VLOOKUP(Q224,TIPO_DE_CONTRATO,1,FALSE),-1)=-1,"El tipo de contrato del trabajador no es válido (por favor seleccionarlo de la lista). ","")
)
)</f>
        <v/>
      </c>
      <c r="EH224" s="46">
        <f>IF($DS224,
IF(R224="","Debes seleccionar si es un salario integral. ",
IF(_xlfn.IFNA(VLOOKUP(R224,SI_NO,1,FALSE),-1)=-1,"Valor no válido para salario integral (por favor seleccionarlo de la lista). ","")
)
)</f>
        <v/>
      </c>
      <c r="EI224" s="46">
        <f>IF($DS224,
IF(S224="","Debes seleccionar si el trabajador realiza actividades de riesgo. ",
IF(_xlfn.IFNA(VLOOKUP(S224,SI_NO,1,FALSE),-1)=-1,"Valor no válido para actividad de alto riesgo (por favor seleccionarlo de la lista). ","")
)
)</f>
        <v/>
      </c>
      <c r="EK224" s="46">
        <f>IF($DS224,
IF(U224="","Debes escribir el código del municipio de residencia del trabajador. ",
IF(_xlfn.IFNA(VLOOKUP(U224,MUNICIPIO,1,FALSE),-1)=-1,"El municipio de residencia del trabajador es inválido (por favor seleccionarlo de la lista). ","")
)
)</f>
        <v/>
      </c>
      <c r="EL224" s="46">
        <f>IF($DS224,
IF(V224="","Debes escribir el la dirección de residendia del trabajador. ","")
)</f>
        <v/>
      </c>
      <c r="EM224" s="46">
        <f>IF($DS224,
IF(W224="","Debes escribir la fecha de inicio de la liquidación. ",
IF(ISERR(DATE(YEAR(W224),MONTH(W224),DAY(W224))),"El valor ingresado en fecha de inicio de liquidación no tiene un formato válido. ",
IF( AND($E$6&lt;&gt;"", DATE(YEAR(W224), MONTH(W224), 1) &lt;&gt; IFERROR(DATE(MID($E$6, 1, 4), MID($E$6, 6, 2),1), "1/1/1900") ), "La fecha de inicio de la liquidación debe estar dentro del período liquidado. ", "")
)
)
)</f>
        <v/>
      </c>
      <c r="EN224" s="46">
        <f>IF($DS224,
IF(X224="","Debes escribir la fecha de fin de la liquidación. ",
IF(ISERR(DATE(YEAR(X224),MONTH(X224),DAY(X224))),"El valor ingresado en fecha de fin de liquidación no tiene un formato válido. ",
IF( AND($E$6&lt;&gt;"", DATE(YEAR(X224), MONTH(X224), 1) &lt;&gt; IFERROR(DATE(MID($E$6, 1, 4), MID($E$6, 6, 2),1), "1/1/1900") ), "La fecha de fin de la liquidación debe estar dentro del período liquidado. ", "")
)
)
)</f>
        <v/>
      </c>
      <c r="EO224" s="46">
        <f>IF($DS224,
IF(Y224="","Debes escribir la frecuencia de pago del trabajador. ",
IF(_xlfn.IFNA(VLOOKUP(Y224,PERÍODO_DE_NÓMINA,1,FALSE),-1)=-1,"La frecuencia de pago es inválida (por favor seleccionarlo de la lista). ","")
)
)</f>
        <v/>
      </c>
      <c r="EP224" s="46">
        <f>IF($DS224,
IF(Z224="","Debes escribir la fecha de pago. ",
IF(ISERR(DATE(YEAR(Z224),MONTH(Z224),DAY(Z224))), "El valor ingresado en fecha de pago no tiene un formato válido. ","")
)
)</f>
        <v/>
      </c>
      <c r="EQ224" s="46">
        <f>IF($DS224,
IF(AA224="","Debes escribir el medio de pago. ",
IF(_xlfn.IFNA(VLOOKUP(AA224,MEDIOS_DE_PAGO,1,FALSE),-1)=-1,"El medio de pago es inválido (por favor seleccionarlo de la lista). ","")
)
)</f>
        <v/>
      </c>
      <c r="ER224" s="46">
        <f>OR(AA224='Tablas '!$T$4,AA224='Tablas '!$T$7,AA224='Tablas '!$T$8,AA224='Tablas '!$T$11)</f>
        <v/>
      </c>
      <c r="ES224" s="46">
        <f>IF(AND($DS224,ER224),
IF(AB224="","Debes escribir la entidad bancaria. ",""),
""
)</f>
        <v/>
      </c>
      <c r="ET224" s="46">
        <f>IF(AND($DS224,ER224),
IF(AC224="","Debes escribir el tipo de cuenta bancaria. ",
IF(_xlfn.IFNA(VLOOKUP(AC224,TIPO_DE_CUENTA,1,FALSE),-1)=-1,"El tipo de cuenta bancaria es inválida (por favor seleccionarlo de la lista). ","")
),
""
)</f>
        <v/>
      </c>
      <c r="EU224" s="46">
        <f>IF(AND($DS224,ER224),
IF(AD224="","Debes escribir el número de cuenta bancaria. ",""),
""
)</f>
        <v/>
      </c>
      <c r="EV224" s="46">
        <f>IF($DS224,
IF(AE224="","Debes escribir el valor del sueldo básico. ",
IF( ISERR(_xlfn.NUMBERVALUE(AE224)), "El valor del sueldo básico debe ser un número válido. ", "")
)
)</f>
        <v/>
      </c>
      <c r="EW224" s="46">
        <f>IF($DS224,
IF(AF224="","Debes escribir el número de días trabajados. ",
IF( IFERROR(INT(AF224),1.1) &lt;&gt; IFERROR(_xlfn.NUMBERVALUE(AF224),1), "La cantidad de días trabajados debe ser un número entero. ", "")
)
)</f>
        <v/>
      </c>
      <c r="EX224" s="46">
        <f>IF($DS224,
IF(AG224="","Debes escribir el valor del sueldo trabajado. ",
IF( ISERR(_xlfn.NUMBERVALUE(AG224)), "El valor del sueldo trabajado debe ser un número válido. ", "")
)
)</f>
        <v/>
      </c>
      <c r="EY224" s="46">
        <f>IF($DS224,
IF( AND(AH224&lt;&gt;"", ISERR(_xlfn.NUMBERVALUE(AH224))), "El valor del auxilio de transporte debe ser un número válido. ", "")
)</f>
        <v/>
      </c>
      <c r="EZ224" s="46">
        <f>IF($DS224,
IF( AND(AI224&lt;&gt;"", ISERR(_xlfn.NUMBERVALUE(AI224))), "El valor de viáticos salariales debe ser un número válido. ", "")
)</f>
        <v/>
      </c>
      <c r="FA224" s="46">
        <f>IF($DS224,
IF( AND(AJ224&lt;&gt;"", ISERR(_xlfn.NUMBERVALUE(AJ224))), "El valor de viáticos NO salariales debe ser un número válido. ", "")
)</f>
        <v/>
      </c>
      <c r="FB224" s="46">
        <f>CONCATENATE(AK224,AL224)&lt;&gt;""</f>
        <v/>
      </c>
      <c r="FC224" s="46">
        <f>IF(AND($DS224,FB224),
IF(AK224="","Debes escribir el número de horas extras diurnas. ",
IF( IFERROR(INT(AK224),1.1) &lt;&gt; IFERROR(_xlfn.NUMBERVALUE(AK224),1), "La cantidad de horas extras diurnas debe ser un número entero. ", "")
),
""
)</f>
        <v/>
      </c>
      <c r="FD224" s="46">
        <f>IF(AND($DS224,FB224),
IF(AL224="","Debes escribir el valor de las horas extras diurnas. ",
IF( ISERR(_xlfn.NUMBERVALUE(AL224)), "El valor de las horas extras duirnas debe ser un número válido. ", "")
),
""
)</f>
        <v/>
      </c>
      <c r="FE224" s="46">
        <f>CONCATENATE(AM224,AN224)&lt;&gt;""</f>
        <v/>
      </c>
      <c r="FF224" s="46">
        <f>IF(AND($DS224,FE224),
IF(AM224="","Debes escribir el número de horas extras nocturnas. ",
IF( IFERROR(INT(AM224),1.1) &lt;&gt; IFERROR(_xlfn.NUMBERVALUE(AM224),1), "La cantidad de horas extras nocturnas debe ser un número entero. ", "")
),
""
)</f>
        <v/>
      </c>
      <c r="FG224" s="46">
        <f>IF(AND($DS224,FE224),
IF(AN224="","Debes escribir el valor de las horas extras nocturnas. ",
IF( ISERR(_xlfn.NUMBERVALUE(AN224)), "El valor de las horas extras nocturnas debe ser un número válido. ", "")
),
""
)</f>
        <v/>
      </c>
      <c r="FH224" s="46">
        <f>CONCATENATE(AO224,AP224)&lt;&gt;""</f>
        <v/>
      </c>
      <c r="FI224" s="46">
        <f>IF(AND($DS224,FH224),
IF(AO224="","Debes escribir el número de horas extras diurnas dominicales y festivas. ",
IF( IFERROR(INT(AO224),1.1) &lt;&gt; IFERROR(_xlfn.NUMBERVALUE(AO224),1), "La cantidad de horas extras diurnas dominicales y festivas debe ser un número entero. ", "")
),
""
)</f>
        <v/>
      </c>
      <c r="FJ224" s="46">
        <f>IF(AND($DS224,FH224),
IF(AP224="","Debes escribir el valor de las horas extras diurnas dominicales y festivas. ",
IF( ISERR(_xlfn.NUMBERVALUE(AP224)), "El valor de las horas extras diurnas dominicales y festivas debe ser un número válido. ", "")
),
""
)</f>
        <v/>
      </c>
      <c r="FK224" s="46">
        <f>CONCATENATE(AQ224,AR224)&lt;&gt;""</f>
        <v/>
      </c>
      <c r="FL224" s="46">
        <f>IF(AND($DS224,FK224),
IF(AQ224="","Debes escribir el número de horas extras nocturnas dominicales y festivas. ",
IF( IFERROR(INT(AQ224),1.1) &lt;&gt; IFERROR(_xlfn.NUMBERVALUE(AQ224),1), "La cantidad de horas extras nocturnas dominicales y festivas debe ser un número entero. ", "")
),
""
)</f>
        <v/>
      </c>
      <c r="FM224" s="46">
        <f>IF(AND($DS224,FK224),
IF(AR224="","Debes escribir el valor de las horas extras nocturnas dominicales y festivas. ",
IF( ISERR(_xlfn.NUMBERVALUE(AR224)), "El valor de las horas extras nocturnas dominicales y festivas debe ser un número válido. ", "")
),
""
)</f>
        <v/>
      </c>
      <c r="FN224" s="46">
        <f>CONCATENATE(AS224,AT224)&lt;&gt;""</f>
        <v/>
      </c>
      <c r="FO224" s="46">
        <f>IF(AND($DS224,FN224),
IF(AS224="","Debes escribir el número de horas recargo nocturno. ",
IF( IFERROR(INT(AS224),1.1) &lt;&gt; IFERROR(_xlfn.NUMBERVALUE(AS224),1), "La cantidad de horas recargo nocturno debe ser un número entero. ", "")
),
""
)</f>
        <v/>
      </c>
      <c r="FP224" s="46">
        <f>IF(AND($DS224,FN224),
IF(AT224="","Debes escribir el valor de las horas recargo nocturno. ",
IF( ISERR(_xlfn.NUMBERVALUE(AT224)), "El valor de las horas recargo nocturno debe ser un número válido. ", "")
),
""
)</f>
        <v/>
      </c>
      <c r="FQ224" s="46">
        <f>CONCATENATE(AU224,AV224)&lt;&gt;""</f>
        <v/>
      </c>
      <c r="FR224" s="46">
        <f>IF(AND($DS224,FQ224),
IF(AU224="","Debes escribir el número de horas recargo diurno dominical y festivo. ",
IF( IFERROR(INT(AU224),1.1) &lt;&gt; IFERROR(_xlfn.NUMBERVALUE(AU224),1), "La cantidad de horas recargo diurno dominical y festivo debe ser un número entero. ", "")
),
""
)</f>
        <v/>
      </c>
      <c r="FS224" s="46">
        <f>IF(AND($DS224,FQ224),
IF(AV224="","Debes escribir el valor de las horas recargo diurno dominical y festivo. ",
IF( ISERR(_xlfn.NUMBERVALUE(AV224)), "El valor de las horas recargo diurno dominical y festivo debe ser un número válido. ", "")
),
""
)</f>
        <v/>
      </c>
      <c r="FT224" s="46">
        <f>CONCATENATE(AW224,AX224)&lt;&gt;""</f>
        <v/>
      </c>
      <c r="FU224" s="46">
        <f>IF(AND($DS224,FT224),
IF(AW224="","Debes escribir el número de horas recargo nocturno dominical y festivo. ",
IF( IFERROR(INT(AW224),1.1) &lt;&gt; IFERROR(_xlfn.NUMBERVALUE(AW224),1), "La cantidad de horas recargo nocturno dominical y festivo debe ser un número entero. ", "")
),
""
)</f>
        <v/>
      </c>
      <c r="FV224" s="46">
        <f>IF(AND($DS224,FT224),
IF(AX224="","Debes escribir el valor de las horas recargo nocturno dominical y festivo. ",
IF( ISERR(_xlfn.NUMBERVALUE(AX224)), "El valor de las horas recargo nocturno dominical y festivo debe ser un número válido. ", "")
),
""
)</f>
        <v/>
      </c>
      <c r="FW224" s="46">
        <f>CONCATENATE(AY224,AZ224)&lt;&gt;""</f>
        <v/>
      </c>
      <c r="FX224" s="46">
        <f>IF(AND($DS224,FW224),
IF(AY224="","Debes escribir el número de días de vacaciones comunes. ",
IF( IFERROR(INT(AY224),1.1) &lt;&gt; IFERROR(_xlfn.NUMBERVALUE(AY224),1), "La cantidad de días de vacaciones comunes debe ser un número entero. ", "")
),
""
)</f>
        <v/>
      </c>
      <c r="FY224" s="46">
        <f>IF(AND($DS224,FW224),
IF(AZ224="","Debes escribir el valor de las vacaciones comunes. ",
IF( ISERR(_xlfn.NUMBERVALUE(AZ224)), "El valor de las vacaciones comunes debe ser un número válido. ", "")
),
""
)</f>
        <v/>
      </c>
      <c r="FZ224" s="46">
        <f>CONCATENATE(BA224,BB224)&lt;&gt;""</f>
        <v/>
      </c>
      <c r="GA224" s="46">
        <f>IF(AND($DS224,FZ224),
IF(BA224="","Debes escribir el número de días de vacaciones compensadas. ",
IF( IFERROR(INT(BA224),1.1) &lt;&gt; IFERROR(_xlfn.NUMBERVALUE(BA224),1), "La cantidad de días de vacaciones compensadas debe ser un número entero. ", "")
),
""
)</f>
        <v/>
      </c>
      <c r="GB224" s="46">
        <f>IF(AND($DS224,FZ224),
IF(BB224="","Debes escribir el valor de las vacaciones compensadas. ",
IF( ISERR(_xlfn.NUMBERVALUE(BB224)), "El valor de las vacaciones compensadas debe ser un número válido. ", "")
),
""
)</f>
        <v/>
      </c>
      <c r="GC224" s="46">
        <f>CONCATENATE(BC224,BD224)&lt;&gt;""</f>
        <v/>
      </c>
      <c r="GD224" s="46">
        <f>IF(AND($DS224,GC224),
IF(BC224="","Debes escribir el número de días de prima salarial. ",
IF( IFERROR(INT(BC224),1.1) &lt;&gt; IFERROR(_xlfn.NUMBERVALUE(BC224),1), "La cantidad de días de prima salarial debe ser un número entero. ", "")
),
""
)</f>
        <v/>
      </c>
      <c r="GE224" s="46">
        <f>IF(AND($DS224,GC224),
IF(BD224="","Debes escribir el valor de los días de prima salarial. ",
IF( ISERR(_xlfn.NUMBERVALUE(BD224)), "El valor de los días de prima salarial debe ser un número válido. ", "")
),
""
)</f>
        <v/>
      </c>
      <c r="GF224" s="46">
        <f>IF($DS224,
IF( AND(BE224&lt;&gt;"", ISERR(_xlfn.NUMBERVALUE(BE224))), "El valor de la prima NO saliarial debe ser un número válido. ", "")
)</f>
        <v/>
      </c>
      <c r="GG224" s="46">
        <f>CONCATENATE(BF224,BG224,BH224)&lt;&gt;""</f>
        <v/>
      </c>
      <c r="GH224" s="46">
        <f>IF(AND($DS224,GG224),
IF(BF224="","Debes escribir el valor de las cesantías. ",
IF( ISERR(_xlfn.NUMBERVALUE(BF224)), "El valor de las cesantías debe ser un número válido. ", "")
),
""
)</f>
        <v/>
      </c>
      <c r="GI224" s="46">
        <f>IF(AND($DS224,GG224),
IF(BG224="","Debes escribir el % de cesantías. ",
IF( ISERR(_xlfn.NUMBERVALUE(BG224)), "El % de cesantías debe ser un número válido. ", "")
),
""
)</f>
        <v/>
      </c>
      <c r="GJ224" s="46">
        <f>IF(AND($DS224,GG224),
IF(BH224="","Debes escribir el valor de intereses de cesantías. ",
IF( ISERR(_xlfn.NUMBERVALUE(BH224)), "El valor de intereses de cesantías debe ser un número válido. ", "")
),
""
)</f>
        <v/>
      </c>
      <c r="GK224" s="46">
        <f>CONCATENATE(BI224,BJ224,BK224)&lt;&gt;""</f>
        <v/>
      </c>
      <c r="GL224" s="46">
        <f>IF(AND($DS224,GK224),
IF(BI224="","Debes escribir el número de días de incapacidad. ",
IF( IFERROR(INT(BI224),1.1) &lt;&gt; IFERROR(_xlfn.NUMBERVALUE(BI224),1), "La cantidad de días de incapacidad debe ser un número entero. ", "")
),
""
)</f>
        <v/>
      </c>
      <c r="GM224" s="46">
        <f>IF(AND($DS224,GK224),
IF(BJ224="","Debes escribir el tipo de incapacidad. ",
IF(_xlfn.IFNA(VLOOKUP(BJ224,TIPO_DE_INCAPACIDAD,1,FALSE),-1)=-1,"El tipo de incapacidad es inválida (por favor seleccionarlo de la lista). ","")
),
""
)</f>
        <v/>
      </c>
      <c r="GN224" s="46">
        <f>IF(AND($DS224,GK224),
IF(BK224="","Debes escribir el valor de la incapacidad. ",
IF( ISERR(_xlfn.NUMBERVALUE(BK224)), "El valor de la incapacidad debe ser un número válido. ", "")
),
""
)</f>
        <v/>
      </c>
      <c r="GO224" s="46">
        <f>CONCATENATE(BL224,BM224)&lt;&gt;""</f>
        <v/>
      </c>
      <c r="GP224" s="46">
        <f>IF(AND($DS224,GO224),
IF(BL224="","Debes escribir el número de días de licencia de maternidad o paternidad. ",
IF( IFERROR(INT(BL224),1.1) &lt;&gt; IFERROR(_xlfn.NUMBERVALUE(BL224),1), "La cantidad de días de licencia de maternidad o paternidad debe ser un número entero. ", "")
),
""
)</f>
        <v/>
      </c>
      <c r="GQ224" s="46">
        <f>IF(AND($DS224,GO224),
IF(BM224="","Debes escribir el valor de la licencia de maternidad o paternidad. ",
IF( ISERR(_xlfn.NUMBERVALUE(BM224)), "El valor de la licencia de maternidad o paternidad debe ser un número válido. ", "")
),
""
)</f>
        <v/>
      </c>
      <c r="GR224" s="46">
        <f>CONCATENATE(BN224,BO224)&lt;&gt;""</f>
        <v/>
      </c>
      <c r="GS224" s="46">
        <f>IF(AND($DS224,GR224),
IF(BN224="","Debes escribir el número de días de licencia remunerada. ",
IF( IFERROR(INT(BN224),1.1) &lt;&gt; IFERROR(_xlfn.NUMBERVALUE(BN224),1), "La cantidad de días de licencia remunerada debe ser un número entero. ", "")
),
""
)</f>
        <v/>
      </c>
      <c r="GT224" s="46">
        <f>IF(AND($DS224,GR224),
IF(BO224="","Debes escribir el valor de la licencia remunerada. ",
IF( ISERR(_xlfn.NUMBERVALUE(BO224)), "El valor de la licencia remunerada debe ser un número válido. ", "")
),
""
)</f>
        <v/>
      </c>
      <c r="GU224" s="46">
        <f>IF($DS224,
IF( AND(BP224&lt;&gt;"", ISERR(_xlfn.NUMBERVALUE(BP224))), "El valor de la licencia NO remunerada debe ser un número válido. ", "")
)</f>
        <v/>
      </c>
      <c r="GV224" s="46">
        <f>IF($DS224,
IF( AND(BQ224&lt;&gt;"", ISERR(_xlfn.NUMBERVALUE(BQ224))), "El valor de auxilios salariales debe ser un número válido. ", "")
)</f>
        <v/>
      </c>
      <c r="GW224" s="46">
        <f>IF($DS224,
IF( AND(BR224&lt;&gt;"", ISERR(_xlfn.NUMBERVALUE(BR224))), "El valor de auxilios NO salariales debe ser un número válido. ", "")
)</f>
        <v/>
      </c>
      <c r="GX224" s="46">
        <f>IF($DS224,
IF( AND(BS224&lt;&gt;"", ISERR(_xlfn.NUMBERVALUE(BS224))), "El valor de bonos salariales debe ser un número válido. ", "")
)</f>
        <v/>
      </c>
      <c r="GY224" s="46">
        <f>IF($DS224,
IF( AND(BT224&lt;&gt;"", ISERR(_xlfn.NUMBERVALUE(BT224))), "El valor de bonos NO salariales debe ser un número válido. ", "")
)</f>
        <v/>
      </c>
      <c r="GZ224" s="46">
        <f>IF($DS224,
IF( AND(BU224&lt;&gt;"", ISERR(_xlfn.NUMBERVALUE(BU224))), "El valor de bonos salariales de alimentación debe ser un número válido. ", "")
)</f>
        <v/>
      </c>
      <c r="HA224" s="46">
        <f>IF($DS224,
IF( AND(BV224&lt;&gt;"", ISERR(_xlfn.NUMBERVALUE(BV224))), "El valor de bonos NO salariales de alimentación debe ser un número válido. ", "")
)</f>
        <v/>
      </c>
      <c r="HB224" s="46">
        <f>IF($DS224,
IF( AND(BW224&lt;&gt;"", ISERR(_xlfn.NUMBERVALUE(BW224))), "El valor de bonificaciones salariales debe ser un número válido. ", "")
)</f>
        <v/>
      </c>
      <c r="HC224" s="46">
        <f>IF($DS224,
IF( AND(BX224&lt;&gt;"", ISERR(_xlfn.NUMBERVALUE(BX224))), "El valor de bonificaciones NO salariales debe ser un número válido. ", "")
)</f>
        <v/>
      </c>
      <c r="HD224" s="46">
        <f>IF($DS224,
IF( AND(BY224&lt;&gt;"", ISERR(_xlfn.NUMBERVALUE(BY224))), "El valor de compensaciones ordinarias debe ser un número válido. ", "")
)</f>
        <v/>
      </c>
      <c r="HE224" s="46">
        <f>IF($DS224,
IF( AND(BZ224&lt;&gt;"", ISERR(_xlfn.NUMBERVALUE(BZ224))), "El valor de compensaciones extraordinarias debe ser un número válido. ", "")
)</f>
        <v/>
      </c>
      <c r="HF224" s="46">
        <f>IF($DS224,
IF( AND(CA224&lt;&gt;"", ISERR(_xlfn.NUMBERVALUE(CA224))), "El valor de comisiones debe ser un número válido. ", "")
)</f>
        <v/>
      </c>
      <c r="HG224" s="46">
        <f>IF($DS224,
IF( AND(CB224&lt;&gt;"", ISERR(_xlfn.NUMBERVALUE(CB224))), "El valor de ausencia por huega debe ser un número válido. ", "")
)</f>
        <v/>
      </c>
      <c r="HH224" s="46">
        <f>IF($DS224,
IF( AND(CC224&lt;&gt;"", ISERR(_xlfn.NUMBERVALUE(CC224))), "El valor de anticipos debe ser un número válido. ", "")
)</f>
        <v/>
      </c>
      <c r="HI224" s="46">
        <f>IF($DS224,
IF( AND(CD224&lt;&gt;"", ISERR(_xlfn.NUMBERVALUE(CD224))), "El valor de pagos a terceros debe ser un número válido. ", "")
)</f>
        <v/>
      </c>
      <c r="HJ224" s="46">
        <f>IF($DS224,
IF( AND(CE224&lt;&gt;"", ISERR(_xlfn.NUMBERVALUE(CE224))), "El valor de dotación debe ser un número válido. ", "")
)</f>
        <v/>
      </c>
      <c r="HK224" s="46">
        <f>IF($DS224,
IF( AND(CF224&lt;&gt;"", ISERR(_xlfn.NUMBERVALUE(CF224))), "El valor de apoyo sostenibilidad debe ser un número válido. ", "")
)</f>
        <v/>
      </c>
      <c r="HL224" s="46">
        <f>IF($DS224,
IF( AND(CG224&lt;&gt;"", ISERR(_xlfn.NUMBERVALUE(CG224))), "El valor de teletrabajo debe ser un número válido. ", "")
)</f>
        <v/>
      </c>
      <c r="HM224" s="46">
        <f>IF($DS224,
IF( AND(CH224&lt;&gt;"", ISERR(_xlfn.NUMBERVALUE(CH224))), "El valor de bonificación de retiro debe ser un número válido. ", "")
)</f>
        <v/>
      </c>
      <c r="HN224" s="46">
        <f>IF($DS224,
IF( AND(CI224&lt;&gt;"", ISERR(_xlfn.NUMBERVALUE(CI224))), "El valor de indemnización de retiro debe ser un número válido. ", "")
)</f>
        <v/>
      </c>
      <c r="HO224" s="46">
        <f>IF($DS224,
IF( AND(CJ224&lt;&gt;"", ISERR(_xlfn.NUMBERVALUE(CJ224))), "El valor de reintegros debe ser un número válido. ", "")
)</f>
        <v/>
      </c>
      <c r="HP224" s="46">
        <f>CONCATENATE(CK224,CL224,CM224)&lt;&gt;""</f>
        <v/>
      </c>
      <c r="HQ224" s="46">
        <f>IF(AND($DS224,HP224),
IF(CK224="","Debes escribir la descripción de otro concepto no categorizado. ",""),
""
)</f>
        <v/>
      </c>
      <c r="HR224" s="46">
        <f>IF(AND($DS224,HP224),
IF(CONCATENATE(CL224,CM224)="","Debes escribir al menos un valor de concepto no categorizado (salarial o no salarial). ",
IF(ISERR(_xlfn.NUMBERVALUE(CL224)),"El valor salarial concepto no categorizado debe ser un número válido. ","")
),
""
)</f>
        <v/>
      </c>
      <c r="HS224" s="46">
        <f>IF(AND($DS224,HP224),
IF(CONCATENATE(CL224,CM224)="","Debes escribir al menos un valor de concepto no categorizado (salarial o no salarial). ",
IF(ISERR(_xlfn.NUMBERVALUE(CM224)),"El valor NO salarial concepto no categorizado debe ser un número válido. ","")
),
""
)</f>
        <v/>
      </c>
      <c r="HT224" s="46">
        <f>IF($DS224,
IF(CN224="","Debes escribir el porcentaje del aporte a salud. ",
IF( ISERR(_xlfn.NUMBERVALUE(CN224)), "El valor del porcentaje del aporte a salud debe ser un número válido. ", "")
)
)</f>
        <v/>
      </c>
      <c r="HU224" s="46">
        <f>IF($DS224,
IF(CO224="","Debes escribir el valor del aporte a salud. ",
IF( ISERR(_xlfn.NUMBERVALUE(CO224)), "El valor del aporte a salud debe ser un número válido. ", "")
)
)</f>
        <v/>
      </c>
      <c r="HV224" s="46">
        <f>IF($DS224,
IF( AND(CP224&lt;&gt;"", ISERR(_xlfn.NUMBERVALUE(CP224))), "El valor plan complementario debe ser un número válido. ", "")
)</f>
        <v/>
      </c>
      <c r="HW224" s="46">
        <f>IF($DS224,
IF(CQ224="","Debes escribir el porcentaje del aporte a pensión. ",
IF( ISERR(_xlfn.NUMBERVALUE(CQ224)), "El valor del porcentaje del aporte a pensión debe ser un número válido. ", "")
)
)</f>
        <v/>
      </c>
      <c r="HX224" s="46">
        <f>IF($DS224,
IF(CR224="","Debes escribir el valor del aporte a pensión. ",
IF( ISERR(_xlfn.NUMBERVALUE(CR224)), "El valor del aporte a salud debe ser un número válido. ", "")
)
)</f>
        <v/>
      </c>
      <c r="HY224" s="46">
        <f>IF($DS224,
IF( AND(CS224&lt;&gt;"", ISERR(_xlfn.NUMBERVALUE(CS224))), "El valor pensión voluntaria debe ser un número válido. ", "")
)</f>
        <v/>
      </c>
      <c r="HZ224" s="46">
        <f>CONCATENATE(CT224,CU224,CV224,CW224)&lt;&gt;""</f>
        <v/>
      </c>
      <c r="IA224" s="46">
        <f>IF(AND($DS224,HZ224),
IF(CT224="","Debes escribir el % del fondo de seguridad pensional. ",
IF( ISERR(_xlfn.NUMBERVALUE(CT224)), "El % del fondo de seguridad debe ser un número válido. ", "")
),
""
)</f>
        <v/>
      </c>
      <c r="IB224" s="46">
        <f>IF(AND($DS224,HZ224),
IF(CU224="","Debes escribir el valor del aporte al fondo de solidaridad pensional. ",
IF( ISERR(_xlfn.NUMBERVALUE(CU224)), "El valor del aporte al fondo de solidaridad pensional debe ser un número válido. ", "")
),
""
)</f>
        <v/>
      </c>
      <c r="IC224" s="46">
        <f>IF(AND($DS224,HZ224),
IF(CV224="","Debes escribir el % del fondo de subsistencia. ",
IF( ISERR(_xlfn.NUMBERVALUE(CV224)), "El % del fondo de subsistencia debe ser un número válido. ", "")
),
""
)</f>
        <v/>
      </c>
      <c r="ID224" s="46">
        <f>IF(AND($DS224,HZ224),
IF(CW224="","Debes escribir el valor del fondo de subsistencia. ",
IF( ISERR(_xlfn.NUMBERVALUE(CW224)), "El valor del fondo de subsistencia debe ser un número válido. ", "")
),
""
)</f>
        <v/>
      </c>
      <c r="IE224" s="46">
        <f>CONCATENATE(CX224,CY224)&lt;&gt;""</f>
        <v/>
      </c>
      <c r="IF224" s="46">
        <f>IF(AND($DS224,IE224),
IF(CX224="","Debes escribir el % de sindicato. ",
IF( ISERR(_xlfn.NUMBERVALUE(CX224)), "El % de sindicato debe ser un número válido. ", "")
),
""
)</f>
        <v/>
      </c>
      <c r="IG224" s="46">
        <f>IF(AND($DS224,IE224),
IF(CY224="","Debes escribir el valor del sindicato. ",
IF( ISERR(_xlfn.NUMBERVALUE(CY224)), "El valor del sindicato debe ser un número válido. ", "")
),
""
)</f>
        <v/>
      </c>
      <c r="IH224" s="46">
        <f>IF($DS224,
IF( AND(CZ224&lt;&gt;"", ISERR(_xlfn.NUMBERVALUE(CZ224))), "El valor de sanción pública debe ser un número válido. ", "")
)</f>
        <v/>
      </c>
      <c r="II224" s="46">
        <f>IF($DS224,
IF( AND(DA224&lt;&gt;"", ISERR(_xlfn.NUMBERVALUE(DA224))), "El valor de sanción privada debe ser un número válido. ", "")
)</f>
        <v/>
      </c>
      <c r="IJ224" s="46">
        <f>CONCATENATE(DB224,DC224)&lt;&gt;""</f>
        <v/>
      </c>
      <c r="IK224" s="46">
        <f>IF(AND($DS224,IJ224),
IF(DB224="","Debes escribir la descripción de libranza. ",""),
""
)</f>
        <v/>
      </c>
      <c r="IL224" s="46">
        <f>IF(AND($DS224,IJ224),
IF(DC224="","Debes escribir la cuota libranza. ",
IF(ISERR(_xlfn.NUMBERVALUE(DC224)),"El valor de la cuota libranza debe ser un número válido. ","")
),
""
)</f>
        <v/>
      </c>
      <c r="IM224" s="46">
        <f>IF($DS224,
IF( AND(DD224&lt;&gt;"", ISERR(_xlfn.NUMBERVALUE(DD224))), "El valor de pagos a terceros debe ser un número válido. ", "")
)</f>
        <v/>
      </c>
      <c r="IN224" s="46">
        <f>IF($DS224,
IF( AND(DE224&lt;&gt;"", ISERR(_xlfn.NUMBERVALUE(DE224))), "El valor de anticipos debe ser un número válido. ", "")
)</f>
        <v/>
      </c>
      <c r="IO224" s="46">
        <f>IF($DS224,
IF( AND(DF224&lt;&gt;"", ISERR(_xlfn.NUMBERVALUE(DF224))), "El valor de AFC debe ser un número válido. ", "")
)</f>
        <v/>
      </c>
      <c r="IP224" s="46">
        <f>IF($DS224,
IF( AND(DG224&lt;&gt;"", ISERR(_xlfn.NUMBERVALUE(DG224))), "El valor de rete-fuente debe ser un número válido. ", "")
)</f>
        <v/>
      </c>
      <c r="IQ224" s="46">
        <f>IF($DS224,
IF( AND(DH224&lt;&gt;"", ISERR(_xlfn.NUMBERVALUE(DH224))), "El valor de cooperativa de trabajo debe ser un número válido. ", "")
)</f>
        <v/>
      </c>
      <c r="IR224" s="46">
        <f>IF($DS224,
IF( AND(DI224&lt;&gt;"", ISERR(_xlfn.NUMBERVALUE(DI224))), "El valor de embargo fiscal debe ser un número válido. ", "")
)</f>
        <v/>
      </c>
      <c r="IS224" s="46">
        <f>IF($DS224,
IF( AND(DJ224&lt;&gt;"", ISERR(_xlfn.NUMBERVALUE(DJ224))), "El valor de educación debe ser un número válido. ", "")
)</f>
        <v/>
      </c>
      <c r="IT224" s="46">
        <f>IF($DS224,
IF( AND(DK224&lt;&gt;"", ISERR(_xlfn.NUMBERVALUE(DK224))), "El valor de reintegro debe ser un número válido. ", "")
)</f>
        <v/>
      </c>
      <c r="IU224" s="46">
        <f>IF($DS224,
IF( AND(DL224&lt;&gt;"", ISERR(_xlfn.NUMBERVALUE(DL224))), "El valor de deuda debe ser un número válido. ", "")
)</f>
        <v/>
      </c>
      <c r="IV224" s="46">
        <f>IF($DS224,
IF( AND(DM224&lt;&gt;"", ISERR(_xlfn.NUMBERVALUE(DM224))), "El valor de otras deducciones debe ser un número válido. ", "")
)</f>
        <v/>
      </c>
      <c r="IW224" s="46">
        <f>IF($DS224,
IF(DN224="","Debes escribir el valor de los devengos totales. ",
IF( ISERR(_xlfn.NUMBERVALUE(DN224)), "El valor de los devengos totales debe ser un número válido. ", "")
)
)</f>
        <v/>
      </c>
      <c r="IX224" s="46">
        <f>IF($DS224,
IF(DO224="","Debes escribir el valor de las deducciones totales. ",
IF( ISERR(_xlfn.NUMBERVALUE(DO224)), "El valor de las deducciones totales debe ser un número válido. ", "")
)
)</f>
        <v/>
      </c>
      <c r="IY224" s="46">
        <f>IF($DS224,
IF(DP224="","Debes escribir el valor del salario total. ",
IF( ISERR(_xlfn.NUMBERVALUE(DP224)), "El valor del salario total debe ser un número válido. ", "")
)
)</f>
        <v/>
      </c>
    </row>
    <row r="225">
      <c r="B225" s="48" t="n">
        <v>213</v>
      </c>
      <c r="C225" s="61">
        <f>IF(AND(DS225,DP225&lt;&gt;""),
IF(DQ225="","OK","Error"),
""
)</f>
        <v/>
      </c>
      <c r="D225" s="53" t="n"/>
      <c r="E225" s="52" t="n"/>
      <c r="F225" s="112" t="n"/>
      <c r="G225" s="52" t="n"/>
      <c r="H225" s="53" t="n"/>
      <c r="I225" s="52" t="n"/>
      <c r="J225" s="52" t="n"/>
      <c r="K225" s="53" t="n"/>
      <c r="L225" s="55" t="n"/>
      <c r="M225" s="108" t="n"/>
      <c r="N225" s="56" t="n"/>
      <c r="O225" s="52" t="n"/>
      <c r="P225" s="52" t="n"/>
      <c r="Q225" s="52" t="n"/>
      <c r="R225" s="52" t="n"/>
      <c r="S225" s="52" t="n"/>
      <c r="T225" s="53" t="n"/>
      <c r="U225" s="52" t="n"/>
      <c r="V225" s="52" t="n"/>
      <c r="W225" s="55" t="n"/>
      <c r="X225" s="55" t="n"/>
      <c r="Y225" s="52" t="n"/>
      <c r="Z225" s="55" t="n"/>
      <c r="AA225" s="52" t="n"/>
      <c r="AB225" s="53" t="n"/>
      <c r="AC225" s="53" t="n"/>
      <c r="AD225" s="53" t="n"/>
      <c r="AE225" s="177" t="n"/>
      <c r="AF225" s="113" t="n"/>
      <c r="AG225" s="177" t="n"/>
      <c r="AH225" s="178" t="n"/>
      <c r="AI225" s="178" t="n"/>
      <c r="AJ225" s="178" t="n"/>
      <c r="AK225" s="114" t="n"/>
      <c r="AL225" s="178" t="n"/>
      <c r="AM225" s="114" t="n"/>
      <c r="AN225" s="178" t="n"/>
      <c r="AO225" s="114" t="n"/>
      <c r="AP225" s="178" t="n"/>
      <c r="AQ225" s="114" t="n"/>
      <c r="AR225" s="178" t="n"/>
      <c r="AS225" s="114" t="n"/>
      <c r="AT225" s="178" t="n"/>
      <c r="AU225" s="114" t="n"/>
      <c r="AV225" s="178" t="n"/>
      <c r="AW225" s="114" t="n"/>
      <c r="AX225" s="178" t="n"/>
      <c r="AY225" s="114" t="n"/>
      <c r="AZ225" s="178" t="n"/>
      <c r="BA225" s="114" t="n"/>
      <c r="BB225" s="178" t="n"/>
      <c r="BC225" s="114" t="n"/>
      <c r="BD225" s="178" t="n"/>
      <c r="BE225" s="178" t="n"/>
      <c r="BF225" s="178" t="n"/>
      <c r="BG225" s="59" t="n"/>
      <c r="BH225" s="178" t="n"/>
      <c r="BI225" s="114" t="n"/>
      <c r="BJ225" s="53" t="n"/>
      <c r="BK225" s="178" t="n"/>
      <c r="BL225" s="114" t="n"/>
      <c r="BM225" s="178" t="n"/>
      <c r="BN225" s="114" t="n"/>
      <c r="BO225" s="178" t="n"/>
      <c r="BP225" s="178" t="n"/>
      <c r="BQ225" s="178" t="n"/>
      <c r="BR225" s="178" t="n"/>
      <c r="BS225" s="178" t="n"/>
      <c r="BT225" s="178" t="n"/>
      <c r="BU225" s="178" t="n"/>
      <c r="BV225" s="178" t="n"/>
      <c r="BW225" s="178" t="n"/>
      <c r="BX225" s="178" t="n"/>
      <c r="BY225" s="178" t="n"/>
      <c r="BZ225" s="178" t="n"/>
      <c r="CA225" s="178" t="n"/>
      <c r="CB225" s="178" t="n"/>
      <c r="CC225" s="178" t="n"/>
      <c r="CD225" s="178" t="n"/>
      <c r="CE225" s="178" t="n"/>
      <c r="CF225" s="178" t="n"/>
      <c r="CG225" s="178" t="n"/>
      <c r="CH225" s="178" t="n"/>
      <c r="CI225" s="178" t="n"/>
      <c r="CJ225" s="178" t="n"/>
      <c r="CK225" s="53" t="n"/>
      <c r="CL225" s="178" t="n"/>
      <c r="CM225" s="178" t="n"/>
      <c r="CN225" s="60" t="n"/>
      <c r="CO225" s="177" t="n"/>
      <c r="CP225" s="178" t="n"/>
      <c r="CQ225" s="60" t="n"/>
      <c r="CR225" s="177" t="n"/>
      <c r="CS225" s="178" t="n"/>
      <c r="CT225" s="59" t="n"/>
      <c r="CU225" s="178" t="n"/>
      <c r="CV225" s="59" t="n"/>
      <c r="CW225" s="178" t="n"/>
      <c r="CX225" s="59" t="n"/>
      <c r="CY225" s="178" t="n"/>
      <c r="CZ225" s="178" t="n"/>
      <c r="DA225" s="178" t="n"/>
      <c r="DB225" s="53" t="n"/>
      <c r="DC225" s="178" t="n"/>
      <c r="DD225" s="178" t="n"/>
      <c r="DE225" s="178" t="n"/>
      <c r="DF225" s="178" t="n"/>
      <c r="DG225" s="178" t="n"/>
      <c r="DH225" s="178" t="n"/>
      <c r="DI225" s="178" t="n"/>
      <c r="DJ225" s="178" t="n"/>
      <c r="DK225" s="178" t="n"/>
      <c r="DL225" s="178" t="n"/>
      <c r="DM225" s="178" t="n"/>
      <c r="DN225" s="177" t="n"/>
      <c r="DO225" s="177" t="n"/>
      <c r="DP225" s="177" t="n"/>
      <c r="DQ225" s="76">
        <f>IF(AND(DS225,DP225&lt;&gt;""),
CONCATENATE(DT225,DU225,DV225,DW225,DX225,DY225,DZ225,EA225,EB225,EC225,ED225,EE225,EF225,EG225,EH225,EI225,EJ225,EK225,EL225,EM225,EN225,EO225,EP225,EQ225,ES225,ET225,EU225,EV225,EW225,EX225,EY225,EZ225,FA225,FC225,FD225,FF225,FG225,FI225,FJ225,FL225,FM225,FO225,FP225,FR225,FS225,FU225,FV225,FX225,FY225,GA225,GB225,GD225,GE225,GF225,GH225,GI225,GJ225,GL225,GM225,GN225,GP225,GQ225,GS225,GT225,GU225,GV225,GW225,GX225,GY225,GZ225,HA225,HB225,HC225,HD225,HE225,HF225,HG225,HH225,HI225,HJ225,HK225,HL225,HM225,HN225,HO225,HQ225,HR225,HS225,HT225,HU225,HV225,HW225,HX225,HY225,IA225,IB225,IC225,ID225,IF225,IG225,IH225,II225,IK225,IL225,IM225,IN225,IO225,IP225,IQ225,IR225,IS225,IT225,IU225,IV225,IW225,IX225,IY225,IZ225),
""
)</f>
        <v/>
      </c>
      <c r="DR225" s="53" t="n"/>
      <c r="DS225" s="46">
        <f>CONCATENATE(D225,$E225,$F225,$G225,H225,$I225,$J225,K225,$L225,$M225,N225,$O225,$P225,$Q225,$R225,$S225,T225,$U225,$V225,$W225,$X225,$Y225,$Z225,$AA225,AB225,AC225,AD225,$AE225,$AF225,$AG225,AH225,AI225,AJ225,AK225,AL225,AM225,AN225,AO225,AP225,AQ225,AR225,AS225,AT225,AU225,AV225,AW225,AX225,AY225,AZ225,BA225,BB225,BC225,BD225,BE225,BF225,BG225,BH225,BI225,BJ225,BK225,BL225,BM225,BN225,BO225,BP225,BQ225,BR225,BS225,BT225,BU225,BV225,BW225,BX225,BY225,BZ225,CA225,CB225,CC225,CD225,CE225,CF225,CG225,CH225,CI225,CJ225,CK225,CL225,CM225,$CN225,$CO225,CP225,$CQ225,$CR225,CS225,CT225,CU225,CV225,CW225,CX225,CY225,CZ225,DA225,DB225,DC225,DD225,DE225,DF225,DG225,DH225,DI225,DJ225,DK225,DL225,DM225,$DN225,$DO225,$DP225,DR225)&lt;&gt;""</f>
        <v/>
      </c>
      <c r="DT225" s="46">
        <f>IF(AND($DS225,$E$4&lt;&gt;""),
IF(LEFT($E$4,2) = "1.",
IF(D225&lt;&gt;"","El CUNE sólo se envía en operaciones de novedad o ajuste. ",""),
IF(D225="","Debes escribir un CUNE válido para realizar operaciones de novedad o ajuste. ","")),
""
)</f>
        <v/>
      </c>
      <c r="DU225" s="46">
        <f>IF($DS225,
IF(E225="","Debes seleccionar el tipo de documento del empleado. ",
IF(_xlfn.IFNA(VLOOKUP(E225,TIPO_DE_DOCUMENTO,1,FALSE),-1)=-1,"El tipo de documento no es válido (por favor seleccionarlo de la lista). ","")
)
)</f>
        <v/>
      </c>
      <c r="DV225" s="46">
        <f>IF($DS225,
IF(F225="","Debes escribir el número de documento del empleado. ","")
)</f>
        <v/>
      </c>
      <c r="DW225" s="46">
        <f>IF($DS225,
IF(G225="","Debes escribir el primer nombre del empleado. ","")
)</f>
        <v/>
      </c>
      <c r="DY225" s="46">
        <f>IF($DS225,
IF(I225="","Debes escribir el primer apellido del empleado. ","")
)</f>
        <v/>
      </c>
      <c r="DZ225" s="46">
        <f>IF($DS225,
IF(J225="","Debes escribir el segundo apellido del empleado. ","")
)</f>
        <v/>
      </c>
      <c r="EB225" s="46">
        <f>IF($DS225,
IF(L225="","Debes escribir la fecha de ingreso del empleado. ",
IF(ISERR(DATE(YEAR(L225),MONTH(L225),DAY(L225))), "El valor ingresado en fecha de ingreso no tiene un formato válido. ","")
)
)</f>
        <v/>
      </c>
      <c r="EC225" s="46">
        <f>IF($DS225,
IF(M225="","Debes escribir el tiempo laborado. ",
IF( IFERROR(INT(M225),1.1) &lt;&gt; IFERROR(_xlfn.NUMBERVALUE(M225),1), "El valor de los días trabajados debe ser un número entero. ", "")
)
)</f>
        <v/>
      </c>
      <c r="ED225" s="46">
        <f>IF($DS225,
IF( AND(N225&lt;&gt;"", ISERR(DATE(YEAR(N225),MONTH(N225),DAY(N225))) ), "El valor ingresado en fecha de ingreso no tiene un formato válido. ",
IF( AND(N225&lt;&gt;"", $E$6&lt;&gt;"", DATE(YEAR(N225), MONTH(N225), 1) &lt;&gt; IFERROR(DATE(MID($E$6, 1, 4), MID($E$6, 6, 2),1), "1/1/1900") ), "La fecha de retiro debe estar dentro del período liquidado. ", "")
)
)</f>
        <v/>
      </c>
      <c r="EE225" s="46">
        <f>IF($DS225,
IF(O225="","Debes seleccionar el tipo de trabajador. ",
IF(_xlfn.IFNA(VLOOKUP(O225,TIPO_DE_TRABAJADOR,1,FALSE),-1)=-1,"El tipo de trabajador no es válido (por favor seleccionarlo de la lista). ","")
)
)</f>
        <v/>
      </c>
      <c r="EF225" s="46">
        <f>IF($DS225,
IF(P225="","Debes seleccionar si es un trabajador dependiente pensionado por vejez. ",
IF(_xlfn.IFNA(VLOOKUP(P225,SUBTIPO_DE_TRABAJADOR,1,FALSE),-1)=-1,"El tipo de trabajador dependiente pensionado por vejez no es válido (por favor seleccionarlo de la lista). ","")
)
)</f>
        <v/>
      </c>
      <c r="EG225" s="46">
        <f>IF($DS225,
IF(Q225="","Debes seleccionar el tipo de contrato del trabajador. ",
IF(_xlfn.IFNA(VLOOKUP(Q225,TIPO_DE_CONTRATO,1,FALSE),-1)=-1,"El tipo de contrato del trabajador no es válido (por favor seleccionarlo de la lista). ","")
)
)</f>
        <v/>
      </c>
      <c r="EH225" s="46">
        <f>IF($DS225,
IF(R225="","Debes seleccionar si es un salario integral. ",
IF(_xlfn.IFNA(VLOOKUP(R225,SI_NO,1,FALSE),-1)=-1,"Valor no válido para salario integral (por favor seleccionarlo de la lista). ","")
)
)</f>
        <v/>
      </c>
      <c r="EI225" s="46">
        <f>IF($DS225,
IF(S225="","Debes seleccionar si el trabajador realiza actividades de riesgo. ",
IF(_xlfn.IFNA(VLOOKUP(S225,SI_NO,1,FALSE),-1)=-1,"Valor no válido para actividad de alto riesgo (por favor seleccionarlo de la lista). ","")
)
)</f>
        <v/>
      </c>
      <c r="EK225" s="46">
        <f>IF($DS225,
IF(U225="","Debes escribir el código del municipio de residencia del trabajador. ",
IF(_xlfn.IFNA(VLOOKUP(U225,MUNICIPIO,1,FALSE),-1)=-1,"El municipio de residencia del trabajador es inválido (por favor seleccionarlo de la lista). ","")
)
)</f>
        <v/>
      </c>
      <c r="EL225" s="46">
        <f>IF($DS225,
IF(V225="","Debes escribir el la dirección de residendia del trabajador. ","")
)</f>
        <v/>
      </c>
      <c r="EM225" s="46">
        <f>IF($DS225,
IF(W225="","Debes escribir la fecha de inicio de la liquidación. ",
IF(ISERR(DATE(YEAR(W225),MONTH(W225),DAY(W225))),"El valor ingresado en fecha de inicio de liquidación no tiene un formato válido. ",
IF( AND($E$6&lt;&gt;"", DATE(YEAR(W225), MONTH(W225), 1) &lt;&gt; IFERROR(DATE(MID($E$6, 1, 4), MID($E$6, 6, 2),1), "1/1/1900") ), "La fecha de inicio de la liquidación debe estar dentro del período liquidado. ", "")
)
)
)</f>
        <v/>
      </c>
      <c r="EN225" s="46">
        <f>IF($DS225,
IF(X225="","Debes escribir la fecha de fin de la liquidación. ",
IF(ISERR(DATE(YEAR(X225),MONTH(X225),DAY(X225))),"El valor ingresado en fecha de fin de liquidación no tiene un formato válido. ",
IF( AND($E$6&lt;&gt;"", DATE(YEAR(X225), MONTH(X225), 1) &lt;&gt; IFERROR(DATE(MID($E$6, 1, 4), MID($E$6, 6, 2),1), "1/1/1900") ), "La fecha de fin de la liquidación debe estar dentro del período liquidado. ", "")
)
)
)</f>
        <v/>
      </c>
      <c r="EO225" s="46">
        <f>IF($DS225,
IF(Y225="","Debes escribir la frecuencia de pago del trabajador. ",
IF(_xlfn.IFNA(VLOOKUP(Y225,PERÍODO_DE_NÓMINA,1,FALSE),-1)=-1,"La frecuencia de pago es inválida (por favor seleccionarlo de la lista). ","")
)
)</f>
        <v/>
      </c>
      <c r="EP225" s="46">
        <f>IF($DS225,
IF(Z225="","Debes escribir la fecha de pago. ",
IF(ISERR(DATE(YEAR(Z225),MONTH(Z225),DAY(Z225))), "El valor ingresado en fecha de pago no tiene un formato válido. ","")
)
)</f>
        <v/>
      </c>
      <c r="EQ225" s="46">
        <f>IF($DS225,
IF(AA225="","Debes escribir el medio de pago. ",
IF(_xlfn.IFNA(VLOOKUP(AA225,MEDIOS_DE_PAGO,1,FALSE),-1)=-1,"El medio de pago es inválido (por favor seleccionarlo de la lista). ","")
)
)</f>
        <v/>
      </c>
      <c r="ER225" s="46">
        <f>OR(AA225='Tablas '!$T$4,AA225='Tablas '!$T$7,AA225='Tablas '!$T$8,AA225='Tablas '!$T$11)</f>
        <v/>
      </c>
      <c r="ES225" s="46">
        <f>IF(AND($DS225,ER225),
IF(AB225="","Debes escribir la entidad bancaria. ",""),
""
)</f>
        <v/>
      </c>
      <c r="ET225" s="46">
        <f>IF(AND($DS225,ER225),
IF(AC225="","Debes escribir el tipo de cuenta bancaria. ",
IF(_xlfn.IFNA(VLOOKUP(AC225,TIPO_DE_CUENTA,1,FALSE),-1)=-1,"El tipo de cuenta bancaria es inválida (por favor seleccionarlo de la lista). ","")
),
""
)</f>
        <v/>
      </c>
      <c r="EU225" s="46">
        <f>IF(AND($DS225,ER225),
IF(AD225="","Debes escribir el número de cuenta bancaria. ",""),
""
)</f>
        <v/>
      </c>
      <c r="EV225" s="46">
        <f>IF($DS225,
IF(AE225="","Debes escribir el valor del sueldo básico. ",
IF( ISERR(_xlfn.NUMBERVALUE(AE225)), "El valor del sueldo básico debe ser un número válido. ", "")
)
)</f>
        <v/>
      </c>
      <c r="EW225" s="46">
        <f>IF($DS225,
IF(AF225="","Debes escribir el número de días trabajados. ",
IF( IFERROR(INT(AF225),1.1) &lt;&gt; IFERROR(_xlfn.NUMBERVALUE(AF225),1), "La cantidad de días trabajados debe ser un número entero. ", "")
)
)</f>
        <v/>
      </c>
      <c r="EX225" s="46">
        <f>IF($DS225,
IF(AG225="","Debes escribir el valor del sueldo trabajado. ",
IF( ISERR(_xlfn.NUMBERVALUE(AG225)), "El valor del sueldo trabajado debe ser un número válido. ", "")
)
)</f>
        <v/>
      </c>
      <c r="EY225" s="46">
        <f>IF($DS225,
IF( AND(AH225&lt;&gt;"", ISERR(_xlfn.NUMBERVALUE(AH225))), "El valor del auxilio de transporte debe ser un número válido. ", "")
)</f>
        <v/>
      </c>
      <c r="EZ225" s="46">
        <f>IF($DS225,
IF( AND(AI225&lt;&gt;"", ISERR(_xlfn.NUMBERVALUE(AI225))), "El valor de viáticos salariales debe ser un número válido. ", "")
)</f>
        <v/>
      </c>
      <c r="FA225" s="46">
        <f>IF($DS225,
IF( AND(AJ225&lt;&gt;"", ISERR(_xlfn.NUMBERVALUE(AJ225))), "El valor de viáticos NO salariales debe ser un número válido. ", "")
)</f>
        <v/>
      </c>
      <c r="FB225" s="46">
        <f>CONCATENATE(AK225,AL225)&lt;&gt;""</f>
        <v/>
      </c>
      <c r="FC225" s="46">
        <f>IF(AND($DS225,FB225),
IF(AK225="","Debes escribir el número de horas extras diurnas. ",
IF( IFERROR(INT(AK225),1.1) &lt;&gt; IFERROR(_xlfn.NUMBERVALUE(AK225),1), "La cantidad de horas extras diurnas debe ser un número entero. ", "")
),
""
)</f>
        <v/>
      </c>
      <c r="FD225" s="46">
        <f>IF(AND($DS225,FB225),
IF(AL225="","Debes escribir el valor de las horas extras diurnas. ",
IF( ISERR(_xlfn.NUMBERVALUE(AL225)), "El valor de las horas extras duirnas debe ser un número válido. ", "")
),
""
)</f>
        <v/>
      </c>
      <c r="FE225" s="46">
        <f>CONCATENATE(AM225,AN225)&lt;&gt;""</f>
        <v/>
      </c>
      <c r="FF225" s="46">
        <f>IF(AND($DS225,FE225),
IF(AM225="","Debes escribir el número de horas extras nocturnas. ",
IF( IFERROR(INT(AM225),1.1) &lt;&gt; IFERROR(_xlfn.NUMBERVALUE(AM225),1), "La cantidad de horas extras nocturnas debe ser un número entero. ", "")
),
""
)</f>
        <v/>
      </c>
      <c r="FG225" s="46">
        <f>IF(AND($DS225,FE225),
IF(AN225="","Debes escribir el valor de las horas extras nocturnas. ",
IF( ISERR(_xlfn.NUMBERVALUE(AN225)), "El valor de las horas extras nocturnas debe ser un número válido. ", "")
),
""
)</f>
        <v/>
      </c>
      <c r="FH225" s="46">
        <f>CONCATENATE(AO225,AP225)&lt;&gt;""</f>
        <v/>
      </c>
      <c r="FI225" s="46">
        <f>IF(AND($DS225,FH225),
IF(AO225="","Debes escribir el número de horas extras diurnas dominicales y festivas. ",
IF( IFERROR(INT(AO225),1.1) &lt;&gt; IFERROR(_xlfn.NUMBERVALUE(AO225),1), "La cantidad de horas extras diurnas dominicales y festivas debe ser un número entero. ", "")
),
""
)</f>
        <v/>
      </c>
      <c r="FJ225" s="46">
        <f>IF(AND($DS225,FH225),
IF(AP225="","Debes escribir el valor de las horas extras diurnas dominicales y festivas. ",
IF( ISERR(_xlfn.NUMBERVALUE(AP225)), "El valor de las horas extras diurnas dominicales y festivas debe ser un número válido. ", "")
),
""
)</f>
        <v/>
      </c>
      <c r="FK225" s="46">
        <f>CONCATENATE(AQ225,AR225)&lt;&gt;""</f>
        <v/>
      </c>
      <c r="FL225" s="46">
        <f>IF(AND($DS225,FK225),
IF(AQ225="","Debes escribir el número de horas extras nocturnas dominicales y festivas. ",
IF( IFERROR(INT(AQ225),1.1) &lt;&gt; IFERROR(_xlfn.NUMBERVALUE(AQ225),1), "La cantidad de horas extras nocturnas dominicales y festivas debe ser un número entero. ", "")
),
""
)</f>
        <v/>
      </c>
      <c r="FM225" s="46">
        <f>IF(AND($DS225,FK225),
IF(AR225="","Debes escribir el valor de las horas extras nocturnas dominicales y festivas. ",
IF( ISERR(_xlfn.NUMBERVALUE(AR225)), "El valor de las horas extras nocturnas dominicales y festivas debe ser un número válido. ", "")
),
""
)</f>
        <v/>
      </c>
      <c r="FN225" s="46">
        <f>CONCATENATE(AS225,AT225)&lt;&gt;""</f>
        <v/>
      </c>
      <c r="FO225" s="46">
        <f>IF(AND($DS225,FN225),
IF(AS225="","Debes escribir el número de horas recargo nocturno. ",
IF( IFERROR(INT(AS225),1.1) &lt;&gt; IFERROR(_xlfn.NUMBERVALUE(AS225),1), "La cantidad de horas recargo nocturno debe ser un número entero. ", "")
),
""
)</f>
        <v/>
      </c>
      <c r="FP225" s="46">
        <f>IF(AND($DS225,FN225),
IF(AT225="","Debes escribir el valor de las horas recargo nocturno. ",
IF( ISERR(_xlfn.NUMBERVALUE(AT225)), "El valor de las horas recargo nocturno debe ser un número válido. ", "")
),
""
)</f>
        <v/>
      </c>
      <c r="FQ225" s="46">
        <f>CONCATENATE(AU225,AV225)&lt;&gt;""</f>
        <v/>
      </c>
      <c r="FR225" s="46">
        <f>IF(AND($DS225,FQ225),
IF(AU225="","Debes escribir el número de horas recargo diurno dominical y festivo. ",
IF( IFERROR(INT(AU225),1.1) &lt;&gt; IFERROR(_xlfn.NUMBERVALUE(AU225),1), "La cantidad de horas recargo diurno dominical y festivo debe ser un número entero. ", "")
),
""
)</f>
        <v/>
      </c>
      <c r="FS225" s="46">
        <f>IF(AND($DS225,FQ225),
IF(AV225="","Debes escribir el valor de las horas recargo diurno dominical y festivo. ",
IF( ISERR(_xlfn.NUMBERVALUE(AV225)), "El valor de las horas recargo diurno dominical y festivo debe ser un número válido. ", "")
),
""
)</f>
        <v/>
      </c>
      <c r="FT225" s="46">
        <f>CONCATENATE(AW225,AX225)&lt;&gt;""</f>
        <v/>
      </c>
      <c r="FU225" s="46">
        <f>IF(AND($DS225,FT225),
IF(AW225="","Debes escribir el número de horas recargo nocturno dominical y festivo. ",
IF( IFERROR(INT(AW225),1.1) &lt;&gt; IFERROR(_xlfn.NUMBERVALUE(AW225),1), "La cantidad de horas recargo nocturno dominical y festivo debe ser un número entero. ", "")
),
""
)</f>
        <v/>
      </c>
      <c r="FV225" s="46">
        <f>IF(AND($DS225,FT225),
IF(AX225="","Debes escribir el valor de las horas recargo nocturno dominical y festivo. ",
IF( ISERR(_xlfn.NUMBERVALUE(AX225)), "El valor de las horas recargo nocturno dominical y festivo debe ser un número válido. ", "")
),
""
)</f>
        <v/>
      </c>
      <c r="FW225" s="46">
        <f>CONCATENATE(AY225,AZ225)&lt;&gt;""</f>
        <v/>
      </c>
      <c r="FX225" s="46">
        <f>IF(AND($DS225,FW225),
IF(AY225="","Debes escribir el número de días de vacaciones comunes. ",
IF( IFERROR(INT(AY225),1.1) &lt;&gt; IFERROR(_xlfn.NUMBERVALUE(AY225),1), "La cantidad de días de vacaciones comunes debe ser un número entero. ", "")
),
""
)</f>
        <v/>
      </c>
      <c r="FY225" s="46">
        <f>IF(AND($DS225,FW225),
IF(AZ225="","Debes escribir el valor de las vacaciones comunes. ",
IF( ISERR(_xlfn.NUMBERVALUE(AZ225)), "El valor de las vacaciones comunes debe ser un número válido. ", "")
),
""
)</f>
        <v/>
      </c>
      <c r="FZ225" s="46">
        <f>CONCATENATE(BA225,BB225)&lt;&gt;""</f>
        <v/>
      </c>
      <c r="GA225" s="46">
        <f>IF(AND($DS225,FZ225),
IF(BA225="","Debes escribir el número de días de vacaciones compensadas. ",
IF( IFERROR(INT(BA225),1.1) &lt;&gt; IFERROR(_xlfn.NUMBERVALUE(BA225),1), "La cantidad de días de vacaciones compensadas debe ser un número entero. ", "")
),
""
)</f>
        <v/>
      </c>
      <c r="GB225" s="46">
        <f>IF(AND($DS225,FZ225),
IF(BB225="","Debes escribir el valor de las vacaciones compensadas. ",
IF( ISERR(_xlfn.NUMBERVALUE(BB225)), "El valor de las vacaciones compensadas debe ser un número válido. ", "")
),
""
)</f>
        <v/>
      </c>
      <c r="GC225" s="46">
        <f>CONCATENATE(BC225,BD225)&lt;&gt;""</f>
        <v/>
      </c>
      <c r="GD225" s="46">
        <f>IF(AND($DS225,GC225),
IF(BC225="","Debes escribir el número de días de prima salarial. ",
IF( IFERROR(INT(BC225),1.1) &lt;&gt; IFERROR(_xlfn.NUMBERVALUE(BC225),1), "La cantidad de días de prima salarial debe ser un número entero. ", "")
),
""
)</f>
        <v/>
      </c>
      <c r="GE225" s="46">
        <f>IF(AND($DS225,GC225),
IF(BD225="","Debes escribir el valor de los días de prima salarial. ",
IF( ISERR(_xlfn.NUMBERVALUE(BD225)), "El valor de los días de prima salarial debe ser un número válido. ", "")
),
""
)</f>
        <v/>
      </c>
      <c r="GF225" s="46">
        <f>IF($DS225,
IF( AND(BE225&lt;&gt;"", ISERR(_xlfn.NUMBERVALUE(BE225))), "El valor de la prima NO saliarial debe ser un número válido. ", "")
)</f>
        <v/>
      </c>
      <c r="GG225" s="46">
        <f>CONCATENATE(BF225,BG225,BH225)&lt;&gt;""</f>
        <v/>
      </c>
      <c r="GH225" s="46">
        <f>IF(AND($DS225,GG225),
IF(BF225="","Debes escribir el valor de las cesantías. ",
IF( ISERR(_xlfn.NUMBERVALUE(BF225)), "El valor de las cesantías debe ser un número válido. ", "")
),
""
)</f>
        <v/>
      </c>
      <c r="GI225" s="46">
        <f>IF(AND($DS225,GG225),
IF(BG225="","Debes escribir el % de cesantías. ",
IF( ISERR(_xlfn.NUMBERVALUE(BG225)), "El % de cesantías debe ser un número válido. ", "")
),
""
)</f>
        <v/>
      </c>
      <c r="GJ225" s="46">
        <f>IF(AND($DS225,GG225),
IF(BH225="","Debes escribir el valor de intereses de cesantías. ",
IF( ISERR(_xlfn.NUMBERVALUE(BH225)), "El valor de intereses de cesantías debe ser un número válido. ", "")
),
""
)</f>
        <v/>
      </c>
      <c r="GK225" s="46">
        <f>CONCATENATE(BI225,BJ225,BK225)&lt;&gt;""</f>
        <v/>
      </c>
      <c r="GL225" s="46">
        <f>IF(AND($DS225,GK225),
IF(BI225="","Debes escribir el número de días de incapacidad. ",
IF( IFERROR(INT(BI225),1.1) &lt;&gt; IFERROR(_xlfn.NUMBERVALUE(BI225),1), "La cantidad de días de incapacidad debe ser un número entero. ", "")
),
""
)</f>
        <v/>
      </c>
      <c r="GM225" s="46">
        <f>IF(AND($DS225,GK225),
IF(BJ225="","Debes escribir el tipo de incapacidad. ",
IF(_xlfn.IFNA(VLOOKUP(BJ225,TIPO_DE_INCAPACIDAD,1,FALSE),-1)=-1,"El tipo de incapacidad es inválida (por favor seleccionarlo de la lista). ","")
),
""
)</f>
        <v/>
      </c>
      <c r="GN225" s="46">
        <f>IF(AND($DS225,GK225),
IF(BK225="","Debes escribir el valor de la incapacidad. ",
IF( ISERR(_xlfn.NUMBERVALUE(BK225)), "El valor de la incapacidad debe ser un número válido. ", "")
),
""
)</f>
        <v/>
      </c>
      <c r="GO225" s="46">
        <f>CONCATENATE(BL225,BM225)&lt;&gt;""</f>
        <v/>
      </c>
      <c r="GP225" s="46">
        <f>IF(AND($DS225,GO225),
IF(BL225="","Debes escribir el número de días de licencia de maternidad o paternidad. ",
IF( IFERROR(INT(BL225),1.1) &lt;&gt; IFERROR(_xlfn.NUMBERVALUE(BL225),1), "La cantidad de días de licencia de maternidad o paternidad debe ser un número entero. ", "")
),
""
)</f>
        <v/>
      </c>
      <c r="GQ225" s="46">
        <f>IF(AND($DS225,GO225),
IF(BM225="","Debes escribir el valor de la licencia de maternidad o paternidad. ",
IF( ISERR(_xlfn.NUMBERVALUE(BM225)), "El valor de la licencia de maternidad o paternidad debe ser un número válido. ", "")
),
""
)</f>
        <v/>
      </c>
      <c r="GR225" s="46">
        <f>CONCATENATE(BN225,BO225)&lt;&gt;""</f>
        <v/>
      </c>
      <c r="GS225" s="46">
        <f>IF(AND($DS225,GR225),
IF(BN225="","Debes escribir el número de días de licencia remunerada. ",
IF( IFERROR(INT(BN225),1.1) &lt;&gt; IFERROR(_xlfn.NUMBERVALUE(BN225),1), "La cantidad de días de licencia remunerada debe ser un número entero. ", "")
),
""
)</f>
        <v/>
      </c>
      <c r="GT225" s="46">
        <f>IF(AND($DS225,GR225),
IF(BO225="","Debes escribir el valor de la licencia remunerada. ",
IF( ISERR(_xlfn.NUMBERVALUE(BO225)), "El valor de la licencia remunerada debe ser un número válido. ", "")
),
""
)</f>
        <v/>
      </c>
      <c r="GU225" s="46">
        <f>IF($DS225,
IF( AND(BP225&lt;&gt;"", ISERR(_xlfn.NUMBERVALUE(BP225))), "El valor de la licencia NO remunerada debe ser un número válido. ", "")
)</f>
        <v/>
      </c>
      <c r="GV225" s="46">
        <f>IF($DS225,
IF( AND(BQ225&lt;&gt;"", ISERR(_xlfn.NUMBERVALUE(BQ225))), "El valor de auxilios salariales debe ser un número válido. ", "")
)</f>
        <v/>
      </c>
      <c r="GW225" s="46">
        <f>IF($DS225,
IF( AND(BR225&lt;&gt;"", ISERR(_xlfn.NUMBERVALUE(BR225))), "El valor de auxilios NO salariales debe ser un número válido. ", "")
)</f>
        <v/>
      </c>
      <c r="GX225" s="46">
        <f>IF($DS225,
IF( AND(BS225&lt;&gt;"", ISERR(_xlfn.NUMBERVALUE(BS225))), "El valor de bonos salariales debe ser un número válido. ", "")
)</f>
        <v/>
      </c>
      <c r="GY225" s="46">
        <f>IF($DS225,
IF( AND(BT225&lt;&gt;"", ISERR(_xlfn.NUMBERVALUE(BT225))), "El valor de bonos NO salariales debe ser un número válido. ", "")
)</f>
        <v/>
      </c>
      <c r="GZ225" s="46">
        <f>IF($DS225,
IF( AND(BU225&lt;&gt;"", ISERR(_xlfn.NUMBERVALUE(BU225))), "El valor de bonos salariales de alimentación debe ser un número válido. ", "")
)</f>
        <v/>
      </c>
      <c r="HA225" s="46">
        <f>IF($DS225,
IF( AND(BV225&lt;&gt;"", ISERR(_xlfn.NUMBERVALUE(BV225))), "El valor de bonos NO salariales de alimentación debe ser un número válido. ", "")
)</f>
        <v/>
      </c>
      <c r="HB225" s="46">
        <f>IF($DS225,
IF( AND(BW225&lt;&gt;"", ISERR(_xlfn.NUMBERVALUE(BW225))), "El valor de bonificaciones salariales debe ser un número válido. ", "")
)</f>
        <v/>
      </c>
      <c r="HC225" s="46">
        <f>IF($DS225,
IF( AND(BX225&lt;&gt;"", ISERR(_xlfn.NUMBERVALUE(BX225))), "El valor de bonificaciones NO salariales debe ser un número válido. ", "")
)</f>
        <v/>
      </c>
      <c r="HD225" s="46">
        <f>IF($DS225,
IF( AND(BY225&lt;&gt;"", ISERR(_xlfn.NUMBERVALUE(BY225))), "El valor de compensaciones ordinarias debe ser un número válido. ", "")
)</f>
        <v/>
      </c>
      <c r="HE225" s="46">
        <f>IF($DS225,
IF( AND(BZ225&lt;&gt;"", ISERR(_xlfn.NUMBERVALUE(BZ225))), "El valor de compensaciones extraordinarias debe ser un número válido. ", "")
)</f>
        <v/>
      </c>
      <c r="HF225" s="46">
        <f>IF($DS225,
IF( AND(CA225&lt;&gt;"", ISERR(_xlfn.NUMBERVALUE(CA225))), "El valor de comisiones debe ser un número válido. ", "")
)</f>
        <v/>
      </c>
      <c r="HG225" s="46">
        <f>IF($DS225,
IF( AND(CB225&lt;&gt;"", ISERR(_xlfn.NUMBERVALUE(CB225))), "El valor de ausencia por huega debe ser un número válido. ", "")
)</f>
        <v/>
      </c>
      <c r="HH225" s="46">
        <f>IF($DS225,
IF( AND(CC225&lt;&gt;"", ISERR(_xlfn.NUMBERVALUE(CC225))), "El valor de anticipos debe ser un número válido. ", "")
)</f>
        <v/>
      </c>
      <c r="HI225" s="46">
        <f>IF($DS225,
IF( AND(CD225&lt;&gt;"", ISERR(_xlfn.NUMBERVALUE(CD225))), "El valor de pagos a terceros debe ser un número válido. ", "")
)</f>
        <v/>
      </c>
      <c r="HJ225" s="46">
        <f>IF($DS225,
IF( AND(CE225&lt;&gt;"", ISERR(_xlfn.NUMBERVALUE(CE225))), "El valor de dotación debe ser un número válido. ", "")
)</f>
        <v/>
      </c>
      <c r="HK225" s="46">
        <f>IF($DS225,
IF( AND(CF225&lt;&gt;"", ISERR(_xlfn.NUMBERVALUE(CF225))), "El valor de apoyo sostenibilidad debe ser un número válido. ", "")
)</f>
        <v/>
      </c>
      <c r="HL225" s="46">
        <f>IF($DS225,
IF( AND(CG225&lt;&gt;"", ISERR(_xlfn.NUMBERVALUE(CG225))), "El valor de teletrabajo debe ser un número válido. ", "")
)</f>
        <v/>
      </c>
      <c r="HM225" s="46">
        <f>IF($DS225,
IF( AND(CH225&lt;&gt;"", ISERR(_xlfn.NUMBERVALUE(CH225))), "El valor de bonificación de retiro debe ser un número válido. ", "")
)</f>
        <v/>
      </c>
      <c r="HN225" s="46">
        <f>IF($DS225,
IF( AND(CI225&lt;&gt;"", ISERR(_xlfn.NUMBERVALUE(CI225))), "El valor de indemnización de retiro debe ser un número válido. ", "")
)</f>
        <v/>
      </c>
      <c r="HO225" s="46">
        <f>IF($DS225,
IF( AND(CJ225&lt;&gt;"", ISERR(_xlfn.NUMBERVALUE(CJ225))), "El valor de reintegros debe ser un número válido. ", "")
)</f>
        <v/>
      </c>
      <c r="HP225" s="46">
        <f>CONCATENATE(CK225,CL225,CM225)&lt;&gt;""</f>
        <v/>
      </c>
      <c r="HQ225" s="46">
        <f>IF(AND($DS225,HP225),
IF(CK225="","Debes escribir la descripción de otro concepto no categorizado. ",""),
""
)</f>
        <v/>
      </c>
      <c r="HR225" s="46">
        <f>IF(AND($DS225,HP225),
IF(CONCATENATE(CL225,CM225)="","Debes escribir al menos un valor de concepto no categorizado (salarial o no salarial). ",
IF(ISERR(_xlfn.NUMBERVALUE(CL225)),"El valor salarial concepto no categorizado debe ser un número válido. ","")
),
""
)</f>
        <v/>
      </c>
      <c r="HS225" s="46">
        <f>IF(AND($DS225,HP225),
IF(CONCATENATE(CL225,CM225)="","Debes escribir al menos un valor de concepto no categorizado (salarial o no salarial). ",
IF(ISERR(_xlfn.NUMBERVALUE(CM225)),"El valor NO salarial concepto no categorizado debe ser un número válido. ","")
),
""
)</f>
        <v/>
      </c>
      <c r="HT225" s="46">
        <f>IF($DS225,
IF(CN225="","Debes escribir el porcentaje del aporte a salud. ",
IF( ISERR(_xlfn.NUMBERVALUE(CN225)), "El valor del porcentaje del aporte a salud debe ser un número válido. ", "")
)
)</f>
        <v/>
      </c>
      <c r="HU225" s="46">
        <f>IF($DS225,
IF(CO225="","Debes escribir el valor del aporte a salud. ",
IF( ISERR(_xlfn.NUMBERVALUE(CO225)), "El valor del aporte a salud debe ser un número válido. ", "")
)
)</f>
        <v/>
      </c>
      <c r="HV225" s="46">
        <f>IF($DS225,
IF( AND(CP225&lt;&gt;"", ISERR(_xlfn.NUMBERVALUE(CP225))), "El valor plan complementario debe ser un número válido. ", "")
)</f>
        <v/>
      </c>
      <c r="HW225" s="46">
        <f>IF($DS225,
IF(CQ225="","Debes escribir el porcentaje del aporte a pensión. ",
IF( ISERR(_xlfn.NUMBERVALUE(CQ225)), "El valor del porcentaje del aporte a pensión debe ser un número válido. ", "")
)
)</f>
        <v/>
      </c>
      <c r="HX225" s="46">
        <f>IF($DS225,
IF(CR225="","Debes escribir el valor del aporte a pensión. ",
IF( ISERR(_xlfn.NUMBERVALUE(CR225)), "El valor del aporte a salud debe ser un número válido. ", "")
)
)</f>
        <v/>
      </c>
      <c r="HY225" s="46">
        <f>IF($DS225,
IF( AND(CS225&lt;&gt;"", ISERR(_xlfn.NUMBERVALUE(CS225))), "El valor pensión voluntaria debe ser un número válido. ", "")
)</f>
        <v/>
      </c>
      <c r="HZ225" s="46">
        <f>CONCATENATE(CT225,CU225,CV225,CW225)&lt;&gt;""</f>
        <v/>
      </c>
      <c r="IA225" s="46">
        <f>IF(AND($DS225,HZ225),
IF(CT225="","Debes escribir el % del fondo de seguridad pensional. ",
IF( ISERR(_xlfn.NUMBERVALUE(CT225)), "El % del fondo de seguridad debe ser un número válido. ", "")
),
""
)</f>
        <v/>
      </c>
      <c r="IB225" s="46">
        <f>IF(AND($DS225,HZ225),
IF(CU225="","Debes escribir el valor del aporte al fondo de solidaridad pensional. ",
IF( ISERR(_xlfn.NUMBERVALUE(CU225)), "El valor del aporte al fondo de solidaridad pensional debe ser un número válido. ", "")
),
""
)</f>
        <v/>
      </c>
      <c r="IC225" s="46">
        <f>IF(AND($DS225,HZ225),
IF(CV225="","Debes escribir el % del fondo de subsistencia. ",
IF( ISERR(_xlfn.NUMBERVALUE(CV225)), "El % del fondo de subsistencia debe ser un número válido. ", "")
),
""
)</f>
        <v/>
      </c>
      <c r="ID225" s="46">
        <f>IF(AND($DS225,HZ225),
IF(CW225="","Debes escribir el valor del fondo de subsistencia. ",
IF( ISERR(_xlfn.NUMBERVALUE(CW225)), "El valor del fondo de subsistencia debe ser un número válido. ", "")
),
""
)</f>
        <v/>
      </c>
      <c r="IE225" s="46">
        <f>CONCATENATE(CX225,CY225)&lt;&gt;""</f>
        <v/>
      </c>
      <c r="IF225" s="46">
        <f>IF(AND($DS225,IE225),
IF(CX225="","Debes escribir el % de sindicato. ",
IF( ISERR(_xlfn.NUMBERVALUE(CX225)), "El % de sindicato debe ser un número válido. ", "")
),
""
)</f>
        <v/>
      </c>
      <c r="IG225" s="46">
        <f>IF(AND($DS225,IE225),
IF(CY225="","Debes escribir el valor del sindicato. ",
IF( ISERR(_xlfn.NUMBERVALUE(CY225)), "El valor del sindicato debe ser un número válido. ", "")
),
""
)</f>
        <v/>
      </c>
      <c r="IH225" s="46">
        <f>IF($DS225,
IF( AND(CZ225&lt;&gt;"", ISERR(_xlfn.NUMBERVALUE(CZ225))), "El valor de sanción pública debe ser un número válido. ", "")
)</f>
        <v/>
      </c>
      <c r="II225" s="46">
        <f>IF($DS225,
IF( AND(DA225&lt;&gt;"", ISERR(_xlfn.NUMBERVALUE(DA225))), "El valor de sanción privada debe ser un número válido. ", "")
)</f>
        <v/>
      </c>
      <c r="IJ225" s="46">
        <f>CONCATENATE(DB225,DC225)&lt;&gt;""</f>
        <v/>
      </c>
      <c r="IK225" s="46">
        <f>IF(AND($DS225,IJ225),
IF(DB225="","Debes escribir la descripción de libranza. ",""),
""
)</f>
        <v/>
      </c>
      <c r="IL225" s="46">
        <f>IF(AND($DS225,IJ225),
IF(DC225="","Debes escribir la cuota libranza. ",
IF(ISERR(_xlfn.NUMBERVALUE(DC225)),"El valor de la cuota libranza debe ser un número válido. ","")
),
""
)</f>
        <v/>
      </c>
      <c r="IM225" s="46">
        <f>IF($DS225,
IF( AND(DD225&lt;&gt;"", ISERR(_xlfn.NUMBERVALUE(DD225))), "El valor de pagos a terceros debe ser un número válido. ", "")
)</f>
        <v/>
      </c>
      <c r="IN225" s="46">
        <f>IF($DS225,
IF( AND(DE225&lt;&gt;"", ISERR(_xlfn.NUMBERVALUE(DE225))), "El valor de anticipos debe ser un número válido. ", "")
)</f>
        <v/>
      </c>
      <c r="IO225" s="46">
        <f>IF($DS225,
IF( AND(DF225&lt;&gt;"", ISERR(_xlfn.NUMBERVALUE(DF225))), "El valor de AFC debe ser un número válido. ", "")
)</f>
        <v/>
      </c>
      <c r="IP225" s="46">
        <f>IF($DS225,
IF( AND(DG225&lt;&gt;"", ISERR(_xlfn.NUMBERVALUE(DG225))), "El valor de rete-fuente debe ser un número válido. ", "")
)</f>
        <v/>
      </c>
      <c r="IQ225" s="46">
        <f>IF($DS225,
IF( AND(DH225&lt;&gt;"", ISERR(_xlfn.NUMBERVALUE(DH225))), "El valor de cooperativa de trabajo debe ser un número válido. ", "")
)</f>
        <v/>
      </c>
      <c r="IR225" s="46">
        <f>IF($DS225,
IF( AND(DI225&lt;&gt;"", ISERR(_xlfn.NUMBERVALUE(DI225))), "El valor de embargo fiscal debe ser un número válido. ", "")
)</f>
        <v/>
      </c>
      <c r="IS225" s="46">
        <f>IF($DS225,
IF( AND(DJ225&lt;&gt;"", ISERR(_xlfn.NUMBERVALUE(DJ225))), "El valor de educación debe ser un número válido. ", "")
)</f>
        <v/>
      </c>
      <c r="IT225" s="46">
        <f>IF($DS225,
IF( AND(DK225&lt;&gt;"", ISERR(_xlfn.NUMBERVALUE(DK225))), "El valor de reintegro debe ser un número válido. ", "")
)</f>
        <v/>
      </c>
      <c r="IU225" s="46">
        <f>IF($DS225,
IF( AND(DL225&lt;&gt;"", ISERR(_xlfn.NUMBERVALUE(DL225))), "El valor de deuda debe ser un número válido. ", "")
)</f>
        <v/>
      </c>
      <c r="IV225" s="46">
        <f>IF($DS225,
IF( AND(DM225&lt;&gt;"", ISERR(_xlfn.NUMBERVALUE(DM225))), "El valor de otras deducciones debe ser un número válido. ", "")
)</f>
        <v/>
      </c>
      <c r="IW225" s="46">
        <f>IF($DS225,
IF(DN225="","Debes escribir el valor de los devengos totales. ",
IF( ISERR(_xlfn.NUMBERVALUE(DN225)), "El valor de los devengos totales debe ser un número válido. ", "")
)
)</f>
        <v/>
      </c>
      <c r="IX225" s="46">
        <f>IF($DS225,
IF(DO225="","Debes escribir el valor de las deducciones totales. ",
IF( ISERR(_xlfn.NUMBERVALUE(DO225)), "El valor de las deducciones totales debe ser un número válido. ", "")
)
)</f>
        <v/>
      </c>
      <c r="IY225" s="46">
        <f>IF($DS225,
IF(DP225="","Debes escribir el valor del salario total. ",
IF( ISERR(_xlfn.NUMBERVALUE(DP225)), "El valor del salario total debe ser un número válido. ", "")
)
)</f>
        <v/>
      </c>
    </row>
    <row r="226">
      <c r="B226" s="48" t="n">
        <v>214</v>
      </c>
      <c r="C226" s="61">
        <f>IF(AND(DS226,DP226&lt;&gt;""),
IF(DQ226="","OK","Error"),
""
)</f>
        <v/>
      </c>
      <c r="D226" s="53" t="n"/>
      <c r="E226" s="52" t="n"/>
      <c r="F226" s="112" t="n"/>
      <c r="G226" s="52" t="n"/>
      <c r="H226" s="53" t="n"/>
      <c r="I226" s="52" t="n"/>
      <c r="J226" s="52" t="n"/>
      <c r="K226" s="53" t="n"/>
      <c r="L226" s="55" t="n"/>
      <c r="M226" s="108" t="n"/>
      <c r="N226" s="56" t="n"/>
      <c r="O226" s="52" t="n"/>
      <c r="P226" s="52" t="n"/>
      <c r="Q226" s="52" t="n"/>
      <c r="R226" s="52" t="n"/>
      <c r="S226" s="52" t="n"/>
      <c r="T226" s="53" t="n"/>
      <c r="U226" s="52" t="n"/>
      <c r="V226" s="52" t="n"/>
      <c r="W226" s="55" t="n"/>
      <c r="X226" s="55" t="n"/>
      <c r="Y226" s="52" t="n"/>
      <c r="Z226" s="55" t="n"/>
      <c r="AA226" s="52" t="n"/>
      <c r="AB226" s="53" t="n"/>
      <c r="AC226" s="53" t="n"/>
      <c r="AD226" s="53" t="n"/>
      <c r="AE226" s="177" t="n"/>
      <c r="AF226" s="113" t="n"/>
      <c r="AG226" s="177" t="n"/>
      <c r="AH226" s="178" t="n"/>
      <c r="AI226" s="178" t="n"/>
      <c r="AJ226" s="178" t="n"/>
      <c r="AK226" s="114" t="n"/>
      <c r="AL226" s="178" t="n"/>
      <c r="AM226" s="114" t="n"/>
      <c r="AN226" s="178" t="n"/>
      <c r="AO226" s="114" t="n"/>
      <c r="AP226" s="178" t="n"/>
      <c r="AQ226" s="114" t="n"/>
      <c r="AR226" s="178" t="n"/>
      <c r="AS226" s="114" t="n"/>
      <c r="AT226" s="178" t="n"/>
      <c r="AU226" s="114" t="n"/>
      <c r="AV226" s="178" t="n"/>
      <c r="AW226" s="114" t="n"/>
      <c r="AX226" s="178" t="n"/>
      <c r="AY226" s="114" t="n"/>
      <c r="AZ226" s="178" t="n"/>
      <c r="BA226" s="114" t="n"/>
      <c r="BB226" s="178" t="n"/>
      <c r="BC226" s="114" t="n"/>
      <c r="BD226" s="178" t="n"/>
      <c r="BE226" s="178" t="n"/>
      <c r="BF226" s="178" t="n"/>
      <c r="BG226" s="59" t="n"/>
      <c r="BH226" s="178" t="n"/>
      <c r="BI226" s="114" t="n"/>
      <c r="BJ226" s="53" t="n"/>
      <c r="BK226" s="178" t="n"/>
      <c r="BL226" s="114" t="n"/>
      <c r="BM226" s="178" t="n"/>
      <c r="BN226" s="114" t="n"/>
      <c r="BO226" s="178" t="n"/>
      <c r="BP226" s="178" t="n"/>
      <c r="BQ226" s="178" t="n"/>
      <c r="BR226" s="178" t="n"/>
      <c r="BS226" s="178" t="n"/>
      <c r="BT226" s="178" t="n"/>
      <c r="BU226" s="178" t="n"/>
      <c r="BV226" s="178" t="n"/>
      <c r="BW226" s="178" t="n"/>
      <c r="BX226" s="178" t="n"/>
      <c r="BY226" s="178" t="n"/>
      <c r="BZ226" s="178" t="n"/>
      <c r="CA226" s="178" t="n"/>
      <c r="CB226" s="178" t="n"/>
      <c r="CC226" s="178" t="n"/>
      <c r="CD226" s="178" t="n"/>
      <c r="CE226" s="178" t="n"/>
      <c r="CF226" s="178" t="n"/>
      <c r="CG226" s="178" t="n"/>
      <c r="CH226" s="178" t="n"/>
      <c r="CI226" s="178" t="n"/>
      <c r="CJ226" s="178" t="n"/>
      <c r="CK226" s="53" t="n"/>
      <c r="CL226" s="178" t="n"/>
      <c r="CM226" s="178" t="n"/>
      <c r="CN226" s="60" t="n"/>
      <c r="CO226" s="177" t="n"/>
      <c r="CP226" s="178" t="n"/>
      <c r="CQ226" s="60" t="n"/>
      <c r="CR226" s="177" t="n"/>
      <c r="CS226" s="178" t="n"/>
      <c r="CT226" s="59" t="n"/>
      <c r="CU226" s="178" t="n"/>
      <c r="CV226" s="59" t="n"/>
      <c r="CW226" s="178" t="n"/>
      <c r="CX226" s="59" t="n"/>
      <c r="CY226" s="178" t="n"/>
      <c r="CZ226" s="178" t="n"/>
      <c r="DA226" s="178" t="n"/>
      <c r="DB226" s="53" t="n"/>
      <c r="DC226" s="178" t="n"/>
      <c r="DD226" s="178" t="n"/>
      <c r="DE226" s="178" t="n"/>
      <c r="DF226" s="178" t="n"/>
      <c r="DG226" s="178" t="n"/>
      <c r="DH226" s="178" t="n"/>
      <c r="DI226" s="178" t="n"/>
      <c r="DJ226" s="178" t="n"/>
      <c r="DK226" s="178" t="n"/>
      <c r="DL226" s="178" t="n"/>
      <c r="DM226" s="178" t="n"/>
      <c r="DN226" s="177" t="n"/>
      <c r="DO226" s="177" t="n"/>
      <c r="DP226" s="177" t="n"/>
      <c r="DQ226" s="76">
        <f>IF(AND(DS226,DP226&lt;&gt;""),
CONCATENATE(DT226,DU226,DV226,DW226,DX226,DY226,DZ226,EA226,EB226,EC226,ED226,EE226,EF226,EG226,EH226,EI226,EJ226,EK226,EL226,EM226,EN226,EO226,EP226,EQ226,ES226,ET226,EU226,EV226,EW226,EX226,EY226,EZ226,FA226,FC226,FD226,FF226,FG226,FI226,FJ226,FL226,FM226,FO226,FP226,FR226,FS226,FU226,FV226,FX226,FY226,GA226,GB226,GD226,GE226,GF226,GH226,GI226,GJ226,GL226,GM226,GN226,GP226,GQ226,GS226,GT226,GU226,GV226,GW226,GX226,GY226,GZ226,HA226,HB226,HC226,HD226,HE226,HF226,HG226,HH226,HI226,HJ226,HK226,HL226,HM226,HN226,HO226,HQ226,HR226,HS226,HT226,HU226,HV226,HW226,HX226,HY226,IA226,IB226,IC226,ID226,IF226,IG226,IH226,II226,IK226,IL226,IM226,IN226,IO226,IP226,IQ226,IR226,IS226,IT226,IU226,IV226,IW226,IX226,IY226,IZ226),
""
)</f>
        <v/>
      </c>
      <c r="DR226" s="53" t="n"/>
      <c r="DS226" s="46">
        <f>CONCATENATE(D226,$E226,$F226,$G226,H226,$I226,$J226,K226,$L226,$M226,N226,$O226,$P226,$Q226,$R226,$S226,T226,$U226,$V226,$W226,$X226,$Y226,$Z226,$AA226,AB226,AC226,AD226,$AE226,$AF226,$AG226,AH226,AI226,AJ226,AK226,AL226,AM226,AN226,AO226,AP226,AQ226,AR226,AS226,AT226,AU226,AV226,AW226,AX226,AY226,AZ226,BA226,BB226,BC226,BD226,BE226,BF226,BG226,BH226,BI226,BJ226,BK226,BL226,BM226,BN226,BO226,BP226,BQ226,BR226,BS226,BT226,BU226,BV226,BW226,BX226,BY226,BZ226,CA226,CB226,CC226,CD226,CE226,CF226,CG226,CH226,CI226,CJ226,CK226,CL226,CM226,$CN226,$CO226,CP226,$CQ226,$CR226,CS226,CT226,CU226,CV226,CW226,CX226,CY226,CZ226,DA226,DB226,DC226,DD226,DE226,DF226,DG226,DH226,DI226,DJ226,DK226,DL226,DM226,$DN226,$DO226,$DP226,DR226)&lt;&gt;""</f>
        <v/>
      </c>
      <c r="DT226" s="46">
        <f>IF(AND($DS226,$E$4&lt;&gt;""),
IF(LEFT($E$4,2) = "1.",
IF(D226&lt;&gt;"","El CUNE sólo se envía en operaciones de novedad o ajuste. ",""),
IF(D226="","Debes escribir un CUNE válido para realizar operaciones de novedad o ajuste. ","")),
""
)</f>
        <v/>
      </c>
      <c r="DU226" s="46">
        <f>IF($DS226,
IF(E226="","Debes seleccionar el tipo de documento del empleado. ",
IF(_xlfn.IFNA(VLOOKUP(E226,TIPO_DE_DOCUMENTO,1,FALSE),-1)=-1,"El tipo de documento no es válido (por favor seleccionarlo de la lista). ","")
)
)</f>
        <v/>
      </c>
      <c r="DV226" s="46">
        <f>IF($DS226,
IF(F226="","Debes escribir el número de documento del empleado. ","")
)</f>
        <v/>
      </c>
      <c r="DW226" s="46">
        <f>IF($DS226,
IF(G226="","Debes escribir el primer nombre del empleado. ","")
)</f>
        <v/>
      </c>
      <c r="DY226" s="46">
        <f>IF($DS226,
IF(I226="","Debes escribir el primer apellido del empleado. ","")
)</f>
        <v/>
      </c>
      <c r="DZ226" s="46">
        <f>IF($DS226,
IF(J226="","Debes escribir el segundo apellido del empleado. ","")
)</f>
        <v/>
      </c>
      <c r="EB226" s="46">
        <f>IF($DS226,
IF(L226="","Debes escribir la fecha de ingreso del empleado. ",
IF(ISERR(DATE(YEAR(L226),MONTH(L226),DAY(L226))), "El valor ingresado en fecha de ingreso no tiene un formato válido. ","")
)
)</f>
        <v/>
      </c>
      <c r="EC226" s="46">
        <f>IF($DS226,
IF(M226="","Debes escribir el tiempo laborado. ",
IF( IFERROR(INT(M226),1.1) &lt;&gt; IFERROR(_xlfn.NUMBERVALUE(M226),1), "El valor de los días trabajados debe ser un número entero. ", "")
)
)</f>
        <v/>
      </c>
      <c r="ED226" s="46">
        <f>IF($DS226,
IF( AND(N226&lt;&gt;"", ISERR(DATE(YEAR(N226),MONTH(N226),DAY(N226))) ), "El valor ingresado en fecha de ingreso no tiene un formato válido. ",
IF( AND(N226&lt;&gt;"", $E$6&lt;&gt;"", DATE(YEAR(N226), MONTH(N226), 1) &lt;&gt; IFERROR(DATE(MID($E$6, 1, 4), MID($E$6, 6, 2),1), "1/1/1900") ), "La fecha de retiro debe estar dentro del período liquidado. ", "")
)
)</f>
        <v/>
      </c>
      <c r="EE226" s="46">
        <f>IF($DS226,
IF(O226="","Debes seleccionar el tipo de trabajador. ",
IF(_xlfn.IFNA(VLOOKUP(O226,TIPO_DE_TRABAJADOR,1,FALSE),-1)=-1,"El tipo de trabajador no es válido (por favor seleccionarlo de la lista). ","")
)
)</f>
        <v/>
      </c>
      <c r="EF226" s="46">
        <f>IF($DS226,
IF(P226="","Debes seleccionar si es un trabajador dependiente pensionado por vejez. ",
IF(_xlfn.IFNA(VLOOKUP(P226,SUBTIPO_DE_TRABAJADOR,1,FALSE),-1)=-1,"El tipo de trabajador dependiente pensionado por vejez no es válido (por favor seleccionarlo de la lista). ","")
)
)</f>
        <v/>
      </c>
      <c r="EG226" s="46">
        <f>IF($DS226,
IF(Q226="","Debes seleccionar el tipo de contrato del trabajador. ",
IF(_xlfn.IFNA(VLOOKUP(Q226,TIPO_DE_CONTRATO,1,FALSE),-1)=-1,"El tipo de contrato del trabajador no es válido (por favor seleccionarlo de la lista). ","")
)
)</f>
        <v/>
      </c>
      <c r="EH226" s="46">
        <f>IF($DS226,
IF(R226="","Debes seleccionar si es un salario integral. ",
IF(_xlfn.IFNA(VLOOKUP(R226,SI_NO,1,FALSE),-1)=-1,"Valor no válido para salario integral (por favor seleccionarlo de la lista). ","")
)
)</f>
        <v/>
      </c>
      <c r="EI226" s="46">
        <f>IF($DS226,
IF(S226="","Debes seleccionar si el trabajador realiza actividades de riesgo. ",
IF(_xlfn.IFNA(VLOOKUP(S226,SI_NO,1,FALSE),-1)=-1,"Valor no válido para actividad de alto riesgo (por favor seleccionarlo de la lista). ","")
)
)</f>
        <v/>
      </c>
      <c r="EK226" s="46">
        <f>IF($DS226,
IF(U226="","Debes escribir el código del municipio de residencia del trabajador. ",
IF(_xlfn.IFNA(VLOOKUP(U226,MUNICIPIO,1,FALSE),-1)=-1,"El municipio de residencia del trabajador es inválido (por favor seleccionarlo de la lista). ","")
)
)</f>
        <v/>
      </c>
      <c r="EL226" s="46">
        <f>IF($DS226,
IF(V226="","Debes escribir el la dirección de residendia del trabajador. ","")
)</f>
        <v/>
      </c>
      <c r="EM226" s="46">
        <f>IF($DS226,
IF(W226="","Debes escribir la fecha de inicio de la liquidación. ",
IF(ISERR(DATE(YEAR(W226),MONTH(W226),DAY(W226))),"El valor ingresado en fecha de inicio de liquidación no tiene un formato válido. ",
IF( AND($E$6&lt;&gt;"", DATE(YEAR(W226), MONTH(W226), 1) &lt;&gt; IFERROR(DATE(MID($E$6, 1, 4), MID($E$6, 6, 2),1), "1/1/1900") ), "La fecha de inicio de la liquidación debe estar dentro del período liquidado. ", "")
)
)
)</f>
        <v/>
      </c>
      <c r="EN226" s="46">
        <f>IF($DS226,
IF(X226="","Debes escribir la fecha de fin de la liquidación. ",
IF(ISERR(DATE(YEAR(X226),MONTH(X226),DAY(X226))),"El valor ingresado en fecha de fin de liquidación no tiene un formato válido. ",
IF( AND($E$6&lt;&gt;"", DATE(YEAR(X226), MONTH(X226), 1) &lt;&gt; IFERROR(DATE(MID($E$6, 1, 4), MID($E$6, 6, 2),1), "1/1/1900") ), "La fecha de fin de la liquidación debe estar dentro del período liquidado. ", "")
)
)
)</f>
        <v/>
      </c>
      <c r="EO226" s="46">
        <f>IF($DS226,
IF(Y226="","Debes escribir la frecuencia de pago del trabajador. ",
IF(_xlfn.IFNA(VLOOKUP(Y226,PERÍODO_DE_NÓMINA,1,FALSE),-1)=-1,"La frecuencia de pago es inválida (por favor seleccionarlo de la lista). ","")
)
)</f>
        <v/>
      </c>
      <c r="EP226" s="46">
        <f>IF($DS226,
IF(Z226="","Debes escribir la fecha de pago. ",
IF(ISERR(DATE(YEAR(Z226),MONTH(Z226),DAY(Z226))), "El valor ingresado en fecha de pago no tiene un formato válido. ","")
)
)</f>
        <v/>
      </c>
      <c r="EQ226" s="46">
        <f>IF($DS226,
IF(AA226="","Debes escribir el medio de pago. ",
IF(_xlfn.IFNA(VLOOKUP(AA226,MEDIOS_DE_PAGO,1,FALSE),-1)=-1,"El medio de pago es inválido (por favor seleccionarlo de la lista). ","")
)
)</f>
        <v/>
      </c>
      <c r="ER226" s="46">
        <f>OR(AA226='Tablas '!$T$4,AA226='Tablas '!$T$7,AA226='Tablas '!$T$8,AA226='Tablas '!$T$11)</f>
        <v/>
      </c>
      <c r="ES226" s="46">
        <f>IF(AND($DS226,ER226),
IF(AB226="","Debes escribir la entidad bancaria. ",""),
""
)</f>
        <v/>
      </c>
      <c r="ET226" s="46">
        <f>IF(AND($DS226,ER226),
IF(AC226="","Debes escribir el tipo de cuenta bancaria. ",
IF(_xlfn.IFNA(VLOOKUP(AC226,TIPO_DE_CUENTA,1,FALSE),-1)=-1,"El tipo de cuenta bancaria es inválida (por favor seleccionarlo de la lista). ","")
),
""
)</f>
        <v/>
      </c>
      <c r="EU226" s="46">
        <f>IF(AND($DS226,ER226),
IF(AD226="","Debes escribir el número de cuenta bancaria. ",""),
""
)</f>
        <v/>
      </c>
      <c r="EV226" s="46">
        <f>IF($DS226,
IF(AE226="","Debes escribir el valor del sueldo básico. ",
IF( ISERR(_xlfn.NUMBERVALUE(AE226)), "El valor del sueldo básico debe ser un número válido. ", "")
)
)</f>
        <v/>
      </c>
      <c r="EW226" s="46">
        <f>IF($DS226,
IF(AF226="","Debes escribir el número de días trabajados. ",
IF( IFERROR(INT(AF226),1.1) &lt;&gt; IFERROR(_xlfn.NUMBERVALUE(AF226),1), "La cantidad de días trabajados debe ser un número entero. ", "")
)
)</f>
        <v/>
      </c>
      <c r="EX226" s="46">
        <f>IF($DS226,
IF(AG226="","Debes escribir el valor del sueldo trabajado. ",
IF( ISERR(_xlfn.NUMBERVALUE(AG226)), "El valor del sueldo trabajado debe ser un número válido. ", "")
)
)</f>
        <v/>
      </c>
      <c r="EY226" s="46">
        <f>IF($DS226,
IF( AND(AH226&lt;&gt;"", ISERR(_xlfn.NUMBERVALUE(AH226))), "El valor del auxilio de transporte debe ser un número válido. ", "")
)</f>
        <v/>
      </c>
      <c r="EZ226" s="46">
        <f>IF($DS226,
IF( AND(AI226&lt;&gt;"", ISERR(_xlfn.NUMBERVALUE(AI226))), "El valor de viáticos salariales debe ser un número válido. ", "")
)</f>
        <v/>
      </c>
      <c r="FA226" s="46">
        <f>IF($DS226,
IF( AND(AJ226&lt;&gt;"", ISERR(_xlfn.NUMBERVALUE(AJ226))), "El valor de viáticos NO salariales debe ser un número válido. ", "")
)</f>
        <v/>
      </c>
      <c r="FB226" s="46">
        <f>CONCATENATE(AK226,AL226)&lt;&gt;""</f>
        <v/>
      </c>
      <c r="FC226" s="46">
        <f>IF(AND($DS226,FB226),
IF(AK226="","Debes escribir el número de horas extras diurnas. ",
IF( IFERROR(INT(AK226),1.1) &lt;&gt; IFERROR(_xlfn.NUMBERVALUE(AK226),1), "La cantidad de horas extras diurnas debe ser un número entero. ", "")
),
""
)</f>
        <v/>
      </c>
      <c r="FD226" s="46">
        <f>IF(AND($DS226,FB226),
IF(AL226="","Debes escribir el valor de las horas extras diurnas. ",
IF( ISERR(_xlfn.NUMBERVALUE(AL226)), "El valor de las horas extras duirnas debe ser un número válido. ", "")
),
""
)</f>
        <v/>
      </c>
      <c r="FE226" s="46">
        <f>CONCATENATE(AM226,AN226)&lt;&gt;""</f>
        <v/>
      </c>
      <c r="FF226" s="46">
        <f>IF(AND($DS226,FE226),
IF(AM226="","Debes escribir el número de horas extras nocturnas. ",
IF( IFERROR(INT(AM226),1.1) &lt;&gt; IFERROR(_xlfn.NUMBERVALUE(AM226),1), "La cantidad de horas extras nocturnas debe ser un número entero. ", "")
),
""
)</f>
        <v/>
      </c>
      <c r="FG226" s="46">
        <f>IF(AND($DS226,FE226),
IF(AN226="","Debes escribir el valor de las horas extras nocturnas. ",
IF( ISERR(_xlfn.NUMBERVALUE(AN226)), "El valor de las horas extras nocturnas debe ser un número válido. ", "")
),
""
)</f>
        <v/>
      </c>
      <c r="FH226" s="46">
        <f>CONCATENATE(AO226,AP226)&lt;&gt;""</f>
        <v/>
      </c>
      <c r="FI226" s="46">
        <f>IF(AND($DS226,FH226),
IF(AO226="","Debes escribir el número de horas extras diurnas dominicales y festivas. ",
IF( IFERROR(INT(AO226),1.1) &lt;&gt; IFERROR(_xlfn.NUMBERVALUE(AO226),1), "La cantidad de horas extras diurnas dominicales y festivas debe ser un número entero. ", "")
),
""
)</f>
        <v/>
      </c>
      <c r="FJ226" s="46">
        <f>IF(AND($DS226,FH226),
IF(AP226="","Debes escribir el valor de las horas extras diurnas dominicales y festivas. ",
IF( ISERR(_xlfn.NUMBERVALUE(AP226)), "El valor de las horas extras diurnas dominicales y festivas debe ser un número válido. ", "")
),
""
)</f>
        <v/>
      </c>
      <c r="FK226" s="46">
        <f>CONCATENATE(AQ226,AR226)&lt;&gt;""</f>
        <v/>
      </c>
      <c r="FL226" s="46">
        <f>IF(AND($DS226,FK226),
IF(AQ226="","Debes escribir el número de horas extras nocturnas dominicales y festivas. ",
IF( IFERROR(INT(AQ226),1.1) &lt;&gt; IFERROR(_xlfn.NUMBERVALUE(AQ226),1), "La cantidad de horas extras nocturnas dominicales y festivas debe ser un número entero. ", "")
),
""
)</f>
        <v/>
      </c>
      <c r="FM226" s="46">
        <f>IF(AND($DS226,FK226),
IF(AR226="","Debes escribir el valor de las horas extras nocturnas dominicales y festivas. ",
IF( ISERR(_xlfn.NUMBERVALUE(AR226)), "El valor de las horas extras nocturnas dominicales y festivas debe ser un número válido. ", "")
),
""
)</f>
        <v/>
      </c>
      <c r="FN226" s="46">
        <f>CONCATENATE(AS226,AT226)&lt;&gt;""</f>
        <v/>
      </c>
      <c r="FO226" s="46">
        <f>IF(AND($DS226,FN226),
IF(AS226="","Debes escribir el número de horas recargo nocturno. ",
IF( IFERROR(INT(AS226),1.1) &lt;&gt; IFERROR(_xlfn.NUMBERVALUE(AS226),1), "La cantidad de horas recargo nocturno debe ser un número entero. ", "")
),
""
)</f>
        <v/>
      </c>
      <c r="FP226" s="46">
        <f>IF(AND($DS226,FN226),
IF(AT226="","Debes escribir el valor de las horas recargo nocturno. ",
IF( ISERR(_xlfn.NUMBERVALUE(AT226)), "El valor de las horas recargo nocturno debe ser un número válido. ", "")
),
""
)</f>
        <v/>
      </c>
      <c r="FQ226" s="46">
        <f>CONCATENATE(AU226,AV226)&lt;&gt;""</f>
        <v/>
      </c>
      <c r="FR226" s="46">
        <f>IF(AND($DS226,FQ226),
IF(AU226="","Debes escribir el número de horas recargo diurno dominical y festivo. ",
IF( IFERROR(INT(AU226),1.1) &lt;&gt; IFERROR(_xlfn.NUMBERVALUE(AU226),1), "La cantidad de horas recargo diurno dominical y festivo debe ser un número entero. ", "")
),
""
)</f>
        <v/>
      </c>
      <c r="FS226" s="46">
        <f>IF(AND($DS226,FQ226),
IF(AV226="","Debes escribir el valor de las horas recargo diurno dominical y festivo. ",
IF( ISERR(_xlfn.NUMBERVALUE(AV226)), "El valor de las horas recargo diurno dominical y festivo debe ser un número válido. ", "")
),
""
)</f>
        <v/>
      </c>
      <c r="FT226" s="46">
        <f>CONCATENATE(AW226,AX226)&lt;&gt;""</f>
        <v/>
      </c>
      <c r="FU226" s="46">
        <f>IF(AND($DS226,FT226),
IF(AW226="","Debes escribir el número de horas recargo nocturno dominical y festivo. ",
IF( IFERROR(INT(AW226),1.1) &lt;&gt; IFERROR(_xlfn.NUMBERVALUE(AW226),1), "La cantidad de horas recargo nocturno dominical y festivo debe ser un número entero. ", "")
),
""
)</f>
        <v/>
      </c>
      <c r="FV226" s="46">
        <f>IF(AND($DS226,FT226),
IF(AX226="","Debes escribir el valor de las horas recargo nocturno dominical y festivo. ",
IF( ISERR(_xlfn.NUMBERVALUE(AX226)), "El valor de las horas recargo nocturno dominical y festivo debe ser un número válido. ", "")
),
""
)</f>
        <v/>
      </c>
      <c r="FW226" s="46">
        <f>CONCATENATE(AY226,AZ226)&lt;&gt;""</f>
        <v/>
      </c>
      <c r="FX226" s="46">
        <f>IF(AND($DS226,FW226),
IF(AY226="","Debes escribir el número de días de vacaciones comunes. ",
IF( IFERROR(INT(AY226),1.1) &lt;&gt; IFERROR(_xlfn.NUMBERVALUE(AY226),1), "La cantidad de días de vacaciones comunes debe ser un número entero. ", "")
),
""
)</f>
        <v/>
      </c>
      <c r="FY226" s="46">
        <f>IF(AND($DS226,FW226),
IF(AZ226="","Debes escribir el valor de las vacaciones comunes. ",
IF( ISERR(_xlfn.NUMBERVALUE(AZ226)), "El valor de las vacaciones comunes debe ser un número válido. ", "")
),
""
)</f>
        <v/>
      </c>
      <c r="FZ226" s="46">
        <f>CONCATENATE(BA226,BB226)&lt;&gt;""</f>
        <v/>
      </c>
      <c r="GA226" s="46">
        <f>IF(AND($DS226,FZ226),
IF(BA226="","Debes escribir el número de días de vacaciones compensadas. ",
IF( IFERROR(INT(BA226),1.1) &lt;&gt; IFERROR(_xlfn.NUMBERVALUE(BA226),1), "La cantidad de días de vacaciones compensadas debe ser un número entero. ", "")
),
""
)</f>
        <v/>
      </c>
      <c r="GB226" s="46">
        <f>IF(AND($DS226,FZ226),
IF(BB226="","Debes escribir el valor de las vacaciones compensadas. ",
IF( ISERR(_xlfn.NUMBERVALUE(BB226)), "El valor de las vacaciones compensadas debe ser un número válido. ", "")
),
""
)</f>
        <v/>
      </c>
      <c r="GC226" s="46">
        <f>CONCATENATE(BC226,BD226)&lt;&gt;""</f>
        <v/>
      </c>
      <c r="GD226" s="46">
        <f>IF(AND($DS226,GC226),
IF(BC226="","Debes escribir el número de días de prima salarial. ",
IF( IFERROR(INT(BC226),1.1) &lt;&gt; IFERROR(_xlfn.NUMBERVALUE(BC226),1), "La cantidad de días de prima salarial debe ser un número entero. ", "")
),
""
)</f>
        <v/>
      </c>
      <c r="GE226" s="46">
        <f>IF(AND($DS226,GC226),
IF(BD226="","Debes escribir el valor de los días de prima salarial. ",
IF( ISERR(_xlfn.NUMBERVALUE(BD226)), "El valor de los días de prima salarial debe ser un número válido. ", "")
),
""
)</f>
        <v/>
      </c>
      <c r="GF226" s="46">
        <f>IF($DS226,
IF( AND(BE226&lt;&gt;"", ISERR(_xlfn.NUMBERVALUE(BE226))), "El valor de la prima NO saliarial debe ser un número válido. ", "")
)</f>
        <v/>
      </c>
      <c r="GG226" s="46">
        <f>CONCATENATE(BF226,BG226,BH226)&lt;&gt;""</f>
        <v/>
      </c>
      <c r="GH226" s="46">
        <f>IF(AND($DS226,GG226),
IF(BF226="","Debes escribir el valor de las cesantías. ",
IF( ISERR(_xlfn.NUMBERVALUE(BF226)), "El valor de las cesantías debe ser un número válido. ", "")
),
""
)</f>
        <v/>
      </c>
      <c r="GI226" s="46">
        <f>IF(AND($DS226,GG226),
IF(BG226="","Debes escribir el % de cesantías. ",
IF( ISERR(_xlfn.NUMBERVALUE(BG226)), "El % de cesantías debe ser un número válido. ", "")
),
""
)</f>
        <v/>
      </c>
      <c r="GJ226" s="46">
        <f>IF(AND($DS226,GG226),
IF(BH226="","Debes escribir el valor de intereses de cesantías. ",
IF( ISERR(_xlfn.NUMBERVALUE(BH226)), "El valor de intereses de cesantías debe ser un número válido. ", "")
),
""
)</f>
        <v/>
      </c>
      <c r="GK226" s="46">
        <f>CONCATENATE(BI226,BJ226,BK226)&lt;&gt;""</f>
        <v/>
      </c>
      <c r="GL226" s="46">
        <f>IF(AND($DS226,GK226),
IF(BI226="","Debes escribir el número de días de incapacidad. ",
IF( IFERROR(INT(BI226),1.1) &lt;&gt; IFERROR(_xlfn.NUMBERVALUE(BI226),1), "La cantidad de días de incapacidad debe ser un número entero. ", "")
),
""
)</f>
        <v/>
      </c>
      <c r="GM226" s="46">
        <f>IF(AND($DS226,GK226),
IF(BJ226="","Debes escribir el tipo de incapacidad. ",
IF(_xlfn.IFNA(VLOOKUP(BJ226,TIPO_DE_INCAPACIDAD,1,FALSE),-1)=-1,"El tipo de incapacidad es inválida (por favor seleccionarlo de la lista). ","")
),
""
)</f>
        <v/>
      </c>
      <c r="GN226" s="46">
        <f>IF(AND($DS226,GK226),
IF(BK226="","Debes escribir el valor de la incapacidad. ",
IF( ISERR(_xlfn.NUMBERVALUE(BK226)), "El valor de la incapacidad debe ser un número válido. ", "")
),
""
)</f>
        <v/>
      </c>
      <c r="GO226" s="46">
        <f>CONCATENATE(BL226,BM226)&lt;&gt;""</f>
        <v/>
      </c>
      <c r="GP226" s="46">
        <f>IF(AND($DS226,GO226),
IF(BL226="","Debes escribir el número de días de licencia de maternidad o paternidad. ",
IF( IFERROR(INT(BL226),1.1) &lt;&gt; IFERROR(_xlfn.NUMBERVALUE(BL226),1), "La cantidad de días de licencia de maternidad o paternidad debe ser un número entero. ", "")
),
""
)</f>
        <v/>
      </c>
      <c r="GQ226" s="46">
        <f>IF(AND($DS226,GO226),
IF(BM226="","Debes escribir el valor de la licencia de maternidad o paternidad. ",
IF( ISERR(_xlfn.NUMBERVALUE(BM226)), "El valor de la licencia de maternidad o paternidad debe ser un número válido. ", "")
),
""
)</f>
        <v/>
      </c>
      <c r="GR226" s="46">
        <f>CONCATENATE(BN226,BO226)&lt;&gt;""</f>
        <v/>
      </c>
      <c r="GS226" s="46">
        <f>IF(AND($DS226,GR226),
IF(BN226="","Debes escribir el número de días de licencia remunerada. ",
IF( IFERROR(INT(BN226),1.1) &lt;&gt; IFERROR(_xlfn.NUMBERVALUE(BN226),1), "La cantidad de días de licencia remunerada debe ser un número entero. ", "")
),
""
)</f>
        <v/>
      </c>
      <c r="GT226" s="46">
        <f>IF(AND($DS226,GR226),
IF(BO226="","Debes escribir el valor de la licencia remunerada. ",
IF( ISERR(_xlfn.NUMBERVALUE(BO226)), "El valor de la licencia remunerada debe ser un número válido. ", "")
),
""
)</f>
        <v/>
      </c>
      <c r="GU226" s="46">
        <f>IF($DS226,
IF( AND(BP226&lt;&gt;"", ISERR(_xlfn.NUMBERVALUE(BP226))), "El valor de la licencia NO remunerada debe ser un número válido. ", "")
)</f>
        <v/>
      </c>
      <c r="GV226" s="46">
        <f>IF($DS226,
IF( AND(BQ226&lt;&gt;"", ISERR(_xlfn.NUMBERVALUE(BQ226))), "El valor de auxilios salariales debe ser un número válido. ", "")
)</f>
        <v/>
      </c>
      <c r="GW226" s="46">
        <f>IF($DS226,
IF( AND(BR226&lt;&gt;"", ISERR(_xlfn.NUMBERVALUE(BR226))), "El valor de auxilios NO salariales debe ser un número válido. ", "")
)</f>
        <v/>
      </c>
      <c r="GX226" s="46">
        <f>IF($DS226,
IF( AND(BS226&lt;&gt;"", ISERR(_xlfn.NUMBERVALUE(BS226))), "El valor de bonos salariales debe ser un número válido. ", "")
)</f>
        <v/>
      </c>
      <c r="GY226" s="46">
        <f>IF($DS226,
IF( AND(BT226&lt;&gt;"", ISERR(_xlfn.NUMBERVALUE(BT226))), "El valor de bonos NO salariales debe ser un número válido. ", "")
)</f>
        <v/>
      </c>
      <c r="GZ226" s="46">
        <f>IF($DS226,
IF( AND(BU226&lt;&gt;"", ISERR(_xlfn.NUMBERVALUE(BU226))), "El valor de bonos salariales de alimentación debe ser un número válido. ", "")
)</f>
        <v/>
      </c>
      <c r="HA226" s="46">
        <f>IF($DS226,
IF( AND(BV226&lt;&gt;"", ISERR(_xlfn.NUMBERVALUE(BV226))), "El valor de bonos NO salariales de alimentación debe ser un número válido. ", "")
)</f>
        <v/>
      </c>
      <c r="HB226" s="46">
        <f>IF($DS226,
IF( AND(BW226&lt;&gt;"", ISERR(_xlfn.NUMBERVALUE(BW226))), "El valor de bonificaciones salariales debe ser un número válido. ", "")
)</f>
        <v/>
      </c>
      <c r="HC226" s="46">
        <f>IF($DS226,
IF( AND(BX226&lt;&gt;"", ISERR(_xlfn.NUMBERVALUE(BX226))), "El valor de bonificaciones NO salariales debe ser un número válido. ", "")
)</f>
        <v/>
      </c>
      <c r="HD226" s="46">
        <f>IF($DS226,
IF( AND(BY226&lt;&gt;"", ISERR(_xlfn.NUMBERVALUE(BY226))), "El valor de compensaciones ordinarias debe ser un número válido. ", "")
)</f>
        <v/>
      </c>
      <c r="HE226" s="46">
        <f>IF($DS226,
IF( AND(BZ226&lt;&gt;"", ISERR(_xlfn.NUMBERVALUE(BZ226))), "El valor de compensaciones extraordinarias debe ser un número válido. ", "")
)</f>
        <v/>
      </c>
      <c r="HF226" s="46">
        <f>IF($DS226,
IF( AND(CA226&lt;&gt;"", ISERR(_xlfn.NUMBERVALUE(CA226))), "El valor de comisiones debe ser un número válido. ", "")
)</f>
        <v/>
      </c>
      <c r="HG226" s="46">
        <f>IF($DS226,
IF( AND(CB226&lt;&gt;"", ISERR(_xlfn.NUMBERVALUE(CB226))), "El valor de ausencia por huega debe ser un número válido. ", "")
)</f>
        <v/>
      </c>
      <c r="HH226" s="46">
        <f>IF($DS226,
IF( AND(CC226&lt;&gt;"", ISERR(_xlfn.NUMBERVALUE(CC226))), "El valor de anticipos debe ser un número válido. ", "")
)</f>
        <v/>
      </c>
      <c r="HI226" s="46">
        <f>IF($DS226,
IF( AND(CD226&lt;&gt;"", ISERR(_xlfn.NUMBERVALUE(CD226))), "El valor de pagos a terceros debe ser un número válido. ", "")
)</f>
        <v/>
      </c>
      <c r="HJ226" s="46">
        <f>IF($DS226,
IF( AND(CE226&lt;&gt;"", ISERR(_xlfn.NUMBERVALUE(CE226))), "El valor de dotación debe ser un número válido. ", "")
)</f>
        <v/>
      </c>
      <c r="HK226" s="46">
        <f>IF($DS226,
IF( AND(CF226&lt;&gt;"", ISERR(_xlfn.NUMBERVALUE(CF226))), "El valor de apoyo sostenibilidad debe ser un número válido. ", "")
)</f>
        <v/>
      </c>
      <c r="HL226" s="46">
        <f>IF($DS226,
IF( AND(CG226&lt;&gt;"", ISERR(_xlfn.NUMBERVALUE(CG226))), "El valor de teletrabajo debe ser un número válido. ", "")
)</f>
        <v/>
      </c>
      <c r="HM226" s="46">
        <f>IF($DS226,
IF( AND(CH226&lt;&gt;"", ISERR(_xlfn.NUMBERVALUE(CH226))), "El valor de bonificación de retiro debe ser un número válido. ", "")
)</f>
        <v/>
      </c>
      <c r="HN226" s="46">
        <f>IF($DS226,
IF( AND(CI226&lt;&gt;"", ISERR(_xlfn.NUMBERVALUE(CI226))), "El valor de indemnización de retiro debe ser un número válido. ", "")
)</f>
        <v/>
      </c>
      <c r="HO226" s="46">
        <f>IF($DS226,
IF( AND(CJ226&lt;&gt;"", ISERR(_xlfn.NUMBERVALUE(CJ226))), "El valor de reintegros debe ser un número válido. ", "")
)</f>
        <v/>
      </c>
      <c r="HP226" s="46">
        <f>CONCATENATE(CK226,CL226,CM226)&lt;&gt;""</f>
        <v/>
      </c>
      <c r="HQ226" s="46">
        <f>IF(AND($DS226,HP226),
IF(CK226="","Debes escribir la descripción de otro concepto no categorizado. ",""),
""
)</f>
        <v/>
      </c>
      <c r="HR226" s="46">
        <f>IF(AND($DS226,HP226),
IF(CONCATENATE(CL226,CM226)="","Debes escribir al menos un valor de concepto no categorizado (salarial o no salarial). ",
IF(ISERR(_xlfn.NUMBERVALUE(CL226)),"El valor salarial concepto no categorizado debe ser un número válido. ","")
),
""
)</f>
        <v/>
      </c>
      <c r="HS226" s="46">
        <f>IF(AND($DS226,HP226),
IF(CONCATENATE(CL226,CM226)="","Debes escribir al menos un valor de concepto no categorizado (salarial o no salarial). ",
IF(ISERR(_xlfn.NUMBERVALUE(CM226)),"El valor NO salarial concepto no categorizado debe ser un número válido. ","")
),
""
)</f>
        <v/>
      </c>
      <c r="HT226" s="46">
        <f>IF($DS226,
IF(CN226="","Debes escribir el porcentaje del aporte a salud. ",
IF( ISERR(_xlfn.NUMBERVALUE(CN226)), "El valor del porcentaje del aporte a salud debe ser un número válido. ", "")
)
)</f>
        <v/>
      </c>
      <c r="HU226" s="46">
        <f>IF($DS226,
IF(CO226="","Debes escribir el valor del aporte a salud. ",
IF( ISERR(_xlfn.NUMBERVALUE(CO226)), "El valor del aporte a salud debe ser un número válido. ", "")
)
)</f>
        <v/>
      </c>
      <c r="HV226" s="46">
        <f>IF($DS226,
IF( AND(CP226&lt;&gt;"", ISERR(_xlfn.NUMBERVALUE(CP226))), "El valor plan complementario debe ser un número válido. ", "")
)</f>
        <v/>
      </c>
      <c r="HW226" s="46">
        <f>IF($DS226,
IF(CQ226="","Debes escribir el porcentaje del aporte a pensión. ",
IF( ISERR(_xlfn.NUMBERVALUE(CQ226)), "El valor del porcentaje del aporte a pensión debe ser un número válido. ", "")
)
)</f>
        <v/>
      </c>
      <c r="HX226" s="46">
        <f>IF($DS226,
IF(CR226="","Debes escribir el valor del aporte a pensión. ",
IF( ISERR(_xlfn.NUMBERVALUE(CR226)), "El valor del aporte a salud debe ser un número válido. ", "")
)
)</f>
        <v/>
      </c>
      <c r="HY226" s="46">
        <f>IF($DS226,
IF( AND(CS226&lt;&gt;"", ISERR(_xlfn.NUMBERVALUE(CS226))), "El valor pensión voluntaria debe ser un número válido. ", "")
)</f>
        <v/>
      </c>
      <c r="HZ226" s="46">
        <f>CONCATENATE(CT226,CU226,CV226,CW226)&lt;&gt;""</f>
        <v/>
      </c>
      <c r="IA226" s="46">
        <f>IF(AND($DS226,HZ226),
IF(CT226="","Debes escribir el % del fondo de seguridad pensional. ",
IF( ISERR(_xlfn.NUMBERVALUE(CT226)), "El % del fondo de seguridad debe ser un número válido. ", "")
),
""
)</f>
        <v/>
      </c>
      <c r="IB226" s="46">
        <f>IF(AND($DS226,HZ226),
IF(CU226="","Debes escribir el valor del aporte al fondo de solidaridad pensional. ",
IF( ISERR(_xlfn.NUMBERVALUE(CU226)), "El valor del aporte al fondo de solidaridad pensional debe ser un número válido. ", "")
),
""
)</f>
        <v/>
      </c>
      <c r="IC226" s="46">
        <f>IF(AND($DS226,HZ226),
IF(CV226="","Debes escribir el % del fondo de subsistencia. ",
IF( ISERR(_xlfn.NUMBERVALUE(CV226)), "El % del fondo de subsistencia debe ser un número válido. ", "")
),
""
)</f>
        <v/>
      </c>
      <c r="ID226" s="46">
        <f>IF(AND($DS226,HZ226),
IF(CW226="","Debes escribir el valor del fondo de subsistencia. ",
IF( ISERR(_xlfn.NUMBERVALUE(CW226)), "El valor del fondo de subsistencia debe ser un número válido. ", "")
),
""
)</f>
        <v/>
      </c>
      <c r="IE226" s="46">
        <f>CONCATENATE(CX226,CY226)&lt;&gt;""</f>
        <v/>
      </c>
      <c r="IF226" s="46">
        <f>IF(AND($DS226,IE226),
IF(CX226="","Debes escribir el % de sindicato. ",
IF( ISERR(_xlfn.NUMBERVALUE(CX226)), "El % de sindicato debe ser un número válido. ", "")
),
""
)</f>
        <v/>
      </c>
      <c r="IG226" s="46">
        <f>IF(AND($DS226,IE226),
IF(CY226="","Debes escribir el valor del sindicato. ",
IF( ISERR(_xlfn.NUMBERVALUE(CY226)), "El valor del sindicato debe ser un número válido. ", "")
),
""
)</f>
        <v/>
      </c>
      <c r="IH226" s="46">
        <f>IF($DS226,
IF( AND(CZ226&lt;&gt;"", ISERR(_xlfn.NUMBERVALUE(CZ226))), "El valor de sanción pública debe ser un número válido. ", "")
)</f>
        <v/>
      </c>
      <c r="II226" s="46">
        <f>IF($DS226,
IF( AND(DA226&lt;&gt;"", ISERR(_xlfn.NUMBERVALUE(DA226))), "El valor de sanción privada debe ser un número válido. ", "")
)</f>
        <v/>
      </c>
      <c r="IJ226" s="46">
        <f>CONCATENATE(DB226,DC226)&lt;&gt;""</f>
        <v/>
      </c>
      <c r="IK226" s="46">
        <f>IF(AND($DS226,IJ226),
IF(DB226="","Debes escribir la descripción de libranza. ",""),
""
)</f>
        <v/>
      </c>
      <c r="IL226" s="46">
        <f>IF(AND($DS226,IJ226),
IF(DC226="","Debes escribir la cuota libranza. ",
IF(ISERR(_xlfn.NUMBERVALUE(DC226)),"El valor de la cuota libranza debe ser un número válido. ","")
),
""
)</f>
        <v/>
      </c>
      <c r="IM226" s="46">
        <f>IF($DS226,
IF( AND(DD226&lt;&gt;"", ISERR(_xlfn.NUMBERVALUE(DD226))), "El valor de pagos a terceros debe ser un número válido. ", "")
)</f>
        <v/>
      </c>
      <c r="IN226" s="46">
        <f>IF($DS226,
IF( AND(DE226&lt;&gt;"", ISERR(_xlfn.NUMBERVALUE(DE226))), "El valor de anticipos debe ser un número válido. ", "")
)</f>
        <v/>
      </c>
      <c r="IO226" s="46">
        <f>IF($DS226,
IF( AND(DF226&lt;&gt;"", ISERR(_xlfn.NUMBERVALUE(DF226))), "El valor de AFC debe ser un número válido. ", "")
)</f>
        <v/>
      </c>
      <c r="IP226" s="46">
        <f>IF($DS226,
IF( AND(DG226&lt;&gt;"", ISERR(_xlfn.NUMBERVALUE(DG226))), "El valor de rete-fuente debe ser un número válido. ", "")
)</f>
        <v/>
      </c>
      <c r="IQ226" s="46">
        <f>IF($DS226,
IF( AND(DH226&lt;&gt;"", ISERR(_xlfn.NUMBERVALUE(DH226))), "El valor de cooperativa de trabajo debe ser un número válido. ", "")
)</f>
        <v/>
      </c>
      <c r="IR226" s="46">
        <f>IF($DS226,
IF( AND(DI226&lt;&gt;"", ISERR(_xlfn.NUMBERVALUE(DI226))), "El valor de embargo fiscal debe ser un número válido. ", "")
)</f>
        <v/>
      </c>
      <c r="IS226" s="46">
        <f>IF($DS226,
IF( AND(DJ226&lt;&gt;"", ISERR(_xlfn.NUMBERVALUE(DJ226))), "El valor de educación debe ser un número válido. ", "")
)</f>
        <v/>
      </c>
      <c r="IT226" s="46">
        <f>IF($DS226,
IF( AND(DK226&lt;&gt;"", ISERR(_xlfn.NUMBERVALUE(DK226))), "El valor de reintegro debe ser un número válido. ", "")
)</f>
        <v/>
      </c>
      <c r="IU226" s="46">
        <f>IF($DS226,
IF( AND(DL226&lt;&gt;"", ISERR(_xlfn.NUMBERVALUE(DL226))), "El valor de deuda debe ser un número válido. ", "")
)</f>
        <v/>
      </c>
      <c r="IV226" s="46">
        <f>IF($DS226,
IF( AND(DM226&lt;&gt;"", ISERR(_xlfn.NUMBERVALUE(DM226))), "El valor de otras deducciones debe ser un número válido. ", "")
)</f>
        <v/>
      </c>
      <c r="IW226" s="46">
        <f>IF($DS226,
IF(DN226="","Debes escribir el valor de los devengos totales. ",
IF( ISERR(_xlfn.NUMBERVALUE(DN226)), "El valor de los devengos totales debe ser un número válido. ", "")
)
)</f>
        <v/>
      </c>
      <c r="IX226" s="46">
        <f>IF($DS226,
IF(DO226="","Debes escribir el valor de las deducciones totales. ",
IF( ISERR(_xlfn.NUMBERVALUE(DO226)), "El valor de las deducciones totales debe ser un número válido. ", "")
)
)</f>
        <v/>
      </c>
      <c r="IY226" s="46">
        <f>IF($DS226,
IF(DP226="","Debes escribir el valor del salario total. ",
IF( ISERR(_xlfn.NUMBERVALUE(DP226)), "El valor del salario total debe ser un número válido. ", "")
)
)</f>
        <v/>
      </c>
    </row>
    <row r="227">
      <c r="B227" s="48" t="n">
        <v>215</v>
      </c>
      <c r="C227" s="61">
        <f>IF(AND(DS227,DP227&lt;&gt;""),
IF(DQ227="","OK","Error"),
""
)</f>
        <v/>
      </c>
      <c r="D227" s="53" t="n"/>
      <c r="E227" s="52" t="n"/>
      <c r="F227" s="112" t="n"/>
      <c r="G227" s="52" t="n"/>
      <c r="H227" s="53" t="n"/>
      <c r="I227" s="52" t="n"/>
      <c r="J227" s="52" t="n"/>
      <c r="K227" s="53" t="n"/>
      <c r="L227" s="55" t="n"/>
      <c r="M227" s="108" t="n"/>
      <c r="N227" s="56" t="n"/>
      <c r="O227" s="52" t="n"/>
      <c r="P227" s="52" t="n"/>
      <c r="Q227" s="52" t="n"/>
      <c r="R227" s="52" t="n"/>
      <c r="S227" s="52" t="n"/>
      <c r="T227" s="53" t="n"/>
      <c r="U227" s="52" t="n"/>
      <c r="V227" s="52" t="n"/>
      <c r="W227" s="55" t="n"/>
      <c r="X227" s="55" t="n"/>
      <c r="Y227" s="52" t="n"/>
      <c r="Z227" s="55" t="n"/>
      <c r="AA227" s="52" t="n"/>
      <c r="AB227" s="53" t="n"/>
      <c r="AC227" s="53" t="n"/>
      <c r="AD227" s="53" t="n"/>
      <c r="AE227" s="177" t="n"/>
      <c r="AF227" s="113" t="n"/>
      <c r="AG227" s="177" t="n"/>
      <c r="AH227" s="178" t="n"/>
      <c r="AI227" s="178" t="n"/>
      <c r="AJ227" s="178" t="n"/>
      <c r="AK227" s="114" t="n"/>
      <c r="AL227" s="178" t="n"/>
      <c r="AM227" s="114" t="n"/>
      <c r="AN227" s="178" t="n"/>
      <c r="AO227" s="114" t="n"/>
      <c r="AP227" s="178" t="n"/>
      <c r="AQ227" s="114" t="n"/>
      <c r="AR227" s="178" t="n"/>
      <c r="AS227" s="114" t="n"/>
      <c r="AT227" s="178" t="n"/>
      <c r="AU227" s="114" t="n"/>
      <c r="AV227" s="178" t="n"/>
      <c r="AW227" s="114" t="n"/>
      <c r="AX227" s="178" t="n"/>
      <c r="AY227" s="114" t="n"/>
      <c r="AZ227" s="178" t="n"/>
      <c r="BA227" s="114" t="n"/>
      <c r="BB227" s="178" t="n"/>
      <c r="BC227" s="114" t="n"/>
      <c r="BD227" s="178" t="n"/>
      <c r="BE227" s="178" t="n"/>
      <c r="BF227" s="178" t="n"/>
      <c r="BG227" s="59" t="n"/>
      <c r="BH227" s="178" t="n"/>
      <c r="BI227" s="114" t="n"/>
      <c r="BJ227" s="53" t="n"/>
      <c r="BK227" s="178" t="n"/>
      <c r="BL227" s="114" t="n"/>
      <c r="BM227" s="178" t="n"/>
      <c r="BN227" s="114" t="n"/>
      <c r="BO227" s="178" t="n"/>
      <c r="BP227" s="178" t="n"/>
      <c r="BQ227" s="178" t="n"/>
      <c r="BR227" s="178" t="n"/>
      <c r="BS227" s="178" t="n"/>
      <c r="BT227" s="178" t="n"/>
      <c r="BU227" s="178" t="n"/>
      <c r="BV227" s="178" t="n"/>
      <c r="BW227" s="178" t="n"/>
      <c r="BX227" s="178" t="n"/>
      <c r="BY227" s="178" t="n"/>
      <c r="BZ227" s="178" t="n"/>
      <c r="CA227" s="178" t="n"/>
      <c r="CB227" s="178" t="n"/>
      <c r="CC227" s="178" t="n"/>
      <c r="CD227" s="178" t="n"/>
      <c r="CE227" s="178" t="n"/>
      <c r="CF227" s="178" t="n"/>
      <c r="CG227" s="178" t="n"/>
      <c r="CH227" s="178" t="n"/>
      <c r="CI227" s="178" t="n"/>
      <c r="CJ227" s="178" t="n"/>
      <c r="CK227" s="53" t="n"/>
      <c r="CL227" s="178" t="n"/>
      <c r="CM227" s="178" t="n"/>
      <c r="CN227" s="60" t="n"/>
      <c r="CO227" s="177" t="n"/>
      <c r="CP227" s="178" t="n"/>
      <c r="CQ227" s="60" t="n"/>
      <c r="CR227" s="177" t="n"/>
      <c r="CS227" s="178" t="n"/>
      <c r="CT227" s="59" t="n"/>
      <c r="CU227" s="178" t="n"/>
      <c r="CV227" s="59" t="n"/>
      <c r="CW227" s="178" t="n"/>
      <c r="CX227" s="59" t="n"/>
      <c r="CY227" s="178" t="n"/>
      <c r="CZ227" s="178" t="n"/>
      <c r="DA227" s="178" t="n"/>
      <c r="DB227" s="53" t="n"/>
      <c r="DC227" s="178" t="n"/>
      <c r="DD227" s="178" t="n"/>
      <c r="DE227" s="178" t="n"/>
      <c r="DF227" s="178" t="n"/>
      <c r="DG227" s="178" t="n"/>
      <c r="DH227" s="178" t="n"/>
      <c r="DI227" s="178" t="n"/>
      <c r="DJ227" s="178" t="n"/>
      <c r="DK227" s="178" t="n"/>
      <c r="DL227" s="178" t="n"/>
      <c r="DM227" s="178" t="n"/>
      <c r="DN227" s="177" t="n"/>
      <c r="DO227" s="177" t="n"/>
      <c r="DP227" s="177" t="n"/>
      <c r="DQ227" s="76">
        <f>IF(AND(DS227,DP227&lt;&gt;""),
CONCATENATE(DT227,DU227,DV227,DW227,DX227,DY227,DZ227,EA227,EB227,EC227,ED227,EE227,EF227,EG227,EH227,EI227,EJ227,EK227,EL227,EM227,EN227,EO227,EP227,EQ227,ES227,ET227,EU227,EV227,EW227,EX227,EY227,EZ227,FA227,FC227,FD227,FF227,FG227,FI227,FJ227,FL227,FM227,FO227,FP227,FR227,FS227,FU227,FV227,FX227,FY227,GA227,GB227,GD227,GE227,GF227,GH227,GI227,GJ227,GL227,GM227,GN227,GP227,GQ227,GS227,GT227,GU227,GV227,GW227,GX227,GY227,GZ227,HA227,HB227,HC227,HD227,HE227,HF227,HG227,HH227,HI227,HJ227,HK227,HL227,HM227,HN227,HO227,HQ227,HR227,HS227,HT227,HU227,HV227,HW227,HX227,HY227,IA227,IB227,IC227,ID227,IF227,IG227,IH227,II227,IK227,IL227,IM227,IN227,IO227,IP227,IQ227,IR227,IS227,IT227,IU227,IV227,IW227,IX227,IY227,IZ227),
""
)</f>
        <v/>
      </c>
      <c r="DR227" s="53" t="n"/>
      <c r="DS227" s="46">
        <f>CONCATENATE(D227,$E227,$F227,$G227,H227,$I227,$J227,K227,$L227,$M227,N227,$O227,$P227,$Q227,$R227,$S227,T227,$U227,$V227,$W227,$X227,$Y227,$Z227,$AA227,AB227,AC227,AD227,$AE227,$AF227,$AG227,AH227,AI227,AJ227,AK227,AL227,AM227,AN227,AO227,AP227,AQ227,AR227,AS227,AT227,AU227,AV227,AW227,AX227,AY227,AZ227,BA227,BB227,BC227,BD227,BE227,BF227,BG227,BH227,BI227,BJ227,BK227,BL227,BM227,BN227,BO227,BP227,BQ227,BR227,BS227,BT227,BU227,BV227,BW227,BX227,BY227,BZ227,CA227,CB227,CC227,CD227,CE227,CF227,CG227,CH227,CI227,CJ227,CK227,CL227,CM227,$CN227,$CO227,CP227,$CQ227,$CR227,CS227,CT227,CU227,CV227,CW227,CX227,CY227,CZ227,DA227,DB227,DC227,DD227,DE227,DF227,DG227,DH227,DI227,DJ227,DK227,DL227,DM227,$DN227,$DO227,$DP227,DR227)&lt;&gt;""</f>
        <v/>
      </c>
      <c r="DT227" s="46">
        <f>IF(AND($DS227,$E$4&lt;&gt;""),
IF(LEFT($E$4,2) = "1.",
IF(D227&lt;&gt;"","El CUNE sólo se envía en operaciones de novedad o ajuste. ",""),
IF(D227="","Debes escribir un CUNE válido para realizar operaciones de novedad o ajuste. ","")),
""
)</f>
        <v/>
      </c>
      <c r="DU227" s="46">
        <f>IF($DS227,
IF(E227="","Debes seleccionar el tipo de documento del empleado. ",
IF(_xlfn.IFNA(VLOOKUP(E227,TIPO_DE_DOCUMENTO,1,FALSE),-1)=-1,"El tipo de documento no es válido (por favor seleccionarlo de la lista). ","")
)
)</f>
        <v/>
      </c>
      <c r="DV227" s="46">
        <f>IF($DS227,
IF(F227="","Debes escribir el número de documento del empleado. ","")
)</f>
        <v/>
      </c>
      <c r="DW227" s="46">
        <f>IF($DS227,
IF(G227="","Debes escribir el primer nombre del empleado. ","")
)</f>
        <v/>
      </c>
      <c r="DY227" s="46">
        <f>IF($DS227,
IF(I227="","Debes escribir el primer apellido del empleado. ","")
)</f>
        <v/>
      </c>
      <c r="DZ227" s="46">
        <f>IF($DS227,
IF(J227="","Debes escribir el segundo apellido del empleado. ","")
)</f>
        <v/>
      </c>
      <c r="EB227" s="46">
        <f>IF($DS227,
IF(L227="","Debes escribir la fecha de ingreso del empleado. ",
IF(ISERR(DATE(YEAR(L227),MONTH(L227),DAY(L227))), "El valor ingresado en fecha de ingreso no tiene un formato válido. ","")
)
)</f>
        <v/>
      </c>
      <c r="EC227" s="46">
        <f>IF($DS227,
IF(M227="","Debes escribir el tiempo laborado. ",
IF( IFERROR(INT(M227),1.1) &lt;&gt; IFERROR(_xlfn.NUMBERVALUE(M227),1), "El valor de los días trabajados debe ser un número entero. ", "")
)
)</f>
        <v/>
      </c>
      <c r="ED227" s="46">
        <f>IF($DS227,
IF( AND(N227&lt;&gt;"", ISERR(DATE(YEAR(N227),MONTH(N227),DAY(N227))) ), "El valor ingresado en fecha de ingreso no tiene un formato válido. ",
IF( AND(N227&lt;&gt;"", $E$6&lt;&gt;"", DATE(YEAR(N227), MONTH(N227), 1) &lt;&gt; IFERROR(DATE(MID($E$6, 1, 4), MID($E$6, 6, 2),1), "1/1/1900") ), "La fecha de retiro debe estar dentro del período liquidado. ", "")
)
)</f>
        <v/>
      </c>
      <c r="EE227" s="46">
        <f>IF($DS227,
IF(O227="","Debes seleccionar el tipo de trabajador. ",
IF(_xlfn.IFNA(VLOOKUP(O227,TIPO_DE_TRABAJADOR,1,FALSE),-1)=-1,"El tipo de trabajador no es válido (por favor seleccionarlo de la lista). ","")
)
)</f>
        <v/>
      </c>
      <c r="EF227" s="46">
        <f>IF($DS227,
IF(P227="","Debes seleccionar si es un trabajador dependiente pensionado por vejez. ",
IF(_xlfn.IFNA(VLOOKUP(P227,SUBTIPO_DE_TRABAJADOR,1,FALSE),-1)=-1,"El tipo de trabajador dependiente pensionado por vejez no es válido (por favor seleccionarlo de la lista). ","")
)
)</f>
        <v/>
      </c>
      <c r="EG227" s="46">
        <f>IF($DS227,
IF(Q227="","Debes seleccionar el tipo de contrato del trabajador. ",
IF(_xlfn.IFNA(VLOOKUP(Q227,TIPO_DE_CONTRATO,1,FALSE),-1)=-1,"El tipo de contrato del trabajador no es válido (por favor seleccionarlo de la lista). ","")
)
)</f>
        <v/>
      </c>
      <c r="EH227" s="46">
        <f>IF($DS227,
IF(R227="","Debes seleccionar si es un salario integral. ",
IF(_xlfn.IFNA(VLOOKUP(R227,SI_NO,1,FALSE),-1)=-1,"Valor no válido para salario integral (por favor seleccionarlo de la lista). ","")
)
)</f>
        <v/>
      </c>
      <c r="EI227" s="46">
        <f>IF($DS227,
IF(S227="","Debes seleccionar si el trabajador realiza actividades de riesgo. ",
IF(_xlfn.IFNA(VLOOKUP(S227,SI_NO,1,FALSE),-1)=-1,"Valor no válido para actividad de alto riesgo (por favor seleccionarlo de la lista). ","")
)
)</f>
        <v/>
      </c>
      <c r="EK227" s="46">
        <f>IF($DS227,
IF(U227="","Debes escribir el código del municipio de residencia del trabajador. ",
IF(_xlfn.IFNA(VLOOKUP(U227,MUNICIPIO,1,FALSE),-1)=-1,"El municipio de residencia del trabajador es inválido (por favor seleccionarlo de la lista). ","")
)
)</f>
        <v/>
      </c>
      <c r="EL227" s="46">
        <f>IF($DS227,
IF(V227="","Debes escribir el la dirección de residendia del trabajador. ","")
)</f>
        <v/>
      </c>
      <c r="EM227" s="46">
        <f>IF($DS227,
IF(W227="","Debes escribir la fecha de inicio de la liquidación. ",
IF(ISERR(DATE(YEAR(W227),MONTH(W227),DAY(W227))),"El valor ingresado en fecha de inicio de liquidación no tiene un formato válido. ",
IF( AND($E$6&lt;&gt;"", DATE(YEAR(W227), MONTH(W227), 1) &lt;&gt; IFERROR(DATE(MID($E$6, 1, 4), MID($E$6, 6, 2),1), "1/1/1900") ), "La fecha de inicio de la liquidación debe estar dentro del período liquidado. ", "")
)
)
)</f>
        <v/>
      </c>
      <c r="EN227" s="46">
        <f>IF($DS227,
IF(X227="","Debes escribir la fecha de fin de la liquidación. ",
IF(ISERR(DATE(YEAR(X227),MONTH(X227),DAY(X227))),"El valor ingresado en fecha de fin de liquidación no tiene un formato válido. ",
IF( AND($E$6&lt;&gt;"", DATE(YEAR(X227), MONTH(X227), 1) &lt;&gt; IFERROR(DATE(MID($E$6, 1, 4), MID($E$6, 6, 2),1), "1/1/1900") ), "La fecha de fin de la liquidación debe estar dentro del período liquidado. ", "")
)
)
)</f>
        <v/>
      </c>
      <c r="EO227" s="46">
        <f>IF($DS227,
IF(Y227="","Debes escribir la frecuencia de pago del trabajador. ",
IF(_xlfn.IFNA(VLOOKUP(Y227,PERÍODO_DE_NÓMINA,1,FALSE),-1)=-1,"La frecuencia de pago es inválida (por favor seleccionarlo de la lista). ","")
)
)</f>
        <v/>
      </c>
      <c r="EP227" s="46">
        <f>IF($DS227,
IF(Z227="","Debes escribir la fecha de pago. ",
IF(ISERR(DATE(YEAR(Z227),MONTH(Z227),DAY(Z227))), "El valor ingresado en fecha de pago no tiene un formato válido. ","")
)
)</f>
        <v/>
      </c>
      <c r="EQ227" s="46">
        <f>IF($DS227,
IF(AA227="","Debes escribir el medio de pago. ",
IF(_xlfn.IFNA(VLOOKUP(AA227,MEDIOS_DE_PAGO,1,FALSE),-1)=-1,"El medio de pago es inválido (por favor seleccionarlo de la lista). ","")
)
)</f>
        <v/>
      </c>
      <c r="ER227" s="46">
        <f>OR(AA227='Tablas '!$T$4,AA227='Tablas '!$T$7,AA227='Tablas '!$T$8,AA227='Tablas '!$T$11)</f>
        <v/>
      </c>
      <c r="ES227" s="46">
        <f>IF(AND($DS227,ER227),
IF(AB227="","Debes escribir la entidad bancaria. ",""),
""
)</f>
        <v/>
      </c>
      <c r="ET227" s="46">
        <f>IF(AND($DS227,ER227),
IF(AC227="","Debes escribir el tipo de cuenta bancaria. ",
IF(_xlfn.IFNA(VLOOKUP(AC227,TIPO_DE_CUENTA,1,FALSE),-1)=-1,"El tipo de cuenta bancaria es inválida (por favor seleccionarlo de la lista). ","")
),
""
)</f>
        <v/>
      </c>
      <c r="EU227" s="46">
        <f>IF(AND($DS227,ER227),
IF(AD227="","Debes escribir el número de cuenta bancaria. ",""),
""
)</f>
        <v/>
      </c>
      <c r="EV227" s="46">
        <f>IF($DS227,
IF(AE227="","Debes escribir el valor del sueldo básico. ",
IF( ISERR(_xlfn.NUMBERVALUE(AE227)), "El valor del sueldo básico debe ser un número válido. ", "")
)
)</f>
        <v/>
      </c>
      <c r="EW227" s="46">
        <f>IF($DS227,
IF(AF227="","Debes escribir el número de días trabajados. ",
IF( IFERROR(INT(AF227),1.1) &lt;&gt; IFERROR(_xlfn.NUMBERVALUE(AF227),1), "La cantidad de días trabajados debe ser un número entero. ", "")
)
)</f>
        <v/>
      </c>
      <c r="EX227" s="46">
        <f>IF($DS227,
IF(AG227="","Debes escribir el valor del sueldo trabajado. ",
IF( ISERR(_xlfn.NUMBERVALUE(AG227)), "El valor del sueldo trabajado debe ser un número válido. ", "")
)
)</f>
        <v/>
      </c>
      <c r="EY227" s="46">
        <f>IF($DS227,
IF( AND(AH227&lt;&gt;"", ISERR(_xlfn.NUMBERVALUE(AH227))), "El valor del auxilio de transporte debe ser un número válido. ", "")
)</f>
        <v/>
      </c>
      <c r="EZ227" s="46">
        <f>IF($DS227,
IF( AND(AI227&lt;&gt;"", ISERR(_xlfn.NUMBERVALUE(AI227))), "El valor de viáticos salariales debe ser un número válido. ", "")
)</f>
        <v/>
      </c>
      <c r="FA227" s="46">
        <f>IF($DS227,
IF( AND(AJ227&lt;&gt;"", ISERR(_xlfn.NUMBERVALUE(AJ227))), "El valor de viáticos NO salariales debe ser un número válido. ", "")
)</f>
        <v/>
      </c>
      <c r="FB227" s="46">
        <f>CONCATENATE(AK227,AL227)&lt;&gt;""</f>
        <v/>
      </c>
      <c r="FC227" s="46">
        <f>IF(AND($DS227,FB227),
IF(AK227="","Debes escribir el número de horas extras diurnas. ",
IF( IFERROR(INT(AK227),1.1) &lt;&gt; IFERROR(_xlfn.NUMBERVALUE(AK227),1), "La cantidad de horas extras diurnas debe ser un número entero. ", "")
),
""
)</f>
        <v/>
      </c>
      <c r="FD227" s="46">
        <f>IF(AND($DS227,FB227),
IF(AL227="","Debes escribir el valor de las horas extras diurnas. ",
IF( ISERR(_xlfn.NUMBERVALUE(AL227)), "El valor de las horas extras duirnas debe ser un número válido. ", "")
),
""
)</f>
        <v/>
      </c>
      <c r="FE227" s="46">
        <f>CONCATENATE(AM227,AN227)&lt;&gt;""</f>
        <v/>
      </c>
      <c r="FF227" s="46">
        <f>IF(AND($DS227,FE227),
IF(AM227="","Debes escribir el número de horas extras nocturnas. ",
IF( IFERROR(INT(AM227),1.1) &lt;&gt; IFERROR(_xlfn.NUMBERVALUE(AM227),1), "La cantidad de horas extras nocturnas debe ser un número entero. ", "")
),
""
)</f>
        <v/>
      </c>
      <c r="FG227" s="46">
        <f>IF(AND($DS227,FE227),
IF(AN227="","Debes escribir el valor de las horas extras nocturnas. ",
IF( ISERR(_xlfn.NUMBERVALUE(AN227)), "El valor de las horas extras nocturnas debe ser un número válido. ", "")
),
""
)</f>
        <v/>
      </c>
      <c r="FH227" s="46">
        <f>CONCATENATE(AO227,AP227)&lt;&gt;""</f>
        <v/>
      </c>
      <c r="FI227" s="46">
        <f>IF(AND($DS227,FH227),
IF(AO227="","Debes escribir el número de horas extras diurnas dominicales y festivas. ",
IF( IFERROR(INT(AO227),1.1) &lt;&gt; IFERROR(_xlfn.NUMBERVALUE(AO227),1), "La cantidad de horas extras diurnas dominicales y festivas debe ser un número entero. ", "")
),
""
)</f>
        <v/>
      </c>
      <c r="FJ227" s="46">
        <f>IF(AND($DS227,FH227),
IF(AP227="","Debes escribir el valor de las horas extras diurnas dominicales y festivas. ",
IF( ISERR(_xlfn.NUMBERVALUE(AP227)), "El valor de las horas extras diurnas dominicales y festivas debe ser un número válido. ", "")
),
""
)</f>
        <v/>
      </c>
      <c r="FK227" s="46">
        <f>CONCATENATE(AQ227,AR227)&lt;&gt;""</f>
        <v/>
      </c>
      <c r="FL227" s="46">
        <f>IF(AND($DS227,FK227),
IF(AQ227="","Debes escribir el número de horas extras nocturnas dominicales y festivas. ",
IF( IFERROR(INT(AQ227),1.1) &lt;&gt; IFERROR(_xlfn.NUMBERVALUE(AQ227),1), "La cantidad de horas extras nocturnas dominicales y festivas debe ser un número entero. ", "")
),
""
)</f>
        <v/>
      </c>
      <c r="FM227" s="46">
        <f>IF(AND($DS227,FK227),
IF(AR227="","Debes escribir el valor de las horas extras nocturnas dominicales y festivas. ",
IF( ISERR(_xlfn.NUMBERVALUE(AR227)), "El valor de las horas extras nocturnas dominicales y festivas debe ser un número válido. ", "")
),
""
)</f>
        <v/>
      </c>
      <c r="FN227" s="46">
        <f>CONCATENATE(AS227,AT227)&lt;&gt;""</f>
        <v/>
      </c>
      <c r="FO227" s="46">
        <f>IF(AND($DS227,FN227),
IF(AS227="","Debes escribir el número de horas recargo nocturno. ",
IF( IFERROR(INT(AS227),1.1) &lt;&gt; IFERROR(_xlfn.NUMBERVALUE(AS227),1), "La cantidad de horas recargo nocturno debe ser un número entero. ", "")
),
""
)</f>
        <v/>
      </c>
      <c r="FP227" s="46">
        <f>IF(AND($DS227,FN227),
IF(AT227="","Debes escribir el valor de las horas recargo nocturno. ",
IF( ISERR(_xlfn.NUMBERVALUE(AT227)), "El valor de las horas recargo nocturno debe ser un número válido. ", "")
),
""
)</f>
        <v/>
      </c>
      <c r="FQ227" s="46">
        <f>CONCATENATE(AU227,AV227)&lt;&gt;""</f>
        <v/>
      </c>
      <c r="FR227" s="46">
        <f>IF(AND($DS227,FQ227),
IF(AU227="","Debes escribir el número de horas recargo diurno dominical y festivo. ",
IF( IFERROR(INT(AU227),1.1) &lt;&gt; IFERROR(_xlfn.NUMBERVALUE(AU227),1), "La cantidad de horas recargo diurno dominical y festivo debe ser un número entero. ", "")
),
""
)</f>
        <v/>
      </c>
      <c r="FS227" s="46">
        <f>IF(AND($DS227,FQ227),
IF(AV227="","Debes escribir el valor de las horas recargo diurno dominical y festivo. ",
IF( ISERR(_xlfn.NUMBERVALUE(AV227)), "El valor de las horas recargo diurno dominical y festivo debe ser un número válido. ", "")
),
""
)</f>
        <v/>
      </c>
      <c r="FT227" s="46">
        <f>CONCATENATE(AW227,AX227)&lt;&gt;""</f>
        <v/>
      </c>
      <c r="FU227" s="46">
        <f>IF(AND($DS227,FT227),
IF(AW227="","Debes escribir el número de horas recargo nocturno dominical y festivo. ",
IF( IFERROR(INT(AW227),1.1) &lt;&gt; IFERROR(_xlfn.NUMBERVALUE(AW227),1), "La cantidad de horas recargo nocturno dominical y festivo debe ser un número entero. ", "")
),
""
)</f>
        <v/>
      </c>
      <c r="FV227" s="46">
        <f>IF(AND($DS227,FT227),
IF(AX227="","Debes escribir el valor de las horas recargo nocturno dominical y festivo. ",
IF( ISERR(_xlfn.NUMBERVALUE(AX227)), "El valor de las horas recargo nocturno dominical y festivo debe ser un número válido. ", "")
),
""
)</f>
        <v/>
      </c>
      <c r="FW227" s="46">
        <f>CONCATENATE(AY227,AZ227)&lt;&gt;""</f>
        <v/>
      </c>
      <c r="FX227" s="46">
        <f>IF(AND($DS227,FW227),
IF(AY227="","Debes escribir el número de días de vacaciones comunes. ",
IF( IFERROR(INT(AY227),1.1) &lt;&gt; IFERROR(_xlfn.NUMBERVALUE(AY227),1), "La cantidad de días de vacaciones comunes debe ser un número entero. ", "")
),
""
)</f>
        <v/>
      </c>
      <c r="FY227" s="46">
        <f>IF(AND($DS227,FW227),
IF(AZ227="","Debes escribir el valor de las vacaciones comunes. ",
IF( ISERR(_xlfn.NUMBERVALUE(AZ227)), "El valor de las vacaciones comunes debe ser un número válido. ", "")
),
""
)</f>
        <v/>
      </c>
      <c r="FZ227" s="46">
        <f>CONCATENATE(BA227,BB227)&lt;&gt;""</f>
        <v/>
      </c>
      <c r="GA227" s="46">
        <f>IF(AND($DS227,FZ227),
IF(BA227="","Debes escribir el número de días de vacaciones compensadas. ",
IF( IFERROR(INT(BA227),1.1) &lt;&gt; IFERROR(_xlfn.NUMBERVALUE(BA227),1), "La cantidad de días de vacaciones compensadas debe ser un número entero. ", "")
),
""
)</f>
        <v/>
      </c>
      <c r="GB227" s="46">
        <f>IF(AND($DS227,FZ227),
IF(BB227="","Debes escribir el valor de las vacaciones compensadas. ",
IF( ISERR(_xlfn.NUMBERVALUE(BB227)), "El valor de las vacaciones compensadas debe ser un número válido. ", "")
),
""
)</f>
        <v/>
      </c>
      <c r="GC227" s="46">
        <f>CONCATENATE(BC227,BD227)&lt;&gt;""</f>
        <v/>
      </c>
      <c r="GD227" s="46">
        <f>IF(AND($DS227,GC227),
IF(BC227="","Debes escribir el número de días de prima salarial. ",
IF( IFERROR(INT(BC227),1.1) &lt;&gt; IFERROR(_xlfn.NUMBERVALUE(BC227),1), "La cantidad de días de prima salarial debe ser un número entero. ", "")
),
""
)</f>
        <v/>
      </c>
      <c r="GE227" s="46">
        <f>IF(AND($DS227,GC227),
IF(BD227="","Debes escribir el valor de los días de prima salarial. ",
IF( ISERR(_xlfn.NUMBERVALUE(BD227)), "El valor de los días de prima salarial debe ser un número válido. ", "")
),
""
)</f>
        <v/>
      </c>
      <c r="GF227" s="46">
        <f>IF($DS227,
IF( AND(BE227&lt;&gt;"", ISERR(_xlfn.NUMBERVALUE(BE227))), "El valor de la prima NO saliarial debe ser un número válido. ", "")
)</f>
        <v/>
      </c>
      <c r="GG227" s="46">
        <f>CONCATENATE(BF227,BG227,BH227)&lt;&gt;""</f>
        <v/>
      </c>
      <c r="GH227" s="46">
        <f>IF(AND($DS227,GG227),
IF(BF227="","Debes escribir el valor de las cesantías. ",
IF( ISERR(_xlfn.NUMBERVALUE(BF227)), "El valor de las cesantías debe ser un número válido. ", "")
),
""
)</f>
        <v/>
      </c>
      <c r="GI227" s="46">
        <f>IF(AND($DS227,GG227),
IF(BG227="","Debes escribir el % de cesantías. ",
IF( ISERR(_xlfn.NUMBERVALUE(BG227)), "El % de cesantías debe ser un número válido. ", "")
),
""
)</f>
        <v/>
      </c>
      <c r="GJ227" s="46">
        <f>IF(AND($DS227,GG227),
IF(BH227="","Debes escribir el valor de intereses de cesantías. ",
IF( ISERR(_xlfn.NUMBERVALUE(BH227)), "El valor de intereses de cesantías debe ser un número válido. ", "")
),
""
)</f>
        <v/>
      </c>
      <c r="GK227" s="46">
        <f>CONCATENATE(BI227,BJ227,BK227)&lt;&gt;""</f>
        <v/>
      </c>
      <c r="GL227" s="46">
        <f>IF(AND($DS227,GK227),
IF(BI227="","Debes escribir el número de días de incapacidad. ",
IF( IFERROR(INT(BI227),1.1) &lt;&gt; IFERROR(_xlfn.NUMBERVALUE(BI227),1), "La cantidad de días de incapacidad debe ser un número entero. ", "")
),
""
)</f>
        <v/>
      </c>
      <c r="GM227" s="46">
        <f>IF(AND($DS227,GK227),
IF(BJ227="","Debes escribir el tipo de incapacidad. ",
IF(_xlfn.IFNA(VLOOKUP(BJ227,TIPO_DE_INCAPACIDAD,1,FALSE),-1)=-1,"El tipo de incapacidad es inválida (por favor seleccionarlo de la lista). ","")
),
""
)</f>
        <v/>
      </c>
      <c r="GN227" s="46">
        <f>IF(AND($DS227,GK227),
IF(BK227="","Debes escribir el valor de la incapacidad. ",
IF( ISERR(_xlfn.NUMBERVALUE(BK227)), "El valor de la incapacidad debe ser un número válido. ", "")
),
""
)</f>
        <v/>
      </c>
      <c r="GO227" s="46">
        <f>CONCATENATE(BL227,BM227)&lt;&gt;""</f>
        <v/>
      </c>
      <c r="GP227" s="46">
        <f>IF(AND($DS227,GO227),
IF(BL227="","Debes escribir el número de días de licencia de maternidad o paternidad. ",
IF( IFERROR(INT(BL227),1.1) &lt;&gt; IFERROR(_xlfn.NUMBERVALUE(BL227),1), "La cantidad de días de licencia de maternidad o paternidad debe ser un número entero. ", "")
),
""
)</f>
        <v/>
      </c>
      <c r="GQ227" s="46">
        <f>IF(AND($DS227,GO227),
IF(BM227="","Debes escribir el valor de la licencia de maternidad o paternidad. ",
IF( ISERR(_xlfn.NUMBERVALUE(BM227)), "El valor de la licencia de maternidad o paternidad debe ser un número válido. ", "")
),
""
)</f>
        <v/>
      </c>
      <c r="GR227" s="46">
        <f>CONCATENATE(BN227,BO227)&lt;&gt;""</f>
        <v/>
      </c>
      <c r="GS227" s="46">
        <f>IF(AND($DS227,GR227),
IF(BN227="","Debes escribir el número de días de licencia remunerada. ",
IF( IFERROR(INT(BN227),1.1) &lt;&gt; IFERROR(_xlfn.NUMBERVALUE(BN227),1), "La cantidad de días de licencia remunerada debe ser un número entero. ", "")
),
""
)</f>
        <v/>
      </c>
      <c r="GT227" s="46">
        <f>IF(AND($DS227,GR227),
IF(BO227="","Debes escribir el valor de la licencia remunerada. ",
IF( ISERR(_xlfn.NUMBERVALUE(BO227)), "El valor de la licencia remunerada debe ser un número válido. ", "")
),
""
)</f>
        <v/>
      </c>
      <c r="GU227" s="46">
        <f>IF($DS227,
IF( AND(BP227&lt;&gt;"", ISERR(_xlfn.NUMBERVALUE(BP227))), "El valor de la licencia NO remunerada debe ser un número válido. ", "")
)</f>
        <v/>
      </c>
      <c r="GV227" s="46">
        <f>IF($DS227,
IF( AND(BQ227&lt;&gt;"", ISERR(_xlfn.NUMBERVALUE(BQ227))), "El valor de auxilios salariales debe ser un número válido. ", "")
)</f>
        <v/>
      </c>
      <c r="GW227" s="46">
        <f>IF($DS227,
IF( AND(BR227&lt;&gt;"", ISERR(_xlfn.NUMBERVALUE(BR227))), "El valor de auxilios NO salariales debe ser un número válido. ", "")
)</f>
        <v/>
      </c>
      <c r="GX227" s="46">
        <f>IF($DS227,
IF( AND(BS227&lt;&gt;"", ISERR(_xlfn.NUMBERVALUE(BS227))), "El valor de bonos salariales debe ser un número válido. ", "")
)</f>
        <v/>
      </c>
      <c r="GY227" s="46">
        <f>IF($DS227,
IF( AND(BT227&lt;&gt;"", ISERR(_xlfn.NUMBERVALUE(BT227))), "El valor de bonos NO salariales debe ser un número válido. ", "")
)</f>
        <v/>
      </c>
      <c r="GZ227" s="46">
        <f>IF($DS227,
IF( AND(BU227&lt;&gt;"", ISERR(_xlfn.NUMBERVALUE(BU227))), "El valor de bonos salariales de alimentación debe ser un número válido. ", "")
)</f>
        <v/>
      </c>
      <c r="HA227" s="46">
        <f>IF($DS227,
IF( AND(BV227&lt;&gt;"", ISERR(_xlfn.NUMBERVALUE(BV227))), "El valor de bonos NO salariales de alimentación debe ser un número válido. ", "")
)</f>
        <v/>
      </c>
      <c r="HB227" s="46">
        <f>IF($DS227,
IF( AND(BW227&lt;&gt;"", ISERR(_xlfn.NUMBERVALUE(BW227))), "El valor de bonificaciones salariales debe ser un número válido. ", "")
)</f>
        <v/>
      </c>
      <c r="HC227" s="46">
        <f>IF($DS227,
IF( AND(BX227&lt;&gt;"", ISERR(_xlfn.NUMBERVALUE(BX227))), "El valor de bonificaciones NO salariales debe ser un número válido. ", "")
)</f>
        <v/>
      </c>
      <c r="HD227" s="46">
        <f>IF($DS227,
IF( AND(BY227&lt;&gt;"", ISERR(_xlfn.NUMBERVALUE(BY227))), "El valor de compensaciones ordinarias debe ser un número válido. ", "")
)</f>
        <v/>
      </c>
      <c r="HE227" s="46">
        <f>IF($DS227,
IF( AND(BZ227&lt;&gt;"", ISERR(_xlfn.NUMBERVALUE(BZ227))), "El valor de compensaciones extraordinarias debe ser un número válido. ", "")
)</f>
        <v/>
      </c>
      <c r="HF227" s="46">
        <f>IF($DS227,
IF( AND(CA227&lt;&gt;"", ISERR(_xlfn.NUMBERVALUE(CA227))), "El valor de comisiones debe ser un número válido. ", "")
)</f>
        <v/>
      </c>
      <c r="HG227" s="46">
        <f>IF($DS227,
IF( AND(CB227&lt;&gt;"", ISERR(_xlfn.NUMBERVALUE(CB227))), "El valor de ausencia por huega debe ser un número válido. ", "")
)</f>
        <v/>
      </c>
      <c r="HH227" s="46">
        <f>IF($DS227,
IF( AND(CC227&lt;&gt;"", ISERR(_xlfn.NUMBERVALUE(CC227))), "El valor de anticipos debe ser un número válido. ", "")
)</f>
        <v/>
      </c>
      <c r="HI227" s="46">
        <f>IF($DS227,
IF( AND(CD227&lt;&gt;"", ISERR(_xlfn.NUMBERVALUE(CD227))), "El valor de pagos a terceros debe ser un número válido. ", "")
)</f>
        <v/>
      </c>
      <c r="HJ227" s="46">
        <f>IF($DS227,
IF( AND(CE227&lt;&gt;"", ISERR(_xlfn.NUMBERVALUE(CE227))), "El valor de dotación debe ser un número válido. ", "")
)</f>
        <v/>
      </c>
      <c r="HK227" s="46">
        <f>IF($DS227,
IF( AND(CF227&lt;&gt;"", ISERR(_xlfn.NUMBERVALUE(CF227))), "El valor de apoyo sostenibilidad debe ser un número válido. ", "")
)</f>
        <v/>
      </c>
      <c r="HL227" s="46">
        <f>IF($DS227,
IF( AND(CG227&lt;&gt;"", ISERR(_xlfn.NUMBERVALUE(CG227))), "El valor de teletrabajo debe ser un número válido. ", "")
)</f>
        <v/>
      </c>
      <c r="HM227" s="46">
        <f>IF($DS227,
IF( AND(CH227&lt;&gt;"", ISERR(_xlfn.NUMBERVALUE(CH227))), "El valor de bonificación de retiro debe ser un número válido. ", "")
)</f>
        <v/>
      </c>
      <c r="HN227" s="46">
        <f>IF($DS227,
IF( AND(CI227&lt;&gt;"", ISERR(_xlfn.NUMBERVALUE(CI227))), "El valor de indemnización de retiro debe ser un número válido. ", "")
)</f>
        <v/>
      </c>
      <c r="HO227" s="46">
        <f>IF($DS227,
IF( AND(CJ227&lt;&gt;"", ISERR(_xlfn.NUMBERVALUE(CJ227))), "El valor de reintegros debe ser un número válido. ", "")
)</f>
        <v/>
      </c>
      <c r="HP227" s="46">
        <f>CONCATENATE(CK227,CL227,CM227)&lt;&gt;""</f>
        <v/>
      </c>
      <c r="HQ227" s="46">
        <f>IF(AND($DS227,HP227),
IF(CK227="","Debes escribir la descripción de otro concepto no categorizado. ",""),
""
)</f>
        <v/>
      </c>
      <c r="HR227" s="46">
        <f>IF(AND($DS227,HP227),
IF(CONCATENATE(CL227,CM227)="","Debes escribir al menos un valor de concepto no categorizado (salarial o no salarial). ",
IF(ISERR(_xlfn.NUMBERVALUE(CL227)),"El valor salarial concepto no categorizado debe ser un número válido. ","")
),
""
)</f>
        <v/>
      </c>
      <c r="HS227" s="46">
        <f>IF(AND($DS227,HP227),
IF(CONCATENATE(CL227,CM227)="","Debes escribir al menos un valor de concepto no categorizado (salarial o no salarial). ",
IF(ISERR(_xlfn.NUMBERVALUE(CM227)),"El valor NO salarial concepto no categorizado debe ser un número válido. ","")
),
""
)</f>
        <v/>
      </c>
      <c r="HT227" s="46">
        <f>IF($DS227,
IF(CN227="","Debes escribir el porcentaje del aporte a salud. ",
IF( ISERR(_xlfn.NUMBERVALUE(CN227)), "El valor del porcentaje del aporte a salud debe ser un número válido. ", "")
)
)</f>
        <v/>
      </c>
      <c r="HU227" s="46">
        <f>IF($DS227,
IF(CO227="","Debes escribir el valor del aporte a salud. ",
IF( ISERR(_xlfn.NUMBERVALUE(CO227)), "El valor del aporte a salud debe ser un número válido. ", "")
)
)</f>
        <v/>
      </c>
      <c r="HV227" s="46">
        <f>IF($DS227,
IF( AND(CP227&lt;&gt;"", ISERR(_xlfn.NUMBERVALUE(CP227))), "El valor plan complementario debe ser un número válido. ", "")
)</f>
        <v/>
      </c>
      <c r="HW227" s="46">
        <f>IF($DS227,
IF(CQ227="","Debes escribir el porcentaje del aporte a pensión. ",
IF( ISERR(_xlfn.NUMBERVALUE(CQ227)), "El valor del porcentaje del aporte a pensión debe ser un número válido. ", "")
)
)</f>
        <v/>
      </c>
      <c r="HX227" s="46">
        <f>IF($DS227,
IF(CR227="","Debes escribir el valor del aporte a pensión. ",
IF( ISERR(_xlfn.NUMBERVALUE(CR227)), "El valor del aporte a salud debe ser un número válido. ", "")
)
)</f>
        <v/>
      </c>
      <c r="HY227" s="46">
        <f>IF($DS227,
IF( AND(CS227&lt;&gt;"", ISERR(_xlfn.NUMBERVALUE(CS227))), "El valor pensión voluntaria debe ser un número válido. ", "")
)</f>
        <v/>
      </c>
      <c r="HZ227" s="46">
        <f>CONCATENATE(CT227,CU227,CV227,CW227)&lt;&gt;""</f>
        <v/>
      </c>
      <c r="IA227" s="46">
        <f>IF(AND($DS227,HZ227),
IF(CT227="","Debes escribir el % del fondo de seguridad pensional. ",
IF( ISERR(_xlfn.NUMBERVALUE(CT227)), "El % del fondo de seguridad debe ser un número válido. ", "")
),
""
)</f>
        <v/>
      </c>
      <c r="IB227" s="46">
        <f>IF(AND($DS227,HZ227),
IF(CU227="","Debes escribir el valor del aporte al fondo de solidaridad pensional. ",
IF( ISERR(_xlfn.NUMBERVALUE(CU227)), "El valor del aporte al fondo de solidaridad pensional debe ser un número válido. ", "")
),
""
)</f>
        <v/>
      </c>
      <c r="IC227" s="46">
        <f>IF(AND($DS227,HZ227),
IF(CV227="","Debes escribir el % del fondo de subsistencia. ",
IF( ISERR(_xlfn.NUMBERVALUE(CV227)), "El % del fondo de subsistencia debe ser un número válido. ", "")
),
""
)</f>
        <v/>
      </c>
      <c r="ID227" s="46">
        <f>IF(AND($DS227,HZ227),
IF(CW227="","Debes escribir el valor del fondo de subsistencia. ",
IF( ISERR(_xlfn.NUMBERVALUE(CW227)), "El valor del fondo de subsistencia debe ser un número válido. ", "")
),
""
)</f>
        <v/>
      </c>
      <c r="IE227" s="46">
        <f>CONCATENATE(CX227,CY227)&lt;&gt;""</f>
        <v/>
      </c>
      <c r="IF227" s="46">
        <f>IF(AND($DS227,IE227),
IF(CX227="","Debes escribir el % de sindicato. ",
IF( ISERR(_xlfn.NUMBERVALUE(CX227)), "El % de sindicato debe ser un número válido. ", "")
),
""
)</f>
        <v/>
      </c>
      <c r="IG227" s="46">
        <f>IF(AND($DS227,IE227),
IF(CY227="","Debes escribir el valor del sindicato. ",
IF( ISERR(_xlfn.NUMBERVALUE(CY227)), "El valor del sindicato debe ser un número válido. ", "")
),
""
)</f>
        <v/>
      </c>
      <c r="IH227" s="46">
        <f>IF($DS227,
IF( AND(CZ227&lt;&gt;"", ISERR(_xlfn.NUMBERVALUE(CZ227))), "El valor de sanción pública debe ser un número válido. ", "")
)</f>
        <v/>
      </c>
      <c r="II227" s="46">
        <f>IF($DS227,
IF( AND(DA227&lt;&gt;"", ISERR(_xlfn.NUMBERVALUE(DA227))), "El valor de sanción privada debe ser un número válido. ", "")
)</f>
        <v/>
      </c>
      <c r="IJ227" s="46">
        <f>CONCATENATE(DB227,DC227)&lt;&gt;""</f>
        <v/>
      </c>
      <c r="IK227" s="46">
        <f>IF(AND($DS227,IJ227),
IF(DB227="","Debes escribir la descripción de libranza. ",""),
""
)</f>
        <v/>
      </c>
      <c r="IL227" s="46">
        <f>IF(AND($DS227,IJ227),
IF(DC227="","Debes escribir la cuota libranza. ",
IF(ISERR(_xlfn.NUMBERVALUE(DC227)),"El valor de la cuota libranza debe ser un número válido. ","")
),
""
)</f>
        <v/>
      </c>
      <c r="IM227" s="46">
        <f>IF($DS227,
IF( AND(DD227&lt;&gt;"", ISERR(_xlfn.NUMBERVALUE(DD227))), "El valor de pagos a terceros debe ser un número válido. ", "")
)</f>
        <v/>
      </c>
      <c r="IN227" s="46">
        <f>IF($DS227,
IF( AND(DE227&lt;&gt;"", ISERR(_xlfn.NUMBERVALUE(DE227))), "El valor de anticipos debe ser un número válido. ", "")
)</f>
        <v/>
      </c>
      <c r="IO227" s="46">
        <f>IF($DS227,
IF( AND(DF227&lt;&gt;"", ISERR(_xlfn.NUMBERVALUE(DF227))), "El valor de AFC debe ser un número válido. ", "")
)</f>
        <v/>
      </c>
      <c r="IP227" s="46">
        <f>IF($DS227,
IF( AND(DG227&lt;&gt;"", ISERR(_xlfn.NUMBERVALUE(DG227))), "El valor de rete-fuente debe ser un número válido. ", "")
)</f>
        <v/>
      </c>
      <c r="IQ227" s="46">
        <f>IF($DS227,
IF( AND(DH227&lt;&gt;"", ISERR(_xlfn.NUMBERVALUE(DH227))), "El valor de cooperativa de trabajo debe ser un número válido. ", "")
)</f>
        <v/>
      </c>
      <c r="IR227" s="46">
        <f>IF($DS227,
IF( AND(DI227&lt;&gt;"", ISERR(_xlfn.NUMBERVALUE(DI227))), "El valor de embargo fiscal debe ser un número válido. ", "")
)</f>
        <v/>
      </c>
      <c r="IS227" s="46">
        <f>IF($DS227,
IF( AND(DJ227&lt;&gt;"", ISERR(_xlfn.NUMBERVALUE(DJ227))), "El valor de educación debe ser un número válido. ", "")
)</f>
        <v/>
      </c>
      <c r="IT227" s="46">
        <f>IF($DS227,
IF( AND(DK227&lt;&gt;"", ISERR(_xlfn.NUMBERVALUE(DK227))), "El valor de reintegro debe ser un número válido. ", "")
)</f>
        <v/>
      </c>
      <c r="IU227" s="46">
        <f>IF($DS227,
IF( AND(DL227&lt;&gt;"", ISERR(_xlfn.NUMBERVALUE(DL227))), "El valor de deuda debe ser un número válido. ", "")
)</f>
        <v/>
      </c>
      <c r="IV227" s="46">
        <f>IF($DS227,
IF( AND(DM227&lt;&gt;"", ISERR(_xlfn.NUMBERVALUE(DM227))), "El valor de otras deducciones debe ser un número válido. ", "")
)</f>
        <v/>
      </c>
      <c r="IW227" s="46">
        <f>IF($DS227,
IF(DN227="","Debes escribir el valor de los devengos totales. ",
IF( ISERR(_xlfn.NUMBERVALUE(DN227)), "El valor de los devengos totales debe ser un número válido. ", "")
)
)</f>
        <v/>
      </c>
      <c r="IX227" s="46">
        <f>IF($DS227,
IF(DO227="","Debes escribir el valor de las deducciones totales. ",
IF( ISERR(_xlfn.NUMBERVALUE(DO227)), "El valor de las deducciones totales debe ser un número válido. ", "")
)
)</f>
        <v/>
      </c>
      <c r="IY227" s="46">
        <f>IF($DS227,
IF(DP227="","Debes escribir el valor del salario total. ",
IF( ISERR(_xlfn.NUMBERVALUE(DP227)), "El valor del salario total debe ser un número válido. ", "")
)
)</f>
        <v/>
      </c>
    </row>
    <row r="228">
      <c r="B228" s="48" t="n">
        <v>216</v>
      </c>
      <c r="C228" s="61">
        <f>IF(AND(DS228,DP228&lt;&gt;""),
IF(DQ228="","OK","Error"),
""
)</f>
        <v/>
      </c>
      <c r="D228" s="53" t="n"/>
      <c r="E228" s="52" t="n"/>
      <c r="F228" s="112" t="n"/>
      <c r="G228" s="52" t="n"/>
      <c r="H228" s="53" t="n"/>
      <c r="I228" s="52" t="n"/>
      <c r="J228" s="52" t="n"/>
      <c r="K228" s="53" t="n"/>
      <c r="L228" s="55" t="n"/>
      <c r="M228" s="108" t="n"/>
      <c r="N228" s="56" t="n"/>
      <c r="O228" s="52" t="n"/>
      <c r="P228" s="52" t="n"/>
      <c r="Q228" s="52" t="n"/>
      <c r="R228" s="52" t="n"/>
      <c r="S228" s="52" t="n"/>
      <c r="T228" s="53" t="n"/>
      <c r="U228" s="52" t="n"/>
      <c r="V228" s="52" t="n"/>
      <c r="W228" s="55" t="n"/>
      <c r="X228" s="55" t="n"/>
      <c r="Y228" s="52" t="n"/>
      <c r="Z228" s="55" t="n"/>
      <c r="AA228" s="52" t="n"/>
      <c r="AB228" s="53" t="n"/>
      <c r="AC228" s="53" t="n"/>
      <c r="AD228" s="53" t="n"/>
      <c r="AE228" s="177" t="n"/>
      <c r="AF228" s="113" t="n"/>
      <c r="AG228" s="177" t="n"/>
      <c r="AH228" s="178" t="n"/>
      <c r="AI228" s="178" t="n"/>
      <c r="AJ228" s="178" t="n"/>
      <c r="AK228" s="114" t="n"/>
      <c r="AL228" s="178" t="n"/>
      <c r="AM228" s="114" t="n"/>
      <c r="AN228" s="178" t="n"/>
      <c r="AO228" s="114" t="n"/>
      <c r="AP228" s="178" t="n"/>
      <c r="AQ228" s="114" t="n"/>
      <c r="AR228" s="178" t="n"/>
      <c r="AS228" s="114" t="n"/>
      <c r="AT228" s="178" t="n"/>
      <c r="AU228" s="114" t="n"/>
      <c r="AV228" s="178" t="n"/>
      <c r="AW228" s="114" t="n"/>
      <c r="AX228" s="178" t="n"/>
      <c r="AY228" s="114" t="n"/>
      <c r="AZ228" s="178" t="n"/>
      <c r="BA228" s="114" t="n"/>
      <c r="BB228" s="178" t="n"/>
      <c r="BC228" s="114" t="n"/>
      <c r="BD228" s="178" t="n"/>
      <c r="BE228" s="178" t="n"/>
      <c r="BF228" s="178" t="n"/>
      <c r="BG228" s="59" t="n"/>
      <c r="BH228" s="178" t="n"/>
      <c r="BI228" s="114" t="n"/>
      <c r="BJ228" s="53" t="n"/>
      <c r="BK228" s="178" t="n"/>
      <c r="BL228" s="114" t="n"/>
      <c r="BM228" s="178" t="n"/>
      <c r="BN228" s="114" t="n"/>
      <c r="BO228" s="178" t="n"/>
      <c r="BP228" s="178" t="n"/>
      <c r="BQ228" s="178" t="n"/>
      <c r="BR228" s="178" t="n"/>
      <c r="BS228" s="178" t="n"/>
      <c r="BT228" s="178" t="n"/>
      <c r="BU228" s="178" t="n"/>
      <c r="BV228" s="178" t="n"/>
      <c r="BW228" s="178" t="n"/>
      <c r="BX228" s="178" t="n"/>
      <c r="BY228" s="178" t="n"/>
      <c r="BZ228" s="178" t="n"/>
      <c r="CA228" s="178" t="n"/>
      <c r="CB228" s="178" t="n"/>
      <c r="CC228" s="178" t="n"/>
      <c r="CD228" s="178" t="n"/>
      <c r="CE228" s="178" t="n"/>
      <c r="CF228" s="178" t="n"/>
      <c r="CG228" s="178" t="n"/>
      <c r="CH228" s="178" t="n"/>
      <c r="CI228" s="178" t="n"/>
      <c r="CJ228" s="178" t="n"/>
      <c r="CK228" s="53" t="n"/>
      <c r="CL228" s="178" t="n"/>
      <c r="CM228" s="178" t="n"/>
      <c r="CN228" s="60" t="n"/>
      <c r="CO228" s="177" t="n"/>
      <c r="CP228" s="178" t="n"/>
      <c r="CQ228" s="60" t="n"/>
      <c r="CR228" s="177" t="n"/>
      <c r="CS228" s="178" t="n"/>
      <c r="CT228" s="59" t="n"/>
      <c r="CU228" s="178" t="n"/>
      <c r="CV228" s="59" t="n"/>
      <c r="CW228" s="178" t="n"/>
      <c r="CX228" s="59" t="n"/>
      <c r="CY228" s="178" t="n"/>
      <c r="CZ228" s="178" t="n"/>
      <c r="DA228" s="178" t="n"/>
      <c r="DB228" s="53" t="n"/>
      <c r="DC228" s="178" t="n"/>
      <c r="DD228" s="178" t="n"/>
      <c r="DE228" s="178" t="n"/>
      <c r="DF228" s="178" t="n"/>
      <c r="DG228" s="178" t="n"/>
      <c r="DH228" s="178" t="n"/>
      <c r="DI228" s="178" t="n"/>
      <c r="DJ228" s="178" t="n"/>
      <c r="DK228" s="178" t="n"/>
      <c r="DL228" s="178" t="n"/>
      <c r="DM228" s="178" t="n"/>
      <c r="DN228" s="177" t="n"/>
      <c r="DO228" s="177" t="n"/>
      <c r="DP228" s="177" t="n"/>
      <c r="DQ228" s="76">
        <f>IF(AND(DS228,DP228&lt;&gt;""),
CONCATENATE(DT228,DU228,DV228,DW228,DX228,DY228,DZ228,EA228,EB228,EC228,ED228,EE228,EF228,EG228,EH228,EI228,EJ228,EK228,EL228,EM228,EN228,EO228,EP228,EQ228,ES228,ET228,EU228,EV228,EW228,EX228,EY228,EZ228,FA228,FC228,FD228,FF228,FG228,FI228,FJ228,FL228,FM228,FO228,FP228,FR228,FS228,FU228,FV228,FX228,FY228,GA228,GB228,GD228,GE228,GF228,GH228,GI228,GJ228,GL228,GM228,GN228,GP228,GQ228,GS228,GT228,GU228,GV228,GW228,GX228,GY228,GZ228,HA228,HB228,HC228,HD228,HE228,HF228,HG228,HH228,HI228,HJ228,HK228,HL228,HM228,HN228,HO228,HQ228,HR228,HS228,HT228,HU228,HV228,HW228,HX228,HY228,IA228,IB228,IC228,ID228,IF228,IG228,IH228,II228,IK228,IL228,IM228,IN228,IO228,IP228,IQ228,IR228,IS228,IT228,IU228,IV228,IW228,IX228,IY228,IZ228),
""
)</f>
        <v/>
      </c>
      <c r="DR228" s="53" t="n"/>
      <c r="DS228" s="46">
        <f>CONCATENATE(D228,$E228,$F228,$G228,H228,$I228,$J228,K228,$L228,$M228,N228,$O228,$P228,$Q228,$R228,$S228,T228,$U228,$V228,$W228,$X228,$Y228,$Z228,$AA228,AB228,AC228,AD228,$AE228,$AF228,$AG228,AH228,AI228,AJ228,AK228,AL228,AM228,AN228,AO228,AP228,AQ228,AR228,AS228,AT228,AU228,AV228,AW228,AX228,AY228,AZ228,BA228,BB228,BC228,BD228,BE228,BF228,BG228,BH228,BI228,BJ228,BK228,BL228,BM228,BN228,BO228,BP228,BQ228,BR228,BS228,BT228,BU228,BV228,BW228,BX228,BY228,BZ228,CA228,CB228,CC228,CD228,CE228,CF228,CG228,CH228,CI228,CJ228,CK228,CL228,CM228,$CN228,$CO228,CP228,$CQ228,$CR228,CS228,CT228,CU228,CV228,CW228,CX228,CY228,CZ228,DA228,DB228,DC228,DD228,DE228,DF228,DG228,DH228,DI228,DJ228,DK228,DL228,DM228,$DN228,$DO228,$DP228,DR228)&lt;&gt;""</f>
        <v/>
      </c>
      <c r="DT228" s="46">
        <f>IF(AND($DS228,$E$4&lt;&gt;""),
IF(LEFT($E$4,2) = "1.",
IF(D228&lt;&gt;"","El CUNE sólo se envía en operaciones de novedad o ajuste. ",""),
IF(D228="","Debes escribir un CUNE válido para realizar operaciones de novedad o ajuste. ","")),
""
)</f>
        <v/>
      </c>
      <c r="DU228" s="46">
        <f>IF($DS228,
IF(E228="","Debes seleccionar el tipo de documento del empleado. ",
IF(_xlfn.IFNA(VLOOKUP(E228,TIPO_DE_DOCUMENTO,1,FALSE),-1)=-1,"El tipo de documento no es válido (por favor seleccionarlo de la lista). ","")
)
)</f>
        <v/>
      </c>
      <c r="DV228" s="46">
        <f>IF($DS228,
IF(F228="","Debes escribir el número de documento del empleado. ","")
)</f>
        <v/>
      </c>
      <c r="DW228" s="46">
        <f>IF($DS228,
IF(G228="","Debes escribir el primer nombre del empleado. ","")
)</f>
        <v/>
      </c>
      <c r="DY228" s="46">
        <f>IF($DS228,
IF(I228="","Debes escribir el primer apellido del empleado. ","")
)</f>
        <v/>
      </c>
      <c r="DZ228" s="46">
        <f>IF($DS228,
IF(J228="","Debes escribir el segundo apellido del empleado. ","")
)</f>
        <v/>
      </c>
      <c r="EB228" s="46">
        <f>IF($DS228,
IF(L228="","Debes escribir la fecha de ingreso del empleado. ",
IF(ISERR(DATE(YEAR(L228),MONTH(L228),DAY(L228))), "El valor ingresado en fecha de ingreso no tiene un formato válido. ","")
)
)</f>
        <v/>
      </c>
      <c r="EC228" s="46">
        <f>IF($DS228,
IF(M228="","Debes escribir el tiempo laborado. ",
IF( IFERROR(INT(M228),1.1) &lt;&gt; IFERROR(_xlfn.NUMBERVALUE(M228),1), "El valor de los días trabajados debe ser un número entero. ", "")
)
)</f>
        <v/>
      </c>
      <c r="ED228" s="46">
        <f>IF($DS228,
IF( AND(N228&lt;&gt;"", ISERR(DATE(YEAR(N228),MONTH(N228),DAY(N228))) ), "El valor ingresado en fecha de ingreso no tiene un formato válido. ",
IF( AND(N228&lt;&gt;"", $E$6&lt;&gt;"", DATE(YEAR(N228), MONTH(N228), 1) &lt;&gt; IFERROR(DATE(MID($E$6, 1, 4), MID($E$6, 6, 2),1), "1/1/1900") ), "La fecha de retiro debe estar dentro del período liquidado. ", "")
)
)</f>
        <v/>
      </c>
      <c r="EE228" s="46">
        <f>IF($DS228,
IF(O228="","Debes seleccionar el tipo de trabajador. ",
IF(_xlfn.IFNA(VLOOKUP(O228,TIPO_DE_TRABAJADOR,1,FALSE),-1)=-1,"El tipo de trabajador no es válido (por favor seleccionarlo de la lista). ","")
)
)</f>
        <v/>
      </c>
      <c r="EF228" s="46">
        <f>IF($DS228,
IF(P228="","Debes seleccionar si es un trabajador dependiente pensionado por vejez. ",
IF(_xlfn.IFNA(VLOOKUP(P228,SUBTIPO_DE_TRABAJADOR,1,FALSE),-1)=-1,"El tipo de trabajador dependiente pensionado por vejez no es válido (por favor seleccionarlo de la lista). ","")
)
)</f>
        <v/>
      </c>
      <c r="EG228" s="46">
        <f>IF($DS228,
IF(Q228="","Debes seleccionar el tipo de contrato del trabajador. ",
IF(_xlfn.IFNA(VLOOKUP(Q228,TIPO_DE_CONTRATO,1,FALSE),-1)=-1,"El tipo de contrato del trabajador no es válido (por favor seleccionarlo de la lista). ","")
)
)</f>
        <v/>
      </c>
      <c r="EH228" s="46">
        <f>IF($DS228,
IF(R228="","Debes seleccionar si es un salario integral. ",
IF(_xlfn.IFNA(VLOOKUP(R228,SI_NO,1,FALSE),-1)=-1,"Valor no válido para salario integral (por favor seleccionarlo de la lista). ","")
)
)</f>
        <v/>
      </c>
      <c r="EI228" s="46">
        <f>IF($DS228,
IF(S228="","Debes seleccionar si el trabajador realiza actividades de riesgo. ",
IF(_xlfn.IFNA(VLOOKUP(S228,SI_NO,1,FALSE),-1)=-1,"Valor no válido para actividad de alto riesgo (por favor seleccionarlo de la lista). ","")
)
)</f>
        <v/>
      </c>
      <c r="EK228" s="46">
        <f>IF($DS228,
IF(U228="","Debes escribir el código del municipio de residencia del trabajador. ",
IF(_xlfn.IFNA(VLOOKUP(U228,MUNICIPIO,1,FALSE),-1)=-1,"El municipio de residencia del trabajador es inválido (por favor seleccionarlo de la lista). ","")
)
)</f>
        <v/>
      </c>
      <c r="EL228" s="46">
        <f>IF($DS228,
IF(V228="","Debes escribir el la dirección de residendia del trabajador. ","")
)</f>
        <v/>
      </c>
      <c r="EM228" s="46">
        <f>IF($DS228,
IF(W228="","Debes escribir la fecha de inicio de la liquidación. ",
IF(ISERR(DATE(YEAR(W228),MONTH(W228),DAY(W228))),"El valor ingresado en fecha de inicio de liquidación no tiene un formato válido. ",
IF( AND($E$6&lt;&gt;"", DATE(YEAR(W228), MONTH(W228), 1) &lt;&gt; IFERROR(DATE(MID($E$6, 1, 4), MID($E$6, 6, 2),1), "1/1/1900") ), "La fecha de inicio de la liquidación debe estar dentro del período liquidado. ", "")
)
)
)</f>
        <v/>
      </c>
      <c r="EN228" s="46">
        <f>IF($DS228,
IF(X228="","Debes escribir la fecha de fin de la liquidación. ",
IF(ISERR(DATE(YEAR(X228),MONTH(X228),DAY(X228))),"El valor ingresado en fecha de fin de liquidación no tiene un formato válido. ",
IF( AND($E$6&lt;&gt;"", DATE(YEAR(X228), MONTH(X228), 1) &lt;&gt; IFERROR(DATE(MID($E$6, 1, 4), MID($E$6, 6, 2),1), "1/1/1900") ), "La fecha de fin de la liquidación debe estar dentro del período liquidado. ", "")
)
)
)</f>
        <v/>
      </c>
      <c r="EO228" s="46">
        <f>IF($DS228,
IF(Y228="","Debes escribir la frecuencia de pago del trabajador. ",
IF(_xlfn.IFNA(VLOOKUP(Y228,PERÍODO_DE_NÓMINA,1,FALSE),-1)=-1,"La frecuencia de pago es inválida (por favor seleccionarlo de la lista). ","")
)
)</f>
        <v/>
      </c>
      <c r="EP228" s="46">
        <f>IF($DS228,
IF(Z228="","Debes escribir la fecha de pago. ",
IF(ISERR(DATE(YEAR(Z228),MONTH(Z228),DAY(Z228))), "El valor ingresado en fecha de pago no tiene un formato válido. ","")
)
)</f>
        <v/>
      </c>
      <c r="EQ228" s="46">
        <f>IF($DS228,
IF(AA228="","Debes escribir el medio de pago. ",
IF(_xlfn.IFNA(VLOOKUP(AA228,MEDIOS_DE_PAGO,1,FALSE),-1)=-1,"El medio de pago es inválido (por favor seleccionarlo de la lista). ","")
)
)</f>
        <v/>
      </c>
      <c r="ER228" s="46">
        <f>OR(AA228='Tablas '!$T$4,AA228='Tablas '!$T$7,AA228='Tablas '!$T$8,AA228='Tablas '!$T$11)</f>
        <v/>
      </c>
      <c r="ES228" s="46">
        <f>IF(AND($DS228,ER228),
IF(AB228="","Debes escribir la entidad bancaria. ",""),
""
)</f>
        <v/>
      </c>
      <c r="ET228" s="46">
        <f>IF(AND($DS228,ER228),
IF(AC228="","Debes escribir el tipo de cuenta bancaria. ",
IF(_xlfn.IFNA(VLOOKUP(AC228,TIPO_DE_CUENTA,1,FALSE),-1)=-1,"El tipo de cuenta bancaria es inválida (por favor seleccionarlo de la lista). ","")
),
""
)</f>
        <v/>
      </c>
      <c r="EU228" s="46">
        <f>IF(AND($DS228,ER228),
IF(AD228="","Debes escribir el número de cuenta bancaria. ",""),
""
)</f>
        <v/>
      </c>
      <c r="EV228" s="46">
        <f>IF($DS228,
IF(AE228="","Debes escribir el valor del sueldo básico. ",
IF( ISERR(_xlfn.NUMBERVALUE(AE228)), "El valor del sueldo básico debe ser un número válido. ", "")
)
)</f>
        <v/>
      </c>
      <c r="EW228" s="46">
        <f>IF($DS228,
IF(AF228="","Debes escribir el número de días trabajados. ",
IF( IFERROR(INT(AF228),1.1) &lt;&gt; IFERROR(_xlfn.NUMBERVALUE(AF228),1), "La cantidad de días trabajados debe ser un número entero. ", "")
)
)</f>
        <v/>
      </c>
      <c r="EX228" s="46">
        <f>IF($DS228,
IF(AG228="","Debes escribir el valor del sueldo trabajado. ",
IF( ISERR(_xlfn.NUMBERVALUE(AG228)), "El valor del sueldo trabajado debe ser un número válido. ", "")
)
)</f>
        <v/>
      </c>
      <c r="EY228" s="46">
        <f>IF($DS228,
IF( AND(AH228&lt;&gt;"", ISERR(_xlfn.NUMBERVALUE(AH228))), "El valor del auxilio de transporte debe ser un número válido. ", "")
)</f>
        <v/>
      </c>
      <c r="EZ228" s="46">
        <f>IF($DS228,
IF( AND(AI228&lt;&gt;"", ISERR(_xlfn.NUMBERVALUE(AI228))), "El valor de viáticos salariales debe ser un número válido. ", "")
)</f>
        <v/>
      </c>
      <c r="FA228" s="46">
        <f>IF($DS228,
IF( AND(AJ228&lt;&gt;"", ISERR(_xlfn.NUMBERVALUE(AJ228))), "El valor de viáticos NO salariales debe ser un número válido. ", "")
)</f>
        <v/>
      </c>
      <c r="FB228" s="46">
        <f>CONCATENATE(AK228,AL228)&lt;&gt;""</f>
        <v/>
      </c>
      <c r="FC228" s="46">
        <f>IF(AND($DS228,FB228),
IF(AK228="","Debes escribir el número de horas extras diurnas. ",
IF( IFERROR(INT(AK228),1.1) &lt;&gt; IFERROR(_xlfn.NUMBERVALUE(AK228),1), "La cantidad de horas extras diurnas debe ser un número entero. ", "")
),
""
)</f>
        <v/>
      </c>
      <c r="FD228" s="46">
        <f>IF(AND($DS228,FB228),
IF(AL228="","Debes escribir el valor de las horas extras diurnas. ",
IF( ISERR(_xlfn.NUMBERVALUE(AL228)), "El valor de las horas extras duirnas debe ser un número válido. ", "")
),
""
)</f>
        <v/>
      </c>
      <c r="FE228" s="46">
        <f>CONCATENATE(AM228,AN228)&lt;&gt;""</f>
        <v/>
      </c>
      <c r="FF228" s="46">
        <f>IF(AND($DS228,FE228),
IF(AM228="","Debes escribir el número de horas extras nocturnas. ",
IF( IFERROR(INT(AM228),1.1) &lt;&gt; IFERROR(_xlfn.NUMBERVALUE(AM228),1), "La cantidad de horas extras nocturnas debe ser un número entero. ", "")
),
""
)</f>
        <v/>
      </c>
      <c r="FG228" s="46">
        <f>IF(AND($DS228,FE228),
IF(AN228="","Debes escribir el valor de las horas extras nocturnas. ",
IF( ISERR(_xlfn.NUMBERVALUE(AN228)), "El valor de las horas extras nocturnas debe ser un número válido. ", "")
),
""
)</f>
        <v/>
      </c>
      <c r="FH228" s="46">
        <f>CONCATENATE(AO228,AP228)&lt;&gt;""</f>
        <v/>
      </c>
      <c r="FI228" s="46">
        <f>IF(AND($DS228,FH228),
IF(AO228="","Debes escribir el número de horas extras diurnas dominicales y festivas. ",
IF( IFERROR(INT(AO228),1.1) &lt;&gt; IFERROR(_xlfn.NUMBERVALUE(AO228),1), "La cantidad de horas extras diurnas dominicales y festivas debe ser un número entero. ", "")
),
""
)</f>
        <v/>
      </c>
      <c r="FJ228" s="46">
        <f>IF(AND($DS228,FH228),
IF(AP228="","Debes escribir el valor de las horas extras diurnas dominicales y festivas. ",
IF( ISERR(_xlfn.NUMBERVALUE(AP228)), "El valor de las horas extras diurnas dominicales y festivas debe ser un número válido. ", "")
),
""
)</f>
        <v/>
      </c>
      <c r="FK228" s="46">
        <f>CONCATENATE(AQ228,AR228)&lt;&gt;""</f>
        <v/>
      </c>
      <c r="FL228" s="46">
        <f>IF(AND($DS228,FK228),
IF(AQ228="","Debes escribir el número de horas extras nocturnas dominicales y festivas. ",
IF( IFERROR(INT(AQ228),1.1) &lt;&gt; IFERROR(_xlfn.NUMBERVALUE(AQ228),1), "La cantidad de horas extras nocturnas dominicales y festivas debe ser un número entero. ", "")
),
""
)</f>
        <v/>
      </c>
      <c r="FM228" s="46">
        <f>IF(AND($DS228,FK228),
IF(AR228="","Debes escribir el valor de las horas extras nocturnas dominicales y festivas. ",
IF( ISERR(_xlfn.NUMBERVALUE(AR228)), "El valor de las horas extras nocturnas dominicales y festivas debe ser un número válido. ", "")
),
""
)</f>
        <v/>
      </c>
      <c r="FN228" s="46">
        <f>CONCATENATE(AS228,AT228)&lt;&gt;""</f>
        <v/>
      </c>
      <c r="FO228" s="46">
        <f>IF(AND($DS228,FN228),
IF(AS228="","Debes escribir el número de horas recargo nocturno. ",
IF( IFERROR(INT(AS228),1.1) &lt;&gt; IFERROR(_xlfn.NUMBERVALUE(AS228),1), "La cantidad de horas recargo nocturno debe ser un número entero. ", "")
),
""
)</f>
        <v/>
      </c>
      <c r="FP228" s="46">
        <f>IF(AND($DS228,FN228),
IF(AT228="","Debes escribir el valor de las horas recargo nocturno. ",
IF( ISERR(_xlfn.NUMBERVALUE(AT228)), "El valor de las horas recargo nocturno debe ser un número válido. ", "")
),
""
)</f>
        <v/>
      </c>
      <c r="FQ228" s="46">
        <f>CONCATENATE(AU228,AV228)&lt;&gt;""</f>
        <v/>
      </c>
      <c r="FR228" s="46">
        <f>IF(AND($DS228,FQ228),
IF(AU228="","Debes escribir el número de horas recargo diurno dominical y festivo. ",
IF( IFERROR(INT(AU228),1.1) &lt;&gt; IFERROR(_xlfn.NUMBERVALUE(AU228),1), "La cantidad de horas recargo diurno dominical y festivo debe ser un número entero. ", "")
),
""
)</f>
        <v/>
      </c>
      <c r="FS228" s="46">
        <f>IF(AND($DS228,FQ228),
IF(AV228="","Debes escribir el valor de las horas recargo diurno dominical y festivo. ",
IF( ISERR(_xlfn.NUMBERVALUE(AV228)), "El valor de las horas recargo diurno dominical y festivo debe ser un número válido. ", "")
),
""
)</f>
        <v/>
      </c>
      <c r="FT228" s="46">
        <f>CONCATENATE(AW228,AX228)&lt;&gt;""</f>
        <v/>
      </c>
      <c r="FU228" s="46">
        <f>IF(AND($DS228,FT228),
IF(AW228="","Debes escribir el número de horas recargo nocturno dominical y festivo. ",
IF( IFERROR(INT(AW228),1.1) &lt;&gt; IFERROR(_xlfn.NUMBERVALUE(AW228),1), "La cantidad de horas recargo nocturno dominical y festivo debe ser un número entero. ", "")
),
""
)</f>
        <v/>
      </c>
      <c r="FV228" s="46">
        <f>IF(AND($DS228,FT228),
IF(AX228="","Debes escribir el valor de las horas recargo nocturno dominical y festivo. ",
IF( ISERR(_xlfn.NUMBERVALUE(AX228)), "El valor de las horas recargo nocturno dominical y festivo debe ser un número válido. ", "")
),
""
)</f>
        <v/>
      </c>
      <c r="FW228" s="46">
        <f>CONCATENATE(AY228,AZ228)&lt;&gt;""</f>
        <v/>
      </c>
      <c r="FX228" s="46">
        <f>IF(AND($DS228,FW228),
IF(AY228="","Debes escribir el número de días de vacaciones comunes. ",
IF( IFERROR(INT(AY228),1.1) &lt;&gt; IFERROR(_xlfn.NUMBERVALUE(AY228),1), "La cantidad de días de vacaciones comunes debe ser un número entero. ", "")
),
""
)</f>
        <v/>
      </c>
      <c r="FY228" s="46">
        <f>IF(AND($DS228,FW228),
IF(AZ228="","Debes escribir el valor de las vacaciones comunes. ",
IF( ISERR(_xlfn.NUMBERVALUE(AZ228)), "El valor de las vacaciones comunes debe ser un número válido. ", "")
),
""
)</f>
        <v/>
      </c>
      <c r="FZ228" s="46">
        <f>CONCATENATE(BA228,BB228)&lt;&gt;""</f>
        <v/>
      </c>
      <c r="GA228" s="46">
        <f>IF(AND($DS228,FZ228),
IF(BA228="","Debes escribir el número de días de vacaciones compensadas. ",
IF( IFERROR(INT(BA228),1.1) &lt;&gt; IFERROR(_xlfn.NUMBERVALUE(BA228),1), "La cantidad de días de vacaciones compensadas debe ser un número entero. ", "")
),
""
)</f>
        <v/>
      </c>
      <c r="GB228" s="46">
        <f>IF(AND($DS228,FZ228),
IF(BB228="","Debes escribir el valor de las vacaciones compensadas. ",
IF( ISERR(_xlfn.NUMBERVALUE(BB228)), "El valor de las vacaciones compensadas debe ser un número válido. ", "")
),
""
)</f>
        <v/>
      </c>
      <c r="GC228" s="46">
        <f>CONCATENATE(BC228,BD228)&lt;&gt;""</f>
        <v/>
      </c>
      <c r="GD228" s="46">
        <f>IF(AND($DS228,GC228),
IF(BC228="","Debes escribir el número de días de prima salarial. ",
IF( IFERROR(INT(BC228),1.1) &lt;&gt; IFERROR(_xlfn.NUMBERVALUE(BC228),1), "La cantidad de días de prima salarial debe ser un número entero. ", "")
),
""
)</f>
        <v/>
      </c>
      <c r="GE228" s="46">
        <f>IF(AND($DS228,GC228),
IF(BD228="","Debes escribir el valor de los días de prima salarial. ",
IF( ISERR(_xlfn.NUMBERVALUE(BD228)), "El valor de los días de prima salarial debe ser un número válido. ", "")
),
""
)</f>
        <v/>
      </c>
      <c r="GF228" s="46">
        <f>IF($DS228,
IF( AND(BE228&lt;&gt;"", ISERR(_xlfn.NUMBERVALUE(BE228))), "El valor de la prima NO saliarial debe ser un número válido. ", "")
)</f>
        <v/>
      </c>
      <c r="GG228" s="46">
        <f>CONCATENATE(BF228,BG228,BH228)&lt;&gt;""</f>
        <v/>
      </c>
      <c r="GH228" s="46">
        <f>IF(AND($DS228,GG228),
IF(BF228="","Debes escribir el valor de las cesantías. ",
IF( ISERR(_xlfn.NUMBERVALUE(BF228)), "El valor de las cesantías debe ser un número válido. ", "")
),
""
)</f>
        <v/>
      </c>
      <c r="GI228" s="46">
        <f>IF(AND($DS228,GG228),
IF(BG228="","Debes escribir el % de cesantías. ",
IF( ISERR(_xlfn.NUMBERVALUE(BG228)), "El % de cesantías debe ser un número válido. ", "")
),
""
)</f>
        <v/>
      </c>
      <c r="GJ228" s="46">
        <f>IF(AND($DS228,GG228),
IF(BH228="","Debes escribir el valor de intereses de cesantías. ",
IF( ISERR(_xlfn.NUMBERVALUE(BH228)), "El valor de intereses de cesantías debe ser un número válido. ", "")
),
""
)</f>
        <v/>
      </c>
      <c r="GK228" s="46">
        <f>CONCATENATE(BI228,BJ228,BK228)&lt;&gt;""</f>
        <v/>
      </c>
      <c r="GL228" s="46">
        <f>IF(AND($DS228,GK228),
IF(BI228="","Debes escribir el número de días de incapacidad. ",
IF( IFERROR(INT(BI228),1.1) &lt;&gt; IFERROR(_xlfn.NUMBERVALUE(BI228),1), "La cantidad de días de incapacidad debe ser un número entero. ", "")
),
""
)</f>
        <v/>
      </c>
      <c r="GM228" s="46">
        <f>IF(AND($DS228,GK228),
IF(BJ228="","Debes escribir el tipo de incapacidad. ",
IF(_xlfn.IFNA(VLOOKUP(BJ228,TIPO_DE_INCAPACIDAD,1,FALSE),-1)=-1,"El tipo de incapacidad es inválida (por favor seleccionarlo de la lista). ","")
),
""
)</f>
        <v/>
      </c>
      <c r="GN228" s="46">
        <f>IF(AND($DS228,GK228),
IF(BK228="","Debes escribir el valor de la incapacidad. ",
IF( ISERR(_xlfn.NUMBERVALUE(BK228)), "El valor de la incapacidad debe ser un número válido. ", "")
),
""
)</f>
        <v/>
      </c>
      <c r="GO228" s="46">
        <f>CONCATENATE(BL228,BM228)&lt;&gt;""</f>
        <v/>
      </c>
      <c r="GP228" s="46">
        <f>IF(AND($DS228,GO228),
IF(BL228="","Debes escribir el número de días de licencia de maternidad o paternidad. ",
IF( IFERROR(INT(BL228),1.1) &lt;&gt; IFERROR(_xlfn.NUMBERVALUE(BL228),1), "La cantidad de días de licencia de maternidad o paternidad debe ser un número entero. ", "")
),
""
)</f>
        <v/>
      </c>
      <c r="GQ228" s="46">
        <f>IF(AND($DS228,GO228),
IF(BM228="","Debes escribir el valor de la licencia de maternidad o paternidad. ",
IF( ISERR(_xlfn.NUMBERVALUE(BM228)), "El valor de la licencia de maternidad o paternidad debe ser un número válido. ", "")
),
""
)</f>
        <v/>
      </c>
      <c r="GR228" s="46">
        <f>CONCATENATE(BN228,BO228)&lt;&gt;""</f>
        <v/>
      </c>
      <c r="GS228" s="46">
        <f>IF(AND($DS228,GR228),
IF(BN228="","Debes escribir el número de días de licencia remunerada. ",
IF( IFERROR(INT(BN228),1.1) &lt;&gt; IFERROR(_xlfn.NUMBERVALUE(BN228),1), "La cantidad de días de licencia remunerada debe ser un número entero. ", "")
),
""
)</f>
        <v/>
      </c>
      <c r="GT228" s="46">
        <f>IF(AND($DS228,GR228),
IF(BO228="","Debes escribir el valor de la licencia remunerada. ",
IF( ISERR(_xlfn.NUMBERVALUE(BO228)), "El valor de la licencia remunerada debe ser un número válido. ", "")
),
""
)</f>
        <v/>
      </c>
      <c r="GU228" s="46">
        <f>IF($DS228,
IF( AND(BP228&lt;&gt;"", ISERR(_xlfn.NUMBERVALUE(BP228))), "El valor de la licencia NO remunerada debe ser un número válido. ", "")
)</f>
        <v/>
      </c>
      <c r="GV228" s="46">
        <f>IF($DS228,
IF( AND(BQ228&lt;&gt;"", ISERR(_xlfn.NUMBERVALUE(BQ228))), "El valor de auxilios salariales debe ser un número válido. ", "")
)</f>
        <v/>
      </c>
      <c r="GW228" s="46">
        <f>IF($DS228,
IF( AND(BR228&lt;&gt;"", ISERR(_xlfn.NUMBERVALUE(BR228))), "El valor de auxilios NO salariales debe ser un número válido. ", "")
)</f>
        <v/>
      </c>
      <c r="GX228" s="46">
        <f>IF($DS228,
IF( AND(BS228&lt;&gt;"", ISERR(_xlfn.NUMBERVALUE(BS228))), "El valor de bonos salariales debe ser un número válido. ", "")
)</f>
        <v/>
      </c>
      <c r="GY228" s="46">
        <f>IF($DS228,
IF( AND(BT228&lt;&gt;"", ISERR(_xlfn.NUMBERVALUE(BT228))), "El valor de bonos NO salariales debe ser un número válido. ", "")
)</f>
        <v/>
      </c>
      <c r="GZ228" s="46">
        <f>IF($DS228,
IF( AND(BU228&lt;&gt;"", ISERR(_xlfn.NUMBERVALUE(BU228))), "El valor de bonos salariales de alimentación debe ser un número válido. ", "")
)</f>
        <v/>
      </c>
      <c r="HA228" s="46">
        <f>IF($DS228,
IF( AND(BV228&lt;&gt;"", ISERR(_xlfn.NUMBERVALUE(BV228))), "El valor de bonos NO salariales de alimentación debe ser un número válido. ", "")
)</f>
        <v/>
      </c>
      <c r="HB228" s="46">
        <f>IF($DS228,
IF( AND(BW228&lt;&gt;"", ISERR(_xlfn.NUMBERVALUE(BW228))), "El valor de bonificaciones salariales debe ser un número válido. ", "")
)</f>
        <v/>
      </c>
      <c r="HC228" s="46">
        <f>IF($DS228,
IF( AND(BX228&lt;&gt;"", ISERR(_xlfn.NUMBERVALUE(BX228))), "El valor de bonificaciones NO salariales debe ser un número válido. ", "")
)</f>
        <v/>
      </c>
      <c r="HD228" s="46">
        <f>IF($DS228,
IF( AND(BY228&lt;&gt;"", ISERR(_xlfn.NUMBERVALUE(BY228))), "El valor de compensaciones ordinarias debe ser un número válido. ", "")
)</f>
        <v/>
      </c>
      <c r="HE228" s="46">
        <f>IF($DS228,
IF( AND(BZ228&lt;&gt;"", ISERR(_xlfn.NUMBERVALUE(BZ228))), "El valor de compensaciones extraordinarias debe ser un número válido. ", "")
)</f>
        <v/>
      </c>
      <c r="HF228" s="46">
        <f>IF($DS228,
IF( AND(CA228&lt;&gt;"", ISERR(_xlfn.NUMBERVALUE(CA228))), "El valor de comisiones debe ser un número válido. ", "")
)</f>
        <v/>
      </c>
      <c r="HG228" s="46">
        <f>IF($DS228,
IF( AND(CB228&lt;&gt;"", ISERR(_xlfn.NUMBERVALUE(CB228))), "El valor de ausencia por huega debe ser un número válido. ", "")
)</f>
        <v/>
      </c>
      <c r="HH228" s="46">
        <f>IF($DS228,
IF( AND(CC228&lt;&gt;"", ISERR(_xlfn.NUMBERVALUE(CC228))), "El valor de anticipos debe ser un número válido. ", "")
)</f>
        <v/>
      </c>
      <c r="HI228" s="46">
        <f>IF($DS228,
IF( AND(CD228&lt;&gt;"", ISERR(_xlfn.NUMBERVALUE(CD228))), "El valor de pagos a terceros debe ser un número válido. ", "")
)</f>
        <v/>
      </c>
      <c r="HJ228" s="46">
        <f>IF($DS228,
IF( AND(CE228&lt;&gt;"", ISERR(_xlfn.NUMBERVALUE(CE228))), "El valor de dotación debe ser un número válido. ", "")
)</f>
        <v/>
      </c>
      <c r="HK228" s="46">
        <f>IF($DS228,
IF( AND(CF228&lt;&gt;"", ISERR(_xlfn.NUMBERVALUE(CF228))), "El valor de apoyo sostenibilidad debe ser un número válido. ", "")
)</f>
        <v/>
      </c>
      <c r="HL228" s="46">
        <f>IF($DS228,
IF( AND(CG228&lt;&gt;"", ISERR(_xlfn.NUMBERVALUE(CG228))), "El valor de teletrabajo debe ser un número válido. ", "")
)</f>
        <v/>
      </c>
      <c r="HM228" s="46">
        <f>IF($DS228,
IF( AND(CH228&lt;&gt;"", ISERR(_xlfn.NUMBERVALUE(CH228))), "El valor de bonificación de retiro debe ser un número válido. ", "")
)</f>
        <v/>
      </c>
      <c r="HN228" s="46">
        <f>IF($DS228,
IF( AND(CI228&lt;&gt;"", ISERR(_xlfn.NUMBERVALUE(CI228))), "El valor de indemnización de retiro debe ser un número válido. ", "")
)</f>
        <v/>
      </c>
      <c r="HO228" s="46">
        <f>IF($DS228,
IF( AND(CJ228&lt;&gt;"", ISERR(_xlfn.NUMBERVALUE(CJ228))), "El valor de reintegros debe ser un número válido. ", "")
)</f>
        <v/>
      </c>
      <c r="HP228" s="46">
        <f>CONCATENATE(CK228,CL228,CM228)&lt;&gt;""</f>
        <v/>
      </c>
      <c r="HQ228" s="46">
        <f>IF(AND($DS228,HP228),
IF(CK228="","Debes escribir la descripción de otro concepto no categorizado. ",""),
""
)</f>
        <v/>
      </c>
      <c r="HR228" s="46">
        <f>IF(AND($DS228,HP228),
IF(CONCATENATE(CL228,CM228)="","Debes escribir al menos un valor de concepto no categorizado (salarial o no salarial). ",
IF(ISERR(_xlfn.NUMBERVALUE(CL228)),"El valor salarial concepto no categorizado debe ser un número válido. ","")
),
""
)</f>
        <v/>
      </c>
      <c r="HS228" s="46">
        <f>IF(AND($DS228,HP228),
IF(CONCATENATE(CL228,CM228)="","Debes escribir al menos un valor de concepto no categorizado (salarial o no salarial). ",
IF(ISERR(_xlfn.NUMBERVALUE(CM228)),"El valor NO salarial concepto no categorizado debe ser un número válido. ","")
),
""
)</f>
        <v/>
      </c>
      <c r="HT228" s="46">
        <f>IF($DS228,
IF(CN228="","Debes escribir el porcentaje del aporte a salud. ",
IF( ISERR(_xlfn.NUMBERVALUE(CN228)), "El valor del porcentaje del aporte a salud debe ser un número válido. ", "")
)
)</f>
        <v/>
      </c>
      <c r="HU228" s="46">
        <f>IF($DS228,
IF(CO228="","Debes escribir el valor del aporte a salud. ",
IF( ISERR(_xlfn.NUMBERVALUE(CO228)), "El valor del aporte a salud debe ser un número válido. ", "")
)
)</f>
        <v/>
      </c>
      <c r="HV228" s="46">
        <f>IF($DS228,
IF( AND(CP228&lt;&gt;"", ISERR(_xlfn.NUMBERVALUE(CP228))), "El valor plan complementario debe ser un número válido. ", "")
)</f>
        <v/>
      </c>
      <c r="HW228" s="46">
        <f>IF($DS228,
IF(CQ228="","Debes escribir el porcentaje del aporte a pensión. ",
IF( ISERR(_xlfn.NUMBERVALUE(CQ228)), "El valor del porcentaje del aporte a pensión debe ser un número válido. ", "")
)
)</f>
        <v/>
      </c>
      <c r="HX228" s="46">
        <f>IF($DS228,
IF(CR228="","Debes escribir el valor del aporte a pensión. ",
IF( ISERR(_xlfn.NUMBERVALUE(CR228)), "El valor del aporte a salud debe ser un número válido. ", "")
)
)</f>
        <v/>
      </c>
      <c r="HY228" s="46">
        <f>IF($DS228,
IF( AND(CS228&lt;&gt;"", ISERR(_xlfn.NUMBERVALUE(CS228))), "El valor pensión voluntaria debe ser un número válido. ", "")
)</f>
        <v/>
      </c>
      <c r="HZ228" s="46">
        <f>CONCATENATE(CT228,CU228,CV228,CW228)&lt;&gt;""</f>
        <v/>
      </c>
      <c r="IA228" s="46">
        <f>IF(AND($DS228,HZ228),
IF(CT228="","Debes escribir el % del fondo de seguridad pensional. ",
IF( ISERR(_xlfn.NUMBERVALUE(CT228)), "El % del fondo de seguridad debe ser un número válido. ", "")
),
""
)</f>
        <v/>
      </c>
      <c r="IB228" s="46">
        <f>IF(AND($DS228,HZ228),
IF(CU228="","Debes escribir el valor del aporte al fondo de solidaridad pensional. ",
IF( ISERR(_xlfn.NUMBERVALUE(CU228)), "El valor del aporte al fondo de solidaridad pensional debe ser un número válido. ", "")
),
""
)</f>
        <v/>
      </c>
      <c r="IC228" s="46">
        <f>IF(AND($DS228,HZ228),
IF(CV228="","Debes escribir el % del fondo de subsistencia. ",
IF( ISERR(_xlfn.NUMBERVALUE(CV228)), "El % del fondo de subsistencia debe ser un número válido. ", "")
),
""
)</f>
        <v/>
      </c>
      <c r="ID228" s="46">
        <f>IF(AND($DS228,HZ228),
IF(CW228="","Debes escribir el valor del fondo de subsistencia. ",
IF( ISERR(_xlfn.NUMBERVALUE(CW228)), "El valor del fondo de subsistencia debe ser un número válido. ", "")
),
""
)</f>
        <v/>
      </c>
      <c r="IE228" s="46">
        <f>CONCATENATE(CX228,CY228)&lt;&gt;""</f>
        <v/>
      </c>
      <c r="IF228" s="46">
        <f>IF(AND($DS228,IE228),
IF(CX228="","Debes escribir el % de sindicato. ",
IF( ISERR(_xlfn.NUMBERVALUE(CX228)), "El % de sindicato debe ser un número válido. ", "")
),
""
)</f>
        <v/>
      </c>
      <c r="IG228" s="46">
        <f>IF(AND($DS228,IE228),
IF(CY228="","Debes escribir el valor del sindicato. ",
IF( ISERR(_xlfn.NUMBERVALUE(CY228)), "El valor del sindicato debe ser un número válido. ", "")
),
""
)</f>
        <v/>
      </c>
      <c r="IH228" s="46">
        <f>IF($DS228,
IF( AND(CZ228&lt;&gt;"", ISERR(_xlfn.NUMBERVALUE(CZ228))), "El valor de sanción pública debe ser un número válido. ", "")
)</f>
        <v/>
      </c>
      <c r="II228" s="46">
        <f>IF($DS228,
IF( AND(DA228&lt;&gt;"", ISERR(_xlfn.NUMBERVALUE(DA228))), "El valor de sanción privada debe ser un número válido. ", "")
)</f>
        <v/>
      </c>
      <c r="IJ228" s="46">
        <f>CONCATENATE(DB228,DC228)&lt;&gt;""</f>
        <v/>
      </c>
      <c r="IK228" s="46">
        <f>IF(AND($DS228,IJ228),
IF(DB228="","Debes escribir la descripción de libranza. ",""),
""
)</f>
        <v/>
      </c>
      <c r="IL228" s="46">
        <f>IF(AND($DS228,IJ228),
IF(DC228="","Debes escribir la cuota libranza. ",
IF(ISERR(_xlfn.NUMBERVALUE(DC228)),"El valor de la cuota libranza debe ser un número válido. ","")
),
""
)</f>
        <v/>
      </c>
      <c r="IM228" s="46">
        <f>IF($DS228,
IF( AND(DD228&lt;&gt;"", ISERR(_xlfn.NUMBERVALUE(DD228))), "El valor de pagos a terceros debe ser un número válido. ", "")
)</f>
        <v/>
      </c>
      <c r="IN228" s="46">
        <f>IF($DS228,
IF( AND(DE228&lt;&gt;"", ISERR(_xlfn.NUMBERVALUE(DE228))), "El valor de anticipos debe ser un número válido. ", "")
)</f>
        <v/>
      </c>
      <c r="IO228" s="46">
        <f>IF($DS228,
IF( AND(DF228&lt;&gt;"", ISERR(_xlfn.NUMBERVALUE(DF228))), "El valor de AFC debe ser un número válido. ", "")
)</f>
        <v/>
      </c>
      <c r="IP228" s="46">
        <f>IF($DS228,
IF( AND(DG228&lt;&gt;"", ISERR(_xlfn.NUMBERVALUE(DG228))), "El valor de rete-fuente debe ser un número válido. ", "")
)</f>
        <v/>
      </c>
      <c r="IQ228" s="46">
        <f>IF($DS228,
IF( AND(DH228&lt;&gt;"", ISERR(_xlfn.NUMBERVALUE(DH228))), "El valor de cooperativa de trabajo debe ser un número válido. ", "")
)</f>
        <v/>
      </c>
      <c r="IR228" s="46">
        <f>IF($DS228,
IF( AND(DI228&lt;&gt;"", ISERR(_xlfn.NUMBERVALUE(DI228))), "El valor de embargo fiscal debe ser un número válido. ", "")
)</f>
        <v/>
      </c>
      <c r="IS228" s="46">
        <f>IF($DS228,
IF( AND(DJ228&lt;&gt;"", ISERR(_xlfn.NUMBERVALUE(DJ228))), "El valor de educación debe ser un número válido. ", "")
)</f>
        <v/>
      </c>
      <c r="IT228" s="46">
        <f>IF($DS228,
IF( AND(DK228&lt;&gt;"", ISERR(_xlfn.NUMBERVALUE(DK228))), "El valor de reintegro debe ser un número válido. ", "")
)</f>
        <v/>
      </c>
      <c r="IU228" s="46">
        <f>IF($DS228,
IF( AND(DL228&lt;&gt;"", ISERR(_xlfn.NUMBERVALUE(DL228))), "El valor de deuda debe ser un número válido. ", "")
)</f>
        <v/>
      </c>
      <c r="IV228" s="46">
        <f>IF($DS228,
IF( AND(DM228&lt;&gt;"", ISERR(_xlfn.NUMBERVALUE(DM228))), "El valor de otras deducciones debe ser un número válido. ", "")
)</f>
        <v/>
      </c>
      <c r="IW228" s="46">
        <f>IF($DS228,
IF(DN228="","Debes escribir el valor de los devengos totales. ",
IF( ISERR(_xlfn.NUMBERVALUE(DN228)), "El valor de los devengos totales debe ser un número válido. ", "")
)
)</f>
        <v/>
      </c>
      <c r="IX228" s="46">
        <f>IF($DS228,
IF(DO228="","Debes escribir el valor de las deducciones totales. ",
IF( ISERR(_xlfn.NUMBERVALUE(DO228)), "El valor de las deducciones totales debe ser un número válido. ", "")
)
)</f>
        <v/>
      </c>
      <c r="IY228" s="46">
        <f>IF($DS228,
IF(DP228="","Debes escribir el valor del salario total. ",
IF( ISERR(_xlfn.NUMBERVALUE(DP228)), "El valor del salario total debe ser un número válido. ", "")
)
)</f>
        <v/>
      </c>
    </row>
    <row r="229">
      <c r="B229" s="48" t="n">
        <v>217</v>
      </c>
      <c r="C229" s="61">
        <f>IF(AND(DS229,DP229&lt;&gt;""),
IF(DQ229="","OK","Error"),
""
)</f>
        <v/>
      </c>
      <c r="D229" s="53" t="n"/>
      <c r="E229" s="52" t="n"/>
      <c r="F229" s="112" t="n"/>
      <c r="G229" s="52" t="n"/>
      <c r="H229" s="53" t="n"/>
      <c r="I229" s="52" t="n"/>
      <c r="J229" s="52" t="n"/>
      <c r="K229" s="53" t="n"/>
      <c r="L229" s="55" t="n"/>
      <c r="M229" s="108" t="n"/>
      <c r="N229" s="56" t="n"/>
      <c r="O229" s="52" t="n"/>
      <c r="P229" s="52" t="n"/>
      <c r="Q229" s="52" t="n"/>
      <c r="R229" s="52" t="n"/>
      <c r="S229" s="52" t="n"/>
      <c r="T229" s="53" t="n"/>
      <c r="U229" s="52" t="n"/>
      <c r="V229" s="52" t="n"/>
      <c r="W229" s="55" t="n"/>
      <c r="X229" s="55" t="n"/>
      <c r="Y229" s="52" t="n"/>
      <c r="Z229" s="55" t="n"/>
      <c r="AA229" s="52" t="n"/>
      <c r="AB229" s="53" t="n"/>
      <c r="AC229" s="53" t="n"/>
      <c r="AD229" s="53" t="n"/>
      <c r="AE229" s="177" t="n"/>
      <c r="AF229" s="113" t="n"/>
      <c r="AG229" s="177" t="n"/>
      <c r="AH229" s="178" t="n"/>
      <c r="AI229" s="178" t="n"/>
      <c r="AJ229" s="178" t="n"/>
      <c r="AK229" s="114" t="n"/>
      <c r="AL229" s="178" t="n"/>
      <c r="AM229" s="114" t="n"/>
      <c r="AN229" s="178" t="n"/>
      <c r="AO229" s="114" t="n"/>
      <c r="AP229" s="178" t="n"/>
      <c r="AQ229" s="114" t="n"/>
      <c r="AR229" s="178" t="n"/>
      <c r="AS229" s="114" t="n"/>
      <c r="AT229" s="178" t="n"/>
      <c r="AU229" s="114" t="n"/>
      <c r="AV229" s="178" t="n"/>
      <c r="AW229" s="114" t="n"/>
      <c r="AX229" s="178" t="n"/>
      <c r="AY229" s="114" t="n"/>
      <c r="AZ229" s="178" t="n"/>
      <c r="BA229" s="114" t="n"/>
      <c r="BB229" s="178" t="n"/>
      <c r="BC229" s="114" t="n"/>
      <c r="BD229" s="178" t="n"/>
      <c r="BE229" s="178" t="n"/>
      <c r="BF229" s="178" t="n"/>
      <c r="BG229" s="59" t="n"/>
      <c r="BH229" s="178" t="n"/>
      <c r="BI229" s="114" t="n"/>
      <c r="BJ229" s="53" t="n"/>
      <c r="BK229" s="178" t="n"/>
      <c r="BL229" s="114" t="n"/>
      <c r="BM229" s="178" t="n"/>
      <c r="BN229" s="114" t="n"/>
      <c r="BO229" s="178" t="n"/>
      <c r="BP229" s="178" t="n"/>
      <c r="BQ229" s="178" t="n"/>
      <c r="BR229" s="178" t="n"/>
      <c r="BS229" s="178" t="n"/>
      <c r="BT229" s="178" t="n"/>
      <c r="BU229" s="178" t="n"/>
      <c r="BV229" s="178" t="n"/>
      <c r="BW229" s="178" t="n"/>
      <c r="BX229" s="178" t="n"/>
      <c r="BY229" s="178" t="n"/>
      <c r="BZ229" s="178" t="n"/>
      <c r="CA229" s="178" t="n"/>
      <c r="CB229" s="178" t="n"/>
      <c r="CC229" s="178" t="n"/>
      <c r="CD229" s="178" t="n"/>
      <c r="CE229" s="178" t="n"/>
      <c r="CF229" s="178" t="n"/>
      <c r="CG229" s="178" t="n"/>
      <c r="CH229" s="178" t="n"/>
      <c r="CI229" s="178" t="n"/>
      <c r="CJ229" s="178" t="n"/>
      <c r="CK229" s="53" t="n"/>
      <c r="CL229" s="178" t="n"/>
      <c r="CM229" s="178" t="n"/>
      <c r="CN229" s="60" t="n"/>
      <c r="CO229" s="177" t="n"/>
      <c r="CP229" s="178" t="n"/>
      <c r="CQ229" s="60" t="n"/>
      <c r="CR229" s="177" t="n"/>
      <c r="CS229" s="178" t="n"/>
      <c r="CT229" s="59" t="n"/>
      <c r="CU229" s="178" t="n"/>
      <c r="CV229" s="59" t="n"/>
      <c r="CW229" s="178" t="n"/>
      <c r="CX229" s="59" t="n"/>
      <c r="CY229" s="178" t="n"/>
      <c r="CZ229" s="178" t="n"/>
      <c r="DA229" s="178" t="n"/>
      <c r="DB229" s="53" t="n"/>
      <c r="DC229" s="178" t="n"/>
      <c r="DD229" s="178" t="n"/>
      <c r="DE229" s="178" t="n"/>
      <c r="DF229" s="178" t="n"/>
      <c r="DG229" s="178" t="n"/>
      <c r="DH229" s="178" t="n"/>
      <c r="DI229" s="178" t="n"/>
      <c r="DJ229" s="178" t="n"/>
      <c r="DK229" s="178" t="n"/>
      <c r="DL229" s="178" t="n"/>
      <c r="DM229" s="178" t="n"/>
      <c r="DN229" s="177" t="n"/>
      <c r="DO229" s="177" t="n"/>
      <c r="DP229" s="177" t="n"/>
      <c r="DQ229" s="76">
        <f>IF(AND(DS229,DP229&lt;&gt;""),
CONCATENATE(DT229,DU229,DV229,DW229,DX229,DY229,DZ229,EA229,EB229,EC229,ED229,EE229,EF229,EG229,EH229,EI229,EJ229,EK229,EL229,EM229,EN229,EO229,EP229,EQ229,ES229,ET229,EU229,EV229,EW229,EX229,EY229,EZ229,FA229,FC229,FD229,FF229,FG229,FI229,FJ229,FL229,FM229,FO229,FP229,FR229,FS229,FU229,FV229,FX229,FY229,GA229,GB229,GD229,GE229,GF229,GH229,GI229,GJ229,GL229,GM229,GN229,GP229,GQ229,GS229,GT229,GU229,GV229,GW229,GX229,GY229,GZ229,HA229,HB229,HC229,HD229,HE229,HF229,HG229,HH229,HI229,HJ229,HK229,HL229,HM229,HN229,HO229,HQ229,HR229,HS229,HT229,HU229,HV229,HW229,HX229,HY229,IA229,IB229,IC229,ID229,IF229,IG229,IH229,II229,IK229,IL229,IM229,IN229,IO229,IP229,IQ229,IR229,IS229,IT229,IU229,IV229,IW229,IX229,IY229,IZ229),
""
)</f>
        <v/>
      </c>
      <c r="DR229" s="53" t="n"/>
      <c r="DS229" s="46">
        <f>CONCATENATE(D229,$E229,$F229,$G229,H229,$I229,$J229,K229,$L229,$M229,N229,$O229,$P229,$Q229,$R229,$S229,T229,$U229,$V229,$W229,$X229,$Y229,$Z229,$AA229,AB229,AC229,AD229,$AE229,$AF229,$AG229,AH229,AI229,AJ229,AK229,AL229,AM229,AN229,AO229,AP229,AQ229,AR229,AS229,AT229,AU229,AV229,AW229,AX229,AY229,AZ229,BA229,BB229,BC229,BD229,BE229,BF229,BG229,BH229,BI229,BJ229,BK229,BL229,BM229,BN229,BO229,BP229,BQ229,BR229,BS229,BT229,BU229,BV229,BW229,BX229,BY229,BZ229,CA229,CB229,CC229,CD229,CE229,CF229,CG229,CH229,CI229,CJ229,CK229,CL229,CM229,$CN229,$CO229,CP229,$CQ229,$CR229,CS229,CT229,CU229,CV229,CW229,CX229,CY229,CZ229,DA229,DB229,DC229,DD229,DE229,DF229,DG229,DH229,DI229,DJ229,DK229,DL229,DM229,$DN229,$DO229,$DP229,DR229)&lt;&gt;""</f>
        <v/>
      </c>
      <c r="DT229" s="46">
        <f>IF(AND($DS229,$E$4&lt;&gt;""),
IF(LEFT($E$4,2) = "1.",
IF(D229&lt;&gt;"","El CUNE sólo se envía en operaciones de novedad o ajuste. ",""),
IF(D229="","Debes escribir un CUNE válido para realizar operaciones de novedad o ajuste. ","")),
""
)</f>
        <v/>
      </c>
      <c r="DU229" s="46">
        <f>IF($DS229,
IF(E229="","Debes seleccionar el tipo de documento del empleado. ",
IF(_xlfn.IFNA(VLOOKUP(E229,TIPO_DE_DOCUMENTO,1,FALSE),-1)=-1,"El tipo de documento no es válido (por favor seleccionarlo de la lista). ","")
)
)</f>
        <v/>
      </c>
      <c r="DV229" s="46">
        <f>IF($DS229,
IF(F229="","Debes escribir el número de documento del empleado. ","")
)</f>
        <v/>
      </c>
      <c r="DW229" s="46">
        <f>IF($DS229,
IF(G229="","Debes escribir el primer nombre del empleado. ","")
)</f>
        <v/>
      </c>
      <c r="DY229" s="46">
        <f>IF($DS229,
IF(I229="","Debes escribir el primer apellido del empleado. ","")
)</f>
        <v/>
      </c>
      <c r="DZ229" s="46">
        <f>IF($DS229,
IF(J229="","Debes escribir el segundo apellido del empleado. ","")
)</f>
        <v/>
      </c>
      <c r="EB229" s="46">
        <f>IF($DS229,
IF(L229="","Debes escribir la fecha de ingreso del empleado. ",
IF(ISERR(DATE(YEAR(L229),MONTH(L229),DAY(L229))), "El valor ingresado en fecha de ingreso no tiene un formato válido. ","")
)
)</f>
        <v/>
      </c>
      <c r="EC229" s="46">
        <f>IF($DS229,
IF(M229="","Debes escribir el tiempo laborado. ",
IF( IFERROR(INT(M229),1.1) &lt;&gt; IFERROR(_xlfn.NUMBERVALUE(M229),1), "El valor de los días trabajados debe ser un número entero. ", "")
)
)</f>
        <v/>
      </c>
      <c r="ED229" s="46">
        <f>IF($DS229,
IF( AND(N229&lt;&gt;"", ISERR(DATE(YEAR(N229),MONTH(N229),DAY(N229))) ), "El valor ingresado en fecha de ingreso no tiene un formato válido. ",
IF( AND(N229&lt;&gt;"", $E$6&lt;&gt;"", DATE(YEAR(N229), MONTH(N229), 1) &lt;&gt; IFERROR(DATE(MID($E$6, 1, 4), MID($E$6, 6, 2),1), "1/1/1900") ), "La fecha de retiro debe estar dentro del período liquidado. ", "")
)
)</f>
        <v/>
      </c>
      <c r="EE229" s="46">
        <f>IF($DS229,
IF(O229="","Debes seleccionar el tipo de trabajador. ",
IF(_xlfn.IFNA(VLOOKUP(O229,TIPO_DE_TRABAJADOR,1,FALSE),-1)=-1,"El tipo de trabajador no es válido (por favor seleccionarlo de la lista). ","")
)
)</f>
        <v/>
      </c>
      <c r="EF229" s="46">
        <f>IF($DS229,
IF(P229="","Debes seleccionar si es un trabajador dependiente pensionado por vejez. ",
IF(_xlfn.IFNA(VLOOKUP(P229,SUBTIPO_DE_TRABAJADOR,1,FALSE),-1)=-1,"El tipo de trabajador dependiente pensionado por vejez no es válido (por favor seleccionarlo de la lista). ","")
)
)</f>
        <v/>
      </c>
      <c r="EG229" s="46">
        <f>IF($DS229,
IF(Q229="","Debes seleccionar el tipo de contrato del trabajador. ",
IF(_xlfn.IFNA(VLOOKUP(Q229,TIPO_DE_CONTRATO,1,FALSE),-1)=-1,"El tipo de contrato del trabajador no es válido (por favor seleccionarlo de la lista). ","")
)
)</f>
        <v/>
      </c>
      <c r="EH229" s="46">
        <f>IF($DS229,
IF(R229="","Debes seleccionar si es un salario integral. ",
IF(_xlfn.IFNA(VLOOKUP(R229,SI_NO,1,FALSE),-1)=-1,"Valor no válido para salario integral (por favor seleccionarlo de la lista). ","")
)
)</f>
        <v/>
      </c>
      <c r="EI229" s="46">
        <f>IF($DS229,
IF(S229="","Debes seleccionar si el trabajador realiza actividades de riesgo. ",
IF(_xlfn.IFNA(VLOOKUP(S229,SI_NO,1,FALSE),-1)=-1,"Valor no válido para actividad de alto riesgo (por favor seleccionarlo de la lista). ","")
)
)</f>
        <v/>
      </c>
      <c r="EK229" s="46">
        <f>IF($DS229,
IF(U229="","Debes escribir el código del municipio de residencia del trabajador. ",
IF(_xlfn.IFNA(VLOOKUP(U229,MUNICIPIO,1,FALSE),-1)=-1,"El municipio de residencia del trabajador es inválido (por favor seleccionarlo de la lista). ","")
)
)</f>
        <v/>
      </c>
      <c r="EL229" s="46">
        <f>IF($DS229,
IF(V229="","Debes escribir el la dirección de residendia del trabajador. ","")
)</f>
        <v/>
      </c>
      <c r="EM229" s="46">
        <f>IF($DS229,
IF(W229="","Debes escribir la fecha de inicio de la liquidación. ",
IF(ISERR(DATE(YEAR(W229),MONTH(W229),DAY(W229))),"El valor ingresado en fecha de inicio de liquidación no tiene un formato válido. ",
IF( AND($E$6&lt;&gt;"", DATE(YEAR(W229), MONTH(W229), 1) &lt;&gt; IFERROR(DATE(MID($E$6, 1, 4), MID($E$6, 6, 2),1), "1/1/1900") ), "La fecha de inicio de la liquidación debe estar dentro del período liquidado. ", "")
)
)
)</f>
        <v/>
      </c>
      <c r="EN229" s="46">
        <f>IF($DS229,
IF(X229="","Debes escribir la fecha de fin de la liquidación. ",
IF(ISERR(DATE(YEAR(X229),MONTH(X229),DAY(X229))),"El valor ingresado en fecha de fin de liquidación no tiene un formato válido. ",
IF( AND($E$6&lt;&gt;"", DATE(YEAR(X229), MONTH(X229), 1) &lt;&gt; IFERROR(DATE(MID($E$6, 1, 4), MID($E$6, 6, 2),1), "1/1/1900") ), "La fecha de fin de la liquidación debe estar dentro del período liquidado. ", "")
)
)
)</f>
        <v/>
      </c>
      <c r="EO229" s="46">
        <f>IF($DS229,
IF(Y229="","Debes escribir la frecuencia de pago del trabajador. ",
IF(_xlfn.IFNA(VLOOKUP(Y229,PERÍODO_DE_NÓMINA,1,FALSE),-1)=-1,"La frecuencia de pago es inválida (por favor seleccionarlo de la lista). ","")
)
)</f>
        <v/>
      </c>
      <c r="EP229" s="46">
        <f>IF($DS229,
IF(Z229="","Debes escribir la fecha de pago. ",
IF(ISERR(DATE(YEAR(Z229),MONTH(Z229),DAY(Z229))), "El valor ingresado en fecha de pago no tiene un formato válido. ","")
)
)</f>
        <v/>
      </c>
      <c r="EQ229" s="46">
        <f>IF($DS229,
IF(AA229="","Debes escribir el medio de pago. ",
IF(_xlfn.IFNA(VLOOKUP(AA229,MEDIOS_DE_PAGO,1,FALSE),-1)=-1,"El medio de pago es inválido (por favor seleccionarlo de la lista). ","")
)
)</f>
        <v/>
      </c>
      <c r="ER229" s="46">
        <f>OR(AA229='Tablas '!$T$4,AA229='Tablas '!$T$7,AA229='Tablas '!$T$8,AA229='Tablas '!$T$11)</f>
        <v/>
      </c>
      <c r="ES229" s="46">
        <f>IF(AND($DS229,ER229),
IF(AB229="","Debes escribir la entidad bancaria. ",""),
""
)</f>
        <v/>
      </c>
      <c r="ET229" s="46">
        <f>IF(AND($DS229,ER229),
IF(AC229="","Debes escribir el tipo de cuenta bancaria. ",
IF(_xlfn.IFNA(VLOOKUP(AC229,TIPO_DE_CUENTA,1,FALSE),-1)=-1,"El tipo de cuenta bancaria es inválida (por favor seleccionarlo de la lista). ","")
),
""
)</f>
        <v/>
      </c>
      <c r="EU229" s="46">
        <f>IF(AND($DS229,ER229),
IF(AD229="","Debes escribir el número de cuenta bancaria. ",""),
""
)</f>
        <v/>
      </c>
      <c r="EV229" s="46">
        <f>IF($DS229,
IF(AE229="","Debes escribir el valor del sueldo básico. ",
IF( ISERR(_xlfn.NUMBERVALUE(AE229)), "El valor del sueldo básico debe ser un número válido. ", "")
)
)</f>
        <v/>
      </c>
      <c r="EW229" s="46">
        <f>IF($DS229,
IF(AF229="","Debes escribir el número de días trabajados. ",
IF( IFERROR(INT(AF229),1.1) &lt;&gt; IFERROR(_xlfn.NUMBERVALUE(AF229),1), "La cantidad de días trabajados debe ser un número entero. ", "")
)
)</f>
        <v/>
      </c>
      <c r="EX229" s="46">
        <f>IF($DS229,
IF(AG229="","Debes escribir el valor del sueldo trabajado. ",
IF( ISERR(_xlfn.NUMBERVALUE(AG229)), "El valor del sueldo trabajado debe ser un número válido. ", "")
)
)</f>
        <v/>
      </c>
      <c r="EY229" s="46">
        <f>IF($DS229,
IF( AND(AH229&lt;&gt;"", ISERR(_xlfn.NUMBERVALUE(AH229))), "El valor del auxilio de transporte debe ser un número válido. ", "")
)</f>
        <v/>
      </c>
      <c r="EZ229" s="46">
        <f>IF($DS229,
IF( AND(AI229&lt;&gt;"", ISERR(_xlfn.NUMBERVALUE(AI229))), "El valor de viáticos salariales debe ser un número válido. ", "")
)</f>
        <v/>
      </c>
      <c r="FA229" s="46">
        <f>IF($DS229,
IF( AND(AJ229&lt;&gt;"", ISERR(_xlfn.NUMBERVALUE(AJ229))), "El valor de viáticos NO salariales debe ser un número válido. ", "")
)</f>
        <v/>
      </c>
      <c r="FB229" s="46">
        <f>CONCATENATE(AK229,AL229)&lt;&gt;""</f>
        <v/>
      </c>
      <c r="FC229" s="46">
        <f>IF(AND($DS229,FB229),
IF(AK229="","Debes escribir el número de horas extras diurnas. ",
IF( IFERROR(INT(AK229),1.1) &lt;&gt; IFERROR(_xlfn.NUMBERVALUE(AK229),1), "La cantidad de horas extras diurnas debe ser un número entero. ", "")
),
""
)</f>
        <v/>
      </c>
      <c r="FD229" s="46">
        <f>IF(AND($DS229,FB229),
IF(AL229="","Debes escribir el valor de las horas extras diurnas. ",
IF( ISERR(_xlfn.NUMBERVALUE(AL229)), "El valor de las horas extras duirnas debe ser un número válido. ", "")
),
""
)</f>
        <v/>
      </c>
      <c r="FE229" s="46">
        <f>CONCATENATE(AM229,AN229)&lt;&gt;""</f>
        <v/>
      </c>
      <c r="FF229" s="46">
        <f>IF(AND($DS229,FE229),
IF(AM229="","Debes escribir el número de horas extras nocturnas. ",
IF( IFERROR(INT(AM229),1.1) &lt;&gt; IFERROR(_xlfn.NUMBERVALUE(AM229),1), "La cantidad de horas extras nocturnas debe ser un número entero. ", "")
),
""
)</f>
        <v/>
      </c>
      <c r="FG229" s="46">
        <f>IF(AND($DS229,FE229),
IF(AN229="","Debes escribir el valor de las horas extras nocturnas. ",
IF( ISERR(_xlfn.NUMBERVALUE(AN229)), "El valor de las horas extras nocturnas debe ser un número válido. ", "")
),
""
)</f>
        <v/>
      </c>
      <c r="FH229" s="46">
        <f>CONCATENATE(AO229,AP229)&lt;&gt;""</f>
        <v/>
      </c>
      <c r="FI229" s="46">
        <f>IF(AND($DS229,FH229),
IF(AO229="","Debes escribir el número de horas extras diurnas dominicales y festivas. ",
IF( IFERROR(INT(AO229),1.1) &lt;&gt; IFERROR(_xlfn.NUMBERVALUE(AO229),1), "La cantidad de horas extras diurnas dominicales y festivas debe ser un número entero. ", "")
),
""
)</f>
        <v/>
      </c>
      <c r="FJ229" s="46">
        <f>IF(AND($DS229,FH229),
IF(AP229="","Debes escribir el valor de las horas extras diurnas dominicales y festivas. ",
IF( ISERR(_xlfn.NUMBERVALUE(AP229)), "El valor de las horas extras diurnas dominicales y festivas debe ser un número válido. ", "")
),
""
)</f>
        <v/>
      </c>
      <c r="FK229" s="46">
        <f>CONCATENATE(AQ229,AR229)&lt;&gt;""</f>
        <v/>
      </c>
      <c r="FL229" s="46">
        <f>IF(AND($DS229,FK229),
IF(AQ229="","Debes escribir el número de horas extras nocturnas dominicales y festivas. ",
IF( IFERROR(INT(AQ229),1.1) &lt;&gt; IFERROR(_xlfn.NUMBERVALUE(AQ229),1), "La cantidad de horas extras nocturnas dominicales y festivas debe ser un número entero. ", "")
),
""
)</f>
        <v/>
      </c>
      <c r="FM229" s="46">
        <f>IF(AND($DS229,FK229),
IF(AR229="","Debes escribir el valor de las horas extras nocturnas dominicales y festivas. ",
IF( ISERR(_xlfn.NUMBERVALUE(AR229)), "El valor de las horas extras nocturnas dominicales y festivas debe ser un número válido. ", "")
),
""
)</f>
        <v/>
      </c>
      <c r="FN229" s="46">
        <f>CONCATENATE(AS229,AT229)&lt;&gt;""</f>
        <v/>
      </c>
      <c r="FO229" s="46">
        <f>IF(AND($DS229,FN229),
IF(AS229="","Debes escribir el número de horas recargo nocturno. ",
IF( IFERROR(INT(AS229),1.1) &lt;&gt; IFERROR(_xlfn.NUMBERVALUE(AS229),1), "La cantidad de horas recargo nocturno debe ser un número entero. ", "")
),
""
)</f>
        <v/>
      </c>
      <c r="FP229" s="46">
        <f>IF(AND($DS229,FN229),
IF(AT229="","Debes escribir el valor de las horas recargo nocturno. ",
IF( ISERR(_xlfn.NUMBERVALUE(AT229)), "El valor de las horas recargo nocturno debe ser un número válido. ", "")
),
""
)</f>
        <v/>
      </c>
      <c r="FQ229" s="46">
        <f>CONCATENATE(AU229,AV229)&lt;&gt;""</f>
        <v/>
      </c>
      <c r="FR229" s="46">
        <f>IF(AND($DS229,FQ229),
IF(AU229="","Debes escribir el número de horas recargo diurno dominical y festivo. ",
IF( IFERROR(INT(AU229),1.1) &lt;&gt; IFERROR(_xlfn.NUMBERVALUE(AU229),1), "La cantidad de horas recargo diurno dominical y festivo debe ser un número entero. ", "")
),
""
)</f>
        <v/>
      </c>
      <c r="FS229" s="46">
        <f>IF(AND($DS229,FQ229),
IF(AV229="","Debes escribir el valor de las horas recargo diurno dominical y festivo. ",
IF( ISERR(_xlfn.NUMBERVALUE(AV229)), "El valor de las horas recargo diurno dominical y festivo debe ser un número válido. ", "")
),
""
)</f>
        <v/>
      </c>
      <c r="FT229" s="46">
        <f>CONCATENATE(AW229,AX229)&lt;&gt;""</f>
        <v/>
      </c>
      <c r="FU229" s="46">
        <f>IF(AND($DS229,FT229),
IF(AW229="","Debes escribir el número de horas recargo nocturno dominical y festivo. ",
IF( IFERROR(INT(AW229),1.1) &lt;&gt; IFERROR(_xlfn.NUMBERVALUE(AW229),1), "La cantidad de horas recargo nocturno dominical y festivo debe ser un número entero. ", "")
),
""
)</f>
        <v/>
      </c>
      <c r="FV229" s="46">
        <f>IF(AND($DS229,FT229),
IF(AX229="","Debes escribir el valor de las horas recargo nocturno dominical y festivo. ",
IF( ISERR(_xlfn.NUMBERVALUE(AX229)), "El valor de las horas recargo nocturno dominical y festivo debe ser un número válido. ", "")
),
""
)</f>
        <v/>
      </c>
      <c r="FW229" s="46">
        <f>CONCATENATE(AY229,AZ229)&lt;&gt;""</f>
        <v/>
      </c>
      <c r="FX229" s="46">
        <f>IF(AND($DS229,FW229),
IF(AY229="","Debes escribir el número de días de vacaciones comunes. ",
IF( IFERROR(INT(AY229),1.1) &lt;&gt; IFERROR(_xlfn.NUMBERVALUE(AY229),1), "La cantidad de días de vacaciones comunes debe ser un número entero. ", "")
),
""
)</f>
        <v/>
      </c>
      <c r="FY229" s="46">
        <f>IF(AND($DS229,FW229),
IF(AZ229="","Debes escribir el valor de las vacaciones comunes. ",
IF( ISERR(_xlfn.NUMBERVALUE(AZ229)), "El valor de las vacaciones comunes debe ser un número válido. ", "")
),
""
)</f>
        <v/>
      </c>
      <c r="FZ229" s="46">
        <f>CONCATENATE(BA229,BB229)&lt;&gt;""</f>
        <v/>
      </c>
      <c r="GA229" s="46">
        <f>IF(AND($DS229,FZ229),
IF(BA229="","Debes escribir el número de días de vacaciones compensadas. ",
IF( IFERROR(INT(BA229),1.1) &lt;&gt; IFERROR(_xlfn.NUMBERVALUE(BA229),1), "La cantidad de días de vacaciones compensadas debe ser un número entero. ", "")
),
""
)</f>
        <v/>
      </c>
      <c r="GB229" s="46">
        <f>IF(AND($DS229,FZ229),
IF(BB229="","Debes escribir el valor de las vacaciones compensadas. ",
IF( ISERR(_xlfn.NUMBERVALUE(BB229)), "El valor de las vacaciones compensadas debe ser un número válido. ", "")
),
""
)</f>
        <v/>
      </c>
      <c r="GC229" s="46">
        <f>CONCATENATE(BC229,BD229)&lt;&gt;""</f>
        <v/>
      </c>
      <c r="GD229" s="46">
        <f>IF(AND($DS229,GC229),
IF(BC229="","Debes escribir el número de días de prima salarial. ",
IF( IFERROR(INT(BC229),1.1) &lt;&gt; IFERROR(_xlfn.NUMBERVALUE(BC229),1), "La cantidad de días de prima salarial debe ser un número entero. ", "")
),
""
)</f>
        <v/>
      </c>
      <c r="GE229" s="46">
        <f>IF(AND($DS229,GC229),
IF(BD229="","Debes escribir el valor de los días de prima salarial. ",
IF( ISERR(_xlfn.NUMBERVALUE(BD229)), "El valor de los días de prima salarial debe ser un número válido. ", "")
),
""
)</f>
        <v/>
      </c>
      <c r="GF229" s="46">
        <f>IF($DS229,
IF( AND(BE229&lt;&gt;"", ISERR(_xlfn.NUMBERVALUE(BE229))), "El valor de la prima NO saliarial debe ser un número válido. ", "")
)</f>
        <v/>
      </c>
      <c r="GG229" s="46">
        <f>CONCATENATE(BF229,BG229,BH229)&lt;&gt;""</f>
        <v/>
      </c>
      <c r="GH229" s="46">
        <f>IF(AND($DS229,GG229),
IF(BF229="","Debes escribir el valor de las cesantías. ",
IF( ISERR(_xlfn.NUMBERVALUE(BF229)), "El valor de las cesantías debe ser un número válido. ", "")
),
""
)</f>
        <v/>
      </c>
      <c r="GI229" s="46">
        <f>IF(AND($DS229,GG229),
IF(BG229="","Debes escribir el % de cesantías. ",
IF( ISERR(_xlfn.NUMBERVALUE(BG229)), "El % de cesantías debe ser un número válido. ", "")
),
""
)</f>
        <v/>
      </c>
      <c r="GJ229" s="46">
        <f>IF(AND($DS229,GG229),
IF(BH229="","Debes escribir el valor de intereses de cesantías. ",
IF( ISERR(_xlfn.NUMBERVALUE(BH229)), "El valor de intereses de cesantías debe ser un número válido. ", "")
),
""
)</f>
        <v/>
      </c>
      <c r="GK229" s="46">
        <f>CONCATENATE(BI229,BJ229,BK229)&lt;&gt;""</f>
        <v/>
      </c>
      <c r="GL229" s="46">
        <f>IF(AND($DS229,GK229),
IF(BI229="","Debes escribir el número de días de incapacidad. ",
IF( IFERROR(INT(BI229),1.1) &lt;&gt; IFERROR(_xlfn.NUMBERVALUE(BI229),1), "La cantidad de días de incapacidad debe ser un número entero. ", "")
),
""
)</f>
        <v/>
      </c>
      <c r="GM229" s="46">
        <f>IF(AND($DS229,GK229),
IF(BJ229="","Debes escribir el tipo de incapacidad. ",
IF(_xlfn.IFNA(VLOOKUP(BJ229,TIPO_DE_INCAPACIDAD,1,FALSE),-1)=-1,"El tipo de incapacidad es inválida (por favor seleccionarlo de la lista). ","")
),
""
)</f>
        <v/>
      </c>
      <c r="GN229" s="46">
        <f>IF(AND($DS229,GK229),
IF(BK229="","Debes escribir el valor de la incapacidad. ",
IF( ISERR(_xlfn.NUMBERVALUE(BK229)), "El valor de la incapacidad debe ser un número válido. ", "")
),
""
)</f>
        <v/>
      </c>
      <c r="GO229" s="46">
        <f>CONCATENATE(BL229,BM229)&lt;&gt;""</f>
        <v/>
      </c>
      <c r="GP229" s="46">
        <f>IF(AND($DS229,GO229),
IF(BL229="","Debes escribir el número de días de licencia de maternidad o paternidad. ",
IF( IFERROR(INT(BL229),1.1) &lt;&gt; IFERROR(_xlfn.NUMBERVALUE(BL229),1), "La cantidad de días de licencia de maternidad o paternidad debe ser un número entero. ", "")
),
""
)</f>
        <v/>
      </c>
      <c r="GQ229" s="46">
        <f>IF(AND($DS229,GO229),
IF(BM229="","Debes escribir el valor de la licencia de maternidad o paternidad. ",
IF( ISERR(_xlfn.NUMBERVALUE(BM229)), "El valor de la licencia de maternidad o paternidad debe ser un número válido. ", "")
),
""
)</f>
        <v/>
      </c>
      <c r="GR229" s="46">
        <f>CONCATENATE(BN229,BO229)&lt;&gt;""</f>
        <v/>
      </c>
      <c r="GS229" s="46">
        <f>IF(AND($DS229,GR229),
IF(BN229="","Debes escribir el número de días de licencia remunerada. ",
IF( IFERROR(INT(BN229),1.1) &lt;&gt; IFERROR(_xlfn.NUMBERVALUE(BN229),1), "La cantidad de días de licencia remunerada debe ser un número entero. ", "")
),
""
)</f>
        <v/>
      </c>
      <c r="GT229" s="46">
        <f>IF(AND($DS229,GR229),
IF(BO229="","Debes escribir el valor de la licencia remunerada. ",
IF( ISERR(_xlfn.NUMBERVALUE(BO229)), "El valor de la licencia remunerada debe ser un número válido. ", "")
),
""
)</f>
        <v/>
      </c>
      <c r="GU229" s="46">
        <f>IF($DS229,
IF( AND(BP229&lt;&gt;"", ISERR(_xlfn.NUMBERVALUE(BP229))), "El valor de la licencia NO remunerada debe ser un número válido. ", "")
)</f>
        <v/>
      </c>
      <c r="GV229" s="46">
        <f>IF($DS229,
IF( AND(BQ229&lt;&gt;"", ISERR(_xlfn.NUMBERVALUE(BQ229))), "El valor de auxilios salariales debe ser un número válido. ", "")
)</f>
        <v/>
      </c>
      <c r="GW229" s="46">
        <f>IF($DS229,
IF( AND(BR229&lt;&gt;"", ISERR(_xlfn.NUMBERVALUE(BR229))), "El valor de auxilios NO salariales debe ser un número válido. ", "")
)</f>
        <v/>
      </c>
      <c r="GX229" s="46">
        <f>IF($DS229,
IF( AND(BS229&lt;&gt;"", ISERR(_xlfn.NUMBERVALUE(BS229))), "El valor de bonos salariales debe ser un número válido. ", "")
)</f>
        <v/>
      </c>
      <c r="GY229" s="46">
        <f>IF($DS229,
IF( AND(BT229&lt;&gt;"", ISERR(_xlfn.NUMBERVALUE(BT229))), "El valor de bonos NO salariales debe ser un número válido. ", "")
)</f>
        <v/>
      </c>
      <c r="GZ229" s="46">
        <f>IF($DS229,
IF( AND(BU229&lt;&gt;"", ISERR(_xlfn.NUMBERVALUE(BU229))), "El valor de bonos salariales de alimentación debe ser un número válido. ", "")
)</f>
        <v/>
      </c>
      <c r="HA229" s="46">
        <f>IF($DS229,
IF( AND(BV229&lt;&gt;"", ISERR(_xlfn.NUMBERVALUE(BV229))), "El valor de bonos NO salariales de alimentación debe ser un número válido. ", "")
)</f>
        <v/>
      </c>
      <c r="HB229" s="46">
        <f>IF($DS229,
IF( AND(BW229&lt;&gt;"", ISERR(_xlfn.NUMBERVALUE(BW229))), "El valor de bonificaciones salariales debe ser un número válido. ", "")
)</f>
        <v/>
      </c>
      <c r="HC229" s="46">
        <f>IF($DS229,
IF( AND(BX229&lt;&gt;"", ISERR(_xlfn.NUMBERVALUE(BX229))), "El valor de bonificaciones NO salariales debe ser un número válido. ", "")
)</f>
        <v/>
      </c>
      <c r="HD229" s="46">
        <f>IF($DS229,
IF( AND(BY229&lt;&gt;"", ISERR(_xlfn.NUMBERVALUE(BY229))), "El valor de compensaciones ordinarias debe ser un número válido. ", "")
)</f>
        <v/>
      </c>
      <c r="HE229" s="46">
        <f>IF($DS229,
IF( AND(BZ229&lt;&gt;"", ISERR(_xlfn.NUMBERVALUE(BZ229))), "El valor de compensaciones extraordinarias debe ser un número válido. ", "")
)</f>
        <v/>
      </c>
      <c r="HF229" s="46">
        <f>IF($DS229,
IF( AND(CA229&lt;&gt;"", ISERR(_xlfn.NUMBERVALUE(CA229))), "El valor de comisiones debe ser un número válido. ", "")
)</f>
        <v/>
      </c>
      <c r="HG229" s="46">
        <f>IF($DS229,
IF( AND(CB229&lt;&gt;"", ISERR(_xlfn.NUMBERVALUE(CB229))), "El valor de ausencia por huega debe ser un número válido. ", "")
)</f>
        <v/>
      </c>
      <c r="HH229" s="46">
        <f>IF($DS229,
IF( AND(CC229&lt;&gt;"", ISERR(_xlfn.NUMBERVALUE(CC229))), "El valor de anticipos debe ser un número válido. ", "")
)</f>
        <v/>
      </c>
      <c r="HI229" s="46">
        <f>IF($DS229,
IF( AND(CD229&lt;&gt;"", ISERR(_xlfn.NUMBERVALUE(CD229))), "El valor de pagos a terceros debe ser un número válido. ", "")
)</f>
        <v/>
      </c>
      <c r="HJ229" s="46">
        <f>IF($DS229,
IF( AND(CE229&lt;&gt;"", ISERR(_xlfn.NUMBERVALUE(CE229))), "El valor de dotación debe ser un número válido. ", "")
)</f>
        <v/>
      </c>
      <c r="HK229" s="46">
        <f>IF($DS229,
IF( AND(CF229&lt;&gt;"", ISERR(_xlfn.NUMBERVALUE(CF229))), "El valor de apoyo sostenibilidad debe ser un número válido. ", "")
)</f>
        <v/>
      </c>
      <c r="HL229" s="46">
        <f>IF($DS229,
IF( AND(CG229&lt;&gt;"", ISERR(_xlfn.NUMBERVALUE(CG229))), "El valor de teletrabajo debe ser un número válido. ", "")
)</f>
        <v/>
      </c>
      <c r="HM229" s="46">
        <f>IF($DS229,
IF( AND(CH229&lt;&gt;"", ISERR(_xlfn.NUMBERVALUE(CH229))), "El valor de bonificación de retiro debe ser un número válido. ", "")
)</f>
        <v/>
      </c>
      <c r="HN229" s="46">
        <f>IF($DS229,
IF( AND(CI229&lt;&gt;"", ISERR(_xlfn.NUMBERVALUE(CI229))), "El valor de indemnización de retiro debe ser un número válido. ", "")
)</f>
        <v/>
      </c>
      <c r="HO229" s="46">
        <f>IF($DS229,
IF( AND(CJ229&lt;&gt;"", ISERR(_xlfn.NUMBERVALUE(CJ229))), "El valor de reintegros debe ser un número válido. ", "")
)</f>
        <v/>
      </c>
      <c r="HP229" s="46">
        <f>CONCATENATE(CK229,CL229,CM229)&lt;&gt;""</f>
        <v/>
      </c>
      <c r="HQ229" s="46">
        <f>IF(AND($DS229,HP229),
IF(CK229="","Debes escribir la descripción de otro concepto no categorizado. ",""),
""
)</f>
        <v/>
      </c>
      <c r="HR229" s="46">
        <f>IF(AND($DS229,HP229),
IF(CONCATENATE(CL229,CM229)="","Debes escribir al menos un valor de concepto no categorizado (salarial o no salarial). ",
IF(ISERR(_xlfn.NUMBERVALUE(CL229)),"El valor salarial concepto no categorizado debe ser un número válido. ","")
),
""
)</f>
        <v/>
      </c>
      <c r="HS229" s="46">
        <f>IF(AND($DS229,HP229),
IF(CONCATENATE(CL229,CM229)="","Debes escribir al menos un valor de concepto no categorizado (salarial o no salarial). ",
IF(ISERR(_xlfn.NUMBERVALUE(CM229)),"El valor NO salarial concepto no categorizado debe ser un número válido. ","")
),
""
)</f>
        <v/>
      </c>
      <c r="HT229" s="46">
        <f>IF($DS229,
IF(CN229="","Debes escribir el porcentaje del aporte a salud. ",
IF( ISERR(_xlfn.NUMBERVALUE(CN229)), "El valor del porcentaje del aporte a salud debe ser un número válido. ", "")
)
)</f>
        <v/>
      </c>
      <c r="HU229" s="46">
        <f>IF($DS229,
IF(CO229="","Debes escribir el valor del aporte a salud. ",
IF( ISERR(_xlfn.NUMBERVALUE(CO229)), "El valor del aporte a salud debe ser un número válido. ", "")
)
)</f>
        <v/>
      </c>
      <c r="HV229" s="46">
        <f>IF($DS229,
IF( AND(CP229&lt;&gt;"", ISERR(_xlfn.NUMBERVALUE(CP229))), "El valor plan complementario debe ser un número válido. ", "")
)</f>
        <v/>
      </c>
      <c r="HW229" s="46">
        <f>IF($DS229,
IF(CQ229="","Debes escribir el porcentaje del aporte a pensión. ",
IF( ISERR(_xlfn.NUMBERVALUE(CQ229)), "El valor del porcentaje del aporte a pensión debe ser un número válido. ", "")
)
)</f>
        <v/>
      </c>
      <c r="HX229" s="46">
        <f>IF($DS229,
IF(CR229="","Debes escribir el valor del aporte a pensión. ",
IF( ISERR(_xlfn.NUMBERVALUE(CR229)), "El valor del aporte a salud debe ser un número válido. ", "")
)
)</f>
        <v/>
      </c>
      <c r="HY229" s="46">
        <f>IF($DS229,
IF( AND(CS229&lt;&gt;"", ISERR(_xlfn.NUMBERVALUE(CS229))), "El valor pensión voluntaria debe ser un número válido. ", "")
)</f>
        <v/>
      </c>
      <c r="HZ229" s="46">
        <f>CONCATENATE(CT229,CU229,CV229,CW229)&lt;&gt;""</f>
        <v/>
      </c>
      <c r="IA229" s="46">
        <f>IF(AND($DS229,HZ229),
IF(CT229="","Debes escribir el % del fondo de seguridad pensional. ",
IF( ISERR(_xlfn.NUMBERVALUE(CT229)), "El % del fondo de seguridad debe ser un número válido. ", "")
),
""
)</f>
        <v/>
      </c>
      <c r="IB229" s="46">
        <f>IF(AND($DS229,HZ229),
IF(CU229="","Debes escribir el valor del aporte al fondo de solidaridad pensional. ",
IF( ISERR(_xlfn.NUMBERVALUE(CU229)), "El valor del aporte al fondo de solidaridad pensional debe ser un número válido. ", "")
),
""
)</f>
        <v/>
      </c>
      <c r="IC229" s="46">
        <f>IF(AND($DS229,HZ229),
IF(CV229="","Debes escribir el % del fondo de subsistencia. ",
IF( ISERR(_xlfn.NUMBERVALUE(CV229)), "El % del fondo de subsistencia debe ser un número válido. ", "")
),
""
)</f>
        <v/>
      </c>
      <c r="ID229" s="46">
        <f>IF(AND($DS229,HZ229),
IF(CW229="","Debes escribir el valor del fondo de subsistencia. ",
IF( ISERR(_xlfn.NUMBERVALUE(CW229)), "El valor del fondo de subsistencia debe ser un número válido. ", "")
),
""
)</f>
        <v/>
      </c>
      <c r="IE229" s="46">
        <f>CONCATENATE(CX229,CY229)&lt;&gt;""</f>
        <v/>
      </c>
      <c r="IF229" s="46">
        <f>IF(AND($DS229,IE229),
IF(CX229="","Debes escribir el % de sindicato. ",
IF( ISERR(_xlfn.NUMBERVALUE(CX229)), "El % de sindicato debe ser un número válido. ", "")
),
""
)</f>
        <v/>
      </c>
      <c r="IG229" s="46">
        <f>IF(AND($DS229,IE229),
IF(CY229="","Debes escribir el valor del sindicato. ",
IF( ISERR(_xlfn.NUMBERVALUE(CY229)), "El valor del sindicato debe ser un número válido. ", "")
),
""
)</f>
        <v/>
      </c>
      <c r="IH229" s="46">
        <f>IF($DS229,
IF( AND(CZ229&lt;&gt;"", ISERR(_xlfn.NUMBERVALUE(CZ229))), "El valor de sanción pública debe ser un número válido. ", "")
)</f>
        <v/>
      </c>
      <c r="II229" s="46">
        <f>IF($DS229,
IF( AND(DA229&lt;&gt;"", ISERR(_xlfn.NUMBERVALUE(DA229))), "El valor de sanción privada debe ser un número válido. ", "")
)</f>
        <v/>
      </c>
      <c r="IJ229" s="46">
        <f>CONCATENATE(DB229,DC229)&lt;&gt;""</f>
        <v/>
      </c>
      <c r="IK229" s="46">
        <f>IF(AND($DS229,IJ229),
IF(DB229="","Debes escribir la descripción de libranza. ",""),
""
)</f>
        <v/>
      </c>
      <c r="IL229" s="46">
        <f>IF(AND($DS229,IJ229),
IF(DC229="","Debes escribir la cuota libranza. ",
IF(ISERR(_xlfn.NUMBERVALUE(DC229)),"El valor de la cuota libranza debe ser un número válido. ","")
),
""
)</f>
        <v/>
      </c>
      <c r="IM229" s="46">
        <f>IF($DS229,
IF( AND(DD229&lt;&gt;"", ISERR(_xlfn.NUMBERVALUE(DD229))), "El valor de pagos a terceros debe ser un número válido. ", "")
)</f>
        <v/>
      </c>
      <c r="IN229" s="46">
        <f>IF($DS229,
IF( AND(DE229&lt;&gt;"", ISERR(_xlfn.NUMBERVALUE(DE229))), "El valor de anticipos debe ser un número válido. ", "")
)</f>
        <v/>
      </c>
      <c r="IO229" s="46">
        <f>IF($DS229,
IF( AND(DF229&lt;&gt;"", ISERR(_xlfn.NUMBERVALUE(DF229))), "El valor de AFC debe ser un número válido. ", "")
)</f>
        <v/>
      </c>
      <c r="IP229" s="46">
        <f>IF($DS229,
IF( AND(DG229&lt;&gt;"", ISERR(_xlfn.NUMBERVALUE(DG229))), "El valor de rete-fuente debe ser un número válido. ", "")
)</f>
        <v/>
      </c>
      <c r="IQ229" s="46">
        <f>IF($DS229,
IF( AND(DH229&lt;&gt;"", ISERR(_xlfn.NUMBERVALUE(DH229))), "El valor de cooperativa de trabajo debe ser un número válido. ", "")
)</f>
        <v/>
      </c>
      <c r="IR229" s="46">
        <f>IF($DS229,
IF( AND(DI229&lt;&gt;"", ISERR(_xlfn.NUMBERVALUE(DI229))), "El valor de embargo fiscal debe ser un número válido. ", "")
)</f>
        <v/>
      </c>
      <c r="IS229" s="46">
        <f>IF($DS229,
IF( AND(DJ229&lt;&gt;"", ISERR(_xlfn.NUMBERVALUE(DJ229))), "El valor de educación debe ser un número válido. ", "")
)</f>
        <v/>
      </c>
      <c r="IT229" s="46">
        <f>IF($DS229,
IF( AND(DK229&lt;&gt;"", ISERR(_xlfn.NUMBERVALUE(DK229))), "El valor de reintegro debe ser un número válido. ", "")
)</f>
        <v/>
      </c>
      <c r="IU229" s="46">
        <f>IF($DS229,
IF( AND(DL229&lt;&gt;"", ISERR(_xlfn.NUMBERVALUE(DL229))), "El valor de deuda debe ser un número válido. ", "")
)</f>
        <v/>
      </c>
      <c r="IV229" s="46">
        <f>IF($DS229,
IF( AND(DM229&lt;&gt;"", ISERR(_xlfn.NUMBERVALUE(DM229))), "El valor de otras deducciones debe ser un número válido. ", "")
)</f>
        <v/>
      </c>
      <c r="IW229" s="46">
        <f>IF($DS229,
IF(DN229="","Debes escribir el valor de los devengos totales. ",
IF( ISERR(_xlfn.NUMBERVALUE(DN229)), "El valor de los devengos totales debe ser un número válido. ", "")
)
)</f>
        <v/>
      </c>
      <c r="IX229" s="46">
        <f>IF($DS229,
IF(DO229="","Debes escribir el valor de las deducciones totales. ",
IF( ISERR(_xlfn.NUMBERVALUE(DO229)), "El valor de las deducciones totales debe ser un número válido. ", "")
)
)</f>
        <v/>
      </c>
      <c r="IY229" s="46">
        <f>IF($DS229,
IF(DP229="","Debes escribir el valor del salario total. ",
IF( ISERR(_xlfn.NUMBERVALUE(DP229)), "El valor del salario total debe ser un número válido. ", "")
)
)</f>
        <v/>
      </c>
    </row>
    <row r="230">
      <c r="B230" s="48" t="n">
        <v>218</v>
      </c>
      <c r="C230" s="61">
        <f>IF(AND(DS230,DP230&lt;&gt;""),
IF(DQ230="","OK","Error"),
""
)</f>
        <v/>
      </c>
      <c r="D230" s="53" t="n"/>
      <c r="E230" s="52" t="n"/>
      <c r="F230" s="112" t="n"/>
      <c r="G230" s="52" t="n"/>
      <c r="H230" s="53" t="n"/>
      <c r="I230" s="52" t="n"/>
      <c r="J230" s="52" t="n"/>
      <c r="K230" s="53" t="n"/>
      <c r="L230" s="55" t="n"/>
      <c r="M230" s="108" t="n"/>
      <c r="N230" s="56" t="n"/>
      <c r="O230" s="52" t="n"/>
      <c r="P230" s="52" t="n"/>
      <c r="Q230" s="52" t="n"/>
      <c r="R230" s="52" t="n"/>
      <c r="S230" s="52" t="n"/>
      <c r="T230" s="53" t="n"/>
      <c r="U230" s="52" t="n"/>
      <c r="V230" s="52" t="n"/>
      <c r="W230" s="55" t="n"/>
      <c r="X230" s="55" t="n"/>
      <c r="Y230" s="52" t="n"/>
      <c r="Z230" s="55" t="n"/>
      <c r="AA230" s="52" t="n"/>
      <c r="AB230" s="53" t="n"/>
      <c r="AC230" s="53" t="n"/>
      <c r="AD230" s="53" t="n"/>
      <c r="AE230" s="177" t="n"/>
      <c r="AF230" s="113" t="n"/>
      <c r="AG230" s="177" t="n"/>
      <c r="AH230" s="178" t="n"/>
      <c r="AI230" s="178" t="n"/>
      <c r="AJ230" s="178" t="n"/>
      <c r="AK230" s="114" t="n"/>
      <c r="AL230" s="178" t="n"/>
      <c r="AM230" s="114" t="n"/>
      <c r="AN230" s="178" t="n"/>
      <c r="AO230" s="114" t="n"/>
      <c r="AP230" s="178" t="n"/>
      <c r="AQ230" s="114" t="n"/>
      <c r="AR230" s="178" t="n"/>
      <c r="AS230" s="114" t="n"/>
      <c r="AT230" s="178" t="n"/>
      <c r="AU230" s="114" t="n"/>
      <c r="AV230" s="178" t="n"/>
      <c r="AW230" s="114" t="n"/>
      <c r="AX230" s="178" t="n"/>
      <c r="AY230" s="114" t="n"/>
      <c r="AZ230" s="178" t="n"/>
      <c r="BA230" s="114" t="n"/>
      <c r="BB230" s="178" t="n"/>
      <c r="BC230" s="114" t="n"/>
      <c r="BD230" s="178" t="n"/>
      <c r="BE230" s="178" t="n"/>
      <c r="BF230" s="178" t="n"/>
      <c r="BG230" s="59" t="n"/>
      <c r="BH230" s="178" t="n"/>
      <c r="BI230" s="114" t="n"/>
      <c r="BJ230" s="53" t="n"/>
      <c r="BK230" s="178" t="n"/>
      <c r="BL230" s="114" t="n"/>
      <c r="BM230" s="178" t="n"/>
      <c r="BN230" s="114" t="n"/>
      <c r="BO230" s="178" t="n"/>
      <c r="BP230" s="178" t="n"/>
      <c r="BQ230" s="178" t="n"/>
      <c r="BR230" s="178" t="n"/>
      <c r="BS230" s="178" t="n"/>
      <c r="BT230" s="178" t="n"/>
      <c r="BU230" s="178" t="n"/>
      <c r="BV230" s="178" t="n"/>
      <c r="BW230" s="178" t="n"/>
      <c r="BX230" s="178" t="n"/>
      <c r="BY230" s="178" t="n"/>
      <c r="BZ230" s="178" t="n"/>
      <c r="CA230" s="178" t="n"/>
      <c r="CB230" s="178" t="n"/>
      <c r="CC230" s="178" t="n"/>
      <c r="CD230" s="178" t="n"/>
      <c r="CE230" s="178" t="n"/>
      <c r="CF230" s="178" t="n"/>
      <c r="CG230" s="178" t="n"/>
      <c r="CH230" s="178" t="n"/>
      <c r="CI230" s="178" t="n"/>
      <c r="CJ230" s="178" t="n"/>
      <c r="CK230" s="53" t="n"/>
      <c r="CL230" s="178" t="n"/>
      <c r="CM230" s="178" t="n"/>
      <c r="CN230" s="60" t="n"/>
      <c r="CO230" s="177" t="n"/>
      <c r="CP230" s="178" t="n"/>
      <c r="CQ230" s="60" t="n"/>
      <c r="CR230" s="177" t="n"/>
      <c r="CS230" s="178" t="n"/>
      <c r="CT230" s="59" t="n"/>
      <c r="CU230" s="178" t="n"/>
      <c r="CV230" s="59" t="n"/>
      <c r="CW230" s="178" t="n"/>
      <c r="CX230" s="59" t="n"/>
      <c r="CY230" s="178" t="n"/>
      <c r="CZ230" s="178" t="n"/>
      <c r="DA230" s="178" t="n"/>
      <c r="DB230" s="53" t="n"/>
      <c r="DC230" s="178" t="n"/>
      <c r="DD230" s="178" t="n"/>
      <c r="DE230" s="178" t="n"/>
      <c r="DF230" s="178" t="n"/>
      <c r="DG230" s="178" t="n"/>
      <c r="DH230" s="178" t="n"/>
      <c r="DI230" s="178" t="n"/>
      <c r="DJ230" s="178" t="n"/>
      <c r="DK230" s="178" t="n"/>
      <c r="DL230" s="178" t="n"/>
      <c r="DM230" s="178" t="n"/>
      <c r="DN230" s="177" t="n"/>
      <c r="DO230" s="177" t="n"/>
      <c r="DP230" s="177" t="n"/>
      <c r="DQ230" s="76">
        <f>IF(AND(DS230,DP230&lt;&gt;""),
CONCATENATE(DT230,DU230,DV230,DW230,DX230,DY230,DZ230,EA230,EB230,EC230,ED230,EE230,EF230,EG230,EH230,EI230,EJ230,EK230,EL230,EM230,EN230,EO230,EP230,EQ230,ES230,ET230,EU230,EV230,EW230,EX230,EY230,EZ230,FA230,FC230,FD230,FF230,FG230,FI230,FJ230,FL230,FM230,FO230,FP230,FR230,FS230,FU230,FV230,FX230,FY230,GA230,GB230,GD230,GE230,GF230,GH230,GI230,GJ230,GL230,GM230,GN230,GP230,GQ230,GS230,GT230,GU230,GV230,GW230,GX230,GY230,GZ230,HA230,HB230,HC230,HD230,HE230,HF230,HG230,HH230,HI230,HJ230,HK230,HL230,HM230,HN230,HO230,HQ230,HR230,HS230,HT230,HU230,HV230,HW230,HX230,HY230,IA230,IB230,IC230,ID230,IF230,IG230,IH230,II230,IK230,IL230,IM230,IN230,IO230,IP230,IQ230,IR230,IS230,IT230,IU230,IV230,IW230,IX230,IY230,IZ230),
""
)</f>
        <v/>
      </c>
      <c r="DR230" s="53" t="n"/>
      <c r="DS230" s="46">
        <f>CONCATENATE(D230,$E230,$F230,$G230,H230,$I230,$J230,K230,$L230,$M230,N230,$O230,$P230,$Q230,$R230,$S230,T230,$U230,$V230,$W230,$X230,$Y230,$Z230,$AA230,AB230,AC230,AD230,$AE230,$AF230,$AG230,AH230,AI230,AJ230,AK230,AL230,AM230,AN230,AO230,AP230,AQ230,AR230,AS230,AT230,AU230,AV230,AW230,AX230,AY230,AZ230,BA230,BB230,BC230,BD230,BE230,BF230,BG230,BH230,BI230,BJ230,BK230,BL230,BM230,BN230,BO230,BP230,BQ230,BR230,BS230,BT230,BU230,BV230,BW230,BX230,BY230,BZ230,CA230,CB230,CC230,CD230,CE230,CF230,CG230,CH230,CI230,CJ230,CK230,CL230,CM230,$CN230,$CO230,CP230,$CQ230,$CR230,CS230,CT230,CU230,CV230,CW230,CX230,CY230,CZ230,DA230,DB230,DC230,DD230,DE230,DF230,DG230,DH230,DI230,DJ230,DK230,DL230,DM230,$DN230,$DO230,$DP230,DR230)&lt;&gt;""</f>
        <v/>
      </c>
      <c r="DT230" s="46">
        <f>IF(AND($DS230,$E$4&lt;&gt;""),
IF(LEFT($E$4,2) = "1.",
IF(D230&lt;&gt;"","El CUNE sólo se envía en operaciones de novedad o ajuste. ",""),
IF(D230="","Debes escribir un CUNE válido para realizar operaciones de novedad o ajuste. ","")),
""
)</f>
        <v/>
      </c>
      <c r="DU230" s="46">
        <f>IF($DS230,
IF(E230="","Debes seleccionar el tipo de documento del empleado. ",
IF(_xlfn.IFNA(VLOOKUP(E230,TIPO_DE_DOCUMENTO,1,FALSE),-1)=-1,"El tipo de documento no es válido (por favor seleccionarlo de la lista). ","")
)
)</f>
        <v/>
      </c>
      <c r="DV230" s="46">
        <f>IF($DS230,
IF(F230="","Debes escribir el número de documento del empleado. ","")
)</f>
        <v/>
      </c>
      <c r="DW230" s="46">
        <f>IF($DS230,
IF(G230="","Debes escribir el primer nombre del empleado. ","")
)</f>
        <v/>
      </c>
      <c r="DY230" s="46">
        <f>IF($DS230,
IF(I230="","Debes escribir el primer apellido del empleado. ","")
)</f>
        <v/>
      </c>
      <c r="DZ230" s="46">
        <f>IF($DS230,
IF(J230="","Debes escribir el segundo apellido del empleado. ","")
)</f>
        <v/>
      </c>
      <c r="EB230" s="46">
        <f>IF($DS230,
IF(L230="","Debes escribir la fecha de ingreso del empleado. ",
IF(ISERR(DATE(YEAR(L230),MONTH(L230),DAY(L230))), "El valor ingresado en fecha de ingreso no tiene un formato válido. ","")
)
)</f>
        <v/>
      </c>
      <c r="EC230" s="46">
        <f>IF($DS230,
IF(M230="","Debes escribir el tiempo laborado. ",
IF( IFERROR(INT(M230),1.1) &lt;&gt; IFERROR(_xlfn.NUMBERVALUE(M230),1), "El valor de los días trabajados debe ser un número entero. ", "")
)
)</f>
        <v/>
      </c>
      <c r="ED230" s="46">
        <f>IF($DS230,
IF( AND(N230&lt;&gt;"", ISERR(DATE(YEAR(N230),MONTH(N230),DAY(N230))) ), "El valor ingresado en fecha de ingreso no tiene un formato válido. ",
IF( AND(N230&lt;&gt;"", $E$6&lt;&gt;"", DATE(YEAR(N230), MONTH(N230), 1) &lt;&gt; IFERROR(DATE(MID($E$6, 1, 4), MID($E$6, 6, 2),1), "1/1/1900") ), "La fecha de retiro debe estar dentro del período liquidado. ", "")
)
)</f>
        <v/>
      </c>
      <c r="EE230" s="46">
        <f>IF($DS230,
IF(O230="","Debes seleccionar el tipo de trabajador. ",
IF(_xlfn.IFNA(VLOOKUP(O230,TIPO_DE_TRABAJADOR,1,FALSE),-1)=-1,"El tipo de trabajador no es válido (por favor seleccionarlo de la lista). ","")
)
)</f>
        <v/>
      </c>
      <c r="EF230" s="46">
        <f>IF($DS230,
IF(P230="","Debes seleccionar si es un trabajador dependiente pensionado por vejez. ",
IF(_xlfn.IFNA(VLOOKUP(P230,SUBTIPO_DE_TRABAJADOR,1,FALSE),-1)=-1,"El tipo de trabajador dependiente pensionado por vejez no es válido (por favor seleccionarlo de la lista). ","")
)
)</f>
        <v/>
      </c>
      <c r="EG230" s="46">
        <f>IF($DS230,
IF(Q230="","Debes seleccionar el tipo de contrato del trabajador. ",
IF(_xlfn.IFNA(VLOOKUP(Q230,TIPO_DE_CONTRATO,1,FALSE),-1)=-1,"El tipo de contrato del trabajador no es válido (por favor seleccionarlo de la lista). ","")
)
)</f>
        <v/>
      </c>
      <c r="EH230" s="46">
        <f>IF($DS230,
IF(R230="","Debes seleccionar si es un salario integral. ",
IF(_xlfn.IFNA(VLOOKUP(R230,SI_NO,1,FALSE),-1)=-1,"Valor no válido para salario integral (por favor seleccionarlo de la lista). ","")
)
)</f>
        <v/>
      </c>
      <c r="EI230" s="46">
        <f>IF($DS230,
IF(S230="","Debes seleccionar si el trabajador realiza actividades de riesgo. ",
IF(_xlfn.IFNA(VLOOKUP(S230,SI_NO,1,FALSE),-1)=-1,"Valor no válido para actividad de alto riesgo (por favor seleccionarlo de la lista). ","")
)
)</f>
        <v/>
      </c>
      <c r="EK230" s="46">
        <f>IF($DS230,
IF(U230="","Debes escribir el código del municipio de residencia del trabajador. ",
IF(_xlfn.IFNA(VLOOKUP(U230,MUNICIPIO,1,FALSE),-1)=-1,"El municipio de residencia del trabajador es inválido (por favor seleccionarlo de la lista). ","")
)
)</f>
        <v/>
      </c>
      <c r="EL230" s="46">
        <f>IF($DS230,
IF(V230="","Debes escribir el la dirección de residendia del trabajador. ","")
)</f>
        <v/>
      </c>
      <c r="EM230" s="46">
        <f>IF($DS230,
IF(W230="","Debes escribir la fecha de inicio de la liquidación. ",
IF(ISERR(DATE(YEAR(W230),MONTH(W230),DAY(W230))),"El valor ingresado en fecha de inicio de liquidación no tiene un formato válido. ",
IF( AND($E$6&lt;&gt;"", DATE(YEAR(W230), MONTH(W230), 1) &lt;&gt; IFERROR(DATE(MID($E$6, 1, 4), MID($E$6, 6, 2),1), "1/1/1900") ), "La fecha de inicio de la liquidación debe estar dentro del período liquidado. ", "")
)
)
)</f>
        <v/>
      </c>
      <c r="EN230" s="46">
        <f>IF($DS230,
IF(X230="","Debes escribir la fecha de fin de la liquidación. ",
IF(ISERR(DATE(YEAR(X230),MONTH(X230),DAY(X230))),"El valor ingresado en fecha de fin de liquidación no tiene un formato válido. ",
IF( AND($E$6&lt;&gt;"", DATE(YEAR(X230), MONTH(X230), 1) &lt;&gt; IFERROR(DATE(MID($E$6, 1, 4), MID($E$6, 6, 2),1), "1/1/1900") ), "La fecha de fin de la liquidación debe estar dentro del período liquidado. ", "")
)
)
)</f>
        <v/>
      </c>
      <c r="EO230" s="46">
        <f>IF($DS230,
IF(Y230="","Debes escribir la frecuencia de pago del trabajador. ",
IF(_xlfn.IFNA(VLOOKUP(Y230,PERÍODO_DE_NÓMINA,1,FALSE),-1)=-1,"La frecuencia de pago es inválida (por favor seleccionarlo de la lista). ","")
)
)</f>
        <v/>
      </c>
      <c r="EP230" s="46">
        <f>IF($DS230,
IF(Z230="","Debes escribir la fecha de pago. ",
IF(ISERR(DATE(YEAR(Z230),MONTH(Z230),DAY(Z230))), "El valor ingresado en fecha de pago no tiene un formato válido. ","")
)
)</f>
        <v/>
      </c>
      <c r="EQ230" s="46">
        <f>IF($DS230,
IF(AA230="","Debes escribir el medio de pago. ",
IF(_xlfn.IFNA(VLOOKUP(AA230,MEDIOS_DE_PAGO,1,FALSE),-1)=-1,"El medio de pago es inválido (por favor seleccionarlo de la lista). ","")
)
)</f>
        <v/>
      </c>
      <c r="ER230" s="46">
        <f>OR(AA230='Tablas '!$T$4,AA230='Tablas '!$T$7,AA230='Tablas '!$T$8,AA230='Tablas '!$T$11)</f>
        <v/>
      </c>
      <c r="ES230" s="46">
        <f>IF(AND($DS230,ER230),
IF(AB230="","Debes escribir la entidad bancaria. ",""),
""
)</f>
        <v/>
      </c>
      <c r="ET230" s="46">
        <f>IF(AND($DS230,ER230),
IF(AC230="","Debes escribir el tipo de cuenta bancaria. ",
IF(_xlfn.IFNA(VLOOKUP(AC230,TIPO_DE_CUENTA,1,FALSE),-1)=-1,"El tipo de cuenta bancaria es inválida (por favor seleccionarlo de la lista). ","")
),
""
)</f>
        <v/>
      </c>
      <c r="EU230" s="46">
        <f>IF(AND($DS230,ER230),
IF(AD230="","Debes escribir el número de cuenta bancaria. ",""),
""
)</f>
        <v/>
      </c>
      <c r="EV230" s="46">
        <f>IF($DS230,
IF(AE230="","Debes escribir el valor del sueldo básico. ",
IF( ISERR(_xlfn.NUMBERVALUE(AE230)), "El valor del sueldo básico debe ser un número válido. ", "")
)
)</f>
        <v/>
      </c>
      <c r="EW230" s="46">
        <f>IF($DS230,
IF(AF230="","Debes escribir el número de días trabajados. ",
IF( IFERROR(INT(AF230),1.1) &lt;&gt; IFERROR(_xlfn.NUMBERVALUE(AF230),1), "La cantidad de días trabajados debe ser un número entero. ", "")
)
)</f>
        <v/>
      </c>
      <c r="EX230" s="46">
        <f>IF($DS230,
IF(AG230="","Debes escribir el valor del sueldo trabajado. ",
IF( ISERR(_xlfn.NUMBERVALUE(AG230)), "El valor del sueldo trabajado debe ser un número válido. ", "")
)
)</f>
        <v/>
      </c>
      <c r="EY230" s="46">
        <f>IF($DS230,
IF( AND(AH230&lt;&gt;"", ISERR(_xlfn.NUMBERVALUE(AH230))), "El valor del auxilio de transporte debe ser un número válido. ", "")
)</f>
        <v/>
      </c>
      <c r="EZ230" s="46">
        <f>IF($DS230,
IF( AND(AI230&lt;&gt;"", ISERR(_xlfn.NUMBERVALUE(AI230))), "El valor de viáticos salariales debe ser un número válido. ", "")
)</f>
        <v/>
      </c>
      <c r="FA230" s="46">
        <f>IF($DS230,
IF( AND(AJ230&lt;&gt;"", ISERR(_xlfn.NUMBERVALUE(AJ230))), "El valor de viáticos NO salariales debe ser un número válido. ", "")
)</f>
        <v/>
      </c>
      <c r="FB230" s="46">
        <f>CONCATENATE(AK230,AL230)&lt;&gt;""</f>
        <v/>
      </c>
      <c r="FC230" s="46">
        <f>IF(AND($DS230,FB230),
IF(AK230="","Debes escribir el número de horas extras diurnas. ",
IF( IFERROR(INT(AK230),1.1) &lt;&gt; IFERROR(_xlfn.NUMBERVALUE(AK230),1), "La cantidad de horas extras diurnas debe ser un número entero. ", "")
),
""
)</f>
        <v/>
      </c>
      <c r="FD230" s="46">
        <f>IF(AND($DS230,FB230),
IF(AL230="","Debes escribir el valor de las horas extras diurnas. ",
IF( ISERR(_xlfn.NUMBERVALUE(AL230)), "El valor de las horas extras duirnas debe ser un número válido. ", "")
),
""
)</f>
        <v/>
      </c>
      <c r="FE230" s="46">
        <f>CONCATENATE(AM230,AN230)&lt;&gt;""</f>
        <v/>
      </c>
      <c r="FF230" s="46">
        <f>IF(AND($DS230,FE230),
IF(AM230="","Debes escribir el número de horas extras nocturnas. ",
IF( IFERROR(INT(AM230),1.1) &lt;&gt; IFERROR(_xlfn.NUMBERVALUE(AM230),1), "La cantidad de horas extras nocturnas debe ser un número entero. ", "")
),
""
)</f>
        <v/>
      </c>
      <c r="FG230" s="46">
        <f>IF(AND($DS230,FE230),
IF(AN230="","Debes escribir el valor de las horas extras nocturnas. ",
IF( ISERR(_xlfn.NUMBERVALUE(AN230)), "El valor de las horas extras nocturnas debe ser un número válido. ", "")
),
""
)</f>
        <v/>
      </c>
      <c r="FH230" s="46">
        <f>CONCATENATE(AO230,AP230)&lt;&gt;""</f>
        <v/>
      </c>
      <c r="FI230" s="46">
        <f>IF(AND($DS230,FH230),
IF(AO230="","Debes escribir el número de horas extras diurnas dominicales y festivas. ",
IF( IFERROR(INT(AO230),1.1) &lt;&gt; IFERROR(_xlfn.NUMBERVALUE(AO230),1), "La cantidad de horas extras diurnas dominicales y festivas debe ser un número entero. ", "")
),
""
)</f>
        <v/>
      </c>
      <c r="FJ230" s="46">
        <f>IF(AND($DS230,FH230),
IF(AP230="","Debes escribir el valor de las horas extras diurnas dominicales y festivas. ",
IF( ISERR(_xlfn.NUMBERVALUE(AP230)), "El valor de las horas extras diurnas dominicales y festivas debe ser un número válido. ", "")
),
""
)</f>
        <v/>
      </c>
      <c r="FK230" s="46">
        <f>CONCATENATE(AQ230,AR230)&lt;&gt;""</f>
        <v/>
      </c>
      <c r="FL230" s="46">
        <f>IF(AND($DS230,FK230),
IF(AQ230="","Debes escribir el número de horas extras nocturnas dominicales y festivas. ",
IF( IFERROR(INT(AQ230),1.1) &lt;&gt; IFERROR(_xlfn.NUMBERVALUE(AQ230),1), "La cantidad de horas extras nocturnas dominicales y festivas debe ser un número entero. ", "")
),
""
)</f>
        <v/>
      </c>
      <c r="FM230" s="46">
        <f>IF(AND($DS230,FK230),
IF(AR230="","Debes escribir el valor de las horas extras nocturnas dominicales y festivas. ",
IF( ISERR(_xlfn.NUMBERVALUE(AR230)), "El valor de las horas extras nocturnas dominicales y festivas debe ser un número válido. ", "")
),
""
)</f>
        <v/>
      </c>
      <c r="FN230" s="46">
        <f>CONCATENATE(AS230,AT230)&lt;&gt;""</f>
        <v/>
      </c>
      <c r="FO230" s="46">
        <f>IF(AND($DS230,FN230),
IF(AS230="","Debes escribir el número de horas recargo nocturno. ",
IF( IFERROR(INT(AS230),1.1) &lt;&gt; IFERROR(_xlfn.NUMBERVALUE(AS230),1), "La cantidad de horas recargo nocturno debe ser un número entero. ", "")
),
""
)</f>
        <v/>
      </c>
      <c r="FP230" s="46">
        <f>IF(AND($DS230,FN230),
IF(AT230="","Debes escribir el valor de las horas recargo nocturno. ",
IF( ISERR(_xlfn.NUMBERVALUE(AT230)), "El valor de las horas recargo nocturno debe ser un número válido. ", "")
),
""
)</f>
        <v/>
      </c>
      <c r="FQ230" s="46">
        <f>CONCATENATE(AU230,AV230)&lt;&gt;""</f>
        <v/>
      </c>
      <c r="FR230" s="46">
        <f>IF(AND($DS230,FQ230),
IF(AU230="","Debes escribir el número de horas recargo diurno dominical y festivo. ",
IF( IFERROR(INT(AU230),1.1) &lt;&gt; IFERROR(_xlfn.NUMBERVALUE(AU230),1), "La cantidad de horas recargo diurno dominical y festivo debe ser un número entero. ", "")
),
""
)</f>
        <v/>
      </c>
      <c r="FS230" s="46">
        <f>IF(AND($DS230,FQ230),
IF(AV230="","Debes escribir el valor de las horas recargo diurno dominical y festivo. ",
IF( ISERR(_xlfn.NUMBERVALUE(AV230)), "El valor de las horas recargo diurno dominical y festivo debe ser un número válido. ", "")
),
""
)</f>
        <v/>
      </c>
      <c r="FT230" s="46">
        <f>CONCATENATE(AW230,AX230)&lt;&gt;""</f>
        <v/>
      </c>
      <c r="FU230" s="46">
        <f>IF(AND($DS230,FT230),
IF(AW230="","Debes escribir el número de horas recargo nocturno dominical y festivo. ",
IF( IFERROR(INT(AW230),1.1) &lt;&gt; IFERROR(_xlfn.NUMBERVALUE(AW230),1), "La cantidad de horas recargo nocturno dominical y festivo debe ser un número entero. ", "")
),
""
)</f>
        <v/>
      </c>
      <c r="FV230" s="46">
        <f>IF(AND($DS230,FT230),
IF(AX230="","Debes escribir el valor de las horas recargo nocturno dominical y festivo. ",
IF( ISERR(_xlfn.NUMBERVALUE(AX230)), "El valor de las horas recargo nocturno dominical y festivo debe ser un número válido. ", "")
),
""
)</f>
        <v/>
      </c>
      <c r="FW230" s="46">
        <f>CONCATENATE(AY230,AZ230)&lt;&gt;""</f>
        <v/>
      </c>
      <c r="FX230" s="46">
        <f>IF(AND($DS230,FW230),
IF(AY230="","Debes escribir el número de días de vacaciones comunes. ",
IF( IFERROR(INT(AY230),1.1) &lt;&gt; IFERROR(_xlfn.NUMBERVALUE(AY230),1), "La cantidad de días de vacaciones comunes debe ser un número entero. ", "")
),
""
)</f>
        <v/>
      </c>
      <c r="FY230" s="46">
        <f>IF(AND($DS230,FW230),
IF(AZ230="","Debes escribir el valor de las vacaciones comunes. ",
IF( ISERR(_xlfn.NUMBERVALUE(AZ230)), "El valor de las vacaciones comunes debe ser un número válido. ", "")
),
""
)</f>
        <v/>
      </c>
      <c r="FZ230" s="46">
        <f>CONCATENATE(BA230,BB230)&lt;&gt;""</f>
        <v/>
      </c>
      <c r="GA230" s="46">
        <f>IF(AND($DS230,FZ230),
IF(BA230="","Debes escribir el número de días de vacaciones compensadas. ",
IF( IFERROR(INT(BA230),1.1) &lt;&gt; IFERROR(_xlfn.NUMBERVALUE(BA230),1), "La cantidad de días de vacaciones compensadas debe ser un número entero. ", "")
),
""
)</f>
        <v/>
      </c>
      <c r="GB230" s="46">
        <f>IF(AND($DS230,FZ230),
IF(BB230="","Debes escribir el valor de las vacaciones compensadas. ",
IF( ISERR(_xlfn.NUMBERVALUE(BB230)), "El valor de las vacaciones compensadas debe ser un número válido. ", "")
),
""
)</f>
        <v/>
      </c>
      <c r="GC230" s="46">
        <f>CONCATENATE(BC230,BD230)&lt;&gt;""</f>
        <v/>
      </c>
      <c r="GD230" s="46">
        <f>IF(AND($DS230,GC230),
IF(BC230="","Debes escribir el número de días de prima salarial. ",
IF( IFERROR(INT(BC230),1.1) &lt;&gt; IFERROR(_xlfn.NUMBERVALUE(BC230),1), "La cantidad de días de prima salarial debe ser un número entero. ", "")
),
""
)</f>
        <v/>
      </c>
      <c r="GE230" s="46">
        <f>IF(AND($DS230,GC230),
IF(BD230="","Debes escribir el valor de los días de prima salarial. ",
IF( ISERR(_xlfn.NUMBERVALUE(BD230)), "El valor de los días de prima salarial debe ser un número válido. ", "")
),
""
)</f>
        <v/>
      </c>
      <c r="GF230" s="46">
        <f>IF($DS230,
IF( AND(BE230&lt;&gt;"", ISERR(_xlfn.NUMBERVALUE(BE230))), "El valor de la prima NO saliarial debe ser un número válido. ", "")
)</f>
        <v/>
      </c>
      <c r="GG230" s="46">
        <f>CONCATENATE(BF230,BG230,BH230)&lt;&gt;""</f>
        <v/>
      </c>
      <c r="GH230" s="46">
        <f>IF(AND($DS230,GG230),
IF(BF230="","Debes escribir el valor de las cesantías. ",
IF( ISERR(_xlfn.NUMBERVALUE(BF230)), "El valor de las cesantías debe ser un número válido. ", "")
),
""
)</f>
        <v/>
      </c>
      <c r="GI230" s="46">
        <f>IF(AND($DS230,GG230),
IF(BG230="","Debes escribir el % de cesantías. ",
IF( ISERR(_xlfn.NUMBERVALUE(BG230)), "El % de cesantías debe ser un número válido. ", "")
),
""
)</f>
        <v/>
      </c>
      <c r="GJ230" s="46">
        <f>IF(AND($DS230,GG230),
IF(BH230="","Debes escribir el valor de intereses de cesantías. ",
IF( ISERR(_xlfn.NUMBERVALUE(BH230)), "El valor de intereses de cesantías debe ser un número válido. ", "")
),
""
)</f>
        <v/>
      </c>
      <c r="GK230" s="46">
        <f>CONCATENATE(BI230,BJ230,BK230)&lt;&gt;""</f>
        <v/>
      </c>
      <c r="GL230" s="46">
        <f>IF(AND($DS230,GK230),
IF(BI230="","Debes escribir el número de días de incapacidad. ",
IF( IFERROR(INT(BI230),1.1) &lt;&gt; IFERROR(_xlfn.NUMBERVALUE(BI230),1), "La cantidad de días de incapacidad debe ser un número entero. ", "")
),
""
)</f>
        <v/>
      </c>
      <c r="GM230" s="46">
        <f>IF(AND($DS230,GK230),
IF(BJ230="","Debes escribir el tipo de incapacidad. ",
IF(_xlfn.IFNA(VLOOKUP(BJ230,TIPO_DE_INCAPACIDAD,1,FALSE),-1)=-1,"El tipo de incapacidad es inválida (por favor seleccionarlo de la lista). ","")
),
""
)</f>
        <v/>
      </c>
      <c r="GN230" s="46">
        <f>IF(AND($DS230,GK230),
IF(BK230="","Debes escribir el valor de la incapacidad. ",
IF( ISERR(_xlfn.NUMBERVALUE(BK230)), "El valor de la incapacidad debe ser un número válido. ", "")
),
""
)</f>
        <v/>
      </c>
      <c r="GO230" s="46">
        <f>CONCATENATE(BL230,BM230)&lt;&gt;""</f>
        <v/>
      </c>
      <c r="GP230" s="46">
        <f>IF(AND($DS230,GO230),
IF(BL230="","Debes escribir el número de días de licencia de maternidad o paternidad. ",
IF( IFERROR(INT(BL230),1.1) &lt;&gt; IFERROR(_xlfn.NUMBERVALUE(BL230),1), "La cantidad de días de licencia de maternidad o paternidad debe ser un número entero. ", "")
),
""
)</f>
        <v/>
      </c>
      <c r="GQ230" s="46">
        <f>IF(AND($DS230,GO230),
IF(BM230="","Debes escribir el valor de la licencia de maternidad o paternidad. ",
IF( ISERR(_xlfn.NUMBERVALUE(BM230)), "El valor de la licencia de maternidad o paternidad debe ser un número válido. ", "")
),
""
)</f>
        <v/>
      </c>
      <c r="GR230" s="46">
        <f>CONCATENATE(BN230,BO230)&lt;&gt;""</f>
        <v/>
      </c>
      <c r="GS230" s="46">
        <f>IF(AND($DS230,GR230),
IF(BN230="","Debes escribir el número de días de licencia remunerada. ",
IF( IFERROR(INT(BN230),1.1) &lt;&gt; IFERROR(_xlfn.NUMBERVALUE(BN230),1), "La cantidad de días de licencia remunerada debe ser un número entero. ", "")
),
""
)</f>
        <v/>
      </c>
      <c r="GT230" s="46">
        <f>IF(AND($DS230,GR230),
IF(BO230="","Debes escribir el valor de la licencia remunerada. ",
IF( ISERR(_xlfn.NUMBERVALUE(BO230)), "El valor de la licencia remunerada debe ser un número válido. ", "")
),
""
)</f>
        <v/>
      </c>
      <c r="GU230" s="46">
        <f>IF($DS230,
IF( AND(BP230&lt;&gt;"", ISERR(_xlfn.NUMBERVALUE(BP230))), "El valor de la licencia NO remunerada debe ser un número válido. ", "")
)</f>
        <v/>
      </c>
      <c r="GV230" s="46">
        <f>IF($DS230,
IF( AND(BQ230&lt;&gt;"", ISERR(_xlfn.NUMBERVALUE(BQ230))), "El valor de auxilios salariales debe ser un número válido. ", "")
)</f>
        <v/>
      </c>
      <c r="GW230" s="46">
        <f>IF($DS230,
IF( AND(BR230&lt;&gt;"", ISERR(_xlfn.NUMBERVALUE(BR230))), "El valor de auxilios NO salariales debe ser un número válido. ", "")
)</f>
        <v/>
      </c>
      <c r="GX230" s="46">
        <f>IF($DS230,
IF( AND(BS230&lt;&gt;"", ISERR(_xlfn.NUMBERVALUE(BS230))), "El valor de bonos salariales debe ser un número válido. ", "")
)</f>
        <v/>
      </c>
      <c r="GY230" s="46">
        <f>IF($DS230,
IF( AND(BT230&lt;&gt;"", ISERR(_xlfn.NUMBERVALUE(BT230))), "El valor de bonos NO salariales debe ser un número válido. ", "")
)</f>
        <v/>
      </c>
      <c r="GZ230" s="46">
        <f>IF($DS230,
IF( AND(BU230&lt;&gt;"", ISERR(_xlfn.NUMBERVALUE(BU230))), "El valor de bonos salariales de alimentación debe ser un número válido. ", "")
)</f>
        <v/>
      </c>
      <c r="HA230" s="46">
        <f>IF($DS230,
IF( AND(BV230&lt;&gt;"", ISERR(_xlfn.NUMBERVALUE(BV230))), "El valor de bonos NO salariales de alimentación debe ser un número válido. ", "")
)</f>
        <v/>
      </c>
      <c r="HB230" s="46">
        <f>IF($DS230,
IF( AND(BW230&lt;&gt;"", ISERR(_xlfn.NUMBERVALUE(BW230))), "El valor de bonificaciones salariales debe ser un número válido. ", "")
)</f>
        <v/>
      </c>
      <c r="HC230" s="46">
        <f>IF($DS230,
IF( AND(BX230&lt;&gt;"", ISERR(_xlfn.NUMBERVALUE(BX230))), "El valor de bonificaciones NO salariales debe ser un número válido. ", "")
)</f>
        <v/>
      </c>
      <c r="HD230" s="46">
        <f>IF($DS230,
IF( AND(BY230&lt;&gt;"", ISERR(_xlfn.NUMBERVALUE(BY230))), "El valor de compensaciones ordinarias debe ser un número válido. ", "")
)</f>
        <v/>
      </c>
      <c r="HE230" s="46">
        <f>IF($DS230,
IF( AND(BZ230&lt;&gt;"", ISERR(_xlfn.NUMBERVALUE(BZ230))), "El valor de compensaciones extraordinarias debe ser un número válido. ", "")
)</f>
        <v/>
      </c>
      <c r="HF230" s="46">
        <f>IF($DS230,
IF( AND(CA230&lt;&gt;"", ISERR(_xlfn.NUMBERVALUE(CA230))), "El valor de comisiones debe ser un número válido. ", "")
)</f>
        <v/>
      </c>
      <c r="HG230" s="46">
        <f>IF($DS230,
IF( AND(CB230&lt;&gt;"", ISERR(_xlfn.NUMBERVALUE(CB230))), "El valor de ausencia por huega debe ser un número válido. ", "")
)</f>
        <v/>
      </c>
      <c r="HH230" s="46">
        <f>IF($DS230,
IF( AND(CC230&lt;&gt;"", ISERR(_xlfn.NUMBERVALUE(CC230))), "El valor de anticipos debe ser un número válido. ", "")
)</f>
        <v/>
      </c>
      <c r="HI230" s="46">
        <f>IF($DS230,
IF( AND(CD230&lt;&gt;"", ISERR(_xlfn.NUMBERVALUE(CD230))), "El valor de pagos a terceros debe ser un número válido. ", "")
)</f>
        <v/>
      </c>
      <c r="HJ230" s="46">
        <f>IF($DS230,
IF( AND(CE230&lt;&gt;"", ISERR(_xlfn.NUMBERVALUE(CE230))), "El valor de dotación debe ser un número válido. ", "")
)</f>
        <v/>
      </c>
      <c r="HK230" s="46">
        <f>IF($DS230,
IF( AND(CF230&lt;&gt;"", ISERR(_xlfn.NUMBERVALUE(CF230))), "El valor de apoyo sostenibilidad debe ser un número válido. ", "")
)</f>
        <v/>
      </c>
      <c r="HL230" s="46">
        <f>IF($DS230,
IF( AND(CG230&lt;&gt;"", ISERR(_xlfn.NUMBERVALUE(CG230))), "El valor de teletrabajo debe ser un número válido. ", "")
)</f>
        <v/>
      </c>
      <c r="HM230" s="46">
        <f>IF($DS230,
IF( AND(CH230&lt;&gt;"", ISERR(_xlfn.NUMBERVALUE(CH230))), "El valor de bonificación de retiro debe ser un número válido. ", "")
)</f>
        <v/>
      </c>
      <c r="HN230" s="46">
        <f>IF($DS230,
IF( AND(CI230&lt;&gt;"", ISERR(_xlfn.NUMBERVALUE(CI230))), "El valor de indemnización de retiro debe ser un número válido. ", "")
)</f>
        <v/>
      </c>
      <c r="HO230" s="46">
        <f>IF($DS230,
IF( AND(CJ230&lt;&gt;"", ISERR(_xlfn.NUMBERVALUE(CJ230))), "El valor de reintegros debe ser un número válido. ", "")
)</f>
        <v/>
      </c>
      <c r="HP230" s="46">
        <f>CONCATENATE(CK230,CL230,CM230)&lt;&gt;""</f>
        <v/>
      </c>
      <c r="HQ230" s="46">
        <f>IF(AND($DS230,HP230),
IF(CK230="","Debes escribir la descripción de otro concepto no categorizado. ",""),
""
)</f>
        <v/>
      </c>
      <c r="HR230" s="46">
        <f>IF(AND($DS230,HP230),
IF(CONCATENATE(CL230,CM230)="","Debes escribir al menos un valor de concepto no categorizado (salarial o no salarial). ",
IF(ISERR(_xlfn.NUMBERVALUE(CL230)),"El valor salarial concepto no categorizado debe ser un número válido. ","")
),
""
)</f>
        <v/>
      </c>
      <c r="HS230" s="46">
        <f>IF(AND($DS230,HP230),
IF(CONCATENATE(CL230,CM230)="","Debes escribir al menos un valor de concepto no categorizado (salarial o no salarial). ",
IF(ISERR(_xlfn.NUMBERVALUE(CM230)),"El valor NO salarial concepto no categorizado debe ser un número válido. ","")
),
""
)</f>
        <v/>
      </c>
      <c r="HT230" s="46">
        <f>IF($DS230,
IF(CN230="","Debes escribir el porcentaje del aporte a salud. ",
IF( ISERR(_xlfn.NUMBERVALUE(CN230)), "El valor del porcentaje del aporte a salud debe ser un número válido. ", "")
)
)</f>
        <v/>
      </c>
      <c r="HU230" s="46">
        <f>IF($DS230,
IF(CO230="","Debes escribir el valor del aporte a salud. ",
IF( ISERR(_xlfn.NUMBERVALUE(CO230)), "El valor del aporte a salud debe ser un número válido. ", "")
)
)</f>
        <v/>
      </c>
      <c r="HV230" s="46">
        <f>IF($DS230,
IF( AND(CP230&lt;&gt;"", ISERR(_xlfn.NUMBERVALUE(CP230))), "El valor plan complementario debe ser un número válido. ", "")
)</f>
        <v/>
      </c>
      <c r="HW230" s="46">
        <f>IF($DS230,
IF(CQ230="","Debes escribir el porcentaje del aporte a pensión. ",
IF( ISERR(_xlfn.NUMBERVALUE(CQ230)), "El valor del porcentaje del aporte a pensión debe ser un número válido. ", "")
)
)</f>
        <v/>
      </c>
      <c r="HX230" s="46">
        <f>IF($DS230,
IF(CR230="","Debes escribir el valor del aporte a pensión. ",
IF( ISERR(_xlfn.NUMBERVALUE(CR230)), "El valor del aporte a salud debe ser un número válido. ", "")
)
)</f>
        <v/>
      </c>
      <c r="HY230" s="46">
        <f>IF($DS230,
IF( AND(CS230&lt;&gt;"", ISERR(_xlfn.NUMBERVALUE(CS230))), "El valor pensión voluntaria debe ser un número válido. ", "")
)</f>
        <v/>
      </c>
      <c r="HZ230" s="46">
        <f>CONCATENATE(CT230,CU230,CV230,CW230)&lt;&gt;""</f>
        <v/>
      </c>
      <c r="IA230" s="46">
        <f>IF(AND($DS230,HZ230),
IF(CT230="","Debes escribir el % del fondo de seguridad pensional. ",
IF( ISERR(_xlfn.NUMBERVALUE(CT230)), "El % del fondo de seguridad debe ser un número válido. ", "")
),
""
)</f>
        <v/>
      </c>
      <c r="IB230" s="46">
        <f>IF(AND($DS230,HZ230),
IF(CU230="","Debes escribir el valor del aporte al fondo de solidaridad pensional. ",
IF( ISERR(_xlfn.NUMBERVALUE(CU230)), "El valor del aporte al fondo de solidaridad pensional debe ser un número válido. ", "")
),
""
)</f>
        <v/>
      </c>
      <c r="IC230" s="46">
        <f>IF(AND($DS230,HZ230),
IF(CV230="","Debes escribir el % del fondo de subsistencia. ",
IF( ISERR(_xlfn.NUMBERVALUE(CV230)), "El % del fondo de subsistencia debe ser un número válido. ", "")
),
""
)</f>
        <v/>
      </c>
      <c r="ID230" s="46">
        <f>IF(AND($DS230,HZ230),
IF(CW230="","Debes escribir el valor del fondo de subsistencia. ",
IF( ISERR(_xlfn.NUMBERVALUE(CW230)), "El valor del fondo de subsistencia debe ser un número válido. ", "")
),
""
)</f>
        <v/>
      </c>
      <c r="IE230" s="46">
        <f>CONCATENATE(CX230,CY230)&lt;&gt;""</f>
        <v/>
      </c>
      <c r="IF230" s="46">
        <f>IF(AND($DS230,IE230),
IF(CX230="","Debes escribir el % de sindicato. ",
IF( ISERR(_xlfn.NUMBERVALUE(CX230)), "El % de sindicato debe ser un número válido. ", "")
),
""
)</f>
        <v/>
      </c>
      <c r="IG230" s="46">
        <f>IF(AND($DS230,IE230),
IF(CY230="","Debes escribir el valor del sindicato. ",
IF( ISERR(_xlfn.NUMBERVALUE(CY230)), "El valor del sindicato debe ser un número válido. ", "")
),
""
)</f>
        <v/>
      </c>
      <c r="IH230" s="46">
        <f>IF($DS230,
IF( AND(CZ230&lt;&gt;"", ISERR(_xlfn.NUMBERVALUE(CZ230))), "El valor de sanción pública debe ser un número válido. ", "")
)</f>
        <v/>
      </c>
      <c r="II230" s="46">
        <f>IF($DS230,
IF( AND(DA230&lt;&gt;"", ISERR(_xlfn.NUMBERVALUE(DA230))), "El valor de sanción privada debe ser un número válido. ", "")
)</f>
        <v/>
      </c>
      <c r="IJ230" s="46">
        <f>CONCATENATE(DB230,DC230)&lt;&gt;""</f>
        <v/>
      </c>
      <c r="IK230" s="46">
        <f>IF(AND($DS230,IJ230),
IF(DB230="","Debes escribir la descripción de libranza. ",""),
""
)</f>
        <v/>
      </c>
      <c r="IL230" s="46">
        <f>IF(AND($DS230,IJ230),
IF(DC230="","Debes escribir la cuota libranza. ",
IF(ISERR(_xlfn.NUMBERVALUE(DC230)),"El valor de la cuota libranza debe ser un número válido. ","")
),
""
)</f>
        <v/>
      </c>
      <c r="IM230" s="46">
        <f>IF($DS230,
IF( AND(DD230&lt;&gt;"", ISERR(_xlfn.NUMBERVALUE(DD230))), "El valor de pagos a terceros debe ser un número válido. ", "")
)</f>
        <v/>
      </c>
      <c r="IN230" s="46">
        <f>IF($DS230,
IF( AND(DE230&lt;&gt;"", ISERR(_xlfn.NUMBERVALUE(DE230))), "El valor de anticipos debe ser un número válido. ", "")
)</f>
        <v/>
      </c>
      <c r="IO230" s="46">
        <f>IF($DS230,
IF( AND(DF230&lt;&gt;"", ISERR(_xlfn.NUMBERVALUE(DF230))), "El valor de AFC debe ser un número válido. ", "")
)</f>
        <v/>
      </c>
      <c r="IP230" s="46">
        <f>IF($DS230,
IF( AND(DG230&lt;&gt;"", ISERR(_xlfn.NUMBERVALUE(DG230))), "El valor de rete-fuente debe ser un número válido. ", "")
)</f>
        <v/>
      </c>
      <c r="IQ230" s="46">
        <f>IF($DS230,
IF( AND(DH230&lt;&gt;"", ISERR(_xlfn.NUMBERVALUE(DH230))), "El valor de cooperativa de trabajo debe ser un número válido. ", "")
)</f>
        <v/>
      </c>
      <c r="IR230" s="46">
        <f>IF($DS230,
IF( AND(DI230&lt;&gt;"", ISERR(_xlfn.NUMBERVALUE(DI230))), "El valor de embargo fiscal debe ser un número válido. ", "")
)</f>
        <v/>
      </c>
      <c r="IS230" s="46">
        <f>IF($DS230,
IF( AND(DJ230&lt;&gt;"", ISERR(_xlfn.NUMBERVALUE(DJ230))), "El valor de educación debe ser un número válido. ", "")
)</f>
        <v/>
      </c>
      <c r="IT230" s="46">
        <f>IF($DS230,
IF( AND(DK230&lt;&gt;"", ISERR(_xlfn.NUMBERVALUE(DK230))), "El valor de reintegro debe ser un número válido. ", "")
)</f>
        <v/>
      </c>
      <c r="IU230" s="46">
        <f>IF($DS230,
IF( AND(DL230&lt;&gt;"", ISERR(_xlfn.NUMBERVALUE(DL230))), "El valor de deuda debe ser un número válido. ", "")
)</f>
        <v/>
      </c>
      <c r="IV230" s="46">
        <f>IF($DS230,
IF( AND(DM230&lt;&gt;"", ISERR(_xlfn.NUMBERVALUE(DM230))), "El valor de otras deducciones debe ser un número válido. ", "")
)</f>
        <v/>
      </c>
      <c r="IW230" s="46">
        <f>IF($DS230,
IF(DN230="","Debes escribir el valor de los devengos totales. ",
IF( ISERR(_xlfn.NUMBERVALUE(DN230)), "El valor de los devengos totales debe ser un número válido. ", "")
)
)</f>
        <v/>
      </c>
      <c r="IX230" s="46">
        <f>IF($DS230,
IF(DO230="","Debes escribir el valor de las deducciones totales. ",
IF( ISERR(_xlfn.NUMBERVALUE(DO230)), "El valor de las deducciones totales debe ser un número válido. ", "")
)
)</f>
        <v/>
      </c>
      <c r="IY230" s="46">
        <f>IF($DS230,
IF(DP230="","Debes escribir el valor del salario total. ",
IF( ISERR(_xlfn.NUMBERVALUE(DP230)), "El valor del salario total debe ser un número válido. ", "")
)
)</f>
        <v/>
      </c>
    </row>
    <row r="231">
      <c r="B231" s="48" t="n">
        <v>219</v>
      </c>
      <c r="C231" s="61">
        <f>IF(AND(DS231,DP231&lt;&gt;""),
IF(DQ231="","OK","Error"),
""
)</f>
        <v/>
      </c>
      <c r="D231" s="53" t="n"/>
      <c r="E231" s="52" t="n"/>
      <c r="F231" s="112" t="n"/>
      <c r="G231" s="52" t="n"/>
      <c r="H231" s="53" t="n"/>
      <c r="I231" s="52" t="n"/>
      <c r="J231" s="52" t="n"/>
      <c r="K231" s="53" t="n"/>
      <c r="L231" s="55" t="n"/>
      <c r="M231" s="108" t="n"/>
      <c r="N231" s="56" t="n"/>
      <c r="O231" s="52" t="n"/>
      <c r="P231" s="52" t="n"/>
      <c r="Q231" s="52" t="n"/>
      <c r="R231" s="52" t="n"/>
      <c r="S231" s="52" t="n"/>
      <c r="T231" s="53" t="n"/>
      <c r="U231" s="52" t="n"/>
      <c r="V231" s="52" t="n"/>
      <c r="W231" s="55" t="n"/>
      <c r="X231" s="55" t="n"/>
      <c r="Y231" s="52" t="n"/>
      <c r="Z231" s="55" t="n"/>
      <c r="AA231" s="52" t="n"/>
      <c r="AB231" s="53" t="n"/>
      <c r="AC231" s="53" t="n"/>
      <c r="AD231" s="53" t="n"/>
      <c r="AE231" s="177" t="n"/>
      <c r="AF231" s="113" t="n"/>
      <c r="AG231" s="177" t="n"/>
      <c r="AH231" s="178" t="n"/>
      <c r="AI231" s="178" t="n"/>
      <c r="AJ231" s="178" t="n"/>
      <c r="AK231" s="114" t="n"/>
      <c r="AL231" s="178" t="n"/>
      <c r="AM231" s="114" t="n"/>
      <c r="AN231" s="178" t="n"/>
      <c r="AO231" s="114" t="n"/>
      <c r="AP231" s="178" t="n"/>
      <c r="AQ231" s="114" t="n"/>
      <c r="AR231" s="178" t="n"/>
      <c r="AS231" s="114" t="n"/>
      <c r="AT231" s="178" t="n"/>
      <c r="AU231" s="114" t="n"/>
      <c r="AV231" s="178" t="n"/>
      <c r="AW231" s="114" t="n"/>
      <c r="AX231" s="178" t="n"/>
      <c r="AY231" s="114" t="n"/>
      <c r="AZ231" s="178" t="n"/>
      <c r="BA231" s="114" t="n"/>
      <c r="BB231" s="178" t="n"/>
      <c r="BC231" s="114" t="n"/>
      <c r="BD231" s="178" t="n"/>
      <c r="BE231" s="178" t="n"/>
      <c r="BF231" s="178" t="n"/>
      <c r="BG231" s="59" t="n"/>
      <c r="BH231" s="178" t="n"/>
      <c r="BI231" s="114" t="n"/>
      <c r="BJ231" s="53" t="n"/>
      <c r="BK231" s="178" t="n"/>
      <c r="BL231" s="114" t="n"/>
      <c r="BM231" s="178" t="n"/>
      <c r="BN231" s="114" t="n"/>
      <c r="BO231" s="178" t="n"/>
      <c r="BP231" s="178" t="n"/>
      <c r="BQ231" s="178" t="n"/>
      <c r="BR231" s="178" t="n"/>
      <c r="BS231" s="178" t="n"/>
      <c r="BT231" s="178" t="n"/>
      <c r="BU231" s="178" t="n"/>
      <c r="BV231" s="178" t="n"/>
      <c r="BW231" s="178" t="n"/>
      <c r="BX231" s="178" t="n"/>
      <c r="BY231" s="178" t="n"/>
      <c r="BZ231" s="178" t="n"/>
      <c r="CA231" s="178" t="n"/>
      <c r="CB231" s="178" t="n"/>
      <c r="CC231" s="178" t="n"/>
      <c r="CD231" s="178" t="n"/>
      <c r="CE231" s="178" t="n"/>
      <c r="CF231" s="178" t="n"/>
      <c r="CG231" s="178" t="n"/>
      <c r="CH231" s="178" t="n"/>
      <c r="CI231" s="178" t="n"/>
      <c r="CJ231" s="178" t="n"/>
      <c r="CK231" s="53" t="n"/>
      <c r="CL231" s="178" t="n"/>
      <c r="CM231" s="178" t="n"/>
      <c r="CN231" s="60" t="n"/>
      <c r="CO231" s="177" t="n"/>
      <c r="CP231" s="178" t="n"/>
      <c r="CQ231" s="60" t="n"/>
      <c r="CR231" s="177" t="n"/>
      <c r="CS231" s="178" t="n"/>
      <c r="CT231" s="59" t="n"/>
      <c r="CU231" s="178" t="n"/>
      <c r="CV231" s="59" t="n"/>
      <c r="CW231" s="178" t="n"/>
      <c r="CX231" s="59" t="n"/>
      <c r="CY231" s="178" t="n"/>
      <c r="CZ231" s="178" t="n"/>
      <c r="DA231" s="178" t="n"/>
      <c r="DB231" s="53" t="n"/>
      <c r="DC231" s="178" t="n"/>
      <c r="DD231" s="178" t="n"/>
      <c r="DE231" s="178" t="n"/>
      <c r="DF231" s="178" t="n"/>
      <c r="DG231" s="178" t="n"/>
      <c r="DH231" s="178" t="n"/>
      <c r="DI231" s="178" t="n"/>
      <c r="DJ231" s="178" t="n"/>
      <c r="DK231" s="178" t="n"/>
      <c r="DL231" s="178" t="n"/>
      <c r="DM231" s="178" t="n"/>
      <c r="DN231" s="177" t="n"/>
      <c r="DO231" s="177" t="n"/>
      <c r="DP231" s="177" t="n"/>
      <c r="DQ231" s="76">
        <f>IF(AND(DS231,DP231&lt;&gt;""),
CONCATENATE(DT231,DU231,DV231,DW231,DX231,DY231,DZ231,EA231,EB231,EC231,ED231,EE231,EF231,EG231,EH231,EI231,EJ231,EK231,EL231,EM231,EN231,EO231,EP231,EQ231,ES231,ET231,EU231,EV231,EW231,EX231,EY231,EZ231,FA231,FC231,FD231,FF231,FG231,FI231,FJ231,FL231,FM231,FO231,FP231,FR231,FS231,FU231,FV231,FX231,FY231,GA231,GB231,GD231,GE231,GF231,GH231,GI231,GJ231,GL231,GM231,GN231,GP231,GQ231,GS231,GT231,GU231,GV231,GW231,GX231,GY231,GZ231,HA231,HB231,HC231,HD231,HE231,HF231,HG231,HH231,HI231,HJ231,HK231,HL231,HM231,HN231,HO231,HQ231,HR231,HS231,HT231,HU231,HV231,HW231,HX231,HY231,IA231,IB231,IC231,ID231,IF231,IG231,IH231,II231,IK231,IL231,IM231,IN231,IO231,IP231,IQ231,IR231,IS231,IT231,IU231,IV231,IW231,IX231,IY231,IZ231),
""
)</f>
        <v/>
      </c>
      <c r="DR231" s="53" t="n"/>
      <c r="DS231" s="46">
        <f>CONCATENATE(D231,$E231,$F231,$G231,H231,$I231,$J231,K231,$L231,$M231,N231,$O231,$P231,$Q231,$R231,$S231,T231,$U231,$V231,$W231,$X231,$Y231,$Z231,$AA231,AB231,AC231,AD231,$AE231,$AF231,$AG231,AH231,AI231,AJ231,AK231,AL231,AM231,AN231,AO231,AP231,AQ231,AR231,AS231,AT231,AU231,AV231,AW231,AX231,AY231,AZ231,BA231,BB231,BC231,BD231,BE231,BF231,BG231,BH231,BI231,BJ231,BK231,BL231,BM231,BN231,BO231,BP231,BQ231,BR231,BS231,BT231,BU231,BV231,BW231,BX231,BY231,BZ231,CA231,CB231,CC231,CD231,CE231,CF231,CG231,CH231,CI231,CJ231,CK231,CL231,CM231,$CN231,$CO231,CP231,$CQ231,$CR231,CS231,CT231,CU231,CV231,CW231,CX231,CY231,CZ231,DA231,DB231,DC231,DD231,DE231,DF231,DG231,DH231,DI231,DJ231,DK231,DL231,DM231,$DN231,$DO231,$DP231,DR231)&lt;&gt;""</f>
        <v/>
      </c>
      <c r="DT231" s="46">
        <f>IF(AND($DS231,$E$4&lt;&gt;""),
IF(LEFT($E$4,2) = "1.",
IF(D231&lt;&gt;"","El CUNE sólo se envía en operaciones de novedad o ajuste. ",""),
IF(D231="","Debes escribir un CUNE válido para realizar operaciones de novedad o ajuste. ","")),
""
)</f>
        <v/>
      </c>
      <c r="DU231" s="46">
        <f>IF($DS231,
IF(E231="","Debes seleccionar el tipo de documento del empleado. ",
IF(_xlfn.IFNA(VLOOKUP(E231,TIPO_DE_DOCUMENTO,1,FALSE),-1)=-1,"El tipo de documento no es válido (por favor seleccionarlo de la lista). ","")
)
)</f>
        <v/>
      </c>
      <c r="DV231" s="46">
        <f>IF($DS231,
IF(F231="","Debes escribir el número de documento del empleado. ","")
)</f>
        <v/>
      </c>
      <c r="DW231" s="46">
        <f>IF($DS231,
IF(G231="","Debes escribir el primer nombre del empleado. ","")
)</f>
        <v/>
      </c>
      <c r="DY231" s="46">
        <f>IF($DS231,
IF(I231="","Debes escribir el primer apellido del empleado. ","")
)</f>
        <v/>
      </c>
      <c r="DZ231" s="46">
        <f>IF($DS231,
IF(J231="","Debes escribir el segundo apellido del empleado. ","")
)</f>
        <v/>
      </c>
      <c r="EB231" s="46">
        <f>IF($DS231,
IF(L231="","Debes escribir la fecha de ingreso del empleado. ",
IF(ISERR(DATE(YEAR(L231),MONTH(L231),DAY(L231))), "El valor ingresado en fecha de ingreso no tiene un formato válido. ","")
)
)</f>
        <v/>
      </c>
      <c r="EC231" s="46">
        <f>IF($DS231,
IF(M231="","Debes escribir el tiempo laborado. ",
IF( IFERROR(INT(M231),1.1) &lt;&gt; IFERROR(_xlfn.NUMBERVALUE(M231),1), "El valor de los días trabajados debe ser un número entero. ", "")
)
)</f>
        <v/>
      </c>
      <c r="ED231" s="46">
        <f>IF($DS231,
IF( AND(N231&lt;&gt;"", ISERR(DATE(YEAR(N231),MONTH(N231),DAY(N231))) ), "El valor ingresado en fecha de ingreso no tiene un formato válido. ",
IF( AND(N231&lt;&gt;"", $E$6&lt;&gt;"", DATE(YEAR(N231), MONTH(N231), 1) &lt;&gt; IFERROR(DATE(MID($E$6, 1, 4), MID($E$6, 6, 2),1), "1/1/1900") ), "La fecha de retiro debe estar dentro del período liquidado. ", "")
)
)</f>
        <v/>
      </c>
      <c r="EE231" s="46">
        <f>IF($DS231,
IF(O231="","Debes seleccionar el tipo de trabajador. ",
IF(_xlfn.IFNA(VLOOKUP(O231,TIPO_DE_TRABAJADOR,1,FALSE),-1)=-1,"El tipo de trabajador no es válido (por favor seleccionarlo de la lista). ","")
)
)</f>
        <v/>
      </c>
      <c r="EF231" s="46">
        <f>IF($DS231,
IF(P231="","Debes seleccionar si es un trabajador dependiente pensionado por vejez. ",
IF(_xlfn.IFNA(VLOOKUP(P231,SUBTIPO_DE_TRABAJADOR,1,FALSE),-1)=-1,"El tipo de trabajador dependiente pensionado por vejez no es válido (por favor seleccionarlo de la lista). ","")
)
)</f>
        <v/>
      </c>
      <c r="EG231" s="46">
        <f>IF($DS231,
IF(Q231="","Debes seleccionar el tipo de contrato del trabajador. ",
IF(_xlfn.IFNA(VLOOKUP(Q231,TIPO_DE_CONTRATO,1,FALSE),-1)=-1,"El tipo de contrato del trabajador no es válido (por favor seleccionarlo de la lista). ","")
)
)</f>
        <v/>
      </c>
      <c r="EH231" s="46">
        <f>IF($DS231,
IF(R231="","Debes seleccionar si es un salario integral. ",
IF(_xlfn.IFNA(VLOOKUP(R231,SI_NO,1,FALSE),-1)=-1,"Valor no válido para salario integral (por favor seleccionarlo de la lista). ","")
)
)</f>
        <v/>
      </c>
      <c r="EI231" s="46">
        <f>IF($DS231,
IF(S231="","Debes seleccionar si el trabajador realiza actividades de riesgo. ",
IF(_xlfn.IFNA(VLOOKUP(S231,SI_NO,1,FALSE),-1)=-1,"Valor no válido para actividad de alto riesgo (por favor seleccionarlo de la lista). ","")
)
)</f>
        <v/>
      </c>
      <c r="EK231" s="46">
        <f>IF($DS231,
IF(U231="","Debes escribir el código del municipio de residencia del trabajador. ",
IF(_xlfn.IFNA(VLOOKUP(U231,MUNICIPIO,1,FALSE),-1)=-1,"El municipio de residencia del trabajador es inválido (por favor seleccionarlo de la lista). ","")
)
)</f>
        <v/>
      </c>
      <c r="EL231" s="46">
        <f>IF($DS231,
IF(V231="","Debes escribir el la dirección de residendia del trabajador. ","")
)</f>
        <v/>
      </c>
      <c r="EM231" s="46">
        <f>IF($DS231,
IF(W231="","Debes escribir la fecha de inicio de la liquidación. ",
IF(ISERR(DATE(YEAR(W231),MONTH(W231),DAY(W231))),"El valor ingresado en fecha de inicio de liquidación no tiene un formato válido. ",
IF( AND($E$6&lt;&gt;"", DATE(YEAR(W231), MONTH(W231), 1) &lt;&gt; IFERROR(DATE(MID($E$6, 1, 4), MID($E$6, 6, 2),1), "1/1/1900") ), "La fecha de inicio de la liquidación debe estar dentro del período liquidado. ", "")
)
)
)</f>
        <v/>
      </c>
      <c r="EN231" s="46">
        <f>IF($DS231,
IF(X231="","Debes escribir la fecha de fin de la liquidación. ",
IF(ISERR(DATE(YEAR(X231),MONTH(X231),DAY(X231))),"El valor ingresado en fecha de fin de liquidación no tiene un formato válido. ",
IF( AND($E$6&lt;&gt;"", DATE(YEAR(X231), MONTH(X231), 1) &lt;&gt; IFERROR(DATE(MID($E$6, 1, 4), MID($E$6, 6, 2),1), "1/1/1900") ), "La fecha de fin de la liquidación debe estar dentro del período liquidado. ", "")
)
)
)</f>
        <v/>
      </c>
      <c r="EO231" s="46">
        <f>IF($DS231,
IF(Y231="","Debes escribir la frecuencia de pago del trabajador. ",
IF(_xlfn.IFNA(VLOOKUP(Y231,PERÍODO_DE_NÓMINA,1,FALSE),-1)=-1,"La frecuencia de pago es inválida (por favor seleccionarlo de la lista). ","")
)
)</f>
        <v/>
      </c>
      <c r="EP231" s="46">
        <f>IF($DS231,
IF(Z231="","Debes escribir la fecha de pago. ",
IF(ISERR(DATE(YEAR(Z231),MONTH(Z231),DAY(Z231))), "El valor ingresado en fecha de pago no tiene un formato válido. ","")
)
)</f>
        <v/>
      </c>
      <c r="EQ231" s="46">
        <f>IF($DS231,
IF(AA231="","Debes escribir el medio de pago. ",
IF(_xlfn.IFNA(VLOOKUP(AA231,MEDIOS_DE_PAGO,1,FALSE),-1)=-1,"El medio de pago es inválido (por favor seleccionarlo de la lista). ","")
)
)</f>
        <v/>
      </c>
      <c r="ER231" s="46">
        <f>OR(AA231='Tablas '!$T$4,AA231='Tablas '!$T$7,AA231='Tablas '!$T$8,AA231='Tablas '!$T$11)</f>
        <v/>
      </c>
      <c r="ES231" s="46">
        <f>IF(AND($DS231,ER231),
IF(AB231="","Debes escribir la entidad bancaria. ",""),
""
)</f>
        <v/>
      </c>
      <c r="ET231" s="46">
        <f>IF(AND($DS231,ER231),
IF(AC231="","Debes escribir el tipo de cuenta bancaria. ",
IF(_xlfn.IFNA(VLOOKUP(AC231,TIPO_DE_CUENTA,1,FALSE),-1)=-1,"El tipo de cuenta bancaria es inválida (por favor seleccionarlo de la lista). ","")
),
""
)</f>
        <v/>
      </c>
      <c r="EU231" s="46">
        <f>IF(AND($DS231,ER231),
IF(AD231="","Debes escribir el número de cuenta bancaria. ",""),
""
)</f>
        <v/>
      </c>
      <c r="EV231" s="46">
        <f>IF($DS231,
IF(AE231="","Debes escribir el valor del sueldo básico. ",
IF( ISERR(_xlfn.NUMBERVALUE(AE231)), "El valor del sueldo básico debe ser un número válido. ", "")
)
)</f>
        <v/>
      </c>
      <c r="EW231" s="46">
        <f>IF($DS231,
IF(AF231="","Debes escribir el número de días trabajados. ",
IF( IFERROR(INT(AF231),1.1) &lt;&gt; IFERROR(_xlfn.NUMBERVALUE(AF231),1), "La cantidad de días trabajados debe ser un número entero. ", "")
)
)</f>
        <v/>
      </c>
      <c r="EX231" s="46">
        <f>IF($DS231,
IF(AG231="","Debes escribir el valor del sueldo trabajado. ",
IF( ISERR(_xlfn.NUMBERVALUE(AG231)), "El valor del sueldo trabajado debe ser un número válido. ", "")
)
)</f>
        <v/>
      </c>
      <c r="EY231" s="46">
        <f>IF($DS231,
IF( AND(AH231&lt;&gt;"", ISERR(_xlfn.NUMBERVALUE(AH231))), "El valor del auxilio de transporte debe ser un número válido. ", "")
)</f>
        <v/>
      </c>
      <c r="EZ231" s="46">
        <f>IF($DS231,
IF( AND(AI231&lt;&gt;"", ISERR(_xlfn.NUMBERVALUE(AI231))), "El valor de viáticos salariales debe ser un número válido. ", "")
)</f>
        <v/>
      </c>
      <c r="FA231" s="46">
        <f>IF($DS231,
IF( AND(AJ231&lt;&gt;"", ISERR(_xlfn.NUMBERVALUE(AJ231))), "El valor de viáticos NO salariales debe ser un número válido. ", "")
)</f>
        <v/>
      </c>
      <c r="FB231" s="46">
        <f>CONCATENATE(AK231,AL231)&lt;&gt;""</f>
        <v/>
      </c>
      <c r="FC231" s="46">
        <f>IF(AND($DS231,FB231),
IF(AK231="","Debes escribir el número de horas extras diurnas. ",
IF( IFERROR(INT(AK231),1.1) &lt;&gt; IFERROR(_xlfn.NUMBERVALUE(AK231),1), "La cantidad de horas extras diurnas debe ser un número entero. ", "")
),
""
)</f>
        <v/>
      </c>
      <c r="FD231" s="46">
        <f>IF(AND($DS231,FB231),
IF(AL231="","Debes escribir el valor de las horas extras diurnas. ",
IF( ISERR(_xlfn.NUMBERVALUE(AL231)), "El valor de las horas extras duirnas debe ser un número válido. ", "")
),
""
)</f>
        <v/>
      </c>
      <c r="FE231" s="46">
        <f>CONCATENATE(AM231,AN231)&lt;&gt;""</f>
        <v/>
      </c>
      <c r="FF231" s="46">
        <f>IF(AND($DS231,FE231),
IF(AM231="","Debes escribir el número de horas extras nocturnas. ",
IF( IFERROR(INT(AM231),1.1) &lt;&gt; IFERROR(_xlfn.NUMBERVALUE(AM231),1), "La cantidad de horas extras nocturnas debe ser un número entero. ", "")
),
""
)</f>
        <v/>
      </c>
      <c r="FG231" s="46">
        <f>IF(AND($DS231,FE231),
IF(AN231="","Debes escribir el valor de las horas extras nocturnas. ",
IF( ISERR(_xlfn.NUMBERVALUE(AN231)), "El valor de las horas extras nocturnas debe ser un número válido. ", "")
),
""
)</f>
        <v/>
      </c>
      <c r="FH231" s="46">
        <f>CONCATENATE(AO231,AP231)&lt;&gt;""</f>
        <v/>
      </c>
      <c r="FI231" s="46">
        <f>IF(AND($DS231,FH231),
IF(AO231="","Debes escribir el número de horas extras diurnas dominicales y festivas. ",
IF( IFERROR(INT(AO231),1.1) &lt;&gt; IFERROR(_xlfn.NUMBERVALUE(AO231),1), "La cantidad de horas extras diurnas dominicales y festivas debe ser un número entero. ", "")
),
""
)</f>
        <v/>
      </c>
      <c r="FJ231" s="46">
        <f>IF(AND($DS231,FH231),
IF(AP231="","Debes escribir el valor de las horas extras diurnas dominicales y festivas. ",
IF( ISERR(_xlfn.NUMBERVALUE(AP231)), "El valor de las horas extras diurnas dominicales y festivas debe ser un número válido. ", "")
),
""
)</f>
        <v/>
      </c>
      <c r="FK231" s="46">
        <f>CONCATENATE(AQ231,AR231)&lt;&gt;""</f>
        <v/>
      </c>
      <c r="FL231" s="46">
        <f>IF(AND($DS231,FK231),
IF(AQ231="","Debes escribir el número de horas extras nocturnas dominicales y festivas. ",
IF( IFERROR(INT(AQ231),1.1) &lt;&gt; IFERROR(_xlfn.NUMBERVALUE(AQ231),1), "La cantidad de horas extras nocturnas dominicales y festivas debe ser un número entero. ", "")
),
""
)</f>
        <v/>
      </c>
      <c r="FM231" s="46">
        <f>IF(AND($DS231,FK231),
IF(AR231="","Debes escribir el valor de las horas extras nocturnas dominicales y festivas. ",
IF( ISERR(_xlfn.NUMBERVALUE(AR231)), "El valor de las horas extras nocturnas dominicales y festivas debe ser un número válido. ", "")
),
""
)</f>
        <v/>
      </c>
      <c r="FN231" s="46">
        <f>CONCATENATE(AS231,AT231)&lt;&gt;""</f>
        <v/>
      </c>
      <c r="FO231" s="46">
        <f>IF(AND($DS231,FN231),
IF(AS231="","Debes escribir el número de horas recargo nocturno. ",
IF( IFERROR(INT(AS231),1.1) &lt;&gt; IFERROR(_xlfn.NUMBERVALUE(AS231),1), "La cantidad de horas recargo nocturno debe ser un número entero. ", "")
),
""
)</f>
        <v/>
      </c>
      <c r="FP231" s="46">
        <f>IF(AND($DS231,FN231),
IF(AT231="","Debes escribir el valor de las horas recargo nocturno. ",
IF( ISERR(_xlfn.NUMBERVALUE(AT231)), "El valor de las horas recargo nocturno debe ser un número válido. ", "")
),
""
)</f>
        <v/>
      </c>
      <c r="FQ231" s="46">
        <f>CONCATENATE(AU231,AV231)&lt;&gt;""</f>
        <v/>
      </c>
      <c r="FR231" s="46">
        <f>IF(AND($DS231,FQ231),
IF(AU231="","Debes escribir el número de horas recargo diurno dominical y festivo. ",
IF( IFERROR(INT(AU231),1.1) &lt;&gt; IFERROR(_xlfn.NUMBERVALUE(AU231),1), "La cantidad de horas recargo diurno dominical y festivo debe ser un número entero. ", "")
),
""
)</f>
        <v/>
      </c>
      <c r="FS231" s="46">
        <f>IF(AND($DS231,FQ231),
IF(AV231="","Debes escribir el valor de las horas recargo diurno dominical y festivo. ",
IF( ISERR(_xlfn.NUMBERVALUE(AV231)), "El valor de las horas recargo diurno dominical y festivo debe ser un número válido. ", "")
),
""
)</f>
        <v/>
      </c>
      <c r="FT231" s="46">
        <f>CONCATENATE(AW231,AX231)&lt;&gt;""</f>
        <v/>
      </c>
      <c r="FU231" s="46">
        <f>IF(AND($DS231,FT231),
IF(AW231="","Debes escribir el número de horas recargo nocturno dominical y festivo. ",
IF( IFERROR(INT(AW231),1.1) &lt;&gt; IFERROR(_xlfn.NUMBERVALUE(AW231),1), "La cantidad de horas recargo nocturno dominical y festivo debe ser un número entero. ", "")
),
""
)</f>
        <v/>
      </c>
      <c r="FV231" s="46">
        <f>IF(AND($DS231,FT231),
IF(AX231="","Debes escribir el valor de las horas recargo nocturno dominical y festivo. ",
IF( ISERR(_xlfn.NUMBERVALUE(AX231)), "El valor de las horas recargo nocturno dominical y festivo debe ser un número válido. ", "")
),
""
)</f>
        <v/>
      </c>
      <c r="FW231" s="46">
        <f>CONCATENATE(AY231,AZ231)&lt;&gt;""</f>
        <v/>
      </c>
      <c r="FX231" s="46">
        <f>IF(AND($DS231,FW231),
IF(AY231="","Debes escribir el número de días de vacaciones comunes. ",
IF( IFERROR(INT(AY231),1.1) &lt;&gt; IFERROR(_xlfn.NUMBERVALUE(AY231),1), "La cantidad de días de vacaciones comunes debe ser un número entero. ", "")
),
""
)</f>
        <v/>
      </c>
      <c r="FY231" s="46">
        <f>IF(AND($DS231,FW231),
IF(AZ231="","Debes escribir el valor de las vacaciones comunes. ",
IF( ISERR(_xlfn.NUMBERVALUE(AZ231)), "El valor de las vacaciones comunes debe ser un número válido. ", "")
),
""
)</f>
        <v/>
      </c>
      <c r="FZ231" s="46">
        <f>CONCATENATE(BA231,BB231)&lt;&gt;""</f>
        <v/>
      </c>
      <c r="GA231" s="46">
        <f>IF(AND($DS231,FZ231),
IF(BA231="","Debes escribir el número de días de vacaciones compensadas. ",
IF( IFERROR(INT(BA231),1.1) &lt;&gt; IFERROR(_xlfn.NUMBERVALUE(BA231),1), "La cantidad de días de vacaciones compensadas debe ser un número entero. ", "")
),
""
)</f>
        <v/>
      </c>
      <c r="GB231" s="46">
        <f>IF(AND($DS231,FZ231),
IF(BB231="","Debes escribir el valor de las vacaciones compensadas. ",
IF( ISERR(_xlfn.NUMBERVALUE(BB231)), "El valor de las vacaciones compensadas debe ser un número válido. ", "")
),
""
)</f>
        <v/>
      </c>
      <c r="GC231" s="46">
        <f>CONCATENATE(BC231,BD231)&lt;&gt;""</f>
        <v/>
      </c>
      <c r="GD231" s="46">
        <f>IF(AND($DS231,GC231),
IF(BC231="","Debes escribir el número de días de prima salarial. ",
IF( IFERROR(INT(BC231),1.1) &lt;&gt; IFERROR(_xlfn.NUMBERVALUE(BC231),1), "La cantidad de días de prima salarial debe ser un número entero. ", "")
),
""
)</f>
        <v/>
      </c>
      <c r="GE231" s="46">
        <f>IF(AND($DS231,GC231),
IF(BD231="","Debes escribir el valor de los días de prima salarial. ",
IF( ISERR(_xlfn.NUMBERVALUE(BD231)), "El valor de los días de prima salarial debe ser un número válido. ", "")
),
""
)</f>
        <v/>
      </c>
      <c r="GF231" s="46">
        <f>IF($DS231,
IF( AND(BE231&lt;&gt;"", ISERR(_xlfn.NUMBERVALUE(BE231))), "El valor de la prima NO saliarial debe ser un número válido. ", "")
)</f>
        <v/>
      </c>
      <c r="GG231" s="46">
        <f>CONCATENATE(BF231,BG231,BH231)&lt;&gt;""</f>
        <v/>
      </c>
      <c r="GH231" s="46">
        <f>IF(AND($DS231,GG231),
IF(BF231="","Debes escribir el valor de las cesantías. ",
IF( ISERR(_xlfn.NUMBERVALUE(BF231)), "El valor de las cesantías debe ser un número válido. ", "")
),
""
)</f>
        <v/>
      </c>
      <c r="GI231" s="46">
        <f>IF(AND($DS231,GG231),
IF(BG231="","Debes escribir el % de cesantías. ",
IF( ISERR(_xlfn.NUMBERVALUE(BG231)), "El % de cesantías debe ser un número válido. ", "")
),
""
)</f>
        <v/>
      </c>
      <c r="GJ231" s="46">
        <f>IF(AND($DS231,GG231),
IF(BH231="","Debes escribir el valor de intereses de cesantías. ",
IF( ISERR(_xlfn.NUMBERVALUE(BH231)), "El valor de intereses de cesantías debe ser un número válido. ", "")
),
""
)</f>
        <v/>
      </c>
      <c r="GK231" s="46">
        <f>CONCATENATE(BI231,BJ231,BK231)&lt;&gt;""</f>
        <v/>
      </c>
      <c r="GL231" s="46">
        <f>IF(AND($DS231,GK231),
IF(BI231="","Debes escribir el número de días de incapacidad. ",
IF( IFERROR(INT(BI231),1.1) &lt;&gt; IFERROR(_xlfn.NUMBERVALUE(BI231),1), "La cantidad de días de incapacidad debe ser un número entero. ", "")
),
""
)</f>
        <v/>
      </c>
      <c r="GM231" s="46">
        <f>IF(AND($DS231,GK231),
IF(BJ231="","Debes escribir el tipo de incapacidad. ",
IF(_xlfn.IFNA(VLOOKUP(BJ231,TIPO_DE_INCAPACIDAD,1,FALSE),-1)=-1,"El tipo de incapacidad es inválida (por favor seleccionarlo de la lista). ","")
),
""
)</f>
        <v/>
      </c>
      <c r="GN231" s="46">
        <f>IF(AND($DS231,GK231),
IF(BK231="","Debes escribir el valor de la incapacidad. ",
IF( ISERR(_xlfn.NUMBERVALUE(BK231)), "El valor de la incapacidad debe ser un número válido. ", "")
),
""
)</f>
        <v/>
      </c>
      <c r="GO231" s="46">
        <f>CONCATENATE(BL231,BM231)&lt;&gt;""</f>
        <v/>
      </c>
      <c r="GP231" s="46">
        <f>IF(AND($DS231,GO231),
IF(BL231="","Debes escribir el número de días de licencia de maternidad o paternidad. ",
IF( IFERROR(INT(BL231),1.1) &lt;&gt; IFERROR(_xlfn.NUMBERVALUE(BL231),1), "La cantidad de días de licencia de maternidad o paternidad debe ser un número entero. ", "")
),
""
)</f>
        <v/>
      </c>
      <c r="GQ231" s="46">
        <f>IF(AND($DS231,GO231),
IF(BM231="","Debes escribir el valor de la licencia de maternidad o paternidad. ",
IF( ISERR(_xlfn.NUMBERVALUE(BM231)), "El valor de la licencia de maternidad o paternidad debe ser un número válido. ", "")
),
""
)</f>
        <v/>
      </c>
      <c r="GR231" s="46">
        <f>CONCATENATE(BN231,BO231)&lt;&gt;""</f>
        <v/>
      </c>
      <c r="GS231" s="46">
        <f>IF(AND($DS231,GR231),
IF(BN231="","Debes escribir el número de días de licencia remunerada. ",
IF( IFERROR(INT(BN231),1.1) &lt;&gt; IFERROR(_xlfn.NUMBERVALUE(BN231),1), "La cantidad de días de licencia remunerada debe ser un número entero. ", "")
),
""
)</f>
        <v/>
      </c>
      <c r="GT231" s="46">
        <f>IF(AND($DS231,GR231),
IF(BO231="","Debes escribir el valor de la licencia remunerada. ",
IF( ISERR(_xlfn.NUMBERVALUE(BO231)), "El valor de la licencia remunerada debe ser un número válido. ", "")
),
""
)</f>
        <v/>
      </c>
      <c r="GU231" s="46">
        <f>IF($DS231,
IF( AND(BP231&lt;&gt;"", ISERR(_xlfn.NUMBERVALUE(BP231))), "El valor de la licencia NO remunerada debe ser un número válido. ", "")
)</f>
        <v/>
      </c>
      <c r="GV231" s="46">
        <f>IF($DS231,
IF( AND(BQ231&lt;&gt;"", ISERR(_xlfn.NUMBERVALUE(BQ231))), "El valor de auxilios salariales debe ser un número válido. ", "")
)</f>
        <v/>
      </c>
      <c r="GW231" s="46">
        <f>IF($DS231,
IF( AND(BR231&lt;&gt;"", ISERR(_xlfn.NUMBERVALUE(BR231))), "El valor de auxilios NO salariales debe ser un número válido. ", "")
)</f>
        <v/>
      </c>
      <c r="GX231" s="46">
        <f>IF($DS231,
IF( AND(BS231&lt;&gt;"", ISERR(_xlfn.NUMBERVALUE(BS231))), "El valor de bonos salariales debe ser un número válido. ", "")
)</f>
        <v/>
      </c>
      <c r="GY231" s="46">
        <f>IF($DS231,
IF( AND(BT231&lt;&gt;"", ISERR(_xlfn.NUMBERVALUE(BT231))), "El valor de bonos NO salariales debe ser un número válido. ", "")
)</f>
        <v/>
      </c>
      <c r="GZ231" s="46">
        <f>IF($DS231,
IF( AND(BU231&lt;&gt;"", ISERR(_xlfn.NUMBERVALUE(BU231))), "El valor de bonos salariales de alimentación debe ser un número válido. ", "")
)</f>
        <v/>
      </c>
      <c r="HA231" s="46">
        <f>IF($DS231,
IF( AND(BV231&lt;&gt;"", ISERR(_xlfn.NUMBERVALUE(BV231))), "El valor de bonos NO salariales de alimentación debe ser un número válido. ", "")
)</f>
        <v/>
      </c>
      <c r="HB231" s="46">
        <f>IF($DS231,
IF( AND(BW231&lt;&gt;"", ISERR(_xlfn.NUMBERVALUE(BW231))), "El valor de bonificaciones salariales debe ser un número válido. ", "")
)</f>
        <v/>
      </c>
      <c r="HC231" s="46">
        <f>IF($DS231,
IF( AND(BX231&lt;&gt;"", ISERR(_xlfn.NUMBERVALUE(BX231))), "El valor de bonificaciones NO salariales debe ser un número válido. ", "")
)</f>
        <v/>
      </c>
      <c r="HD231" s="46">
        <f>IF($DS231,
IF( AND(BY231&lt;&gt;"", ISERR(_xlfn.NUMBERVALUE(BY231))), "El valor de compensaciones ordinarias debe ser un número válido. ", "")
)</f>
        <v/>
      </c>
      <c r="HE231" s="46">
        <f>IF($DS231,
IF( AND(BZ231&lt;&gt;"", ISERR(_xlfn.NUMBERVALUE(BZ231))), "El valor de compensaciones extraordinarias debe ser un número válido. ", "")
)</f>
        <v/>
      </c>
      <c r="HF231" s="46">
        <f>IF($DS231,
IF( AND(CA231&lt;&gt;"", ISERR(_xlfn.NUMBERVALUE(CA231))), "El valor de comisiones debe ser un número válido. ", "")
)</f>
        <v/>
      </c>
      <c r="HG231" s="46">
        <f>IF($DS231,
IF( AND(CB231&lt;&gt;"", ISERR(_xlfn.NUMBERVALUE(CB231))), "El valor de ausencia por huega debe ser un número válido. ", "")
)</f>
        <v/>
      </c>
      <c r="HH231" s="46">
        <f>IF($DS231,
IF( AND(CC231&lt;&gt;"", ISERR(_xlfn.NUMBERVALUE(CC231))), "El valor de anticipos debe ser un número válido. ", "")
)</f>
        <v/>
      </c>
      <c r="HI231" s="46">
        <f>IF($DS231,
IF( AND(CD231&lt;&gt;"", ISERR(_xlfn.NUMBERVALUE(CD231))), "El valor de pagos a terceros debe ser un número válido. ", "")
)</f>
        <v/>
      </c>
      <c r="HJ231" s="46">
        <f>IF($DS231,
IF( AND(CE231&lt;&gt;"", ISERR(_xlfn.NUMBERVALUE(CE231))), "El valor de dotación debe ser un número válido. ", "")
)</f>
        <v/>
      </c>
      <c r="HK231" s="46">
        <f>IF($DS231,
IF( AND(CF231&lt;&gt;"", ISERR(_xlfn.NUMBERVALUE(CF231))), "El valor de apoyo sostenibilidad debe ser un número válido. ", "")
)</f>
        <v/>
      </c>
      <c r="HL231" s="46">
        <f>IF($DS231,
IF( AND(CG231&lt;&gt;"", ISERR(_xlfn.NUMBERVALUE(CG231))), "El valor de teletrabajo debe ser un número válido. ", "")
)</f>
        <v/>
      </c>
      <c r="HM231" s="46">
        <f>IF($DS231,
IF( AND(CH231&lt;&gt;"", ISERR(_xlfn.NUMBERVALUE(CH231))), "El valor de bonificación de retiro debe ser un número válido. ", "")
)</f>
        <v/>
      </c>
      <c r="HN231" s="46">
        <f>IF($DS231,
IF( AND(CI231&lt;&gt;"", ISERR(_xlfn.NUMBERVALUE(CI231))), "El valor de indemnización de retiro debe ser un número válido. ", "")
)</f>
        <v/>
      </c>
      <c r="HO231" s="46">
        <f>IF($DS231,
IF( AND(CJ231&lt;&gt;"", ISERR(_xlfn.NUMBERVALUE(CJ231))), "El valor de reintegros debe ser un número válido. ", "")
)</f>
        <v/>
      </c>
      <c r="HP231" s="46">
        <f>CONCATENATE(CK231,CL231,CM231)&lt;&gt;""</f>
        <v/>
      </c>
      <c r="HQ231" s="46">
        <f>IF(AND($DS231,HP231),
IF(CK231="","Debes escribir la descripción de otro concepto no categorizado. ",""),
""
)</f>
        <v/>
      </c>
      <c r="HR231" s="46">
        <f>IF(AND($DS231,HP231),
IF(CONCATENATE(CL231,CM231)="","Debes escribir al menos un valor de concepto no categorizado (salarial o no salarial). ",
IF(ISERR(_xlfn.NUMBERVALUE(CL231)),"El valor salarial concepto no categorizado debe ser un número válido. ","")
),
""
)</f>
        <v/>
      </c>
      <c r="HS231" s="46">
        <f>IF(AND($DS231,HP231),
IF(CONCATENATE(CL231,CM231)="","Debes escribir al menos un valor de concepto no categorizado (salarial o no salarial). ",
IF(ISERR(_xlfn.NUMBERVALUE(CM231)),"El valor NO salarial concepto no categorizado debe ser un número válido. ","")
),
""
)</f>
        <v/>
      </c>
      <c r="HT231" s="46">
        <f>IF($DS231,
IF(CN231="","Debes escribir el porcentaje del aporte a salud. ",
IF( ISERR(_xlfn.NUMBERVALUE(CN231)), "El valor del porcentaje del aporte a salud debe ser un número válido. ", "")
)
)</f>
        <v/>
      </c>
      <c r="HU231" s="46">
        <f>IF($DS231,
IF(CO231="","Debes escribir el valor del aporte a salud. ",
IF( ISERR(_xlfn.NUMBERVALUE(CO231)), "El valor del aporte a salud debe ser un número válido. ", "")
)
)</f>
        <v/>
      </c>
      <c r="HV231" s="46">
        <f>IF($DS231,
IF( AND(CP231&lt;&gt;"", ISERR(_xlfn.NUMBERVALUE(CP231))), "El valor plan complementario debe ser un número válido. ", "")
)</f>
        <v/>
      </c>
      <c r="HW231" s="46">
        <f>IF($DS231,
IF(CQ231="","Debes escribir el porcentaje del aporte a pensión. ",
IF( ISERR(_xlfn.NUMBERVALUE(CQ231)), "El valor del porcentaje del aporte a pensión debe ser un número válido. ", "")
)
)</f>
        <v/>
      </c>
      <c r="HX231" s="46">
        <f>IF($DS231,
IF(CR231="","Debes escribir el valor del aporte a pensión. ",
IF( ISERR(_xlfn.NUMBERVALUE(CR231)), "El valor del aporte a salud debe ser un número válido. ", "")
)
)</f>
        <v/>
      </c>
      <c r="HY231" s="46">
        <f>IF($DS231,
IF( AND(CS231&lt;&gt;"", ISERR(_xlfn.NUMBERVALUE(CS231))), "El valor pensión voluntaria debe ser un número válido. ", "")
)</f>
        <v/>
      </c>
      <c r="HZ231" s="46">
        <f>CONCATENATE(CT231,CU231,CV231,CW231)&lt;&gt;""</f>
        <v/>
      </c>
      <c r="IA231" s="46">
        <f>IF(AND($DS231,HZ231),
IF(CT231="","Debes escribir el % del fondo de seguridad pensional. ",
IF( ISERR(_xlfn.NUMBERVALUE(CT231)), "El % del fondo de seguridad debe ser un número válido. ", "")
),
""
)</f>
        <v/>
      </c>
      <c r="IB231" s="46">
        <f>IF(AND($DS231,HZ231),
IF(CU231="","Debes escribir el valor del aporte al fondo de solidaridad pensional. ",
IF( ISERR(_xlfn.NUMBERVALUE(CU231)), "El valor del aporte al fondo de solidaridad pensional debe ser un número válido. ", "")
),
""
)</f>
        <v/>
      </c>
      <c r="IC231" s="46">
        <f>IF(AND($DS231,HZ231),
IF(CV231="","Debes escribir el % del fondo de subsistencia. ",
IF( ISERR(_xlfn.NUMBERVALUE(CV231)), "El % del fondo de subsistencia debe ser un número válido. ", "")
),
""
)</f>
        <v/>
      </c>
      <c r="ID231" s="46">
        <f>IF(AND($DS231,HZ231),
IF(CW231="","Debes escribir el valor del fondo de subsistencia. ",
IF( ISERR(_xlfn.NUMBERVALUE(CW231)), "El valor del fondo de subsistencia debe ser un número válido. ", "")
),
""
)</f>
        <v/>
      </c>
      <c r="IE231" s="46">
        <f>CONCATENATE(CX231,CY231)&lt;&gt;""</f>
        <v/>
      </c>
      <c r="IF231" s="46">
        <f>IF(AND($DS231,IE231),
IF(CX231="","Debes escribir el % de sindicato. ",
IF( ISERR(_xlfn.NUMBERVALUE(CX231)), "El % de sindicato debe ser un número válido. ", "")
),
""
)</f>
        <v/>
      </c>
      <c r="IG231" s="46">
        <f>IF(AND($DS231,IE231),
IF(CY231="","Debes escribir el valor del sindicato. ",
IF( ISERR(_xlfn.NUMBERVALUE(CY231)), "El valor del sindicato debe ser un número válido. ", "")
),
""
)</f>
        <v/>
      </c>
      <c r="IH231" s="46">
        <f>IF($DS231,
IF( AND(CZ231&lt;&gt;"", ISERR(_xlfn.NUMBERVALUE(CZ231))), "El valor de sanción pública debe ser un número válido. ", "")
)</f>
        <v/>
      </c>
      <c r="II231" s="46">
        <f>IF($DS231,
IF( AND(DA231&lt;&gt;"", ISERR(_xlfn.NUMBERVALUE(DA231))), "El valor de sanción privada debe ser un número válido. ", "")
)</f>
        <v/>
      </c>
      <c r="IJ231" s="46">
        <f>CONCATENATE(DB231,DC231)&lt;&gt;""</f>
        <v/>
      </c>
      <c r="IK231" s="46">
        <f>IF(AND($DS231,IJ231),
IF(DB231="","Debes escribir la descripción de libranza. ",""),
""
)</f>
        <v/>
      </c>
      <c r="IL231" s="46">
        <f>IF(AND($DS231,IJ231),
IF(DC231="","Debes escribir la cuota libranza. ",
IF(ISERR(_xlfn.NUMBERVALUE(DC231)),"El valor de la cuota libranza debe ser un número válido. ","")
),
""
)</f>
        <v/>
      </c>
      <c r="IM231" s="46">
        <f>IF($DS231,
IF( AND(DD231&lt;&gt;"", ISERR(_xlfn.NUMBERVALUE(DD231))), "El valor de pagos a terceros debe ser un número válido. ", "")
)</f>
        <v/>
      </c>
      <c r="IN231" s="46">
        <f>IF($DS231,
IF( AND(DE231&lt;&gt;"", ISERR(_xlfn.NUMBERVALUE(DE231))), "El valor de anticipos debe ser un número válido. ", "")
)</f>
        <v/>
      </c>
      <c r="IO231" s="46">
        <f>IF($DS231,
IF( AND(DF231&lt;&gt;"", ISERR(_xlfn.NUMBERVALUE(DF231))), "El valor de AFC debe ser un número válido. ", "")
)</f>
        <v/>
      </c>
      <c r="IP231" s="46">
        <f>IF($DS231,
IF( AND(DG231&lt;&gt;"", ISERR(_xlfn.NUMBERVALUE(DG231))), "El valor de rete-fuente debe ser un número válido. ", "")
)</f>
        <v/>
      </c>
      <c r="IQ231" s="46">
        <f>IF($DS231,
IF( AND(DH231&lt;&gt;"", ISERR(_xlfn.NUMBERVALUE(DH231))), "El valor de cooperativa de trabajo debe ser un número válido. ", "")
)</f>
        <v/>
      </c>
      <c r="IR231" s="46">
        <f>IF($DS231,
IF( AND(DI231&lt;&gt;"", ISERR(_xlfn.NUMBERVALUE(DI231))), "El valor de embargo fiscal debe ser un número válido. ", "")
)</f>
        <v/>
      </c>
      <c r="IS231" s="46">
        <f>IF($DS231,
IF( AND(DJ231&lt;&gt;"", ISERR(_xlfn.NUMBERVALUE(DJ231))), "El valor de educación debe ser un número válido. ", "")
)</f>
        <v/>
      </c>
      <c r="IT231" s="46">
        <f>IF($DS231,
IF( AND(DK231&lt;&gt;"", ISERR(_xlfn.NUMBERVALUE(DK231))), "El valor de reintegro debe ser un número válido. ", "")
)</f>
        <v/>
      </c>
      <c r="IU231" s="46">
        <f>IF($DS231,
IF( AND(DL231&lt;&gt;"", ISERR(_xlfn.NUMBERVALUE(DL231))), "El valor de deuda debe ser un número válido. ", "")
)</f>
        <v/>
      </c>
      <c r="IV231" s="46">
        <f>IF($DS231,
IF( AND(DM231&lt;&gt;"", ISERR(_xlfn.NUMBERVALUE(DM231))), "El valor de otras deducciones debe ser un número válido. ", "")
)</f>
        <v/>
      </c>
      <c r="IW231" s="46">
        <f>IF($DS231,
IF(DN231="","Debes escribir el valor de los devengos totales. ",
IF( ISERR(_xlfn.NUMBERVALUE(DN231)), "El valor de los devengos totales debe ser un número válido. ", "")
)
)</f>
        <v/>
      </c>
      <c r="IX231" s="46">
        <f>IF($DS231,
IF(DO231="","Debes escribir el valor de las deducciones totales. ",
IF( ISERR(_xlfn.NUMBERVALUE(DO231)), "El valor de las deducciones totales debe ser un número válido. ", "")
)
)</f>
        <v/>
      </c>
      <c r="IY231" s="46">
        <f>IF($DS231,
IF(DP231="","Debes escribir el valor del salario total. ",
IF( ISERR(_xlfn.NUMBERVALUE(DP231)), "El valor del salario total debe ser un número válido. ", "")
)
)</f>
        <v/>
      </c>
    </row>
    <row r="232">
      <c r="B232" s="48" t="n">
        <v>220</v>
      </c>
      <c r="C232" s="61">
        <f>IF(AND(DS232,DP232&lt;&gt;""),
IF(DQ232="","OK","Error"),
""
)</f>
        <v/>
      </c>
      <c r="D232" s="53" t="n"/>
      <c r="E232" s="52" t="n"/>
      <c r="F232" s="112" t="n"/>
      <c r="G232" s="52" t="n"/>
      <c r="H232" s="53" t="n"/>
      <c r="I232" s="52" t="n"/>
      <c r="J232" s="52" t="n"/>
      <c r="K232" s="53" t="n"/>
      <c r="L232" s="55" t="n"/>
      <c r="M232" s="108" t="n"/>
      <c r="N232" s="56" t="n"/>
      <c r="O232" s="52" t="n"/>
      <c r="P232" s="52" t="n"/>
      <c r="Q232" s="52" t="n"/>
      <c r="R232" s="52" t="n"/>
      <c r="S232" s="52" t="n"/>
      <c r="T232" s="53" t="n"/>
      <c r="U232" s="52" t="n"/>
      <c r="V232" s="52" t="n"/>
      <c r="W232" s="55" t="n"/>
      <c r="X232" s="55" t="n"/>
      <c r="Y232" s="52" t="n"/>
      <c r="Z232" s="55" t="n"/>
      <c r="AA232" s="52" t="n"/>
      <c r="AB232" s="53" t="n"/>
      <c r="AC232" s="53" t="n"/>
      <c r="AD232" s="53" t="n"/>
      <c r="AE232" s="177" t="n"/>
      <c r="AF232" s="113" t="n"/>
      <c r="AG232" s="177" t="n"/>
      <c r="AH232" s="178" t="n"/>
      <c r="AI232" s="178" t="n"/>
      <c r="AJ232" s="178" t="n"/>
      <c r="AK232" s="114" t="n"/>
      <c r="AL232" s="178" t="n"/>
      <c r="AM232" s="114" t="n"/>
      <c r="AN232" s="178" t="n"/>
      <c r="AO232" s="114" t="n"/>
      <c r="AP232" s="178" t="n"/>
      <c r="AQ232" s="114" t="n"/>
      <c r="AR232" s="178" t="n"/>
      <c r="AS232" s="114" t="n"/>
      <c r="AT232" s="178" t="n"/>
      <c r="AU232" s="114" t="n"/>
      <c r="AV232" s="178" t="n"/>
      <c r="AW232" s="114" t="n"/>
      <c r="AX232" s="178" t="n"/>
      <c r="AY232" s="114" t="n"/>
      <c r="AZ232" s="178" t="n"/>
      <c r="BA232" s="114" t="n"/>
      <c r="BB232" s="178" t="n"/>
      <c r="BC232" s="114" t="n"/>
      <c r="BD232" s="178" t="n"/>
      <c r="BE232" s="178" t="n"/>
      <c r="BF232" s="178" t="n"/>
      <c r="BG232" s="59" t="n"/>
      <c r="BH232" s="178" t="n"/>
      <c r="BI232" s="114" t="n"/>
      <c r="BJ232" s="53" t="n"/>
      <c r="BK232" s="178" t="n"/>
      <c r="BL232" s="114" t="n"/>
      <c r="BM232" s="178" t="n"/>
      <c r="BN232" s="114" t="n"/>
      <c r="BO232" s="178" t="n"/>
      <c r="BP232" s="178" t="n"/>
      <c r="BQ232" s="178" t="n"/>
      <c r="BR232" s="178" t="n"/>
      <c r="BS232" s="178" t="n"/>
      <c r="BT232" s="178" t="n"/>
      <c r="BU232" s="178" t="n"/>
      <c r="BV232" s="178" t="n"/>
      <c r="BW232" s="178" t="n"/>
      <c r="BX232" s="178" t="n"/>
      <c r="BY232" s="178" t="n"/>
      <c r="BZ232" s="178" t="n"/>
      <c r="CA232" s="178" t="n"/>
      <c r="CB232" s="178" t="n"/>
      <c r="CC232" s="178" t="n"/>
      <c r="CD232" s="178" t="n"/>
      <c r="CE232" s="178" t="n"/>
      <c r="CF232" s="178" t="n"/>
      <c r="CG232" s="178" t="n"/>
      <c r="CH232" s="178" t="n"/>
      <c r="CI232" s="178" t="n"/>
      <c r="CJ232" s="178" t="n"/>
      <c r="CK232" s="53" t="n"/>
      <c r="CL232" s="178" t="n"/>
      <c r="CM232" s="178" t="n"/>
      <c r="CN232" s="60" t="n"/>
      <c r="CO232" s="177" t="n"/>
      <c r="CP232" s="178" t="n"/>
      <c r="CQ232" s="60" t="n"/>
      <c r="CR232" s="177" t="n"/>
      <c r="CS232" s="178" t="n"/>
      <c r="CT232" s="59" t="n"/>
      <c r="CU232" s="178" t="n"/>
      <c r="CV232" s="59" t="n"/>
      <c r="CW232" s="178" t="n"/>
      <c r="CX232" s="59" t="n"/>
      <c r="CY232" s="178" t="n"/>
      <c r="CZ232" s="178" t="n"/>
      <c r="DA232" s="178" t="n"/>
      <c r="DB232" s="53" t="n"/>
      <c r="DC232" s="178" t="n"/>
      <c r="DD232" s="178" t="n"/>
      <c r="DE232" s="178" t="n"/>
      <c r="DF232" s="178" t="n"/>
      <c r="DG232" s="178" t="n"/>
      <c r="DH232" s="178" t="n"/>
      <c r="DI232" s="178" t="n"/>
      <c r="DJ232" s="178" t="n"/>
      <c r="DK232" s="178" t="n"/>
      <c r="DL232" s="178" t="n"/>
      <c r="DM232" s="178" t="n"/>
      <c r="DN232" s="177" t="n"/>
      <c r="DO232" s="177" t="n"/>
      <c r="DP232" s="177" t="n"/>
      <c r="DQ232" s="76">
        <f>IF(AND(DS232,DP232&lt;&gt;""),
CONCATENATE(DT232,DU232,DV232,DW232,DX232,DY232,DZ232,EA232,EB232,EC232,ED232,EE232,EF232,EG232,EH232,EI232,EJ232,EK232,EL232,EM232,EN232,EO232,EP232,EQ232,ES232,ET232,EU232,EV232,EW232,EX232,EY232,EZ232,FA232,FC232,FD232,FF232,FG232,FI232,FJ232,FL232,FM232,FO232,FP232,FR232,FS232,FU232,FV232,FX232,FY232,GA232,GB232,GD232,GE232,GF232,GH232,GI232,GJ232,GL232,GM232,GN232,GP232,GQ232,GS232,GT232,GU232,GV232,GW232,GX232,GY232,GZ232,HA232,HB232,HC232,HD232,HE232,HF232,HG232,HH232,HI232,HJ232,HK232,HL232,HM232,HN232,HO232,HQ232,HR232,HS232,HT232,HU232,HV232,HW232,HX232,HY232,IA232,IB232,IC232,ID232,IF232,IG232,IH232,II232,IK232,IL232,IM232,IN232,IO232,IP232,IQ232,IR232,IS232,IT232,IU232,IV232,IW232,IX232,IY232,IZ232),
""
)</f>
        <v/>
      </c>
      <c r="DR232" s="53" t="n"/>
      <c r="DS232" s="46">
        <f>CONCATENATE(D232,$E232,$F232,$G232,H232,$I232,$J232,K232,$L232,$M232,N232,$O232,$P232,$Q232,$R232,$S232,T232,$U232,$V232,$W232,$X232,$Y232,$Z232,$AA232,AB232,AC232,AD232,$AE232,$AF232,$AG232,AH232,AI232,AJ232,AK232,AL232,AM232,AN232,AO232,AP232,AQ232,AR232,AS232,AT232,AU232,AV232,AW232,AX232,AY232,AZ232,BA232,BB232,BC232,BD232,BE232,BF232,BG232,BH232,BI232,BJ232,BK232,BL232,BM232,BN232,BO232,BP232,BQ232,BR232,BS232,BT232,BU232,BV232,BW232,BX232,BY232,BZ232,CA232,CB232,CC232,CD232,CE232,CF232,CG232,CH232,CI232,CJ232,CK232,CL232,CM232,$CN232,$CO232,CP232,$CQ232,$CR232,CS232,CT232,CU232,CV232,CW232,CX232,CY232,CZ232,DA232,DB232,DC232,DD232,DE232,DF232,DG232,DH232,DI232,DJ232,DK232,DL232,DM232,$DN232,$DO232,$DP232,DR232)&lt;&gt;""</f>
        <v/>
      </c>
      <c r="DT232" s="46">
        <f>IF(AND($DS232,$E$4&lt;&gt;""),
IF(LEFT($E$4,2) = "1.",
IF(D232&lt;&gt;"","El CUNE sólo se envía en operaciones de novedad o ajuste. ",""),
IF(D232="","Debes escribir un CUNE válido para realizar operaciones de novedad o ajuste. ","")),
""
)</f>
        <v/>
      </c>
      <c r="DU232" s="46">
        <f>IF($DS232,
IF(E232="","Debes seleccionar el tipo de documento del empleado. ",
IF(_xlfn.IFNA(VLOOKUP(E232,TIPO_DE_DOCUMENTO,1,FALSE),-1)=-1,"El tipo de documento no es válido (por favor seleccionarlo de la lista). ","")
)
)</f>
        <v/>
      </c>
      <c r="DV232" s="46">
        <f>IF($DS232,
IF(F232="","Debes escribir el número de documento del empleado. ","")
)</f>
        <v/>
      </c>
      <c r="DW232" s="46">
        <f>IF($DS232,
IF(G232="","Debes escribir el primer nombre del empleado. ","")
)</f>
        <v/>
      </c>
      <c r="DY232" s="46">
        <f>IF($DS232,
IF(I232="","Debes escribir el primer apellido del empleado. ","")
)</f>
        <v/>
      </c>
      <c r="DZ232" s="46">
        <f>IF($DS232,
IF(J232="","Debes escribir el segundo apellido del empleado. ","")
)</f>
        <v/>
      </c>
      <c r="EB232" s="46">
        <f>IF($DS232,
IF(L232="","Debes escribir la fecha de ingreso del empleado. ",
IF(ISERR(DATE(YEAR(L232),MONTH(L232),DAY(L232))), "El valor ingresado en fecha de ingreso no tiene un formato válido. ","")
)
)</f>
        <v/>
      </c>
      <c r="EC232" s="46">
        <f>IF($DS232,
IF(M232="","Debes escribir el tiempo laborado. ",
IF( IFERROR(INT(M232),1.1) &lt;&gt; IFERROR(_xlfn.NUMBERVALUE(M232),1), "El valor de los días trabajados debe ser un número entero. ", "")
)
)</f>
        <v/>
      </c>
      <c r="ED232" s="46">
        <f>IF($DS232,
IF( AND(N232&lt;&gt;"", ISERR(DATE(YEAR(N232),MONTH(N232),DAY(N232))) ), "El valor ingresado en fecha de ingreso no tiene un formato válido. ",
IF( AND(N232&lt;&gt;"", $E$6&lt;&gt;"", DATE(YEAR(N232), MONTH(N232), 1) &lt;&gt; IFERROR(DATE(MID($E$6, 1, 4), MID($E$6, 6, 2),1), "1/1/1900") ), "La fecha de retiro debe estar dentro del período liquidado. ", "")
)
)</f>
        <v/>
      </c>
      <c r="EE232" s="46">
        <f>IF($DS232,
IF(O232="","Debes seleccionar el tipo de trabajador. ",
IF(_xlfn.IFNA(VLOOKUP(O232,TIPO_DE_TRABAJADOR,1,FALSE),-1)=-1,"El tipo de trabajador no es válido (por favor seleccionarlo de la lista). ","")
)
)</f>
        <v/>
      </c>
      <c r="EF232" s="46">
        <f>IF($DS232,
IF(P232="","Debes seleccionar si es un trabajador dependiente pensionado por vejez. ",
IF(_xlfn.IFNA(VLOOKUP(P232,SUBTIPO_DE_TRABAJADOR,1,FALSE),-1)=-1,"El tipo de trabajador dependiente pensionado por vejez no es válido (por favor seleccionarlo de la lista). ","")
)
)</f>
        <v/>
      </c>
      <c r="EG232" s="46">
        <f>IF($DS232,
IF(Q232="","Debes seleccionar el tipo de contrato del trabajador. ",
IF(_xlfn.IFNA(VLOOKUP(Q232,TIPO_DE_CONTRATO,1,FALSE),-1)=-1,"El tipo de contrato del trabajador no es válido (por favor seleccionarlo de la lista). ","")
)
)</f>
        <v/>
      </c>
      <c r="EH232" s="46">
        <f>IF($DS232,
IF(R232="","Debes seleccionar si es un salario integral. ",
IF(_xlfn.IFNA(VLOOKUP(R232,SI_NO,1,FALSE),-1)=-1,"Valor no válido para salario integral (por favor seleccionarlo de la lista). ","")
)
)</f>
        <v/>
      </c>
      <c r="EI232" s="46">
        <f>IF($DS232,
IF(S232="","Debes seleccionar si el trabajador realiza actividades de riesgo. ",
IF(_xlfn.IFNA(VLOOKUP(S232,SI_NO,1,FALSE),-1)=-1,"Valor no válido para actividad de alto riesgo (por favor seleccionarlo de la lista). ","")
)
)</f>
        <v/>
      </c>
      <c r="EK232" s="46">
        <f>IF($DS232,
IF(U232="","Debes escribir el código del municipio de residencia del trabajador. ",
IF(_xlfn.IFNA(VLOOKUP(U232,MUNICIPIO,1,FALSE),-1)=-1,"El municipio de residencia del trabajador es inválido (por favor seleccionarlo de la lista). ","")
)
)</f>
        <v/>
      </c>
      <c r="EL232" s="46">
        <f>IF($DS232,
IF(V232="","Debes escribir el la dirección de residendia del trabajador. ","")
)</f>
        <v/>
      </c>
      <c r="EM232" s="46">
        <f>IF($DS232,
IF(W232="","Debes escribir la fecha de inicio de la liquidación. ",
IF(ISERR(DATE(YEAR(W232),MONTH(W232),DAY(W232))),"El valor ingresado en fecha de inicio de liquidación no tiene un formato válido. ",
IF( AND($E$6&lt;&gt;"", DATE(YEAR(W232), MONTH(W232), 1) &lt;&gt; IFERROR(DATE(MID($E$6, 1, 4), MID($E$6, 6, 2),1), "1/1/1900") ), "La fecha de inicio de la liquidación debe estar dentro del período liquidado. ", "")
)
)
)</f>
        <v/>
      </c>
      <c r="EN232" s="46">
        <f>IF($DS232,
IF(X232="","Debes escribir la fecha de fin de la liquidación. ",
IF(ISERR(DATE(YEAR(X232),MONTH(X232),DAY(X232))),"El valor ingresado en fecha de fin de liquidación no tiene un formato válido. ",
IF( AND($E$6&lt;&gt;"", DATE(YEAR(X232), MONTH(X232), 1) &lt;&gt; IFERROR(DATE(MID($E$6, 1, 4), MID($E$6, 6, 2),1), "1/1/1900") ), "La fecha de fin de la liquidación debe estar dentro del período liquidado. ", "")
)
)
)</f>
        <v/>
      </c>
      <c r="EO232" s="46">
        <f>IF($DS232,
IF(Y232="","Debes escribir la frecuencia de pago del trabajador. ",
IF(_xlfn.IFNA(VLOOKUP(Y232,PERÍODO_DE_NÓMINA,1,FALSE),-1)=-1,"La frecuencia de pago es inválida (por favor seleccionarlo de la lista). ","")
)
)</f>
        <v/>
      </c>
      <c r="EP232" s="46">
        <f>IF($DS232,
IF(Z232="","Debes escribir la fecha de pago. ",
IF(ISERR(DATE(YEAR(Z232),MONTH(Z232),DAY(Z232))), "El valor ingresado en fecha de pago no tiene un formato válido. ","")
)
)</f>
        <v/>
      </c>
      <c r="EQ232" s="46">
        <f>IF($DS232,
IF(AA232="","Debes escribir el medio de pago. ",
IF(_xlfn.IFNA(VLOOKUP(AA232,MEDIOS_DE_PAGO,1,FALSE),-1)=-1,"El medio de pago es inválido (por favor seleccionarlo de la lista). ","")
)
)</f>
        <v/>
      </c>
      <c r="ER232" s="46">
        <f>OR(AA232='Tablas '!$T$4,AA232='Tablas '!$T$7,AA232='Tablas '!$T$8,AA232='Tablas '!$T$11)</f>
        <v/>
      </c>
      <c r="ES232" s="46">
        <f>IF(AND($DS232,ER232),
IF(AB232="","Debes escribir la entidad bancaria. ",""),
""
)</f>
        <v/>
      </c>
      <c r="ET232" s="46">
        <f>IF(AND($DS232,ER232),
IF(AC232="","Debes escribir el tipo de cuenta bancaria. ",
IF(_xlfn.IFNA(VLOOKUP(AC232,TIPO_DE_CUENTA,1,FALSE),-1)=-1,"El tipo de cuenta bancaria es inválida (por favor seleccionarlo de la lista). ","")
),
""
)</f>
        <v/>
      </c>
      <c r="EU232" s="46">
        <f>IF(AND($DS232,ER232),
IF(AD232="","Debes escribir el número de cuenta bancaria. ",""),
""
)</f>
        <v/>
      </c>
      <c r="EV232" s="46">
        <f>IF($DS232,
IF(AE232="","Debes escribir el valor del sueldo básico. ",
IF( ISERR(_xlfn.NUMBERVALUE(AE232)), "El valor del sueldo básico debe ser un número válido. ", "")
)
)</f>
        <v/>
      </c>
      <c r="EW232" s="46">
        <f>IF($DS232,
IF(AF232="","Debes escribir el número de días trabajados. ",
IF( IFERROR(INT(AF232),1.1) &lt;&gt; IFERROR(_xlfn.NUMBERVALUE(AF232),1), "La cantidad de días trabajados debe ser un número entero. ", "")
)
)</f>
        <v/>
      </c>
      <c r="EX232" s="46">
        <f>IF($DS232,
IF(AG232="","Debes escribir el valor del sueldo trabajado. ",
IF( ISERR(_xlfn.NUMBERVALUE(AG232)), "El valor del sueldo trabajado debe ser un número válido. ", "")
)
)</f>
        <v/>
      </c>
      <c r="EY232" s="46">
        <f>IF($DS232,
IF( AND(AH232&lt;&gt;"", ISERR(_xlfn.NUMBERVALUE(AH232))), "El valor del auxilio de transporte debe ser un número válido. ", "")
)</f>
        <v/>
      </c>
      <c r="EZ232" s="46">
        <f>IF($DS232,
IF( AND(AI232&lt;&gt;"", ISERR(_xlfn.NUMBERVALUE(AI232))), "El valor de viáticos salariales debe ser un número válido. ", "")
)</f>
        <v/>
      </c>
      <c r="FA232" s="46">
        <f>IF($DS232,
IF( AND(AJ232&lt;&gt;"", ISERR(_xlfn.NUMBERVALUE(AJ232))), "El valor de viáticos NO salariales debe ser un número válido. ", "")
)</f>
        <v/>
      </c>
      <c r="FB232" s="46">
        <f>CONCATENATE(AK232,AL232)&lt;&gt;""</f>
        <v/>
      </c>
      <c r="FC232" s="46">
        <f>IF(AND($DS232,FB232),
IF(AK232="","Debes escribir el número de horas extras diurnas. ",
IF( IFERROR(INT(AK232),1.1) &lt;&gt; IFERROR(_xlfn.NUMBERVALUE(AK232),1), "La cantidad de horas extras diurnas debe ser un número entero. ", "")
),
""
)</f>
        <v/>
      </c>
      <c r="FD232" s="46">
        <f>IF(AND($DS232,FB232),
IF(AL232="","Debes escribir el valor de las horas extras diurnas. ",
IF( ISERR(_xlfn.NUMBERVALUE(AL232)), "El valor de las horas extras duirnas debe ser un número válido. ", "")
),
""
)</f>
        <v/>
      </c>
      <c r="FE232" s="46">
        <f>CONCATENATE(AM232,AN232)&lt;&gt;""</f>
        <v/>
      </c>
      <c r="FF232" s="46">
        <f>IF(AND($DS232,FE232),
IF(AM232="","Debes escribir el número de horas extras nocturnas. ",
IF( IFERROR(INT(AM232),1.1) &lt;&gt; IFERROR(_xlfn.NUMBERVALUE(AM232),1), "La cantidad de horas extras nocturnas debe ser un número entero. ", "")
),
""
)</f>
        <v/>
      </c>
      <c r="FG232" s="46">
        <f>IF(AND($DS232,FE232),
IF(AN232="","Debes escribir el valor de las horas extras nocturnas. ",
IF( ISERR(_xlfn.NUMBERVALUE(AN232)), "El valor de las horas extras nocturnas debe ser un número válido. ", "")
),
""
)</f>
        <v/>
      </c>
      <c r="FH232" s="46">
        <f>CONCATENATE(AO232,AP232)&lt;&gt;""</f>
        <v/>
      </c>
      <c r="FI232" s="46">
        <f>IF(AND($DS232,FH232),
IF(AO232="","Debes escribir el número de horas extras diurnas dominicales y festivas. ",
IF( IFERROR(INT(AO232),1.1) &lt;&gt; IFERROR(_xlfn.NUMBERVALUE(AO232),1), "La cantidad de horas extras diurnas dominicales y festivas debe ser un número entero. ", "")
),
""
)</f>
        <v/>
      </c>
      <c r="FJ232" s="46">
        <f>IF(AND($DS232,FH232),
IF(AP232="","Debes escribir el valor de las horas extras diurnas dominicales y festivas. ",
IF( ISERR(_xlfn.NUMBERVALUE(AP232)), "El valor de las horas extras diurnas dominicales y festivas debe ser un número válido. ", "")
),
""
)</f>
        <v/>
      </c>
      <c r="FK232" s="46">
        <f>CONCATENATE(AQ232,AR232)&lt;&gt;""</f>
        <v/>
      </c>
      <c r="FL232" s="46">
        <f>IF(AND($DS232,FK232),
IF(AQ232="","Debes escribir el número de horas extras nocturnas dominicales y festivas. ",
IF( IFERROR(INT(AQ232),1.1) &lt;&gt; IFERROR(_xlfn.NUMBERVALUE(AQ232),1), "La cantidad de horas extras nocturnas dominicales y festivas debe ser un número entero. ", "")
),
""
)</f>
        <v/>
      </c>
      <c r="FM232" s="46">
        <f>IF(AND($DS232,FK232),
IF(AR232="","Debes escribir el valor de las horas extras nocturnas dominicales y festivas. ",
IF( ISERR(_xlfn.NUMBERVALUE(AR232)), "El valor de las horas extras nocturnas dominicales y festivas debe ser un número válido. ", "")
),
""
)</f>
        <v/>
      </c>
      <c r="FN232" s="46">
        <f>CONCATENATE(AS232,AT232)&lt;&gt;""</f>
        <v/>
      </c>
      <c r="FO232" s="46">
        <f>IF(AND($DS232,FN232),
IF(AS232="","Debes escribir el número de horas recargo nocturno. ",
IF( IFERROR(INT(AS232),1.1) &lt;&gt; IFERROR(_xlfn.NUMBERVALUE(AS232),1), "La cantidad de horas recargo nocturno debe ser un número entero. ", "")
),
""
)</f>
        <v/>
      </c>
      <c r="FP232" s="46">
        <f>IF(AND($DS232,FN232),
IF(AT232="","Debes escribir el valor de las horas recargo nocturno. ",
IF( ISERR(_xlfn.NUMBERVALUE(AT232)), "El valor de las horas recargo nocturno debe ser un número válido. ", "")
),
""
)</f>
        <v/>
      </c>
      <c r="FQ232" s="46">
        <f>CONCATENATE(AU232,AV232)&lt;&gt;""</f>
        <v/>
      </c>
      <c r="FR232" s="46">
        <f>IF(AND($DS232,FQ232),
IF(AU232="","Debes escribir el número de horas recargo diurno dominical y festivo. ",
IF( IFERROR(INT(AU232),1.1) &lt;&gt; IFERROR(_xlfn.NUMBERVALUE(AU232),1), "La cantidad de horas recargo diurno dominical y festivo debe ser un número entero. ", "")
),
""
)</f>
        <v/>
      </c>
      <c r="FS232" s="46">
        <f>IF(AND($DS232,FQ232),
IF(AV232="","Debes escribir el valor de las horas recargo diurno dominical y festivo. ",
IF( ISERR(_xlfn.NUMBERVALUE(AV232)), "El valor de las horas recargo diurno dominical y festivo debe ser un número válido. ", "")
),
""
)</f>
        <v/>
      </c>
      <c r="FT232" s="46">
        <f>CONCATENATE(AW232,AX232)&lt;&gt;""</f>
        <v/>
      </c>
      <c r="FU232" s="46">
        <f>IF(AND($DS232,FT232),
IF(AW232="","Debes escribir el número de horas recargo nocturno dominical y festivo. ",
IF( IFERROR(INT(AW232),1.1) &lt;&gt; IFERROR(_xlfn.NUMBERVALUE(AW232),1), "La cantidad de horas recargo nocturno dominical y festivo debe ser un número entero. ", "")
),
""
)</f>
        <v/>
      </c>
      <c r="FV232" s="46">
        <f>IF(AND($DS232,FT232),
IF(AX232="","Debes escribir el valor de las horas recargo nocturno dominical y festivo. ",
IF( ISERR(_xlfn.NUMBERVALUE(AX232)), "El valor de las horas recargo nocturno dominical y festivo debe ser un número válido. ", "")
),
""
)</f>
        <v/>
      </c>
      <c r="FW232" s="46">
        <f>CONCATENATE(AY232,AZ232)&lt;&gt;""</f>
        <v/>
      </c>
      <c r="FX232" s="46">
        <f>IF(AND($DS232,FW232),
IF(AY232="","Debes escribir el número de días de vacaciones comunes. ",
IF( IFERROR(INT(AY232),1.1) &lt;&gt; IFERROR(_xlfn.NUMBERVALUE(AY232),1), "La cantidad de días de vacaciones comunes debe ser un número entero. ", "")
),
""
)</f>
        <v/>
      </c>
      <c r="FY232" s="46">
        <f>IF(AND($DS232,FW232),
IF(AZ232="","Debes escribir el valor de las vacaciones comunes. ",
IF( ISERR(_xlfn.NUMBERVALUE(AZ232)), "El valor de las vacaciones comunes debe ser un número válido. ", "")
),
""
)</f>
        <v/>
      </c>
      <c r="FZ232" s="46">
        <f>CONCATENATE(BA232,BB232)&lt;&gt;""</f>
        <v/>
      </c>
      <c r="GA232" s="46">
        <f>IF(AND($DS232,FZ232),
IF(BA232="","Debes escribir el número de días de vacaciones compensadas. ",
IF( IFERROR(INT(BA232),1.1) &lt;&gt; IFERROR(_xlfn.NUMBERVALUE(BA232),1), "La cantidad de días de vacaciones compensadas debe ser un número entero. ", "")
),
""
)</f>
        <v/>
      </c>
      <c r="GB232" s="46">
        <f>IF(AND($DS232,FZ232),
IF(BB232="","Debes escribir el valor de las vacaciones compensadas. ",
IF( ISERR(_xlfn.NUMBERVALUE(BB232)), "El valor de las vacaciones compensadas debe ser un número válido. ", "")
),
""
)</f>
        <v/>
      </c>
      <c r="GC232" s="46">
        <f>CONCATENATE(BC232,BD232)&lt;&gt;""</f>
        <v/>
      </c>
      <c r="GD232" s="46">
        <f>IF(AND($DS232,GC232),
IF(BC232="","Debes escribir el número de días de prima salarial. ",
IF( IFERROR(INT(BC232),1.1) &lt;&gt; IFERROR(_xlfn.NUMBERVALUE(BC232),1), "La cantidad de días de prima salarial debe ser un número entero. ", "")
),
""
)</f>
        <v/>
      </c>
      <c r="GE232" s="46">
        <f>IF(AND($DS232,GC232),
IF(BD232="","Debes escribir el valor de los días de prima salarial. ",
IF( ISERR(_xlfn.NUMBERVALUE(BD232)), "El valor de los días de prima salarial debe ser un número válido. ", "")
),
""
)</f>
        <v/>
      </c>
      <c r="GF232" s="46">
        <f>IF($DS232,
IF( AND(BE232&lt;&gt;"", ISERR(_xlfn.NUMBERVALUE(BE232))), "El valor de la prima NO saliarial debe ser un número válido. ", "")
)</f>
        <v/>
      </c>
      <c r="GG232" s="46">
        <f>CONCATENATE(BF232,BG232,BH232)&lt;&gt;""</f>
        <v/>
      </c>
      <c r="GH232" s="46">
        <f>IF(AND($DS232,GG232),
IF(BF232="","Debes escribir el valor de las cesantías. ",
IF( ISERR(_xlfn.NUMBERVALUE(BF232)), "El valor de las cesantías debe ser un número válido. ", "")
),
""
)</f>
        <v/>
      </c>
      <c r="GI232" s="46">
        <f>IF(AND($DS232,GG232),
IF(BG232="","Debes escribir el % de cesantías. ",
IF( ISERR(_xlfn.NUMBERVALUE(BG232)), "El % de cesantías debe ser un número válido. ", "")
),
""
)</f>
        <v/>
      </c>
      <c r="GJ232" s="46">
        <f>IF(AND($DS232,GG232),
IF(BH232="","Debes escribir el valor de intereses de cesantías. ",
IF( ISERR(_xlfn.NUMBERVALUE(BH232)), "El valor de intereses de cesantías debe ser un número válido. ", "")
),
""
)</f>
        <v/>
      </c>
      <c r="GK232" s="46">
        <f>CONCATENATE(BI232,BJ232,BK232)&lt;&gt;""</f>
        <v/>
      </c>
      <c r="GL232" s="46">
        <f>IF(AND($DS232,GK232),
IF(BI232="","Debes escribir el número de días de incapacidad. ",
IF( IFERROR(INT(BI232),1.1) &lt;&gt; IFERROR(_xlfn.NUMBERVALUE(BI232),1), "La cantidad de días de incapacidad debe ser un número entero. ", "")
),
""
)</f>
        <v/>
      </c>
      <c r="GM232" s="46">
        <f>IF(AND($DS232,GK232),
IF(BJ232="","Debes escribir el tipo de incapacidad. ",
IF(_xlfn.IFNA(VLOOKUP(BJ232,TIPO_DE_INCAPACIDAD,1,FALSE),-1)=-1,"El tipo de incapacidad es inválida (por favor seleccionarlo de la lista). ","")
),
""
)</f>
        <v/>
      </c>
      <c r="GN232" s="46">
        <f>IF(AND($DS232,GK232),
IF(BK232="","Debes escribir el valor de la incapacidad. ",
IF( ISERR(_xlfn.NUMBERVALUE(BK232)), "El valor de la incapacidad debe ser un número válido. ", "")
),
""
)</f>
        <v/>
      </c>
      <c r="GO232" s="46">
        <f>CONCATENATE(BL232,BM232)&lt;&gt;""</f>
        <v/>
      </c>
      <c r="GP232" s="46">
        <f>IF(AND($DS232,GO232),
IF(BL232="","Debes escribir el número de días de licencia de maternidad o paternidad. ",
IF( IFERROR(INT(BL232),1.1) &lt;&gt; IFERROR(_xlfn.NUMBERVALUE(BL232),1), "La cantidad de días de licencia de maternidad o paternidad debe ser un número entero. ", "")
),
""
)</f>
        <v/>
      </c>
      <c r="GQ232" s="46">
        <f>IF(AND($DS232,GO232),
IF(BM232="","Debes escribir el valor de la licencia de maternidad o paternidad. ",
IF( ISERR(_xlfn.NUMBERVALUE(BM232)), "El valor de la licencia de maternidad o paternidad debe ser un número válido. ", "")
),
""
)</f>
        <v/>
      </c>
      <c r="GR232" s="46">
        <f>CONCATENATE(BN232,BO232)&lt;&gt;""</f>
        <v/>
      </c>
      <c r="GS232" s="46">
        <f>IF(AND($DS232,GR232),
IF(BN232="","Debes escribir el número de días de licencia remunerada. ",
IF( IFERROR(INT(BN232),1.1) &lt;&gt; IFERROR(_xlfn.NUMBERVALUE(BN232),1), "La cantidad de días de licencia remunerada debe ser un número entero. ", "")
),
""
)</f>
        <v/>
      </c>
      <c r="GT232" s="46">
        <f>IF(AND($DS232,GR232),
IF(BO232="","Debes escribir el valor de la licencia remunerada. ",
IF( ISERR(_xlfn.NUMBERVALUE(BO232)), "El valor de la licencia remunerada debe ser un número válido. ", "")
),
""
)</f>
        <v/>
      </c>
      <c r="GU232" s="46">
        <f>IF($DS232,
IF( AND(BP232&lt;&gt;"", ISERR(_xlfn.NUMBERVALUE(BP232))), "El valor de la licencia NO remunerada debe ser un número válido. ", "")
)</f>
        <v/>
      </c>
      <c r="GV232" s="46">
        <f>IF($DS232,
IF( AND(BQ232&lt;&gt;"", ISERR(_xlfn.NUMBERVALUE(BQ232))), "El valor de auxilios salariales debe ser un número válido. ", "")
)</f>
        <v/>
      </c>
      <c r="GW232" s="46">
        <f>IF($DS232,
IF( AND(BR232&lt;&gt;"", ISERR(_xlfn.NUMBERVALUE(BR232))), "El valor de auxilios NO salariales debe ser un número válido. ", "")
)</f>
        <v/>
      </c>
      <c r="GX232" s="46">
        <f>IF($DS232,
IF( AND(BS232&lt;&gt;"", ISERR(_xlfn.NUMBERVALUE(BS232))), "El valor de bonos salariales debe ser un número válido. ", "")
)</f>
        <v/>
      </c>
      <c r="GY232" s="46">
        <f>IF($DS232,
IF( AND(BT232&lt;&gt;"", ISERR(_xlfn.NUMBERVALUE(BT232))), "El valor de bonos NO salariales debe ser un número válido. ", "")
)</f>
        <v/>
      </c>
      <c r="GZ232" s="46">
        <f>IF($DS232,
IF( AND(BU232&lt;&gt;"", ISERR(_xlfn.NUMBERVALUE(BU232))), "El valor de bonos salariales de alimentación debe ser un número válido. ", "")
)</f>
        <v/>
      </c>
      <c r="HA232" s="46">
        <f>IF($DS232,
IF( AND(BV232&lt;&gt;"", ISERR(_xlfn.NUMBERVALUE(BV232))), "El valor de bonos NO salariales de alimentación debe ser un número válido. ", "")
)</f>
        <v/>
      </c>
      <c r="HB232" s="46">
        <f>IF($DS232,
IF( AND(BW232&lt;&gt;"", ISERR(_xlfn.NUMBERVALUE(BW232))), "El valor de bonificaciones salariales debe ser un número válido. ", "")
)</f>
        <v/>
      </c>
      <c r="HC232" s="46">
        <f>IF($DS232,
IF( AND(BX232&lt;&gt;"", ISERR(_xlfn.NUMBERVALUE(BX232))), "El valor de bonificaciones NO salariales debe ser un número válido. ", "")
)</f>
        <v/>
      </c>
      <c r="HD232" s="46">
        <f>IF($DS232,
IF( AND(BY232&lt;&gt;"", ISERR(_xlfn.NUMBERVALUE(BY232))), "El valor de compensaciones ordinarias debe ser un número válido. ", "")
)</f>
        <v/>
      </c>
      <c r="HE232" s="46">
        <f>IF($DS232,
IF( AND(BZ232&lt;&gt;"", ISERR(_xlfn.NUMBERVALUE(BZ232))), "El valor de compensaciones extraordinarias debe ser un número válido. ", "")
)</f>
        <v/>
      </c>
      <c r="HF232" s="46">
        <f>IF($DS232,
IF( AND(CA232&lt;&gt;"", ISERR(_xlfn.NUMBERVALUE(CA232))), "El valor de comisiones debe ser un número válido. ", "")
)</f>
        <v/>
      </c>
      <c r="HG232" s="46">
        <f>IF($DS232,
IF( AND(CB232&lt;&gt;"", ISERR(_xlfn.NUMBERVALUE(CB232))), "El valor de ausencia por huega debe ser un número válido. ", "")
)</f>
        <v/>
      </c>
      <c r="HH232" s="46">
        <f>IF($DS232,
IF( AND(CC232&lt;&gt;"", ISERR(_xlfn.NUMBERVALUE(CC232))), "El valor de anticipos debe ser un número válido. ", "")
)</f>
        <v/>
      </c>
      <c r="HI232" s="46">
        <f>IF($DS232,
IF( AND(CD232&lt;&gt;"", ISERR(_xlfn.NUMBERVALUE(CD232))), "El valor de pagos a terceros debe ser un número válido. ", "")
)</f>
        <v/>
      </c>
      <c r="HJ232" s="46">
        <f>IF($DS232,
IF( AND(CE232&lt;&gt;"", ISERR(_xlfn.NUMBERVALUE(CE232))), "El valor de dotación debe ser un número válido. ", "")
)</f>
        <v/>
      </c>
      <c r="HK232" s="46">
        <f>IF($DS232,
IF( AND(CF232&lt;&gt;"", ISERR(_xlfn.NUMBERVALUE(CF232))), "El valor de apoyo sostenibilidad debe ser un número válido. ", "")
)</f>
        <v/>
      </c>
      <c r="HL232" s="46">
        <f>IF($DS232,
IF( AND(CG232&lt;&gt;"", ISERR(_xlfn.NUMBERVALUE(CG232))), "El valor de teletrabajo debe ser un número válido. ", "")
)</f>
        <v/>
      </c>
      <c r="HM232" s="46">
        <f>IF($DS232,
IF( AND(CH232&lt;&gt;"", ISERR(_xlfn.NUMBERVALUE(CH232))), "El valor de bonificación de retiro debe ser un número válido. ", "")
)</f>
        <v/>
      </c>
      <c r="HN232" s="46">
        <f>IF($DS232,
IF( AND(CI232&lt;&gt;"", ISERR(_xlfn.NUMBERVALUE(CI232))), "El valor de indemnización de retiro debe ser un número válido. ", "")
)</f>
        <v/>
      </c>
      <c r="HO232" s="46">
        <f>IF($DS232,
IF( AND(CJ232&lt;&gt;"", ISERR(_xlfn.NUMBERVALUE(CJ232))), "El valor de reintegros debe ser un número válido. ", "")
)</f>
        <v/>
      </c>
      <c r="HP232" s="46">
        <f>CONCATENATE(CK232,CL232,CM232)&lt;&gt;""</f>
        <v/>
      </c>
      <c r="HQ232" s="46">
        <f>IF(AND($DS232,HP232),
IF(CK232="","Debes escribir la descripción de otro concepto no categorizado. ",""),
""
)</f>
        <v/>
      </c>
      <c r="HR232" s="46">
        <f>IF(AND($DS232,HP232),
IF(CONCATENATE(CL232,CM232)="","Debes escribir al menos un valor de concepto no categorizado (salarial o no salarial). ",
IF(ISERR(_xlfn.NUMBERVALUE(CL232)),"El valor salarial concepto no categorizado debe ser un número válido. ","")
),
""
)</f>
        <v/>
      </c>
      <c r="HS232" s="46">
        <f>IF(AND($DS232,HP232),
IF(CONCATENATE(CL232,CM232)="","Debes escribir al menos un valor de concepto no categorizado (salarial o no salarial). ",
IF(ISERR(_xlfn.NUMBERVALUE(CM232)),"El valor NO salarial concepto no categorizado debe ser un número válido. ","")
),
""
)</f>
        <v/>
      </c>
      <c r="HT232" s="46">
        <f>IF($DS232,
IF(CN232="","Debes escribir el porcentaje del aporte a salud. ",
IF( ISERR(_xlfn.NUMBERVALUE(CN232)), "El valor del porcentaje del aporte a salud debe ser un número válido. ", "")
)
)</f>
        <v/>
      </c>
      <c r="HU232" s="46">
        <f>IF($DS232,
IF(CO232="","Debes escribir el valor del aporte a salud. ",
IF( ISERR(_xlfn.NUMBERVALUE(CO232)), "El valor del aporte a salud debe ser un número válido. ", "")
)
)</f>
        <v/>
      </c>
      <c r="HV232" s="46">
        <f>IF($DS232,
IF( AND(CP232&lt;&gt;"", ISERR(_xlfn.NUMBERVALUE(CP232))), "El valor plan complementario debe ser un número válido. ", "")
)</f>
        <v/>
      </c>
      <c r="HW232" s="46">
        <f>IF($DS232,
IF(CQ232="","Debes escribir el porcentaje del aporte a pensión. ",
IF( ISERR(_xlfn.NUMBERVALUE(CQ232)), "El valor del porcentaje del aporte a pensión debe ser un número válido. ", "")
)
)</f>
        <v/>
      </c>
      <c r="HX232" s="46">
        <f>IF($DS232,
IF(CR232="","Debes escribir el valor del aporte a pensión. ",
IF( ISERR(_xlfn.NUMBERVALUE(CR232)), "El valor del aporte a salud debe ser un número válido. ", "")
)
)</f>
        <v/>
      </c>
      <c r="HY232" s="46">
        <f>IF($DS232,
IF( AND(CS232&lt;&gt;"", ISERR(_xlfn.NUMBERVALUE(CS232))), "El valor pensión voluntaria debe ser un número válido. ", "")
)</f>
        <v/>
      </c>
      <c r="HZ232" s="46">
        <f>CONCATENATE(CT232,CU232,CV232,CW232)&lt;&gt;""</f>
        <v/>
      </c>
      <c r="IA232" s="46">
        <f>IF(AND($DS232,HZ232),
IF(CT232="","Debes escribir el % del fondo de seguridad pensional. ",
IF( ISERR(_xlfn.NUMBERVALUE(CT232)), "El % del fondo de seguridad debe ser un número válido. ", "")
),
""
)</f>
        <v/>
      </c>
      <c r="IB232" s="46">
        <f>IF(AND($DS232,HZ232),
IF(CU232="","Debes escribir el valor del aporte al fondo de solidaridad pensional. ",
IF( ISERR(_xlfn.NUMBERVALUE(CU232)), "El valor del aporte al fondo de solidaridad pensional debe ser un número válido. ", "")
),
""
)</f>
        <v/>
      </c>
      <c r="IC232" s="46">
        <f>IF(AND($DS232,HZ232),
IF(CV232="","Debes escribir el % del fondo de subsistencia. ",
IF( ISERR(_xlfn.NUMBERVALUE(CV232)), "El % del fondo de subsistencia debe ser un número válido. ", "")
),
""
)</f>
        <v/>
      </c>
      <c r="ID232" s="46">
        <f>IF(AND($DS232,HZ232),
IF(CW232="","Debes escribir el valor del fondo de subsistencia. ",
IF( ISERR(_xlfn.NUMBERVALUE(CW232)), "El valor del fondo de subsistencia debe ser un número válido. ", "")
),
""
)</f>
        <v/>
      </c>
      <c r="IE232" s="46">
        <f>CONCATENATE(CX232,CY232)&lt;&gt;""</f>
        <v/>
      </c>
      <c r="IF232" s="46">
        <f>IF(AND($DS232,IE232),
IF(CX232="","Debes escribir el % de sindicato. ",
IF( ISERR(_xlfn.NUMBERVALUE(CX232)), "El % de sindicato debe ser un número válido. ", "")
),
""
)</f>
        <v/>
      </c>
      <c r="IG232" s="46">
        <f>IF(AND($DS232,IE232),
IF(CY232="","Debes escribir el valor del sindicato. ",
IF( ISERR(_xlfn.NUMBERVALUE(CY232)), "El valor del sindicato debe ser un número válido. ", "")
),
""
)</f>
        <v/>
      </c>
      <c r="IH232" s="46">
        <f>IF($DS232,
IF( AND(CZ232&lt;&gt;"", ISERR(_xlfn.NUMBERVALUE(CZ232))), "El valor de sanción pública debe ser un número válido. ", "")
)</f>
        <v/>
      </c>
      <c r="II232" s="46">
        <f>IF($DS232,
IF( AND(DA232&lt;&gt;"", ISERR(_xlfn.NUMBERVALUE(DA232))), "El valor de sanción privada debe ser un número válido. ", "")
)</f>
        <v/>
      </c>
      <c r="IJ232" s="46">
        <f>CONCATENATE(DB232,DC232)&lt;&gt;""</f>
        <v/>
      </c>
      <c r="IK232" s="46">
        <f>IF(AND($DS232,IJ232),
IF(DB232="","Debes escribir la descripción de libranza. ",""),
""
)</f>
        <v/>
      </c>
      <c r="IL232" s="46">
        <f>IF(AND($DS232,IJ232),
IF(DC232="","Debes escribir la cuota libranza. ",
IF(ISERR(_xlfn.NUMBERVALUE(DC232)),"El valor de la cuota libranza debe ser un número válido. ","")
),
""
)</f>
        <v/>
      </c>
      <c r="IM232" s="46">
        <f>IF($DS232,
IF( AND(DD232&lt;&gt;"", ISERR(_xlfn.NUMBERVALUE(DD232))), "El valor de pagos a terceros debe ser un número válido. ", "")
)</f>
        <v/>
      </c>
      <c r="IN232" s="46">
        <f>IF($DS232,
IF( AND(DE232&lt;&gt;"", ISERR(_xlfn.NUMBERVALUE(DE232))), "El valor de anticipos debe ser un número válido. ", "")
)</f>
        <v/>
      </c>
      <c r="IO232" s="46">
        <f>IF($DS232,
IF( AND(DF232&lt;&gt;"", ISERR(_xlfn.NUMBERVALUE(DF232))), "El valor de AFC debe ser un número válido. ", "")
)</f>
        <v/>
      </c>
      <c r="IP232" s="46">
        <f>IF($DS232,
IF( AND(DG232&lt;&gt;"", ISERR(_xlfn.NUMBERVALUE(DG232))), "El valor de rete-fuente debe ser un número válido. ", "")
)</f>
        <v/>
      </c>
      <c r="IQ232" s="46">
        <f>IF($DS232,
IF( AND(DH232&lt;&gt;"", ISERR(_xlfn.NUMBERVALUE(DH232))), "El valor de cooperativa de trabajo debe ser un número válido. ", "")
)</f>
        <v/>
      </c>
      <c r="IR232" s="46">
        <f>IF($DS232,
IF( AND(DI232&lt;&gt;"", ISERR(_xlfn.NUMBERVALUE(DI232))), "El valor de embargo fiscal debe ser un número válido. ", "")
)</f>
        <v/>
      </c>
      <c r="IS232" s="46">
        <f>IF($DS232,
IF( AND(DJ232&lt;&gt;"", ISERR(_xlfn.NUMBERVALUE(DJ232))), "El valor de educación debe ser un número válido. ", "")
)</f>
        <v/>
      </c>
      <c r="IT232" s="46">
        <f>IF($DS232,
IF( AND(DK232&lt;&gt;"", ISERR(_xlfn.NUMBERVALUE(DK232))), "El valor de reintegro debe ser un número válido. ", "")
)</f>
        <v/>
      </c>
      <c r="IU232" s="46">
        <f>IF($DS232,
IF( AND(DL232&lt;&gt;"", ISERR(_xlfn.NUMBERVALUE(DL232))), "El valor de deuda debe ser un número válido. ", "")
)</f>
        <v/>
      </c>
      <c r="IV232" s="46">
        <f>IF($DS232,
IF( AND(DM232&lt;&gt;"", ISERR(_xlfn.NUMBERVALUE(DM232))), "El valor de otras deducciones debe ser un número válido. ", "")
)</f>
        <v/>
      </c>
      <c r="IW232" s="46">
        <f>IF($DS232,
IF(DN232="","Debes escribir el valor de los devengos totales. ",
IF( ISERR(_xlfn.NUMBERVALUE(DN232)), "El valor de los devengos totales debe ser un número válido. ", "")
)
)</f>
        <v/>
      </c>
      <c r="IX232" s="46">
        <f>IF($DS232,
IF(DO232="","Debes escribir el valor de las deducciones totales. ",
IF( ISERR(_xlfn.NUMBERVALUE(DO232)), "El valor de las deducciones totales debe ser un número válido. ", "")
)
)</f>
        <v/>
      </c>
      <c r="IY232" s="46">
        <f>IF($DS232,
IF(DP232="","Debes escribir el valor del salario total. ",
IF( ISERR(_xlfn.NUMBERVALUE(DP232)), "El valor del salario total debe ser un número válido. ", "")
)
)</f>
        <v/>
      </c>
    </row>
    <row r="233">
      <c r="B233" s="48" t="n">
        <v>221</v>
      </c>
      <c r="C233" s="61">
        <f>IF(AND(DS233,DP233&lt;&gt;""),
IF(DQ233="","OK","Error"),
""
)</f>
        <v/>
      </c>
      <c r="D233" s="53" t="n"/>
      <c r="E233" s="52" t="n"/>
      <c r="F233" s="112" t="n"/>
      <c r="G233" s="52" t="n"/>
      <c r="H233" s="53" t="n"/>
      <c r="I233" s="52" t="n"/>
      <c r="J233" s="52" t="n"/>
      <c r="K233" s="53" t="n"/>
      <c r="L233" s="55" t="n"/>
      <c r="M233" s="108" t="n"/>
      <c r="N233" s="56" t="n"/>
      <c r="O233" s="52" t="n"/>
      <c r="P233" s="52" t="n"/>
      <c r="Q233" s="52" t="n"/>
      <c r="R233" s="52" t="n"/>
      <c r="S233" s="52" t="n"/>
      <c r="T233" s="53" t="n"/>
      <c r="U233" s="52" t="n"/>
      <c r="V233" s="52" t="n"/>
      <c r="W233" s="55" t="n"/>
      <c r="X233" s="55" t="n"/>
      <c r="Y233" s="52" t="n"/>
      <c r="Z233" s="55" t="n"/>
      <c r="AA233" s="52" t="n"/>
      <c r="AB233" s="53" t="n"/>
      <c r="AC233" s="53" t="n"/>
      <c r="AD233" s="53" t="n"/>
      <c r="AE233" s="177" t="n"/>
      <c r="AF233" s="113" t="n"/>
      <c r="AG233" s="177" t="n"/>
      <c r="AH233" s="178" t="n"/>
      <c r="AI233" s="178" t="n"/>
      <c r="AJ233" s="178" t="n"/>
      <c r="AK233" s="114" t="n"/>
      <c r="AL233" s="178" t="n"/>
      <c r="AM233" s="114" t="n"/>
      <c r="AN233" s="178" t="n"/>
      <c r="AO233" s="114" t="n"/>
      <c r="AP233" s="178" t="n"/>
      <c r="AQ233" s="114" t="n"/>
      <c r="AR233" s="178" t="n"/>
      <c r="AS233" s="114" t="n"/>
      <c r="AT233" s="178" t="n"/>
      <c r="AU233" s="114" t="n"/>
      <c r="AV233" s="178" t="n"/>
      <c r="AW233" s="114" t="n"/>
      <c r="AX233" s="178" t="n"/>
      <c r="AY233" s="114" t="n"/>
      <c r="AZ233" s="178" t="n"/>
      <c r="BA233" s="114" t="n"/>
      <c r="BB233" s="178" t="n"/>
      <c r="BC233" s="114" t="n"/>
      <c r="BD233" s="178" t="n"/>
      <c r="BE233" s="178" t="n"/>
      <c r="BF233" s="178" t="n"/>
      <c r="BG233" s="59" t="n"/>
      <c r="BH233" s="178" t="n"/>
      <c r="BI233" s="114" t="n"/>
      <c r="BJ233" s="53" t="n"/>
      <c r="BK233" s="178" t="n"/>
      <c r="BL233" s="114" t="n"/>
      <c r="BM233" s="178" t="n"/>
      <c r="BN233" s="114" t="n"/>
      <c r="BO233" s="178" t="n"/>
      <c r="BP233" s="178" t="n"/>
      <c r="BQ233" s="178" t="n"/>
      <c r="BR233" s="178" t="n"/>
      <c r="BS233" s="178" t="n"/>
      <c r="BT233" s="178" t="n"/>
      <c r="BU233" s="178" t="n"/>
      <c r="BV233" s="178" t="n"/>
      <c r="BW233" s="178" t="n"/>
      <c r="BX233" s="178" t="n"/>
      <c r="BY233" s="178" t="n"/>
      <c r="BZ233" s="178" t="n"/>
      <c r="CA233" s="178" t="n"/>
      <c r="CB233" s="178" t="n"/>
      <c r="CC233" s="178" t="n"/>
      <c r="CD233" s="178" t="n"/>
      <c r="CE233" s="178" t="n"/>
      <c r="CF233" s="178" t="n"/>
      <c r="CG233" s="178" t="n"/>
      <c r="CH233" s="178" t="n"/>
      <c r="CI233" s="178" t="n"/>
      <c r="CJ233" s="178" t="n"/>
      <c r="CK233" s="53" t="n"/>
      <c r="CL233" s="178" t="n"/>
      <c r="CM233" s="178" t="n"/>
      <c r="CN233" s="60" t="n"/>
      <c r="CO233" s="177" t="n"/>
      <c r="CP233" s="178" t="n"/>
      <c r="CQ233" s="60" t="n"/>
      <c r="CR233" s="177" t="n"/>
      <c r="CS233" s="178" t="n"/>
      <c r="CT233" s="59" t="n"/>
      <c r="CU233" s="178" t="n"/>
      <c r="CV233" s="59" t="n"/>
      <c r="CW233" s="178" t="n"/>
      <c r="CX233" s="59" t="n"/>
      <c r="CY233" s="178" t="n"/>
      <c r="CZ233" s="178" t="n"/>
      <c r="DA233" s="178" t="n"/>
      <c r="DB233" s="53" t="n"/>
      <c r="DC233" s="178" t="n"/>
      <c r="DD233" s="178" t="n"/>
      <c r="DE233" s="178" t="n"/>
      <c r="DF233" s="178" t="n"/>
      <c r="DG233" s="178" t="n"/>
      <c r="DH233" s="178" t="n"/>
      <c r="DI233" s="178" t="n"/>
      <c r="DJ233" s="178" t="n"/>
      <c r="DK233" s="178" t="n"/>
      <c r="DL233" s="178" t="n"/>
      <c r="DM233" s="178" t="n"/>
      <c r="DN233" s="177" t="n"/>
      <c r="DO233" s="177" t="n"/>
      <c r="DP233" s="177" t="n"/>
      <c r="DQ233" s="76">
        <f>IF(AND(DS233,DP233&lt;&gt;""),
CONCATENATE(DT233,DU233,DV233,DW233,DX233,DY233,DZ233,EA233,EB233,EC233,ED233,EE233,EF233,EG233,EH233,EI233,EJ233,EK233,EL233,EM233,EN233,EO233,EP233,EQ233,ES233,ET233,EU233,EV233,EW233,EX233,EY233,EZ233,FA233,FC233,FD233,FF233,FG233,FI233,FJ233,FL233,FM233,FO233,FP233,FR233,FS233,FU233,FV233,FX233,FY233,GA233,GB233,GD233,GE233,GF233,GH233,GI233,GJ233,GL233,GM233,GN233,GP233,GQ233,GS233,GT233,GU233,GV233,GW233,GX233,GY233,GZ233,HA233,HB233,HC233,HD233,HE233,HF233,HG233,HH233,HI233,HJ233,HK233,HL233,HM233,HN233,HO233,HQ233,HR233,HS233,HT233,HU233,HV233,HW233,HX233,HY233,IA233,IB233,IC233,ID233,IF233,IG233,IH233,II233,IK233,IL233,IM233,IN233,IO233,IP233,IQ233,IR233,IS233,IT233,IU233,IV233,IW233,IX233,IY233,IZ233),
""
)</f>
        <v/>
      </c>
      <c r="DR233" s="53" t="n"/>
      <c r="DS233" s="46">
        <f>CONCATENATE(D233,$E233,$F233,$G233,H233,$I233,$J233,K233,$L233,$M233,N233,$O233,$P233,$Q233,$R233,$S233,T233,$U233,$V233,$W233,$X233,$Y233,$Z233,$AA233,AB233,AC233,AD233,$AE233,$AF233,$AG233,AH233,AI233,AJ233,AK233,AL233,AM233,AN233,AO233,AP233,AQ233,AR233,AS233,AT233,AU233,AV233,AW233,AX233,AY233,AZ233,BA233,BB233,BC233,BD233,BE233,BF233,BG233,BH233,BI233,BJ233,BK233,BL233,BM233,BN233,BO233,BP233,BQ233,BR233,BS233,BT233,BU233,BV233,BW233,BX233,BY233,BZ233,CA233,CB233,CC233,CD233,CE233,CF233,CG233,CH233,CI233,CJ233,CK233,CL233,CM233,$CN233,$CO233,CP233,$CQ233,$CR233,CS233,CT233,CU233,CV233,CW233,CX233,CY233,CZ233,DA233,DB233,DC233,DD233,DE233,DF233,DG233,DH233,DI233,DJ233,DK233,DL233,DM233,$DN233,$DO233,$DP233,DR233)&lt;&gt;""</f>
        <v/>
      </c>
      <c r="DT233" s="46">
        <f>IF(AND($DS233,$E$4&lt;&gt;""),
IF(LEFT($E$4,2) = "1.",
IF(D233&lt;&gt;"","El CUNE sólo se envía en operaciones de novedad o ajuste. ",""),
IF(D233="","Debes escribir un CUNE válido para realizar operaciones de novedad o ajuste. ","")),
""
)</f>
        <v/>
      </c>
      <c r="DU233" s="46">
        <f>IF($DS233,
IF(E233="","Debes seleccionar el tipo de documento del empleado. ",
IF(_xlfn.IFNA(VLOOKUP(E233,TIPO_DE_DOCUMENTO,1,FALSE),-1)=-1,"El tipo de documento no es válido (por favor seleccionarlo de la lista). ","")
)
)</f>
        <v/>
      </c>
      <c r="DV233" s="46">
        <f>IF($DS233,
IF(F233="","Debes escribir el número de documento del empleado. ","")
)</f>
        <v/>
      </c>
      <c r="DW233" s="46">
        <f>IF($DS233,
IF(G233="","Debes escribir el primer nombre del empleado. ","")
)</f>
        <v/>
      </c>
      <c r="DY233" s="46">
        <f>IF($DS233,
IF(I233="","Debes escribir el primer apellido del empleado. ","")
)</f>
        <v/>
      </c>
      <c r="DZ233" s="46">
        <f>IF($DS233,
IF(J233="","Debes escribir el segundo apellido del empleado. ","")
)</f>
        <v/>
      </c>
      <c r="EB233" s="46">
        <f>IF($DS233,
IF(L233="","Debes escribir la fecha de ingreso del empleado. ",
IF(ISERR(DATE(YEAR(L233),MONTH(L233),DAY(L233))), "El valor ingresado en fecha de ingreso no tiene un formato válido. ","")
)
)</f>
        <v/>
      </c>
      <c r="EC233" s="46">
        <f>IF($DS233,
IF(M233="","Debes escribir el tiempo laborado. ",
IF( IFERROR(INT(M233),1.1) &lt;&gt; IFERROR(_xlfn.NUMBERVALUE(M233),1), "El valor de los días trabajados debe ser un número entero. ", "")
)
)</f>
        <v/>
      </c>
      <c r="ED233" s="46">
        <f>IF($DS233,
IF( AND(N233&lt;&gt;"", ISERR(DATE(YEAR(N233),MONTH(N233),DAY(N233))) ), "El valor ingresado en fecha de ingreso no tiene un formato válido. ",
IF( AND(N233&lt;&gt;"", $E$6&lt;&gt;"", DATE(YEAR(N233), MONTH(N233), 1) &lt;&gt; IFERROR(DATE(MID($E$6, 1, 4), MID($E$6, 6, 2),1), "1/1/1900") ), "La fecha de retiro debe estar dentro del período liquidado. ", "")
)
)</f>
        <v/>
      </c>
      <c r="EE233" s="46">
        <f>IF($DS233,
IF(O233="","Debes seleccionar el tipo de trabajador. ",
IF(_xlfn.IFNA(VLOOKUP(O233,TIPO_DE_TRABAJADOR,1,FALSE),-1)=-1,"El tipo de trabajador no es válido (por favor seleccionarlo de la lista). ","")
)
)</f>
        <v/>
      </c>
      <c r="EF233" s="46">
        <f>IF($DS233,
IF(P233="","Debes seleccionar si es un trabajador dependiente pensionado por vejez. ",
IF(_xlfn.IFNA(VLOOKUP(P233,SUBTIPO_DE_TRABAJADOR,1,FALSE),-1)=-1,"El tipo de trabajador dependiente pensionado por vejez no es válido (por favor seleccionarlo de la lista). ","")
)
)</f>
        <v/>
      </c>
      <c r="EG233" s="46">
        <f>IF($DS233,
IF(Q233="","Debes seleccionar el tipo de contrato del trabajador. ",
IF(_xlfn.IFNA(VLOOKUP(Q233,TIPO_DE_CONTRATO,1,FALSE),-1)=-1,"El tipo de contrato del trabajador no es válido (por favor seleccionarlo de la lista). ","")
)
)</f>
        <v/>
      </c>
      <c r="EH233" s="46">
        <f>IF($DS233,
IF(R233="","Debes seleccionar si es un salario integral. ",
IF(_xlfn.IFNA(VLOOKUP(R233,SI_NO,1,FALSE),-1)=-1,"Valor no válido para salario integral (por favor seleccionarlo de la lista). ","")
)
)</f>
        <v/>
      </c>
      <c r="EI233" s="46">
        <f>IF($DS233,
IF(S233="","Debes seleccionar si el trabajador realiza actividades de riesgo. ",
IF(_xlfn.IFNA(VLOOKUP(S233,SI_NO,1,FALSE),-1)=-1,"Valor no válido para actividad de alto riesgo (por favor seleccionarlo de la lista). ","")
)
)</f>
        <v/>
      </c>
      <c r="EK233" s="46">
        <f>IF($DS233,
IF(U233="","Debes escribir el código del municipio de residencia del trabajador. ",
IF(_xlfn.IFNA(VLOOKUP(U233,MUNICIPIO,1,FALSE),-1)=-1,"El municipio de residencia del trabajador es inválido (por favor seleccionarlo de la lista). ","")
)
)</f>
        <v/>
      </c>
      <c r="EL233" s="46">
        <f>IF($DS233,
IF(V233="","Debes escribir el la dirección de residendia del trabajador. ","")
)</f>
        <v/>
      </c>
      <c r="EM233" s="46">
        <f>IF($DS233,
IF(W233="","Debes escribir la fecha de inicio de la liquidación. ",
IF(ISERR(DATE(YEAR(W233),MONTH(W233),DAY(W233))),"El valor ingresado en fecha de inicio de liquidación no tiene un formato válido. ",
IF( AND($E$6&lt;&gt;"", DATE(YEAR(W233), MONTH(W233), 1) &lt;&gt; IFERROR(DATE(MID($E$6, 1, 4), MID($E$6, 6, 2),1), "1/1/1900") ), "La fecha de inicio de la liquidación debe estar dentro del período liquidado. ", "")
)
)
)</f>
        <v/>
      </c>
      <c r="EN233" s="46">
        <f>IF($DS233,
IF(X233="","Debes escribir la fecha de fin de la liquidación. ",
IF(ISERR(DATE(YEAR(X233),MONTH(X233),DAY(X233))),"El valor ingresado en fecha de fin de liquidación no tiene un formato válido. ",
IF( AND($E$6&lt;&gt;"", DATE(YEAR(X233), MONTH(X233), 1) &lt;&gt; IFERROR(DATE(MID($E$6, 1, 4), MID($E$6, 6, 2),1), "1/1/1900") ), "La fecha de fin de la liquidación debe estar dentro del período liquidado. ", "")
)
)
)</f>
        <v/>
      </c>
      <c r="EO233" s="46">
        <f>IF($DS233,
IF(Y233="","Debes escribir la frecuencia de pago del trabajador. ",
IF(_xlfn.IFNA(VLOOKUP(Y233,PERÍODO_DE_NÓMINA,1,FALSE),-1)=-1,"La frecuencia de pago es inválida (por favor seleccionarlo de la lista). ","")
)
)</f>
        <v/>
      </c>
      <c r="EP233" s="46">
        <f>IF($DS233,
IF(Z233="","Debes escribir la fecha de pago. ",
IF(ISERR(DATE(YEAR(Z233),MONTH(Z233),DAY(Z233))), "El valor ingresado en fecha de pago no tiene un formato válido. ","")
)
)</f>
        <v/>
      </c>
      <c r="EQ233" s="46">
        <f>IF($DS233,
IF(AA233="","Debes escribir el medio de pago. ",
IF(_xlfn.IFNA(VLOOKUP(AA233,MEDIOS_DE_PAGO,1,FALSE),-1)=-1,"El medio de pago es inválido (por favor seleccionarlo de la lista). ","")
)
)</f>
        <v/>
      </c>
      <c r="ER233" s="46">
        <f>OR(AA233='Tablas '!$T$4,AA233='Tablas '!$T$7,AA233='Tablas '!$T$8,AA233='Tablas '!$T$11)</f>
        <v/>
      </c>
      <c r="ES233" s="46">
        <f>IF(AND($DS233,ER233),
IF(AB233="","Debes escribir la entidad bancaria. ",""),
""
)</f>
        <v/>
      </c>
      <c r="ET233" s="46">
        <f>IF(AND($DS233,ER233),
IF(AC233="","Debes escribir el tipo de cuenta bancaria. ",
IF(_xlfn.IFNA(VLOOKUP(AC233,TIPO_DE_CUENTA,1,FALSE),-1)=-1,"El tipo de cuenta bancaria es inválida (por favor seleccionarlo de la lista). ","")
),
""
)</f>
        <v/>
      </c>
      <c r="EU233" s="46">
        <f>IF(AND($DS233,ER233),
IF(AD233="","Debes escribir el número de cuenta bancaria. ",""),
""
)</f>
        <v/>
      </c>
      <c r="EV233" s="46">
        <f>IF($DS233,
IF(AE233="","Debes escribir el valor del sueldo básico. ",
IF( ISERR(_xlfn.NUMBERVALUE(AE233)), "El valor del sueldo básico debe ser un número válido. ", "")
)
)</f>
        <v/>
      </c>
      <c r="EW233" s="46">
        <f>IF($DS233,
IF(AF233="","Debes escribir el número de días trabajados. ",
IF( IFERROR(INT(AF233),1.1) &lt;&gt; IFERROR(_xlfn.NUMBERVALUE(AF233),1), "La cantidad de días trabajados debe ser un número entero. ", "")
)
)</f>
        <v/>
      </c>
      <c r="EX233" s="46">
        <f>IF($DS233,
IF(AG233="","Debes escribir el valor del sueldo trabajado. ",
IF( ISERR(_xlfn.NUMBERVALUE(AG233)), "El valor del sueldo trabajado debe ser un número válido. ", "")
)
)</f>
        <v/>
      </c>
      <c r="EY233" s="46">
        <f>IF($DS233,
IF( AND(AH233&lt;&gt;"", ISERR(_xlfn.NUMBERVALUE(AH233))), "El valor del auxilio de transporte debe ser un número válido. ", "")
)</f>
        <v/>
      </c>
      <c r="EZ233" s="46">
        <f>IF($DS233,
IF( AND(AI233&lt;&gt;"", ISERR(_xlfn.NUMBERVALUE(AI233))), "El valor de viáticos salariales debe ser un número válido. ", "")
)</f>
        <v/>
      </c>
      <c r="FA233" s="46">
        <f>IF($DS233,
IF( AND(AJ233&lt;&gt;"", ISERR(_xlfn.NUMBERVALUE(AJ233))), "El valor de viáticos NO salariales debe ser un número válido. ", "")
)</f>
        <v/>
      </c>
      <c r="FB233" s="46">
        <f>CONCATENATE(AK233,AL233)&lt;&gt;""</f>
        <v/>
      </c>
      <c r="FC233" s="46">
        <f>IF(AND($DS233,FB233),
IF(AK233="","Debes escribir el número de horas extras diurnas. ",
IF( IFERROR(INT(AK233),1.1) &lt;&gt; IFERROR(_xlfn.NUMBERVALUE(AK233),1), "La cantidad de horas extras diurnas debe ser un número entero. ", "")
),
""
)</f>
        <v/>
      </c>
      <c r="FD233" s="46">
        <f>IF(AND($DS233,FB233),
IF(AL233="","Debes escribir el valor de las horas extras diurnas. ",
IF( ISERR(_xlfn.NUMBERVALUE(AL233)), "El valor de las horas extras duirnas debe ser un número válido. ", "")
),
""
)</f>
        <v/>
      </c>
      <c r="FE233" s="46">
        <f>CONCATENATE(AM233,AN233)&lt;&gt;""</f>
        <v/>
      </c>
      <c r="FF233" s="46">
        <f>IF(AND($DS233,FE233),
IF(AM233="","Debes escribir el número de horas extras nocturnas. ",
IF( IFERROR(INT(AM233),1.1) &lt;&gt; IFERROR(_xlfn.NUMBERVALUE(AM233),1), "La cantidad de horas extras nocturnas debe ser un número entero. ", "")
),
""
)</f>
        <v/>
      </c>
      <c r="FG233" s="46">
        <f>IF(AND($DS233,FE233),
IF(AN233="","Debes escribir el valor de las horas extras nocturnas. ",
IF( ISERR(_xlfn.NUMBERVALUE(AN233)), "El valor de las horas extras nocturnas debe ser un número válido. ", "")
),
""
)</f>
        <v/>
      </c>
      <c r="FH233" s="46">
        <f>CONCATENATE(AO233,AP233)&lt;&gt;""</f>
        <v/>
      </c>
      <c r="FI233" s="46">
        <f>IF(AND($DS233,FH233),
IF(AO233="","Debes escribir el número de horas extras diurnas dominicales y festivas. ",
IF( IFERROR(INT(AO233),1.1) &lt;&gt; IFERROR(_xlfn.NUMBERVALUE(AO233),1), "La cantidad de horas extras diurnas dominicales y festivas debe ser un número entero. ", "")
),
""
)</f>
        <v/>
      </c>
      <c r="FJ233" s="46">
        <f>IF(AND($DS233,FH233),
IF(AP233="","Debes escribir el valor de las horas extras diurnas dominicales y festivas. ",
IF( ISERR(_xlfn.NUMBERVALUE(AP233)), "El valor de las horas extras diurnas dominicales y festivas debe ser un número válido. ", "")
),
""
)</f>
        <v/>
      </c>
      <c r="FK233" s="46">
        <f>CONCATENATE(AQ233,AR233)&lt;&gt;""</f>
        <v/>
      </c>
      <c r="FL233" s="46">
        <f>IF(AND($DS233,FK233),
IF(AQ233="","Debes escribir el número de horas extras nocturnas dominicales y festivas. ",
IF( IFERROR(INT(AQ233),1.1) &lt;&gt; IFERROR(_xlfn.NUMBERVALUE(AQ233),1), "La cantidad de horas extras nocturnas dominicales y festivas debe ser un número entero. ", "")
),
""
)</f>
        <v/>
      </c>
      <c r="FM233" s="46">
        <f>IF(AND($DS233,FK233),
IF(AR233="","Debes escribir el valor de las horas extras nocturnas dominicales y festivas. ",
IF( ISERR(_xlfn.NUMBERVALUE(AR233)), "El valor de las horas extras nocturnas dominicales y festivas debe ser un número válido. ", "")
),
""
)</f>
        <v/>
      </c>
      <c r="FN233" s="46">
        <f>CONCATENATE(AS233,AT233)&lt;&gt;""</f>
        <v/>
      </c>
      <c r="FO233" s="46">
        <f>IF(AND($DS233,FN233),
IF(AS233="","Debes escribir el número de horas recargo nocturno. ",
IF( IFERROR(INT(AS233),1.1) &lt;&gt; IFERROR(_xlfn.NUMBERVALUE(AS233),1), "La cantidad de horas recargo nocturno debe ser un número entero. ", "")
),
""
)</f>
        <v/>
      </c>
      <c r="FP233" s="46">
        <f>IF(AND($DS233,FN233),
IF(AT233="","Debes escribir el valor de las horas recargo nocturno. ",
IF( ISERR(_xlfn.NUMBERVALUE(AT233)), "El valor de las horas recargo nocturno debe ser un número válido. ", "")
),
""
)</f>
        <v/>
      </c>
      <c r="FQ233" s="46">
        <f>CONCATENATE(AU233,AV233)&lt;&gt;""</f>
        <v/>
      </c>
      <c r="FR233" s="46">
        <f>IF(AND($DS233,FQ233),
IF(AU233="","Debes escribir el número de horas recargo diurno dominical y festivo. ",
IF( IFERROR(INT(AU233),1.1) &lt;&gt; IFERROR(_xlfn.NUMBERVALUE(AU233),1), "La cantidad de horas recargo diurno dominical y festivo debe ser un número entero. ", "")
),
""
)</f>
        <v/>
      </c>
      <c r="FS233" s="46">
        <f>IF(AND($DS233,FQ233),
IF(AV233="","Debes escribir el valor de las horas recargo diurno dominical y festivo. ",
IF( ISERR(_xlfn.NUMBERVALUE(AV233)), "El valor de las horas recargo diurno dominical y festivo debe ser un número válido. ", "")
),
""
)</f>
        <v/>
      </c>
      <c r="FT233" s="46">
        <f>CONCATENATE(AW233,AX233)&lt;&gt;""</f>
        <v/>
      </c>
      <c r="FU233" s="46">
        <f>IF(AND($DS233,FT233),
IF(AW233="","Debes escribir el número de horas recargo nocturno dominical y festivo. ",
IF( IFERROR(INT(AW233),1.1) &lt;&gt; IFERROR(_xlfn.NUMBERVALUE(AW233),1), "La cantidad de horas recargo nocturno dominical y festivo debe ser un número entero. ", "")
),
""
)</f>
        <v/>
      </c>
      <c r="FV233" s="46">
        <f>IF(AND($DS233,FT233),
IF(AX233="","Debes escribir el valor de las horas recargo nocturno dominical y festivo. ",
IF( ISERR(_xlfn.NUMBERVALUE(AX233)), "El valor de las horas recargo nocturno dominical y festivo debe ser un número válido. ", "")
),
""
)</f>
        <v/>
      </c>
      <c r="FW233" s="46">
        <f>CONCATENATE(AY233,AZ233)&lt;&gt;""</f>
        <v/>
      </c>
      <c r="FX233" s="46">
        <f>IF(AND($DS233,FW233),
IF(AY233="","Debes escribir el número de días de vacaciones comunes. ",
IF( IFERROR(INT(AY233),1.1) &lt;&gt; IFERROR(_xlfn.NUMBERVALUE(AY233),1), "La cantidad de días de vacaciones comunes debe ser un número entero. ", "")
),
""
)</f>
        <v/>
      </c>
      <c r="FY233" s="46">
        <f>IF(AND($DS233,FW233),
IF(AZ233="","Debes escribir el valor de las vacaciones comunes. ",
IF( ISERR(_xlfn.NUMBERVALUE(AZ233)), "El valor de las vacaciones comunes debe ser un número válido. ", "")
),
""
)</f>
        <v/>
      </c>
      <c r="FZ233" s="46">
        <f>CONCATENATE(BA233,BB233)&lt;&gt;""</f>
        <v/>
      </c>
      <c r="GA233" s="46">
        <f>IF(AND($DS233,FZ233),
IF(BA233="","Debes escribir el número de días de vacaciones compensadas. ",
IF( IFERROR(INT(BA233),1.1) &lt;&gt; IFERROR(_xlfn.NUMBERVALUE(BA233),1), "La cantidad de días de vacaciones compensadas debe ser un número entero. ", "")
),
""
)</f>
        <v/>
      </c>
      <c r="GB233" s="46">
        <f>IF(AND($DS233,FZ233),
IF(BB233="","Debes escribir el valor de las vacaciones compensadas. ",
IF( ISERR(_xlfn.NUMBERVALUE(BB233)), "El valor de las vacaciones compensadas debe ser un número válido. ", "")
),
""
)</f>
        <v/>
      </c>
      <c r="GC233" s="46">
        <f>CONCATENATE(BC233,BD233)&lt;&gt;""</f>
        <v/>
      </c>
      <c r="GD233" s="46">
        <f>IF(AND($DS233,GC233),
IF(BC233="","Debes escribir el número de días de prima salarial. ",
IF( IFERROR(INT(BC233),1.1) &lt;&gt; IFERROR(_xlfn.NUMBERVALUE(BC233),1), "La cantidad de días de prima salarial debe ser un número entero. ", "")
),
""
)</f>
        <v/>
      </c>
      <c r="GE233" s="46">
        <f>IF(AND($DS233,GC233),
IF(BD233="","Debes escribir el valor de los días de prima salarial. ",
IF( ISERR(_xlfn.NUMBERVALUE(BD233)), "El valor de los días de prima salarial debe ser un número válido. ", "")
),
""
)</f>
        <v/>
      </c>
      <c r="GF233" s="46">
        <f>IF($DS233,
IF( AND(BE233&lt;&gt;"", ISERR(_xlfn.NUMBERVALUE(BE233))), "El valor de la prima NO saliarial debe ser un número válido. ", "")
)</f>
        <v/>
      </c>
      <c r="GG233" s="46">
        <f>CONCATENATE(BF233,BG233,BH233)&lt;&gt;""</f>
        <v/>
      </c>
      <c r="GH233" s="46">
        <f>IF(AND($DS233,GG233),
IF(BF233="","Debes escribir el valor de las cesantías. ",
IF( ISERR(_xlfn.NUMBERVALUE(BF233)), "El valor de las cesantías debe ser un número válido. ", "")
),
""
)</f>
        <v/>
      </c>
      <c r="GI233" s="46">
        <f>IF(AND($DS233,GG233),
IF(BG233="","Debes escribir el % de cesantías. ",
IF( ISERR(_xlfn.NUMBERVALUE(BG233)), "El % de cesantías debe ser un número válido. ", "")
),
""
)</f>
        <v/>
      </c>
      <c r="GJ233" s="46">
        <f>IF(AND($DS233,GG233),
IF(BH233="","Debes escribir el valor de intereses de cesantías. ",
IF( ISERR(_xlfn.NUMBERVALUE(BH233)), "El valor de intereses de cesantías debe ser un número válido. ", "")
),
""
)</f>
        <v/>
      </c>
      <c r="GK233" s="46">
        <f>CONCATENATE(BI233,BJ233,BK233)&lt;&gt;""</f>
        <v/>
      </c>
      <c r="GL233" s="46">
        <f>IF(AND($DS233,GK233),
IF(BI233="","Debes escribir el número de días de incapacidad. ",
IF( IFERROR(INT(BI233),1.1) &lt;&gt; IFERROR(_xlfn.NUMBERVALUE(BI233),1), "La cantidad de días de incapacidad debe ser un número entero. ", "")
),
""
)</f>
        <v/>
      </c>
      <c r="GM233" s="46">
        <f>IF(AND($DS233,GK233),
IF(BJ233="","Debes escribir el tipo de incapacidad. ",
IF(_xlfn.IFNA(VLOOKUP(BJ233,TIPO_DE_INCAPACIDAD,1,FALSE),-1)=-1,"El tipo de incapacidad es inválida (por favor seleccionarlo de la lista). ","")
),
""
)</f>
        <v/>
      </c>
      <c r="GN233" s="46">
        <f>IF(AND($DS233,GK233),
IF(BK233="","Debes escribir el valor de la incapacidad. ",
IF( ISERR(_xlfn.NUMBERVALUE(BK233)), "El valor de la incapacidad debe ser un número válido. ", "")
),
""
)</f>
        <v/>
      </c>
      <c r="GO233" s="46">
        <f>CONCATENATE(BL233,BM233)&lt;&gt;""</f>
        <v/>
      </c>
      <c r="GP233" s="46">
        <f>IF(AND($DS233,GO233),
IF(BL233="","Debes escribir el número de días de licencia de maternidad o paternidad. ",
IF( IFERROR(INT(BL233),1.1) &lt;&gt; IFERROR(_xlfn.NUMBERVALUE(BL233),1), "La cantidad de días de licencia de maternidad o paternidad debe ser un número entero. ", "")
),
""
)</f>
        <v/>
      </c>
      <c r="GQ233" s="46">
        <f>IF(AND($DS233,GO233),
IF(BM233="","Debes escribir el valor de la licencia de maternidad o paternidad. ",
IF( ISERR(_xlfn.NUMBERVALUE(BM233)), "El valor de la licencia de maternidad o paternidad debe ser un número válido. ", "")
),
""
)</f>
        <v/>
      </c>
      <c r="GR233" s="46">
        <f>CONCATENATE(BN233,BO233)&lt;&gt;""</f>
        <v/>
      </c>
      <c r="GS233" s="46">
        <f>IF(AND($DS233,GR233),
IF(BN233="","Debes escribir el número de días de licencia remunerada. ",
IF( IFERROR(INT(BN233),1.1) &lt;&gt; IFERROR(_xlfn.NUMBERVALUE(BN233),1), "La cantidad de días de licencia remunerada debe ser un número entero. ", "")
),
""
)</f>
        <v/>
      </c>
      <c r="GT233" s="46">
        <f>IF(AND($DS233,GR233),
IF(BO233="","Debes escribir el valor de la licencia remunerada. ",
IF( ISERR(_xlfn.NUMBERVALUE(BO233)), "El valor de la licencia remunerada debe ser un número válido. ", "")
),
""
)</f>
        <v/>
      </c>
      <c r="GU233" s="46">
        <f>IF($DS233,
IF( AND(BP233&lt;&gt;"", ISERR(_xlfn.NUMBERVALUE(BP233))), "El valor de la licencia NO remunerada debe ser un número válido. ", "")
)</f>
        <v/>
      </c>
      <c r="GV233" s="46">
        <f>IF($DS233,
IF( AND(BQ233&lt;&gt;"", ISERR(_xlfn.NUMBERVALUE(BQ233))), "El valor de auxilios salariales debe ser un número válido. ", "")
)</f>
        <v/>
      </c>
      <c r="GW233" s="46">
        <f>IF($DS233,
IF( AND(BR233&lt;&gt;"", ISERR(_xlfn.NUMBERVALUE(BR233))), "El valor de auxilios NO salariales debe ser un número válido. ", "")
)</f>
        <v/>
      </c>
      <c r="GX233" s="46">
        <f>IF($DS233,
IF( AND(BS233&lt;&gt;"", ISERR(_xlfn.NUMBERVALUE(BS233))), "El valor de bonos salariales debe ser un número válido. ", "")
)</f>
        <v/>
      </c>
      <c r="GY233" s="46">
        <f>IF($DS233,
IF( AND(BT233&lt;&gt;"", ISERR(_xlfn.NUMBERVALUE(BT233))), "El valor de bonos NO salariales debe ser un número válido. ", "")
)</f>
        <v/>
      </c>
      <c r="GZ233" s="46">
        <f>IF($DS233,
IF( AND(BU233&lt;&gt;"", ISERR(_xlfn.NUMBERVALUE(BU233))), "El valor de bonos salariales de alimentación debe ser un número válido. ", "")
)</f>
        <v/>
      </c>
      <c r="HA233" s="46">
        <f>IF($DS233,
IF( AND(BV233&lt;&gt;"", ISERR(_xlfn.NUMBERVALUE(BV233))), "El valor de bonos NO salariales de alimentación debe ser un número válido. ", "")
)</f>
        <v/>
      </c>
      <c r="HB233" s="46">
        <f>IF($DS233,
IF( AND(BW233&lt;&gt;"", ISERR(_xlfn.NUMBERVALUE(BW233))), "El valor de bonificaciones salariales debe ser un número válido. ", "")
)</f>
        <v/>
      </c>
      <c r="HC233" s="46">
        <f>IF($DS233,
IF( AND(BX233&lt;&gt;"", ISERR(_xlfn.NUMBERVALUE(BX233))), "El valor de bonificaciones NO salariales debe ser un número válido. ", "")
)</f>
        <v/>
      </c>
      <c r="HD233" s="46">
        <f>IF($DS233,
IF( AND(BY233&lt;&gt;"", ISERR(_xlfn.NUMBERVALUE(BY233))), "El valor de compensaciones ordinarias debe ser un número válido. ", "")
)</f>
        <v/>
      </c>
      <c r="HE233" s="46">
        <f>IF($DS233,
IF( AND(BZ233&lt;&gt;"", ISERR(_xlfn.NUMBERVALUE(BZ233))), "El valor de compensaciones extraordinarias debe ser un número válido. ", "")
)</f>
        <v/>
      </c>
      <c r="HF233" s="46">
        <f>IF($DS233,
IF( AND(CA233&lt;&gt;"", ISERR(_xlfn.NUMBERVALUE(CA233))), "El valor de comisiones debe ser un número válido. ", "")
)</f>
        <v/>
      </c>
      <c r="HG233" s="46">
        <f>IF($DS233,
IF( AND(CB233&lt;&gt;"", ISERR(_xlfn.NUMBERVALUE(CB233))), "El valor de ausencia por huega debe ser un número válido. ", "")
)</f>
        <v/>
      </c>
      <c r="HH233" s="46">
        <f>IF($DS233,
IF( AND(CC233&lt;&gt;"", ISERR(_xlfn.NUMBERVALUE(CC233))), "El valor de anticipos debe ser un número válido. ", "")
)</f>
        <v/>
      </c>
      <c r="HI233" s="46">
        <f>IF($DS233,
IF( AND(CD233&lt;&gt;"", ISERR(_xlfn.NUMBERVALUE(CD233))), "El valor de pagos a terceros debe ser un número válido. ", "")
)</f>
        <v/>
      </c>
      <c r="HJ233" s="46">
        <f>IF($DS233,
IF( AND(CE233&lt;&gt;"", ISERR(_xlfn.NUMBERVALUE(CE233))), "El valor de dotación debe ser un número válido. ", "")
)</f>
        <v/>
      </c>
      <c r="HK233" s="46">
        <f>IF($DS233,
IF( AND(CF233&lt;&gt;"", ISERR(_xlfn.NUMBERVALUE(CF233))), "El valor de apoyo sostenibilidad debe ser un número válido. ", "")
)</f>
        <v/>
      </c>
      <c r="HL233" s="46">
        <f>IF($DS233,
IF( AND(CG233&lt;&gt;"", ISERR(_xlfn.NUMBERVALUE(CG233))), "El valor de teletrabajo debe ser un número válido. ", "")
)</f>
        <v/>
      </c>
      <c r="HM233" s="46">
        <f>IF($DS233,
IF( AND(CH233&lt;&gt;"", ISERR(_xlfn.NUMBERVALUE(CH233))), "El valor de bonificación de retiro debe ser un número válido. ", "")
)</f>
        <v/>
      </c>
      <c r="HN233" s="46">
        <f>IF($DS233,
IF( AND(CI233&lt;&gt;"", ISERR(_xlfn.NUMBERVALUE(CI233))), "El valor de indemnización de retiro debe ser un número válido. ", "")
)</f>
        <v/>
      </c>
      <c r="HO233" s="46">
        <f>IF($DS233,
IF( AND(CJ233&lt;&gt;"", ISERR(_xlfn.NUMBERVALUE(CJ233))), "El valor de reintegros debe ser un número válido. ", "")
)</f>
        <v/>
      </c>
      <c r="HP233" s="46">
        <f>CONCATENATE(CK233,CL233,CM233)&lt;&gt;""</f>
        <v/>
      </c>
      <c r="HQ233" s="46">
        <f>IF(AND($DS233,HP233),
IF(CK233="","Debes escribir la descripción de otro concepto no categorizado. ",""),
""
)</f>
        <v/>
      </c>
      <c r="HR233" s="46">
        <f>IF(AND($DS233,HP233),
IF(CONCATENATE(CL233,CM233)="","Debes escribir al menos un valor de concepto no categorizado (salarial o no salarial). ",
IF(ISERR(_xlfn.NUMBERVALUE(CL233)),"El valor salarial concepto no categorizado debe ser un número válido. ","")
),
""
)</f>
        <v/>
      </c>
      <c r="HS233" s="46">
        <f>IF(AND($DS233,HP233),
IF(CONCATENATE(CL233,CM233)="","Debes escribir al menos un valor de concepto no categorizado (salarial o no salarial). ",
IF(ISERR(_xlfn.NUMBERVALUE(CM233)),"El valor NO salarial concepto no categorizado debe ser un número válido. ","")
),
""
)</f>
        <v/>
      </c>
      <c r="HT233" s="46">
        <f>IF($DS233,
IF(CN233="","Debes escribir el porcentaje del aporte a salud. ",
IF( ISERR(_xlfn.NUMBERVALUE(CN233)), "El valor del porcentaje del aporte a salud debe ser un número válido. ", "")
)
)</f>
        <v/>
      </c>
      <c r="HU233" s="46">
        <f>IF($DS233,
IF(CO233="","Debes escribir el valor del aporte a salud. ",
IF( ISERR(_xlfn.NUMBERVALUE(CO233)), "El valor del aporte a salud debe ser un número válido. ", "")
)
)</f>
        <v/>
      </c>
      <c r="HV233" s="46">
        <f>IF($DS233,
IF( AND(CP233&lt;&gt;"", ISERR(_xlfn.NUMBERVALUE(CP233))), "El valor plan complementario debe ser un número válido. ", "")
)</f>
        <v/>
      </c>
      <c r="HW233" s="46">
        <f>IF($DS233,
IF(CQ233="","Debes escribir el porcentaje del aporte a pensión. ",
IF( ISERR(_xlfn.NUMBERVALUE(CQ233)), "El valor del porcentaje del aporte a pensión debe ser un número válido. ", "")
)
)</f>
        <v/>
      </c>
      <c r="HX233" s="46">
        <f>IF($DS233,
IF(CR233="","Debes escribir el valor del aporte a pensión. ",
IF( ISERR(_xlfn.NUMBERVALUE(CR233)), "El valor del aporte a salud debe ser un número válido. ", "")
)
)</f>
        <v/>
      </c>
      <c r="HY233" s="46">
        <f>IF($DS233,
IF( AND(CS233&lt;&gt;"", ISERR(_xlfn.NUMBERVALUE(CS233))), "El valor pensión voluntaria debe ser un número válido. ", "")
)</f>
        <v/>
      </c>
      <c r="HZ233" s="46">
        <f>CONCATENATE(CT233,CU233,CV233,CW233)&lt;&gt;""</f>
        <v/>
      </c>
      <c r="IA233" s="46">
        <f>IF(AND($DS233,HZ233),
IF(CT233="","Debes escribir el % del fondo de seguridad pensional. ",
IF( ISERR(_xlfn.NUMBERVALUE(CT233)), "El % del fondo de seguridad debe ser un número válido. ", "")
),
""
)</f>
        <v/>
      </c>
      <c r="IB233" s="46">
        <f>IF(AND($DS233,HZ233),
IF(CU233="","Debes escribir el valor del aporte al fondo de solidaridad pensional. ",
IF( ISERR(_xlfn.NUMBERVALUE(CU233)), "El valor del aporte al fondo de solidaridad pensional debe ser un número válido. ", "")
),
""
)</f>
        <v/>
      </c>
      <c r="IC233" s="46">
        <f>IF(AND($DS233,HZ233),
IF(CV233="","Debes escribir el % del fondo de subsistencia. ",
IF( ISERR(_xlfn.NUMBERVALUE(CV233)), "El % del fondo de subsistencia debe ser un número válido. ", "")
),
""
)</f>
        <v/>
      </c>
      <c r="ID233" s="46">
        <f>IF(AND($DS233,HZ233),
IF(CW233="","Debes escribir el valor del fondo de subsistencia. ",
IF( ISERR(_xlfn.NUMBERVALUE(CW233)), "El valor del fondo de subsistencia debe ser un número válido. ", "")
),
""
)</f>
        <v/>
      </c>
      <c r="IE233" s="46">
        <f>CONCATENATE(CX233,CY233)&lt;&gt;""</f>
        <v/>
      </c>
      <c r="IF233" s="46">
        <f>IF(AND($DS233,IE233),
IF(CX233="","Debes escribir el % de sindicato. ",
IF( ISERR(_xlfn.NUMBERVALUE(CX233)), "El % de sindicato debe ser un número válido. ", "")
),
""
)</f>
        <v/>
      </c>
      <c r="IG233" s="46">
        <f>IF(AND($DS233,IE233),
IF(CY233="","Debes escribir el valor del sindicato. ",
IF( ISERR(_xlfn.NUMBERVALUE(CY233)), "El valor del sindicato debe ser un número válido. ", "")
),
""
)</f>
        <v/>
      </c>
      <c r="IH233" s="46">
        <f>IF($DS233,
IF( AND(CZ233&lt;&gt;"", ISERR(_xlfn.NUMBERVALUE(CZ233))), "El valor de sanción pública debe ser un número válido. ", "")
)</f>
        <v/>
      </c>
      <c r="II233" s="46">
        <f>IF($DS233,
IF( AND(DA233&lt;&gt;"", ISERR(_xlfn.NUMBERVALUE(DA233))), "El valor de sanción privada debe ser un número válido. ", "")
)</f>
        <v/>
      </c>
      <c r="IJ233" s="46">
        <f>CONCATENATE(DB233,DC233)&lt;&gt;""</f>
        <v/>
      </c>
      <c r="IK233" s="46">
        <f>IF(AND($DS233,IJ233),
IF(DB233="","Debes escribir la descripción de libranza. ",""),
""
)</f>
        <v/>
      </c>
      <c r="IL233" s="46">
        <f>IF(AND($DS233,IJ233),
IF(DC233="","Debes escribir la cuota libranza. ",
IF(ISERR(_xlfn.NUMBERVALUE(DC233)),"El valor de la cuota libranza debe ser un número válido. ","")
),
""
)</f>
        <v/>
      </c>
      <c r="IM233" s="46">
        <f>IF($DS233,
IF( AND(DD233&lt;&gt;"", ISERR(_xlfn.NUMBERVALUE(DD233))), "El valor de pagos a terceros debe ser un número válido. ", "")
)</f>
        <v/>
      </c>
      <c r="IN233" s="46">
        <f>IF($DS233,
IF( AND(DE233&lt;&gt;"", ISERR(_xlfn.NUMBERVALUE(DE233))), "El valor de anticipos debe ser un número válido. ", "")
)</f>
        <v/>
      </c>
      <c r="IO233" s="46">
        <f>IF($DS233,
IF( AND(DF233&lt;&gt;"", ISERR(_xlfn.NUMBERVALUE(DF233))), "El valor de AFC debe ser un número válido. ", "")
)</f>
        <v/>
      </c>
      <c r="IP233" s="46">
        <f>IF($DS233,
IF( AND(DG233&lt;&gt;"", ISERR(_xlfn.NUMBERVALUE(DG233))), "El valor de rete-fuente debe ser un número válido. ", "")
)</f>
        <v/>
      </c>
      <c r="IQ233" s="46">
        <f>IF($DS233,
IF( AND(DH233&lt;&gt;"", ISERR(_xlfn.NUMBERVALUE(DH233))), "El valor de cooperativa de trabajo debe ser un número válido. ", "")
)</f>
        <v/>
      </c>
      <c r="IR233" s="46">
        <f>IF($DS233,
IF( AND(DI233&lt;&gt;"", ISERR(_xlfn.NUMBERVALUE(DI233))), "El valor de embargo fiscal debe ser un número válido. ", "")
)</f>
        <v/>
      </c>
      <c r="IS233" s="46">
        <f>IF($DS233,
IF( AND(DJ233&lt;&gt;"", ISERR(_xlfn.NUMBERVALUE(DJ233))), "El valor de educación debe ser un número válido. ", "")
)</f>
        <v/>
      </c>
      <c r="IT233" s="46">
        <f>IF($DS233,
IF( AND(DK233&lt;&gt;"", ISERR(_xlfn.NUMBERVALUE(DK233))), "El valor de reintegro debe ser un número válido. ", "")
)</f>
        <v/>
      </c>
      <c r="IU233" s="46">
        <f>IF($DS233,
IF( AND(DL233&lt;&gt;"", ISERR(_xlfn.NUMBERVALUE(DL233))), "El valor de deuda debe ser un número válido. ", "")
)</f>
        <v/>
      </c>
      <c r="IV233" s="46">
        <f>IF($DS233,
IF( AND(DM233&lt;&gt;"", ISERR(_xlfn.NUMBERVALUE(DM233))), "El valor de otras deducciones debe ser un número válido. ", "")
)</f>
        <v/>
      </c>
      <c r="IW233" s="46">
        <f>IF($DS233,
IF(DN233="","Debes escribir el valor de los devengos totales. ",
IF( ISERR(_xlfn.NUMBERVALUE(DN233)), "El valor de los devengos totales debe ser un número válido. ", "")
)
)</f>
        <v/>
      </c>
      <c r="IX233" s="46">
        <f>IF($DS233,
IF(DO233="","Debes escribir el valor de las deducciones totales. ",
IF( ISERR(_xlfn.NUMBERVALUE(DO233)), "El valor de las deducciones totales debe ser un número válido. ", "")
)
)</f>
        <v/>
      </c>
      <c r="IY233" s="46">
        <f>IF($DS233,
IF(DP233="","Debes escribir el valor del salario total. ",
IF( ISERR(_xlfn.NUMBERVALUE(DP233)), "El valor del salario total debe ser un número válido. ", "")
)
)</f>
        <v/>
      </c>
    </row>
    <row r="234">
      <c r="B234" s="48" t="n">
        <v>222</v>
      </c>
      <c r="C234" s="61">
        <f>IF(AND(DS234,DP234&lt;&gt;""),
IF(DQ234="","OK","Error"),
""
)</f>
        <v/>
      </c>
      <c r="D234" s="53" t="n"/>
      <c r="E234" s="52" t="n"/>
      <c r="F234" s="112" t="n"/>
      <c r="G234" s="52" t="n"/>
      <c r="H234" s="53" t="n"/>
      <c r="I234" s="52" t="n"/>
      <c r="J234" s="52" t="n"/>
      <c r="K234" s="53" t="n"/>
      <c r="L234" s="55" t="n"/>
      <c r="M234" s="108" t="n"/>
      <c r="N234" s="56" t="n"/>
      <c r="O234" s="52" t="n"/>
      <c r="P234" s="52" t="n"/>
      <c r="Q234" s="52" t="n"/>
      <c r="R234" s="52" t="n"/>
      <c r="S234" s="52" t="n"/>
      <c r="T234" s="53" t="n"/>
      <c r="U234" s="52" t="n"/>
      <c r="V234" s="52" t="n"/>
      <c r="W234" s="55" t="n"/>
      <c r="X234" s="55" t="n"/>
      <c r="Y234" s="52" t="n"/>
      <c r="Z234" s="55" t="n"/>
      <c r="AA234" s="52" t="n"/>
      <c r="AB234" s="53" t="n"/>
      <c r="AC234" s="53" t="n"/>
      <c r="AD234" s="53" t="n"/>
      <c r="AE234" s="177" t="n"/>
      <c r="AF234" s="113" t="n"/>
      <c r="AG234" s="177" t="n"/>
      <c r="AH234" s="178" t="n"/>
      <c r="AI234" s="178" t="n"/>
      <c r="AJ234" s="178" t="n"/>
      <c r="AK234" s="114" t="n"/>
      <c r="AL234" s="178" t="n"/>
      <c r="AM234" s="114" t="n"/>
      <c r="AN234" s="178" t="n"/>
      <c r="AO234" s="114" t="n"/>
      <c r="AP234" s="178" t="n"/>
      <c r="AQ234" s="114" t="n"/>
      <c r="AR234" s="178" t="n"/>
      <c r="AS234" s="114" t="n"/>
      <c r="AT234" s="178" t="n"/>
      <c r="AU234" s="114" t="n"/>
      <c r="AV234" s="178" t="n"/>
      <c r="AW234" s="114" t="n"/>
      <c r="AX234" s="178" t="n"/>
      <c r="AY234" s="114" t="n"/>
      <c r="AZ234" s="178" t="n"/>
      <c r="BA234" s="114" t="n"/>
      <c r="BB234" s="178" t="n"/>
      <c r="BC234" s="114" t="n"/>
      <c r="BD234" s="178" t="n"/>
      <c r="BE234" s="178" t="n"/>
      <c r="BF234" s="178" t="n"/>
      <c r="BG234" s="59" t="n"/>
      <c r="BH234" s="178" t="n"/>
      <c r="BI234" s="114" t="n"/>
      <c r="BJ234" s="53" t="n"/>
      <c r="BK234" s="178" t="n"/>
      <c r="BL234" s="114" t="n"/>
      <c r="BM234" s="178" t="n"/>
      <c r="BN234" s="114" t="n"/>
      <c r="BO234" s="178" t="n"/>
      <c r="BP234" s="178" t="n"/>
      <c r="BQ234" s="178" t="n"/>
      <c r="BR234" s="178" t="n"/>
      <c r="BS234" s="178" t="n"/>
      <c r="BT234" s="178" t="n"/>
      <c r="BU234" s="178" t="n"/>
      <c r="BV234" s="178" t="n"/>
      <c r="BW234" s="178" t="n"/>
      <c r="BX234" s="178" t="n"/>
      <c r="BY234" s="178" t="n"/>
      <c r="BZ234" s="178" t="n"/>
      <c r="CA234" s="178" t="n"/>
      <c r="CB234" s="178" t="n"/>
      <c r="CC234" s="178" t="n"/>
      <c r="CD234" s="178" t="n"/>
      <c r="CE234" s="178" t="n"/>
      <c r="CF234" s="178" t="n"/>
      <c r="CG234" s="178" t="n"/>
      <c r="CH234" s="178" t="n"/>
      <c r="CI234" s="178" t="n"/>
      <c r="CJ234" s="178" t="n"/>
      <c r="CK234" s="53" t="n"/>
      <c r="CL234" s="178" t="n"/>
      <c r="CM234" s="178" t="n"/>
      <c r="CN234" s="60" t="n"/>
      <c r="CO234" s="177" t="n"/>
      <c r="CP234" s="178" t="n"/>
      <c r="CQ234" s="60" t="n"/>
      <c r="CR234" s="177" t="n"/>
      <c r="CS234" s="178" t="n"/>
      <c r="CT234" s="59" t="n"/>
      <c r="CU234" s="178" t="n"/>
      <c r="CV234" s="59" t="n"/>
      <c r="CW234" s="178" t="n"/>
      <c r="CX234" s="59" t="n"/>
      <c r="CY234" s="178" t="n"/>
      <c r="CZ234" s="178" t="n"/>
      <c r="DA234" s="178" t="n"/>
      <c r="DB234" s="53" t="n"/>
      <c r="DC234" s="178" t="n"/>
      <c r="DD234" s="178" t="n"/>
      <c r="DE234" s="178" t="n"/>
      <c r="DF234" s="178" t="n"/>
      <c r="DG234" s="178" t="n"/>
      <c r="DH234" s="178" t="n"/>
      <c r="DI234" s="178" t="n"/>
      <c r="DJ234" s="178" t="n"/>
      <c r="DK234" s="178" t="n"/>
      <c r="DL234" s="178" t="n"/>
      <c r="DM234" s="178" t="n"/>
      <c r="DN234" s="177" t="n"/>
      <c r="DO234" s="177" t="n"/>
      <c r="DP234" s="177" t="n"/>
      <c r="DQ234" s="76">
        <f>IF(AND(DS234,DP234&lt;&gt;""),
CONCATENATE(DT234,DU234,DV234,DW234,DX234,DY234,DZ234,EA234,EB234,EC234,ED234,EE234,EF234,EG234,EH234,EI234,EJ234,EK234,EL234,EM234,EN234,EO234,EP234,EQ234,ES234,ET234,EU234,EV234,EW234,EX234,EY234,EZ234,FA234,FC234,FD234,FF234,FG234,FI234,FJ234,FL234,FM234,FO234,FP234,FR234,FS234,FU234,FV234,FX234,FY234,GA234,GB234,GD234,GE234,GF234,GH234,GI234,GJ234,GL234,GM234,GN234,GP234,GQ234,GS234,GT234,GU234,GV234,GW234,GX234,GY234,GZ234,HA234,HB234,HC234,HD234,HE234,HF234,HG234,HH234,HI234,HJ234,HK234,HL234,HM234,HN234,HO234,HQ234,HR234,HS234,HT234,HU234,HV234,HW234,HX234,HY234,IA234,IB234,IC234,ID234,IF234,IG234,IH234,II234,IK234,IL234,IM234,IN234,IO234,IP234,IQ234,IR234,IS234,IT234,IU234,IV234,IW234,IX234,IY234,IZ234),
""
)</f>
        <v/>
      </c>
      <c r="DR234" s="53" t="n"/>
      <c r="DS234" s="46">
        <f>CONCATENATE(D234,$E234,$F234,$G234,H234,$I234,$J234,K234,$L234,$M234,N234,$O234,$P234,$Q234,$R234,$S234,T234,$U234,$V234,$W234,$X234,$Y234,$Z234,$AA234,AB234,AC234,AD234,$AE234,$AF234,$AG234,AH234,AI234,AJ234,AK234,AL234,AM234,AN234,AO234,AP234,AQ234,AR234,AS234,AT234,AU234,AV234,AW234,AX234,AY234,AZ234,BA234,BB234,BC234,BD234,BE234,BF234,BG234,BH234,BI234,BJ234,BK234,BL234,BM234,BN234,BO234,BP234,BQ234,BR234,BS234,BT234,BU234,BV234,BW234,BX234,BY234,BZ234,CA234,CB234,CC234,CD234,CE234,CF234,CG234,CH234,CI234,CJ234,CK234,CL234,CM234,$CN234,$CO234,CP234,$CQ234,$CR234,CS234,CT234,CU234,CV234,CW234,CX234,CY234,CZ234,DA234,DB234,DC234,DD234,DE234,DF234,DG234,DH234,DI234,DJ234,DK234,DL234,DM234,$DN234,$DO234,$DP234,DR234)&lt;&gt;""</f>
        <v/>
      </c>
      <c r="DT234" s="46">
        <f>IF(AND($DS234,$E$4&lt;&gt;""),
IF(LEFT($E$4,2) = "1.",
IF(D234&lt;&gt;"","El CUNE sólo se envía en operaciones de novedad o ajuste. ",""),
IF(D234="","Debes escribir un CUNE válido para realizar operaciones de novedad o ajuste. ","")),
""
)</f>
        <v/>
      </c>
      <c r="DU234" s="46">
        <f>IF($DS234,
IF(E234="","Debes seleccionar el tipo de documento del empleado. ",
IF(_xlfn.IFNA(VLOOKUP(E234,TIPO_DE_DOCUMENTO,1,FALSE),-1)=-1,"El tipo de documento no es válido (por favor seleccionarlo de la lista). ","")
)
)</f>
        <v/>
      </c>
      <c r="DV234" s="46">
        <f>IF($DS234,
IF(F234="","Debes escribir el número de documento del empleado. ","")
)</f>
        <v/>
      </c>
      <c r="DW234" s="46">
        <f>IF($DS234,
IF(G234="","Debes escribir el primer nombre del empleado. ","")
)</f>
        <v/>
      </c>
      <c r="DY234" s="46">
        <f>IF($DS234,
IF(I234="","Debes escribir el primer apellido del empleado. ","")
)</f>
        <v/>
      </c>
      <c r="DZ234" s="46">
        <f>IF($DS234,
IF(J234="","Debes escribir el segundo apellido del empleado. ","")
)</f>
        <v/>
      </c>
      <c r="EB234" s="46">
        <f>IF($DS234,
IF(L234="","Debes escribir la fecha de ingreso del empleado. ",
IF(ISERR(DATE(YEAR(L234),MONTH(L234),DAY(L234))), "El valor ingresado en fecha de ingreso no tiene un formato válido. ","")
)
)</f>
        <v/>
      </c>
      <c r="EC234" s="46">
        <f>IF($DS234,
IF(M234="","Debes escribir el tiempo laborado. ",
IF( IFERROR(INT(M234),1.1) &lt;&gt; IFERROR(_xlfn.NUMBERVALUE(M234),1), "El valor de los días trabajados debe ser un número entero. ", "")
)
)</f>
        <v/>
      </c>
      <c r="ED234" s="46">
        <f>IF($DS234,
IF( AND(N234&lt;&gt;"", ISERR(DATE(YEAR(N234),MONTH(N234),DAY(N234))) ), "El valor ingresado en fecha de ingreso no tiene un formato válido. ",
IF( AND(N234&lt;&gt;"", $E$6&lt;&gt;"", DATE(YEAR(N234), MONTH(N234), 1) &lt;&gt; IFERROR(DATE(MID($E$6, 1, 4), MID($E$6, 6, 2),1), "1/1/1900") ), "La fecha de retiro debe estar dentro del período liquidado. ", "")
)
)</f>
        <v/>
      </c>
      <c r="EE234" s="46">
        <f>IF($DS234,
IF(O234="","Debes seleccionar el tipo de trabajador. ",
IF(_xlfn.IFNA(VLOOKUP(O234,TIPO_DE_TRABAJADOR,1,FALSE),-1)=-1,"El tipo de trabajador no es válido (por favor seleccionarlo de la lista). ","")
)
)</f>
        <v/>
      </c>
      <c r="EF234" s="46">
        <f>IF($DS234,
IF(P234="","Debes seleccionar si es un trabajador dependiente pensionado por vejez. ",
IF(_xlfn.IFNA(VLOOKUP(P234,SUBTIPO_DE_TRABAJADOR,1,FALSE),-1)=-1,"El tipo de trabajador dependiente pensionado por vejez no es válido (por favor seleccionarlo de la lista). ","")
)
)</f>
        <v/>
      </c>
      <c r="EG234" s="46">
        <f>IF($DS234,
IF(Q234="","Debes seleccionar el tipo de contrato del trabajador. ",
IF(_xlfn.IFNA(VLOOKUP(Q234,TIPO_DE_CONTRATO,1,FALSE),-1)=-1,"El tipo de contrato del trabajador no es válido (por favor seleccionarlo de la lista). ","")
)
)</f>
        <v/>
      </c>
      <c r="EH234" s="46">
        <f>IF($DS234,
IF(R234="","Debes seleccionar si es un salario integral. ",
IF(_xlfn.IFNA(VLOOKUP(R234,SI_NO,1,FALSE),-1)=-1,"Valor no válido para salario integral (por favor seleccionarlo de la lista). ","")
)
)</f>
        <v/>
      </c>
      <c r="EI234" s="46">
        <f>IF($DS234,
IF(S234="","Debes seleccionar si el trabajador realiza actividades de riesgo. ",
IF(_xlfn.IFNA(VLOOKUP(S234,SI_NO,1,FALSE),-1)=-1,"Valor no válido para actividad de alto riesgo (por favor seleccionarlo de la lista). ","")
)
)</f>
        <v/>
      </c>
      <c r="EK234" s="46">
        <f>IF($DS234,
IF(U234="","Debes escribir el código del municipio de residencia del trabajador. ",
IF(_xlfn.IFNA(VLOOKUP(U234,MUNICIPIO,1,FALSE),-1)=-1,"El municipio de residencia del trabajador es inválido (por favor seleccionarlo de la lista). ","")
)
)</f>
        <v/>
      </c>
      <c r="EL234" s="46">
        <f>IF($DS234,
IF(V234="","Debes escribir el la dirección de residendia del trabajador. ","")
)</f>
        <v/>
      </c>
      <c r="EM234" s="46">
        <f>IF($DS234,
IF(W234="","Debes escribir la fecha de inicio de la liquidación. ",
IF(ISERR(DATE(YEAR(W234),MONTH(W234),DAY(W234))),"El valor ingresado en fecha de inicio de liquidación no tiene un formato válido. ",
IF( AND($E$6&lt;&gt;"", DATE(YEAR(W234), MONTH(W234), 1) &lt;&gt; IFERROR(DATE(MID($E$6, 1, 4), MID($E$6, 6, 2),1), "1/1/1900") ), "La fecha de inicio de la liquidación debe estar dentro del período liquidado. ", "")
)
)
)</f>
        <v/>
      </c>
      <c r="EN234" s="46">
        <f>IF($DS234,
IF(X234="","Debes escribir la fecha de fin de la liquidación. ",
IF(ISERR(DATE(YEAR(X234),MONTH(X234),DAY(X234))),"El valor ingresado en fecha de fin de liquidación no tiene un formato válido. ",
IF( AND($E$6&lt;&gt;"", DATE(YEAR(X234), MONTH(X234), 1) &lt;&gt; IFERROR(DATE(MID($E$6, 1, 4), MID($E$6, 6, 2),1), "1/1/1900") ), "La fecha de fin de la liquidación debe estar dentro del período liquidado. ", "")
)
)
)</f>
        <v/>
      </c>
      <c r="EO234" s="46">
        <f>IF($DS234,
IF(Y234="","Debes escribir la frecuencia de pago del trabajador. ",
IF(_xlfn.IFNA(VLOOKUP(Y234,PERÍODO_DE_NÓMINA,1,FALSE),-1)=-1,"La frecuencia de pago es inválida (por favor seleccionarlo de la lista). ","")
)
)</f>
        <v/>
      </c>
      <c r="EP234" s="46">
        <f>IF($DS234,
IF(Z234="","Debes escribir la fecha de pago. ",
IF(ISERR(DATE(YEAR(Z234),MONTH(Z234),DAY(Z234))), "El valor ingresado en fecha de pago no tiene un formato válido. ","")
)
)</f>
        <v/>
      </c>
      <c r="EQ234" s="46">
        <f>IF($DS234,
IF(AA234="","Debes escribir el medio de pago. ",
IF(_xlfn.IFNA(VLOOKUP(AA234,MEDIOS_DE_PAGO,1,FALSE),-1)=-1,"El medio de pago es inválido (por favor seleccionarlo de la lista). ","")
)
)</f>
        <v/>
      </c>
      <c r="ER234" s="46">
        <f>OR(AA234='Tablas '!$T$4,AA234='Tablas '!$T$7,AA234='Tablas '!$T$8,AA234='Tablas '!$T$11)</f>
        <v/>
      </c>
      <c r="ES234" s="46">
        <f>IF(AND($DS234,ER234),
IF(AB234="","Debes escribir la entidad bancaria. ",""),
""
)</f>
        <v/>
      </c>
      <c r="ET234" s="46">
        <f>IF(AND($DS234,ER234),
IF(AC234="","Debes escribir el tipo de cuenta bancaria. ",
IF(_xlfn.IFNA(VLOOKUP(AC234,TIPO_DE_CUENTA,1,FALSE),-1)=-1,"El tipo de cuenta bancaria es inválida (por favor seleccionarlo de la lista). ","")
),
""
)</f>
        <v/>
      </c>
      <c r="EU234" s="46">
        <f>IF(AND($DS234,ER234),
IF(AD234="","Debes escribir el número de cuenta bancaria. ",""),
""
)</f>
        <v/>
      </c>
      <c r="EV234" s="46">
        <f>IF($DS234,
IF(AE234="","Debes escribir el valor del sueldo básico. ",
IF( ISERR(_xlfn.NUMBERVALUE(AE234)), "El valor del sueldo básico debe ser un número válido. ", "")
)
)</f>
        <v/>
      </c>
      <c r="EW234" s="46">
        <f>IF($DS234,
IF(AF234="","Debes escribir el número de días trabajados. ",
IF( IFERROR(INT(AF234),1.1) &lt;&gt; IFERROR(_xlfn.NUMBERVALUE(AF234),1), "La cantidad de días trabajados debe ser un número entero. ", "")
)
)</f>
        <v/>
      </c>
      <c r="EX234" s="46">
        <f>IF($DS234,
IF(AG234="","Debes escribir el valor del sueldo trabajado. ",
IF( ISERR(_xlfn.NUMBERVALUE(AG234)), "El valor del sueldo trabajado debe ser un número válido. ", "")
)
)</f>
        <v/>
      </c>
      <c r="EY234" s="46">
        <f>IF($DS234,
IF( AND(AH234&lt;&gt;"", ISERR(_xlfn.NUMBERVALUE(AH234))), "El valor del auxilio de transporte debe ser un número válido. ", "")
)</f>
        <v/>
      </c>
      <c r="EZ234" s="46">
        <f>IF($DS234,
IF( AND(AI234&lt;&gt;"", ISERR(_xlfn.NUMBERVALUE(AI234))), "El valor de viáticos salariales debe ser un número válido. ", "")
)</f>
        <v/>
      </c>
      <c r="FA234" s="46">
        <f>IF($DS234,
IF( AND(AJ234&lt;&gt;"", ISERR(_xlfn.NUMBERVALUE(AJ234))), "El valor de viáticos NO salariales debe ser un número válido. ", "")
)</f>
        <v/>
      </c>
      <c r="FB234" s="46">
        <f>CONCATENATE(AK234,AL234)&lt;&gt;""</f>
        <v/>
      </c>
      <c r="FC234" s="46">
        <f>IF(AND($DS234,FB234),
IF(AK234="","Debes escribir el número de horas extras diurnas. ",
IF( IFERROR(INT(AK234),1.1) &lt;&gt; IFERROR(_xlfn.NUMBERVALUE(AK234),1), "La cantidad de horas extras diurnas debe ser un número entero. ", "")
),
""
)</f>
        <v/>
      </c>
      <c r="FD234" s="46">
        <f>IF(AND($DS234,FB234),
IF(AL234="","Debes escribir el valor de las horas extras diurnas. ",
IF( ISERR(_xlfn.NUMBERVALUE(AL234)), "El valor de las horas extras duirnas debe ser un número válido. ", "")
),
""
)</f>
        <v/>
      </c>
      <c r="FE234" s="46">
        <f>CONCATENATE(AM234,AN234)&lt;&gt;""</f>
        <v/>
      </c>
      <c r="FF234" s="46">
        <f>IF(AND($DS234,FE234),
IF(AM234="","Debes escribir el número de horas extras nocturnas. ",
IF( IFERROR(INT(AM234),1.1) &lt;&gt; IFERROR(_xlfn.NUMBERVALUE(AM234),1), "La cantidad de horas extras nocturnas debe ser un número entero. ", "")
),
""
)</f>
        <v/>
      </c>
      <c r="FG234" s="46">
        <f>IF(AND($DS234,FE234),
IF(AN234="","Debes escribir el valor de las horas extras nocturnas. ",
IF( ISERR(_xlfn.NUMBERVALUE(AN234)), "El valor de las horas extras nocturnas debe ser un número válido. ", "")
),
""
)</f>
        <v/>
      </c>
      <c r="FH234" s="46">
        <f>CONCATENATE(AO234,AP234)&lt;&gt;""</f>
        <v/>
      </c>
      <c r="FI234" s="46">
        <f>IF(AND($DS234,FH234),
IF(AO234="","Debes escribir el número de horas extras diurnas dominicales y festivas. ",
IF( IFERROR(INT(AO234),1.1) &lt;&gt; IFERROR(_xlfn.NUMBERVALUE(AO234),1), "La cantidad de horas extras diurnas dominicales y festivas debe ser un número entero. ", "")
),
""
)</f>
        <v/>
      </c>
      <c r="FJ234" s="46">
        <f>IF(AND($DS234,FH234),
IF(AP234="","Debes escribir el valor de las horas extras diurnas dominicales y festivas. ",
IF( ISERR(_xlfn.NUMBERVALUE(AP234)), "El valor de las horas extras diurnas dominicales y festivas debe ser un número válido. ", "")
),
""
)</f>
        <v/>
      </c>
      <c r="FK234" s="46">
        <f>CONCATENATE(AQ234,AR234)&lt;&gt;""</f>
        <v/>
      </c>
      <c r="FL234" s="46">
        <f>IF(AND($DS234,FK234),
IF(AQ234="","Debes escribir el número de horas extras nocturnas dominicales y festivas. ",
IF( IFERROR(INT(AQ234),1.1) &lt;&gt; IFERROR(_xlfn.NUMBERVALUE(AQ234),1), "La cantidad de horas extras nocturnas dominicales y festivas debe ser un número entero. ", "")
),
""
)</f>
        <v/>
      </c>
      <c r="FM234" s="46">
        <f>IF(AND($DS234,FK234),
IF(AR234="","Debes escribir el valor de las horas extras nocturnas dominicales y festivas. ",
IF( ISERR(_xlfn.NUMBERVALUE(AR234)), "El valor de las horas extras nocturnas dominicales y festivas debe ser un número válido. ", "")
),
""
)</f>
        <v/>
      </c>
      <c r="FN234" s="46">
        <f>CONCATENATE(AS234,AT234)&lt;&gt;""</f>
        <v/>
      </c>
      <c r="FO234" s="46">
        <f>IF(AND($DS234,FN234),
IF(AS234="","Debes escribir el número de horas recargo nocturno. ",
IF( IFERROR(INT(AS234),1.1) &lt;&gt; IFERROR(_xlfn.NUMBERVALUE(AS234),1), "La cantidad de horas recargo nocturno debe ser un número entero. ", "")
),
""
)</f>
        <v/>
      </c>
      <c r="FP234" s="46">
        <f>IF(AND($DS234,FN234),
IF(AT234="","Debes escribir el valor de las horas recargo nocturno. ",
IF( ISERR(_xlfn.NUMBERVALUE(AT234)), "El valor de las horas recargo nocturno debe ser un número válido. ", "")
),
""
)</f>
        <v/>
      </c>
      <c r="FQ234" s="46">
        <f>CONCATENATE(AU234,AV234)&lt;&gt;""</f>
        <v/>
      </c>
      <c r="FR234" s="46">
        <f>IF(AND($DS234,FQ234),
IF(AU234="","Debes escribir el número de horas recargo diurno dominical y festivo. ",
IF( IFERROR(INT(AU234),1.1) &lt;&gt; IFERROR(_xlfn.NUMBERVALUE(AU234),1), "La cantidad de horas recargo diurno dominical y festivo debe ser un número entero. ", "")
),
""
)</f>
        <v/>
      </c>
      <c r="FS234" s="46">
        <f>IF(AND($DS234,FQ234),
IF(AV234="","Debes escribir el valor de las horas recargo diurno dominical y festivo. ",
IF( ISERR(_xlfn.NUMBERVALUE(AV234)), "El valor de las horas recargo diurno dominical y festivo debe ser un número válido. ", "")
),
""
)</f>
        <v/>
      </c>
      <c r="FT234" s="46">
        <f>CONCATENATE(AW234,AX234)&lt;&gt;""</f>
        <v/>
      </c>
      <c r="FU234" s="46">
        <f>IF(AND($DS234,FT234),
IF(AW234="","Debes escribir el número de horas recargo nocturno dominical y festivo. ",
IF( IFERROR(INT(AW234),1.1) &lt;&gt; IFERROR(_xlfn.NUMBERVALUE(AW234),1), "La cantidad de horas recargo nocturno dominical y festivo debe ser un número entero. ", "")
),
""
)</f>
        <v/>
      </c>
      <c r="FV234" s="46">
        <f>IF(AND($DS234,FT234),
IF(AX234="","Debes escribir el valor de las horas recargo nocturno dominical y festivo. ",
IF( ISERR(_xlfn.NUMBERVALUE(AX234)), "El valor de las horas recargo nocturno dominical y festivo debe ser un número válido. ", "")
),
""
)</f>
        <v/>
      </c>
      <c r="FW234" s="46">
        <f>CONCATENATE(AY234,AZ234)&lt;&gt;""</f>
        <v/>
      </c>
      <c r="FX234" s="46">
        <f>IF(AND($DS234,FW234),
IF(AY234="","Debes escribir el número de días de vacaciones comunes. ",
IF( IFERROR(INT(AY234),1.1) &lt;&gt; IFERROR(_xlfn.NUMBERVALUE(AY234),1), "La cantidad de días de vacaciones comunes debe ser un número entero. ", "")
),
""
)</f>
        <v/>
      </c>
      <c r="FY234" s="46">
        <f>IF(AND($DS234,FW234),
IF(AZ234="","Debes escribir el valor de las vacaciones comunes. ",
IF( ISERR(_xlfn.NUMBERVALUE(AZ234)), "El valor de las vacaciones comunes debe ser un número válido. ", "")
),
""
)</f>
        <v/>
      </c>
      <c r="FZ234" s="46">
        <f>CONCATENATE(BA234,BB234)&lt;&gt;""</f>
        <v/>
      </c>
      <c r="GA234" s="46">
        <f>IF(AND($DS234,FZ234),
IF(BA234="","Debes escribir el número de días de vacaciones compensadas. ",
IF( IFERROR(INT(BA234),1.1) &lt;&gt; IFERROR(_xlfn.NUMBERVALUE(BA234),1), "La cantidad de días de vacaciones compensadas debe ser un número entero. ", "")
),
""
)</f>
        <v/>
      </c>
      <c r="GB234" s="46">
        <f>IF(AND($DS234,FZ234),
IF(BB234="","Debes escribir el valor de las vacaciones compensadas. ",
IF( ISERR(_xlfn.NUMBERVALUE(BB234)), "El valor de las vacaciones compensadas debe ser un número válido. ", "")
),
""
)</f>
        <v/>
      </c>
      <c r="GC234" s="46">
        <f>CONCATENATE(BC234,BD234)&lt;&gt;""</f>
        <v/>
      </c>
      <c r="GD234" s="46">
        <f>IF(AND($DS234,GC234),
IF(BC234="","Debes escribir el número de días de prima salarial. ",
IF( IFERROR(INT(BC234),1.1) &lt;&gt; IFERROR(_xlfn.NUMBERVALUE(BC234),1), "La cantidad de días de prima salarial debe ser un número entero. ", "")
),
""
)</f>
        <v/>
      </c>
      <c r="GE234" s="46">
        <f>IF(AND($DS234,GC234),
IF(BD234="","Debes escribir el valor de los días de prima salarial. ",
IF( ISERR(_xlfn.NUMBERVALUE(BD234)), "El valor de los días de prima salarial debe ser un número válido. ", "")
),
""
)</f>
        <v/>
      </c>
      <c r="GF234" s="46">
        <f>IF($DS234,
IF( AND(BE234&lt;&gt;"", ISERR(_xlfn.NUMBERVALUE(BE234))), "El valor de la prima NO saliarial debe ser un número válido. ", "")
)</f>
        <v/>
      </c>
      <c r="GG234" s="46">
        <f>CONCATENATE(BF234,BG234,BH234)&lt;&gt;""</f>
        <v/>
      </c>
      <c r="GH234" s="46">
        <f>IF(AND($DS234,GG234),
IF(BF234="","Debes escribir el valor de las cesantías. ",
IF( ISERR(_xlfn.NUMBERVALUE(BF234)), "El valor de las cesantías debe ser un número válido. ", "")
),
""
)</f>
        <v/>
      </c>
      <c r="GI234" s="46">
        <f>IF(AND($DS234,GG234),
IF(BG234="","Debes escribir el % de cesantías. ",
IF( ISERR(_xlfn.NUMBERVALUE(BG234)), "El % de cesantías debe ser un número válido. ", "")
),
""
)</f>
        <v/>
      </c>
      <c r="GJ234" s="46">
        <f>IF(AND($DS234,GG234),
IF(BH234="","Debes escribir el valor de intereses de cesantías. ",
IF( ISERR(_xlfn.NUMBERVALUE(BH234)), "El valor de intereses de cesantías debe ser un número válido. ", "")
),
""
)</f>
        <v/>
      </c>
      <c r="GK234" s="46">
        <f>CONCATENATE(BI234,BJ234,BK234)&lt;&gt;""</f>
        <v/>
      </c>
      <c r="GL234" s="46">
        <f>IF(AND($DS234,GK234),
IF(BI234="","Debes escribir el número de días de incapacidad. ",
IF( IFERROR(INT(BI234),1.1) &lt;&gt; IFERROR(_xlfn.NUMBERVALUE(BI234),1), "La cantidad de días de incapacidad debe ser un número entero. ", "")
),
""
)</f>
        <v/>
      </c>
      <c r="GM234" s="46">
        <f>IF(AND($DS234,GK234),
IF(BJ234="","Debes escribir el tipo de incapacidad. ",
IF(_xlfn.IFNA(VLOOKUP(BJ234,TIPO_DE_INCAPACIDAD,1,FALSE),-1)=-1,"El tipo de incapacidad es inválida (por favor seleccionarlo de la lista). ","")
),
""
)</f>
        <v/>
      </c>
      <c r="GN234" s="46">
        <f>IF(AND($DS234,GK234),
IF(BK234="","Debes escribir el valor de la incapacidad. ",
IF( ISERR(_xlfn.NUMBERVALUE(BK234)), "El valor de la incapacidad debe ser un número válido. ", "")
),
""
)</f>
        <v/>
      </c>
      <c r="GO234" s="46">
        <f>CONCATENATE(BL234,BM234)&lt;&gt;""</f>
        <v/>
      </c>
      <c r="GP234" s="46">
        <f>IF(AND($DS234,GO234),
IF(BL234="","Debes escribir el número de días de licencia de maternidad o paternidad. ",
IF( IFERROR(INT(BL234),1.1) &lt;&gt; IFERROR(_xlfn.NUMBERVALUE(BL234),1), "La cantidad de días de licencia de maternidad o paternidad debe ser un número entero. ", "")
),
""
)</f>
        <v/>
      </c>
      <c r="GQ234" s="46">
        <f>IF(AND($DS234,GO234),
IF(BM234="","Debes escribir el valor de la licencia de maternidad o paternidad. ",
IF( ISERR(_xlfn.NUMBERVALUE(BM234)), "El valor de la licencia de maternidad o paternidad debe ser un número válido. ", "")
),
""
)</f>
        <v/>
      </c>
      <c r="GR234" s="46">
        <f>CONCATENATE(BN234,BO234)&lt;&gt;""</f>
        <v/>
      </c>
      <c r="GS234" s="46">
        <f>IF(AND($DS234,GR234),
IF(BN234="","Debes escribir el número de días de licencia remunerada. ",
IF( IFERROR(INT(BN234),1.1) &lt;&gt; IFERROR(_xlfn.NUMBERVALUE(BN234),1), "La cantidad de días de licencia remunerada debe ser un número entero. ", "")
),
""
)</f>
        <v/>
      </c>
      <c r="GT234" s="46">
        <f>IF(AND($DS234,GR234),
IF(BO234="","Debes escribir el valor de la licencia remunerada. ",
IF( ISERR(_xlfn.NUMBERVALUE(BO234)), "El valor de la licencia remunerada debe ser un número válido. ", "")
),
""
)</f>
        <v/>
      </c>
      <c r="GU234" s="46">
        <f>IF($DS234,
IF( AND(BP234&lt;&gt;"", ISERR(_xlfn.NUMBERVALUE(BP234))), "El valor de la licencia NO remunerada debe ser un número válido. ", "")
)</f>
        <v/>
      </c>
      <c r="GV234" s="46">
        <f>IF($DS234,
IF( AND(BQ234&lt;&gt;"", ISERR(_xlfn.NUMBERVALUE(BQ234))), "El valor de auxilios salariales debe ser un número válido. ", "")
)</f>
        <v/>
      </c>
      <c r="GW234" s="46">
        <f>IF($DS234,
IF( AND(BR234&lt;&gt;"", ISERR(_xlfn.NUMBERVALUE(BR234))), "El valor de auxilios NO salariales debe ser un número válido. ", "")
)</f>
        <v/>
      </c>
      <c r="GX234" s="46">
        <f>IF($DS234,
IF( AND(BS234&lt;&gt;"", ISERR(_xlfn.NUMBERVALUE(BS234))), "El valor de bonos salariales debe ser un número válido. ", "")
)</f>
        <v/>
      </c>
      <c r="GY234" s="46">
        <f>IF($DS234,
IF( AND(BT234&lt;&gt;"", ISERR(_xlfn.NUMBERVALUE(BT234))), "El valor de bonos NO salariales debe ser un número válido. ", "")
)</f>
        <v/>
      </c>
      <c r="GZ234" s="46">
        <f>IF($DS234,
IF( AND(BU234&lt;&gt;"", ISERR(_xlfn.NUMBERVALUE(BU234))), "El valor de bonos salariales de alimentación debe ser un número válido. ", "")
)</f>
        <v/>
      </c>
      <c r="HA234" s="46">
        <f>IF($DS234,
IF( AND(BV234&lt;&gt;"", ISERR(_xlfn.NUMBERVALUE(BV234))), "El valor de bonos NO salariales de alimentación debe ser un número válido. ", "")
)</f>
        <v/>
      </c>
      <c r="HB234" s="46">
        <f>IF($DS234,
IF( AND(BW234&lt;&gt;"", ISERR(_xlfn.NUMBERVALUE(BW234))), "El valor de bonificaciones salariales debe ser un número válido. ", "")
)</f>
        <v/>
      </c>
      <c r="HC234" s="46">
        <f>IF($DS234,
IF( AND(BX234&lt;&gt;"", ISERR(_xlfn.NUMBERVALUE(BX234))), "El valor de bonificaciones NO salariales debe ser un número válido. ", "")
)</f>
        <v/>
      </c>
      <c r="HD234" s="46">
        <f>IF($DS234,
IF( AND(BY234&lt;&gt;"", ISERR(_xlfn.NUMBERVALUE(BY234))), "El valor de compensaciones ordinarias debe ser un número válido. ", "")
)</f>
        <v/>
      </c>
      <c r="HE234" s="46">
        <f>IF($DS234,
IF( AND(BZ234&lt;&gt;"", ISERR(_xlfn.NUMBERVALUE(BZ234))), "El valor de compensaciones extraordinarias debe ser un número válido. ", "")
)</f>
        <v/>
      </c>
      <c r="HF234" s="46">
        <f>IF($DS234,
IF( AND(CA234&lt;&gt;"", ISERR(_xlfn.NUMBERVALUE(CA234))), "El valor de comisiones debe ser un número válido. ", "")
)</f>
        <v/>
      </c>
      <c r="HG234" s="46">
        <f>IF($DS234,
IF( AND(CB234&lt;&gt;"", ISERR(_xlfn.NUMBERVALUE(CB234))), "El valor de ausencia por huega debe ser un número válido. ", "")
)</f>
        <v/>
      </c>
      <c r="HH234" s="46">
        <f>IF($DS234,
IF( AND(CC234&lt;&gt;"", ISERR(_xlfn.NUMBERVALUE(CC234))), "El valor de anticipos debe ser un número válido. ", "")
)</f>
        <v/>
      </c>
      <c r="HI234" s="46">
        <f>IF($DS234,
IF( AND(CD234&lt;&gt;"", ISERR(_xlfn.NUMBERVALUE(CD234))), "El valor de pagos a terceros debe ser un número válido. ", "")
)</f>
        <v/>
      </c>
      <c r="HJ234" s="46">
        <f>IF($DS234,
IF( AND(CE234&lt;&gt;"", ISERR(_xlfn.NUMBERVALUE(CE234))), "El valor de dotación debe ser un número válido. ", "")
)</f>
        <v/>
      </c>
      <c r="HK234" s="46">
        <f>IF($DS234,
IF( AND(CF234&lt;&gt;"", ISERR(_xlfn.NUMBERVALUE(CF234))), "El valor de apoyo sostenibilidad debe ser un número válido. ", "")
)</f>
        <v/>
      </c>
      <c r="HL234" s="46">
        <f>IF($DS234,
IF( AND(CG234&lt;&gt;"", ISERR(_xlfn.NUMBERVALUE(CG234))), "El valor de teletrabajo debe ser un número válido. ", "")
)</f>
        <v/>
      </c>
      <c r="HM234" s="46">
        <f>IF($DS234,
IF( AND(CH234&lt;&gt;"", ISERR(_xlfn.NUMBERVALUE(CH234))), "El valor de bonificación de retiro debe ser un número válido. ", "")
)</f>
        <v/>
      </c>
      <c r="HN234" s="46">
        <f>IF($DS234,
IF( AND(CI234&lt;&gt;"", ISERR(_xlfn.NUMBERVALUE(CI234))), "El valor de indemnización de retiro debe ser un número válido. ", "")
)</f>
        <v/>
      </c>
      <c r="HO234" s="46">
        <f>IF($DS234,
IF( AND(CJ234&lt;&gt;"", ISERR(_xlfn.NUMBERVALUE(CJ234))), "El valor de reintegros debe ser un número válido. ", "")
)</f>
        <v/>
      </c>
      <c r="HP234" s="46">
        <f>CONCATENATE(CK234,CL234,CM234)&lt;&gt;""</f>
        <v/>
      </c>
      <c r="HQ234" s="46">
        <f>IF(AND($DS234,HP234),
IF(CK234="","Debes escribir la descripción de otro concepto no categorizado. ",""),
""
)</f>
        <v/>
      </c>
      <c r="HR234" s="46">
        <f>IF(AND($DS234,HP234),
IF(CONCATENATE(CL234,CM234)="","Debes escribir al menos un valor de concepto no categorizado (salarial o no salarial). ",
IF(ISERR(_xlfn.NUMBERVALUE(CL234)),"El valor salarial concepto no categorizado debe ser un número válido. ","")
),
""
)</f>
        <v/>
      </c>
      <c r="HS234" s="46">
        <f>IF(AND($DS234,HP234),
IF(CONCATENATE(CL234,CM234)="","Debes escribir al menos un valor de concepto no categorizado (salarial o no salarial). ",
IF(ISERR(_xlfn.NUMBERVALUE(CM234)),"El valor NO salarial concepto no categorizado debe ser un número válido. ","")
),
""
)</f>
        <v/>
      </c>
      <c r="HT234" s="46">
        <f>IF($DS234,
IF(CN234="","Debes escribir el porcentaje del aporte a salud. ",
IF( ISERR(_xlfn.NUMBERVALUE(CN234)), "El valor del porcentaje del aporte a salud debe ser un número válido. ", "")
)
)</f>
        <v/>
      </c>
      <c r="HU234" s="46">
        <f>IF($DS234,
IF(CO234="","Debes escribir el valor del aporte a salud. ",
IF( ISERR(_xlfn.NUMBERVALUE(CO234)), "El valor del aporte a salud debe ser un número válido. ", "")
)
)</f>
        <v/>
      </c>
      <c r="HV234" s="46">
        <f>IF($DS234,
IF( AND(CP234&lt;&gt;"", ISERR(_xlfn.NUMBERVALUE(CP234))), "El valor plan complementario debe ser un número válido. ", "")
)</f>
        <v/>
      </c>
      <c r="HW234" s="46">
        <f>IF($DS234,
IF(CQ234="","Debes escribir el porcentaje del aporte a pensión. ",
IF( ISERR(_xlfn.NUMBERVALUE(CQ234)), "El valor del porcentaje del aporte a pensión debe ser un número válido. ", "")
)
)</f>
        <v/>
      </c>
      <c r="HX234" s="46">
        <f>IF($DS234,
IF(CR234="","Debes escribir el valor del aporte a pensión. ",
IF( ISERR(_xlfn.NUMBERVALUE(CR234)), "El valor del aporte a salud debe ser un número válido. ", "")
)
)</f>
        <v/>
      </c>
      <c r="HY234" s="46">
        <f>IF($DS234,
IF( AND(CS234&lt;&gt;"", ISERR(_xlfn.NUMBERVALUE(CS234))), "El valor pensión voluntaria debe ser un número válido. ", "")
)</f>
        <v/>
      </c>
      <c r="HZ234" s="46">
        <f>CONCATENATE(CT234,CU234,CV234,CW234)&lt;&gt;""</f>
        <v/>
      </c>
      <c r="IA234" s="46">
        <f>IF(AND($DS234,HZ234),
IF(CT234="","Debes escribir el % del fondo de seguridad pensional. ",
IF( ISERR(_xlfn.NUMBERVALUE(CT234)), "El % del fondo de seguridad debe ser un número válido. ", "")
),
""
)</f>
        <v/>
      </c>
      <c r="IB234" s="46">
        <f>IF(AND($DS234,HZ234),
IF(CU234="","Debes escribir el valor del aporte al fondo de solidaridad pensional. ",
IF( ISERR(_xlfn.NUMBERVALUE(CU234)), "El valor del aporte al fondo de solidaridad pensional debe ser un número válido. ", "")
),
""
)</f>
        <v/>
      </c>
      <c r="IC234" s="46">
        <f>IF(AND($DS234,HZ234),
IF(CV234="","Debes escribir el % del fondo de subsistencia. ",
IF( ISERR(_xlfn.NUMBERVALUE(CV234)), "El % del fondo de subsistencia debe ser un número válido. ", "")
),
""
)</f>
        <v/>
      </c>
      <c r="ID234" s="46">
        <f>IF(AND($DS234,HZ234),
IF(CW234="","Debes escribir el valor del fondo de subsistencia. ",
IF( ISERR(_xlfn.NUMBERVALUE(CW234)), "El valor del fondo de subsistencia debe ser un número válido. ", "")
),
""
)</f>
        <v/>
      </c>
      <c r="IE234" s="46">
        <f>CONCATENATE(CX234,CY234)&lt;&gt;""</f>
        <v/>
      </c>
      <c r="IF234" s="46">
        <f>IF(AND($DS234,IE234),
IF(CX234="","Debes escribir el % de sindicato. ",
IF( ISERR(_xlfn.NUMBERVALUE(CX234)), "El % de sindicato debe ser un número válido. ", "")
),
""
)</f>
        <v/>
      </c>
      <c r="IG234" s="46">
        <f>IF(AND($DS234,IE234),
IF(CY234="","Debes escribir el valor del sindicato. ",
IF( ISERR(_xlfn.NUMBERVALUE(CY234)), "El valor del sindicato debe ser un número válido. ", "")
),
""
)</f>
        <v/>
      </c>
      <c r="IH234" s="46">
        <f>IF($DS234,
IF( AND(CZ234&lt;&gt;"", ISERR(_xlfn.NUMBERVALUE(CZ234))), "El valor de sanción pública debe ser un número válido. ", "")
)</f>
        <v/>
      </c>
      <c r="II234" s="46">
        <f>IF($DS234,
IF( AND(DA234&lt;&gt;"", ISERR(_xlfn.NUMBERVALUE(DA234))), "El valor de sanción privada debe ser un número válido. ", "")
)</f>
        <v/>
      </c>
      <c r="IJ234" s="46">
        <f>CONCATENATE(DB234,DC234)&lt;&gt;""</f>
        <v/>
      </c>
      <c r="IK234" s="46">
        <f>IF(AND($DS234,IJ234),
IF(DB234="","Debes escribir la descripción de libranza. ",""),
""
)</f>
        <v/>
      </c>
      <c r="IL234" s="46">
        <f>IF(AND($DS234,IJ234),
IF(DC234="","Debes escribir la cuota libranza. ",
IF(ISERR(_xlfn.NUMBERVALUE(DC234)),"El valor de la cuota libranza debe ser un número válido. ","")
),
""
)</f>
        <v/>
      </c>
      <c r="IM234" s="46">
        <f>IF($DS234,
IF( AND(DD234&lt;&gt;"", ISERR(_xlfn.NUMBERVALUE(DD234))), "El valor de pagos a terceros debe ser un número válido. ", "")
)</f>
        <v/>
      </c>
      <c r="IN234" s="46">
        <f>IF($DS234,
IF( AND(DE234&lt;&gt;"", ISERR(_xlfn.NUMBERVALUE(DE234))), "El valor de anticipos debe ser un número válido. ", "")
)</f>
        <v/>
      </c>
      <c r="IO234" s="46">
        <f>IF($DS234,
IF( AND(DF234&lt;&gt;"", ISERR(_xlfn.NUMBERVALUE(DF234))), "El valor de AFC debe ser un número válido. ", "")
)</f>
        <v/>
      </c>
      <c r="IP234" s="46">
        <f>IF($DS234,
IF( AND(DG234&lt;&gt;"", ISERR(_xlfn.NUMBERVALUE(DG234))), "El valor de rete-fuente debe ser un número válido. ", "")
)</f>
        <v/>
      </c>
      <c r="IQ234" s="46">
        <f>IF($DS234,
IF( AND(DH234&lt;&gt;"", ISERR(_xlfn.NUMBERVALUE(DH234))), "El valor de cooperativa de trabajo debe ser un número válido. ", "")
)</f>
        <v/>
      </c>
      <c r="IR234" s="46">
        <f>IF($DS234,
IF( AND(DI234&lt;&gt;"", ISERR(_xlfn.NUMBERVALUE(DI234))), "El valor de embargo fiscal debe ser un número válido. ", "")
)</f>
        <v/>
      </c>
      <c r="IS234" s="46">
        <f>IF($DS234,
IF( AND(DJ234&lt;&gt;"", ISERR(_xlfn.NUMBERVALUE(DJ234))), "El valor de educación debe ser un número válido. ", "")
)</f>
        <v/>
      </c>
      <c r="IT234" s="46">
        <f>IF($DS234,
IF( AND(DK234&lt;&gt;"", ISERR(_xlfn.NUMBERVALUE(DK234))), "El valor de reintegro debe ser un número válido. ", "")
)</f>
        <v/>
      </c>
      <c r="IU234" s="46">
        <f>IF($DS234,
IF( AND(DL234&lt;&gt;"", ISERR(_xlfn.NUMBERVALUE(DL234))), "El valor de deuda debe ser un número válido. ", "")
)</f>
        <v/>
      </c>
      <c r="IV234" s="46">
        <f>IF($DS234,
IF( AND(DM234&lt;&gt;"", ISERR(_xlfn.NUMBERVALUE(DM234))), "El valor de otras deducciones debe ser un número válido. ", "")
)</f>
        <v/>
      </c>
      <c r="IW234" s="46">
        <f>IF($DS234,
IF(DN234="","Debes escribir el valor de los devengos totales. ",
IF( ISERR(_xlfn.NUMBERVALUE(DN234)), "El valor de los devengos totales debe ser un número válido. ", "")
)
)</f>
        <v/>
      </c>
      <c r="IX234" s="46">
        <f>IF($DS234,
IF(DO234="","Debes escribir el valor de las deducciones totales. ",
IF( ISERR(_xlfn.NUMBERVALUE(DO234)), "El valor de las deducciones totales debe ser un número válido. ", "")
)
)</f>
        <v/>
      </c>
      <c r="IY234" s="46">
        <f>IF($DS234,
IF(DP234="","Debes escribir el valor del salario total. ",
IF( ISERR(_xlfn.NUMBERVALUE(DP234)), "El valor del salario total debe ser un número válido. ", "")
)
)</f>
        <v/>
      </c>
    </row>
    <row r="235">
      <c r="B235" s="48" t="n">
        <v>223</v>
      </c>
      <c r="C235" s="61">
        <f>IF(AND(DS235,DP235&lt;&gt;""),
IF(DQ235="","OK","Error"),
""
)</f>
        <v/>
      </c>
      <c r="D235" s="53" t="n"/>
      <c r="E235" s="52" t="n"/>
      <c r="F235" s="112" t="n"/>
      <c r="G235" s="52" t="n"/>
      <c r="H235" s="53" t="n"/>
      <c r="I235" s="52" t="n"/>
      <c r="J235" s="52" t="n"/>
      <c r="K235" s="53" t="n"/>
      <c r="L235" s="55" t="n"/>
      <c r="M235" s="108" t="n"/>
      <c r="N235" s="56" t="n"/>
      <c r="O235" s="52" t="n"/>
      <c r="P235" s="52" t="n"/>
      <c r="Q235" s="52" t="n"/>
      <c r="R235" s="52" t="n"/>
      <c r="S235" s="52" t="n"/>
      <c r="T235" s="53" t="n"/>
      <c r="U235" s="52" t="n"/>
      <c r="V235" s="52" t="n"/>
      <c r="W235" s="55" t="n"/>
      <c r="X235" s="55" t="n"/>
      <c r="Y235" s="52" t="n"/>
      <c r="Z235" s="55" t="n"/>
      <c r="AA235" s="52" t="n"/>
      <c r="AB235" s="53" t="n"/>
      <c r="AC235" s="53" t="n"/>
      <c r="AD235" s="53" t="n"/>
      <c r="AE235" s="177" t="n"/>
      <c r="AF235" s="113" t="n"/>
      <c r="AG235" s="177" t="n"/>
      <c r="AH235" s="178" t="n"/>
      <c r="AI235" s="178" t="n"/>
      <c r="AJ235" s="178" t="n"/>
      <c r="AK235" s="114" t="n"/>
      <c r="AL235" s="178" t="n"/>
      <c r="AM235" s="114" t="n"/>
      <c r="AN235" s="178" t="n"/>
      <c r="AO235" s="114" t="n"/>
      <c r="AP235" s="178" t="n"/>
      <c r="AQ235" s="114" t="n"/>
      <c r="AR235" s="178" t="n"/>
      <c r="AS235" s="114" t="n"/>
      <c r="AT235" s="178" t="n"/>
      <c r="AU235" s="114" t="n"/>
      <c r="AV235" s="178" t="n"/>
      <c r="AW235" s="114" t="n"/>
      <c r="AX235" s="178" t="n"/>
      <c r="AY235" s="114" t="n"/>
      <c r="AZ235" s="178" t="n"/>
      <c r="BA235" s="114" t="n"/>
      <c r="BB235" s="178" t="n"/>
      <c r="BC235" s="114" t="n"/>
      <c r="BD235" s="178" t="n"/>
      <c r="BE235" s="178" t="n"/>
      <c r="BF235" s="178" t="n"/>
      <c r="BG235" s="59" t="n"/>
      <c r="BH235" s="178" t="n"/>
      <c r="BI235" s="114" t="n"/>
      <c r="BJ235" s="53" t="n"/>
      <c r="BK235" s="178" t="n"/>
      <c r="BL235" s="114" t="n"/>
      <c r="BM235" s="178" t="n"/>
      <c r="BN235" s="114" t="n"/>
      <c r="BO235" s="178" t="n"/>
      <c r="BP235" s="178" t="n"/>
      <c r="BQ235" s="178" t="n"/>
      <c r="BR235" s="178" t="n"/>
      <c r="BS235" s="178" t="n"/>
      <c r="BT235" s="178" t="n"/>
      <c r="BU235" s="178" t="n"/>
      <c r="BV235" s="178" t="n"/>
      <c r="BW235" s="178" t="n"/>
      <c r="BX235" s="178" t="n"/>
      <c r="BY235" s="178" t="n"/>
      <c r="BZ235" s="178" t="n"/>
      <c r="CA235" s="178" t="n"/>
      <c r="CB235" s="178" t="n"/>
      <c r="CC235" s="178" t="n"/>
      <c r="CD235" s="178" t="n"/>
      <c r="CE235" s="178" t="n"/>
      <c r="CF235" s="178" t="n"/>
      <c r="CG235" s="178" t="n"/>
      <c r="CH235" s="178" t="n"/>
      <c r="CI235" s="178" t="n"/>
      <c r="CJ235" s="178" t="n"/>
      <c r="CK235" s="53" t="n"/>
      <c r="CL235" s="178" t="n"/>
      <c r="CM235" s="178" t="n"/>
      <c r="CN235" s="60" t="n"/>
      <c r="CO235" s="177" t="n"/>
      <c r="CP235" s="178" t="n"/>
      <c r="CQ235" s="60" t="n"/>
      <c r="CR235" s="177" t="n"/>
      <c r="CS235" s="178" t="n"/>
      <c r="CT235" s="59" t="n"/>
      <c r="CU235" s="178" t="n"/>
      <c r="CV235" s="59" t="n"/>
      <c r="CW235" s="178" t="n"/>
      <c r="CX235" s="59" t="n"/>
      <c r="CY235" s="178" t="n"/>
      <c r="CZ235" s="178" t="n"/>
      <c r="DA235" s="178" t="n"/>
      <c r="DB235" s="53" t="n"/>
      <c r="DC235" s="178" t="n"/>
      <c r="DD235" s="178" t="n"/>
      <c r="DE235" s="178" t="n"/>
      <c r="DF235" s="178" t="n"/>
      <c r="DG235" s="178" t="n"/>
      <c r="DH235" s="178" t="n"/>
      <c r="DI235" s="178" t="n"/>
      <c r="DJ235" s="178" t="n"/>
      <c r="DK235" s="178" t="n"/>
      <c r="DL235" s="178" t="n"/>
      <c r="DM235" s="178" t="n"/>
      <c r="DN235" s="177" t="n"/>
      <c r="DO235" s="177" t="n"/>
      <c r="DP235" s="177" t="n"/>
      <c r="DQ235" s="76">
        <f>IF(AND(DS235,DP235&lt;&gt;""),
CONCATENATE(DT235,DU235,DV235,DW235,DX235,DY235,DZ235,EA235,EB235,EC235,ED235,EE235,EF235,EG235,EH235,EI235,EJ235,EK235,EL235,EM235,EN235,EO235,EP235,EQ235,ES235,ET235,EU235,EV235,EW235,EX235,EY235,EZ235,FA235,FC235,FD235,FF235,FG235,FI235,FJ235,FL235,FM235,FO235,FP235,FR235,FS235,FU235,FV235,FX235,FY235,GA235,GB235,GD235,GE235,GF235,GH235,GI235,GJ235,GL235,GM235,GN235,GP235,GQ235,GS235,GT235,GU235,GV235,GW235,GX235,GY235,GZ235,HA235,HB235,HC235,HD235,HE235,HF235,HG235,HH235,HI235,HJ235,HK235,HL235,HM235,HN235,HO235,HQ235,HR235,HS235,HT235,HU235,HV235,HW235,HX235,HY235,IA235,IB235,IC235,ID235,IF235,IG235,IH235,II235,IK235,IL235,IM235,IN235,IO235,IP235,IQ235,IR235,IS235,IT235,IU235,IV235,IW235,IX235,IY235,IZ235),
""
)</f>
        <v/>
      </c>
      <c r="DR235" s="53" t="n"/>
      <c r="DS235" s="46">
        <f>CONCATENATE(D235,$E235,$F235,$G235,H235,$I235,$J235,K235,$L235,$M235,N235,$O235,$P235,$Q235,$R235,$S235,T235,$U235,$V235,$W235,$X235,$Y235,$Z235,$AA235,AB235,AC235,AD235,$AE235,$AF235,$AG235,AH235,AI235,AJ235,AK235,AL235,AM235,AN235,AO235,AP235,AQ235,AR235,AS235,AT235,AU235,AV235,AW235,AX235,AY235,AZ235,BA235,BB235,BC235,BD235,BE235,BF235,BG235,BH235,BI235,BJ235,BK235,BL235,BM235,BN235,BO235,BP235,BQ235,BR235,BS235,BT235,BU235,BV235,BW235,BX235,BY235,BZ235,CA235,CB235,CC235,CD235,CE235,CF235,CG235,CH235,CI235,CJ235,CK235,CL235,CM235,$CN235,$CO235,CP235,$CQ235,$CR235,CS235,CT235,CU235,CV235,CW235,CX235,CY235,CZ235,DA235,DB235,DC235,DD235,DE235,DF235,DG235,DH235,DI235,DJ235,DK235,DL235,DM235,$DN235,$DO235,$DP235,DR235)&lt;&gt;""</f>
        <v/>
      </c>
      <c r="DT235" s="46">
        <f>IF(AND($DS235,$E$4&lt;&gt;""),
IF(LEFT($E$4,2) = "1.",
IF(D235&lt;&gt;"","El CUNE sólo se envía en operaciones de novedad o ajuste. ",""),
IF(D235="","Debes escribir un CUNE válido para realizar operaciones de novedad o ajuste. ","")),
""
)</f>
        <v/>
      </c>
      <c r="DU235" s="46">
        <f>IF($DS235,
IF(E235="","Debes seleccionar el tipo de documento del empleado. ",
IF(_xlfn.IFNA(VLOOKUP(E235,TIPO_DE_DOCUMENTO,1,FALSE),-1)=-1,"El tipo de documento no es válido (por favor seleccionarlo de la lista). ","")
)
)</f>
        <v/>
      </c>
      <c r="DV235" s="46">
        <f>IF($DS235,
IF(F235="","Debes escribir el número de documento del empleado. ","")
)</f>
        <v/>
      </c>
      <c r="DW235" s="46">
        <f>IF($DS235,
IF(G235="","Debes escribir el primer nombre del empleado. ","")
)</f>
        <v/>
      </c>
      <c r="DY235" s="46">
        <f>IF($DS235,
IF(I235="","Debes escribir el primer apellido del empleado. ","")
)</f>
        <v/>
      </c>
      <c r="DZ235" s="46">
        <f>IF($DS235,
IF(J235="","Debes escribir el segundo apellido del empleado. ","")
)</f>
        <v/>
      </c>
      <c r="EB235" s="46">
        <f>IF($DS235,
IF(L235="","Debes escribir la fecha de ingreso del empleado. ",
IF(ISERR(DATE(YEAR(L235),MONTH(L235),DAY(L235))), "El valor ingresado en fecha de ingreso no tiene un formato válido. ","")
)
)</f>
        <v/>
      </c>
      <c r="EC235" s="46">
        <f>IF($DS235,
IF(M235="","Debes escribir el tiempo laborado. ",
IF( IFERROR(INT(M235),1.1) &lt;&gt; IFERROR(_xlfn.NUMBERVALUE(M235),1), "El valor de los días trabajados debe ser un número entero. ", "")
)
)</f>
        <v/>
      </c>
      <c r="ED235" s="46">
        <f>IF($DS235,
IF( AND(N235&lt;&gt;"", ISERR(DATE(YEAR(N235),MONTH(N235),DAY(N235))) ), "El valor ingresado en fecha de ingreso no tiene un formato válido. ",
IF( AND(N235&lt;&gt;"", $E$6&lt;&gt;"", DATE(YEAR(N235), MONTH(N235), 1) &lt;&gt; IFERROR(DATE(MID($E$6, 1, 4), MID($E$6, 6, 2),1), "1/1/1900") ), "La fecha de retiro debe estar dentro del período liquidado. ", "")
)
)</f>
        <v/>
      </c>
      <c r="EE235" s="46">
        <f>IF($DS235,
IF(O235="","Debes seleccionar el tipo de trabajador. ",
IF(_xlfn.IFNA(VLOOKUP(O235,TIPO_DE_TRABAJADOR,1,FALSE),-1)=-1,"El tipo de trabajador no es válido (por favor seleccionarlo de la lista). ","")
)
)</f>
        <v/>
      </c>
      <c r="EF235" s="46">
        <f>IF($DS235,
IF(P235="","Debes seleccionar si es un trabajador dependiente pensionado por vejez. ",
IF(_xlfn.IFNA(VLOOKUP(P235,SUBTIPO_DE_TRABAJADOR,1,FALSE),-1)=-1,"El tipo de trabajador dependiente pensionado por vejez no es válido (por favor seleccionarlo de la lista). ","")
)
)</f>
        <v/>
      </c>
      <c r="EG235" s="46">
        <f>IF($DS235,
IF(Q235="","Debes seleccionar el tipo de contrato del trabajador. ",
IF(_xlfn.IFNA(VLOOKUP(Q235,TIPO_DE_CONTRATO,1,FALSE),-1)=-1,"El tipo de contrato del trabajador no es válido (por favor seleccionarlo de la lista). ","")
)
)</f>
        <v/>
      </c>
      <c r="EH235" s="46">
        <f>IF($DS235,
IF(R235="","Debes seleccionar si es un salario integral. ",
IF(_xlfn.IFNA(VLOOKUP(R235,SI_NO,1,FALSE),-1)=-1,"Valor no válido para salario integral (por favor seleccionarlo de la lista). ","")
)
)</f>
        <v/>
      </c>
      <c r="EI235" s="46">
        <f>IF($DS235,
IF(S235="","Debes seleccionar si el trabajador realiza actividades de riesgo. ",
IF(_xlfn.IFNA(VLOOKUP(S235,SI_NO,1,FALSE),-1)=-1,"Valor no válido para actividad de alto riesgo (por favor seleccionarlo de la lista). ","")
)
)</f>
        <v/>
      </c>
      <c r="EK235" s="46">
        <f>IF($DS235,
IF(U235="","Debes escribir el código del municipio de residencia del trabajador. ",
IF(_xlfn.IFNA(VLOOKUP(U235,MUNICIPIO,1,FALSE),-1)=-1,"El municipio de residencia del trabajador es inválido (por favor seleccionarlo de la lista). ","")
)
)</f>
        <v/>
      </c>
      <c r="EL235" s="46">
        <f>IF($DS235,
IF(V235="","Debes escribir el la dirección de residendia del trabajador. ","")
)</f>
        <v/>
      </c>
      <c r="EM235" s="46">
        <f>IF($DS235,
IF(W235="","Debes escribir la fecha de inicio de la liquidación. ",
IF(ISERR(DATE(YEAR(W235),MONTH(W235),DAY(W235))),"El valor ingresado en fecha de inicio de liquidación no tiene un formato válido. ",
IF( AND($E$6&lt;&gt;"", DATE(YEAR(W235), MONTH(W235), 1) &lt;&gt; IFERROR(DATE(MID($E$6, 1, 4), MID($E$6, 6, 2),1), "1/1/1900") ), "La fecha de inicio de la liquidación debe estar dentro del período liquidado. ", "")
)
)
)</f>
        <v/>
      </c>
      <c r="EN235" s="46">
        <f>IF($DS235,
IF(X235="","Debes escribir la fecha de fin de la liquidación. ",
IF(ISERR(DATE(YEAR(X235),MONTH(X235),DAY(X235))),"El valor ingresado en fecha de fin de liquidación no tiene un formato válido. ",
IF( AND($E$6&lt;&gt;"", DATE(YEAR(X235), MONTH(X235), 1) &lt;&gt; IFERROR(DATE(MID($E$6, 1, 4), MID($E$6, 6, 2),1), "1/1/1900") ), "La fecha de fin de la liquidación debe estar dentro del período liquidado. ", "")
)
)
)</f>
        <v/>
      </c>
      <c r="EO235" s="46">
        <f>IF($DS235,
IF(Y235="","Debes escribir la frecuencia de pago del trabajador. ",
IF(_xlfn.IFNA(VLOOKUP(Y235,PERÍODO_DE_NÓMINA,1,FALSE),-1)=-1,"La frecuencia de pago es inválida (por favor seleccionarlo de la lista). ","")
)
)</f>
        <v/>
      </c>
      <c r="EP235" s="46">
        <f>IF($DS235,
IF(Z235="","Debes escribir la fecha de pago. ",
IF(ISERR(DATE(YEAR(Z235),MONTH(Z235),DAY(Z235))), "El valor ingresado en fecha de pago no tiene un formato válido. ","")
)
)</f>
        <v/>
      </c>
      <c r="EQ235" s="46">
        <f>IF($DS235,
IF(AA235="","Debes escribir el medio de pago. ",
IF(_xlfn.IFNA(VLOOKUP(AA235,MEDIOS_DE_PAGO,1,FALSE),-1)=-1,"El medio de pago es inválido (por favor seleccionarlo de la lista). ","")
)
)</f>
        <v/>
      </c>
      <c r="ER235" s="46">
        <f>OR(AA235='Tablas '!$T$4,AA235='Tablas '!$T$7,AA235='Tablas '!$T$8,AA235='Tablas '!$T$11)</f>
        <v/>
      </c>
      <c r="ES235" s="46">
        <f>IF(AND($DS235,ER235),
IF(AB235="","Debes escribir la entidad bancaria. ",""),
""
)</f>
        <v/>
      </c>
      <c r="ET235" s="46">
        <f>IF(AND($DS235,ER235),
IF(AC235="","Debes escribir el tipo de cuenta bancaria. ",
IF(_xlfn.IFNA(VLOOKUP(AC235,TIPO_DE_CUENTA,1,FALSE),-1)=-1,"El tipo de cuenta bancaria es inválida (por favor seleccionarlo de la lista). ","")
),
""
)</f>
        <v/>
      </c>
      <c r="EU235" s="46">
        <f>IF(AND($DS235,ER235),
IF(AD235="","Debes escribir el número de cuenta bancaria. ",""),
""
)</f>
        <v/>
      </c>
      <c r="EV235" s="46">
        <f>IF($DS235,
IF(AE235="","Debes escribir el valor del sueldo básico. ",
IF( ISERR(_xlfn.NUMBERVALUE(AE235)), "El valor del sueldo básico debe ser un número válido. ", "")
)
)</f>
        <v/>
      </c>
      <c r="EW235" s="46">
        <f>IF($DS235,
IF(AF235="","Debes escribir el número de días trabajados. ",
IF( IFERROR(INT(AF235),1.1) &lt;&gt; IFERROR(_xlfn.NUMBERVALUE(AF235),1), "La cantidad de días trabajados debe ser un número entero. ", "")
)
)</f>
        <v/>
      </c>
      <c r="EX235" s="46">
        <f>IF($DS235,
IF(AG235="","Debes escribir el valor del sueldo trabajado. ",
IF( ISERR(_xlfn.NUMBERVALUE(AG235)), "El valor del sueldo trabajado debe ser un número válido. ", "")
)
)</f>
        <v/>
      </c>
      <c r="EY235" s="46">
        <f>IF($DS235,
IF( AND(AH235&lt;&gt;"", ISERR(_xlfn.NUMBERVALUE(AH235))), "El valor del auxilio de transporte debe ser un número válido. ", "")
)</f>
        <v/>
      </c>
      <c r="EZ235" s="46">
        <f>IF($DS235,
IF( AND(AI235&lt;&gt;"", ISERR(_xlfn.NUMBERVALUE(AI235))), "El valor de viáticos salariales debe ser un número válido. ", "")
)</f>
        <v/>
      </c>
      <c r="FA235" s="46">
        <f>IF($DS235,
IF( AND(AJ235&lt;&gt;"", ISERR(_xlfn.NUMBERVALUE(AJ235))), "El valor de viáticos NO salariales debe ser un número válido. ", "")
)</f>
        <v/>
      </c>
      <c r="FB235" s="46">
        <f>CONCATENATE(AK235,AL235)&lt;&gt;""</f>
        <v/>
      </c>
      <c r="FC235" s="46">
        <f>IF(AND($DS235,FB235),
IF(AK235="","Debes escribir el número de horas extras diurnas. ",
IF( IFERROR(INT(AK235),1.1) &lt;&gt; IFERROR(_xlfn.NUMBERVALUE(AK235),1), "La cantidad de horas extras diurnas debe ser un número entero. ", "")
),
""
)</f>
        <v/>
      </c>
      <c r="FD235" s="46">
        <f>IF(AND($DS235,FB235),
IF(AL235="","Debes escribir el valor de las horas extras diurnas. ",
IF( ISERR(_xlfn.NUMBERVALUE(AL235)), "El valor de las horas extras duirnas debe ser un número válido. ", "")
),
""
)</f>
        <v/>
      </c>
      <c r="FE235" s="46">
        <f>CONCATENATE(AM235,AN235)&lt;&gt;""</f>
        <v/>
      </c>
      <c r="FF235" s="46">
        <f>IF(AND($DS235,FE235),
IF(AM235="","Debes escribir el número de horas extras nocturnas. ",
IF( IFERROR(INT(AM235),1.1) &lt;&gt; IFERROR(_xlfn.NUMBERVALUE(AM235),1), "La cantidad de horas extras nocturnas debe ser un número entero. ", "")
),
""
)</f>
        <v/>
      </c>
      <c r="FG235" s="46">
        <f>IF(AND($DS235,FE235),
IF(AN235="","Debes escribir el valor de las horas extras nocturnas. ",
IF( ISERR(_xlfn.NUMBERVALUE(AN235)), "El valor de las horas extras nocturnas debe ser un número válido. ", "")
),
""
)</f>
        <v/>
      </c>
      <c r="FH235" s="46">
        <f>CONCATENATE(AO235,AP235)&lt;&gt;""</f>
        <v/>
      </c>
      <c r="FI235" s="46">
        <f>IF(AND($DS235,FH235),
IF(AO235="","Debes escribir el número de horas extras diurnas dominicales y festivas. ",
IF( IFERROR(INT(AO235),1.1) &lt;&gt; IFERROR(_xlfn.NUMBERVALUE(AO235),1), "La cantidad de horas extras diurnas dominicales y festivas debe ser un número entero. ", "")
),
""
)</f>
        <v/>
      </c>
      <c r="FJ235" s="46">
        <f>IF(AND($DS235,FH235),
IF(AP235="","Debes escribir el valor de las horas extras diurnas dominicales y festivas. ",
IF( ISERR(_xlfn.NUMBERVALUE(AP235)), "El valor de las horas extras diurnas dominicales y festivas debe ser un número válido. ", "")
),
""
)</f>
        <v/>
      </c>
      <c r="FK235" s="46">
        <f>CONCATENATE(AQ235,AR235)&lt;&gt;""</f>
        <v/>
      </c>
      <c r="FL235" s="46">
        <f>IF(AND($DS235,FK235),
IF(AQ235="","Debes escribir el número de horas extras nocturnas dominicales y festivas. ",
IF( IFERROR(INT(AQ235),1.1) &lt;&gt; IFERROR(_xlfn.NUMBERVALUE(AQ235),1), "La cantidad de horas extras nocturnas dominicales y festivas debe ser un número entero. ", "")
),
""
)</f>
        <v/>
      </c>
      <c r="FM235" s="46">
        <f>IF(AND($DS235,FK235),
IF(AR235="","Debes escribir el valor de las horas extras nocturnas dominicales y festivas. ",
IF( ISERR(_xlfn.NUMBERVALUE(AR235)), "El valor de las horas extras nocturnas dominicales y festivas debe ser un número válido. ", "")
),
""
)</f>
        <v/>
      </c>
      <c r="FN235" s="46">
        <f>CONCATENATE(AS235,AT235)&lt;&gt;""</f>
        <v/>
      </c>
      <c r="FO235" s="46">
        <f>IF(AND($DS235,FN235),
IF(AS235="","Debes escribir el número de horas recargo nocturno. ",
IF( IFERROR(INT(AS235),1.1) &lt;&gt; IFERROR(_xlfn.NUMBERVALUE(AS235),1), "La cantidad de horas recargo nocturno debe ser un número entero. ", "")
),
""
)</f>
        <v/>
      </c>
      <c r="FP235" s="46">
        <f>IF(AND($DS235,FN235),
IF(AT235="","Debes escribir el valor de las horas recargo nocturno. ",
IF( ISERR(_xlfn.NUMBERVALUE(AT235)), "El valor de las horas recargo nocturno debe ser un número válido. ", "")
),
""
)</f>
        <v/>
      </c>
      <c r="FQ235" s="46">
        <f>CONCATENATE(AU235,AV235)&lt;&gt;""</f>
        <v/>
      </c>
      <c r="FR235" s="46">
        <f>IF(AND($DS235,FQ235),
IF(AU235="","Debes escribir el número de horas recargo diurno dominical y festivo. ",
IF( IFERROR(INT(AU235),1.1) &lt;&gt; IFERROR(_xlfn.NUMBERVALUE(AU235),1), "La cantidad de horas recargo diurno dominical y festivo debe ser un número entero. ", "")
),
""
)</f>
        <v/>
      </c>
      <c r="FS235" s="46">
        <f>IF(AND($DS235,FQ235),
IF(AV235="","Debes escribir el valor de las horas recargo diurno dominical y festivo. ",
IF( ISERR(_xlfn.NUMBERVALUE(AV235)), "El valor de las horas recargo diurno dominical y festivo debe ser un número válido. ", "")
),
""
)</f>
        <v/>
      </c>
      <c r="FT235" s="46">
        <f>CONCATENATE(AW235,AX235)&lt;&gt;""</f>
        <v/>
      </c>
      <c r="FU235" s="46">
        <f>IF(AND($DS235,FT235),
IF(AW235="","Debes escribir el número de horas recargo nocturno dominical y festivo. ",
IF( IFERROR(INT(AW235),1.1) &lt;&gt; IFERROR(_xlfn.NUMBERVALUE(AW235),1), "La cantidad de horas recargo nocturno dominical y festivo debe ser un número entero. ", "")
),
""
)</f>
        <v/>
      </c>
      <c r="FV235" s="46">
        <f>IF(AND($DS235,FT235),
IF(AX235="","Debes escribir el valor de las horas recargo nocturno dominical y festivo. ",
IF( ISERR(_xlfn.NUMBERVALUE(AX235)), "El valor de las horas recargo nocturno dominical y festivo debe ser un número válido. ", "")
),
""
)</f>
        <v/>
      </c>
      <c r="FW235" s="46">
        <f>CONCATENATE(AY235,AZ235)&lt;&gt;""</f>
        <v/>
      </c>
      <c r="FX235" s="46">
        <f>IF(AND($DS235,FW235),
IF(AY235="","Debes escribir el número de días de vacaciones comunes. ",
IF( IFERROR(INT(AY235),1.1) &lt;&gt; IFERROR(_xlfn.NUMBERVALUE(AY235),1), "La cantidad de días de vacaciones comunes debe ser un número entero. ", "")
),
""
)</f>
        <v/>
      </c>
      <c r="FY235" s="46">
        <f>IF(AND($DS235,FW235),
IF(AZ235="","Debes escribir el valor de las vacaciones comunes. ",
IF( ISERR(_xlfn.NUMBERVALUE(AZ235)), "El valor de las vacaciones comunes debe ser un número válido. ", "")
),
""
)</f>
        <v/>
      </c>
      <c r="FZ235" s="46">
        <f>CONCATENATE(BA235,BB235)&lt;&gt;""</f>
        <v/>
      </c>
      <c r="GA235" s="46">
        <f>IF(AND($DS235,FZ235),
IF(BA235="","Debes escribir el número de días de vacaciones compensadas. ",
IF( IFERROR(INT(BA235),1.1) &lt;&gt; IFERROR(_xlfn.NUMBERVALUE(BA235),1), "La cantidad de días de vacaciones compensadas debe ser un número entero. ", "")
),
""
)</f>
        <v/>
      </c>
      <c r="GB235" s="46">
        <f>IF(AND($DS235,FZ235),
IF(BB235="","Debes escribir el valor de las vacaciones compensadas. ",
IF( ISERR(_xlfn.NUMBERVALUE(BB235)), "El valor de las vacaciones compensadas debe ser un número válido. ", "")
),
""
)</f>
        <v/>
      </c>
      <c r="GC235" s="46">
        <f>CONCATENATE(BC235,BD235)&lt;&gt;""</f>
        <v/>
      </c>
      <c r="GD235" s="46">
        <f>IF(AND($DS235,GC235),
IF(BC235="","Debes escribir el número de días de prima salarial. ",
IF( IFERROR(INT(BC235),1.1) &lt;&gt; IFERROR(_xlfn.NUMBERVALUE(BC235),1), "La cantidad de días de prima salarial debe ser un número entero. ", "")
),
""
)</f>
        <v/>
      </c>
      <c r="GE235" s="46">
        <f>IF(AND($DS235,GC235),
IF(BD235="","Debes escribir el valor de los días de prima salarial. ",
IF( ISERR(_xlfn.NUMBERVALUE(BD235)), "El valor de los días de prima salarial debe ser un número válido. ", "")
),
""
)</f>
        <v/>
      </c>
      <c r="GF235" s="46">
        <f>IF($DS235,
IF( AND(BE235&lt;&gt;"", ISERR(_xlfn.NUMBERVALUE(BE235))), "El valor de la prima NO saliarial debe ser un número válido. ", "")
)</f>
        <v/>
      </c>
      <c r="GG235" s="46">
        <f>CONCATENATE(BF235,BG235,BH235)&lt;&gt;""</f>
        <v/>
      </c>
      <c r="GH235" s="46">
        <f>IF(AND($DS235,GG235),
IF(BF235="","Debes escribir el valor de las cesantías. ",
IF( ISERR(_xlfn.NUMBERVALUE(BF235)), "El valor de las cesantías debe ser un número válido. ", "")
),
""
)</f>
        <v/>
      </c>
      <c r="GI235" s="46">
        <f>IF(AND($DS235,GG235),
IF(BG235="","Debes escribir el % de cesantías. ",
IF( ISERR(_xlfn.NUMBERVALUE(BG235)), "El % de cesantías debe ser un número válido. ", "")
),
""
)</f>
        <v/>
      </c>
      <c r="GJ235" s="46">
        <f>IF(AND($DS235,GG235),
IF(BH235="","Debes escribir el valor de intereses de cesantías. ",
IF( ISERR(_xlfn.NUMBERVALUE(BH235)), "El valor de intereses de cesantías debe ser un número válido. ", "")
),
""
)</f>
        <v/>
      </c>
      <c r="GK235" s="46">
        <f>CONCATENATE(BI235,BJ235,BK235)&lt;&gt;""</f>
        <v/>
      </c>
      <c r="GL235" s="46">
        <f>IF(AND($DS235,GK235),
IF(BI235="","Debes escribir el número de días de incapacidad. ",
IF( IFERROR(INT(BI235),1.1) &lt;&gt; IFERROR(_xlfn.NUMBERVALUE(BI235),1), "La cantidad de días de incapacidad debe ser un número entero. ", "")
),
""
)</f>
        <v/>
      </c>
      <c r="GM235" s="46">
        <f>IF(AND($DS235,GK235),
IF(BJ235="","Debes escribir el tipo de incapacidad. ",
IF(_xlfn.IFNA(VLOOKUP(BJ235,TIPO_DE_INCAPACIDAD,1,FALSE),-1)=-1,"El tipo de incapacidad es inválida (por favor seleccionarlo de la lista). ","")
),
""
)</f>
        <v/>
      </c>
      <c r="GN235" s="46">
        <f>IF(AND($DS235,GK235),
IF(BK235="","Debes escribir el valor de la incapacidad. ",
IF( ISERR(_xlfn.NUMBERVALUE(BK235)), "El valor de la incapacidad debe ser un número válido. ", "")
),
""
)</f>
        <v/>
      </c>
      <c r="GO235" s="46">
        <f>CONCATENATE(BL235,BM235)&lt;&gt;""</f>
        <v/>
      </c>
      <c r="GP235" s="46">
        <f>IF(AND($DS235,GO235),
IF(BL235="","Debes escribir el número de días de licencia de maternidad o paternidad. ",
IF( IFERROR(INT(BL235),1.1) &lt;&gt; IFERROR(_xlfn.NUMBERVALUE(BL235),1), "La cantidad de días de licencia de maternidad o paternidad debe ser un número entero. ", "")
),
""
)</f>
        <v/>
      </c>
      <c r="GQ235" s="46">
        <f>IF(AND($DS235,GO235),
IF(BM235="","Debes escribir el valor de la licencia de maternidad o paternidad. ",
IF( ISERR(_xlfn.NUMBERVALUE(BM235)), "El valor de la licencia de maternidad o paternidad debe ser un número válido. ", "")
),
""
)</f>
        <v/>
      </c>
      <c r="GR235" s="46">
        <f>CONCATENATE(BN235,BO235)&lt;&gt;""</f>
        <v/>
      </c>
      <c r="GS235" s="46">
        <f>IF(AND($DS235,GR235),
IF(BN235="","Debes escribir el número de días de licencia remunerada. ",
IF( IFERROR(INT(BN235),1.1) &lt;&gt; IFERROR(_xlfn.NUMBERVALUE(BN235),1), "La cantidad de días de licencia remunerada debe ser un número entero. ", "")
),
""
)</f>
        <v/>
      </c>
      <c r="GT235" s="46">
        <f>IF(AND($DS235,GR235),
IF(BO235="","Debes escribir el valor de la licencia remunerada. ",
IF( ISERR(_xlfn.NUMBERVALUE(BO235)), "El valor de la licencia remunerada debe ser un número válido. ", "")
),
""
)</f>
        <v/>
      </c>
      <c r="GU235" s="46">
        <f>IF($DS235,
IF( AND(BP235&lt;&gt;"", ISERR(_xlfn.NUMBERVALUE(BP235))), "El valor de la licencia NO remunerada debe ser un número válido. ", "")
)</f>
        <v/>
      </c>
      <c r="GV235" s="46">
        <f>IF($DS235,
IF( AND(BQ235&lt;&gt;"", ISERR(_xlfn.NUMBERVALUE(BQ235))), "El valor de auxilios salariales debe ser un número válido. ", "")
)</f>
        <v/>
      </c>
      <c r="GW235" s="46">
        <f>IF($DS235,
IF( AND(BR235&lt;&gt;"", ISERR(_xlfn.NUMBERVALUE(BR235))), "El valor de auxilios NO salariales debe ser un número válido. ", "")
)</f>
        <v/>
      </c>
      <c r="GX235" s="46">
        <f>IF($DS235,
IF( AND(BS235&lt;&gt;"", ISERR(_xlfn.NUMBERVALUE(BS235))), "El valor de bonos salariales debe ser un número válido. ", "")
)</f>
        <v/>
      </c>
      <c r="GY235" s="46">
        <f>IF($DS235,
IF( AND(BT235&lt;&gt;"", ISERR(_xlfn.NUMBERVALUE(BT235))), "El valor de bonos NO salariales debe ser un número válido. ", "")
)</f>
        <v/>
      </c>
      <c r="GZ235" s="46">
        <f>IF($DS235,
IF( AND(BU235&lt;&gt;"", ISERR(_xlfn.NUMBERVALUE(BU235))), "El valor de bonos salariales de alimentación debe ser un número válido. ", "")
)</f>
        <v/>
      </c>
      <c r="HA235" s="46">
        <f>IF($DS235,
IF( AND(BV235&lt;&gt;"", ISERR(_xlfn.NUMBERVALUE(BV235))), "El valor de bonos NO salariales de alimentación debe ser un número válido. ", "")
)</f>
        <v/>
      </c>
      <c r="HB235" s="46">
        <f>IF($DS235,
IF( AND(BW235&lt;&gt;"", ISERR(_xlfn.NUMBERVALUE(BW235))), "El valor de bonificaciones salariales debe ser un número válido. ", "")
)</f>
        <v/>
      </c>
      <c r="HC235" s="46">
        <f>IF($DS235,
IF( AND(BX235&lt;&gt;"", ISERR(_xlfn.NUMBERVALUE(BX235))), "El valor de bonificaciones NO salariales debe ser un número válido. ", "")
)</f>
        <v/>
      </c>
      <c r="HD235" s="46">
        <f>IF($DS235,
IF( AND(BY235&lt;&gt;"", ISERR(_xlfn.NUMBERVALUE(BY235))), "El valor de compensaciones ordinarias debe ser un número válido. ", "")
)</f>
        <v/>
      </c>
      <c r="HE235" s="46">
        <f>IF($DS235,
IF( AND(BZ235&lt;&gt;"", ISERR(_xlfn.NUMBERVALUE(BZ235))), "El valor de compensaciones extraordinarias debe ser un número válido. ", "")
)</f>
        <v/>
      </c>
      <c r="HF235" s="46">
        <f>IF($DS235,
IF( AND(CA235&lt;&gt;"", ISERR(_xlfn.NUMBERVALUE(CA235))), "El valor de comisiones debe ser un número válido. ", "")
)</f>
        <v/>
      </c>
      <c r="HG235" s="46">
        <f>IF($DS235,
IF( AND(CB235&lt;&gt;"", ISERR(_xlfn.NUMBERVALUE(CB235))), "El valor de ausencia por huega debe ser un número válido. ", "")
)</f>
        <v/>
      </c>
      <c r="HH235" s="46">
        <f>IF($DS235,
IF( AND(CC235&lt;&gt;"", ISERR(_xlfn.NUMBERVALUE(CC235))), "El valor de anticipos debe ser un número válido. ", "")
)</f>
        <v/>
      </c>
      <c r="HI235" s="46">
        <f>IF($DS235,
IF( AND(CD235&lt;&gt;"", ISERR(_xlfn.NUMBERVALUE(CD235))), "El valor de pagos a terceros debe ser un número válido. ", "")
)</f>
        <v/>
      </c>
      <c r="HJ235" s="46">
        <f>IF($DS235,
IF( AND(CE235&lt;&gt;"", ISERR(_xlfn.NUMBERVALUE(CE235))), "El valor de dotación debe ser un número válido. ", "")
)</f>
        <v/>
      </c>
      <c r="HK235" s="46">
        <f>IF($DS235,
IF( AND(CF235&lt;&gt;"", ISERR(_xlfn.NUMBERVALUE(CF235))), "El valor de apoyo sostenibilidad debe ser un número válido. ", "")
)</f>
        <v/>
      </c>
      <c r="HL235" s="46">
        <f>IF($DS235,
IF( AND(CG235&lt;&gt;"", ISERR(_xlfn.NUMBERVALUE(CG235))), "El valor de teletrabajo debe ser un número válido. ", "")
)</f>
        <v/>
      </c>
      <c r="HM235" s="46">
        <f>IF($DS235,
IF( AND(CH235&lt;&gt;"", ISERR(_xlfn.NUMBERVALUE(CH235))), "El valor de bonificación de retiro debe ser un número válido. ", "")
)</f>
        <v/>
      </c>
      <c r="HN235" s="46">
        <f>IF($DS235,
IF( AND(CI235&lt;&gt;"", ISERR(_xlfn.NUMBERVALUE(CI235))), "El valor de indemnización de retiro debe ser un número válido. ", "")
)</f>
        <v/>
      </c>
      <c r="HO235" s="46">
        <f>IF($DS235,
IF( AND(CJ235&lt;&gt;"", ISERR(_xlfn.NUMBERVALUE(CJ235))), "El valor de reintegros debe ser un número válido. ", "")
)</f>
        <v/>
      </c>
      <c r="HP235" s="46">
        <f>CONCATENATE(CK235,CL235,CM235)&lt;&gt;""</f>
        <v/>
      </c>
      <c r="HQ235" s="46">
        <f>IF(AND($DS235,HP235),
IF(CK235="","Debes escribir la descripción de otro concepto no categorizado. ",""),
""
)</f>
        <v/>
      </c>
      <c r="HR235" s="46">
        <f>IF(AND($DS235,HP235),
IF(CONCATENATE(CL235,CM235)="","Debes escribir al menos un valor de concepto no categorizado (salarial o no salarial). ",
IF(ISERR(_xlfn.NUMBERVALUE(CL235)),"El valor salarial concepto no categorizado debe ser un número válido. ","")
),
""
)</f>
        <v/>
      </c>
      <c r="HS235" s="46">
        <f>IF(AND($DS235,HP235),
IF(CONCATENATE(CL235,CM235)="","Debes escribir al menos un valor de concepto no categorizado (salarial o no salarial). ",
IF(ISERR(_xlfn.NUMBERVALUE(CM235)),"El valor NO salarial concepto no categorizado debe ser un número válido. ","")
),
""
)</f>
        <v/>
      </c>
      <c r="HT235" s="46">
        <f>IF($DS235,
IF(CN235="","Debes escribir el porcentaje del aporte a salud. ",
IF( ISERR(_xlfn.NUMBERVALUE(CN235)), "El valor del porcentaje del aporte a salud debe ser un número válido. ", "")
)
)</f>
        <v/>
      </c>
      <c r="HU235" s="46">
        <f>IF($DS235,
IF(CO235="","Debes escribir el valor del aporte a salud. ",
IF( ISERR(_xlfn.NUMBERVALUE(CO235)), "El valor del aporte a salud debe ser un número válido. ", "")
)
)</f>
        <v/>
      </c>
      <c r="HV235" s="46">
        <f>IF($DS235,
IF( AND(CP235&lt;&gt;"", ISERR(_xlfn.NUMBERVALUE(CP235))), "El valor plan complementario debe ser un número válido. ", "")
)</f>
        <v/>
      </c>
      <c r="HW235" s="46">
        <f>IF($DS235,
IF(CQ235="","Debes escribir el porcentaje del aporte a pensión. ",
IF( ISERR(_xlfn.NUMBERVALUE(CQ235)), "El valor del porcentaje del aporte a pensión debe ser un número válido. ", "")
)
)</f>
        <v/>
      </c>
      <c r="HX235" s="46">
        <f>IF($DS235,
IF(CR235="","Debes escribir el valor del aporte a pensión. ",
IF( ISERR(_xlfn.NUMBERVALUE(CR235)), "El valor del aporte a salud debe ser un número válido. ", "")
)
)</f>
        <v/>
      </c>
      <c r="HY235" s="46">
        <f>IF($DS235,
IF( AND(CS235&lt;&gt;"", ISERR(_xlfn.NUMBERVALUE(CS235))), "El valor pensión voluntaria debe ser un número válido. ", "")
)</f>
        <v/>
      </c>
      <c r="HZ235" s="46">
        <f>CONCATENATE(CT235,CU235,CV235,CW235)&lt;&gt;""</f>
        <v/>
      </c>
      <c r="IA235" s="46">
        <f>IF(AND($DS235,HZ235),
IF(CT235="","Debes escribir el % del fondo de seguridad pensional. ",
IF( ISERR(_xlfn.NUMBERVALUE(CT235)), "El % del fondo de seguridad debe ser un número válido. ", "")
),
""
)</f>
        <v/>
      </c>
      <c r="IB235" s="46">
        <f>IF(AND($DS235,HZ235),
IF(CU235="","Debes escribir el valor del aporte al fondo de solidaridad pensional. ",
IF( ISERR(_xlfn.NUMBERVALUE(CU235)), "El valor del aporte al fondo de solidaridad pensional debe ser un número válido. ", "")
),
""
)</f>
        <v/>
      </c>
      <c r="IC235" s="46">
        <f>IF(AND($DS235,HZ235),
IF(CV235="","Debes escribir el % del fondo de subsistencia. ",
IF( ISERR(_xlfn.NUMBERVALUE(CV235)), "El % del fondo de subsistencia debe ser un número válido. ", "")
),
""
)</f>
        <v/>
      </c>
      <c r="ID235" s="46">
        <f>IF(AND($DS235,HZ235),
IF(CW235="","Debes escribir el valor del fondo de subsistencia. ",
IF( ISERR(_xlfn.NUMBERVALUE(CW235)), "El valor del fondo de subsistencia debe ser un número válido. ", "")
),
""
)</f>
        <v/>
      </c>
      <c r="IE235" s="46">
        <f>CONCATENATE(CX235,CY235)&lt;&gt;""</f>
        <v/>
      </c>
      <c r="IF235" s="46">
        <f>IF(AND($DS235,IE235),
IF(CX235="","Debes escribir el % de sindicato. ",
IF( ISERR(_xlfn.NUMBERVALUE(CX235)), "El % de sindicato debe ser un número válido. ", "")
),
""
)</f>
        <v/>
      </c>
      <c r="IG235" s="46">
        <f>IF(AND($DS235,IE235),
IF(CY235="","Debes escribir el valor del sindicato. ",
IF( ISERR(_xlfn.NUMBERVALUE(CY235)), "El valor del sindicato debe ser un número válido. ", "")
),
""
)</f>
        <v/>
      </c>
      <c r="IH235" s="46">
        <f>IF($DS235,
IF( AND(CZ235&lt;&gt;"", ISERR(_xlfn.NUMBERVALUE(CZ235))), "El valor de sanción pública debe ser un número válido. ", "")
)</f>
        <v/>
      </c>
      <c r="II235" s="46">
        <f>IF($DS235,
IF( AND(DA235&lt;&gt;"", ISERR(_xlfn.NUMBERVALUE(DA235))), "El valor de sanción privada debe ser un número válido. ", "")
)</f>
        <v/>
      </c>
      <c r="IJ235" s="46">
        <f>CONCATENATE(DB235,DC235)&lt;&gt;""</f>
        <v/>
      </c>
      <c r="IK235" s="46">
        <f>IF(AND($DS235,IJ235),
IF(DB235="","Debes escribir la descripción de libranza. ",""),
""
)</f>
        <v/>
      </c>
      <c r="IL235" s="46">
        <f>IF(AND($DS235,IJ235),
IF(DC235="","Debes escribir la cuota libranza. ",
IF(ISERR(_xlfn.NUMBERVALUE(DC235)),"El valor de la cuota libranza debe ser un número válido. ","")
),
""
)</f>
        <v/>
      </c>
      <c r="IM235" s="46">
        <f>IF($DS235,
IF( AND(DD235&lt;&gt;"", ISERR(_xlfn.NUMBERVALUE(DD235))), "El valor de pagos a terceros debe ser un número válido. ", "")
)</f>
        <v/>
      </c>
      <c r="IN235" s="46">
        <f>IF($DS235,
IF( AND(DE235&lt;&gt;"", ISERR(_xlfn.NUMBERVALUE(DE235))), "El valor de anticipos debe ser un número válido. ", "")
)</f>
        <v/>
      </c>
      <c r="IO235" s="46">
        <f>IF($DS235,
IF( AND(DF235&lt;&gt;"", ISERR(_xlfn.NUMBERVALUE(DF235))), "El valor de AFC debe ser un número válido. ", "")
)</f>
        <v/>
      </c>
      <c r="IP235" s="46">
        <f>IF($DS235,
IF( AND(DG235&lt;&gt;"", ISERR(_xlfn.NUMBERVALUE(DG235))), "El valor de rete-fuente debe ser un número válido. ", "")
)</f>
        <v/>
      </c>
      <c r="IQ235" s="46">
        <f>IF($DS235,
IF( AND(DH235&lt;&gt;"", ISERR(_xlfn.NUMBERVALUE(DH235))), "El valor de cooperativa de trabajo debe ser un número válido. ", "")
)</f>
        <v/>
      </c>
      <c r="IR235" s="46">
        <f>IF($DS235,
IF( AND(DI235&lt;&gt;"", ISERR(_xlfn.NUMBERVALUE(DI235))), "El valor de embargo fiscal debe ser un número válido. ", "")
)</f>
        <v/>
      </c>
      <c r="IS235" s="46">
        <f>IF($DS235,
IF( AND(DJ235&lt;&gt;"", ISERR(_xlfn.NUMBERVALUE(DJ235))), "El valor de educación debe ser un número válido. ", "")
)</f>
        <v/>
      </c>
      <c r="IT235" s="46">
        <f>IF($DS235,
IF( AND(DK235&lt;&gt;"", ISERR(_xlfn.NUMBERVALUE(DK235))), "El valor de reintegro debe ser un número válido. ", "")
)</f>
        <v/>
      </c>
      <c r="IU235" s="46">
        <f>IF($DS235,
IF( AND(DL235&lt;&gt;"", ISERR(_xlfn.NUMBERVALUE(DL235))), "El valor de deuda debe ser un número válido. ", "")
)</f>
        <v/>
      </c>
      <c r="IV235" s="46">
        <f>IF($DS235,
IF( AND(DM235&lt;&gt;"", ISERR(_xlfn.NUMBERVALUE(DM235))), "El valor de otras deducciones debe ser un número válido. ", "")
)</f>
        <v/>
      </c>
      <c r="IW235" s="46">
        <f>IF($DS235,
IF(DN235="","Debes escribir el valor de los devengos totales. ",
IF( ISERR(_xlfn.NUMBERVALUE(DN235)), "El valor de los devengos totales debe ser un número válido. ", "")
)
)</f>
        <v/>
      </c>
      <c r="IX235" s="46">
        <f>IF($DS235,
IF(DO235="","Debes escribir el valor de las deducciones totales. ",
IF( ISERR(_xlfn.NUMBERVALUE(DO235)), "El valor de las deducciones totales debe ser un número válido. ", "")
)
)</f>
        <v/>
      </c>
      <c r="IY235" s="46">
        <f>IF($DS235,
IF(DP235="","Debes escribir el valor del salario total. ",
IF( ISERR(_xlfn.NUMBERVALUE(DP235)), "El valor del salario total debe ser un número válido. ", "")
)
)</f>
        <v/>
      </c>
    </row>
    <row r="236">
      <c r="B236" s="48" t="n">
        <v>224</v>
      </c>
      <c r="C236" s="61">
        <f>IF(AND(DS236,DP236&lt;&gt;""),
IF(DQ236="","OK","Error"),
""
)</f>
        <v/>
      </c>
      <c r="D236" s="53" t="n"/>
      <c r="E236" s="52" t="n"/>
      <c r="F236" s="112" t="n"/>
      <c r="G236" s="52" t="n"/>
      <c r="H236" s="53" t="n"/>
      <c r="I236" s="52" t="n"/>
      <c r="J236" s="52" t="n"/>
      <c r="K236" s="53" t="n"/>
      <c r="L236" s="55" t="n"/>
      <c r="M236" s="108" t="n"/>
      <c r="N236" s="56" t="n"/>
      <c r="O236" s="52" t="n"/>
      <c r="P236" s="52" t="n"/>
      <c r="Q236" s="52" t="n"/>
      <c r="R236" s="52" t="n"/>
      <c r="S236" s="52" t="n"/>
      <c r="T236" s="53" t="n"/>
      <c r="U236" s="52" t="n"/>
      <c r="V236" s="52" t="n"/>
      <c r="W236" s="55" t="n"/>
      <c r="X236" s="55" t="n"/>
      <c r="Y236" s="52" t="n"/>
      <c r="Z236" s="55" t="n"/>
      <c r="AA236" s="52" t="n"/>
      <c r="AB236" s="53" t="n"/>
      <c r="AC236" s="53" t="n"/>
      <c r="AD236" s="53" t="n"/>
      <c r="AE236" s="177" t="n"/>
      <c r="AF236" s="113" t="n"/>
      <c r="AG236" s="177" t="n"/>
      <c r="AH236" s="178" t="n"/>
      <c r="AI236" s="178" t="n"/>
      <c r="AJ236" s="178" t="n"/>
      <c r="AK236" s="114" t="n"/>
      <c r="AL236" s="178" t="n"/>
      <c r="AM236" s="114" t="n"/>
      <c r="AN236" s="178" t="n"/>
      <c r="AO236" s="114" t="n"/>
      <c r="AP236" s="178" t="n"/>
      <c r="AQ236" s="114" t="n"/>
      <c r="AR236" s="178" t="n"/>
      <c r="AS236" s="114" t="n"/>
      <c r="AT236" s="178" t="n"/>
      <c r="AU236" s="114" t="n"/>
      <c r="AV236" s="178" t="n"/>
      <c r="AW236" s="114" t="n"/>
      <c r="AX236" s="178" t="n"/>
      <c r="AY236" s="114" t="n"/>
      <c r="AZ236" s="178" t="n"/>
      <c r="BA236" s="114" t="n"/>
      <c r="BB236" s="178" t="n"/>
      <c r="BC236" s="114" t="n"/>
      <c r="BD236" s="178" t="n"/>
      <c r="BE236" s="178" t="n"/>
      <c r="BF236" s="178" t="n"/>
      <c r="BG236" s="59" t="n"/>
      <c r="BH236" s="178" t="n"/>
      <c r="BI236" s="114" t="n"/>
      <c r="BJ236" s="53" t="n"/>
      <c r="BK236" s="178" t="n"/>
      <c r="BL236" s="114" t="n"/>
      <c r="BM236" s="178" t="n"/>
      <c r="BN236" s="114" t="n"/>
      <c r="BO236" s="178" t="n"/>
      <c r="BP236" s="178" t="n"/>
      <c r="BQ236" s="178" t="n"/>
      <c r="BR236" s="178" t="n"/>
      <c r="BS236" s="178" t="n"/>
      <c r="BT236" s="178" t="n"/>
      <c r="BU236" s="178" t="n"/>
      <c r="BV236" s="178" t="n"/>
      <c r="BW236" s="178" t="n"/>
      <c r="BX236" s="178" t="n"/>
      <c r="BY236" s="178" t="n"/>
      <c r="BZ236" s="178" t="n"/>
      <c r="CA236" s="178" t="n"/>
      <c r="CB236" s="178" t="n"/>
      <c r="CC236" s="178" t="n"/>
      <c r="CD236" s="178" t="n"/>
      <c r="CE236" s="178" t="n"/>
      <c r="CF236" s="178" t="n"/>
      <c r="CG236" s="178" t="n"/>
      <c r="CH236" s="178" t="n"/>
      <c r="CI236" s="178" t="n"/>
      <c r="CJ236" s="178" t="n"/>
      <c r="CK236" s="53" t="n"/>
      <c r="CL236" s="178" t="n"/>
      <c r="CM236" s="178" t="n"/>
      <c r="CN236" s="60" t="n"/>
      <c r="CO236" s="177" t="n"/>
      <c r="CP236" s="178" t="n"/>
      <c r="CQ236" s="60" t="n"/>
      <c r="CR236" s="177" t="n"/>
      <c r="CS236" s="178" t="n"/>
      <c r="CT236" s="59" t="n"/>
      <c r="CU236" s="178" t="n"/>
      <c r="CV236" s="59" t="n"/>
      <c r="CW236" s="178" t="n"/>
      <c r="CX236" s="59" t="n"/>
      <c r="CY236" s="178" t="n"/>
      <c r="CZ236" s="178" t="n"/>
      <c r="DA236" s="178" t="n"/>
      <c r="DB236" s="53" t="n"/>
      <c r="DC236" s="178" t="n"/>
      <c r="DD236" s="178" t="n"/>
      <c r="DE236" s="178" t="n"/>
      <c r="DF236" s="178" t="n"/>
      <c r="DG236" s="178" t="n"/>
      <c r="DH236" s="178" t="n"/>
      <c r="DI236" s="178" t="n"/>
      <c r="DJ236" s="178" t="n"/>
      <c r="DK236" s="178" t="n"/>
      <c r="DL236" s="178" t="n"/>
      <c r="DM236" s="178" t="n"/>
      <c r="DN236" s="177" t="n"/>
      <c r="DO236" s="177" t="n"/>
      <c r="DP236" s="177" t="n"/>
      <c r="DQ236" s="76">
        <f>IF(AND(DS236,DP236&lt;&gt;""),
CONCATENATE(DT236,DU236,DV236,DW236,DX236,DY236,DZ236,EA236,EB236,EC236,ED236,EE236,EF236,EG236,EH236,EI236,EJ236,EK236,EL236,EM236,EN236,EO236,EP236,EQ236,ES236,ET236,EU236,EV236,EW236,EX236,EY236,EZ236,FA236,FC236,FD236,FF236,FG236,FI236,FJ236,FL236,FM236,FO236,FP236,FR236,FS236,FU236,FV236,FX236,FY236,GA236,GB236,GD236,GE236,GF236,GH236,GI236,GJ236,GL236,GM236,GN236,GP236,GQ236,GS236,GT236,GU236,GV236,GW236,GX236,GY236,GZ236,HA236,HB236,HC236,HD236,HE236,HF236,HG236,HH236,HI236,HJ236,HK236,HL236,HM236,HN236,HO236,HQ236,HR236,HS236,HT236,HU236,HV236,HW236,HX236,HY236,IA236,IB236,IC236,ID236,IF236,IG236,IH236,II236,IK236,IL236,IM236,IN236,IO236,IP236,IQ236,IR236,IS236,IT236,IU236,IV236,IW236,IX236,IY236,IZ236),
""
)</f>
        <v/>
      </c>
      <c r="DR236" s="53" t="n"/>
      <c r="DS236" s="46">
        <f>CONCATENATE(D236,$E236,$F236,$G236,H236,$I236,$J236,K236,$L236,$M236,N236,$O236,$P236,$Q236,$R236,$S236,T236,$U236,$V236,$W236,$X236,$Y236,$Z236,$AA236,AB236,AC236,AD236,$AE236,$AF236,$AG236,AH236,AI236,AJ236,AK236,AL236,AM236,AN236,AO236,AP236,AQ236,AR236,AS236,AT236,AU236,AV236,AW236,AX236,AY236,AZ236,BA236,BB236,BC236,BD236,BE236,BF236,BG236,BH236,BI236,BJ236,BK236,BL236,BM236,BN236,BO236,BP236,BQ236,BR236,BS236,BT236,BU236,BV236,BW236,BX236,BY236,BZ236,CA236,CB236,CC236,CD236,CE236,CF236,CG236,CH236,CI236,CJ236,CK236,CL236,CM236,$CN236,$CO236,CP236,$CQ236,$CR236,CS236,CT236,CU236,CV236,CW236,CX236,CY236,CZ236,DA236,DB236,DC236,DD236,DE236,DF236,DG236,DH236,DI236,DJ236,DK236,DL236,DM236,$DN236,$DO236,$DP236,DR236)&lt;&gt;""</f>
        <v/>
      </c>
      <c r="DT236" s="46">
        <f>IF(AND($DS236,$E$4&lt;&gt;""),
IF(LEFT($E$4,2) = "1.",
IF(D236&lt;&gt;"","El CUNE sólo se envía en operaciones de novedad o ajuste. ",""),
IF(D236="","Debes escribir un CUNE válido para realizar operaciones de novedad o ajuste. ","")),
""
)</f>
        <v/>
      </c>
      <c r="DU236" s="46">
        <f>IF($DS236,
IF(E236="","Debes seleccionar el tipo de documento del empleado. ",
IF(_xlfn.IFNA(VLOOKUP(E236,TIPO_DE_DOCUMENTO,1,FALSE),-1)=-1,"El tipo de documento no es válido (por favor seleccionarlo de la lista). ","")
)
)</f>
        <v/>
      </c>
      <c r="DV236" s="46">
        <f>IF($DS236,
IF(F236="","Debes escribir el número de documento del empleado. ","")
)</f>
        <v/>
      </c>
      <c r="DW236" s="46">
        <f>IF($DS236,
IF(G236="","Debes escribir el primer nombre del empleado. ","")
)</f>
        <v/>
      </c>
      <c r="DY236" s="46">
        <f>IF($DS236,
IF(I236="","Debes escribir el primer apellido del empleado. ","")
)</f>
        <v/>
      </c>
      <c r="DZ236" s="46">
        <f>IF($DS236,
IF(J236="","Debes escribir el segundo apellido del empleado. ","")
)</f>
        <v/>
      </c>
      <c r="EB236" s="46">
        <f>IF($DS236,
IF(L236="","Debes escribir la fecha de ingreso del empleado. ",
IF(ISERR(DATE(YEAR(L236),MONTH(L236),DAY(L236))), "El valor ingresado en fecha de ingreso no tiene un formato válido. ","")
)
)</f>
        <v/>
      </c>
      <c r="EC236" s="46">
        <f>IF($DS236,
IF(M236="","Debes escribir el tiempo laborado. ",
IF( IFERROR(INT(M236),1.1) &lt;&gt; IFERROR(_xlfn.NUMBERVALUE(M236),1), "El valor de los días trabajados debe ser un número entero. ", "")
)
)</f>
        <v/>
      </c>
      <c r="ED236" s="46">
        <f>IF($DS236,
IF( AND(N236&lt;&gt;"", ISERR(DATE(YEAR(N236),MONTH(N236),DAY(N236))) ), "El valor ingresado en fecha de ingreso no tiene un formato válido. ",
IF( AND(N236&lt;&gt;"", $E$6&lt;&gt;"", DATE(YEAR(N236), MONTH(N236), 1) &lt;&gt; IFERROR(DATE(MID($E$6, 1, 4), MID($E$6, 6, 2),1), "1/1/1900") ), "La fecha de retiro debe estar dentro del período liquidado. ", "")
)
)</f>
        <v/>
      </c>
      <c r="EE236" s="46">
        <f>IF($DS236,
IF(O236="","Debes seleccionar el tipo de trabajador. ",
IF(_xlfn.IFNA(VLOOKUP(O236,TIPO_DE_TRABAJADOR,1,FALSE),-1)=-1,"El tipo de trabajador no es válido (por favor seleccionarlo de la lista). ","")
)
)</f>
        <v/>
      </c>
      <c r="EF236" s="46">
        <f>IF($DS236,
IF(P236="","Debes seleccionar si es un trabajador dependiente pensionado por vejez. ",
IF(_xlfn.IFNA(VLOOKUP(P236,SUBTIPO_DE_TRABAJADOR,1,FALSE),-1)=-1,"El tipo de trabajador dependiente pensionado por vejez no es válido (por favor seleccionarlo de la lista). ","")
)
)</f>
        <v/>
      </c>
      <c r="EG236" s="46">
        <f>IF($DS236,
IF(Q236="","Debes seleccionar el tipo de contrato del trabajador. ",
IF(_xlfn.IFNA(VLOOKUP(Q236,TIPO_DE_CONTRATO,1,FALSE),-1)=-1,"El tipo de contrato del trabajador no es válido (por favor seleccionarlo de la lista). ","")
)
)</f>
        <v/>
      </c>
      <c r="EH236" s="46">
        <f>IF($DS236,
IF(R236="","Debes seleccionar si es un salario integral. ",
IF(_xlfn.IFNA(VLOOKUP(R236,SI_NO,1,FALSE),-1)=-1,"Valor no válido para salario integral (por favor seleccionarlo de la lista). ","")
)
)</f>
        <v/>
      </c>
      <c r="EI236" s="46">
        <f>IF($DS236,
IF(S236="","Debes seleccionar si el trabajador realiza actividades de riesgo. ",
IF(_xlfn.IFNA(VLOOKUP(S236,SI_NO,1,FALSE),-1)=-1,"Valor no válido para actividad de alto riesgo (por favor seleccionarlo de la lista). ","")
)
)</f>
        <v/>
      </c>
      <c r="EK236" s="46">
        <f>IF($DS236,
IF(U236="","Debes escribir el código del municipio de residencia del trabajador. ",
IF(_xlfn.IFNA(VLOOKUP(U236,MUNICIPIO,1,FALSE),-1)=-1,"El municipio de residencia del trabajador es inválido (por favor seleccionarlo de la lista). ","")
)
)</f>
        <v/>
      </c>
      <c r="EL236" s="46">
        <f>IF($DS236,
IF(V236="","Debes escribir el la dirección de residendia del trabajador. ","")
)</f>
        <v/>
      </c>
      <c r="EM236" s="46">
        <f>IF($DS236,
IF(W236="","Debes escribir la fecha de inicio de la liquidación. ",
IF(ISERR(DATE(YEAR(W236),MONTH(W236),DAY(W236))),"El valor ingresado en fecha de inicio de liquidación no tiene un formato válido. ",
IF( AND($E$6&lt;&gt;"", DATE(YEAR(W236), MONTH(W236), 1) &lt;&gt; IFERROR(DATE(MID($E$6, 1, 4), MID($E$6, 6, 2),1), "1/1/1900") ), "La fecha de inicio de la liquidación debe estar dentro del período liquidado. ", "")
)
)
)</f>
        <v/>
      </c>
      <c r="EN236" s="46">
        <f>IF($DS236,
IF(X236="","Debes escribir la fecha de fin de la liquidación. ",
IF(ISERR(DATE(YEAR(X236),MONTH(X236),DAY(X236))),"El valor ingresado en fecha de fin de liquidación no tiene un formato válido. ",
IF( AND($E$6&lt;&gt;"", DATE(YEAR(X236), MONTH(X236), 1) &lt;&gt; IFERROR(DATE(MID($E$6, 1, 4), MID($E$6, 6, 2),1), "1/1/1900") ), "La fecha de fin de la liquidación debe estar dentro del período liquidado. ", "")
)
)
)</f>
        <v/>
      </c>
      <c r="EO236" s="46">
        <f>IF($DS236,
IF(Y236="","Debes escribir la frecuencia de pago del trabajador. ",
IF(_xlfn.IFNA(VLOOKUP(Y236,PERÍODO_DE_NÓMINA,1,FALSE),-1)=-1,"La frecuencia de pago es inválida (por favor seleccionarlo de la lista). ","")
)
)</f>
        <v/>
      </c>
      <c r="EP236" s="46">
        <f>IF($DS236,
IF(Z236="","Debes escribir la fecha de pago. ",
IF(ISERR(DATE(YEAR(Z236),MONTH(Z236),DAY(Z236))), "El valor ingresado en fecha de pago no tiene un formato válido. ","")
)
)</f>
        <v/>
      </c>
      <c r="EQ236" s="46">
        <f>IF($DS236,
IF(AA236="","Debes escribir el medio de pago. ",
IF(_xlfn.IFNA(VLOOKUP(AA236,MEDIOS_DE_PAGO,1,FALSE),-1)=-1,"El medio de pago es inválido (por favor seleccionarlo de la lista). ","")
)
)</f>
        <v/>
      </c>
      <c r="ER236" s="46">
        <f>OR(AA236='Tablas '!$T$4,AA236='Tablas '!$T$7,AA236='Tablas '!$T$8,AA236='Tablas '!$T$11)</f>
        <v/>
      </c>
      <c r="ES236" s="46">
        <f>IF(AND($DS236,ER236),
IF(AB236="","Debes escribir la entidad bancaria. ",""),
""
)</f>
        <v/>
      </c>
      <c r="ET236" s="46">
        <f>IF(AND($DS236,ER236),
IF(AC236="","Debes escribir el tipo de cuenta bancaria. ",
IF(_xlfn.IFNA(VLOOKUP(AC236,TIPO_DE_CUENTA,1,FALSE),-1)=-1,"El tipo de cuenta bancaria es inválida (por favor seleccionarlo de la lista). ","")
),
""
)</f>
        <v/>
      </c>
      <c r="EU236" s="46">
        <f>IF(AND($DS236,ER236),
IF(AD236="","Debes escribir el número de cuenta bancaria. ",""),
""
)</f>
        <v/>
      </c>
      <c r="EV236" s="46">
        <f>IF($DS236,
IF(AE236="","Debes escribir el valor del sueldo básico. ",
IF( ISERR(_xlfn.NUMBERVALUE(AE236)), "El valor del sueldo básico debe ser un número válido. ", "")
)
)</f>
        <v/>
      </c>
      <c r="EW236" s="46">
        <f>IF($DS236,
IF(AF236="","Debes escribir el número de días trabajados. ",
IF( IFERROR(INT(AF236),1.1) &lt;&gt; IFERROR(_xlfn.NUMBERVALUE(AF236),1), "La cantidad de días trabajados debe ser un número entero. ", "")
)
)</f>
        <v/>
      </c>
      <c r="EX236" s="46">
        <f>IF($DS236,
IF(AG236="","Debes escribir el valor del sueldo trabajado. ",
IF( ISERR(_xlfn.NUMBERVALUE(AG236)), "El valor del sueldo trabajado debe ser un número válido. ", "")
)
)</f>
        <v/>
      </c>
      <c r="EY236" s="46">
        <f>IF($DS236,
IF( AND(AH236&lt;&gt;"", ISERR(_xlfn.NUMBERVALUE(AH236))), "El valor del auxilio de transporte debe ser un número válido. ", "")
)</f>
        <v/>
      </c>
      <c r="EZ236" s="46">
        <f>IF($DS236,
IF( AND(AI236&lt;&gt;"", ISERR(_xlfn.NUMBERVALUE(AI236))), "El valor de viáticos salariales debe ser un número válido. ", "")
)</f>
        <v/>
      </c>
      <c r="FA236" s="46">
        <f>IF($DS236,
IF( AND(AJ236&lt;&gt;"", ISERR(_xlfn.NUMBERVALUE(AJ236))), "El valor de viáticos NO salariales debe ser un número válido. ", "")
)</f>
        <v/>
      </c>
      <c r="FB236" s="46">
        <f>CONCATENATE(AK236,AL236)&lt;&gt;""</f>
        <v/>
      </c>
      <c r="FC236" s="46">
        <f>IF(AND($DS236,FB236),
IF(AK236="","Debes escribir el número de horas extras diurnas. ",
IF( IFERROR(INT(AK236),1.1) &lt;&gt; IFERROR(_xlfn.NUMBERVALUE(AK236),1), "La cantidad de horas extras diurnas debe ser un número entero. ", "")
),
""
)</f>
        <v/>
      </c>
      <c r="FD236" s="46">
        <f>IF(AND($DS236,FB236),
IF(AL236="","Debes escribir el valor de las horas extras diurnas. ",
IF( ISERR(_xlfn.NUMBERVALUE(AL236)), "El valor de las horas extras duirnas debe ser un número válido. ", "")
),
""
)</f>
        <v/>
      </c>
      <c r="FE236" s="46">
        <f>CONCATENATE(AM236,AN236)&lt;&gt;""</f>
        <v/>
      </c>
      <c r="FF236" s="46">
        <f>IF(AND($DS236,FE236),
IF(AM236="","Debes escribir el número de horas extras nocturnas. ",
IF( IFERROR(INT(AM236),1.1) &lt;&gt; IFERROR(_xlfn.NUMBERVALUE(AM236),1), "La cantidad de horas extras nocturnas debe ser un número entero. ", "")
),
""
)</f>
        <v/>
      </c>
      <c r="FG236" s="46">
        <f>IF(AND($DS236,FE236),
IF(AN236="","Debes escribir el valor de las horas extras nocturnas. ",
IF( ISERR(_xlfn.NUMBERVALUE(AN236)), "El valor de las horas extras nocturnas debe ser un número válido. ", "")
),
""
)</f>
        <v/>
      </c>
      <c r="FH236" s="46">
        <f>CONCATENATE(AO236,AP236)&lt;&gt;""</f>
        <v/>
      </c>
      <c r="FI236" s="46">
        <f>IF(AND($DS236,FH236),
IF(AO236="","Debes escribir el número de horas extras diurnas dominicales y festivas. ",
IF( IFERROR(INT(AO236),1.1) &lt;&gt; IFERROR(_xlfn.NUMBERVALUE(AO236),1), "La cantidad de horas extras diurnas dominicales y festivas debe ser un número entero. ", "")
),
""
)</f>
        <v/>
      </c>
      <c r="FJ236" s="46">
        <f>IF(AND($DS236,FH236),
IF(AP236="","Debes escribir el valor de las horas extras diurnas dominicales y festivas. ",
IF( ISERR(_xlfn.NUMBERVALUE(AP236)), "El valor de las horas extras diurnas dominicales y festivas debe ser un número válido. ", "")
),
""
)</f>
        <v/>
      </c>
      <c r="FK236" s="46">
        <f>CONCATENATE(AQ236,AR236)&lt;&gt;""</f>
        <v/>
      </c>
      <c r="FL236" s="46">
        <f>IF(AND($DS236,FK236),
IF(AQ236="","Debes escribir el número de horas extras nocturnas dominicales y festivas. ",
IF( IFERROR(INT(AQ236),1.1) &lt;&gt; IFERROR(_xlfn.NUMBERVALUE(AQ236),1), "La cantidad de horas extras nocturnas dominicales y festivas debe ser un número entero. ", "")
),
""
)</f>
        <v/>
      </c>
      <c r="FM236" s="46">
        <f>IF(AND($DS236,FK236),
IF(AR236="","Debes escribir el valor de las horas extras nocturnas dominicales y festivas. ",
IF( ISERR(_xlfn.NUMBERVALUE(AR236)), "El valor de las horas extras nocturnas dominicales y festivas debe ser un número válido. ", "")
),
""
)</f>
        <v/>
      </c>
      <c r="FN236" s="46">
        <f>CONCATENATE(AS236,AT236)&lt;&gt;""</f>
        <v/>
      </c>
      <c r="FO236" s="46">
        <f>IF(AND($DS236,FN236),
IF(AS236="","Debes escribir el número de horas recargo nocturno. ",
IF( IFERROR(INT(AS236),1.1) &lt;&gt; IFERROR(_xlfn.NUMBERVALUE(AS236),1), "La cantidad de horas recargo nocturno debe ser un número entero. ", "")
),
""
)</f>
        <v/>
      </c>
      <c r="FP236" s="46">
        <f>IF(AND($DS236,FN236),
IF(AT236="","Debes escribir el valor de las horas recargo nocturno. ",
IF( ISERR(_xlfn.NUMBERVALUE(AT236)), "El valor de las horas recargo nocturno debe ser un número válido. ", "")
),
""
)</f>
        <v/>
      </c>
      <c r="FQ236" s="46">
        <f>CONCATENATE(AU236,AV236)&lt;&gt;""</f>
        <v/>
      </c>
      <c r="FR236" s="46">
        <f>IF(AND($DS236,FQ236),
IF(AU236="","Debes escribir el número de horas recargo diurno dominical y festivo. ",
IF( IFERROR(INT(AU236),1.1) &lt;&gt; IFERROR(_xlfn.NUMBERVALUE(AU236),1), "La cantidad de horas recargo diurno dominical y festivo debe ser un número entero. ", "")
),
""
)</f>
        <v/>
      </c>
      <c r="FS236" s="46">
        <f>IF(AND($DS236,FQ236),
IF(AV236="","Debes escribir el valor de las horas recargo diurno dominical y festivo. ",
IF( ISERR(_xlfn.NUMBERVALUE(AV236)), "El valor de las horas recargo diurno dominical y festivo debe ser un número válido. ", "")
),
""
)</f>
        <v/>
      </c>
      <c r="FT236" s="46">
        <f>CONCATENATE(AW236,AX236)&lt;&gt;""</f>
        <v/>
      </c>
      <c r="FU236" s="46">
        <f>IF(AND($DS236,FT236),
IF(AW236="","Debes escribir el número de horas recargo nocturno dominical y festivo. ",
IF( IFERROR(INT(AW236),1.1) &lt;&gt; IFERROR(_xlfn.NUMBERVALUE(AW236),1), "La cantidad de horas recargo nocturno dominical y festivo debe ser un número entero. ", "")
),
""
)</f>
        <v/>
      </c>
      <c r="FV236" s="46">
        <f>IF(AND($DS236,FT236),
IF(AX236="","Debes escribir el valor de las horas recargo nocturno dominical y festivo. ",
IF( ISERR(_xlfn.NUMBERVALUE(AX236)), "El valor de las horas recargo nocturno dominical y festivo debe ser un número válido. ", "")
),
""
)</f>
        <v/>
      </c>
      <c r="FW236" s="46">
        <f>CONCATENATE(AY236,AZ236)&lt;&gt;""</f>
        <v/>
      </c>
      <c r="FX236" s="46">
        <f>IF(AND($DS236,FW236),
IF(AY236="","Debes escribir el número de días de vacaciones comunes. ",
IF( IFERROR(INT(AY236),1.1) &lt;&gt; IFERROR(_xlfn.NUMBERVALUE(AY236),1), "La cantidad de días de vacaciones comunes debe ser un número entero. ", "")
),
""
)</f>
        <v/>
      </c>
      <c r="FY236" s="46">
        <f>IF(AND($DS236,FW236),
IF(AZ236="","Debes escribir el valor de las vacaciones comunes. ",
IF( ISERR(_xlfn.NUMBERVALUE(AZ236)), "El valor de las vacaciones comunes debe ser un número válido. ", "")
),
""
)</f>
        <v/>
      </c>
      <c r="FZ236" s="46">
        <f>CONCATENATE(BA236,BB236)&lt;&gt;""</f>
        <v/>
      </c>
      <c r="GA236" s="46">
        <f>IF(AND($DS236,FZ236),
IF(BA236="","Debes escribir el número de días de vacaciones compensadas. ",
IF( IFERROR(INT(BA236),1.1) &lt;&gt; IFERROR(_xlfn.NUMBERVALUE(BA236),1), "La cantidad de días de vacaciones compensadas debe ser un número entero. ", "")
),
""
)</f>
        <v/>
      </c>
      <c r="GB236" s="46">
        <f>IF(AND($DS236,FZ236),
IF(BB236="","Debes escribir el valor de las vacaciones compensadas. ",
IF( ISERR(_xlfn.NUMBERVALUE(BB236)), "El valor de las vacaciones compensadas debe ser un número válido. ", "")
),
""
)</f>
        <v/>
      </c>
      <c r="GC236" s="46">
        <f>CONCATENATE(BC236,BD236)&lt;&gt;""</f>
        <v/>
      </c>
      <c r="GD236" s="46">
        <f>IF(AND($DS236,GC236),
IF(BC236="","Debes escribir el número de días de prima salarial. ",
IF( IFERROR(INT(BC236),1.1) &lt;&gt; IFERROR(_xlfn.NUMBERVALUE(BC236),1), "La cantidad de días de prima salarial debe ser un número entero. ", "")
),
""
)</f>
        <v/>
      </c>
      <c r="GE236" s="46">
        <f>IF(AND($DS236,GC236),
IF(BD236="","Debes escribir el valor de los días de prima salarial. ",
IF( ISERR(_xlfn.NUMBERVALUE(BD236)), "El valor de los días de prima salarial debe ser un número válido. ", "")
),
""
)</f>
        <v/>
      </c>
      <c r="GF236" s="46">
        <f>IF($DS236,
IF( AND(BE236&lt;&gt;"", ISERR(_xlfn.NUMBERVALUE(BE236))), "El valor de la prima NO saliarial debe ser un número válido. ", "")
)</f>
        <v/>
      </c>
      <c r="GG236" s="46">
        <f>CONCATENATE(BF236,BG236,BH236)&lt;&gt;""</f>
        <v/>
      </c>
      <c r="GH236" s="46">
        <f>IF(AND($DS236,GG236),
IF(BF236="","Debes escribir el valor de las cesantías. ",
IF( ISERR(_xlfn.NUMBERVALUE(BF236)), "El valor de las cesantías debe ser un número válido. ", "")
),
""
)</f>
        <v/>
      </c>
      <c r="GI236" s="46">
        <f>IF(AND($DS236,GG236),
IF(BG236="","Debes escribir el % de cesantías. ",
IF( ISERR(_xlfn.NUMBERVALUE(BG236)), "El % de cesantías debe ser un número válido. ", "")
),
""
)</f>
        <v/>
      </c>
      <c r="GJ236" s="46">
        <f>IF(AND($DS236,GG236),
IF(BH236="","Debes escribir el valor de intereses de cesantías. ",
IF( ISERR(_xlfn.NUMBERVALUE(BH236)), "El valor de intereses de cesantías debe ser un número válido. ", "")
),
""
)</f>
        <v/>
      </c>
      <c r="GK236" s="46">
        <f>CONCATENATE(BI236,BJ236,BK236)&lt;&gt;""</f>
        <v/>
      </c>
      <c r="GL236" s="46">
        <f>IF(AND($DS236,GK236),
IF(BI236="","Debes escribir el número de días de incapacidad. ",
IF( IFERROR(INT(BI236),1.1) &lt;&gt; IFERROR(_xlfn.NUMBERVALUE(BI236),1), "La cantidad de días de incapacidad debe ser un número entero. ", "")
),
""
)</f>
        <v/>
      </c>
      <c r="GM236" s="46">
        <f>IF(AND($DS236,GK236),
IF(BJ236="","Debes escribir el tipo de incapacidad. ",
IF(_xlfn.IFNA(VLOOKUP(BJ236,TIPO_DE_INCAPACIDAD,1,FALSE),-1)=-1,"El tipo de incapacidad es inválida (por favor seleccionarlo de la lista). ","")
),
""
)</f>
        <v/>
      </c>
      <c r="GN236" s="46">
        <f>IF(AND($DS236,GK236),
IF(BK236="","Debes escribir el valor de la incapacidad. ",
IF( ISERR(_xlfn.NUMBERVALUE(BK236)), "El valor de la incapacidad debe ser un número válido. ", "")
),
""
)</f>
        <v/>
      </c>
      <c r="GO236" s="46">
        <f>CONCATENATE(BL236,BM236)&lt;&gt;""</f>
        <v/>
      </c>
      <c r="GP236" s="46">
        <f>IF(AND($DS236,GO236),
IF(BL236="","Debes escribir el número de días de licencia de maternidad o paternidad. ",
IF( IFERROR(INT(BL236),1.1) &lt;&gt; IFERROR(_xlfn.NUMBERVALUE(BL236),1), "La cantidad de días de licencia de maternidad o paternidad debe ser un número entero. ", "")
),
""
)</f>
        <v/>
      </c>
      <c r="GQ236" s="46">
        <f>IF(AND($DS236,GO236),
IF(BM236="","Debes escribir el valor de la licencia de maternidad o paternidad. ",
IF( ISERR(_xlfn.NUMBERVALUE(BM236)), "El valor de la licencia de maternidad o paternidad debe ser un número válido. ", "")
),
""
)</f>
        <v/>
      </c>
      <c r="GR236" s="46">
        <f>CONCATENATE(BN236,BO236)&lt;&gt;""</f>
        <v/>
      </c>
      <c r="GS236" s="46">
        <f>IF(AND($DS236,GR236),
IF(BN236="","Debes escribir el número de días de licencia remunerada. ",
IF( IFERROR(INT(BN236),1.1) &lt;&gt; IFERROR(_xlfn.NUMBERVALUE(BN236),1), "La cantidad de días de licencia remunerada debe ser un número entero. ", "")
),
""
)</f>
        <v/>
      </c>
      <c r="GT236" s="46">
        <f>IF(AND($DS236,GR236),
IF(BO236="","Debes escribir el valor de la licencia remunerada. ",
IF( ISERR(_xlfn.NUMBERVALUE(BO236)), "El valor de la licencia remunerada debe ser un número válido. ", "")
),
""
)</f>
        <v/>
      </c>
      <c r="GU236" s="46">
        <f>IF($DS236,
IF( AND(BP236&lt;&gt;"", ISERR(_xlfn.NUMBERVALUE(BP236))), "El valor de la licencia NO remunerada debe ser un número válido. ", "")
)</f>
        <v/>
      </c>
      <c r="GV236" s="46">
        <f>IF($DS236,
IF( AND(BQ236&lt;&gt;"", ISERR(_xlfn.NUMBERVALUE(BQ236))), "El valor de auxilios salariales debe ser un número válido. ", "")
)</f>
        <v/>
      </c>
      <c r="GW236" s="46">
        <f>IF($DS236,
IF( AND(BR236&lt;&gt;"", ISERR(_xlfn.NUMBERVALUE(BR236))), "El valor de auxilios NO salariales debe ser un número válido. ", "")
)</f>
        <v/>
      </c>
      <c r="GX236" s="46">
        <f>IF($DS236,
IF( AND(BS236&lt;&gt;"", ISERR(_xlfn.NUMBERVALUE(BS236))), "El valor de bonos salariales debe ser un número válido. ", "")
)</f>
        <v/>
      </c>
      <c r="GY236" s="46">
        <f>IF($DS236,
IF( AND(BT236&lt;&gt;"", ISERR(_xlfn.NUMBERVALUE(BT236))), "El valor de bonos NO salariales debe ser un número válido. ", "")
)</f>
        <v/>
      </c>
      <c r="GZ236" s="46">
        <f>IF($DS236,
IF( AND(BU236&lt;&gt;"", ISERR(_xlfn.NUMBERVALUE(BU236))), "El valor de bonos salariales de alimentación debe ser un número válido. ", "")
)</f>
        <v/>
      </c>
      <c r="HA236" s="46">
        <f>IF($DS236,
IF( AND(BV236&lt;&gt;"", ISERR(_xlfn.NUMBERVALUE(BV236))), "El valor de bonos NO salariales de alimentación debe ser un número válido. ", "")
)</f>
        <v/>
      </c>
      <c r="HB236" s="46">
        <f>IF($DS236,
IF( AND(BW236&lt;&gt;"", ISERR(_xlfn.NUMBERVALUE(BW236))), "El valor de bonificaciones salariales debe ser un número válido. ", "")
)</f>
        <v/>
      </c>
      <c r="HC236" s="46">
        <f>IF($DS236,
IF( AND(BX236&lt;&gt;"", ISERR(_xlfn.NUMBERVALUE(BX236))), "El valor de bonificaciones NO salariales debe ser un número válido. ", "")
)</f>
        <v/>
      </c>
      <c r="HD236" s="46">
        <f>IF($DS236,
IF( AND(BY236&lt;&gt;"", ISERR(_xlfn.NUMBERVALUE(BY236))), "El valor de compensaciones ordinarias debe ser un número válido. ", "")
)</f>
        <v/>
      </c>
      <c r="HE236" s="46">
        <f>IF($DS236,
IF( AND(BZ236&lt;&gt;"", ISERR(_xlfn.NUMBERVALUE(BZ236))), "El valor de compensaciones extraordinarias debe ser un número válido. ", "")
)</f>
        <v/>
      </c>
      <c r="HF236" s="46">
        <f>IF($DS236,
IF( AND(CA236&lt;&gt;"", ISERR(_xlfn.NUMBERVALUE(CA236))), "El valor de comisiones debe ser un número válido. ", "")
)</f>
        <v/>
      </c>
      <c r="HG236" s="46">
        <f>IF($DS236,
IF( AND(CB236&lt;&gt;"", ISERR(_xlfn.NUMBERVALUE(CB236))), "El valor de ausencia por huega debe ser un número válido. ", "")
)</f>
        <v/>
      </c>
      <c r="HH236" s="46">
        <f>IF($DS236,
IF( AND(CC236&lt;&gt;"", ISERR(_xlfn.NUMBERVALUE(CC236))), "El valor de anticipos debe ser un número válido. ", "")
)</f>
        <v/>
      </c>
      <c r="HI236" s="46">
        <f>IF($DS236,
IF( AND(CD236&lt;&gt;"", ISERR(_xlfn.NUMBERVALUE(CD236))), "El valor de pagos a terceros debe ser un número válido. ", "")
)</f>
        <v/>
      </c>
      <c r="HJ236" s="46">
        <f>IF($DS236,
IF( AND(CE236&lt;&gt;"", ISERR(_xlfn.NUMBERVALUE(CE236))), "El valor de dotación debe ser un número válido. ", "")
)</f>
        <v/>
      </c>
      <c r="HK236" s="46">
        <f>IF($DS236,
IF( AND(CF236&lt;&gt;"", ISERR(_xlfn.NUMBERVALUE(CF236))), "El valor de apoyo sostenibilidad debe ser un número válido. ", "")
)</f>
        <v/>
      </c>
      <c r="HL236" s="46">
        <f>IF($DS236,
IF( AND(CG236&lt;&gt;"", ISERR(_xlfn.NUMBERVALUE(CG236))), "El valor de teletrabajo debe ser un número válido. ", "")
)</f>
        <v/>
      </c>
      <c r="HM236" s="46">
        <f>IF($DS236,
IF( AND(CH236&lt;&gt;"", ISERR(_xlfn.NUMBERVALUE(CH236))), "El valor de bonificación de retiro debe ser un número válido. ", "")
)</f>
        <v/>
      </c>
      <c r="HN236" s="46">
        <f>IF($DS236,
IF( AND(CI236&lt;&gt;"", ISERR(_xlfn.NUMBERVALUE(CI236))), "El valor de indemnización de retiro debe ser un número válido. ", "")
)</f>
        <v/>
      </c>
      <c r="HO236" s="46">
        <f>IF($DS236,
IF( AND(CJ236&lt;&gt;"", ISERR(_xlfn.NUMBERVALUE(CJ236))), "El valor de reintegros debe ser un número válido. ", "")
)</f>
        <v/>
      </c>
      <c r="HP236" s="46">
        <f>CONCATENATE(CK236,CL236,CM236)&lt;&gt;""</f>
        <v/>
      </c>
      <c r="HQ236" s="46">
        <f>IF(AND($DS236,HP236),
IF(CK236="","Debes escribir la descripción de otro concepto no categorizado. ",""),
""
)</f>
        <v/>
      </c>
      <c r="HR236" s="46">
        <f>IF(AND($DS236,HP236),
IF(CONCATENATE(CL236,CM236)="","Debes escribir al menos un valor de concepto no categorizado (salarial o no salarial). ",
IF(ISERR(_xlfn.NUMBERVALUE(CL236)),"El valor salarial concepto no categorizado debe ser un número válido. ","")
),
""
)</f>
        <v/>
      </c>
      <c r="HS236" s="46">
        <f>IF(AND($DS236,HP236),
IF(CONCATENATE(CL236,CM236)="","Debes escribir al menos un valor de concepto no categorizado (salarial o no salarial). ",
IF(ISERR(_xlfn.NUMBERVALUE(CM236)),"El valor NO salarial concepto no categorizado debe ser un número válido. ","")
),
""
)</f>
        <v/>
      </c>
      <c r="HT236" s="46">
        <f>IF($DS236,
IF(CN236="","Debes escribir el porcentaje del aporte a salud. ",
IF( ISERR(_xlfn.NUMBERVALUE(CN236)), "El valor del porcentaje del aporte a salud debe ser un número válido. ", "")
)
)</f>
        <v/>
      </c>
      <c r="HU236" s="46">
        <f>IF($DS236,
IF(CO236="","Debes escribir el valor del aporte a salud. ",
IF( ISERR(_xlfn.NUMBERVALUE(CO236)), "El valor del aporte a salud debe ser un número válido. ", "")
)
)</f>
        <v/>
      </c>
      <c r="HV236" s="46">
        <f>IF($DS236,
IF( AND(CP236&lt;&gt;"", ISERR(_xlfn.NUMBERVALUE(CP236))), "El valor plan complementario debe ser un número válido. ", "")
)</f>
        <v/>
      </c>
      <c r="HW236" s="46">
        <f>IF($DS236,
IF(CQ236="","Debes escribir el porcentaje del aporte a pensión. ",
IF( ISERR(_xlfn.NUMBERVALUE(CQ236)), "El valor del porcentaje del aporte a pensión debe ser un número válido. ", "")
)
)</f>
        <v/>
      </c>
      <c r="HX236" s="46">
        <f>IF($DS236,
IF(CR236="","Debes escribir el valor del aporte a pensión. ",
IF( ISERR(_xlfn.NUMBERVALUE(CR236)), "El valor del aporte a salud debe ser un número válido. ", "")
)
)</f>
        <v/>
      </c>
      <c r="HY236" s="46">
        <f>IF($DS236,
IF( AND(CS236&lt;&gt;"", ISERR(_xlfn.NUMBERVALUE(CS236))), "El valor pensión voluntaria debe ser un número válido. ", "")
)</f>
        <v/>
      </c>
      <c r="HZ236" s="46">
        <f>CONCATENATE(CT236,CU236,CV236,CW236)&lt;&gt;""</f>
        <v/>
      </c>
      <c r="IA236" s="46">
        <f>IF(AND($DS236,HZ236),
IF(CT236="","Debes escribir el % del fondo de seguridad pensional. ",
IF( ISERR(_xlfn.NUMBERVALUE(CT236)), "El % del fondo de seguridad debe ser un número válido. ", "")
),
""
)</f>
        <v/>
      </c>
      <c r="IB236" s="46">
        <f>IF(AND($DS236,HZ236),
IF(CU236="","Debes escribir el valor del aporte al fondo de solidaridad pensional. ",
IF( ISERR(_xlfn.NUMBERVALUE(CU236)), "El valor del aporte al fondo de solidaridad pensional debe ser un número válido. ", "")
),
""
)</f>
        <v/>
      </c>
      <c r="IC236" s="46">
        <f>IF(AND($DS236,HZ236),
IF(CV236="","Debes escribir el % del fondo de subsistencia. ",
IF( ISERR(_xlfn.NUMBERVALUE(CV236)), "El % del fondo de subsistencia debe ser un número válido. ", "")
),
""
)</f>
        <v/>
      </c>
      <c r="ID236" s="46">
        <f>IF(AND($DS236,HZ236),
IF(CW236="","Debes escribir el valor del fondo de subsistencia. ",
IF( ISERR(_xlfn.NUMBERVALUE(CW236)), "El valor del fondo de subsistencia debe ser un número válido. ", "")
),
""
)</f>
        <v/>
      </c>
      <c r="IE236" s="46">
        <f>CONCATENATE(CX236,CY236)&lt;&gt;""</f>
        <v/>
      </c>
      <c r="IF236" s="46">
        <f>IF(AND($DS236,IE236),
IF(CX236="","Debes escribir el % de sindicato. ",
IF( ISERR(_xlfn.NUMBERVALUE(CX236)), "El % de sindicato debe ser un número válido. ", "")
),
""
)</f>
        <v/>
      </c>
      <c r="IG236" s="46">
        <f>IF(AND($DS236,IE236),
IF(CY236="","Debes escribir el valor del sindicato. ",
IF( ISERR(_xlfn.NUMBERVALUE(CY236)), "El valor del sindicato debe ser un número válido. ", "")
),
""
)</f>
        <v/>
      </c>
      <c r="IH236" s="46">
        <f>IF($DS236,
IF( AND(CZ236&lt;&gt;"", ISERR(_xlfn.NUMBERVALUE(CZ236))), "El valor de sanción pública debe ser un número válido. ", "")
)</f>
        <v/>
      </c>
      <c r="II236" s="46">
        <f>IF($DS236,
IF( AND(DA236&lt;&gt;"", ISERR(_xlfn.NUMBERVALUE(DA236))), "El valor de sanción privada debe ser un número válido. ", "")
)</f>
        <v/>
      </c>
      <c r="IJ236" s="46">
        <f>CONCATENATE(DB236,DC236)&lt;&gt;""</f>
        <v/>
      </c>
      <c r="IK236" s="46">
        <f>IF(AND($DS236,IJ236),
IF(DB236="","Debes escribir la descripción de libranza. ",""),
""
)</f>
        <v/>
      </c>
      <c r="IL236" s="46">
        <f>IF(AND($DS236,IJ236),
IF(DC236="","Debes escribir la cuota libranza. ",
IF(ISERR(_xlfn.NUMBERVALUE(DC236)),"El valor de la cuota libranza debe ser un número válido. ","")
),
""
)</f>
        <v/>
      </c>
      <c r="IM236" s="46">
        <f>IF($DS236,
IF( AND(DD236&lt;&gt;"", ISERR(_xlfn.NUMBERVALUE(DD236))), "El valor de pagos a terceros debe ser un número válido. ", "")
)</f>
        <v/>
      </c>
      <c r="IN236" s="46">
        <f>IF($DS236,
IF( AND(DE236&lt;&gt;"", ISERR(_xlfn.NUMBERVALUE(DE236))), "El valor de anticipos debe ser un número válido. ", "")
)</f>
        <v/>
      </c>
      <c r="IO236" s="46">
        <f>IF($DS236,
IF( AND(DF236&lt;&gt;"", ISERR(_xlfn.NUMBERVALUE(DF236))), "El valor de AFC debe ser un número válido. ", "")
)</f>
        <v/>
      </c>
      <c r="IP236" s="46">
        <f>IF($DS236,
IF( AND(DG236&lt;&gt;"", ISERR(_xlfn.NUMBERVALUE(DG236))), "El valor de rete-fuente debe ser un número válido. ", "")
)</f>
        <v/>
      </c>
      <c r="IQ236" s="46">
        <f>IF($DS236,
IF( AND(DH236&lt;&gt;"", ISERR(_xlfn.NUMBERVALUE(DH236))), "El valor de cooperativa de trabajo debe ser un número válido. ", "")
)</f>
        <v/>
      </c>
      <c r="IR236" s="46">
        <f>IF($DS236,
IF( AND(DI236&lt;&gt;"", ISERR(_xlfn.NUMBERVALUE(DI236))), "El valor de embargo fiscal debe ser un número válido. ", "")
)</f>
        <v/>
      </c>
      <c r="IS236" s="46">
        <f>IF($DS236,
IF( AND(DJ236&lt;&gt;"", ISERR(_xlfn.NUMBERVALUE(DJ236))), "El valor de educación debe ser un número válido. ", "")
)</f>
        <v/>
      </c>
      <c r="IT236" s="46">
        <f>IF($DS236,
IF( AND(DK236&lt;&gt;"", ISERR(_xlfn.NUMBERVALUE(DK236))), "El valor de reintegro debe ser un número válido. ", "")
)</f>
        <v/>
      </c>
      <c r="IU236" s="46">
        <f>IF($DS236,
IF( AND(DL236&lt;&gt;"", ISERR(_xlfn.NUMBERVALUE(DL236))), "El valor de deuda debe ser un número válido. ", "")
)</f>
        <v/>
      </c>
      <c r="IV236" s="46">
        <f>IF($DS236,
IF( AND(DM236&lt;&gt;"", ISERR(_xlfn.NUMBERVALUE(DM236))), "El valor de otras deducciones debe ser un número válido. ", "")
)</f>
        <v/>
      </c>
      <c r="IW236" s="46">
        <f>IF($DS236,
IF(DN236="","Debes escribir el valor de los devengos totales. ",
IF( ISERR(_xlfn.NUMBERVALUE(DN236)), "El valor de los devengos totales debe ser un número válido. ", "")
)
)</f>
        <v/>
      </c>
      <c r="IX236" s="46">
        <f>IF($DS236,
IF(DO236="","Debes escribir el valor de las deducciones totales. ",
IF( ISERR(_xlfn.NUMBERVALUE(DO236)), "El valor de las deducciones totales debe ser un número válido. ", "")
)
)</f>
        <v/>
      </c>
      <c r="IY236" s="46">
        <f>IF($DS236,
IF(DP236="","Debes escribir el valor del salario total. ",
IF( ISERR(_xlfn.NUMBERVALUE(DP236)), "El valor del salario total debe ser un número válido. ", "")
)
)</f>
        <v/>
      </c>
    </row>
    <row r="237">
      <c r="B237" s="48" t="n">
        <v>225</v>
      </c>
      <c r="C237" s="61">
        <f>IF(AND(DS237,DP237&lt;&gt;""),
IF(DQ237="","OK","Error"),
""
)</f>
        <v/>
      </c>
      <c r="D237" s="53" t="n"/>
      <c r="E237" s="52" t="n"/>
      <c r="F237" s="112" t="n"/>
      <c r="G237" s="52" t="n"/>
      <c r="H237" s="53" t="n"/>
      <c r="I237" s="52" t="n"/>
      <c r="J237" s="52" t="n"/>
      <c r="K237" s="53" t="n"/>
      <c r="L237" s="55" t="n"/>
      <c r="M237" s="108" t="n"/>
      <c r="N237" s="56" t="n"/>
      <c r="O237" s="52" t="n"/>
      <c r="P237" s="52" t="n"/>
      <c r="Q237" s="52" t="n"/>
      <c r="R237" s="52" t="n"/>
      <c r="S237" s="52" t="n"/>
      <c r="T237" s="53" t="n"/>
      <c r="U237" s="52" t="n"/>
      <c r="V237" s="52" t="n"/>
      <c r="W237" s="55" t="n"/>
      <c r="X237" s="55" t="n"/>
      <c r="Y237" s="52" t="n"/>
      <c r="Z237" s="55" t="n"/>
      <c r="AA237" s="52" t="n"/>
      <c r="AB237" s="53" t="n"/>
      <c r="AC237" s="53" t="n"/>
      <c r="AD237" s="53" t="n"/>
      <c r="AE237" s="177" t="n"/>
      <c r="AF237" s="113" t="n"/>
      <c r="AG237" s="177" t="n"/>
      <c r="AH237" s="178" t="n"/>
      <c r="AI237" s="178" t="n"/>
      <c r="AJ237" s="178" t="n"/>
      <c r="AK237" s="114" t="n"/>
      <c r="AL237" s="178" t="n"/>
      <c r="AM237" s="114" t="n"/>
      <c r="AN237" s="178" t="n"/>
      <c r="AO237" s="114" t="n"/>
      <c r="AP237" s="178" t="n"/>
      <c r="AQ237" s="114" t="n"/>
      <c r="AR237" s="178" t="n"/>
      <c r="AS237" s="114" t="n"/>
      <c r="AT237" s="178" t="n"/>
      <c r="AU237" s="114" t="n"/>
      <c r="AV237" s="178" t="n"/>
      <c r="AW237" s="114" t="n"/>
      <c r="AX237" s="178" t="n"/>
      <c r="AY237" s="114" t="n"/>
      <c r="AZ237" s="178" t="n"/>
      <c r="BA237" s="114" t="n"/>
      <c r="BB237" s="178" t="n"/>
      <c r="BC237" s="114" t="n"/>
      <c r="BD237" s="178" t="n"/>
      <c r="BE237" s="178" t="n"/>
      <c r="BF237" s="178" t="n"/>
      <c r="BG237" s="59" t="n"/>
      <c r="BH237" s="178" t="n"/>
      <c r="BI237" s="114" t="n"/>
      <c r="BJ237" s="53" t="n"/>
      <c r="BK237" s="178" t="n"/>
      <c r="BL237" s="114" t="n"/>
      <c r="BM237" s="178" t="n"/>
      <c r="BN237" s="114" t="n"/>
      <c r="BO237" s="178" t="n"/>
      <c r="BP237" s="178" t="n"/>
      <c r="BQ237" s="178" t="n"/>
      <c r="BR237" s="178" t="n"/>
      <c r="BS237" s="178" t="n"/>
      <c r="BT237" s="178" t="n"/>
      <c r="BU237" s="178" t="n"/>
      <c r="BV237" s="178" t="n"/>
      <c r="BW237" s="178" t="n"/>
      <c r="BX237" s="178" t="n"/>
      <c r="BY237" s="178" t="n"/>
      <c r="BZ237" s="178" t="n"/>
      <c r="CA237" s="178" t="n"/>
      <c r="CB237" s="178" t="n"/>
      <c r="CC237" s="178" t="n"/>
      <c r="CD237" s="178" t="n"/>
      <c r="CE237" s="178" t="n"/>
      <c r="CF237" s="178" t="n"/>
      <c r="CG237" s="178" t="n"/>
      <c r="CH237" s="178" t="n"/>
      <c r="CI237" s="178" t="n"/>
      <c r="CJ237" s="178" t="n"/>
      <c r="CK237" s="53" t="n"/>
      <c r="CL237" s="178" t="n"/>
      <c r="CM237" s="178" t="n"/>
      <c r="CN237" s="60" t="n"/>
      <c r="CO237" s="177" t="n"/>
      <c r="CP237" s="178" t="n"/>
      <c r="CQ237" s="60" t="n"/>
      <c r="CR237" s="177" t="n"/>
      <c r="CS237" s="178" t="n"/>
      <c r="CT237" s="59" t="n"/>
      <c r="CU237" s="178" t="n"/>
      <c r="CV237" s="59" t="n"/>
      <c r="CW237" s="178" t="n"/>
      <c r="CX237" s="59" t="n"/>
      <c r="CY237" s="178" t="n"/>
      <c r="CZ237" s="178" t="n"/>
      <c r="DA237" s="178" t="n"/>
      <c r="DB237" s="53" t="n"/>
      <c r="DC237" s="178" t="n"/>
      <c r="DD237" s="178" t="n"/>
      <c r="DE237" s="178" t="n"/>
      <c r="DF237" s="178" t="n"/>
      <c r="DG237" s="178" t="n"/>
      <c r="DH237" s="178" t="n"/>
      <c r="DI237" s="178" t="n"/>
      <c r="DJ237" s="178" t="n"/>
      <c r="DK237" s="178" t="n"/>
      <c r="DL237" s="178" t="n"/>
      <c r="DM237" s="178" t="n"/>
      <c r="DN237" s="177" t="n"/>
      <c r="DO237" s="177" t="n"/>
      <c r="DP237" s="177" t="n"/>
      <c r="DQ237" s="76">
        <f>IF(AND(DS237,DP237&lt;&gt;""),
CONCATENATE(DT237,DU237,DV237,DW237,DX237,DY237,DZ237,EA237,EB237,EC237,ED237,EE237,EF237,EG237,EH237,EI237,EJ237,EK237,EL237,EM237,EN237,EO237,EP237,EQ237,ES237,ET237,EU237,EV237,EW237,EX237,EY237,EZ237,FA237,FC237,FD237,FF237,FG237,FI237,FJ237,FL237,FM237,FO237,FP237,FR237,FS237,FU237,FV237,FX237,FY237,GA237,GB237,GD237,GE237,GF237,GH237,GI237,GJ237,GL237,GM237,GN237,GP237,GQ237,GS237,GT237,GU237,GV237,GW237,GX237,GY237,GZ237,HA237,HB237,HC237,HD237,HE237,HF237,HG237,HH237,HI237,HJ237,HK237,HL237,HM237,HN237,HO237,HQ237,HR237,HS237,HT237,HU237,HV237,HW237,HX237,HY237,IA237,IB237,IC237,ID237,IF237,IG237,IH237,II237,IK237,IL237,IM237,IN237,IO237,IP237,IQ237,IR237,IS237,IT237,IU237,IV237,IW237,IX237,IY237,IZ237),
""
)</f>
        <v/>
      </c>
      <c r="DR237" s="53" t="n"/>
      <c r="DS237" s="46">
        <f>CONCATENATE(D237,$E237,$F237,$G237,H237,$I237,$J237,K237,$L237,$M237,N237,$O237,$P237,$Q237,$R237,$S237,T237,$U237,$V237,$W237,$X237,$Y237,$Z237,$AA237,AB237,AC237,AD237,$AE237,$AF237,$AG237,AH237,AI237,AJ237,AK237,AL237,AM237,AN237,AO237,AP237,AQ237,AR237,AS237,AT237,AU237,AV237,AW237,AX237,AY237,AZ237,BA237,BB237,BC237,BD237,BE237,BF237,BG237,BH237,BI237,BJ237,BK237,BL237,BM237,BN237,BO237,BP237,BQ237,BR237,BS237,BT237,BU237,BV237,BW237,BX237,BY237,BZ237,CA237,CB237,CC237,CD237,CE237,CF237,CG237,CH237,CI237,CJ237,CK237,CL237,CM237,$CN237,$CO237,CP237,$CQ237,$CR237,CS237,CT237,CU237,CV237,CW237,CX237,CY237,CZ237,DA237,DB237,DC237,DD237,DE237,DF237,DG237,DH237,DI237,DJ237,DK237,DL237,DM237,$DN237,$DO237,$DP237,DR237)&lt;&gt;""</f>
        <v/>
      </c>
      <c r="DT237" s="46">
        <f>IF(AND($DS237,$E$4&lt;&gt;""),
IF(LEFT($E$4,2) = "1.",
IF(D237&lt;&gt;"","El CUNE sólo se envía en operaciones de novedad o ajuste. ",""),
IF(D237="","Debes escribir un CUNE válido para realizar operaciones de novedad o ajuste. ","")),
""
)</f>
        <v/>
      </c>
      <c r="DU237" s="46">
        <f>IF($DS237,
IF(E237="","Debes seleccionar el tipo de documento del empleado. ",
IF(_xlfn.IFNA(VLOOKUP(E237,TIPO_DE_DOCUMENTO,1,FALSE),-1)=-1,"El tipo de documento no es válido (por favor seleccionarlo de la lista). ","")
)
)</f>
        <v/>
      </c>
      <c r="DV237" s="46">
        <f>IF($DS237,
IF(F237="","Debes escribir el número de documento del empleado. ","")
)</f>
        <v/>
      </c>
      <c r="DW237" s="46">
        <f>IF($DS237,
IF(G237="","Debes escribir el primer nombre del empleado. ","")
)</f>
        <v/>
      </c>
      <c r="DY237" s="46">
        <f>IF($DS237,
IF(I237="","Debes escribir el primer apellido del empleado. ","")
)</f>
        <v/>
      </c>
      <c r="DZ237" s="46">
        <f>IF($DS237,
IF(J237="","Debes escribir el segundo apellido del empleado. ","")
)</f>
        <v/>
      </c>
      <c r="EB237" s="46">
        <f>IF($DS237,
IF(L237="","Debes escribir la fecha de ingreso del empleado. ",
IF(ISERR(DATE(YEAR(L237),MONTH(L237),DAY(L237))), "El valor ingresado en fecha de ingreso no tiene un formato válido. ","")
)
)</f>
        <v/>
      </c>
      <c r="EC237" s="46">
        <f>IF($DS237,
IF(M237="","Debes escribir el tiempo laborado. ",
IF( IFERROR(INT(M237),1.1) &lt;&gt; IFERROR(_xlfn.NUMBERVALUE(M237),1), "El valor de los días trabajados debe ser un número entero. ", "")
)
)</f>
        <v/>
      </c>
      <c r="ED237" s="46">
        <f>IF($DS237,
IF( AND(N237&lt;&gt;"", ISERR(DATE(YEAR(N237),MONTH(N237),DAY(N237))) ), "El valor ingresado en fecha de ingreso no tiene un formato válido. ",
IF( AND(N237&lt;&gt;"", $E$6&lt;&gt;"", DATE(YEAR(N237), MONTH(N237), 1) &lt;&gt; IFERROR(DATE(MID($E$6, 1, 4), MID($E$6, 6, 2),1), "1/1/1900") ), "La fecha de retiro debe estar dentro del período liquidado. ", "")
)
)</f>
        <v/>
      </c>
      <c r="EE237" s="46">
        <f>IF($DS237,
IF(O237="","Debes seleccionar el tipo de trabajador. ",
IF(_xlfn.IFNA(VLOOKUP(O237,TIPO_DE_TRABAJADOR,1,FALSE),-1)=-1,"El tipo de trabajador no es válido (por favor seleccionarlo de la lista). ","")
)
)</f>
        <v/>
      </c>
      <c r="EF237" s="46">
        <f>IF($DS237,
IF(P237="","Debes seleccionar si es un trabajador dependiente pensionado por vejez. ",
IF(_xlfn.IFNA(VLOOKUP(P237,SUBTIPO_DE_TRABAJADOR,1,FALSE),-1)=-1,"El tipo de trabajador dependiente pensionado por vejez no es válido (por favor seleccionarlo de la lista). ","")
)
)</f>
        <v/>
      </c>
      <c r="EG237" s="46">
        <f>IF($DS237,
IF(Q237="","Debes seleccionar el tipo de contrato del trabajador. ",
IF(_xlfn.IFNA(VLOOKUP(Q237,TIPO_DE_CONTRATO,1,FALSE),-1)=-1,"El tipo de contrato del trabajador no es válido (por favor seleccionarlo de la lista). ","")
)
)</f>
        <v/>
      </c>
      <c r="EH237" s="46">
        <f>IF($DS237,
IF(R237="","Debes seleccionar si es un salario integral. ",
IF(_xlfn.IFNA(VLOOKUP(R237,SI_NO,1,FALSE),-1)=-1,"Valor no válido para salario integral (por favor seleccionarlo de la lista). ","")
)
)</f>
        <v/>
      </c>
      <c r="EI237" s="46">
        <f>IF($DS237,
IF(S237="","Debes seleccionar si el trabajador realiza actividades de riesgo. ",
IF(_xlfn.IFNA(VLOOKUP(S237,SI_NO,1,FALSE),-1)=-1,"Valor no válido para actividad de alto riesgo (por favor seleccionarlo de la lista). ","")
)
)</f>
        <v/>
      </c>
      <c r="EK237" s="46">
        <f>IF($DS237,
IF(U237="","Debes escribir el código del municipio de residencia del trabajador. ",
IF(_xlfn.IFNA(VLOOKUP(U237,MUNICIPIO,1,FALSE),-1)=-1,"El municipio de residencia del trabajador es inválido (por favor seleccionarlo de la lista). ","")
)
)</f>
        <v/>
      </c>
      <c r="EL237" s="46">
        <f>IF($DS237,
IF(V237="","Debes escribir el la dirección de residendia del trabajador. ","")
)</f>
        <v/>
      </c>
      <c r="EM237" s="46">
        <f>IF($DS237,
IF(W237="","Debes escribir la fecha de inicio de la liquidación. ",
IF(ISERR(DATE(YEAR(W237),MONTH(W237),DAY(W237))),"El valor ingresado en fecha de inicio de liquidación no tiene un formato válido. ",
IF( AND($E$6&lt;&gt;"", DATE(YEAR(W237), MONTH(W237), 1) &lt;&gt; IFERROR(DATE(MID($E$6, 1, 4), MID($E$6, 6, 2),1), "1/1/1900") ), "La fecha de inicio de la liquidación debe estar dentro del período liquidado. ", "")
)
)
)</f>
        <v/>
      </c>
      <c r="EN237" s="46">
        <f>IF($DS237,
IF(X237="","Debes escribir la fecha de fin de la liquidación. ",
IF(ISERR(DATE(YEAR(X237),MONTH(X237),DAY(X237))),"El valor ingresado en fecha de fin de liquidación no tiene un formato válido. ",
IF( AND($E$6&lt;&gt;"", DATE(YEAR(X237), MONTH(X237), 1) &lt;&gt; IFERROR(DATE(MID($E$6, 1, 4), MID($E$6, 6, 2),1), "1/1/1900") ), "La fecha de fin de la liquidación debe estar dentro del período liquidado. ", "")
)
)
)</f>
        <v/>
      </c>
      <c r="EO237" s="46">
        <f>IF($DS237,
IF(Y237="","Debes escribir la frecuencia de pago del trabajador. ",
IF(_xlfn.IFNA(VLOOKUP(Y237,PERÍODO_DE_NÓMINA,1,FALSE),-1)=-1,"La frecuencia de pago es inválida (por favor seleccionarlo de la lista). ","")
)
)</f>
        <v/>
      </c>
      <c r="EP237" s="46">
        <f>IF($DS237,
IF(Z237="","Debes escribir la fecha de pago. ",
IF(ISERR(DATE(YEAR(Z237),MONTH(Z237),DAY(Z237))), "El valor ingresado en fecha de pago no tiene un formato válido. ","")
)
)</f>
        <v/>
      </c>
      <c r="EQ237" s="46">
        <f>IF($DS237,
IF(AA237="","Debes escribir el medio de pago. ",
IF(_xlfn.IFNA(VLOOKUP(AA237,MEDIOS_DE_PAGO,1,FALSE),-1)=-1,"El medio de pago es inválido (por favor seleccionarlo de la lista). ","")
)
)</f>
        <v/>
      </c>
      <c r="ER237" s="46">
        <f>OR(AA237='Tablas '!$T$4,AA237='Tablas '!$T$7,AA237='Tablas '!$T$8,AA237='Tablas '!$T$11)</f>
        <v/>
      </c>
      <c r="ES237" s="46">
        <f>IF(AND($DS237,ER237),
IF(AB237="","Debes escribir la entidad bancaria. ",""),
""
)</f>
        <v/>
      </c>
      <c r="ET237" s="46">
        <f>IF(AND($DS237,ER237),
IF(AC237="","Debes escribir el tipo de cuenta bancaria. ",
IF(_xlfn.IFNA(VLOOKUP(AC237,TIPO_DE_CUENTA,1,FALSE),-1)=-1,"El tipo de cuenta bancaria es inválida (por favor seleccionarlo de la lista). ","")
),
""
)</f>
        <v/>
      </c>
      <c r="EU237" s="46">
        <f>IF(AND($DS237,ER237),
IF(AD237="","Debes escribir el número de cuenta bancaria. ",""),
""
)</f>
        <v/>
      </c>
      <c r="EV237" s="46">
        <f>IF($DS237,
IF(AE237="","Debes escribir el valor del sueldo básico. ",
IF( ISERR(_xlfn.NUMBERVALUE(AE237)), "El valor del sueldo básico debe ser un número válido. ", "")
)
)</f>
        <v/>
      </c>
      <c r="EW237" s="46">
        <f>IF($DS237,
IF(AF237="","Debes escribir el número de días trabajados. ",
IF( IFERROR(INT(AF237),1.1) &lt;&gt; IFERROR(_xlfn.NUMBERVALUE(AF237),1), "La cantidad de días trabajados debe ser un número entero. ", "")
)
)</f>
        <v/>
      </c>
      <c r="EX237" s="46">
        <f>IF($DS237,
IF(AG237="","Debes escribir el valor del sueldo trabajado. ",
IF( ISERR(_xlfn.NUMBERVALUE(AG237)), "El valor del sueldo trabajado debe ser un número válido. ", "")
)
)</f>
        <v/>
      </c>
      <c r="EY237" s="46">
        <f>IF($DS237,
IF( AND(AH237&lt;&gt;"", ISERR(_xlfn.NUMBERVALUE(AH237))), "El valor del auxilio de transporte debe ser un número válido. ", "")
)</f>
        <v/>
      </c>
      <c r="EZ237" s="46">
        <f>IF($DS237,
IF( AND(AI237&lt;&gt;"", ISERR(_xlfn.NUMBERVALUE(AI237))), "El valor de viáticos salariales debe ser un número válido. ", "")
)</f>
        <v/>
      </c>
      <c r="FA237" s="46">
        <f>IF($DS237,
IF( AND(AJ237&lt;&gt;"", ISERR(_xlfn.NUMBERVALUE(AJ237))), "El valor de viáticos NO salariales debe ser un número válido. ", "")
)</f>
        <v/>
      </c>
      <c r="FB237" s="46">
        <f>CONCATENATE(AK237,AL237)&lt;&gt;""</f>
        <v/>
      </c>
      <c r="FC237" s="46">
        <f>IF(AND($DS237,FB237),
IF(AK237="","Debes escribir el número de horas extras diurnas. ",
IF( IFERROR(INT(AK237),1.1) &lt;&gt; IFERROR(_xlfn.NUMBERVALUE(AK237),1), "La cantidad de horas extras diurnas debe ser un número entero. ", "")
),
""
)</f>
        <v/>
      </c>
      <c r="FD237" s="46">
        <f>IF(AND($DS237,FB237),
IF(AL237="","Debes escribir el valor de las horas extras diurnas. ",
IF( ISERR(_xlfn.NUMBERVALUE(AL237)), "El valor de las horas extras duirnas debe ser un número válido. ", "")
),
""
)</f>
        <v/>
      </c>
      <c r="FE237" s="46">
        <f>CONCATENATE(AM237,AN237)&lt;&gt;""</f>
        <v/>
      </c>
      <c r="FF237" s="46">
        <f>IF(AND($DS237,FE237),
IF(AM237="","Debes escribir el número de horas extras nocturnas. ",
IF( IFERROR(INT(AM237),1.1) &lt;&gt; IFERROR(_xlfn.NUMBERVALUE(AM237),1), "La cantidad de horas extras nocturnas debe ser un número entero. ", "")
),
""
)</f>
        <v/>
      </c>
      <c r="FG237" s="46">
        <f>IF(AND($DS237,FE237),
IF(AN237="","Debes escribir el valor de las horas extras nocturnas. ",
IF( ISERR(_xlfn.NUMBERVALUE(AN237)), "El valor de las horas extras nocturnas debe ser un número válido. ", "")
),
""
)</f>
        <v/>
      </c>
      <c r="FH237" s="46">
        <f>CONCATENATE(AO237,AP237)&lt;&gt;""</f>
        <v/>
      </c>
      <c r="FI237" s="46">
        <f>IF(AND($DS237,FH237),
IF(AO237="","Debes escribir el número de horas extras diurnas dominicales y festivas. ",
IF( IFERROR(INT(AO237),1.1) &lt;&gt; IFERROR(_xlfn.NUMBERVALUE(AO237),1), "La cantidad de horas extras diurnas dominicales y festivas debe ser un número entero. ", "")
),
""
)</f>
        <v/>
      </c>
      <c r="FJ237" s="46">
        <f>IF(AND($DS237,FH237),
IF(AP237="","Debes escribir el valor de las horas extras diurnas dominicales y festivas. ",
IF( ISERR(_xlfn.NUMBERVALUE(AP237)), "El valor de las horas extras diurnas dominicales y festivas debe ser un número válido. ", "")
),
""
)</f>
        <v/>
      </c>
      <c r="FK237" s="46">
        <f>CONCATENATE(AQ237,AR237)&lt;&gt;""</f>
        <v/>
      </c>
      <c r="FL237" s="46">
        <f>IF(AND($DS237,FK237),
IF(AQ237="","Debes escribir el número de horas extras nocturnas dominicales y festivas. ",
IF( IFERROR(INT(AQ237),1.1) &lt;&gt; IFERROR(_xlfn.NUMBERVALUE(AQ237),1), "La cantidad de horas extras nocturnas dominicales y festivas debe ser un número entero. ", "")
),
""
)</f>
        <v/>
      </c>
      <c r="FM237" s="46">
        <f>IF(AND($DS237,FK237),
IF(AR237="","Debes escribir el valor de las horas extras nocturnas dominicales y festivas. ",
IF( ISERR(_xlfn.NUMBERVALUE(AR237)), "El valor de las horas extras nocturnas dominicales y festivas debe ser un número válido. ", "")
),
""
)</f>
        <v/>
      </c>
      <c r="FN237" s="46">
        <f>CONCATENATE(AS237,AT237)&lt;&gt;""</f>
        <v/>
      </c>
      <c r="FO237" s="46">
        <f>IF(AND($DS237,FN237),
IF(AS237="","Debes escribir el número de horas recargo nocturno. ",
IF( IFERROR(INT(AS237),1.1) &lt;&gt; IFERROR(_xlfn.NUMBERVALUE(AS237),1), "La cantidad de horas recargo nocturno debe ser un número entero. ", "")
),
""
)</f>
        <v/>
      </c>
      <c r="FP237" s="46">
        <f>IF(AND($DS237,FN237),
IF(AT237="","Debes escribir el valor de las horas recargo nocturno. ",
IF( ISERR(_xlfn.NUMBERVALUE(AT237)), "El valor de las horas recargo nocturno debe ser un número válido. ", "")
),
""
)</f>
        <v/>
      </c>
      <c r="FQ237" s="46">
        <f>CONCATENATE(AU237,AV237)&lt;&gt;""</f>
        <v/>
      </c>
      <c r="FR237" s="46">
        <f>IF(AND($DS237,FQ237),
IF(AU237="","Debes escribir el número de horas recargo diurno dominical y festivo. ",
IF( IFERROR(INT(AU237),1.1) &lt;&gt; IFERROR(_xlfn.NUMBERVALUE(AU237),1), "La cantidad de horas recargo diurno dominical y festivo debe ser un número entero. ", "")
),
""
)</f>
        <v/>
      </c>
      <c r="FS237" s="46">
        <f>IF(AND($DS237,FQ237),
IF(AV237="","Debes escribir el valor de las horas recargo diurno dominical y festivo. ",
IF( ISERR(_xlfn.NUMBERVALUE(AV237)), "El valor de las horas recargo diurno dominical y festivo debe ser un número válido. ", "")
),
""
)</f>
        <v/>
      </c>
      <c r="FT237" s="46">
        <f>CONCATENATE(AW237,AX237)&lt;&gt;""</f>
        <v/>
      </c>
      <c r="FU237" s="46">
        <f>IF(AND($DS237,FT237),
IF(AW237="","Debes escribir el número de horas recargo nocturno dominical y festivo. ",
IF( IFERROR(INT(AW237),1.1) &lt;&gt; IFERROR(_xlfn.NUMBERVALUE(AW237),1), "La cantidad de horas recargo nocturno dominical y festivo debe ser un número entero. ", "")
),
""
)</f>
        <v/>
      </c>
      <c r="FV237" s="46">
        <f>IF(AND($DS237,FT237),
IF(AX237="","Debes escribir el valor de las horas recargo nocturno dominical y festivo. ",
IF( ISERR(_xlfn.NUMBERVALUE(AX237)), "El valor de las horas recargo nocturno dominical y festivo debe ser un número válido. ", "")
),
""
)</f>
        <v/>
      </c>
      <c r="FW237" s="46">
        <f>CONCATENATE(AY237,AZ237)&lt;&gt;""</f>
        <v/>
      </c>
      <c r="FX237" s="46">
        <f>IF(AND($DS237,FW237),
IF(AY237="","Debes escribir el número de días de vacaciones comunes. ",
IF( IFERROR(INT(AY237),1.1) &lt;&gt; IFERROR(_xlfn.NUMBERVALUE(AY237),1), "La cantidad de días de vacaciones comunes debe ser un número entero. ", "")
),
""
)</f>
        <v/>
      </c>
      <c r="FY237" s="46">
        <f>IF(AND($DS237,FW237),
IF(AZ237="","Debes escribir el valor de las vacaciones comunes. ",
IF( ISERR(_xlfn.NUMBERVALUE(AZ237)), "El valor de las vacaciones comunes debe ser un número válido. ", "")
),
""
)</f>
        <v/>
      </c>
      <c r="FZ237" s="46">
        <f>CONCATENATE(BA237,BB237)&lt;&gt;""</f>
        <v/>
      </c>
      <c r="GA237" s="46">
        <f>IF(AND($DS237,FZ237),
IF(BA237="","Debes escribir el número de días de vacaciones compensadas. ",
IF( IFERROR(INT(BA237),1.1) &lt;&gt; IFERROR(_xlfn.NUMBERVALUE(BA237),1), "La cantidad de días de vacaciones compensadas debe ser un número entero. ", "")
),
""
)</f>
        <v/>
      </c>
      <c r="GB237" s="46">
        <f>IF(AND($DS237,FZ237),
IF(BB237="","Debes escribir el valor de las vacaciones compensadas. ",
IF( ISERR(_xlfn.NUMBERVALUE(BB237)), "El valor de las vacaciones compensadas debe ser un número válido. ", "")
),
""
)</f>
        <v/>
      </c>
      <c r="GC237" s="46">
        <f>CONCATENATE(BC237,BD237)&lt;&gt;""</f>
        <v/>
      </c>
      <c r="GD237" s="46">
        <f>IF(AND($DS237,GC237),
IF(BC237="","Debes escribir el número de días de prima salarial. ",
IF( IFERROR(INT(BC237),1.1) &lt;&gt; IFERROR(_xlfn.NUMBERVALUE(BC237),1), "La cantidad de días de prima salarial debe ser un número entero. ", "")
),
""
)</f>
        <v/>
      </c>
      <c r="GE237" s="46">
        <f>IF(AND($DS237,GC237),
IF(BD237="","Debes escribir el valor de los días de prima salarial. ",
IF( ISERR(_xlfn.NUMBERVALUE(BD237)), "El valor de los días de prima salarial debe ser un número válido. ", "")
),
""
)</f>
        <v/>
      </c>
      <c r="GF237" s="46">
        <f>IF($DS237,
IF( AND(BE237&lt;&gt;"", ISERR(_xlfn.NUMBERVALUE(BE237))), "El valor de la prima NO saliarial debe ser un número válido. ", "")
)</f>
        <v/>
      </c>
      <c r="GG237" s="46">
        <f>CONCATENATE(BF237,BG237,BH237)&lt;&gt;""</f>
        <v/>
      </c>
      <c r="GH237" s="46">
        <f>IF(AND($DS237,GG237),
IF(BF237="","Debes escribir el valor de las cesantías. ",
IF( ISERR(_xlfn.NUMBERVALUE(BF237)), "El valor de las cesantías debe ser un número válido. ", "")
),
""
)</f>
        <v/>
      </c>
      <c r="GI237" s="46">
        <f>IF(AND($DS237,GG237),
IF(BG237="","Debes escribir el % de cesantías. ",
IF( ISERR(_xlfn.NUMBERVALUE(BG237)), "El % de cesantías debe ser un número válido. ", "")
),
""
)</f>
        <v/>
      </c>
      <c r="GJ237" s="46">
        <f>IF(AND($DS237,GG237),
IF(BH237="","Debes escribir el valor de intereses de cesantías. ",
IF( ISERR(_xlfn.NUMBERVALUE(BH237)), "El valor de intereses de cesantías debe ser un número válido. ", "")
),
""
)</f>
        <v/>
      </c>
      <c r="GK237" s="46">
        <f>CONCATENATE(BI237,BJ237,BK237)&lt;&gt;""</f>
        <v/>
      </c>
      <c r="GL237" s="46">
        <f>IF(AND($DS237,GK237),
IF(BI237="","Debes escribir el número de días de incapacidad. ",
IF( IFERROR(INT(BI237),1.1) &lt;&gt; IFERROR(_xlfn.NUMBERVALUE(BI237),1), "La cantidad de días de incapacidad debe ser un número entero. ", "")
),
""
)</f>
        <v/>
      </c>
      <c r="GM237" s="46">
        <f>IF(AND($DS237,GK237),
IF(BJ237="","Debes escribir el tipo de incapacidad. ",
IF(_xlfn.IFNA(VLOOKUP(BJ237,TIPO_DE_INCAPACIDAD,1,FALSE),-1)=-1,"El tipo de incapacidad es inválida (por favor seleccionarlo de la lista). ","")
),
""
)</f>
        <v/>
      </c>
      <c r="GN237" s="46">
        <f>IF(AND($DS237,GK237),
IF(BK237="","Debes escribir el valor de la incapacidad. ",
IF( ISERR(_xlfn.NUMBERVALUE(BK237)), "El valor de la incapacidad debe ser un número válido. ", "")
),
""
)</f>
        <v/>
      </c>
      <c r="GO237" s="46">
        <f>CONCATENATE(BL237,BM237)&lt;&gt;""</f>
        <v/>
      </c>
      <c r="GP237" s="46">
        <f>IF(AND($DS237,GO237),
IF(BL237="","Debes escribir el número de días de licencia de maternidad o paternidad. ",
IF( IFERROR(INT(BL237),1.1) &lt;&gt; IFERROR(_xlfn.NUMBERVALUE(BL237),1), "La cantidad de días de licencia de maternidad o paternidad debe ser un número entero. ", "")
),
""
)</f>
        <v/>
      </c>
      <c r="GQ237" s="46">
        <f>IF(AND($DS237,GO237),
IF(BM237="","Debes escribir el valor de la licencia de maternidad o paternidad. ",
IF( ISERR(_xlfn.NUMBERVALUE(BM237)), "El valor de la licencia de maternidad o paternidad debe ser un número válido. ", "")
),
""
)</f>
        <v/>
      </c>
      <c r="GR237" s="46">
        <f>CONCATENATE(BN237,BO237)&lt;&gt;""</f>
        <v/>
      </c>
      <c r="GS237" s="46">
        <f>IF(AND($DS237,GR237),
IF(BN237="","Debes escribir el número de días de licencia remunerada. ",
IF( IFERROR(INT(BN237),1.1) &lt;&gt; IFERROR(_xlfn.NUMBERVALUE(BN237),1), "La cantidad de días de licencia remunerada debe ser un número entero. ", "")
),
""
)</f>
        <v/>
      </c>
      <c r="GT237" s="46">
        <f>IF(AND($DS237,GR237),
IF(BO237="","Debes escribir el valor de la licencia remunerada. ",
IF( ISERR(_xlfn.NUMBERVALUE(BO237)), "El valor de la licencia remunerada debe ser un número válido. ", "")
),
""
)</f>
        <v/>
      </c>
      <c r="GU237" s="46">
        <f>IF($DS237,
IF( AND(BP237&lt;&gt;"", ISERR(_xlfn.NUMBERVALUE(BP237))), "El valor de la licencia NO remunerada debe ser un número válido. ", "")
)</f>
        <v/>
      </c>
      <c r="GV237" s="46">
        <f>IF($DS237,
IF( AND(BQ237&lt;&gt;"", ISERR(_xlfn.NUMBERVALUE(BQ237))), "El valor de auxilios salariales debe ser un número válido. ", "")
)</f>
        <v/>
      </c>
      <c r="GW237" s="46">
        <f>IF($DS237,
IF( AND(BR237&lt;&gt;"", ISERR(_xlfn.NUMBERVALUE(BR237))), "El valor de auxilios NO salariales debe ser un número válido. ", "")
)</f>
        <v/>
      </c>
      <c r="GX237" s="46">
        <f>IF($DS237,
IF( AND(BS237&lt;&gt;"", ISERR(_xlfn.NUMBERVALUE(BS237))), "El valor de bonos salariales debe ser un número válido. ", "")
)</f>
        <v/>
      </c>
      <c r="GY237" s="46">
        <f>IF($DS237,
IF( AND(BT237&lt;&gt;"", ISERR(_xlfn.NUMBERVALUE(BT237))), "El valor de bonos NO salariales debe ser un número válido. ", "")
)</f>
        <v/>
      </c>
      <c r="GZ237" s="46">
        <f>IF($DS237,
IF( AND(BU237&lt;&gt;"", ISERR(_xlfn.NUMBERVALUE(BU237))), "El valor de bonos salariales de alimentación debe ser un número válido. ", "")
)</f>
        <v/>
      </c>
      <c r="HA237" s="46">
        <f>IF($DS237,
IF( AND(BV237&lt;&gt;"", ISERR(_xlfn.NUMBERVALUE(BV237))), "El valor de bonos NO salariales de alimentación debe ser un número válido. ", "")
)</f>
        <v/>
      </c>
      <c r="HB237" s="46">
        <f>IF($DS237,
IF( AND(BW237&lt;&gt;"", ISERR(_xlfn.NUMBERVALUE(BW237))), "El valor de bonificaciones salariales debe ser un número válido. ", "")
)</f>
        <v/>
      </c>
      <c r="HC237" s="46">
        <f>IF($DS237,
IF( AND(BX237&lt;&gt;"", ISERR(_xlfn.NUMBERVALUE(BX237))), "El valor de bonificaciones NO salariales debe ser un número válido. ", "")
)</f>
        <v/>
      </c>
      <c r="HD237" s="46">
        <f>IF($DS237,
IF( AND(BY237&lt;&gt;"", ISERR(_xlfn.NUMBERVALUE(BY237))), "El valor de compensaciones ordinarias debe ser un número válido. ", "")
)</f>
        <v/>
      </c>
      <c r="HE237" s="46">
        <f>IF($DS237,
IF( AND(BZ237&lt;&gt;"", ISERR(_xlfn.NUMBERVALUE(BZ237))), "El valor de compensaciones extraordinarias debe ser un número válido. ", "")
)</f>
        <v/>
      </c>
      <c r="HF237" s="46">
        <f>IF($DS237,
IF( AND(CA237&lt;&gt;"", ISERR(_xlfn.NUMBERVALUE(CA237))), "El valor de comisiones debe ser un número válido. ", "")
)</f>
        <v/>
      </c>
      <c r="HG237" s="46">
        <f>IF($DS237,
IF( AND(CB237&lt;&gt;"", ISERR(_xlfn.NUMBERVALUE(CB237))), "El valor de ausencia por huega debe ser un número válido. ", "")
)</f>
        <v/>
      </c>
      <c r="HH237" s="46">
        <f>IF($DS237,
IF( AND(CC237&lt;&gt;"", ISERR(_xlfn.NUMBERVALUE(CC237))), "El valor de anticipos debe ser un número válido. ", "")
)</f>
        <v/>
      </c>
      <c r="HI237" s="46">
        <f>IF($DS237,
IF( AND(CD237&lt;&gt;"", ISERR(_xlfn.NUMBERVALUE(CD237))), "El valor de pagos a terceros debe ser un número válido. ", "")
)</f>
        <v/>
      </c>
      <c r="HJ237" s="46">
        <f>IF($DS237,
IF( AND(CE237&lt;&gt;"", ISERR(_xlfn.NUMBERVALUE(CE237))), "El valor de dotación debe ser un número válido. ", "")
)</f>
        <v/>
      </c>
      <c r="HK237" s="46">
        <f>IF($DS237,
IF( AND(CF237&lt;&gt;"", ISERR(_xlfn.NUMBERVALUE(CF237))), "El valor de apoyo sostenibilidad debe ser un número válido. ", "")
)</f>
        <v/>
      </c>
      <c r="HL237" s="46">
        <f>IF($DS237,
IF( AND(CG237&lt;&gt;"", ISERR(_xlfn.NUMBERVALUE(CG237))), "El valor de teletrabajo debe ser un número válido. ", "")
)</f>
        <v/>
      </c>
      <c r="HM237" s="46">
        <f>IF($DS237,
IF( AND(CH237&lt;&gt;"", ISERR(_xlfn.NUMBERVALUE(CH237))), "El valor de bonificación de retiro debe ser un número válido. ", "")
)</f>
        <v/>
      </c>
      <c r="HN237" s="46">
        <f>IF($DS237,
IF( AND(CI237&lt;&gt;"", ISERR(_xlfn.NUMBERVALUE(CI237))), "El valor de indemnización de retiro debe ser un número válido. ", "")
)</f>
        <v/>
      </c>
      <c r="HO237" s="46">
        <f>IF($DS237,
IF( AND(CJ237&lt;&gt;"", ISERR(_xlfn.NUMBERVALUE(CJ237))), "El valor de reintegros debe ser un número válido. ", "")
)</f>
        <v/>
      </c>
      <c r="HP237" s="46">
        <f>CONCATENATE(CK237,CL237,CM237)&lt;&gt;""</f>
        <v/>
      </c>
      <c r="HQ237" s="46">
        <f>IF(AND($DS237,HP237),
IF(CK237="","Debes escribir la descripción de otro concepto no categorizado. ",""),
""
)</f>
        <v/>
      </c>
      <c r="HR237" s="46">
        <f>IF(AND($DS237,HP237),
IF(CONCATENATE(CL237,CM237)="","Debes escribir al menos un valor de concepto no categorizado (salarial o no salarial). ",
IF(ISERR(_xlfn.NUMBERVALUE(CL237)),"El valor salarial concepto no categorizado debe ser un número válido. ","")
),
""
)</f>
        <v/>
      </c>
      <c r="HS237" s="46">
        <f>IF(AND($DS237,HP237),
IF(CONCATENATE(CL237,CM237)="","Debes escribir al menos un valor de concepto no categorizado (salarial o no salarial). ",
IF(ISERR(_xlfn.NUMBERVALUE(CM237)),"El valor NO salarial concepto no categorizado debe ser un número válido. ","")
),
""
)</f>
        <v/>
      </c>
      <c r="HT237" s="46">
        <f>IF($DS237,
IF(CN237="","Debes escribir el porcentaje del aporte a salud. ",
IF( ISERR(_xlfn.NUMBERVALUE(CN237)), "El valor del porcentaje del aporte a salud debe ser un número válido. ", "")
)
)</f>
        <v/>
      </c>
      <c r="HU237" s="46">
        <f>IF($DS237,
IF(CO237="","Debes escribir el valor del aporte a salud. ",
IF( ISERR(_xlfn.NUMBERVALUE(CO237)), "El valor del aporte a salud debe ser un número válido. ", "")
)
)</f>
        <v/>
      </c>
      <c r="HV237" s="46">
        <f>IF($DS237,
IF( AND(CP237&lt;&gt;"", ISERR(_xlfn.NUMBERVALUE(CP237))), "El valor plan complementario debe ser un número válido. ", "")
)</f>
        <v/>
      </c>
      <c r="HW237" s="46">
        <f>IF($DS237,
IF(CQ237="","Debes escribir el porcentaje del aporte a pensión. ",
IF( ISERR(_xlfn.NUMBERVALUE(CQ237)), "El valor del porcentaje del aporte a pensión debe ser un número válido. ", "")
)
)</f>
        <v/>
      </c>
      <c r="HX237" s="46">
        <f>IF($DS237,
IF(CR237="","Debes escribir el valor del aporte a pensión. ",
IF( ISERR(_xlfn.NUMBERVALUE(CR237)), "El valor del aporte a salud debe ser un número válido. ", "")
)
)</f>
        <v/>
      </c>
      <c r="HY237" s="46">
        <f>IF($DS237,
IF( AND(CS237&lt;&gt;"", ISERR(_xlfn.NUMBERVALUE(CS237))), "El valor pensión voluntaria debe ser un número válido. ", "")
)</f>
        <v/>
      </c>
      <c r="HZ237" s="46">
        <f>CONCATENATE(CT237,CU237,CV237,CW237)&lt;&gt;""</f>
        <v/>
      </c>
      <c r="IA237" s="46">
        <f>IF(AND($DS237,HZ237),
IF(CT237="","Debes escribir el % del fondo de seguridad pensional. ",
IF( ISERR(_xlfn.NUMBERVALUE(CT237)), "El % del fondo de seguridad debe ser un número válido. ", "")
),
""
)</f>
        <v/>
      </c>
      <c r="IB237" s="46">
        <f>IF(AND($DS237,HZ237),
IF(CU237="","Debes escribir el valor del aporte al fondo de solidaridad pensional. ",
IF( ISERR(_xlfn.NUMBERVALUE(CU237)), "El valor del aporte al fondo de solidaridad pensional debe ser un número válido. ", "")
),
""
)</f>
        <v/>
      </c>
      <c r="IC237" s="46">
        <f>IF(AND($DS237,HZ237),
IF(CV237="","Debes escribir el % del fondo de subsistencia. ",
IF( ISERR(_xlfn.NUMBERVALUE(CV237)), "El % del fondo de subsistencia debe ser un número válido. ", "")
),
""
)</f>
        <v/>
      </c>
      <c r="ID237" s="46">
        <f>IF(AND($DS237,HZ237),
IF(CW237="","Debes escribir el valor del fondo de subsistencia. ",
IF( ISERR(_xlfn.NUMBERVALUE(CW237)), "El valor del fondo de subsistencia debe ser un número válido. ", "")
),
""
)</f>
        <v/>
      </c>
      <c r="IE237" s="46">
        <f>CONCATENATE(CX237,CY237)&lt;&gt;""</f>
        <v/>
      </c>
      <c r="IF237" s="46">
        <f>IF(AND($DS237,IE237),
IF(CX237="","Debes escribir el % de sindicato. ",
IF( ISERR(_xlfn.NUMBERVALUE(CX237)), "El % de sindicato debe ser un número válido. ", "")
),
""
)</f>
        <v/>
      </c>
      <c r="IG237" s="46">
        <f>IF(AND($DS237,IE237),
IF(CY237="","Debes escribir el valor del sindicato. ",
IF( ISERR(_xlfn.NUMBERVALUE(CY237)), "El valor del sindicato debe ser un número válido. ", "")
),
""
)</f>
        <v/>
      </c>
      <c r="IH237" s="46">
        <f>IF($DS237,
IF( AND(CZ237&lt;&gt;"", ISERR(_xlfn.NUMBERVALUE(CZ237))), "El valor de sanción pública debe ser un número válido. ", "")
)</f>
        <v/>
      </c>
      <c r="II237" s="46">
        <f>IF($DS237,
IF( AND(DA237&lt;&gt;"", ISERR(_xlfn.NUMBERVALUE(DA237))), "El valor de sanción privada debe ser un número válido. ", "")
)</f>
        <v/>
      </c>
      <c r="IJ237" s="46">
        <f>CONCATENATE(DB237,DC237)&lt;&gt;""</f>
        <v/>
      </c>
      <c r="IK237" s="46">
        <f>IF(AND($DS237,IJ237),
IF(DB237="","Debes escribir la descripción de libranza. ",""),
""
)</f>
        <v/>
      </c>
      <c r="IL237" s="46">
        <f>IF(AND($DS237,IJ237),
IF(DC237="","Debes escribir la cuota libranza. ",
IF(ISERR(_xlfn.NUMBERVALUE(DC237)),"El valor de la cuota libranza debe ser un número válido. ","")
),
""
)</f>
        <v/>
      </c>
      <c r="IM237" s="46">
        <f>IF($DS237,
IF( AND(DD237&lt;&gt;"", ISERR(_xlfn.NUMBERVALUE(DD237))), "El valor de pagos a terceros debe ser un número válido. ", "")
)</f>
        <v/>
      </c>
      <c r="IN237" s="46">
        <f>IF($DS237,
IF( AND(DE237&lt;&gt;"", ISERR(_xlfn.NUMBERVALUE(DE237))), "El valor de anticipos debe ser un número válido. ", "")
)</f>
        <v/>
      </c>
      <c r="IO237" s="46">
        <f>IF($DS237,
IF( AND(DF237&lt;&gt;"", ISERR(_xlfn.NUMBERVALUE(DF237))), "El valor de AFC debe ser un número válido. ", "")
)</f>
        <v/>
      </c>
      <c r="IP237" s="46">
        <f>IF($DS237,
IF( AND(DG237&lt;&gt;"", ISERR(_xlfn.NUMBERVALUE(DG237))), "El valor de rete-fuente debe ser un número válido. ", "")
)</f>
        <v/>
      </c>
      <c r="IQ237" s="46">
        <f>IF($DS237,
IF( AND(DH237&lt;&gt;"", ISERR(_xlfn.NUMBERVALUE(DH237))), "El valor de cooperativa de trabajo debe ser un número válido. ", "")
)</f>
        <v/>
      </c>
      <c r="IR237" s="46">
        <f>IF($DS237,
IF( AND(DI237&lt;&gt;"", ISERR(_xlfn.NUMBERVALUE(DI237))), "El valor de embargo fiscal debe ser un número válido. ", "")
)</f>
        <v/>
      </c>
      <c r="IS237" s="46">
        <f>IF($DS237,
IF( AND(DJ237&lt;&gt;"", ISERR(_xlfn.NUMBERVALUE(DJ237))), "El valor de educación debe ser un número válido. ", "")
)</f>
        <v/>
      </c>
      <c r="IT237" s="46">
        <f>IF($DS237,
IF( AND(DK237&lt;&gt;"", ISERR(_xlfn.NUMBERVALUE(DK237))), "El valor de reintegro debe ser un número válido. ", "")
)</f>
        <v/>
      </c>
      <c r="IU237" s="46">
        <f>IF($DS237,
IF( AND(DL237&lt;&gt;"", ISERR(_xlfn.NUMBERVALUE(DL237))), "El valor de deuda debe ser un número válido. ", "")
)</f>
        <v/>
      </c>
      <c r="IV237" s="46">
        <f>IF($DS237,
IF( AND(DM237&lt;&gt;"", ISERR(_xlfn.NUMBERVALUE(DM237))), "El valor de otras deducciones debe ser un número válido. ", "")
)</f>
        <v/>
      </c>
      <c r="IW237" s="46">
        <f>IF($DS237,
IF(DN237="","Debes escribir el valor de los devengos totales. ",
IF( ISERR(_xlfn.NUMBERVALUE(DN237)), "El valor de los devengos totales debe ser un número válido. ", "")
)
)</f>
        <v/>
      </c>
      <c r="IX237" s="46">
        <f>IF($DS237,
IF(DO237="","Debes escribir el valor de las deducciones totales. ",
IF( ISERR(_xlfn.NUMBERVALUE(DO237)), "El valor de las deducciones totales debe ser un número válido. ", "")
)
)</f>
        <v/>
      </c>
      <c r="IY237" s="46">
        <f>IF($DS237,
IF(DP237="","Debes escribir el valor del salario total. ",
IF( ISERR(_xlfn.NUMBERVALUE(DP237)), "El valor del salario total debe ser un número válido. ", "")
)
)</f>
        <v/>
      </c>
    </row>
    <row r="238">
      <c r="B238" s="48" t="n">
        <v>226</v>
      </c>
      <c r="C238" s="61">
        <f>IF(AND(DS238,DP238&lt;&gt;""),
IF(DQ238="","OK","Error"),
""
)</f>
        <v/>
      </c>
      <c r="D238" s="53" t="n"/>
      <c r="E238" s="52" t="n"/>
      <c r="F238" s="112" t="n"/>
      <c r="G238" s="52" t="n"/>
      <c r="H238" s="53" t="n"/>
      <c r="I238" s="52" t="n"/>
      <c r="J238" s="52" t="n"/>
      <c r="K238" s="53" t="n"/>
      <c r="L238" s="55" t="n"/>
      <c r="M238" s="108" t="n"/>
      <c r="N238" s="56" t="n"/>
      <c r="O238" s="52" t="n"/>
      <c r="P238" s="52" t="n"/>
      <c r="Q238" s="52" t="n"/>
      <c r="R238" s="52" t="n"/>
      <c r="S238" s="52" t="n"/>
      <c r="T238" s="53" t="n"/>
      <c r="U238" s="52" t="n"/>
      <c r="V238" s="52" t="n"/>
      <c r="W238" s="55" t="n"/>
      <c r="X238" s="55" t="n"/>
      <c r="Y238" s="52" t="n"/>
      <c r="Z238" s="55" t="n"/>
      <c r="AA238" s="52" t="n"/>
      <c r="AB238" s="53" t="n"/>
      <c r="AC238" s="53" t="n"/>
      <c r="AD238" s="53" t="n"/>
      <c r="AE238" s="177" t="n"/>
      <c r="AF238" s="113" t="n"/>
      <c r="AG238" s="177" t="n"/>
      <c r="AH238" s="178" t="n"/>
      <c r="AI238" s="178" t="n"/>
      <c r="AJ238" s="178" t="n"/>
      <c r="AK238" s="114" t="n"/>
      <c r="AL238" s="178" t="n"/>
      <c r="AM238" s="114" t="n"/>
      <c r="AN238" s="178" t="n"/>
      <c r="AO238" s="114" t="n"/>
      <c r="AP238" s="178" t="n"/>
      <c r="AQ238" s="114" t="n"/>
      <c r="AR238" s="178" t="n"/>
      <c r="AS238" s="114" t="n"/>
      <c r="AT238" s="178" t="n"/>
      <c r="AU238" s="114" t="n"/>
      <c r="AV238" s="178" t="n"/>
      <c r="AW238" s="114" t="n"/>
      <c r="AX238" s="178" t="n"/>
      <c r="AY238" s="114" t="n"/>
      <c r="AZ238" s="178" t="n"/>
      <c r="BA238" s="114" t="n"/>
      <c r="BB238" s="178" t="n"/>
      <c r="BC238" s="114" t="n"/>
      <c r="BD238" s="178" t="n"/>
      <c r="BE238" s="178" t="n"/>
      <c r="BF238" s="178" t="n"/>
      <c r="BG238" s="59" t="n"/>
      <c r="BH238" s="178" t="n"/>
      <c r="BI238" s="114" t="n"/>
      <c r="BJ238" s="53" t="n"/>
      <c r="BK238" s="178" t="n"/>
      <c r="BL238" s="114" t="n"/>
      <c r="BM238" s="178" t="n"/>
      <c r="BN238" s="114" t="n"/>
      <c r="BO238" s="178" t="n"/>
      <c r="BP238" s="178" t="n"/>
      <c r="BQ238" s="178" t="n"/>
      <c r="BR238" s="178" t="n"/>
      <c r="BS238" s="178" t="n"/>
      <c r="BT238" s="178" t="n"/>
      <c r="BU238" s="178" t="n"/>
      <c r="BV238" s="178" t="n"/>
      <c r="BW238" s="178" t="n"/>
      <c r="BX238" s="178" t="n"/>
      <c r="BY238" s="178" t="n"/>
      <c r="BZ238" s="178" t="n"/>
      <c r="CA238" s="178" t="n"/>
      <c r="CB238" s="178" t="n"/>
      <c r="CC238" s="178" t="n"/>
      <c r="CD238" s="178" t="n"/>
      <c r="CE238" s="178" t="n"/>
      <c r="CF238" s="178" t="n"/>
      <c r="CG238" s="178" t="n"/>
      <c r="CH238" s="178" t="n"/>
      <c r="CI238" s="178" t="n"/>
      <c r="CJ238" s="178" t="n"/>
      <c r="CK238" s="53" t="n"/>
      <c r="CL238" s="178" t="n"/>
      <c r="CM238" s="178" t="n"/>
      <c r="CN238" s="60" t="n"/>
      <c r="CO238" s="177" t="n"/>
      <c r="CP238" s="178" t="n"/>
      <c r="CQ238" s="60" t="n"/>
      <c r="CR238" s="177" t="n"/>
      <c r="CS238" s="178" t="n"/>
      <c r="CT238" s="59" t="n"/>
      <c r="CU238" s="178" t="n"/>
      <c r="CV238" s="59" t="n"/>
      <c r="CW238" s="178" t="n"/>
      <c r="CX238" s="59" t="n"/>
      <c r="CY238" s="178" t="n"/>
      <c r="CZ238" s="178" t="n"/>
      <c r="DA238" s="178" t="n"/>
      <c r="DB238" s="53" t="n"/>
      <c r="DC238" s="178" t="n"/>
      <c r="DD238" s="178" t="n"/>
      <c r="DE238" s="178" t="n"/>
      <c r="DF238" s="178" t="n"/>
      <c r="DG238" s="178" t="n"/>
      <c r="DH238" s="178" t="n"/>
      <c r="DI238" s="178" t="n"/>
      <c r="DJ238" s="178" t="n"/>
      <c r="DK238" s="178" t="n"/>
      <c r="DL238" s="178" t="n"/>
      <c r="DM238" s="178" t="n"/>
      <c r="DN238" s="177" t="n"/>
      <c r="DO238" s="177" t="n"/>
      <c r="DP238" s="177" t="n"/>
      <c r="DQ238" s="76">
        <f>IF(AND(DS238,DP238&lt;&gt;""),
CONCATENATE(DT238,DU238,DV238,DW238,DX238,DY238,DZ238,EA238,EB238,EC238,ED238,EE238,EF238,EG238,EH238,EI238,EJ238,EK238,EL238,EM238,EN238,EO238,EP238,EQ238,ES238,ET238,EU238,EV238,EW238,EX238,EY238,EZ238,FA238,FC238,FD238,FF238,FG238,FI238,FJ238,FL238,FM238,FO238,FP238,FR238,FS238,FU238,FV238,FX238,FY238,GA238,GB238,GD238,GE238,GF238,GH238,GI238,GJ238,GL238,GM238,GN238,GP238,GQ238,GS238,GT238,GU238,GV238,GW238,GX238,GY238,GZ238,HA238,HB238,HC238,HD238,HE238,HF238,HG238,HH238,HI238,HJ238,HK238,HL238,HM238,HN238,HO238,HQ238,HR238,HS238,HT238,HU238,HV238,HW238,HX238,HY238,IA238,IB238,IC238,ID238,IF238,IG238,IH238,II238,IK238,IL238,IM238,IN238,IO238,IP238,IQ238,IR238,IS238,IT238,IU238,IV238,IW238,IX238,IY238,IZ238),
""
)</f>
        <v/>
      </c>
      <c r="DR238" s="53" t="n"/>
      <c r="DS238" s="46">
        <f>CONCATENATE(D238,$E238,$F238,$G238,H238,$I238,$J238,K238,$L238,$M238,N238,$O238,$P238,$Q238,$R238,$S238,T238,$U238,$V238,$W238,$X238,$Y238,$Z238,$AA238,AB238,AC238,AD238,$AE238,$AF238,$AG238,AH238,AI238,AJ238,AK238,AL238,AM238,AN238,AO238,AP238,AQ238,AR238,AS238,AT238,AU238,AV238,AW238,AX238,AY238,AZ238,BA238,BB238,BC238,BD238,BE238,BF238,BG238,BH238,BI238,BJ238,BK238,BL238,BM238,BN238,BO238,BP238,BQ238,BR238,BS238,BT238,BU238,BV238,BW238,BX238,BY238,BZ238,CA238,CB238,CC238,CD238,CE238,CF238,CG238,CH238,CI238,CJ238,CK238,CL238,CM238,$CN238,$CO238,CP238,$CQ238,$CR238,CS238,CT238,CU238,CV238,CW238,CX238,CY238,CZ238,DA238,DB238,DC238,DD238,DE238,DF238,DG238,DH238,DI238,DJ238,DK238,DL238,DM238,$DN238,$DO238,$DP238,DR238)&lt;&gt;""</f>
        <v/>
      </c>
      <c r="DT238" s="46">
        <f>IF(AND($DS238,$E$4&lt;&gt;""),
IF(LEFT($E$4,2) = "1.",
IF(D238&lt;&gt;"","El CUNE sólo se envía en operaciones de novedad o ajuste. ",""),
IF(D238="","Debes escribir un CUNE válido para realizar operaciones de novedad o ajuste. ","")),
""
)</f>
        <v/>
      </c>
      <c r="DU238" s="46">
        <f>IF($DS238,
IF(E238="","Debes seleccionar el tipo de documento del empleado. ",
IF(_xlfn.IFNA(VLOOKUP(E238,TIPO_DE_DOCUMENTO,1,FALSE),-1)=-1,"El tipo de documento no es válido (por favor seleccionarlo de la lista). ","")
)
)</f>
        <v/>
      </c>
      <c r="DV238" s="46">
        <f>IF($DS238,
IF(F238="","Debes escribir el número de documento del empleado. ","")
)</f>
        <v/>
      </c>
      <c r="DW238" s="46">
        <f>IF($DS238,
IF(G238="","Debes escribir el primer nombre del empleado. ","")
)</f>
        <v/>
      </c>
      <c r="DY238" s="46">
        <f>IF($DS238,
IF(I238="","Debes escribir el primer apellido del empleado. ","")
)</f>
        <v/>
      </c>
      <c r="DZ238" s="46">
        <f>IF($DS238,
IF(J238="","Debes escribir el segundo apellido del empleado. ","")
)</f>
        <v/>
      </c>
      <c r="EB238" s="46">
        <f>IF($DS238,
IF(L238="","Debes escribir la fecha de ingreso del empleado. ",
IF(ISERR(DATE(YEAR(L238),MONTH(L238),DAY(L238))), "El valor ingresado en fecha de ingreso no tiene un formato válido. ","")
)
)</f>
        <v/>
      </c>
      <c r="EC238" s="46">
        <f>IF($DS238,
IF(M238="","Debes escribir el tiempo laborado. ",
IF( IFERROR(INT(M238),1.1) &lt;&gt; IFERROR(_xlfn.NUMBERVALUE(M238),1), "El valor de los días trabajados debe ser un número entero. ", "")
)
)</f>
        <v/>
      </c>
      <c r="ED238" s="46">
        <f>IF($DS238,
IF( AND(N238&lt;&gt;"", ISERR(DATE(YEAR(N238),MONTH(N238),DAY(N238))) ), "El valor ingresado en fecha de ingreso no tiene un formato válido. ",
IF( AND(N238&lt;&gt;"", $E$6&lt;&gt;"", DATE(YEAR(N238), MONTH(N238), 1) &lt;&gt; IFERROR(DATE(MID($E$6, 1, 4), MID($E$6, 6, 2),1), "1/1/1900") ), "La fecha de retiro debe estar dentro del período liquidado. ", "")
)
)</f>
        <v/>
      </c>
      <c r="EE238" s="46">
        <f>IF($DS238,
IF(O238="","Debes seleccionar el tipo de trabajador. ",
IF(_xlfn.IFNA(VLOOKUP(O238,TIPO_DE_TRABAJADOR,1,FALSE),-1)=-1,"El tipo de trabajador no es válido (por favor seleccionarlo de la lista). ","")
)
)</f>
        <v/>
      </c>
      <c r="EF238" s="46">
        <f>IF($DS238,
IF(P238="","Debes seleccionar si es un trabajador dependiente pensionado por vejez. ",
IF(_xlfn.IFNA(VLOOKUP(P238,SUBTIPO_DE_TRABAJADOR,1,FALSE),-1)=-1,"El tipo de trabajador dependiente pensionado por vejez no es válido (por favor seleccionarlo de la lista). ","")
)
)</f>
        <v/>
      </c>
      <c r="EG238" s="46">
        <f>IF($DS238,
IF(Q238="","Debes seleccionar el tipo de contrato del trabajador. ",
IF(_xlfn.IFNA(VLOOKUP(Q238,TIPO_DE_CONTRATO,1,FALSE),-1)=-1,"El tipo de contrato del trabajador no es válido (por favor seleccionarlo de la lista). ","")
)
)</f>
        <v/>
      </c>
      <c r="EH238" s="46">
        <f>IF($DS238,
IF(R238="","Debes seleccionar si es un salario integral. ",
IF(_xlfn.IFNA(VLOOKUP(R238,SI_NO,1,FALSE),-1)=-1,"Valor no válido para salario integral (por favor seleccionarlo de la lista). ","")
)
)</f>
        <v/>
      </c>
      <c r="EI238" s="46">
        <f>IF($DS238,
IF(S238="","Debes seleccionar si el trabajador realiza actividades de riesgo. ",
IF(_xlfn.IFNA(VLOOKUP(S238,SI_NO,1,FALSE),-1)=-1,"Valor no válido para actividad de alto riesgo (por favor seleccionarlo de la lista). ","")
)
)</f>
        <v/>
      </c>
      <c r="EK238" s="46">
        <f>IF($DS238,
IF(U238="","Debes escribir el código del municipio de residencia del trabajador. ",
IF(_xlfn.IFNA(VLOOKUP(U238,MUNICIPIO,1,FALSE),-1)=-1,"El municipio de residencia del trabajador es inválido (por favor seleccionarlo de la lista). ","")
)
)</f>
        <v/>
      </c>
      <c r="EL238" s="46">
        <f>IF($DS238,
IF(V238="","Debes escribir el la dirección de residendia del trabajador. ","")
)</f>
        <v/>
      </c>
      <c r="EM238" s="46">
        <f>IF($DS238,
IF(W238="","Debes escribir la fecha de inicio de la liquidación. ",
IF(ISERR(DATE(YEAR(W238),MONTH(W238),DAY(W238))),"El valor ingresado en fecha de inicio de liquidación no tiene un formato válido. ",
IF( AND($E$6&lt;&gt;"", DATE(YEAR(W238), MONTH(W238), 1) &lt;&gt; IFERROR(DATE(MID($E$6, 1, 4), MID($E$6, 6, 2),1), "1/1/1900") ), "La fecha de inicio de la liquidación debe estar dentro del período liquidado. ", "")
)
)
)</f>
        <v/>
      </c>
      <c r="EN238" s="46">
        <f>IF($DS238,
IF(X238="","Debes escribir la fecha de fin de la liquidación. ",
IF(ISERR(DATE(YEAR(X238),MONTH(X238),DAY(X238))),"El valor ingresado en fecha de fin de liquidación no tiene un formato válido. ",
IF( AND($E$6&lt;&gt;"", DATE(YEAR(X238), MONTH(X238), 1) &lt;&gt; IFERROR(DATE(MID($E$6, 1, 4), MID($E$6, 6, 2),1), "1/1/1900") ), "La fecha de fin de la liquidación debe estar dentro del período liquidado. ", "")
)
)
)</f>
        <v/>
      </c>
      <c r="EO238" s="46">
        <f>IF($DS238,
IF(Y238="","Debes escribir la frecuencia de pago del trabajador. ",
IF(_xlfn.IFNA(VLOOKUP(Y238,PERÍODO_DE_NÓMINA,1,FALSE),-1)=-1,"La frecuencia de pago es inválida (por favor seleccionarlo de la lista). ","")
)
)</f>
        <v/>
      </c>
      <c r="EP238" s="46">
        <f>IF($DS238,
IF(Z238="","Debes escribir la fecha de pago. ",
IF(ISERR(DATE(YEAR(Z238),MONTH(Z238),DAY(Z238))), "El valor ingresado en fecha de pago no tiene un formato válido. ","")
)
)</f>
        <v/>
      </c>
      <c r="EQ238" s="46">
        <f>IF($DS238,
IF(AA238="","Debes escribir el medio de pago. ",
IF(_xlfn.IFNA(VLOOKUP(AA238,MEDIOS_DE_PAGO,1,FALSE),-1)=-1,"El medio de pago es inválido (por favor seleccionarlo de la lista). ","")
)
)</f>
        <v/>
      </c>
      <c r="ER238" s="46">
        <f>OR(AA238='Tablas '!$T$4,AA238='Tablas '!$T$7,AA238='Tablas '!$T$8,AA238='Tablas '!$T$11)</f>
        <v/>
      </c>
      <c r="ES238" s="46">
        <f>IF(AND($DS238,ER238),
IF(AB238="","Debes escribir la entidad bancaria. ",""),
""
)</f>
        <v/>
      </c>
      <c r="ET238" s="46">
        <f>IF(AND($DS238,ER238),
IF(AC238="","Debes escribir el tipo de cuenta bancaria. ",
IF(_xlfn.IFNA(VLOOKUP(AC238,TIPO_DE_CUENTA,1,FALSE),-1)=-1,"El tipo de cuenta bancaria es inválida (por favor seleccionarlo de la lista). ","")
),
""
)</f>
        <v/>
      </c>
      <c r="EU238" s="46">
        <f>IF(AND($DS238,ER238),
IF(AD238="","Debes escribir el número de cuenta bancaria. ",""),
""
)</f>
        <v/>
      </c>
      <c r="EV238" s="46">
        <f>IF($DS238,
IF(AE238="","Debes escribir el valor del sueldo básico. ",
IF( ISERR(_xlfn.NUMBERVALUE(AE238)), "El valor del sueldo básico debe ser un número válido. ", "")
)
)</f>
        <v/>
      </c>
      <c r="EW238" s="46">
        <f>IF($DS238,
IF(AF238="","Debes escribir el número de días trabajados. ",
IF( IFERROR(INT(AF238),1.1) &lt;&gt; IFERROR(_xlfn.NUMBERVALUE(AF238),1), "La cantidad de días trabajados debe ser un número entero. ", "")
)
)</f>
        <v/>
      </c>
      <c r="EX238" s="46">
        <f>IF($DS238,
IF(AG238="","Debes escribir el valor del sueldo trabajado. ",
IF( ISERR(_xlfn.NUMBERVALUE(AG238)), "El valor del sueldo trabajado debe ser un número válido. ", "")
)
)</f>
        <v/>
      </c>
      <c r="EY238" s="46">
        <f>IF($DS238,
IF( AND(AH238&lt;&gt;"", ISERR(_xlfn.NUMBERVALUE(AH238))), "El valor del auxilio de transporte debe ser un número válido. ", "")
)</f>
        <v/>
      </c>
      <c r="EZ238" s="46">
        <f>IF($DS238,
IF( AND(AI238&lt;&gt;"", ISERR(_xlfn.NUMBERVALUE(AI238))), "El valor de viáticos salariales debe ser un número válido. ", "")
)</f>
        <v/>
      </c>
      <c r="FA238" s="46">
        <f>IF($DS238,
IF( AND(AJ238&lt;&gt;"", ISERR(_xlfn.NUMBERVALUE(AJ238))), "El valor de viáticos NO salariales debe ser un número válido. ", "")
)</f>
        <v/>
      </c>
      <c r="FB238" s="46">
        <f>CONCATENATE(AK238,AL238)&lt;&gt;""</f>
        <v/>
      </c>
      <c r="FC238" s="46">
        <f>IF(AND($DS238,FB238),
IF(AK238="","Debes escribir el número de horas extras diurnas. ",
IF( IFERROR(INT(AK238),1.1) &lt;&gt; IFERROR(_xlfn.NUMBERVALUE(AK238),1), "La cantidad de horas extras diurnas debe ser un número entero. ", "")
),
""
)</f>
        <v/>
      </c>
      <c r="FD238" s="46">
        <f>IF(AND($DS238,FB238),
IF(AL238="","Debes escribir el valor de las horas extras diurnas. ",
IF( ISERR(_xlfn.NUMBERVALUE(AL238)), "El valor de las horas extras duirnas debe ser un número válido. ", "")
),
""
)</f>
        <v/>
      </c>
      <c r="FE238" s="46">
        <f>CONCATENATE(AM238,AN238)&lt;&gt;""</f>
        <v/>
      </c>
      <c r="FF238" s="46">
        <f>IF(AND($DS238,FE238),
IF(AM238="","Debes escribir el número de horas extras nocturnas. ",
IF( IFERROR(INT(AM238),1.1) &lt;&gt; IFERROR(_xlfn.NUMBERVALUE(AM238),1), "La cantidad de horas extras nocturnas debe ser un número entero. ", "")
),
""
)</f>
        <v/>
      </c>
      <c r="FG238" s="46">
        <f>IF(AND($DS238,FE238),
IF(AN238="","Debes escribir el valor de las horas extras nocturnas. ",
IF( ISERR(_xlfn.NUMBERVALUE(AN238)), "El valor de las horas extras nocturnas debe ser un número válido. ", "")
),
""
)</f>
        <v/>
      </c>
      <c r="FH238" s="46">
        <f>CONCATENATE(AO238,AP238)&lt;&gt;""</f>
        <v/>
      </c>
      <c r="FI238" s="46">
        <f>IF(AND($DS238,FH238),
IF(AO238="","Debes escribir el número de horas extras diurnas dominicales y festivas. ",
IF( IFERROR(INT(AO238),1.1) &lt;&gt; IFERROR(_xlfn.NUMBERVALUE(AO238),1), "La cantidad de horas extras diurnas dominicales y festivas debe ser un número entero. ", "")
),
""
)</f>
        <v/>
      </c>
      <c r="FJ238" s="46">
        <f>IF(AND($DS238,FH238),
IF(AP238="","Debes escribir el valor de las horas extras diurnas dominicales y festivas. ",
IF( ISERR(_xlfn.NUMBERVALUE(AP238)), "El valor de las horas extras diurnas dominicales y festivas debe ser un número válido. ", "")
),
""
)</f>
        <v/>
      </c>
      <c r="FK238" s="46">
        <f>CONCATENATE(AQ238,AR238)&lt;&gt;""</f>
        <v/>
      </c>
      <c r="FL238" s="46">
        <f>IF(AND($DS238,FK238),
IF(AQ238="","Debes escribir el número de horas extras nocturnas dominicales y festivas. ",
IF( IFERROR(INT(AQ238),1.1) &lt;&gt; IFERROR(_xlfn.NUMBERVALUE(AQ238),1), "La cantidad de horas extras nocturnas dominicales y festivas debe ser un número entero. ", "")
),
""
)</f>
        <v/>
      </c>
      <c r="FM238" s="46">
        <f>IF(AND($DS238,FK238),
IF(AR238="","Debes escribir el valor de las horas extras nocturnas dominicales y festivas. ",
IF( ISERR(_xlfn.NUMBERVALUE(AR238)), "El valor de las horas extras nocturnas dominicales y festivas debe ser un número válido. ", "")
),
""
)</f>
        <v/>
      </c>
      <c r="FN238" s="46">
        <f>CONCATENATE(AS238,AT238)&lt;&gt;""</f>
        <v/>
      </c>
      <c r="FO238" s="46">
        <f>IF(AND($DS238,FN238),
IF(AS238="","Debes escribir el número de horas recargo nocturno. ",
IF( IFERROR(INT(AS238),1.1) &lt;&gt; IFERROR(_xlfn.NUMBERVALUE(AS238),1), "La cantidad de horas recargo nocturno debe ser un número entero. ", "")
),
""
)</f>
        <v/>
      </c>
      <c r="FP238" s="46">
        <f>IF(AND($DS238,FN238),
IF(AT238="","Debes escribir el valor de las horas recargo nocturno. ",
IF( ISERR(_xlfn.NUMBERVALUE(AT238)), "El valor de las horas recargo nocturno debe ser un número válido. ", "")
),
""
)</f>
        <v/>
      </c>
      <c r="FQ238" s="46">
        <f>CONCATENATE(AU238,AV238)&lt;&gt;""</f>
        <v/>
      </c>
      <c r="FR238" s="46">
        <f>IF(AND($DS238,FQ238),
IF(AU238="","Debes escribir el número de horas recargo diurno dominical y festivo. ",
IF( IFERROR(INT(AU238),1.1) &lt;&gt; IFERROR(_xlfn.NUMBERVALUE(AU238),1), "La cantidad de horas recargo diurno dominical y festivo debe ser un número entero. ", "")
),
""
)</f>
        <v/>
      </c>
      <c r="FS238" s="46">
        <f>IF(AND($DS238,FQ238),
IF(AV238="","Debes escribir el valor de las horas recargo diurno dominical y festivo. ",
IF( ISERR(_xlfn.NUMBERVALUE(AV238)), "El valor de las horas recargo diurno dominical y festivo debe ser un número válido. ", "")
),
""
)</f>
        <v/>
      </c>
      <c r="FT238" s="46">
        <f>CONCATENATE(AW238,AX238)&lt;&gt;""</f>
        <v/>
      </c>
      <c r="FU238" s="46">
        <f>IF(AND($DS238,FT238),
IF(AW238="","Debes escribir el número de horas recargo nocturno dominical y festivo. ",
IF( IFERROR(INT(AW238),1.1) &lt;&gt; IFERROR(_xlfn.NUMBERVALUE(AW238),1), "La cantidad de horas recargo nocturno dominical y festivo debe ser un número entero. ", "")
),
""
)</f>
        <v/>
      </c>
      <c r="FV238" s="46">
        <f>IF(AND($DS238,FT238),
IF(AX238="","Debes escribir el valor de las horas recargo nocturno dominical y festivo. ",
IF( ISERR(_xlfn.NUMBERVALUE(AX238)), "El valor de las horas recargo nocturno dominical y festivo debe ser un número válido. ", "")
),
""
)</f>
        <v/>
      </c>
      <c r="FW238" s="46">
        <f>CONCATENATE(AY238,AZ238)&lt;&gt;""</f>
        <v/>
      </c>
      <c r="FX238" s="46">
        <f>IF(AND($DS238,FW238),
IF(AY238="","Debes escribir el número de días de vacaciones comunes. ",
IF( IFERROR(INT(AY238),1.1) &lt;&gt; IFERROR(_xlfn.NUMBERVALUE(AY238),1), "La cantidad de días de vacaciones comunes debe ser un número entero. ", "")
),
""
)</f>
        <v/>
      </c>
      <c r="FY238" s="46">
        <f>IF(AND($DS238,FW238),
IF(AZ238="","Debes escribir el valor de las vacaciones comunes. ",
IF( ISERR(_xlfn.NUMBERVALUE(AZ238)), "El valor de las vacaciones comunes debe ser un número válido. ", "")
),
""
)</f>
        <v/>
      </c>
      <c r="FZ238" s="46">
        <f>CONCATENATE(BA238,BB238)&lt;&gt;""</f>
        <v/>
      </c>
      <c r="GA238" s="46">
        <f>IF(AND($DS238,FZ238),
IF(BA238="","Debes escribir el número de días de vacaciones compensadas. ",
IF( IFERROR(INT(BA238),1.1) &lt;&gt; IFERROR(_xlfn.NUMBERVALUE(BA238),1), "La cantidad de días de vacaciones compensadas debe ser un número entero. ", "")
),
""
)</f>
        <v/>
      </c>
      <c r="GB238" s="46">
        <f>IF(AND($DS238,FZ238),
IF(BB238="","Debes escribir el valor de las vacaciones compensadas. ",
IF( ISERR(_xlfn.NUMBERVALUE(BB238)), "El valor de las vacaciones compensadas debe ser un número válido. ", "")
),
""
)</f>
        <v/>
      </c>
      <c r="GC238" s="46">
        <f>CONCATENATE(BC238,BD238)&lt;&gt;""</f>
        <v/>
      </c>
      <c r="GD238" s="46">
        <f>IF(AND($DS238,GC238),
IF(BC238="","Debes escribir el número de días de prima salarial. ",
IF( IFERROR(INT(BC238),1.1) &lt;&gt; IFERROR(_xlfn.NUMBERVALUE(BC238),1), "La cantidad de días de prima salarial debe ser un número entero. ", "")
),
""
)</f>
        <v/>
      </c>
      <c r="GE238" s="46">
        <f>IF(AND($DS238,GC238),
IF(BD238="","Debes escribir el valor de los días de prima salarial. ",
IF( ISERR(_xlfn.NUMBERVALUE(BD238)), "El valor de los días de prima salarial debe ser un número válido. ", "")
),
""
)</f>
        <v/>
      </c>
      <c r="GF238" s="46">
        <f>IF($DS238,
IF( AND(BE238&lt;&gt;"", ISERR(_xlfn.NUMBERVALUE(BE238))), "El valor de la prima NO saliarial debe ser un número válido. ", "")
)</f>
        <v/>
      </c>
      <c r="GG238" s="46">
        <f>CONCATENATE(BF238,BG238,BH238)&lt;&gt;""</f>
        <v/>
      </c>
      <c r="GH238" s="46">
        <f>IF(AND($DS238,GG238),
IF(BF238="","Debes escribir el valor de las cesantías. ",
IF( ISERR(_xlfn.NUMBERVALUE(BF238)), "El valor de las cesantías debe ser un número válido. ", "")
),
""
)</f>
        <v/>
      </c>
      <c r="GI238" s="46">
        <f>IF(AND($DS238,GG238),
IF(BG238="","Debes escribir el % de cesantías. ",
IF( ISERR(_xlfn.NUMBERVALUE(BG238)), "El % de cesantías debe ser un número válido. ", "")
),
""
)</f>
        <v/>
      </c>
      <c r="GJ238" s="46">
        <f>IF(AND($DS238,GG238),
IF(BH238="","Debes escribir el valor de intereses de cesantías. ",
IF( ISERR(_xlfn.NUMBERVALUE(BH238)), "El valor de intereses de cesantías debe ser un número válido. ", "")
),
""
)</f>
        <v/>
      </c>
      <c r="GK238" s="46">
        <f>CONCATENATE(BI238,BJ238,BK238)&lt;&gt;""</f>
        <v/>
      </c>
      <c r="GL238" s="46">
        <f>IF(AND($DS238,GK238),
IF(BI238="","Debes escribir el número de días de incapacidad. ",
IF( IFERROR(INT(BI238),1.1) &lt;&gt; IFERROR(_xlfn.NUMBERVALUE(BI238),1), "La cantidad de días de incapacidad debe ser un número entero. ", "")
),
""
)</f>
        <v/>
      </c>
      <c r="GM238" s="46">
        <f>IF(AND($DS238,GK238),
IF(BJ238="","Debes escribir el tipo de incapacidad. ",
IF(_xlfn.IFNA(VLOOKUP(BJ238,TIPO_DE_INCAPACIDAD,1,FALSE),-1)=-1,"El tipo de incapacidad es inválida (por favor seleccionarlo de la lista). ","")
),
""
)</f>
        <v/>
      </c>
      <c r="GN238" s="46">
        <f>IF(AND($DS238,GK238),
IF(BK238="","Debes escribir el valor de la incapacidad. ",
IF( ISERR(_xlfn.NUMBERVALUE(BK238)), "El valor de la incapacidad debe ser un número válido. ", "")
),
""
)</f>
        <v/>
      </c>
      <c r="GO238" s="46">
        <f>CONCATENATE(BL238,BM238)&lt;&gt;""</f>
        <v/>
      </c>
      <c r="GP238" s="46">
        <f>IF(AND($DS238,GO238),
IF(BL238="","Debes escribir el número de días de licencia de maternidad o paternidad. ",
IF( IFERROR(INT(BL238),1.1) &lt;&gt; IFERROR(_xlfn.NUMBERVALUE(BL238),1), "La cantidad de días de licencia de maternidad o paternidad debe ser un número entero. ", "")
),
""
)</f>
        <v/>
      </c>
      <c r="GQ238" s="46">
        <f>IF(AND($DS238,GO238),
IF(BM238="","Debes escribir el valor de la licencia de maternidad o paternidad. ",
IF( ISERR(_xlfn.NUMBERVALUE(BM238)), "El valor de la licencia de maternidad o paternidad debe ser un número válido. ", "")
),
""
)</f>
        <v/>
      </c>
      <c r="GR238" s="46">
        <f>CONCATENATE(BN238,BO238)&lt;&gt;""</f>
        <v/>
      </c>
      <c r="GS238" s="46">
        <f>IF(AND($DS238,GR238),
IF(BN238="","Debes escribir el número de días de licencia remunerada. ",
IF( IFERROR(INT(BN238),1.1) &lt;&gt; IFERROR(_xlfn.NUMBERVALUE(BN238),1), "La cantidad de días de licencia remunerada debe ser un número entero. ", "")
),
""
)</f>
        <v/>
      </c>
      <c r="GT238" s="46">
        <f>IF(AND($DS238,GR238),
IF(BO238="","Debes escribir el valor de la licencia remunerada. ",
IF( ISERR(_xlfn.NUMBERVALUE(BO238)), "El valor de la licencia remunerada debe ser un número válido. ", "")
),
""
)</f>
        <v/>
      </c>
      <c r="GU238" s="46">
        <f>IF($DS238,
IF( AND(BP238&lt;&gt;"", ISERR(_xlfn.NUMBERVALUE(BP238))), "El valor de la licencia NO remunerada debe ser un número válido. ", "")
)</f>
        <v/>
      </c>
      <c r="GV238" s="46">
        <f>IF($DS238,
IF( AND(BQ238&lt;&gt;"", ISERR(_xlfn.NUMBERVALUE(BQ238))), "El valor de auxilios salariales debe ser un número válido. ", "")
)</f>
        <v/>
      </c>
      <c r="GW238" s="46">
        <f>IF($DS238,
IF( AND(BR238&lt;&gt;"", ISERR(_xlfn.NUMBERVALUE(BR238))), "El valor de auxilios NO salariales debe ser un número válido. ", "")
)</f>
        <v/>
      </c>
      <c r="GX238" s="46">
        <f>IF($DS238,
IF( AND(BS238&lt;&gt;"", ISERR(_xlfn.NUMBERVALUE(BS238))), "El valor de bonos salariales debe ser un número válido. ", "")
)</f>
        <v/>
      </c>
      <c r="GY238" s="46">
        <f>IF($DS238,
IF( AND(BT238&lt;&gt;"", ISERR(_xlfn.NUMBERVALUE(BT238))), "El valor de bonos NO salariales debe ser un número válido. ", "")
)</f>
        <v/>
      </c>
      <c r="GZ238" s="46">
        <f>IF($DS238,
IF( AND(BU238&lt;&gt;"", ISERR(_xlfn.NUMBERVALUE(BU238))), "El valor de bonos salariales de alimentación debe ser un número válido. ", "")
)</f>
        <v/>
      </c>
      <c r="HA238" s="46">
        <f>IF($DS238,
IF( AND(BV238&lt;&gt;"", ISERR(_xlfn.NUMBERVALUE(BV238))), "El valor de bonos NO salariales de alimentación debe ser un número válido. ", "")
)</f>
        <v/>
      </c>
      <c r="HB238" s="46">
        <f>IF($DS238,
IF( AND(BW238&lt;&gt;"", ISERR(_xlfn.NUMBERVALUE(BW238))), "El valor de bonificaciones salariales debe ser un número válido. ", "")
)</f>
        <v/>
      </c>
      <c r="HC238" s="46">
        <f>IF($DS238,
IF( AND(BX238&lt;&gt;"", ISERR(_xlfn.NUMBERVALUE(BX238))), "El valor de bonificaciones NO salariales debe ser un número válido. ", "")
)</f>
        <v/>
      </c>
      <c r="HD238" s="46">
        <f>IF($DS238,
IF( AND(BY238&lt;&gt;"", ISERR(_xlfn.NUMBERVALUE(BY238))), "El valor de compensaciones ordinarias debe ser un número válido. ", "")
)</f>
        <v/>
      </c>
      <c r="HE238" s="46">
        <f>IF($DS238,
IF( AND(BZ238&lt;&gt;"", ISERR(_xlfn.NUMBERVALUE(BZ238))), "El valor de compensaciones extraordinarias debe ser un número válido. ", "")
)</f>
        <v/>
      </c>
      <c r="HF238" s="46">
        <f>IF($DS238,
IF( AND(CA238&lt;&gt;"", ISERR(_xlfn.NUMBERVALUE(CA238))), "El valor de comisiones debe ser un número válido. ", "")
)</f>
        <v/>
      </c>
      <c r="HG238" s="46">
        <f>IF($DS238,
IF( AND(CB238&lt;&gt;"", ISERR(_xlfn.NUMBERVALUE(CB238))), "El valor de ausencia por huega debe ser un número válido. ", "")
)</f>
        <v/>
      </c>
      <c r="HH238" s="46">
        <f>IF($DS238,
IF( AND(CC238&lt;&gt;"", ISERR(_xlfn.NUMBERVALUE(CC238))), "El valor de anticipos debe ser un número válido. ", "")
)</f>
        <v/>
      </c>
      <c r="HI238" s="46">
        <f>IF($DS238,
IF( AND(CD238&lt;&gt;"", ISERR(_xlfn.NUMBERVALUE(CD238))), "El valor de pagos a terceros debe ser un número válido. ", "")
)</f>
        <v/>
      </c>
      <c r="HJ238" s="46">
        <f>IF($DS238,
IF( AND(CE238&lt;&gt;"", ISERR(_xlfn.NUMBERVALUE(CE238))), "El valor de dotación debe ser un número válido. ", "")
)</f>
        <v/>
      </c>
      <c r="HK238" s="46">
        <f>IF($DS238,
IF( AND(CF238&lt;&gt;"", ISERR(_xlfn.NUMBERVALUE(CF238))), "El valor de apoyo sostenibilidad debe ser un número válido. ", "")
)</f>
        <v/>
      </c>
      <c r="HL238" s="46">
        <f>IF($DS238,
IF( AND(CG238&lt;&gt;"", ISERR(_xlfn.NUMBERVALUE(CG238))), "El valor de teletrabajo debe ser un número válido. ", "")
)</f>
        <v/>
      </c>
      <c r="HM238" s="46">
        <f>IF($DS238,
IF( AND(CH238&lt;&gt;"", ISERR(_xlfn.NUMBERVALUE(CH238))), "El valor de bonificación de retiro debe ser un número válido. ", "")
)</f>
        <v/>
      </c>
      <c r="HN238" s="46">
        <f>IF($DS238,
IF( AND(CI238&lt;&gt;"", ISERR(_xlfn.NUMBERVALUE(CI238))), "El valor de indemnización de retiro debe ser un número válido. ", "")
)</f>
        <v/>
      </c>
      <c r="HO238" s="46">
        <f>IF($DS238,
IF( AND(CJ238&lt;&gt;"", ISERR(_xlfn.NUMBERVALUE(CJ238))), "El valor de reintegros debe ser un número válido. ", "")
)</f>
        <v/>
      </c>
      <c r="HP238" s="46">
        <f>CONCATENATE(CK238,CL238,CM238)&lt;&gt;""</f>
        <v/>
      </c>
      <c r="HQ238" s="46">
        <f>IF(AND($DS238,HP238),
IF(CK238="","Debes escribir la descripción de otro concepto no categorizado. ",""),
""
)</f>
        <v/>
      </c>
      <c r="HR238" s="46">
        <f>IF(AND($DS238,HP238),
IF(CONCATENATE(CL238,CM238)="","Debes escribir al menos un valor de concepto no categorizado (salarial o no salarial). ",
IF(ISERR(_xlfn.NUMBERVALUE(CL238)),"El valor salarial concepto no categorizado debe ser un número válido. ","")
),
""
)</f>
        <v/>
      </c>
      <c r="HS238" s="46">
        <f>IF(AND($DS238,HP238),
IF(CONCATENATE(CL238,CM238)="","Debes escribir al menos un valor de concepto no categorizado (salarial o no salarial). ",
IF(ISERR(_xlfn.NUMBERVALUE(CM238)),"El valor NO salarial concepto no categorizado debe ser un número válido. ","")
),
""
)</f>
        <v/>
      </c>
      <c r="HT238" s="46">
        <f>IF($DS238,
IF(CN238="","Debes escribir el porcentaje del aporte a salud. ",
IF( ISERR(_xlfn.NUMBERVALUE(CN238)), "El valor del porcentaje del aporte a salud debe ser un número válido. ", "")
)
)</f>
        <v/>
      </c>
      <c r="HU238" s="46">
        <f>IF($DS238,
IF(CO238="","Debes escribir el valor del aporte a salud. ",
IF( ISERR(_xlfn.NUMBERVALUE(CO238)), "El valor del aporte a salud debe ser un número válido. ", "")
)
)</f>
        <v/>
      </c>
      <c r="HV238" s="46">
        <f>IF($DS238,
IF( AND(CP238&lt;&gt;"", ISERR(_xlfn.NUMBERVALUE(CP238))), "El valor plan complementario debe ser un número válido. ", "")
)</f>
        <v/>
      </c>
      <c r="HW238" s="46">
        <f>IF($DS238,
IF(CQ238="","Debes escribir el porcentaje del aporte a pensión. ",
IF( ISERR(_xlfn.NUMBERVALUE(CQ238)), "El valor del porcentaje del aporte a pensión debe ser un número válido. ", "")
)
)</f>
        <v/>
      </c>
      <c r="HX238" s="46">
        <f>IF($DS238,
IF(CR238="","Debes escribir el valor del aporte a pensión. ",
IF( ISERR(_xlfn.NUMBERVALUE(CR238)), "El valor del aporte a salud debe ser un número válido. ", "")
)
)</f>
        <v/>
      </c>
      <c r="HY238" s="46">
        <f>IF($DS238,
IF( AND(CS238&lt;&gt;"", ISERR(_xlfn.NUMBERVALUE(CS238))), "El valor pensión voluntaria debe ser un número válido. ", "")
)</f>
        <v/>
      </c>
      <c r="HZ238" s="46">
        <f>CONCATENATE(CT238,CU238,CV238,CW238)&lt;&gt;""</f>
        <v/>
      </c>
      <c r="IA238" s="46">
        <f>IF(AND($DS238,HZ238),
IF(CT238="","Debes escribir el % del fondo de seguridad pensional. ",
IF( ISERR(_xlfn.NUMBERVALUE(CT238)), "El % del fondo de seguridad debe ser un número válido. ", "")
),
""
)</f>
        <v/>
      </c>
      <c r="IB238" s="46">
        <f>IF(AND($DS238,HZ238),
IF(CU238="","Debes escribir el valor del aporte al fondo de solidaridad pensional. ",
IF( ISERR(_xlfn.NUMBERVALUE(CU238)), "El valor del aporte al fondo de solidaridad pensional debe ser un número válido. ", "")
),
""
)</f>
        <v/>
      </c>
      <c r="IC238" s="46">
        <f>IF(AND($DS238,HZ238),
IF(CV238="","Debes escribir el % del fondo de subsistencia. ",
IF( ISERR(_xlfn.NUMBERVALUE(CV238)), "El % del fondo de subsistencia debe ser un número válido. ", "")
),
""
)</f>
        <v/>
      </c>
      <c r="ID238" s="46">
        <f>IF(AND($DS238,HZ238),
IF(CW238="","Debes escribir el valor del fondo de subsistencia. ",
IF( ISERR(_xlfn.NUMBERVALUE(CW238)), "El valor del fondo de subsistencia debe ser un número válido. ", "")
),
""
)</f>
        <v/>
      </c>
      <c r="IE238" s="46">
        <f>CONCATENATE(CX238,CY238)&lt;&gt;""</f>
        <v/>
      </c>
      <c r="IF238" s="46">
        <f>IF(AND($DS238,IE238),
IF(CX238="","Debes escribir el % de sindicato. ",
IF( ISERR(_xlfn.NUMBERVALUE(CX238)), "El % de sindicato debe ser un número válido. ", "")
),
""
)</f>
        <v/>
      </c>
      <c r="IG238" s="46">
        <f>IF(AND($DS238,IE238),
IF(CY238="","Debes escribir el valor del sindicato. ",
IF( ISERR(_xlfn.NUMBERVALUE(CY238)), "El valor del sindicato debe ser un número válido. ", "")
),
""
)</f>
        <v/>
      </c>
      <c r="IH238" s="46">
        <f>IF($DS238,
IF( AND(CZ238&lt;&gt;"", ISERR(_xlfn.NUMBERVALUE(CZ238))), "El valor de sanción pública debe ser un número válido. ", "")
)</f>
        <v/>
      </c>
      <c r="II238" s="46">
        <f>IF($DS238,
IF( AND(DA238&lt;&gt;"", ISERR(_xlfn.NUMBERVALUE(DA238))), "El valor de sanción privada debe ser un número válido. ", "")
)</f>
        <v/>
      </c>
      <c r="IJ238" s="46">
        <f>CONCATENATE(DB238,DC238)&lt;&gt;""</f>
        <v/>
      </c>
      <c r="IK238" s="46">
        <f>IF(AND($DS238,IJ238),
IF(DB238="","Debes escribir la descripción de libranza. ",""),
""
)</f>
        <v/>
      </c>
      <c r="IL238" s="46">
        <f>IF(AND($DS238,IJ238),
IF(DC238="","Debes escribir la cuota libranza. ",
IF(ISERR(_xlfn.NUMBERVALUE(DC238)),"El valor de la cuota libranza debe ser un número válido. ","")
),
""
)</f>
        <v/>
      </c>
      <c r="IM238" s="46">
        <f>IF($DS238,
IF( AND(DD238&lt;&gt;"", ISERR(_xlfn.NUMBERVALUE(DD238))), "El valor de pagos a terceros debe ser un número válido. ", "")
)</f>
        <v/>
      </c>
      <c r="IN238" s="46">
        <f>IF($DS238,
IF( AND(DE238&lt;&gt;"", ISERR(_xlfn.NUMBERVALUE(DE238))), "El valor de anticipos debe ser un número válido. ", "")
)</f>
        <v/>
      </c>
      <c r="IO238" s="46">
        <f>IF($DS238,
IF( AND(DF238&lt;&gt;"", ISERR(_xlfn.NUMBERVALUE(DF238))), "El valor de AFC debe ser un número válido. ", "")
)</f>
        <v/>
      </c>
      <c r="IP238" s="46">
        <f>IF($DS238,
IF( AND(DG238&lt;&gt;"", ISERR(_xlfn.NUMBERVALUE(DG238))), "El valor de rete-fuente debe ser un número válido. ", "")
)</f>
        <v/>
      </c>
      <c r="IQ238" s="46">
        <f>IF($DS238,
IF( AND(DH238&lt;&gt;"", ISERR(_xlfn.NUMBERVALUE(DH238))), "El valor de cooperativa de trabajo debe ser un número válido. ", "")
)</f>
        <v/>
      </c>
      <c r="IR238" s="46">
        <f>IF($DS238,
IF( AND(DI238&lt;&gt;"", ISERR(_xlfn.NUMBERVALUE(DI238))), "El valor de embargo fiscal debe ser un número válido. ", "")
)</f>
        <v/>
      </c>
      <c r="IS238" s="46">
        <f>IF($DS238,
IF( AND(DJ238&lt;&gt;"", ISERR(_xlfn.NUMBERVALUE(DJ238))), "El valor de educación debe ser un número válido. ", "")
)</f>
        <v/>
      </c>
      <c r="IT238" s="46">
        <f>IF($DS238,
IF( AND(DK238&lt;&gt;"", ISERR(_xlfn.NUMBERVALUE(DK238))), "El valor de reintegro debe ser un número válido. ", "")
)</f>
        <v/>
      </c>
      <c r="IU238" s="46">
        <f>IF($DS238,
IF( AND(DL238&lt;&gt;"", ISERR(_xlfn.NUMBERVALUE(DL238))), "El valor de deuda debe ser un número válido. ", "")
)</f>
        <v/>
      </c>
      <c r="IV238" s="46">
        <f>IF($DS238,
IF( AND(DM238&lt;&gt;"", ISERR(_xlfn.NUMBERVALUE(DM238))), "El valor de otras deducciones debe ser un número válido. ", "")
)</f>
        <v/>
      </c>
      <c r="IW238" s="46">
        <f>IF($DS238,
IF(DN238="","Debes escribir el valor de los devengos totales. ",
IF( ISERR(_xlfn.NUMBERVALUE(DN238)), "El valor de los devengos totales debe ser un número válido. ", "")
)
)</f>
        <v/>
      </c>
      <c r="IX238" s="46">
        <f>IF($DS238,
IF(DO238="","Debes escribir el valor de las deducciones totales. ",
IF( ISERR(_xlfn.NUMBERVALUE(DO238)), "El valor de las deducciones totales debe ser un número válido. ", "")
)
)</f>
        <v/>
      </c>
      <c r="IY238" s="46">
        <f>IF($DS238,
IF(DP238="","Debes escribir el valor del salario total. ",
IF( ISERR(_xlfn.NUMBERVALUE(DP238)), "El valor del salario total debe ser un número válido. ", "")
)
)</f>
        <v/>
      </c>
    </row>
    <row r="239">
      <c r="B239" s="48" t="n">
        <v>227</v>
      </c>
      <c r="C239" s="61">
        <f>IF(AND(DS239,DP239&lt;&gt;""),
IF(DQ239="","OK","Error"),
""
)</f>
        <v/>
      </c>
      <c r="D239" s="53" t="n"/>
      <c r="E239" s="52" t="n"/>
      <c r="F239" s="112" t="n"/>
      <c r="G239" s="52" t="n"/>
      <c r="H239" s="53" t="n"/>
      <c r="I239" s="52" t="n"/>
      <c r="J239" s="52" t="n"/>
      <c r="K239" s="53" t="n"/>
      <c r="L239" s="55" t="n"/>
      <c r="M239" s="108" t="n"/>
      <c r="N239" s="56" t="n"/>
      <c r="O239" s="52" t="n"/>
      <c r="P239" s="52" t="n"/>
      <c r="Q239" s="52" t="n"/>
      <c r="R239" s="52" t="n"/>
      <c r="S239" s="52" t="n"/>
      <c r="T239" s="53" t="n"/>
      <c r="U239" s="52" t="n"/>
      <c r="V239" s="52" t="n"/>
      <c r="W239" s="55" t="n"/>
      <c r="X239" s="55" t="n"/>
      <c r="Y239" s="52" t="n"/>
      <c r="Z239" s="55" t="n"/>
      <c r="AA239" s="52" t="n"/>
      <c r="AB239" s="53" t="n"/>
      <c r="AC239" s="53" t="n"/>
      <c r="AD239" s="53" t="n"/>
      <c r="AE239" s="177" t="n"/>
      <c r="AF239" s="113" t="n"/>
      <c r="AG239" s="177" t="n"/>
      <c r="AH239" s="178" t="n"/>
      <c r="AI239" s="178" t="n"/>
      <c r="AJ239" s="178" t="n"/>
      <c r="AK239" s="114" t="n"/>
      <c r="AL239" s="178" t="n"/>
      <c r="AM239" s="114" t="n"/>
      <c r="AN239" s="178" t="n"/>
      <c r="AO239" s="114" t="n"/>
      <c r="AP239" s="178" t="n"/>
      <c r="AQ239" s="114" t="n"/>
      <c r="AR239" s="178" t="n"/>
      <c r="AS239" s="114" t="n"/>
      <c r="AT239" s="178" t="n"/>
      <c r="AU239" s="114" t="n"/>
      <c r="AV239" s="178" t="n"/>
      <c r="AW239" s="114" t="n"/>
      <c r="AX239" s="178" t="n"/>
      <c r="AY239" s="114" t="n"/>
      <c r="AZ239" s="178" t="n"/>
      <c r="BA239" s="114" t="n"/>
      <c r="BB239" s="178" t="n"/>
      <c r="BC239" s="114" t="n"/>
      <c r="BD239" s="178" t="n"/>
      <c r="BE239" s="178" t="n"/>
      <c r="BF239" s="178" t="n"/>
      <c r="BG239" s="59" t="n"/>
      <c r="BH239" s="178" t="n"/>
      <c r="BI239" s="114" t="n"/>
      <c r="BJ239" s="53" t="n"/>
      <c r="BK239" s="178" t="n"/>
      <c r="BL239" s="114" t="n"/>
      <c r="BM239" s="178" t="n"/>
      <c r="BN239" s="114" t="n"/>
      <c r="BO239" s="178" t="n"/>
      <c r="BP239" s="178" t="n"/>
      <c r="BQ239" s="178" t="n"/>
      <c r="BR239" s="178" t="n"/>
      <c r="BS239" s="178" t="n"/>
      <c r="BT239" s="178" t="n"/>
      <c r="BU239" s="178" t="n"/>
      <c r="BV239" s="178" t="n"/>
      <c r="BW239" s="178" t="n"/>
      <c r="BX239" s="178" t="n"/>
      <c r="BY239" s="178" t="n"/>
      <c r="BZ239" s="178" t="n"/>
      <c r="CA239" s="178" t="n"/>
      <c r="CB239" s="178" t="n"/>
      <c r="CC239" s="178" t="n"/>
      <c r="CD239" s="178" t="n"/>
      <c r="CE239" s="178" t="n"/>
      <c r="CF239" s="178" t="n"/>
      <c r="CG239" s="178" t="n"/>
      <c r="CH239" s="178" t="n"/>
      <c r="CI239" s="178" t="n"/>
      <c r="CJ239" s="178" t="n"/>
      <c r="CK239" s="53" t="n"/>
      <c r="CL239" s="178" t="n"/>
      <c r="CM239" s="178" t="n"/>
      <c r="CN239" s="60" t="n"/>
      <c r="CO239" s="177" t="n"/>
      <c r="CP239" s="178" t="n"/>
      <c r="CQ239" s="60" t="n"/>
      <c r="CR239" s="177" t="n"/>
      <c r="CS239" s="178" t="n"/>
      <c r="CT239" s="59" t="n"/>
      <c r="CU239" s="178" t="n"/>
      <c r="CV239" s="59" t="n"/>
      <c r="CW239" s="178" t="n"/>
      <c r="CX239" s="59" t="n"/>
      <c r="CY239" s="178" t="n"/>
      <c r="CZ239" s="178" t="n"/>
      <c r="DA239" s="178" t="n"/>
      <c r="DB239" s="53" t="n"/>
      <c r="DC239" s="178" t="n"/>
      <c r="DD239" s="178" t="n"/>
      <c r="DE239" s="178" t="n"/>
      <c r="DF239" s="178" t="n"/>
      <c r="DG239" s="178" t="n"/>
      <c r="DH239" s="178" t="n"/>
      <c r="DI239" s="178" t="n"/>
      <c r="DJ239" s="178" t="n"/>
      <c r="DK239" s="178" t="n"/>
      <c r="DL239" s="178" t="n"/>
      <c r="DM239" s="178" t="n"/>
      <c r="DN239" s="177" t="n"/>
      <c r="DO239" s="177" t="n"/>
      <c r="DP239" s="177" t="n"/>
      <c r="DQ239" s="76">
        <f>IF(AND(DS239,DP239&lt;&gt;""),
CONCATENATE(DT239,DU239,DV239,DW239,DX239,DY239,DZ239,EA239,EB239,EC239,ED239,EE239,EF239,EG239,EH239,EI239,EJ239,EK239,EL239,EM239,EN239,EO239,EP239,EQ239,ES239,ET239,EU239,EV239,EW239,EX239,EY239,EZ239,FA239,FC239,FD239,FF239,FG239,FI239,FJ239,FL239,FM239,FO239,FP239,FR239,FS239,FU239,FV239,FX239,FY239,GA239,GB239,GD239,GE239,GF239,GH239,GI239,GJ239,GL239,GM239,GN239,GP239,GQ239,GS239,GT239,GU239,GV239,GW239,GX239,GY239,GZ239,HA239,HB239,HC239,HD239,HE239,HF239,HG239,HH239,HI239,HJ239,HK239,HL239,HM239,HN239,HO239,HQ239,HR239,HS239,HT239,HU239,HV239,HW239,HX239,HY239,IA239,IB239,IC239,ID239,IF239,IG239,IH239,II239,IK239,IL239,IM239,IN239,IO239,IP239,IQ239,IR239,IS239,IT239,IU239,IV239,IW239,IX239,IY239,IZ239),
""
)</f>
        <v/>
      </c>
      <c r="DR239" s="53" t="n"/>
      <c r="DS239" s="46">
        <f>CONCATENATE(D239,$E239,$F239,$G239,H239,$I239,$J239,K239,$L239,$M239,N239,$O239,$P239,$Q239,$R239,$S239,T239,$U239,$V239,$W239,$X239,$Y239,$Z239,$AA239,AB239,AC239,AD239,$AE239,$AF239,$AG239,AH239,AI239,AJ239,AK239,AL239,AM239,AN239,AO239,AP239,AQ239,AR239,AS239,AT239,AU239,AV239,AW239,AX239,AY239,AZ239,BA239,BB239,BC239,BD239,BE239,BF239,BG239,BH239,BI239,BJ239,BK239,BL239,BM239,BN239,BO239,BP239,BQ239,BR239,BS239,BT239,BU239,BV239,BW239,BX239,BY239,BZ239,CA239,CB239,CC239,CD239,CE239,CF239,CG239,CH239,CI239,CJ239,CK239,CL239,CM239,$CN239,$CO239,CP239,$CQ239,$CR239,CS239,CT239,CU239,CV239,CW239,CX239,CY239,CZ239,DA239,DB239,DC239,DD239,DE239,DF239,DG239,DH239,DI239,DJ239,DK239,DL239,DM239,$DN239,$DO239,$DP239,DR239)&lt;&gt;""</f>
        <v/>
      </c>
      <c r="DT239" s="46">
        <f>IF(AND($DS239,$E$4&lt;&gt;""),
IF(LEFT($E$4,2) = "1.",
IF(D239&lt;&gt;"","El CUNE sólo se envía en operaciones de novedad o ajuste. ",""),
IF(D239="","Debes escribir un CUNE válido para realizar operaciones de novedad o ajuste. ","")),
""
)</f>
        <v/>
      </c>
      <c r="DU239" s="46">
        <f>IF($DS239,
IF(E239="","Debes seleccionar el tipo de documento del empleado. ",
IF(_xlfn.IFNA(VLOOKUP(E239,TIPO_DE_DOCUMENTO,1,FALSE),-1)=-1,"El tipo de documento no es válido (por favor seleccionarlo de la lista). ","")
)
)</f>
        <v/>
      </c>
      <c r="DV239" s="46">
        <f>IF($DS239,
IF(F239="","Debes escribir el número de documento del empleado. ","")
)</f>
        <v/>
      </c>
      <c r="DW239" s="46">
        <f>IF($DS239,
IF(G239="","Debes escribir el primer nombre del empleado. ","")
)</f>
        <v/>
      </c>
      <c r="DY239" s="46">
        <f>IF($DS239,
IF(I239="","Debes escribir el primer apellido del empleado. ","")
)</f>
        <v/>
      </c>
      <c r="DZ239" s="46">
        <f>IF($DS239,
IF(J239="","Debes escribir el segundo apellido del empleado. ","")
)</f>
        <v/>
      </c>
      <c r="EB239" s="46">
        <f>IF($DS239,
IF(L239="","Debes escribir la fecha de ingreso del empleado. ",
IF(ISERR(DATE(YEAR(L239),MONTH(L239),DAY(L239))), "El valor ingresado en fecha de ingreso no tiene un formato válido. ","")
)
)</f>
        <v/>
      </c>
      <c r="EC239" s="46">
        <f>IF($DS239,
IF(M239="","Debes escribir el tiempo laborado. ",
IF( IFERROR(INT(M239),1.1) &lt;&gt; IFERROR(_xlfn.NUMBERVALUE(M239),1), "El valor de los días trabajados debe ser un número entero. ", "")
)
)</f>
        <v/>
      </c>
      <c r="ED239" s="46">
        <f>IF($DS239,
IF( AND(N239&lt;&gt;"", ISERR(DATE(YEAR(N239),MONTH(N239),DAY(N239))) ), "El valor ingresado en fecha de ingreso no tiene un formato válido. ",
IF( AND(N239&lt;&gt;"", $E$6&lt;&gt;"", DATE(YEAR(N239), MONTH(N239), 1) &lt;&gt; IFERROR(DATE(MID($E$6, 1, 4), MID($E$6, 6, 2),1), "1/1/1900") ), "La fecha de retiro debe estar dentro del período liquidado. ", "")
)
)</f>
        <v/>
      </c>
      <c r="EE239" s="46">
        <f>IF($DS239,
IF(O239="","Debes seleccionar el tipo de trabajador. ",
IF(_xlfn.IFNA(VLOOKUP(O239,TIPO_DE_TRABAJADOR,1,FALSE),-1)=-1,"El tipo de trabajador no es válido (por favor seleccionarlo de la lista). ","")
)
)</f>
        <v/>
      </c>
      <c r="EF239" s="46">
        <f>IF($DS239,
IF(P239="","Debes seleccionar si es un trabajador dependiente pensionado por vejez. ",
IF(_xlfn.IFNA(VLOOKUP(P239,SUBTIPO_DE_TRABAJADOR,1,FALSE),-1)=-1,"El tipo de trabajador dependiente pensionado por vejez no es válido (por favor seleccionarlo de la lista). ","")
)
)</f>
        <v/>
      </c>
      <c r="EG239" s="46">
        <f>IF($DS239,
IF(Q239="","Debes seleccionar el tipo de contrato del trabajador. ",
IF(_xlfn.IFNA(VLOOKUP(Q239,TIPO_DE_CONTRATO,1,FALSE),-1)=-1,"El tipo de contrato del trabajador no es válido (por favor seleccionarlo de la lista). ","")
)
)</f>
        <v/>
      </c>
      <c r="EH239" s="46">
        <f>IF($DS239,
IF(R239="","Debes seleccionar si es un salario integral. ",
IF(_xlfn.IFNA(VLOOKUP(R239,SI_NO,1,FALSE),-1)=-1,"Valor no válido para salario integral (por favor seleccionarlo de la lista). ","")
)
)</f>
        <v/>
      </c>
      <c r="EI239" s="46">
        <f>IF($DS239,
IF(S239="","Debes seleccionar si el trabajador realiza actividades de riesgo. ",
IF(_xlfn.IFNA(VLOOKUP(S239,SI_NO,1,FALSE),-1)=-1,"Valor no válido para actividad de alto riesgo (por favor seleccionarlo de la lista). ","")
)
)</f>
        <v/>
      </c>
      <c r="EK239" s="46">
        <f>IF($DS239,
IF(U239="","Debes escribir el código del municipio de residencia del trabajador. ",
IF(_xlfn.IFNA(VLOOKUP(U239,MUNICIPIO,1,FALSE),-1)=-1,"El municipio de residencia del trabajador es inválido (por favor seleccionarlo de la lista). ","")
)
)</f>
        <v/>
      </c>
      <c r="EL239" s="46">
        <f>IF($DS239,
IF(V239="","Debes escribir el la dirección de residendia del trabajador. ","")
)</f>
        <v/>
      </c>
      <c r="EM239" s="46">
        <f>IF($DS239,
IF(W239="","Debes escribir la fecha de inicio de la liquidación. ",
IF(ISERR(DATE(YEAR(W239),MONTH(W239),DAY(W239))),"El valor ingresado en fecha de inicio de liquidación no tiene un formato válido. ",
IF( AND($E$6&lt;&gt;"", DATE(YEAR(W239), MONTH(W239), 1) &lt;&gt; IFERROR(DATE(MID($E$6, 1, 4), MID($E$6, 6, 2),1), "1/1/1900") ), "La fecha de inicio de la liquidación debe estar dentro del período liquidado. ", "")
)
)
)</f>
        <v/>
      </c>
      <c r="EN239" s="46">
        <f>IF($DS239,
IF(X239="","Debes escribir la fecha de fin de la liquidación. ",
IF(ISERR(DATE(YEAR(X239),MONTH(X239),DAY(X239))),"El valor ingresado en fecha de fin de liquidación no tiene un formato válido. ",
IF( AND($E$6&lt;&gt;"", DATE(YEAR(X239), MONTH(X239), 1) &lt;&gt; IFERROR(DATE(MID($E$6, 1, 4), MID($E$6, 6, 2),1), "1/1/1900") ), "La fecha de fin de la liquidación debe estar dentro del período liquidado. ", "")
)
)
)</f>
        <v/>
      </c>
      <c r="EO239" s="46">
        <f>IF($DS239,
IF(Y239="","Debes escribir la frecuencia de pago del trabajador. ",
IF(_xlfn.IFNA(VLOOKUP(Y239,PERÍODO_DE_NÓMINA,1,FALSE),-1)=-1,"La frecuencia de pago es inválida (por favor seleccionarlo de la lista). ","")
)
)</f>
        <v/>
      </c>
      <c r="EP239" s="46">
        <f>IF($DS239,
IF(Z239="","Debes escribir la fecha de pago. ",
IF(ISERR(DATE(YEAR(Z239),MONTH(Z239),DAY(Z239))), "El valor ingresado en fecha de pago no tiene un formato válido. ","")
)
)</f>
        <v/>
      </c>
      <c r="EQ239" s="46">
        <f>IF($DS239,
IF(AA239="","Debes escribir el medio de pago. ",
IF(_xlfn.IFNA(VLOOKUP(AA239,MEDIOS_DE_PAGO,1,FALSE),-1)=-1,"El medio de pago es inválido (por favor seleccionarlo de la lista). ","")
)
)</f>
        <v/>
      </c>
      <c r="ER239" s="46">
        <f>OR(AA239='Tablas '!$T$4,AA239='Tablas '!$T$7,AA239='Tablas '!$T$8,AA239='Tablas '!$T$11)</f>
        <v/>
      </c>
      <c r="ES239" s="46">
        <f>IF(AND($DS239,ER239),
IF(AB239="","Debes escribir la entidad bancaria. ",""),
""
)</f>
        <v/>
      </c>
      <c r="ET239" s="46">
        <f>IF(AND($DS239,ER239),
IF(AC239="","Debes escribir el tipo de cuenta bancaria. ",
IF(_xlfn.IFNA(VLOOKUP(AC239,TIPO_DE_CUENTA,1,FALSE),-1)=-1,"El tipo de cuenta bancaria es inválida (por favor seleccionarlo de la lista). ","")
),
""
)</f>
        <v/>
      </c>
      <c r="EU239" s="46">
        <f>IF(AND($DS239,ER239),
IF(AD239="","Debes escribir el número de cuenta bancaria. ",""),
""
)</f>
        <v/>
      </c>
      <c r="EV239" s="46">
        <f>IF($DS239,
IF(AE239="","Debes escribir el valor del sueldo básico. ",
IF( ISERR(_xlfn.NUMBERVALUE(AE239)), "El valor del sueldo básico debe ser un número válido. ", "")
)
)</f>
        <v/>
      </c>
      <c r="EW239" s="46">
        <f>IF($DS239,
IF(AF239="","Debes escribir el número de días trabajados. ",
IF( IFERROR(INT(AF239),1.1) &lt;&gt; IFERROR(_xlfn.NUMBERVALUE(AF239),1), "La cantidad de días trabajados debe ser un número entero. ", "")
)
)</f>
        <v/>
      </c>
      <c r="EX239" s="46">
        <f>IF($DS239,
IF(AG239="","Debes escribir el valor del sueldo trabajado. ",
IF( ISERR(_xlfn.NUMBERVALUE(AG239)), "El valor del sueldo trabajado debe ser un número válido. ", "")
)
)</f>
        <v/>
      </c>
      <c r="EY239" s="46">
        <f>IF($DS239,
IF( AND(AH239&lt;&gt;"", ISERR(_xlfn.NUMBERVALUE(AH239))), "El valor del auxilio de transporte debe ser un número válido. ", "")
)</f>
        <v/>
      </c>
      <c r="EZ239" s="46">
        <f>IF($DS239,
IF( AND(AI239&lt;&gt;"", ISERR(_xlfn.NUMBERVALUE(AI239))), "El valor de viáticos salariales debe ser un número válido. ", "")
)</f>
        <v/>
      </c>
      <c r="FA239" s="46">
        <f>IF($DS239,
IF( AND(AJ239&lt;&gt;"", ISERR(_xlfn.NUMBERVALUE(AJ239))), "El valor de viáticos NO salariales debe ser un número válido. ", "")
)</f>
        <v/>
      </c>
      <c r="FB239" s="46">
        <f>CONCATENATE(AK239,AL239)&lt;&gt;""</f>
        <v/>
      </c>
      <c r="FC239" s="46">
        <f>IF(AND($DS239,FB239),
IF(AK239="","Debes escribir el número de horas extras diurnas. ",
IF( IFERROR(INT(AK239),1.1) &lt;&gt; IFERROR(_xlfn.NUMBERVALUE(AK239),1), "La cantidad de horas extras diurnas debe ser un número entero. ", "")
),
""
)</f>
        <v/>
      </c>
      <c r="FD239" s="46">
        <f>IF(AND($DS239,FB239),
IF(AL239="","Debes escribir el valor de las horas extras diurnas. ",
IF( ISERR(_xlfn.NUMBERVALUE(AL239)), "El valor de las horas extras duirnas debe ser un número válido. ", "")
),
""
)</f>
        <v/>
      </c>
      <c r="FE239" s="46">
        <f>CONCATENATE(AM239,AN239)&lt;&gt;""</f>
        <v/>
      </c>
      <c r="FF239" s="46">
        <f>IF(AND($DS239,FE239),
IF(AM239="","Debes escribir el número de horas extras nocturnas. ",
IF( IFERROR(INT(AM239),1.1) &lt;&gt; IFERROR(_xlfn.NUMBERVALUE(AM239),1), "La cantidad de horas extras nocturnas debe ser un número entero. ", "")
),
""
)</f>
        <v/>
      </c>
      <c r="FG239" s="46">
        <f>IF(AND($DS239,FE239),
IF(AN239="","Debes escribir el valor de las horas extras nocturnas. ",
IF( ISERR(_xlfn.NUMBERVALUE(AN239)), "El valor de las horas extras nocturnas debe ser un número válido. ", "")
),
""
)</f>
        <v/>
      </c>
      <c r="FH239" s="46">
        <f>CONCATENATE(AO239,AP239)&lt;&gt;""</f>
        <v/>
      </c>
      <c r="FI239" s="46">
        <f>IF(AND($DS239,FH239),
IF(AO239="","Debes escribir el número de horas extras diurnas dominicales y festivas. ",
IF( IFERROR(INT(AO239),1.1) &lt;&gt; IFERROR(_xlfn.NUMBERVALUE(AO239),1), "La cantidad de horas extras diurnas dominicales y festivas debe ser un número entero. ", "")
),
""
)</f>
        <v/>
      </c>
      <c r="FJ239" s="46">
        <f>IF(AND($DS239,FH239),
IF(AP239="","Debes escribir el valor de las horas extras diurnas dominicales y festivas. ",
IF( ISERR(_xlfn.NUMBERVALUE(AP239)), "El valor de las horas extras diurnas dominicales y festivas debe ser un número válido. ", "")
),
""
)</f>
        <v/>
      </c>
      <c r="FK239" s="46">
        <f>CONCATENATE(AQ239,AR239)&lt;&gt;""</f>
        <v/>
      </c>
      <c r="FL239" s="46">
        <f>IF(AND($DS239,FK239),
IF(AQ239="","Debes escribir el número de horas extras nocturnas dominicales y festivas. ",
IF( IFERROR(INT(AQ239),1.1) &lt;&gt; IFERROR(_xlfn.NUMBERVALUE(AQ239),1), "La cantidad de horas extras nocturnas dominicales y festivas debe ser un número entero. ", "")
),
""
)</f>
        <v/>
      </c>
      <c r="FM239" s="46">
        <f>IF(AND($DS239,FK239),
IF(AR239="","Debes escribir el valor de las horas extras nocturnas dominicales y festivas. ",
IF( ISERR(_xlfn.NUMBERVALUE(AR239)), "El valor de las horas extras nocturnas dominicales y festivas debe ser un número válido. ", "")
),
""
)</f>
        <v/>
      </c>
      <c r="FN239" s="46">
        <f>CONCATENATE(AS239,AT239)&lt;&gt;""</f>
        <v/>
      </c>
      <c r="FO239" s="46">
        <f>IF(AND($DS239,FN239),
IF(AS239="","Debes escribir el número de horas recargo nocturno. ",
IF( IFERROR(INT(AS239),1.1) &lt;&gt; IFERROR(_xlfn.NUMBERVALUE(AS239),1), "La cantidad de horas recargo nocturno debe ser un número entero. ", "")
),
""
)</f>
        <v/>
      </c>
      <c r="FP239" s="46">
        <f>IF(AND($DS239,FN239),
IF(AT239="","Debes escribir el valor de las horas recargo nocturno. ",
IF( ISERR(_xlfn.NUMBERVALUE(AT239)), "El valor de las horas recargo nocturno debe ser un número válido. ", "")
),
""
)</f>
        <v/>
      </c>
      <c r="FQ239" s="46">
        <f>CONCATENATE(AU239,AV239)&lt;&gt;""</f>
        <v/>
      </c>
      <c r="FR239" s="46">
        <f>IF(AND($DS239,FQ239),
IF(AU239="","Debes escribir el número de horas recargo diurno dominical y festivo. ",
IF( IFERROR(INT(AU239),1.1) &lt;&gt; IFERROR(_xlfn.NUMBERVALUE(AU239),1), "La cantidad de horas recargo diurno dominical y festivo debe ser un número entero. ", "")
),
""
)</f>
        <v/>
      </c>
      <c r="FS239" s="46">
        <f>IF(AND($DS239,FQ239),
IF(AV239="","Debes escribir el valor de las horas recargo diurno dominical y festivo. ",
IF( ISERR(_xlfn.NUMBERVALUE(AV239)), "El valor de las horas recargo diurno dominical y festivo debe ser un número válido. ", "")
),
""
)</f>
        <v/>
      </c>
      <c r="FT239" s="46">
        <f>CONCATENATE(AW239,AX239)&lt;&gt;""</f>
        <v/>
      </c>
      <c r="FU239" s="46">
        <f>IF(AND($DS239,FT239),
IF(AW239="","Debes escribir el número de horas recargo nocturno dominical y festivo. ",
IF( IFERROR(INT(AW239),1.1) &lt;&gt; IFERROR(_xlfn.NUMBERVALUE(AW239),1), "La cantidad de horas recargo nocturno dominical y festivo debe ser un número entero. ", "")
),
""
)</f>
        <v/>
      </c>
      <c r="FV239" s="46">
        <f>IF(AND($DS239,FT239),
IF(AX239="","Debes escribir el valor de las horas recargo nocturno dominical y festivo. ",
IF( ISERR(_xlfn.NUMBERVALUE(AX239)), "El valor de las horas recargo nocturno dominical y festivo debe ser un número válido. ", "")
),
""
)</f>
        <v/>
      </c>
      <c r="FW239" s="46">
        <f>CONCATENATE(AY239,AZ239)&lt;&gt;""</f>
        <v/>
      </c>
      <c r="FX239" s="46">
        <f>IF(AND($DS239,FW239),
IF(AY239="","Debes escribir el número de días de vacaciones comunes. ",
IF( IFERROR(INT(AY239),1.1) &lt;&gt; IFERROR(_xlfn.NUMBERVALUE(AY239),1), "La cantidad de días de vacaciones comunes debe ser un número entero. ", "")
),
""
)</f>
        <v/>
      </c>
      <c r="FY239" s="46">
        <f>IF(AND($DS239,FW239),
IF(AZ239="","Debes escribir el valor de las vacaciones comunes. ",
IF( ISERR(_xlfn.NUMBERVALUE(AZ239)), "El valor de las vacaciones comunes debe ser un número válido. ", "")
),
""
)</f>
        <v/>
      </c>
      <c r="FZ239" s="46">
        <f>CONCATENATE(BA239,BB239)&lt;&gt;""</f>
        <v/>
      </c>
      <c r="GA239" s="46">
        <f>IF(AND($DS239,FZ239),
IF(BA239="","Debes escribir el número de días de vacaciones compensadas. ",
IF( IFERROR(INT(BA239),1.1) &lt;&gt; IFERROR(_xlfn.NUMBERVALUE(BA239),1), "La cantidad de días de vacaciones compensadas debe ser un número entero. ", "")
),
""
)</f>
        <v/>
      </c>
      <c r="GB239" s="46">
        <f>IF(AND($DS239,FZ239),
IF(BB239="","Debes escribir el valor de las vacaciones compensadas. ",
IF( ISERR(_xlfn.NUMBERVALUE(BB239)), "El valor de las vacaciones compensadas debe ser un número válido. ", "")
),
""
)</f>
        <v/>
      </c>
      <c r="GC239" s="46">
        <f>CONCATENATE(BC239,BD239)&lt;&gt;""</f>
        <v/>
      </c>
      <c r="GD239" s="46">
        <f>IF(AND($DS239,GC239),
IF(BC239="","Debes escribir el número de días de prima salarial. ",
IF( IFERROR(INT(BC239),1.1) &lt;&gt; IFERROR(_xlfn.NUMBERVALUE(BC239),1), "La cantidad de días de prima salarial debe ser un número entero. ", "")
),
""
)</f>
        <v/>
      </c>
      <c r="GE239" s="46">
        <f>IF(AND($DS239,GC239),
IF(BD239="","Debes escribir el valor de los días de prima salarial. ",
IF( ISERR(_xlfn.NUMBERVALUE(BD239)), "El valor de los días de prima salarial debe ser un número válido. ", "")
),
""
)</f>
        <v/>
      </c>
      <c r="GF239" s="46">
        <f>IF($DS239,
IF( AND(BE239&lt;&gt;"", ISERR(_xlfn.NUMBERVALUE(BE239))), "El valor de la prima NO saliarial debe ser un número válido. ", "")
)</f>
        <v/>
      </c>
      <c r="GG239" s="46">
        <f>CONCATENATE(BF239,BG239,BH239)&lt;&gt;""</f>
        <v/>
      </c>
      <c r="GH239" s="46">
        <f>IF(AND($DS239,GG239),
IF(BF239="","Debes escribir el valor de las cesantías. ",
IF( ISERR(_xlfn.NUMBERVALUE(BF239)), "El valor de las cesantías debe ser un número válido. ", "")
),
""
)</f>
        <v/>
      </c>
      <c r="GI239" s="46">
        <f>IF(AND($DS239,GG239),
IF(BG239="","Debes escribir el % de cesantías. ",
IF( ISERR(_xlfn.NUMBERVALUE(BG239)), "El % de cesantías debe ser un número válido. ", "")
),
""
)</f>
        <v/>
      </c>
      <c r="GJ239" s="46">
        <f>IF(AND($DS239,GG239),
IF(BH239="","Debes escribir el valor de intereses de cesantías. ",
IF( ISERR(_xlfn.NUMBERVALUE(BH239)), "El valor de intereses de cesantías debe ser un número válido. ", "")
),
""
)</f>
        <v/>
      </c>
      <c r="GK239" s="46">
        <f>CONCATENATE(BI239,BJ239,BK239)&lt;&gt;""</f>
        <v/>
      </c>
      <c r="GL239" s="46">
        <f>IF(AND($DS239,GK239),
IF(BI239="","Debes escribir el número de días de incapacidad. ",
IF( IFERROR(INT(BI239),1.1) &lt;&gt; IFERROR(_xlfn.NUMBERVALUE(BI239),1), "La cantidad de días de incapacidad debe ser un número entero. ", "")
),
""
)</f>
        <v/>
      </c>
      <c r="GM239" s="46">
        <f>IF(AND($DS239,GK239),
IF(BJ239="","Debes escribir el tipo de incapacidad. ",
IF(_xlfn.IFNA(VLOOKUP(BJ239,TIPO_DE_INCAPACIDAD,1,FALSE),-1)=-1,"El tipo de incapacidad es inválida (por favor seleccionarlo de la lista). ","")
),
""
)</f>
        <v/>
      </c>
      <c r="GN239" s="46">
        <f>IF(AND($DS239,GK239),
IF(BK239="","Debes escribir el valor de la incapacidad. ",
IF( ISERR(_xlfn.NUMBERVALUE(BK239)), "El valor de la incapacidad debe ser un número válido. ", "")
),
""
)</f>
        <v/>
      </c>
      <c r="GO239" s="46">
        <f>CONCATENATE(BL239,BM239)&lt;&gt;""</f>
        <v/>
      </c>
      <c r="GP239" s="46">
        <f>IF(AND($DS239,GO239),
IF(BL239="","Debes escribir el número de días de licencia de maternidad o paternidad. ",
IF( IFERROR(INT(BL239),1.1) &lt;&gt; IFERROR(_xlfn.NUMBERVALUE(BL239),1), "La cantidad de días de licencia de maternidad o paternidad debe ser un número entero. ", "")
),
""
)</f>
        <v/>
      </c>
      <c r="GQ239" s="46">
        <f>IF(AND($DS239,GO239),
IF(BM239="","Debes escribir el valor de la licencia de maternidad o paternidad. ",
IF( ISERR(_xlfn.NUMBERVALUE(BM239)), "El valor de la licencia de maternidad o paternidad debe ser un número válido. ", "")
),
""
)</f>
        <v/>
      </c>
      <c r="GR239" s="46">
        <f>CONCATENATE(BN239,BO239)&lt;&gt;""</f>
        <v/>
      </c>
      <c r="GS239" s="46">
        <f>IF(AND($DS239,GR239),
IF(BN239="","Debes escribir el número de días de licencia remunerada. ",
IF( IFERROR(INT(BN239),1.1) &lt;&gt; IFERROR(_xlfn.NUMBERVALUE(BN239),1), "La cantidad de días de licencia remunerada debe ser un número entero. ", "")
),
""
)</f>
        <v/>
      </c>
      <c r="GT239" s="46">
        <f>IF(AND($DS239,GR239),
IF(BO239="","Debes escribir el valor de la licencia remunerada. ",
IF( ISERR(_xlfn.NUMBERVALUE(BO239)), "El valor de la licencia remunerada debe ser un número válido. ", "")
),
""
)</f>
        <v/>
      </c>
      <c r="GU239" s="46">
        <f>IF($DS239,
IF( AND(BP239&lt;&gt;"", ISERR(_xlfn.NUMBERVALUE(BP239))), "El valor de la licencia NO remunerada debe ser un número válido. ", "")
)</f>
        <v/>
      </c>
      <c r="GV239" s="46">
        <f>IF($DS239,
IF( AND(BQ239&lt;&gt;"", ISERR(_xlfn.NUMBERVALUE(BQ239))), "El valor de auxilios salariales debe ser un número válido. ", "")
)</f>
        <v/>
      </c>
      <c r="GW239" s="46">
        <f>IF($DS239,
IF( AND(BR239&lt;&gt;"", ISERR(_xlfn.NUMBERVALUE(BR239))), "El valor de auxilios NO salariales debe ser un número válido. ", "")
)</f>
        <v/>
      </c>
      <c r="GX239" s="46">
        <f>IF($DS239,
IF( AND(BS239&lt;&gt;"", ISERR(_xlfn.NUMBERVALUE(BS239))), "El valor de bonos salariales debe ser un número válido. ", "")
)</f>
        <v/>
      </c>
      <c r="GY239" s="46">
        <f>IF($DS239,
IF( AND(BT239&lt;&gt;"", ISERR(_xlfn.NUMBERVALUE(BT239))), "El valor de bonos NO salariales debe ser un número válido. ", "")
)</f>
        <v/>
      </c>
      <c r="GZ239" s="46">
        <f>IF($DS239,
IF( AND(BU239&lt;&gt;"", ISERR(_xlfn.NUMBERVALUE(BU239))), "El valor de bonos salariales de alimentación debe ser un número válido. ", "")
)</f>
        <v/>
      </c>
      <c r="HA239" s="46">
        <f>IF($DS239,
IF( AND(BV239&lt;&gt;"", ISERR(_xlfn.NUMBERVALUE(BV239))), "El valor de bonos NO salariales de alimentación debe ser un número válido. ", "")
)</f>
        <v/>
      </c>
      <c r="HB239" s="46">
        <f>IF($DS239,
IF( AND(BW239&lt;&gt;"", ISERR(_xlfn.NUMBERVALUE(BW239))), "El valor de bonificaciones salariales debe ser un número válido. ", "")
)</f>
        <v/>
      </c>
      <c r="HC239" s="46">
        <f>IF($DS239,
IF( AND(BX239&lt;&gt;"", ISERR(_xlfn.NUMBERVALUE(BX239))), "El valor de bonificaciones NO salariales debe ser un número válido. ", "")
)</f>
        <v/>
      </c>
      <c r="HD239" s="46">
        <f>IF($DS239,
IF( AND(BY239&lt;&gt;"", ISERR(_xlfn.NUMBERVALUE(BY239))), "El valor de compensaciones ordinarias debe ser un número válido. ", "")
)</f>
        <v/>
      </c>
      <c r="HE239" s="46">
        <f>IF($DS239,
IF( AND(BZ239&lt;&gt;"", ISERR(_xlfn.NUMBERVALUE(BZ239))), "El valor de compensaciones extraordinarias debe ser un número válido. ", "")
)</f>
        <v/>
      </c>
      <c r="HF239" s="46">
        <f>IF($DS239,
IF( AND(CA239&lt;&gt;"", ISERR(_xlfn.NUMBERVALUE(CA239))), "El valor de comisiones debe ser un número válido. ", "")
)</f>
        <v/>
      </c>
      <c r="HG239" s="46">
        <f>IF($DS239,
IF( AND(CB239&lt;&gt;"", ISERR(_xlfn.NUMBERVALUE(CB239))), "El valor de ausencia por huega debe ser un número válido. ", "")
)</f>
        <v/>
      </c>
      <c r="HH239" s="46">
        <f>IF($DS239,
IF( AND(CC239&lt;&gt;"", ISERR(_xlfn.NUMBERVALUE(CC239))), "El valor de anticipos debe ser un número válido. ", "")
)</f>
        <v/>
      </c>
      <c r="HI239" s="46">
        <f>IF($DS239,
IF( AND(CD239&lt;&gt;"", ISERR(_xlfn.NUMBERVALUE(CD239))), "El valor de pagos a terceros debe ser un número válido. ", "")
)</f>
        <v/>
      </c>
      <c r="HJ239" s="46">
        <f>IF($DS239,
IF( AND(CE239&lt;&gt;"", ISERR(_xlfn.NUMBERVALUE(CE239))), "El valor de dotación debe ser un número válido. ", "")
)</f>
        <v/>
      </c>
      <c r="HK239" s="46">
        <f>IF($DS239,
IF( AND(CF239&lt;&gt;"", ISERR(_xlfn.NUMBERVALUE(CF239))), "El valor de apoyo sostenibilidad debe ser un número válido. ", "")
)</f>
        <v/>
      </c>
      <c r="HL239" s="46">
        <f>IF($DS239,
IF( AND(CG239&lt;&gt;"", ISERR(_xlfn.NUMBERVALUE(CG239))), "El valor de teletrabajo debe ser un número válido. ", "")
)</f>
        <v/>
      </c>
      <c r="HM239" s="46">
        <f>IF($DS239,
IF( AND(CH239&lt;&gt;"", ISERR(_xlfn.NUMBERVALUE(CH239))), "El valor de bonificación de retiro debe ser un número válido. ", "")
)</f>
        <v/>
      </c>
      <c r="HN239" s="46">
        <f>IF($DS239,
IF( AND(CI239&lt;&gt;"", ISERR(_xlfn.NUMBERVALUE(CI239))), "El valor de indemnización de retiro debe ser un número válido. ", "")
)</f>
        <v/>
      </c>
      <c r="HO239" s="46">
        <f>IF($DS239,
IF( AND(CJ239&lt;&gt;"", ISERR(_xlfn.NUMBERVALUE(CJ239))), "El valor de reintegros debe ser un número válido. ", "")
)</f>
        <v/>
      </c>
      <c r="HP239" s="46">
        <f>CONCATENATE(CK239,CL239,CM239)&lt;&gt;""</f>
        <v/>
      </c>
      <c r="HQ239" s="46">
        <f>IF(AND($DS239,HP239),
IF(CK239="","Debes escribir la descripción de otro concepto no categorizado. ",""),
""
)</f>
        <v/>
      </c>
      <c r="HR239" s="46">
        <f>IF(AND($DS239,HP239),
IF(CONCATENATE(CL239,CM239)="","Debes escribir al menos un valor de concepto no categorizado (salarial o no salarial). ",
IF(ISERR(_xlfn.NUMBERVALUE(CL239)),"El valor salarial concepto no categorizado debe ser un número válido. ","")
),
""
)</f>
        <v/>
      </c>
      <c r="HS239" s="46">
        <f>IF(AND($DS239,HP239),
IF(CONCATENATE(CL239,CM239)="","Debes escribir al menos un valor de concepto no categorizado (salarial o no salarial). ",
IF(ISERR(_xlfn.NUMBERVALUE(CM239)),"El valor NO salarial concepto no categorizado debe ser un número válido. ","")
),
""
)</f>
        <v/>
      </c>
      <c r="HT239" s="46">
        <f>IF($DS239,
IF(CN239="","Debes escribir el porcentaje del aporte a salud. ",
IF( ISERR(_xlfn.NUMBERVALUE(CN239)), "El valor del porcentaje del aporte a salud debe ser un número válido. ", "")
)
)</f>
        <v/>
      </c>
      <c r="HU239" s="46">
        <f>IF($DS239,
IF(CO239="","Debes escribir el valor del aporte a salud. ",
IF( ISERR(_xlfn.NUMBERVALUE(CO239)), "El valor del aporte a salud debe ser un número válido. ", "")
)
)</f>
        <v/>
      </c>
      <c r="HV239" s="46">
        <f>IF($DS239,
IF( AND(CP239&lt;&gt;"", ISERR(_xlfn.NUMBERVALUE(CP239))), "El valor plan complementario debe ser un número válido. ", "")
)</f>
        <v/>
      </c>
      <c r="HW239" s="46">
        <f>IF($DS239,
IF(CQ239="","Debes escribir el porcentaje del aporte a pensión. ",
IF( ISERR(_xlfn.NUMBERVALUE(CQ239)), "El valor del porcentaje del aporte a pensión debe ser un número válido. ", "")
)
)</f>
        <v/>
      </c>
      <c r="HX239" s="46">
        <f>IF($DS239,
IF(CR239="","Debes escribir el valor del aporte a pensión. ",
IF( ISERR(_xlfn.NUMBERVALUE(CR239)), "El valor del aporte a salud debe ser un número válido. ", "")
)
)</f>
        <v/>
      </c>
      <c r="HY239" s="46">
        <f>IF($DS239,
IF( AND(CS239&lt;&gt;"", ISERR(_xlfn.NUMBERVALUE(CS239))), "El valor pensión voluntaria debe ser un número válido. ", "")
)</f>
        <v/>
      </c>
      <c r="HZ239" s="46">
        <f>CONCATENATE(CT239,CU239,CV239,CW239)&lt;&gt;""</f>
        <v/>
      </c>
      <c r="IA239" s="46">
        <f>IF(AND($DS239,HZ239),
IF(CT239="","Debes escribir el % del fondo de seguridad pensional. ",
IF( ISERR(_xlfn.NUMBERVALUE(CT239)), "El % del fondo de seguridad debe ser un número válido. ", "")
),
""
)</f>
        <v/>
      </c>
      <c r="IB239" s="46">
        <f>IF(AND($DS239,HZ239),
IF(CU239="","Debes escribir el valor del aporte al fondo de solidaridad pensional. ",
IF( ISERR(_xlfn.NUMBERVALUE(CU239)), "El valor del aporte al fondo de solidaridad pensional debe ser un número válido. ", "")
),
""
)</f>
        <v/>
      </c>
      <c r="IC239" s="46">
        <f>IF(AND($DS239,HZ239),
IF(CV239="","Debes escribir el % del fondo de subsistencia. ",
IF( ISERR(_xlfn.NUMBERVALUE(CV239)), "El % del fondo de subsistencia debe ser un número válido. ", "")
),
""
)</f>
        <v/>
      </c>
      <c r="ID239" s="46">
        <f>IF(AND($DS239,HZ239),
IF(CW239="","Debes escribir el valor del fondo de subsistencia. ",
IF( ISERR(_xlfn.NUMBERVALUE(CW239)), "El valor del fondo de subsistencia debe ser un número válido. ", "")
),
""
)</f>
        <v/>
      </c>
      <c r="IE239" s="46">
        <f>CONCATENATE(CX239,CY239)&lt;&gt;""</f>
        <v/>
      </c>
      <c r="IF239" s="46">
        <f>IF(AND($DS239,IE239),
IF(CX239="","Debes escribir el % de sindicato. ",
IF( ISERR(_xlfn.NUMBERVALUE(CX239)), "El % de sindicato debe ser un número válido. ", "")
),
""
)</f>
        <v/>
      </c>
      <c r="IG239" s="46">
        <f>IF(AND($DS239,IE239),
IF(CY239="","Debes escribir el valor del sindicato. ",
IF( ISERR(_xlfn.NUMBERVALUE(CY239)), "El valor del sindicato debe ser un número válido. ", "")
),
""
)</f>
        <v/>
      </c>
      <c r="IH239" s="46">
        <f>IF($DS239,
IF( AND(CZ239&lt;&gt;"", ISERR(_xlfn.NUMBERVALUE(CZ239))), "El valor de sanción pública debe ser un número válido. ", "")
)</f>
        <v/>
      </c>
      <c r="II239" s="46">
        <f>IF($DS239,
IF( AND(DA239&lt;&gt;"", ISERR(_xlfn.NUMBERVALUE(DA239))), "El valor de sanción privada debe ser un número válido. ", "")
)</f>
        <v/>
      </c>
      <c r="IJ239" s="46">
        <f>CONCATENATE(DB239,DC239)&lt;&gt;""</f>
        <v/>
      </c>
      <c r="IK239" s="46">
        <f>IF(AND($DS239,IJ239),
IF(DB239="","Debes escribir la descripción de libranza. ",""),
""
)</f>
        <v/>
      </c>
      <c r="IL239" s="46">
        <f>IF(AND($DS239,IJ239),
IF(DC239="","Debes escribir la cuota libranza. ",
IF(ISERR(_xlfn.NUMBERVALUE(DC239)),"El valor de la cuota libranza debe ser un número válido. ","")
),
""
)</f>
        <v/>
      </c>
      <c r="IM239" s="46">
        <f>IF($DS239,
IF( AND(DD239&lt;&gt;"", ISERR(_xlfn.NUMBERVALUE(DD239))), "El valor de pagos a terceros debe ser un número válido. ", "")
)</f>
        <v/>
      </c>
      <c r="IN239" s="46">
        <f>IF($DS239,
IF( AND(DE239&lt;&gt;"", ISERR(_xlfn.NUMBERVALUE(DE239))), "El valor de anticipos debe ser un número válido. ", "")
)</f>
        <v/>
      </c>
      <c r="IO239" s="46">
        <f>IF($DS239,
IF( AND(DF239&lt;&gt;"", ISERR(_xlfn.NUMBERVALUE(DF239))), "El valor de AFC debe ser un número válido. ", "")
)</f>
        <v/>
      </c>
      <c r="IP239" s="46">
        <f>IF($DS239,
IF( AND(DG239&lt;&gt;"", ISERR(_xlfn.NUMBERVALUE(DG239))), "El valor de rete-fuente debe ser un número válido. ", "")
)</f>
        <v/>
      </c>
      <c r="IQ239" s="46">
        <f>IF($DS239,
IF( AND(DH239&lt;&gt;"", ISERR(_xlfn.NUMBERVALUE(DH239))), "El valor de cooperativa de trabajo debe ser un número válido. ", "")
)</f>
        <v/>
      </c>
      <c r="IR239" s="46">
        <f>IF($DS239,
IF( AND(DI239&lt;&gt;"", ISERR(_xlfn.NUMBERVALUE(DI239))), "El valor de embargo fiscal debe ser un número válido. ", "")
)</f>
        <v/>
      </c>
      <c r="IS239" s="46">
        <f>IF($DS239,
IF( AND(DJ239&lt;&gt;"", ISERR(_xlfn.NUMBERVALUE(DJ239))), "El valor de educación debe ser un número válido. ", "")
)</f>
        <v/>
      </c>
      <c r="IT239" s="46">
        <f>IF($DS239,
IF( AND(DK239&lt;&gt;"", ISERR(_xlfn.NUMBERVALUE(DK239))), "El valor de reintegro debe ser un número válido. ", "")
)</f>
        <v/>
      </c>
      <c r="IU239" s="46">
        <f>IF($DS239,
IF( AND(DL239&lt;&gt;"", ISERR(_xlfn.NUMBERVALUE(DL239))), "El valor de deuda debe ser un número válido. ", "")
)</f>
        <v/>
      </c>
      <c r="IV239" s="46">
        <f>IF($DS239,
IF( AND(DM239&lt;&gt;"", ISERR(_xlfn.NUMBERVALUE(DM239))), "El valor de otras deducciones debe ser un número válido. ", "")
)</f>
        <v/>
      </c>
      <c r="IW239" s="46">
        <f>IF($DS239,
IF(DN239="","Debes escribir el valor de los devengos totales. ",
IF( ISERR(_xlfn.NUMBERVALUE(DN239)), "El valor de los devengos totales debe ser un número válido. ", "")
)
)</f>
        <v/>
      </c>
      <c r="IX239" s="46">
        <f>IF($DS239,
IF(DO239="","Debes escribir el valor de las deducciones totales. ",
IF( ISERR(_xlfn.NUMBERVALUE(DO239)), "El valor de las deducciones totales debe ser un número válido. ", "")
)
)</f>
        <v/>
      </c>
      <c r="IY239" s="46">
        <f>IF($DS239,
IF(DP239="","Debes escribir el valor del salario total. ",
IF( ISERR(_xlfn.NUMBERVALUE(DP239)), "El valor del salario total debe ser un número válido. ", "")
)
)</f>
        <v/>
      </c>
    </row>
    <row r="240">
      <c r="B240" s="48" t="n">
        <v>228</v>
      </c>
      <c r="C240" s="61">
        <f>IF(AND(DS240,DP240&lt;&gt;""),
IF(DQ240="","OK","Error"),
""
)</f>
        <v/>
      </c>
      <c r="D240" s="53" t="n"/>
      <c r="E240" s="52" t="n"/>
      <c r="F240" s="112" t="n"/>
      <c r="G240" s="52" t="n"/>
      <c r="H240" s="53" t="n"/>
      <c r="I240" s="52" t="n"/>
      <c r="J240" s="52" t="n"/>
      <c r="K240" s="53" t="n"/>
      <c r="L240" s="55" t="n"/>
      <c r="M240" s="108" t="n"/>
      <c r="N240" s="56" t="n"/>
      <c r="O240" s="52" t="n"/>
      <c r="P240" s="52" t="n"/>
      <c r="Q240" s="52" t="n"/>
      <c r="R240" s="52" t="n"/>
      <c r="S240" s="52" t="n"/>
      <c r="T240" s="53" t="n"/>
      <c r="U240" s="52" t="n"/>
      <c r="V240" s="52" t="n"/>
      <c r="W240" s="55" t="n"/>
      <c r="X240" s="55" t="n"/>
      <c r="Y240" s="52" t="n"/>
      <c r="Z240" s="55" t="n"/>
      <c r="AA240" s="52" t="n"/>
      <c r="AB240" s="53" t="n"/>
      <c r="AC240" s="53" t="n"/>
      <c r="AD240" s="53" t="n"/>
      <c r="AE240" s="177" t="n"/>
      <c r="AF240" s="113" t="n"/>
      <c r="AG240" s="177" t="n"/>
      <c r="AH240" s="178" t="n"/>
      <c r="AI240" s="178" t="n"/>
      <c r="AJ240" s="178" t="n"/>
      <c r="AK240" s="114" t="n"/>
      <c r="AL240" s="178" t="n"/>
      <c r="AM240" s="114" t="n"/>
      <c r="AN240" s="178" t="n"/>
      <c r="AO240" s="114" t="n"/>
      <c r="AP240" s="178" t="n"/>
      <c r="AQ240" s="114" t="n"/>
      <c r="AR240" s="178" t="n"/>
      <c r="AS240" s="114" t="n"/>
      <c r="AT240" s="178" t="n"/>
      <c r="AU240" s="114" t="n"/>
      <c r="AV240" s="178" t="n"/>
      <c r="AW240" s="114" t="n"/>
      <c r="AX240" s="178" t="n"/>
      <c r="AY240" s="114" t="n"/>
      <c r="AZ240" s="178" t="n"/>
      <c r="BA240" s="114" t="n"/>
      <c r="BB240" s="178" t="n"/>
      <c r="BC240" s="114" t="n"/>
      <c r="BD240" s="178" t="n"/>
      <c r="BE240" s="178" t="n"/>
      <c r="BF240" s="178" t="n"/>
      <c r="BG240" s="59" t="n"/>
      <c r="BH240" s="178" t="n"/>
      <c r="BI240" s="114" t="n"/>
      <c r="BJ240" s="53" t="n"/>
      <c r="BK240" s="178" t="n"/>
      <c r="BL240" s="114" t="n"/>
      <c r="BM240" s="178" t="n"/>
      <c r="BN240" s="114" t="n"/>
      <c r="BO240" s="178" t="n"/>
      <c r="BP240" s="178" t="n"/>
      <c r="BQ240" s="178" t="n"/>
      <c r="BR240" s="178" t="n"/>
      <c r="BS240" s="178" t="n"/>
      <c r="BT240" s="178" t="n"/>
      <c r="BU240" s="178" t="n"/>
      <c r="BV240" s="178" t="n"/>
      <c r="BW240" s="178" t="n"/>
      <c r="BX240" s="178" t="n"/>
      <c r="BY240" s="178" t="n"/>
      <c r="BZ240" s="178" t="n"/>
      <c r="CA240" s="178" t="n"/>
      <c r="CB240" s="178" t="n"/>
      <c r="CC240" s="178" t="n"/>
      <c r="CD240" s="178" t="n"/>
      <c r="CE240" s="178" t="n"/>
      <c r="CF240" s="178" t="n"/>
      <c r="CG240" s="178" t="n"/>
      <c r="CH240" s="178" t="n"/>
      <c r="CI240" s="178" t="n"/>
      <c r="CJ240" s="178" t="n"/>
      <c r="CK240" s="53" t="n"/>
      <c r="CL240" s="178" t="n"/>
      <c r="CM240" s="178" t="n"/>
      <c r="CN240" s="60" t="n"/>
      <c r="CO240" s="177" t="n"/>
      <c r="CP240" s="178" t="n"/>
      <c r="CQ240" s="60" t="n"/>
      <c r="CR240" s="177" t="n"/>
      <c r="CS240" s="178" t="n"/>
      <c r="CT240" s="59" t="n"/>
      <c r="CU240" s="178" t="n"/>
      <c r="CV240" s="59" t="n"/>
      <c r="CW240" s="178" t="n"/>
      <c r="CX240" s="59" t="n"/>
      <c r="CY240" s="178" t="n"/>
      <c r="CZ240" s="178" t="n"/>
      <c r="DA240" s="178" t="n"/>
      <c r="DB240" s="53" t="n"/>
      <c r="DC240" s="178" t="n"/>
      <c r="DD240" s="178" t="n"/>
      <c r="DE240" s="178" t="n"/>
      <c r="DF240" s="178" t="n"/>
      <c r="DG240" s="178" t="n"/>
      <c r="DH240" s="178" t="n"/>
      <c r="DI240" s="178" t="n"/>
      <c r="DJ240" s="178" t="n"/>
      <c r="DK240" s="178" t="n"/>
      <c r="DL240" s="178" t="n"/>
      <c r="DM240" s="178" t="n"/>
      <c r="DN240" s="177" t="n"/>
      <c r="DO240" s="177" t="n"/>
      <c r="DP240" s="177" t="n"/>
      <c r="DQ240" s="76">
        <f>IF(AND(DS240,DP240&lt;&gt;""),
CONCATENATE(DT240,DU240,DV240,DW240,DX240,DY240,DZ240,EA240,EB240,EC240,ED240,EE240,EF240,EG240,EH240,EI240,EJ240,EK240,EL240,EM240,EN240,EO240,EP240,EQ240,ES240,ET240,EU240,EV240,EW240,EX240,EY240,EZ240,FA240,FC240,FD240,FF240,FG240,FI240,FJ240,FL240,FM240,FO240,FP240,FR240,FS240,FU240,FV240,FX240,FY240,GA240,GB240,GD240,GE240,GF240,GH240,GI240,GJ240,GL240,GM240,GN240,GP240,GQ240,GS240,GT240,GU240,GV240,GW240,GX240,GY240,GZ240,HA240,HB240,HC240,HD240,HE240,HF240,HG240,HH240,HI240,HJ240,HK240,HL240,HM240,HN240,HO240,HQ240,HR240,HS240,HT240,HU240,HV240,HW240,HX240,HY240,IA240,IB240,IC240,ID240,IF240,IG240,IH240,II240,IK240,IL240,IM240,IN240,IO240,IP240,IQ240,IR240,IS240,IT240,IU240,IV240,IW240,IX240,IY240,IZ240),
""
)</f>
        <v/>
      </c>
      <c r="DR240" s="53" t="n"/>
      <c r="DS240" s="46">
        <f>CONCATENATE(D240,$E240,$F240,$G240,H240,$I240,$J240,K240,$L240,$M240,N240,$O240,$P240,$Q240,$R240,$S240,T240,$U240,$V240,$W240,$X240,$Y240,$Z240,$AA240,AB240,AC240,AD240,$AE240,$AF240,$AG240,AH240,AI240,AJ240,AK240,AL240,AM240,AN240,AO240,AP240,AQ240,AR240,AS240,AT240,AU240,AV240,AW240,AX240,AY240,AZ240,BA240,BB240,BC240,BD240,BE240,BF240,BG240,BH240,BI240,BJ240,BK240,BL240,BM240,BN240,BO240,BP240,BQ240,BR240,BS240,BT240,BU240,BV240,BW240,BX240,BY240,BZ240,CA240,CB240,CC240,CD240,CE240,CF240,CG240,CH240,CI240,CJ240,CK240,CL240,CM240,$CN240,$CO240,CP240,$CQ240,$CR240,CS240,CT240,CU240,CV240,CW240,CX240,CY240,CZ240,DA240,DB240,DC240,DD240,DE240,DF240,DG240,DH240,DI240,DJ240,DK240,DL240,DM240,$DN240,$DO240,$DP240,DR240)&lt;&gt;""</f>
        <v/>
      </c>
      <c r="DT240" s="46">
        <f>IF(AND($DS240,$E$4&lt;&gt;""),
IF(LEFT($E$4,2) = "1.",
IF(D240&lt;&gt;"","El CUNE sólo se envía en operaciones de novedad o ajuste. ",""),
IF(D240="","Debes escribir un CUNE válido para realizar operaciones de novedad o ajuste. ","")),
""
)</f>
        <v/>
      </c>
      <c r="DU240" s="46">
        <f>IF($DS240,
IF(E240="","Debes seleccionar el tipo de documento del empleado. ",
IF(_xlfn.IFNA(VLOOKUP(E240,TIPO_DE_DOCUMENTO,1,FALSE),-1)=-1,"El tipo de documento no es válido (por favor seleccionarlo de la lista). ","")
)
)</f>
        <v/>
      </c>
      <c r="DV240" s="46">
        <f>IF($DS240,
IF(F240="","Debes escribir el número de documento del empleado. ","")
)</f>
        <v/>
      </c>
      <c r="DW240" s="46">
        <f>IF($DS240,
IF(G240="","Debes escribir el primer nombre del empleado. ","")
)</f>
        <v/>
      </c>
      <c r="DY240" s="46">
        <f>IF($DS240,
IF(I240="","Debes escribir el primer apellido del empleado. ","")
)</f>
        <v/>
      </c>
      <c r="DZ240" s="46">
        <f>IF($DS240,
IF(J240="","Debes escribir el segundo apellido del empleado. ","")
)</f>
        <v/>
      </c>
      <c r="EB240" s="46">
        <f>IF($DS240,
IF(L240="","Debes escribir la fecha de ingreso del empleado. ",
IF(ISERR(DATE(YEAR(L240),MONTH(L240),DAY(L240))), "El valor ingresado en fecha de ingreso no tiene un formato válido. ","")
)
)</f>
        <v/>
      </c>
      <c r="EC240" s="46">
        <f>IF($DS240,
IF(M240="","Debes escribir el tiempo laborado. ",
IF( IFERROR(INT(M240),1.1) &lt;&gt; IFERROR(_xlfn.NUMBERVALUE(M240),1), "El valor de los días trabajados debe ser un número entero. ", "")
)
)</f>
        <v/>
      </c>
      <c r="ED240" s="46">
        <f>IF($DS240,
IF( AND(N240&lt;&gt;"", ISERR(DATE(YEAR(N240),MONTH(N240),DAY(N240))) ), "El valor ingresado en fecha de ingreso no tiene un formato válido. ",
IF( AND(N240&lt;&gt;"", $E$6&lt;&gt;"", DATE(YEAR(N240), MONTH(N240), 1) &lt;&gt; IFERROR(DATE(MID($E$6, 1, 4), MID($E$6, 6, 2),1), "1/1/1900") ), "La fecha de retiro debe estar dentro del período liquidado. ", "")
)
)</f>
        <v/>
      </c>
      <c r="EE240" s="46">
        <f>IF($DS240,
IF(O240="","Debes seleccionar el tipo de trabajador. ",
IF(_xlfn.IFNA(VLOOKUP(O240,TIPO_DE_TRABAJADOR,1,FALSE),-1)=-1,"El tipo de trabajador no es válido (por favor seleccionarlo de la lista). ","")
)
)</f>
        <v/>
      </c>
      <c r="EF240" s="46">
        <f>IF($DS240,
IF(P240="","Debes seleccionar si es un trabajador dependiente pensionado por vejez. ",
IF(_xlfn.IFNA(VLOOKUP(P240,SUBTIPO_DE_TRABAJADOR,1,FALSE),-1)=-1,"El tipo de trabajador dependiente pensionado por vejez no es válido (por favor seleccionarlo de la lista). ","")
)
)</f>
        <v/>
      </c>
      <c r="EG240" s="46">
        <f>IF($DS240,
IF(Q240="","Debes seleccionar el tipo de contrato del trabajador. ",
IF(_xlfn.IFNA(VLOOKUP(Q240,TIPO_DE_CONTRATO,1,FALSE),-1)=-1,"El tipo de contrato del trabajador no es válido (por favor seleccionarlo de la lista). ","")
)
)</f>
        <v/>
      </c>
      <c r="EH240" s="46">
        <f>IF($DS240,
IF(R240="","Debes seleccionar si es un salario integral. ",
IF(_xlfn.IFNA(VLOOKUP(R240,SI_NO,1,FALSE),-1)=-1,"Valor no válido para salario integral (por favor seleccionarlo de la lista). ","")
)
)</f>
        <v/>
      </c>
      <c r="EI240" s="46">
        <f>IF($DS240,
IF(S240="","Debes seleccionar si el trabajador realiza actividades de riesgo. ",
IF(_xlfn.IFNA(VLOOKUP(S240,SI_NO,1,FALSE),-1)=-1,"Valor no válido para actividad de alto riesgo (por favor seleccionarlo de la lista). ","")
)
)</f>
        <v/>
      </c>
      <c r="EK240" s="46">
        <f>IF($DS240,
IF(U240="","Debes escribir el código del municipio de residencia del trabajador. ",
IF(_xlfn.IFNA(VLOOKUP(U240,MUNICIPIO,1,FALSE),-1)=-1,"El municipio de residencia del trabajador es inválido (por favor seleccionarlo de la lista). ","")
)
)</f>
        <v/>
      </c>
      <c r="EL240" s="46">
        <f>IF($DS240,
IF(V240="","Debes escribir el la dirección de residendia del trabajador. ","")
)</f>
        <v/>
      </c>
      <c r="EM240" s="46">
        <f>IF($DS240,
IF(W240="","Debes escribir la fecha de inicio de la liquidación. ",
IF(ISERR(DATE(YEAR(W240),MONTH(W240),DAY(W240))),"El valor ingresado en fecha de inicio de liquidación no tiene un formato válido. ",
IF( AND($E$6&lt;&gt;"", DATE(YEAR(W240), MONTH(W240), 1) &lt;&gt; IFERROR(DATE(MID($E$6, 1, 4), MID($E$6, 6, 2),1), "1/1/1900") ), "La fecha de inicio de la liquidación debe estar dentro del período liquidado. ", "")
)
)
)</f>
        <v/>
      </c>
      <c r="EN240" s="46">
        <f>IF($DS240,
IF(X240="","Debes escribir la fecha de fin de la liquidación. ",
IF(ISERR(DATE(YEAR(X240),MONTH(X240),DAY(X240))),"El valor ingresado en fecha de fin de liquidación no tiene un formato válido. ",
IF( AND($E$6&lt;&gt;"", DATE(YEAR(X240), MONTH(X240), 1) &lt;&gt; IFERROR(DATE(MID($E$6, 1, 4), MID($E$6, 6, 2),1), "1/1/1900") ), "La fecha de fin de la liquidación debe estar dentro del período liquidado. ", "")
)
)
)</f>
        <v/>
      </c>
      <c r="EO240" s="46">
        <f>IF($DS240,
IF(Y240="","Debes escribir la frecuencia de pago del trabajador. ",
IF(_xlfn.IFNA(VLOOKUP(Y240,PERÍODO_DE_NÓMINA,1,FALSE),-1)=-1,"La frecuencia de pago es inválida (por favor seleccionarlo de la lista). ","")
)
)</f>
        <v/>
      </c>
      <c r="EP240" s="46">
        <f>IF($DS240,
IF(Z240="","Debes escribir la fecha de pago. ",
IF(ISERR(DATE(YEAR(Z240),MONTH(Z240),DAY(Z240))), "El valor ingresado en fecha de pago no tiene un formato válido. ","")
)
)</f>
        <v/>
      </c>
      <c r="EQ240" s="46">
        <f>IF($DS240,
IF(AA240="","Debes escribir el medio de pago. ",
IF(_xlfn.IFNA(VLOOKUP(AA240,MEDIOS_DE_PAGO,1,FALSE),-1)=-1,"El medio de pago es inválido (por favor seleccionarlo de la lista). ","")
)
)</f>
        <v/>
      </c>
      <c r="ER240" s="46">
        <f>OR(AA240='Tablas '!$T$4,AA240='Tablas '!$T$7,AA240='Tablas '!$T$8,AA240='Tablas '!$T$11)</f>
        <v/>
      </c>
      <c r="ES240" s="46">
        <f>IF(AND($DS240,ER240),
IF(AB240="","Debes escribir la entidad bancaria. ",""),
""
)</f>
        <v/>
      </c>
      <c r="ET240" s="46">
        <f>IF(AND($DS240,ER240),
IF(AC240="","Debes escribir el tipo de cuenta bancaria. ",
IF(_xlfn.IFNA(VLOOKUP(AC240,TIPO_DE_CUENTA,1,FALSE),-1)=-1,"El tipo de cuenta bancaria es inválida (por favor seleccionarlo de la lista). ","")
),
""
)</f>
        <v/>
      </c>
      <c r="EU240" s="46">
        <f>IF(AND($DS240,ER240),
IF(AD240="","Debes escribir el número de cuenta bancaria. ",""),
""
)</f>
        <v/>
      </c>
      <c r="EV240" s="46">
        <f>IF($DS240,
IF(AE240="","Debes escribir el valor del sueldo básico. ",
IF( ISERR(_xlfn.NUMBERVALUE(AE240)), "El valor del sueldo básico debe ser un número válido. ", "")
)
)</f>
        <v/>
      </c>
      <c r="EW240" s="46">
        <f>IF($DS240,
IF(AF240="","Debes escribir el número de días trabajados. ",
IF( IFERROR(INT(AF240),1.1) &lt;&gt; IFERROR(_xlfn.NUMBERVALUE(AF240),1), "La cantidad de días trabajados debe ser un número entero. ", "")
)
)</f>
        <v/>
      </c>
      <c r="EX240" s="46">
        <f>IF($DS240,
IF(AG240="","Debes escribir el valor del sueldo trabajado. ",
IF( ISERR(_xlfn.NUMBERVALUE(AG240)), "El valor del sueldo trabajado debe ser un número válido. ", "")
)
)</f>
        <v/>
      </c>
      <c r="EY240" s="46">
        <f>IF($DS240,
IF( AND(AH240&lt;&gt;"", ISERR(_xlfn.NUMBERVALUE(AH240))), "El valor del auxilio de transporte debe ser un número válido. ", "")
)</f>
        <v/>
      </c>
      <c r="EZ240" s="46">
        <f>IF($DS240,
IF( AND(AI240&lt;&gt;"", ISERR(_xlfn.NUMBERVALUE(AI240))), "El valor de viáticos salariales debe ser un número válido. ", "")
)</f>
        <v/>
      </c>
      <c r="FA240" s="46">
        <f>IF($DS240,
IF( AND(AJ240&lt;&gt;"", ISERR(_xlfn.NUMBERVALUE(AJ240))), "El valor de viáticos NO salariales debe ser un número válido. ", "")
)</f>
        <v/>
      </c>
      <c r="FB240" s="46">
        <f>CONCATENATE(AK240,AL240)&lt;&gt;""</f>
        <v/>
      </c>
      <c r="FC240" s="46">
        <f>IF(AND($DS240,FB240),
IF(AK240="","Debes escribir el número de horas extras diurnas. ",
IF( IFERROR(INT(AK240),1.1) &lt;&gt; IFERROR(_xlfn.NUMBERVALUE(AK240),1), "La cantidad de horas extras diurnas debe ser un número entero. ", "")
),
""
)</f>
        <v/>
      </c>
      <c r="FD240" s="46">
        <f>IF(AND($DS240,FB240),
IF(AL240="","Debes escribir el valor de las horas extras diurnas. ",
IF( ISERR(_xlfn.NUMBERVALUE(AL240)), "El valor de las horas extras duirnas debe ser un número válido. ", "")
),
""
)</f>
        <v/>
      </c>
      <c r="FE240" s="46">
        <f>CONCATENATE(AM240,AN240)&lt;&gt;""</f>
        <v/>
      </c>
      <c r="FF240" s="46">
        <f>IF(AND($DS240,FE240),
IF(AM240="","Debes escribir el número de horas extras nocturnas. ",
IF( IFERROR(INT(AM240),1.1) &lt;&gt; IFERROR(_xlfn.NUMBERVALUE(AM240),1), "La cantidad de horas extras nocturnas debe ser un número entero. ", "")
),
""
)</f>
        <v/>
      </c>
      <c r="FG240" s="46">
        <f>IF(AND($DS240,FE240),
IF(AN240="","Debes escribir el valor de las horas extras nocturnas. ",
IF( ISERR(_xlfn.NUMBERVALUE(AN240)), "El valor de las horas extras nocturnas debe ser un número válido. ", "")
),
""
)</f>
        <v/>
      </c>
      <c r="FH240" s="46">
        <f>CONCATENATE(AO240,AP240)&lt;&gt;""</f>
        <v/>
      </c>
      <c r="FI240" s="46">
        <f>IF(AND($DS240,FH240),
IF(AO240="","Debes escribir el número de horas extras diurnas dominicales y festivas. ",
IF( IFERROR(INT(AO240),1.1) &lt;&gt; IFERROR(_xlfn.NUMBERVALUE(AO240),1), "La cantidad de horas extras diurnas dominicales y festivas debe ser un número entero. ", "")
),
""
)</f>
        <v/>
      </c>
      <c r="FJ240" s="46">
        <f>IF(AND($DS240,FH240),
IF(AP240="","Debes escribir el valor de las horas extras diurnas dominicales y festivas. ",
IF( ISERR(_xlfn.NUMBERVALUE(AP240)), "El valor de las horas extras diurnas dominicales y festivas debe ser un número válido. ", "")
),
""
)</f>
        <v/>
      </c>
      <c r="FK240" s="46">
        <f>CONCATENATE(AQ240,AR240)&lt;&gt;""</f>
        <v/>
      </c>
      <c r="FL240" s="46">
        <f>IF(AND($DS240,FK240),
IF(AQ240="","Debes escribir el número de horas extras nocturnas dominicales y festivas. ",
IF( IFERROR(INT(AQ240),1.1) &lt;&gt; IFERROR(_xlfn.NUMBERVALUE(AQ240),1), "La cantidad de horas extras nocturnas dominicales y festivas debe ser un número entero. ", "")
),
""
)</f>
        <v/>
      </c>
      <c r="FM240" s="46">
        <f>IF(AND($DS240,FK240),
IF(AR240="","Debes escribir el valor de las horas extras nocturnas dominicales y festivas. ",
IF( ISERR(_xlfn.NUMBERVALUE(AR240)), "El valor de las horas extras nocturnas dominicales y festivas debe ser un número válido. ", "")
),
""
)</f>
        <v/>
      </c>
      <c r="FN240" s="46">
        <f>CONCATENATE(AS240,AT240)&lt;&gt;""</f>
        <v/>
      </c>
      <c r="FO240" s="46">
        <f>IF(AND($DS240,FN240),
IF(AS240="","Debes escribir el número de horas recargo nocturno. ",
IF( IFERROR(INT(AS240),1.1) &lt;&gt; IFERROR(_xlfn.NUMBERVALUE(AS240),1), "La cantidad de horas recargo nocturno debe ser un número entero. ", "")
),
""
)</f>
        <v/>
      </c>
      <c r="FP240" s="46">
        <f>IF(AND($DS240,FN240),
IF(AT240="","Debes escribir el valor de las horas recargo nocturno. ",
IF( ISERR(_xlfn.NUMBERVALUE(AT240)), "El valor de las horas recargo nocturno debe ser un número válido. ", "")
),
""
)</f>
        <v/>
      </c>
      <c r="FQ240" s="46">
        <f>CONCATENATE(AU240,AV240)&lt;&gt;""</f>
        <v/>
      </c>
      <c r="FR240" s="46">
        <f>IF(AND($DS240,FQ240),
IF(AU240="","Debes escribir el número de horas recargo diurno dominical y festivo. ",
IF( IFERROR(INT(AU240),1.1) &lt;&gt; IFERROR(_xlfn.NUMBERVALUE(AU240),1), "La cantidad de horas recargo diurno dominical y festivo debe ser un número entero. ", "")
),
""
)</f>
        <v/>
      </c>
      <c r="FS240" s="46">
        <f>IF(AND($DS240,FQ240),
IF(AV240="","Debes escribir el valor de las horas recargo diurno dominical y festivo. ",
IF( ISERR(_xlfn.NUMBERVALUE(AV240)), "El valor de las horas recargo diurno dominical y festivo debe ser un número válido. ", "")
),
""
)</f>
        <v/>
      </c>
      <c r="FT240" s="46">
        <f>CONCATENATE(AW240,AX240)&lt;&gt;""</f>
        <v/>
      </c>
      <c r="FU240" s="46">
        <f>IF(AND($DS240,FT240),
IF(AW240="","Debes escribir el número de horas recargo nocturno dominical y festivo. ",
IF( IFERROR(INT(AW240),1.1) &lt;&gt; IFERROR(_xlfn.NUMBERVALUE(AW240),1), "La cantidad de horas recargo nocturno dominical y festivo debe ser un número entero. ", "")
),
""
)</f>
        <v/>
      </c>
      <c r="FV240" s="46">
        <f>IF(AND($DS240,FT240),
IF(AX240="","Debes escribir el valor de las horas recargo nocturno dominical y festivo. ",
IF( ISERR(_xlfn.NUMBERVALUE(AX240)), "El valor de las horas recargo nocturno dominical y festivo debe ser un número válido. ", "")
),
""
)</f>
        <v/>
      </c>
      <c r="FW240" s="46">
        <f>CONCATENATE(AY240,AZ240)&lt;&gt;""</f>
        <v/>
      </c>
      <c r="FX240" s="46">
        <f>IF(AND($DS240,FW240),
IF(AY240="","Debes escribir el número de días de vacaciones comunes. ",
IF( IFERROR(INT(AY240),1.1) &lt;&gt; IFERROR(_xlfn.NUMBERVALUE(AY240),1), "La cantidad de días de vacaciones comunes debe ser un número entero. ", "")
),
""
)</f>
        <v/>
      </c>
      <c r="FY240" s="46">
        <f>IF(AND($DS240,FW240),
IF(AZ240="","Debes escribir el valor de las vacaciones comunes. ",
IF( ISERR(_xlfn.NUMBERVALUE(AZ240)), "El valor de las vacaciones comunes debe ser un número válido. ", "")
),
""
)</f>
        <v/>
      </c>
      <c r="FZ240" s="46">
        <f>CONCATENATE(BA240,BB240)&lt;&gt;""</f>
        <v/>
      </c>
      <c r="GA240" s="46">
        <f>IF(AND($DS240,FZ240),
IF(BA240="","Debes escribir el número de días de vacaciones compensadas. ",
IF( IFERROR(INT(BA240),1.1) &lt;&gt; IFERROR(_xlfn.NUMBERVALUE(BA240),1), "La cantidad de días de vacaciones compensadas debe ser un número entero. ", "")
),
""
)</f>
        <v/>
      </c>
      <c r="GB240" s="46">
        <f>IF(AND($DS240,FZ240),
IF(BB240="","Debes escribir el valor de las vacaciones compensadas. ",
IF( ISERR(_xlfn.NUMBERVALUE(BB240)), "El valor de las vacaciones compensadas debe ser un número válido. ", "")
),
""
)</f>
        <v/>
      </c>
      <c r="GC240" s="46">
        <f>CONCATENATE(BC240,BD240)&lt;&gt;""</f>
        <v/>
      </c>
      <c r="GD240" s="46">
        <f>IF(AND($DS240,GC240),
IF(BC240="","Debes escribir el número de días de prima salarial. ",
IF( IFERROR(INT(BC240),1.1) &lt;&gt; IFERROR(_xlfn.NUMBERVALUE(BC240),1), "La cantidad de días de prima salarial debe ser un número entero. ", "")
),
""
)</f>
        <v/>
      </c>
      <c r="GE240" s="46">
        <f>IF(AND($DS240,GC240),
IF(BD240="","Debes escribir el valor de los días de prima salarial. ",
IF( ISERR(_xlfn.NUMBERVALUE(BD240)), "El valor de los días de prima salarial debe ser un número válido. ", "")
),
""
)</f>
        <v/>
      </c>
      <c r="GF240" s="46">
        <f>IF($DS240,
IF( AND(BE240&lt;&gt;"", ISERR(_xlfn.NUMBERVALUE(BE240))), "El valor de la prima NO saliarial debe ser un número válido. ", "")
)</f>
        <v/>
      </c>
      <c r="GG240" s="46">
        <f>CONCATENATE(BF240,BG240,BH240)&lt;&gt;""</f>
        <v/>
      </c>
      <c r="GH240" s="46">
        <f>IF(AND($DS240,GG240),
IF(BF240="","Debes escribir el valor de las cesantías. ",
IF( ISERR(_xlfn.NUMBERVALUE(BF240)), "El valor de las cesantías debe ser un número válido. ", "")
),
""
)</f>
        <v/>
      </c>
      <c r="GI240" s="46">
        <f>IF(AND($DS240,GG240),
IF(BG240="","Debes escribir el % de cesantías. ",
IF( ISERR(_xlfn.NUMBERVALUE(BG240)), "El % de cesantías debe ser un número válido. ", "")
),
""
)</f>
        <v/>
      </c>
      <c r="GJ240" s="46">
        <f>IF(AND($DS240,GG240),
IF(BH240="","Debes escribir el valor de intereses de cesantías. ",
IF( ISERR(_xlfn.NUMBERVALUE(BH240)), "El valor de intereses de cesantías debe ser un número válido. ", "")
),
""
)</f>
        <v/>
      </c>
      <c r="GK240" s="46">
        <f>CONCATENATE(BI240,BJ240,BK240)&lt;&gt;""</f>
        <v/>
      </c>
      <c r="GL240" s="46">
        <f>IF(AND($DS240,GK240),
IF(BI240="","Debes escribir el número de días de incapacidad. ",
IF( IFERROR(INT(BI240),1.1) &lt;&gt; IFERROR(_xlfn.NUMBERVALUE(BI240),1), "La cantidad de días de incapacidad debe ser un número entero. ", "")
),
""
)</f>
        <v/>
      </c>
      <c r="GM240" s="46">
        <f>IF(AND($DS240,GK240),
IF(BJ240="","Debes escribir el tipo de incapacidad. ",
IF(_xlfn.IFNA(VLOOKUP(BJ240,TIPO_DE_INCAPACIDAD,1,FALSE),-1)=-1,"El tipo de incapacidad es inválida (por favor seleccionarlo de la lista). ","")
),
""
)</f>
        <v/>
      </c>
      <c r="GN240" s="46">
        <f>IF(AND($DS240,GK240),
IF(BK240="","Debes escribir el valor de la incapacidad. ",
IF( ISERR(_xlfn.NUMBERVALUE(BK240)), "El valor de la incapacidad debe ser un número válido. ", "")
),
""
)</f>
        <v/>
      </c>
      <c r="GO240" s="46">
        <f>CONCATENATE(BL240,BM240)&lt;&gt;""</f>
        <v/>
      </c>
      <c r="GP240" s="46">
        <f>IF(AND($DS240,GO240),
IF(BL240="","Debes escribir el número de días de licencia de maternidad o paternidad. ",
IF( IFERROR(INT(BL240),1.1) &lt;&gt; IFERROR(_xlfn.NUMBERVALUE(BL240),1), "La cantidad de días de licencia de maternidad o paternidad debe ser un número entero. ", "")
),
""
)</f>
        <v/>
      </c>
      <c r="GQ240" s="46">
        <f>IF(AND($DS240,GO240),
IF(BM240="","Debes escribir el valor de la licencia de maternidad o paternidad. ",
IF( ISERR(_xlfn.NUMBERVALUE(BM240)), "El valor de la licencia de maternidad o paternidad debe ser un número válido. ", "")
),
""
)</f>
        <v/>
      </c>
      <c r="GR240" s="46">
        <f>CONCATENATE(BN240,BO240)&lt;&gt;""</f>
        <v/>
      </c>
      <c r="GS240" s="46">
        <f>IF(AND($DS240,GR240),
IF(BN240="","Debes escribir el número de días de licencia remunerada. ",
IF( IFERROR(INT(BN240),1.1) &lt;&gt; IFERROR(_xlfn.NUMBERVALUE(BN240),1), "La cantidad de días de licencia remunerada debe ser un número entero. ", "")
),
""
)</f>
        <v/>
      </c>
      <c r="GT240" s="46">
        <f>IF(AND($DS240,GR240),
IF(BO240="","Debes escribir el valor de la licencia remunerada. ",
IF( ISERR(_xlfn.NUMBERVALUE(BO240)), "El valor de la licencia remunerada debe ser un número válido. ", "")
),
""
)</f>
        <v/>
      </c>
      <c r="GU240" s="46">
        <f>IF($DS240,
IF( AND(BP240&lt;&gt;"", ISERR(_xlfn.NUMBERVALUE(BP240))), "El valor de la licencia NO remunerada debe ser un número válido. ", "")
)</f>
        <v/>
      </c>
      <c r="GV240" s="46">
        <f>IF($DS240,
IF( AND(BQ240&lt;&gt;"", ISERR(_xlfn.NUMBERVALUE(BQ240))), "El valor de auxilios salariales debe ser un número válido. ", "")
)</f>
        <v/>
      </c>
      <c r="GW240" s="46">
        <f>IF($DS240,
IF( AND(BR240&lt;&gt;"", ISERR(_xlfn.NUMBERVALUE(BR240))), "El valor de auxilios NO salariales debe ser un número válido. ", "")
)</f>
        <v/>
      </c>
      <c r="GX240" s="46">
        <f>IF($DS240,
IF( AND(BS240&lt;&gt;"", ISERR(_xlfn.NUMBERVALUE(BS240))), "El valor de bonos salariales debe ser un número válido. ", "")
)</f>
        <v/>
      </c>
      <c r="GY240" s="46">
        <f>IF($DS240,
IF( AND(BT240&lt;&gt;"", ISERR(_xlfn.NUMBERVALUE(BT240))), "El valor de bonos NO salariales debe ser un número válido. ", "")
)</f>
        <v/>
      </c>
      <c r="GZ240" s="46">
        <f>IF($DS240,
IF( AND(BU240&lt;&gt;"", ISERR(_xlfn.NUMBERVALUE(BU240))), "El valor de bonos salariales de alimentación debe ser un número válido. ", "")
)</f>
        <v/>
      </c>
      <c r="HA240" s="46">
        <f>IF($DS240,
IF( AND(BV240&lt;&gt;"", ISERR(_xlfn.NUMBERVALUE(BV240))), "El valor de bonos NO salariales de alimentación debe ser un número válido. ", "")
)</f>
        <v/>
      </c>
      <c r="HB240" s="46">
        <f>IF($DS240,
IF( AND(BW240&lt;&gt;"", ISERR(_xlfn.NUMBERVALUE(BW240))), "El valor de bonificaciones salariales debe ser un número válido. ", "")
)</f>
        <v/>
      </c>
      <c r="HC240" s="46">
        <f>IF($DS240,
IF( AND(BX240&lt;&gt;"", ISERR(_xlfn.NUMBERVALUE(BX240))), "El valor de bonificaciones NO salariales debe ser un número válido. ", "")
)</f>
        <v/>
      </c>
      <c r="HD240" s="46">
        <f>IF($DS240,
IF( AND(BY240&lt;&gt;"", ISERR(_xlfn.NUMBERVALUE(BY240))), "El valor de compensaciones ordinarias debe ser un número válido. ", "")
)</f>
        <v/>
      </c>
      <c r="HE240" s="46">
        <f>IF($DS240,
IF( AND(BZ240&lt;&gt;"", ISERR(_xlfn.NUMBERVALUE(BZ240))), "El valor de compensaciones extraordinarias debe ser un número válido. ", "")
)</f>
        <v/>
      </c>
      <c r="HF240" s="46">
        <f>IF($DS240,
IF( AND(CA240&lt;&gt;"", ISERR(_xlfn.NUMBERVALUE(CA240))), "El valor de comisiones debe ser un número válido. ", "")
)</f>
        <v/>
      </c>
      <c r="HG240" s="46">
        <f>IF($DS240,
IF( AND(CB240&lt;&gt;"", ISERR(_xlfn.NUMBERVALUE(CB240))), "El valor de ausencia por huega debe ser un número válido. ", "")
)</f>
        <v/>
      </c>
      <c r="HH240" s="46">
        <f>IF($DS240,
IF( AND(CC240&lt;&gt;"", ISERR(_xlfn.NUMBERVALUE(CC240))), "El valor de anticipos debe ser un número válido. ", "")
)</f>
        <v/>
      </c>
      <c r="HI240" s="46">
        <f>IF($DS240,
IF( AND(CD240&lt;&gt;"", ISERR(_xlfn.NUMBERVALUE(CD240))), "El valor de pagos a terceros debe ser un número válido. ", "")
)</f>
        <v/>
      </c>
      <c r="HJ240" s="46">
        <f>IF($DS240,
IF( AND(CE240&lt;&gt;"", ISERR(_xlfn.NUMBERVALUE(CE240))), "El valor de dotación debe ser un número válido. ", "")
)</f>
        <v/>
      </c>
      <c r="HK240" s="46">
        <f>IF($DS240,
IF( AND(CF240&lt;&gt;"", ISERR(_xlfn.NUMBERVALUE(CF240))), "El valor de apoyo sostenibilidad debe ser un número válido. ", "")
)</f>
        <v/>
      </c>
      <c r="HL240" s="46">
        <f>IF($DS240,
IF( AND(CG240&lt;&gt;"", ISERR(_xlfn.NUMBERVALUE(CG240))), "El valor de teletrabajo debe ser un número válido. ", "")
)</f>
        <v/>
      </c>
      <c r="HM240" s="46">
        <f>IF($DS240,
IF( AND(CH240&lt;&gt;"", ISERR(_xlfn.NUMBERVALUE(CH240))), "El valor de bonificación de retiro debe ser un número válido. ", "")
)</f>
        <v/>
      </c>
      <c r="HN240" s="46">
        <f>IF($DS240,
IF( AND(CI240&lt;&gt;"", ISERR(_xlfn.NUMBERVALUE(CI240))), "El valor de indemnización de retiro debe ser un número válido. ", "")
)</f>
        <v/>
      </c>
      <c r="HO240" s="46">
        <f>IF($DS240,
IF( AND(CJ240&lt;&gt;"", ISERR(_xlfn.NUMBERVALUE(CJ240))), "El valor de reintegros debe ser un número válido. ", "")
)</f>
        <v/>
      </c>
      <c r="HP240" s="46">
        <f>CONCATENATE(CK240,CL240,CM240)&lt;&gt;""</f>
        <v/>
      </c>
      <c r="HQ240" s="46">
        <f>IF(AND($DS240,HP240),
IF(CK240="","Debes escribir la descripción de otro concepto no categorizado. ",""),
""
)</f>
        <v/>
      </c>
      <c r="HR240" s="46">
        <f>IF(AND($DS240,HP240),
IF(CONCATENATE(CL240,CM240)="","Debes escribir al menos un valor de concepto no categorizado (salarial o no salarial). ",
IF(ISERR(_xlfn.NUMBERVALUE(CL240)),"El valor salarial concepto no categorizado debe ser un número válido. ","")
),
""
)</f>
        <v/>
      </c>
      <c r="HS240" s="46">
        <f>IF(AND($DS240,HP240),
IF(CONCATENATE(CL240,CM240)="","Debes escribir al menos un valor de concepto no categorizado (salarial o no salarial). ",
IF(ISERR(_xlfn.NUMBERVALUE(CM240)),"El valor NO salarial concepto no categorizado debe ser un número válido. ","")
),
""
)</f>
        <v/>
      </c>
      <c r="HT240" s="46">
        <f>IF($DS240,
IF(CN240="","Debes escribir el porcentaje del aporte a salud. ",
IF( ISERR(_xlfn.NUMBERVALUE(CN240)), "El valor del porcentaje del aporte a salud debe ser un número válido. ", "")
)
)</f>
        <v/>
      </c>
      <c r="HU240" s="46">
        <f>IF($DS240,
IF(CO240="","Debes escribir el valor del aporte a salud. ",
IF( ISERR(_xlfn.NUMBERVALUE(CO240)), "El valor del aporte a salud debe ser un número válido. ", "")
)
)</f>
        <v/>
      </c>
      <c r="HV240" s="46">
        <f>IF($DS240,
IF( AND(CP240&lt;&gt;"", ISERR(_xlfn.NUMBERVALUE(CP240))), "El valor plan complementario debe ser un número válido. ", "")
)</f>
        <v/>
      </c>
      <c r="HW240" s="46">
        <f>IF($DS240,
IF(CQ240="","Debes escribir el porcentaje del aporte a pensión. ",
IF( ISERR(_xlfn.NUMBERVALUE(CQ240)), "El valor del porcentaje del aporte a pensión debe ser un número válido. ", "")
)
)</f>
        <v/>
      </c>
      <c r="HX240" s="46">
        <f>IF($DS240,
IF(CR240="","Debes escribir el valor del aporte a pensión. ",
IF( ISERR(_xlfn.NUMBERVALUE(CR240)), "El valor del aporte a salud debe ser un número válido. ", "")
)
)</f>
        <v/>
      </c>
      <c r="HY240" s="46">
        <f>IF($DS240,
IF( AND(CS240&lt;&gt;"", ISERR(_xlfn.NUMBERVALUE(CS240))), "El valor pensión voluntaria debe ser un número válido. ", "")
)</f>
        <v/>
      </c>
      <c r="HZ240" s="46">
        <f>CONCATENATE(CT240,CU240,CV240,CW240)&lt;&gt;""</f>
        <v/>
      </c>
      <c r="IA240" s="46">
        <f>IF(AND($DS240,HZ240),
IF(CT240="","Debes escribir el % del fondo de seguridad pensional. ",
IF( ISERR(_xlfn.NUMBERVALUE(CT240)), "El % del fondo de seguridad debe ser un número válido. ", "")
),
""
)</f>
        <v/>
      </c>
      <c r="IB240" s="46">
        <f>IF(AND($DS240,HZ240),
IF(CU240="","Debes escribir el valor del aporte al fondo de solidaridad pensional. ",
IF( ISERR(_xlfn.NUMBERVALUE(CU240)), "El valor del aporte al fondo de solidaridad pensional debe ser un número válido. ", "")
),
""
)</f>
        <v/>
      </c>
      <c r="IC240" s="46">
        <f>IF(AND($DS240,HZ240),
IF(CV240="","Debes escribir el % del fondo de subsistencia. ",
IF( ISERR(_xlfn.NUMBERVALUE(CV240)), "El % del fondo de subsistencia debe ser un número válido. ", "")
),
""
)</f>
        <v/>
      </c>
      <c r="ID240" s="46">
        <f>IF(AND($DS240,HZ240),
IF(CW240="","Debes escribir el valor del fondo de subsistencia. ",
IF( ISERR(_xlfn.NUMBERVALUE(CW240)), "El valor del fondo de subsistencia debe ser un número válido. ", "")
),
""
)</f>
        <v/>
      </c>
      <c r="IE240" s="46">
        <f>CONCATENATE(CX240,CY240)&lt;&gt;""</f>
        <v/>
      </c>
      <c r="IF240" s="46">
        <f>IF(AND($DS240,IE240),
IF(CX240="","Debes escribir el % de sindicato. ",
IF( ISERR(_xlfn.NUMBERVALUE(CX240)), "El % de sindicato debe ser un número válido. ", "")
),
""
)</f>
        <v/>
      </c>
      <c r="IG240" s="46">
        <f>IF(AND($DS240,IE240),
IF(CY240="","Debes escribir el valor del sindicato. ",
IF( ISERR(_xlfn.NUMBERVALUE(CY240)), "El valor del sindicato debe ser un número válido. ", "")
),
""
)</f>
        <v/>
      </c>
      <c r="IH240" s="46">
        <f>IF($DS240,
IF( AND(CZ240&lt;&gt;"", ISERR(_xlfn.NUMBERVALUE(CZ240))), "El valor de sanción pública debe ser un número válido. ", "")
)</f>
        <v/>
      </c>
      <c r="II240" s="46">
        <f>IF($DS240,
IF( AND(DA240&lt;&gt;"", ISERR(_xlfn.NUMBERVALUE(DA240))), "El valor de sanción privada debe ser un número válido. ", "")
)</f>
        <v/>
      </c>
      <c r="IJ240" s="46">
        <f>CONCATENATE(DB240,DC240)&lt;&gt;""</f>
        <v/>
      </c>
      <c r="IK240" s="46">
        <f>IF(AND($DS240,IJ240),
IF(DB240="","Debes escribir la descripción de libranza. ",""),
""
)</f>
        <v/>
      </c>
      <c r="IL240" s="46">
        <f>IF(AND($DS240,IJ240),
IF(DC240="","Debes escribir la cuota libranza. ",
IF(ISERR(_xlfn.NUMBERVALUE(DC240)),"El valor de la cuota libranza debe ser un número válido. ","")
),
""
)</f>
        <v/>
      </c>
      <c r="IM240" s="46">
        <f>IF($DS240,
IF( AND(DD240&lt;&gt;"", ISERR(_xlfn.NUMBERVALUE(DD240))), "El valor de pagos a terceros debe ser un número válido. ", "")
)</f>
        <v/>
      </c>
      <c r="IN240" s="46">
        <f>IF($DS240,
IF( AND(DE240&lt;&gt;"", ISERR(_xlfn.NUMBERVALUE(DE240))), "El valor de anticipos debe ser un número válido. ", "")
)</f>
        <v/>
      </c>
      <c r="IO240" s="46">
        <f>IF($DS240,
IF( AND(DF240&lt;&gt;"", ISERR(_xlfn.NUMBERVALUE(DF240))), "El valor de AFC debe ser un número válido. ", "")
)</f>
        <v/>
      </c>
      <c r="IP240" s="46">
        <f>IF($DS240,
IF( AND(DG240&lt;&gt;"", ISERR(_xlfn.NUMBERVALUE(DG240))), "El valor de rete-fuente debe ser un número válido. ", "")
)</f>
        <v/>
      </c>
      <c r="IQ240" s="46">
        <f>IF($DS240,
IF( AND(DH240&lt;&gt;"", ISERR(_xlfn.NUMBERVALUE(DH240))), "El valor de cooperativa de trabajo debe ser un número válido. ", "")
)</f>
        <v/>
      </c>
      <c r="IR240" s="46">
        <f>IF($DS240,
IF( AND(DI240&lt;&gt;"", ISERR(_xlfn.NUMBERVALUE(DI240))), "El valor de embargo fiscal debe ser un número válido. ", "")
)</f>
        <v/>
      </c>
      <c r="IS240" s="46">
        <f>IF($DS240,
IF( AND(DJ240&lt;&gt;"", ISERR(_xlfn.NUMBERVALUE(DJ240))), "El valor de educación debe ser un número válido. ", "")
)</f>
        <v/>
      </c>
      <c r="IT240" s="46">
        <f>IF($DS240,
IF( AND(DK240&lt;&gt;"", ISERR(_xlfn.NUMBERVALUE(DK240))), "El valor de reintegro debe ser un número válido. ", "")
)</f>
        <v/>
      </c>
      <c r="IU240" s="46">
        <f>IF($DS240,
IF( AND(DL240&lt;&gt;"", ISERR(_xlfn.NUMBERVALUE(DL240))), "El valor de deuda debe ser un número válido. ", "")
)</f>
        <v/>
      </c>
      <c r="IV240" s="46">
        <f>IF($DS240,
IF( AND(DM240&lt;&gt;"", ISERR(_xlfn.NUMBERVALUE(DM240))), "El valor de otras deducciones debe ser un número válido. ", "")
)</f>
        <v/>
      </c>
      <c r="IW240" s="46">
        <f>IF($DS240,
IF(DN240="","Debes escribir el valor de los devengos totales. ",
IF( ISERR(_xlfn.NUMBERVALUE(DN240)), "El valor de los devengos totales debe ser un número válido. ", "")
)
)</f>
        <v/>
      </c>
      <c r="IX240" s="46">
        <f>IF($DS240,
IF(DO240="","Debes escribir el valor de las deducciones totales. ",
IF( ISERR(_xlfn.NUMBERVALUE(DO240)), "El valor de las deducciones totales debe ser un número válido. ", "")
)
)</f>
        <v/>
      </c>
      <c r="IY240" s="46">
        <f>IF($DS240,
IF(DP240="","Debes escribir el valor del salario total. ",
IF( ISERR(_xlfn.NUMBERVALUE(DP240)), "El valor del salario total debe ser un número válido. ", "")
)
)</f>
        <v/>
      </c>
    </row>
    <row r="241">
      <c r="B241" s="48" t="n">
        <v>229</v>
      </c>
      <c r="C241" s="61">
        <f>IF(AND(DS241,DP241&lt;&gt;""),
IF(DQ241="","OK","Error"),
""
)</f>
        <v/>
      </c>
      <c r="D241" s="53" t="n"/>
      <c r="E241" s="52" t="n"/>
      <c r="F241" s="112" t="n"/>
      <c r="G241" s="52" t="n"/>
      <c r="H241" s="53" t="n"/>
      <c r="I241" s="52" t="n"/>
      <c r="J241" s="52" t="n"/>
      <c r="K241" s="53" t="n"/>
      <c r="L241" s="55" t="n"/>
      <c r="M241" s="108" t="n"/>
      <c r="N241" s="56" t="n"/>
      <c r="O241" s="52" t="n"/>
      <c r="P241" s="52" t="n"/>
      <c r="Q241" s="52" t="n"/>
      <c r="R241" s="52" t="n"/>
      <c r="S241" s="52" t="n"/>
      <c r="T241" s="53" t="n"/>
      <c r="U241" s="52" t="n"/>
      <c r="V241" s="52" t="n"/>
      <c r="W241" s="55" t="n"/>
      <c r="X241" s="55" t="n"/>
      <c r="Y241" s="52" t="n"/>
      <c r="Z241" s="55" t="n"/>
      <c r="AA241" s="52" t="n"/>
      <c r="AB241" s="53" t="n"/>
      <c r="AC241" s="53" t="n"/>
      <c r="AD241" s="53" t="n"/>
      <c r="AE241" s="177" t="n"/>
      <c r="AF241" s="113" t="n"/>
      <c r="AG241" s="177" t="n"/>
      <c r="AH241" s="178" t="n"/>
      <c r="AI241" s="178" t="n"/>
      <c r="AJ241" s="178" t="n"/>
      <c r="AK241" s="114" t="n"/>
      <c r="AL241" s="178" t="n"/>
      <c r="AM241" s="114" t="n"/>
      <c r="AN241" s="178" t="n"/>
      <c r="AO241" s="114" t="n"/>
      <c r="AP241" s="178" t="n"/>
      <c r="AQ241" s="114" t="n"/>
      <c r="AR241" s="178" t="n"/>
      <c r="AS241" s="114" t="n"/>
      <c r="AT241" s="178" t="n"/>
      <c r="AU241" s="114" t="n"/>
      <c r="AV241" s="178" t="n"/>
      <c r="AW241" s="114" t="n"/>
      <c r="AX241" s="178" t="n"/>
      <c r="AY241" s="114" t="n"/>
      <c r="AZ241" s="178" t="n"/>
      <c r="BA241" s="114" t="n"/>
      <c r="BB241" s="178" t="n"/>
      <c r="BC241" s="114" t="n"/>
      <c r="BD241" s="178" t="n"/>
      <c r="BE241" s="178" t="n"/>
      <c r="BF241" s="178" t="n"/>
      <c r="BG241" s="59" t="n"/>
      <c r="BH241" s="178" t="n"/>
      <c r="BI241" s="114" t="n"/>
      <c r="BJ241" s="53" t="n"/>
      <c r="BK241" s="178" t="n"/>
      <c r="BL241" s="114" t="n"/>
      <c r="BM241" s="178" t="n"/>
      <c r="BN241" s="114" t="n"/>
      <c r="BO241" s="178" t="n"/>
      <c r="BP241" s="178" t="n"/>
      <c r="BQ241" s="178" t="n"/>
      <c r="BR241" s="178" t="n"/>
      <c r="BS241" s="178" t="n"/>
      <c r="BT241" s="178" t="n"/>
      <c r="BU241" s="178" t="n"/>
      <c r="BV241" s="178" t="n"/>
      <c r="BW241" s="178" t="n"/>
      <c r="BX241" s="178" t="n"/>
      <c r="BY241" s="178" t="n"/>
      <c r="BZ241" s="178" t="n"/>
      <c r="CA241" s="178" t="n"/>
      <c r="CB241" s="178" t="n"/>
      <c r="CC241" s="178" t="n"/>
      <c r="CD241" s="178" t="n"/>
      <c r="CE241" s="178" t="n"/>
      <c r="CF241" s="178" t="n"/>
      <c r="CG241" s="178" t="n"/>
      <c r="CH241" s="178" t="n"/>
      <c r="CI241" s="178" t="n"/>
      <c r="CJ241" s="178" t="n"/>
      <c r="CK241" s="53" t="n"/>
      <c r="CL241" s="178" t="n"/>
      <c r="CM241" s="178" t="n"/>
      <c r="CN241" s="60" t="n"/>
      <c r="CO241" s="177" t="n"/>
      <c r="CP241" s="178" t="n"/>
      <c r="CQ241" s="60" t="n"/>
      <c r="CR241" s="177" t="n"/>
      <c r="CS241" s="178" t="n"/>
      <c r="CT241" s="59" t="n"/>
      <c r="CU241" s="178" t="n"/>
      <c r="CV241" s="59" t="n"/>
      <c r="CW241" s="178" t="n"/>
      <c r="CX241" s="59" t="n"/>
      <c r="CY241" s="178" t="n"/>
      <c r="CZ241" s="178" t="n"/>
      <c r="DA241" s="178" t="n"/>
      <c r="DB241" s="53" t="n"/>
      <c r="DC241" s="178" t="n"/>
      <c r="DD241" s="178" t="n"/>
      <c r="DE241" s="178" t="n"/>
      <c r="DF241" s="178" t="n"/>
      <c r="DG241" s="178" t="n"/>
      <c r="DH241" s="178" t="n"/>
      <c r="DI241" s="178" t="n"/>
      <c r="DJ241" s="178" t="n"/>
      <c r="DK241" s="178" t="n"/>
      <c r="DL241" s="178" t="n"/>
      <c r="DM241" s="178" t="n"/>
      <c r="DN241" s="177" t="n"/>
      <c r="DO241" s="177" t="n"/>
      <c r="DP241" s="177" t="n"/>
      <c r="DQ241" s="76">
        <f>IF(AND(DS241,DP241&lt;&gt;""),
CONCATENATE(DT241,DU241,DV241,DW241,DX241,DY241,DZ241,EA241,EB241,EC241,ED241,EE241,EF241,EG241,EH241,EI241,EJ241,EK241,EL241,EM241,EN241,EO241,EP241,EQ241,ES241,ET241,EU241,EV241,EW241,EX241,EY241,EZ241,FA241,FC241,FD241,FF241,FG241,FI241,FJ241,FL241,FM241,FO241,FP241,FR241,FS241,FU241,FV241,FX241,FY241,GA241,GB241,GD241,GE241,GF241,GH241,GI241,GJ241,GL241,GM241,GN241,GP241,GQ241,GS241,GT241,GU241,GV241,GW241,GX241,GY241,GZ241,HA241,HB241,HC241,HD241,HE241,HF241,HG241,HH241,HI241,HJ241,HK241,HL241,HM241,HN241,HO241,HQ241,HR241,HS241,HT241,HU241,HV241,HW241,HX241,HY241,IA241,IB241,IC241,ID241,IF241,IG241,IH241,II241,IK241,IL241,IM241,IN241,IO241,IP241,IQ241,IR241,IS241,IT241,IU241,IV241,IW241,IX241,IY241,IZ241),
""
)</f>
        <v/>
      </c>
      <c r="DR241" s="53" t="n"/>
      <c r="DS241" s="46">
        <f>CONCATENATE(D241,$E241,$F241,$G241,H241,$I241,$J241,K241,$L241,$M241,N241,$O241,$P241,$Q241,$R241,$S241,T241,$U241,$V241,$W241,$X241,$Y241,$Z241,$AA241,AB241,AC241,AD241,$AE241,$AF241,$AG241,AH241,AI241,AJ241,AK241,AL241,AM241,AN241,AO241,AP241,AQ241,AR241,AS241,AT241,AU241,AV241,AW241,AX241,AY241,AZ241,BA241,BB241,BC241,BD241,BE241,BF241,BG241,BH241,BI241,BJ241,BK241,BL241,BM241,BN241,BO241,BP241,BQ241,BR241,BS241,BT241,BU241,BV241,BW241,BX241,BY241,BZ241,CA241,CB241,CC241,CD241,CE241,CF241,CG241,CH241,CI241,CJ241,CK241,CL241,CM241,$CN241,$CO241,CP241,$CQ241,$CR241,CS241,CT241,CU241,CV241,CW241,CX241,CY241,CZ241,DA241,DB241,DC241,DD241,DE241,DF241,DG241,DH241,DI241,DJ241,DK241,DL241,DM241,$DN241,$DO241,$DP241,DR241)&lt;&gt;""</f>
        <v/>
      </c>
      <c r="DT241" s="46">
        <f>IF(AND($DS241,$E$4&lt;&gt;""),
IF(LEFT($E$4,2) = "1.",
IF(D241&lt;&gt;"","El CUNE sólo se envía en operaciones de novedad o ajuste. ",""),
IF(D241="","Debes escribir un CUNE válido para realizar operaciones de novedad o ajuste. ","")),
""
)</f>
        <v/>
      </c>
      <c r="DU241" s="46">
        <f>IF($DS241,
IF(E241="","Debes seleccionar el tipo de documento del empleado. ",
IF(_xlfn.IFNA(VLOOKUP(E241,TIPO_DE_DOCUMENTO,1,FALSE),-1)=-1,"El tipo de documento no es válido (por favor seleccionarlo de la lista). ","")
)
)</f>
        <v/>
      </c>
      <c r="DV241" s="46">
        <f>IF($DS241,
IF(F241="","Debes escribir el número de documento del empleado. ","")
)</f>
        <v/>
      </c>
      <c r="DW241" s="46">
        <f>IF($DS241,
IF(G241="","Debes escribir el primer nombre del empleado. ","")
)</f>
        <v/>
      </c>
      <c r="DY241" s="46">
        <f>IF($DS241,
IF(I241="","Debes escribir el primer apellido del empleado. ","")
)</f>
        <v/>
      </c>
      <c r="DZ241" s="46">
        <f>IF($DS241,
IF(J241="","Debes escribir el segundo apellido del empleado. ","")
)</f>
        <v/>
      </c>
      <c r="EB241" s="46">
        <f>IF($DS241,
IF(L241="","Debes escribir la fecha de ingreso del empleado. ",
IF(ISERR(DATE(YEAR(L241),MONTH(L241),DAY(L241))), "El valor ingresado en fecha de ingreso no tiene un formato válido. ","")
)
)</f>
        <v/>
      </c>
      <c r="EC241" s="46">
        <f>IF($DS241,
IF(M241="","Debes escribir el tiempo laborado. ",
IF( IFERROR(INT(M241),1.1) &lt;&gt; IFERROR(_xlfn.NUMBERVALUE(M241),1), "El valor de los días trabajados debe ser un número entero. ", "")
)
)</f>
        <v/>
      </c>
      <c r="ED241" s="46">
        <f>IF($DS241,
IF( AND(N241&lt;&gt;"", ISERR(DATE(YEAR(N241),MONTH(N241),DAY(N241))) ), "El valor ingresado en fecha de ingreso no tiene un formato válido. ",
IF( AND(N241&lt;&gt;"", $E$6&lt;&gt;"", DATE(YEAR(N241), MONTH(N241), 1) &lt;&gt; IFERROR(DATE(MID($E$6, 1, 4), MID($E$6, 6, 2),1), "1/1/1900") ), "La fecha de retiro debe estar dentro del período liquidado. ", "")
)
)</f>
        <v/>
      </c>
      <c r="EE241" s="46">
        <f>IF($DS241,
IF(O241="","Debes seleccionar el tipo de trabajador. ",
IF(_xlfn.IFNA(VLOOKUP(O241,TIPO_DE_TRABAJADOR,1,FALSE),-1)=-1,"El tipo de trabajador no es válido (por favor seleccionarlo de la lista). ","")
)
)</f>
        <v/>
      </c>
      <c r="EF241" s="46">
        <f>IF($DS241,
IF(P241="","Debes seleccionar si es un trabajador dependiente pensionado por vejez. ",
IF(_xlfn.IFNA(VLOOKUP(P241,SUBTIPO_DE_TRABAJADOR,1,FALSE),-1)=-1,"El tipo de trabajador dependiente pensionado por vejez no es válido (por favor seleccionarlo de la lista). ","")
)
)</f>
        <v/>
      </c>
      <c r="EG241" s="46">
        <f>IF($DS241,
IF(Q241="","Debes seleccionar el tipo de contrato del trabajador. ",
IF(_xlfn.IFNA(VLOOKUP(Q241,TIPO_DE_CONTRATO,1,FALSE),-1)=-1,"El tipo de contrato del trabajador no es válido (por favor seleccionarlo de la lista). ","")
)
)</f>
        <v/>
      </c>
      <c r="EH241" s="46">
        <f>IF($DS241,
IF(R241="","Debes seleccionar si es un salario integral. ",
IF(_xlfn.IFNA(VLOOKUP(R241,SI_NO,1,FALSE),-1)=-1,"Valor no válido para salario integral (por favor seleccionarlo de la lista). ","")
)
)</f>
        <v/>
      </c>
      <c r="EI241" s="46">
        <f>IF($DS241,
IF(S241="","Debes seleccionar si el trabajador realiza actividades de riesgo. ",
IF(_xlfn.IFNA(VLOOKUP(S241,SI_NO,1,FALSE),-1)=-1,"Valor no válido para actividad de alto riesgo (por favor seleccionarlo de la lista). ","")
)
)</f>
        <v/>
      </c>
      <c r="EK241" s="46">
        <f>IF($DS241,
IF(U241="","Debes escribir el código del municipio de residencia del trabajador. ",
IF(_xlfn.IFNA(VLOOKUP(U241,MUNICIPIO,1,FALSE),-1)=-1,"El municipio de residencia del trabajador es inválido (por favor seleccionarlo de la lista). ","")
)
)</f>
        <v/>
      </c>
      <c r="EL241" s="46">
        <f>IF($DS241,
IF(V241="","Debes escribir el la dirección de residendia del trabajador. ","")
)</f>
        <v/>
      </c>
      <c r="EM241" s="46">
        <f>IF($DS241,
IF(W241="","Debes escribir la fecha de inicio de la liquidación. ",
IF(ISERR(DATE(YEAR(W241),MONTH(W241),DAY(W241))),"El valor ingresado en fecha de inicio de liquidación no tiene un formato válido. ",
IF( AND($E$6&lt;&gt;"", DATE(YEAR(W241), MONTH(W241), 1) &lt;&gt; IFERROR(DATE(MID($E$6, 1, 4), MID($E$6, 6, 2),1), "1/1/1900") ), "La fecha de inicio de la liquidación debe estar dentro del período liquidado. ", "")
)
)
)</f>
        <v/>
      </c>
      <c r="EN241" s="46">
        <f>IF($DS241,
IF(X241="","Debes escribir la fecha de fin de la liquidación. ",
IF(ISERR(DATE(YEAR(X241),MONTH(X241),DAY(X241))),"El valor ingresado en fecha de fin de liquidación no tiene un formato válido. ",
IF( AND($E$6&lt;&gt;"", DATE(YEAR(X241), MONTH(X241), 1) &lt;&gt; IFERROR(DATE(MID($E$6, 1, 4), MID($E$6, 6, 2),1), "1/1/1900") ), "La fecha de fin de la liquidación debe estar dentro del período liquidado. ", "")
)
)
)</f>
        <v/>
      </c>
      <c r="EO241" s="46">
        <f>IF($DS241,
IF(Y241="","Debes escribir la frecuencia de pago del trabajador. ",
IF(_xlfn.IFNA(VLOOKUP(Y241,PERÍODO_DE_NÓMINA,1,FALSE),-1)=-1,"La frecuencia de pago es inválida (por favor seleccionarlo de la lista). ","")
)
)</f>
        <v/>
      </c>
      <c r="EP241" s="46">
        <f>IF($DS241,
IF(Z241="","Debes escribir la fecha de pago. ",
IF(ISERR(DATE(YEAR(Z241),MONTH(Z241),DAY(Z241))), "El valor ingresado en fecha de pago no tiene un formato válido. ","")
)
)</f>
        <v/>
      </c>
      <c r="EQ241" s="46">
        <f>IF($DS241,
IF(AA241="","Debes escribir el medio de pago. ",
IF(_xlfn.IFNA(VLOOKUP(AA241,MEDIOS_DE_PAGO,1,FALSE),-1)=-1,"El medio de pago es inválido (por favor seleccionarlo de la lista). ","")
)
)</f>
        <v/>
      </c>
      <c r="ER241" s="46">
        <f>OR(AA241='Tablas '!$T$4,AA241='Tablas '!$T$7,AA241='Tablas '!$T$8,AA241='Tablas '!$T$11)</f>
        <v/>
      </c>
      <c r="ES241" s="46">
        <f>IF(AND($DS241,ER241),
IF(AB241="","Debes escribir la entidad bancaria. ",""),
""
)</f>
        <v/>
      </c>
      <c r="ET241" s="46">
        <f>IF(AND($DS241,ER241),
IF(AC241="","Debes escribir el tipo de cuenta bancaria. ",
IF(_xlfn.IFNA(VLOOKUP(AC241,TIPO_DE_CUENTA,1,FALSE),-1)=-1,"El tipo de cuenta bancaria es inválida (por favor seleccionarlo de la lista). ","")
),
""
)</f>
        <v/>
      </c>
      <c r="EU241" s="46">
        <f>IF(AND($DS241,ER241),
IF(AD241="","Debes escribir el número de cuenta bancaria. ",""),
""
)</f>
        <v/>
      </c>
      <c r="EV241" s="46">
        <f>IF($DS241,
IF(AE241="","Debes escribir el valor del sueldo básico. ",
IF( ISERR(_xlfn.NUMBERVALUE(AE241)), "El valor del sueldo básico debe ser un número válido. ", "")
)
)</f>
        <v/>
      </c>
      <c r="EW241" s="46">
        <f>IF($DS241,
IF(AF241="","Debes escribir el número de días trabajados. ",
IF( IFERROR(INT(AF241),1.1) &lt;&gt; IFERROR(_xlfn.NUMBERVALUE(AF241),1), "La cantidad de días trabajados debe ser un número entero. ", "")
)
)</f>
        <v/>
      </c>
      <c r="EX241" s="46">
        <f>IF($DS241,
IF(AG241="","Debes escribir el valor del sueldo trabajado. ",
IF( ISERR(_xlfn.NUMBERVALUE(AG241)), "El valor del sueldo trabajado debe ser un número válido. ", "")
)
)</f>
        <v/>
      </c>
      <c r="EY241" s="46">
        <f>IF($DS241,
IF( AND(AH241&lt;&gt;"", ISERR(_xlfn.NUMBERVALUE(AH241))), "El valor del auxilio de transporte debe ser un número válido. ", "")
)</f>
        <v/>
      </c>
      <c r="EZ241" s="46">
        <f>IF($DS241,
IF( AND(AI241&lt;&gt;"", ISERR(_xlfn.NUMBERVALUE(AI241))), "El valor de viáticos salariales debe ser un número válido. ", "")
)</f>
        <v/>
      </c>
      <c r="FA241" s="46">
        <f>IF($DS241,
IF( AND(AJ241&lt;&gt;"", ISERR(_xlfn.NUMBERVALUE(AJ241))), "El valor de viáticos NO salariales debe ser un número válido. ", "")
)</f>
        <v/>
      </c>
      <c r="FB241" s="46">
        <f>CONCATENATE(AK241,AL241)&lt;&gt;""</f>
        <v/>
      </c>
      <c r="FC241" s="46">
        <f>IF(AND($DS241,FB241),
IF(AK241="","Debes escribir el número de horas extras diurnas. ",
IF( IFERROR(INT(AK241),1.1) &lt;&gt; IFERROR(_xlfn.NUMBERVALUE(AK241),1), "La cantidad de horas extras diurnas debe ser un número entero. ", "")
),
""
)</f>
        <v/>
      </c>
      <c r="FD241" s="46">
        <f>IF(AND($DS241,FB241),
IF(AL241="","Debes escribir el valor de las horas extras diurnas. ",
IF( ISERR(_xlfn.NUMBERVALUE(AL241)), "El valor de las horas extras duirnas debe ser un número válido. ", "")
),
""
)</f>
        <v/>
      </c>
      <c r="FE241" s="46">
        <f>CONCATENATE(AM241,AN241)&lt;&gt;""</f>
        <v/>
      </c>
      <c r="FF241" s="46">
        <f>IF(AND($DS241,FE241),
IF(AM241="","Debes escribir el número de horas extras nocturnas. ",
IF( IFERROR(INT(AM241),1.1) &lt;&gt; IFERROR(_xlfn.NUMBERVALUE(AM241),1), "La cantidad de horas extras nocturnas debe ser un número entero. ", "")
),
""
)</f>
        <v/>
      </c>
      <c r="FG241" s="46">
        <f>IF(AND($DS241,FE241),
IF(AN241="","Debes escribir el valor de las horas extras nocturnas. ",
IF( ISERR(_xlfn.NUMBERVALUE(AN241)), "El valor de las horas extras nocturnas debe ser un número válido. ", "")
),
""
)</f>
        <v/>
      </c>
      <c r="FH241" s="46">
        <f>CONCATENATE(AO241,AP241)&lt;&gt;""</f>
        <v/>
      </c>
      <c r="FI241" s="46">
        <f>IF(AND($DS241,FH241),
IF(AO241="","Debes escribir el número de horas extras diurnas dominicales y festivas. ",
IF( IFERROR(INT(AO241),1.1) &lt;&gt; IFERROR(_xlfn.NUMBERVALUE(AO241),1), "La cantidad de horas extras diurnas dominicales y festivas debe ser un número entero. ", "")
),
""
)</f>
        <v/>
      </c>
      <c r="FJ241" s="46">
        <f>IF(AND($DS241,FH241),
IF(AP241="","Debes escribir el valor de las horas extras diurnas dominicales y festivas. ",
IF( ISERR(_xlfn.NUMBERVALUE(AP241)), "El valor de las horas extras diurnas dominicales y festivas debe ser un número válido. ", "")
),
""
)</f>
        <v/>
      </c>
      <c r="FK241" s="46">
        <f>CONCATENATE(AQ241,AR241)&lt;&gt;""</f>
        <v/>
      </c>
      <c r="FL241" s="46">
        <f>IF(AND($DS241,FK241),
IF(AQ241="","Debes escribir el número de horas extras nocturnas dominicales y festivas. ",
IF( IFERROR(INT(AQ241),1.1) &lt;&gt; IFERROR(_xlfn.NUMBERVALUE(AQ241),1), "La cantidad de horas extras nocturnas dominicales y festivas debe ser un número entero. ", "")
),
""
)</f>
        <v/>
      </c>
      <c r="FM241" s="46">
        <f>IF(AND($DS241,FK241),
IF(AR241="","Debes escribir el valor de las horas extras nocturnas dominicales y festivas. ",
IF( ISERR(_xlfn.NUMBERVALUE(AR241)), "El valor de las horas extras nocturnas dominicales y festivas debe ser un número válido. ", "")
),
""
)</f>
        <v/>
      </c>
      <c r="FN241" s="46">
        <f>CONCATENATE(AS241,AT241)&lt;&gt;""</f>
        <v/>
      </c>
      <c r="FO241" s="46">
        <f>IF(AND($DS241,FN241),
IF(AS241="","Debes escribir el número de horas recargo nocturno. ",
IF( IFERROR(INT(AS241),1.1) &lt;&gt; IFERROR(_xlfn.NUMBERVALUE(AS241),1), "La cantidad de horas recargo nocturno debe ser un número entero. ", "")
),
""
)</f>
        <v/>
      </c>
      <c r="FP241" s="46">
        <f>IF(AND($DS241,FN241),
IF(AT241="","Debes escribir el valor de las horas recargo nocturno. ",
IF( ISERR(_xlfn.NUMBERVALUE(AT241)), "El valor de las horas recargo nocturno debe ser un número válido. ", "")
),
""
)</f>
        <v/>
      </c>
      <c r="FQ241" s="46">
        <f>CONCATENATE(AU241,AV241)&lt;&gt;""</f>
        <v/>
      </c>
      <c r="FR241" s="46">
        <f>IF(AND($DS241,FQ241),
IF(AU241="","Debes escribir el número de horas recargo diurno dominical y festivo. ",
IF( IFERROR(INT(AU241),1.1) &lt;&gt; IFERROR(_xlfn.NUMBERVALUE(AU241),1), "La cantidad de horas recargo diurno dominical y festivo debe ser un número entero. ", "")
),
""
)</f>
        <v/>
      </c>
      <c r="FS241" s="46">
        <f>IF(AND($DS241,FQ241),
IF(AV241="","Debes escribir el valor de las horas recargo diurno dominical y festivo. ",
IF( ISERR(_xlfn.NUMBERVALUE(AV241)), "El valor de las horas recargo diurno dominical y festivo debe ser un número válido. ", "")
),
""
)</f>
        <v/>
      </c>
      <c r="FT241" s="46">
        <f>CONCATENATE(AW241,AX241)&lt;&gt;""</f>
        <v/>
      </c>
      <c r="FU241" s="46">
        <f>IF(AND($DS241,FT241),
IF(AW241="","Debes escribir el número de horas recargo nocturno dominical y festivo. ",
IF( IFERROR(INT(AW241),1.1) &lt;&gt; IFERROR(_xlfn.NUMBERVALUE(AW241),1), "La cantidad de horas recargo nocturno dominical y festivo debe ser un número entero. ", "")
),
""
)</f>
        <v/>
      </c>
      <c r="FV241" s="46">
        <f>IF(AND($DS241,FT241),
IF(AX241="","Debes escribir el valor de las horas recargo nocturno dominical y festivo. ",
IF( ISERR(_xlfn.NUMBERVALUE(AX241)), "El valor de las horas recargo nocturno dominical y festivo debe ser un número válido. ", "")
),
""
)</f>
        <v/>
      </c>
      <c r="FW241" s="46">
        <f>CONCATENATE(AY241,AZ241)&lt;&gt;""</f>
        <v/>
      </c>
      <c r="FX241" s="46">
        <f>IF(AND($DS241,FW241),
IF(AY241="","Debes escribir el número de días de vacaciones comunes. ",
IF( IFERROR(INT(AY241),1.1) &lt;&gt; IFERROR(_xlfn.NUMBERVALUE(AY241),1), "La cantidad de días de vacaciones comunes debe ser un número entero. ", "")
),
""
)</f>
        <v/>
      </c>
      <c r="FY241" s="46">
        <f>IF(AND($DS241,FW241),
IF(AZ241="","Debes escribir el valor de las vacaciones comunes. ",
IF( ISERR(_xlfn.NUMBERVALUE(AZ241)), "El valor de las vacaciones comunes debe ser un número válido. ", "")
),
""
)</f>
        <v/>
      </c>
      <c r="FZ241" s="46">
        <f>CONCATENATE(BA241,BB241)&lt;&gt;""</f>
        <v/>
      </c>
      <c r="GA241" s="46">
        <f>IF(AND($DS241,FZ241),
IF(BA241="","Debes escribir el número de días de vacaciones compensadas. ",
IF( IFERROR(INT(BA241),1.1) &lt;&gt; IFERROR(_xlfn.NUMBERVALUE(BA241),1), "La cantidad de días de vacaciones compensadas debe ser un número entero. ", "")
),
""
)</f>
        <v/>
      </c>
      <c r="GB241" s="46">
        <f>IF(AND($DS241,FZ241),
IF(BB241="","Debes escribir el valor de las vacaciones compensadas. ",
IF( ISERR(_xlfn.NUMBERVALUE(BB241)), "El valor de las vacaciones compensadas debe ser un número válido. ", "")
),
""
)</f>
        <v/>
      </c>
      <c r="GC241" s="46">
        <f>CONCATENATE(BC241,BD241)&lt;&gt;""</f>
        <v/>
      </c>
      <c r="GD241" s="46">
        <f>IF(AND($DS241,GC241),
IF(BC241="","Debes escribir el número de días de prima salarial. ",
IF( IFERROR(INT(BC241),1.1) &lt;&gt; IFERROR(_xlfn.NUMBERVALUE(BC241),1), "La cantidad de días de prima salarial debe ser un número entero. ", "")
),
""
)</f>
        <v/>
      </c>
      <c r="GE241" s="46">
        <f>IF(AND($DS241,GC241),
IF(BD241="","Debes escribir el valor de los días de prima salarial. ",
IF( ISERR(_xlfn.NUMBERVALUE(BD241)), "El valor de los días de prima salarial debe ser un número válido. ", "")
),
""
)</f>
        <v/>
      </c>
      <c r="GF241" s="46">
        <f>IF($DS241,
IF( AND(BE241&lt;&gt;"", ISERR(_xlfn.NUMBERVALUE(BE241))), "El valor de la prima NO saliarial debe ser un número válido. ", "")
)</f>
        <v/>
      </c>
      <c r="GG241" s="46">
        <f>CONCATENATE(BF241,BG241,BH241)&lt;&gt;""</f>
        <v/>
      </c>
      <c r="GH241" s="46">
        <f>IF(AND($DS241,GG241),
IF(BF241="","Debes escribir el valor de las cesantías. ",
IF( ISERR(_xlfn.NUMBERVALUE(BF241)), "El valor de las cesantías debe ser un número válido. ", "")
),
""
)</f>
        <v/>
      </c>
      <c r="GI241" s="46">
        <f>IF(AND($DS241,GG241),
IF(BG241="","Debes escribir el % de cesantías. ",
IF( ISERR(_xlfn.NUMBERVALUE(BG241)), "El % de cesantías debe ser un número válido. ", "")
),
""
)</f>
        <v/>
      </c>
      <c r="GJ241" s="46">
        <f>IF(AND($DS241,GG241),
IF(BH241="","Debes escribir el valor de intereses de cesantías. ",
IF( ISERR(_xlfn.NUMBERVALUE(BH241)), "El valor de intereses de cesantías debe ser un número válido. ", "")
),
""
)</f>
        <v/>
      </c>
      <c r="GK241" s="46">
        <f>CONCATENATE(BI241,BJ241,BK241)&lt;&gt;""</f>
        <v/>
      </c>
      <c r="GL241" s="46">
        <f>IF(AND($DS241,GK241),
IF(BI241="","Debes escribir el número de días de incapacidad. ",
IF( IFERROR(INT(BI241),1.1) &lt;&gt; IFERROR(_xlfn.NUMBERVALUE(BI241),1), "La cantidad de días de incapacidad debe ser un número entero. ", "")
),
""
)</f>
        <v/>
      </c>
      <c r="GM241" s="46">
        <f>IF(AND($DS241,GK241),
IF(BJ241="","Debes escribir el tipo de incapacidad. ",
IF(_xlfn.IFNA(VLOOKUP(BJ241,TIPO_DE_INCAPACIDAD,1,FALSE),-1)=-1,"El tipo de incapacidad es inválida (por favor seleccionarlo de la lista). ","")
),
""
)</f>
        <v/>
      </c>
      <c r="GN241" s="46">
        <f>IF(AND($DS241,GK241),
IF(BK241="","Debes escribir el valor de la incapacidad. ",
IF( ISERR(_xlfn.NUMBERVALUE(BK241)), "El valor de la incapacidad debe ser un número válido. ", "")
),
""
)</f>
        <v/>
      </c>
      <c r="GO241" s="46">
        <f>CONCATENATE(BL241,BM241)&lt;&gt;""</f>
        <v/>
      </c>
      <c r="GP241" s="46">
        <f>IF(AND($DS241,GO241),
IF(BL241="","Debes escribir el número de días de licencia de maternidad o paternidad. ",
IF( IFERROR(INT(BL241),1.1) &lt;&gt; IFERROR(_xlfn.NUMBERVALUE(BL241),1), "La cantidad de días de licencia de maternidad o paternidad debe ser un número entero. ", "")
),
""
)</f>
        <v/>
      </c>
      <c r="GQ241" s="46">
        <f>IF(AND($DS241,GO241),
IF(BM241="","Debes escribir el valor de la licencia de maternidad o paternidad. ",
IF( ISERR(_xlfn.NUMBERVALUE(BM241)), "El valor de la licencia de maternidad o paternidad debe ser un número válido. ", "")
),
""
)</f>
        <v/>
      </c>
      <c r="GR241" s="46">
        <f>CONCATENATE(BN241,BO241)&lt;&gt;""</f>
        <v/>
      </c>
      <c r="GS241" s="46">
        <f>IF(AND($DS241,GR241),
IF(BN241="","Debes escribir el número de días de licencia remunerada. ",
IF( IFERROR(INT(BN241),1.1) &lt;&gt; IFERROR(_xlfn.NUMBERVALUE(BN241),1), "La cantidad de días de licencia remunerada debe ser un número entero. ", "")
),
""
)</f>
        <v/>
      </c>
      <c r="GT241" s="46">
        <f>IF(AND($DS241,GR241),
IF(BO241="","Debes escribir el valor de la licencia remunerada. ",
IF( ISERR(_xlfn.NUMBERVALUE(BO241)), "El valor de la licencia remunerada debe ser un número válido. ", "")
),
""
)</f>
        <v/>
      </c>
      <c r="GU241" s="46">
        <f>IF($DS241,
IF( AND(BP241&lt;&gt;"", ISERR(_xlfn.NUMBERVALUE(BP241))), "El valor de la licencia NO remunerada debe ser un número válido. ", "")
)</f>
        <v/>
      </c>
      <c r="GV241" s="46">
        <f>IF($DS241,
IF( AND(BQ241&lt;&gt;"", ISERR(_xlfn.NUMBERVALUE(BQ241))), "El valor de auxilios salariales debe ser un número válido. ", "")
)</f>
        <v/>
      </c>
      <c r="GW241" s="46">
        <f>IF($DS241,
IF( AND(BR241&lt;&gt;"", ISERR(_xlfn.NUMBERVALUE(BR241))), "El valor de auxilios NO salariales debe ser un número válido. ", "")
)</f>
        <v/>
      </c>
      <c r="GX241" s="46">
        <f>IF($DS241,
IF( AND(BS241&lt;&gt;"", ISERR(_xlfn.NUMBERVALUE(BS241))), "El valor de bonos salariales debe ser un número válido. ", "")
)</f>
        <v/>
      </c>
      <c r="GY241" s="46">
        <f>IF($DS241,
IF( AND(BT241&lt;&gt;"", ISERR(_xlfn.NUMBERVALUE(BT241))), "El valor de bonos NO salariales debe ser un número válido. ", "")
)</f>
        <v/>
      </c>
      <c r="GZ241" s="46">
        <f>IF($DS241,
IF( AND(BU241&lt;&gt;"", ISERR(_xlfn.NUMBERVALUE(BU241))), "El valor de bonos salariales de alimentación debe ser un número válido. ", "")
)</f>
        <v/>
      </c>
      <c r="HA241" s="46">
        <f>IF($DS241,
IF( AND(BV241&lt;&gt;"", ISERR(_xlfn.NUMBERVALUE(BV241))), "El valor de bonos NO salariales de alimentación debe ser un número válido. ", "")
)</f>
        <v/>
      </c>
      <c r="HB241" s="46">
        <f>IF($DS241,
IF( AND(BW241&lt;&gt;"", ISERR(_xlfn.NUMBERVALUE(BW241))), "El valor de bonificaciones salariales debe ser un número válido. ", "")
)</f>
        <v/>
      </c>
      <c r="HC241" s="46">
        <f>IF($DS241,
IF( AND(BX241&lt;&gt;"", ISERR(_xlfn.NUMBERVALUE(BX241))), "El valor de bonificaciones NO salariales debe ser un número válido. ", "")
)</f>
        <v/>
      </c>
      <c r="HD241" s="46">
        <f>IF($DS241,
IF( AND(BY241&lt;&gt;"", ISERR(_xlfn.NUMBERVALUE(BY241))), "El valor de compensaciones ordinarias debe ser un número válido. ", "")
)</f>
        <v/>
      </c>
      <c r="HE241" s="46">
        <f>IF($DS241,
IF( AND(BZ241&lt;&gt;"", ISERR(_xlfn.NUMBERVALUE(BZ241))), "El valor de compensaciones extraordinarias debe ser un número válido. ", "")
)</f>
        <v/>
      </c>
      <c r="HF241" s="46">
        <f>IF($DS241,
IF( AND(CA241&lt;&gt;"", ISERR(_xlfn.NUMBERVALUE(CA241))), "El valor de comisiones debe ser un número válido. ", "")
)</f>
        <v/>
      </c>
      <c r="HG241" s="46">
        <f>IF($DS241,
IF( AND(CB241&lt;&gt;"", ISERR(_xlfn.NUMBERVALUE(CB241))), "El valor de ausencia por huega debe ser un número válido. ", "")
)</f>
        <v/>
      </c>
      <c r="HH241" s="46">
        <f>IF($DS241,
IF( AND(CC241&lt;&gt;"", ISERR(_xlfn.NUMBERVALUE(CC241))), "El valor de anticipos debe ser un número válido. ", "")
)</f>
        <v/>
      </c>
      <c r="HI241" s="46">
        <f>IF($DS241,
IF( AND(CD241&lt;&gt;"", ISERR(_xlfn.NUMBERVALUE(CD241))), "El valor de pagos a terceros debe ser un número válido. ", "")
)</f>
        <v/>
      </c>
      <c r="HJ241" s="46">
        <f>IF($DS241,
IF( AND(CE241&lt;&gt;"", ISERR(_xlfn.NUMBERVALUE(CE241))), "El valor de dotación debe ser un número válido. ", "")
)</f>
        <v/>
      </c>
      <c r="HK241" s="46">
        <f>IF($DS241,
IF( AND(CF241&lt;&gt;"", ISERR(_xlfn.NUMBERVALUE(CF241))), "El valor de apoyo sostenibilidad debe ser un número válido. ", "")
)</f>
        <v/>
      </c>
      <c r="HL241" s="46">
        <f>IF($DS241,
IF( AND(CG241&lt;&gt;"", ISERR(_xlfn.NUMBERVALUE(CG241))), "El valor de teletrabajo debe ser un número válido. ", "")
)</f>
        <v/>
      </c>
      <c r="HM241" s="46">
        <f>IF($DS241,
IF( AND(CH241&lt;&gt;"", ISERR(_xlfn.NUMBERVALUE(CH241))), "El valor de bonificación de retiro debe ser un número válido. ", "")
)</f>
        <v/>
      </c>
      <c r="HN241" s="46">
        <f>IF($DS241,
IF( AND(CI241&lt;&gt;"", ISERR(_xlfn.NUMBERVALUE(CI241))), "El valor de indemnización de retiro debe ser un número válido. ", "")
)</f>
        <v/>
      </c>
      <c r="HO241" s="46">
        <f>IF($DS241,
IF( AND(CJ241&lt;&gt;"", ISERR(_xlfn.NUMBERVALUE(CJ241))), "El valor de reintegros debe ser un número válido. ", "")
)</f>
        <v/>
      </c>
      <c r="HP241" s="46">
        <f>CONCATENATE(CK241,CL241,CM241)&lt;&gt;""</f>
        <v/>
      </c>
      <c r="HQ241" s="46">
        <f>IF(AND($DS241,HP241),
IF(CK241="","Debes escribir la descripción de otro concepto no categorizado. ",""),
""
)</f>
        <v/>
      </c>
      <c r="HR241" s="46">
        <f>IF(AND($DS241,HP241),
IF(CONCATENATE(CL241,CM241)="","Debes escribir al menos un valor de concepto no categorizado (salarial o no salarial). ",
IF(ISERR(_xlfn.NUMBERVALUE(CL241)),"El valor salarial concepto no categorizado debe ser un número válido. ","")
),
""
)</f>
        <v/>
      </c>
      <c r="HS241" s="46">
        <f>IF(AND($DS241,HP241),
IF(CONCATENATE(CL241,CM241)="","Debes escribir al menos un valor de concepto no categorizado (salarial o no salarial). ",
IF(ISERR(_xlfn.NUMBERVALUE(CM241)),"El valor NO salarial concepto no categorizado debe ser un número válido. ","")
),
""
)</f>
        <v/>
      </c>
      <c r="HT241" s="46">
        <f>IF($DS241,
IF(CN241="","Debes escribir el porcentaje del aporte a salud. ",
IF( ISERR(_xlfn.NUMBERVALUE(CN241)), "El valor del porcentaje del aporte a salud debe ser un número válido. ", "")
)
)</f>
        <v/>
      </c>
      <c r="HU241" s="46">
        <f>IF($DS241,
IF(CO241="","Debes escribir el valor del aporte a salud. ",
IF( ISERR(_xlfn.NUMBERVALUE(CO241)), "El valor del aporte a salud debe ser un número válido. ", "")
)
)</f>
        <v/>
      </c>
      <c r="HV241" s="46">
        <f>IF($DS241,
IF( AND(CP241&lt;&gt;"", ISERR(_xlfn.NUMBERVALUE(CP241))), "El valor plan complementario debe ser un número válido. ", "")
)</f>
        <v/>
      </c>
      <c r="HW241" s="46">
        <f>IF($DS241,
IF(CQ241="","Debes escribir el porcentaje del aporte a pensión. ",
IF( ISERR(_xlfn.NUMBERVALUE(CQ241)), "El valor del porcentaje del aporte a pensión debe ser un número válido. ", "")
)
)</f>
        <v/>
      </c>
      <c r="HX241" s="46">
        <f>IF($DS241,
IF(CR241="","Debes escribir el valor del aporte a pensión. ",
IF( ISERR(_xlfn.NUMBERVALUE(CR241)), "El valor del aporte a salud debe ser un número válido. ", "")
)
)</f>
        <v/>
      </c>
      <c r="HY241" s="46">
        <f>IF($DS241,
IF( AND(CS241&lt;&gt;"", ISERR(_xlfn.NUMBERVALUE(CS241))), "El valor pensión voluntaria debe ser un número válido. ", "")
)</f>
        <v/>
      </c>
      <c r="HZ241" s="46">
        <f>CONCATENATE(CT241,CU241,CV241,CW241)&lt;&gt;""</f>
        <v/>
      </c>
      <c r="IA241" s="46">
        <f>IF(AND($DS241,HZ241),
IF(CT241="","Debes escribir el % del fondo de seguridad pensional. ",
IF( ISERR(_xlfn.NUMBERVALUE(CT241)), "El % del fondo de seguridad debe ser un número válido. ", "")
),
""
)</f>
        <v/>
      </c>
      <c r="IB241" s="46">
        <f>IF(AND($DS241,HZ241),
IF(CU241="","Debes escribir el valor del aporte al fondo de solidaridad pensional. ",
IF( ISERR(_xlfn.NUMBERVALUE(CU241)), "El valor del aporte al fondo de solidaridad pensional debe ser un número válido. ", "")
),
""
)</f>
        <v/>
      </c>
      <c r="IC241" s="46">
        <f>IF(AND($DS241,HZ241),
IF(CV241="","Debes escribir el % del fondo de subsistencia. ",
IF( ISERR(_xlfn.NUMBERVALUE(CV241)), "El % del fondo de subsistencia debe ser un número válido. ", "")
),
""
)</f>
        <v/>
      </c>
      <c r="ID241" s="46">
        <f>IF(AND($DS241,HZ241),
IF(CW241="","Debes escribir el valor del fondo de subsistencia. ",
IF( ISERR(_xlfn.NUMBERVALUE(CW241)), "El valor del fondo de subsistencia debe ser un número válido. ", "")
),
""
)</f>
        <v/>
      </c>
      <c r="IE241" s="46">
        <f>CONCATENATE(CX241,CY241)&lt;&gt;""</f>
        <v/>
      </c>
      <c r="IF241" s="46">
        <f>IF(AND($DS241,IE241),
IF(CX241="","Debes escribir el % de sindicato. ",
IF( ISERR(_xlfn.NUMBERVALUE(CX241)), "El % de sindicato debe ser un número válido. ", "")
),
""
)</f>
        <v/>
      </c>
      <c r="IG241" s="46">
        <f>IF(AND($DS241,IE241),
IF(CY241="","Debes escribir el valor del sindicato. ",
IF( ISERR(_xlfn.NUMBERVALUE(CY241)), "El valor del sindicato debe ser un número válido. ", "")
),
""
)</f>
        <v/>
      </c>
      <c r="IH241" s="46">
        <f>IF($DS241,
IF( AND(CZ241&lt;&gt;"", ISERR(_xlfn.NUMBERVALUE(CZ241))), "El valor de sanción pública debe ser un número válido. ", "")
)</f>
        <v/>
      </c>
      <c r="II241" s="46">
        <f>IF($DS241,
IF( AND(DA241&lt;&gt;"", ISERR(_xlfn.NUMBERVALUE(DA241))), "El valor de sanción privada debe ser un número válido. ", "")
)</f>
        <v/>
      </c>
      <c r="IJ241" s="46">
        <f>CONCATENATE(DB241,DC241)&lt;&gt;""</f>
        <v/>
      </c>
      <c r="IK241" s="46">
        <f>IF(AND($DS241,IJ241),
IF(DB241="","Debes escribir la descripción de libranza. ",""),
""
)</f>
        <v/>
      </c>
      <c r="IL241" s="46">
        <f>IF(AND($DS241,IJ241),
IF(DC241="","Debes escribir la cuota libranza. ",
IF(ISERR(_xlfn.NUMBERVALUE(DC241)),"El valor de la cuota libranza debe ser un número válido. ","")
),
""
)</f>
        <v/>
      </c>
      <c r="IM241" s="46">
        <f>IF($DS241,
IF( AND(DD241&lt;&gt;"", ISERR(_xlfn.NUMBERVALUE(DD241))), "El valor de pagos a terceros debe ser un número válido. ", "")
)</f>
        <v/>
      </c>
      <c r="IN241" s="46">
        <f>IF($DS241,
IF( AND(DE241&lt;&gt;"", ISERR(_xlfn.NUMBERVALUE(DE241))), "El valor de anticipos debe ser un número válido. ", "")
)</f>
        <v/>
      </c>
      <c r="IO241" s="46">
        <f>IF($DS241,
IF( AND(DF241&lt;&gt;"", ISERR(_xlfn.NUMBERVALUE(DF241))), "El valor de AFC debe ser un número válido. ", "")
)</f>
        <v/>
      </c>
      <c r="IP241" s="46">
        <f>IF($DS241,
IF( AND(DG241&lt;&gt;"", ISERR(_xlfn.NUMBERVALUE(DG241))), "El valor de rete-fuente debe ser un número válido. ", "")
)</f>
        <v/>
      </c>
      <c r="IQ241" s="46">
        <f>IF($DS241,
IF( AND(DH241&lt;&gt;"", ISERR(_xlfn.NUMBERVALUE(DH241))), "El valor de cooperativa de trabajo debe ser un número válido. ", "")
)</f>
        <v/>
      </c>
      <c r="IR241" s="46">
        <f>IF($DS241,
IF( AND(DI241&lt;&gt;"", ISERR(_xlfn.NUMBERVALUE(DI241))), "El valor de embargo fiscal debe ser un número válido. ", "")
)</f>
        <v/>
      </c>
      <c r="IS241" s="46">
        <f>IF($DS241,
IF( AND(DJ241&lt;&gt;"", ISERR(_xlfn.NUMBERVALUE(DJ241))), "El valor de educación debe ser un número válido. ", "")
)</f>
        <v/>
      </c>
      <c r="IT241" s="46">
        <f>IF($DS241,
IF( AND(DK241&lt;&gt;"", ISERR(_xlfn.NUMBERVALUE(DK241))), "El valor de reintegro debe ser un número válido. ", "")
)</f>
        <v/>
      </c>
      <c r="IU241" s="46">
        <f>IF($DS241,
IF( AND(DL241&lt;&gt;"", ISERR(_xlfn.NUMBERVALUE(DL241))), "El valor de deuda debe ser un número válido. ", "")
)</f>
        <v/>
      </c>
      <c r="IV241" s="46">
        <f>IF($DS241,
IF( AND(DM241&lt;&gt;"", ISERR(_xlfn.NUMBERVALUE(DM241))), "El valor de otras deducciones debe ser un número válido. ", "")
)</f>
        <v/>
      </c>
      <c r="IW241" s="46">
        <f>IF($DS241,
IF(DN241="","Debes escribir el valor de los devengos totales. ",
IF( ISERR(_xlfn.NUMBERVALUE(DN241)), "El valor de los devengos totales debe ser un número válido. ", "")
)
)</f>
        <v/>
      </c>
      <c r="IX241" s="46">
        <f>IF($DS241,
IF(DO241="","Debes escribir el valor de las deducciones totales. ",
IF( ISERR(_xlfn.NUMBERVALUE(DO241)), "El valor de las deducciones totales debe ser un número válido. ", "")
)
)</f>
        <v/>
      </c>
      <c r="IY241" s="46">
        <f>IF($DS241,
IF(DP241="","Debes escribir el valor del salario total. ",
IF( ISERR(_xlfn.NUMBERVALUE(DP241)), "El valor del salario total debe ser un número válido. ", "")
)
)</f>
        <v/>
      </c>
    </row>
    <row r="242">
      <c r="B242" s="48" t="n">
        <v>230</v>
      </c>
      <c r="C242" s="61">
        <f>IF(AND(DS242,DP242&lt;&gt;""),
IF(DQ242="","OK","Error"),
""
)</f>
        <v/>
      </c>
      <c r="D242" s="53" t="n"/>
      <c r="E242" s="52" t="n"/>
      <c r="F242" s="112" t="n"/>
      <c r="G242" s="52" t="n"/>
      <c r="H242" s="53" t="n"/>
      <c r="I242" s="52" t="n"/>
      <c r="J242" s="52" t="n"/>
      <c r="K242" s="53" t="n"/>
      <c r="L242" s="55" t="n"/>
      <c r="M242" s="108" t="n"/>
      <c r="N242" s="56" t="n"/>
      <c r="O242" s="52" t="n"/>
      <c r="P242" s="52" t="n"/>
      <c r="Q242" s="52" t="n"/>
      <c r="R242" s="52" t="n"/>
      <c r="S242" s="52" t="n"/>
      <c r="T242" s="53" t="n"/>
      <c r="U242" s="52" t="n"/>
      <c r="V242" s="52" t="n"/>
      <c r="W242" s="55" t="n"/>
      <c r="X242" s="55" t="n"/>
      <c r="Y242" s="52" t="n"/>
      <c r="Z242" s="55" t="n"/>
      <c r="AA242" s="52" t="n"/>
      <c r="AB242" s="53" t="n"/>
      <c r="AC242" s="53" t="n"/>
      <c r="AD242" s="53" t="n"/>
      <c r="AE242" s="177" t="n"/>
      <c r="AF242" s="113" t="n"/>
      <c r="AG242" s="177" t="n"/>
      <c r="AH242" s="178" t="n"/>
      <c r="AI242" s="178" t="n"/>
      <c r="AJ242" s="178" t="n"/>
      <c r="AK242" s="114" t="n"/>
      <c r="AL242" s="178" t="n"/>
      <c r="AM242" s="114" t="n"/>
      <c r="AN242" s="178" t="n"/>
      <c r="AO242" s="114" t="n"/>
      <c r="AP242" s="178" t="n"/>
      <c r="AQ242" s="114" t="n"/>
      <c r="AR242" s="178" t="n"/>
      <c r="AS242" s="114" t="n"/>
      <c r="AT242" s="178" t="n"/>
      <c r="AU242" s="114" t="n"/>
      <c r="AV242" s="178" t="n"/>
      <c r="AW242" s="114" t="n"/>
      <c r="AX242" s="178" t="n"/>
      <c r="AY242" s="114" t="n"/>
      <c r="AZ242" s="178" t="n"/>
      <c r="BA242" s="114" t="n"/>
      <c r="BB242" s="178" t="n"/>
      <c r="BC242" s="114" t="n"/>
      <c r="BD242" s="178" t="n"/>
      <c r="BE242" s="178" t="n"/>
      <c r="BF242" s="178" t="n"/>
      <c r="BG242" s="59" t="n"/>
      <c r="BH242" s="178" t="n"/>
      <c r="BI242" s="114" t="n"/>
      <c r="BJ242" s="53" t="n"/>
      <c r="BK242" s="178" t="n"/>
      <c r="BL242" s="114" t="n"/>
      <c r="BM242" s="178" t="n"/>
      <c r="BN242" s="114" t="n"/>
      <c r="BO242" s="178" t="n"/>
      <c r="BP242" s="178" t="n"/>
      <c r="BQ242" s="178" t="n"/>
      <c r="BR242" s="178" t="n"/>
      <c r="BS242" s="178" t="n"/>
      <c r="BT242" s="178" t="n"/>
      <c r="BU242" s="178" t="n"/>
      <c r="BV242" s="178" t="n"/>
      <c r="BW242" s="178" t="n"/>
      <c r="BX242" s="178" t="n"/>
      <c r="BY242" s="178" t="n"/>
      <c r="BZ242" s="178" t="n"/>
      <c r="CA242" s="178" t="n"/>
      <c r="CB242" s="178" t="n"/>
      <c r="CC242" s="178" t="n"/>
      <c r="CD242" s="178" t="n"/>
      <c r="CE242" s="178" t="n"/>
      <c r="CF242" s="178" t="n"/>
      <c r="CG242" s="178" t="n"/>
      <c r="CH242" s="178" t="n"/>
      <c r="CI242" s="178" t="n"/>
      <c r="CJ242" s="178" t="n"/>
      <c r="CK242" s="53" t="n"/>
      <c r="CL242" s="178" t="n"/>
      <c r="CM242" s="178" t="n"/>
      <c r="CN242" s="60" t="n"/>
      <c r="CO242" s="177" t="n"/>
      <c r="CP242" s="178" t="n"/>
      <c r="CQ242" s="60" t="n"/>
      <c r="CR242" s="177" t="n"/>
      <c r="CS242" s="178" t="n"/>
      <c r="CT242" s="59" t="n"/>
      <c r="CU242" s="178" t="n"/>
      <c r="CV242" s="59" t="n"/>
      <c r="CW242" s="178" t="n"/>
      <c r="CX242" s="59" t="n"/>
      <c r="CY242" s="178" t="n"/>
      <c r="CZ242" s="178" t="n"/>
      <c r="DA242" s="178" t="n"/>
      <c r="DB242" s="53" t="n"/>
      <c r="DC242" s="178" t="n"/>
      <c r="DD242" s="178" t="n"/>
      <c r="DE242" s="178" t="n"/>
      <c r="DF242" s="178" t="n"/>
      <c r="DG242" s="178" t="n"/>
      <c r="DH242" s="178" t="n"/>
      <c r="DI242" s="178" t="n"/>
      <c r="DJ242" s="178" t="n"/>
      <c r="DK242" s="178" t="n"/>
      <c r="DL242" s="178" t="n"/>
      <c r="DM242" s="178" t="n"/>
      <c r="DN242" s="177" t="n"/>
      <c r="DO242" s="177" t="n"/>
      <c r="DP242" s="177" t="n"/>
      <c r="DQ242" s="76">
        <f>IF(AND(DS242,DP242&lt;&gt;""),
CONCATENATE(DT242,DU242,DV242,DW242,DX242,DY242,DZ242,EA242,EB242,EC242,ED242,EE242,EF242,EG242,EH242,EI242,EJ242,EK242,EL242,EM242,EN242,EO242,EP242,EQ242,ES242,ET242,EU242,EV242,EW242,EX242,EY242,EZ242,FA242,FC242,FD242,FF242,FG242,FI242,FJ242,FL242,FM242,FO242,FP242,FR242,FS242,FU242,FV242,FX242,FY242,GA242,GB242,GD242,GE242,GF242,GH242,GI242,GJ242,GL242,GM242,GN242,GP242,GQ242,GS242,GT242,GU242,GV242,GW242,GX242,GY242,GZ242,HA242,HB242,HC242,HD242,HE242,HF242,HG242,HH242,HI242,HJ242,HK242,HL242,HM242,HN242,HO242,HQ242,HR242,HS242,HT242,HU242,HV242,HW242,HX242,HY242,IA242,IB242,IC242,ID242,IF242,IG242,IH242,II242,IK242,IL242,IM242,IN242,IO242,IP242,IQ242,IR242,IS242,IT242,IU242,IV242,IW242,IX242,IY242,IZ242),
""
)</f>
        <v/>
      </c>
      <c r="DR242" s="53" t="n"/>
      <c r="DS242" s="46">
        <f>CONCATENATE(D242,$E242,$F242,$G242,H242,$I242,$J242,K242,$L242,$M242,N242,$O242,$P242,$Q242,$R242,$S242,T242,$U242,$V242,$W242,$X242,$Y242,$Z242,$AA242,AB242,AC242,AD242,$AE242,$AF242,$AG242,AH242,AI242,AJ242,AK242,AL242,AM242,AN242,AO242,AP242,AQ242,AR242,AS242,AT242,AU242,AV242,AW242,AX242,AY242,AZ242,BA242,BB242,BC242,BD242,BE242,BF242,BG242,BH242,BI242,BJ242,BK242,BL242,BM242,BN242,BO242,BP242,BQ242,BR242,BS242,BT242,BU242,BV242,BW242,BX242,BY242,BZ242,CA242,CB242,CC242,CD242,CE242,CF242,CG242,CH242,CI242,CJ242,CK242,CL242,CM242,$CN242,$CO242,CP242,$CQ242,$CR242,CS242,CT242,CU242,CV242,CW242,CX242,CY242,CZ242,DA242,DB242,DC242,DD242,DE242,DF242,DG242,DH242,DI242,DJ242,DK242,DL242,DM242,$DN242,$DO242,$DP242,DR242)&lt;&gt;""</f>
        <v/>
      </c>
      <c r="DT242" s="46">
        <f>IF(AND($DS242,$E$4&lt;&gt;""),
IF(LEFT($E$4,2) = "1.",
IF(D242&lt;&gt;"","El CUNE sólo se envía en operaciones de novedad o ajuste. ",""),
IF(D242="","Debes escribir un CUNE válido para realizar operaciones de novedad o ajuste. ","")),
""
)</f>
        <v/>
      </c>
      <c r="DU242" s="46">
        <f>IF($DS242,
IF(E242="","Debes seleccionar el tipo de documento del empleado. ",
IF(_xlfn.IFNA(VLOOKUP(E242,TIPO_DE_DOCUMENTO,1,FALSE),-1)=-1,"El tipo de documento no es válido (por favor seleccionarlo de la lista). ","")
)
)</f>
        <v/>
      </c>
      <c r="DV242" s="46">
        <f>IF($DS242,
IF(F242="","Debes escribir el número de documento del empleado. ","")
)</f>
        <v/>
      </c>
      <c r="DW242" s="46">
        <f>IF($DS242,
IF(G242="","Debes escribir el primer nombre del empleado. ","")
)</f>
        <v/>
      </c>
      <c r="DY242" s="46">
        <f>IF($DS242,
IF(I242="","Debes escribir el primer apellido del empleado. ","")
)</f>
        <v/>
      </c>
      <c r="DZ242" s="46">
        <f>IF($DS242,
IF(J242="","Debes escribir el segundo apellido del empleado. ","")
)</f>
        <v/>
      </c>
      <c r="EB242" s="46">
        <f>IF($DS242,
IF(L242="","Debes escribir la fecha de ingreso del empleado. ",
IF(ISERR(DATE(YEAR(L242),MONTH(L242),DAY(L242))), "El valor ingresado en fecha de ingreso no tiene un formato válido. ","")
)
)</f>
        <v/>
      </c>
      <c r="EC242" s="46">
        <f>IF($DS242,
IF(M242="","Debes escribir el tiempo laborado. ",
IF( IFERROR(INT(M242),1.1) &lt;&gt; IFERROR(_xlfn.NUMBERVALUE(M242),1), "El valor de los días trabajados debe ser un número entero. ", "")
)
)</f>
        <v/>
      </c>
      <c r="ED242" s="46">
        <f>IF($DS242,
IF( AND(N242&lt;&gt;"", ISERR(DATE(YEAR(N242),MONTH(N242),DAY(N242))) ), "El valor ingresado en fecha de ingreso no tiene un formato válido. ",
IF( AND(N242&lt;&gt;"", $E$6&lt;&gt;"", DATE(YEAR(N242), MONTH(N242), 1) &lt;&gt; IFERROR(DATE(MID($E$6, 1, 4), MID($E$6, 6, 2),1), "1/1/1900") ), "La fecha de retiro debe estar dentro del período liquidado. ", "")
)
)</f>
        <v/>
      </c>
      <c r="EE242" s="46">
        <f>IF($DS242,
IF(O242="","Debes seleccionar el tipo de trabajador. ",
IF(_xlfn.IFNA(VLOOKUP(O242,TIPO_DE_TRABAJADOR,1,FALSE),-1)=-1,"El tipo de trabajador no es válido (por favor seleccionarlo de la lista). ","")
)
)</f>
        <v/>
      </c>
      <c r="EF242" s="46">
        <f>IF($DS242,
IF(P242="","Debes seleccionar si es un trabajador dependiente pensionado por vejez. ",
IF(_xlfn.IFNA(VLOOKUP(P242,SUBTIPO_DE_TRABAJADOR,1,FALSE),-1)=-1,"El tipo de trabajador dependiente pensionado por vejez no es válido (por favor seleccionarlo de la lista). ","")
)
)</f>
        <v/>
      </c>
      <c r="EG242" s="46">
        <f>IF($DS242,
IF(Q242="","Debes seleccionar el tipo de contrato del trabajador. ",
IF(_xlfn.IFNA(VLOOKUP(Q242,TIPO_DE_CONTRATO,1,FALSE),-1)=-1,"El tipo de contrato del trabajador no es válido (por favor seleccionarlo de la lista). ","")
)
)</f>
        <v/>
      </c>
      <c r="EH242" s="46">
        <f>IF($DS242,
IF(R242="","Debes seleccionar si es un salario integral. ",
IF(_xlfn.IFNA(VLOOKUP(R242,SI_NO,1,FALSE),-1)=-1,"Valor no válido para salario integral (por favor seleccionarlo de la lista). ","")
)
)</f>
        <v/>
      </c>
      <c r="EI242" s="46">
        <f>IF($DS242,
IF(S242="","Debes seleccionar si el trabajador realiza actividades de riesgo. ",
IF(_xlfn.IFNA(VLOOKUP(S242,SI_NO,1,FALSE),-1)=-1,"Valor no válido para actividad de alto riesgo (por favor seleccionarlo de la lista). ","")
)
)</f>
        <v/>
      </c>
      <c r="EK242" s="46">
        <f>IF($DS242,
IF(U242="","Debes escribir el código del municipio de residencia del trabajador. ",
IF(_xlfn.IFNA(VLOOKUP(U242,MUNICIPIO,1,FALSE),-1)=-1,"El municipio de residencia del trabajador es inválido (por favor seleccionarlo de la lista). ","")
)
)</f>
        <v/>
      </c>
      <c r="EL242" s="46">
        <f>IF($DS242,
IF(V242="","Debes escribir el la dirección de residendia del trabajador. ","")
)</f>
        <v/>
      </c>
      <c r="EM242" s="46">
        <f>IF($DS242,
IF(W242="","Debes escribir la fecha de inicio de la liquidación. ",
IF(ISERR(DATE(YEAR(W242),MONTH(W242),DAY(W242))),"El valor ingresado en fecha de inicio de liquidación no tiene un formato válido. ",
IF( AND($E$6&lt;&gt;"", DATE(YEAR(W242), MONTH(W242), 1) &lt;&gt; IFERROR(DATE(MID($E$6, 1, 4), MID($E$6, 6, 2),1), "1/1/1900") ), "La fecha de inicio de la liquidación debe estar dentro del período liquidado. ", "")
)
)
)</f>
        <v/>
      </c>
      <c r="EN242" s="46">
        <f>IF($DS242,
IF(X242="","Debes escribir la fecha de fin de la liquidación. ",
IF(ISERR(DATE(YEAR(X242),MONTH(X242),DAY(X242))),"El valor ingresado en fecha de fin de liquidación no tiene un formato válido. ",
IF( AND($E$6&lt;&gt;"", DATE(YEAR(X242), MONTH(X242), 1) &lt;&gt; IFERROR(DATE(MID($E$6, 1, 4), MID($E$6, 6, 2),1), "1/1/1900") ), "La fecha de fin de la liquidación debe estar dentro del período liquidado. ", "")
)
)
)</f>
        <v/>
      </c>
      <c r="EO242" s="46">
        <f>IF($DS242,
IF(Y242="","Debes escribir la frecuencia de pago del trabajador. ",
IF(_xlfn.IFNA(VLOOKUP(Y242,PERÍODO_DE_NÓMINA,1,FALSE),-1)=-1,"La frecuencia de pago es inválida (por favor seleccionarlo de la lista). ","")
)
)</f>
        <v/>
      </c>
      <c r="EP242" s="46">
        <f>IF($DS242,
IF(Z242="","Debes escribir la fecha de pago. ",
IF(ISERR(DATE(YEAR(Z242),MONTH(Z242),DAY(Z242))), "El valor ingresado en fecha de pago no tiene un formato válido. ","")
)
)</f>
        <v/>
      </c>
      <c r="EQ242" s="46">
        <f>IF($DS242,
IF(AA242="","Debes escribir el medio de pago. ",
IF(_xlfn.IFNA(VLOOKUP(AA242,MEDIOS_DE_PAGO,1,FALSE),-1)=-1,"El medio de pago es inválido (por favor seleccionarlo de la lista). ","")
)
)</f>
        <v/>
      </c>
      <c r="ER242" s="46">
        <f>OR(AA242='Tablas '!$T$4,AA242='Tablas '!$T$7,AA242='Tablas '!$T$8,AA242='Tablas '!$T$11)</f>
        <v/>
      </c>
      <c r="ES242" s="46">
        <f>IF(AND($DS242,ER242),
IF(AB242="","Debes escribir la entidad bancaria. ",""),
""
)</f>
        <v/>
      </c>
      <c r="ET242" s="46">
        <f>IF(AND($DS242,ER242),
IF(AC242="","Debes escribir el tipo de cuenta bancaria. ",
IF(_xlfn.IFNA(VLOOKUP(AC242,TIPO_DE_CUENTA,1,FALSE),-1)=-1,"El tipo de cuenta bancaria es inválida (por favor seleccionarlo de la lista). ","")
),
""
)</f>
        <v/>
      </c>
      <c r="EU242" s="46">
        <f>IF(AND($DS242,ER242),
IF(AD242="","Debes escribir el número de cuenta bancaria. ",""),
""
)</f>
        <v/>
      </c>
      <c r="EV242" s="46">
        <f>IF($DS242,
IF(AE242="","Debes escribir el valor del sueldo básico. ",
IF( ISERR(_xlfn.NUMBERVALUE(AE242)), "El valor del sueldo básico debe ser un número válido. ", "")
)
)</f>
        <v/>
      </c>
      <c r="EW242" s="46">
        <f>IF($DS242,
IF(AF242="","Debes escribir el número de días trabajados. ",
IF( IFERROR(INT(AF242),1.1) &lt;&gt; IFERROR(_xlfn.NUMBERVALUE(AF242),1), "La cantidad de días trabajados debe ser un número entero. ", "")
)
)</f>
        <v/>
      </c>
      <c r="EX242" s="46">
        <f>IF($DS242,
IF(AG242="","Debes escribir el valor del sueldo trabajado. ",
IF( ISERR(_xlfn.NUMBERVALUE(AG242)), "El valor del sueldo trabajado debe ser un número válido. ", "")
)
)</f>
        <v/>
      </c>
      <c r="EY242" s="46">
        <f>IF($DS242,
IF( AND(AH242&lt;&gt;"", ISERR(_xlfn.NUMBERVALUE(AH242))), "El valor del auxilio de transporte debe ser un número válido. ", "")
)</f>
        <v/>
      </c>
      <c r="EZ242" s="46">
        <f>IF($DS242,
IF( AND(AI242&lt;&gt;"", ISERR(_xlfn.NUMBERVALUE(AI242))), "El valor de viáticos salariales debe ser un número válido. ", "")
)</f>
        <v/>
      </c>
      <c r="FA242" s="46">
        <f>IF($DS242,
IF( AND(AJ242&lt;&gt;"", ISERR(_xlfn.NUMBERVALUE(AJ242))), "El valor de viáticos NO salariales debe ser un número válido. ", "")
)</f>
        <v/>
      </c>
      <c r="FB242" s="46">
        <f>CONCATENATE(AK242,AL242)&lt;&gt;""</f>
        <v/>
      </c>
      <c r="FC242" s="46">
        <f>IF(AND($DS242,FB242),
IF(AK242="","Debes escribir el número de horas extras diurnas. ",
IF( IFERROR(INT(AK242),1.1) &lt;&gt; IFERROR(_xlfn.NUMBERVALUE(AK242),1), "La cantidad de horas extras diurnas debe ser un número entero. ", "")
),
""
)</f>
        <v/>
      </c>
      <c r="FD242" s="46">
        <f>IF(AND($DS242,FB242),
IF(AL242="","Debes escribir el valor de las horas extras diurnas. ",
IF( ISERR(_xlfn.NUMBERVALUE(AL242)), "El valor de las horas extras duirnas debe ser un número válido. ", "")
),
""
)</f>
        <v/>
      </c>
      <c r="FE242" s="46">
        <f>CONCATENATE(AM242,AN242)&lt;&gt;""</f>
        <v/>
      </c>
      <c r="FF242" s="46">
        <f>IF(AND($DS242,FE242),
IF(AM242="","Debes escribir el número de horas extras nocturnas. ",
IF( IFERROR(INT(AM242),1.1) &lt;&gt; IFERROR(_xlfn.NUMBERVALUE(AM242),1), "La cantidad de horas extras nocturnas debe ser un número entero. ", "")
),
""
)</f>
        <v/>
      </c>
      <c r="FG242" s="46">
        <f>IF(AND($DS242,FE242),
IF(AN242="","Debes escribir el valor de las horas extras nocturnas. ",
IF( ISERR(_xlfn.NUMBERVALUE(AN242)), "El valor de las horas extras nocturnas debe ser un número válido. ", "")
),
""
)</f>
        <v/>
      </c>
      <c r="FH242" s="46">
        <f>CONCATENATE(AO242,AP242)&lt;&gt;""</f>
        <v/>
      </c>
      <c r="FI242" s="46">
        <f>IF(AND($DS242,FH242),
IF(AO242="","Debes escribir el número de horas extras diurnas dominicales y festivas. ",
IF( IFERROR(INT(AO242),1.1) &lt;&gt; IFERROR(_xlfn.NUMBERVALUE(AO242),1), "La cantidad de horas extras diurnas dominicales y festivas debe ser un número entero. ", "")
),
""
)</f>
        <v/>
      </c>
      <c r="FJ242" s="46">
        <f>IF(AND($DS242,FH242),
IF(AP242="","Debes escribir el valor de las horas extras diurnas dominicales y festivas. ",
IF( ISERR(_xlfn.NUMBERVALUE(AP242)), "El valor de las horas extras diurnas dominicales y festivas debe ser un número válido. ", "")
),
""
)</f>
        <v/>
      </c>
      <c r="FK242" s="46">
        <f>CONCATENATE(AQ242,AR242)&lt;&gt;""</f>
        <v/>
      </c>
      <c r="FL242" s="46">
        <f>IF(AND($DS242,FK242),
IF(AQ242="","Debes escribir el número de horas extras nocturnas dominicales y festivas. ",
IF( IFERROR(INT(AQ242),1.1) &lt;&gt; IFERROR(_xlfn.NUMBERVALUE(AQ242),1), "La cantidad de horas extras nocturnas dominicales y festivas debe ser un número entero. ", "")
),
""
)</f>
        <v/>
      </c>
      <c r="FM242" s="46">
        <f>IF(AND($DS242,FK242),
IF(AR242="","Debes escribir el valor de las horas extras nocturnas dominicales y festivas. ",
IF( ISERR(_xlfn.NUMBERVALUE(AR242)), "El valor de las horas extras nocturnas dominicales y festivas debe ser un número válido. ", "")
),
""
)</f>
        <v/>
      </c>
      <c r="FN242" s="46">
        <f>CONCATENATE(AS242,AT242)&lt;&gt;""</f>
        <v/>
      </c>
      <c r="FO242" s="46">
        <f>IF(AND($DS242,FN242),
IF(AS242="","Debes escribir el número de horas recargo nocturno. ",
IF( IFERROR(INT(AS242),1.1) &lt;&gt; IFERROR(_xlfn.NUMBERVALUE(AS242),1), "La cantidad de horas recargo nocturno debe ser un número entero. ", "")
),
""
)</f>
        <v/>
      </c>
      <c r="FP242" s="46">
        <f>IF(AND($DS242,FN242),
IF(AT242="","Debes escribir el valor de las horas recargo nocturno. ",
IF( ISERR(_xlfn.NUMBERVALUE(AT242)), "El valor de las horas recargo nocturno debe ser un número válido. ", "")
),
""
)</f>
        <v/>
      </c>
      <c r="FQ242" s="46">
        <f>CONCATENATE(AU242,AV242)&lt;&gt;""</f>
        <v/>
      </c>
      <c r="FR242" s="46">
        <f>IF(AND($DS242,FQ242),
IF(AU242="","Debes escribir el número de horas recargo diurno dominical y festivo. ",
IF( IFERROR(INT(AU242),1.1) &lt;&gt; IFERROR(_xlfn.NUMBERVALUE(AU242),1), "La cantidad de horas recargo diurno dominical y festivo debe ser un número entero. ", "")
),
""
)</f>
        <v/>
      </c>
      <c r="FS242" s="46">
        <f>IF(AND($DS242,FQ242),
IF(AV242="","Debes escribir el valor de las horas recargo diurno dominical y festivo. ",
IF( ISERR(_xlfn.NUMBERVALUE(AV242)), "El valor de las horas recargo diurno dominical y festivo debe ser un número válido. ", "")
),
""
)</f>
        <v/>
      </c>
      <c r="FT242" s="46">
        <f>CONCATENATE(AW242,AX242)&lt;&gt;""</f>
        <v/>
      </c>
      <c r="FU242" s="46">
        <f>IF(AND($DS242,FT242),
IF(AW242="","Debes escribir el número de horas recargo nocturno dominical y festivo. ",
IF( IFERROR(INT(AW242),1.1) &lt;&gt; IFERROR(_xlfn.NUMBERVALUE(AW242),1), "La cantidad de horas recargo nocturno dominical y festivo debe ser un número entero. ", "")
),
""
)</f>
        <v/>
      </c>
      <c r="FV242" s="46">
        <f>IF(AND($DS242,FT242),
IF(AX242="","Debes escribir el valor de las horas recargo nocturno dominical y festivo. ",
IF( ISERR(_xlfn.NUMBERVALUE(AX242)), "El valor de las horas recargo nocturno dominical y festivo debe ser un número válido. ", "")
),
""
)</f>
        <v/>
      </c>
      <c r="FW242" s="46">
        <f>CONCATENATE(AY242,AZ242)&lt;&gt;""</f>
        <v/>
      </c>
      <c r="FX242" s="46">
        <f>IF(AND($DS242,FW242),
IF(AY242="","Debes escribir el número de días de vacaciones comunes. ",
IF( IFERROR(INT(AY242),1.1) &lt;&gt; IFERROR(_xlfn.NUMBERVALUE(AY242),1), "La cantidad de días de vacaciones comunes debe ser un número entero. ", "")
),
""
)</f>
        <v/>
      </c>
      <c r="FY242" s="46">
        <f>IF(AND($DS242,FW242),
IF(AZ242="","Debes escribir el valor de las vacaciones comunes. ",
IF( ISERR(_xlfn.NUMBERVALUE(AZ242)), "El valor de las vacaciones comunes debe ser un número válido. ", "")
),
""
)</f>
        <v/>
      </c>
      <c r="FZ242" s="46">
        <f>CONCATENATE(BA242,BB242)&lt;&gt;""</f>
        <v/>
      </c>
      <c r="GA242" s="46">
        <f>IF(AND($DS242,FZ242),
IF(BA242="","Debes escribir el número de días de vacaciones compensadas. ",
IF( IFERROR(INT(BA242),1.1) &lt;&gt; IFERROR(_xlfn.NUMBERVALUE(BA242),1), "La cantidad de días de vacaciones compensadas debe ser un número entero. ", "")
),
""
)</f>
        <v/>
      </c>
      <c r="GB242" s="46">
        <f>IF(AND($DS242,FZ242),
IF(BB242="","Debes escribir el valor de las vacaciones compensadas. ",
IF( ISERR(_xlfn.NUMBERVALUE(BB242)), "El valor de las vacaciones compensadas debe ser un número válido. ", "")
),
""
)</f>
        <v/>
      </c>
      <c r="GC242" s="46">
        <f>CONCATENATE(BC242,BD242)&lt;&gt;""</f>
        <v/>
      </c>
      <c r="GD242" s="46">
        <f>IF(AND($DS242,GC242),
IF(BC242="","Debes escribir el número de días de prima salarial. ",
IF( IFERROR(INT(BC242),1.1) &lt;&gt; IFERROR(_xlfn.NUMBERVALUE(BC242),1), "La cantidad de días de prima salarial debe ser un número entero. ", "")
),
""
)</f>
        <v/>
      </c>
      <c r="GE242" s="46">
        <f>IF(AND($DS242,GC242),
IF(BD242="","Debes escribir el valor de los días de prima salarial. ",
IF( ISERR(_xlfn.NUMBERVALUE(BD242)), "El valor de los días de prima salarial debe ser un número válido. ", "")
),
""
)</f>
        <v/>
      </c>
      <c r="GF242" s="46">
        <f>IF($DS242,
IF( AND(BE242&lt;&gt;"", ISERR(_xlfn.NUMBERVALUE(BE242))), "El valor de la prima NO saliarial debe ser un número válido. ", "")
)</f>
        <v/>
      </c>
      <c r="GG242" s="46">
        <f>CONCATENATE(BF242,BG242,BH242)&lt;&gt;""</f>
        <v/>
      </c>
      <c r="GH242" s="46">
        <f>IF(AND($DS242,GG242),
IF(BF242="","Debes escribir el valor de las cesantías. ",
IF( ISERR(_xlfn.NUMBERVALUE(BF242)), "El valor de las cesantías debe ser un número válido. ", "")
),
""
)</f>
        <v/>
      </c>
      <c r="GI242" s="46">
        <f>IF(AND($DS242,GG242),
IF(BG242="","Debes escribir el % de cesantías. ",
IF( ISERR(_xlfn.NUMBERVALUE(BG242)), "El % de cesantías debe ser un número válido. ", "")
),
""
)</f>
        <v/>
      </c>
      <c r="GJ242" s="46">
        <f>IF(AND($DS242,GG242),
IF(BH242="","Debes escribir el valor de intereses de cesantías. ",
IF( ISERR(_xlfn.NUMBERVALUE(BH242)), "El valor de intereses de cesantías debe ser un número válido. ", "")
),
""
)</f>
        <v/>
      </c>
      <c r="GK242" s="46">
        <f>CONCATENATE(BI242,BJ242,BK242)&lt;&gt;""</f>
        <v/>
      </c>
      <c r="GL242" s="46">
        <f>IF(AND($DS242,GK242),
IF(BI242="","Debes escribir el número de días de incapacidad. ",
IF( IFERROR(INT(BI242),1.1) &lt;&gt; IFERROR(_xlfn.NUMBERVALUE(BI242),1), "La cantidad de días de incapacidad debe ser un número entero. ", "")
),
""
)</f>
        <v/>
      </c>
      <c r="GM242" s="46">
        <f>IF(AND($DS242,GK242),
IF(BJ242="","Debes escribir el tipo de incapacidad. ",
IF(_xlfn.IFNA(VLOOKUP(BJ242,TIPO_DE_INCAPACIDAD,1,FALSE),-1)=-1,"El tipo de incapacidad es inválida (por favor seleccionarlo de la lista). ","")
),
""
)</f>
        <v/>
      </c>
      <c r="GN242" s="46">
        <f>IF(AND($DS242,GK242),
IF(BK242="","Debes escribir el valor de la incapacidad. ",
IF( ISERR(_xlfn.NUMBERVALUE(BK242)), "El valor de la incapacidad debe ser un número válido. ", "")
),
""
)</f>
        <v/>
      </c>
      <c r="GO242" s="46">
        <f>CONCATENATE(BL242,BM242)&lt;&gt;""</f>
        <v/>
      </c>
      <c r="GP242" s="46">
        <f>IF(AND($DS242,GO242),
IF(BL242="","Debes escribir el número de días de licencia de maternidad o paternidad. ",
IF( IFERROR(INT(BL242),1.1) &lt;&gt; IFERROR(_xlfn.NUMBERVALUE(BL242),1), "La cantidad de días de licencia de maternidad o paternidad debe ser un número entero. ", "")
),
""
)</f>
        <v/>
      </c>
      <c r="GQ242" s="46">
        <f>IF(AND($DS242,GO242),
IF(BM242="","Debes escribir el valor de la licencia de maternidad o paternidad. ",
IF( ISERR(_xlfn.NUMBERVALUE(BM242)), "El valor de la licencia de maternidad o paternidad debe ser un número válido. ", "")
),
""
)</f>
        <v/>
      </c>
      <c r="GR242" s="46">
        <f>CONCATENATE(BN242,BO242)&lt;&gt;""</f>
        <v/>
      </c>
      <c r="GS242" s="46">
        <f>IF(AND($DS242,GR242),
IF(BN242="","Debes escribir el número de días de licencia remunerada. ",
IF( IFERROR(INT(BN242),1.1) &lt;&gt; IFERROR(_xlfn.NUMBERVALUE(BN242),1), "La cantidad de días de licencia remunerada debe ser un número entero. ", "")
),
""
)</f>
        <v/>
      </c>
      <c r="GT242" s="46">
        <f>IF(AND($DS242,GR242),
IF(BO242="","Debes escribir el valor de la licencia remunerada. ",
IF( ISERR(_xlfn.NUMBERVALUE(BO242)), "El valor de la licencia remunerada debe ser un número válido. ", "")
),
""
)</f>
        <v/>
      </c>
      <c r="GU242" s="46">
        <f>IF($DS242,
IF( AND(BP242&lt;&gt;"", ISERR(_xlfn.NUMBERVALUE(BP242))), "El valor de la licencia NO remunerada debe ser un número válido. ", "")
)</f>
        <v/>
      </c>
      <c r="GV242" s="46">
        <f>IF($DS242,
IF( AND(BQ242&lt;&gt;"", ISERR(_xlfn.NUMBERVALUE(BQ242))), "El valor de auxilios salariales debe ser un número válido. ", "")
)</f>
        <v/>
      </c>
      <c r="GW242" s="46">
        <f>IF($DS242,
IF( AND(BR242&lt;&gt;"", ISERR(_xlfn.NUMBERVALUE(BR242))), "El valor de auxilios NO salariales debe ser un número válido. ", "")
)</f>
        <v/>
      </c>
      <c r="GX242" s="46">
        <f>IF($DS242,
IF( AND(BS242&lt;&gt;"", ISERR(_xlfn.NUMBERVALUE(BS242))), "El valor de bonos salariales debe ser un número válido. ", "")
)</f>
        <v/>
      </c>
      <c r="GY242" s="46">
        <f>IF($DS242,
IF( AND(BT242&lt;&gt;"", ISERR(_xlfn.NUMBERVALUE(BT242))), "El valor de bonos NO salariales debe ser un número válido. ", "")
)</f>
        <v/>
      </c>
      <c r="GZ242" s="46">
        <f>IF($DS242,
IF( AND(BU242&lt;&gt;"", ISERR(_xlfn.NUMBERVALUE(BU242))), "El valor de bonos salariales de alimentación debe ser un número válido. ", "")
)</f>
        <v/>
      </c>
      <c r="HA242" s="46">
        <f>IF($DS242,
IF( AND(BV242&lt;&gt;"", ISERR(_xlfn.NUMBERVALUE(BV242))), "El valor de bonos NO salariales de alimentación debe ser un número válido. ", "")
)</f>
        <v/>
      </c>
      <c r="HB242" s="46">
        <f>IF($DS242,
IF( AND(BW242&lt;&gt;"", ISERR(_xlfn.NUMBERVALUE(BW242))), "El valor de bonificaciones salariales debe ser un número válido. ", "")
)</f>
        <v/>
      </c>
      <c r="HC242" s="46">
        <f>IF($DS242,
IF( AND(BX242&lt;&gt;"", ISERR(_xlfn.NUMBERVALUE(BX242))), "El valor de bonificaciones NO salariales debe ser un número válido. ", "")
)</f>
        <v/>
      </c>
      <c r="HD242" s="46">
        <f>IF($DS242,
IF( AND(BY242&lt;&gt;"", ISERR(_xlfn.NUMBERVALUE(BY242))), "El valor de compensaciones ordinarias debe ser un número válido. ", "")
)</f>
        <v/>
      </c>
      <c r="HE242" s="46">
        <f>IF($DS242,
IF( AND(BZ242&lt;&gt;"", ISERR(_xlfn.NUMBERVALUE(BZ242))), "El valor de compensaciones extraordinarias debe ser un número válido. ", "")
)</f>
        <v/>
      </c>
      <c r="HF242" s="46">
        <f>IF($DS242,
IF( AND(CA242&lt;&gt;"", ISERR(_xlfn.NUMBERVALUE(CA242))), "El valor de comisiones debe ser un número válido. ", "")
)</f>
        <v/>
      </c>
      <c r="HG242" s="46">
        <f>IF($DS242,
IF( AND(CB242&lt;&gt;"", ISERR(_xlfn.NUMBERVALUE(CB242))), "El valor de ausencia por huega debe ser un número válido. ", "")
)</f>
        <v/>
      </c>
      <c r="HH242" s="46">
        <f>IF($DS242,
IF( AND(CC242&lt;&gt;"", ISERR(_xlfn.NUMBERVALUE(CC242))), "El valor de anticipos debe ser un número válido. ", "")
)</f>
        <v/>
      </c>
      <c r="HI242" s="46">
        <f>IF($DS242,
IF( AND(CD242&lt;&gt;"", ISERR(_xlfn.NUMBERVALUE(CD242))), "El valor de pagos a terceros debe ser un número válido. ", "")
)</f>
        <v/>
      </c>
      <c r="HJ242" s="46">
        <f>IF($DS242,
IF( AND(CE242&lt;&gt;"", ISERR(_xlfn.NUMBERVALUE(CE242))), "El valor de dotación debe ser un número válido. ", "")
)</f>
        <v/>
      </c>
      <c r="HK242" s="46">
        <f>IF($DS242,
IF( AND(CF242&lt;&gt;"", ISERR(_xlfn.NUMBERVALUE(CF242))), "El valor de apoyo sostenibilidad debe ser un número válido. ", "")
)</f>
        <v/>
      </c>
      <c r="HL242" s="46">
        <f>IF($DS242,
IF( AND(CG242&lt;&gt;"", ISERR(_xlfn.NUMBERVALUE(CG242))), "El valor de teletrabajo debe ser un número válido. ", "")
)</f>
        <v/>
      </c>
      <c r="HM242" s="46">
        <f>IF($DS242,
IF( AND(CH242&lt;&gt;"", ISERR(_xlfn.NUMBERVALUE(CH242))), "El valor de bonificación de retiro debe ser un número válido. ", "")
)</f>
        <v/>
      </c>
      <c r="HN242" s="46">
        <f>IF($DS242,
IF( AND(CI242&lt;&gt;"", ISERR(_xlfn.NUMBERVALUE(CI242))), "El valor de indemnización de retiro debe ser un número válido. ", "")
)</f>
        <v/>
      </c>
      <c r="HO242" s="46">
        <f>IF($DS242,
IF( AND(CJ242&lt;&gt;"", ISERR(_xlfn.NUMBERVALUE(CJ242))), "El valor de reintegros debe ser un número válido. ", "")
)</f>
        <v/>
      </c>
      <c r="HP242" s="46">
        <f>CONCATENATE(CK242,CL242,CM242)&lt;&gt;""</f>
        <v/>
      </c>
      <c r="HQ242" s="46">
        <f>IF(AND($DS242,HP242),
IF(CK242="","Debes escribir la descripción de otro concepto no categorizado. ",""),
""
)</f>
        <v/>
      </c>
      <c r="HR242" s="46">
        <f>IF(AND($DS242,HP242),
IF(CONCATENATE(CL242,CM242)="","Debes escribir al menos un valor de concepto no categorizado (salarial o no salarial). ",
IF(ISERR(_xlfn.NUMBERVALUE(CL242)),"El valor salarial concepto no categorizado debe ser un número válido. ","")
),
""
)</f>
        <v/>
      </c>
      <c r="HS242" s="46">
        <f>IF(AND($DS242,HP242),
IF(CONCATENATE(CL242,CM242)="","Debes escribir al menos un valor de concepto no categorizado (salarial o no salarial). ",
IF(ISERR(_xlfn.NUMBERVALUE(CM242)),"El valor NO salarial concepto no categorizado debe ser un número válido. ","")
),
""
)</f>
        <v/>
      </c>
      <c r="HT242" s="46">
        <f>IF($DS242,
IF(CN242="","Debes escribir el porcentaje del aporte a salud. ",
IF( ISERR(_xlfn.NUMBERVALUE(CN242)), "El valor del porcentaje del aporte a salud debe ser un número válido. ", "")
)
)</f>
        <v/>
      </c>
      <c r="HU242" s="46">
        <f>IF($DS242,
IF(CO242="","Debes escribir el valor del aporte a salud. ",
IF( ISERR(_xlfn.NUMBERVALUE(CO242)), "El valor del aporte a salud debe ser un número válido. ", "")
)
)</f>
        <v/>
      </c>
      <c r="HV242" s="46">
        <f>IF($DS242,
IF( AND(CP242&lt;&gt;"", ISERR(_xlfn.NUMBERVALUE(CP242))), "El valor plan complementario debe ser un número válido. ", "")
)</f>
        <v/>
      </c>
      <c r="HW242" s="46">
        <f>IF($DS242,
IF(CQ242="","Debes escribir el porcentaje del aporte a pensión. ",
IF( ISERR(_xlfn.NUMBERVALUE(CQ242)), "El valor del porcentaje del aporte a pensión debe ser un número válido. ", "")
)
)</f>
        <v/>
      </c>
      <c r="HX242" s="46">
        <f>IF($DS242,
IF(CR242="","Debes escribir el valor del aporte a pensión. ",
IF( ISERR(_xlfn.NUMBERVALUE(CR242)), "El valor del aporte a salud debe ser un número válido. ", "")
)
)</f>
        <v/>
      </c>
      <c r="HY242" s="46">
        <f>IF($DS242,
IF( AND(CS242&lt;&gt;"", ISERR(_xlfn.NUMBERVALUE(CS242))), "El valor pensión voluntaria debe ser un número válido. ", "")
)</f>
        <v/>
      </c>
      <c r="HZ242" s="46">
        <f>CONCATENATE(CT242,CU242,CV242,CW242)&lt;&gt;""</f>
        <v/>
      </c>
      <c r="IA242" s="46">
        <f>IF(AND($DS242,HZ242),
IF(CT242="","Debes escribir el % del fondo de seguridad pensional. ",
IF( ISERR(_xlfn.NUMBERVALUE(CT242)), "El % del fondo de seguridad debe ser un número válido. ", "")
),
""
)</f>
        <v/>
      </c>
      <c r="IB242" s="46">
        <f>IF(AND($DS242,HZ242),
IF(CU242="","Debes escribir el valor del aporte al fondo de solidaridad pensional. ",
IF( ISERR(_xlfn.NUMBERVALUE(CU242)), "El valor del aporte al fondo de solidaridad pensional debe ser un número válido. ", "")
),
""
)</f>
        <v/>
      </c>
      <c r="IC242" s="46">
        <f>IF(AND($DS242,HZ242),
IF(CV242="","Debes escribir el % del fondo de subsistencia. ",
IF( ISERR(_xlfn.NUMBERVALUE(CV242)), "El % del fondo de subsistencia debe ser un número válido. ", "")
),
""
)</f>
        <v/>
      </c>
      <c r="ID242" s="46">
        <f>IF(AND($DS242,HZ242),
IF(CW242="","Debes escribir el valor del fondo de subsistencia. ",
IF( ISERR(_xlfn.NUMBERVALUE(CW242)), "El valor del fondo de subsistencia debe ser un número válido. ", "")
),
""
)</f>
        <v/>
      </c>
      <c r="IE242" s="46">
        <f>CONCATENATE(CX242,CY242)&lt;&gt;""</f>
        <v/>
      </c>
      <c r="IF242" s="46">
        <f>IF(AND($DS242,IE242),
IF(CX242="","Debes escribir el % de sindicato. ",
IF( ISERR(_xlfn.NUMBERVALUE(CX242)), "El % de sindicato debe ser un número válido. ", "")
),
""
)</f>
        <v/>
      </c>
      <c r="IG242" s="46">
        <f>IF(AND($DS242,IE242),
IF(CY242="","Debes escribir el valor del sindicato. ",
IF( ISERR(_xlfn.NUMBERVALUE(CY242)), "El valor del sindicato debe ser un número válido. ", "")
),
""
)</f>
        <v/>
      </c>
      <c r="IH242" s="46">
        <f>IF($DS242,
IF( AND(CZ242&lt;&gt;"", ISERR(_xlfn.NUMBERVALUE(CZ242))), "El valor de sanción pública debe ser un número válido. ", "")
)</f>
        <v/>
      </c>
      <c r="II242" s="46">
        <f>IF($DS242,
IF( AND(DA242&lt;&gt;"", ISERR(_xlfn.NUMBERVALUE(DA242))), "El valor de sanción privada debe ser un número válido. ", "")
)</f>
        <v/>
      </c>
      <c r="IJ242" s="46">
        <f>CONCATENATE(DB242,DC242)&lt;&gt;""</f>
        <v/>
      </c>
      <c r="IK242" s="46">
        <f>IF(AND($DS242,IJ242),
IF(DB242="","Debes escribir la descripción de libranza. ",""),
""
)</f>
        <v/>
      </c>
      <c r="IL242" s="46">
        <f>IF(AND($DS242,IJ242),
IF(DC242="","Debes escribir la cuota libranza. ",
IF(ISERR(_xlfn.NUMBERVALUE(DC242)),"El valor de la cuota libranza debe ser un número válido. ","")
),
""
)</f>
        <v/>
      </c>
      <c r="IM242" s="46">
        <f>IF($DS242,
IF( AND(DD242&lt;&gt;"", ISERR(_xlfn.NUMBERVALUE(DD242))), "El valor de pagos a terceros debe ser un número válido. ", "")
)</f>
        <v/>
      </c>
      <c r="IN242" s="46">
        <f>IF($DS242,
IF( AND(DE242&lt;&gt;"", ISERR(_xlfn.NUMBERVALUE(DE242))), "El valor de anticipos debe ser un número válido. ", "")
)</f>
        <v/>
      </c>
      <c r="IO242" s="46">
        <f>IF($DS242,
IF( AND(DF242&lt;&gt;"", ISERR(_xlfn.NUMBERVALUE(DF242))), "El valor de AFC debe ser un número válido. ", "")
)</f>
        <v/>
      </c>
      <c r="IP242" s="46">
        <f>IF($DS242,
IF( AND(DG242&lt;&gt;"", ISERR(_xlfn.NUMBERVALUE(DG242))), "El valor de rete-fuente debe ser un número válido. ", "")
)</f>
        <v/>
      </c>
      <c r="IQ242" s="46">
        <f>IF($DS242,
IF( AND(DH242&lt;&gt;"", ISERR(_xlfn.NUMBERVALUE(DH242))), "El valor de cooperativa de trabajo debe ser un número válido. ", "")
)</f>
        <v/>
      </c>
      <c r="IR242" s="46">
        <f>IF($DS242,
IF( AND(DI242&lt;&gt;"", ISERR(_xlfn.NUMBERVALUE(DI242))), "El valor de embargo fiscal debe ser un número válido. ", "")
)</f>
        <v/>
      </c>
      <c r="IS242" s="46">
        <f>IF($DS242,
IF( AND(DJ242&lt;&gt;"", ISERR(_xlfn.NUMBERVALUE(DJ242))), "El valor de educación debe ser un número válido. ", "")
)</f>
        <v/>
      </c>
      <c r="IT242" s="46">
        <f>IF($DS242,
IF( AND(DK242&lt;&gt;"", ISERR(_xlfn.NUMBERVALUE(DK242))), "El valor de reintegro debe ser un número válido. ", "")
)</f>
        <v/>
      </c>
      <c r="IU242" s="46">
        <f>IF($DS242,
IF( AND(DL242&lt;&gt;"", ISERR(_xlfn.NUMBERVALUE(DL242))), "El valor de deuda debe ser un número válido. ", "")
)</f>
        <v/>
      </c>
      <c r="IV242" s="46">
        <f>IF($DS242,
IF( AND(DM242&lt;&gt;"", ISERR(_xlfn.NUMBERVALUE(DM242))), "El valor de otras deducciones debe ser un número válido. ", "")
)</f>
        <v/>
      </c>
      <c r="IW242" s="46">
        <f>IF($DS242,
IF(DN242="","Debes escribir el valor de los devengos totales. ",
IF( ISERR(_xlfn.NUMBERVALUE(DN242)), "El valor de los devengos totales debe ser un número válido. ", "")
)
)</f>
        <v/>
      </c>
      <c r="IX242" s="46">
        <f>IF($DS242,
IF(DO242="","Debes escribir el valor de las deducciones totales. ",
IF( ISERR(_xlfn.NUMBERVALUE(DO242)), "El valor de las deducciones totales debe ser un número válido. ", "")
)
)</f>
        <v/>
      </c>
      <c r="IY242" s="46">
        <f>IF($DS242,
IF(DP242="","Debes escribir el valor del salario total. ",
IF( ISERR(_xlfn.NUMBERVALUE(DP242)), "El valor del salario total debe ser un número válido. ", "")
)
)</f>
        <v/>
      </c>
    </row>
    <row r="243">
      <c r="B243" s="48" t="n">
        <v>231</v>
      </c>
      <c r="C243" s="61">
        <f>IF(AND(DS243,DP243&lt;&gt;""),
IF(DQ243="","OK","Error"),
""
)</f>
        <v/>
      </c>
      <c r="D243" s="53" t="n"/>
      <c r="E243" s="52" t="n"/>
      <c r="F243" s="112" t="n"/>
      <c r="G243" s="52" t="n"/>
      <c r="H243" s="53" t="n"/>
      <c r="I243" s="52" t="n"/>
      <c r="J243" s="52" t="n"/>
      <c r="K243" s="53" t="n"/>
      <c r="L243" s="55" t="n"/>
      <c r="M243" s="108" t="n"/>
      <c r="N243" s="56" t="n"/>
      <c r="O243" s="52" t="n"/>
      <c r="P243" s="52" t="n"/>
      <c r="Q243" s="52" t="n"/>
      <c r="R243" s="52" t="n"/>
      <c r="S243" s="52" t="n"/>
      <c r="T243" s="53" t="n"/>
      <c r="U243" s="52" t="n"/>
      <c r="V243" s="52" t="n"/>
      <c r="W243" s="55" t="n"/>
      <c r="X243" s="55" t="n"/>
      <c r="Y243" s="52" t="n"/>
      <c r="Z243" s="55" t="n"/>
      <c r="AA243" s="52" t="n"/>
      <c r="AB243" s="53" t="n"/>
      <c r="AC243" s="53" t="n"/>
      <c r="AD243" s="53" t="n"/>
      <c r="AE243" s="177" t="n"/>
      <c r="AF243" s="113" t="n"/>
      <c r="AG243" s="177" t="n"/>
      <c r="AH243" s="178" t="n"/>
      <c r="AI243" s="178" t="n"/>
      <c r="AJ243" s="178" t="n"/>
      <c r="AK243" s="114" t="n"/>
      <c r="AL243" s="178" t="n"/>
      <c r="AM243" s="114" t="n"/>
      <c r="AN243" s="178" t="n"/>
      <c r="AO243" s="114" t="n"/>
      <c r="AP243" s="178" t="n"/>
      <c r="AQ243" s="114" t="n"/>
      <c r="AR243" s="178" t="n"/>
      <c r="AS243" s="114" t="n"/>
      <c r="AT243" s="178" t="n"/>
      <c r="AU243" s="114" t="n"/>
      <c r="AV243" s="178" t="n"/>
      <c r="AW243" s="114" t="n"/>
      <c r="AX243" s="178" t="n"/>
      <c r="AY243" s="114" t="n"/>
      <c r="AZ243" s="178" t="n"/>
      <c r="BA243" s="114" t="n"/>
      <c r="BB243" s="178" t="n"/>
      <c r="BC243" s="114" t="n"/>
      <c r="BD243" s="178" t="n"/>
      <c r="BE243" s="178" t="n"/>
      <c r="BF243" s="178" t="n"/>
      <c r="BG243" s="59" t="n"/>
      <c r="BH243" s="178" t="n"/>
      <c r="BI243" s="114" t="n"/>
      <c r="BJ243" s="53" t="n"/>
      <c r="BK243" s="178" t="n"/>
      <c r="BL243" s="114" t="n"/>
      <c r="BM243" s="178" t="n"/>
      <c r="BN243" s="114" t="n"/>
      <c r="BO243" s="178" t="n"/>
      <c r="BP243" s="178" t="n"/>
      <c r="BQ243" s="178" t="n"/>
      <c r="BR243" s="178" t="n"/>
      <c r="BS243" s="178" t="n"/>
      <c r="BT243" s="178" t="n"/>
      <c r="BU243" s="178" t="n"/>
      <c r="BV243" s="178" t="n"/>
      <c r="BW243" s="178" t="n"/>
      <c r="BX243" s="178" t="n"/>
      <c r="BY243" s="178" t="n"/>
      <c r="BZ243" s="178" t="n"/>
      <c r="CA243" s="178" t="n"/>
      <c r="CB243" s="178" t="n"/>
      <c r="CC243" s="178" t="n"/>
      <c r="CD243" s="178" t="n"/>
      <c r="CE243" s="178" t="n"/>
      <c r="CF243" s="178" t="n"/>
      <c r="CG243" s="178" t="n"/>
      <c r="CH243" s="178" t="n"/>
      <c r="CI243" s="178" t="n"/>
      <c r="CJ243" s="178" t="n"/>
      <c r="CK243" s="53" t="n"/>
      <c r="CL243" s="178" t="n"/>
      <c r="CM243" s="178" t="n"/>
      <c r="CN243" s="60" t="n"/>
      <c r="CO243" s="177" t="n"/>
      <c r="CP243" s="178" t="n"/>
      <c r="CQ243" s="60" t="n"/>
      <c r="CR243" s="177" t="n"/>
      <c r="CS243" s="178" t="n"/>
      <c r="CT243" s="59" t="n"/>
      <c r="CU243" s="178" t="n"/>
      <c r="CV243" s="59" t="n"/>
      <c r="CW243" s="178" t="n"/>
      <c r="CX243" s="59" t="n"/>
      <c r="CY243" s="178" t="n"/>
      <c r="CZ243" s="178" t="n"/>
      <c r="DA243" s="178" t="n"/>
      <c r="DB243" s="53" t="n"/>
      <c r="DC243" s="178" t="n"/>
      <c r="DD243" s="178" t="n"/>
      <c r="DE243" s="178" t="n"/>
      <c r="DF243" s="178" t="n"/>
      <c r="DG243" s="178" t="n"/>
      <c r="DH243" s="178" t="n"/>
      <c r="DI243" s="178" t="n"/>
      <c r="DJ243" s="178" t="n"/>
      <c r="DK243" s="178" t="n"/>
      <c r="DL243" s="178" t="n"/>
      <c r="DM243" s="178" t="n"/>
      <c r="DN243" s="177" t="n"/>
      <c r="DO243" s="177" t="n"/>
      <c r="DP243" s="177" t="n"/>
      <c r="DQ243" s="76">
        <f>IF(AND(DS243,DP243&lt;&gt;""),
CONCATENATE(DT243,DU243,DV243,DW243,DX243,DY243,DZ243,EA243,EB243,EC243,ED243,EE243,EF243,EG243,EH243,EI243,EJ243,EK243,EL243,EM243,EN243,EO243,EP243,EQ243,ES243,ET243,EU243,EV243,EW243,EX243,EY243,EZ243,FA243,FC243,FD243,FF243,FG243,FI243,FJ243,FL243,FM243,FO243,FP243,FR243,FS243,FU243,FV243,FX243,FY243,GA243,GB243,GD243,GE243,GF243,GH243,GI243,GJ243,GL243,GM243,GN243,GP243,GQ243,GS243,GT243,GU243,GV243,GW243,GX243,GY243,GZ243,HA243,HB243,HC243,HD243,HE243,HF243,HG243,HH243,HI243,HJ243,HK243,HL243,HM243,HN243,HO243,HQ243,HR243,HS243,HT243,HU243,HV243,HW243,HX243,HY243,IA243,IB243,IC243,ID243,IF243,IG243,IH243,II243,IK243,IL243,IM243,IN243,IO243,IP243,IQ243,IR243,IS243,IT243,IU243,IV243,IW243,IX243,IY243,IZ243),
""
)</f>
        <v/>
      </c>
      <c r="DR243" s="53" t="n"/>
      <c r="DS243" s="46">
        <f>CONCATENATE(D243,$E243,$F243,$G243,H243,$I243,$J243,K243,$L243,$M243,N243,$O243,$P243,$Q243,$R243,$S243,T243,$U243,$V243,$W243,$X243,$Y243,$Z243,$AA243,AB243,AC243,AD243,$AE243,$AF243,$AG243,AH243,AI243,AJ243,AK243,AL243,AM243,AN243,AO243,AP243,AQ243,AR243,AS243,AT243,AU243,AV243,AW243,AX243,AY243,AZ243,BA243,BB243,BC243,BD243,BE243,BF243,BG243,BH243,BI243,BJ243,BK243,BL243,BM243,BN243,BO243,BP243,BQ243,BR243,BS243,BT243,BU243,BV243,BW243,BX243,BY243,BZ243,CA243,CB243,CC243,CD243,CE243,CF243,CG243,CH243,CI243,CJ243,CK243,CL243,CM243,$CN243,$CO243,CP243,$CQ243,$CR243,CS243,CT243,CU243,CV243,CW243,CX243,CY243,CZ243,DA243,DB243,DC243,DD243,DE243,DF243,DG243,DH243,DI243,DJ243,DK243,DL243,DM243,$DN243,$DO243,$DP243,DR243)&lt;&gt;""</f>
        <v/>
      </c>
      <c r="DT243" s="46">
        <f>IF(AND($DS243,$E$4&lt;&gt;""),
IF(LEFT($E$4,2) = "1.",
IF(D243&lt;&gt;"","El CUNE sólo se envía en operaciones de novedad o ajuste. ",""),
IF(D243="","Debes escribir un CUNE válido para realizar operaciones de novedad o ajuste. ","")),
""
)</f>
        <v/>
      </c>
      <c r="DU243" s="46">
        <f>IF($DS243,
IF(E243="","Debes seleccionar el tipo de documento del empleado. ",
IF(_xlfn.IFNA(VLOOKUP(E243,TIPO_DE_DOCUMENTO,1,FALSE),-1)=-1,"El tipo de documento no es válido (por favor seleccionarlo de la lista). ","")
)
)</f>
        <v/>
      </c>
      <c r="DV243" s="46">
        <f>IF($DS243,
IF(F243="","Debes escribir el número de documento del empleado. ","")
)</f>
        <v/>
      </c>
      <c r="DW243" s="46">
        <f>IF($DS243,
IF(G243="","Debes escribir el primer nombre del empleado. ","")
)</f>
        <v/>
      </c>
      <c r="DY243" s="46">
        <f>IF($DS243,
IF(I243="","Debes escribir el primer apellido del empleado. ","")
)</f>
        <v/>
      </c>
      <c r="DZ243" s="46">
        <f>IF($DS243,
IF(J243="","Debes escribir el segundo apellido del empleado. ","")
)</f>
        <v/>
      </c>
      <c r="EB243" s="46">
        <f>IF($DS243,
IF(L243="","Debes escribir la fecha de ingreso del empleado. ",
IF(ISERR(DATE(YEAR(L243),MONTH(L243),DAY(L243))), "El valor ingresado en fecha de ingreso no tiene un formato válido. ","")
)
)</f>
        <v/>
      </c>
      <c r="EC243" s="46">
        <f>IF($DS243,
IF(M243="","Debes escribir el tiempo laborado. ",
IF( IFERROR(INT(M243),1.1) &lt;&gt; IFERROR(_xlfn.NUMBERVALUE(M243),1), "El valor de los días trabajados debe ser un número entero. ", "")
)
)</f>
        <v/>
      </c>
      <c r="ED243" s="46">
        <f>IF($DS243,
IF( AND(N243&lt;&gt;"", ISERR(DATE(YEAR(N243),MONTH(N243),DAY(N243))) ), "El valor ingresado en fecha de ingreso no tiene un formato válido. ",
IF( AND(N243&lt;&gt;"", $E$6&lt;&gt;"", DATE(YEAR(N243), MONTH(N243), 1) &lt;&gt; IFERROR(DATE(MID($E$6, 1, 4), MID($E$6, 6, 2),1), "1/1/1900") ), "La fecha de retiro debe estar dentro del período liquidado. ", "")
)
)</f>
        <v/>
      </c>
      <c r="EE243" s="46">
        <f>IF($DS243,
IF(O243="","Debes seleccionar el tipo de trabajador. ",
IF(_xlfn.IFNA(VLOOKUP(O243,TIPO_DE_TRABAJADOR,1,FALSE),-1)=-1,"El tipo de trabajador no es válido (por favor seleccionarlo de la lista). ","")
)
)</f>
        <v/>
      </c>
      <c r="EF243" s="46">
        <f>IF($DS243,
IF(P243="","Debes seleccionar si es un trabajador dependiente pensionado por vejez. ",
IF(_xlfn.IFNA(VLOOKUP(P243,SUBTIPO_DE_TRABAJADOR,1,FALSE),-1)=-1,"El tipo de trabajador dependiente pensionado por vejez no es válido (por favor seleccionarlo de la lista). ","")
)
)</f>
        <v/>
      </c>
      <c r="EG243" s="46">
        <f>IF($DS243,
IF(Q243="","Debes seleccionar el tipo de contrato del trabajador. ",
IF(_xlfn.IFNA(VLOOKUP(Q243,TIPO_DE_CONTRATO,1,FALSE),-1)=-1,"El tipo de contrato del trabajador no es válido (por favor seleccionarlo de la lista). ","")
)
)</f>
        <v/>
      </c>
      <c r="EH243" s="46">
        <f>IF($DS243,
IF(R243="","Debes seleccionar si es un salario integral. ",
IF(_xlfn.IFNA(VLOOKUP(R243,SI_NO,1,FALSE),-1)=-1,"Valor no válido para salario integral (por favor seleccionarlo de la lista). ","")
)
)</f>
        <v/>
      </c>
      <c r="EI243" s="46">
        <f>IF($DS243,
IF(S243="","Debes seleccionar si el trabajador realiza actividades de riesgo. ",
IF(_xlfn.IFNA(VLOOKUP(S243,SI_NO,1,FALSE),-1)=-1,"Valor no válido para actividad de alto riesgo (por favor seleccionarlo de la lista). ","")
)
)</f>
        <v/>
      </c>
      <c r="EK243" s="46">
        <f>IF($DS243,
IF(U243="","Debes escribir el código del municipio de residencia del trabajador. ",
IF(_xlfn.IFNA(VLOOKUP(U243,MUNICIPIO,1,FALSE),-1)=-1,"El municipio de residencia del trabajador es inválido (por favor seleccionarlo de la lista). ","")
)
)</f>
        <v/>
      </c>
      <c r="EL243" s="46">
        <f>IF($DS243,
IF(V243="","Debes escribir el la dirección de residendia del trabajador. ","")
)</f>
        <v/>
      </c>
      <c r="EM243" s="46">
        <f>IF($DS243,
IF(W243="","Debes escribir la fecha de inicio de la liquidación. ",
IF(ISERR(DATE(YEAR(W243),MONTH(W243),DAY(W243))),"El valor ingresado en fecha de inicio de liquidación no tiene un formato válido. ",
IF( AND($E$6&lt;&gt;"", DATE(YEAR(W243), MONTH(W243), 1) &lt;&gt; IFERROR(DATE(MID($E$6, 1, 4), MID($E$6, 6, 2),1), "1/1/1900") ), "La fecha de inicio de la liquidación debe estar dentro del período liquidado. ", "")
)
)
)</f>
        <v/>
      </c>
      <c r="EN243" s="46">
        <f>IF($DS243,
IF(X243="","Debes escribir la fecha de fin de la liquidación. ",
IF(ISERR(DATE(YEAR(X243),MONTH(X243),DAY(X243))),"El valor ingresado en fecha de fin de liquidación no tiene un formato válido. ",
IF( AND($E$6&lt;&gt;"", DATE(YEAR(X243), MONTH(X243), 1) &lt;&gt; IFERROR(DATE(MID($E$6, 1, 4), MID($E$6, 6, 2),1), "1/1/1900") ), "La fecha de fin de la liquidación debe estar dentro del período liquidado. ", "")
)
)
)</f>
        <v/>
      </c>
      <c r="EO243" s="46">
        <f>IF($DS243,
IF(Y243="","Debes escribir la frecuencia de pago del trabajador. ",
IF(_xlfn.IFNA(VLOOKUP(Y243,PERÍODO_DE_NÓMINA,1,FALSE),-1)=-1,"La frecuencia de pago es inválida (por favor seleccionarlo de la lista). ","")
)
)</f>
        <v/>
      </c>
      <c r="EP243" s="46">
        <f>IF($DS243,
IF(Z243="","Debes escribir la fecha de pago. ",
IF(ISERR(DATE(YEAR(Z243),MONTH(Z243),DAY(Z243))), "El valor ingresado en fecha de pago no tiene un formato válido. ","")
)
)</f>
        <v/>
      </c>
      <c r="EQ243" s="46">
        <f>IF($DS243,
IF(AA243="","Debes escribir el medio de pago. ",
IF(_xlfn.IFNA(VLOOKUP(AA243,MEDIOS_DE_PAGO,1,FALSE),-1)=-1,"El medio de pago es inválido (por favor seleccionarlo de la lista). ","")
)
)</f>
        <v/>
      </c>
      <c r="ER243" s="46">
        <f>OR(AA243='Tablas '!$T$4,AA243='Tablas '!$T$7,AA243='Tablas '!$T$8,AA243='Tablas '!$T$11)</f>
        <v/>
      </c>
      <c r="ES243" s="46">
        <f>IF(AND($DS243,ER243),
IF(AB243="","Debes escribir la entidad bancaria. ",""),
""
)</f>
        <v/>
      </c>
      <c r="ET243" s="46">
        <f>IF(AND($DS243,ER243),
IF(AC243="","Debes escribir el tipo de cuenta bancaria. ",
IF(_xlfn.IFNA(VLOOKUP(AC243,TIPO_DE_CUENTA,1,FALSE),-1)=-1,"El tipo de cuenta bancaria es inválida (por favor seleccionarlo de la lista). ","")
),
""
)</f>
        <v/>
      </c>
      <c r="EU243" s="46">
        <f>IF(AND($DS243,ER243),
IF(AD243="","Debes escribir el número de cuenta bancaria. ",""),
""
)</f>
        <v/>
      </c>
      <c r="EV243" s="46">
        <f>IF($DS243,
IF(AE243="","Debes escribir el valor del sueldo básico. ",
IF( ISERR(_xlfn.NUMBERVALUE(AE243)), "El valor del sueldo básico debe ser un número válido. ", "")
)
)</f>
        <v/>
      </c>
      <c r="EW243" s="46">
        <f>IF($DS243,
IF(AF243="","Debes escribir el número de días trabajados. ",
IF( IFERROR(INT(AF243),1.1) &lt;&gt; IFERROR(_xlfn.NUMBERVALUE(AF243),1), "La cantidad de días trabajados debe ser un número entero. ", "")
)
)</f>
        <v/>
      </c>
      <c r="EX243" s="46">
        <f>IF($DS243,
IF(AG243="","Debes escribir el valor del sueldo trabajado. ",
IF( ISERR(_xlfn.NUMBERVALUE(AG243)), "El valor del sueldo trabajado debe ser un número válido. ", "")
)
)</f>
        <v/>
      </c>
      <c r="EY243" s="46">
        <f>IF($DS243,
IF( AND(AH243&lt;&gt;"", ISERR(_xlfn.NUMBERVALUE(AH243))), "El valor del auxilio de transporte debe ser un número válido. ", "")
)</f>
        <v/>
      </c>
      <c r="EZ243" s="46">
        <f>IF($DS243,
IF( AND(AI243&lt;&gt;"", ISERR(_xlfn.NUMBERVALUE(AI243))), "El valor de viáticos salariales debe ser un número válido. ", "")
)</f>
        <v/>
      </c>
      <c r="FA243" s="46">
        <f>IF($DS243,
IF( AND(AJ243&lt;&gt;"", ISERR(_xlfn.NUMBERVALUE(AJ243))), "El valor de viáticos NO salariales debe ser un número válido. ", "")
)</f>
        <v/>
      </c>
      <c r="FB243" s="46">
        <f>CONCATENATE(AK243,AL243)&lt;&gt;""</f>
        <v/>
      </c>
      <c r="FC243" s="46">
        <f>IF(AND($DS243,FB243),
IF(AK243="","Debes escribir el número de horas extras diurnas. ",
IF( IFERROR(INT(AK243),1.1) &lt;&gt; IFERROR(_xlfn.NUMBERVALUE(AK243),1), "La cantidad de horas extras diurnas debe ser un número entero. ", "")
),
""
)</f>
        <v/>
      </c>
      <c r="FD243" s="46">
        <f>IF(AND($DS243,FB243),
IF(AL243="","Debes escribir el valor de las horas extras diurnas. ",
IF( ISERR(_xlfn.NUMBERVALUE(AL243)), "El valor de las horas extras duirnas debe ser un número válido. ", "")
),
""
)</f>
        <v/>
      </c>
      <c r="FE243" s="46">
        <f>CONCATENATE(AM243,AN243)&lt;&gt;""</f>
        <v/>
      </c>
      <c r="FF243" s="46">
        <f>IF(AND($DS243,FE243),
IF(AM243="","Debes escribir el número de horas extras nocturnas. ",
IF( IFERROR(INT(AM243),1.1) &lt;&gt; IFERROR(_xlfn.NUMBERVALUE(AM243),1), "La cantidad de horas extras nocturnas debe ser un número entero. ", "")
),
""
)</f>
        <v/>
      </c>
      <c r="FG243" s="46">
        <f>IF(AND($DS243,FE243),
IF(AN243="","Debes escribir el valor de las horas extras nocturnas. ",
IF( ISERR(_xlfn.NUMBERVALUE(AN243)), "El valor de las horas extras nocturnas debe ser un número válido. ", "")
),
""
)</f>
        <v/>
      </c>
      <c r="FH243" s="46">
        <f>CONCATENATE(AO243,AP243)&lt;&gt;""</f>
        <v/>
      </c>
      <c r="FI243" s="46">
        <f>IF(AND($DS243,FH243),
IF(AO243="","Debes escribir el número de horas extras diurnas dominicales y festivas. ",
IF( IFERROR(INT(AO243),1.1) &lt;&gt; IFERROR(_xlfn.NUMBERVALUE(AO243),1), "La cantidad de horas extras diurnas dominicales y festivas debe ser un número entero. ", "")
),
""
)</f>
        <v/>
      </c>
      <c r="FJ243" s="46">
        <f>IF(AND($DS243,FH243),
IF(AP243="","Debes escribir el valor de las horas extras diurnas dominicales y festivas. ",
IF( ISERR(_xlfn.NUMBERVALUE(AP243)), "El valor de las horas extras diurnas dominicales y festivas debe ser un número válido. ", "")
),
""
)</f>
        <v/>
      </c>
      <c r="FK243" s="46">
        <f>CONCATENATE(AQ243,AR243)&lt;&gt;""</f>
        <v/>
      </c>
      <c r="FL243" s="46">
        <f>IF(AND($DS243,FK243),
IF(AQ243="","Debes escribir el número de horas extras nocturnas dominicales y festivas. ",
IF( IFERROR(INT(AQ243),1.1) &lt;&gt; IFERROR(_xlfn.NUMBERVALUE(AQ243),1), "La cantidad de horas extras nocturnas dominicales y festivas debe ser un número entero. ", "")
),
""
)</f>
        <v/>
      </c>
      <c r="FM243" s="46">
        <f>IF(AND($DS243,FK243),
IF(AR243="","Debes escribir el valor de las horas extras nocturnas dominicales y festivas. ",
IF( ISERR(_xlfn.NUMBERVALUE(AR243)), "El valor de las horas extras nocturnas dominicales y festivas debe ser un número válido. ", "")
),
""
)</f>
        <v/>
      </c>
      <c r="FN243" s="46">
        <f>CONCATENATE(AS243,AT243)&lt;&gt;""</f>
        <v/>
      </c>
      <c r="FO243" s="46">
        <f>IF(AND($DS243,FN243),
IF(AS243="","Debes escribir el número de horas recargo nocturno. ",
IF( IFERROR(INT(AS243),1.1) &lt;&gt; IFERROR(_xlfn.NUMBERVALUE(AS243),1), "La cantidad de horas recargo nocturno debe ser un número entero. ", "")
),
""
)</f>
        <v/>
      </c>
      <c r="FP243" s="46">
        <f>IF(AND($DS243,FN243),
IF(AT243="","Debes escribir el valor de las horas recargo nocturno. ",
IF( ISERR(_xlfn.NUMBERVALUE(AT243)), "El valor de las horas recargo nocturno debe ser un número válido. ", "")
),
""
)</f>
        <v/>
      </c>
      <c r="FQ243" s="46">
        <f>CONCATENATE(AU243,AV243)&lt;&gt;""</f>
        <v/>
      </c>
      <c r="FR243" s="46">
        <f>IF(AND($DS243,FQ243),
IF(AU243="","Debes escribir el número de horas recargo diurno dominical y festivo. ",
IF( IFERROR(INT(AU243),1.1) &lt;&gt; IFERROR(_xlfn.NUMBERVALUE(AU243),1), "La cantidad de horas recargo diurno dominical y festivo debe ser un número entero. ", "")
),
""
)</f>
        <v/>
      </c>
      <c r="FS243" s="46">
        <f>IF(AND($DS243,FQ243),
IF(AV243="","Debes escribir el valor de las horas recargo diurno dominical y festivo. ",
IF( ISERR(_xlfn.NUMBERVALUE(AV243)), "El valor de las horas recargo diurno dominical y festivo debe ser un número válido. ", "")
),
""
)</f>
        <v/>
      </c>
      <c r="FT243" s="46">
        <f>CONCATENATE(AW243,AX243)&lt;&gt;""</f>
        <v/>
      </c>
      <c r="FU243" s="46">
        <f>IF(AND($DS243,FT243),
IF(AW243="","Debes escribir el número de horas recargo nocturno dominical y festivo. ",
IF( IFERROR(INT(AW243),1.1) &lt;&gt; IFERROR(_xlfn.NUMBERVALUE(AW243),1), "La cantidad de horas recargo nocturno dominical y festivo debe ser un número entero. ", "")
),
""
)</f>
        <v/>
      </c>
      <c r="FV243" s="46">
        <f>IF(AND($DS243,FT243),
IF(AX243="","Debes escribir el valor de las horas recargo nocturno dominical y festivo. ",
IF( ISERR(_xlfn.NUMBERVALUE(AX243)), "El valor de las horas recargo nocturno dominical y festivo debe ser un número válido. ", "")
),
""
)</f>
        <v/>
      </c>
      <c r="FW243" s="46">
        <f>CONCATENATE(AY243,AZ243)&lt;&gt;""</f>
        <v/>
      </c>
      <c r="FX243" s="46">
        <f>IF(AND($DS243,FW243),
IF(AY243="","Debes escribir el número de días de vacaciones comunes. ",
IF( IFERROR(INT(AY243),1.1) &lt;&gt; IFERROR(_xlfn.NUMBERVALUE(AY243),1), "La cantidad de días de vacaciones comunes debe ser un número entero. ", "")
),
""
)</f>
        <v/>
      </c>
      <c r="FY243" s="46">
        <f>IF(AND($DS243,FW243),
IF(AZ243="","Debes escribir el valor de las vacaciones comunes. ",
IF( ISERR(_xlfn.NUMBERVALUE(AZ243)), "El valor de las vacaciones comunes debe ser un número válido. ", "")
),
""
)</f>
        <v/>
      </c>
      <c r="FZ243" s="46">
        <f>CONCATENATE(BA243,BB243)&lt;&gt;""</f>
        <v/>
      </c>
      <c r="GA243" s="46">
        <f>IF(AND($DS243,FZ243),
IF(BA243="","Debes escribir el número de días de vacaciones compensadas. ",
IF( IFERROR(INT(BA243),1.1) &lt;&gt; IFERROR(_xlfn.NUMBERVALUE(BA243),1), "La cantidad de días de vacaciones compensadas debe ser un número entero. ", "")
),
""
)</f>
        <v/>
      </c>
      <c r="GB243" s="46">
        <f>IF(AND($DS243,FZ243),
IF(BB243="","Debes escribir el valor de las vacaciones compensadas. ",
IF( ISERR(_xlfn.NUMBERVALUE(BB243)), "El valor de las vacaciones compensadas debe ser un número válido. ", "")
),
""
)</f>
        <v/>
      </c>
      <c r="GC243" s="46">
        <f>CONCATENATE(BC243,BD243)&lt;&gt;""</f>
        <v/>
      </c>
      <c r="GD243" s="46">
        <f>IF(AND($DS243,GC243),
IF(BC243="","Debes escribir el número de días de prima salarial. ",
IF( IFERROR(INT(BC243),1.1) &lt;&gt; IFERROR(_xlfn.NUMBERVALUE(BC243),1), "La cantidad de días de prima salarial debe ser un número entero. ", "")
),
""
)</f>
        <v/>
      </c>
      <c r="GE243" s="46">
        <f>IF(AND($DS243,GC243),
IF(BD243="","Debes escribir el valor de los días de prima salarial. ",
IF( ISERR(_xlfn.NUMBERVALUE(BD243)), "El valor de los días de prima salarial debe ser un número válido. ", "")
),
""
)</f>
        <v/>
      </c>
      <c r="GF243" s="46">
        <f>IF($DS243,
IF( AND(BE243&lt;&gt;"", ISERR(_xlfn.NUMBERVALUE(BE243))), "El valor de la prima NO saliarial debe ser un número válido. ", "")
)</f>
        <v/>
      </c>
      <c r="GG243" s="46">
        <f>CONCATENATE(BF243,BG243,BH243)&lt;&gt;""</f>
        <v/>
      </c>
      <c r="GH243" s="46">
        <f>IF(AND($DS243,GG243),
IF(BF243="","Debes escribir el valor de las cesantías. ",
IF( ISERR(_xlfn.NUMBERVALUE(BF243)), "El valor de las cesantías debe ser un número válido. ", "")
),
""
)</f>
        <v/>
      </c>
      <c r="GI243" s="46">
        <f>IF(AND($DS243,GG243),
IF(BG243="","Debes escribir el % de cesantías. ",
IF( ISERR(_xlfn.NUMBERVALUE(BG243)), "El % de cesantías debe ser un número válido. ", "")
),
""
)</f>
        <v/>
      </c>
      <c r="GJ243" s="46">
        <f>IF(AND($DS243,GG243),
IF(BH243="","Debes escribir el valor de intereses de cesantías. ",
IF( ISERR(_xlfn.NUMBERVALUE(BH243)), "El valor de intereses de cesantías debe ser un número válido. ", "")
),
""
)</f>
        <v/>
      </c>
      <c r="GK243" s="46">
        <f>CONCATENATE(BI243,BJ243,BK243)&lt;&gt;""</f>
        <v/>
      </c>
      <c r="GL243" s="46">
        <f>IF(AND($DS243,GK243),
IF(BI243="","Debes escribir el número de días de incapacidad. ",
IF( IFERROR(INT(BI243),1.1) &lt;&gt; IFERROR(_xlfn.NUMBERVALUE(BI243),1), "La cantidad de días de incapacidad debe ser un número entero. ", "")
),
""
)</f>
        <v/>
      </c>
      <c r="GM243" s="46">
        <f>IF(AND($DS243,GK243),
IF(BJ243="","Debes escribir el tipo de incapacidad. ",
IF(_xlfn.IFNA(VLOOKUP(BJ243,TIPO_DE_INCAPACIDAD,1,FALSE),-1)=-1,"El tipo de incapacidad es inválida (por favor seleccionarlo de la lista). ","")
),
""
)</f>
        <v/>
      </c>
      <c r="GN243" s="46">
        <f>IF(AND($DS243,GK243),
IF(BK243="","Debes escribir el valor de la incapacidad. ",
IF( ISERR(_xlfn.NUMBERVALUE(BK243)), "El valor de la incapacidad debe ser un número válido. ", "")
),
""
)</f>
        <v/>
      </c>
      <c r="GO243" s="46">
        <f>CONCATENATE(BL243,BM243)&lt;&gt;""</f>
        <v/>
      </c>
      <c r="GP243" s="46">
        <f>IF(AND($DS243,GO243),
IF(BL243="","Debes escribir el número de días de licencia de maternidad o paternidad. ",
IF( IFERROR(INT(BL243),1.1) &lt;&gt; IFERROR(_xlfn.NUMBERVALUE(BL243),1), "La cantidad de días de licencia de maternidad o paternidad debe ser un número entero. ", "")
),
""
)</f>
        <v/>
      </c>
      <c r="GQ243" s="46">
        <f>IF(AND($DS243,GO243),
IF(BM243="","Debes escribir el valor de la licencia de maternidad o paternidad. ",
IF( ISERR(_xlfn.NUMBERVALUE(BM243)), "El valor de la licencia de maternidad o paternidad debe ser un número válido. ", "")
),
""
)</f>
        <v/>
      </c>
      <c r="GR243" s="46">
        <f>CONCATENATE(BN243,BO243)&lt;&gt;""</f>
        <v/>
      </c>
      <c r="GS243" s="46">
        <f>IF(AND($DS243,GR243),
IF(BN243="","Debes escribir el número de días de licencia remunerada. ",
IF( IFERROR(INT(BN243),1.1) &lt;&gt; IFERROR(_xlfn.NUMBERVALUE(BN243),1), "La cantidad de días de licencia remunerada debe ser un número entero. ", "")
),
""
)</f>
        <v/>
      </c>
      <c r="GT243" s="46">
        <f>IF(AND($DS243,GR243),
IF(BO243="","Debes escribir el valor de la licencia remunerada. ",
IF( ISERR(_xlfn.NUMBERVALUE(BO243)), "El valor de la licencia remunerada debe ser un número válido. ", "")
),
""
)</f>
        <v/>
      </c>
      <c r="GU243" s="46">
        <f>IF($DS243,
IF( AND(BP243&lt;&gt;"", ISERR(_xlfn.NUMBERVALUE(BP243))), "El valor de la licencia NO remunerada debe ser un número válido. ", "")
)</f>
        <v/>
      </c>
      <c r="GV243" s="46">
        <f>IF($DS243,
IF( AND(BQ243&lt;&gt;"", ISERR(_xlfn.NUMBERVALUE(BQ243))), "El valor de auxilios salariales debe ser un número válido. ", "")
)</f>
        <v/>
      </c>
      <c r="GW243" s="46">
        <f>IF($DS243,
IF( AND(BR243&lt;&gt;"", ISERR(_xlfn.NUMBERVALUE(BR243))), "El valor de auxilios NO salariales debe ser un número válido. ", "")
)</f>
        <v/>
      </c>
      <c r="GX243" s="46">
        <f>IF($DS243,
IF( AND(BS243&lt;&gt;"", ISERR(_xlfn.NUMBERVALUE(BS243))), "El valor de bonos salariales debe ser un número válido. ", "")
)</f>
        <v/>
      </c>
      <c r="GY243" s="46">
        <f>IF($DS243,
IF( AND(BT243&lt;&gt;"", ISERR(_xlfn.NUMBERVALUE(BT243))), "El valor de bonos NO salariales debe ser un número válido. ", "")
)</f>
        <v/>
      </c>
      <c r="GZ243" s="46">
        <f>IF($DS243,
IF( AND(BU243&lt;&gt;"", ISERR(_xlfn.NUMBERVALUE(BU243))), "El valor de bonos salariales de alimentación debe ser un número válido. ", "")
)</f>
        <v/>
      </c>
      <c r="HA243" s="46">
        <f>IF($DS243,
IF( AND(BV243&lt;&gt;"", ISERR(_xlfn.NUMBERVALUE(BV243))), "El valor de bonos NO salariales de alimentación debe ser un número válido. ", "")
)</f>
        <v/>
      </c>
      <c r="HB243" s="46">
        <f>IF($DS243,
IF( AND(BW243&lt;&gt;"", ISERR(_xlfn.NUMBERVALUE(BW243))), "El valor de bonificaciones salariales debe ser un número válido. ", "")
)</f>
        <v/>
      </c>
      <c r="HC243" s="46">
        <f>IF($DS243,
IF( AND(BX243&lt;&gt;"", ISERR(_xlfn.NUMBERVALUE(BX243))), "El valor de bonificaciones NO salariales debe ser un número válido. ", "")
)</f>
        <v/>
      </c>
      <c r="HD243" s="46">
        <f>IF($DS243,
IF( AND(BY243&lt;&gt;"", ISERR(_xlfn.NUMBERVALUE(BY243))), "El valor de compensaciones ordinarias debe ser un número válido. ", "")
)</f>
        <v/>
      </c>
      <c r="HE243" s="46">
        <f>IF($DS243,
IF( AND(BZ243&lt;&gt;"", ISERR(_xlfn.NUMBERVALUE(BZ243))), "El valor de compensaciones extraordinarias debe ser un número válido. ", "")
)</f>
        <v/>
      </c>
      <c r="HF243" s="46">
        <f>IF($DS243,
IF( AND(CA243&lt;&gt;"", ISERR(_xlfn.NUMBERVALUE(CA243))), "El valor de comisiones debe ser un número válido. ", "")
)</f>
        <v/>
      </c>
      <c r="HG243" s="46">
        <f>IF($DS243,
IF( AND(CB243&lt;&gt;"", ISERR(_xlfn.NUMBERVALUE(CB243))), "El valor de ausencia por huega debe ser un número válido. ", "")
)</f>
        <v/>
      </c>
      <c r="HH243" s="46">
        <f>IF($DS243,
IF( AND(CC243&lt;&gt;"", ISERR(_xlfn.NUMBERVALUE(CC243))), "El valor de anticipos debe ser un número válido. ", "")
)</f>
        <v/>
      </c>
      <c r="HI243" s="46">
        <f>IF($DS243,
IF( AND(CD243&lt;&gt;"", ISERR(_xlfn.NUMBERVALUE(CD243))), "El valor de pagos a terceros debe ser un número válido. ", "")
)</f>
        <v/>
      </c>
      <c r="HJ243" s="46">
        <f>IF($DS243,
IF( AND(CE243&lt;&gt;"", ISERR(_xlfn.NUMBERVALUE(CE243))), "El valor de dotación debe ser un número válido. ", "")
)</f>
        <v/>
      </c>
      <c r="HK243" s="46">
        <f>IF($DS243,
IF( AND(CF243&lt;&gt;"", ISERR(_xlfn.NUMBERVALUE(CF243))), "El valor de apoyo sostenibilidad debe ser un número válido. ", "")
)</f>
        <v/>
      </c>
      <c r="HL243" s="46">
        <f>IF($DS243,
IF( AND(CG243&lt;&gt;"", ISERR(_xlfn.NUMBERVALUE(CG243))), "El valor de teletrabajo debe ser un número válido. ", "")
)</f>
        <v/>
      </c>
      <c r="HM243" s="46">
        <f>IF($DS243,
IF( AND(CH243&lt;&gt;"", ISERR(_xlfn.NUMBERVALUE(CH243))), "El valor de bonificación de retiro debe ser un número válido. ", "")
)</f>
        <v/>
      </c>
      <c r="HN243" s="46">
        <f>IF($DS243,
IF( AND(CI243&lt;&gt;"", ISERR(_xlfn.NUMBERVALUE(CI243))), "El valor de indemnización de retiro debe ser un número válido. ", "")
)</f>
        <v/>
      </c>
      <c r="HO243" s="46">
        <f>IF($DS243,
IF( AND(CJ243&lt;&gt;"", ISERR(_xlfn.NUMBERVALUE(CJ243))), "El valor de reintegros debe ser un número válido. ", "")
)</f>
        <v/>
      </c>
      <c r="HP243" s="46">
        <f>CONCATENATE(CK243,CL243,CM243)&lt;&gt;""</f>
        <v/>
      </c>
      <c r="HQ243" s="46">
        <f>IF(AND($DS243,HP243),
IF(CK243="","Debes escribir la descripción de otro concepto no categorizado. ",""),
""
)</f>
        <v/>
      </c>
      <c r="HR243" s="46">
        <f>IF(AND($DS243,HP243),
IF(CONCATENATE(CL243,CM243)="","Debes escribir al menos un valor de concepto no categorizado (salarial o no salarial). ",
IF(ISERR(_xlfn.NUMBERVALUE(CL243)),"El valor salarial concepto no categorizado debe ser un número válido. ","")
),
""
)</f>
        <v/>
      </c>
      <c r="HS243" s="46">
        <f>IF(AND($DS243,HP243),
IF(CONCATENATE(CL243,CM243)="","Debes escribir al menos un valor de concepto no categorizado (salarial o no salarial). ",
IF(ISERR(_xlfn.NUMBERVALUE(CM243)),"El valor NO salarial concepto no categorizado debe ser un número válido. ","")
),
""
)</f>
        <v/>
      </c>
      <c r="HT243" s="46">
        <f>IF($DS243,
IF(CN243="","Debes escribir el porcentaje del aporte a salud. ",
IF( ISERR(_xlfn.NUMBERVALUE(CN243)), "El valor del porcentaje del aporte a salud debe ser un número válido. ", "")
)
)</f>
        <v/>
      </c>
      <c r="HU243" s="46">
        <f>IF($DS243,
IF(CO243="","Debes escribir el valor del aporte a salud. ",
IF( ISERR(_xlfn.NUMBERVALUE(CO243)), "El valor del aporte a salud debe ser un número válido. ", "")
)
)</f>
        <v/>
      </c>
      <c r="HV243" s="46">
        <f>IF($DS243,
IF( AND(CP243&lt;&gt;"", ISERR(_xlfn.NUMBERVALUE(CP243))), "El valor plan complementario debe ser un número válido. ", "")
)</f>
        <v/>
      </c>
      <c r="HW243" s="46">
        <f>IF($DS243,
IF(CQ243="","Debes escribir el porcentaje del aporte a pensión. ",
IF( ISERR(_xlfn.NUMBERVALUE(CQ243)), "El valor del porcentaje del aporte a pensión debe ser un número válido. ", "")
)
)</f>
        <v/>
      </c>
      <c r="HX243" s="46">
        <f>IF($DS243,
IF(CR243="","Debes escribir el valor del aporte a pensión. ",
IF( ISERR(_xlfn.NUMBERVALUE(CR243)), "El valor del aporte a salud debe ser un número válido. ", "")
)
)</f>
        <v/>
      </c>
      <c r="HY243" s="46">
        <f>IF($DS243,
IF( AND(CS243&lt;&gt;"", ISERR(_xlfn.NUMBERVALUE(CS243))), "El valor pensión voluntaria debe ser un número válido. ", "")
)</f>
        <v/>
      </c>
      <c r="HZ243" s="46">
        <f>CONCATENATE(CT243,CU243,CV243,CW243)&lt;&gt;""</f>
        <v/>
      </c>
      <c r="IA243" s="46">
        <f>IF(AND($DS243,HZ243),
IF(CT243="","Debes escribir el % del fondo de seguridad pensional. ",
IF( ISERR(_xlfn.NUMBERVALUE(CT243)), "El % del fondo de seguridad debe ser un número válido. ", "")
),
""
)</f>
        <v/>
      </c>
      <c r="IB243" s="46">
        <f>IF(AND($DS243,HZ243),
IF(CU243="","Debes escribir el valor del aporte al fondo de solidaridad pensional. ",
IF( ISERR(_xlfn.NUMBERVALUE(CU243)), "El valor del aporte al fondo de solidaridad pensional debe ser un número válido. ", "")
),
""
)</f>
        <v/>
      </c>
      <c r="IC243" s="46">
        <f>IF(AND($DS243,HZ243),
IF(CV243="","Debes escribir el % del fondo de subsistencia. ",
IF( ISERR(_xlfn.NUMBERVALUE(CV243)), "El % del fondo de subsistencia debe ser un número válido. ", "")
),
""
)</f>
        <v/>
      </c>
      <c r="ID243" s="46">
        <f>IF(AND($DS243,HZ243),
IF(CW243="","Debes escribir el valor del fondo de subsistencia. ",
IF( ISERR(_xlfn.NUMBERVALUE(CW243)), "El valor del fondo de subsistencia debe ser un número válido. ", "")
),
""
)</f>
        <v/>
      </c>
      <c r="IE243" s="46">
        <f>CONCATENATE(CX243,CY243)&lt;&gt;""</f>
        <v/>
      </c>
      <c r="IF243" s="46">
        <f>IF(AND($DS243,IE243),
IF(CX243="","Debes escribir el % de sindicato. ",
IF( ISERR(_xlfn.NUMBERVALUE(CX243)), "El % de sindicato debe ser un número válido. ", "")
),
""
)</f>
        <v/>
      </c>
      <c r="IG243" s="46">
        <f>IF(AND($DS243,IE243),
IF(CY243="","Debes escribir el valor del sindicato. ",
IF( ISERR(_xlfn.NUMBERVALUE(CY243)), "El valor del sindicato debe ser un número válido. ", "")
),
""
)</f>
        <v/>
      </c>
      <c r="IH243" s="46">
        <f>IF($DS243,
IF( AND(CZ243&lt;&gt;"", ISERR(_xlfn.NUMBERVALUE(CZ243))), "El valor de sanción pública debe ser un número válido. ", "")
)</f>
        <v/>
      </c>
      <c r="II243" s="46">
        <f>IF($DS243,
IF( AND(DA243&lt;&gt;"", ISERR(_xlfn.NUMBERVALUE(DA243))), "El valor de sanción privada debe ser un número válido. ", "")
)</f>
        <v/>
      </c>
      <c r="IJ243" s="46">
        <f>CONCATENATE(DB243,DC243)&lt;&gt;""</f>
        <v/>
      </c>
      <c r="IK243" s="46">
        <f>IF(AND($DS243,IJ243),
IF(DB243="","Debes escribir la descripción de libranza. ",""),
""
)</f>
        <v/>
      </c>
      <c r="IL243" s="46">
        <f>IF(AND($DS243,IJ243),
IF(DC243="","Debes escribir la cuota libranza. ",
IF(ISERR(_xlfn.NUMBERVALUE(DC243)),"El valor de la cuota libranza debe ser un número válido. ","")
),
""
)</f>
        <v/>
      </c>
      <c r="IM243" s="46">
        <f>IF($DS243,
IF( AND(DD243&lt;&gt;"", ISERR(_xlfn.NUMBERVALUE(DD243))), "El valor de pagos a terceros debe ser un número válido. ", "")
)</f>
        <v/>
      </c>
      <c r="IN243" s="46">
        <f>IF($DS243,
IF( AND(DE243&lt;&gt;"", ISERR(_xlfn.NUMBERVALUE(DE243))), "El valor de anticipos debe ser un número válido. ", "")
)</f>
        <v/>
      </c>
      <c r="IO243" s="46">
        <f>IF($DS243,
IF( AND(DF243&lt;&gt;"", ISERR(_xlfn.NUMBERVALUE(DF243))), "El valor de AFC debe ser un número válido. ", "")
)</f>
        <v/>
      </c>
      <c r="IP243" s="46">
        <f>IF($DS243,
IF( AND(DG243&lt;&gt;"", ISERR(_xlfn.NUMBERVALUE(DG243))), "El valor de rete-fuente debe ser un número válido. ", "")
)</f>
        <v/>
      </c>
      <c r="IQ243" s="46">
        <f>IF($DS243,
IF( AND(DH243&lt;&gt;"", ISERR(_xlfn.NUMBERVALUE(DH243))), "El valor de cooperativa de trabajo debe ser un número válido. ", "")
)</f>
        <v/>
      </c>
      <c r="IR243" s="46">
        <f>IF($DS243,
IF( AND(DI243&lt;&gt;"", ISERR(_xlfn.NUMBERVALUE(DI243))), "El valor de embargo fiscal debe ser un número válido. ", "")
)</f>
        <v/>
      </c>
      <c r="IS243" s="46">
        <f>IF($DS243,
IF( AND(DJ243&lt;&gt;"", ISERR(_xlfn.NUMBERVALUE(DJ243))), "El valor de educación debe ser un número válido. ", "")
)</f>
        <v/>
      </c>
      <c r="IT243" s="46">
        <f>IF($DS243,
IF( AND(DK243&lt;&gt;"", ISERR(_xlfn.NUMBERVALUE(DK243))), "El valor de reintegro debe ser un número válido. ", "")
)</f>
        <v/>
      </c>
      <c r="IU243" s="46">
        <f>IF($DS243,
IF( AND(DL243&lt;&gt;"", ISERR(_xlfn.NUMBERVALUE(DL243))), "El valor de deuda debe ser un número válido. ", "")
)</f>
        <v/>
      </c>
      <c r="IV243" s="46">
        <f>IF($DS243,
IF( AND(DM243&lt;&gt;"", ISERR(_xlfn.NUMBERVALUE(DM243))), "El valor de otras deducciones debe ser un número válido. ", "")
)</f>
        <v/>
      </c>
      <c r="IW243" s="46">
        <f>IF($DS243,
IF(DN243="","Debes escribir el valor de los devengos totales. ",
IF( ISERR(_xlfn.NUMBERVALUE(DN243)), "El valor de los devengos totales debe ser un número válido. ", "")
)
)</f>
        <v/>
      </c>
      <c r="IX243" s="46">
        <f>IF($DS243,
IF(DO243="","Debes escribir el valor de las deducciones totales. ",
IF( ISERR(_xlfn.NUMBERVALUE(DO243)), "El valor de las deducciones totales debe ser un número válido. ", "")
)
)</f>
        <v/>
      </c>
      <c r="IY243" s="46">
        <f>IF($DS243,
IF(DP243="","Debes escribir el valor del salario total. ",
IF( ISERR(_xlfn.NUMBERVALUE(DP243)), "El valor del salario total debe ser un número válido. ", "")
)
)</f>
        <v/>
      </c>
    </row>
    <row r="244">
      <c r="B244" s="48" t="n">
        <v>232</v>
      </c>
      <c r="C244" s="61">
        <f>IF(AND(DS244,DP244&lt;&gt;""),
IF(DQ244="","OK","Error"),
""
)</f>
        <v/>
      </c>
      <c r="D244" s="53" t="n"/>
      <c r="E244" s="52" t="n"/>
      <c r="F244" s="112" t="n"/>
      <c r="G244" s="52" t="n"/>
      <c r="H244" s="53" t="n"/>
      <c r="I244" s="52" t="n"/>
      <c r="J244" s="52" t="n"/>
      <c r="K244" s="53" t="n"/>
      <c r="L244" s="55" t="n"/>
      <c r="M244" s="108" t="n"/>
      <c r="N244" s="56" t="n"/>
      <c r="O244" s="52" t="n"/>
      <c r="P244" s="52" t="n"/>
      <c r="Q244" s="52" t="n"/>
      <c r="R244" s="52" t="n"/>
      <c r="S244" s="52" t="n"/>
      <c r="T244" s="53" t="n"/>
      <c r="U244" s="52" t="n"/>
      <c r="V244" s="52" t="n"/>
      <c r="W244" s="55" t="n"/>
      <c r="X244" s="55" t="n"/>
      <c r="Y244" s="52" t="n"/>
      <c r="Z244" s="55" t="n"/>
      <c r="AA244" s="52" t="n"/>
      <c r="AB244" s="53" t="n"/>
      <c r="AC244" s="53" t="n"/>
      <c r="AD244" s="53" t="n"/>
      <c r="AE244" s="177" t="n"/>
      <c r="AF244" s="113" t="n"/>
      <c r="AG244" s="177" t="n"/>
      <c r="AH244" s="178" t="n"/>
      <c r="AI244" s="178" t="n"/>
      <c r="AJ244" s="178" t="n"/>
      <c r="AK244" s="114" t="n"/>
      <c r="AL244" s="178" t="n"/>
      <c r="AM244" s="114" t="n"/>
      <c r="AN244" s="178" t="n"/>
      <c r="AO244" s="114" t="n"/>
      <c r="AP244" s="178" t="n"/>
      <c r="AQ244" s="114" t="n"/>
      <c r="AR244" s="178" t="n"/>
      <c r="AS244" s="114" t="n"/>
      <c r="AT244" s="178" t="n"/>
      <c r="AU244" s="114" t="n"/>
      <c r="AV244" s="178" t="n"/>
      <c r="AW244" s="114" t="n"/>
      <c r="AX244" s="178" t="n"/>
      <c r="AY244" s="114" t="n"/>
      <c r="AZ244" s="178" t="n"/>
      <c r="BA244" s="114" t="n"/>
      <c r="BB244" s="178" t="n"/>
      <c r="BC244" s="114" t="n"/>
      <c r="BD244" s="178" t="n"/>
      <c r="BE244" s="178" t="n"/>
      <c r="BF244" s="178" t="n"/>
      <c r="BG244" s="59" t="n"/>
      <c r="BH244" s="178" t="n"/>
      <c r="BI244" s="114" t="n"/>
      <c r="BJ244" s="53" t="n"/>
      <c r="BK244" s="178" t="n"/>
      <c r="BL244" s="114" t="n"/>
      <c r="BM244" s="178" t="n"/>
      <c r="BN244" s="114" t="n"/>
      <c r="BO244" s="178" t="n"/>
      <c r="BP244" s="178" t="n"/>
      <c r="BQ244" s="178" t="n"/>
      <c r="BR244" s="178" t="n"/>
      <c r="BS244" s="178" t="n"/>
      <c r="BT244" s="178" t="n"/>
      <c r="BU244" s="178" t="n"/>
      <c r="BV244" s="178" t="n"/>
      <c r="BW244" s="178" t="n"/>
      <c r="BX244" s="178" t="n"/>
      <c r="BY244" s="178" t="n"/>
      <c r="BZ244" s="178" t="n"/>
      <c r="CA244" s="178" t="n"/>
      <c r="CB244" s="178" t="n"/>
      <c r="CC244" s="178" t="n"/>
      <c r="CD244" s="178" t="n"/>
      <c r="CE244" s="178" t="n"/>
      <c r="CF244" s="178" t="n"/>
      <c r="CG244" s="178" t="n"/>
      <c r="CH244" s="178" t="n"/>
      <c r="CI244" s="178" t="n"/>
      <c r="CJ244" s="178" t="n"/>
      <c r="CK244" s="53" t="n"/>
      <c r="CL244" s="178" t="n"/>
      <c r="CM244" s="178" t="n"/>
      <c r="CN244" s="60" t="n"/>
      <c r="CO244" s="177" t="n"/>
      <c r="CP244" s="178" t="n"/>
      <c r="CQ244" s="60" t="n"/>
      <c r="CR244" s="177" t="n"/>
      <c r="CS244" s="178" t="n"/>
      <c r="CT244" s="59" t="n"/>
      <c r="CU244" s="178" t="n"/>
      <c r="CV244" s="59" t="n"/>
      <c r="CW244" s="178" t="n"/>
      <c r="CX244" s="59" t="n"/>
      <c r="CY244" s="178" t="n"/>
      <c r="CZ244" s="178" t="n"/>
      <c r="DA244" s="178" t="n"/>
      <c r="DB244" s="53" t="n"/>
      <c r="DC244" s="178" t="n"/>
      <c r="DD244" s="178" t="n"/>
      <c r="DE244" s="178" t="n"/>
      <c r="DF244" s="178" t="n"/>
      <c r="DG244" s="178" t="n"/>
      <c r="DH244" s="178" t="n"/>
      <c r="DI244" s="178" t="n"/>
      <c r="DJ244" s="178" t="n"/>
      <c r="DK244" s="178" t="n"/>
      <c r="DL244" s="178" t="n"/>
      <c r="DM244" s="178" t="n"/>
      <c r="DN244" s="177" t="n"/>
      <c r="DO244" s="177" t="n"/>
      <c r="DP244" s="177" t="n"/>
      <c r="DQ244" s="76">
        <f>IF(AND(DS244,DP244&lt;&gt;""),
CONCATENATE(DT244,DU244,DV244,DW244,DX244,DY244,DZ244,EA244,EB244,EC244,ED244,EE244,EF244,EG244,EH244,EI244,EJ244,EK244,EL244,EM244,EN244,EO244,EP244,EQ244,ES244,ET244,EU244,EV244,EW244,EX244,EY244,EZ244,FA244,FC244,FD244,FF244,FG244,FI244,FJ244,FL244,FM244,FO244,FP244,FR244,FS244,FU244,FV244,FX244,FY244,GA244,GB244,GD244,GE244,GF244,GH244,GI244,GJ244,GL244,GM244,GN244,GP244,GQ244,GS244,GT244,GU244,GV244,GW244,GX244,GY244,GZ244,HA244,HB244,HC244,HD244,HE244,HF244,HG244,HH244,HI244,HJ244,HK244,HL244,HM244,HN244,HO244,HQ244,HR244,HS244,HT244,HU244,HV244,HW244,HX244,HY244,IA244,IB244,IC244,ID244,IF244,IG244,IH244,II244,IK244,IL244,IM244,IN244,IO244,IP244,IQ244,IR244,IS244,IT244,IU244,IV244,IW244,IX244,IY244,IZ244),
""
)</f>
        <v/>
      </c>
      <c r="DR244" s="53" t="n"/>
      <c r="DS244" s="46">
        <f>CONCATENATE(D244,$E244,$F244,$G244,H244,$I244,$J244,K244,$L244,$M244,N244,$O244,$P244,$Q244,$R244,$S244,T244,$U244,$V244,$W244,$X244,$Y244,$Z244,$AA244,AB244,AC244,AD244,$AE244,$AF244,$AG244,AH244,AI244,AJ244,AK244,AL244,AM244,AN244,AO244,AP244,AQ244,AR244,AS244,AT244,AU244,AV244,AW244,AX244,AY244,AZ244,BA244,BB244,BC244,BD244,BE244,BF244,BG244,BH244,BI244,BJ244,BK244,BL244,BM244,BN244,BO244,BP244,BQ244,BR244,BS244,BT244,BU244,BV244,BW244,BX244,BY244,BZ244,CA244,CB244,CC244,CD244,CE244,CF244,CG244,CH244,CI244,CJ244,CK244,CL244,CM244,$CN244,$CO244,CP244,$CQ244,$CR244,CS244,CT244,CU244,CV244,CW244,CX244,CY244,CZ244,DA244,DB244,DC244,DD244,DE244,DF244,DG244,DH244,DI244,DJ244,DK244,DL244,DM244,$DN244,$DO244,$DP244,DR244)&lt;&gt;""</f>
        <v/>
      </c>
      <c r="DT244" s="46">
        <f>IF(AND($DS244,$E$4&lt;&gt;""),
IF(LEFT($E$4,2) = "1.",
IF(D244&lt;&gt;"","El CUNE sólo se envía en operaciones de novedad o ajuste. ",""),
IF(D244="","Debes escribir un CUNE válido para realizar operaciones de novedad o ajuste. ","")),
""
)</f>
        <v/>
      </c>
      <c r="DU244" s="46">
        <f>IF($DS244,
IF(E244="","Debes seleccionar el tipo de documento del empleado. ",
IF(_xlfn.IFNA(VLOOKUP(E244,TIPO_DE_DOCUMENTO,1,FALSE),-1)=-1,"El tipo de documento no es válido (por favor seleccionarlo de la lista). ","")
)
)</f>
        <v/>
      </c>
      <c r="DV244" s="46">
        <f>IF($DS244,
IF(F244="","Debes escribir el número de documento del empleado. ","")
)</f>
        <v/>
      </c>
      <c r="DW244" s="46">
        <f>IF($DS244,
IF(G244="","Debes escribir el primer nombre del empleado. ","")
)</f>
        <v/>
      </c>
      <c r="DY244" s="46">
        <f>IF($DS244,
IF(I244="","Debes escribir el primer apellido del empleado. ","")
)</f>
        <v/>
      </c>
      <c r="DZ244" s="46">
        <f>IF($DS244,
IF(J244="","Debes escribir el segundo apellido del empleado. ","")
)</f>
        <v/>
      </c>
      <c r="EB244" s="46">
        <f>IF($DS244,
IF(L244="","Debes escribir la fecha de ingreso del empleado. ",
IF(ISERR(DATE(YEAR(L244),MONTH(L244),DAY(L244))), "El valor ingresado en fecha de ingreso no tiene un formato válido. ","")
)
)</f>
        <v/>
      </c>
      <c r="EC244" s="46">
        <f>IF($DS244,
IF(M244="","Debes escribir el tiempo laborado. ",
IF( IFERROR(INT(M244),1.1) &lt;&gt; IFERROR(_xlfn.NUMBERVALUE(M244),1), "El valor de los días trabajados debe ser un número entero. ", "")
)
)</f>
        <v/>
      </c>
      <c r="ED244" s="46">
        <f>IF($DS244,
IF( AND(N244&lt;&gt;"", ISERR(DATE(YEAR(N244),MONTH(N244),DAY(N244))) ), "El valor ingresado en fecha de ingreso no tiene un formato válido. ",
IF( AND(N244&lt;&gt;"", $E$6&lt;&gt;"", DATE(YEAR(N244), MONTH(N244), 1) &lt;&gt; IFERROR(DATE(MID($E$6, 1, 4), MID($E$6, 6, 2),1), "1/1/1900") ), "La fecha de retiro debe estar dentro del período liquidado. ", "")
)
)</f>
        <v/>
      </c>
      <c r="EE244" s="46">
        <f>IF($DS244,
IF(O244="","Debes seleccionar el tipo de trabajador. ",
IF(_xlfn.IFNA(VLOOKUP(O244,TIPO_DE_TRABAJADOR,1,FALSE),-1)=-1,"El tipo de trabajador no es válido (por favor seleccionarlo de la lista). ","")
)
)</f>
        <v/>
      </c>
      <c r="EF244" s="46">
        <f>IF($DS244,
IF(P244="","Debes seleccionar si es un trabajador dependiente pensionado por vejez. ",
IF(_xlfn.IFNA(VLOOKUP(P244,SUBTIPO_DE_TRABAJADOR,1,FALSE),-1)=-1,"El tipo de trabajador dependiente pensionado por vejez no es válido (por favor seleccionarlo de la lista). ","")
)
)</f>
        <v/>
      </c>
      <c r="EG244" s="46">
        <f>IF($DS244,
IF(Q244="","Debes seleccionar el tipo de contrato del trabajador. ",
IF(_xlfn.IFNA(VLOOKUP(Q244,TIPO_DE_CONTRATO,1,FALSE),-1)=-1,"El tipo de contrato del trabajador no es válido (por favor seleccionarlo de la lista). ","")
)
)</f>
        <v/>
      </c>
      <c r="EH244" s="46">
        <f>IF($DS244,
IF(R244="","Debes seleccionar si es un salario integral. ",
IF(_xlfn.IFNA(VLOOKUP(R244,SI_NO,1,FALSE),-1)=-1,"Valor no válido para salario integral (por favor seleccionarlo de la lista). ","")
)
)</f>
        <v/>
      </c>
      <c r="EI244" s="46">
        <f>IF($DS244,
IF(S244="","Debes seleccionar si el trabajador realiza actividades de riesgo. ",
IF(_xlfn.IFNA(VLOOKUP(S244,SI_NO,1,FALSE),-1)=-1,"Valor no válido para actividad de alto riesgo (por favor seleccionarlo de la lista). ","")
)
)</f>
        <v/>
      </c>
      <c r="EK244" s="46">
        <f>IF($DS244,
IF(U244="","Debes escribir el código del municipio de residencia del trabajador. ",
IF(_xlfn.IFNA(VLOOKUP(U244,MUNICIPIO,1,FALSE),-1)=-1,"El municipio de residencia del trabajador es inválido (por favor seleccionarlo de la lista). ","")
)
)</f>
        <v/>
      </c>
      <c r="EL244" s="46">
        <f>IF($DS244,
IF(V244="","Debes escribir el la dirección de residendia del trabajador. ","")
)</f>
        <v/>
      </c>
      <c r="EM244" s="46">
        <f>IF($DS244,
IF(W244="","Debes escribir la fecha de inicio de la liquidación. ",
IF(ISERR(DATE(YEAR(W244),MONTH(W244),DAY(W244))),"El valor ingresado en fecha de inicio de liquidación no tiene un formato válido. ",
IF( AND($E$6&lt;&gt;"", DATE(YEAR(W244), MONTH(W244), 1) &lt;&gt; IFERROR(DATE(MID($E$6, 1, 4), MID($E$6, 6, 2),1), "1/1/1900") ), "La fecha de inicio de la liquidación debe estar dentro del período liquidado. ", "")
)
)
)</f>
        <v/>
      </c>
      <c r="EN244" s="46">
        <f>IF($DS244,
IF(X244="","Debes escribir la fecha de fin de la liquidación. ",
IF(ISERR(DATE(YEAR(X244),MONTH(X244),DAY(X244))),"El valor ingresado en fecha de fin de liquidación no tiene un formato válido. ",
IF( AND($E$6&lt;&gt;"", DATE(YEAR(X244), MONTH(X244), 1) &lt;&gt; IFERROR(DATE(MID($E$6, 1, 4), MID($E$6, 6, 2),1), "1/1/1900") ), "La fecha de fin de la liquidación debe estar dentro del período liquidado. ", "")
)
)
)</f>
        <v/>
      </c>
      <c r="EO244" s="46">
        <f>IF($DS244,
IF(Y244="","Debes escribir la frecuencia de pago del trabajador. ",
IF(_xlfn.IFNA(VLOOKUP(Y244,PERÍODO_DE_NÓMINA,1,FALSE),-1)=-1,"La frecuencia de pago es inválida (por favor seleccionarlo de la lista). ","")
)
)</f>
        <v/>
      </c>
      <c r="EP244" s="46">
        <f>IF($DS244,
IF(Z244="","Debes escribir la fecha de pago. ",
IF(ISERR(DATE(YEAR(Z244),MONTH(Z244),DAY(Z244))), "El valor ingresado en fecha de pago no tiene un formato válido. ","")
)
)</f>
        <v/>
      </c>
      <c r="EQ244" s="46">
        <f>IF($DS244,
IF(AA244="","Debes escribir el medio de pago. ",
IF(_xlfn.IFNA(VLOOKUP(AA244,MEDIOS_DE_PAGO,1,FALSE),-1)=-1,"El medio de pago es inválido (por favor seleccionarlo de la lista). ","")
)
)</f>
        <v/>
      </c>
      <c r="ER244" s="46">
        <f>OR(AA244='Tablas '!$T$4,AA244='Tablas '!$T$7,AA244='Tablas '!$T$8,AA244='Tablas '!$T$11)</f>
        <v/>
      </c>
      <c r="ES244" s="46">
        <f>IF(AND($DS244,ER244),
IF(AB244="","Debes escribir la entidad bancaria. ",""),
""
)</f>
        <v/>
      </c>
      <c r="ET244" s="46">
        <f>IF(AND($DS244,ER244),
IF(AC244="","Debes escribir el tipo de cuenta bancaria. ",
IF(_xlfn.IFNA(VLOOKUP(AC244,TIPO_DE_CUENTA,1,FALSE),-1)=-1,"El tipo de cuenta bancaria es inválida (por favor seleccionarlo de la lista). ","")
),
""
)</f>
        <v/>
      </c>
      <c r="EU244" s="46">
        <f>IF(AND($DS244,ER244),
IF(AD244="","Debes escribir el número de cuenta bancaria. ",""),
""
)</f>
        <v/>
      </c>
      <c r="EV244" s="46">
        <f>IF($DS244,
IF(AE244="","Debes escribir el valor del sueldo básico. ",
IF( ISERR(_xlfn.NUMBERVALUE(AE244)), "El valor del sueldo básico debe ser un número válido. ", "")
)
)</f>
        <v/>
      </c>
      <c r="EW244" s="46">
        <f>IF($DS244,
IF(AF244="","Debes escribir el número de días trabajados. ",
IF( IFERROR(INT(AF244),1.1) &lt;&gt; IFERROR(_xlfn.NUMBERVALUE(AF244),1), "La cantidad de días trabajados debe ser un número entero. ", "")
)
)</f>
        <v/>
      </c>
      <c r="EX244" s="46">
        <f>IF($DS244,
IF(AG244="","Debes escribir el valor del sueldo trabajado. ",
IF( ISERR(_xlfn.NUMBERVALUE(AG244)), "El valor del sueldo trabajado debe ser un número válido. ", "")
)
)</f>
        <v/>
      </c>
      <c r="EY244" s="46">
        <f>IF($DS244,
IF( AND(AH244&lt;&gt;"", ISERR(_xlfn.NUMBERVALUE(AH244))), "El valor del auxilio de transporte debe ser un número válido. ", "")
)</f>
        <v/>
      </c>
      <c r="EZ244" s="46">
        <f>IF($DS244,
IF( AND(AI244&lt;&gt;"", ISERR(_xlfn.NUMBERVALUE(AI244))), "El valor de viáticos salariales debe ser un número válido. ", "")
)</f>
        <v/>
      </c>
      <c r="FA244" s="46">
        <f>IF($DS244,
IF( AND(AJ244&lt;&gt;"", ISERR(_xlfn.NUMBERVALUE(AJ244))), "El valor de viáticos NO salariales debe ser un número válido. ", "")
)</f>
        <v/>
      </c>
      <c r="FB244" s="46">
        <f>CONCATENATE(AK244,AL244)&lt;&gt;""</f>
        <v/>
      </c>
      <c r="FC244" s="46">
        <f>IF(AND($DS244,FB244),
IF(AK244="","Debes escribir el número de horas extras diurnas. ",
IF( IFERROR(INT(AK244),1.1) &lt;&gt; IFERROR(_xlfn.NUMBERVALUE(AK244),1), "La cantidad de horas extras diurnas debe ser un número entero. ", "")
),
""
)</f>
        <v/>
      </c>
      <c r="FD244" s="46">
        <f>IF(AND($DS244,FB244),
IF(AL244="","Debes escribir el valor de las horas extras diurnas. ",
IF( ISERR(_xlfn.NUMBERVALUE(AL244)), "El valor de las horas extras duirnas debe ser un número válido. ", "")
),
""
)</f>
        <v/>
      </c>
      <c r="FE244" s="46">
        <f>CONCATENATE(AM244,AN244)&lt;&gt;""</f>
        <v/>
      </c>
      <c r="FF244" s="46">
        <f>IF(AND($DS244,FE244),
IF(AM244="","Debes escribir el número de horas extras nocturnas. ",
IF( IFERROR(INT(AM244),1.1) &lt;&gt; IFERROR(_xlfn.NUMBERVALUE(AM244),1), "La cantidad de horas extras nocturnas debe ser un número entero. ", "")
),
""
)</f>
        <v/>
      </c>
      <c r="FG244" s="46">
        <f>IF(AND($DS244,FE244),
IF(AN244="","Debes escribir el valor de las horas extras nocturnas. ",
IF( ISERR(_xlfn.NUMBERVALUE(AN244)), "El valor de las horas extras nocturnas debe ser un número válido. ", "")
),
""
)</f>
        <v/>
      </c>
      <c r="FH244" s="46">
        <f>CONCATENATE(AO244,AP244)&lt;&gt;""</f>
        <v/>
      </c>
      <c r="FI244" s="46">
        <f>IF(AND($DS244,FH244),
IF(AO244="","Debes escribir el número de horas extras diurnas dominicales y festivas. ",
IF( IFERROR(INT(AO244),1.1) &lt;&gt; IFERROR(_xlfn.NUMBERVALUE(AO244),1), "La cantidad de horas extras diurnas dominicales y festivas debe ser un número entero. ", "")
),
""
)</f>
        <v/>
      </c>
      <c r="FJ244" s="46">
        <f>IF(AND($DS244,FH244),
IF(AP244="","Debes escribir el valor de las horas extras diurnas dominicales y festivas. ",
IF( ISERR(_xlfn.NUMBERVALUE(AP244)), "El valor de las horas extras diurnas dominicales y festivas debe ser un número válido. ", "")
),
""
)</f>
        <v/>
      </c>
      <c r="FK244" s="46">
        <f>CONCATENATE(AQ244,AR244)&lt;&gt;""</f>
        <v/>
      </c>
      <c r="FL244" s="46">
        <f>IF(AND($DS244,FK244),
IF(AQ244="","Debes escribir el número de horas extras nocturnas dominicales y festivas. ",
IF( IFERROR(INT(AQ244),1.1) &lt;&gt; IFERROR(_xlfn.NUMBERVALUE(AQ244),1), "La cantidad de horas extras nocturnas dominicales y festivas debe ser un número entero. ", "")
),
""
)</f>
        <v/>
      </c>
      <c r="FM244" s="46">
        <f>IF(AND($DS244,FK244),
IF(AR244="","Debes escribir el valor de las horas extras nocturnas dominicales y festivas. ",
IF( ISERR(_xlfn.NUMBERVALUE(AR244)), "El valor de las horas extras nocturnas dominicales y festivas debe ser un número válido. ", "")
),
""
)</f>
        <v/>
      </c>
      <c r="FN244" s="46">
        <f>CONCATENATE(AS244,AT244)&lt;&gt;""</f>
        <v/>
      </c>
      <c r="FO244" s="46">
        <f>IF(AND($DS244,FN244),
IF(AS244="","Debes escribir el número de horas recargo nocturno. ",
IF( IFERROR(INT(AS244),1.1) &lt;&gt; IFERROR(_xlfn.NUMBERVALUE(AS244),1), "La cantidad de horas recargo nocturno debe ser un número entero. ", "")
),
""
)</f>
        <v/>
      </c>
      <c r="FP244" s="46">
        <f>IF(AND($DS244,FN244),
IF(AT244="","Debes escribir el valor de las horas recargo nocturno. ",
IF( ISERR(_xlfn.NUMBERVALUE(AT244)), "El valor de las horas recargo nocturno debe ser un número válido. ", "")
),
""
)</f>
        <v/>
      </c>
      <c r="FQ244" s="46">
        <f>CONCATENATE(AU244,AV244)&lt;&gt;""</f>
        <v/>
      </c>
      <c r="FR244" s="46">
        <f>IF(AND($DS244,FQ244),
IF(AU244="","Debes escribir el número de horas recargo diurno dominical y festivo. ",
IF( IFERROR(INT(AU244),1.1) &lt;&gt; IFERROR(_xlfn.NUMBERVALUE(AU244),1), "La cantidad de horas recargo diurno dominical y festivo debe ser un número entero. ", "")
),
""
)</f>
        <v/>
      </c>
      <c r="FS244" s="46">
        <f>IF(AND($DS244,FQ244),
IF(AV244="","Debes escribir el valor de las horas recargo diurno dominical y festivo. ",
IF( ISERR(_xlfn.NUMBERVALUE(AV244)), "El valor de las horas recargo diurno dominical y festivo debe ser un número válido. ", "")
),
""
)</f>
        <v/>
      </c>
      <c r="FT244" s="46">
        <f>CONCATENATE(AW244,AX244)&lt;&gt;""</f>
        <v/>
      </c>
      <c r="FU244" s="46">
        <f>IF(AND($DS244,FT244),
IF(AW244="","Debes escribir el número de horas recargo nocturno dominical y festivo. ",
IF( IFERROR(INT(AW244),1.1) &lt;&gt; IFERROR(_xlfn.NUMBERVALUE(AW244),1), "La cantidad de horas recargo nocturno dominical y festivo debe ser un número entero. ", "")
),
""
)</f>
        <v/>
      </c>
      <c r="FV244" s="46">
        <f>IF(AND($DS244,FT244),
IF(AX244="","Debes escribir el valor de las horas recargo nocturno dominical y festivo. ",
IF( ISERR(_xlfn.NUMBERVALUE(AX244)), "El valor de las horas recargo nocturno dominical y festivo debe ser un número válido. ", "")
),
""
)</f>
        <v/>
      </c>
      <c r="FW244" s="46">
        <f>CONCATENATE(AY244,AZ244)&lt;&gt;""</f>
        <v/>
      </c>
      <c r="FX244" s="46">
        <f>IF(AND($DS244,FW244),
IF(AY244="","Debes escribir el número de días de vacaciones comunes. ",
IF( IFERROR(INT(AY244),1.1) &lt;&gt; IFERROR(_xlfn.NUMBERVALUE(AY244),1), "La cantidad de días de vacaciones comunes debe ser un número entero. ", "")
),
""
)</f>
        <v/>
      </c>
      <c r="FY244" s="46">
        <f>IF(AND($DS244,FW244),
IF(AZ244="","Debes escribir el valor de las vacaciones comunes. ",
IF( ISERR(_xlfn.NUMBERVALUE(AZ244)), "El valor de las vacaciones comunes debe ser un número válido. ", "")
),
""
)</f>
        <v/>
      </c>
      <c r="FZ244" s="46">
        <f>CONCATENATE(BA244,BB244)&lt;&gt;""</f>
        <v/>
      </c>
      <c r="GA244" s="46">
        <f>IF(AND($DS244,FZ244),
IF(BA244="","Debes escribir el número de días de vacaciones compensadas. ",
IF( IFERROR(INT(BA244),1.1) &lt;&gt; IFERROR(_xlfn.NUMBERVALUE(BA244),1), "La cantidad de días de vacaciones compensadas debe ser un número entero. ", "")
),
""
)</f>
        <v/>
      </c>
      <c r="GB244" s="46">
        <f>IF(AND($DS244,FZ244),
IF(BB244="","Debes escribir el valor de las vacaciones compensadas. ",
IF( ISERR(_xlfn.NUMBERVALUE(BB244)), "El valor de las vacaciones compensadas debe ser un número válido. ", "")
),
""
)</f>
        <v/>
      </c>
      <c r="GC244" s="46">
        <f>CONCATENATE(BC244,BD244)&lt;&gt;""</f>
        <v/>
      </c>
      <c r="GD244" s="46">
        <f>IF(AND($DS244,GC244),
IF(BC244="","Debes escribir el número de días de prima salarial. ",
IF( IFERROR(INT(BC244),1.1) &lt;&gt; IFERROR(_xlfn.NUMBERVALUE(BC244),1), "La cantidad de días de prima salarial debe ser un número entero. ", "")
),
""
)</f>
        <v/>
      </c>
      <c r="GE244" s="46">
        <f>IF(AND($DS244,GC244),
IF(BD244="","Debes escribir el valor de los días de prima salarial. ",
IF( ISERR(_xlfn.NUMBERVALUE(BD244)), "El valor de los días de prima salarial debe ser un número válido. ", "")
),
""
)</f>
        <v/>
      </c>
      <c r="GF244" s="46">
        <f>IF($DS244,
IF( AND(BE244&lt;&gt;"", ISERR(_xlfn.NUMBERVALUE(BE244))), "El valor de la prima NO saliarial debe ser un número válido. ", "")
)</f>
        <v/>
      </c>
      <c r="GG244" s="46">
        <f>CONCATENATE(BF244,BG244,BH244)&lt;&gt;""</f>
        <v/>
      </c>
      <c r="GH244" s="46">
        <f>IF(AND($DS244,GG244),
IF(BF244="","Debes escribir el valor de las cesantías. ",
IF( ISERR(_xlfn.NUMBERVALUE(BF244)), "El valor de las cesantías debe ser un número válido. ", "")
),
""
)</f>
        <v/>
      </c>
      <c r="GI244" s="46">
        <f>IF(AND($DS244,GG244),
IF(BG244="","Debes escribir el % de cesantías. ",
IF( ISERR(_xlfn.NUMBERVALUE(BG244)), "El % de cesantías debe ser un número válido. ", "")
),
""
)</f>
        <v/>
      </c>
      <c r="GJ244" s="46">
        <f>IF(AND($DS244,GG244),
IF(BH244="","Debes escribir el valor de intereses de cesantías. ",
IF( ISERR(_xlfn.NUMBERVALUE(BH244)), "El valor de intereses de cesantías debe ser un número válido. ", "")
),
""
)</f>
        <v/>
      </c>
      <c r="GK244" s="46">
        <f>CONCATENATE(BI244,BJ244,BK244)&lt;&gt;""</f>
        <v/>
      </c>
      <c r="GL244" s="46">
        <f>IF(AND($DS244,GK244),
IF(BI244="","Debes escribir el número de días de incapacidad. ",
IF( IFERROR(INT(BI244),1.1) &lt;&gt; IFERROR(_xlfn.NUMBERVALUE(BI244),1), "La cantidad de días de incapacidad debe ser un número entero. ", "")
),
""
)</f>
        <v/>
      </c>
      <c r="GM244" s="46">
        <f>IF(AND($DS244,GK244),
IF(BJ244="","Debes escribir el tipo de incapacidad. ",
IF(_xlfn.IFNA(VLOOKUP(BJ244,TIPO_DE_INCAPACIDAD,1,FALSE),-1)=-1,"El tipo de incapacidad es inválida (por favor seleccionarlo de la lista). ","")
),
""
)</f>
        <v/>
      </c>
      <c r="GN244" s="46">
        <f>IF(AND($DS244,GK244),
IF(BK244="","Debes escribir el valor de la incapacidad. ",
IF( ISERR(_xlfn.NUMBERVALUE(BK244)), "El valor de la incapacidad debe ser un número válido. ", "")
),
""
)</f>
        <v/>
      </c>
      <c r="GO244" s="46">
        <f>CONCATENATE(BL244,BM244)&lt;&gt;""</f>
        <v/>
      </c>
      <c r="GP244" s="46">
        <f>IF(AND($DS244,GO244),
IF(BL244="","Debes escribir el número de días de licencia de maternidad o paternidad. ",
IF( IFERROR(INT(BL244),1.1) &lt;&gt; IFERROR(_xlfn.NUMBERVALUE(BL244),1), "La cantidad de días de licencia de maternidad o paternidad debe ser un número entero. ", "")
),
""
)</f>
        <v/>
      </c>
      <c r="GQ244" s="46">
        <f>IF(AND($DS244,GO244),
IF(BM244="","Debes escribir el valor de la licencia de maternidad o paternidad. ",
IF( ISERR(_xlfn.NUMBERVALUE(BM244)), "El valor de la licencia de maternidad o paternidad debe ser un número válido. ", "")
),
""
)</f>
        <v/>
      </c>
      <c r="GR244" s="46">
        <f>CONCATENATE(BN244,BO244)&lt;&gt;""</f>
        <v/>
      </c>
      <c r="GS244" s="46">
        <f>IF(AND($DS244,GR244),
IF(BN244="","Debes escribir el número de días de licencia remunerada. ",
IF( IFERROR(INT(BN244),1.1) &lt;&gt; IFERROR(_xlfn.NUMBERVALUE(BN244),1), "La cantidad de días de licencia remunerada debe ser un número entero. ", "")
),
""
)</f>
        <v/>
      </c>
      <c r="GT244" s="46">
        <f>IF(AND($DS244,GR244),
IF(BO244="","Debes escribir el valor de la licencia remunerada. ",
IF( ISERR(_xlfn.NUMBERVALUE(BO244)), "El valor de la licencia remunerada debe ser un número válido. ", "")
),
""
)</f>
        <v/>
      </c>
      <c r="GU244" s="46">
        <f>IF($DS244,
IF( AND(BP244&lt;&gt;"", ISERR(_xlfn.NUMBERVALUE(BP244))), "El valor de la licencia NO remunerada debe ser un número válido. ", "")
)</f>
        <v/>
      </c>
      <c r="GV244" s="46">
        <f>IF($DS244,
IF( AND(BQ244&lt;&gt;"", ISERR(_xlfn.NUMBERVALUE(BQ244))), "El valor de auxilios salariales debe ser un número válido. ", "")
)</f>
        <v/>
      </c>
      <c r="GW244" s="46">
        <f>IF($DS244,
IF( AND(BR244&lt;&gt;"", ISERR(_xlfn.NUMBERVALUE(BR244))), "El valor de auxilios NO salariales debe ser un número válido. ", "")
)</f>
        <v/>
      </c>
      <c r="GX244" s="46">
        <f>IF($DS244,
IF( AND(BS244&lt;&gt;"", ISERR(_xlfn.NUMBERVALUE(BS244))), "El valor de bonos salariales debe ser un número válido. ", "")
)</f>
        <v/>
      </c>
      <c r="GY244" s="46">
        <f>IF($DS244,
IF( AND(BT244&lt;&gt;"", ISERR(_xlfn.NUMBERVALUE(BT244))), "El valor de bonos NO salariales debe ser un número válido. ", "")
)</f>
        <v/>
      </c>
      <c r="GZ244" s="46">
        <f>IF($DS244,
IF( AND(BU244&lt;&gt;"", ISERR(_xlfn.NUMBERVALUE(BU244))), "El valor de bonos salariales de alimentación debe ser un número válido. ", "")
)</f>
        <v/>
      </c>
      <c r="HA244" s="46">
        <f>IF($DS244,
IF( AND(BV244&lt;&gt;"", ISERR(_xlfn.NUMBERVALUE(BV244))), "El valor de bonos NO salariales de alimentación debe ser un número válido. ", "")
)</f>
        <v/>
      </c>
      <c r="HB244" s="46">
        <f>IF($DS244,
IF( AND(BW244&lt;&gt;"", ISERR(_xlfn.NUMBERVALUE(BW244))), "El valor de bonificaciones salariales debe ser un número válido. ", "")
)</f>
        <v/>
      </c>
      <c r="HC244" s="46">
        <f>IF($DS244,
IF( AND(BX244&lt;&gt;"", ISERR(_xlfn.NUMBERVALUE(BX244))), "El valor de bonificaciones NO salariales debe ser un número válido. ", "")
)</f>
        <v/>
      </c>
      <c r="HD244" s="46">
        <f>IF($DS244,
IF( AND(BY244&lt;&gt;"", ISERR(_xlfn.NUMBERVALUE(BY244))), "El valor de compensaciones ordinarias debe ser un número válido. ", "")
)</f>
        <v/>
      </c>
      <c r="HE244" s="46">
        <f>IF($DS244,
IF( AND(BZ244&lt;&gt;"", ISERR(_xlfn.NUMBERVALUE(BZ244))), "El valor de compensaciones extraordinarias debe ser un número válido. ", "")
)</f>
        <v/>
      </c>
      <c r="HF244" s="46">
        <f>IF($DS244,
IF( AND(CA244&lt;&gt;"", ISERR(_xlfn.NUMBERVALUE(CA244))), "El valor de comisiones debe ser un número válido. ", "")
)</f>
        <v/>
      </c>
      <c r="HG244" s="46">
        <f>IF($DS244,
IF( AND(CB244&lt;&gt;"", ISERR(_xlfn.NUMBERVALUE(CB244))), "El valor de ausencia por huega debe ser un número válido. ", "")
)</f>
        <v/>
      </c>
      <c r="HH244" s="46">
        <f>IF($DS244,
IF( AND(CC244&lt;&gt;"", ISERR(_xlfn.NUMBERVALUE(CC244))), "El valor de anticipos debe ser un número válido. ", "")
)</f>
        <v/>
      </c>
      <c r="HI244" s="46">
        <f>IF($DS244,
IF( AND(CD244&lt;&gt;"", ISERR(_xlfn.NUMBERVALUE(CD244))), "El valor de pagos a terceros debe ser un número válido. ", "")
)</f>
        <v/>
      </c>
      <c r="HJ244" s="46">
        <f>IF($DS244,
IF( AND(CE244&lt;&gt;"", ISERR(_xlfn.NUMBERVALUE(CE244))), "El valor de dotación debe ser un número válido. ", "")
)</f>
        <v/>
      </c>
      <c r="HK244" s="46">
        <f>IF($DS244,
IF( AND(CF244&lt;&gt;"", ISERR(_xlfn.NUMBERVALUE(CF244))), "El valor de apoyo sostenibilidad debe ser un número válido. ", "")
)</f>
        <v/>
      </c>
      <c r="HL244" s="46">
        <f>IF($DS244,
IF( AND(CG244&lt;&gt;"", ISERR(_xlfn.NUMBERVALUE(CG244))), "El valor de teletrabajo debe ser un número válido. ", "")
)</f>
        <v/>
      </c>
      <c r="HM244" s="46">
        <f>IF($DS244,
IF( AND(CH244&lt;&gt;"", ISERR(_xlfn.NUMBERVALUE(CH244))), "El valor de bonificación de retiro debe ser un número válido. ", "")
)</f>
        <v/>
      </c>
      <c r="HN244" s="46">
        <f>IF($DS244,
IF( AND(CI244&lt;&gt;"", ISERR(_xlfn.NUMBERVALUE(CI244))), "El valor de indemnización de retiro debe ser un número válido. ", "")
)</f>
        <v/>
      </c>
      <c r="HO244" s="46">
        <f>IF($DS244,
IF( AND(CJ244&lt;&gt;"", ISERR(_xlfn.NUMBERVALUE(CJ244))), "El valor de reintegros debe ser un número válido. ", "")
)</f>
        <v/>
      </c>
      <c r="HP244" s="46">
        <f>CONCATENATE(CK244,CL244,CM244)&lt;&gt;""</f>
        <v/>
      </c>
      <c r="HQ244" s="46">
        <f>IF(AND($DS244,HP244),
IF(CK244="","Debes escribir la descripción de otro concepto no categorizado. ",""),
""
)</f>
        <v/>
      </c>
      <c r="HR244" s="46">
        <f>IF(AND($DS244,HP244),
IF(CONCATENATE(CL244,CM244)="","Debes escribir al menos un valor de concepto no categorizado (salarial o no salarial). ",
IF(ISERR(_xlfn.NUMBERVALUE(CL244)),"El valor salarial concepto no categorizado debe ser un número válido. ","")
),
""
)</f>
        <v/>
      </c>
      <c r="HS244" s="46">
        <f>IF(AND($DS244,HP244),
IF(CONCATENATE(CL244,CM244)="","Debes escribir al menos un valor de concepto no categorizado (salarial o no salarial). ",
IF(ISERR(_xlfn.NUMBERVALUE(CM244)),"El valor NO salarial concepto no categorizado debe ser un número válido. ","")
),
""
)</f>
        <v/>
      </c>
      <c r="HT244" s="46">
        <f>IF($DS244,
IF(CN244="","Debes escribir el porcentaje del aporte a salud. ",
IF( ISERR(_xlfn.NUMBERVALUE(CN244)), "El valor del porcentaje del aporte a salud debe ser un número válido. ", "")
)
)</f>
        <v/>
      </c>
      <c r="HU244" s="46">
        <f>IF($DS244,
IF(CO244="","Debes escribir el valor del aporte a salud. ",
IF( ISERR(_xlfn.NUMBERVALUE(CO244)), "El valor del aporte a salud debe ser un número válido. ", "")
)
)</f>
        <v/>
      </c>
      <c r="HV244" s="46">
        <f>IF($DS244,
IF( AND(CP244&lt;&gt;"", ISERR(_xlfn.NUMBERVALUE(CP244))), "El valor plan complementario debe ser un número válido. ", "")
)</f>
        <v/>
      </c>
      <c r="HW244" s="46">
        <f>IF($DS244,
IF(CQ244="","Debes escribir el porcentaje del aporte a pensión. ",
IF( ISERR(_xlfn.NUMBERVALUE(CQ244)), "El valor del porcentaje del aporte a pensión debe ser un número válido. ", "")
)
)</f>
        <v/>
      </c>
      <c r="HX244" s="46">
        <f>IF($DS244,
IF(CR244="","Debes escribir el valor del aporte a pensión. ",
IF( ISERR(_xlfn.NUMBERVALUE(CR244)), "El valor del aporte a salud debe ser un número válido. ", "")
)
)</f>
        <v/>
      </c>
      <c r="HY244" s="46">
        <f>IF($DS244,
IF( AND(CS244&lt;&gt;"", ISERR(_xlfn.NUMBERVALUE(CS244))), "El valor pensión voluntaria debe ser un número válido. ", "")
)</f>
        <v/>
      </c>
      <c r="HZ244" s="46">
        <f>CONCATENATE(CT244,CU244,CV244,CW244)&lt;&gt;""</f>
        <v/>
      </c>
      <c r="IA244" s="46">
        <f>IF(AND($DS244,HZ244),
IF(CT244="","Debes escribir el % del fondo de seguridad pensional. ",
IF( ISERR(_xlfn.NUMBERVALUE(CT244)), "El % del fondo de seguridad debe ser un número válido. ", "")
),
""
)</f>
        <v/>
      </c>
      <c r="IB244" s="46">
        <f>IF(AND($DS244,HZ244),
IF(CU244="","Debes escribir el valor del aporte al fondo de solidaridad pensional. ",
IF( ISERR(_xlfn.NUMBERVALUE(CU244)), "El valor del aporte al fondo de solidaridad pensional debe ser un número válido. ", "")
),
""
)</f>
        <v/>
      </c>
      <c r="IC244" s="46">
        <f>IF(AND($DS244,HZ244),
IF(CV244="","Debes escribir el % del fondo de subsistencia. ",
IF( ISERR(_xlfn.NUMBERVALUE(CV244)), "El % del fondo de subsistencia debe ser un número válido. ", "")
),
""
)</f>
        <v/>
      </c>
      <c r="ID244" s="46">
        <f>IF(AND($DS244,HZ244),
IF(CW244="","Debes escribir el valor del fondo de subsistencia. ",
IF( ISERR(_xlfn.NUMBERVALUE(CW244)), "El valor del fondo de subsistencia debe ser un número válido. ", "")
),
""
)</f>
        <v/>
      </c>
      <c r="IE244" s="46">
        <f>CONCATENATE(CX244,CY244)&lt;&gt;""</f>
        <v/>
      </c>
      <c r="IF244" s="46">
        <f>IF(AND($DS244,IE244),
IF(CX244="","Debes escribir el % de sindicato. ",
IF( ISERR(_xlfn.NUMBERVALUE(CX244)), "El % de sindicato debe ser un número válido. ", "")
),
""
)</f>
        <v/>
      </c>
      <c r="IG244" s="46">
        <f>IF(AND($DS244,IE244),
IF(CY244="","Debes escribir el valor del sindicato. ",
IF( ISERR(_xlfn.NUMBERVALUE(CY244)), "El valor del sindicato debe ser un número válido. ", "")
),
""
)</f>
        <v/>
      </c>
      <c r="IH244" s="46">
        <f>IF($DS244,
IF( AND(CZ244&lt;&gt;"", ISERR(_xlfn.NUMBERVALUE(CZ244))), "El valor de sanción pública debe ser un número válido. ", "")
)</f>
        <v/>
      </c>
      <c r="II244" s="46">
        <f>IF($DS244,
IF( AND(DA244&lt;&gt;"", ISERR(_xlfn.NUMBERVALUE(DA244))), "El valor de sanción privada debe ser un número válido. ", "")
)</f>
        <v/>
      </c>
      <c r="IJ244" s="46">
        <f>CONCATENATE(DB244,DC244)&lt;&gt;""</f>
        <v/>
      </c>
      <c r="IK244" s="46">
        <f>IF(AND($DS244,IJ244),
IF(DB244="","Debes escribir la descripción de libranza. ",""),
""
)</f>
        <v/>
      </c>
      <c r="IL244" s="46">
        <f>IF(AND($DS244,IJ244),
IF(DC244="","Debes escribir la cuota libranza. ",
IF(ISERR(_xlfn.NUMBERVALUE(DC244)),"El valor de la cuota libranza debe ser un número válido. ","")
),
""
)</f>
        <v/>
      </c>
      <c r="IM244" s="46">
        <f>IF($DS244,
IF( AND(DD244&lt;&gt;"", ISERR(_xlfn.NUMBERVALUE(DD244))), "El valor de pagos a terceros debe ser un número válido. ", "")
)</f>
        <v/>
      </c>
      <c r="IN244" s="46">
        <f>IF($DS244,
IF( AND(DE244&lt;&gt;"", ISERR(_xlfn.NUMBERVALUE(DE244))), "El valor de anticipos debe ser un número válido. ", "")
)</f>
        <v/>
      </c>
      <c r="IO244" s="46">
        <f>IF($DS244,
IF( AND(DF244&lt;&gt;"", ISERR(_xlfn.NUMBERVALUE(DF244))), "El valor de AFC debe ser un número válido. ", "")
)</f>
        <v/>
      </c>
      <c r="IP244" s="46">
        <f>IF($DS244,
IF( AND(DG244&lt;&gt;"", ISERR(_xlfn.NUMBERVALUE(DG244))), "El valor de rete-fuente debe ser un número válido. ", "")
)</f>
        <v/>
      </c>
      <c r="IQ244" s="46">
        <f>IF($DS244,
IF( AND(DH244&lt;&gt;"", ISERR(_xlfn.NUMBERVALUE(DH244))), "El valor de cooperativa de trabajo debe ser un número válido. ", "")
)</f>
        <v/>
      </c>
      <c r="IR244" s="46">
        <f>IF($DS244,
IF( AND(DI244&lt;&gt;"", ISERR(_xlfn.NUMBERVALUE(DI244))), "El valor de embargo fiscal debe ser un número válido. ", "")
)</f>
        <v/>
      </c>
      <c r="IS244" s="46">
        <f>IF($DS244,
IF( AND(DJ244&lt;&gt;"", ISERR(_xlfn.NUMBERVALUE(DJ244))), "El valor de educación debe ser un número válido. ", "")
)</f>
        <v/>
      </c>
      <c r="IT244" s="46">
        <f>IF($DS244,
IF( AND(DK244&lt;&gt;"", ISERR(_xlfn.NUMBERVALUE(DK244))), "El valor de reintegro debe ser un número válido. ", "")
)</f>
        <v/>
      </c>
      <c r="IU244" s="46">
        <f>IF($DS244,
IF( AND(DL244&lt;&gt;"", ISERR(_xlfn.NUMBERVALUE(DL244))), "El valor de deuda debe ser un número válido. ", "")
)</f>
        <v/>
      </c>
      <c r="IV244" s="46">
        <f>IF($DS244,
IF( AND(DM244&lt;&gt;"", ISERR(_xlfn.NUMBERVALUE(DM244))), "El valor de otras deducciones debe ser un número válido. ", "")
)</f>
        <v/>
      </c>
      <c r="IW244" s="46">
        <f>IF($DS244,
IF(DN244="","Debes escribir el valor de los devengos totales. ",
IF( ISERR(_xlfn.NUMBERVALUE(DN244)), "El valor de los devengos totales debe ser un número válido. ", "")
)
)</f>
        <v/>
      </c>
      <c r="IX244" s="46">
        <f>IF($DS244,
IF(DO244="","Debes escribir el valor de las deducciones totales. ",
IF( ISERR(_xlfn.NUMBERVALUE(DO244)), "El valor de las deducciones totales debe ser un número válido. ", "")
)
)</f>
        <v/>
      </c>
      <c r="IY244" s="46">
        <f>IF($DS244,
IF(DP244="","Debes escribir el valor del salario total. ",
IF( ISERR(_xlfn.NUMBERVALUE(DP244)), "El valor del salario total debe ser un número válido. ", "")
)
)</f>
        <v/>
      </c>
    </row>
    <row r="245">
      <c r="B245" s="48" t="n">
        <v>233</v>
      </c>
      <c r="C245" s="61">
        <f>IF(AND(DS245,DP245&lt;&gt;""),
IF(DQ245="","OK","Error"),
""
)</f>
        <v/>
      </c>
      <c r="D245" s="53" t="n"/>
      <c r="E245" s="52" t="n"/>
      <c r="F245" s="112" t="n"/>
      <c r="G245" s="52" t="n"/>
      <c r="H245" s="53" t="n"/>
      <c r="I245" s="52" t="n"/>
      <c r="J245" s="52" t="n"/>
      <c r="K245" s="53" t="n"/>
      <c r="L245" s="55" t="n"/>
      <c r="M245" s="108" t="n"/>
      <c r="N245" s="56" t="n"/>
      <c r="O245" s="52" t="n"/>
      <c r="P245" s="52" t="n"/>
      <c r="Q245" s="52" t="n"/>
      <c r="R245" s="52" t="n"/>
      <c r="S245" s="52" t="n"/>
      <c r="T245" s="53" t="n"/>
      <c r="U245" s="52" t="n"/>
      <c r="V245" s="52" t="n"/>
      <c r="W245" s="55" t="n"/>
      <c r="X245" s="55" t="n"/>
      <c r="Y245" s="52" t="n"/>
      <c r="Z245" s="55" t="n"/>
      <c r="AA245" s="52" t="n"/>
      <c r="AB245" s="53" t="n"/>
      <c r="AC245" s="53" t="n"/>
      <c r="AD245" s="53" t="n"/>
      <c r="AE245" s="177" t="n"/>
      <c r="AF245" s="113" t="n"/>
      <c r="AG245" s="177" t="n"/>
      <c r="AH245" s="178" t="n"/>
      <c r="AI245" s="178" t="n"/>
      <c r="AJ245" s="178" t="n"/>
      <c r="AK245" s="114" t="n"/>
      <c r="AL245" s="178" t="n"/>
      <c r="AM245" s="114" t="n"/>
      <c r="AN245" s="178" t="n"/>
      <c r="AO245" s="114" t="n"/>
      <c r="AP245" s="178" t="n"/>
      <c r="AQ245" s="114" t="n"/>
      <c r="AR245" s="178" t="n"/>
      <c r="AS245" s="114" t="n"/>
      <c r="AT245" s="178" t="n"/>
      <c r="AU245" s="114" t="n"/>
      <c r="AV245" s="178" t="n"/>
      <c r="AW245" s="114" t="n"/>
      <c r="AX245" s="178" t="n"/>
      <c r="AY245" s="114" t="n"/>
      <c r="AZ245" s="178" t="n"/>
      <c r="BA245" s="114" t="n"/>
      <c r="BB245" s="178" t="n"/>
      <c r="BC245" s="114" t="n"/>
      <c r="BD245" s="178" t="n"/>
      <c r="BE245" s="178" t="n"/>
      <c r="BF245" s="178" t="n"/>
      <c r="BG245" s="59" t="n"/>
      <c r="BH245" s="178" t="n"/>
      <c r="BI245" s="114" t="n"/>
      <c r="BJ245" s="53" t="n"/>
      <c r="BK245" s="178" t="n"/>
      <c r="BL245" s="114" t="n"/>
      <c r="BM245" s="178" t="n"/>
      <c r="BN245" s="114" t="n"/>
      <c r="BO245" s="178" t="n"/>
      <c r="BP245" s="178" t="n"/>
      <c r="BQ245" s="178" t="n"/>
      <c r="BR245" s="178" t="n"/>
      <c r="BS245" s="178" t="n"/>
      <c r="BT245" s="178" t="n"/>
      <c r="BU245" s="178" t="n"/>
      <c r="BV245" s="178" t="n"/>
      <c r="BW245" s="178" t="n"/>
      <c r="BX245" s="178" t="n"/>
      <c r="BY245" s="178" t="n"/>
      <c r="BZ245" s="178" t="n"/>
      <c r="CA245" s="178" t="n"/>
      <c r="CB245" s="178" t="n"/>
      <c r="CC245" s="178" t="n"/>
      <c r="CD245" s="178" t="n"/>
      <c r="CE245" s="178" t="n"/>
      <c r="CF245" s="178" t="n"/>
      <c r="CG245" s="178" t="n"/>
      <c r="CH245" s="178" t="n"/>
      <c r="CI245" s="178" t="n"/>
      <c r="CJ245" s="178" t="n"/>
      <c r="CK245" s="53" t="n"/>
      <c r="CL245" s="178" t="n"/>
      <c r="CM245" s="178" t="n"/>
      <c r="CN245" s="60" t="n"/>
      <c r="CO245" s="177" t="n"/>
      <c r="CP245" s="178" t="n"/>
      <c r="CQ245" s="60" t="n"/>
      <c r="CR245" s="177" t="n"/>
      <c r="CS245" s="178" t="n"/>
      <c r="CT245" s="59" t="n"/>
      <c r="CU245" s="178" t="n"/>
      <c r="CV245" s="59" t="n"/>
      <c r="CW245" s="178" t="n"/>
      <c r="CX245" s="59" t="n"/>
      <c r="CY245" s="178" t="n"/>
      <c r="CZ245" s="178" t="n"/>
      <c r="DA245" s="178" t="n"/>
      <c r="DB245" s="53" t="n"/>
      <c r="DC245" s="178" t="n"/>
      <c r="DD245" s="178" t="n"/>
      <c r="DE245" s="178" t="n"/>
      <c r="DF245" s="178" t="n"/>
      <c r="DG245" s="178" t="n"/>
      <c r="DH245" s="178" t="n"/>
      <c r="DI245" s="178" t="n"/>
      <c r="DJ245" s="178" t="n"/>
      <c r="DK245" s="178" t="n"/>
      <c r="DL245" s="178" t="n"/>
      <c r="DM245" s="178" t="n"/>
      <c r="DN245" s="177" t="n"/>
      <c r="DO245" s="177" t="n"/>
      <c r="DP245" s="177" t="n"/>
      <c r="DQ245" s="76">
        <f>IF(AND(DS245,DP245&lt;&gt;""),
CONCATENATE(DT245,DU245,DV245,DW245,DX245,DY245,DZ245,EA245,EB245,EC245,ED245,EE245,EF245,EG245,EH245,EI245,EJ245,EK245,EL245,EM245,EN245,EO245,EP245,EQ245,ES245,ET245,EU245,EV245,EW245,EX245,EY245,EZ245,FA245,FC245,FD245,FF245,FG245,FI245,FJ245,FL245,FM245,FO245,FP245,FR245,FS245,FU245,FV245,FX245,FY245,GA245,GB245,GD245,GE245,GF245,GH245,GI245,GJ245,GL245,GM245,GN245,GP245,GQ245,GS245,GT245,GU245,GV245,GW245,GX245,GY245,GZ245,HA245,HB245,HC245,HD245,HE245,HF245,HG245,HH245,HI245,HJ245,HK245,HL245,HM245,HN245,HO245,HQ245,HR245,HS245,HT245,HU245,HV245,HW245,HX245,HY245,IA245,IB245,IC245,ID245,IF245,IG245,IH245,II245,IK245,IL245,IM245,IN245,IO245,IP245,IQ245,IR245,IS245,IT245,IU245,IV245,IW245,IX245,IY245,IZ245),
""
)</f>
        <v/>
      </c>
      <c r="DR245" s="53" t="n"/>
      <c r="DS245" s="46">
        <f>CONCATENATE(D245,$E245,$F245,$G245,H245,$I245,$J245,K245,$L245,$M245,N245,$O245,$P245,$Q245,$R245,$S245,T245,$U245,$V245,$W245,$X245,$Y245,$Z245,$AA245,AB245,AC245,AD245,$AE245,$AF245,$AG245,AH245,AI245,AJ245,AK245,AL245,AM245,AN245,AO245,AP245,AQ245,AR245,AS245,AT245,AU245,AV245,AW245,AX245,AY245,AZ245,BA245,BB245,BC245,BD245,BE245,BF245,BG245,BH245,BI245,BJ245,BK245,BL245,BM245,BN245,BO245,BP245,BQ245,BR245,BS245,BT245,BU245,BV245,BW245,BX245,BY245,BZ245,CA245,CB245,CC245,CD245,CE245,CF245,CG245,CH245,CI245,CJ245,CK245,CL245,CM245,$CN245,$CO245,CP245,$CQ245,$CR245,CS245,CT245,CU245,CV245,CW245,CX245,CY245,CZ245,DA245,DB245,DC245,DD245,DE245,DF245,DG245,DH245,DI245,DJ245,DK245,DL245,DM245,$DN245,$DO245,$DP245,DR245)&lt;&gt;""</f>
        <v/>
      </c>
      <c r="DT245" s="46">
        <f>IF(AND($DS245,$E$4&lt;&gt;""),
IF(LEFT($E$4,2) = "1.",
IF(D245&lt;&gt;"","El CUNE sólo se envía en operaciones de novedad o ajuste. ",""),
IF(D245="","Debes escribir un CUNE válido para realizar operaciones de novedad o ajuste. ","")),
""
)</f>
        <v/>
      </c>
      <c r="DU245" s="46">
        <f>IF($DS245,
IF(E245="","Debes seleccionar el tipo de documento del empleado. ",
IF(_xlfn.IFNA(VLOOKUP(E245,TIPO_DE_DOCUMENTO,1,FALSE),-1)=-1,"El tipo de documento no es válido (por favor seleccionarlo de la lista). ","")
)
)</f>
        <v/>
      </c>
      <c r="DV245" s="46">
        <f>IF($DS245,
IF(F245="","Debes escribir el número de documento del empleado. ","")
)</f>
        <v/>
      </c>
      <c r="DW245" s="46">
        <f>IF($DS245,
IF(G245="","Debes escribir el primer nombre del empleado. ","")
)</f>
        <v/>
      </c>
      <c r="DY245" s="46">
        <f>IF($DS245,
IF(I245="","Debes escribir el primer apellido del empleado. ","")
)</f>
        <v/>
      </c>
      <c r="DZ245" s="46">
        <f>IF($DS245,
IF(J245="","Debes escribir el segundo apellido del empleado. ","")
)</f>
        <v/>
      </c>
      <c r="EB245" s="46">
        <f>IF($DS245,
IF(L245="","Debes escribir la fecha de ingreso del empleado. ",
IF(ISERR(DATE(YEAR(L245),MONTH(L245),DAY(L245))), "El valor ingresado en fecha de ingreso no tiene un formato válido. ","")
)
)</f>
        <v/>
      </c>
      <c r="EC245" s="46">
        <f>IF($DS245,
IF(M245="","Debes escribir el tiempo laborado. ",
IF( IFERROR(INT(M245),1.1) &lt;&gt; IFERROR(_xlfn.NUMBERVALUE(M245),1), "El valor de los días trabajados debe ser un número entero. ", "")
)
)</f>
        <v/>
      </c>
      <c r="ED245" s="46">
        <f>IF($DS245,
IF( AND(N245&lt;&gt;"", ISERR(DATE(YEAR(N245),MONTH(N245),DAY(N245))) ), "El valor ingresado en fecha de ingreso no tiene un formato válido. ",
IF( AND(N245&lt;&gt;"", $E$6&lt;&gt;"", DATE(YEAR(N245), MONTH(N245), 1) &lt;&gt; IFERROR(DATE(MID($E$6, 1, 4), MID($E$6, 6, 2),1), "1/1/1900") ), "La fecha de retiro debe estar dentro del período liquidado. ", "")
)
)</f>
        <v/>
      </c>
      <c r="EE245" s="46">
        <f>IF($DS245,
IF(O245="","Debes seleccionar el tipo de trabajador. ",
IF(_xlfn.IFNA(VLOOKUP(O245,TIPO_DE_TRABAJADOR,1,FALSE),-1)=-1,"El tipo de trabajador no es válido (por favor seleccionarlo de la lista). ","")
)
)</f>
        <v/>
      </c>
      <c r="EF245" s="46">
        <f>IF($DS245,
IF(P245="","Debes seleccionar si es un trabajador dependiente pensionado por vejez. ",
IF(_xlfn.IFNA(VLOOKUP(P245,SUBTIPO_DE_TRABAJADOR,1,FALSE),-1)=-1,"El tipo de trabajador dependiente pensionado por vejez no es válido (por favor seleccionarlo de la lista). ","")
)
)</f>
        <v/>
      </c>
      <c r="EG245" s="46">
        <f>IF($DS245,
IF(Q245="","Debes seleccionar el tipo de contrato del trabajador. ",
IF(_xlfn.IFNA(VLOOKUP(Q245,TIPO_DE_CONTRATO,1,FALSE),-1)=-1,"El tipo de contrato del trabajador no es válido (por favor seleccionarlo de la lista). ","")
)
)</f>
        <v/>
      </c>
      <c r="EH245" s="46">
        <f>IF($DS245,
IF(R245="","Debes seleccionar si es un salario integral. ",
IF(_xlfn.IFNA(VLOOKUP(R245,SI_NO,1,FALSE),-1)=-1,"Valor no válido para salario integral (por favor seleccionarlo de la lista). ","")
)
)</f>
        <v/>
      </c>
      <c r="EI245" s="46">
        <f>IF($DS245,
IF(S245="","Debes seleccionar si el trabajador realiza actividades de riesgo. ",
IF(_xlfn.IFNA(VLOOKUP(S245,SI_NO,1,FALSE),-1)=-1,"Valor no válido para actividad de alto riesgo (por favor seleccionarlo de la lista). ","")
)
)</f>
        <v/>
      </c>
      <c r="EK245" s="46">
        <f>IF($DS245,
IF(U245="","Debes escribir el código del municipio de residencia del trabajador. ",
IF(_xlfn.IFNA(VLOOKUP(U245,MUNICIPIO,1,FALSE),-1)=-1,"El municipio de residencia del trabajador es inválido (por favor seleccionarlo de la lista). ","")
)
)</f>
        <v/>
      </c>
      <c r="EL245" s="46">
        <f>IF($DS245,
IF(V245="","Debes escribir el la dirección de residendia del trabajador. ","")
)</f>
        <v/>
      </c>
      <c r="EM245" s="46">
        <f>IF($DS245,
IF(W245="","Debes escribir la fecha de inicio de la liquidación. ",
IF(ISERR(DATE(YEAR(W245),MONTH(W245),DAY(W245))),"El valor ingresado en fecha de inicio de liquidación no tiene un formato válido. ",
IF( AND($E$6&lt;&gt;"", DATE(YEAR(W245), MONTH(W245), 1) &lt;&gt; IFERROR(DATE(MID($E$6, 1, 4), MID($E$6, 6, 2),1), "1/1/1900") ), "La fecha de inicio de la liquidación debe estar dentro del período liquidado. ", "")
)
)
)</f>
        <v/>
      </c>
      <c r="EN245" s="46">
        <f>IF($DS245,
IF(X245="","Debes escribir la fecha de fin de la liquidación. ",
IF(ISERR(DATE(YEAR(X245),MONTH(X245),DAY(X245))),"El valor ingresado en fecha de fin de liquidación no tiene un formato válido. ",
IF( AND($E$6&lt;&gt;"", DATE(YEAR(X245), MONTH(X245), 1) &lt;&gt; IFERROR(DATE(MID($E$6, 1, 4), MID($E$6, 6, 2),1), "1/1/1900") ), "La fecha de fin de la liquidación debe estar dentro del período liquidado. ", "")
)
)
)</f>
        <v/>
      </c>
      <c r="EO245" s="46">
        <f>IF($DS245,
IF(Y245="","Debes escribir la frecuencia de pago del trabajador. ",
IF(_xlfn.IFNA(VLOOKUP(Y245,PERÍODO_DE_NÓMINA,1,FALSE),-1)=-1,"La frecuencia de pago es inválida (por favor seleccionarlo de la lista). ","")
)
)</f>
        <v/>
      </c>
      <c r="EP245" s="46">
        <f>IF($DS245,
IF(Z245="","Debes escribir la fecha de pago. ",
IF(ISERR(DATE(YEAR(Z245),MONTH(Z245),DAY(Z245))), "El valor ingresado en fecha de pago no tiene un formato válido. ","")
)
)</f>
        <v/>
      </c>
      <c r="EQ245" s="46">
        <f>IF($DS245,
IF(AA245="","Debes escribir el medio de pago. ",
IF(_xlfn.IFNA(VLOOKUP(AA245,MEDIOS_DE_PAGO,1,FALSE),-1)=-1,"El medio de pago es inválido (por favor seleccionarlo de la lista). ","")
)
)</f>
        <v/>
      </c>
      <c r="ER245" s="46">
        <f>OR(AA245='Tablas '!$T$4,AA245='Tablas '!$T$7,AA245='Tablas '!$T$8,AA245='Tablas '!$T$11)</f>
        <v/>
      </c>
      <c r="ES245" s="46">
        <f>IF(AND($DS245,ER245),
IF(AB245="","Debes escribir la entidad bancaria. ",""),
""
)</f>
        <v/>
      </c>
      <c r="ET245" s="46">
        <f>IF(AND($DS245,ER245),
IF(AC245="","Debes escribir el tipo de cuenta bancaria. ",
IF(_xlfn.IFNA(VLOOKUP(AC245,TIPO_DE_CUENTA,1,FALSE),-1)=-1,"El tipo de cuenta bancaria es inválida (por favor seleccionarlo de la lista). ","")
),
""
)</f>
        <v/>
      </c>
      <c r="EU245" s="46">
        <f>IF(AND($DS245,ER245),
IF(AD245="","Debes escribir el número de cuenta bancaria. ",""),
""
)</f>
        <v/>
      </c>
      <c r="EV245" s="46">
        <f>IF($DS245,
IF(AE245="","Debes escribir el valor del sueldo básico. ",
IF( ISERR(_xlfn.NUMBERVALUE(AE245)), "El valor del sueldo básico debe ser un número válido. ", "")
)
)</f>
        <v/>
      </c>
      <c r="EW245" s="46">
        <f>IF($DS245,
IF(AF245="","Debes escribir el número de días trabajados. ",
IF( IFERROR(INT(AF245),1.1) &lt;&gt; IFERROR(_xlfn.NUMBERVALUE(AF245),1), "La cantidad de días trabajados debe ser un número entero. ", "")
)
)</f>
        <v/>
      </c>
      <c r="EX245" s="46">
        <f>IF($DS245,
IF(AG245="","Debes escribir el valor del sueldo trabajado. ",
IF( ISERR(_xlfn.NUMBERVALUE(AG245)), "El valor del sueldo trabajado debe ser un número válido. ", "")
)
)</f>
        <v/>
      </c>
      <c r="EY245" s="46">
        <f>IF($DS245,
IF( AND(AH245&lt;&gt;"", ISERR(_xlfn.NUMBERVALUE(AH245))), "El valor del auxilio de transporte debe ser un número válido. ", "")
)</f>
        <v/>
      </c>
      <c r="EZ245" s="46">
        <f>IF($DS245,
IF( AND(AI245&lt;&gt;"", ISERR(_xlfn.NUMBERVALUE(AI245))), "El valor de viáticos salariales debe ser un número válido. ", "")
)</f>
        <v/>
      </c>
      <c r="FA245" s="46">
        <f>IF($DS245,
IF( AND(AJ245&lt;&gt;"", ISERR(_xlfn.NUMBERVALUE(AJ245))), "El valor de viáticos NO salariales debe ser un número válido. ", "")
)</f>
        <v/>
      </c>
      <c r="FB245" s="46">
        <f>CONCATENATE(AK245,AL245)&lt;&gt;""</f>
        <v/>
      </c>
      <c r="FC245" s="46">
        <f>IF(AND($DS245,FB245),
IF(AK245="","Debes escribir el número de horas extras diurnas. ",
IF( IFERROR(INT(AK245),1.1) &lt;&gt; IFERROR(_xlfn.NUMBERVALUE(AK245),1), "La cantidad de horas extras diurnas debe ser un número entero. ", "")
),
""
)</f>
        <v/>
      </c>
      <c r="FD245" s="46">
        <f>IF(AND($DS245,FB245),
IF(AL245="","Debes escribir el valor de las horas extras diurnas. ",
IF( ISERR(_xlfn.NUMBERVALUE(AL245)), "El valor de las horas extras duirnas debe ser un número válido. ", "")
),
""
)</f>
        <v/>
      </c>
      <c r="FE245" s="46">
        <f>CONCATENATE(AM245,AN245)&lt;&gt;""</f>
        <v/>
      </c>
      <c r="FF245" s="46">
        <f>IF(AND($DS245,FE245),
IF(AM245="","Debes escribir el número de horas extras nocturnas. ",
IF( IFERROR(INT(AM245),1.1) &lt;&gt; IFERROR(_xlfn.NUMBERVALUE(AM245),1), "La cantidad de horas extras nocturnas debe ser un número entero. ", "")
),
""
)</f>
        <v/>
      </c>
      <c r="FG245" s="46">
        <f>IF(AND($DS245,FE245),
IF(AN245="","Debes escribir el valor de las horas extras nocturnas. ",
IF( ISERR(_xlfn.NUMBERVALUE(AN245)), "El valor de las horas extras nocturnas debe ser un número válido. ", "")
),
""
)</f>
        <v/>
      </c>
      <c r="FH245" s="46">
        <f>CONCATENATE(AO245,AP245)&lt;&gt;""</f>
        <v/>
      </c>
      <c r="FI245" s="46">
        <f>IF(AND($DS245,FH245),
IF(AO245="","Debes escribir el número de horas extras diurnas dominicales y festivas. ",
IF( IFERROR(INT(AO245),1.1) &lt;&gt; IFERROR(_xlfn.NUMBERVALUE(AO245),1), "La cantidad de horas extras diurnas dominicales y festivas debe ser un número entero. ", "")
),
""
)</f>
        <v/>
      </c>
      <c r="FJ245" s="46">
        <f>IF(AND($DS245,FH245),
IF(AP245="","Debes escribir el valor de las horas extras diurnas dominicales y festivas. ",
IF( ISERR(_xlfn.NUMBERVALUE(AP245)), "El valor de las horas extras diurnas dominicales y festivas debe ser un número válido. ", "")
),
""
)</f>
        <v/>
      </c>
      <c r="FK245" s="46">
        <f>CONCATENATE(AQ245,AR245)&lt;&gt;""</f>
        <v/>
      </c>
      <c r="FL245" s="46">
        <f>IF(AND($DS245,FK245),
IF(AQ245="","Debes escribir el número de horas extras nocturnas dominicales y festivas. ",
IF( IFERROR(INT(AQ245),1.1) &lt;&gt; IFERROR(_xlfn.NUMBERVALUE(AQ245),1), "La cantidad de horas extras nocturnas dominicales y festivas debe ser un número entero. ", "")
),
""
)</f>
        <v/>
      </c>
      <c r="FM245" s="46">
        <f>IF(AND($DS245,FK245),
IF(AR245="","Debes escribir el valor de las horas extras nocturnas dominicales y festivas. ",
IF( ISERR(_xlfn.NUMBERVALUE(AR245)), "El valor de las horas extras nocturnas dominicales y festivas debe ser un número válido. ", "")
),
""
)</f>
        <v/>
      </c>
      <c r="FN245" s="46">
        <f>CONCATENATE(AS245,AT245)&lt;&gt;""</f>
        <v/>
      </c>
      <c r="FO245" s="46">
        <f>IF(AND($DS245,FN245),
IF(AS245="","Debes escribir el número de horas recargo nocturno. ",
IF( IFERROR(INT(AS245),1.1) &lt;&gt; IFERROR(_xlfn.NUMBERVALUE(AS245),1), "La cantidad de horas recargo nocturno debe ser un número entero. ", "")
),
""
)</f>
        <v/>
      </c>
      <c r="FP245" s="46">
        <f>IF(AND($DS245,FN245),
IF(AT245="","Debes escribir el valor de las horas recargo nocturno. ",
IF( ISERR(_xlfn.NUMBERVALUE(AT245)), "El valor de las horas recargo nocturno debe ser un número válido. ", "")
),
""
)</f>
        <v/>
      </c>
      <c r="FQ245" s="46">
        <f>CONCATENATE(AU245,AV245)&lt;&gt;""</f>
        <v/>
      </c>
      <c r="FR245" s="46">
        <f>IF(AND($DS245,FQ245),
IF(AU245="","Debes escribir el número de horas recargo diurno dominical y festivo. ",
IF( IFERROR(INT(AU245),1.1) &lt;&gt; IFERROR(_xlfn.NUMBERVALUE(AU245),1), "La cantidad de horas recargo diurno dominical y festivo debe ser un número entero. ", "")
),
""
)</f>
        <v/>
      </c>
      <c r="FS245" s="46">
        <f>IF(AND($DS245,FQ245),
IF(AV245="","Debes escribir el valor de las horas recargo diurno dominical y festivo. ",
IF( ISERR(_xlfn.NUMBERVALUE(AV245)), "El valor de las horas recargo diurno dominical y festivo debe ser un número válido. ", "")
),
""
)</f>
        <v/>
      </c>
      <c r="FT245" s="46">
        <f>CONCATENATE(AW245,AX245)&lt;&gt;""</f>
        <v/>
      </c>
      <c r="FU245" s="46">
        <f>IF(AND($DS245,FT245),
IF(AW245="","Debes escribir el número de horas recargo nocturno dominical y festivo. ",
IF( IFERROR(INT(AW245),1.1) &lt;&gt; IFERROR(_xlfn.NUMBERVALUE(AW245),1), "La cantidad de horas recargo nocturno dominical y festivo debe ser un número entero. ", "")
),
""
)</f>
        <v/>
      </c>
      <c r="FV245" s="46">
        <f>IF(AND($DS245,FT245),
IF(AX245="","Debes escribir el valor de las horas recargo nocturno dominical y festivo. ",
IF( ISERR(_xlfn.NUMBERVALUE(AX245)), "El valor de las horas recargo nocturno dominical y festivo debe ser un número válido. ", "")
),
""
)</f>
        <v/>
      </c>
      <c r="FW245" s="46">
        <f>CONCATENATE(AY245,AZ245)&lt;&gt;""</f>
        <v/>
      </c>
      <c r="FX245" s="46">
        <f>IF(AND($DS245,FW245),
IF(AY245="","Debes escribir el número de días de vacaciones comunes. ",
IF( IFERROR(INT(AY245),1.1) &lt;&gt; IFERROR(_xlfn.NUMBERVALUE(AY245),1), "La cantidad de días de vacaciones comunes debe ser un número entero. ", "")
),
""
)</f>
        <v/>
      </c>
      <c r="FY245" s="46">
        <f>IF(AND($DS245,FW245),
IF(AZ245="","Debes escribir el valor de las vacaciones comunes. ",
IF( ISERR(_xlfn.NUMBERVALUE(AZ245)), "El valor de las vacaciones comunes debe ser un número válido. ", "")
),
""
)</f>
        <v/>
      </c>
      <c r="FZ245" s="46">
        <f>CONCATENATE(BA245,BB245)&lt;&gt;""</f>
        <v/>
      </c>
      <c r="GA245" s="46">
        <f>IF(AND($DS245,FZ245),
IF(BA245="","Debes escribir el número de días de vacaciones compensadas. ",
IF( IFERROR(INT(BA245),1.1) &lt;&gt; IFERROR(_xlfn.NUMBERVALUE(BA245),1), "La cantidad de días de vacaciones compensadas debe ser un número entero. ", "")
),
""
)</f>
        <v/>
      </c>
      <c r="GB245" s="46">
        <f>IF(AND($DS245,FZ245),
IF(BB245="","Debes escribir el valor de las vacaciones compensadas. ",
IF( ISERR(_xlfn.NUMBERVALUE(BB245)), "El valor de las vacaciones compensadas debe ser un número válido. ", "")
),
""
)</f>
        <v/>
      </c>
      <c r="GC245" s="46">
        <f>CONCATENATE(BC245,BD245)&lt;&gt;""</f>
        <v/>
      </c>
      <c r="GD245" s="46">
        <f>IF(AND($DS245,GC245),
IF(BC245="","Debes escribir el número de días de prima salarial. ",
IF( IFERROR(INT(BC245),1.1) &lt;&gt; IFERROR(_xlfn.NUMBERVALUE(BC245),1), "La cantidad de días de prima salarial debe ser un número entero. ", "")
),
""
)</f>
        <v/>
      </c>
      <c r="GE245" s="46">
        <f>IF(AND($DS245,GC245),
IF(BD245="","Debes escribir el valor de los días de prima salarial. ",
IF( ISERR(_xlfn.NUMBERVALUE(BD245)), "El valor de los días de prima salarial debe ser un número válido. ", "")
),
""
)</f>
        <v/>
      </c>
      <c r="GF245" s="46">
        <f>IF($DS245,
IF( AND(BE245&lt;&gt;"", ISERR(_xlfn.NUMBERVALUE(BE245))), "El valor de la prima NO saliarial debe ser un número válido. ", "")
)</f>
        <v/>
      </c>
      <c r="GG245" s="46">
        <f>CONCATENATE(BF245,BG245,BH245)&lt;&gt;""</f>
        <v/>
      </c>
      <c r="GH245" s="46">
        <f>IF(AND($DS245,GG245),
IF(BF245="","Debes escribir el valor de las cesantías. ",
IF( ISERR(_xlfn.NUMBERVALUE(BF245)), "El valor de las cesantías debe ser un número válido. ", "")
),
""
)</f>
        <v/>
      </c>
      <c r="GI245" s="46">
        <f>IF(AND($DS245,GG245),
IF(BG245="","Debes escribir el % de cesantías. ",
IF( ISERR(_xlfn.NUMBERVALUE(BG245)), "El % de cesantías debe ser un número válido. ", "")
),
""
)</f>
        <v/>
      </c>
      <c r="GJ245" s="46">
        <f>IF(AND($DS245,GG245),
IF(BH245="","Debes escribir el valor de intereses de cesantías. ",
IF( ISERR(_xlfn.NUMBERVALUE(BH245)), "El valor de intereses de cesantías debe ser un número válido. ", "")
),
""
)</f>
        <v/>
      </c>
      <c r="GK245" s="46">
        <f>CONCATENATE(BI245,BJ245,BK245)&lt;&gt;""</f>
        <v/>
      </c>
      <c r="GL245" s="46">
        <f>IF(AND($DS245,GK245),
IF(BI245="","Debes escribir el número de días de incapacidad. ",
IF( IFERROR(INT(BI245),1.1) &lt;&gt; IFERROR(_xlfn.NUMBERVALUE(BI245),1), "La cantidad de días de incapacidad debe ser un número entero. ", "")
),
""
)</f>
        <v/>
      </c>
      <c r="GM245" s="46">
        <f>IF(AND($DS245,GK245),
IF(BJ245="","Debes escribir el tipo de incapacidad. ",
IF(_xlfn.IFNA(VLOOKUP(BJ245,TIPO_DE_INCAPACIDAD,1,FALSE),-1)=-1,"El tipo de incapacidad es inválida (por favor seleccionarlo de la lista). ","")
),
""
)</f>
        <v/>
      </c>
      <c r="GN245" s="46">
        <f>IF(AND($DS245,GK245),
IF(BK245="","Debes escribir el valor de la incapacidad. ",
IF( ISERR(_xlfn.NUMBERVALUE(BK245)), "El valor de la incapacidad debe ser un número válido. ", "")
),
""
)</f>
        <v/>
      </c>
      <c r="GO245" s="46">
        <f>CONCATENATE(BL245,BM245)&lt;&gt;""</f>
        <v/>
      </c>
      <c r="GP245" s="46">
        <f>IF(AND($DS245,GO245),
IF(BL245="","Debes escribir el número de días de licencia de maternidad o paternidad. ",
IF( IFERROR(INT(BL245),1.1) &lt;&gt; IFERROR(_xlfn.NUMBERVALUE(BL245),1), "La cantidad de días de licencia de maternidad o paternidad debe ser un número entero. ", "")
),
""
)</f>
        <v/>
      </c>
      <c r="GQ245" s="46">
        <f>IF(AND($DS245,GO245),
IF(BM245="","Debes escribir el valor de la licencia de maternidad o paternidad. ",
IF( ISERR(_xlfn.NUMBERVALUE(BM245)), "El valor de la licencia de maternidad o paternidad debe ser un número válido. ", "")
),
""
)</f>
        <v/>
      </c>
      <c r="GR245" s="46">
        <f>CONCATENATE(BN245,BO245)&lt;&gt;""</f>
        <v/>
      </c>
      <c r="GS245" s="46">
        <f>IF(AND($DS245,GR245),
IF(BN245="","Debes escribir el número de días de licencia remunerada. ",
IF( IFERROR(INT(BN245),1.1) &lt;&gt; IFERROR(_xlfn.NUMBERVALUE(BN245),1), "La cantidad de días de licencia remunerada debe ser un número entero. ", "")
),
""
)</f>
        <v/>
      </c>
      <c r="GT245" s="46">
        <f>IF(AND($DS245,GR245),
IF(BO245="","Debes escribir el valor de la licencia remunerada. ",
IF( ISERR(_xlfn.NUMBERVALUE(BO245)), "El valor de la licencia remunerada debe ser un número válido. ", "")
),
""
)</f>
        <v/>
      </c>
      <c r="GU245" s="46">
        <f>IF($DS245,
IF( AND(BP245&lt;&gt;"", ISERR(_xlfn.NUMBERVALUE(BP245))), "El valor de la licencia NO remunerada debe ser un número válido. ", "")
)</f>
        <v/>
      </c>
      <c r="GV245" s="46">
        <f>IF($DS245,
IF( AND(BQ245&lt;&gt;"", ISERR(_xlfn.NUMBERVALUE(BQ245))), "El valor de auxilios salariales debe ser un número válido. ", "")
)</f>
        <v/>
      </c>
      <c r="GW245" s="46">
        <f>IF($DS245,
IF( AND(BR245&lt;&gt;"", ISERR(_xlfn.NUMBERVALUE(BR245))), "El valor de auxilios NO salariales debe ser un número válido. ", "")
)</f>
        <v/>
      </c>
      <c r="GX245" s="46">
        <f>IF($DS245,
IF( AND(BS245&lt;&gt;"", ISERR(_xlfn.NUMBERVALUE(BS245))), "El valor de bonos salariales debe ser un número válido. ", "")
)</f>
        <v/>
      </c>
      <c r="GY245" s="46">
        <f>IF($DS245,
IF( AND(BT245&lt;&gt;"", ISERR(_xlfn.NUMBERVALUE(BT245))), "El valor de bonos NO salariales debe ser un número válido. ", "")
)</f>
        <v/>
      </c>
      <c r="GZ245" s="46">
        <f>IF($DS245,
IF( AND(BU245&lt;&gt;"", ISERR(_xlfn.NUMBERVALUE(BU245))), "El valor de bonos salariales de alimentación debe ser un número válido. ", "")
)</f>
        <v/>
      </c>
      <c r="HA245" s="46">
        <f>IF($DS245,
IF( AND(BV245&lt;&gt;"", ISERR(_xlfn.NUMBERVALUE(BV245))), "El valor de bonos NO salariales de alimentación debe ser un número válido. ", "")
)</f>
        <v/>
      </c>
      <c r="HB245" s="46">
        <f>IF($DS245,
IF( AND(BW245&lt;&gt;"", ISERR(_xlfn.NUMBERVALUE(BW245))), "El valor de bonificaciones salariales debe ser un número válido. ", "")
)</f>
        <v/>
      </c>
      <c r="HC245" s="46">
        <f>IF($DS245,
IF( AND(BX245&lt;&gt;"", ISERR(_xlfn.NUMBERVALUE(BX245))), "El valor de bonificaciones NO salariales debe ser un número válido. ", "")
)</f>
        <v/>
      </c>
      <c r="HD245" s="46">
        <f>IF($DS245,
IF( AND(BY245&lt;&gt;"", ISERR(_xlfn.NUMBERVALUE(BY245))), "El valor de compensaciones ordinarias debe ser un número válido. ", "")
)</f>
        <v/>
      </c>
      <c r="HE245" s="46">
        <f>IF($DS245,
IF( AND(BZ245&lt;&gt;"", ISERR(_xlfn.NUMBERVALUE(BZ245))), "El valor de compensaciones extraordinarias debe ser un número válido. ", "")
)</f>
        <v/>
      </c>
      <c r="HF245" s="46">
        <f>IF($DS245,
IF( AND(CA245&lt;&gt;"", ISERR(_xlfn.NUMBERVALUE(CA245))), "El valor de comisiones debe ser un número válido. ", "")
)</f>
        <v/>
      </c>
      <c r="HG245" s="46">
        <f>IF($DS245,
IF( AND(CB245&lt;&gt;"", ISERR(_xlfn.NUMBERVALUE(CB245))), "El valor de ausencia por huega debe ser un número válido. ", "")
)</f>
        <v/>
      </c>
      <c r="HH245" s="46">
        <f>IF($DS245,
IF( AND(CC245&lt;&gt;"", ISERR(_xlfn.NUMBERVALUE(CC245))), "El valor de anticipos debe ser un número válido. ", "")
)</f>
        <v/>
      </c>
      <c r="HI245" s="46">
        <f>IF($DS245,
IF( AND(CD245&lt;&gt;"", ISERR(_xlfn.NUMBERVALUE(CD245))), "El valor de pagos a terceros debe ser un número válido. ", "")
)</f>
        <v/>
      </c>
      <c r="HJ245" s="46">
        <f>IF($DS245,
IF( AND(CE245&lt;&gt;"", ISERR(_xlfn.NUMBERVALUE(CE245))), "El valor de dotación debe ser un número válido. ", "")
)</f>
        <v/>
      </c>
      <c r="HK245" s="46">
        <f>IF($DS245,
IF( AND(CF245&lt;&gt;"", ISERR(_xlfn.NUMBERVALUE(CF245))), "El valor de apoyo sostenibilidad debe ser un número válido. ", "")
)</f>
        <v/>
      </c>
      <c r="HL245" s="46">
        <f>IF($DS245,
IF( AND(CG245&lt;&gt;"", ISERR(_xlfn.NUMBERVALUE(CG245))), "El valor de teletrabajo debe ser un número válido. ", "")
)</f>
        <v/>
      </c>
      <c r="HM245" s="46">
        <f>IF($DS245,
IF( AND(CH245&lt;&gt;"", ISERR(_xlfn.NUMBERVALUE(CH245))), "El valor de bonificación de retiro debe ser un número válido. ", "")
)</f>
        <v/>
      </c>
      <c r="HN245" s="46">
        <f>IF($DS245,
IF( AND(CI245&lt;&gt;"", ISERR(_xlfn.NUMBERVALUE(CI245))), "El valor de indemnización de retiro debe ser un número válido. ", "")
)</f>
        <v/>
      </c>
      <c r="HO245" s="46">
        <f>IF($DS245,
IF( AND(CJ245&lt;&gt;"", ISERR(_xlfn.NUMBERVALUE(CJ245))), "El valor de reintegros debe ser un número válido. ", "")
)</f>
        <v/>
      </c>
      <c r="HP245" s="46">
        <f>CONCATENATE(CK245,CL245,CM245)&lt;&gt;""</f>
        <v/>
      </c>
      <c r="HQ245" s="46">
        <f>IF(AND($DS245,HP245),
IF(CK245="","Debes escribir la descripción de otro concepto no categorizado. ",""),
""
)</f>
        <v/>
      </c>
      <c r="HR245" s="46">
        <f>IF(AND($DS245,HP245),
IF(CONCATENATE(CL245,CM245)="","Debes escribir al menos un valor de concepto no categorizado (salarial o no salarial). ",
IF(ISERR(_xlfn.NUMBERVALUE(CL245)),"El valor salarial concepto no categorizado debe ser un número válido. ","")
),
""
)</f>
        <v/>
      </c>
      <c r="HS245" s="46">
        <f>IF(AND($DS245,HP245),
IF(CONCATENATE(CL245,CM245)="","Debes escribir al menos un valor de concepto no categorizado (salarial o no salarial). ",
IF(ISERR(_xlfn.NUMBERVALUE(CM245)),"El valor NO salarial concepto no categorizado debe ser un número válido. ","")
),
""
)</f>
        <v/>
      </c>
      <c r="HT245" s="46">
        <f>IF($DS245,
IF(CN245="","Debes escribir el porcentaje del aporte a salud. ",
IF( ISERR(_xlfn.NUMBERVALUE(CN245)), "El valor del porcentaje del aporte a salud debe ser un número válido. ", "")
)
)</f>
        <v/>
      </c>
      <c r="HU245" s="46">
        <f>IF($DS245,
IF(CO245="","Debes escribir el valor del aporte a salud. ",
IF( ISERR(_xlfn.NUMBERVALUE(CO245)), "El valor del aporte a salud debe ser un número válido. ", "")
)
)</f>
        <v/>
      </c>
      <c r="HV245" s="46">
        <f>IF($DS245,
IF( AND(CP245&lt;&gt;"", ISERR(_xlfn.NUMBERVALUE(CP245))), "El valor plan complementario debe ser un número válido. ", "")
)</f>
        <v/>
      </c>
      <c r="HW245" s="46">
        <f>IF($DS245,
IF(CQ245="","Debes escribir el porcentaje del aporte a pensión. ",
IF( ISERR(_xlfn.NUMBERVALUE(CQ245)), "El valor del porcentaje del aporte a pensión debe ser un número válido. ", "")
)
)</f>
        <v/>
      </c>
      <c r="HX245" s="46">
        <f>IF($DS245,
IF(CR245="","Debes escribir el valor del aporte a pensión. ",
IF( ISERR(_xlfn.NUMBERVALUE(CR245)), "El valor del aporte a salud debe ser un número válido. ", "")
)
)</f>
        <v/>
      </c>
      <c r="HY245" s="46">
        <f>IF($DS245,
IF( AND(CS245&lt;&gt;"", ISERR(_xlfn.NUMBERVALUE(CS245))), "El valor pensión voluntaria debe ser un número válido. ", "")
)</f>
        <v/>
      </c>
      <c r="HZ245" s="46">
        <f>CONCATENATE(CT245,CU245,CV245,CW245)&lt;&gt;""</f>
        <v/>
      </c>
      <c r="IA245" s="46">
        <f>IF(AND($DS245,HZ245),
IF(CT245="","Debes escribir el % del fondo de seguridad pensional. ",
IF( ISERR(_xlfn.NUMBERVALUE(CT245)), "El % del fondo de seguridad debe ser un número válido. ", "")
),
""
)</f>
        <v/>
      </c>
      <c r="IB245" s="46">
        <f>IF(AND($DS245,HZ245),
IF(CU245="","Debes escribir el valor del aporte al fondo de solidaridad pensional. ",
IF( ISERR(_xlfn.NUMBERVALUE(CU245)), "El valor del aporte al fondo de solidaridad pensional debe ser un número válido. ", "")
),
""
)</f>
        <v/>
      </c>
      <c r="IC245" s="46">
        <f>IF(AND($DS245,HZ245),
IF(CV245="","Debes escribir el % del fondo de subsistencia. ",
IF( ISERR(_xlfn.NUMBERVALUE(CV245)), "El % del fondo de subsistencia debe ser un número válido. ", "")
),
""
)</f>
        <v/>
      </c>
      <c r="ID245" s="46">
        <f>IF(AND($DS245,HZ245),
IF(CW245="","Debes escribir el valor del fondo de subsistencia. ",
IF( ISERR(_xlfn.NUMBERVALUE(CW245)), "El valor del fondo de subsistencia debe ser un número válido. ", "")
),
""
)</f>
        <v/>
      </c>
      <c r="IE245" s="46">
        <f>CONCATENATE(CX245,CY245)&lt;&gt;""</f>
        <v/>
      </c>
      <c r="IF245" s="46">
        <f>IF(AND($DS245,IE245),
IF(CX245="","Debes escribir el % de sindicato. ",
IF( ISERR(_xlfn.NUMBERVALUE(CX245)), "El % de sindicato debe ser un número válido. ", "")
),
""
)</f>
        <v/>
      </c>
      <c r="IG245" s="46">
        <f>IF(AND($DS245,IE245),
IF(CY245="","Debes escribir el valor del sindicato. ",
IF( ISERR(_xlfn.NUMBERVALUE(CY245)), "El valor del sindicato debe ser un número válido. ", "")
),
""
)</f>
        <v/>
      </c>
      <c r="IH245" s="46">
        <f>IF($DS245,
IF( AND(CZ245&lt;&gt;"", ISERR(_xlfn.NUMBERVALUE(CZ245))), "El valor de sanción pública debe ser un número válido. ", "")
)</f>
        <v/>
      </c>
      <c r="II245" s="46">
        <f>IF($DS245,
IF( AND(DA245&lt;&gt;"", ISERR(_xlfn.NUMBERVALUE(DA245))), "El valor de sanción privada debe ser un número válido. ", "")
)</f>
        <v/>
      </c>
      <c r="IJ245" s="46">
        <f>CONCATENATE(DB245,DC245)&lt;&gt;""</f>
        <v/>
      </c>
      <c r="IK245" s="46">
        <f>IF(AND($DS245,IJ245),
IF(DB245="","Debes escribir la descripción de libranza. ",""),
""
)</f>
        <v/>
      </c>
      <c r="IL245" s="46">
        <f>IF(AND($DS245,IJ245),
IF(DC245="","Debes escribir la cuota libranza. ",
IF(ISERR(_xlfn.NUMBERVALUE(DC245)),"El valor de la cuota libranza debe ser un número válido. ","")
),
""
)</f>
        <v/>
      </c>
      <c r="IM245" s="46">
        <f>IF($DS245,
IF( AND(DD245&lt;&gt;"", ISERR(_xlfn.NUMBERVALUE(DD245))), "El valor de pagos a terceros debe ser un número válido. ", "")
)</f>
        <v/>
      </c>
      <c r="IN245" s="46">
        <f>IF($DS245,
IF( AND(DE245&lt;&gt;"", ISERR(_xlfn.NUMBERVALUE(DE245))), "El valor de anticipos debe ser un número válido. ", "")
)</f>
        <v/>
      </c>
      <c r="IO245" s="46">
        <f>IF($DS245,
IF( AND(DF245&lt;&gt;"", ISERR(_xlfn.NUMBERVALUE(DF245))), "El valor de AFC debe ser un número válido. ", "")
)</f>
        <v/>
      </c>
      <c r="IP245" s="46">
        <f>IF($DS245,
IF( AND(DG245&lt;&gt;"", ISERR(_xlfn.NUMBERVALUE(DG245))), "El valor de rete-fuente debe ser un número válido. ", "")
)</f>
        <v/>
      </c>
      <c r="IQ245" s="46">
        <f>IF($DS245,
IF( AND(DH245&lt;&gt;"", ISERR(_xlfn.NUMBERVALUE(DH245))), "El valor de cooperativa de trabajo debe ser un número válido. ", "")
)</f>
        <v/>
      </c>
      <c r="IR245" s="46">
        <f>IF($DS245,
IF( AND(DI245&lt;&gt;"", ISERR(_xlfn.NUMBERVALUE(DI245))), "El valor de embargo fiscal debe ser un número válido. ", "")
)</f>
        <v/>
      </c>
      <c r="IS245" s="46">
        <f>IF($DS245,
IF( AND(DJ245&lt;&gt;"", ISERR(_xlfn.NUMBERVALUE(DJ245))), "El valor de educación debe ser un número válido. ", "")
)</f>
        <v/>
      </c>
      <c r="IT245" s="46">
        <f>IF($DS245,
IF( AND(DK245&lt;&gt;"", ISERR(_xlfn.NUMBERVALUE(DK245))), "El valor de reintegro debe ser un número válido. ", "")
)</f>
        <v/>
      </c>
      <c r="IU245" s="46">
        <f>IF($DS245,
IF( AND(DL245&lt;&gt;"", ISERR(_xlfn.NUMBERVALUE(DL245))), "El valor de deuda debe ser un número válido. ", "")
)</f>
        <v/>
      </c>
      <c r="IV245" s="46">
        <f>IF($DS245,
IF( AND(DM245&lt;&gt;"", ISERR(_xlfn.NUMBERVALUE(DM245))), "El valor de otras deducciones debe ser un número válido. ", "")
)</f>
        <v/>
      </c>
      <c r="IW245" s="46">
        <f>IF($DS245,
IF(DN245="","Debes escribir el valor de los devengos totales. ",
IF( ISERR(_xlfn.NUMBERVALUE(DN245)), "El valor de los devengos totales debe ser un número válido. ", "")
)
)</f>
        <v/>
      </c>
      <c r="IX245" s="46">
        <f>IF($DS245,
IF(DO245="","Debes escribir el valor de las deducciones totales. ",
IF( ISERR(_xlfn.NUMBERVALUE(DO245)), "El valor de las deducciones totales debe ser un número válido. ", "")
)
)</f>
        <v/>
      </c>
      <c r="IY245" s="46">
        <f>IF($DS245,
IF(DP245="","Debes escribir el valor del salario total. ",
IF( ISERR(_xlfn.NUMBERVALUE(DP245)), "El valor del salario total debe ser un número válido. ", "")
)
)</f>
        <v/>
      </c>
    </row>
    <row r="246">
      <c r="B246" s="48" t="n">
        <v>234</v>
      </c>
      <c r="C246" s="61">
        <f>IF(AND(DS246,DP246&lt;&gt;""),
IF(DQ246="","OK","Error"),
""
)</f>
        <v/>
      </c>
      <c r="D246" s="53" t="n"/>
      <c r="E246" s="52" t="n"/>
      <c r="F246" s="112" t="n"/>
      <c r="G246" s="52" t="n"/>
      <c r="H246" s="53" t="n"/>
      <c r="I246" s="52" t="n"/>
      <c r="J246" s="52" t="n"/>
      <c r="K246" s="53" t="n"/>
      <c r="L246" s="55" t="n"/>
      <c r="M246" s="108" t="n"/>
      <c r="N246" s="56" t="n"/>
      <c r="O246" s="52" t="n"/>
      <c r="P246" s="52" t="n"/>
      <c r="Q246" s="52" t="n"/>
      <c r="R246" s="52" t="n"/>
      <c r="S246" s="52" t="n"/>
      <c r="T246" s="53" t="n"/>
      <c r="U246" s="52" t="n"/>
      <c r="V246" s="52" t="n"/>
      <c r="W246" s="55" t="n"/>
      <c r="X246" s="55" t="n"/>
      <c r="Y246" s="52" t="n"/>
      <c r="Z246" s="55" t="n"/>
      <c r="AA246" s="52" t="n"/>
      <c r="AB246" s="53" t="n"/>
      <c r="AC246" s="53" t="n"/>
      <c r="AD246" s="53" t="n"/>
      <c r="AE246" s="177" t="n"/>
      <c r="AF246" s="113" t="n"/>
      <c r="AG246" s="177" t="n"/>
      <c r="AH246" s="178" t="n"/>
      <c r="AI246" s="178" t="n"/>
      <c r="AJ246" s="178" t="n"/>
      <c r="AK246" s="114" t="n"/>
      <c r="AL246" s="178" t="n"/>
      <c r="AM246" s="114" t="n"/>
      <c r="AN246" s="178" t="n"/>
      <c r="AO246" s="114" t="n"/>
      <c r="AP246" s="178" t="n"/>
      <c r="AQ246" s="114" t="n"/>
      <c r="AR246" s="178" t="n"/>
      <c r="AS246" s="114" t="n"/>
      <c r="AT246" s="178" t="n"/>
      <c r="AU246" s="114" t="n"/>
      <c r="AV246" s="178" t="n"/>
      <c r="AW246" s="114" t="n"/>
      <c r="AX246" s="178" t="n"/>
      <c r="AY246" s="114" t="n"/>
      <c r="AZ246" s="178" t="n"/>
      <c r="BA246" s="114" t="n"/>
      <c r="BB246" s="178" t="n"/>
      <c r="BC246" s="114" t="n"/>
      <c r="BD246" s="178" t="n"/>
      <c r="BE246" s="178" t="n"/>
      <c r="BF246" s="178" t="n"/>
      <c r="BG246" s="59" t="n"/>
      <c r="BH246" s="178" t="n"/>
      <c r="BI246" s="114" t="n"/>
      <c r="BJ246" s="53" t="n"/>
      <c r="BK246" s="178" t="n"/>
      <c r="BL246" s="114" t="n"/>
      <c r="BM246" s="178" t="n"/>
      <c r="BN246" s="114" t="n"/>
      <c r="BO246" s="178" t="n"/>
      <c r="BP246" s="178" t="n"/>
      <c r="BQ246" s="178" t="n"/>
      <c r="BR246" s="178" t="n"/>
      <c r="BS246" s="178" t="n"/>
      <c r="BT246" s="178" t="n"/>
      <c r="BU246" s="178" t="n"/>
      <c r="BV246" s="178" t="n"/>
      <c r="BW246" s="178" t="n"/>
      <c r="BX246" s="178" t="n"/>
      <c r="BY246" s="178" t="n"/>
      <c r="BZ246" s="178" t="n"/>
      <c r="CA246" s="178" t="n"/>
      <c r="CB246" s="178" t="n"/>
      <c r="CC246" s="178" t="n"/>
      <c r="CD246" s="178" t="n"/>
      <c r="CE246" s="178" t="n"/>
      <c r="CF246" s="178" t="n"/>
      <c r="CG246" s="178" t="n"/>
      <c r="CH246" s="178" t="n"/>
      <c r="CI246" s="178" t="n"/>
      <c r="CJ246" s="178" t="n"/>
      <c r="CK246" s="53" t="n"/>
      <c r="CL246" s="178" t="n"/>
      <c r="CM246" s="178" t="n"/>
      <c r="CN246" s="60" t="n"/>
      <c r="CO246" s="177" t="n"/>
      <c r="CP246" s="178" t="n"/>
      <c r="CQ246" s="60" t="n"/>
      <c r="CR246" s="177" t="n"/>
      <c r="CS246" s="178" t="n"/>
      <c r="CT246" s="59" t="n"/>
      <c r="CU246" s="178" t="n"/>
      <c r="CV246" s="59" t="n"/>
      <c r="CW246" s="178" t="n"/>
      <c r="CX246" s="59" t="n"/>
      <c r="CY246" s="178" t="n"/>
      <c r="CZ246" s="178" t="n"/>
      <c r="DA246" s="178" t="n"/>
      <c r="DB246" s="53" t="n"/>
      <c r="DC246" s="178" t="n"/>
      <c r="DD246" s="178" t="n"/>
      <c r="DE246" s="178" t="n"/>
      <c r="DF246" s="178" t="n"/>
      <c r="DG246" s="178" t="n"/>
      <c r="DH246" s="178" t="n"/>
      <c r="DI246" s="178" t="n"/>
      <c r="DJ246" s="178" t="n"/>
      <c r="DK246" s="178" t="n"/>
      <c r="DL246" s="178" t="n"/>
      <c r="DM246" s="178" t="n"/>
      <c r="DN246" s="177" t="n"/>
      <c r="DO246" s="177" t="n"/>
      <c r="DP246" s="177" t="n"/>
      <c r="DQ246" s="76">
        <f>IF(AND(DS246,DP246&lt;&gt;""),
CONCATENATE(DT246,DU246,DV246,DW246,DX246,DY246,DZ246,EA246,EB246,EC246,ED246,EE246,EF246,EG246,EH246,EI246,EJ246,EK246,EL246,EM246,EN246,EO246,EP246,EQ246,ES246,ET246,EU246,EV246,EW246,EX246,EY246,EZ246,FA246,FC246,FD246,FF246,FG246,FI246,FJ246,FL246,FM246,FO246,FP246,FR246,FS246,FU246,FV246,FX246,FY246,GA246,GB246,GD246,GE246,GF246,GH246,GI246,GJ246,GL246,GM246,GN246,GP246,GQ246,GS246,GT246,GU246,GV246,GW246,GX246,GY246,GZ246,HA246,HB246,HC246,HD246,HE246,HF246,HG246,HH246,HI246,HJ246,HK246,HL246,HM246,HN246,HO246,HQ246,HR246,HS246,HT246,HU246,HV246,HW246,HX246,HY246,IA246,IB246,IC246,ID246,IF246,IG246,IH246,II246,IK246,IL246,IM246,IN246,IO246,IP246,IQ246,IR246,IS246,IT246,IU246,IV246,IW246,IX246,IY246,IZ246),
""
)</f>
        <v/>
      </c>
      <c r="DR246" s="53" t="n"/>
      <c r="DS246" s="46">
        <f>CONCATENATE(D246,$E246,$F246,$G246,H246,$I246,$J246,K246,$L246,$M246,N246,$O246,$P246,$Q246,$R246,$S246,T246,$U246,$V246,$W246,$X246,$Y246,$Z246,$AA246,AB246,AC246,AD246,$AE246,$AF246,$AG246,AH246,AI246,AJ246,AK246,AL246,AM246,AN246,AO246,AP246,AQ246,AR246,AS246,AT246,AU246,AV246,AW246,AX246,AY246,AZ246,BA246,BB246,BC246,BD246,BE246,BF246,BG246,BH246,BI246,BJ246,BK246,BL246,BM246,BN246,BO246,BP246,BQ246,BR246,BS246,BT246,BU246,BV246,BW246,BX246,BY246,BZ246,CA246,CB246,CC246,CD246,CE246,CF246,CG246,CH246,CI246,CJ246,CK246,CL246,CM246,$CN246,$CO246,CP246,$CQ246,$CR246,CS246,CT246,CU246,CV246,CW246,CX246,CY246,CZ246,DA246,DB246,DC246,DD246,DE246,DF246,DG246,DH246,DI246,DJ246,DK246,DL246,DM246,$DN246,$DO246,$DP246,DR246)&lt;&gt;""</f>
        <v/>
      </c>
      <c r="DT246" s="46">
        <f>IF(AND($DS246,$E$4&lt;&gt;""),
IF(LEFT($E$4,2) = "1.",
IF(D246&lt;&gt;"","El CUNE sólo se envía en operaciones de novedad o ajuste. ",""),
IF(D246="","Debes escribir un CUNE válido para realizar operaciones de novedad o ajuste. ","")),
""
)</f>
        <v/>
      </c>
      <c r="DU246" s="46">
        <f>IF($DS246,
IF(E246="","Debes seleccionar el tipo de documento del empleado. ",
IF(_xlfn.IFNA(VLOOKUP(E246,TIPO_DE_DOCUMENTO,1,FALSE),-1)=-1,"El tipo de documento no es válido (por favor seleccionarlo de la lista). ","")
)
)</f>
        <v/>
      </c>
      <c r="DV246" s="46">
        <f>IF($DS246,
IF(F246="","Debes escribir el número de documento del empleado. ","")
)</f>
        <v/>
      </c>
      <c r="DW246" s="46">
        <f>IF($DS246,
IF(G246="","Debes escribir el primer nombre del empleado. ","")
)</f>
        <v/>
      </c>
      <c r="DY246" s="46">
        <f>IF($DS246,
IF(I246="","Debes escribir el primer apellido del empleado. ","")
)</f>
        <v/>
      </c>
      <c r="DZ246" s="46">
        <f>IF($DS246,
IF(J246="","Debes escribir el segundo apellido del empleado. ","")
)</f>
        <v/>
      </c>
      <c r="EB246" s="46">
        <f>IF($DS246,
IF(L246="","Debes escribir la fecha de ingreso del empleado. ",
IF(ISERR(DATE(YEAR(L246),MONTH(L246),DAY(L246))), "El valor ingresado en fecha de ingreso no tiene un formato válido. ","")
)
)</f>
        <v/>
      </c>
      <c r="EC246" s="46">
        <f>IF($DS246,
IF(M246="","Debes escribir el tiempo laborado. ",
IF( IFERROR(INT(M246),1.1) &lt;&gt; IFERROR(_xlfn.NUMBERVALUE(M246),1), "El valor de los días trabajados debe ser un número entero. ", "")
)
)</f>
        <v/>
      </c>
      <c r="ED246" s="46">
        <f>IF($DS246,
IF( AND(N246&lt;&gt;"", ISERR(DATE(YEAR(N246),MONTH(N246),DAY(N246))) ), "El valor ingresado en fecha de ingreso no tiene un formato válido. ",
IF( AND(N246&lt;&gt;"", $E$6&lt;&gt;"", DATE(YEAR(N246), MONTH(N246), 1) &lt;&gt; IFERROR(DATE(MID($E$6, 1, 4), MID($E$6, 6, 2),1), "1/1/1900") ), "La fecha de retiro debe estar dentro del período liquidado. ", "")
)
)</f>
        <v/>
      </c>
      <c r="EE246" s="46">
        <f>IF($DS246,
IF(O246="","Debes seleccionar el tipo de trabajador. ",
IF(_xlfn.IFNA(VLOOKUP(O246,TIPO_DE_TRABAJADOR,1,FALSE),-1)=-1,"El tipo de trabajador no es válido (por favor seleccionarlo de la lista). ","")
)
)</f>
        <v/>
      </c>
      <c r="EF246" s="46">
        <f>IF($DS246,
IF(P246="","Debes seleccionar si es un trabajador dependiente pensionado por vejez. ",
IF(_xlfn.IFNA(VLOOKUP(P246,SUBTIPO_DE_TRABAJADOR,1,FALSE),-1)=-1,"El tipo de trabajador dependiente pensionado por vejez no es válido (por favor seleccionarlo de la lista). ","")
)
)</f>
        <v/>
      </c>
      <c r="EG246" s="46">
        <f>IF($DS246,
IF(Q246="","Debes seleccionar el tipo de contrato del trabajador. ",
IF(_xlfn.IFNA(VLOOKUP(Q246,TIPO_DE_CONTRATO,1,FALSE),-1)=-1,"El tipo de contrato del trabajador no es válido (por favor seleccionarlo de la lista). ","")
)
)</f>
        <v/>
      </c>
      <c r="EH246" s="46">
        <f>IF($DS246,
IF(R246="","Debes seleccionar si es un salario integral. ",
IF(_xlfn.IFNA(VLOOKUP(R246,SI_NO,1,FALSE),-1)=-1,"Valor no válido para salario integral (por favor seleccionarlo de la lista). ","")
)
)</f>
        <v/>
      </c>
      <c r="EI246" s="46">
        <f>IF($DS246,
IF(S246="","Debes seleccionar si el trabajador realiza actividades de riesgo. ",
IF(_xlfn.IFNA(VLOOKUP(S246,SI_NO,1,FALSE),-1)=-1,"Valor no válido para actividad de alto riesgo (por favor seleccionarlo de la lista). ","")
)
)</f>
        <v/>
      </c>
      <c r="EK246" s="46">
        <f>IF($DS246,
IF(U246="","Debes escribir el código del municipio de residencia del trabajador. ",
IF(_xlfn.IFNA(VLOOKUP(U246,MUNICIPIO,1,FALSE),-1)=-1,"El municipio de residencia del trabajador es inválido (por favor seleccionarlo de la lista). ","")
)
)</f>
        <v/>
      </c>
      <c r="EL246" s="46">
        <f>IF($DS246,
IF(V246="","Debes escribir el la dirección de residendia del trabajador. ","")
)</f>
        <v/>
      </c>
      <c r="EM246" s="46">
        <f>IF($DS246,
IF(W246="","Debes escribir la fecha de inicio de la liquidación. ",
IF(ISERR(DATE(YEAR(W246),MONTH(W246),DAY(W246))),"El valor ingresado en fecha de inicio de liquidación no tiene un formato válido. ",
IF( AND($E$6&lt;&gt;"", DATE(YEAR(W246), MONTH(W246), 1) &lt;&gt; IFERROR(DATE(MID($E$6, 1, 4), MID($E$6, 6, 2),1), "1/1/1900") ), "La fecha de inicio de la liquidación debe estar dentro del período liquidado. ", "")
)
)
)</f>
        <v/>
      </c>
      <c r="EN246" s="46">
        <f>IF($DS246,
IF(X246="","Debes escribir la fecha de fin de la liquidación. ",
IF(ISERR(DATE(YEAR(X246),MONTH(X246),DAY(X246))),"El valor ingresado en fecha de fin de liquidación no tiene un formato válido. ",
IF( AND($E$6&lt;&gt;"", DATE(YEAR(X246), MONTH(X246), 1) &lt;&gt; IFERROR(DATE(MID($E$6, 1, 4), MID($E$6, 6, 2),1), "1/1/1900") ), "La fecha de fin de la liquidación debe estar dentro del período liquidado. ", "")
)
)
)</f>
        <v/>
      </c>
      <c r="EO246" s="46">
        <f>IF($DS246,
IF(Y246="","Debes escribir la frecuencia de pago del trabajador. ",
IF(_xlfn.IFNA(VLOOKUP(Y246,PERÍODO_DE_NÓMINA,1,FALSE),-1)=-1,"La frecuencia de pago es inválida (por favor seleccionarlo de la lista). ","")
)
)</f>
        <v/>
      </c>
      <c r="EP246" s="46">
        <f>IF($DS246,
IF(Z246="","Debes escribir la fecha de pago. ",
IF(ISERR(DATE(YEAR(Z246),MONTH(Z246),DAY(Z246))), "El valor ingresado en fecha de pago no tiene un formato válido. ","")
)
)</f>
        <v/>
      </c>
      <c r="EQ246" s="46">
        <f>IF($DS246,
IF(AA246="","Debes escribir el medio de pago. ",
IF(_xlfn.IFNA(VLOOKUP(AA246,MEDIOS_DE_PAGO,1,FALSE),-1)=-1,"El medio de pago es inválido (por favor seleccionarlo de la lista). ","")
)
)</f>
        <v/>
      </c>
      <c r="ER246" s="46">
        <f>OR(AA246='Tablas '!$T$4,AA246='Tablas '!$T$7,AA246='Tablas '!$T$8,AA246='Tablas '!$T$11)</f>
        <v/>
      </c>
      <c r="ES246" s="46">
        <f>IF(AND($DS246,ER246),
IF(AB246="","Debes escribir la entidad bancaria. ",""),
""
)</f>
        <v/>
      </c>
      <c r="ET246" s="46">
        <f>IF(AND($DS246,ER246),
IF(AC246="","Debes escribir el tipo de cuenta bancaria. ",
IF(_xlfn.IFNA(VLOOKUP(AC246,TIPO_DE_CUENTA,1,FALSE),-1)=-1,"El tipo de cuenta bancaria es inválida (por favor seleccionarlo de la lista). ","")
),
""
)</f>
        <v/>
      </c>
      <c r="EU246" s="46">
        <f>IF(AND($DS246,ER246),
IF(AD246="","Debes escribir el número de cuenta bancaria. ",""),
""
)</f>
        <v/>
      </c>
      <c r="EV246" s="46">
        <f>IF($DS246,
IF(AE246="","Debes escribir el valor del sueldo básico. ",
IF( ISERR(_xlfn.NUMBERVALUE(AE246)), "El valor del sueldo básico debe ser un número válido. ", "")
)
)</f>
        <v/>
      </c>
      <c r="EW246" s="46">
        <f>IF($DS246,
IF(AF246="","Debes escribir el número de días trabajados. ",
IF( IFERROR(INT(AF246),1.1) &lt;&gt; IFERROR(_xlfn.NUMBERVALUE(AF246),1), "La cantidad de días trabajados debe ser un número entero. ", "")
)
)</f>
        <v/>
      </c>
      <c r="EX246" s="46">
        <f>IF($DS246,
IF(AG246="","Debes escribir el valor del sueldo trabajado. ",
IF( ISERR(_xlfn.NUMBERVALUE(AG246)), "El valor del sueldo trabajado debe ser un número válido. ", "")
)
)</f>
        <v/>
      </c>
      <c r="EY246" s="46">
        <f>IF($DS246,
IF( AND(AH246&lt;&gt;"", ISERR(_xlfn.NUMBERVALUE(AH246))), "El valor del auxilio de transporte debe ser un número válido. ", "")
)</f>
        <v/>
      </c>
      <c r="EZ246" s="46">
        <f>IF($DS246,
IF( AND(AI246&lt;&gt;"", ISERR(_xlfn.NUMBERVALUE(AI246))), "El valor de viáticos salariales debe ser un número válido. ", "")
)</f>
        <v/>
      </c>
      <c r="FA246" s="46">
        <f>IF($DS246,
IF( AND(AJ246&lt;&gt;"", ISERR(_xlfn.NUMBERVALUE(AJ246))), "El valor de viáticos NO salariales debe ser un número válido. ", "")
)</f>
        <v/>
      </c>
      <c r="FB246" s="46">
        <f>CONCATENATE(AK246,AL246)&lt;&gt;""</f>
        <v/>
      </c>
      <c r="FC246" s="46">
        <f>IF(AND($DS246,FB246),
IF(AK246="","Debes escribir el número de horas extras diurnas. ",
IF( IFERROR(INT(AK246),1.1) &lt;&gt; IFERROR(_xlfn.NUMBERVALUE(AK246),1), "La cantidad de horas extras diurnas debe ser un número entero. ", "")
),
""
)</f>
        <v/>
      </c>
      <c r="FD246" s="46">
        <f>IF(AND($DS246,FB246),
IF(AL246="","Debes escribir el valor de las horas extras diurnas. ",
IF( ISERR(_xlfn.NUMBERVALUE(AL246)), "El valor de las horas extras duirnas debe ser un número válido. ", "")
),
""
)</f>
        <v/>
      </c>
      <c r="FE246" s="46">
        <f>CONCATENATE(AM246,AN246)&lt;&gt;""</f>
        <v/>
      </c>
      <c r="FF246" s="46">
        <f>IF(AND($DS246,FE246),
IF(AM246="","Debes escribir el número de horas extras nocturnas. ",
IF( IFERROR(INT(AM246),1.1) &lt;&gt; IFERROR(_xlfn.NUMBERVALUE(AM246),1), "La cantidad de horas extras nocturnas debe ser un número entero. ", "")
),
""
)</f>
        <v/>
      </c>
      <c r="FG246" s="46">
        <f>IF(AND($DS246,FE246),
IF(AN246="","Debes escribir el valor de las horas extras nocturnas. ",
IF( ISERR(_xlfn.NUMBERVALUE(AN246)), "El valor de las horas extras nocturnas debe ser un número válido. ", "")
),
""
)</f>
        <v/>
      </c>
      <c r="FH246" s="46">
        <f>CONCATENATE(AO246,AP246)&lt;&gt;""</f>
        <v/>
      </c>
      <c r="FI246" s="46">
        <f>IF(AND($DS246,FH246),
IF(AO246="","Debes escribir el número de horas extras diurnas dominicales y festivas. ",
IF( IFERROR(INT(AO246),1.1) &lt;&gt; IFERROR(_xlfn.NUMBERVALUE(AO246),1), "La cantidad de horas extras diurnas dominicales y festivas debe ser un número entero. ", "")
),
""
)</f>
        <v/>
      </c>
      <c r="FJ246" s="46">
        <f>IF(AND($DS246,FH246),
IF(AP246="","Debes escribir el valor de las horas extras diurnas dominicales y festivas. ",
IF( ISERR(_xlfn.NUMBERVALUE(AP246)), "El valor de las horas extras diurnas dominicales y festivas debe ser un número válido. ", "")
),
""
)</f>
        <v/>
      </c>
      <c r="FK246" s="46">
        <f>CONCATENATE(AQ246,AR246)&lt;&gt;""</f>
        <v/>
      </c>
      <c r="FL246" s="46">
        <f>IF(AND($DS246,FK246),
IF(AQ246="","Debes escribir el número de horas extras nocturnas dominicales y festivas. ",
IF( IFERROR(INT(AQ246),1.1) &lt;&gt; IFERROR(_xlfn.NUMBERVALUE(AQ246),1), "La cantidad de horas extras nocturnas dominicales y festivas debe ser un número entero. ", "")
),
""
)</f>
        <v/>
      </c>
      <c r="FM246" s="46">
        <f>IF(AND($DS246,FK246),
IF(AR246="","Debes escribir el valor de las horas extras nocturnas dominicales y festivas. ",
IF( ISERR(_xlfn.NUMBERVALUE(AR246)), "El valor de las horas extras nocturnas dominicales y festivas debe ser un número válido. ", "")
),
""
)</f>
        <v/>
      </c>
      <c r="FN246" s="46">
        <f>CONCATENATE(AS246,AT246)&lt;&gt;""</f>
        <v/>
      </c>
      <c r="FO246" s="46">
        <f>IF(AND($DS246,FN246),
IF(AS246="","Debes escribir el número de horas recargo nocturno. ",
IF( IFERROR(INT(AS246),1.1) &lt;&gt; IFERROR(_xlfn.NUMBERVALUE(AS246),1), "La cantidad de horas recargo nocturno debe ser un número entero. ", "")
),
""
)</f>
        <v/>
      </c>
      <c r="FP246" s="46">
        <f>IF(AND($DS246,FN246),
IF(AT246="","Debes escribir el valor de las horas recargo nocturno. ",
IF( ISERR(_xlfn.NUMBERVALUE(AT246)), "El valor de las horas recargo nocturno debe ser un número válido. ", "")
),
""
)</f>
        <v/>
      </c>
      <c r="FQ246" s="46">
        <f>CONCATENATE(AU246,AV246)&lt;&gt;""</f>
        <v/>
      </c>
      <c r="FR246" s="46">
        <f>IF(AND($DS246,FQ246),
IF(AU246="","Debes escribir el número de horas recargo diurno dominical y festivo. ",
IF( IFERROR(INT(AU246),1.1) &lt;&gt; IFERROR(_xlfn.NUMBERVALUE(AU246),1), "La cantidad de horas recargo diurno dominical y festivo debe ser un número entero. ", "")
),
""
)</f>
        <v/>
      </c>
      <c r="FS246" s="46">
        <f>IF(AND($DS246,FQ246),
IF(AV246="","Debes escribir el valor de las horas recargo diurno dominical y festivo. ",
IF( ISERR(_xlfn.NUMBERVALUE(AV246)), "El valor de las horas recargo diurno dominical y festivo debe ser un número válido. ", "")
),
""
)</f>
        <v/>
      </c>
      <c r="FT246" s="46">
        <f>CONCATENATE(AW246,AX246)&lt;&gt;""</f>
        <v/>
      </c>
      <c r="FU246" s="46">
        <f>IF(AND($DS246,FT246),
IF(AW246="","Debes escribir el número de horas recargo nocturno dominical y festivo. ",
IF( IFERROR(INT(AW246),1.1) &lt;&gt; IFERROR(_xlfn.NUMBERVALUE(AW246),1), "La cantidad de horas recargo nocturno dominical y festivo debe ser un número entero. ", "")
),
""
)</f>
        <v/>
      </c>
      <c r="FV246" s="46">
        <f>IF(AND($DS246,FT246),
IF(AX246="","Debes escribir el valor de las horas recargo nocturno dominical y festivo. ",
IF( ISERR(_xlfn.NUMBERVALUE(AX246)), "El valor de las horas recargo nocturno dominical y festivo debe ser un número válido. ", "")
),
""
)</f>
        <v/>
      </c>
      <c r="FW246" s="46">
        <f>CONCATENATE(AY246,AZ246)&lt;&gt;""</f>
        <v/>
      </c>
      <c r="FX246" s="46">
        <f>IF(AND($DS246,FW246),
IF(AY246="","Debes escribir el número de días de vacaciones comunes. ",
IF( IFERROR(INT(AY246),1.1) &lt;&gt; IFERROR(_xlfn.NUMBERVALUE(AY246),1), "La cantidad de días de vacaciones comunes debe ser un número entero. ", "")
),
""
)</f>
        <v/>
      </c>
      <c r="FY246" s="46">
        <f>IF(AND($DS246,FW246),
IF(AZ246="","Debes escribir el valor de las vacaciones comunes. ",
IF( ISERR(_xlfn.NUMBERVALUE(AZ246)), "El valor de las vacaciones comunes debe ser un número válido. ", "")
),
""
)</f>
        <v/>
      </c>
      <c r="FZ246" s="46">
        <f>CONCATENATE(BA246,BB246)&lt;&gt;""</f>
        <v/>
      </c>
      <c r="GA246" s="46">
        <f>IF(AND($DS246,FZ246),
IF(BA246="","Debes escribir el número de días de vacaciones compensadas. ",
IF( IFERROR(INT(BA246),1.1) &lt;&gt; IFERROR(_xlfn.NUMBERVALUE(BA246),1), "La cantidad de días de vacaciones compensadas debe ser un número entero. ", "")
),
""
)</f>
        <v/>
      </c>
      <c r="GB246" s="46">
        <f>IF(AND($DS246,FZ246),
IF(BB246="","Debes escribir el valor de las vacaciones compensadas. ",
IF( ISERR(_xlfn.NUMBERVALUE(BB246)), "El valor de las vacaciones compensadas debe ser un número válido. ", "")
),
""
)</f>
        <v/>
      </c>
      <c r="GC246" s="46">
        <f>CONCATENATE(BC246,BD246)&lt;&gt;""</f>
        <v/>
      </c>
      <c r="GD246" s="46">
        <f>IF(AND($DS246,GC246),
IF(BC246="","Debes escribir el número de días de prima salarial. ",
IF( IFERROR(INT(BC246),1.1) &lt;&gt; IFERROR(_xlfn.NUMBERVALUE(BC246),1), "La cantidad de días de prima salarial debe ser un número entero. ", "")
),
""
)</f>
        <v/>
      </c>
      <c r="GE246" s="46">
        <f>IF(AND($DS246,GC246),
IF(BD246="","Debes escribir el valor de los días de prima salarial. ",
IF( ISERR(_xlfn.NUMBERVALUE(BD246)), "El valor de los días de prima salarial debe ser un número válido. ", "")
),
""
)</f>
        <v/>
      </c>
      <c r="GF246" s="46">
        <f>IF($DS246,
IF( AND(BE246&lt;&gt;"", ISERR(_xlfn.NUMBERVALUE(BE246))), "El valor de la prima NO saliarial debe ser un número válido. ", "")
)</f>
        <v/>
      </c>
      <c r="GG246" s="46">
        <f>CONCATENATE(BF246,BG246,BH246)&lt;&gt;""</f>
        <v/>
      </c>
      <c r="GH246" s="46">
        <f>IF(AND($DS246,GG246),
IF(BF246="","Debes escribir el valor de las cesantías. ",
IF( ISERR(_xlfn.NUMBERVALUE(BF246)), "El valor de las cesantías debe ser un número válido. ", "")
),
""
)</f>
        <v/>
      </c>
      <c r="GI246" s="46">
        <f>IF(AND($DS246,GG246),
IF(BG246="","Debes escribir el % de cesantías. ",
IF( ISERR(_xlfn.NUMBERVALUE(BG246)), "El % de cesantías debe ser un número válido. ", "")
),
""
)</f>
        <v/>
      </c>
      <c r="GJ246" s="46">
        <f>IF(AND($DS246,GG246),
IF(BH246="","Debes escribir el valor de intereses de cesantías. ",
IF( ISERR(_xlfn.NUMBERVALUE(BH246)), "El valor de intereses de cesantías debe ser un número válido. ", "")
),
""
)</f>
        <v/>
      </c>
      <c r="GK246" s="46">
        <f>CONCATENATE(BI246,BJ246,BK246)&lt;&gt;""</f>
        <v/>
      </c>
      <c r="GL246" s="46">
        <f>IF(AND($DS246,GK246),
IF(BI246="","Debes escribir el número de días de incapacidad. ",
IF( IFERROR(INT(BI246),1.1) &lt;&gt; IFERROR(_xlfn.NUMBERVALUE(BI246),1), "La cantidad de días de incapacidad debe ser un número entero. ", "")
),
""
)</f>
        <v/>
      </c>
      <c r="GM246" s="46">
        <f>IF(AND($DS246,GK246),
IF(BJ246="","Debes escribir el tipo de incapacidad. ",
IF(_xlfn.IFNA(VLOOKUP(BJ246,TIPO_DE_INCAPACIDAD,1,FALSE),-1)=-1,"El tipo de incapacidad es inválida (por favor seleccionarlo de la lista). ","")
),
""
)</f>
        <v/>
      </c>
      <c r="GN246" s="46">
        <f>IF(AND($DS246,GK246),
IF(BK246="","Debes escribir el valor de la incapacidad. ",
IF( ISERR(_xlfn.NUMBERVALUE(BK246)), "El valor de la incapacidad debe ser un número válido. ", "")
),
""
)</f>
        <v/>
      </c>
      <c r="GO246" s="46">
        <f>CONCATENATE(BL246,BM246)&lt;&gt;""</f>
        <v/>
      </c>
      <c r="GP246" s="46">
        <f>IF(AND($DS246,GO246),
IF(BL246="","Debes escribir el número de días de licencia de maternidad o paternidad. ",
IF( IFERROR(INT(BL246),1.1) &lt;&gt; IFERROR(_xlfn.NUMBERVALUE(BL246),1), "La cantidad de días de licencia de maternidad o paternidad debe ser un número entero. ", "")
),
""
)</f>
        <v/>
      </c>
      <c r="GQ246" s="46">
        <f>IF(AND($DS246,GO246),
IF(BM246="","Debes escribir el valor de la licencia de maternidad o paternidad. ",
IF( ISERR(_xlfn.NUMBERVALUE(BM246)), "El valor de la licencia de maternidad o paternidad debe ser un número válido. ", "")
),
""
)</f>
        <v/>
      </c>
      <c r="GR246" s="46">
        <f>CONCATENATE(BN246,BO246)&lt;&gt;""</f>
        <v/>
      </c>
      <c r="GS246" s="46">
        <f>IF(AND($DS246,GR246),
IF(BN246="","Debes escribir el número de días de licencia remunerada. ",
IF( IFERROR(INT(BN246),1.1) &lt;&gt; IFERROR(_xlfn.NUMBERVALUE(BN246),1), "La cantidad de días de licencia remunerada debe ser un número entero. ", "")
),
""
)</f>
        <v/>
      </c>
      <c r="GT246" s="46">
        <f>IF(AND($DS246,GR246),
IF(BO246="","Debes escribir el valor de la licencia remunerada. ",
IF( ISERR(_xlfn.NUMBERVALUE(BO246)), "El valor de la licencia remunerada debe ser un número válido. ", "")
),
""
)</f>
        <v/>
      </c>
      <c r="GU246" s="46">
        <f>IF($DS246,
IF( AND(BP246&lt;&gt;"", ISERR(_xlfn.NUMBERVALUE(BP246))), "El valor de la licencia NO remunerada debe ser un número válido. ", "")
)</f>
        <v/>
      </c>
      <c r="GV246" s="46">
        <f>IF($DS246,
IF( AND(BQ246&lt;&gt;"", ISERR(_xlfn.NUMBERVALUE(BQ246))), "El valor de auxilios salariales debe ser un número válido. ", "")
)</f>
        <v/>
      </c>
      <c r="GW246" s="46">
        <f>IF($DS246,
IF( AND(BR246&lt;&gt;"", ISERR(_xlfn.NUMBERVALUE(BR246))), "El valor de auxilios NO salariales debe ser un número válido. ", "")
)</f>
        <v/>
      </c>
      <c r="GX246" s="46">
        <f>IF($DS246,
IF( AND(BS246&lt;&gt;"", ISERR(_xlfn.NUMBERVALUE(BS246))), "El valor de bonos salariales debe ser un número válido. ", "")
)</f>
        <v/>
      </c>
      <c r="GY246" s="46">
        <f>IF($DS246,
IF( AND(BT246&lt;&gt;"", ISERR(_xlfn.NUMBERVALUE(BT246))), "El valor de bonos NO salariales debe ser un número válido. ", "")
)</f>
        <v/>
      </c>
      <c r="GZ246" s="46">
        <f>IF($DS246,
IF( AND(BU246&lt;&gt;"", ISERR(_xlfn.NUMBERVALUE(BU246))), "El valor de bonos salariales de alimentación debe ser un número válido. ", "")
)</f>
        <v/>
      </c>
      <c r="HA246" s="46">
        <f>IF($DS246,
IF( AND(BV246&lt;&gt;"", ISERR(_xlfn.NUMBERVALUE(BV246))), "El valor de bonos NO salariales de alimentación debe ser un número válido. ", "")
)</f>
        <v/>
      </c>
      <c r="HB246" s="46">
        <f>IF($DS246,
IF( AND(BW246&lt;&gt;"", ISERR(_xlfn.NUMBERVALUE(BW246))), "El valor de bonificaciones salariales debe ser un número válido. ", "")
)</f>
        <v/>
      </c>
      <c r="HC246" s="46">
        <f>IF($DS246,
IF( AND(BX246&lt;&gt;"", ISERR(_xlfn.NUMBERVALUE(BX246))), "El valor de bonificaciones NO salariales debe ser un número válido. ", "")
)</f>
        <v/>
      </c>
      <c r="HD246" s="46">
        <f>IF($DS246,
IF( AND(BY246&lt;&gt;"", ISERR(_xlfn.NUMBERVALUE(BY246))), "El valor de compensaciones ordinarias debe ser un número válido. ", "")
)</f>
        <v/>
      </c>
      <c r="HE246" s="46">
        <f>IF($DS246,
IF( AND(BZ246&lt;&gt;"", ISERR(_xlfn.NUMBERVALUE(BZ246))), "El valor de compensaciones extraordinarias debe ser un número válido. ", "")
)</f>
        <v/>
      </c>
      <c r="HF246" s="46">
        <f>IF($DS246,
IF( AND(CA246&lt;&gt;"", ISERR(_xlfn.NUMBERVALUE(CA246))), "El valor de comisiones debe ser un número válido. ", "")
)</f>
        <v/>
      </c>
      <c r="HG246" s="46">
        <f>IF($DS246,
IF( AND(CB246&lt;&gt;"", ISERR(_xlfn.NUMBERVALUE(CB246))), "El valor de ausencia por huega debe ser un número válido. ", "")
)</f>
        <v/>
      </c>
      <c r="HH246" s="46">
        <f>IF($DS246,
IF( AND(CC246&lt;&gt;"", ISERR(_xlfn.NUMBERVALUE(CC246))), "El valor de anticipos debe ser un número válido. ", "")
)</f>
        <v/>
      </c>
      <c r="HI246" s="46">
        <f>IF($DS246,
IF( AND(CD246&lt;&gt;"", ISERR(_xlfn.NUMBERVALUE(CD246))), "El valor de pagos a terceros debe ser un número válido. ", "")
)</f>
        <v/>
      </c>
      <c r="HJ246" s="46">
        <f>IF($DS246,
IF( AND(CE246&lt;&gt;"", ISERR(_xlfn.NUMBERVALUE(CE246))), "El valor de dotación debe ser un número válido. ", "")
)</f>
        <v/>
      </c>
      <c r="HK246" s="46">
        <f>IF($DS246,
IF( AND(CF246&lt;&gt;"", ISERR(_xlfn.NUMBERVALUE(CF246))), "El valor de apoyo sostenibilidad debe ser un número válido. ", "")
)</f>
        <v/>
      </c>
      <c r="HL246" s="46">
        <f>IF($DS246,
IF( AND(CG246&lt;&gt;"", ISERR(_xlfn.NUMBERVALUE(CG246))), "El valor de teletrabajo debe ser un número válido. ", "")
)</f>
        <v/>
      </c>
      <c r="HM246" s="46">
        <f>IF($DS246,
IF( AND(CH246&lt;&gt;"", ISERR(_xlfn.NUMBERVALUE(CH246))), "El valor de bonificación de retiro debe ser un número válido. ", "")
)</f>
        <v/>
      </c>
      <c r="HN246" s="46">
        <f>IF($DS246,
IF( AND(CI246&lt;&gt;"", ISERR(_xlfn.NUMBERVALUE(CI246))), "El valor de indemnización de retiro debe ser un número válido. ", "")
)</f>
        <v/>
      </c>
      <c r="HO246" s="46">
        <f>IF($DS246,
IF( AND(CJ246&lt;&gt;"", ISERR(_xlfn.NUMBERVALUE(CJ246))), "El valor de reintegros debe ser un número válido. ", "")
)</f>
        <v/>
      </c>
      <c r="HP246" s="46">
        <f>CONCATENATE(CK246,CL246,CM246)&lt;&gt;""</f>
        <v/>
      </c>
      <c r="HQ246" s="46">
        <f>IF(AND($DS246,HP246),
IF(CK246="","Debes escribir la descripción de otro concepto no categorizado. ",""),
""
)</f>
        <v/>
      </c>
      <c r="HR246" s="46">
        <f>IF(AND($DS246,HP246),
IF(CONCATENATE(CL246,CM246)="","Debes escribir al menos un valor de concepto no categorizado (salarial o no salarial). ",
IF(ISERR(_xlfn.NUMBERVALUE(CL246)),"El valor salarial concepto no categorizado debe ser un número válido. ","")
),
""
)</f>
        <v/>
      </c>
      <c r="HS246" s="46">
        <f>IF(AND($DS246,HP246),
IF(CONCATENATE(CL246,CM246)="","Debes escribir al menos un valor de concepto no categorizado (salarial o no salarial). ",
IF(ISERR(_xlfn.NUMBERVALUE(CM246)),"El valor NO salarial concepto no categorizado debe ser un número válido. ","")
),
""
)</f>
        <v/>
      </c>
      <c r="HT246" s="46">
        <f>IF($DS246,
IF(CN246="","Debes escribir el porcentaje del aporte a salud. ",
IF( ISERR(_xlfn.NUMBERVALUE(CN246)), "El valor del porcentaje del aporte a salud debe ser un número válido. ", "")
)
)</f>
        <v/>
      </c>
      <c r="HU246" s="46">
        <f>IF($DS246,
IF(CO246="","Debes escribir el valor del aporte a salud. ",
IF( ISERR(_xlfn.NUMBERVALUE(CO246)), "El valor del aporte a salud debe ser un número válido. ", "")
)
)</f>
        <v/>
      </c>
      <c r="HV246" s="46">
        <f>IF($DS246,
IF( AND(CP246&lt;&gt;"", ISERR(_xlfn.NUMBERVALUE(CP246))), "El valor plan complementario debe ser un número válido. ", "")
)</f>
        <v/>
      </c>
      <c r="HW246" s="46">
        <f>IF($DS246,
IF(CQ246="","Debes escribir el porcentaje del aporte a pensión. ",
IF( ISERR(_xlfn.NUMBERVALUE(CQ246)), "El valor del porcentaje del aporte a pensión debe ser un número válido. ", "")
)
)</f>
        <v/>
      </c>
      <c r="HX246" s="46">
        <f>IF($DS246,
IF(CR246="","Debes escribir el valor del aporte a pensión. ",
IF( ISERR(_xlfn.NUMBERVALUE(CR246)), "El valor del aporte a salud debe ser un número válido. ", "")
)
)</f>
        <v/>
      </c>
      <c r="HY246" s="46">
        <f>IF($DS246,
IF( AND(CS246&lt;&gt;"", ISERR(_xlfn.NUMBERVALUE(CS246))), "El valor pensión voluntaria debe ser un número válido. ", "")
)</f>
        <v/>
      </c>
      <c r="HZ246" s="46">
        <f>CONCATENATE(CT246,CU246,CV246,CW246)&lt;&gt;""</f>
        <v/>
      </c>
      <c r="IA246" s="46">
        <f>IF(AND($DS246,HZ246),
IF(CT246="","Debes escribir el % del fondo de seguridad pensional. ",
IF( ISERR(_xlfn.NUMBERVALUE(CT246)), "El % del fondo de seguridad debe ser un número válido. ", "")
),
""
)</f>
        <v/>
      </c>
      <c r="IB246" s="46">
        <f>IF(AND($DS246,HZ246),
IF(CU246="","Debes escribir el valor del aporte al fondo de solidaridad pensional. ",
IF( ISERR(_xlfn.NUMBERVALUE(CU246)), "El valor del aporte al fondo de solidaridad pensional debe ser un número válido. ", "")
),
""
)</f>
        <v/>
      </c>
      <c r="IC246" s="46">
        <f>IF(AND($DS246,HZ246),
IF(CV246="","Debes escribir el % del fondo de subsistencia. ",
IF( ISERR(_xlfn.NUMBERVALUE(CV246)), "El % del fondo de subsistencia debe ser un número válido. ", "")
),
""
)</f>
        <v/>
      </c>
      <c r="ID246" s="46">
        <f>IF(AND($DS246,HZ246),
IF(CW246="","Debes escribir el valor del fondo de subsistencia. ",
IF( ISERR(_xlfn.NUMBERVALUE(CW246)), "El valor del fondo de subsistencia debe ser un número válido. ", "")
),
""
)</f>
        <v/>
      </c>
      <c r="IE246" s="46">
        <f>CONCATENATE(CX246,CY246)&lt;&gt;""</f>
        <v/>
      </c>
      <c r="IF246" s="46">
        <f>IF(AND($DS246,IE246),
IF(CX246="","Debes escribir el % de sindicato. ",
IF( ISERR(_xlfn.NUMBERVALUE(CX246)), "El % de sindicato debe ser un número válido. ", "")
),
""
)</f>
        <v/>
      </c>
      <c r="IG246" s="46">
        <f>IF(AND($DS246,IE246),
IF(CY246="","Debes escribir el valor del sindicato. ",
IF( ISERR(_xlfn.NUMBERVALUE(CY246)), "El valor del sindicato debe ser un número válido. ", "")
),
""
)</f>
        <v/>
      </c>
      <c r="IH246" s="46">
        <f>IF($DS246,
IF( AND(CZ246&lt;&gt;"", ISERR(_xlfn.NUMBERVALUE(CZ246))), "El valor de sanción pública debe ser un número válido. ", "")
)</f>
        <v/>
      </c>
      <c r="II246" s="46">
        <f>IF($DS246,
IF( AND(DA246&lt;&gt;"", ISERR(_xlfn.NUMBERVALUE(DA246))), "El valor de sanción privada debe ser un número válido. ", "")
)</f>
        <v/>
      </c>
      <c r="IJ246" s="46">
        <f>CONCATENATE(DB246,DC246)&lt;&gt;""</f>
        <v/>
      </c>
      <c r="IK246" s="46">
        <f>IF(AND($DS246,IJ246),
IF(DB246="","Debes escribir la descripción de libranza. ",""),
""
)</f>
        <v/>
      </c>
      <c r="IL246" s="46">
        <f>IF(AND($DS246,IJ246),
IF(DC246="","Debes escribir la cuota libranza. ",
IF(ISERR(_xlfn.NUMBERVALUE(DC246)),"El valor de la cuota libranza debe ser un número válido. ","")
),
""
)</f>
        <v/>
      </c>
      <c r="IM246" s="46">
        <f>IF($DS246,
IF( AND(DD246&lt;&gt;"", ISERR(_xlfn.NUMBERVALUE(DD246))), "El valor de pagos a terceros debe ser un número válido. ", "")
)</f>
        <v/>
      </c>
      <c r="IN246" s="46">
        <f>IF($DS246,
IF( AND(DE246&lt;&gt;"", ISERR(_xlfn.NUMBERVALUE(DE246))), "El valor de anticipos debe ser un número válido. ", "")
)</f>
        <v/>
      </c>
      <c r="IO246" s="46">
        <f>IF($DS246,
IF( AND(DF246&lt;&gt;"", ISERR(_xlfn.NUMBERVALUE(DF246))), "El valor de AFC debe ser un número válido. ", "")
)</f>
        <v/>
      </c>
      <c r="IP246" s="46">
        <f>IF($DS246,
IF( AND(DG246&lt;&gt;"", ISERR(_xlfn.NUMBERVALUE(DG246))), "El valor de rete-fuente debe ser un número válido. ", "")
)</f>
        <v/>
      </c>
      <c r="IQ246" s="46">
        <f>IF($DS246,
IF( AND(DH246&lt;&gt;"", ISERR(_xlfn.NUMBERVALUE(DH246))), "El valor de cooperativa de trabajo debe ser un número válido. ", "")
)</f>
        <v/>
      </c>
      <c r="IR246" s="46">
        <f>IF($DS246,
IF( AND(DI246&lt;&gt;"", ISERR(_xlfn.NUMBERVALUE(DI246))), "El valor de embargo fiscal debe ser un número válido. ", "")
)</f>
        <v/>
      </c>
      <c r="IS246" s="46">
        <f>IF($DS246,
IF( AND(DJ246&lt;&gt;"", ISERR(_xlfn.NUMBERVALUE(DJ246))), "El valor de educación debe ser un número válido. ", "")
)</f>
        <v/>
      </c>
      <c r="IT246" s="46">
        <f>IF($DS246,
IF( AND(DK246&lt;&gt;"", ISERR(_xlfn.NUMBERVALUE(DK246))), "El valor de reintegro debe ser un número válido. ", "")
)</f>
        <v/>
      </c>
      <c r="IU246" s="46">
        <f>IF($DS246,
IF( AND(DL246&lt;&gt;"", ISERR(_xlfn.NUMBERVALUE(DL246))), "El valor de deuda debe ser un número válido. ", "")
)</f>
        <v/>
      </c>
      <c r="IV246" s="46">
        <f>IF($DS246,
IF( AND(DM246&lt;&gt;"", ISERR(_xlfn.NUMBERVALUE(DM246))), "El valor de otras deducciones debe ser un número válido. ", "")
)</f>
        <v/>
      </c>
      <c r="IW246" s="46">
        <f>IF($DS246,
IF(DN246="","Debes escribir el valor de los devengos totales. ",
IF( ISERR(_xlfn.NUMBERVALUE(DN246)), "El valor de los devengos totales debe ser un número válido. ", "")
)
)</f>
        <v/>
      </c>
      <c r="IX246" s="46">
        <f>IF($DS246,
IF(DO246="","Debes escribir el valor de las deducciones totales. ",
IF( ISERR(_xlfn.NUMBERVALUE(DO246)), "El valor de las deducciones totales debe ser un número válido. ", "")
)
)</f>
        <v/>
      </c>
      <c r="IY246" s="46">
        <f>IF($DS246,
IF(DP246="","Debes escribir el valor del salario total. ",
IF( ISERR(_xlfn.NUMBERVALUE(DP246)), "El valor del salario total debe ser un número válido. ", "")
)
)</f>
        <v/>
      </c>
    </row>
    <row r="247">
      <c r="B247" s="48" t="n">
        <v>235</v>
      </c>
      <c r="C247" s="61">
        <f>IF(AND(DS247,DP247&lt;&gt;""),
IF(DQ247="","OK","Error"),
""
)</f>
        <v/>
      </c>
      <c r="D247" s="53" t="n"/>
      <c r="E247" s="52" t="n"/>
      <c r="F247" s="112" t="n"/>
      <c r="G247" s="52" t="n"/>
      <c r="H247" s="53" t="n"/>
      <c r="I247" s="52" t="n"/>
      <c r="J247" s="52" t="n"/>
      <c r="K247" s="53" t="n"/>
      <c r="L247" s="55" t="n"/>
      <c r="M247" s="108" t="n"/>
      <c r="N247" s="56" t="n"/>
      <c r="O247" s="52" t="n"/>
      <c r="P247" s="52" t="n"/>
      <c r="Q247" s="52" t="n"/>
      <c r="R247" s="52" t="n"/>
      <c r="S247" s="52" t="n"/>
      <c r="T247" s="53" t="n"/>
      <c r="U247" s="52" t="n"/>
      <c r="V247" s="52" t="n"/>
      <c r="W247" s="55" t="n"/>
      <c r="X247" s="55" t="n"/>
      <c r="Y247" s="52" t="n"/>
      <c r="Z247" s="55" t="n"/>
      <c r="AA247" s="52" t="n"/>
      <c r="AB247" s="53" t="n"/>
      <c r="AC247" s="53" t="n"/>
      <c r="AD247" s="53" t="n"/>
      <c r="AE247" s="177" t="n"/>
      <c r="AF247" s="113" t="n"/>
      <c r="AG247" s="177" t="n"/>
      <c r="AH247" s="178" t="n"/>
      <c r="AI247" s="178" t="n"/>
      <c r="AJ247" s="178" t="n"/>
      <c r="AK247" s="114" t="n"/>
      <c r="AL247" s="178" t="n"/>
      <c r="AM247" s="114" t="n"/>
      <c r="AN247" s="178" t="n"/>
      <c r="AO247" s="114" t="n"/>
      <c r="AP247" s="178" t="n"/>
      <c r="AQ247" s="114" t="n"/>
      <c r="AR247" s="178" t="n"/>
      <c r="AS247" s="114" t="n"/>
      <c r="AT247" s="178" t="n"/>
      <c r="AU247" s="114" t="n"/>
      <c r="AV247" s="178" t="n"/>
      <c r="AW247" s="114" t="n"/>
      <c r="AX247" s="178" t="n"/>
      <c r="AY247" s="114" t="n"/>
      <c r="AZ247" s="178" t="n"/>
      <c r="BA247" s="114" t="n"/>
      <c r="BB247" s="178" t="n"/>
      <c r="BC247" s="114" t="n"/>
      <c r="BD247" s="178" t="n"/>
      <c r="BE247" s="178" t="n"/>
      <c r="BF247" s="178" t="n"/>
      <c r="BG247" s="59" t="n"/>
      <c r="BH247" s="178" t="n"/>
      <c r="BI247" s="114" t="n"/>
      <c r="BJ247" s="53" t="n"/>
      <c r="BK247" s="178" t="n"/>
      <c r="BL247" s="114" t="n"/>
      <c r="BM247" s="178" t="n"/>
      <c r="BN247" s="114" t="n"/>
      <c r="BO247" s="178" t="n"/>
      <c r="BP247" s="178" t="n"/>
      <c r="BQ247" s="178" t="n"/>
      <c r="BR247" s="178" t="n"/>
      <c r="BS247" s="178" t="n"/>
      <c r="BT247" s="178" t="n"/>
      <c r="BU247" s="178" t="n"/>
      <c r="BV247" s="178" t="n"/>
      <c r="BW247" s="178" t="n"/>
      <c r="BX247" s="178" t="n"/>
      <c r="BY247" s="178" t="n"/>
      <c r="BZ247" s="178" t="n"/>
      <c r="CA247" s="178" t="n"/>
      <c r="CB247" s="178" t="n"/>
      <c r="CC247" s="178" t="n"/>
      <c r="CD247" s="178" t="n"/>
      <c r="CE247" s="178" t="n"/>
      <c r="CF247" s="178" t="n"/>
      <c r="CG247" s="178" t="n"/>
      <c r="CH247" s="178" t="n"/>
      <c r="CI247" s="178" t="n"/>
      <c r="CJ247" s="178" t="n"/>
      <c r="CK247" s="53" t="n"/>
      <c r="CL247" s="178" t="n"/>
      <c r="CM247" s="178" t="n"/>
      <c r="CN247" s="60" t="n"/>
      <c r="CO247" s="177" t="n"/>
      <c r="CP247" s="178" t="n"/>
      <c r="CQ247" s="60" t="n"/>
      <c r="CR247" s="177" t="n"/>
      <c r="CS247" s="178" t="n"/>
      <c r="CT247" s="59" t="n"/>
      <c r="CU247" s="178" t="n"/>
      <c r="CV247" s="59" t="n"/>
      <c r="CW247" s="178" t="n"/>
      <c r="CX247" s="59" t="n"/>
      <c r="CY247" s="178" t="n"/>
      <c r="CZ247" s="178" t="n"/>
      <c r="DA247" s="178" t="n"/>
      <c r="DB247" s="53" t="n"/>
      <c r="DC247" s="178" t="n"/>
      <c r="DD247" s="178" t="n"/>
      <c r="DE247" s="178" t="n"/>
      <c r="DF247" s="178" t="n"/>
      <c r="DG247" s="178" t="n"/>
      <c r="DH247" s="178" t="n"/>
      <c r="DI247" s="178" t="n"/>
      <c r="DJ247" s="178" t="n"/>
      <c r="DK247" s="178" t="n"/>
      <c r="DL247" s="178" t="n"/>
      <c r="DM247" s="178" t="n"/>
      <c r="DN247" s="177" t="n"/>
      <c r="DO247" s="177" t="n"/>
      <c r="DP247" s="177" t="n"/>
      <c r="DQ247" s="76">
        <f>IF(AND(DS247,DP247&lt;&gt;""),
CONCATENATE(DT247,DU247,DV247,DW247,DX247,DY247,DZ247,EA247,EB247,EC247,ED247,EE247,EF247,EG247,EH247,EI247,EJ247,EK247,EL247,EM247,EN247,EO247,EP247,EQ247,ES247,ET247,EU247,EV247,EW247,EX247,EY247,EZ247,FA247,FC247,FD247,FF247,FG247,FI247,FJ247,FL247,FM247,FO247,FP247,FR247,FS247,FU247,FV247,FX247,FY247,GA247,GB247,GD247,GE247,GF247,GH247,GI247,GJ247,GL247,GM247,GN247,GP247,GQ247,GS247,GT247,GU247,GV247,GW247,GX247,GY247,GZ247,HA247,HB247,HC247,HD247,HE247,HF247,HG247,HH247,HI247,HJ247,HK247,HL247,HM247,HN247,HO247,HQ247,HR247,HS247,HT247,HU247,HV247,HW247,HX247,HY247,IA247,IB247,IC247,ID247,IF247,IG247,IH247,II247,IK247,IL247,IM247,IN247,IO247,IP247,IQ247,IR247,IS247,IT247,IU247,IV247,IW247,IX247,IY247,IZ247),
""
)</f>
        <v/>
      </c>
      <c r="DR247" s="53" t="n"/>
      <c r="DS247" s="46">
        <f>CONCATENATE(D247,$E247,$F247,$G247,H247,$I247,$J247,K247,$L247,$M247,N247,$O247,$P247,$Q247,$R247,$S247,T247,$U247,$V247,$W247,$X247,$Y247,$Z247,$AA247,AB247,AC247,AD247,$AE247,$AF247,$AG247,AH247,AI247,AJ247,AK247,AL247,AM247,AN247,AO247,AP247,AQ247,AR247,AS247,AT247,AU247,AV247,AW247,AX247,AY247,AZ247,BA247,BB247,BC247,BD247,BE247,BF247,BG247,BH247,BI247,BJ247,BK247,BL247,BM247,BN247,BO247,BP247,BQ247,BR247,BS247,BT247,BU247,BV247,BW247,BX247,BY247,BZ247,CA247,CB247,CC247,CD247,CE247,CF247,CG247,CH247,CI247,CJ247,CK247,CL247,CM247,$CN247,$CO247,CP247,$CQ247,$CR247,CS247,CT247,CU247,CV247,CW247,CX247,CY247,CZ247,DA247,DB247,DC247,DD247,DE247,DF247,DG247,DH247,DI247,DJ247,DK247,DL247,DM247,$DN247,$DO247,$DP247,DR247)&lt;&gt;""</f>
        <v/>
      </c>
      <c r="DT247" s="46">
        <f>IF(AND($DS247,$E$4&lt;&gt;""),
IF(LEFT($E$4,2) = "1.",
IF(D247&lt;&gt;"","El CUNE sólo se envía en operaciones de novedad o ajuste. ",""),
IF(D247="","Debes escribir un CUNE válido para realizar operaciones de novedad o ajuste. ","")),
""
)</f>
        <v/>
      </c>
      <c r="DU247" s="46">
        <f>IF($DS247,
IF(E247="","Debes seleccionar el tipo de documento del empleado. ",
IF(_xlfn.IFNA(VLOOKUP(E247,TIPO_DE_DOCUMENTO,1,FALSE),-1)=-1,"El tipo de documento no es válido (por favor seleccionarlo de la lista). ","")
)
)</f>
        <v/>
      </c>
      <c r="DV247" s="46">
        <f>IF($DS247,
IF(F247="","Debes escribir el número de documento del empleado. ","")
)</f>
        <v/>
      </c>
      <c r="DW247" s="46">
        <f>IF($DS247,
IF(G247="","Debes escribir el primer nombre del empleado. ","")
)</f>
        <v/>
      </c>
      <c r="DY247" s="46">
        <f>IF($DS247,
IF(I247="","Debes escribir el primer apellido del empleado. ","")
)</f>
        <v/>
      </c>
      <c r="DZ247" s="46">
        <f>IF($DS247,
IF(J247="","Debes escribir el segundo apellido del empleado. ","")
)</f>
        <v/>
      </c>
      <c r="EB247" s="46">
        <f>IF($DS247,
IF(L247="","Debes escribir la fecha de ingreso del empleado. ",
IF(ISERR(DATE(YEAR(L247),MONTH(L247),DAY(L247))), "El valor ingresado en fecha de ingreso no tiene un formato válido. ","")
)
)</f>
        <v/>
      </c>
      <c r="EC247" s="46">
        <f>IF($DS247,
IF(M247="","Debes escribir el tiempo laborado. ",
IF( IFERROR(INT(M247),1.1) &lt;&gt; IFERROR(_xlfn.NUMBERVALUE(M247),1), "El valor de los días trabajados debe ser un número entero. ", "")
)
)</f>
        <v/>
      </c>
      <c r="ED247" s="46">
        <f>IF($DS247,
IF( AND(N247&lt;&gt;"", ISERR(DATE(YEAR(N247),MONTH(N247),DAY(N247))) ), "El valor ingresado en fecha de ingreso no tiene un formato válido. ",
IF( AND(N247&lt;&gt;"", $E$6&lt;&gt;"", DATE(YEAR(N247), MONTH(N247), 1) &lt;&gt; IFERROR(DATE(MID($E$6, 1, 4), MID($E$6, 6, 2),1), "1/1/1900") ), "La fecha de retiro debe estar dentro del período liquidado. ", "")
)
)</f>
        <v/>
      </c>
      <c r="EE247" s="46">
        <f>IF($DS247,
IF(O247="","Debes seleccionar el tipo de trabajador. ",
IF(_xlfn.IFNA(VLOOKUP(O247,TIPO_DE_TRABAJADOR,1,FALSE),-1)=-1,"El tipo de trabajador no es válido (por favor seleccionarlo de la lista). ","")
)
)</f>
        <v/>
      </c>
      <c r="EF247" s="46">
        <f>IF($DS247,
IF(P247="","Debes seleccionar si es un trabajador dependiente pensionado por vejez. ",
IF(_xlfn.IFNA(VLOOKUP(P247,SUBTIPO_DE_TRABAJADOR,1,FALSE),-1)=-1,"El tipo de trabajador dependiente pensionado por vejez no es válido (por favor seleccionarlo de la lista). ","")
)
)</f>
        <v/>
      </c>
      <c r="EG247" s="46">
        <f>IF($DS247,
IF(Q247="","Debes seleccionar el tipo de contrato del trabajador. ",
IF(_xlfn.IFNA(VLOOKUP(Q247,TIPO_DE_CONTRATO,1,FALSE),-1)=-1,"El tipo de contrato del trabajador no es válido (por favor seleccionarlo de la lista). ","")
)
)</f>
        <v/>
      </c>
      <c r="EH247" s="46">
        <f>IF($DS247,
IF(R247="","Debes seleccionar si es un salario integral. ",
IF(_xlfn.IFNA(VLOOKUP(R247,SI_NO,1,FALSE),-1)=-1,"Valor no válido para salario integral (por favor seleccionarlo de la lista). ","")
)
)</f>
        <v/>
      </c>
      <c r="EI247" s="46">
        <f>IF($DS247,
IF(S247="","Debes seleccionar si el trabajador realiza actividades de riesgo. ",
IF(_xlfn.IFNA(VLOOKUP(S247,SI_NO,1,FALSE),-1)=-1,"Valor no válido para actividad de alto riesgo (por favor seleccionarlo de la lista). ","")
)
)</f>
        <v/>
      </c>
      <c r="EK247" s="46">
        <f>IF($DS247,
IF(U247="","Debes escribir el código del municipio de residencia del trabajador. ",
IF(_xlfn.IFNA(VLOOKUP(U247,MUNICIPIO,1,FALSE),-1)=-1,"El municipio de residencia del trabajador es inválido (por favor seleccionarlo de la lista). ","")
)
)</f>
        <v/>
      </c>
      <c r="EL247" s="46">
        <f>IF($DS247,
IF(V247="","Debes escribir el la dirección de residendia del trabajador. ","")
)</f>
        <v/>
      </c>
      <c r="EM247" s="46">
        <f>IF($DS247,
IF(W247="","Debes escribir la fecha de inicio de la liquidación. ",
IF(ISERR(DATE(YEAR(W247),MONTH(W247),DAY(W247))),"El valor ingresado en fecha de inicio de liquidación no tiene un formato válido. ",
IF( AND($E$6&lt;&gt;"", DATE(YEAR(W247), MONTH(W247), 1) &lt;&gt; IFERROR(DATE(MID($E$6, 1, 4), MID($E$6, 6, 2),1), "1/1/1900") ), "La fecha de inicio de la liquidación debe estar dentro del período liquidado. ", "")
)
)
)</f>
        <v/>
      </c>
      <c r="EN247" s="46">
        <f>IF($DS247,
IF(X247="","Debes escribir la fecha de fin de la liquidación. ",
IF(ISERR(DATE(YEAR(X247),MONTH(X247),DAY(X247))),"El valor ingresado en fecha de fin de liquidación no tiene un formato válido. ",
IF( AND($E$6&lt;&gt;"", DATE(YEAR(X247), MONTH(X247), 1) &lt;&gt; IFERROR(DATE(MID($E$6, 1, 4), MID($E$6, 6, 2),1), "1/1/1900") ), "La fecha de fin de la liquidación debe estar dentro del período liquidado. ", "")
)
)
)</f>
        <v/>
      </c>
      <c r="EO247" s="46">
        <f>IF($DS247,
IF(Y247="","Debes escribir la frecuencia de pago del trabajador. ",
IF(_xlfn.IFNA(VLOOKUP(Y247,PERÍODO_DE_NÓMINA,1,FALSE),-1)=-1,"La frecuencia de pago es inválida (por favor seleccionarlo de la lista). ","")
)
)</f>
        <v/>
      </c>
      <c r="EP247" s="46">
        <f>IF($DS247,
IF(Z247="","Debes escribir la fecha de pago. ",
IF(ISERR(DATE(YEAR(Z247),MONTH(Z247),DAY(Z247))), "El valor ingresado en fecha de pago no tiene un formato válido. ","")
)
)</f>
        <v/>
      </c>
      <c r="EQ247" s="46">
        <f>IF($DS247,
IF(AA247="","Debes escribir el medio de pago. ",
IF(_xlfn.IFNA(VLOOKUP(AA247,MEDIOS_DE_PAGO,1,FALSE),-1)=-1,"El medio de pago es inválido (por favor seleccionarlo de la lista). ","")
)
)</f>
        <v/>
      </c>
      <c r="ER247" s="46">
        <f>OR(AA247='Tablas '!$T$4,AA247='Tablas '!$T$7,AA247='Tablas '!$T$8,AA247='Tablas '!$T$11)</f>
        <v/>
      </c>
      <c r="ES247" s="46">
        <f>IF(AND($DS247,ER247),
IF(AB247="","Debes escribir la entidad bancaria. ",""),
""
)</f>
        <v/>
      </c>
      <c r="ET247" s="46">
        <f>IF(AND($DS247,ER247),
IF(AC247="","Debes escribir el tipo de cuenta bancaria. ",
IF(_xlfn.IFNA(VLOOKUP(AC247,TIPO_DE_CUENTA,1,FALSE),-1)=-1,"El tipo de cuenta bancaria es inválida (por favor seleccionarlo de la lista). ","")
),
""
)</f>
        <v/>
      </c>
      <c r="EU247" s="46">
        <f>IF(AND($DS247,ER247),
IF(AD247="","Debes escribir el número de cuenta bancaria. ",""),
""
)</f>
        <v/>
      </c>
      <c r="EV247" s="46">
        <f>IF($DS247,
IF(AE247="","Debes escribir el valor del sueldo básico. ",
IF( ISERR(_xlfn.NUMBERVALUE(AE247)), "El valor del sueldo básico debe ser un número válido. ", "")
)
)</f>
        <v/>
      </c>
      <c r="EW247" s="46">
        <f>IF($DS247,
IF(AF247="","Debes escribir el número de días trabajados. ",
IF( IFERROR(INT(AF247),1.1) &lt;&gt; IFERROR(_xlfn.NUMBERVALUE(AF247),1), "La cantidad de días trabajados debe ser un número entero. ", "")
)
)</f>
        <v/>
      </c>
      <c r="EX247" s="46">
        <f>IF($DS247,
IF(AG247="","Debes escribir el valor del sueldo trabajado. ",
IF( ISERR(_xlfn.NUMBERVALUE(AG247)), "El valor del sueldo trabajado debe ser un número válido. ", "")
)
)</f>
        <v/>
      </c>
      <c r="EY247" s="46">
        <f>IF($DS247,
IF( AND(AH247&lt;&gt;"", ISERR(_xlfn.NUMBERVALUE(AH247))), "El valor del auxilio de transporte debe ser un número válido. ", "")
)</f>
        <v/>
      </c>
      <c r="EZ247" s="46">
        <f>IF($DS247,
IF( AND(AI247&lt;&gt;"", ISERR(_xlfn.NUMBERVALUE(AI247))), "El valor de viáticos salariales debe ser un número válido. ", "")
)</f>
        <v/>
      </c>
      <c r="FA247" s="46">
        <f>IF($DS247,
IF( AND(AJ247&lt;&gt;"", ISERR(_xlfn.NUMBERVALUE(AJ247))), "El valor de viáticos NO salariales debe ser un número válido. ", "")
)</f>
        <v/>
      </c>
      <c r="FB247" s="46">
        <f>CONCATENATE(AK247,AL247)&lt;&gt;""</f>
        <v/>
      </c>
      <c r="FC247" s="46">
        <f>IF(AND($DS247,FB247),
IF(AK247="","Debes escribir el número de horas extras diurnas. ",
IF( IFERROR(INT(AK247),1.1) &lt;&gt; IFERROR(_xlfn.NUMBERVALUE(AK247),1), "La cantidad de horas extras diurnas debe ser un número entero. ", "")
),
""
)</f>
        <v/>
      </c>
      <c r="FD247" s="46">
        <f>IF(AND($DS247,FB247),
IF(AL247="","Debes escribir el valor de las horas extras diurnas. ",
IF( ISERR(_xlfn.NUMBERVALUE(AL247)), "El valor de las horas extras duirnas debe ser un número válido. ", "")
),
""
)</f>
        <v/>
      </c>
      <c r="FE247" s="46">
        <f>CONCATENATE(AM247,AN247)&lt;&gt;""</f>
        <v/>
      </c>
      <c r="FF247" s="46">
        <f>IF(AND($DS247,FE247),
IF(AM247="","Debes escribir el número de horas extras nocturnas. ",
IF( IFERROR(INT(AM247),1.1) &lt;&gt; IFERROR(_xlfn.NUMBERVALUE(AM247),1), "La cantidad de horas extras nocturnas debe ser un número entero. ", "")
),
""
)</f>
        <v/>
      </c>
      <c r="FG247" s="46">
        <f>IF(AND($DS247,FE247),
IF(AN247="","Debes escribir el valor de las horas extras nocturnas. ",
IF( ISERR(_xlfn.NUMBERVALUE(AN247)), "El valor de las horas extras nocturnas debe ser un número válido. ", "")
),
""
)</f>
        <v/>
      </c>
      <c r="FH247" s="46">
        <f>CONCATENATE(AO247,AP247)&lt;&gt;""</f>
        <v/>
      </c>
      <c r="FI247" s="46">
        <f>IF(AND($DS247,FH247),
IF(AO247="","Debes escribir el número de horas extras diurnas dominicales y festivas. ",
IF( IFERROR(INT(AO247),1.1) &lt;&gt; IFERROR(_xlfn.NUMBERVALUE(AO247),1), "La cantidad de horas extras diurnas dominicales y festivas debe ser un número entero. ", "")
),
""
)</f>
        <v/>
      </c>
      <c r="FJ247" s="46">
        <f>IF(AND($DS247,FH247),
IF(AP247="","Debes escribir el valor de las horas extras diurnas dominicales y festivas. ",
IF( ISERR(_xlfn.NUMBERVALUE(AP247)), "El valor de las horas extras diurnas dominicales y festivas debe ser un número válido. ", "")
),
""
)</f>
        <v/>
      </c>
      <c r="FK247" s="46">
        <f>CONCATENATE(AQ247,AR247)&lt;&gt;""</f>
        <v/>
      </c>
      <c r="FL247" s="46">
        <f>IF(AND($DS247,FK247),
IF(AQ247="","Debes escribir el número de horas extras nocturnas dominicales y festivas. ",
IF( IFERROR(INT(AQ247),1.1) &lt;&gt; IFERROR(_xlfn.NUMBERVALUE(AQ247),1), "La cantidad de horas extras nocturnas dominicales y festivas debe ser un número entero. ", "")
),
""
)</f>
        <v/>
      </c>
      <c r="FM247" s="46">
        <f>IF(AND($DS247,FK247),
IF(AR247="","Debes escribir el valor de las horas extras nocturnas dominicales y festivas. ",
IF( ISERR(_xlfn.NUMBERVALUE(AR247)), "El valor de las horas extras nocturnas dominicales y festivas debe ser un número válido. ", "")
),
""
)</f>
        <v/>
      </c>
      <c r="FN247" s="46">
        <f>CONCATENATE(AS247,AT247)&lt;&gt;""</f>
        <v/>
      </c>
      <c r="FO247" s="46">
        <f>IF(AND($DS247,FN247),
IF(AS247="","Debes escribir el número de horas recargo nocturno. ",
IF( IFERROR(INT(AS247),1.1) &lt;&gt; IFERROR(_xlfn.NUMBERVALUE(AS247),1), "La cantidad de horas recargo nocturno debe ser un número entero. ", "")
),
""
)</f>
        <v/>
      </c>
      <c r="FP247" s="46">
        <f>IF(AND($DS247,FN247),
IF(AT247="","Debes escribir el valor de las horas recargo nocturno. ",
IF( ISERR(_xlfn.NUMBERVALUE(AT247)), "El valor de las horas recargo nocturno debe ser un número válido. ", "")
),
""
)</f>
        <v/>
      </c>
      <c r="FQ247" s="46">
        <f>CONCATENATE(AU247,AV247)&lt;&gt;""</f>
        <v/>
      </c>
      <c r="FR247" s="46">
        <f>IF(AND($DS247,FQ247),
IF(AU247="","Debes escribir el número de horas recargo diurno dominical y festivo. ",
IF( IFERROR(INT(AU247),1.1) &lt;&gt; IFERROR(_xlfn.NUMBERVALUE(AU247),1), "La cantidad de horas recargo diurno dominical y festivo debe ser un número entero. ", "")
),
""
)</f>
        <v/>
      </c>
      <c r="FS247" s="46">
        <f>IF(AND($DS247,FQ247),
IF(AV247="","Debes escribir el valor de las horas recargo diurno dominical y festivo. ",
IF( ISERR(_xlfn.NUMBERVALUE(AV247)), "El valor de las horas recargo diurno dominical y festivo debe ser un número válido. ", "")
),
""
)</f>
        <v/>
      </c>
      <c r="FT247" s="46">
        <f>CONCATENATE(AW247,AX247)&lt;&gt;""</f>
        <v/>
      </c>
      <c r="FU247" s="46">
        <f>IF(AND($DS247,FT247),
IF(AW247="","Debes escribir el número de horas recargo nocturno dominical y festivo. ",
IF( IFERROR(INT(AW247),1.1) &lt;&gt; IFERROR(_xlfn.NUMBERVALUE(AW247),1), "La cantidad de horas recargo nocturno dominical y festivo debe ser un número entero. ", "")
),
""
)</f>
        <v/>
      </c>
      <c r="FV247" s="46">
        <f>IF(AND($DS247,FT247),
IF(AX247="","Debes escribir el valor de las horas recargo nocturno dominical y festivo. ",
IF( ISERR(_xlfn.NUMBERVALUE(AX247)), "El valor de las horas recargo nocturno dominical y festivo debe ser un número válido. ", "")
),
""
)</f>
        <v/>
      </c>
      <c r="FW247" s="46">
        <f>CONCATENATE(AY247,AZ247)&lt;&gt;""</f>
        <v/>
      </c>
      <c r="FX247" s="46">
        <f>IF(AND($DS247,FW247),
IF(AY247="","Debes escribir el número de días de vacaciones comunes. ",
IF( IFERROR(INT(AY247),1.1) &lt;&gt; IFERROR(_xlfn.NUMBERVALUE(AY247),1), "La cantidad de días de vacaciones comunes debe ser un número entero. ", "")
),
""
)</f>
        <v/>
      </c>
      <c r="FY247" s="46">
        <f>IF(AND($DS247,FW247),
IF(AZ247="","Debes escribir el valor de las vacaciones comunes. ",
IF( ISERR(_xlfn.NUMBERVALUE(AZ247)), "El valor de las vacaciones comunes debe ser un número válido. ", "")
),
""
)</f>
        <v/>
      </c>
      <c r="FZ247" s="46">
        <f>CONCATENATE(BA247,BB247)&lt;&gt;""</f>
        <v/>
      </c>
      <c r="GA247" s="46">
        <f>IF(AND($DS247,FZ247),
IF(BA247="","Debes escribir el número de días de vacaciones compensadas. ",
IF( IFERROR(INT(BA247),1.1) &lt;&gt; IFERROR(_xlfn.NUMBERVALUE(BA247),1), "La cantidad de días de vacaciones compensadas debe ser un número entero. ", "")
),
""
)</f>
        <v/>
      </c>
      <c r="GB247" s="46">
        <f>IF(AND($DS247,FZ247),
IF(BB247="","Debes escribir el valor de las vacaciones compensadas. ",
IF( ISERR(_xlfn.NUMBERVALUE(BB247)), "El valor de las vacaciones compensadas debe ser un número válido. ", "")
),
""
)</f>
        <v/>
      </c>
      <c r="GC247" s="46">
        <f>CONCATENATE(BC247,BD247)&lt;&gt;""</f>
        <v/>
      </c>
      <c r="GD247" s="46">
        <f>IF(AND($DS247,GC247),
IF(BC247="","Debes escribir el número de días de prima salarial. ",
IF( IFERROR(INT(BC247),1.1) &lt;&gt; IFERROR(_xlfn.NUMBERVALUE(BC247),1), "La cantidad de días de prima salarial debe ser un número entero. ", "")
),
""
)</f>
        <v/>
      </c>
      <c r="GE247" s="46">
        <f>IF(AND($DS247,GC247),
IF(BD247="","Debes escribir el valor de los días de prima salarial. ",
IF( ISERR(_xlfn.NUMBERVALUE(BD247)), "El valor de los días de prima salarial debe ser un número válido. ", "")
),
""
)</f>
        <v/>
      </c>
      <c r="GF247" s="46">
        <f>IF($DS247,
IF( AND(BE247&lt;&gt;"", ISERR(_xlfn.NUMBERVALUE(BE247))), "El valor de la prima NO saliarial debe ser un número válido. ", "")
)</f>
        <v/>
      </c>
      <c r="GG247" s="46">
        <f>CONCATENATE(BF247,BG247,BH247)&lt;&gt;""</f>
        <v/>
      </c>
      <c r="GH247" s="46">
        <f>IF(AND($DS247,GG247),
IF(BF247="","Debes escribir el valor de las cesantías. ",
IF( ISERR(_xlfn.NUMBERVALUE(BF247)), "El valor de las cesantías debe ser un número válido. ", "")
),
""
)</f>
        <v/>
      </c>
      <c r="GI247" s="46">
        <f>IF(AND($DS247,GG247),
IF(BG247="","Debes escribir el % de cesantías. ",
IF( ISERR(_xlfn.NUMBERVALUE(BG247)), "El % de cesantías debe ser un número válido. ", "")
),
""
)</f>
        <v/>
      </c>
      <c r="GJ247" s="46">
        <f>IF(AND($DS247,GG247),
IF(BH247="","Debes escribir el valor de intereses de cesantías. ",
IF( ISERR(_xlfn.NUMBERVALUE(BH247)), "El valor de intereses de cesantías debe ser un número válido. ", "")
),
""
)</f>
        <v/>
      </c>
      <c r="GK247" s="46">
        <f>CONCATENATE(BI247,BJ247,BK247)&lt;&gt;""</f>
        <v/>
      </c>
      <c r="GL247" s="46">
        <f>IF(AND($DS247,GK247),
IF(BI247="","Debes escribir el número de días de incapacidad. ",
IF( IFERROR(INT(BI247),1.1) &lt;&gt; IFERROR(_xlfn.NUMBERVALUE(BI247),1), "La cantidad de días de incapacidad debe ser un número entero. ", "")
),
""
)</f>
        <v/>
      </c>
      <c r="GM247" s="46">
        <f>IF(AND($DS247,GK247),
IF(BJ247="","Debes escribir el tipo de incapacidad. ",
IF(_xlfn.IFNA(VLOOKUP(BJ247,TIPO_DE_INCAPACIDAD,1,FALSE),-1)=-1,"El tipo de incapacidad es inválida (por favor seleccionarlo de la lista). ","")
),
""
)</f>
        <v/>
      </c>
      <c r="GN247" s="46">
        <f>IF(AND($DS247,GK247),
IF(BK247="","Debes escribir el valor de la incapacidad. ",
IF( ISERR(_xlfn.NUMBERVALUE(BK247)), "El valor de la incapacidad debe ser un número válido. ", "")
),
""
)</f>
        <v/>
      </c>
      <c r="GO247" s="46">
        <f>CONCATENATE(BL247,BM247)&lt;&gt;""</f>
        <v/>
      </c>
      <c r="GP247" s="46">
        <f>IF(AND($DS247,GO247),
IF(BL247="","Debes escribir el número de días de licencia de maternidad o paternidad. ",
IF( IFERROR(INT(BL247),1.1) &lt;&gt; IFERROR(_xlfn.NUMBERVALUE(BL247),1), "La cantidad de días de licencia de maternidad o paternidad debe ser un número entero. ", "")
),
""
)</f>
        <v/>
      </c>
      <c r="GQ247" s="46">
        <f>IF(AND($DS247,GO247),
IF(BM247="","Debes escribir el valor de la licencia de maternidad o paternidad. ",
IF( ISERR(_xlfn.NUMBERVALUE(BM247)), "El valor de la licencia de maternidad o paternidad debe ser un número válido. ", "")
),
""
)</f>
        <v/>
      </c>
      <c r="GR247" s="46">
        <f>CONCATENATE(BN247,BO247)&lt;&gt;""</f>
        <v/>
      </c>
      <c r="GS247" s="46">
        <f>IF(AND($DS247,GR247),
IF(BN247="","Debes escribir el número de días de licencia remunerada. ",
IF( IFERROR(INT(BN247),1.1) &lt;&gt; IFERROR(_xlfn.NUMBERVALUE(BN247),1), "La cantidad de días de licencia remunerada debe ser un número entero. ", "")
),
""
)</f>
        <v/>
      </c>
      <c r="GT247" s="46">
        <f>IF(AND($DS247,GR247),
IF(BO247="","Debes escribir el valor de la licencia remunerada. ",
IF( ISERR(_xlfn.NUMBERVALUE(BO247)), "El valor de la licencia remunerada debe ser un número válido. ", "")
),
""
)</f>
        <v/>
      </c>
      <c r="GU247" s="46">
        <f>IF($DS247,
IF( AND(BP247&lt;&gt;"", ISERR(_xlfn.NUMBERVALUE(BP247))), "El valor de la licencia NO remunerada debe ser un número válido. ", "")
)</f>
        <v/>
      </c>
      <c r="GV247" s="46">
        <f>IF($DS247,
IF( AND(BQ247&lt;&gt;"", ISERR(_xlfn.NUMBERVALUE(BQ247))), "El valor de auxilios salariales debe ser un número válido. ", "")
)</f>
        <v/>
      </c>
      <c r="GW247" s="46">
        <f>IF($DS247,
IF( AND(BR247&lt;&gt;"", ISERR(_xlfn.NUMBERVALUE(BR247))), "El valor de auxilios NO salariales debe ser un número válido. ", "")
)</f>
        <v/>
      </c>
      <c r="GX247" s="46">
        <f>IF($DS247,
IF( AND(BS247&lt;&gt;"", ISERR(_xlfn.NUMBERVALUE(BS247))), "El valor de bonos salariales debe ser un número válido. ", "")
)</f>
        <v/>
      </c>
      <c r="GY247" s="46">
        <f>IF($DS247,
IF( AND(BT247&lt;&gt;"", ISERR(_xlfn.NUMBERVALUE(BT247))), "El valor de bonos NO salariales debe ser un número válido. ", "")
)</f>
        <v/>
      </c>
      <c r="GZ247" s="46">
        <f>IF($DS247,
IF( AND(BU247&lt;&gt;"", ISERR(_xlfn.NUMBERVALUE(BU247))), "El valor de bonos salariales de alimentación debe ser un número válido. ", "")
)</f>
        <v/>
      </c>
      <c r="HA247" s="46">
        <f>IF($DS247,
IF( AND(BV247&lt;&gt;"", ISERR(_xlfn.NUMBERVALUE(BV247))), "El valor de bonos NO salariales de alimentación debe ser un número válido. ", "")
)</f>
        <v/>
      </c>
      <c r="HB247" s="46">
        <f>IF($DS247,
IF( AND(BW247&lt;&gt;"", ISERR(_xlfn.NUMBERVALUE(BW247))), "El valor de bonificaciones salariales debe ser un número válido. ", "")
)</f>
        <v/>
      </c>
      <c r="HC247" s="46">
        <f>IF($DS247,
IF( AND(BX247&lt;&gt;"", ISERR(_xlfn.NUMBERVALUE(BX247))), "El valor de bonificaciones NO salariales debe ser un número válido. ", "")
)</f>
        <v/>
      </c>
      <c r="HD247" s="46">
        <f>IF($DS247,
IF( AND(BY247&lt;&gt;"", ISERR(_xlfn.NUMBERVALUE(BY247))), "El valor de compensaciones ordinarias debe ser un número válido. ", "")
)</f>
        <v/>
      </c>
      <c r="HE247" s="46">
        <f>IF($DS247,
IF( AND(BZ247&lt;&gt;"", ISERR(_xlfn.NUMBERVALUE(BZ247))), "El valor de compensaciones extraordinarias debe ser un número válido. ", "")
)</f>
        <v/>
      </c>
      <c r="HF247" s="46">
        <f>IF($DS247,
IF( AND(CA247&lt;&gt;"", ISERR(_xlfn.NUMBERVALUE(CA247))), "El valor de comisiones debe ser un número válido. ", "")
)</f>
        <v/>
      </c>
      <c r="HG247" s="46">
        <f>IF($DS247,
IF( AND(CB247&lt;&gt;"", ISERR(_xlfn.NUMBERVALUE(CB247))), "El valor de ausencia por huega debe ser un número válido. ", "")
)</f>
        <v/>
      </c>
      <c r="HH247" s="46">
        <f>IF($DS247,
IF( AND(CC247&lt;&gt;"", ISERR(_xlfn.NUMBERVALUE(CC247))), "El valor de anticipos debe ser un número válido. ", "")
)</f>
        <v/>
      </c>
      <c r="HI247" s="46">
        <f>IF($DS247,
IF( AND(CD247&lt;&gt;"", ISERR(_xlfn.NUMBERVALUE(CD247))), "El valor de pagos a terceros debe ser un número válido. ", "")
)</f>
        <v/>
      </c>
      <c r="HJ247" s="46">
        <f>IF($DS247,
IF( AND(CE247&lt;&gt;"", ISERR(_xlfn.NUMBERVALUE(CE247))), "El valor de dotación debe ser un número válido. ", "")
)</f>
        <v/>
      </c>
      <c r="HK247" s="46">
        <f>IF($DS247,
IF( AND(CF247&lt;&gt;"", ISERR(_xlfn.NUMBERVALUE(CF247))), "El valor de apoyo sostenibilidad debe ser un número válido. ", "")
)</f>
        <v/>
      </c>
      <c r="HL247" s="46">
        <f>IF($DS247,
IF( AND(CG247&lt;&gt;"", ISERR(_xlfn.NUMBERVALUE(CG247))), "El valor de teletrabajo debe ser un número válido. ", "")
)</f>
        <v/>
      </c>
      <c r="HM247" s="46">
        <f>IF($DS247,
IF( AND(CH247&lt;&gt;"", ISERR(_xlfn.NUMBERVALUE(CH247))), "El valor de bonificación de retiro debe ser un número válido. ", "")
)</f>
        <v/>
      </c>
      <c r="HN247" s="46">
        <f>IF($DS247,
IF( AND(CI247&lt;&gt;"", ISERR(_xlfn.NUMBERVALUE(CI247))), "El valor de indemnización de retiro debe ser un número válido. ", "")
)</f>
        <v/>
      </c>
      <c r="HO247" s="46">
        <f>IF($DS247,
IF( AND(CJ247&lt;&gt;"", ISERR(_xlfn.NUMBERVALUE(CJ247))), "El valor de reintegros debe ser un número válido. ", "")
)</f>
        <v/>
      </c>
      <c r="HP247" s="46">
        <f>CONCATENATE(CK247,CL247,CM247)&lt;&gt;""</f>
        <v/>
      </c>
      <c r="HQ247" s="46">
        <f>IF(AND($DS247,HP247),
IF(CK247="","Debes escribir la descripción de otro concepto no categorizado. ",""),
""
)</f>
        <v/>
      </c>
      <c r="HR247" s="46">
        <f>IF(AND($DS247,HP247),
IF(CONCATENATE(CL247,CM247)="","Debes escribir al menos un valor de concepto no categorizado (salarial o no salarial). ",
IF(ISERR(_xlfn.NUMBERVALUE(CL247)),"El valor salarial concepto no categorizado debe ser un número válido. ","")
),
""
)</f>
        <v/>
      </c>
      <c r="HS247" s="46">
        <f>IF(AND($DS247,HP247),
IF(CONCATENATE(CL247,CM247)="","Debes escribir al menos un valor de concepto no categorizado (salarial o no salarial). ",
IF(ISERR(_xlfn.NUMBERVALUE(CM247)),"El valor NO salarial concepto no categorizado debe ser un número válido. ","")
),
""
)</f>
        <v/>
      </c>
      <c r="HT247" s="46">
        <f>IF($DS247,
IF(CN247="","Debes escribir el porcentaje del aporte a salud. ",
IF( ISERR(_xlfn.NUMBERVALUE(CN247)), "El valor del porcentaje del aporte a salud debe ser un número válido. ", "")
)
)</f>
        <v/>
      </c>
      <c r="HU247" s="46">
        <f>IF($DS247,
IF(CO247="","Debes escribir el valor del aporte a salud. ",
IF( ISERR(_xlfn.NUMBERVALUE(CO247)), "El valor del aporte a salud debe ser un número válido. ", "")
)
)</f>
        <v/>
      </c>
      <c r="HV247" s="46">
        <f>IF($DS247,
IF( AND(CP247&lt;&gt;"", ISERR(_xlfn.NUMBERVALUE(CP247))), "El valor plan complementario debe ser un número válido. ", "")
)</f>
        <v/>
      </c>
      <c r="HW247" s="46">
        <f>IF($DS247,
IF(CQ247="","Debes escribir el porcentaje del aporte a pensión. ",
IF( ISERR(_xlfn.NUMBERVALUE(CQ247)), "El valor del porcentaje del aporte a pensión debe ser un número válido. ", "")
)
)</f>
        <v/>
      </c>
      <c r="HX247" s="46">
        <f>IF($DS247,
IF(CR247="","Debes escribir el valor del aporte a pensión. ",
IF( ISERR(_xlfn.NUMBERVALUE(CR247)), "El valor del aporte a salud debe ser un número válido. ", "")
)
)</f>
        <v/>
      </c>
      <c r="HY247" s="46">
        <f>IF($DS247,
IF( AND(CS247&lt;&gt;"", ISERR(_xlfn.NUMBERVALUE(CS247))), "El valor pensión voluntaria debe ser un número válido. ", "")
)</f>
        <v/>
      </c>
      <c r="HZ247" s="46">
        <f>CONCATENATE(CT247,CU247,CV247,CW247)&lt;&gt;""</f>
        <v/>
      </c>
      <c r="IA247" s="46">
        <f>IF(AND($DS247,HZ247),
IF(CT247="","Debes escribir el % del fondo de seguridad pensional. ",
IF( ISERR(_xlfn.NUMBERVALUE(CT247)), "El % del fondo de seguridad debe ser un número válido. ", "")
),
""
)</f>
        <v/>
      </c>
      <c r="IB247" s="46">
        <f>IF(AND($DS247,HZ247),
IF(CU247="","Debes escribir el valor del aporte al fondo de solidaridad pensional. ",
IF( ISERR(_xlfn.NUMBERVALUE(CU247)), "El valor del aporte al fondo de solidaridad pensional debe ser un número válido. ", "")
),
""
)</f>
        <v/>
      </c>
      <c r="IC247" s="46">
        <f>IF(AND($DS247,HZ247),
IF(CV247="","Debes escribir el % del fondo de subsistencia. ",
IF( ISERR(_xlfn.NUMBERVALUE(CV247)), "El % del fondo de subsistencia debe ser un número válido. ", "")
),
""
)</f>
        <v/>
      </c>
      <c r="ID247" s="46">
        <f>IF(AND($DS247,HZ247),
IF(CW247="","Debes escribir el valor del fondo de subsistencia. ",
IF( ISERR(_xlfn.NUMBERVALUE(CW247)), "El valor del fondo de subsistencia debe ser un número válido. ", "")
),
""
)</f>
        <v/>
      </c>
      <c r="IE247" s="46">
        <f>CONCATENATE(CX247,CY247)&lt;&gt;""</f>
        <v/>
      </c>
      <c r="IF247" s="46">
        <f>IF(AND($DS247,IE247),
IF(CX247="","Debes escribir el % de sindicato. ",
IF( ISERR(_xlfn.NUMBERVALUE(CX247)), "El % de sindicato debe ser un número válido. ", "")
),
""
)</f>
        <v/>
      </c>
      <c r="IG247" s="46">
        <f>IF(AND($DS247,IE247),
IF(CY247="","Debes escribir el valor del sindicato. ",
IF( ISERR(_xlfn.NUMBERVALUE(CY247)), "El valor del sindicato debe ser un número válido. ", "")
),
""
)</f>
        <v/>
      </c>
      <c r="IH247" s="46">
        <f>IF($DS247,
IF( AND(CZ247&lt;&gt;"", ISERR(_xlfn.NUMBERVALUE(CZ247))), "El valor de sanción pública debe ser un número válido. ", "")
)</f>
        <v/>
      </c>
      <c r="II247" s="46">
        <f>IF($DS247,
IF( AND(DA247&lt;&gt;"", ISERR(_xlfn.NUMBERVALUE(DA247))), "El valor de sanción privada debe ser un número válido. ", "")
)</f>
        <v/>
      </c>
      <c r="IJ247" s="46">
        <f>CONCATENATE(DB247,DC247)&lt;&gt;""</f>
        <v/>
      </c>
      <c r="IK247" s="46">
        <f>IF(AND($DS247,IJ247),
IF(DB247="","Debes escribir la descripción de libranza. ",""),
""
)</f>
        <v/>
      </c>
      <c r="IL247" s="46">
        <f>IF(AND($DS247,IJ247),
IF(DC247="","Debes escribir la cuota libranza. ",
IF(ISERR(_xlfn.NUMBERVALUE(DC247)),"El valor de la cuota libranza debe ser un número válido. ","")
),
""
)</f>
        <v/>
      </c>
      <c r="IM247" s="46">
        <f>IF($DS247,
IF( AND(DD247&lt;&gt;"", ISERR(_xlfn.NUMBERVALUE(DD247))), "El valor de pagos a terceros debe ser un número válido. ", "")
)</f>
        <v/>
      </c>
      <c r="IN247" s="46">
        <f>IF($DS247,
IF( AND(DE247&lt;&gt;"", ISERR(_xlfn.NUMBERVALUE(DE247))), "El valor de anticipos debe ser un número válido. ", "")
)</f>
        <v/>
      </c>
      <c r="IO247" s="46">
        <f>IF($DS247,
IF( AND(DF247&lt;&gt;"", ISERR(_xlfn.NUMBERVALUE(DF247))), "El valor de AFC debe ser un número válido. ", "")
)</f>
        <v/>
      </c>
      <c r="IP247" s="46">
        <f>IF($DS247,
IF( AND(DG247&lt;&gt;"", ISERR(_xlfn.NUMBERVALUE(DG247))), "El valor de rete-fuente debe ser un número válido. ", "")
)</f>
        <v/>
      </c>
      <c r="IQ247" s="46">
        <f>IF($DS247,
IF( AND(DH247&lt;&gt;"", ISERR(_xlfn.NUMBERVALUE(DH247))), "El valor de cooperativa de trabajo debe ser un número válido. ", "")
)</f>
        <v/>
      </c>
      <c r="IR247" s="46">
        <f>IF($DS247,
IF( AND(DI247&lt;&gt;"", ISERR(_xlfn.NUMBERVALUE(DI247))), "El valor de embargo fiscal debe ser un número válido. ", "")
)</f>
        <v/>
      </c>
      <c r="IS247" s="46">
        <f>IF($DS247,
IF( AND(DJ247&lt;&gt;"", ISERR(_xlfn.NUMBERVALUE(DJ247))), "El valor de educación debe ser un número válido. ", "")
)</f>
        <v/>
      </c>
      <c r="IT247" s="46">
        <f>IF($DS247,
IF( AND(DK247&lt;&gt;"", ISERR(_xlfn.NUMBERVALUE(DK247))), "El valor de reintegro debe ser un número válido. ", "")
)</f>
        <v/>
      </c>
      <c r="IU247" s="46">
        <f>IF($DS247,
IF( AND(DL247&lt;&gt;"", ISERR(_xlfn.NUMBERVALUE(DL247))), "El valor de deuda debe ser un número válido. ", "")
)</f>
        <v/>
      </c>
      <c r="IV247" s="46">
        <f>IF($DS247,
IF( AND(DM247&lt;&gt;"", ISERR(_xlfn.NUMBERVALUE(DM247))), "El valor de otras deducciones debe ser un número válido. ", "")
)</f>
        <v/>
      </c>
      <c r="IW247" s="46">
        <f>IF($DS247,
IF(DN247="","Debes escribir el valor de los devengos totales. ",
IF( ISERR(_xlfn.NUMBERVALUE(DN247)), "El valor de los devengos totales debe ser un número válido. ", "")
)
)</f>
        <v/>
      </c>
      <c r="IX247" s="46">
        <f>IF($DS247,
IF(DO247="","Debes escribir el valor de las deducciones totales. ",
IF( ISERR(_xlfn.NUMBERVALUE(DO247)), "El valor de las deducciones totales debe ser un número válido. ", "")
)
)</f>
        <v/>
      </c>
      <c r="IY247" s="46">
        <f>IF($DS247,
IF(DP247="","Debes escribir el valor del salario total. ",
IF( ISERR(_xlfn.NUMBERVALUE(DP247)), "El valor del salario total debe ser un número válido. ", "")
)
)</f>
        <v/>
      </c>
    </row>
    <row r="248">
      <c r="B248" s="48" t="n">
        <v>236</v>
      </c>
      <c r="C248" s="61">
        <f>IF(AND(DS248,DP248&lt;&gt;""),
IF(DQ248="","OK","Error"),
""
)</f>
        <v/>
      </c>
      <c r="D248" s="53" t="n"/>
      <c r="E248" s="52" t="n"/>
      <c r="F248" s="112" t="n"/>
      <c r="G248" s="52" t="n"/>
      <c r="H248" s="53" t="n"/>
      <c r="I248" s="52" t="n"/>
      <c r="J248" s="52" t="n"/>
      <c r="K248" s="53" t="n"/>
      <c r="L248" s="55" t="n"/>
      <c r="M248" s="108" t="n"/>
      <c r="N248" s="56" t="n"/>
      <c r="O248" s="52" t="n"/>
      <c r="P248" s="52" t="n"/>
      <c r="Q248" s="52" t="n"/>
      <c r="R248" s="52" t="n"/>
      <c r="S248" s="52" t="n"/>
      <c r="T248" s="53" t="n"/>
      <c r="U248" s="52" t="n"/>
      <c r="V248" s="52" t="n"/>
      <c r="W248" s="55" t="n"/>
      <c r="X248" s="55" t="n"/>
      <c r="Y248" s="52" t="n"/>
      <c r="Z248" s="55" t="n"/>
      <c r="AA248" s="52" t="n"/>
      <c r="AB248" s="53" t="n"/>
      <c r="AC248" s="53" t="n"/>
      <c r="AD248" s="53" t="n"/>
      <c r="AE248" s="177" t="n"/>
      <c r="AF248" s="113" t="n"/>
      <c r="AG248" s="177" t="n"/>
      <c r="AH248" s="178" t="n"/>
      <c r="AI248" s="178" t="n"/>
      <c r="AJ248" s="178" t="n"/>
      <c r="AK248" s="114" t="n"/>
      <c r="AL248" s="178" t="n"/>
      <c r="AM248" s="114" t="n"/>
      <c r="AN248" s="178" t="n"/>
      <c r="AO248" s="114" t="n"/>
      <c r="AP248" s="178" t="n"/>
      <c r="AQ248" s="114" t="n"/>
      <c r="AR248" s="178" t="n"/>
      <c r="AS248" s="114" t="n"/>
      <c r="AT248" s="178" t="n"/>
      <c r="AU248" s="114" t="n"/>
      <c r="AV248" s="178" t="n"/>
      <c r="AW248" s="114" t="n"/>
      <c r="AX248" s="178" t="n"/>
      <c r="AY248" s="114" t="n"/>
      <c r="AZ248" s="178" t="n"/>
      <c r="BA248" s="114" t="n"/>
      <c r="BB248" s="178" t="n"/>
      <c r="BC248" s="114" t="n"/>
      <c r="BD248" s="178" t="n"/>
      <c r="BE248" s="178" t="n"/>
      <c r="BF248" s="178" t="n"/>
      <c r="BG248" s="59" t="n"/>
      <c r="BH248" s="178" t="n"/>
      <c r="BI248" s="114" t="n"/>
      <c r="BJ248" s="53" t="n"/>
      <c r="BK248" s="178" t="n"/>
      <c r="BL248" s="114" t="n"/>
      <c r="BM248" s="178" t="n"/>
      <c r="BN248" s="114" t="n"/>
      <c r="BO248" s="178" t="n"/>
      <c r="BP248" s="178" t="n"/>
      <c r="BQ248" s="178" t="n"/>
      <c r="BR248" s="178" t="n"/>
      <c r="BS248" s="178" t="n"/>
      <c r="BT248" s="178" t="n"/>
      <c r="BU248" s="178" t="n"/>
      <c r="BV248" s="178" t="n"/>
      <c r="BW248" s="178" t="n"/>
      <c r="BX248" s="178" t="n"/>
      <c r="BY248" s="178" t="n"/>
      <c r="BZ248" s="178" t="n"/>
      <c r="CA248" s="178" t="n"/>
      <c r="CB248" s="178" t="n"/>
      <c r="CC248" s="178" t="n"/>
      <c r="CD248" s="178" t="n"/>
      <c r="CE248" s="178" t="n"/>
      <c r="CF248" s="178" t="n"/>
      <c r="CG248" s="178" t="n"/>
      <c r="CH248" s="178" t="n"/>
      <c r="CI248" s="178" t="n"/>
      <c r="CJ248" s="178" t="n"/>
      <c r="CK248" s="53" t="n"/>
      <c r="CL248" s="178" t="n"/>
      <c r="CM248" s="178" t="n"/>
      <c r="CN248" s="60" t="n"/>
      <c r="CO248" s="177" t="n"/>
      <c r="CP248" s="178" t="n"/>
      <c r="CQ248" s="60" t="n"/>
      <c r="CR248" s="177" t="n"/>
      <c r="CS248" s="178" t="n"/>
      <c r="CT248" s="59" t="n"/>
      <c r="CU248" s="178" t="n"/>
      <c r="CV248" s="59" t="n"/>
      <c r="CW248" s="178" t="n"/>
      <c r="CX248" s="59" t="n"/>
      <c r="CY248" s="178" t="n"/>
      <c r="CZ248" s="178" t="n"/>
      <c r="DA248" s="178" t="n"/>
      <c r="DB248" s="53" t="n"/>
      <c r="DC248" s="178" t="n"/>
      <c r="DD248" s="178" t="n"/>
      <c r="DE248" s="178" t="n"/>
      <c r="DF248" s="178" t="n"/>
      <c r="DG248" s="178" t="n"/>
      <c r="DH248" s="178" t="n"/>
      <c r="DI248" s="178" t="n"/>
      <c r="DJ248" s="178" t="n"/>
      <c r="DK248" s="178" t="n"/>
      <c r="DL248" s="178" t="n"/>
      <c r="DM248" s="178" t="n"/>
      <c r="DN248" s="177" t="n"/>
      <c r="DO248" s="177" t="n"/>
      <c r="DP248" s="177" t="n"/>
      <c r="DQ248" s="76">
        <f>IF(AND(DS248,DP248&lt;&gt;""),
CONCATENATE(DT248,DU248,DV248,DW248,DX248,DY248,DZ248,EA248,EB248,EC248,ED248,EE248,EF248,EG248,EH248,EI248,EJ248,EK248,EL248,EM248,EN248,EO248,EP248,EQ248,ES248,ET248,EU248,EV248,EW248,EX248,EY248,EZ248,FA248,FC248,FD248,FF248,FG248,FI248,FJ248,FL248,FM248,FO248,FP248,FR248,FS248,FU248,FV248,FX248,FY248,GA248,GB248,GD248,GE248,GF248,GH248,GI248,GJ248,GL248,GM248,GN248,GP248,GQ248,GS248,GT248,GU248,GV248,GW248,GX248,GY248,GZ248,HA248,HB248,HC248,HD248,HE248,HF248,HG248,HH248,HI248,HJ248,HK248,HL248,HM248,HN248,HO248,HQ248,HR248,HS248,HT248,HU248,HV248,HW248,HX248,HY248,IA248,IB248,IC248,ID248,IF248,IG248,IH248,II248,IK248,IL248,IM248,IN248,IO248,IP248,IQ248,IR248,IS248,IT248,IU248,IV248,IW248,IX248,IY248,IZ248),
""
)</f>
        <v/>
      </c>
      <c r="DR248" s="53" t="n"/>
      <c r="DS248" s="46">
        <f>CONCATENATE(D248,$E248,$F248,$G248,H248,$I248,$J248,K248,$L248,$M248,N248,$O248,$P248,$Q248,$R248,$S248,T248,$U248,$V248,$W248,$X248,$Y248,$Z248,$AA248,AB248,AC248,AD248,$AE248,$AF248,$AG248,AH248,AI248,AJ248,AK248,AL248,AM248,AN248,AO248,AP248,AQ248,AR248,AS248,AT248,AU248,AV248,AW248,AX248,AY248,AZ248,BA248,BB248,BC248,BD248,BE248,BF248,BG248,BH248,BI248,BJ248,BK248,BL248,BM248,BN248,BO248,BP248,BQ248,BR248,BS248,BT248,BU248,BV248,BW248,BX248,BY248,BZ248,CA248,CB248,CC248,CD248,CE248,CF248,CG248,CH248,CI248,CJ248,CK248,CL248,CM248,$CN248,$CO248,CP248,$CQ248,$CR248,CS248,CT248,CU248,CV248,CW248,CX248,CY248,CZ248,DA248,DB248,DC248,DD248,DE248,DF248,DG248,DH248,DI248,DJ248,DK248,DL248,DM248,$DN248,$DO248,$DP248,DR248)&lt;&gt;""</f>
        <v/>
      </c>
      <c r="DT248" s="46">
        <f>IF(AND($DS248,$E$4&lt;&gt;""),
IF(LEFT($E$4,2) = "1.",
IF(D248&lt;&gt;"","El CUNE sólo se envía en operaciones de novedad o ajuste. ",""),
IF(D248="","Debes escribir un CUNE válido para realizar operaciones de novedad o ajuste. ","")),
""
)</f>
        <v/>
      </c>
      <c r="DU248" s="46">
        <f>IF($DS248,
IF(E248="","Debes seleccionar el tipo de documento del empleado. ",
IF(_xlfn.IFNA(VLOOKUP(E248,TIPO_DE_DOCUMENTO,1,FALSE),-1)=-1,"El tipo de documento no es válido (por favor seleccionarlo de la lista). ","")
)
)</f>
        <v/>
      </c>
      <c r="DV248" s="46">
        <f>IF($DS248,
IF(F248="","Debes escribir el número de documento del empleado. ","")
)</f>
        <v/>
      </c>
      <c r="DW248" s="46">
        <f>IF($DS248,
IF(G248="","Debes escribir el primer nombre del empleado. ","")
)</f>
        <v/>
      </c>
      <c r="DY248" s="46">
        <f>IF($DS248,
IF(I248="","Debes escribir el primer apellido del empleado. ","")
)</f>
        <v/>
      </c>
      <c r="DZ248" s="46">
        <f>IF($DS248,
IF(J248="","Debes escribir el segundo apellido del empleado. ","")
)</f>
        <v/>
      </c>
      <c r="EB248" s="46">
        <f>IF($DS248,
IF(L248="","Debes escribir la fecha de ingreso del empleado. ",
IF(ISERR(DATE(YEAR(L248),MONTH(L248),DAY(L248))), "El valor ingresado en fecha de ingreso no tiene un formato válido. ","")
)
)</f>
        <v/>
      </c>
      <c r="EC248" s="46">
        <f>IF($DS248,
IF(M248="","Debes escribir el tiempo laborado. ",
IF( IFERROR(INT(M248),1.1) &lt;&gt; IFERROR(_xlfn.NUMBERVALUE(M248),1), "El valor de los días trabajados debe ser un número entero. ", "")
)
)</f>
        <v/>
      </c>
      <c r="ED248" s="46">
        <f>IF($DS248,
IF( AND(N248&lt;&gt;"", ISERR(DATE(YEAR(N248),MONTH(N248),DAY(N248))) ), "El valor ingresado en fecha de ingreso no tiene un formato válido. ",
IF( AND(N248&lt;&gt;"", $E$6&lt;&gt;"", DATE(YEAR(N248), MONTH(N248), 1) &lt;&gt; IFERROR(DATE(MID($E$6, 1, 4), MID($E$6, 6, 2),1), "1/1/1900") ), "La fecha de retiro debe estar dentro del período liquidado. ", "")
)
)</f>
        <v/>
      </c>
      <c r="EE248" s="46">
        <f>IF($DS248,
IF(O248="","Debes seleccionar el tipo de trabajador. ",
IF(_xlfn.IFNA(VLOOKUP(O248,TIPO_DE_TRABAJADOR,1,FALSE),-1)=-1,"El tipo de trabajador no es válido (por favor seleccionarlo de la lista). ","")
)
)</f>
        <v/>
      </c>
      <c r="EF248" s="46">
        <f>IF($DS248,
IF(P248="","Debes seleccionar si es un trabajador dependiente pensionado por vejez. ",
IF(_xlfn.IFNA(VLOOKUP(P248,SUBTIPO_DE_TRABAJADOR,1,FALSE),-1)=-1,"El tipo de trabajador dependiente pensionado por vejez no es válido (por favor seleccionarlo de la lista). ","")
)
)</f>
        <v/>
      </c>
      <c r="EG248" s="46">
        <f>IF($DS248,
IF(Q248="","Debes seleccionar el tipo de contrato del trabajador. ",
IF(_xlfn.IFNA(VLOOKUP(Q248,TIPO_DE_CONTRATO,1,FALSE),-1)=-1,"El tipo de contrato del trabajador no es válido (por favor seleccionarlo de la lista). ","")
)
)</f>
        <v/>
      </c>
      <c r="EH248" s="46">
        <f>IF($DS248,
IF(R248="","Debes seleccionar si es un salario integral. ",
IF(_xlfn.IFNA(VLOOKUP(R248,SI_NO,1,FALSE),-1)=-1,"Valor no válido para salario integral (por favor seleccionarlo de la lista). ","")
)
)</f>
        <v/>
      </c>
      <c r="EI248" s="46">
        <f>IF($DS248,
IF(S248="","Debes seleccionar si el trabajador realiza actividades de riesgo. ",
IF(_xlfn.IFNA(VLOOKUP(S248,SI_NO,1,FALSE),-1)=-1,"Valor no válido para actividad de alto riesgo (por favor seleccionarlo de la lista). ","")
)
)</f>
        <v/>
      </c>
      <c r="EK248" s="46">
        <f>IF($DS248,
IF(U248="","Debes escribir el código del municipio de residencia del trabajador. ",
IF(_xlfn.IFNA(VLOOKUP(U248,MUNICIPIO,1,FALSE),-1)=-1,"El municipio de residencia del trabajador es inválido (por favor seleccionarlo de la lista). ","")
)
)</f>
        <v/>
      </c>
      <c r="EL248" s="46">
        <f>IF($DS248,
IF(V248="","Debes escribir el la dirección de residendia del trabajador. ","")
)</f>
        <v/>
      </c>
      <c r="EM248" s="46">
        <f>IF($DS248,
IF(W248="","Debes escribir la fecha de inicio de la liquidación. ",
IF(ISERR(DATE(YEAR(W248),MONTH(W248),DAY(W248))),"El valor ingresado en fecha de inicio de liquidación no tiene un formato válido. ",
IF( AND($E$6&lt;&gt;"", DATE(YEAR(W248), MONTH(W248), 1) &lt;&gt; IFERROR(DATE(MID($E$6, 1, 4), MID($E$6, 6, 2),1), "1/1/1900") ), "La fecha de inicio de la liquidación debe estar dentro del período liquidado. ", "")
)
)
)</f>
        <v/>
      </c>
      <c r="EN248" s="46">
        <f>IF($DS248,
IF(X248="","Debes escribir la fecha de fin de la liquidación. ",
IF(ISERR(DATE(YEAR(X248),MONTH(X248),DAY(X248))),"El valor ingresado en fecha de fin de liquidación no tiene un formato válido. ",
IF( AND($E$6&lt;&gt;"", DATE(YEAR(X248), MONTH(X248), 1) &lt;&gt; IFERROR(DATE(MID($E$6, 1, 4), MID($E$6, 6, 2),1), "1/1/1900") ), "La fecha de fin de la liquidación debe estar dentro del período liquidado. ", "")
)
)
)</f>
        <v/>
      </c>
      <c r="EO248" s="46">
        <f>IF($DS248,
IF(Y248="","Debes escribir la frecuencia de pago del trabajador. ",
IF(_xlfn.IFNA(VLOOKUP(Y248,PERÍODO_DE_NÓMINA,1,FALSE),-1)=-1,"La frecuencia de pago es inválida (por favor seleccionarlo de la lista). ","")
)
)</f>
        <v/>
      </c>
      <c r="EP248" s="46">
        <f>IF($DS248,
IF(Z248="","Debes escribir la fecha de pago. ",
IF(ISERR(DATE(YEAR(Z248),MONTH(Z248),DAY(Z248))), "El valor ingresado en fecha de pago no tiene un formato válido. ","")
)
)</f>
        <v/>
      </c>
      <c r="EQ248" s="46">
        <f>IF($DS248,
IF(AA248="","Debes escribir el medio de pago. ",
IF(_xlfn.IFNA(VLOOKUP(AA248,MEDIOS_DE_PAGO,1,FALSE),-1)=-1,"El medio de pago es inválido (por favor seleccionarlo de la lista). ","")
)
)</f>
        <v/>
      </c>
      <c r="ER248" s="46">
        <f>OR(AA248='Tablas '!$T$4,AA248='Tablas '!$T$7,AA248='Tablas '!$T$8,AA248='Tablas '!$T$11)</f>
        <v/>
      </c>
      <c r="ES248" s="46">
        <f>IF(AND($DS248,ER248),
IF(AB248="","Debes escribir la entidad bancaria. ",""),
""
)</f>
        <v/>
      </c>
      <c r="ET248" s="46">
        <f>IF(AND($DS248,ER248),
IF(AC248="","Debes escribir el tipo de cuenta bancaria. ",
IF(_xlfn.IFNA(VLOOKUP(AC248,TIPO_DE_CUENTA,1,FALSE),-1)=-1,"El tipo de cuenta bancaria es inválida (por favor seleccionarlo de la lista). ","")
),
""
)</f>
        <v/>
      </c>
      <c r="EU248" s="46">
        <f>IF(AND($DS248,ER248),
IF(AD248="","Debes escribir el número de cuenta bancaria. ",""),
""
)</f>
        <v/>
      </c>
      <c r="EV248" s="46">
        <f>IF($DS248,
IF(AE248="","Debes escribir el valor del sueldo básico. ",
IF( ISERR(_xlfn.NUMBERVALUE(AE248)), "El valor del sueldo básico debe ser un número válido. ", "")
)
)</f>
        <v/>
      </c>
      <c r="EW248" s="46">
        <f>IF($DS248,
IF(AF248="","Debes escribir el número de días trabajados. ",
IF( IFERROR(INT(AF248),1.1) &lt;&gt; IFERROR(_xlfn.NUMBERVALUE(AF248),1), "La cantidad de días trabajados debe ser un número entero. ", "")
)
)</f>
        <v/>
      </c>
      <c r="EX248" s="46">
        <f>IF($DS248,
IF(AG248="","Debes escribir el valor del sueldo trabajado. ",
IF( ISERR(_xlfn.NUMBERVALUE(AG248)), "El valor del sueldo trabajado debe ser un número válido. ", "")
)
)</f>
        <v/>
      </c>
      <c r="EY248" s="46">
        <f>IF($DS248,
IF( AND(AH248&lt;&gt;"", ISERR(_xlfn.NUMBERVALUE(AH248))), "El valor del auxilio de transporte debe ser un número válido. ", "")
)</f>
        <v/>
      </c>
      <c r="EZ248" s="46">
        <f>IF($DS248,
IF( AND(AI248&lt;&gt;"", ISERR(_xlfn.NUMBERVALUE(AI248))), "El valor de viáticos salariales debe ser un número válido. ", "")
)</f>
        <v/>
      </c>
      <c r="FA248" s="46">
        <f>IF($DS248,
IF( AND(AJ248&lt;&gt;"", ISERR(_xlfn.NUMBERVALUE(AJ248))), "El valor de viáticos NO salariales debe ser un número válido. ", "")
)</f>
        <v/>
      </c>
      <c r="FB248" s="46">
        <f>CONCATENATE(AK248,AL248)&lt;&gt;""</f>
        <v/>
      </c>
      <c r="FC248" s="46">
        <f>IF(AND($DS248,FB248),
IF(AK248="","Debes escribir el número de horas extras diurnas. ",
IF( IFERROR(INT(AK248),1.1) &lt;&gt; IFERROR(_xlfn.NUMBERVALUE(AK248),1), "La cantidad de horas extras diurnas debe ser un número entero. ", "")
),
""
)</f>
        <v/>
      </c>
      <c r="FD248" s="46">
        <f>IF(AND($DS248,FB248),
IF(AL248="","Debes escribir el valor de las horas extras diurnas. ",
IF( ISERR(_xlfn.NUMBERVALUE(AL248)), "El valor de las horas extras duirnas debe ser un número válido. ", "")
),
""
)</f>
        <v/>
      </c>
      <c r="FE248" s="46">
        <f>CONCATENATE(AM248,AN248)&lt;&gt;""</f>
        <v/>
      </c>
      <c r="FF248" s="46">
        <f>IF(AND($DS248,FE248),
IF(AM248="","Debes escribir el número de horas extras nocturnas. ",
IF( IFERROR(INT(AM248),1.1) &lt;&gt; IFERROR(_xlfn.NUMBERVALUE(AM248),1), "La cantidad de horas extras nocturnas debe ser un número entero. ", "")
),
""
)</f>
        <v/>
      </c>
      <c r="FG248" s="46">
        <f>IF(AND($DS248,FE248),
IF(AN248="","Debes escribir el valor de las horas extras nocturnas. ",
IF( ISERR(_xlfn.NUMBERVALUE(AN248)), "El valor de las horas extras nocturnas debe ser un número válido. ", "")
),
""
)</f>
        <v/>
      </c>
      <c r="FH248" s="46">
        <f>CONCATENATE(AO248,AP248)&lt;&gt;""</f>
        <v/>
      </c>
      <c r="FI248" s="46">
        <f>IF(AND($DS248,FH248),
IF(AO248="","Debes escribir el número de horas extras diurnas dominicales y festivas. ",
IF( IFERROR(INT(AO248),1.1) &lt;&gt; IFERROR(_xlfn.NUMBERVALUE(AO248),1), "La cantidad de horas extras diurnas dominicales y festivas debe ser un número entero. ", "")
),
""
)</f>
        <v/>
      </c>
      <c r="FJ248" s="46">
        <f>IF(AND($DS248,FH248),
IF(AP248="","Debes escribir el valor de las horas extras diurnas dominicales y festivas. ",
IF( ISERR(_xlfn.NUMBERVALUE(AP248)), "El valor de las horas extras diurnas dominicales y festivas debe ser un número válido. ", "")
),
""
)</f>
        <v/>
      </c>
      <c r="FK248" s="46">
        <f>CONCATENATE(AQ248,AR248)&lt;&gt;""</f>
        <v/>
      </c>
      <c r="FL248" s="46">
        <f>IF(AND($DS248,FK248),
IF(AQ248="","Debes escribir el número de horas extras nocturnas dominicales y festivas. ",
IF( IFERROR(INT(AQ248),1.1) &lt;&gt; IFERROR(_xlfn.NUMBERVALUE(AQ248),1), "La cantidad de horas extras nocturnas dominicales y festivas debe ser un número entero. ", "")
),
""
)</f>
        <v/>
      </c>
      <c r="FM248" s="46">
        <f>IF(AND($DS248,FK248),
IF(AR248="","Debes escribir el valor de las horas extras nocturnas dominicales y festivas. ",
IF( ISERR(_xlfn.NUMBERVALUE(AR248)), "El valor de las horas extras nocturnas dominicales y festivas debe ser un número válido. ", "")
),
""
)</f>
        <v/>
      </c>
      <c r="FN248" s="46">
        <f>CONCATENATE(AS248,AT248)&lt;&gt;""</f>
        <v/>
      </c>
      <c r="FO248" s="46">
        <f>IF(AND($DS248,FN248),
IF(AS248="","Debes escribir el número de horas recargo nocturno. ",
IF( IFERROR(INT(AS248),1.1) &lt;&gt; IFERROR(_xlfn.NUMBERVALUE(AS248),1), "La cantidad de horas recargo nocturno debe ser un número entero. ", "")
),
""
)</f>
        <v/>
      </c>
      <c r="FP248" s="46">
        <f>IF(AND($DS248,FN248),
IF(AT248="","Debes escribir el valor de las horas recargo nocturno. ",
IF( ISERR(_xlfn.NUMBERVALUE(AT248)), "El valor de las horas recargo nocturno debe ser un número válido. ", "")
),
""
)</f>
        <v/>
      </c>
      <c r="FQ248" s="46">
        <f>CONCATENATE(AU248,AV248)&lt;&gt;""</f>
        <v/>
      </c>
      <c r="FR248" s="46">
        <f>IF(AND($DS248,FQ248),
IF(AU248="","Debes escribir el número de horas recargo diurno dominical y festivo. ",
IF( IFERROR(INT(AU248),1.1) &lt;&gt; IFERROR(_xlfn.NUMBERVALUE(AU248),1), "La cantidad de horas recargo diurno dominical y festivo debe ser un número entero. ", "")
),
""
)</f>
        <v/>
      </c>
      <c r="FS248" s="46">
        <f>IF(AND($DS248,FQ248),
IF(AV248="","Debes escribir el valor de las horas recargo diurno dominical y festivo. ",
IF( ISERR(_xlfn.NUMBERVALUE(AV248)), "El valor de las horas recargo diurno dominical y festivo debe ser un número válido. ", "")
),
""
)</f>
        <v/>
      </c>
      <c r="FT248" s="46">
        <f>CONCATENATE(AW248,AX248)&lt;&gt;""</f>
        <v/>
      </c>
      <c r="FU248" s="46">
        <f>IF(AND($DS248,FT248),
IF(AW248="","Debes escribir el número de horas recargo nocturno dominical y festivo. ",
IF( IFERROR(INT(AW248),1.1) &lt;&gt; IFERROR(_xlfn.NUMBERVALUE(AW248),1), "La cantidad de horas recargo nocturno dominical y festivo debe ser un número entero. ", "")
),
""
)</f>
        <v/>
      </c>
      <c r="FV248" s="46">
        <f>IF(AND($DS248,FT248),
IF(AX248="","Debes escribir el valor de las horas recargo nocturno dominical y festivo. ",
IF( ISERR(_xlfn.NUMBERVALUE(AX248)), "El valor de las horas recargo nocturno dominical y festivo debe ser un número válido. ", "")
),
""
)</f>
        <v/>
      </c>
      <c r="FW248" s="46">
        <f>CONCATENATE(AY248,AZ248)&lt;&gt;""</f>
        <v/>
      </c>
      <c r="FX248" s="46">
        <f>IF(AND($DS248,FW248),
IF(AY248="","Debes escribir el número de días de vacaciones comunes. ",
IF( IFERROR(INT(AY248),1.1) &lt;&gt; IFERROR(_xlfn.NUMBERVALUE(AY248),1), "La cantidad de días de vacaciones comunes debe ser un número entero. ", "")
),
""
)</f>
        <v/>
      </c>
      <c r="FY248" s="46">
        <f>IF(AND($DS248,FW248),
IF(AZ248="","Debes escribir el valor de las vacaciones comunes. ",
IF( ISERR(_xlfn.NUMBERVALUE(AZ248)), "El valor de las vacaciones comunes debe ser un número válido. ", "")
),
""
)</f>
        <v/>
      </c>
      <c r="FZ248" s="46">
        <f>CONCATENATE(BA248,BB248)&lt;&gt;""</f>
        <v/>
      </c>
      <c r="GA248" s="46">
        <f>IF(AND($DS248,FZ248),
IF(BA248="","Debes escribir el número de días de vacaciones compensadas. ",
IF( IFERROR(INT(BA248),1.1) &lt;&gt; IFERROR(_xlfn.NUMBERVALUE(BA248),1), "La cantidad de días de vacaciones compensadas debe ser un número entero. ", "")
),
""
)</f>
        <v/>
      </c>
      <c r="GB248" s="46">
        <f>IF(AND($DS248,FZ248),
IF(BB248="","Debes escribir el valor de las vacaciones compensadas. ",
IF( ISERR(_xlfn.NUMBERVALUE(BB248)), "El valor de las vacaciones compensadas debe ser un número válido. ", "")
),
""
)</f>
        <v/>
      </c>
      <c r="GC248" s="46">
        <f>CONCATENATE(BC248,BD248)&lt;&gt;""</f>
        <v/>
      </c>
      <c r="GD248" s="46">
        <f>IF(AND($DS248,GC248),
IF(BC248="","Debes escribir el número de días de prima salarial. ",
IF( IFERROR(INT(BC248),1.1) &lt;&gt; IFERROR(_xlfn.NUMBERVALUE(BC248),1), "La cantidad de días de prima salarial debe ser un número entero. ", "")
),
""
)</f>
        <v/>
      </c>
      <c r="GE248" s="46">
        <f>IF(AND($DS248,GC248),
IF(BD248="","Debes escribir el valor de los días de prima salarial. ",
IF( ISERR(_xlfn.NUMBERVALUE(BD248)), "El valor de los días de prima salarial debe ser un número válido. ", "")
),
""
)</f>
        <v/>
      </c>
      <c r="GF248" s="46">
        <f>IF($DS248,
IF( AND(BE248&lt;&gt;"", ISERR(_xlfn.NUMBERVALUE(BE248))), "El valor de la prima NO saliarial debe ser un número válido. ", "")
)</f>
        <v/>
      </c>
      <c r="GG248" s="46">
        <f>CONCATENATE(BF248,BG248,BH248)&lt;&gt;""</f>
        <v/>
      </c>
      <c r="GH248" s="46">
        <f>IF(AND($DS248,GG248),
IF(BF248="","Debes escribir el valor de las cesantías. ",
IF( ISERR(_xlfn.NUMBERVALUE(BF248)), "El valor de las cesantías debe ser un número válido. ", "")
),
""
)</f>
        <v/>
      </c>
      <c r="GI248" s="46">
        <f>IF(AND($DS248,GG248),
IF(BG248="","Debes escribir el % de cesantías. ",
IF( ISERR(_xlfn.NUMBERVALUE(BG248)), "El % de cesantías debe ser un número válido. ", "")
),
""
)</f>
        <v/>
      </c>
      <c r="GJ248" s="46">
        <f>IF(AND($DS248,GG248),
IF(BH248="","Debes escribir el valor de intereses de cesantías. ",
IF( ISERR(_xlfn.NUMBERVALUE(BH248)), "El valor de intereses de cesantías debe ser un número válido. ", "")
),
""
)</f>
        <v/>
      </c>
      <c r="GK248" s="46">
        <f>CONCATENATE(BI248,BJ248,BK248)&lt;&gt;""</f>
        <v/>
      </c>
      <c r="GL248" s="46">
        <f>IF(AND($DS248,GK248),
IF(BI248="","Debes escribir el número de días de incapacidad. ",
IF( IFERROR(INT(BI248),1.1) &lt;&gt; IFERROR(_xlfn.NUMBERVALUE(BI248),1), "La cantidad de días de incapacidad debe ser un número entero. ", "")
),
""
)</f>
        <v/>
      </c>
      <c r="GM248" s="46">
        <f>IF(AND($DS248,GK248),
IF(BJ248="","Debes escribir el tipo de incapacidad. ",
IF(_xlfn.IFNA(VLOOKUP(BJ248,TIPO_DE_INCAPACIDAD,1,FALSE),-1)=-1,"El tipo de incapacidad es inválida (por favor seleccionarlo de la lista). ","")
),
""
)</f>
        <v/>
      </c>
      <c r="GN248" s="46">
        <f>IF(AND($DS248,GK248),
IF(BK248="","Debes escribir el valor de la incapacidad. ",
IF( ISERR(_xlfn.NUMBERVALUE(BK248)), "El valor de la incapacidad debe ser un número válido. ", "")
),
""
)</f>
        <v/>
      </c>
      <c r="GO248" s="46">
        <f>CONCATENATE(BL248,BM248)&lt;&gt;""</f>
        <v/>
      </c>
      <c r="GP248" s="46">
        <f>IF(AND($DS248,GO248),
IF(BL248="","Debes escribir el número de días de licencia de maternidad o paternidad. ",
IF( IFERROR(INT(BL248),1.1) &lt;&gt; IFERROR(_xlfn.NUMBERVALUE(BL248),1), "La cantidad de días de licencia de maternidad o paternidad debe ser un número entero. ", "")
),
""
)</f>
        <v/>
      </c>
      <c r="GQ248" s="46">
        <f>IF(AND($DS248,GO248),
IF(BM248="","Debes escribir el valor de la licencia de maternidad o paternidad. ",
IF( ISERR(_xlfn.NUMBERVALUE(BM248)), "El valor de la licencia de maternidad o paternidad debe ser un número válido. ", "")
),
""
)</f>
        <v/>
      </c>
      <c r="GR248" s="46">
        <f>CONCATENATE(BN248,BO248)&lt;&gt;""</f>
        <v/>
      </c>
      <c r="GS248" s="46">
        <f>IF(AND($DS248,GR248),
IF(BN248="","Debes escribir el número de días de licencia remunerada. ",
IF( IFERROR(INT(BN248),1.1) &lt;&gt; IFERROR(_xlfn.NUMBERVALUE(BN248),1), "La cantidad de días de licencia remunerada debe ser un número entero. ", "")
),
""
)</f>
        <v/>
      </c>
      <c r="GT248" s="46">
        <f>IF(AND($DS248,GR248),
IF(BO248="","Debes escribir el valor de la licencia remunerada. ",
IF( ISERR(_xlfn.NUMBERVALUE(BO248)), "El valor de la licencia remunerada debe ser un número válido. ", "")
),
""
)</f>
        <v/>
      </c>
      <c r="GU248" s="46">
        <f>IF($DS248,
IF( AND(BP248&lt;&gt;"", ISERR(_xlfn.NUMBERVALUE(BP248))), "El valor de la licencia NO remunerada debe ser un número válido. ", "")
)</f>
        <v/>
      </c>
      <c r="GV248" s="46">
        <f>IF($DS248,
IF( AND(BQ248&lt;&gt;"", ISERR(_xlfn.NUMBERVALUE(BQ248))), "El valor de auxilios salariales debe ser un número válido. ", "")
)</f>
        <v/>
      </c>
      <c r="GW248" s="46">
        <f>IF($DS248,
IF( AND(BR248&lt;&gt;"", ISERR(_xlfn.NUMBERVALUE(BR248))), "El valor de auxilios NO salariales debe ser un número válido. ", "")
)</f>
        <v/>
      </c>
      <c r="GX248" s="46">
        <f>IF($DS248,
IF( AND(BS248&lt;&gt;"", ISERR(_xlfn.NUMBERVALUE(BS248))), "El valor de bonos salariales debe ser un número válido. ", "")
)</f>
        <v/>
      </c>
      <c r="GY248" s="46">
        <f>IF($DS248,
IF( AND(BT248&lt;&gt;"", ISERR(_xlfn.NUMBERVALUE(BT248))), "El valor de bonos NO salariales debe ser un número válido. ", "")
)</f>
        <v/>
      </c>
      <c r="GZ248" s="46">
        <f>IF($DS248,
IF( AND(BU248&lt;&gt;"", ISERR(_xlfn.NUMBERVALUE(BU248))), "El valor de bonos salariales de alimentación debe ser un número válido. ", "")
)</f>
        <v/>
      </c>
      <c r="HA248" s="46">
        <f>IF($DS248,
IF( AND(BV248&lt;&gt;"", ISERR(_xlfn.NUMBERVALUE(BV248))), "El valor de bonos NO salariales de alimentación debe ser un número válido. ", "")
)</f>
        <v/>
      </c>
      <c r="HB248" s="46">
        <f>IF($DS248,
IF( AND(BW248&lt;&gt;"", ISERR(_xlfn.NUMBERVALUE(BW248))), "El valor de bonificaciones salariales debe ser un número válido. ", "")
)</f>
        <v/>
      </c>
      <c r="HC248" s="46">
        <f>IF($DS248,
IF( AND(BX248&lt;&gt;"", ISERR(_xlfn.NUMBERVALUE(BX248))), "El valor de bonificaciones NO salariales debe ser un número válido. ", "")
)</f>
        <v/>
      </c>
      <c r="HD248" s="46">
        <f>IF($DS248,
IF( AND(BY248&lt;&gt;"", ISERR(_xlfn.NUMBERVALUE(BY248))), "El valor de compensaciones ordinarias debe ser un número válido. ", "")
)</f>
        <v/>
      </c>
      <c r="HE248" s="46">
        <f>IF($DS248,
IF( AND(BZ248&lt;&gt;"", ISERR(_xlfn.NUMBERVALUE(BZ248))), "El valor de compensaciones extraordinarias debe ser un número válido. ", "")
)</f>
        <v/>
      </c>
      <c r="HF248" s="46">
        <f>IF($DS248,
IF( AND(CA248&lt;&gt;"", ISERR(_xlfn.NUMBERVALUE(CA248))), "El valor de comisiones debe ser un número válido. ", "")
)</f>
        <v/>
      </c>
      <c r="HG248" s="46">
        <f>IF($DS248,
IF( AND(CB248&lt;&gt;"", ISERR(_xlfn.NUMBERVALUE(CB248))), "El valor de ausencia por huega debe ser un número válido. ", "")
)</f>
        <v/>
      </c>
      <c r="HH248" s="46">
        <f>IF($DS248,
IF( AND(CC248&lt;&gt;"", ISERR(_xlfn.NUMBERVALUE(CC248))), "El valor de anticipos debe ser un número válido. ", "")
)</f>
        <v/>
      </c>
      <c r="HI248" s="46">
        <f>IF($DS248,
IF( AND(CD248&lt;&gt;"", ISERR(_xlfn.NUMBERVALUE(CD248))), "El valor de pagos a terceros debe ser un número válido. ", "")
)</f>
        <v/>
      </c>
      <c r="HJ248" s="46">
        <f>IF($DS248,
IF( AND(CE248&lt;&gt;"", ISERR(_xlfn.NUMBERVALUE(CE248))), "El valor de dotación debe ser un número válido. ", "")
)</f>
        <v/>
      </c>
      <c r="HK248" s="46">
        <f>IF($DS248,
IF( AND(CF248&lt;&gt;"", ISERR(_xlfn.NUMBERVALUE(CF248))), "El valor de apoyo sostenibilidad debe ser un número válido. ", "")
)</f>
        <v/>
      </c>
      <c r="HL248" s="46">
        <f>IF($DS248,
IF( AND(CG248&lt;&gt;"", ISERR(_xlfn.NUMBERVALUE(CG248))), "El valor de teletrabajo debe ser un número válido. ", "")
)</f>
        <v/>
      </c>
      <c r="HM248" s="46">
        <f>IF($DS248,
IF( AND(CH248&lt;&gt;"", ISERR(_xlfn.NUMBERVALUE(CH248))), "El valor de bonificación de retiro debe ser un número válido. ", "")
)</f>
        <v/>
      </c>
      <c r="HN248" s="46">
        <f>IF($DS248,
IF( AND(CI248&lt;&gt;"", ISERR(_xlfn.NUMBERVALUE(CI248))), "El valor de indemnización de retiro debe ser un número válido. ", "")
)</f>
        <v/>
      </c>
      <c r="HO248" s="46">
        <f>IF($DS248,
IF( AND(CJ248&lt;&gt;"", ISERR(_xlfn.NUMBERVALUE(CJ248))), "El valor de reintegros debe ser un número válido. ", "")
)</f>
        <v/>
      </c>
      <c r="HP248" s="46">
        <f>CONCATENATE(CK248,CL248,CM248)&lt;&gt;""</f>
        <v/>
      </c>
      <c r="HQ248" s="46">
        <f>IF(AND($DS248,HP248),
IF(CK248="","Debes escribir la descripción de otro concepto no categorizado. ",""),
""
)</f>
        <v/>
      </c>
      <c r="HR248" s="46">
        <f>IF(AND($DS248,HP248),
IF(CONCATENATE(CL248,CM248)="","Debes escribir al menos un valor de concepto no categorizado (salarial o no salarial). ",
IF(ISERR(_xlfn.NUMBERVALUE(CL248)),"El valor salarial concepto no categorizado debe ser un número válido. ","")
),
""
)</f>
        <v/>
      </c>
      <c r="HS248" s="46">
        <f>IF(AND($DS248,HP248),
IF(CONCATENATE(CL248,CM248)="","Debes escribir al menos un valor de concepto no categorizado (salarial o no salarial). ",
IF(ISERR(_xlfn.NUMBERVALUE(CM248)),"El valor NO salarial concepto no categorizado debe ser un número válido. ","")
),
""
)</f>
        <v/>
      </c>
      <c r="HT248" s="46">
        <f>IF($DS248,
IF(CN248="","Debes escribir el porcentaje del aporte a salud. ",
IF( ISERR(_xlfn.NUMBERVALUE(CN248)), "El valor del porcentaje del aporte a salud debe ser un número válido. ", "")
)
)</f>
        <v/>
      </c>
      <c r="HU248" s="46">
        <f>IF($DS248,
IF(CO248="","Debes escribir el valor del aporte a salud. ",
IF( ISERR(_xlfn.NUMBERVALUE(CO248)), "El valor del aporte a salud debe ser un número válido. ", "")
)
)</f>
        <v/>
      </c>
      <c r="HV248" s="46">
        <f>IF($DS248,
IF( AND(CP248&lt;&gt;"", ISERR(_xlfn.NUMBERVALUE(CP248))), "El valor plan complementario debe ser un número válido. ", "")
)</f>
        <v/>
      </c>
      <c r="HW248" s="46">
        <f>IF($DS248,
IF(CQ248="","Debes escribir el porcentaje del aporte a pensión. ",
IF( ISERR(_xlfn.NUMBERVALUE(CQ248)), "El valor del porcentaje del aporte a pensión debe ser un número válido. ", "")
)
)</f>
        <v/>
      </c>
      <c r="HX248" s="46">
        <f>IF($DS248,
IF(CR248="","Debes escribir el valor del aporte a pensión. ",
IF( ISERR(_xlfn.NUMBERVALUE(CR248)), "El valor del aporte a salud debe ser un número válido. ", "")
)
)</f>
        <v/>
      </c>
      <c r="HY248" s="46">
        <f>IF($DS248,
IF( AND(CS248&lt;&gt;"", ISERR(_xlfn.NUMBERVALUE(CS248))), "El valor pensión voluntaria debe ser un número válido. ", "")
)</f>
        <v/>
      </c>
      <c r="HZ248" s="46">
        <f>CONCATENATE(CT248,CU248,CV248,CW248)&lt;&gt;""</f>
        <v/>
      </c>
      <c r="IA248" s="46">
        <f>IF(AND($DS248,HZ248),
IF(CT248="","Debes escribir el % del fondo de seguridad pensional. ",
IF( ISERR(_xlfn.NUMBERVALUE(CT248)), "El % del fondo de seguridad debe ser un número válido. ", "")
),
""
)</f>
        <v/>
      </c>
      <c r="IB248" s="46">
        <f>IF(AND($DS248,HZ248),
IF(CU248="","Debes escribir el valor del aporte al fondo de solidaridad pensional. ",
IF( ISERR(_xlfn.NUMBERVALUE(CU248)), "El valor del aporte al fondo de solidaridad pensional debe ser un número válido. ", "")
),
""
)</f>
        <v/>
      </c>
      <c r="IC248" s="46">
        <f>IF(AND($DS248,HZ248),
IF(CV248="","Debes escribir el % del fondo de subsistencia. ",
IF( ISERR(_xlfn.NUMBERVALUE(CV248)), "El % del fondo de subsistencia debe ser un número válido. ", "")
),
""
)</f>
        <v/>
      </c>
      <c r="ID248" s="46">
        <f>IF(AND($DS248,HZ248),
IF(CW248="","Debes escribir el valor del fondo de subsistencia. ",
IF( ISERR(_xlfn.NUMBERVALUE(CW248)), "El valor del fondo de subsistencia debe ser un número válido. ", "")
),
""
)</f>
        <v/>
      </c>
      <c r="IE248" s="46">
        <f>CONCATENATE(CX248,CY248)&lt;&gt;""</f>
        <v/>
      </c>
      <c r="IF248" s="46">
        <f>IF(AND($DS248,IE248),
IF(CX248="","Debes escribir el % de sindicato. ",
IF( ISERR(_xlfn.NUMBERVALUE(CX248)), "El % de sindicato debe ser un número válido. ", "")
),
""
)</f>
        <v/>
      </c>
      <c r="IG248" s="46">
        <f>IF(AND($DS248,IE248),
IF(CY248="","Debes escribir el valor del sindicato. ",
IF( ISERR(_xlfn.NUMBERVALUE(CY248)), "El valor del sindicato debe ser un número válido. ", "")
),
""
)</f>
        <v/>
      </c>
      <c r="IH248" s="46">
        <f>IF($DS248,
IF( AND(CZ248&lt;&gt;"", ISERR(_xlfn.NUMBERVALUE(CZ248))), "El valor de sanción pública debe ser un número válido. ", "")
)</f>
        <v/>
      </c>
      <c r="II248" s="46">
        <f>IF($DS248,
IF( AND(DA248&lt;&gt;"", ISERR(_xlfn.NUMBERVALUE(DA248))), "El valor de sanción privada debe ser un número válido. ", "")
)</f>
        <v/>
      </c>
      <c r="IJ248" s="46">
        <f>CONCATENATE(DB248,DC248)&lt;&gt;""</f>
        <v/>
      </c>
      <c r="IK248" s="46">
        <f>IF(AND($DS248,IJ248),
IF(DB248="","Debes escribir la descripción de libranza. ",""),
""
)</f>
        <v/>
      </c>
      <c r="IL248" s="46">
        <f>IF(AND($DS248,IJ248),
IF(DC248="","Debes escribir la cuota libranza. ",
IF(ISERR(_xlfn.NUMBERVALUE(DC248)),"El valor de la cuota libranza debe ser un número válido. ","")
),
""
)</f>
        <v/>
      </c>
      <c r="IM248" s="46">
        <f>IF($DS248,
IF( AND(DD248&lt;&gt;"", ISERR(_xlfn.NUMBERVALUE(DD248))), "El valor de pagos a terceros debe ser un número válido. ", "")
)</f>
        <v/>
      </c>
      <c r="IN248" s="46">
        <f>IF($DS248,
IF( AND(DE248&lt;&gt;"", ISERR(_xlfn.NUMBERVALUE(DE248))), "El valor de anticipos debe ser un número válido. ", "")
)</f>
        <v/>
      </c>
      <c r="IO248" s="46">
        <f>IF($DS248,
IF( AND(DF248&lt;&gt;"", ISERR(_xlfn.NUMBERVALUE(DF248))), "El valor de AFC debe ser un número válido. ", "")
)</f>
        <v/>
      </c>
      <c r="IP248" s="46">
        <f>IF($DS248,
IF( AND(DG248&lt;&gt;"", ISERR(_xlfn.NUMBERVALUE(DG248))), "El valor de rete-fuente debe ser un número válido. ", "")
)</f>
        <v/>
      </c>
      <c r="IQ248" s="46">
        <f>IF($DS248,
IF( AND(DH248&lt;&gt;"", ISERR(_xlfn.NUMBERVALUE(DH248))), "El valor de cooperativa de trabajo debe ser un número válido. ", "")
)</f>
        <v/>
      </c>
      <c r="IR248" s="46">
        <f>IF($DS248,
IF( AND(DI248&lt;&gt;"", ISERR(_xlfn.NUMBERVALUE(DI248))), "El valor de embargo fiscal debe ser un número válido. ", "")
)</f>
        <v/>
      </c>
      <c r="IS248" s="46">
        <f>IF($DS248,
IF( AND(DJ248&lt;&gt;"", ISERR(_xlfn.NUMBERVALUE(DJ248))), "El valor de educación debe ser un número válido. ", "")
)</f>
        <v/>
      </c>
      <c r="IT248" s="46">
        <f>IF($DS248,
IF( AND(DK248&lt;&gt;"", ISERR(_xlfn.NUMBERVALUE(DK248))), "El valor de reintegro debe ser un número válido. ", "")
)</f>
        <v/>
      </c>
      <c r="IU248" s="46">
        <f>IF($DS248,
IF( AND(DL248&lt;&gt;"", ISERR(_xlfn.NUMBERVALUE(DL248))), "El valor de deuda debe ser un número válido. ", "")
)</f>
        <v/>
      </c>
      <c r="IV248" s="46">
        <f>IF($DS248,
IF( AND(DM248&lt;&gt;"", ISERR(_xlfn.NUMBERVALUE(DM248))), "El valor de otras deducciones debe ser un número válido. ", "")
)</f>
        <v/>
      </c>
      <c r="IW248" s="46">
        <f>IF($DS248,
IF(DN248="","Debes escribir el valor de los devengos totales. ",
IF( ISERR(_xlfn.NUMBERVALUE(DN248)), "El valor de los devengos totales debe ser un número válido. ", "")
)
)</f>
        <v/>
      </c>
      <c r="IX248" s="46">
        <f>IF($DS248,
IF(DO248="","Debes escribir el valor de las deducciones totales. ",
IF( ISERR(_xlfn.NUMBERVALUE(DO248)), "El valor de las deducciones totales debe ser un número válido. ", "")
)
)</f>
        <v/>
      </c>
      <c r="IY248" s="46">
        <f>IF($DS248,
IF(DP248="","Debes escribir el valor del salario total. ",
IF( ISERR(_xlfn.NUMBERVALUE(DP248)), "El valor del salario total debe ser un número válido. ", "")
)
)</f>
        <v/>
      </c>
    </row>
    <row r="249">
      <c r="B249" s="48" t="n">
        <v>237</v>
      </c>
      <c r="C249" s="61">
        <f>IF(AND(DS249,DP249&lt;&gt;""),
IF(DQ249="","OK","Error"),
""
)</f>
        <v/>
      </c>
      <c r="D249" s="53" t="n"/>
      <c r="E249" s="52" t="n"/>
      <c r="F249" s="112" t="n"/>
      <c r="G249" s="52" t="n"/>
      <c r="H249" s="53" t="n"/>
      <c r="I249" s="52" t="n"/>
      <c r="J249" s="52" t="n"/>
      <c r="K249" s="53" t="n"/>
      <c r="L249" s="55" t="n"/>
      <c r="M249" s="108" t="n"/>
      <c r="N249" s="56" t="n"/>
      <c r="O249" s="52" t="n"/>
      <c r="P249" s="52" t="n"/>
      <c r="Q249" s="52" t="n"/>
      <c r="R249" s="52" t="n"/>
      <c r="S249" s="52" t="n"/>
      <c r="T249" s="53" t="n"/>
      <c r="U249" s="52" t="n"/>
      <c r="V249" s="52" t="n"/>
      <c r="W249" s="55" t="n"/>
      <c r="X249" s="55" t="n"/>
      <c r="Y249" s="52" t="n"/>
      <c r="Z249" s="55" t="n"/>
      <c r="AA249" s="52" t="n"/>
      <c r="AB249" s="53" t="n"/>
      <c r="AC249" s="53" t="n"/>
      <c r="AD249" s="53" t="n"/>
      <c r="AE249" s="177" t="n"/>
      <c r="AF249" s="113" t="n"/>
      <c r="AG249" s="177" t="n"/>
      <c r="AH249" s="178" t="n"/>
      <c r="AI249" s="178" t="n"/>
      <c r="AJ249" s="178" t="n"/>
      <c r="AK249" s="114" t="n"/>
      <c r="AL249" s="178" t="n"/>
      <c r="AM249" s="114" t="n"/>
      <c r="AN249" s="178" t="n"/>
      <c r="AO249" s="114" t="n"/>
      <c r="AP249" s="178" t="n"/>
      <c r="AQ249" s="114" t="n"/>
      <c r="AR249" s="178" t="n"/>
      <c r="AS249" s="114" t="n"/>
      <c r="AT249" s="178" t="n"/>
      <c r="AU249" s="114" t="n"/>
      <c r="AV249" s="178" t="n"/>
      <c r="AW249" s="114" t="n"/>
      <c r="AX249" s="178" t="n"/>
      <c r="AY249" s="114" t="n"/>
      <c r="AZ249" s="178" t="n"/>
      <c r="BA249" s="114" t="n"/>
      <c r="BB249" s="178" t="n"/>
      <c r="BC249" s="114" t="n"/>
      <c r="BD249" s="178" t="n"/>
      <c r="BE249" s="178" t="n"/>
      <c r="BF249" s="178" t="n"/>
      <c r="BG249" s="59" t="n"/>
      <c r="BH249" s="178" t="n"/>
      <c r="BI249" s="114" t="n"/>
      <c r="BJ249" s="53" t="n"/>
      <c r="BK249" s="178" t="n"/>
      <c r="BL249" s="114" t="n"/>
      <c r="BM249" s="178" t="n"/>
      <c r="BN249" s="114" t="n"/>
      <c r="BO249" s="178" t="n"/>
      <c r="BP249" s="178" t="n"/>
      <c r="BQ249" s="178" t="n"/>
      <c r="BR249" s="178" t="n"/>
      <c r="BS249" s="178" t="n"/>
      <c r="BT249" s="178" t="n"/>
      <c r="BU249" s="178" t="n"/>
      <c r="BV249" s="178" t="n"/>
      <c r="BW249" s="178" t="n"/>
      <c r="BX249" s="178" t="n"/>
      <c r="BY249" s="178" t="n"/>
      <c r="BZ249" s="178" t="n"/>
      <c r="CA249" s="178" t="n"/>
      <c r="CB249" s="178" t="n"/>
      <c r="CC249" s="178" t="n"/>
      <c r="CD249" s="178" t="n"/>
      <c r="CE249" s="178" t="n"/>
      <c r="CF249" s="178" t="n"/>
      <c r="CG249" s="178" t="n"/>
      <c r="CH249" s="178" t="n"/>
      <c r="CI249" s="178" t="n"/>
      <c r="CJ249" s="178" t="n"/>
      <c r="CK249" s="53" t="n"/>
      <c r="CL249" s="178" t="n"/>
      <c r="CM249" s="178" t="n"/>
      <c r="CN249" s="60" t="n"/>
      <c r="CO249" s="177" t="n"/>
      <c r="CP249" s="178" t="n"/>
      <c r="CQ249" s="60" t="n"/>
      <c r="CR249" s="177" t="n"/>
      <c r="CS249" s="178" t="n"/>
      <c r="CT249" s="59" t="n"/>
      <c r="CU249" s="178" t="n"/>
      <c r="CV249" s="59" t="n"/>
      <c r="CW249" s="178" t="n"/>
      <c r="CX249" s="59" t="n"/>
      <c r="CY249" s="178" t="n"/>
      <c r="CZ249" s="178" t="n"/>
      <c r="DA249" s="178" t="n"/>
      <c r="DB249" s="53" t="n"/>
      <c r="DC249" s="178" t="n"/>
      <c r="DD249" s="178" t="n"/>
      <c r="DE249" s="178" t="n"/>
      <c r="DF249" s="178" t="n"/>
      <c r="DG249" s="178" t="n"/>
      <c r="DH249" s="178" t="n"/>
      <c r="DI249" s="178" t="n"/>
      <c r="DJ249" s="178" t="n"/>
      <c r="DK249" s="178" t="n"/>
      <c r="DL249" s="178" t="n"/>
      <c r="DM249" s="178" t="n"/>
      <c r="DN249" s="177" t="n"/>
      <c r="DO249" s="177" t="n"/>
      <c r="DP249" s="177" t="n"/>
      <c r="DQ249" s="76">
        <f>IF(AND(DS249,DP249&lt;&gt;""),
CONCATENATE(DT249,DU249,DV249,DW249,DX249,DY249,DZ249,EA249,EB249,EC249,ED249,EE249,EF249,EG249,EH249,EI249,EJ249,EK249,EL249,EM249,EN249,EO249,EP249,EQ249,ES249,ET249,EU249,EV249,EW249,EX249,EY249,EZ249,FA249,FC249,FD249,FF249,FG249,FI249,FJ249,FL249,FM249,FO249,FP249,FR249,FS249,FU249,FV249,FX249,FY249,GA249,GB249,GD249,GE249,GF249,GH249,GI249,GJ249,GL249,GM249,GN249,GP249,GQ249,GS249,GT249,GU249,GV249,GW249,GX249,GY249,GZ249,HA249,HB249,HC249,HD249,HE249,HF249,HG249,HH249,HI249,HJ249,HK249,HL249,HM249,HN249,HO249,HQ249,HR249,HS249,HT249,HU249,HV249,HW249,HX249,HY249,IA249,IB249,IC249,ID249,IF249,IG249,IH249,II249,IK249,IL249,IM249,IN249,IO249,IP249,IQ249,IR249,IS249,IT249,IU249,IV249,IW249,IX249,IY249,IZ249),
""
)</f>
        <v/>
      </c>
      <c r="DR249" s="53" t="n"/>
      <c r="DS249" s="46">
        <f>CONCATENATE(D249,$E249,$F249,$G249,H249,$I249,$J249,K249,$L249,$M249,N249,$O249,$P249,$Q249,$R249,$S249,T249,$U249,$V249,$W249,$X249,$Y249,$Z249,$AA249,AB249,AC249,AD249,$AE249,$AF249,$AG249,AH249,AI249,AJ249,AK249,AL249,AM249,AN249,AO249,AP249,AQ249,AR249,AS249,AT249,AU249,AV249,AW249,AX249,AY249,AZ249,BA249,BB249,BC249,BD249,BE249,BF249,BG249,BH249,BI249,BJ249,BK249,BL249,BM249,BN249,BO249,BP249,BQ249,BR249,BS249,BT249,BU249,BV249,BW249,BX249,BY249,BZ249,CA249,CB249,CC249,CD249,CE249,CF249,CG249,CH249,CI249,CJ249,CK249,CL249,CM249,$CN249,$CO249,CP249,$CQ249,$CR249,CS249,CT249,CU249,CV249,CW249,CX249,CY249,CZ249,DA249,DB249,DC249,DD249,DE249,DF249,DG249,DH249,DI249,DJ249,DK249,DL249,DM249,$DN249,$DO249,$DP249,DR249)&lt;&gt;""</f>
        <v/>
      </c>
      <c r="DT249" s="46">
        <f>IF(AND($DS249,$E$4&lt;&gt;""),
IF(LEFT($E$4,2) = "1.",
IF(D249&lt;&gt;"","El CUNE sólo se envía en operaciones de novedad o ajuste. ",""),
IF(D249="","Debes escribir un CUNE válido para realizar operaciones de novedad o ajuste. ","")),
""
)</f>
        <v/>
      </c>
      <c r="DU249" s="46">
        <f>IF($DS249,
IF(E249="","Debes seleccionar el tipo de documento del empleado. ",
IF(_xlfn.IFNA(VLOOKUP(E249,TIPO_DE_DOCUMENTO,1,FALSE),-1)=-1,"El tipo de documento no es válido (por favor seleccionarlo de la lista). ","")
)
)</f>
        <v/>
      </c>
      <c r="DV249" s="46">
        <f>IF($DS249,
IF(F249="","Debes escribir el número de documento del empleado. ","")
)</f>
        <v/>
      </c>
      <c r="DW249" s="46">
        <f>IF($DS249,
IF(G249="","Debes escribir el primer nombre del empleado. ","")
)</f>
        <v/>
      </c>
      <c r="DY249" s="46">
        <f>IF($DS249,
IF(I249="","Debes escribir el primer apellido del empleado. ","")
)</f>
        <v/>
      </c>
      <c r="DZ249" s="46">
        <f>IF($DS249,
IF(J249="","Debes escribir el segundo apellido del empleado. ","")
)</f>
        <v/>
      </c>
      <c r="EB249" s="46">
        <f>IF($DS249,
IF(L249="","Debes escribir la fecha de ingreso del empleado. ",
IF(ISERR(DATE(YEAR(L249),MONTH(L249),DAY(L249))), "El valor ingresado en fecha de ingreso no tiene un formato válido. ","")
)
)</f>
        <v/>
      </c>
      <c r="EC249" s="46">
        <f>IF($DS249,
IF(M249="","Debes escribir el tiempo laborado. ",
IF( IFERROR(INT(M249),1.1) &lt;&gt; IFERROR(_xlfn.NUMBERVALUE(M249),1), "El valor de los días trabajados debe ser un número entero. ", "")
)
)</f>
        <v/>
      </c>
      <c r="ED249" s="46">
        <f>IF($DS249,
IF( AND(N249&lt;&gt;"", ISERR(DATE(YEAR(N249),MONTH(N249),DAY(N249))) ), "El valor ingresado en fecha de ingreso no tiene un formato válido. ",
IF( AND(N249&lt;&gt;"", $E$6&lt;&gt;"", DATE(YEAR(N249), MONTH(N249), 1) &lt;&gt; IFERROR(DATE(MID($E$6, 1, 4), MID($E$6, 6, 2),1), "1/1/1900") ), "La fecha de retiro debe estar dentro del período liquidado. ", "")
)
)</f>
        <v/>
      </c>
      <c r="EE249" s="46">
        <f>IF($DS249,
IF(O249="","Debes seleccionar el tipo de trabajador. ",
IF(_xlfn.IFNA(VLOOKUP(O249,TIPO_DE_TRABAJADOR,1,FALSE),-1)=-1,"El tipo de trabajador no es válido (por favor seleccionarlo de la lista). ","")
)
)</f>
        <v/>
      </c>
      <c r="EF249" s="46">
        <f>IF($DS249,
IF(P249="","Debes seleccionar si es un trabajador dependiente pensionado por vejez. ",
IF(_xlfn.IFNA(VLOOKUP(P249,SUBTIPO_DE_TRABAJADOR,1,FALSE),-1)=-1,"El tipo de trabajador dependiente pensionado por vejez no es válido (por favor seleccionarlo de la lista). ","")
)
)</f>
        <v/>
      </c>
      <c r="EG249" s="46">
        <f>IF($DS249,
IF(Q249="","Debes seleccionar el tipo de contrato del trabajador. ",
IF(_xlfn.IFNA(VLOOKUP(Q249,TIPO_DE_CONTRATO,1,FALSE),-1)=-1,"El tipo de contrato del trabajador no es válido (por favor seleccionarlo de la lista). ","")
)
)</f>
        <v/>
      </c>
      <c r="EH249" s="46">
        <f>IF($DS249,
IF(R249="","Debes seleccionar si es un salario integral. ",
IF(_xlfn.IFNA(VLOOKUP(R249,SI_NO,1,FALSE),-1)=-1,"Valor no válido para salario integral (por favor seleccionarlo de la lista). ","")
)
)</f>
        <v/>
      </c>
      <c r="EI249" s="46">
        <f>IF($DS249,
IF(S249="","Debes seleccionar si el trabajador realiza actividades de riesgo. ",
IF(_xlfn.IFNA(VLOOKUP(S249,SI_NO,1,FALSE),-1)=-1,"Valor no válido para actividad de alto riesgo (por favor seleccionarlo de la lista). ","")
)
)</f>
        <v/>
      </c>
      <c r="EK249" s="46">
        <f>IF($DS249,
IF(U249="","Debes escribir el código del municipio de residencia del trabajador. ",
IF(_xlfn.IFNA(VLOOKUP(U249,MUNICIPIO,1,FALSE),-1)=-1,"El municipio de residencia del trabajador es inválido (por favor seleccionarlo de la lista). ","")
)
)</f>
        <v/>
      </c>
      <c r="EL249" s="46">
        <f>IF($DS249,
IF(V249="","Debes escribir el la dirección de residendia del trabajador. ","")
)</f>
        <v/>
      </c>
      <c r="EM249" s="46">
        <f>IF($DS249,
IF(W249="","Debes escribir la fecha de inicio de la liquidación. ",
IF(ISERR(DATE(YEAR(W249),MONTH(W249),DAY(W249))),"El valor ingresado en fecha de inicio de liquidación no tiene un formato válido. ",
IF( AND($E$6&lt;&gt;"", DATE(YEAR(W249), MONTH(W249), 1) &lt;&gt; IFERROR(DATE(MID($E$6, 1, 4), MID($E$6, 6, 2),1), "1/1/1900") ), "La fecha de inicio de la liquidación debe estar dentro del período liquidado. ", "")
)
)
)</f>
        <v/>
      </c>
      <c r="EN249" s="46">
        <f>IF($DS249,
IF(X249="","Debes escribir la fecha de fin de la liquidación. ",
IF(ISERR(DATE(YEAR(X249),MONTH(X249),DAY(X249))),"El valor ingresado en fecha de fin de liquidación no tiene un formato válido. ",
IF( AND($E$6&lt;&gt;"", DATE(YEAR(X249), MONTH(X249), 1) &lt;&gt; IFERROR(DATE(MID($E$6, 1, 4), MID($E$6, 6, 2),1), "1/1/1900") ), "La fecha de fin de la liquidación debe estar dentro del período liquidado. ", "")
)
)
)</f>
        <v/>
      </c>
      <c r="EO249" s="46">
        <f>IF($DS249,
IF(Y249="","Debes escribir la frecuencia de pago del trabajador. ",
IF(_xlfn.IFNA(VLOOKUP(Y249,PERÍODO_DE_NÓMINA,1,FALSE),-1)=-1,"La frecuencia de pago es inválida (por favor seleccionarlo de la lista). ","")
)
)</f>
        <v/>
      </c>
      <c r="EP249" s="46">
        <f>IF($DS249,
IF(Z249="","Debes escribir la fecha de pago. ",
IF(ISERR(DATE(YEAR(Z249),MONTH(Z249),DAY(Z249))), "El valor ingresado en fecha de pago no tiene un formato válido. ","")
)
)</f>
        <v/>
      </c>
      <c r="EQ249" s="46">
        <f>IF($DS249,
IF(AA249="","Debes escribir el medio de pago. ",
IF(_xlfn.IFNA(VLOOKUP(AA249,MEDIOS_DE_PAGO,1,FALSE),-1)=-1,"El medio de pago es inválido (por favor seleccionarlo de la lista). ","")
)
)</f>
        <v/>
      </c>
      <c r="ER249" s="46">
        <f>OR(AA249='Tablas '!$T$4,AA249='Tablas '!$T$7,AA249='Tablas '!$T$8,AA249='Tablas '!$T$11)</f>
        <v/>
      </c>
      <c r="ES249" s="46">
        <f>IF(AND($DS249,ER249),
IF(AB249="","Debes escribir la entidad bancaria. ",""),
""
)</f>
        <v/>
      </c>
      <c r="ET249" s="46">
        <f>IF(AND($DS249,ER249),
IF(AC249="","Debes escribir el tipo de cuenta bancaria. ",
IF(_xlfn.IFNA(VLOOKUP(AC249,TIPO_DE_CUENTA,1,FALSE),-1)=-1,"El tipo de cuenta bancaria es inválida (por favor seleccionarlo de la lista). ","")
),
""
)</f>
        <v/>
      </c>
      <c r="EU249" s="46">
        <f>IF(AND($DS249,ER249),
IF(AD249="","Debes escribir el número de cuenta bancaria. ",""),
""
)</f>
        <v/>
      </c>
      <c r="EV249" s="46">
        <f>IF($DS249,
IF(AE249="","Debes escribir el valor del sueldo básico. ",
IF( ISERR(_xlfn.NUMBERVALUE(AE249)), "El valor del sueldo básico debe ser un número válido. ", "")
)
)</f>
        <v/>
      </c>
      <c r="EW249" s="46">
        <f>IF($DS249,
IF(AF249="","Debes escribir el número de días trabajados. ",
IF( IFERROR(INT(AF249),1.1) &lt;&gt; IFERROR(_xlfn.NUMBERVALUE(AF249),1), "La cantidad de días trabajados debe ser un número entero. ", "")
)
)</f>
        <v/>
      </c>
      <c r="EX249" s="46">
        <f>IF($DS249,
IF(AG249="","Debes escribir el valor del sueldo trabajado. ",
IF( ISERR(_xlfn.NUMBERVALUE(AG249)), "El valor del sueldo trabajado debe ser un número válido. ", "")
)
)</f>
        <v/>
      </c>
      <c r="EY249" s="46">
        <f>IF($DS249,
IF( AND(AH249&lt;&gt;"", ISERR(_xlfn.NUMBERVALUE(AH249))), "El valor del auxilio de transporte debe ser un número válido. ", "")
)</f>
        <v/>
      </c>
      <c r="EZ249" s="46">
        <f>IF($DS249,
IF( AND(AI249&lt;&gt;"", ISERR(_xlfn.NUMBERVALUE(AI249))), "El valor de viáticos salariales debe ser un número válido. ", "")
)</f>
        <v/>
      </c>
      <c r="FA249" s="46">
        <f>IF($DS249,
IF( AND(AJ249&lt;&gt;"", ISERR(_xlfn.NUMBERVALUE(AJ249))), "El valor de viáticos NO salariales debe ser un número válido. ", "")
)</f>
        <v/>
      </c>
      <c r="FB249" s="46">
        <f>CONCATENATE(AK249,AL249)&lt;&gt;""</f>
        <v/>
      </c>
      <c r="FC249" s="46">
        <f>IF(AND($DS249,FB249),
IF(AK249="","Debes escribir el número de horas extras diurnas. ",
IF( IFERROR(INT(AK249),1.1) &lt;&gt; IFERROR(_xlfn.NUMBERVALUE(AK249),1), "La cantidad de horas extras diurnas debe ser un número entero. ", "")
),
""
)</f>
        <v/>
      </c>
      <c r="FD249" s="46">
        <f>IF(AND($DS249,FB249),
IF(AL249="","Debes escribir el valor de las horas extras diurnas. ",
IF( ISERR(_xlfn.NUMBERVALUE(AL249)), "El valor de las horas extras duirnas debe ser un número válido. ", "")
),
""
)</f>
        <v/>
      </c>
      <c r="FE249" s="46">
        <f>CONCATENATE(AM249,AN249)&lt;&gt;""</f>
        <v/>
      </c>
      <c r="FF249" s="46">
        <f>IF(AND($DS249,FE249),
IF(AM249="","Debes escribir el número de horas extras nocturnas. ",
IF( IFERROR(INT(AM249),1.1) &lt;&gt; IFERROR(_xlfn.NUMBERVALUE(AM249),1), "La cantidad de horas extras nocturnas debe ser un número entero. ", "")
),
""
)</f>
        <v/>
      </c>
      <c r="FG249" s="46">
        <f>IF(AND($DS249,FE249),
IF(AN249="","Debes escribir el valor de las horas extras nocturnas. ",
IF( ISERR(_xlfn.NUMBERVALUE(AN249)), "El valor de las horas extras nocturnas debe ser un número válido. ", "")
),
""
)</f>
        <v/>
      </c>
      <c r="FH249" s="46">
        <f>CONCATENATE(AO249,AP249)&lt;&gt;""</f>
        <v/>
      </c>
      <c r="FI249" s="46">
        <f>IF(AND($DS249,FH249),
IF(AO249="","Debes escribir el número de horas extras diurnas dominicales y festivas. ",
IF( IFERROR(INT(AO249),1.1) &lt;&gt; IFERROR(_xlfn.NUMBERVALUE(AO249),1), "La cantidad de horas extras diurnas dominicales y festivas debe ser un número entero. ", "")
),
""
)</f>
        <v/>
      </c>
      <c r="FJ249" s="46">
        <f>IF(AND($DS249,FH249),
IF(AP249="","Debes escribir el valor de las horas extras diurnas dominicales y festivas. ",
IF( ISERR(_xlfn.NUMBERVALUE(AP249)), "El valor de las horas extras diurnas dominicales y festivas debe ser un número válido. ", "")
),
""
)</f>
        <v/>
      </c>
      <c r="FK249" s="46">
        <f>CONCATENATE(AQ249,AR249)&lt;&gt;""</f>
        <v/>
      </c>
      <c r="FL249" s="46">
        <f>IF(AND($DS249,FK249),
IF(AQ249="","Debes escribir el número de horas extras nocturnas dominicales y festivas. ",
IF( IFERROR(INT(AQ249),1.1) &lt;&gt; IFERROR(_xlfn.NUMBERVALUE(AQ249),1), "La cantidad de horas extras nocturnas dominicales y festivas debe ser un número entero. ", "")
),
""
)</f>
        <v/>
      </c>
      <c r="FM249" s="46">
        <f>IF(AND($DS249,FK249),
IF(AR249="","Debes escribir el valor de las horas extras nocturnas dominicales y festivas. ",
IF( ISERR(_xlfn.NUMBERVALUE(AR249)), "El valor de las horas extras nocturnas dominicales y festivas debe ser un número válido. ", "")
),
""
)</f>
        <v/>
      </c>
      <c r="FN249" s="46">
        <f>CONCATENATE(AS249,AT249)&lt;&gt;""</f>
        <v/>
      </c>
      <c r="FO249" s="46">
        <f>IF(AND($DS249,FN249),
IF(AS249="","Debes escribir el número de horas recargo nocturno. ",
IF( IFERROR(INT(AS249),1.1) &lt;&gt; IFERROR(_xlfn.NUMBERVALUE(AS249),1), "La cantidad de horas recargo nocturno debe ser un número entero. ", "")
),
""
)</f>
        <v/>
      </c>
      <c r="FP249" s="46">
        <f>IF(AND($DS249,FN249),
IF(AT249="","Debes escribir el valor de las horas recargo nocturno. ",
IF( ISERR(_xlfn.NUMBERVALUE(AT249)), "El valor de las horas recargo nocturno debe ser un número válido. ", "")
),
""
)</f>
        <v/>
      </c>
      <c r="FQ249" s="46">
        <f>CONCATENATE(AU249,AV249)&lt;&gt;""</f>
        <v/>
      </c>
      <c r="FR249" s="46">
        <f>IF(AND($DS249,FQ249),
IF(AU249="","Debes escribir el número de horas recargo diurno dominical y festivo. ",
IF( IFERROR(INT(AU249),1.1) &lt;&gt; IFERROR(_xlfn.NUMBERVALUE(AU249),1), "La cantidad de horas recargo diurno dominical y festivo debe ser un número entero. ", "")
),
""
)</f>
        <v/>
      </c>
      <c r="FS249" s="46">
        <f>IF(AND($DS249,FQ249),
IF(AV249="","Debes escribir el valor de las horas recargo diurno dominical y festivo. ",
IF( ISERR(_xlfn.NUMBERVALUE(AV249)), "El valor de las horas recargo diurno dominical y festivo debe ser un número válido. ", "")
),
""
)</f>
        <v/>
      </c>
      <c r="FT249" s="46">
        <f>CONCATENATE(AW249,AX249)&lt;&gt;""</f>
        <v/>
      </c>
      <c r="FU249" s="46">
        <f>IF(AND($DS249,FT249),
IF(AW249="","Debes escribir el número de horas recargo nocturno dominical y festivo. ",
IF( IFERROR(INT(AW249),1.1) &lt;&gt; IFERROR(_xlfn.NUMBERVALUE(AW249),1), "La cantidad de horas recargo nocturno dominical y festivo debe ser un número entero. ", "")
),
""
)</f>
        <v/>
      </c>
      <c r="FV249" s="46">
        <f>IF(AND($DS249,FT249),
IF(AX249="","Debes escribir el valor de las horas recargo nocturno dominical y festivo. ",
IF( ISERR(_xlfn.NUMBERVALUE(AX249)), "El valor de las horas recargo nocturno dominical y festivo debe ser un número válido. ", "")
),
""
)</f>
        <v/>
      </c>
      <c r="FW249" s="46">
        <f>CONCATENATE(AY249,AZ249)&lt;&gt;""</f>
        <v/>
      </c>
      <c r="FX249" s="46">
        <f>IF(AND($DS249,FW249),
IF(AY249="","Debes escribir el número de días de vacaciones comunes. ",
IF( IFERROR(INT(AY249),1.1) &lt;&gt; IFERROR(_xlfn.NUMBERVALUE(AY249),1), "La cantidad de días de vacaciones comunes debe ser un número entero. ", "")
),
""
)</f>
        <v/>
      </c>
      <c r="FY249" s="46">
        <f>IF(AND($DS249,FW249),
IF(AZ249="","Debes escribir el valor de las vacaciones comunes. ",
IF( ISERR(_xlfn.NUMBERVALUE(AZ249)), "El valor de las vacaciones comunes debe ser un número válido. ", "")
),
""
)</f>
        <v/>
      </c>
      <c r="FZ249" s="46">
        <f>CONCATENATE(BA249,BB249)&lt;&gt;""</f>
        <v/>
      </c>
      <c r="GA249" s="46">
        <f>IF(AND($DS249,FZ249),
IF(BA249="","Debes escribir el número de días de vacaciones compensadas. ",
IF( IFERROR(INT(BA249),1.1) &lt;&gt; IFERROR(_xlfn.NUMBERVALUE(BA249),1), "La cantidad de días de vacaciones compensadas debe ser un número entero. ", "")
),
""
)</f>
        <v/>
      </c>
      <c r="GB249" s="46">
        <f>IF(AND($DS249,FZ249),
IF(BB249="","Debes escribir el valor de las vacaciones compensadas. ",
IF( ISERR(_xlfn.NUMBERVALUE(BB249)), "El valor de las vacaciones compensadas debe ser un número válido. ", "")
),
""
)</f>
        <v/>
      </c>
      <c r="GC249" s="46">
        <f>CONCATENATE(BC249,BD249)&lt;&gt;""</f>
        <v/>
      </c>
      <c r="GD249" s="46">
        <f>IF(AND($DS249,GC249),
IF(BC249="","Debes escribir el número de días de prima salarial. ",
IF( IFERROR(INT(BC249),1.1) &lt;&gt; IFERROR(_xlfn.NUMBERVALUE(BC249),1), "La cantidad de días de prima salarial debe ser un número entero. ", "")
),
""
)</f>
        <v/>
      </c>
      <c r="GE249" s="46">
        <f>IF(AND($DS249,GC249),
IF(BD249="","Debes escribir el valor de los días de prima salarial. ",
IF( ISERR(_xlfn.NUMBERVALUE(BD249)), "El valor de los días de prima salarial debe ser un número válido. ", "")
),
""
)</f>
        <v/>
      </c>
      <c r="GF249" s="46">
        <f>IF($DS249,
IF( AND(BE249&lt;&gt;"", ISERR(_xlfn.NUMBERVALUE(BE249))), "El valor de la prima NO saliarial debe ser un número válido. ", "")
)</f>
        <v/>
      </c>
      <c r="GG249" s="46">
        <f>CONCATENATE(BF249,BG249,BH249)&lt;&gt;""</f>
        <v/>
      </c>
      <c r="GH249" s="46">
        <f>IF(AND($DS249,GG249),
IF(BF249="","Debes escribir el valor de las cesantías. ",
IF( ISERR(_xlfn.NUMBERVALUE(BF249)), "El valor de las cesantías debe ser un número válido. ", "")
),
""
)</f>
        <v/>
      </c>
      <c r="GI249" s="46">
        <f>IF(AND($DS249,GG249),
IF(BG249="","Debes escribir el % de cesantías. ",
IF( ISERR(_xlfn.NUMBERVALUE(BG249)), "El % de cesantías debe ser un número válido. ", "")
),
""
)</f>
        <v/>
      </c>
      <c r="GJ249" s="46">
        <f>IF(AND($DS249,GG249),
IF(BH249="","Debes escribir el valor de intereses de cesantías. ",
IF( ISERR(_xlfn.NUMBERVALUE(BH249)), "El valor de intereses de cesantías debe ser un número válido. ", "")
),
""
)</f>
        <v/>
      </c>
      <c r="GK249" s="46">
        <f>CONCATENATE(BI249,BJ249,BK249)&lt;&gt;""</f>
        <v/>
      </c>
      <c r="GL249" s="46">
        <f>IF(AND($DS249,GK249),
IF(BI249="","Debes escribir el número de días de incapacidad. ",
IF( IFERROR(INT(BI249),1.1) &lt;&gt; IFERROR(_xlfn.NUMBERVALUE(BI249),1), "La cantidad de días de incapacidad debe ser un número entero. ", "")
),
""
)</f>
        <v/>
      </c>
      <c r="GM249" s="46">
        <f>IF(AND($DS249,GK249),
IF(BJ249="","Debes escribir el tipo de incapacidad. ",
IF(_xlfn.IFNA(VLOOKUP(BJ249,TIPO_DE_INCAPACIDAD,1,FALSE),-1)=-1,"El tipo de incapacidad es inválida (por favor seleccionarlo de la lista). ","")
),
""
)</f>
        <v/>
      </c>
      <c r="GN249" s="46">
        <f>IF(AND($DS249,GK249),
IF(BK249="","Debes escribir el valor de la incapacidad. ",
IF( ISERR(_xlfn.NUMBERVALUE(BK249)), "El valor de la incapacidad debe ser un número válido. ", "")
),
""
)</f>
        <v/>
      </c>
      <c r="GO249" s="46">
        <f>CONCATENATE(BL249,BM249)&lt;&gt;""</f>
        <v/>
      </c>
      <c r="GP249" s="46">
        <f>IF(AND($DS249,GO249),
IF(BL249="","Debes escribir el número de días de licencia de maternidad o paternidad. ",
IF( IFERROR(INT(BL249),1.1) &lt;&gt; IFERROR(_xlfn.NUMBERVALUE(BL249),1), "La cantidad de días de licencia de maternidad o paternidad debe ser un número entero. ", "")
),
""
)</f>
        <v/>
      </c>
      <c r="GQ249" s="46">
        <f>IF(AND($DS249,GO249),
IF(BM249="","Debes escribir el valor de la licencia de maternidad o paternidad. ",
IF( ISERR(_xlfn.NUMBERVALUE(BM249)), "El valor de la licencia de maternidad o paternidad debe ser un número válido. ", "")
),
""
)</f>
        <v/>
      </c>
      <c r="GR249" s="46">
        <f>CONCATENATE(BN249,BO249)&lt;&gt;""</f>
        <v/>
      </c>
      <c r="GS249" s="46">
        <f>IF(AND($DS249,GR249),
IF(BN249="","Debes escribir el número de días de licencia remunerada. ",
IF( IFERROR(INT(BN249),1.1) &lt;&gt; IFERROR(_xlfn.NUMBERVALUE(BN249),1), "La cantidad de días de licencia remunerada debe ser un número entero. ", "")
),
""
)</f>
        <v/>
      </c>
      <c r="GT249" s="46">
        <f>IF(AND($DS249,GR249),
IF(BO249="","Debes escribir el valor de la licencia remunerada. ",
IF( ISERR(_xlfn.NUMBERVALUE(BO249)), "El valor de la licencia remunerada debe ser un número válido. ", "")
),
""
)</f>
        <v/>
      </c>
      <c r="GU249" s="46">
        <f>IF($DS249,
IF( AND(BP249&lt;&gt;"", ISERR(_xlfn.NUMBERVALUE(BP249))), "El valor de la licencia NO remunerada debe ser un número válido. ", "")
)</f>
        <v/>
      </c>
      <c r="GV249" s="46">
        <f>IF($DS249,
IF( AND(BQ249&lt;&gt;"", ISERR(_xlfn.NUMBERVALUE(BQ249))), "El valor de auxilios salariales debe ser un número válido. ", "")
)</f>
        <v/>
      </c>
      <c r="GW249" s="46">
        <f>IF($DS249,
IF( AND(BR249&lt;&gt;"", ISERR(_xlfn.NUMBERVALUE(BR249))), "El valor de auxilios NO salariales debe ser un número válido. ", "")
)</f>
        <v/>
      </c>
      <c r="GX249" s="46">
        <f>IF($DS249,
IF( AND(BS249&lt;&gt;"", ISERR(_xlfn.NUMBERVALUE(BS249))), "El valor de bonos salariales debe ser un número válido. ", "")
)</f>
        <v/>
      </c>
      <c r="GY249" s="46">
        <f>IF($DS249,
IF( AND(BT249&lt;&gt;"", ISERR(_xlfn.NUMBERVALUE(BT249))), "El valor de bonos NO salariales debe ser un número válido. ", "")
)</f>
        <v/>
      </c>
      <c r="GZ249" s="46">
        <f>IF($DS249,
IF( AND(BU249&lt;&gt;"", ISERR(_xlfn.NUMBERVALUE(BU249))), "El valor de bonos salariales de alimentación debe ser un número válido. ", "")
)</f>
        <v/>
      </c>
      <c r="HA249" s="46">
        <f>IF($DS249,
IF( AND(BV249&lt;&gt;"", ISERR(_xlfn.NUMBERVALUE(BV249))), "El valor de bonos NO salariales de alimentación debe ser un número válido. ", "")
)</f>
        <v/>
      </c>
      <c r="HB249" s="46">
        <f>IF($DS249,
IF( AND(BW249&lt;&gt;"", ISERR(_xlfn.NUMBERVALUE(BW249))), "El valor de bonificaciones salariales debe ser un número válido. ", "")
)</f>
        <v/>
      </c>
      <c r="HC249" s="46">
        <f>IF($DS249,
IF( AND(BX249&lt;&gt;"", ISERR(_xlfn.NUMBERVALUE(BX249))), "El valor de bonificaciones NO salariales debe ser un número válido. ", "")
)</f>
        <v/>
      </c>
      <c r="HD249" s="46">
        <f>IF($DS249,
IF( AND(BY249&lt;&gt;"", ISERR(_xlfn.NUMBERVALUE(BY249))), "El valor de compensaciones ordinarias debe ser un número válido. ", "")
)</f>
        <v/>
      </c>
      <c r="HE249" s="46">
        <f>IF($DS249,
IF( AND(BZ249&lt;&gt;"", ISERR(_xlfn.NUMBERVALUE(BZ249))), "El valor de compensaciones extraordinarias debe ser un número válido. ", "")
)</f>
        <v/>
      </c>
      <c r="HF249" s="46">
        <f>IF($DS249,
IF( AND(CA249&lt;&gt;"", ISERR(_xlfn.NUMBERVALUE(CA249))), "El valor de comisiones debe ser un número válido. ", "")
)</f>
        <v/>
      </c>
      <c r="HG249" s="46">
        <f>IF($DS249,
IF( AND(CB249&lt;&gt;"", ISERR(_xlfn.NUMBERVALUE(CB249))), "El valor de ausencia por huega debe ser un número válido. ", "")
)</f>
        <v/>
      </c>
      <c r="HH249" s="46">
        <f>IF($DS249,
IF( AND(CC249&lt;&gt;"", ISERR(_xlfn.NUMBERVALUE(CC249))), "El valor de anticipos debe ser un número válido. ", "")
)</f>
        <v/>
      </c>
      <c r="HI249" s="46">
        <f>IF($DS249,
IF( AND(CD249&lt;&gt;"", ISERR(_xlfn.NUMBERVALUE(CD249))), "El valor de pagos a terceros debe ser un número válido. ", "")
)</f>
        <v/>
      </c>
      <c r="HJ249" s="46">
        <f>IF($DS249,
IF( AND(CE249&lt;&gt;"", ISERR(_xlfn.NUMBERVALUE(CE249))), "El valor de dotación debe ser un número válido. ", "")
)</f>
        <v/>
      </c>
      <c r="HK249" s="46">
        <f>IF($DS249,
IF( AND(CF249&lt;&gt;"", ISERR(_xlfn.NUMBERVALUE(CF249))), "El valor de apoyo sostenibilidad debe ser un número válido. ", "")
)</f>
        <v/>
      </c>
      <c r="HL249" s="46">
        <f>IF($DS249,
IF( AND(CG249&lt;&gt;"", ISERR(_xlfn.NUMBERVALUE(CG249))), "El valor de teletrabajo debe ser un número válido. ", "")
)</f>
        <v/>
      </c>
      <c r="HM249" s="46">
        <f>IF($DS249,
IF( AND(CH249&lt;&gt;"", ISERR(_xlfn.NUMBERVALUE(CH249))), "El valor de bonificación de retiro debe ser un número válido. ", "")
)</f>
        <v/>
      </c>
      <c r="HN249" s="46">
        <f>IF($DS249,
IF( AND(CI249&lt;&gt;"", ISERR(_xlfn.NUMBERVALUE(CI249))), "El valor de indemnización de retiro debe ser un número válido. ", "")
)</f>
        <v/>
      </c>
      <c r="HO249" s="46">
        <f>IF($DS249,
IF( AND(CJ249&lt;&gt;"", ISERR(_xlfn.NUMBERVALUE(CJ249))), "El valor de reintegros debe ser un número válido. ", "")
)</f>
        <v/>
      </c>
      <c r="HP249" s="46">
        <f>CONCATENATE(CK249,CL249,CM249)&lt;&gt;""</f>
        <v/>
      </c>
      <c r="HQ249" s="46">
        <f>IF(AND($DS249,HP249),
IF(CK249="","Debes escribir la descripción de otro concepto no categorizado. ",""),
""
)</f>
        <v/>
      </c>
      <c r="HR249" s="46">
        <f>IF(AND($DS249,HP249),
IF(CONCATENATE(CL249,CM249)="","Debes escribir al menos un valor de concepto no categorizado (salarial o no salarial). ",
IF(ISERR(_xlfn.NUMBERVALUE(CL249)),"El valor salarial concepto no categorizado debe ser un número válido. ","")
),
""
)</f>
        <v/>
      </c>
      <c r="HS249" s="46">
        <f>IF(AND($DS249,HP249),
IF(CONCATENATE(CL249,CM249)="","Debes escribir al menos un valor de concepto no categorizado (salarial o no salarial). ",
IF(ISERR(_xlfn.NUMBERVALUE(CM249)),"El valor NO salarial concepto no categorizado debe ser un número válido. ","")
),
""
)</f>
        <v/>
      </c>
      <c r="HT249" s="46">
        <f>IF($DS249,
IF(CN249="","Debes escribir el porcentaje del aporte a salud. ",
IF( ISERR(_xlfn.NUMBERVALUE(CN249)), "El valor del porcentaje del aporte a salud debe ser un número válido. ", "")
)
)</f>
        <v/>
      </c>
      <c r="HU249" s="46">
        <f>IF($DS249,
IF(CO249="","Debes escribir el valor del aporte a salud. ",
IF( ISERR(_xlfn.NUMBERVALUE(CO249)), "El valor del aporte a salud debe ser un número válido. ", "")
)
)</f>
        <v/>
      </c>
      <c r="HV249" s="46">
        <f>IF($DS249,
IF( AND(CP249&lt;&gt;"", ISERR(_xlfn.NUMBERVALUE(CP249))), "El valor plan complementario debe ser un número válido. ", "")
)</f>
        <v/>
      </c>
      <c r="HW249" s="46">
        <f>IF($DS249,
IF(CQ249="","Debes escribir el porcentaje del aporte a pensión. ",
IF( ISERR(_xlfn.NUMBERVALUE(CQ249)), "El valor del porcentaje del aporte a pensión debe ser un número válido. ", "")
)
)</f>
        <v/>
      </c>
      <c r="HX249" s="46">
        <f>IF($DS249,
IF(CR249="","Debes escribir el valor del aporte a pensión. ",
IF( ISERR(_xlfn.NUMBERVALUE(CR249)), "El valor del aporte a salud debe ser un número válido. ", "")
)
)</f>
        <v/>
      </c>
      <c r="HY249" s="46">
        <f>IF($DS249,
IF( AND(CS249&lt;&gt;"", ISERR(_xlfn.NUMBERVALUE(CS249))), "El valor pensión voluntaria debe ser un número válido. ", "")
)</f>
        <v/>
      </c>
      <c r="HZ249" s="46">
        <f>CONCATENATE(CT249,CU249,CV249,CW249)&lt;&gt;""</f>
        <v/>
      </c>
      <c r="IA249" s="46">
        <f>IF(AND($DS249,HZ249),
IF(CT249="","Debes escribir el % del fondo de seguridad pensional. ",
IF( ISERR(_xlfn.NUMBERVALUE(CT249)), "El % del fondo de seguridad debe ser un número válido. ", "")
),
""
)</f>
        <v/>
      </c>
      <c r="IB249" s="46">
        <f>IF(AND($DS249,HZ249),
IF(CU249="","Debes escribir el valor del aporte al fondo de solidaridad pensional. ",
IF( ISERR(_xlfn.NUMBERVALUE(CU249)), "El valor del aporte al fondo de solidaridad pensional debe ser un número válido. ", "")
),
""
)</f>
        <v/>
      </c>
      <c r="IC249" s="46">
        <f>IF(AND($DS249,HZ249),
IF(CV249="","Debes escribir el % del fondo de subsistencia. ",
IF( ISERR(_xlfn.NUMBERVALUE(CV249)), "El % del fondo de subsistencia debe ser un número válido. ", "")
),
""
)</f>
        <v/>
      </c>
      <c r="ID249" s="46">
        <f>IF(AND($DS249,HZ249),
IF(CW249="","Debes escribir el valor del fondo de subsistencia. ",
IF( ISERR(_xlfn.NUMBERVALUE(CW249)), "El valor del fondo de subsistencia debe ser un número válido. ", "")
),
""
)</f>
        <v/>
      </c>
      <c r="IE249" s="46">
        <f>CONCATENATE(CX249,CY249)&lt;&gt;""</f>
        <v/>
      </c>
      <c r="IF249" s="46">
        <f>IF(AND($DS249,IE249),
IF(CX249="","Debes escribir el % de sindicato. ",
IF( ISERR(_xlfn.NUMBERVALUE(CX249)), "El % de sindicato debe ser un número válido. ", "")
),
""
)</f>
        <v/>
      </c>
      <c r="IG249" s="46">
        <f>IF(AND($DS249,IE249),
IF(CY249="","Debes escribir el valor del sindicato. ",
IF( ISERR(_xlfn.NUMBERVALUE(CY249)), "El valor del sindicato debe ser un número válido. ", "")
),
""
)</f>
        <v/>
      </c>
      <c r="IH249" s="46">
        <f>IF($DS249,
IF( AND(CZ249&lt;&gt;"", ISERR(_xlfn.NUMBERVALUE(CZ249))), "El valor de sanción pública debe ser un número válido. ", "")
)</f>
        <v/>
      </c>
      <c r="II249" s="46">
        <f>IF($DS249,
IF( AND(DA249&lt;&gt;"", ISERR(_xlfn.NUMBERVALUE(DA249))), "El valor de sanción privada debe ser un número válido. ", "")
)</f>
        <v/>
      </c>
      <c r="IJ249" s="46">
        <f>CONCATENATE(DB249,DC249)&lt;&gt;""</f>
        <v/>
      </c>
      <c r="IK249" s="46">
        <f>IF(AND($DS249,IJ249),
IF(DB249="","Debes escribir la descripción de libranza. ",""),
""
)</f>
        <v/>
      </c>
      <c r="IL249" s="46">
        <f>IF(AND($DS249,IJ249),
IF(DC249="","Debes escribir la cuota libranza. ",
IF(ISERR(_xlfn.NUMBERVALUE(DC249)),"El valor de la cuota libranza debe ser un número válido. ","")
),
""
)</f>
        <v/>
      </c>
      <c r="IM249" s="46">
        <f>IF($DS249,
IF( AND(DD249&lt;&gt;"", ISERR(_xlfn.NUMBERVALUE(DD249))), "El valor de pagos a terceros debe ser un número válido. ", "")
)</f>
        <v/>
      </c>
      <c r="IN249" s="46">
        <f>IF($DS249,
IF( AND(DE249&lt;&gt;"", ISERR(_xlfn.NUMBERVALUE(DE249))), "El valor de anticipos debe ser un número válido. ", "")
)</f>
        <v/>
      </c>
      <c r="IO249" s="46">
        <f>IF($DS249,
IF( AND(DF249&lt;&gt;"", ISERR(_xlfn.NUMBERVALUE(DF249))), "El valor de AFC debe ser un número válido. ", "")
)</f>
        <v/>
      </c>
      <c r="IP249" s="46">
        <f>IF($DS249,
IF( AND(DG249&lt;&gt;"", ISERR(_xlfn.NUMBERVALUE(DG249))), "El valor de rete-fuente debe ser un número válido. ", "")
)</f>
        <v/>
      </c>
      <c r="IQ249" s="46">
        <f>IF($DS249,
IF( AND(DH249&lt;&gt;"", ISERR(_xlfn.NUMBERVALUE(DH249))), "El valor de cooperativa de trabajo debe ser un número válido. ", "")
)</f>
        <v/>
      </c>
      <c r="IR249" s="46">
        <f>IF($DS249,
IF( AND(DI249&lt;&gt;"", ISERR(_xlfn.NUMBERVALUE(DI249))), "El valor de embargo fiscal debe ser un número válido. ", "")
)</f>
        <v/>
      </c>
      <c r="IS249" s="46">
        <f>IF($DS249,
IF( AND(DJ249&lt;&gt;"", ISERR(_xlfn.NUMBERVALUE(DJ249))), "El valor de educación debe ser un número válido. ", "")
)</f>
        <v/>
      </c>
      <c r="IT249" s="46">
        <f>IF($DS249,
IF( AND(DK249&lt;&gt;"", ISERR(_xlfn.NUMBERVALUE(DK249))), "El valor de reintegro debe ser un número válido. ", "")
)</f>
        <v/>
      </c>
      <c r="IU249" s="46">
        <f>IF($DS249,
IF( AND(DL249&lt;&gt;"", ISERR(_xlfn.NUMBERVALUE(DL249))), "El valor de deuda debe ser un número válido. ", "")
)</f>
        <v/>
      </c>
      <c r="IV249" s="46">
        <f>IF($DS249,
IF( AND(DM249&lt;&gt;"", ISERR(_xlfn.NUMBERVALUE(DM249))), "El valor de otras deducciones debe ser un número válido. ", "")
)</f>
        <v/>
      </c>
      <c r="IW249" s="46">
        <f>IF($DS249,
IF(DN249="","Debes escribir el valor de los devengos totales. ",
IF( ISERR(_xlfn.NUMBERVALUE(DN249)), "El valor de los devengos totales debe ser un número válido. ", "")
)
)</f>
        <v/>
      </c>
      <c r="IX249" s="46">
        <f>IF($DS249,
IF(DO249="","Debes escribir el valor de las deducciones totales. ",
IF( ISERR(_xlfn.NUMBERVALUE(DO249)), "El valor de las deducciones totales debe ser un número válido. ", "")
)
)</f>
        <v/>
      </c>
      <c r="IY249" s="46">
        <f>IF($DS249,
IF(DP249="","Debes escribir el valor del salario total. ",
IF( ISERR(_xlfn.NUMBERVALUE(DP249)), "El valor del salario total debe ser un número válido. ", "")
)
)</f>
        <v/>
      </c>
    </row>
    <row r="250">
      <c r="B250" s="48" t="n">
        <v>238</v>
      </c>
      <c r="C250" s="61">
        <f>IF(AND(DS250,DP250&lt;&gt;""),
IF(DQ250="","OK","Error"),
""
)</f>
        <v/>
      </c>
      <c r="D250" s="53" t="n"/>
      <c r="E250" s="52" t="n"/>
      <c r="F250" s="112" t="n"/>
      <c r="G250" s="52" t="n"/>
      <c r="H250" s="53" t="n"/>
      <c r="I250" s="52" t="n"/>
      <c r="J250" s="52" t="n"/>
      <c r="K250" s="53" t="n"/>
      <c r="L250" s="55" t="n"/>
      <c r="M250" s="108" t="n"/>
      <c r="N250" s="56" t="n"/>
      <c r="O250" s="52" t="n"/>
      <c r="P250" s="52" t="n"/>
      <c r="Q250" s="52" t="n"/>
      <c r="R250" s="52" t="n"/>
      <c r="S250" s="52" t="n"/>
      <c r="T250" s="53" t="n"/>
      <c r="U250" s="52" t="n"/>
      <c r="V250" s="52" t="n"/>
      <c r="W250" s="55" t="n"/>
      <c r="X250" s="55" t="n"/>
      <c r="Y250" s="52" t="n"/>
      <c r="Z250" s="55" t="n"/>
      <c r="AA250" s="52" t="n"/>
      <c r="AB250" s="53" t="n"/>
      <c r="AC250" s="53" t="n"/>
      <c r="AD250" s="53" t="n"/>
      <c r="AE250" s="177" t="n"/>
      <c r="AF250" s="113" t="n"/>
      <c r="AG250" s="177" t="n"/>
      <c r="AH250" s="178" t="n"/>
      <c r="AI250" s="178" t="n"/>
      <c r="AJ250" s="178" t="n"/>
      <c r="AK250" s="114" t="n"/>
      <c r="AL250" s="178" t="n"/>
      <c r="AM250" s="114" t="n"/>
      <c r="AN250" s="178" t="n"/>
      <c r="AO250" s="114" t="n"/>
      <c r="AP250" s="178" t="n"/>
      <c r="AQ250" s="114" t="n"/>
      <c r="AR250" s="178" t="n"/>
      <c r="AS250" s="114" t="n"/>
      <c r="AT250" s="178" t="n"/>
      <c r="AU250" s="114" t="n"/>
      <c r="AV250" s="178" t="n"/>
      <c r="AW250" s="114" t="n"/>
      <c r="AX250" s="178" t="n"/>
      <c r="AY250" s="114" t="n"/>
      <c r="AZ250" s="178" t="n"/>
      <c r="BA250" s="114" t="n"/>
      <c r="BB250" s="178" t="n"/>
      <c r="BC250" s="114" t="n"/>
      <c r="BD250" s="178" t="n"/>
      <c r="BE250" s="178" t="n"/>
      <c r="BF250" s="178" t="n"/>
      <c r="BG250" s="59" t="n"/>
      <c r="BH250" s="178" t="n"/>
      <c r="BI250" s="114" t="n"/>
      <c r="BJ250" s="53" t="n"/>
      <c r="BK250" s="178" t="n"/>
      <c r="BL250" s="114" t="n"/>
      <c r="BM250" s="178" t="n"/>
      <c r="BN250" s="114" t="n"/>
      <c r="BO250" s="178" t="n"/>
      <c r="BP250" s="178" t="n"/>
      <c r="BQ250" s="178" t="n"/>
      <c r="BR250" s="178" t="n"/>
      <c r="BS250" s="178" t="n"/>
      <c r="BT250" s="178" t="n"/>
      <c r="BU250" s="178" t="n"/>
      <c r="BV250" s="178" t="n"/>
      <c r="BW250" s="178" t="n"/>
      <c r="BX250" s="178" t="n"/>
      <c r="BY250" s="178" t="n"/>
      <c r="BZ250" s="178" t="n"/>
      <c r="CA250" s="178" t="n"/>
      <c r="CB250" s="178" t="n"/>
      <c r="CC250" s="178" t="n"/>
      <c r="CD250" s="178" t="n"/>
      <c r="CE250" s="178" t="n"/>
      <c r="CF250" s="178" t="n"/>
      <c r="CG250" s="178" t="n"/>
      <c r="CH250" s="178" t="n"/>
      <c r="CI250" s="178" t="n"/>
      <c r="CJ250" s="178" t="n"/>
      <c r="CK250" s="53" t="n"/>
      <c r="CL250" s="178" t="n"/>
      <c r="CM250" s="178" t="n"/>
      <c r="CN250" s="60" t="n"/>
      <c r="CO250" s="177" t="n"/>
      <c r="CP250" s="178" t="n"/>
      <c r="CQ250" s="60" t="n"/>
      <c r="CR250" s="177" t="n"/>
      <c r="CS250" s="178" t="n"/>
      <c r="CT250" s="59" t="n"/>
      <c r="CU250" s="178" t="n"/>
      <c r="CV250" s="59" t="n"/>
      <c r="CW250" s="178" t="n"/>
      <c r="CX250" s="59" t="n"/>
      <c r="CY250" s="178" t="n"/>
      <c r="CZ250" s="178" t="n"/>
      <c r="DA250" s="178" t="n"/>
      <c r="DB250" s="53" t="n"/>
      <c r="DC250" s="178" t="n"/>
      <c r="DD250" s="178" t="n"/>
      <c r="DE250" s="178" t="n"/>
      <c r="DF250" s="178" t="n"/>
      <c r="DG250" s="178" t="n"/>
      <c r="DH250" s="178" t="n"/>
      <c r="DI250" s="178" t="n"/>
      <c r="DJ250" s="178" t="n"/>
      <c r="DK250" s="178" t="n"/>
      <c r="DL250" s="178" t="n"/>
      <c r="DM250" s="178" t="n"/>
      <c r="DN250" s="177" t="n"/>
      <c r="DO250" s="177" t="n"/>
      <c r="DP250" s="177" t="n"/>
      <c r="DQ250" s="76">
        <f>IF(AND(DS250,DP250&lt;&gt;""),
CONCATENATE(DT250,DU250,DV250,DW250,DX250,DY250,DZ250,EA250,EB250,EC250,ED250,EE250,EF250,EG250,EH250,EI250,EJ250,EK250,EL250,EM250,EN250,EO250,EP250,EQ250,ES250,ET250,EU250,EV250,EW250,EX250,EY250,EZ250,FA250,FC250,FD250,FF250,FG250,FI250,FJ250,FL250,FM250,FO250,FP250,FR250,FS250,FU250,FV250,FX250,FY250,GA250,GB250,GD250,GE250,GF250,GH250,GI250,GJ250,GL250,GM250,GN250,GP250,GQ250,GS250,GT250,GU250,GV250,GW250,GX250,GY250,GZ250,HA250,HB250,HC250,HD250,HE250,HF250,HG250,HH250,HI250,HJ250,HK250,HL250,HM250,HN250,HO250,HQ250,HR250,HS250,HT250,HU250,HV250,HW250,HX250,HY250,IA250,IB250,IC250,ID250,IF250,IG250,IH250,II250,IK250,IL250,IM250,IN250,IO250,IP250,IQ250,IR250,IS250,IT250,IU250,IV250,IW250,IX250,IY250,IZ250),
""
)</f>
        <v/>
      </c>
      <c r="DR250" s="53" t="n"/>
      <c r="DS250" s="46">
        <f>CONCATENATE(D250,$E250,$F250,$G250,H250,$I250,$J250,K250,$L250,$M250,N250,$O250,$P250,$Q250,$R250,$S250,T250,$U250,$V250,$W250,$X250,$Y250,$Z250,$AA250,AB250,AC250,AD250,$AE250,$AF250,$AG250,AH250,AI250,AJ250,AK250,AL250,AM250,AN250,AO250,AP250,AQ250,AR250,AS250,AT250,AU250,AV250,AW250,AX250,AY250,AZ250,BA250,BB250,BC250,BD250,BE250,BF250,BG250,BH250,BI250,BJ250,BK250,BL250,BM250,BN250,BO250,BP250,BQ250,BR250,BS250,BT250,BU250,BV250,BW250,BX250,BY250,BZ250,CA250,CB250,CC250,CD250,CE250,CF250,CG250,CH250,CI250,CJ250,CK250,CL250,CM250,$CN250,$CO250,CP250,$CQ250,$CR250,CS250,CT250,CU250,CV250,CW250,CX250,CY250,CZ250,DA250,DB250,DC250,DD250,DE250,DF250,DG250,DH250,DI250,DJ250,DK250,DL250,DM250,$DN250,$DO250,$DP250,DR250)&lt;&gt;""</f>
        <v/>
      </c>
      <c r="DT250" s="46">
        <f>IF(AND($DS250,$E$4&lt;&gt;""),
IF(LEFT($E$4,2) = "1.",
IF(D250&lt;&gt;"","El CUNE sólo se envía en operaciones de novedad o ajuste. ",""),
IF(D250="","Debes escribir un CUNE válido para realizar operaciones de novedad o ajuste. ","")),
""
)</f>
        <v/>
      </c>
      <c r="DU250" s="46">
        <f>IF($DS250,
IF(E250="","Debes seleccionar el tipo de documento del empleado. ",
IF(_xlfn.IFNA(VLOOKUP(E250,TIPO_DE_DOCUMENTO,1,FALSE),-1)=-1,"El tipo de documento no es válido (por favor seleccionarlo de la lista). ","")
)
)</f>
        <v/>
      </c>
      <c r="DV250" s="46">
        <f>IF($DS250,
IF(F250="","Debes escribir el número de documento del empleado. ","")
)</f>
        <v/>
      </c>
      <c r="DW250" s="46">
        <f>IF($DS250,
IF(G250="","Debes escribir el primer nombre del empleado. ","")
)</f>
        <v/>
      </c>
      <c r="DY250" s="46">
        <f>IF($DS250,
IF(I250="","Debes escribir el primer apellido del empleado. ","")
)</f>
        <v/>
      </c>
      <c r="DZ250" s="46">
        <f>IF($DS250,
IF(J250="","Debes escribir el segundo apellido del empleado. ","")
)</f>
        <v/>
      </c>
      <c r="EB250" s="46">
        <f>IF($DS250,
IF(L250="","Debes escribir la fecha de ingreso del empleado. ",
IF(ISERR(DATE(YEAR(L250),MONTH(L250),DAY(L250))), "El valor ingresado en fecha de ingreso no tiene un formato válido. ","")
)
)</f>
        <v/>
      </c>
      <c r="EC250" s="46">
        <f>IF($DS250,
IF(M250="","Debes escribir el tiempo laborado. ",
IF( IFERROR(INT(M250),1.1) &lt;&gt; IFERROR(_xlfn.NUMBERVALUE(M250),1), "El valor de los días trabajados debe ser un número entero. ", "")
)
)</f>
        <v/>
      </c>
      <c r="ED250" s="46">
        <f>IF($DS250,
IF( AND(N250&lt;&gt;"", ISERR(DATE(YEAR(N250),MONTH(N250),DAY(N250))) ), "El valor ingresado en fecha de ingreso no tiene un formato válido. ",
IF( AND(N250&lt;&gt;"", $E$6&lt;&gt;"", DATE(YEAR(N250), MONTH(N250), 1) &lt;&gt; IFERROR(DATE(MID($E$6, 1, 4), MID($E$6, 6, 2),1), "1/1/1900") ), "La fecha de retiro debe estar dentro del período liquidado. ", "")
)
)</f>
        <v/>
      </c>
      <c r="EE250" s="46">
        <f>IF($DS250,
IF(O250="","Debes seleccionar el tipo de trabajador. ",
IF(_xlfn.IFNA(VLOOKUP(O250,TIPO_DE_TRABAJADOR,1,FALSE),-1)=-1,"El tipo de trabajador no es válido (por favor seleccionarlo de la lista). ","")
)
)</f>
        <v/>
      </c>
      <c r="EF250" s="46">
        <f>IF($DS250,
IF(P250="","Debes seleccionar si es un trabajador dependiente pensionado por vejez. ",
IF(_xlfn.IFNA(VLOOKUP(P250,SUBTIPO_DE_TRABAJADOR,1,FALSE),-1)=-1,"El tipo de trabajador dependiente pensionado por vejez no es válido (por favor seleccionarlo de la lista). ","")
)
)</f>
        <v/>
      </c>
      <c r="EG250" s="46">
        <f>IF($DS250,
IF(Q250="","Debes seleccionar el tipo de contrato del trabajador. ",
IF(_xlfn.IFNA(VLOOKUP(Q250,TIPO_DE_CONTRATO,1,FALSE),-1)=-1,"El tipo de contrato del trabajador no es válido (por favor seleccionarlo de la lista). ","")
)
)</f>
        <v/>
      </c>
      <c r="EH250" s="46">
        <f>IF($DS250,
IF(R250="","Debes seleccionar si es un salario integral. ",
IF(_xlfn.IFNA(VLOOKUP(R250,SI_NO,1,FALSE),-1)=-1,"Valor no válido para salario integral (por favor seleccionarlo de la lista). ","")
)
)</f>
        <v/>
      </c>
      <c r="EI250" s="46">
        <f>IF($DS250,
IF(S250="","Debes seleccionar si el trabajador realiza actividades de riesgo. ",
IF(_xlfn.IFNA(VLOOKUP(S250,SI_NO,1,FALSE),-1)=-1,"Valor no válido para actividad de alto riesgo (por favor seleccionarlo de la lista). ","")
)
)</f>
        <v/>
      </c>
      <c r="EK250" s="46">
        <f>IF($DS250,
IF(U250="","Debes escribir el código del municipio de residencia del trabajador. ",
IF(_xlfn.IFNA(VLOOKUP(U250,MUNICIPIO,1,FALSE),-1)=-1,"El municipio de residencia del trabajador es inválido (por favor seleccionarlo de la lista). ","")
)
)</f>
        <v/>
      </c>
      <c r="EL250" s="46">
        <f>IF($DS250,
IF(V250="","Debes escribir el la dirección de residendia del trabajador. ","")
)</f>
        <v/>
      </c>
      <c r="EM250" s="46">
        <f>IF($DS250,
IF(W250="","Debes escribir la fecha de inicio de la liquidación. ",
IF(ISERR(DATE(YEAR(W250),MONTH(W250),DAY(W250))),"El valor ingresado en fecha de inicio de liquidación no tiene un formato válido. ",
IF( AND($E$6&lt;&gt;"", DATE(YEAR(W250), MONTH(W250), 1) &lt;&gt; IFERROR(DATE(MID($E$6, 1, 4), MID($E$6, 6, 2),1), "1/1/1900") ), "La fecha de inicio de la liquidación debe estar dentro del período liquidado. ", "")
)
)
)</f>
        <v/>
      </c>
      <c r="EN250" s="46">
        <f>IF($DS250,
IF(X250="","Debes escribir la fecha de fin de la liquidación. ",
IF(ISERR(DATE(YEAR(X250),MONTH(X250),DAY(X250))),"El valor ingresado en fecha de fin de liquidación no tiene un formato válido. ",
IF( AND($E$6&lt;&gt;"", DATE(YEAR(X250), MONTH(X250), 1) &lt;&gt; IFERROR(DATE(MID($E$6, 1, 4), MID($E$6, 6, 2),1), "1/1/1900") ), "La fecha de fin de la liquidación debe estar dentro del período liquidado. ", "")
)
)
)</f>
        <v/>
      </c>
      <c r="EO250" s="46">
        <f>IF($DS250,
IF(Y250="","Debes escribir la frecuencia de pago del trabajador. ",
IF(_xlfn.IFNA(VLOOKUP(Y250,PERÍODO_DE_NÓMINA,1,FALSE),-1)=-1,"La frecuencia de pago es inválida (por favor seleccionarlo de la lista). ","")
)
)</f>
        <v/>
      </c>
      <c r="EP250" s="46">
        <f>IF($DS250,
IF(Z250="","Debes escribir la fecha de pago. ",
IF(ISERR(DATE(YEAR(Z250),MONTH(Z250),DAY(Z250))), "El valor ingresado en fecha de pago no tiene un formato válido. ","")
)
)</f>
        <v/>
      </c>
      <c r="EQ250" s="46">
        <f>IF($DS250,
IF(AA250="","Debes escribir el medio de pago. ",
IF(_xlfn.IFNA(VLOOKUP(AA250,MEDIOS_DE_PAGO,1,FALSE),-1)=-1,"El medio de pago es inválido (por favor seleccionarlo de la lista). ","")
)
)</f>
        <v/>
      </c>
      <c r="ER250" s="46">
        <f>OR(AA250='Tablas '!$T$4,AA250='Tablas '!$T$7,AA250='Tablas '!$T$8,AA250='Tablas '!$T$11)</f>
        <v/>
      </c>
      <c r="ES250" s="46">
        <f>IF(AND($DS250,ER250),
IF(AB250="","Debes escribir la entidad bancaria. ",""),
""
)</f>
        <v/>
      </c>
      <c r="ET250" s="46">
        <f>IF(AND($DS250,ER250),
IF(AC250="","Debes escribir el tipo de cuenta bancaria. ",
IF(_xlfn.IFNA(VLOOKUP(AC250,TIPO_DE_CUENTA,1,FALSE),-1)=-1,"El tipo de cuenta bancaria es inválida (por favor seleccionarlo de la lista). ","")
),
""
)</f>
        <v/>
      </c>
      <c r="EU250" s="46">
        <f>IF(AND($DS250,ER250),
IF(AD250="","Debes escribir el número de cuenta bancaria. ",""),
""
)</f>
        <v/>
      </c>
      <c r="EV250" s="46">
        <f>IF($DS250,
IF(AE250="","Debes escribir el valor del sueldo básico. ",
IF( ISERR(_xlfn.NUMBERVALUE(AE250)), "El valor del sueldo básico debe ser un número válido. ", "")
)
)</f>
        <v/>
      </c>
      <c r="EW250" s="46">
        <f>IF($DS250,
IF(AF250="","Debes escribir el número de días trabajados. ",
IF( IFERROR(INT(AF250),1.1) &lt;&gt; IFERROR(_xlfn.NUMBERVALUE(AF250),1), "La cantidad de días trabajados debe ser un número entero. ", "")
)
)</f>
        <v/>
      </c>
      <c r="EX250" s="46">
        <f>IF($DS250,
IF(AG250="","Debes escribir el valor del sueldo trabajado. ",
IF( ISERR(_xlfn.NUMBERVALUE(AG250)), "El valor del sueldo trabajado debe ser un número válido. ", "")
)
)</f>
        <v/>
      </c>
      <c r="EY250" s="46">
        <f>IF($DS250,
IF( AND(AH250&lt;&gt;"", ISERR(_xlfn.NUMBERVALUE(AH250))), "El valor del auxilio de transporte debe ser un número válido. ", "")
)</f>
        <v/>
      </c>
      <c r="EZ250" s="46">
        <f>IF($DS250,
IF( AND(AI250&lt;&gt;"", ISERR(_xlfn.NUMBERVALUE(AI250))), "El valor de viáticos salariales debe ser un número válido. ", "")
)</f>
        <v/>
      </c>
      <c r="FA250" s="46">
        <f>IF($DS250,
IF( AND(AJ250&lt;&gt;"", ISERR(_xlfn.NUMBERVALUE(AJ250))), "El valor de viáticos NO salariales debe ser un número válido. ", "")
)</f>
        <v/>
      </c>
      <c r="FB250" s="46">
        <f>CONCATENATE(AK250,AL250)&lt;&gt;""</f>
        <v/>
      </c>
      <c r="FC250" s="46">
        <f>IF(AND($DS250,FB250),
IF(AK250="","Debes escribir el número de horas extras diurnas. ",
IF( IFERROR(INT(AK250),1.1) &lt;&gt; IFERROR(_xlfn.NUMBERVALUE(AK250),1), "La cantidad de horas extras diurnas debe ser un número entero. ", "")
),
""
)</f>
        <v/>
      </c>
      <c r="FD250" s="46">
        <f>IF(AND($DS250,FB250),
IF(AL250="","Debes escribir el valor de las horas extras diurnas. ",
IF( ISERR(_xlfn.NUMBERVALUE(AL250)), "El valor de las horas extras duirnas debe ser un número válido. ", "")
),
""
)</f>
        <v/>
      </c>
      <c r="FE250" s="46">
        <f>CONCATENATE(AM250,AN250)&lt;&gt;""</f>
        <v/>
      </c>
      <c r="FF250" s="46">
        <f>IF(AND($DS250,FE250),
IF(AM250="","Debes escribir el número de horas extras nocturnas. ",
IF( IFERROR(INT(AM250),1.1) &lt;&gt; IFERROR(_xlfn.NUMBERVALUE(AM250),1), "La cantidad de horas extras nocturnas debe ser un número entero. ", "")
),
""
)</f>
        <v/>
      </c>
      <c r="FG250" s="46">
        <f>IF(AND($DS250,FE250),
IF(AN250="","Debes escribir el valor de las horas extras nocturnas. ",
IF( ISERR(_xlfn.NUMBERVALUE(AN250)), "El valor de las horas extras nocturnas debe ser un número válido. ", "")
),
""
)</f>
        <v/>
      </c>
      <c r="FH250" s="46">
        <f>CONCATENATE(AO250,AP250)&lt;&gt;""</f>
        <v/>
      </c>
      <c r="FI250" s="46">
        <f>IF(AND($DS250,FH250),
IF(AO250="","Debes escribir el número de horas extras diurnas dominicales y festivas. ",
IF( IFERROR(INT(AO250),1.1) &lt;&gt; IFERROR(_xlfn.NUMBERVALUE(AO250),1), "La cantidad de horas extras diurnas dominicales y festivas debe ser un número entero. ", "")
),
""
)</f>
        <v/>
      </c>
      <c r="FJ250" s="46">
        <f>IF(AND($DS250,FH250),
IF(AP250="","Debes escribir el valor de las horas extras diurnas dominicales y festivas. ",
IF( ISERR(_xlfn.NUMBERVALUE(AP250)), "El valor de las horas extras diurnas dominicales y festivas debe ser un número válido. ", "")
),
""
)</f>
        <v/>
      </c>
      <c r="FK250" s="46">
        <f>CONCATENATE(AQ250,AR250)&lt;&gt;""</f>
        <v/>
      </c>
      <c r="FL250" s="46">
        <f>IF(AND($DS250,FK250),
IF(AQ250="","Debes escribir el número de horas extras nocturnas dominicales y festivas. ",
IF( IFERROR(INT(AQ250),1.1) &lt;&gt; IFERROR(_xlfn.NUMBERVALUE(AQ250),1), "La cantidad de horas extras nocturnas dominicales y festivas debe ser un número entero. ", "")
),
""
)</f>
        <v/>
      </c>
      <c r="FM250" s="46">
        <f>IF(AND($DS250,FK250),
IF(AR250="","Debes escribir el valor de las horas extras nocturnas dominicales y festivas. ",
IF( ISERR(_xlfn.NUMBERVALUE(AR250)), "El valor de las horas extras nocturnas dominicales y festivas debe ser un número válido. ", "")
),
""
)</f>
        <v/>
      </c>
      <c r="FN250" s="46">
        <f>CONCATENATE(AS250,AT250)&lt;&gt;""</f>
        <v/>
      </c>
      <c r="FO250" s="46">
        <f>IF(AND($DS250,FN250),
IF(AS250="","Debes escribir el número de horas recargo nocturno. ",
IF( IFERROR(INT(AS250),1.1) &lt;&gt; IFERROR(_xlfn.NUMBERVALUE(AS250),1), "La cantidad de horas recargo nocturno debe ser un número entero. ", "")
),
""
)</f>
        <v/>
      </c>
      <c r="FP250" s="46">
        <f>IF(AND($DS250,FN250),
IF(AT250="","Debes escribir el valor de las horas recargo nocturno. ",
IF( ISERR(_xlfn.NUMBERVALUE(AT250)), "El valor de las horas recargo nocturno debe ser un número válido. ", "")
),
""
)</f>
        <v/>
      </c>
      <c r="FQ250" s="46">
        <f>CONCATENATE(AU250,AV250)&lt;&gt;""</f>
        <v/>
      </c>
      <c r="FR250" s="46">
        <f>IF(AND($DS250,FQ250),
IF(AU250="","Debes escribir el número de horas recargo diurno dominical y festivo. ",
IF( IFERROR(INT(AU250),1.1) &lt;&gt; IFERROR(_xlfn.NUMBERVALUE(AU250),1), "La cantidad de horas recargo diurno dominical y festivo debe ser un número entero. ", "")
),
""
)</f>
        <v/>
      </c>
      <c r="FS250" s="46">
        <f>IF(AND($DS250,FQ250),
IF(AV250="","Debes escribir el valor de las horas recargo diurno dominical y festivo. ",
IF( ISERR(_xlfn.NUMBERVALUE(AV250)), "El valor de las horas recargo diurno dominical y festivo debe ser un número válido. ", "")
),
""
)</f>
        <v/>
      </c>
      <c r="FT250" s="46">
        <f>CONCATENATE(AW250,AX250)&lt;&gt;""</f>
        <v/>
      </c>
      <c r="FU250" s="46">
        <f>IF(AND($DS250,FT250),
IF(AW250="","Debes escribir el número de horas recargo nocturno dominical y festivo. ",
IF( IFERROR(INT(AW250),1.1) &lt;&gt; IFERROR(_xlfn.NUMBERVALUE(AW250),1), "La cantidad de horas recargo nocturno dominical y festivo debe ser un número entero. ", "")
),
""
)</f>
        <v/>
      </c>
      <c r="FV250" s="46">
        <f>IF(AND($DS250,FT250),
IF(AX250="","Debes escribir el valor de las horas recargo nocturno dominical y festivo. ",
IF( ISERR(_xlfn.NUMBERVALUE(AX250)), "El valor de las horas recargo nocturno dominical y festivo debe ser un número válido. ", "")
),
""
)</f>
        <v/>
      </c>
      <c r="FW250" s="46">
        <f>CONCATENATE(AY250,AZ250)&lt;&gt;""</f>
        <v/>
      </c>
      <c r="FX250" s="46">
        <f>IF(AND($DS250,FW250),
IF(AY250="","Debes escribir el número de días de vacaciones comunes. ",
IF( IFERROR(INT(AY250),1.1) &lt;&gt; IFERROR(_xlfn.NUMBERVALUE(AY250),1), "La cantidad de días de vacaciones comunes debe ser un número entero. ", "")
),
""
)</f>
        <v/>
      </c>
      <c r="FY250" s="46">
        <f>IF(AND($DS250,FW250),
IF(AZ250="","Debes escribir el valor de las vacaciones comunes. ",
IF( ISERR(_xlfn.NUMBERVALUE(AZ250)), "El valor de las vacaciones comunes debe ser un número válido. ", "")
),
""
)</f>
        <v/>
      </c>
      <c r="FZ250" s="46">
        <f>CONCATENATE(BA250,BB250)&lt;&gt;""</f>
        <v/>
      </c>
      <c r="GA250" s="46">
        <f>IF(AND($DS250,FZ250),
IF(BA250="","Debes escribir el número de días de vacaciones compensadas. ",
IF( IFERROR(INT(BA250),1.1) &lt;&gt; IFERROR(_xlfn.NUMBERVALUE(BA250),1), "La cantidad de días de vacaciones compensadas debe ser un número entero. ", "")
),
""
)</f>
        <v/>
      </c>
      <c r="GB250" s="46">
        <f>IF(AND($DS250,FZ250),
IF(BB250="","Debes escribir el valor de las vacaciones compensadas. ",
IF( ISERR(_xlfn.NUMBERVALUE(BB250)), "El valor de las vacaciones compensadas debe ser un número válido. ", "")
),
""
)</f>
        <v/>
      </c>
      <c r="GC250" s="46">
        <f>CONCATENATE(BC250,BD250)&lt;&gt;""</f>
        <v/>
      </c>
      <c r="GD250" s="46">
        <f>IF(AND($DS250,GC250),
IF(BC250="","Debes escribir el número de días de prima salarial. ",
IF( IFERROR(INT(BC250),1.1) &lt;&gt; IFERROR(_xlfn.NUMBERVALUE(BC250),1), "La cantidad de días de prima salarial debe ser un número entero. ", "")
),
""
)</f>
        <v/>
      </c>
      <c r="GE250" s="46">
        <f>IF(AND($DS250,GC250),
IF(BD250="","Debes escribir el valor de los días de prima salarial. ",
IF( ISERR(_xlfn.NUMBERVALUE(BD250)), "El valor de los días de prima salarial debe ser un número válido. ", "")
),
""
)</f>
        <v/>
      </c>
      <c r="GF250" s="46">
        <f>IF($DS250,
IF( AND(BE250&lt;&gt;"", ISERR(_xlfn.NUMBERVALUE(BE250))), "El valor de la prima NO saliarial debe ser un número válido. ", "")
)</f>
        <v/>
      </c>
      <c r="GG250" s="46">
        <f>CONCATENATE(BF250,BG250,BH250)&lt;&gt;""</f>
        <v/>
      </c>
      <c r="GH250" s="46">
        <f>IF(AND($DS250,GG250),
IF(BF250="","Debes escribir el valor de las cesantías. ",
IF( ISERR(_xlfn.NUMBERVALUE(BF250)), "El valor de las cesantías debe ser un número válido. ", "")
),
""
)</f>
        <v/>
      </c>
      <c r="GI250" s="46">
        <f>IF(AND($DS250,GG250),
IF(BG250="","Debes escribir el % de cesantías. ",
IF( ISERR(_xlfn.NUMBERVALUE(BG250)), "El % de cesantías debe ser un número válido. ", "")
),
""
)</f>
        <v/>
      </c>
      <c r="GJ250" s="46">
        <f>IF(AND($DS250,GG250),
IF(BH250="","Debes escribir el valor de intereses de cesantías. ",
IF( ISERR(_xlfn.NUMBERVALUE(BH250)), "El valor de intereses de cesantías debe ser un número válido. ", "")
),
""
)</f>
        <v/>
      </c>
      <c r="GK250" s="46">
        <f>CONCATENATE(BI250,BJ250,BK250)&lt;&gt;""</f>
        <v/>
      </c>
      <c r="GL250" s="46">
        <f>IF(AND($DS250,GK250),
IF(BI250="","Debes escribir el número de días de incapacidad. ",
IF( IFERROR(INT(BI250),1.1) &lt;&gt; IFERROR(_xlfn.NUMBERVALUE(BI250),1), "La cantidad de días de incapacidad debe ser un número entero. ", "")
),
""
)</f>
        <v/>
      </c>
      <c r="GM250" s="46">
        <f>IF(AND($DS250,GK250),
IF(BJ250="","Debes escribir el tipo de incapacidad. ",
IF(_xlfn.IFNA(VLOOKUP(BJ250,TIPO_DE_INCAPACIDAD,1,FALSE),-1)=-1,"El tipo de incapacidad es inválida (por favor seleccionarlo de la lista). ","")
),
""
)</f>
        <v/>
      </c>
      <c r="GN250" s="46">
        <f>IF(AND($DS250,GK250),
IF(BK250="","Debes escribir el valor de la incapacidad. ",
IF( ISERR(_xlfn.NUMBERVALUE(BK250)), "El valor de la incapacidad debe ser un número válido. ", "")
),
""
)</f>
        <v/>
      </c>
      <c r="GO250" s="46">
        <f>CONCATENATE(BL250,BM250)&lt;&gt;""</f>
        <v/>
      </c>
      <c r="GP250" s="46">
        <f>IF(AND($DS250,GO250),
IF(BL250="","Debes escribir el número de días de licencia de maternidad o paternidad. ",
IF( IFERROR(INT(BL250),1.1) &lt;&gt; IFERROR(_xlfn.NUMBERVALUE(BL250),1), "La cantidad de días de licencia de maternidad o paternidad debe ser un número entero. ", "")
),
""
)</f>
        <v/>
      </c>
      <c r="GQ250" s="46">
        <f>IF(AND($DS250,GO250),
IF(BM250="","Debes escribir el valor de la licencia de maternidad o paternidad. ",
IF( ISERR(_xlfn.NUMBERVALUE(BM250)), "El valor de la licencia de maternidad o paternidad debe ser un número válido. ", "")
),
""
)</f>
        <v/>
      </c>
      <c r="GR250" s="46">
        <f>CONCATENATE(BN250,BO250)&lt;&gt;""</f>
        <v/>
      </c>
      <c r="GS250" s="46">
        <f>IF(AND($DS250,GR250),
IF(BN250="","Debes escribir el número de días de licencia remunerada. ",
IF( IFERROR(INT(BN250),1.1) &lt;&gt; IFERROR(_xlfn.NUMBERVALUE(BN250),1), "La cantidad de días de licencia remunerada debe ser un número entero. ", "")
),
""
)</f>
        <v/>
      </c>
      <c r="GT250" s="46">
        <f>IF(AND($DS250,GR250),
IF(BO250="","Debes escribir el valor de la licencia remunerada. ",
IF( ISERR(_xlfn.NUMBERVALUE(BO250)), "El valor de la licencia remunerada debe ser un número válido. ", "")
),
""
)</f>
        <v/>
      </c>
      <c r="GU250" s="46">
        <f>IF($DS250,
IF( AND(BP250&lt;&gt;"", ISERR(_xlfn.NUMBERVALUE(BP250))), "El valor de la licencia NO remunerada debe ser un número válido. ", "")
)</f>
        <v/>
      </c>
      <c r="GV250" s="46">
        <f>IF($DS250,
IF( AND(BQ250&lt;&gt;"", ISERR(_xlfn.NUMBERVALUE(BQ250))), "El valor de auxilios salariales debe ser un número válido. ", "")
)</f>
        <v/>
      </c>
      <c r="GW250" s="46">
        <f>IF($DS250,
IF( AND(BR250&lt;&gt;"", ISERR(_xlfn.NUMBERVALUE(BR250))), "El valor de auxilios NO salariales debe ser un número válido. ", "")
)</f>
        <v/>
      </c>
      <c r="GX250" s="46">
        <f>IF($DS250,
IF( AND(BS250&lt;&gt;"", ISERR(_xlfn.NUMBERVALUE(BS250))), "El valor de bonos salariales debe ser un número válido. ", "")
)</f>
        <v/>
      </c>
      <c r="GY250" s="46">
        <f>IF($DS250,
IF( AND(BT250&lt;&gt;"", ISERR(_xlfn.NUMBERVALUE(BT250))), "El valor de bonos NO salariales debe ser un número válido. ", "")
)</f>
        <v/>
      </c>
      <c r="GZ250" s="46">
        <f>IF($DS250,
IF( AND(BU250&lt;&gt;"", ISERR(_xlfn.NUMBERVALUE(BU250))), "El valor de bonos salariales de alimentación debe ser un número válido. ", "")
)</f>
        <v/>
      </c>
      <c r="HA250" s="46">
        <f>IF($DS250,
IF( AND(BV250&lt;&gt;"", ISERR(_xlfn.NUMBERVALUE(BV250))), "El valor de bonos NO salariales de alimentación debe ser un número válido. ", "")
)</f>
        <v/>
      </c>
      <c r="HB250" s="46">
        <f>IF($DS250,
IF( AND(BW250&lt;&gt;"", ISERR(_xlfn.NUMBERVALUE(BW250))), "El valor de bonificaciones salariales debe ser un número válido. ", "")
)</f>
        <v/>
      </c>
      <c r="HC250" s="46">
        <f>IF($DS250,
IF( AND(BX250&lt;&gt;"", ISERR(_xlfn.NUMBERVALUE(BX250))), "El valor de bonificaciones NO salariales debe ser un número válido. ", "")
)</f>
        <v/>
      </c>
      <c r="HD250" s="46">
        <f>IF($DS250,
IF( AND(BY250&lt;&gt;"", ISERR(_xlfn.NUMBERVALUE(BY250))), "El valor de compensaciones ordinarias debe ser un número válido. ", "")
)</f>
        <v/>
      </c>
      <c r="HE250" s="46">
        <f>IF($DS250,
IF( AND(BZ250&lt;&gt;"", ISERR(_xlfn.NUMBERVALUE(BZ250))), "El valor de compensaciones extraordinarias debe ser un número válido. ", "")
)</f>
        <v/>
      </c>
      <c r="HF250" s="46">
        <f>IF($DS250,
IF( AND(CA250&lt;&gt;"", ISERR(_xlfn.NUMBERVALUE(CA250))), "El valor de comisiones debe ser un número válido. ", "")
)</f>
        <v/>
      </c>
      <c r="HG250" s="46">
        <f>IF($DS250,
IF( AND(CB250&lt;&gt;"", ISERR(_xlfn.NUMBERVALUE(CB250))), "El valor de ausencia por huega debe ser un número válido. ", "")
)</f>
        <v/>
      </c>
      <c r="HH250" s="46">
        <f>IF($DS250,
IF( AND(CC250&lt;&gt;"", ISERR(_xlfn.NUMBERVALUE(CC250))), "El valor de anticipos debe ser un número válido. ", "")
)</f>
        <v/>
      </c>
      <c r="HI250" s="46">
        <f>IF($DS250,
IF( AND(CD250&lt;&gt;"", ISERR(_xlfn.NUMBERVALUE(CD250))), "El valor de pagos a terceros debe ser un número válido. ", "")
)</f>
        <v/>
      </c>
      <c r="HJ250" s="46">
        <f>IF($DS250,
IF( AND(CE250&lt;&gt;"", ISERR(_xlfn.NUMBERVALUE(CE250))), "El valor de dotación debe ser un número válido. ", "")
)</f>
        <v/>
      </c>
      <c r="HK250" s="46">
        <f>IF($DS250,
IF( AND(CF250&lt;&gt;"", ISERR(_xlfn.NUMBERVALUE(CF250))), "El valor de apoyo sostenibilidad debe ser un número válido. ", "")
)</f>
        <v/>
      </c>
      <c r="HL250" s="46">
        <f>IF($DS250,
IF( AND(CG250&lt;&gt;"", ISERR(_xlfn.NUMBERVALUE(CG250))), "El valor de teletrabajo debe ser un número válido. ", "")
)</f>
        <v/>
      </c>
      <c r="HM250" s="46">
        <f>IF($DS250,
IF( AND(CH250&lt;&gt;"", ISERR(_xlfn.NUMBERVALUE(CH250))), "El valor de bonificación de retiro debe ser un número válido. ", "")
)</f>
        <v/>
      </c>
      <c r="HN250" s="46">
        <f>IF($DS250,
IF( AND(CI250&lt;&gt;"", ISERR(_xlfn.NUMBERVALUE(CI250))), "El valor de indemnización de retiro debe ser un número válido. ", "")
)</f>
        <v/>
      </c>
      <c r="HO250" s="46">
        <f>IF($DS250,
IF( AND(CJ250&lt;&gt;"", ISERR(_xlfn.NUMBERVALUE(CJ250))), "El valor de reintegros debe ser un número válido. ", "")
)</f>
        <v/>
      </c>
      <c r="HP250" s="46">
        <f>CONCATENATE(CK250,CL250,CM250)&lt;&gt;""</f>
        <v/>
      </c>
      <c r="HQ250" s="46">
        <f>IF(AND($DS250,HP250),
IF(CK250="","Debes escribir la descripción de otro concepto no categorizado. ",""),
""
)</f>
        <v/>
      </c>
      <c r="HR250" s="46">
        <f>IF(AND($DS250,HP250),
IF(CONCATENATE(CL250,CM250)="","Debes escribir al menos un valor de concepto no categorizado (salarial o no salarial). ",
IF(ISERR(_xlfn.NUMBERVALUE(CL250)),"El valor salarial concepto no categorizado debe ser un número válido. ","")
),
""
)</f>
        <v/>
      </c>
      <c r="HS250" s="46">
        <f>IF(AND($DS250,HP250),
IF(CONCATENATE(CL250,CM250)="","Debes escribir al menos un valor de concepto no categorizado (salarial o no salarial). ",
IF(ISERR(_xlfn.NUMBERVALUE(CM250)),"El valor NO salarial concepto no categorizado debe ser un número válido. ","")
),
""
)</f>
        <v/>
      </c>
      <c r="HT250" s="46">
        <f>IF($DS250,
IF(CN250="","Debes escribir el porcentaje del aporte a salud. ",
IF( ISERR(_xlfn.NUMBERVALUE(CN250)), "El valor del porcentaje del aporte a salud debe ser un número válido. ", "")
)
)</f>
        <v/>
      </c>
      <c r="HU250" s="46">
        <f>IF($DS250,
IF(CO250="","Debes escribir el valor del aporte a salud. ",
IF( ISERR(_xlfn.NUMBERVALUE(CO250)), "El valor del aporte a salud debe ser un número válido. ", "")
)
)</f>
        <v/>
      </c>
      <c r="HV250" s="46">
        <f>IF($DS250,
IF( AND(CP250&lt;&gt;"", ISERR(_xlfn.NUMBERVALUE(CP250))), "El valor plan complementario debe ser un número válido. ", "")
)</f>
        <v/>
      </c>
      <c r="HW250" s="46">
        <f>IF($DS250,
IF(CQ250="","Debes escribir el porcentaje del aporte a pensión. ",
IF( ISERR(_xlfn.NUMBERVALUE(CQ250)), "El valor del porcentaje del aporte a pensión debe ser un número válido. ", "")
)
)</f>
        <v/>
      </c>
      <c r="HX250" s="46">
        <f>IF($DS250,
IF(CR250="","Debes escribir el valor del aporte a pensión. ",
IF( ISERR(_xlfn.NUMBERVALUE(CR250)), "El valor del aporte a salud debe ser un número válido. ", "")
)
)</f>
        <v/>
      </c>
      <c r="HY250" s="46">
        <f>IF($DS250,
IF( AND(CS250&lt;&gt;"", ISERR(_xlfn.NUMBERVALUE(CS250))), "El valor pensión voluntaria debe ser un número válido. ", "")
)</f>
        <v/>
      </c>
      <c r="HZ250" s="46">
        <f>CONCATENATE(CT250,CU250,CV250,CW250)&lt;&gt;""</f>
        <v/>
      </c>
      <c r="IA250" s="46">
        <f>IF(AND($DS250,HZ250),
IF(CT250="","Debes escribir el % del fondo de seguridad pensional. ",
IF( ISERR(_xlfn.NUMBERVALUE(CT250)), "El % del fondo de seguridad debe ser un número válido. ", "")
),
""
)</f>
        <v/>
      </c>
      <c r="IB250" s="46">
        <f>IF(AND($DS250,HZ250),
IF(CU250="","Debes escribir el valor del aporte al fondo de solidaridad pensional. ",
IF( ISERR(_xlfn.NUMBERVALUE(CU250)), "El valor del aporte al fondo de solidaridad pensional debe ser un número válido. ", "")
),
""
)</f>
        <v/>
      </c>
      <c r="IC250" s="46">
        <f>IF(AND($DS250,HZ250),
IF(CV250="","Debes escribir el % del fondo de subsistencia. ",
IF( ISERR(_xlfn.NUMBERVALUE(CV250)), "El % del fondo de subsistencia debe ser un número válido. ", "")
),
""
)</f>
        <v/>
      </c>
      <c r="ID250" s="46">
        <f>IF(AND($DS250,HZ250),
IF(CW250="","Debes escribir el valor del fondo de subsistencia. ",
IF( ISERR(_xlfn.NUMBERVALUE(CW250)), "El valor del fondo de subsistencia debe ser un número válido. ", "")
),
""
)</f>
        <v/>
      </c>
      <c r="IE250" s="46">
        <f>CONCATENATE(CX250,CY250)&lt;&gt;""</f>
        <v/>
      </c>
      <c r="IF250" s="46">
        <f>IF(AND($DS250,IE250),
IF(CX250="","Debes escribir el % de sindicato. ",
IF( ISERR(_xlfn.NUMBERVALUE(CX250)), "El % de sindicato debe ser un número válido. ", "")
),
""
)</f>
        <v/>
      </c>
      <c r="IG250" s="46">
        <f>IF(AND($DS250,IE250),
IF(CY250="","Debes escribir el valor del sindicato. ",
IF( ISERR(_xlfn.NUMBERVALUE(CY250)), "El valor del sindicato debe ser un número válido. ", "")
),
""
)</f>
        <v/>
      </c>
      <c r="IH250" s="46">
        <f>IF($DS250,
IF( AND(CZ250&lt;&gt;"", ISERR(_xlfn.NUMBERVALUE(CZ250))), "El valor de sanción pública debe ser un número válido. ", "")
)</f>
        <v/>
      </c>
      <c r="II250" s="46">
        <f>IF($DS250,
IF( AND(DA250&lt;&gt;"", ISERR(_xlfn.NUMBERVALUE(DA250))), "El valor de sanción privada debe ser un número válido. ", "")
)</f>
        <v/>
      </c>
      <c r="IJ250" s="46">
        <f>CONCATENATE(DB250,DC250)&lt;&gt;""</f>
        <v/>
      </c>
      <c r="IK250" s="46">
        <f>IF(AND($DS250,IJ250),
IF(DB250="","Debes escribir la descripción de libranza. ",""),
""
)</f>
        <v/>
      </c>
      <c r="IL250" s="46">
        <f>IF(AND($DS250,IJ250),
IF(DC250="","Debes escribir la cuota libranza. ",
IF(ISERR(_xlfn.NUMBERVALUE(DC250)),"El valor de la cuota libranza debe ser un número válido. ","")
),
""
)</f>
        <v/>
      </c>
      <c r="IM250" s="46">
        <f>IF($DS250,
IF( AND(DD250&lt;&gt;"", ISERR(_xlfn.NUMBERVALUE(DD250))), "El valor de pagos a terceros debe ser un número válido. ", "")
)</f>
        <v/>
      </c>
      <c r="IN250" s="46">
        <f>IF($DS250,
IF( AND(DE250&lt;&gt;"", ISERR(_xlfn.NUMBERVALUE(DE250))), "El valor de anticipos debe ser un número válido. ", "")
)</f>
        <v/>
      </c>
      <c r="IO250" s="46">
        <f>IF($DS250,
IF( AND(DF250&lt;&gt;"", ISERR(_xlfn.NUMBERVALUE(DF250))), "El valor de AFC debe ser un número válido. ", "")
)</f>
        <v/>
      </c>
      <c r="IP250" s="46">
        <f>IF($DS250,
IF( AND(DG250&lt;&gt;"", ISERR(_xlfn.NUMBERVALUE(DG250))), "El valor de rete-fuente debe ser un número válido. ", "")
)</f>
        <v/>
      </c>
      <c r="IQ250" s="46">
        <f>IF($DS250,
IF( AND(DH250&lt;&gt;"", ISERR(_xlfn.NUMBERVALUE(DH250))), "El valor de cooperativa de trabajo debe ser un número válido. ", "")
)</f>
        <v/>
      </c>
      <c r="IR250" s="46">
        <f>IF($DS250,
IF( AND(DI250&lt;&gt;"", ISERR(_xlfn.NUMBERVALUE(DI250))), "El valor de embargo fiscal debe ser un número válido. ", "")
)</f>
        <v/>
      </c>
      <c r="IS250" s="46">
        <f>IF($DS250,
IF( AND(DJ250&lt;&gt;"", ISERR(_xlfn.NUMBERVALUE(DJ250))), "El valor de educación debe ser un número válido. ", "")
)</f>
        <v/>
      </c>
      <c r="IT250" s="46">
        <f>IF($DS250,
IF( AND(DK250&lt;&gt;"", ISERR(_xlfn.NUMBERVALUE(DK250))), "El valor de reintegro debe ser un número válido. ", "")
)</f>
        <v/>
      </c>
      <c r="IU250" s="46">
        <f>IF($DS250,
IF( AND(DL250&lt;&gt;"", ISERR(_xlfn.NUMBERVALUE(DL250))), "El valor de deuda debe ser un número válido. ", "")
)</f>
        <v/>
      </c>
      <c r="IV250" s="46">
        <f>IF($DS250,
IF( AND(DM250&lt;&gt;"", ISERR(_xlfn.NUMBERVALUE(DM250))), "El valor de otras deducciones debe ser un número válido. ", "")
)</f>
        <v/>
      </c>
      <c r="IW250" s="46">
        <f>IF($DS250,
IF(DN250="","Debes escribir el valor de los devengos totales. ",
IF( ISERR(_xlfn.NUMBERVALUE(DN250)), "El valor de los devengos totales debe ser un número válido. ", "")
)
)</f>
        <v/>
      </c>
      <c r="IX250" s="46">
        <f>IF($DS250,
IF(DO250="","Debes escribir el valor de las deducciones totales. ",
IF( ISERR(_xlfn.NUMBERVALUE(DO250)), "El valor de las deducciones totales debe ser un número válido. ", "")
)
)</f>
        <v/>
      </c>
      <c r="IY250" s="46">
        <f>IF($DS250,
IF(DP250="","Debes escribir el valor del salario total. ",
IF( ISERR(_xlfn.NUMBERVALUE(DP250)), "El valor del salario total debe ser un número válido. ", "")
)
)</f>
        <v/>
      </c>
    </row>
    <row r="251">
      <c r="B251" s="48" t="n">
        <v>239</v>
      </c>
      <c r="C251" s="61">
        <f>IF(AND(DS251,DP251&lt;&gt;""),
IF(DQ251="","OK","Error"),
""
)</f>
        <v/>
      </c>
      <c r="D251" s="53" t="n"/>
      <c r="E251" s="52" t="n"/>
      <c r="F251" s="112" t="n"/>
      <c r="G251" s="52" t="n"/>
      <c r="H251" s="53" t="n"/>
      <c r="I251" s="52" t="n"/>
      <c r="J251" s="52" t="n"/>
      <c r="K251" s="53" t="n"/>
      <c r="L251" s="55" t="n"/>
      <c r="M251" s="108" t="n"/>
      <c r="N251" s="56" t="n"/>
      <c r="O251" s="52" t="n"/>
      <c r="P251" s="52" t="n"/>
      <c r="Q251" s="52" t="n"/>
      <c r="R251" s="52" t="n"/>
      <c r="S251" s="52" t="n"/>
      <c r="T251" s="53" t="n"/>
      <c r="U251" s="52" t="n"/>
      <c r="V251" s="52" t="n"/>
      <c r="W251" s="55" t="n"/>
      <c r="X251" s="55" t="n"/>
      <c r="Y251" s="52" t="n"/>
      <c r="Z251" s="55" t="n"/>
      <c r="AA251" s="52" t="n"/>
      <c r="AB251" s="53" t="n"/>
      <c r="AC251" s="53" t="n"/>
      <c r="AD251" s="53" t="n"/>
      <c r="AE251" s="177" t="n"/>
      <c r="AF251" s="113" t="n"/>
      <c r="AG251" s="177" t="n"/>
      <c r="AH251" s="178" t="n"/>
      <c r="AI251" s="178" t="n"/>
      <c r="AJ251" s="178" t="n"/>
      <c r="AK251" s="114" t="n"/>
      <c r="AL251" s="178" t="n"/>
      <c r="AM251" s="114" t="n"/>
      <c r="AN251" s="178" t="n"/>
      <c r="AO251" s="114" t="n"/>
      <c r="AP251" s="178" t="n"/>
      <c r="AQ251" s="114" t="n"/>
      <c r="AR251" s="178" t="n"/>
      <c r="AS251" s="114" t="n"/>
      <c r="AT251" s="178" t="n"/>
      <c r="AU251" s="114" t="n"/>
      <c r="AV251" s="178" t="n"/>
      <c r="AW251" s="114" t="n"/>
      <c r="AX251" s="178" t="n"/>
      <c r="AY251" s="114" t="n"/>
      <c r="AZ251" s="178" t="n"/>
      <c r="BA251" s="114" t="n"/>
      <c r="BB251" s="178" t="n"/>
      <c r="BC251" s="114" t="n"/>
      <c r="BD251" s="178" t="n"/>
      <c r="BE251" s="178" t="n"/>
      <c r="BF251" s="178" t="n"/>
      <c r="BG251" s="59" t="n"/>
      <c r="BH251" s="178" t="n"/>
      <c r="BI251" s="114" t="n"/>
      <c r="BJ251" s="53" t="n"/>
      <c r="BK251" s="178" t="n"/>
      <c r="BL251" s="114" t="n"/>
      <c r="BM251" s="178" t="n"/>
      <c r="BN251" s="114" t="n"/>
      <c r="BO251" s="178" t="n"/>
      <c r="BP251" s="178" t="n"/>
      <c r="BQ251" s="178" t="n"/>
      <c r="BR251" s="178" t="n"/>
      <c r="BS251" s="178" t="n"/>
      <c r="BT251" s="178" t="n"/>
      <c r="BU251" s="178" t="n"/>
      <c r="BV251" s="178" t="n"/>
      <c r="BW251" s="178" t="n"/>
      <c r="BX251" s="178" t="n"/>
      <c r="BY251" s="178" t="n"/>
      <c r="BZ251" s="178" t="n"/>
      <c r="CA251" s="178" t="n"/>
      <c r="CB251" s="178" t="n"/>
      <c r="CC251" s="178" t="n"/>
      <c r="CD251" s="178" t="n"/>
      <c r="CE251" s="178" t="n"/>
      <c r="CF251" s="178" t="n"/>
      <c r="CG251" s="178" t="n"/>
      <c r="CH251" s="178" t="n"/>
      <c r="CI251" s="178" t="n"/>
      <c r="CJ251" s="178" t="n"/>
      <c r="CK251" s="53" t="n"/>
      <c r="CL251" s="178" t="n"/>
      <c r="CM251" s="178" t="n"/>
      <c r="CN251" s="60" t="n"/>
      <c r="CO251" s="177" t="n"/>
      <c r="CP251" s="178" t="n"/>
      <c r="CQ251" s="60" t="n"/>
      <c r="CR251" s="177" t="n"/>
      <c r="CS251" s="178" t="n"/>
      <c r="CT251" s="59" t="n"/>
      <c r="CU251" s="178" t="n"/>
      <c r="CV251" s="59" t="n"/>
      <c r="CW251" s="178" t="n"/>
      <c r="CX251" s="59" t="n"/>
      <c r="CY251" s="178" t="n"/>
      <c r="CZ251" s="178" t="n"/>
      <c r="DA251" s="178" t="n"/>
      <c r="DB251" s="53" t="n"/>
      <c r="DC251" s="178" t="n"/>
      <c r="DD251" s="178" t="n"/>
      <c r="DE251" s="178" t="n"/>
      <c r="DF251" s="178" t="n"/>
      <c r="DG251" s="178" t="n"/>
      <c r="DH251" s="178" t="n"/>
      <c r="DI251" s="178" t="n"/>
      <c r="DJ251" s="178" t="n"/>
      <c r="DK251" s="178" t="n"/>
      <c r="DL251" s="178" t="n"/>
      <c r="DM251" s="178" t="n"/>
      <c r="DN251" s="177" t="n"/>
      <c r="DO251" s="177" t="n"/>
      <c r="DP251" s="177" t="n"/>
      <c r="DQ251" s="76">
        <f>IF(AND(DS251,DP251&lt;&gt;""),
CONCATENATE(DT251,DU251,DV251,DW251,DX251,DY251,DZ251,EA251,EB251,EC251,ED251,EE251,EF251,EG251,EH251,EI251,EJ251,EK251,EL251,EM251,EN251,EO251,EP251,EQ251,ES251,ET251,EU251,EV251,EW251,EX251,EY251,EZ251,FA251,FC251,FD251,FF251,FG251,FI251,FJ251,FL251,FM251,FO251,FP251,FR251,FS251,FU251,FV251,FX251,FY251,GA251,GB251,GD251,GE251,GF251,GH251,GI251,GJ251,GL251,GM251,GN251,GP251,GQ251,GS251,GT251,GU251,GV251,GW251,GX251,GY251,GZ251,HA251,HB251,HC251,HD251,HE251,HF251,HG251,HH251,HI251,HJ251,HK251,HL251,HM251,HN251,HO251,HQ251,HR251,HS251,HT251,HU251,HV251,HW251,HX251,HY251,IA251,IB251,IC251,ID251,IF251,IG251,IH251,II251,IK251,IL251,IM251,IN251,IO251,IP251,IQ251,IR251,IS251,IT251,IU251,IV251,IW251,IX251,IY251,IZ251),
""
)</f>
        <v/>
      </c>
      <c r="DR251" s="53" t="n"/>
      <c r="DS251" s="46">
        <f>CONCATENATE(D251,$E251,$F251,$G251,H251,$I251,$J251,K251,$L251,$M251,N251,$O251,$P251,$Q251,$R251,$S251,T251,$U251,$V251,$W251,$X251,$Y251,$Z251,$AA251,AB251,AC251,AD251,$AE251,$AF251,$AG251,AH251,AI251,AJ251,AK251,AL251,AM251,AN251,AO251,AP251,AQ251,AR251,AS251,AT251,AU251,AV251,AW251,AX251,AY251,AZ251,BA251,BB251,BC251,BD251,BE251,BF251,BG251,BH251,BI251,BJ251,BK251,BL251,BM251,BN251,BO251,BP251,BQ251,BR251,BS251,BT251,BU251,BV251,BW251,BX251,BY251,BZ251,CA251,CB251,CC251,CD251,CE251,CF251,CG251,CH251,CI251,CJ251,CK251,CL251,CM251,$CN251,$CO251,CP251,$CQ251,$CR251,CS251,CT251,CU251,CV251,CW251,CX251,CY251,CZ251,DA251,DB251,DC251,DD251,DE251,DF251,DG251,DH251,DI251,DJ251,DK251,DL251,DM251,$DN251,$DO251,$DP251,DR251)&lt;&gt;""</f>
        <v/>
      </c>
      <c r="DT251" s="46">
        <f>IF(AND($DS251,$E$4&lt;&gt;""),
IF(LEFT($E$4,2) = "1.",
IF(D251&lt;&gt;"","El CUNE sólo se envía en operaciones de novedad o ajuste. ",""),
IF(D251="","Debes escribir un CUNE válido para realizar operaciones de novedad o ajuste. ","")),
""
)</f>
        <v/>
      </c>
      <c r="DU251" s="46">
        <f>IF($DS251,
IF(E251="","Debes seleccionar el tipo de documento del empleado. ",
IF(_xlfn.IFNA(VLOOKUP(E251,TIPO_DE_DOCUMENTO,1,FALSE),-1)=-1,"El tipo de documento no es válido (por favor seleccionarlo de la lista). ","")
)
)</f>
        <v/>
      </c>
      <c r="DV251" s="46">
        <f>IF($DS251,
IF(F251="","Debes escribir el número de documento del empleado. ","")
)</f>
        <v/>
      </c>
      <c r="DW251" s="46">
        <f>IF($DS251,
IF(G251="","Debes escribir el primer nombre del empleado. ","")
)</f>
        <v/>
      </c>
      <c r="DY251" s="46">
        <f>IF($DS251,
IF(I251="","Debes escribir el primer apellido del empleado. ","")
)</f>
        <v/>
      </c>
      <c r="DZ251" s="46">
        <f>IF($DS251,
IF(J251="","Debes escribir el segundo apellido del empleado. ","")
)</f>
        <v/>
      </c>
      <c r="EB251" s="46">
        <f>IF($DS251,
IF(L251="","Debes escribir la fecha de ingreso del empleado. ",
IF(ISERR(DATE(YEAR(L251),MONTH(L251),DAY(L251))), "El valor ingresado en fecha de ingreso no tiene un formato válido. ","")
)
)</f>
        <v/>
      </c>
      <c r="EC251" s="46">
        <f>IF($DS251,
IF(M251="","Debes escribir el tiempo laborado. ",
IF( IFERROR(INT(M251),1.1) &lt;&gt; IFERROR(_xlfn.NUMBERVALUE(M251),1), "El valor de los días trabajados debe ser un número entero. ", "")
)
)</f>
        <v/>
      </c>
      <c r="ED251" s="46">
        <f>IF($DS251,
IF( AND(N251&lt;&gt;"", ISERR(DATE(YEAR(N251),MONTH(N251),DAY(N251))) ), "El valor ingresado en fecha de ingreso no tiene un formato válido. ",
IF( AND(N251&lt;&gt;"", $E$6&lt;&gt;"", DATE(YEAR(N251), MONTH(N251), 1) &lt;&gt; IFERROR(DATE(MID($E$6, 1, 4), MID($E$6, 6, 2),1), "1/1/1900") ), "La fecha de retiro debe estar dentro del período liquidado. ", "")
)
)</f>
        <v/>
      </c>
      <c r="EE251" s="46">
        <f>IF($DS251,
IF(O251="","Debes seleccionar el tipo de trabajador. ",
IF(_xlfn.IFNA(VLOOKUP(O251,TIPO_DE_TRABAJADOR,1,FALSE),-1)=-1,"El tipo de trabajador no es válido (por favor seleccionarlo de la lista). ","")
)
)</f>
        <v/>
      </c>
      <c r="EF251" s="46">
        <f>IF($DS251,
IF(P251="","Debes seleccionar si es un trabajador dependiente pensionado por vejez. ",
IF(_xlfn.IFNA(VLOOKUP(P251,SUBTIPO_DE_TRABAJADOR,1,FALSE),-1)=-1,"El tipo de trabajador dependiente pensionado por vejez no es válido (por favor seleccionarlo de la lista). ","")
)
)</f>
        <v/>
      </c>
      <c r="EG251" s="46">
        <f>IF($DS251,
IF(Q251="","Debes seleccionar el tipo de contrato del trabajador. ",
IF(_xlfn.IFNA(VLOOKUP(Q251,TIPO_DE_CONTRATO,1,FALSE),-1)=-1,"El tipo de contrato del trabajador no es válido (por favor seleccionarlo de la lista). ","")
)
)</f>
        <v/>
      </c>
      <c r="EH251" s="46">
        <f>IF($DS251,
IF(R251="","Debes seleccionar si es un salario integral. ",
IF(_xlfn.IFNA(VLOOKUP(R251,SI_NO,1,FALSE),-1)=-1,"Valor no válido para salario integral (por favor seleccionarlo de la lista). ","")
)
)</f>
        <v/>
      </c>
      <c r="EI251" s="46">
        <f>IF($DS251,
IF(S251="","Debes seleccionar si el trabajador realiza actividades de riesgo. ",
IF(_xlfn.IFNA(VLOOKUP(S251,SI_NO,1,FALSE),-1)=-1,"Valor no válido para actividad de alto riesgo (por favor seleccionarlo de la lista). ","")
)
)</f>
        <v/>
      </c>
      <c r="EK251" s="46">
        <f>IF($DS251,
IF(U251="","Debes escribir el código del municipio de residencia del trabajador. ",
IF(_xlfn.IFNA(VLOOKUP(U251,MUNICIPIO,1,FALSE),-1)=-1,"El municipio de residencia del trabajador es inválido (por favor seleccionarlo de la lista). ","")
)
)</f>
        <v/>
      </c>
      <c r="EL251" s="46">
        <f>IF($DS251,
IF(V251="","Debes escribir el la dirección de residendia del trabajador. ","")
)</f>
        <v/>
      </c>
      <c r="EM251" s="46">
        <f>IF($DS251,
IF(W251="","Debes escribir la fecha de inicio de la liquidación. ",
IF(ISERR(DATE(YEAR(W251),MONTH(W251),DAY(W251))),"El valor ingresado en fecha de inicio de liquidación no tiene un formato válido. ",
IF( AND($E$6&lt;&gt;"", DATE(YEAR(W251), MONTH(W251), 1) &lt;&gt; IFERROR(DATE(MID($E$6, 1, 4), MID($E$6, 6, 2),1), "1/1/1900") ), "La fecha de inicio de la liquidación debe estar dentro del período liquidado. ", "")
)
)
)</f>
        <v/>
      </c>
      <c r="EN251" s="46">
        <f>IF($DS251,
IF(X251="","Debes escribir la fecha de fin de la liquidación. ",
IF(ISERR(DATE(YEAR(X251),MONTH(X251),DAY(X251))),"El valor ingresado en fecha de fin de liquidación no tiene un formato válido. ",
IF( AND($E$6&lt;&gt;"", DATE(YEAR(X251), MONTH(X251), 1) &lt;&gt; IFERROR(DATE(MID($E$6, 1, 4), MID($E$6, 6, 2),1), "1/1/1900") ), "La fecha de fin de la liquidación debe estar dentro del período liquidado. ", "")
)
)
)</f>
        <v/>
      </c>
      <c r="EO251" s="46">
        <f>IF($DS251,
IF(Y251="","Debes escribir la frecuencia de pago del trabajador. ",
IF(_xlfn.IFNA(VLOOKUP(Y251,PERÍODO_DE_NÓMINA,1,FALSE),-1)=-1,"La frecuencia de pago es inválida (por favor seleccionarlo de la lista). ","")
)
)</f>
        <v/>
      </c>
      <c r="EP251" s="46">
        <f>IF($DS251,
IF(Z251="","Debes escribir la fecha de pago. ",
IF(ISERR(DATE(YEAR(Z251),MONTH(Z251),DAY(Z251))), "El valor ingresado en fecha de pago no tiene un formato válido. ","")
)
)</f>
        <v/>
      </c>
      <c r="EQ251" s="46">
        <f>IF($DS251,
IF(AA251="","Debes escribir el medio de pago. ",
IF(_xlfn.IFNA(VLOOKUP(AA251,MEDIOS_DE_PAGO,1,FALSE),-1)=-1,"El medio de pago es inválido (por favor seleccionarlo de la lista). ","")
)
)</f>
        <v/>
      </c>
      <c r="ER251" s="46">
        <f>OR(AA251='Tablas '!$T$4,AA251='Tablas '!$T$7,AA251='Tablas '!$T$8,AA251='Tablas '!$T$11)</f>
        <v/>
      </c>
      <c r="ES251" s="46">
        <f>IF(AND($DS251,ER251),
IF(AB251="","Debes escribir la entidad bancaria. ",""),
""
)</f>
        <v/>
      </c>
      <c r="ET251" s="46">
        <f>IF(AND($DS251,ER251),
IF(AC251="","Debes escribir el tipo de cuenta bancaria. ",
IF(_xlfn.IFNA(VLOOKUP(AC251,TIPO_DE_CUENTA,1,FALSE),-1)=-1,"El tipo de cuenta bancaria es inválida (por favor seleccionarlo de la lista). ","")
),
""
)</f>
        <v/>
      </c>
      <c r="EU251" s="46">
        <f>IF(AND($DS251,ER251),
IF(AD251="","Debes escribir el número de cuenta bancaria. ",""),
""
)</f>
        <v/>
      </c>
      <c r="EV251" s="46">
        <f>IF($DS251,
IF(AE251="","Debes escribir el valor del sueldo básico. ",
IF( ISERR(_xlfn.NUMBERVALUE(AE251)), "El valor del sueldo básico debe ser un número válido. ", "")
)
)</f>
        <v/>
      </c>
      <c r="EW251" s="46">
        <f>IF($DS251,
IF(AF251="","Debes escribir el número de días trabajados. ",
IF( IFERROR(INT(AF251),1.1) &lt;&gt; IFERROR(_xlfn.NUMBERVALUE(AF251),1), "La cantidad de días trabajados debe ser un número entero. ", "")
)
)</f>
        <v/>
      </c>
      <c r="EX251" s="46">
        <f>IF($DS251,
IF(AG251="","Debes escribir el valor del sueldo trabajado. ",
IF( ISERR(_xlfn.NUMBERVALUE(AG251)), "El valor del sueldo trabajado debe ser un número válido. ", "")
)
)</f>
        <v/>
      </c>
      <c r="EY251" s="46">
        <f>IF($DS251,
IF( AND(AH251&lt;&gt;"", ISERR(_xlfn.NUMBERVALUE(AH251))), "El valor del auxilio de transporte debe ser un número válido. ", "")
)</f>
        <v/>
      </c>
      <c r="EZ251" s="46">
        <f>IF($DS251,
IF( AND(AI251&lt;&gt;"", ISERR(_xlfn.NUMBERVALUE(AI251))), "El valor de viáticos salariales debe ser un número válido. ", "")
)</f>
        <v/>
      </c>
      <c r="FA251" s="46">
        <f>IF($DS251,
IF( AND(AJ251&lt;&gt;"", ISERR(_xlfn.NUMBERVALUE(AJ251))), "El valor de viáticos NO salariales debe ser un número válido. ", "")
)</f>
        <v/>
      </c>
      <c r="FB251" s="46">
        <f>CONCATENATE(AK251,AL251)&lt;&gt;""</f>
        <v/>
      </c>
      <c r="FC251" s="46">
        <f>IF(AND($DS251,FB251),
IF(AK251="","Debes escribir el número de horas extras diurnas. ",
IF( IFERROR(INT(AK251),1.1) &lt;&gt; IFERROR(_xlfn.NUMBERVALUE(AK251),1), "La cantidad de horas extras diurnas debe ser un número entero. ", "")
),
""
)</f>
        <v/>
      </c>
      <c r="FD251" s="46">
        <f>IF(AND($DS251,FB251),
IF(AL251="","Debes escribir el valor de las horas extras diurnas. ",
IF( ISERR(_xlfn.NUMBERVALUE(AL251)), "El valor de las horas extras duirnas debe ser un número válido. ", "")
),
""
)</f>
        <v/>
      </c>
      <c r="FE251" s="46">
        <f>CONCATENATE(AM251,AN251)&lt;&gt;""</f>
        <v/>
      </c>
      <c r="FF251" s="46">
        <f>IF(AND($DS251,FE251),
IF(AM251="","Debes escribir el número de horas extras nocturnas. ",
IF( IFERROR(INT(AM251),1.1) &lt;&gt; IFERROR(_xlfn.NUMBERVALUE(AM251),1), "La cantidad de horas extras nocturnas debe ser un número entero. ", "")
),
""
)</f>
        <v/>
      </c>
      <c r="FG251" s="46">
        <f>IF(AND($DS251,FE251),
IF(AN251="","Debes escribir el valor de las horas extras nocturnas. ",
IF( ISERR(_xlfn.NUMBERVALUE(AN251)), "El valor de las horas extras nocturnas debe ser un número válido. ", "")
),
""
)</f>
        <v/>
      </c>
      <c r="FH251" s="46">
        <f>CONCATENATE(AO251,AP251)&lt;&gt;""</f>
        <v/>
      </c>
      <c r="FI251" s="46">
        <f>IF(AND($DS251,FH251),
IF(AO251="","Debes escribir el número de horas extras diurnas dominicales y festivas. ",
IF( IFERROR(INT(AO251),1.1) &lt;&gt; IFERROR(_xlfn.NUMBERVALUE(AO251),1), "La cantidad de horas extras diurnas dominicales y festivas debe ser un número entero. ", "")
),
""
)</f>
        <v/>
      </c>
      <c r="FJ251" s="46">
        <f>IF(AND($DS251,FH251),
IF(AP251="","Debes escribir el valor de las horas extras diurnas dominicales y festivas. ",
IF( ISERR(_xlfn.NUMBERVALUE(AP251)), "El valor de las horas extras diurnas dominicales y festivas debe ser un número válido. ", "")
),
""
)</f>
        <v/>
      </c>
      <c r="FK251" s="46">
        <f>CONCATENATE(AQ251,AR251)&lt;&gt;""</f>
        <v/>
      </c>
      <c r="FL251" s="46">
        <f>IF(AND($DS251,FK251),
IF(AQ251="","Debes escribir el número de horas extras nocturnas dominicales y festivas. ",
IF( IFERROR(INT(AQ251),1.1) &lt;&gt; IFERROR(_xlfn.NUMBERVALUE(AQ251),1), "La cantidad de horas extras nocturnas dominicales y festivas debe ser un número entero. ", "")
),
""
)</f>
        <v/>
      </c>
      <c r="FM251" s="46">
        <f>IF(AND($DS251,FK251),
IF(AR251="","Debes escribir el valor de las horas extras nocturnas dominicales y festivas. ",
IF( ISERR(_xlfn.NUMBERVALUE(AR251)), "El valor de las horas extras nocturnas dominicales y festivas debe ser un número válido. ", "")
),
""
)</f>
        <v/>
      </c>
      <c r="FN251" s="46">
        <f>CONCATENATE(AS251,AT251)&lt;&gt;""</f>
        <v/>
      </c>
      <c r="FO251" s="46">
        <f>IF(AND($DS251,FN251),
IF(AS251="","Debes escribir el número de horas recargo nocturno. ",
IF( IFERROR(INT(AS251),1.1) &lt;&gt; IFERROR(_xlfn.NUMBERVALUE(AS251),1), "La cantidad de horas recargo nocturno debe ser un número entero. ", "")
),
""
)</f>
        <v/>
      </c>
      <c r="FP251" s="46">
        <f>IF(AND($DS251,FN251),
IF(AT251="","Debes escribir el valor de las horas recargo nocturno. ",
IF( ISERR(_xlfn.NUMBERVALUE(AT251)), "El valor de las horas recargo nocturno debe ser un número válido. ", "")
),
""
)</f>
        <v/>
      </c>
      <c r="FQ251" s="46">
        <f>CONCATENATE(AU251,AV251)&lt;&gt;""</f>
        <v/>
      </c>
      <c r="FR251" s="46">
        <f>IF(AND($DS251,FQ251),
IF(AU251="","Debes escribir el número de horas recargo diurno dominical y festivo. ",
IF( IFERROR(INT(AU251),1.1) &lt;&gt; IFERROR(_xlfn.NUMBERVALUE(AU251),1), "La cantidad de horas recargo diurno dominical y festivo debe ser un número entero. ", "")
),
""
)</f>
        <v/>
      </c>
      <c r="FS251" s="46">
        <f>IF(AND($DS251,FQ251),
IF(AV251="","Debes escribir el valor de las horas recargo diurno dominical y festivo. ",
IF( ISERR(_xlfn.NUMBERVALUE(AV251)), "El valor de las horas recargo diurno dominical y festivo debe ser un número válido. ", "")
),
""
)</f>
        <v/>
      </c>
      <c r="FT251" s="46">
        <f>CONCATENATE(AW251,AX251)&lt;&gt;""</f>
        <v/>
      </c>
      <c r="FU251" s="46">
        <f>IF(AND($DS251,FT251),
IF(AW251="","Debes escribir el número de horas recargo nocturno dominical y festivo. ",
IF( IFERROR(INT(AW251),1.1) &lt;&gt; IFERROR(_xlfn.NUMBERVALUE(AW251),1), "La cantidad de horas recargo nocturno dominical y festivo debe ser un número entero. ", "")
),
""
)</f>
        <v/>
      </c>
      <c r="FV251" s="46">
        <f>IF(AND($DS251,FT251),
IF(AX251="","Debes escribir el valor de las horas recargo nocturno dominical y festivo. ",
IF( ISERR(_xlfn.NUMBERVALUE(AX251)), "El valor de las horas recargo nocturno dominical y festivo debe ser un número válido. ", "")
),
""
)</f>
        <v/>
      </c>
      <c r="FW251" s="46">
        <f>CONCATENATE(AY251,AZ251)&lt;&gt;""</f>
        <v/>
      </c>
      <c r="FX251" s="46">
        <f>IF(AND($DS251,FW251),
IF(AY251="","Debes escribir el número de días de vacaciones comunes. ",
IF( IFERROR(INT(AY251),1.1) &lt;&gt; IFERROR(_xlfn.NUMBERVALUE(AY251),1), "La cantidad de días de vacaciones comunes debe ser un número entero. ", "")
),
""
)</f>
        <v/>
      </c>
      <c r="FY251" s="46">
        <f>IF(AND($DS251,FW251),
IF(AZ251="","Debes escribir el valor de las vacaciones comunes. ",
IF( ISERR(_xlfn.NUMBERVALUE(AZ251)), "El valor de las vacaciones comunes debe ser un número válido. ", "")
),
""
)</f>
        <v/>
      </c>
      <c r="FZ251" s="46">
        <f>CONCATENATE(BA251,BB251)&lt;&gt;""</f>
        <v/>
      </c>
      <c r="GA251" s="46">
        <f>IF(AND($DS251,FZ251),
IF(BA251="","Debes escribir el número de días de vacaciones compensadas. ",
IF( IFERROR(INT(BA251),1.1) &lt;&gt; IFERROR(_xlfn.NUMBERVALUE(BA251),1), "La cantidad de días de vacaciones compensadas debe ser un número entero. ", "")
),
""
)</f>
        <v/>
      </c>
      <c r="GB251" s="46">
        <f>IF(AND($DS251,FZ251),
IF(BB251="","Debes escribir el valor de las vacaciones compensadas. ",
IF( ISERR(_xlfn.NUMBERVALUE(BB251)), "El valor de las vacaciones compensadas debe ser un número válido. ", "")
),
""
)</f>
        <v/>
      </c>
      <c r="GC251" s="46">
        <f>CONCATENATE(BC251,BD251)&lt;&gt;""</f>
        <v/>
      </c>
      <c r="GD251" s="46">
        <f>IF(AND($DS251,GC251),
IF(BC251="","Debes escribir el número de días de prima salarial. ",
IF( IFERROR(INT(BC251),1.1) &lt;&gt; IFERROR(_xlfn.NUMBERVALUE(BC251),1), "La cantidad de días de prima salarial debe ser un número entero. ", "")
),
""
)</f>
        <v/>
      </c>
      <c r="GE251" s="46">
        <f>IF(AND($DS251,GC251),
IF(BD251="","Debes escribir el valor de los días de prima salarial. ",
IF( ISERR(_xlfn.NUMBERVALUE(BD251)), "El valor de los días de prima salarial debe ser un número válido. ", "")
),
""
)</f>
        <v/>
      </c>
      <c r="GF251" s="46">
        <f>IF($DS251,
IF( AND(BE251&lt;&gt;"", ISERR(_xlfn.NUMBERVALUE(BE251))), "El valor de la prima NO saliarial debe ser un número válido. ", "")
)</f>
        <v/>
      </c>
      <c r="GG251" s="46">
        <f>CONCATENATE(BF251,BG251,BH251)&lt;&gt;""</f>
        <v/>
      </c>
      <c r="GH251" s="46">
        <f>IF(AND($DS251,GG251),
IF(BF251="","Debes escribir el valor de las cesantías. ",
IF( ISERR(_xlfn.NUMBERVALUE(BF251)), "El valor de las cesantías debe ser un número válido. ", "")
),
""
)</f>
        <v/>
      </c>
      <c r="GI251" s="46">
        <f>IF(AND($DS251,GG251),
IF(BG251="","Debes escribir el % de cesantías. ",
IF( ISERR(_xlfn.NUMBERVALUE(BG251)), "El % de cesantías debe ser un número válido. ", "")
),
""
)</f>
        <v/>
      </c>
      <c r="GJ251" s="46">
        <f>IF(AND($DS251,GG251),
IF(BH251="","Debes escribir el valor de intereses de cesantías. ",
IF( ISERR(_xlfn.NUMBERVALUE(BH251)), "El valor de intereses de cesantías debe ser un número válido. ", "")
),
""
)</f>
        <v/>
      </c>
      <c r="GK251" s="46">
        <f>CONCATENATE(BI251,BJ251,BK251)&lt;&gt;""</f>
        <v/>
      </c>
      <c r="GL251" s="46">
        <f>IF(AND($DS251,GK251),
IF(BI251="","Debes escribir el número de días de incapacidad. ",
IF( IFERROR(INT(BI251),1.1) &lt;&gt; IFERROR(_xlfn.NUMBERVALUE(BI251),1), "La cantidad de días de incapacidad debe ser un número entero. ", "")
),
""
)</f>
        <v/>
      </c>
      <c r="GM251" s="46">
        <f>IF(AND($DS251,GK251),
IF(BJ251="","Debes escribir el tipo de incapacidad. ",
IF(_xlfn.IFNA(VLOOKUP(BJ251,TIPO_DE_INCAPACIDAD,1,FALSE),-1)=-1,"El tipo de incapacidad es inválida (por favor seleccionarlo de la lista). ","")
),
""
)</f>
        <v/>
      </c>
      <c r="GN251" s="46">
        <f>IF(AND($DS251,GK251),
IF(BK251="","Debes escribir el valor de la incapacidad. ",
IF( ISERR(_xlfn.NUMBERVALUE(BK251)), "El valor de la incapacidad debe ser un número válido. ", "")
),
""
)</f>
        <v/>
      </c>
      <c r="GO251" s="46">
        <f>CONCATENATE(BL251,BM251)&lt;&gt;""</f>
        <v/>
      </c>
      <c r="GP251" s="46">
        <f>IF(AND($DS251,GO251),
IF(BL251="","Debes escribir el número de días de licencia de maternidad o paternidad. ",
IF( IFERROR(INT(BL251),1.1) &lt;&gt; IFERROR(_xlfn.NUMBERVALUE(BL251),1), "La cantidad de días de licencia de maternidad o paternidad debe ser un número entero. ", "")
),
""
)</f>
        <v/>
      </c>
      <c r="GQ251" s="46">
        <f>IF(AND($DS251,GO251),
IF(BM251="","Debes escribir el valor de la licencia de maternidad o paternidad. ",
IF( ISERR(_xlfn.NUMBERVALUE(BM251)), "El valor de la licencia de maternidad o paternidad debe ser un número válido. ", "")
),
""
)</f>
        <v/>
      </c>
      <c r="GR251" s="46">
        <f>CONCATENATE(BN251,BO251)&lt;&gt;""</f>
        <v/>
      </c>
      <c r="GS251" s="46">
        <f>IF(AND($DS251,GR251),
IF(BN251="","Debes escribir el número de días de licencia remunerada. ",
IF( IFERROR(INT(BN251),1.1) &lt;&gt; IFERROR(_xlfn.NUMBERVALUE(BN251),1), "La cantidad de días de licencia remunerada debe ser un número entero. ", "")
),
""
)</f>
        <v/>
      </c>
      <c r="GT251" s="46">
        <f>IF(AND($DS251,GR251),
IF(BO251="","Debes escribir el valor de la licencia remunerada. ",
IF( ISERR(_xlfn.NUMBERVALUE(BO251)), "El valor de la licencia remunerada debe ser un número válido. ", "")
),
""
)</f>
        <v/>
      </c>
      <c r="GU251" s="46">
        <f>IF($DS251,
IF( AND(BP251&lt;&gt;"", ISERR(_xlfn.NUMBERVALUE(BP251))), "El valor de la licencia NO remunerada debe ser un número válido. ", "")
)</f>
        <v/>
      </c>
      <c r="GV251" s="46">
        <f>IF($DS251,
IF( AND(BQ251&lt;&gt;"", ISERR(_xlfn.NUMBERVALUE(BQ251))), "El valor de auxilios salariales debe ser un número válido. ", "")
)</f>
        <v/>
      </c>
      <c r="GW251" s="46">
        <f>IF($DS251,
IF( AND(BR251&lt;&gt;"", ISERR(_xlfn.NUMBERVALUE(BR251))), "El valor de auxilios NO salariales debe ser un número válido. ", "")
)</f>
        <v/>
      </c>
      <c r="GX251" s="46">
        <f>IF($DS251,
IF( AND(BS251&lt;&gt;"", ISERR(_xlfn.NUMBERVALUE(BS251))), "El valor de bonos salariales debe ser un número válido. ", "")
)</f>
        <v/>
      </c>
      <c r="GY251" s="46">
        <f>IF($DS251,
IF( AND(BT251&lt;&gt;"", ISERR(_xlfn.NUMBERVALUE(BT251))), "El valor de bonos NO salariales debe ser un número válido. ", "")
)</f>
        <v/>
      </c>
      <c r="GZ251" s="46">
        <f>IF($DS251,
IF( AND(BU251&lt;&gt;"", ISERR(_xlfn.NUMBERVALUE(BU251))), "El valor de bonos salariales de alimentación debe ser un número válido. ", "")
)</f>
        <v/>
      </c>
      <c r="HA251" s="46">
        <f>IF($DS251,
IF( AND(BV251&lt;&gt;"", ISERR(_xlfn.NUMBERVALUE(BV251))), "El valor de bonos NO salariales de alimentación debe ser un número válido. ", "")
)</f>
        <v/>
      </c>
      <c r="HB251" s="46">
        <f>IF($DS251,
IF( AND(BW251&lt;&gt;"", ISERR(_xlfn.NUMBERVALUE(BW251))), "El valor de bonificaciones salariales debe ser un número válido. ", "")
)</f>
        <v/>
      </c>
      <c r="HC251" s="46">
        <f>IF($DS251,
IF( AND(BX251&lt;&gt;"", ISERR(_xlfn.NUMBERVALUE(BX251))), "El valor de bonificaciones NO salariales debe ser un número válido. ", "")
)</f>
        <v/>
      </c>
      <c r="HD251" s="46">
        <f>IF($DS251,
IF( AND(BY251&lt;&gt;"", ISERR(_xlfn.NUMBERVALUE(BY251))), "El valor de compensaciones ordinarias debe ser un número válido. ", "")
)</f>
        <v/>
      </c>
      <c r="HE251" s="46">
        <f>IF($DS251,
IF( AND(BZ251&lt;&gt;"", ISERR(_xlfn.NUMBERVALUE(BZ251))), "El valor de compensaciones extraordinarias debe ser un número válido. ", "")
)</f>
        <v/>
      </c>
      <c r="HF251" s="46">
        <f>IF($DS251,
IF( AND(CA251&lt;&gt;"", ISERR(_xlfn.NUMBERVALUE(CA251))), "El valor de comisiones debe ser un número válido. ", "")
)</f>
        <v/>
      </c>
      <c r="HG251" s="46">
        <f>IF($DS251,
IF( AND(CB251&lt;&gt;"", ISERR(_xlfn.NUMBERVALUE(CB251))), "El valor de ausencia por huega debe ser un número válido. ", "")
)</f>
        <v/>
      </c>
      <c r="HH251" s="46">
        <f>IF($DS251,
IF( AND(CC251&lt;&gt;"", ISERR(_xlfn.NUMBERVALUE(CC251))), "El valor de anticipos debe ser un número válido. ", "")
)</f>
        <v/>
      </c>
      <c r="HI251" s="46">
        <f>IF($DS251,
IF( AND(CD251&lt;&gt;"", ISERR(_xlfn.NUMBERVALUE(CD251))), "El valor de pagos a terceros debe ser un número válido. ", "")
)</f>
        <v/>
      </c>
      <c r="HJ251" s="46">
        <f>IF($DS251,
IF( AND(CE251&lt;&gt;"", ISERR(_xlfn.NUMBERVALUE(CE251))), "El valor de dotación debe ser un número válido. ", "")
)</f>
        <v/>
      </c>
      <c r="HK251" s="46">
        <f>IF($DS251,
IF( AND(CF251&lt;&gt;"", ISERR(_xlfn.NUMBERVALUE(CF251))), "El valor de apoyo sostenibilidad debe ser un número válido. ", "")
)</f>
        <v/>
      </c>
      <c r="HL251" s="46">
        <f>IF($DS251,
IF( AND(CG251&lt;&gt;"", ISERR(_xlfn.NUMBERVALUE(CG251))), "El valor de teletrabajo debe ser un número válido. ", "")
)</f>
        <v/>
      </c>
      <c r="HM251" s="46">
        <f>IF($DS251,
IF( AND(CH251&lt;&gt;"", ISERR(_xlfn.NUMBERVALUE(CH251))), "El valor de bonificación de retiro debe ser un número válido. ", "")
)</f>
        <v/>
      </c>
      <c r="HN251" s="46">
        <f>IF($DS251,
IF( AND(CI251&lt;&gt;"", ISERR(_xlfn.NUMBERVALUE(CI251))), "El valor de indemnización de retiro debe ser un número válido. ", "")
)</f>
        <v/>
      </c>
      <c r="HO251" s="46">
        <f>IF($DS251,
IF( AND(CJ251&lt;&gt;"", ISERR(_xlfn.NUMBERVALUE(CJ251))), "El valor de reintegros debe ser un número válido. ", "")
)</f>
        <v/>
      </c>
      <c r="HP251" s="46">
        <f>CONCATENATE(CK251,CL251,CM251)&lt;&gt;""</f>
        <v/>
      </c>
      <c r="HQ251" s="46">
        <f>IF(AND($DS251,HP251),
IF(CK251="","Debes escribir la descripción de otro concepto no categorizado. ",""),
""
)</f>
        <v/>
      </c>
      <c r="HR251" s="46">
        <f>IF(AND($DS251,HP251),
IF(CONCATENATE(CL251,CM251)="","Debes escribir al menos un valor de concepto no categorizado (salarial o no salarial). ",
IF(ISERR(_xlfn.NUMBERVALUE(CL251)),"El valor salarial concepto no categorizado debe ser un número válido. ","")
),
""
)</f>
        <v/>
      </c>
      <c r="HS251" s="46">
        <f>IF(AND($DS251,HP251),
IF(CONCATENATE(CL251,CM251)="","Debes escribir al menos un valor de concepto no categorizado (salarial o no salarial). ",
IF(ISERR(_xlfn.NUMBERVALUE(CM251)),"El valor NO salarial concepto no categorizado debe ser un número válido. ","")
),
""
)</f>
        <v/>
      </c>
      <c r="HT251" s="46">
        <f>IF($DS251,
IF(CN251="","Debes escribir el porcentaje del aporte a salud. ",
IF( ISERR(_xlfn.NUMBERVALUE(CN251)), "El valor del porcentaje del aporte a salud debe ser un número válido. ", "")
)
)</f>
        <v/>
      </c>
      <c r="HU251" s="46">
        <f>IF($DS251,
IF(CO251="","Debes escribir el valor del aporte a salud. ",
IF( ISERR(_xlfn.NUMBERVALUE(CO251)), "El valor del aporte a salud debe ser un número válido. ", "")
)
)</f>
        <v/>
      </c>
      <c r="HV251" s="46">
        <f>IF($DS251,
IF( AND(CP251&lt;&gt;"", ISERR(_xlfn.NUMBERVALUE(CP251))), "El valor plan complementario debe ser un número válido. ", "")
)</f>
        <v/>
      </c>
      <c r="HW251" s="46">
        <f>IF($DS251,
IF(CQ251="","Debes escribir el porcentaje del aporte a pensión. ",
IF( ISERR(_xlfn.NUMBERVALUE(CQ251)), "El valor del porcentaje del aporte a pensión debe ser un número válido. ", "")
)
)</f>
        <v/>
      </c>
      <c r="HX251" s="46">
        <f>IF($DS251,
IF(CR251="","Debes escribir el valor del aporte a pensión. ",
IF( ISERR(_xlfn.NUMBERVALUE(CR251)), "El valor del aporte a salud debe ser un número válido. ", "")
)
)</f>
        <v/>
      </c>
      <c r="HY251" s="46">
        <f>IF($DS251,
IF( AND(CS251&lt;&gt;"", ISERR(_xlfn.NUMBERVALUE(CS251))), "El valor pensión voluntaria debe ser un número válido. ", "")
)</f>
        <v/>
      </c>
      <c r="HZ251" s="46">
        <f>CONCATENATE(CT251,CU251,CV251,CW251)&lt;&gt;""</f>
        <v/>
      </c>
      <c r="IA251" s="46">
        <f>IF(AND($DS251,HZ251),
IF(CT251="","Debes escribir el % del fondo de seguridad pensional. ",
IF( ISERR(_xlfn.NUMBERVALUE(CT251)), "El % del fondo de seguridad debe ser un número válido. ", "")
),
""
)</f>
        <v/>
      </c>
      <c r="IB251" s="46">
        <f>IF(AND($DS251,HZ251),
IF(CU251="","Debes escribir el valor del aporte al fondo de solidaridad pensional. ",
IF( ISERR(_xlfn.NUMBERVALUE(CU251)), "El valor del aporte al fondo de solidaridad pensional debe ser un número válido. ", "")
),
""
)</f>
        <v/>
      </c>
      <c r="IC251" s="46">
        <f>IF(AND($DS251,HZ251),
IF(CV251="","Debes escribir el % del fondo de subsistencia. ",
IF( ISERR(_xlfn.NUMBERVALUE(CV251)), "El % del fondo de subsistencia debe ser un número válido. ", "")
),
""
)</f>
        <v/>
      </c>
      <c r="ID251" s="46">
        <f>IF(AND($DS251,HZ251),
IF(CW251="","Debes escribir el valor del fondo de subsistencia. ",
IF( ISERR(_xlfn.NUMBERVALUE(CW251)), "El valor del fondo de subsistencia debe ser un número válido. ", "")
),
""
)</f>
        <v/>
      </c>
      <c r="IE251" s="46">
        <f>CONCATENATE(CX251,CY251)&lt;&gt;""</f>
        <v/>
      </c>
      <c r="IF251" s="46">
        <f>IF(AND($DS251,IE251),
IF(CX251="","Debes escribir el % de sindicato. ",
IF( ISERR(_xlfn.NUMBERVALUE(CX251)), "El % de sindicato debe ser un número válido. ", "")
),
""
)</f>
        <v/>
      </c>
      <c r="IG251" s="46">
        <f>IF(AND($DS251,IE251),
IF(CY251="","Debes escribir el valor del sindicato. ",
IF( ISERR(_xlfn.NUMBERVALUE(CY251)), "El valor del sindicato debe ser un número válido. ", "")
),
""
)</f>
        <v/>
      </c>
      <c r="IH251" s="46">
        <f>IF($DS251,
IF( AND(CZ251&lt;&gt;"", ISERR(_xlfn.NUMBERVALUE(CZ251))), "El valor de sanción pública debe ser un número válido. ", "")
)</f>
        <v/>
      </c>
      <c r="II251" s="46">
        <f>IF($DS251,
IF( AND(DA251&lt;&gt;"", ISERR(_xlfn.NUMBERVALUE(DA251))), "El valor de sanción privada debe ser un número válido. ", "")
)</f>
        <v/>
      </c>
      <c r="IJ251" s="46">
        <f>CONCATENATE(DB251,DC251)&lt;&gt;""</f>
        <v/>
      </c>
      <c r="IK251" s="46">
        <f>IF(AND($DS251,IJ251),
IF(DB251="","Debes escribir la descripción de libranza. ",""),
""
)</f>
        <v/>
      </c>
      <c r="IL251" s="46">
        <f>IF(AND($DS251,IJ251),
IF(DC251="","Debes escribir la cuota libranza. ",
IF(ISERR(_xlfn.NUMBERVALUE(DC251)),"El valor de la cuota libranza debe ser un número válido. ","")
),
""
)</f>
        <v/>
      </c>
      <c r="IM251" s="46">
        <f>IF($DS251,
IF( AND(DD251&lt;&gt;"", ISERR(_xlfn.NUMBERVALUE(DD251))), "El valor de pagos a terceros debe ser un número válido. ", "")
)</f>
        <v/>
      </c>
      <c r="IN251" s="46">
        <f>IF($DS251,
IF( AND(DE251&lt;&gt;"", ISERR(_xlfn.NUMBERVALUE(DE251))), "El valor de anticipos debe ser un número válido. ", "")
)</f>
        <v/>
      </c>
      <c r="IO251" s="46">
        <f>IF($DS251,
IF( AND(DF251&lt;&gt;"", ISERR(_xlfn.NUMBERVALUE(DF251))), "El valor de AFC debe ser un número válido. ", "")
)</f>
        <v/>
      </c>
      <c r="IP251" s="46">
        <f>IF($DS251,
IF( AND(DG251&lt;&gt;"", ISERR(_xlfn.NUMBERVALUE(DG251))), "El valor de rete-fuente debe ser un número válido. ", "")
)</f>
        <v/>
      </c>
      <c r="IQ251" s="46">
        <f>IF($DS251,
IF( AND(DH251&lt;&gt;"", ISERR(_xlfn.NUMBERVALUE(DH251))), "El valor de cooperativa de trabajo debe ser un número válido. ", "")
)</f>
        <v/>
      </c>
      <c r="IR251" s="46">
        <f>IF($DS251,
IF( AND(DI251&lt;&gt;"", ISERR(_xlfn.NUMBERVALUE(DI251))), "El valor de embargo fiscal debe ser un número válido. ", "")
)</f>
        <v/>
      </c>
      <c r="IS251" s="46">
        <f>IF($DS251,
IF( AND(DJ251&lt;&gt;"", ISERR(_xlfn.NUMBERVALUE(DJ251))), "El valor de educación debe ser un número válido. ", "")
)</f>
        <v/>
      </c>
      <c r="IT251" s="46">
        <f>IF($DS251,
IF( AND(DK251&lt;&gt;"", ISERR(_xlfn.NUMBERVALUE(DK251))), "El valor de reintegro debe ser un número válido. ", "")
)</f>
        <v/>
      </c>
      <c r="IU251" s="46">
        <f>IF($DS251,
IF( AND(DL251&lt;&gt;"", ISERR(_xlfn.NUMBERVALUE(DL251))), "El valor de deuda debe ser un número válido. ", "")
)</f>
        <v/>
      </c>
      <c r="IV251" s="46">
        <f>IF($DS251,
IF( AND(DM251&lt;&gt;"", ISERR(_xlfn.NUMBERVALUE(DM251))), "El valor de otras deducciones debe ser un número válido. ", "")
)</f>
        <v/>
      </c>
      <c r="IW251" s="46">
        <f>IF($DS251,
IF(DN251="","Debes escribir el valor de los devengos totales. ",
IF( ISERR(_xlfn.NUMBERVALUE(DN251)), "El valor de los devengos totales debe ser un número válido. ", "")
)
)</f>
        <v/>
      </c>
      <c r="IX251" s="46">
        <f>IF($DS251,
IF(DO251="","Debes escribir el valor de las deducciones totales. ",
IF( ISERR(_xlfn.NUMBERVALUE(DO251)), "El valor de las deducciones totales debe ser un número válido. ", "")
)
)</f>
        <v/>
      </c>
      <c r="IY251" s="46">
        <f>IF($DS251,
IF(DP251="","Debes escribir el valor del salario total. ",
IF( ISERR(_xlfn.NUMBERVALUE(DP251)), "El valor del salario total debe ser un número válido. ", "")
)
)</f>
        <v/>
      </c>
    </row>
    <row r="252">
      <c r="B252" s="48" t="n">
        <v>240</v>
      </c>
      <c r="C252" s="61">
        <f>IF(AND(DS252,DP252&lt;&gt;""),
IF(DQ252="","OK","Error"),
""
)</f>
        <v/>
      </c>
      <c r="D252" s="53" t="n"/>
      <c r="E252" s="52" t="n"/>
      <c r="F252" s="112" t="n"/>
      <c r="G252" s="52" t="n"/>
      <c r="H252" s="53" t="n"/>
      <c r="I252" s="52" t="n"/>
      <c r="J252" s="52" t="n"/>
      <c r="K252" s="53" t="n"/>
      <c r="L252" s="55" t="n"/>
      <c r="M252" s="108" t="n"/>
      <c r="N252" s="56" t="n"/>
      <c r="O252" s="52" t="n"/>
      <c r="P252" s="52" t="n"/>
      <c r="Q252" s="52" t="n"/>
      <c r="R252" s="52" t="n"/>
      <c r="S252" s="52" t="n"/>
      <c r="T252" s="53" t="n"/>
      <c r="U252" s="52" t="n"/>
      <c r="V252" s="52" t="n"/>
      <c r="W252" s="55" t="n"/>
      <c r="X252" s="55" t="n"/>
      <c r="Y252" s="52" t="n"/>
      <c r="Z252" s="55" t="n"/>
      <c r="AA252" s="52" t="n"/>
      <c r="AB252" s="53" t="n"/>
      <c r="AC252" s="53" t="n"/>
      <c r="AD252" s="53" t="n"/>
      <c r="AE252" s="177" t="n"/>
      <c r="AF252" s="113" t="n"/>
      <c r="AG252" s="177" t="n"/>
      <c r="AH252" s="178" t="n"/>
      <c r="AI252" s="178" t="n"/>
      <c r="AJ252" s="178" t="n"/>
      <c r="AK252" s="114" t="n"/>
      <c r="AL252" s="178" t="n"/>
      <c r="AM252" s="114" t="n"/>
      <c r="AN252" s="178" t="n"/>
      <c r="AO252" s="114" t="n"/>
      <c r="AP252" s="178" t="n"/>
      <c r="AQ252" s="114" t="n"/>
      <c r="AR252" s="178" t="n"/>
      <c r="AS252" s="114" t="n"/>
      <c r="AT252" s="178" t="n"/>
      <c r="AU252" s="114" t="n"/>
      <c r="AV252" s="178" t="n"/>
      <c r="AW252" s="114" t="n"/>
      <c r="AX252" s="178" t="n"/>
      <c r="AY252" s="114" t="n"/>
      <c r="AZ252" s="178" t="n"/>
      <c r="BA252" s="114" t="n"/>
      <c r="BB252" s="178" t="n"/>
      <c r="BC252" s="114" t="n"/>
      <c r="BD252" s="178" t="n"/>
      <c r="BE252" s="178" t="n"/>
      <c r="BF252" s="178" t="n"/>
      <c r="BG252" s="59" t="n"/>
      <c r="BH252" s="178" t="n"/>
      <c r="BI252" s="114" t="n"/>
      <c r="BJ252" s="53" t="n"/>
      <c r="BK252" s="178" t="n"/>
      <c r="BL252" s="114" t="n"/>
      <c r="BM252" s="178" t="n"/>
      <c r="BN252" s="114" t="n"/>
      <c r="BO252" s="178" t="n"/>
      <c r="BP252" s="178" t="n"/>
      <c r="BQ252" s="178" t="n"/>
      <c r="BR252" s="178" t="n"/>
      <c r="BS252" s="178" t="n"/>
      <c r="BT252" s="178" t="n"/>
      <c r="BU252" s="178" t="n"/>
      <c r="BV252" s="178" t="n"/>
      <c r="BW252" s="178" t="n"/>
      <c r="BX252" s="178" t="n"/>
      <c r="BY252" s="178" t="n"/>
      <c r="BZ252" s="178" t="n"/>
      <c r="CA252" s="178" t="n"/>
      <c r="CB252" s="178" t="n"/>
      <c r="CC252" s="178" t="n"/>
      <c r="CD252" s="178" t="n"/>
      <c r="CE252" s="178" t="n"/>
      <c r="CF252" s="178" t="n"/>
      <c r="CG252" s="178" t="n"/>
      <c r="CH252" s="178" t="n"/>
      <c r="CI252" s="178" t="n"/>
      <c r="CJ252" s="178" t="n"/>
      <c r="CK252" s="53" t="n"/>
      <c r="CL252" s="178" t="n"/>
      <c r="CM252" s="178" t="n"/>
      <c r="CN252" s="60" t="n"/>
      <c r="CO252" s="177" t="n"/>
      <c r="CP252" s="178" t="n"/>
      <c r="CQ252" s="60" t="n"/>
      <c r="CR252" s="177" t="n"/>
      <c r="CS252" s="178" t="n"/>
      <c r="CT252" s="59" t="n"/>
      <c r="CU252" s="178" t="n"/>
      <c r="CV252" s="59" t="n"/>
      <c r="CW252" s="178" t="n"/>
      <c r="CX252" s="59" t="n"/>
      <c r="CY252" s="178" t="n"/>
      <c r="CZ252" s="178" t="n"/>
      <c r="DA252" s="178" t="n"/>
      <c r="DB252" s="53" t="n"/>
      <c r="DC252" s="178" t="n"/>
      <c r="DD252" s="178" t="n"/>
      <c r="DE252" s="178" t="n"/>
      <c r="DF252" s="178" t="n"/>
      <c r="DG252" s="178" t="n"/>
      <c r="DH252" s="178" t="n"/>
      <c r="DI252" s="178" t="n"/>
      <c r="DJ252" s="178" t="n"/>
      <c r="DK252" s="178" t="n"/>
      <c r="DL252" s="178" t="n"/>
      <c r="DM252" s="178" t="n"/>
      <c r="DN252" s="177" t="n"/>
      <c r="DO252" s="177" t="n"/>
      <c r="DP252" s="177" t="n"/>
      <c r="DQ252" s="76">
        <f>IF(AND(DS252,DP252&lt;&gt;""),
CONCATENATE(DT252,DU252,DV252,DW252,DX252,DY252,DZ252,EA252,EB252,EC252,ED252,EE252,EF252,EG252,EH252,EI252,EJ252,EK252,EL252,EM252,EN252,EO252,EP252,EQ252,ES252,ET252,EU252,EV252,EW252,EX252,EY252,EZ252,FA252,FC252,FD252,FF252,FG252,FI252,FJ252,FL252,FM252,FO252,FP252,FR252,FS252,FU252,FV252,FX252,FY252,GA252,GB252,GD252,GE252,GF252,GH252,GI252,GJ252,GL252,GM252,GN252,GP252,GQ252,GS252,GT252,GU252,GV252,GW252,GX252,GY252,GZ252,HA252,HB252,HC252,HD252,HE252,HF252,HG252,HH252,HI252,HJ252,HK252,HL252,HM252,HN252,HO252,HQ252,HR252,HS252,HT252,HU252,HV252,HW252,HX252,HY252,IA252,IB252,IC252,ID252,IF252,IG252,IH252,II252,IK252,IL252,IM252,IN252,IO252,IP252,IQ252,IR252,IS252,IT252,IU252,IV252,IW252,IX252,IY252,IZ252),
""
)</f>
        <v/>
      </c>
      <c r="DR252" s="53" t="n"/>
      <c r="DS252" s="46">
        <f>CONCATENATE(D252,$E252,$F252,$G252,H252,$I252,$J252,K252,$L252,$M252,N252,$O252,$P252,$Q252,$R252,$S252,T252,$U252,$V252,$W252,$X252,$Y252,$Z252,$AA252,AB252,AC252,AD252,$AE252,$AF252,$AG252,AH252,AI252,AJ252,AK252,AL252,AM252,AN252,AO252,AP252,AQ252,AR252,AS252,AT252,AU252,AV252,AW252,AX252,AY252,AZ252,BA252,BB252,BC252,BD252,BE252,BF252,BG252,BH252,BI252,BJ252,BK252,BL252,BM252,BN252,BO252,BP252,BQ252,BR252,BS252,BT252,BU252,BV252,BW252,BX252,BY252,BZ252,CA252,CB252,CC252,CD252,CE252,CF252,CG252,CH252,CI252,CJ252,CK252,CL252,CM252,$CN252,$CO252,CP252,$CQ252,$CR252,CS252,CT252,CU252,CV252,CW252,CX252,CY252,CZ252,DA252,DB252,DC252,DD252,DE252,DF252,DG252,DH252,DI252,DJ252,DK252,DL252,DM252,$DN252,$DO252,$DP252,DR252)&lt;&gt;""</f>
        <v/>
      </c>
      <c r="DT252" s="46">
        <f>IF(AND($DS252,$E$4&lt;&gt;""),
IF(LEFT($E$4,2) = "1.",
IF(D252&lt;&gt;"","El CUNE sólo se envía en operaciones de novedad o ajuste. ",""),
IF(D252="","Debes escribir un CUNE válido para realizar operaciones de novedad o ajuste. ","")),
""
)</f>
        <v/>
      </c>
      <c r="DU252" s="46">
        <f>IF($DS252,
IF(E252="","Debes seleccionar el tipo de documento del empleado. ",
IF(_xlfn.IFNA(VLOOKUP(E252,TIPO_DE_DOCUMENTO,1,FALSE),-1)=-1,"El tipo de documento no es válido (por favor seleccionarlo de la lista). ","")
)
)</f>
        <v/>
      </c>
      <c r="DV252" s="46">
        <f>IF($DS252,
IF(F252="","Debes escribir el número de documento del empleado. ","")
)</f>
        <v/>
      </c>
      <c r="DW252" s="46">
        <f>IF($DS252,
IF(G252="","Debes escribir el primer nombre del empleado. ","")
)</f>
        <v/>
      </c>
      <c r="DY252" s="46">
        <f>IF($DS252,
IF(I252="","Debes escribir el primer apellido del empleado. ","")
)</f>
        <v/>
      </c>
      <c r="DZ252" s="46">
        <f>IF($DS252,
IF(J252="","Debes escribir el segundo apellido del empleado. ","")
)</f>
        <v/>
      </c>
      <c r="EB252" s="46">
        <f>IF($DS252,
IF(L252="","Debes escribir la fecha de ingreso del empleado. ",
IF(ISERR(DATE(YEAR(L252),MONTH(L252),DAY(L252))), "El valor ingresado en fecha de ingreso no tiene un formato válido. ","")
)
)</f>
        <v/>
      </c>
      <c r="EC252" s="46">
        <f>IF($DS252,
IF(M252="","Debes escribir el tiempo laborado. ",
IF( IFERROR(INT(M252),1.1) &lt;&gt; IFERROR(_xlfn.NUMBERVALUE(M252),1), "El valor de los días trabajados debe ser un número entero. ", "")
)
)</f>
        <v/>
      </c>
      <c r="ED252" s="46">
        <f>IF($DS252,
IF( AND(N252&lt;&gt;"", ISERR(DATE(YEAR(N252),MONTH(N252),DAY(N252))) ), "El valor ingresado en fecha de ingreso no tiene un formato válido. ",
IF( AND(N252&lt;&gt;"", $E$6&lt;&gt;"", DATE(YEAR(N252), MONTH(N252), 1) &lt;&gt; IFERROR(DATE(MID($E$6, 1, 4), MID($E$6, 6, 2),1), "1/1/1900") ), "La fecha de retiro debe estar dentro del período liquidado. ", "")
)
)</f>
        <v/>
      </c>
      <c r="EE252" s="46">
        <f>IF($DS252,
IF(O252="","Debes seleccionar el tipo de trabajador. ",
IF(_xlfn.IFNA(VLOOKUP(O252,TIPO_DE_TRABAJADOR,1,FALSE),-1)=-1,"El tipo de trabajador no es válido (por favor seleccionarlo de la lista). ","")
)
)</f>
        <v/>
      </c>
      <c r="EF252" s="46">
        <f>IF($DS252,
IF(P252="","Debes seleccionar si es un trabajador dependiente pensionado por vejez. ",
IF(_xlfn.IFNA(VLOOKUP(P252,SUBTIPO_DE_TRABAJADOR,1,FALSE),-1)=-1,"El tipo de trabajador dependiente pensionado por vejez no es válido (por favor seleccionarlo de la lista). ","")
)
)</f>
        <v/>
      </c>
      <c r="EG252" s="46">
        <f>IF($DS252,
IF(Q252="","Debes seleccionar el tipo de contrato del trabajador. ",
IF(_xlfn.IFNA(VLOOKUP(Q252,TIPO_DE_CONTRATO,1,FALSE),-1)=-1,"El tipo de contrato del trabajador no es válido (por favor seleccionarlo de la lista). ","")
)
)</f>
        <v/>
      </c>
      <c r="EH252" s="46">
        <f>IF($DS252,
IF(R252="","Debes seleccionar si es un salario integral. ",
IF(_xlfn.IFNA(VLOOKUP(R252,SI_NO,1,FALSE),-1)=-1,"Valor no válido para salario integral (por favor seleccionarlo de la lista). ","")
)
)</f>
        <v/>
      </c>
      <c r="EI252" s="46">
        <f>IF($DS252,
IF(S252="","Debes seleccionar si el trabajador realiza actividades de riesgo. ",
IF(_xlfn.IFNA(VLOOKUP(S252,SI_NO,1,FALSE),-1)=-1,"Valor no válido para actividad de alto riesgo (por favor seleccionarlo de la lista). ","")
)
)</f>
        <v/>
      </c>
      <c r="EK252" s="46">
        <f>IF($DS252,
IF(U252="","Debes escribir el código del municipio de residencia del trabajador. ",
IF(_xlfn.IFNA(VLOOKUP(U252,MUNICIPIO,1,FALSE),-1)=-1,"El municipio de residencia del trabajador es inválido (por favor seleccionarlo de la lista). ","")
)
)</f>
        <v/>
      </c>
      <c r="EL252" s="46">
        <f>IF($DS252,
IF(V252="","Debes escribir el la dirección de residendia del trabajador. ","")
)</f>
        <v/>
      </c>
      <c r="EM252" s="46">
        <f>IF($DS252,
IF(W252="","Debes escribir la fecha de inicio de la liquidación. ",
IF(ISERR(DATE(YEAR(W252),MONTH(W252),DAY(W252))),"El valor ingresado en fecha de inicio de liquidación no tiene un formato válido. ",
IF( AND($E$6&lt;&gt;"", DATE(YEAR(W252), MONTH(W252), 1) &lt;&gt; IFERROR(DATE(MID($E$6, 1, 4), MID($E$6, 6, 2),1), "1/1/1900") ), "La fecha de inicio de la liquidación debe estar dentro del período liquidado. ", "")
)
)
)</f>
        <v/>
      </c>
      <c r="EN252" s="46">
        <f>IF($DS252,
IF(X252="","Debes escribir la fecha de fin de la liquidación. ",
IF(ISERR(DATE(YEAR(X252),MONTH(X252),DAY(X252))),"El valor ingresado en fecha de fin de liquidación no tiene un formato válido. ",
IF( AND($E$6&lt;&gt;"", DATE(YEAR(X252), MONTH(X252), 1) &lt;&gt; IFERROR(DATE(MID($E$6, 1, 4), MID($E$6, 6, 2),1), "1/1/1900") ), "La fecha de fin de la liquidación debe estar dentro del período liquidado. ", "")
)
)
)</f>
        <v/>
      </c>
      <c r="EO252" s="46">
        <f>IF($DS252,
IF(Y252="","Debes escribir la frecuencia de pago del trabajador. ",
IF(_xlfn.IFNA(VLOOKUP(Y252,PERÍODO_DE_NÓMINA,1,FALSE),-1)=-1,"La frecuencia de pago es inválida (por favor seleccionarlo de la lista). ","")
)
)</f>
        <v/>
      </c>
      <c r="EP252" s="46">
        <f>IF($DS252,
IF(Z252="","Debes escribir la fecha de pago. ",
IF(ISERR(DATE(YEAR(Z252),MONTH(Z252),DAY(Z252))), "El valor ingresado en fecha de pago no tiene un formato válido. ","")
)
)</f>
        <v/>
      </c>
      <c r="EQ252" s="46">
        <f>IF($DS252,
IF(AA252="","Debes escribir el medio de pago. ",
IF(_xlfn.IFNA(VLOOKUP(AA252,MEDIOS_DE_PAGO,1,FALSE),-1)=-1,"El medio de pago es inválido (por favor seleccionarlo de la lista). ","")
)
)</f>
        <v/>
      </c>
      <c r="ER252" s="46">
        <f>OR(AA252='Tablas '!$T$4,AA252='Tablas '!$T$7,AA252='Tablas '!$T$8,AA252='Tablas '!$T$11)</f>
        <v/>
      </c>
      <c r="ES252" s="46">
        <f>IF(AND($DS252,ER252),
IF(AB252="","Debes escribir la entidad bancaria. ",""),
""
)</f>
        <v/>
      </c>
      <c r="ET252" s="46">
        <f>IF(AND($DS252,ER252),
IF(AC252="","Debes escribir el tipo de cuenta bancaria. ",
IF(_xlfn.IFNA(VLOOKUP(AC252,TIPO_DE_CUENTA,1,FALSE),-1)=-1,"El tipo de cuenta bancaria es inválida (por favor seleccionarlo de la lista). ","")
),
""
)</f>
        <v/>
      </c>
      <c r="EU252" s="46">
        <f>IF(AND($DS252,ER252),
IF(AD252="","Debes escribir el número de cuenta bancaria. ",""),
""
)</f>
        <v/>
      </c>
      <c r="EV252" s="46">
        <f>IF($DS252,
IF(AE252="","Debes escribir el valor del sueldo básico. ",
IF( ISERR(_xlfn.NUMBERVALUE(AE252)), "El valor del sueldo básico debe ser un número válido. ", "")
)
)</f>
        <v/>
      </c>
      <c r="EW252" s="46">
        <f>IF($DS252,
IF(AF252="","Debes escribir el número de días trabajados. ",
IF( IFERROR(INT(AF252),1.1) &lt;&gt; IFERROR(_xlfn.NUMBERVALUE(AF252),1), "La cantidad de días trabajados debe ser un número entero. ", "")
)
)</f>
        <v/>
      </c>
      <c r="EX252" s="46">
        <f>IF($DS252,
IF(AG252="","Debes escribir el valor del sueldo trabajado. ",
IF( ISERR(_xlfn.NUMBERVALUE(AG252)), "El valor del sueldo trabajado debe ser un número válido. ", "")
)
)</f>
        <v/>
      </c>
      <c r="EY252" s="46">
        <f>IF($DS252,
IF( AND(AH252&lt;&gt;"", ISERR(_xlfn.NUMBERVALUE(AH252))), "El valor del auxilio de transporte debe ser un número válido. ", "")
)</f>
        <v/>
      </c>
      <c r="EZ252" s="46">
        <f>IF($DS252,
IF( AND(AI252&lt;&gt;"", ISERR(_xlfn.NUMBERVALUE(AI252))), "El valor de viáticos salariales debe ser un número válido. ", "")
)</f>
        <v/>
      </c>
      <c r="FA252" s="46">
        <f>IF($DS252,
IF( AND(AJ252&lt;&gt;"", ISERR(_xlfn.NUMBERVALUE(AJ252))), "El valor de viáticos NO salariales debe ser un número válido. ", "")
)</f>
        <v/>
      </c>
      <c r="FB252" s="46">
        <f>CONCATENATE(AK252,AL252)&lt;&gt;""</f>
        <v/>
      </c>
      <c r="FC252" s="46">
        <f>IF(AND($DS252,FB252),
IF(AK252="","Debes escribir el número de horas extras diurnas. ",
IF( IFERROR(INT(AK252),1.1) &lt;&gt; IFERROR(_xlfn.NUMBERVALUE(AK252),1), "La cantidad de horas extras diurnas debe ser un número entero. ", "")
),
""
)</f>
        <v/>
      </c>
      <c r="FD252" s="46">
        <f>IF(AND($DS252,FB252),
IF(AL252="","Debes escribir el valor de las horas extras diurnas. ",
IF( ISERR(_xlfn.NUMBERVALUE(AL252)), "El valor de las horas extras duirnas debe ser un número válido. ", "")
),
""
)</f>
        <v/>
      </c>
      <c r="FE252" s="46">
        <f>CONCATENATE(AM252,AN252)&lt;&gt;""</f>
        <v/>
      </c>
      <c r="FF252" s="46">
        <f>IF(AND($DS252,FE252),
IF(AM252="","Debes escribir el número de horas extras nocturnas. ",
IF( IFERROR(INT(AM252),1.1) &lt;&gt; IFERROR(_xlfn.NUMBERVALUE(AM252),1), "La cantidad de horas extras nocturnas debe ser un número entero. ", "")
),
""
)</f>
        <v/>
      </c>
      <c r="FG252" s="46">
        <f>IF(AND($DS252,FE252),
IF(AN252="","Debes escribir el valor de las horas extras nocturnas. ",
IF( ISERR(_xlfn.NUMBERVALUE(AN252)), "El valor de las horas extras nocturnas debe ser un número válido. ", "")
),
""
)</f>
        <v/>
      </c>
      <c r="FH252" s="46">
        <f>CONCATENATE(AO252,AP252)&lt;&gt;""</f>
        <v/>
      </c>
      <c r="FI252" s="46">
        <f>IF(AND($DS252,FH252),
IF(AO252="","Debes escribir el número de horas extras diurnas dominicales y festivas. ",
IF( IFERROR(INT(AO252),1.1) &lt;&gt; IFERROR(_xlfn.NUMBERVALUE(AO252),1), "La cantidad de horas extras diurnas dominicales y festivas debe ser un número entero. ", "")
),
""
)</f>
        <v/>
      </c>
      <c r="FJ252" s="46">
        <f>IF(AND($DS252,FH252),
IF(AP252="","Debes escribir el valor de las horas extras diurnas dominicales y festivas. ",
IF( ISERR(_xlfn.NUMBERVALUE(AP252)), "El valor de las horas extras diurnas dominicales y festivas debe ser un número válido. ", "")
),
""
)</f>
        <v/>
      </c>
      <c r="FK252" s="46">
        <f>CONCATENATE(AQ252,AR252)&lt;&gt;""</f>
        <v/>
      </c>
      <c r="FL252" s="46">
        <f>IF(AND($DS252,FK252),
IF(AQ252="","Debes escribir el número de horas extras nocturnas dominicales y festivas. ",
IF( IFERROR(INT(AQ252),1.1) &lt;&gt; IFERROR(_xlfn.NUMBERVALUE(AQ252),1), "La cantidad de horas extras nocturnas dominicales y festivas debe ser un número entero. ", "")
),
""
)</f>
        <v/>
      </c>
      <c r="FM252" s="46">
        <f>IF(AND($DS252,FK252),
IF(AR252="","Debes escribir el valor de las horas extras nocturnas dominicales y festivas. ",
IF( ISERR(_xlfn.NUMBERVALUE(AR252)), "El valor de las horas extras nocturnas dominicales y festivas debe ser un número válido. ", "")
),
""
)</f>
        <v/>
      </c>
      <c r="FN252" s="46">
        <f>CONCATENATE(AS252,AT252)&lt;&gt;""</f>
        <v/>
      </c>
      <c r="FO252" s="46">
        <f>IF(AND($DS252,FN252),
IF(AS252="","Debes escribir el número de horas recargo nocturno. ",
IF( IFERROR(INT(AS252),1.1) &lt;&gt; IFERROR(_xlfn.NUMBERVALUE(AS252),1), "La cantidad de horas recargo nocturno debe ser un número entero. ", "")
),
""
)</f>
        <v/>
      </c>
      <c r="FP252" s="46">
        <f>IF(AND($DS252,FN252),
IF(AT252="","Debes escribir el valor de las horas recargo nocturno. ",
IF( ISERR(_xlfn.NUMBERVALUE(AT252)), "El valor de las horas recargo nocturno debe ser un número válido. ", "")
),
""
)</f>
        <v/>
      </c>
      <c r="FQ252" s="46">
        <f>CONCATENATE(AU252,AV252)&lt;&gt;""</f>
        <v/>
      </c>
      <c r="FR252" s="46">
        <f>IF(AND($DS252,FQ252),
IF(AU252="","Debes escribir el número de horas recargo diurno dominical y festivo. ",
IF( IFERROR(INT(AU252),1.1) &lt;&gt; IFERROR(_xlfn.NUMBERVALUE(AU252),1), "La cantidad de horas recargo diurno dominical y festivo debe ser un número entero. ", "")
),
""
)</f>
        <v/>
      </c>
      <c r="FS252" s="46">
        <f>IF(AND($DS252,FQ252),
IF(AV252="","Debes escribir el valor de las horas recargo diurno dominical y festivo. ",
IF( ISERR(_xlfn.NUMBERVALUE(AV252)), "El valor de las horas recargo diurno dominical y festivo debe ser un número válido. ", "")
),
""
)</f>
        <v/>
      </c>
      <c r="FT252" s="46">
        <f>CONCATENATE(AW252,AX252)&lt;&gt;""</f>
        <v/>
      </c>
      <c r="FU252" s="46">
        <f>IF(AND($DS252,FT252),
IF(AW252="","Debes escribir el número de horas recargo nocturno dominical y festivo. ",
IF( IFERROR(INT(AW252),1.1) &lt;&gt; IFERROR(_xlfn.NUMBERVALUE(AW252),1), "La cantidad de horas recargo nocturno dominical y festivo debe ser un número entero. ", "")
),
""
)</f>
        <v/>
      </c>
      <c r="FV252" s="46">
        <f>IF(AND($DS252,FT252),
IF(AX252="","Debes escribir el valor de las horas recargo nocturno dominical y festivo. ",
IF( ISERR(_xlfn.NUMBERVALUE(AX252)), "El valor de las horas recargo nocturno dominical y festivo debe ser un número válido. ", "")
),
""
)</f>
        <v/>
      </c>
      <c r="FW252" s="46">
        <f>CONCATENATE(AY252,AZ252)&lt;&gt;""</f>
        <v/>
      </c>
      <c r="FX252" s="46">
        <f>IF(AND($DS252,FW252),
IF(AY252="","Debes escribir el número de días de vacaciones comunes. ",
IF( IFERROR(INT(AY252),1.1) &lt;&gt; IFERROR(_xlfn.NUMBERVALUE(AY252),1), "La cantidad de días de vacaciones comunes debe ser un número entero. ", "")
),
""
)</f>
        <v/>
      </c>
      <c r="FY252" s="46">
        <f>IF(AND($DS252,FW252),
IF(AZ252="","Debes escribir el valor de las vacaciones comunes. ",
IF( ISERR(_xlfn.NUMBERVALUE(AZ252)), "El valor de las vacaciones comunes debe ser un número válido. ", "")
),
""
)</f>
        <v/>
      </c>
      <c r="FZ252" s="46">
        <f>CONCATENATE(BA252,BB252)&lt;&gt;""</f>
        <v/>
      </c>
      <c r="GA252" s="46">
        <f>IF(AND($DS252,FZ252),
IF(BA252="","Debes escribir el número de días de vacaciones compensadas. ",
IF( IFERROR(INT(BA252),1.1) &lt;&gt; IFERROR(_xlfn.NUMBERVALUE(BA252),1), "La cantidad de días de vacaciones compensadas debe ser un número entero. ", "")
),
""
)</f>
        <v/>
      </c>
      <c r="GB252" s="46">
        <f>IF(AND($DS252,FZ252),
IF(BB252="","Debes escribir el valor de las vacaciones compensadas. ",
IF( ISERR(_xlfn.NUMBERVALUE(BB252)), "El valor de las vacaciones compensadas debe ser un número válido. ", "")
),
""
)</f>
        <v/>
      </c>
      <c r="GC252" s="46">
        <f>CONCATENATE(BC252,BD252)&lt;&gt;""</f>
        <v/>
      </c>
      <c r="GD252" s="46">
        <f>IF(AND($DS252,GC252),
IF(BC252="","Debes escribir el número de días de prima salarial. ",
IF( IFERROR(INT(BC252),1.1) &lt;&gt; IFERROR(_xlfn.NUMBERVALUE(BC252),1), "La cantidad de días de prima salarial debe ser un número entero. ", "")
),
""
)</f>
        <v/>
      </c>
      <c r="GE252" s="46">
        <f>IF(AND($DS252,GC252),
IF(BD252="","Debes escribir el valor de los días de prima salarial. ",
IF( ISERR(_xlfn.NUMBERVALUE(BD252)), "El valor de los días de prima salarial debe ser un número válido. ", "")
),
""
)</f>
        <v/>
      </c>
      <c r="GF252" s="46">
        <f>IF($DS252,
IF( AND(BE252&lt;&gt;"", ISERR(_xlfn.NUMBERVALUE(BE252))), "El valor de la prima NO saliarial debe ser un número válido. ", "")
)</f>
        <v/>
      </c>
      <c r="GG252" s="46">
        <f>CONCATENATE(BF252,BG252,BH252)&lt;&gt;""</f>
        <v/>
      </c>
      <c r="GH252" s="46">
        <f>IF(AND($DS252,GG252),
IF(BF252="","Debes escribir el valor de las cesantías. ",
IF( ISERR(_xlfn.NUMBERVALUE(BF252)), "El valor de las cesantías debe ser un número válido. ", "")
),
""
)</f>
        <v/>
      </c>
      <c r="GI252" s="46">
        <f>IF(AND($DS252,GG252),
IF(BG252="","Debes escribir el % de cesantías. ",
IF( ISERR(_xlfn.NUMBERVALUE(BG252)), "El % de cesantías debe ser un número válido. ", "")
),
""
)</f>
        <v/>
      </c>
      <c r="GJ252" s="46">
        <f>IF(AND($DS252,GG252),
IF(BH252="","Debes escribir el valor de intereses de cesantías. ",
IF( ISERR(_xlfn.NUMBERVALUE(BH252)), "El valor de intereses de cesantías debe ser un número válido. ", "")
),
""
)</f>
        <v/>
      </c>
      <c r="GK252" s="46">
        <f>CONCATENATE(BI252,BJ252,BK252)&lt;&gt;""</f>
        <v/>
      </c>
      <c r="GL252" s="46">
        <f>IF(AND($DS252,GK252),
IF(BI252="","Debes escribir el número de días de incapacidad. ",
IF( IFERROR(INT(BI252),1.1) &lt;&gt; IFERROR(_xlfn.NUMBERVALUE(BI252),1), "La cantidad de días de incapacidad debe ser un número entero. ", "")
),
""
)</f>
        <v/>
      </c>
      <c r="GM252" s="46">
        <f>IF(AND($DS252,GK252),
IF(BJ252="","Debes escribir el tipo de incapacidad. ",
IF(_xlfn.IFNA(VLOOKUP(BJ252,TIPO_DE_INCAPACIDAD,1,FALSE),-1)=-1,"El tipo de incapacidad es inválida (por favor seleccionarlo de la lista). ","")
),
""
)</f>
        <v/>
      </c>
      <c r="GN252" s="46">
        <f>IF(AND($DS252,GK252),
IF(BK252="","Debes escribir el valor de la incapacidad. ",
IF( ISERR(_xlfn.NUMBERVALUE(BK252)), "El valor de la incapacidad debe ser un número válido. ", "")
),
""
)</f>
        <v/>
      </c>
      <c r="GO252" s="46">
        <f>CONCATENATE(BL252,BM252)&lt;&gt;""</f>
        <v/>
      </c>
      <c r="GP252" s="46">
        <f>IF(AND($DS252,GO252),
IF(BL252="","Debes escribir el número de días de licencia de maternidad o paternidad. ",
IF( IFERROR(INT(BL252),1.1) &lt;&gt; IFERROR(_xlfn.NUMBERVALUE(BL252),1), "La cantidad de días de licencia de maternidad o paternidad debe ser un número entero. ", "")
),
""
)</f>
        <v/>
      </c>
      <c r="GQ252" s="46">
        <f>IF(AND($DS252,GO252),
IF(BM252="","Debes escribir el valor de la licencia de maternidad o paternidad. ",
IF( ISERR(_xlfn.NUMBERVALUE(BM252)), "El valor de la licencia de maternidad o paternidad debe ser un número válido. ", "")
),
""
)</f>
        <v/>
      </c>
      <c r="GR252" s="46">
        <f>CONCATENATE(BN252,BO252)&lt;&gt;""</f>
        <v/>
      </c>
      <c r="GS252" s="46">
        <f>IF(AND($DS252,GR252),
IF(BN252="","Debes escribir el número de días de licencia remunerada. ",
IF( IFERROR(INT(BN252),1.1) &lt;&gt; IFERROR(_xlfn.NUMBERVALUE(BN252),1), "La cantidad de días de licencia remunerada debe ser un número entero. ", "")
),
""
)</f>
        <v/>
      </c>
      <c r="GT252" s="46">
        <f>IF(AND($DS252,GR252),
IF(BO252="","Debes escribir el valor de la licencia remunerada. ",
IF( ISERR(_xlfn.NUMBERVALUE(BO252)), "El valor de la licencia remunerada debe ser un número válido. ", "")
),
""
)</f>
        <v/>
      </c>
      <c r="GU252" s="46">
        <f>IF($DS252,
IF( AND(BP252&lt;&gt;"", ISERR(_xlfn.NUMBERVALUE(BP252))), "El valor de la licencia NO remunerada debe ser un número válido. ", "")
)</f>
        <v/>
      </c>
      <c r="GV252" s="46">
        <f>IF($DS252,
IF( AND(BQ252&lt;&gt;"", ISERR(_xlfn.NUMBERVALUE(BQ252))), "El valor de auxilios salariales debe ser un número válido. ", "")
)</f>
        <v/>
      </c>
      <c r="GW252" s="46">
        <f>IF($DS252,
IF( AND(BR252&lt;&gt;"", ISERR(_xlfn.NUMBERVALUE(BR252))), "El valor de auxilios NO salariales debe ser un número válido. ", "")
)</f>
        <v/>
      </c>
      <c r="GX252" s="46">
        <f>IF($DS252,
IF( AND(BS252&lt;&gt;"", ISERR(_xlfn.NUMBERVALUE(BS252))), "El valor de bonos salariales debe ser un número válido. ", "")
)</f>
        <v/>
      </c>
      <c r="GY252" s="46">
        <f>IF($DS252,
IF( AND(BT252&lt;&gt;"", ISERR(_xlfn.NUMBERVALUE(BT252))), "El valor de bonos NO salariales debe ser un número válido. ", "")
)</f>
        <v/>
      </c>
      <c r="GZ252" s="46">
        <f>IF($DS252,
IF( AND(BU252&lt;&gt;"", ISERR(_xlfn.NUMBERVALUE(BU252))), "El valor de bonos salariales de alimentación debe ser un número válido. ", "")
)</f>
        <v/>
      </c>
      <c r="HA252" s="46">
        <f>IF($DS252,
IF( AND(BV252&lt;&gt;"", ISERR(_xlfn.NUMBERVALUE(BV252))), "El valor de bonos NO salariales de alimentación debe ser un número válido. ", "")
)</f>
        <v/>
      </c>
      <c r="HB252" s="46">
        <f>IF($DS252,
IF( AND(BW252&lt;&gt;"", ISERR(_xlfn.NUMBERVALUE(BW252))), "El valor de bonificaciones salariales debe ser un número válido. ", "")
)</f>
        <v/>
      </c>
      <c r="HC252" s="46">
        <f>IF($DS252,
IF( AND(BX252&lt;&gt;"", ISERR(_xlfn.NUMBERVALUE(BX252))), "El valor de bonificaciones NO salariales debe ser un número válido. ", "")
)</f>
        <v/>
      </c>
      <c r="HD252" s="46">
        <f>IF($DS252,
IF( AND(BY252&lt;&gt;"", ISERR(_xlfn.NUMBERVALUE(BY252))), "El valor de compensaciones ordinarias debe ser un número válido. ", "")
)</f>
        <v/>
      </c>
      <c r="HE252" s="46">
        <f>IF($DS252,
IF( AND(BZ252&lt;&gt;"", ISERR(_xlfn.NUMBERVALUE(BZ252))), "El valor de compensaciones extraordinarias debe ser un número válido. ", "")
)</f>
        <v/>
      </c>
      <c r="HF252" s="46">
        <f>IF($DS252,
IF( AND(CA252&lt;&gt;"", ISERR(_xlfn.NUMBERVALUE(CA252))), "El valor de comisiones debe ser un número válido. ", "")
)</f>
        <v/>
      </c>
      <c r="HG252" s="46">
        <f>IF($DS252,
IF( AND(CB252&lt;&gt;"", ISERR(_xlfn.NUMBERVALUE(CB252))), "El valor de ausencia por huega debe ser un número válido. ", "")
)</f>
        <v/>
      </c>
      <c r="HH252" s="46">
        <f>IF($DS252,
IF( AND(CC252&lt;&gt;"", ISERR(_xlfn.NUMBERVALUE(CC252))), "El valor de anticipos debe ser un número válido. ", "")
)</f>
        <v/>
      </c>
      <c r="HI252" s="46">
        <f>IF($DS252,
IF( AND(CD252&lt;&gt;"", ISERR(_xlfn.NUMBERVALUE(CD252))), "El valor de pagos a terceros debe ser un número válido. ", "")
)</f>
        <v/>
      </c>
      <c r="HJ252" s="46">
        <f>IF($DS252,
IF( AND(CE252&lt;&gt;"", ISERR(_xlfn.NUMBERVALUE(CE252))), "El valor de dotación debe ser un número válido. ", "")
)</f>
        <v/>
      </c>
      <c r="HK252" s="46">
        <f>IF($DS252,
IF( AND(CF252&lt;&gt;"", ISERR(_xlfn.NUMBERVALUE(CF252))), "El valor de apoyo sostenibilidad debe ser un número válido. ", "")
)</f>
        <v/>
      </c>
      <c r="HL252" s="46">
        <f>IF($DS252,
IF( AND(CG252&lt;&gt;"", ISERR(_xlfn.NUMBERVALUE(CG252))), "El valor de teletrabajo debe ser un número válido. ", "")
)</f>
        <v/>
      </c>
      <c r="HM252" s="46">
        <f>IF($DS252,
IF( AND(CH252&lt;&gt;"", ISERR(_xlfn.NUMBERVALUE(CH252))), "El valor de bonificación de retiro debe ser un número válido. ", "")
)</f>
        <v/>
      </c>
      <c r="HN252" s="46">
        <f>IF($DS252,
IF( AND(CI252&lt;&gt;"", ISERR(_xlfn.NUMBERVALUE(CI252))), "El valor de indemnización de retiro debe ser un número válido. ", "")
)</f>
        <v/>
      </c>
      <c r="HO252" s="46">
        <f>IF($DS252,
IF( AND(CJ252&lt;&gt;"", ISERR(_xlfn.NUMBERVALUE(CJ252))), "El valor de reintegros debe ser un número válido. ", "")
)</f>
        <v/>
      </c>
      <c r="HP252" s="46">
        <f>CONCATENATE(CK252,CL252,CM252)&lt;&gt;""</f>
        <v/>
      </c>
      <c r="HQ252" s="46">
        <f>IF(AND($DS252,HP252),
IF(CK252="","Debes escribir la descripción de otro concepto no categorizado. ",""),
""
)</f>
        <v/>
      </c>
      <c r="HR252" s="46">
        <f>IF(AND($DS252,HP252),
IF(CONCATENATE(CL252,CM252)="","Debes escribir al menos un valor de concepto no categorizado (salarial o no salarial). ",
IF(ISERR(_xlfn.NUMBERVALUE(CL252)),"El valor salarial concepto no categorizado debe ser un número válido. ","")
),
""
)</f>
        <v/>
      </c>
      <c r="HS252" s="46">
        <f>IF(AND($DS252,HP252),
IF(CONCATENATE(CL252,CM252)="","Debes escribir al menos un valor de concepto no categorizado (salarial o no salarial). ",
IF(ISERR(_xlfn.NUMBERVALUE(CM252)),"El valor NO salarial concepto no categorizado debe ser un número válido. ","")
),
""
)</f>
        <v/>
      </c>
      <c r="HT252" s="46">
        <f>IF($DS252,
IF(CN252="","Debes escribir el porcentaje del aporte a salud. ",
IF( ISERR(_xlfn.NUMBERVALUE(CN252)), "El valor del porcentaje del aporte a salud debe ser un número válido. ", "")
)
)</f>
        <v/>
      </c>
      <c r="HU252" s="46">
        <f>IF($DS252,
IF(CO252="","Debes escribir el valor del aporte a salud. ",
IF( ISERR(_xlfn.NUMBERVALUE(CO252)), "El valor del aporte a salud debe ser un número válido. ", "")
)
)</f>
        <v/>
      </c>
      <c r="HV252" s="46">
        <f>IF($DS252,
IF( AND(CP252&lt;&gt;"", ISERR(_xlfn.NUMBERVALUE(CP252))), "El valor plan complementario debe ser un número válido. ", "")
)</f>
        <v/>
      </c>
      <c r="HW252" s="46">
        <f>IF($DS252,
IF(CQ252="","Debes escribir el porcentaje del aporte a pensión. ",
IF( ISERR(_xlfn.NUMBERVALUE(CQ252)), "El valor del porcentaje del aporte a pensión debe ser un número válido. ", "")
)
)</f>
        <v/>
      </c>
      <c r="HX252" s="46">
        <f>IF($DS252,
IF(CR252="","Debes escribir el valor del aporte a pensión. ",
IF( ISERR(_xlfn.NUMBERVALUE(CR252)), "El valor del aporte a salud debe ser un número válido. ", "")
)
)</f>
        <v/>
      </c>
      <c r="HY252" s="46">
        <f>IF($DS252,
IF( AND(CS252&lt;&gt;"", ISERR(_xlfn.NUMBERVALUE(CS252))), "El valor pensión voluntaria debe ser un número válido. ", "")
)</f>
        <v/>
      </c>
      <c r="HZ252" s="46">
        <f>CONCATENATE(CT252,CU252,CV252,CW252)&lt;&gt;""</f>
        <v/>
      </c>
      <c r="IA252" s="46">
        <f>IF(AND($DS252,HZ252),
IF(CT252="","Debes escribir el % del fondo de seguridad pensional. ",
IF( ISERR(_xlfn.NUMBERVALUE(CT252)), "El % del fondo de seguridad debe ser un número válido. ", "")
),
""
)</f>
        <v/>
      </c>
      <c r="IB252" s="46">
        <f>IF(AND($DS252,HZ252),
IF(CU252="","Debes escribir el valor del aporte al fondo de solidaridad pensional. ",
IF( ISERR(_xlfn.NUMBERVALUE(CU252)), "El valor del aporte al fondo de solidaridad pensional debe ser un número válido. ", "")
),
""
)</f>
        <v/>
      </c>
      <c r="IC252" s="46">
        <f>IF(AND($DS252,HZ252),
IF(CV252="","Debes escribir el % del fondo de subsistencia. ",
IF( ISERR(_xlfn.NUMBERVALUE(CV252)), "El % del fondo de subsistencia debe ser un número válido. ", "")
),
""
)</f>
        <v/>
      </c>
      <c r="ID252" s="46">
        <f>IF(AND($DS252,HZ252),
IF(CW252="","Debes escribir el valor del fondo de subsistencia. ",
IF( ISERR(_xlfn.NUMBERVALUE(CW252)), "El valor del fondo de subsistencia debe ser un número válido. ", "")
),
""
)</f>
        <v/>
      </c>
      <c r="IE252" s="46">
        <f>CONCATENATE(CX252,CY252)&lt;&gt;""</f>
        <v/>
      </c>
      <c r="IF252" s="46">
        <f>IF(AND($DS252,IE252),
IF(CX252="","Debes escribir el % de sindicato. ",
IF( ISERR(_xlfn.NUMBERVALUE(CX252)), "El % de sindicato debe ser un número válido. ", "")
),
""
)</f>
        <v/>
      </c>
      <c r="IG252" s="46">
        <f>IF(AND($DS252,IE252),
IF(CY252="","Debes escribir el valor del sindicato. ",
IF( ISERR(_xlfn.NUMBERVALUE(CY252)), "El valor del sindicato debe ser un número válido. ", "")
),
""
)</f>
        <v/>
      </c>
      <c r="IH252" s="46">
        <f>IF($DS252,
IF( AND(CZ252&lt;&gt;"", ISERR(_xlfn.NUMBERVALUE(CZ252))), "El valor de sanción pública debe ser un número válido. ", "")
)</f>
        <v/>
      </c>
      <c r="II252" s="46">
        <f>IF($DS252,
IF( AND(DA252&lt;&gt;"", ISERR(_xlfn.NUMBERVALUE(DA252))), "El valor de sanción privada debe ser un número válido. ", "")
)</f>
        <v/>
      </c>
      <c r="IJ252" s="46">
        <f>CONCATENATE(DB252,DC252)&lt;&gt;""</f>
        <v/>
      </c>
      <c r="IK252" s="46">
        <f>IF(AND($DS252,IJ252),
IF(DB252="","Debes escribir la descripción de libranza. ",""),
""
)</f>
        <v/>
      </c>
      <c r="IL252" s="46">
        <f>IF(AND($DS252,IJ252),
IF(DC252="","Debes escribir la cuota libranza. ",
IF(ISERR(_xlfn.NUMBERVALUE(DC252)),"El valor de la cuota libranza debe ser un número válido. ","")
),
""
)</f>
        <v/>
      </c>
      <c r="IM252" s="46">
        <f>IF($DS252,
IF( AND(DD252&lt;&gt;"", ISERR(_xlfn.NUMBERVALUE(DD252))), "El valor de pagos a terceros debe ser un número válido. ", "")
)</f>
        <v/>
      </c>
      <c r="IN252" s="46">
        <f>IF($DS252,
IF( AND(DE252&lt;&gt;"", ISERR(_xlfn.NUMBERVALUE(DE252))), "El valor de anticipos debe ser un número válido. ", "")
)</f>
        <v/>
      </c>
      <c r="IO252" s="46">
        <f>IF($DS252,
IF( AND(DF252&lt;&gt;"", ISERR(_xlfn.NUMBERVALUE(DF252))), "El valor de AFC debe ser un número válido. ", "")
)</f>
        <v/>
      </c>
      <c r="IP252" s="46">
        <f>IF($DS252,
IF( AND(DG252&lt;&gt;"", ISERR(_xlfn.NUMBERVALUE(DG252))), "El valor de rete-fuente debe ser un número válido. ", "")
)</f>
        <v/>
      </c>
      <c r="IQ252" s="46">
        <f>IF($DS252,
IF( AND(DH252&lt;&gt;"", ISERR(_xlfn.NUMBERVALUE(DH252))), "El valor de cooperativa de trabajo debe ser un número válido. ", "")
)</f>
        <v/>
      </c>
      <c r="IR252" s="46">
        <f>IF($DS252,
IF( AND(DI252&lt;&gt;"", ISERR(_xlfn.NUMBERVALUE(DI252))), "El valor de embargo fiscal debe ser un número válido. ", "")
)</f>
        <v/>
      </c>
      <c r="IS252" s="46">
        <f>IF($DS252,
IF( AND(DJ252&lt;&gt;"", ISERR(_xlfn.NUMBERVALUE(DJ252))), "El valor de educación debe ser un número válido. ", "")
)</f>
        <v/>
      </c>
      <c r="IT252" s="46">
        <f>IF($DS252,
IF( AND(DK252&lt;&gt;"", ISERR(_xlfn.NUMBERVALUE(DK252))), "El valor de reintegro debe ser un número válido. ", "")
)</f>
        <v/>
      </c>
      <c r="IU252" s="46">
        <f>IF($DS252,
IF( AND(DL252&lt;&gt;"", ISERR(_xlfn.NUMBERVALUE(DL252))), "El valor de deuda debe ser un número válido. ", "")
)</f>
        <v/>
      </c>
      <c r="IV252" s="46">
        <f>IF($DS252,
IF( AND(DM252&lt;&gt;"", ISERR(_xlfn.NUMBERVALUE(DM252))), "El valor de otras deducciones debe ser un número válido. ", "")
)</f>
        <v/>
      </c>
      <c r="IW252" s="46">
        <f>IF($DS252,
IF(DN252="","Debes escribir el valor de los devengos totales. ",
IF( ISERR(_xlfn.NUMBERVALUE(DN252)), "El valor de los devengos totales debe ser un número válido. ", "")
)
)</f>
        <v/>
      </c>
      <c r="IX252" s="46">
        <f>IF($DS252,
IF(DO252="","Debes escribir el valor de las deducciones totales. ",
IF( ISERR(_xlfn.NUMBERVALUE(DO252)), "El valor de las deducciones totales debe ser un número válido. ", "")
)
)</f>
        <v/>
      </c>
      <c r="IY252" s="46">
        <f>IF($DS252,
IF(DP252="","Debes escribir el valor del salario total. ",
IF( ISERR(_xlfn.NUMBERVALUE(DP252)), "El valor del salario total debe ser un número válido. ", "")
)
)</f>
        <v/>
      </c>
    </row>
    <row r="253">
      <c r="B253" s="48" t="n">
        <v>241</v>
      </c>
      <c r="C253" s="61">
        <f>IF(AND(DS253,DP253&lt;&gt;""),
IF(DQ253="","OK","Error"),
""
)</f>
        <v/>
      </c>
      <c r="D253" s="53" t="n"/>
      <c r="E253" s="52" t="n"/>
      <c r="F253" s="112" t="n"/>
      <c r="G253" s="52" t="n"/>
      <c r="H253" s="53" t="n"/>
      <c r="I253" s="52" t="n"/>
      <c r="J253" s="52" t="n"/>
      <c r="K253" s="53" t="n"/>
      <c r="L253" s="55" t="n"/>
      <c r="M253" s="108" t="n"/>
      <c r="N253" s="56" t="n"/>
      <c r="O253" s="52" t="n"/>
      <c r="P253" s="52" t="n"/>
      <c r="Q253" s="52" t="n"/>
      <c r="R253" s="52" t="n"/>
      <c r="S253" s="52" t="n"/>
      <c r="T253" s="53" t="n"/>
      <c r="U253" s="52" t="n"/>
      <c r="V253" s="52" t="n"/>
      <c r="W253" s="55" t="n"/>
      <c r="X253" s="55" t="n"/>
      <c r="Y253" s="52" t="n"/>
      <c r="Z253" s="55" t="n"/>
      <c r="AA253" s="52" t="n"/>
      <c r="AB253" s="53" t="n"/>
      <c r="AC253" s="53" t="n"/>
      <c r="AD253" s="53" t="n"/>
      <c r="AE253" s="177" t="n"/>
      <c r="AF253" s="113" t="n"/>
      <c r="AG253" s="177" t="n"/>
      <c r="AH253" s="178" t="n"/>
      <c r="AI253" s="178" t="n"/>
      <c r="AJ253" s="178" t="n"/>
      <c r="AK253" s="114" t="n"/>
      <c r="AL253" s="178" t="n"/>
      <c r="AM253" s="114" t="n"/>
      <c r="AN253" s="178" t="n"/>
      <c r="AO253" s="114" t="n"/>
      <c r="AP253" s="178" t="n"/>
      <c r="AQ253" s="114" t="n"/>
      <c r="AR253" s="178" t="n"/>
      <c r="AS253" s="114" t="n"/>
      <c r="AT253" s="178" t="n"/>
      <c r="AU253" s="114" t="n"/>
      <c r="AV253" s="178" t="n"/>
      <c r="AW253" s="114" t="n"/>
      <c r="AX253" s="178" t="n"/>
      <c r="AY253" s="114" t="n"/>
      <c r="AZ253" s="178" t="n"/>
      <c r="BA253" s="114" t="n"/>
      <c r="BB253" s="178" t="n"/>
      <c r="BC253" s="114" t="n"/>
      <c r="BD253" s="178" t="n"/>
      <c r="BE253" s="178" t="n"/>
      <c r="BF253" s="178" t="n"/>
      <c r="BG253" s="59" t="n"/>
      <c r="BH253" s="178" t="n"/>
      <c r="BI253" s="114" t="n"/>
      <c r="BJ253" s="53" t="n"/>
      <c r="BK253" s="178" t="n"/>
      <c r="BL253" s="114" t="n"/>
      <c r="BM253" s="178" t="n"/>
      <c r="BN253" s="114" t="n"/>
      <c r="BO253" s="178" t="n"/>
      <c r="BP253" s="178" t="n"/>
      <c r="BQ253" s="178" t="n"/>
      <c r="BR253" s="178" t="n"/>
      <c r="BS253" s="178" t="n"/>
      <c r="BT253" s="178" t="n"/>
      <c r="BU253" s="178" t="n"/>
      <c r="BV253" s="178" t="n"/>
      <c r="BW253" s="178" t="n"/>
      <c r="BX253" s="178" t="n"/>
      <c r="BY253" s="178" t="n"/>
      <c r="BZ253" s="178" t="n"/>
      <c r="CA253" s="178" t="n"/>
      <c r="CB253" s="178" t="n"/>
      <c r="CC253" s="178" t="n"/>
      <c r="CD253" s="178" t="n"/>
      <c r="CE253" s="178" t="n"/>
      <c r="CF253" s="178" t="n"/>
      <c r="CG253" s="178" t="n"/>
      <c r="CH253" s="178" t="n"/>
      <c r="CI253" s="178" t="n"/>
      <c r="CJ253" s="178" t="n"/>
      <c r="CK253" s="53" t="n"/>
      <c r="CL253" s="178" t="n"/>
      <c r="CM253" s="178" t="n"/>
      <c r="CN253" s="60" t="n"/>
      <c r="CO253" s="177" t="n"/>
      <c r="CP253" s="178" t="n"/>
      <c r="CQ253" s="60" t="n"/>
      <c r="CR253" s="177" t="n"/>
      <c r="CS253" s="178" t="n"/>
      <c r="CT253" s="59" t="n"/>
      <c r="CU253" s="178" t="n"/>
      <c r="CV253" s="59" t="n"/>
      <c r="CW253" s="178" t="n"/>
      <c r="CX253" s="59" t="n"/>
      <c r="CY253" s="178" t="n"/>
      <c r="CZ253" s="178" t="n"/>
      <c r="DA253" s="178" t="n"/>
      <c r="DB253" s="53" t="n"/>
      <c r="DC253" s="178" t="n"/>
      <c r="DD253" s="178" t="n"/>
      <c r="DE253" s="178" t="n"/>
      <c r="DF253" s="178" t="n"/>
      <c r="DG253" s="178" t="n"/>
      <c r="DH253" s="178" t="n"/>
      <c r="DI253" s="178" t="n"/>
      <c r="DJ253" s="178" t="n"/>
      <c r="DK253" s="178" t="n"/>
      <c r="DL253" s="178" t="n"/>
      <c r="DM253" s="178" t="n"/>
      <c r="DN253" s="177" t="n"/>
      <c r="DO253" s="177" t="n"/>
      <c r="DP253" s="177" t="n"/>
      <c r="DQ253" s="76">
        <f>IF(AND(DS253,DP253&lt;&gt;""),
CONCATENATE(DT253,DU253,DV253,DW253,DX253,DY253,DZ253,EA253,EB253,EC253,ED253,EE253,EF253,EG253,EH253,EI253,EJ253,EK253,EL253,EM253,EN253,EO253,EP253,EQ253,ES253,ET253,EU253,EV253,EW253,EX253,EY253,EZ253,FA253,FC253,FD253,FF253,FG253,FI253,FJ253,FL253,FM253,FO253,FP253,FR253,FS253,FU253,FV253,FX253,FY253,GA253,GB253,GD253,GE253,GF253,GH253,GI253,GJ253,GL253,GM253,GN253,GP253,GQ253,GS253,GT253,GU253,GV253,GW253,GX253,GY253,GZ253,HA253,HB253,HC253,HD253,HE253,HF253,HG253,HH253,HI253,HJ253,HK253,HL253,HM253,HN253,HO253,HQ253,HR253,HS253,HT253,HU253,HV253,HW253,HX253,HY253,IA253,IB253,IC253,ID253,IF253,IG253,IH253,II253,IK253,IL253,IM253,IN253,IO253,IP253,IQ253,IR253,IS253,IT253,IU253,IV253,IW253,IX253,IY253,IZ253),
""
)</f>
        <v/>
      </c>
      <c r="DR253" s="53" t="n"/>
      <c r="DS253" s="46">
        <f>CONCATENATE(D253,$E253,$F253,$G253,H253,$I253,$J253,K253,$L253,$M253,N253,$O253,$P253,$Q253,$R253,$S253,T253,$U253,$V253,$W253,$X253,$Y253,$Z253,$AA253,AB253,AC253,AD253,$AE253,$AF253,$AG253,AH253,AI253,AJ253,AK253,AL253,AM253,AN253,AO253,AP253,AQ253,AR253,AS253,AT253,AU253,AV253,AW253,AX253,AY253,AZ253,BA253,BB253,BC253,BD253,BE253,BF253,BG253,BH253,BI253,BJ253,BK253,BL253,BM253,BN253,BO253,BP253,BQ253,BR253,BS253,BT253,BU253,BV253,BW253,BX253,BY253,BZ253,CA253,CB253,CC253,CD253,CE253,CF253,CG253,CH253,CI253,CJ253,CK253,CL253,CM253,$CN253,$CO253,CP253,$CQ253,$CR253,CS253,CT253,CU253,CV253,CW253,CX253,CY253,CZ253,DA253,DB253,DC253,DD253,DE253,DF253,DG253,DH253,DI253,DJ253,DK253,DL253,DM253,$DN253,$DO253,$DP253,DR253)&lt;&gt;""</f>
        <v/>
      </c>
      <c r="DT253" s="46">
        <f>IF(AND($DS253,$E$4&lt;&gt;""),
IF(LEFT($E$4,2) = "1.",
IF(D253&lt;&gt;"","El CUNE sólo se envía en operaciones de novedad o ajuste. ",""),
IF(D253="","Debes escribir un CUNE válido para realizar operaciones de novedad o ajuste. ","")),
""
)</f>
        <v/>
      </c>
      <c r="DU253" s="46">
        <f>IF($DS253,
IF(E253="","Debes seleccionar el tipo de documento del empleado. ",
IF(_xlfn.IFNA(VLOOKUP(E253,TIPO_DE_DOCUMENTO,1,FALSE),-1)=-1,"El tipo de documento no es válido (por favor seleccionarlo de la lista). ","")
)
)</f>
        <v/>
      </c>
      <c r="DV253" s="46">
        <f>IF($DS253,
IF(F253="","Debes escribir el número de documento del empleado. ","")
)</f>
        <v/>
      </c>
      <c r="DW253" s="46">
        <f>IF($DS253,
IF(G253="","Debes escribir el primer nombre del empleado. ","")
)</f>
        <v/>
      </c>
      <c r="DY253" s="46">
        <f>IF($DS253,
IF(I253="","Debes escribir el primer apellido del empleado. ","")
)</f>
        <v/>
      </c>
      <c r="DZ253" s="46">
        <f>IF($DS253,
IF(J253="","Debes escribir el segundo apellido del empleado. ","")
)</f>
        <v/>
      </c>
      <c r="EB253" s="46">
        <f>IF($DS253,
IF(L253="","Debes escribir la fecha de ingreso del empleado. ",
IF(ISERR(DATE(YEAR(L253),MONTH(L253),DAY(L253))), "El valor ingresado en fecha de ingreso no tiene un formato válido. ","")
)
)</f>
        <v/>
      </c>
      <c r="EC253" s="46">
        <f>IF($DS253,
IF(M253="","Debes escribir el tiempo laborado. ",
IF( IFERROR(INT(M253),1.1) &lt;&gt; IFERROR(_xlfn.NUMBERVALUE(M253),1), "El valor de los días trabajados debe ser un número entero. ", "")
)
)</f>
        <v/>
      </c>
      <c r="ED253" s="46">
        <f>IF($DS253,
IF( AND(N253&lt;&gt;"", ISERR(DATE(YEAR(N253),MONTH(N253),DAY(N253))) ), "El valor ingresado en fecha de ingreso no tiene un formato válido. ",
IF( AND(N253&lt;&gt;"", $E$6&lt;&gt;"", DATE(YEAR(N253), MONTH(N253), 1) &lt;&gt; IFERROR(DATE(MID($E$6, 1, 4), MID($E$6, 6, 2),1), "1/1/1900") ), "La fecha de retiro debe estar dentro del período liquidado. ", "")
)
)</f>
        <v/>
      </c>
      <c r="EE253" s="46">
        <f>IF($DS253,
IF(O253="","Debes seleccionar el tipo de trabajador. ",
IF(_xlfn.IFNA(VLOOKUP(O253,TIPO_DE_TRABAJADOR,1,FALSE),-1)=-1,"El tipo de trabajador no es válido (por favor seleccionarlo de la lista). ","")
)
)</f>
        <v/>
      </c>
      <c r="EF253" s="46">
        <f>IF($DS253,
IF(P253="","Debes seleccionar si es un trabajador dependiente pensionado por vejez. ",
IF(_xlfn.IFNA(VLOOKUP(P253,SUBTIPO_DE_TRABAJADOR,1,FALSE),-1)=-1,"El tipo de trabajador dependiente pensionado por vejez no es válido (por favor seleccionarlo de la lista). ","")
)
)</f>
        <v/>
      </c>
      <c r="EG253" s="46">
        <f>IF($DS253,
IF(Q253="","Debes seleccionar el tipo de contrato del trabajador. ",
IF(_xlfn.IFNA(VLOOKUP(Q253,TIPO_DE_CONTRATO,1,FALSE),-1)=-1,"El tipo de contrato del trabajador no es válido (por favor seleccionarlo de la lista). ","")
)
)</f>
        <v/>
      </c>
      <c r="EH253" s="46">
        <f>IF($DS253,
IF(R253="","Debes seleccionar si es un salario integral. ",
IF(_xlfn.IFNA(VLOOKUP(R253,SI_NO,1,FALSE),-1)=-1,"Valor no válido para salario integral (por favor seleccionarlo de la lista). ","")
)
)</f>
        <v/>
      </c>
      <c r="EI253" s="46">
        <f>IF($DS253,
IF(S253="","Debes seleccionar si el trabajador realiza actividades de riesgo. ",
IF(_xlfn.IFNA(VLOOKUP(S253,SI_NO,1,FALSE),-1)=-1,"Valor no válido para actividad de alto riesgo (por favor seleccionarlo de la lista). ","")
)
)</f>
        <v/>
      </c>
      <c r="EK253" s="46">
        <f>IF($DS253,
IF(U253="","Debes escribir el código del municipio de residencia del trabajador. ",
IF(_xlfn.IFNA(VLOOKUP(U253,MUNICIPIO,1,FALSE),-1)=-1,"El municipio de residencia del trabajador es inválido (por favor seleccionarlo de la lista). ","")
)
)</f>
        <v/>
      </c>
      <c r="EL253" s="46">
        <f>IF($DS253,
IF(V253="","Debes escribir el la dirección de residendia del trabajador. ","")
)</f>
        <v/>
      </c>
      <c r="EM253" s="46">
        <f>IF($DS253,
IF(W253="","Debes escribir la fecha de inicio de la liquidación. ",
IF(ISERR(DATE(YEAR(W253),MONTH(W253),DAY(W253))),"El valor ingresado en fecha de inicio de liquidación no tiene un formato válido. ",
IF( AND($E$6&lt;&gt;"", DATE(YEAR(W253), MONTH(W253), 1) &lt;&gt; IFERROR(DATE(MID($E$6, 1, 4), MID($E$6, 6, 2),1), "1/1/1900") ), "La fecha de inicio de la liquidación debe estar dentro del período liquidado. ", "")
)
)
)</f>
        <v/>
      </c>
      <c r="EN253" s="46">
        <f>IF($DS253,
IF(X253="","Debes escribir la fecha de fin de la liquidación. ",
IF(ISERR(DATE(YEAR(X253),MONTH(X253),DAY(X253))),"El valor ingresado en fecha de fin de liquidación no tiene un formato válido. ",
IF( AND($E$6&lt;&gt;"", DATE(YEAR(X253), MONTH(X253), 1) &lt;&gt; IFERROR(DATE(MID($E$6, 1, 4), MID($E$6, 6, 2),1), "1/1/1900") ), "La fecha de fin de la liquidación debe estar dentro del período liquidado. ", "")
)
)
)</f>
        <v/>
      </c>
      <c r="EO253" s="46">
        <f>IF($DS253,
IF(Y253="","Debes escribir la frecuencia de pago del trabajador. ",
IF(_xlfn.IFNA(VLOOKUP(Y253,PERÍODO_DE_NÓMINA,1,FALSE),-1)=-1,"La frecuencia de pago es inválida (por favor seleccionarlo de la lista). ","")
)
)</f>
        <v/>
      </c>
      <c r="EP253" s="46">
        <f>IF($DS253,
IF(Z253="","Debes escribir la fecha de pago. ",
IF(ISERR(DATE(YEAR(Z253),MONTH(Z253),DAY(Z253))), "El valor ingresado en fecha de pago no tiene un formato válido. ","")
)
)</f>
        <v/>
      </c>
      <c r="EQ253" s="46">
        <f>IF($DS253,
IF(AA253="","Debes escribir el medio de pago. ",
IF(_xlfn.IFNA(VLOOKUP(AA253,MEDIOS_DE_PAGO,1,FALSE),-1)=-1,"El medio de pago es inválido (por favor seleccionarlo de la lista). ","")
)
)</f>
        <v/>
      </c>
      <c r="ER253" s="46">
        <f>OR(AA253='Tablas '!$T$4,AA253='Tablas '!$T$7,AA253='Tablas '!$T$8,AA253='Tablas '!$T$11)</f>
        <v/>
      </c>
      <c r="ES253" s="46">
        <f>IF(AND($DS253,ER253),
IF(AB253="","Debes escribir la entidad bancaria. ",""),
""
)</f>
        <v/>
      </c>
      <c r="ET253" s="46">
        <f>IF(AND($DS253,ER253),
IF(AC253="","Debes escribir el tipo de cuenta bancaria. ",
IF(_xlfn.IFNA(VLOOKUP(AC253,TIPO_DE_CUENTA,1,FALSE),-1)=-1,"El tipo de cuenta bancaria es inválida (por favor seleccionarlo de la lista). ","")
),
""
)</f>
        <v/>
      </c>
      <c r="EU253" s="46">
        <f>IF(AND($DS253,ER253),
IF(AD253="","Debes escribir el número de cuenta bancaria. ",""),
""
)</f>
        <v/>
      </c>
      <c r="EV253" s="46">
        <f>IF($DS253,
IF(AE253="","Debes escribir el valor del sueldo básico. ",
IF( ISERR(_xlfn.NUMBERVALUE(AE253)), "El valor del sueldo básico debe ser un número válido. ", "")
)
)</f>
        <v/>
      </c>
      <c r="EW253" s="46">
        <f>IF($DS253,
IF(AF253="","Debes escribir el número de días trabajados. ",
IF( IFERROR(INT(AF253),1.1) &lt;&gt; IFERROR(_xlfn.NUMBERVALUE(AF253),1), "La cantidad de días trabajados debe ser un número entero. ", "")
)
)</f>
        <v/>
      </c>
      <c r="EX253" s="46">
        <f>IF($DS253,
IF(AG253="","Debes escribir el valor del sueldo trabajado. ",
IF( ISERR(_xlfn.NUMBERVALUE(AG253)), "El valor del sueldo trabajado debe ser un número válido. ", "")
)
)</f>
        <v/>
      </c>
      <c r="EY253" s="46">
        <f>IF($DS253,
IF( AND(AH253&lt;&gt;"", ISERR(_xlfn.NUMBERVALUE(AH253))), "El valor del auxilio de transporte debe ser un número válido. ", "")
)</f>
        <v/>
      </c>
      <c r="EZ253" s="46">
        <f>IF($DS253,
IF( AND(AI253&lt;&gt;"", ISERR(_xlfn.NUMBERVALUE(AI253))), "El valor de viáticos salariales debe ser un número válido. ", "")
)</f>
        <v/>
      </c>
      <c r="FA253" s="46">
        <f>IF($DS253,
IF( AND(AJ253&lt;&gt;"", ISERR(_xlfn.NUMBERVALUE(AJ253))), "El valor de viáticos NO salariales debe ser un número válido. ", "")
)</f>
        <v/>
      </c>
      <c r="FB253" s="46">
        <f>CONCATENATE(AK253,AL253)&lt;&gt;""</f>
        <v/>
      </c>
      <c r="FC253" s="46">
        <f>IF(AND($DS253,FB253),
IF(AK253="","Debes escribir el número de horas extras diurnas. ",
IF( IFERROR(INT(AK253),1.1) &lt;&gt; IFERROR(_xlfn.NUMBERVALUE(AK253),1), "La cantidad de horas extras diurnas debe ser un número entero. ", "")
),
""
)</f>
        <v/>
      </c>
      <c r="FD253" s="46">
        <f>IF(AND($DS253,FB253),
IF(AL253="","Debes escribir el valor de las horas extras diurnas. ",
IF( ISERR(_xlfn.NUMBERVALUE(AL253)), "El valor de las horas extras duirnas debe ser un número válido. ", "")
),
""
)</f>
        <v/>
      </c>
      <c r="FE253" s="46">
        <f>CONCATENATE(AM253,AN253)&lt;&gt;""</f>
        <v/>
      </c>
      <c r="FF253" s="46">
        <f>IF(AND($DS253,FE253),
IF(AM253="","Debes escribir el número de horas extras nocturnas. ",
IF( IFERROR(INT(AM253),1.1) &lt;&gt; IFERROR(_xlfn.NUMBERVALUE(AM253),1), "La cantidad de horas extras nocturnas debe ser un número entero. ", "")
),
""
)</f>
        <v/>
      </c>
      <c r="FG253" s="46">
        <f>IF(AND($DS253,FE253),
IF(AN253="","Debes escribir el valor de las horas extras nocturnas. ",
IF( ISERR(_xlfn.NUMBERVALUE(AN253)), "El valor de las horas extras nocturnas debe ser un número válido. ", "")
),
""
)</f>
        <v/>
      </c>
      <c r="FH253" s="46">
        <f>CONCATENATE(AO253,AP253)&lt;&gt;""</f>
        <v/>
      </c>
      <c r="FI253" s="46">
        <f>IF(AND($DS253,FH253),
IF(AO253="","Debes escribir el número de horas extras diurnas dominicales y festivas. ",
IF( IFERROR(INT(AO253),1.1) &lt;&gt; IFERROR(_xlfn.NUMBERVALUE(AO253),1), "La cantidad de horas extras diurnas dominicales y festivas debe ser un número entero. ", "")
),
""
)</f>
        <v/>
      </c>
      <c r="FJ253" s="46">
        <f>IF(AND($DS253,FH253),
IF(AP253="","Debes escribir el valor de las horas extras diurnas dominicales y festivas. ",
IF( ISERR(_xlfn.NUMBERVALUE(AP253)), "El valor de las horas extras diurnas dominicales y festivas debe ser un número válido. ", "")
),
""
)</f>
        <v/>
      </c>
      <c r="FK253" s="46">
        <f>CONCATENATE(AQ253,AR253)&lt;&gt;""</f>
        <v/>
      </c>
      <c r="FL253" s="46">
        <f>IF(AND($DS253,FK253),
IF(AQ253="","Debes escribir el número de horas extras nocturnas dominicales y festivas. ",
IF( IFERROR(INT(AQ253),1.1) &lt;&gt; IFERROR(_xlfn.NUMBERVALUE(AQ253),1), "La cantidad de horas extras nocturnas dominicales y festivas debe ser un número entero. ", "")
),
""
)</f>
        <v/>
      </c>
      <c r="FM253" s="46">
        <f>IF(AND($DS253,FK253),
IF(AR253="","Debes escribir el valor de las horas extras nocturnas dominicales y festivas. ",
IF( ISERR(_xlfn.NUMBERVALUE(AR253)), "El valor de las horas extras nocturnas dominicales y festivas debe ser un número válido. ", "")
),
""
)</f>
        <v/>
      </c>
      <c r="FN253" s="46">
        <f>CONCATENATE(AS253,AT253)&lt;&gt;""</f>
        <v/>
      </c>
      <c r="FO253" s="46">
        <f>IF(AND($DS253,FN253),
IF(AS253="","Debes escribir el número de horas recargo nocturno. ",
IF( IFERROR(INT(AS253),1.1) &lt;&gt; IFERROR(_xlfn.NUMBERVALUE(AS253),1), "La cantidad de horas recargo nocturno debe ser un número entero. ", "")
),
""
)</f>
        <v/>
      </c>
      <c r="FP253" s="46">
        <f>IF(AND($DS253,FN253),
IF(AT253="","Debes escribir el valor de las horas recargo nocturno. ",
IF( ISERR(_xlfn.NUMBERVALUE(AT253)), "El valor de las horas recargo nocturno debe ser un número válido. ", "")
),
""
)</f>
        <v/>
      </c>
      <c r="FQ253" s="46">
        <f>CONCATENATE(AU253,AV253)&lt;&gt;""</f>
        <v/>
      </c>
      <c r="FR253" s="46">
        <f>IF(AND($DS253,FQ253),
IF(AU253="","Debes escribir el número de horas recargo diurno dominical y festivo. ",
IF( IFERROR(INT(AU253),1.1) &lt;&gt; IFERROR(_xlfn.NUMBERVALUE(AU253),1), "La cantidad de horas recargo diurno dominical y festivo debe ser un número entero. ", "")
),
""
)</f>
        <v/>
      </c>
      <c r="FS253" s="46">
        <f>IF(AND($DS253,FQ253),
IF(AV253="","Debes escribir el valor de las horas recargo diurno dominical y festivo. ",
IF( ISERR(_xlfn.NUMBERVALUE(AV253)), "El valor de las horas recargo diurno dominical y festivo debe ser un número válido. ", "")
),
""
)</f>
        <v/>
      </c>
      <c r="FT253" s="46">
        <f>CONCATENATE(AW253,AX253)&lt;&gt;""</f>
        <v/>
      </c>
      <c r="FU253" s="46">
        <f>IF(AND($DS253,FT253),
IF(AW253="","Debes escribir el número de horas recargo nocturno dominical y festivo. ",
IF( IFERROR(INT(AW253),1.1) &lt;&gt; IFERROR(_xlfn.NUMBERVALUE(AW253),1), "La cantidad de horas recargo nocturno dominical y festivo debe ser un número entero. ", "")
),
""
)</f>
        <v/>
      </c>
      <c r="FV253" s="46">
        <f>IF(AND($DS253,FT253),
IF(AX253="","Debes escribir el valor de las horas recargo nocturno dominical y festivo. ",
IF( ISERR(_xlfn.NUMBERVALUE(AX253)), "El valor de las horas recargo nocturno dominical y festivo debe ser un número válido. ", "")
),
""
)</f>
        <v/>
      </c>
      <c r="FW253" s="46">
        <f>CONCATENATE(AY253,AZ253)&lt;&gt;""</f>
        <v/>
      </c>
      <c r="FX253" s="46">
        <f>IF(AND($DS253,FW253),
IF(AY253="","Debes escribir el número de días de vacaciones comunes. ",
IF( IFERROR(INT(AY253),1.1) &lt;&gt; IFERROR(_xlfn.NUMBERVALUE(AY253),1), "La cantidad de días de vacaciones comunes debe ser un número entero. ", "")
),
""
)</f>
        <v/>
      </c>
      <c r="FY253" s="46">
        <f>IF(AND($DS253,FW253),
IF(AZ253="","Debes escribir el valor de las vacaciones comunes. ",
IF( ISERR(_xlfn.NUMBERVALUE(AZ253)), "El valor de las vacaciones comunes debe ser un número válido. ", "")
),
""
)</f>
        <v/>
      </c>
      <c r="FZ253" s="46">
        <f>CONCATENATE(BA253,BB253)&lt;&gt;""</f>
        <v/>
      </c>
      <c r="GA253" s="46">
        <f>IF(AND($DS253,FZ253),
IF(BA253="","Debes escribir el número de días de vacaciones compensadas. ",
IF( IFERROR(INT(BA253),1.1) &lt;&gt; IFERROR(_xlfn.NUMBERVALUE(BA253),1), "La cantidad de días de vacaciones compensadas debe ser un número entero. ", "")
),
""
)</f>
        <v/>
      </c>
      <c r="GB253" s="46">
        <f>IF(AND($DS253,FZ253),
IF(BB253="","Debes escribir el valor de las vacaciones compensadas. ",
IF( ISERR(_xlfn.NUMBERVALUE(BB253)), "El valor de las vacaciones compensadas debe ser un número válido. ", "")
),
""
)</f>
        <v/>
      </c>
      <c r="GC253" s="46">
        <f>CONCATENATE(BC253,BD253)&lt;&gt;""</f>
        <v/>
      </c>
      <c r="GD253" s="46">
        <f>IF(AND($DS253,GC253),
IF(BC253="","Debes escribir el número de días de prima salarial. ",
IF( IFERROR(INT(BC253),1.1) &lt;&gt; IFERROR(_xlfn.NUMBERVALUE(BC253),1), "La cantidad de días de prima salarial debe ser un número entero. ", "")
),
""
)</f>
        <v/>
      </c>
      <c r="GE253" s="46">
        <f>IF(AND($DS253,GC253),
IF(BD253="","Debes escribir el valor de los días de prima salarial. ",
IF( ISERR(_xlfn.NUMBERVALUE(BD253)), "El valor de los días de prima salarial debe ser un número válido. ", "")
),
""
)</f>
        <v/>
      </c>
      <c r="GF253" s="46">
        <f>IF($DS253,
IF( AND(BE253&lt;&gt;"", ISERR(_xlfn.NUMBERVALUE(BE253))), "El valor de la prima NO saliarial debe ser un número válido. ", "")
)</f>
        <v/>
      </c>
      <c r="GG253" s="46">
        <f>CONCATENATE(BF253,BG253,BH253)&lt;&gt;""</f>
        <v/>
      </c>
      <c r="GH253" s="46">
        <f>IF(AND($DS253,GG253),
IF(BF253="","Debes escribir el valor de las cesantías. ",
IF( ISERR(_xlfn.NUMBERVALUE(BF253)), "El valor de las cesantías debe ser un número válido. ", "")
),
""
)</f>
        <v/>
      </c>
      <c r="GI253" s="46">
        <f>IF(AND($DS253,GG253),
IF(BG253="","Debes escribir el % de cesantías. ",
IF( ISERR(_xlfn.NUMBERVALUE(BG253)), "El % de cesantías debe ser un número válido. ", "")
),
""
)</f>
        <v/>
      </c>
      <c r="GJ253" s="46">
        <f>IF(AND($DS253,GG253),
IF(BH253="","Debes escribir el valor de intereses de cesantías. ",
IF( ISERR(_xlfn.NUMBERVALUE(BH253)), "El valor de intereses de cesantías debe ser un número válido. ", "")
),
""
)</f>
        <v/>
      </c>
      <c r="GK253" s="46">
        <f>CONCATENATE(BI253,BJ253,BK253)&lt;&gt;""</f>
        <v/>
      </c>
      <c r="GL253" s="46">
        <f>IF(AND($DS253,GK253),
IF(BI253="","Debes escribir el número de días de incapacidad. ",
IF( IFERROR(INT(BI253),1.1) &lt;&gt; IFERROR(_xlfn.NUMBERVALUE(BI253),1), "La cantidad de días de incapacidad debe ser un número entero. ", "")
),
""
)</f>
        <v/>
      </c>
      <c r="GM253" s="46">
        <f>IF(AND($DS253,GK253),
IF(BJ253="","Debes escribir el tipo de incapacidad. ",
IF(_xlfn.IFNA(VLOOKUP(BJ253,TIPO_DE_INCAPACIDAD,1,FALSE),-1)=-1,"El tipo de incapacidad es inválida (por favor seleccionarlo de la lista). ","")
),
""
)</f>
        <v/>
      </c>
      <c r="GN253" s="46">
        <f>IF(AND($DS253,GK253),
IF(BK253="","Debes escribir el valor de la incapacidad. ",
IF( ISERR(_xlfn.NUMBERVALUE(BK253)), "El valor de la incapacidad debe ser un número válido. ", "")
),
""
)</f>
        <v/>
      </c>
      <c r="GO253" s="46">
        <f>CONCATENATE(BL253,BM253)&lt;&gt;""</f>
        <v/>
      </c>
      <c r="GP253" s="46">
        <f>IF(AND($DS253,GO253),
IF(BL253="","Debes escribir el número de días de licencia de maternidad o paternidad. ",
IF( IFERROR(INT(BL253),1.1) &lt;&gt; IFERROR(_xlfn.NUMBERVALUE(BL253),1), "La cantidad de días de licencia de maternidad o paternidad debe ser un número entero. ", "")
),
""
)</f>
        <v/>
      </c>
      <c r="GQ253" s="46">
        <f>IF(AND($DS253,GO253),
IF(BM253="","Debes escribir el valor de la licencia de maternidad o paternidad. ",
IF( ISERR(_xlfn.NUMBERVALUE(BM253)), "El valor de la licencia de maternidad o paternidad debe ser un número válido. ", "")
),
""
)</f>
        <v/>
      </c>
      <c r="GR253" s="46">
        <f>CONCATENATE(BN253,BO253)&lt;&gt;""</f>
        <v/>
      </c>
      <c r="GS253" s="46">
        <f>IF(AND($DS253,GR253),
IF(BN253="","Debes escribir el número de días de licencia remunerada. ",
IF( IFERROR(INT(BN253),1.1) &lt;&gt; IFERROR(_xlfn.NUMBERVALUE(BN253),1), "La cantidad de días de licencia remunerada debe ser un número entero. ", "")
),
""
)</f>
        <v/>
      </c>
      <c r="GT253" s="46">
        <f>IF(AND($DS253,GR253),
IF(BO253="","Debes escribir el valor de la licencia remunerada. ",
IF( ISERR(_xlfn.NUMBERVALUE(BO253)), "El valor de la licencia remunerada debe ser un número válido. ", "")
),
""
)</f>
        <v/>
      </c>
      <c r="GU253" s="46">
        <f>IF($DS253,
IF( AND(BP253&lt;&gt;"", ISERR(_xlfn.NUMBERVALUE(BP253))), "El valor de la licencia NO remunerada debe ser un número válido. ", "")
)</f>
        <v/>
      </c>
      <c r="GV253" s="46">
        <f>IF($DS253,
IF( AND(BQ253&lt;&gt;"", ISERR(_xlfn.NUMBERVALUE(BQ253))), "El valor de auxilios salariales debe ser un número válido. ", "")
)</f>
        <v/>
      </c>
      <c r="GW253" s="46">
        <f>IF($DS253,
IF( AND(BR253&lt;&gt;"", ISERR(_xlfn.NUMBERVALUE(BR253))), "El valor de auxilios NO salariales debe ser un número válido. ", "")
)</f>
        <v/>
      </c>
      <c r="GX253" s="46">
        <f>IF($DS253,
IF( AND(BS253&lt;&gt;"", ISERR(_xlfn.NUMBERVALUE(BS253))), "El valor de bonos salariales debe ser un número válido. ", "")
)</f>
        <v/>
      </c>
      <c r="GY253" s="46">
        <f>IF($DS253,
IF( AND(BT253&lt;&gt;"", ISERR(_xlfn.NUMBERVALUE(BT253))), "El valor de bonos NO salariales debe ser un número válido. ", "")
)</f>
        <v/>
      </c>
      <c r="GZ253" s="46">
        <f>IF($DS253,
IF( AND(BU253&lt;&gt;"", ISERR(_xlfn.NUMBERVALUE(BU253))), "El valor de bonos salariales de alimentación debe ser un número válido. ", "")
)</f>
        <v/>
      </c>
      <c r="HA253" s="46">
        <f>IF($DS253,
IF( AND(BV253&lt;&gt;"", ISERR(_xlfn.NUMBERVALUE(BV253))), "El valor de bonos NO salariales de alimentación debe ser un número válido. ", "")
)</f>
        <v/>
      </c>
      <c r="HB253" s="46">
        <f>IF($DS253,
IF( AND(BW253&lt;&gt;"", ISERR(_xlfn.NUMBERVALUE(BW253))), "El valor de bonificaciones salariales debe ser un número válido. ", "")
)</f>
        <v/>
      </c>
      <c r="HC253" s="46">
        <f>IF($DS253,
IF( AND(BX253&lt;&gt;"", ISERR(_xlfn.NUMBERVALUE(BX253))), "El valor de bonificaciones NO salariales debe ser un número válido. ", "")
)</f>
        <v/>
      </c>
      <c r="HD253" s="46">
        <f>IF($DS253,
IF( AND(BY253&lt;&gt;"", ISERR(_xlfn.NUMBERVALUE(BY253))), "El valor de compensaciones ordinarias debe ser un número válido. ", "")
)</f>
        <v/>
      </c>
      <c r="HE253" s="46">
        <f>IF($DS253,
IF( AND(BZ253&lt;&gt;"", ISERR(_xlfn.NUMBERVALUE(BZ253))), "El valor de compensaciones extraordinarias debe ser un número válido. ", "")
)</f>
        <v/>
      </c>
      <c r="HF253" s="46">
        <f>IF($DS253,
IF( AND(CA253&lt;&gt;"", ISERR(_xlfn.NUMBERVALUE(CA253))), "El valor de comisiones debe ser un número válido. ", "")
)</f>
        <v/>
      </c>
      <c r="HG253" s="46">
        <f>IF($DS253,
IF( AND(CB253&lt;&gt;"", ISERR(_xlfn.NUMBERVALUE(CB253))), "El valor de ausencia por huega debe ser un número válido. ", "")
)</f>
        <v/>
      </c>
      <c r="HH253" s="46">
        <f>IF($DS253,
IF( AND(CC253&lt;&gt;"", ISERR(_xlfn.NUMBERVALUE(CC253))), "El valor de anticipos debe ser un número válido. ", "")
)</f>
        <v/>
      </c>
      <c r="HI253" s="46">
        <f>IF($DS253,
IF( AND(CD253&lt;&gt;"", ISERR(_xlfn.NUMBERVALUE(CD253))), "El valor de pagos a terceros debe ser un número válido. ", "")
)</f>
        <v/>
      </c>
      <c r="HJ253" s="46">
        <f>IF($DS253,
IF( AND(CE253&lt;&gt;"", ISERR(_xlfn.NUMBERVALUE(CE253))), "El valor de dotación debe ser un número válido. ", "")
)</f>
        <v/>
      </c>
      <c r="HK253" s="46">
        <f>IF($DS253,
IF( AND(CF253&lt;&gt;"", ISERR(_xlfn.NUMBERVALUE(CF253))), "El valor de apoyo sostenibilidad debe ser un número válido. ", "")
)</f>
        <v/>
      </c>
      <c r="HL253" s="46">
        <f>IF($DS253,
IF( AND(CG253&lt;&gt;"", ISERR(_xlfn.NUMBERVALUE(CG253))), "El valor de teletrabajo debe ser un número válido. ", "")
)</f>
        <v/>
      </c>
      <c r="HM253" s="46">
        <f>IF($DS253,
IF( AND(CH253&lt;&gt;"", ISERR(_xlfn.NUMBERVALUE(CH253))), "El valor de bonificación de retiro debe ser un número válido. ", "")
)</f>
        <v/>
      </c>
      <c r="HN253" s="46">
        <f>IF($DS253,
IF( AND(CI253&lt;&gt;"", ISERR(_xlfn.NUMBERVALUE(CI253))), "El valor de indemnización de retiro debe ser un número válido. ", "")
)</f>
        <v/>
      </c>
      <c r="HO253" s="46">
        <f>IF($DS253,
IF( AND(CJ253&lt;&gt;"", ISERR(_xlfn.NUMBERVALUE(CJ253))), "El valor de reintegros debe ser un número válido. ", "")
)</f>
        <v/>
      </c>
      <c r="HP253" s="46">
        <f>CONCATENATE(CK253,CL253,CM253)&lt;&gt;""</f>
        <v/>
      </c>
      <c r="HQ253" s="46">
        <f>IF(AND($DS253,HP253),
IF(CK253="","Debes escribir la descripción de otro concepto no categorizado. ",""),
""
)</f>
        <v/>
      </c>
      <c r="HR253" s="46">
        <f>IF(AND($DS253,HP253),
IF(CONCATENATE(CL253,CM253)="","Debes escribir al menos un valor de concepto no categorizado (salarial o no salarial). ",
IF(ISERR(_xlfn.NUMBERVALUE(CL253)),"El valor salarial concepto no categorizado debe ser un número válido. ","")
),
""
)</f>
        <v/>
      </c>
      <c r="HS253" s="46">
        <f>IF(AND($DS253,HP253),
IF(CONCATENATE(CL253,CM253)="","Debes escribir al menos un valor de concepto no categorizado (salarial o no salarial). ",
IF(ISERR(_xlfn.NUMBERVALUE(CM253)),"El valor NO salarial concepto no categorizado debe ser un número válido. ","")
),
""
)</f>
        <v/>
      </c>
      <c r="HT253" s="46">
        <f>IF($DS253,
IF(CN253="","Debes escribir el porcentaje del aporte a salud. ",
IF( ISERR(_xlfn.NUMBERVALUE(CN253)), "El valor del porcentaje del aporte a salud debe ser un número válido. ", "")
)
)</f>
        <v/>
      </c>
      <c r="HU253" s="46">
        <f>IF($DS253,
IF(CO253="","Debes escribir el valor del aporte a salud. ",
IF( ISERR(_xlfn.NUMBERVALUE(CO253)), "El valor del aporte a salud debe ser un número válido. ", "")
)
)</f>
        <v/>
      </c>
      <c r="HV253" s="46">
        <f>IF($DS253,
IF( AND(CP253&lt;&gt;"", ISERR(_xlfn.NUMBERVALUE(CP253))), "El valor plan complementario debe ser un número válido. ", "")
)</f>
        <v/>
      </c>
      <c r="HW253" s="46">
        <f>IF($DS253,
IF(CQ253="","Debes escribir el porcentaje del aporte a pensión. ",
IF( ISERR(_xlfn.NUMBERVALUE(CQ253)), "El valor del porcentaje del aporte a pensión debe ser un número válido. ", "")
)
)</f>
        <v/>
      </c>
      <c r="HX253" s="46">
        <f>IF($DS253,
IF(CR253="","Debes escribir el valor del aporte a pensión. ",
IF( ISERR(_xlfn.NUMBERVALUE(CR253)), "El valor del aporte a salud debe ser un número válido. ", "")
)
)</f>
        <v/>
      </c>
      <c r="HY253" s="46">
        <f>IF($DS253,
IF( AND(CS253&lt;&gt;"", ISERR(_xlfn.NUMBERVALUE(CS253))), "El valor pensión voluntaria debe ser un número válido. ", "")
)</f>
        <v/>
      </c>
      <c r="HZ253" s="46">
        <f>CONCATENATE(CT253,CU253,CV253,CW253)&lt;&gt;""</f>
        <v/>
      </c>
      <c r="IA253" s="46">
        <f>IF(AND($DS253,HZ253),
IF(CT253="","Debes escribir el % del fondo de seguridad pensional. ",
IF( ISERR(_xlfn.NUMBERVALUE(CT253)), "El % del fondo de seguridad debe ser un número válido. ", "")
),
""
)</f>
        <v/>
      </c>
      <c r="IB253" s="46">
        <f>IF(AND($DS253,HZ253),
IF(CU253="","Debes escribir el valor del aporte al fondo de solidaridad pensional. ",
IF( ISERR(_xlfn.NUMBERVALUE(CU253)), "El valor del aporte al fondo de solidaridad pensional debe ser un número válido. ", "")
),
""
)</f>
        <v/>
      </c>
      <c r="IC253" s="46">
        <f>IF(AND($DS253,HZ253),
IF(CV253="","Debes escribir el % del fondo de subsistencia. ",
IF( ISERR(_xlfn.NUMBERVALUE(CV253)), "El % del fondo de subsistencia debe ser un número válido. ", "")
),
""
)</f>
        <v/>
      </c>
      <c r="ID253" s="46">
        <f>IF(AND($DS253,HZ253),
IF(CW253="","Debes escribir el valor del fondo de subsistencia. ",
IF( ISERR(_xlfn.NUMBERVALUE(CW253)), "El valor del fondo de subsistencia debe ser un número válido. ", "")
),
""
)</f>
        <v/>
      </c>
      <c r="IE253" s="46">
        <f>CONCATENATE(CX253,CY253)&lt;&gt;""</f>
        <v/>
      </c>
      <c r="IF253" s="46">
        <f>IF(AND($DS253,IE253),
IF(CX253="","Debes escribir el % de sindicato. ",
IF( ISERR(_xlfn.NUMBERVALUE(CX253)), "El % de sindicato debe ser un número válido. ", "")
),
""
)</f>
        <v/>
      </c>
      <c r="IG253" s="46">
        <f>IF(AND($DS253,IE253),
IF(CY253="","Debes escribir el valor del sindicato. ",
IF( ISERR(_xlfn.NUMBERVALUE(CY253)), "El valor del sindicato debe ser un número válido. ", "")
),
""
)</f>
        <v/>
      </c>
      <c r="IH253" s="46">
        <f>IF($DS253,
IF( AND(CZ253&lt;&gt;"", ISERR(_xlfn.NUMBERVALUE(CZ253))), "El valor de sanción pública debe ser un número válido. ", "")
)</f>
        <v/>
      </c>
      <c r="II253" s="46">
        <f>IF($DS253,
IF( AND(DA253&lt;&gt;"", ISERR(_xlfn.NUMBERVALUE(DA253))), "El valor de sanción privada debe ser un número válido. ", "")
)</f>
        <v/>
      </c>
      <c r="IJ253" s="46">
        <f>CONCATENATE(DB253,DC253)&lt;&gt;""</f>
        <v/>
      </c>
      <c r="IK253" s="46">
        <f>IF(AND($DS253,IJ253),
IF(DB253="","Debes escribir la descripción de libranza. ",""),
""
)</f>
        <v/>
      </c>
      <c r="IL253" s="46">
        <f>IF(AND($DS253,IJ253),
IF(DC253="","Debes escribir la cuota libranza. ",
IF(ISERR(_xlfn.NUMBERVALUE(DC253)),"El valor de la cuota libranza debe ser un número válido. ","")
),
""
)</f>
        <v/>
      </c>
      <c r="IM253" s="46">
        <f>IF($DS253,
IF( AND(DD253&lt;&gt;"", ISERR(_xlfn.NUMBERVALUE(DD253))), "El valor de pagos a terceros debe ser un número válido. ", "")
)</f>
        <v/>
      </c>
      <c r="IN253" s="46">
        <f>IF($DS253,
IF( AND(DE253&lt;&gt;"", ISERR(_xlfn.NUMBERVALUE(DE253))), "El valor de anticipos debe ser un número válido. ", "")
)</f>
        <v/>
      </c>
      <c r="IO253" s="46">
        <f>IF($DS253,
IF( AND(DF253&lt;&gt;"", ISERR(_xlfn.NUMBERVALUE(DF253))), "El valor de AFC debe ser un número válido. ", "")
)</f>
        <v/>
      </c>
      <c r="IP253" s="46">
        <f>IF($DS253,
IF( AND(DG253&lt;&gt;"", ISERR(_xlfn.NUMBERVALUE(DG253))), "El valor de rete-fuente debe ser un número válido. ", "")
)</f>
        <v/>
      </c>
      <c r="IQ253" s="46">
        <f>IF($DS253,
IF( AND(DH253&lt;&gt;"", ISERR(_xlfn.NUMBERVALUE(DH253))), "El valor de cooperativa de trabajo debe ser un número válido. ", "")
)</f>
        <v/>
      </c>
      <c r="IR253" s="46">
        <f>IF($DS253,
IF( AND(DI253&lt;&gt;"", ISERR(_xlfn.NUMBERVALUE(DI253))), "El valor de embargo fiscal debe ser un número válido. ", "")
)</f>
        <v/>
      </c>
      <c r="IS253" s="46">
        <f>IF($DS253,
IF( AND(DJ253&lt;&gt;"", ISERR(_xlfn.NUMBERVALUE(DJ253))), "El valor de educación debe ser un número válido. ", "")
)</f>
        <v/>
      </c>
      <c r="IT253" s="46">
        <f>IF($DS253,
IF( AND(DK253&lt;&gt;"", ISERR(_xlfn.NUMBERVALUE(DK253))), "El valor de reintegro debe ser un número válido. ", "")
)</f>
        <v/>
      </c>
      <c r="IU253" s="46">
        <f>IF($DS253,
IF( AND(DL253&lt;&gt;"", ISERR(_xlfn.NUMBERVALUE(DL253))), "El valor de deuda debe ser un número válido. ", "")
)</f>
        <v/>
      </c>
      <c r="IV253" s="46">
        <f>IF($DS253,
IF( AND(DM253&lt;&gt;"", ISERR(_xlfn.NUMBERVALUE(DM253))), "El valor de otras deducciones debe ser un número válido. ", "")
)</f>
        <v/>
      </c>
      <c r="IW253" s="46">
        <f>IF($DS253,
IF(DN253="","Debes escribir el valor de los devengos totales. ",
IF( ISERR(_xlfn.NUMBERVALUE(DN253)), "El valor de los devengos totales debe ser un número válido. ", "")
)
)</f>
        <v/>
      </c>
      <c r="IX253" s="46">
        <f>IF($DS253,
IF(DO253="","Debes escribir el valor de las deducciones totales. ",
IF( ISERR(_xlfn.NUMBERVALUE(DO253)), "El valor de las deducciones totales debe ser un número válido. ", "")
)
)</f>
        <v/>
      </c>
      <c r="IY253" s="46">
        <f>IF($DS253,
IF(DP253="","Debes escribir el valor del salario total. ",
IF( ISERR(_xlfn.NUMBERVALUE(DP253)), "El valor del salario total debe ser un número válido. ", "")
)
)</f>
        <v/>
      </c>
    </row>
    <row r="254">
      <c r="B254" s="48" t="n">
        <v>242</v>
      </c>
      <c r="C254" s="61">
        <f>IF(AND(DS254,DP254&lt;&gt;""),
IF(DQ254="","OK","Error"),
""
)</f>
        <v/>
      </c>
      <c r="D254" s="53" t="n"/>
      <c r="E254" s="52" t="n"/>
      <c r="F254" s="112" t="n"/>
      <c r="G254" s="52" t="n"/>
      <c r="H254" s="53" t="n"/>
      <c r="I254" s="52" t="n"/>
      <c r="J254" s="52" t="n"/>
      <c r="K254" s="53" t="n"/>
      <c r="L254" s="55" t="n"/>
      <c r="M254" s="108" t="n"/>
      <c r="N254" s="56" t="n"/>
      <c r="O254" s="52" t="n"/>
      <c r="P254" s="52" t="n"/>
      <c r="Q254" s="52" t="n"/>
      <c r="R254" s="52" t="n"/>
      <c r="S254" s="52" t="n"/>
      <c r="T254" s="53" t="n"/>
      <c r="U254" s="52" t="n"/>
      <c r="V254" s="52" t="n"/>
      <c r="W254" s="55" t="n"/>
      <c r="X254" s="55" t="n"/>
      <c r="Y254" s="52" t="n"/>
      <c r="Z254" s="55" t="n"/>
      <c r="AA254" s="52" t="n"/>
      <c r="AB254" s="53" t="n"/>
      <c r="AC254" s="53" t="n"/>
      <c r="AD254" s="53" t="n"/>
      <c r="AE254" s="177" t="n"/>
      <c r="AF254" s="113" t="n"/>
      <c r="AG254" s="177" t="n"/>
      <c r="AH254" s="178" t="n"/>
      <c r="AI254" s="178" t="n"/>
      <c r="AJ254" s="178" t="n"/>
      <c r="AK254" s="114" t="n"/>
      <c r="AL254" s="178" t="n"/>
      <c r="AM254" s="114" t="n"/>
      <c r="AN254" s="178" t="n"/>
      <c r="AO254" s="114" t="n"/>
      <c r="AP254" s="178" t="n"/>
      <c r="AQ254" s="114" t="n"/>
      <c r="AR254" s="178" t="n"/>
      <c r="AS254" s="114" t="n"/>
      <c r="AT254" s="178" t="n"/>
      <c r="AU254" s="114" t="n"/>
      <c r="AV254" s="178" t="n"/>
      <c r="AW254" s="114" t="n"/>
      <c r="AX254" s="178" t="n"/>
      <c r="AY254" s="114" t="n"/>
      <c r="AZ254" s="178" t="n"/>
      <c r="BA254" s="114" t="n"/>
      <c r="BB254" s="178" t="n"/>
      <c r="BC254" s="114" t="n"/>
      <c r="BD254" s="178" t="n"/>
      <c r="BE254" s="178" t="n"/>
      <c r="BF254" s="178" t="n"/>
      <c r="BG254" s="59" t="n"/>
      <c r="BH254" s="178" t="n"/>
      <c r="BI254" s="114" t="n"/>
      <c r="BJ254" s="53" t="n"/>
      <c r="BK254" s="178" t="n"/>
      <c r="BL254" s="114" t="n"/>
      <c r="BM254" s="178" t="n"/>
      <c r="BN254" s="114" t="n"/>
      <c r="BO254" s="178" t="n"/>
      <c r="BP254" s="178" t="n"/>
      <c r="BQ254" s="178" t="n"/>
      <c r="BR254" s="178" t="n"/>
      <c r="BS254" s="178" t="n"/>
      <c r="BT254" s="178" t="n"/>
      <c r="BU254" s="178" t="n"/>
      <c r="BV254" s="178" t="n"/>
      <c r="BW254" s="178" t="n"/>
      <c r="BX254" s="178" t="n"/>
      <c r="BY254" s="178" t="n"/>
      <c r="BZ254" s="178" t="n"/>
      <c r="CA254" s="178" t="n"/>
      <c r="CB254" s="178" t="n"/>
      <c r="CC254" s="178" t="n"/>
      <c r="CD254" s="178" t="n"/>
      <c r="CE254" s="178" t="n"/>
      <c r="CF254" s="178" t="n"/>
      <c r="CG254" s="178" t="n"/>
      <c r="CH254" s="178" t="n"/>
      <c r="CI254" s="178" t="n"/>
      <c r="CJ254" s="178" t="n"/>
      <c r="CK254" s="53" t="n"/>
      <c r="CL254" s="178" t="n"/>
      <c r="CM254" s="178" t="n"/>
      <c r="CN254" s="60" t="n"/>
      <c r="CO254" s="177" t="n"/>
      <c r="CP254" s="178" t="n"/>
      <c r="CQ254" s="60" t="n"/>
      <c r="CR254" s="177" t="n"/>
      <c r="CS254" s="178" t="n"/>
      <c r="CT254" s="59" t="n"/>
      <c r="CU254" s="178" t="n"/>
      <c r="CV254" s="59" t="n"/>
      <c r="CW254" s="178" t="n"/>
      <c r="CX254" s="59" t="n"/>
      <c r="CY254" s="178" t="n"/>
      <c r="CZ254" s="178" t="n"/>
      <c r="DA254" s="178" t="n"/>
      <c r="DB254" s="53" t="n"/>
      <c r="DC254" s="178" t="n"/>
      <c r="DD254" s="178" t="n"/>
      <c r="DE254" s="178" t="n"/>
      <c r="DF254" s="178" t="n"/>
      <c r="DG254" s="178" t="n"/>
      <c r="DH254" s="178" t="n"/>
      <c r="DI254" s="178" t="n"/>
      <c r="DJ254" s="178" t="n"/>
      <c r="DK254" s="178" t="n"/>
      <c r="DL254" s="178" t="n"/>
      <c r="DM254" s="178" t="n"/>
      <c r="DN254" s="177" t="n"/>
      <c r="DO254" s="177" t="n"/>
      <c r="DP254" s="177" t="n"/>
      <c r="DQ254" s="76">
        <f>IF(AND(DS254,DP254&lt;&gt;""),
CONCATENATE(DT254,DU254,DV254,DW254,DX254,DY254,DZ254,EA254,EB254,EC254,ED254,EE254,EF254,EG254,EH254,EI254,EJ254,EK254,EL254,EM254,EN254,EO254,EP254,EQ254,ES254,ET254,EU254,EV254,EW254,EX254,EY254,EZ254,FA254,FC254,FD254,FF254,FG254,FI254,FJ254,FL254,FM254,FO254,FP254,FR254,FS254,FU254,FV254,FX254,FY254,GA254,GB254,GD254,GE254,GF254,GH254,GI254,GJ254,GL254,GM254,GN254,GP254,GQ254,GS254,GT254,GU254,GV254,GW254,GX254,GY254,GZ254,HA254,HB254,HC254,HD254,HE254,HF254,HG254,HH254,HI254,HJ254,HK254,HL254,HM254,HN254,HO254,HQ254,HR254,HS254,HT254,HU254,HV254,HW254,HX254,HY254,IA254,IB254,IC254,ID254,IF254,IG254,IH254,II254,IK254,IL254,IM254,IN254,IO254,IP254,IQ254,IR254,IS254,IT254,IU254,IV254,IW254,IX254,IY254,IZ254),
""
)</f>
        <v/>
      </c>
      <c r="DR254" s="53" t="n"/>
      <c r="DS254" s="46">
        <f>CONCATENATE(D254,$E254,$F254,$G254,H254,$I254,$J254,K254,$L254,$M254,N254,$O254,$P254,$Q254,$R254,$S254,T254,$U254,$V254,$W254,$X254,$Y254,$Z254,$AA254,AB254,AC254,AD254,$AE254,$AF254,$AG254,AH254,AI254,AJ254,AK254,AL254,AM254,AN254,AO254,AP254,AQ254,AR254,AS254,AT254,AU254,AV254,AW254,AX254,AY254,AZ254,BA254,BB254,BC254,BD254,BE254,BF254,BG254,BH254,BI254,BJ254,BK254,BL254,BM254,BN254,BO254,BP254,BQ254,BR254,BS254,BT254,BU254,BV254,BW254,BX254,BY254,BZ254,CA254,CB254,CC254,CD254,CE254,CF254,CG254,CH254,CI254,CJ254,CK254,CL254,CM254,$CN254,$CO254,CP254,$CQ254,$CR254,CS254,CT254,CU254,CV254,CW254,CX254,CY254,CZ254,DA254,DB254,DC254,DD254,DE254,DF254,DG254,DH254,DI254,DJ254,DK254,DL254,DM254,$DN254,$DO254,$DP254,DR254)&lt;&gt;""</f>
        <v/>
      </c>
      <c r="DT254" s="46">
        <f>IF(AND($DS254,$E$4&lt;&gt;""),
IF(LEFT($E$4,2) = "1.",
IF(D254&lt;&gt;"","El CUNE sólo se envía en operaciones de novedad o ajuste. ",""),
IF(D254="","Debes escribir un CUNE válido para realizar operaciones de novedad o ajuste. ","")),
""
)</f>
        <v/>
      </c>
      <c r="DU254" s="46">
        <f>IF($DS254,
IF(E254="","Debes seleccionar el tipo de documento del empleado. ",
IF(_xlfn.IFNA(VLOOKUP(E254,TIPO_DE_DOCUMENTO,1,FALSE),-1)=-1,"El tipo de documento no es válido (por favor seleccionarlo de la lista). ","")
)
)</f>
        <v/>
      </c>
      <c r="DV254" s="46">
        <f>IF($DS254,
IF(F254="","Debes escribir el número de documento del empleado. ","")
)</f>
        <v/>
      </c>
      <c r="DW254" s="46">
        <f>IF($DS254,
IF(G254="","Debes escribir el primer nombre del empleado. ","")
)</f>
        <v/>
      </c>
      <c r="DY254" s="46">
        <f>IF($DS254,
IF(I254="","Debes escribir el primer apellido del empleado. ","")
)</f>
        <v/>
      </c>
      <c r="DZ254" s="46">
        <f>IF($DS254,
IF(J254="","Debes escribir el segundo apellido del empleado. ","")
)</f>
        <v/>
      </c>
      <c r="EB254" s="46">
        <f>IF($DS254,
IF(L254="","Debes escribir la fecha de ingreso del empleado. ",
IF(ISERR(DATE(YEAR(L254),MONTH(L254),DAY(L254))), "El valor ingresado en fecha de ingreso no tiene un formato válido. ","")
)
)</f>
        <v/>
      </c>
      <c r="EC254" s="46">
        <f>IF($DS254,
IF(M254="","Debes escribir el tiempo laborado. ",
IF( IFERROR(INT(M254),1.1) &lt;&gt; IFERROR(_xlfn.NUMBERVALUE(M254),1), "El valor de los días trabajados debe ser un número entero. ", "")
)
)</f>
        <v/>
      </c>
      <c r="ED254" s="46">
        <f>IF($DS254,
IF( AND(N254&lt;&gt;"", ISERR(DATE(YEAR(N254),MONTH(N254),DAY(N254))) ), "El valor ingresado en fecha de ingreso no tiene un formato válido. ",
IF( AND(N254&lt;&gt;"", $E$6&lt;&gt;"", DATE(YEAR(N254), MONTH(N254), 1) &lt;&gt; IFERROR(DATE(MID($E$6, 1, 4), MID($E$6, 6, 2),1), "1/1/1900") ), "La fecha de retiro debe estar dentro del período liquidado. ", "")
)
)</f>
        <v/>
      </c>
      <c r="EE254" s="46">
        <f>IF($DS254,
IF(O254="","Debes seleccionar el tipo de trabajador. ",
IF(_xlfn.IFNA(VLOOKUP(O254,TIPO_DE_TRABAJADOR,1,FALSE),-1)=-1,"El tipo de trabajador no es válido (por favor seleccionarlo de la lista). ","")
)
)</f>
        <v/>
      </c>
      <c r="EF254" s="46">
        <f>IF($DS254,
IF(P254="","Debes seleccionar si es un trabajador dependiente pensionado por vejez. ",
IF(_xlfn.IFNA(VLOOKUP(P254,SUBTIPO_DE_TRABAJADOR,1,FALSE),-1)=-1,"El tipo de trabajador dependiente pensionado por vejez no es válido (por favor seleccionarlo de la lista). ","")
)
)</f>
        <v/>
      </c>
      <c r="EG254" s="46">
        <f>IF($DS254,
IF(Q254="","Debes seleccionar el tipo de contrato del trabajador. ",
IF(_xlfn.IFNA(VLOOKUP(Q254,TIPO_DE_CONTRATO,1,FALSE),-1)=-1,"El tipo de contrato del trabajador no es válido (por favor seleccionarlo de la lista). ","")
)
)</f>
        <v/>
      </c>
      <c r="EH254" s="46">
        <f>IF($DS254,
IF(R254="","Debes seleccionar si es un salario integral. ",
IF(_xlfn.IFNA(VLOOKUP(R254,SI_NO,1,FALSE),-1)=-1,"Valor no válido para salario integral (por favor seleccionarlo de la lista). ","")
)
)</f>
        <v/>
      </c>
      <c r="EI254" s="46">
        <f>IF($DS254,
IF(S254="","Debes seleccionar si el trabajador realiza actividades de riesgo. ",
IF(_xlfn.IFNA(VLOOKUP(S254,SI_NO,1,FALSE),-1)=-1,"Valor no válido para actividad de alto riesgo (por favor seleccionarlo de la lista). ","")
)
)</f>
        <v/>
      </c>
      <c r="EK254" s="46">
        <f>IF($DS254,
IF(U254="","Debes escribir el código del municipio de residencia del trabajador. ",
IF(_xlfn.IFNA(VLOOKUP(U254,MUNICIPIO,1,FALSE),-1)=-1,"El municipio de residencia del trabajador es inválido (por favor seleccionarlo de la lista). ","")
)
)</f>
        <v/>
      </c>
      <c r="EL254" s="46">
        <f>IF($DS254,
IF(V254="","Debes escribir el la dirección de residendia del trabajador. ","")
)</f>
        <v/>
      </c>
      <c r="EM254" s="46">
        <f>IF($DS254,
IF(W254="","Debes escribir la fecha de inicio de la liquidación. ",
IF(ISERR(DATE(YEAR(W254),MONTH(W254),DAY(W254))),"El valor ingresado en fecha de inicio de liquidación no tiene un formato válido. ",
IF( AND($E$6&lt;&gt;"", DATE(YEAR(W254), MONTH(W254), 1) &lt;&gt; IFERROR(DATE(MID($E$6, 1, 4), MID($E$6, 6, 2),1), "1/1/1900") ), "La fecha de inicio de la liquidación debe estar dentro del período liquidado. ", "")
)
)
)</f>
        <v/>
      </c>
      <c r="EN254" s="46">
        <f>IF($DS254,
IF(X254="","Debes escribir la fecha de fin de la liquidación. ",
IF(ISERR(DATE(YEAR(X254),MONTH(X254),DAY(X254))),"El valor ingresado en fecha de fin de liquidación no tiene un formato válido. ",
IF( AND($E$6&lt;&gt;"", DATE(YEAR(X254), MONTH(X254), 1) &lt;&gt; IFERROR(DATE(MID($E$6, 1, 4), MID($E$6, 6, 2),1), "1/1/1900") ), "La fecha de fin de la liquidación debe estar dentro del período liquidado. ", "")
)
)
)</f>
        <v/>
      </c>
      <c r="EO254" s="46">
        <f>IF($DS254,
IF(Y254="","Debes escribir la frecuencia de pago del trabajador. ",
IF(_xlfn.IFNA(VLOOKUP(Y254,PERÍODO_DE_NÓMINA,1,FALSE),-1)=-1,"La frecuencia de pago es inválida (por favor seleccionarlo de la lista). ","")
)
)</f>
        <v/>
      </c>
      <c r="EP254" s="46">
        <f>IF($DS254,
IF(Z254="","Debes escribir la fecha de pago. ",
IF(ISERR(DATE(YEAR(Z254),MONTH(Z254),DAY(Z254))), "El valor ingresado en fecha de pago no tiene un formato válido. ","")
)
)</f>
        <v/>
      </c>
      <c r="EQ254" s="46">
        <f>IF($DS254,
IF(AA254="","Debes escribir el medio de pago. ",
IF(_xlfn.IFNA(VLOOKUP(AA254,MEDIOS_DE_PAGO,1,FALSE),-1)=-1,"El medio de pago es inválido (por favor seleccionarlo de la lista). ","")
)
)</f>
        <v/>
      </c>
      <c r="ER254" s="46">
        <f>OR(AA254='Tablas '!$T$4,AA254='Tablas '!$T$7,AA254='Tablas '!$T$8,AA254='Tablas '!$T$11)</f>
        <v/>
      </c>
      <c r="ES254" s="46">
        <f>IF(AND($DS254,ER254),
IF(AB254="","Debes escribir la entidad bancaria. ",""),
""
)</f>
        <v/>
      </c>
      <c r="ET254" s="46">
        <f>IF(AND($DS254,ER254),
IF(AC254="","Debes escribir el tipo de cuenta bancaria. ",
IF(_xlfn.IFNA(VLOOKUP(AC254,TIPO_DE_CUENTA,1,FALSE),-1)=-1,"El tipo de cuenta bancaria es inválida (por favor seleccionarlo de la lista). ","")
),
""
)</f>
        <v/>
      </c>
      <c r="EU254" s="46">
        <f>IF(AND($DS254,ER254),
IF(AD254="","Debes escribir el número de cuenta bancaria. ",""),
""
)</f>
        <v/>
      </c>
      <c r="EV254" s="46">
        <f>IF($DS254,
IF(AE254="","Debes escribir el valor del sueldo básico. ",
IF( ISERR(_xlfn.NUMBERVALUE(AE254)), "El valor del sueldo básico debe ser un número válido. ", "")
)
)</f>
        <v/>
      </c>
      <c r="EW254" s="46">
        <f>IF($DS254,
IF(AF254="","Debes escribir el número de días trabajados. ",
IF( IFERROR(INT(AF254),1.1) &lt;&gt; IFERROR(_xlfn.NUMBERVALUE(AF254),1), "La cantidad de días trabajados debe ser un número entero. ", "")
)
)</f>
        <v/>
      </c>
      <c r="EX254" s="46">
        <f>IF($DS254,
IF(AG254="","Debes escribir el valor del sueldo trabajado. ",
IF( ISERR(_xlfn.NUMBERVALUE(AG254)), "El valor del sueldo trabajado debe ser un número válido. ", "")
)
)</f>
        <v/>
      </c>
      <c r="EY254" s="46">
        <f>IF($DS254,
IF( AND(AH254&lt;&gt;"", ISERR(_xlfn.NUMBERVALUE(AH254))), "El valor del auxilio de transporte debe ser un número válido. ", "")
)</f>
        <v/>
      </c>
      <c r="EZ254" s="46">
        <f>IF($DS254,
IF( AND(AI254&lt;&gt;"", ISERR(_xlfn.NUMBERVALUE(AI254))), "El valor de viáticos salariales debe ser un número válido. ", "")
)</f>
        <v/>
      </c>
      <c r="FA254" s="46">
        <f>IF($DS254,
IF( AND(AJ254&lt;&gt;"", ISERR(_xlfn.NUMBERVALUE(AJ254))), "El valor de viáticos NO salariales debe ser un número válido. ", "")
)</f>
        <v/>
      </c>
      <c r="FB254" s="46">
        <f>CONCATENATE(AK254,AL254)&lt;&gt;""</f>
        <v/>
      </c>
      <c r="FC254" s="46">
        <f>IF(AND($DS254,FB254),
IF(AK254="","Debes escribir el número de horas extras diurnas. ",
IF( IFERROR(INT(AK254),1.1) &lt;&gt; IFERROR(_xlfn.NUMBERVALUE(AK254),1), "La cantidad de horas extras diurnas debe ser un número entero. ", "")
),
""
)</f>
        <v/>
      </c>
      <c r="FD254" s="46">
        <f>IF(AND($DS254,FB254),
IF(AL254="","Debes escribir el valor de las horas extras diurnas. ",
IF( ISERR(_xlfn.NUMBERVALUE(AL254)), "El valor de las horas extras duirnas debe ser un número válido. ", "")
),
""
)</f>
        <v/>
      </c>
      <c r="FE254" s="46">
        <f>CONCATENATE(AM254,AN254)&lt;&gt;""</f>
        <v/>
      </c>
      <c r="FF254" s="46">
        <f>IF(AND($DS254,FE254),
IF(AM254="","Debes escribir el número de horas extras nocturnas. ",
IF( IFERROR(INT(AM254),1.1) &lt;&gt; IFERROR(_xlfn.NUMBERVALUE(AM254),1), "La cantidad de horas extras nocturnas debe ser un número entero. ", "")
),
""
)</f>
        <v/>
      </c>
      <c r="FG254" s="46">
        <f>IF(AND($DS254,FE254),
IF(AN254="","Debes escribir el valor de las horas extras nocturnas. ",
IF( ISERR(_xlfn.NUMBERVALUE(AN254)), "El valor de las horas extras nocturnas debe ser un número válido. ", "")
),
""
)</f>
        <v/>
      </c>
      <c r="FH254" s="46">
        <f>CONCATENATE(AO254,AP254)&lt;&gt;""</f>
        <v/>
      </c>
      <c r="FI254" s="46">
        <f>IF(AND($DS254,FH254),
IF(AO254="","Debes escribir el número de horas extras diurnas dominicales y festivas. ",
IF( IFERROR(INT(AO254),1.1) &lt;&gt; IFERROR(_xlfn.NUMBERVALUE(AO254),1), "La cantidad de horas extras diurnas dominicales y festivas debe ser un número entero. ", "")
),
""
)</f>
        <v/>
      </c>
      <c r="FJ254" s="46">
        <f>IF(AND($DS254,FH254),
IF(AP254="","Debes escribir el valor de las horas extras diurnas dominicales y festivas. ",
IF( ISERR(_xlfn.NUMBERVALUE(AP254)), "El valor de las horas extras diurnas dominicales y festivas debe ser un número válido. ", "")
),
""
)</f>
        <v/>
      </c>
      <c r="FK254" s="46">
        <f>CONCATENATE(AQ254,AR254)&lt;&gt;""</f>
        <v/>
      </c>
      <c r="FL254" s="46">
        <f>IF(AND($DS254,FK254),
IF(AQ254="","Debes escribir el número de horas extras nocturnas dominicales y festivas. ",
IF( IFERROR(INT(AQ254),1.1) &lt;&gt; IFERROR(_xlfn.NUMBERVALUE(AQ254),1), "La cantidad de horas extras nocturnas dominicales y festivas debe ser un número entero. ", "")
),
""
)</f>
        <v/>
      </c>
      <c r="FM254" s="46">
        <f>IF(AND($DS254,FK254),
IF(AR254="","Debes escribir el valor de las horas extras nocturnas dominicales y festivas. ",
IF( ISERR(_xlfn.NUMBERVALUE(AR254)), "El valor de las horas extras nocturnas dominicales y festivas debe ser un número válido. ", "")
),
""
)</f>
        <v/>
      </c>
      <c r="FN254" s="46">
        <f>CONCATENATE(AS254,AT254)&lt;&gt;""</f>
        <v/>
      </c>
      <c r="FO254" s="46">
        <f>IF(AND($DS254,FN254),
IF(AS254="","Debes escribir el número de horas recargo nocturno. ",
IF( IFERROR(INT(AS254),1.1) &lt;&gt; IFERROR(_xlfn.NUMBERVALUE(AS254),1), "La cantidad de horas recargo nocturno debe ser un número entero. ", "")
),
""
)</f>
        <v/>
      </c>
      <c r="FP254" s="46">
        <f>IF(AND($DS254,FN254),
IF(AT254="","Debes escribir el valor de las horas recargo nocturno. ",
IF( ISERR(_xlfn.NUMBERVALUE(AT254)), "El valor de las horas recargo nocturno debe ser un número válido. ", "")
),
""
)</f>
        <v/>
      </c>
      <c r="FQ254" s="46">
        <f>CONCATENATE(AU254,AV254)&lt;&gt;""</f>
        <v/>
      </c>
      <c r="FR254" s="46">
        <f>IF(AND($DS254,FQ254),
IF(AU254="","Debes escribir el número de horas recargo diurno dominical y festivo. ",
IF( IFERROR(INT(AU254),1.1) &lt;&gt; IFERROR(_xlfn.NUMBERVALUE(AU254),1), "La cantidad de horas recargo diurno dominical y festivo debe ser un número entero. ", "")
),
""
)</f>
        <v/>
      </c>
      <c r="FS254" s="46">
        <f>IF(AND($DS254,FQ254),
IF(AV254="","Debes escribir el valor de las horas recargo diurno dominical y festivo. ",
IF( ISERR(_xlfn.NUMBERVALUE(AV254)), "El valor de las horas recargo diurno dominical y festivo debe ser un número válido. ", "")
),
""
)</f>
        <v/>
      </c>
      <c r="FT254" s="46">
        <f>CONCATENATE(AW254,AX254)&lt;&gt;""</f>
        <v/>
      </c>
      <c r="FU254" s="46">
        <f>IF(AND($DS254,FT254),
IF(AW254="","Debes escribir el número de horas recargo nocturno dominical y festivo. ",
IF( IFERROR(INT(AW254),1.1) &lt;&gt; IFERROR(_xlfn.NUMBERVALUE(AW254),1), "La cantidad de horas recargo nocturno dominical y festivo debe ser un número entero. ", "")
),
""
)</f>
        <v/>
      </c>
      <c r="FV254" s="46">
        <f>IF(AND($DS254,FT254),
IF(AX254="","Debes escribir el valor de las horas recargo nocturno dominical y festivo. ",
IF( ISERR(_xlfn.NUMBERVALUE(AX254)), "El valor de las horas recargo nocturno dominical y festivo debe ser un número válido. ", "")
),
""
)</f>
        <v/>
      </c>
      <c r="FW254" s="46">
        <f>CONCATENATE(AY254,AZ254)&lt;&gt;""</f>
        <v/>
      </c>
      <c r="FX254" s="46">
        <f>IF(AND($DS254,FW254),
IF(AY254="","Debes escribir el número de días de vacaciones comunes. ",
IF( IFERROR(INT(AY254),1.1) &lt;&gt; IFERROR(_xlfn.NUMBERVALUE(AY254),1), "La cantidad de días de vacaciones comunes debe ser un número entero. ", "")
),
""
)</f>
        <v/>
      </c>
      <c r="FY254" s="46">
        <f>IF(AND($DS254,FW254),
IF(AZ254="","Debes escribir el valor de las vacaciones comunes. ",
IF( ISERR(_xlfn.NUMBERVALUE(AZ254)), "El valor de las vacaciones comunes debe ser un número válido. ", "")
),
""
)</f>
        <v/>
      </c>
      <c r="FZ254" s="46">
        <f>CONCATENATE(BA254,BB254)&lt;&gt;""</f>
        <v/>
      </c>
      <c r="GA254" s="46">
        <f>IF(AND($DS254,FZ254),
IF(BA254="","Debes escribir el número de días de vacaciones compensadas. ",
IF( IFERROR(INT(BA254),1.1) &lt;&gt; IFERROR(_xlfn.NUMBERVALUE(BA254),1), "La cantidad de días de vacaciones compensadas debe ser un número entero. ", "")
),
""
)</f>
        <v/>
      </c>
      <c r="GB254" s="46">
        <f>IF(AND($DS254,FZ254),
IF(BB254="","Debes escribir el valor de las vacaciones compensadas. ",
IF( ISERR(_xlfn.NUMBERVALUE(BB254)), "El valor de las vacaciones compensadas debe ser un número válido. ", "")
),
""
)</f>
        <v/>
      </c>
      <c r="GC254" s="46">
        <f>CONCATENATE(BC254,BD254)&lt;&gt;""</f>
        <v/>
      </c>
      <c r="GD254" s="46">
        <f>IF(AND($DS254,GC254),
IF(BC254="","Debes escribir el número de días de prima salarial. ",
IF( IFERROR(INT(BC254),1.1) &lt;&gt; IFERROR(_xlfn.NUMBERVALUE(BC254),1), "La cantidad de días de prima salarial debe ser un número entero. ", "")
),
""
)</f>
        <v/>
      </c>
      <c r="GE254" s="46">
        <f>IF(AND($DS254,GC254),
IF(BD254="","Debes escribir el valor de los días de prima salarial. ",
IF( ISERR(_xlfn.NUMBERVALUE(BD254)), "El valor de los días de prima salarial debe ser un número válido. ", "")
),
""
)</f>
        <v/>
      </c>
      <c r="GF254" s="46">
        <f>IF($DS254,
IF( AND(BE254&lt;&gt;"", ISERR(_xlfn.NUMBERVALUE(BE254))), "El valor de la prima NO saliarial debe ser un número válido. ", "")
)</f>
        <v/>
      </c>
      <c r="GG254" s="46">
        <f>CONCATENATE(BF254,BG254,BH254)&lt;&gt;""</f>
        <v/>
      </c>
      <c r="GH254" s="46">
        <f>IF(AND($DS254,GG254),
IF(BF254="","Debes escribir el valor de las cesantías. ",
IF( ISERR(_xlfn.NUMBERVALUE(BF254)), "El valor de las cesantías debe ser un número válido. ", "")
),
""
)</f>
        <v/>
      </c>
      <c r="GI254" s="46">
        <f>IF(AND($DS254,GG254),
IF(BG254="","Debes escribir el % de cesantías. ",
IF( ISERR(_xlfn.NUMBERVALUE(BG254)), "El % de cesantías debe ser un número válido. ", "")
),
""
)</f>
        <v/>
      </c>
      <c r="GJ254" s="46">
        <f>IF(AND($DS254,GG254),
IF(BH254="","Debes escribir el valor de intereses de cesantías. ",
IF( ISERR(_xlfn.NUMBERVALUE(BH254)), "El valor de intereses de cesantías debe ser un número válido. ", "")
),
""
)</f>
        <v/>
      </c>
      <c r="GK254" s="46">
        <f>CONCATENATE(BI254,BJ254,BK254)&lt;&gt;""</f>
        <v/>
      </c>
      <c r="GL254" s="46">
        <f>IF(AND($DS254,GK254),
IF(BI254="","Debes escribir el número de días de incapacidad. ",
IF( IFERROR(INT(BI254),1.1) &lt;&gt; IFERROR(_xlfn.NUMBERVALUE(BI254),1), "La cantidad de días de incapacidad debe ser un número entero. ", "")
),
""
)</f>
        <v/>
      </c>
      <c r="GM254" s="46">
        <f>IF(AND($DS254,GK254),
IF(BJ254="","Debes escribir el tipo de incapacidad. ",
IF(_xlfn.IFNA(VLOOKUP(BJ254,TIPO_DE_INCAPACIDAD,1,FALSE),-1)=-1,"El tipo de incapacidad es inválida (por favor seleccionarlo de la lista). ","")
),
""
)</f>
        <v/>
      </c>
      <c r="GN254" s="46">
        <f>IF(AND($DS254,GK254),
IF(BK254="","Debes escribir el valor de la incapacidad. ",
IF( ISERR(_xlfn.NUMBERVALUE(BK254)), "El valor de la incapacidad debe ser un número válido. ", "")
),
""
)</f>
        <v/>
      </c>
      <c r="GO254" s="46">
        <f>CONCATENATE(BL254,BM254)&lt;&gt;""</f>
        <v/>
      </c>
      <c r="GP254" s="46">
        <f>IF(AND($DS254,GO254),
IF(BL254="","Debes escribir el número de días de licencia de maternidad o paternidad. ",
IF( IFERROR(INT(BL254),1.1) &lt;&gt; IFERROR(_xlfn.NUMBERVALUE(BL254),1), "La cantidad de días de licencia de maternidad o paternidad debe ser un número entero. ", "")
),
""
)</f>
        <v/>
      </c>
      <c r="GQ254" s="46">
        <f>IF(AND($DS254,GO254),
IF(BM254="","Debes escribir el valor de la licencia de maternidad o paternidad. ",
IF( ISERR(_xlfn.NUMBERVALUE(BM254)), "El valor de la licencia de maternidad o paternidad debe ser un número válido. ", "")
),
""
)</f>
        <v/>
      </c>
      <c r="GR254" s="46">
        <f>CONCATENATE(BN254,BO254)&lt;&gt;""</f>
        <v/>
      </c>
      <c r="GS254" s="46">
        <f>IF(AND($DS254,GR254),
IF(BN254="","Debes escribir el número de días de licencia remunerada. ",
IF( IFERROR(INT(BN254),1.1) &lt;&gt; IFERROR(_xlfn.NUMBERVALUE(BN254),1), "La cantidad de días de licencia remunerada debe ser un número entero. ", "")
),
""
)</f>
        <v/>
      </c>
      <c r="GT254" s="46">
        <f>IF(AND($DS254,GR254),
IF(BO254="","Debes escribir el valor de la licencia remunerada. ",
IF( ISERR(_xlfn.NUMBERVALUE(BO254)), "El valor de la licencia remunerada debe ser un número válido. ", "")
),
""
)</f>
        <v/>
      </c>
      <c r="GU254" s="46">
        <f>IF($DS254,
IF( AND(BP254&lt;&gt;"", ISERR(_xlfn.NUMBERVALUE(BP254))), "El valor de la licencia NO remunerada debe ser un número válido. ", "")
)</f>
        <v/>
      </c>
      <c r="GV254" s="46">
        <f>IF($DS254,
IF( AND(BQ254&lt;&gt;"", ISERR(_xlfn.NUMBERVALUE(BQ254))), "El valor de auxilios salariales debe ser un número válido. ", "")
)</f>
        <v/>
      </c>
      <c r="GW254" s="46">
        <f>IF($DS254,
IF( AND(BR254&lt;&gt;"", ISERR(_xlfn.NUMBERVALUE(BR254))), "El valor de auxilios NO salariales debe ser un número válido. ", "")
)</f>
        <v/>
      </c>
      <c r="GX254" s="46">
        <f>IF($DS254,
IF( AND(BS254&lt;&gt;"", ISERR(_xlfn.NUMBERVALUE(BS254))), "El valor de bonos salariales debe ser un número válido. ", "")
)</f>
        <v/>
      </c>
      <c r="GY254" s="46">
        <f>IF($DS254,
IF( AND(BT254&lt;&gt;"", ISERR(_xlfn.NUMBERVALUE(BT254))), "El valor de bonos NO salariales debe ser un número válido. ", "")
)</f>
        <v/>
      </c>
      <c r="GZ254" s="46">
        <f>IF($DS254,
IF( AND(BU254&lt;&gt;"", ISERR(_xlfn.NUMBERVALUE(BU254))), "El valor de bonos salariales de alimentación debe ser un número válido. ", "")
)</f>
        <v/>
      </c>
      <c r="HA254" s="46">
        <f>IF($DS254,
IF( AND(BV254&lt;&gt;"", ISERR(_xlfn.NUMBERVALUE(BV254))), "El valor de bonos NO salariales de alimentación debe ser un número válido. ", "")
)</f>
        <v/>
      </c>
      <c r="HB254" s="46">
        <f>IF($DS254,
IF( AND(BW254&lt;&gt;"", ISERR(_xlfn.NUMBERVALUE(BW254))), "El valor de bonificaciones salariales debe ser un número válido. ", "")
)</f>
        <v/>
      </c>
      <c r="HC254" s="46">
        <f>IF($DS254,
IF( AND(BX254&lt;&gt;"", ISERR(_xlfn.NUMBERVALUE(BX254))), "El valor de bonificaciones NO salariales debe ser un número válido. ", "")
)</f>
        <v/>
      </c>
      <c r="HD254" s="46">
        <f>IF($DS254,
IF( AND(BY254&lt;&gt;"", ISERR(_xlfn.NUMBERVALUE(BY254))), "El valor de compensaciones ordinarias debe ser un número válido. ", "")
)</f>
        <v/>
      </c>
      <c r="HE254" s="46">
        <f>IF($DS254,
IF( AND(BZ254&lt;&gt;"", ISERR(_xlfn.NUMBERVALUE(BZ254))), "El valor de compensaciones extraordinarias debe ser un número válido. ", "")
)</f>
        <v/>
      </c>
      <c r="HF254" s="46">
        <f>IF($DS254,
IF( AND(CA254&lt;&gt;"", ISERR(_xlfn.NUMBERVALUE(CA254))), "El valor de comisiones debe ser un número válido. ", "")
)</f>
        <v/>
      </c>
      <c r="HG254" s="46">
        <f>IF($DS254,
IF( AND(CB254&lt;&gt;"", ISERR(_xlfn.NUMBERVALUE(CB254))), "El valor de ausencia por huega debe ser un número válido. ", "")
)</f>
        <v/>
      </c>
      <c r="HH254" s="46">
        <f>IF($DS254,
IF( AND(CC254&lt;&gt;"", ISERR(_xlfn.NUMBERVALUE(CC254))), "El valor de anticipos debe ser un número válido. ", "")
)</f>
        <v/>
      </c>
      <c r="HI254" s="46">
        <f>IF($DS254,
IF( AND(CD254&lt;&gt;"", ISERR(_xlfn.NUMBERVALUE(CD254))), "El valor de pagos a terceros debe ser un número válido. ", "")
)</f>
        <v/>
      </c>
      <c r="HJ254" s="46">
        <f>IF($DS254,
IF( AND(CE254&lt;&gt;"", ISERR(_xlfn.NUMBERVALUE(CE254))), "El valor de dotación debe ser un número válido. ", "")
)</f>
        <v/>
      </c>
      <c r="HK254" s="46">
        <f>IF($DS254,
IF( AND(CF254&lt;&gt;"", ISERR(_xlfn.NUMBERVALUE(CF254))), "El valor de apoyo sostenibilidad debe ser un número válido. ", "")
)</f>
        <v/>
      </c>
      <c r="HL254" s="46">
        <f>IF($DS254,
IF( AND(CG254&lt;&gt;"", ISERR(_xlfn.NUMBERVALUE(CG254))), "El valor de teletrabajo debe ser un número válido. ", "")
)</f>
        <v/>
      </c>
      <c r="HM254" s="46">
        <f>IF($DS254,
IF( AND(CH254&lt;&gt;"", ISERR(_xlfn.NUMBERVALUE(CH254))), "El valor de bonificación de retiro debe ser un número válido. ", "")
)</f>
        <v/>
      </c>
      <c r="HN254" s="46">
        <f>IF($DS254,
IF( AND(CI254&lt;&gt;"", ISERR(_xlfn.NUMBERVALUE(CI254))), "El valor de indemnización de retiro debe ser un número válido. ", "")
)</f>
        <v/>
      </c>
      <c r="HO254" s="46">
        <f>IF($DS254,
IF( AND(CJ254&lt;&gt;"", ISERR(_xlfn.NUMBERVALUE(CJ254))), "El valor de reintegros debe ser un número válido. ", "")
)</f>
        <v/>
      </c>
      <c r="HP254" s="46">
        <f>CONCATENATE(CK254,CL254,CM254)&lt;&gt;""</f>
        <v/>
      </c>
      <c r="HQ254" s="46">
        <f>IF(AND($DS254,HP254),
IF(CK254="","Debes escribir la descripción de otro concepto no categorizado. ",""),
""
)</f>
        <v/>
      </c>
      <c r="HR254" s="46">
        <f>IF(AND($DS254,HP254),
IF(CONCATENATE(CL254,CM254)="","Debes escribir al menos un valor de concepto no categorizado (salarial o no salarial). ",
IF(ISERR(_xlfn.NUMBERVALUE(CL254)),"El valor salarial concepto no categorizado debe ser un número válido. ","")
),
""
)</f>
        <v/>
      </c>
      <c r="HS254" s="46">
        <f>IF(AND($DS254,HP254),
IF(CONCATENATE(CL254,CM254)="","Debes escribir al menos un valor de concepto no categorizado (salarial o no salarial). ",
IF(ISERR(_xlfn.NUMBERVALUE(CM254)),"El valor NO salarial concepto no categorizado debe ser un número válido. ","")
),
""
)</f>
        <v/>
      </c>
      <c r="HT254" s="46">
        <f>IF($DS254,
IF(CN254="","Debes escribir el porcentaje del aporte a salud. ",
IF( ISERR(_xlfn.NUMBERVALUE(CN254)), "El valor del porcentaje del aporte a salud debe ser un número válido. ", "")
)
)</f>
        <v/>
      </c>
      <c r="HU254" s="46">
        <f>IF($DS254,
IF(CO254="","Debes escribir el valor del aporte a salud. ",
IF( ISERR(_xlfn.NUMBERVALUE(CO254)), "El valor del aporte a salud debe ser un número válido. ", "")
)
)</f>
        <v/>
      </c>
      <c r="HV254" s="46">
        <f>IF($DS254,
IF( AND(CP254&lt;&gt;"", ISERR(_xlfn.NUMBERVALUE(CP254))), "El valor plan complementario debe ser un número válido. ", "")
)</f>
        <v/>
      </c>
      <c r="HW254" s="46">
        <f>IF($DS254,
IF(CQ254="","Debes escribir el porcentaje del aporte a pensión. ",
IF( ISERR(_xlfn.NUMBERVALUE(CQ254)), "El valor del porcentaje del aporte a pensión debe ser un número válido. ", "")
)
)</f>
        <v/>
      </c>
      <c r="HX254" s="46">
        <f>IF($DS254,
IF(CR254="","Debes escribir el valor del aporte a pensión. ",
IF( ISERR(_xlfn.NUMBERVALUE(CR254)), "El valor del aporte a salud debe ser un número válido. ", "")
)
)</f>
        <v/>
      </c>
      <c r="HY254" s="46">
        <f>IF($DS254,
IF( AND(CS254&lt;&gt;"", ISERR(_xlfn.NUMBERVALUE(CS254))), "El valor pensión voluntaria debe ser un número válido. ", "")
)</f>
        <v/>
      </c>
      <c r="HZ254" s="46">
        <f>CONCATENATE(CT254,CU254,CV254,CW254)&lt;&gt;""</f>
        <v/>
      </c>
      <c r="IA254" s="46">
        <f>IF(AND($DS254,HZ254),
IF(CT254="","Debes escribir el % del fondo de seguridad pensional. ",
IF( ISERR(_xlfn.NUMBERVALUE(CT254)), "El % del fondo de seguridad debe ser un número válido. ", "")
),
""
)</f>
        <v/>
      </c>
      <c r="IB254" s="46">
        <f>IF(AND($DS254,HZ254),
IF(CU254="","Debes escribir el valor del aporte al fondo de solidaridad pensional. ",
IF( ISERR(_xlfn.NUMBERVALUE(CU254)), "El valor del aporte al fondo de solidaridad pensional debe ser un número válido. ", "")
),
""
)</f>
        <v/>
      </c>
      <c r="IC254" s="46">
        <f>IF(AND($DS254,HZ254),
IF(CV254="","Debes escribir el % del fondo de subsistencia. ",
IF( ISERR(_xlfn.NUMBERVALUE(CV254)), "El % del fondo de subsistencia debe ser un número válido. ", "")
),
""
)</f>
        <v/>
      </c>
      <c r="ID254" s="46">
        <f>IF(AND($DS254,HZ254),
IF(CW254="","Debes escribir el valor del fondo de subsistencia. ",
IF( ISERR(_xlfn.NUMBERVALUE(CW254)), "El valor del fondo de subsistencia debe ser un número válido. ", "")
),
""
)</f>
        <v/>
      </c>
      <c r="IE254" s="46">
        <f>CONCATENATE(CX254,CY254)&lt;&gt;""</f>
        <v/>
      </c>
      <c r="IF254" s="46">
        <f>IF(AND($DS254,IE254),
IF(CX254="","Debes escribir el % de sindicato. ",
IF( ISERR(_xlfn.NUMBERVALUE(CX254)), "El % de sindicato debe ser un número válido. ", "")
),
""
)</f>
        <v/>
      </c>
      <c r="IG254" s="46">
        <f>IF(AND($DS254,IE254),
IF(CY254="","Debes escribir el valor del sindicato. ",
IF( ISERR(_xlfn.NUMBERVALUE(CY254)), "El valor del sindicato debe ser un número válido. ", "")
),
""
)</f>
        <v/>
      </c>
      <c r="IH254" s="46">
        <f>IF($DS254,
IF( AND(CZ254&lt;&gt;"", ISERR(_xlfn.NUMBERVALUE(CZ254))), "El valor de sanción pública debe ser un número válido. ", "")
)</f>
        <v/>
      </c>
      <c r="II254" s="46">
        <f>IF($DS254,
IF( AND(DA254&lt;&gt;"", ISERR(_xlfn.NUMBERVALUE(DA254))), "El valor de sanción privada debe ser un número válido. ", "")
)</f>
        <v/>
      </c>
      <c r="IJ254" s="46">
        <f>CONCATENATE(DB254,DC254)&lt;&gt;""</f>
        <v/>
      </c>
      <c r="IK254" s="46">
        <f>IF(AND($DS254,IJ254),
IF(DB254="","Debes escribir la descripción de libranza. ",""),
""
)</f>
        <v/>
      </c>
      <c r="IL254" s="46">
        <f>IF(AND($DS254,IJ254),
IF(DC254="","Debes escribir la cuota libranza. ",
IF(ISERR(_xlfn.NUMBERVALUE(DC254)),"El valor de la cuota libranza debe ser un número válido. ","")
),
""
)</f>
        <v/>
      </c>
      <c r="IM254" s="46">
        <f>IF($DS254,
IF( AND(DD254&lt;&gt;"", ISERR(_xlfn.NUMBERVALUE(DD254))), "El valor de pagos a terceros debe ser un número válido. ", "")
)</f>
        <v/>
      </c>
      <c r="IN254" s="46">
        <f>IF($DS254,
IF( AND(DE254&lt;&gt;"", ISERR(_xlfn.NUMBERVALUE(DE254))), "El valor de anticipos debe ser un número válido. ", "")
)</f>
        <v/>
      </c>
      <c r="IO254" s="46">
        <f>IF($DS254,
IF( AND(DF254&lt;&gt;"", ISERR(_xlfn.NUMBERVALUE(DF254))), "El valor de AFC debe ser un número válido. ", "")
)</f>
        <v/>
      </c>
      <c r="IP254" s="46">
        <f>IF($DS254,
IF( AND(DG254&lt;&gt;"", ISERR(_xlfn.NUMBERVALUE(DG254))), "El valor de rete-fuente debe ser un número válido. ", "")
)</f>
        <v/>
      </c>
      <c r="IQ254" s="46">
        <f>IF($DS254,
IF( AND(DH254&lt;&gt;"", ISERR(_xlfn.NUMBERVALUE(DH254))), "El valor de cooperativa de trabajo debe ser un número válido. ", "")
)</f>
        <v/>
      </c>
      <c r="IR254" s="46">
        <f>IF($DS254,
IF( AND(DI254&lt;&gt;"", ISERR(_xlfn.NUMBERVALUE(DI254))), "El valor de embargo fiscal debe ser un número válido. ", "")
)</f>
        <v/>
      </c>
      <c r="IS254" s="46">
        <f>IF($DS254,
IF( AND(DJ254&lt;&gt;"", ISERR(_xlfn.NUMBERVALUE(DJ254))), "El valor de educación debe ser un número válido. ", "")
)</f>
        <v/>
      </c>
      <c r="IT254" s="46">
        <f>IF($DS254,
IF( AND(DK254&lt;&gt;"", ISERR(_xlfn.NUMBERVALUE(DK254))), "El valor de reintegro debe ser un número válido. ", "")
)</f>
        <v/>
      </c>
      <c r="IU254" s="46">
        <f>IF($DS254,
IF( AND(DL254&lt;&gt;"", ISERR(_xlfn.NUMBERVALUE(DL254))), "El valor de deuda debe ser un número válido. ", "")
)</f>
        <v/>
      </c>
      <c r="IV254" s="46">
        <f>IF($DS254,
IF( AND(DM254&lt;&gt;"", ISERR(_xlfn.NUMBERVALUE(DM254))), "El valor de otras deducciones debe ser un número válido. ", "")
)</f>
        <v/>
      </c>
      <c r="IW254" s="46">
        <f>IF($DS254,
IF(DN254="","Debes escribir el valor de los devengos totales. ",
IF( ISERR(_xlfn.NUMBERVALUE(DN254)), "El valor de los devengos totales debe ser un número válido. ", "")
)
)</f>
        <v/>
      </c>
      <c r="IX254" s="46">
        <f>IF($DS254,
IF(DO254="","Debes escribir el valor de las deducciones totales. ",
IF( ISERR(_xlfn.NUMBERVALUE(DO254)), "El valor de las deducciones totales debe ser un número válido. ", "")
)
)</f>
        <v/>
      </c>
      <c r="IY254" s="46">
        <f>IF($DS254,
IF(DP254="","Debes escribir el valor del salario total. ",
IF( ISERR(_xlfn.NUMBERVALUE(DP254)), "El valor del salario total debe ser un número válido. ", "")
)
)</f>
        <v/>
      </c>
    </row>
    <row r="255">
      <c r="B255" s="48" t="n">
        <v>243</v>
      </c>
      <c r="C255" s="61">
        <f>IF(AND(DS255,DP255&lt;&gt;""),
IF(DQ255="","OK","Error"),
""
)</f>
        <v/>
      </c>
      <c r="D255" s="53" t="n"/>
      <c r="E255" s="52" t="n"/>
      <c r="F255" s="112" t="n"/>
      <c r="G255" s="52" t="n"/>
      <c r="H255" s="53" t="n"/>
      <c r="I255" s="52" t="n"/>
      <c r="J255" s="52" t="n"/>
      <c r="K255" s="53" t="n"/>
      <c r="L255" s="55" t="n"/>
      <c r="M255" s="108" t="n"/>
      <c r="N255" s="56" t="n"/>
      <c r="O255" s="52" t="n"/>
      <c r="P255" s="52" t="n"/>
      <c r="Q255" s="52" t="n"/>
      <c r="R255" s="52" t="n"/>
      <c r="S255" s="52" t="n"/>
      <c r="T255" s="53" t="n"/>
      <c r="U255" s="52" t="n"/>
      <c r="V255" s="52" t="n"/>
      <c r="W255" s="55" t="n"/>
      <c r="X255" s="55" t="n"/>
      <c r="Y255" s="52" t="n"/>
      <c r="Z255" s="55" t="n"/>
      <c r="AA255" s="52" t="n"/>
      <c r="AB255" s="53" t="n"/>
      <c r="AC255" s="53" t="n"/>
      <c r="AD255" s="53" t="n"/>
      <c r="AE255" s="177" t="n"/>
      <c r="AF255" s="113" t="n"/>
      <c r="AG255" s="177" t="n"/>
      <c r="AH255" s="178" t="n"/>
      <c r="AI255" s="178" t="n"/>
      <c r="AJ255" s="178" t="n"/>
      <c r="AK255" s="114" t="n"/>
      <c r="AL255" s="178" t="n"/>
      <c r="AM255" s="114" t="n"/>
      <c r="AN255" s="178" t="n"/>
      <c r="AO255" s="114" t="n"/>
      <c r="AP255" s="178" t="n"/>
      <c r="AQ255" s="114" t="n"/>
      <c r="AR255" s="178" t="n"/>
      <c r="AS255" s="114" t="n"/>
      <c r="AT255" s="178" t="n"/>
      <c r="AU255" s="114" t="n"/>
      <c r="AV255" s="178" t="n"/>
      <c r="AW255" s="114" t="n"/>
      <c r="AX255" s="178" t="n"/>
      <c r="AY255" s="114" t="n"/>
      <c r="AZ255" s="178" t="n"/>
      <c r="BA255" s="114" t="n"/>
      <c r="BB255" s="178" t="n"/>
      <c r="BC255" s="114" t="n"/>
      <c r="BD255" s="178" t="n"/>
      <c r="BE255" s="178" t="n"/>
      <c r="BF255" s="178" t="n"/>
      <c r="BG255" s="59" t="n"/>
      <c r="BH255" s="178" t="n"/>
      <c r="BI255" s="114" t="n"/>
      <c r="BJ255" s="53" t="n"/>
      <c r="BK255" s="178" t="n"/>
      <c r="BL255" s="114" t="n"/>
      <c r="BM255" s="178" t="n"/>
      <c r="BN255" s="114" t="n"/>
      <c r="BO255" s="178" t="n"/>
      <c r="BP255" s="178" t="n"/>
      <c r="BQ255" s="178" t="n"/>
      <c r="BR255" s="178" t="n"/>
      <c r="BS255" s="178" t="n"/>
      <c r="BT255" s="178" t="n"/>
      <c r="BU255" s="178" t="n"/>
      <c r="BV255" s="178" t="n"/>
      <c r="BW255" s="178" t="n"/>
      <c r="BX255" s="178" t="n"/>
      <c r="BY255" s="178" t="n"/>
      <c r="BZ255" s="178" t="n"/>
      <c r="CA255" s="178" t="n"/>
      <c r="CB255" s="178" t="n"/>
      <c r="CC255" s="178" t="n"/>
      <c r="CD255" s="178" t="n"/>
      <c r="CE255" s="178" t="n"/>
      <c r="CF255" s="178" t="n"/>
      <c r="CG255" s="178" t="n"/>
      <c r="CH255" s="178" t="n"/>
      <c r="CI255" s="178" t="n"/>
      <c r="CJ255" s="178" t="n"/>
      <c r="CK255" s="53" t="n"/>
      <c r="CL255" s="178" t="n"/>
      <c r="CM255" s="178" t="n"/>
      <c r="CN255" s="60" t="n"/>
      <c r="CO255" s="177" t="n"/>
      <c r="CP255" s="178" t="n"/>
      <c r="CQ255" s="60" t="n"/>
      <c r="CR255" s="177" t="n"/>
      <c r="CS255" s="178" t="n"/>
      <c r="CT255" s="59" t="n"/>
      <c r="CU255" s="178" t="n"/>
      <c r="CV255" s="59" t="n"/>
      <c r="CW255" s="178" t="n"/>
      <c r="CX255" s="59" t="n"/>
      <c r="CY255" s="178" t="n"/>
      <c r="CZ255" s="178" t="n"/>
      <c r="DA255" s="178" t="n"/>
      <c r="DB255" s="53" t="n"/>
      <c r="DC255" s="178" t="n"/>
      <c r="DD255" s="178" t="n"/>
      <c r="DE255" s="178" t="n"/>
      <c r="DF255" s="178" t="n"/>
      <c r="DG255" s="178" t="n"/>
      <c r="DH255" s="178" t="n"/>
      <c r="DI255" s="178" t="n"/>
      <c r="DJ255" s="178" t="n"/>
      <c r="DK255" s="178" t="n"/>
      <c r="DL255" s="178" t="n"/>
      <c r="DM255" s="178" t="n"/>
      <c r="DN255" s="177" t="n"/>
      <c r="DO255" s="177" t="n"/>
      <c r="DP255" s="177" t="n"/>
      <c r="DQ255" s="76">
        <f>IF(AND(DS255,DP255&lt;&gt;""),
CONCATENATE(DT255,DU255,DV255,DW255,DX255,DY255,DZ255,EA255,EB255,EC255,ED255,EE255,EF255,EG255,EH255,EI255,EJ255,EK255,EL255,EM255,EN255,EO255,EP255,EQ255,ES255,ET255,EU255,EV255,EW255,EX255,EY255,EZ255,FA255,FC255,FD255,FF255,FG255,FI255,FJ255,FL255,FM255,FO255,FP255,FR255,FS255,FU255,FV255,FX255,FY255,GA255,GB255,GD255,GE255,GF255,GH255,GI255,GJ255,GL255,GM255,GN255,GP255,GQ255,GS255,GT255,GU255,GV255,GW255,GX255,GY255,GZ255,HA255,HB255,HC255,HD255,HE255,HF255,HG255,HH255,HI255,HJ255,HK255,HL255,HM255,HN255,HO255,HQ255,HR255,HS255,HT255,HU255,HV255,HW255,HX255,HY255,IA255,IB255,IC255,ID255,IF255,IG255,IH255,II255,IK255,IL255,IM255,IN255,IO255,IP255,IQ255,IR255,IS255,IT255,IU255,IV255,IW255,IX255,IY255,IZ255),
""
)</f>
        <v/>
      </c>
      <c r="DR255" s="53" t="n"/>
      <c r="DS255" s="46">
        <f>CONCATENATE(D255,$E255,$F255,$G255,H255,$I255,$J255,K255,$L255,$M255,N255,$O255,$P255,$Q255,$R255,$S255,T255,$U255,$V255,$W255,$X255,$Y255,$Z255,$AA255,AB255,AC255,AD255,$AE255,$AF255,$AG255,AH255,AI255,AJ255,AK255,AL255,AM255,AN255,AO255,AP255,AQ255,AR255,AS255,AT255,AU255,AV255,AW255,AX255,AY255,AZ255,BA255,BB255,BC255,BD255,BE255,BF255,BG255,BH255,BI255,BJ255,BK255,BL255,BM255,BN255,BO255,BP255,BQ255,BR255,BS255,BT255,BU255,BV255,BW255,BX255,BY255,BZ255,CA255,CB255,CC255,CD255,CE255,CF255,CG255,CH255,CI255,CJ255,CK255,CL255,CM255,$CN255,$CO255,CP255,$CQ255,$CR255,CS255,CT255,CU255,CV255,CW255,CX255,CY255,CZ255,DA255,DB255,DC255,DD255,DE255,DF255,DG255,DH255,DI255,DJ255,DK255,DL255,DM255,$DN255,$DO255,$DP255,DR255)&lt;&gt;""</f>
        <v/>
      </c>
      <c r="DT255" s="46">
        <f>IF(AND($DS255,$E$4&lt;&gt;""),
IF(LEFT($E$4,2) = "1.",
IF(D255&lt;&gt;"","El CUNE sólo se envía en operaciones de novedad o ajuste. ",""),
IF(D255="","Debes escribir un CUNE válido para realizar operaciones de novedad o ajuste. ","")),
""
)</f>
        <v/>
      </c>
      <c r="DU255" s="46">
        <f>IF($DS255,
IF(E255="","Debes seleccionar el tipo de documento del empleado. ",
IF(_xlfn.IFNA(VLOOKUP(E255,TIPO_DE_DOCUMENTO,1,FALSE),-1)=-1,"El tipo de documento no es válido (por favor seleccionarlo de la lista). ","")
)
)</f>
        <v/>
      </c>
      <c r="DV255" s="46">
        <f>IF($DS255,
IF(F255="","Debes escribir el número de documento del empleado. ","")
)</f>
        <v/>
      </c>
      <c r="DW255" s="46">
        <f>IF($DS255,
IF(G255="","Debes escribir el primer nombre del empleado. ","")
)</f>
        <v/>
      </c>
      <c r="DY255" s="46">
        <f>IF($DS255,
IF(I255="","Debes escribir el primer apellido del empleado. ","")
)</f>
        <v/>
      </c>
      <c r="DZ255" s="46">
        <f>IF($DS255,
IF(J255="","Debes escribir el segundo apellido del empleado. ","")
)</f>
        <v/>
      </c>
      <c r="EB255" s="46">
        <f>IF($DS255,
IF(L255="","Debes escribir la fecha de ingreso del empleado. ",
IF(ISERR(DATE(YEAR(L255),MONTH(L255),DAY(L255))), "El valor ingresado en fecha de ingreso no tiene un formato válido. ","")
)
)</f>
        <v/>
      </c>
      <c r="EC255" s="46">
        <f>IF($DS255,
IF(M255="","Debes escribir el tiempo laborado. ",
IF( IFERROR(INT(M255),1.1) &lt;&gt; IFERROR(_xlfn.NUMBERVALUE(M255),1), "El valor de los días trabajados debe ser un número entero. ", "")
)
)</f>
        <v/>
      </c>
      <c r="ED255" s="46">
        <f>IF($DS255,
IF( AND(N255&lt;&gt;"", ISERR(DATE(YEAR(N255),MONTH(N255),DAY(N255))) ), "El valor ingresado en fecha de ingreso no tiene un formato válido. ",
IF( AND(N255&lt;&gt;"", $E$6&lt;&gt;"", DATE(YEAR(N255), MONTH(N255), 1) &lt;&gt; IFERROR(DATE(MID($E$6, 1, 4), MID($E$6, 6, 2),1), "1/1/1900") ), "La fecha de retiro debe estar dentro del período liquidado. ", "")
)
)</f>
        <v/>
      </c>
      <c r="EE255" s="46">
        <f>IF($DS255,
IF(O255="","Debes seleccionar el tipo de trabajador. ",
IF(_xlfn.IFNA(VLOOKUP(O255,TIPO_DE_TRABAJADOR,1,FALSE),-1)=-1,"El tipo de trabajador no es válido (por favor seleccionarlo de la lista). ","")
)
)</f>
        <v/>
      </c>
      <c r="EF255" s="46">
        <f>IF($DS255,
IF(P255="","Debes seleccionar si es un trabajador dependiente pensionado por vejez. ",
IF(_xlfn.IFNA(VLOOKUP(P255,SUBTIPO_DE_TRABAJADOR,1,FALSE),-1)=-1,"El tipo de trabajador dependiente pensionado por vejez no es válido (por favor seleccionarlo de la lista). ","")
)
)</f>
        <v/>
      </c>
      <c r="EG255" s="46">
        <f>IF($DS255,
IF(Q255="","Debes seleccionar el tipo de contrato del trabajador. ",
IF(_xlfn.IFNA(VLOOKUP(Q255,TIPO_DE_CONTRATO,1,FALSE),-1)=-1,"El tipo de contrato del trabajador no es válido (por favor seleccionarlo de la lista). ","")
)
)</f>
        <v/>
      </c>
      <c r="EH255" s="46">
        <f>IF($DS255,
IF(R255="","Debes seleccionar si es un salario integral. ",
IF(_xlfn.IFNA(VLOOKUP(R255,SI_NO,1,FALSE),-1)=-1,"Valor no válido para salario integral (por favor seleccionarlo de la lista). ","")
)
)</f>
        <v/>
      </c>
      <c r="EI255" s="46">
        <f>IF($DS255,
IF(S255="","Debes seleccionar si el trabajador realiza actividades de riesgo. ",
IF(_xlfn.IFNA(VLOOKUP(S255,SI_NO,1,FALSE),-1)=-1,"Valor no válido para actividad de alto riesgo (por favor seleccionarlo de la lista). ","")
)
)</f>
        <v/>
      </c>
      <c r="EK255" s="46">
        <f>IF($DS255,
IF(U255="","Debes escribir el código del municipio de residencia del trabajador. ",
IF(_xlfn.IFNA(VLOOKUP(U255,MUNICIPIO,1,FALSE),-1)=-1,"El municipio de residencia del trabajador es inválido (por favor seleccionarlo de la lista). ","")
)
)</f>
        <v/>
      </c>
      <c r="EL255" s="46">
        <f>IF($DS255,
IF(V255="","Debes escribir el la dirección de residendia del trabajador. ","")
)</f>
        <v/>
      </c>
      <c r="EM255" s="46">
        <f>IF($DS255,
IF(W255="","Debes escribir la fecha de inicio de la liquidación. ",
IF(ISERR(DATE(YEAR(W255),MONTH(W255),DAY(W255))),"El valor ingresado en fecha de inicio de liquidación no tiene un formato válido. ",
IF( AND($E$6&lt;&gt;"", DATE(YEAR(W255), MONTH(W255), 1) &lt;&gt; IFERROR(DATE(MID($E$6, 1, 4), MID($E$6, 6, 2),1), "1/1/1900") ), "La fecha de inicio de la liquidación debe estar dentro del período liquidado. ", "")
)
)
)</f>
        <v/>
      </c>
      <c r="EN255" s="46">
        <f>IF($DS255,
IF(X255="","Debes escribir la fecha de fin de la liquidación. ",
IF(ISERR(DATE(YEAR(X255),MONTH(X255),DAY(X255))),"El valor ingresado en fecha de fin de liquidación no tiene un formato válido. ",
IF( AND($E$6&lt;&gt;"", DATE(YEAR(X255), MONTH(X255), 1) &lt;&gt; IFERROR(DATE(MID($E$6, 1, 4), MID($E$6, 6, 2),1), "1/1/1900") ), "La fecha de fin de la liquidación debe estar dentro del período liquidado. ", "")
)
)
)</f>
        <v/>
      </c>
      <c r="EO255" s="46">
        <f>IF($DS255,
IF(Y255="","Debes escribir la frecuencia de pago del trabajador. ",
IF(_xlfn.IFNA(VLOOKUP(Y255,PERÍODO_DE_NÓMINA,1,FALSE),-1)=-1,"La frecuencia de pago es inválida (por favor seleccionarlo de la lista). ","")
)
)</f>
        <v/>
      </c>
      <c r="EP255" s="46">
        <f>IF($DS255,
IF(Z255="","Debes escribir la fecha de pago. ",
IF(ISERR(DATE(YEAR(Z255),MONTH(Z255),DAY(Z255))), "El valor ingresado en fecha de pago no tiene un formato válido. ","")
)
)</f>
        <v/>
      </c>
      <c r="EQ255" s="46">
        <f>IF($DS255,
IF(AA255="","Debes escribir el medio de pago. ",
IF(_xlfn.IFNA(VLOOKUP(AA255,MEDIOS_DE_PAGO,1,FALSE),-1)=-1,"El medio de pago es inválido (por favor seleccionarlo de la lista). ","")
)
)</f>
        <v/>
      </c>
      <c r="ER255" s="46">
        <f>OR(AA255='Tablas '!$T$4,AA255='Tablas '!$T$7,AA255='Tablas '!$T$8,AA255='Tablas '!$T$11)</f>
        <v/>
      </c>
      <c r="ES255" s="46">
        <f>IF(AND($DS255,ER255),
IF(AB255="","Debes escribir la entidad bancaria. ",""),
""
)</f>
        <v/>
      </c>
      <c r="ET255" s="46">
        <f>IF(AND($DS255,ER255),
IF(AC255="","Debes escribir el tipo de cuenta bancaria. ",
IF(_xlfn.IFNA(VLOOKUP(AC255,TIPO_DE_CUENTA,1,FALSE),-1)=-1,"El tipo de cuenta bancaria es inválida (por favor seleccionarlo de la lista). ","")
),
""
)</f>
        <v/>
      </c>
      <c r="EU255" s="46">
        <f>IF(AND($DS255,ER255),
IF(AD255="","Debes escribir el número de cuenta bancaria. ",""),
""
)</f>
        <v/>
      </c>
      <c r="EV255" s="46">
        <f>IF($DS255,
IF(AE255="","Debes escribir el valor del sueldo básico. ",
IF( ISERR(_xlfn.NUMBERVALUE(AE255)), "El valor del sueldo básico debe ser un número válido. ", "")
)
)</f>
        <v/>
      </c>
      <c r="EW255" s="46">
        <f>IF($DS255,
IF(AF255="","Debes escribir el número de días trabajados. ",
IF( IFERROR(INT(AF255),1.1) &lt;&gt; IFERROR(_xlfn.NUMBERVALUE(AF255),1), "La cantidad de días trabajados debe ser un número entero. ", "")
)
)</f>
        <v/>
      </c>
      <c r="EX255" s="46">
        <f>IF($DS255,
IF(AG255="","Debes escribir el valor del sueldo trabajado. ",
IF( ISERR(_xlfn.NUMBERVALUE(AG255)), "El valor del sueldo trabajado debe ser un número válido. ", "")
)
)</f>
        <v/>
      </c>
      <c r="EY255" s="46">
        <f>IF($DS255,
IF( AND(AH255&lt;&gt;"", ISERR(_xlfn.NUMBERVALUE(AH255))), "El valor del auxilio de transporte debe ser un número válido. ", "")
)</f>
        <v/>
      </c>
      <c r="EZ255" s="46">
        <f>IF($DS255,
IF( AND(AI255&lt;&gt;"", ISERR(_xlfn.NUMBERVALUE(AI255))), "El valor de viáticos salariales debe ser un número válido. ", "")
)</f>
        <v/>
      </c>
      <c r="FA255" s="46">
        <f>IF($DS255,
IF( AND(AJ255&lt;&gt;"", ISERR(_xlfn.NUMBERVALUE(AJ255))), "El valor de viáticos NO salariales debe ser un número válido. ", "")
)</f>
        <v/>
      </c>
      <c r="FB255" s="46">
        <f>CONCATENATE(AK255,AL255)&lt;&gt;""</f>
        <v/>
      </c>
      <c r="FC255" s="46">
        <f>IF(AND($DS255,FB255),
IF(AK255="","Debes escribir el número de horas extras diurnas. ",
IF( IFERROR(INT(AK255),1.1) &lt;&gt; IFERROR(_xlfn.NUMBERVALUE(AK255),1), "La cantidad de horas extras diurnas debe ser un número entero. ", "")
),
""
)</f>
        <v/>
      </c>
      <c r="FD255" s="46">
        <f>IF(AND($DS255,FB255),
IF(AL255="","Debes escribir el valor de las horas extras diurnas. ",
IF( ISERR(_xlfn.NUMBERVALUE(AL255)), "El valor de las horas extras duirnas debe ser un número válido. ", "")
),
""
)</f>
        <v/>
      </c>
      <c r="FE255" s="46">
        <f>CONCATENATE(AM255,AN255)&lt;&gt;""</f>
        <v/>
      </c>
      <c r="FF255" s="46">
        <f>IF(AND($DS255,FE255),
IF(AM255="","Debes escribir el número de horas extras nocturnas. ",
IF( IFERROR(INT(AM255),1.1) &lt;&gt; IFERROR(_xlfn.NUMBERVALUE(AM255),1), "La cantidad de horas extras nocturnas debe ser un número entero. ", "")
),
""
)</f>
        <v/>
      </c>
      <c r="FG255" s="46">
        <f>IF(AND($DS255,FE255),
IF(AN255="","Debes escribir el valor de las horas extras nocturnas. ",
IF( ISERR(_xlfn.NUMBERVALUE(AN255)), "El valor de las horas extras nocturnas debe ser un número válido. ", "")
),
""
)</f>
        <v/>
      </c>
      <c r="FH255" s="46">
        <f>CONCATENATE(AO255,AP255)&lt;&gt;""</f>
        <v/>
      </c>
      <c r="FI255" s="46">
        <f>IF(AND($DS255,FH255),
IF(AO255="","Debes escribir el número de horas extras diurnas dominicales y festivas. ",
IF( IFERROR(INT(AO255),1.1) &lt;&gt; IFERROR(_xlfn.NUMBERVALUE(AO255),1), "La cantidad de horas extras diurnas dominicales y festivas debe ser un número entero. ", "")
),
""
)</f>
        <v/>
      </c>
      <c r="FJ255" s="46">
        <f>IF(AND($DS255,FH255),
IF(AP255="","Debes escribir el valor de las horas extras diurnas dominicales y festivas. ",
IF( ISERR(_xlfn.NUMBERVALUE(AP255)), "El valor de las horas extras diurnas dominicales y festivas debe ser un número válido. ", "")
),
""
)</f>
        <v/>
      </c>
      <c r="FK255" s="46">
        <f>CONCATENATE(AQ255,AR255)&lt;&gt;""</f>
        <v/>
      </c>
      <c r="FL255" s="46">
        <f>IF(AND($DS255,FK255),
IF(AQ255="","Debes escribir el número de horas extras nocturnas dominicales y festivas. ",
IF( IFERROR(INT(AQ255),1.1) &lt;&gt; IFERROR(_xlfn.NUMBERVALUE(AQ255),1), "La cantidad de horas extras nocturnas dominicales y festivas debe ser un número entero. ", "")
),
""
)</f>
        <v/>
      </c>
      <c r="FM255" s="46">
        <f>IF(AND($DS255,FK255),
IF(AR255="","Debes escribir el valor de las horas extras nocturnas dominicales y festivas. ",
IF( ISERR(_xlfn.NUMBERVALUE(AR255)), "El valor de las horas extras nocturnas dominicales y festivas debe ser un número válido. ", "")
),
""
)</f>
        <v/>
      </c>
      <c r="FN255" s="46">
        <f>CONCATENATE(AS255,AT255)&lt;&gt;""</f>
        <v/>
      </c>
      <c r="FO255" s="46">
        <f>IF(AND($DS255,FN255),
IF(AS255="","Debes escribir el número de horas recargo nocturno. ",
IF( IFERROR(INT(AS255),1.1) &lt;&gt; IFERROR(_xlfn.NUMBERVALUE(AS255),1), "La cantidad de horas recargo nocturno debe ser un número entero. ", "")
),
""
)</f>
        <v/>
      </c>
      <c r="FP255" s="46">
        <f>IF(AND($DS255,FN255),
IF(AT255="","Debes escribir el valor de las horas recargo nocturno. ",
IF( ISERR(_xlfn.NUMBERVALUE(AT255)), "El valor de las horas recargo nocturno debe ser un número válido. ", "")
),
""
)</f>
        <v/>
      </c>
      <c r="FQ255" s="46">
        <f>CONCATENATE(AU255,AV255)&lt;&gt;""</f>
        <v/>
      </c>
      <c r="FR255" s="46">
        <f>IF(AND($DS255,FQ255),
IF(AU255="","Debes escribir el número de horas recargo diurno dominical y festivo. ",
IF( IFERROR(INT(AU255),1.1) &lt;&gt; IFERROR(_xlfn.NUMBERVALUE(AU255),1), "La cantidad de horas recargo diurno dominical y festivo debe ser un número entero. ", "")
),
""
)</f>
        <v/>
      </c>
      <c r="FS255" s="46">
        <f>IF(AND($DS255,FQ255),
IF(AV255="","Debes escribir el valor de las horas recargo diurno dominical y festivo. ",
IF( ISERR(_xlfn.NUMBERVALUE(AV255)), "El valor de las horas recargo diurno dominical y festivo debe ser un número válido. ", "")
),
""
)</f>
        <v/>
      </c>
      <c r="FT255" s="46">
        <f>CONCATENATE(AW255,AX255)&lt;&gt;""</f>
        <v/>
      </c>
      <c r="FU255" s="46">
        <f>IF(AND($DS255,FT255),
IF(AW255="","Debes escribir el número de horas recargo nocturno dominical y festivo. ",
IF( IFERROR(INT(AW255),1.1) &lt;&gt; IFERROR(_xlfn.NUMBERVALUE(AW255),1), "La cantidad de horas recargo nocturno dominical y festivo debe ser un número entero. ", "")
),
""
)</f>
        <v/>
      </c>
      <c r="FV255" s="46">
        <f>IF(AND($DS255,FT255),
IF(AX255="","Debes escribir el valor de las horas recargo nocturno dominical y festivo. ",
IF( ISERR(_xlfn.NUMBERVALUE(AX255)), "El valor de las horas recargo nocturno dominical y festivo debe ser un número válido. ", "")
),
""
)</f>
        <v/>
      </c>
      <c r="FW255" s="46">
        <f>CONCATENATE(AY255,AZ255)&lt;&gt;""</f>
        <v/>
      </c>
      <c r="FX255" s="46">
        <f>IF(AND($DS255,FW255),
IF(AY255="","Debes escribir el número de días de vacaciones comunes. ",
IF( IFERROR(INT(AY255),1.1) &lt;&gt; IFERROR(_xlfn.NUMBERVALUE(AY255),1), "La cantidad de días de vacaciones comunes debe ser un número entero. ", "")
),
""
)</f>
        <v/>
      </c>
      <c r="FY255" s="46">
        <f>IF(AND($DS255,FW255),
IF(AZ255="","Debes escribir el valor de las vacaciones comunes. ",
IF( ISERR(_xlfn.NUMBERVALUE(AZ255)), "El valor de las vacaciones comunes debe ser un número válido. ", "")
),
""
)</f>
        <v/>
      </c>
      <c r="FZ255" s="46">
        <f>CONCATENATE(BA255,BB255)&lt;&gt;""</f>
        <v/>
      </c>
      <c r="GA255" s="46">
        <f>IF(AND($DS255,FZ255),
IF(BA255="","Debes escribir el número de días de vacaciones compensadas. ",
IF( IFERROR(INT(BA255),1.1) &lt;&gt; IFERROR(_xlfn.NUMBERVALUE(BA255),1), "La cantidad de días de vacaciones compensadas debe ser un número entero. ", "")
),
""
)</f>
        <v/>
      </c>
      <c r="GB255" s="46">
        <f>IF(AND($DS255,FZ255),
IF(BB255="","Debes escribir el valor de las vacaciones compensadas. ",
IF( ISERR(_xlfn.NUMBERVALUE(BB255)), "El valor de las vacaciones compensadas debe ser un número válido. ", "")
),
""
)</f>
        <v/>
      </c>
      <c r="GC255" s="46">
        <f>CONCATENATE(BC255,BD255)&lt;&gt;""</f>
        <v/>
      </c>
      <c r="GD255" s="46">
        <f>IF(AND($DS255,GC255),
IF(BC255="","Debes escribir el número de días de prima salarial. ",
IF( IFERROR(INT(BC255),1.1) &lt;&gt; IFERROR(_xlfn.NUMBERVALUE(BC255),1), "La cantidad de días de prima salarial debe ser un número entero. ", "")
),
""
)</f>
        <v/>
      </c>
      <c r="GE255" s="46">
        <f>IF(AND($DS255,GC255),
IF(BD255="","Debes escribir el valor de los días de prima salarial. ",
IF( ISERR(_xlfn.NUMBERVALUE(BD255)), "El valor de los días de prima salarial debe ser un número válido. ", "")
),
""
)</f>
        <v/>
      </c>
      <c r="GF255" s="46">
        <f>IF($DS255,
IF( AND(BE255&lt;&gt;"", ISERR(_xlfn.NUMBERVALUE(BE255))), "El valor de la prima NO saliarial debe ser un número válido. ", "")
)</f>
        <v/>
      </c>
      <c r="GG255" s="46">
        <f>CONCATENATE(BF255,BG255,BH255)&lt;&gt;""</f>
        <v/>
      </c>
      <c r="GH255" s="46">
        <f>IF(AND($DS255,GG255),
IF(BF255="","Debes escribir el valor de las cesantías. ",
IF( ISERR(_xlfn.NUMBERVALUE(BF255)), "El valor de las cesantías debe ser un número válido. ", "")
),
""
)</f>
        <v/>
      </c>
      <c r="GI255" s="46">
        <f>IF(AND($DS255,GG255),
IF(BG255="","Debes escribir el % de cesantías. ",
IF( ISERR(_xlfn.NUMBERVALUE(BG255)), "El % de cesantías debe ser un número válido. ", "")
),
""
)</f>
        <v/>
      </c>
      <c r="GJ255" s="46">
        <f>IF(AND($DS255,GG255),
IF(BH255="","Debes escribir el valor de intereses de cesantías. ",
IF( ISERR(_xlfn.NUMBERVALUE(BH255)), "El valor de intereses de cesantías debe ser un número válido. ", "")
),
""
)</f>
        <v/>
      </c>
      <c r="GK255" s="46">
        <f>CONCATENATE(BI255,BJ255,BK255)&lt;&gt;""</f>
        <v/>
      </c>
      <c r="GL255" s="46">
        <f>IF(AND($DS255,GK255),
IF(BI255="","Debes escribir el número de días de incapacidad. ",
IF( IFERROR(INT(BI255),1.1) &lt;&gt; IFERROR(_xlfn.NUMBERVALUE(BI255),1), "La cantidad de días de incapacidad debe ser un número entero. ", "")
),
""
)</f>
        <v/>
      </c>
      <c r="GM255" s="46">
        <f>IF(AND($DS255,GK255),
IF(BJ255="","Debes escribir el tipo de incapacidad. ",
IF(_xlfn.IFNA(VLOOKUP(BJ255,TIPO_DE_INCAPACIDAD,1,FALSE),-1)=-1,"El tipo de incapacidad es inválida (por favor seleccionarlo de la lista). ","")
),
""
)</f>
        <v/>
      </c>
      <c r="GN255" s="46">
        <f>IF(AND($DS255,GK255),
IF(BK255="","Debes escribir el valor de la incapacidad. ",
IF( ISERR(_xlfn.NUMBERVALUE(BK255)), "El valor de la incapacidad debe ser un número válido. ", "")
),
""
)</f>
        <v/>
      </c>
      <c r="GO255" s="46">
        <f>CONCATENATE(BL255,BM255)&lt;&gt;""</f>
        <v/>
      </c>
      <c r="GP255" s="46">
        <f>IF(AND($DS255,GO255),
IF(BL255="","Debes escribir el número de días de licencia de maternidad o paternidad. ",
IF( IFERROR(INT(BL255),1.1) &lt;&gt; IFERROR(_xlfn.NUMBERVALUE(BL255),1), "La cantidad de días de licencia de maternidad o paternidad debe ser un número entero. ", "")
),
""
)</f>
        <v/>
      </c>
      <c r="GQ255" s="46">
        <f>IF(AND($DS255,GO255),
IF(BM255="","Debes escribir el valor de la licencia de maternidad o paternidad. ",
IF( ISERR(_xlfn.NUMBERVALUE(BM255)), "El valor de la licencia de maternidad o paternidad debe ser un número válido. ", "")
),
""
)</f>
        <v/>
      </c>
      <c r="GR255" s="46">
        <f>CONCATENATE(BN255,BO255)&lt;&gt;""</f>
        <v/>
      </c>
      <c r="GS255" s="46">
        <f>IF(AND($DS255,GR255),
IF(BN255="","Debes escribir el número de días de licencia remunerada. ",
IF( IFERROR(INT(BN255),1.1) &lt;&gt; IFERROR(_xlfn.NUMBERVALUE(BN255),1), "La cantidad de días de licencia remunerada debe ser un número entero. ", "")
),
""
)</f>
        <v/>
      </c>
      <c r="GT255" s="46">
        <f>IF(AND($DS255,GR255),
IF(BO255="","Debes escribir el valor de la licencia remunerada. ",
IF( ISERR(_xlfn.NUMBERVALUE(BO255)), "El valor de la licencia remunerada debe ser un número válido. ", "")
),
""
)</f>
        <v/>
      </c>
      <c r="GU255" s="46">
        <f>IF($DS255,
IF( AND(BP255&lt;&gt;"", ISERR(_xlfn.NUMBERVALUE(BP255))), "El valor de la licencia NO remunerada debe ser un número válido. ", "")
)</f>
        <v/>
      </c>
      <c r="GV255" s="46">
        <f>IF($DS255,
IF( AND(BQ255&lt;&gt;"", ISERR(_xlfn.NUMBERVALUE(BQ255))), "El valor de auxilios salariales debe ser un número válido. ", "")
)</f>
        <v/>
      </c>
      <c r="GW255" s="46">
        <f>IF($DS255,
IF( AND(BR255&lt;&gt;"", ISERR(_xlfn.NUMBERVALUE(BR255))), "El valor de auxilios NO salariales debe ser un número válido. ", "")
)</f>
        <v/>
      </c>
      <c r="GX255" s="46">
        <f>IF($DS255,
IF( AND(BS255&lt;&gt;"", ISERR(_xlfn.NUMBERVALUE(BS255))), "El valor de bonos salariales debe ser un número válido. ", "")
)</f>
        <v/>
      </c>
      <c r="GY255" s="46">
        <f>IF($DS255,
IF( AND(BT255&lt;&gt;"", ISERR(_xlfn.NUMBERVALUE(BT255))), "El valor de bonos NO salariales debe ser un número válido. ", "")
)</f>
        <v/>
      </c>
      <c r="GZ255" s="46">
        <f>IF($DS255,
IF( AND(BU255&lt;&gt;"", ISERR(_xlfn.NUMBERVALUE(BU255))), "El valor de bonos salariales de alimentación debe ser un número válido. ", "")
)</f>
        <v/>
      </c>
      <c r="HA255" s="46">
        <f>IF($DS255,
IF( AND(BV255&lt;&gt;"", ISERR(_xlfn.NUMBERVALUE(BV255))), "El valor de bonos NO salariales de alimentación debe ser un número válido. ", "")
)</f>
        <v/>
      </c>
      <c r="HB255" s="46">
        <f>IF($DS255,
IF( AND(BW255&lt;&gt;"", ISERR(_xlfn.NUMBERVALUE(BW255))), "El valor de bonificaciones salariales debe ser un número válido. ", "")
)</f>
        <v/>
      </c>
      <c r="HC255" s="46">
        <f>IF($DS255,
IF( AND(BX255&lt;&gt;"", ISERR(_xlfn.NUMBERVALUE(BX255))), "El valor de bonificaciones NO salariales debe ser un número válido. ", "")
)</f>
        <v/>
      </c>
      <c r="HD255" s="46">
        <f>IF($DS255,
IF( AND(BY255&lt;&gt;"", ISERR(_xlfn.NUMBERVALUE(BY255))), "El valor de compensaciones ordinarias debe ser un número válido. ", "")
)</f>
        <v/>
      </c>
      <c r="HE255" s="46">
        <f>IF($DS255,
IF( AND(BZ255&lt;&gt;"", ISERR(_xlfn.NUMBERVALUE(BZ255))), "El valor de compensaciones extraordinarias debe ser un número válido. ", "")
)</f>
        <v/>
      </c>
      <c r="HF255" s="46">
        <f>IF($DS255,
IF( AND(CA255&lt;&gt;"", ISERR(_xlfn.NUMBERVALUE(CA255))), "El valor de comisiones debe ser un número válido. ", "")
)</f>
        <v/>
      </c>
      <c r="HG255" s="46">
        <f>IF($DS255,
IF( AND(CB255&lt;&gt;"", ISERR(_xlfn.NUMBERVALUE(CB255))), "El valor de ausencia por huega debe ser un número válido. ", "")
)</f>
        <v/>
      </c>
      <c r="HH255" s="46">
        <f>IF($DS255,
IF( AND(CC255&lt;&gt;"", ISERR(_xlfn.NUMBERVALUE(CC255))), "El valor de anticipos debe ser un número válido. ", "")
)</f>
        <v/>
      </c>
      <c r="HI255" s="46">
        <f>IF($DS255,
IF( AND(CD255&lt;&gt;"", ISERR(_xlfn.NUMBERVALUE(CD255))), "El valor de pagos a terceros debe ser un número válido. ", "")
)</f>
        <v/>
      </c>
      <c r="HJ255" s="46">
        <f>IF($DS255,
IF( AND(CE255&lt;&gt;"", ISERR(_xlfn.NUMBERVALUE(CE255))), "El valor de dotación debe ser un número válido. ", "")
)</f>
        <v/>
      </c>
      <c r="HK255" s="46">
        <f>IF($DS255,
IF( AND(CF255&lt;&gt;"", ISERR(_xlfn.NUMBERVALUE(CF255))), "El valor de apoyo sostenibilidad debe ser un número válido. ", "")
)</f>
        <v/>
      </c>
      <c r="HL255" s="46">
        <f>IF($DS255,
IF( AND(CG255&lt;&gt;"", ISERR(_xlfn.NUMBERVALUE(CG255))), "El valor de teletrabajo debe ser un número válido. ", "")
)</f>
        <v/>
      </c>
      <c r="HM255" s="46">
        <f>IF($DS255,
IF( AND(CH255&lt;&gt;"", ISERR(_xlfn.NUMBERVALUE(CH255))), "El valor de bonificación de retiro debe ser un número válido. ", "")
)</f>
        <v/>
      </c>
      <c r="HN255" s="46">
        <f>IF($DS255,
IF( AND(CI255&lt;&gt;"", ISERR(_xlfn.NUMBERVALUE(CI255))), "El valor de indemnización de retiro debe ser un número válido. ", "")
)</f>
        <v/>
      </c>
      <c r="HO255" s="46">
        <f>IF($DS255,
IF( AND(CJ255&lt;&gt;"", ISERR(_xlfn.NUMBERVALUE(CJ255))), "El valor de reintegros debe ser un número válido. ", "")
)</f>
        <v/>
      </c>
      <c r="HP255" s="46">
        <f>CONCATENATE(CK255,CL255,CM255)&lt;&gt;""</f>
        <v/>
      </c>
      <c r="HQ255" s="46">
        <f>IF(AND($DS255,HP255),
IF(CK255="","Debes escribir la descripción de otro concepto no categorizado. ",""),
""
)</f>
        <v/>
      </c>
      <c r="HR255" s="46">
        <f>IF(AND($DS255,HP255),
IF(CONCATENATE(CL255,CM255)="","Debes escribir al menos un valor de concepto no categorizado (salarial o no salarial). ",
IF(ISERR(_xlfn.NUMBERVALUE(CL255)),"El valor salarial concepto no categorizado debe ser un número válido. ","")
),
""
)</f>
        <v/>
      </c>
      <c r="HS255" s="46">
        <f>IF(AND($DS255,HP255),
IF(CONCATENATE(CL255,CM255)="","Debes escribir al menos un valor de concepto no categorizado (salarial o no salarial). ",
IF(ISERR(_xlfn.NUMBERVALUE(CM255)),"El valor NO salarial concepto no categorizado debe ser un número válido. ","")
),
""
)</f>
        <v/>
      </c>
      <c r="HT255" s="46">
        <f>IF($DS255,
IF(CN255="","Debes escribir el porcentaje del aporte a salud. ",
IF( ISERR(_xlfn.NUMBERVALUE(CN255)), "El valor del porcentaje del aporte a salud debe ser un número válido. ", "")
)
)</f>
        <v/>
      </c>
      <c r="HU255" s="46">
        <f>IF($DS255,
IF(CO255="","Debes escribir el valor del aporte a salud. ",
IF( ISERR(_xlfn.NUMBERVALUE(CO255)), "El valor del aporte a salud debe ser un número válido. ", "")
)
)</f>
        <v/>
      </c>
      <c r="HV255" s="46">
        <f>IF($DS255,
IF( AND(CP255&lt;&gt;"", ISERR(_xlfn.NUMBERVALUE(CP255))), "El valor plan complementario debe ser un número válido. ", "")
)</f>
        <v/>
      </c>
      <c r="HW255" s="46">
        <f>IF($DS255,
IF(CQ255="","Debes escribir el porcentaje del aporte a pensión. ",
IF( ISERR(_xlfn.NUMBERVALUE(CQ255)), "El valor del porcentaje del aporte a pensión debe ser un número válido. ", "")
)
)</f>
        <v/>
      </c>
      <c r="HX255" s="46">
        <f>IF($DS255,
IF(CR255="","Debes escribir el valor del aporte a pensión. ",
IF( ISERR(_xlfn.NUMBERVALUE(CR255)), "El valor del aporte a salud debe ser un número válido. ", "")
)
)</f>
        <v/>
      </c>
      <c r="HY255" s="46">
        <f>IF($DS255,
IF( AND(CS255&lt;&gt;"", ISERR(_xlfn.NUMBERVALUE(CS255))), "El valor pensión voluntaria debe ser un número válido. ", "")
)</f>
        <v/>
      </c>
      <c r="HZ255" s="46">
        <f>CONCATENATE(CT255,CU255,CV255,CW255)&lt;&gt;""</f>
        <v/>
      </c>
      <c r="IA255" s="46">
        <f>IF(AND($DS255,HZ255),
IF(CT255="","Debes escribir el % del fondo de seguridad pensional. ",
IF( ISERR(_xlfn.NUMBERVALUE(CT255)), "El % del fondo de seguridad debe ser un número válido. ", "")
),
""
)</f>
        <v/>
      </c>
      <c r="IB255" s="46">
        <f>IF(AND($DS255,HZ255),
IF(CU255="","Debes escribir el valor del aporte al fondo de solidaridad pensional. ",
IF( ISERR(_xlfn.NUMBERVALUE(CU255)), "El valor del aporte al fondo de solidaridad pensional debe ser un número válido. ", "")
),
""
)</f>
        <v/>
      </c>
      <c r="IC255" s="46">
        <f>IF(AND($DS255,HZ255),
IF(CV255="","Debes escribir el % del fondo de subsistencia. ",
IF( ISERR(_xlfn.NUMBERVALUE(CV255)), "El % del fondo de subsistencia debe ser un número válido. ", "")
),
""
)</f>
        <v/>
      </c>
      <c r="ID255" s="46">
        <f>IF(AND($DS255,HZ255),
IF(CW255="","Debes escribir el valor del fondo de subsistencia. ",
IF( ISERR(_xlfn.NUMBERVALUE(CW255)), "El valor del fondo de subsistencia debe ser un número válido. ", "")
),
""
)</f>
        <v/>
      </c>
      <c r="IE255" s="46">
        <f>CONCATENATE(CX255,CY255)&lt;&gt;""</f>
        <v/>
      </c>
      <c r="IF255" s="46">
        <f>IF(AND($DS255,IE255),
IF(CX255="","Debes escribir el % de sindicato. ",
IF( ISERR(_xlfn.NUMBERVALUE(CX255)), "El % de sindicato debe ser un número válido. ", "")
),
""
)</f>
        <v/>
      </c>
      <c r="IG255" s="46">
        <f>IF(AND($DS255,IE255),
IF(CY255="","Debes escribir el valor del sindicato. ",
IF( ISERR(_xlfn.NUMBERVALUE(CY255)), "El valor del sindicato debe ser un número válido. ", "")
),
""
)</f>
        <v/>
      </c>
      <c r="IH255" s="46">
        <f>IF($DS255,
IF( AND(CZ255&lt;&gt;"", ISERR(_xlfn.NUMBERVALUE(CZ255))), "El valor de sanción pública debe ser un número válido. ", "")
)</f>
        <v/>
      </c>
      <c r="II255" s="46">
        <f>IF($DS255,
IF( AND(DA255&lt;&gt;"", ISERR(_xlfn.NUMBERVALUE(DA255))), "El valor de sanción privada debe ser un número válido. ", "")
)</f>
        <v/>
      </c>
      <c r="IJ255" s="46">
        <f>CONCATENATE(DB255,DC255)&lt;&gt;""</f>
        <v/>
      </c>
      <c r="IK255" s="46">
        <f>IF(AND($DS255,IJ255),
IF(DB255="","Debes escribir la descripción de libranza. ",""),
""
)</f>
        <v/>
      </c>
      <c r="IL255" s="46">
        <f>IF(AND($DS255,IJ255),
IF(DC255="","Debes escribir la cuota libranza. ",
IF(ISERR(_xlfn.NUMBERVALUE(DC255)),"El valor de la cuota libranza debe ser un número válido. ","")
),
""
)</f>
        <v/>
      </c>
      <c r="IM255" s="46">
        <f>IF($DS255,
IF( AND(DD255&lt;&gt;"", ISERR(_xlfn.NUMBERVALUE(DD255))), "El valor de pagos a terceros debe ser un número válido. ", "")
)</f>
        <v/>
      </c>
      <c r="IN255" s="46">
        <f>IF($DS255,
IF( AND(DE255&lt;&gt;"", ISERR(_xlfn.NUMBERVALUE(DE255))), "El valor de anticipos debe ser un número válido. ", "")
)</f>
        <v/>
      </c>
      <c r="IO255" s="46">
        <f>IF($DS255,
IF( AND(DF255&lt;&gt;"", ISERR(_xlfn.NUMBERVALUE(DF255))), "El valor de AFC debe ser un número válido. ", "")
)</f>
        <v/>
      </c>
      <c r="IP255" s="46">
        <f>IF($DS255,
IF( AND(DG255&lt;&gt;"", ISERR(_xlfn.NUMBERVALUE(DG255))), "El valor de rete-fuente debe ser un número válido. ", "")
)</f>
        <v/>
      </c>
      <c r="IQ255" s="46">
        <f>IF($DS255,
IF( AND(DH255&lt;&gt;"", ISERR(_xlfn.NUMBERVALUE(DH255))), "El valor de cooperativa de trabajo debe ser un número válido. ", "")
)</f>
        <v/>
      </c>
      <c r="IR255" s="46">
        <f>IF($DS255,
IF( AND(DI255&lt;&gt;"", ISERR(_xlfn.NUMBERVALUE(DI255))), "El valor de embargo fiscal debe ser un número válido. ", "")
)</f>
        <v/>
      </c>
      <c r="IS255" s="46">
        <f>IF($DS255,
IF( AND(DJ255&lt;&gt;"", ISERR(_xlfn.NUMBERVALUE(DJ255))), "El valor de educación debe ser un número válido. ", "")
)</f>
        <v/>
      </c>
      <c r="IT255" s="46">
        <f>IF($DS255,
IF( AND(DK255&lt;&gt;"", ISERR(_xlfn.NUMBERVALUE(DK255))), "El valor de reintegro debe ser un número válido. ", "")
)</f>
        <v/>
      </c>
      <c r="IU255" s="46">
        <f>IF($DS255,
IF( AND(DL255&lt;&gt;"", ISERR(_xlfn.NUMBERVALUE(DL255))), "El valor de deuda debe ser un número válido. ", "")
)</f>
        <v/>
      </c>
      <c r="IV255" s="46">
        <f>IF($DS255,
IF( AND(DM255&lt;&gt;"", ISERR(_xlfn.NUMBERVALUE(DM255))), "El valor de otras deducciones debe ser un número válido. ", "")
)</f>
        <v/>
      </c>
      <c r="IW255" s="46">
        <f>IF($DS255,
IF(DN255="","Debes escribir el valor de los devengos totales. ",
IF( ISERR(_xlfn.NUMBERVALUE(DN255)), "El valor de los devengos totales debe ser un número válido. ", "")
)
)</f>
        <v/>
      </c>
      <c r="IX255" s="46">
        <f>IF($DS255,
IF(DO255="","Debes escribir el valor de las deducciones totales. ",
IF( ISERR(_xlfn.NUMBERVALUE(DO255)), "El valor de las deducciones totales debe ser un número válido. ", "")
)
)</f>
        <v/>
      </c>
      <c r="IY255" s="46">
        <f>IF($DS255,
IF(DP255="","Debes escribir el valor del salario total. ",
IF( ISERR(_xlfn.NUMBERVALUE(DP255)), "El valor del salario total debe ser un número válido. ", "")
)
)</f>
        <v/>
      </c>
    </row>
    <row r="256">
      <c r="B256" s="48" t="n">
        <v>244</v>
      </c>
      <c r="C256" s="61">
        <f>IF(AND(DS256,DP256&lt;&gt;""),
IF(DQ256="","OK","Error"),
""
)</f>
        <v/>
      </c>
      <c r="D256" s="53" t="n"/>
      <c r="E256" s="52" t="n"/>
      <c r="F256" s="112" t="n"/>
      <c r="G256" s="52" t="n"/>
      <c r="H256" s="53" t="n"/>
      <c r="I256" s="52" t="n"/>
      <c r="J256" s="52" t="n"/>
      <c r="K256" s="53" t="n"/>
      <c r="L256" s="55" t="n"/>
      <c r="M256" s="108" t="n"/>
      <c r="N256" s="56" t="n"/>
      <c r="O256" s="52" t="n"/>
      <c r="P256" s="52" t="n"/>
      <c r="Q256" s="52" t="n"/>
      <c r="R256" s="52" t="n"/>
      <c r="S256" s="52" t="n"/>
      <c r="T256" s="53" t="n"/>
      <c r="U256" s="52" t="n"/>
      <c r="V256" s="52" t="n"/>
      <c r="W256" s="55" t="n"/>
      <c r="X256" s="55" t="n"/>
      <c r="Y256" s="52" t="n"/>
      <c r="Z256" s="55" t="n"/>
      <c r="AA256" s="52" t="n"/>
      <c r="AB256" s="53" t="n"/>
      <c r="AC256" s="53" t="n"/>
      <c r="AD256" s="53" t="n"/>
      <c r="AE256" s="177" t="n"/>
      <c r="AF256" s="113" t="n"/>
      <c r="AG256" s="177" t="n"/>
      <c r="AH256" s="178" t="n"/>
      <c r="AI256" s="178" t="n"/>
      <c r="AJ256" s="178" t="n"/>
      <c r="AK256" s="114" t="n"/>
      <c r="AL256" s="178" t="n"/>
      <c r="AM256" s="114" t="n"/>
      <c r="AN256" s="178" t="n"/>
      <c r="AO256" s="114" t="n"/>
      <c r="AP256" s="178" t="n"/>
      <c r="AQ256" s="114" t="n"/>
      <c r="AR256" s="178" t="n"/>
      <c r="AS256" s="114" t="n"/>
      <c r="AT256" s="178" t="n"/>
      <c r="AU256" s="114" t="n"/>
      <c r="AV256" s="178" t="n"/>
      <c r="AW256" s="114" t="n"/>
      <c r="AX256" s="178" t="n"/>
      <c r="AY256" s="114" t="n"/>
      <c r="AZ256" s="178" t="n"/>
      <c r="BA256" s="114" t="n"/>
      <c r="BB256" s="178" t="n"/>
      <c r="BC256" s="114" t="n"/>
      <c r="BD256" s="178" t="n"/>
      <c r="BE256" s="178" t="n"/>
      <c r="BF256" s="178" t="n"/>
      <c r="BG256" s="59" t="n"/>
      <c r="BH256" s="178" t="n"/>
      <c r="BI256" s="114" t="n"/>
      <c r="BJ256" s="53" t="n"/>
      <c r="BK256" s="178" t="n"/>
      <c r="BL256" s="114" t="n"/>
      <c r="BM256" s="178" t="n"/>
      <c r="BN256" s="114" t="n"/>
      <c r="BO256" s="178" t="n"/>
      <c r="BP256" s="178" t="n"/>
      <c r="BQ256" s="178" t="n"/>
      <c r="BR256" s="178" t="n"/>
      <c r="BS256" s="178" t="n"/>
      <c r="BT256" s="178" t="n"/>
      <c r="BU256" s="178" t="n"/>
      <c r="BV256" s="178" t="n"/>
      <c r="BW256" s="178" t="n"/>
      <c r="BX256" s="178" t="n"/>
      <c r="BY256" s="178" t="n"/>
      <c r="BZ256" s="178" t="n"/>
      <c r="CA256" s="178" t="n"/>
      <c r="CB256" s="178" t="n"/>
      <c r="CC256" s="178" t="n"/>
      <c r="CD256" s="178" t="n"/>
      <c r="CE256" s="178" t="n"/>
      <c r="CF256" s="178" t="n"/>
      <c r="CG256" s="178" t="n"/>
      <c r="CH256" s="178" t="n"/>
      <c r="CI256" s="178" t="n"/>
      <c r="CJ256" s="178" t="n"/>
      <c r="CK256" s="53" t="n"/>
      <c r="CL256" s="178" t="n"/>
      <c r="CM256" s="178" t="n"/>
      <c r="CN256" s="60" t="n"/>
      <c r="CO256" s="177" t="n"/>
      <c r="CP256" s="178" t="n"/>
      <c r="CQ256" s="60" t="n"/>
      <c r="CR256" s="177" t="n"/>
      <c r="CS256" s="178" t="n"/>
      <c r="CT256" s="59" t="n"/>
      <c r="CU256" s="178" t="n"/>
      <c r="CV256" s="59" t="n"/>
      <c r="CW256" s="178" t="n"/>
      <c r="CX256" s="59" t="n"/>
      <c r="CY256" s="178" t="n"/>
      <c r="CZ256" s="178" t="n"/>
      <c r="DA256" s="178" t="n"/>
      <c r="DB256" s="53" t="n"/>
      <c r="DC256" s="178" t="n"/>
      <c r="DD256" s="178" t="n"/>
      <c r="DE256" s="178" t="n"/>
      <c r="DF256" s="178" t="n"/>
      <c r="DG256" s="178" t="n"/>
      <c r="DH256" s="178" t="n"/>
      <c r="DI256" s="178" t="n"/>
      <c r="DJ256" s="178" t="n"/>
      <c r="DK256" s="178" t="n"/>
      <c r="DL256" s="178" t="n"/>
      <c r="DM256" s="178" t="n"/>
      <c r="DN256" s="177" t="n"/>
      <c r="DO256" s="177" t="n"/>
      <c r="DP256" s="177" t="n"/>
      <c r="DQ256" s="76">
        <f>IF(AND(DS256,DP256&lt;&gt;""),
CONCATENATE(DT256,DU256,DV256,DW256,DX256,DY256,DZ256,EA256,EB256,EC256,ED256,EE256,EF256,EG256,EH256,EI256,EJ256,EK256,EL256,EM256,EN256,EO256,EP256,EQ256,ES256,ET256,EU256,EV256,EW256,EX256,EY256,EZ256,FA256,FC256,FD256,FF256,FG256,FI256,FJ256,FL256,FM256,FO256,FP256,FR256,FS256,FU256,FV256,FX256,FY256,GA256,GB256,GD256,GE256,GF256,GH256,GI256,GJ256,GL256,GM256,GN256,GP256,GQ256,GS256,GT256,GU256,GV256,GW256,GX256,GY256,GZ256,HA256,HB256,HC256,HD256,HE256,HF256,HG256,HH256,HI256,HJ256,HK256,HL256,HM256,HN256,HO256,HQ256,HR256,HS256,HT256,HU256,HV256,HW256,HX256,HY256,IA256,IB256,IC256,ID256,IF256,IG256,IH256,II256,IK256,IL256,IM256,IN256,IO256,IP256,IQ256,IR256,IS256,IT256,IU256,IV256,IW256,IX256,IY256,IZ256),
""
)</f>
        <v/>
      </c>
      <c r="DR256" s="53" t="n"/>
      <c r="DS256" s="46">
        <f>CONCATENATE(D256,$E256,$F256,$G256,H256,$I256,$J256,K256,$L256,$M256,N256,$O256,$P256,$Q256,$R256,$S256,T256,$U256,$V256,$W256,$X256,$Y256,$Z256,$AA256,AB256,AC256,AD256,$AE256,$AF256,$AG256,AH256,AI256,AJ256,AK256,AL256,AM256,AN256,AO256,AP256,AQ256,AR256,AS256,AT256,AU256,AV256,AW256,AX256,AY256,AZ256,BA256,BB256,BC256,BD256,BE256,BF256,BG256,BH256,BI256,BJ256,BK256,BL256,BM256,BN256,BO256,BP256,BQ256,BR256,BS256,BT256,BU256,BV256,BW256,BX256,BY256,BZ256,CA256,CB256,CC256,CD256,CE256,CF256,CG256,CH256,CI256,CJ256,CK256,CL256,CM256,$CN256,$CO256,CP256,$CQ256,$CR256,CS256,CT256,CU256,CV256,CW256,CX256,CY256,CZ256,DA256,DB256,DC256,DD256,DE256,DF256,DG256,DH256,DI256,DJ256,DK256,DL256,DM256,$DN256,$DO256,$DP256,DR256)&lt;&gt;""</f>
        <v/>
      </c>
      <c r="DT256" s="46">
        <f>IF(AND($DS256,$E$4&lt;&gt;""),
IF(LEFT($E$4,2) = "1.",
IF(D256&lt;&gt;"","El CUNE sólo se envía en operaciones de novedad o ajuste. ",""),
IF(D256="","Debes escribir un CUNE válido para realizar operaciones de novedad o ajuste. ","")),
""
)</f>
        <v/>
      </c>
      <c r="DU256" s="46">
        <f>IF($DS256,
IF(E256="","Debes seleccionar el tipo de documento del empleado. ",
IF(_xlfn.IFNA(VLOOKUP(E256,TIPO_DE_DOCUMENTO,1,FALSE),-1)=-1,"El tipo de documento no es válido (por favor seleccionarlo de la lista). ","")
)
)</f>
        <v/>
      </c>
      <c r="DV256" s="46">
        <f>IF($DS256,
IF(F256="","Debes escribir el número de documento del empleado. ","")
)</f>
        <v/>
      </c>
      <c r="DW256" s="46">
        <f>IF($DS256,
IF(G256="","Debes escribir el primer nombre del empleado. ","")
)</f>
        <v/>
      </c>
      <c r="DY256" s="46">
        <f>IF($DS256,
IF(I256="","Debes escribir el primer apellido del empleado. ","")
)</f>
        <v/>
      </c>
      <c r="DZ256" s="46">
        <f>IF($DS256,
IF(J256="","Debes escribir el segundo apellido del empleado. ","")
)</f>
        <v/>
      </c>
      <c r="EB256" s="46">
        <f>IF($DS256,
IF(L256="","Debes escribir la fecha de ingreso del empleado. ",
IF(ISERR(DATE(YEAR(L256),MONTH(L256),DAY(L256))), "El valor ingresado en fecha de ingreso no tiene un formato válido. ","")
)
)</f>
        <v/>
      </c>
      <c r="EC256" s="46">
        <f>IF($DS256,
IF(M256="","Debes escribir el tiempo laborado. ",
IF( IFERROR(INT(M256),1.1) &lt;&gt; IFERROR(_xlfn.NUMBERVALUE(M256),1), "El valor de los días trabajados debe ser un número entero. ", "")
)
)</f>
        <v/>
      </c>
      <c r="ED256" s="46">
        <f>IF($DS256,
IF( AND(N256&lt;&gt;"", ISERR(DATE(YEAR(N256),MONTH(N256),DAY(N256))) ), "El valor ingresado en fecha de ingreso no tiene un formato válido. ",
IF( AND(N256&lt;&gt;"", $E$6&lt;&gt;"", DATE(YEAR(N256), MONTH(N256), 1) &lt;&gt; IFERROR(DATE(MID($E$6, 1, 4), MID($E$6, 6, 2),1), "1/1/1900") ), "La fecha de retiro debe estar dentro del período liquidado. ", "")
)
)</f>
        <v/>
      </c>
      <c r="EE256" s="46">
        <f>IF($DS256,
IF(O256="","Debes seleccionar el tipo de trabajador. ",
IF(_xlfn.IFNA(VLOOKUP(O256,TIPO_DE_TRABAJADOR,1,FALSE),-1)=-1,"El tipo de trabajador no es válido (por favor seleccionarlo de la lista). ","")
)
)</f>
        <v/>
      </c>
      <c r="EF256" s="46">
        <f>IF($DS256,
IF(P256="","Debes seleccionar si es un trabajador dependiente pensionado por vejez. ",
IF(_xlfn.IFNA(VLOOKUP(P256,SUBTIPO_DE_TRABAJADOR,1,FALSE),-1)=-1,"El tipo de trabajador dependiente pensionado por vejez no es válido (por favor seleccionarlo de la lista). ","")
)
)</f>
        <v/>
      </c>
      <c r="EG256" s="46">
        <f>IF($DS256,
IF(Q256="","Debes seleccionar el tipo de contrato del trabajador. ",
IF(_xlfn.IFNA(VLOOKUP(Q256,TIPO_DE_CONTRATO,1,FALSE),-1)=-1,"El tipo de contrato del trabajador no es válido (por favor seleccionarlo de la lista). ","")
)
)</f>
        <v/>
      </c>
      <c r="EH256" s="46">
        <f>IF($DS256,
IF(R256="","Debes seleccionar si es un salario integral. ",
IF(_xlfn.IFNA(VLOOKUP(R256,SI_NO,1,FALSE),-1)=-1,"Valor no válido para salario integral (por favor seleccionarlo de la lista). ","")
)
)</f>
        <v/>
      </c>
      <c r="EI256" s="46">
        <f>IF($DS256,
IF(S256="","Debes seleccionar si el trabajador realiza actividades de riesgo. ",
IF(_xlfn.IFNA(VLOOKUP(S256,SI_NO,1,FALSE),-1)=-1,"Valor no válido para actividad de alto riesgo (por favor seleccionarlo de la lista). ","")
)
)</f>
        <v/>
      </c>
      <c r="EK256" s="46">
        <f>IF($DS256,
IF(U256="","Debes escribir el código del municipio de residencia del trabajador. ",
IF(_xlfn.IFNA(VLOOKUP(U256,MUNICIPIO,1,FALSE),-1)=-1,"El municipio de residencia del trabajador es inválido (por favor seleccionarlo de la lista). ","")
)
)</f>
        <v/>
      </c>
      <c r="EL256" s="46">
        <f>IF($DS256,
IF(V256="","Debes escribir el la dirección de residendia del trabajador. ","")
)</f>
        <v/>
      </c>
      <c r="EM256" s="46">
        <f>IF($DS256,
IF(W256="","Debes escribir la fecha de inicio de la liquidación. ",
IF(ISERR(DATE(YEAR(W256),MONTH(W256),DAY(W256))),"El valor ingresado en fecha de inicio de liquidación no tiene un formato válido. ",
IF( AND($E$6&lt;&gt;"", DATE(YEAR(W256), MONTH(W256), 1) &lt;&gt; IFERROR(DATE(MID($E$6, 1, 4), MID($E$6, 6, 2),1), "1/1/1900") ), "La fecha de inicio de la liquidación debe estar dentro del período liquidado. ", "")
)
)
)</f>
        <v/>
      </c>
      <c r="EN256" s="46">
        <f>IF($DS256,
IF(X256="","Debes escribir la fecha de fin de la liquidación. ",
IF(ISERR(DATE(YEAR(X256),MONTH(X256),DAY(X256))),"El valor ingresado en fecha de fin de liquidación no tiene un formato válido. ",
IF( AND($E$6&lt;&gt;"", DATE(YEAR(X256), MONTH(X256), 1) &lt;&gt; IFERROR(DATE(MID($E$6, 1, 4), MID($E$6, 6, 2),1), "1/1/1900") ), "La fecha de fin de la liquidación debe estar dentro del período liquidado. ", "")
)
)
)</f>
        <v/>
      </c>
      <c r="EO256" s="46">
        <f>IF($DS256,
IF(Y256="","Debes escribir la frecuencia de pago del trabajador. ",
IF(_xlfn.IFNA(VLOOKUP(Y256,PERÍODO_DE_NÓMINA,1,FALSE),-1)=-1,"La frecuencia de pago es inválida (por favor seleccionarlo de la lista). ","")
)
)</f>
        <v/>
      </c>
      <c r="EP256" s="46">
        <f>IF($DS256,
IF(Z256="","Debes escribir la fecha de pago. ",
IF(ISERR(DATE(YEAR(Z256),MONTH(Z256),DAY(Z256))), "El valor ingresado en fecha de pago no tiene un formato válido. ","")
)
)</f>
        <v/>
      </c>
      <c r="EQ256" s="46">
        <f>IF($DS256,
IF(AA256="","Debes escribir el medio de pago. ",
IF(_xlfn.IFNA(VLOOKUP(AA256,MEDIOS_DE_PAGO,1,FALSE),-1)=-1,"El medio de pago es inválido (por favor seleccionarlo de la lista). ","")
)
)</f>
        <v/>
      </c>
      <c r="ER256" s="46">
        <f>OR(AA256='Tablas '!$T$4,AA256='Tablas '!$T$7,AA256='Tablas '!$T$8,AA256='Tablas '!$T$11)</f>
        <v/>
      </c>
      <c r="ES256" s="46">
        <f>IF(AND($DS256,ER256),
IF(AB256="","Debes escribir la entidad bancaria. ",""),
""
)</f>
        <v/>
      </c>
      <c r="ET256" s="46">
        <f>IF(AND($DS256,ER256),
IF(AC256="","Debes escribir el tipo de cuenta bancaria. ",
IF(_xlfn.IFNA(VLOOKUP(AC256,TIPO_DE_CUENTA,1,FALSE),-1)=-1,"El tipo de cuenta bancaria es inválida (por favor seleccionarlo de la lista). ","")
),
""
)</f>
        <v/>
      </c>
      <c r="EU256" s="46">
        <f>IF(AND($DS256,ER256),
IF(AD256="","Debes escribir el número de cuenta bancaria. ",""),
""
)</f>
        <v/>
      </c>
      <c r="EV256" s="46">
        <f>IF($DS256,
IF(AE256="","Debes escribir el valor del sueldo básico. ",
IF( ISERR(_xlfn.NUMBERVALUE(AE256)), "El valor del sueldo básico debe ser un número válido. ", "")
)
)</f>
        <v/>
      </c>
      <c r="EW256" s="46">
        <f>IF($DS256,
IF(AF256="","Debes escribir el número de días trabajados. ",
IF( IFERROR(INT(AF256),1.1) &lt;&gt; IFERROR(_xlfn.NUMBERVALUE(AF256),1), "La cantidad de días trabajados debe ser un número entero. ", "")
)
)</f>
        <v/>
      </c>
      <c r="EX256" s="46">
        <f>IF($DS256,
IF(AG256="","Debes escribir el valor del sueldo trabajado. ",
IF( ISERR(_xlfn.NUMBERVALUE(AG256)), "El valor del sueldo trabajado debe ser un número válido. ", "")
)
)</f>
        <v/>
      </c>
      <c r="EY256" s="46">
        <f>IF($DS256,
IF( AND(AH256&lt;&gt;"", ISERR(_xlfn.NUMBERVALUE(AH256))), "El valor del auxilio de transporte debe ser un número válido. ", "")
)</f>
        <v/>
      </c>
      <c r="EZ256" s="46">
        <f>IF($DS256,
IF( AND(AI256&lt;&gt;"", ISERR(_xlfn.NUMBERVALUE(AI256))), "El valor de viáticos salariales debe ser un número válido. ", "")
)</f>
        <v/>
      </c>
      <c r="FA256" s="46">
        <f>IF($DS256,
IF( AND(AJ256&lt;&gt;"", ISERR(_xlfn.NUMBERVALUE(AJ256))), "El valor de viáticos NO salariales debe ser un número válido. ", "")
)</f>
        <v/>
      </c>
      <c r="FB256" s="46">
        <f>CONCATENATE(AK256,AL256)&lt;&gt;""</f>
        <v/>
      </c>
      <c r="FC256" s="46">
        <f>IF(AND($DS256,FB256),
IF(AK256="","Debes escribir el número de horas extras diurnas. ",
IF( IFERROR(INT(AK256),1.1) &lt;&gt; IFERROR(_xlfn.NUMBERVALUE(AK256),1), "La cantidad de horas extras diurnas debe ser un número entero. ", "")
),
""
)</f>
        <v/>
      </c>
      <c r="FD256" s="46">
        <f>IF(AND($DS256,FB256),
IF(AL256="","Debes escribir el valor de las horas extras diurnas. ",
IF( ISERR(_xlfn.NUMBERVALUE(AL256)), "El valor de las horas extras duirnas debe ser un número válido. ", "")
),
""
)</f>
        <v/>
      </c>
      <c r="FE256" s="46">
        <f>CONCATENATE(AM256,AN256)&lt;&gt;""</f>
        <v/>
      </c>
      <c r="FF256" s="46">
        <f>IF(AND($DS256,FE256),
IF(AM256="","Debes escribir el número de horas extras nocturnas. ",
IF( IFERROR(INT(AM256),1.1) &lt;&gt; IFERROR(_xlfn.NUMBERVALUE(AM256),1), "La cantidad de horas extras nocturnas debe ser un número entero. ", "")
),
""
)</f>
        <v/>
      </c>
      <c r="FG256" s="46">
        <f>IF(AND($DS256,FE256),
IF(AN256="","Debes escribir el valor de las horas extras nocturnas. ",
IF( ISERR(_xlfn.NUMBERVALUE(AN256)), "El valor de las horas extras nocturnas debe ser un número válido. ", "")
),
""
)</f>
        <v/>
      </c>
      <c r="FH256" s="46">
        <f>CONCATENATE(AO256,AP256)&lt;&gt;""</f>
        <v/>
      </c>
      <c r="FI256" s="46">
        <f>IF(AND($DS256,FH256),
IF(AO256="","Debes escribir el número de horas extras diurnas dominicales y festivas. ",
IF( IFERROR(INT(AO256),1.1) &lt;&gt; IFERROR(_xlfn.NUMBERVALUE(AO256),1), "La cantidad de horas extras diurnas dominicales y festivas debe ser un número entero. ", "")
),
""
)</f>
        <v/>
      </c>
      <c r="FJ256" s="46">
        <f>IF(AND($DS256,FH256),
IF(AP256="","Debes escribir el valor de las horas extras diurnas dominicales y festivas. ",
IF( ISERR(_xlfn.NUMBERVALUE(AP256)), "El valor de las horas extras diurnas dominicales y festivas debe ser un número válido. ", "")
),
""
)</f>
        <v/>
      </c>
      <c r="FK256" s="46">
        <f>CONCATENATE(AQ256,AR256)&lt;&gt;""</f>
        <v/>
      </c>
      <c r="FL256" s="46">
        <f>IF(AND($DS256,FK256),
IF(AQ256="","Debes escribir el número de horas extras nocturnas dominicales y festivas. ",
IF( IFERROR(INT(AQ256),1.1) &lt;&gt; IFERROR(_xlfn.NUMBERVALUE(AQ256),1), "La cantidad de horas extras nocturnas dominicales y festivas debe ser un número entero. ", "")
),
""
)</f>
        <v/>
      </c>
      <c r="FM256" s="46">
        <f>IF(AND($DS256,FK256),
IF(AR256="","Debes escribir el valor de las horas extras nocturnas dominicales y festivas. ",
IF( ISERR(_xlfn.NUMBERVALUE(AR256)), "El valor de las horas extras nocturnas dominicales y festivas debe ser un número válido. ", "")
),
""
)</f>
        <v/>
      </c>
      <c r="FN256" s="46">
        <f>CONCATENATE(AS256,AT256)&lt;&gt;""</f>
        <v/>
      </c>
      <c r="FO256" s="46">
        <f>IF(AND($DS256,FN256),
IF(AS256="","Debes escribir el número de horas recargo nocturno. ",
IF( IFERROR(INT(AS256),1.1) &lt;&gt; IFERROR(_xlfn.NUMBERVALUE(AS256),1), "La cantidad de horas recargo nocturno debe ser un número entero. ", "")
),
""
)</f>
        <v/>
      </c>
      <c r="FP256" s="46">
        <f>IF(AND($DS256,FN256),
IF(AT256="","Debes escribir el valor de las horas recargo nocturno. ",
IF( ISERR(_xlfn.NUMBERVALUE(AT256)), "El valor de las horas recargo nocturno debe ser un número válido. ", "")
),
""
)</f>
        <v/>
      </c>
      <c r="FQ256" s="46">
        <f>CONCATENATE(AU256,AV256)&lt;&gt;""</f>
        <v/>
      </c>
      <c r="FR256" s="46">
        <f>IF(AND($DS256,FQ256),
IF(AU256="","Debes escribir el número de horas recargo diurno dominical y festivo. ",
IF( IFERROR(INT(AU256),1.1) &lt;&gt; IFERROR(_xlfn.NUMBERVALUE(AU256),1), "La cantidad de horas recargo diurno dominical y festivo debe ser un número entero. ", "")
),
""
)</f>
        <v/>
      </c>
      <c r="FS256" s="46">
        <f>IF(AND($DS256,FQ256),
IF(AV256="","Debes escribir el valor de las horas recargo diurno dominical y festivo. ",
IF( ISERR(_xlfn.NUMBERVALUE(AV256)), "El valor de las horas recargo diurno dominical y festivo debe ser un número válido. ", "")
),
""
)</f>
        <v/>
      </c>
      <c r="FT256" s="46">
        <f>CONCATENATE(AW256,AX256)&lt;&gt;""</f>
        <v/>
      </c>
      <c r="FU256" s="46">
        <f>IF(AND($DS256,FT256),
IF(AW256="","Debes escribir el número de horas recargo nocturno dominical y festivo. ",
IF( IFERROR(INT(AW256),1.1) &lt;&gt; IFERROR(_xlfn.NUMBERVALUE(AW256),1), "La cantidad de horas recargo nocturno dominical y festivo debe ser un número entero. ", "")
),
""
)</f>
        <v/>
      </c>
      <c r="FV256" s="46">
        <f>IF(AND($DS256,FT256),
IF(AX256="","Debes escribir el valor de las horas recargo nocturno dominical y festivo. ",
IF( ISERR(_xlfn.NUMBERVALUE(AX256)), "El valor de las horas recargo nocturno dominical y festivo debe ser un número válido. ", "")
),
""
)</f>
        <v/>
      </c>
      <c r="FW256" s="46">
        <f>CONCATENATE(AY256,AZ256)&lt;&gt;""</f>
        <v/>
      </c>
      <c r="FX256" s="46">
        <f>IF(AND($DS256,FW256),
IF(AY256="","Debes escribir el número de días de vacaciones comunes. ",
IF( IFERROR(INT(AY256),1.1) &lt;&gt; IFERROR(_xlfn.NUMBERVALUE(AY256),1), "La cantidad de días de vacaciones comunes debe ser un número entero. ", "")
),
""
)</f>
        <v/>
      </c>
      <c r="FY256" s="46">
        <f>IF(AND($DS256,FW256),
IF(AZ256="","Debes escribir el valor de las vacaciones comunes. ",
IF( ISERR(_xlfn.NUMBERVALUE(AZ256)), "El valor de las vacaciones comunes debe ser un número válido. ", "")
),
""
)</f>
        <v/>
      </c>
      <c r="FZ256" s="46">
        <f>CONCATENATE(BA256,BB256)&lt;&gt;""</f>
        <v/>
      </c>
      <c r="GA256" s="46">
        <f>IF(AND($DS256,FZ256),
IF(BA256="","Debes escribir el número de días de vacaciones compensadas. ",
IF( IFERROR(INT(BA256),1.1) &lt;&gt; IFERROR(_xlfn.NUMBERVALUE(BA256),1), "La cantidad de días de vacaciones compensadas debe ser un número entero. ", "")
),
""
)</f>
        <v/>
      </c>
      <c r="GB256" s="46">
        <f>IF(AND($DS256,FZ256),
IF(BB256="","Debes escribir el valor de las vacaciones compensadas. ",
IF( ISERR(_xlfn.NUMBERVALUE(BB256)), "El valor de las vacaciones compensadas debe ser un número válido. ", "")
),
""
)</f>
        <v/>
      </c>
      <c r="GC256" s="46">
        <f>CONCATENATE(BC256,BD256)&lt;&gt;""</f>
        <v/>
      </c>
      <c r="GD256" s="46">
        <f>IF(AND($DS256,GC256),
IF(BC256="","Debes escribir el número de días de prima salarial. ",
IF( IFERROR(INT(BC256),1.1) &lt;&gt; IFERROR(_xlfn.NUMBERVALUE(BC256),1), "La cantidad de días de prima salarial debe ser un número entero. ", "")
),
""
)</f>
        <v/>
      </c>
      <c r="GE256" s="46">
        <f>IF(AND($DS256,GC256),
IF(BD256="","Debes escribir el valor de los días de prima salarial. ",
IF( ISERR(_xlfn.NUMBERVALUE(BD256)), "El valor de los días de prima salarial debe ser un número válido. ", "")
),
""
)</f>
        <v/>
      </c>
      <c r="GF256" s="46">
        <f>IF($DS256,
IF( AND(BE256&lt;&gt;"", ISERR(_xlfn.NUMBERVALUE(BE256))), "El valor de la prima NO saliarial debe ser un número válido. ", "")
)</f>
        <v/>
      </c>
      <c r="GG256" s="46">
        <f>CONCATENATE(BF256,BG256,BH256)&lt;&gt;""</f>
        <v/>
      </c>
      <c r="GH256" s="46">
        <f>IF(AND($DS256,GG256),
IF(BF256="","Debes escribir el valor de las cesantías. ",
IF( ISERR(_xlfn.NUMBERVALUE(BF256)), "El valor de las cesantías debe ser un número válido. ", "")
),
""
)</f>
        <v/>
      </c>
      <c r="GI256" s="46">
        <f>IF(AND($DS256,GG256),
IF(BG256="","Debes escribir el % de cesantías. ",
IF( ISERR(_xlfn.NUMBERVALUE(BG256)), "El % de cesantías debe ser un número válido. ", "")
),
""
)</f>
        <v/>
      </c>
      <c r="GJ256" s="46">
        <f>IF(AND($DS256,GG256),
IF(BH256="","Debes escribir el valor de intereses de cesantías. ",
IF( ISERR(_xlfn.NUMBERVALUE(BH256)), "El valor de intereses de cesantías debe ser un número válido. ", "")
),
""
)</f>
        <v/>
      </c>
      <c r="GK256" s="46">
        <f>CONCATENATE(BI256,BJ256,BK256)&lt;&gt;""</f>
        <v/>
      </c>
      <c r="GL256" s="46">
        <f>IF(AND($DS256,GK256),
IF(BI256="","Debes escribir el número de días de incapacidad. ",
IF( IFERROR(INT(BI256),1.1) &lt;&gt; IFERROR(_xlfn.NUMBERVALUE(BI256),1), "La cantidad de días de incapacidad debe ser un número entero. ", "")
),
""
)</f>
        <v/>
      </c>
      <c r="GM256" s="46">
        <f>IF(AND($DS256,GK256),
IF(BJ256="","Debes escribir el tipo de incapacidad. ",
IF(_xlfn.IFNA(VLOOKUP(BJ256,TIPO_DE_INCAPACIDAD,1,FALSE),-1)=-1,"El tipo de incapacidad es inválida (por favor seleccionarlo de la lista). ","")
),
""
)</f>
        <v/>
      </c>
      <c r="GN256" s="46">
        <f>IF(AND($DS256,GK256),
IF(BK256="","Debes escribir el valor de la incapacidad. ",
IF( ISERR(_xlfn.NUMBERVALUE(BK256)), "El valor de la incapacidad debe ser un número válido. ", "")
),
""
)</f>
        <v/>
      </c>
      <c r="GO256" s="46">
        <f>CONCATENATE(BL256,BM256)&lt;&gt;""</f>
        <v/>
      </c>
      <c r="GP256" s="46">
        <f>IF(AND($DS256,GO256),
IF(BL256="","Debes escribir el número de días de licencia de maternidad o paternidad. ",
IF( IFERROR(INT(BL256),1.1) &lt;&gt; IFERROR(_xlfn.NUMBERVALUE(BL256),1), "La cantidad de días de licencia de maternidad o paternidad debe ser un número entero. ", "")
),
""
)</f>
        <v/>
      </c>
      <c r="GQ256" s="46">
        <f>IF(AND($DS256,GO256),
IF(BM256="","Debes escribir el valor de la licencia de maternidad o paternidad. ",
IF( ISERR(_xlfn.NUMBERVALUE(BM256)), "El valor de la licencia de maternidad o paternidad debe ser un número válido. ", "")
),
""
)</f>
        <v/>
      </c>
      <c r="GR256" s="46">
        <f>CONCATENATE(BN256,BO256)&lt;&gt;""</f>
        <v/>
      </c>
      <c r="GS256" s="46">
        <f>IF(AND($DS256,GR256),
IF(BN256="","Debes escribir el número de días de licencia remunerada. ",
IF( IFERROR(INT(BN256),1.1) &lt;&gt; IFERROR(_xlfn.NUMBERVALUE(BN256),1), "La cantidad de días de licencia remunerada debe ser un número entero. ", "")
),
""
)</f>
        <v/>
      </c>
      <c r="GT256" s="46">
        <f>IF(AND($DS256,GR256),
IF(BO256="","Debes escribir el valor de la licencia remunerada. ",
IF( ISERR(_xlfn.NUMBERVALUE(BO256)), "El valor de la licencia remunerada debe ser un número válido. ", "")
),
""
)</f>
        <v/>
      </c>
      <c r="GU256" s="46">
        <f>IF($DS256,
IF( AND(BP256&lt;&gt;"", ISERR(_xlfn.NUMBERVALUE(BP256))), "El valor de la licencia NO remunerada debe ser un número válido. ", "")
)</f>
        <v/>
      </c>
      <c r="GV256" s="46">
        <f>IF($DS256,
IF( AND(BQ256&lt;&gt;"", ISERR(_xlfn.NUMBERVALUE(BQ256))), "El valor de auxilios salariales debe ser un número válido. ", "")
)</f>
        <v/>
      </c>
      <c r="GW256" s="46">
        <f>IF($DS256,
IF( AND(BR256&lt;&gt;"", ISERR(_xlfn.NUMBERVALUE(BR256))), "El valor de auxilios NO salariales debe ser un número válido. ", "")
)</f>
        <v/>
      </c>
      <c r="GX256" s="46">
        <f>IF($DS256,
IF( AND(BS256&lt;&gt;"", ISERR(_xlfn.NUMBERVALUE(BS256))), "El valor de bonos salariales debe ser un número válido. ", "")
)</f>
        <v/>
      </c>
      <c r="GY256" s="46">
        <f>IF($DS256,
IF( AND(BT256&lt;&gt;"", ISERR(_xlfn.NUMBERVALUE(BT256))), "El valor de bonos NO salariales debe ser un número válido. ", "")
)</f>
        <v/>
      </c>
      <c r="GZ256" s="46">
        <f>IF($DS256,
IF( AND(BU256&lt;&gt;"", ISERR(_xlfn.NUMBERVALUE(BU256))), "El valor de bonos salariales de alimentación debe ser un número válido. ", "")
)</f>
        <v/>
      </c>
      <c r="HA256" s="46">
        <f>IF($DS256,
IF( AND(BV256&lt;&gt;"", ISERR(_xlfn.NUMBERVALUE(BV256))), "El valor de bonos NO salariales de alimentación debe ser un número válido. ", "")
)</f>
        <v/>
      </c>
      <c r="HB256" s="46">
        <f>IF($DS256,
IF( AND(BW256&lt;&gt;"", ISERR(_xlfn.NUMBERVALUE(BW256))), "El valor de bonificaciones salariales debe ser un número válido. ", "")
)</f>
        <v/>
      </c>
      <c r="HC256" s="46">
        <f>IF($DS256,
IF( AND(BX256&lt;&gt;"", ISERR(_xlfn.NUMBERVALUE(BX256))), "El valor de bonificaciones NO salariales debe ser un número válido. ", "")
)</f>
        <v/>
      </c>
      <c r="HD256" s="46">
        <f>IF($DS256,
IF( AND(BY256&lt;&gt;"", ISERR(_xlfn.NUMBERVALUE(BY256))), "El valor de compensaciones ordinarias debe ser un número válido. ", "")
)</f>
        <v/>
      </c>
      <c r="HE256" s="46">
        <f>IF($DS256,
IF( AND(BZ256&lt;&gt;"", ISERR(_xlfn.NUMBERVALUE(BZ256))), "El valor de compensaciones extraordinarias debe ser un número válido. ", "")
)</f>
        <v/>
      </c>
      <c r="HF256" s="46">
        <f>IF($DS256,
IF( AND(CA256&lt;&gt;"", ISERR(_xlfn.NUMBERVALUE(CA256))), "El valor de comisiones debe ser un número válido. ", "")
)</f>
        <v/>
      </c>
      <c r="HG256" s="46">
        <f>IF($DS256,
IF( AND(CB256&lt;&gt;"", ISERR(_xlfn.NUMBERVALUE(CB256))), "El valor de ausencia por huega debe ser un número válido. ", "")
)</f>
        <v/>
      </c>
      <c r="HH256" s="46">
        <f>IF($DS256,
IF( AND(CC256&lt;&gt;"", ISERR(_xlfn.NUMBERVALUE(CC256))), "El valor de anticipos debe ser un número válido. ", "")
)</f>
        <v/>
      </c>
      <c r="HI256" s="46">
        <f>IF($DS256,
IF( AND(CD256&lt;&gt;"", ISERR(_xlfn.NUMBERVALUE(CD256))), "El valor de pagos a terceros debe ser un número válido. ", "")
)</f>
        <v/>
      </c>
      <c r="HJ256" s="46">
        <f>IF($DS256,
IF( AND(CE256&lt;&gt;"", ISERR(_xlfn.NUMBERVALUE(CE256))), "El valor de dotación debe ser un número válido. ", "")
)</f>
        <v/>
      </c>
      <c r="HK256" s="46">
        <f>IF($DS256,
IF( AND(CF256&lt;&gt;"", ISERR(_xlfn.NUMBERVALUE(CF256))), "El valor de apoyo sostenibilidad debe ser un número válido. ", "")
)</f>
        <v/>
      </c>
      <c r="HL256" s="46">
        <f>IF($DS256,
IF( AND(CG256&lt;&gt;"", ISERR(_xlfn.NUMBERVALUE(CG256))), "El valor de teletrabajo debe ser un número válido. ", "")
)</f>
        <v/>
      </c>
      <c r="HM256" s="46">
        <f>IF($DS256,
IF( AND(CH256&lt;&gt;"", ISERR(_xlfn.NUMBERVALUE(CH256))), "El valor de bonificación de retiro debe ser un número válido. ", "")
)</f>
        <v/>
      </c>
      <c r="HN256" s="46">
        <f>IF($DS256,
IF( AND(CI256&lt;&gt;"", ISERR(_xlfn.NUMBERVALUE(CI256))), "El valor de indemnización de retiro debe ser un número válido. ", "")
)</f>
        <v/>
      </c>
      <c r="HO256" s="46">
        <f>IF($DS256,
IF( AND(CJ256&lt;&gt;"", ISERR(_xlfn.NUMBERVALUE(CJ256))), "El valor de reintegros debe ser un número válido. ", "")
)</f>
        <v/>
      </c>
      <c r="HP256" s="46">
        <f>CONCATENATE(CK256,CL256,CM256)&lt;&gt;""</f>
        <v/>
      </c>
      <c r="HQ256" s="46">
        <f>IF(AND($DS256,HP256),
IF(CK256="","Debes escribir la descripción de otro concepto no categorizado. ",""),
""
)</f>
        <v/>
      </c>
      <c r="HR256" s="46">
        <f>IF(AND($DS256,HP256),
IF(CONCATENATE(CL256,CM256)="","Debes escribir al menos un valor de concepto no categorizado (salarial o no salarial). ",
IF(ISERR(_xlfn.NUMBERVALUE(CL256)),"El valor salarial concepto no categorizado debe ser un número válido. ","")
),
""
)</f>
        <v/>
      </c>
      <c r="HS256" s="46">
        <f>IF(AND($DS256,HP256),
IF(CONCATENATE(CL256,CM256)="","Debes escribir al menos un valor de concepto no categorizado (salarial o no salarial). ",
IF(ISERR(_xlfn.NUMBERVALUE(CM256)),"El valor NO salarial concepto no categorizado debe ser un número válido. ","")
),
""
)</f>
        <v/>
      </c>
      <c r="HT256" s="46">
        <f>IF($DS256,
IF(CN256="","Debes escribir el porcentaje del aporte a salud. ",
IF( ISERR(_xlfn.NUMBERVALUE(CN256)), "El valor del porcentaje del aporte a salud debe ser un número válido. ", "")
)
)</f>
        <v/>
      </c>
      <c r="HU256" s="46">
        <f>IF($DS256,
IF(CO256="","Debes escribir el valor del aporte a salud. ",
IF( ISERR(_xlfn.NUMBERVALUE(CO256)), "El valor del aporte a salud debe ser un número válido. ", "")
)
)</f>
        <v/>
      </c>
      <c r="HV256" s="46">
        <f>IF($DS256,
IF( AND(CP256&lt;&gt;"", ISERR(_xlfn.NUMBERVALUE(CP256))), "El valor plan complementario debe ser un número válido. ", "")
)</f>
        <v/>
      </c>
      <c r="HW256" s="46">
        <f>IF($DS256,
IF(CQ256="","Debes escribir el porcentaje del aporte a pensión. ",
IF( ISERR(_xlfn.NUMBERVALUE(CQ256)), "El valor del porcentaje del aporte a pensión debe ser un número válido. ", "")
)
)</f>
        <v/>
      </c>
      <c r="HX256" s="46">
        <f>IF($DS256,
IF(CR256="","Debes escribir el valor del aporte a pensión. ",
IF( ISERR(_xlfn.NUMBERVALUE(CR256)), "El valor del aporte a salud debe ser un número válido. ", "")
)
)</f>
        <v/>
      </c>
      <c r="HY256" s="46">
        <f>IF($DS256,
IF( AND(CS256&lt;&gt;"", ISERR(_xlfn.NUMBERVALUE(CS256))), "El valor pensión voluntaria debe ser un número válido. ", "")
)</f>
        <v/>
      </c>
      <c r="HZ256" s="46">
        <f>CONCATENATE(CT256,CU256,CV256,CW256)&lt;&gt;""</f>
        <v/>
      </c>
      <c r="IA256" s="46">
        <f>IF(AND($DS256,HZ256),
IF(CT256="","Debes escribir el % del fondo de seguridad pensional. ",
IF( ISERR(_xlfn.NUMBERVALUE(CT256)), "El % del fondo de seguridad debe ser un número válido. ", "")
),
""
)</f>
        <v/>
      </c>
      <c r="IB256" s="46">
        <f>IF(AND($DS256,HZ256),
IF(CU256="","Debes escribir el valor del aporte al fondo de solidaridad pensional. ",
IF( ISERR(_xlfn.NUMBERVALUE(CU256)), "El valor del aporte al fondo de solidaridad pensional debe ser un número válido. ", "")
),
""
)</f>
        <v/>
      </c>
      <c r="IC256" s="46">
        <f>IF(AND($DS256,HZ256),
IF(CV256="","Debes escribir el % del fondo de subsistencia. ",
IF( ISERR(_xlfn.NUMBERVALUE(CV256)), "El % del fondo de subsistencia debe ser un número válido. ", "")
),
""
)</f>
        <v/>
      </c>
      <c r="ID256" s="46">
        <f>IF(AND($DS256,HZ256),
IF(CW256="","Debes escribir el valor del fondo de subsistencia. ",
IF( ISERR(_xlfn.NUMBERVALUE(CW256)), "El valor del fondo de subsistencia debe ser un número válido. ", "")
),
""
)</f>
        <v/>
      </c>
      <c r="IE256" s="46">
        <f>CONCATENATE(CX256,CY256)&lt;&gt;""</f>
        <v/>
      </c>
      <c r="IF256" s="46">
        <f>IF(AND($DS256,IE256),
IF(CX256="","Debes escribir el % de sindicato. ",
IF( ISERR(_xlfn.NUMBERVALUE(CX256)), "El % de sindicato debe ser un número válido. ", "")
),
""
)</f>
        <v/>
      </c>
      <c r="IG256" s="46">
        <f>IF(AND($DS256,IE256),
IF(CY256="","Debes escribir el valor del sindicato. ",
IF( ISERR(_xlfn.NUMBERVALUE(CY256)), "El valor del sindicato debe ser un número válido. ", "")
),
""
)</f>
        <v/>
      </c>
      <c r="IH256" s="46">
        <f>IF($DS256,
IF( AND(CZ256&lt;&gt;"", ISERR(_xlfn.NUMBERVALUE(CZ256))), "El valor de sanción pública debe ser un número válido. ", "")
)</f>
        <v/>
      </c>
      <c r="II256" s="46">
        <f>IF($DS256,
IF( AND(DA256&lt;&gt;"", ISERR(_xlfn.NUMBERVALUE(DA256))), "El valor de sanción privada debe ser un número válido. ", "")
)</f>
        <v/>
      </c>
      <c r="IJ256" s="46">
        <f>CONCATENATE(DB256,DC256)&lt;&gt;""</f>
        <v/>
      </c>
      <c r="IK256" s="46">
        <f>IF(AND($DS256,IJ256),
IF(DB256="","Debes escribir la descripción de libranza. ",""),
""
)</f>
        <v/>
      </c>
      <c r="IL256" s="46">
        <f>IF(AND($DS256,IJ256),
IF(DC256="","Debes escribir la cuota libranza. ",
IF(ISERR(_xlfn.NUMBERVALUE(DC256)),"El valor de la cuota libranza debe ser un número válido. ","")
),
""
)</f>
        <v/>
      </c>
      <c r="IM256" s="46">
        <f>IF($DS256,
IF( AND(DD256&lt;&gt;"", ISERR(_xlfn.NUMBERVALUE(DD256))), "El valor de pagos a terceros debe ser un número válido. ", "")
)</f>
        <v/>
      </c>
      <c r="IN256" s="46">
        <f>IF($DS256,
IF( AND(DE256&lt;&gt;"", ISERR(_xlfn.NUMBERVALUE(DE256))), "El valor de anticipos debe ser un número válido. ", "")
)</f>
        <v/>
      </c>
      <c r="IO256" s="46">
        <f>IF($DS256,
IF( AND(DF256&lt;&gt;"", ISERR(_xlfn.NUMBERVALUE(DF256))), "El valor de AFC debe ser un número válido. ", "")
)</f>
        <v/>
      </c>
      <c r="IP256" s="46">
        <f>IF($DS256,
IF( AND(DG256&lt;&gt;"", ISERR(_xlfn.NUMBERVALUE(DG256))), "El valor de rete-fuente debe ser un número válido. ", "")
)</f>
        <v/>
      </c>
      <c r="IQ256" s="46">
        <f>IF($DS256,
IF( AND(DH256&lt;&gt;"", ISERR(_xlfn.NUMBERVALUE(DH256))), "El valor de cooperativa de trabajo debe ser un número válido. ", "")
)</f>
        <v/>
      </c>
      <c r="IR256" s="46">
        <f>IF($DS256,
IF( AND(DI256&lt;&gt;"", ISERR(_xlfn.NUMBERVALUE(DI256))), "El valor de embargo fiscal debe ser un número válido. ", "")
)</f>
        <v/>
      </c>
      <c r="IS256" s="46">
        <f>IF($DS256,
IF( AND(DJ256&lt;&gt;"", ISERR(_xlfn.NUMBERVALUE(DJ256))), "El valor de educación debe ser un número válido. ", "")
)</f>
        <v/>
      </c>
      <c r="IT256" s="46">
        <f>IF($DS256,
IF( AND(DK256&lt;&gt;"", ISERR(_xlfn.NUMBERVALUE(DK256))), "El valor de reintegro debe ser un número válido. ", "")
)</f>
        <v/>
      </c>
      <c r="IU256" s="46">
        <f>IF($DS256,
IF( AND(DL256&lt;&gt;"", ISERR(_xlfn.NUMBERVALUE(DL256))), "El valor de deuda debe ser un número válido. ", "")
)</f>
        <v/>
      </c>
      <c r="IV256" s="46">
        <f>IF($DS256,
IF( AND(DM256&lt;&gt;"", ISERR(_xlfn.NUMBERVALUE(DM256))), "El valor de otras deducciones debe ser un número válido. ", "")
)</f>
        <v/>
      </c>
      <c r="IW256" s="46">
        <f>IF($DS256,
IF(DN256="","Debes escribir el valor de los devengos totales. ",
IF( ISERR(_xlfn.NUMBERVALUE(DN256)), "El valor de los devengos totales debe ser un número válido. ", "")
)
)</f>
        <v/>
      </c>
      <c r="IX256" s="46">
        <f>IF($DS256,
IF(DO256="","Debes escribir el valor de las deducciones totales. ",
IF( ISERR(_xlfn.NUMBERVALUE(DO256)), "El valor de las deducciones totales debe ser un número válido. ", "")
)
)</f>
        <v/>
      </c>
      <c r="IY256" s="46">
        <f>IF($DS256,
IF(DP256="","Debes escribir el valor del salario total. ",
IF( ISERR(_xlfn.NUMBERVALUE(DP256)), "El valor del salario total debe ser un número válido. ", "")
)
)</f>
        <v/>
      </c>
    </row>
    <row r="257">
      <c r="B257" s="48" t="n">
        <v>245</v>
      </c>
      <c r="C257" s="61">
        <f>IF(AND(DS257,DP257&lt;&gt;""),
IF(DQ257="","OK","Error"),
""
)</f>
        <v/>
      </c>
      <c r="D257" s="53" t="n"/>
      <c r="E257" s="52" t="n"/>
      <c r="F257" s="112" t="n"/>
      <c r="G257" s="52" t="n"/>
      <c r="H257" s="53" t="n"/>
      <c r="I257" s="52" t="n"/>
      <c r="J257" s="52" t="n"/>
      <c r="K257" s="53" t="n"/>
      <c r="L257" s="55" t="n"/>
      <c r="M257" s="108" t="n"/>
      <c r="N257" s="56" t="n"/>
      <c r="O257" s="52" t="n"/>
      <c r="P257" s="52" t="n"/>
      <c r="Q257" s="52" t="n"/>
      <c r="R257" s="52" t="n"/>
      <c r="S257" s="52" t="n"/>
      <c r="T257" s="53" t="n"/>
      <c r="U257" s="52" t="n"/>
      <c r="V257" s="52" t="n"/>
      <c r="W257" s="55" t="n"/>
      <c r="X257" s="55" t="n"/>
      <c r="Y257" s="52" t="n"/>
      <c r="Z257" s="55" t="n"/>
      <c r="AA257" s="52" t="n"/>
      <c r="AB257" s="53" t="n"/>
      <c r="AC257" s="53" t="n"/>
      <c r="AD257" s="53" t="n"/>
      <c r="AE257" s="177" t="n"/>
      <c r="AF257" s="113" t="n"/>
      <c r="AG257" s="177" t="n"/>
      <c r="AH257" s="178" t="n"/>
      <c r="AI257" s="178" t="n"/>
      <c r="AJ257" s="178" t="n"/>
      <c r="AK257" s="114" t="n"/>
      <c r="AL257" s="178" t="n"/>
      <c r="AM257" s="114" t="n"/>
      <c r="AN257" s="178" t="n"/>
      <c r="AO257" s="114" t="n"/>
      <c r="AP257" s="178" t="n"/>
      <c r="AQ257" s="114" t="n"/>
      <c r="AR257" s="178" t="n"/>
      <c r="AS257" s="114" t="n"/>
      <c r="AT257" s="178" t="n"/>
      <c r="AU257" s="114" t="n"/>
      <c r="AV257" s="178" t="n"/>
      <c r="AW257" s="114" t="n"/>
      <c r="AX257" s="178" t="n"/>
      <c r="AY257" s="114" t="n"/>
      <c r="AZ257" s="178" t="n"/>
      <c r="BA257" s="114" t="n"/>
      <c r="BB257" s="178" t="n"/>
      <c r="BC257" s="114" t="n"/>
      <c r="BD257" s="178" t="n"/>
      <c r="BE257" s="178" t="n"/>
      <c r="BF257" s="178" t="n"/>
      <c r="BG257" s="59" t="n"/>
      <c r="BH257" s="178" t="n"/>
      <c r="BI257" s="114" t="n"/>
      <c r="BJ257" s="53" t="n"/>
      <c r="BK257" s="178" t="n"/>
      <c r="BL257" s="114" t="n"/>
      <c r="BM257" s="178" t="n"/>
      <c r="BN257" s="114" t="n"/>
      <c r="BO257" s="178" t="n"/>
      <c r="BP257" s="178" t="n"/>
      <c r="BQ257" s="178" t="n"/>
      <c r="BR257" s="178" t="n"/>
      <c r="BS257" s="178" t="n"/>
      <c r="BT257" s="178" t="n"/>
      <c r="BU257" s="178" t="n"/>
      <c r="BV257" s="178" t="n"/>
      <c r="BW257" s="178" t="n"/>
      <c r="BX257" s="178" t="n"/>
      <c r="BY257" s="178" t="n"/>
      <c r="BZ257" s="178" t="n"/>
      <c r="CA257" s="178" t="n"/>
      <c r="CB257" s="178" t="n"/>
      <c r="CC257" s="178" t="n"/>
      <c r="CD257" s="178" t="n"/>
      <c r="CE257" s="178" t="n"/>
      <c r="CF257" s="178" t="n"/>
      <c r="CG257" s="178" t="n"/>
      <c r="CH257" s="178" t="n"/>
      <c r="CI257" s="178" t="n"/>
      <c r="CJ257" s="178" t="n"/>
      <c r="CK257" s="53" t="n"/>
      <c r="CL257" s="178" t="n"/>
      <c r="CM257" s="178" t="n"/>
      <c r="CN257" s="60" t="n"/>
      <c r="CO257" s="177" t="n"/>
      <c r="CP257" s="178" t="n"/>
      <c r="CQ257" s="60" t="n"/>
      <c r="CR257" s="177" t="n"/>
      <c r="CS257" s="178" t="n"/>
      <c r="CT257" s="59" t="n"/>
      <c r="CU257" s="178" t="n"/>
      <c r="CV257" s="59" t="n"/>
      <c r="CW257" s="178" t="n"/>
      <c r="CX257" s="59" t="n"/>
      <c r="CY257" s="178" t="n"/>
      <c r="CZ257" s="178" t="n"/>
      <c r="DA257" s="178" t="n"/>
      <c r="DB257" s="53" t="n"/>
      <c r="DC257" s="178" t="n"/>
      <c r="DD257" s="178" t="n"/>
      <c r="DE257" s="178" t="n"/>
      <c r="DF257" s="178" t="n"/>
      <c r="DG257" s="178" t="n"/>
      <c r="DH257" s="178" t="n"/>
      <c r="DI257" s="178" t="n"/>
      <c r="DJ257" s="178" t="n"/>
      <c r="DK257" s="178" t="n"/>
      <c r="DL257" s="178" t="n"/>
      <c r="DM257" s="178" t="n"/>
      <c r="DN257" s="177" t="n"/>
      <c r="DO257" s="177" t="n"/>
      <c r="DP257" s="177" t="n"/>
      <c r="DQ257" s="76">
        <f>IF(AND(DS257,DP257&lt;&gt;""),
CONCATENATE(DT257,DU257,DV257,DW257,DX257,DY257,DZ257,EA257,EB257,EC257,ED257,EE257,EF257,EG257,EH257,EI257,EJ257,EK257,EL257,EM257,EN257,EO257,EP257,EQ257,ES257,ET257,EU257,EV257,EW257,EX257,EY257,EZ257,FA257,FC257,FD257,FF257,FG257,FI257,FJ257,FL257,FM257,FO257,FP257,FR257,FS257,FU257,FV257,FX257,FY257,GA257,GB257,GD257,GE257,GF257,GH257,GI257,GJ257,GL257,GM257,GN257,GP257,GQ257,GS257,GT257,GU257,GV257,GW257,GX257,GY257,GZ257,HA257,HB257,HC257,HD257,HE257,HF257,HG257,HH257,HI257,HJ257,HK257,HL257,HM257,HN257,HO257,HQ257,HR257,HS257,HT257,HU257,HV257,HW257,HX257,HY257,IA257,IB257,IC257,ID257,IF257,IG257,IH257,II257,IK257,IL257,IM257,IN257,IO257,IP257,IQ257,IR257,IS257,IT257,IU257,IV257,IW257,IX257,IY257,IZ257),
""
)</f>
        <v/>
      </c>
      <c r="DR257" s="53" t="n"/>
      <c r="DS257" s="46">
        <f>CONCATENATE(D257,$E257,$F257,$G257,H257,$I257,$J257,K257,$L257,$M257,N257,$O257,$P257,$Q257,$R257,$S257,T257,$U257,$V257,$W257,$X257,$Y257,$Z257,$AA257,AB257,AC257,AD257,$AE257,$AF257,$AG257,AH257,AI257,AJ257,AK257,AL257,AM257,AN257,AO257,AP257,AQ257,AR257,AS257,AT257,AU257,AV257,AW257,AX257,AY257,AZ257,BA257,BB257,BC257,BD257,BE257,BF257,BG257,BH257,BI257,BJ257,BK257,BL257,BM257,BN257,BO257,BP257,BQ257,BR257,BS257,BT257,BU257,BV257,BW257,BX257,BY257,BZ257,CA257,CB257,CC257,CD257,CE257,CF257,CG257,CH257,CI257,CJ257,CK257,CL257,CM257,$CN257,$CO257,CP257,$CQ257,$CR257,CS257,CT257,CU257,CV257,CW257,CX257,CY257,CZ257,DA257,DB257,DC257,DD257,DE257,DF257,DG257,DH257,DI257,DJ257,DK257,DL257,DM257,$DN257,$DO257,$DP257,DR257)&lt;&gt;""</f>
        <v/>
      </c>
      <c r="DT257" s="46">
        <f>IF(AND($DS257,$E$4&lt;&gt;""),
IF(LEFT($E$4,2) = "1.",
IF(D257&lt;&gt;"","El CUNE sólo se envía en operaciones de novedad o ajuste. ",""),
IF(D257="","Debes escribir un CUNE válido para realizar operaciones de novedad o ajuste. ","")),
""
)</f>
        <v/>
      </c>
      <c r="DU257" s="46">
        <f>IF($DS257,
IF(E257="","Debes seleccionar el tipo de documento del empleado. ",
IF(_xlfn.IFNA(VLOOKUP(E257,TIPO_DE_DOCUMENTO,1,FALSE),-1)=-1,"El tipo de documento no es válido (por favor seleccionarlo de la lista). ","")
)
)</f>
        <v/>
      </c>
      <c r="DV257" s="46">
        <f>IF($DS257,
IF(F257="","Debes escribir el número de documento del empleado. ","")
)</f>
        <v/>
      </c>
      <c r="DW257" s="46">
        <f>IF($DS257,
IF(G257="","Debes escribir el primer nombre del empleado. ","")
)</f>
        <v/>
      </c>
      <c r="DY257" s="46">
        <f>IF($DS257,
IF(I257="","Debes escribir el primer apellido del empleado. ","")
)</f>
        <v/>
      </c>
      <c r="DZ257" s="46">
        <f>IF($DS257,
IF(J257="","Debes escribir el segundo apellido del empleado. ","")
)</f>
        <v/>
      </c>
      <c r="EB257" s="46">
        <f>IF($DS257,
IF(L257="","Debes escribir la fecha de ingreso del empleado. ",
IF(ISERR(DATE(YEAR(L257),MONTH(L257),DAY(L257))), "El valor ingresado en fecha de ingreso no tiene un formato válido. ","")
)
)</f>
        <v/>
      </c>
      <c r="EC257" s="46">
        <f>IF($DS257,
IF(M257="","Debes escribir el tiempo laborado. ",
IF( IFERROR(INT(M257),1.1) &lt;&gt; IFERROR(_xlfn.NUMBERVALUE(M257),1), "El valor de los días trabajados debe ser un número entero. ", "")
)
)</f>
        <v/>
      </c>
      <c r="ED257" s="46">
        <f>IF($DS257,
IF( AND(N257&lt;&gt;"", ISERR(DATE(YEAR(N257),MONTH(N257),DAY(N257))) ), "El valor ingresado en fecha de ingreso no tiene un formato válido. ",
IF( AND(N257&lt;&gt;"", $E$6&lt;&gt;"", DATE(YEAR(N257), MONTH(N257), 1) &lt;&gt; IFERROR(DATE(MID($E$6, 1, 4), MID($E$6, 6, 2),1), "1/1/1900") ), "La fecha de retiro debe estar dentro del período liquidado. ", "")
)
)</f>
        <v/>
      </c>
      <c r="EE257" s="46">
        <f>IF($DS257,
IF(O257="","Debes seleccionar el tipo de trabajador. ",
IF(_xlfn.IFNA(VLOOKUP(O257,TIPO_DE_TRABAJADOR,1,FALSE),-1)=-1,"El tipo de trabajador no es válido (por favor seleccionarlo de la lista). ","")
)
)</f>
        <v/>
      </c>
      <c r="EF257" s="46">
        <f>IF($DS257,
IF(P257="","Debes seleccionar si es un trabajador dependiente pensionado por vejez. ",
IF(_xlfn.IFNA(VLOOKUP(P257,SUBTIPO_DE_TRABAJADOR,1,FALSE),-1)=-1,"El tipo de trabajador dependiente pensionado por vejez no es válido (por favor seleccionarlo de la lista). ","")
)
)</f>
        <v/>
      </c>
      <c r="EG257" s="46">
        <f>IF($DS257,
IF(Q257="","Debes seleccionar el tipo de contrato del trabajador. ",
IF(_xlfn.IFNA(VLOOKUP(Q257,TIPO_DE_CONTRATO,1,FALSE),-1)=-1,"El tipo de contrato del trabajador no es válido (por favor seleccionarlo de la lista). ","")
)
)</f>
        <v/>
      </c>
      <c r="EH257" s="46">
        <f>IF($DS257,
IF(R257="","Debes seleccionar si es un salario integral. ",
IF(_xlfn.IFNA(VLOOKUP(R257,SI_NO,1,FALSE),-1)=-1,"Valor no válido para salario integral (por favor seleccionarlo de la lista). ","")
)
)</f>
        <v/>
      </c>
      <c r="EI257" s="46">
        <f>IF($DS257,
IF(S257="","Debes seleccionar si el trabajador realiza actividades de riesgo. ",
IF(_xlfn.IFNA(VLOOKUP(S257,SI_NO,1,FALSE),-1)=-1,"Valor no válido para actividad de alto riesgo (por favor seleccionarlo de la lista). ","")
)
)</f>
        <v/>
      </c>
      <c r="EK257" s="46">
        <f>IF($DS257,
IF(U257="","Debes escribir el código del municipio de residencia del trabajador. ",
IF(_xlfn.IFNA(VLOOKUP(U257,MUNICIPIO,1,FALSE),-1)=-1,"El municipio de residencia del trabajador es inválido (por favor seleccionarlo de la lista). ","")
)
)</f>
        <v/>
      </c>
      <c r="EL257" s="46">
        <f>IF($DS257,
IF(V257="","Debes escribir el la dirección de residendia del trabajador. ","")
)</f>
        <v/>
      </c>
      <c r="EM257" s="46">
        <f>IF($DS257,
IF(W257="","Debes escribir la fecha de inicio de la liquidación. ",
IF(ISERR(DATE(YEAR(W257),MONTH(W257),DAY(W257))),"El valor ingresado en fecha de inicio de liquidación no tiene un formato válido. ",
IF( AND($E$6&lt;&gt;"", DATE(YEAR(W257), MONTH(W257), 1) &lt;&gt; IFERROR(DATE(MID($E$6, 1, 4), MID($E$6, 6, 2),1), "1/1/1900") ), "La fecha de inicio de la liquidación debe estar dentro del período liquidado. ", "")
)
)
)</f>
        <v/>
      </c>
      <c r="EN257" s="46">
        <f>IF($DS257,
IF(X257="","Debes escribir la fecha de fin de la liquidación. ",
IF(ISERR(DATE(YEAR(X257),MONTH(X257),DAY(X257))),"El valor ingresado en fecha de fin de liquidación no tiene un formato válido. ",
IF( AND($E$6&lt;&gt;"", DATE(YEAR(X257), MONTH(X257), 1) &lt;&gt; IFERROR(DATE(MID($E$6, 1, 4), MID($E$6, 6, 2),1), "1/1/1900") ), "La fecha de fin de la liquidación debe estar dentro del período liquidado. ", "")
)
)
)</f>
        <v/>
      </c>
      <c r="EO257" s="46">
        <f>IF($DS257,
IF(Y257="","Debes escribir la frecuencia de pago del trabajador. ",
IF(_xlfn.IFNA(VLOOKUP(Y257,PERÍODO_DE_NÓMINA,1,FALSE),-1)=-1,"La frecuencia de pago es inválida (por favor seleccionarlo de la lista). ","")
)
)</f>
        <v/>
      </c>
      <c r="EP257" s="46">
        <f>IF($DS257,
IF(Z257="","Debes escribir la fecha de pago. ",
IF(ISERR(DATE(YEAR(Z257),MONTH(Z257),DAY(Z257))), "El valor ingresado en fecha de pago no tiene un formato válido. ","")
)
)</f>
        <v/>
      </c>
      <c r="EQ257" s="46">
        <f>IF($DS257,
IF(AA257="","Debes escribir el medio de pago. ",
IF(_xlfn.IFNA(VLOOKUP(AA257,MEDIOS_DE_PAGO,1,FALSE),-1)=-1,"El medio de pago es inválido (por favor seleccionarlo de la lista). ","")
)
)</f>
        <v/>
      </c>
      <c r="ER257" s="46">
        <f>OR(AA257='Tablas '!$T$4,AA257='Tablas '!$T$7,AA257='Tablas '!$T$8,AA257='Tablas '!$T$11)</f>
        <v/>
      </c>
      <c r="ES257" s="46">
        <f>IF(AND($DS257,ER257),
IF(AB257="","Debes escribir la entidad bancaria. ",""),
""
)</f>
        <v/>
      </c>
      <c r="ET257" s="46">
        <f>IF(AND($DS257,ER257),
IF(AC257="","Debes escribir el tipo de cuenta bancaria. ",
IF(_xlfn.IFNA(VLOOKUP(AC257,TIPO_DE_CUENTA,1,FALSE),-1)=-1,"El tipo de cuenta bancaria es inválida (por favor seleccionarlo de la lista). ","")
),
""
)</f>
        <v/>
      </c>
      <c r="EU257" s="46">
        <f>IF(AND($DS257,ER257),
IF(AD257="","Debes escribir el número de cuenta bancaria. ",""),
""
)</f>
        <v/>
      </c>
      <c r="EV257" s="46">
        <f>IF($DS257,
IF(AE257="","Debes escribir el valor del sueldo básico. ",
IF( ISERR(_xlfn.NUMBERVALUE(AE257)), "El valor del sueldo básico debe ser un número válido. ", "")
)
)</f>
        <v/>
      </c>
      <c r="EW257" s="46">
        <f>IF($DS257,
IF(AF257="","Debes escribir el número de días trabajados. ",
IF( IFERROR(INT(AF257),1.1) &lt;&gt; IFERROR(_xlfn.NUMBERVALUE(AF257),1), "La cantidad de días trabajados debe ser un número entero. ", "")
)
)</f>
        <v/>
      </c>
      <c r="EX257" s="46">
        <f>IF($DS257,
IF(AG257="","Debes escribir el valor del sueldo trabajado. ",
IF( ISERR(_xlfn.NUMBERVALUE(AG257)), "El valor del sueldo trabajado debe ser un número válido. ", "")
)
)</f>
        <v/>
      </c>
      <c r="EY257" s="46">
        <f>IF($DS257,
IF( AND(AH257&lt;&gt;"", ISERR(_xlfn.NUMBERVALUE(AH257))), "El valor del auxilio de transporte debe ser un número válido. ", "")
)</f>
        <v/>
      </c>
      <c r="EZ257" s="46">
        <f>IF($DS257,
IF( AND(AI257&lt;&gt;"", ISERR(_xlfn.NUMBERVALUE(AI257))), "El valor de viáticos salariales debe ser un número válido. ", "")
)</f>
        <v/>
      </c>
      <c r="FA257" s="46">
        <f>IF($DS257,
IF( AND(AJ257&lt;&gt;"", ISERR(_xlfn.NUMBERVALUE(AJ257))), "El valor de viáticos NO salariales debe ser un número válido. ", "")
)</f>
        <v/>
      </c>
      <c r="FB257" s="46">
        <f>CONCATENATE(AK257,AL257)&lt;&gt;""</f>
        <v/>
      </c>
      <c r="FC257" s="46">
        <f>IF(AND($DS257,FB257),
IF(AK257="","Debes escribir el número de horas extras diurnas. ",
IF( IFERROR(INT(AK257),1.1) &lt;&gt; IFERROR(_xlfn.NUMBERVALUE(AK257),1), "La cantidad de horas extras diurnas debe ser un número entero. ", "")
),
""
)</f>
        <v/>
      </c>
      <c r="FD257" s="46">
        <f>IF(AND($DS257,FB257),
IF(AL257="","Debes escribir el valor de las horas extras diurnas. ",
IF( ISERR(_xlfn.NUMBERVALUE(AL257)), "El valor de las horas extras duirnas debe ser un número válido. ", "")
),
""
)</f>
        <v/>
      </c>
      <c r="FE257" s="46">
        <f>CONCATENATE(AM257,AN257)&lt;&gt;""</f>
        <v/>
      </c>
      <c r="FF257" s="46">
        <f>IF(AND($DS257,FE257),
IF(AM257="","Debes escribir el número de horas extras nocturnas. ",
IF( IFERROR(INT(AM257),1.1) &lt;&gt; IFERROR(_xlfn.NUMBERVALUE(AM257),1), "La cantidad de horas extras nocturnas debe ser un número entero. ", "")
),
""
)</f>
        <v/>
      </c>
      <c r="FG257" s="46">
        <f>IF(AND($DS257,FE257),
IF(AN257="","Debes escribir el valor de las horas extras nocturnas. ",
IF( ISERR(_xlfn.NUMBERVALUE(AN257)), "El valor de las horas extras nocturnas debe ser un número válido. ", "")
),
""
)</f>
        <v/>
      </c>
      <c r="FH257" s="46">
        <f>CONCATENATE(AO257,AP257)&lt;&gt;""</f>
        <v/>
      </c>
      <c r="FI257" s="46">
        <f>IF(AND($DS257,FH257),
IF(AO257="","Debes escribir el número de horas extras diurnas dominicales y festivas. ",
IF( IFERROR(INT(AO257),1.1) &lt;&gt; IFERROR(_xlfn.NUMBERVALUE(AO257),1), "La cantidad de horas extras diurnas dominicales y festivas debe ser un número entero. ", "")
),
""
)</f>
        <v/>
      </c>
      <c r="FJ257" s="46">
        <f>IF(AND($DS257,FH257),
IF(AP257="","Debes escribir el valor de las horas extras diurnas dominicales y festivas. ",
IF( ISERR(_xlfn.NUMBERVALUE(AP257)), "El valor de las horas extras diurnas dominicales y festivas debe ser un número válido. ", "")
),
""
)</f>
        <v/>
      </c>
      <c r="FK257" s="46">
        <f>CONCATENATE(AQ257,AR257)&lt;&gt;""</f>
        <v/>
      </c>
      <c r="FL257" s="46">
        <f>IF(AND($DS257,FK257),
IF(AQ257="","Debes escribir el número de horas extras nocturnas dominicales y festivas. ",
IF( IFERROR(INT(AQ257),1.1) &lt;&gt; IFERROR(_xlfn.NUMBERVALUE(AQ257),1), "La cantidad de horas extras nocturnas dominicales y festivas debe ser un número entero. ", "")
),
""
)</f>
        <v/>
      </c>
      <c r="FM257" s="46">
        <f>IF(AND($DS257,FK257),
IF(AR257="","Debes escribir el valor de las horas extras nocturnas dominicales y festivas. ",
IF( ISERR(_xlfn.NUMBERVALUE(AR257)), "El valor de las horas extras nocturnas dominicales y festivas debe ser un número válido. ", "")
),
""
)</f>
        <v/>
      </c>
      <c r="FN257" s="46">
        <f>CONCATENATE(AS257,AT257)&lt;&gt;""</f>
        <v/>
      </c>
      <c r="FO257" s="46">
        <f>IF(AND($DS257,FN257),
IF(AS257="","Debes escribir el número de horas recargo nocturno. ",
IF( IFERROR(INT(AS257),1.1) &lt;&gt; IFERROR(_xlfn.NUMBERVALUE(AS257),1), "La cantidad de horas recargo nocturno debe ser un número entero. ", "")
),
""
)</f>
        <v/>
      </c>
      <c r="FP257" s="46">
        <f>IF(AND($DS257,FN257),
IF(AT257="","Debes escribir el valor de las horas recargo nocturno. ",
IF( ISERR(_xlfn.NUMBERVALUE(AT257)), "El valor de las horas recargo nocturno debe ser un número válido. ", "")
),
""
)</f>
        <v/>
      </c>
      <c r="FQ257" s="46">
        <f>CONCATENATE(AU257,AV257)&lt;&gt;""</f>
        <v/>
      </c>
      <c r="FR257" s="46">
        <f>IF(AND($DS257,FQ257),
IF(AU257="","Debes escribir el número de horas recargo diurno dominical y festivo. ",
IF( IFERROR(INT(AU257),1.1) &lt;&gt; IFERROR(_xlfn.NUMBERVALUE(AU257),1), "La cantidad de horas recargo diurno dominical y festivo debe ser un número entero. ", "")
),
""
)</f>
        <v/>
      </c>
      <c r="FS257" s="46">
        <f>IF(AND($DS257,FQ257),
IF(AV257="","Debes escribir el valor de las horas recargo diurno dominical y festivo. ",
IF( ISERR(_xlfn.NUMBERVALUE(AV257)), "El valor de las horas recargo diurno dominical y festivo debe ser un número válido. ", "")
),
""
)</f>
        <v/>
      </c>
      <c r="FT257" s="46">
        <f>CONCATENATE(AW257,AX257)&lt;&gt;""</f>
        <v/>
      </c>
      <c r="FU257" s="46">
        <f>IF(AND($DS257,FT257),
IF(AW257="","Debes escribir el número de horas recargo nocturno dominical y festivo. ",
IF( IFERROR(INT(AW257),1.1) &lt;&gt; IFERROR(_xlfn.NUMBERVALUE(AW257),1), "La cantidad de horas recargo nocturno dominical y festivo debe ser un número entero. ", "")
),
""
)</f>
        <v/>
      </c>
      <c r="FV257" s="46">
        <f>IF(AND($DS257,FT257),
IF(AX257="","Debes escribir el valor de las horas recargo nocturno dominical y festivo. ",
IF( ISERR(_xlfn.NUMBERVALUE(AX257)), "El valor de las horas recargo nocturno dominical y festivo debe ser un número válido. ", "")
),
""
)</f>
        <v/>
      </c>
      <c r="FW257" s="46">
        <f>CONCATENATE(AY257,AZ257)&lt;&gt;""</f>
        <v/>
      </c>
      <c r="FX257" s="46">
        <f>IF(AND($DS257,FW257),
IF(AY257="","Debes escribir el número de días de vacaciones comunes. ",
IF( IFERROR(INT(AY257),1.1) &lt;&gt; IFERROR(_xlfn.NUMBERVALUE(AY257),1), "La cantidad de días de vacaciones comunes debe ser un número entero. ", "")
),
""
)</f>
        <v/>
      </c>
      <c r="FY257" s="46">
        <f>IF(AND($DS257,FW257),
IF(AZ257="","Debes escribir el valor de las vacaciones comunes. ",
IF( ISERR(_xlfn.NUMBERVALUE(AZ257)), "El valor de las vacaciones comunes debe ser un número válido. ", "")
),
""
)</f>
        <v/>
      </c>
      <c r="FZ257" s="46">
        <f>CONCATENATE(BA257,BB257)&lt;&gt;""</f>
        <v/>
      </c>
      <c r="GA257" s="46">
        <f>IF(AND($DS257,FZ257),
IF(BA257="","Debes escribir el número de días de vacaciones compensadas. ",
IF( IFERROR(INT(BA257),1.1) &lt;&gt; IFERROR(_xlfn.NUMBERVALUE(BA257),1), "La cantidad de días de vacaciones compensadas debe ser un número entero. ", "")
),
""
)</f>
        <v/>
      </c>
      <c r="GB257" s="46">
        <f>IF(AND($DS257,FZ257),
IF(BB257="","Debes escribir el valor de las vacaciones compensadas. ",
IF( ISERR(_xlfn.NUMBERVALUE(BB257)), "El valor de las vacaciones compensadas debe ser un número válido. ", "")
),
""
)</f>
        <v/>
      </c>
      <c r="GC257" s="46">
        <f>CONCATENATE(BC257,BD257)&lt;&gt;""</f>
        <v/>
      </c>
      <c r="GD257" s="46">
        <f>IF(AND($DS257,GC257),
IF(BC257="","Debes escribir el número de días de prima salarial. ",
IF( IFERROR(INT(BC257),1.1) &lt;&gt; IFERROR(_xlfn.NUMBERVALUE(BC257),1), "La cantidad de días de prima salarial debe ser un número entero. ", "")
),
""
)</f>
        <v/>
      </c>
      <c r="GE257" s="46">
        <f>IF(AND($DS257,GC257),
IF(BD257="","Debes escribir el valor de los días de prima salarial. ",
IF( ISERR(_xlfn.NUMBERVALUE(BD257)), "El valor de los días de prima salarial debe ser un número válido. ", "")
),
""
)</f>
        <v/>
      </c>
      <c r="GF257" s="46">
        <f>IF($DS257,
IF( AND(BE257&lt;&gt;"", ISERR(_xlfn.NUMBERVALUE(BE257))), "El valor de la prima NO saliarial debe ser un número válido. ", "")
)</f>
        <v/>
      </c>
      <c r="GG257" s="46">
        <f>CONCATENATE(BF257,BG257,BH257)&lt;&gt;""</f>
        <v/>
      </c>
      <c r="GH257" s="46">
        <f>IF(AND($DS257,GG257),
IF(BF257="","Debes escribir el valor de las cesantías. ",
IF( ISERR(_xlfn.NUMBERVALUE(BF257)), "El valor de las cesantías debe ser un número válido. ", "")
),
""
)</f>
        <v/>
      </c>
      <c r="GI257" s="46">
        <f>IF(AND($DS257,GG257),
IF(BG257="","Debes escribir el % de cesantías. ",
IF( ISERR(_xlfn.NUMBERVALUE(BG257)), "El % de cesantías debe ser un número válido. ", "")
),
""
)</f>
        <v/>
      </c>
      <c r="GJ257" s="46">
        <f>IF(AND($DS257,GG257),
IF(BH257="","Debes escribir el valor de intereses de cesantías. ",
IF( ISERR(_xlfn.NUMBERVALUE(BH257)), "El valor de intereses de cesantías debe ser un número válido. ", "")
),
""
)</f>
        <v/>
      </c>
      <c r="GK257" s="46">
        <f>CONCATENATE(BI257,BJ257,BK257)&lt;&gt;""</f>
        <v/>
      </c>
      <c r="GL257" s="46">
        <f>IF(AND($DS257,GK257),
IF(BI257="","Debes escribir el número de días de incapacidad. ",
IF( IFERROR(INT(BI257),1.1) &lt;&gt; IFERROR(_xlfn.NUMBERVALUE(BI257),1), "La cantidad de días de incapacidad debe ser un número entero. ", "")
),
""
)</f>
        <v/>
      </c>
      <c r="GM257" s="46">
        <f>IF(AND($DS257,GK257),
IF(BJ257="","Debes escribir el tipo de incapacidad. ",
IF(_xlfn.IFNA(VLOOKUP(BJ257,TIPO_DE_INCAPACIDAD,1,FALSE),-1)=-1,"El tipo de incapacidad es inválida (por favor seleccionarlo de la lista). ","")
),
""
)</f>
        <v/>
      </c>
      <c r="GN257" s="46">
        <f>IF(AND($DS257,GK257),
IF(BK257="","Debes escribir el valor de la incapacidad. ",
IF( ISERR(_xlfn.NUMBERVALUE(BK257)), "El valor de la incapacidad debe ser un número válido. ", "")
),
""
)</f>
        <v/>
      </c>
      <c r="GO257" s="46">
        <f>CONCATENATE(BL257,BM257)&lt;&gt;""</f>
        <v/>
      </c>
      <c r="GP257" s="46">
        <f>IF(AND($DS257,GO257),
IF(BL257="","Debes escribir el número de días de licencia de maternidad o paternidad. ",
IF( IFERROR(INT(BL257),1.1) &lt;&gt; IFERROR(_xlfn.NUMBERVALUE(BL257),1), "La cantidad de días de licencia de maternidad o paternidad debe ser un número entero. ", "")
),
""
)</f>
        <v/>
      </c>
      <c r="GQ257" s="46">
        <f>IF(AND($DS257,GO257),
IF(BM257="","Debes escribir el valor de la licencia de maternidad o paternidad. ",
IF( ISERR(_xlfn.NUMBERVALUE(BM257)), "El valor de la licencia de maternidad o paternidad debe ser un número válido. ", "")
),
""
)</f>
        <v/>
      </c>
      <c r="GR257" s="46">
        <f>CONCATENATE(BN257,BO257)&lt;&gt;""</f>
        <v/>
      </c>
      <c r="GS257" s="46">
        <f>IF(AND($DS257,GR257),
IF(BN257="","Debes escribir el número de días de licencia remunerada. ",
IF( IFERROR(INT(BN257),1.1) &lt;&gt; IFERROR(_xlfn.NUMBERVALUE(BN257),1), "La cantidad de días de licencia remunerada debe ser un número entero. ", "")
),
""
)</f>
        <v/>
      </c>
      <c r="GT257" s="46">
        <f>IF(AND($DS257,GR257),
IF(BO257="","Debes escribir el valor de la licencia remunerada. ",
IF( ISERR(_xlfn.NUMBERVALUE(BO257)), "El valor de la licencia remunerada debe ser un número válido. ", "")
),
""
)</f>
        <v/>
      </c>
      <c r="GU257" s="46">
        <f>IF($DS257,
IF( AND(BP257&lt;&gt;"", ISERR(_xlfn.NUMBERVALUE(BP257))), "El valor de la licencia NO remunerada debe ser un número válido. ", "")
)</f>
        <v/>
      </c>
      <c r="GV257" s="46">
        <f>IF($DS257,
IF( AND(BQ257&lt;&gt;"", ISERR(_xlfn.NUMBERVALUE(BQ257))), "El valor de auxilios salariales debe ser un número válido. ", "")
)</f>
        <v/>
      </c>
      <c r="GW257" s="46">
        <f>IF($DS257,
IF( AND(BR257&lt;&gt;"", ISERR(_xlfn.NUMBERVALUE(BR257))), "El valor de auxilios NO salariales debe ser un número válido. ", "")
)</f>
        <v/>
      </c>
      <c r="GX257" s="46">
        <f>IF($DS257,
IF( AND(BS257&lt;&gt;"", ISERR(_xlfn.NUMBERVALUE(BS257))), "El valor de bonos salariales debe ser un número válido. ", "")
)</f>
        <v/>
      </c>
      <c r="GY257" s="46">
        <f>IF($DS257,
IF( AND(BT257&lt;&gt;"", ISERR(_xlfn.NUMBERVALUE(BT257))), "El valor de bonos NO salariales debe ser un número válido. ", "")
)</f>
        <v/>
      </c>
      <c r="GZ257" s="46">
        <f>IF($DS257,
IF( AND(BU257&lt;&gt;"", ISERR(_xlfn.NUMBERVALUE(BU257))), "El valor de bonos salariales de alimentación debe ser un número válido. ", "")
)</f>
        <v/>
      </c>
      <c r="HA257" s="46">
        <f>IF($DS257,
IF( AND(BV257&lt;&gt;"", ISERR(_xlfn.NUMBERVALUE(BV257))), "El valor de bonos NO salariales de alimentación debe ser un número válido. ", "")
)</f>
        <v/>
      </c>
      <c r="HB257" s="46">
        <f>IF($DS257,
IF( AND(BW257&lt;&gt;"", ISERR(_xlfn.NUMBERVALUE(BW257))), "El valor de bonificaciones salariales debe ser un número válido. ", "")
)</f>
        <v/>
      </c>
      <c r="HC257" s="46">
        <f>IF($DS257,
IF( AND(BX257&lt;&gt;"", ISERR(_xlfn.NUMBERVALUE(BX257))), "El valor de bonificaciones NO salariales debe ser un número válido. ", "")
)</f>
        <v/>
      </c>
      <c r="HD257" s="46">
        <f>IF($DS257,
IF( AND(BY257&lt;&gt;"", ISERR(_xlfn.NUMBERVALUE(BY257))), "El valor de compensaciones ordinarias debe ser un número válido. ", "")
)</f>
        <v/>
      </c>
      <c r="HE257" s="46">
        <f>IF($DS257,
IF( AND(BZ257&lt;&gt;"", ISERR(_xlfn.NUMBERVALUE(BZ257))), "El valor de compensaciones extraordinarias debe ser un número válido. ", "")
)</f>
        <v/>
      </c>
      <c r="HF257" s="46">
        <f>IF($DS257,
IF( AND(CA257&lt;&gt;"", ISERR(_xlfn.NUMBERVALUE(CA257))), "El valor de comisiones debe ser un número válido. ", "")
)</f>
        <v/>
      </c>
      <c r="HG257" s="46">
        <f>IF($DS257,
IF( AND(CB257&lt;&gt;"", ISERR(_xlfn.NUMBERVALUE(CB257))), "El valor de ausencia por huega debe ser un número válido. ", "")
)</f>
        <v/>
      </c>
      <c r="HH257" s="46">
        <f>IF($DS257,
IF( AND(CC257&lt;&gt;"", ISERR(_xlfn.NUMBERVALUE(CC257))), "El valor de anticipos debe ser un número válido. ", "")
)</f>
        <v/>
      </c>
      <c r="HI257" s="46">
        <f>IF($DS257,
IF( AND(CD257&lt;&gt;"", ISERR(_xlfn.NUMBERVALUE(CD257))), "El valor de pagos a terceros debe ser un número válido. ", "")
)</f>
        <v/>
      </c>
      <c r="HJ257" s="46">
        <f>IF($DS257,
IF( AND(CE257&lt;&gt;"", ISERR(_xlfn.NUMBERVALUE(CE257))), "El valor de dotación debe ser un número válido. ", "")
)</f>
        <v/>
      </c>
      <c r="HK257" s="46">
        <f>IF($DS257,
IF( AND(CF257&lt;&gt;"", ISERR(_xlfn.NUMBERVALUE(CF257))), "El valor de apoyo sostenibilidad debe ser un número válido. ", "")
)</f>
        <v/>
      </c>
      <c r="HL257" s="46">
        <f>IF($DS257,
IF( AND(CG257&lt;&gt;"", ISERR(_xlfn.NUMBERVALUE(CG257))), "El valor de teletrabajo debe ser un número válido. ", "")
)</f>
        <v/>
      </c>
      <c r="HM257" s="46">
        <f>IF($DS257,
IF( AND(CH257&lt;&gt;"", ISERR(_xlfn.NUMBERVALUE(CH257))), "El valor de bonificación de retiro debe ser un número válido. ", "")
)</f>
        <v/>
      </c>
      <c r="HN257" s="46">
        <f>IF($DS257,
IF( AND(CI257&lt;&gt;"", ISERR(_xlfn.NUMBERVALUE(CI257))), "El valor de indemnización de retiro debe ser un número válido. ", "")
)</f>
        <v/>
      </c>
      <c r="HO257" s="46">
        <f>IF($DS257,
IF( AND(CJ257&lt;&gt;"", ISERR(_xlfn.NUMBERVALUE(CJ257))), "El valor de reintegros debe ser un número válido. ", "")
)</f>
        <v/>
      </c>
      <c r="HP257" s="46">
        <f>CONCATENATE(CK257,CL257,CM257)&lt;&gt;""</f>
        <v/>
      </c>
      <c r="HQ257" s="46">
        <f>IF(AND($DS257,HP257),
IF(CK257="","Debes escribir la descripción de otro concepto no categorizado. ",""),
""
)</f>
        <v/>
      </c>
      <c r="HR257" s="46">
        <f>IF(AND($DS257,HP257),
IF(CONCATENATE(CL257,CM257)="","Debes escribir al menos un valor de concepto no categorizado (salarial o no salarial). ",
IF(ISERR(_xlfn.NUMBERVALUE(CL257)),"El valor salarial concepto no categorizado debe ser un número válido. ","")
),
""
)</f>
        <v/>
      </c>
      <c r="HS257" s="46">
        <f>IF(AND($DS257,HP257),
IF(CONCATENATE(CL257,CM257)="","Debes escribir al menos un valor de concepto no categorizado (salarial o no salarial). ",
IF(ISERR(_xlfn.NUMBERVALUE(CM257)),"El valor NO salarial concepto no categorizado debe ser un número válido. ","")
),
""
)</f>
        <v/>
      </c>
      <c r="HT257" s="46">
        <f>IF($DS257,
IF(CN257="","Debes escribir el porcentaje del aporte a salud. ",
IF( ISERR(_xlfn.NUMBERVALUE(CN257)), "El valor del porcentaje del aporte a salud debe ser un número válido. ", "")
)
)</f>
        <v/>
      </c>
      <c r="HU257" s="46">
        <f>IF($DS257,
IF(CO257="","Debes escribir el valor del aporte a salud. ",
IF( ISERR(_xlfn.NUMBERVALUE(CO257)), "El valor del aporte a salud debe ser un número válido. ", "")
)
)</f>
        <v/>
      </c>
      <c r="HV257" s="46">
        <f>IF($DS257,
IF( AND(CP257&lt;&gt;"", ISERR(_xlfn.NUMBERVALUE(CP257))), "El valor plan complementario debe ser un número válido. ", "")
)</f>
        <v/>
      </c>
      <c r="HW257" s="46">
        <f>IF($DS257,
IF(CQ257="","Debes escribir el porcentaje del aporte a pensión. ",
IF( ISERR(_xlfn.NUMBERVALUE(CQ257)), "El valor del porcentaje del aporte a pensión debe ser un número válido. ", "")
)
)</f>
        <v/>
      </c>
      <c r="HX257" s="46">
        <f>IF($DS257,
IF(CR257="","Debes escribir el valor del aporte a pensión. ",
IF( ISERR(_xlfn.NUMBERVALUE(CR257)), "El valor del aporte a salud debe ser un número válido. ", "")
)
)</f>
        <v/>
      </c>
      <c r="HY257" s="46">
        <f>IF($DS257,
IF( AND(CS257&lt;&gt;"", ISERR(_xlfn.NUMBERVALUE(CS257))), "El valor pensión voluntaria debe ser un número válido. ", "")
)</f>
        <v/>
      </c>
      <c r="HZ257" s="46">
        <f>CONCATENATE(CT257,CU257,CV257,CW257)&lt;&gt;""</f>
        <v/>
      </c>
      <c r="IA257" s="46">
        <f>IF(AND($DS257,HZ257),
IF(CT257="","Debes escribir el % del fondo de seguridad pensional. ",
IF( ISERR(_xlfn.NUMBERVALUE(CT257)), "El % del fondo de seguridad debe ser un número válido. ", "")
),
""
)</f>
        <v/>
      </c>
      <c r="IB257" s="46">
        <f>IF(AND($DS257,HZ257),
IF(CU257="","Debes escribir el valor del aporte al fondo de solidaridad pensional. ",
IF( ISERR(_xlfn.NUMBERVALUE(CU257)), "El valor del aporte al fondo de solidaridad pensional debe ser un número válido. ", "")
),
""
)</f>
        <v/>
      </c>
      <c r="IC257" s="46">
        <f>IF(AND($DS257,HZ257),
IF(CV257="","Debes escribir el % del fondo de subsistencia. ",
IF( ISERR(_xlfn.NUMBERVALUE(CV257)), "El % del fondo de subsistencia debe ser un número válido. ", "")
),
""
)</f>
        <v/>
      </c>
      <c r="ID257" s="46">
        <f>IF(AND($DS257,HZ257),
IF(CW257="","Debes escribir el valor del fondo de subsistencia. ",
IF( ISERR(_xlfn.NUMBERVALUE(CW257)), "El valor del fondo de subsistencia debe ser un número válido. ", "")
),
""
)</f>
        <v/>
      </c>
      <c r="IE257" s="46">
        <f>CONCATENATE(CX257,CY257)&lt;&gt;""</f>
        <v/>
      </c>
      <c r="IF257" s="46">
        <f>IF(AND($DS257,IE257),
IF(CX257="","Debes escribir el % de sindicato. ",
IF( ISERR(_xlfn.NUMBERVALUE(CX257)), "El % de sindicato debe ser un número válido. ", "")
),
""
)</f>
        <v/>
      </c>
      <c r="IG257" s="46">
        <f>IF(AND($DS257,IE257),
IF(CY257="","Debes escribir el valor del sindicato. ",
IF( ISERR(_xlfn.NUMBERVALUE(CY257)), "El valor del sindicato debe ser un número válido. ", "")
),
""
)</f>
        <v/>
      </c>
      <c r="IH257" s="46">
        <f>IF($DS257,
IF( AND(CZ257&lt;&gt;"", ISERR(_xlfn.NUMBERVALUE(CZ257))), "El valor de sanción pública debe ser un número válido. ", "")
)</f>
        <v/>
      </c>
      <c r="II257" s="46">
        <f>IF($DS257,
IF( AND(DA257&lt;&gt;"", ISERR(_xlfn.NUMBERVALUE(DA257))), "El valor de sanción privada debe ser un número válido. ", "")
)</f>
        <v/>
      </c>
      <c r="IJ257" s="46">
        <f>CONCATENATE(DB257,DC257)&lt;&gt;""</f>
        <v/>
      </c>
      <c r="IK257" s="46">
        <f>IF(AND($DS257,IJ257),
IF(DB257="","Debes escribir la descripción de libranza. ",""),
""
)</f>
        <v/>
      </c>
      <c r="IL257" s="46">
        <f>IF(AND($DS257,IJ257),
IF(DC257="","Debes escribir la cuota libranza. ",
IF(ISERR(_xlfn.NUMBERVALUE(DC257)),"El valor de la cuota libranza debe ser un número válido. ","")
),
""
)</f>
        <v/>
      </c>
      <c r="IM257" s="46">
        <f>IF($DS257,
IF( AND(DD257&lt;&gt;"", ISERR(_xlfn.NUMBERVALUE(DD257))), "El valor de pagos a terceros debe ser un número válido. ", "")
)</f>
        <v/>
      </c>
      <c r="IN257" s="46">
        <f>IF($DS257,
IF( AND(DE257&lt;&gt;"", ISERR(_xlfn.NUMBERVALUE(DE257))), "El valor de anticipos debe ser un número válido. ", "")
)</f>
        <v/>
      </c>
      <c r="IO257" s="46">
        <f>IF($DS257,
IF( AND(DF257&lt;&gt;"", ISERR(_xlfn.NUMBERVALUE(DF257))), "El valor de AFC debe ser un número válido. ", "")
)</f>
        <v/>
      </c>
      <c r="IP257" s="46">
        <f>IF($DS257,
IF( AND(DG257&lt;&gt;"", ISERR(_xlfn.NUMBERVALUE(DG257))), "El valor de rete-fuente debe ser un número válido. ", "")
)</f>
        <v/>
      </c>
      <c r="IQ257" s="46">
        <f>IF($DS257,
IF( AND(DH257&lt;&gt;"", ISERR(_xlfn.NUMBERVALUE(DH257))), "El valor de cooperativa de trabajo debe ser un número válido. ", "")
)</f>
        <v/>
      </c>
      <c r="IR257" s="46">
        <f>IF($DS257,
IF( AND(DI257&lt;&gt;"", ISERR(_xlfn.NUMBERVALUE(DI257))), "El valor de embargo fiscal debe ser un número válido. ", "")
)</f>
        <v/>
      </c>
      <c r="IS257" s="46">
        <f>IF($DS257,
IF( AND(DJ257&lt;&gt;"", ISERR(_xlfn.NUMBERVALUE(DJ257))), "El valor de educación debe ser un número válido. ", "")
)</f>
        <v/>
      </c>
      <c r="IT257" s="46">
        <f>IF($DS257,
IF( AND(DK257&lt;&gt;"", ISERR(_xlfn.NUMBERVALUE(DK257))), "El valor de reintegro debe ser un número válido. ", "")
)</f>
        <v/>
      </c>
      <c r="IU257" s="46">
        <f>IF($DS257,
IF( AND(DL257&lt;&gt;"", ISERR(_xlfn.NUMBERVALUE(DL257))), "El valor de deuda debe ser un número válido. ", "")
)</f>
        <v/>
      </c>
      <c r="IV257" s="46">
        <f>IF($DS257,
IF( AND(DM257&lt;&gt;"", ISERR(_xlfn.NUMBERVALUE(DM257))), "El valor de otras deducciones debe ser un número válido. ", "")
)</f>
        <v/>
      </c>
      <c r="IW257" s="46">
        <f>IF($DS257,
IF(DN257="","Debes escribir el valor de los devengos totales. ",
IF( ISERR(_xlfn.NUMBERVALUE(DN257)), "El valor de los devengos totales debe ser un número válido. ", "")
)
)</f>
        <v/>
      </c>
      <c r="IX257" s="46">
        <f>IF($DS257,
IF(DO257="","Debes escribir el valor de las deducciones totales. ",
IF( ISERR(_xlfn.NUMBERVALUE(DO257)), "El valor de las deducciones totales debe ser un número válido. ", "")
)
)</f>
        <v/>
      </c>
      <c r="IY257" s="46">
        <f>IF($DS257,
IF(DP257="","Debes escribir el valor del salario total. ",
IF( ISERR(_xlfn.NUMBERVALUE(DP257)), "El valor del salario total debe ser un número válido. ", "")
)
)</f>
        <v/>
      </c>
    </row>
    <row r="258">
      <c r="B258" s="48" t="n">
        <v>246</v>
      </c>
      <c r="C258" s="61">
        <f>IF(AND(DS258,DP258&lt;&gt;""),
IF(DQ258="","OK","Error"),
""
)</f>
        <v/>
      </c>
      <c r="D258" s="53" t="n"/>
      <c r="E258" s="52" t="n"/>
      <c r="F258" s="112" t="n"/>
      <c r="G258" s="52" t="n"/>
      <c r="H258" s="53" t="n"/>
      <c r="I258" s="52" t="n"/>
      <c r="J258" s="52" t="n"/>
      <c r="K258" s="53" t="n"/>
      <c r="L258" s="55" t="n"/>
      <c r="M258" s="108" t="n"/>
      <c r="N258" s="56" t="n"/>
      <c r="O258" s="52" t="n"/>
      <c r="P258" s="52" t="n"/>
      <c r="Q258" s="52" t="n"/>
      <c r="R258" s="52" t="n"/>
      <c r="S258" s="52" t="n"/>
      <c r="T258" s="53" t="n"/>
      <c r="U258" s="52" t="n"/>
      <c r="V258" s="52" t="n"/>
      <c r="W258" s="55" t="n"/>
      <c r="X258" s="55" t="n"/>
      <c r="Y258" s="52" t="n"/>
      <c r="Z258" s="55" t="n"/>
      <c r="AA258" s="52" t="n"/>
      <c r="AB258" s="53" t="n"/>
      <c r="AC258" s="53" t="n"/>
      <c r="AD258" s="53" t="n"/>
      <c r="AE258" s="177" t="n"/>
      <c r="AF258" s="113" t="n"/>
      <c r="AG258" s="177" t="n"/>
      <c r="AH258" s="178" t="n"/>
      <c r="AI258" s="178" t="n"/>
      <c r="AJ258" s="178" t="n"/>
      <c r="AK258" s="114" t="n"/>
      <c r="AL258" s="178" t="n"/>
      <c r="AM258" s="114" t="n"/>
      <c r="AN258" s="178" t="n"/>
      <c r="AO258" s="114" t="n"/>
      <c r="AP258" s="178" t="n"/>
      <c r="AQ258" s="114" t="n"/>
      <c r="AR258" s="178" t="n"/>
      <c r="AS258" s="114" t="n"/>
      <c r="AT258" s="178" t="n"/>
      <c r="AU258" s="114" t="n"/>
      <c r="AV258" s="178" t="n"/>
      <c r="AW258" s="114" t="n"/>
      <c r="AX258" s="178" t="n"/>
      <c r="AY258" s="114" t="n"/>
      <c r="AZ258" s="178" t="n"/>
      <c r="BA258" s="114" t="n"/>
      <c r="BB258" s="178" t="n"/>
      <c r="BC258" s="114" t="n"/>
      <c r="BD258" s="178" t="n"/>
      <c r="BE258" s="178" t="n"/>
      <c r="BF258" s="178" t="n"/>
      <c r="BG258" s="59" t="n"/>
      <c r="BH258" s="178" t="n"/>
      <c r="BI258" s="114" t="n"/>
      <c r="BJ258" s="53" t="n"/>
      <c r="BK258" s="178" t="n"/>
      <c r="BL258" s="114" t="n"/>
      <c r="BM258" s="178" t="n"/>
      <c r="BN258" s="114" t="n"/>
      <c r="BO258" s="178" t="n"/>
      <c r="BP258" s="178" t="n"/>
      <c r="BQ258" s="178" t="n"/>
      <c r="BR258" s="178" t="n"/>
      <c r="BS258" s="178" t="n"/>
      <c r="BT258" s="178" t="n"/>
      <c r="BU258" s="178" t="n"/>
      <c r="BV258" s="178" t="n"/>
      <c r="BW258" s="178" t="n"/>
      <c r="BX258" s="178" t="n"/>
      <c r="BY258" s="178" t="n"/>
      <c r="BZ258" s="178" t="n"/>
      <c r="CA258" s="178" t="n"/>
      <c r="CB258" s="178" t="n"/>
      <c r="CC258" s="178" t="n"/>
      <c r="CD258" s="178" t="n"/>
      <c r="CE258" s="178" t="n"/>
      <c r="CF258" s="178" t="n"/>
      <c r="CG258" s="178" t="n"/>
      <c r="CH258" s="178" t="n"/>
      <c r="CI258" s="178" t="n"/>
      <c r="CJ258" s="178" t="n"/>
      <c r="CK258" s="53" t="n"/>
      <c r="CL258" s="178" t="n"/>
      <c r="CM258" s="178" t="n"/>
      <c r="CN258" s="60" t="n"/>
      <c r="CO258" s="177" t="n"/>
      <c r="CP258" s="178" t="n"/>
      <c r="CQ258" s="60" t="n"/>
      <c r="CR258" s="177" t="n"/>
      <c r="CS258" s="178" t="n"/>
      <c r="CT258" s="59" t="n"/>
      <c r="CU258" s="178" t="n"/>
      <c r="CV258" s="59" t="n"/>
      <c r="CW258" s="178" t="n"/>
      <c r="CX258" s="59" t="n"/>
      <c r="CY258" s="178" t="n"/>
      <c r="CZ258" s="178" t="n"/>
      <c r="DA258" s="178" t="n"/>
      <c r="DB258" s="53" t="n"/>
      <c r="DC258" s="178" t="n"/>
      <c r="DD258" s="178" t="n"/>
      <c r="DE258" s="178" t="n"/>
      <c r="DF258" s="178" t="n"/>
      <c r="DG258" s="178" t="n"/>
      <c r="DH258" s="178" t="n"/>
      <c r="DI258" s="178" t="n"/>
      <c r="DJ258" s="178" t="n"/>
      <c r="DK258" s="178" t="n"/>
      <c r="DL258" s="178" t="n"/>
      <c r="DM258" s="178" t="n"/>
      <c r="DN258" s="177" t="n"/>
      <c r="DO258" s="177" t="n"/>
      <c r="DP258" s="177" t="n"/>
      <c r="DQ258" s="76">
        <f>IF(AND(DS258,DP258&lt;&gt;""),
CONCATENATE(DT258,DU258,DV258,DW258,DX258,DY258,DZ258,EA258,EB258,EC258,ED258,EE258,EF258,EG258,EH258,EI258,EJ258,EK258,EL258,EM258,EN258,EO258,EP258,EQ258,ES258,ET258,EU258,EV258,EW258,EX258,EY258,EZ258,FA258,FC258,FD258,FF258,FG258,FI258,FJ258,FL258,FM258,FO258,FP258,FR258,FS258,FU258,FV258,FX258,FY258,GA258,GB258,GD258,GE258,GF258,GH258,GI258,GJ258,GL258,GM258,GN258,GP258,GQ258,GS258,GT258,GU258,GV258,GW258,GX258,GY258,GZ258,HA258,HB258,HC258,HD258,HE258,HF258,HG258,HH258,HI258,HJ258,HK258,HL258,HM258,HN258,HO258,HQ258,HR258,HS258,HT258,HU258,HV258,HW258,HX258,HY258,IA258,IB258,IC258,ID258,IF258,IG258,IH258,II258,IK258,IL258,IM258,IN258,IO258,IP258,IQ258,IR258,IS258,IT258,IU258,IV258,IW258,IX258,IY258,IZ258),
""
)</f>
        <v/>
      </c>
      <c r="DR258" s="53" t="n"/>
      <c r="DS258" s="46">
        <f>CONCATENATE(D258,$E258,$F258,$G258,H258,$I258,$J258,K258,$L258,$M258,N258,$O258,$P258,$Q258,$R258,$S258,T258,$U258,$V258,$W258,$X258,$Y258,$Z258,$AA258,AB258,AC258,AD258,$AE258,$AF258,$AG258,AH258,AI258,AJ258,AK258,AL258,AM258,AN258,AO258,AP258,AQ258,AR258,AS258,AT258,AU258,AV258,AW258,AX258,AY258,AZ258,BA258,BB258,BC258,BD258,BE258,BF258,BG258,BH258,BI258,BJ258,BK258,BL258,BM258,BN258,BO258,BP258,BQ258,BR258,BS258,BT258,BU258,BV258,BW258,BX258,BY258,BZ258,CA258,CB258,CC258,CD258,CE258,CF258,CG258,CH258,CI258,CJ258,CK258,CL258,CM258,$CN258,$CO258,CP258,$CQ258,$CR258,CS258,CT258,CU258,CV258,CW258,CX258,CY258,CZ258,DA258,DB258,DC258,DD258,DE258,DF258,DG258,DH258,DI258,DJ258,DK258,DL258,DM258,$DN258,$DO258,$DP258,DR258)&lt;&gt;""</f>
        <v/>
      </c>
      <c r="DT258" s="46">
        <f>IF(AND($DS258,$E$4&lt;&gt;""),
IF(LEFT($E$4,2) = "1.",
IF(D258&lt;&gt;"","El CUNE sólo se envía en operaciones de novedad o ajuste. ",""),
IF(D258="","Debes escribir un CUNE válido para realizar operaciones de novedad o ajuste. ","")),
""
)</f>
        <v/>
      </c>
      <c r="DU258" s="46">
        <f>IF($DS258,
IF(E258="","Debes seleccionar el tipo de documento del empleado. ",
IF(_xlfn.IFNA(VLOOKUP(E258,TIPO_DE_DOCUMENTO,1,FALSE),-1)=-1,"El tipo de documento no es válido (por favor seleccionarlo de la lista). ","")
)
)</f>
        <v/>
      </c>
      <c r="DV258" s="46">
        <f>IF($DS258,
IF(F258="","Debes escribir el número de documento del empleado. ","")
)</f>
        <v/>
      </c>
      <c r="DW258" s="46">
        <f>IF($DS258,
IF(G258="","Debes escribir el primer nombre del empleado. ","")
)</f>
        <v/>
      </c>
      <c r="DY258" s="46">
        <f>IF($DS258,
IF(I258="","Debes escribir el primer apellido del empleado. ","")
)</f>
        <v/>
      </c>
      <c r="DZ258" s="46">
        <f>IF($DS258,
IF(J258="","Debes escribir el segundo apellido del empleado. ","")
)</f>
        <v/>
      </c>
      <c r="EB258" s="46">
        <f>IF($DS258,
IF(L258="","Debes escribir la fecha de ingreso del empleado. ",
IF(ISERR(DATE(YEAR(L258),MONTH(L258),DAY(L258))), "El valor ingresado en fecha de ingreso no tiene un formato válido. ","")
)
)</f>
        <v/>
      </c>
      <c r="EC258" s="46">
        <f>IF($DS258,
IF(M258="","Debes escribir el tiempo laborado. ",
IF( IFERROR(INT(M258),1.1) &lt;&gt; IFERROR(_xlfn.NUMBERVALUE(M258),1), "El valor de los días trabajados debe ser un número entero. ", "")
)
)</f>
        <v/>
      </c>
      <c r="ED258" s="46">
        <f>IF($DS258,
IF( AND(N258&lt;&gt;"", ISERR(DATE(YEAR(N258),MONTH(N258),DAY(N258))) ), "El valor ingresado en fecha de ingreso no tiene un formato válido. ",
IF( AND(N258&lt;&gt;"", $E$6&lt;&gt;"", DATE(YEAR(N258), MONTH(N258), 1) &lt;&gt; IFERROR(DATE(MID($E$6, 1, 4), MID($E$6, 6, 2),1), "1/1/1900") ), "La fecha de retiro debe estar dentro del período liquidado. ", "")
)
)</f>
        <v/>
      </c>
      <c r="EE258" s="46">
        <f>IF($DS258,
IF(O258="","Debes seleccionar el tipo de trabajador. ",
IF(_xlfn.IFNA(VLOOKUP(O258,TIPO_DE_TRABAJADOR,1,FALSE),-1)=-1,"El tipo de trabajador no es válido (por favor seleccionarlo de la lista). ","")
)
)</f>
        <v/>
      </c>
      <c r="EF258" s="46">
        <f>IF($DS258,
IF(P258="","Debes seleccionar si es un trabajador dependiente pensionado por vejez. ",
IF(_xlfn.IFNA(VLOOKUP(P258,SUBTIPO_DE_TRABAJADOR,1,FALSE),-1)=-1,"El tipo de trabajador dependiente pensionado por vejez no es válido (por favor seleccionarlo de la lista). ","")
)
)</f>
        <v/>
      </c>
      <c r="EG258" s="46">
        <f>IF($DS258,
IF(Q258="","Debes seleccionar el tipo de contrato del trabajador. ",
IF(_xlfn.IFNA(VLOOKUP(Q258,TIPO_DE_CONTRATO,1,FALSE),-1)=-1,"El tipo de contrato del trabajador no es válido (por favor seleccionarlo de la lista). ","")
)
)</f>
        <v/>
      </c>
      <c r="EH258" s="46">
        <f>IF($DS258,
IF(R258="","Debes seleccionar si es un salario integral. ",
IF(_xlfn.IFNA(VLOOKUP(R258,SI_NO,1,FALSE),-1)=-1,"Valor no válido para salario integral (por favor seleccionarlo de la lista). ","")
)
)</f>
        <v/>
      </c>
      <c r="EI258" s="46">
        <f>IF($DS258,
IF(S258="","Debes seleccionar si el trabajador realiza actividades de riesgo. ",
IF(_xlfn.IFNA(VLOOKUP(S258,SI_NO,1,FALSE),-1)=-1,"Valor no válido para actividad de alto riesgo (por favor seleccionarlo de la lista). ","")
)
)</f>
        <v/>
      </c>
      <c r="EK258" s="46">
        <f>IF($DS258,
IF(U258="","Debes escribir el código del municipio de residencia del trabajador. ",
IF(_xlfn.IFNA(VLOOKUP(U258,MUNICIPIO,1,FALSE),-1)=-1,"El municipio de residencia del trabajador es inválido (por favor seleccionarlo de la lista). ","")
)
)</f>
        <v/>
      </c>
      <c r="EL258" s="46">
        <f>IF($DS258,
IF(V258="","Debes escribir el la dirección de residendia del trabajador. ","")
)</f>
        <v/>
      </c>
      <c r="EM258" s="46">
        <f>IF($DS258,
IF(W258="","Debes escribir la fecha de inicio de la liquidación. ",
IF(ISERR(DATE(YEAR(W258),MONTH(W258),DAY(W258))),"El valor ingresado en fecha de inicio de liquidación no tiene un formato válido. ",
IF( AND($E$6&lt;&gt;"", DATE(YEAR(W258), MONTH(W258), 1) &lt;&gt; IFERROR(DATE(MID($E$6, 1, 4), MID($E$6, 6, 2),1), "1/1/1900") ), "La fecha de inicio de la liquidación debe estar dentro del período liquidado. ", "")
)
)
)</f>
        <v/>
      </c>
      <c r="EN258" s="46">
        <f>IF($DS258,
IF(X258="","Debes escribir la fecha de fin de la liquidación. ",
IF(ISERR(DATE(YEAR(X258),MONTH(X258),DAY(X258))),"El valor ingresado en fecha de fin de liquidación no tiene un formato válido. ",
IF( AND($E$6&lt;&gt;"", DATE(YEAR(X258), MONTH(X258), 1) &lt;&gt; IFERROR(DATE(MID($E$6, 1, 4), MID($E$6, 6, 2),1), "1/1/1900") ), "La fecha de fin de la liquidación debe estar dentro del período liquidado. ", "")
)
)
)</f>
        <v/>
      </c>
      <c r="EO258" s="46">
        <f>IF($DS258,
IF(Y258="","Debes escribir la frecuencia de pago del trabajador. ",
IF(_xlfn.IFNA(VLOOKUP(Y258,PERÍODO_DE_NÓMINA,1,FALSE),-1)=-1,"La frecuencia de pago es inválida (por favor seleccionarlo de la lista). ","")
)
)</f>
        <v/>
      </c>
      <c r="EP258" s="46">
        <f>IF($DS258,
IF(Z258="","Debes escribir la fecha de pago. ",
IF(ISERR(DATE(YEAR(Z258),MONTH(Z258),DAY(Z258))), "El valor ingresado en fecha de pago no tiene un formato válido. ","")
)
)</f>
        <v/>
      </c>
      <c r="EQ258" s="46">
        <f>IF($DS258,
IF(AA258="","Debes escribir el medio de pago. ",
IF(_xlfn.IFNA(VLOOKUP(AA258,MEDIOS_DE_PAGO,1,FALSE),-1)=-1,"El medio de pago es inválido (por favor seleccionarlo de la lista). ","")
)
)</f>
        <v/>
      </c>
      <c r="ER258" s="46">
        <f>OR(AA258='Tablas '!$T$4,AA258='Tablas '!$T$7,AA258='Tablas '!$T$8,AA258='Tablas '!$T$11)</f>
        <v/>
      </c>
      <c r="ES258" s="46">
        <f>IF(AND($DS258,ER258),
IF(AB258="","Debes escribir la entidad bancaria. ",""),
""
)</f>
        <v/>
      </c>
      <c r="ET258" s="46">
        <f>IF(AND($DS258,ER258),
IF(AC258="","Debes escribir el tipo de cuenta bancaria. ",
IF(_xlfn.IFNA(VLOOKUP(AC258,TIPO_DE_CUENTA,1,FALSE),-1)=-1,"El tipo de cuenta bancaria es inválida (por favor seleccionarlo de la lista). ","")
),
""
)</f>
        <v/>
      </c>
      <c r="EU258" s="46">
        <f>IF(AND($DS258,ER258),
IF(AD258="","Debes escribir el número de cuenta bancaria. ",""),
""
)</f>
        <v/>
      </c>
      <c r="EV258" s="46">
        <f>IF($DS258,
IF(AE258="","Debes escribir el valor del sueldo básico. ",
IF( ISERR(_xlfn.NUMBERVALUE(AE258)), "El valor del sueldo básico debe ser un número válido. ", "")
)
)</f>
        <v/>
      </c>
      <c r="EW258" s="46">
        <f>IF($DS258,
IF(AF258="","Debes escribir el número de días trabajados. ",
IF( IFERROR(INT(AF258),1.1) &lt;&gt; IFERROR(_xlfn.NUMBERVALUE(AF258),1), "La cantidad de días trabajados debe ser un número entero. ", "")
)
)</f>
        <v/>
      </c>
      <c r="EX258" s="46">
        <f>IF($DS258,
IF(AG258="","Debes escribir el valor del sueldo trabajado. ",
IF( ISERR(_xlfn.NUMBERVALUE(AG258)), "El valor del sueldo trabajado debe ser un número válido. ", "")
)
)</f>
        <v/>
      </c>
      <c r="EY258" s="46">
        <f>IF($DS258,
IF( AND(AH258&lt;&gt;"", ISERR(_xlfn.NUMBERVALUE(AH258))), "El valor del auxilio de transporte debe ser un número válido. ", "")
)</f>
        <v/>
      </c>
      <c r="EZ258" s="46">
        <f>IF($DS258,
IF( AND(AI258&lt;&gt;"", ISERR(_xlfn.NUMBERVALUE(AI258))), "El valor de viáticos salariales debe ser un número válido. ", "")
)</f>
        <v/>
      </c>
      <c r="FA258" s="46">
        <f>IF($DS258,
IF( AND(AJ258&lt;&gt;"", ISERR(_xlfn.NUMBERVALUE(AJ258))), "El valor de viáticos NO salariales debe ser un número válido. ", "")
)</f>
        <v/>
      </c>
      <c r="FB258" s="46">
        <f>CONCATENATE(AK258,AL258)&lt;&gt;""</f>
        <v/>
      </c>
      <c r="FC258" s="46">
        <f>IF(AND($DS258,FB258),
IF(AK258="","Debes escribir el número de horas extras diurnas. ",
IF( IFERROR(INT(AK258),1.1) &lt;&gt; IFERROR(_xlfn.NUMBERVALUE(AK258),1), "La cantidad de horas extras diurnas debe ser un número entero. ", "")
),
""
)</f>
        <v/>
      </c>
      <c r="FD258" s="46">
        <f>IF(AND($DS258,FB258),
IF(AL258="","Debes escribir el valor de las horas extras diurnas. ",
IF( ISERR(_xlfn.NUMBERVALUE(AL258)), "El valor de las horas extras duirnas debe ser un número válido. ", "")
),
""
)</f>
        <v/>
      </c>
      <c r="FE258" s="46">
        <f>CONCATENATE(AM258,AN258)&lt;&gt;""</f>
        <v/>
      </c>
      <c r="FF258" s="46">
        <f>IF(AND($DS258,FE258),
IF(AM258="","Debes escribir el número de horas extras nocturnas. ",
IF( IFERROR(INT(AM258),1.1) &lt;&gt; IFERROR(_xlfn.NUMBERVALUE(AM258),1), "La cantidad de horas extras nocturnas debe ser un número entero. ", "")
),
""
)</f>
        <v/>
      </c>
      <c r="FG258" s="46">
        <f>IF(AND($DS258,FE258),
IF(AN258="","Debes escribir el valor de las horas extras nocturnas. ",
IF( ISERR(_xlfn.NUMBERVALUE(AN258)), "El valor de las horas extras nocturnas debe ser un número válido. ", "")
),
""
)</f>
        <v/>
      </c>
      <c r="FH258" s="46">
        <f>CONCATENATE(AO258,AP258)&lt;&gt;""</f>
        <v/>
      </c>
      <c r="FI258" s="46">
        <f>IF(AND($DS258,FH258),
IF(AO258="","Debes escribir el número de horas extras diurnas dominicales y festivas. ",
IF( IFERROR(INT(AO258),1.1) &lt;&gt; IFERROR(_xlfn.NUMBERVALUE(AO258),1), "La cantidad de horas extras diurnas dominicales y festivas debe ser un número entero. ", "")
),
""
)</f>
        <v/>
      </c>
      <c r="FJ258" s="46">
        <f>IF(AND($DS258,FH258),
IF(AP258="","Debes escribir el valor de las horas extras diurnas dominicales y festivas. ",
IF( ISERR(_xlfn.NUMBERVALUE(AP258)), "El valor de las horas extras diurnas dominicales y festivas debe ser un número válido. ", "")
),
""
)</f>
        <v/>
      </c>
      <c r="FK258" s="46">
        <f>CONCATENATE(AQ258,AR258)&lt;&gt;""</f>
        <v/>
      </c>
      <c r="FL258" s="46">
        <f>IF(AND($DS258,FK258),
IF(AQ258="","Debes escribir el número de horas extras nocturnas dominicales y festivas. ",
IF( IFERROR(INT(AQ258),1.1) &lt;&gt; IFERROR(_xlfn.NUMBERVALUE(AQ258),1), "La cantidad de horas extras nocturnas dominicales y festivas debe ser un número entero. ", "")
),
""
)</f>
        <v/>
      </c>
      <c r="FM258" s="46">
        <f>IF(AND($DS258,FK258),
IF(AR258="","Debes escribir el valor de las horas extras nocturnas dominicales y festivas. ",
IF( ISERR(_xlfn.NUMBERVALUE(AR258)), "El valor de las horas extras nocturnas dominicales y festivas debe ser un número válido. ", "")
),
""
)</f>
        <v/>
      </c>
      <c r="FN258" s="46">
        <f>CONCATENATE(AS258,AT258)&lt;&gt;""</f>
        <v/>
      </c>
      <c r="FO258" s="46">
        <f>IF(AND($DS258,FN258),
IF(AS258="","Debes escribir el número de horas recargo nocturno. ",
IF( IFERROR(INT(AS258),1.1) &lt;&gt; IFERROR(_xlfn.NUMBERVALUE(AS258),1), "La cantidad de horas recargo nocturno debe ser un número entero. ", "")
),
""
)</f>
        <v/>
      </c>
      <c r="FP258" s="46">
        <f>IF(AND($DS258,FN258),
IF(AT258="","Debes escribir el valor de las horas recargo nocturno. ",
IF( ISERR(_xlfn.NUMBERVALUE(AT258)), "El valor de las horas recargo nocturno debe ser un número válido. ", "")
),
""
)</f>
        <v/>
      </c>
      <c r="FQ258" s="46">
        <f>CONCATENATE(AU258,AV258)&lt;&gt;""</f>
        <v/>
      </c>
      <c r="FR258" s="46">
        <f>IF(AND($DS258,FQ258),
IF(AU258="","Debes escribir el número de horas recargo diurno dominical y festivo. ",
IF( IFERROR(INT(AU258),1.1) &lt;&gt; IFERROR(_xlfn.NUMBERVALUE(AU258),1), "La cantidad de horas recargo diurno dominical y festivo debe ser un número entero. ", "")
),
""
)</f>
        <v/>
      </c>
      <c r="FS258" s="46">
        <f>IF(AND($DS258,FQ258),
IF(AV258="","Debes escribir el valor de las horas recargo diurno dominical y festivo. ",
IF( ISERR(_xlfn.NUMBERVALUE(AV258)), "El valor de las horas recargo diurno dominical y festivo debe ser un número válido. ", "")
),
""
)</f>
        <v/>
      </c>
      <c r="FT258" s="46">
        <f>CONCATENATE(AW258,AX258)&lt;&gt;""</f>
        <v/>
      </c>
      <c r="FU258" s="46">
        <f>IF(AND($DS258,FT258),
IF(AW258="","Debes escribir el número de horas recargo nocturno dominical y festivo. ",
IF( IFERROR(INT(AW258),1.1) &lt;&gt; IFERROR(_xlfn.NUMBERVALUE(AW258),1), "La cantidad de horas recargo nocturno dominical y festivo debe ser un número entero. ", "")
),
""
)</f>
        <v/>
      </c>
      <c r="FV258" s="46">
        <f>IF(AND($DS258,FT258),
IF(AX258="","Debes escribir el valor de las horas recargo nocturno dominical y festivo. ",
IF( ISERR(_xlfn.NUMBERVALUE(AX258)), "El valor de las horas recargo nocturno dominical y festivo debe ser un número válido. ", "")
),
""
)</f>
        <v/>
      </c>
      <c r="FW258" s="46">
        <f>CONCATENATE(AY258,AZ258)&lt;&gt;""</f>
        <v/>
      </c>
      <c r="FX258" s="46">
        <f>IF(AND($DS258,FW258),
IF(AY258="","Debes escribir el número de días de vacaciones comunes. ",
IF( IFERROR(INT(AY258),1.1) &lt;&gt; IFERROR(_xlfn.NUMBERVALUE(AY258),1), "La cantidad de días de vacaciones comunes debe ser un número entero. ", "")
),
""
)</f>
        <v/>
      </c>
      <c r="FY258" s="46">
        <f>IF(AND($DS258,FW258),
IF(AZ258="","Debes escribir el valor de las vacaciones comunes. ",
IF( ISERR(_xlfn.NUMBERVALUE(AZ258)), "El valor de las vacaciones comunes debe ser un número válido. ", "")
),
""
)</f>
        <v/>
      </c>
      <c r="FZ258" s="46">
        <f>CONCATENATE(BA258,BB258)&lt;&gt;""</f>
        <v/>
      </c>
      <c r="GA258" s="46">
        <f>IF(AND($DS258,FZ258),
IF(BA258="","Debes escribir el número de días de vacaciones compensadas. ",
IF( IFERROR(INT(BA258),1.1) &lt;&gt; IFERROR(_xlfn.NUMBERVALUE(BA258),1), "La cantidad de días de vacaciones compensadas debe ser un número entero. ", "")
),
""
)</f>
        <v/>
      </c>
      <c r="GB258" s="46">
        <f>IF(AND($DS258,FZ258),
IF(BB258="","Debes escribir el valor de las vacaciones compensadas. ",
IF( ISERR(_xlfn.NUMBERVALUE(BB258)), "El valor de las vacaciones compensadas debe ser un número válido. ", "")
),
""
)</f>
        <v/>
      </c>
      <c r="GC258" s="46">
        <f>CONCATENATE(BC258,BD258)&lt;&gt;""</f>
        <v/>
      </c>
      <c r="GD258" s="46">
        <f>IF(AND($DS258,GC258),
IF(BC258="","Debes escribir el número de días de prima salarial. ",
IF( IFERROR(INT(BC258),1.1) &lt;&gt; IFERROR(_xlfn.NUMBERVALUE(BC258),1), "La cantidad de días de prima salarial debe ser un número entero. ", "")
),
""
)</f>
        <v/>
      </c>
      <c r="GE258" s="46">
        <f>IF(AND($DS258,GC258),
IF(BD258="","Debes escribir el valor de los días de prima salarial. ",
IF( ISERR(_xlfn.NUMBERVALUE(BD258)), "El valor de los días de prima salarial debe ser un número válido. ", "")
),
""
)</f>
        <v/>
      </c>
      <c r="GF258" s="46">
        <f>IF($DS258,
IF( AND(BE258&lt;&gt;"", ISERR(_xlfn.NUMBERVALUE(BE258))), "El valor de la prima NO saliarial debe ser un número válido. ", "")
)</f>
        <v/>
      </c>
      <c r="GG258" s="46">
        <f>CONCATENATE(BF258,BG258,BH258)&lt;&gt;""</f>
        <v/>
      </c>
      <c r="GH258" s="46">
        <f>IF(AND($DS258,GG258),
IF(BF258="","Debes escribir el valor de las cesantías. ",
IF( ISERR(_xlfn.NUMBERVALUE(BF258)), "El valor de las cesantías debe ser un número válido. ", "")
),
""
)</f>
        <v/>
      </c>
      <c r="GI258" s="46">
        <f>IF(AND($DS258,GG258),
IF(BG258="","Debes escribir el % de cesantías. ",
IF( ISERR(_xlfn.NUMBERVALUE(BG258)), "El % de cesantías debe ser un número válido. ", "")
),
""
)</f>
        <v/>
      </c>
      <c r="GJ258" s="46">
        <f>IF(AND($DS258,GG258),
IF(BH258="","Debes escribir el valor de intereses de cesantías. ",
IF( ISERR(_xlfn.NUMBERVALUE(BH258)), "El valor de intereses de cesantías debe ser un número válido. ", "")
),
""
)</f>
        <v/>
      </c>
      <c r="GK258" s="46">
        <f>CONCATENATE(BI258,BJ258,BK258)&lt;&gt;""</f>
        <v/>
      </c>
      <c r="GL258" s="46">
        <f>IF(AND($DS258,GK258),
IF(BI258="","Debes escribir el número de días de incapacidad. ",
IF( IFERROR(INT(BI258),1.1) &lt;&gt; IFERROR(_xlfn.NUMBERVALUE(BI258),1), "La cantidad de días de incapacidad debe ser un número entero. ", "")
),
""
)</f>
        <v/>
      </c>
      <c r="GM258" s="46">
        <f>IF(AND($DS258,GK258),
IF(BJ258="","Debes escribir el tipo de incapacidad. ",
IF(_xlfn.IFNA(VLOOKUP(BJ258,TIPO_DE_INCAPACIDAD,1,FALSE),-1)=-1,"El tipo de incapacidad es inválida (por favor seleccionarlo de la lista). ","")
),
""
)</f>
        <v/>
      </c>
      <c r="GN258" s="46">
        <f>IF(AND($DS258,GK258),
IF(BK258="","Debes escribir el valor de la incapacidad. ",
IF( ISERR(_xlfn.NUMBERVALUE(BK258)), "El valor de la incapacidad debe ser un número válido. ", "")
),
""
)</f>
        <v/>
      </c>
      <c r="GO258" s="46">
        <f>CONCATENATE(BL258,BM258)&lt;&gt;""</f>
        <v/>
      </c>
      <c r="GP258" s="46">
        <f>IF(AND($DS258,GO258),
IF(BL258="","Debes escribir el número de días de licencia de maternidad o paternidad. ",
IF( IFERROR(INT(BL258),1.1) &lt;&gt; IFERROR(_xlfn.NUMBERVALUE(BL258),1), "La cantidad de días de licencia de maternidad o paternidad debe ser un número entero. ", "")
),
""
)</f>
        <v/>
      </c>
      <c r="GQ258" s="46">
        <f>IF(AND($DS258,GO258),
IF(BM258="","Debes escribir el valor de la licencia de maternidad o paternidad. ",
IF( ISERR(_xlfn.NUMBERVALUE(BM258)), "El valor de la licencia de maternidad o paternidad debe ser un número válido. ", "")
),
""
)</f>
        <v/>
      </c>
      <c r="GR258" s="46">
        <f>CONCATENATE(BN258,BO258)&lt;&gt;""</f>
        <v/>
      </c>
      <c r="GS258" s="46">
        <f>IF(AND($DS258,GR258),
IF(BN258="","Debes escribir el número de días de licencia remunerada. ",
IF( IFERROR(INT(BN258),1.1) &lt;&gt; IFERROR(_xlfn.NUMBERVALUE(BN258),1), "La cantidad de días de licencia remunerada debe ser un número entero. ", "")
),
""
)</f>
        <v/>
      </c>
      <c r="GT258" s="46">
        <f>IF(AND($DS258,GR258),
IF(BO258="","Debes escribir el valor de la licencia remunerada. ",
IF( ISERR(_xlfn.NUMBERVALUE(BO258)), "El valor de la licencia remunerada debe ser un número válido. ", "")
),
""
)</f>
        <v/>
      </c>
      <c r="GU258" s="46">
        <f>IF($DS258,
IF( AND(BP258&lt;&gt;"", ISERR(_xlfn.NUMBERVALUE(BP258))), "El valor de la licencia NO remunerada debe ser un número válido. ", "")
)</f>
        <v/>
      </c>
      <c r="GV258" s="46">
        <f>IF($DS258,
IF( AND(BQ258&lt;&gt;"", ISERR(_xlfn.NUMBERVALUE(BQ258))), "El valor de auxilios salariales debe ser un número válido. ", "")
)</f>
        <v/>
      </c>
      <c r="GW258" s="46">
        <f>IF($DS258,
IF( AND(BR258&lt;&gt;"", ISERR(_xlfn.NUMBERVALUE(BR258))), "El valor de auxilios NO salariales debe ser un número válido. ", "")
)</f>
        <v/>
      </c>
      <c r="GX258" s="46">
        <f>IF($DS258,
IF( AND(BS258&lt;&gt;"", ISERR(_xlfn.NUMBERVALUE(BS258))), "El valor de bonos salariales debe ser un número válido. ", "")
)</f>
        <v/>
      </c>
      <c r="GY258" s="46">
        <f>IF($DS258,
IF( AND(BT258&lt;&gt;"", ISERR(_xlfn.NUMBERVALUE(BT258))), "El valor de bonos NO salariales debe ser un número válido. ", "")
)</f>
        <v/>
      </c>
      <c r="GZ258" s="46">
        <f>IF($DS258,
IF( AND(BU258&lt;&gt;"", ISERR(_xlfn.NUMBERVALUE(BU258))), "El valor de bonos salariales de alimentación debe ser un número válido. ", "")
)</f>
        <v/>
      </c>
      <c r="HA258" s="46">
        <f>IF($DS258,
IF( AND(BV258&lt;&gt;"", ISERR(_xlfn.NUMBERVALUE(BV258))), "El valor de bonos NO salariales de alimentación debe ser un número válido. ", "")
)</f>
        <v/>
      </c>
      <c r="HB258" s="46">
        <f>IF($DS258,
IF( AND(BW258&lt;&gt;"", ISERR(_xlfn.NUMBERVALUE(BW258))), "El valor de bonificaciones salariales debe ser un número válido. ", "")
)</f>
        <v/>
      </c>
      <c r="HC258" s="46">
        <f>IF($DS258,
IF( AND(BX258&lt;&gt;"", ISERR(_xlfn.NUMBERVALUE(BX258))), "El valor de bonificaciones NO salariales debe ser un número válido. ", "")
)</f>
        <v/>
      </c>
      <c r="HD258" s="46">
        <f>IF($DS258,
IF( AND(BY258&lt;&gt;"", ISERR(_xlfn.NUMBERVALUE(BY258))), "El valor de compensaciones ordinarias debe ser un número válido. ", "")
)</f>
        <v/>
      </c>
      <c r="HE258" s="46">
        <f>IF($DS258,
IF( AND(BZ258&lt;&gt;"", ISERR(_xlfn.NUMBERVALUE(BZ258))), "El valor de compensaciones extraordinarias debe ser un número válido. ", "")
)</f>
        <v/>
      </c>
      <c r="HF258" s="46">
        <f>IF($DS258,
IF( AND(CA258&lt;&gt;"", ISERR(_xlfn.NUMBERVALUE(CA258))), "El valor de comisiones debe ser un número válido. ", "")
)</f>
        <v/>
      </c>
      <c r="HG258" s="46">
        <f>IF($DS258,
IF( AND(CB258&lt;&gt;"", ISERR(_xlfn.NUMBERVALUE(CB258))), "El valor de ausencia por huega debe ser un número válido. ", "")
)</f>
        <v/>
      </c>
      <c r="HH258" s="46">
        <f>IF($DS258,
IF( AND(CC258&lt;&gt;"", ISERR(_xlfn.NUMBERVALUE(CC258))), "El valor de anticipos debe ser un número válido. ", "")
)</f>
        <v/>
      </c>
      <c r="HI258" s="46">
        <f>IF($DS258,
IF( AND(CD258&lt;&gt;"", ISERR(_xlfn.NUMBERVALUE(CD258))), "El valor de pagos a terceros debe ser un número válido. ", "")
)</f>
        <v/>
      </c>
      <c r="HJ258" s="46">
        <f>IF($DS258,
IF( AND(CE258&lt;&gt;"", ISERR(_xlfn.NUMBERVALUE(CE258))), "El valor de dotación debe ser un número válido. ", "")
)</f>
        <v/>
      </c>
      <c r="HK258" s="46">
        <f>IF($DS258,
IF( AND(CF258&lt;&gt;"", ISERR(_xlfn.NUMBERVALUE(CF258))), "El valor de apoyo sostenibilidad debe ser un número válido. ", "")
)</f>
        <v/>
      </c>
      <c r="HL258" s="46">
        <f>IF($DS258,
IF( AND(CG258&lt;&gt;"", ISERR(_xlfn.NUMBERVALUE(CG258))), "El valor de teletrabajo debe ser un número válido. ", "")
)</f>
        <v/>
      </c>
      <c r="HM258" s="46">
        <f>IF($DS258,
IF( AND(CH258&lt;&gt;"", ISERR(_xlfn.NUMBERVALUE(CH258))), "El valor de bonificación de retiro debe ser un número válido. ", "")
)</f>
        <v/>
      </c>
      <c r="HN258" s="46">
        <f>IF($DS258,
IF( AND(CI258&lt;&gt;"", ISERR(_xlfn.NUMBERVALUE(CI258))), "El valor de indemnización de retiro debe ser un número válido. ", "")
)</f>
        <v/>
      </c>
      <c r="HO258" s="46">
        <f>IF($DS258,
IF( AND(CJ258&lt;&gt;"", ISERR(_xlfn.NUMBERVALUE(CJ258))), "El valor de reintegros debe ser un número válido. ", "")
)</f>
        <v/>
      </c>
      <c r="HP258" s="46">
        <f>CONCATENATE(CK258,CL258,CM258)&lt;&gt;""</f>
        <v/>
      </c>
      <c r="HQ258" s="46">
        <f>IF(AND($DS258,HP258),
IF(CK258="","Debes escribir la descripción de otro concepto no categorizado. ",""),
""
)</f>
        <v/>
      </c>
      <c r="HR258" s="46">
        <f>IF(AND($DS258,HP258),
IF(CONCATENATE(CL258,CM258)="","Debes escribir al menos un valor de concepto no categorizado (salarial o no salarial). ",
IF(ISERR(_xlfn.NUMBERVALUE(CL258)),"El valor salarial concepto no categorizado debe ser un número válido. ","")
),
""
)</f>
        <v/>
      </c>
      <c r="HS258" s="46">
        <f>IF(AND($DS258,HP258),
IF(CONCATENATE(CL258,CM258)="","Debes escribir al menos un valor de concepto no categorizado (salarial o no salarial). ",
IF(ISERR(_xlfn.NUMBERVALUE(CM258)),"El valor NO salarial concepto no categorizado debe ser un número válido. ","")
),
""
)</f>
        <v/>
      </c>
      <c r="HT258" s="46">
        <f>IF($DS258,
IF(CN258="","Debes escribir el porcentaje del aporte a salud. ",
IF( ISERR(_xlfn.NUMBERVALUE(CN258)), "El valor del porcentaje del aporte a salud debe ser un número válido. ", "")
)
)</f>
        <v/>
      </c>
      <c r="HU258" s="46">
        <f>IF($DS258,
IF(CO258="","Debes escribir el valor del aporte a salud. ",
IF( ISERR(_xlfn.NUMBERVALUE(CO258)), "El valor del aporte a salud debe ser un número válido. ", "")
)
)</f>
        <v/>
      </c>
      <c r="HV258" s="46">
        <f>IF($DS258,
IF( AND(CP258&lt;&gt;"", ISERR(_xlfn.NUMBERVALUE(CP258))), "El valor plan complementario debe ser un número válido. ", "")
)</f>
        <v/>
      </c>
      <c r="HW258" s="46">
        <f>IF($DS258,
IF(CQ258="","Debes escribir el porcentaje del aporte a pensión. ",
IF( ISERR(_xlfn.NUMBERVALUE(CQ258)), "El valor del porcentaje del aporte a pensión debe ser un número válido. ", "")
)
)</f>
        <v/>
      </c>
      <c r="HX258" s="46">
        <f>IF($DS258,
IF(CR258="","Debes escribir el valor del aporte a pensión. ",
IF( ISERR(_xlfn.NUMBERVALUE(CR258)), "El valor del aporte a salud debe ser un número válido. ", "")
)
)</f>
        <v/>
      </c>
      <c r="HY258" s="46">
        <f>IF($DS258,
IF( AND(CS258&lt;&gt;"", ISERR(_xlfn.NUMBERVALUE(CS258))), "El valor pensión voluntaria debe ser un número válido. ", "")
)</f>
        <v/>
      </c>
      <c r="HZ258" s="46">
        <f>CONCATENATE(CT258,CU258,CV258,CW258)&lt;&gt;""</f>
        <v/>
      </c>
      <c r="IA258" s="46">
        <f>IF(AND($DS258,HZ258),
IF(CT258="","Debes escribir el % del fondo de seguridad pensional. ",
IF( ISERR(_xlfn.NUMBERVALUE(CT258)), "El % del fondo de seguridad debe ser un número válido. ", "")
),
""
)</f>
        <v/>
      </c>
      <c r="IB258" s="46">
        <f>IF(AND($DS258,HZ258),
IF(CU258="","Debes escribir el valor del aporte al fondo de solidaridad pensional. ",
IF( ISERR(_xlfn.NUMBERVALUE(CU258)), "El valor del aporte al fondo de solidaridad pensional debe ser un número válido. ", "")
),
""
)</f>
        <v/>
      </c>
      <c r="IC258" s="46">
        <f>IF(AND($DS258,HZ258),
IF(CV258="","Debes escribir el % del fondo de subsistencia. ",
IF( ISERR(_xlfn.NUMBERVALUE(CV258)), "El % del fondo de subsistencia debe ser un número válido. ", "")
),
""
)</f>
        <v/>
      </c>
      <c r="ID258" s="46">
        <f>IF(AND($DS258,HZ258),
IF(CW258="","Debes escribir el valor del fondo de subsistencia. ",
IF( ISERR(_xlfn.NUMBERVALUE(CW258)), "El valor del fondo de subsistencia debe ser un número válido. ", "")
),
""
)</f>
        <v/>
      </c>
      <c r="IE258" s="46">
        <f>CONCATENATE(CX258,CY258)&lt;&gt;""</f>
        <v/>
      </c>
      <c r="IF258" s="46">
        <f>IF(AND($DS258,IE258),
IF(CX258="","Debes escribir el % de sindicato. ",
IF( ISERR(_xlfn.NUMBERVALUE(CX258)), "El % de sindicato debe ser un número válido. ", "")
),
""
)</f>
        <v/>
      </c>
      <c r="IG258" s="46">
        <f>IF(AND($DS258,IE258),
IF(CY258="","Debes escribir el valor del sindicato. ",
IF( ISERR(_xlfn.NUMBERVALUE(CY258)), "El valor del sindicato debe ser un número válido. ", "")
),
""
)</f>
        <v/>
      </c>
      <c r="IH258" s="46">
        <f>IF($DS258,
IF( AND(CZ258&lt;&gt;"", ISERR(_xlfn.NUMBERVALUE(CZ258))), "El valor de sanción pública debe ser un número válido. ", "")
)</f>
        <v/>
      </c>
      <c r="II258" s="46">
        <f>IF($DS258,
IF( AND(DA258&lt;&gt;"", ISERR(_xlfn.NUMBERVALUE(DA258))), "El valor de sanción privada debe ser un número válido. ", "")
)</f>
        <v/>
      </c>
      <c r="IJ258" s="46">
        <f>CONCATENATE(DB258,DC258)&lt;&gt;""</f>
        <v/>
      </c>
      <c r="IK258" s="46">
        <f>IF(AND($DS258,IJ258),
IF(DB258="","Debes escribir la descripción de libranza. ",""),
""
)</f>
        <v/>
      </c>
      <c r="IL258" s="46">
        <f>IF(AND($DS258,IJ258),
IF(DC258="","Debes escribir la cuota libranza. ",
IF(ISERR(_xlfn.NUMBERVALUE(DC258)),"El valor de la cuota libranza debe ser un número válido. ","")
),
""
)</f>
        <v/>
      </c>
      <c r="IM258" s="46">
        <f>IF($DS258,
IF( AND(DD258&lt;&gt;"", ISERR(_xlfn.NUMBERVALUE(DD258))), "El valor de pagos a terceros debe ser un número válido. ", "")
)</f>
        <v/>
      </c>
      <c r="IN258" s="46">
        <f>IF($DS258,
IF( AND(DE258&lt;&gt;"", ISERR(_xlfn.NUMBERVALUE(DE258))), "El valor de anticipos debe ser un número válido. ", "")
)</f>
        <v/>
      </c>
      <c r="IO258" s="46">
        <f>IF($DS258,
IF( AND(DF258&lt;&gt;"", ISERR(_xlfn.NUMBERVALUE(DF258))), "El valor de AFC debe ser un número válido. ", "")
)</f>
        <v/>
      </c>
      <c r="IP258" s="46">
        <f>IF($DS258,
IF( AND(DG258&lt;&gt;"", ISERR(_xlfn.NUMBERVALUE(DG258))), "El valor de rete-fuente debe ser un número válido. ", "")
)</f>
        <v/>
      </c>
      <c r="IQ258" s="46">
        <f>IF($DS258,
IF( AND(DH258&lt;&gt;"", ISERR(_xlfn.NUMBERVALUE(DH258))), "El valor de cooperativa de trabajo debe ser un número válido. ", "")
)</f>
        <v/>
      </c>
      <c r="IR258" s="46">
        <f>IF($DS258,
IF( AND(DI258&lt;&gt;"", ISERR(_xlfn.NUMBERVALUE(DI258))), "El valor de embargo fiscal debe ser un número válido. ", "")
)</f>
        <v/>
      </c>
      <c r="IS258" s="46">
        <f>IF($DS258,
IF( AND(DJ258&lt;&gt;"", ISERR(_xlfn.NUMBERVALUE(DJ258))), "El valor de educación debe ser un número válido. ", "")
)</f>
        <v/>
      </c>
      <c r="IT258" s="46">
        <f>IF($DS258,
IF( AND(DK258&lt;&gt;"", ISERR(_xlfn.NUMBERVALUE(DK258))), "El valor de reintegro debe ser un número válido. ", "")
)</f>
        <v/>
      </c>
      <c r="IU258" s="46">
        <f>IF($DS258,
IF( AND(DL258&lt;&gt;"", ISERR(_xlfn.NUMBERVALUE(DL258))), "El valor de deuda debe ser un número válido. ", "")
)</f>
        <v/>
      </c>
      <c r="IV258" s="46">
        <f>IF($DS258,
IF( AND(DM258&lt;&gt;"", ISERR(_xlfn.NUMBERVALUE(DM258))), "El valor de otras deducciones debe ser un número válido. ", "")
)</f>
        <v/>
      </c>
      <c r="IW258" s="46">
        <f>IF($DS258,
IF(DN258="","Debes escribir el valor de los devengos totales. ",
IF( ISERR(_xlfn.NUMBERVALUE(DN258)), "El valor de los devengos totales debe ser un número válido. ", "")
)
)</f>
        <v/>
      </c>
      <c r="IX258" s="46">
        <f>IF($DS258,
IF(DO258="","Debes escribir el valor de las deducciones totales. ",
IF( ISERR(_xlfn.NUMBERVALUE(DO258)), "El valor de las deducciones totales debe ser un número válido. ", "")
)
)</f>
        <v/>
      </c>
      <c r="IY258" s="46">
        <f>IF($DS258,
IF(DP258="","Debes escribir el valor del salario total. ",
IF( ISERR(_xlfn.NUMBERVALUE(DP258)), "El valor del salario total debe ser un número válido. ", "")
)
)</f>
        <v/>
      </c>
    </row>
    <row r="259">
      <c r="B259" s="48" t="n">
        <v>247</v>
      </c>
      <c r="C259" s="61">
        <f>IF(AND(DS259,DP259&lt;&gt;""),
IF(DQ259="","OK","Error"),
""
)</f>
        <v/>
      </c>
      <c r="D259" s="53" t="n"/>
      <c r="E259" s="52" t="n"/>
      <c r="F259" s="112" t="n"/>
      <c r="G259" s="52" t="n"/>
      <c r="H259" s="53" t="n"/>
      <c r="I259" s="52" t="n"/>
      <c r="J259" s="52" t="n"/>
      <c r="K259" s="53" t="n"/>
      <c r="L259" s="55" t="n"/>
      <c r="M259" s="108" t="n"/>
      <c r="N259" s="56" t="n"/>
      <c r="O259" s="52" t="n"/>
      <c r="P259" s="52" t="n"/>
      <c r="Q259" s="52" t="n"/>
      <c r="R259" s="52" t="n"/>
      <c r="S259" s="52" t="n"/>
      <c r="T259" s="53" t="n"/>
      <c r="U259" s="52" t="n"/>
      <c r="V259" s="52" t="n"/>
      <c r="W259" s="55" t="n"/>
      <c r="X259" s="55" t="n"/>
      <c r="Y259" s="52" t="n"/>
      <c r="Z259" s="55" t="n"/>
      <c r="AA259" s="52" t="n"/>
      <c r="AB259" s="53" t="n"/>
      <c r="AC259" s="53" t="n"/>
      <c r="AD259" s="53" t="n"/>
      <c r="AE259" s="177" t="n"/>
      <c r="AF259" s="113" t="n"/>
      <c r="AG259" s="177" t="n"/>
      <c r="AH259" s="178" t="n"/>
      <c r="AI259" s="178" t="n"/>
      <c r="AJ259" s="178" t="n"/>
      <c r="AK259" s="114" t="n"/>
      <c r="AL259" s="178" t="n"/>
      <c r="AM259" s="114" t="n"/>
      <c r="AN259" s="178" t="n"/>
      <c r="AO259" s="114" t="n"/>
      <c r="AP259" s="178" t="n"/>
      <c r="AQ259" s="114" t="n"/>
      <c r="AR259" s="178" t="n"/>
      <c r="AS259" s="114" t="n"/>
      <c r="AT259" s="178" t="n"/>
      <c r="AU259" s="114" t="n"/>
      <c r="AV259" s="178" t="n"/>
      <c r="AW259" s="114" t="n"/>
      <c r="AX259" s="178" t="n"/>
      <c r="AY259" s="114" t="n"/>
      <c r="AZ259" s="178" t="n"/>
      <c r="BA259" s="114" t="n"/>
      <c r="BB259" s="178" t="n"/>
      <c r="BC259" s="114" t="n"/>
      <c r="BD259" s="178" t="n"/>
      <c r="BE259" s="178" t="n"/>
      <c r="BF259" s="178" t="n"/>
      <c r="BG259" s="59" t="n"/>
      <c r="BH259" s="178" t="n"/>
      <c r="BI259" s="114" t="n"/>
      <c r="BJ259" s="53" t="n"/>
      <c r="BK259" s="178" t="n"/>
      <c r="BL259" s="114" t="n"/>
      <c r="BM259" s="178" t="n"/>
      <c r="BN259" s="114" t="n"/>
      <c r="BO259" s="178" t="n"/>
      <c r="BP259" s="178" t="n"/>
      <c r="BQ259" s="178" t="n"/>
      <c r="BR259" s="178" t="n"/>
      <c r="BS259" s="178" t="n"/>
      <c r="BT259" s="178" t="n"/>
      <c r="BU259" s="178" t="n"/>
      <c r="BV259" s="178" t="n"/>
      <c r="BW259" s="178" t="n"/>
      <c r="BX259" s="178" t="n"/>
      <c r="BY259" s="178" t="n"/>
      <c r="BZ259" s="178" t="n"/>
      <c r="CA259" s="178" t="n"/>
      <c r="CB259" s="178" t="n"/>
      <c r="CC259" s="178" t="n"/>
      <c r="CD259" s="178" t="n"/>
      <c r="CE259" s="178" t="n"/>
      <c r="CF259" s="178" t="n"/>
      <c r="CG259" s="178" t="n"/>
      <c r="CH259" s="178" t="n"/>
      <c r="CI259" s="178" t="n"/>
      <c r="CJ259" s="178" t="n"/>
      <c r="CK259" s="53" t="n"/>
      <c r="CL259" s="178" t="n"/>
      <c r="CM259" s="178" t="n"/>
      <c r="CN259" s="60" t="n"/>
      <c r="CO259" s="177" t="n"/>
      <c r="CP259" s="178" t="n"/>
      <c r="CQ259" s="60" t="n"/>
      <c r="CR259" s="177" t="n"/>
      <c r="CS259" s="178" t="n"/>
      <c r="CT259" s="59" t="n"/>
      <c r="CU259" s="178" t="n"/>
      <c r="CV259" s="59" t="n"/>
      <c r="CW259" s="178" t="n"/>
      <c r="CX259" s="59" t="n"/>
      <c r="CY259" s="178" t="n"/>
      <c r="CZ259" s="178" t="n"/>
      <c r="DA259" s="178" t="n"/>
      <c r="DB259" s="53" t="n"/>
      <c r="DC259" s="178" t="n"/>
      <c r="DD259" s="178" t="n"/>
      <c r="DE259" s="178" t="n"/>
      <c r="DF259" s="178" t="n"/>
      <c r="DG259" s="178" t="n"/>
      <c r="DH259" s="178" t="n"/>
      <c r="DI259" s="178" t="n"/>
      <c r="DJ259" s="178" t="n"/>
      <c r="DK259" s="178" t="n"/>
      <c r="DL259" s="178" t="n"/>
      <c r="DM259" s="178" t="n"/>
      <c r="DN259" s="177" t="n"/>
      <c r="DO259" s="177" t="n"/>
      <c r="DP259" s="177" t="n"/>
      <c r="DQ259" s="76">
        <f>IF(AND(DS259,DP259&lt;&gt;""),
CONCATENATE(DT259,DU259,DV259,DW259,DX259,DY259,DZ259,EA259,EB259,EC259,ED259,EE259,EF259,EG259,EH259,EI259,EJ259,EK259,EL259,EM259,EN259,EO259,EP259,EQ259,ES259,ET259,EU259,EV259,EW259,EX259,EY259,EZ259,FA259,FC259,FD259,FF259,FG259,FI259,FJ259,FL259,FM259,FO259,FP259,FR259,FS259,FU259,FV259,FX259,FY259,GA259,GB259,GD259,GE259,GF259,GH259,GI259,GJ259,GL259,GM259,GN259,GP259,GQ259,GS259,GT259,GU259,GV259,GW259,GX259,GY259,GZ259,HA259,HB259,HC259,HD259,HE259,HF259,HG259,HH259,HI259,HJ259,HK259,HL259,HM259,HN259,HO259,HQ259,HR259,HS259,HT259,HU259,HV259,HW259,HX259,HY259,IA259,IB259,IC259,ID259,IF259,IG259,IH259,II259,IK259,IL259,IM259,IN259,IO259,IP259,IQ259,IR259,IS259,IT259,IU259,IV259,IW259,IX259,IY259,IZ259),
""
)</f>
        <v/>
      </c>
      <c r="DR259" s="53" t="n"/>
      <c r="DS259" s="46">
        <f>CONCATENATE(D259,$E259,$F259,$G259,H259,$I259,$J259,K259,$L259,$M259,N259,$O259,$P259,$Q259,$R259,$S259,T259,$U259,$V259,$W259,$X259,$Y259,$Z259,$AA259,AB259,AC259,AD259,$AE259,$AF259,$AG259,AH259,AI259,AJ259,AK259,AL259,AM259,AN259,AO259,AP259,AQ259,AR259,AS259,AT259,AU259,AV259,AW259,AX259,AY259,AZ259,BA259,BB259,BC259,BD259,BE259,BF259,BG259,BH259,BI259,BJ259,BK259,BL259,BM259,BN259,BO259,BP259,BQ259,BR259,BS259,BT259,BU259,BV259,BW259,BX259,BY259,BZ259,CA259,CB259,CC259,CD259,CE259,CF259,CG259,CH259,CI259,CJ259,CK259,CL259,CM259,$CN259,$CO259,CP259,$CQ259,$CR259,CS259,CT259,CU259,CV259,CW259,CX259,CY259,CZ259,DA259,DB259,DC259,DD259,DE259,DF259,DG259,DH259,DI259,DJ259,DK259,DL259,DM259,$DN259,$DO259,$DP259,DR259)&lt;&gt;""</f>
        <v/>
      </c>
      <c r="DT259" s="46">
        <f>IF(AND($DS259,$E$4&lt;&gt;""),
IF(LEFT($E$4,2) = "1.",
IF(D259&lt;&gt;"","El CUNE sólo se envía en operaciones de novedad o ajuste. ",""),
IF(D259="","Debes escribir un CUNE válido para realizar operaciones de novedad o ajuste. ","")),
""
)</f>
        <v/>
      </c>
      <c r="DU259" s="46">
        <f>IF($DS259,
IF(E259="","Debes seleccionar el tipo de documento del empleado. ",
IF(_xlfn.IFNA(VLOOKUP(E259,TIPO_DE_DOCUMENTO,1,FALSE),-1)=-1,"El tipo de documento no es válido (por favor seleccionarlo de la lista). ","")
)
)</f>
        <v/>
      </c>
      <c r="DV259" s="46">
        <f>IF($DS259,
IF(F259="","Debes escribir el número de documento del empleado. ","")
)</f>
        <v/>
      </c>
      <c r="DW259" s="46">
        <f>IF($DS259,
IF(G259="","Debes escribir el primer nombre del empleado. ","")
)</f>
        <v/>
      </c>
      <c r="DY259" s="46">
        <f>IF($DS259,
IF(I259="","Debes escribir el primer apellido del empleado. ","")
)</f>
        <v/>
      </c>
      <c r="DZ259" s="46">
        <f>IF($DS259,
IF(J259="","Debes escribir el segundo apellido del empleado. ","")
)</f>
        <v/>
      </c>
      <c r="EB259" s="46">
        <f>IF($DS259,
IF(L259="","Debes escribir la fecha de ingreso del empleado. ",
IF(ISERR(DATE(YEAR(L259),MONTH(L259),DAY(L259))), "El valor ingresado en fecha de ingreso no tiene un formato válido. ","")
)
)</f>
        <v/>
      </c>
      <c r="EC259" s="46">
        <f>IF($DS259,
IF(M259="","Debes escribir el tiempo laborado. ",
IF( IFERROR(INT(M259),1.1) &lt;&gt; IFERROR(_xlfn.NUMBERVALUE(M259),1), "El valor de los días trabajados debe ser un número entero. ", "")
)
)</f>
        <v/>
      </c>
      <c r="ED259" s="46">
        <f>IF($DS259,
IF( AND(N259&lt;&gt;"", ISERR(DATE(YEAR(N259),MONTH(N259),DAY(N259))) ), "El valor ingresado en fecha de ingreso no tiene un formato válido. ",
IF( AND(N259&lt;&gt;"", $E$6&lt;&gt;"", DATE(YEAR(N259), MONTH(N259), 1) &lt;&gt; IFERROR(DATE(MID($E$6, 1, 4), MID($E$6, 6, 2),1), "1/1/1900") ), "La fecha de retiro debe estar dentro del período liquidado. ", "")
)
)</f>
        <v/>
      </c>
      <c r="EE259" s="46">
        <f>IF($DS259,
IF(O259="","Debes seleccionar el tipo de trabajador. ",
IF(_xlfn.IFNA(VLOOKUP(O259,TIPO_DE_TRABAJADOR,1,FALSE),-1)=-1,"El tipo de trabajador no es válido (por favor seleccionarlo de la lista). ","")
)
)</f>
        <v/>
      </c>
      <c r="EF259" s="46">
        <f>IF($DS259,
IF(P259="","Debes seleccionar si es un trabajador dependiente pensionado por vejez. ",
IF(_xlfn.IFNA(VLOOKUP(P259,SUBTIPO_DE_TRABAJADOR,1,FALSE),-1)=-1,"El tipo de trabajador dependiente pensionado por vejez no es válido (por favor seleccionarlo de la lista). ","")
)
)</f>
        <v/>
      </c>
      <c r="EG259" s="46">
        <f>IF($DS259,
IF(Q259="","Debes seleccionar el tipo de contrato del trabajador. ",
IF(_xlfn.IFNA(VLOOKUP(Q259,TIPO_DE_CONTRATO,1,FALSE),-1)=-1,"El tipo de contrato del trabajador no es válido (por favor seleccionarlo de la lista). ","")
)
)</f>
        <v/>
      </c>
      <c r="EH259" s="46">
        <f>IF($DS259,
IF(R259="","Debes seleccionar si es un salario integral. ",
IF(_xlfn.IFNA(VLOOKUP(R259,SI_NO,1,FALSE),-1)=-1,"Valor no válido para salario integral (por favor seleccionarlo de la lista). ","")
)
)</f>
        <v/>
      </c>
      <c r="EI259" s="46">
        <f>IF($DS259,
IF(S259="","Debes seleccionar si el trabajador realiza actividades de riesgo. ",
IF(_xlfn.IFNA(VLOOKUP(S259,SI_NO,1,FALSE),-1)=-1,"Valor no válido para actividad de alto riesgo (por favor seleccionarlo de la lista). ","")
)
)</f>
        <v/>
      </c>
      <c r="EK259" s="46">
        <f>IF($DS259,
IF(U259="","Debes escribir el código del municipio de residencia del trabajador. ",
IF(_xlfn.IFNA(VLOOKUP(U259,MUNICIPIO,1,FALSE),-1)=-1,"El municipio de residencia del trabajador es inválido (por favor seleccionarlo de la lista). ","")
)
)</f>
        <v/>
      </c>
      <c r="EL259" s="46">
        <f>IF($DS259,
IF(V259="","Debes escribir el la dirección de residendia del trabajador. ","")
)</f>
        <v/>
      </c>
      <c r="EM259" s="46">
        <f>IF($DS259,
IF(W259="","Debes escribir la fecha de inicio de la liquidación. ",
IF(ISERR(DATE(YEAR(W259),MONTH(W259),DAY(W259))),"El valor ingresado en fecha de inicio de liquidación no tiene un formato válido. ",
IF( AND($E$6&lt;&gt;"", DATE(YEAR(W259), MONTH(W259), 1) &lt;&gt; IFERROR(DATE(MID($E$6, 1, 4), MID($E$6, 6, 2),1), "1/1/1900") ), "La fecha de inicio de la liquidación debe estar dentro del período liquidado. ", "")
)
)
)</f>
        <v/>
      </c>
      <c r="EN259" s="46">
        <f>IF($DS259,
IF(X259="","Debes escribir la fecha de fin de la liquidación. ",
IF(ISERR(DATE(YEAR(X259),MONTH(X259),DAY(X259))),"El valor ingresado en fecha de fin de liquidación no tiene un formato válido. ",
IF( AND($E$6&lt;&gt;"", DATE(YEAR(X259), MONTH(X259), 1) &lt;&gt; IFERROR(DATE(MID($E$6, 1, 4), MID($E$6, 6, 2),1), "1/1/1900") ), "La fecha de fin de la liquidación debe estar dentro del período liquidado. ", "")
)
)
)</f>
        <v/>
      </c>
      <c r="EO259" s="46">
        <f>IF($DS259,
IF(Y259="","Debes escribir la frecuencia de pago del trabajador. ",
IF(_xlfn.IFNA(VLOOKUP(Y259,PERÍODO_DE_NÓMINA,1,FALSE),-1)=-1,"La frecuencia de pago es inválida (por favor seleccionarlo de la lista). ","")
)
)</f>
        <v/>
      </c>
      <c r="EP259" s="46">
        <f>IF($DS259,
IF(Z259="","Debes escribir la fecha de pago. ",
IF(ISERR(DATE(YEAR(Z259),MONTH(Z259),DAY(Z259))), "El valor ingresado en fecha de pago no tiene un formato válido. ","")
)
)</f>
        <v/>
      </c>
      <c r="EQ259" s="46">
        <f>IF($DS259,
IF(AA259="","Debes escribir el medio de pago. ",
IF(_xlfn.IFNA(VLOOKUP(AA259,MEDIOS_DE_PAGO,1,FALSE),-1)=-1,"El medio de pago es inválido (por favor seleccionarlo de la lista). ","")
)
)</f>
        <v/>
      </c>
      <c r="ER259" s="46">
        <f>OR(AA259='Tablas '!$T$4,AA259='Tablas '!$T$7,AA259='Tablas '!$T$8,AA259='Tablas '!$T$11)</f>
        <v/>
      </c>
      <c r="ES259" s="46">
        <f>IF(AND($DS259,ER259),
IF(AB259="","Debes escribir la entidad bancaria. ",""),
""
)</f>
        <v/>
      </c>
      <c r="ET259" s="46">
        <f>IF(AND($DS259,ER259),
IF(AC259="","Debes escribir el tipo de cuenta bancaria. ",
IF(_xlfn.IFNA(VLOOKUP(AC259,TIPO_DE_CUENTA,1,FALSE),-1)=-1,"El tipo de cuenta bancaria es inválida (por favor seleccionarlo de la lista). ","")
),
""
)</f>
        <v/>
      </c>
      <c r="EU259" s="46">
        <f>IF(AND($DS259,ER259),
IF(AD259="","Debes escribir el número de cuenta bancaria. ",""),
""
)</f>
        <v/>
      </c>
      <c r="EV259" s="46">
        <f>IF($DS259,
IF(AE259="","Debes escribir el valor del sueldo básico. ",
IF( ISERR(_xlfn.NUMBERVALUE(AE259)), "El valor del sueldo básico debe ser un número válido. ", "")
)
)</f>
        <v/>
      </c>
      <c r="EW259" s="46">
        <f>IF($DS259,
IF(AF259="","Debes escribir el número de días trabajados. ",
IF( IFERROR(INT(AF259),1.1) &lt;&gt; IFERROR(_xlfn.NUMBERVALUE(AF259),1), "La cantidad de días trabajados debe ser un número entero. ", "")
)
)</f>
        <v/>
      </c>
      <c r="EX259" s="46">
        <f>IF($DS259,
IF(AG259="","Debes escribir el valor del sueldo trabajado. ",
IF( ISERR(_xlfn.NUMBERVALUE(AG259)), "El valor del sueldo trabajado debe ser un número válido. ", "")
)
)</f>
        <v/>
      </c>
      <c r="EY259" s="46">
        <f>IF($DS259,
IF( AND(AH259&lt;&gt;"", ISERR(_xlfn.NUMBERVALUE(AH259))), "El valor del auxilio de transporte debe ser un número válido. ", "")
)</f>
        <v/>
      </c>
      <c r="EZ259" s="46">
        <f>IF($DS259,
IF( AND(AI259&lt;&gt;"", ISERR(_xlfn.NUMBERVALUE(AI259))), "El valor de viáticos salariales debe ser un número válido. ", "")
)</f>
        <v/>
      </c>
      <c r="FA259" s="46">
        <f>IF($DS259,
IF( AND(AJ259&lt;&gt;"", ISERR(_xlfn.NUMBERVALUE(AJ259))), "El valor de viáticos NO salariales debe ser un número válido. ", "")
)</f>
        <v/>
      </c>
      <c r="FB259" s="46">
        <f>CONCATENATE(AK259,AL259)&lt;&gt;""</f>
        <v/>
      </c>
      <c r="FC259" s="46">
        <f>IF(AND($DS259,FB259),
IF(AK259="","Debes escribir el número de horas extras diurnas. ",
IF( IFERROR(INT(AK259),1.1) &lt;&gt; IFERROR(_xlfn.NUMBERVALUE(AK259),1), "La cantidad de horas extras diurnas debe ser un número entero. ", "")
),
""
)</f>
        <v/>
      </c>
      <c r="FD259" s="46">
        <f>IF(AND($DS259,FB259),
IF(AL259="","Debes escribir el valor de las horas extras diurnas. ",
IF( ISERR(_xlfn.NUMBERVALUE(AL259)), "El valor de las horas extras duirnas debe ser un número válido. ", "")
),
""
)</f>
        <v/>
      </c>
      <c r="FE259" s="46">
        <f>CONCATENATE(AM259,AN259)&lt;&gt;""</f>
        <v/>
      </c>
      <c r="FF259" s="46">
        <f>IF(AND($DS259,FE259),
IF(AM259="","Debes escribir el número de horas extras nocturnas. ",
IF( IFERROR(INT(AM259),1.1) &lt;&gt; IFERROR(_xlfn.NUMBERVALUE(AM259),1), "La cantidad de horas extras nocturnas debe ser un número entero. ", "")
),
""
)</f>
        <v/>
      </c>
      <c r="FG259" s="46">
        <f>IF(AND($DS259,FE259),
IF(AN259="","Debes escribir el valor de las horas extras nocturnas. ",
IF( ISERR(_xlfn.NUMBERVALUE(AN259)), "El valor de las horas extras nocturnas debe ser un número válido. ", "")
),
""
)</f>
        <v/>
      </c>
      <c r="FH259" s="46">
        <f>CONCATENATE(AO259,AP259)&lt;&gt;""</f>
        <v/>
      </c>
      <c r="FI259" s="46">
        <f>IF(AND($DS259,FH259),
IF(AO259="","Debes escribir el número de horas extras diurnas dominicales y festivas. ",
IF( IFERROR(INT(AO259),1.1) &lt;&gt; IFERROR(_xlfn.NUMBERVALUE(AO259),1), "La cantidad de horas extras diurnas dominicales y festivas debe ser un número entero. ", "")
),
""
)</f>
        <v/>
      </c>
      <c r="FJ259" s="46">
        <f>IF(AND($DS259,FH259),
IF(AP259="","Debes escribir el valor de las horas extras diurnas dominicales y festivas. ",
IF( ISERR(_xlfn.NUMBERVALUE(AP259)), "El valor de las horas extras diurnas dominicales y festivas debe ser un número válido. ", "")
),
""
)</f>
        <v/>
      </c>
      <c r="FK259" s="46">
        <f>CONCATENATE(AQ259,AR259)&lt;&gt;""</f>
        <v/>
      </c>
      <c r="FL259" s="46">
        <f>IF(AND($DS259,FK259),
IF(AQ259="","Debes escribir el número de horas extras nocturnas dominicales y festivas. ",
IF( IFERROR(INT(AQ259),1.1) &lt;&gt; IFERROR(_xlfn.NUMBERVALUE(AQ259),1), "La cantidad de horas extras nocturnas dominicales y festivas debe ser un número entero. ", "")
),
""
)</f>
        <v/>
      </c>
      <c r="FM259" s="46">
        <f>IF(AND($DS259,FK259),
IF(AR259="","Debes escribir el valor de las horas extras nocturnas dominicales y festivas. ",
IF( ISERR(_xlfn.NUMBERVALUE(AR259)), "El valor de las horas extras nocturnas dominicales y festivas debe ser un número válido. ", "")
),
""
)</f>
        <v/>
      </c>
      <c r="FN259" s="46">
        <f>CONCATENATE(AS259,AT259)&lt;&gt;""</f>
        <v/>
      </c>
      <c r="FO259" s="46">
        <f>IF(AND($DS259,FN259),
IF(AS259="","Debes escribir el número de horas recargo nocturno. ",
IF( IFERROR(INT(AS259),1.1) &lt;&gt; IFERROR(_xlfn.NUMBERVALUE(AS259),1), "La cantidad de horas recargo nocturno debe ser un número entero. ", "")
),
""
)</f>
        <v/>
      </c>
      <c r="FP259" s="46">
        <f>IF(AND($DS259,FN259),
IF(AT259="","Debes escribir el valor de las horas recargo nocturno. ",
IF( ISERR(_xlfn.NUMBERVALUE(AT259)), "El valor de las horas recargo nocturno debe ser un número válido. ", "")
),
""
)</f>
        <v/>
      </c>
      <c r="FQ259" s="46">
        <f>CONCATENATE(AU259,AV259)&lt;&gt;""</f>
        <v/>
      </c>
      <c r="FR259" s="46">
        <f>IF(AND($DS259,FQ259),
IF(AU259="","Debes escribir el número de horas recargo diurno dominical y festivo. ",
IF( IFERROR(INT(AU259),1.1) &lt;&gt; IFERROR(_xlfn.NUMBERVALUE(AU259),1), "La cantidad de horas recargo diurno dominical y festivo debe ser un número entero. ", "")
),
""
)</f>
        <v/>
      </c>
      <c r="FS259" s="46">
        <f>IF(AND($DS259,FQ259),
IF(AV259="","Debes escribir el valor de las horas recargo diurno dominical y festivo. ",
IF( ISERR(_xlfn.NUMBERVALUE(AV259)), "El valor de las horas recargo diurno dominical y festivo debe ser un número válido. ", "")
),
""
)</f>
        <v/>
      </c>
      <c r="FT259" s="46">
        <f>CONCATENATE(AW259,AX259)&lt;&gt;""</f>
        <v/>
      </c>
      <c r="FU259" s="46">
        <f>IF(AND($DS259,FT259),
IF(AW259="","Debes escribir el número de horas recargo nocturno dominical y festivo. ",
IF( IFERROR(INT(AW259),1.1) &lt;&gt; IFERROR(_xlfn.NUMBERVALUE(AW259),1), "La cantidad de horas recargo nocturno dominical y festivo debe ser un número entero. ", "")
),
""
)</f>
        <v/>
      </c>
      <c r="FV259" s="46">
        <f>IF(AND($DS259,FT259),
IF(AX259="","Debes escribir el valor de las horas recargo nocturno dominical y festivo. ",
IF( ISERR(_xlfn.NUMBERVALUE(AX259)), "El valor de las horas recargo nocturno dominical y festivo debe ser un número válido. ", "")
),
""
)</f>
        <v/>
      </c>
      <c r="FW259" s="46">
        <f>CONCATENATE(AY259,AZ259)&lt;&gt;""</f>
        <v/>
      </c>
      <c r="FX259" s="46">
        <f>IF(AND($DS259,FW259),
IF(AY259="","Debes escribir el número de días de vacaciones comunes. ",
IF( IFERROR(INT(AY259),1.1) &lt;&gt; IFERROR(_xlfn.NUMBERVALUE(AY259),1), "La cantidad de días de vacaciones comunes debe ser un número entero. ", "")
),
""
)</f>
        <v/>
      </c>
      <c r="FY259" s="46">
        <f>IF(AND($DS259,FW259),
IF(AZ259="","Debes escribir el valor de las vacaciones comunes. ",
IF( ISERR(_xlfn.NUMBERVALUE(AZ259)), "El valor de las vacaciones comunes debe ser un número válido. ", "")
),
""
)</f>
        <v/>
      </c>
      <c r="FZ259" s="46">
        <f>CONCATENATE(BA259,BB259)&lt;&gt;""</f>
        <v/>
      </c>
      <c r="GA259" s="46">
        <f>IF(AND($DS259,FZ259),
IF(BA259="","Debes escribir el número de días de vacaciones compensadas. ",
IF( IFERROR(INT(BA259),1.1) &lt;&gt; IFERROR(_xlfn.NUMBERVALUE(BA259),1), "La cantidad de días de vacaciones compensadas debe ser un número entero. ", "")
),
""
)</f>
        <v/>
      </c>
      <c r="GB259" s="46">
        <f>IF(AND($DS259,FZ259),
IF(BB259="","Debes escribir el valor de las vacaciones compensadas. ",
IF( ISERR(_xlfn.NUMBERVALUE(BB259)), "El valor de las vacaciones compensadas debe ser un número válido. ", "")
),
""
)</f>
        <v/>
      </c>
      <c r="GC259" s="46">
        <f>CONCATENATE(BC259,BD259)&lt;&gt;""</f>
        <v/>
      </c>
      <c r="GD259" s="46">
        <f>IF(AND($DS259,GC259),
IF(BC259="","Debes escribir el número de días de prima salarial. ",
IF( IFERROR(INT(BC259),1.1) &lt;&gt; IFERROR(_xlfn.NUMBERVALUE(BC259),1), "La cantidad de días de prima salarial debe ser un número entero. ", "")
),
""
)</f>
        <v/>
      </c>
      <c r="GE259" s="46">
        <f>IF(AND($DS259,GC259),
IF(BD259="","Debes escribir el valor de los días de prima salarial. ",
IF( ISERR(_xlfn.NUMBERVALUE(BD259)), "El valor de los días de prima salarial debe ser un número válido. ", "")
),
""
)</f>
        <v/>
      </c>
      <c r="GF259" s="46">
        <f>IF($DS259,
IF( AND(BE259&lt;&gt;"", ISERR(_xlfn.NUMBERVALUE(BE259))), "El valor de la prima NO saliarial debe ser un número válido. ", "")
)</f>
        <v/>
      </c>
      <c r="GG259" s="46">
        <f>CONCATENATE(BF259,BG259,BH259)&lt;&gt;""</f>
        <v/>
      </c>
      <c r="GH259" s="46">
        <f>IF(AND($DS259,GG259),
IF(BF259="","Debes escribir el valor de las cesantías. ",
IF( ISERR(_xlfn.NUMBERVALUE(BF259)), "El valor de las cesantías debe ser un número válido. ", "")
),
""
)</f>
        <v/>
      </c>
      <c r="GI259" s="46">
        <f>IF(AND($DS259,GG259),
IF(BG259="","Debes escribir el % de cesantías. ",
IF( ISERR(_xlfn.NUMBERVALUE(BG259)), "El % de cesantías debe ser un número válido. ", "")
),
""
)</f>
        <v/>
      </c>
      <c r="GJ259" s="46">
        <f>IF(AND($DS259,GG259),
IF(BH259="","Debes escribir el valor de intereses de cesantías. ",
IF( ISERR(_xlfn.NUMBERVALUE(BH259)), "El valor de intereses de cesantías debe ser un número válido. ", "")
),
""
)</f>
        <v/>
      </c>
      <c r="GK259" s="46">
        <f>CONCATENATE(BI259,BJ259,BK259)&lt;&gt;""</f>
        <v/>
      </c>
      <c r="GL259" s="46">
        <f>IF(AND($DS259,GK259),
IF(BI259="","Debes escribir el número de días de incapacidad. ",
IF( IFERROR(INT(BI259),1.1) &lt;&gt; IFERROR(_xlfn.NUMBERVALUE(BI259),1), "La cantidad de días de incapacidad debe ser un número entero. ", "")
),
""
)</f>
        <v/>
      </c>
      <c r="GM259" s="46">
        <f>IF(AND($DS259,GK259),
IF(BJ259="","Debes escribir el tipo de incapacidad. ",
IF(_xlfn.IFNA(VLOOKUP(BJ259,TIPO_DE_INCAPACIDAD,1,FALSE),-1)=-1,"El tipo de incapacidad es inválida (por favor seleccionarlo de la lista). ","")
),
""
)</f>
        <v/>
      </c>
      <c r="GN259" s="46">
        <f>IF(AND($DS259,GK259),
IF(BK259="","Debes escribir el valor de la incapacidad. ",
IF( ISERR(_xlfn.NUMBERVALUE(BK259)), "El valor de la incapacidad debe ser un número válido. ", "")
),
""
)</f>
        <v/>
      </c>
      <c r="GO259" s="46">
        <f>CONCATENATE(BL259,BM259)&lt;&gt;""</f>
        <v/>
      </c>
      <c r="GP259" s="46">
        <f>IF(AND($DS259,GO259),
IF(BL259="","Debes escribir el número de días de licencia de maternidad o paternidad. ",
IF( IFERROR(INT(BL259),1.1) &lt;&gt; IFERROR(_xlfn.NUMBERVALUE(BL259),1), "La cantidad de días de licencia de maternidad o paternidad debe ser un número entero. ", "")
),
""
)</f>
        <v/>
      </c>
      <c r="GQ259" s="46">
        <f>IF(AND($DS259,GO259),
IF(BM259="","Debes escribir el valor de la licencia de maternidad o paternidad. ",
IF( ISERR(_xlfn.NUMBERVALUE(BM259)), "El valor de la licencia de maternidad o paternidad debe ser un número válido. ", "")
),
""
)</f>
        <v/>
      </c>
      <c r="GR259" s="46">
        <f>CONCATENATE(BN259,BO259)&lt;&gt;""</f>
        <v/>
      </c>
      <c r="GS259" s="46">
        <f>IF(AND($DS259,GR259),
IF(BN259="","Debes escribir el número de días de licencia remunerada. ",
IF( IFERROR(INT(BN259),1.1) &lt;&gt; IFERROR(_xlfn.NUMBERVALUE(BN259),1), "La cantidad de días de licencia remunerada debe ser un número entero. ", "")
),
""
)</f>
        <v/>
      </c>
      <c r="GT259" s="46">
        <f>IF(AND($DS259,GR259),
IF(BO259="","Debes escribir el valor de la licencia remunerada. ",
IF( ISERR(_xlfn.NUMBERVALUE(BO259)), "El valor de la licencia remunerada debe ser un número válido. ", "")
),
""
)</f>
        <v/>
      </c>
      <c r="GU259" s="46">
        <f>IF($DS259,
IF( AND(BP259&lt;&gt;"", ISERR(_xlfn.NUMBERVALUE(BP259))), "El valor de la licencia NO remunerada debe ser un número válido. ", "")
)</f>
        <v/>
      </c>
      <c r="GV259" s="46">
        <f>IF($DS259,
IF( AND(BQ259&lt;&gt;"", ISERR(_xlfn.NUMBERVALUE(BQ259))), "El valor de auxilios salariales debe ser un número válido. ", "")
)</f>
        <v/>
      </c>
      <c r="GW259" s="46">
        <f>IF($DS259,
IF( AND(BR259&lt;&gt;"", ISERR(_xlfn.NUMBERVALUE(BR259))), "El valor de auxilios NO salariales debe ser un número válido. ", "")
)</f>
        <v/>
      </c>
      <c r="GX259" s="46">
        <f>IF($DS259,
IF( AND(BS259&lt;&gt;"", ISERR(_xlfn.NUMBERVALUE(BS259))), "El valor de bonos salariales debe ser un número válido. ", "")
)</f>
        <v/>
      </c>
      <c r="GY259" s="46">
        <f>IF($DS259,
IF( AND(BT259&lt;&gt;"", ISERR(_xlfn.NUMBERVALUE(BT259))), "El valor de bonos NO salariales debe ser un número válido. ", "")
)</f>
        <v/>
      </c>
      <c r="GZ259" s="46">
        <f>IF($DS259,
IF( AND(BU259&lt;&gt;"", ISERR(_xlfn.NUMBERVALUE(BU259))), "El valor de bonos salariales de alimentación debe ser un número válido. ", "")
)</f>
        <v/>
      </c>
      <c r="HA259" s="46">
        <f>IF($DS259,
IF( AND(BV259&lt;&gt;"", ISERR(_xlfn.NUMBERVALUE(BV259))), "El valor de bonos NO salariales de alimentación debe ser un número válido. ", "")
)</f>
        <v/>
      </c>
      <c r="HB259" s="46">
        <f>IF($DS259,
IF( AND(BW259&lt;&gt;"", ISERR(_xlfn.NUMBERVALUE(BW259))), "El valor de bonificaciones salariales debe ser un número válido. ", "")
)</f>
        <v/>
      </c>
      <c r="HC259" s="46">
        <f>IF($DS259,
IF( AND(BX259&lt;&gt;"", ISERR(_xlfn.NUMBERVALUE(BX259))), "El valor de bonificaciones NO salariales debe ser un número válido. ", "")
)</f>
        <v/>
      </c>
      <c r="HD259" s="46">
        <f>IF($DS259,
IF( AND(BY259&lt;&gt;"", ISERR(_xlfn.NUMBERVALUE(BY259))), "El valor de compensaciones ordinarias debe ser un número válido. ", "")
)</f>
        <v/>
      </c>
      <c r="HE259" s="46">
        <f>IF($DS259,
IF( AND(BZ259&lt;&gt;"", ISERR(_xlfn.NUMBERVALUE(BZ259))), "El valor de compensaciones extraordinarias debe ser un número válido. ", "")
)</f>
        <v/>
      </c>
      <c r="HF259" s="46">
        <f>IF($DS259,
IF( AND(CA259&lt;&gt;"", ISERR(_xlfn.NUMBERVALUE(CA259))), "El valor de comisiones debe ser un número válido. ", "")
)</f>
        <v/>
      </c>
      <c r="HG259" s="46">
        <f>IF($DS259,
IF( AND(CB259&lt;&gt;"", ISERR(_xlfn.NUMBERVALUE(CB259))), "El valor de ausencia por huega debe ser un número válido. ", "")
)</f>
        <v/>
      </c>
      <c r="HH259" s="46">
        <f>IF($DS259,
IF( AND(CC259&lt;&gt;"", ISERR(_xlfn.NUMBERVALUE(CC259))), "El valor de anticipos debe ser un número válido. ", "")
)</f>
        <v/>
      </c>
      <c r="HI259" s="46">
        <f>IF($DS259,
IF( AND(CD259&lt;&gt;"", ISERR(_xlfn.NUMBERVALUE(CD259))), "El valor de pagos a terceros debe ser un número válido. ", "")
)</f>
        <v/>
      </c>
      <c r="HJ259" s="46">
        <f>IF($DS259,
IF( AND(CE259&lt;&gt;"", ISERR(_xlfn.NUMBERVALUE(CE259))), "El valor de dotación debe ser un número válido. ", "")
)</f>
        <v/>
      </c>
      <c r="HK259" s="46">
        <f>IF($DS259,
IF( AND(CF259&lt;&gt;"", ISERR(_xlfn.NUMBERVALUE(CF259))), "El valor de apoyo sostenibilidad debe ser un número válido. ", "")
)</f>
        <v/>
      </c>
      <c r="HL259" s="46">
        <f>IF($DS259,
IF( AND(CG259&lt;&gt;"", ISERR(_xlfn.NUMBERVALUE(CG259))), "El valor de teletrabajo debe ser un número válido. ", "")
)</f>
        <v/>
      </c>
      <c r="HM259" s="46">
        <f>IF($DS259,
IF( AND(CH259&lt;&gt;"", ISERR(_xlfn.NUMBERVALUE(CH259))), "El valor de bonificación de retiro debe ser un número válido. ", "")
)</f>
        <v/>
      </c>
      <c r="HN259" s="46">
        <f>IF($DS259,
IF( AND(CI259&lt;&gt;"", ISERR(_xlfn.NUMBERVALUE(CI259))), "El valor de indemnización de retiro debe ser un número válido. ", "")
)</f>
        <v/>
      </c>
      <c r="HO259" s="46">
        <f>IF($DS259,
IF( AND(CJ259&lt;&gt;"", ISERR(_xlfn.NUMBERVALUE(CJ259))), "El valor de reintegros debe ser un número válido. ", "")
)</f>
        <v/>
      </c>
      <c r="HP259" s="46">
        <f>CONCATENATE(CK259,CL259,CM259)&lt;&gt;""</f>
        <v/>
      </c>
      <c r="HQ259" s="46">
        <f>IF(AND($DS259,HP259),
IF(CK259="","Debes escribir la descripción de otro concepto no categorizado. ",""),
""
)</f>
        <v/>
      </c>
      <c r="HR259" s="46">
        <f>IF(AND($DS259,HP259),
IF(CONCATENATE(CL259,CM259)="","Debes escribir al menos un valor de concepto no categorizado (salarial o no salarial). ",
IF(ISERR(_xlfn.NUMBERVALUE(CL259)),"El valor salarial concepto no categorizado debe ser un número válido. ","")
),
""
)</f>
        <v/>
      </c>
      <c r="HS259" s="46">
        <f>IF(AND($DS259,HP259),
IF(CONCATENATE(CL259,CM259)="","Debes escribir al menos un valor de concepto no categorizado (salarial o no salarial). ",
IF(ISERR(_xlfn.NUMBERVALUE(CM259)),"El valor NO salarial concepto no categorizado debe ser un número válido. ","")
),
""
)</f>
        <v/>
      </c>
      <c r="HT259" s="46">
        <f>IF($DS259,
IF(CN259="","Debes escribir el porcentaje del aporte a salud. ",
IF( ISERR(_xlfn.NUMBERVALUE(CN259)), "El valor del porcentaje del aporte a salud debe ser un número válido. ", "")
)
)</f>
        <v/>
      </c>
      <c r="HU259" s="46">
        <f>IF($DS259,
IF(CO259="","Debes escribir el valor del aporte a salud. ",
IF( ISERR(_xlfn.NUMBERVALUE(CO259)), "El valor del aporte a salud debe ser un número válido. ", "")
)
)</f>
        <v/>
      </c>
      <c r="HV259" s="46">
        <f>IF($DS259,
IF( AND(CP259&lt;&gt;"", ISERR(_xlfn.NUMBERVALUE(CP259))), "El valor plan complementario debe ser un número válido. ", "")
)</f>
        <v/>
      </c>
      <c r="HW259" s="46">
        <f>IF($DS259,
IF(CQ259="","Debes escribir el porcentaje del aporte a pensión. ",
IF( ISERR(_xlfn.NUMBERVALUE(CQ259)), "El valor del porcentaje del aporte a pensión debe ser un número válido. ", "")
)
)</f>
        <v/>
      </c>
      <c r="HX259" s="46">
        <f>IF($DS259,
IF(CR259="","Debes escribir el valor del aporte a pensión. ",
IF( ISERR(_xlfn.NUMBERVALUE(CR259)), "El valor del aporte a salud debe ser un número válido. ", "")
)
)</f>
        <v/>
      </c>
      <c r="HY259" s="46">
        <f>IF($DS259,
IF( AND(CS259&lt;&gt;"", ISERR(_xlfn.NUMBERVALUE(CS259))), "El valor pensión voluntaria debe ser un número válido. ", "")
)</f>
        <v/>
      </c>
      <c r="HZ259" s="46">
        <f>CONCATENATE(CT259,CU259,CV259,CW259)&lt;&gt;""</f>
        <v/>
      </c>
      <c r="IA259" s="46">
        <f>IF(AND($DS259,HZ259),
IF(CT259="","Debes escribir el % del fondo de seguridad pensional. ",
IF( ISERR(_xlfn.NUMBERVALUE(CT259)), "El % del fondo de seguridad debe ser un número válido. ", "")
),
""
)</f>
        <v/>
      </c>
      <c r="IB259" s="46">
        <f>IF(AND($DS259,HZ259),
IF(CU259="","Debes escribir el valor del aporte al fondo de solidaridad pensional. ",
IF( ISERR(_xlfn.NUMBERVALUE(CU259)), "El valor del aporte al fondo de solidaridad pensional debe ser un número válido. ", "")
),
""
)</f>
        <v/>
      </c>
      <c r="IC259" s="46">
        <f>IF(AND($DS259,HZ259),
IF(CV259="","Debes escribir el % del fondo de subsistencia. ",
IF( ISERR(_xlfn.NUMBERVALUE(CV259)), "El % del fondo de subsistencia debe ser un número válido. ", "")
),
""
)</f>
        <v/>
      </c>
      <c r="ID259" s="46">
        <f>IF(AND($DS259,HZ259),
IF(CW259="","Debes escribir el valor del fondo de subsistencia. ",
IF( ISERR(_xlfn.NUMBERVALUE(CW259)), "El valor del fondo de subsistencia debe ser un número válido. ", "")
),
""
)</f>
        <v/>
      </c>
      <c r="IE259" s="46">
        <f>CONCATENATE(CX259,CY259)&lt;&gt;""</f>
        <v/>
      </c>
      <c r="IF259" s="46">
        <f>IF(AND($DS259,IE259),
IF(CX259="","Debes escribir el % de sindicato. ",
IF( ISERR(_xlfn.NUMBERVALUE(CX259)), "El % de sindicato debe ser un número válido. ", "")
),
""
)</f>
        <v/>
      </c>
      <c r="IG259" s="46">
        <f>IF(AND($DS259,IE259),
IF(CY259="","Debes escribir el valor del sindicato. ",
IF( ISERR(_xlfn.NUMBERVALUE(CY259)), "El valor del sindicato debe ser un número válido. ", "")
),
""
)</f>
        <v/>
      </c>
      <c r="IH259" s="46">
        <f>IF($DS259,
IF( AND(CZ259&lt;&gt;"", ISERR(_xlfn.NUMBERVALUE(CZ259))), "El valor de sanción pública debe ser un número válido. ", "")
)</f>
        <v/>
      </c>
      <c r="II259" s="46">
        <f>IF($DS259,
IF( AND(DA259&lt;&gt;"", ISERR(_xlfn.NUMBERVALUE(DA259))), "El valor de sanción privada debe ser un número válido. ", "")
)</f>
        <v/>
      </c>
      <c r="IJ259" s="46">
        <f>CONCATENATE(DB259,DC259)&lt;&gt;""</f>
        <v/>
      </c>
      <c r="IK259" s="46">
        <f>IF(AND($DS259,IJ259),
IF(DB259="","Debes escribir la descripción de libranza. ",""),
""
)</f>
        <v/>
      </c>
      <c r="IL259" s="46">
        <f>IF(AND($DS259,IJ259),
IF(DC259="","Debes escribir la cuota libranza. ",
IF(ISERR(_xlfn.NUMBERVALUE(DC259)),"El valor de la cuota libranza debe ser un número válido. ","")
),
""
)</f>
        <v/>
      </c>
      <c r="IM259" s="46">
        <f>IF($DS259,
IF( AND(DD259&lt;&gt;"", ISERR(_xlfn.NUMBERVALUE(DD259))), "El valor de pagos a terceros debe ser un número válido. ", "")
)</f>
        <v/>
      </c>
      <c r="IN259" s="46">
        <f>IF($DS259,
IF( AND(DE259&lt;&gt;"", ISERR(_xlfn.NUMBERVALUE(DE259))), "El valor de anticipos debe ser un número válido. ", "")
)</f>
        <v/>
      </c>
      <c r="IO259" s="46">
        <f>IF($DS259,
IF( AND(DF259&lt;&gt;"", ISERR(_xlfn.NUMBERVALUE(DF259))), "El valor de AFC debe ser un número válido. ", "")
)</f>
        <v/>
      </c>
      <c r="IP259" s="46">
        <f>IF($DS259,
IF( AND(DG259&lt;&gt;"", ISERR(_xlfn.NUMBERVALUE(DG259))), "El valor de rete-fuente debe ser un número válido. ", "")
)</f>
        <v/>
      </c>
      <c r="IQ259" s="46">
        <f>IF($DS259,
IF( AND(DH259&lt;&gt;"", ISERR(_xlfn.NUMBERVALUE(DH259))), "El valor de cooperativa de trabajo debe ser un número válido. ", "")
)</f>
        <v/>
      </c>
      <c r="IR259" s="46">
        <f>IF($DS259,
IF( AND(DI259&lt;&gt;"", ISERR(_xlfn.NUMBERVALUE(DI259))), "El valor de embargo fiscal debe ser un número válido. ", "")
)</f>
        <v/>
      </c>
      <c r="IS259" s="46">
        <f>IF($DS259,
IF( AND(DJ259&lt;&gt;"", ISERR(_xlfn.NUMBERVALUE(DJ259))), "El valor de educación debe ser un número válido. ", "")
)</f>
        <v/>
      </c>
      <c r="IT259" s="46">
        <f>IF($DS259,
IF( AND(DK259&lt;&gt;"", ISERR(_xlfn.NUMBERVALUE(DK259))), "El valor de reintegro debe ser un número válido. ", "")
)</f>
        <v/>
      </c>
      <c r="IU259" s="46">
        <f>IF($DS259,
IF( AND(DL259&lt;&gt;"", ISERR(_xlfn.NUMBERVALUE(DL259))), "El valor de deuda debe ser un número válido. ", "")
)</f>
        <v/>
      </c>
      <c r="IV259" s="46">
        <f>IF($DS259,
IF( AND(DM259&lt;&gt;"", ISERR(_xlfn.NUMBERVALUE(DM259))), "El valor de otras deducciones debe ser un número válido. ", "")
)</f>
        <v/>
      </c>
      <c r="IW259" s="46">
        <f>IF($DS259,
IF(DN259="","Debes escribir el valor de los devengos totales. ",
IF( ISERR(_xlfn.NUMBERVALUE(DN259)), "El valor de los devengos totales debe ser un número válido. ", "")
)
)</f>
        <v/>
      </c>
      <c r="IX259" s="46">
        <f>IF($DS259,
IF(DO259="","Debes escribir el valor de las deducciones totales. ",
IF( ISERR(_xlfn.NUMBERVALUE(DO259)), "El valor de las deducciones totales debe ser un número válido. ", "")
)
)</f>
        <v/>
      </c>
      <c r="IY259" s="46">
        <f>IF($DS259,
IF(DP259="","Debes escribir el valor del salario total. ",
IF( ISERR(_xlfn.NUMBERVALUE(DP259)), "El valor del salario total debe ser un número válido. ", "")
)
)</f>
        <v/>
      </c>
    </row>
    <row r="260">
      <c r="B260" s="48" t="n">
        <v>248</v>
      </c>
      <c r="C260" s="61">
        <f>IF(AND(DS260,DP260&lt;&gt;""),
IF(DQ260="","OK","Error"),
""
)</f>
        <v/>
      </c>
      <c r="D260" s="53" t="n"/>
      <c r="E260" s="52" t="n"/>
      <c r="F260" s="112" t="n"/>
      <c r="G260" s="52" t="n"/>
      <c r="H260" s="53" t="n"/>
      <c r="I260" s="52" t="n"/>
      <c r="J260" s="52" t="n"/>
      <c r="K260" s="53" t="n"/>
      <c r="L260" s="55" t="n"/>
      <c r="M260" s="108" t="n"/>
      <c r="N260" s="56" t="n"/>
      <c r="O260" s="52" t="n"/>
      <c r="P260" s="52" t="n"/>
      <c r="Q260" s="52" t="n"/>
      <c r="R260" s="52" t="n"/>
      <c r="S260" s="52" t="n"/>
      <c r="T260" s="53" t="n"/>
      <c r="U260" s="52" t="n"/>
      <c r="V260" s="52" t="n"/>
      <c r="W260" s="55" t="n"/>
      <c r="X260" s="55" t="n"/>
      <c r="Y260" s="52" t="n"/>
      <c r="Z260" s="55" t="n"/>
      <c r="AA260" s="52" t="n"/>
      <c r="AB260" s="53" t="n"/>
      <c r="AC260" s="53" t="n"/>
      <c r="AD260" s="53" t="n"/>
      <c r="AE260" s="177" t="n"/>
      <c r="AF260" s="113" t="n"/>
      <c r="AG260" s="177" t="n"/>
      <c r="AH260" s="178" t="n"/>
      <c r="AI260" s="178" t="n"/>
      <c r="AJ260" s="178" t="n"/>
      <c r="AK260" s="114" t="n"/>
      <c r="AL260" s="178" t="n"/>
      <c r="AM260" s="114" t="n"/>
      <c r="AN260" s="178" t="n"/>
      <c r="AO260" s="114" t="n"/>
      <c r="AP260" s="178" t="n"/>
      <c r="AQ260" s="114" t="n"/>
      <c r="AR260" s="178" t="n"/>
      <c r="AS260" s="114" t="n"/>
      <c r="AT260" s="178" t="n"/>
      <c r="AU260" s="114" t="n"/>
      <c r="AV260" s="178" t="n"/>
      <c r="AW260" s="114" t="n"/>
      <c r="AX260" s="178" t="n"/>
      <c r="AY260" s="114" t="n"/>
      <c r="AZ260" s="178" t="n"/>
      <c r="BA260" s="114" t="n"/>
      <c r="BB260" s="178" t="n"/>
      <c r="BC260" s="114" t="n"/>
      <c r="BD260" s="178" t="n"/>
      <c r="BE260" s="178" t="n"/>
      <c r="BF260" s="178" t="n"/>
      <c r="BG260" s="59" t="n"/>
      <c r="BH260" s="178" t="n"/>
      <c r="BI260" s="114" t="n"/>
      <c r="BJ260" s="53" t="n"/>
      <c r="BK260" s="178" t="n"/>
      <c r="BL260" s="114" t="n"/>
      <c r="BM260" s="178" t="n"/>
      <c r="BN260" s="114" t="n"/>
      <c r="BO260" s="178" t="n"/>
      <c r="BP260" s="178" t="n"/>
      <c r="BQ260" s="178" t="n"/>
      <c r="BR260" s="178" t="n"/>
      <c r="BS260" s="178" t="n"/>
      <c r="BT260" s="178" t="n"/>
      <c r="BU260" s="178" t="n"/>
      <c r="BV260" s="178" t="n"/>
      <c r="BW260" s="178" t="n"/>
      <c r="BX260" s="178" t="n"/>
      <c r="BY260" s="178" t="n"/>
      <c r="BZ260" s="178" t="n"/>
      <c r="CA260" s="178" t="n"/>
      <c r="CB260" s="178" t="n"/>
      <c r="CC260" s="178" t="n"/>
      <c r="CD260" s="178" t="n"/>
      <c r="CE260" s="178" t="n"/>
      <c r="CF260" s="178" t="n"/>
      <c r="CG260" s="178" t="n"/>
      <c r="CH260" s="178" t="n"/>
      <c r="CI260" s="178" t="n"/>
      <c r="CJ260" s="178" t="n"/>
      <c r="CK260" s="53" t="n"/>
      <c r="CL260" s="178" t="n"/>
      <c r="CM260" s="178" t="n"/>
      <c r="CN260" s="60" t="n"/>
      <c r="CO260" s="177" t="n"/>
      <c r="CP260" s="178" t="n"/>
      <c r="CQ260" s="60" t="n"/>
      <c r="CR260" s="177" t="n"/>
      <c r="CS260" s="178" t="n"/>
      <c r="CT260" s="59" t="n"/>
      <c r="CU260" s="178" t="n"/>
      <c r="CV260" s="59" t="n"/>
      <c r="CW260" s="178" t="n"/>
      <c r="CX260" s="59" t="n"/>
      <c r="CY260" s="178" t="n"/>
      <c r="CZ260" s="178" t="n"/>
      <c r="DA260" s="178" t="n"/>
      <c r="DB260" s="53" t="n"/>
      <c r="DC260" s="178" t="n"/>
      <c r="DD260" s="178" t="n"/>
      <c r="DE260" s="178" t="n"/>
      <c r="DF260" s="178" t="n"/>
      <c r="DG260" s="178" t="n"/>
      <c r="DH260" s="178" t="n"/>
      <c r="DI260" s="178" t="n"/>
      <c r="DJ260" s="178" t="n"/>
      <c r="DK260" s="178" t="n"/>
      <c r="DL260" s="178" t="n"/>
      <c r="DM260" s="178" t="n"/>
      <c r="DN260" s="177" t="n"/>
      <c r="DO260" s="177" t="n"/>
      <c r="DP260" s="177" t="n"/>
      <c r="DQ260" s="76">
        <f>IF(AND(DS260,DP260&lt;&gt;""),
CONCATENATE(DT260,DU260,DV260,DW260,DX260,DY260,DZ260,EA260,EB260,EC260,ED260,EE260,EF260,EG260,EH260,EI260,EJ260,EK260,EL260,EM260,EN260,EO260,EP260,EQ260,ES260,ET260,EU260,EV260,EW260,EX260,EY260,EZ260,FA260,FC260,FD260,FF260,FG260,FI260,FJ260,FL260,FM260,FO260,FP260,FR260,FS260,FU260,FV260,FX260,FY260,GA260,GB260,GD260,GE260,GF260,GH260,GI260,GJ260,GL260,GM260,GN260,GP260,GQ260,GS260,GT260,GU260,GV260,GW260,GX260,GY260,GZ260,HA260,HB260,HC260,HD260,HE260,HF260,HG260,HH260,HI260,HJ260,HK260,HL260,HM260,HN260,HO260,HQ260,HR260,HS260,HT260,HU260,HV260,HW260,HX260,HY260,IA260,IB260,IC260,ID260,IF260,IG260,IH260,II260,IK260,IL260,IM260,IN260,IO260,IP260,IQ260,IR260,IS260,IT260,IU260,IV260,IW260,IX260,IY260,IZ260),
""
)</f>
        <v/>
      </c>
      <c r="DR260" s="53" t="n"/>
      <c r="DS260" s="46">
        <f>CONCATENATE(D260,$E260,$F260,$G260,H260,$I260,$J260,K260,$L260,$M260,N260,$O260,$P260,$Q260,$R260,$S260,T260,$U260,$V260,$W260,$X260,$Y260,$Z260,$AA260,AB260,AC260,AD260,$AE260,$AF260,$AG260,AH260,AI260,AJ260,AK260,AL260,AM260,AN260,AO260,AP260,AQ260,AR260,AS260,AT260,AU260,AV260,AW260,AX260,AY260,AZ260,BA260,BB260,BC260,BD260,BE260,BF260,BG260,BH260,BI260,BJ260,BK260,BL260,BM260,BN260,BO260,BP260,BQ260,BR260,BS260,BT260,BU260,BV260,BW260,BX260,BY260,BZ260,CA260,CB260,CC260,CD260,CE260,CF260,CG260,CH260,CI260,CJ260,CK260,CL260,CM260,$CN260,$CO260,CP260,$CQ260,$CR260,CS260,CT260,CU260,CV260,CW260,CX260,CY260,CZ260,DA260,DB260,DC260,DD260,DE260,DF260,DG260,DH260,DI260,DJ260,DK260,DL260,DM260,$DN260,$DO260,$DP260,DR260)&lt;&gt;""</f>
        <v/>
      </c>
      <c r="DT260" s="46">
        <f>IF(AND($DS260,$E$4&lt;&gt;""),
IF(LEFT($E$4,2) = "1.",
IF(D260&lt;&gt;"","El CUNE sólo se envía en operaciones de novedad o ajuste. ",""),
IF(D260="","Debes escribir un CUNE válido para realizar operaciones de novedad o ajuste. ","")),
""
)</f>
        <v/>
      </c>
      <c r="DU260" s="46">
        <f>IF($DS260,
IF(E260="","Debes seleccionar el tipo de documento del empleado. ",
IF(_xlfn.IFNA(VLOOKUP(E260,TIPO_DE_DOCUMENTO,1,FALSE),-1)=-1,"El tipo de documento no es válido (por favor seleccionarlo de la lista). ","")
)
)</f>
        <v/>
      </c>
      <c r="DV260" s="46">
        <f>IF($DS260,
IF(F260="","Debes escribir el número de documento del empleado. ","")
)</f>
        <v/>
      </c>
      <c r="DW260" s="46">
        <f>IF($DS260,
IF(G260="","Debes escribir el primer nombre del empleado. ","")
)</f>
        <v/>
      </c>
      <c r="DY260" s="46">
        <f>IF($DS260,
IF(I260="","Debes escribir el primer apellido del empleado. ","")
)</f>
        <v/>
      </c>
      <c r="DZ260" s="46">
        <f>IF($DS260,
IF(J260="","Debes escribir el segundo apellido del empleado. ","")
)</f>
        <v/>
      </c>
      <c r="EB260" s="46">
        <f>IF($DS260,
IF(L260="","Debes escribir la fecha de ingreso del empleado. ",
IF(ISERR(DATE(YEAR(L260),MONTH(L260),DAY(L260))), "El valor ingresado en fecha de ingreso no tiene un formato válido. ","")
)
)</f>
        <v/>
      </c>
      <c r="EC260" s="46">
        <f>IF($DS260,
IF(M260="","Debes escribir el tiempo laborado. ",
IF( IFERROR(INT(M260),1.1) &lt;&gt; IFERROR(_xlfn.NUMBERVALUE(M260),1), "El valor de los días trabajados debe ser un número entero. ", "")
)
)</f>
        <v/>
      </c>
      <c r="ED260" s="46">
        <f>IF($DS260,
IF( AND(N260&lt;&gt;"", ISERR(DATE(YEAR(N260),MONTH(N260),DAY(N260))) ), "El valor ingresado en fecha de ingreso no tiene un formato válido. ",
IF( AND(N260&lt;&gt;"", $E$6&lt;&gt;"", DATE(YEAR(N260), MONTH(N260), 1) &lt;&gt; IFERROR(DATE(MID($E$6, 1, 4), MID($E$6, 6, 2),1), "1/1/1900") ), "La fecha de retiro debe estar dentro del período liquidado. ", "")
)
)</f>
        <v/>
      </c>
      <c r="EE260" s="46">
        <f>IF($DS260,
IF(O260="","Debes seleccionar el tipo de trabajador. ",
IF(_xlfn.IFNA(VLOOKUP(O260,TIPO_DE_TRABAJADOR,1,FALSE),-1)=-1,"El tipo de trabajador no es válido (por favor seleccionarlo de la lista). ","")
)
)</f>
        <v/>
      </c>
      <c r="EF260" s="46">
        <f>IF($DS260,
IF(P260="","Debes seleccionar si es un trabajador dependiente pensionado por vejez. ",
IF(_xlfn.IFNA(VLOOKUP(P260,SUBTIPO_DE_TRABAJADOR,1,FALSE),-1)=-1,"El tipo de trabajador dependiente pensionado por vejez no es válido (por favor seleccionarlo de la lista). ","")
)
)</f>
        <v/>
      </c>
      <c r="EG260" s="46">
        <f>IF($DS260,
IF(Q260="","Debes seleccionar el tipo de contrato del trabajador. ",
IF(_xlfn.IFNA(VLOOKUP(Q260,TIPO_DE_CONTRATO,1,FALSE),-1)=-1,"El tipo de contrato del trabajador no es válido (por favor seleccionarlo de la lista). ","")
)
)</f>
        <v/>
      </c>
      <c r="EH260" s="46">
        <f>IF($DS260,
IF(R260="","Debes seleccionar si es un salario integral. ",
IF(_xlfn.IFNA(VLOOKUP(R260,SI_NO,1,FALSE),-1)=-1,"Valor no válido para salario integral (por favor seleccionarlo de la lista). ","")
)
)</f>
        <v/>
      </c>
      <c r="EI260" s="46">
        <f>IF($DS260,
IF(S260="","Debes seleccionar si el trabajador realiza actividades de riesgo. ",
IF(_xlfn.IFNA(VLOOKUP(S260,SI_NO,1,FALSE),-1)=-1,"Valor no válido para actividad de alto riesgo (por favor seleccionarlo de la lista). ","")
)
)</f>
        <v/>
      </c>
      <c r="EK260" s="46">
        <f>IF($DS260,
IF(U260="","Debes escribir el código del municipio de residencia del trabajador. ",
IF(_xlfn.IFNA(VLOOKUP(U260,MUNICIPIO,1,FALSE),-1)=-1,"El municipio de residencia del trabajador es inválido (por favor seleccionarlo de la lista). ","")
)
)</f>
        <v/>
      </c>
      <c r="EL260" s="46">
        <f>IF($DS260,
IF(V260="","Debes escribir el la dirección de residendia del trabajador. ","")
)</f>
        <v/>
      </c>
      <c r="EM260" s="46">
        <f>IF($DS260,
IF(W260="","Debes escribir la fecha de inicio de la liquidación. ",
IF(ISERR(DATE(YEAR(W260),MONTH(W260),DAY(W260))),"El valor ingresado en fecha de inicio de liquidación no tiene un formato válido. ",
IF( AND($E$6&lt;&gt;"", DATE(YEAR(W260), MONTH(W260), 1) &lt;&gt; IFERROR(DATE(MID($E$6, 1, 4), MID($E$6, 6, 2),1), "1/1/1900") ), "La fecha de inicio de la liquidación debe estar dentro del período liquidado. ", "")
)
)
)</f>
        <v/>
      </c>
      <c r="EN260" s="46">
        <f>IF($DS260,
IF(X260="","Debes escribir la fecha de fin de la liquidación. ",
IF(ISERR(DATE(YEAR(X260),MONTH(X260),DAY(X260))),"El valor ingresado en fecha de fin de liquidación no tiene un formato válido. ",
IF( AND($E$6&lt;&gt;"", DATE(YEAR(X260), MONTH(X260), 1) &lt;&gt; IFERROR(DATE(MID($E$6, 1, 4), MID($E$6, 6, 2),1), "1/1/1900") ), "La fecha de fin de la liquidación debe estar dentro del período liquidado. ", "")
)
)
)</f>
        <v/>
      </c>
      <c r="EO260" s="46">
        <f>IF($DS260,
IF(Y260="","Debes escribir la frecuencia de pago del trabajador. ",
IF(_xlfn.IFNA(VLOOKUP(Y260,PERÍODO_DE_NÓMINA,1,FALSE),-1)=-1,"La frecuencia de pago es inválida (por favor seleccionarlo de la lista). ","")
)
)</f>
        <v/>
      </c>
      <c r="EP260" s="46">
        <f>IF($DS260,
IF(Z260="","Debes escribir la fecha de pago. ",
IF(ISERR(DATE(YEAR(Z260),MONTH(Z260),DAY(Z260))), "El valor ingresado en fecha de pago no tiene un formato válido. ","")
)
)</f>
        <v/>
      </c>
      <c r="EQ260" s="46">
        <f>IF($DS260,
IF(AA260="","Debes escribir el medio de pago. ",
IF(_xlfn.IFNA(VLOOKUP(AA260,MEDIOS_DE_PAGO,1,FALSE),-1)=-1,"El medio de pago es inválido (por favor seleccionarlo de la lista). ","")
)
)</f>
        <v/>
      </c>
      <c r="ER260" s="46">
        <f>OR(AA260='Tablas '!$T$4,AA260='Tablas '!$T$7,AA260='Tablas '!$T$8,AA260='Tablas '!$T$11)</f>
        <v/>
      </c>
      <c r="ES260" s="46">
        <f>IF(AND($DS260,ER260),
IF(AB260="","Debes escribir la entidad bancaria. ",""),
""
)</f>
        <v/>
      </c>
      <c r="ET260" s="46">
        <f>IF(AND($DS260,ER260),
IF(AC260="","Debes escribir el tipo de cuenta bancaria. ",
IF(_xlfn.IFNA(VLOOKUP(AC260,TIPO_DE_CUENTA,1,FALSE),-1)=-1,"El tipo de cuenta bancaria es inválida (por favor seleccionarlo de la lista). ","")
),
""
)</f>
        <v/>
      </c>
      <c r="EU260" s="46">
        <f>IF(AND($DS260,ER260),
IF(AD260="","Debes escribir el número de cuenta bancaria. ",""),
""
)</f>
        <v/>
      </c>
      <c r="EV260" s="46">
        <f>IF($DS260,
IF(AE260="","Debes escribir el valor del sueldo básico. ",
IF( ISERR(_xlfn.NUMBERVALUE(AE260)), "El valor del sueldo básico debe ser un número válido. ", "")
)
)</f>
        <v/>
      </c>
      <c r="EW260" s="46">
        <f>IF($DS260,
IF(AF260="","Debes escribir el número de días trabajados. ",
IF( IFERROR(INT(AF260),1.1) &lt;&gt; IFERROR(_xlfn.NUMBERVALUE(AF260),1), "La cantidad de días trabajados debe ser un número entero. ", "")
)
)</f>
        <v/>
      </c>
      <c r="EX260" s="46">
        <f>IF($DS260,
IF(AG260="","Debes escribir el valor del sueldo trabajado. ",
IF( ISERR(_xlfn.NUMBERVALUE(AG260)), "El valor del sueldo trabajado debe ser un número válido. ", "")
)
)</f>
        <v/>
      </c>
      <c r="EY260" s="46">
        <f>IF($DS260,
IF( AND(AH260&lt;&gt;"", ISERR(_xlfn.NUMBERVALUE(AH260))), "El valor del auxilio de transporte debe ser un número válido. ", "")
)</f>
        <v/>
      </c>
      <c r="EZ260" s="46">
        <f>IF($DS260,
IF( AND(AI260&lt;&gt;"", ISERR(_xlfn.NUMBERVALUE(AI260))), "El valor de viáticos salariales debe ser un número válido. ", "")
)</f>
        <v/>
      </c>
      <c r="FA260" s="46">
        <f>IF($DS260,
IF( AND(AJ260&lt;&gt;"", ISERR(_xlfn.NUMBERVALUE(AJ260))), "El valor de viáticos NO salariales debe ser un número válido. ", "")
)</f>
        <v/>
      </c>
      <c r="FB260" s="46">
        <f>CONCATENATE(AK260,AL260)&lt;&gt;""</f>
        <v/>
      </c>
      <c r="FC260" s="46">
        <f>IF(AND($DS260,FB260),
IF(AK260="","Debes escribir el número de horas extras diurnas. ",
IF( IFERROR(INT(AK260),1.1) &lt;&gt; IFERROR(_xlfn.NUMBERVALUE(AK260),1), "La cantidad de horas extras diurnas debe ser un número entero. ", "")
),
""
)</f>
        <v/>
      </c>
      <c r="FD260" s="46">
        <f>IF(AND($DS260,FB260),
IF(AL260="","Debes escribir el valor de las horas extras diurnas. ",
IF( ISERR(_xlfn.NUMBERVALUE(AL260)), "El valor de las horas extras duirnas debe ser un número válido. ", "")
),
""
)</f>
        <v/>
      </c>
      <c r="FE260" s="46">
        <f>CONCATENATE(AM260,AN260)&lt;&gt;""</f>
        <v/>
      </c>
      <c r="FF260" s="46">
        <f>IF(AND($DS260,FE260),
IF(AM260="","Debes escribir el número de horas extras nocturnas. ",
IF( IFERROR(INT(AM260),1.1) &lt;&gt; IFERROR(_xlfn.NUMBERVALUE(AM260),1), "La cantidad de horas extras nocturnas debe ser un número entero. ", "")
),
""
)</f>
        <v/>
      </c>
      <c r="FG260" s="46">
        <f>IF(AND($DS260,FE260),
IF(AN260="","Debes escribir el valor de las horas extras nocturnas. ",
IF( ISERR(_xlfn.NUMBERVALUE(AN260)), "El valor de las horas extras nocturnas debe ser un número válido. ", "")
),
""
)</f>
        <v/>
      </c>
      <c r="FH260" s="46">
        <f>CONCATENATE(AO260,AP260)&lt;&gt;""</f>
        <v/>
      </c>
      <c r="FI260" s="46">
        <f>IF(AND($DS260,FH260),
IF(AO260="","Debes escribir el número de horas extras diurnas dominicales y festivas. ",
IF( IFERROR(INT(AO260),1.1) &lt;&gt; IFERROR(_xlfn.NUMBERVALUE(AO260),1), "La cantidad de horas extras diurnas dominicales y festivas debe ser un número entero. ", "")
),
""
)</f>
        <v/>
      </c>
      <c r="FJ260" s="46">
        <f>IF(AND($DS260,FH260),
IF(AP260="","Debes escribir el valor de las horas extras diurnas dominicales y festivas. ",
IF( ISERR(_xlfn.NUMBERVALUE(AP260)), "El valor de las horas extras diurnas dominicales y festivas debe ser un número válido. ", "")
),
""
)</f>
        <v/>
      </c>
      <c r="FK260" s="46">
        <f>CONCATENATE(AQ260,AR260)&lt;&gt;""</f>
        <v/>
      </c>
      <c r="FL260" s="46">
        <f>IF(AND($DS260,FK260),
IF(AQ260="","Debes escribir el número de horas extras nocturnas dominicales y festivas. ",
IF( IFERROR(INT(AQ260),1.1) &lt;&gt; IFERROR(_xlfn.NUMBERVALUE(AQ260),1), "La cantidad de horas extras nocturnas dominicales y festivas debe ser un número entero. ", "")
),
""
)</f>
        <v/>
      </c>
      <c r="FM260" s="46">
        <f>IF(AND($DS260,FK260),
IF(AR260="","Debes escribir el valor de las horas extras nocturnas dominicales y festivas. ",
IF( ISERR(_xlfn.NUMBERVALUE(AR260)), "El valor de las horas extras nocturnas dominicales y festivas debe ser un número válido. ", "")
),
""
)</f>
        <v/>
      </c>
      <c r="FN260" s="46">
        <f>CONCATENATE(AS260,AT260)&lt;&gt;""</f>
        <v/>
      </c>
      <c r="FO260" s="46">
        <f>IF(AND($DS260,FN260),
IF(AS260="","Debes escribir el número de horas recargo nocturno. ",
IF( IFERROR(INT(AS260),1.1) &lt;&gt; IFERROR(_xlfn.NUMBERVALUE(AS260),1), "La cantidad de horas recargo nocturno debe ser un número entero. ", "")
),
""
)</f>
        <v/>
      </c>
      <c r="FP260" s="46">
        <f>IF(AND($DS260,FN260),
IF(AT260="","Debes escribir el valor de las horas recargo nocturno. ",
IF( ISERR(_xlfn.NUMBERVALUE(AT260)), "El valor de las horas recargo nocturno debe ser un número válido. ", "")
),
""
)</f>
        <v/>
      </c>
      <c r="FQ260" s="46">
        <f>CONCATENATE(AU260,AV260)&lt;&gt;""</f>
        <v/>
      </c>
      <c r="FR260" s="46">
        <f>IF(AND($DS260,FQ260),
IF(AU260="","Debes escribir el número de horas recargo diurno dominical y festivo. ",
IF( IFERROR(INT(AU260),1.1) &lt;&gt; IFERROR(_xlfn.NUMBERVALUE(AU260),1), "La cantidad de horas recargo diurno dominical y festivo debe ser un número entero. ", "")
),
""
)</f>
        <v/>
      </c>
      <c r="FS260" s="46">
        <f>IF(AND($DS260,FQ260),
IF(AV260="","Debes escribir el valor de las horas recargo diurno dominical y festivo. ",
IF( ISERR(_xlfn.NUMBERVALUE(AV260)), "El valor de las horas recargo diurno dominical y festivo debe ser un número válido. ", "")
),
""
)</f>
        <v/>
      </c>
      <c r="FT260" s="46">
        <f>CONCATENATE(AW260,AX260)&lt;&gt;""</f>
        <v/>
      </c>
      <c r="FU260" s="46">
        <f>IF(AND($DS260,FT260),
IF(AW260="","Debes escribir el número de horas recargo nocturno dominical y festivo. ",
IF( IFERROR(INT(AW260),1.1) &lt;&gt; IFERROR(_xlfn.NUMBERVALUE(AW260),1), "La cantidad de horas recargo nocturno dominical y festivo debe ser un número entero. ", "")
),
""
)</f>
        <v/>
      </c>
      <c r="FV260" s="46">
        <f>IF(AND($DS260,FT260),
IF(AX260="","Debes escribir el valor de las horas recargo nocturno dominical y festivo. ",
IF( ISERR(_xlfn.NUMBERVALUE(AX260)), "El valor de las horas recargo nocturno dominical y festivo debe ser un número válido. ", "")
),
""
)</f>
        <v/>
      </c>
      <c r="FW260" s="46">
        <f>CONCATENATE(AY260,AZ260)&lt;&gt;""</f>
        <v/>
      </c>
      <c r="FX260" s="46">
        <f>IF(AND($DS260,FW260),
IF(AY260="","Debes escribir el número de días de vacaciones comunes. ",
IF( IFERROR(INT(AY260),1.1) &lt;&gt; IFERROR(_xlfn.NUMBERVALUE(AY260),1), "La cantidad de días de vacaciones comunes debe ser un número entero. ", "")
),
""
)</f>
        <v/>
      </c>
      <c r="FY260" s="46">
        <f>IF(AND($DS260,FW260),
IF(AZ260="","Debes escribir el valor de las vacaciones comunes. ",
IF( ISERR(_xlfn.NUMBERVALUE(AZ260)), "El valor de las vacaciones comunes debe ser un número válido. ", "")
),
""
)</f>
        <v/>
      </c>
      <c r="FZ260" s="46">
        <f>CONCATENATE(BA260,BB260)&lt;&gt;""</f>
        <v/>
      </c>
      <c r="GA260" s="46">
        <f>IF(AND($DS260,FZ260),
IF(BA260="","Debes escribir el número de días de vacaciones compensadas. ",
IF( IFERROR(INT(BA260),1.1) &lt;&gt; IFERROR(_xlfn.NUMBERVALUE(BA260),1), "La cantidad de días de vacaciones compensadas debe ser un número entero. ", "")
),
""
)</f>
        <v/>
      </c>
      <c r="GB260" s="46">
        <f>IF(AND($DS260,FZ260),
IF(BB260="","Debes escribir el valor de las vacaciones compensadas. ",
IF( ISERR(_xlfn.NUMBERVALUE(BB260)), "El valor de las vacaciones compensadas debe ser un número válido. ", "")
),
""
)</f>
        <v/>
      </c>
      <c r="GC260" s="46">
        <f>CONCATENATE(BC260,BD260)&lt;&gt;""</f>
        <v/>
      </c>
      <c r="GD260" s="46">
        <f>IF(AND($DS260,GC260),
IF(BC260="","Debes escribir el número de días de prima salarial. ",
IF( IFERROR(INT(BC260),1.1) &lt;&gt; IFERROR(_xlfn.NUMBERVALUE(BC260),1), "La cantidad de días de prima salarial debe ser un número entero. ", "")
),
""
)</f>
        <v/>
      </c>
      <c r="GE260" s="46">
        <f>IF(AND($DS260,GC260),
IF(BD260="","Debes escribir el valor de los días de prima salarial. ",
IF( ISERR(_xlfn.NUMBERVALUE(BD260)), "El valor de los días de prima salarial debe ser un número válido. ", "")
),
""
)</f>
        <v/>
      </c>
      <c r="GF260" s="46">
        <f>IF($DS260,
IF( AND(BE260&lt;&gt;"", ISERR(_xlfn.NUMBERVALUE(BE260))), "El valor de la prima NO saliarial debe ser un número válido. ", "")
)</f>
        <v/>
      </c>
      <c r="GG260" s="46">
        <f>CONCATENATE(BF260,BG260,BH260)&lt;&gt;""</f>
        <v/>
      </c>
      <c r="GH260" s="46">
        <f>IF(AND($DS260,GG260),
IF(BF260="","Debes escribir el valor de las cesantías. ",
IF( ISERR(_xlfn.NUMBERVALUE(BF260)), "El valor de las cesantías debe ser un número válido. ", "")
),
""
)</f>
        <v/>
      </c>
      <c r="GI260" s="46">
        <f>IF(AND($DS260,GG260),
IF(BG260="","Debes escribir el % de cesantías. ",
IF( ISERR(_xlfn.NUMBERVALUE(BG260)), "El % de cesantías debe ser un número válido. ", "")
),
""
)</f>
        <v/>
      </c>
      <c r="GJ260" s="46">
        <f>IF(AND($DS260,GG260),
IF(BH260="","Debes escribir el valor de intereses de cesantías. ",
IF( ISERR(_xlfn.NUMBERVALUE(BH260)), "El valor de intereses de cesantías debe ser un número válido. ", "")
),
""
)</f>
        <v/>
      </c>
      <c r="GK260" s="46">
        <f>CONCATENATE(BI260,BJ260,BK260)&lt;&gt;""</f>
        <v/>
      </c>
      <c r="GL260" s="46">
        <f>IF(AND($DS260,GK260),
IF(BI260="","Debes escribir el número de días de incapacidad. ",
IF( IFERROR(INT(BI260),1.1) &lt;&gt; IFERROR(_xlfn.NUMBERVALUE(BI260),1), "La cantidad de días de incapacidad debe ser un número entero. ", "")
),
""
)</f>
        <v/>
      </c>
      <c r="GM260" s="46">
        <f>IF(AND($DS260,GK260),
IF(BJ260="","Debes escribir el tipo de incapacidad. ",
IF(_xlfn.IFNA(VLOOKUP(BJ260,TIPO_DE_INCAPACIDAD,1,FALSE),-1)=-1,"El tipo de incapacidad es inválida (por favor seleccionarlo de la lista). ","")
),
""
)</f>
        <v/>
      </c>
      <c r="GN260" s="46">
        <f>IF(AND($DS260,GK260),
IF(BK260="","Debes escribir el valor de la incapacidad. ",
IF( ISERR(_xlfn.NUMBERVALUE(BK260)), "El valor de la incapacidad debe ser un número válido. ", "")
),
""
)</f>
        <v/>
      </c>
      <c r="GO260" s="46">
        <f>CONCATENATE(BL260,BM260)&lt;&gt;""</f>
        <v/>
      </c>
      <c r="GP260" s="46">
        <f>IF(AND($DS260,GO260),
IF(BL260="","Debes escribir el número de días de licencia de maternidad o paternidad. ",
IF( IFERROR(INT(BL260),1.1) &lt;&gt; IFERROR(_xlfn.NUMBERVALUE(BL260),1), "La cantidad de días de licencia de maternidad o paternidad debe ser un número entero. ", "")
),
""
)</f>
        <v/>
      </c>
      <c r="GQ260" s="46">
        <f>IF(AND($DS260,GO260),
IF(BM260="","Debes escribir el valor de la licencia de maternidad o paternidad. ",
IF( ISERR(_xlfn.NUMBERVALUE(BM260)), "El valor de la licencia de maternidad o paternidad debe ser un número válido. ", "")
),
""
)</f>
        <v/>
      </c>
      <c r="GR260" s="46">
        <f>CONCATENATE(BN260,BO260)&lt;&gt;""</f>
        <v/>
      </c>
      <c r="GS260" s="46">
        <f>IF(AND($DS260,GR260),
IF(BN260="","Debes escribir el número de días de licencia remunerada. ",
IF( IFERROR(INT(BN260),1.1) &lt;&gt; IFERROR(_xlfn.NUMBERVALUE(BN260),1), "La cantidad de días de licencia remunerada debe ser un número entero. ", "")
),
""
)</f>
        <v/>
      </c>
      <c r="GT260" s="46">
        <f>IF(AND($DS260,GR260),
IF(BO260="","Debes escribir el valor de la licencia remunerada. ",
IF( ISERR(_xlfn.NUMBERVALUE(BO260)), "El valor de la licencia remunerada debe ser un número válido. ", "")
),
""
)</f>
        <v/>
      </c>
      <c r="GU260" s="46">
        <f>IF($DS260,
IF( AND(BP260&lt;&gt;"", ISERR(_xlfn.NUMBERVALUE(BP260))), "El valor de la licencia NO remunerada debe ser un número válido. ", "")
)</f>
        <v/>
      </c>
      <c r="GV260" s="46">
        <f>IF($DS260,
IF( AND(BQ260&lt;&gt;"", ISERR(_xlfn.NUMBERVALUE(BQ260))), "El valor de auxilios salariales debe ser un número válido. ", "")
)</f>
        <v/>
      </c>
      <c r="GW260" s="46">
        <f>IF($DS260,
IF( AND(BR260&lt;&gt;"", ISERR(_xlfn.NUMBERVALUE(BR260))), "El valor de auxilios NO salariales debe ser un número válido. ", "")
)</f>
        <v/>
      </c>
      <c r="GX260" s="46">
        <f>IF($DS260,
IF( AND(BS260&lt;&gt;"", ISERR(_xlfn.NUMBERVALUE(BS260))), "El valor de bonos salariales debe ser un número válido. ", "")
)</f>
        <v/>
      </c>
      <c r="GY260" s="46">
        <f>IF($DS260,
IF( AND(BT260&lt;&gt;"", ISERR(_xlfn.NUMBERVALUE(BT260))), "El valor de bonos NO salariales debe ser un número válido. ", "")
)</f>
        <v/>
      </c>
      <c r="GZ260" s="46">
        <f>IF($DS260,
IF( AND(BU260&lt;&gt;"", ISERR(_xlfn.NUMBERVALUE(BU260))), "El valor de bonos salariales de alimentación debe ser un número válido. ", "")
)</f>
        <v/>
      </c>
      <c r="HA260" s="46">
        <f>IF($DS260,
IF( AND(BV260&lt;&gt;"", ISERR(_xlfn.NUMBERVALUE(BV260))), "El valor de bonos NO salariales de alimentación debe ser un número válido. ", "")
)</f>
        <v/>
      </c>
      <c r="HB260" s="46">
        <f>IF($DS260,
IF( AND(BW260&lt;&gt;"", ISERR(_xlfn.NUMBERVALUE(BW260))), "El valor de bonificaciones salariales debe ser un número válido. ", "")
)</f>
        <v/>
      </c>
      <c r="HC260" s="46">
        <f>IF($DS260,
IF( AND(BX260&lt;&gt;"", ISERR(_xlfn.NUMBERVALUE(BX260))), "El valor de bonificaciones NO salariales debe ser un número válido. ", "")
)</f>
        <v/>
      </c>
      <c r="HD260" s="46">
        <f>IF($DS260,
IF( AND(BY260&lt;&gt;"", ISERR(_xlfn.NUMBERVALUE(BY260))), "El valor de compensaciones ordinarias debe ser un número válido. ", "")
)</f>
        <v/>
      </c>
      <c r="HE260" s="46">
        <f>IF($DS260,
IF( AND(BZ260&lt;&gt;"", ISERR(_xlfn.NUMBERVALUE(BZ260))), "El valor de compensaciones extraordinarias debe ser un número válido. ", "")
)</f>
        <v/>
      </c>
      <c r="HF260" s="46">
        <f>IF($DS260,
IF( AND(CA260&lt;&gt;"", ISERR(_xlfn.NUMBERVALUE(CA260))), "El valor de comisiones debe ser un número válido. ", "")
)</f>
        <v/>
      </c>
      <c r="HG260" s="46">
        <f>IF($DS260,
IF( AND(CB260&lt;&gt;"", ISERR(_xlfn.NUMBERVALUE(CB260))), "El valor de ausencia por huega debe ser un número válido. ", "")
)</f>
        <v/>
      </c>
      <c r="HH260" s="46">
        <f>IF($DS260,
IF( AND(CC260&lt;&gt;"", ISERR(_xlfn.NUMBERVALUE(CC260))), "El valor de anticipos debe ser un número válido. ", "")
)</f>
        <v/>
      </c>
      <c r="HI260" s="46">
        <f>IF($DS260,
IF( AND(CD260&lt;&gt;"", ISERR(_xlfn.NUMBERVALUE(CD260))), "El valor de pagos a terceros debe ser un número válido. ", "")
)</f>
        <v/>
      </c>
      <c r="HJ260" s="46">
        <f>IF($DS260,
IF( AND(CE260&lt;&gt;"", ISERR(_xlfn.NUMBERVALUE(CE260))), "El valor de dotación debe ser un número válido. ", "")
)</f>
        <v/>
      </c>
      <c r="HK260" s="46">
        <f>IF($DS260,
IF( AND(CF260&lt;&gt;"", ISERR(_xlfn.NUMBERVALUE(CF260))), "El valor de apoyo sostenibilidad debe ser un número válido. ", "")
)</f>
        <v/>
      </c>
      <c r="HL260" s="46">
        <f>IF($DS260,
IF( AND(CG260&lt;&gt;"", ISERR(_xlfn.NUMBERVALUE(CG260))), "El valor de teletrabajo debe ser un número válido. ", "")
)</f>
        <v/>
      </c>
      <c r="HM260" s="46">
        <f>IF($DS260,
IF( AND(CH260&lt;&gt;"", ISERR(_xlfn.NUMBERVALUE(CH260))), "El valor de bonificación de retiro debe ser un número válido. ", "")
)</f>
        <v/>
      </c>
      <c r="HN260" s="46">
        <f>IF($DS260,
IF( AND(CI260&lt;&gt;"", ISERR(_xlfn.NUMBERVALUE(CI260))), "El valor de indemnización de retiro debe ser un número válido. ", "")
)</f>
        <v/>
      </c>
      <c r="HO260" s="46">
        <f>IF($DS260,
IF( AND(CJ260&lt;&gt;"", ISERR(_xlfn.NUMBERVALUE(CJ260))), "El valor de reintegros debe ser un número válido. ", "")
)</f>
        <v/>
      </c>
      <c r="HP260" s="46">
        <f>CONCATENATE(CK260,CL260,CM260)&lt;&gt;""</f>
        <v/>
      </c>
      <c r="HQ260" s="46">
        <f>IF(AND($DS260,HP260),
IF(CK260="","Debes escribir la descripción de otro concepto no categorizado. ",""),
""
)</f>
        <v/>
      </c>
      <c r="HR260" s="46">
        <f>IF(AND($DS260,HP260),
IF(CONCATENATE(CL260,CM260)="","Debes escribir al menos un valor de concepto no categorizado (salarial o no salarial). ",
IF(ISERR(_xlfn.NUMBERVALUE(CL260)),"El valor salarial concepto no categorizado debe ser un número válido. ","")
),
""
)</f>
        <v/>
      </c>
      <c r="HS260" s="46">
        <f>IF(AND($DS260,HP260),
IF(CONCATENATE(CL260,CM260)="","Debes escribir al menos un valor de concepto no categorizado (salarial o no salarial). ",
IF(ISERR(_xlfn.NUMBERVALUE(CM260)),"El valor NO salarial concepto no categorizado debe ser un número válido. ","")
),
""
)</f>
        <v/>
      </c>
      <c r="HT260" s="46">
        <f>IF($DS260,
IF(CN260="","Debes escribir el porcentaje del aporte a salud. ",
IF( ISERR(_xlfn.NUMBERVALUE(CN260)), "El valor del porcentaje del aporte a salud debe ser un número válido. ", "")
)
)</f>
        <v/>
      </c>
      <c r="HU260" s="46">
        <f>IF($DS260,
IF(CO260="","Debes escribir el valor del aporte a salud. ",
IF( ISERR(_xlfn.NUMBERVALUE(CO260)), "El valor del aporte a salud debe ser un número válido. ", "")
)
)</f>
        <v/>
      </c>
      <c r="HV260" s="46">
        <f>IF($DS260,
IF( AND(CP260&lt;&gt;"", ISERR(_xlfn.NUMBERVALUE(CP260))), "El valor plan complementario debe ser un número válido. ", "")
)</f>
        <v/>
      </c>
      <c r="HW260" s="46">
        <f>IF($DS260,
IF(CQ260="","Debes escribir el porcentaje del aporte a pensión. ",
IF( ISERR(_xlfn.NUMBERVALUE(CQ260)), "El valor del porcentaje del aporte a pensión debe ser un número válido. ", "")
)
)</f>
        <v/>
      </c>
      <c r="HX260" s="46">
        <f>IF($DS260,
IF(CR260="","Debes escribir el valor del aporte a pensión. ",
IF( ISERR(_xlfn.NUMBERVALUE(CR260)), "El valor del aporte a salud debe ser un número válido. ", "")
)
)</f>
        <v/>
      </c>
      <c r="HY260" s="46">
        <f>IF($DS260,
IF( AND(CS260&lt;&gt;"", ISERR(_xlfn.NUMBERVALUE(CS260))), "El valor pensión voluntaria debe ser un número válido. ", "")
)</f>
        <v/>
      </c>
      <c r="HZ260" s="46">
        <f>CONCATENATE(CT260,CU260,CV260,CW260)&lt;&gt;""</f>
        <v/>
      </c>
      <c r="IA260" s="46">
        <f>IF(AND($DS260,HZ260),
IF(CT260="","Debes escribir el % del fondo de seguridad pensional. ",
IF( ISERR(_xlfn.NUMBERVALUE(CT260)), "El % del fondo de seguridad debe ser un número válido. ", "")
),
""
)</f>
        <v/>
      </c>
      <c r="IB260" s="46">
        <f>IF(AND($DS260,HZ260),
IF(CU260="","Debes escribir el valor del aporte al fondo de solidaridad pensional. ",
IF( ISERR(_xlfn.NUMBERVALUE(CU260)), "El valor del aporte al fondo de solidaridad pensional debe ser un número válido. ", "")
),
""
)</f>
        <v/>
      </c>
      <c r="IC260" s="46">
        <f>IF(AND($DS260,HZ260),
IF(CV260="","Debes escribir el % del fondo de subsistencia. ",
IF( ISERR(_xlfn.NUMBERVALUE(CV260)), "El % del fondo de subsistencia debe ser un número válido. ", "")
),
""
)</f>
        <v/>
      </c>
      <c r="ID260" s="46">
        <f>IF(AND($DS260,HZ260),
IF(CW260="","Debes escribir el valor del fondo de subsistencia. ",
IF( ISERR(_xlfn.NUMBERVALUE(CW260)), "El valor del fondo de subsistencia debe ser un número válido. ", "")
),
""
)</f>
        <v/>
      </c>
      <c r="IE260" s="46">
        <f>CONCATENATE(CX260,CY260)&lt;&gt;""</f>
        <v/>
      </c>
      <c r="IF260" s="46">
        <f>IF(AND($DS260,IE260),
IF(CX260="","Debes escribir el % de sindicato. ",
IF( ISERR(_xlfn.NUMBERVALUE(CX260)), "El % de sindicato debe ser un número válido. ", "")
),
""
)</f>
        <v/>
      </c>
      <c r="IG260" s="46">
        <f>IF(AND($DS260,IE260),
IF(CY260="","Debes escribir el valor del sindicato. ",
IF( ISERR(_xlfn.NUMBERVALUE(CY260)), "El valor del sindicato debe ser un número válido. ", "")
),
""
)</f>
        <v/>
      </c>
      <c r="IH260" s="46">
        <f>IF($DS260,
IF( AND(CZ260&lt;&gt;"", ISERR(_xlfn.NUMBERVALUE(CZ260))), "El valor de sanción pública debe ser un número válido. ", "")
)</f>
        <v/>
      </c>
      <c r="II260" s="46">
        <f>IF($DS260,
IF( AND(DA260&lt;&gt;"", ISERR(_xlfn.NUMBERVALUE(DA260))), "El valor de sanción privada debe ser un número válido. ", "")
)</f>
        <v/>
      </c>
      <c r="IJ260" s="46">
        <f>CONCATENATE(DB260,DC260)&lt;&gt;""</f>
        <v/>
      </c>
      <c r="IK260" s="46">
        <f>IF(AND($DS260,IJ260),
IF(DB260="","Debes escribir la descripción de libranza. ",""),
""
)</f>
        <v/>
      </c>
      <c r="IL260" s="46">
        <f>IF(AND($DS260,IJ260),
IF(DC260="","Debes escribir la cuota libranza. ",
IF(ISERR(_xlfn.NUMBERVALUE(DC260)),"El valor de la cuota libranza debe ser un número válido. ","")
),
""
)</f>
        <v/>
      </c>
      <c r="IM260" s="46">
        <f>IF($DS260,
IF( AND(DD260&lt;&gt;"", ISERR(_xlfn.NUMBERVALUE(DD260))), "El valor de pagos a terceros debe ser un número válido. ", "")
)</f>
        <v/>
      </c>
      <c r="IN260" s="46">
        <f>IF($DS260,
IF( AND(DE260&lt;&gt;"", ISERR(_xlfn.NUMBERVALUE(DE260))), "El valor de anticipos debe ser un número válido. ", "")
)</f>
        <v/>
      </c>
      <c r="IO260" s="46">
        <f>IF($DS260,
IF( AND(DF260&lt;&gt;"", ISERR(_xlfn.NUMBERVALUE(DF260))), "El valor de AFC debe ser un número válido. ", "")
)</f>
        <v/>
      </c>
      <c r="IP260" s="46">
        <f>IF($DS260,
IF( AND(DG260&lt;&gt;"", ISERR(_xlfn.NUMBERVALUE(DG260))), "El valor de rete-fuente debe ser un número válido. ", "")
)</f>
        <v/>
      </c>
      <c r="IQ260" s="46">
        <f>IF($DS260,
IF( AND(DH260&lt;&gt;"", ISERR(_xlfn.NUMBERVALUE(DH260))), "El valor de cooperativa de trabajo debe ser un número válido. ", "")
)</f>
        <v/>
      </c>
      <c r="IR260" s="46">
        <f>IF($DS260,
IF( AND(DI260&lt;&gt;"", ISERR(_xlfn.NUMBERVALUE(DI260))), "El valor de embargo fiscal debe ser un número válido. ", "")
)</f>
        <v/>
      </c>
      <c r="IS260" s="46">
        <f>IF($DS260,
IF( AND(DJ260&lt;&gt;"", ISERR(_xlfn.NUMBERVALUE(DJ260))), "El valor de educación debe ser un número válido. ", "")
)</f>
        <v/>
      </c>
      <c r="IT260" s="46">
        <f>IF($DS260,
IF( AND(DK260&lt;&gt;"", ISERR(_xlfn.NUMBERVALUE(DK260))), "El valor de reintegro debe ser un número válido. ", "")
)</f>
        <v/>
      </c>
      <c r="IU260" s="46">
        <f>IF($DS260,
IF( AND(DL260&lt;&gt;"", ISERR(_xlfn.NUMBERVALUE(DL260))), "El valor de deuda debe ser un número válido. ", "")
)</f>
        <v/>
      </c>
      <c r="IV260" s="46">
        <f>IF($DS260,
IF( AND(DM260&lt;&gt;"", ISERR(_xlfn.NUMBERVALUE(DM260))), "El valor de otras deducciones debe ser un número válido. ", "")
)</f>
        <v/>
      </c>
      <c r="IW260" s="46">
        <f>IF($DS260,
IF(DN260="","Debes escribir el valor de los devengos totales. ",
IF( ISERR(_xlfn.NUMBERVALUE(DN260)), "El valor de los devengos totales debe ser un número válido. ", "")
)
)</f>
        <v/>
      </c>
      <c r="IX260" s="46">
        <f>IF($DS260,
IF(DO260="","Debes escribir el valor de las deducciones totales. ",
IF( ISERR(_xlfn.NUMBERVALUE(DO260)), "El valor de las deducciones totales debe ser un número válido. ", "")
)
)</f>
        <v/>
      </c>
      <c r="IY260" s="46">
        <f>IF($DS260,
IF(DP260="","Debes escribir el valor del salario total. ",
IF( ISERR(_xlfn.NUMBERVALUE(DP260)), "El valor del salario total debe ser un número válido. ", "")
)
)</f>
        <v/>
      </c>
    </row>
    <row r="261">
      <c r="B261" s="48" t="n">
        <v>249</v>
      </c>
      <c r="C261" s="61">
        <f>IF(AND(DS261,DP261&lt;&gt;""),
IF(DQ261="","OK","Error"),
""
)</f>
        <v/>
      </c>
      <c r="D261" s="53" t="n"/>
      <c r="E261" s="52" t="n"/>
      <c r="F261" s="112" t="n"/>
      <c r="G261" s="52" t="n"/>
      <c r="H261" s="53" t="n"/>
      <c r="I261" s="52" t="n"/>
      <c r="J261" s="52" t="n"/>
      <c r="K261" s="53" t="n"/>
      <c r="L261" s="55" t="n"/>
      <c r="M261" s="108" t="n"/>
      <c r="N261" s="56" t="n"/>
      <c r="O261" s="52" t="n"/>
      <c r="P261" s="52" t="n"/>
      <c r="Q261" s="52" t="n"/>
      <c r="R261" s="52" t="n"/>
      <c r="S261" s="52" t="n"/>
      <c r="T261" s="53" t="n"/>
      <c r="U261" s="52" t="n"/>
      <c r="V261" s="52" t="n"/>
      <c r="W261" s="55" t="n"/>
      <c r="X261" s="55" t="n"/>
      <c r="Y261" s="52" t="n"/>
      <c r="Z261" s="55" t="n"/>
      <c r="AA261" s="52" t="n"/>
      <c r="AB261" s="53" t="n"/>
      <c r="AC261" s="53" t="n"/>
      <c r="AD261" s="53" t="n"/>
      <c r="AE261" s="177" t="n"/>
      <c r="AF261" s="113" t="n"/>
      <c r="AG261" s="177" t="n"/>
      <c r="AH261" s="178" t="n"/>
      <c r="AI261" s="178" t="n"/>
      <c r="AJ261" s="178" t="n"/>
      <c r="AK261" s="114" t="n"/>
      <c r="AL261" s="178" t="n"/>
      <c r="AM261" s="114" t="n"/>
      <c r="AN261" s="178" t="n"/>
      <c r="AO261" s="114" t="n"/>
      <c r="AP261" s="178" t="n"/>
      <c r="AQ261" s="114" t="n"/>
      <c r="AR261" s="178" t="n"/>
      <c r="AS261" s="114" t="n"/>
      <c r="AT261" s="178" t="n"/>
      <c r="AU261" s="114" t="n"/>
      <c r="AV261" s="178" t="n"/>
      <c r="AW261" s="114" t="n"/>
      <c r="AX261" s="178" t="n"/>
      <c r="AY261" s="114" t="n"/>
      <c r="AZ261" s="178" t="n"/>
      <c r="BA261" s="114" t="n"/>
      <c r="BB261" s="178" t="n"/>
      <c r="BC261" s="114" t="n"/>
      <c r="BD261" s="178" t="n"/>
      <c r="BE261" s="178" t="n"/>
      <c r="BF261" s="178" t="n"/>
      <c r="BG261" s="59" t="n"/>
      <c r="BH261" s="178" t="n"/>
      <c r="BI261" s="114" t="n"/>
      <c r="BJ261" s="53" t="n"/>
      <c r="BK261" s="178" t="n"/>
      <c r="BL261" s="114" t="n"/>
      <c r="BM261" s="178" t="n"/>
      <c r="BN261" s="114" t="n"/>
      <c r="BO261" s="178" t="n"/>
      <c r="BP261" s="178" t="n"/>
      <c r="BQ261" s="178" t="n"/>
      <c r="BR261" s="178" t="n"/>
      <c r="BS261" s="178" t="n"/>
      <c r="BT261" s="178" t="n"/>
      <c r="BU261" s="178" t="n"/>
      <c r="BV261" s="178" t="n"/>
      <c r="BW261" s="178" t="n"/>
      <c r="BX261" s="178" t="n"/>
      <c r="BY261" s="178" t="n"/>
      <c r="BZ261" s="178" t="n"/>
      <c r="CA261" s="178" t="n"/>
      <c r="CB261" s="178" t="n"/>
      <c r="CC261" s="178" t="n"/>
      <c r="CD261" s="178" t="n"/>
      <c r="CE261" s="178" t="n"/>
      <c r="CF261" s="178" t="n"/>
      <c r="CG261" s="178" t="n"/>
      <c r="CH261" s="178" t="n"/>
      <c r="CI261" s="178" t="n"/>
      <c r="CJ261" s="178" t="n"/>
      <c r="CK261" s="53" t="n"/>
      <c r="CL261" s="178" t="n"/>
      <c r="CM261" s="178" t="n"/>
      <c r="CN261" s="60" t="n"/>
      <c r="CO261" s="177" t="n"/>
      <c r="CP261" s="178" t="n"/>
      <c r="CQ261" s="60" t="n"/>
      <c r="CR261" s="177" t="n"/>
      <c r="CS261" s="178" t="n"/>
      <c r="CT261" s="59" t="n"/>
      <c r="CU261" s="178" t="n"/>
      <c r="CV261" s="59" t="n"/>
      <c r="CW261" s="178" t="n"/>
      <c r="CX261" s="59" t="n"/>
      <c r="CY261" s="178" t="n"/>
      <c r="CZ261" s="178" t="n"/>
      <c r="DA261" s="178" t="n"/>
      <c r="DB261" s="53" t="n"/>
      <c r="DC261" s="178" t="n"/>
      <c r="DD261" s="178" t="n"/>
      <c r="DE261" s="178" t="n"/>
      <c r="DF261" s="178" t="n"/>
      <c r="DG261" s="178" t="n"/>
      <c r="DH261" s="178" t="n"/>
      <c r="DI261" s="178" t="n"/>
      <c r="DJ261" s="178" t="n"/>
      <c r="DK261" s="178" t="n"/>
      <c r="DL261" s="178" t="n"/>
      <c r="DM261" s="178" t="n"/>
      <c r="DN261" s="177" t="n"/>
      <c r="DO261" s="177" t="n"/>
      <c r="DP261" s="177" t="n"/>
      <c r="DQ261" s="76">
        <f>IF(AND(DS261,DP261&lt;&gt;""),
CONCATENATE(DT261,DU261,DV261,DW261,DX261,DY261,DZ261,EA261,EB261,EC261,ED261,EE261,EF261,EG261,EH261,EI261,EJ261,EK261,EL261,EM261,EN261,EO261,EP261,EQ261,ES261,ET261,EU261,EV261,EW261,EX261,EY261,EZ261,FA261,FC261,FD261,FF261,FG261,FI261,FJ261,FL261,FM261,FO261,FP261,FR261,FS261,FU261,FV261,FX261,FY261,GA261,GB261,GD261,GE261,GF261,GH261,GI261,GJ261,GL261,GM261,GN261,GP261,GQ261,GS261,GT261,GU261,GV261,GW261,GX261,GY261,GZ261,HA261,HB261,HC261,HD261,HE261,HF261,HG261,HH261,HI261,HJ261,HK261,HL261,HM261,HN261,HO261,HQ261,HR261,HS261,HT261,HU261,HV261,HW261,HX261,HY261,IA261,IB261,IC261,ID261,IF261,IG261,IH261,II261,IK261,IL261,IM261,IN261,IO261,IP261,IQ261,IR261,IS261,IT261,IU261,IV261,IW261,IX261,IY261,IZ261),
""
)</f>
        <v/>
      </c>
      <c r="DR261" s="53" t="n"/>
      <c r="DS261" s="46">
        <f>CONCATENATE(D261,$E261,$F261,$G261,H261,$I261,$J261,K261,$L261,$M261,N261,$O261,$P261,$Q261,$R261,$S261,T261,$U261,$V261,$W261,$X261,$Y261,$Z261,$AA261,AB261,AC261,AD261,$AE261,$AF261,$AG261,AH261,AI261,AJ261,AK261,AL261,AM261,AN261,AO261,AP261,AQ261,AR261,AS261,AT261,AU261,AV261,AW261,AX261,AY261,AZ261,BA261,BB261,BC261,BD261,BE261,BF261,BG261,BH261,BI261,BJ261,BK261,BL261,BM261,BN261,BO261,BP261,BQ261,BR261,BS261,BT261,BU261,BV261,BW261,BX261,BY261,BZ261,CA261,CB261,CC261,CD261,CE261,CF261,CG261,CH261,CI261,CJ261,CK261,CL261,CM261,$CN261,$CO261,CP261,$CQ261,$CR261,CS261,CT261,CU261,CV261,CW261,CX261,CY261,CZ261,DA261,DB261,DC261,DD261,DE261,DF261,DG261,DH261,DI261,DJ261,DK261,DL261,DM261,$DN261,$DO261,$DP261,DR261)&lt;&gt;""</f>
        <v/>
      </c>
      <c r="DT261" s="46">
        <f>IF(AND($DS261,$E$4&lt;&gt;""),
IF(LEFT($E$4,2) = "1.",
IF(D261&lt;&gt;"","El CUNE sólo se envía en operaciones de novedad o ajuste. ",""),
IF(D261="","Debes escribir un CUNE válido para realizar operaciones de novedad o ajuste. ","")),
""
)</f>
        <v/>
      </c>
      <c r="DU261" s="46">
        <f>IF($DS261,
IF(E261="","Debes seleccionar el tipo de documento del empleado. ",
IF(_xlfn.IFNA(VLOOKUP(E261,TIPO_DE_DOCUMENTO,1,FALSE),-1)=-1,"El tipo de documento no es válido (por favor seleccionarlo de la lista). ","")
)
)</f>
        <v/>
      </c>
      <c r="DV261" s="46">
        <f>IF($DS261,
IF(F261="","Debes escribir el número de documento del empleado. ","")
)</f>
        <v/>
      </c>
      <c r="DW261" s="46">
        <f>IF($DS261,
IF(G261="","Debes escribir el primer nombre del empleado. ","")
)</f>
        <v/>
      </c>
      <c r="DY261" s="46">
        <f>IF($DS261,
IF(I261="","Debes escribir el primer apellido del empleado. ","")
)</f>
        <v/>
      </c>
      <c r="DZ261" s="46">
        <f>IF($DS261,
IF(J261="","Debes escribir el segundo apellido del empleado. ","")
)</f>
        <v/>
      </c>
      <c r="EB261" s="46">
        <f>IF($DS261,
IF(L261="","Debes escribir la fecha de ingreso del empleado. ",
IF(ISERR(DATE(YEAR(L261),MONTH(L261),DAY(L261))), "El valor ingresado en fecha de ingreso no tiene un formato válido. ","")
)
)</f>
        <v/>
      </c>
      <c r="EC261" s="46">
        <f>IF($DS261,
IF(M261="","Debes escribir el tiempo laborado. ",
IF( IFERROR(INT(M261),1.1) &lt;&gt; IFERROR(_xlfn.NUMBERVALUE(M261),1), "El valor de los días trabajados debe ser un número entero. ", "")
)
)</f>
        <v/>
      </c>
      <c r="ED261" s="46">
        <f>IF($DS261,
IF( AND(N261&lt;&gt;"", ISERR(DATE(YEAR(N261),MONTH(N261),DAY(N261))) ), "El valor ingresado en fecha de ingreso no tiene un formato válido. ",
IF( AND(N261&lt;&gt;"", $E$6&lt;&gt;"", DATE(YEAR(N261), MONTH(N261), 1) &lt;&gt; IFERROR(DATE(MID($E$6, 1, 4), MID($E$6, 6, 2),1), "1/1/1900") ), "La fecha de retiro debe estar dentro del período liquidado. ", "")
)
)</f>
        <v/>
      </c>
      <c r="EE261" s="46">
        <f>IF($DS261,
IF(O261="","Debes seleccionar el tipo de trabajador. ",
IF(_xlfn.IFNA(VLOOKUP(O261,TIPO_DE_TRABAJADOR,1,FALSE),-1)=-1,"El tipo de trabajador no es válido (por favor seleccionarlo de la lista). ","")
)
)</f>
        <v/>
      </c>
      <c r="EF261" s="46">
        <f>IF($DS261,
IF(P261="","Debes seleccionar si es un trabajador dependiente pensionado por vejez. ",
IF(_xlfn.IFNA(VLOOKUP(P261,SUBTIPO_DE_TRABAJADOR,1,FALSE),-1)=-1,"El tipo de trabajador dependiente pensionado por vejez no es válido (por favor seleccionarlo de la lista). ","")
)
)</f>
        <v/>
      </c>
      <c r="EG261" s="46">
        <f>IF($DS261,
IF(Q261="","Debes seleccionar el tipo de contrato del trabajador. ",
IF(_xlfn.IFNA(VLOOKUP(Q261,TIPO_DE_CONTRATO,1,FALSE),-1)=-1,"El tipo de contrato del trabajador no es válido (por favor seleccionarlo de la lista). ","")
)
)</f>
        <v/>
      </c>
      <c r="EH261" s="46">
        <f>IF($DS261,
IF(R261="","Debes seleccionar si es un salario integral. ",
IF(_xlfn.IFNA(VLOOKUP(R261,SI_NO,1,FALSE),-1)=-1,"Valor no válido para salario integral (por favor seleccionarlo de la lista). ","")
)
)</f>
        <v/>
      </c>
      <c r="EI261" s="46">
        <f>IF($DS261,
IF(S261="","Debes seleccionar si el trabajador realiza actividades de riesgo. ",
IF(_xlfn.IFNA(VLOOKUP(S261,SI_NO,1,FALSE),-1)=-1,"Valor no válido para actividad de alto riesgo (por favor seleccionarlo de la lista). ","")
)
)</f>
        <v/>
      </c>
      <c r="EK261" s="46">
        <f>IF($DS261,
IF(U261="","Debes escribir el código del municipio de residencia del trabajador. ",
IF(_xlfn.IFNA(VLOOKUP(U261,MUNICIPIO,1,FALSE),-1)=-1,"El municipio de residencia del trabajador es inválido (por favor seleccionarlo de la lista). ","")
)
)</f>
        <v/>
      </c>
      <c r="EL261" s="46">
        <f>IF($DS261,
IF(V261="","Debes escribir el la dirección de residendia del trabajador. ","")
)</f>
        <v/>
      </c>
      <c r="EM261" s="46">
        <f>IF($DS261,
IF(W261="","Debes escribir la fecha de inicio de la liquidación. ",
IF(ISERR(DATE(YEAR(W261),MONTH(W261),DAY(W261))),"El valor ingresado en fecha de inicio de liquidación no tiene un formato válido. ",
IF( AND($E$6&lt;&gt;"", DATE(YEAR(W261), MONTH(W261), 1) &lt;&gt; IFERROR(DATE(MID($E$6, 1, 4), MID($E$6, 6, 2),1), "1/1/1900") ), "La fecha de inicio de la liquidación debe estar dentro del período liquidado. ", "")
)
)
)</f>
        <v/>
      </c>
      <c r="EN261" s="46">
        <f>IF($DS261,
IF(X261="","Debes escribir la fecha de fin de la liquidación. ",
IF(ISERR(DATE(YEAR(X261),MONTH(X261),DAY(X261))),"El valor ingresado en fecha de fin de liquidación no tiene un formato válido. ",
IF( AND($E$6&lt;&gt;"", DATE(YEAR(X261), MONTH(X261), 1) &lt;&gt; IFERROR(DATE(MID($E$6, 1, 4), MID($E$6, 6, 2),1), "1/1/1900") ), "La fecha de fin de la liquidación debe estar dentro del período liquidado. ", "")
)
)
)</f>
        <v/>
      </c>
      <c r="EO261" s="46">
        <f>IF($DS261,
IF(Y261="","Debes escribir la frecuencia de pago del trabajador. ",
IF(_xlfn.IFNA(VLOOKUP(Y261,PERÍODO_DE_NÓMINA,1,FALSE),-1)=-1,"La frecuencia de pago es inválida (por favor seleccionarlo de la lista). ","")
)
)</f>
        <v/>
      </c>
      <c r="EP261" s="46">
        <f>IF($DS261,
IF(Z261="","Debes escribir la fecha de pago. ",
IF(ISERR(DATE(YEAR(Z261),MONTH(Z261),DAY(Z261))), "El valor ingresado en fecha de pago no tiene un formato válido. ","")
)
)</f>
        <v/>
      </c>
      <c r="EQ261" s="46">
        <f>IF($DS261,
IF(AA261="","Debes escribir el medio de pago. ",
IF(_xlfn.IFNA(VLOOKUP(AA261,MEDIOS_DE_PAGO,1,FALSE),-1)=-1,"El medio de pago es inválido (por favor seleccionarlo de la lista). ","")
)
)</f>
        <v/>
      </c>
      <c r="ER261" s="46">
        <f>OR(AA261='Tablas '!$T$4,AA261='Tablas '!$T$7,AA261='Tablas '!$T$8,AA261='Tablas '!$T$11)</f>
        <v/>
      </c>
      <c r="ES261" s="46">
        <f>IF(AND($DS261,ER261),
IF(AB261="","Debes escribir la entidad bancaria. ",""),
""
)</f>
        <v/>
      </c>
      <c r="ET261" s="46">
        <f>IF(AND($DS261,ER261),
IF(AC261="","Debes escribir el tipo de cuenta bancaria. ",
IF(_xlfn.IFNA(VLOOKUP(AC261,TIPO_DE_CUENTA,1,FALSE),-1)=-1,"El tipo de cuenta bancaria es inválida (por favor seleccionarlo de la lista). ","")
),
""
)</f>
        <v/>
      </c>
      <c r="EU261" s="46">
        <f>IF(AND($DS261,ER261),
IF(AD261="","Debes escribir el número de cuenta bancaria. ",""),
""
)</f>
        <v/>
      </c>
      <c r="EV261" s="46">
        <f>IF($DS261,
IF(AE261="","Debes escribir el valor del sueldo básico. ",
IF( ISERR(_xlfn.NUMBERVALUE(AE261)), "El valor del sueldo básico debe ser un número válido. ", "")
)
)</f>
        <v/>
      </c>
      <c r="EW261" s="46">
        <f>IF($DS261,
IF(AF261="","Debes escribir el número de días trabajados. ",
IF( IFERROR(INT(AF261),1.1) &lt;&gt; IFERROR(_xlfn.NUMBERVALUE(AF261),1), "La cantidad de días trabajados debe ser un número entero. ", "")
)
)</f>
        <v/>
      </c>
      <c r="EX261" s="46">
        <f>IF($DS261,
IF(AG261="","Debes escribir el valor del sueldo trabajado. ",
IF( ISERR(_xlfn.NUMBERVALUE(AG261)), "El valor del sueldo trabajado debe ser un número válido. ", "")
)
)</f>
        <v/>
      </c>
      <c r="EY261" s="46">
        <f>IF($DS261,
IF( AND(AH261&lt;&gt;"", ISERR(_xlfn.NUMBERVALUE(AH261))), "El valor del auxilio de transporte debe ser un número válido. ", "")
)</f>
        <v/>
      </c>
      <c r="EZ261" s="46">
        <f>IF($DS261,
IF( AND(AI261&lt;&gt;"", ISERR(_xlfn.NUMBERVALUE(AI261))), "El valor de viáticos salariales debe ser un número válido. ", "")
)</f>
        <v/>
      </c>
      <c r="FA261" s="46">
        <f>IF($DS261,
IF( AND(AJ261&lt;&gt;"", ISERR(_xlfn.NUMBERVALUE(AJ261))), "El valor de viáticos NO salariales debe ser un número válido. ", "")
)</f>
        <v/>
      </c>
      <c r="FB261" s="46">
        <f>CONCATENATE(AK261,AL261)&lt;&gt;""</f>
        <v/>
      </c>
      <c r="FC261" s="46">
        <f>IF(AND($DS261,FB261),
IF(AK261="","Debes escribir el número de horas extras diurnas. ",
IF( IFERROR(INT(AK261),1.1) &lt;&gt; IFERROR(_xlfn.NUMBERVALUE(AK261),1), "La cantidad de horas extras diurnas debe ser un número entero. ", "")
),
""
)</f>
        <v/>
      </c>
      <c r="FD261" s="46">
        <f>IF(AND($DS261,FB261),
IF(AL261="","Debes escribir el valor de las horas extras diurnas. ",
IF( ISERR(_xlfn.NUMBERVALUE(AL261)), "El valor de las horas extras duirnas debe ser un número válido. ", "")
),
""
)</f>
        <v/>
      </c>
      <c r="FE261" s="46">
        <f>CONCATENATE(AM261,AN261)&lt;&gt;""</f>
        <v/>
      </c>
      <c r="FF261" s="46">
        <f>IF(AND($DS261,FE261),
IF(AM261="","Debes escribir el número de horas extras nocturnas. ",
IF( IFERROR(INT(AM261),1.1) &lt;&gt; IFERROR(_xlfn.NUMBERVALUE(AM261),1), "La cantidad de horas extras nocturnas debe ser un número entero. ", "")
),
""
)</f>
        <v/>
      </c>
      <c r="FG261" s="46">
        <f>IF(AND($DS261,FE261),
IF(AN261="","Debes escribir el valor de las horas extras nocturnas. ",
IF( ISERR(_xlfn.NUMBERVALUE(AN261)), "El valor de las horas extras nocturnas debe ser un número válido. ", "")
),
""
)</f>
        <v/>
      </c>
      <c r="FH261" s="46">
        <f>CONCATENATE(AO261,AP261)&lt;&gt;""</f>
        <v/>
      </c>
      <c r="FI261" s="46">
        <f>IF(AND($DS261,FH261),
IF(AO261="","Debes escribir el número de horas extras diurnas dominicales y festivas. ",
IF( IFERROR(INT(AO261),1.1) &lt;&gt; IFERROR(_xlfn.NUMBERVALUE(AO261),1), "La cantidad de horas extras diurnas dominicales y festivas debe ser un número entero. ", "")
),
""
)</f>
        <v/>
      </c>
      <c r="FJ261" s="46">
        <f>IF(AND($DS261,FH261),
IF(AP261="","Debes escribir el valor de las horas extras diurnas dominicales y festivas. ",
IF( ISERR(_xlfn.NUMBERVALUE(AP261)), "El valor de las horas extras diurnas dominicales y festivas debe ser un número válido. ", "")
),
""
)</f>
        <v/>
      </c>
      <c r="FK261" s="46">
        <f>CONCATENATE(AQ261,AR261)&lt;&gt;""</f>
        <v/>
      </c>
      <c r="FL261" s="46">
        <f>IF(AND($DS261,FK261),
IF(AQ261="","Debes escribir el número de horas extras nocturnas dominicales y festivas. ",
IF( IFERROR(INT(AQ261),1.1) &lt;&gt; IFERROR(_xlfn.NUMBERVALUE(AQ261),1), "La cantidad de horas extras nocturnas dominicales y festivas debe ser un número entero. ", "")
),
""
)</f>
        <v/>
      </c>
      <c r="FM261" s="46">
        <f>IF(AND($DS261,FK261),
IF(AR261="","Debes escribir el valor de las horas extras nocturnas dominicales y festivas. ",
IF( ISERR(_xlfn.NUMBERVALUE(AR261)), "El valor de las horas extras nocturnas dominicales y festivas debe ser un número válido. ", "")
),
""
)</f>
        <v/>
      </c>
      <c r="FN261" s="46">
        <f>CONCATENATE(AS261,AT261)&lt;&gt;""</f>
        <v/>
      </c>
      <c r="FO261" s="46">
        <f>IF(AND($DS261,FN261),
IF(AS261="","Debes escribir el número de horas recargo nocturno. ",
IF( IFERROR(INT(AS261),1.1) &lt;&gt; IFERROR(_xlfn.NUMBERVALUE(AS261),1), "La cantidad de horas recargo nocturno debe ser un número entero. ", "")
),
""
)</f>
        <v/>
      </c>
      <c r="FP261" s="46">
        <f>IF(AND($DS261,FN261),
IF(AT261="","Debes escribir el valor de las horas recargo nocturno. ",
IF( ISERR(_xlfn.NUMBERVALUE(AT261)), "El valor de las horas recargo nocturno debe ser un número válido. ", "")
),
""
)</f>
        <v/>
      </c>
      <c r="FQ261" s="46">
        <f>CONCATENATE(AU261,AV261)&lt;&gt;""</f>
        <v/>
      </c>
      <c r="FR261" s="46">
        <f>IF(AND($DS261,FQ261),
IF(AU261="","Debes escribir el número de horas recargo diurno dominical y festivo. ",
IF( IFERROR(INT(AU261),1.1) &lt;&gt; IFERROR(_xlfn.NUMBERVALUE(AU261),1), "La cantidad de horas recargo diurno dominical y festivo debe ser un número entero. ", "")
),
""
)</f>
        <v/>
      </c>
      <c r="FS261" s="46">
        <f>IF(AND($DS261,FQ261),
IF(AV261="","Debes escribir el valor de las horas recargo diurno dominical y festivo. ",
IF( ISERR(_xlfn.NUMBERVALUE(AV261)), "El valor de las horas recargo diurno dominical y festivo debe ser un número válido. ", "")
),
""
)</f>
        <v/>
      </c>
      <c r="FT261" s="46">
        <f>CONCATENATE(AW261,AX261)&lt;&gt;""</f>
        <v/>
      </c>
      <c r="FU261" s="46">
        <f>IF(AND($DS261,FT261),
IF(AW261="","Debes escribir el número de horas recargo nocturno dominical y festivo. ",
IF( IFERROR(INT(AW261),1.1) &lt;&gt; IFERROR(_xlfn.NUMBERVALUE(AW261),1), "La cantidad de horas recargo nocturno dominical y festivo debe ser un número entero. ", "")
),
""
)</f>
        <v/>
      </c>
      <c r="FV261" s="46">
        <f>IF(AND($DS261,FT261),
IF(AX261="","Debes escribir el valor de las horas recargo nocturno dominical y festivo. ",
IF( ISERR(_xlfn.NUMBERVALUE(AX261)), "El valor de las horas recargo nocturno dominical y festivo debe ser un número válido. ", "")
),
""
)</f>
        <v/>
      </c>
      <c r="FW261" s="46">
        <f>CONCATENATE(AY261,AZ261)&lt;&gt;""</f>
        <v/>
      </c>
      <c r="FX261" s="46">
        <f>IF(AND($DS261,FW261),
IF(AY261="","Debes escribir el número de días de vacaciones comunes. ",
IF( IFERROR(INT(AY261),1.1) &lt;&gt; IFERROR(_xlfn.NUMBERVALUE(AY261),1), "La cantidad de días de vacaciones comunes debe ser un número entero. ", "")
),
""
)</f>
        <v/>
      </c>
      <c r="FY261" s="46">
        <f>IF(AND($DS261,FW261),
IF(AZ261="","Debes escribir el valor de las vacaciones comunes. ",
IF( ISERR(_xlfn.NUMBERVALUE(AZ261)), "El valor de las vacaciones comunes debe ser un número válido. ", "")
),
""
)</f>
        <v/>
      </c>
      <c r="FZ261" s="46">
        <f>CONCATENATE(BA261,BB261)&lt;&gt;""</f>
        <v/>
      </c>
      <c r="GA261" s="46">
        <f>IF(AND($DS261,FZ261),
IF(BA261="","Debes escribir el número de días de vacaciones compensadas. ",
IF( IFERROR(INT(BA261),1.1) &lt;&gt; IFERROR(_xlfn.NUMBERVALUE(BA261),1), "La cantidad de días de vacaciones compensadas debe ser un número entero. ", "")
),
""
)</f>
        <v/>
      </c>
      <c r="GB261" s="46">
        <f>IF(AND($DS261,FZ261),
IF(BB261="","Debes escribir el valor de las vacaciones compensadas. ",
IF( ISERR(_xlfn.NUMBERVALUE(BB261)), "El valor de las vacaciones compensadas debe ser un número válido. ", "")
),
""
)</f>
        <v/>
      </c>
      <c r="GC261" s="46">
        <f>CONCATENATE(BC261,BD261)&lt;&gt;""</f>
        <v/>
      </c>
      <c r="GD261" s="46">
        <f>IF(AND($DS261,GC261),
IF(BC261="","Debes escribir el número de días de prima salarial. ",
IF( IFERROR(INT(BC261),1.1) &lt;&gt; IFERROR(_xlfn.NUMBERVALUE(BC261),1), "La cantidad de días de prima salarial debe ser un número entero. ", "")
),
""
)</f>
        <v/>
      </c>
      <c r="GE261" s="46">
        <f>IF(AND($DS261,GC261),
IF(BD261="","Debes escribir el valor de los días de prima salarial. ",
IF( ISERR(_xlfn.NUMBERVALUE(BD261)), "El valor de los días de prima salarial debe ser un número válido. ", "")
),
""
)</f>
        <v/>
      </c>
      <c r="GF261" s="46">
        <f>IF($DS261,
IF( AND(BE261&lt;&gt;"", ISERR(_xlfn.NUMBERVALUE(BE261))), "El valor de la prima NO saliarial debe ser un número válido. ", "")
)</f>
        <v/>
      </c>
      <c r="GG261" s="46">
        <f>CONCATENATE(BF261,BG261,BH261)&lt;&gt;""</f>
        <v/>
      </c>
      <c r="GH261" s="46">
        <f>IF(AND($DS261,GG261),
IF(BF261="","Debes escribir el valor de las cesantías. ",
IF( ISERR(_xlfn.NUMBERVALUE(BF261)), "El valor de las cesantías debe ser un número válido. ", "")
),
""
)</f>
        <v/>
      </c>
      <c r="GI261" s="46">
        <f>IF(AND($DS261,GG261),
IF(BG261="","Debes escribir el % de cesantías. ",
IF( ISERR(_xlfn.NUMBERVALUE(BG261)), "El % de cesantías debe ser un número válido. ", "")
),
""
)</f>
        <v/>
      </c>
      <c r="GJ261" s="46">
        <f>IF(AND($DS261,GG261),
IF(BH261="","Debes escribir el valor de intereses de cesantías. ",
IF( ISERR(_xlfn.NUMBERVALUE(BH261)), "El valor de intereses de cesantías debe ser un número válido. ", "")
),
""
)</f>
        <v/>
      </c>
      <c r="GK261" s="46">
        <f>CONCATENATE(BI261,BJ261,BK261)&lt;&gt;""</f>
        <v/>
      </c>
      <c r="GL261" s="46">
        <f>IF(AND($DS261,GK261),
IF(BI261="","Debes escribir el número de días de incapacidad. ",
IF( IFERROR(INT(BI261),1.1) &lt;&gt; IFERROR(_xlfn.NUMBERVALUE(BI261),1), "La cantidad de días de incapacidad debe ser un número entero. ", "")
),
""
)</f>
        <v/>
      </c>
      <c r="GM261" s="46">
        <f>IF(AND($DS261,GK261),
IF(BJ261="","Debes escribir el tipo de incapacidad. ",
IF(_xlfn.IFNA(VLOOKUP(BJ261,TIPO_DE_INCAPACIDAD,1,FALSE),-1)=-1,"El tipo de incapacidad es inválida (por favor seleccionarlo de la lista). ","")
),
""
)</f>
        <v/>
      </c>
      <c r="GN261" s="46">
        <f>IF(AND($DS261,GK261),
IF(BK261="","Debes escribir el valor de la incapacidad. ",
IF( ISERR(_xlfn.NUMBERVALUE(BK261)), "El valor de la incapacidad debe ser un número válido. ", "")
),
""
)</f>
        <v/>
      </c>
      <c r="GO261" s="46">
        <f>CONCATENATE(BL261,BM261)&lt;&gt;""</f>
        <v/>
      </c>
      <c r="GP261" s="46">
        <f>IF(AND($DS261,GO261),
IF(BL261="","Debes escribir el número de días de licencia de maternidad o paternidad. ",
IF( IFERROR(INT(BL261),1.1) &lt;&gt; IFERROR(_xlfn.NUMBERVALUE(BL261),1), "La cantidad de días de licencia de maternidad o paternidad debe ser un número entero. ", "")
),
""
)</f>
        <v/>
      </c>
      <c r="GQ261" s="46">
        <f>IF(AND($DS261,GO261),
IF(BM261="","Debes escribir el valor de la licencia de maternidad o paternidad. ",
IF( ISERR(_xlfn.NUMBERVALUE(BM261)), "El valor de la licencia de maternidad o paternidad debe ser un número válido. ", "")
),
""
)</f>
        <v/>
      </c>
      <c r="GR261" s="46">
        <f>CONCATENATE(BN261,BO261)&lt;&gt;""</f>
        <v/>
      </c>
      <c r="GS261" s="46">
        <f>IF(AND($DS261,GR261),
IF(BN261="","Debes escribir el número de días de licencia remunerada. ",
IF( IFERROR(INT(BN261),1.1) &lt;&gt; IFERROR(_xlfn.NUMBERVALUE(BN261),1), "La cantidad de días de licencia remunerada debe ser un número entero. ", "")
),
""
)</f>
        <v/>
      </c>
      <c r="GT261" s="46">
        <f>IF(AND($DS261,GR261),
IF(BO261="","Debes escribir el valor de la licencia remunerada. ",
IF( ISERR(_xlfn.NUMBERVALUE(BO261)), "El valor de la licencia remunerada debe ser un número válido. ", "")
),
""
)</f>
        <v/>
      </c>
      <c r="GU261" s="46">
        <f>IF($DS261,
IF( AND(BP261&lt;&gt;"", ISERR(_xlfn.NUMBERVALUE(BP261))), "El valor de la licencia NO remunerada debe ser un número válido. ", "")
)</f>
        <v/>
      </c>
      <c r="GV261" s="46">
        <f>IF($DS261,
IF( AND(BQ261&lt;&gt;"", ISERR(_xlfn.NUMBERVALUE(BQ261))), "El valor de auxilios salariales debe ser un número válido. ", "")
)</f>
        <v/>
      </c>
      <c r="GW261" s="46">
        <f>IF($DS261,
IF( AND(BR261&lt;&gt;"", ISERR(_xlfn.NUMBERVALUE(BR261))), "El valor de auxilios NO salariales debe ser un número válido. ", "")
)</f>
        <v/>
      </c>
      <c r="GX261" s="46">
        <f>IF($DS261,
IF( AND(BS261&lt;&gt;"", ISERR(_xlfn.NUMBERVALUE(BS261))), "El valor de bonos salariales debe ser un número válido. ", "")
)</f>
        <v/>
      </c>
      <c r="GY261" s="46">
        <f>IF($DS261,
IF( AND(BT261&lt;&gt;"", ISERR(_xlfn.NUMBERVALUE(BT261))), "El valor de bonos NO salariales debe ser un número válido. ", "")
)</f>
        <v/>
      </c>
      <c r="GZ261" s="46">
        <f>IF($DS261,
IF( AND(BU261&lt;&gt;"", ISERR(_xlfn.NUMBERVALUE(BU261))), "El valor de bonos salariales de alimentación debe ser un número válido. ", "")
)</f>
        <v/>
      </c>
      <c r="HA261" s="46">
        <f>IF($DS261,
IF( AND(BV261&lt;&gt;"", ISERR(_xlfn.NUMBERVALUE(BV261))), "El valor de bonos NO salariales de alimentación debe ser un número válido. ", "")
)</f>
        <v/>
      </c>
      <c r="HB261" s="46">
        <f>IF($DS261,
IF( AND(BW261&lt;&gt;"", ISERR(_xlfn.NUMBERVALUE(BW261))), "El valor de bonificaciones salariales debe ser un número válido. ", "")
)</f>
        <v/>
      </c>
      <c r="HC261" s="46">
        <f>IF($DS261,
IF( AND(BX261&lt;&gt;"", ISERR(_xlfn.NUMBERVALUE(BX261))), "El valor de bonificaciones NO salariales debe ser un número válido. ", "")
)</f>
        <v/>
      </c>
      <c r="HD261" s="46">
        <f>IF($DS261,
IF( AND(BY261&lt;&gt;"", ISERR(_xlfn.NUMBERVALUE(BY261))), "El valor de compensaciones ordinarias debe ser un número válido. ", "")
)</f>
        <v/>
      </c>
      <c r="HE261" s="46">
        <f>IF($DS261,
IF( AND(BZ261&lt;&gt;"", ISERR(_xlfn.NUMBERVALUE(BZ261))), "El valor de compensaciones extraordinarias debe ser un número válido. ", "")
)</f>
        <v/>
      </c>
      <c r="HF261" s="46">
        <f>IF($DS261,
IF( AND(CA261&lt;&gt;"", ISERR(_xlfn.NUMBERVALUE(CA261))), "El valor de comisiones debe ser un número válido. ", "")
)</f>
        <v/>
      </c>
      <c r="HG261" s="46">
        <f>IF($DS261,
IF( AND(CB261&lt;&gt;"", ISERR(_xlfn.NUMBERVALUE(CB261))), "El valor de ausencia por huega debe ser un número válido. ", "")
)</f>
        <v/>
      </c>
      <c r="HH261" s="46">
        <f>IF($DS261,
IF( AND(CC261&lt;&gt;"", ISERR(_xlfn.NUMBERVALUE(CC261))), "El valor de anticipos debe ser un número válido. ", "")
)</f>
        <v/>
      </c>
      <c r="HI261" s="46">
        <f>IF($DS261,
IF( AND(CD261&lt;&gt;"", ISERR(_xlfn.NUMBERVALUE(CD261))), "El valor de pagos a terceros debe ser un número válido. ", "")
)</f>
        <v/>
      </c>
      <c r="HJ261" s="46">
        <f>IF($DS261,
IF( AND(CE261&lt;&gt;"", ISERR(_xlfn.NUMBERVALUE(CE261))), "El valor de dotación debe ser un número válido. ", "")
)</f>
        <v/>
      </c>
      <c r="HK261" s="46">
        <f>IF($DS261,
IF( AND(CF261&lt;&gt;"", ISERR(_xlfn.NUMBERVALUE(CF261))), "El valor de apoyo sostenibilidad debe ser un número válido. ", "")
)</f>
        <v/>
      </c>
      <c r="HL261" s="46">
        <f>IF($DS261,
IF( AND(CG261&lt;&gt;"", ISERR(_xlfn.NUMBERVALUE(CG261))), "El valor de teletrabajo debe ser un número válido. ", "")
)</f>
        <v/>
      </c>
      <c r="HM261" s="46">
        <f>IF($DS261,
IF( AND(CH261&lt;&gt;"", ISERR(_xlfn.NUMBERVALUE(CH261))), "El valor de bonificación de retiro debe ser un número válido. ", "")
)</f>
        <v/>
      </c>
      <c r="HN261" s="46">
        <f>IF($DS261,
IF( AND(CI261&lt;&gt;"", ISERR(_xlfn.NUMBERVALUE(CI261))), "El valor de indemnización de retiro debe ser un número válido. ", "")
)</f>
        <v/>
      </c>
      <c r="HO261" s="46">
        <f>IF($DS261,
IF( AND(CJ261&lt;&gt;"", ISERR(_xlfn.NUMBERVALUE(CJ261))), "El valor de reintegros debe ser un número válido. ", "")
)</f>
        <v/>
      </c>
      <c r="HP261" s="46">
        <f>CONCATENATE(CK261,CL261,CM261)&lt;&gt;""</f>
        <v/>
      </c>
      <c r="HQ261" s="46">
        <f>IF(AND($DS261,HP261),
IF(CK261="","Debes escribir la descripción de otro concepto no categorizado. ",""),
""
)</f>
        <v/>
      </c>
      <c r="HR261" s="46">
        <f>IF(AND($DS261,HP261),
IF(CONCATENATE(CL261,CM261)="","Debes escribir al menos un valor de concepto no categorizado (salarial o no salarial). ",
IF(ISERR(_xlfn.NUMBERVALUE(CL261)),"El valor salarial concepto no categorizado debe ser un número válido. ","")
),
""
)</f>
        <v/>
      </c>
      <c r="HS261" s="46">
        <f>IF(AND($DS261,HP261),
IF(CONCATENATE(CL261,CM261)="","Debes escribir al menos un valor de concepto no categorizado (salarial o no salarial). ",
IF(ISERR(_xlfn.NUMBERVALUE(CM261)),"El valor NO salarial concepto no categorizado debe ser un número válido. ","")
),
""
)</f>
        <v/>
      </c>
      <c r="HT261" s="46">
        <f>IF($DS261,
IF(CN261="","Debes escribir el porcentaje del aporte a salud. ",
IF( ISERR(_xlfn.NUMBERVALUE(CN261)), "El valor del porcentaje del aporte a salud debe ser un número válido. ", "")
)
)</f>
        <v/>
      </c>
      <c r="HU261" s="46">
        <f>IF($DS261,
IF(CO261="","Debes escribir el valor del aporte a salud. ",
IF( ISERR(_xlfn.NUMBERVALUE(CO261)), "El valor del aporte a salud debe ser un número válido. ", "")
)
)</f>
        <v/>
      </c>
      <c r="HV261" s="46">
        <f>IF($DS261,
IF( AND(CP261&lt;&gt;"", ISERR(_xlfn.NUMBERVALUE(CP261))), "El valor plan complementario debe ser un número válido. ", "")
)</f>
        <v/>
      </c>
      <c r="HW261" s="46">
        <f>IF($DS261,
IF(CQ261="","Debes escribir el porcentaje del aporte a pensión. ",
IF( ISERR(_xlfn.NUMBERVALUE(CQ261)), "El valor del porcentaje del aporte a pensión debe ser un número válido. ", "")
)
)</f>
        <v/>
      </c>
      <c r="HX261" s="46">
        <f>IF($DS261,
IF(CR261="","Debes escribir el valor del aporte a pensión. ",
IF( ISERR(_xlfn.NUMBERVALUE(CR261)), "El valor del aporte a salud debe ser un número válido. ", "")
)
)</f>
        <v/>
      </c>
      <c r="HY261" s="46">
        <f>IF($DS261,
IF( AND(CS261&lt;&gt;"", ISERR(_xlfn.NUMBERVALUE(CS261))), "El valor pensión voluntaria debe ser un número válido. ", "")
)</f>
        <v/>
      </c>
      <c r="HZ261" s="46">
        <f>CONCATENATE(CT261,CU261,CV261,CW261)&lt;&gt;""</f>
        <v/>
      </c>
      <c r="IA261" s="46">
        <f>IF(AND($DS261,HZ261),
IF(CT261="","Debes escribir el % del fondo de seguridad pensional. ",
IF( ISERR(_xlfn.NUMBERVALUE(CT261)), "El % del fondo de seguridad debe ser un número válido. ", "")
),
""
)</f>
        <v/>
      </c>
      <c r="IB261" s="46">
        <f>IF(AND($DS261,HZ261),
IF(CU261="","Debes escribir el valor del aporte al fondo de solidaridad pensional. ",
IF( ISERR(_xlfn.NUMBERVALUE(CU261)), "El valor del aporte al fondo de solidaridad pensional debe ser un número válido. ", "")
),
""
)</f>
        <v/>
      </c>
      <c r="IC261" s="46">
        <f>IF(AND($DS261,HZ261),
IF(CV261="","Debes escribir el % del fondo de subsistencia. ",
IF( ISERR(_xlfn.NUMBERVALUE(CV261)), "El % del fondo de subsistencia debe ser un número válido. ", "")
),
""
)</f>
        <v/>
      </c>
      <c r="ID261" s="46">
        <f>IF(AND($DS261,HZ261),
IF(CW261="","Debes escribir el valor del fondo de subsistencia. ",
IF( ISERR(_xlfn.NUMBERVALUE(CW261)), "El valor del fondo de subsistencia debe ser un número válido. ", "")
),
""
)</f>
        <v/>
      </c>
      <c r="IE261" s="46">
        <f>CONCATENATE(CX261,CY261)&lt;&gt;""</f>
        <v/>
      </c>
      <c r="IF261" s="46">
        <f>IF(AND($DS261,IE261),
IF(CX261="","Debes escribir el % de sindicato. ",
IF( ISERR(_xlfn.NUMBERVALUE(CX261)), "El % de sindicato debe ser un número válido. ", "")
),
""
)</f>
        <v/>
      </c>
      <c r="IG261" s="46">
        <f>IF(AND($DS261,IE261),
IF(CY261="","Debes escribir el valor del sindicato. ",
IF( ISERR(_xlfn.NUMBERVALUE(CY261)), "El valor del sindicato debe ser un número válido. ", "")
),
""
)</f>
        <v/>
      </c>
      <c r="IH261" s="46">
        <f>IF($DS261,
IF( AND(CZ261&lt;&gt;"", ISERR(_xlfn.NUMBERVALUE(CZ261))), "El valor de sanción pública debe ser un número válido. ", "")
)</f>
        <v/>
      </c>
      <c r="II261" s="46">
        <f>IF($DS261,
IF( AND(DA261&lt;&gt;"", ISERR(_xlfn.NUMBERVALUE(DA261))), "El valor de sanción privada debe ser un número válido. ", "")
)</f>
        <v/>
      </c>
      <c r="IJ261" s="46">
        <f>CONCATENATE(DB261,DC261)&lt;&gt;""</f>
        <v/>
      </c>
      <c r="IK261" s="46">
        <f>IF(AND($DS261,IJ261),
IF(DB261="","Debes escribir la descripción de libranza. ",""),
""
)</f>
        <v/>
      </c>
      <c r="IL261" s="46">
        <f>IF(AND($DS261,IJ261),
IF(DC261="","Debes escribir la cuota libranza. ",
IF(ISERR(_xlfn.NUMBERVALUE(DC261)),"El valor de la cuota libranza debe ser un número válido. ","")
),
""
)</f>
        <v/>
      </c>
      <c r="IM261" s="46">
        <f>IF($DS261,
IF( AND(DD261&lt;&gt;"", ISERR(_xlfn.NUMBERVALUE(DD261))), "El valor de pagos a terceros debe ser un número válido. ", "")
)</f>
        <v/>
      </c>
      <c r="IN261" s="46">
        <f>IF($DS261,
IF( AND(DE261&lt;&gt;"", ISERR(_xlfn.NUMBERVALUE(DE261))), "El valor de anticipos debe ser un número válido. ", "")
)</f>
        <v/>
      </c>
      <c r="IO261" s="46">
        <f>IF($DS261,
IF( AND(DF261&lt;&gt;"", ISERR(_xlfn.NUMBERVALUE(DF261))), "El valor de AFC debe ser un número válido. ", "")
)</f>
        <v/>
      </c>
      <c r="IP261" s="46">
        <f>IF($DS261,
IF( AND(DG261&lt;&gt;"", ISERR(_xlfn.NUMBERVALUE(DG261))), "El valor de rete-fuente debe ser un número válido. ", "")
)</f>
        <v/>
      </c>
      <c r="IQ261" s="46">
        <f>IF($DS261,
IF( AND(DH261&lt;&gt;"", ISERR(_xlfn.NUMBERVALUE(DH261))), "El valor de cooperativa de trabajo debe ser un número válido. ", "")
)</f>
        <v/>
      </c>
      <c r="IR261" s="46">
        <f>IF($DS261,
IF( AND(DI261&lt;&gt;"", ISERR(_xlfn.NUMBERVALUE(DI261))), "El valor de embargo fiscal debe ser un número válido. ", "")
)</f>
        <v/>
      </c>
      <c r="IS261" s="46">
        <f>IF($DS261,
IF( AND(DJ261&lt;&gt;"", ISERR(_xlfn.NUMBERVALUE(DJ261))), "El valor de educación debe ser un número válido. ", "")
)</f>
        <v/>
      </c>
      <c r="IT261" s="46">
        <f>IF($DS261,
IF( AND(DK261&lt;&gt;"", ISERR(_xlfn.NUMBERVALUE(DK261))), "El valor de reintegro debe ser un número válido. ", "")
)</f>
        <v/>
      </c>
      <c r="IU261" s="46">
        <f>IF($DS261,
IF( AND(DL261&lt;&gt;"", ISERR(_xlfn.NUMBERVALUE(DL261))), "El valor de deuda debe ser un número válido. ", "")
)</f>
        <v/>
      </c>
      <c r="IV261" s="46">
        <f>IF($DS261,
IF( AND(DM261&lt;&gt;"", ISERR(_xlfn.NUMBERVALUE(DM261))), "El valor de otras deducciones debe ser un número válido. ", "")
)</f>
        <v/>
      </c>
      <c r="IW261" s="46">
        <f>IF($DS261,
IF(DN261="","Debes escribir el valor de los devengos totales. ",
IF( ISERR(_xlfn.NUMBERVALUE(DN261)), "El valor de los devengos totales debe ser un número válido. ", "")
)
)</f>
        <v/>
      </c>
      <c r="IX261" s="46">
        <f>IF($DS261,
IF(DO261="","Debes escribir el valor de las deducciones totales. ",
IF( ISERR(_xlfn.NUMBERVALUE(DO261)), "El valor de las deducciones totales debe ser un número válido. ", "")
)
)</f>
        <v/>
      </c>
      <c r="IY261" s="46">
        <f>IF($DS261,
IF(DP261="","Debes escribir el valor del salario total. ",
IF( ISERR(_xlfn.NUMBERVALUE(DP261)), "El valor del salario total debe ser un número válido. ", "")
)
)</f>
        <v/>
      </c>
    </row>
    <row r="262">
      <c r="B262" s="48" t="n">
        <v>250</v>
      </c>
      <c r="C262" s="61">
        <f>IF(AND(DS262,DP262&lt;&gt;""),
IF(DQ262="","OK","Error"),
""
)</f>
        <v/>
      </c>
      <c r="D262" s="53" t="n"/>
      <c r="E262" s="52" t="n"/>
      <c r="F262" s="112" t="n"/>
      <c r="G262" s="52" t="n"/>
      <c r="H262" s="53" t="n"/>
      <c r="I262" s="52" t="n"/>
      <c r="J262" s="52" t="n"/>
      <c r="K262" s="53" t="n"/>
      <c r="L262" s="55" t="n"/>
      <c r="M262" s="108" t="n"/>
      <c r="N262" s="56" t="n"/>
      <c r="O262" s="52" t="n"/>
      <c r="P262" s="52" t="n"/>
      <c r="Q262" s="52" t="n"/>
      <c r="R262" s="52" t="n"/>
      <c r="S262" s="52" t="n"/>
      <c r="T262" s="53" t="n"/>
      <c r="U262" s="52" t="n"/>
      <c r="V262" s="52" t="n"/>
      <c r="W262" s="55" t="n"/>
      <c r="X262" s="55" t="n"/>
      <c r="Y262" s="52" t="n"/>
      <c r="Z262" s="55" t="n"/>
      <c r="AA262" s="52" t="n"/>
      <c r="AB262" s="53" t="n"/>
      <c r="AC262" s="53" t="n"/>
      <c r="AD262" s="53" t="n"/>
      <c r="AE262" s="177" t="n"/>
      <c r="AF262" s="113" t="n"/>
      <c r="AG262" s="177" t="n"/>
      <c r="AH262" s="178" t="n"/>
      <c r="AI262" s="178" t="n"/>
      <c r="AJ262" s="178" t="n"/>
      <c r="AK262" s="114" t="n"/>
      <c r="AL262" s="178" t="n"/>
      <c r="AM262" s="114" t="n"/>
      <c r="AN262" s="178" t="n"/>
      <c r="AO262" s="114" t="n"/>
      <c r="AP262" s="178" t="n"/>
      <c r="AQ262" s="114" t="n"/>
      <c r="AR262" s="178" t="n"/>
      <c r="AS262" s="114" t="n"/>
      <c r="AT262" s="178" t="n"/>
      <c r="AU262" s="114" t="n"/>
      <c r="AV262" s="178" t="n"/>
      <c r="AW262" s="114" t="n"/>
      <c r="AX262" s="178" t="n"/>
      <c r="AY262" s="114" t="n"/>
      <c r="AZ262" s="178" t="n"/>
      <c r="BA262" s="114" t="n"/>
      <c r="BB262" s="178" t="n"/>
      <c r="BC262" s="114" t="n"/>
      <c r="BD262" s="178" t="n"/>
      <c r="BE262" s="178" t="n"/>
      <c r="BF262" s="178" t="n"/>
      <c r="BG262" s="59" t="n"/>
      <c r="BH262" s="178" t="n"/>
      <c r="BI262" s="114" t="n"/>
      <c r="BJ262" s="53" t="n"/>
      <c r="BK262" s="178" t="n"/>
      <c r="BL262" s="114" t="n"/>
      <c r="BM262" s="178" t="n"/>
      <c r="BN262" s="114" t="n"/>
      <c r="BO262" s="178" t="n"/>
      <c r="BP262" s="178" t="n"/>
      <c r="BQ262" s="178" t="n"/>
      <c r="BR262" s="178" t="n"/>
      <c r="BS262" s="178" t="n"/>
      <c r="BT262" s="178" t="n"/>
      <c r="BU262" s="178" t="n"/>
      <c r="BV262" s="178" t="n"/>
      <c r="BW262" s="178" t="n"/>
      <c r="BX262" s="178" t="n"/>
      <c r="BY262" s="178" t="n"/>
      <c r="BZ262" s="178" t="n"/>
      <c r="CA262" s="178" t="n"/>
      <c r="CB262" s="178" t="n"/>
      <c r="CC262" s="178" t="n"/>
      <c r="CD262" s="178" t="n"/>
      <c r="CE262" s="178" t="n"/>
      <c r="CF262" s="178" t="n"/>
      <c r="CG262" s="178" t="n"/>
      <c r="CH262" s="178" t="n"/>
      <c r="CI262" s="178" t="n"/>
      <c r="CJ262" s="178" t="n"/>
      <c r="CK262" s="53" t="n"/>
      <c r="CL262" s="178" t="n"/>
      <c r="CM262" s="178" t="n"/>
      <c r="CN262" s="60" t="n"/>
      <c r="CO262" s="177" t="n"/>
      <c r="CP262" s="178" t="n"/>
      <c r="CQ262" s="60" t="n"/>
      <c r="CR262" s="177" t="n"/>
      <c r="CS262" s="178" t="n"/>
      <c r="CT262" s="59" t="n"/>
      <c r="CU262" s="178" t="n"/>
      <c r="CV262" s="59" t="n"/>
      <c r="CW262" s="178" t="n"/>
      <c r="CX262" s="59" t="n"/>
      <c r="CY262" s="178" t="n"/>
      <c r="CZ262" s="178" t="n"/>
      <c r="DA262" s="178" t="n"/>
      <c r="DB262" s="53" t="n"/>
      <c r="DC262" s="178" t="n"/>
      <c r="DD262" s="178" t="n"/>
      <c r="DE262" s="178" t="n"/>
      <c r="DF262" s="178" t="n"/>
      <c r="DG262" s="178" t="n"/>
      <c r="DH262" s="178" t="n"/>
      <c r="DI262" s="178" t="n"/>
      <c r="DJ262" s="178" t="n"/>
      <c r="DK262" s="178" t="n"/>
      <c r="DL262" s="178" t="n"/>
      <c r="DM262" s="178" t="n"/>
      <c r="DN262" s="177" t="n"/>
      <c r="DO262" s="177" t="n"/>
      <c r="DP262" s="177" t="n"/>
      <c r="DQ262" s="76">
        <f>IF(AND(DS262,DP262&lt;&gt;""),
CONCATENATE(DT262,DU262,DV262,DW262,DX262,DY262,DZ262,EA262,EB262,EC262,ED262,EE262,EF262,EG262,EH262,EI262,EJ262,EK262,EL262,EM262,EN262,EO262,EP262,EQ262,ES262,ET262,EU262,EV262,EW262,EX262,EY262,EZ262,FA262,FC262,FD262,FF262,FG262,FI262,FJ262,FL262,FM262,FO262,FP262,FR262,FS262,FU262,FV262,FX262,FY262,GA262,GB262,GD262,GE262,GF262,GH262,GI262,GJ262,GL262,GM262,GN262,GP262,GQ262,GS262,GT262,GU262,GV262,GW262,GX262,GY262,GZ262,HA262,HB262,HC262,HD262,HE262,HF262,HG262,HH262,HI262,HJ262,HK262,HL262,HM262,HN262,HO262,HQ262,HR262,HS262,HT262,HU262,HV262,HW262,HX262,HY262,IA262,IB262,IC262,ID262,IF262,IG262,IH262,II262,IK262,IL262,IM262,IN262,IO262,IP262,IQ262,IR262,IS262,IT262,IU262,IV262,IW262,IX262,IY262,IZ262),
""
)</f>
        <v/>
      </c>
      <c r="DR262" s="53" t="n"/>
      <c r="DS262" s="46">
        <f>CONCATENATE(D262,$E262,$F262,$G262,H262,$I262,$J262,K262,$L262,$M262,N262,$O262,$P262,$Q262,$R262,$S262,T262,$U262,$V262,$W262,$X262,$Y262,$Z262,$AA262,AB262,AC262,AD262,$AE262,$AF262,$AG262,AH262,AI262,AJ262,AK262,AL262,AM262,AN262,AO262,AP262,AQ262,AR262,AS262,AT262,AU262,AV262,AW262,AX262,AY262,AZ262,BA262,BB262,BC262,BD262,BE262,BF262,BG262,BH262,BI262,BJ262,BK262,BL262,BM262,BN262,BO262,BP262,BQ262,BR262,BS262,BT262,BU262,BV262,BW262,BX262,BY262,BZ262,CA262,CB262,CC262,CD262,CE262,CF262,CG262,CH262,CI262,CJ262,CK262,CL262,CM262,$CN262,$CO262,CP262,$CQ262,$CR262,CS262,CT262,CU262,CV262,CW262,CX262,CY262,CZ262,DA262,DB262,DC262,DD262,DE262,DF262,DG262,DH262,DI262,DJ262,DK262,DL262,DM262,$DN262,$DO262,$DP262,DR262)&lt;&gt;""</f>
        <v/>
      </c>
      <c r="DT262" s="46">
        <f>IF(AND($DS262,$E$4&lt;&gt;""),
IF(LEFT($E$4,2) = "1.",
IF(D262&lt;&gt;"","El CUNE sólo se envía en operaciones de novedad o ajuste. ",""),
IF(D262="","Debes escribir un CUNE válido para realizar operaciones de novedad o ajuste. ","")),
""
)</f>
        <v/>
      </c>
      <c r="DU262" s="46">
        <f>IF($DS262,
IF(E262="","Debes seleccionar el tipo de documento del empleado. ",
IF(_xlfn.IFNA(VLOOKUP(E262,TIPO_DE_DOCUMENTO,1,FALSE),-1)=-1,"El tipo de documento no es válido (por favor seleccionarlo de la lista). ","")
)
)</f>
        <v/>
      </c>
      <c r="DV262" s="46">
        <f>IF($DS262,
IF(F262="","Debes escribir el número de documento del empleado. ","")
)</f>
        <v/>
      </c>
      <c r="DW262" s="46">
        <f>IF($DS262,
IF(G262="","Debes escribir el primer nombre del empleado. ","")
)</f>
        <v/>
      </c>
      <c r="DY262" s="46">
        <f>IF($DS262,
IF(I262="","Debes escribir el primer apellido del empleado. ","")
)</f>
        <v/>
      </c>
      <c r="DZ262" s="46">
        <f>IF($DS262,
IF(J262="","Debes escribir el segundo apellido del empleado. ","")
)</f>
        <v/>
      </c>
      <c r="EB262" s="46">
        <f>IF($DS262,
IF(L262="","Debes escribir la fecha de ingreso del empleado. ",
IF(ISERR(DATE(YEAR(L262),MONTH(L262),DAY(L262))), "El valor ingresado en fecha de ingreso no tiene un formato válido. ","")
)
)</f>
        <v/>
      </c>
      <c r="EC262" s="46">
        <f>IF($DS262,
IF(M262="","Debes escribir el tiempo laborado. ",
IF( IFERROR(INT(M262),1.1) &lt;&gt; IFERROR(_xlfn.NUMBERVALUE(M262),1), "El valor de los días trabajados debe ser un número entero. ", "")
)
)</f>
        <v/>
      </c>
      <c r="ED262" s="46">
        <f>IF($DS262,
IF( AND(N262&lt;&gt;"", ISERR(DATE(YEAR(N262),MONTH(N262),DAY(N262))) ), "El valor ingresado en fecha de ingreso no tiene un formato válido. ",
IF( AND(N262&lt;&gt;"", $E$6&lt;&gt;"", DATE(YEAR(N262), MONTH(N262), 1) &lt;&gt; IFERROR(DATE(MID($E$6, 1, 4), MID($E$6, 6, 2),1), "1/1/1900") ), "La fecha de retiro debe estar dentro del período liquidado. ", "")
)
)</f>
        <v/>
      </c>
      <c r="EE262" s="46">
        <f>IF($DS262,
IF(O262="","Debes seleccionar el tipo de trabajador. ",
IF(_xlfn.IFNA(VLOOKUP(O262,TIPO_DE_TRABAJADOR,1,FALSE),-1)=-1,"El tipo de trabajador no es válido (por favor seleccionarlo de la lista). ","")
)
)</f>
        <v/>
      </c>
      <c r="EF262" s="46">
        <f>IF($DS262,
IF(P262="","Debes seleccionar si es un trabajador dependiente pensionado por vejez. ",
IF(_xlfn.IFNA(VLOOKUP(P262,SUBTIPO_DE_TRABAJADOR,1,FALSE),-1)=-1,"El tipo de trabajador dependiente pensionado por vejez no es válido (por favor seleccionarlo de la lista). ","")
)
)</f>
        <v/>
      </c>
      <c r="EG262" s="46">
        <f>IF($DS262,
IF(Q262="","Debes seleccionar el tipo de contrato del trabajador. ",
IF(_xlfn.IFNA(VLOOKUP(Q262,TIPO_DE_CONTRATO,1,FALSE),-1)=-1,"El tipo de contrato del trabajador no es válido (por favor seleccionarlo de la lista). ","")
)
)</f>
        <v/>
      </c>
      <c r="EH262" s="46">
        <f>IF($DS262,
IF(R262="","Debes seleccionar si es un salario integral. ",
IF(_xlfn.IFNA(VLOOKUP(R262,SI_NO,1,FALSE),-1)=-1,"Valor no válido para salario integral (por favor seleccionarlo de la lista). ","")
)
)</f>
        <v/>
      </c>
      <c r="EI262" s="46">
        <f>IF($DS262,
IF(S262="","Debes seleccionar si el trabajador realiza actividades de riesgo. ",
IF(_xlfn.IFNA(VLOOKUP(S262,SI_NO,1,FALSE),-1)=-1,"Valor no válido para actividad de alto riesgo (por favor seleccionarlo de la lista). ","")
)
)</f>
        <v/>
      </c>
      <c r="EK262" s="46">
        <f>IF($DS262,
IF(U262="","Debes escribir el código del municipio de residencia del trabajador. ",
IF(_xlfn.IFNA(VLOOKUP(U262,MUNICIPIO,1,FALSE),-1)=-1,"El municipio de residencia del trabajador es inválido (por favor seleccionarlo de la lista). ","")
)
)</f>
        <v/>
      </c>
      <c r="EL262" s="46">
        <f>IF($DS262,
IF(V262="","Debes escribir el la dirección de residendia del trabajador. ","")
)</f>
        <v/>
      </c>
      <c r="EM262" s="46">
        <f>IF($DS262,
IF(W262="","Debes escribir la fecha de inicio de la liquidación. ",
IF(ISERR(DATE(YEAR(W262),MONTH(W262),DAY(W262))),"El valor ingresado en fecha de inicio de liquidación no tiene un formato válido. ",
IF( AND($E$6&lt;&gt;"", DATE(YEAR(W262), MONTH(W262), 1) &lt;&gt; IFERROR(DATE(MID($E$6, 1, 4), MID($E$6, 6, 2),1), "1/1/1900") ), "La fecha de inicio de la liquidación debe estar dentro del período liquidado. ", "")
)
)
)</f>
        <v/>
      </c>
      <c r="EN262" s="46">
        <f>IF($DS262,
IF(X262="","Debes escribir la fecha de fin de la liquidación. ",
IF(ISERR(DATE(YEAR(X262),MONTH(X262),DAY(X262))),"El valor ingresado en fecha de fin de liquidación no tiene un formato válido. ",
IF( AND($E$6&lt;&gt;"", DATE(YEAR(X262), MONTH(X262), 1) &lt;&gt; IFERROR(DATE(MID($E$6, 1, 4), MID($E$6, 6, 2),1), "1/1/1900") ), "La fecha de fin de la liquidación debe estar dentro del período liquidado. ", "")
)
)
)</f>
        <v/>
      </c>
      <c r="EO262" s="46">
        <f>IF($DS262,
IF(Y262="","Debes escribir la frecuencia de pago del trabajador. ",
IF(_xlfn.IFNA(VLOOKUP(Y262,PERÍODO_DE_NÓMINA,1,FALSE),-1)=-1,"La frecuencia de pago es inválida (por favor seleccionarlo de la lista). ","")
)
)</f>
        <v/>
      </c>
      <c r="EP262" s="46">
        <f>IF($DS262,
IF(Z262="","Debes escribir la fecha de pago. ",
IF(ISERR(DATE(YEAR(Z262),MONTH(Z262),DAY(Z262))), "El valor ingresado en fecha de pago no tiene un formato válido. ","")
)
)</f>
        <v/>
      </c>
      <c r="EQ262" s="46">
        <f>IF($DS262,
IF(AA262="","Debes escribir el medio de pago. ",
IF(_xlfn.IFNA(VLOOKUP(AA262,MEDIOS_DE_PAGO,1,FALSE),-1)=-1,"El medio de pago es inválido (por favor seleccionarlo de la lista). ","")
)
)</f>
        <v/>
      </c>
      <c r="ER262" s="46">
        <f>OR(AA262='Tablas '!$T$4,AA262='Tablas '!$T$7,AA262='Tablas '!$T$8,AA262='Tablas '!$T$11)</f>
        <v/>
      </c>
      <c r="ES262" s="46">
        <f>IF(AND($DS262,ER262),
IF(AB262="","Debes escribir la entidad bancaria. ",""),
""
)</f>
        <v/>
      </c>
      <c r="ET262" s="46">
        <f>IF(AND($DS262,ER262),
IF(AC262="","Debes escribir el tipo de cuenta bancaria. ",
IF(_xlfn.IFNA(VLOOKUP(AC262,TIPO_DE_CUENTA,1,FALSE),-1)=-1,"El tipo de cuenta bancaria es inválida (por favor seleccionarlo de la lista). ","")
),
""
)</f>
        <v/>
      </c>
      <c r="EU262" s="46">
        <f>IF(AND($DS262,ER262),
IF(AD262="","Debes escribir el número de cuenta bancaria. ",""),
""
)</f>
        <v/>
      </c>
      <c r="EV262" s="46">
        <f>IF($DS262,
IF(AE262="","Debes escribir el valor del sueldo básico. ",
IF( ISERR(_xlfn.NUMBERVALUE(AE262)), "El valor del sueldo básico debe ser un número válido. ", "")
)
)</f>
        <v/>
      </c>
      <c r="EW262" s="46">
        <f>IF($DS262,
IF(AF262="","Debes escribir el número de días trabajados. ",
IF( IFERROR(INT(AF262),1.1) &lt;&gt; IFERROR(_xlfn.NUMBERVALUE(AF262),1), "La cantidad de días trabajados debe ser un número entero. ", "")
)
)</f>
        <v/>
      </c>
      <c r="EX262" s="46">
        <f>IF($DS262,
IF(AG262="","Debes escribir el valor del sueldo trabajado. ",
IF( ISERR(_xlfn.NUMBERVALUE(AG262)), "El valor del sueldo trabajado debe ser un número válido. ", "")
)
)</f>
        <v/>
      </c>
      <c r="EY262" s="46">
        <f>IF($DS262,
IF( AND(AH262&lt;&gt;"", ISERR(_xlfn.NUMBERVALUE(AH262))), "El valor del auxilio de transporte debe ser un número válido. ", "")
)</f>
        <v/>
      </c>
      <c r="EZ262" s="46">
        <f>IF($DS262,
IF( AND(AI262&lt;&gt;"", ISERR(_xlfn.NUMBERVALUE(AI262))), "El valor de viáticos salariales debe ser un número válido. ", "")
)</f>
        <v/>
      </c>
      <c r="FA262" s="46">
        <f>IF($DS262,
IF( AND(AJ262&lt;&gt;"", ISERR(_xlfn.NUMBERVALUE(AJ262))), "El valor de viáticos NO salariales debe ser un número válido. ", "")
)</f>
        <v/>
      </c>
      <c r="FB262" s="46">
        <f>CONCATENATE(AK262,AL262)&lt;&gt;""</f>
        <v/>
      </c>
      <c r="FC262" s="46">
        <f>IF(AND($DS262,FB262),
IF(AK262="","Debes escribir el número de horas extras diurnas. ",
IF( IFERROR(INT(AK262),1.1) &lt;&gt; IFERROR(_xlfn.NUMBERVALUE(AK262),1), "La cantidad de horas extras diurnas debe ser un número entero. ", "")
),
""
)</f>
        <v/>
      </c>
      <c r="FD262" s="46">
        <f>IF(AND($DS262,FB262),
IF(AL262="","Debes escribir el valor de las horas extras diurnas. ",
IF( ISERR(_xlfn.NUMBERVALUE(AL262)), "El valor de las horas extras duirnas debe ser un número válido. ", "")
),
""
)</f>
        <v/>
      </c>
      <c r="FE262" s="46">
        <f>CONCATENATE(AM262,AN262)&lt;&gt;""</f>
        <v/>
      </c>
      <c r="FF262" s="46">
        <f>IF(AND($DS262,FE262),
IF(AM262="","Debes escribir el número de horas extras nocturnas. ",
IF( IFERROR(INT(AM262),1.1) &lt;&gt; IFERROR(_xlfn.NUMBERVALUE(AM262),1), "La cantidad de horas extras nocturnas debe ser un número entero. ", "")
),
""
)</f>
        <v/>
      </c>
      <c r="FG262" s="46">
        <f>IF(AND($DS262,FE262),
IF(AN262="","Debes escribir el valor de las horas extras nocturnas. ",
IF( ISERR(_xlfn.NUMBERVALUE(AN262)), "El valor de las horas extras nocturnas debe ser un número válido. ", "")
),
""
)</f>
        <v/>
      </c>
      <c r="FH262" s="46">
        <f>CONCATENATE(AO262,AP262)&lt;&gt;""</f>
        <v/>
      </c>
      <c r="FI262" s="46">
        <f>IF(AND($DS262,FH262),
IF(AO262="","Debes escribir el número de horas extras diurnas dominicales y festivas. ",
IF( IFERROR(INT(AO262),1.1) &lt;&gt; IFERROR(_xlfn.NUMBERVALUE(AO262),1), "La cantidad de horas extras diurnas dominicales y festivas debe ser un número entero. ", "")
),
""
)</f>
        <v/>
      </c>
      <c r="FJ262" s="46">
        <f>IF(AND($DS262,FH262),
IF(AP262="","Debes escribir el valor de las horas extras diurnas dominicales y festivas. ",
IF( ISERR(_xlfn.NUMBERVALUE(AP262)), "El valor de las horas extras diurnas dominicales y festivas debe ser un número válido. ", "")
),
""
)</f>
        <v/>
      </c>
      <c r="FK262" s="46">
        <f>CONCATENATE(AQ262,AR262)&lt;&gt;""</f>
        <v/>
      </c>
      <c r="FL262" s="46">
        <f>IF(AND($DS262,FK262),
IF(AQ262="","Debes escribir el número de horas extras nocturnas dominicales y festivas. ",
IF( IFERROR(INT(AQ262),1.1) &lt;&gt; IFERROR(_xlfn.NUMBERVALUE(AQ262),1), "La cantidad de horas extras nocturnas dominicales y festivas debe ser un número entero. ", "")
),
""
)</f>
        <v/>
      </c>
      <c r="FM262" s="46">
        <f>IF(AND($DS262,FK262),
IF(AR262="","Debes escribir el valor de las horas extras nocturnas dominicales y festivas. ",
IF( ISERR(_xlfn.NUMBERVALUE(AR262)), "El valor de las horas extras nocturnas dominicales y festivas debe ser un número válido. ", "")
),
""
)</f>
        <v/>
      </c>
      <c r="FN262" s="46">
        <f>CONCATENATE(AS262,AT262)&lt;&gt;""</f>
        <v/>
      </c>
      <c r="FO262" s="46">
        <f>IF(AND($DS262,FN262),
IF(AS262="","Debes escribir el número de horas recargo nocturno. ",
IF( IFERROR(INT(AS262),1.1) &lt;&gt; IFERROR(_xlfn.NUMBERVALUE(AS262),1), "La cantidad de horas recargo nocturno debe ser un número entero. ", "")
),
""
)</f>
        <v/>
      </c>
      <c r="FP262" s="46">
        <f>IF(AND($DS262,FN262),
IF(AT262="","Debes escribir el valor de las horas recargo nocturno. ",
IF( ISERR(_xlfn.NUMBERVALUE(AT262)), "El valor de las horas recargo nocturno debe ser un número válido. ", "")
),
""
)</f>
        <v/>
      </c>
      <c r="FQ262" s="46">
        <f>CONCATENATE(AU262,AV262)&lt;&gt;""</f>
        <v/>
      </c>
      <c r="FR262" s="46">
        <f>IF(AND($DS262,FQ262),
IF(AU262="","Debes escribir el número de horas recargo diurno dominical y festivo. ",
IF( IFERROR(INT(AU262),1.1) &lt;&gt; IFERROR(_xlfn.NUMBERVALUE(AU262),1), "La cantidad de horas recargo diurno dominical y festivo debe ser un número entero. ", "")
),
""
)</f>
        <v/>
      </c>
      <c r="FS262" s="46">
        <f>IF(AND($DS262,FQ262),
IF(AV262="","Debes escribir el valor de las horas recargo diurno dominical y festivo. ",
IF( ISERR(_xlfn.NUMBERVALUE(AV262)), "El valor de las horas recargo diurno dominical y festivo debe ser un número válido. ", "")
),
""
)</f>
        <v/>
      </c>
      <c r="FT262" s="46">
        <f>CONCATENATE(AW262,AX262)&lt;&gt;""</f>
        <v/>
      </c>
      <c r="FU262" s="46">
        <f>IF(AND($DS262,FT262),
IF(AW262="","Debes escribir el número de horas recargo nocturno dominical y festivo. ",
IF( IFERROR(INT(AW262),1.1) &lt;&gt; IFERROR(_xlfn.NUMBERVALUE(AW262),1), "La cantidad de horas recargo nocturno dominical y festivo debe ser un número entero. ", "")
),
""
)</f>
        <v/>
      </c>
      <c r="FV262" s="46">
        <f>IF(AND($DS262,FT262),
IF(AX262="","Debes escribir el valor de las horas recargo nocturno dominical y festivo. ",
IF( ISERR(_xlfn.NUMBERVALUE(AX262)), "El valor de las horas recargo nocturno dominical y festivo debe ser un número válido. ", "")
),
""
)</f>
        <v/>
      </c>
      <c r="FW262" s="46">
        <f>CONCATENATE(AY262,AZ262)&lt;&gt;""</f>
        <v/>
      </c>
      <c r="FX262" s="46">
        <f>IF(AND($DS262,FW262),
IF(AY262="","Debes escribir el número de días de vacaciones comunes. ",
IF( IFERROR(INT(AY262),1.1) &lt;&gt; IFERROR(_xlfn.NUMBERVALUE(AY262),1), "La cantidad de días de vacaciones comunes debe ser un número entero. ", "")
),
""
)</f>
        <v/>
      </c>
      <c r="FY262" s="46">
        <f>IF(AND($DS262,FW262),
IF(AZ262="","Debes escribir el valor de las vacaciones comunes. ",
IF( ISERR(_xlfn.NUMBERVALUE(AZ262)), "El valor de las vacaciones comunes debe ser un número válido. ", "")
),
""
)</f>
        <v/>
      </c>
      <c r="FZ262" s="46">
        <f>CONCATENATE(BA262,BB262)&lt;&gt;""</f>
        <v/>
      </c>
      <c r="GA262" s="46">
        <f>IF(AND($DS262,FZ262),
IF(BA262="","Debes escribir el número de días de vacaciones compensadas. ",
IF( IFERROR(INT(BA262),1.1) &lt;&gt; IFERROR(_xlfn.NUMBERVALUE(BA262),1), "La cantidad de días de vacaciones compensadas debe ser un número entero. ", "")
),
""
)</f>
        <v/>
      </c>
      <c r="GB262" s="46">
        <f>IF(AND($DS262,FZ262),
IF(BB262="","Debes escribir el valor de las vacaciones compensadas. ",
IF( ISERR(_xlfn.NUMBERVALUE(BB262)), "El valor de las vacaciones compensadas debe ser un número válido. ", "")
),
""
)</f>
        <v/>
      </c>
      <c r="GC262" s="46">
        <f>CONCATENATE(BC262,BD262)&lt;&gt;""</f>
        <v/>
      </c>
      <c r="GD262" s="46">
        <f>IF(AND($DS262,GC262),
IF(BC262="","Debes escribir el número de días de prima salarial. ",
IF( IFERROR(INT(BC262),1.1) &lt;&gt; IFERROR(_xlfn.NUMBERVALUE(BC262),1), "La cantidad de días de prima salarial debe ser un número entero. ", "")
),
""
)</f>
        <v/>
      </c>
      <c r="GE262" s="46">
        <f>IF(AND($DS262,GC262),
IF(BD262="","Debes escribir el valor de los días de prima salarial. ",
IF( ISERR(_xlfn.NUMBERVALUE(BD262)), "El valor de los días de prima salarial debe ser un número válido. ", "")
),
""
)</f>
        <v/>
      </c>
      <c r="GF262" s="46">
        <f>IF($DS262,
IF( AND(BE262&lt;&gt;"", ISERR(_xlfn.NUMBERVALUE(BE262))), "El valor de la prima NO saliarial debe ser un número válido. ", "")
)</f>
        <v/>
      </c>
      <c r="GG262" s="46">
        <f>CONCATENATE(BF262,BG262,BH262)&lt;&gt;""</f>
        <v/>
      </c>
      <c r="GH262" s="46">
        <f>IF(AND($DS262,GG262),
IF(BF262="","Debes escribir el valor de las cesantías. ",
IF( ISERR(_xlfn.NUMBERVALUE(BF262)), "El valor de las cesantías debe ser un número válido. ", "")
),
""
)</f>
        <v/>
      </c>
      <c r="GI262" s="46">
        <f>IF(AND($DS262,GG262),
IF(BG262="","Debes escribir el % de cesantías. ",
IF( ISERR(_xlfn.NUMBERVALUE(BG262)), "El % de cesantías debe ser un número válido. ", "")
),
""
)</f>
        <v/>
      </c>
      <c r="GJ262" s="46">
        <f>IF(AND($DS262,GG262),
IF(BH262="","Debes escribir el valor de intereses de cesantías. ",
IF( ISERR(_xlfn.NUMBERVALUE(BH262)), "El valor de intereses de cesantías debe ser un número válido. ", "")
),
""
)</f>
        <v/>
      </c>
      <c r="GK262" s="46">
        <f>CONCATENATE(BI262,BJ262,BK262)&lt;&gt;""</f>
        <v/>
      </c>
      <c r="GL262" s="46">
        <f>IF(AND($DS262,GK262),
IF(BI262="","Debes escribir el número de días de incapacidad. ",
IF( IFERROR(INT(BI262),1.1) &lt;&gt; IFERROR(_xlfn.NUMBERVALUE(BI262),1), "La cantidad de días de incapacidad debe ser un número entero. ", "")
),
""
)</f>
        <v/>
      </c>
      <c r="GM262" s="46">
        <f>IF(AND($DS262,GK262),
IF(BJ262="","Debes escribir el tipo de incapacidad. ",
IF(_xlfn.IFNA(VLOOKUP(BJ262,TIPO_DE_INCAPACIDAD,1,FALSE),-1)=-1,"El tipo de incapacidad es inválida (por favor seleccionarlo de la lista). ","")
),
""
)</f>
        <v/>
      </c>
      <c r="GN262" s="46">
        <f>IF(AND($DS262,GK262),
IF(BK262="","Debes escribir el valor de la incapacidad. ",
IF( ISERR(_xlfn.NUMBERVALUE(BK262)), "El valor de la incapacidad debe ser un número válido. ", "")
),
""
)</f>
        <v/>
      </c>
      <c r="GO262" s="46">
        <f>CONCATENATE(BL262,BM262)&lt;&gt;""</f>
        <v/>
      </c>
      <c r="GP262" s="46">
        <f>IF(AND($DS262,GO262),
IF(BL262="","Debes escribir el número de días de licencia de maternidad o paternidad. ",
IF( IFERROR(INT(BL262),1.1) &lt;&gt; IFERROR(_xlfn.NUMBERVALUE(BL262),1), "La cantidad de días de licencia de maternidad o paternidad debe ser un número entero. ", "")
),
""
)</f>
        <v/>
      </c>
      <c r="GQ262" s="46">
        <f>IF(AND($DS262,GO262),
IF(BM262="","Debes escribir el valor de la licencia de maternidad o paternidad. ",
IF( ISERR(_xlfn.NUMBERVALUE(BM262)), "El valor de la licencia de maternidad o paternidad debe ser un número válido. ", "")
),
""
)</f>
        <v/>
      </c>
      <c r="GR262" s="46">
        <f>CONCATENATE(BN262,BO262)&lt;&gt;""</f>
        <v/>
      </c>
      <c r="GS262" s="46">
        <f>IF(AND($DS262,GR262),
IF(BN262="","Debes escribir el número de días de licencia remunerada. ",
IF( IFERROR(INT(BN262),1.1) &lt;&gt; IFERROR(_xlfn.NUMBERVALUE(BN262),1), "La cantidad de días de licencia remunerada debe ser un número entero. ", "")
),
""
)</f>
        <v/>
      </c>
      <c r="GT262" s="46">
        <f>IF(AND($DS262,GR262),
IF(BO262="","Debes escribir el valor de la licencia remunerada. ",
IF( ISERR(_xlfn.NUMBERVALUE(BO262)), "El valor de la licencia remunerada debe ser un número válido. ", "")
),
""
)</f>
        <v/>
      </c>
      <c r="GU262" s="46">
        <f>IF($DS262,
IF( AND(BP262&lt;&gt;"", ISERR(_xlfn.NUMBERVALUE(BP262))), "El valor de la licencia NO remunerada debe ser un número válido. ", "")
)</f>
        <v/>
      </c>
      <c r="GV262" s="46">
        <f>IF($DS262,
IF( AND(BQ262&lt;&gt;"", ISERR(_xlfn.NUMBERVALUE(BQ262))), "El valor de auxilios salariales debe ser un número válido. ", "")
)</f>
        <v/>
      </c>
      <c r="GW262" s="46">
        <f>IF($DS262,
IF( AND(BR262&lt;&gt;"", ISERR(_xlfn.NUMBERVALUE(BR262))), "El valor de auxilios NO salariales debe ser un número válido. ", "")
)</f>
        <v/>
      </c>
      <c r="GX262" s="46">
        <f>IF($DS262,
IF( AND(BS262&lt;&gt;"", ISERR(_xlfn.NUMBERVALUE(BS262))), "El valor de bonos salariales debe ser un número válido. ", "")
)</f>
        <v/>
      </c>
      <c r="GY262" s="46">
        <f>IF($DS262,
IF( AND(BT262&lt;&gt;"", ISERR(_xlfn.NUMBERVALUE(BT262))), "El valor de bonos NO salariales debe ser un número válido. ", "")
)</f>
        <v/>
      </c>
      <c r="GZ262" s="46">
        <f>IF($DS262,
IF( AND(BU262&lt;&gt;"", ISERR(_xlfn.NUMBERVALUE(BU262))), "El valor de bonos salariales de alimentación debe ser un número válido. ", "")
)</f>
        <v/>
      </c>
      <c r="HA262" s="46">
        <f>IF($DS262,
IF( AND(BV262&lt;&gt;"", ISERR(_xlfn.NUMBERVALUE(BV262))), "El valor de bonos NO salariales de alimentación debe ser un número válido. ", "")
)</f>
        <v/>
      </c>
      <c r="HB262" s="46">
        <f>IF($DS262,
IF( AND(BW262&lt;&gt;"", ISERR(_xlfn.NUMBERVALUE(BW262))), "El valor de bonificaciones salariales debe ser un número válido. ", "")
)</f>
        <v/>
      </c>
      <c r="HC262" s="46">
        <f>IF($DS262,
IF( AND(BX262&lt;&gt;"", ISERR(_xlfn.NUMBERVALUE(BX262))), "El valor de bonificaciones NO salariales debe ser un número válido. ", "")
)</f>
        <v/>
      </c>
      <c r="HD262" s="46">
        <f>IF($DS262,
IF( AND(BY262&lt;&gt;"", ISERR(_xlfn.NUMBERVALUE(BY262))), "El valor de compensaciones ordinarias debe ser un número válido. ", "")
)</f>
        <v/>
      </c>
      <c r="HE262" s="46">
        <f>IF($DS262,
IF( AND(BZ262&lt;&gt;"", ISERR(_xlfn.NUMBERVALUE(BZ262))), "El valor de compensaciones extraordinarias debe ser un número válido. ", "")
)</f>
        <v/>
      </c>
      <c r="HF262" s="46">
        <f>IF($DS262,
IF( AND(CA262&lt;&gt;"", ISERR(_xlfn.NUMBERVALUE(CA262))), "El valor de comisiones debe ser un número válido. ", "")
)</f>
        <v/>
      </c>
      <c r="HG262" s="46">
        <f>IF($DS262,
IF( AND(CB262&lt;&gt;"", ISERR(_xlfn.NUMBERVALUE(CB262))), "El valor de ausencia por huega debe ser un número válido. ", "")
)</f>
        <v/>
      </c>
      <c r="HH262" s="46">
        <f>IF($DS262,
IF( AND(CC262&lt;&gt;"", ISERR(_xlfn.NUMBERVALUE(CC262))), "El valor de anticipos debe ser un número válido. ", "")
)</f>
        <v/>
      </c>
      <c r="HI262" s="46">
        <f>IF($DS262,
IF( AND(CD262&lt;&gt;"", ISERR(_xlfn.NUMBERVALUE(CD262))), "El valor de pagos a terceros debe ser un número válido. ", "")
)</f>
        <v/>
      </c>
      <c r="HJ262" s="46">
        <f>IF($DS262,
IF( AND(CE262&lt;&gt;"", ISERR(_xlfn.NUMBERVALUE(CE262))), "El valor de dotación debe ser un número válido. ", "")
)</f>
        <v/>
      </c>
      <c r="HK262" s="46">
        <f>IF($DS262,
IF( AND(CF262&lt;&gt;"", ISERR(_xlfn.NUMBERVALUE(CF262))), "El valor de apoyo sostenibilidad debe ser un número válido. ", "")
)</f>
        <v/>
      </c>
      <c r="HL262" s="46">
        <f>IF($DS262,
IF( AND(CG262&lt;&gt;"", ISERR(_xlfn.NUMBERVALUE(CG262))), "El valor de teletrabajo debe ser un número válido. ", "")
)</f>
        <v/>
      </c>
      <c r="HM262" s="46">
        <f>IF($DS262,
IF( AND(CH262&lt;&gt;"", ISERR(_xlfn.NUMBERVALUE(CH262))), "El valor de bonificación de retiro debe ser un número válido. ", "")
)</f>
        <v/>
      </c>
      <c r="HN262" s="46">
        <f>IF($DS262,
IF( AND(CI262&lt;&gt;"", ISERR(_xlfn.NUMBERVALUE(CI262))), "El valor de indemnización de retiro debe ser un número válido. ", "")
)</f>
        <v/>
      </c>
      <c r="HO262" s="46">
        <f>IF($DS262,
IF( AND(CJ262&lt;&gt;"", ISERR(_xlfn.NUMBERVALUE(CJ262))), "El valor de reintegros debe ser un número válido. ", "")
)</f>
        <v/>
      </c>
      <c r="HP262" s="46">
        <f>CONCATENATE(CK262,CL262,CM262)&lt;&gt;""</f>
        <v/>
      </c>
      <c r="HQ262" s="46">
        <f>IF(AND($DS262,HP262),
IF(CK262="","Debes escribir la descripción de otro concepto no categorizado. ",""),
""
)</f>
        <v/>
      </c>
      <c r="HR262" s="46">
        <f>IF(AND($DS262,HP262),
IF(CONCATENATE(CL262,CM262)="","Debes escribir al menos un valor de concepto no categorizado (salarial o no salarial). ",
IF(ISERR(_xlfn.NUMBERVALUE(CL262)),"El valor salarial concepto no categorizado debe ser un número válido. ","")
),
""
)</f>
        <v/>
      </c>
      <c r="HS262" s="46">
        <f>IF(AND($DS262,HP262),
IF(CONCATENATE(CL262,CM262)="","Debes escribir al menos un valor de concepto no categorizado (salarial o no salarial). ",
IF(ISERR(_xlfn.NUMBERVALUE(CM262)),"El valor NO salarial concepto no categorizado debe ser un número válido. ","")
),
""
)</f>
        <v/>
      </c>
      <c r="HT262" s="46">
        <f>IF($DS262,
IF(CN262="","Debes escribir el porcentaje del aporte a salud. ",
IF( ISERR(_xlfn.NUMBERVALUE(CN262)), "El valor del porcentaje del aporte a salud debe ser un número válido. ", "")
)
)</f>
        <v/>
      </c>
      <c r="HU262" s="46">
        <f>IF($DS262,
IF(CO262="","Debes escribir el valor del aporte a salud. ",
IF( ISERR(_xlfn.NUMBERVALUE(CO262)), "El valor del aporte a salud debe ser un número válido. ", "")
)
)</f>
        <v/>
      </c>
      <c r="HV262" s="46">
        <f>IF($DS262,
IF( AND(CP262&lt;&gt;"", ISERR(_xlfn.NUMBERVALUE(CP262))), "El valor plan complementario debe ser un número válido. ", "")
)</f>
        <v/>
      </c>
      <c r="HW262" s="46">
        <f>IF($DS262,
IF(CQ262="","Debes escribir el porcentaje del aporte a pensión. ",
IF( ISERR(_xlfn.NUMBERVALUE(CQ262)), "El valor del porcentaje del aporte a pensión debe ser un número válido. ", "")
)
)</f>
        <v/>
      </c>
      <c r="HX262" s="46">
        <f>IF($DS262,
IF(CR262="","Debes escribir el valor del aporte a pensión. ",
IF( ISERR(_xlfn.NUMBERVALUE(CR262)), "El valor del aporte a salud debe ser un número válido. ", "")
)
)</f>
        <v/>
      </c>
      <c r="HY262" s="46">
        <f>IF($DS262,
IF( AND(CS262&lt;&gt;"", ISERR(_xlfn.NUMBERVALUE(CS262))), "El valor pensión voluntaria debe ser un número válido. ", "")
)</f>
        <v/>
      </c>
      <c r="HZ262" s="46">
        <f>CONCATENATE(CT262,CU262,CV262,CW262)&lt;&gt;""</f>
        <v/>
      </c>
      <c r="IA262" s="46">
        <f>IF(AND($DS262,HZ262),
IF(CT262="","Debes escribir el % del fondo de seguridad pensional. ",
IF( ISERR(_xlfn.NUMBERVALUE(CT262)), "El % del fondo de seguridad debe ser un número válido. ", "")
),
""
)</f>
        <v/>
      </c>
      <c r="IB262" s="46">
        <f>IF(AND($DS262,HZ262),
IF(CU262="","Debes escribir el valor del aporte al fondo de solidaridad pensional. ",
IF( ISERR(_xlfn.NUMBERVALUE(CU262)), "El valor del aporte al fondo de solidaridad pensional debe ser un número válido. ", "")
),
""
)</f>
        <v/>
      </c>
      <c r="IC262" s="46">
        <f>IF(AND($DS262,HZ262),
IF(CV262="","Debes escribir el % del fondo de subsistencia. ",
IF( ISERR(_xlfn.NUMBERVALUE(CV262)), "El % del fondo de subsistencia debe ser un número válido. ", "")
),
""
)</f>
        <v/>
      </c>
      <c r="ID262" s="46">
        <f>IF(AND($DS262,HZ262),
IF(CW262="","Debes escribir el valor del fondo de subsistencia. ",
IF( ISERR(_xlfn.NUMBERVALUE(CW262)), "El valor del fondo de subsistencia debe ser un número válido. ", "")
),
""
)</f>
        <v/>
      </c>
      <c r="IE262" s="46">
        <f>CONCATENATE(CX262,CY262)&lt;&gt;""</f>
        <v/>
      </c>
      <c r="IF262" s="46">
        <f>IF(AND($DS262,IE262),
IF(CX262="","Debes escribir el % de sindicato. ",
IF( ISERR(_xlfn.NUMBERVALUE(CX262)), "El % de sindicato debe ser un número válido. ", "")
),
""
)</f>
        <v/>
      </c>
      <c r="IG262" s="46">
        <f>IF(AND($DS262,IE262),
IF(CY262="","Debes escribir el valor del sindicato. ",
IF( ISERR(_xlfn.NUMBERVALUE(CY262)), "El valor del sindicato debe ser un número válido. ", "")
),
""
)</f>
        <v/>
      </c>
      <c r="IH262" s="46">
        <f>IF($DS262,
IF( AND(CZ262&lt;&gt;"", ISERR(_xlfn.NUMBERVALUE(CZ262))), "El valor de sanción pública debe ser un número válido. ", "")
)</f>
        <v/>
      </c>
      <c r="II262" s="46">
        <f>IF($DS262,
IF( AND(DA262&lt;&gt;"", ISERR(_xlfn.NUMBERVALUE(DA262))), "El valor de sanción privada debe ser un número válido. ", "")
)</f>
        <v/>
      </c>
      <c r="IJ262" s="46">
        <f>CONCATENATE(DB262,DC262)&lt;&gt;""</f>
        <v/>
      </c>
      <c r="IK262" s="46">
        <f>IF(AND($DS262,IJ262),
IF(DB262="","Debes escribir la descripción de libranza. ",""),
""
)</f>
        <v/>
      </c>
      <c r="IL262" s="46">
        <f>IF(AND($DS262,IJ262),
IF(DC262="","Debes escribir la cuota libranza. ",
IF(ISERR(_xlfn.NUMBERVALUE(DC262)),"El valor de la cuota libranza debe ser un número válido. ","")
),
""
)</f>
        <v/>
      </c>
      <c r="IM262" s="46">
        <f>IF($DS262,
IF( AND(DD262&lt;&gt;"", ISERR(_xlfn.NUMBERVALUE(DD262))), "El valor de pagos a terceros debe ser un número válido. ", "")
)</f>
        <v/>
      </c>
      <c r="IN262" s="46">
        <f>IF($DS262,
IF( AND(DE262&lt;&gt;"", ISERR(_xlfn.NUMBERVALUE(DE262))), "El valor de anticipos debe ser un número válido. ", "")
)</f>
        <v/>
      </c>
      <c r="IO262" s="46">
        <f>IF($DS262,
IF( AND(DF262&lt;&gt;"", ISERR(_xlfn.NUMBERVALUE(DF262))), "El valor de AFC debe ser un número válido. ", "")
)</f>
        <v/>
      </c>
      <c r="IP262" s="46">
        <f>IF($DS262,
IF( AND(DG262&lt;&gt;"", ISERR(_xlfn.NUMBERVALUE(DG262))), "El valor de rete-fuente debe ser un número válido. ", "")
)</f>
        <v/>
      </c>
      <c r="IQ262" s="46">
        <f>IF($DS262,
IF( AND(DH262&lt;&gt;"", ISERR(_xlfn.NUMBERVALUE(DH262))), "El valor de cooperativa de trabajo debe ser un número válido. ", "")
)</f>
        <v/>
      </c>
      <c r="IR262" s="46">
        <f>IF($DS262,
IF( AND(DI262&lt;&gt;"", ISERR(_xlfn.NUMBERVALUE(DI262))), "El valor de embargo fiscal debe ser un número válido. ", "")
)</f>
        <v/>
      </c>
      <c r="IS262" s="46">
        <f>IF($DS262,
IF( AND(DJ262&lt;&gt;"", ISERR(_xlfn.NUMBERVALUE(DJ262))), "El valor de educación debe ser un número válido. ", "")
)</f>
        <v/>
      </c>
      <c r="IT262" s="46">
        <f>IF($DS262,
IF( AND(DK262&lt;&gt;"", ISERR(_xlfn.NUMBERVALUE(DK262))), "El valor de reintegro debe ser un número válido. ", "")
)</f>
        <v/>
      </c>
      <c r="IU262" s="46">
        <f>IF($DS262,
IF( AND(DL262&lt;&gt;"", ISERR(_xlfn.NUMBERVALUE(DL262))), "El valor de deuda debe ser un número válido. ", "")
)</f>
        <v/>
      </c>
      <c r="IV262" s="46">
        <f>IF($DS262,
IF( AND(DM262&lt;&gt;"", ISERR(_xlfn.NUMBERVALUE(DM262))), "El valor de otras deducciones debe ser un número válido. ", "")
)</f>
        <v/>
      </c>
      <c r="IW262" s="46">
        <f>IF($DS262,
IF(DN262="","Debes escribir el valor de los devengos totales. ",
IF( ISERR(_xlfn.NUMBERVALUE(DN262)), "El valor de los devengos totales debe ser un número válido. ", "")
)
)</f>
        <v/>
      </c>
      <c r="IX262" s="46">
        <f>IF($DS262,
IF(DO262="","Debes escribir el valor de las deducciones totales. ",
IF( ISERR(_xlfn.NUMBERVALUE(DO262)), "El valor de las deducciones totales debe ser un número válido. ", "")
)
)</f>
        <v/>
      </c>
      <c r="IY262" s="46">
        <f>IF($DS262,
IF(DP262="","Debes escribir el valor del salario total. ",
IF( ISERR(_xlfn.NUMBERVALUE(DP262)), "El valor del salario total debe ser un número válido. ", "")
)
)</f>
        <v/>
      </c>
    </row>
    <row r="263">
      <c r="B263" s="48" t="n">
        <v>251</v>
      </c>
      <c r="C263" s="61">
        <f>IF(AND(DS263,DP263&lt;&gt;""),
IF(DQ263="","OK","Error"),
""
)</f>
        <v/>
      </c>
      <c r="D263" s="53" t="n"/>
      <c r="E263" s="52" t="n"/>
      <c r="F263" s="112" t="n"/>
      <c r="G263" s="52" t="n"/>
      <c r="H263" s="53" t="n"/>
      <c r="I263" s="52" t="n"/>
      <c r="J263" s="52" t="n"/>
      <c r="K263" s="53" t="n"/>
      <c r="L263" s="55" t="n"/>
      <c r="M263" s="108" t="n"/>
      <c r="N263" s="56" t="n"/>
      <c r="O263" s="52" t="n"/>
      <c r="P263" s="52" t="n"/>
      <c r="Q263" s="52" t="n"/>
      <c r="R263" s="52" t="n"/>
      <c r="S263" s="52" t="n"/>
      <c r="T263" s="53" t="n"/>
      <c r="U263" s="52" t="n"/>
      <c r="V263" s="52" t="n"/>
      <c r="W263" s="55" t="n"/>
      <c r="X263" s="55" t="n"/>
      <c r="Y263" s="52" t="n"/>
      <c r="Z263" s="55" t="n"/>
      <c r="AA263" s="52" t="n"/>
      <c r="AB263" s="53" t="n"/>
      <c r="AC263" s="53" t="n"/>
      <c r="AD263" s="53" t="n"/>
      <c r="AE263" s="177" t="n"/>
      <c r="AF263" s="113" t="n"/>
      <c r="AG263" s="177" t="n"/>
      <c r="AH263" s="178" t="n"/>
      <c r="AI263" s="178" t="n"/>
      <c r="AJ263" s="178" t="n"/>
      <c r="AK263" s="114" t="n"/>
      <c r="AL263" s="178" t="n"/>
      <c r="AM263" s="114" t="n"/>
      <c r="AN263" s="178" t="n"/>
      <c r="AO263" s="114" t="n"/>
      <c r="AP263" s="178" t="n"/>
      <c r="AQ263" s="114" t="n"/>
      <c r="AR263" s="178" t="n"/>
      <c r="AS263" s="114" t="n"/>
      <c r="AT263" s="178" t="n"/>
      <c r="AU263" s="114" t="n"/>
      <c r="AV263" s="178" t="n"/>
      <c r="AW263" s="114" t="n"/>
      <c r="AX263" s="178" t="n"/>
      <c r="AY263" s="114" t="n"/>
      <c r="AZ263" s="178" t="n"/>
      <c r="BA263" s="114" t="n"/>
      <c r="BB263" s="178" t="n"/>
      <c r="BC263" s="114" t="n"/>
      <c r="BD263" s="178" t="n"/>
      <c r="BE263" s="178" t="n"/>
      <c r="BF263" s="178" t="n"/>
      <c r="BG263" s="59" t="n"/>
      <c r="BH263" s="178" t="n"/>
      <c r="BI263" s="114" t="n"/>
      <c r="BJ263" s="53" t="n"/>
      <c r="BK263" s="178" t="n"/>
      <c r="BL263" s="114" t="n"/>
      <c r="BM263" s="178" t="n"/>
      <c r="BN263" s="114" t="n"/>
      <c r="BO263" s="178" t="n"/>
      <c r="BP263" s="178" t="n"/>
      <c r="BQ263" s="178" t="n"/>
      <c r="BR263" s="178" t="n"/>
      <c r="BS263" s="178" t="n"/>
      <c r="BT263" s="178" t="n"/>
      <c r="BU263" s="178" t="n"/>
      <c r="BV263" s="178" t="n"/>
      <c r="BW263" s="178" t="n"/>
      <c r="BX263" s="178" t="n"/>
      <c r="BY263" s="178" t="n"/>
      <c r="BZ263" s="178" t="n"/>
      <c r="CA263" s="178" t="n"/>
      <c r="CB263" s="178" t="n"/>
      <c r="CC263" s="178" t="n"/>
      <c r="CD263" s="178" t="n"/>
      <c r="CE263" s="178" t="n"/>
      <c r="CF263" s="178" t="n"/>
      <c r="CG263" s="178" t="n"/>
      <c r="CH263" s="178" t="n"/>
      <c r="CI263" s="178" t="n"/>
      <c r="CJ263" s="178" t="n"/>
      <c r="CK263" s="53" t="n"/>
      <c r="CL263" s="178" t="n"/>
      <c r="CM263" s="178" t="n"/>
      <c r="CN263" s="60" t="n"/>
      <c r="CO263" s="177" t="n"/>
      <c r="CP263" s="178" t="n"/>
      <c r="CQ263" s="60" t="n"/>
      <c r="CR263" s="177" t="n"/>
      <c r="CS263" s="178" t="n"/>
      <c r="CT263" s="59" t="n"/>
      <c r="CU263" s="178" t="n"/>
      <c r="CV263" s="59" t="n"/>
      <c r="CW263" s="178" t="n"/>
      <c r="CX263" s="59" t="n"/>
      <c r="CY263" s="178" t="n"/>
      <c r="CZ263" s="178" t="n"/>
      <c r="DA263" s="178" t="n"/>
      <c r="DB263" s="53" t="n"/>
      <c r="DC263" s="178" t="n"/>
      <c r="DD263" s="178" t="n"/>
      <c r="DE263" s="178" t="n"/>
      <c r="DF263" s="178" t="n"/>
      <c r="DG263" s="178" t="n"/>
      <c r="DH263" s="178" t="n"/>
      <c r="DI263" s="178" t="n"/>
      <c r="DJ263" s="178" t="n"/>
      <c r="DK263" s="178" t="n"/>
      <c r="DL263" s="178" t="n"/>
      <c r="DM263" s="178" t="n"/>
      <c r="DN263" s="177" t="n"/>
      <c r="DO263" s="177" t="n"/>
      <c r="DP263" s="177" t="n"/>
      <c r="DQ263" s="76">
        <f>IF(AND(DS263,DP263&lt;&gt;""),
CONCATENATE(DT263,DU263,DV263,DW263,DX263,DY263,DZ263,EA263,EB263,EC263,ED263,EE263,EF263,EG263,EH263,EI263,EJ263,EK263,EL263,EM263,EN263,EO263,EP263,EQ263,ES263,ET263,EU263,EV263,EW263,EX263,EY263,EZ263,FA263,FC263,FD263,FF263,FG263,FI263,FJ263,FL263,FM263,FO263,FP263,FR263,FS263,FU263,FV263,FX263,FY263,GA263,GB263,GD263,GE263,GF263,GH263,GI263,GJ263,GL263,GM263,GN263,GP263,GQ263,GS263,GT263,GU263,GV263,GW263,GX263,GY263,GZ263,HA263,HB263,HC263,HD263,HE263,HF263,HG263,HH263,HI263,HJ263,HK263,HL263,HM263,HN263,HO263,HQ263,HR263,HS263,HT263,HU263,HV263,HW263,HX263,HY263,IA263,IB263,IC263,ID263,IF263,IG263,IH263,II263,IK263,IL263,IM263,IN263,IO263,IP263,IQ263,IR263,IS263,IT263,IU263,IV263,IW263,IX263,IY263,IZ263),
""
)</f>
        <v/>
      </c>
      <c r="DR263" s="53" t="n"/>
      <c r="DS263" s="46">
        <f>CONCATENATE(D263,$E263,$F263,$G263,H263,$I263,$J263,K263,$L263,$M263,N263,$O263,$P263,$Q263,$R263,$S263,T263,$U263,$V263,$W263,$X263,$Y263,$Z263,$AA263,AB263,AC263,AD263,$AE263,$AF263,$AG263,AH263,AI263,AJ263,AK263,AL263,AM263,AN263,AO263,AP263,AQ263,AR263,AS263,AT263,AU263,AV263,AW263,AX263,AY263,AZ263,BA263,BB263,BC263,BD263,BE263,BF263,BG263,BH263,BI263,BJ263,BK263,BL263,BM263,BN263,BO263,BP263,BQ263,BR263,BS263,BT263,BU263,BV263,BW263,BX263,BY263,BZ263,CA263,CB263,CC263,CD263,CE263,CF263,CG263,CH263,CI263,CJ263,CK263,CL263,CM263,$CN263,$CO263,CP263,$CQ263,$CR263,CS263,CT263,CU263,CV263,CW263,CX263,CY263,CZ263,DA263,DB263,DC263,DD263,DE263,DF263,DG263,DH263,DI263,DJ263,DK263,DL263,DM263,$DN263,$DO263,$DP263,DR263)&lt;&gt;""</f>
        <v/>
      </c>
      <c r="DT263" s="46">
        <f>IF(AND($DS263,$E$4&lt;&gt;""),
IF(LEFT($E$4,2) = "1.",
IF(D263&lt;&gt;"","El CUNE sólo se envía en operaciones de novedad o ajuste. ",""),
IF(D263="","Debes escribir un CUNE válido para realizar operaciones de novedad o ajuste. ","")),
""
)</f>
        <v/>
      </c>
      <c r="DU263" s="46">
        <f>IF($DS263,
IF(E263="","Debes seleccionar el tipo de documento del empleado. ",
IF(_xlfn.IFNA(VLOOKUP(E263,TIPO_DE_DOCUMENTO,1,FALSE),-1)=-1,"El tipo de documento no es válido (por favor seleccionarlo de la lista). ","")
)
)</f>
        <v/>
      </c>
      <c r="DV263" s="46">
        <f>IF($DS263,
IF(F263="","Debes escribir el número de documento del empleado. ","")
)</f>
        <v/>
      </c>
      <c r="DW263" s="46">
        <f>IF($DS263,
IF(G263="","Debes escribir el primer nombre del empleado. ","")
)</f>
        <v/>
      </c>
      <c r="DY263" s="46">
        <f>IF($DS263,
IF(I263="","Debes escribir el primer apellido del empleado. ","")
)</f>
        <v/>
      </c>
      <c r="DZ263" s="46">
        <f>IF($DS263,
IF(J263="","Debes escribir el segundo apellido del empleado. ","")
)</f>
        <v/>
      </c>
      <c r="EB263" s="46">
        <f>IF($DS263,
IF(L263="","Debes escribir la fecha de ingreso del empleado. ",
IF(ISERR(DATE(YEAR(L263),MONTH(L263),DAY(L263))), "El valor ingresado en fecha de ingreso no tiene un formato válido. ","")
)
)</f>
        <v/>
      </c>
      <c r="EC263" s="46">
        <f>IF($DS263,
IF(M263="","Debes escribir el tiempo laborado. ",
IF( IFERROR(INT(M263),1.1) &lt;&gt; IFERROR(_xlfn.NUMBERVALUE(M263),1), "El valor de los días trabajados debe ser un número entero. ", "")
)
)</f>
        <v/>
      </c>
      <c r="ED263" s="46">
        <f>IF($DS263,
IF( AND(N263&lt;&gt;"", ISERR(DATE(YEAR(N263),MONTH(N263),DAY(N263))) ), "El valor ingresado en fecha de ingreso no tiene un formato válido. ",
IF( AND(N263&lt;&gt;"", $E$6&lt;&gt;"", DATE(YEAR(N263), MONTH(N263), 1) &lt;&gt; IFERROR(DATE(MID($E$6, 1, 4), MID($E$6, 6, 2),1), "1/1/1900") ), "La fecha de retiro debe estar dentro del período liquidado. ", "")
)
)</f>
        <v/>
      </c>
      <c r="EE263" s="46">
        <f>IF($DS263,
IF(O263="","Debes seleccionar el tipo de trabajador. ",
IF(_xlfn.IFNA(VLOOKUP(O263,TIPO_DE_TRABAJADOR,1,FALSE),-1)=-1,"El tipo de trabajador no es válido (por favor seleccionarlo de la lista). ","")
)
)</f>
        <v/>
      </c>
      <c r="EF263" s="46">
        <f>IF($DS263,
IF(P263="","Debes seleccionar si es un trabajador dependiente pensionado por vejez. ",
IF(_xlfn.IFNA(VLOOKUP(P263,SUBTIPO_DE_TRABAJADOR,1,FALSE),-1)=-1,"El tipo de trabajador dependiente pensionado por vejez no es válido (por favor seleccionarlo de la lista). ","")
)
)</f>
        <v/>
      </c>
      <c r="EG263" s="46">
        <f>IF($DS263,
IF(Q263="","Debes seleccionar el tipo de contrato del trabajador. ",
IF(_xlfn.IFNA(VLOOKUP(Q263,TIPO_DE_CONTRATO,1,FALSE),-1)=-1,"El tipo de contrato del trabajador no es válido (por favor seleccionarlo de la lista). ","")
)
)</f>
        <v/>
      </c>
      <c r="EH263" s="46">
        <f>IF($DS263,
IF(R263="","Debes seleccionar si es un salario integral. ",
IF(_xlfn.IFNA(VLOOKUP(R263,SI_NO,1,FALSE),-1)=-1,"Valor no válido para salario integral (por favor seleccionarlo de la lista). ","")
)
)</f>
        <v/>
      </c>
      <c r="EI263" s="46">
        <f>IF($DS263,
IF(S263="","Debes seleccionar si el trabajador realiza actividades de riesgo. ",
IF(_xlfn.IFNA(VLOOKUP(S263,SI_NO,1,FALSE),-1)=-1,"Valor no válido para actividad de alto riesgo (por favor seleccionarlo de la lista). ","")
)
)</f>
        <v/>
      </c>
      <c r="EK263" s="46">
        <f>IF($DS263,
IF(U263="","Debes escribir el código del municipio de residencia del trabajador. ",
IF(_xlfn.IFNA(VLOOKUP(U263,MUNICIPIO,1,FALSE),-1)=-1,"El municipio de residencia del trabajador es inválido (por favor seleccionarlo de la lista). ","")
)
)</f>
        <v/>
      </c>
      <c r="EL263" s="46">
        <f>IF($DS263,
IF(V263="","Debes escribir el la dirección de residendia del trabajador. ","")
)</f>
        <v/>
      </c>
      <c r="EM263" s="46">
        <f>IF($DS263,
IF(W263="","Debes escribir la fecha de inicio de la liquidación. ",
IF(ISERR(DATE(YEAR(W263),MONTH(W263),DAY(W263))),"El valor ingresado en fecha de inicio de liquidación no tiene un formato válido. ",
IF( AND($E$6&lt;&gt;"", DATE(YEAR(W263), MONTH(W263), 1) &lt;&gt; IFERROR(DATE(MID($E$6, 1, 4), MID($E$6, 6, 2),1), "1/1/1900") ), "La fecha de inicio de la liquidación debe estar dentro del período liquidado. ", "")
)
)
)</f>
        <v/>
      </c>
      <c r="EN263" s="46">
        <f>IF($DS263,
IF(X263="","Debes escribir la fecha de fin de la liquidación. ",
IF(ISERR(DATE(YEAR(X263),MONTH(X263),DAY(X263))),"El valor ingresado en fecha de fin de liquidación no tiene un formato válido. ",
IF( AND($E$6&lt;&gt;"", DATE(YEAR(X263), MONTH(X263), 1) &lt;&gt; IFERROR(DATE(MID($E$6, 1, 4), MID($E$6, 6, 2),1), "1/1/1900") ), "La fecha de fin de la liquidación debe estar dentro del período liquidado. ", "")
)
)
)</f>
        <v/>
      </c>
      <c r="EO263" s="46">
        <f>IF($DS263,
IF(Y263="","Debes escribir la frecuencia de pago del trabajador. ",
IF(_xlfn.IFNA(VLOOKUP(Y263,PERÍODO_DE_NÓMINA,1,FALSE),-1)=-1,"La frecuencia de pago es inválida (por favor seleccionarlo de la lista). ","")
)
)</f>
        <v/>
      </c>
      <c r="EP263" s="46">
        <f>IF($DS263,
IF(Z263="","Debes escribir la fecha de pago. ",
IF(ISERR(DATE(YEAR(Z263),MONTH(Z263),DAY(Z263))), "El valor ingresado en fecha de pago no tiene un formato válido. ","")
)
)</f>
        <v/>
      </c>
      <c r="EQ263" s="46">
        <f>IF($DS263,
IF(AA263="","Debes escribir el medio de pago. ",
IF(_xlfn.IFNA(VLOOKUP(AA263,MEDIOS_DE_PAGO,1,FALSE),-1)=-1,"El medio de pago es inválido (por favor seleccionarlo de la lista). ","")
)
)</f>
        <v/>
      </c>
      <c r="ER263" s="46">
        <f>OR(AA263='Tablas '!$T$4,AA263='Tablas '!$T$7,AA263='Tablas '!$T$8,AA263='Tablas '!$T$11)</f>
        <v/>
      </c>
      <c r="ES263" s="46">
        <f>IF(AND($DS263,ER263),
IF(AB263="","Debes escribir la entidad bancaria. ",""),
""
)</f>
        <v/>
      </c>
      <c r="ET263" s="46">
        <f>IF(AND($DS263,ER263),
IF(AC263="","Debes escribir el tipo de cuenta bancaria. ",
IF(_xlfn.IFNA(VLOOKUP(AC263,TIPO_DE_CUENTA,1,FALSE),-1)=-1,"El tipo de cuenta bancaria es inválida (por favor seleccionarlo de la lista). ","")
),
""
)</f>
        <v/>
      </c>
      <c r="EU263" s="46">
        <f>IF(AND($DS263,ER263),
IF(AD263="","Debes escribir el número de cuenta bancaria. ",""),
""
)</f>
        <v/>
      </c>
      <c r="EV263" s="46">
        <f>IF($DS263,
IF(AE263="","Debes escribir el valor del sueldo básico. ",
IF( ISERR(_xlfn.NUMBERVALUE(AE263)), "El valor del sueldo básico debe ser un número válido. ", "")
)
)</f>
        <v/>
      </c>
      <c r="EW263" s="46">
        <f>IF($DS263,
IF(AF263="","Debes escribir el número de días trabajados. ",
IF( IFERROR(INT(AF263),1.1) &lt;&gt; IFERROR(_xlfn.NUMBERVALUE(AF263),1), "La cantidad de días trabajados debe ser un número entero. ", "")
)
)</f>
        <v/>
      </c>
      <c r="EX263" s="46">
        <f>IF($DS263,
IF(AG263="","Debes escribir el valor del sueldo trabajado. ",
IF( ISERR(_xlfn.NUMBERVALUE(AG263)), "El valor del sueldo trabajado debe ser un número válido. ", "")
)
)</f>
        <v/>
      </c>
      <c r="EY263" s="46">
        <f>IF($DS263,
IF( AND(AH263&lt;&gt;"", ISERR(_xlfn.NUMBERVALUE(AH263))), "El valor del auxilio de transporte debe ser un número válido. ", "")
)</f>
        <v/>
      </c>
      <c r="EZ263" s="46">
        <f>IF($DS263,
IF( AND(AI263&lt;&gt;"", ISERR(_xlfn.NUMBERVALUE(AI263))), "El valor de viáticos salariales debe ser un número válido. ", "")
)</f>
        <v/>
      </c>
      <c r="FA263" s="46">
        <f>IF($DS263,
IF( AND(AJ263&lt;&gt;"", ISERR(_xlfn.NUMBERVALUE(AJ263))), "El valor de viáticos NO salariales debe ser un número válido. ", "")
)</f>
        <v/>
      </c>
      <c r="FB263" s="46">
        <f>CONCATENATE(AK263,AL263)&lt;&gt;""</f>
        <v/>
      </c>
      <c r="FC263" s="46">
        <f>IF(AND($DS263,FB263),
IF(AK263="","Debes escribir el número de horas extras diurnas. ",
IF( IFERROR(INT(AK263),1.1) &lt;&gt; IFERROR(_xlfn.NUMBERVALUE(AK263),1), "La cantidad de horas extras diurnas debe ser un número entero. ", "")
),
""
)</f>
        <v/>
      </c>
      <c r="FD263" s="46">
        <f>IF(AND($DS263,FB263),
IF(AL263="","Debes escribir el valor de las horas extras diurnas. ",
IF( ISERR(_xlfn.NUMBERVALUE(AL263)), "El valor de las horas extras duirnas debe ser un número válido. ", "")
),
""
)</f>
        <v/>
      </c>
      <c r="FE263" s="46">
        <f>CONCATENATE(AM263,AN263)&lt;&gt;""</f>
        <v/>
      </c>
      <c r="FF263" s="46">
        <f>IF(AND($DS263,FE263),
IF(AM263="","Debes escribir el número de horas extras nocturnas. ",
IF( IFERROR(INT(AM263),1.1) &lt;&gt; IFERROR(_xlfn.NUMBERVALUE(AM263),1), "La cantidad de horas extras nocturnas debe ser un número entero. ", "")
),
""
)</f>
        <v/>
      </c>
      <c r="FG263" s="46">
        <f>IF(AND($DS263,FE263),
IF(AN263="","Debes escribir el valor de las horas extras nocturnas. ",
IF( ISERR(_xlfn.NUMBERVALUE(AN263)), "El valor de las horas extras nocturnas debe ser un número válido. ", "")
),
""
)</f>
        <v/>
      </c>
      <c r="FH263" s="46">
        <f>CONCATENATE(AO263,AP263)&lt;&gt;""</f>
        <v/>
      </c>
      <c r="FI263" s="46">
        <f>IF(AND($DS263,FH263),
IF(AO263="","Debes escribir el número de horas extras diurnas dominicales y festivas. ",
IF( IFERROR(INT(AO263),1.1) &lt;&gt; IFERROR(_xlfn.NUMBERVALUE(AO263),1), "La cantidad de horas extras diurnas dominicales y festivas debe ser un número entero. ", "")
),
""
)</f>
        <v/>
      </c>
      <c r="FJ263" s="46">
        <f>IF(AND($DS263,FH263),
IF(AP263="","Debes escribir el valor de las horas extras diurnas dominicales y festivas. ",
IF( ISERR(_xlfn.NUMBERVALUE(AP263)), "El valor de las horas extras diurnas dominicales y festivas debe ser un número válido. ", "")
),
""
)</f>
        <v/>
      </c>
      <c r="FK263" s="46">
        <f>CONCATENATE(AQ263,AR263)&lt;&gt;""</f>
        <v/>
      </c>
      <c r="FL263" s="46">
        <f>IF(AND($DS263,FK263),
IF(AQ263="","Debes escribir el número de horas extras nocturnas dominicales y festivas. ",
IF( IFERROR(INT(AQ263),1.1) &lt;&gt; IFERROR(_xlfn.NUMBERVALUE(AQ263),1), "La cantidad de horas extras nocturnas dominicales y festivas debe ser un número entero. ", "")
),
""
)</f>
        <v/>
      </c>
      <c r="FM263" s="46">
        <f>IF(AND($DS263,FK263),
IF(AR263="","Debes escribir el valor de las horas extras nocturnas dominicales y festivas. ",
IF( ISERR(_xlfn.NUMBERVALUE(AR263)), "El valor de las horas extras nocturnas dominicales y festivas debe ser un número válido. ", "")
),
""
)</f>
        <v/>
      </c>
      <c r="FN263" s="46">
        <f>CONCATENATE(AS263,AT263)&lt;&gt;""</f>
        <v/>
      </c>
      <c r="FO263" s="46">
        <f>IF(AND($DS263,FN263),
IF(AS263="","Debes escribir el número de horas recargo nocturno. ",
IF( IFERROR(INT(AS263),1.1) &lt;&gt; IFERROR(_xlfn.NUMBERVALUE(AS263),1), "La cantidad de horas recargo nocturno debe ser un número entero. ", "")
),
""
)</f>
        <v/>
      </c>
      <c r="FP263" s="46">
        <f>IF(AND($DS263,FN263),
IF(AT263="","Debes escribir el valor de las horas recargo nocturno. ",
IF( ISERR(_xlfn.NUMBERVALUE(AT263)), "El valor de las horas recargo nocturno debe ser un número válido. ", "")
),
""
)</f>
        <v/>
      </c>
      <c r="FQ263" s="46">
        <f>CONCATENATE(AU263,AV263)&lt;&gt;""</f>
        <v/>
      </c>
      <c r="FR263" s="46">
        <f>IF(AND($DS263,FQ263),
IF(AU263="","Debes escribir el número de horas recargo diurno dominical y festivo. ",
IF( IFERROR(INT(AU263),1.1) &lt;&gt; IFERROR(_xlfn.NUMBERVALUE(AU263),1), "La cantidad de horas recargo diurno dominical y festivo debe ser un número entero. ", "")
),
""
)</f>
        <v/>
      </c>
      <c r="FS263" s="46">
        <f>IF(AND($DS263,FQ263),
IF(AV263="","Debes escribir el valor de las horas recargo diurno dominical y festivo. ",
IF( ISERR(_xlfn.NUMBERVALUE(AV263)), "El valor de las horas recargo diurno dominical y festivo debe ser un número válido. ", "")
),
""
)</f>
        <v/>
      </c>
      <c r="FT263" s="46">
        <f>CONCATENATE(AW263,AX263)&lt;&gt;""</f>
        <v/>
      </c>
      <c r="FU263" s="46">
        <f>IF(AND($DS263,FT263),
IF(AW263="","Debes escribir el número de horas recargo nocturno dominical y festivo. ",
IF( IFERROR(INT(AW263),1.1) &lt;&gt; IFERROR(_xlfn.NUMBERVALUE(AW263),1), "La cantidad de horas recargo nocturno dominical y festivo debe ser un número entero. ", "")
),
""
)</f>
        <v/>
      </c>
      <c r="FV263" s="46">
        <f>IF(AND($DS263,FT263),
IF(AX263="","Debes escribir el valor de las horas recargo nocturno dominical y festivo. ",
IF( ISERR(_xlfn.NUMBERVALUE(AX263)), "El valor de las horas recargo nocturno dominical y festivo debe ser un número válido. ", "")
),
""
)</f>
        <v/>
      </c>
      <c r="FW263" s="46">
        <f>CONCATENATE(AY263,AZ263)&lt;&gt;""</f>
        <v/>
      </c>
      <c r="FX263" s="46">
        <f>IF(AND($DS263,FW263),
IF(AY263="","Debes escribir el número de días de vacaciones comunes. ",
IF( IFERROR(INT(AY263),1.1) &lt;&gt; IFERROR(_xlfn.NUMBERVALUE(AY263),1), "La cantidad de días de vacaciones comunes debe ser un número entero. ", "")
),
""
)</f>
        <v/>
      </c>
      <c r="FY263" s="46">
        <f>IF(AND($DS263,FW263),
IF(AZ263="","Debes escribir el valor de las vacaciones comunes. ",
IF( ISERR(_xlfn.NUMBERVALUE(AZ263)), "El valor de las vacaciones comunes debe ser un número válido. ", "")
),
""
)</f>
        <v/>
      </c>
      <c r="FZ263" s="46">
        <f>CONCATENATE(BA263,BB263)&lt;&gt;""</f>
        <v/>
      </c>
      <c r="GA263" s="46">
        <f>IF(AND($DS263,FZ263),
IF(BA263="","Debes escribir el número de días de vacaciones compensadas. ",
IF( IFERROR(INT(BA263),1.1) &lt;&gt; IFERROR(_xlfn.NUMBERVALUE(BA263),1), "La cantidad de días de vacaciones compensadas debe ser un número entero. ", "")
),
""
)</f>
        <v/>
      </c>
      <c r="GB263" s="46">
        <f>IF(AND($DS263,FZ263),
IF(BB263="","Debes escribir el valor de las vacaciones compensadas. ",
IF( ISERR(_xlfn.NUMBERVALUE(BB263)), "El valor de las vacaciones compensadas debe ser un número válido. ", "")
),
""
)</f>
        <v/>
      </c>
      <c r="GC263" s="46">
        <f>CONCATENATE(BC263,BD263)&lt;&gt;""</f>
        <v/>
      </c>
      <c r="GD263" s="46">
        <f>IF(AND($DS263,GC263),
IF(BC263="","Debes escribir el número de días de prima salarial. ",
IF( IFERROR(INT(BC263),1.1) &lt;&gt; IFERROR(_xlfn.NUMBERVALUE(BC263),1), "La cantidad de días de prima salarial debe ser un número entero. ", "")
),
""
)</f>
        <v/>
      </c>
      <c r="GE263" s="46">
        <f>IF(AND($DS263,GC263),
IF(BD263="","Debes escribir el valor de los días de prima salarial. ",
IF( ISERR(_xlfn.NUMBERVALUE(BD263)), "El valor de los días de prima salarial debe ser un número válido. ", "")
),
""
)</f>
        <v/>
      </c>
      <c r="GF263" s="46">
        <f>IF($DS263,
IF( AND(BE263&lt;&gt;"", ISERR(_xlfn.NUMBERVALUE(BE263))), "El valor de la prima NO saliarial debe ser un número válido. ", "")
)</f>
        <v/>
      </c>
      <c r="GG263" s="46">
        <f>CONCATENATE(BF263,BG263,BH263)&lt;&gt;""</f>
        <v/>
      </c>
      <c r="GH263" s="46">
        <f>IF(AND($DS263,GG263),
IF(BF263="","Debes escribir el valor de las cesantías. ",
IF( ISERR(_xlfn.NUMBERVALUE(BF263)), "El valor de las cesantías debe ser un número válido. ", "")
),
""
)</f>
        <v/>
      </c>
      <c r="GI263" s="46">
        <f>IF(AND($DS263,GG263),
IF(BG263="","Debes escribir el % de cesantías. ",
IF( ISERR(_xlfn.NUMBERVALUE(BG263)), "El % de cesantías debe ser un número válido. ", "")
),
""
)</f>
        <v/>
      </c>
      <c r="GJ263" s="46">
        <f>IF(AND($DS263,GG263),
IF(BH263="","Debes escribir el valor de intereses de cesantías. ",
IF( ISERR(_xlfn.NUMBERVALUE(BH263)), "El valor de intereses de cesantías debe ser un número válido. ", "")
),
""
)</f>
        <v/>
      </c>
      <c r="GK263" s="46">
        <f>CONCATENATE(BI263,BJ263,BK263)&lt;&gt;""</f>
        <v/>
      </c>
      <c r="GL263" s="46">
        <f>IF(AND($DS263,GK263),
IF(BI263="","Debes escribir el número de días de incapacidad. ",
IF( IFERROR(INT(BI263),1.1) &lt;&gt; IFERROR(_xlfn.NUMBERVALUE(BI263),1), "La cantidad de días de incapacidad debe ser un número entero. ", "")
),
""
)</f>
        <v/>
      </c>
      <c r="GM263" s="46">
        <f>IF(AND($DS263,GK263),
IF(BJ263="","Debes escribir el tipo de incapacidad. ",
IF(_xlfn.IFNA(VLOOKUP(BJ263,TIPO_DE_INCAPACIDAD,1,FALSE),-1)=-1,"El tipo de incapacidad es inválida (por favor seleccionarlo de la lista). ","")
),
""
)</f>
        <v/>
      </c>
      <c r="GN263" s="46">
        <f>IF(AND($DS263,GK263),
IF(BK263="","Debes escribir el valor de la incapacidad. ",
IF( ISERR(_xlfn.NUMBERVALUE(BK263)), "El valor de la incapacidad debe ser un número válido. ", "")
),
""
)</f>
        <v/>
      </c>
      <c r="GO263" s="46">
        <f>CONCATENATE(BL263,BM263)&lt;&gt;""</f>
        <v/>
      </c>
      <c r="GP263" s="46">
        <f>IF(AND($DS263,GO263),
IF(BL263="","Debes escribir el número de días de licencia de maternidad o paternidad. ",
IF( IFERROR(INT(BL263),1.1) &lt;&gt; IFERROR(_xlfn.NUMBERVALUE(BL263),1), "La cantidad de días de licencia de maternidad o paternidad debe ser un número entero. ", "")
),
""
)</f>
        <v/>
      </c>
      <c r="GQ263" s="46">
        <f>IF(AND($DS263,GO263),
IF(BM263="","Debes escribir el valor de la licencia de maternidad o paternidad. ",
IF( ISERR(_xlfn.NUMBERVALUE(BM263)), "El valor de la licencia de maternidad o paternidad debe ser un número válido. ", "")
),
""
)</f>
        <v/>
      </c>
      <c r="GR263" s="46">
        <f>CONCATENATE(BN263,BO263)&lt;&gt;""</f>
        <v/>
      </c>
      <c r="GS263" s="46">
        <f>IF(AND($DS263,GR263),
IF(BN263="","Debes escribir el número de días de licencia remunerada. ",
IF( IFERROR(INT(BN263),1.1) &lt;&gt; IFERROR(_xlfn.NUMBERVALUE(BN263),1), "La cantidad de días de licencia remunerada debe ser un número entero. ", "")
),
""
)</f>
        <v/>
      </c>
      <c r="GT263" s="46">
        <f>IF(AND($DS263,GR263),
IF(BO263="","Debes escribir el valor de la licencia remunerada. ",
IF( ISERR(_xlfn.NUMBERVALUE(BO263)), "El valor de la licencia remunerada debe ser un número válido. ", "")
),
""
)</f>
        <v/>
      </c>
      <c r="GU263" s="46">
        <f>IF($DS263,
IF( AND(BP263&lt;&gt;"", ISERR(_xlfn.NUMBERVALUE(BP263))), "El valor de la licencia NO remunerada debe ser un número válido. ", "")
)</f>
        <v/>
      </c>
      <c r="GV263" s="46">
        <f>IF($DS263,
IF( AND(BQ263&lt;&gt;"", ISERR(_xlfn.NUMBERVALUE(BQ263))), "El valor de auxilios salariales debe ser un número válido. ", "")
)</f>
        <v/>
      </c>
      <c r="GW263" s="46">
        <f>IF($DS263,
IF( AND(BR263&lt;&gt;"", ISERR(_xlfn.NUMBERVALUE(BR263))), "El valor de auxilios NO salariales debe ser un número válido. ", "")
)</f>
        <v/>
      </c>
      <c r="GX263" s="46">
        <f>IF($DS263,
IF( AND(BS263&lt;&gt;"", ISERR(_xlfn.NUMBERVALUE(BS263))), "El valor de bonos salariales debe ser un número válido. ", "")
)</f>
        <v/>
      </c>
      <c r="GY263" s="46">
        <f>IF($DS263,
IF( AND(BT263&lt;&gt;"", ISERR(_xlfn.NUMBERVALUE(BT263))), "El valor de bonos NO salariales debe ser un número válido. ", "")
)</f>
        <v/>
      </c>
      <c r="GZ263" s="46">
        <f>IF($DS263,
IF( AND(BU263&lt;&gt;"", ISERR(_xlfn.NUMBERVALUE(BU263))), "El valor de bonos salariales de alimentación debe ser un número válido. ", "")
)</f>
        <v/>
      </c>
      <c r="HA263" s="46">
        <f>IF($DS263,
IF( AND(BV263&lt;&gt;"", ISERR(_xlfn.NUMBERVALUE(BV263))), "El valor de bonos NO salariales de alimentación debe ser un número válido. ", "")
)</f>
        <v/>
      </c>
      <c r="HB263" s="46">
        <f>IF($DS263,
IF( AND(BW263&lt;&gt;"", ISERR(_xlfn.NUMBERVALUE(BW263))), "El valor de bonificaciones salariales debe ser un número válido. ", "")
)</f>
        <v/>
      </c>
      <c r="HC263" s="46">
        <f>IF($DS263,
IF( AND(BX263&lt;&gt;"", ISERR(_xlfn.NUMBERVALUE(BX263))), "El valor de bonificaciones NO salariales debe ser un número válido. ", "")
)</f>
        <v/>
      </c>
      <c r="HD263" s="46">
        <f>IF($DS263,
IF( AND(BY263&lt;&gt;"", ISERR(_xlfn.NUMBERVALUE(BY263))), "El valor de compensaciones ordinarias debe ser un número válido. ", "")
)</f>
        <v/>
      </c>
      <c r="HE263" s="46">
        <f>IF($DS263,
IF( AND(BZ263&lt;&gt;"", ISERR(_xlfn.NUMBERVALUE(BZ263))), "El valor de compensaciones extraordinarias debe ser un número válido. ", "")
)</f>
        <v/>
      </c>
      <c r="HF263" s="46">
        <f>IF($DS263,
IF( AND(CA263&lt;&gt;"", ISERR(_xlfn.NUMBERVALUE(CA263))), "El valor de comisiones debe ser un número válido. ", "")
)</f>
        <v/>
      </c>
      <c r="HG263" s="46">
        <f>IF($DS263,
IF( AND(CB263&lt;&gt;"", ISERR(_xlfn.NUMBERVALUE(CB263))), "El valor de ausencia por huega debe ser un número válido. ", "")
)</f>
        <v/>
      </c>
      <c r="HH263" s="46">
        <f>IF($DS263,
IF( AND(CC263&lt;&gt;"", ISERR(_xlfn.NUMBERVALUE(CC263))), "El valor de anticipos debe ser un número válido. ", "")
)</f>
        <v/>
      </c>
      <c r="HI263" s="46">
        <f>IF($DS263,
IF( AND(CD263&lt;&gt;"", ISERR(_xlfn.NUMBERVALUE(CD263))), "El valor de pagos a terceros debe ser un número válido. ", "")
)</f>
        <v/>
      </c>
      <c r="HJ263" s="46">
        <f>IF($DS263,
IF( AND(CE263&lt;&gt;"", ISERR(_xlfn.NUMBERVALUE(CE263))), "El valor de dotación debe ser un número válido. ", "")
)</f>
        <v/>
      </c>
      <c r="HK263" s="46">
        <f>IF($DS263,
IF( AND(CF263&lt;&gt;"", ISERR(_xlfn.NUMBERVALUE(CF263))), "El valor de apoyo sostenibilidad debe ser un número válido. ", "")
)</f>
        <v/>
      </c>
      <c r="HL263" s="46">
        <f>IF($DS263,
IF( AND(CG263&lt;&gt;"", ISERR(_xlfn.NUMBERVALUE(CG263))), "El valor de teletrabajo debe ser un número válido. ", "")
)</f>
        <v/>
      </c>
      <c r="HM263" s="46">
        <f>IF($DS263,
IF( AND(CH263&lt;&gt;"", ISERR(_xlfn.NUMBERVALUE(CH263))), "El valor de bonificación de retiro debe ser un número válido. ", "")
)</f>
        <v/>
      </c>
      <c r="HN263" s="46">
        <f>IF($DS263,
IF( AND(CI263&lt;&gt;"", ISERR(_xlfn.NUMBERVALUE(CI263))), "El valor de indemnización de retiro debe ser un número válido. ", "")
)</f>
        <v/>
      </c>
      <c r="HO263" s="46">
        <f>IF($DS263,
IF( AND(CJ263&lt;&gt;"", ISERR(_xlfn.NUMBERVALUE(CJ263))), "El valor de reintegros debe ser un número válido. ", "")
)</f>
        <v/>
      </c>
      <c r="HP263" s="46">
        <f>CONCATENATE(CK263,CL263,CM263)&lt;&gt;""</f>
        <v/>
      </c>
      <c r="HQ263" s="46">
        <f>IF(AND($DS263,HP263),
IF(CK263="","Debes escribir la descripción de otro concepto no categorizado. ",""),
""
)</f>
        <v/>
      </c>
      <c r="HR263" s="46">
        <f>IF(AND($DS263,HP263),
IF(CONCATENATE(CL263,CM263)="","Debes escribir al menos un valor de concepto no categorizado (salarial o no salarial). ",
IF(ISERR(_xlfn.NUMBERVALUE(CL263)),"El valor salarial concepto no categorizado debe ser un número válido. ","")
),
""
)</f>
        <v/>
      </c>
      <c r="HS263" s="46">
        <f>IF(AND($DS263,HP263),
IF(CONCATENATE(CL263,CM263)="","Debes escribir al menos un valor de concepto no categorizado (salarial o no salarial). ",
IF(ISERR(_xlfn.NUMBERVALUE(CM263)),"El valor NO salarial concepto no categorizado debe ser un número válido. ","")
),
""
)</f>
        <v/>
      </c>
      <c r="HT263" s="46">
        <f>IF($DS263,
IF(CN263="","Debes escribir el porcentaje del aporte a salud. ",
IF( ISERR(_xlfn.NUMBERVALUE(CN263)), "El valor del porcentaje del aporte a salud debe ser un número válido. ", "")
)
)</f>
        <v/>
      </c>
      <c r="HU263" s="46">
        <f>IF($DS263,
IF(CO263="","Debes escribir el valor del aporte a salud. ",
IF( ISERR(_xlfn.NUMBERVALUE(CO263)), "El valor del aporte a salud debe ser un número válido. ", "")
)
)</f>
        <v/>
      </c>
      <c r="HV263" s="46">
        <f>IF($DS263,
IF( AND(CP263&lt;&gt;"", ISERR(_xlfn.NUMBERVALUE(CP263))), "El valor plan complementario debe ser un número válido. ", "")
)</f>
        <v/>
      </c>
      <c r="HW263" s="46">
        <f>IF($DS263,
IF(CQ263="","Debes escribir el porcentaje del aporte a pensión. ",
IF( ISERR(_xlfn.NUMBERVALUE(CQ263)), "El valor del porcentaje del aporte a pensión debe ser un número válido. ", "")
)
)</f>
        <v/>
      </c>
      <c r="HX263" s="46">
        <f>IF($DS263,
IF(CR263="","Debes escribir el valor del aporte a pensión. ",
IF( ISERR(_xlfn.NUMBERVALUE(CR263)), "El valor del aporte a salud debe ser un número válido. ", "")
)
)</f>
        <v/>
      </c>
      <c r="HY263" s="46">
        <f>IF($DS263,
IF( AND(CS263&lt;&gt;"", ISERR(_xlfn.NUMBERVALUE(CS263))), "El valor pensión voluntaria debe ser un número válido. ", "")
)</f>
        <v/>
      </c>
      <c r="HZ263" s="46">
        <f>CONCATENATE(CT263,CU263,CV263,CW263)&lt;&gt;""</f>
        <v/>
      </c>
      <c r="IA263" s="46">
        <f>IF(AND($DS263,HZ263),
IF(CT263="","Debes escribir el % del fondo de seguridad pensional. ",
IF( ISERR(_xlfn.NUMBERVALUE(CT263)), "El % del fondo de seguridad debe ser un número válido. ", "")
),
""
)</f>
        <v/>
      </c>
      <c r="IB263" s="46">
        <f>IF(AND($DS263,HZ263),
IF(CU263="","Debes escribir el valor del aporte al fondo de solidaridad pensional. ",
IF( ISERR(_xlfn.NUMBERVALUE(CU263)), "El valor del aporte al fondo de solidaridad pensional debe ser un número válido. ", "")
),
""
)</f>
        <v/>
      </c>
      <c r="IC263" s="46">
        <f>IF(AND($DS263,HZ263),
IF(CV263="","Debes escribir el % del fondo de subsistencia. ",
IF( ISERR(_xlfn.NUMBERVALUE(CV263)), "El % del fondo de subsistencia debe ser un número válido. ", "")
),
""
)</f>
        <v/>
      </c>
      <c r="ID263" s="46">
        <f>IF(AND($DS263,HZ263),
IF(CW263="","Debes escribir el valor del fondo de subsistencia. ",
IF( ISERR(_xlfn.NUMBERVALUE(CW263)), "El valor del fondo de subsistencia debe ser un número válido. ", "")
),
""
)</f>
        <v/>
      </c>
      <c r="IE263" s="46">
        <f>CONCATENATE(CX263,CY263)&lt;&gt;""</f>
        <v/>
      </c>
      <c r="IF263" s="46">
        <f>IF(AND($DS263,IE263),
IF(CX263="","Debes escribir el % de sindicato. ",
IF( ISERR(_xlfn.NUMBERVALUE(CX263)), "El % de sindicato debe ser un número válido. ", "")
),
""
)</f>
        <v/>
      </c>
      <c r="IG263" s="46">
        <f>IF(AND($DS263,IE263),
IF(CY263="","Debes escribir el valor del sindicato. ",
IF( ISERR(_xlfn.NUMBERVALUE(CY263)), "El valor del sindicato debe ser un número válido. ", "")
),
""
)</f>
        <v/>
      </c>
      <c r="IH263" s="46">
        <f>IF($DS263,
IF( AND(CZ263&lt;&gt;"", ISERR(_xlfn.NUMBERVALUE(CZ263))), "El valor de sanción pública debe ser un número válido. ", "")
)</f>
        <v/>
      </c>
      <c r="II263" s="46">
        <f>IF($DS263,
IF( AND(DA263&lt;&gt;"", ISERR(_xlfn.NUMBERVALUE(DA263))), "El valor de sanción privada debe ser un número válido. ", "")
)</f>
        <v/>
      </c>
      <c r="IJ263" s="46">
        <f>CONCATENATE(DB263,DC263)&lt;&gt;""</f>
        <v/>
      </c>
      <c r="IK263" s="46">
        <f>IF(AND($DS263,IJ263),
IF(DB263="","Debes escribir la descripción de libranza. ",""),
""
)</f>
        <v/>
      </c>
      <c r="IL263" s="46">
        <f>IF(AND($DS263,IJ263),
IF(DC263="","Debes escribir la cuota libranza. ",
IF(ISERR(_xlfn.NUMBERVALUE(DC263)),"El valor de la cuota libranza debe ser un número válido. ","")
),
""
)</f>
        <v/>
      </c>
      <c r="IM263" s="46">
        <f>IF($DS263,
IF( AND(DD263&lt;&gt;"", ISERR(_xlfn.NUMBERVALUE(DD263))), "El valor de pagos a terceros debe ser un número válido. ", "")
)</f>
        <v/>
      </c>
      <c r="IN263" s="46">
        <f>IF($DS263,
IF( AND(DE263&lt;&gt;"", ISERR(_xlfn.NUMBERVALUE(DE263))), "El valor de anticipos debe ser un número válido. ", "")
)</f>
        <v/>
      </c>
      <c r="IO263" s="46">
        <f>IF($DS263,
IF( AND(DF263&lt;&gt;"", ISERR(_xlfn.NUMBERVALUE(DF263))), "El valor de AFC debe ser un número válido. ", "")
)</f>
        <v/>
      </c>
      <c r="IP263" s="46">
        <f>IF($DS263,
IF( AND(DG263&lt;&gt;"", ISERR(_xlfn.NUMBERVALUE(DG263))), "El valor de rete-fuente debe ser un número válido. ", "")
)</f>
        <v/>
      </c>
      <c r="IQ263" s="46">
        <f>IF($DS263,
IF( AND(DH263&lt;&gt;"", ISERR(_xlfn.NUMBERVALUE(DH263))), "El valor de cooperativa de trabajo debe ser un número válido. ", "")
)</f>
        <v/>
      </c>
      <c r="IR263" s="46">
        <f>IF($DS263,
IF( AND(DI263&lt;&gt;"", ISERR(_xlfn.NUMBERVALUE(DI263))), "El valor de embargo fiscal debe ser un número válido. ", "")
)</f>
        <v/>
      </c>
      <c r="IS263" s="46">
        <f>IF($DS263,
IF( AND(DJ263&lt;&gt;"", ISERR(_xlfn.NUMBERVALUE(DJ263))), "El valor de educación debe ser un número válido. ", "")
)</f>
        <v/>
      </c>
      <c r="IT263" s="46">
        <f>IF($DS263,
IF( AND(DK263&lt;&gt;"", ISERR(_xlfn.NUMBERVALUE(DK263))), "El valor de reintegro debe ser un número válido. ", "")
)</f>
        <v/>
      </c>
      <c r="IU263" s="46">
        <f>IF($DS263,
IF( AND(DL263&lt;&gt;"", ISERR(_xlfn.NUMBERVALUE(DL263))), "El valor de deuda debe ser un número válido. ", "")
)</f>
        <v/>
      </c>
      <c r="IV263" s="46">
        <f>IF($DS263,
IF( AND(DM263&lt;&gt;"", ISERR(_xlfn.NUMBERVALUE(DM263))), "El valor de otras deducciones debe ser un número válido. ", "")
)</f>
        <v/>
      </c>
      <c r="IW263" s="46">
        <f>IF($DS263,
IF(DN263="","Debes escribir el valor de los devengos totales. ",
IF( ISERR(_xlfn.NUMBERVALUE(DN263)), "El valor de los devengos totales debe ser un número válido. ", "")
)
)</f>
        <v/>
      </c>
      <c r="IX263" s="46">
        <f>IF($DS263,
IF(DO263="","Debes escribir el valor de las deducciones totales. ",
IF( ISERR(_xlfn.NUMBERVALUE(DO263)), "El valor de las deducciones totales debe ser un número válido. ", "")
)
)</f>
        <v/>
      </c>
      <c r="IY263" s="46">
        <f>IF($DS263,
IF(DP263="","Debes escribir el valor del salario total. ",
IF( ISERR(_xlfn.NUMBERVALUE(DP263)), "El valor del salario total debe ser un número válido. ", "")
)
)</f>
        <v/>
      </c>
    </row>
    <row r="264">
      <c r="B264" s="48" t="n">
        <v>252</v>
      </c>
      <c r="C264" s="61">
        <f>IF(AND(DS264,DP264&lt;&gt;""),
IF(DQ264="","OK","Error"),
""
)</f>
        <v/>
      </c>
      <c r="D264" s="53" t="n"/>
      <c r="E264" s="52" t="n"/>
      <c r="F264" s="112" t="n"/>
      <c r="G264" s="52" t="n"/>
      <c r="H264" s="53" t="n"/>
      <c r="I264" s="52" t="n"/>
      <c r="J264" s="52" t="n"/>
      <c r="K264" s="53" t="n"/>
      <c r="L264" s="55" t="n"/>
      <c r="M264" s="108" t="n"/>
      <c r="N264" s="56" t="n"/>
      <c r="O264" s="52" t="n"/>
      <c r="P264" s="52" t="n"/>
      <c r="Q264" s="52" t="n"/>
      <c r="R264" s="52" t="n"/>
      <c r="S264" s="52" t="n"/>
      <c r="T264" s="53" t="n"/>
      <c r="U264" s="52" t="n"/>
      <c r="V264" s="52" t="n"/>
      <c r="W264" s="55" t="n"/>
      <c r="X264" s="55" t="n"/>
      <c r="Y264" s="52" t="n"/>
      <c r="Z264" s="55" t="n"/>
      <c r="AA264" s="52" t="n"/>
      <c r="AB264" s="53" t="n"/>
      <c r="AC264" s="53" t="n"/>
      <c r="AD264" s="53" t="n"/>
      <c r="AE264" s="177" t="n"/>
      <c r="AF264" s="113" t="n"/>
      <c r="AG264" s="177" t="n"/>
      <c r="AH264" s="178" t="n"/>
      <c r="AI264" s="178" t="n"/>
      <c r="AJ264" s="178" t="n"/>
      <c r="AK264" s="114" t="n"/>
      <c r="AL264" s="178" t="n"/>
      <c r="AM264" s="114" t="n"/>
      <c r="AN264" s="178" t="n"/>
      <c r="AO264" s="114" t="n"/>
      <c r="AP264" s="178" t="n"/>
      <c r="AQ264" s="114" t="n"/>
      <c r="AR264" s="178" t="n"/>
      <c r="AS264" s="114" t="n"/>
      <c r="AT264" s="178" t="n"/>
      <c r="AU264" s="114" t="n"/>
      <c r="AV264" s="178" t="n"/>
      <c r="AW264" s="114" t="n"/>
      <c r="AX264" s="178" t="n"/>
      <c r="AY264" s="114" t="n"/>
      <c r="AZ264" s="178" t="n"/>
      <c r="BA264" s="114" t="n"/>
      <c r="BB264" s="178" t="n"/>
      <c r="BC264" s="114" t="n"/>
      <c r="BD264" s="178" t="n"/>
      <c r="BE264" s="178" t="n"/>
      <c r="BF264" s="178" t="n"/>
      <c r="BG264" s="59" t="n"/>
      <c r="BH264" s="178" t="n"/>
      <c r="BI264" s="114" t="n"/>
      <c r="BJ264" s="53" t="n"/>
      <c r="BK264" s="178" t="n"/>
      <c r="BL264" s="114" t="n"/>
      <c r="BM264" s="178" t="n"/>
      <c r="BN264" s="114" t="n"/>
      <c r="BO264" s="178" t="n"/>
      <c r="BP264" s="178" t="n"/>
      <c r="BQ264" s="178" t="n"/>
      <c r="BR264" s="178" t="n"/>
      <c r="BS264" s="178" t="n"/>
      <c r="BT264" s="178" t="n"/>
      <c r="BU264" s="178" t="n"/>
      <c r="BV264" s="178" t="n"/>
      <c r="BW264" s="178" t="n"/>
      <c r="BX264" s="178" t="n"/>
      <c r="BY264" s="178" t="n"/>
      <c r="BZ264" s="178" t="n"/>
      <c r="CA264" s="178" t="n"/>
      <c r="CB264" s="178" t="n"/>
      <c r="CC264" s="178" t="n"/>
      <c r="CD264" s="178" t="n"/>
      <c r="CE264" s="178" t="n"/>
      <c r="CF264" s="178" t="n"/>
      <c r="CG264" s="178" t="n"/>
      <c r="CH264" s="178" t="n"/>
      <c r="CI264" s="178" t="n"/>
      <c r="CJ264" s="178" t="n"/>
      <c r="CK264" s="53" t="n"/>
      <c r="CL264" s="178" t="n"/>
      <c r="CM264" s="178" t="n"/>
      <c r="CN264" s="60" t="n"/>
      <c r="CO264" s="177" t="n"/>
      <c r="CP264" s="178" t="n"/>
      <c r="CQ264" s="60" t="n"/>
      <c r="CR264" s="177" t="n"/>
      <c r="CS264" s="178" t="n"/>
      <c r="CT264" s="59" t="n"/>
      <c r="CU264" s="178" t="n"/>
      <c r="CV264" s="59" t="n"/>
      <c r="CW264" s="178" t="n"/>
      <c r="CX264" s="59" t="n"/>
      <c r="CY264" s="178" t="n"/>
      <c r="CZ264" s="178" t="n"/>
      <c r="DA264" s="178" t="n"/>
      <c r="DB264" s="53" t="n"/>
      <c r="DC264" s="178" t="n"/>
      <c r="DD264" s="178" t="n"/>
      <c r="DE264" s="178" t="n"/>
      <c r="DF264" s="178" t="n"/>
      <c r="DG264" s="178" t="n"/>
      <c r="DH264" s="178" t="n"/>
      <c r="DI264" s="178" t="n"/>
      <c r="DJ264" s="178" t="n"/>
      <c r="DK264" s="178" t="n"/>
      <c r="DL264" s="178" t="n"/>
      <c r="DM264" s="178" t="n"/>
      <c r="DN264" s="177" t="n"/>
      <c r="DO264" s="177" t="n"/>
      <c r="DP264" s="177" t="n"/>
      <c r="DQ264" s="76">
        <f>IF(AND(DS264,DP264&lt;&gt;""),
CONCATENATE(DT264,DU264,DV264,DW264,DX264,DY264,DZ264,EA264,EB264,EC264,ED264,EE264,EF264,EG264,EH264,EI264,EJ264,EK264,EL264,EM264,EN264,EO264,EP264,EQ264,ES264,ET264,EU264,EV264,EW264,EX264,EY264,EZ264,FA264,FC264,FD264,FF264,FG264,FI264,FJ264,FL264,FM264,FO264,FP264,FR264,FS264,FU264,FV264,FX264,FY264,GA264,GB264,GD264,GE264,GF264,GH264,GI264,GJ264,GL264,GM264,GN264,GP264,GQ264,GS264,GT264,GU264,GV264,GW264,GX264,GY264,GZ264,HA264,HB264,HC264,HD264,HE264,HF264,HG264,HH264,HI264,HJ264,HK264,HL264,HM264,HN264,HO264,HQ264,HR264,HS264,HT264,HU264,HV264,HW264,HX264,HY264,IA264,IB264,IC264,ID264,IF264,IG264,IH264,II264,IK264,IL264,IM264,IN264,IO264,IP264,IQ264,IR264,IS264,IT264,IU264,IV264,IW264,IX264,IY264,IZ264),
""
)</f>
        <v/>
      </c>
      <c r="DR264" s="53" t="n"/>
      <c r="DS264" s="46">
        <f>CONCATENATE(D264,$E264,$F264,$G264,H264,$I264,$J264,K264,$L264,$M264,N264,$O264,$P264,$Q264,$R264,$S264,T264,$U264,$V264,$W264,$X264,$Y264,$Z264,$AA264,AB264,AC264,AD264,$AE264,$AF264,$AG264,AH264,AI264,AJ264,AK264,AL264,AM264,AN264,AO264,AP264,AQ264,AR264,AS264,AT264,AU264,AV264,AW264,AX264,AY264,AZ264,BA264,BB264,BC264,BD264,BE264,BF264,BG264,BH264,BI264,BJ264,BK264,BL264,BM264,BN264,BO264,BP264,BQ264,BR264,BS264,BT264,BU264,BV264,BW264,BX264,BY264,BZ264,CA264,CB264,CC264,CD264,CE264,CF264,CG264,CH264,CI264,CJ264,CK264,CL264,CM264,$CN264,$CO264,CP264,$CQ264,$CR264,CS264,CT264,CU264,CV264,CW264,CX264,CY264,CZ264,DA264,DB264,DC264,DD264,DE264,DF264,DG264,DH264,DI264,DJ264,DK264,DL264,DM264,$DN264,$DO264,$DP264,DR264)&lt;&gt;""</f>
        <v/>
      </c>
      <c r="DT264" s="46">
        <f>IF(AND($DS264,$E$4&lt;&gt;""),
IF(LEFT($E$4,2) = "1.",
IF(D264&lt;&gt;"","El CUNE sólo se envía en operaciones de novedad o ajuste. ",""),
IF(D264="","Debes escribir un CUNE válido para realizar operaciones de novedad o ajuste. ","")),
""
)</f>
        <v/>
      </c>
      <c r="DU264" s="46">
        <f>IF($DS264,
IF(E264="","Debes seleccionar el tipo de documento del empleado. ",
IF(_xlfn.IFNA(VLOOKUP(E264,TIPO_DE_DOCUMENTO,1,FALSE),-1)=-1,"El tipo de documento no es válido (por favor seleccionarlo de la lista). ","")
)
)</f>
        <v/>
      </c>
      <c r="DV264" s="46">
        <f>IF($DS264,
IF(F264="","Debes escribir el número de documento del empleado. ","")
)</f>
        <v/>
      </c>
      <c r="DW264" s="46">
        <f>IF($DS264,
IF(G264="","Debes escribir el primer nombre del empleado. ","")
)</f>
        <v/>
      </c>
      <c r="DY264" s="46">
        <f>IF($DS264,
IF(I264="","Debes escribir el primer apellido del empleado. ","")
)</f>
        <v/>
      </c>
      <c r="DZ264" s="46">
        <f>IF($DS264,
IF(J264="","Debes escribir el segundo apellido del empleado. ","")
)</f>
        <v/>
      </c>
      <c r="EB264" s="46">
        <f>IF($DS264,
IF(L264="","Debes escribir la fecha de ingreso del empleado. ",
IF(ISERR(DATE(YEAR(L264),MONTH(L264),DAY(L264))), "El valor ingresado en fecha de ingreso no tiene un formato válido. ","")
)
)</f>
        <v/>
      </c>
      <c r="EC264" s="46">
        <f>IF($DS264,
IF(M264="","Debes escribir el tiempo laborado. ",
IF( IFERROR(INT(M264),1.1) &lt;&gt; IFERROR(_xlfn.NUMBERVALUE(M264),1), "El valor de los días trabajados debe ser un número entero. ", "")
)
)</f>
        <v/>
      </c>
      <c r="ED264" s="46">
        <f>IF($DS264,
IF( AND(N264&lt;&gt;"", ISERR(DATE(YEAR(N264),MONTH(N264),DAY(N264))) ), "El valor ingresado en fecha de ingreso no tiene un formato válido. ",
IF( AND(N264&lt;&gt;"", $E$6&lt;&gt;"", DATE(YEAR(N264), MONTH(N264), 1) &lt;&gt; IFERROR(DATE(MID($E$6, 1, 4), MID($E$6, 6, 2),1), "1/1/1900") ), "La fecha de retiro debe estar dentro del período liquidado. ", "")
)
)</f>
        <v/>
      </c>
      <c r="EE264" s="46">
        <f>IF($DS264,
IF(O264="","Debes seleccionar el tipo de trabajador. ",
IF(_xlfn.IFNA(VLOOKUP(O264,TIPO_DE_TRABAJADOR,1,FALSE),-1)=-1,"El tipo de trabajador no es válido (por favor seleccionarlo de la lista). ","")
)
)</f>
        <v/>
      </c>
      <c r="EF264" s="46">
        <f>IF($DS264,
IF(P264="","Debes seleccionar si es un trabajador dependiente pensionado por vejez. ",
IF(_xlfn.IFNA(VLOOKUP(P264,SUBTIPO_DE_TRABAJADOR,1,FALSE),-1)=-1,"El tipo de trabajador dependiente pensionado por vejez no es válido (por favor seleccionarlo de la lista). ","")
)
)</f>
        <v/>
      </c>
      <c r="EG264" s="46">
        <f>IF($DS264,
IF(Q264="","Debes seleccionar el tipo de contrato del trabajador. ",
IF(_xlfn.IFNA(VLOOKUP(Q264,TIPO_DE_CONTRATO,1,FALSE),-1)=-1,"El tipo de contrato del trabajador no es válido (por favor seleccionarlo de la lista). ","")
)
)</f>
        <v/>
      </c>
      <c r="EH264" s="46">
        <f>IF($DS264,
IF(R264="","Debes seleccionar si es un salario integral. ",
IF(_xlfn.IFNA(VLOOKUP(R264,SI_NO,1,FALSE),-1)=-1,"Valor no válido para salario integral (por favor seleccionarlo de la lista). ","")
)
)</f>
        <v/>
      </c>
      <c r="EI264" s="46">
        <f>IF($DS264,
IF(S264="","Debes seleccionar si el trabajador realiza actividades de riesgo. ",
IF(_xlfn.IFNA(VLOOKUP(S264,SI_NO,1,FALSE),-1)=-1,"Valor no válido para actividad de alto riesgo (por favor seleccionarlo de la lista). ","")
)
)</f>
        <v/>
      </c>
      <c r="EK264" s="46">
        <f>IF($DS264,
IF(U264="","Debes escribir el código del municipio de residencia del trabajador. ",
IF(_xlfn.IFNA(VLOOKUP(U264,MUNICIPIO,1,FALSE),-1)=-1,"El municipio de residencia del trabajador es inválido (por favor seleccionarlo de la lista). ","")
)
)</f>
        <v/>
      </c>
      <c r="EL264" s="46">
        <f>IF($DS264,
IF(V264="","Debes escribir el la dirección de residendia del trabajador. ","")
)</f>
        <v/>
      </c>
      <c r="EM264" s="46">
        <f>IF($DS264,
IF(W264="","Debes escribir la fecha de inicio de la liquidación. ",
IF(ISERR(DATE(YEAR(W264),MONTH(W264),DAY(W264))),"El valor ingresado en fecha de inicio de liquidación no tiene un formato válido. ",
IF( AND($E$6&lt;&gt;"", DATE(YEAR(W264), MONTH(W264), 1) &lt;&gt; IFERROR(DATE(MID($E$6, 1, 4), MID($E$6, 6, 2),1), "1/1/1900") ), "La fecha de inicio de la liquidación debe estar dentro del período liquidado. ", "")
)
)
)</f>
        <v/>
      </c>
      <c r="EN264" s="46">
        <f>IF($DS264,
IF(X264="","Debes escribir la fecha de fin de la liquidación. ",
IF(ISERR(DATE(YEAR(X264),MONTH(X264),DAY(X264))),"El valor ingresado en fecha de fin de liquidación no tiene un formato válido. ",
IF( AND($E$6&lt;&gt;"", DATE(YEAR(X264), MONTH(X264), 1) &lt;&gt; IFERROR(DATE(MID($E$6, 1, 4), MID($E$6, 6, 2),1), "1/1/1900") ), "La fecha de fin de la liquidación debe estar dentro del período liquidado. ", "")
)
)
)</f>
        <v/>
      </c>
      <c r="EO264" s="46">
        <f>IF($DS264,
IF(Y264="","Debes escribir la frecuencia de pago del trabajador. ",
IF(_xlfn.IFNA(VLOOKUP(Y264,PERÍODO_DE_NÓMINA,1,FALSE),-1)=-1,"La frecuencia de pago es inválida (por favor seleccionarlo de la lista). ","")
)
)</f>
        <v/>
      </c>
      <c r="EP264" s="46">
        <f>IF($DS264,
IF(Z264="","Debes escribir la fecha de pago. ",
IF(ISERR(DATE(YEAR(Z264),MONTH(Z264),DAY(Z264))), "El valor ingresado en fecha de pago no tiene un formato válido. ","")
)
)</f>
        <v/>
      </c>
      <c r="EQ264" s="46">
        <f>IF($DS264,
IF(AA264="","Debes escribir el medio de pago. ",
IF(_xlfn.IFNA(VLOOKUP(AA264,MEDIOS_DE_PAGO,1,FALSE),-1)=-1,"El medio de pago es inválido (por favor seleccionarlo de la lista). ","")
)
)</f>
        <v/>
      </c>
      <c r="ER264" s="46">
        <f>OR(AA264='Tablas '!$T$4,AA264='Tablas '!$T$7,AA264='Tablas '!$T$8,AA264='Tablas '!$T$11)</f>
        <v/>
      </c>
      <c r="ES264" s="46">
        <f>IF(AND($DS264,ER264),
IF(AB264="","Debes escribir la entidad bancaria. ",""),
""
)</f>
        <v/>
      </c>
      <c r="ET264" s="46">
        <f>IF(AND($DS264,ER264),
IF(AC264="","Debes escribir el tipo de cuenta bancaria. ",
IF(_xlfn.IFNA(VLOOKUP(AC264,TIPO_DE_CUENTA,1,FALSE),-1)=-1,"El tipo de cuenta bancaria es inválida (por favor seleccionarlo de la lista). ","")
),
""
)</f>
        <v/>
      </c>
      <c r="EU264" s="46">
        <f>IF(AND($DS264,ER264),
IF(AD264="","Debes escribir el número de cuenta bancaria. ",""),
""
)</f>
        <v/>
      </c>
      <c r="EV264" s="46">
        <f>IF($DS264,
IF(AE264="","Debes escribir el valor del sueldo básico. ",
IF( ISERR(_xlfn.NUMBERVALUE(AE264)), "El valor del sueldo básico debe ser un número válido. ", "")
)
)</f>
        <v/>
      </c>
      <c r="EW264" s="46">
        <f>IF($DS264,
IF(AF264="","Debes escribir el número de días trabajados. ",
IF( IFERROR(INT(AF264),1.1) &lt;&gt; IFERROR(_xlfn.NUMBERVALUE(AF264),1), "La cantidad de días trabajados debe ser un número entero. ", "")
)
)</f>
        <v/>
      </c>
      <c r="EX264" s="46">
        <f>IF($DS264,
IF(AG264="","Debes escribir el valor del sueldo trabajado. ",
IF( ISERR(_xlfn.NUMBERVALUE(AG264)), "El valor del sueldo trabajado debe ser un número válido. ", "")
)
)</f>
        <v/>
      </c>
      <c r="EY264" s="46">
        <f>IF($DS264,
IF( AND(AH264&lt;&gt;"", ISERR(_xlfn.NUMBERVALUE(AH264))), "El valor del auxilio de transporte debe ser un número válido. ", "")
)</f>
        <v/>
      </c>
      <c r="EZ264" s="46">
        <f>IF($DS264,
IF( AND(AI264&lt;&gt;"", ISERR(_xlfn.NUMBERVALUE(AI264))), "El valor de viáticos salariales debe ser un número válido. ", "")
)</f>
        <v/>
      </c>
      <c r="FA264" s="46">
        <f>IF($DS264,
IF( AND(AJ264&lt;&gt;"", ISERR(_xlfn.NUMBERVALUE(AJ264))), "El valor de viáticos NO salariales debe ser un número válido. ", "")
)</f>
        <v/>
      </c>
      <c r="FB264" s="46">
        <f>CONCATENATE(AK264,AL264)&lt;&gt;""</f>
        <v/>
      </c>
      <c r="FC264" s="46">
        <f>IF(AND($DS264,FB264),
IF(AK264="","Debes escribir el número de horas extras diurnas. ",
IF( IFERROR(INT(AK264),1.1) &lt;&gt; IFERROR(_xlfn.NUMBERVALUE(AK264),1), "La cantidad de horas extras diurnas debe ser un número entero. ", "")
),
""
)</f>
        <v/>
      </c>
      <c r="FD264" s="46">
        <f>IF(AND($DS264,FB264),
IF(AL264="","Debes escribir el valor de las horas extras diurnas. ",
IF( ISERR(_xlfn.NUMBERVALUE(AL264)), "El valor de las horas extras duirnas debe ser un número válido. ", "")
),
""
)</f>
        <v/>
      </c>
      <c r="FE264" s="46">
        <f>CONCATENATE(AM264,AN264)&lt;&gt;""</f>
        <v/>
      </c>
      <c r="FF264" s="46">
        <f>IF(AND($DS264,FE264),
IF(AM264="","Debes escribir el número de horas extras nocturnas. ",
IF( IFERROR(INT(AM264),1.1) &lt;&gt; IFERROR(_xlfn.NUMBERVALUE(AM264),1), "La cantidad de horas extras nocturnas debe ser un número entero. ", "")
),
""
)</f>
        <v/>
      </c>
      <c r="FG264" s="46">
        <f>IF(AND($DS264,FE264),
IF(AN264="","Debes escribir el valor de las horas extras nocturnas. ",
IF( ISERR(_xlfn.NUMBERVALUE(AN264)), "El valor de las horas extras nocturnas debe ser un número válido. ", "")
),
""
)</f>
        <v/>
      </c>
      <c r="FH264" s="46">
        <f>CONCATENATE(AO264,AP264)&lt;&gt;""</f>
        <v/>
      </c>
      <c r="FI264" s="46">
        <f>IF(AND($DS264,FH264),
IF(AO264="","Debes escribir el número de horas extras diurnas dominicales y festivas. ",
IF( IFERROR(INT(AO264),1.1) &lt;&gt; IFERROR(_xlfn.NUMBERVALUE(AO264),1), "La cantidad de horas extras diurnas dominicales y festivas debe ser un número entero. ", "")
),
""
)</f>
        <v/>
      </c>
      <c r="FJ264" s="46">
        <f>IF(AND($DS264,FH264),
IF(AP264="","Debes escribir el valor de las horas extras diurnas dominicales y festivas. ",
IF( ISERR(_xlfn.NUMBERVALUE(AP264)), "El valor de las horas extras diurnas dominicales y festivas debe ser un número válido. ", "")
),
""
)</f>
        <v/>
      </c>
      <c r="FK264" s="46">
        <f>CONCATENATE(AQ264,AR264)&lt;&gt;""</f>
        <v/>
      </c>
      <c r="FL264" s="46">
        <f>IF(AND($DS264,FK264),
IF(AQ264="","Debes escribir el número de horas extras nocturnas dominicales y festivas. ",
IF( IFERROR(INT(AQ264),1.1) &lt;&gt; IFERROR(_xlfn.NUMBERVALUE(AQ264),1), "La cantidad de horas extras nocturnas dominicales y festivas debe ser un número entero. ", "")
),
""
)</f>
        <v/>
      </c>
      <c r="FM264" s="46">
        <f>IF(AND($DS264,FK264),
IF(AR264="","Debes escribir el valor de las horas extras nocturnas dominicales y festivas. ",
IF( ISERR(_xlfn.NUMBERVALUE(AR264)), "El valor de las horas extras nocturnas dominicales y festivas debe ser un número válido. ", "")
),
""
)</f>
        <v/>
      </c>
      <c r="FN264" s="46">
        <f>CONCATENATE(AS264,AT264)&lt;&gt;""</f>
        <v/>
      </c>
      <c r="FO264" s="46">
        <f>IF(AND($DS264,FN264),
IF(AS264="","Debes escribir el número de horas recargo nocturno. ",
IF( IFERROR(INT(AS264),1.1) &lt;&gt; IFERROR(_xlfn.NUMBERVALUE(AS264),1), "La cantidad de horas recargo nocturno debe ser un número entero. ", "")
),
""
)</f>
        <v/>
      </c>
      <c r="FP264" s="46">
        <f>IF(AND($DS264,FN264),
IF(AT264="","Debes escribir el valor de las horas recargo nocturno. ",
IF( ISERR(_xlfn.NUMBERVALUE(AT264)), "El valor de las horas recargo nocturno debe ser un número válido. ", "")
),
""
)</f>
        <v/>
      </c>
      <c r="FQ264" s="46">
        <f>CONCATENATE(AU264,AV264)&lt;&gt;""</f>
        <v/>
      </c>
      <c r="FR264" s="46">
        <f>IF(AND($DS264,FQ264),
IF(AU264="","Debes escribir el número de horas recargo diurno dominical y festivo. ",
IF( IFERROR(INT(AU264),1.1) &lt;&gt; IFERROR(_xlfn.NUMBERVALUE(AU264),1), "La cantidad de horas recargo diurno dominical y festivo debe ser un número entero. ", "")
),
""
)</f>
        <v/>
      </c>
      <c r="FS264" s="46">
        <f>IF(AND($DS264,FQ264),
IF(AV264="","Debes escribir el valor de las horas recargo diurno dominical y festivo. ",
IF( ISERR(_xlfn.NUMBERVALUE(AV264)), "El valor de las horas recargo diurno dominical y festivo debe ser un número válido. ", "")
),
""
)</f>
        <v/>
      </c>
      <c r="FT264" s="46">
        <f>CONCATENATE(AW264,AX264)&lt;&gt;""</f>
        <v/>
      </c>
      <c r="FU264" s="46">
        <f>IF(AND($DS264,FT264),
IF(AW264="","Debes escribir el número de horas recargo nocturno dominical y festivo. ",
IF( IFERROR(INT(AW264),1.1) &lt;&gt; IFERROR(_xlfn.NUMBERVALUE(AW264),1), "La cantidad de horas recargo nocturno dominical y festivo debe ser un número entero. ", "")
),
""
)</f>
        <v/>
      </c>
      <c r="FV264" s="46">
        <f>IF(AND($DS264,FT264),
IF(AX264="","Debes escribir el valor de las horas recargo nocturno dominical y festivo. ",
IF( ISERR(_xlfn.NUMBERVALUE(AX264)), "El valor de las horas recargo nocturno dominical y festivo debe ser un número válido. ", "")
),
""
)</f>
        <v/>
      </c>
      <c r="FW264" s="46">
        <f>CONCATENATE(AY264,AZ264)&lt;&gt;""</f>
        <v/>
      </c>
      <c r="FX264" s="46">
        <f>IF(AND($DS264,FW264),
IF(AY264="","Debes escribir el número de días de vacaciones comunes. ",
IF( IFERROR(INT(AY264),1.1) &lt;&gt; IFERROR(_xlfn.NUMBERVALUE(AY264),1), "La cantidad de días de vacaciones comunes debe ser un número entero. ", "")
),
""
)</f>
        <v/>
      </c>
      <c r="FY264" s="46">
        <f>IF(AND($DS264,FW264),
IF(AZ264="","Debes escribir el valor de las vacaciones comunes. ",
IF( ISERR(_xlfn.NUMBERVALUE(AZ264)), "El valor de las vacaciones comunes debe ser un número válido. ", "")
),
""
)</f>
        <v/>
      </c>
      <c r="FZ264" s="46">
        <f>CONCATENATE(BA264,BB264)&lt;&gt;""</f>
        <v/>
      </c>
      <c r="GA264" s="46">
        <f>IF(AND($DS264,FZ264),
IF(BA264="","Debes escribir el número de días de vacaciones compensadas. ",
IF( IFERROR(INT(BA264),1.1) &lt;&gt; IFERROR(_xlfn.NUMBERVALUE(BA264),1), "La cantidad de días de vacaciones compensadas debe ser un número entero. ", "")
),
""
)</f>
        <v/>
      </c>
      <c r="GB264" s="46">
        <f>IF(AND($DS264,FZ264),
IF(BB264="","Debes escribir el valor de las vacaciones compensadas. ",
IF( ISERR(_xlfn.NUMBERVALUE(BB264)), "El valor de las vacaciones compensadas debe ser un número válido. ", "")
),
""
)</f>
        <v/>
      </c>
      <c r="GC264" s="46">
        <f>CONCATENATE(BC264,BD264)&lt;&gt;""</f>
        <v/>
      </c>
      <c r="GD264" s="46">
        <f>IF(AND($DS264,GC264),
IF(BC264="","Debes escribir el número de días de prima salarial. ",
IF( IFERROR(INT(BC264),1.1) &lt;&gt; IFERROR(_xlfn.NUMBERVALUE(BC264),1), "La cantidad de días de prima salarial debe ser un número entero. ", "")
),
""
)</f>
        <v/>
      </c>
      <c r="GE264" s="46">
        <f>IF(AND($DS264,GC264),
IF(BD264="","Debes escribir el valor de los días de prima salarial. ",
IF( ISERR(_xlfn.NUMBERVALUE(BD264)), "El valor de los días de prima salarial debe ser un número válido. ", "")
),
""
)</f>
        <v/>
      </c>
      <c r="GF264" s="46">
        <f>IF($DS264,
IF( AND(BE264&lt;&gt;"", ISERR(_xlfn.NUMBERVALUE(BE264))), "El valor de la prima NO saliarial debe ser un número válido. ", "")
)</f>
        <v/>
      </c>
      <c r="GG264" s="46">
        <f>CONCATENATE(BF264,BG264,BH264)&lt;&gt;""</f>
        <v/>
      </c>
      <c r="GH264" s="46">
        <f>IF(AND($DS264,GG264),
IF(BF264="","Debes escribir el valor de las cesantías. ",
IF( ISERR(_xlfn.NUMBERVALUE(BF264)), "El valor de las cesantías debe ser un número válido. ", "")
),
""
)</f>
        <v/>
      </c>
      <c r="GI264" s="46">
        <f>IF(AND($DS264,GG264),
IF(BG264="","Debes escribir el % de cesantías. ",
IF( ISERR(_xlfn.NUMBERVALUE(BG264)), "El % de cesantías debe ser un número válido. ", "")
),
""
)</f>
        <v/>
      </c>
      <c r="GJ264" s="46">
        <f>IF(AND($DS264,GG264),
IF(BH264="","Debes escribir el valor de intereses de cesantías. ",
IF( ISERR(_xlfn.NUMBERVALUE(BH264)), "El valor de intereses de cesantías debe ser un número válido. ", "")
),
""
)</f>
        <v/>
      </c>
      <c r="GK264" s="46">
        <f>CONCATENATE(BI264,BJ264,BK264)&lt;&gt;""</f>
        <v/>
      </c>
      <c r="GL264" s="46">
        <f>IF(AND($DS264,GK264),
IF(BI264="","Debes escribir el número de días de incapacidad. ",
IF( IFERROR(INT(BI264),1.1) &lt;&gt; IFERROR(_xlfn.NUMBERVALUE(BI264),1), "La cantidad de días de incapacidad debe ser un número entero. ", "")
),
""
)</f>
        <v/>
      </c>
      <c r="GM264" s="46">
        <f>IF(AND($DS264,GK264),
IF(BJ264="","Debes escribir el tipo de incapacidad. ",
IF(_xlfn.IFNA(VLOOKUP(BJ264,TIPO_DE_INCAPACIDAD,1,FALSE),-1)=-1,"El tipo de incapacidad es inválida (por favor seleccionarlo de la lista). ","")
),
""
)</f>
        <v/>
      </c>
      <c r="GN264" s="46">
        <f>IF(AND($DS264,GK264),
IF(BK264="","Debes escribir el valor de la incapacidad. ",
IF( ISERR(_xlfn.NUMBERVALUE(BK264)), "El valor de la incapacidad debe ser un número válido. ", "")
),
""
)</f>
        <v/>
      </c>
      <c r="GO264" s="46">
        <f>CONCATENATE(BL264,BM264)&lt;&gt;""</f>
        <v/>
      </c>
      <c r="GP264" s="46">
        <f>IF(AND($DS264,GO264),
IF(BL264="","Debes escribir el número de días de licencia de maternidad o paternidad. ",
IF( IFERROR(INT(BL264),1.1) &lt;&gt; IFERROR(_xlfn.NUMBERVALUE(BL264),1), "La cantidad de días de licencia de maternidad o paternidad debe ser un número entero. ", "")
),
""
)</f>
        <v/>
      </c>
      <c r="GQ264" s="46">
        <f>IF(AND($DS264,GO264),
IF(BM264="","Debes escribir el valor de la licencia de maternidad o paternidad. ",
IF( ISERR(_xlfn.NUMBERVALUE(BM264)), "El valor de la licencia de maternidad o paternidad debe ser un número válido. ", "")
),
""
)</f>
        <v/>
      </c>
      <c r="GR264" s="46">
        <f>CONCATENATE(BN264,BO264)&lt;&gt;""</f>
        <v/>
      </c>
      <c r="GS264" s="46">
        <f>IF(AND($DS264,GR264),
IF(BN264="","Debes escribir el número de días de licencia remunerada. ",
IF( IFERROR(INT(BN264),1.1) &lt;&gt; IFERROR(_xlfn.NUMBERVALUE(BN264),1), "La cantidad de días de licencia remunerada debe ser un número entero. ", "")
),
""
)</f>
        <v/>
      </c>
      <c r="GT264" s="46">
        <f>IF(AND($DS264,GR264),
IF(BO264="","Debes escribir el valor de la licencia remunerada. ",
IF( ISERR(_xlfn.NUMBERVALUE(BO264)), "El valor de la licencia remunerada debe ser un número válido. ", "")
),
""
)</f>
        <v/>
      </c>
      <c r="GU264" s="46">
        <f>IF($DS264,
IF( AND(BP264&lt;&gt;"", ISERR(_xlfn.NUMBERVALUE(BP264))), "El valor de la licencia NO remunerada debe ser un número válido. ", "")
)</f>
        <v/>
      </c>
      <c r="GV264" s="46">
        <f>IF($DS264,
IF( AND(BQ264&lt;&gt;"", ISERR(_xlfn.NUMBERVALUE(BQ264))), "El valor de auxilios salariales debe ser un número válido. ", "")
)</f>
        <v/>
      </c>
      <c r="GW264" s="46">
        <f>IF($DS264,
IF( AND(BR264&lt;&gt;"", ISERR(_xlfn.NUMBERVALUE(BR264))), "El valor de auxilios NO salariales debe ser un número válido. ", "")
)</f>
        <v/>
      </c>
      <c r="GX264" s="46">
        <f>IF($DS264,
IF( AND(BS264&lt;&gt;"", ISERR(_xlfn.NUMBERVALUE(BS264))), "El valor de bonos salariales debe ser un número válido. ", "")
)</f>
        <v/>
      </c>
      <c r="GY264" s="46">
        <f>IF($DS264,
IF( AND(BT264&lt;&gt;"", ISERR(_xlfn.NUMBERVALUE(BT264))), "El valor de bonos NO salariales debe ser un número válido. ", "")
)</f>
        <v/>
      </c>
      <c r="GZ264" s="46">
        <f>IF($DS264,
IF( AND(BU264&lt;&gt;"", ISERR(_xlfn.NUMBERVALUE(BU264))), "El valor de bonos salariales de alimentación debe ser un número válido. ", "")
)</f>
        <v/>
      </c>
      <c r="HA264" s="46">
        <f>IF($DS264,
IF( AND(BV264&lt;&gt;"", ISERR(_xlfn.NUMBERVALUE(BV264))), "El valor de bonos NO salariales de alimentación debe ser un número válido. ", "")
)</f>
        <v/>
      </c>
      <c r="HB264" s="46">
        <f>IF($DS264,
IF( AND(BW264&lt;&gt;"", ISERR(_xlfn.NUMBERVALUE(BW264))), "El valor de bonificaciones salariales debe ser un número válido. ", "")
)</f>
        <v/>
      </c>
      <c r="HC264" s="46">
        <f>IF($DS264,
IF( AND(BX264&lt;&gt;"", ISERR(_xlfn.NUMBERVALUE(BX264))), "El valor de bonificaciones NO salariales debe ser un número válido. ", "")
)</f>
        <v/>
      </c>
      <c r="HD264" s="46">
        <f>IF($DS264,
IF( AND(BY264&lt;&gt;"", ISERR(_xlfn.NUMBERVALUE(BY264))), "El valor de compensaciones ordinarias debe ser un número válido. ", "")
)</f>
        <v/>
      </c>
      <c r="HE264" s="46">
        <f>IF($DS264,
IF( AND(BZ264&lt;&gt;"", ISERR(_xlfn.NUMBERVALUE(BZ264))), "El valor de compensaciones extraordinarias debe ser un número válido. ", "")
)</f>
        <v/>
      </c>
      <c r="HF264" s="46">
        <f>IF($DS264,
IF( AND(CA264&lt;&gt;"", ISERR(_xlfn.NUMBERVALUE(CA264))), "El valor de comisiones debe ser un número válido. ", "")
)</f>
        <v/>
      </c>
      <c r="HG264" s="46">
        <f>IF($DS264,
IF( AND(CB264&lt;&gt;"", ISERR(_xlfn.NUMBERVALUE(CB264))), "El valor de ausencia por huega debe ser un número válido. ", "")
)</f>
        <v/>
      </c>
      <c r="HH264" s="46">
        <f>IF($DS264,
IF( AND(CC264&lt;&gt;"", ISERR(_xlfn.NUMBERVALUE(CC264))), "El valor de anticipos debe ser un número válido. ", "")
)</f>
        <v/>
      </c>
      <c r="HI264" s="46">
        <f>IF($DS264,
IF( AND(CD264&lt;&gt;"", ISERR(_xlfn.NUMBERVALUE(CD264))), "El valor de pagos a terceros debe ser un número válido. ", "")
)</f>
        <v/>
      </c>
      <c r="HJ264" s="46">
        <f>IF($DS264,
IF( AND(CE264&lt;&gt;"", ISERR(_xlfn.NUMBERVALUE(CE264))), "El valor de dotación debe ser un número válido. ", "")
)</f>
        <v/>
      </c>
      <c r="HK264" s="46">
        <f>IF($DS264,
IF( AND(CF264&lt;&gt;"", ISERR(_xlfn.NUMBERVALUE(CF264))), "El valor de apoyo sostenibilidad debe ser un número válido. ", "")
)</f>
        <v/>
      </c>
      <c r="HL264" s="46">
        <f>IF($DS264,
IF( AND(CG264&lt;&gt;"", ISERR(_xlfn.NUMBERVALUE(CG264))), "El valor de teletrabajo debe ser un número válido. ", "")
)</f>
        <v/>
      </c>
      <c r="HM264" s="46">
        <f>IF($DS264,
IF( AND(CH264&lt;&gt;"", ISERR(_xlfn.NUMBERVALUE(CH264))), "El valor de bonificación de retiro debe ser un número válido. ", "")
)</f>
        <v/>
      </c>
      <c r="HN264" s="46">
        <f>IF($DS264,
IF( AND(CI264&lt;&gt;"", ISERR(_xlfn.NUMBERVALUE(CI264))), "El valor de indemnización de retiro debe ser un número válido. ", "")
)</f>
        <v/>
      </c>
      <c r="HO264" s="46">
        <f>IF($DS264,
IF( AND(CJ264&lt;&gt;"", ISERR(_xlfn.NUMBERVALUE(CJ264))), "El valor de reintegros debe ser un número válido. ", "")
)</f>
        <v/>
      </c>
      <c r="HP264" s="46">
        <f>CONCATENATE(CK264,CL264,CM264)&lt;&gt;""</f>
        <v/>
      </c>
      <c r="HQ264" s="46">
        <f>IF(AND($DS264,HP264),
IF(CK264="","Debes escribir la descripción de otro concepto no categorizado. ",""),
""
)</f>
        <v/>
      </c>
      <c r="HR264" s="46">
        <f>IF(AND($DS264,HP264),
IF(CONCATENATE(CL264,CM264)="","Debes escribir al menos un valor de concepto no categorizado (salarial o no salarial). ",
IF(ISERR(_xlfn.NUMBERVALUE(CL264)),"El valor salarial concepto no categorizado debe ser un número válido. ","")
),
""
)</f>
        <v/>
      </c>
      <c r="HS264" s="46">
        <f>IF(AND($DS264,HP264),
IF(CONCATENATE(CL264,CM264)="","Debes escribir al menos un valor de concepto no categorizado (salarial o no salarial). ",
IF(ISERR(_xlfn.NUMBERVALUE(CM264)),"El valor NO salarial concepto no categorizado debe ser un número válido. ","")
),
""
)</f>
        <v/>
      </c>
      <c r="HT264" s="46">
        <f>IF($DS264,
IF(CN264="","Debes escribir el porcentaje del aporte a salud. ",
IF( ISERR(_xlfn.NUMBERVALUE(CN264)), "El valor del porcentaje del aporte a salud debe ser un número válido. ", "")
)
)</f>
        <v/>
      </c>
      <c r="HU264" s="46">
        <f>IF($DS264,
IF(CO264="","Debes escribir el valor del aporte a salud. ",
IF( ISERR(_xlfn.NUMBERVALUE(CO264)), "El valor del aporte a salud debe ser un número válido. ", "")
)
)</f>
        <v/>
      </c>
      <c r="HV264" s="46">
        <f>IF($DS264,
IF( AND(CP264&lt;&gt;"", ISERR(_xlfn.NUMBERVALUE(CP264))), "El valor plan complementario debe ser un número válido. ", "")
)</f>
        <v/>
      </c>
      <c r="HW264" s="46">
        <f>IF($DS264,
IF(CQ264="","Debes escribir el porcentaje del aporte a pensión. ",
IF( ISERR(_xlfn.NUMBERVALUE(CQ264)), "El valor del porcentaje del aporte a pensión debe ser un número válido. ", "")
)
)</f>
        <v/>
      </c>
      <c r="HX264" s="46">
        <f>IF($DS264,
IF(CR264="","Debes escribir el valor del aporte a pensión. ",
IF( ISERR(_xlfn.NUMBERVALUE(CR264)), "El valor del aporte a salud debe ser un número válido. ", "")
)
)</f>
        <v/>
      </c>
      <c r="HY264" s="46">
        <f>IF($DS264,
IF( AND(CS264&lt;&gt;"", ISERR(_xlfn.NUMBERVALUE(CS264))), "El valor pensión voluntaria debe ser un número válido. ", "")
)</f>
        <v/>
      </c>
      <c r="HZ264" s="46">
        <f>CONCATENATE(CT264,CU264,CV264,CW264)&lt;&gt;""</f>
        <v/>
      </c>
      <c r="IA264" s="46">
        <f>IF(AND($DS264,HZ264),
IF(CT264="","Debes escribir el % del fondo de seguridad pensional. ",
IF( ISERR(_xlfn.NUMBERVALUE(CT264)), "El % del fondo de seguridad debe ser un número válido. ", "")
),
""
)</f>
        <v/>
      </c>
      <c r="IB264" s="46">
        <f>IF(AND($DS264,HZ264),
IF(CU264="","Debes escribir el valor del aporte al fondo de solidaridad pensional. ",
IF( ISERR(_xlfn.NUMBERVALUE(CU264)), "El valor del aporte al fondo de solidaridad pensional debe ser un número válido. ", "")
),
""
)</f>
        <v/>
      </c>
      <c r="IC264" s="46">
        <f>IF(AND($DS264,HZ264),
IF(CV264="","Debes escribir el % del fondo de subsistencia. ",
IF( ISERR(_xlfn.NUMBERVALUE(CV264)), "El % del fondo de subsistencia debe ser un número válido. ", "")
),
""
)</f>
        <v/>
      </c>
      <c r="ID264" s="46">
        <f>IF(AND($DS264,HZ264),
IF(CW264="","Debes escribir el valor del fondo de subsistencia. ",
IF( ISERR(_xlfn.NUMBERVALUE(CW264)), "El valor del fondo de subsistencia debe ser un número válido. ", "")
),
""
)</f>
        <v/>
      </c>
      <c r="IE264" s="46">
        <f>CONCATENATE(CX264,CY264)&lt;&gt;""</f>
        <v/>
      </c>
      <c r="IF264" s="46">
        <f>IF(AND($DS264,IE264),
IF(CX264="","Debes escribir el % de sindicato. ",
IF( ISERR(_xlfn.NUMBERVALUE(CX264)), "El % de sindicato debe ser un número válido. ", "")
),
""
)</f>
        <v/>
      </c>
      <c r="IG264" s="46">
        <f>IF(AND($DS264,IE264),
IF(CY264="","Debes escribir el valor del sindicato. ",
IF( ISERR(_xlfn.NUMBERVALUE(CY264)), "El valor del sindicato debe ser un número válido. ", "")
),
""
)</f>
        <v/>
      </c>
      <c r="IH264" s="46">
        <f>IF($DS264,
IF( AND(CZ264&lt;&gt;"", ISERR(_xlfn.NUMBERVALUE(CZ264))), "El valor de sanción pública debe ser un número válido. ", "")
)</f>
        <v/>
      </c>
      <c r="II264" s="46">
        <f>IF($DS264,
IF( AND(DA264&lt;&gt;"", ISERR(_xlfn.NUMBERVALUE(DA264))), "El valor de sanción privada debe ser un número válido. ", "")
)</f>
        <v/>
      </c>
      <c r="IJ264" s="46">
        <f>CONCATENATE(DB264,DC264)&lt;&gt;""</f>
        <v/>
      </c>
      <c r="IK264" s="46">
        <f>IF(AND($DS264,IJ264),
IF(DB264="","Debes escribir la descripción de libranza. ",""),
""
)</f>
        <v/>
      </c>
      <c r="IL264" s="46">
        <f>IF(AND($DS264,IJ264),
IF(DC264="","Debes escribir la cuota libranza. ",
IF(ISERR(_xlfn.NUMBERVALUE(DC264)),"El valor de la cuota libranza debe ser un número válido. ","")
),
""
)</f>
        <v/>
      </c>
      <c r="IM264" s="46">
        <f>IF($DS264,
IF( AND(DD264&lt;&gt;"", ISERR(_xlfn.NUMBERVALUE(DD264))), "El valor de pagos a terceros debe ser un número válido. ", "")
)</f>
        <v/>
      </c>
      <c r="IN264" s="46">
        <f>IF($DS264,
IF( AND(DE264&lt;&gt;"", ISERR(_xlfn.NUMBERVALUE(DE264))), "El valor de anticipos debe ser un número válido. ", "")
)</f>
        <v/>
      </c>
      <c r="IO264" s="46">
        <f>IF($DS264,
IF( AND(DF264&lt;&gt;"", ISERR(_xlfn.NUMBERVALUE(DF264))), "El valor de AFC debe ser un número válido. ", "")
)</f>
        <v/>
      </c>
      <c r="IP264" s="46">
        <f>IF($DS264,
IF( AND(DG264&lt;&gt;"", ISERR(_xlfn.NUMBERVALUE(DG264))), "El valor de rete-fuente debe ser un número válido. ", "")
)</f>
        <v/>
      </c>
      <c r="IQ264" s="46">
        <f>IF($DS264,
IF( AND(DH264&lt;&gt;"", ISERR(_xlfn.NUMBERVALUE(DH264))), "El valor de cooperativa de trabajo debe ser un número válido. ", "")
)</f>
        <v/>
      </c>
      <c r="IR264" s="46">
        <f>IF($DS264,
IF( AND(DI264&lt;&gt;"", ISERR(_xlfn.NUMBERVALUE(DI264))), "El valor de embargo fiscal debe ser un número válido. ", "")
)</f>
        <v/>
      </c>
      <c r="IS264" s="46">
        <f>IF($DS264,
IF( AND(DJ264&lt;&gt;"", ISERR(_xlfn.NUMBERVALUE(DJ264))), "El valor de educación debe ser un número válido. ", "")
)</f>
        <v/>
      </c>
      <c r="IT264" s="46">
        <f>IF($DS264,
IF( AND(DK264&lt;&gt;"", ISERR(_xlfn.NUMBERVALUE(DK264))), "El valor de reintegro debe ser un número válido. ", "")
)</f>
        <v/>
      </c>
      <c r="IU264" s="46">
        <f>IF($DS264,
IF( AND(DL264&lt;&gt;"", ISERR(_xlfn.NUMBERVALUE(DL264))), "El valor de deuda debe ser un número válido. ", "")
)</f>
        <v/>
      </c>
      <c r="IV264" s="46">
        <f>IF($DS264,
IF( AND(DM264&lt;&gt;"", ISERR(_xlfn.NUMBERVALUE(DM264))), "El valor de otras deducciones debe ser un número válido. ", "")
)</f>
        <v/>
      </c>
      <c r="IW264" s="46">
        <f>IF($DS264,
IF(DN264="","Debes escribir el valor de los devengos totales. ",
IF( ISERR(_xlfn.NUMBERVALUE(DN264)), "El valor de los devengos totales debe ser un número válido. ", "")
)
)</f>
        <v/>
      </c>
      <c r="IX264" s="46">
        <f>IF($DS264,
IF(DO264="","Debes escribir el valor de las deducciones totales. ",
IF( ISERR(_xlfn.NUMBERVALUE(DO264)), "El valor de las deducciones totales debe ser un número válido. ", "")
)
)</f>
        <v/>
      </c>
      <c r="IY264" s="46">
        <f>IF($DS264,
IF(DP264="","Debes escribir el valor del salario total. ",
IF( ISERR(_xlfn.NUMBERVALUE(DP264)), "El valor del salario total debe ser un número válido. ", "")
)
)</f>
        <v/>
      </c>
    </row>
    <row r="265">
      <c r="B265" s="48" t="n">
        <v>253</v>
      </c>
      <c r="C265" s="61">
        <f>IF(AND(DS265,DP265&lt;&gt;""),
IF(DQ265="","OK","Error"),
""
)</f>
        <v/>
      </c>
      <c r="D265" s="53" t="n"/>
      <c r="E265" s="52" t="n"/>
      <c r="F265" s="112" t="n"/>
      <c r="G265" s="52" t="n"/>
      <c r="H265" s="53" t="n"/>
      <c r="I265" s="52" t="n"/>
      <c r="J265" s="52" t="n"/>
      <c r="K265" s="53" t="n"/>
      <c r="L265" s="55" t="n"/>
      <c r="M265" s="108" t="n"/>
      <c r="N265" s="56" t="n"/>
      <c r="O265" s="52" t="n"/>
      <c r="P265" s="52" t="n"/>
      <c r="Q265" s="52" t="n"/>
      <c r="R265" s="52" t="n"/>
      <c r="S265" s="52" t="n"/>
      <c r="T265" s="53" t="n"/>
      <c r="U265" s="52" t="n"/>
      <c r="V265" s="52" t="n"/>
      <c r="W265" s="55" t="n"/>
      <c r="X265" s="55" t="n"/>
      <c r="Y265" s="52" t="n"/>
      <c r="Z265" s="55" t="n"/>
      <c r="AA265" s="52" t="n"/>
      <c r="AB265" s="53" t="n"/>
      <c r="AC265" s="53" t="n"/>
      <c r="AD265" s="53" t="n"/>
      <c r="AE265" s="177" t="n"/>
      <c r="AF265" s="113" t="n"/>
      <c r="AG265" s="177" t="n"/>
      <c r="AH265" s="178" t="n"/>
      <c r="AI265" s="178" t="n"/>
      <c r="AJ265" s="178" t="n"/>
      <c r="AK265" s="114" t="n"/>
      <c r="AL265" s="178" t="n"/>
      <c r="AM265" s="114" t="n"/>
      <c r="AN265" s="178" t="n"/>
      <c r="AO265" s="114" t="n"/>
      <c r="AP265" s="178" t="n"/>
      <c r="AQ265" s="114" t="n"/>
      <c r="AR265" s="178" t="n"/>
      <c r="AS265" s="114" t="n"/>
      <c r="AT265" s="178" t="n"/>
      <c r="AU265" s="114" t="n"/>
      <c r="AV265" s="178" t="n"/>
      <c r="AW265" s="114" t="n"/>
      <c r="AX265" s="178" t="n"/>
      <c r="AY265" s="114" t="n"/>
      <c r="AZ265" s="178" t="n"/>
      <c r="BA265" s="114" t="n"/>
      <c r="BB265" s="178" t="n"/>
      <c r="BC265" s="114" t="n"/>
      <c r="BD265" s="178" t="n"/>
      <c r="BE265" s="178" t="n"/>
      <c r="BF265" s="178" t="n"/>
      <c r="BG265" s="59" t="n"/>
      <c r="BH265" s="178" t="n"/>
      <c r="BI265" s="114" t="n"/>
      <c r="BJ265" s="53" t="n"/>
      <c r="BK265" s="178" t="n"/>
      <c r="BL265" s="114" t="n"/>
      <c r="BM265" s="178" t="n"/>
      <c r="BN265" s="114" t="n"/>
      <c r="BO265" s="178" t="n"/>
      <c r="BP265" s="178" t="n"/>
      <c r="BQ265" s="178" t="n"/>
      <c r="BR265" s="178" t="n"/>
      <c r="BS265" s="178" t="n"/>
      <c r="BT265" s="178" t="n"/>
      <c r="BU265" s="178" t="n"/>
      <c r="BV265" s="178" t="n"/>
      <c r="BW265" s="178" t="n"/>
      <c r="BX265" s="178" t="n"/>
      <c r="BY265" s="178" t="n"/>
      <c r="BZ265" s="178" t="n"/>
      <c r="CA265" s="178" t="n"/>
      <c r="CB265" s="178" t="n"/>
      <c r="CC265" s="178" t="n"/>
      <c r="CD265" s="178" t="n"/>
      <c r="CE265" s="178" t="n"/>
      <c r="CF265" s="178" t="n"/>
      <c r="CG265" s="178" t="n"/>
      <c r="CH265" s="178" t="n"/>
      <c r="CI265" s="178" t="n"/>
      <c r="CJ265" s="178" t="n"/>
      <c r="CK265" s="53" t="n"/>
      <c r="CL265" s="178" t="n"/>
      <c r="CM265" s="178" t="n"/>
      <c r="CN265" s="60" t="n"/>
      <c r="CO265" s="177" t="n"/>
      <c r="CP265" s="178" t="n"/>
      <c r="CQ265" s="60" t="n"/>
      <c r="CR265" s="177" t="n"/>
      <c r="CS265" s="178" t="n"/>
      <c r="CT265" s="59" t="n"/>
      <c r="CU265" s="178" t="n"/>
      <c r="CV265" s="59" t="n"/>
      <c r="CW265" s="178" t="n"/>
      <c r="CX265" s="59" t="n"/>
      <c r="CY265" s="178" t="n"/>
      <c r="CZ265" s="178" t="n"/>
      <c r="DA265" s="178" t="n"/>
      <c r="DB265" s="53" t="n"/>
      <c r="DC265" s="178" t="n"/>
      <c r="DD265" s="178" t="n"/>
      <c r="DE265" s="178" t="n"/>
      <c r="DF265" s="178" t="n"/>
      <c r="DG265" s="178" t="n"/>
      <c r="DH265" s="178" t="n"/>
      <c r="DI265" s="178" t="n"/>
      <c r="DJ265" s="178" t="n"/>
      <c r="DK265" s="178" t="n"/>
      <c r="DL265" s="178" t="n"/>
      <c r="DM265" s="178" t="n"/>
      <c r="DN265" s="177" t="n"/>
      <c r="DO265" s="177" t="n"/>
      <c r="DP265" s="177" t="n"/>
      <c r="DQ265" s="76">
        <f>IF(AND(DS265,DP265&lt;&gt;""),
CONCATENATE(DT265,DU265,DV265,DW265,DX265,DY265,DZ265,EA265,EB265,EC265,ED265,EE265,EF265,EG265,EH265,EI265,EJ265,EK265,EL265,EM265,EN265,EO265,EP265,EQ265,ES265,ET265,EU265,EV265,EW265,EX265,EY265,EZ265,FA265,FC265,FD265,FF265,FG265,FI265,FJ265,FL265,FM265,FO265,FP265,FR265,FS265,FU265,FV265,FX265,FY265,GA265,GB265,GD265,GE265,GF265,GH265,GI265,GJ265,GL265,GM265,GN265,GP265,GQ265,GS265,GT265,GU265,GV265,GW265,GX265,GY265,GZ265,HA265,HB265,HC265,HD265,HE265,HF265,HG265,HH265,HI265,HJ265,HK265,HL265,HM265,HN265,HO265,HQ265,HR265,HS265,HT265,HU265,HV265,HW265,HX265,HY265,IA265,IB265,IC265,ID265,IF265,IG265,IH265,II265,IK265,IL265,IM265,IN265,IO265,IP265,IQ265,IR265,IS265,IT265,IU265,IV265,IW265,IX265,IY265,IZ265),
""
)</f>
        <v/>
      </c>
      <c r="DR265" s="53" t="n"/>
      <c r="DS265" s="46">
        <f>CONCATENATE(D265,$E265,$F265,$G265,H265,$I265,$J265,K265,$L265,$M265,N265,$O265,$P265,$Q265,$R265,$S265,T265,$U265,$V265,$W265,$X265,$Y265,$Z265,$AA265,AB265,AC265,AD265,$AE265,$AF265,$AG265,AH265,AI265,AJ265,AK265,AL265,AM265,AN265,AO265,AP265,AQ265,AR265,AS265,AT265,AU265,AV265,AW265,AX265,AY265,AZ265,BA265,BB265,BC265,BD265,BE265,BF265,BG265,BH265,BI265,BJ265,BK265,BL265,BM265,BN265,BO265,BP265,BQ265,BR265,BS265,BT265,BU265,BV265,BW265,BX265,BY265,BZ265,CA265,CB265,CC265,CD265,CE265,CF265,CG265,CH265,CI265,CJ265,CK265,CL265,CM265,$CN265,$CO265,CP265,$CQ265,$CR265,CS265,CT265,CU265,CV265,CW265,CX265,CY265,CZ265,DA265,DB265,DC265,DD265,DE265,DF265,DG265,DH265,DI265,DJ265,DK265,DL265,DM265,$DN265,$DO265,$DP265,DR265)&lt;&gt;""</f>
        <v/>
      </c>
      <c r="DT265" s="46">
        <f>IF(AND($DS265,$E$4&lt;&gt;""),
IF(LEFT($E$4,2) = "1.",
IF(D265&lt;&gt;"","El CUNE sólo se envía en operaciones de novedad o ajuste. ",""),
IF(D265="","Debes escribir un CUNE válido para realizar operaciones de novedad o ajuste. ","")),
""
)</f>
        <v/>
      </c>
      <c r="DU265" s="46">
        <f>IF($DS265,
IF(E265="","Debes seleccionar el tipo de documento del empleado. ",
IF(_xlfn.IFNA(VLOOKUP(E265,TIPO_DE_DOCUMENTO,1,FALSE),-1)=-1,"El tipo de documento no es válido (por favor seleccionarlo de la lista). ","")
)
)</f>
        <v/>
      </c>
      <c r="DV265" s="46">
        <f>IF($DS265,
IF(F265="","Debes escribir el número de documento del empleado. ","")
)</f>
        <v/>
      </c>
      <c r="DW265" s="46">
        <f>IF($DS265,
IF(G265="","Debes escribir el primer nombre del empleado. ","")
)</f>
        <v/>
      </c>
      <c r="DY265" s="46">
        <f>IF($DS265,
IF(I265="","Debes escribir el primer apellido del empleado. ","")
)</f>
        <v/>
      </c>
      <c r="DZ265" s="46">
        <f>IF($DS265,
IF(J265="","Debes escribir el segundo apellido del empleado. ","")
)</f>
        <v/>
      </c>
      <c r="EB265" s="46">
        <f>IF($DS265,
IF(L265="","Debes escribir la fecha de ingreso del empleado. ",
IF(ISERR(DATE(YEAR(L265),MONTH(L265),DAY(L265))), "El valor ingresado en fecha de ingreso no tiene un formato válido. ","")
)
)</f>
        <v/>
      </c>
      <c r="EC265" s="46">
        <f>IF($DS265,
IF(M265="","Debes escribir el tiempo laborado. ",
IF( IFERROR(INT(M265),1.1) &lt;&gt; IFERROR(_xlfn.NUMBERVALUE(M265),1), "El valor de los días trabajados debe ser un número entero. ", "")
)
)</f>
        <v/>
      </c>
      <c r="ED265" s="46">
        <f>IF($DS265,
IF( AND(N265&lt;&gt;"", ISERR(DATE(YEAR(N265),MONTH(N265),DAY(N265))) ), "El valor ingresado en fecha de ingreso no tiene un formato válido. ",
IF( AND(N265&lt;&gt;"", $E$6&lt;&gt;"", DATE(YEAR(N265), MONTH(N265), 1) &lt;&gt; IFERROR(DATE(MID($E$6, 1, 4), MID($E$6, 6, 2),1), "1/1/1900") ), "La fecha de retiro debe estar dentro del período liquidado. ", "")
)
)</f>
        <v/>
      </c>
      <c r="EE265" s="46">
        <f>IF($DS265,
IF(O265="","Debes seleccionar el tipo de trabajador. ",
IF(_xlfn.IFNA(VLOOKUP(O265,TIPO_DE_TRABAJADOR,1,FALSE),-1)=-1,"El tipo de trabajador no es válido (por favor seleccionarlo de la lista). ","")
)
)</f>
        <v/>
      </c>
      <c r="EF265" s="46">
        <f>IF($DS265,
IF(P265="","Debes seleccionar si es un trabajador dependiente pensionado por vejez. ",
IF(_xlfn.IFNA(VLOOKUP(P265,SUBTIPO_DE_TRABAJADOR,1,FALSE),-1)=-1,"El tipo de trabajador dependiente pensionado por vejez no es válido (por favor seleccionarlo de la lista). ","")
)
)</f>
        <v/>
      </c>
      <c r="EG265" s="46">
        <f>IF($DS265,
IF(Q265="","Debes seleccionar el tipo de contrato del trabajador. ",
IF(_xlfn.IFNA(VLOOKUP(Q265,TIPO_DE_CONTRATO,1,FALSE),-1)=-1,"El tipo de contrato del trabajador no es válido (por favor seleccionarlo de la lista). ","")
)
)</f>
        <v/>
      </c>
      <c r="EH265" s="46">
        <f>IF($DS265,
IF(R265="","Debes seleccionar si es un salario integral. ",
IF(_xlfn.IFNA(VLOOKUP(R265,SI_NO,1,FALSE),-1)=-1,"Valor no válido para salario integral (por favor seleccionarlo de la lista). ","")
)
)</f>
        <v/>
      </c>
      <c r="EI265" s="46">
        <f>IF($DS265,
IF(S265="","Debes seleccionar si el trabajador realiza actividades de riesgo. ",
IF(_xlfn.IFNA(VLOOKUP(S265,SI_NO,1,FALSE),-1)=-1,"Valor no válido para actividad de alto riesgo (por favor seleccionarlo de la lista). ","")
)
)</f>
        <v/>
      </c>
      <c r="EK265" s="46">
        <f>IF($DS265,
IF(U265="","Debes escribir el código del municipio de residencia del trabajador. ",
IF(_xlfn.IFNA(VLOOKUP(U265,MUNICIPIO,1,FALSE),-1)=-1,"El municipio de residencia del trabajador es inválido (por favor seleccionarlo de la lista). ","")
)
)</f>
        <v/>
      </c>
      <c r="EL265" s="46">
        <f>IF($DS265,
IF(V265="","Debes escribir el la dirección de residendia del trabajador. ","")
)</f>
        <v/>
      </c>
      <c r="EM265" s="46">
        <f>IF($DS265,
IF(W265="","Debes escribir la fecha de inicio de la liquidación. ",
IF(ISERR(DATE(YEAR(W265),MONTH(W265),DAY(W265))),"El valor ingresado en fecha de inicio de liquidación no tiene un formato válido. ",
IF( AND($E$6&lt;&gt;"", DATE(YEAR(W265), MONTH(W265), 1) &lt;&gt; IFERROR(DATE(MID($E$6, 1, 4), MID($E$6, 6, 2),1), "1/1/1900") ), "La fecha de inicio de la liquidación debe estar dentro del período liquidado. ", "")
)
)
)</f>
        <v/>
      </c>
      <c r="EN265" s="46">
        <f>IF($DS265,
IF(X265="","Debes escribir la fecha de fin de la liquidación. ",
IF(ISERR(DATE(YEAR(X265),MONTH(X265),DAY(X265))),"El valor ingresado en fecha de fin de liquidación no tiene un formato válido. ",
IF( AND($E$6&lt;&gt;"", DATE(YEAR(X265), MONTH(X265), 1) &lt;&gt; IFERROR(DATE(MID($E$6, 1, 4), MID($E$6, 6, 2),1), "1/1/1900") ), "La fecha de fin de la liquidación debe estar dentro del período liquidado. ", "")
)
)
)</f>
        <v/>
      </c>
      <c r="EO265" s="46">
        <f>IF($DS265,
IF(Y265="","Debes escribir la frecuencia de pago del trabajador. ",
IF(_xlfn.IFNA(VLOOKUP(Y265,PERÍODO_DE_NÓMINA,1,FALSE),-1)=-1,"La frecuencia de pago es inválida (por favor seleccionarlo de la lista). ","")
)
)</f>
        <v/>
      </c>
      <c r="EP265" s="46">
        <f>IF($DS265,
IF(Z265="","Debes escribir la fecha de pago. ",
IF(ISERR(DATE(YEAR(Z265),MONTH(Z265),DAY(Z265))), "El valor ingresado en fecha de pago no tiene un formato válido. ","")
)
)</f>
        <v/>
      </c>
      <c r="EQ265" s="46">
        <f>IF($DS265,
IF(AA265="","Debes escribir el medio de pago. ",
IF(_xlfn.IFNA(VLOOKUP(AA265,MEDIOS_DE_PAGO,1,FALSE),-1)=-1,"El medio de pago es inválido (por favor seleccionarlo de la lista). ","")
)
)</f>
        <v/>
      </c>
      <c r="ER265" s="46">
        <f>OR(AA265='Tablas '!$T$4,AA265='Tablas '!$T$7,AA265='Tablas '!$T$8,AA265='Tablas '!$T$11)</f>
        <v/>
      </c>
      <c r="ES265" s="46">
        <f>IF(AND($DS265,ER265),
IF(AB265="","Debes escribir la entidad bancaria. ",""),
""
)</f>
        <v/>
      </c>
      <c r="ET265" s="46">
        <f>IF(AND($DS265,ER265),
IF(AC265="","Debes escribir el tipo de cuenta bancaria. ",
IF(_xlfn.IFNA(VLOOKUP(AC265,TIPO_DE_CUENTA,1,FALSE),-1)=-1,"El tipo de cuenta bancaria es inválida (por favor seleccionarlo de la lista). ","")
),
""
)</f>
        <v/>
      </c>
      <c r="EU265" s="46">
        <f>IF(AND($DS265,ER265),
IF(AD265="","Debes escribir el número de cuenta bancaria. ",""),
""
)</f>
        <v/>
      </c>
      <c r="EV265" s="46">
        <f>IF($DS265,
IF(AE265="","Debes escribir el valor del sueldo básico. ",
IF( ISERR(_xlfn.NUMBERVALUE(AE265)), "El valor del sueldo básico debe ser un número válido. ", "")
)
)</f>
        <v/>
      </c>
      <c r="EW265" s="46">
        <f>IF($DS265,
IF(AF265="","Debes escribir el número de días trabajados. ",
IF( IFERROR(INT(AF265),1.1) &lt;&gt; IFERROR(_xlfn.NUMBERVALUE(AF265),1), "La cantidad de días trabajados debe ser un número entero. ", "")
)
)</f>
        <v/>
      </c>
      <c r="EX265" s="46">
        <f>IF($DS265,
IF(AG265="","Debes escribir el valor del sueldo trabajado. ",
IF( ISERR(_xlfn.NUMBERVALUE(AG265)), "El valor del sueldo trabajado debe ser un número válido. ", "")
)
)</f>
        <v/>
      </c>
      <c r="EY265" s="46">
        <f>IF($DS265,
IF( AND(AH265&lt;&gt;"", ISERR(_xlfn.NUMBERVALUE(AH265))), "El valor del auxilio de transporte debe ser un número válido. ", "")
)</f>
        <v/>
      </c>
      <c r="EZ265" s="46">
        <f>IF($DS265,
IF( AND(AI265&lt;&gt;"", ISERR(_xlfn.NUMBERVALUE(AI265))), "El valor de viáticos salariales debe ser un número válido. ", "")
)</f>
        <v/>
      </c>
      <c r="FA265" s="46">
        <f>IF($DS265,
IF( AND(AJ265&lt;&gt;"", ISERR(_xlfn.NUMBERVALUE(AJ265))), "El valor de viáticos NO salariales debe ser un número válido. ", "")
)</f>
        <v/>
      </c>
      <c r="FB265" s="46">
        <f>CONCATENATE(AK265,AL265)&lt;&gt;""</f>
        <v/>
      </c>
      <c r="FC265" s="46">
        <f>IF(AND($DS265,FB265),
IF(AK265="","Debes escribir el número de horas extras diurnas. ",
IF( IFERROR(INT(AK265),1.1) &lt;&gt; IFERROR(_xlfn.NUMBERVALUE(AK265),1), "La cantidad de horas extras diurnas debe ser un número entero. ", "")
),
""
)</f>
        <v/>
      </c>
      <c r="FD265" s="46">
        <f>IF(AND($DS265,FB265),
IF(AL265="","Debes escribir el valor de las horas extras diurnas. ",
IF( ISERR(_xlfn.NUMBERVALUE(AL265)), "El valor de las horas extras duirnas debe ser un número válido. ", "")
),
""
)</f>
        <v/>
      </c>
      <c r="FE265" s="46">
        <f>CONCATENATE(AM265,AN265)&lt;&gt;""</f>
        <v/>
      </c>
      <c r="FF265" s="46">
        <f>IF(AND($DS265,FE265),
IF(AM265="","Debes escribir el número de horas extras nocturnas. ",
IF( IFERROR(INT(AM265),1.1) &lt;&gt; IFERROR(_xlfn.NUMBERVALUE(AM265),1), "La cantidad de horas extras nocturnas debe ser un número entero. ", "")
),
""
)</f>
        <v/>
      </c>
      <c r="FG265" s="46">
        <f>IF(AND($DS265,FE265),
IF(AN265="","Debes escribir el valor de las horas extras nocturnas. ",
IF( ISERR(_xlfn.NUMBERVALUE(AN265)), "El valor de las horas extras nocturnas debe ser un número válido. ", "")
),
""
)</f>
        <v/>
      </c>
      <c r="FH265" s="46">
        <f>CONCATENATE(AO265,AP265)&lt;&gt;""</f>
        <v/>
      </c>
      <c r="FI265" s="46">
        <f>IF(AND($DS265,FH265),
IF(AO265="","Debes escribir el número de horas extras diurnas dominicales y festivas. ",
IF( IFERROR(INT(AO265),1.1) &lt;&gt; IFERROR(_xlfn.NUMBERVALUE(AO265),1), "La cantidad de horas extras diurnas dominicales y festivas debe ser un número entero. ", "")
),
""
)</f>
        <v/>
      </c>
      <c r="FJ265" s="46">
        <f>IF(AND($DS265,FH265),
IF(AP265="","Debes escribir el valor de las horas extras diurnas dominicales y festivas. ",
IF( ISERR(_xlfn.NUMBERVALUE(AP265)), "El valor de las horas extras diurnas dominicales y festivas debe ser un número válido. ", "")
),
""
)</f>
        <v/>
      </c>
      <c r="FK265" s="46">
        <f>CONCATENATE(AQ265,AR265)&lt;&gt;""</f>
        <v/>
      </c>
      <c r="FL265" s="46">
        <f>IF(AND($DS265,FK265),
IF(AQ265="","Debes escribir el número de horas extras nocturnas dominicales y festivas. ",
IF( IFERROR(INT(AQ265),1.1) &lt;&gt; IFERROR(_xlfn.NUMBERVALUE(AQ265),1), "La cantidad de horas extras nocturnas dominicales y festivas debe ser un número entero. ", "")
),
""
)</f>
        <v/>
      </c>
      <c r="FM265" s="46">
        <f>IF(AND($DS265,FK265),
IF(AR265="","Debes escribir el valor de las horas extras nocturnas dominicales y festivas. ",
IF( ISERR(_xlfn.NUMBERVALUE(AR265)), "El valor de las horas extras nocturnas dominicales y festivas debe ser un número válido. ", "")
),
""
)</f>
        <v/>
      </c>
      <c r="FN265" s="46">
        <f>CONCATENATE(AS265,AT265)&lt;&gt;""</f>
        <v/>
      </c>
      <c r="FO265" s="46">
        <f>IF(AND($DS265,FN265),
IF(AS265="","Debes escribir el número de horas recargo nocturno. ",
IF( IFERROR(INT(AS265),1.1) &lt;&gt; IFERROR(_xlfn.NUMBERVALUE(AS265),1), "La cantidad de horas recargo nocturno debe ser un número entero. ", "")
),
""
)</f>
        <v/>
      </c>
      <c r="FP265" s="46">
        <f>IF(AND($DS265,FN265),
IF(AT265="","Debes escribir el valor de las horas recargo nocturno. ",
IF( ISERR(_xlfn.NUMBERVALUE(AT265)), "El valor de las horas recargo nocturno debe ser un número válido. ", "")
),
""
)</f>
        <v/>
      </c>
      <c r="FQ265" s="46">
        <f>CONCATENATE(AU265,AV265)&lt;&gt;""</f>
        <v/>
      </c>
      <c r="FR265" s="46">
        <f>IF(AND($DS265,FQ265),
IF(AU265="","Debes escribir el número de horas recargo diurno dominical y festivo. ",
IF( IFERROR(INT(AU265),1.1) &lt;&gt; IFERROR(_xlfn.NUMBERVALUE(AU265),1), "La cantidad de horas recargo diurno dominical y festivo debe ser un número entero. ", "")
),
""
)</f>
        <v/>
      </c>
      <c r="FS265" s="46">
        <f>IF(AND($DS265,FQ265),
IF(AV265="","Debes escribir el valor de las horas recargo diurno dominical y festivo. ",
IF( ISERR(_xlfn.NUMBERVALUE(AV265)), "El valor de las horas recargo diurno dominical y festivo debe ser un número válido. ", "")
),
""
)</f>
        <v/>
      </c>
      <c r="FT265" s="46">
        <f>CONCATENATE(AW265,AX265)&lt;&gt;""</f>
        <v/>
      </c>
      <c r="FU265" s="46">
        <f>IF(AND($DS265,FT265),
IF(AW265="","Debes escribir el número de horas recargo nocturno dominical y festivo. ",
IF( IFERROR(INT(AW265),1.1) &lt;&gt; IFERROR(_xlfn.NUMBERVALUE(AW265),1), "La cantidad de horas recargo nocturno dominical y festivo debe ser un número entero. ", "")
),
""
)</f>
        <v/>
      </c>
      <c r="FV265" s="46">
        <f>IF(AND($DS265,FT265),
IF(AX265="","Debes escribir el valor de las horas recargo nocturno dominical y festivo. ",
IF( ISERR(_xlfn.NUMBERVALUE(AX265)), "El valor de las horas recargo nocturno dominical y festivo debe ser un número válido. ", "")
),
""
)</f>
        <v/>
      </c>
      <c r="FW265" s="46">
        <f>CONCATENATE(AY265,AZ265)&lt;&gt;""</f>
        <v/>
      </c>
      <c r="FX265" s="46">
        <f>IF(AND($DS265,FW265),
IF(AY265="","Debes escribir el número de días de vacaciones comunes. ",
IF( IFERROR(INT(AY265),1.1) &lt;&gt; IFERROR(_xlfn.NUMBERVALUE(AY265),1), "La cantidad de días de vacaciones comunes debe ser un número entero. ", "")
),
""
)</f>
        <v/>
      </c>
      <c r="FY265" s="46">
        <f>IF(AND($DS265,FW265),
IF(AZ265="","Debes escribir el valor de las vacaciones comunes. ",
IF( ISERR(_xlfn.NUMBERVALUE(AZ265)), "El valor de las vacaciones comunes debe ser un número válido. ", "")
),
""
)</f>
        <v/>
      </c>
      <c r="FZ265" s="46">
        <f>CONCATENATE(BA265,BB265)&lt;&gt;""</f>
        <v/>
      </c>
      <c r="GA265" s="46">
        <f>IF(AND($DS265,FZ265),
IF(BA265="","Debes escribir el número de días de vacaciones compensadas. ",
IF( IFERROR(INT(BA265),1.1) &lt;&gt; IFERROR(_xlfn.NUMBERVALUE(BA265),1), "La cantidad de días de vacaciones compensadas debe ser un número entero. ", "")
),
""
)</f>
        <v/>
      </c>
      <c r="GB265" s="46">
        <f>IF(AND($DS265,FZ265),
IF(BB265="","Debes escribir el valor de las vacaciones compensadas. ",
IF( ISERR(_xlfn.NUMBERVALUE(BB265)), "El valor de las vacaciones compensadas debe ser un número válido. ", "")
),
""
)</f>
        <v/>
      </c>
      <c r="GC265" s="46">
        <f>CONCATENATE(BC265,BD265)&lt;&gt;""</f>
        <v/>
      </c>
      <c r="GD265" s="46">
        <f>IF(AND($DS265,GC265),
IF(BC265="","Debes escribir el número de días de prima salarial. ",
IF( IFERROR(INT(BC265),1.1) &lt;&gt; IFERROR(_xlfn.NUMBERVALUE(BC265),1), "La cantidad de días de prima salarial debe ser un número entero. ", "")
),
""
)</f>
        <v/>
      </c>
      <c r="GE265" s="46">
        <f>IF(AND($DS265,GC265),
IF(BD265="","Debes escribir el valor de los días de prima salarial. ",
IF( ISERR(_xlfn.NUMBERVALUE(BD265)), "El valor de los días de prima salarial debe ser un número válido. ", "")
),
""
)</f>
        <v/>
      </c>
      <c r="GF265" s="46">
        <f>IF($DS265,
IF( AND(BE265&lt;&gt;"", ISERR(_xlfn.NUMBERVALUE(BE265))), "El valor de la prima NO saliarial debe ser un número válido. ", "")
)</f>
        <v/>
      </c>
      <c r="GG265" s="46">
        <f>CONCATENATE(BF265,BG265,BH265)&lt;&gt;""</f>
        <v/>
      </c>
      <c r="GH265" s="46">
        <f>IF(AND($DS265,GG265),
IF(BF265="","Debes escribir el valor de las cesantías. ",
IF( ISERR(_xlfn.NUMBERVALUE(BF265)), "El valor de las cesantías debe ser un número válido. ", "")
),
""
)</f>
        <v/>
      </c>
      <c r="GI265" s="46">
        <f>IF(AND($DS265,GG265),
IF(BG265="","Debes escribir el % de cesantías. ",
IF( ISERR(_xlfn.NUMBERVALUE(BG265)), "El % de cesantías debe ser un número válido. ", "")
),
""
)</f>
        <v/>
      </c>
      <c r="GJ265" s="46">
        <f>IF(AND($DS265,GG265),
IF(BH265="","Debes escribir el valor de intereses de cesantías. ",
IF( ISERR(_xlfn.NUMBERVALUE(BH265)), "El valor de intereses de cesantías debe ser un número válido. ", "")
),
""
)</f>
        <v/>
      </c>
      <c r="GK265" s="46">
        <f>CONCATENATE(BI265,BJ265,BK265)&lt;&gt;""</f>
        <v/>
      </c>
      <c r="GL265" s="46">
        <f>IF(AND($DS265,GK265),
IF(BI265="","Debes escribir el número de días de incapacidad. ",
IF( IFERROR(INT(BI265),1.1) &lt;&gt; IFERROR(_xlfn.NUMBERVALUE(BI265),1), "La cantidad de días de incapacidad debe ser un número entero. ", "")
),
""
)</f>
        <v/>
      </c>
      <c r="GM265" s="46">
        <f>IF(AND($DS265,GK265),
IF(BJ265="","Debes escribir el tipo de incapacidad. ",
IF(_xlfn.IFNA(VLOOKUP(BJ265,TIPO_DE_INCAPACIDAD,1,FALSE),-1)=-1,"El tipo de incapacidad es inválida (por favor seleccionarlo de la lista). ","")
),
""
)</f>
        <v/>
      </c>
      <c r="GN265" s="46">
        <f>IF(AND($DS265,GK265),
IF(BK265="","Debes escribir el valor de la incapacidad. ",
IF( ISERR(_xlfn.NUMBERVALUE(BK265)), "El valor de la incapacidad debe ser un número válido. ", "")
),
""
)</f>
        <v/>
      </c>
      <c r="GO265" s="46">
        <f>CONCATENATE(BL265,BM265)&lt;&gt;""</f>
        <v/>
      </c>
      <c r="GP265" s="46">
        <f>IF(AND($DS265,GO265),
IF(BL265="","Debes escribir el número de días de licencia de maternidad o paternidad. ",
IF( IFERROR(INT(BL265),1.1) &lt;&gt; IFERROR(_xlfn.NUMBERVALUE(BL265),1), "La cantidad de días de licencia de maternidad o paternidad debe ser un número entero. ", "")
),
""
)</f>
        <v/>
      </c>
      <c r="GQ265" s="46">
        <f>IF(AND($DS265,GO265),
IF(BM265="","Debes escribir el valor de la licencia de maternidad o paternidad. ",
IF( ISERR(_xlfn.NUMBERVALUE(BM265)), "El valor de la licencia de maternidad o paternidad debe ser un número válido. ", "")
),
""
)</f>
        <v/>
      </c>
      <c r="GR265" s="46">
        <f>CONCATENATE(BN265,BO265)&lt;&gt;""</f>
        <v/>
      </c>
      <c r="GS265" s="46">
        <f>IF(AND($DS265,GR265),
IF(BN265="","Debes escribir el número de días de licencia remunerada. ",
IF( IFERROR(INT(BN265),1.1) &lt;&gt; IFERROR(_xlfn.NUMBERVALUE(BN265),1), "La cantidad de días de licencia remunerada debe ser un número entero. ", "")
),
""
)</f>
        <v/>
      </c>
      <c r="GT265" s="46">
        <f>IF(AND($DS265,GR265),
IF(BO265="","Debes escribir el valor de la licencia remunerada. ",
IF( ISERR(_xlfn.NUMBERVALUE(BO265)), "El valor de la licencia remunerada debe ser un número válido. ", "")
),
""
)</f>
        <v/>
      </c>
      <c r="GU265" s="46">
        <f>IF($DS265,
IF( AND(BP265&lt;&gt;"", ISERR(_xlfn.NUMBERVALUE(BP265))), "El valor de la licencia NO remunerada debe ser un número válido. ", "")
)</f>
        <v/>
      </c>
      <c r="GV265" s="46">
        <f>IF($DS265,
IF( AND(BQ265&lt;&gt;"", ISERR(_xlfn.NUMBERVALUE(BQ265))), "El valor de auxilios salariales debe ser un número válido. ", "")
)</f>
        <v/>
      </c>
      <c r="GW265" s="46">
        <f>IF($DS265,
IF( AND(BR265&lt;&gt;"", ISERR(_xlfn.NUMBERVALUE(BR265))), "El valor de auxilios NO salariales debe ser un número válido. ", "")
)</f>
        <v/>
      </c>
      <c r="GX265" s="46">
        <f>IF($DS265,
IF( AND(BS265&lt;&gt;"", ISERR(_xlfn.NUMBERVALUE(BS265))), "El valor de bonos salariales debe ser un número válido. ", "")
)</f>
        <v/>
      </c>
      <c r="GY265" s="46">
        <f>IF($DS265,
IF( AND(BT265&lt;&gt;"", ISERR(_xlfn.NUMBERVALUE(BT265))), "El valor de bonos NO salariales debe ser un número válido. ", "")
)</f>
        <v/>
      </c>
      <c r="GZ265" s="46">
        <f>IF($DS265,
IF( AND(BU265&lt;&gt;"", ISERR(_xlfn.NUMBERVALUE(BU265))), "El valor de bonos salariales de alimentación debe ser un número válido. ", "")
)</f>
        <v/>
      </c>
      <c r="HA265" s="46">
        <f>IF($DS265,
IF( AND(BV265&lt;&gt;"", ISERR(_xlfn.NUMBERVALUE(BV265))), "El valor de bonos NO salariales de alimentación debe ser un número válido. ", "")
)</f>
        <v/>
      </c>
      <c r="HB265" s="46">
        <f>IF($DS265,
IF( AND(BW265&lt;&gt;"", ISERR(_xlfn.NUMBERVALUE(BW265))), "El valor de bonificaciones salariales debe ser un número válido. ", "")
)</f>
        <v/>
      </c>
      <c r="HC265" s="46">
        <f>IF($DS265,
IF( AND(BX265&lt;&gt;"", ISERR(_xlfn.NUMBERVALUE(BX265))), "El valor de bonificaciones NO salariales debe ser un número válido. ", "")
)</f>
        <v/>
      </c>
      <c r="HD265" s="46">
        <f>IF($DS265,
IF( AND(BY265&lt;&gt;"", ISERR(_xlfn.NUMBERVALUE(BY265))), "El valor de compensaciones ordinarias debe ser un número válido. ", "")
)</f>
        <v/>
      </c>
      <c r="HE265" s="46">
        <f>IF($DS265,
IF( AND(BZ265&lt;&gt;"", ISERR(_xlfn.NUMBERVALUE(BZ265))), "El valor de compensaciones extraordinarias debe ser un número válido. ", "")
)</f>
        <v/>
      </c>
      <c r="HF265" s="46">
        <f>IF($DS265,
IF( AND(CA265&lt;&gt;"", ISERR(_xlfn.NUMBERVALUE(CA265))), "El valor de comisiones debe ser un número válido. ", "")
)</f>
        <v/>
      </c>
      <c r="HG265" s="46">
        <f>IF($DS265,
IF( AND(CB265&lt;&gt;"", ISERR(_xlfn.NUMBERVALUE(CB265))), "El valor de ausencia por huega debe ser un número válido. ", "")
)</f>
        <v/>
      </c>
      <c r="HH265" s="46">
        <f>IF($DS265,
IF( AND(CC265&lt;&gt;"", ISERR(_xlfn.NUMBERVALUE(CC265))), "El valor de anticipos debe ser un número válido. ", "")
)</f>
        <v/>
      </c>
      <c r="HI265" s="46">
        <f>IF($DS265,
IF( AND(CD265&lt;&gt;"", ISERR(_xlfn.NUMBERVALUE(CD265))), "El valor de pagos a terceros debe ser un número válido. ", "")
)</f>
        <v/>
      </c>
      <c r="HJ265" s="46">
        <f>IF($DS265,
IF( AND(CE265&lt;&gt;"", ISERR(_xlfn.NUMBERVALUE(CE265))), "El valor de dotación debe ser un número válido. ", "")
)</f>
        <v/>
      </c>
      <c r="HK265" s="46">
        <f>IF($DS265,
IF( AND(CF265&lt;&gt;"", ISERR(_xlfn.NUMBERVALUE(CF265))), "El valor de apoyo sostenibilidad debe ser un número válido. ", "")
)</f>
        <v/>
      </c>
      <c r="HL265" s="46">
        <f>IF($DS265,
IF( AND(CG265&lt;&gt;"", ISERR(_xlfn.NUMBERVALUE(CG265))), "El valor de teletrabajo debe ser un número válido. ", "")
)</f>
        <v/>
      </c>
      <c r="HM265" s="46">
        <f>IF($DS265,
IF( AND(CH265&lt;&gt;"", ISERR(_xlfn.NUMBERVALUE(CH265))), "El valor de bonificación de retiro debe ser un número válido. ", "")
)</f>
        <v/>
      </c>
      <c r="HN265" s="46">
        <f>IF($DS265,
IF( AND(CI265&lt;&gt;"", ISERR(_xlfn.NUMBERVALUE(CI265))), "El valor de indemnización de retiro debe ser un número válido. ", "")
)</f>
        <v/>
      </c>
      <c r="HO265" s="46">
        <f>IF($DS265,
IF( AND(CJ265&lt;&gt;"", ISERR(_xlfn.NUMBERVALUE(CJ265))), "El valor de reintegros debe ser un número válido. ", "")
)</f>
        <v/>
      </c>
      <c r="HP265" s="46">
        <f>CONCATENATE(CK265,CL265,CM265)&lt;&gt;""</f>
        <v/>
      </c>
      <c r="HQ265" s="46">
        <f>IF(AND($DS265,HP265),
IF(CK265="","Debes escribir la descripción de otro concepto no categorizado. ",""),
""
)</f>
        <v/>
      </c>
      <c r="HR265" s="46">
        <f>IF(AND($DS265,HP265),
IF(CONCATENATE(CL265,CM265)="","Debes escribir al menos un valor de concepto no categorizado (salarial o no salarial). ",
IF(ISERR(_xlfn.NUMBERVALUE(CL265)),"El valor salarial concepto no categorizado debe ser un número válido. ","")
),
""
)</f>
        <v/>
      </c>
      <c r="HS265" s="46">
        <f>IF(AND($DS265,HP265),
IF(CONCATENATE(CL265,CM265)="","Debes escribir al menos un valor de concepto no categorizado (salarial o no salarial). ",
IF(ISERR(_xlfn.NUMBERVALUE(CM265)),"El valor NO salarial concepto no categorizado debe ser un número válido. ","")
),
""
)</f>
        <v/>
      </c>
      <c r="HT265" s="46">
        <f>IF($DS265,
IF(CN265="","Debes escribir el porcentaje del aporte a salud. ",
IF( ISERR(_xlfn.NUMBERVALUE(CN265)), "El valor del porcentaje del aporte a salud debe ser un número válido. ", "")
)
)</f>
        <v/>
      </c>
      <c r="HU265" s="46">
        <f>IF($DS265,
IF(CO265="","Debes escribir el valor del aporte a salud. ",
IF( ISERR(_xlfn.NUMBERVALUE(CO265)), "El valor del aporte a salud debe ser un número válido. ", "")
)
)</f>
        <v/>
      </c>
      <c r="HV265" s="46">
        <f>IF($DS265,
IF( AND(CP265&lt;&gt;"", ISERR(_xlfn.NUMBERVALUE(CP265))), "El valor plan complementario debe ser un número válido. ", "")
)</f>
        <v/>
      </c>
      <c r="HW265" s="46">
        <f>IF($DS265,
IF(CQ265="","Debes escribir el porcentaje del aporte a pensión. ",
IF( ISERR(_xlfn.NUMBERVALUE(CQ265)), "El valor del porcentaje del aporte a pensión debe ser un número válido. ", "")
)
)</f>
        <v/>
      </c>
      <c r="HX265" s="46">
        <f>IF($DS265,
IF(CR265="","Debes escribir el valor del aporte a pensión. ",
IF( ISERR(_xlfn.NUMBERVALUE(CR265)), "El valor del aporte a salud debe ser un número válido. ", "")
)
)</f>
        <v/>
      </c>
      <c r="HY265" s="46">
        <f>IF($DS265,
IF( AND(CS265&lt;&gt;"", ISERR(_xlfn.NUMBERVALUE(CS265))), "El valor pensión voluntaria debe ser un número válido. ", "")
)</f>
        <v/>
      </c>
      <c r="HZ265" s="46">
        <f>CONCATENATE(CT265,CU265,CV265,CW265)&lt;&gt;""</f>
        <v/>
      </c>
      <c r="IA265" s="46">
        <f>IF(AND($DS265,HZ265),
IF(CT265="","Debes escribir el % del fondo de seguridad pensional. ",
IF( ISERR(_xlfn.NUMBERVALUE(CT265)), "El % del fondo de seguridad debe ser un número válido. ", "")
),
""
)</f>
        <v/>
      </c>
      <c r="IB265" s="46">
        <f>IF(AND($DS265,HZ265),
IF(CU265="","Debes escribir el valor del aporte al fondo de solidaridad pensional. ",
IF( ISERR(_xlfn.NUMBERVALUE(CU265)), "El valor del aporte al fondo de solidaridad pensional debe ser un número válido. ", "")
),
""
)</f>
        <v/>
      </c>
      <c r="IC265" s="46">
        <f>IF(AND($DS265,HZ265),
IF(CV265="","Debes escribir el % del fondo de subsistencia. ",
IF( ISERR(_xlfn.NUMBERVALUE(CV265)), "El % del fondo de subsistencia debe ser un número válido. ", "")
),
""
)</f>
        <v/>
      </c>
      <c r="ID265" s="46">
        <f>IF(AND($DS265,HZ265),
IF(CW265="","Debes escribir el valor del fondo de subsistencia. ",
IF( ISERR(_xlfn.NUMBERVALUE(CW265)), "El valor del fondo de subsistencia debe ser un número válido. ", "")
),
""
)</f>
        <v/>
      </c>
      <c r="IE265" s="46">
        <f>CONCATENATE(CX265,CY265)&lt;&gt;""</f>
        <v/>
      </c>
      <c r="IF265" s="46">
        <f>IF(AND($DS265,IE265),
IF(CX265="","Debes escribir el % de sindicato. ",
IF( ISERR(_xlfn.NUMBERVALUE(CX265)), "El % de sindicato debe ser un número válido. ", "")
),
""
)</f>
        <v/>
      </c>
      <c r="IG265" s="46">
        <f>IF(AND($DS265,IE265),
IF(CY265="","Debes escribir el valor del sindicato. ",
IF( ISERR(_xlfn.NUMBERVALUE(CY265)), "El valor del sindicato debe ser un número válido. ", "")
),
""
)</f>
        <v/>
      </c>
      <c r="IH265" s="46">
        <f>IF($DS265,
IF( AND(CZ265&lt;&gt;"", ISERR(_xlfn.NUMBERVALUE(CZ265))), "El valor de sanción pública debe ser un número válido. ", "")
)</f>
        <v/>
      </c>
      <c r="II265" s="46">
        <f>IF($DS265,
IF( AND(DA265&lt;&gt;"", ISERR(_xlfn.NUMBERVALUE(DA265))), "El valor de sanción privada debe ser un número válido. ", "")
)</f>
        <v/>
      </c>
      <c r="IJ265" s="46">
        <f>CONCATENATE(DB265,DC265)&lt;&gt;""</f>
        <v/>
      </c>
      <c r="IK265" s="46">
        <f>IF(AND($DS265,IJ265),
IF(DB265="","Debes escribir la descripción de libranza. ",""),
""
)</f>
        <v/>
      </c>
      <c r="IL265" s="46">
        <f>IF(AND($DS265,IJ265),
IF(DC265="","Debes escribir la cuota libranza. ",
IF(ISERR(_xlfn.NUMBERVALUE(DC265)),"El valor de la cuota libranza debe ser un número válido. ","")
),
""
)</f>
        <v/>
      </c>
      <c r="IM265" s="46">
        <f>IF($DS265,
IF( AND(DD265&lt;&gt;"", ISERR(_xlfn.NUMBERVALUE(DD265))), "El valor de pagos a terceros debe ser un número válido. ", "")
)</f>
        <v/>
      </c>
      <c r="IN265" s="46">
        <f>IF($DS265,
IF( AND(DE265&lt;&gt;"", ISERR(_xlfn.NUMBERVALUE(DE265))), "El valor de anticipos debe ser un número válido. ", "")
)</f>
        <v/>
      </c>
      <c r="IO265" s="46">
        <f>IF($DS265,
IF( AND(DF265&lt;&gt;"", ISERR(_xlfn.NUMBERVALUE(DF265))), "El valor de AFC debe ser un número válido. ", "")
)</f>
        <v/>
      </c>
      <c r="IP265" s="46">
        <f>IF($DS265,
IF( AND(DG265&lt;&gt;"", ISERR(_xlfn.NUMBERVALUE(DG265))), "El valor de rete-fuente debe ser un número válido. ", "")
)</f>
        <v/>
      </c>
      <c r="IQ265" s="46">
        <f>IF($DS265,
IF( AND(DH265&lt;&gt;"", ISERR(_xlfn.NUMBERVALUE(DH265))), "El valor de cooperativa de trabajo debe ser un número válido. ", "")
)</f>
        <v/>
      </c>
      <c r="IR265" s="46">
        <f>IF($DS265,
IF( AND(DI265&lt;&gt;"", ISERR(_xlfn.NUMBERVALUE(DI265))), "El valor de embargo fiscal debe ser un número válido. ", "")
)</f>
        <v/>
      </c>
      <c r="IS265" s="46">
        <f>IF($DS265,
IF( AND(DJ265&lt;&gt;"", ISERR(_xlfn.NUMBERVALUE(DJ265))), "El valor de educación debe ser un número válido. ", "")
)</f>
        <v/>
      </c>
      <c r="IT265" s="46">
        <f>IF($DS265,
IF( AND(DK265&lt;&gt;"", ISERR(_xlfn.NUMBERVALUE(DK265))), "El valor de reintegro debe ser un número válido. ", "")
)</f>
        <v/>
      </c>
      <c r="IU265" s="46">
        <f>IF($DS265,
IF( AND(DL265&lt;&gt;"", ISERR(_xlfn.NUMBERVALUE(DL265))), "El valor de deuda debe ser un número válido. ", "")
)</f>
        <v/>
      </c>
      <c r="IV265" s="46">
        <f>IF($DS265,
IF( AND(DM265&lt;&gt;"", ISERR(_xlfn.NUMBERVALUE(DM265))), "El valor de otras deducciones debe ser un número válido. ", "")
)</f>
        <v/>
      </c>
      <c r="IW265" s="46">
        <f>IF($DS265,
IF(DN265="","Debes escribir el valor de los devengos totales. ",
IF( ISERR(_xlfn.NUMBERVALUE(DN265)), "El valor de los devengos totales debe ser un número válido. ", "")
)
)</f>
        <v/>
      </c>
      <c r="IX265" s="46">
        <f>IF($DS265,
IF(DO265="","Debes escribir el valor de las deducciones totales. ",
IF( ISERR(_xlfn.NUMBERVALUE(DO265)), "El valor de las deducciones totales debe ser un número válido. ", "")
)
)</f>
        <v/>
      </c>
      <c r="IY265" s="46">
        <f>IF($DS265,
IF(DP265="","Debes escribir el valor del salario total. ",
IF( ISERR(_xlfn.NUMBERVALUE(DP265)), "El valor del salario total debe ser un número válido. ", "")
)
)</f>
        <v/>
      </c>
    </row>
    <row r="266">
      <c r="B266" s="48" t="n">
        <v>254</v>
      </c>
      <c r="C266" s="61">
        <f>IF(AND(DS266,DP266&lt;&gt;""),
IF(DQ266="","OK","Error"),
""
)</f>
        <v/>
      </c>
      <c r="D266" s="53" t="n"/>
      <c r="E266" s="52" t="n"/>
      <c r="F266" s="112" t="n"/>
      <c r="G266" s="52" t="n"/>
      <c r="H266" s="53" t="n"/>
      <c r="I266" s="52" t="n"/>
      <c r="J266" s="52" t="n"/>
      <c r="K266" s="53" t="n"/>
      <c r="L266" s="55" t="n"/>
      <c r="M266" s="108" t="n"/>
      <c r="N266" s="56" t="n"/>
      <c r="O266" s="52" t="n"/>
      <c r="P266" s="52" t="n"/>
      <c r="Q266" s="52" t="n"/>
      <c r="R266" s="52" t="n"/>
      <c r="S266" s="52" t="n"/>
      <c r="T266" s="53" t="n"/>
      <c r="U266" s="52" t="n"/>
      <c r="V266" s="52" t="n"/>
      <c r="W266" s="55" t="n"/>
      <c r="X266" s="55" t="n"/>
      <c r="Y266" s="52" t="n"/>
      <c r="Z266" s="55" t="n"/>
      <c r="AA266" s="52" t="n"/>
      <c r="AB266" s="53" t="n"/>
      <c r="AC266" s="53" t="n"/>
      <c r="AD266" s="53" t="n"/>
      <c r="AE266" s="177" t="n"/>
      <c r="AF266" s="113" t="n"/>
      <c r="AG266" s="177" t="n"/>
      <c r="AH266" s="178" t="n"/>
      <c r="AI266" s="178" t="n"/>
      <c r="AJ266" s="178" t="n"/>
      <c r="AK266" s="114" t="n"/>
      <c r="AL266" s="178" t="n"/>
      <c r="AM266" s="114" t="n"/>
      <c r="AN266" s="178" t="n"/>
      <c r="AO266" s="114" t="n"/>
      <c r="AP266" s="178" t="n"/>
      <c r="AQ266" s="114" t="n"/>
      <c r="AR266" s="178" t="n"/>
      <c r="AS266" s="114" t="n"/>
      <c r="AT266" s="178" t="n"/>
      <c r="AU266" s="114" t="n"/>
      <c r="AV266" s="178" t="n"/>
      <c r="AW266" s="114" t="n"/>
      <c r="AX266" s="178" t="n"/>
      <c r="AY266" s="114" t="n"/>
      <c r="AZ266" s="178" t="n"/>
      <c r="BA266" s="114" t="n"/>
      <c r="BB266" s="178" t="n"/>
      <c r="BC266" s="114" t="n"/>
      <c r="BD266" s="178" t="n"/>
      <c r="BE266" s="178" t="n"/>
      <c r="BF266" s="178" t="n"/>
      <c r="BG266" s="59" t="n"/>
      <c r="BH266" s="178" t="n"/>
      <c r="BI266" s="114" t="n"/>
      <c r="BJ266" s="53" t="n"/>
      <c r="BK266" s="178" t="n"/>
      <c r="BL266" s="114" t="n"/>
      <c r="BM266" s="178" t="n"/>
      <c r="BN266" s="114" t="n"/>
      <c r="BO266" s="178" t="n"/>
      <c r="BP266" s="178" t="n"/>
      <c r="BQ266" s="178" t="n"/>
      <c r="BR266" s="178" t="n"/>
      <c r="BS266" s="178" t="n"/>
      <c r="BT266" s="178" t="n"/>
      <c r="BU266" s="178" t="n"/>
      <c r="BV266" s="178" t="n"/>
      <c r="BW266" s="178" t="n"/>
      <c r="BX266" s="178" t="n"/>
      <c r="BY266" s="178" t="n"/>
      <c r="BZ266" s="178" t="n"/>
      <c r="CA266" s="178" t="n"/>
      <c r="CB266" s="178" t="n"/>
      <c r="CC266" s="178" t="n"/>
      <c r="CD266" s="178" t="n"/>
      <c r="CE266" s="178" t="n"/>
      <c r="CF266" s="178" t="n"/>
      <c r="CG266" s="178" t="n"/>
      <c r="CH266" s="178" t="n"/>
      <c r="CI266" s="178" t="n"/>
      <c r="CJ266" s="178" t="n"/>
      <c r="CK266" s="53" t="n"/>
      <c r="CL266" s="178" t="n"/>
      <c r="CM266" s="178" t="n"/>
      <c r="CN266" s="60" t="n"/>
      <c r="CO266" s="177" t="n"/>
      <c r="CP266" s="178" t="n"/>
      <c r="CQ266" s="60" t="n"/>
      <c r="CR266" s="177" t="n"/>
      <c r="CS266" s="178" t="n"/>
      <c r="CT266" s="59" t="n"/>
      <c r="CU266" s="178" t="n"/>
      <c r="CV266" s="59" t="n"/>
      <c r="CW266" s="178" t="n"/>
      <c r="CX266" s="59" t="n"/>
      <c r="CY266" s="178" t="n"/>
      <c r="CZ266" s="178" t="n"/>
      <c r="DA266" s="178" t="n"/>
      <c r="DB266" s="53" t="n"/>
      <c r="DC266" s="178" t="n"/>
      <c r="DD266" s="178" t="n"/>
      <c r="DE266" s="178" t="n"/>
      <c r="DF266" s="178" t="n"/>
      <c r="DG266" s="178" t="n"/>
      <c r="DH266" s="178" t="n"/>
      <c r="DI266" s="178" t="n"/>
      <c r="DJ266" s="178" t="n"/>
      <c r="DK266" s="178" t="n"/>
      <c r="DL266" s="178" t="n"/>
      <c r="DM266" s="178" t="n"/>
      <c r="DN266" s="177" t="n"/>
      <c r="DO266" s="177" t="n"/>
      <c r="DP266" s="177" t="n"/>
      <c r="DQ266" s="76">
        <f>IF(AND(DS266,DP266&lt;&gt;""),
CONCATENATE(DT266,DU266,DV266,DW266,DX266,DY266,DZ266,EA266,EB266,EC266,ED266,EE266,EF266,EG266,EH266,EI266,EJ266,EK266,EL266,EM266,EN266,EO266,EP266,EQ266,ES266,ET266,EU266,EV266,EW266,EX266,EY266,EZ266,FA266,FC266,FD266,FF266,FG266,FI266,FJ266,FL266,FM266,FO266,FP266,FR266,FS266,FU266,FV266,FX266,FY266,GA266,GB266,GD266,GE266,GF266,GH266,GI266,GJ266,GL266,GM266,GN266,GP266,GQ266,GS266,GT266,GU266,GV266,GW266,GX266,GY266,GZ266,HA266,HB266,HC266,HD266,HE266,HF266,HG266,HH266,HI266,HJ266,HK266,HL266,HM266,HN266,HO266,HQ266,HR266,HS266,HT266,HU266,HV266,HW266,HX266,HY266,IA266,IB266,IC266,ID266,IF266,IG266,IH266,II266,IK266,IL266,IM266,IN266,IO266,IP266,IQ266,IR266,IS266,IT266,IU266,IV266,IW266,IX266,IY266,IZ266),
""
)</f>
        <v/>
      </c>
      <c r="DR266" s="53" t="n"/>
      <c r="DS266" s="46">
        <f>CONCATENATE(D266,$E266,$F266,$G266,H266,$I266,$J266,K266,$L266,$M266,N266,$O266,$P266,$Q266,$R266,$S266,T266,$U266,$V266,$W266,$X266,$Y266,$Z266,$AA266,AB266,AC266,AD266,$AE266,$AF266,$AG266,AH266,AI266,AJ266,AK266,AL266,AM266,AN266,AO266,AP266,AQ266,AR266,AS266,AT266,AU266,AV266,AW266,AX266,AY266,AZ266,BA266,BB266,BC266,BD266,BE266,BF266,BG266,BH266,BI266,BJ266,BK266,BL266,BM266,BN266,BO266,BP266,BQ266,BR266,BS266,BT266,BU266,BV266,BW266,BX266,BY266,BZ266,CA266,CB266,CC266,CD266,CE266,CF266,CG266,CH266,CI266,CJ266,CK266,CL266,CM266,$CN266,$CO266,CP266,$CQ266,$CR266,CS266,CT266,CU266,CV266,CW266,CX266,CY266,CZ266,DA266,DB266,DC266,DD266,DE266,DF266,DG266,DH266,DI266,DJ266,DK266,DL266,DM266,$DN266,$DO266,$DP266,DR266)&lt;&gt;""</f>
        <v/>
      </c>
      <c r="DT266" s="46">
        <f>IF(AND($DS266,$E$4&lt;&gt;""),
IF(LEFT($E$4,2) = "1.",
IF(D266&lt;&gt;"","El CUNE sólo se envía en operaciones de novedad o ajuste. ",""),
IF(D266="","Debes escribir un CUNE válido para realizar operaciones de novedad o ajuste. ","")),
""
)</f>
        <v/>
      </c>
      <c r="DU266" s="46">
        <f>IF($DS266,
IF(E266="","Debes seleccionar el tipo de documento del empleado. ",
IF(_xlfn.IFNA(VLOOKUP(E266,TIPO_DE_DOCUMENTO,1,FALSE),-1)=-1,"El tipo de documento no es válido (por favor seleccionarlo de la lista). ","")
)
)</f>
        <v/>
      </c>
      <c r="DV266" s="46">
        <f>IF($DS266,
IF(F266="","Debes escribir el número de documento del empleado. ","")
)</f>
        <v/>
      </c>
      <c r="DW266" s="46">
        <f>IF($DS266,
IF(G266="","Debes escribir el primer nombre del empleado. ","")
)</f>
        <v/>
      </c>
      <c r="DY266" s="46">
        <f>IF($DS266,
IF(I266="","Debes escribir el primer apellido del empleado. ","")
)</f>
        <v/>
      </c>
      <c r="DZ266" s="46">
        <f>IF($DS266,
IF(J266="","Debes escribir el segundo apellido del empleado. ","")
)</f>
        <v/>
      </c>
      <c r="EB266" s="46">
        <f>IF($DS266,
IF(L266="","Debes escribir la fecha de ingreso del empleado. ",
IF(ISERR(DATE(YEAR(L266),MONTH(L266),DAY(L266))), "El valor ingresado en fecha de ingreso no tiene un formato válido. ","")
)
)</f>
        <v/>
      </c>
      <c r="EC266" s="46">
        <f>IF($DS266,
IF(M266="","Debes escribir el tiempo laborado. ",
IF( IFERROR(INT(M266),1.1) &lt;&gt; IFERROR(_xlfn.NUMBERVALUE(M266),1), "El valor de los días trabajados debe ser un número entero. ", "")
)
)</f>
        <v/>
      </c>
      <c r="ED266" s="46">
        <f>IF($DS266,
IF( AND(N266&lt;&gt;"", ISERR(DATE(YEAR(N266),MONTH(N266),DAY(N266))) ), "El valor ingresado en fecha de ingreso no tiene un formato válido. ",
IF( AND(N266&lt;&gt;"", $E$6&lt;&gt;"", DATE(YEAR(N266), MONTH(N266), 1) &lt;&gt; IFERROR(DATE(MID($E$6, 1, 4), MID($E$6, 6, 2),1), "1/1/1900") ), "La fecha de retiro debe estar dentro del período liquidado. ", "")
)
)</f>
        <v/>
      </c>
      <c r="EE266" s="46">
        <f>IF($DS266,
IF(O266="","Debes seleccionar el tipo de trabajador. ",
IF(_xlfn.IFNA(VLOOKUP(O266,TIPO_DE_TRABAJADOR,1,FALSE),-1)=-1,"El tipo de trabajador no es válido (por favor seleccionarlo de la lista). ","")
)
)</f>
        <v/>
      </c>
      <c r="EF266" s="46">
        <f>IF($DS266,
IF(P266="","Debes seleccionar si es un trabajador dependiente pensionado por vejez. ",
IF(_xlfn.IFNA(VLOOKUP(P266,SUBTIPO_DE_TRABAJADOR,1,FALSE),-1)=-1,"El tipo de trabajador dependiente pensionado por vejez no es válido (por favor seleccionarlo de la lista). ","")
)
)</f>
        <v/>
      </c>
      <c r="EG266" s="46">
        <f>IF($DS266,
IF(Q266="","Debes seleccionar el tipo de contrato del trabajador. ",
IF(_xlfn.IFNA(VLOOKUP(Q266,TIPO_DE_CONTRATO,1,FALSE),-1)=-1,"El tipo de contrato del trabajador no es válido (por favor seleccionarlo de la lista). ","")
)
)</f>
        <v/>
      </c>
      <c r="EH266" s="46">
        <f>IF($DS266,
IF(R266="","Debes seleccionar si es un salario integral. ",
IF(_xlfn.IFNA(VLOOKUP(R266,SI_NO,1,FALSE),-1)=-1,"Valor no válido para salario integral (por favor seleccionarlo de la lista). ","")
)
)</f>
        <v/>
      </c>
      <c r="EI266" s="46">
        <f>IF($DS266,
IF(S266="","Debes seleccionar si el trabajador realiza actividades de riesgo. ",
IF(_xlfn.IFNA(VLOOKUP(S266,SI_NO,1,FALSE),-1)=-1,"Valor no válido para actividad de alto riesgo (por favor seleccionarlo de la lista). ","")
)
)</f>
        <v/>
      </c>
      <c r="EK266" s="46">
        <f>IF($DS266,
IF(U266="","Debes escribir el código del municipio de residencia del trabajador. ",
IF(_xlfn.IFNA(VLOOKUP(U266,MUNICIPIO,1,FALSE),-1)=-1,"El municipio de residencia del trabajador es inválido (por favor seleccionarlo de la lista). ","")
)
)</f>
        <v/>
      </c>
      <c r="EL266" s="46">
        <f>IF($DS266,
IF(V266="","Debes escribir el la dirección de residendia del trabajador. ","")
)</f>
        <v/>
      </c>
      <c r="EM266" s="46">
        <f>IF($DS266,
IF(W266="","Debes escribir la fecha de inicio de la liquidación. ",
IF(ISERR(DATE(YEAR(W266),MONTH(W266),DAY(W266))),"El valor ingresado en fecha de inicio de liquidación no tiene un formato válido. ",
IF( AND($E$6&lt;&gt;"", DATE(YEAR(W266), MONTH(W266), 1) &lt;&gt; IFERROR(DATE(MID($E$6, 1, 4), MID($E$6, 6, 2),1), "1/1/1900") ), "La fecha de inicio de la liquidación debe estar dentro del período liquidado. ", "")
)
)
)</f>
        <v/>
      </c>
      <c r="EN266" s="46">
        <f>IF($DS266,
IF(X266="","Debes escribir la fecha de fin de la liquidación. ",
IF(ISERR(DATE(YEAR(X266),MONTH(X266),DAY(X266))),"El valor ingresado en fecha de fin de liquidación no tiene un formato válido. ",
IF( AND($E$6&lt;&gt;"", DATE(YEAR(X266), MONTH(X266), 1) &lt;&gt; IFERROR(DATE(MID($E$6, 1, 4), MID($E$6, 6, 2),1), "1/1/1900") ), "La fecha de fin de la liquidación debe estar dentro del período liquidado. ", "")
)
)
)</f>
        <v/>
      </c>
      <c r="EO266" s="46">
        <f>IF($DS266,
IF(Y266="","Debes escribir la frecuencia de pago del trabajador. ",
IF(_xlfn.IFNA(VLOOKUP(Y266,PERÍODO_DE_NÓMINA,1,FALSE),-1)=-1,"La frecuencia de pago es inválida (por favor seleccionarlo de la lista). ","")
)
)</f>
        <v/>
      </c>
      <c r="EP266" s="46">
        <f>IF($DS266,
IF(Z266="","Debes escribir la fecha de pago. ",
IF(ISERR(DATE(YEAR(Z266),MONTH(Z266),DAY(Z266))), "El valor ingresado en fecha de pago no tiene un formato válido. ","")
)
)</f>
        <v/>
      </c>
      <c r="EQ266" s="46">
        <f>IF($DS266,
IF(AA266="","Debes escribir el medio de pago. ",
IF(_xlfn.IFNA(VLOOKUP(AA266,MEDIOS_DE_PAGO,1,FALSE),-1)=-1,"El medio de pago es inválido (por favor seleccionarlo de la lista). ","")
)
)</f>
        <v/>
      </c>
      <c r="ER266" s="46">
        <f>OR(AA266='Tablas '!$T$4,AA266='Tablas '!$T$7,AA266='Tablas '!$T$8,AA266='Tablas '!$T$11)</f>
        <v/>
      </c>
      <c r="ES266" s="46">
        <f>IF(AND($DS266,ER266),
IF(AB266="","Debes escribir la entidad bancaria. ",""),
""
)</f>
        <v/>
      </c>
      <c r="ET266" s="46">
        <f>IF(AND($DS266,ER266),
IF(AC266="","Debes escribir el tipo de cuenta bancaria. ",
IF(_xlfn.IFNA(VLOOKUP(AC266,TIPO_DE_CUENTA,1,FALSE),-1)=-1,"El tipo de cuenta bancaria es inválida (por favor seleccionarlo de la lista). ","")
),
""
)</f>
        <v/>
      </c>
      <c r="EU266" s="46">
        <f>IF(AND($DS266,ER266),
IF(AD266="","Debes escribir el número de cuenta bancaria. ",""),
""
)</f>
        <v/>
      </c>
      <c r="EV266" s="46">
        <f>IF($DS266,
IF(AE266="","Debes escribir el valor del sueldo básico. ",
IF( ISERR(_xlfn.NUMBERVALUE(AE266)), "El valor del sueldo básico debe ser un número válido. ", "")
)
)</f>
        <v/>
      </c>
      <c r="EW266" s="46">
        <f>IF($DS266,
IF(AF266="","Debes escribir el número de días trabajados. ",
IF( IFERROR(INT(AF266),1.1) &lt;&gt; IFERROR(_xlfn.NUMBERVALUE(AF266),1), "La cantidad de días trabajados debe ser un número entero. ", "")
)
)</f>
        <v/>
      </c>
      <c r="EX266" s="46">
        <f>IF($DS266,
IF(AG266="","Debes escribir el valor del sueldo trabajado. ",
IF( ISERR(_xlfn.NUMBERVALUE(AG266)), "El valor del sueldo trabajado debe ser un número válido. ", "")
)
)</f>
        <v/>
      </c>
      <c r="EY266" s="46">
        <f>IF($DS266,
IF( AND(AH266&lt;&gt;"", ISERR(_xlfn.NUMBERVALUE(AH266))), "El valor del auxilio de transporte debe ser un número válido. ", "")
)</f>
        <v/>
      </c>
      <c r="EZ266" s="46">
        <f>IF($DS266,
IF( AND(AI266&lt;&gt;"", ISERR(_xlfn.NUMBERVALUE(AI266))), "El valor de viáticos salariales debe ser un número válido. ", "")
)</f>
        <v/>
      </c>
      <c r="FA266" s="46">
        <f>IF($DS266,
IF( AND(AJ266&lt;&gt;"", ISERR(_xlfn.NUMBERVALUE(AJ266))), "El valor de viáticos NO salariales debe ser un número válido. ", "")
)</f>
        <v/>
      </c>
      <c r="FB266" s="46">
        <f>CONCATENATE(AK266,AL266)&lt;&gt;""</f>
        <v/>
      </c>
      <c r="FC266" s="46">
        <f>IF(AND($DS266,FB266),
IF(AK266="","Debes escribir el número de horas extras diurnas. ",
IF( IFERROR(INT(AK266),1.1) &lt;&gt; IFERROR(_xlfn.NUMBERVALUE(AK266),1), "La cantidad de horas extras diurnas debe ser un número entero. ", "")
),
""
)</f>
        <v/>
      </c>
      <c r="FD266" s="46">
        <f>IF(AND($DS266,FB266),
IF(AL266="","Debes escribir el valor de las horas extras diurnas. ",
IF( ISERR(_xlfn.NUMBERVALUE(AL266)), "El valor de las horas extras duirnas debe ser un número válido. ", "")
),
""
)</f>
        <v/>
      </c>
      <c r="FE266" s="46">
        <f>CONCATENATE(AM266,AN266)&lt;&gt;""</f>
        <v/>
      </c>
      <c r="FF266" s="46">
        <f>IF(AND($DS266,FE266),
IF(AM266="","Debes escribir el número de horas extras nocturnas. ",
IF( IFERROR(INT(AM266),1.1) &lt;&gt; IFERROR(_xlfn.NUMBERVALUE(AM266),1), "La cantidad de horas extras nocturnas debe ser un número entero. ", "")
),
""
)</f>
        <v/>
      </c>
      <c r="FG266" s="46">
        <f>IF(AND($DS266,FE266),
IF(AN266="","Debes escribir el valor de las horas extras nocturnas. ",
IF( ISERR(_xlfn.NUMBERVALUE(AN266)), "El valor de las horas extras nocturnas debe ser un número válido. ", "")
),
""
)</f>
        <v/>
      </c>
      <c r="FH266" s="46">
        <f>CONCATENATE(AO266,AP266)&lt;&gt;""</f>
        <v/>
      </c>
      <c r="FI266" s="46">
        <f>IF(AND($DS266,FH266),
IF(AO266="","Debes escribir el número de horas extras diurnas dominicales y festivas. ",
IF( IFERROR(INT(AO266),1.1) &lt;&gt; IFERROR(_xlfn.NUMBERVALUE(AO266),1), "La cantidad de horas extras diurnas dominicales y festivas debe ser un número entero. ", "")
),
""
)</f>
        <v/>
      </c>
      <c r="FJ266" s="46">
        <f>IF(AND($DS266,FH266),
IF(AP266="","Debes escribir el valor de las horas extras diurnas dominicales y festivas. ",
IF( ISERR(_xlfn.NUMBERVALUE(AP266)), "El valor de las horas extras diurnas dominicales y festivas debe ser un número válido. ", "")
),
""
)</f>
        <v/>
      </c>
      <c r="FK266" s="46">
        <f>CONCATENATE(AQ266,AR266)&lt;&gt;""</f>
        <v/>
      </c>
      <c r="FL266" s="46">
        <f>IF(AND($DS266,FK266),
IF(AQ266="","Debes escribir el número de horas extras nocturnas dominicales y festivas. ",
IF( IFERROR(INT(AQ266),1.1) &lt;&gt; IFERROR(_xlfn.NUMBERVALUE(AQ266),1), "La cantidad de horas extras nocturnas dominicales y festivas debe ser un número entero. ", "")
),
""
)</f>
        <v/>
      </c>
      <c r="FM266" s="46">
        <f>IF(AND($DS266,FK266),
IF(AR266="","Debes escribir el valor de las horas extras nocturnas dominicales y festivas. ",
IF( ISERR(_xlfn.NUMBERVALUE(AR266)), "El valor de las horas extras nocturnas dominicales y festivas debe ser un número válido. ", "")
),
""
)</f>
        <v/>
      </c>
      <c r="FN266" s="46">
        <f>CONCATENATE(AS266,AT266)&lt;&gt;""</f>
        <v/>
      </c>
      <c r="FO266" s="46">
        <f>IF(AND($DS266,FN266),
IF(AS266="","Debes escribir el número de horas recargo nocturno. ",
IF( IFERROR(INT(AS266),1.1) &lt;&gt; IFERROR(_xlfn.NUMBERVALUE(AS266),1), "La cantidad de horas recargo nocturno debe ser un número entero. ", "")
),
""
)</f>
        <v/>
      </c>
      <c r="FP266" s="46">
        <f>IF(AND($DS266,FN266),
IF(AT266="","Debes escribir el valor de las horas recargo nocturno. ",
IF( ISERR(_xlfn.NUMBERVALUE(AT266)), "El valor de las horas recargo nocturno debe ser un número válido. ", "")
),
""
)</f>
        <v/>
      </c>
      <c r="FQ266" s="46">
        <f>CONCATENATE(AU266,AV266)&lt;&gt;""</f>
        <v/>
      </c>
      <c r="FR266" s="46">
        <f>IF(AND($DS266,FQ266),
IF(AU266="","Debes escribir el número de horas recargo diurno dominical y festivo. ",
IF( IFERROR(INT(AU266),1.1) &lt;&gt; IFERROR(_xlfn.NUMBERVALUE(AU266),1), "La cantidad de horas recargo diurno dominical y festivo debe ser un número entero. ", "")
),
""
)</f>
        <v/>
      </c>
      <c r="FS266" s="46">
        <f>IF(AND($DS266,FQ266),
IF(AV266="","Debes escribir el valor de las horas recargo diurno dominical y festivo. ",
IF( ISERR(_xlfn.NUMBERVALUE(AV266)), "El valor de las horas recargo diurno dominical y festivo debe ser un número válido. ", "")
),
""
)</f>
        <v/>
      </c>
      <c r="FT266" s="46">
        <f>CONCATENATE(AW266,AX266)&lt;&gt;""</f>
        <v/>
      </c>
      <c r="FU266" s="46">
        <f>IF(AND($DS266,FT266),
IF(AW266="","Debes escribir el número de horas recargo nocturno dominical y festivo. ",
IF( IFERROR(INT(AW266),1.1) &lt;&gt; IFERROR(_xlfn.NUMBERVALUE(AW266),1), "La cantidad de horas recargo nocturno dominical y festivo debe ser un número entero. ", "")
),
""
)</f>
        <v/>
      </c>
      <c r="FV266" s="46">
        <f>IF(AND($DS266,FT266),
IF(AX266="","Debes escribir el valor de las horas recargo nocturno dominical y festivo. ",
IF( ISERR(_xlfn.NUMBERVALUE(AX266)), "El valor de las horas recargo nocturno dominical y festivo debe ser un número válido. ", "")
),
""
)</f>
        <v/>
      </c>
      <c r="FW266" s="46">
        <f>CONCATENATE(AY266,AZ266)&lt;&gt;""</f>
        <v/>
      </c>
      <c r="FX266" s="46">
        <f>IF(AND($DS266,FW266),
IF(AY266="","Debes escribir el número de días de vacaciones comunes. ",
IF( IFERROR(INT(AY266),1.1) &lt;&gt; IFERROR(_xlfn.NUMBERVALUE(AY266),1), "La cantidad de días de vacaciones comunes debe ser un número entero. ", "")
),
""
)</f>
        <v/>
      </c>
      <c r="FY266" s="46">
        <f>IF(AND($DS266,FW266),
IF(AZ266="","Debes escribir el valor de las vacaciones comunes. ",
IF( ISERR(_xlfn.NUMBERVALUE(AZ266)), "El valor de las vacaciones comunes debe ser un número válido. ", "")
),
""
)</f>
        <v/>
      </c>
      <c r="FZ266" s="46">
        <f>CONCATENATE(BA266,BB266)&lt;&gt;""</f>
        <v/>
      </c>
      <c r="GA266" s="46">
        <f>IF(AND($DS266,FZ266),
IF(BA266="","Debes escribir el número de días de vacaciones compensadas. ",
IF( IFERROR(INT(BA266),1.1) &lt;&gt; IFERROR(_xlfn.NUMBERVALUE(BA266),1), "La cantidad de días de vacaciones compensadas debe ser un número entero. ", "")
),
""
)</f>
        <v/>
      </c>
      <c r="GB266" s="46">
        <f>IF(AND($DS266,FZ266),
IF(BB266="","Debes escribir el valor de las vacaciones compensadas. ",
IF( ISERR(_xlfn.NUMBERVALUE(BB266)), "El valor de las vacaciones compensadas debe ser un número válido. ", "")
),
""
)</f>
        <v/>
      </c>
      <c r="GC266" s="46">
        <f>CONCATENATE(BC266,BD266)&lt;&gt;""</f>
        <v/>
      </c>
      <c r="GD266" s="46">
        <f>IF(AND($DS266,GC266),
IF(BC266="","Debes escribir el número de días de prima salarial. ",
IF( IFERROR(INT(BC266),1.1) &lt;&gt; IFERROR(_xlfn.NUMBERVALUE(BC266),1), "La cantidad de días de prima salarial debe ser un número entero. ", "")
),
""
)</f>
        <v/>
      </c>
      <c r="GE266" s="46">
        <f>IF(AND($DS266,GC266),
IF(BD266="","Debes escribir el valor de los días de prima salarial. ",
IF( ISERR(_xlfn.NUMBERVALUE(BD266)), "El valor de los días de prima salarial debe ser un número válido. ", "")
),
""
)</f>
        <v/>
      </c>
      <c r="GF266" s="46">
        <f>IF($DS266,
IF( AND(BE266&lt;&gt;"", ISERR(_xlfn.NUMBERVALUE(BE266))), "El valor de la prima NO saliarial debe ser un número válido. ", "")
)</f>
        <v/>
      </c>
      <c r="GG266" s="46">
        <f>CONCATENATE(BF266,BG266,BH266)&lt;&gt;""</f>
        <v/>
      </c>
      <c r="GH266" s="46">
        <f>IF(AND($DS266,GG266),
IF(BF266="","Debes escribir el valor de las cesantías. ",
IF( ISERR(_xlfn.NUMBERVALUE(BF266)), "El valor de las cesantías debe ser un número válido. ", "")
),
""
)</f>
        <v/>
      </c>
      <c r="GI266" s="46">
        <f>IF(AND($DS266,GG266),
IF(BG266="","Debes escribir el % de cesantías. ",
IF( ISERR(_xlfn.NUMBERVALUE(BG266)), "El % de cesantías debe ser un número válido. ", "")
),
""
)</f>
        <v/>
      </c>
      <c r="GJ266" s="46">
        <f>IF(AND($DS266,GG266),
IF(BH266="","Debes escribir el valor de intereses de cesantías. ",
IF( ISERR(_xlfn.NUMBERVALUE(BH266)), "El valor de intereses de cesantías debe ser un número válido. ", "")
),
""
)</f>
        <v/>
      </c>
      <c r="GK266" s="46">
        <f>CONCATENATE(BI266,BJ266,BK266)&lt;&gt;""</f>
        <v/>
      </c>
      <c r="GL266" s="46">
        <f>IF(AND($DS266,GK266),
IF(BI266="","Debes escribir el número de días de incapacidad. ",
IF( IFERROR(INT(BI266),1.1) &lt;&gt; IFERROR(_xlfn.NUMBERVALUE(BI266),1), "La cantidad de días de incapacidad debe ser un número entero. ", "")
),
""
)</f>
        <v/>
      </c>
      <c r="GM266" s="46">
        <f>IF(AND($DS266,GK266),
IF(BJ266="","Debes escribir el tipo de incapacidad. ",
IF(_xlfn.IFNA(VLOOKUP(BJ266,TIPO_DE_INCAPACIDAD,1,FALSE),-1)=-1,"El tipo de incapacidad es inválida (por favor seleccionarlo de la lista). ","")
),
""
)</f>
        <v/>
      </c>
      <c r="GN266" s="46">
        <f>IF(AND($DS266,GK266),
IF(BK266="","Debes escribir el valor de la incapacidad. ",
IF( ISERR(_xlfn.NUMBERVALUE(BK266)), "El valor de la incapacidad debe ser un número válido. ", "")
),
""
)</f>
        <v/>
      </c>
      <c r="GO266" s="46">
        <f>CONCATENATE(BL266,BM266)&lt;&gt;""</f>
        <v/>
      </c>
      <c r="GP266" s="46">
        <f>IF(AND($DS266,GO266),
IF(BL266="","Debes escribir el número de días de licencia de maternidad o paternidad. ",
IF( IFERROR(INT(BL266),1.1) &lt;&gt; IFERROR(_xlfn.NUMBERVALUE(BL266),1), "La cantidad de días de licencia de maternidad o paternidad debe ser un número entero. ", "")
),
""
)</f>
        <v/>
      </c>
      <c r="GQ266" s="46">
        <f>IF(AND($DS266,GO266),
IF(BM266="","Debes escribir el valor de la licencia de maternidad o paternidad. ",
IF( ISERR(_xlfn.NUMBERVALUE(BM266)), "El valor de la licencia de maternidad o paternidad debe ser un número válido. ", "")
),
""
)</f>
        <v/>
      </c>
      <c r="GR266" s="46">
        <f>CONCATENATE(BN266,BO266)&lt;&gt;""</f>
        <v/>
      </c>
      <c r="GS266" s="46">
        <f>IF(AND($DS266,GR266),
IF(BN266="","Debes escribir el número de días de licencia remunerada. ",
IF( IFERROR(INT(BN266),1.1) &lt;&gt; IFERROR(_xlfn.NUMBERVALUE(BN266),1), "La cantidad de días de licencia remunerada debe ser un número entero. ", "")
),
""
)</f>
        <v/>
      </c>
      <c r="GT266" s="46">
        <f>IF(AND($DS266,GR266),
IF(BO266="","Debes escribir el valor de la licencia remunerada. ",
IF( ISERR(_xlfn.NUMBERVALUE(BO266)), "El valor de la licencia remunerada debe ser un número válido. ", "")
),
""
)</f>
        <v/>
      </c>
      <c r="GU266" s="46">
        <f>IF($DS266,
IF( AND(BP266&lt;&gt;"", ISERR(_xlfn.NUMBERVALUE(BP266))), "El valor de la licencia NO remunerada debe ser un número válido. ", "")
)</f>
        <v/>
      </c>
      <c r="GV266" s="46">
        <f>IF($DS266,
IF( AND(BQ266&lt;&gt;"", ISERR(_xlfn.NUMBERVALUE(BQ266))), "El valor de auxilios salariales debe ser un número válido. ", "")
)</f>
        <v/>
      </c>
      <c r="GW266" s="46">
        <f>IF($DS266,
IF( AND(BR266&lt;&gt;"", ISERR(_xlfn.NUMBERVALUE(BR266))), "El valor de auxilios NO salariales debe ser un número válido. ", "")
)</f>
        <v/>
      </c>
      <c r="GX266" s="46">
        <f>IF($DS266,
IF( AND(BS266&lt;&gt;"", ISERR(_xlfn.NUMBERVALUE(BS266))), "El valor de bonos salariales debe ser un número válido. ", "")
)</f>
        <v/>
      </c>
      <c r="GY266" s="46">
        <f>IF($DS266,
IF( AND(BT266&lt;&gt;"", ISERR(_xlfn.NUMBERVALUE(BT266))), "El valor de bonos NO salariales debe ser un número válido. ", "")
)</f>
        <v/>
      </c>
      <c r="GZ266" s="46">
        <f>IF($DS266,
IF( AND(BU266&lt;&gt;"", ISERR(_xlfn.NUMBERVALUE(BU266))), "El valor de bonos salariales de alimentación debe ser un número válido. ", "")
)</f>
        <v/>
      </c>
      <c r="HA266" s="46">
        <f>IF($DS266,
IF( AND(BV266&lt;&gt;"", ISERR(_xlfn.NUMBERVALUE(BV266))), "El valor de bonos NO salariales de alimentación debe ser un número válido. ", "")
)</f>
        <v/>
      </c>
      <c r="HB266" s="46">
        <f>IF($DS266,
IF( AND(BW266&lt;&gt;"", ISERR(_xlfn.NUMBERVALUE(BW266))), "El valor de bonificaciones salariales debe ser un número válido. ", "")
)</f>
        <v/>
      </c>
      <c r="HC266" s="46">
        <f>IF($DS266,
IF( AND(BX266&lt;&gt;"", ISERR(_xlfn.NUMBERVALUE(BX266))), "El valor de bonificaciones NO salariales debe ser un número válido. ", "")
)</f>
        <v/>
      </c>
      <c r="HD266" s="46">
        <f>IF($DS266,
IF( AND(BY266&lt;&gt;"", ISERR(_xlfn.NUMBERVALUE(BY266))), "El valor de compensaciones ordinarias debe ser un número válido. ", "")
)</f>
        <v/>
      </c>
      <c r="HE266" s="46">
        <f>IF($DS266,
IF( AND(BZ266&lt;&gt;"", ISERR(_xlfn.NUMBERVALUE(BZ266))), "El valor de compensaciones extraordinarias debe ser un número válido. ", "")
)</f>
        <v/>
      </c>
      <c r="HF266" s="46">
        <f>IF($DS266,
IF( AND(CA266&lt;&gt;"", ISERR(_xlfn.NUMBERVALUE(CA266))), "El valor de comisiones debe ser un número válido. ", "")
)</f>
        <v/>
      </c>
      <c r="HG266" s="46">
        <f>IF($DS266,
IF( AND(CB266&lt;&gt;"", ISERR(_xlfn.NUMBERVALUE(CB266))), "El valor de ausencia por huega debe ser un número válido. ", "")
)</f>
        <v/>
      </c>
      <c r="HH266" s="46">
        <f>IF($DS266,
IF( AND(CC266&lt;&gt;"", ISERR(_xlfn.NUMBERVALUE(CC266))), "El valor de anticipos debe ser un número válido. ", "")
)</f>
        <v/>
      </c>
      <c r="HI266" s="46">
        <f>IF($DS266,
IF( AND(CD266&lt;&gt;"", ISERR(_xlfn.NUMBERVALUE(CD266))), "El valor de pagos a terceros debe ser un número válido. ", "")
)</f>
        <v/>
      </c>
      <c r="HJ266" s="46">
        <f>IF($DS266,
IF( AND(CE266&lt;&gt;"", ISERR(_xlfn.NUMBERVALUE(CE266))), "El valor de dotación debe ser un número válido. ", "")
)</f>
        <v/>
      </c>
      <c r="HK266" s="46">
        <f>IF($DS266,
IF( AND(CF266&lt;&gt;"", ISERR(_xlfn.NUMBERVALUE(CF266))), "El valor de apoyo sostenibilidad debe ser un número válido. ", "")
)</f>
        <v/>
      </c>
      <c r="HL266" s="46">
        <f>IF($DS266,
IF( AND(CG266&lt;&gt;"", ISERR(_xlfn.NUMBERVALUE(CG266))), "El valor de teletrabajo debe ser un número válido. ", "")
)</f>
        <v/>
      </c>
      <c r="HM266" s="46">
        <f>IF($DS266,
IF( AND(CH266&lt;&gt;"", ISERR(_xlfn.NUMBERVALUE(CH266))), "El valor de bonificación de retiro debe ser un número válido. ", "")
)</f>
        <v/>
      </c>
      <c r="HN266" s="46">
        <f>IF($DS266,
IF( AND(CI266&lt;&gt;"", ISERR(_xlfn.NUMBERVALUE(CI266))), "El valor de indemnización de retiro debe ser un número válido. ", "")
)</f>
        <v/>
      </c>
      <c r="HO266" s="46">
        <f>IF($DS266,
IF( AND(CJ266&lt;&gt;"", ISERR(_xlfn.NUMBERVALUE(CJ266))), "El valor de reintegros debe ser un número válido. ", "")
)</f>
        <v/>
      </c>
      <c r="HP266" s="46">
        <f>CONCATENATE(CK266,CL266,CM266)&lt;&gt;""</f>
        <v/>
      </c>
      <c r="HQ266" s="46">
        <f>IF(AND($DS266,HP266),
IF(CK266="","Debes escribir la descripción de otro concepto no categorizado. ",""),
""
)</f>
        <v/>
      </c>
      <c r="HR266" s="46">
        <f>IF(AND($DS266,HP266),
IF(CONCATENATE(CL266,CM266)="","Debes escribir al menos un valor de concepto no categorizado (salarial o no salarial). ",
IF(ISERR(_xlfn.NUMBERVALUE(CL266)),"El valor salarial concepto no categorizado debe ser un número válido. ","")
),
""
)</f>
        <v/>
      </c>
      <c r="HS266" s="46">
        <f>IF(AND($DS266,HP266),
IF(CONCATENATE(CL266,CM266)="","Debes escribir al menos un valor de concepto no categorizado (salarial o no salarial). ",
IF(ISERR(_xlfn.NUMBERVALUE(CM266)),"El valor NO salarial concepto no categorizado debe ser un número válido. ","")
),
""
)</f>
        <v/>
      </c>
      <c r="HT266" s="46">
        <f>IF($DS266,
IF(CN266="","Debes escribir el porcentaje del aporte a salud. ",
IF( ISERR(_xlfn.NUMBERVALUE(CN266)), "El valor del porcentaje del aporte a salud debe ser un número válido. ", "")
)
)</f>
        <v/>
      </c>
      <c r="HU266" s="46">
        <f>IF($DS266,
IF(CO266="","Debes escribir el valor del aporte a salud. ",
IF( ISERR(_xlfn.NUMBERVALUE(CO266)), "El valor del aporte a salud debe ser un número válido. ", "")
)
)</f>
        <v/>
      </c>
      <c r="HV266" s="46">
        <f>IF($DS266,
IF( AND(CP266&lt;&gt;"", ISERR(_xlfn.NUMBERVALUE(CP266))), "El valor plan complementario debe ser un número válido. ", "")
)</f>
        <v/>
      </c>
      <c r="HW266" s="46">
        <f>IF($DS266,
IF(CQ266="","Debes escribir el porcentaje del aporte a pensión. ",
IF( ISERR(_xlfn.NUMBERVALUE(CQ266)), "El valor del porcentaje del aporte a pensión debe ser un número válido. ", "")
)
)</f>
        <v/>
      </c>
      <c r="HX266" s="46">
        <f>IF($DS266,
IF(CR266="","Debes escribir el valor del aporte a pensión. ",
IF( ISERR(_xlfn.NUMBERVALUE(CR266)), "El valor del aporte a salud debe ser un número válido. ", "")
)
)</f>
        <v/>
      </c>
      <c r="HY266" s="46">
        <f>IF($DS266,
IF( AND(CS266&lt;&gt;"", ISERR(_xlfn.NUMBERVALUE(CS266))), "El valor pensión voluntaria debe ser un número válido. ", "")
)</f>
        <v/>
      </c>
      <c r="HZ266" s="46">
        <f>CONCATENATE(CT266,CU266,CV266,CW266)&lt;&gt;""</f>
        <v/>
      </c>
      <c r="IA266" s="46">
        <f>IF(AND($DS266,HZ266),
IF(CT266="","Debes escribir el % del fondo de seguridad pensional. ",
IF( ISERR(_xlfn.NUMBERVALUE(CT266)), "El % del fondo de seguridad debe ser un número válido. ", "")
),
""
)</f>
        <v/>
      </c>
      <c r="IB266" s="46">
        <f>IF(AND($DS266,HZ266),
IF(CU266="","Debes escribir el valor del aporte al fondo de solidaridad pensional. ",
IF( ISERR(_xlfn.NUMBERVALUE(CU266)), "El valor del aporte al fondo de solidaridad pensional debe ser un número válido. ", "")
),
""
)</f>
        <v/>
      </c>
      <c r="IC266" s="46">
        <f>IF(AND($DS266,HZ266),
IF(CV266="","Debes escribir el % del fondo de subsistencia. ",
IF( ISERR(_xlfn.NUMBERVALUE(CV266)), "El % del fondo de subsistencia debe ser un número válido. ", "")
),
""
)</f>
        <v/>
      </c>
      <c r="ID266" s="46">
        <f>IF(AND($DS266,HZ266),
IF(CW266="","Debes escribir el valor del fondo de subsistencia. ",
IF( ISERR(_xlfn.NUMBERVALUE(CW266)), "El valor del fondo de subsistencia debe ser un número válido. ", "")
),
""
)</f>
        <v/>
      </c>
      <c r="IE266" s="46">
        <f>CONCATENATE(CX266,CY266)&lt;&gt;""</f>
        <v/>
      </c>
      <c r="IF266" s="46">
        <f>IF(AND($DS266,IE266),
IF(CX266="","Debes escribir el % de sindicato. ",
IF( ISERR(_xlfn.NUMBERVALUE(CX266)), "El % de sindicato debe ser un número válido. ", "")
),
""
)</f>
        <v/>
      </c>
      <c r="IG266" s="46">
        <f>IF(AND($DS266,IE266),
IF(CY266="","Debes escribir el valor del sindicato. ",
IF( ISERR(_xlfn.NUMBERVALUE(CY266)), "El valor del sindicato debe ser un número válido. ", "")
),
""
)</f>
        <v/>
      </c>
      <c r="IH266" s="46">
        <f>IF($DS266,
IF( AND(CZ266&lt;&gt;"", ISERR(_xlfn.NUMBERVALUE(CZ266))), "El valor de sanción pública debe ser un número válido. ", "")
)</f>
        <v/>
      </c>
      <c r="II266" s="46">
        <f>IF($DS266,
IF( AND(DA266&lt;&gt;"", ISERR(_xlfn.NUMBERVALUE(DA266))), "El valor de sanción privada debe ser un número válido. ", "")
)</f>
        <v/>
      </c>
      <c r="IJ266" s="46">
        <f>CONCATENATE(DB266,DC266)&lt;&gt;""</f>
        <v/>
      </c>
      <c r="IK266" s="46">
        <f>IF(AND($DS266,IJ266),
IF(DB266="","Debes escribir la descripción de libranza. ",""),
""
)</f>
        <v/>
      </c>
      <c r="IL266" s="46">
        <f>IF(AND($DS266,IJ266),
IF(DC266="","Debes escribir la cuota libranza. ",
IF(ISERR(_xlfn.NUMBERVALUE(DC266)),"El valor de la cuota libranza debe ser un número válido. ","")
),
""
)</f>
        <v/>
      </c>
      <c r="IM266" s="46">
        <f>IF($DS266,
IF( AND(DD266&lt;&gt;"", ISERR(_xlfn.NUMBERVALUE(DD266))), "El valor de pagos a terceros debe ser un número válido. ", "")
)</f>
        <v/>
      </c>
      <c r="IN266" s="46">
        <f>IF($DS266,
IF( AND(DE266&lt;&gt;"", ISERR(_xlfn.NUMBERVALUE(DE266))), "El valor de anticipos debe ser un número válido. ", "")
)</f>
        <v/>
      </c>
      <c r="IO266" s="46">
        <f>IF($DS266,
IF( AND(DF266&lt;&gt;"", ISERR(_xlfn.NUMBERVALUE(DF266))), "El valor de AFC debe ser un número válido. ", "")
)</f>
        <v/>
      </c>
      <c r="IP266" s="46">
        <f>IF($DS266,
IF( AND(DG266&lt;&gt;"", ISERR(_xlfn.NUMBERVALUE(DG266))), "El valor de rete-fuente debe ser un número válido. ", "")
)</f>
        <v/>
      </c>
      <c r="IQ266" s="46">
        <f>IF($DS266,
IF( AND(DH266&lt;&gt;"", ISERR(_xlfn.NUMBERVALUE(DH266))), "El valor de cooperativa de trabajo debe ser un número válido. ", "")
)</f>
        <v/>
      </c>
      <c r="IR266" s="46">
        <f>IF($DS266,
IF( AND(DI266&lt;&gt;"", ISERR(_xlfn.NUMBERVALUE(DI266))), "El valor de embargo fiscal debe ser un número válido. ", "")
)</f>
        <v/>
      </c>
      <c r="IS266" s="46">
        <f>IF($DS266,
IF( AND(DJ266&lt;&gt;"", ISERR(_xlfn.NUMBERVALUE(DJ266))), "El valor de educación debe ser un número válido. ", "")
)</f>
        <v/>
      </c>
      <c r="IT266" s="46">
        <f>IF($DS266,
IF( AND(DK266&lt;&gt;"", ISERR(_xlfn.NUMBERVALUE(DK266))), "El valor de reintegro debe ser un número válido. ", "")
)</f>
        <v/>
      </c>
      <c r="IU266" s="46">
        <f>IF($DS266,
IF( AND(DL266&lt;&gt;"", ISERR(_xlfn.NUMBERVALUE(DL266))), "El valor de deuda debe ser un número válido. ", "")
)</f>
        <v/>
      </c>
      <c r="IV266" s="46">
        <f>IF($DS266,
IF( AND(DM266&lt;&gt;"", ISERR(_xlfn.NUMBERVALUE(DM266))), "El valor de otras deducciones debe ser un número válido. ", "")
)</f>
        <v/>
      </c>
      <c r="IW266" s="46">
        <f>IF($DS266,
IF(DN266="","Debes escribir el valor de los devengos totales. ",
IF( ISERR(_xlfn.NUMBERVALUE(DN266)), "El valor de los devengos totales debe ser un número válido. ", "")
)
)</f>
        <v/>
      </c>
      <c r="IX266" s="46">
        <f>IF($DS266,
IF(DO266="","Debes escribir el valor de las deducciones totales. ",
IF( ISERR(_xlfn.NUMBERVALUE(DO266)), "El valor de las deducciones totales debe ser un número válido. ", "")
)
)</f>
        <v/>
      </c>
      <c r="IY266" s="46">
        <f>IF($DS266,
IF(DP266="","Debes escribir el valor del salario total. ",
IF( ISERR(_xlfn.NUMBERVALUE(DP266)), "El valor del salario total debe ser un número válido. ", "")
)
)</f>
        <v/>
      </c>
    </row>
    <row r="267">
      <c r="B267" s="48" t="n">
        <v>255</v>
      </c>
      <c r="C267" s="61">
        <f>IF(AND(DS267,DP267&lt;&gt;""),
IF(DQ267="","OK","Error"),
""
)</f>
        <v/>
      </c>
      <c r="D267" s="53" t="n"/>
      <c r="E267" s="52" t="n"/>
      <c r="F267" s="112" t="n"/>
      <c r="G267" s="52" t="n"/>
      <c r="H267" s="53" t="n"/>
      <c r="I267" s="52" t="n"/>
      <c r="J267" s="52" t="n"/>
      <c r="K267" s="53" t="n"/>
      <c r="L267" s="55" t="n"/>
      <c r="M267" s="108" t="n"/>
      <c r="N267" s="56" t="n"/>
      <c r="O267" s="52" t="n"/>
      <c r="P267" s="52" t="n"/>
      <c r="Q267" s="52" t="n"/>
      <c r="R267" s="52" t="n"/>
      <c r="S267" s="52" t="n"/>
      <c r="T267" s="53" t="n"/>
      <c r="U267" s="52" t="n"/>
      <c r="V267" s="52" t="n"/>
      <c r="W267" s="55" t="n"/>
      <c r="X267" s="55" t="n"/>
      <c r="Y267" s="52" t="n"/>
      <c r="Z267" s="55" t="n"/>
      <c r="AA267" s="52" t="n"/>
      <c r="AB267" s="53" t="n"/>
      <c r="AC267" s="53" t="n"/>
      <c r="AD267" s="53" t="n"/>
      <c r="AE267" s="177" t="n"/>
      <c r="AF267" s="113" t="n"/>
      <c r="AG267" s="177" t="n"/>
      <c r="AH267" s="178" t="n"/>
      <c r="AI267" s="178" t="n"/>
      <c r="AJ267" s="178" t="n"/>
      <c r="AK267" s="114" t="n"/>
      <c r="AL267" s="178" t="n"/>
      <c r="AM267" s="114" t="n"/>
      <c r="AN267" s="178" t="n"/>
      <c r="AO267" s="114" t="n"/>
      <c r="AP267" s="178" t="n"/>
      <c r="AQ267" s="114" t="n"/>
      <c r="AR267" s="178" t="n"/>
      <c r="AS267" s="114" t="n"/>
      <c r="AT267" s="178" t="n"/>
      <c r="AU267" s="114" t="n"/>
      <c r="AV267" s="178" t="n"/>
      <c r="AW267" s="114" t="n"/>
      <c r="AX267" s="178" t="n"/>
      <c r="AY267" s="114" t="n"/>
      <c r="AZ267" s="178" t="n"/>
      <c r="BA267" s="114" t="n"/>
      <c r="BB267" s="178" t="n"/>
      <c r="BC267" s="114" t="n"/>
      <c r="BD267" s="178" t="n"/>
      <c r="BE267" s="178" t="n"/>
      <c r="BF267" s="178" t="n"/>
      <c r="BG267" s="59" t="n"/>
      <c r="BH267" s="178" t="n"/>
      <c r="BI267" s="114" t="n"/>
      <c r="BJ267" s="53" t="n"/>
      <c r="BK267" s="178" t="n"/>
      <c r="BL267" s="114" t="n"/>
      <c r="BM267" s="178" t="n"/>
      <c r="BN267" s="114" t="n"/>
      <c r="BO267" s="178" t="n"/>
      <c r="BP267" s="178" t="n"/>
      <c r="BQ267" s="178" t="n"/>
      <c r="BR267" s="178" t="n"/>
      <c r="BS267" s="178" t="n"/>
      <c r="BT267" s="178" t="n"/>
      <c r="BU267" s="178" t="n"/>
      <c r="BV267" s="178" t="n"/>
      <c r="BW267" s="178" t="n"/>
      <c r="BX267" s="178" t="n"/>
      <c r="BY267" s="178" t="n"/>
      <c r="BZ267" s="178" t="n"/>
      <c r="CA267" s="178" t="n"/>
      <c r="CB267" s="178" t="n"/>
      <c r="CC267" s="178" t="n"/>
      <c r="CD267" s="178" t="n"/>
      <c r="CE267" s="178" t="n"/>
      <c r="CF267" s="178" t="n"/>
      <c r="CG267" s="178" t="n"/>
      <c r="CH267" s="178" t="n"/>
      <c r="CI267" s="178" t="n"/>
      <c r="CJ267" s="178" t="n"/>
      <c r="CK267" s="53" t="n"/>
      <c r="CL267" s="178" t="n"/>
      <c r="CM267" s="178" t="n"/>
      <c r="CN267" s="60" t="n"/>
      <c r="CO267" s="177" t="n"/>
      <c r="CP267" s="178" t="n"/>
      <c r="CQ267" s="60" t="n"/>
      <c r="CR267" s="177" t="n"/>
      <c r="CS267" s="178" t="n"/>
      <c r="CT267" s="59" t="n"/>
      <c r="CU267" s="178" t="n"/>
      <c r="CV267" s="59" t="n"/>
      <c r="CW267" s="178" t="n"/>
      <c r="CX267" s="59" t="n"/>
      <c r="CY267" s="178" t="n"/>
      <c r="CZ267" s="178" t="n"/>
      <c r="DA267" s="178" t="n"/>
      <c r="DB267" s="53" t="n"/>
      <c r="DC267" s="178" t="n"/>
      <c r="DD267" s="178" t="n"/>
      <c r="DE267" s="178" t="n"/>
      <c r="DF267" s="178" t="n"/>
      <c r="DG267" s="178" t="n"/>
      <c r="DH267" s="178" t="n"/>
      <c r="DI267" s="178" t="n"/>
      <c r="DJ267" s="178" t="n"/>
      <c r="DK267" s="178" t="n"/>
      <c r="DL267" s="178" t="n"/>
      <c r="DM267" s="178" t="n"/>
      <c r="DN267" s="177" t="n"/>
      <c r="DO267" s="177" t="n"/>
      <c r="DP267" s="177" t="n"/>
      <c r="DQ267" s="76">
        <f>IF(AND(DS267,DP267&lt;&gt;""),
CONCATENATE(DT267,DU267,DV267,DW267,DX267,DY267,DZ267,EA267,EB267,EC267,ED267,EE267,EF267,EG267,EH267,EI267,EJ267,EK267,EL267,EM267,EN267,EO267,EP267,EQ267,ES267,ET267,EU267,EV267,EW267,EX267,EY267,EZ267,FA267,FC267,FD267,FF267,FG267,FI267,FJ267,FL267,FM267,FO267,FP267,FR267,FS267,FU267,FV267,FX267,FY267,GA267,GB267,GD267,GE267,GF267,GH267,GI267,GJ267,GL267,GM267,GN267,GP267,GQ267,GS267,GT267,GU267,GV267,GW267,GX267,GY267,GZ267,HA267,HB267,HC267,HD267,HE267,HF267,HG267,HH267,HI267,HJ267,HK267,HL267,HM267,HN267,HO267,HQ267,HR267,HS267,HT267,HU267,HV267,HW267,HX267,HY267,IA267,IB267,IC267,ID267,IF267,IG267,IH267,II267,IK267,IL267,IM267,IN267,IO267,IP267,IQ267,IR267,IS267,IT267,IU267,IV267,IW267,IX267,IY267,IZ267),
""
)</f>
        <v/>
      </c>
      <c r="DR267" s="53" t="n"/>
      <c r="DS267" s="46">
        <f>CONCATENATE(D267,$E267,$F267,$G267,H267,$I267,$J267,K267,$L267,$M267,N267,$O267,$P267,$Q267,$R267,$S267,T267,$U267,$V267,$W267,$X267,$Y267,$Z267,$AA267,AB267,AC267,AD267,$AE267,$AF267,$AG267,AH267,AI267,AJ267,AK267,AL267,AM267,AN267,AO267,AP267,AQ267,AR267,AS267,AT267,AU267,AV267,AW267,AX267,AY267,AZ267,BA267,BB267,BC267,BD267,BE267,BF267,BG267,BH267,BI267,BJ267,BK267,BL267,BM267,BN267,BO267,BP267,BQ267,BR267,BS267,BT267,BU267,BV267,BW267,BX267,BY267,BZ267,CA267,CB267,CC267,CD267,CE267,CF267,CG267,CH267,CI267,CJ267,CK267,CL267,CM267,$CN267,$CO267,CP267,$CQ267,$CR267,CS267,CT267,CU267,CV267,CW267,CX267,CY267,CZ267,DA267,DB267,DC267,DD267,DE267,DF267,DG267,DH267,DI267,DJ267,DK267,DL267,DM267,$DN267,$DO267,$DP267,DR267)&lt;&gt;""</f>
        <v/>
      </c>
      <c r="DT267" s="46">
        <f>IF(AND($DS267,$E$4&lt;&gt;""),
IF(LEFT($E$4,2) = "1.",
IF(D267&lt;&gt;"","El CUNE sólo se envía en operaciones de novedad o ajuste. ",""),
IF(D267="","Debes escribir un CUNE válido para realizar operaciones de novedad o ajuste. ","")),
""
)</f>
        <v/>
      </c>
      <c r="DU267" s="46">
        <f>IF($DS267,
IF(E267="","Debes seleccionar el tipo de documento del empleado. ",
IF(_xlfn.IFNA(VLOOKUP(E267,TIPO_DE_DOCUMENTO,1,FALSE),-1)=-1,"El tipo de documento no es válido (por favor seleccionarlo de la lista). ","")
)
)</f>
        <v/>
      </c>
      <c r="DV267" s="46">
        <f>IF($DS267,
IF(F267="","Debes escribir el número de documento del empleado. ","")
)</f>
        <v/>
      </c>
      <c r="DW267" s="46">
        <f>IF($DS267,
IF(G267="","Debes escribir el primer nombre del empleado. ","")
)</f>
        <v/>
      </c>
      <c r="DY267" s="46">
        <f>IF($DS267,
IF(I267="","Debes escribir el primer apellido del empleado. ","")
)</f>
        <v/>
      </c>
      <c r="DZ267" s="46">
        <f>IF($DS267,
IF(J267="","Debes escribir el segundo apellido del empleado. ","")
)</f>
        <v/>
      </c>
      <c r="EB267" s="46">
        <f>IF($DS267,
IF(L267="","Debes escribir la fecha de ingreso del empleado. ",
IF(ISERR(DATE(YEAR(L267),MONTH(L267),DAY(L267))), "El valor ingresado en fecha de ingreso no tiene un formato válido. ","")
)
)</f>
        <v/>
      </c>
      <c r="EC267" s="46">
        <f>IF($DS267,
IF(M267="","Debes escribir el tiempo laborado. ",
IF( IFERROR(INT(M267),1.1) &lt;&gt; IFERROR(_xlfn.NUMBERVALUE(M267),1), "El valor de los días trabajados debe ser un número entero. ", "")
)
)</f>
        <v/>
      </c>
      <c r="ED267" s="46">
        <f>IF($DS267,
IF( AND(N267&lt;&gt;"", ISERR(DATE(YEAR(N267),MONTH(N267),DAY(N267))) ), "El valor ingresado en fecha de ingreso no tiene un formato válido. ",
IF( AND(N267&lt;&gt;"", $E$6&lt;&gt;"", DATE(YEAR(N267), MONTH(N267), 1) &lt;&gt; IFERROR(DATE(MID($E$6, 1, 4), MID($E$6, 6, 2),1), "1/1/1900") ), "La fecha de retiro debe estar dentro del período liquidado. ", "")
)
)</f>
        <v/>
      </c>
      <c r="EE267" s="46">
        <f>IF($DS267,
IF(O267="","Debes seleccionar el tipo de trabajador. ",
IF(_xlfn.IFNA(VLOOKUP(O267,TIPO_DE_TRABAJADOR,1,FALSE),-1)=-1,"El tipo de trabajador no es válido (por favor seleccionarlo de la lista). ","")
)
)</f>
        <v/>
      </c>
      <c r="EF267" s="46">
        <f>IF($DS267,
IF(P267="","Debes seleccionar si es un trabajador dependiente pensionado por vejez. ",
IF(_xlfn.IFNA(VLOOKUP(P267,SUBTIPO_DE_TRABAJADOR,1,FALSE),-1)=-1,"El tipo de trabajador dependiente pensionado por vejez no es válido (por favor seleccionarlo de la lista). ","")
)
)</f>
        <v/>
      </c>
      <c r="EG267" s="46">
        <f>IF($DS267,
IF(Q267="","Debes seleccionar el tipo de contrato del trabajador. ",
IF(_xlfn.IFNA(VLOOKUP(Q267,TIPO_DE_CONTRATO,1,FALSE),-1)=-1,"El tipo de contrato del trabajador no es válido (por favor seleccionarlo de la lista). ","")
)
)</f>
        <v/>
      </c>
      <c r="EH267" s="46">
        <f>IF($DS267,
IF(R267="","Debes seleccionar si es un salario integral. ",
IF(_xlfn.IFNA(VLOOKUP(R267,SI_NO,1,FALSE),-1)=-1,"Valor no válido para salario integral (por favor seleccionarlo de la lista). ","")
)
)</f>
        <v/>
      </c>
      <c r="EI267" s="46">
        <f>IF($DS267,
IF(S267="","Debes seleccionar si el trabajador realiza actividades de riesgo. ",
IF(_xlfn.IFNA(VLOOKUP(S267,SI_NO,1,FALSE),-1)=-1,"Valor no válido para actividad de alto riesgo (por favor seleccionarlo de la lista). ","")
)
)</f>
        <v/>
      </c>
      <c r="EK267" s="46">
        <f>IF($DS267,
IF(U267="","Debes escribir el código del municipio de residencia del trabajador. ",
IF(_xlfn.IFNA(VLOOKUP(U267,MUNICIPIO,1,FALSE),-1)=-1,"El municipio de residencia del trabajador es inválido (por favor seleccionarlo de la lista). ","")
)
)</f>
        <v/>
      </c>
      <c r="EL267" s="46">
        <f>IF($DS267,
IF(V267="","Debes escribir el la dirección de residendia del trabajador. ","")
)</f>
        <v/>
      </c>
      <c r="EM267" s="46">
        <f>IF($DS267,
IF(W267="","Debes escribir la fecha de inicio de la liquidación. ",
IF(ISERR(DATE(YEAR(W267),MONTH(W267),DAY(W267))),"El valor ingresado en fecha de inicio de liquidación no tiene un formato válido. ",
IF( AND($E$6&lt;&gt;"", DATE(YEAR(W267), MONTH(W267), 1) &lt;&gt; IFERROR(DATE(MID($E$6, 1, 4), MID($E$6, 6, 2),1), "1/1/1900") ), "La fecha de inicio de la liquidación debe estar dentro del período liquidado. ", "")
)
)
)</f>
        <v/>
      </c>
      <c r="EN267" s="46">
        <f>IF($DS267,
IF(X267="","Debes escribir la fecha de fin de la liquidación. ",
IF(ISERR(DATE(YEAR(X267),MONTH(X267),DAY(X267))),"El valor ingresado en fecha de fin de liquidación no tiene un formato válido. ",
IF( AND($E$6&lt;&gt;"", DATE(YEAR(X267), MONTH(X267), 1) &lt;&gt; IFERROR(DATE(MID($E$6, 1, 4), MID($E$6, 6, 2),1), "1/1/1900") ), "La fecha de fin de la liquidación debe estar dentro del período liquidado. ", "")
)
)
)</f>
        <v/>
      </c>
      <c r="EO267" s="46">
        <f>IF($DS267,
IF(Y267="","Debes escribir la frecuencia de pago del trabajador. ",
IF(_xlfn.IFNA(VLOOKUP(Y267,PERÍODO_DE_NÓMINA,1,FALSE),-1)=-1,"La frecuencia de pago es inválida (por favor seleccionarlo de la lista). ","")
)
)</f>
        <v/>
      </c>
      <c r="EP267" s="46">
        <f>IF($DS267,
IF(Z267="","Debes escribir la fecha de pago. ",
IF(ISERR(DATE(YEAR(Z267),MONTH(Z267),DAY(Z267))), "El valor ingresado en fecha de pago no tiene un formato válido. ","")
)
)</f>
        <v/>
      </c>
      <c r="EQ267" s="46">
        <f>IF($DS267,
IF(AA267="","Debes escribir el medio de pago. ",
IF(_xlfn.IFNA(VLOOKUP(AA267,MEDIOS_DE_PAGO,1,FALSE),-1)=-1,"El medio de pago es inválido (por favor seleccionarlo de la lista). ","")
)
)</f>
        <v/>
      </c>
      <c r="ER267" s="46">
        <f>OR(AA267='Tablas '!$T$4,AA267='Tablas '!$T$7,AA267='Tablas '!$T$8,AA267='Tablas '!$T$11)</f>
        <v/>
      </c>
      <c r="ES267" s="46">
        <f>IF(AND($DS267,ER267),
IF(AB267="","Debes escribir la entidad bancaria. ",""),
""
)</f>
        <v/>
      </c>
      <c r="ET267" s="46">
        <f>IF(AND($DS267,ER267),
IF(AC267="","Debes escribir el tipo de cuenta bancaria. ",
IF(_xlfn.IFNA(VLOOKUP(AC267,TIPO_DE_CUENTA,1,FALSE),-1)=-1,"El tipo de cuenta bancaria es inválida (por favor seleccionarlo de la lista). ","")
),
""
)</f>
        <v/>
      </c>
      <c r="EU267" s="46">
        <f>IF(AND($DS267,ER267),
IF(AD267="","Debes escribir el número de cuenta bancaria. ",""),
""
)</f>
        <v/>
      </c>
      <c r="EV267" s="46">
        <f>IF($DS267,
IF(AE267="","Debes escribir el valor del sueldo básico. ",
IF( ISERR(_xlfn.NUMBERVALUE(AE267)), "El valor del sueldo básico debe ser un número válido. ", "")
)
)</f>
        <v/>
      </c>
      <c r="EW267" s="46">
        <f>IF($DS267,
IF(AF267="","Debes escribir el número de días trabajados. ",
IF( IFERROR(INT(AF267),1.1) &lt;&gt; IFERROR(_xlfn.NUMBERVALUE(AF267),1), "La cantidad de días trabajados debe ser un número entero. ", "")
)
)</f>
        <v/>
      </c>
      <c r="EX267" s="46">
        <f>IF($DS267,
IF(AG267="","Debes escribir el valor del sueldo trabajado. ",
IF( ISERR(_xlfn.NUMBERVALUE(AG267)), "El valor del sueldo trabajado debe ser un número válido. ", "")
)
)</f>
        <v/>
      </c>
      <c r="EY267" s="46">
        <f>IF($DS267,
IF( AND(AH267&lt;&gt;"", ISERR(_xlfn.NUMBERVALUE(AH267))), "El valor del auxilio de transporte debe ser un número válido. ", "")
)</f>
        <v/>
      </c>
      <c r="EZ267" s="46">
        <f>IF($DS267,
IF( AND(AI267&lt;&gt;"", ISERR(_xlfn.NUMBERVALUE(AI267))), "El valor de viáticos salariales debe ser un número válido. ", "")
)</f>
        <v/>
      </c>
      <c r="FA267" s="46">
        <f>IF($DS267,
IF( AND(AJ267&lt;&gt;"", ISERR(_xlfn.NUMBERVALUE(AJ267))), "El valor de viáticos NO salariales debe ser un número válido. ", "")
)</f>
        <v/>
      </c>
      <c r="FB267" s="46">
        <f>CONCATENATE(AK267,AL267)&lt;&gt;""</f>
        <v/>
      </c>
      <c r="FC267" s="46">
        <f>IF(AND($DS267,FB267),
IF(AK267="","Debes escribir el número de horas extras diurnas. ",
IF( IFERROR(INT(AK267),1.1) &lt;&gt; IFERROR(_xlfn.NUMBERVALUE(AK267),1), "La cantidad de horas extras diurnas debe ser un número entero. ", "")
),
""
)</f>
        <v/>
      </c>
      <c r="FD267" s="46">
        <f>IF(AND($DS267,FB267),
IF(AL267="","Debes escribir el valor de las horas extras diurnas. ",
IF( ISERR(_xlfn.NUMBERVALUE(AL267)), "El valor de las horas extras duirnas debe ser un número válido. ", "")
),
""
)</f>
        <v/>
      </c>
      <c r="FE267" s="46">
        <f>CONCATENATE(AM267,AN267)&lt;&gt;""</f>
        <v/>
      </c>
      <c r="FF267" s="46">
        <f>IF(AND($DS267,FE267),
IF(AM267="","Debes escribir el número de horas extras nocturnas. ",
IF( IFERROR(INT(AM267),1.1) &lt;&gt; IFERROR(_xlfn.NUMBERVALUE(AM267),1), "La cantidad de horas extras nocturnas debe ser un número entero. ", "")
),
""
)</f>
        <v/>
      </c>
      <c r="FG267" s="46">
        <f>IF(AND($DS267,FE267),
IF(AN267="","Debes escribir el valor de las horas extras nocturnas. ",
IF( ISERR(_xlfn.NUMBERVALUE(AN267)), "El valor de las horas extras nocturnas debe ser un número válido. ", "")
),
""
)</f>
        <v/>
      </c>
      <c r="FH267" s="46">
        <f>CONCATENATE(AO267,AP267)&lt;&gt;""</f>
        <v/>
      </c>
      <c r="FI267" s="46">
        <f>IF(AND($DS267,FH267),
IF(AO267="","Debes escribir el número de horas extras diurnas dominicales y festivas. ",
IF( IFERROR(INT(AO267),1.1) &lt;&gt; IFERROR(_xlfn.NUMBERVALUE(AO267),1), "La cantidad de horas extras diurnas dominicales y festivas debe ser un número entero. ", "")
),
""
)</f>
        <v/>
      </c>
      <c r="FJ267" s="46">
        <f>IF(AND($DS267,FH267),
IF(AP267="","Debes escribir el valor de las horas extras diurnas dominicales y festivas. ",
IF( ISERR(_xlfn.NUMBERVALUE(AP267)), "El valor de las horas extras diurnas dominicales y festivas debe ser un número válido. ", "")
),
""
)</f>
        <v/>
      </c>
      <c r="FK267" s="46">
        <f>CONCATENATE(AQ267,AR267)&lt;&gt;""</f>
        <v/>
      </c>
      <c r="FL267" s="46">
        <f>IF(AND($DS267,FK267),
IF(AQ267="","Debes escribir el número de horas extras nocturnas dominicales y festivas. ",
IF( IFERROR(INT(AQ267),1.1) &lt;&gt; IFERROR(_xlfn.NUMBERVALUE(AQ267),1), "La cantidad de horas extras nocturnas dominicales y festivas debe ser un número entero. ", "")
),
""
)</f>
        <v/>
      </c>
      <c r="FM267" s="46">
        <f>IF(AND($DS267,FK267),
IF(AR267="","Debes escribir el valor de las horas extras nocturnas dominicales y festivas. ",
IF( ISERR(_xlfn.NUMBERVALUE(AR267)), "El valor de las horas extras nocturnas dominicales y festivas debe ser un número válido. ", "")
),
""
)</f>
        <v/>
      </c>
      <c r="FN267" s="46">
        <f>CONCATENATE(AS267,AT267)&lt;&gt;""</f>
        <v/>
      </c>
      <c r="FO267" s="46">
        <f>IF(AND($DS267,FN267),
IF(AS267="","Debes escribir el número de horas recargo nocturno. ",
IF( IFERROR(INT(AS267),1.1) &lt;&gt; IFERROR(_xlfn.NUMBERVALUE(AS267),1), "La cantidad de horas recargo nocturno debe ser un número entero. ", "")
),
""
)</f>
        <v/>
      </c>
      <c r="FP267" s="46">
        <f>IF(AND($DS267,FN267),
IF(AT267="","Debes escribir el valor de las horas recargo nocturno. ",
IF( ISERR(_xlfn.NUMBERVALUE(AT267)), "El valor de las horas recargo nocturno debe ser un número válido. ", "")
),
""
)</f>
        <v/>
      </c>
      <c r="FQ267" s="46">
        <f>CONCATENATE(AU267,AV267)&lt;&gt;""</f>
        <v/>
      </c>
      <c r="FR267" s="46">
        <f>IF(AND($DS267,FQ267),
IF(AU267="","Debes escribir el número de horas recargo diurno dominical y festivo. ",
IF( IFERROR(INT(AU267),1.1) &lt;&gt; IFERROR(_xlfn.NUMBERVALUE(AU267),1), "La cantidad de horas recargo diurno dominical y festivo debe ser un número entero. ", "")
),
""
)</f>
        <v/>
      </c>
      <c r="FS267" s="46">
        <f>IF(AND($DS267,FQ267),
IF(AV267="","Debes escribir el valor de las horas recargo diurno dominical y festivo. ",
IF( ISERR(_xlfn.NUMBERVALUE(AV267)), "El valor de las horas recargo diurno dominical y festivo debe ser un número válido. ", "")
),
""
)</f>
        <v/>
      </c>
      <c r="FT267" s="46">
        <f>CONCATENATE(AW267,AX267)&lt;&gt;""</f>
        <v/>
      </c>
      <c r="FU267" s="46">
        <f>IF(AND($DS267,FT267),
IF(AW267="","Debes escribir el número de horas recargo nocturno dominical y festivo. ",
IF( IFERROR(INT(AW267),1.1) &lt;&gt; IFERROR(_xlfn.NUMBERVALUE(AW267),1), "La cantidad de horas recargo nocturno dominical y festivo debe ser un número entero. ", "")
),
""
)</f>
        <v/>
      </c>
      <c r="FV267" s="46">
        <f>IF(AND($DS267,FT267),
IF(AX267="","Debes escribir el valor de las horas recargo nocturno dominical y festivo. ",
IF( ISERR(_xlfn.NUMBERVALUE(AX267)), "El valor de las horas recargo nocturno dominical y festivo debe ser un número válido. ", "")
),
""
)</f>
        <v/>
      </c>
      <c r="FW267" s="46">
        <f>CONCATENATE(AY267,AZ267)&lt;&gt;""</f>
        <v/>
      </c>
      <c r="FX267" s="46">
        <f>IF(AND($DS267,FW267),
IF(AY267="","Debes escribir el número de días de vacaciones comunes. ",
IF( IFERROR(INT(AY267),1.1) &lt;&gt; IFERROR(_xlfn.NUMBERVALUE(AY267),1), "La cantidad de días de vacaciones comunes debe ser un número entero. ", "")
),
""
)</f>
        <v/>
      </c>
      <c r="FY267" s="46">
        <f>IF(AND($DS267,FW267),
IF(AZ267="","Debes escribir el valor de las vacaciones comunes. ",
IF( ISERR(_xlfn.NUMBERVALUE(AZ267)), "El valor de las vacaciones comunes debe ser un número válido. ", "")
),
""
)</f>
        <v/>
      </c>
      <c r="FZ267" s="46">
        <f>CONCATENATE(BA267,BB267)&lt;&gt;""</f>
        <v/>
      </c>
      <c r="GA267" s="46">
        <f>IF(AND($DS267,FZ267),
IF(BA267="","Debes escribir el número de días de vacaciones compensadas. ",
IF( IFERROR(INT(BA267),1.1) &lt;&gt; IFERROR(_xlfn.NUMBERVALUE(BA267),1), "La cantidad de días de vacaciones compensadas debe ser un número entero. ", "")
),
""
)</f>
        <v/>
      </c>
      <c r="GB267" s="46">
        <f>IF(AND($DS267,FZ267),
IF(BB267="","Debes escribir el valor de las vacaciones compensadas. ",
IF( ISERR(_xlfn.NUMBERVALUE(BB267)), "El valor de las vacaciones compensadas debe ser un número válido. ", "")
),
""
)</f>
        <v/>
      </c>
      <c r="GC267" s="46">
        <f>CONCATENATE(BC267,BD267)&lt;&gt;""</f>
        <v/>
      </c>
      <c r="GD267" s="46">
        <f>IF(AND($DS267,GC267),
IF(BC267="","Debes escribir el número de días de prima salarial. ",
IF( IFERROR(INT(BC267),1.1) &lt;&gt; IFERROR(_xlfn.NUMBERVALUE(BC267),1), "La cantidad de días de prima salarial debe ser un número entero. ", "")
),
""
)</f>
        <v/>
      </c>
      <c r="GE267" s="46">
        <f>IF(AND($DS267,GC267),
IF(BD267="","Debes escribir el valor de los días de prima salarial. ",
IF( ISERR(_xlfn.NUMBERVALUE(BD267)), "El valor de los días de prima salarial debe ser un número válido. ", "")
),
""
)</f>
        <v/>
      </c>
      <c r="GF267" s="46">
        <f>IF($DS267,
IF( AND(BE267&lt;&gt;"", ISERR(_xlfn.NUMBERVALUE(BE267))), "El valor de la prima NO saliarial debe ser un número válido. ", "")
)</f>
        <v/>
      </c>
      <c r="GG267" s="46">
        <f>CONCATENATE(BF267,BG267,BH267)&lt;&gt;""</f>
        <v/>
      </c>
      <c r="GH267" s="46">
        <f>IF(AND($DS267,GG267),
IF(BF267="","Debes escribir el valor de las cesantías. ",
IF( ISERR(_xlfn.NUMBERVALUE(BF267)), "El valor de las cesantías debe ser un número válido. ", "")
),
""
)</f>
        <v/>
      </c>
      <c r="GI267" s="46">
        <f>IF(AND($DS267,GG267),
IF(BG267="","Debes escribir el % de cesantías. ",
IF( ISERR(_xlfn.NUMBERVALUE(BG267)), "El % de cesantías debe ser un número válido. ", "")
),
""
)</f>
        <v/>
      </c>
      <c r="GJ267" s="46">
        <f>IF(AND($DS267,GG267),
IF(BH267="","Debes escribir el valor de intereses de cesantías. ",
IF( ISERR(_xlfn.NUMBERVALUE(BH267)), "El valor de intereses de cesantías debe ser un número válido. ", "")
),
""
)</f>
        <v/>
      </c>
      <c r="GK267" s="46">
        <f>CONCATENATE(BI267,BJ267,BK267)&lt;&gt;""</f>
        <v/>
      </c>
      <c r="GL267" s="46">
        <f>IF(AND($DS267,GK267),
IF(BI267="","Debes escribir el número de días de incapacidad. ",
IF( IFERROR(INT(BI267),1.1) &lt;&gt; IFERROR(_xlfn.NUMBERVALUE(BI267),1), "La cantidad de días de incapacidad debe ser un número entero. ", "")
),
""
)</f>
        <v/>
      </c>
      <c r="GM267" s="46">
        <f>IF(AND($DS267,GK267),
IF(BJ267="","Debes escribir el tipo de incapacidad. ",
IF(_xlfn.IFNA(VLOOKUP(BJ267,TIPO_DE_INCAPACIDAD,1,FALSE),-1)=-1,"El tipo de incapacidad es inválida (por favor seleccionarlo de la lista). ","")
),
""
)</f>
        <v/>
      </c>
      <c r="GN267" s="46">
        <f>IF(AND($DS267,GK267),
IF(BK267="","Debes escribir el valor de la incapacidad. ",
IF( ISERR(_xlfn.NUMBERVALUE(BK267)), "El valor de la incapacidad debe ser un número válido. ", "")
),
""
)</f>
        <v/>
      </c>
      <c r="GO267" s="46">
        <f>CONCATENATE(BL267,BM267)&lt;&gt;""</f>
        <v/>
      </c>
      <c r="GP267" s="46">
        <f>IF(AND($DS267,GO267),
IF(BL267="","Debes escribir el número de días de licencia de maternidad o paternidad. ",
IF( IFERROR(INT(BL267),1.1) &lt;&gt; IFERROR(_xlfn.NUMBERVALUE(BL267),1), "La cantidad de días de licencia de maternidad o paternidad debe ser un número entero. ", "")
),
""
)</f>
        <v/>
      </c>
      <c r="GQ267" s="46">
        <f>IF(AND($DS267,GO267),
IF(BM267="","Debes escribir el valor de la licencia de maternidad o paternidad. ",
IF( ISERR(_xlfn.NUMBERVALUE(BM267)), "El valor de la licencia de maternidad o paternidad debe ser un número válido. ", "")
),
""
)</f>
        <v/>
      </c>
      <c r="GR267" s="46">
        <f>CONCATENATE(BN267,BO267)&lt;&gt;""</f>
        <v/>
      </c>
      <c r="GS267" s="46">
        <f>IF(AND($DS267,GR267),
IF(BN267="","Debes escribir el número de días de licencia remunerada. ",
IF( IFERROR(INT(BN267),1.1) &lt;&gt; IFERROR(_xlfn.NUMBERVALUE(BN267),1), "La cantidad de días de licencia remunerada debe ser un número entero. ", "")
),
""
)</f>
        <v/>
      </c>
      <c r="GT267" s="46">
        <f>IF(AND($DS267,GR267),
IF(BO267="","Debes escribir el valor de la licencia remunerada. ",
IF( ISERR(_xlfn.NUMBERVALUE(BO267)), "El valor de la licencia remunerada debe ser un número válido. ", "")
),
""
)</f>
        <v/>
      </c>
      <c r="GU267" s="46">
        <f>IF($DS267,
IF( AND(BP267&lt;&gt;"", ISERR(_xlfn.NUMBERVALUE(BP267))), "El valor de la licencia NO remunerada debe ser un número válido. ", "")
)</f>
        <v/>
      </c>
      <c r="GV267" s="46">
        <f>IF($DS267,
IF( AND(BQ267&lt;&gt;"", ISERR(_xlfn.NUMBERVALUE(BQ267))), "El valor de auxilios salariales debe ser un número válido. ", "")
)</f>
        <v/>
      </c>
      <c r="GW267" s="46">
        <f>IF($DS267,
IF( AND(BR267&lt;&gt;"", ISERR(_xlfn.NUMBERVALUE(BR267))), "El valor de auxilios NO salariales debe ser un número válido. ", "")
)</f>
        <v/>
      </c>
      <c r="GX267" s="46">
        <f>IF($DS267,
IF( AND(BS267&lt;&gt;"", ISERR(_xlfn.NUMBERVALUE(BS267))), "El valor de bonos salariales debe ser un número válido. ", "")
)</f>
        <v/>
      </c>
      <c r="GY267" s="46">
        <f>IF($DS267,
IF( AND(BT267&lt;&gt;"", ISERR(_xlfn.NUMBERVALUE(BT267))), "El valor de bonos NO salariales debe ser un número válido. ", "")
)</f>
        <v/>
      </c>
      <c r="GZ267" s="46">
        <f>IF($DS267,
IF( AND(BU267&lt;&gt;"", ISERR(_xlfn.NUMBERVALUE(BU267))), "El valor de bonos salariales de alimentación debe ser un número válido. ", "")
)</f>
        <v/>
      </c>
      <c r="HA267" s="46">
        <f>IF($DS267,
IF( AND(BV267&lt;&gt;"", ISERR(_xlfn.NUMBERVALUE(BV267))), "El valor de bonos NO salariales de alimentación debe ser un número válido. ", "")
)</f>
        <v/>
      </c>
      <c r="HB267" s="46">
        <f>IF($DS267,
IF( AND(BW267&lt;&gt;"", ISERR(_xlfn.NUMBERVALUE(BW267))), "El valor de bonificaciones salariales debe ser un número válido. ", "")
)</f>
        <v/>
      </c>
      <c r="HC267" s="46">
        <f>IF($DS267,
IF( AND(BX267&lt;&gt;"", ISERR(_xlfn.NUMBERVALUE(BX267))), "El valor de bonificaciones NO salariales debe ser un número válido. ", "")
)</f>
        <v/>
      </c>
      <c r="HD267" s="46">
        <f>IF($DS267,
IF( AND(BY267&lt;&gt;"", ISERR(_xlfn.NUMBERVALUE(BY267))), "El valor de compensaciones ordinarias debe ser un número válido. ", "")
)</f>
        <v/>
      </c>
      <c r="HE267" s="46">
        <f>IF($DS267,
IF( AND(BZ267&lt;&gt;"", ISERR(_xlfn.NUMBERVALUE(BZ267))), "El valor de compensaciones extraordinarias debe ser un número válido. ", "")
)</f>
        <v/>
      </c>
      <c r="HF267" s="46">
        <f>IF($DS267,
IF( AND(CA267&lt;&gt;"", ISERR(_xlfn.NUMBERVALUE(CA267))), "El valor de comisiones debe ser un número válido. ", "")
)</f>
        <v/>
      </c>
      <c r="HG267" s="46">
        <f>IF($DS267,
IF( AND(CB267&lt;&gt;"", ISERR(_xlfn.NUMBERVALUE(CB267))), "El valor de ausencia por huega debe ser un número válido. ", "")
)</f>
        <v/>
      </c>
      <c r="HH267" s="46">
        <f>IF($DS267,
IF( AND(CC267&lt;&gt;"", ISERR(_xlfn.NUMBERVALUE(CC267))), "El valor de anticipos debe ser un número válido. ", "")
)</f>
        <v/>
      </c>
      <c r="HI267" s="46">
        <f>IF($DS267,
IF( AND(CD267&lt;&gt;"", ISERR(_xlfn.NUMBERVALUE(CD267))), "El valor de pagos a terceros debe ser un número válido. ", "")
)</f>
        <v/>
      </c>
      <c r="HJ267" s="46">
        <f>IF($DS267,
IF( AND(CE267&lt;&gt;"", ISERR(_xlfn.NUMBERVALUE(CE267))), "El valor de dotación debe ser un número válido. ", "")
)</f>
        <v/>
      </c>
      <c r="HK267" s="46">
        <f>IF($DS267,
IF( AND(CF267&lt;&gt;"", ISERR(_xlfn.NUMBERVALUE(CF267))), "El valor de apoyo sostenibilidad debe ser un número válido. ", "")
)</f>
        <v/>
      </c>
      <c r="HL267" s="46">
        <f>IF($DS267,
IF( AND(CG267&lt;&gt;"", ISERR(_xlfn.NUMBERVALUE(CG267))), "El valor de teletrabajo debe ser un número válido. ", "")
)</f>
        <v/>
      </c>
      <c r="HM267" s="46">
        <f>IF($DS267,
IF( AND(CH267&lt;&gt;"", ISERR(_xlfn.NUMBERVALUE(CH267))), "El valor de bonificación de retiro debe ser un número válido. ", "")
)</f>
        <v/>
      </c>
      <c r="HN267" s="46">
        <f>IF($DS267,
IF( AND(CI267&lt;&gt;"", ISERR(_xlfn.NUMBERVALUE(CI267))), "El valor de indemnización de retiro debe ser un número válido. ", "")
)</f>
        <v/>
      </c>
      <c r="HO267" s="46">
        <f>IF($DS267,
IF( AND(CJ267&lt;&gt;"", ISERR(_xlfn.NUMBERVALUE(CJ267))), "El valor de reintegros debe ser un número válido. ", "")
)</f>
        <v/>
      </c>
      <c r="HP267" s="46">
        <f>CONCATENATE(CK267,CL267,CM267)&lt;&gt;""</f>
        <v/>
      </c>
      <c r="HQ267" s="46">
        <f>IF(AND($DS267,HP267),
IF(CK267="","Debes escribir la descripción de otro concepto no categorizado. ",""),
""
)</f>
        <v/>
      </c>
      <c r="HR267" s="46">
        <f>IF(AND($DS267,HP267),
IF(CONCATENATE(CL267,CM267)="","Debes escribir al menos un valor de concepto no categorizado (salarial o no salarial). ",
IF(ISERR(_xlfn.NUMBERVALUE(CL267)),"El valor salarial concepto no categorizado debe ser un número válido. ","")
),
""
)</f>
        <v/>
      </c>
      <c r="HS267" s="46">
        <f>IF(AND($DS267,HP267),
IF(CONCATENATE(CL267,CM267)="","Debes escribir al menos un valor de concepto no categorizado (salarial o no salarial). ",
IF(ISERR(_xlfn.NUMBERVALUE(CM267)),"El valor NO salarial concepto no categorizado debe ser un número válido. ","")
),
""
)</f>
        <v/>
      </c>
      <c r="HT267" s="46">
        <f>IF($DS267,
IF(CN267="","Debes escribir el porcentaje del aporte a salud. ",
IF( ISERR(_xlfn.NUMBERVALUE(CN267)), "El valor del porcentaje del aporte a salud debe ser un número válido. ", "")
)
)</f>
        <v/>
      </c>
      <c r="HU267" s="46">
        <f>IF($DS267,
IF(CO267="","Debes escribir el valor del aporte a salud. ",
IF( ISERR(_xlfn.NUMBERVALUE(CO267)), "El valor del aporte a salud debe ser un número válido. ", "")
)
)</f>
        <v/>
      </c>
      <c r="HV267" s="46">
        <f>IF($DS267,
IF( AND(CP267&lt;&gt;"", ISERR(_xlfn.NUMBERVALUE(CP267))), "El valor plan complementario debe ser un número válido. ", "")
)</f>
        <v/>
      </c>
      <c r="HW267" s="46">
        <f>IF($DS267,
IF(CQ267="","Debes escribir el porcentaje del aporte a pensión. ",
IF( ISERR(_xlfn.NUMBERVALUE(CQ267)), "El valor del porcentaje del aporte a pensión debe ser un número válido. ", "")
)
)</f>
        <v/>
      </c>
      <c r="HX267" s="46">
        <f>IF($DS267,
IF(CR267="","Debes escribir el valor del aporte a pensión. ",
IF( ISERR(_xlfn.NUMBERVALUE(CR267)), "El valor del aporte a salud debe ser un número válido. ", "")
)
)</f>
        <v/>
      </c>
      <c r="HY267" s="46">
        <f>IF($DS267,
IF( AND(CS267&lt;&gt;"", ISERR(_xlfn.NUMBERVALUE(CS267))), "El valor pensión voluntaria debe ser un número válido. ", "")
)</f>
        <v/>
      </c>
      <c r="HZ267" s="46">
        <f>CONCATENATE(CT267,CU267,CV267,CW267)&lt;&gt;""</f>
        <v/>
      </c>
      <c r="IA267" s="46">
        <f>IF(AND($DS267,HZ267),
IF(CT267="","Debes escribir el % del fondo de seguridad pensional. ",
IF( ISERR(_xlfn.NUMBERVALUE(CT267)), "El % del fondo de seguridad debe ser un número válido. ", "")
),
""
)</f>
        <v/>
      </c>
      <c r="IB267" s="46">
        <f>IF(AND($DS267,HZ267),
IF(CU267="","Debes escribir el valor del aporte al fondo de solidaridad pensional. ",
IF( ISERR(_xlfn.NUMBERVALUE(CU267)), "El valor del aporte al fondo de solidaridad pensional debe ser un número válido. ", "")
),
""
)</f>
        <v/>
      </c>
      <c r="IC267" s="46">
        <f>IF(AND($DS267,HZ267),
IF(CV267="","Debes escribir el % del fondo de subsistencia. ",
IF( ISERR(_xlfn.NUMBERVALUE(CV267)), "El % del fondo de subsistencia debe ser un número válido. ", "")
),
""
)</f>
        <v/>
      </c>
      <c r="ID267" s="46">
        <f>IF(AND($DS267,HZ267),
IF(CW267="","Debes escribir el valor del fondo de subsistencia. ",
IF( ISERR(_xlfn.NUMBERVALUE(CW267)), "El valor del fondo de subsistencia debe ser un número válido. ", "")
),
""
)</f>
        <v/>
      </c>
      <c r="IE267" s="46">
        <f>CONCATENATE(CX267,CY267)&lt;&gt;""</f>
        <v/>
      </c>
      <c r="IF267" s="46">
        <f>IF(AND($DS267,IE267),
IF(CX267="","Debes escribir el % de sindicato. ",
IF( ISERR(_xlfn.NUMBERVALUE(CX267)), "El % de sindicato debe ser un número válido. ", "")
),
""
)</f>
        <v/>
      </c>
      <c r="IG267" s="46">
        <f>IF(AND($DS267,IE267),
IF(CY267="","Debes escribir el valor del sindicato. ",
IF( ISERR(_xlfn.NUMBERVALUE(CY267)), "El valor del sindicato debe ser un número válido. ", "")
),
""
)</f>
        <v/>
      </c>
      <c r="IH267" s="46">
        <f>IF($DS267,
IF( AND(CZ267&lt;&gt;"", ISERR(_xlfn.NUMBERVALUE(CZ267))), "El valor de sanción pública debe ser un número válido. ", "")
)</f>
        <v/>
      </c>
      <c r="II267" s="46">
        <f>IF($DS267,
IF( AND(DA267&lt;&gt;"", ISERR(_xlfn.NUMBERVALUE(DA267))), "El valor de sanción privada debe ser un número válido. ", "")
)</f>
        <v/>
      </c>
      <c r="IJ267" s="46">
        <f>CONCATENATE(DB267,DC267)&lt;&gt;""</f>
        <v/>
      </c>
      <c r="IK267" s="46">
        <f>IF(AND($DS267,IJ267),
IF(DB267="","Debes escribir la descripción de libranza. ",""),
""
)</f>
        <v/>
      </c>
      <c r="IL267" s="46">
        <f>IF(AND($DS267,IJ267),
IF(DC267="","Debes escribir la cuota libranza. ",
IF(ISERR(_xlfn.NUMBERVALUE(DC267)),"El valor de la cuota libranza debe ser un número válido. ","")
),
""
)</f>
        <v/>
      </c>
      <c r="IM267" s="46">
        <f>IF($DS267,
IF( AND(DD267&lt;&gt;"", ISERR(_xlfn.NUMBERVALUE(DD267))), "El valor de pagos a terceros debe ser un número válido. ", "")
)</f>
        <v/>
      </c>
      <c r="IN267" s="46">
        <f>IF($DS267,
IF( AND(DE267&lt;&gt;"", ISERR(_xlfn.NUMBERVALUE(DE267))), "El valor de anticipos debe ser un número válido. ", "")
)</f>
        <v/>
      </c>
      <c r="IO267" s="46">
        <f>IF($DS267,
IF( AND(DF267&lt;&gt;"", ISERR(_xlfn.NUMBERVALUE(DF267))), "El valor de AFC debe ser un número válido. ", "")
)</f>
        <v/>
      </c>
      <c r="IP267" s="46">
        <f>IF($DS267,
IF( AND(DG267&lt;&gt;"", ISERR(_xlfn.NUMBERVALUE(DG267))), "El valor de rete-fuente debe ser un número válido. ", "")
)</f>
        <v/>
      </c>
      <c r="IQ267" s="46">
        <f>IF($DS267,
IF( AND(DH267&lt;&gt;"", ISERR(_xlfn.NUMBERVALUE(DH267))), "El valor de cooperativa de trabajo debe ser un número válido. ", "")
)</f>
        <v/>
      </c>
      <c r="IR267" s="46">
        <f>IF($DS267,
IF( AND(DI267&lt;&gt;"", ISERR(_xlfn.NUMBERVALUE(DI267))), "El valor de embargo fiscal debe ser un número válido. ", "")
)</f>
        <v/>
      </c>
      <c r="IS267" s="46">
        <f>IF($DS267,
IF( AND(DJ267&lt;&gt;"", ISERR(_xlfn.NUMBERVALUE(DJ267))), "El valor de educación debe ser un número válido. ", "")
)</f>
        <v/>
      </c>
      <c r="IT267" s="46">
        <f>IF($DS267,
IF( AND(DK267&lt;&gt;"", ISERR(_xlfn.NUMBERVALUE(DK267))), "El valor de reintegro debe ser un número válido. ", "")
)</f>
        <v/>
      </c>
      <c r="IU267" s="46">
        <f>IF($DS267,
IF( AND(DL267&lt;&gt;"", ISERR(_xlfn.NUMBERVALUE(DL267))), "El valor de deuda debe ser un número válido. ", "")
)</f>
        <v/>
      </c>
      <c r="IV267" s="46">
        <f>IF($DS267,
IF( AND(DM267&lt;&gt;"", ISERR(_xlfn.NUMBERVALUE(DM267))), "El valor de otras deducciones debe ser un número válido. ", "")
)</f>
        <v/>
      </c>
      <c r="IW267" s="46">
        <f>IF($DS267,
IF(DN267="","Debes escribir el valor de los devengos totales. ",
IF( ISERR(_xlfn.NUMBERVALUE(DN267)), "El valor de los devengos totales debe ser un número válido. ", "")
)
)</f>
        <v/>
      </c>
      <c r="IX267" s="46">
        <f>IF($DS267,
IF(DO267="","Debes escribir el valor de las deducciones totales. ",
IF( ISERR(_xlfn.NUMBERVALUE(DO267)), "El valor de las deducciones totales debe ser un número válido. ", "")
)
)</f>
        <v/>
      </c>
      <c r="IY267" s="46">
        <f>IF($DS267,
IF(DP267="","Debes escribir el valor del salario total. ",
IF( ISERR(_xlfn.NUMBERVALUE(DP267)), "El valor del salario total debe ser un número válido. ", "")
)
)</f>
        <v/>
      </c>
    </row>
    <row r="268">
      <c r="B268" s="48" t="n">
        <v>256</v>
      </c>
      <c r="C268" s="61">
        <f>IF(AND(DS268,DP268&lt;&gt;""),
IF(DQ268="","OK","Error"),
""
)</f>
        <v/>
      </c>
      <c r="D268" s="53" t="n"/>
      <c r="E268" s="52" t="n"/>
      <c r="F268" s="112" t="n"/>
      <c r="G268" s="52" t="n"/>
      <c r="H268" s="53" t="n"/>
      <c r="I268" s="52" t="n"/>
      <c r="J268" s="52" t="n"/>
      <c r="K268" s="53" t="n"/>
      <c r="L268" s="55" t="n"/>
      <c r="M268" s="108" t="n"/>
      <c r="N268" s="56" t="n"/>
      <c r="O268" s="52" t="n"/>
      <c r="P268" s="52" t="n"/>
      <c r="Q268" s="52" t="n"/>
      <c r="R268" s="52" t="n"/>
      <c r="S268" s="52" t="n"/>
      <c r="T268" s="53" t="n"/>
      <c r="U268" s="52" t="n"/>
      <c r="V268" s="52" t="n"/>
      <c r="W268" s="55" t="n"/>
      <c r="X268" s="55" t="n"/>
      <c r="Y268" s="52" t="n"/>
      <c r="Z268" s="55" t="n"/>
      <c r="AA268" s="52" t="n"/>
      <c r="AB268" s="53" t="n"/>
      <c r="AC268" s="53" t="n"/>
      <c r="AD268" s="53" t="n"/>
      <c r="AE268" s="177" t="n"/>
      <c r="AF268" s="113" t="n"/>
      <c r="AG268" s="177" t="n"/>
      <c r="AH268" s="178" t="n"/>
      <c r="AI268" s="178" t="n"/>
      <c r="AJ268" s="178" t="n"/>
      <c r="AK268" s="114" t="n"/>
      <c r="AL268" s="178" t="n"/>
      <c r="AM268" s="114" t="n"/>
      <c r="AN268" s="178" t="n"/>
      <c r="AO268" s="114" t="n"/>
      <c r="AP268" s="178" t="n"/>
      <c r="AQ268" s="114" t="n"/>
      <c r="AR268" s="178" t="n"/>
      <c r="AS268" s="114" t="n"/>
      <c r="AT268" s="178" t="n"/>
      <c r="AU268" s="114" t="n"/>
      <c r="AV268" s="178" t="n"/>
      <c r="AW268" s="114" t="n"/>
      <c r="AX268" s="178" t="n"/>
      <c r="AY268" s="114" t="n"/>
      <c r="AZ268" s="178" t="n"/>
      <c r="BA268" s="114" t="n"/>
      <c r="BB268" s="178" t="n"/>
      <c r="BC268" s="114" t="n"/>
      <c r="BD268" s="178" t="n"/>
      <c r="BE268" s="178" t="n"/>
      <c r="BF268" s="178" t="n"/>
      <c r="BG268" s="59" t="n"/>
      <c r="BH268" s="178" t="n"/>
      <c r="BI268" s="114" t="n"/>
      <c r="BJ268" s="53" t="n"/>
      <c r="BK268" s="178" t="n"/>
      <c r="BL268" s="114" t="n"/>
      <c r="BM268" s="178" t="n"/>
      <c r="BN268" s="114" t="n"/>
      <c r="BO268" s="178" t="n"/>
      <c r="BP268" s="178" t="n"/>
      <c r="BQ268" s="178" t="n"/>
      <c r="BR268" s="178" t="n"/>
      <c r="BS268" s="178" t="n"/>
      <c r="BT268" s="178" t="n"/>
      <c r="BU268" s="178" t="n"/>
      <c r="BV268" s="178" t="n"/>
      <c r="BW268" s="178" t="n"/>
      <c r="BX268" s="178" t="n"/>
      <c r="BY268" s="178" t="n"/>
      <c r="BZ268" s="178" t="n"/>
      <c r="CA268" s="178" t="n"/>
      <c r="CB268" s="178" t="n"/>
      <c r="CC268" s="178" t="n"/>
      <c r="CD268" s="178" t="n"/>
      <c r="CE268" s="178" t="n"/>
      <c r="CF268" s="178" t="n"/>
      <c r="CG268" s="178" t="n"/>
      <c r="CH268" s="178" t="n"/>
      <c r="CI268" s="178" t="n"/>
      <c r="CJ268" s="178" t="n"/>
      <c r="CK268" s="53" t="n"/>
      <c r="CL268" s="178" t="n"/>
      <c r="CM268" s="178" t="n"/>
      <c r="CN268" s="60" t="n"/>
      <c r="CO268" s="177" t="n"/>
      <c r="CP268" s="178" t="n"/>
      <c r="CQ268" s="60" t="n"/>
      <c r="CR268" s="177" t="n"/>
      <c r="CS268" s="178" t="n"/>
      <c r="CT268" s="59" t="n"/>
      <c r="CU268" s="178" t="n"/>
      <c r="CV268" s="59" t="n"/>
      <c r="CW268" s="178" t="n"/>
      <c r="CX268" s="59" t="n"/>
      <c r="CY268" s="178" t="n"/>
      <c r="CZ268" s="178" t="n"/>
      <c r="DA268" s="178" t="n"/>
      <c r="DB268" s="53" t="n"/>
      <c r="DC268" s="178" t="n"/>
      <c r="DD268" s="178" t="n"/>
      <c r="DE268" s="178" t="n"/>
      <c r="DF268" s="178" t="n"/>
      <c r="DG268" s="178" t="n"/>
      <c r="DH268" s="178" t="n"/>
      <c r="DI268" s="178" t="n"/>
      <c r="DJ268" s="178" t="n"/>
      <c r="DK268" s="178" t="n"/>
      <c r="DL268" s="178" t="n"/>
      <c r="DM268" s="178" t="n"/>
      <c r="DN268" s="177" t="n"/>
      <c r="DO268" s="177" t="n"/>
      <c r="DP268" s="177" t="n"/>
      <c r="DQ268" s="76">
        <f>IF(AND(DS268,DP268&lt;&gt;""),
CONCATENATE(DT268,DU268,DV268,DW268,DX268,DY268,DZ268,EA268,EB268,EC268,ED268,EE268,EF268,EG268,EH268,EI268,EJ268,EK268,EL268,EM268,EN268,EO268,EP268,EQ268,ES268,ET268,EU268,EV268,EW268,EX268,EY268,EZ268,FA268,FC268,FD268,FF268,FG268,FI268,FJ268,FL268,FM268,FO268,FP268,FR268,FS268,FU268,FV268,FX268,FY268,GA268,GB268,GD268,GE268,GF268,GH268,GI268,GJ268,GL268,GM268,GN268,GP268,GQ268,GS268,GT268,GU268,GV268,GW268,GX268,GY268,GZ268,HA268,HB268,HC268,HD268,HE268,HF268,HG268,HH268,HI268,HJ268,HK268,HL268,HM268,HN268,HO268,HQ268,HR268,HS268,HT268,HU268,HV268,HW268,HX268,HY268,IA268,IB268,IC268,ID268,IF268,IG268,IH268,II268,IK268,IL268,IM268,IN268,IO268,IP268,IQ268,IR268,IS268,IT268,IU268,IV268,IW268,IX268,IY268,IZ268),
""
)</f>
        <v/>
      </c>
      <c r="DR268" s="53" t="n"/>
      <c r="DS268" s="46">
        <f>CONCATENATE(D268,$E268,$F268,$G268,H268,$I268,$J268,K268,$L268,$M268,N268,$O268,$P268,$Q268,$R268,$S268,T268,$U268,$V268,$W268,$X268,$Y268,$Z268,$AA268,AB268,AC268,AD268,$AE268,$AF268,$AG268,AH268,AI268,AJ268,AK268,AL268,AM268,AN268,AO268,AP268,AQ268,AR268,AS268,AT268,AU268,AV268,AW268,AX268,AY268,AZ268,BA268,BB268,BC268,BD268,BE268,BF268,BG268,BH268,BI268,BJ268,BK268,BL268,BM268,BN268,BO268,BP268,BQ268,BR268,BS268,BT268,BU268,BV268,BW268,BX268,BY268,BZ268,CA268,CB268,CC268,CD268,CE268,CF268,CG268,CH268,CI268,CJ268,CK268,CL268,CM268,$CN268,$CO268,CP268,$CQ268,$CR268,CS268,CT268,CU268,CV268,CW268,CX268,CY268,CZ268,DA268,DB268,DC268,DD268,DE268,DF268,DG268,DH268,DI268,DJ268,DK268,DL268,DM268,$DN268,$DO268,$DP268,DR268)&lt;&gt;""</f>
        <v/>
      </c>
      <c r="DT268" s="46">
        <f>IF(AND($DS268,$E$4&lt;&gt;""),
IF(LEFT($E$4,2) = "1.",
IF(D268&lt;&gt;"","El CUNE sólo se envía en operaciones de novedad o ajuste. ",""),
IF(D268="","Debes escribir un CUNE válido para realizar operaciones de novedad o ajuste. ","")),
""
)</f>
        <v/>
      </c>
      <c r="DU268" s="46">
        <f>IF($DS268,
IF(E268="","Debes seleccionar el tipo de documento del empleado. ",
IF(_xlfn.IFNA(VLOOKUP(E268,TIPO_DE_DOCUMENTO,1,FALSE),-1)=-1,"El tipo de documento no es válido (por favor seleccionarlo de la lista). ","")
)
)</f>
        <v/>
      </c>
      <c r="DV268" s="46">
        <f>IF($DS268,
IF(F268="","Debes escribir el número de documento del empleado. ","")
)</f>
        <v/>
      </c>
      <c r="DW268" s="46">
        <f>IF($DS268,
IF(G268="","Debes escribir el primer nombre del empleado. ","")
)</f>
        <v/>
      </c>
      <c r="DY268" s="46">
        <f>IF($DS268,
IF(I268="","Debes escribir el primer apellido del empleado. ","")
)</f>
        <v/>
      </c>
      <c r="DZ268" s="46">
        <f>IF($DS268,
IF(J268="","Debes escribir el segundo apellido del empleado. ","")
)</f>
        <v/>
      </c>
      <c r="EB268" s="46">
        <f>IF($DS268,
IF(L268="","Debes escribir la fecha de ingreso del empleado. ",
IF(ISERR(DATE(YEAR(L268),MONTH(L268),DAY(L268))), "El valor ingresado en fecha de ingreso no tiene un formato válido. ","")
)
)</f>
        <v/>
      </c>
      <c r="EC268" s="46">
        <f>IF($DS268,
IF(M268="","Debes escribir el tiempo laborado. ",
IF( IFERROR(INT(M268),1.1) &lt;&gt; IFERROR(_xlfn.NUMBERVALUE(M268),1), "El valor de los días trabajados debe ser un número entero. ", "")
)
)</f>
        <v/>
      </c>
      <c r="ED268" s="46">
        <f>IF($DS268,
IF( AND(N268&lt;&gt;"", ISERR(DATE(YEAR(N268),MONTH(N268),DAY(N268))) ), "El valor ingresado en fecha de ingreso no tiene un formato válido. ",
IF( AND(N268&lt;&gt;"", $E$6&lt;&gt;"", DATE(YEAR(N268), MONTH(N268), 1) &lt;&gt; IFERROR(DATE(MID($E$6, 1, 4), MID($E$6, 6, 2),1), "1/1/1900") ), "La fecha de retiro debe estar dentro del período liquidado. ", "")
)
)</f>
        <v/>
      </c>
      <c r="EE268" s="46">
        <f>IF($DS268,
IF(O268="","Debes seleccionar el tipo de trabajador. ",
IF(_xlfn.IFNA(VLOOKUP(O268,TIPO_DE_TRABAJADOR,1,FALSE),-1)=-1,"El tipo de trabajador no es válido (por favor seleccionarlo de la lista). ","")
)
)</f>
        <v/>
      </c>
      <c r="EF268" s="46">
        <f>IF($DS268,
IF(P268="","Debes seleccionar si es un trabajador dependiente pensionado por vejez. ",
IF(_xlfn.IFNA(VLOOKUP(P268,SUBTIPO_DE_TRABAJADOR,1,FALSE),-1)=-1,"El tipo de trabajador dependiente pensionado por vejez no es válido (por favor seleccionarlo de la lista). ","")
)
)</f>
        <v/>
      </c>
      <c r="EG268" s="46">
        <f>IF($DS268,
IF(Q268="","Debes seleccionar el tipo de contrato del trabajador. ",
IF(_xlfn.IFNA(VLOOKUP(Q268,TIPO_DE_CONTRATO,1,FALSE),-1)=-1,"El tipo de contrato del trabajador no es válido (por favor seleccionarlo de la lista). ","")
)
)</f>
        <v/>
      </c>
      <c r="EH268" s="46">
        <f>IF($DS268,
IF(R268="","Debes seleccionar si es un salario integral. ",
IF(_xlfn.IFNA(VLOOKUP(R268,SI_NO,1,FALSE),-1)=-1,"Valor no válido para salario integral (por favor seleccionarlo de la lista). ","")
)
)</f>
        <v/>
      </c>
      <c r="EI268" s="46">
        <f>IF($DS268,
IF(S268="","Debes seleccionar si el trabajador realiza actividades de riesgo. ",
IF(_xlfn.IFNA(VLOOKUP(S268,SI_NO,1,FALSE),-1)=-1,"Valor no válido para actividad de alto riesgo (por favor seleccionarlo de la lista). ","")
)
)</f>
        <v/>
      </c>
      <c r="EK268" s="46">
        <f>IF($DS268,
IF(U268="","Debes escribir el código del municipio de residencia del trabajador. ",
IF(_xlfn.IFNA(VLOOKUP(U268,MUNICIPIO,1,FALSE),-1)=-1,"El municipio de residencia del trabajador es inválido (por favor seleccionarlo de la lista). ","")
)
)</f>
        <v/>
      </c>
      <c r="EL268" s="46">
        <f>IF($DS268,
IF(V268="","Debes escribir el la dirección de residendia del trabajador. ","")
)</f>
        <v/>
      </c>
      <c r="EM268" s="46">
        <f>IF($DS268,
IF(W268="","Debes escribir la fecha de inicio de la liquidación. ",
IF(ISERR(DATE(YEAR(W268),MONTH(W268),DAY(W268))),"El valor ingresado en fecha de inicio de liquidación no tiene un formato válido. ",
IF( AND($E$6&lt;&gt;"", DATE(YEAR(W268), MONTH(W268), 1) &lt;&gt; IFERROR(DATE(MID($E$6, 1, 4), MID($E$6, 6, 2),1), "1/1/1900") ), "La fecha de inicio de la liquidación debe estar dentro del período liquidado. ", "")
)
)
)</f>
        <v/>
      </c>
      <c r="EN268" s="46">
        <f>IF($DS268,
IF(X268="","Debes escribir la fecha de fin de la liquidación. ",
IF(ISERR(DATE(YEAR(X268),MONTH(X268),DAY(X268))),"El valor ingresado en fecha de fin de liquidación no tiene un formato válido. ",
IF( AND($E$6&lt;&gt;"", DATE(YEAR(X268), MONTH(X268), 1) &lt;&gt; IFERROR(DATE(MID($E$6, 1, 4), MID($E$6, 6, 2),1), "1/1/1900") ), "La fecha de fin de la liquidación debe estar dentro del período liquidado. ", "")
)
)
)</f>
        <v/>
      </c>
      <c r="EO268" s="46">
        <f>IF($DS268,
IF(Y268="","Debes escribir la frecuencia de pago del trabajador. ",
IF(_xlfn.IFNA(VLOOKUP(Y268,PERÍODO_DE_NÓMINA,1,FALSE),-1)=-1,"La frecuencia de pago es inválida (por favor seleccionarlo de la lista). ","")
)
)</f>
        <v/>
      </c>
      <c r="EP268" s="46">
        <f>IF($DS268,
IF(Z268="","Debes escribir la fecha de pago. ",
IF(ISERR(DATE(YEAR(Z268),MONTH(Z268),DAY(Z268))), "El valor ingresado en fecha de pago no tiene un formato válido. ","")
)
)</f>
        <v/>
      </c>
      <c r="EQ268" s="46">
        <f>IF($DS268,
IF(AA268="","Debes escribir el medio de pago. ",
IF(_xlfn.IFNA(VLOOKUP(AA268,MEDIOS_DE_PAGO,1,FALSE),-1)=-1,"El medio de pago es inválido (por favor seleccionarlo de la lista). ","")
)
)</f>
        <v/>
      </c>
      <c r="ER268" s="46">
        <f>OR(AA268='Tablas '!$T$4,AA268='Tablas '!$T$7,AA268='Tablas '!$T$8,AA268='Tablas '!$T$11)</f>
        <v/>
      </c>
      <c r="ES268" s="46">
        <f>IF(AND($DS268,ER268),
IF(AB268="","Debes escribir la entidad bancaria. ",""),
""
)</f>
        <v/>
      </c>
      <c r="ET268" s="46">
        <f>IF(AND($DS268,ER268),
IF(AC268="","Debes escribir el tipo de cuenta bancaria. ",
IF(_xlfn.IFNA(VLOOKUP(AC268,TIPO_DE_CUENTA,1,FALSE),-1)=-1,"El tipo de cuenta bancaria es inválida (por favor seleccionarlo de la lista). ","")
),
""
)</f>
        <v/>
      </c>
      <c r="EU268" s="46">
        <f>IF(AND($DS268,ER268),
IF(AD268="","Debes escribir el número de cuenta bancaria. ",""),
""
)</f>
        <v/>
      </c>
      <c r="EV268" s="46">
        <f>IF($DS268,
IF(AE268="","Debes escribir el valor del sueldo básico. ",
IF( ISERR(_xlfn.NUMBERVALUE(AE268)), "El valor del sueldo básico debe ser un número válido. ", "")
)
)</f>
        <v/>
      </c>
      <c r="EW268" s="46">
        <f>IF($DS268,
IF(AF268="","Debes escribir el número de días trabajados. ",
IF( IFERROR(INT(AF268),1.1) &lt;&gt; IFERROR(_xlfn.NUMBERVALUE(AF268),1), "La cantidad de días trabajados debe ser un número entero. ", "")
)
)</f>
        <v/>
      </c>
      <c r="EX268" s="46">
        <f>IF($DS268,
IF(AG268="","Debes escribir el valor del sueldo trabajado. ",
IF( ISERR(_xlfn.NUMBERVALUE(AG268)), "El valor del sueldo trabajado debe ser un número válido. ", "")
)
)</f>
        <v/>
      </c>
      <c r="EY268" s="46">
        <f>IF($DS268,
IF( AND(AH268&lt;&gt;"", ISERR(_xlfn.NUMBERVALUE(AH268))), "El valor del auxilio de transporte debe ser un número válido. ", "")
)</f>
        <v/>
      </c>
      <c r="EZ268" s="46">
        <f>IF($DS268,
IF( AND(AI268&lt;&gt;"", ISERR(_xlfn.NUMBERVALUE(AI268))), "El valor de viáticos salariales debe ser un número válido. ", "")
)</f>
        <v/>
      </c>
      <c r="FA268" s="46">
        <f>IF($DS268,
IF( AND(AJ268&lt;&gt;"", ISERR(_xlfn.NUMBERVALUE(AJ268))), "El valor de viáticos NO salariales debe ser un número válido. ", "")
)</f>
        <v/>
      </c>
      <c r="FB268" s="46">
        <f>CONCATENATE(AK268,AL268)&lt;&gt;""</f>
        <v/>
      </c>
      <c r="FC268" s="46">
        <f>IF(AND($DS268,FB268),
IF(AK268="","Debes escribir el número de horas extras diurnas. ",
IF( IFERROR(INT(AK268),1.1) &lt;&gt; IFERROR(_xlfn.NUMBERVALUE(AK268),1), "La cantidad de horas extras diurnas debe ser un número entero. ", "")
),
""
)</f>
        <v/>
      </c>
      <c r="FD268" s="46">
        <f>IF(AND($DS268,FB268),
IF(AL268="","Debes escribir el valor de las horas extras diurnas. ",
IF( ISERR(_xlfn.NUMBERVALUE(AL268)), "El valor de las horas extras duirnas debe ser un número válido. ", "")
),
""
)</f>
        <v/>
      </c>
      <c r="FE268" s="46">
        <f>CONCATENATE(AM268,AN268)&lt;&gt;""</f>
        <v/>
      </c>
      <c r="FF268" s="46">
        <f>IF(AND($DS268,FE268),
IF(AM268="","Debes escribir el número de horas extras nocturnas. ",
IF( IFERROR(INT(AM268),1.1) &lt;&gt; IFERROR(_xlfn.NUMBERVALUE(AM268),1), "La cantidad de horas extras nocturnas debe ser un número entero. ", "")
),
""
)</f>
        <v/>
      </c>
      <c r="FG268" s="46">
        <f>IF(AND($DS268,FE268),
IF(AN268="","Debes escribir el valor de las horas extras nocturnas. ",
IF( ISERR(_xlfn.NUMBERVALUE(AN268)), "El valor de las horas extras nocturnas debe ser un número válido. ", "")
),
""
)</f>
        <v/>
      </c>
      <c r="FH268" s="46">
        <f>CONCATENATE(AO268,AP268)&lt;&gt;""</f>
        <v/>
      </c>
      <c r="FI268" s="46">
        <f>IF(AND($DS268,FH268),
IF(AO268="","Debes escribir el número de horas extras diurnas dominicales y festivas. ",
IF( IFERROR(INT(AO268),1.1) &lt;&gt; IFERROR(_xlfn.NUMBERVALUE(AO268),1), "La cantidad de horas extras diurnas dominicales y festivas debe ser un número entero. ", "")
),
""
)</f>
        <v/>
      </c>
      <c r="FJ268" s="46">
        <f>IF(AND($DS268,FH268),
IF(AP268="","Debes escribir el valor de las horas extras diurnas dominicales y festivas. ",
IF( ISERR(_xlfn.NUMBERVALUE(AP268)), "El valor de las horas extras diurnas dominicales y festivas debe ser un número válido. ", "")
),
""
)</f>
        <v/>
      </c>
      <c r="FK268" s="46">
        <f>CONCATENATE(AQ268,AR268)&lt;&gt;""</f>
        <v/>
      </c>
      <c r="FL268" s="46">
        <f>IF(AND($DS268,FK268),
IF(AQ268="","Debes escribir el número de horas extras nocturnas dominicales y festivas. ",
IF( IFERROR(INT(AQ268),1.1) &lt;&gt; IFERROR(_xlfn.NUMBERVALUE(AQ268),1), "La cantidad de horas extras nocturnas dominicales y festivas debe ser un número entero. ", "")
),
""
)</f>
        <v/>
      </c>
      <c r="FM268" s="46">
        <f>IF(AND($DS268,FK268),
IF(AR268="","Debes escribir el valor de las horas extras nocturnas dominicales y festivas. ",
IF( ISERR(_xlfn.NUMBERVALUE(AR268)), "El valor de las horas extras nocturnas dominicales y festivas debe ser un número válido. ", "")
),
""
)</f>
        <v/>
      </c>
      <c r="FN268" s="46">
        <f>CONCATENATE(AS268,AT268)&lt;&gt;""</f>
        <v/>
      </c>
      <c r="FO268" s="46">
        <f>IF(AND($DS268,FN268),
IF(AS268="","Debes escribir el número de horas recargo nocturno. ",
IF( IFERROR(INT(AS268),1.1) &lt;&gt; IFERROR(_xlfn.NUMBERVALUE(AS268),1), "La cantidad de horas recargo nocturno debe ser un número entero. ", "")
),
""
)</f>
        <v/>
      </c>
      <c r="FP268" s="46">
        <f>IF(AND($DS268,FN268),
IF(AT268="","Debes escribir el valor de las horas recargo nocturno. ",
IF( ISERR(_xlfn.NUMBERVALUE(AT268)), "El valor de las horas recargo nocturno debe ser un número válido. ", "")
),
""
)</f>
        <v/>
      </c>
      <c r="FQ268" s="46">
        <f>CONCATENATE(AU268,AV268)&lt;&gt;""</f>
        <v/>
      </c>
      <c r="FR268" s="46">
        <f>IF(AND($DS268,FQ268),
IF(AU268="","Debes escribir el número de horas recargo diurno dominical y festivo. ",
IF( IFERROR(INT(AU268),1.1) &lt;&gt; IFERROR(_xlfn.NUMBERVALUE(AU268),1), "La cantidad de horas recargo diurno dominical y festivo debe ser un número entero. ", "")
),
""
)</f>
        <v/>
      </c>
      <c r="FS268" s="46">
        <f>IF(AND($DS268,FQ268),
IF(AV268="","Debes escribir el valor de las horas recargo diurno dominical y festivo. ",
IF( ISERR(_xlfn.NUMBERVALUE(AV268)), "El valor de las horas recargo diurno dominical y festivo debe ser un número válido. ", "")
),
""
)</f>
        <v/>
      </c>
      <c r="FT268" s="46">
        <f>CONCATENATE(AW268,AX268)&lt;&gt;""</f>
        <v/>
      </c>
      <c r="FU268" s="46">
        <f>IF(AND($DS268,FT268),
IF(AW268="","Debes escribir el número de horas recargo nocturno dominical y festivo. ",
IF( IFERROR(INT(AW268),1.1) &lt;&gt; IFERROR(_xlfn.NUMBERVALUE(AW268),1), "La cantidad de horas recargo nocturno dominical y festivo debe ser un número entero. ", "")
),
""
)</f>
        <v/>
      </c>
      <c r="FV268" s="46">
        <f>IF(AND($DS268,FT268),
IF(AX268="","Debes escribir el valor de las horas recargo nocturno dominical y festivo. ",
IF( ISERR(_xlfn.NUMBERVALUE(AX268)), "El valor de las horas recargo nocturno dominical y festivo debe ser un número válido. ", "")
),
""
)</f>
        <v/>
      </c>
      <c r="FW268" s="46">
        <f>CONCATENATE(AY268,AZ268)&lt;&gt;""</f>
        <v/>
      </c>
      <c r="FX268" s="46">
        <f>IF(AND($DS268,FW268),
IF(AY268="","Debes escribir el número de días de vacaciones comunes. ",
IF( IFERROR(INT(AY268),1.1) &lt;&gt; IFERROR(_xlfn.NUMBERVALUE(AY268),1), "La cantidad de días de vacaciones comunes debe ser un número entero. ", "")
),
""
)</f>
        <v/>
      </c>
      <c r="FY268" s="46">
        <f>IF(AND($DS268,FW268),
IF(AZ268="","Debes escribir el valor de las vacaciones comunes. ",
IF( ISERR(_xlfn.NUMBERVALUE(AZ268)), "El valor de las vacaciones comunes debe ser un número válido. ", "")
),
""
)</f>
        <v/>
      </c>
      <c r="FZ268" s="46">
        <f>CONCATENATE(BA268,BB268)&lt;&gt;""</f>
        <v/>
      </c>
      <c r="GA268" s="46">
        <f>IF(AND($DS268,FZ268),
IF(BA268="","Debes escribir el número de días de vacaciones compensadas. ",
IF( IFERROR(INT(BA268),1.1) &lt;&gt; IFERROR(_xlfn.NUMBERVALUE(BA268),1), "La cantidad de días de vacaciones compensadas debe ser un número entero. ", "")
),
""
)</f>
        <v/>
      </c>
      <c r="GB268" s="46">
        <f>IF(AND($DS268,FZ268),
IF(BB268="","Debes escribir el valor de las vacaciones compensadas. ",
IF( ISERR(_xlfn.NUMBERVALUE(BB268)), "El valor de las vacaciones compensadas debe ser un número válido. ", "")
),
""
)</f>
        <v/>
      </c>
      <c r="GC268" s="46">
        <f>CONCATENATE(BC268,BD268)&lt;&gt;""</f>
        <v/>
      </c>
      <c r="GD268" s="46">
        <f>IF(AND($DS268,GC268),
IF(BC268="","Debes escribir el número de días de prima salarial. ",
IF( IFERROR(INT(BC268),1.1) &lt;&gt; IFERROR(_xlfn.NUMBERVALUE(BC268),1), "La cantidad de días de prima salarial debe ser un número entero. ", "")
),
""
)</f>
        <v/>
      </c>
      <c r="GE268" s="46">
        <f>IF(AND($DS268,GC268),
IF(BD268="","Debes escribir el valor de los días de prima salarial. ",
IF( ISERR(_xlfn.NUMBERVALUE(BD268)), "El valor de los días de prima salarial debe ser un número válido. ", "")
),
""
)</f>
        <v/>
      </c>
      <c r="GF268" s="46">
        <f>IF($DS268,
IF( AND(BE268&lt;&gt;"", ISERR(_xlfn.NUMBERVALUE(BE268))), "El valor de la prima NO saliarial debe ser un número válido. ", "")
)</f>
        <v/>
      </c>
      <c r="GG268" s="46">
        <f>CONCATENATE(BF268,BG268,BH268)&lt;&gt;""</f>
        <v/>
      </c>
      <c r="GH268" s="46">
        <f>IF(AND($DS268,GG268),
IF(BF268="","Debes escribir el valor de las cesantías. ",
IF( ISERR(_xlfn.NUMBERVALUE(BF268)), "El valor de las cesantías debe ser un número válido. ", "")
),
""
)</f>
        <v/>
      </c>
      <c r="GI268" s="46">
        <f>IF(AND($DS268,GG268),
IF(BG268="","Debes escribir el % de cesantías. ",
IF( ISERR(_xlfn.NUMBERVALUE(BG268)), "El % de cesantías debe ser un número válido. ", "")
),
""
)</f>
        <v/>
      </c>
      <c r="GJ268" s="46">
        <f>IF(AND($DS268,GG268),
IF(BH268="","Debes escribir el valor de intereses de cesantías. ",
IF( ISERR(_xlfn.NUMBERVALUE(BH268)), "El valor de intereses de cesantías debe ser un número válido. ", "")
),
""
)</f>
        <v/>
      </c>
      <c r="GK268" s="46">
        <f>CONCATENATE(BI268,BJ268,BK268)&lt;&gt;""</f>
        <v/>
      </c>
      <c r="GL268" s="46">
        <f>IF(AND($DS268,GK268),
IF(BI268="","Debes escribir el número de días de incapacidad. ",
IF( IFERROR(INT(BI268),1.1) &lt;&gt; IFERROR(_xlfn.NUMBERVALUE(BI268),1), "La cantidad de días de incapacidad debe ser un número entero. ", "")
),
""
)</f>
        <v/>
      </c>
      <c r="GM268" s="46">
        <f>IF(AND($DS268,GK268),
IF(BJ268="","Debes escribir el tipo de incapacidad. ",
IF(_xlfn.IFNA(VLOOKUP(BJ268,TIPO_DE_INCAPACIDAD,1,FALSE),-1)=-1,"El tipo de incapacidad es inválida (por favor seleccionarlo de la lista). ","")
),
""
)</f>
        <v/>
      </c>
      <c r="GN268" s="46">
        <f>IF(AND($DS268,GK268),
IF(BK268="","Debes escribir el valor de la incapacidad. ",
IF( ISERR(_xlfn.NUMBERVALUE(BK268)), "El valor de la incapacidad debe ser un número válido. ", "")
),
""
)</f>
        <v/>
      </c>
      <c r="GO268" s="46">
        <f>CONCATENATE(BL268,BM268)&lt;&gt;""</f>
        <v/>
      </c>
      <c r="GP268" s="46">
        <f>IF(AND($DS268,GO268),
IF(BL268="","Debes escribir el número de días de licencia de maternidad o paternidad. ",
IF( IFERROR(INT(BL268),1.1) &lt;&gt; IFERROR(_xlfn.NUMBERVALUE(BL268),1), "La cantidad de días de licencia de maternidad o paternidad debe ser un número entero. ", "")
),
""
)</f>
        <v/>
      </c>
      <c r="GQ268" s="46">
        <f>IF(AND($DS268,GO268),
IF(BM268="","Debes escribir el valor de la licencia de maternidad o paternidad. ",
IF( ISERR(_xlfn.NUMBERVALUE(BM268)), "El valor de la licencia de maternidad o paternidad debe ser un número válido. ", "")
),
""
)</f>
        <v/>
      </c>
      <c r="GR268" s="46">
        <f>CONCATENATE(BN268,BO268)&lt;&gt;""</f>
        <v/>
      </c>
      <c r="GS268" s="46">
        <f>IF(AND($DS268,GR268),
IF(BN268="","Debes escribir el número de días de licencia remunerada. ",
IF( IFERROR(INT(BN268),1.1) &lt;&gt; IFERROR(_xlfn.NUMBERVALUE(BN268),1), "La cantidad de días de licencia remunerada debe ser un número entero. ", "")
),
""
)</f>
        <v/>
      </c>
      <c r="GT268" s="46">
        <f>IF(AND($DS268,GR268),
IF(BO268="","Debes escribir el valor de la licencia remunerada. ",
IF( ISERR(_xlfn.NUMBERVALUE(BO268)), "El valor de la licencia remunerada debe ser un número válido. ", "")
),
""
)</f>
        <v/>
      </c>
      <c r="GU268" s="46">
        <f>IF($DS268,
IF( AND(BP268&lt;&gt;"", ISERR(_xlfn.NUMBERVALUE(BP268))), "El valor de la licencia NO remunerada debe ser un número válido. ", "")
)</f>
        <v/>
      </c>
      <c r="GV268" s="46">
        <f>IF($DS268,
IF( AND(BQ268&lt;&gt;"", ISERR(_xlfn.NUMBERVALUE(BQ268))), "El valor de auxilios salariales debe ser un número válido. ", "")
)</f>
        <v/>
      </c>
      <c r="GW268" s="46">
        <f>IF($DS268,
IF( AND(BR268&lt;&gt;"", ISERR(_xlfn.NUMBERVALUE(BR268))), "El valor de auxilios NO salariales debe ser un número válido. ", "")
)</f>
        <v/>
      </c>
      <c r="GX268" s="46">
        <f>IF($DS268,
IF( AND(BS268&lt;&gt;"", ISERR(_xlfn.NUMBERVALUE(BS268))), "El valor de bonos salariales debe ser un número válido. ", "")
)</f>
        <v/>
      </c>
      <c r="GY268" s="46">
        <f>IF($DS268,
IF( AND(BT268&lt;&gt;"", ISERR(_xlfn.NUMBERVALUE(BT268))), "El valor de bonos NO salariales debe ser un número válido. ", "")
)</f>
        <v/>
      </c>
      <c r="GZ268" s="46">
        <f>IF($DS268,
IF( AND(BU268&lt;&gt;"", ISERR(_xlfn.NUMBERVALUE(BU268))), "El valor de bonos salariales de alimentación debe ser un número válido. ", "")
)</f>
        <v/>
      </c>
      <c r="HA268" s="46">
        <f>IF($DS268,
IF( AND(BV268&lt;&gt;"", ISERR(_xlfn.NUMBERVALUE(BV268))), "El valor de bonos NO salariales de alimentación debe ser un número válido. ", "")
)</f>
        <v/>
      </c>
      <c r="HB268" s="46">
        <f>IF($DS268,
IF( AND(BW268&lt;&gt;"", ISERR(_xlfn.NUMBERVALUE(BW268))), "El valor de bonificaciones salariales debe ser un número válido. ", "")
)</f>
        <v/>
      </c>
      <c r="HC268" s="46">
        <f>IF($DS268,
IF( AND(BX268&lt;&gt;"", ISERR(_xlfn.NUMBERVALUE(BX268))), "El valor de bonificaciones NO salariales debe ser un número válido. ", "")
)</f>
        <v/>
      </c>
      <c r="HD268" s="46">
        <f>IF($DS268,
IF( AND(BY268&lt;&gt;"", ISERR(_xlfn.NUMBERVALUE(BY268))), "El valor de compensaciones ordinarias debe ser un número válido. ", "")
)</f>
        <v/>
      </c>
      <c r="HE268" s="46">
        <f>IF($DS268,
IF( AND(BZ268&lt;&gt;"", ISERR(_xlfn.NUMBERVALUE(BZ268))), "El valor de compensaciones extraordinarias debe ser un número válido. ", "")
)</f>
        <v/>
      </c>
      <c r="HF268" s="46">
        <f>IF($DS268,
IF( AND(CA268&lt;&gt;"", ISERR(_xlfn.NUMBERVALUE(CA268))), "El valor de comisiones debe ser un número válido. ", "")
)</f>
        <v/>
      </c>
      <c r="HG268" s="46">
        <f>IF($DS268,
IF( AND(CB268&lt;&gt;"", ISERR(_xlfn.NUMBERVALUE(CB268))), "El valor de ausencia por huega debe ser un número válido. ", "")
)</f>
        <v/>
      </c>
      <c r="HH268" s="46">
        <f>IF($DS268,
IF( AND(CC268&lt;&gt;"", ISERR(_xlfn.NUMBERVALUE(CC268))), "El valor de anticipos debe ser un número válido. ", "")
)</f>
        <v/>
      </c>
      <c r="HI268" s="46">
        <f>IF($DS268,
IF( AND(CD268&lt;&gt;"", ISERR(_xlfn.NUMBERVALUE(CD268))), "El valor de pagos a terceros debe ser un número válido. ", "")
)</f>
        <v/>
      </c>
      <c r="HJ268" s="46">
        <f>IF($DS268,
IF( AND(CE268&lt;&gt;"", ISERR(_xlfn.NUMBERVALUE(CE268))), "El valor de dotación debe ser un número válido. ", "")
)</f>
        <v/>
      </c>
      <c r="HK268" s="46">
        <f>IF($DS268,
IF( AND(CF268&lt;&gt;"", ISERR(_xlfn.NUMBERVALUE(CF268))), "El valor de apoyo sostenibilidad debe ser un número válido. ", "")
)</f>
        <v/>
      </c>
      <c r="HL268" s="46">
        <f>IF($DS268,
IF( AND(CG268&lt;&gt;"", ISERR(_xlfn.NUMBERVALUE(CG268))), "El valor de teletrabajo debe ser un número válido. ", "")
)</f>
        <v/>
      </c>
      <c r="HM268" s="46">
        <f>IF($DS268,
IF( AND(CH268&lt;&gt;"", ISERR(_xlfn.NUMBERVALUE(CH268))), "El valor de bonificación de retiro debe ser un número válido. ", "")
)</f>
        <v/>
      </c>
      <c r="HN268" s="46">
        <f>IF($DS268,
IF( AND(CI268&lt;&gt;"", ISERR(_xlfn.NUMBERVALUE(CI268))), "El valor de indemnización de retiro debe ser un número válido. ", "")
)</f>
        <v/>
      </c>
      <c r="HO268" s="46">
        <f>IF($DS268,
IF( AND(CJ268&lt;&gt;"", ISERR(_xlfn.NUMBERVALUE(CJ268))), "El valor de reintegros debe ser un número válido. ", "")
)</f>
        <v/>
      </c>
      <c r="HP268" s="46">
        <f>CONCATENATE(CK268,CL268,CM268)&lt;&gt;""</f>
        <v/>
      </c>
      <c r="HQ268" s="46">
        <f>IF(AND($DS268,HP268),
IF(CK268="","Debes escribir la descripción de otro concepto no categorizado. ",""),
""
)</f>
        <v/>
      </c>
      <c r="HR268" s="46">
        <f>IF(AND($DS268,HP268),
IF(CONCATENATE(CL268,CM268)="","Debes escribir al menos un valor de concepto no categorizado (salarial o no salarial). ",
IF(ISERR(_xlfn.NUMBERVALUE(CL268)),"El valor salarial concepto no categorizado debe ser un número válido. ","")
),
""
)</f>
        <v/>
      </c>
      <c r="HS268" s="46">
        <f>IF(AND($DS268,HP268),
IF(CONCATENATE(CL268,CM268)="","Debes escribir al menos un valor de concepto no categorizado (salarial o no salarial). ",
IF(ISERR(_xlfn.NUMBERVALUE(CM268)),"El valor NO salarial concepto no categorizado debe ser un número válido. ","")
),
""
)</f>
        <v/>
      </c>
      <c r="HT268" s="46">
        <f>IF($DS268,
IF(CN268="","Debes escribir el porcentaje del aporte a salud. ",
IF( ISERR(_xlfn.NUMBERVALUE(CN268)), "El valor del porcentaje del aporte a salud debe ser un número válido. ", "")
)
)</f>
        <v/>
      </c>
      <c r="HU268" s="46">
        <f>IF($DS268,
IF(CO268="","Debes escribir el valor del aporte a salud. ",
IF( ISERR(_xlfn.NUMBERVALUE(CO268)), "El valor del aporte a salud debe ser un número válido. ", "")
)
)</f>
        <v/>
      </c>
      <c r="HV268" s="46">
        <f>IF($DS268,
IF( AND(CP268&lt;&gt;"", ISERR(_xlfn.NUMBERVALUE(CP268))), "El valor plan complementario debe ser un número válido. ", "")
)</f>
        <v/>
      </c>
      <c r="HW268" s="46">
        <f>IF($DS268,
IF(CQ268="","Debes escribir el porcentaje del aporte a pensión. ",
IF( ISERR(_xlfn.NUMBERVALUE(CQ268)), "El valor del porcentaje del aporte a pensión debe ser un número válido. ", "")
)
)</f>
        <v/>
      </c>
      <c r="HX268" s="46">
        <f>IF($DS268,
IF(CR268="","Debes escribir el valor del aporte a pensión. ",
IF( ISERR(_xlfn.NUMBERVALUE(CR268)), "El valor del aporte a salud debe ser un número válido. ", "")
)
)</f>
        <v/>
      </c>
      <c r="HY268" s="46">
        <f>IF($DS268,
IF( AND(CS268&lt;&gt;"", ISERR(_xlfn.NUMBERVALUE(CS268))), "El valor pensión voluntaria debe ser un número válido. ", "")
)</f>
        <v/>
      </c>
      <c r="HZ268" s="46">
        <f>CONCATENATE(CT268,CU268,CV268,CW268)&lt;&gt;""</f>
        <v/>
      </c>
      <c r="IA268" s="46">
        <f>IF(AND($DS268,HZ268),
IF(CT268="","Debes escribir el % del fondo de seguridad pensional. ",
IF( ISERR(_xlfn.NUMBERVALUE(CT268)), "El % del fondo de seguridad debe ser un número válido. ", "")
),
""
)</f>
        <v/>
      </c>
      <c r="IB268" s="46">
        <f>IF(AND($DS268,HZ268),
IF(CU268="","Debes escribir el valor del aporte al fondo de solidaridad pensional. ",
IF( ISERR(_xlfn.NUMBERVALUE(CU268)), "El valor del aporte al fondo de solidaridad pensional debe ser un número válido. ", "")
),
""
)</f>
        <v/>
      </c>
      <c r="IC268" s="46">
        <f>IF(AND($DS268,HZ268),
IF(CV268="","Debes escribir el % del fondo de subsistencia. ",
IF( ISERR(_xlfn.NUMBERVALUE(CV268)), "El % del fondo de subsistencia debe ser un número válido. ", "")
),
""
)</f>
        <v/>
      </c>
      <c r="ID268" s="46">
        <f>IF(AND($DS268,HZ268),
IF(CW268="","Debes escribir el valor del fondo de subsistencia. ",
IF( ISERR(_xlfn.NUMBERVALUE(CW268)), "El valor del fondo de subsistencia debe ser un número válido. ", "")
),
""
)</f>
        <v/>
      </c>
      <c r="IE268" s="46">
        <f>CONCATENATE(CX268,CY268)&lt;&gt;""</f>
        <v/>
      </c>
      <c r="IF268" s="46">
        <f>IF(AND($DS268,IE268),
IF(CX268="","Debes escribir el % de sindicato. ",
IF( ISERR(_xlfn.NUMBERVALUE(CX268)), "El % de sindicato debe ser un número válido. ", "")
),
""
)</f>
        <v/>
      </c>
      <c r="IG268" s="46">
        <f>IF(AND($DS268,IE268),
IF(CY268="","Debes escribir el valor del sindicato. ",
IF( ISERR(_xlfn.NUMBERVALUE(CY268)), "El valor del sindicato debe ser un número válido. ", "")
),
""
)</f>
        <v/>
      </c>
      <c r="IH268" s="46">
        <f>IF($DS268,
IF( AND(CZ268&lt;&gt;"", ISERR(_xlfn.NUMBERVALUE(CZ268))), "El valor de sanción pública debe ser un número válido. ", "")
)</f>
        <v/>
      </c>
      <c r="II268" s="46">
        <f>IF($DS268,
IF( AND(DA268&lt;&gt;"", ISERR(_xlfn.NUMBERVALUE(DA268))), "El valor de sanción privada debe ser un número válido. ", "")
)</f>
        <v/>
      </c>
      <c r="IJ268" s="46">
        <f>CONCATENATE(DB268,DC268)&lt;&gt;""</f>
        <v/>
      </c>
      <c r="IK268" s="46">
        <f>IF(AND($DS268,IJ268),
IF(DB268="","Debes escribir la descripción de libranza. ",""),
""
)</f>
        <v/>
      </c>
      <c r="IL268" s="46">
        <f>IF(AND($DS268,IJ268),
IF(DC268="","Debes escribir la cuota libranza. ",
IF(ISERR(_xlfn.NUMBERVALUE(DC268)),"El valor de la cuota libranza debe ser un número válido. ","")
),
""
)</f>
        <v/>
      </c>
      <c r="IM268" s="46">
        <f>IF($DS268,
IF( AND(DD268&lt;&gt;"", ISERR(_xlfn.NUMBERVALUE(DD268))), "El valor de pagos a terceros debe ser un número válido. ", "")
)</f>
        <v/>
      </c>
      <c r="IN268" s="46">
        <f>IF($DS268,
IF( AND(DE268&lt;&gt;"", ISERR(_xlfn.NUMBERVALUE(DE268))), "El valor de anticipos debe ser un número válido. ", "")
)</f>
        <v/>
      </c>
      <c r="IO268" s="46">
        <f>IF($DS268,
IF( AND(DF268&lt;&gt;"", ISERR(_xlfn.NUMBERVALUE(DF268))), "El valor de AFC debe ser un número válido. ", "")
)</f>
        <v/>
      </c>
      <c r="IP268" s="46">
        <f>IF($DS268,
IF( AND(DG268&lt;&gt;"", ISERR(_xlfn.NUMBERVALUE(DG268))), "El valor de rete-fuente debe ser un número válido. ", "")
)</f>
        <v/>
      </c>
      <c r="IQ268" s="46">
        <f>IF($DS268,
IF( AND(DH268&lt;&gt;"", ISERR(_xlfn.NUMBERVALUE(DH268))), "El valor de cooperativa de trabajo debe ser un número válido. ", "")
)</f>
        <v/>
      </c>
      <c r="IR268" s="46">
        <f>IF($DS268,
IF( AND(DI268&lt;&gt;"", ISERR(_xlfn.NUMBERVALUE(DI268))), "El valor de embargo fiscal debe ser un número válido. ", "")
)</f>
        <v/>
      </c>
      <c r="IS268" s="46">
        <f>IF($DS268,
IF( AND(DJ268&lt;&gt;"", ISERR(_xlfn.NUMBERVALUE(DJ268))), "El valor de educación debe ser un número válido. ", "")
)</f>
        <v/>
      </c>
      <c r="IT268" s="46">
        <f>IF($DS268,
IF( AND(DK268&lt;&gt;"", ISERR(_xlfn.NUMBERVALUE(DK268))), "El valor de reintegro debe ser un número válido. ", "")
)</f>
        <v/>
      </c>
      <c r="IU268" s="46">
        <f>IF($DS268,
IF( AND(DL268&lt;&gt;"", ISERR(_xlfn.NUMBERVALUE(DL268))), "El valor de deuda debe ser un número válido. ", "")
)</f>
        <v/>
      </c>
      <c r="IV268" s="46">
        <f>IF($DS268,
IF( AND(DM268&lt;&gt;"", ISERR(_xlfn.NUMBERVALUE(DM268))), "El valor de otras deducciones debe ser un número válido. ", "")
)</f>
        <v/>
      </c>
      <c r="IW268" s="46">
        <f>IF($DS268,
IF(DN268="","Debes escribir el valor de los devengos totales. ",
IF( ISERR(_xlfn.NUMBERVALUE(DN268)), "El valor de los devengos totales debe ser un número válido. ", "")
)
)</f>
        <v/>
      </c>
      <c r="IX268" s="46">
        <f>IF($DS268,
IF(DO268="","Debes escribir el valor de las deducciones totales. ",
IF( ISERR(_xlfn.NUMBERVALUE(DO268)), "El valor de las deducciones totales debe ser un número válido. ", "")
)
)</f>
        <v/>
      </c>
      <c r="IY268" s="46">
        <f>IF($DS268,
IF(DP268="","Debes escribir el valor del salario total. ",
IF( ISERR(_xlfn.NUMBERVALUE(DP268)), "El valor del salario total debe ser un número válido. ", "")
)
)</f>
        <v/>
      </c>
    </row>
    <row r="269">
      <c r="B269" s="48" t="n">
        <v>257</v>
      </c>
      <c r="C269" s="61">
        <f>IF(AND(DS269,DP269&lt;&gt;""),
IF(DQ269="","OK","Error"),
""
)</f>
        <v/>
      </c>
      <c r="D269" s="53" t="n"/>
      <c r="E269" s="52" t="n"/>
      <c r="F269" s="112" t="n"/>
      <c r="G269" s="52" t="n"/>
      <c r="H269" s="53" t="n"/>
      <c r="I269" s="52" t="n"/>
      <c r="J269" s="52" t="n"/>
      <c r="K269" s="53" t="n"/>
      <c r="L269" s="55" t="n"/>
      <c r="M269" s="108" t="n"/>
      <c r="N269" s="56" t="n"/>
      <c r="O269" s="52" t="n"/>
      <c r="P269" s="52" t="n"/>
      <c r="Q269" s="52" t="n"/>
      <c r="R269" s="52" t="n"/>
      <c r="S269" s="52" t="n"/>
      <c r="T269" s="53" t="n"/>
      <c r="U269" s="52" t="n"/>
      <c r="V269" s="52" t="n"/>
      <c r="W269" s="55" t="n"/>
      <c r="X269" s="55" t="n"/>
      <c r="Y269" s="52" t="n"/>
      <c r="Z269" s="55" t="n"/>
      <c r="AA269" s="52" t="n"/>
      <c r="AB269" s="53" t="n"/>
      <c r="AC269" s="53" t="n"/>
      <c r="AD269" s="53" t="n"/>
      <c r="AE269" s="177" t="n"/>
      <c r="AF269" s="113" t="n"/>
      <c r="AG269" s="177" t="n"/>
      <c r="AH269" s="178" t="n"/>
      <c r="AI269" s="178" t="n"/>
      <c r="AJ269" s="178" t="n"/>
      <c r="AK269" s="114" t="n"/>
      <c r="AL269" s="178" t="n"/>
      <c r="AM269" s="114" t="n"/>
      <c r="AN269" s="178" t="n"/>
      <c r="AO269" s="114" t="n"/>
      <c r="AP269" s="178" t="n"/>
      <c r="AQ269" s="114" t="n"/>
      <c r="AR269" s="178" t="n"/>
      <c r="AS269" s="114" t="n"/>
      <c r="AT269" s="178" t="n"/>
      <c r="AU269" s="114" t="n"/>
      <c r="AV269" s="178" t="n"/>
      <c r="AW269" s="114" t="n"/>
      <c r="AX269" s="178" t="n"/>
      <c r="AY269" s="114" t="n"/>
      <c r="AZ269" s="178" t="n"/>
      <c r="BA269" s="114" t="n"/>
      <c r="BB269" s="178" t="n"/>
      <c r="BC269" s="114" t="n"/>
      <c r="BD269" s="178" t="n"/>
      <c r="BE269" s="178" t="n"/>
      <c r="BF269" s="178" t="n"/>
      <c r="BG269" s="59" t="n"/>
      <c r="BH269" s="178" t="n"/>
      <c r="BI269" s="114" t="n"/>
      <c r="BJ269" s="53" t="n"/>
      <c r="BK269" s="178" t="n"/>
      <c r="BL269" s="114" t="n"/>
      <c r="BM269" s="178" t="n"/>
      <c r="BN269" s="114" t="n"/>
      <c r="BO269" s="178" t="n"/>
      <c r="BP269" s="178" t="n"/>
      <c r="BQ269" s="178" t="n"/>
      <c r="BR269" s="178" t="n"/>
      <c r="BS269" s="178" t="n"/>
      <c r="BT269" s="178" t="n"/>
      <c r="BU269" s="178" t="n"/>
      <c r="BV269" s="178" t="n"/>
      <c r="BW269" s="178" t="n"/>
      <c r="BX269" s="178" t="n"/>
      <c r="BY269" s="178" t="n"/>
      <c r="BZ269" s="178" t="n"/>
      <c r="CA269" s="178" t="n"/>
      <c r="CB269" s="178" t="n"/>
      <c r="CC269" s="178" t="n"/>
      <c r="CD269" s="178" t="n"/>
      <c r="CE269" s="178" t="n"/>
      <c r="CF269" s="178" t="n"/>
      <c r="CG269" s="178" t="n"/>
      <c r="CH269" s="178" t="n"/>
      <c r="CI269" s="178" t="n"/>
      <c r="CJ269" s="178" t="n"/>
      <c r="CK269" s="53" t="n"/>
      <c r="CL269" s="178" t="n"/>
      <c r="CM269" s="178" t="n"/>
      <c r="CN269" s="60" t="n"/>
      <c r="CO269" s="177" t="n"/>
      <c r="CP269" s="178" t="n"/>
      <c r="CQ269" s="60" t="n"/>
      <c r="CR269" s="177" t="n"/>
      <c r="CS269" s="178" t="n"/>
      <c r="CT269" s="59" t="n"/>
      <c r="CU269" s="178" t="n"/>
      <c r="CV269" s="59" t="n"/>
      <c r="CW269" s="178" t="n"/>
      <c r="CX269" s="59" t="n"/>
      <c r="CY269" s="178" t="n"/>
      <c r="CZ269" s="178" t="n"/>
      <c r="DA269" s="178" t="n"/>
      <c r="DB269" s="53" t="n"/>
      <c r="DC269" s="178" t="n"/>
      <c r="DD269" s="178" t="n"/>
      <c r="DE269" s="178" t="n"/>
      <c r="DF269" s="178" t="n"/>
      <c r="DG269" s="178" t="n"/>
      <c r="DH269" s="178" t="n"/>
      <c r="DI269" s="178" t="n"/>
      <c r="DJ269" s="178" t="n"/>
      <c r="DK269" s="178" t="n"/>
      <c r="DL269" s="178" t="n"/>
      <c r="DM269" s="178" t="n"/>
      <c r="DN269" s="177" t="n"/>
      <c r="DO269" s="177" t="n"/>
      <c r="DP269" s="177" t="n"/>
      <c r="DQ269" s="76">
        <f>IF(AND(DS269,DP269&lt;&gt;""),
CONCATENATE(DT269,DU269,DV269,DW269,DX269,DY269,DZ269,EA269,EB269,EC269,ED269,EE269,EF269,EG269,EH269,EI269,EJ269,EK269,EL269,EM269,EN269,EO269,EP269,EQ269,ES269,ET269,EU269,EV269,EW269,EX269,EY269,EZ269,FA269,FC269,FD269,FF269,FG269,FI269,FJ269,FL269,FM269,FO269,FP269,FR269,FS269,FU269,FV269,FX269,FY269,GA269,GB269,GD269,GE269,GF269,GH269,GI269,GJ269,GL269,GM269,GN269,GP269,GQ269,GS269,GT269,GU269,GV269,GW269,GX269,GY269,GZ269,HA269,HB269,HC269,HD269,HE269,HF269,HG269,HH269,HI269,HJ269,HK269,HL269,HM269,HN269,HO269,HQ269,HR269,HS269,HT269,HU269,HV269,HW269,HX269,HY269,IA269,IB269,IC269,ID269,IF269,IG269,IH269,II269,IK269,IL269,IM269,IN269,IO269,IP269,IQ269,IR269,IS269,IT269,IU269,IV269,IW269,IX269,IY269,IZ269),
""
)</f>
        <v/>
      </c>
      <c r="DR269" s="53" t="n"/>
      <c r="DS269" s="46">
        <f>CONCATENATE(D269,$E269,$F269,$G269,H269,$I269,$J269,K269,$L269,$M269,N269,$O269,$P269,$Q269,$R269,$S269,T269,$U269,$V269,$W269,$X269,$Y269,$Z269,$AA269,AB269,AC269,AD269,$AE269,$AF269,$AG269,AH269,AI269,AJ269,AK269,AL269,AM269,AN269,AO269,AP269,AQ269,AR269,AS269,AT269,AU269,AV269,AW269,AX269,AY269,AZ269,BA269,BB269,BC269,BD269,BE269,BF269,BG269,BH269,BI269,BJ269,BK269,BL269,BM269,BN269,BO269,BP269,BQ269,BR269,BS269,BT269,BU269,BV269,BW269,BX269,BY269,BZ269,CA269,CB269,CC269,CD269,CE269,CF269,CG269,CH269,CI269,CJ269,CK269,CL269,CM269,$CN269,$CO269,CP269,$CQ269,$CR269,CS269,CT269,CU269,CV269,CW269,CX269,CY269,CZ269,DA269,DB269,DC269,DD269,DE269,DF269,DG269,DH269,DI269,DJ269,DK269,DL269,DM269,$DN269,$DO269,$DP269,DR269)&lt;&gt;""</f>
        <v/>
      </c>
      <c r="DT269" s="46">
        <f>IF(AND($DS269,$E$4&lt;&gt;""),
IF(LEFT($E$4,2) = "1.",
IF(D269&lt;&gt;"","El CUNE sólo se envía en operaciones de novedad o ajuste. ",""),
IF(D269="","Debes escribir un CUNE válido para realizar operaciones de novedad o ajuste. ","")),
""
)</f>
        <v/>
      </c>
      <c r="DU269" s="46">
        <f>IF($DS269,
IF(E269="","Debes seleccionar el tipo de documento del empleado. ",
IF(_xlfn.IFNA(VLOOKUP(E269,TIPO_DE_DOCUMENTO,1,FALSE),-1)=-1,"El tipo de documento no es válido (por favor seleccionarlo de la lista). ","")
)
)</f>
        <v/>
      </c>
      <c r="DV269" s="46">
        <f>IF($DS269,
IF(F269="","Debes escribir el número de documento del empleado. ","")
)</f>
        <v/>
      </c>
      <c r="DW269" s="46">
        <f>IF($DS269,
IF(G269="","Debes escribir el primer nombre del empleado. ","")
)</f>
        <v/>
      </c>
      <c r="DY269" s="46">
        <f>IF($DS269,
IF(I269="","Debes escribir el primer apellido del empleado. ","")
)</f>
        <v/>
      </c>
      <c r="DZ269" s="46">
        <f>IF($DS269,
IF(J269="","Debes escribir el segundo apellido del empleado. ","")
)</f>
        <v/>
      </c>
      <c r="EB269" s="46">
        <f>IF($DS269,
IF(L269="","Debes escribir la fecha de ingreso del empleado. ",
IF(ISERR(DATE(YEAR(L269),MONTH(L269),DAY(L269))), "El valor ingresado en fecha de ingreso no tiene un formato válido. ","")
)
)</f>
        <v/>
      </c>
      <c r="EC269" s="46">
        <f>IF($DS269,
IF(M269="","Debes escribir el tiempo laborado. ",
IF( IFERROR(INT(M269),1.1) &lt;&gt; IFERROR(_xlfn.NUMBERVALUE(M269),1), "El valor de los días trabajados debe ser un número entero. ", "")
)
)</f>
        <v/>
      </c>
      <c r="ED269" s="46">
        <f>IF($DS269,
IF( AND(N269&lt;&gt;"", ISERR(DATE(YEAR(N269),MONTH(N269),DAY(N269))) ), "El valor ingresado en fecha de ingreso no tiene un formato válido. ",
IF( AND(N269&lt;&gt;"", $E$6&lt;&gt;"", DATE(YEAR(N269), MONTH(N269), 1) &lt;&gt; IFERROR(DATE(MID($E$6, 1, 4), MID($E$6, 6, 2),1), "1/1/1900") ), "La fecha de retiro debe estar dentro del período liquidado. ", "")
)
)</f>
        <v/>
      </c>
      <c r="EE269" s="46">
        <f>IF($DS269,
IF(O269="","Debes seleccionar el tipo de trabajador. ",
IF(_xlfn.IFNA(VLOOKUP(O269,TIPO_DE_TRABAJADOR,1,FALSE),-1)=-1,"El tipo de trabajador no es válido (por favor seleccionarlo de la lista). ","")
)
)</f>
        <v/>
      </c>
      <c r="EF269" s="46">
        <f>IF($DS269,
IF(P269="","Debes seleccionar si es un trabajador dependiente pensionado por vejez. ",
IF(_xlfn.IFNA(VLOOKUP(P269,SUBTIPO_DE_TRABAJADOR,1,FALSE),-1)=-1,"El tipo de trabajador dependiente pensionado por vejez no es válido (por favor seleccionarlo de la lista). ","")
)
)</f>
        <v/>
      </c>
      <c r="EG269" s="46">
        <f>IF($DS269,
IF(Q269="","Debes seleccionar el tipo de contrato del trabajador. ",
IF(_xlfn.IFNA(VLOOKUP(Q269,TIPO_DE_CONTRATO,1,FALSE),-1)=-1,"El tipo de contrato del trabajador no es válido (por favor seleccionarlo de la lista). ","")
)
)</f>
        <v/>
      </c>
      <c r="EH269" s="46">
        <f>IF($DS269,
IF(R269="","Debes seleccionar si es un salario integral. ",
IF(_xlfn.IFNA(VLOOKUP(R269,SI_NO,1,FALSE),-1)=-1,"Valor no válido para salario integral (por favor seleccionarlo de la lista). ","")
)
)</f>
        <v/>
      </c>
      <c r="EI269" s="46">
        <f>IF($DS269,
IF(S269="","Debes seleccionar si el trabajador realiza actividades de riesgo. ",
IF(_xlfn.IFNA(VLOOKUP(S269,SI_NO,1,FALSE),-1)=-1,"Valor no válido para actividad de alto riesgo (por favor seleccionarlo de la lista). ","")
)
)</f>
        <v/>
      </c>
      <c r="EK269" s="46">
        <f>IF($DS269,
IF(U269="","Debes escribir el código del municipio de residencia del trabajador. ",
IF(_xlfn.IFNA(VLOOKUP(U269,MUNICIPIO,1,FALSE),-1)=-1,"El municipio de residencia del trabajador es inválido (por favor seleccionarlo de la lista). ","")
)
)</f>
        <v/>
      </c>
      <c r="EL269" s="46">
        <f>IF($DS269,
IF(V269="","Debes escribir el la dirección de residendia del trabajador. ","")
)</f>
        <v/>
      </c>
      <c r="EM269" s="46">
        <f>IF($DS269,
IF(W269="","Debes escribir la fecha de inicio de la liquidación. ",
IF(ISERR(DATE(YEAR(W269),MONTH(W269),DAY(W269))),"El valor ingresado en fecha de inicio de liquidación no tiene un formato válido. ",
IF( AND($E$6&lt;&gt;"", DATE(YEAR(W269), MONTH(W269), 1) &lt;&gt; IFERROR(DATE(MID($E$6, 1, 4), MID($E$6, 6, 2),1), "1/1/1900") ), "La fecha de inicio de la liquidación debe estar dentro del período liquidado. ", "")
)
)
)</f>
        <v/>
      </c>
      <c r="EN269" s="46">
        <f>IF($DS269,
IF(X269="","Debes escribir la fecha de fin de la liquidación. ",
IF(ISERR(DATE(YEAR(X269),MONTH(X269),DAY(X269))),"El valor ingresado en fecha de fin de liquidación no tiene un formato válido. ",
IF( AND($E$6&lt;&gt;"", DATE(YEAR(X269), MONTH(X269), 1) &lt;&gt; IFERROR(DATE(MID($E$6, 1, 4), MID($E$6, 6, 2),1), "1/1/1900") ), "La fecha de fin de la liquidación debe estar dentro del período liquidado. ", "")
)
)
)</f>
        <v/>
      </c>
      <c r="EO269" s="46">
        <f>IF($DS269,
IF(Y269="","Debes escribir la frecuencia de pago del trabajador. ",
IF(_xlfn.IFNA(VLOOKUP(Y269,PERÍODO_DE_NÓMINA,1,FALSE),-1)=-1,"La frecuencia de pago es inválida (por favor seleccionarlo de la lista). ","")
)
)</f>
        <v/>
      </c>
      <c r="EP269" s="46">
        <f>IF($DS269,
IF(Z269="","Debes escribir la fecha de pago. ",
IF(ISERR(DATE(YEAR(Z269),MONTH(Z269),DAY(Z269))), "El valor ingresado en fecha de pago no tiene un formato válido. ","")
)
)</f>
        <v/>
      </c>
      <c r="EQ269" s="46">
        <f>IF($DS269,
IF(AA269="","Debes escribir el medio de pago. ",
IF(_xlfn.IFNA(VLOOKUP(AA269,MEDIOS_DE_PAGO,1,FALSE),-1)=-1,"El medio de pago es inválido (por favor seleccionarlo de la lista). ","")
)
)</f>
        <v/>
      </c>
      <c r="ER269" s="46">
        <f>OR(AA269='Tablas '!$T$4,AA269='Tablas '!$T$7,AA269='Tablas '!$T$8,AA269='Tablas '!$T$11)</f>
        <v/>
      </c>
      <c r="ES269" s="46">
        <f>IF(AND($DS269,ER269),
IF(AB269="","Debes escribir la entidad bancaria. ",""),
""
)</f>
        <v/>
      </c>
      <c r="ET269" s="46">
        <f>IF(AND($DS269,ER269),
IF(AC269="","Debes escribir el tipo de cuenta bancaria. ",
IF(_xlfn.IFNA(VLOOKUP(AC269,TIPO_DE_CUENTA,1,FALSE),-1)=-1,"El tipo de cuenta bancaria es inválida (por favor seleccionarlo de la lista). ","")
),
""
)</f>
        <v/>
      </c>
      <c r="EU269" s="46">
        <f>IF(AND($DS269,ER269),
IF(AD269="","Debes escribir el número de cuenta bancaria. ",""),
""
)</f>
        <v/>
      </c>
      <c r="EV269" s="46">
        <f>IF($DS269,
IF(AE269="","Debes escribir el valor del sueldo básico. ",
IF( ISERR(_xlfn.NUMBERVALUE(AE269)), "El valor del sueldo básico debe ser un número válido. ", "")
)
)</f>
        <v/>
      </c>
      <c r="EW269" s="46">
        <f>IF($DS269,
IF(AF269="","Debes escribir el número de días trabajados. ",
IF( IFERROR(INT(AF269),1.1) &lt;&gt; IFERROR(_xlfn.NUMBERVALUE(AF269),1), "La cantidad de días trabajados debe ser un número entero. ", "")
)
)</f>
        <v/>
      </c>
      <c r="EX269" s="46">
        <f>IF($DS269,
IF(AG269="","Debes escribir el valor del sueldo trabajado. ",
IF( ISERR(_xlfn.NUMBERVALUE(AG269)), "El valor del sueldo trabajado debe ser un número válido. ", "")
)
)</f>
        <v/>
      </c>
      <c r="EY269" s="46">
        <f>IF($DS269,
IF( AND(AH269&lt;&gt;"", ISERR(_xlfn.NUMBERVALUE(AH269))), "El valor del auxilio de transporte debe ser un número válido. ", "")
)</f>
        <v/>
      </c>
      <c r="EZ269" s="46">
        <f>IF($DS269,
IF( AND(AI269&lt;&gt;"", ISERR(_xlfn.NUMBERVALUE(AI269))), "El valor de viáticos salariales debe ser un número válido. ", "")
)</f>
        <v/>
      </c>
      <c r="FA269" s="46">
        <f>IF($DS269,
IF( AND(AJ269&lt;&gt;"", ISERR(_xlfn.NUMBERVALUE(AJ269))), "El valor de viáticos NO salariales debe ser un número válido. ", "")
)</f>
        <v/>
      </c>
      <c r="FB269" s="46">
        <f>CONCATENATE(AK269,AL269)&lt;&gt;""</f>
        <v/>
      </c>
      <c r="FC269" s="46">
        <f>IF(AND($DS269,FB269),
IF(AK269="","Debes escribir el número de horas extras diurnas. ",
IF( IFERROR(INT(AK269),1.1) &lt;&gt; IFERROR(_xlfn.NUMBERVALUE(AK269),1), "La cantidad de horas extras diurnas debe ser un número entero. ", "")
),
""
)</f>
        <v/>
      </c>
      <c r="FD269" s="46">
        <f>IF(AND($DS269,FB269),
IF(AL269="","Debes escribir el valor de las horas extras diurnas. ",
IF( ISERR(_xlfn.NUMBERVALUE(AL269)), "El valor de las horas extras duirnas debe ser un número válido. ", "")
),
""
)</f>
        <v/>
      </c>
      <c r="FE269" s="46">
        <f>CONCATENATE(AM269,AN269)&lt;&gt;""</f>
        <v/>
      </c>
      <c r="FF269" s="46">
        <f>IF(AND($DS269,FE269),
IF(AM269="","Debes escribir el número de horas extras nocturnas. ",
IF( IFERROR(INT(AM269),1.1) &lt;&gt; IFERROR(_xlfn.NUMBERVALUE(AM269),1), "La cantidad de horas extras nocturnas debe ser un número entero. ", "")
),
""
)</f>
        <v/>
      </c>
      <c r="FG269" s="46">
        <f>IF(AND($DS269,FE269),
IF(AN269="","Debes escribir el valor de las horas extras nocturnas. ",
IF( ISERR(_xlfn.NUMBERVALUE(AN269)), "El valor de las horas extras nocturnas debe ser un número válido. ", "")
),
""
)</f>
        <v/>
      </c>
      <c r="FH269" s="46">
        <f>CONCATENATE(AO269,AP269)&lt;&gt;""</f>
        <v/>
      </c>
      <c r="FI269" s="46">
        <f>IF(AND($DS269,FH269),
IF(AO269="","Debes escribir el número de horas extras diurnas dominicales y festivas. ",
IF( IFERROR(INT(AO269),1.1) &lt;&gt; IFERROR(_xlfn.NUMBERVALUE(AO269),1), "La cantidad de horas extras diurnas dominicales y festivas debe ser un número entero. ", "")
),
""
)</f>
        <v/>
      </c>
      <c r="FJ269" s="46">
        <f>IF(AND($DS269,FH269),
IF(AP269="","Debes escribir el valor de las horas extras diurnas dominicales y festivas. ",
IF( ISERR(_xlfn.NUMBERVALUE(AP269)), "El valor de las horas extras diurnas dominicales y festivas debe ser un número válido. ", "")
),
""
)</f>
        <v/>
      </c>
      <c r="FK269" s="46">
        <f>CONCATENATE(AQ269,AR269)&lt;&gt;""</f>
        <v/>
      </c>
      <c r="FL269" s="46">
        <f>IF(AND($DS269,FK269),
IF(AQ269="","Debes escribir el número de horas extras nocturnas dominicales y festivas. ",
IF( IFERROR(INT(AQ269),1.1) &lt;&gt; IFERROR(_xlfn.NUMBERVALUE(AQ269),1), "La cantidad de horas extras nocturnas dominicales y festivas debe ser un número entero. ", "")
),
""
)</f>
        <v/>
      </c>
      <c r="FM269" s="46">
        <f>IF(AND($DS269,FK269),
IF(AR269="","Debes escribir el valor de las horas extras nocturnas dominicales y festivas. ",
IF( ISERR(_xlfn.NUMBERVALUE(AR269)), "El valor de las horas extras nocturnas dominicales y festivas debe ser un número válido. ", "")
),
""
)</f>
        <v/>
      </c>
      <c r="FN269" s="46">
        <f>CONCATENATE(AS269,AT269)&lt;&gt;""</f>
        <v/>
      </c>
      <c r="FO269" s="46">
        <f>IF(AND($DS269,FN269),
IF(AS269="","Debes escribir el número de horas recargo nocturno. ",
IF( IFERROR(INT(AS269),1.1) &lt;&gt; IFERROR(_xlfn.NUMBERVALUE(AS269),1), "La cantidad de horas recargo nocturno debe ser un número entero. ", "")
),
""
)</f>
        <v/>
      </c>
      <c r="FP269" s="46">
        <f>IF(AND($DS269,FN269),
IF(AT269="","Debes escribir el valor de las horas recargo nocturno. ",
IF( ISERR(_xlfn.NUMBERVALUE(AT269)), "El valor de las horas recargo nocturno debe ser un número válido. ", "")
),
""
)</f>
        <v/>
      </c>
      <c r="FQ269" s="46">
        <f>CONCATENATE(AU269,AV269)&lt;&gt;""</f>
        <v/>
      </c>
      <c r="FR269" s="46">
        <f>IF(AND($DS269,FQ269),
IF(AU269="","Debes escribir el número de horas recargo diurno dominical y festivo. ",
IF( IFERROR(INT(AU269),1.1) &lt;&gt; IFERROR(_xlfn.NUMBERVALUE(AU269),1), "La cantidad de horas recargo diurno dominical y festivo debe ser un número entero. ", "")
),
""
)</f>
        <v/>
      </c>
      <c r="FS269" s="46">
        <f>IF(AND($DS269,FQ269),
IF(AV269="","Debes escribir el valor de las horas recargo diurno dominical y festivo. ",
IF( ISERR(_xlfn.NUMBERVALUE(AV269)), "El valor de las horas recargo diurno dominical y festivo debe ser un número válido. ", "")
),
""
)</f>
        <v/>
      </c>
      <c r="FT269" s="46">
        <f>CONCATENATE(AW269,AX269)&lt;&gt;""</f>
        <v/>
      </c>
      <c r="FU269" s="46">
        <f>IF(AND($DS269,FT269),
IF(AW269="","Debes escribir el número de horas recargo nocturno dominical y festivo. ",
IF( IFERROR(INT(AW269),1.1) &lt;&gt; IFERROR(_xlfn.NUMBERVALUE(AW269),1), "La cantidad de horas recargo nocturno dominical y festivo debe ser un número entero. ", "")
),
""
)</f>
        <v/>
      </c>
      <c r="FV269" s="46">
        <f>IF(AND($DS269,FT269),
IF(AX269="","Debes escribir el valor de las horas recargo nocturno dominical y festivo. ",
IF( ISERR(_xlfn.NUMBERVALUE(AX269)), "El valor de las horas recargo nocturno dominical y festivo debe ser un número válido. ", "")
),
""
)</f>
        <v/>
      </c>
      <c r="FW269" s="46">
        <f>CONCATENATE(AY269,AZ269)&lt;&gt;""</f>
        <v/>
      </c>
      <c r="FX269" s="46">
        <f>IF(AND($DS269,FW269),
IF(AY269="","Debes escribir el número de días de vacaciones comunes. ",
IF( IFERROR(INT(AY269),1.1) &lt;&gt; IFERROR(_xlfn.NUMBERVALUE(AY269),1), "La cantidad de días de vacaciones comunes debe ser un número entero. ", "")
),
""
)</f>
        <v/>
      </c>
      <c r="FY269" s="46">
        <f>IF(AND($DS269,FW269),
IF(AZ269="","Debes escribir el valor de las vacaciones comunes. ",
IF( ISERR(_xlfn.NUMBERVALUE(AZ269)), "El valor de las vacaciones comunes debe ser un número válido. ", "")
),
""
)</f>
        <v/>
      </c>
      <c r="FZ269" s="46">
        <f>CONCATENATE(BA269,BB269)&lt;&gt;""</f>
        <v/>
      </c>
      <c r="GA269" s="46">
        <f>IF(AND($DS269,FZ269),
IF(BA269="","Debes escribir el número de días de vacaciones compensadas. ",
IF( IFERROR(INT(BA269),1.1) &lt;&gt; IFERROR(_xlfn.NUMBERVALUE(BA269),1), "La cantidad de días de vacaciones compensadas debe ser un número entero. ", "")
),
""
)</f>
        <v/>
      </c>
      <c r="GB269" s="46">
        <f>IF(AND($DS269,FZ269),
IF(BB269="","Debes escribir el valor de las vacaciones compensadas. ",
IF( ISERR(_xlfn.NUMBERVALUE(BB269)), "El valor de las vacaciones compensadas debe ser un número válido. ", "")
),
""
)</f>
        <v/>
      </c>
      <c r="GC269" s="46">
        <f>CONCATENATE(BC269,BD269)&lt;&gt;""</f>
        <v/>
      </c>
      <c r="GD269" s="46">
        <f>IF(AND($DS269,GC269),
IF(BC269="","Debes escribir el número de días de prima salarial. ",
IF( IFERROR(INT(BC269),1.1) &lt;&gt; IFERROR(_xlfn.NUMBERVALUE(BC269),1), "La cantidad de días de prima salarial debe ser un número entero. ", "")
),
""
)</f>
        <v/>
      </c>
      <c r="GE269" s="46">
        <f>IF(AND($DS269,GC269),
IF(BD269="","Debes escribir el valor de los días de prima salarial. ",
IF( ISERR(_xlfn.NUMBERVALUE(BD269)), "El valor de los días de prima salarial debe ser un número válido. ", "")
),
""
)</f>
        <v/>
      </c>
      <c r="GF269" s="46">
        <f>IF($DS269,
IF( AND(BE269&lt;&gt;"", ISERR(_xlfn.NUMBERVALUE(BE269))), "El valor de la prima NO saliarial debe ser un número válido. ", "")
)</f>
        <v/>
      </c>
      <c r="GG269" s="46">
        <f>CONCATENATE(BF269,BG269,BH269)&lt;&gt;""</f>
        <v/>
      </c>
      <c r="GH269" s="46">
        <f>IF(AND($DS269,GG269),
IF(BF269="","Debes escribir el valor de las cesantías. ",
IF( ISERR(_xlfn.NUMBERVALUE(BF269)), "El valor de las cesantías debe ser un número válido. ", "")
),
""
)</f>
        <v/>
      </c>
      <c r="GI269" s="46">
        <f>IF(AND($DS269,GG269),
IF(BG269="","Debes escribir el % de cesantías. ",
IF( ISERR(_xlfn.NUMBERVALUE(BG269)), "El % de cesantías debe ser un número válido. ", "")
),
""
)</f>
        <v/>
      </c>
      <c r="GJ269" s="46">
        <f>IF(AND($DS269,GG269),
IF(BH269="","Debes escribir el valor de intereses de cesantías. ",
IF( ISERR(_xlfn.NUMBERVALUE(BH269)), "El valor de intereses de cesantías debe ser un número válido. ", "")
),
""
)</f>
        <v/>
      </c>
      <c r="GK269" s="46">
        <f>CONCATENATE(BI269,BJ269,BK269)&lt;&gt;""</f>
        <v/>
      </c>
      <c r="GL269" s="46">
        <f>IF(AND($DS269,GK269),
IF(BI269="","Debes escribir el número de días de incapacidad. ",
IF( IFERROR(INT(BI269),1.1) &lt;&gt; IFERROR(_xlfn.NUMBERVALUE(BI269),1), "La cantidad de días de incapacidad debe ser un número entero. ", "")
),
""
)</f>
        <v/>
      </c>
      <c r="GM269" s="46">
        <f>IF(AND($DS269,GK269),
IF(BJ269="","Debes escribir el tipo de incapacidad. ",
IF(_xlfn.IFNA(VLOOKUP(BJ269,TIPO_DE_INCAPACIDAD,1,FALSE),-1)=-1,"El tipo de incapacidad es inválida (por favor seleccionarlo de la lista). ","")
),
""
)</f>
        <v/>
      </c>
      <c r="GN269" s="46">
        <f>IF(AND($DS269,GK269),
IF(BK269="","Debes escribir el valor de la incapacidad. ",
IF( ISERR(_xlfn.NUMBERVALUE(BK269)), "El valor de la incapacidad debe ser un número válido. ", "")
),
""
)</f>
        <v/>
      </c>
      <c r="GO269" s="46">
        <f>CONCATENATE(BL269,BM269)&lt;&gt;""</f>
        <v/>
      </c>
      <c r="GP269" s="46">
        <f>IF(AND($DS269,GO269),
IF(BL269="","Debes escribir el número de días de licencia de maternidad o paternidad. ",
IF( IFERROR(INT(BL269),1.1) &lt;&gt; IFERROR(_xlfn.NUMBERVALUE(BL269),1), "La cantidad de días de licencia de maternidad o paternidad debe ser un número entero. ", "")
),
""
)</f>
        <v/>
      </c>
      <c r="GQ269" s="46">
        <f>IF(AND($DS269,GO269),
IF(BM269="","Debes escribir el valor de la licencia de maternidad o paternidad. ",
IF( ISERR(_xlfn.NUMBERVALUE(BM269)), "El valor de la licencia de maternidad o paternidad debe ser un número válido. ", "")
),
""
)</f>
        <v/>
      </c>
      <c r="GR269" s="46">
        <f>CONCATENATE(BN269,BO269)&lt;&gt;""</f>
        <v/>
      </c>
      <c r="GS269" s="46">
        <f>IF(AND($DS269,GR269),
IF(BN269="","Debes escribir el número de días de licencia remunerada. ",
IF( IFERROR(INT(BN269),1.1) &lt;&gt; IFERROR(_xlfn.NUMBERVALUE(BN269),1), "La cantidad de días de licencia remunerada debe ser un número entero. ", "")
),
""
)</f>
        <v/>
      </c>
      <c r="GT269" s="46">
        <f>IF(AND($DS269,GR269),
IF(BO269="","Debes escribir el valor de la licencia remunerada. ",
IF( ISERR(_xlfn.NUMBERVALUE(BO269)), "El valor de la licencia remunerada debe ser un número válido. ", "")
),
""
)</f>
        <v/>
      </c>
      <c r="GU269" s="46">
        <f>IF($DS269,
IF( AND(BP269&lt;&gt;"", ISERR(_xlfn.NUMBERVALUE(BP269))), "El valor de la licencia NO remunerada debe ser un número válido. ", "")
)</f>
        <v/>
      </c>
      <c r="GV269" s="46">
        <f>IF($DS269,
IF( AND(BQ269&lt;&gt;"", ISERR(_xlfn.NUMBERVALUE(BQ269))), "El valor de auxilios salariales debe ser un número válido. ", "")
)</f>
        <v/>
      </c>
      <c r="GW269" s="46">
        <f>IF($DS269,
IF( AND(BR269&lt;&gt;"", ISERR(_xlfn.NUMBERVALUE(BR269))), "El valor de auxilios NO salariales debe ser un número válido. ", "")
)</f>
        <v/>
      </c>
      <c r="GX269" s="46">
        <f>IF($DS269,
IF( AND(BS269&lt;&gt;"", ISERR(_xlfn.NUMBERVALUE(BS269))), "El valor de bonos salariales debe ser un número válido. ", "")
)</f>
        <v/>
      </c>
      <c r="GY269" s="46">
        <f>IF($DS269,
IF( AND(BT269&lt;&gt;"", ISERR(_xlfn.NUMBERVALUE(BT269))), "El valor de bonos NO salariales debe ser un número válido. ", "")
)</f>
        <v/>
      </c>
      <c r="GZ269" s="46">
        <f>IF($DS269,
IF( AND(BU269&lt;&gt;"", ISERR(_xlfn.NUMBERVALUE(BU269))), "El valor de bonos salariales de alimentación debe ser un número válido. ", "")
)</f>
        <v/>
      </c>
      <c r="HA269" s="46">
        <f>IF($DS269,
IF( AND(BV269&lt;&gt;"", ISERR(_xlfn.NUMBERVALUE(BV269))), "El valor de bonos NO salariales de alimentación debe ser un número válido. ", "")
)</f>
        <v/>
      </c>
      <c r="HB269" s="46">
        <f>IF($DS269,
IF( AND(BW269&lt;&gt;"", ISERR(_xlfn.NUMBERVALUE(BW269))), "El valor de bonificaciones salariales debe ser un número válido. ", "")
)</f>
        <v/>
      </c>
      <c r="HC269" s="46">
        <f>IF($DS269,
IF( AND(BX269&lt;&gt;"", ISERR(_xlfn.NUMBERVALUE(BX269))), "El valor de bonificaciones NO salariales debe ser un número válido. ", "")
)</f>
        <v/>
      </c>
      <c r="HD269" s="46">
        <f>IF($DS269,
IF( AND(BY269&lt;&gt;"", ISERR(_xlfn.NUMBERVALUE(BY269))), "El valor de compensaciones ordinarias debe ser un número válido. ", "")
)</f>
        <v/>
      </c>
      <c r="HE269" s="46">
        <f>IF($DS269,
IF( AND(BZ269&lt;&gt;"", ISERR(_xlfn.NUMBERVALUE(BZ269))), "El valor de compensaciones extraordinarias debe ser un número válido. ", "")
)</f>
        <v/>
      </c>
      <c r="HF269" s="46">
        <f>IF($DS269,
IF( AND(CA269&lt;&gt;"", ISERR(_xlfn.NUMBERVALUE(CA269))), "El valor de comisiones debe ser un número válido. ", "")
)</f>
        <v/>
      </c>
      <c r="HG269" s="46">
        <f>IF($DS269,
IF( AND(CB269&lt;&gt;"", ISERR(_xlfn.NUMBERVALUE(CB269))), "El valor de ausencia por huega debe ser un número válido. ", "")
)</f>
        <v/>
      </c>
      <c r="HH269" s="46">
        <f>IF($DS269,
IF( AND(CC269&lt;&gt;"", ISERR(_xlfn.NUMBERVALUE(CC269))), "El valor de anticipos debe ser un número válido. ", "")
)</f>
        <v/>
      </c>
      <c r="HI269" s="46">
        <f>IF($DS269,
IF( AND(CD269&lt;&gt;"", ISERR(_xlfn.NUMBERVALUE(CD269))), "El valor de pagos a terceros debe ser un número válido. ", "")
)</f>
        <v/>
      </c>
      <c r="HJ269" s="46">
        <f>IF($DS269,
IF( AND(CE269&lt;&gt;"", ISERR(_xlfn.NUMBERVALUE(CE269))), "El valor de dotación debe ser un número válido. ", "")
)</f>
        <v/>
      </c>
      <c r="HK269" s="46">
        <f>IF($DS269,
IF( AND(CF269&lt;&gt;"", ISERR(_xlfn.NUMBERVALUE(CF269))), "El valor de apoyo sostenibilidad debe ser un número válido. ", "")
)</f>
        <v/>
      </c>
      <c r="HL269" s="46">
        <f>IF($DS269,
IF( AND(CG269&lt;&gt;"", ISERR(_xlfn.NUMBERVALUE(CG269))), "El valor de teletrabajo debe ser un número válido. ", "")
)</f>
        <v/>
      </c>
      <c r="HM269" s="46">
        <f>IF($DS269,
IF( AND(CH269&lt;&gt;"", ISERR(_xlfn.NUMBERVALUE(CH269))), "El valor de bonificación de retiro debe ser un número válido. ", "")
)</f>
        <v/>
      </c>
      <c r="HN269" s="46">
        <f>IF($DS269,
IF( AND(CI269&lt;&gt;"", ISERR(_xlfn.NUMBERVALUE(CI269))), "El valor de indemnización de retiro debe ser un número válido. ", "")
)</f>
        <v/>
      </c>
      <c r="HO269" s="46">
        <f>IF($DS269,
IF( AND(CJ269&lt;&gt;"", ISERR(_xlfn.NUMBERVALUE(CJ269))), "El valor de reintegros debe ser un número válido. ", "")
)</f>
        <v/>
      </c>
      <c r="HP269" s="46">
        <f>CONCATENATE(CK269,CL269,CM269)&lt;&gt;""</f>
        <v/>
      </c>
      <c r="HQ269" s="46">
        <f>IF(AND($DS269,HP269),
IF(CK269="","Debes escribir la descripción de otro concepto no categorizado. ",""),
""
)</f>
        <v/>
      </c>
      <c r="HR269" s="46">
        <f>IF(AND($DS269,HP269),
IF(CONCATENATE(CL269,CM269)="","Debes escribir al menos un valor de concepto no categorizado (salarial o no salarial). ",
IF(ISERR(_xlfn.NUMBERVALUE(CL269)),"El valor salarial concepto no categorizado debe ser un número válido. ","")
),
""
)</f>
        <v/>
      </c>
      <c r="HS269" s="46">
        <f>IF(AND($DS269,HP269),
IF(CONCATENATE(CL269,CM269)="","Debes escribir al menos un valor de concepto no categorizado (salarial o no salarial). ",
IF(ISERR(_xlfn.NUMBERVALUE(CM269)),"El valor NO salarial concepto no categorizado debe ser un número válido. ","")
),
""
)</f>
        <v/>
      </c>
      <c r="HT269" s="46">
        <f>IF($DS269,
IF(CN269="","Debes escribir el porcentaje del aporte a salud. ",
IF( ISERR(_xlfn.NUMBERVALUE(CN269)), "El valor del porcentaje del aporte a salud debe ser un número válido. ", "")
)
)</f>
        <v/>
      </c>
      <c r="HU269" s="46">
        <f>IF($DS269,
IF(CO269="","Debes escribir el valor del aporte a salud. ",
IF( ISERR(_xlfn.NUMBERVALUE(CO269)), "El valor del aporte a salud debe ser un número válido. ", "")
)
)</f>
        <v/>
      </c>
      <c r="HV269" s="46">
        <f>IF($DS269,
IF( AND(CP269&lt;&gt;"", ISERR(_xlfn.NUMBERVALUE(CP269))), "El valor plan complementario debe ser un número válido. ", "")
)</f>
        <v/>
      </c>
      <c r="HW269" s="46">
        <f>IF($DS269,
IF(CQ269="","Debes escribir el porcentaje del aporte a pensión. ",
IF( ISERR(_xlfn.NUMBERVALUE(CQ269)), "El valor del porcentaje del aporte a pensión debe ser un número válido. ", "")
)
)</f>
        <v/>
      </c>
      <c r="HX269" s="46">
        <f>IF($DS269,
IF(CR269="","Debes escribir el valor del aporte a pensión. ",
IF( ISERR(_xlfn.NUMBERVALUE(CR269)), "El valor del aporte a salud debe ser un número válido. ", "")
)
)</f>
        <v/>
      </c>
      <c r="HY269" s="46">
        <f>IF($DS269,
IF( AND(CS269&lt;&gt;"", ISERR(_xlfn.NUMBERVALUE(CS269))), "El valor pensión voluntaria debe ser un número válido. ", "")
)</f>
        <v/>
      </c>
      <c r="HZ269" s="46">
        <f>CONCATENATE(CT269,CU269,CV269,CW269)&lt;&gt;""</f>
        <v/>
      </c>
      <c r="IA269" s="46">
        <f>IF(AND($DS269,HZ269),
IF(CT269="","Debes escribir el % del fondo de seguridad pensional. ",
IF( ISERR(_xlfn.NUMBERVALUE(CT269)), "El % del fondo de seguridad debe ser un número válido. ", "")
),
""
)</f>
        <v/>
      </c>
      <c r="IB269" s="46">
        <f>IF(AND($DS269,HZ269),
IF(CU269="","Debes escribir el valor del aporte al fondo de solidaridad pensional. ",
IF( ISERR(_xlfn.NUMBERVALUE(CU269)), "El valor del aporte al fondo de solidaridad pensional debe ser un número válido. ", "")
),
""
)</f>
        <v/>
      </c>
      <c r="IC269" s="46">
        <f>IF(AND($DS269,HZ269),
IF(CV269="","Debes escribir el % del fondo de subsistencia. ",
IF( ISERR(_xlfn.NUMBERVALUE(CV269)), "El % del fondo de subsistencia debe ser un número válido. ", "")
),
""
)</f>
        <v/>
      </c>
      <c r="ID269" s="46">
        <f>IF(AND($DS269,HZ269),
IF(CW269="","Debes escribir el valor del fondo de subsistencia. ",
IF( ISERR(_xlfn.NUMBERVALUE(CW269)), "El valor del fondo de subsistencia debe ser un número válido. ", "")
),
""
)</f>
        <v/>
      </c>
      <c r="IE269" s="46">
        <f>CONCATENATE(CX269,CY269)&lt;&gt;""</f>
        <v/>
      </c>
      <c r="IF269" s="46">
        <f>IF(AND($DS269,IE269),
IF(CX269="","Debes escribir el % de sindicato. ",
IF( ISERR(_xlfn.NUMBERVALUE(CX269)), "El % de sindicato debe ser un número válido. ", "")
),
""
)</f>
        <v/>
      </c>
      <c r="IG269" s="46">
        <f>IF(AND($DS269,IE269),
IF(CY269="","Debes escribir el valor del sindicato. ",
IF( ISERR(_xlfn.NUMBERVALUE(CY269)), "El valor del sindicato debe ser un número válido. ", "")
),
""
)</f>
        <v/>
      </c>
      <c r="IH269" s="46">
        <f>IF($DS269,
IF( AND(CZ269&lt;&gt;"", ISERR(_xlfn.NUMBERVALUE(CZ269))), "El valor de sanción pública debe ser un número válido. ", "")
)</f>
        <v/>
      </c>
      <c r="II269" s="46">
        <f>IF($DS269,
IF( AND(DA269&lt;&gt;"", ISERR(_xlfn.NUMBERVALUE(DA269))), "El valor de sanción privada debe ser un número válido. ", "")
)</f>
        <v/>
      </c>
      <c r="IJ269" s="46">
        <f>CONCATENATE(DB269,DC269)&lt;&gt;""</f>
        <v/>
      </c>
      <c r="IK269" s="46">
        <f>IF(AND($DS269,IJ269),
IF(DB269="","Debes escribir la descripción de libranza. ",""),
""
)</f>
        <v/>
      </c>
      <c r="IL269" s="46">
        <f>IF(AND($DS269,IJ269),
IF(DC269="","Debes escribir la cuota libranza. ",
IF(ISERR(_xlfn.NUMBERVALUE(DC269)),"El valor de la cuota libranza debe ser un número válido. ","")
),
""
)</f>
        <v/>
      </c>
      <c r="IM269" s="46">
        <f>IF($DS269,
IF( AND(DD269&lt;&gt;"", ISERR(_xlfn.NUMBERVALUE(DD269))), "El valor de pagos a terceros debe ser un número válido. ", "")
)</f>
        <v/>
      </c>
      <c r="IN269" s="46">
        <f>IF($DS269,
IF( AND(DE269&lt;&gt;"", ISERR(_xlfn.NUMBERVALUE(DE269))), "El valor de anticipos debe ser un número válido. ", "")
)</f>
        <v/>
      </c>
      <c r="IO269" s="46">
        <f>IF($DS269,
IF( AND(DF269&lt;&gt;"", ISERR(_xlfn.NUMBERVALUE(DF269))), "El valor de AFC debe ser un número válido. ", "")
)</f>
        <v/>
      </c>
      <c r="IP269" s="46">
        <f>IF($DS269,
IF( AND(DG269&lt;&gt;"", ISERR(_xlfn.NUMBERVALUE(DG269))), "El valor de rete-fuente debe ser un número válido. ", "")
)</f>
        <v/>
      </c>
      <c r="IQ269" s="46">
        <f>IF($DS269,
IF( AND(DH269&lt;&gt;"", ISERR(_xlfn.NUMBERVALUE(DH269))), "El valor de cooperativa de trabajo debe ser un número válido. ", "")
)</f>
        <v/>
      </c>
      <c r="IR269" s="46">
        <f>IF($DS269,
IF( AND(DI269&lt;&gt;"", ISERR(_xlfn.NUMBERVALUE(DI269))), "El valor de embargo fiscal debe ser un número válido. ", "")
)</f>
        <v/>
      </c>
      <c r="IS269" s="46">
        <f>IF($DS269,
IF( AND(DJ269&lt;&gt;"", ISERR(_xlfn.NUMBERVALUE(DJ269))), "El valor de educación debe ser un número válido. ", "")
)</f>
        <v/>
      </c>
      <c r="IT269" s="46">
        <f>IF($DS269,
IF( AND(DK269&lt;&gt;"", ISERR(_xlfn.NUMBERVALUE(DK269))), "El valor de reintegro debe ser un número válido. ", "")
)</f>
        <v/>
      </c>
      <c r="IU269" s="46">
        <f>IF($DS269,
IF( AND(DL269&lt;&gt;"", ISERR(_xlfn.NUMBERVALUE(DL269))), "El valor de deuda debe ser un número válido. ", "")
)</f>
        <v/>
      </c>
      <c r="IV269" s="46">
        <f>IF($DS269,
IF( AND(DM269&lt;&gt;"", ISERR(_xlfn.NUMBERVALUE(DM269))), "El valor de otras deducciones debe ser un número válido. ", "")
)</f>
        <v/>
      </c>
      <c r="IW269" s="46">
        <f>IF($DS269,
IF(DN269="","Debes escribir el valor de los devengos totales. ",
IF( ISERR(_xlfn.NUMBERVALUE(DN269)), "El valor de los devengos totales debe ser un número válido. ", "")
)
)</f>
        <v/>
      </c>
      <c r="IX269" s="46">
        <f>IF($DS269,
IF(DO269="","Debes escribir el valor de las deducciones totales. ",
IF( ISERR(_xlfn.NUMBERVALUE(DO269)), "El valor de las deducciones totales debe ser un número válido. ", "")
)
)</f>
        <v/>
      </c>
      <c r="IY269" s="46">
        <f>IF($DS269,
IF(DP269="","Debes escribir el valor del salario total. ",
IF( ISERR(_xlfn.NUMBERVALUE(DP269)), "El valor del salario total debe ser un número válido. ", "")
)
)</f>
        <v/>
      </c>
    </row>
    <row r="270">
      <c r="B270" s="48" t="n">
        <v>258</v>
      </c>
      <c r="C270" s="61">
        <f>IF(AND(DS270,DP270&lt;&gt;""),
   IF(DQ270="","OK","Error"),
   ""
)</f>
        <v/>
      </c>
      <c r="D270" s="53" t="n"/>
      <c r="E270" s="52" t="n"/>
      <c r="F270" s="112" t="n"/>
      <c r="G270" s="52" t="n"/>
      <c r="H270" s="53" t="n"/>
      <c r="I270" s="52" t="n"/>
      <c r="J270" s="52" t="n"/>
      <c r="K270" s="53" t="n"/>
      <c r="L270" s="55" t="n"/>
      <c r="M270" s="108" t="n"/>
      <c r="N270" s="56" t="n"/>
      <c r="O270" s="52" t="n"/>
      <c r="P270" s="52" t="n"/>
      <c r="Q270" s="52" t="n"/>
      <c r="R270" s="52" t="n"/>
      <c r="S270" s="52" t="n"/>
      <c r="T270" s="53" t="n"/>
      <c r="U270" s="52" t="n"/>
      <c r="V270" s="52" t="n"/>
      <c r="W270" s="55" t="n"/>
      <c r="X270" s="55" t="n"/>
      <c r="Y270" s="52" t="n"/>
      <c r="Z270" s="55" t="n"/>
      <c r="AA270" s="52" t="n"/>
      <c r="AB270" s="53" t="n"/>
      <c r="AC270" s="53" t="n"/>
      <c r="AD270" s="53" t="n"/>
      <c r="AE270" s="177" t="n"/>
      <c r="AF270" s="113" t="n"/>
      <c r="AG270" s="177" t="n"/>
      <c r="AH270" s="178" t="n"/>
      <c r="AI270" s="178" t="n"/>
      <c r="AJ270" s="178" t="n"/>
      <c r="AK270" s="114" t="n"/>
      <c r="AL270" s="178" t="n"/>
      <c r="AM270" s="114" t="n"/>
      <c r="AN270" s="178" t="n"/>
      <c r="AO270" s="114" t="n"/>
      <c r="AP270" s="178" t="n"/>
      <c r="AQ270" s="114" t="n"/>
      <c r="AR270" s="178" t="n"/>
      <c r="AS270" s="114" t="n"/>
      <c r="AT270" s="178" t="n"/>
      <c r="AU270" s="114" t="n"/>
      <c r="AV270" s="178" t="n"/>
      <c r="AW270" s="114" t="n"/>
      <c r="AX270" s="178" t="n"/>
      <c r="AY270" s="114" t="n"/>
      <c r="AZ270" s="178" t="n"/>
      <c r="BA270" s="114" t="n"/>
      <c r="BB270" s="178" t="n"/>
      <c r="BC270" s="114" t="n"/>
      <c r="BD270" s="178" t="n"/>
      <c r="BE270" s="178" t="n"/>
      <c r="BF270" s="178" t="n"/>
      <c r="BG270" s="59" t="n"/>
      <c r="BH270" s="178" t="n"/>
      <c r="BI270" s="114" t="n"/>
      <c r="BJ270" s="53" t="n"/>
      <c r="BK270" s="178" t="n"/>
      <c r="BL270" s="114" t="n"/>
      <c r="BM270" s="178" t="n"/>
      <c r="BN270" s="114" t="n"/>
      <c r="BO270" s="178" t="n"/>
      <c r="BP270" s="178" t="n"/>
      <c r="BQ270" s="178" t="n"/>
      <c r="BR270" s="178" t="n"/>
      <c r="BS270" s="178" t="n"/>
      <c r="BT270" s="178" t="n"/>
      <c r="BU270" s="178" t="n"/>
      <c r="BV270" s="178" t="n"/>
      <c r="BW270" s="178" t="n"/>
      <c r="BX270" s="178" t="n"/>
      <c r="BY270" s="178" t="n"/>
      <c r="BZ270" s="178" t="n"/>
      <c r="CA270" s="178" t="n"/>
      <c r="CB270" s="178" t="n"/>
      <c r="CC270" s="178" t="n"/>
      <c r="CD270" s="178" t="n"/>
      <c r="CE270" s="178" t="n"/>
      <c r="CF270" s="178" t="n"/>
      <c r="CG270" s="178" t="n"/>
      <c r="CH270" s="178" t="n"/>
      <c r="CI270" s="178" t="n"/>
      <c r="CJ270" s="178" t="n"/>
      <c r="CK270" s="53" t="n"/>
      <c r="CL270" s="178" t="n"/>
      <c r="CM270" s="178" t="n"/>
      <c r="CN270" s="60" t="n"/>
      <c r="CO270" s="177" t="n"/>
      <c r="CP270" s="178" t="n"/>
      <c r="CQ270" s="60" t="n"/>
      <c r="CR270" s="177" t="n"/>
      <c r="CS270" s="178" t="n"/>
      <c r="CT270" s="59" t="n"/>
      <c r="CU270" s="178" t="n"/>
      <c r="CV270" s="59" t="n"/>
      <c r="CW270" s="178" t="n"/>
      <c r="CX270" s="59" t="n"/>
      <c r="CY270" s="178" t="n"/>
      <c r="CZ270" s="178" t="n"/>
      <c r="DA270" s="178" t="n"/>
      <c r="DB270" s="53" t="n"/>
      <c r="DC270" s="178" t="n"/>
      <c r="DD270" s="178" t="n"/>
      <c r="DE270" s="178" t="n"/>
      <c r="DF270" s="178" t="n"/>
      <c r="DG270" s="178" t="n"/>
      <c r="DH270" s="178" t="n"/>
      <c r="DI270" s="178" t="n"/>
      <c r="DJ270" s="178" t="n"/>
      <c r="DK270" s="178" t="n"/>
      <c r="DL270" s="178" t="n"/>
      <c r="DM270" s="178" t="n"/>
      <c r="DN270" s="177" t="n"/>
      <c r="DO270" s="177" t="n"/>
      <c r="DP270" s="177" t="n"/>
      <c r="DQ270" s="76">
        <f>IF(AND(DS270,DP270&lt;&gt;""),
   CONCATENATE(DT270,DU270,DV270,DW270,DX270,DY270,DZ270,EA270,EB270,EC270,ED270,EE270,EF270,EG270,EH270,EI270,EJ270,EK270,EL270,EM270,EN270,EO270,EP270,EQ270,ES270,ET270,EU270,EV270,EW270,EX270,EY270,EZ270,FA270,FC270,FD270,FF270,FG270,FI270,FJ270,FL270,FM270,FO270,FP270,FR270,FS270,FU270,FV270,FX270,FY270,GA270,GB270,GD270,GE270,GF270,GH270,GI270,GJ270,GL270,GM270,GN270,GP270,GQ270,GS270,GT270,GU270,GV270,GW270,GX270,GY270,GZ270,HA270,HB270,HC270,HD270,HE270,HF270,HG270,HH270,HI270,HJ270,HK270,HL270,HM270,HN270,HO270,HQ270,HR270,HS270,HT270,HU270,HV270,HW270,HX270,HY270,IA270,IB270,IC270,ID270,IF270,IG270,IH270,II270,IK270,IL270,IM270,IN270,IO270,IP270,IQ270,IR270,IS270,IT270,IU270,IV270,IW270,IX270,IY270,IZ270),
   ""
)</f>
        <v/>
      </c>
      <c r="DR270" s="53" t="n"/>
      <c r="DS270" s="46">
        <f>CONCATENATE(D270,$E270,$F270,$G270,H270,$I270,$J270,K270,$L270,$M270,N270,$O270,$P270,$Q270,$R270,$S270,T270,$U270,$V270,$W270,$X270,$Y270,$Z270,$AA270,AB270,AC270,AD270,$AE270,$AF270,$AG270,AH270,AI270,AJ270,AK270,AL270,AM270,AN270,AO270,AP270,AQ270,AR270,AS270,AT270,AU270,AV270,AW270,AX270,AY270,AZ270,BA270,BB270,BC270,BD270,BE270,BF270,BG270,BH270,BI270,BJ270,BK270,BL270,BM270,BN270,BO270,BP270,BQ270,BR270,BS270,BT270,BU270,BV270,BW270,BX270,BY270,BZ270,CA270,CB270,CC270,CD270,CE270,CF270,CG270,CH270,CI270,CJ270,CK270,CL270,CM270,$CN270,$CO270,CP270,$CQ270,$CR270,CS270,CT270,CU270,CV270,CW270,CX270,CY270,CZ270,DA270,DB270,DC270,DD270,DE270,DF270,DG270,DH270,DI270,DJ270,DK270,DL270,DM270,$DN270,$DO270,$DP270,DR270)&lt;&gt;""</f>
        <v/>
      </c>
      <c r="DT270" s="46">
        <f>IF(AND($DS270,$E$4&lt;&gt;""),
   IF(LEFT($E$4,2) = "1.",
      IF(D270&lt;&gt;"","El CUNE sólo se envía en operaciones de novedad o ajuste. ",""),
      IF(D270="","Debes escribir un CUNE válido para realizar operaciones de novedad o ajuste. ","")),
   ""
)</f>
        <v/>
      </c>
      <c r="DU270" s="46">
        <f>IF($DS270,
   IF(E270="","Debes seleccionar el tipo de documento del empleado. ",
      IF(_xlfn.IFNA(VLOOKUP(E270,TIPO_DE_DOCUMENTO,1,FALSE),-1)=-1,"El tipo de documento no es válido (por favor seleccionarlo de la lista). ","")
   )
)</f>
        <v/>
      </c>
      <c r="DV270" s="46">
        <f>IF($DS270,
   IF(F270="","Debes escribir el número de documento del empleado. ","")
)</f>
        <v/>
      </c>
      <c r="DW270" s="46">
        <f>IF($DS270,
   IF(G270="","Debes escribir el primer nombre del empleado. ","")
)</f>
        <v/>
      </c>
      <c r="DY270" s="46">
        <f>IF($DS270,
   IF(I270="","Debes escribir el primer apellido del empleado. ","")
)</f>
        <v/>
      </c>
      <c r="DZ270" s="46">
        <f>IF($DS270,
   IF(J270="","Debes escribir el segundo apellido del empleado. ","")
)</f>
        <v/>
      </c>
      <c r="EB270" s="46">
        <f>IF($DS270,
   IF(L270="","Debes escribir la fecha de ingreso del empleado. ",
      IF(ISERR(DATE(YEAR(L270),MONTH(L270),DAY(L270))), "El valor ingresado en fecha de ingreso no tiene un formato válido. ","")
   )
)</f>
        <v/>
      </c>
      <c r="EC270" s="46">
        <f>IF($DS270,
   IF(M270="","Debes escribir el tiempo laborado. ",
      IF( IFERROR(INT(M270),1.1) &lt;&gt; IFERROR(_xlfn.NUMBERVALUE(M270),1), "El valor de los días trabajados debe ser un número entero. ", "")
   )
)</f>
        <v/>
      </c>
      <c r="ED270" s="46">
        <f>IF($DS270,
   IF( AND(N270&lt;&gt;"", ISERR(DATE(YEAR(N270),MONTH(N270),DAY(N270))) ), "El valor ingresado en fecha de ingreso no tiene un formato válido. ",
      IF( AND(N270&lt;&gt;"", $E$6&lt;&gt;"", DATE(YEAR(N270), MONTH(N270), 1) &lt;&gt; IFERROR(DATE(MID($E$6, 1, 4), MID($E$6, 6, 2),1), "1/1/1900") ), "La fecha de retiro debe estar dentro del período liquidado. ", "")
   )
)</f>
        <v/>
      </c>
      <c r="EE270" s="46">
        <f>IF($DS270,
   IF(O270="","Debes seleccionar el tipo de trabajador. ",
      IF(_xlfn.IFNA(VLOOKUP(O270,TIPO_DE_TRABAJADOR,1,FALSE),-1)=-1,"El tipo de trabajador no es válido (por favor seleccionarlo de la lista). ","")
   )
)</f>
        <v/>
      </c>
      <c r="EF270" s="46">
        <f>IF($DS270,
   IF(P270="","Debes seleccionar si es un trabajador dependiente pensionado por vejez. ",
      IF(_xlfn.IFNA(VLOOKUP(P270,SUBTIPO_DE_TRABAJADOR,1,FALSE),-1)=-1,"El tipo de trabajador dependiente pensionado por vejez no es válido (por favor seleccionarlo de la lista). ","")
   )
)</f>
        <v/>
      </c>
      <c r="EG270" s="46">
        <f>IF($DS270,
   IF(Q270="","Debes seleccionar el tipo de contrato del trabajador. ",
      IF(_xlfn.IFNA(VLOOKUP(Q270,TIPO_DE_CONTRATO,1,FALSE),-1)=-1,"El tipo de contrato del trabajador no es válido (por favor seleccionarlo de la lista). ","")
   )
)</f>
        <v/>
      </c>
      <c r="EH270" s="46">
        <f>IF($DS270,
   IF(R270="","Debes seleccionar si es un salario integral. ",
      IF(_xlfn.IFNA(VLOOKUP(R270,SI_NO,1,FALSE),-1)=-1,"Valor no válido para salario integral (por favor seleccionarlo de la lista). ","")
   )
)</f>
        <v/>
      </c>
      <c r="EI270" s="46">
        <f>IF($DS270,
   IF(S270="","Debes seleccionar si el trabajador realiza actividades de riesgo. ",
      IF(_xlfn.IFNA(VLOOKUP(S270,SI_NO,1,FALSE),-1)=-1,"Valor no válido para actividad de alto riesgo (por favor seleccionarlo de la lista). ","")
   )
)</f>
        <v/>
      </c>
      <c r="EK270" s="46">
        <f>IF($DS270,
   IF(U270="","Debes escribir el código del municipio de residencia del trabajador. ",
      IF(_xlfn.IFNA(VLOOKUP(U270,MUNICIPIO,1,FALSE),-1)=-1,"El municipio de residencia del trabajador es inválido (por favor seleccionarlo de la lista). ","")
   )
)</f>
        <v/>
      </c>
      <c r="EL270" s="46">
        <f>IF($DS270,
   IF(V270="","Debes escribir el la dirección de residendia del trabajador. ","")
)</f>
        <v/>
      </c>
      <c r="EM270" s="46">
        <f>IF($DS270,
   IF(W270="","Debes escribir la fecha de inicio de la liquidación. ",
      IF(ISERR(DATE(YEAR(W270),MONTH(W270),DAY(W270))),"El valor ingresado en fecha de inicio de liquidación no tiene un formato válido. ",
          IF( AND($E$6&lt;&gt;"", DATE(YEAR(W270), MONTH(W270), 1) &lt;&gt; IFERROR(DATE(MID($E$6, 1, 4), MID($E$6, 6, 2),1), "1/1/1900") ), "La fecha de inicio de la liquidación debe estar dentro del período liquidado. ", "")
      )
   )
)</f>
        <v/>
      </c>
      <c r="EN270" s="46">
        <f>IF($DS270,
   IF(X270="","Debes escribir la fecha de fin de la liquidación. ",
      IF(ISERR(DATE(YEAR(X270),MONTH(X270),DAY(X270))),"El valor ingresado en fecha de fin de liquidación no tiene un formato válido. ",
          IF( AND($E$6&lt;&gt;"", DATE(YEAR(X270), MONTH(X270), 1) &lt;&gt; IFERROR(DATE(MID($E$6, 1, 4), MID($E$6, 6, 2),1), "1/1/1900") ), "La fecha de fin de la liquidación debe estar dentro del período liquidado. ", "")
      )
   )
)</f>
        <v/>
      </c>
      <c r="EO270" s="46">
        <f>IF($DS270,
   IF(Y270="","Debes escribir la frecuencia de pago del trabajador. ",
      IF(_xlfn.IFNA(VLOOKUP(Y270,PERÍODO_DE_NÓMINA,1,FALSE),-1)=-1,"La frecuencia de pago es inválida (por favor seleccionarlo de la lista). ","")
   )
)</f>
        <v/>
      </c>
      <c r="EP270" s="46">
        <f>IF($DS270,
   IF(Z270="","Debes escribir la fecha de pago. ",
      IF(ISERR(DATE(YEAR(Z270),MONTH(Z270),DAY(Z270))), "El valor ingresado en fecha de pago no tiene un formato válido. ","")
   )
)</f>
        <v/>
      </c>
      <c r="EQ270" s="46">
        <f>IF($DS270,
   IF(AA270="","Debes escribir el medio de pago. ",
      IF(_xlfn.IFNA(VLOOKUP(AA270,MEDIOS_DE_PAGO,1,FALSE),-1)=-1,"El medio de pago es inválido (por favor seleccionarlo de la lista). ","")
   )
)</f>
        <v/>
      </c>
      <c r="ER270" s="46">
        <f>OR(AA270='Tablas '!$T$4,AA270='Tablas '!$T$7,AA270='Tablas '!$T$8,AA270='Tablas '!$T$11)</f>
        <v/>
      </c>
      <c r="ES270" s="46">
        <f>IF(AND($DS270,ER270),
   IF(AB270="","Debes escribir la entidad bancaria. ",""),
   ""
)</f>
        <v/>
      </c>
      <c r="ET270" s="46">
        <f>IF(AND($DS270,ER270),
   IF(AC270="","Debes escribir el tipo de cuenta bancaria. ",
      IF(_xlfn.IFNA(VLOOKUP(AC270,TIPO_DE_CUENTA,1,FALSE),-1)=-1,"El tipo de cuenta bancaria es inválida (por favor seleccionarlo de la lista). ","")
   ),
   ""
)</f>
        <v/>
      </c>
      <c r="EU270" s="46">
        <f>IF(AND($DS270,ER270),
   IF(AD270="","Debes escribir el número de cuenta bancaria. ",""),
   ""
)</f>
        <v/>
      </c>
      <c r="EV270" s="46">
        <f>IF($DS270,
   IF(AE270="","Debes escribir el valor del sueldo básico. ",
      IF( ISERR(_xlfn.NUMBERVALUE(AE270)), "El valor del sueldo básico debe ser un número válido. ", "")
   )
)</f>
        <v/>
      </c>
      <c r="EW270" s="46">
        <f>IF($DS270,
   IF(AF270="","Debes escribir el número de días trabajados. ",
      IF( IFERROR(INT(AF270),1.1) &lt;&gt; IFERROR(_xlfn.NUMBERVALUE(AF270),1), "La cantidad de días trabajados debe ser un número entero. ", "")
   )
)</f>
        <v/>
      </c>
      <c r="EX270" s="46">
        <f>IF($DS270,
   IF(AG270="","Debes escribir el valor del sueldo trabajado. ",
      IF( ISERR(_xlfn.NUMBERVALUE(AG270)), "El valor del sueldo trabajado debe ser un número válido. ", "")
   )
)</f>
        <v/>
      </c>
      <c r="EY270" s="46">
        <f>IF($DS270,
   IF( AND(AH270&lt;&gt;"", ISERR(_xlfn.NUMBERVALUE(AH270))), "El valor del auxilio de transporte debe ser un número válido. ", "")
)</f>
        <v/>
      </c>
      <c r="EZ270" s="46">
        <f>IF($DS270,
   IF( AND(AI270&lt;&gt;"", ISERR(_xlfn.NUMBERVALUE(AI270))), "El valor de viáticos salariales debe ser un número válido. ", "")
)</f>
        <v/>
      </c>
      <c r="FA270" s="46">
        <f>IF($DS270,
   IF( AND(AJ270&lt;&gt;"", ISERR(_xlfn.NUMBERVALUE(AJ270))), "El valor de viáticos NO salariales debe ser un número válido. ", "")
)</f>
        <v/>
      </c>
      <c r="FB270" s="46">
        <f>CONCATENATE(AK270,AL270)&lt;&gt;""</f>
        <v/>
      </c>
      <c r="FC270" s="46">
        <f>IF(AND($DS270,FB270),
   IF(AK270="","Debes escribir el número de horas extras diurnas. ",
      IF( IFERROR(INT(AK270),1.1) &lt;&gt; IFERROR(_xlfn.NUMBERVALUE(AK270),1), "La cantidad de horas extras diurnas debe ser un número entero. ", "")
   ),
   ""
)</f>
        <v/>
      </c>
      <c r="FD270" s="46">
        <f>IF(AND($DS270,FB270),
   IF(AL270="","Debes escribir el valor de las horas extras diurnas. ",
      IF( ISERR(_xlfn.NUMBERVALUE(AL270)), "El valor de las horas extras duirnas debe ser un número válido. ", "")
   ),
   ""
)</f>
        <v/>
      </c>
      <c r="FE270" s="46">
        <f>CONCATENATE(AM270,AN270)&lt;&gt;""</f>
        <v/>
      </c>
      <c r="FF270" s="46">
        <f>IF(AND($DS270,FE270),
   IF(AM270="","Debes escribir el número de horas extras nocturnas. ",
      IF( IFERROR(INT(AM270),1.1) &lt;&gt; IFERROR(_xlfn.NUMBERVALUE(AM270),1), "La cantidad de horas extras nocturnas debe ser un número entero. ", "")
   ),
   ""
)</f>
        <v/>
      </c>
      <c r="FG270" s="46">
        <f>IF(AND($DS270,FE270),
   IF(AN270="","Debes escribir el valor de las horas extras nocturnas. ",
      IF( ISERR(_xlfn.NUMBERVALUE(AN270)), "El valor de las horas extras nocturnas debe ser un número válido. ", "")
   ),
   ""
)</f>
        <v/>
      </c>
      <c r="FH270" s="46">
        <f>CONCATENATE(AO270,AP270)&lt;&gt;""</f>
        <v/>
      </c>
      <c r="FI270" s="46">
        <f>IF(AND($DS270,FH270),
   IF(AO270="","Debes escribir el número de horas extras diurnas dominicales y festivas. ",
      IF( IFERROR(INT(AO270),1.1) &lt;&gt; IFERROR(_xlfn.NUMBERVALUE(AO270),1), "La cantidad de horas extras diurnas dominicales y festivas debe ser un número entero. ", "")
   ),
   ""
)</f>
        <v/>
      </c>
      <c r="FJ270" s="46">
        <f>IF(AND($DS270,FH270),
   IF(AP270="","Debes escribir el valor de las horas extras diurnas dominicales y festivas. ",
      IF( ISERR(_xlfn.NUMBERVALUE(AP270)), "El valor de las horas extras diurnas dominicales y festivas debe ser un número válido. ", "")
   ),
   ""
)</f>
        <v/>
      </c>
      <c r="FK270" s="46">
        <f>CONCATENATE(AQ270,AR270)&lt;&gt;""</f>
        <v/>
      </c>
      <c r="FL270" s="46">
        <f>IF(AND($DS270,FK270),
   IF(AQ270="","Debes escribir el número de horas extras nocturnas dominicales y festivas. ",
      IF( IFERROR(INT(AQ270),1.1) &lt;&gt; IFERROR(_xlfn.NUMBERVALUE(AQ270),1), "La cantidad de horas extras nocturnas dominicales y festivas debe ser un número entero. ", "")
   ),
   ""
)</f>
        <v/>
      </c>
      <c r="FM270" s="46">
        <f>IF(AND($DS270,FK270),
   IF(AR270="","Debes escribir el valor de las horas extras nocturnas dominicales y festivas. ",
      IF( ISERR(_xlfn.NUMBERVALUE(AR270)), "El valor de las horas extras nocturnas dominicales y festivas debe ser un número válido. ", "")
   ),
   ""
)</f>
        <v/>
      </c>
      <c r="FN270" s="46">
        <f>CONCATENATE(AS270,AT270)&lt;&gt;""</f>
        <v/>
      </c>
      <c r="FO270" s="46">
        <f>IF(AND($DS270,FN270),
   IF(AS270="","Debes escribir el número de horas recargo nocturno. ",
      IF( IFERROR(INT(AS270),1.1) &lt;&gt; IFERROR(_xlfn.NUMBERVALUE(AS270),1), "La cantidad de horas recargo nocturno debe ser un número entero. ", "")
   ),
   ""
)</f>
        <v/>
      </c>
      <c r="FP270" s="46">
        <f>IF(AND($DS270,FN270),
   IF(AT270="","Debes escribir el valor de las horas recargo nocturno. ",
      IF( ISERR(_xlfn.NUMBERVALUE(AT270)), "El valor de las horas recargo nocturno debe ser un número válido. ", "")
   ),
   ""
)</f>
        <v/>
      </c>
      <c r="FQ270" s="46">
        <f>CONCATENATE(AU270,AV270)&lt;&gt;""</f>
        <v/>
      </c>
      <c r="FR270" s="46">
        <f>IF(AND($DS270,FQ270),
   IF(AU270="","Debes escribir el número de horas recargo diurno dominical y festivo. ",
      IF( IFERROR(INT(AU270),1.1) &lt;&gt; IFERROR(_xlfn.NUMBERVALUE(AU270),1), "La cantidad de horas recargo diurno dominical y festivo debe ser un número entero. ", "")
   ),
   ""
)</f>
        <v/>
      </c>
      <c r="FS270" s="46">
        <f>IF(AND($DS270,FQ270),
   IF(AV270="","Debes escribir el valor de las horas recargo diurno dominical y festivo. ",
      IF( ISERR(_xlfn.NUMBERVALUE(AV270)), "El valor de las horas recargo diurno dominical y festivo debe ser un número válido. ", "")
   ),
   ""
)</f>
        <v/>
      </c>
      <c r="FT270" s="46">
        <f>CONCATENATE(AW270,AX270)&lt;&gt;""</f>
        <v/>
      </c>
      <c r="FU270" s="46">
        <f>IF(AND($DS270,FT270),
   IF(AW270="","Debes escribir el número de horas recargo nocturno dominical y festivo. ",
      IF( IFERROR(INT(AW270),1.1) &lt;&gt; IFERROR(_xlfn.NUMBERVALUE(AW270),1), "La cantidad de horas recargo nocturno dominical y festivo debe ser un número entero. ", "")
   ),
   ""
)</f>
        <v/>
      </c>
      <c r="FV270" s="46">
        <f>IF(AND($DS270,FT270),
   IF(AX270="","Debes escribir el valor de las horas recargo nocturno dominical y festivo. ",
      IF( ISERR(_xlfn.NUMBERVALUE(AX270)), "El valor de las horas recargo nocturno dominical y festivo debe ser un número válido. ", "")
   ),
   ""
)</f>
        <v/>
      </c>
      <c r="FW270" s="46">
        <f>CONCATENATE(AY270,AZ270)&lt;&gt;""</f>
        <v/>
      </c>
      <c r="FX270" s="46">
        <f>IF(AND($DS270,FW270),
   IF(AY270="","Debes escribir el número de días de vacaciones comunes. ",
      IF( IFERROR(INT(AY270),1.1) &lt;&gt; IFERROR(_xlfn.NUMBERVALUE(AY270),1), "La cantidad de días de vacaciones comunes debe ser un número entero. ", "")
   ),
   ""
)</f>
        <v/>
      </c>
      <c r="FY270" s="46">
        <f>IF(AND($DS270,FW270),
   IF(AZ270="","Debes escribir el valor de las vacaciones comunes. ",
      IF( ISERR(_xlfn.NUMBERVALUE(AZ270)), "El valor de las vacaciones comunes debe ser un número válido. ", "")
   ),
   ""
)</f>
        <v/>
      </c>
      <c r="FZ270" s="46">
        <f>CONCATENATE(BA270,BB270)&lt;&gt;""</f>
        <v/>
      </c>
      <c r="GA270" s="46">
        <f>IF(AND($DS270,FZ270),
   IF(BA270="","Debes escribir el número de días de vacaciones compensadas. ",
      IF( IFERROR(INT(BA270),1.1) &lt;&gt; IFERROR(_xlfn.NUMBERVALUE(BA270),1), "La cantidad de días de vacaciones compensadas debe ser un número entero. ", "")
   ),
   ""
)</f>
        <v/>
      </c>
      <c r="GB270" s="46">
        <f>IF(AND($DS270,FZ270),
   IF(BB270="","Debes escribir el valor de las vacaciones compensadas. ",
      IF( ISERR(_xlfn.NUMBERVALUE(BB270)), "El valor de las vacaciones compensadas debe ser un número válido. ", "")
   ),
   ""
)</f>
        <v/>
      </c>
      <c r="GC270" s="46">
        <f>CONCATENATE(BC270,BD270)&lt;&gt;""</f>
        <v/>
      </c>
      <c r="GD270" s="46">
        <f>IF(AND($DS270,GC270),
   IF(BC270="","Debes escribir el número de días de prima salarial. ",
      IF( IFERROR(INT(BC270),1.1) &lt;&gt; IFERROR(_xlfn.NUMBERVALUE(BC270),1), "La cantidad de días de prima salarial debe ser un número entero. ", "")
   ),
   ""
)</f>
        <v/>
      </c>
      <c r="GE270" s="46">
        <f>IF(AND($DS270,GC270),
   IF(BD270="","Debes escribir el valor de los días de prima salarial. ",
      IF( ISERR(_xlfn.NUMBERVALUE(BD270)), "El valor de los días de prima salarial debe ser un número válido. ", "")
   ),
   ""
)</f>
        <v/>
      </c>
      <c r="GF270" s="46">
        <f>IF($DS270,
   IF( AND(BE270&lt;&gt;"", ISERR(_xlfn.NUMBERVALUE(BE270))), "El valor de la prima NO saliarial debe ser un número válido. ", "")
)</f>
        <v/>
      </c>
      <c r="GG270" s="46">
        <f>CONCATENATE(BF270,BG270,BH270)&lt;&gt;""</f>
        <v/>
      </c>
      <c r="GH270" s="46">
        <f>IF(AND($DS270,GG270),
   IF(BF270="","Debes escribir el valor de las cesantías. ",
      IF( ISERR(_xlfn.NUMBERVALUE(BF270)), "El valor de las cesantías debe ser un número válido. ", "")
   ),
   ""
)</f>
        <v/>
      </c>
      <c r="GI270" s="46">
        <f>IF(AND($DS270,GG270),
   IF(BG270="","Debes escribir el % de cesantías. ",
      IF( ISERR(_xlfn.NUMBERVALUE(BG270)), "El % de cesantías debe ser un número válido. ", "")
   ),
   ""
)</f>
        <v/>
      </c>
      <c r="GJ270" s="46">
        <f>IF(AND($DS270,GG270),
   IF(BH270="","Debes escribir el valor de intereses de cesantías. ",
      IF( ISERR(_xlfn.NUMBERVALUE(BH270)), "El valor de intereses de cesantías debe ser un número válido. ", "")
   ),
   ""
)</f>
        <v/>
      </c>
      <c r="GK270" s="46">
        <f>CONCATENATE(BI270,BJ270,BK270)&lt;&gt;""</f>
        <v/>
      </c>
      <c r="GL270" s="46">
        <f>IF(AND($DS270,GK270),
   IF(BI270="","Debes escribir el número de días de incapacidad. ",
      IF( IFERROR(INT(BI270),1.1) &lt;&gt; IFERROR(_xlfn.NUMBERVALUE(BI270),1), "La cantidad de días de incapacidad debe ser un número entero. ", "")
   ),
   ""
)</f>
        <v/>
      </c>
      <c r="GM270" s="46">
        <f>IF(AND($DS270,GK270),
   IF(BJ270="","Debes escribir el tipo de incapacidad. ",
      IF(_xlfn.IFNA(VLOOKUP(BJ270,TIPO_DE_INCAPACIDAD,1,FALSE),-1)=-1,"El tipo de incapacidad es inválida (por favor seleccionarlo de la lista). ","")
   ),
   ""
)</f>
        <v/>
      </c>
      <c r="GN270" s="46">
        <f>IF(AND($DS270,GK270),
   IF(BK270="","Debes escribir el valor de la incapacidad. ",
      IF( ISERR(_xlfn.NUMBERVALUE(BK270)), "El valor de la incapacidad debe ser un número válido. ", "")
   ),
   ""
)</f>
        <v/>
      </c>
      <c r="GO270" s="46">
        <f>CONCATENATE(BL270,BM270)&lt;&gt;""</f>
        <v/>
      </c>
      <c r="GP270" s="46">
        <f>IF(AND($DS270,GO270),
   IF(BL270="","Debes escribir el número de días de licencia de maternidad o paternidad. ",
      IF( IFERROR(INT(BL270),1.1) &lt;&gt; IFERROR(_xlfn.NUMBERVALUE(BL270),1), "La cantidad de días de licencia de maternidad o paternidad debe ser un número entero. ", "")
   ),
   ""
)</f>
        <v/>
      </c>
      <c r="GQ270" s="46">
        <f>IF(AND($DS270,GO270),
   IF(BM270="","Debes escribir el valor de la licencia de maternidad o paternidad. ",
      IF( ISERR(_xlfn.NUMBERVALUE(BM270)), "El valor de la licencia de maternidad o paternidad debe ser un número válido. ", "")
   ),
   ""
)</f>
        <v/>
      </c>
      <c r="GR270" s="46">
        <f>CONCATENATE(BN270,BO270)&lt;&gt;""</f>
        <v/>
      </c>
      <c r="GS270" s="46">
        <f>IF(AND($DS270,GR270),
   IF(BN270="","Debes escribir el número de días de licencia remunerada. ",
      IF( IFERROR(INT(BN270),1.1) &lt;&gt; IFERROR(_xlfn.NUMBERVALUE(BN270),1), "La cantidad de días de licencia remunerada debe ser un número entero. ", "")
   ),
   ""
)</f>
        <v/>
      </c>
      <c r="GT270" s="46">
        <f>IF(AND($DS270,GR270),
   IF(BO270="","Debes escribir el valor de la licencia remunerada. ",
      IF( ISERR(_xlfn.NUMBERVALUE(BO270)), "El valor de la licencia remunerada debe ser un número válido. ", "")
   ),
   ""
)</f>
        <v/>
      </c>
      <c r="GU270" s="46">
        <f>IF($DS270,
   IF( AND(BP270&lt;&gt;"", ISERR(_xlfn.NUMBERVALUE(BP270))), "El valor de la licencia NO remunerada debe ser un número válido. ", "")
)</f>
        <v/>
      </c>
      <c r="GV270" s="46">
        <f>IF($DS270,
   IF( AND(BQ270&lt;&gt;"", ISERR(_xlfn.NUMBERVALUE(BQ270))), "El valor de auxilios salariales debe ser un número válido. ", "")
)</f>
        <v/>
      </c>
      <c r="GW270" s="46">
        <f>IF($DS270,
   IF( AND(BR270&lt;&gt;"", ISERR(_xlfn.NUMBERVALUE(BR270))), "El valor de auxilios NO salariales debe ser un número válido. ", "")
)</f>
        <v/>
      </c>
      <c r="GX270" s="46">
        <f>IF($DS270,
   IF( AND(BS270&lt;&gt;"", ISERR(_xlfn.NUMBERVALUE(BS270))), "El valor de bonos salariales debe ser un número válido. ", "")
)</f>
        <v/>
      </c>
      <c r="GY270" s="46">
        <f>IF($DS270,
   IF( AND(BT270&lt;&gt;"", ISERR(_xlfn.NUMBERVALUE(BT270))), "El valor de bonos NO salariales debe ser un número válido. ", "")
)</f>
        <v/>
      </c>
      <c r="GZ270" s="46">
        <f>IF($DS270,
   IF( AND(BU270&lt;&gt;"", ISERR(_xlfn.NUMBERVALUE(BU270))), "El valor de bonos salariales de alimentación debe ser un número válido. ", "")
)</f>
        <v/>
      </c>
      <c r="HA270" s="46">
        <f>IF($DS270,
   IF( AND(BV270&lt;&gt;"", ISERR(_xlfn.NUMBERVALUE(BV270))), "El valor de bonos NO salariales de alimentación debe ser un número válido. ", "")
)</f>
        <v/>
      </c>
      <c r="HB270" s="46">
        <f>IF($DS270,
   IF( AND(BW270&lt;&gt;"", ISERR(_xlfn.NUMBERVALUE(BW270))), "El valor de bonificaciones salariales debe ser un número válido. ", "")
)</f>
        <v/>
      </c>
      <c r="HC270" s="46">
        <f>IF($DS270,
   IF( AND(BX270&lt;&gt;"", ISERR(_xlfn.NUMBERVALUE(BX270))), "El valor de bonificaciones NO salariales debe ser un número válido. ", "")
)</f>
        <v/>
      </c>
      <c r="HD270" s="46">
        <f>IF($DS270,
   IF( AND(BY270&lt;&gt;"", ISERR(_xlfn.NUMBERVALUE(BY270))), "El valor de compensaciones ordinarias debe ser un número válido. ", "")
)</f>
        <v/>
      </c>
      <c r="HE270" s="46">
        <f>IF($DS270,
   IF( AND(BZ270&lt;&gt;"", ISERR(_xlfn.NUMBERVALUE(BZ270))), "El valor de compensaciones extraordinarias debe ser un número válido. ", "")
)</f>
        <v/>
      </c>
      <c r="HF270" s="46">
        <f>IF($DS270,
   IF( AND(CA270&lt;&gt;"", ISERR(_xlfn.NUMBERVALUE(CA270))), "El valor de comisiones debe ser un número válido. ", "")
)</f>
        <v/>
      </c>
      <c r="HG270" s="46">
        <f>IF($DS270,
   IF( AND(CB270&lt;&gt;"", ISERR(_xlfn.NUMBERVALUE(CB270))), "El valor de ausencia por huega debe ser un número válido. ", "")
)</f>
        <v/>
      </c>
      <c r="HH270" s="46">
        <f>IF($DS270,
   IF( AND(CC270&lt;&gt;"", ISERR(_xlfn.NUMBERVALUE(CC270))), "El valor de anticipos debe ser un número válido. ", "")
)</f>
        <v/>
      </c>
      <c r="HI270" s="46">
        <f>IF($DS270,
   IF( AND(CD270&lt;&gt;"", ISERR(_xlfn.NUMBERVALUE(CD270))), "El valor de pagos a terceros debe ser un número válido. ", "")
)</f>
        <v/>
      </c>
      <c r="HJ270" s="46">
        <f>IF($DS270,
   IF( AND(CE270&lt;&gt;"", ISERR(_xlfn.NUMBERVALUE(CE270))), "El valor de dotación debe ser un número válido. ", "")
)</f>
        <v/>
      </c>
      <c r="HK270" s="46">
        <f>IF($DS270,
   IF( AND(CF270&lt;&gt;"", ISERR(_xlfn.NUMBERVALUE(CF270))), "El valor de apoyo sostenibilidad debe ser un número válido. ", "")
)</f>
        <v/>
      </c>
      <c r="HL270" s="46">
        <f>IF($DS270,
   IF( AND(CG270&lt;&gt;"", ISERR(_xlfn.NUMBERVALUE(CG270))), "El valor de teletrabajo debe ser un número válido. ", "")
)</f>
        <v/>
      </c>
      <c r="HM270" s="46">
        <f>IF($DS270,
   IF( AND(CH270&lt;&gt;"", ISERR(_xlfn.NUMBERVALUE(CH270))), "El valor de bonificación de retiro debe ser un número válido. ", "")
)</f>
        <v/>
      </c>
      <c r="HN270" s="46">
        <f>IF($DS270,
   IF( AND(CI270&lt;&gt;"", ISERR(_xlfn.NUMBERVALUE(CI270))), "El valor de indemnización de retiro debe ser un número válido. ", "")
)</f>
        <v/>
      </c>
      <c r="HO270" s="46">
        <f>IF($DS270,
   IF( AND(CJ270&lt;&gt;"", ISERR(_xlfn.NUMBERVALUE(CJ270))), "El valor de reintegros debe ser un número válido. ", "")
)</f>
        <v/>
      </c>
      <c r="HP270" s="46">
        <f>CONCATENATE(CK270,CL270,CM270)&lt;&gt;""</f>
        <v/>
      </c>
      <c r="HQ270" s="46">
        <f>IF(AND($DS270,HP270),
   IF(CK270="","Debes escribir la descripción de otro concepto no categorizado. ",""),
   ""
)</f>
        <v/>
      </c>
      <c r="HR270" s="46">
        <f>IF(AND($DS270,HP270),
   IF(CONCATENATE(CL270,CM270)="","Debes escribir al menos un valor de concepto no categorizado (salarial o no salarial). ",
      IF(ISERR(_xlfn.NUMBERVALUE(CL270)),"El valor salarial concepto no categorizado debe ser un número válido. ","")
   ),
   ""
)</f>
        <v/>
      </c>
      <c r="HS270" s="46">
        <f>IF(AND($DS270,HP270),
   IF(CONCATENATE(CL270,CM270)="","Debes escribir al menos un valor de concepto no categorizado (salarial o no salarial). ",
      IF(ISERR(_xlfn.NUMBERVALUE(CM270)),"El valor NO salarial concepto no categorizado debe ser un número válido. ","")
   ),
   ""
)</f>
        <v/>
      </c>
      <c r="HT270" s="46">
        <f>IF($DS270,
   IF(CN270="","Debes escribir el porcentaje del aporte a salud. ",
      IF( ISERR(_xlfn.NUMBERVALUE(CN270)), "El valor del porcentaje del aporte a salud debe ser un número válido. ", "")
   )
)</f>
        <v/>
      </c>
      <c r="HU270" s="46">
        <f>IF($DS270,
   IF(CO270="","Debes escribir el valor del aporte a salud. ",
      IF( ISERR(_xlfn.NUMBERVALUE(CO270)), "El valor del aporte a salud debe ser un número válido. ", "")
   )
)</f>
        <v/>
      </c>
      <c r="HV270" s="46">
        <f>IF($DS270,
   IF( AND(CP270&lt;&gt;"", ISERR(_xlfn.NUMBERVALUE(CP270))), "El valor plan complementario debe ser un número válido. ", "")
)</f>
        <v/>
      </c>
      <c r="HW270" s="46">
        <f>IF($DS270,
   IF(CQ270="","Debes escribir el porcentaje del aporte a pensión. ",
      IF( ISERR(_xlfn.NUMBERVALUE(CQ270)), "El valor del porcentaje del aporte a pensión debe ser un número válido. ", "")
   )
)</f>
        <v/>
      </c>
      <c r="HX270" s="46">
        <f>IF($DS270,
   IF(CR270="","Debes escribir el valor del aporte a pensión. ",
      IF( ISERR(_xlfn.NUMBERVALUE(CR270)), "El valor del aporte a salud debe ser un número válido. ", "")
   )
)</f>
        <v/>
      </c>
      <c r="HY270" s="46">
        <f>IF($DS270,
   IF( AND(CS270&lt;&gt;"", ISERR(_xlfn.NUMBERVALUE(CS270))), "El valor pensión voluntaria debe ser un número válido. ", "")
)</f>
        <v/>
      </c>
      <c r="HZ270" s="46">
        <f>CONCATENATE(CT270,CU270,CV270,CW270)&lt;&gt;""</f>
        <v/>
      </c>
      <c r="IA270" s="46">
        <f>IF(AND($DS270,HZ270),
   IF(CT270="","Debes escribir el % del fondo de seguridad pensional. ",
      IF( ISERR(_xlfn.NUMBERVALUE(CT270)), "El % del fondo de seguridad debe ser un número válido. ", "")
   ),
   ""
)</f>
        <v/>
      </c>
      <c r="IB270" s="46">
        <f>IF(AND($DS270,HZ270),
   IF(CU270="","Debes escribir el valor del aporte al fondo de solidaridad pensional. ",
      IF( ISERR(_xlfn.NUMBERVALUE(CU270)), "El valor del aporte al fondo de solidaridad pensional debe ser un número válido. ", "")
   ),
   ""
)</f>
        <v/>
      </c>
      <c r="IC270" s="46">
        <f>IF(AND($DS270,HZ270),
   IF(CV270="","Debes escribir el % del fondo de subsistencia. ",
      IF( ISERR(_xlfn.NUMBERVALUE(CV270)), "El % del fondo de subsistencia debe ser un número válido. ", "")
   ),
   ""
)</f>
        <v/>
      </c>
      <c r="ID270" s="46">
        <f>IF(AND($DS270,HZ270),
   IF(CW270="","Debes escribir el valor del fondo de subsistencia. ",
      IF( ISERR(_xlfn.NUMBERVALUE(CW270)), "El valor del fondo de subsistencia debe ser un número válido. ", "")
   ),
   ""
)</f>
        <v/>
      </c>
      <c r="IE270" s="46">
        <f>CONCATENATE(CX270,CY270)&lt;&gt;""</f>
        <v/>
      </c>
      <c r="IF270" s="46">
        <f>IF(AND($DS270,IE270),
   IF(CX270="","Debes escribir el % de sindicato. ",
      IF( ISERR(_xlfn.NUMBERVALUE(CX270)), "El % de sindicato debe ser un número válido. ", "")
   ),
   ""
)</f>
        <v/>
      </c>
      <c r="IG270" s="46">
        <f>IF(AND($DS270,IE270),
   IF(CY270="","Debes escribir el valor del sindicato. ",
      IF( ISERR(_xlfn.NUMBERVALUE(CY270)), "El valor del sindicato debe ser un número válido. ", "")
   ),
   ""
)</f>
        <v/>
      </c>
      <c r="IH270" s="46">
        <f>IF($DS270,
   IF( AND(CZ270&lt;&gt;"", ISERR(_xlfn.NUMBERVALUE(CZ270))), "El valor de sanción pública debe ser un número válido. ", "")
)</f>
        <v/>
      </c>
      <c r="II270" s="46">
        <f>IF($DS270,
   IF( AND(DA270&lt;&gt;"", ISERR(_xlfn.NUMBERVALUE(DA270))), "El valor de sanción privada debe ser un número válido. ", "")
)</f>
        <v/>
      </c>
      <c r="IJ270" s="46">
        <f>CONCATENATE(DB270,DC270)&lt;&gt;""</f>
        <v/>
      </c>
      <c r="IK270" s="46">
        <f>IF(AND($DS270,IJ270),
   IF(DB270="","Debes escribir la descripción de libranza. ",""),
   ""
)</f>
        <v/>
      </c>
      <c r="IL270" s="46">
        <f>IF(AND($DS270,IJ270),
   IF(DC270="","Debes escribir la cuota libranza. ",
      IF(ISERR(_xlfn.NUMBERVALUE(DC270)),"El valor de la cuota libranza debe ser un número válido. ","")
   ),
   ""
)</f>
        <v/>
      </c>
      <c r="IM270" s="46">
        <f>IF($DS270,
   IF( AND(DD270&lt;&gt;"", ISERR(_xlfn.NUMBERVALUE(DD270))), "El valor de pagos a terceros debe ser un número válido. ", "")
)</f>
        <v/>
      </c>
      <c r="IN270" s="46">
        <f>IF($DS270,
   IF( AND(DE270&lt;&gt;"", ISERR(_xlfn.NUMBERVALUE(DE270))), "El valor de anticipos debe ser un número válido. ", "")
)</f>
        <v/>
      </c>
      <c r="IO270" s="46">
        <f>IF($DS270,
   IF( AND(DF270&lt;&gt;"", ISERR(_xlfn.NUMBERVALUE(DF270))), "El valor de AFC debe ser un número válido. ", "")
)</f>
        <v/>
      </c>
      <c r="IP270" s="46">
        <f>IF($DS270,
   IF( AND(DG270&lt;&gt;"", ISERR(_xlfn.NUMBERVALUE(DG270))), "El valor de rete-fuente debe ser un número válido. ", "")
)</f>
        <v/>
      </c>
      <c r="IQ270" s="46">
        <f>IF($DS270,
   IF( AND(DH270&lt;&gt;"", ISERR(_xlfn.NUMBERVALUE(DH270))), "El valor de cooperativa de trabajo debe ser un número válido. ", "")
)</f>
        <v/>
      </c>
      <c r="IR270" s="46">
        <f>IF($DS270,
   IF( AND(DI270&lt;&gt;"", ISERR(_xlfn.NUMBERVALUE(DI270))), "El valor de embargo fiscal debe ser un número válido. ", "")
)</f>
        <v/>
      </c>
      <c r="IS270" s="46">
        <f>IF($DS270,
   IF( AND(DJ270&lt;&gt;"", ISERR(_xlfn.NUMBERVALUE(DJ270))), "El valor de educación debe ser un número válido. ", "")
)</f>
        <v/>
      </c>
      <c r="IT270" s="46">
        <f>IF($DS270,
   IF( AND(DK270&lt;&gt;"", ISERR(_xlfn.NUMBERVALUE(DK270))), "El valor de reintegro debe ser un número válido. ", "")
)</f>
        <v/>
      </c>
      <c r="IU270" s="46">
        <f>IF($DS270,
   IF( AND(DL270&lt;&gt;"", ISERR(_xlfn.NUMBERVALUE(DL270))), "El valor de deuda debe ser un número válido. ", "")
)</f>
        <v/>
      </c>
      <c r="IV270" s="46">
        <f>IF($DS270,
   IF( AND(DM270&lt;&gt;"", ISERR(_xlfn.NUMBERVALUE(DM270))), "El valor de otras deducciones debe ser un número válido. ", "")
)</f>
        <v/>
      </c>
      <c r="IW270" s="46">
        <f>IF($DS270,
   IF(DN270="","Debes escribir el valor de los devengos totales. ",
      IF( ISERR(_xlfn.NUMBERVALUE(DN270)), "El valor de los devengos totales debe ser un número válido. ", "")
   )
)</f>
        <v/>
      </c>
      <c r="IX270" s="46">
        <f>IF($DS270,
   IF(DO270="","Debes escribir el valor de las deducciones totales. ",
      IF( ISERR(_xlfn.NUMBERVALUE(DO270)), "El valor de las deducciones totales debe ser un número válido. ", "")
   )
)</f>
        <v/>
      </c>
      <c r="IY270" s="46">
        <f>IF($DS270,
   IF(DP270="","Debes escribir el valor del salario total. ",
      IF( ISERR(_xlfn.NUMBERVALUE(DP270)), "El valor del salario total debe ser un número válido. ", "")
   )
)</f>
        <v/>
      </c>
    </row>
    <row r="271">
      <c r="B271" s="48" t="n">
        <v>259</v>
      </c>
      <c r="C271" s="61">
        <f>IF(AND(DS271,DP271&lt;&gt;""),
IF(DQ271="","OK","Error"),
""
)</f>
        <v/>
      </c>
      <c r="D271" s="53" t="n"/>
      <c r="E271" s="52" t="n"/>
      <c r="F271" s="112" t="n"/>
      <c r="G271" s="52" t="n"/>
      <c r="H271" s="53" t="n"/>
      <c r="I271" s="52" t="n"/>
      <c r="J271" s="52" t="n"/>
      <c r="K271" s="53" t="n"/>
      <c r="L271" s="55" t="n"/>
      <c r="M271" s="108" t="n"/>
      <c r="N271" s="56" t="n"/>
      <c r="O271" s="52" t="n"/>
      <c r="P271" s="52" t="n"/>
      <c r="Q271" s="52" t="n"/>
      <c r="R271" s="52" t="n"/>
      <c r="S271" s="52" t="n"/>
      <c r="T271" s="53" t="n"/>
      <c r="U271" s="52" t="n"/>
      <c r="V271" s="52" t="n"/>
      <c r="W271" s="55" t="n"/>
      <c r="X271" s="55" t="n"/>
      <c r="Y271" s="52" t="n"/>
      <c r="Z271" s="55" t="n"/>
      <c r="AA271" s="52" t="n"/>
      <c r="AB271" s="53" t="n"/>
      <c r="AC271" s="53" t="n"/>
      <c r="AD271" s="53" t="n"/>
      <c r="AE271" s="177" t="n"/>
      <c r="AF271" s="113" t="n"/>
      <c r="AG271" s="177" t="n"/>
      <c r="AH271" s="178" t="n"/>
      <c r="AI271" s="178" t="n"/>
      <c r="AJ271" s="178" t="n"/>
      <c r="AK271" s="114" t="n"/>
      <c r="AL271" s="178" t="n"/>
      <c r="AM271" s="114" t="n"/>
      <c r="AN271" s="178" t="n"/>
      <c r="AO271" s="114" t="n"/>
      <c r="AP271" s="178" t="n"/>
      <c r="AQ271" s="114" t="n"/>
      <c r="AR271" s="178" t="n"/>
      <c r="AS271" s="114" t="n"/>
      <c r="AT271" s="178" t="n"/>
      <c r="AU271" s="114" t="n"/>
      <c r="AV271" s="178" t="n"/>
      <c r="AW271" s="114" t="n"/>
      <c r="AX271" s="178" t="n"/>
      <c r="AY271" s="114" t="n"/>
      <c r="AZ271" s="178" t="n"/>
      <c r="BA271" s="114" t="n"/>
      <c r="BB271" s="178" t="n"/>
      <c r="BC271" s="114" t="n"/>
      <c r="BD271" s="178" t="n"/>
      <c r="BE271" s="178" t="n"/>
      <c r="BF271" s="178" t="n"/>
      <c r="BG271" s="59" t="n"/>
      <c r="BH271" s="178" t="n"/>
      <c r="BI271" s="114" t="n"/>
      <c r="BJ271" s="53" t="n"/>
      <c r="BK271" s="178" t="n"/>
      <c r="BL271" s="114" t="n"/>
      <c r="BM271" s="178" t="n"/>
      <c r="BN271" s="114" t="n"/>
      <c r="BO271" s="178" t="n"/>
      <c r="BP271" s="178" t="n"/>
      <c r="BQ271" s="178" t="n"/>
      <c r="BR271" s="178" t="n"/>
      <c r="BS271" s="178" t="n"/>
      <c r="BT271" s="178" t="n"/>
      <c r="BU271" s="178" t="n"/>
      <c r="BV271" s="178" t="n"/>
      <c r="BW271" s="178" t="n"/>
      <c r="BX271" s="178" t="n"/>
      <c r="BY271" s="178" t="n"/>
      <c r="BZ271" s="178" t="n"/>
      <c r="CA271" s="178" t="n"/>
      <c r="CB271" s="178" t="n"/>
      <c r="CC271" s="178" t="n"/>
      <c r="CD271" s="178" t="n"/>
      <c r="CE271" s="178" t="n"/>
      <c r="CF271" s="178" t="n"/>
      <c r="CG271" s="178" t="n"/>
      <c r="CH271" s="178" t="n"/>
      <c r="CI271" s="178" t="n"/>
      <c r="CJ271" s="178" t="n"/>
      <c r="CK271" s="53" t="n"/>
      <c r="CL271" s="178" t="n"/>
      <c r="CM271" s="178" t="n"/>
      <c r="CN271" s="60" t="n"/>
      <c r="CO271" s="177" t="n"/>
      <c r="CP271" s="178" t="n"/>
      <c r="CQ271" s="60" t="n"/>
      <c r="CR271" s="177" t="n"/>
      <c r="CS271" s="178" t="n"/>
      <c r="CT271" s="59" t="n"/>
      <c r="CU271" s="178" t="n"/>
      <c r="CV271" s="59" t="n"/>
      <c r="CW271" s="178" t="n"/>
      <c r="CX271" s="59" t="n"/>
      <c r="CY271" s="178" t="n"/>
      <c r="CZ271" s="178" t="n"/>
      <c r="DA271" s="178" t="n"/>
      <c r="DB271" s="53" t="n"/>
      <c r="DC271" s="178" t="n"/>
      <c r="DD271" s="178" t="n"/>
      <c r="DE271" s="178" t="n"/>
      <c r="DF271" s="178" t="n"/>
      <c r="DG271" s="178" t="n"/>
      <c r="DH271" s="178" t="n"/>
      <c r="DI271" s="178" t="n"/>
      <c r="DJ271" s="178" t="n"/>
      <c r="DK271" s="178" t="n"/>
      <c r="DL271" s="178" t="n"/>
      <c r="DM271" s="178" t="n"/>
      <c r="DN271" s="177" t="n"/>
      <c r="DO271" s="177" t="n"/>
      <c r="DP271" s="177" t="n"/>
      <c r="DQ271" s="76">
        <f>IF(AND(DS271,DP271&lt;&gt;""),
CONCATENATE(DT271,DU271,DV271,DW271,DX271,DY271,DZ271,EA271,EB271,EC271,ED271,EE271,EF271,EG271,EH271,EI271,EJ271,EK271,EL271,EM271,EN271,EO271,EP271,EQ271,ES271,ET271,EU271,EV271,EW271,EX271,EY271,EZ271,FA271,FC271,FD271,FF271,FG271,FI271,FJ271,FL271,FM271,FO271,FP271,FR271,FS271,FU271,FV271,FX271,FY271,GA271,GB271,GD271,GE271,GF271,GH271,GI271,GJ271,GL271,GM271,GN271,GP271,GQ271,GS271,GT271,GU271,GV271,GW271,GX271,GY271,GZ271,HA271,HB271,HC271,HD271,HE271,HF271,HG271,HH271,HI271,HJ271,HK271,HL271,HM271,HN271,HO271,HQ271,HR271,HS271,HT271,HU271,HV271,HW271,HX271,HY271,IA271,IB271,IC271,ID271,IF271,IG271,IH271,II271,IK271,IL271,IM271,IN271,IO271,IP271,IQ271,IR271,IS271,IT271,IU271,IV271,IW271,IX271,IY271,IZ271),
""
)</f>
        <v/>
      </c>
      <c r="DR271" s="53" t="n"/>
      <c r="DS271" s="46">
        <f>CONCATENATE(D271,$E271,$F271,$G271,H271,$I271,$J271,K271,$L271,$M271,N271,$O271,$P271,$Q271,$R271,$S271,T271,$U271,$V271,$W271,$X271,$Y271,$Z271,$AA271,AB271,AC271,AD271,$AE271,$AF271,$AG271,AH271,AI271,AJ271,AK271,AL271,AM271,AN271,AO271,AP271,AQ271,AR271,AS271,AT271,AU271,AV271,AW271,AX271,AY271,AZ271,BA271,BB271,BC271,BD271,BE271,BF271,BG271,BH271,BI271,BJ271,BK271,BL271,BM271,BN271,BO271,BP271,BQ271,BR271,BS271,BT271,BU271,BV271,BW271,BX271,BY271,BZ271,CA271,CB271,CC271,CD271,CE271,CF271,CG271,CH271,CI271,CJ271,CK271,CL271,CM271,$CN271,$CO271,CP271,$CQ271,$CR271,CS271,CT271,CU271,CV271,CW271,CX271,CY271,CZ271,DA271,DB271,DC271,DD271,DE271,DF271,DG271,DH271,DI271,DJ271,DK271,DL271,DM271,$DN271,$DO271,$DP271,DR271)&lt;&gt;""</f>
        <v/>
      </c>
      <c r="DT271" s="46">
        <f>IF(AND($DS271,$E$4&lt;&gt;""),
IF(LEFT($E$4,2) = "1.",
IF(D271&lt;&gt;"","El CUNE sólo se envía en operaciones de novedad o ajuste. ",""),
IF(D271="","Debes escribir un CUNE válido para realizar operaciones de novedad o ajuste. ","")),
""
)</f>
        <v/>
      </c>
      <c r="DU271" s="46">
        <f>IF($DS271,
IF(E271="","Debes seleccionar el tipo de documento del empleado. ",
IF(_xlfn.IFNA(VLOOKUP(E271,TIPO_DE_DOCUMENTO,1,FALSE),-1)=-1,"El tipo de documento no es válido (por favor seleccionarlo de la lista). ","")
)
)</f>
        <v/>
      </c>
      <c r="DV271" s="46">
        <f>IF($DS271,
IF(F271="","Debes escribir el número de documento del empleado. ","")
)</f>
        <v/>
      </c>
      <c r="DW271" s="46">
        <f>IF($DS271,
IF(G271="","Debes escribir el primer nombre del empleado. ","")
)</f>
        <v/>
      </c>
      <c r="DY271" s="46">
        <f>IF($DS271,
IF(I271="","Debes escribir el primer apellido del empleado. ","")
)</f>
        <v/>
      </c>
      <c r="DZ271" s="46">
        <f>IF($DS271,
IF(J271="","Debes escribir el segundo apellido del empleado. ","")
)</f>
        <v/>
      </c>
      <c r="EB271" s="46">
        <f>IF($DS271,
IF(L271="","Debes escribir la fecha de ingreso del empleado. ",
IF(ISERR(DATE(YEAR(L271),MONTH(L271),DAY(L271))), "El valor ingresado en fecha de ingreso no tiene un formato válido. ","")
)
)</f>
        <v/>
      </c>
      <c r="EC271" s="46">
        <f>IF($DS271,
IF(M271="","Debes escribir el tiempo laborado. ",
IF( IFERROR(INT(M271),1.1) &lt;&gt; IFERROR(_xlfn.NUMBERVALUE(M271),1), "El valor de los días trabajados debe ser un número entero. ", "")
)
)</f>
        <v/>
      </c>
      <c r="ED271" s="46">
        <f>IF($DS271,
IF( AND(N271&lt;&gt;"", ISERR(DATE(YEAR(N271),MONTH(N271),DAY(N271))) ), "El valor ingresado en fecha de ingreso no tiene un formato válido. ",
IF( AND(N271&lt;&gt;"", $E$6&lt;&gt;"", DATE(YEAR(N271), MONTH(N271), 1) &lt;&gt; IFERROR(DATE(MID($E$6, 1, 4), MID($E$6, 6, 2),1), "1/1/1900") ), "La fecha de retiro debe estar dentro del período liquidado. ", "")
)
)</f>
        <v/>
      </c>
      <c r="EE271" s="46">
        <f>IF($DS271,
IF(O271="","Debes seleccionar el tipo de trabajador. ",
IF(_xlfn.IFNA(VLOOKUP(O271,TIPO_DE_TRABAJADOR,1,FALSE),-1)=-1,"El tipo de trabajador no es válido (por favor seleccionarlo de la lista). ","")
)
)</f>
        <v/>
      </c>
      <c r="EF271" s="46">
        <f>IF($DS271,
IF(P271="","Debes seleccionar si es un trabajador dependiente pensionado por vejez. ",
IF(_xlfn.IFNA(VLOOKUP(P271,SUBTIPO_DE_TRABAJADOR,1,FALSE),-1)=-1,"El tipo de trabajador dependiente pensionado por vejez no es válido (por favor seleccionarlo de la lista). ","")
)
)</f>
        <v/>
      </c>
      <c r="EG271" s="46">
        <f>IF($DS271,
IF(Q271="","Debes seleccionar el tipo de contrato del trabajador. ",
IF(_xlfn.IFNA(VLOOKUP(Q271,TIPO_DE_CONTRATO,1,FALSE),-1)=-1,"El tipo de contrato del trabajador no es válido (por favor seleccionarlo de la lista). ","")
)
)</f>
        <v/>
      </c>
      <c r="EH271" s="46">
        <f>IF($DS271,
IF(R271="","Debes seleccionar si es un salario integral. ",
IF(_xlfn.IFNA(VLOOKUP(R271,SI_NO,1,FALSE),-1)=-1,"Valor no válido para salario integral (por favor seleccionarlo de la lista). ","")
)
)</f>
        <v/>
      </c>
      <c r="EI271" s="46">
        <f>IF($DS271,
IF(S271="","Debes seleccionar si el trabajador realiza actividades de riesgo. ",
IF(_xlfn.IFNA(VLOOKUP(S271,SI_NO,1,FALSE),-1)=-1,"Valor no válido para actividad de alto riesgo (por favor seleccionarlo de la lista). ","")
)
)</f>
        <v/>
      </c>
      <c r="EK271" s="46">
        <f>IF($DS271,
IF(U271="","Debes escribir el código del municipio de residencia del trabajador. ",
IF(_xlfn.IFNA(VLOOKUP(U271,MUNICIPIO,1,FALSE),-1)=-1,"El municipio de residencia del trabajador es inválido (por favor seleccionarlo de la lista). ","")
)
)</f>
        <v/>
      </c>
      <c r="EL271" s="46">
        <f>IF($DS271,
IF(V271="","Debes escribir el la dirección de residendia del trabajador. ","")
)</f>
        <v/>
      </c>
      <c r="EM271" s="46">
        <f>IF($DS271,
IF(W271="","Debes escribir la fecha de inicio de la liquidación. ",
IF(ISERR(DATE(YEAR(W271),MONTH(W271),DAY(W271))),"El valor ingresado en fecha de inicio de liquidación no tiene un formato válido. ",
IF( AND($E$6&lt;&gt;"", DATE(YEAR(W271), MONTH(W271), 1) &lt;&gt; IFERROR(DATE(MID($E$6, 1, 4), MID($E$6, 6, 2),1), "1/1/1900") ), "La fecha de inicio de la liquidación debe estar dentro del período liquidado. ", "")
)
)
)</f>
        <v/>
      </c>
      <c r="EN271" s="46">
        <f>IF($DS271,
IF(X271="","Debes escribir la fecha de fin de la liquidación. ",
IF(ISERR(DATE(YEAR(X271),MONTH(X271),DAY(X271))),"El valor ingresado en fecha de fin de liquidación no tiene un formato válido. ",
IF( AND($E$6&lt;&gt;"", DATE(YEAR(X271), MONTH(X271), 1) &lt;&gt; IFERROR(DATE(MID($E$6, 1, 4), MID($E$6, 6, 2),1), "1/1/1900") ), "La fecha de fin de la liquidación debe estar dentro del período liquidado. ", "")
)
)
)</f>
        <v/>
      </c>
      <c r="EO271" s="46">
        <f>IF($DS271,
IF(Y271="","Debes escribir la frecuencia de pago del trabajador. ",
IF(_xlfn.IFNA(VLOOKUP(Y271,PERÍODO_DE_NÓMINA,1,FALSE),-1)=-1,"La frecuencia de pago es inválida (por favor seleccionarlo de la lista). ","")
)
)</f>
        <v/>
      </c>
      <c r="EP271" s="46">
        <f>IF($DS271,
IF(Z271="","Debes escribir la fecha de pago. ",
IF(ISERR(DATE(YEAR(Z271),MONTH(Z271),DAY(Z271))), "El valor ingresado en fecha de pago no tiene un formato válido. ","")
)
)</f>
        <v/>
      </c>
      <c r="EQ271" s="46">
        <f>IF($DS271,
IF(AA271="","Debes escribir el medio de pago. ",
IF(_xlfn.IFNA(VLOOKUP(AA271,MEDIOS_DE_PAGO,1,FALSE),-1)=-1,"El medio de pago es inválido (por favor seleccionarlo de la lista). ","")
)
)</f>
        <v/>
      </c>
      <c r="ER271" s="46">
        <f>OR(AA271='Tablas '!$T$4,AA271='Tablas '!$T$7,AA271='Tablas '!$T$8,AA271='Tablas '!$T$11)</f>
        <v/>
      </c>
      <c r="ES271" s="46">
        <f>IF(AND($DS271,ER271),
IF(AB271="","Debes escribir la entidad bancaria. ",""),
""
)</f>
        <v/>
      </c>
      <c r="ET271" s="46">
        <f>IF(AND($DS271,ER271),
IF(AC271="","Debes escribir el tipo de cuenta bancaria. ",
IF(_xlfn.IFNA(VLOOKUP(AC271,TIPO_DE_CUENTA,1,FALSE),-1)=-1,"El tipo de cuenta bancaria es inválida (por favor seleccionarlo de la lista). ","")
),
""
)</f>
        <v/>
      </c>
      <c r="EU271" s="46">
        <f>IF(AND($DS271,ER271),
IF(AD271="","Debes escribir el número de cuenta bancaria. ",""),
""
)</f>
        <v/>
      </c>
      <c r="EV271" s="46">
        <f>IF($DS271,
IF(AE271="","Debes escribir el valor del sueldo básico. ",
IF( ISERR(_xlfn.NUMBERVALUE(AE271)), "El valor del sueldo básico debe ser un número válido. ", "")
)
)</f>
        <v/>
      </c>
      <c r="EW271" s="46">
        <f>IF($DS271,
IF(AF271="","Debes escribir el número de días trabajados. ",
IF( IFERROR(INT(AF271),1.1) &lt;&gt; IFERROR(_xlfn.NUMBERVALUE(AF271),1), "La cantidad de días trabajados debe ser un número entero. ", "")
)
)</f>
        <v/>
      </c>
      <c r="EX271" s="46">
        <f>IF($DS271,
IF(AG271="","Debes escribir el valor del sueldo trabajado. ",
IF( ISERR(_xlfn.NUMBERVALUE(AG271)), "El valor del sueldo trabajado debe ser un número válido. ", "")
)
)</f>
        <v/>
      </c>
      <c r="EY271" s="46">
        <f>IF($DS271,
IF( AND(AH271&lt;&gt;"", ISERR(_xlfn.NUMBERVALUE(AH271))), "El valor del auxilio de transporte debe ser un número válido. ", "")
)</f>
        <v/>
      </c>
      <c r="EZ271" s="46">
        <f>IF($DS271,
IF( AND(AI271&lt;&gt;"", ISERR(_xlfn.NUMBERVALUE(AI271))), "El valor de viáticos salariales debe ser un número válido. ", "")
)</f>
        <v/>
      </c>
      <c r="FA271" s="46">
        <f>IF($DS271,
IF( AND(AJ271&lt;&gt;"", ISERR(_xlfn.NUMBERVALUE(AJ271))), "El valor de viáticos NO salariales debe ser un número válido. ", "")
)</f>
        <v/>
      </c>
      <c r="FB271" s="46">
        <f>CONCATENATE(AK271,AL271)&lt;&gt;""</f>
        <v/>
      </c>
      <c r="FC271" s="46">
        <f>IF(AND($DS271,FB271),
IF(AK271="","Debes escribir el número de horas extras diurnas. ",
IF( IFERROR(INT(AK271),1.1) &lt;&gt; IFERROR(_xlfn.NUMBERVALUE(AK271),1), "La cantidad de horas extras diurnas debe ser un número entero. ", "")
),
""
)</f>
        <v/>
      </c>
      <c r="FD271" s="46">
        <f>IF(AND($DS271,FB271),
IF(AL271="","Debes escribir el valor de las horas extras diurnas. ",
IF( ISERR(_xlfn.NUMBERVALUE(AL271)), "El valor de las horas extras duirnas debe ser un número válido. ", "")
),
""
)</f>
        <v/>
      </c>
      <c r="FE271" s="46">
        <f>CONCATENATE(AM271,AN271)&lt;&gt;""</f>
        <v/>
      </c>
      <c r="FF271" s="46">
        <f>IF(AND($DS271,FE271),
IF(AM271="","Debes escribir el número de horas extras nocturnas. ",
IF( IFERROR(INT(AM271),1.1) &lt;&gt; IFERROR(_xlfn.NUMBERVALUE(AM271),1), "La cantidad de horas extras nocturnas debe ser un número entero. ", "")
),
""
)</f>
        <v/>
      </c>
      <c r="FG271" s="46">
        <f>IF(AND($DS271,FE271),
IF(AN271="","Debes escribir el valor de las horas extras nocturnas. ",
IF( ISERR(_xlfn.NUMBERVALUE(AN271)), "El valor de las horas extras nocturnas debe ser un número válido. ", "")
),
""
)</f>
        <v/>
      </c>
      <c r="FH271" s="46">
        <f>CONCATENATE(AO271,AP271)&lt;&gt;""</f>
        <v/>
      </c>
      <c r="FI271" s="46">
        <f>IF(AND($DS271,FH271),
IF(AO271="","Debes escribir el número de horas extras diurnas dominicales y festivas. ",
IF( IFERROR(INT(AO271),1.1) &lt;&gt; IFERROR(_xlfn.NUMBERVALUE(AO271),1), "La cantidad de horas extras diurnas dominicales y festivas debe ser un número entero. ", "")
),
""
)</f>
        <v/>
      </c>
      <c r="FJ271" s="46">
        <f>IF(AND($DS271,FH271),
IF(AP271="","Debes escribir el valor de las horas extras diurnas dominicales y festivas. ",
IF( ISERR(_xlfn.NUMBERVALUE(AP271)), "El valor de las horas extras diurnas dominicales y festivas debe ser un número válido. ", "")
),
""
)</f>
        <v/>
      </c>
      <c r="FK271" s="46">
        <f>CONCATENATE(AQ271,AR271)&lt;&gt;""</f>
        <v/>
      </c>
      <c r="FL271" s="46">
        <f>IF(AND($DS271,FK271),
IF(AQ271="","Debes escribir el número de horas extras nocturnas dominicales y festivas. ",
IF( IFERROR(INT(AQ271),1.1) &lt;&gt; IFERROR(_xlfn.NUMBERVALUE(AQ271),1), "La cantidad de horas extras nocturnas dominicales y festivas debe ser un número entero. ", "")
),
""
)</f>
        <v/>
      </c>
      <c r="FM271" s="46">
        <f>IF(AND($DS271,FK271),
IF(AR271="","Debes escribir el valor de las horas extras nocturnas dominicales y festivas. ",
IF( ISERR(_xlfn.NUMBERVALUE(AR271)), "El valor de las horas extras nocturnas dominicales y festivas debe ser un número válido. ", "")
),
""
)</f>
        <v/>
      </c>
      <c r="FN271" s="46">
        <f>CONCATENATE(AS271,AT271)&lt;&gt;""</f>
        <v/>
      </c>
      <c r="FO271" s="46">
        <f>IF(AND($DS271,FN271),
IF(AS271="","Debes escribir el número de horas recargo nocturno. ",
IF( IFERROR(INT(AS271),1.1) &lt;&gt; IFERROR(_xlfn.NUMBERVALUE(AS271),1), "La cantidad de horas recargo nocturno debe ser un número entero. ", "")
),
""
)</f>
        <v/>
      </c>
      <c r="FP271" s="46">
        <f>IF(AND($DS271,FN271),
IF(AT271="","Debes escribir el valor de las horas recargo nocturno. ",
IF( ISERR(_xlfn.NUMBERVALUE(AT271)), "El valor de las horas recargo nocturno debe ser un número válido. ", "")
),
""
)</f>
        <v/>
      </c>
      <c r="FQ271" s="46">
        <f>CONCATENATE(AU271,AV271)&lt;&gt;""</f>
        <v/>
      </c>
      <c r="FR271" s="46">
        <f>IF(AND($DS271,FQ271),
IF(AU271="","Debes escribir el número de horas recargo diurno dominical y festivo. ",
IF( IFERROR(INT(AU271),1.1) &lt;&gt; IFERROR(_xlfn.NUMBERVALUE(AU271),1), "La cantidad de horas recargo diurno dominical y festivo debe ser un número entero. ", "")
),
""
)</f>
        <v/>
      </c>
      <c r="FS271" s="46">
        <f>IF(AND($DS271,FQ271),
IF(AV271="","Debes escribir el valor de las horas recargo diurno dominical y festivo. ",
IF( ISERR(_xlfn.NUMBERVALUE(AV271)), "El valor de las horas recargo diurno dominical y festivo debe ser un número válido. ", "")
),
""
)</f>
        <v/>
      </c>
      <c r="FT271" s="46">
        <f>CONCATENATE(AW271,AX271)&lt;&gt;""</f>
        <v/>
      </c>
      <c r="FU271" s="46">
        <f>IF(AND($DS271,FT271),
IF(AW271="","Debes escribir el número de horas recargo nocturno dominical y festivo. ",
IF( IFERROR(INT(AW271),1.1) &lt;&gt; IFERROR(_xlfn.NUMBERVALUE(AW271),1), "La cantidad de horas recargo nocturno dominical y festivo debe ser un número entero. ", "")
),
""
)</f>
        <v/>
      </c>
      <c r="FV271" s="46">
        <f>IF(AND($DS271,FT271),
IF(AX271="","Debes escribir el valor de las horas recargo nocturno dominical y festivo. ",
IF( ISERR(_xlfn.NUMBERVALUE(AX271)), "El valor de las horas recargo nocturno dominical y festivo debe ser un número válido. ", "")
),
""
)</f>
        <v/>
      </c>
      <c r="FW271" s="46">
        <f>CONCATENATE(AY271,AZ271)&lt;&gt;""</f>
        <v/>
      </c>
      <c r="FX271" s="46">
        <f>IF(AND($DS271,FW271),
IF(AY271="","Debes escribir el número de días de vacaciones comunes. ",
IF( IFERROR(INT(AY271),1.1) &lt;&gt; IFERROR(_xlfn.NUMBERVALUE(AY271),1), "La cantidad de días de vacaciones comunes debe ser un número entero. ", "")
),
""
)</f>
        <v/>
      </c>
      <c r="FY271" s="46">
        <f>IF(AND($DS271,FW271),
IF(AZ271="","Debes escribir el valor de las vacaciones comunes. ",
IF( ISERR(_xlfn.NUMBERVALUE(AZ271)), "El valor de las vacaciones comunes debe ser un número válido. ", "")
),
""
)</f>
        <v/>
      </c>
      <c r="FZ271" s="46">
        <f>CONCATENATE(BA271,BB271)&lt;&gt;""</f>
        <v/>
      </c>
      <c r="GA271" s="46">
        <f>IF(AND($DS271,FZ271),
IF(BA271="","Debes escribir el número de días de vacaciones compensadas. ",
IF( IFERROR(INT(BA271),1.1) &lt;&gt; IFERROR(_xlfn.NUMBERVALUE(BA271),1), "La cantidad de días de vacaciones compensadas debe ser un número entero. ", "")
),
""
)</f>
        <v/>
      </c>
      <c r="GB271" s="46">
        <f>IF(AND($DS271,FZ271),
IF(BB271="","Debes escribir el valor de las vacaciones compensadas. ",
IF( ISERR(_xlfn.NUMBERVALUE(BB271)), "El valor de las vacaciones compensadas debe ser un número válido. ", "")
),
""
)</f>
        <v/>
      </c>
      <c r="GC271" s="46">
        <f>CONCATENATE(BC271,BD271)&lt;&gt;""</f>
        <v/>
      </c>
      <c r="GD271" s="46">
        <f>IF(AND($DS271,GC271),
IF(BC271="","Debes escribir el número de días de prima salarial. ",
IF( IFERROR(INT(BC271),1.1) &lt;&gt; IFERROR(_xlfn.NUMBERVALUE(BC271),1), "La cantidad de días de prima salarial debe ser un número entero. ", "")
),
""
)</f>
        <v/>
      </c>
      <c r="GE271" s="46">
        <f>IF(AND($DS271,GC271),
IF(BD271="","Debes escribir el valor de los días de prima salarial. ",
IF( ISERR(_xlfn.NUMBERVALUE(BD271)), "El valor de los días de prima salarial debe ser un número válido. ", "")
),
""
)</f>
        <v/>
      </c>
      <c r="GF271" s="46">
        <f>IF($DS271,
IF( AND(BE271&lt;&gt;"", ISERR(_xlfn.NUMBERVALUE(BE271))), "El valor de la prima NO saliarial debe ser un número válido. ", "")
)</f>
        <v/>
      </c>
      <c r="GG271" s="46">
        <f>CONCATENATE(BF271,BG271,BH271)&lt;&gt;""</f>
        <v/>
      </c>
      <c r="GH271" s="46">
        <f>IF(AND($DS271,GG271),
IF(BF271="","Debes escribir el valor de las cesantías. ",
IF( ISERR(_xlfn.NUMBERVALUE(BF271)), "El valor de las cesantías debe ser un número válido. ", "")
),
""
)</f>
        <v/>
      </c>
      <c r="GI271" s="46">
        <f>IF(AND($DS271,GG271),
IF(BG271="","Debes escribir el % de cesantías. ",
IF( ISERR(_xlfn.NUMBERVALUE(BG271)), "El % de cesantías debe ser un número válido. ", "")
),
""
)</f>
        <v/>
      </c>
      <c r="GJ271" s="46">
        <f>IF(AND($DS271,GG271),
IF(BH271="","Debes escribir el valor de intereses de cesantías. ",
IF( ISERR(_xlfn.NUMBERVALUE(BH271)), "El valor de intereses de cesantías debe ser un número válido. ", "")
),
""
)</f>
        <v/>
      </c>
      <c r="GK271" s="46">
        <f>CONCATENATE(BI271,BJ271,BK271)&lt;&gt;""</f>
        <v/>
      </c>
      <c r="GL271" s="46">
        <f>IF(AND($DS271,GK271),
IF(BI271="","Debes escribir el número de días de incapacidad. ",
IF( IFERROR(INT(BI271),1.1) &lt;&gt; IFERROR(_xlfn.NUMBERVALUE(BI271),1), "La cantidad de días de incapacidad debe ser un número entero. ", "")
),
""
)</f>
        <v/>
      </c>
      <c r="GM271" s="46">
        <f>IF(AND($DS271,GK271),
IF(BJ271="","Debes escribir el tipo de incapacidad. ",
IF(_xlfn.IFNA(VLOOKUP(BJ271,TIPO_DE_INCAPACIDAD,1,FALSE),-1)=-1,"El tipo de incapacidad es inválida (por favor seleccionarlo de la lista). ","")
),
""
)</f>
        <v/>
      </c>
      <c r="GN271" s="46">
        <f>IF(AND($DS271,GK271),
IF(BK271="","Debes escribir el valor de la incapacidad. ",
IF( ISERR(_xlfn.NUMBERVALUE(BK271)), "El valor de la incapacidad debe ser un número válido. ", "")
),
""
)</f>
        <v/>
      </c>
      <c r="GO271" s="46">
        <f>CONCATENATE(BL271,BM271)&lt;&gt;""</f>
        <v/>
      </c>
      <c r="GP271" s="46">
        <f>IF(AND($DS271,GO271),
IF(BL271="","Debes escribir el número de días de licencia de maternidad o paternidad. ",
IF( IFERROR(INT(BL271),1.1) &lt;&gt; IFERROR(_xlfn.NUMBERVALUE(BL271),1), "La cantidad de días de licencia de maternidad o paternidad debe ser un número entero. ", "")
),
""
)</f>
        <v/>
      </c>
      <c r="GQ271" s="46">
        <f>IF(AND($DS271,GO271),
IF(BM271="","Debes escribir el valor de la licencia de maternidad o paternidad. ",
IF( ISERR(_xlfn.NUMBERVALUE(BM271)), "El valor de la licencia de maternidad o paternidad debe ser un número válido. ", "")
),
""
)</f>
        <v/>
      </c>
      <c r="GR271" s="46">
        <f>CONCATENATE(BN271,BO271)&lt;&gt;""</f>
        <v/>
      </c>
      <c r="GS271" s="46">
        <f>IF(AND($DS271,GR271),
IF(BN271="","Debes escribir el número de días de licencia remunerada. ",
IF( IFERROR(INT(BN271),1.1) &lt;&gt; IFERROR(_xlfn.NUMBERVALUE(BN271),1), "La cantidad de días de licencia remunerada debe ser un número entero. ", "")
),
""
)</f>
        <v/>
      </c>
      <c r="GT271" s="46">
        <f>IF(AND($DS271,GR271),
IF(BO271="","Debes escribir el valor de la licencia remunerada. ",
IF( ISERR(_xlfn.NUMBERVALUE(BO271)), "El valor de la licencia remunerada debe ser un número válido. ", "")
),
""
)</f>
        <v/>
      </c>
      <c r="GU271" s="46">
        <f>IF($DS271,
IF( AND(BP271&lt;&gt;"", ISERR(_xlfn.NUMBERVALUE(BP271))), "El valor de la licencia NO remunerada debe ser un número válido. ", "")
)</f>
        <v/>
      </c>
      <c r="GV271" s="46">
        <f>IF($DS271,
IF( AND(BQ271&lt;&gt;"", ISERR(_xlfn.NUMBERVALUE(BQ271))), "El valor de auxilios salariales debe ser un número válido. ", "")
)</f>
        <v/>
      </c>
      <c r="GW271" s="46">
        <f>IF($DS271,
IF( AND(BR271&lt;&gt;"", ISERR(_xlfn.NUMBERVALUE(BR271))), "El valor de auxilios NO salariales debe ser un número válido. ", "")
)</f>
        <v/>
      </c>
      <c r="GX271" s="46">
        <f>IF($DS271,
IF( AND(BS271&lt;&gt;"", ISERR(_xlfn.NUMBERVALUE(BS271))), "El valor de bonos salariales debe ser un número válido. ", "")
)</f>
        <v/>
      </c>
      <c r="GY271" s="46">
        <f>IF($DS271,
IF( AND(BT271&lt;&gt;"", ISERR(_xlfn.NUMBERVALUE(BT271))), "El valor de bonos NO salariales debe ser un número válido. ", "")
)</f>
        <v/>
      </c>
      <c r="GZ271" s="46">
        <f>IF($DS271,
IF( AND(BU271&lt;&gt;"", ISERR(_xlfn.NUMBERVALUE(BU271))), "El valor de bonos salariales de alimentación debe ser un número válido. ", "")
)</f>
        <v/>
      </c>
      <c r="HA271" s="46">
        <f>IF($DS271,
IF( AND(BV271&lt;&gt;"", ISERR(_xlfn.NUMBERVALUE(BV271))), "El valor de bonos NO salariales de alimentación debe ser un número válido. ", "")
)</f>
        <v/>
      </c>
      <c r="HB271" s="46">
        <f>IF($DS271,
IF( AND(BW271&lt;&gt;"", ISERR(_xlfn.NUMBERVALUE(BW271))), "El valor de bonificaciones salariales debe ser un número válido. ", "")
)</f>
        <v/>
      </c>
      <c r="HC271" s="46">
        <f>IF($DS271,
IF( AND(BX271&lt;&gt;"", ISERR(_xlfn.NUMBERVALUE(BX271))), "El valor de bonificaciones NO salariales debe ser un número válido. ", "")
)</f>
        <v/>
      </c>
      <c r="HD271" s="46">
        <f>IF($DS271,
IF( AND(BY271&lt;&gt;"", ISERR(_xlfn.NUMBERVALUE(BY271))), "El valor de compensaciones ordinarias debe ser un número válido. ", "")
)</f>
        <v/>
      </c>
      <c r="HE271" s="46">
        <f>IF($DS271,
IF( AND(BZ271&lt;&gt;"", ISERR(_xlfn.NUMBERVALUE(BZ271))), "El valor de compensaciones extraordinarias debe ser un número válido. ", "")
)</f>
        <v/>
      </c>
      <c r="HF271" s="46">
        <f>IF($DS271,
IF( AND(CA271&lt;&gt;"", ISERR(_xlfn.NUMBERVALUE(CA271))), "El valor de comisiones debe ser un número válido. ", "")
)</f>
        <v/>
      </c>
      <c r="HG271" s="46">
        <f>IF($DS271,
IF( AND(CB271&lt;&gt;"", ISERR(_xlfn.NUMBERVALUE(CB271))), "El valor de ausencia por huega debe ser un número válido. ", "")
)</f>
        <v/>
      </c>
      <c r="HH271" s="46">
        <f>IF($DS271,
IF( AND(CC271&lt;&gt;"", ISERR(_xlfn.NUMBERVALUE(CC271))), "El valor de anticipos debe ser un número válido. ", "")
)</f>
        <v/>
      </c>
      <c r="HI271" s="46">
        <f>IF($DS271,
IF( AND(CD271&lt;&gt;"", ISERR(_xlfn.NUMBERVALUE(CD271))), "El valor de pagos a terceros debe ser un número válido. ", "")
)</f>
        <v/>
      </c>
      <c r="HJ271" s="46">
        <f>IF($DS271,
IF( AND(CE271&lt;&gt;"", ISERR(_xlfn.NUMBERVALUE(CE271))), "El valor de dotación debe ser un número válido. ", "")
)</f>
        <v/>
      </c>
      <c r="HK271" s="46">
        <f>IF($DS271,
IF( AND(CF271&lt;&gt;"", ISERR(_xlfn.NUMBERVALUE(CF271))), "El valor de apoyo sostenibilidad debe ser un número válido. ", "")
)</f>
        <v/>
      </c>
      <c r="HL271" s="46">
        <f>IF($DS271,
IF( AND(CG271&lt;&gt;"", ISERR(_xlfn.NUMBERVALUE(CG271))), "El valor de teletrabajo debe ser un número válido. ", "")
)</f>
        <v/>
      </c>
      <c r="HM271" s="46">
        <f>IF($DS271,
IF( AND(CH271&lt;&gt;"", ISERR(_xlfn.NUMBERVALUE(CH271))), "El valor de bonificación de retiro debe ser un número válido. ", "")
)</f>
        <v/>
      </c>
      <c r="HN271" s="46">
        <f>IF($DS271,
IF( AND(CI271&lt;&gt;"", ISERR(_xlfn.NUMBERVALUE(CI271))), "El valor de indemnización de retiro debe ser un número válido. ", "")
)</f>
        <v/>
      </c>
      <c r="HO271" s="46">
        <f>IF($DS271,
IF( AND(CJ271&lt;&gt;"", ISERR(_xlfn.NUMBERVALUE(CJ271))), "El valor de reintegros debe ser un número válido. ", "")
)</f>
        <v/>
      </c>
      <c r="HP271" s="46">
        <f>CONCATENATE(CK271,CL271,CM271)&lt;&gt;""</f>
        <v/>
      </c>
      <c r="HQ271" s="46">
        <f>IF(AND($DS271,HP271),
IF(CK271="","Debes escribir la descripción de otro concepto no categorizado. ",""),
""
)</f>
        <v/>
      </c>
      <c r="HR271" s="46">
        <f>IF(AND($DS271,HP271),
IF(CONCATENATE(CL271,CM271)="","Debes escribir al menos un valor de concepto no categorizado (salarial o no salarial). ",
IF(ISERR(_xlfn.NUMBERVALUE(CL271)),"El valor salarial concepto no categorizado debe ser un número válido. ","")
),
""
)</f>
        <v/>
      </c>
      <c r="HS271" s="46">
        <f>IF(AND($DS271,HP271),
IF(CONCATENATE(CL271,CM271)="","Debes escribir al menos un valor de concepto no categorizado (salarial o no salarial). ",
IF(ISERR(_xlfn.NUMBERVALUE(CM271)),"El valor NO salarial concepto no categorizado debe ser un número válido. ","")
),
""
)</f>
        <v/>
      </c>
      <c r="HT271" s="46">
        <f>IF($DS271,
IF(CN271="","Debes escribir el porcentaje del aporte a salud. ",
IF( ISERR(_xlfn.NUMBERVALUE(CN271)), "El valor del porcentaje del aporte a salud debe ser un número válido. ", "")
)
)</f>
        <v/>
      </c>
      <c r="HU271" s="46">
        <f>IF($DS271,
IF(CO271="","Debes escribir el valor del aporte a salud. ",
IF( ISERR(_xlfn.NUMBERVALUE(CO271)), "El valor del aporte a salud debe ser un número válido. ", "")
)
)</f>
        <v/>
      </c>
      <c r="HV271" s="46">
        <f>IF($DS271,
IF( AND(CP271&lt;&gt;"", ISERR(_xlfn.NUMBERVALUE(CP271))), "El valor plan complementario debe ser un número válido. ", "")
)</f>
        <v/>
      </c>
      <c r="HW271" s="46">
        <f>IF($DS271,
IF(CQ271="","Debes escribir el porcentaje del aporte a pensión. ",
IF( ISERR(_xlfn.NUMBERVALUE(CQ271)), "El valor del porcentaje del aporte a pensión debe ser un número válido. ", "")
)
)</f>
        <v/>
      </c>
      <c r="HX271" s="46">
        <f>IF($DS271,
IF(CR271="","Debes escribir el valor del aporte a pensión. ",
IF( ISERR(_xlfn.NUMBERVALUE(CR271)), "El valor del aporte a salud debe ser un número válido. ", "")
)
)</f>
        <v/>
      </c>
      <c r="HY271" s="46">
        <f>IF($DS271,
IF( AND(CS271&lt;&gt;"", ISERR(_xlfn.NUMBERVALUE(CS271))), "El valor pensión voluntaria debe ser un número válido. ", "")
)</f>
        <v/>
      </c>
      <c r="HZ271" s="46">
        <f>CONCATENATE(CT271,CU271,CV271,CW271)&lt;&gt;""</f>
        <v/>
      </c>
      <c r="IA271" s="46">
        <f>IF(AND($DS271,HZ271),
IF(CT271="","Debes escribir el % del fondo de seguridad pensional. ",
IF( ISERR(_xlfn.NUMBERVALUE(CT271)), "El % del fondo de seguridad debe ser un número válido. ", "")
),
""
)</f>
        <v/>
      </c>
      <c r="IB271" s="46">
        <f>IF(AND($DS271,HZ271),
IF(CU271="","Debes escribir el valor del aporte al fondo de solidaridad pensional. ",
IF( ISERR(_xlfn.NUMBERVALUE(CU271)), "El valor del aporte al fondo de solidaridad pensional debe ser un número válido. ", "")
),
""
)</f>
        <v/>
      </c>
      <c r="IC271" s="46">
        <f>IF(AND($DS271,HZ271),
IF(CV271="","Debes escribir el % del fondo de subsistencia. ",
IF( ISERR(_xlfn.NUMBERVALUE(CV271)), "El % del fondo de subsistencia debe ser un número válido. ", "")
),
""
)</f>
        <v/>
      </c>
      <c r="ID271" s="46">
        <f>IF(AND($DS271,HZ271),
IF(CW271="","Debes escribir el valor del fondo de subsistencia. ",
IF( ISERR(_xlfn.NUMBERVALUE(CW271)), "El valor del fondo de subsistencia debe ser un número válido. ", "")
),
""
)</f>
        <v/>
      </c>
      <c r="IE271" s="46">
        <f>CONCATENATE(CX271,CY271)&lt;&gt;""</f>
        <v/>
      </c>
      <c r="IF271" s="46">
        <f>IF(AND($DS271,IE271),
IF(CX271="","Debes escribir el % de sindicato. ",
IF( ISERR(_xlfn.NUMBERVALUE(CX271)), "El % de sindicato debe ser un número válido. ", "")
),
""
)</f>
        <v/>
      </c>
      <c r="IG271" s="46">
        <f>IF(AND($DS271,IE271),
IF(CY271="","Debes escribir el valor del sindicato. ",
IF( ISERR(_xlfn.NUMBERVALUE(CY271)), "El valor del sindicato debe ser un número válido. ", "")
),
""
)</f>
        <v/>
      </c>
      <c r="IH271" s="46">
        <f>IF($DS271,
IF( AND(CZ271&lt;&gt;"", ISERR(_xlfn.NUMBERVALUE(CZ271))), "El valor de sanción pública debe ser un número válido. ", "")
)</f>
        <v/>
      </c>
      <c r="II271" s="46">
        <f>IF($DS271,
IF( AND(DA271&lt;&gt;"", ISERR(_xlfn.NUMBERVALUE(DA271))), "El valor de sanción privada debe ser un número válido. ", "")
)</f>
        <v/>
      </c>
      <c r="IJ271" s="46">
        <f>CONCATENATE(DB271,DC271)&lt;&gt;""</f>
        <v/>
      </c>
      <c r="IK271" s="46">
        <f>IF(AND($DS271,IJ271),
IF(DB271="","Debes escribir la descripción de libranza. ",""),
""
)</f>
        <v/>
      </c>
      <c r="IL271" s="46">
        <f>IF(AND($DS271,IJ271),
IF(DC271="","Debes escribir la cuota libranza. ",
IF(ISERR(_xlfn.NUMBERVALUE(DC271)),"El valor de la cuota libranza debe ser un número válido. ","")
),
""
)</f>
        <v/>
      </c>
      <c r="IM271" s="46">
        <f>IF($DS271,
IF( AND(DD271&lt;&gt;"", ISERR(_xlfn.NUMBERVALUE(DD271))), "El valor de pagos a terceros debe ser un número válido. ", "")
)</f>
        <v/>
      </c>
      <c r="IN271" s="46">
        <f>IF($DS271,
IF( AND(DE271&lt;&gt;"", ISERR(_xlfn.NUMBERVALUE(DE271))), "El valor de anticipos debe ser un número válido. ", "")
)</f>
        <v/>
      </c>
      <c r="IO271" s="46">
        <f>IF($DS271,
IF( AND(DF271&lt;&gt;"", ISERR(_xlfn.NUMBERVALUE(DF271))), "El valor de AFC debe ser un número válido. ", "")
)</f>
        <v/>
      </c>
      <c r="IP271" s="46">
        <f>IF($DS271,
IF( AND(DG271&lt;&gt;"", ISERR(_xlfn.NUMBERVALUE(DG271))), "El valor de rete-fuente debe ser un número válido. ", "")
)</f>
        <v/>
      </c>
      <c r="IQ271" s="46">
        <f>IF($DS271,
IF( AND(DH271&lt;&gt;"", ISERR(_xlfn.NUMBERVALUE(DH271))), "El valor de cooperativa de trabajo debe ser un número válido. ", "")
)</f>
        <v/>
      </c>
      <c r="IR271" s="46">
        <f>IF($DS271,
IF( AND(DI271&lt;&gt;"", ISERR(_xlfn.NUMBERVALUE(DI271))), "El valor de embargo fiscal debe ser un número válido. ", "")
)</f>
        <v/>
      </c>
      <c r="IS271" s="46">
        <f>IF($DS271,
IF( AND(DJ271&lt;&gt;"", ISERR(_xlfn.NUMBERVALUE(DJ271))), "El valor de educación debe ser un número válido. ", "")
)</f>
        <v/>
      </c>
      <c r="IT271" s="46">
        <f>IF($DS271,
IF( AND(DK271&lt;&gt;"", ISERR(_xlfn.NUMBERVALUE(DK271))), "El valor de reintegro debe ser un número válido. ", "")
)</f>
        <v/>
      </c>
      <c r="IU271" s="46">
        <f>IF($DS271,
IF( AND(DL271&lt;&gt;"", ISERR(_xlfn.NUMBERVALUE(DL271))), "El valor de deuda debe ser un número válido. ", "")
)</f>
        <v/>
      </c>
      <c r="IV271" s="46">
        <f>IF($DS271,
IF( AND(DM271&lt;&gt;"", ISERR(_xlfn.NUMBERVALUE(DM271))), "El valor de otras deducciones debe ser un número válido. ", "")
)</f>
        <v/>
      </c>
      <c r="IW271" s="46">
        <f>IF($DS271,
IF(DN271="","Debes escribir el valor de los devengos totales. ",
IF( ISERR(_xlfn.NUMBERVALUE(DN271)), "El valor de los devengos totales debe ser un número válido. ", "")
)
)</f>
        <v/>
      </c>
      <c r="IX271" s="46">
        <f>IF($DS271,
IF(DO271="","Debes escribir el valor de las deducciones totales. ",
IF( ISERR(_xlfn.NUMBERVALUE(DO271)), "El valor de las deducciones totales debe ser un número válido. ", "")
)
)</f>
        <v/>
      </c>
      <c r="IY271" s="46">
        <f>IF($DS271,
IF(DP271="","Debes escribir el valor del salario total. ",
IF( ISERR(_xlfn.NUMBERVALUE(DP271)), "El valor del salario total debe ser un número válido. ", "")
)
)</f>
        <v/>
      </c>
    </row>
    <row r="272">
      <c r="B272" s="48" t="n">
        <v>260</v>
      </c>
      <c r="C272" s="61">
        <f>IF(AND(DS272,DP272&lt;&gt;""),
IF(DQ272="","OK","Error"),
""
)</f>
        <v/>
      </c>
      <c r="D272" s="53" t="n"/>
      <c r="E272" s="52" t="n"/>
      <c r="F272" s="112" t="n"/>
      <c r="G272" s="52" t="n"/>
      <c r="H272" s="53" t="n"/>
      <c r="I272" s="52" t="n"/>
      <c r="J272" s="52" t="n"/>
      <c r="K272" s="53" t="n"/>
      <c r="L272" s="55" t="n"/>
      <c r="M272" s="108" t="n"/>
      <c r="N272" s="56" t="n"/>
      <c r="O272" s="52" t="n"/>
      <c r="P272" s="52" t="n"/>
      <c r="Q272" s="52" t="n"/>
      <c r="R272" s="52" t="n"/>
      <c r="S272" s="52" t="n"/>
      <c r="T272" s="53" t="n"/>
      <c r="U272" s="52" t="n"/>
      <c r="V272" s="52" t="n"/>
      <c r="W272" s="55" t="n"/>
      <c r="X272" s="55" t="n"/>
      <c r="Y272" s="52" t="n"/>
      <c r="Z272" s="55" t="n"/>
      <c r="AA272" s="52" t="n"/>
      <c r="AB272" s="53" t="n"/>
      <c r="AC272" s="53" t="n"/>
      <c r="AD272" s="53" t="n"/>
      <c r="AE272" s="177" t="n"/>
      <c r="AF272" s="113" t="n"/>
      <c r="AG272" s="177" t="n"/>
      <c r="AH272" s="178" t="n"/>
      <c r="AI272" s="178" t="n"/>
      <c r="AJ272" s="178" t="n"/>
      <c r="AK272" s="114" t="n"/>
      <c r="AL272" s="178" t="n"/>
      <c r="AM272" s="114" t="n"/>
      <c r="AN272" s="178" t="n"/>
      <c r="AO272" s="114" t="n"/>
      <c r="AP272" s="178" t="n"/>
      <c r="AQ272" s="114" t="n"/>
      <c r="AR272" s="178" t="n"/>
      <c r="AS272" s="114" t="n"/>
      <c r="AT272" s="178" t="n"/>
      <c r="AU272" s="114" t="n"/>
      <c r="AV272" s="178" t="n"/>
      <c r="AW272" s="114" t="n"/>
      <c r="AX272" s="178" t="n"/>
      <c r="AY272" s="114" t="n"/>
      <c r="AZ272" s="178" t="n"/>
      <c r="BA272" s="114" t="n"/>
      <c r="BB272" s="178" t="n"/>
      <c r="BC272" s="114" t="n"/>
      <c r="BD272" s="178" t="n"/>
      <c r="BE272" s="178" t="n"/>
      <c r="BF272" s="178" t="n"/>
      <c r="BG272" s="59" t="n"/>
      <c r="BH272" s="178" t="n"/>
      <c r="BI272" s="114" t="n"/>
      <c r="BJ272" s="53" t="n"/>
      <c r="BK272" s="178" t="n"/>
      <c r="BL272" s="114" t="n"/>
      <c r="BM272" s="178" t="n"/>
      <c r="BN272" s="114" t="n"/>
      <c r="BO272" s="178" t="n"/>
      <c r="BP272" s="178" t="n"/>
      <c r="BQ272" s="178" t="n"/>
      <c r="BR272" s="178" t="n"/>
      <c r="BS272" s="178" t="n"/>
      <c r="BT272" s="178" t="n"/>
      <c r="BU272" s="178" t="n"/>
      <c r="BV272" s="178" t="n"/>
      <c r="BW272" s="178" t="n"/>
      <c r="BX272" s="178" t="n"/>
      <c r="BY272" s="178" t="n"/>
      <c r="BZ272" s="178" t="n"/>
      <c r="CA272" s="178" t="n"/>
      <c r="CB272" s="178" t="n"/>
      <c r="CC272" s="178" t="n"/>
      <c r="CD272" s="178" t="n"/>
      <c r="CE272" s="178" t="n"/>
      <c r="CF272" s="178" t="n"/>
      <c r="CG272" s="178" t="n"/>
      <c r="CH272" s="178" t="n"/>
      <c r="CI272" s="178" t="n"/>
      <c r="CJ272" s="178" t="n"/>
      <c r="CK272" s="53" t="n"/>
      <c r="CL272" s="178" t="n"/>
      <c r="CM272" s="178" t="n"/>
      <c r="CN272" s="60" t="n"/>
      <c r="CO272" s="177" t="n"/>
      <c r="CP272" s="178" t="n"/>
      <c r="CQ272" s="60" t="n"/>
      <c r="CR272" s="177" t="n"/>
      <c r="CS272" s="178" t="n"/>
      <c r="CT272" s="59" t="n"/>
      <c r="CU272" s="178" t="n"/>
      <c r="CV272" s="59" t="n"/>
      <c r="CW272" s="178" t="n"/>
      <c r="CX272" s="59" t="n"/>
      <c r="CY272" s="178" t="n"/>
      <c r="CZ272" s="178" t="n"/>
      <c r="DA272" s="178" t="n"/>
      <c r="DB272" s="53" t="n"/>
      <c r="DC272" s="178" t="n"/>
      <c r="DD272" s="178" t="n"/>
      <c r="DE272" s="178" t="n"/>
      <c r="DF272" s="178" t="n"/>
      <c r="DG272" s="178" t="n"/>
      <c r="DH272" s="178" t="n"/>
      <c r="DI272" s="178" t="n"/>
      <c r="DJ272" s="178" t="n"/>
      <c r="DK272" s="178" t="n"/>
      <c r="DL272" s="178" t="n"/>
      <c r="DM272" s="178" t="n"/>
      <c r="DN272" s="177" t="n"/>
      <c r="DO272" s="177" t="n"/>
      <c r="DP272" s="177" t="n"/>
      <c r="DQ272" s="76">
        <f>IF(AND(DS272,DP272&lt;&gt;""),
CONCATENATE(DT272,DU272,DV272,DW272,DX272,DY272,DZ272,EA272,EB272,EC272,ED272,EE272,EF272,EG272,EH272,EI272,EJ272,EK272,EL272,EM272,EN272,EO272,EP272,EQ272,ES272,ET272,EU272,EV272,EW272,EX272,EY272,EZ272,FA272,FC272,FD272,FF272,FG272,FI272,FJ272,FL272,FM272,FO272,FP272,FR272,FS272,FU272,FV272,FX272,FY272,GA272,GB272,GD272,GE272,GF272,GH272,GI272,GJ272,GL272,GM272,GN272,GP272,GQ272,GS272,GT272,GU272,GV272,GW272,GX272,GY272,GZ272,HA272,HB272,HC272,HD272,HE272,HF272,HG272,HH272,HI272,HJ272,HK272,HL272,HM272,HN272,HO272,HQ272,HR272,HS272,HT272,HU272,HV272,HW272,HX272,HY272,IA272,IB272,IC272,ID272,IF272,IG272,IH272,II272,IK272,IL272,IM272,IN272,IO272,IP272,IQ272,IR272,IS272,IT272,IU272,IV272,IW272,IX272,IY272,IZ272),
""
)</f>
        <v/>
      </c>
      <c r="DR272" s="53" t="n"/>
      <c r="DS272" s="46">
        <f>CONCATENATE(D272,$E272,$F272,$G272,H272,$I272,$J272,K272,$L272,$M272,N272,$O272,$P272,$Q272,$R272,$S272,T272,$U272,$V272,$W272,$X272,$Y272,$Z272,$AA272,AB272,AC272,AD272,$AE272,$AF272,$AG272,AH272,AI272,AJ272,AK272,AL272,AM272,AN272,AO272,AP272,AQ272,AR272,AS272,AT272,AU272,AV272,AW272,AX272,AY272,AZ272,BA272,BB272,BC272,BD272,BE272,BF272,BG272,BH272,BI272,BJ272,BK272,BL272,BM272,BN272,BO272,BP272,BQ272,BR272,BS272,BT272,BU272,BV272,BW272,BX272,BY272,BZ272,CA272,CB272,CC272,CD272,CE272,CF272,CG272,CH272,CI272,CJ272,CK272,CL272,CM272,$CN272,$CO272,CP272,$CQ272,$CR272,CS272,CT272,CU272,CV272,CW272,CX272,CY272,CZ272,DA272,DB272,DC272,DD272,DE272,DF272,DG272,DH272,DI272,DJ272,DK272,DL272,DM272,$DN272,$DO272,$DP272,DR272)&lt;&gt;""</f>
        <v/>
      </c>
      <c r="DT272" s="46">
        <f>IF(AND($DS272,$E$4&lt;&gt;""),
IF(LEFT($E$4,2) = "1.",
IF(D272&lt;&gt;"","El CUNE sólo se envía en operaciones de novedad o ajuste. ",""),
IF(D272="","Debes escribir un CUNE válido para realizar operaciones de novedad o ajuste. ","")),
""
)</f>
        <v/>
      </c>
      <c r="DU272" s="46">
        <f>IF($DS272,
IF(E272="","Debes seleccionar el tipo de documento del empleado. ",
IF(_xlfn.IFNA(VLOOKUP(E272,TIPO_DE_DOCUMENTO,1,FALSE),-1)=-1,"El tipo de documento no es válido (por favor seleccionarlo de la lista). ","")
)
)</f>
        <v/>
      </c>
      <c r="DV272" s="46">
        <f>IF($DS272,
IF(F272="","Debes escribir el número de documento del empleado. ","")
)</f>
        <v/>
      </c>
      <c r="DW272" s="46">
        <f>IF($DS272,
IF(G272="","Debes escribir el primer nombre del empleado. ","")
)</f>
        <v/>
      </c>
      <c r="DY272" s="46">
        <f>IF($DS272,
IF(I272="","Debes escribir el primer apellido del empleado. ","")
)</f>
        <v/>
      </c>
      <c r="DZ272" s="46">
        <f>IF($DS272,
IF(J272="","Debes escribir el segundo apellido del empleado. ","")
)</f>
        <v/>
      </c>
      <c r="EB272" s="46">
        <f>IF($DS272,
IF(L272="","Debes escribir la fecha de ingreso del empleado. ",
IF(ISERR(DATE(YEAR(L272),MONTH(L272),DAY(L272))), "El valor ingresado en fecha de ingreso no tiene un formato válido. ","")
)
)</f>
        <v/>
      </c>
      <c r="EC272" s="46">
        <f>IF($DS272,
IF(M272="","Debes escribir el tiempo laborado. ",
IF( IFERROR(INT(M272),1.1) &lt;&gt; IFERROR(_xlfn.NUMBERVALUE(M272),1), "El valor de los días trabajados debe ser un número entero. ", "")
)
)</f>
        <v/>
      </c>
      <c r="ED272" s="46">
        <f>IF($DS272,
IF( AND(N272&lt;&gt;"", ISERR(DATE(YEAR(N272),MONTH(N272),DAY(N272))) ), "El valor ingresado en fecha de ingreso no tiene un formato válido. ",
IF( AND(N272&lt;&gt;"", $E$6&lt;&gt;"", DATE(YEAR(N272), MONTH(N272), 1) &lt;&gt; IFERROR(DATE(MID($E$6, 1, 4), MID($E$6, 6, 2),1), "1/1/1900") ), "La fecha de retiro debe estar dentro del período liquidado. ", "")
)
)</f>
        <v/>
      </c>
      <c r="EE272" s="46">
        <f>IF($DS272,
IF(O272="","Debes seleccionar el tipo de trabajador. ",
IF(_xlfn.IFNA(VLOOKUP(O272,TIPO_DE_TRABAJADOR,1,FALSE),-1)=-1,"El tipo de trabajador no es válido (por favor seleccionarlo de la lista). ","")
)
)</f>
        <v/>
      </c>
      <c r="EF272" s="46">
        <f>IF($DS272,
IF(P272="","Debes seleccionar si es un trabajador dependiente pensionado por vejez. ",
IF(_xlfn.IFNA(VLOOKUP(P272,SUBTIPO_DE_TRABAJADOR,1,FALSE),-1)=-1,"El tipo de trabajador dependiente pensionado por vejez no es válido (por favor seleccionarlo de la lista). ","")
)
)</f>
        <v/>
      </c>
      <c r="EG272" s="46">
        <f>IF($DS272,
IF(Q272="","Debes seleccionar el tipo de contrato del trabajador. ",
IF(_xlfn.IFNA(VLOOKUP(Q272,TIPO_DE_CONTRATO,1,FALSE),-1)=-1,"El tipo de contrato del trabajador no es válido (por favor seleccionarlo de la lista). ","")
)
)</f>
        <v/>
      </c>
      <c r="EH272" s="46">
        <f>IF($DS272,
IF(R272="","Debes seleccionar si es un salario integral. ",
IF(_xlfn.IFNA(VLOOKUP(R272,SI_NO,1,FALSE),-1)=-1,"Valor no válido para salario integral (por favor seleccionarlo de la lista). ","")
)
)</f>
        <v/>
      </c>
      <c r="EI272" s="46">
        <f>IF($DS272,
IF(S272="","Debes seleccionar si el trabajador realiza actividades de riesgo. ",
IF(_xlfn.IFNA(VLOOKUP(S272,SI_NO,1,FALSE),-1)=-1,"Valor no válido para actividad de alto riesgo (por favor seleccionarlo de la lista). ","")
)
)</f>
        <v/>
      </c>
      <c r="EK272" s="46">
        <f>IF($DS272,
IF(U272="","Debes escribir el código del municipio de residencia del trabajador. ",
IF(_xlfn.IFNA(VLOOKUP(U272,MUNICIPIO,1,FALSE),-1)=-1,"El municipio de residencia del trabajador es inválido (por favor seleccionarlo de la lista). ","")
)
)</f>
        <v/>
      </c>
      <c r="EL272" s="46">
        <f>IF($DS272,
IF(V272="","Debes escribir el la dirección de residendia del trabajador. ","")
)</f>
        <v/>
      </c>
      <c r="EM272" s="46">
        <f>IF($DS272,
IF(W272="","Debes escribir la fecha de inicio de la liquidación. ",
IF(ISERR(DATE(YEAR(W272),MONTH(W272),DAY(W272))),"El valor ingresado en fecha de inicio de liquidación no tiene un formato válido. ",
IF( AND($E$6&lt;&gt;"", DATE(YEAR(W272), MONTH(W272), 1) &lt;&gt; IFERROR(DATE(MID($E$6, 1, 4), MID($E$6, 6, 2),1), "1/1/1900") ), "La fecha de inicio de la liquidación debe estar dentro del período liquidado. ", "")
)
)
)</f>
        <v/>
      </c>
      <c r="EN272" s="46">
        <f>IF($DS272,
IF(X272="","Debes escribir la fecha de fin de la liquidación. ",
IF(ISERR(DATE(YEAR(X272),MONTH(X272),DAY(X272))),"El valor ingresado en fecha de fin de liquidación no tiene un formato válido. ",
IF( AND($E$6&lt;&gt;"", DATE(YEAR(X272), MONTH(X272), 1) &lt;&gt; IFERROR(DATE(MID($E$6, 1, 4), MID($E$6, 6, 2),1), "1/1/1900") ), "La fecha de fin de la liquidación debe estar dentro del período liquidado. ", "")
)
)
)</f>
        <v/>
      </c>
      <c r="EO272" s="46">
        <f>IF($DS272,
IF(Y272="","Debes escribir la frecuencia de pago del trabajador. ",
IF(_xlfn.IFNA(VLOOKUP(Y272,PERÍODO_DE_NÓMINA,1,FALSE),-1)=-1,"La frecuencia de pago es inválida (por favor seleccionarlo de la lista). ","")
)
)</f>
        <v/>
      </c>
      <c r="EP272" s="46">
        <f>IF($DS272,
IF(Z272="","Debes escribir la fecha de pago. ",
IF(ISERR(DATE(YEAR(Z272),MONTH(Z272),DAY(Z272))), "El valor ingresado en fecha de pago no tiene un formato válido. ","")
)
)</f>
        <v/>
      </c>
      <c r="EQ272" s="46">
        <f>IF($DS272,
IF(AA272="","Debes escribir el medio de pago. ",
IF(_xlfn.IFNA(VLOOKUP(AA272,MEDIOS_DE_PAGO,1,FALSE),-1)=-1,"El medio de pago es inválido (por favor seleccionarlo de la lista). ","")
)
)</f>
        <v/>
      </c>
      <c r="ER272" s="46">
        <f>OR(AA272='Tablas '!$T$4,AA272='Tablas '!$T$7,AA272='Tablas '!$T$8,AA272='Tablas '!$T$11)</f>
        <v/>
      </c>
      <c r="ES272" s="46">
        <f>IF(AND($DS272,ER272),
IF(AB272="","Debes escribir la entidad bancaria. ",""),
""
)</f>
        <v/>
      </c>
      <c r="ET272" s="46">
        <f>IF(AND($DS272,ER272),
IF(AC272="","Debes escribir el tipo de cuenta bancaria. ",
IF(_xlfn.IFNA(VLOOKUP(AC272,TIPO_DE_CUENTA,1,FALSE),-1)=-1,"El tipo de cuenta bancaria es inválida (por favor seleccionarlo de la lista). ","")
),
""
)</f>
        <v/>
      </c>
      <c r="EU272" s="46">
        <f>IF(AND($DS272,ER272),
IF(AD272="","Debes escribir el número de cuenta bancaria. ",""),
""
)</f>
        <v/>
      </c>
      <c r="EV272" s="46">
        <f>IF($DS272,
IF(AE272="","Debes escribir el valor del sueldo básico. ",
IF( ISERR(_xlfn.NUMBERVALUE(AE272)), "El valor del sueldo básico debe ser un número válido. ", "")
)
)</f>
        <v/>
      </c>
      <c r="EW272" s="46">
        <f>IF($DS272,
IF(AF272="","Debes escribir el número de días trabajados. ",
IF( IFERROR(INT(AF272),1.1) &lt;&gt; IFERROR(_xlfn.NUMBERVALUE(AF272),1), "La cantidad de días trabajados debe ser un número entero. ", "")
)
)</f>
        <v/>
      </c>
      <c r="EX272" s="46">
        <f>IF($DS272,
IF(AG272="","Debes escribir el valor del sueldo trabajado. ",
IF( ISERR(_xlfn.NUMBERVALUE(AG272)), "El valor del sueldo trabajado debe ser un número válido. ", "")
)
)</f>
        <v/>
      </c>
      <c r="EY272" s="46">
        <f>IF($DS272,
IF( AND(AH272&lt;&gt;"", ISERR(_xlfn.NUMBERVALUE(AH272))), "El valor del auxilio de transporte debe ser un número válido. ", "")
)</f>
        <v/>
      </c>
      <c r="EZ272" s="46">
        <f>IF($DS272,
IF( AND(AI272&lt;&gt;"", ISERR(_xlfn.NUMBERVALUE(AI272))), "El valor de viáticos salariales debe ser un número válido. ", "")
)</f>
        <v/>
      </c>
      <c r="FA272" s="46">
        <f>IF($DS272,
IF( AND(AJ272&lt;&gt;"", ISERR(_xlfn.NUMBERVALUE(AJ272))), "El valor de viáticos NO salariales debe ser un número válido. ", "")
)</f>
        <v/>
      </c>
      <c r="FB272" s="46">
        <f>CONCATENATE(AK272,AL272)&lt;&gt;""</f>
        <v/>
      </c>
      <c r="FC272" s="46">
        <f>IF(AND($DS272,FB272),
IF(AK272="","Debes escribir el número de horas extras diurnas. ",
IF( IFERROR(INT(AK272),1.1) &lt;&gt; IFERROR(_xlfn.NUMBERVALUE(AK272),1), "La cantidad de horas extras diurnas debe ser un número entero. ", "")
),
""
)</f>
        <v/>
      </c>
      <c r="FD272" s="46">
        <f>IF(AND($DS272,FB272),
IF(AL272="","Debes escribir el valor de las horas extras diurnas. ",
IF( ISERR(_xlfn.NUMBERVALUE(AL272)), "El valor de las horas extras duirnas debe ser un número válido. ", "")
),
""
)</f>
        <v/>
      </c>
      <c r="FE272" s="46">
        <f>CONCATENATE(AM272,AN272)&lt;&gt;""</f>
        <v/>
      </c>
      <c r="FF272" s="46">
        <f>IF(AND($DS272,FE272),
IF(AM272="","Debes escribir el número de horas extras nocturnas. ",
IF( IFERROR(INT(AM272),1.1) &lt;&gt; IFERROR(_xlfn.NUMBERVALUE(AM272),1), "La cantidad de horas extras nocturnas debe ser un número entero. ", "")
),
""
)</f>
        <v/>
      </c>
      <c r="FG272" s="46">
        <f>IF(AND($DS272,FE272),
IF(AN272="","Debes escribir el valor de las horas extras nocturnas. ",
IF( ISERR(_xlfn.NUMBERVALUE(AN272)), "El valor de las horas extras nocturnas debe ser un número válido. ", "")
),
""
)</f>
        <v/>
      </c>
      <c r="FH272" s="46">
        <f>CONCATENATE(AO272,AP272)&lt;&gt;""</f>
        <v/>
      </c>
      <c r="FI272" s="46">
        <f>IF(AND($DS272,FH272),
IF(AO272="","Debes escribir el número de horas extras diurnas dominicales y festivas. ",
IF( IFERROR(INT(AO272),1.1) &lt;&gt; IFERROR(_xlfn.NUMBERVALUE(AO272),1), "La cantidad de horas extras diurnas dominicales y festivas debe ser un número entero. ", "")
),
""
)</f>
        <v/>
      </c>
      <c r="FJ272" s="46">
        <f>IF(AND($DS272,FH272),
IF(AP272="","Debes escribir el valor de las horas extras diurnas dominicales y festivas. ",
IF( ISERR(_xlfn.NUMBERVALUE(AP272)), "El valor de las horas extras diurnas dominicales y festivas debe ser un número válido. ", "")
),
""
)</f>
        <v/>
      </c>
      <c r="FK272" s="46">
        <f>CONCATENATE(AQ272,AR272)&lt;&gt;""</f>
        <v/>
      </c>
      <c r="FL272" s="46">
        <f>IF(AND($DS272,FK272),
IF(AQ272="","Debes escribir el número de horas extras nocturnas dominicales y festivas. ",
IF( IFERROR(INT(AQ272),1.1) &lt;&gt; IFERROR(_xlfn.NUMBERVALUE(AQ272),1), "La cantidad de horas extras nocturnas dominicales y festivas debe ser un número entero. ", "")
),
""
)</f>
        <v/>
      </c>
      <c r="FM272" s="46">
        <f>IF(AND($DS272,FK272),
IF(AR272="","Debes escribir el valor de las horas extras nocturnas dominicales y festivas. ",
IF( ISERR(_xlfn.NUMBERVALUE(AR272)), "El valor de las horas extras nocturnas dominicales y festivas debe ser un número válido. ", "")
),
""
)</f>
        <v/>
      </c>
      <c r="FN272" s="46">
        <f>CONCATENATE(AS272,AT272)&lt;&gt;""</f>
        <v/>
      </c>
      <c r="FO272" s="46">
        <f>IF(AND($DS272,FN272),
IF(AS272="","Debes escribir el número de horas recargo nocturno. ",
IF( IFERROR(INT(AS272),1.1) &lt;&gt; IFERROR(_xlfn.NUMBERVALUE(AS272),1), "La cantidad de horas recargo nocturno debe ser un número entero. ", "")
),
""
)</f>
        <v/>
      </c>
      <c r="FP272" s="46">
        <f>IF(AND($DS272,FN272),
IF(AT272="","Debes escribir el valor de las horas recargo nocturno. ",
IF( ISERR(_xlfn.NUMBERVALUE(AT272)), "El valor de las horas recargo nocturno debe ser un número válido. ", "")
),
""
)</f>
        <v/>
      </c>
      <c r="FQ272" s="46">
        <f>CONCATENATE(AU272,AV272)&lt;&gt;""</f>
        <v/>
      </c>
      <c r="FR272" s="46">
        <f>IF(AND($DS272,FQ272),
IF(AU272="","Debes escribir el número de horas recargo diurno dominical y festivo. ",
IF( IFERROR(INT(AU272),1.1) &lt;&gt; IFERROR(_xlfn.NUMBERVALUE(AU272),1), "La cantidad de horas recargo diurno dominical y festivo debe ser un número entero. ", "")
),
""
)</f>
        <v/>
      </c>
      <c r="FS272" s="46">
        <f>IF(AND($DS272,FQ272),
IF(AV272="","Debes escribir el valor de las horas recargo diurno dominical y festivo. ",
IF( ISERR(_xlfn.NUMBERVALUE(AV272)), "El valor de las horas recargo diurno dominical y festivo debe ser un número válido. ", "")
),
""
)</f>
        <v/>
      </c>
      <c r="FT272" s="46">
        <f>CONCATENATE(AW272,AX272)&lt;&gt;""</f>
        <v/>
      </c>
      <c r="FU272" s="46">
        <f>IF(AND($DS272,FT272),
IF(AW272="","Debes escribir el número de horas recargo nocturno dominical y festivo. ",
IF( IFERROR(INT(AW272),1.1) &lt;&gt; IFERROR(_xlfn.NUMBERVALUE(AW272),1), "La cantidad de horas recargo nocturno dominical y festivo debe ser un número entero. ", "")
),
""
)</f>
        <v/>
      </c>
      <c r="FV272" s="46">
        <f>IF(AND($DS272,FT272),
IF(AX272="","Debes escribir el valor de las horas recargo nocturno dominical y festivo. ",
IF( ISERR(_xlfn.NUMBERVALUE(AX272)), "El valor de las horas recargo nocturno dominical y festivo debe ser un número válido. ", "")
),
""
)</f>
        <v/>
      </c>
      <c r="FW272" s="46">
        <f>CONCATENATE(AY272,AZ272)&lt;&gt;""</f>
        <v/>
      </c>
      <c r="FX272" s="46">
        <f>IF(AND($DS272,FW272),
IF(AY272="","Debes escribir el número de días de vacaciones comunes. ",
IF( IFERROR(INT(AY272),1.1) &lt;&gt; IFERROR(_xlfn.NUMBERVALUE(AY272),1), "La cantidad de días de vacaciones comunes debe ser un número entero. ", "")
),
""
)</f>
        <v/>
      </c>
      <c r="FY272" s="46">
        <f>IF(AND($DS272,FW272),
IF(AZ272="","Debes escribir el valor de las vacaciones comunes. ",
IF( ISERR(_xlfn.NUMBERVALUE(AZ272)), "El valor de las vacaciones comunes debe ser un número válido. ", "")
),
""
)</f>
        <v/>
      </c>
      <c r="FZ272" s="46">
        <f>CONCATENATE(BA272,BB272)&lt;&gt;""</f>
        <v/>
      </c>
      <c r="GA272" s="46">
        <f>IF(AND($DS272,FZ272),
IF(BA272="","Debes escribir el número de días de vacaciones compensadas. ",
IF( IFERROR(INT(BA272),1.1) &lt;&gt; IFERROR(_xlfn.NUMBERVALUE(BA272),1), "La cantidad de días de vacaciones compensadas debe ser un número entero. ", "")
),
""
)</f>
        <v/>
      </c>
      <c r="GB272" s="46">
        <f>IF(AND($DS272,FZ272),
IF(BB272="","Debes escribir el valor de las vacaciones compensadas. ",
IF( ISERR(_xlfn.NUMBERVALUE(BB272)), "El valor de las vacaciones compensadas debe ser un número válido. ", "")
),
""
)</f>
        <v/>
      </c>
      <c r="GC272" s="46">
        <f>CONCATENATE(BC272,BD272)&lt;&gt;""</f>
        <v/>
      </c>
      <c r="GD272" s="46">
        <f>IF(AND($DS272,GC272),
IF(BC272="","Debes escribir el número de días de prima salarial. ",
IF( IFERROR(INT(BC272),1.1) &lt;&gt; IFERROR(_xlfn.NUMBERVALUE(BC272),1), "La cantidad de días de prima salarial debe ser un número entero. ", "")
),
""
)</f>
        <v/>
      </c>
      <c r="GE272" s="46">
        <f>IF(AND($DS272,GC272),
IF(BD272="","Debes escribir el valor de los días de prima salarial. ",
IF( ISERR(_xlfn.NUMBERVALUE(BD272)), "El valor de los días de prima salarial debe ser un número válido. ", "")
),
""
)</f>
        <v/>
      </c>
      <c r="GF272" s="46">
        <f>IF($DS272,
IF( AND(BE272&lt;&gt;"", ISERR(_xlfn.NUMBERVALUE(BE272))), "El valor de la prima NO saliarial debe ser un número válido. ", "")
)</f>
        <v/>
      </c>
      <c r="GG272" s="46">
        <f>CONCATENATE(BF272,BG272,BH272)&lt;&gt;""</f>
        <v/>
      </c>
      <c r="GH272" s="46">
        <f>IF(AND($DS272,GG272),
IF(BF272="","Debes escribir el valor de las cesantías. ",
IF( ISERR(_xlfn.NUMBERVALUE(BF272)), "El valor de las cesantías debe ser un número válido. ", "")
),
""
)</f>
        <v/>
      </c>
      <c r="GI272" s="46">
        <f>IF(AND($DS272,GG272),
IF(BG272="","Debes escribir el % de cesantías. ",
IF( ISERR(_xlfn.NUMBERVALUE(BG272)), "El % de cesantías debe ser un número válido. ", "")
),
""
)</f>
        <v/>
      </c>
      <c r="GJ272" s="46">
        <f>IF(AND($DS272,GG272),
IF(BH272="","Debes escribir el valor de intereses de cesantías. ",
IF( ISERR(_xlfn.NUMBERVALUE(BH272)), "El valor de intereses de cesantías debe ser un número válido. ", "")
),
""
)</f>
        <v/>
      </c>
      <c r="GK272" s="46">
        <f>CONCATENATE(BI272,BJ272,BK272)&lt;&gt;""</f>
        <v/>
      </c>
      <c r="GL272" s="46">
        <f>IF(AND($DS272,GK272),
IF(BI272="","Debes escribir el número de días de incapacidad. ",
IF( IFERROR(INT(BI272),1.1) &lt;&gt; IFERROR(_xlfn.NUMBERVALUE(BI272),1), "La cantidad de días de incapacidad debe ser un número entero. ", "")
),
""
)</f>
        <v/>
      </c>
      <c r="GM272" s="46">
        <f>IF(AND($DS272,GK272),
IF(BJ272="","Debes escribir el tipo de incapacidad. ",
IF(_xlfn.IFNA(VLOOKUP(BJ272,TIPO_DE_INCAPACIDAD,1,FALSE),-1)=-1,"El tipo de incapacidad es inválida (por favor seleccionarlo de la lista). ","")
),
""
)</f>
        <v/>
      </c>
      <c r="GN272" s="46">
        <f>IF(AND($DS272,GK272),
IF(BK272="","Debes escribir el valor de la incapacidad. ",
IF( ISERR(_xlfn.NUMBERVALUE(BK272)), "El valor de la incapacidad debe ser un número válido. ", "")
),
""
)</f>
        <v/>
      </c>
      <c r="GO272" s="46">
        <f>CONCATENATE(BL272,BM272)&lt;&gt;""</f>
        <v/>
      </c>
      <c r="GP272" s="46">
        <f>IF(AND($DS272,GO272),
IF(BL272="","Debes escribir el número de días de licencia de maternidad o paternidad. ",
IF( IFERROR(INT(BL272),1.1) &lt;&gt; IFERROR(_xlfn.NUMBERVALUE(BL272),1), "La cantidad de días de licencia de maternidad o paternidad debe ser un número entero. ", "")
),
""
)</f>
        <v/>
      </c>
      <c r="GQ272" s="46">
        <f>IF(AND($DS272,GO272),
IF(BM272="","Debes escribir el valor de la licencia de maternidad o paternidad. ",
IF( ISERR(_xlfn.NUMBERVALUE(BM272)), "El valor de la licencia de maternidad o paternidad debe ser un número válido. ", "")
),
""
)</f>
        <v/>
      </c>
      <c r="GR272" s="46">
        <f>CONCATENATE(BN272,BO272)&lt;&gt;""</f>
        <v/>
      </c>
      <c r="GS272" s="46">
        <f>IF(AND($DS272,GR272),
IF(BN272="","Debes escribir el número de días de licencia remunerada. ",
IF( IFERROR(INT(BN272),1.1) &lt;&gt; IFERROR(_xlfn.NUMBERVALUE(BN272),1), "La cantidad de días de licencia remunerada debe ser un número entero. ", "")
),
""
)</f>
        <v/>
      </c>
      <c r="GT272" s="46">
        <f>IF(AND($DS272,GR272),
IF(BO272="","Debes escribir el valor de la licencia remunerada. ",
IF( ISERR(_xlfn.NUMBERVALUE(BO272)), "El valor de la licencia remunerada debe ser un número válido. ", "")
),
""
)</f>
        <v/>
      </c>
      <c r="GU272" s="46">
        <f>IF($DS272,
IF( AND(BP272&lt;&gt;"", ISERR(_xlfn.NUMBERVALUE(BP272))), "El valor de la licencia NO remunerada debe ser un número válido. ", "")
)</f>
        <v/>
      </c>
      <c r="GV272" s="46">
        <f>IF($DS272,
IF( AND(BQ272&lt;&gt;"", ISERR(_xlfn.NUMBERVALUE(BQ272))), "El valor de auxilios salariales debe ser un número válido. ", "")
)</f>
        <v/>
      </c>
      <c r="GW272" s="46">
        <f>IF($DS272,
IF( AND(BR272&lt;&gt;"", ISERR(_xlfn.NUMBERVALUE(BR272))), "El valor de auxilios NO salariales debe ser un número válido. ", "")
)</f>
        <v/>
      </c>
      <c r="GX272" s="46">
        <f>IF($DS272,
IF( AND(BS272&lt;&gt;"", ISERR(_xlfn.NUMBERVALUE(BS272))), "El valor de bonos salariales debe ser un número válido. ", "")
)</f>
        <v/>
      </c>
      <c r="GY272" s="46">
        <f>IF($DS272,
IF( AND(BT272&lt;&gt;"", ISERR(_xlfn.NUMBERVALUE(BT272))), "El valor de bonos NO salariales debe ser un número válido. ", "")
)</f>
        <v/>
      </c>
      <c r="GZ272" s="46">
        <f>IF($DS272,
IF( AND(BU272&lt;&gt;"", ISERR(_xlfn.NUMBERVALUE(BU272))), "El valor de bonos salariales de alimentación debe ser un número válido. ", "")
)</f>
        <v/>
      </c>
      <c r="HA272" s="46">
        <f>IF($DS272,
IF( AND(BV272&lt;&gt;"", ISERR(_xlfn.NUMBERVALUE(BV272))), "El valor de bonos NO salariales de alimentación debe ser un número válido. ", "")
)</f>
        <v/>
      </c>
      <c r="HB272" s="46">
        <f>IF($DS272,
IF( AND(BW272&lt;&gt;"", ISERR(_xlfn.NUMBERVALUE(BW272))), "El valor de bonificaciones salariales debe ser un número válido. ", "")
)</f>
        <v/>
      </c>
      <c r="HC272" s="46">
        <f>IF($DS272,
IF( AND(BX272&lt;&gt;"", ISERR(_xlfn.NUMBERVALUE(BX272))), "El valor de bonificaciones NO salariales debe ser un número válido. ", "")
)</f>
        <v/>
      </c>
      <c r="HD272" s="46">
        <f>IF($DS272,
IF( AND(BY272&lt;&gt;"", ISERR(_xlfn.NUMBERVALUE(BY272))), "El valor de compensaciones ordinarias debe ser un número válido. ", "")
)</f>
        <v/>
      </c>
      <c r="HE272" s="46">
        <f>IF($DS272,
IF( AND(BZ272&lt;&gt;"", ISERR(_xlfn.NUMBERVALUE(BZ272))), "El valor de compensaciones extraordinarias debe ser un número válido. ", "")
)</f>
        <v/>
      </c>
      <c r="HF272" s="46">
        <f>IF($DS272,
IF( AND(CA272&lt;&gt;"", ISERR(_xlfn.NUMBERVALUE(CA272))), "El valor de comisiones debe ser un número válido. ", "")
)</f>
        <v/>
      </c>
      <c r="HG272" s="46">
        <f>IF($DS272,
IF( AND(CB272&lt;&gt;"", ISERR(_xlfn.NUMBERVALUE(CB272))), "El valor de ausencia por huega debe ser un número válido. ", "")
)</f>
        <v/>
      </c>
      <c r="HH272" s="46">
        <f>IF($DS272,
IF( AND(CC272&lt;&gt;"", ISERR(_xlfn.NUMBERVALUE(CC272))), "El valor de anticipos debe ser un número válido. ", "")
)</f>
        <v/>
      </c>
      <c r="HI272" s="46">
        <f>IF($DS272,
IF( AND(CD272&lt;&gt;"", ISERR(_xlfn.NUMBERVALUE(CD272))), "El valor de pagos a terceros debe ser un número válido. ", "")
)</f>
        <v/>
      </c>
      <c r="HJ272" s="46">
        <f>IF($DS272,
IF( AND(CE272&lt;&gt;"", ISERR(_xlfn.NUMBERVALUE(CE272))), "El valor de dotación debe ser un número válido. ", "")
)</f>
        <v/>
      </c>
      <c r="HK272" s="46">
        <f>IF($DS272,
IF( AND(CF272&lt;&gt;"", ISERR(_xlfn.NUMBERVALUE(CF272))), "El valor de apoyo sostenibilidad debe ser un número válido. ", "")
)</f>
        <v/>
      </c>
      <c r="HL272" s="46">
        <f>IF($DS272,
IF( AND(CG272&lt;&gt;"", ISERR(_xlfn.NUMBERVALUE(CG272))), "El valor de teletrabajo debe ser un número válido. ", "")
)</f>
        <v/>
      </c>
      <c r="HM272" s="46">
        <f>IF($DS272,
IF( AND(CH272&lt;&gt;"", ISERR(_xlfn.NUMBERVALUE(CH272))), "El valor de bonificación de retiro debe ser un número válido. ", "")
)</f>
        <v/>
      </c>
      <c r="HN272" s="46">
        <f>IF($DS272,
IF( AND(CI272&lt;&gt;"", ISERR(_xlfn.NUMBERVALUE(CI272))), "El valor de indemnización de retiro debe ser un número válido. ", "")
)</f>
        <v/>
      </c>
      <c r="HO272" s="46">
        <f>IF($DS272,
IF( AND(CJ272&lt;&gt;"", ISERR(_xlfn.NUMBERVALUE(CJ272))), "El valor de reintegros debe ser un número válido. ", "")
)</f>
        <v/>
      </c>
      <c r="HP272" s="46">
        <f>CONCATENATE(CK272,CL272,CM272)&lt;&gt;""</f>
        <v/>
      </c>
      <c r="HQ272" s="46">
        <f>IF(AND($DS272,HP272),
IF(CK272="","Debes escribir la descripción de otro concepto no categorizado. ",""),
""
)</f>
        <v/>
      </c>
      <c r="HR272" s="46">
        <f>IF(AND($DS272,HP272),
IF(CONCATENATE(CL272,CM272)="","Debes escribir al menos un valor de concepto no categorizado (salarial o no salarial). ",
IF(ISERR(_xlfn.NUMBERVALUE(CL272)),"El valor salarial concepto no categorizado debe ser un número válido. ","")
),
""
)</f>
        <v/>
      </c>
      <c r="HS272" s="46">
        <f>IF(AND($DS272,HP272),
IF(CONCATENATE(CL272,CM272)="","Debes escribir al menos un valor de concepto no categorizado (salarial o no salarial). ",
IF(ISERR(_xlfn.NUMBERVALUE(CM272)),"El valor NO salarial concepto no categorizado debe ser un número válido. ","")
),
""
)</f>
        <v/>
      </c>
      <c r="HT272" s="46">
        <f>IF($DS272,
IF(CN272="","Debes escribir el porcentaje del aporte a salud. ",
IF( ISERR(_xlfn.NUMBERVALUE(CN272)), "El valor del porcentaje del aporte a salud debe ser un número válido. ", "")
)
)</f>
        <v/>
      </c>
      <c r="HU272" s="46">
        <f>IF($DS272,
IF(CO272="","Debes escribir el valor del aporte a salud. ",
IF( ISERR(_xlfn.NUMBERVALUE(CO272)), "El valor del aporte a salud debe ser un número válido. ", "")
)
)</f>
        <v/>
      </c>
      <c r="HV272" s="46">
        <f>IF($DS272,
IF( AND(CP272&lt;&gt;"", ISERR(_xlfn.NUMBERVALUE(CP272))), "El valor plan complementario debe ser un número válido. ", "")
)</f>
        <v/>
      </c>
      <c r="HW272" s="46">
        <f>IF($DS272,
IF(CQ272="","Debes escribir el porcentaje del aporte a pensión. ",
IF( ISERR(_xlfn.NUMBERVALUE(CQ272)), "El valor del porcentaje del aporte a pensión debe ser un número válido. ", "")
)
)</f>
        <v/>
      </c>
      <c r="HX272" s="46">
        <f>IF($DS272,
IF(CR272="","Debes escribir el valor del aporte a pensión. ",
IF( ISERR(_xlfn.NUMBERVALUE(CR272)), "El valor del aporte a salud debe ser un número válido. ", "")
)
)</f>
        <v/>
      </c>
      <c r="HY272" s="46">
        <f>IF($DS272,
IF( AND(CS272&lt;&gt;"", ISERR(_xlfn.NUMBERVALUE(CS272))), "El valor pensión voluntaria debe ser un número válido. ", "")
)</f>
        <v/>
      </c>
      <c r="HZ272" s="46">
        <f>CONCATENATE(CT272,CU272,CV272,CW272)&lt;&gt;""</f>
        <v/>
      </c>
      <c r="IA272" s="46">
        <f>IF(AND($DS272,HZ272),
IF(CT272="","Debes escribir el % del fondo de seguridad pensional. ",
IF( ISERR(_xlfn.NUMBERVALUE(CT272)), "El % del fondo de seguridad debe ser un número válido. ", "")
),
""
)</f>
        <v/>
      </c>
      <c r="IB272" s="46">
        <f>IF(AND($DS272,HZ272),
IF(CU272="","Debes escribir el valor del aporte al fondo de solidaridad pensional. ",
IF( ISERR(_xlfn.NUMBERVALUE(CU272)), "El valor del aporte al fondo de solidaridad pensional debe ser un número válido. ", "")
),
""
)</f>
        <v/>
      </c>
      <c r="IC272" s="46">
        <f>IF(AND($DS272,HZ272),
IF(CV272="","Debes escribir el % del fondo de subsistencia. ",
IF( ISERR(_xlfn.NUMBERVALUE(CV272)), "El % del fondo de subsistencia debe ser un número válido. ", "")
),
""
)</f>
        <v/>
      </c>
      <c r="ID272" s="46">
        <f>IF(AND($DS272,HZ272),
IF(CW272="","Debes escribir el valor del fondo de subsistencia. ",
IF( ISERR(_xlfn.NUMBERVALUE(CW272)), "El valor del fondo de subsistencia debe ser un número válido. ", "")
),
""
)</f>
        <v/>
      </c>
      <c r="IE272" s="46">
        <f>CONCATENATE(CX272,CY272)&lt;&gt;""</f>
        <v/>
      </c>
      <c r="IF272" s="46">
        <f>IF(AND($DS272,IE272),
IF(CX272="","Debes escribir el % de sindicato. ",
IF( ISERR(_xlfn.NUMBERVALUE(CX272)), "El % de sindicato debe ser un número válido. ", "")
),
""
)</f>
        <v/>
      </c>
      <c r="IG272" s="46">
        <f>IF(AND($DS272,IE272),
IF(CY272="","Debes escribir el valor del sindicato. ",
IF( ISERR(_xlfn.NUMBERVALUE(CY272)), "El valor del sindicato debe ser un número válido. ", "")
),
""
)</f>
        <v/>
      </c>
      <c r="IH272" s="46">
        <f>IF($DS272,
IF( AND(CZ272&lt;&gt;"", ISERR(_xlfn.NUMBERVALUE(CZ272))), "El valor de sanción pública debe ser un número válido. ", "")
)</f>
        <v/>
      </c>
      <c r="II272" s="46">
        <f>IF($DS272,
IF( AND(DA272&lt;&gt;"", ISERR(_xlfn.NUMBERVALUE(DA272))), "El valor de sanción privada debe ser un número válido. ", "")
)</f>
        <v/>
      </c>
      <c r="IJ272" s="46">
        <f>CONCATENATE(DB272,DC272)&lt;&gt;""</f>
        <v/>
      </c>
      <c r="IK272" s="46">
        <f>IF(AND($DS272,IJ272),
IF(DB272="","Debes escribir la descripción de libranza. ",""),
""
)</f>
        <v/>
      </c>
      <c r="IL272" s="46">
        <f>IF(AND($DS272,IJ272),
IF(DC272="","Debes escribir la cuota libranza. ",
IF(ISERR(_xlfn.NUMBERVALUE(DC272)),"El valor de la cuota libranza debe ser un número válido. ","")
),
""
)</f>
        <v/>
      </c>
      <c r="IM272" s="46">
        <f>IF($DS272,
IF( AND(DD272&lt;&gt;"", ISERR(_xlfn.NUMBERVALUE(DD272))), "El valor de pagos a terceros debe ser un número válido. ", "")
)</f>
        <v/>
      </c>
      <c r="IN272" s="46">
        <f>IF($DS272,
IF( AND(DE272&lt;&gt;"", ISERR(_xlfn.NUMBERVALUE(DE272))), "El valor de anticipos debe ser un número válido. ", "")
)</f>
        <v/>
      </c>
      <c r="IO272" s="46">
        <f>IF($DS272,
IF( AND(DF272&lt;&gt;"", ISERR(_xlfn.NUMBERVALUE(DF272))), "El valor de AFC debe ser un número válido. ", "")
)</f>
        <v/>
      </c>
      <c r="IP272" s="46">
        <f>IF($DS272,
IF( AND(DG272&lt;&gt;"", ISERR(_xlfn.NUMBERVALUE(DG272))), "El valor de rete-fuente debe ser un número válido. ", "")
)</f>
        <v/>
      </c>
      <c r="IQ272" s="46">
        <f>IF($DS272,
IF( AND(DH272&lt;&gt;"", ISERR(_xlfn.NUMBERVALUE(DH272))), "El valor de cooperativa de trabajo debe ser un número válido. ", "")
)</f>
        <v/>
      </c>
      <c r="IR272" s="46">
        <f>IF($DS272,
IF( AND(DI272&lt;&gt;"", ISERR(_xlfn.NUMBERVALUE(DI272))), "El valor de embargo fiscal debe ser un número válido. ", "")
)</f>
        <v/>
      </c>
      <c r="IS272" s="46">
        <f>IF($DS272,
IF( AND(DJ272&lt;&gt;"", ISERR(_xlfn.NUMBERVALUE(DJ272))), "El valor de educación debe ser un número válido. ", "")
)</f>
        <v/>
      </c>
      <c r="IT272" s="46">
        <f>IF($DS272,
IF( AND(DK272&lt;&gt;"", ISERR(_xlfn.NUMBERVALUE(DK272))), "El valor de reintegro debe ser un número válido. ", "")
)</f>
        <v/>
      </c>
      <c r="IU272" s="46">
        <f>IF($DS272,
IF( AND(DL272&lt;&gt;"", ISERR(_xlfn.NUMBERVALUE(DL272))), "El valor de deuda debe ser un número válido. ", "")
)</f>
        <v/>
      </c>
      <c r="IV272" s="46">
        <f>IF($DS272,
IF( AND(DM272&lt;&gt;"", ISERR(_xlfn.NUMBERVALUE(DM272))), "El valor de otras deducciones debe ser un número válido. ", "")
)</f>
        <v/>
      </c>
      <c r="IW272" s="46">
        <f>IF($DS272,
IF(DN272="","Debes escribir el valor de los devengos totales. ",
IF( ISERR(_xlfn.NUMBERVALUE(DN272)), "El valor de los devengos totales debe ser un número válido. ", "")
)
)</f>
        <v/>
      </c>
      <c r="IX272" s="46">
        <f>IF($DS272,
IF(DO272="","Debes escribir el valor de las deducciones totales. ",
IF( ISERR(_xlfn.NUMBERVALUE(DO272)), "El valor de las deducciones totales debe ser un número válido. ", "")
)
)</f>
        <v/>
      </c>
      <c r="IY272" s="46">
        <f>IF($DS272,
IF(DP272="","Debes escribir el valor del salario total. ",
IF( ISERR(_xlfn.NUMBERVALUE(DP272)), "El valor del salario total debe ser un número válido. ", "")
)
)</f>
        <v/>
      </c>
    </row>
    <row r="273">
      <c r="B273" s="48" t="n">
        <v>261</v>
      </c>
      <c r="C273" s="61">
        <f>IF(AND(DS273,DP273&lt;&gt;""),
IF(DQ273="","OK","Error"),
""
)</f>
        <v/>
      </c>
      <c r="D273" s="53" t="n"/>
      <c r="E273" s="52" t="n"/>
      <c r="F273" s="112" t="n"/>
      <c r="G273" s="52" t="n"/>
      <c r="H273" s="53" t="n"/>
      <c r="I273" s="52" t="n"/>
      <c r="J273" s="52" t="n"/>
      <c r="K273" s="53" t="n"/>
      <c r="L273" s="55" t="n"/>
      <c r="M273" s="108" t="n"/>
      <c r="N273" s="56" t="n"/>
      <c r="O273" s="52" t="n"/>
      <c r="P273" s="52" t="n"/>
      <c r="Q273" s="52" t="n"/>
      <c r="R273" s="52" t="n"/>
      <c r="S273" s="52" t="n"/>
      <c r="T273" s="53" t="n"/>
      <c r="U273" s="52" t="n"/>
      <c r="V273" s="52" t="n"/>
      <c r="W273" s="55" t="n"/>
      <c r="X273" s="55" t="n"/>
      <c r="Y273" s="52" t="n"/>
      <c r="Z273" s="55" t="n"/>
      <c r="AA273" s="52" t="n"/>
      <c r="AB273" s="53" t="n"/>
      <c r="AC273" s="53" t="n"/>
      <c r="AD273" s="53" t="n"/>
      <c r="AE273" s="177" t="n"/>
      <c r="AF273" s="113" t="n"/>
      <c r="AG273" s="177" t="n"/>
      <c r="AH273" s="178" t="n"/>
      <c r="AI273" s="178" t="n"/>
      <c r="AJ273" s="178" t="n"/>
      <c r="AK273" s="114" t="n"/>
      <c r="AL273" s="178" t="n"/>
      <c r="AM273" s="114" t="n"/>
      <c r="AN273" s="178" t="n"/>
      <c r="AO273" s="114" t="n"/>
      <c r="AP273" s="178" t="n"/>
      <c r="AQ273" s="114" t="n"/>
      <c r="AR273" s="178" t="n"/>
      <c r="AS273" s="114" t="n"/>
      <c r="AT273" s="178" t="n"/>
      <c r="AU273" s="114" t="n"/>
      <c r="AV273" s="178" t="n"/>
      <c r="AW273" s="114" t="n"/>
      <c r="AX273" s="178" t="n"/>
      <c r="AY273" s="114" t="n"/>
      <c r="AZ273" s="178" t="n"/>
      <c r="BA273" s="114" t="n"/>
      <c r="BB273" s="178" t="n"/>
      <c r="BC273" s="114" t="n"/>
      <c r="BD273" s="178" t="n"/>
      <c r="BE273" s="178" t="n"/>
      <c r="BF273" s="178" t="n"/>
      <c r="BG273" s="59" t="n"/>
      <c r="BH273" s="178" t="n"/>
      <c r="BI273" s="114" t="n"/>
      <c r="BJ273" s="53" t="n"/>
      <c r="BK273" s="178" t="n"/>
      <c r="BL273" s="114" t="n"/>
      <c r="BM273" s="178" t="n"/>
      <c r="BN273" s="114" t="n"/>
      <c r="BO273" s="178" t="n"/>
      <c r="BP273" s="178" t="n"/>
      <c r="BQ273" s="178" t="n"/>
      <c r="BR273" s="178" t="n"/>
      <c r="BS273" s="178" t="n"/>
      <c r="BT273" s="178" t="n"/>
      <c r="BU273" s="178" t="n"/>
      <c r="BV273" s="178" t="n"/>
      <c r="BW273" s="178" t="n"/>
      <c r="BX273" s="178" t="n"/>
      <c r="BY273" s="178" t="n"/>
      <c r="BZ273" s="178" t="n"/>
      <c r="CA273" s="178" t="n"/>
      <c r="CB273" s="178" t="n"/>
      <c r="CC273" s="178" t="n"/>
      <c r="CD273" s="178" t="n"/>
      <c r="CE273" s="178" t="n"/>
      <c r="CF273" s="178" t="n"/>
      <c r="CG273" s="178" t="n"/>
      <c r="CH273" s="178" t="n"/>
      <c r="CI273" s="178" t="n"/>
      <c r="CJ273" s="178" t="n"/>
      <c r="CK273" s="53" t="n"/>
      <c r="CL273" s="178" t="n"/>
      <c r="CM273" s="178" t="n"/>
      <c r="CN273" s="60" t="n"/>
      <c r="CO273" s="177" t="n"/>
      <c r="CP273" s="178" t="n"/>
      <c r="CQ273" s="60" t="n"/>
      <c r="CR273" s="177" t="n"/>
      <c r="CS273" s="178" t="n"/>
      <c r="CT273" s="59" t="n"/>
      <c r="CU273" s="178" t="n"/>
      <c r="CV273" s="59" t="n"/>
      <c r="CW273" s="178" t="n"/>
      <c r="CX273" s="59" t="n"/>
      <c r="CY273" s="178" t="n"/>
      <c r="CZ273" s="178" t="n"/>
      <c r="DA273" s="178" t="n"/>
      <c r="DB273" s="53" t="n"/>
      <c r="DC273" s="178" t="n"/>
      <c r="DD273" s="178" t="n"/>
      <c r="DE273" s="178" t="n"/>
      <c r="DF273" s="178" t="n"/>
      <c r="DG273" s="178" t="n"/>
      <c r="DH273" s="178" t="n"/>
      <c r="DI273" s="178" t="n"/>
      <c r="DJ273" s="178" t="n"/>
      <c r="DK273" s="178" t="n"/>
      <c r="DL273" s="178" t="n"/>
      <c r="DM273" s="178" t="n"/>
      <c r="DN273" s="177" t="n"/>
      <c r="DO273" s="177" t="n"/>
      <c r="DP273" s="177" t="n"/>
      <c r="DQ273" s="76">
        <f>IF(AND(DS273,DP273&lt;&gt;""),
CONCATENATE(DT273,DU273,DV273,DW273,DX273,DY273,DZ273,EA273,EB273,EC273,ED273,EE273,EF273,EG273,EH273,EI273,EJ273,EK273,EL273,EM273,EN273,EO273,EP273,EQ273,ES273,ET273,EU273,EV273,EW273,EX273,EY273,EZ273,FA273,FC273,FD273,FF273,FG273,FI273,FJ273,FL273,FM273,FO273,FP273,FR273,FS273,FU273,FV273,FX273,FY273,GA273,GB273,GD273,GE273,GF273,GH273,GI273,GJ273,GL273,GM273,GN273,GP273,GQ273,GS273,GT273,GU273,GV273,GW273,GX273,GY273,GZ273,HA273,HB273,HC273,HD273,HE273,HF273,HG273,HH273,HI273,HJ273,HK273,HL273,HM273,HN273,HO273,HQ273,HR273,HS273,HT273,HU273,HV273,HW273,HX273,HY273,IA273,IB273,IC273,ID273,IF273,IG273,IH273,II273,IK273,IL273,IM273,IN273,IO273,IP273,IQ273,IR273,IS273,IT273,IU273,IV273,IW273,IX273,IY273,IZ273),
""
)</f>
        <v/>
      </c>
      <c r="DR273" s="53" t="n"/>
      <c r="DS273" s="46">
        <f>CONCATENATE(D273,$E273,$F273,$G273,H273,$I273,$J273,K273,$L273,$M273,N273,$O273,$P273,$Q273,$R273,$S273,T273,$U273,$V273,$W273,$X273,$Y273,$Z273,$AA273,AB273,AC273,AD273,$AE273,$AF273,$AG273,AH273,AI273,AJ273,AK273,AL273,AM273,AN273,AO273,AP273,AQ273,AR273,AS273,AT273,AU273,AV273,AW273,AX273,AY273,AZ273,BA273,BB273,BC273,BD273,BE273,BF273,BG273,BH273,BI273,BJ273,BK273,BL273,BM273,BN273,BO273,BP273,BQ273,BR273,BS273,BT273,BU273,BV273,BW273,BX273,BY273,BZ273,CA273,CB273,CC273,CD273,CE273,CF273,CG273,CH273,CI273,CJ273,CK273,CL273,CM273,$CN273,$CO273,CP273,$CQ273,$CR273,CS273,CT273,CU273,CV273,CW273,CX273,CY273,CZ273,DA273,DB273,DC273,DD273,DE273,DF273,DG273,DH273,DI273,DJ273,DK273,DL273,DM273,$DN273,$DO273,$DP273,DR273)&lt;&gt;""</f>
        <v/>
      </c>
      <c r="DT273" s="46">
        <f>IF(AND($DS273,$E$4&lt;&gt;""),
IF(LEFT($E$4,2) = "1.",
IF(D273&lt;&gt;"","El CUNE sólo se envía en operaciones de novedad o ajuste. ",""),
IF(D273="","Debes escribir un CUNE válido para realizar operaciones de novedad o ajuste. ","")),
""
)</f>
        <v/>
      </c>
      <c r="DU273" s="46">
        <f>IF($DS273,
IF(E273="","Debes seleccionar el tipo de documento del empleado. ",
IF(_xlfn.IFNA(VLOOKUP(E273,TIPO_DE_DOCUMENTO,1,FALSE),-1)=-1,"El tipo de documento no es válido (por favor seleccionarlo de la lista). ","")
)
)</f>
        <v/>
      </c>
      <c r="DV273" s="46">
        <f>IF($DS273,
IF(F273="","Debes escribir el número de documento del empleado. ","")
)</f>
        <v/>
      </c>
      <c r="DW273" s="46">
        <f>IF($DS273,
IF(G273="","Debes escribir el primer nombre del empleado. ","")
)</f>
        <v/>
      </c>
      <c r="DY273" s="46">
        <f>IF($DS273,
IF(I273="","Debes escribir el primer apellido del empleado. ","")
)</f>
        <v/>
      </c>
      <c r="DZ273" s="46">
        <f>IF($DS273,
IF(J273="","Debes escribir el segundo apellido del empleado. ","")
)</f>
        <v/>
      </c>
      <c r="EB273" s="46">
        <f>IF($DS273,
IF(L273="","Debes escribir la fecha de ingreso del empleado. ",
IF(ISERR(DATE(YEAR(L273),MONTH(L273),DAY(L273))), "El valor ingresado en fecha de ingreso no tiene un formato válido. ","")
)
)</f>
        <v/>
      </c>
      <c r="EC273" s="46">
        <f>IF($DS273,
IF(M273="","Debes escribir el tiempo laborado. ",
IF( IFERROR(INT(M273),1.1) &lt;&gt; IFERROR(_xlfn.NUMBERVALUE(M273),1), "El valor de los días trabajados debe ser un número entero. ", "")
)
)</f>
        <v/>
      </c>
      <c r="ED273" s="46">
        <f>IF($DS273,
IF( AND(N273&lt;&gt;"", ISERR(DATE(YEAR(N273),MONTH(N273),DAY(N273))) ), "El valor ingresado en fecha de ingreso no tiene un formato válido. ",
IF( AND(N273&lt;&gt;"", $E$6&lt;&gt;"", DATE(YEAR(N273), MONTH(N273), 1) &lt;&gt; IFERROR(DATE(MID($E$6, 1, 4), MID($E$6, 6, 2),1), "1/1/1900") ), "La fecha de retiro debe estar dentro del período liquidado. ", "")
)
)</f>
        <v/>
      </c>
      <c r="EE273" s="46">
        <f>IF($DS273,
IF(O273="","Debes seleccionar el tipo de trabajador. ",
IF(_xlfn.IFNA(VLOOKUP(O273,TIPO_DE_TRABAJADOR,1,FALSE),-1)=-1,"El tipo de trabajador no es válido (por favor seleccionarlo de la lista). ","")
)
)</f>
        <v/>
      </c>
      <c r="EF273" s="46">
        <f>IF($DS273,
IF(P273="","Debes seleccionar si es un trabajador dependiente pensionado por vejez. ",
IF(_xlfn.IFNA(VLOOKUP(P273,SUBTIPO_DE_TRABAJADOR,1,FALSE),-1)=-1,"El tipo de trabajador dependiente pensionado por vejez no es válido (por favor seleccionarlo de la lista). ","")
)
)</f>
        <v/>
      </c>
      <c r="EG273" s="46">
        <f>IF($DS273,
IF(Q273="","Debes seleccionar el tipo de contrato del trabajador. ",
IF(_xlfn.IFNA(VLOOKUP(Q273,TIPO_DE_CONTRATO,1,FALSE),-1)=-1,"El tipo de contrato del trabajador no es válido (por favor seleccionarlo de la lista). ","")
)
)</f>
        <v/>
      </c>
      <c r="EH273" s="46">
        <f>IF($DS273,
IF(R273="","Debes seleccionar si es un salario integral. ",
IF(_xlfn.IFNA(VLOOKUP(R273,SI_NO,1,FALSE),-1)=-1,"Valor no válido para salario integral (por favor seleccionarlo de la lista). ","")
)
)</f>
        <v/>
      </c>
      <c r="EI273" s="46">
        <f>IF($DS273,
IF(S273="","Debes seleccionar si el trabajador realiza actividades de riesgo. ",
IF(_xlfn.IFNA(VLOOKUP(S273,SI_NO,1,FALSE),-1)=-1,"Valor no válido para actividad de alto riesgo (por favor seleccionarlo de la lista). ","")
)
)</f>
        <v/>
      </c>
      <c r="EK273" s="46">
        <f>IF($DS273,
IF(U273="","Debes escribir el código del municipio de residencia del trabajador. ",
IF(_xlfn.IFNA(VLOOKUP(U273,MUNICIPIO,1,FALSE),-1)=-1,"El municipio de residencia del trabajador es inválido (por favor seleccionarlo de la lista). ","")
)
)</f>
        <v/>
      </c>
      <c r="EL273" s="46">
        <f>IF($DS273,
IF(V273="","Debes escribir el la dirección de residendia del trabajador. ","")
)</f>
        <v/>
      </c>
      <c r="EM273" s="46">
        <f>IF($DS273,
IF(W273="","Debes escribir la fecha de inicio de la liquidación. ",
IF(ISERR(DATE(YEAR(W273),MONTH(W273),DAY(W273))),"El valor ingresado en fecha de inicio de liquidación no tiene un formato válido. ",
IF( AND($E$6&lt;&gt;"", DATE(YEAR(W273), MONTH(W273), 1) &lt;&gt; IFERROR(DATE(MID($E$6, 1, 4), MID($E$6, 6, 2),1), "1/1/1900") ), "La fecha de inicio de la liquidación debe estar dentro del período liquidado. ", "")
)
)
)</f>
        <v/>
      </c>
      <c r="EN273" s="46">
        <f>IF($DS273,
IF(X273="","Debes escribir la fecha de fin de la liquidación. ",
IF(ISERR(DATE(YEAR(X273),MONTH(X273),DAY(X273))),"El valor ingresado en fecha de fin de liquidación no tiene un formato válido. ",
IF( AND($E$6&lt;&gt;"", DATE(YEAR(X273), MONTH(X273), 1) &lt;&gt; IFERROR(DATE(MID($E$6, 1, 4), MID($E$6, 6, 2),1), "1/1/1900") ), "La fecha de fin de la liquidación debe estar dentro del período liquidado. ", "")
)
)
)</f>
        <v/>
      </c>
      <c r="EO273" s="46">
        <f>IF($DS273,
IF(Y273="","Debes escribir la frecuencia de pago del trabajador. ",
IF(_xlfn.IFNA(VLOOKUP(Y273,PERÍODO_DE_NÓMINA,1,FALSE),-1)=-1,"La frecuencia de pago es inválida (por favor seleccionarlo de la lista). ","")
)
)</f>
        <v/>
      </c>
      <c r="EP273" s="46">
        <f>IF($DS273,
IF(Z273="","Debes escribir la fecha de pago. ",
IF(ISERR(DATE(YEAR(Z273),MONTH(Z273),DAY(Z273))), "El valor ingresado en fecha de pago no tiene un formato válido. ","")
)
)</f>
        <v/>
      </c>
      <c r="EQ273" s="46">
        <f>IF($DS273,
IF(AA273="","Debes escribir el medio de pago. ",
IF(_xlfn.IFNA(VLOOKUP(AA273,MEDIOS_DE_PAGO,1,FALSE),-1)=-1,"El medio de pago es inválido (por favor seleccionarlo de la lista). ","")
)
)</f>
        <v/>
      </c>
      <c r="ER273" s="46">
        <f>OR(AA273='Tablas '!$T$4,AA273='Tablas '!$T$7,AA273='Tablas '!$T$8,AA273='Tablas '!$T$11)</f>
        <v/>
      </c>
      <c r="ES273" s="46">
        <f>IF(AND($DS273,ER273),
IF(AB273="","Debes escribir la entidad bancaria. ",""),
""
)</f>
        <v/>
      </c>
      <c r="ET273" s="46">
        <f>IF(AND($DS273,ER273),
IF(AC273="","Debes escribir el tipo de cuenta bancaria. ",
IF(_xlfn.IFNA(VLOOKUP(AC273,TIPO_DE_CUENTA,1,FALSE),-1)=-1,"El tipo de cuenta bancaria es inválida (por favor seleccionarlo de la lista). ","")
),
""
)</f>
        <v/>
      </c>
      <c r="EU273" s="46">
        <f>IF(AND($DS273,ER273),
IF(AD273="","Debes escribir el número de cuenta bancaria. ",""),
""
)</f>
        <v/>
      </c>
      <c r="EV273" s="46">
        <f>IF($DS273,
IF(AE273="","Debes escribir el valor del sueldo básico. ",
IF( ISERR(_xlfn.NUMBERVALUE(AE273)), "El valor del sueldo básico debe ser un número válido. ", "")
)
)</f>
        <v/>
      </c>
      <c r="EW273" s="46">
        <f>IF($DS273,
IF(AF273="","Debes escribir el número de días trabajados. ",
IF( IFERROR(INT(AF273),1.1) &lt;&gt; IFERROR(_xlfn.NUMBERVALUE(AF273),1), "La cantidad de días trabajados debe ser un número entero. ", "")
)
)</f>
        <v/>
      </c>
      <c r="EX273" s="46">
        <f>IF($DS273,
IF(AG273="","Debes escribir el valor del sueldo trabajado. ",
IF( ISERR(_xlfn.NUMBERVALUE(AG273)), "El valor del sueldo trabajado debe ser un número válido. ", "")
)
)</f>
        <v/>
      </c>
      <c r="EY273" s="46">
        <f>IF($DS273,
IF( AND(AH273&lt;&gt;"", ISERR(_xlfn.NUMBERVALUE(AH273))), "El valor del auxilio de transporte debe ser un número válido. ", "")
)</f>
        <v/>
      </c>
      <c r="EZ273" s="46">
        <f>IF($DS273,
IF( AND(AI273&lt;&gt;"", ISERR(_xlfn.NUMBERVALUE(AI273))), "El valor de viáticos salariales debe ser un número válido. ", "")
)</f>
        <v/>
      </c>
      <c r="FA273" s="46">
        <f>IF($DS273,
IF( AND(AJ273&lt;&gt;"", ISERR(_xlfn.NUMBERVALUE(AJ273))), "El valor de viáticos NO salariales debe ser un número válido. ", "")
)</f>
        <v/>
      </c>
      <c r="FB273" s="46">
        <f>CONCATENATE(AK273,AL273)&lt;&gt;""</f>
        <v/>
      </c>
      <c r="FC273" s="46">
        <f>IF(AND($DS273,FB273),
IF(AK273="","Debes escribir el número de horas extras diurnas. ",
IF( IFERROR(INT(AK273),1.1) &lt;&gt; IFERROR(_xlfn.NUMBERVALUE(AK273),1), "La cantidad de horas extras diurnas debe ser un número entero. ", "")
),
""
)</f>
        <v/>
      </c>
      <c r="FD273" s="46">
        <f>IF(AND($DS273,FB273),
IF(AL273="","Debes escribir el valor de las horas extras diurnas. ",
IF( ISERR(_xlfn.NUMBERVALUE(AL273)), "El valor de las horas extras duirnas debe ser un número válido. ", "")
),
""
)</f>
        <v/>
      </c>
      <c r="FE273" s="46">
        <f>CONCATENATE(AM273,AN273)&lt;&gt;""</f>
        <v/>
      </c>
      <c r="FF273" s="46">
        <f>IF(AND($DS273,FE273),
IF(AM273="","Debes escribir el número de horas extras nocturnas. ",
IF( IFERROR(INT(AM273),1.1) &lt;&gt; IFERROR(_xlfn.NUMBERVALUE(AM273),1), "La cantidad de horas extras nocturnas debe ser un número entero. ", "")
),
""
)</f>
        <v/>
      </c>
      <c r="FG273" s="46">
        <f>IF(AND($DS273,FE273),
IF(AN273="","Debes escribir el valor de las horas extras nocturnas. ",
IF( ISERR(_xlfn.NUMBERVALUE(AN273)), "El valor de las horas extras nocturnas debe ser un número válido. ", "")
),
""
)</f>
        <v/>
      </c>
      <c r="FH273" s="46">
        <f>CONCATENATE(AO273,AP273)&lt;&gt;""</f>
        <v/>
      </c>
      <c r="FI273" s="46">
        <f>IF(AND($DS273,FH273),
IF(AO273="","Debes escribir el número de horas extras diurnas dominicales y festivas. ",
IF( IFERROR(INT(AO273),1.1) &lt;&gt; IFERROR(_xlfn.NUMBERVALUE(AO273),1), "La cantidad de horas extras diurnas dominicales y festivas debe ser un número entero. ", "")
),
""
)</f>
        <v/>
      </c>
      <c r="FJ273" s="46">
        <f>IF(AND($DS273,FH273),
IF(AP273="","Debes escribir el valor de las horas extras diurnas dominicales y festivas. ",
IF( ISERR(_xlfn.NUMBERVALUE(AP273)), "El valor de las horas extras diurnas dominicales y festivas debe ser un número válido. ", "")
),
""
)</f>
        <v/>
      </c>
      <c r="FK273" s="46">
        <f>CONCATENATE(AQ273,AR273)&lt;&gt;""</f>
        <v/>
      </c>
      <c r="FL273" s="46">
        <f>IF(AND($DS273,FK273),
IF(AQ273="","Debes escribir el número de horas extras nocturnas dominicales y festivas. ",
IF( IFERROR(INT(AQ273),1.1) &lt;&gt; IFERROR(_xlfn.NUMBERVALUE(AQ273),1), "La cantidad de horas extras nocturnas dominicales y festivas debe ser un número entero. ", "")
),
""
)</f>
        <v/>
      </c>
      <c r="FM273" s="46">
        <f>IF(AND($DS273,FK273),
IF(AR273="","Debes escribir el valor de las horas extras nocturnas dominicales y festivas. ",
IF( ISERR(_xlfn.NUMBERVALUE(AR273)), "El valor de las horas extras nocturnas dominicales y festivas debe ser un número válido. ", "")
),
""
)</f>
        <v/>
      </c>
      <c r="FN273" s="46">
        <f>CONCATENATE(AS273,AT273)&lt;&gt;""</f>
        <v/>
      </c>
      <c r="FO273" s="46">
        <f>IF(AND($DS273,FN273),
IF(AS273="","Debes escribir el número de horas recargo nocturno. ",
IF( IFERROR(INT(AS273),1.1) &lt;&gt; IFERROR(_xlfn.NUMBERVALUE(AS273),1), "La cantidad de horas recargo nocturno debe ser un número entero. ", "")
),
""
)</f>
        <v/>
      </c>
      <c r="FP273" s="46">
        <f>IF(AND($DS273,FN273),
IF(AT273="","Debes escribir el valor de las horas recargo nocturno. ",
IF( ISERR(_xlfn.NUMBERVALUE(AT273)), "El valor de las horas recargo nocturno debe ser un número válido. ", "")
),
""
)</f>
        <v/>
      </c>
      <c r="FQ273" s="46">
        <f>CONCATENATE(AU273,AV273)&lt;&gt;""</f>
        <v/>
      </c>
      <c r="FR273" s="46">
        <f>IF(AND($DS273,FQ273),
IF(AU273="","Debes escribir el número de horas recargo diurno dominical y festivo. ",
IF( IFERROR(INT(AU273),1.1) &lt;&gt; IFERROR(_xlfn.NUMBERVALUE(AU273),1), "La cantidad de horas recargo diurno dominical y festivo debe ser un número entero. ", "")
),
""
)</f>
        <v/>
      </c>
      <c r="FS273" s="46">
        <f>IF(AND($DS273,FQ273),
IF(AV273="","Debes escribir el valor de las horas recargo diurno dominical y festivo. ",
IF( ISERR(_xlfn.NUMBERVALUE(AV273)), "El valor de las horas recargo diurno dominical y festivo debe ser un número válido. ", "")
),
""
)</f>
        <v/>
      </c>
      <c r="FT273" s="46">
        <f>CONCATENATE(AW273,AX273)&lt;&gt;""</f>
        <v/>
      </c>
      <c r="FU273" s="46">
        <f>IF(AND($DS273,FT273),
IF(AW273="","Debes escribir el número de horas recargo nocturno dominical y festivo. ",
IF( IFERROR(INT(AW273),1.1) &lt;&gt; IFERROR(_xlfn.NUMBERVALUE(AW273),1), "La cantidad de horas recargo nocturno dominical y festivo debe ser un número entero. ", "")
),
""
)</f>
        <v/>
      </c>
      <c r="FV273" s="46">
        <f>IF(AND($DS273,FT273),
IF(AX273="","Debes escribir el valor de las horas recargo nocturno dominical y festivo. ",
IF( ISERR(_xlfn.NUMBERVALUE(AX273)), "El valor de las horas recargo nocturno dominical y festivo debe ser un número válido. ", "")
),
""
)</f>
        <v/>
      </c>
      <c r="FW273" s="46">
        <f>CONCATENATE(AY273,AZ273)&lt;&gt;""</f>
        <v/>
      </c>
      <c r="FX273" s="46">
        <f>IF(AND($DS273,FW273),
IF(AY273="","Debes escribir el número de días de vacaciones comunes. ",
IF( IFERROR(INT(AY273),1.1) &lt;&gt; IFERROR(_xlfn.NUMBERVALUE(AY273),1), "La cantidad de días de vacaciones comunes debe ser un número entero. ", "")
),
""
)</f>
        <v/>
      </c>
      <c r="FY273" s="46">
        <f>IF(AND($DS273,FW273),
IF(AZ273="","Debes escribir el valor de las vacaciones comunes. ",
IF( ISERR(_xlfn.NUMBERVALUE(AZ273)), "El valor de las vacaciones comunes debe ser un número válido. ", "")
),
""
)</f>
        <v/>
      </c>
      <c r="FZ273" s="46">
        <f>CONCATENATE(BA273,BB273)&lt;&gt;""</f>
        <v/>
      </c>
      <c r="GA273" s="46">
        <f>IF(AND($DS273,FZ273),
IF(BA273="","Debes escribir el número de días de vacaciones compensadas. ",
IF( IFERROR(INT(BA273),1.1) &lt;&gt; IFERROR(_xlfn.NUMBERVALUE(BA273),1), "La cantidad de días de vacaciones compensadas debe ser un número entero. ", "")
),
""
)</f>
        <v/>
      </c>
      <c r="GB273" s="46">
        <f>IF(AND($DS273,FZ273),
IF(BB273="","Debes escribir el valor de las vacaciones compensadas. ",
IF( ISERR(_xlfn.NUMBERVALUE(BB273)), "El valor de las vacaciones compensadas debe ser un número válido. ", "")
),
""
)</f>
        <v/>
      </c>
      <c r="GC273" s="46">
        <f>CONCATENATE(BC273,BD273)&lt;&gt;""</f>
        <v/>
      </c>
      <c r="GD273" s="46">
        <f>IF(AND($DS273,GC273),
IF(BC273="","Debes escribir el número de días de prima salarial. ",
IF( IFERROR(INT(BC273),1.1) &lt;&gt; IFERROR(_xlfn.NUMBERVALUE(BC273),1), "La cantidad de días de prima salarial debe ser un número entero. ", "")
),
""
)</f>
        <v/>
      </c>
      <c r="GE273" s="46">
        <f>IF(AND($DS273,GC273),
IF(BD273="","Debes escribir el valor de los días de prima salarial. ",
IF( ISERR(_xlfn.NUMBERVALUE(BD273)), "El valor de los días de prima salarial debe ser un número válido. ", "")
),
""
)</f>
        <v/>
      </c>
      <c r="GF273" s="46">
        <f>IF($DS273,
IF( AND(BE273&lt;&gt;"", ISERR(_xlfn.NUMBERVALUE(BE273))), "El valor de la prima NO saliarial debe ser un número válido. ", "")
)</f>
        <v/>
      </c>
      <c r="GG273" s="46">
        <f>CONCATENATE(BF273,BG273,BH273)&lt;&gt;""</f>
        <v/>
      </c>
      <c r="GH273" s="46">
        <f>IF(AND($DS273,GG273),
IF(BF273="","Debes escribir el valor de las cesantías. ",
IF( ISERR(_xlfn.NUMBERVALUE(BF273)), "El valor de las cesantías debe ser un número válido. ", "")
),
""
)</f>
        <v/>
      </c>
      <c r="GI273" s="46">
        <f>IF(AND($DS273,GG273),
IF(BG273="","Debes escribir el % de cesantías. ",
IF( ISERR(_xlfn.NUMBERVALUE(BG273)), "El % de cesantías debe ser un número válido. ", "")
),
""
)</f>
        <v/>
      </c>
      <c r="GJ273" s="46">
        <f>IF(AND($DS273,GG273),
IF(BH273="","Debes escribir el valor de intereses de cesantías. ",
IF( ISERR(_xlfn.NUMBERVALUE(BH273)), "El valor de intereses de cesantías debe ser un número válido. ", "")
),
""
)</f>
        <v/>
      </c>
      <c r="GK273" s="46">
        <f>CONCATENATE(BI273,BJ273,BK273)&lt;&gt;""</f>
        <v/>
      </c>
      <c r="GL273" s="46">
        <f>IF(AND($DS273,GK273),
IF(BI273="","Debes escribir el número de días de incapacidad. ",
IF( IFERROR(INT(BI273),1.1) &lt;&gt; IFERROR(_xlfn.NUMBERVALUE(BI273),1), "La cantidad de días de incapacidad debe ser un número entero. ", "")
),
""
)</f>
        <v/>
      </c>
      <c r="GM273" s="46">
        <f>IF(AND($DS273,GK273),
IF(BJ273="","Debes escribir el tipo de incapacidad. ",
IF(_xlfn.IFNA(VLOOKUP(BJ273,TIPO_DE_INCAPACIDAD,1,FALSE),-1)=-1,"El tipo de incapacidad es inválida (por favor seleccionarlo de la lista). ","")
),
""
)</f>
        <v/>
      </c>
      <c r="GN273" s="46">
        <f>IF(AND($DS273,GK273),
IF(BK273="","Debes escribir el valor de la incapacidad. ",
IF( ISERR(_xlfn.NUMBERVALUE(BK273)), "El valor de la incapacidad debe ser un número válido. ", "")
),
""
)</f>
        <v/>
      </c>
      <c r="GO273" s="46">
        <f>CONCATENATE(BL273,BM273)&lt;&gt;""</f>
        <v/>
      </c>
      <c r="GP273" s="46">
        <f>IF(AND($DS273,GO273),
IF(BL273="","Debes escribir el número de días de licencia de maternidad o paternidad. ",
IF( IFERROR(INT(BL273),1.1) &lt;&gt; IFERROR(_xlfn.NUMBERVALUE(BL273),1), "La cantidad de días de licencia de maternidad o paternidad debe ser un número entero. ", "")
),
""
)</f>
        <v/>
      </c>
      <c r="GQ273" s="46">
        <f>IF(AND($DS273,GO273),
IF(BM273="","Debes escribir el valor de la licencia de maternidad o paternidad. ",
IF( ISERR(_xlfn.NUMBERVALUE(BM273)), "El valor de la licencia de maternidad o paternidad debe ser un número válido. ", "")
),
""
)</f>
        <v/>
      </c>
      <c r="GR273" s="46">
        <f>CONCATENATE(BN273,BO273)&lt;&gt;""</f>
        <v/>
      </c>
      <c r="GS273" s="46">
        <f>IF(AND($DS273,GR273),
IF(BN273="","Debes escribir el número de días de licencia remunerada. ",
IF( IFERROR(INT(BN273),1.1) &lt;&gt; IFERROR(_xlfn.NUMBERVALUE(BN273),1), "La cantidad de días de licencia remunerada debe ser un número entero. ", "")
),
""
)</f>
        <v/>
      </c>
      <c r="GT273" s="46">
        <f>IF(AND($DS273,GR273),
IF(BO273="","Debes escribir el valor de la licencia remunerada. ",
IF( ISERR(_xlfn.NUMBERVALUE(BO273)), "El valor de la licencia remunerada debe ser un número válido. ", "")
),
""
)</f>
        <v/>
      </c>
      <c r="GU273" s="46">
        <f>IF($DS273,
IF( AND(BP273&lt;&gt;"", ISERR(_xlfn.NUMBERVALUE(BP273))), "El valor de la licencia NO remunerada debe ser un número válido. ", "")
)</f>
        <v/>
      </c>
      <c r="GV273" s="46">
        <f>IF($DS273,
IF( AND(BQ273&lt;&gt;"", ISERR(_xlfn.NUMBERVALUE(BQ273))), "El valor de auxilios salariales debe ser un número válido. ", "")
)</f>
        <v/>
      </c>
      <c r="GW273" s="46">
        <f>IF($DS273,
IF( AND(BR273&lt;&gt;"", ISERR(_xlfn.NUMBERVALUE(BR273))), "El valor de auxilios NO salariales debe ser un número válido. ", "")
)</f>
        <v/>
      </c>
      <c r="GX273" s="46">
        <f>IF($DS273,
IF( AND(BS273&lt;&gt;"", ISERR(_xlfn.NUMBERVALUE(BS273))), "El valor de bonos salariales debe ser un número válido. ", "")
)</f>
        <v/>
      </c>
      <c r="GY273" s="46">
        <f>IF($DS273,
IF( AND(BT273&lt;&gt;"", ISERR(_xlfn.NUMBERVALUE(BT273))), "El valor de bonos NO salariales debe ser un número válido. ", "")
)</f>
        <v/>
      </c>
      <c r="GZ273" s="46">
        <f>IF($DS273,
IF( AND(BU273&lt;&gt;"", ISERR(_xlfn.NUMBERVALUE(BU273))), "El valor de bonos salariales de alimentación debe ser un número válido. ", "")
)</f>
        <v/>
      </c>
      <c r="HA273" s="46">
        <f>IF($DS273,
IF( AND(BV273&lt;&gt;"", ISERR(_xlfn.NUMBERVALUE(BV273))), "El valor de bonos NO salariales de alimentación debe ser un número válido. ", "")
)</f>
        <v/>
      </c>
      <c r="HB273" s="46">
        <f>IF($DS273,
IF( AND(BW273&lt;&gt;"", ISERR(_xlfn.NUMBERVALUE(BW273))), "El valor de bonificaciones salariales debe ser un número válido. ", "")
)</f>
        <v/>
      </c>
      <c r="HC273" s="46">
        <f>IF($DS273,
IF( AND(BX273&lt;&gt;"", ISERR(_xlfn.NUMBERVALUE(BX273))), "El valor de bonificaciones NO salariales debe ser un número válido. ", "")
)</f>
        <v/>
      </c>
      <c r="HD273" s="46">
        <f>IF($DS273,
IF( AND(BY273&lt;&gt;"", ISERR(_xlfn.NUMBERVALUE(BY273))), "El valor de compensaciones ordinarias debe ser un número válido. ", "")
)</f>
        <v/>
      </c>
      <c r="HE273" s="46">
        <f>IF($DS273,
IF( AND(BZ273&lt;&gt;"", ISERR(_xlfn.NUMBERVALUE(BZ273))), "El valor de compensaciones extraordinarias debe ser un número válido. ", "")
)</f>
        <v/>
      </c>
      <c r="HF273" s="46">
        <f>IF($DS273,
IF( AND(CA273&lt;&gt;"", ISERR(_xlfn.NUMBERVALUE(CA273))), "El valor de comisiones debe ser un número válido. ", "")
)</f>
        <v/>
      </c>
      <c r="HG273" s="46">
        <f>IF($DS273,
IF( AND(CB273&lt;&gt;"", ISERR(_xlfn.NUMBERVALUE(CB273))), "El valor de ausencia por huega debe ser un número válido. ", "")
)</f>
        <v/>
      </c>
      <c r="HH273" s="46">
        <f>IF($DS273,
IF( AND(CC273&lt;&gt;"", ISERR(_xlfn.NUMBERVALUE(CC273))), "El valor de anticipos debe ser un número válido. ", "")
)</f>
        <v/>
      </c>
      <c r="HI273" s="46">
        <f>IF($DS273,
IF( AND(CD273&lt;&gt;"", ISERR(_xlfn.NUMBERVALUE(CD273))), "El valor de pagos a terceros debe ser un número válido. ", "")
)</f>
        <v/>
      </c>
      <c r="HJ273" s="46">
        <f>IF($DS273,
IF( AND(CE273&lt;&gt;"", ISERR(_xlfn.NUMBERVALUE(CE273))), "El valor de dotación debe ser un número válido. ", "")
)</f>
        <v/>
      </c>
      <c r="HK273" s="46">
        <f>IF($DS273,
IF( AND(CF273&lt;&gt;"", ISERR(_xlfn.NUMBERVALUE(CF273))), "El valor de apoyo sostenibilidad debe ser un número válido. ", "")
)</f>
        <v/>
      </c>
      <c r="HL273" s="46">
        <f>IF($DS273,
IF( AND(CG273&lt;&gt;"", ISERR(_xlfn.NUMBERVALUE(CG273))), "El valor de teletrabajo debe ser un número válido. ", "")
)</f>
        <v/>
      </c>
      <c r="HM273" s="46">
        <f>IF($DS273,
IF( AND(CH273&lt;&gt;"", ISERR(_xlfn.NUMBERVALUE(CH273))), "El valor de bonificación de retiro debe ser un número válido. ", "")
)</f>
        <v/>
      </c>
      <c r="HN273" s="46">
        <f>IF($DS273,
IF( AND(CI273&lt;&gt;"", ISERR(_xlfn.NUMBERVALUE(CI273))), "El valor de indemnización de retiro debe ser un número válido. ", "")
)</f>
        <v/>
      </c>
      <c r="HO273" s="46">
        <f>IF($DS273,
IF( AND(CJ273&lt;&gt;"", ISERR(_xlfn.NUMBERVALUE(CJ273))), "El valor de reintegros debe ser un número válido. ", "")
)</f>
        <v/>
      </c>
      <c r="HP273" s="46">
        <f>CONCATENATE(CK273,CL273,CM273)&lt;&gt;""</f>
        <v/>
      </c>
      <c r="HQ273" s="46">
        <f>IF(AND($DS273,HP273),
IF(CK273="","Debes escribir la descripción de otro concepto no categorizado. ",""),
""
)</f>
        <v/>
      </c>
      <c r="HR273" s="46">
        <f>IF(AND($DS273,HP273),
IF(CONCATENATE(CL273,CM273)="","Debes escribir al menos un valor de concepto no categorizado (salarial o no salarial). ",
IF(ISERR(_xlfn.NUMBERVALUE(CL273)),"El valor salarial concepto no categorizado debe ser un número válido. ","")
),
""
)</f>
        <v/>
      </c>
      <c r="HS273" s="46">
        <f>IF(AND($DS273,HP273),
IF(CONCATENATE(CL273,CM273)="","Debes escribir al menos un valor de concepto no categorizado (salarial o no salarial). ",
IF(ISERR(_xlfn.NUMBERVALUE(CM273)),"El valor NO salarial concepto no categorizado debe ser un número válido. ","")
),
""
)</f>
        <v/>
      </c>
      <c r="HT273" s="46">
        <f>IF($DS273,
IF(CN273="","Debes escribir el porcentaje del aporte a salud. ",
IF( ISERR(_xlfn.NUMBERVALUE(CN273)), "El valor del porcentaje del aporte a salud debe ser un número válido. ", "")
)
)</f>
        <v/>
      </c>
      <c r="HU273" s="46">
        <f>IF($DS273,
IF(CO273="","Debes escribir el valor del aporte a salud. ",
IF( ISERR(_xlfn.NUMBERVALUE(CO273)), "El valor del aporte a salud debe ser un número válido. ", "")
)
)</f>
        <v/>
      </c>
      <c r="HV273" s="46">
        <f>IF($DS273,
IF( AND(CP273&lt;&gt;"", ISERR(_xlfn.NUMBERVALUE(CP273))), "El valor plan complementario debe ser un número válido. ", "")
)</f>
        <v/>
      </c>
      <c r="HW273" s="46">
        <f>IF($DS273,
IF(CQ273="","Debes escribir el porcentaje del aporte a pensión. ",
IF( ISERR(_xlfn.NUMBERVALUE(CQ273)), "El valor del porcentaje del aporte a pensión debe ser un número válido. ", "")
)
)</f>
        <v/>
      </c>
      <c r="HX273" s="46">
        <f>IF($DS273,
IF(CR273="","Debes escribir el valor del aporte a pensión. ",
IF( ISERR(_xlfn.NUMBERVALUE(CR273)), "El valor del aporte a salud debe ser un número válido. ", "")
)
)</f>
        <v/>
      </c>
      <c r="HY273" s="46">
        <f>IF($DS273,
IF( AND(CS273&lt;&gt;"", ISERR(_xlfn.NUMBERVALUE(CS273))), "El valor pensión voluntaria debe ser un número válido. ", "")
)</f>
        <v/>
      </c>
      <c r="HZ273" s="46">
        <f>CONCATENATE(CT273,CU273,CV273,CW273)&lt;&gt;""</f>
        <v/>
      </c>
      <c r="IA273" s="46">
        <f>IF(AND($DS273,HZ273),
IF(CT273="","Debes escribir el % del fondo de seguridad pensional. ",
IF( ISERR(_xlfn.NUMBERVALUE(CT273)), "El % del fondo de seguridad debe ser un número válido. ", "")
),
""
)</f>
        <v/>
      </c>
      <c r="IB273" s="46">
        <f>IF(AND($DS273,HZ273),
IF(CU273="","Debes escribir el valor del aporte al fondo de solidaridad pensional. ",
IF( ISERR(_xlfn.NUMBERVALUE(CU273)), "El valor del aporte al fondo de solidaridad pensional debe ser un número válido. ", "")
),
""
)</f>
        <v/>
      </c>
      <c r="IC273" s="46">
        <f>IF(AND($DS273,HZ273),
IF(CV273="","Debes escribir el % del fondo de subsistencia. ",
IF( ISERR(_xlfn.NUMBERVALUE(CV273)), "El % del fondo de subsistencia debe ser un número válido. ", "")
),
""
)</f>
        <v/>
      </c>
      <c r="ID273" s="46">
        <f>IF(AND($DS273,HZ273),
IF(CW273="","Debes escribir el valor del fondo de subsistencia. ",
IF( ISERR(_xlfn.NUMBERVALUE(CW273)), "El valor del fondo de subsistencia debe ser un número válido. ", "")
),
""
)</f>
        <v/>
      </c>
      <c r="IE273" s="46">
        <f>CONCATENATE(CX273,CY273)&lt;&gt;""</f>
        <v/>
      </c>
      <c r="IF273" s="46">
        <f>IF(AND($DS273,IE273),
IF(CX273="","Debes escribir el % de sindicato. ",
IF( ISERR(_xlfn.NUMBERVALUE(CX273)), "El % de sindicato debe ser un número válido. ", "")
),
""
)</f>
        <v/>
      </c>
      <c r="IG273" s="46">
        <f>IF(AND($DS273,IE273),
IF(CY273="","Debes escribir el valor del sindicato. ",
IF( ISERR(_xlfn.NUMBERVALUE(CY273)), "El valor del sindicato debe ser un número válido. ", "")
),
""
)</f>
        <v/>
      </c>
      <c r="IH273" s="46">
        <f>IF($DS273,
IF( AND(CZ273&lt;&gt;"", ISERR(_xlfn.NUMBERVALUE(CZ273))), "El valor de sanción pública debe ser un número válido. ", "")
)</f>
        <v/>
      </c>
      <c r="II273" s="46">
        <f>IF($DS273,
IF( AND(DA273&lt;&gt;"", ISERR(_xlfn.NUMBERVALUE(DA273))), "El valor de sanción privada debe ser un número válido. ", "")
)</f>
        <v/>
      </c>
      <c r="IJ273" s="46">
        <f>CONCATENATE(DB273,DC273)&lt;&gt;""</f>
        <v/>
      </c>
      <c r="IK273" s="46">
        <f>IF(AND($DS273,IJ273),
IF(DB273="","Debes escribir la descripción de libranza. ",""),
""
)</f>
        <v/>
      </c>
      <c r="IL273" s="46">
        <f>IF(AND($DS273,IJ273),
IF(DC273="","Debes escribir la cuota libranza. ",
IF(ISERR(_xlfn.NUMBERVALUE(DC273)),"El valor de la cuota libranza debe ser un número válido. ","")
),
""
)</f>
        <v/>
      </c>
      <c r="IM273" s="46">
        <f>IF($DS273,
IF( AND(DD273&lt;&gt;"", ISERR(_xlfn.NUMBERVALUE(DD273))), "El valor de pagos a terceros debe ser un número válido. ", "")
)</f>
        <v/>
      </c>
      <c r="IN273" s="46">
        <f>IF($DS273,
IF( AND(DE273&lt;&gt;"", ISERR(_xlfn.NUMBERVALUE(DE273))), "El valor de anticipos debe ser un número válido. ", "")
)</f>
        <v/>
      </c>
      <c r="IO273" s="46">
        <f>IF($DS273,
IF( AND(DF273&lt;&gt;"", ISERR(_xlfn.NUMBERVALUE(DF273))), "El valor de AFC debe ser un número válido. ", "")
)</f>
        <v/>
      </c>
      <c r="IP273" s="46">
        <f>IF($DS273,
IF( AND(DG273&lt;&gt;"", ISERR(_xlfn.NUMBERVALUE(DG273))), "El valor de rete-fuente debe ser un número válido. ", "")
)</f>
        <v/>
      </c>
      <c r="IQ273" s="46">
        <f>IF($DS273,
IF( AND(DH273&lt;&gt;"", ISERR(_xlfn.NUMBERVALUE(DH273))), "El valor de cooperativa de trabajo debe ser un número válido. ", "")
)</f>
        <v/>
      </c>
      <c r="IR273" s="46">
        <f>IF($DS273,
IF( AND(DI273&lt;&gt;"", ISERR(_xlfn.NUMBERVALUE(DI273))), "El valor de embargo fiscal debe ser un número válido. ", "")
)</f>
        <v/>
      </c>
      <c r="IS273" s="46">
        <f>IF($DS273,
IF( AND(DJ273&lt;&gt;"", ISERR(_xlfn.NUMBERVALUE(DJ273))), "El valor de educación debe ser un número válido. ", "")
)</f>
        <v/>
      </c>
      <c r="IT273" s="46">
        <f>IF($DS273,
IF( AND(DK273&lt;&gt;"", ISERR(_xlfn.NUMBERVALUE(DK273))), "El valor de reintegro debe ser un número válido. ", "")
)</f>
        <v/>
      </c>
      <c r="IU273" s="46">
        <f>IF($DS273,
IF( AND(DL273&lt;&gt;"", ISERR(_xlfn.NUMBERVALUE(DL273))), "El valor de deuda debe ser un número válido. ", "")
)</f>
        <v/>
      </c>
      <c r="IV273" s="46">
        <f>IF($DS273,
IF( AND(DM273&lt;&gt;"", ISERR(_xlfn.NUMBERVALUE(DM273))), "El valor de otras deducciones debe ser un número válido. ", "")
)</f>
        <v/>
      </c>
      <c r="IW273" s="46">
        <f>IF($DS273,
IF(DN273="","Debes escribir el valor de los devengos totales. ",
IF( ISERR(_xlfn.NUMBERVALUE(DN273)), "El valor de los devengos totales debe ser un número válido. ", "")
)
)</f>
        <v/>
      </c>
      <c r="IX273" s="46">
        <f>IF($DS273,
IF(DO273="","Debes escribir el valor de las deducciones totales. ",
IF( ISERR(_xlfn.NUMBERVALUE(DO273)), "El valor de las deducciones totales debe ser un número válido. ", "")
)
)</f>
        <v/>
      </c>
      <c r="IY273" s="46">
        <f>IF($DS273,
IF(DP273="","Debes escribir el valor del salario total. ",
IF( ISERR(_xlfn.NUMBERVALUE(DP273)), "El valor del salario total debe ser un número válido. ", "")
)
)</f>
        <v/>
      </c>
    </row>
    <row r="274">
      <c r="B274" s="48" t="n">
        <v>262</v>
      </c>
      <c r="C274" s="61">
        <f>IF(AND(DS274,DP274&lt;&gt;""),
IF(DQ274="","OK","Error"),
""
)</f>
        <v/>
      </c>
      <c r="D274" s="53" t="n"/>
      <c r="E274" s="52" t="n"/>
      <c r="F274" s="112" t="n"/>
      <c r="G274" s="52" t="n"/>
      <c r="H274" s="53" t="n"/>
      <c r="I274" s="52" t="n"/>
      <c r="J274" s="52" t="n"/>
      <c r="K274" s="53" t="n"/>
      <c r="L274" s="55" t="n"/>
      <c r="M274" s="108" t="n"/>
      <c r="N274" s="56" t="n"/>
      <c r="O274" s="52" t="n"/>
      <c r="P274" s="52" t="n"/>
      <c r="Q274" s="52" t="n"/>
      <c r="R274" s="52" t="n"/>
      <c r="S274" s="52" t="n"/>
      <c r="T274" s="53" t="n"/>
      <c r="U274" s="52" t="n"/>
      <c r="V274" s="52" t="n"/>
      <c r="W274" s="55" t="n"/>
      <c r="X274" s="55" t="n"/>
      <c r="Y274" s="52" t="n"/>
      <c r="Z274" s="55" t="n"/>
      <c r="AA274" s="52" t="n"/>
      <c r="AB274" s="53" t="n"/>
      <c r="AC274" s="53" t="n"/>
      <c r="AD274" s="53" t="n"/>
      <c r="AE274" s="177" t="n"/>
      <c r="AF274" s="113" t="n"/>
      <c r="AG274" s="177" t="n"/>
      <c r="AH274" s="178" t="n"/>
      <c r="AI274" s="178" t="n"/>
      <c r="AJ274" s="178" t="n"/>
      <c r="AK274" s="114" t="n"/>
      <c r="AL274" s="178" t="n"/>
      <c r="AM274" s="114" t="n"/>
      <c r="AN274" s="178" t="n"/>
      <c r="AO274" s="114" t="n"/>
      <c r="AP274" s="178" t="n"/>
      <c r="AQ274" s="114" t="n"/>
      <c r="AR274" s="178" t="n"/>
      <c r="AS274" s="114" t="n"/>
      <c r="AT274" s="178" t="n"/>
      <c r="AU274" s="114" t="n"/>
      <c r="AV274" s="178" t="n"/>
      <c r="AW274" s="114" t="n"/>
      <c r="AX274" s="178" t="n"/>
      <c r="AY274" s="114" t="n"/>
      <c r="AZ274" s="178" t="n"/>
      <c r="BA274" s="114" t="n"/>
      <c r="BB274" s="178" t="n"/>
      <c r="BC274" s="114" t="n"/>
      <c r="BD274" s="178" t="n"/>
      <c r="BE274" s="178" t="n"/>
      <c r="BF274" s="178" t="n"/>
      <c r="BG274" s="59" t="n"/>
      <c r="BH274" s="178" t="n"/>
      <c r="BI274" s="114" t="n"/>
      <c r="BJ274" s="53" t="n"/>
      <c r="BK274" s="178" t="n"/>
      <c r="BL274" s="114" t="n"/>
      <c r="BM274" s="178" t="n"/>
      <c r="BN274" s="114" t="n"/>
      <c r="BO274" s="178" t="n"/>
      <c r="BP274" s="178" t="n"/>
      <c r="BQ274" s="178" t="n"/>
      <c r="BR274" s="178" t="n"/>
      <c r="BS274" s="178" t="n"/>
      <c r="BT274" s="178" t="n"/>
      <c r="BU274" s="178" t="n"/>
      <c r="BV274" s="178" t="n"/>
      <c r="BW274" s="178" t="n"/>
      <c r="BX274" s="178" t="n"/>
      <c r="BY274" s="178" t="n"/>
      <c r="BZ274" s="178" t="n"/>
      <c r="CA274" s="178" t="n"/>
      <c r="CB274" s="178" t="n"/>
      <c r="CC274" s="178" t="n"/>
      <c r="CD274" s="178" t="n"/>
      <c r="CE274" s="178" t="n"/>
      <c r="CF274" s="178" t="n"/>
      <c r="CG274" s="178" t="n"/>
      <c r="CH274" s="178" t="n"/>
      <c r="CI274" s="178" t="n"/>
      <c r="CJ274" s="178" t="n"/>
      <c r="CK274" s="53" t="n"/>
      <c r="CL274" s="178" t="n"/>
      <c r="CM274" s="178" t="n"/>
      <c r="CN274" s="60" t="n"/>
      <c r="CO274" s="177" t="n"/>
      <c r="CP274" s="178" t="n"/>
      <c r="CQ274" s="60" t="n"/>
      <c r="CR274" s="177" t="n"/>
      <c r="CS274" s="178" t="n"/>
      <c r="CT274" s="59" t="n"/>
      <c r="CU274" s="178" t="n"/>
      <c r="CV274" s="59" t="n"/>
      <c r="CW274" s="178" t="n"/>
      <c r="CX274" s="59" t="n"/>
      <c r="CY274" s="178" t="n"/>
      <c r="CZ274" s="178" t="n"/>
      <c r="DA274" s="178" t="n"/>
      <c r="DB274" s="53" t="n"/>
      <c r="DC274" s="178" t="n"/>
      <c r="DD274" s="178" t="n"/>
      <c r="DE274" s="178" t="n"/>
      <c r="DF274" s="178" t="n"/>
      <c r="DG274" s="178" t="n"/>
      <c r="DH274" s="178" t="n"/>
      <c r="DI274" s="178" t="n"/>
      <c r="DJ274" s="178" t="n"/>
      <c r="DK274" s="178" t="n"/>
      <c r="DL274" s="178" t="n"/>
      <c r="DM274" s="178" t="n"/>
      <c r="DN274" s="177" t="n"/>
      <c r="DO274" s="177" t="n"/>
      <c r="DP274" s="177" t="n"/>
      <c r="DQ274" s="76">
        <f>IF(AND(DS274,DP274&lt;&gt;""),
CONCATENATE(DT274,DU274,DV274,DW274,DX274,DY274,DZ274,EA274,EB274,EC274,ED274,EE274,EF274,EG274,EH274,EI274,EJ274,EK274,EL274,EM274,EN274,EO274,EP274,EQ274,ES274,ET274,EU274,EV274,EW274,EX274,EY274,EZ274,FA274,FC274,FD274,FF274,FG274,FI274,FJ274,FL274,FM274,FO274,FP274,FR274,FS274,FU274,FV274,FX274,FY274,GA274,GB274,GD274,GE274,GF274,GH274,GI274,GJ274,GL274,GM274,GN274,GP274,GQ274,GS274,GT274,GU274,GV274,GW274,GX274,GY274,GZ274,HA274,HB274,HC274,HD274,HE274,HF274,HG274,HH274,HI274,HJ274,HK274,HL274,HM274,HN274,HO274,HQ274,HR274,HS274,HT274,HU274,HV274,HW274,HX274,HY274,IA274,IB274,IC274,ID274,IF274,IG274,IH274,II274,IK274,IL274,IM274,IN274,IO274,IP274,IQ274,IR274,IS274,IT274,IU274,IV274,IW274,IX274,IY274,IZ274),
""
)</f>
        <v/>
      </c>
      <c r="DR274" s="53" t="n"/>
      <c r="DS274" s="46">
        <f>CONCATENATE(D274,$E274,$F274,$G274,H274,$I274,$J274,K274,$L274,$M274,N274,$O274,$P274,$Q274,$R274,$S274,T274,$U274,$V274,$W274,$X274,$Y274,$Z274,$AA274,AB274,AC274,AD274,$AE274,$AF274,$AG274,AH274,AI274,AJ274,AK274,AL274,AM274,AN274,AO274,AP274,AQ274,AR274,AS274,AT274,AU274,AV274,AW274,AX274,AY274,AZ274,BA274,BB274,BC274,BD274,BE274,BF274,BG274,BH274,BI274,BJ274,BK274,BL274,BM274,BN274,BO274,BP274,BQ274,BR274,BS274,BT274,BU274,BV274,BW274,BX274,BY274,BZ274,CA274,CB274,CC274,CD274,CE274,CF274,CG274,CH274,CI274,CJ274,CK274,CL274,CM274,$CN274,$CO274,CP274,$CQ274,$CR274,CS274,CT274,CU274,CV274,CW274,CX274,CY274,CZ274,DA274,DB274,DC274,DD274,DE274,DF274,DG274,DH274,DI274,DJ274,DK274,DL274,DM274,$DN274,$DO274,$DP274,DR274)&lt;&gt;""</f>
        <v/>
      </c>
      <c r="DT274" s="46">
        <f>IF(AND($DS274,$E$4&lt;&gt;""),
IF(LEFT($E$4,2) = "1.",
IF(D274&lt;&gt;"","El CUNE sólo se envía en operaciones de novedad o ajuste. ",""),
IF(D274="","Debes escribir un CUNE válido para realizar operaciones de novedad o ajuste. ","")),
""
)</f>
        <v/>
      </c>
      <c r="DU274" s="46">
        <f>IF($DS274,
IF(E274="","Debes seleccionar el tipo de documento del empleado. ",
IF(_xlfn.IFNA(VLOOKUP(E274,TIPO_DE_DOCUMENTO,1,FALSE),-1)=-1,"El tipo de documento no es válido (por favor seleccionarlo de la lista). ","")
)
)</f>
        <v/>
      </c>
      <c r="DV274" s="46">
        <f>IF($DS274,
IF(F274="","Debes escribir el número de documento del empleado. ","")
)</f>
        <v/>
      </c>
      <c r="DW274" s="46">
        <f>IF($DS274,
IF(G274="","Debes escribir el primer nombre del empleado. ","")
)</f>
        <v/>
      </c>
      <c r="DY274" s="46">
        <f>IF($DS274,
IF(I274="","Debes escribir el primer apellido del empleado. ","")
)</f>
        <v/>
      </c>
      <c r="DZ274" s="46">
        <f>IF($DS274,
IF(J274="","Debes escribir el segundo apellido del empleado. ","")
)</f>
        <v/>
      </c>
      <c r="EB274" s="46">
        <f>IF($DS274,
IF(L274="","Debes escribir la fecha de ingreso del empleado. ",
IF(ISERR(DATE(YEAR(L274),MONTH(L274),DAY(L274))), "El valor ingresado en fecha de ingreso no tiene un formato válido. ","")
)
)</f>
        <v/>
      </c>
      <c r="EC274" s="46">
        <f>IF($DS274,
IF(M274="","Debes escribir el tiempo laborado. ",
IF( IFERROR(INT(M274),1.1) &lt;&gt; IFERROR(_xlfn.NUMBERVALUE(M274),1), "El valor de los días trabajados debe ser un número entero. ", "")
)
)</f>
        <v/>
      </c>
      <c r="ED274" s="46">
        <f>IF($DS274,
IF( AND(N274&lt;&gt;"", ISERR(DATE(YEAR(N274),MONTH(N274),DAY(N274))) ), "El valor ingresado en fecha de ingreso no tiene un formato válido. ",
IF( AND(N274&lt;&gt;"", $E$6&lt;&gt;"", DATE(YEAR(N274), MONTH(N274), 1) &lt;&gt; IFERROR(DATE(MID($E$6, 1, 4), MID($E$6, 6, 2),1), "1/1/1900") ), "La fecha de retiro debe estar dentro del período liquidado. ", "")
)
)</f>
        <v/>
      </c>
      <c r="EE274" s="46">
        <f>IF($DS274,
IF(O274="","Debes seleccionar el tipo de trabajador. ",
IF(_xlfn.IFNA(VLOOKUP(O274,TIPO_DE_TRABAJADOR,1,FALSE),-1)=-1,"El tipo de trabajador no es válido (por favor seleccionarlo de la lista). ","")
)
)</f>
        <v/>
      </c>
      <c r="EF274" s="46">
        <f>IF($DS274,
IF(P274="","Debes seleccionar si es un trabajador dependiente pensionado por vejez. ",
IF(_xlfn.IFNA(VLOOKUP(P274,SUBTIPO_DE_TRABAJADOR,1,FALSE),-1)=-1,"El tipo de trabajador dependiente pensionado por vejez no es válido (por favor seleccionarlo de la lista). ","")
)
)</f>
        <v/>
      </c>
      <c r="EG274" s="46">
        <f>IF($DS274,
IF(Q274="","Debes seleccionar el tipo de contrato del trabajador. ",
IF(_xlfn.IFNA(VLOOKUP(Q274,TIPO_DE_CONTRATO,1,FALSE),-1)=-1,"El tipo de contrato del trabajador no es válido (por favor seleccionarlo de la lista). ","")
)
)</f>
        <v/>
      </c>
      <c r="EH274" s="46">
        <f>IF($DS274,
IF(R274="","Debes seleccionar si es un salario integral. ",
IF(_xlfn.IFNA(VLOOKUP(R274,SI_NO,1,FALSE),-1)=-1,"Valor no válido para salario integral (por favor seleccionarlo de la lista). ","")
)
)</f>
        <v/>
      </c>
      <c r="EI274" s="46">
        <f>IF($DS274,
IF(S274="","Debes seleccionar si el trabajador realiza actividades de riesgo. ",
IF(_xlfn.IFNA(VLOOKUP(S274,SI_NO,1,FALSE),-1)=-1,"Valor no válido para actividad de alto riesgo (por favor seleccionarlo de la lista). ","")
)
)</f>
        <v/>
      </c>
      <c r="EK274" s="46">
        <f>IF($DS274,
IF(U274="","Debes escribir el código del municipio de residencia del trabajador. ",
IF(_xlfn.IFNA(VLOOKUP(U274,MUNICIPIO,1,FALSE),-1)=-1,"El municipio de residencia del trabajador es inválido (por favor seleccionarlo de la lista). ","")
)
)</f>
        <v/>
      </c>
      <c r="EL274" s="46">
        <f>IF($DS274,
IF(V274="","Debes escribir el la dirección de residendia del trabajador. ","")
)</f>
        <v/>
      </c>
      <c r="EM274" s="46">
        <f>IF($DS274,
IF(W274="","Debes escribir la fecha de inicio de la liquidación. ",
IF(ISERR(DATE(YEAR(W274),MONTH(W274),DAY(W274))),"El valor ingresado en fecha de inicio de liquidación no tiene un formato válido. ",
IF( AND($E$6&lt;&gt;"", DATE(YEAR(W274), MONTH(W274), 1) &lt;&gt; IFERROR(DATE(MID($E$6, 1, 4), MID($E$6, 6, 2),1), "1/1/1900") ), "La fecha de inicio de la liquidación debe estar dentro del período liquidado. ", "")
)
)
)</f>
        <v/>
      </c>
      <c r="EN274" s="46">
        <f>IF($DS274,
IF(X274="","Debes escribir la fecha de fin de la liquidación. ",
IF(ISERR(DATE(YEAR(X274),MONTH(X274),DAY(X274))),"El valor ingresado en fecha de fin de liquidación no tiene un formato válido. ",
IF( AND($E$6&lt;&gt;"", DATE(YEAR(X274), MONTH(X274), 1) &lt;&gt; IFERROR(DATE(MID($E$6, 1, 4), MID($E$6, 6, 2),1), "1/1/1900") ), "La fecha de fin de la liquidación debe estar dentro del período liquidado. ", "")
)
)
)</f>
        <v/>
      </c>
      <c r="EO274" s="46">
        <f>IF($DS274,
IF(Y274="","Debes escribir la frecuencia de pago del trabajador. ",
IF(_xlfn.IFNA(VLOOKUP(Y274,PERÍODO_DE_NÓMINA,1,FALSE),-1)=-1,"La frecuencia de pago es inválida (por favor seleccionarlo de la lista). ","")
)
)</f>
        <v/>
      </c>
      <c r="EP274" s="46">
        <f>IF($DS274,
IF(Z274="","Debes escribir la fecha de pago. ",
IF(ISERR(DATE(YEAR(Z274),MONTH(Z274),DAY(Z274))), "El valor ingresado en fecha de pago no tiene un formato válido. ","")
)
)</f>
        <v/>
      </c>
      <c r="EQ274" s="46">
        <f>IF($DS274,
IF(AA274="","Debes escribir el medio de pago. ",
IF(_xlfn.IFNA(VLOOKUP(AA274,MEDIOS_DE_PAGO,1,FALSE),-1)=-1,"El medio de pago es inválido (por favor seleccionarlo de la lista). ","")
)
)</f>
        <v/>
      </c>
      <c r="ER274" s="46">
        <f>OR(AA274='Tablas '!$T$4,AA274='Tablas '!$T$7,AA274='Tablas '!$T$8,AA274='Tablas '!$T$11)</f>
        <v/>
      </c>
      <c r="ES274" s="46">
        <f>IF(AND($DS274,ER274),
IF(AB274="","Debes escribir la entidad bancaria. ",""),
""
)</f>
        <v/>
      </c>
      <c r="ET274" s="46">
        <f>IF(AND($DS274,ER274),
IF(AC274="","Debes escribir el tipo de cuenta bancaria. ",
IF(_xlfn.IFNA(VLOOKUP(AC274,TIPO_DE_CUENTA,1,FALSE),-1)=-1,"El tipo de cuenta bancaria es inválida (por favor seleccionarlo de la lista). ","")
),
""
)</f>
        <v/>
      </c>
      <c r="EU274" s="46">
        <f>IF(AND($DS274,ER274),
IF(AD274="","Debes escribir el número de cuenta bancaria. ",""),
""
)</f>
        <v/>
      </c>
      <c r="EV274" s="46">
        <f>IF($DS274,
IF(AE274="","Debes escribir el valor del sueldo básico. ",
IF( ISERR(_xlfn.NUMBERVALUE(AE274)), "El valor del sueldo básico debe ser un número válido. ", "")
)
)</f>
        <v/>
      </c>
      <c r="EW274" s="46">
        <f>IF($DS274,
IF(AF274="","Debes escribir el número de días trabajados. ",
IF( IFERROR(INT(AF274),1.1) &lt;&gt; IFERROR(_xlfn.NUMBERVALUE(AF274),1), "La cantidad de días trabajados debe ser un número entero. ", "")
)
)</f>
        <v/>
      </c>
      <c r="EX274" s="46">
        <f>IF($DS274,
IF(AG274="","Debes escribir el valor del sueldo trabajado. ",
IF( ISERR(_xlfn.NUMBERVALUE(AG274)), "El valor del sueldo trabajado debe ser un número válido. ", "")
)
)</f>
        <v/>
      </c>
      <c r="EY274" s="46">
        <f>IF($DS274,
IF( AND(AH274&lt;&gt;"", ISERR(_xlfn.NUMBERVALUE(AH274))), "El valor del auxilio de transporte debe ser un número válido. ", "")
)</f>
        <v/>
      </c>
      <c r="EZ274" s="46">
        <f>IF($DS274,
IF( AND(AI274&lt;&gt;"", ISERR(_xlfn.NUMBERVALUE(AI274))), "El valor de viáticos salariales debe ser un número válido. ", "")
)</f>
        <v/>
      </c>
      <c r="FA274" s="46">
        <f>IF($DS274,
IF( AND(AJ274&lt;&gt;"", ISERR(_xlfn.NUMBERVALUE(AJ274))), "El valor de viáticos NO salariales debe ser un número válido. ", "")
)</f>
        <v/>
      </c>
      <c r="FB274" s="46">
        <f>CONCATENATE(AK274,AL274)&lt;&gt;""</f>
        <v/>
      </c>
      <c r="FC274" s="46">
        <f>IF(AND($DS274,FB274),
IF(AK274="","Debes escribir el número de horas extras diurnas. ",
IF( IFERROR(INT(AK274),1.1) &lt;&gt; IFERROR(_xlfn.NUMBERVALUE(AK274),1), "La cantidad de horas extras diurnas debe ser un número entero. ", "")
),
""
)</f>
        <v/>
      </c>
      <c r="FD274" s="46">
        <f>IF(AND($DS274,FB274),
IF(AL274="","Debes escribir el valor de las horas extras diurnas. ",
IF( ISERR(_xlfn.NUMBERVALUE(AL274)), "El valor de las horas extras duirnas debe ser un número válido. ", "")
),
""
)</f>
        <v/>
      </c>
      <c r="FE274" s="46">
        <f>CONCATENATE(AM274,AN274)&lt;&gt;""</f>
        <v/>
      </c>
      <c r="FF274" s="46">
        <f>IF(AND($DS274,FE274),
IF(AM274="","Debes escribir el número de horas extras nocturnas. ",
IF( IFERROR(INT(AM274),1.1) &lt;&gt; IFERROR(_xlfn.NUMBERVALUE(AM274),1), "La cantidad de horas extras nocturnas debe ser un número entero. ", "")
),
""
)</f>
        <v/>
      </c>
      <c r="FG274" s="46">
        <f>IF(AND($DS274,FE274),
IF(AN274="","Debes escribir el valor de las horas extras nocturnas. ",
IF( ISERR(_xlfn.NUMBERVALUE(AN274)), "El valor de las horas extras nocturnas debe ser un número válido. ", "")
),
""
)</f>
        <v/>
      </c>
      <c r="FH274" s="46">
        <f>CONCATENATE(AO274,AP274)&lt;&gt;""</f>
        <v/>
      </c>
      <c r="FI274" s="46">
        <f>IF(AND($DS274,FH274),
IF(AO274="","Debes escribir el número de horas extras diurnas dominicales y festivas. ",
IF( IFERROR(INT(AO274),1.1) &lt;&gt; IFERROR(_xlfn.NUMBERVALUE(AO274),1), "La cantidad de horas extras diurnas dominicales y festivas debe ser un número entero. ", "")
),
""
)</f>
        <v/>
      </c>
      <c r="FJ274" s="46">
        <f>IF(AND($DS274,FH274),
IF(AP274="","Debes escribir el valor de las horas extras diurnas dominicales y festivas. ",
IF( ISERR(_xlfn.NUMBERVALUE(AP274)), "El valor de las horas extras diurnas dominicales y festivas debe ser un número válido. ", "")
),
""
)</f>
        <v/>
      </c>
      <c r="FK274" s="46">
        <f>CONCATENATE(AQ274,AR274)&lt;&gt;""</f>
        <v/>
      </c>
      <c r="FL274" s="46">
        <f>IF(AND($DS274,FK274),
IF(AQ274="","Debes escribir el número de horas extras nocturnas dominicales y festivas. ",
IF( IFERROR(INT(AQ274),1.1) &lt;&gt; IFERROR(_xlfn.NUMBERVALUE(AQ274),1), "La cantidad de horas extras nocturnas dominicales y festivas debe ser un número entero. ", "")
),
""
)</f>
        <v/>
      </c>
      <c r="FM274" s="46">
        <f>IF(AND($DS274,FK274),
IF(AR274="","Debes escribir el valor de las horas extras nocturnas dominicales y festivas. ",
IF( ISERR(_xlfn.NUMBERVALUE(AR274)), "El valor de las horas extras nocturnas dominicales y festivas debe ser un número válido. ", "")
),
""
)</f>
        <v/>
      </c>
      <c r="FN274" s="46">
        <f>CONCATENATE(AS274,AT274)&lt;&gt;""</f>
        <v/>
      </c>
      <c r="FO274" s="46">
        <f>IF(AND($DS274,FN274),
IF(AS274="","Debes escribir el número de horas recargo nocturno. ",
IF( IFERROR(INT(AS274),1.1) &lt;&gt; IFERROR(_xlfn.NUMBERVALUE(AS274),1), "La cantidad de horas recargo nocturno debe ser un número entero. ", "")
),
""
)</f>
        <v/>
      </c>
      <c r="FP274" s="46">
        <f>IF(AND($DS274,FN274),
IF(AT274="","Debes escribir el valor de las horas recargo nocturno. ",
IF( ISERR(_xlfn.NUMBERVALUE(AT274)), "El valor de las horas recargo nocturno debe ser un número válido. ", "")
),
""
)</f>
        <v/>
      </c>
      <c r="FQ274" s="46">
        <f>CONCATENATE(AU274,AV274)&lt;&gt;""</f>
        <v/>
      </c>
      <c r="FR274" s="46">
        <f>IF(AND($DS274,FQ274),
IF(AU274="","Debes escribir el número de horas recargo diurno dominical y festivo. ",
IF( IFERROR(INT(AU274),1.1) &lt;&gt; IFERROR(_xlfn.NUMBERVALUE(AU274),1), "La cantidad de horas recargo diurno dominical y festivo debe ser un número entero. ", "")
),
""
)</f>
        <v/>
      </c>
      <c r="FS274" s="46">
        <f>IF(AND($DS274,FQ274),
IF(AV274="","Debes escribir el valor de las horas recargo diurno dominical y festivo. ",
IF( ISERR(_xlfn.NUMBERVALUE(AV274)), "El valor de las horas recargo diurno dominical y festivo debe ser un número válido. ", "")
),
""
)</f>
        <v/>
      </c>
      <c r="FT274" s="46">
        <f>CONCATENATE(AW274,AX274)&lt;&gt;""</f>
        <v/>
      </c>
      <c r="FU274" s="46">
        <f>IF(AND($DS274,FT274),
IF(AW274="","Debes escribir el número de horas recargo nocturno dominical y festivo. ",
IF( IFERROR(INT(AW274),1.1) &lt;&gt; IFERROR(_xlfn.NUMBERVALUE(AW274),1), "La cantidad de horas recargo nocturno dominical y festivo debe ser un número entero. ", "")
),
""
)</f>
        <v/>
      </c>
      <c r="FV274" s="46">
        <f>IF(AND($DS274,FT274),
IF(AX274="","Debes escribir el valor de las horas recargo nocturno dominical y festivo. ",
IF( ISERR(_xlfn.NUMBERVALUE(AX274)), "El valor de las horas recargo nocturno dominical y festivo debe ser un número válido. ", "")
),
""
)</f>
        <v/>
      </c>
      <c r="FW274" s="46">
        <f>CONCATENATE(AY274,AZ274)&lt;&gt;""</f>
        <v/>
      </c>
      <c r="FX274" s="46">
        <f>IF(AND($DS274,FW274),
IF(AY274="","Debes escribir el número de días de vacaciones comunes. ",
IF( IFERROR(INT(AY274),1.1) &lt;&gt; IFERROR(_xlfn.NUMBERVALUE(AY274),1), "La cantidad de días de vacaciones comunes debe ser un número entero. ", "")
),
""
)</f>
        <v/>
      </c>
      <c r="FY274" s="46">
        <f>IF(AND($DS274,FW274),
IF(AZ274="","Debes escribir el valor de las vacaciones comunes. ",
IF( ISERR(_xlfn.NUMBERVALUE(AZ274)), "El valor de las vacaciones comunes debe ser un número válido. ", "")
),
""
)</f>
        <v/>
      </c>
      <c r="FZ274" s="46">
        <f>CONCATENATE(BA274,BB274)&lt;&gt;""</f>
        <v/>
      </c>
      <c r="GA274" s="46">
        <f>IF(AND($DS274,FZ274),
IF(BA274="","Debes escribir el número de días de vacaciones compensadas. ",
IF( IFERROR(INT(BA274),1.1) &lt;&gt; IFERROR(_xlfn.NUMBERVALUE(BA274),1), "La cantidad de días de vacaciones compensadas debe ser un número entero. ", "")
),
""
)</f>
        <v/>
      </c>
      <c r="GB274" s="46">
        <f>IF(AND($DS274,FZ274),
IF(BB274="","Debes escribir el valor de las vacaciones compensadas. ",
IF( ISERR(_xlfn.NUMBERVALUE(BB274)), "El valor de las vacaciones compensadas debe ser un número válido. ", "")
),
""
)</f>
        <v/>
      </c>
      <c r="GC274" s="46">
        <f>CONCATENATE(BC274,BD274)&lt;&gt;""</f>
        <v/>
      </c>
      <c r="GD274" s="46">
        <f>IF(AND($DS274,GC274),
IF(BC274="","Debes escribir el número de días de prima salarial. ",
IF( IFERROR(INT(BC274),1.1) &lt;&gt; IFERROR(_xlfn.NUMBERVALUE(BC274),1), "La cantidad de días de prima salarial debe ser un número entero. ", "")
),
""
)</f>
        <v/>
      </c>
      <c r="GE274" s="46">
        <f>IF(AND($DS274,GC274),
IF(BD274="","Debes escribir el valor de los días de prima salarial. ",
IF( ISERR(_xlfn.NUMBERVALUE(BD274)), "El valor de los días de prima salarial debe ser un número válido. ", "")
),
""
)</f>
        <v/>
      </c>
      <c r="GF274" s="46">
        <f>IF($DS274,
IF( AND(BE274&lt;&gt;"", ISERR(_xlfn.NUMBERVALUE(BE274))), "El valor de la prima NO saliarial debe ser un número válido. ", "")
)</f>
        <v/>
      </c>
      <c r="GG274" s="46">
        <f>CONCATENATE(BF274,BG274,BH274)&lt;&gt;""</f>
        <v/>
      </c>
      <c r="GH274" s="46">
        <f>IF(AND($DS274,GG274),
IF(BF274="","Debes escribir el valor de las cesantías. ",
IF( ISERR(_xlfn.NUMBERVALUE(BF274)), "El valor de las cesantías debe ser un número válido. ", "")
),
""
)</f>
        <v/>
      </c>
      <c r="GI274" s="46">
        <f>IF(AND($DS274,GG274),
IF(BG274="","Debes escribir el % de cesantías. ",
IF( ISERR(_xlfn.NUMBERVALUE(BG274)), "El % de cesantías debe ser un número válido. ", "")
),
""
)</f>
        <v/>
      </c>
      <c r="GJ274" s="46">
        <f>IF(AND($DS274,GG274),
IF(BH274="","Debes escribir el valor de intereses de cesantías. ",
IF( ISERR(_xlfn.NUMBERVALUE(BH274)), "El valor de intereses de cesantías debe ser un número válido. ", "")
),
""
)</f>
        <v/>
      </c>
      <c r="GK274" s="46">
        <f>CONCATENATE(BI274,BJ274,BK274)&lt;&gt;""</f>
        <v/>
      </c>
      <c r="GL274" s="46">
        <f>IF(AND($DS274,GK274),
IF(BI274="","Debes escribir el número de días de incapacidad. ",
IF( IFERROR(INT(BI274),1.1) &lt;&gt; IFERROR(_xlfn.NUMBERVALUE(BI274),1), "La cantidad de días de incapacidad debe ser un número entero. ", "")
),
""
)</f>
        <v/>
      </c>
      <c r="GM274" s="46">
        <f>IF(AND($DS274,GK274),
IF(BJ274="","Debes escribir el tipo de incapacidad. ",
IF(_xlfn.IFNA(VLOOKUP(BJ274,TIPO_DE_INCAPACIDAD,1,FALSE),-1)=-1,"El tipo de incapacidad es inválida (por favor seleccionarlo de la lista). ","")
),
""
)</f>
        <v/>
      </c>
      <c r="GN274" s="46">
        <f>IF(AND($DS274,GK274),
IF(BK274="","Debes escribir el valor de la incapacidad. ",
IF( ISERR(_xlfn.NUMBERVALUE(BK274)), "El valor de la incapacidad debe ser un número válido. ", "")
),
""
)</f>
        <v/>
      </c>
      <c r="GO274" s="46">
        <f>CONCATENATE(BL274,BM274)&lt;&gt;""</f>
        <v/>
      </c>
      <c r="GP274" s="46">
        <f>IF(AND($DS274,GO274),
IF(BL274="","Debes escribir el número de días de licencia de maternidad o paternidad. ",
IF( IFERROR(INT(BL274),1.1) &lt;&gt; IFERROR(_xlfn.NUMBERVALUE(BL274),1), "La cantidad de días de licencia de maternidad o paternidad debe ser un número entero. ", "")
),
""
)</f>
        <v/>
      </c>
      <c r="GQ274" s="46">
        <f>IF(AND($DS274,GO274),
IF(BM274="","Debes escribir el valor de la licencia de maternidad o paternidad. ",
IF( ISERR(_xlfn.NUMBERVALUE(BM274)), "El valor de la licencia de maternidad o paternidad debe ser un número válido. ", "")
),
""
)</f>
        <v/>
      </c>
      <c r="GR274" s="46">
        <f>CONCATENATE(BN274,BO274)&lt;&gt;""</f>
        <v/>
      </c>
      <c r="GS274" s="46">
        <f>IF(AND($DS274,GR274),
IF(BN274="","Debes escribir el número de días de licencia remunerada. ",
IF( IFERROR(INT(BN274),1.1) &lt;&gt; IFERROR(_xlfn.NUMBERVALUE(BN274),1), "La cantidad de días de licencia remunerada debe ser un número entero. ", "")
),
""
)</f>
        <v/>
      </c>
      <c r="GT274" s="46">
        <f>IF(AND($DS274,GR274),
IF(BO274="","Debes escribir el valor de la licencia remunerada. ",
IF( ISERR(_xlfn.NUMBERVALUE(BO274)), "El valor de la licencia remunerada debe ser un número válido. ", "")
),
""
)</f>
        <v/>
      </c>
      <c r="GU274" s="46">
        <f>IF($DS274,
IF( AND(BP274&lt;&gt;"", ISERR(_xlfn.NUMBERVALUE(BP274))), "El valor de la licencia NO remunerada debe ser un número válido. ", "")
)</f>
        <v/>
      </c>
      <c r="GV274" s="46">
        <f>IF($DS274,
IF( AND(BQ274&lt;&gt;"", ISERR(_xlfn.NUMBERVALUE(BQ274))), "El valor de auxilios salariales debe ser un número válido. ", "")
)</f>
        <v/>
      </c>
      <c r="GW274" s="46">
        <f>IF($DS274,
IF( AND(BR274&lt;&gt;"", ISERR(_xlfn.NUMBERVALUE(BR274))), "El valor de auxilios NO salariales debe ser un número válido. ", "")
)</f>
        <v/>
      </c>
      <c r="GX274" s="46">
        <f>IF($DS274,
IF( AND(BS274&lt;&gt;"", ISERR(_xlfn.NUMBERVALUE(BS274))), "El valor de bonos salariales debe ser un número válido. ", "")
)</f>
        <v/>
      </c>
      <c r="GY274" s="46">
        <f>IF($DS274,
IF( AND(BT274&lt;&gt;"", ISERR(_xlfn.NUMBERVALUE(BT274))), "El valor de bonos NO salariales debe ser un número válido. ", "")
)</f>
        <v/>
      </c>
      <c r="GZ274" s="46">
        <f>IF($DS274,
IF( AND(BU274&lt;&gt;"", ISERR(_xlfn.NUMBERVALUE(BU274))), "El valor de bonos salariales de alimentación debe ser un número válido. ", "")
)</f>
        <v/>
      </c>
      <c r="HA274" s="46">
        <f>IF($DS274,
IF( AND(BV274&lt;&gt;"", ISERR(_xlfn.NUMBERVALUE(BV274))), "El valor de bonos NO salariales de alimentación debe ser un número válido. ", "")
)</f>
        <v/>
      </c>
      <c r="HB274" s="46">
        <f>IF($DS274,
IF( AND(BW274&lt;&gt;"", ISERR(_xlfn.NUMBERVALUE(BW274))), "El valor de bonificaciones salariales debe ser un número válido. ", "")
)</f>
        <v/>
      </c>
      <c r="HC274" s="46">
        <f>IF($DS274,
IF( AND(BX274&lt;&gt;"", ISERR(_xlfn.NUMBERVALUE(BX274))), "El valor de bonificaciones NO salariales debe ser un número válido. ", "")
)</f>
        <v/>
      </c>
      <c r="HD274" s="46">
        <f>IF($DS274,
IF( AND(BY274&lt;&gt;"", ISERR(_xlfn.NUMBERVALUE(BY274))), "El valor de compensaciones ordinarias debe ser un número válido. ", "")
)</f>
        <v/>
      </c>
      <c r="HE274" s="46">
        <f>IF($DS274,
IF( AND(BZ274&lt;&gt;"", ISERR(_xlfn.NUMBERVALUE(BZ274))), "El valor de compensaciones extraordinarias debe ser un número válido. ", "")
)</f>
        <v/>
      </c>
      <c r="HF274" s="46">
        <f>IF($DS274,
IF( AND(CA274&lt;&gt;"", ISERR(_xlfn.NUMBERVALUE(CA274))), "El valor de comisiones debe ser un número válido. ", "")
)</f>
        <v/>
      </c>
      <c r="HG274" s="46">
        <f>IF($DS274,
IF( AND(CB274&lt;&gt;"", ISERR(_xlfn.NUMBERVALUE(CB274))), "El valor de ausencia por huega debe ser un número válido. ", "")
)</f>
        <v/>
      </c>
      <c r="HH274" s="46">
        <f>IF($DS274,
IF( AND(CC274&lt;&gt;"", ISERR(_xlfn.NUMBERVALUE(CC274))), "El valor de anticipos debe ser un número válido. ", "")
)</f>
        <v/>
      </c>
      <c r="HI274" s="46">
        <f>IF($DS274,
IF( AND(CD274&lt;&gt;"", ISERR(_xlfn.NUMBERVALUE(CD274))), "El valor de pagos a terceros debe ser un número válido. ", "")
)</f>
        <v/>
      </c>
      <c r="HJ274" s="46">
        <f>IF($DS274,
IF( AND(CE274&lt;&gt;"", ISERR(_xlfn.NUMBERVALUE(CE274))), "El valor de dotación debe ser un número válido. ", "")
)</f>
        <v/>
      </c>
      <c r="HK274" s="46">
        <f>IF($DS274,
IF( AND(CF274&lt;&gt;"", ISERR(_xlfn.NUMBERVALUE(CF274))), "El valor de apoyo sostenibilidad debe ser un número válido. ", "")
)</f>
        <v/>
      </c>
      <c r="HL274" s="46">
        <f>IF($DS274,
IF( AND(CG274&lt;&gt;"", ISERR(_xlfn.NUMBERVALUE(CG274))), "El valor de teletrabajo debe ser un número válido. ", "")
)</f>
        <v/>
      </c>
      <c r="HM274" s="46">
        <f>IF($DS274,
IF( AND(CH274&lt;&gt;"", ISERR(_xlfn.NUMBERVALUE(CH274))), "El valor de bonificación de retiro debe ser un número válido. ", "")
)</f>
        <v/>
      </c>
      <c r="HN274" s="46">
        <f>IF($DS274,
IF( AND(CI274&lt;&gt;"", ISERR(_xlfn.NUMBERVALUE(CI274))), "El valor de indemnización de retiro debe ser un número válido. ", "")
)</f>
        <v/>
      </c>
      <c r="HO274" s="46">
        <f>IF($DS274,
IF( AND(CJ274&lt;&gt;"", ISERR(_xlfn.NUMBERVALUE(CJ274))), "El valor de reintegros debe ser un número válido. ", "")
)</f>
        <v/>
      </c>
      <c r="HP274" s="46">
        <f>CONCATENATE(CK274,CL274,CM274)&lt;&gt;""</f>
        <v/>
      </c>
      <c r="HQ274" s="46">
        <f>IF(AND($DS274,HP274),
IF(CK274="","Debes escribir la descripción de otro concepto no categorizado. ",""),
""
)</f>
        <v/>
      </c>
      <c r="HR274" s="46">
        <f>IF(AND($DS274,HP274),
IF(CONCATENATE(CL274,CM274)="","Debes escribir al menos un valor de concepto no categorizado (salarial o no salarial). ",
IF(ISERR(_xlfn.NUMBERVALUE(CL274)),"El valor salarial concepto no categorizado debe ser un número válido. ","")
),
""
)</f>
        <v/>
      </c>
      <c r="HS274" s="46">
        <f>IF(AND($DS274,HP274),
IF(CONCATENATE(CL274,CM274)="","Debes escribir al menos un valor de concepto no categorizado (salarial o no salarial). ",
IF(ISERR(_xlfn.NUMBERVALUE(CM274)),"El valor NO salarial concepto no categorizado debe ser un número válido. ","")
),
""
)</f>
        <v/>
      </c>
      <c r="HT274" s="46">
        <f>IF($DS274,
IF(CN274="","Debes escribir el porcentaje del aporte a salud. ",
IF( ISERR(_xlfn.NUMBERVALUE(CN274)), "El valor del porcentaje del aporte a salud debe ser un número válido. ", "")
)
)</f>
        <v/>
      </c>
      <c r="HU274" s="46">
        <f>IF($DS274,
IF(CO274="","Debes escribir el valor del aporte a salud. ",
IF( ISERR(_xlfn.NUMBERVALUE(CO274)), "El valor del aporte a salud debe ser un número válido. ", "")
)
)</f>
        <v/>
      </c>
      <c r="HV274" s="46">
        <f>IF($DS274,
IF( AND(CP274&lt;&gt;"", ISERR(_xlfn.NUMBERVALUE(CP274))), "El valor plan complementario debe ser un número válido. ", "")
)</f>
        <v/>
      </c>
      <c r="HW274" s="46">
        <f>IF($DS274,
IF(CQ274="","Debes escribir el porcentaje del aporte a pensión. ",
IF( ISERR(_xlfn.NUMBERVALUE(CQ274)), "El valor del porcentaje del aporte a pensión debe ser un número válido. ", "")
)
)</f>
        <v/>
      </c>
      <c r="HX274" s="46">
        <f>IF($DS274,
IF(CR274="","Debes escribir el valor del aporte a pensión. ",
IF( ISERR(_xlfn.NUMBERVALUE(CR274)), "El valor del aporte a salud debe ser un número válido. ", "")
)
)</f>
        <v/>
      </c>
      <c r="HY274" s="46">
        <f>IF($DS274,
IF( AND(CS274&lt;&gt;"", ISERR(_xlfn.NUMBERVALUE(CS274))), "El valor pensión voluntaria debe ser un número válido. ", "")
)</f>
        <v/>
      </c>
      <c r="HZ274" s="46">
        <f>CONCATENATE(CT274,CU274,CV274,CW274)&lt;&gt;""</f>
        <v/>
      </c>
      <c r="IA274" s="46">
        <f>IF(AND($DS274,HZ274),
IF(CT274="","Debes escribir el % del fondo de seguridad pensional. ",
IF( ISERR(_xlfn.NUMBERVALUE(CT274)), "El % del fondo de seguridad debe ser un número válido. ", "")
),
""
)</f>
        <v/>
      </c>
      <c r="IB274" s="46">
        <f>IF(AND($DS274,HZ274),
IF(CU274="","Debes escribir el valor del aporte al fondo de solidaridad pensional. ",
IF( ISERR(_xlfn.NUMBERVALUE(CU274)), "El valor del aporte al fondo de solidaridad pensional debe ser un número válido. ", "")
),
""
)</f>
        <v/>
      </c>
      <c r="IC274" s="46">
        <f>IF(AND($DS274,HZ274),
IF(CV274="","Debes escribir el % del fondo de subsistencia. ",
IF( ISERR(_xlfn.NUMBERVALUE(CV274)), "El % del fondo de subsistencia debe ser un número válido. ", "")
),
""
)</f>
        <v/>
      </c>
      <c r="ID274" s="46">
        <f>IF(AND($DS274,HZ274),
IF(CW274="","Debes escribir el valor del fondo de subsistencia. ",
IF( ISERR(_xlfn.NUMBERVALUE(CW274)), "El valor del fondo de subsistencia debe ser un número válido. ", "")
),
""
)</f>
        <v/>
      </c>
      <c r="IE274" s="46">
        <f>CONCATENATE(CX274,CY274)&lt;&gt;""</f>
        <v/>
      </c>
      <c r="IF274" s="46">
        <f>IF(AND($DS274,IE274),
IF(CX274="","Debes escribir el % de sindicato. ",
IF( ISERR(_xlfn.NUMBERVALUE(CX274)), "El % de sindicato debe ser un número válido. ", "")
),
""
)</f>
        <v/>
      </c>
      <c r="IG274" s="46">
        <f>IF(AND($DS274,IE274),
IF(CY274="","Debes escribir el valor del sindicato. ",
IF( ISERR(_xlfn.NUMBERVALUE(CY274)), "El valor del sindicato debe ser un número válido. ", "")
),
""
)</f>
        <v/>
      </c>
      <c r="IH274" s="46">
        <f>IF($DS274,
IF( AND(CZ274&lt;&gt;"", ISERR(_xlfn.NUMBERVALUE(CZ274))), "El valor de sanción pública debe ser un número válido. ", "")
)</f>
        <v/>
      </c>
      <c r="II274" s="46">
        <f>IF($DS274,
IF( AND(DA274&lt;&gt;"", ISERR(_xlfn.NUMBERVALUE(DA274))), "El valor de sanción privada debe ser un número válido. ", "")
)</f>
        <v/>
      </c>
      <c r="IJ274" s="46">
        <f>CONCATENATE(DB274,DC274)&lt;&gt;""</f>
        <v/>
      </c>
      <c r="IK274" s="46">
        <f>IF(AND($DS274,IJ274),
IF(DB274="","Debes escribir la descripción de libranza. ",""),
""
)</f>
        <v/>
      </c>
      <c r="IL274" s="46">
        <f>IF(AND($DS274,IJ274),
IF(DC274="","Debes escribir la cuota libranza. ",
IF(ISERR(_xlfn.NUMBERVALUE(DC274)),"El valor de la cuota libranza debe ser un número válido. ","")
),
""
)</f>
        <v/>
      </c>
      <c r="IM274" s="46">
        <f>IF($DS274,
IF( AND(DD274&lt;&gt;"", ISERR(_xlfn.NUMBERVALUE(DD274))), "El valor de pagos a terceros debe ser un número válido. ", "")
)</f>
        <v/>
      </c>
      <c r="IN274" s="46">
        <f>IF($DS274,
IF( AND(DE274&lt;&gt;"", ISERR(_xlfn.NUMBERVALUE(DE274))), "El valor de anticipos debe ser un número válido. ", "")
)</f>
        <v/>
      </c>
      <c r="IO274" s="46">
        <f>IF($DS274,
IF( AND(DF274&lt;&gt;"", ISERR(_xlfn.NUMBERVALUE(DF274))), "El valor de AFC debe ser un número válido. ", "")
)</f>
        <v/>
      </c>
      <c r="IP274" s="46">
        <f>IF($DS274,
IF( AND(DG274&lt;&gt;"", ISERR(_xlfn.NUMBERVALUE(DG274))), "El valor de rete-fuente debe ser un número válido. ", "")
)</f>
        <v/>
      </c>
      <c r="IQ274" s="46">
        <f>IF($DS274,
IF( AND(DH274&lt;&gt;"", ISERR(_xlfn.NUMBERVALUE(DH274))), "El valor de cooperativa de trabajo debe ser un número válido. ", "")
)</f>
        <v/>
      </c>
      <c r="IR274" s="46">
        <f>IF($DS274,
IF( AND(DI274&lt;&gt;"", ISERR(_xlfn.NUMBERVALUE(DI274))), "El valor de embargo fiscal debe ser un número válido. ", "")
)</f>
        <v/>
      </c>
      <c r="IS274" s="46">
        <f>IF($DS274,
IF( AND(DJ274&lt;&gt;"", ISERR(_xlfn.NUMBERVALUE(DJ274))), "El valor de educación debe ser un número válido. ", "")
)</f>
        <v/>
      </c>
      <c r="IT274" s="46">
        <f>IF($DS274,
IF( AND(DK274&lt;&gt;"", ISERR(_xlfn.NUMBERVALUE(DK274))), "El valor de reintegro debe ser un número válido. ", "")
)</f>
        <v/>
      </c>
      <c r="IU274" s="46">
        <f>IF($DS274,
IF( AND(DL274&lt;&gt;"", ISERR(_xlfn.NUMBERVALUE(DL274))), "El valor de deuda debe ser un número válido. ", "")
)</f>
        <v/>
      </c>
      <c r="IV274" s="46">
        <f>IF($DS274,
IF( AND(DM274&lt;&gt;"", ISERR(_xlfn.NUMBERVALUE(DM274))), "El valor de otras deducciones debe ser un número válido. ", "")
)</f>
        <v/>
      </c>
      <c r="IW274" s="46">
        <f>IF($DS274,
IF(DN274="","Debes escribir el valor de los devengos totales. ",
IF( ISERR(_xlfn.NUMBERVALUE(DN274)), "El valor de los devengos totales debe ser un número válido. ", "")
)
)</f>
        <v/>
      </c>
      <c r="IX274" s="46">
        <f>IF($DS274,
IF(DO274="","Debes escribir el valor de las deducciones totales. ",
IF( ISERR(_xlfn.NUMBERVALUE(DO274)), "El valor de las deducciones totales debe ser un número válido. ", "")
)
)</f>
        <v/>
      </c>
      <c r="IY274" s="46">
        <f>IF($DS274,
IF(DP274="","Debes escribir el valor del salario total. ",
IF( ISERR(_xlfn.NUMBERVALUE(DP274)), "El valor del salario total debe ser un número válido. ", "")
)
)</f>
        <v/>
      </c>
    </row>
    <row r="275">
      <c r="B275" s="48" t="n">
        <v>263</v>
      </c>
      <c r="C275" s="61">
        <f>IF(AND(DS275,DP275&lt;&gt;""),
IF(DQ275="","OK","Error"),
""
)</f>
        <v/>
      </c>
      <c r="D275" s="53" t="n"/>
      <c r="E275" s="52" t="n"/>
      <c r="F275" s="112" t="n"/>
      <c r="G275" s="52" t="n"/>
      <c r="H275" s="53" t="n"/>
      <c r="I275" s="52" t="n"/>
      <c r="J275" s="52" t="n"/>
      <c r="K275" s="53" t="n"/>
      <c r="L275" s="55" t="n"/>
      <c r="M275" s="108" t="n"/>
      <c r="N275" s="56" t="n"/>
      <c r="O275" s="52" t="n"/>
      <c r="P275" s="52" t="n"/>
      <c r="Q275" s="52" t="n"/>
      <c r="R275" s="52" t="n"/>
      <c r="S275" s="52" t="n"/>
      <c r="T275" s="53" t="n"/>
      <c r="U275" s="52" t="n"/>
      <c r="V275" s="52" t="n"/>
      <c r="W275" s="55" t="n"/>
      <c r="X275" s="55" t="n"/>
      <c r="Y275" s="52" t="n"/>
      <c r="Z275" s="55" t="n"/>
      <c r="AA275" s="52" t="n"/>
      <c r="AB275" s="53" t="n"/>
      <c r="AC275" s="53" t="n"/>
      <c r="AD275" s="53" t="n"/>
      <c r="AE275" s="177" t="n"/>
      <c r="AF275" s="113" t="n"/>
      <c r="AG275" s="177" t="n"/>
      <c r="AH275" s="178" t="n"/>
      <c r="AI275" s="178" t="n"/>
      <c r="AJ275" s="178" t="n"/>
      <c r="AK275" s="114" t="n"/>
      <c r="AL275" s="178" t="n"/>
      <c r="AM275" s="114" t="n"/>
      <c r="AN275" s="178" t="n"/>
      <c r="AO275" s="114" t="n"/>
      <c r="AP275" s="178" t="n"/>
      <c r="AQ275" s="114" t="n"/>
      <c r="AR275" s="178" t="n"/>
      <c r="AS275" s="114" t="n"/>
      <c r="AT275" s="178" t="n"/>
      <c r="AU275" s="114" t="n"/>
      <c r="AV275" s="178" t="n"/>
      <c r="AW275" s="114" t="n"/>
      <c r="AX275" s="178" t="n"/>
      <c r="AY275" s="114" t="n"/>
      <c r="AZ275" s="178" t="n"/>
      <c r="BA275" s="114" t="n"/>
      <c r="BB275" s="178" t="n"/>
      <c r="BC275" s="114" t="n"/>
      <c r="BD275" s="178" t="n"/>
      <c r="BE275" s="178" t="n"/>
      <c r="BF275" s="178" t="n"/>
      <c r="BG275" s="59" t="n"/>
      <c r="BH275" s="178" t="n"/>
      <c r="BI275" s="114" t="n"/>
      <c r="BJ275" s="53" t="n"/>
      <c r="BK275" s="178" t="n"/>
      <c r="BL275" s="114" t="n"/>
      <c r="BM275" s="178" t="n"/>
      <c r="BN275" s="114" t="n"/>
      <c r="BO275" s="178" t="n"/>
      <c r="BP275" s="178" t="n"/>
      <c r="BQ275" s="178" t="n"/>
      <c r="BR275" s="178" t="n"/>
      <c r="BS275" s="178" t="n"/>
      <c r="BT275" s="178" t="n"/>
      <c r="BU275" s="178" t="n"/>
      <c r="BV275" s="178" t="n"/>
      <c r="BW275" s="178" t="n"/>
      <c r="BX275" s="178" t="n"/>
      <c r="BY275" s="178" t="n"/>
      <c r="BZ275" s="178" t="n"/>
      <c r="CA275" s="178" t="n"/>
      <c r="CB275" s="178" t="n"/>
      <c r="CC275" s="178" t="n"/>
      <c r="CD275" s="178" t="n"/>
      <c r="CE275" s="178" t="n"/>
      <c r="CF275" s="178" t="n"/>
      <c r="CG275" s="178" t="n"/>
      <c r="CH275" s="178" t="n"/>
      <c r="CI275" s="178" t="n"/>
      <c r="CJ275" s="178" t="n"/>
      <c r="CK275" s="53" t="n"/>
      <c r="CL275" s="178" t="n"/>
      <c r="CM275" s="178" t="n"/>
      <c r="CN275" s="60" t="n"/>
      <c r="CO275" s="177" t="n"/>
      <c r="CP275" s="178" t="n"/>
      <c r="CQ275" s="60" t="n"/>
      <c r="CR275" s="177" t="n"/>
      <c r="CS275" s="178" t="n"/>
      <c r="CT275" s="59" t="n"/>
      <c r="CU275" s="178" t="n"/>
      <c r="CV275" s="59" t="n"/>
      <c r="CW275" s="178" t="n"/>
      <c r="CX275" s="59" t="n"/>
      <c r="CY275" s="178" t="n"/>
      <c r="CZ275" s="178" t="n"/>
      <c r="DA275" s="178" t="n"/>
      <c r="DB275" s="53" t="n"/>
      <c r="DC275" s="178" t="n"/>
      <c r="DD275" s="178" t="n"/>
      <c r="DE275" s="178" t="n"/>
      <c r="DF275" s="178" t="n"/>
      <c r="DG275" s="178" t="n"/>
      <c r="DH275" s="178" t="n"/>
      <c r="DI275" s="178" t="n"/>
      <c r="DJ275" s="178" t="n"/>
      <c r="DK275" s="178" t="n"/>
      <c r="DL275" s="178" t="n"/>
      <c r="DM275" s="178" t="n"/>
      <c r="DN275" s="177" t="n"/>
      <c r="DO275" s="177" t="n"/>
      <c r="DP275" s="177" t="n"/>
      <c r="DQ275" s="76">
        <f>IF(AND(DS275,DP275&lt;&gt;""),
CONCATENATE(DT275,DU275,DV275,DW275,DX275,DY275,DZ275,EA275,EB275,EC275,ED275,EE275,EF275,EG275,EH275,EI275,EJ275,EK275,EL275,EM275,EN275,EO275,EP275,EQ275,ES275,ET275,EU275,EV275,EW275,EX275,EY275,EZ275,FA275,FC275,FD275,FF275,FG275,FI275,FJ275,FL275,FM275,FO275,FP275,FR275,FS275,FU275,FV275,FX275,FY275,GA275,GB275,GD275,GE275,GF275,GH275,GI275,GJ275,GL275,GM275,GN275,GP275,GQ275,GS275,GT275,GU275,GV275,GW275,GX275,GY275,GZ275,HA275,HB275,HC275,HD275,HE275,HF275,HG275,HH275,HI275,HJ275,HK275,HL275,HM275,HN275,HO275,HQ275,HR275,HS275,HT275,HU275,HV275,HW275,HX275,HY275,IA275,IB275,IC275,ID275,IF275,IG275,IH275,II275,IK275,IL275,IM275,IN275,IO275,IP275,IQ275,IR275,IS275,IT275,IU275,IV275,IW275,IX275,IY275,IZ275),
""
)</f>
        <v/>
      </c>
      <c r="DR275" s="53" t="n"/>
      <c r="DS275" s="46">
        <f>CONCATENATE(D275,$E275,$F275,$G275,H275,$I275,$J275,K275,$L275,$M275,N275,$O275,$P275,$Q275,$R275,$S275,T275,$U275,$V275,$W275,$X275,$Y275,$Z275,$AA275,AB275,AC275,AD275,$AE275,$AF275,$AG275,AH275,AI275,AJ275,AK275,AL275,AM275,AN275,AO275,AP275,AQ275,AR275,AS275,AT275,AU275,AV275,AW275,AX275,AY275,AZ275,BA275,BB275,BC275,BD275,BE275,BF275,BG275,BH275,BI275,BJ275,BK275,BL275,BM275,BN275,BO275,BP275,BQ275,BR275,BS275,BT275,BU275,BV275,BW275,BX275,BY275,BZ275,CA275,CB275,CC275,CD275,CE275,CF275,CG275,CH275,CI275,CJ275,CK275,CL275,CM275,$CN275,$CO275,CP275,$CQ275,$CR275,CS275,CT275,CU275,CV275,CW275,CX275,CY275,CZ275,DA275,DB275,DC275,DD275,DE275,DF275,DG275,DH275,DI275,DJ275,DK275,DL275,DM275,$DN275,$DO275,$DP275,DR275)&lt;&gt;""</f>
        <v/>
      </c>
      <c r="DT275" s="46">
        <f>IF(AND($DS275,$E$4&lt;&gt;""),
IF(LEFT($E$4,2) = "1.",
IF(D275&lt;&gt;"","El CUNE sólo se envía en operaciones de novedad o ajuste. ",""),
IF(D275="","Debes escribir un CUNE válido para realizar operaciones de novedad o ajuste. ","")),
""
)</f>
        <v/>
      </c>
      <c r="DU275" s="46">
        <f>IF($DS275,
IF(E275="","Debes seleccionar el tipo de documento del empleado. ",
IF(_xlfn.IFNA(VLOOKUP(E275,TIPO_DE_DOCUMENTO,1,FALSE),-1)=-1,"El tipo de documento no es válido (por favor seleccionarlo de la lista). ","")
)
)</f>
        <v/>
      </c>
      <c r="DV275" s="46">
        <f>IF($DS275,
IF(F275="","Debes escribir el número de documento del empleado. ","")
)</f>
        <v/>
      </c>
      <c r="DW275" s="46">
        <f>IF($DS275,
IF(G275="","Debes escribir el primer nombre del empleado. ","")
)</f>
        <v/>
      </c>
      <c r="DY275" s="46">
        <f>IF($DS275,
IF(I275="","Debes escribir el primer apellido del empleado. ","")
)</f>
        <v/>
      </c>
      <c r="DZ275" s="46">
        <f>IF($DS275,
IF(J275="","Debes escribir el segundo apellido del empleado. ","")
)</f>
        <v/>
      </c>
      <c r="EB275" s="46">
        <f>IF($DS275,
IF(L275="","Debes escribir la fecha de ingreso del empleado. ",
IF(ISERR(DATE(YEAR(L275),MONTH(L275),DAY(L275))), "El valor ingresado en fecha de ingreso no tiene un formato válido. ","")
)
)</f>
        <v/>
      </c>
      <c r="EC275" s="46">
        <f>IF($DS275,
IF(M275="","Debes escribir el tiempo laborado. ",
IF( IFERROR(INT(M275),1.1) &lt;&gt; IFERROR(_xlfn.NUMBERVALUE(M275),1), "El valor de los días trabajados debe ser un número entero. ", "")
)
)</f>
        <v/>
      </c>
      <c r="ED275" s="46">
        <f>IF($DS275,
IF( AND(N275&lt;&gt;"", ISERR(DATE(YEAR(N275),MONTH(N275),DAY(N275))) ), "El valor ingresado en fecha de ingreso no tiene un formato válido. ",
IF( AND(N275&lt;&gt;"", $E$6&lt;&gt;"", DATE(YEAR(N275), MONTH(N275), 1) &lt;&gt; IFERROR(DATE(MID($E$6, 1, 4), MID($E$6, 6, 2),1), "1/1/1900") ), "La fecha de retiro debe estar dentro del período liquidado. ", "")
)
)</f>
        <v/>
      </c>
      <c r="EE275" s="46">
        <f>IF($DS275,
IF(O275="","Debes seleccionar el tipo de trabajador. ",
IF(_xlfn.IFNA(VLOOKUP(O275,TIPO_DE_TRABAJADOR,1,FALSE),-1)=-1,"El tipo de trabajador no es válido (por favor seleccionarlo de la lista). ","")
)
)</f>
        <v/>
      </c>
      <c r="EF275" s="46">
        <f>IF($DS275,
IF(P275="","Debes seleccionar si es un trabajador dependiente pensionado por vejez. ",
IF(_xlfn.IFNA(VLOOKUP(P275,SUBTIPO_DE_TRABAJADOR,1,FALSE),-1)=-1,"El tipo de trabajador dependiente pensionado por vejez no es válido (por favor seleccionarlo de la lista). ","")
)
)</f>
        <v/>
      </c>
      <c r="EG275" s="46">
        <f>IF($DS275,
IF(Q275="","Debes seleccionar el tipo de contrato del trabajador. ",
IF(_xlfn.IFNA(VLOOKUP(Q275,TIPO_DE_CONTRATO,1,FALSE),-1)=-1,"El tipo de contrato del trabajador no es válido (por favor seleccionarlo de la lista). ","")
)
)</f>
        <v/>
      </c>
      <c r="EH275" s="46">
        <f>IF($DS275,
IF(R275="","Debes seleccionar si es un salario integral. ",
IF(_xlfn.IFNA(VLOOKUP(R275,SI_NO,1,FALSE),-1)=-1,"Valor no válido para salario integral (por favor seleccionarlo de la lista). ","")
)
)</f>
        <v/>
      </c>
      <c r="EI275" s="46">
        <f>IF($DS275,
IF(S275="","Debes seleccionar si el trabajador realiza actividades de riesgo. ",
IF(_xlfn.IFNA(VLOOKUP(S275,SI_NO,1,FALSE),-1)=-1,"Valor no válido para actividad de alto riesgo (por favor seleccionarlo de la lista). ","")
)
)</f>
        <v/>
      </c>
      <c r="EK275" s="46">
        <f>IF($DS275,
IF(U275="","Debes escribir el código del municipio de residencia del trabajador. ",
IF(_xlfn.IFNA(VLOOKUP(U275,MUNICIPIO,1,FALSE),-1)=-1,"El municipio de residencia del trabajador es inválido (por favor seleccionarlo de la lista). ","")
)
)</f>
        <v/>
      </c>
      <c r="EL275" s="46">
        <f>IF($DS275,
IF(V275="","Debes escribir el la dirección de residendia del trabajador. ","")
)</f>
        <v/>
      </c>
      <c r="EM275" s="46">
        <f>IF($DS275,
IF(W275="","Debes escribir la fecha de inicio de la liquidación. ",
IF(ISERR(DATE(YEAR(W275),MONTH(W275),DAY(W275))),"El valor ingresado en fecha de inicio de liquidación no tiene un formato válido. ",
IF( AND($E$6&lt;&gt;"", DATE(YEAR(W275), MONTH(W275), 1) &lt;&gt; IFERROR(DATE(MID($E$6, 1, 4), MID($E$6, 6, 2),1), "1/1/1900") ), "La fecha de inicio de la liquidación debe estar dentro del período liquidado. ", "")
)
)
)</f>
        <v/>
      </c>
      <c r="EN275" s="46">
        <f>IF($DS275,
IF(X275="","Debes escribir la fecha de fin de la liquidación. ",
IF(ISERR(DATE(YEAR(X275),MONTH(X275),DAY(X275))),"El valor ingresado en fecha de fin de liquidación no tiene un formato válido. ",
IF( AND($E$6&lt;&gt;"", DATE(YEAR(X275), MONTH(X275), 1) &lt;&gt; IFERROR(DATE(MID($E$6, 1, 4), MID($E$6, 6, 2),1), "1/1/1900") ), "La fecha de fin de la liquidación debe estar dentro del período liquidado. ", "")
)
)
)</f>
        <v/>
      </c>
      <c r="EO275" s="46">
        <f>IF($DS275,
IF(Y275="","Debes escribir la frecuencia de pago del trabajador. ",
IF(_xlfn.IFNA(VLOOKUP(Y275,PERÍODO_DE_NÓMINA,1,FALSE),-1)=-1,"La frecuencia de pago es inválida (por favor seleccionarlo de la lista). ","")
)
)</f>
        <v/>
      </c>
      <c r="EP275" s="46">
        <f>IF($DS275,
IF(Z275="","Debes escribir la fecha de pago. ",
IF(ISERR(DATE(YEAR(Z275),MONTH(Z275),DAY(Z275))), "El valor ingresado en fecha de pago no tiene un formato válido. ","")
)
)</f>
        <v/>
      </c>
      <c r="EQ275" s="46">
        <f>IF($DS275,
IF(AA275="","Debes escribir el medio de pago. ",
IF(_xlfn.IFNA(VLOOKUP(AA275,MEDIOS_DE_PAGO,1,FALSE),-1)=-1,"El medio de pago es inválido (por favor seleccionarlo de la lista). ","")
)
)</f>
        <v/>
      </c>
      <c r="ER275" s="46">
        <f>OR(AA275='Tablas '!$T$4,AA275='Tablas '!$T$7,AA275='Tablas '!$T$8,AA275='Tablas '!$T$11)</f>
        <v/>
      </c>
      <c r="ES275" s="46">
        <f>IF(AND($DS275,ER275),
IF(AB275="","Debes escribir la entidad bancaria. ",""),
""
)</f>
        <v/>
      </c>
      <c r="ET275" s="46">
        <f>IF(AND($DS275,ER275),
IF(AC275="","Debes escribir el tipo de cuenta bancaria. ",
IF(_xlfn.IFNA(VLOOKUP(AC275,TIPO_DE_CUENTA,1,FALSE),-1)=-1,"El tipo de cuenta bancaria es inválida (por favor seleccionarlo de la lista). ","")
),
""
)</f>
        <v/>
      </c>
      <c r="EU275" s="46">
        <f>IF(AND($DS275,ER275),
IF(AD275="","Debes escribir el número de cuenta bancaria. ",""),
""
)</f>
        <v/>
      </c>
      <c r="EV275" s="46">
        <f>IF($DS275,
IF(AE275="","Debes escribir el valor del sueldo básico. ",
IF( ISERR(_xlfn.NUMBERVALUE(AE275)), "El valor del sueldo básico debe ser un número válido. ", "")
)
)</f>
        <v/>
      </c>
      <c r="EW275" s="46">
        <f>IF($DS275,
IF(AF275="","Debes escribir el número de días trabajados. ",
IF( IFERROR(INT(AF275),1.1) &lt;&gt; IFERROR(_xlfn.NUMBERVALUE(AF275),1), "La cantidad de días trabajados debe ser un número entero. ", "")
)
)</f>
        <v/>
      </c>
      <c r="EX275" s="46">
        <f>IF($DS275,
IF(AG275="","Debes escribir el valor del sueldo trabajado. ",
IF( ISERR(_xlfn.NUMBERVALUE(AG275)), "El valor del sueldo trabajado debe ser un número válido. ", "")
)
)</f>
        <v/>
      </c>
      <c r="EY275" s="46">
        <f>IF($DS275,
IF( AND(AH275&lt;&gt;"", ISERR(_xlfn.NUMBERVALUE(AH275))), "El valor del auxilio de transporte debe ser un número válido. ", "")
)</f>
        <v/>
      </c>
      <c r="EZ275" s="46">
        <f>IF($DS275,
IF( AND(AI275&lt;&gt;"", ISERR(_xlfn.NUMBERVALUE(AI275))), "El valor de viáticos salariales debe ser un número válido. ", "")
)</f>
        <v/>
      </c>
      <c r="FA275" s="46">
        <f>IF($DS275,
IF( AND(AJ275&lt;&gt;"", ISERR(_xlfn.NUMBERVALUE(AJ275))), "El valor de viáticos NO salariales debe ser un número válido. ", "")
)</f>
        <v/>
      </c>
      <c r="FB275" s="46">
        <f>CONCATENATE(AK275,AL275)&lt;&gt;""</f>
        <v/>
      </c>
      <c r="FC275" s="46">
        <f>IF(AND($DS275,FB275),
IF(AK275="","Debes escribir el número de horas extras diurnas. ",
IF( IFERROR(INT(AK275),1.1) &lt;&gt; IFERROR(_xlfn.NUMBERVALUE(AK275),1), "La cantidad de horas extras diurnas debe ser un número entero. ", "")
),
""
)</f>
        <v/>
      </c>
      <c r="FD275" s="46">
        <f>IF(AND($DS275,FB275),
IF(AL275="","Debes escribir el valor de las horas extras diurnas. ",
IF( ISERR(_xlfn.NUMBERVALUE(AL275)), "El valor de las horas extras duirnas debe ser un número válido. ", "")
),
""
)</f>
        <v/>
      </c>
      <c r="FE275" s="46">
        <f>CONCATENATE(AM275,AN275)&lt;&gt;""</f>
        <v/>
      </c>
      <c r="FF275" s="46">
        <f>IF(AND($DS275,FE275),
IF(AM275="","Debes escribir el número de horas extras nocturnas. ",
IF( IFERROR(INT(AM275),1.1) &lt;&gt; IFERROR(_xlfn.NUMBERVALUE(AM275),1), "La cantidad de horas extras nocturnas debe ser un número entero. ", "")
),
""
)</f>
        <v/>
      </c>
      <c r="FG275" s="46">
        <f>IF(AND($DS275,FE275),
IF(AN275="","Debes escribir el valor de las horas extras nocturnas. ",
IF( ISERR(_xlfn.NUMBERVALUE(AN275)), "El valor de las horas extras nocturnas debe ser un número válido. ", "")
),
""
)</f>
        <v/>
      </c>
      <c r="FH275" s="46">
        <f>CONCATENATE(AO275,AP275)&lt;&gt;""</f>
        <v/>
      </c>
      <c r="FI275" s="46">
        <f>IF(AND($DS275,FH275),
IF(AO275="","Debes escribir el número de horas extras diurnas dominicales y festivas. ",
IF( IFERROR(INT(AO275),1.1) &lt;&gt; IFERROR(_xlfn.NUMBERVALUE(AO275),1), "La cantidad de horas extras diurnas dominicales y festivas debe ser un número entero. ", "")
),
""
)</f>
        <v/>
      </c>
      <c r="FJ275" s="46">
        <f>IF(AND($DS275,FH275),
IF(AP275="","Debes escribir el valor de las horas extras diurnas dominicales y festivas. ",
IF( ISERR(_xlfn.NUMBERVALUE(AP275)), "El valor de las horas extras diurnas dominicales y festivas debe ser un número válido. ", "")
),
""
)</f>
        <v/>
      </c>
      <c r="FK275" s="46">
        <f>CONCATENATE(AQ275,AR275)&lt;&gt;""</f>
        <v/>
      </c>
      <c r="FL275" s="46">
        <f>IF(AND($DS275,FK275),
IF(AQ275="","Debes escribir el número de horas extras nocturnas dominicales y festivas. ",
IF( IFERROR(INT(AQ275),1.1) &lt;&gt; IFERROR(_xlfn.NUMBERVALUE(AQ275),1), "La cantidad de horas extras nocturnas dominicales y festivas debe ser un número entero. ", "")
),
""
)</f>
        <v/>
      </c>
      <c r="FM275" s="46">
        <f>IF(AND($DS275,FK275),
IF(AR275="","Debes escribir el valor de las horas extras nocturnas dominicales y festivas. ",
IF( ISERR(_xlfn.NUMBERVALUE(AR275)), "El valor de las horas extras nocturnas dominicales y festivas debe ser un número válido. ", "")
),
""
)</f>
        <v/>
      </c>
      <c r="FN275" s="46">
        <f>CONCATENATE(AS275,AT275)&lt;&gt;""</f>
        <v/>
      </c>
      <c r="FO275" s="46">
        <f>IF(AND($DS275,FN275),
IF(AS275="","Debes escribir el número de horas recargo nocturno. ",
IF( IFERROR(INT(AS275),1.1) &lt;&gt; IFERROR(_xlfn.NUMBERVALUE(AS275),1), "La cantidad de horas recargo nocturno debe ser un número entero. ", "")
),
""
)</f>
        <v/>
      </c>
      <c r="FP275" s="46">
        <f>IF(AND($DS275,FN275),
IF(AT275="","Debes escribir el valor de las horas recargo nocturno. ",
IF( ISERR(_xlfn.NUMBERVALUE(AT275)), "El valor de las horas recargo nocturno debe ser un número válido. ", "")
),
""
)</f>
        <v/>
      </c>
      <c r="FQ275" s="46">
        <f>CONCATENATE(AU275,AV275)&lt;&gt;""</f>
        <v/>
      </c>
      <c r="FR275" s="46">
        <f>IF(AND($DS275,FQ275),
IF(AU275="","Debes escribir el número de horas recargo diurno dominical y festivo. ",
IF( IFERROR(INT(AU275),1.1) &lt;&gt; IFERROR(_xlfn.NUMBERVALUE(AU275),1), "La cantidad de horas recargo diurno dominical y festivo debe ser un número entero. ", "")
),
""
)</f>
        <v/>
      </c>
      <c r="FS275" s="46">
        <f>IF(AND($DS275,FQ275),
IF(AV275="","Debes escribir el valor de las horas recargo diurno dominical y festivo. ",
IF( ISERR(_xlfn.NUMBERVALUE(AV275)), "El valor de las horas recargo diurno dominical y festivo debe ser un número válido. ", "")
),
""
)</f>
        <v/>
      </c>
      <c r="FT275" s="46">
        <f>CONCATENATE(AW275,AX275)&lt;&gt;""</f>
        <v/>
      </c>
      <c r="FU275" s="46">
        <f>IF(AND($DS275,FT275),
IF(AW275="","Debes escribir el número de horas recargo nocturno dominical y festivo. ",
IF( IFERROR(INT(AW275),1.1) &lt;&gt; IFERROR(_xlfn.NUMBERVALUE(AW275),1), "La cantidad de horas recargo nocturno dominical y festivo debe ser un número entero. ", "")
),
""
)</f>
        <v/>
      </c>
      <c r="FV275" s="46">
        <f>IF(AND($DS275,FT275),
IF(AX275="","Debes escribir el valor de las horas recargo nocturno dominical y festivo. ",
IF( ISERR(_xlfn.NUMBERVALUE(AX275)), "El valor de las horas recargo nocturno dominical y festivo debe ser un número válido. ", "")
),
""
)</f>
        <v/>
      </c>
      <c r="FW275" s="46">
        <f>CONCATENATE(AY275,AZ275)&lt;&gt;""</f>
        <v/>
      </c>
      <c r="FX275" s="46">
        <f>IF(AND($DS275,FW275),
IF(AY275="","Debes escribir el número de días de vacaciones comunes. ",
IF( IFERROR(INT(AY275),1.1) &lt;&gt; IFERROR(_xlfn.NUMBERVALUE(AY275),1), "La cantidad de días de vacaciones comunes debe ser un número entero. ", "")
),
""
)</f>
        <v/>
      </c>
      <c r="FY275" s="46">
        <f>IF(AND($DS275,FW275),
IF(AZ275="","Debes escribir el valor de las vacaciones comunes. ",
IF( ISERR(_xlfn.NUMBERVALUE(AZ275)), "El valor de las vacaciones comunes debe ser un número válido. ", "")
),
""
)</f>
        <v/>
      </c>
      <c r="FZ275" s="46">
        <f>CONCATENATE(BA275,BB275)&lt;&gt;""</f>
        <v/>
      </c>
      <c r="GA275" s="46">
        <f>IF(AND($DS275,FZ275),
IF(BA275="","Debes escribir el número de días de vacaciones compensadas. ",
IF( IFERROR(INT(BA275),1.1) &lt;&gt; IFERROR(_xlfn.NUMBERVALUE(BA275),1), "La cantidad de días de vacaciones compensadas debe ser un número entero. ", "")
),
""
)</f>
        <v/>
      </c>
      <c r="GB275" s="46">
        <f>IF(AND($DS275,FZ275),
IF(BB275="","Debes escribir el valor de las vacaciones compensadas. ",
IF( ISERR(_xlfn.NUMBERVALUE(BB275)), "El valor de las vacaciones compensadas debe ser un número válido. ", "")
),
""
)</f>
        <v/>
      </c>
      <c r="GC275" s="46">
        <f>CONCATENATE(BC275,BD275)&lt;&gt;""</f>
        <v/>
      </c>
      <c r="GD275" s="46">
        <f>IF(AND($DS275,GC275),
IF(BC275="","Debes escribir el número de días de prima salarial. ",
IF( IFERROR(INT(BC275),1.1) &lt;&gt; IFERROR(_xlfn.NUMBERVALUE(BC275),1), "La cantidad de días de prima salarial debe ser un número entero. ", "")
),
""
)</f>
        <v/>
      </c>
      <c r="GE275" s="46">
        <f>IF(AND($DS275,GC275),
IF(BD275="","Debes escribir el valor de los días de prima salarial. ",
IF( ISERR(_xlfn.NUMBERVALUE(BD275)), "El valor de los días de prima salarial debe ser un número válido. ", "")
),
""
)</f>
        <v/>
      </c>
      <c r="GF275" s="46">
        <f>IF($DS275,
IF( AND(BE275&lt;&gt;"", ISERR(_xlfn.NUMBERVALUE(BE275))), "El valor de la prima NO saliarial debe ser un número válido. ", "")
)</f>
        <v/>
      </c>
      <c r="GG275" s="46">
        <f>CONCATENATE(BF275,BG275,BH275)&lt;&gt;""</f>
        <v/>
      </c>
      <c r="GH275" s="46">
        <f>IF(AND($DS275,GG275),
IF(BF275="","Debes escribir el valor de las cesantías. ",
IF( ISERR(_xlfn.NUMBERVALUE(BF275)), "El valor de las cesantías debe ser un número válido. ", "")
),
""
)</f>
        <v/>
      </c>
      <c r="GI275" s="46">
        <f>IF(AND($DS275,GG275),
IF(BG275="","Debes escribir el % de cesantías. ",
IF( ISERR(_xlfn.NUMBERVALUE(BG275)), "El % de cesantías debe ser un número válido. ", "")
),
""
)</f>
        <v/>
      </c>
      <c r="GJ275" s="46">
        <f>IF(AND($DS275,GG275),
IF(BH275="","Debes escribir el valor de intereses de cesantías. ",
IF( ISERR(_xlfn.NUMBERVALUE(BH275)), "El valor de intereses de cesantías debe ser un número válido. ", "")
),
""
)</f>
        <v/>
      </c>
      <c r="GK275" s="46">
        <f>CONCATENATE(BI275,BJ275,BK275)&lt;&gt;""</f>
        <v/>
      </c>
      <c r="GL275" s="46">
        <f>IF(AND($DS275,GK275),
IF(BI275="","Debes escribir el número de días de incapacidad. ",
IF( IFERROR(INT(BI275),1.1) &lt;&gt; IFERROR(_xlfn.NUMBERVALUE(BI275),1), "La cantidad de días de incapacidad debe ser un número entero. ", "")
),
""
)</f>
        <v/>
      </c>
      <c r="GM275" s="46">
        <f>IF(AND($DS275,GK275),
IF(BJ275="","Debes escribir el tipo de incapacidad. ",
IF(_xlfn.IFNA(VLOOKUP(BJ275,TIPO_DE_INCAPACIDAD,1,FALSE),-1)=-1,"El tipo de incapacidad es inválida (por favor seleccionarlo de la lista). ","")
),
""
)</f>
        <v/>
      </c>
      <c r="GN275" s="46">
        <f>IF(AND($DS275,GK275),
IF(BK275="","Debes escribir el valor de la incapacidad. ",
IF( ISERR(_xlfn.NUMBERVALUE(BK275)), "El valor de la incapacidad debe ser un número válido. ", "")
),
""
)</f>
        <v/>
      </c>
      <c r="GO275" s="46">
        <f>CONCATENATE(BL275,BM275)&lt;&gt;""</f>
        <v/>
      </c>
      <c r="GP275" s="46">
        <f>IF(AND($DS275,GO275),
IF(BL275="","Debes escribir el número de días de licencia de maternidad o paternidad. ",
IF( IFERROR(INT(BL275),1.1) &lt;&gt; IFERROR(_xlfn.NUMBERVALUE(BL275),1), "La cantidad de días de licencia de maternidad o paternidad debe ser un número entero. ", "")
),
""
)</f>
        <v/>
      </c>
      <c r="GQ275" s="46">
        <f>IF(AND($DS275,GO275),
IF(BM275="","Debes escribir el valor de la licencia de maternidad o paternidad. ",
IF( ISERR(_xlfn.NUMBERVALUE(BM275)), "El valor de la licencia de maternidad o paternidad debe ser un número válido. ", "")
),
""
)</f>
        <v/>
      </c>
      <c r="GR275" s="46">
        <f>CONCATENATE(BN275,BO275)&lt;&gt;""</f>
        <v/>
      </c>
      <c r="GS275" s="46">
        <f>IF(AND($DS275,GR275),
IF(BN275="","Debes escribir el número de días de licencia remunerada. ",
IF( IFERROR(INT(BN275),1.1) &lt;&gt; IFERROR(_xlfn.NUMBERVALUE(BN275),1), "La cantidad de días de licencia remunerada debe ser un número entero. ", "")
),
""
)</f>
        <v/>
      </c>
      <c r="GT275" s="46">
        <f>IF(AND($DS275,GR275),
IF(BO275="","Debes escribir el valor de la licencia remunerada. ",
IF( ISERR(_xlfn.NUMBERVALUE(BO275)), "El valor de la licencia remunerada debe ser un número válido. ", "")
),
""
)</f>
        <v/>
      </c>
      <c r="GU275" s="46">
        <f>IF($DS275,
IF( AND(BP275&lt;&gt;"", ISERR(_xlfn.NUMBERVALUE(BP275))), "El valor de la licencia NO remunerada debe ser un número válido. ", "")
)</f>
        <v/>
      </c>
      <c r="GV275" s="46">
        <f>IF($DS275,
IF( AND(BQ275&lt;&gt;"", ISERR(_xlfn.NUMBERVALUE(BQ275))), "El valor de auxilios salariales debe ser un número válido. ", "")
)</f>
        <v/>
      </c>
      <c r="GW275" s="46">
        <f>IF($DS275,
IF( AND(BR275&lt;&gt;"", ISERR(_xlfn.NUMBERVALUE(BR275))), "El valor de auxilios NO salariales debe ser un número válido. ", "")
)</f>
        <v/>
      </c>
      <c r="GX275" s="46">
        <f>IF($DS275,
IF( AND(BS275&lt;&gt;"", ISERR(_xlfn.NUMBERVALUE(BS275))), "El valor de bonos salariales debe ser un número válido. ", "")
)</f>
        <v/>
      </c>
      <c r="GY275" s="46">
        <f>IF($DS275,
IF( AND(BT275&lt;&gt;"", ISERR(_xlfn.NUMBERVALUE(BT275))), "El valor de bonos NO salariales debe ser un número válido. ", "")
)</f>
        <v/>
      </c>
      <c r="GZ275" s="46">
        <f>IF($DS275,
IF( AND(BU275&lt;&gt;"", ISERR(_xlfn.NUMBERVALUE(BU275))), "El valor de bonos salariales de alimentación debe ser un número válido. ", "")
)</f>
        <v/>
      </c>
      <c r="HA275" s="46">
        <f>IF($DS275,
IF( AND(BV275&lt;&gt;"", ISERR(_xlfn.NUMBERVALUE(BV275))), "El valor de bonos NO salariales de alimentación debe ser un número válido. ", "")
)</f>
        <v/>
      </c>
      <c r="HB275" s="46">
        <f>IF($DS275,
IF( AND(BW275&lt;&gt;"", ISERR(_xlfn.NUMBERVALUE(BW275))), "El valor de bonificaciones salariales debe ser un número válido. ", "")
)</f>
        <v/>
      </c>
      <c r="HC275" s="46">
        <f>IF($DS275,
IF( AND(BX275&lt;&gt;"", ISERR(_xlfn.NUMBERVALUE(BX275))), "El valor de bonificaciones NO salariales debe ser un número válido. ", "")
)</f>
        <v/>
      </c>
      <c r="HD275" s="46">
        <f>IF($DS275,
IF( AND(BY275&lt;&gt;"", ISERR(_xlfn.NUMBERVALUE(BY275))), "El valor de compensaciones ordinarias debe ser un número válido. ", "")
)</f>
        <v/>
      </c>
      <c r="HE275" s="46">
        <f>IF($DS275,
IF( AND(BZ275&lt;&gt;"", ISERR(_xlfn.NUMBERVALUE(BZ275))), "El valor de compensaciones extraordinarias debe ser un número válido. ", "")
)</f>
        <v/>
      </c>
      <c r="HF275" s="46">
        <f>IF($DS275,
IF( AND(CA275&lt;&gt;"", ISERR(_xlfn.NUMBERVALUE(CA275))), "El valor de comisiones debe ser un número válido. ", "")
)</f>
        <v/>
      </c>
      <c r="HG275" s="46">
        <f>IF($DS275,
IF( AND(CB275&lt;&gt;"", ISERR(_xlfn.NUMBERVALUE(CB275))), "El valor de ausencia por huega debe ser un número válido. ", "")
)</f>
        <v/>
      </c>
      <c r="HH275" s="46">
        <f>IF($DS275,
IF( AND(CC275&lt;&gt;"", ISERR(_xlfn.NUMBERVALUE(CC275))), "El valor de anticipos debe ser un número válido. ", "")
)</f>
        <v/>
      </c>
      <c r="HI275" s="46">
        <f>IF($DS275,
IF( AND(CD275&lt;&gt;"", ISERR(_xlfn.NUMBERVALUE(CD275))), "El valor de pagos a terceros debe ser un número válido. ", "")
)</f>
        <v/>
      </c>
      <c r="HJ275" s="46">
        <f>IF($DS275,
IF( AND(CE275&lt;&gt;"", ISERR(_xlfn.NUMBERVALUE(CE275))), "El valor de dotación debe ser un número válido. ", "")
)</f>
        <v/>
      </c>
      <c r="HK275" s="46">
        <f>IF($DS275,
IF( AND(CF275&lt;&gt;"", ISERR(_xlfn.NUMBERVALUE(CF275))), "El valor de apoyo sostenibilidad debe ser un número válido. ", "")
)</f>
        <v/>
      </c>
      <c r="HL275" s="46">
        <f>IF($DS275,
IF( AND(CG275&lt;&gt;"", ISERR(_xlfn.NUMBERVALUE(CG275))), "El valor de teletrabajo debe ser un número válido. ", "")
)</f>
        <v/>
      </c>
      <c r="HM275" s="46">
        <f>IF($DS275,
IF( AND(CH275&lt;&gt;"", ISERR(_xlfn.NUMBERVALUE(CH275))), "El valor de bonificación de retiro debe ser un número válido. ", "")
)</f>
        <v/>
      </c>
      <c r="HN275" s="46">
        <f>IF($DS275,
IF( AND(CI275&lt;&gt;"", ISERR(_xlfn.NUMBERVALUE(CI275))), "El valor de indemnización de retiro debe ser un número válido. ", "")
)</f>
        <v/>
      </c>
      <c r="HO275" s="46">
        <f>IF($DS275,
IF( AND(CJ275&lt;&gt;"", ISERR(_xlfn.NUMBERVALUE(CJ275))), "El valor de reintegros debe ser un número válido. ", "")
)</f>
        <v/>
      </c>
      <c r="HP275" s="46">
        <f>CONCATENATE(CK275,CL275,CM275)&lt;&gt;""</f>
        <v/>
      </c>
      <c r="HQ275" s="46">
        <f>IF(AND($DS275,HP275),
IF(CK275="","Debes escribir la descripción de otro concepto no categorizado. ",""),
""
)</f>
        <v/>
      </c>
      <c r="HR275" s="46">
        <f>IF(AND($DS275,HP275),
IF(CONCATENATE(CL275,CM275)="","Debes escribir al menos un valor de concepto no categorizado (salarial o no salarial). ",
IF(ISERR(_xlfn.NUMBERVALUE(CL275)),"El valor salarial concepto no categorizado debe ser un número válido. ","")
),
""
)</f>
        <v/>
      </c>
      <c r="HS275" s="46">
        <f>IF(AND($DS275,HP275),
IF(CONCATENATE(CL275,CM275)="","Debes escribir al menos un valor de concepto no categorizado (salarial o no salarial). ",
IF(ISERR(_xlfn.NUMBERVALUE(CM275)),"El valor NO salarial concepto no categorizado debe ser un número válido. ","")
),
""
)</f>
        <v/>
      </c>
      <c r="HT275" s="46">
        <f>IF($DS275,
IF(CN275="","Debes escribir el porcentaje del aporte a salud. ",
IF( ISERR(_xlfn.NUMBERVALUE(CN275)), "El valor del porcentaje del aporte a salud debe ser un número válido. ", "")
)
)</f>
        <v/>
      </c>
      <c r="HU275" s="46">
        <f>IF($DS275,
IF(CO275="","Debes escribir el valor del aporte a salud. ",
IF( ISERR(_xlfn.NUMBERVALUE(CO275)), "El valor del aporte a salud debe ser un número válido. ", "")
)
)</f>
        <v/>
      </c>
      <c r="HV275" s="46">
        <f>IF($DS275,
IF( AND(CP275&lt;&gt;"", ISERR(_xlfn.NUMBERVALUE(CP275))), "El valor plan complementario debe ser un número válido. ", "")
)</f>
        <v/>
      </c>
      <c r="HW275" s="46">
        <f>IF($DS275,
IF(CQ275="","Debes escribir el porcentaje del aporte a pensión. ",
IF( ISERR(_xlfn.NUMBERVALUE(CQ275)), "El valor del porcentaje del aporte a pensión debe ser un número válido. ", "")
)
)</f>
        <v/>
      </c>
      <c r="HX275" s="46">
        <f>IF($DS275,
IF(CR275="","Debes escribir el valor del aporte a pensión. ",
IF( ISERR(_xlfn.NUMBERVALUE(CR275)), "El valor del aporte a salud debe ser un número válido. ", "")
)
)</f>
        <v/>
      </c>
      <c r="HY275" s="46">
        <f>IF($DS275,
IF( AND(CS275&lt;&gt;"", ISERR(_xlfn.NUMBERVALUE(CS275))), "El valor pensión voluntaria debe ser un número válido. ", "")
)</f>
        <v/>
      </c>
      <c r="HZ275" s="46">
        <f>CONCATENATE(CT275,CU275,CV275,CW275)&lt;&gt;""</f>
        <v/>
      </c>
      <c r="IA275" s="46">
        <f>IF(AND($DS275,HZ275),
IF(CT275="","Debes escribir el % del fondo de seguridad pensional. ",
IF( ISERR(_xlfn.NUMBERVALUE(CT275)), "El % del fondo de seguridad debe ser un número válido. ", "")
),
""
)</f>
        <v/>
      </c>
      <c r="IB275" s="46">
        <f>IF(AND($DS275,HZ275),
IF(CU275="","Debes escribir el valor del aporte al fondo de solidaridad pensional. ",
IF( ISERR(_xlfn.NUMBERVALUE(CU275)), "El valor del aporte al fondo de solidaridad pensional debe ser un número válido. ", "")
),
""
)</f>
        <v/>
      </c>
      <c r="IC275" s="46">
        <f>IF(AND($DS275,HZ275),
IF(CV275="","Debes escribir el % del fondo de subsistencia. ",
IF( ISERR(_xlfn.NUMBERVALUE(CV275)), "El % del fondo de subsistencia debe ser un número válido. ", "")
),
""
)</f>
        <v/>
      </c>
      <c r="ID275" s="46">
        <f>IF(AND($DS275,HZ275),
IF(CW275="","Debes escribir el valor del fondo de subsistencia. ",
IF( ISERR(_xlfn.NUMBERVALUE(CW275)), "El valor del fondo de subsistencia debe ser un número válido. ", "")
),
""
)</f>
        <v/>
      </c>
      <c r="IE275" s="46">
        <f>CONCATENATE(CX275,CY275)&lt;&gt;""</f>
        <v/>
      </c>
      <c r="IF275" s="46">
        <f>IF(AND($DS275,IE275),
IF(CX275="","Debes escribir el % de sindicato. ",
IF( ISERR(_xlfn.NUMBERVALUE(CX275)), "El % de sindicato debe ser un número válido. ", "")
),
""
)</f>
        <v/>
      </c>
      <c r="IG275" s="46">
        <f>IF(AND($DS275,IE275),
IF(CY275="","Debes escribir el valor del sindicato. ",
IF( ISERR(_xlfn.NUMBERVALUE(CY275)), "El valor del sindicato debe ser un número válido. ", "")
),
""
)</f>
        <v/>
      </c>
      <c r="IH275" s="46">
        <f>IF($DS275,
IF( AND(CZ275&lt;&gt;"", ISERR(_xlfn.NUMBERVALUE(CZ275))), "El valor de sanción pública debe ser un número válido. ", "")
)</f>
        <v/>
      </c>
      <c r="II275" s="46">
        <f>IF($DS275,
IF( AND(DA275&lt;&gt;"", ISERR(_xlfn.NUMBERVALUE(DA275))), "El valor de sanción privada debe ser un número válido. ", "")
)</f>
        <v/>
      </c>
      <c r="IJ275" s="46">
        <f>CONCATENATE(DB275,DC275)&lt;&gt;""</f>
        <v/>
      </c>
      <c r="IK275" s="46">
        <f>IF(AND($DS275,IJ275),
IF(DB275="","Debes escribir la descripción de libranza. ",""),
""
)</f>
        <v/>
      </c>
      <c r="IL275" s="46">
        <f>IF(AND($DS275,IJ275),
IF(DC275="","Debes escribir la cuota libranza. ",
IF(ISERR(_xlfn.NUMBERVALUE(DC275)),"El valor de la cuota libranza debe ser un número válido. ","")
),
""
)</f>
        <v/>
      </c>
      <c r="IM275" s="46">
        <f>IF($DS275,
IF( AND(DD275&lt;&gt;"", ISERR(_xlfn.NUMBERVALUE(DD275))), "El valor de pagos a terceros debe ser un número válido. ", "")
)</f>
        <v/>
      </c>
      <c r="IN275" s="46">
        <f>IF($DS275,
IF( AND(DE275&lt;&gt;"", ISERR(_xlfn.NUMBERVALUE(DE275))), "El valor de anticipos debe ser un número válido. ", "")
)</f>
        <v/>
      </c>
      <c r="IO275" s="46">
        <f>IF($DS275,
IF( AND(DF275&lt;&gt;"", ISERR(_xlfn.NUMBERVALUE(DF275))), "El valor de AFC debe ser un número válido. ", "")
)</f>
        <v/>
      </c>
      <c r="IP275" s="46">
        <f>IF($DS275,
IF( AND(DG275&lt;&gt;"", ISERR(_xlfn.NUMBERVALUE(DG275))), "El valor de rete-fuente debe ser un número válido. ", "")
)</f>
        <v/>
      </c>
      <c r="IQ275" s="46">
        <f>IF($DS275,
IF( AND(DH275&lt;&gt;"", ISERR(_xlfn.NUMBERVALUE(DH275))), "El valor de cooperativa de trabajo debe ser un número válido. ", "")
)</f>
        <v/>
      </c>
      <c r="IR275" s="46">
        <f>IF($DS275,
IF( AND(DI275&lt;&gt;"", ISERR(_xlfn.NUMBERVALUE(DI275))), "El valor de embargo fiscal debe ser un número válido. ", "")
)</f>
        <v/>
      </c>
      <c r="IS275" s="46">
        <f>IF($DS275,
IF( AND(DJ275&lt;&gt;"", ISERR(_xlfn.NUMBERVALUE(DJ275))), "El valor de educación debe ser un número válido. ", "")
)</f>
        <v/>
      </c>
      <c r="IT275" s="46">
        <f>IF($DS275,
IF( AND(DK275&lt;&gt;"", ISERR(_xlfn.NUMBERVALUE(DK275))), "El valor de reintegro debe ser un número válido. ", "")
)</f>
        <v/>
      </c>
      <c r="IU275" s="46">
        <f>IF($DS275,
IF( AND(DL275&lt;&gt;"", ISERR(_xlfn.NUMBERVALUE(DL275))), "El valor de deuda debe ser un número válido. ", "")
)</f>
        <v/>
      </c>
      <c r="IV275" s="46">
        <f>IF($DS275,
IF( AND(DM275&lt;&gt;"", ISERR(_xlfn.NUMBERVALUE(DM275))), "El valor de otras deducciones debe ser un número válido. ", "")
)</f>
        <v/>
      </c>
      <c r="IW275" s="46">
        <f>IF($DS275,
IF(DN275="","Debes escribir el valor de los devengos totales. ",
IF( ISERR(_xlfn.NUMBERVALUE(DN275)), "El valor de los devengos totales debe ser un número válido. ", "")
)
)</f>
        <v/>
      </c>
      <c r="IX275" s="46">
        <f>IF($DS275,
IF(DO275="","Debes escribir el valor de las deducciones totales. ",
IF( ISERR(_xlfn.NUMBERVALUE(DO275)), "El valor de las deducciones totales debe ser un número válido. ", "")
)
)</f>
        <v/>
      </c>
      <c r="IY275" s="46">
        <f>IF($DS275,
IF(DP275="","Debes escribir el valor del salario total. ",
IF( ISERR(_xlfn.NUMBERVALUE(DP275)), "El valor del salario total debe ser un número válido. ", "")
)
)</f>
        <v/>
      </c>
    </row>
    <row r="276">
      <c r="B276" s="48" t="n">
        <v>264</v>
      </c>
      <c r="C276" s="61">
        <f>IF(AND(DS276,DP276&lt;&gt;""),
IF(DQ276="","OK","Error"),
""
)</f>
        <v/>
      </c>
      <c r="D276" s="53" t="n"/>
      <c r="E276" s="52" t="n"/>
      <c r="F276" s="112" t="n"/>
      <c r="G276" s="52" t="n"/>
      <c r="H276" s="53" t="n"/>
      <c r="I276" s="52" t="n"/>
      <c r="J276" s="52" t="n"/>
      <c r="K276" s="53" t="n"/>
      <c r="L276" s="55" t="n"/>
      <c r="M276" s="108" t="n"/>
      <c r="N276" s="56" t="n"/>
      <c r="O276" s="52" t="n"/>
      <c r="P276" s="52" t="n"/>
      <c r="Q276" s="52" t="n"/>
      <c r="R276" s="52" t="n"/>
      <c r="S276" s="52" t="n"/>
      <c r="T276" s="53" t="n"/>
      <c r="U276" s="52" t="n"/>
      <c r="V276" s="52" t="n"/>
      <c r="W276" s="55" t="n"/>
      <c r="X276" s="55" t="n"/>
      <c r="Y276" s="52" t="n"/>
      <c r="Z276" s="55" t="n"/>
      <c r="AA276" s="52" t="n"/>
      <c r="AB276" s="53" t="n"/>
      <c r="AC276" s="53" t="n"/>
      <c r="AD276" s="53" t="n"/>
      <c r="AE276" s="177" t="n"/>
      <c r="AF276" s="113" t="n"/>
      <c r="AG276" s="177" t="n"/>
      <c r="AH276" s="178" t="n"/>
      <c r="AI276" s="178" t="n"/>
      <c r="AJ276" s="178" t="n"/>
      <c r="AK276" s="114" t="n"/>
      <c r="AL276" s="178" t="n"/>
      <c r="AM276" s="114" t="n"/>
      <c r="AN276" s="178" t="n"/>
      <c r="AO276" s="114" t="n"/>
      <c r="AP276" s="178" t="n"/>
      <c r="AQ276" s="114" t="n"/>
      <c r="AR276" s="178" t="n"/>
      <c r="AS276" s="114" t="n"/>
      <c r="AT276" s="178" t="n"/>
      <c r="AU276" s="114" t="n"/>
      <c r="AV276" s="178" t="n"/>
      <c r="AW276" s="114" t="n"/>
      <c r="AX276" s="178" t="n"/>
      <c r="AY276" s="114" t="n"/>
      <c r="AZ276" s="178" t="n"/>
      <c r="BA276" s="114" t="n"/>
      <c r="BB276" s="178" t="n"/>
      <c r="BC276" s="114" t="n"/>
      <c r="BD276" s="178" t="n"/>
      <c r="BE276" s="178" t="n"/>
      <c r="BF276" s="178" t="n"/>
      <c r="BG276" s="59" t="n"/>
      <c r="BH276" s="178" t="n"/>
      <c r="BI276" s="114" t="n"/>
      <c r="BJ276" s="53" t="n"/>
      <c r="BK276" s="178" t="n"/>
      <c r="BL276" s="114" t="n"/>
      <c r="BM276" s="178" t="n"/>
      <c r="BN276" s="114" t="n"/>
      <c r="BO276" s="178" t="n"/>
      <c r="BP276" s="178" t="n"/>
      <c r="BQ276" s="178" t="n"/>
      <c r="BR276" s="178" t="n"/>
      <c r="BS276" s="178" t="n"/>
      <c r="BT276" s="178" t="n"/>
      <c r="BU276" s="178" t="n"/>
      <c r="BV276" s="178" t="n"/>
      <c r="BW276" s="178" t="n"/>
      <c r="BX276" s="178" t="n"/>
      <c r="BY276" s="178" t="n"/>
      <c r="BZ276" s="178" t="n"/>
      <c r="CA276" s="178" t="n"/>
      <c r="CB276" s="178" t="n"/>
      <c r="CC276" s="178" t="n"/>
      <c r="CD276" s="178" t="n"/>
      <c r="CE276" s="178" t="n"/>
      <c r="CF276" s="178" t="n"/>
      <c r="CG276" s="178" t="n"/>
      <c r="CH276" s="178" t="n"/>
      <c r="CI276" s="178" t="n"/>
      <c r="CJ276" s="178" t="n"/>
      <c r="CK276" s="53" t="n"/>
      <c r="CL276" s="178" t="n"/>
      <c r="CM276" s="178" t="n"/>
      <c r="CN276" s="60" t="n"/>
      <c r="CO276" s="177" t="n"/>
      <c r="CP276" s="178" t="n"/>
      <c r="CQ276" s="60" t="n"/>
      <c r="CR276" s="177" t="n"/>
      <c r="CS276" s="178" t="n"/>
      <c r="CT276" s="59" t="n"/>
      <c r="CU276" s="178" t="n"/>
      <c r="CV276" s="59" t="n"/>
      <c r="CW276" s="178" t="n"/>
      <c r="CX276" s="59" t="n"/>
      <c r="CY276" s="178" t="n"/>
      <c r="CZ276" s="178" t="n"/>
      <c r="DA276" s="178" t="n"/>
      <c r="DB276" s="53" t="n"/>
      <c r="DC276" s="178" t="n"/>
      <c r="DD276" s="178" t="n"/>
      <c r="DE276" s="178" t="n"/>
      <c r="DF276" s="178" t="n"/>
      <c r="DG276" s="178" t="n"/>
      <c r="DH276" s="178" t="n"/>
      <c r="DI276" s="178" t="n"/>
      <c r="DJ276" s="178" t="n"/>
      <c r="DK276" s="178" t="n"/>
      <c r="DL276" s="178" t="n"/>
      <c r="DM276" s="178" t="n"/>
      <c r="DN276" s="177" t="n"/>
      <c r="DO276" s="177" t="n"/>
      <c r="DP276" s="177" t="n"/>
      <c r="DQ276" s="76">
        <f>IF(AND(DS276,DP276&lt;&gt;""),
CONCATENATE(DT276,DU276,DV276,DW276,DX276,DY276,DZ276,EA276,EB276,EC276,ED276,EE276,EF276,EG276,EH276,EI276,EJ276,EK276,EL276,EM276,EN276,EO276,EP276,EQ276,ES276,ET276,EU276,EV276,EW276,EX276,EY276,EZ276,FA276,FC276,FD276,FF276,FG276,FI276,FJ276,FL276,FM276,FO276,FP276,FR276,FS276,FU276,FV276,FX276,FY276,GA276,GB276,GD276,GE276,GF276,GH276,GI276,GJ276,GL276,GM276,GN276,GP276,GQ276,GS276,GT276,GU276,GV276,GW276,GX276,GY276,GZ276,HA276,HB276,HC276,HD276,HE276,HF276,HG276,HH276,HI276,HJ276,HK276,HL276,HM276,HN276,HO276,HQ276,HR276,HS276,HT276,HU276,HV276,HW276,HX276,HY276,IA276,IB276,IC276,ID276,IF276,IG276,IH276,II276,IK276,IL276,IM276,IN276,IO276,IP276,IQ276,IR276,IS276,IT276,IU276,IV276,IW276,IX276,IY276,IZ276),
""
)</f>
        <v/>
      </c>
      <c r="DR276" s="53" t="n"/>
      <c r="DS276" s="46">
        <f>CONCATENATE(D276,$E276,$F276,$G276,H276,$I276,$J276,K276,$L276,$M276,N276,$O276,$P276,$Q276,$R276,$S276,T276,$U276,$V276,$W276,$X276,$Y276,$Z276,$AA276,AB276,AC276,AD276,$AE276,$AF276,$AG276,AH276,AI276,AJ276,AK276,AL276,AM276,AN276,AO276,AP276,AQ276,AR276,AS276,AT276,AU276,AV276,AW276,AX276,AY276,AZ276,BA276,BB276,BC276,BD276,BE276,BF276,BG276,BH276,BI276,BJ276,BK276,BL276,BM276,BN276,BO276,BP276,BQ276,BR276,BS276,BT276,BU276,BV276,BW276,BX276,BY276,BZ276,CA276,CB276,CC276,CD276,CE276,CF276,CG276,CH276,CI276,CJ276,CK276,CL276,CM276,$CN276,$CO276,CP276,$CQ276,$CR276,CS276,CT276,CU276,CV276,CW276,CX276,CY276,CZ276,DA276,DB276,DC276,DD276,DE276,DF276,DG276,DH276,DI276,DJ276,DK276,DL276,DM276,$DN276,$DO276,$DP276,DR276)&lt;&gt;""</f>
        <v/>
      </c>
      <c r="DT276" s="46">
        <f>IF(AND($DS276,$E$4&lt;&gt;""),
IF(LEFT($E$4,2) = "1.",
IF(D276&lt;&gt;"","El CUNE sólo se envía en operaciones de novedad o ajuste. ",""),
IF(D276="","Debes escribir un CUNE válido para realizar operaciones de novedad o ajuste. ","")),
""
)</f>
        <v/>
      </c>
      <c r="DU276" s="46">
        <f>IF($DS276,
IF(E276="","Debes seleccionar el tipo de documento del empleado. ",
IF(_xlfn.IFNA(VLOOKUP(E276,TIPO_DE_DOCUMENTO,1,FALSE),-1)=-1,"El tipo de documento no es válido (por favor seleccionarlo de la lista). ","")
)
)</f>
        <v/>
      </c>
      <c r="DV276" s="46">
        <f>IF($DS276,
IF(F276="","Debes escribir el número de documento del empleado. ","")
)</f>
        <v/>
      </c>
      <c r="DW276" s="46">
        <f>IF($DS276,
IF(G276="","Debes escribir el primer nombre del empleado. ","")
)</f>
        <v/>
      </c>
      <c r="DY276" s="46">
        <f>IF($DS276,
IF(I276="","Debes escribir el primer apellido del empleado. ","")
)</f>
        <v/>
      </c>
      <c r="DZ276" s="46">
        <f>IF($DS276,
IF(J276="","Debes escribir el segundo apellido del empleado. ","")
)</f>
        <v/>
      </c>
      <c r="EB276" s="46">
        <f>IF($DS276,
IF(L276="","Debes escribir la fecha de ingreso del empleado. ",
IF(ISERR(DATE(YEAR(L276),MONTH(L276),DAY(L276))), "El valor ingresado en fecha de ingreso no tiene un formato válido. ","")
)
)</f>
        <v/>
      </c>
      <c r="EC276" s="46">
        <f>IF($DS276,
IF(M276="","Debes escribir el tiempo laborado. ",
IF( IFERROR(INT(M276),1.1) &lt;&gt; IFERROR(_xlfn.NUMBERVALUE(M276),1), "El valor de los días trabajados debe ser un número entero. ", "")
)
)</f>
        <v/>
      </c>
      <c r="ED276" s="46">
        <f>IF($DS276,
IF( AND(N276&lt;&gt;"", ISERR(DATE(YEAR(N276),MONTH(N276),DAY(N276))) ), "El valor ingresado en fecha de ingreso no tiene un formato válido. ",
IF( AND(N276&lt;&gt;"", $E$6&lt;&gt;"", DATE(YEAR(N276), MONTH(N276), 1) &lt;&gt; IFERROR(DATE(MID($E$6, 1, 4), MID($E$6, 6, 2),1), "1/1/1900") ), "La fecha de retiro debe estar dentro del período liquidado. ", "")
)
)</f>
        <v/>
      </c>
      <c r="EE276" s="46">
        <f>IF($DS276,
IF(O276="","Debes seleccionar el tipo de trabajador. ",
IF(_xlfn.IFNA(VLOOKUP(O276,TIPO_DE_TRABAJADOR,1,FALSE),-1)=-1,"El tipo de trabajador no es válido (por favor seleccionarlo de la lista). ","")
)
)</f>
        <v/>
      </c>
      <c r="EF276" s="46">
        <f>IF($DS276,
IF(P276="","Debes seleccionar si es un trabajador dependiente pensionado por vejez. ",
IF(_xlfn.IFNA(VLOOKUP(P276,SUBTIPO_DE_TRABAJADOR,1,FALSE),-1)=-1,"El tipo de trabajador dependiente pensionado por vejez no es válido (por favor seleccionarlo de la lista). ","")
)
)</f>
        <v/>
      </c>
      <c r="EG276" s="46">
        <f>IF($DS276,
IF(Q276="","Debes seleccionar el tipo de contrato del trabajador. ",
IF(_xlfn.IFNA(VLOOKUP(Q276,TIPO_DE_CONTRATO,1,FALSE),-1)=-1,"El tipo de contrato del trabajador no es válido (por favor seleccionarlo de la lista). ","")
)
)</f>
        <v/>
      </c>
      <c r="EH276" s="46">
        <f>IF($DS276,
IF(R276="","Debes seleccionar si es un salario integral. ",
IF(_xlfn.IFNA(VLOOKUP(R276,SI_NO,1,FALSE),-1)=-1,"Valor no válido para salario integral (por favor seleccionarlo de la lista). ","")
)
)</f>
        <v/>
      </c>
      <c r="EI276" s="46">
        <f>IF($DS276,
IF(S276="","Debes seleccionar si el trabajador realiza actividades de riesgo. ",
IF(_xlfn.IFNA(VLOOKUP(S276,SI_NO,1,FALSE),-1)=-1,"Valor no válido para actividad de alto riesgo (por favor seleccionarlo de la lista). ","")
)
)</f>
        <v/>
      </c>
      <c r="EK276" s="46">
        <f>IF($DS276,
IF(U276="","Debes escribir el código del municipio de residencia del trabajador. ",
IF(_xlfn.IFNA(VLOOKUP(U276,MUNICIPIO,1,FALSE),-1)=-1,"El municipio de residencia del trabajador es inválido (por favor seleccionarlo de la lista). ","")
)
)</f>
        <v/>
      </c>
      <c r="EL276" s="46">
        <f>IF($DS276,
IF(V276="","Debes escribir el la dirección de residendia del trabajador. ","")
)</f>
        <v/>
      </c>
      <c r="EM276" s="46">
        <f>IF($DS276,
IF(W276="","Debes escribir la fecha de inicio de la liquidación. ",
IF(ISERR(DATE(YEAR(W276),MONTH(W276),DAY(W276))),"El valor ingresado en fecha de inicio de liquidación no tiene un formato válido. ",
IF( AND($E$6&lt;&gt;"", DATE(YEAR(W276), MONTH(W276), 1) &lt;&gt; IFERROR(DATE(MID($E$6, 1, 4), MID($E$6, 6, 2),1), "1/1/1900") ), "La fecha de inicio de la liquidación debe estar dentro del período liquidado. ", "")
)
)
)</f>
        <v/>
      </c>
      <c r="EN276" s="46">
        <f>IF($DS276,
IF(X276="","Debes escribir la fecha de fin de la liquidación. ",
IF(ISERR(DATE(YEAR(X276),MONTH(X276),DAY(X276))),"El valor ingresado en fecha de fin de liquidación no tiene un formato válido. ",
IF( AND($E$6&lt;&gt;"", DATE(YEAR(X276), MONTH(X276), 1) &lt;&gt; IFERROR(DATE(MID($E$6, 1, 4), MID($E$6, 6, 2),1), "1/1/1900") ), "La fecha de fin de la liquidación debe estar dentro del período liquidado. ", "")
)
)
)</f>
        <v/>
      </c>
      <c r="EO276" s="46">
        <f>IF($DS276,
IF(Y276="","Debes escribir la frecuencia de pago del trabajador. ",
IF(_xlfn.IFNA(VLOOKUP(Y276,PERÍODO_DE_NÓMINA,1,FALSE),-1)=-1,"La frecuencia de pago es inválida (por favor seleccionarlo de la lista). ","")
)
)</f>
        <v/>
      </c>
      <c r="EP276" s="46">
        <f>IF($DS276,
IF(Z276="","Debes escribir la fecha de pago. ",
IF(ISERR(DATE(YEAR(Z276),MONTH(Z276),DAY(Z276))), "El valor ingresado en fecha de pago no tiene un formato válido. ","")
)
)</f>
        <v/>
      </c>
      <c r="EQ276" s="46">
        <f>IF($DS276,
IF(AA276="","Debes escribir el medio de pago. ",
IF(_xlfn.IFNA(VLOOKUP(AA276,MEDIOS_DE_PAGO,1,FALSE),-1)=-1,"El medio de pago es inválido (por favor seleccionarlo de la lista). ","")
)
)</f>
        <v/>
      </c>
      <c r="ER276" s="46">
        <f>OR(AA276='Tablas '!$T$4,AA276='Tablas '!$T$7,AA276='Tablas '!$T$8,AA276='Tablas '!$T$11)</f>
        <v/>
      </c>
      <c r="ES276" s="46">
        <f>IF(AND($DS276,ER276),
IF(AB276="","Debes escribir la entidad bancaria. ",""),
""
)</f>
        <v/>
      </c>
      <c r="ET276" s="46">
        <f>IF(AND($DS276,ER276),
IF(AC276="","Debes escribir el tipo de cuenta bancaria. ",
IF(_xlfn.IFNA(VLOOKUP(AC276,TIPO_DE_CUENTA,1,FALSE),-1)=-1,"El tipo de cuenta bancaria es inválida (por favor seleccionarlo de la lista). ","")
),
""
)</f>
        <v/>
      </c>
      <c r="EU276" s="46">
        <f>IF(AND($DS276,ER276),
IF(AD276="","Debes escribir el número de cuenta bancaria. ",""),
""
)</f>
        <v/>
      </c>
      <c r="EV276" s="46">
        <f>IF($DS276,
IF(AE276="","Debes escribir el valor del sueldo básico. ",
IF( ISERR(_xlfn.NUMBERVALUE(AE276)), "El valor del sueldo básico debe ser un número válido. ", "")
)
)</f>
        <v/>
      </c>
      <c r="EW276" s="46">
        <f>IF($DS276,
IF(AF276="","Debes escribir el número de días trabajados. ",
IF( IFERROR(INT(AF276),1.1) &lt;&gt; IFERROR(_xlfn.NUMBERVALUE(AF276),1), "La cantidad de días trabajados debe ser un número entero. ", "")
)
)</f>
        <v/>
      </c>
      <c r="EX276" s="46">
        <f>IF($DS276,
IF(AG276="","Debes escribir el valor del sueldo trabajado. ",
IF( ISERR(_xlfn.NUMBERVALUE(AG276)), "El valor del sueldo trabajado debe ser un número válido. ", "")
)
)</f>
        <v/>
      </c>
      <c r="EY276" s="46">
        <f>IF($DS276,
IF( AND(AH276&lt;&gt;"", ISERR(_xlfn.NUMBERVALUE(AH276))), "El valor del auxilio de transporte debe ser un número válido. ", "")
)</f>
        <v/>
      </c>
      <c r="EZ276" s="46">
        <f>IF($DS276,
IF( AND(AI276&lt;&gt;"", ISERR(_xlfn.NUMBERVALUE(AI276))), "El valor de viáticos salariales debe ser un número válido. ", "")
)</f>
        <v/>
      </c>
      <c r="FA276" s="46">
        <f>IF($DS276,
IF( AND(AJ276&lt;&gt;"", ISERR(_xlfn.NUMBERVALUE(AJ276))), "El valor de viáticos NO salariales debe ser un número válido. ", "")
)</f>
        <v/>
      </c>
      <c r="FB276" s="46">
        <f>CONCATENATE(AK276,AL276)&lt;&gt;""</f>
        <v/>
      </c>
      <c r="FC276" s="46">
        <f>IF(AND($DS276,FB276),
IF(AK276="","Debes escribir el número de horas extras diurnas. ",
IF( IFERROR(INT(AK276),1.1) &lt;&gt; IFERROR(_xlfn.NUMBERVALUE(AK276),1), "La cantidad de horas extras diurnas debe ser un número entero. ", "")
),
""
)</f>
        <v/>
      </c>
      <c r="FD276" s="46">
        <f>IF(AND($DS276,FB276),
IF(AL276="","Debes escribir el valor de las horas extras diurnas. ",
IF( ISERR(_xlfn.NUMBERVALUE(AL276)), "El valor de las horas extras duirnas debe ser un número válido. ", "")
),
""
)</f>
        <v/>
      </c>
      <c r="FE276" s="46">
        <f>CONCATENATE(AM276,AN276)&lt;&gt;""</f>
        <v/>
      </c>
      <c r="FF276" s="46">
        <f>IF(AND($DS276,FE276),
IF(AM276="","Debes escribir el número de horas extras nocturnas. ",
IF( IFERROR(INT(AM276),1.1) &lt;&gt; IFERROR(_xlfn.NUMBERVALUE(AM276),1), "La cantidad de horas extras nocturnas debe ser un número entero. ", "")
),
""
)</f>
        <v/>
      </c>
      <c r="FG276" s="46">
        <f>IF(AND($DS276,FE276),
IF(AN276="","Debes escribir el valor de las horas extras nocturnas. ",
IF( ISERR(_xlfn.NUMBERVALUE(AN276)), "El valor de las horas extras nocturnas debe ser un número válido. ", "")
),
""
)</f>
        <v/>
      </c>
      <c r="FH276" s="46">
        <f>CONCATENATE(AO276,AP276)&lt;&gt;""</f>
        <v/>
      </c>
      <c r="FI276" s="46">
        <f>IF(AND($DS276,FH276),
IF(AO276="","Debes escribir el número de horas extras diurnas dominicales y festivas. ",
IF( IFERROR(INT(AO276),1.1) &lt;&gt; IFERROR(_xlfn.NUMBERVALUE(AO276),1), "La cantidad de horas extras diurnas dominicales y festivas debe ser un número entero. ", "")
),
""
)</f>
        <v/>
      </c>
      <c r="FJ276" s="46">
        <f>IF(AND($DS276,FH276),
IF(AP276="","Debes escribir el valor de las horas extras diurnas dominicales y festivas. ",
IF( ISERR(_xlfn.NUMBERVALUE(AP276)), "El valor de las horas extras diurnas dominicales y festivas debe ser un número válido. ", "")
),
""
)</f>
        <v/>
      </c>
      <c r="FK276" s="46">
        <f>CONCATENATE(AQ276,AR276)&lt;&gt;""</f>
        <v/>
      </c>
      <c r="FL276" s="46">
        <f>IF(AND($DS276,FK276),
IF(AQ276="","Debes escribir el número de horas extras nocturnas dominicales y festivas. ",
IF( IFERROR(INT(AQ276),1.1) &lt;&gt; IFERROR(_xlfn.NUMBERVALUE(AQ276),1), "La cantidad de horas extras nocturnas dominicales y festivas debe ser un número entero. ", "")
),
""
)</f>
        <v/>
      </c>
      <c r="FM276" s="46">
        <f>IF(AND($DS276,FK276),
IF(AR276="","Debes escribir el valor de las horas extras nocturnas dominicales y festivas. ",
IF( ISERR(_xlfn.NUMBERVALUE(AR276)), "El valor de las horas extras nocturnas dominicales y festivas debe ser un número válido. ", "")
),
""
)</f>
        <v/>
      </c>
      <c r="FN276" s="46">
        <f>CONCATENATE(AS276,AT276)&lt;&gt;""</f>
        <v/>
      </c>
      <c r="FO276" s="46">
        <f>IF(AND($DS276,FN276),
IF(AS276="","Debes escribir el número de horas recargo nocturno. ",
IF( IFERROR(INT(AS276),1.1) &lt;&gt; IFERROR(_xlfn.NUMBERVALUE(AS276),1), "La cantidad de horas recargo nocturno debe ser un número entero. ", "")
),
""
)</f>
        <v/>
      </c>
      <c r="FP276" s="46">
        <f>IF(AND($DS276,FN276),
IF(AT276="","Debes escribir el valor de las horas recargo nocturno. ",
IF( ISERR(_xlfn.NUMBERVALUE(AT276)), "El valor de las horas recargo nocturno debe ser un número válido. ", "")
),
""
)</f>
        <v/>
      </c>
      <c r="FQ276" s="46">
        <f>CONCATENATE(AU276,AV276)&lt;&gt;""</f>
        <v/>
      </c>
      <c r="FR276" s="46">
        <f>IF(AND($DS276,FQ276),
IF(AU276="","Debes escribir el número de horas recargo diurno dominical y festivo. ",
IF( IFERROR(INT(AU276),1.1) &lt;&gt; IFERROR(_xlfn.NUMBERVALUE(AU276),1), "La cantidad de horas recargo diurno dominical y festivo debe ser un número entero. ", "")
),
""
)</f>
        <v/>
      </c>
      <c r="FS276" s="46">
        <f>IF(AND($DS276,FQ276),
IF(AV276="","Debes escribir el valor de las horas recargo diurno dominical y festivo. ",
IF( ISERR(_xlfn.NUMBERVALUE(AV276)), "El valor de las horas recargo diurno dominical y festivo debe ser un número válido. ", "")
),
""
)</f>
        <v/>
      </c>
      <c r="FT276" s="46">
        <f>CONCATENATE(AW276,AX276)&lt;&gt;""</f>
        <v/>
      </c>
      <c r="FU276" s="46">
        <f>IF(AND($DS276,FT276),
IF(AW276="","Debes escribir el número de horas recargo nocturno dominical y festivo. ",
IF( IFERROR(INT(AW276),1.1) &lt;&gt; IFERROR(_xlfn.NUMBERVALUE(AW276),1), "La cantidad de horas recargo nocturno dominical y festivo debe ser un número entero. ", "")
),
""
)</f>
        <v/>
      </c>
      <c r="FV276" s="46">
        <f>IF(AND($DS276,FT276),
IF(AX276="","Debes escribir el valor de las horas recargo nocturno dominical y festivo. ",
IF( ISERR(_xlfn.NUMBERVALUE(AX276)), "El valor de las horas recargo nocturno dominical y festivo debe ser un número válido. ", "")
),
""
)</f>
        <v/>
      </c>
      <c r="FW276" s="46">
        <f>CONCATENATE(AY276,AZ276)&lt;&gt;""</f>
        <v/>
      </c>
      <c r="FX276" s="46">
        <f>IF(AND($DS276,FW276),
IF(AY276="","Debes escribir el número de días de vacaciones comunes. ",
IF( IFERROR(INT(AY276),1.1) &lt;&gt; IFERROR(_xlfn.NUMBERVALUE(AY276),1), "La cantidad de días de vacaciones comunes debe ser un número entero. ", "")
),
""
)</f>
        <v/>
      </c>
      <c r="FY276" s="46">
        <f>IF(AND($DS276,FW276),
IF(AZ276="","Debes escribir el valor de las vacaciones comunes. ",
IF( ISERR(_xlfn.NUMBERVALUE(AZ276)), "El valor de las vacaciones comunes debe ser un número válido. ", "")
),
""
)</f>
        <v/>
      </c>
      <c r="FZ276" s="46">
        <f>CONCATENATE(BA276,BB276)&lt;&gt;""</f>
        <v/>
      </c>
      <c r="GA276" s="46">
        <f>IF(AND($DS276,FZ276),
IF(BA276="","Debes escribir el número de días de vacaciones compensadas. ",
IF( IFERROR(INT(BA276),1.1) &lt;&gt; IFERROR(_xlfn.NUMBERVALUE(BA276),1), "La cantidad de días de vacaciones compensadas debe ser un número entero. ", "")
),
""
)</f>
        <v/>
      </c>
      <c r="GB276" s="46">
        <f>IF(AND($DS276,FZ276),
IF(BB276="","Debes escribir el valor de las vacaciones compensadas. ",
IF( ISERR(_xlfn.NUMBERVALUE(BB276)), "El valor de las vacaciones compensadas debe ser un número válido. ", "")
),
""
)</f>
        <v/>
      </c>
      <c r="GC276" s="46">
        <f>CONCATENATE(BC276,BD276)&lt;&gt;""</f>
        <v/>
      </c>
      <c r="GD276" s="46">
        <f>IF(AND($DS276,GC276),
IF(BC276="","Debes escribir el número de días de prima salarial. ",
IF( IFERROR(INT(BC276),1.1) &lt;&gt; IFERROR(_xlfn.NUMBERVALUE(BC276),1), "La cantidad de días de prima salarial debe ser un número entero. ", "")
),
""
)</f>
        <v/>
      </c>
      <c r="GE276" s="46">
        <f>IF(AND($DS276,GC276),
IF(BD276="","Debes escribir el valor de los días de prima salarial. ",
IF( ISERR(_xlfn.NUMBERVALUE(BD276)), "El valor de los días de prima salarial debe ser un número válido. ", "")
),
""
)</f>
        <v/>
      </c>
      <c r="GF276" s="46">
        <f>IF($DS276,
IF( AND(BE276&lt;&gt;"", ISERR(_xlfn.NUMBERVALUE(BE276))), "El valor de la prima NO saliarial debe ser un número válido. ", "")
)</f>
        <v/>
      </c>
      <c r="GG276" s="46">
        <f>CONCATENATE(BF276,BG276,BH276)&lt;&gt;""</f>
        <v/>
      </c>
      <c r="GH276" s="46">
        <f>IF(AND($DS276,GG276),
IF(BF276="","Debes escribir el valor de las cesantías. ",
IF( ISERR(_xlfn.NUMBERVALUE(BF276)), "El valor de las cesantías debe ser un número válido. ", "")
),
""
)</f>
        <v/>
      </c>
      <c r="GI276" s="46">
        <f>IF(AND($DS276,GG276),
IF(BG276="","Debes escribir el % de cesantías. ",
IF( ISERR(_xlfn.NUMBERVALUE(BG276)), "El % de cesantías debe ser un número válido. ", "")
),
""
)</f>
        <v/>
      </c>
      <c r="GJ276" s="46">
        <f>IF(AND($DS276,GG276),
IF(BH276="","Debes escribir el valor de intereses de cesantías. ",
IF( ISERR(_xlfn.NUMBERVALUE(BH276)), "El valor de intereses de cesantías debe ser un número válido. ", "")
),
""
)</f>
        <v/>
      </c>
      <c r="GK276" s="46">
        <f>CONCATENATE(BI276,BJ276,BK276)&lt;&gt;""</f>
        <v/>
      </c>
      <c r="GL276" s="46">
        <f>IF(AND($DS276,GK276),
IF(BI276="","Debes escribir el número de días de incapacidad. ",
IF( IFERROR(INT(BI276),1.1) &lt;&gt; IFERROR(_xlfn.NUMBERVALUE(BI276),1), "La cantidad de días de incapacidad debe ser un número entero. ", "")
),
""
)</f>
        <v/>
      </c>
      <c r="GM276" s="46">
        <f>IF(AND($DS276,GK276),
IF(BJ276="","Debes escribir el tipo de incapacidad. ",
IF(_xlfn.IFNA(VLOOKUP(BJ276,TIPO_DE_INCAPACIDAD,1,FALSE),-1)=-1,"El tipo de incapacidad es inválida (por favor seleccionarlo de la lista). ","")
),
""
)</f>
        <v/>
      </c>
      <c r="GN276" s="46">
        <f>IF(AND($DS276,GK276),
IF(BK276="","Debes escribir el valor de la incapacidad. ",
IF( ISERR(_xlfn.NUMBERVALUE(BK276)), "El valor de la incapacidad debe ser un número válido. ", "")
),
""
)</f>
        <v/>
      </c>
      <c r="GO276" s="46">
        <f>CONCATENATE(BL276,BM276)&lt;&gt;""</f>
        <v/>
      </c>
      <c r="GP276" s="46">
        <f>IF(AND($DS276,GO276),
IF(BL276="","Debes escribir el número de días de licencia de maternidad o paternidad. ",
IF( IFERROR(INT(BL276),1.1) &lt;&gt; IFERROR(_xlfn.NUMBERVALUE(BL276),1), "La cantidad de días de licencia de maternidad o paternidad debe ser un número entero. ", "")
),
""
)</f>
        <v/>
      </c>
      <c r="GQ276" s="46">
        <f>IF(AND($DS276,GO276),
IF(BM276="","Debes escribir el valor de la licencia de maternidad o paternidad. ",
IF( ISERR(_xlfn.NUMBERVALUE(BM276)), "El valor de la licencia de maternidad o paternidad debe ser un número válido. ", "")
),
""
)</f>
        <v/>
      </c>
      <c r="GR276" s="46">
        <f>CONCATENATE(BN276,BO276)&lt;&gt;""</f>
        <v/>
      </c>
      <c r="GS276" s="46">
        <f>IF(AND($DS276,GR276),
IF(BN276="","Debes escribir el número de días de licencia remunerada. ",
IF( IFERROR(INT(BN276),1.1) &lt;&gt; IFERROR(_xlfn.NUMBERVALUE(BN276),1), "La cantidad de días de licencia remunerada debe ser un número entero. ", "")
),
""
)</f>
        <v/>
      </c>
      <c r="GT276" s="46">
        <f>IF(AND($DS276,GR276),
IF(BO276="","Debes escribir el valor de la licencia remunerada. ",
IF( ISERR(_xlfn.NUMBERVALUE(BO276)), "El valor de la licencia remunerada debe ser un número válido. ", "")
),
""
)</f>
        <v/>
      </c>
      <c r="GU276" s="46">
        <f>IF($DS276,
IF( AND(BP276&lt;&gt;"", ISERR(_xlfn.NUMBERVALUE(BP276))), "El valor de la licencia NO remunerada debe ser un número válido. ", "")
)</f>
        <v/>
      </c>
      <c r="GV276" s="46">
        <f>IF($DS276,
IF( AND(BQ276&lt;&gt;"", ISERR(_xlfn.NUMBERVALUE(BQ276))), "El valor de auxilios salariales debe ser un número válido. ", "")
)</f>
        <v/>
      </c>
      <c r="GW276" s="46">
        <f>IF($DS276,
IF( AND(BR276&lt;&gt;"", ISERR(_xlfn.NUMBERVALUE(BR276))), "El valor de auxilios NO salariales debe ser un número válido. ", "")
)</f>
        <v/>
      </c>
      <c r="GX276" s="46">
        <f>IF($DS276,
IF( AND(BS276&lt;&gt;"", ISERR(_xlfn.NUMBERVALUE(BS276))), "El valor de bonos salariales debe ser un número válido. ", "")
)</f>
        <v/>
      </c>
      <c r="GY276" s="46">
        <f>IF($DS276,
IF( AND(BT276&lt;&gt;"", ISERR(_xlfn.NUMBERVALUE(BT276))), "El valor de bonos NO salariales debe ser un número válido. ", "")
)</f>
        <v/>
      </c>
      <c r="GZ276" s="46">
        <f>IF($DS276,
IF( AND(BU276&lt;&gt;"", ISERR(_xlfn.NUMBERVALUE(BU276))), "El valor de bonos salariales de alimentación debe ser un número válido. ", "")
)</f>
        <v/>
      </c>
      <c r="HA276" s="46">
        <f>IF($DS276,
IF( AND(BV276&lt;&gt;"", ISERR(_xlfn.NUMBERVALUE(BV276))), "El valor de bonos NO salariales de alimentación debe ser un número válido. ", "")
)</f>
        <v/>
      </c>
      <c r="HB276" s="46">
        <f>IF($DS276,
IF( AND(BW276&lt;&gt;"", ISERR(_xlfn.NUMBERVALUE(BW276))), "El valor de bonificaciones salariales debe ser un número válido. ", "")
)</f>
        <v/>
      </c>
      <c r="HC276" s="46">
        <f>IF($DS276,
IF( AND(BX276&lt;&gt;"", ISERR(_xlfn.NUMBERVALUE(BX276))), "El valor de bonificaciones NO salariales debe ser un número válido. ", "")
)</f>
        <v/>
      </c>
      <c r="HD276" s="46">
        <f>IF($DS276,
IF( AND(BY276&lt;&gt;"", ISERR(_xlfn.NUMBERVALUE(BY276))), "El valor de compensaciones ordinarias debe ser un número válido. ", "")
)</f>
        <v/>
      </c>
      <c r="HE276" s="46">
        <f>IF($DS276,
IF( AND(BZ276&lt;&gt;"", ISERR(_xlfn.NUMBERVALUE(BZ276))), "El valor de compensaciones extraordinarias debe ser un número válido. ", "")
)</f>
        <v/>
      </c>
      <c r="HF276" s="46">
        <f>IF($DS276,
IF( AND(CA276&lt;&gt;"", ISERR(_xlfn.NUMBERVALUE(CA276))), "El valor de comisiones debe ser un número válido. ", "")
)</f>
        <v/>
      </c>
      <c r="HG276" s="46">
        <f>IF($DS276,
IF( AND(CB276&lt;&gt;"", ISERR(_xlfn.NUMBERVALUE(CB276))), "El valor de ausencia por huega debe ser un número válido. ", "")
)</f>
        <v/>
      </c>
      <c r="HH276" s="46">
        <f>IF($DS276,
IF( AND(CC276&lt;&gt;"", ISERR(_xlfn.NUMBERVALUE(CC276))), "El valor de anticipos debe ser un número válido. ", "")
)</f>
        <v/>
      </c>
      <c r="HI276" s="46">
        <f>IF($DS276,
IF( AND(CD276&lt;&gt;"", ISERR(_xlfn.NUMBERVALUE(CD276))), "El valor de pagos a terceros debe ser un número válido. ", "")
)</f>
        <v/>
      </c>
      <c r="HJ276" s="46">
        <f>IF($DS276,
IF( AND(CE276&lt;&gt;"", ISERR(_xlfn.NUMBERVALUE(CE276))), "El valor de dotación debe ser un número válido. ", "")
)</f>
        <v/>
      </c>
      <c r="HK276" s="46">
        <f>IF($DS276,
IF( AND(CF276&lt;&gt;"", ISERR(_xlfn.NUMBERVALUE(CF276))), "El valor de apoyo sostenibilidad debe ser un número válido. ", "")
)</f>
        <v/>
      </c>
      <c r="HL276" s="46">
        <f>IF($DS276,
IF( AND(CG276&lt;&gt;"", ISERR(_xlfn.NUMBERVALUE(CG276))), "El valor de teletrabajo debe ser un número válido. ", "")
)</f>
        <v/>
      </c>
      <c r="HM276" s="46">
        <f>IF($DS276,
IF( AND(CH276&lt;&gt;"", ISERR(_xlfn.NUMBERVALUE(CH276))), "El valor de bonificación de retiro debe ser un número válido. ", "")
)</f>
        <v/>
      </c>
      <c r="HN276" s="46">
        <f>IF($DS276,
IF( AND(CI276&lt;&gt;"", ISERR(_xlfn.NUMBERVALUE(CI276))), "El valor de indemnización de retiro debe ser un número válido. ", "")
)</f>
        <v/>
      </c>
      <c r="HO276" s="46">
        <f>IF($DS276,
IF( AND(CJ276&lt;&gt;"", ISERR(_xlfn.NUMBERVALUE(CJ276))), "El valor de reintegros debe ser un número válido. ", "")
)</f>
        <v/>
      </c>
      <c r="HP276" s="46">
        <f>CONCATENATE(CK276,CL276,CM276)&lt;&gt;""</f>
        <v/>
      </c>
      <c r="HQ276" s="46">
        <f>IF(AND($DS276,HP276),
IF(CK276="","Debes escribir la descripción de otro concepto no categorizado. ",""),
""
)</f>
        <v/>
      </c>
      <c r="HR276" s="46">
        <f>IF(AND($DS276,HP276),
IF(CONCATENATE(CL276,CM276)="","Debes escribir al menos un valor de concepto no categorizado (salarial o no salarial). ",
IF(ISERR(_xlfn.NUMBERVALUE(CL276)),"El valor salarial concepto no categorizado debe ser un número válido. ","")
),
""
)</f>
        <v/>
      </c>
      <c r="HS276" s="46">
        <f>IF(AND($DS276,HP276),
IF(CONCATENATE(CL276,CM276)="","Debes escribir al menos un valor de concepto no categorizado (salarial o no salarial). ",
IF(ISERR(_xlfn.NUMBERVALUE(CM276)),"El valor NO salarial concepto no categorizado debe ser un número válido. ","")
),
""
)</f>
        <v/>
      </c>
      <c r="HT276" s="46">
        <f>IF($DS276,
IF(CN276="","Debes escribir el porcentaje del aporte a salud. ",
IF( ISERR(_xlfn.NUMBERVALUE(CN276)), "El valor del porcentaje del aporte a salud debe ser un número válido. ", "")
)
)</f>
        <v/>
      </c>
      <c r="HU276" s="46">
        <f>IF($DS276,
IF(CO276="","Debes escribir el valor del aporte a salud. ",
IF( ISERR(_xlfn.NUMBERVALUE(CO276)), "El valor del aporte a salud debe ser un número válido. ", "")
)
)</f>
        <v/>
      </c>
      <c r="HV276" s="46">
        <f>IF($DS276,
IF( AND(CP276&lt;&gt;"", ISERR(_xlfn.NUMBERVALUE(CP276))), "El valor plan complementario debe ser un número válido. ", "")
)</f>
        <v/>
      </c>
      <c r="HW276" s="46">
        <f>IF($DS276,
IF(CQ276="","Debes escribir el porcentaje del aporte a pensión. ",
IF( ISERR(_xlfn.NUMBERVALUE(CQ276)), "El valor del porcentaje del aporte a pensión debe ser un número válido. ", "")
)
)</f>
        <v/>
      </c>
      <c r="HX276" s="46">
        <f>IF($DS276,
IF(CR276="","Debes escribir el valor del aporte a pensión. ",
IF( ISERR(_xlfn.NUMBERVALUE(CR276)), "El valor del aporte a salud debe ser un número válido. ", "")
)
)</f>
        <v/>
      </c>
      <c r="HY276" s="46">
        <f>IF($DS276,
IF( AND(CS276&lt;&gt;"", ISERR(_xlfn.NUMBERVALUE(CS276))), "El valor pensión voluntaria debe ser un número válido. ", "")
)</f>
        <v/>
      </c>
      <c r="HZ276" s="46">
        <f>CONCATENATE(CT276,CU276,CV276,CW276)&lt;&gt;""</f>
        <v/>
      </c>
      <c r="IA276" s="46">
        <f>IF(AND($DS276,HZ276),
IF(CT276="","Debes escribir el % del fondo de seguridad pensional. ",
IF( ISERR(_xlfn.NUMBERVALUE(CT276)), "El % del fondo de seguridad debe ser un número válido. ", "")
),
""
)</f>
        <v/>
      </c>
      <c r="IB276" s="46">
        <f>IF(AND($DS276,HZ276),
IF(CU276="","Debes escribir el valor del aporte al fondo de solidaridad pensional. ",
IF( ISERR(_xlfn.NUMBERVALUE(CU276)), "El valor del aporte al fondo de solidaridad pensional debe ser un número válido. ", "")
),
""
)</f>
        <v/>
      </c>
      <c r="IC276" s="46">
        <f>IF(AND($DS276,HZ276),
IF(CV276="","Debes escribir el % del fondo de subsistencia. ",
IF( ISERR(_xlfn.NUMBERVALUE(CV276)), "El % del fondo de subsistencia debe ser un número válido. ", "")
),
""
)</f>
        <v/>
      </c>
      <c r="ID276" s="46">
        <f>IF(AND($DS276,HZ276),
IF(CW276="","Debes escribir el valor del fondo de subsistencia. ",
IF( ISERR(_xlfn.NUMBERVALUE(CW276)), "El valor del fondo de subsistencia debe ser un número válido. ", "")
),
""
)</f>
        <v/>
      </c>
      <c r="IE276" s="46">
        <f>CONCATENATE(CX276,CY276)&lt;&gt;""</f>
        <v/>
      </c>
      <c r="IF276" s="46">
        <f>IF(AND($DS276,IE276),
IF(CX276="","Debes escribir el % de sindicato. ",
IF( ISERR(_xlfn.NUMBERVALUE(CX276)), "El % de sindicato debe ser un número válido. ", "")
),
""
)</f>
        <v/>
      </c>
      <c r="IG276" s="46">
        <f>IF(AND($DS276,IE276),
IF(CY276="","Debes escribir el valor del sindicato. ",
IF( ISERR(_xlfn.NUMBERVALUE(CY276)), "El valor del sindicato debe ser un número válido. ", "")
),
""
)</f>
        <v/>
      </c>
      <c r="IH276" s="46">
        <f>IF($DS276,
IF( AND(CZ276&lt;&gt;"", ISERR(_xlfn.NUMBERVALUE(CZ276))), "El valor de sanción pública debe ser un número válido. ", "")
)</f>
        <v/>
      </c>
      <c r="II276" s="46">
        <f>IF($DS276,
IF( AND(DA276&lt;&gt;"", ISERR(_xlfn.NUMBERVALUE(DA276))), "El valor de sanción privada debe ser un número válido. ", "")
)</f>
        <v/>
      </c>
      <c r="IJ276" s="46">
        <f>CONCATENATE(DB276,DC276)&lt;&gt;""</f>
        <v/>
      </c>
      <c r="IK276" s="46">
        <f>IF(AND($DS276,IJ276),
IF(DB276="","Debes escribir la descripción de libranza. ",""),
""
)</f>
        <v/>
      </c>
      <c r="IL276" s="46">
        <f>IF(AND($DS276,IJ276),
IF(DC276="","Debes escribir la cuota libranza. ",
IF(ISERR(_xlfn.NUMBERVALUE(DC276)),"El valor de la cuota libranza debe ser un número válido. ","")
),
""
)</f>
        <v/>
      </c>
      <c r="IM276" s="46">
        <f>IF($DS276,
IF( AND(DD276&lt;&gt;"", ISERR(_xlfn.NUMBERVALUE(DD276))), "El valor de pagos a terceros debe ser un número válido. ", "")
)</f>
        <v/>
      </c>
      <c r="IN276" s="46">
        <f>IF($DS276,
IF( AND(DE276&lt;&gt;"", ISERR(_xlfn.NUMBERVALUE(DE276))), "El valor de anticipos debe ser un número válido. ", "")
)</f>
        <v/>
      </c>
      <c r="IO276" s="46">
        <f>IF($DS276,
IF( AND(DF276&lt;&gt;"", ISERR(_xlfn.NUMBERVALUE(DF276))), "El valor de AFC debe ser un número válido. ", "")
)</f>
        <v/>
      </c>
      <c r="IP276" s="46">
        <f>IF($DS276,
IF( AND(DG276&lt;&gt;"", ISERR(_xlfn.NUMBERVALUE(DG276))), "El valor de rete-fuente debe ser un número válido. ", "")
)</f>
        <v/>
      </c>
      <c r="IQ276" s="46">
        <f>IF($DS276,
IF( AND(DH276&lt;&gt;"", ISERR(_xlfn.NUMBERVALUE(DH276))), "El valor de cooperativa de trabajo debe ser un número válido. ", "")
)</f>
        <v/>
      </c>
      <c r="IR276" s="46">
        <f>IF($DS276,
IF( AND(DI276&lt;&gt;"", ISERR(_xlfn.NUMBERVALUE(DI276))), "El valor de embargo fiscal debe ser un número válido. ", "")
)</f>
        <v/>
      </c>
      <c r="IS276" s="46">
        <f>IF($DS276,
IF( AND(DJ276&lt;&gt;"", ISERR(_xlfn.NUMBERVALUE(DJ276))), "El valor de educación debe ser un número válido. ", "")
)</f>
        <v/>
      </c>
      <c r="IT276" s="46">
        <f>IF($DS276,
IF( AND(DK276&lt;&gt;"", ISERR(_xlfn.NUMBERVALUE(DK276))), "El valor de reintegro debe ser un número válido. ", "")
)</f>
        <v/>
      </c>
      <c r="IU276" s="46">
        <f>IF($DS276,
IF( AND(DL276&lt;&gt;"", ISERR(_xlfn.NUMBERVALUE(DL276))), "El valor de deuda debe ser un número válido. ", "")
)</f>
        <v/>
      </c>
      <c r="IV276" s="46">
        <f>IF($DS276,
IF( AND(DM276&lt;&gt;"", ISERR(_xlfn.NUMBERVALUE(DM276))), "El valor de otras deducciones debe ser un número válido. ", "")
)</f>
        <v/>
      </c>
      <c r="IW276" s="46">
        <f>IF($DS276,
IF(DN276="","Debes escribir el valor de los devengos totales. ",
IF( ISERR(_xlfn.NUMBERVALUE(DN276)), "El valor de los devengos totales debe ser un número válido. ", "")
)
)</f>
        <v/>
      </c>
      <c r="IX276" s="46">
        <f>IF($DS276,
IF(DO276="","Debes escribir el valor de las deducciones totales. ",
IF( ISERR(_xlfn.NUMBERVALUE(DO276)), "El valor de las deducciones totales debe ser un número válido. ", "")
)
)</f>
        <v/>
      </c>
      <c r="IY276" s="46">
        <f>IF($DS276,
IF(DP276="","Debes escribir el valor del salario total. ",
IF( ISERR(_xlfn.NUMBERVALUE(DP276)), "El valor del salario total debe ser un número válido. ", "")
)
)</f>
        <v/>
      </c>
    </row>
    <row r="277">
      <c r="B277" s="48" t="n">
        <v>265</v>
      </c>
      <c r="C277" s="61">
        <f>IF(AND(DS277,DP277&lt;&gt;""),
IF(DQ277="","OK","Error"),
""
)</f>
        <v/>
      </c>
      <c r="D277" s="53" t="n"/>
      <c r="E277" s="52" t="n"/>
      <c r="F277" s="112" t="n"/>
      <c r="G277" s="52" t="n"/>
      <c r="H277" s="53" t="n"/>
      <c r="I277" s="52" t="n"/>
      <c r="J277" s="52" t="n"/>
      <c r="K277" s="53" t="n"/>
      <c r="L277" s="55" t="n"/>
      <c r="M277" s="108" t="n"/>
      <c r="N277" s="56" t="n"/>
      <c r="O277" s="52" t="n"/>
      <c r="P277" s="52" t="n"/>
      <c r="Q277" s="52" t="n"/>
      <c r="R277" s="52" t="n"/>
      <c r="S277" s="52" t="n"/>
      <c r="T277" s="53" t="n"/>
      <c r="U277" s="52" t="n"/>
      <c r="V277" s="52" t="n"/>
      <c r="W277" s="55" t="n"/>
      <c r="X277" s="55" t="n"/>
      <c r="Y277" s="52" t="n"/>
      <c r="Z277" s="55" t="n"/>
      <c r="AA277" s="52" t="n"/>
      <c r="AB277" s="53" t="n"/>
      <c r="AC277" s="53" t="n"/>
      <c r="AD277" s="53" t="n"/>
      <c r="AE277" s="177" t="n"/>
      <c r="AF277" s="113" t="n"/>
      <c r="AG277" s="177" t="n"/>
      <c r="AH277" s="178" t="n"/>
      <c r="AI277" s="178" t="n"/>
      <c r="AJ277" s="178" t="n"/>
      <c r="AK277" s="114" t="n"/>
      <c r="AL277" s="178" t="n"/>
      <c r="AM277" s="114" t="n"/>
      <c r="AN277" s="178" t="n"/>
      <c r="AO277" s="114" t="n"/>
      <c r="AP277" s="178" t="n"/>
      <c r="AQ277" s="114" t="n"/>
      <c r="AR277" s="178" t="n"/>
      <c r="AS277" s="114" t="n"/>
      <c r="AT277" s="178" t="n"/>
      <c r="AU277" s="114" t="n"/>
      <c r="AV277" s="178" t="n"/>
      <c r="AW277" s="114" t="n"/>
      <c r="AX277" s="178" t="n"/>
      <c r="AY277" s="114" t="n"/>
      <c r="AZ277" s="178" t="n"/>
      <c r="BA277" s="114" t="n"/>
      <c r="BB277" s="178" t="n"/>
      <c r="BC277" s="114" t="n"/>
      <c r="BD277" s="178" t="n"/>
      <c r="BE277" s="178" t="n"/>
      <c r="BF277" s="178" t="n"/>
      <c r="BG277" s="59" t="n"/>
      <c r="BH277" s="178" t="n"/>
      <c r="BI277" s="114" t="n"/>
      <c r="BJ277" s="53" t="n"/>
      <c r="BK277" s="178" t="n"/>
      <c r="BL277" s="114" t="n"/>
      <c r="BM277" s="178" t="n"/>
      <c r="BN277" s="114" t="n"/>
      <c r="BO277" s="178" t="n"/>
      <c r="BP277" s="178" t="n"/>
      <c r="BQ277" s="178" t="n"/>
      <c r="BR277" s="178" t="n"/>
      <c r="BS277" s="178" t="n"/>
      <c r="BT277" s="178" t="n"/>
      <c r="BU277" s="178" t="n"/>
      <c r="BV277" s="178" t="n"/>
      <c r="BW277" s="178" t="n"/>
      <c r="BX277" s="178" t="n"/>
      <c r="BY277" s="178" t="n"/>
      <c r="BZ277" s="178" t="n"/>
      <c r="CA277" s="178" t="n"/>
      <c r="CB277" s="178" t="n"/>
      <c r="CC277" s="178" t="n"/>
      <c r="CD277" s="178" t="n"/>
      <c r="CE277" s="178" t="n"/>
      <c r="CF277" s="178" t="n"/>
      <c r="CG277" s="178" t="n"/>
      <c r="CH277" s="178" t="n"/>
      <c r="CI277" s="178" t="n"/>
      <c r="CJ277" s="178" t="n"/>
      <c r="CK277" s="53" t="n"/>
      <c r="CL277" s="178" t="n"/>
      <c r="CM277" s="178" t="n"/>
      <c r="CN277" s="60" t="n"/>
      <c r="CO277" s="177" t="n"/>
      <c r="CP277" s="178" t="n"/>
      <c r="CQ277" s="60" t="n"/>
      <c r="CR277" s="177" t="n"/>
      <c r="CS277" s="178" t="n"/>
      <c r="CT277" s="59" t="n"/>
      <c r="CU277" s="178" t="n"/>
      <c r="CV277" s="59" t="n"/>
      <c r="CW277" s="178" t="n"/>
      <c r="CX277" s="59" t="n"/>
      <c r="CY277" s="178" t="n"/>
      <c r="CZ277" s="178" t="n"/>
      <c r="DA277" s="178" t="n"/>
      <c r="DB277" s="53" t="n"/>
      <c r="DC277" s="178" t="n"/>
      <c r="DD277" s="178" t="n"/>
      <c r="DE277" s="178" t="n"/>
      <c r="DF277" s="178" t="n"/>
      <c r="DG277" s="178" t="n"/>
      <c r="DH277" s="178" t="n"/>
      <c r="DI277" s="178" t="n"/>
      <c r="DJ277" s="178" t="n"/>
      <c r="DK277" s="178" t="n"/>
      <c r="DL277" s="178" t="n"/>
      <c r="DM277" s="178" t="n"/>
      <c r="DN277" s="177" t="n"/>
      <c r="DO277" s="177" t="n"/>
      <c r="DP277" s="177" t="n"/>
      <c r="DQ277" s="76">
        <f>IF(AND(DS277,DP277&lt;&gt;""),
CONCATENATE(DT277,DU277,DV277,DW277,DX277,DY277,DZ277,EA277,EB277,EC277,ED277,EE277,EF277,EG277,EH277,EI277,EJ277,EK277,EL277,EM277,EN277,EO277,EP277,EQ277,ES277,ET277,EU277,EV277,EW277,EX277,EY277,EZ277,FA277,FC277,FD277,FF277,FG277,FI277,FJ277,FL277,FM277,FO277,FP277,FR277,FS277,FU277,FV277,FX277,FY277,GA277,GB277,GD277,GE277,GF277,GH277,GI277,GJ277,GL277,GM277,GN277,GP277,GQ277,GS277,GT277,GU277,GV277,GW277,GX277,GY277,GZ277,HA277,HB277,HC277,HD277,HE277,HF277,HG277,HH277,HI277,HJ277,HK277,HL277,HM277,HN277,HO277,HQ277,HR277,HS277,HT277,HU277,HV277,HW277,HX277,HY277,IA277,IB277,IC277,ID277,IF277,IG277,IH277,II277,IK277,IL277,IM277,IN277,IO277,IP277,IQ277,IR277,IS277,IT277,IU277,IV277,IW277,IX277,IY277,IZ277),
""
)</f>
        <v/>
      </c>
      <c r="DR277" s="53" t="n"/>
      <c r="DS277" s="46">
        <f>CONCATENATE(D277,$E277,$F277,$G277,H277,$I277,$J277,K277,$L277,$M277,N277,$O277,$P277,$Q277,$R277,$S277,T277,$U277,$V277,$W277,$X277,$Y277,$Z277,$AA277,AB277,AC277,AD277,$AE277,$AF277,$AG277,AH277,AI277,AJ277,AK277,AL277,AM277,AN277,AO277,AP277,AQ277,AR277,AS277,AT277,AU277,AV277,AW277,AX277,AY277,AZ277,BA277,BB277,BC277,BD277,BE277,BF277,BG277,BH277,BI277,BJ277,BK277,BL277,BM277,BN277,BO277,BP277,BQ277,BR277,BS277,BT277,BU277,BV277,BW277,BX277,BY277,BZ277,CA277,CB277,CC277,CD277,CE277,CF277,CG277,CH277,CI277,CJ277,CK277,CL277,CM277,$CN277,$CO277,CP277,$CQ277,$CR277,CS277,CT277,CU277,CV277,CW277,CX277,CY277,CZ277,DA277,DB277,DC277,DD277,DE277,DF277,DG277,DH277,DI277,DJ277,DK277,DL277,DM277,$DN277,$DO277,$DP277,DR277)&lt;&gt;""</f>
        <v/>
      </c>
      <c r="DT277" s="46">
        <f>IF(AND($DS277,$E$4&lt;&gt;""),
IF(LEFT($E$4,2) = "1.",
IF(D277&lt;&gt;"","El CUNE sólo se envía en operaciones de novedad o ajuste. ",""),
IF(D277="","Debes escribir un CUNE válido para realizar operaciones de novedad o ajuste. ","")),
""
)</f>
        <v/>
      </c>
      <c r="DU277" s="46">
        <f>IF($DS277,
IF(E277="","Debes seleccionar el tipo de documento del empleado. ",
IF(_xlfn.IFNA(VLOOKUP(E277,TIPO_DE_DOCUMENTO,1,FALSE),-1)=-1,"El tipo de documento no es válido (por favor seleccionarlo de la lista). ","")
)
)</f>
        <v/>
      </c>
      <c r="DV277" s="46">
        <f>IF($DS277,
IF(F277="","Debes escribir el número de documento del empleado. ","")
)</f>
        <v/>
      </c>
      <c r="DW277" s="46">
        <f>IF($DS277,
IF(G277="","Debes escribir el primer nombre del empleado. ","")
)</f>
        <v/>
      </c>
      <c r="DY277" s="46">
        <f>IF($DS277,
IF(I277="","Debes escribir el primer apellido del empleado. ","")
)</f>
        <v/>
      </c>
      <c r="DZ277" s="46">
        <f>IF($DS277,
IF(J277="","Debes escribir el segundo apellido del empleado. ","")
)</f>
        <v/>
      </c>
      <c r="EB277" s="46">
        <f>IF($DS277,
IF(L277="","Debes escribir la fecha de ingreso del empleado. ",
IF(ISERR(DATE(YEAR(L277),MONTH(L277),DAY(L277))), "El valor ingresado en fecha de ingreso no tiene un formato válido. ","")
)
)</f>
        <v/>
      </c>
      <c r="EC277" s="46">
        <f>IF($DS277,
IF(M277="","Debes escribir el tiempo laborado. ",
IF( IFERROR(INT(M277),1.1) &lt;&gt; IFERROR(_xlfn.NUMBERVALUE(M277),1), "El valor de los días trabajados debe ser un número entero. ", "")
)
)</f>
        <v/>
      </c>
      <c r="ED277" s="46">
        <f>IF($DS277,
IF( AND(N277&lt;&gt;"", ISERR(DATE(YEAR(N277),MONTH(N277),DAY(N277))) ), "El valor ingresado en fecha de ingreso no tiene un formato válido. ",
IF( AND(N277&lt;&gt;"", $E$6&lt;&gt;"", DATE(YEAR(N277), MONTH(N277), 1) &lt;&gt; IFERROR(DATE(MID($E$6, 1, 4), MID($E$6, 6, 2),1), "1/1/1900") ), "La fecha de retiro debe estar dentro del período liquidado. ", "")
)
)</f>
        <v/>
      </c>
      <c r="EE277" s="46">
        <f>IF($DS277,
IF(O277="","Debes seleccionar el tipo de trabajador. ",
IF(_xlfn.IFNA(VLOOKUP(O277,TIPO_DE_TRABAJADOR,1,FALSE),-1)=-1,"El tipo de trabajador no es válido (por favor seleccionarlo de la lista). ","")
)
)</f>
        <v/>
      </c>
      <c r="EF277" s="46">
        <f>IF($DS277,
IF(P277="","Debes seleccionar si es un trabajador dependiente pensionado por vejez. ",
IF(_xlfn.IFNA(VLOOKUP(P277,SUBTIPO_DE_TRABAJADOR,1,FALSE),-1)=-1,"El tipo de trabajador dependiente pensionado por vejez no es válido (por favor seleccionarlo de la lista). ","")
)
)</f>
        <v/>
      </c>
      <c r="EG277" s="46">
        <f>IF($DS277,
IF(Q277="","Debes seleccionar el tipo de contrato del trabajador. ",
IF(_xlfn.IFNA(VLOOKUP(Q277,TIPO_DE_CONTRATO,1,FALSE),-1)=-1,"El tipo de contrato del trabajador no es válido (por favor seleccionarlo de la lista). ","")
)
)</f>
        <v/>
      </c>
      <c r="EH277" s="46">
        <f>IF($DS277,
IF(R277="","Debes seleccionar si es un salario integral. ",
IF(_xlfn.IFNA(VLOOKUP(R277,SI_NO,1,FALSE),-1)=-1,"Valor no válido para salario integral (por favor seleccionarlo de la lista). ","")
)
)</f>
        <v/>
      </c>
      <c r="EI277" s="46">
        <f>IF($DS277,
IF(S277="","Debes seleccionar si el trabajador realiza actividades de riesgo. ",
IF(_xlfn.IFNA(VLOOKUP(S277,SI_NO,1,FALSE),-1)=-1,"Valor no válido para actividad de alto riesgo (por favor seleccionarlo de la lista). ","")
)
)</f>
        <v/>
      </c>
      <c r="EK277" s="46">
        <f>IF($DS277,
IF(U277="","Debes escribir el código del municipio de residencia del trabajador. ",
IF(_xlfn.IFNA(VLOOKUP(U277,MUNICIPIO,1,FALSE),-1)=-1,"El municipio de residencia del trabajador es inválido (por favor seleccionarlo de la lista). ","")
)
)</f>
        <v/>
      </c>
      <c r="EL277" s="46">
        <f>IF($DS277,
IF(V277="","Debes escribir el la dirección de residendia del trabajador. ","")
)</f>
        <v/>
      </c>
      <c r="EM277" s="46">
        <f>IF($DS277,
IF(W277="","Debes escribir la fecha de inicio de la liquidación. ",
IF(ISERR(DATE(YEAR(W277),MONTH(W277),DAY(W277))),"El valor ingresado en fecha de inicio de liquidación no tiene un formato válido. ",
IF( AND($E$6&lt;&gt;"", DATE(YEAR(W277), MONTH(W277), 1) &lt;&gt; IFERROR(DATE(MID($E$6, 1, 4), MID($E$6, 6, 2),1), "1/1/1900") ), "La fecha de inicio de la liquidación debe estar dentro del período liquidado. ", "")
)
)
)</f>
        <v/>
      </c>
      <c r="EN277" s="46">
        <f>IF($DS277,
IF(X277="","Debes escribir la fecha de fin de la liquidación. ",
IF(ISERR(DATE(YEAR(X277),MONTH(X277),DAY(X277))),"El valor ingresado en fecha de fin de liquidación no tiene un formato válido. ",
IF( AND($E$6&lt;&gt;"", DATE(YEAR(X277), MONTH(X277), 1) &lt;&gt; IFERROR(DATE(MID($E$6, 1, 4), MID($E$6, 6, 2),1), "1/1/1900") ), "La fecha de fin de la liquidación debe estar dentro del período liquidado. ", "")
)
)
)</f>
        <v/>
      </c>
      <c r="EO277" s="46">
        <f>IF($DS277,
IF(Y277="","Debes escribir la frecuencia de pago del trabajador. ",
IF(_xlfn.IFNA(VLOOKUP(Y277,PERÍODO_DE_NÓMINA,1,FALSE),-1)=-1,"La frecuencia de pago es inválida (por favor seleccionarlo de la lista). ","")
)
)</f>
        <v/>
      </c>
      <c r="EP277" s="46">
        <f>IF($DS277,
IF(Z277="","Debes escribir la fecha de pago. ",
IF(ISERR(DATE(YEAR(Z277),MONTH(Z277),DAY(Z277))), "El valor ingresado en fecha de pago no tiene un formato válido. ","")
)
)</f>
        <v/>
      </c>
      <c r="EQ277" s="46">
        <f>IF($DS277,
IF(AA277="","Debes escribir el medio de pago. ",
IF(_xlfn.IFNA(VLOOKUP(AA277,MEDIOS_DE_PAGO,1,FALSE),-1)=-1,"El medio de pago es inválido (por favor seleccionarlo de la lista). ","")
)
)</f>
        <v/>
      </c>
      <c r="ER277" s="46">
        <f>OR(AA277='Tablas '!$T$4,AA277='Tablas '!$T$7,AA277='Tablas '!$T$8,AA277='Tablas '!$T$11)</f>
        <v/>
      </c>
      <c r="ES277" s="46">
        <f>IF(AND($DS277,ER277),
IF(AB277="","Debes escribir la entidad bancaria. ",""),
""
)</f>
        <v/>
      </c>
      <c r="ET277" s="46">
        <f>IF(AND($DS277,ER277),
IF(AC277="","Debes escribir el tipo de cuenta bancaria. ",
IF(_xlfn.IFNA(VLOOKUP(AC277,TIPO_DE_CUENTA,1,FALSE),-1)=-1,"El tipo de cuenta bancaria es inválida (por favor seleccionarlo de la lista). ","")
),
""
)</f>
        <v/>
      </c>
      <c r="EU277" s="46">
        <f>IF(AND($DS277,ER277),
IF(AD277="","Debes escribir el número de cuenta bancaria. ",""),
""
)</f>
        <v/>
      </c>
      <c r="EV277" s="46">
        <f>IF($DS277,
IF(AE277="","Debes escribir el valor del sueldo básico. ",
IF( ISERR(_xlfn.NUMBERVALUE(AE277)), "El valor del sueldo básico debe ser un número válido. ", "")
)
)</f>
        <v/>
      </c>
      <c r="EW277" s="46">
        <f>IF($DS277,
IF(AF277="","Debes escribir el número de días trabajados. ",
IF( IFERROR(INT(AF277),1.1) &lt;&gt; IFERROR(_xlfn.NUMBERVALUE(AF277),1), "La cantidad de días trabajados debe ser un número entero. ", "")
)
)</f>
        <v/>
      </c>
      <c r="EX277" s="46">
        <f>IF($DS277,
IF(AG277="","Debes escribir el valor del sueldo trabajado. ",
IF( ISERR(_xlfn.NUMBERVALUE(AG277)), "El valor del sueldo trabajado debe ser un número válido. ", "")
)
)</f>
        <v/>
      </c>
      <c r="EY277" s="46">
        <f>IF($DS277,
IF( AND(AH277&lt;&gt;"", ISERR(_xlfn.NUMBERVALUE(AH277))), "El valor del auxilio de transporte debe ser un número válido. ", "")
)</f>
        <v/>
      </c>
      <c r="EZ277" s="46">
        <f>IF($DS277,
IF( AND(AI277&lt;&gt;"", ISERR(_xlfn.NUMBERVALUE(AI277))), "El valor de viáticos salariales debe ser un número válido. ", "")
)</f>
        <v/>
      </c>
      <c r="FA277" s="46">
        <f>IF($DS277,
IF( AND(AJ277&lt;&gt;"", ISERR(_xlfn.NUMBERVALUE(AJ277))), "El valor de viáticos NO salariales debe ser un número válido. ", "")
)</f>
        <v/>
      </c>
      <c r="FB277" s="46">
        <f>CONCATENATE(AK277,AL277)&lt;&gt;""</f>
        <v/>
      </c>
      <c r="FC277" s="46">
        <f>IF(AND($DS277,FB277),
IF(AK277="","Debes escribir el número de horas extras diurnas. ",
IF( IFERROR(INT(AK277),1.1) &lt;&gt; IFERROR(_xlfn.NUMBERVALUE(AK277),1), "La cantidad de horas extras diurnas debe ser un número entero. ", "")
),
""
)</f>
        <v/>
      </c>
      <c r="FD277" s="46">
        <f>IF(AND($DS277,FB277),
IF(AL277="","Debes escribir el valor de las horas extras diurnas. ",
IF( ISERR(_xlfn.NUMBERVALUE(AL277)), "El valor de las horas extras duirnas debe ser un número válido. ", "")
),
""
)</f>
        <v/>
      </c>
      <c r="FE277" s="46">
        <f>CONCATENATE(AM277,AN277)&lt;&gt;""</f>
        <v/>
      </c>
      <c r="FF277" s="46">
        <f>IF(AND($DS277,FE277),
IF(AM277="","Debes escribir el número de horas extras nocturnas. ",
IF( IFERROR(INT(AM277),1.1) &lt;&gt; IFERROR(_xlfn.NUMBERVALUE(AM277),1), "La cantidad de horas extras nocturnas debe ser un número entero. ", "")
),
""
)</f>
        <v/>
      </c>
      <c r="FG277" s="46">
        <f>IF(AND($DS277,FE277),
IF(AN277="","Debes escribir el valor de las horas extras nocturnas. ",
IF( ISERR(_xlfn.NUMBERVALUE(AN277)), "El valor de las horas extras nocturnas debe ser un número válido. ", "")
),
""
)</f>
        <v/>
      </c>
      <c r="FH277" s="46">
        <f>CONCATENATE(AO277,AP277)&lt;&gt;""</f>
        <v/>
      </c>
      <c r="FI277" s="46">
        <f>IF(AND($DS277,FH277),
IF(AO277="","Debes escribir el número de horas extras diurnas dominicales y festivas. ",
IF( IFERROR(INT(AO277),1.1) &lt;&gt; IFERROR(_xlfn.NUMBERVALUE(AO277),1), "La cantidad de horas extras diurnas dominicales y festivas debe ser un número entero. ", "")
),
""
)</f>
        <v/>
      </c>
      <c r="FJ277" s="46">
        <f>IF(AND($DS277,FH277),
IF(AP277="","Debes escribir el valor de las horas extras diurnas dominicales y festivas. ",
IF( ISERR(_xlfn.NUMBERVALUE(AP277)), "El valor de las horas extras diurnas dominicales y festivas debe ser un número válido. ", "")
),
""
)</f>
        <v/>
      </c>
      <c r="FK277" s="46">
        <f>CONCATENATE(AQ277,AR277)&lt;&gt;""</f>
        <v/>
      </c>
      <c r="FL277" s="46">
        <f>IF(AND($DS277,FK277),
IF(AQ277="","Debes escribir el número de horas extras nocturnas dominicales y festivas. ",
IF( IFERROR(INT(AQ277),1.1) &lt;&gt; IFERROR(_xlfn.NUMBERVALUE(AQ277),1), "La cantidad de horas extras nocturnas dominicales y festivas debe ser un número entero. ", "")
),
""
)</f>
        <v/>
      </c>
      <c r="FM277" s="46">
        <f>IF(AND($DS277,FK277),
IF(AR277="","Debes escribir el valor de las horas extras nocturnas dominicales y festivas. ",
IF( ISERR(_xlfn.NUMBERVALUE(AR277)), "El valor de las horas extras nocturnas dominicales y festivas debe ser un número válido. ", "")
),
""
)</f>
        <v/>
      </c>
      <c r="FN277" s="46">
        <f>CONCATENATE(AS277,AT277)&lt;&gt;""</f>
        <v/>
      </c>
      <c r="FO277" s="46">
        <f>IF(AND($DS277,FN277),
IF(AS277="","Debes escribir el número de horas recargo nocturno. ",
IF( IFERROR(INT(AS277),1.1) &lt;&gt; IFERROR(_xlfn.NUMBERVALUE(AS277),1), "La cantidad de horas recargo nocturno debe ser un número entero. ", "")
),
""
)</f>
        <v/>
      </c>
      <c r="FP277" s="46">
        <f>IF(AND($DS277,FN277),
IF(AT277="","Debes escribir el valor de las horas recargo nocturno. ",
IF( ISERR(_xlfn.NUMBERVALUE(AT277)), "El valor de las horas recargo nocturno debe ser un número válido. ", "")
),
""
)</f>
        <v/>
      </c>
      <c r="FQ277" s="46">
        <f>CONCATENATE(AU277,AV277)&lt;&gt;""</f>
        <v/>
      </c>
      <c r="FR277" s="46">
        <f>IF(AND($DS277,FQ277),
IF(AU277="","Debes escribir el número de horas recargo diurno dominical y festivo. ",
IF( IFERROR(INT(AU277),1.1) &lt;&gt; IFERROR(_xlfn.NUMBERVALUE(AU277),1), "La cantidad de horas recargo diurno dominical y festivo debe ser un número entero. ", "")
),
""
)</f>
        <v/>
      </c>
      <c r="FS277" s="46">
        <f>IF(AND($DS277,FQ277),
IF(AV277="","Debes escribir el valor de las horas recargo diurno dominical y festivo. ",
IF( ISERR(_xlfn.NUMBERVALUE(AV277)), "El valor de las horas recargo diurno dominical y festivo debe ser un número válido. ", "")
),
""
)</f>
        <v/>
      </c>
      <c r="FT277" s="46">
        <f>CONCATENATE(AW277,AX277)&lt;&gt;""</f>
        <v/>
      </c>
      <c r="FU277" s="46">
        <f>IF(AND($DS277,FT277),
IF(AW277="","Debes escribir el número de horas recargo nocturno dominical y festivo. ",
IF( IFERROR(INT(AW277),1.1) &lt;&gt; IFERROR(_xlfn.NUMBERVALUE(AW277),1), "La cantidad de horas recargo nocturno dominical y festivo debe ser un número entero. ", "")
),
""
)</f>
        <v/>
      </c>
      <c r="FV277" s="46">
        <f>IF(AND($DS277,FT277),
IF(AX277="","Debes escribir el valor de las horas recargo nocturno dominical y festivo. ",
IF( ISERR(_xlfn.NUMBERVALUE(AX277)), "El valor de las horas recargo nocturno dominical y festivo debe ser un número válido. ", "")
),
""
)</f>
        <v/>
      </c>
      <c r="FW277" s="46">
        <f>CONCATENATE(AY277,AZ277)&lt;&gt;""</f>
        <v/>
      </c>
      <c r="FX277" s="46">
        <f>IF(AND($DS277,FW277),
IF(AY277="","Debes escribir el número de días de vacaciones comunes. ",
IF( IFERROR(INT(AY277),1.1) &lt;&gt; IFERROR(_xlfn.NUMBERVALUE(AY277),1), "La cantidad de días de vacaciones comunes debe ser un número entero. ", "")
),
""
)</f>
        <v/>
      </c>
      <c r="FY277" s="46">
        <f>IF(AND($DS277,FW277),
IF(AZ277="","Debes escribir el valor de las vacaciones comunes. ",
IF( ISERR(_xlfn.NUMBERVALUE(AZ277)), "El valor de las vacaciones comunes debe ser un número válido. ", "")
),
""
)</f>
        <v/>
      </c>
      <c r="FZ277" s="46">
        <f>CONCATENATE(BA277,BB277)&lt;&gt;""</f>
        <v/>
      </c>
      <c r="GA277" s="46">
        <f>IF(AND($DS277,FZ277),
IF(BA277="","Debes escribir el número de días de vacaciones compensadas. ",
IF( IFERROR(INT(BA277),1.1) &lt;&gt; IFERROR(_xlfn.NUMBERVALUE(BA277),1), "La cantidad de días de vacaciones compensadas debe ser un número entero. ", "")
),
""
)</f>
        <v/>
      </c>
      <c r="GB277" s="46">
        <f>IF(AND($DS277,FZ277),
IF(BB277="","Debes escribir el valor de las vacaciones compensadas. ",
IF( ISERR(_xlfn.NUMBERVALUE(BB277)), "El valor de las vacaciones compensadas debe ser un número válido. ", "")
),
""
)</f>
        <v/>
      </c>
      <c r="GC277" s="46">
        <f>CONCATENATE(BC277,BD277)&lt;&gt;""</f>
        <v/>
      </c>
      <c r="GD277" s="46">
        <f>IF(AND($DS277,GC277),
IF(BC277="","Debes escribir el número de días de prima salarial. ",
IF( IFERROR(INT(BC277),1.1) &lt;&gt; IFERROR(_xlfn.NUMBERVALUE(BC277),1), "La cantidad de días de prima salarial debe ser un número entero. ", "")
),
""
)</f>
        <v/>
      </c>
      <c r="GE277" s="46">
        <f>IF(AND($DS277,GC277),
IF(BD277="","Debes escribir el valor de los días de prima salarial. ",
IF( ISERR(_xlfn.NUMBERVALUE(BD277)), "El valor de los días de prima salarial debe ser un número válido. ", "")
),
""
)</f>
        <v/>
      </c>
      <c r="GF277" s="46">
        <f>IF($DS277,
IF( AND(BE277&lt;&gt;"", ISERR(_xlfn.NUMBERVALUE(BE277))), "El valor de la prima NO saliarial debe ser un número válido. ", "")
)</f>
        <v/>
      </c>
      <c r="GG277" s="46">
        <f>CONCATENATE(BF277,BG277,BH277)&lt;&gt;""</f>
        <v/>
      </c>
      <c r="GH277" s="46">
        <f>IF(AND($DS277,GG277),
IF(BF277="","Debes escribir el valor de las cesantías. ",
IF( ISERR(_xlfn.NUMBERVALUE(BF277)), "El valor de las cesantías debe ser un número válido. ", "")
),
""
)</f>
        <v/>
      </c>
      <c r="GI277" s="46">
        <f>IF(AND($DS277,GG277),
IF(BG277="","Debes escribir el % de cesantías. ",
IF( ISERR(_xlfn.NUMBERVALUE(BG277)), "El % de cesantías debe ser un número válido. ", "")
),
""
)</f>
        <v/>
      </c>
      <c r="GJ277" s="46">
        <f>IF(AND($DS277,GG277),
IF(BH277="","Debes escribir el valor de intereses de cesantías. ",
IF( ISERR(_xlfn.NUMBERVALUE(BH277)), "El valor de intereses de cesantías debe ser un número válido. ", "")
),
""
)</f>
        <v/>
      </c>
      <c r="GK277" s="46">
        <f>CONCATENATE(BI277,BJ277,BK277)&lt;&gt;""</f>
        <v/>
      </c>
      <c r="GL277" s="46">
        <f>IF(AND($DS277,GK277),
IF(BI277="","Debes escribir el número de días de incapacidad. ",
IF( IFERROR(INT(BI277),1.1) &lt;&gt; IFERROR(_xlfn.NUMBERVALUE(BI277),1), "La cantidad de días de incapacidad debe ser un número entero. ", "")
),
""
)</f>
        <v/>
      </c>
      <c r="GM277" s="46">
        <f>IF(AND($DS277,GK277),
IF(BJ277="","Debes escribir el tipo de incapacidad. ",
IF(_xlfn.IFNA(VLOOKUP(BJ277,TIPO_DE_INCAPACIDAD,1,FALSE),-1)=-1,"El tipo de incapacidad es inválida (por favor seleccionarlo de la lista). ","")
),
""
)</f>
        <v/>
      </c>
      <c r="GN277" s="46">
        <f>IF(AND($DS277,GK277),
IF(BK277="","Debes escribir el valor de la incapacidad. ",
IF( ISERR(_xlfn.NUMBERVALUE(BK277)), "El valor de la incapacidad debe ser un número válido. ", "")
),
""
)</f>
        <v/>
      </c>
      <c r="GO277" s="46">
        <f>CONCATENATE(BL277,BM277)&lt;&gt;""</f>
        <v/>
      </c>
      <c r="GP277" s="46">
        <f>IF(AND($DS277,GO277),
IF(BL277="","Debes escribir el número de días de licencia de maternidad o paternidad. ",
IF( IFERROR(INT(BL277),1.1) &lt;&gt; IFERROR(_xlfn.NUMBERVALUE(BL277),1), "La cantidad de días de licencia de maternidad o paternidad debe ser un número entero. ", "")
),
""
)</f>
        <v/>
      </c>
      <c r="GQ277" s="46">
        <f>IF(AND($DS277,GO277),
IF(BM277="","Debes escribir el valor de la licencia de maternidad o paternidad. ",
IF( ISERR(_xlfn.NUMBERVALUE(BM277)), "El valor de la licencia de maternidad o paternidad debe ser un número válido. ", "")
),
""
)</f>
        <v/>
      </c>
      <c r="GR277" s="46">
        <f>CONCATENATE(BN277,BO277)&lt;&gt;""</f>
        <v/>
      </c>
      <c r="GS277" s="46">
        <f>IF(AND($DS277,GR277),
IF(BN277="","Debes escribir el número de días de licencia remunerada. ",
IF( IFERROR(INT(BN277),1.1) &lt;&gt; IFERROR(_xlfn.NUMBERVALUE(BN277),1), "La cantidad de días de licencia remunerada debe ser un número entero. ", "")
),
""
)</f>
        <v/>
      </c>
      <c r="GT277" s="46">
        <f>IF(AND($DS277,GR277),
IF(BO277="","Debes escribir el valor de la licencia remunerada. ",
IF( ISERR(_xlfn.NUMBERVALUE(BO277)), "El valor de la licencia remunerada debe ser un número válido. ", "")
),
""
)</f>
        <v/>
      </c>
      <c r="GU277" s="46">
        <f>IF($DS277,
IF( AND(BP277&lt;&gt;"", ISERR(_xlfn.NUMBERVALUE(BP277))), "El valor de la licencia NO remunerada debe ser un número válido. ", "")
)</f>
        <v/>
      </c>
      <c r="GV277" s="46">
        <f>IF($DS277,
IF( AND(BQ277&lt;&gt;"", ISERR(_xlfn.NUMBERVALUE(BQ277))), "El valor de auxilios salariales debe ser un número válido. ", "")
)</f>
        <v/>
      </c>
      <c r="GW277" s="46">
        <f>IF($DS277,
IF( AND(BR277&lt;&gt;"", ISERR(_xlfn.NUMBERVALUE(BR277))), "El valor de auxilios NO salariales debe ser un número válido. ", "")
)</f>
        <v/>
      </c>
      <c r="GX277" s="46">
        <f>IF($DS277,
IF( AND(BS277&lt;&gt;"", ISERR(_xlfn.NUMBERVALUE(BS277))), "El valor de bonos salariales debe ser un número válido. ", "")
)</f>
        <v/>
      </c>
      <c r="GY277" s="46">
        <f>IF($DS277,
IF( AND(BT277&lt;&gt;"", ISERR(_xlfn.NUMBERVALUE(BT277))), "El valor de bonos NO salariales debe ser un número válido. ", "")
)</f>
        <v/>
      </c>
      <c r="GZ277" s="46">
        <f>IF($DS277,
IF( AND(BU277&lt;&gt;"", ISERR(_xlfn.NUMBERVALUE(BU277))), "El valor de bonos salariales de alimentación debe ser un número válido. ", "")
)</f>
        <v/>
      </c>
      <c r="HA277" s="46">
        <f>IF($DS277,
IF( AND(BV277&lt;&gt;"", ISERR(_xlfn.NUMBERVALUE(BV277))), "El valor de bonos NO salariales de alimentación debe ser un número válido. ", "")
)</f>
        <v/>
      </c>
      <c r="HB277" s="46">
        <f>IF($DS277,
IF( AND(BW277&lt;&gt;"", ISERR(_xlfn.NUMBERVALUE(BW277))), "El valor de bonificaciones salariales debe ser un número válido. ", "")
)</f>
        <v/>
      </c>
      <c r="HC277" s="46">
        <f>IF($DS277,
IF( AND(BX277&lt;&gt;"", ISERR(_xlfn.NUMBERVALUE(BX277))), "El valor de bonificaciones NO salariales debe ser un número válido. ", "")
)</f>
        <v/>
      </c>
      <c r="HD277" s="46">
        <f>IF($DS277,
IF( AND(BY277&lt;&gt;"", ISERR(_xlfn.NUMBERVALUE(BY277))), "El valor de compensaciones ordinarias debe ser un número válido. ", "")
)</f>
        <v/>
      </c>
      <c r="HE277" s="46">
        <f>IF($DS277,
IF( AND(BZ277&lt;&gt;"", ISERR(_xlfn.NUMBERVALUE(BZ277))), "El valor de compensaciones extraordinarias debe ser un número válido. ", "")
)</f>
        <v/>
      </c>
      <c r="HF277" s="46">
        <f>IF($DS277,
IF( AND(CA277&lt;&gt;"", ISERR(_xlfn.NUMBERVALUE(CA277))), "El valor de comisiones debe ser un número válido. ", "")
)</f>
        <v/>
      </c>
      <c r="HG277" s="46">
        <f>IF($DS277,
IF( AND(CB277&lt;&gt;"", ISERR(_xlfn.NUMBERVALUE(CB277))), "El valor de ausencia por huega debe ser un número válido. ", "")
)</f>
        <v/>
      </c>
      <c r="HH277" s="46">
        <f>IF($DS277,
IF( AND(CC277&lt;&gt;"", ISERR(_xlfn.NUMBERVALUE(CC277))), "El valor de anticipos debe ser un número válido. ", "")
)</f>
        <v/>
      </c>
      <c r="HI277" s="46">
        <f>IF($DS277,
IF( AND(CD277&lt;&gt;"", ISERR(_xlfn.NUMBERVALUE(CD277))), "El valor de pagos a terceros debe ser un número válido. ", "")
)</f>
        <v/>
      </c>
      <c r="HJ277" s="46">
        <f>IF($DS277,
IF( AND(CE277&lt;&gt;"", ISERR(_xlfn.NUMBERVALUE(CE277))), "El valor de dotación debe ser un número válido. ", "")
)</f>
        <v/>
      </c>
      <c r="HK277" s="46">
        <f>IF($DS277,
IF( AND(CF277&lt;&gt;"", ISERR(_xlfn.NUMBERVALUE(CF277))), "El valor de apoyo sostenibilidad debe ser un número válido. ", "")
)</f>
        <v/>
      </c>
      <c r="HL277" s="46">
        <f>IF($DS277,
IF( AND(CG277&lt;&gt;"", ISERR(_xlfn.NUMBERVALUE(CG277))), "El valor de teletrabajo debe ser un número válido. ", "")
)</f>
        <v/>
      </c>
      <c r="HM277" s="46">
        <f>IF($DS277,
IF( AND(CH277&lt;&gt;"", ISERR(_xlfn.NUMBERVALUE(CH277))), "El valor de bonificación de retiro debe ser un número válido. ", "")
)</f>
        <v/>
      </c>
      <c r="HN277" s="46">
        <f>IF($DS277,
IF( AND(CI277&lt;&gt;"", ISERR(_xlfn.NUMBERVALUE(CI277))), "El valor de indemnización de retiro debe ser un número válido. ", "")
)</f>
        <v/>
      </c>
      <c r="HO277" s="46">
        <f>IF($DS277,
IF( AND(CJ277&lt;&gt;"", ISERR(_xlfn.NUMBERVALUE(CJ277))), "El valor de reintegros debe ser un número válido. ", "")
)</f>
        <v/>
      </c>
      <c r="HP277" s="46">
        <f>CONCATENATE(CK277,CL277,CM277)&lt;&gt;""</f>
        <v/>
      </c>
      <c r="HQ277" s="46">
        <f>IF(AND($DS277,HP277),
IF(CK277="","Debes escribir la descripción de otro concepto no categorizado. ",""),
""
)</f>
        <v/>
      </c>
      <c r="HR277" s="46">
        <f>IF(AND($DS277,HP277),
IF(CONCATENATE(CL277,CM277)="","Debes escribir al menos un valor de concepto no categorizado (salarial o no salarial). ",
IF(ISERR(_xlfn.NUMBERVALUE(CL277)),"El valor salarial concepto no categorizado debe ser un número válido. ","")
),
""
)</f>
        <v/>
      </c>
      <c r="HS277" s="46">
        <f>IF(AND($DS277,HP277),
IF(CONCATENATE(CL277,CM277)="","Debes escribir al menos un valor de concepto no categorizado (salarial o no salarial). ",
IF(ISERR(_xlfn.NUMBERVALUE(CM277)),"El valor NO salarial concepto no categorizado debe ser un número válido. ","")
),
""
)</f>
        <v/>
      </c>
      <c r="HT277" s="46">
        <f>IF($DS277,
IF(CN277="","Debes escribir el porcentaje del aporte a salud. ",
IF( ISERR(_xlfn.NUMBERVALUE(CN277)), "El valor del porcentaje del aporte a salud debe ser un número válido. ", "")
)
)</f>
        <v/>
      </c>
      <c r="HU277" s="46">
        <f>IF($DS277,
IF(CO277="","Debes escribir el valor del aporte a salud. ",
IF( ISERR(_xlfn.NUMBERVALUE(CO277)), "El valor del aporte a salud debe ser un número válido. ", "")
)
)</f>
        <v/>
      </c>
      <c r="HV277" s="46">
        <f>IF($DS277,
IF( AND(CP277&lt;&gt;"", ISERR(_xlfn.NUMBERVALUE(CP277))), "El valor plan complementario debe ser un número válido. ", "")
)</f>
        <v/>
      </c>
      <c r="HW277" s="46">
        <f>IF($DS277,
IF(CQ277="","Debes escribir el porcentaje del aporte a pensión. ",
IF( ISERR(_xlfn.NUMBERVALUE(CQ277)), "El valor del porcentaje del aporte a pensión debe ser un número válido. ", "")
)
)</f>
        <v/>
      </c>
      <c r="HX277" s="46">
        <f>IF($DS277,
IF(CR277="","Debes escribir el valor del aporte a pensión. ",
IF( ISERR(_xlfn.NUMBERVALUE(CR277)), "El valor del aporte a salud debe ser un número válido. ", "")
)
)</f>
        <v/>
      </c>
      <c r="HY277" s="46">
        <f>IF($DS277,
IF( AND(CS277&lt;&gt;"", ISERR(_xlfn.NUMBERVALUE(CS277))), "El valor pensión voluntaria debe ser un número válido. ", "")
)</f>
        <v/>
      </c>
      <c r="HZ277" s="46">
        <f>CONCATENATE(CT277,CU277,CV277,CW277)&lt;&gt;""</f>
        <v/>
      </c>
      <c r="IA277" s="46">
        <f>IF(AND($DS277,HZ277),
IF(CT277="","Debes escribir el % del fondo de seguridad pensional. ",
IF( ISERR(_xlfn.NUMBERVALUE(CT277)), "El % del fondo de seguridad debe ser un número válido. ", "")
),
""
)</f>
        <v/>
      </c>
      <c r="IB277" s="46">
        <f>IF(AND($DS277,HZ277),
IF(CU277="","Debes escribir el valor del aporte al fondo de solidaridad pensional. ",
IF( ISERR(_xlfn.NUMBERVALUE(CU277)), "El valor del aporte al fondo de solidaridad pensional debe ser un número válido. ", "")
),
""
)</f>
        <v/>
      </c>
      <c r="IC277" s="46">
        <f>IF(AND($DS277,HZ277),
IF(CV277="","Debes escribir el % del fondo de subsistencia. ",
IF( ISERR(_xlfn.NUMBERVALUE(CV277)), "El % del fondo de subsistencia debe ser un número válido. ", "")
),
""
)</f>
        <v/>
      </c>
      <c r="ID277" s="46">
        <f>IF(AND($DS277,HZ277),
IF(CW277="","Debes escribir el valor del fondo de subsistencia. ",
IF( ISERR(_xlfn.NUMBERVALUE(CW277)), "El valor del fondo de subsistencia debe ser un número válido. ", "")
),
""
)</f>
        <v/>
      </c>
      <c r="IE277" s="46">
        <f>CONCATENATE(CX277,CY277)&lt;&gt;""</f>
        <v/>
      </c>
      <c r="IF277" s="46">
        <f>IF(AND($DS277,IE277),
IF(CX277="","Debes escribir el % de sindicato. ",
IF( ISERR(_xlfn.NUMBERVALUE(CX277)), "El % de sindicato debe ser un número válido. ", "")
),
""
)</f>
        <v/>
      </c>
      <c r="IG277" s="46">
        <f>IF(AND($DS277,IE277),
IF(CY277="","Debes escribir el valor del sindicato. ",
IF( ISERR(_xlfn.NUMBERVALUE(CY277)), "El valor del sindicato debe ser un número válido. ", "")
),
""
)</f>
        <v/>
      </c>
      <c r="IH277" s="46">
        <f>IF($DS277,
IF( AND(CZ277&lt;&gt;"", ISERR(_xlfn.NUMBERVALUE(CZ277))), "El valor de sanción pública debe ser un número válido. ", "")
)</f>
        <v/>
      </c>
      <c r="II277" s="46">
        <f>IF($DS277,
IF( AND(DA277&lt;&gt;"", ISERR(_xlfn.NUMBERVALUE(DA277))), "El valor de sanción privada debe ser un número válido. ", "")
)</f>
        <v/>
      </c>
      <c r="IJ277" s="46">
        <f>CONCATENATE(DB277,DC277)&lt;&gt;""</f>
        <v/>
      </c>
      <c r="IK277" s="46">
        <f>IF(AND($DS277,IJ277),
IF(DB277="","Debes escribir la descripción de libranza. ",""),
""
)</f>
        <v/>
      </c>
      <c r="IL277" s="46">
        <f>IF(AND($DS277,IJ277),
IF(DC277="","Debes escribir la cuota libranza. ",
IF(ISERR(_xlfn.NUMBERVALUE(DC277)),"El valor de la cuota libranza debe ser un número válido. ","")
),
""
)</f>
        <v/>
      </c>
      <c r="IM277" s="46">
        <f>IF($DS277,
IF( AND(DD277&lt;&gt;"", ISERR(_xlfn.NUMBERVALUE(DD277))), "El valor de pagos a terceros debe ser un número válido. ", "")
)</f>
        <v/>
      </c>
      <c r="IN277" s="46">
        <f>IF($DS277,
IF( AND(DE277&lt;&gt;"", ISERR(_xlfn.NUMBERVALUE(DE277))), "El valor de anticipos debe ser un número válido. ", "")
)</f>
        <v/>
      </c>
      <c r="IO277" s="46">
        <f>IF($DS277,
IF( AND(DF277&lt;&gt;"", ISERR(_xlfn.NUMBERVALUE(DF277))), "El valor de AFC debe ser un número válido. ", "")
)</f>
        <v/>
      </c>
      <c r="IP277" s="46">
        <f>IF($DS277,
IF( AND(DG277&lt;&gt;"", ISERR(_xlfn.NUMBERVALUE(DG277))), "El valor de rete-fuente debe ser un número válido. ", "")
)</f>
        <v/>
      </c>
      <c r="IQ277" s="46">
        <f>IF($DS277,
IF( AND(DH277&lt;&gt;"", ISERR(_xlfn.NUMBERVALUE(DH277))), "El valor de cooperativa de trabajo debe ser un número válido. ", "")
)</f>
        <v/>
      </c>
      <c r="IR277" s="46">
        <f>IF($DS277,
IF( AND(DI277&lt;&gt;"", ISERR(_xlfn.NUMBERVALUE(DI277))), "El valor de embargo fiscal debe ser un número válido. ", "")
)</f>
        <v/>
      </c>
      <c r="IS277" s="46">
        <f>IF($DS277,
IF( AND(DJ277&lt;&gt;"", ISERR(_xlfn.NUMBERVALUE(DJ277))), "El valor de educación debe ser un número válido. ", "")
)</f>
        <v/>
      </c>
      <c r="IT277" s="46">
        <f>IF($DS277,
IF( AND(DK277&lt;&gt;"", ISERR(_xlfn.NUMBERVALUE(DK277))), "El valor de reintegro debe ser un número válido. ", "")
)</f>
        <v/>
      </c>
      <c r="IU277" s="46">
        <f>IF($DS277,
IF( AND(DL277&lt;&gt;"", ISERR(_xlfn.NUMBERVALUE(DL277))), "El valor de deuda debe ser un número válido. ", "")
)</f>
        <v/>
      </c>
      <c r="IV277" s="46">
        <f>IF($DS277,
IF( AND(DM277&lt;&gt;"", ISERR(_xlfn.NUMBERVALUE(DM277))), "El valor de otras deducciones debe ser un número válido. ", "")
)</f>
        <v/>
      </c>
      <c r="IW277" s="46">
        <f>IF($DS277,
IF(DN277="","Debes escribir el valor de los devengos totales. ",
IF( ISERR(_xlfn.NUMBERVALUE(DN277)), "El valor de los devengos totales debe ser un número válido. ", "")
)
)</f>
        <v/>
      </c>
      <c r="IX277" s="46">
        <f>IF($DS277,
IF(DO277="","Debes escribir el valor de las deducciones totales. ",
IF( ISERR(_xlfn.NUMBERVALUE(DO277)), "El valor de las deducciones totales debe ser un número válido. ", "")
)
)</f>
        <v/>
      </c>
      <c r="IY277" s="46">
        <f>IF($DS277,
IF(DP277="","Debes escribir el valor del salario total. ",
IF( ISERR(_xlfn.NUMBERVALUE(DP277)), "El valor del salario total debe ser un número válido. ", "")
)
)</f>
        <v/>
      </c>
    </row>
    <row r="278">
      <c r="B278" s="48" t="n">
        <v>266</v>
      </c>
      <c r="C278" s="61">
        <f>IF(AND(DS278,DP278&lt;&gt;""),
IF(DQ278="","OK","Error"),
""
)</f>
        <v/>
      </c>
      <c r="D278" s="53" t="n"/>
      <c r="E278" s="52" t="n"/>
      <c r="F278" s="112" t="n"/>
      <c r="G278" s="52" t="n"/>
      <c r="H278" s="53" t="n"/>
      <c r="I278" s="52" t="n"/>
      <c r="J278" s="52" t="n"/>
      <c r="K278" s="53" t="n"/>
      <c r="L278" s="55" t="n"/>
      <c r="M278" s="108" t="n"/>
      <c r="N278" s="56" t="n"/>
      <c r="O278" s="52" t="n"/>
      <c r="P278" s="52" t="n"/>
      <c r="Q278" s="52" t="n"/>
      <c r="R278" s="52" t="n"/>
      <c r="S278" s="52" t="n"/>
      <c r="T278" s="53" t="n"/>
      <c r="U278" s="52" t="n"/>
      <c r="V278" s="52" t="n"/>
      <c r="W278" s="55" t="n"/>
      <c r="X278" s="55" t="n"/>
      <c r="Y278" s="52" t="n"/>
      <c r="Z278" s="55" t="n"/>
      <c r="AA278" s="52" t="n"/>
      <c r="AB278" s="53" t="n"/>
      <c r="AC278" s="53" t="n"/>
      <c r="AD278" s="53" t="n"/>
      <c r="AE278" s="177" t="n"/>
      <c r="AF278" s="113" t="n"/>
      <c r="AG278" s="177" t="n"/>
      <c r="AH278" s="178" t="n"/>
      <c r="AI278" s="178" t="n"/>
      <c r="AJ278" s="178" t="n"/>
      <c r="AK278" s="114" t="n"/>
      <c r="AL278" s="178" t="n"/>
      <c r="AM278" s="114" t="n"/>
      <c r="AN278" s="178" t="n"/>
      <c r="AO278" s="114" t="n"/>
      <c r="AP278" s="178" t="n"/>
      <c r="AQ278" s="114" t="n"/>
      <c r="AR278" s="178" t="n"/>
      <c r="AS278" s="114" t="n"/>
      <c r="AT278" s="178" t="n"/>
      <c r="AU278" s="114" t="n"/>
      <c r="AV278" s="178" t="n"/>
      <c r="AW278" s="114" t="n"/>
      <c r="AX278" s="178" t="n"/>
      <c r="AY278" s="114" t="n"/>
      <c r="AZ278" s="178" t="n"/>
      <c r="BA278" s="114" t="n"/>
      <c r="BB278" s="178" t="n"/>
      <c r="BC278" s="114" t="n"/>
      <c r="BD278" s="178" t="n"/>
      <c r="BE278" s="178" t="n"/>
      <c r="BF278" s="178" t="n"/>
      <c r="BG278" s="59" t="n"/>
      <c r="BH278" s="178" t="n"/>
      <c r="BI278" s="114" t="n"/>
      <c r="BJ278" s="53" t="n"/>
      <c r="BK278" s="178" t="n"/>
      <c r="BL278" s="114" t="n"/>
      <c r="BM278" s="178" t="n"/>
      <c r="BN278" s="114" t="n"/>
      <c r="BO278" s="178" t="n"/>
      <c r="BP278" s="178" t="n"/>
      <c r="BQ278" s="178" t="n"/>
      <c r="BR278" s="178" t="n"/>
      <c r="BS278" s="178" t="n"/>
      <c r="BT278" s="178" t="n"/>
      <c r="BU278" s="178" t="n"/>
      <c r="BV278" s="178" t="n"/>
      <c r="BW278" s="178" t="n"/>
      <c r="BX278" s="178" t="n"/>
      <c r="BY278" s="178" t="n"/>
      <c r="BZ278" s="178" t="n"/>
      <c r="CA278" s="178" t="n"/>
      <c r="CB278" s="178" t="n"/>
      <c r="CC278" s="178" t="n"/>
      <c r="CD278" s="178" t="n"/>
      <c r="CE278" s="178" t="n"/>
      <c r="CF278" s="178" t="n"/>
      <c r="CG278" s="178" t="n"/>
      <c r="CH278" s="178" t="n"/>
      <c r="CI278" s="178" t="n"/>
      <c r="CJ278" s="178" t="n"/>
      <c r="CK278" s="53" t="n"/>
      <c r="CL278" s="178" t="n"/>
      <c r="CM278" s="178" t="n"/>
      <c r="CN278" s="60" t="n"/>
      <c r="CO278" s="177" t="n"/>
      <c r="CP278" s="178" t="n"/>
      <c r="CQ278" s="60" t="n"/>
      <c r="CR278" s="177" t="n"/>
      <c r="CS278" s="178" t="n"/>
      <c r="CT278" s="59" t="n"/>
      <c r="CU278" s="178" t="n"/>
      <c r="CV278" s="59" t="n"/>
      <c r="CW278" s="178" t="n"/>
      <c r="CX278" s="59" t="n"/>
      <c r="CY278" s="178" t="n"/>
      <c r="CZ278" s="178" t="n"/>
      <c r="DA278" s="178" t="n"/>
      <c r="DB278" s="53" t="n"/>
      <c r="DC278" s="178" t="n"/>
      <c r="DD278" s="178" t="n"/>
      <c r="DE278" s="178" t="n"/>
      <c r="DF278" s="178" t="n"/>
      <c r="DG278" s="178" t="n"/>
      <c r="DH278" s="178" t="n"/>
      <c r="DI278" s="178" t="n"/>
      <c r="DJ278" s="178" t="n"/>
      <c r="DK278" s="178" t="n"/>
      <c r="DL278" s="178" t="n"/>
      <c r="DM278" s="178" t="n"/>
      <c r="DN278" s="177" t="n"/>
      <c r="DO278" s="177" t="n"/>
      <c r="DP278" s="177" t="n"/>
      <c r="DQ278" s="76">
        <f>IF(AND(DS278,DP278&lt;&gt;""),
CONCATENATE(DT278,DU278,DV278,DW278,DX278,DY278,DZ278,EA278,EB278,EC278,ED278,EE278,EF278,EG278,EH278,EI278,EJ278,EK278,EL278,EM278,EN278,EO278,EP278,EQ278,ES278,ET278,EU278,EV278,EW278,EX278,EY278,EZ278,FA278,FC278,FD278,FF278,FG278,FI278,FJ278,FL278,FM278,FO278,FP278,FR278,FS278,FU278,FV278,FX278,FY278,GA278,GB278,GD278,GE278,GF278,GH278,GI278,GJ278,GL278,GM278,GN278,GP278,GQ278,GS278,GT278,GU278,GV278,GW278,GX278,GY278,GZ278,HA278,HB278,HC278,HD278,HE278,HF278,HG278,HH278,HI278,HJ278,HK278,HL278,HM278,HN278,HO278,HQ278,HR278,HS278,HT278,HU278,HV278,HW278,HX278,HY278,IA278,IB278,IC278,ID278,IF278,IG278,IH278,II278,IK278,IL278,IM278,IN278,IO278,IP278,IQ278,IR278,IS278,IT278,IU278,IV278,IW278,IX278,IY278,IZ278),
""
)</f>
        <v/>
      </c>
      <c r="DR278" s="53" t="n"/>
      <c r="DS278" s="46">
        <f>CONCATENATE(D278,$E278,$F278,$G278,H278,$I278,$J278,K278,$L278,$M278,N278,$O278,$P278,$Q278,$R278,$S278,T278,$U278,$V278,$W278,$X278,$Y278,$Z278,$AA278,AB278,AC278,AD278,$AE278,$AF278,$AG278,AH278,AI278,AJ278,AK278,AL278,AM278,AN278,AO278,AP278,AQ278,AR278,AS278,AT278,AU278,AV278,AW278,AX278,AY278,AZ278,BA278,BB278,BC278,BD278,BE278,BF278,BG278,BH278,BI278,BJ278,BK278,BL278,BM278,BN278,BO278,BP278,BQ278,BR278,BS278,BT278,BU278,BV278,BW278,BX278,BY278,BZ278,CA278,CB278,CC278,CD278,CE278,CF278,CG278,CH278,CI278,CJ278,CK278,CL278,CM278,$CN278,$CO278,CP278,$CQ278,$CR278,CS278,CT278,CU278,CV278,CW278,CX278,CY278,CZ278,DA278,DB278,DC278,DD278,DE278,DF278,DG278,DH278,DI278,DJ278,DK278,DL278,DM278,$DN278,$DO278,$DP278,DR278)&lt;&gt;""</f>
        <v/>
      </c>
      <c r="DT278" s="46">
        <f>IF(AND($DS278,$E$4&lt;&gt;""),
IF(LEFT($E$4,2) = "1.",
IF(D278&lt;&gt;"","El CUNE sólo se envía en operaciones de novedad o ajuste. ",""),
IF(D278="","Debes escribir un CUNE válido para realizar operaciones de novedad o ajuste. ","")),
""
)</f>
        <v/>
      </c>
      <c r="DU278" s="46">
        <f>IF($DS278,
IF(E278="","Debes seleccionar el tipo de documento del empleado. ",
IF(_xlfn.IFNA(VLOOKUP(E278,TIPO_DE_DOCUMENTO,1,FALSE),-1)=-1,"El tipo de documento no es válido (por favor seleccionarlo de la lista). ","")
)
)</f>
        <v/>
      </c>
      <c r="DV278" s="46">
        <f>IF($DS278,
IF(F278="","Debes escribir el número de documento del empleado. ","")
)</f>
        <v/>
      </c>
      <c r="DW278" s="46">
        <f>IF($DS278,
IF(G278="","Debes escribir el primer nombre del empleado. ","")
)</f>
        <v/>
      </c>
      <c r="DY278" s="46">
        <f>IF($DS278,
IF(I278="","Debes escribir el primer apellido del empleado. ","")
)</f>
        <v/>
      </c>
      <c r="DZ278" s="46">
        <f>IF($DS278,
IF(J278="","Debes escribir el segundo apellido del empleado. ","")
)</f>
        <v/>
      </c>
      <c r="EB278" s="46">
        <f>IF($DS278,
IF(L278="","Debes escribir la fecha de ingreso del empleado. ",
IF(ISERR(DATE(YEAR(L278),MONTH(L278),DAY(L278))), "El valor ingresado en fecha de ingreso no tiene un formato válido. ","")
)
)</f>
        <v/>
      </c>
      <c r="EC278" s="46">
        <f>IF($DS278,
IF(M278="","Debes escribir el tiempo laborado. ",
IF( IFERROR(INT(M278),1.1) &lt;&gt; IFERROR(_xlfn.NUMBERVALUE(M278),1), "El valor de los días trabajados debe ser un número entero. ", "")
)
)</f>
        <v/>
      </c>
      <c r="ED278" s="46">
        <f>IF($DS278,
IF( AND(N278&lt;&gt;"", ISERR(DATE(YEAR(N278),MONTH(N278),DAY(N278))) ), "El valor ingresado en fecha de ingreso no tiene un formato válido. ",
IF( AND(N278&lt;&gt;"", $E$6&lt;&gt;"", DATE(YEAR(N278), MONTH(N278), 1) &lt;&gt; IFERROR(DATE(MID($E$6, 1, 4), MID($E$6, 6, 2),1), "1/1/1900") ), "La fecha de retiro debe estar dentro del período liquidado. ", "")
)
)</f>
        <v/>
      </c>
      <c r="EE278" s="46">
        <f>IF($DS278,
IF(O278="","Debes seleccionar el tipo de trabajador. ",
IF(_xlfn.IFNA(VLOOKUP(O278,TIPO_DE_TRABAJADOR,1,FALSE),-1)=-1,"El tipo de trabajador no es válido (por favor seleccionarlo de la lista). ","")
)
)</f>
        <v/>
      </c>
      <c r="EF278" s="46">
        <f>IF($DS278,
IF(P278="","Debes seleccionar si es un trabajador dependiente pensionado por vejez. ",
IF(_xlfn.IFNA(VLOOKUP(P278,SUBTIPO_DE_TRABAJADOR,1,FALSE),-1)=-1,"El tipo de trabajador dependiente pensionado por vejez no es válido (por favor seleccionarlo de la lista). ","")
)
)</f>
        <v/>
      </c>
      <c r="EG278" s="46">
        <f>IF($DS278,
IF(Q278="","Debes seleccionar el tipo de contrato del trabajador. ",
IF(_xlfn.IFNA(VLOOKUP(Q278,TIPO_DE_CONTRATO,1,FALSE),-1)=-1,"El tipo de contrato del trabajador no es válido (por favor seleccionarlo de la lista). ","")
)
)</f>
        <v/>
      </c>
      <c r="EH278" s="46">
        <f>IF($DS278,
IF(R278="","Debes seleccionar si es un salario integral. ",
IF(_xlfn.IFNA(VLOOKUP(R278,SI_NO,1,FALSE),-1)=-1,"Valor no válido para salario integral (por favor seleccionarlo de la lista). ","")
)
)</f>
        <v/>
      </c>
      <c r="EI278" s="46">
        <f>IF($DS278,
IF(S278="","Debes seleccionar si el trabajador realiza actividades de riesgo. ",
IF(_xlfn.IFNA(VLOOKUP(S278,SI_NO,1,FALSE),-1)=-1,"Valor no válido para actividad de alto riesgo (por favor seleccionarlo de la lista). ","")
)
)</f>
        <v/>
      </c>
      <c r="EK278" s="46">
        <f>IF($DS278,
IF(U278="","Debes escribir el código del municipio de residencia del trabajador. ",
IF(_xlfn.IFNA(VLOOKUP(U278,MUNICIPIO,1,FALSE),-1)=-1,"El municipio de residencia del trabajador es inválido (por favor seleccionarlo de la lista). ","")
)
)</f>
        <v/>
      </c>
      <c r="EL278" s="46">
        <f>IF($DS278,
IF(V278="","Debes escribir el la dirección de residendia del trabajador. ","")
)</f>
        <v/>
      </c>
      <c r="EM278" s="46">
        <f>IF($DS278,
IF(W278="","Debes escribir la fecha de inicio de la liquidación. ",
IF(ISERR(DATE(YEAR(W278),MONTH(W278),DAY(W278))),"El valor ingresado en fecha de inicio de liquidación no tiene un formato válido. ",
IF( AND($E$6&lt;&gt;"", DATE(YEAR(W278), MONTH(W278), 1) &lt;&gt; IFERROR(DATE(MID($E$6, 1, 4), MID($E$6, 6, 2),1), "1/1/1900") ), "La fecha de inicio de la liquidación debe estar dentro del período liquidado. ", "")
)
)
)</f>
        <v/>
      </c>
      <c r="EN278" s="46">
        <f>IF($DS278,
IF(X278="","Debes escribir la fecha de fin de la liquidación. ",
IF(ISERR(DATE(YEAR(X278),MONTH(X278),DAY(X278))),"El valor ingresado en fecha de fin de liquidación no tiene un formato válido. ",
IF( AND($E$6&lt;&gt;"", DATE(YEAR(X278), MONTH(X278), 1) &lt;&gt; IFERROR(DATE(MID($E$6, 1, 4), MID($E$6, 6, 2),1), "1/1/1900") ), "La fecha de fin de la liquidación debe estar dentro del período liquidado. ", "")
)
)
)</f>
        <v/>
      </c>
      <c r="EO278" s="46">
        <f>IF($DS278,
IF(Y278="","Debes escribir la frecuencia de pago del trabajador. ",
IF(_xlfn.IFNA(VLOOKUP(Y278,PERÍODO_DE_NÓMINA,1,FALSE),-1)=-1,"La frecuencia de pago es inválida (por favor seleccionarlo de la lista). ","")
)
)</f>
        <v/>
      </c>
      <c r="EP278" s="46">
        <f>IF($DS278,
IF(Z278="","Debes escribir la fecha de pago. ",
IF(ISERR(DATE(YEAR(Z278),MONTH(Z278),DAY(Z278))), "El valor ingresado en fecha de pago no tiene un formato válido. ","")
)
)</f>
        <v/>
      </c>
      <c r="EQ278" s="46">
        <f>IF($DS278,
IF(AA278="","Debes escribir el medio de pago. ",
IF(_xlfn.IFNA(VLOOKUP(AA278,MEDIOS_DE_PAGO,1,FALSE),-1)=-1,"El medio de pago es inválido (por favor seleccionarlo de la lista). ","")
)
)</f>
        <v/>
      </c>
      <c r="ER278" s="46">
        <f>OR(AA278='Tablas '!$T$4,AA278='Tablas '!$T$7,AA278='Tablas '!$T$8,AA278='Tablas '!$T$11)</f>
        <v/>
      </c>
      <c r="ES278" s="46">
        <f>IF(AND($DS278,ER278),
IF(AB278="","Debes escribir la entidad bancaria. ",""),
""
)</f>
        <v/>
      </c>
      <c r="ET278" s="46">
        <f>IF(AND($DS278,ER278),
IF(AC278="","Debes escribir el tipo de cuenta bancaria. ",
IF(_xlfn.IFNA(VLOOKUP(AC278,TIPO_DE_CUENTA,1,FALSE),-1)=-1,"El tipo de cuenta bancaria es inválida (por favor seleccionarlo de la lista). ","")
),
""
)</f>
        <v/>
      </c>
      <c r="EU278" s="46">
        <f>IF(AND($DS278,ER278),
IF(AD278="","Debes escribir el número de cuenta bancaria. ",""),
""
)</f>
        <v/>
      </c>
      <c r="EV278" s="46">
        <f>IF($DS278,
IF(AE278="","Debes escribir el valor del sueldo básico. ",
IF( ISERR(_xlfn.NUMBERVALUE(AE278)), "El valor del sueldo básico debe ser un número válido. ", "")
)
)</f>
        <v/>
      </c>
      <c r="EW278" s="46">
        <f>IF($DS278,
IF(AF278="","Debes escribir el número de días trabajados. ",
IF( IFERROR(INT(AF278),1.1) &lt;&gt; IFERROR(_xlfn.NUMBERVALUE(AF278),1), "La cantidad de días trabajados debe ser un número entero. ", "")
)
)</f>
        <v/>
      </c>
      <c r="EX278" s="46">
        <f>IF($DS278,
IF(AG278="","Debes escribir el valor del sueldo trabajado. ",
IF( ISERR(_xlfn.NUMBERVALUE(AG278)), "El valor del sueldo trabajado debe ser un número válido. ", "")
)
)</f>
        <v/>
      </c>
      <c r="EY278" s="46">
        <f>IF($DS278,
IF( AND(AH278&lt;&gt;"", ISERR(_xlfn.NUMBERVALUE(AH278))), "El valor del auxilio de transporte debe ser un número válido. ", "")
)</f>
        <v/>
      </c>
      <c r="EZ278" s="46">
        <f>IF($DS278,
IF( AND(AI278&lt;&gt;"", ISERR(_xlfn.NUMBERVALUE(AI278))), "El valor de viáticos salariales debe ser un número válido. ", "")
)</f>
        <v/>
      </c>
      <c r="FA278" s="46">
        <f>IF($DS278,
IF( AND(AJ278&lt;&gt;"", ISERR(_xlfn.NUMBERVALUE(AJ278))), "El valor de viáticos NO salariales debe ser un número válido. ", "")
)</f>
        <v/>
      </c>
      <c r="FB278" s="46">
        <f>CONCATENATE(AK278,AL278)&lt;&gt;""</f>
        <v/>
      </c>
      <c r="FC278" s="46">
        <f>IF(AND($DS278,FB278),
IF(AK278="","Debes escribir el número de horas extras diurnas. ",
IF( IFERROR(INT(AK278),1.1) &lt;&gt; IFERROR(_xlfn.NUMBERVALUE(AK278),1), "La cantidad de horas extras diurnas debe ser un número entero. ", "")
),
""
)</f>
        <v/>
      </c>
      <c r="FD278" s="46">
        <f>IF(AND($DS278,FB278),
IF(AL278="","Debes escribir el valor de las horas extras diurnas. ",
IF( ISERR(_xlfn.NUMBERVALUE(AL278)), "El valor de las horas extras duirnas debe ser un número válido. ", "")
),
""
)</f>
        <v/>
      </c>
      <c r="FE278" s="46">
        <f>CONCATENATE(AM278,AN278)&lt;&gt;""</f>
        <v/>
      </c>
      <c r="FF278" s="46">
        <f>IF(AND($DS278,FE278),
IF(AM278="","Debes escribir el número de horas extras nocturnas. ",
IF( IFERROR(INT(AM278),1.1) &lt;&gt; IFERROR(_xlfn.NUMBERVALUE(AM278),1), "La cantidad de horas extras nocturnas debe ser un número entero. ", "")
),
""
)</f>
        <v/>
      </c>
      <c r="FG278" s="46">
        <f>IF(AND($DS278,FE278),
IF(AN278="","Debes escribir el valor de las horas extras nocturnas. ",
IF( ISERR(_xlfn.NUMBERVALUE(AN278)), "El valor de las horas extras nocturnas debe ser un número válido. ", "")
),
""
)</f>
        <v/>
      </c>
      <c r="FH278" s="46">
        <f>CONCATENATE(AO278,AP278)&lt;&gt;""</f>
        <v/>
      </c>
      <c r="FI278" s="46">
        <f>IF(AND($DS278,FH278),
IF(AO278="","Debes escribir el número de horas extras diurnas dominicales y festivas. ",
IF( IFERROR(INT(AO278),1.1) &lt;&gt; IFERROR(_xlfn.NUMBERVALUE(AO278),1), "La cantidad de horas extras diurnas dominicales y festivas debe ser un número entero. ", "")
),
""
)</f>
        <v/>
      </c>
      <c r="FJ278" s="46">
        <f>IF(AND($DS278,FH278),
IF(AP278="","Debes escribir el valor de las horas extras diurnas dominicales y festivas. ",
IF( ISERR(_xlfn.NUMBERVALUE(AP278)), "El valor de las horas extras diurnas dominicales y festivas debe ser un número válido. ", "")
),
""
)</f>
        <v/>
      </c>
      <c r="FK278" s="46">
        <f>CONCATENATE(AQ278,AR278)&lt;&gt;""</f>
        <v/>
      </c>
      <c r="FL278" s="46">
        <f>IF(AND($DS278,FK278),
IF(AQ278="","Debes escribir el número de horas extras nocturnas dominicales y festivas. ",
IF( IFERROR(INT(AQ278),1.1) &lt;&gt; IFERROR(_xlfn.NUMBERVALUE(AQ278),1), "La cantidad de horas extras nocturnas dominicales y festivas debe ser un número entero. ", "")
),
""
)</f>
        <v/>
      </c>
      <c r="FM278" s="46">
        <f>IF(AND($DS278,FK278),
IF(AR278="","Debes escribir el valor de las horas extras nocturnas dominicales y festivas. ",
IF( ISERR(_xlfn.NUMBERVALUE(AR278)), "El valor de las horas extras nocturnas dominicales y festivas debe ser un número válido. ", "")
),
""
)</f>
        <v/>
      </c>
      <c r="FN278" s="46">
        <f>CONCATENATE(AS278,AT278)&lt;&gt;""</f>
        <v/>
      </c>
      <c r="FO278" s="46">
        <f>IF(AND($DS278,FN278),
IF(AS278="","Debes escribir el número de horas recargo nocturno. ",
IF( IFERROR(INT(AS278),1.1) &lt;&gt; IFERROR(_xlfn.NUMBERVALUE(AS278),1), "La cantidad de horas recargo nocturno debe ser un número entero. ", "")
),
""
)</f>
        <v/>
      </c>
      <c r="FP278" s="46">
        <f>IF(AND($DS278,FN278),
IF(AT278="","Debes escribir el valor de las horas recargo nocturno. ",
IF( ISERR(_xlfn.NUMBERVALUE(AT278)), "El valor de las horas recargo nocturno debe ser un número válido. ", "")
),
""
)</f>
        <v/>
      </c>
      <c r="FQ278" s="46">
        <f>CONCATENATE(AU278,AV278)&lt;&gt;""</f>
        <v/>
      </c>
      <c r="FR278" s="46">
        <f>IF(AND($DS278,FQ278),
IF(AU278="","Debes escribir el número de horas recargo diurno dominical y festivo. ",
IF( IFERROR(INT(AU278),1.1) &lt;&gt; IFERROR(_xlfn.NUMBERVALUE(AU278),1), "La cantidad de horas recargo diurno dominical y festivo debe ser un número entero. ", "")
),
""
)</f>
        <v/>
      </c>
      <c r="FS278" s="46">
        <f>IF(AND($DS278,FQ278),
IF(AV278="","Debes escribir el valor de las horas recargo diurno dominical y festivo. ",
IF( ISERR(_xlfn.NUMBERVALUE(AV278)), "El valor de las horas recargo diurno dominical y festivo debe ser un número válido. ", "")
),
""
)</f>
        <v/>
      </c>
      <c r="FT278" s="46">
        <f>CONCATENATE(AW278,AX278)&lt;&gt;""</f>
        <v/>
      </c>
      <c r="FU278" s="46">
        <f>IF(AND($DS278,FT278),
IF(AW278="","Debes escribir el número de horas recargo nocturno dominical y festivo. ",
IF( IFERROR(INT(AW278),1.1) &lt;&gt; IFERROR(_xlfn.NUMBERVALUE(AW278),1), "La cantidad de horas recargo nocturno dominical y festivo debe ser un número entero. ", "")
),
""
)</f>
        <v/>
      </c>
      <c r="FV278" s="46">
        <f>IF(AND($DS278,FT278),
IF(AX278="","Debes escribir el valor de las horas recargo nocturno dominical y festivo. ",
IF( ISERR(_xlfn.NUMBERVALUE(AX278)), "El valor de las horas recargo nocturno dominical y festivo debe ser un número válido. ", "")
),
""
)</f>
        <v/>
      </c>
      <c r="FW278" s="46">
        <f>CONCATENATE(AY278,AZ278)&lt;&gt;""</f>
        <v/>
      </c>
      <c r="FX278" s="46">
        <f>IF(AND($DS278,FW278),
IF(AY278="","Debes escribir el número de días de vacaciones comunes. ",
IF( IFERROR(INT(AY278),1.1) &lt;&gt; IFERROR(_xlfn.NUMBERVALUE(AY278),1), "La cantidad de días de vacaciones comunes debe ser un número entero. ", "")
),
""
)</f>
        <v/>
      </c>
      <c r="FY278" s="46">
        <f>IF(AND($DS278,FW278),
IF(AZ278="","Debes escribir el valor de las vacaciones comunes. ",
IF( ISERR(_xlfn.NUMBERVALUE(AZ278)), "El valor de las vacaciones comunes debe ser un número válido. ", "")
),
""
)</f>
        <v/>
      </c>
      <c r="FZ278" s="46">
        <f>CONCATENATE(BA278,BB278)&lt;&gt;""</f>
        <v/>
      </c>
      <c r="GA278" s="46">
        <f>IF(AND($DS278,FZ278),
IF(BA278="","Debes escribir el número de días de vacaciones compensadas. ",
IF( IFERROR(INT(BA278),1.1) &lt;&gt; IFERROR(_xlfn.NUMBERVALUE(BA278),1), "La cantidad de días de vacaciones compensadas debe ser un número entero. ", "")
),
""
)</f>
        <v/>
      </c>
      <c r="GB278" s="46">
        <f>IF(AND($DS278,FZ278),
IF(BB278="","Debes escribir el valor de las vacaciones compensadas. ",
IF( ISERR(_xlfn.NUMBERVALUE(BB278)), "El valor de las vacaciones compensadas debe ser un número válido. ", "")
),
""
)</f>
        <v/>
      </c>
      <c r="GC278" s="46">
        <f>CONCATENATE(BC278,BD278)&lt;&gt;""</f>
        <v/>
      </c>
      <c r="GD278" s="46">
        <f>IF(AND($DS278,GC278),
IF(BC278="","Debes escribir el número de días de prima salarial. ",
IF( IFERROR(INT(BC278),1.1) &lt;&gt; IFERROR(_xlfn.NUMBERVALUE(BC278),1), "La cantidad de días de prima salarial debe ser un número entero. ", "")
),
""
)</f>
        <v/>
      </c>
      <c r="GE278" s="46">
        <f>IF(AND($DS278,GC278),
IF(BD278="","Debes escribir el valor de los días de prima salarial. ",
IF( ISERR(_xlfn.NUMBERVALUE(BD278)), "El valor de los días de prima salarial debe ser un número válido. ", "")
),
""
)</f>
        <v/>
      </c>
      <c r="GF278" s="46">
        <f>IF($DS278,
IF( AND(BE278&lt;&gt;"", ISERR(_xlfn.NUMBERVALUE(BE278))), "El valor de la prima NO saliarial debe ser un número válido. ", "")
)</f>
        <v/>
      </c>
      <c r="GG278" s="46">
        <f>CONCATENATE(BF278,BG278,BH278)&lt;&gt;""</f>
        <v/>
      </c>
      <c r="GH278" s="46">
        <f>IF(AND($DS278,GG278),
IF(BF278="","Debes escribir el valor de las cesantías. ",
IF( ISERR(_xlfn.NUMBERVALUE(BF278)), "El valor de las cesantías debe ser un número válido. ", "")
),
""
)</f>
        <v/>
      </c>
      <c r="GI278" s="46">
        <f>IF(AND($DS278,GG278),
IF(BG278="","Debes escribir el % de cesantías. ",
IF( ISERR(_xlfn.NUMBERVALUE(BG278)), "El % de cesantías debe ser un número válido. ", "")
),
""
)</f>
        <v/>
      </c>
      <c r="GJ278" s="46">
        <f>IF(AND($DS278,GG278),
IF(BH278="","Debes escribir el valor de intereses de cesantías. ",
IF( ISERR(_xlfn.NUMBERVALUE(BH278)), "El valor de intereses de cesantías debe ser un número válido. ", "")
),
""
)</f>
        <v/>
      </c>
      <c r="GK278" s="46">
        <f>CONCATENATE(BI278,BJ278,BK278)&lt;&gt;""</f>
        <v/>
      </c>
      <c r="GL278" s="46">
        <f>IF(AND($DS278,GK278),
IF(BI278="","Debes escribir el número de días de incapacidad. ",
IF( IFERROR(INT(BI278),1.1) &lt;&gt; IFERROR(_xlfn.NUMBERVALUE(BI278),1), "La cantidad de días de incapacidad debe ser un número entero. ", "")
),
""
)</f>
        <v/>
      </c>
      <c r="GM278" s="46">
        <f>IF(AND($DS278,GK278),
IF(BJ278="","Debes escribir el tipo de incapacidad. ",
IF(_xlfn.IFNA(VLOOKUP(BJ278,TIPO_DE_INCAPACIDAD,1,FALSE),-1)=-1,"El tipo de incapacidad es inválida (por favor seleccionarlo de la lista). ","")
),
""
)</f>
        <v/>
      </c>
      <c r="GN278" s="46">
        <f>IF(AND($DS278,GK278),
IF(BK278="","Debes escribir el valor de la incapacidad. ",
IF( ISERR(_xlfn.NUMBERVALUE(BK278)), "El valor de la incapacidad debe ser un número válido. ", "")
),
""
)</f>
        <v/>
      </c>
      <c r="GO278" s="46">
        <f>CONCATENATE(BL278,BM278)&lt;&gt;""</f>
        <v/>
      </c>
      <c r="GP278" s="46">
        <f>IF(AND($DS278,GO278),
IF(BL278="","Debes escribir el número de días de licencia de maternidad o paternidad. ",
IF( IFERROR(INT(BL278),1.1) &lt;&gt; IFERROR(_xlfn.NUMBERVALUE(BL278),1), "La cantidad de días de licencia de maternidad o paternidad debe ser un número entero. ", "")
),
""
)</f>
        <v/>
      </c>
      <c r="GQ278" s="46">
        <f>IF(AND($DS278,GO278),
IF(BM278="","Debes escribir el valor de la licencia de maternidad o paternidad. ",
IF( ISERR(_xlfn.NUMBERVALUE(BM278)), "El valor de la licencia de maternidad o paternidad debe ser un número válido. ", "")
),
""
)</f>
        <v/>
      </c>
      <c r="GR278" s="46">
        <f>CONCATENATE(BN278,BO278)&lt;&gt;""</f>
        <v/>
      </c>
      <c r="GS278" s="46">
        <f>IF(AND($DS278,GR278),
IF(BN278="","Debes escribir el número de días de licencia remunerada. ",
IF( IFERROR(INT(BN278),1.1) &lt;&gt; IFERROR(_xlfn.NUMBERVALUE(BN278),1), "La cantidad de días de licencia remunerada debe ser un número entero. ", "")
),
""
)</f>
        <v/>
      </c>
      <c r="GT278" s="46">
        <f>IF(AND($DS278,GR278),
IF(BO278="","Debes escribir el valor de la licencia remunerada. ",
IF( ISERR(_xlfn.NUMBERVALUE(BO278)), "El valor de la licencia remunerada debe ser un número válido. ", "")
),
""
)</f>
        <v/>
      </c>
      <c r="GU278" s="46">
        <f>IF($DS278,
IF( AND(BP278&lt;&gt;"", ISERR(_xlfn.NUMBERVALUE(BP278))), "El valor de la licencia NO remunerada debe ser un número válido. ", "")
)</f>
        <v/>
      </c>
      <c r="GV278" s="46">
        <f>IF($DS278,
IF( AND(BQ278&lt;&gt;"", ISERR(_xlfn.NUMBERVALUE(BQ278))), "El valor de auxilios salariales debe ser un número válido. ", "")
)</f>
        <v/>
      </c>
      <c r="GW278" s="46">
        <f>IF($DS278,
IF( AND(BR278&lt;&gt;"", ISERR(_xlfn.NUMBERVALUE(BR278))), "El valor de auxilios NO salariales debe ser un número válido. ", "")
)</f>
        <v/>
      </c>
      <c r="GX278" s="46">
        <f>IF($DS278,
IF( AND(BS278&lt;&gt;"", ISERR(_xlfn.NUMBERVALUE(BS278))), "El valor de bonos salariales debe ser un número válido. ", "")
)</f>
        <v/>
      </c>
      <c r="GY278" s="46">
        <f>IF($DS278,
IF( AND(BT278&lt;&gt;"", ISERR(_xlfn.NUMBERVALUE(BT278))), "El valor de bonos NO salariales debe ser un número válido. ", "")
)</f>
        <v/>
      </c>
      <c r="GZ278" s="46">
        <f>IF($DS278,
IF( AND(BU278&lt;&gt;"", ISERR(_xlfn.NUMBERVALUE(BU278))), "El valor de bonos salariales de alimentación debe ser un número válido. ", "")
)</f>
        <v/>
      </c>
      <c r="HA278" s="46">
        <f>IF($DS278,
IF( AND(BV278&lt;&gt;"", ISERR(_xlfn.NUMBERVALUE(BV278))), "El valor de bonos NO salariales de alimentación debe ser un número válido. ", "")
)</f>
        <v/>
      </c>
      <c r="HB278" s="46">
        <f>IF($DS278,
IF( AND(BW278&lt;&gt;"", ISERR(_xlfn.NUMBERVALUE(BW278))), "El valor de bonificaciones salariales debe ser un número válido. ", "")
)</f>
        <v/>
      </c>
      <c r="HC278" s="46">
        <f>IF($DS278,
IF( AND(BX278&lt;&gt;"", ISERR(_xlfn.NUMBERVALUE(BX278))), "El valor de bonificaciones NO salariales debe ser un número válido. ", "")
)</f>
        <v/>
      </c>
      <c r="HD278" s="46">
        <f>IF($DS278,
IF( AND(BY278&lt;&gt;"", ISERR(_xlfn.NUMBERVALUE(BY278))), "El valor de compensaciones ordinarias debe ser un número válido. ", "")
)</f>
        <v/>
      </c>
      <c r="HE278" s="46">
        <f>IF($DS278,
IF( AND(BZ278&lt;&gt;"", ISERR(_xlfn.NUMBERVALUE(BZ278))), "El valor de compensaciones extraordinarias debe ser un número válido. ", "")
)</f>
        <v/>
      </c>
      <c r="HF278" s="46">
        <f>IF($DS278,
IF( AND(CA278&lt;&gt;"", ISERR(_xlfn.NUMBERVALUE(CA278))), "El valor de comisiones debe ser un número válido. ", "")
)</f>
        <v/>
      </c>
      <c r="HG278" s="46">
        <f>IF($DS278,
IF( AND(CB278&lt;&gt;"", ISERR(_xlfn.NUMBERVALUE(CB278))), "El valor de ausencia por huega debe ser un número válido. ", "")
)</f>
        <v/>
      </c>
      <c r="HH278" s="46">
        <f>IF($DS278,
IF( AND(CC278&lt;&gt;"", ISERR(_xlfn.NUMBERVALUE(CC278))), "El valor de anticipos debe ser un número válido. ", "")
)</f>
        <v/>
      </c>
      <c r="HI278" s="46">
        <f>IF($DS278,
IF( AND(CD278&lt;&gt;"", ISERR(_xlfn.NUMBERVALUE(CD278))), "El valor de pagos a terceros debe ser un número válido. ", "")
)</f>
        <v/>
      </c>
      <c r="HJ278" s="46">
        <f>IF($DS278,
IF( AND(CE278&lt;&gt;"", ISERR(_xlfn.NUMBERVALUE(CE278))), "El valor de dotación debe ser un número válido. ", "")
)</f>
        <v/>
      </c>
      <c r="HK278" s="46">
        <f>IF($DS278,
IF( AND(CF278&lt;&gt;"", ISERR(_xlfn.NUMBERVALUE(CF278))), "El valor de apoyo sostenibilidad debe ser un número válido. ", "")
)</f>
        <v/>
      </c>
      <c r="HL278" s="46">
        <f>IF($DS278,
IF( AND(CG278&lt;&gt;"", ISERR(_xlfn.NUMBERVALUE(CG278))), "El valor de teletrabajo debe ser un número válido. ", "")
)</f>
        <v/>
      </c>
      <c r="HM278" s="46">
        <f>IF($DS278,
IF( AND(CH278&lt;&gt;"", ISERR(_xlfn.NUMBERVALUE(CH278))), "El valor de bonificación de retiro debe ser un número válido. ", "")
)</f>
        <v/>
      </c>
      <c r="HN278" s="46">
        <f>IF($DS278,
IF( AND(CI278&lt;&gt;"", ISERR(_xlfn.NUMBERVALUE(CI278))), "El valor de indemnización de retiro debe ser un número válido. ", "")
)</f>
        <v/>
      </c>
      <c r="HO278" s="46">
        <f>IF($DS278,
IF( AND(CJ278&lt;&gt;"", ISERR(_xlfn.NUMBERVALUE(CJ278))), "El valor de reintegros debe ser un número válido. ", "")
)</f>
        <v/>
      </c>
      <c r="HP278" s="46">
        <f>CONCATENATE(CK278,CL278,CM278)&lt;&gt;""</f>
        <v/>
      </c>
      <c r="HQ278" s="46">
        <f>IF(AND($DS278,HP278),
IF(CK278="","Debes escribir la descripción de otro concepto no categorizado. ",""),
""
)</f>
        <v/>
      </c>
      <c r="HR278" s="46">
        <f>IF(AND($DS278,HP278),
IF(CONCATENATE(CL278,CM278)="","Debes escribir al menos un valor de concepto no categorizado (salarial o no salarial). ",
IF(ISERR(_xlfn.NUMBERVALUE(CL278)),"El valor salarial concepto no categorizado debe ser un número válido. ","")
),
""
)</f>
        <v/>
      </c>
      <c r="HS278" s="46">
        <f>IF(AND($DS278,HP278),
IF(CONCATENATE(CL278,CM278)="","Debes escribir al menos un valor de concepto no categorizado (salarial o no salarial). ",
IF(ISERR(_xlfn.NUMBERVALUE(CM278)),"El valor NO salarial concepto no categorizado debe ser un número válido. ","")
),
""
)</f>
        <v/>
      </c>
      <c r="HT278" s="46">
        <f>IF($DS278,
IF(CN278="","Debes escribir el porcentaje del aporte a salud. ",
IF( ISERR(_xlfn.NUMBERVALUE(CN278)), "El valor del porcentaje del aporte a salud debe ser un número válido. ", "")
)
)</f>
        <v/>
      </c>
      <c r="HU278" s="46">
        <f>IF($DS278,
IF(CO278="","Debes escribir el valor del aporte a salud. ",
IF( ISERR(_xlfn.NUMBERVALUE(CO278)), "El valor del aporte a salud debe ser un número válido. ", "")
)
)</f>
        <v/>
      </c>
      <c r="HV278" s="46">
        <f>IF($DS278,
IF( AND(CP278&lt;&gt;"", ISERR(_xlfn.NUMBERVALUE(CP278))), "El valor plan complementario debe ser un número válido. ", "")
)</f>
        <v/>
      </c>
      <c r="HW278" s="46">
        <f>IF($DS278,
IF(CQ278="","Debes escribir el porcentaje del aporte a pensión. ",
IF( ISERR(_xlfn.NUMBERVALUE(CQ278)), "El valor del porcentaje del aporte a pensión debe ser un número válido. ", "")
)
)</f>
        <v/>
      </c>
      <c r="HX278" s="46">
        <f>IF($DS278,
IF(CR278="","Debes escribir el valor del aporte a pensión. ",
IF( ISERR(_xlfn.NUMBERVALUE(CR278)), "El valor del aporte a salud debe ser un número válido. ", "")
)
)</f>
        <v/>
      </c>
      <c r="HY278" s="46">
        <f>IF($DS278,
IF( AND(CS278&lt;&gt;"", ISERR(_xlfn.NUMBERVALUE(CS278))), "El valor pensión voluntaria debe ser un número válido. ", "")
)</f>
        <v/>
      </c>
      <c r="HZ278" s="46">
        <f>CONCATENATE(CT278,CU278,CV278,CW278)&lt;&gt;""</f>
        <v/>
      </c>
      <c r="IA278" s="46">
        <f>IF(AND($DS278,HZ278),
IF(CT278="","Debes escribir el % del fondo de seguridad pensional. ",
IF( ISERR(_xlfn.NUMBERVALUE(CT278)), "El % del fondo de seguridad debe ser un número válido. ", "")
),
""
)</f>
        <v/>
      </c>
      <c r="IB278" s="46">
        <f>IF(AND($DS278,HZ278),
IF(CU278="","Debes escribir el valor del aporte al fondo de solidaridad pensional. ",
IF( ISERR(_xlfn.NUMBERVALUE(CU278)), "El valor del aporte al fondo de solidaridad pensional debe ser un número válido. ", "")
),
""
)</f>
        <v/>
      </c>
      <c r="IC278" s="46">
        <f>IF(AND($DS278,HZ278),
IF(CV278="","Debes escribir el % del fondo de subsistencia. ",
IF( ISERR(_xlfn.NUMBERVALUE(CV278)), "El % del fondo de subsistencia debe ser un número válido. ", "")
),
""
)</f>
        <v/>
      </c>
      <c r="ID278" s="46">
        <f>IF(AND($DS278,HZ278),
IF(CW278="","Debes escribir el valor del fondo de subsistencia. ",
IF( ISERR(_xlfn.NUMBERVALUE(CW278)), "El valor del fondo de subsistencia debe ser un número válido. ", "")
),
""
)</f>
        <v/>
      </c>
      <c r="IE278" s="46">
        <f>CONCATENATE(CX278,CY278)&lt;&gt;""</f>
        <v/>
      </c>
      <c r="IF278" s="46">
        <f>IF(AND($DS278,IE278),
IF(CX278="","Debes escribir el % de sindicato. ",
IF( ISERR(_xlfn.NUMBERVALUE(CX278)), "El % de sindicato debe ser un número válido. ", "")
),
""
)</f>
        <v/>
      </c>
      <c r="IG278" s="46">
        <f>IF(AND($DS278,IE278),
IF(CY278="","Debes escribir el valor del sindicato. ",
IF( ISERR(_xlfn.NUMBERVALUE(CY278)), "El valor del sindicato debe ser un número válido. ", "")
),
""
)</f>
        <v/>
      </c>
      <c r="IH278" s="46">
        <f>IF($DS278,
IF( AND(CZ278&lt;&gt;"", ISERR(_xlfn.NUMBERVALUE(CZ278))), "El valor de sanción pública debe ser un número válido. ", "")
)</f>
        <v/>
      </c>
      <c r="II278" s="46">
        <f>IF($DS278,
IF( AND(DA278&lt;&gt;"", ISERR(_xlfn.NUMBERVALUE(DA278))), "El valor de sanción privada debe ser un número válido. ", "")
)</f>
        <v/>
      </c>
      <c r="IJ278" s="46">
        <f>CONCATENATE(DB278,DC278)&lt;&gt;""</f>
        <v/>
      </c>
      <c r="IK278" s="46">
        <f>IF(AND($DS278,IJ278),
IF(DB278="","Debes escribir la descripción de libranza. ",""),
""
)</f>
        <v/>
      </c>
      <c r="IL278" s="46">
        <f>IF(AND($DS278,IJ278),
IF(DC278="","Debes escribir la cuota libranza. ",
IF(ISERR(_xlfn.NUMBERVALUE(DC278)),"El valor de la cuota libranza debe ser un número válido. ","")
),
""
)</f>
        <v/>
      </c>
      <c r="IM278" s="46">
        <f>IF($DS278,
IF( AND(DD278&lt;&gt;"", ISERR(_xlfn.NUMBERVALUE(DD278))), "El valor de pagos a terceros debe ser un número válido. ", "")
)</f>
        <v/>
      </c>
      <c r="IN278" s="46">
        <f>IF($DS278,
IF( AND(DE278&lt;&gt;"", ISERR(_xlfn.NUMBERVALUE(DE278))), "El valor de anticipos debe ser un número válido. ", "")
)</f>
        <v/>
      </c>
      <c r="IO278" s="46">
        <f>IF($DS278,
IF( AND(DF278&lt;&gt;"", ISERR(_xlfn.NUMBERVALUE(DF278))), "El valor de AFC debe ser un número válido. ", "")
)</f>
        <v/>
      </c>
      <c r="IP278" s="46">
        <f>IF($DS278,
IF( AND(DG278&lt;&gt;"", ISERR(_xlfn.NUMBERVALUE(DG278))), "El valor de rete-fuente debe ser un número válido. ", "")
)</f>
        <v/>
      </c>
      <c r="IQ278" s="46">
        <f>IF($DS278,
IF( AND(DH278&lt;&gt;"", ISERR(_xlfn.NUMBERVALUE(DH278))), "El valor de cooperativa de trabajo debe ser un número válido. ", "")
)</f>
        <v/>
      </c>
      <c r="IR278" s="46">
        <f>IF($DS278,
IF( AND(DI278&lt;&gt;"", ISERR(_xlfn.NUMBERVALUE(DI278))), "El valor de embargo fiscal debe ser un número válido. ", "")
)</f>
        <v/>
      </c>
      <c r="IS278" s="46">
        <f>IF($DS278,
IF( AND(DJ278&lt;&gt;"", ISERR(_xlfn.NUMBERVALUE(DJ278))), "El valor de educación debe ser un número válido. ", "")
)</f>
        <v/>
      </c>
      <c r="IT278" s="46">
        <f>IF($DS278,
IF( AND(DK278&lt;&gt;"", ISERR(_xlfn.NUMBERVALUE(DK278))), "El valor de reintegro debe ser un número válido. ", "")
)</f>
        <v/>
      </c>
      <c r="IU278" s="46">
        <f>IF($DS278,
IF( AND(DL278&lt;&gt;"", ISERR(_xlfn.NUMBERVALUE(DL278))), "El valor de deuda debe ser un número válido. ", "")
)</f>
        <v/>
      </c>
      <c r="IV278" s="46">
        <f>IF($DS278,
IF( AND(DM278&lt;&gt;"", ISERR(_xlfn.NUMBERVALUE(DM278))), "El valor de otras deducciones debe ser un número válido. ", "")
)</f>
        <v/>
      </c>
      <c r="IW278" s="46">
        <f>IF($DS278,
IF(DN278="","Debes escribir el valor de los devengos totales. ",
IF( ISERR(_xlfn.NUMBERVALUE(DN278)), "El valor de los devengos totales debe ser un número válido. ", "")
)
)</f>
        <v/>
      </c>
      <c r="IX278" s="46">
        <f>IF($DS278,
IF(DO278="","Debes escribir el valor de las deducciones totales. ",
IF( ISERR(_xlfn.NUMBERVALUE(DO278)), "El valor de las deducciones totales debe ser un número válido. ", "")
)
)</f>
        <v/>
      </c>
      <c r="IY278" s="46">
        <f>IF($DS278,
IF(DP278="","Debes escribir el valor del salario total. ",
IF( ISERR(_xlfn.NUMBERVALUE(DP278)), "El valor del salario total debe ser un número válido. ", "")
)
)</f>
        <v/>
      </c>
    </row>
    <row r="279">
      <c r="B279" s="48" t="n">
        <v>267</v>
      </c>
      <c r="C279" s="61">
        <f>IF(AND(DS279,DP279&lt;&gt;""),
IF(DQ279="","OK","Error"),
""
)</f>
        <v/>
      </c>
      <c r="D279" s="53" t="n"/>
      <c r="E279" s="52" t="n"/>
      <c r="F279" s="112" t="n"/>
      <c r="G279" s="52" t="n"/>
      <c r="H279" s="53" t="n"/>
      <c r="I279" s="52" t="n"/>
      <c r="J279" s="52" t="n"/>
      <c r="K279" s="53" t="n"/>
      <c r="L279" s="55" t="n"/>
      <c r="M279" s="108" t="n"/>
      <c r="N279" s="56" t="n"/>
      <c r="O279" s="52" t="n"/>
      <c r="P279" s="52" t="n"/>
      <c r="Q279" s="52" t="n"/>
      <c r="R279" s="52" t="n"/>
      <c r="S279" s="52" t="n"/>
      <c r="T279" s="53" t="n"/>
      <c r="U279" s="52" t="n"/>
      <c r="V279" s="52" t="n"/>
      <c r="W279" s="55" t="n"/>
      <c r="X279" s="55" t="n"/>
      <c r="Y279" s="52" t="n"/>
      <c r="Z279" s="55" t="n"/>
      <c r="AA279" s="52" t="n"/>
      <c r="AB279" s="53" t="n"/>
      <c r="AC279" s="53" t="n"/>
      <c r="AD279" s="53" t="n"/>
      <c r="AE279" s="177" t="n"/>
      <c r="AF279" s="113" t="n"/>
      <c r="AG279" s="177" t="n"/>
      <c r="AH279" s="178" t="n"/>
      <c r="AI279" s="178" t="n"/>
      <c r="AJ279" s="178" t="n"/>
      <c r="AK279" s="114" t="n"/>
      <c r="AL279" s="178" t="n"/>
      <c r="AM279" s="114" t="n"/>
      <c r="AN279" s="178" t="n"/>
      <c r="AO279" s="114" t="n"/>
      <c r="AP279" s="178" t="n"/>
      <c r="AQ279" s="114" t="n"/>
      <c r="AR279" s="178" t="n"/>
      <c r="AS279" s="114" t="n"/>
      <c r="AT279" s="178" t="n"/>
      <c r="AU279" s="114" t="n"/>
      <c r="AV279" s="178" t="n"/>
      <c r="AW279" s="114" t="n"/>
      <c r="AX279" s="178" t="n"/>
      <c r="AY279" s="114" t="n"/>
      <c r="AZ279" s="178" t="n"/>
      <c r="BA279" s="114" t="n"/>
      <c r="BB279" s="178" t="n"/>
      <c r="BC279" s="114" t="n"/>
      <c r="BD279" s="178" t="n"/>
      <c r="BE279" s="178" t="n"/>
      <c r="BF279" s="178" t="n"/>
      <c r="BG279" s="59" t="n"/>
      <c r="BH279" s="178" t="n"/>
      <c r="BI279" s="114" t="n"/>
      <c r="BJ279" s="53" t="n"/>
      <c r="BK279" s="178" t="n"/>
      <c r="BL279" s="114" t="n"/>
      <c r="BM279" s="178" t="n"/>
      <c r="BN279" s="114" t="n"/>
      <c r="BO279" s="178" t="n"/>
      <c r="BP279" s="178" t="n"/>
      <c r="BQ279" s="178" t="n"/>
      <c r="BR279" s="178" t="n"/>
      <c r="BS279" s="178" t="n"/>
      <c r="BT279" s="178" t="n"/>
      <c r="BU279" s="178" t="n"/>
      <c r="BV279" s="178" t="n"/>
      <c r="BW279" s="178" t="n"/>
      <c r="BX279" s="178" t="n"/>
      <c r="BY279" s="178" t="n"/>
      <c r="BZ279" s="178" t="n"/>
      <c r="CA279" s="178" t="n"/>
      <c r="CB279" s="178" t="n"/>
      <c r="CC279" s="178" t="n"/>
      <c r="CD279" s="178" t="n"/>
      <c r="CE279" s="178" t="n"/>
      <c r="CF279" s="178" t="n"/>
      <c r="CG279" s="178" t="n"/>
      <c r="CH279" s="178" t="n"/>
      <c r="CI279" s="178" t="n"/>
      <c r="CJ279" s="178" t="n"/>
      <c r="CK279" s="53" t="n"/>
      <c r="CL279" s="178" t="n"/>
      <c r="CM279" s="178" t="n"/>
      <c r="CN279" s="60" t="n"/>
      <c r="CO279" s="177" t="n"/>
      <c r="CP279" s="178" t="n"/>
      <c r="CQ279" s="60" t="n"/>
      <c r="CR279" s="177" t="n"/>
      <c r="CS279" s="178" t="n"/>
      <c r="CT279" s="59" t="n"/>
      <c r="CU279" s="178" t="n"/>
      <c r="CV279" s="59" t="n"/>
      <c r="CW279" s="178" t="n"/>
      <c r="CX279" s="59" t="n"/>
      <c r="CY279" s="178" t="n"/>
      <c r="CZ279" s="178" t="n"/>
      <c r="DA279" s="178" t="n"/>
      <c r="DB279" s="53" t="n"/>
      <c r="DC279" s="178" t="n"/>
      <c r="DD279" s="178" t="n"/>
      <c r="DE279" s="178" t="n"/>
      <c r="DF279" s="178" t="n"/>
      <c r="DG279" s="178" t="n"/>
      <c r="DH279" s="178" t="n"/>
      <c r="DI279" s="178" t="n"/>
      <c r="DJ279" s="178" t="n"/>
      <c r="DK279" s="178" t="n"/>
      <c r="DL279" s="178" t="n"/>
      <c r="DM279" s="178" t="n"/>
      <c r="DN279" s="177" t="n"/>
      <c r="DO279" s="177" t="n"/>
      <c r="DP279" s="177" t="n"/>
      <c r="DQ279" s="76">
        <f>IF(AND(DS279,DP279&lt;&gt;""),
CONCATENATE(DT279,DU279,DV279,DW279,DX279,DY279,DZ279,EA279,EB279,EC279,ED279,EE279,EF279,EG279,EH279,EI279,EJ279,EK279,EL279,EM279,EN279,EO279,EP279,EQ279,ES279,ET279,EU279,EV279,EW279,EX279,EY279,EZ279,FA279,FC279,FD279,FF279,FG279,FI279,FJ279,FL279,FM279,FO279,FP279,FR279,FS279,FU279,FV279,FX279,FY279,GA279,GB279,GD279,GE279,GF279,GH279,GI279,GJ279,GL279,GM279,GN279,GP279,GQ279,GS279,GT279,GU279,GV279,GW279,GX279,GY279,GZ279,HA279,HB279,HC279,HD279,HE279,HF279,HG279,HH279,HI279,HJ279,HK279,HL279,HM279,HN279,HO279,HQ279,HR279,HS279,HT279,HU279,HV279,HW279,HX279,HY279,IA279,IB279,IC279,ID279,IF279,IG279,IH279,II279,IK279,IL279,IM279,IN279,IO279,IP279,IQ279,IR279,IS279,IT279,IU279,IV279,IW279,IX279,IY279,IZ279),
""
)</f>
        <v/>
      </c>
      <c r="DR279" s="53" t="n"/>
      <c r="DS279" s="46">
        <f>CONCATENATE(D279,$E279,$F279,$G279,H279,$I279,$J279,K279,$L279,$M279,N279,$O279,$P279,$Q279,$R279,$S279,T279,$U279,$V279,$W279,$X279,$Y279,$Z279,$AA279,AB279,AC279,AD279,$AE279,$AF279,$AG279,AH279,AI279,AJ279,AK279,AL279,AM279,AN279,AO279,AP279,AQ279,AR279,AS279,AT279,AU279,AV279,AW279,AX279,AY279,AZ279,BA279,BB279,BC279,BD279,BE279,BF279,BG279,BH279,BI279,BJ279,BK279,BL279,BM279,BN279,BO279,BP279,BQ279,BR279,BS279,BT279,BU279,BV279,BW279,BX279,BY279,BZ279,CA279,CB279,CC279,CD279,CE279,CF279,CG279,CH279,CI279,CJ279,CK279,CL279,CM279,$CN279,$CO279,CP279,$CQ279,$CR279,CS279,CT279,CU279,CV279,CW279,CX279,CY279,CZ279,DA279,DB279,DC279,DD279,DE279,DF279,DG279,DH279,DI279,DJ279,DK279,DL279,DM279,$DN279,$DO279,$DP279,DR279)&lt;&gt;""</f>
        <v/>
      </c>
      <c r="DT279" s="46">
        <f>IF(AND($DS279,$E$4&lt;&gt;""),
IF(LEFT($E$4,2) = "1.",
IF(D279&lt;&gt;"","El CUNE sólo se envía en operaciones de novedad o ajuste. ",""),
IF(D279="","Debes escribir un CUNE válido para realizar operaciones de novedad o ajuste. ","")),
""
)</f>
        <v/>
      </c>
      <c r="DU279" s="46">
        <f>IF($DS279,
IF(E279="","Debes seleccionar el tipo de documento del empleado. ",
IF(_xlfn.IFNA(VLOOKUP(E279,TIPO_DE_DOCUMENTO,1,FALSE),-1)=-1,"El tipo de documento no es válido (por favor seleccionarlo de la lista). ","")
)
)</f>
        <v/>
      </c>
      <c r="DV279" s="46">
        <f>IF($DS279,
IF(F279="","Debes escribir el número de documento del empleado. ","")
)</f>
        <v/>
      </c>
      <c r="DW279" s="46">
        <f>IF($DS279,
IF(G279="","Debes escribir el primer nombre del empleado. ","")
)</f>
        <v/>
      </c>
      <c r="DY279" s="46">
        <f>IF($DS279,
IF(I279="","Debes escribir el primer apellido del empleado. ","")
)</f>
        <v/>
      </c>
      <c r="DZ279" s="46">
        <f>IF($DS279,
IF(J279="","Debes escribir el segundo apellido del empleado. ","")
)</f>
        <v/>
      </c>
      <c r="EB279" s="46">
        <f>IF($DS279,
IF(L279="","Debes escribir la fecha de ingreso del empleado. ",
IF(ISERR(DATE(YEAR(L279),MONTH(L279),DAY(L279))), "El valor ingresado en fecha de ingreso no tiene un formato válido. ","")
)
)</f>
        <v/>
      </c>
      <c r="EC279" s="46">
        <f>IF($DS279,
IF(M279="","Debes escribir el tiempo laborado. ",
IF( IFERROR(INT(M279),1.1) &lt;&gt; IFERROR(_xlfn.NUMBERVALUE(M279),1), "El valor de los días trabajados debe ser un número entero. ", "")
)
)</f>
        <v/>
      </c>
      <c r="ED279" s="46">
        <f>IF($DS279,
IF( AND(N279&lt;&gt;"", ISERR(DATE(YEAR(N279),MONTH(N279),DAY(N279))) ), "El valor ingresado en fecha de ingreso no tiene un formato válido. ",
IF( AND(N279&lt;&gt;"", $E$6&lt;&gt;"", DATE(YEAR(N279), MONTH(N279), 1) &lt;&gt; IFERROR(DATE(MID($E$6, 1, 4), MID($E$6, 6, 2),1), "1/1/1900") ), "La fecha de retiro debe estar dentro del período liquidado. ", "")
)
)</f>
        <v/>
      </c>
      <c r="EE279" s="46">
        <f>IF($DS279,
IF(O279="","Debes seleccionar el tipo de trabajador. ",
IF(_xlfn.IFNA(VLOOKUP(O279,TIPO_DE_TRABAJADOR,1,FALSE),-1)=-1,"El tipo de trabajador no es válido (por favor seleccionarlo de la lista). ","")
)
)</f>
        <v/>
      </c>
      <c r="EF279" s="46">
        <f>IF($DS279,
IF(P279="","Debes seleccionar si es un trabajador dependiente pensionado por vejez. ",
IF(_xlfn.IFNA(VLOOKUP(P279,SUBTIPO_DE_TRABAJADOR,1,FALSE),-1)=-1,"El tipo de trabajador dependiente pensionado por vejez no es válido (por favor seleccionarlo de la lista). ","")
)
)</f>
        <v/>
      </c>
      <c r="EG279" s="46">
        <f>IF($DS279,
IF(Q279="","Debes seleccionar el tipo de contrato del trabajador. ",
IF(_xlfn.IFNA(VLOOKUP(Q279,TIPO_DE_CONTRATO,1,FALSE),-1)=-1,"El tipo de contrato del trabajador no es válido (por favor seleccionarlo de la lista). ","")
)
)</f>
        <v/>
      </c>
      <c r="EH279" s="46">
        <f>IF($DS279,
IF(R279="","Debes seleccionar si es un salario integral. ",
IF(_xlfn.IFNA(VLOOKUP(R279,SI_NO,1,FALSE),-1)=-1,"Valor no válido para salario integral (por favor seleccionarlo de la lista). ","")
)
)</f>
        <v/>
      </c>
      <c r="EI279" s="46">
        <f>IF($DS279,
IF(S279="","Debes seleccionar si el trabajador realiza actividades de riesgo. ",
IF(_xlfn.IFNA(VLOOKUP(S279,SI_NO,1,FALSE),-1)=-1,"Valor no válido para actividad de alto riesgo (por favor seleccionarlo de la lista). ","")
)
)</f>
        <v/>
      </c>
      <c r="EK279" s="46">
        <f>IF($DS279,
IF(U279="","Debes escribir el código del municipio de residencia del trabajador. ",
IF(_xlfn.IFNA(VLOOKUP(U279,MUNICIPIO,1,FALSE),-1)=-1,"El municipio de residencia del trabajador es inválido (por favor seleccionarlo de la lista). ","")
)
)</f>
        <v/>
      </c>
      <c r="EL279" s="46">
        <f>IF($DS279,
IF(V279="","Debes escribir el la dirección de residendia del trabajador. ","")
)</f>
        <v/>
      </c>
      <c r="EM279" s="46">
        <f>IF($DS279,
IF(W279="","Debes escribir la fecha de inicio de la liquidación. ",
IF(ISERR(DATE(YEAR(W279),MONTH(W279),DAY(W279))),"El valor ingresado en fecha de inicio de liquidación no tiene un formato válido. ",
IF( AND($E$6&lt;&gt;"", DATE(YEAR(W279), MONTH(W279), 1) &lt;&gt; IFERROR(DATE(MID($E$6, 1, 4), MID($E$6, 6, 2),1), "1/1/1900") ), "La fecha de inicio de la liquidación debe estar dentro del período liquidado. ", "")
)
)
)</f>
        <v/>
      </c>
      <c r="EN279" s="46">
        <f>IF($DS279,
IF(X279="","Debes escribir la fecha de fin de la liquidación. ",
IF(ISERR(DATE(YEAR(X279),MONTH(X279),DAY(X279))),"El valor ingresado en fecha de fin de liquidación no tiene un formato válido. ",
IF( AND($E$6&lt;&gt;"", DATE(YEAR(X279), MONTH(X279), 1) &lt;&gt; IFERROR(DATE(MID($E$6, 1, 4), MID($E$6, 6, 2),1), "1/1/1900") ), "La fecha de fin de la liquidación debe estar dentro del período liquidado. ", "")
)
)
)</f>
        <v/>
      </c>
      <c r="EO279" s="46">
        <f>IF($DS279,
IF(Y279="","Debes escribir la frecuencia de pago del trabajador. ",
IF(_xlfn.IFNA(VLOOKUP(Y279,PERÍODO_DE_NÓMINA,1,FALSE),-1)=-1,"La frecuencia de pago es inválida (por favor seleccionarlo de la lista). ","")
)
)</f>
        <v/>
      </c>
      <c r="EP279" s="46">
        <f>IF($DS279,
IF(Z279="","Debes escribir la fecha de pago. ",
IF(ISERR(DATE(YEAR(Z279),MONTH(Z279),DAY(Z279))), "El valor ingresado en fecha de pago no tiene un formato válido. ","")
)
)</f>
        <v/>
      </c>
      <c r="EQ279" s="46">
        <f>IF($DS279,
IF(AA279="","Debes escribir el medio de pago. ",
IF(_xlfn.IFNA(VLOOKUP(AA279,MEDIOS_DE_PAGO,1,FALSE),-1)=-1,"El medio de pago es inválido (por favor seleccionarlo de la lista). ","")
)
)</f>
        <v/>
      </c>
      <c r="ER279" s="46">
        <f>OR(AA279='Tablas '!$T$4,AA279='Tablas '!$T$7,AA279='Tablas '!$T$8,AA279='Tablas '!$T$11)</f>
        <v/>
      </c>
      <c r="ES279" s="46">
        <f>IF(AND($DS279,ER279),
IF(AB279="","Debes escribir la entidad bancaria. ",""),
""
)</f>
        <v/>
      </c>
      <c r="ET279" s="46">
        <f>IF(AND($DS279,ER279),
IF(AC279="","Debes escribir el tipo de cuenta bancaria. ",
IF(_xlfn.IFNA(VLOOKUP(AC279,TIPO_DE_CUENTA,1,FALSE),-1)=-1,"El tipo de cuenta bancaria es inválida (por favor seleccionarlo de la lista). ","")
),
""
)</f>
        <v/>
      </c>
      <c r="EU279" s="46">
        <f>IF(AND($DS279,ER279),
IF(AD279="","Debes escribir el número de cuenta bancaria. ",""),
""
)</f>
        <v/>
      </c>
      <c r="EV279" s="46">
        <f>IF($DS279,
IF(AE279="","Debes escribir el valor del sueldo básico. ",
IF( ISERR(_xlfn.NUMBERVALUE(AE279)), "El valor del sueldo básico debe ser un número válido. ", "")
)
)</f>
        <v/>
      </c>
      <c r="EW279" s="46">
        <f>IF($DS279,
IF(AF279="","Debes escribir el número de días trabajados. ",
IF( IFERROR(INT(AF279),1.1) &lt;&gt; IFERROR(_xlfn.NUMBERVALUE(AF279),1), "La cantidad de días trabajados debe ser un número entero. ", "")
)
)</f>
        <v/>
      </c>
      <c r="EX279" s="46">
        <f>IF($DS279,
IF(AG279="","Debes escribir el valor del sueldo trabajado. ",
IF( ISERR(_xlfn.NUMBERVALUE(AG279)), "El valor del sueldo trabajado debe ser un número válido. ", "")
)
)</f>
        <v/>
      </c>
      <c r="EY279" s="46">
        <f>IF($DS279,
IF( AND(AH279&lt;&gt;"", ISERR(_xlfn.NUMBERVALUE(AH279))), "El valor del auxilio de transporte debe ser un número válido. ", "")
)</f>
        <v/>
      </c>
      <c r="EZ279" s="46">
        <f>IF($DS279,
IF( AND(AI279&lt;&gt;"", ISERR(_xlfn.NUMBERVALUE(AI279))), "El valor de viáticos salariales debe ser un número válido. ", "")
)</f>
        <v/>
      </c>
      <c r="FA279" s="46">
        <f>IF($DS279,
IF( AND(AJ279&lt;&gt;"", ISERR(_xlfn.NUMBERVALUE(AJ279))), "El valor de viáticos NO salariales debe ser un número válido. ", "")
)</f>
        <v/>
      </c>
      <c r="FB279" s="46">
        <f>CONCATENATE(AK279,AL279)&lt;&gt;""</f>
        <v/>
      </c>
      <c r="FC279" s="46">
        <f>IF(AND($DS279,FB279),
IF(AK279="","Debes escribir el número de horas extras diurnas. ",
IF( IFERROR(INT(AK279),1.1) &lt;&gt; IFERROR(_xlfn.NUMBERVALUE(AK279),1), "La cantidad de horas extras diurnas debe ser un número entero. ", "")
),
""
)</f>
        <v/>
      </c>
      <c r="FD279" s="46">
        <f>IF(AND($DS279,FB279),
IF(AL279="","Debes escribir el valor de las horas extras diurnas. ",
IF( ISERR(_xlfn.NUMBERVALUE(AL279)), "El valor de las horas extras duirnas debe ser un número válido. ", "")
),
""
)</f>
        <v/>
      </c>
      <c r="FE279" s="46">
        <f>CONCATENATE(AM279,AN279)&lt;&gt;""</f>
        <v/>
      </c>
      <c r="FF279" s="46">
        <f>IF(AND($DS279,FE279),
IF(AM279="","Debes escribir el número de horas extras nocturnas. ",
IF( IFERROR(INT(AM279),1.1) &lt;&gt; IFERROR(_xlfn.NUMBERVALUE(AM279),1), "La cantidad de horas extras nocturnas debe ser un número entero. ", "")
),
""
)</f>
        <v/>
      </c>
      <c r="FG279" s="46">
        <f>IF(AND($DS279,FE279),
IF(AN279="","Debes escribir el valor de las horas extras nocturnas. ",
IF( ISERR(_xlfn.NUMBERVALUE(AN279)), "El valor de las horas extras nocturnas debe ser un número válido. ", "")
),
""
)</f>
        <v/>
      </c>
      <c r="FH279" s="46">
        <f>CONCATENATE(AO279,AP279)&lt;&gt;""</f>
        <v/>
      </c>
      <c r="FI279" s="46">
        <f>IF(AND($DS279,FH279),
IF(AO279="","Debes escribir el número de horas extras diurnas dominicales y festivas. ",
IF( IFERROR(INT(AO279),1.1) &lt;&gt; IFERROR(_xlfn.NUMBERVALUE(AO279),1), "La cantidad de horas extras diurnas dominicales y festivas debe ser un número entero. ", "")
),
""
)</f>
        <v/>
      </c>
      <c r="FJ279" s="46">
        <f>IF(AND($DS279,FH279),
IF(AP279="","Debes escribir el valor de las horas extras diurnas dominicales y festivas. ",
IF( ISERR(_xlfn.NUMBERVALUE(AP279)), "El valor de las horas extras diurnas dominicales y festivas debe ser un número válido. ", "")
),
""
)</f>
        <v/>
      </c>
      <c r="FK279" s="46">
        <f>CONCATENATE(AQ279,AR279)&lt;&gt;""</f>
        <v/>
      </c>
      <c r="FL279" s="46">
        <f>IF(AND($DS279,FK279),
IF(AQ279="","Debes escribir el número de horas extras nocturnas dominicales y festivas. ",
IF( IFERROR(INT(AQ279),1.1) &lt;&gt; IFERROR(_xlfn.NUMBERVALUE(AQ279),1), "La cantidad de horas extras nocturnas dominicales y festivas debe ser un número entero. ", "")
),
""
)</f>
        <v/>
      </c>
      <c r="FM279" s="46">
        <f>IF(AND($DS279,FK279),
IF(AR279="","Debes escribir el valor de las horas extras nocturnas dominicales y festivas. ",
IF( ISERR(_xlfn.NUMBERVALUE(AR279)), "El valor de las horas extras nocturnas dominicales y festivas debe ser un número válido. ", "")
),
""
)</f>
        <v/>
      </c>
      <c r="FN279" s="46">
        <f>CONCATENATE(AS279,AT279)&lt;&gt;""</f>
        <v/>
      </c>
      <c r="FO279" s="46">
        <f>IF(AND($DS279,FN279),
IF(AS279="","Debes escribir el número de horas recargo nocturno. ",
IF( IFERROR(INT(AS279),1.1) &lt;&gt; IFERROR(_xlfn.NUMBERVALUE(AS279),1), "La cantidad de horas recargo nocturno debe ser un número entero. ", "")
),
""
)</f>
        <v/>
      </c>
      <c r="FP279" s="46">
        <f>IF(AND($DS279,FN279),
IF(AT279="","Debes escribir el valor de las horas recargo nocturno. ",
IF( ISERR(_xlfn.NUMBERVALUE(AT279)), "El valor de las horas recargo nocturno debe ser un número válido. ", "")
),
""
)</f>
        <v/>
      </c>
      <c r="FQ279" s="46">
        <f>CONCATENATE(AU279,AV279)&lt;&gt;""</f>
        <v/>
      </c>
      <c r="FR279" s="46">
        <f>IF(AND($DS279,FQ279),
IF(AU279="","Debes escribir el número de horas recargo diurno dominical y festivo. ",
IF( IFERROR(INT(AU279),1.1) &lt;&gt; IFERROR(_xlfn.NUMBERVALUE(AU279),1), "La cantidad de horas recargo diurno dominical y festivo debe ser un número entero. ", "")
),
""
)</f>
        <v/>
      </c>
      <c r="FS279" s="46">
        <f>IF(AND($DS279,FQ279),
IF(AV279="","Debes escribir el valor de las horas recargo diurno dominical y festivo. ",
IF( ISERR(_xlfn.NUMBERVALUE(AV279)), "El valor de las horas recargo diurno dominical y festivo debe ser un número válido. ", "")
),
""
)</f>
        <v/>
      </c>
      <c r="FT279" s="46">
        <f>CONCATENATE(AW279,AX279)&lt;&gt;""</f>
        <v/>
      </c>
      <c r="FU279" s="46">
        <f>IF(AND($DS279,FT279),
IF(AW279="","Debes escribir el número de horas recargo nocturno dominical y festivo. ",
IF( IFERROR(INT(AW279),1.1) &lt;&gt; IFERROR(_xlfn.NUMBERVALUE(AW279),1), "La cantidad de horas recargo nocturno dominical y festivo debe ser un número entero. ", "")
),
""
)</f>
        <v/>
      </c>
      <c r="FV279" s="46">
        <f>IF(AND($DS279,FT279),
IF(AX279="","Debes escribir el valor de las horas recargo nocturno dominical y festivo. ",
IF( ISERR(_xlfn.NUMBERVALUE(AX279)), "El valor de las horas recargo nocturno dominical y festivo debe ser un número válido. ", "")
),
""
)</f>
        <v/>
      </c>
      <c r="FW279" s="46">
        <f>CONCATENATE(AY279,AZ279)&lt;&gt;""</f>
        <v/>
      </c>
      <c r="FX279" s="46">
        <f>IF(AND($DS279,FW279),
IF(AY279="","Debes escribir el número de días de vacaciones comunes. ",
IF( IFERROR(INT(AY279),1.1) &lt;&gt; IFERROR(_xlfn.NUMBERVALUE(AY279),1), "La cantidad de días de vacaciones comunes debe ser un número entero. ", "")
),
""
)</f>
        <v/>
      </c>
      <c r="FY279" s="46">
        <f>IF(AND($DS279,FW279),
IF(AZ279="","Debes escribir el valor de las vacaciones comunes. ",
IF( ISERR(_xlfn.NUMBERVALUE(AZ279)), "El valor de las vacaciones comunes debe ser un número válido. ", "")
),
""
)</f>
        <v/>
      </c>
      <c r="FZ279" s="46">
        <f>CONCATENATE(BA279,BB279)&lt;&gt;""</f>
        <v/>
      </c>
      <c r="GA279" s="46">
        <f>IF(AND($DS279,FZ279),
IF(BA279="","Debes escribir el número de días de vacaciones compensadas. ",
IF( IFERROR(INT(BA279),1.1) &lt;&gt; IFERROR(_xlfn.NUMBERVALUE(BA279),1), "La cantidad de días de vacaciones compensadas debe ser un número entero. ", "")
),
""
)</f>
        <v/>
      </c>
      <c r="GB279" s="46">
        <f>IF(AND($DS279,FZ279),
IF(BB279="","Debes escribir el valor de las vacaciones compensadas. ",
IF( ISERR(_xlfn.NUMBERVALUE(BB279)), "El valor de las vacaciones compensadas debe ser un número válido. ", "")
),
""
)</f>
        <v/>
      </c>
      <c r="GC279" s="46">
        <f>CONCATENATE(BC279,BD279)&lt;&gt;""</f>
        <v/>
      </c>
      <c r="GD279" s="46">
        <f>IF(AND($DS279,GC279),
IF(BC279="","Debes escribir el número de días de prima salarial. ",
IF( IFERROR(INT(BC279),1.1) &lt;&gt; IFERROR(_xlfn.NUMBERVALUE(BC279),1), "La cantidad de días de prima salarial debe ser un número entero. ", "")
),
""
)</f>
        <v/>
      </c>
      <c r="GE279" s="46">
        <f>IF(AND($DS279,GC279),
IF(BD279="","Debes escribir el valor de los días de prima salarial. ",
IF( ISERR(_xlfn.NUMBERVALUE(BD279)), "El valor de los días de prima salarial debe ser un número válido. ", "")
),
""
)</f>
        <v/>
      </c>
      <c r="GF279" s="46">
        <f>IF($DS279,
IF( AND(BE279&lt;&gt;"", ISERR(_xlfn.NUMBERVALUE(BE279))), "El valor de la prima NO saliarial debe ser un número válido. ", "")
)</f>
        <v/>
      </c>
      <c r="GG279" s="46">
        <f>CONCATENATE(BF279,BG279,BH279)&lt;&gt;""</f>
        <v/>
      </c>
      <c r="GH279" s="46">
        <f>IF(AND($DS279,GG279),
IF(BF279="","Debes escribir el valor de las cesantías. ",
IF( ISERR(_xlfn.NUMBERVALUE(BF279)), "El valor de las cesantías debe ser un número válido. ", "")
),
""
)</f>
        <v/>
      </c>
      <c r="GI279" s="46">
        <f>IF(AND($DS279,GG279),
IF(BG279="","Debes escribir el % de cesantías. ",
IF( ISERR(_xlfn.NUMBERVALUE(BG279)), "El % de cesantías debe ser un número válido. ", "")
),
""
)</f>
        <v/>
      </c>
      <c r="GJ279" s="46">
        <f>IF(AND($DS279,GG279),
IF(BH279="","Debes escribir el valor de intereses de cesantías. ",
IF( ISERR(_xlfn.NUMBERVALUE(BH279)), "El valor de intereses de cesantías debe ser un número válido. ", "")
),
""
)</f>
        <v/>
      </c>
      <c r="GK279" s="46">
        <f>CONCATENATE(BI279,BJ279,BK279)&lt;&gt;""</f>
        <v/>
      </c>
      <c r="GL279" s="46">
        <f>IF(AND($DS279,GK279),
IF(BI279="","Debes escribir el número de días de incapacidad. ",
IF( IFERROR(INT(BI279),1.1) &lt;&gt; IFERROR(_xlfn.NUMBERVALUE(BI279),1), "La cantidad de días de incapacidad debe ser un número entero. ", "")
),
""
)</f>
        <v/>
      </c>
      <c r="GM279" s="46">
        <f>IF(AND($DS279,GK279),
IF(BJ279="","Debes escribir el tipo de incapacidad. ",
IF(_xlfn.IFNA(VLOOKUP(BJ279,TIPO_DE_INCAPACIDAD,1,FALSE),-1)=-1,"El tipo de incapacidad es inválida (por favor seleccionarlo de la lista). ","")
),
""
)</f>
        <v/>
      </c>
      <c r="GN279" s="46">
        <f>IF(AND($DS279,GK279),
IF(BK279="","Debes escribir el valor de la incapacidad. ",
IF( ISERR(_xlfn.NUMBERVALUE(BK279)), "El valor de la incapacidad debe ser un número válido. ", "")
),
""
)</f>
        <v/>
      </c>
      <c r="GO279" s="46">
        <f>CONCATENATE(BL279,BM279)&lt;&gt;""</f>
        <v/>
      </c>
      <c r="GP279" s="46">
        <f>IF(AND($DS279,GO279),
IF(BL279="","Debes escribir el número de días de licencia de maternidad o paternidad. ",
IF( IFERROR(INT(BL279),1.1) &lt;&gt; IFERROR(_xlfn.NUMBERVALUE(BL279),1), "La cantidad de días de licencia de maternidad o paternidad debe ser un número entero. ", "")
),
""
)</f>
        <v/>
      </c>
      <c r="GQ279" s="46">
        <f>IF(AND($DS279,GO279),
IF(BM279="","Debes escribir el valor de la licencia de maternidad o paternidad. ",
IF( ISERR(_xlfn.NUMBERVALUE(BM279)), "El valor de la licencia de maternidad o paternidad debe ser un número válido. ", "")
),
""
)</f>
        <v/>
      </c>
      <c r="GR279" s="46">
        <f>CONCATENATE(BN279,BO279)&lt;&gt;""</f>
        <v/>
      </c>
      <c r="GS279" s="46">
        <f>IF(AND($DS279,GR279),
IF(BN279="","Debes escribir el número de días de licencia remunerada. ",
IF( IFERROR(INT(BN279),1.1) &lt;&gt; IFERROR(_xlfn.NUMBERVALUE(BN279),1), "La cantidad de días de licencia remunerada debe ser un número entero. ", "")
),
""
)</f>
        <v/>
      </c>
      <c r="GT279" s="46">
        <f>IF(AND($DS279,GR279),
IF(BO279="","Debes escribir el valor de la licencia remunerada. ",
IF( ISERR(_xlfn.NUMBERVALUE(BO279)), "El valor de la licencia remunerada debe ser un número válido. ", "")
),
""
)</f>
        <v/>
      </c>
      <c r="GU279" s="46">
        <f>IF($DS279,
IF( AND(BP279&lt;&gt;"", ISERR(_xlfn.NUMBERVALUE(BP279))), "El valor de la licencia NO remunerada debe ser un número válido. ", "")
)</f>
        <v/>
      </c>
      <c r="GV279" s="46">
        <f>IF($DS279,
IF( AND(BQ279&lt;&gt;"", ISERR(_xlfn.NUMBERVALUE(BQ279))), "El valor de auxilios salariales debe ser un número válido. ", "")
)</f>
        <v/>
      </c>
      <c r="GW279" s="46">
        <f>IF($DS279,
IF( AND(BR279&lt;&gt;"", ISERR(_xlfn.NUMBERVALUE(BR279))), "El valor de auxilios NO salariales debe ser un número válido. ", "")
)</f>
        <v/>
      </c>
      <c r="GX279" s="46">
        <f>IF($DS279,
IF( AND(BS279&lt;&gt;"", ISERR(_xlfn.NUMBERVALUE(BS279))), "El valor de bonos salariales debe ser un número válido. ", "")
)</f>
        <v/>
      </c>
      <c r="GY279" s="46">
        <f>IF($DS279,
IF( AND(BT279&lt;&gt;"", ISERR(_xlfn.NUMBERVALUE(BT279))), "El valor de bonos NO salariales debe ser un número válido. ", "")
)</f>
        <v/>
      </c>
      <c r="GZ279" s="46">
        <f>IF($DS279,
IF( AND(BU279&lt;&gt;"", ISERR(_xlfn.NUMBERVALUE(BU279))), "El valor de bonos salariales de alimentación debe ser un número válido. ", "")
)</f>
        <v/>
      </c>
      <c r="HA279" s="46">
        <f>IF($DS279,
IF( AND(BV279&lt;&gt;"", ISERR(_xlfn.NUMBERVALUE(BV279))), "El valor de bonos NO salariales de alimentación debe ser un número válido. ", "")
)</f>
        <v/>
      </c>
      <c r="HB279" s="46">
        <f>IF($DS279,
IF( AND(BW279&lt;&gt;"", ISERR(_xlfn.NUMBERVALUE(BW279))), "El valor de bonificaciones salariales debe ser un número válido. ", "")
)</f>
        <v/>
      </c>
      <c r="HC279" s="46">
        <f>IF($DS279,
IF( AND(BX279&lt;&gt;"", ISERR(_xlfn.NUMBERVALUE(BX279))), "El valor de bonificaciones NO salariales debe ser un número válido. ", "")
)</f>
        <v/>
      </c>
      <c r="HD279" s="46">
        <f>IF($DS279,
IF( AND(BY279&lt;&gt;"", ISERR(_xlfn.NUMBERVALUE(BY279))), "El valor de compensaciones ordinarias debe ser un número válido. ", "")
)</f>
        <v/>
      </c>
      <c r="HE279" s="46">
        <f>IF($DS279,
IF( AND(BZ279&lt;&gt;"", ISERR(_xlfn.NUMBERVALUE(BZ279))), "El valor de compensaciones extraordinarias debe ser un número válido. ", "")
)</f>
        <v/>
      </c>
      <c r="HF279" s="46">
        <f>IF($DS279,
IF( AND(CA279&lt;&gt;"", ISERR(_xlfn.NUMBERVALUE(CA279))), "El valor de comisiones debe ser un número válido. ", "")
)</f>
        <v/>
      </c>
      <c r="HG279" s="46">
        <f>IF($DS279,
IF( AND(CB279&lt;&gt;"", ISERR(_xlfn.NUMBERVALUE(CB279))), "El valor de ausencia por huega debe ser un número válido. ", "")
)</f>
        <v/>
      </c>
      <c r="HH279" s="46">
        <f>IF($DS279,
IF( AND(CC279&lt;&gt;"", ISERR(_xlfn.NUMBERVALUE(CC279))), "El valor de anticipos debe ser un número válido. ", "")
)</f>
        <v/>
      </c>
      <c r="HI279" s="46">
        <f>IF($DS279,
IF( AND(CD279&lt;&gt;"", ISERR(_xlfn.NUMBERVALUE(CD279))), "El valor de pagos a terceros debe ser un número válido. ", "")
)</f>
        <v/>
      </c>
      <c r="HJ279" s="46">
        <f>IF($DS279,
IF( AND(CE279&lt;&gt;"", ISERR(_xlfn.NUMBERVALUE(CE279))), "El valor de dotación debe ser un número válido. ", "")
)</f>
        <v/>
      </c>
      <c r="HK279" s="46">
        <f>IF($DS279,
IF( AND(CF279&lt;&gt;"", ISERR(_xlfn.NUMBERVALUE(CF279))), "El valor de apoyo sostenibilidad debe ser un número válido. ", "")
)</f>
        <v/>
      </c>
      <c r="HL279" s="46">
        <f>IF($DS279,
IF( AND(CG279&lt;&gt;"", ISERR(_xlfn.NUMBERVALUE(CG279))), "El valor de teletrabajo debe ser un número válido. ", "")
)</f>
        <v/>
      </c>
      <c r="HM279" s="46">
        <f>IF($DS279,
IF( AND(CH279&lt;&gt;"", ISERR(_xlfn.NUMBERVALUE(CH279))), "El valor de bonificación de retiro debe ser un número válido. ", "")
)</f>
        <v/>
      </c>
      <c r="HN279" s="46">
        <f>IF($DS279,
IF( AND(CI279&lt;&gt;"", ISERR(_xlfn.NUMBERVALUE(CI279))), "El valor de indemnización de retiro debe ser un número válido. ", "")
)</f>
        <v/>
      </c>
      <c r="HO279" s="46">
        <f>IF($DS279,
IF( AND(CJ279&lt;&gt;"", ISERR(_xlfn.NUMBERVALUE(CJ279))), "El valor de reintegros debe ser un número válido. ", "")
)</f>
        <v/>
      </c>
      <c r="HP279" s="46">
        <f>CONCATENATE(CK279,CL279,CM279)&lt;&gt;""</f>
        <v/>
      </c>
      <c r="HQ279" s="46">
        <f>IF(AND($DS279,HP279),
IF(CK279="","Debes escribir la descripción de otro concepto no categorizado. ",""),
""
)</f>
        <v/>
      </c>
      <c r="HR279" s="46">
        <f>IF(AND($DS279,HP279),
IF(CONCATENATE(CL279,CM279)="","Debes escribir al menos un valor de concepto no categorizado (salarial o no salarial). ",
IF(ISERR(_xlfn.NUMBERVALUE(CL279)),"El valor salarial concepto no categorizado debe ser un número válido. ","")
),
""
)</f>
        <v/>
      </c>
      <c r="HS279" s="46">
        <f>IF(AND($DS279,HP279),
IF(CONCATENATE(CL279,CM279)="","Debes escribir al menos un valor de concepto no categorizado (salarial o no salarial). ",
IF(ISERR(_xlfn.NUMBERVALUE(CM279)),"El valor NO salarial concepto no categorizado debe ser un número válido. ","")
),
""
)</f>
        <v/>
      </c>
      <c r="HT279" s="46">
        <f>IF($DS279,
IF(CN279="","Debes escribir el porcentaje del aporte a salud. ",
IF( ISERR(_xlfn.NUMBERVALUE(CN279)), "El valor del porcentaje del aporte a salud debe ser un número válido. ", "")
)
)</f>
        <v/>
      </c>
      <c r="HU279" s="46">
        <f>IF($DS279,
IF(CO279="","Debes escribir el valor del aporte a salud. ",
IF( ISERR(_xlfn.NUMBERVALUE(CO279)), "El valor del aporte a salud debe ser un número válido. ", "")
)
)</f>
        <v/>
      </c>
      <c r="HV279" s="46">
        <f>IF($DS279,
IF( AND(CP279&lt;&gt;"", ISERR(_xlfn.NUMBERVALUE(CP279))), "El valor plan complementario debe ser un número válido. ", "")
)</f>
        <v/>
      </c>
      <c r="HW279" s="46">
        <f>IF($DS279,
IF(CQ279="","Debes escribir el porcentaje del aporte a pensión. ",
IF( ISERR(_xlfn.NUMBERVALUE(CQ279)), "El valor del porcentaje del aporte a pensión debe ser un número válido. ", "")
)
)</f>
        <v/>
      </c>
      <c r="HX279" s="46">
        <f>IF($DS279,
IF(CR279="","Debes escribir el valor del aporte a pensión. ",
IF( ISERR(_xlfn.NUMBERVALUE(CR279)), "El valor del aporte a salud debe ser un número válido. ", "")
)
)</f>
        <v/>
      </c>
      <c r="HY279" s="46">
        <f>IF($DS279,
IF( AND(CS279&lt;&gt;"", ISERR(_xlfn.NUMBERVALUE(CS279))), "El valor pensión voluntaria debe ser un número válido. ", "")
)</f>
        <v/>
      </c>
      <c r="HZ279" s="46">
        <f>CONCATENATE(CT279,CU279,CV279,CW279)&lt;&gt;""</f>
        <v/>
      </c>
      <c r="IA279" s="46">
        <f>IF(AND($DS279,HZ279),
IF(CT279="","Debes escribir el % del fondo de seguridad pensional. ",
IF( ISERR(_xlfn.NUMBERVALUE(CT279)), "El % del fondo de seguridad debe ser un número válido. ", "")
),
""
)</f>
        <v/>
      </c>
      <c r="IB279" s="46">
        <f>IF(AND($DS279,HZ279),
IF(CU279="","Debes escribir el valor del aporte al fondo de solidaridad pensional. ",
IF( ISERR(_xlfn.NUMBERVALUE(CU279)), "El valor del aporte al fondo de solidaridad pensional debe ser un número válido. ", "")
),
""
)</f>
        <v/>
      </c>
      <c r="IC279" s="46">
        <f>IF(AND($DS279,HZ279),
IF(CV279="","Debes escribir el % del fondo de subsistencia. ",
IF( ISERR(_xlfn.NUMBERVALUE(CV279)), "El % del fondo de subsistencia debe ser un número válido. ", "")
),
""
)</f>
        <v/>
      </c>
      <c r="ID279" s="46">
        <f>IF(AND($DS279,HZ279),
IF(CW279="","Debes escribir el valor del fondo de subsistencia. ",
IF( ISERR(_xlfn.NUMBERVALUE(CW279)), "El valor del fondo de subsistencia debe ser un número válido. ", "")
),
""
)</f>
        <v/>
      </c>
      <c r="IE279" s="46">
        <f>CONCATENATE(CX279,CY279)&lt;&gt;""</f>
        <v/>
      </c>
      <c r="IF279" s="46">
        <f>IF(AND($DS279,IE279),
IF(CX279="","Debes escribir el % de sindicato. ",
IF( ISERR(_xlfn.NUMBERVALUE(CX279)), "El % de sindicato debe ser un número válido. ", "")
),
""
)</f>
        <v/>
      </c>
      <c r="IG279" s="46">
        <f>IF(AND($DS279,IE279),
IF(CY279="","Debes escribir el valor del sindicato. ",
IF( ISERR(_xlfn.NUMBERVALUE(CY279)), "El valor del sindicato debe ser un número válido. ", "")
),
""
)</f>
        <v/>
      </c>
      <c r="IH279" s="46">
        <f>IF($DS279,
IF( AND(CZ279&lt;&gt;"", ISERR(_xlfn.NUMBERVALUE(CZ279))), "El valor de sanción pública debe ser un número válido. ", "")
)</f>
        <v/>
      </c>
      <c r="II279" s="46">
        <f>IF($DS279,
IF( AND(DA279&lt;&gt;"", ISERR(_xlfn.NUMBERVALUE(DA279))), "El valor de sanción privada debe ser un número válido. ", "")
)</f>
        <v/>
      </c>
      <c r="IJ279" s="46">
        <f>CONCATENATE(DB279,DC279)&lt;&gt;""</f>
        <v/>
      </c>
      <c r="IK279" s="46">
        <f>IF(AND($DS279,IJ279),
IF(DB279="","Debes escribir la descripción de libranza. ",""),
""
)</f>
        <v/>
      </c>
      <c r="IL279" s="46">
        <f>IF(AND($DS279,IJ279),
IF(DC279="","Debes escribir la cuota libranza. ",
IF(ISERR(_xlfn.NUMBERVALUE(DC279)),"El valor de la cuota libranza debe ser un número válido. ","")
),
""
)</f>
        <v/>
      </c>
      <c r="IM279" s="46">
        <f>IF($DS279,
IF( AND(DD279&lt;&gt;"", ISERR(_xlfn.NUMBERVALUE(DD279))), "El valor de pagos a terceros debe ser un número válido. ", "")
)</f>
        <v/>
      </c>
      <c r="IN279" s="46">
        <f>IF($DS279,
IF( AND(DE279&lt;&gt;"", ISERR(_xlfn.NUMBERVALUE(DE279))), "El valor de anticipos debe ser un número válido. ", "")
)</f>
        <v/>
      </c>
      <c r="IO279" s="46">
        <f>IF($DS279,
IF( AND(DF279&lt;&gt;"", ISERR(_xlfn.NUMBERVALUE(DF279))), "El valor de AFC debe ser un número válido. ", "")
)</f>
        <v/>
      </c>
      <c r="IP279" s="46">
        <f>IF($DS279,
IF( AND(DG279&lt;&gt;"", ISERR(_xlfn.NUMBERVALUE(DG279))), "El valor de rete-fuente debe ser un número válido. ", "")
)</f>
        <v/>
      </c>
      <c r="IQ279" s="46">
        <f>IF($DS279,
IF( AND(DH279&lt;&gt;"", ISERR(_xlfn.NUMBERVALUE(DH279))), "El valor de cooperativa de trabajo debe ser un número válido. ", "")
)</f>
        <v/>
      </c>
      <c r="IR279" s="46">
        <f>IF($DS279,
IF( AND(DI279&lt;&gt;"", ISERR(_xlfn.NUMBERVALUE(DI279))), "El valor de embargo fiscal debe ser un número válido. ", "")
)</f>
        <v/>
      </c>
      <c r="IS279" s="46">
        <f>IF($DS279,
IF( AND(DJ279&lt;&gt;"", ISERR(_xlfn.NUMBERVALUE(DJ279))), "El valor de educación debe ser un número válido. ", "")
)</f>
        <v/>
      </c>
      <c r="IT279" s="46">
        <f>IF($DS279,
IF( AND(DK279&lt;&gt;"", ISERR(_xlfn.NUMBERVALUE(DK279))), "El valor de reintegro debe ser un número válido. ", "")
)</f>
        <v/>
      </c>
      <c r="IU279" s="46">
        <f>IF($DS279,
IF( AND(DL279&lt;&gt;"", ISERR(_xlfn.NUMBERVALUE(DL279))), "El valor de deuda debe ser un número válido. ", "")
)</f>
        <v/>
      </c>
      <c r="IV279" s="46">
        <f>IF($DS279,
IF( AND(DM279&lt;&gt;"", ISERR(_xlfn.NUMBERVALUE(DM279))), "El valor de otras deducciones debe ser un número válido. ", "")
)</f>
        <v/>
      </c>
      <c r="IW279" s="46">
        <f>IF($DS279,
IF(DN279="","Debes escribir el valor de los devengos totales. ",
IF( ISERR(_xlfn.NUMBERVALUE(DN279)), "El valor de los devengos totales debe ser un número válido. ", "")
)
)</f>
        <v/>
      </c>
      <c r="IX279" s="46">
        <f>IF($DS279,
IF(DO279="","Debes escribir el valor de las deducciones totales. ",
IF( ISERR(_xlfn.NUMBERVALUE(DO279)), "El valor de las deducciones totales debe ser un número válido. ", "")
)
)</f>
        <v/>
      </c>
      <c r="IY279" s="46">
        <f>IF($DS279,
IF(DP279="","Debes escribir el valor del salario total. ",
IF( ISERR(_xlfn.NUMBERVALUE(DP279)), "El valor del salario total debe ser un número válido. ", "")
)
)</f>
        <v/>
      </c>
    </row>
    <row r="280">
      <c r="B280" s="48" t="n">
        <v>268</v>
      </c>
      <c r="C280" s="61">
        <f>IF(AND(DS280,DP280&lt;&gt;""),
IF(DQ280="","OK","Error"),
""
)</f>
        <v/>
      </c>
      <c r="D280" s="53" t="n"/>
      <c r="E280" s="52" t="n"/>
      <c r="F280" s="112" t="n"/>
      <c r="G280" s="52" t="n"/>
      <c r="H280" s="53" t="n"/>
      <c r="I280" s="52" t="n"/>
      <c r="J280" s="52" t="n"/>
      <c r="K280" s="53" t="n"/>
      <c r="L280" s="55" t="n"/>
      <c r="M280" s="108" t="n"/>
      <c r="N280" s="56" t="n"/>
      <c r="O280" s="52" t="n"/>
      <c r="P280" s="52" t="n"/>
      <c r="Q280" s="52" t="n"/>
      <c r="R280" s="52" t="n"/>
      <c r="S280" s="52" t="n"/>
      <c r="T280" s="53" t="n"/>
      <c r="U280" s="52" t="n"/>
      <c r="V280" s="52" t="n"/>
      <c r="W280" s="55" t="n"/>
      <c r="X280" s="55" t="n"/>
      <c r="Y280" s="52" t="n"/>
      <c r="Z280" s="55" t="n"/>
      <c r="AA280" s="52" t="n"/>
      <c r="AB280" s="53" t="n"/>
      <c r="AC280" s="53" t="n"/>
      <c r="AD280" s="53" t="n"/>
      <c r="AE280" s="177" t="n"/>
      <c r="AF280" s="113" t="n"/>
      <c r="AG280" s="177" t="n"/>
      <c r="AH280" s="178" t="n"/>
      <c r="AI280" s="178" t="n"/>
      <c r="AJ280" s="178" t="n"/>
      <c r="AK280" s="114" t="n"/>
      <c r="AL280" s="178" t="n"/>
      <c r="AM280" s="114" t="n"/>
      <c r="AN280" s="178" t="n"/>
      <c r="AO280" s="114" t="n"/>
      <c r="AP280" s="178" t="n"/>
      <c r="AQ280" s="114" t="n"/>
      <c r="AR280" s="178" t="n"/>
      <c r="AS280" s="114" t="n"/>
      <c r="AT280" s="178" t="n"/>
      <c r="AU280" s="114" t="n"/>
      <c r="AV280" s="178" t="n"/>
      <c r="AW280" s="114" t="n"/>
      <c r="AX280" s="178" t="n"/>
      <c r="AY280" s="114" t="n"/>
      <c r="AZ280" s="178" t="n"/>
      <c r="BA280" s="114" t="n"/>
      <c r="BB280" s="178" t="n"/>
      <c r="BC280" s="114" t="n"/>
      <c r="BD280" s="178" t="n"/>
      <c r="BE280" s="178" t="n"/>
      <c r="BF280" s="178" t="n"/>
      <c r="BG280" s="59" t="n"/>
      <c r="BH280" s="178" t="n"/>
      <c r="BI280" s="114" t="n"/>
      <c r="BJ280" s="53" t="n"/>
      <c r="BK280" s="178" t="n"/>
      <c r="BL280" s="114" t="n"/>
      <c r="BM280" s="178" t="n"/>
      <c r="BN280" s="114" t="n"/>
      <c r="BO280" s="178" t="n"/>
      <c r="BP280" s="178" t="n"/>
      <c r="BQ280" s="178" t="n"/>
      <c r="BR280" s="178" t="n"/>
      <c r="BS280" s="178" t="n"/>
      <c r="BT280" s="178" t="n"/>
      <c r="BU280" s="178" t="n"/>
      <c r="BV280" s="178" t="n"/>
      <c r="BW280" s="178" t="n"/>
      <c r="BX280" s="178" t="n"/>
      <c r="BY280" s="178" t="n"/>
      <c r="BZ280" s="178" t="n"/>
      <c r="CA280" s="178" t="n"/>
      <c r="CB280" s="178" t="n"/>
      <c r="CC280" s="178" t="n"/>
      <c r="CD280" s="178" t="n"/>
      <c r="CE280" s="178" t="n"/>
      <c r="CF280" s="178" t="n"/>
      <c r="CG280" s="178" t="n"/>
      <c r="CH280" s="178" t="n"/>
      <c r="CI280" s="178" t="n"/>
      <c r="CJ280" s="178" t="n"/>
      <c r="CK280" s="53" t="n"/>
      <c r="CL280" s="178" t="n"/>
      <c r="CM280" s="178" t="n"/>
      <c r="CN280" s="60" t="n"/>
      <c r="CO280" s="177" t="n"/>
      <c r="CP280" s="178" t="n"/>
      <c r="CQ280" s="60" t="n"/>
      <c r="CR280" s="177" t="n"/>
      <c r="CS280" s="178" t="n"/>
      <c r="CT280" s="59" t="n"/>
      <c r="CU280" s="178" t="n"/>
      <c r="CV280" s="59" t="n"/>
      <c r="CW280" s="178" t="n"/>
      <c r="CX280" s="59" t="n"/>
      <c r="CY280" s="178" t="n"/>
      <c r="CZ280" s="178" t="n"/>
      <c r="DA280" s="178" t="n"/>
      <c r="DB280" s="53" t="n"/>
      <c r="DC280" s="178" t="n"/>
      <c r="DD280" s="178" t="n"/>
      <c r="DE280" s="178" t="n"/>
      <c r="DF280" s="178" t="n"/>
      <c r="DG280" s="178" t="n"/>
      <c r="DH280" s="178" t="n"/>
      <c r="DI280" s="178" t="n"/>
      <c r="DJ280" s="178" t="n"/>
      <c r="DK280" s="178" t="n"/>
      <c r="DL280" s="178" t="n"/>
      <c r="DM280" s="178" t="n"/>
      <c r="DN280" s="177" t="n"/>
      <c r="DO280" s="177" t="n"/>
      <c r="DP280" s="177" t="n"/>
      <c r="DQ280" s="76">
        <f>IF(AND(DS280,DP280&lt;&gt;""),
CONCATENATE(DT280,DU280,DV280,DW280,DX280,DY280,DZ280,EA280,EB280,EC280,ED280,EE280,EF280,EG280,EH280,EI280,EJ280,EK280,EL280,EM280,EN280,EO280,EP280,EQ280,ES280,ET280,EU280,EV280,EW280,EX280,EY280,EZ280,FA280,FC280,FD280,FF280,FG280,FI280,FJ280,FL280,FM280,FO280,FP280,FR280,FS280,FU280,FV280,FX280,FY280,GA280,GB280,GD280,GE280,GF280,GH280,GI280,GJ280,GL280,GM280,GN280,GP280,GQ280,GS280,GT280,GU280,GV280,GW280,GX280,GY280,GZ280,HA280,HB280,HC280,HD280,HE280,HF280,HG280,HH280,HI280,HJ280,HK280,HL280,HM280,HN280,HO280,HQ280,HR280,HS280,HT280,HU280,HV280,HW280,HX280,HY280,IA280,IB280,IC280,ID280,IF280,IG280,IH280,II280,IK280,IL280,IM280,IN280,IO280,IP280,IQ280,IR280,IS280,IT280,IU280,IV280,IW280,IX280,IY280,IZ280),
""
)</f>
        <v/>
      </c>
      <c r="DR280" s="53" t="n"/>
      <c r="DS280" s="46">
        <f>CONCATENATE(D280,$E280,$F280,$G280,H280,$I280,$J280,K280,$L280,$M280,N280,$O280,$P280,$Q280,$R280,$S280,T280,$U280,$V280,$W280,$X280,$Y280,$Z280,$AA280,AB280,AC280,AD280,$AE280,$AF280,$AG280,AH280,AI280,AJ280,AK280,AL280,AM280,AN280,AO280,AP280,AQ280,AR280,AS280,AT280,AU280,AV280,AW280,AX280,AY280,AZ280,BA280,BB280,BC280,BD280,BE280,BF280,BG280,BH280,BI280,BJ280,BK280,BL280,BM280,BN280,BO280,BP280,BQ280,BR280,BS280,BT280,BU280,BV280,BW280,BX280,BY280,BZ280,CA280,CB280,CC280,CD280,CE280,CF280,CG280,CH280,CI280,CJ280,CK280,CL280,CM280,$CN280,$CO280,CP280,$CQ280,$CR280,CS280,CT280,CU280,CV280,CW280,CX280,CY280,CZ280,DA280,DB280,DC280,DD280,DE280,DF280,DG280,DH280,DI280,DJ280,DK280,DL280,DM280,$DN280,$DO280,$DP280,DR280)&lt;&gt;""</f>
        <v/>
      </c>
      <c r="DT280" s="46">
        <f>IF(AND($DS280,$E$4&lt;&gt;""),
IF(LEFT($E$4,2) = "1.",
IF(D280&lt;&gt;"","El CUNE sólo se envía en operaciones de novedad o ajuste. ",""),
IF(D280="","Debes escribir un CUNE válido para realizar operaciones de novedad o ajuste. ","")),
""
)</f>
        <v/>
      </c>
      <c r="DU280" s="46">
        <f>IF($DS280,
IF(E280="","Debes seleccionar el tipo de documento del empleado. ",
IF(_xlfn.IFNA(VLOOKUP(E280,TIPO_DE_DOCUMENTO,1,FALSE),-1)=-1,"El tipo de documento no es válido (por favor seleccionarlo de la lista). ","")
)
)</f>
        <v/>
      </c>
      <c r="DV280" s="46">
        <f>IF($DS280,
IF(F280="","Debes escribir el número de documento del empleado. ","")
)</f>
        <v/>
      </c>
      <c r="DW280" s="46">
        <f>IF($DS280,
IF(G280="","Debes escribir el primer nombre del empleado. ","")
)</f>
        <v/>
      </c>
      <c r="DY280" s="46">
        <f>IF($DS280,
IF(I280="","Debes escribir el primer apellido del empleado. ","")
)</f>
        <v/>
      </c>
      <c r="DZ280" s="46">
        <f>IF($DS280,
IF(J280="","Debes escribir el segundo apellido del empleado. ","")
)</f>
        <v/>
      </c>
      <c r="EB280" s="46">
        <f>IF($DS280,
IF(L280="","Debes escribir la fecha de ingreso del empleado. ",
IF(ISERR(DATE(YEAR(L280),MONTH(L280),DAY(L280))), "El valor ingresado en fecha de ingreso no tiene un formato válido. ","")
)
)</f>
        <v/>
      </c>
      <c r="EC280" s="46">
        <f>IF($DS280,
IF(M280="","Debes escribir el tiempo laborado. ",
IF( IFERROR(INT(M280),1.1) &lt;&gt; IFERROR(_xlfn.NUMBERVALUE(M280),1), "El valor de los días trabajados debe ser un número entero. ", "")
)
)</f>
        <v/>
      </c>
      <c r="ED280" s="46">
        <f>IF($DS280,
IF( AND(N280&lt;&gt;"", ISERR(DATE(YEAR(N280),MONTH(N280),DAY(N280))) ), "El valor ingresado en fecha de ingreso no tiene un formato válido. ",
IF( AND(N280&lt;&gt;"", $E$6&lt;&gt;"", DATE(YEAR(N280), MONTH(N280), 1) &lt;&gt; IFERROR(DATE(MID($E$6, 1, 4), MID($E$6, 6, 2),1), "1/1/1900") ), "La fecha de retiro debe estar dentro del período liquidado. ", "")
)
)</f>
        <v/>
      </c>
      <c r="EE280" s="46">
        <f>IF($DS280,
IF(O280="","Debes seleccionar el tipo de trabajador. ",
IF(_xlfn.IFNA(VLOOKUP(O280,TIPO_DE_TRABAJADOR,1,FALSE),-1)=-1,"El tipo de trabajador no es válido (por favor seleccionarlo de la lista). ","")
)
)</f>
        <v/>
      </c>
      <c r="EF280" s="46">
        <f>IF($DS280,
IF(P280="","Debes seleccionar si es un trabajador dependiente pensionado por vejez. ",
IF(_xlfn.IFNA(VLOOKUP(P280,SUBTIPO_DE_TRABAJADOR,1,FALSE),-1)=-1,"El tipo de trabajador dependiente pensionado por vejez no es válido (por favor seleccionarlo de la lista). ","")
)
)</f>
        <v/>
      </c>
      <c r="EG280" s="46">
        <f>IF($DS280,
IF(Q280="","Debes seleccionar el tipo de contrato del trabajador. ",
IF(_xlfn.IFNA(VLOOKUP(Q280,TIPO_DE_CONTRATO,1,FALSE),-1)=-1,"El tipo de contrato del trabajador no es válido (por favor seleccionarlo de la lista). ","")
)
)</f>
        <v/>
      </c>
      <c r="EH280" s="46">
        <f>IF($DS280,
IF(R280="","Debes seleccionar si es un salario integral. ",
IF(_xlfn.IFNA(VLOOKUP(R280,SI_NO,1,FALSE),-1)=-1,"Valor no válido para salario integral (por favor seleccionarlo de la lista). ","")
)
)</f>
        <v/>
      </c>
      <c r="EI280" s="46">
        <f>IF($DS280,
IF(S280="","Debes seleccionar si el trabajador realiza actividades de riesgo. ",
IF(_xlfn.IFNA(VLOOKUP(S280,SI_NO,1,FALSE),-1)=-1,"Valor no válido para actividad de alto riesgo (por favor seleccionarlo de la lista). ","")
)
)</f>
        <v/>
      </c>
      <c r="EK280" s="46">
        <f>IF($DS280,
IF(U280="","Debes escribir el código del municipio de residencia del trabajador. ",
IF(_xlfn.IFNA(VLOOKUP(U280,MUNICIPIO,1,FALSE),-1)=-1,"El municipio de residencia del trabajador es inválido (por favor seleccionarlo de la lista). ","")
)
)</f>
        <v/>
      </c>
      <c r="EL280" s="46">
        <f>IF($DS280,
IF(V280="","Debes escribir el la dirección de residendia del trabajador. ","")
)</f>
        <v/>
      </c>
      <c r="EM280" s="46">
        <f>IF($DS280,
IF(W280="","Debes escribir la fecha de inicio de la liquidación. ",
IF(ISERR(DATE(YEAR(W280),MONTH(W280),DAY(W280))),"El valor ingresado en fecha de inicio de liquidación no tiene un formato válido. ",
IF( AND($E$6&lt;&gt;"", DATE(YEAR(W280), MONTH(W280), 1) &lt;&gt; IFERROR(DATE(MID($E$6, 1, 4), MID($E$6, 6, 2),1), "1/1/1900") ), "La fecha de inicio de la liquidación debe estar dentro del período liquidado. ", "")
)
)
)</f>
        <v/>
      </c>
      <c r="EN280" s="46">
        <f>IF($DS280,
IF(X280="","Debes escribir la fecha de fin de la liquidación. ",
IF(ISERR(DATE(YEAR(X280),MONTH(X280),DAY(X280))),"El valor ingresado en fecha de fin de liquidación no tiene un formato válido. ",
IF( AND($E$6&lt;&gt;"", DATE(YEAR(X280), MONTH(X280), 1) &lt;&gt; IFERROR(DATE(MID($E$6, 1, 4), MID($E$6, 6, 2),1), "1/1/1900") ), "La fecha de fin de la liquidación debe estar dentro del período liquidado. ", "")
)
)
)</f>
        <v/>
      </c>
      <c r="EO280" s="46">
        <f>IF($DS280,
IF(Y280="","Debes escribir la frecuencia de pago del trabajador. ",
IF(_xlfn.IFNA(VLOOKUP(Y280,PERÍODO_DE_NÓMINA,1,FALSE),-1)=-1,"La frecuencia de pago es inválida (por favor seleccionarlo de la lista). ","")
)
)</f>
        <v/>
      </c>
      <c r="EP280" s="46">
        <f>IF($DS280,
IF(Z280="","Debes escribir la fecha de pago. ",
IF(ISERR(DATE(YEAR(Z280),MONTH(Z280),DAY(Z280))), "El valor ingresado en fecha de pago no tiene un formato válido. ","")
)
)</f>
        <v/>
      </c>
      <c r="EQ280" s="46">
        <f>IF($DS280,
IF(AA280="","Debes escribir el medio de pago. ",
IF(_xlfn.IFNA(VLOOKUP(AA280,MEDIOS_DE_PAGO,1,FALSE),-1)=-1,"El medio de pago es inválido (por favor seleccionarlo de la lista). ","")
)
)</f>
        <v/>
      </c>
      <c r="ER280" s="46">
        <f>OR(AA280='Tablas '!$T$4,AA280='Tablas '!$T$7,AA280='Tablas '!$T$8,AA280='Tablas '!$T$11)</f>
        <v/>
      </c>
      <c r="ES280" s="46">
        <f>IF(AND($DS280,ER280),
IF(AB280="","Debes escribir la entidad bancaria. ",""),
""
)</f>
        <v/>
      </c>
      <c r="ET280" s="46">
        <f>IF(AND($DS280,ER280),
IF(AC280="","Debes escribir el tipo de cuenta bancaria. ",
IF(_xlfn.IFNA(VLOOKUP(AC280,TIPO_DE_CUENTA,1,FALSE),-1)=-1,"El tipo de cuenta bancaria es inválida (por favor seleccionarlo de la lista). ","")
),
""
)</f>
        <v/>
      </c>
      <c r="EU280" s="46">
        <f>IF(AND($DS280,ER280),
IF(AD280="","Debes escribir el número de cuenta bancaria. ",""),
""
)</f>
        <v/>
      </c>
      <c r="EV280" s="46">
        <f>IF($DS280,
IF(AE280="","Debes escribir el valor del sueldo básico. ",
IF( ISERR(_xlfn.NUMBERVALUE(AE280)), "El valor del sueldo básico debe ser un número válido. ", "")
)
)</f>
        <v/>
      </c>
      <c r="EW280" s="46">
        <f>IF($DS280,
IF(AF280="","Debes escribir el número de días trabajados. ",
IF( IFERROR(INT(AF280),1.1) &lt;&gt; IFERROR(_xlfn.NUMBERVALUE(AF280),1), "La cantidad de días trabajados debe ser un número entero. ", "")
)
)</f>
        <v/>
      </c>
      <c r="EX280" s="46">
        <f>IF($DS280,
IF(AG280="","Debes escribir el valor del sueldo trabajado. ",
IF( ISERR(_xlfn.NUMBERVALUE(AG280)), "El valor del sueldo trabajado debe ser un número válido. ", "")
)
)</f>
        <v/>
      </c>
      <c r="EY280" s="46">
        <f>IF($DS280,
IF( AND(AH280&lt;&gt;"", ISERR(_xlfn.NUMBERVALUE(AH280))), "El valor del auxilio de transporte debe ser un número válido. ", "")
)</f>
        <v/>
      </c>
      <c r="EZ280" s="46">
        <f>IF($DS280,
IF( AND(AI280&lt;&gt;"", ISERR(_xlfn.NUMBERVALUE(AI280))), "El valor de viáticos salariales debe ser un número válido. ", "")
)</f>
        <v/>
      </c>
      <c r="FA280" s="46">
        <f>IF($DS280,
IF( AND(AJ280&lt;&gt;"", ISERR(_xlfn.NUMBERVALUE(AJ280))), "El valor de viáticos NO salariales debe ser un número válido. ", "")
)</f>
        <v/>
      </c>
      <c r="FB280" s="46">
        <f>CONCATENATE(AK280,AL280)&lt;&gt;""</f>
        <v/>
      </c>
      <c r="FC280" s="46">
        <f>IF(AND($DS280,FB280),
IF(AK280="","Debes escribir el número de horas extras diurnas. ",
IF( IFERROR(INT(AK280),1.1) &lt;&gt; IFERROR(_xlfn.NUMBERVALUE(AK280),1), "La cantidad de horas extras diurnas debe ser un número entero. ", "")
),
""
)</f>
        <v/>
      </c>
      <c r="FD280" s="46">
        <f>IF(AND($DS280,FB280),
IF(AL280="","Debes escribir el valor de las horas extras diurnas. ",
IF( ISERR(_xlfn.NUMBERVALUE(AL280)), "El valor de las horas extras duirnas debe ser un número válido. ", "")
),
""
)</f>
        <v/>
      </c>
      <c r="FE280" s="46">
        <f>CONCATENATE(AM280,AN280)&lt;&gt;""</f>
        <v/>
      </c>
      <c r="FF280" s="46">
        <f>IF(AND($DS280,FE280),
IF(AM280="","Debes escribir el número de horas extras nocturnas. ",
IF( IFERROR(INT(AM280),1.1) &lt;&gt; IFERROR(_xlfn.NUMBERVALUE(AM280),1), "La cantidad de horas extras nocturnas debe ser un número entero. ", "")
),
""
)</f>
        <v/>
      </c>
      <c r="FG280" s="46">
        <f>IF(AND($DS280,FE280),
IF(AN280="","Debes escribir el valor de las horas extras nocturnas. ",
IF( ISERR(_xlfn.NUMBERVALUE(AN280)), "El valor de las horas extras nocturnas debe ser un número válido. ", "")
),
""
)</f>
        <v/>
      </c>
      <c r="FH280" s="46">
        <f>CONCATENATE(AO280,AP280)&lt;&gt;""</f>
        <v/>
      </c>
      <c r="FI280" s="46">
        <f>IF(AND($DS280,FH280),
IF(AO280="","Debes escribir el número de horas extras diurnas dominicales y festivas. ",
IF( IFERROR(INT(AO280),1.1) &lt;&gt; IFERROR(_xlfn.NUMBERVALUE(AO280),1), "La cantidad de horas extras diurnas dominicales y festivas debe ser un número entero. ", "")
),
""
)</f>
        <v/>
      </c>
      <c r="FJ280" s="46">
        <f>IF(AND($DS280,FH280),
IF(AP280="","Debes escribir el valor de las horas extras diurnas dominicales y festivas. ",
IF( ISERR(_xlfn.NUMBERVALUE(AP280)), "El valor de las horas extras diurnas dominicales y festivas debe ser un número válido. ", "")
),
""
)</f>
        <v/>
      </c>
      <c r="FK280" s="46">
        <f>CONCATENATE(AQ280,AR280)&lt;&gt;""</f>
        <v/>
      </c>
      <c r="FL280" s="46">
        <f>IF(AND($DS280,FK280),
IF(AQ280="","Debes escribir el número de horas extras nocturnas dominicales y festivas. ",
IF( IFERROR(INT(AQ280),1.1) &lt;&gt; IFERROR(_xlfn.NUMBERVALUE(AQ280),1), "La cantidad de horas extras nocturnas dominicales y festivas debe ser un número entero. ", "")
),
""
)</f>
        <v/>
      </c>
      <c r="FM280" s="46">
        <f>IF(AND($DS280,FK280),
IF(AR280="","Debes escribir el valor de las horas extras nocturnas dominicales y festivas. ",
IF( ISERR(_xlfn.NUMBERVALUE(AR280)), "El valor de las horas extras nocturnas dominicales y festivas debe ser un número válido. ", "")
),
""
)</f>
        <v/>
      </c>
      <c r="FN280" s="46">
        <f>CONCATENATE(AS280,AT280)&lt;&gt;""</f>
        <v/>
      </c>
      <c r="FO280" s="46">
        <f>IF(AND($DS280,FN280),
IF(AS280="","Debes escribir el número de horas recargo nocturno. ",
IF( IFERROR(INT(AS280),1.1) &lt;&gt; IFERROR(_xlfn.NUMBERVALUE(AS280),1), "La cantidad de horas recargo nocturno debe ser un número entero. ", "")
),
""
)</f>
        <v/>
      </c>
      <c r="FP280" s="46">
        <f>IF(AND($DS280,FN280),
IF(AT280="","Debes escribir el valor de las horas recargo nocturno. ",
IF( ISERR(_xlfn.NUMBERVALUE(AT280)), "El valor de las horas recargo nocturno debe ser un número válido. ", "")
),
""
)</f>
        <v/>
      </c>
      <c r="FQ280" s="46">
        <f>CONCATENATE(AU280,AV280)&lt;&gt;""</f>
        <v/>
      </c>
      <c r="FR280" s="46">
        <f>IF(AND($DS280,FQ280),
IF(AU280="","Debes escribir el número de horas recargo diurno dominical y festivo. ",
IF( IFERROR(INT(AU280),1.1) &lt;&gt; IFERROR(_xlfn.NUMBERVALUE(AU280),1), "La cantidad de horas recargo diurno dominical y festivo debe ser un número entero. ", "")
),
""
)</f>
        <v/>
      </c>
      <c r="FS280" s="46">
        <f>IF(AND($DS280,FQ280),
IF(AV280="","Debes escribir el valor de las horas recargo diurno dominical y festivo. ",
IF( ISERR(_xlfn.NUMBERVALUE(AV280)), "El valor de las horas recargo diurno dominical y festivo debe ser un número válido. ", "")
),
""
)</f>
        <v/>
      </c>
      <c r="FT280" s="46">
        <f>CONCATENATE(AW280,AX280)&lt;&gt;""</f>
        <v/>
      </c>
      <c r="FU280" s="46">
        <f>IF(AND($DS280,FT280),
IF(AW280="","Debes escribir el número de horas recargo nocturno dominical y festivo. ",
IF( IFERROR(INT(AW280),1.1) &lt;&gt; IFERROR(_xlfn.NUMBERVALUE(AW280),1), "La cantidad de horas recargo nocturno dominical y festivo debe ser un número entero. ", "")
),
""
)</f>
        <v/>
      </c>
      <c r="FV280" s="46">
        <f>IF(AND($DS280,FT280),
IF(AX280="","Debes escribir el valor de las horas recargo nocturno dominical y festivo. ",
IF( ISERR(_xlfn.NUMBERVALUE(AX280)), "El valor de las horas recargo nocturno dominical y festivo debe ser un número válido. ", "")
),
""
)</f>
        <v/>
      </c>
      <c r="FW280" s="46">
        <f>CONCATENATE(AY280,AZ280)&lt;&gt;""</f>
        <v/>
      </c>
      <c r="FX280" s="46">
        <f>IF(AND($DS280,FW280),
IF(AY280="","Debes escribir el número de días de vacaciones comunes. ",
IF( IFERROR(INT(AY280),1.1) &lt;&gt; IFERROR(_xlfn.NUMBERVALUE(AY280),1), "La cantidad de días de vacaciones comunes debe ser un número entero. ", "")
),
""
)</f>
        <v/>
      </c>
      <c r="FY280" s="46">
        <f>IF(AND($DS280,FW280),
IF(AZ280="","Debes escribir el valor de las vacaciones comunes. ",
IF( ISERR(_xlfn.NUMBERVALUE(AZ280)), "El valor de las vacaciones comunes debe ser un número válido. ", "")
),
""
)</f>
        <v/>
      </c>
      <c r="FZ280" s="46">
        <f>CONCATENATE(BA280,BB280)&lt;&gt;""</f>
        <v/>
      </c>
      <c r="GA280" s="46">
        <f>IF(AND($DS280,FZ280),
IF(BA280="","Debes escribir el número de días de vacaciones compensadas. ",
IF( IFERROR(INT(BA280),1.1) &lt;&gt; IFERROR(_xlfn.NUMBERVALUE(BA280),1), "La cantidad de días de vacaciones compensadas debe ser un número entero. ", "")
),
""
)</f>
        <v/>
      </c>
      <c r="GB280" s="46">
        <f>IF(AND($DS280,FZ280),
IF(BB280="","Debes escribir el valor de las vacaciones compensadas. ",
IF( ISERR(_xlfn.NUMBERVALUE(BB280)), "El valor de las vacaciones compensadas debe ser un número válido. ", "")
),
""
)</f>
        <v/>
      </c>
      <c r="GC280" s="46">
        <f>CONCATENATE(BC280,BD280)&lt;&gt;""</f>
        <v/>
      </c>
      <c r="GD280" s="46">
        <f>IF(AND($DS280,GC280),
IF(BC280="","Debes escribir el número de días de prima salarial. ",
IF( IFERROR(INT(BC280),1.1) &lt;&gt; IFERROR(_xlfn.NUMBERVALUE(BC280),1), "La cantidad de días de prima salarial debe ser un número entero. ", "")
),
""
)</f>
        <v/>
      </c>
      <c r="GE280" s="46">
        <f>IF(AND($DS280,GC280),
IF(BD280="","Debes escribir el valor de los días de prima salarial. ",
IF( ISERR(_xlfn.NUMBERVALUE(BD280)), "El valor de los días de prima salarial debe ser un número válido. ", "")
),
""
)</f>
        <v/>
      </c>
      <c r="GF280" s="46">
        <f>IF($DS280,
IF( AND(BE280&lt;&gt;"", ISERR(_xlfn.NUMBERVALUE(BE280))), "El valor de la prima NO saliarial debe ser un número válido. ", "")
)</f>
        <v/>
      </c>
      <c r="GG280" s="46">
        <f>CONCATENATE(BF280,BG280,BH280)&lt;&gt;""</f>
        <v/>
      </c>
      <c r="GH280" s="46">
        <f>IF(AND($DS280,GG280),
IF(BF280="","Debes escribir el valor de las cesantías. ",
IF( ISERR(_xlfn.NUMBERVALUE(BF280)), "El valor de las cesantías debe ser un número válido. ", "")
),
""
)</f>
        <v/>
      </c>
      <c r="GI280" s="46">
        <f>IF(AND($DS280,GG280),
IF(BG280="","Debes escribir el % de cesantías. ",
IF( ISERR(_xlfn.NUMBERVALUE(BG280)), "El % de cesantías debe ser un número válido. ", "")
),
""
)</f>
        <v/>
      </c>
      <c r="GJ280" s="46">
        <f>IF(AND($DS280,GG280),
IF(BH280="","Debes escribir el valor de intereses de cesantías. ",
IF( ISERR(_xlfn.NUMBERVALUE(BH280)), "El valor de intereses de cesantías debe ser un número válido. ", "")
),
""
)</f>
        <v/>
      </c>
      <c r="GK280" s="46">
        <f>CONCATENATE(BI280,BJ280,BK280)&lt;&gt;""</f>
        <v/>
      </c>
      <c r="GL280" s="46">
        <f>IF(AND($DS280,GK280),
IF(BI280="","Debes escribir el número de días de incapacidad. ",
IF( IFERROR(INT(BI280),1.1) &lt;&gt; IFERROR(_xlfn.NUMBERVALUE(BI280),1), "La cantidad de días de incapacidad debe ser un número entero. ", "")
),
""
)</f>
        <v/>
      </c>
      <c r="GM280" s="46">
        <f>IF(AND($DS280,GK280),
IF(BJ280="","Debes escribir el tipo de incapacidad. ",
IF(_xlfn.IFNA(VLOOKUP(BJ280,TIPO_DE_INCAPACIDAD,1,FALSE),-1)=-1,"El tipo de incapacidad es inválida (por favor seleccionarlo de la lista). ","")
),
""
)</f>
        <v/>
      </c>
      <c r="GN280" s="46">
        <f>IF(AND($DS280,GK280),
IF(BK280="","Debes escribir el valor de la incapacidad. ",
IF( ISERR(_xlfn.NUMBERVALUE(BK280)), "El valor de la incapacidad debe ser un número válido. ", "")
),
""
)</f>
        <v/>
      </c>
      <c r="GO280" s="46">
        <f>CONCATENATE(BL280,BM280)&lt;&gt;""</f>
        <v/>
      </c>
      <c r="GP280" s="46">
        <f>IF(AND($DS280,GO280),
IF(BL280="","Debes escribir el número de días de licencia de maternidad o paternidad. ",
IF( IFERROR(INT(BL280),1.1) &lt;&gt; IFERROR(_xlfn.NUMBERVALUE(BL280),1), "La cantidad de días de licencia de maternidad o paternidad debe ser un número entero. ", "")
),
""
)</f>
        <v/>
      </c>
      <c r="GQ280" s="46">
        <f>IF(AND($DS280,GO280),
IF(BM280="","Debes escribir el valor de la licencia de maternidad o paternidad. ",
IF( ISERR(_xlfn.NUMBERVALUE(BM280)), "El valor de la licencia de maternidad o paternidad debe ser un número válido. ", "")
),
""
)</f>
        <v/>
      </c>
      <c r="GR280" s="46">
        <f>CONCATENATE(BN280,BO280)&lt;&gt;""</f>
        <v/>
      </c>
      <c r="GS280" s="46">
        <f>IF(AND($DS280,GR280),
IF(BN280="","Debes escribir el número de días de licencia remunerada. ",
IF( IFERROR(INT(BN280),1.1) &lt;&gt; IFERROR(_xlfn.NUMBERVALUE(BN280),1), "La cantidad de días de licencia remunerada debe ser un número entero. ", "")
),
""
)</f>
        <v/>
      </c>
      <c r="GT280" s="46">
        <f>IF(AND($DS280,GR280),
IF(BO280="","Debes escribir el valor de la licencia remunerada. ",
IF( ISERR(_xlfn.NUMBERVALUE(BO280)), "El valor de la licencia remunerada debe ser un número válido. ", "")
),
""
)</f>
        <v/>
      </c>
      <c r="GU280" s="46">
        <f>IF($DS280,
IF( AND(BP280&lt;&gt;"", ISERR(_xlfn.NUMBERVALUE(BP280))), "El valor de la licencia NO remunerada debe ser un número válido. ", "")
)</f>
        <v/>
      </c>
      <c r="GV280" s="46">
        <f>IF($DS280,
IF( AND(BQ280&lt;&gt;"", ISERR(_xlfn.NUMBERVALUE(BQ280))), "El valor de auxilios salariales debe ser un número válido. ", "")
)</f>
        <v/>
      </c>
      <c r="GW280" s="46">
        <f>IF($DS280,
IF( AND(BR280&lt;&gt;"", ISERR(_xlfn.NUMBERVALUE(BR280))), "El valor de auxilios NO salariales debe ser un número válido. ", "")
)</f>
        <v/>
      </c>
      <c r="GX280" s="46">
        <f>IF($DS280,
IF( AND(BS280&lt;&gt;"", ISERR(_xlfn.NUMBERVALUE(BS280))), "El valor de bonos salariales debe ser un número válido. ", "")
)</f>
        <v/>
      </c>
      <c r="GY280" s="46">
        <f>IF($DS280,
IF( AND(BT280&lt;&gt;"", ISERR(_xlfn.NUMBERVALUE(BT280))), "El valor de bonos NO salariales debe ser un número válido. ", "")
)</f>
        <v/>
      </c>
      <c r="GZ280" s="46">
        <f>IF($DS280,
IF( AND(BU280&lt;&gt;"", ISERR(_xlfn.NUMBERVALUE(BU280))), "El valor de bonos salariales de alimentación debe ser un número válido. ", "")
)</f>
        <v/>
      </c>
      <c r="HA280" s="46">
        <f>IF($DS280,
IF( AND(BV280&lt;&gt;"", ISERR(_xlfn.NUMBERVALUE(BV280))), "El valor de bonos NO salariales de alimentación debe ser un número válido. ", "")
)</f>
        <v/>
      </c>
      <c r="HB280" s="46">
        <f>IF($DS280,
IF( AND(BW280&lt;&gt;"", ISERR(_xlfn.NUMBERVALUE(BW280))), "El valor de bonificaciones salariales debe ser un número válido. ", "")
)</f>
        <v/>
      </c>
      <c r="HC280" s="46">
        <f>IF($DS280,
IF( AND(BX280&lt;&gt;"", ISERR(_xlfn.NUMBERVALUE(BX280))), "El valor de bonificaciones NO salariales debe ser un número válido. ", "")
)</f>
        <v/>
      </c>
      <c r="HD280" s="46">
        <f>IF($DS280,
IF( AND(BY280&lt;&gt;"", ISERR(_xlfn.NUMBERVALUE(BY280))), "El valor de compensaciones ordinarias debe ser un número válido. ", "")
)</f>
        <v/>
      </c>
      <c r="HE280" s="46">
        <f>IF($DS280,
IF( AND(BZ280&lt;&gt;"", ISERR(_xlfn.NUMBERVALUE(BZ280))), "El valor de compensaciones extraordinarias debe ser un número válido. ", "")
)</f>
        <v/>
      </c>
      <c r="HF280" s="46">
        <f>IF($DS280,
IF( AND(CA280&lt;&gt;"", ISERR(_xlfn.NUMBERVALUE(CA280))), "El valor de comisiones debe ser un número válido. ", "")
)</f>
        <v/>
      </c>
      <c r="HG280" s="46">
        <f>IF($DS280,
IF( AND(CB280&lt;&gt;"", ISERR(_xlfn.NUMBERVALUE(CB280))), "El valor de ausencia por huega debe ser un número válido. ", "")
)</f>
        <v/>
      </c>
      <c r="HH280" s="46">
        <f>IF($DS280,
IF( AND(CC280&lt;&gt;"", ISERR(_xlfn.NUMBERVALUE(CC280))), "El valor de anticipos debe ser un número válido. ", "")
)</f>
        <v/>
      </c>
      <c r="HI280" s="46">
        <f>IF($DS280,
IF( AND(CD280&lt;&gt;"", ISERR(_xlfn.NUMBERVALUE(CD280))), "El valor de pagos a terceros debe ser un número válido. ", "")
)</f>
        <v/>
      </c>
      <c r="HJ280" s="46">
        <f>IF($DS280,
IF( AND(CE280&lt;&gt;"", ISERR(_xlfn.NUMBERVALUE(CE280))), "El valor de dotación debe ser un número válido. ", "")
)</f>
        <v/>
      </c>
      <c r="HK280" s="46">
        <f>IF($DS280,
IF( AND(CF280&lt;&gt;"", ISERR(_xlfn.NUMBERVALUE(CF280))), "El valor de apoyo sostenibilidad debe ser un número válido. ", "")
)</f>
        <v/>
      </c>
      <c r="HL280" s="46">
        <f>IF($DS280,
IF( AND(CG280&lt;&gt;"", ISERR(_xlfn.NUMBERVALUE(CG280))), "El valor de teletrabajo debe ser un número válido. ", "")
)</f>
        <v/>
      </c>
      <c r="HM280" s="46">
        <f>IF($DS280,
IF( AND(CH280&lt;&gt;"", ISERR(_xlfn.NUMBERVALUE(CH280))), "El valor de bonificación de retiro debe ser un número válido. ", "")
)</f>
        <v/>
      </c>
      <c r="HN280" s="46">
        <f>IF($DS280,
IF( AND(CI280&lt;&gt;"", ISERR(_xlfn.NUMBERVALUE(CI280))), "El valor de indemnización de retiro debe ser un número válido. ", "")
)</f>
        <v/>
      </c>
      <c r="HO280" s="46">
        <f>IF($DS280,
IF( AND(CJ280&lt;&gt;"", ISERR(_xlfn.NUMBERVALUE(CJ280))), "El valor de reintegros debe ser un número válido. ", "")
)</f>
        <v/>
      </c>
      <c r="HP280" s="46">
        <f>CONCATENATE(CK280,CL280,CM280)&lt;&gt;""</f>
        <v/>
      </c>
      <c r="HQ280" s="46">
        <f>IF(AND($DS280,HP280),
IF(CK280="","Debes escribir la descripción de otro concepto no categorizado. ",""),
""
)</f>
        <v/>
      </c>
      <c r="HR280" s="46">
        <f>IF(AND($DS280,HP280),
IF(CONCATENATE(CL280,CM280)="","Debes escribir al menos un valor de concepto no categorizado (salarial o no salarial). ",
IF(ISERR(_xlfn.NUMBERVALUE(CL280)),"El valor salarial concepto no categorizado debe ser un número válido. ","")
),
""
)</f>
        <v/>
      </c>
      <c r="HS280" s="46">
        <f>IF(AND($DS280,HP280),
IF(CONCATENATE(CL280,CM280)="","Debes escribir al menos un valor de concepto no categorizado (salarial o no salarial). ",
IF(ISERR(_xlfn.NUMBERVALUE(CM280)),"El valor NO salarial concepto no categorizado debe ser un número válido. ","")
),
""
)</f>
        <v/>
      </c>
      <c r="HT280" s="46">
        <f>IF($DS280,
IF(CN280="","Debes escribir el porcentaje del aporte a salud. ",
IF( ISERR(_xlfn.NUMBERVALUE(CN280)), "El valor del porcentaje del aporte a salud debe ser un número válido. ", "")
)
)</f>
        <v/>
      </c>
      <c r="HU280" s="46">
        <f>IF($DS280,
IF(CO280="","Debes escribir el valor del aporte a salud. ",
IF( ISERR(_xlfn.NUMBERVALUE(CO280)), "El valor del aporte a salud debe ser un número válido. ", "")
)
)</f>
        <v/>
      </c>
      <c r="HV280" s="46">
        <f>IF($DS280,
IF( AND(CP280&lt;&gt;"", ISERR(_xlfn.NUMBERVALUE(CP280))), "El valor plan complementario debe ser un número válido. ", "")
)</f>
        <v/>
      </c>
      <c r="HW280" s="46">
        <f>IF($DS280,
IF(CQ280="","Debes escribir el porcentaje del aporte a pensión. ",
IF( ISERR(_xlfn.NUMBERVALUE(CQ280)), "El valor del porcentaje del aporte a pensión debe ser un número válido. ", "")
)
)</f>
        <v/>
      </c>
      <c r="HX280" s="46">
        <f>IF($DS280,
IF(CR280="","Debes escribir el valor del aporte a pensión. ",
IF( ISERR(_xlfn.NUMBERVALUE(CR280)), "El valor del aporte a salud debe ser un número válido. ", "")
)
)</f>
        <v/>
      </c>
      <c r="HY280" s="46">
        <f>IF($DS280,
IF( AND(CS280&lt;&gt;"", ISERR(_xlfn.NUMBERVALUE(CS280))), "El valor pensión voluntaria debe ser un número válido. ", "")
)</f>
        <v/>
      </c>
      <c r="HZ280" s="46">
        <f>CONCATENATE(CT280,CU280,CV280,CW280)&lt;&gt;""</f>
        <v/>
      </c>
      <c r="IA280" s="46">
        <f>IF(AND($DS280,HZ280),
IF(CT280="","Debes escribir el % del fondo de seguridad pensional. ",
IF( ISERR(_xlfn.NUMBERVALUE(CT280)), "El % del fondo de seguridad debe ser un número válido. ", "")
),
""
)</f>
        <v/>
      </c>
      <c r="IB280" s="46">
        <f>IF(AND($DS280,HZ280),
IF(CU280="","Debes escribir el valor del aporte al fondo de solidaridad pensional. ",
IF( ISERR(_xlfn.NUMBERVALUE(CU280)), "El valor del aporte al fondo de solidaridad pensional debe ser un número válido. ", "")
),
""
)</f>
        <v/>
      </c>
      <c r="IC280" s="46">
        <f>IF(AND($DS280,HZ280),
IF(CV280="","Debes escribir el % del fondo de subsistencia. ",
IF( ISERR(_xlfn.NUMBERVALUE(CV280)), "El % del fondo de subsistencia debe ser un número válido. ", "")
),
""
)</f>
        <v/>
      </c>
      <c r="ID280" s="46">
        <f>IF(AND($DS280,HZ280),
IF(CW280="","Debes escribir el valor del fondo de subsistencia. ",
IF( ISERR(_xlfn.NUMBERVALUE(CW280)), "El valor del fondo de subsistencia debe ser un número válido. ", "")
),
""
)</f>
        <v/>
      </c>
      <c r="IE280" s="46">
        <f>CONCATENATE(CX280,CY280)&lt;&gt;""</f>
        <v/>
      </c>
      <c r="IF280" s="46">
        <f>IF(AND($DS280,IE280),
IF(CX280="","Debes escribir el % de sindicato. ",
IF( ISERR(_xlfn.NUMBERVALUE(CX280)), "El % de sindicato debe ser un número válido. ", "")
),
""
)</f>
        <v/>
      </c>
      <c r="IG280" s="46">
        <f>IF(AND($DS280,IE280),
IF(CY280="","Debes escribir el valor del sindicato. ",
IF( ISERR(_xlfn.NUMBERVALUE(CY280)), "El valor del sindicato debe ser un número válido. ", "")
),
""
)</f>
        <v/>
      </c>
      <c r="IH280" s="46">
        <f>IF($DS280,
IF( AND(CZ280&lt;&gt;"", ISERR(_xlfn.NUMBERVALUE(CZ280))), "El valor de sanción pública debe ser un número válido. ", "")
)</f>
        <v/>
      </c>
      <c r="II280" s="46">
        <f>IF($DS280,
IF( AND(DA280&lt;&gt;"", ISERR(_xlfn.NUMBERVALUE(DA280))), "El valor de sanción privada debe ser un número válido. ", "")
)</f>
        <v/>
      </c>
      <c r="IJ280" s="46">
        <f>CONCATENATE(DB280,DC280)&lt;&gt;""</f>
        <v/>
      </c>
      <c r="IK280" s="46">
        <f>IF(AND($DS280,IJ280),
IF(DB280="","Debes escribir la descripción de libranza. ",""),
""
)</f>
        <v/>
      </c>
      <c r="IL280" s="46">
        <f>IF(AND($DS280,IJ280),
IF(DC280="","Debes escribir la cuota libranza. ",
IF(ISERR(_xlfn.NUMBERVALUE(DC280)),"El valor de la cuota libranza debe ser un número válido. ","")
),
""
)</f>
        <v/>
      </c>
      <c r="IM280" s="46">
        <f>IF($DS280,
IF( AND(DD280&lt;&gt;"", ISERR(_xlfn.NUMBERVALUE(DD280))), "El valor de pagos a terceros debe ser un número válido. ", "")
)</f>
        <v/>
      </c>
      <c r="IN280" s="46">
        <f>IF($DS280,
IF( AND(DE280&lt;&gt;"", ISERR(_xlfn.NUMBERVALUE(DE280))), "El valor de anticipos debe ser un número válido. ", "")
)</f>
        <v/>
      </c>
      <c r="IO280" s="46">
        <f>IF($DS280,
IF( AND(DF280&lt;&gt;"", ISERR(_xlfn.NUMBERVALUE(DF280))), "El valor de AFC debe ser un número válido. ", "")
)</f>
        <v/>
      </c>
      <c r="IP280" s="46">
        <f>IF($DS280,
IF( AND(DG280&lt;&gt;"", ISERR(_xlfn.NUMBERVALUE(DG280))), "El valor de rete-fuente debe ser un número válido. ", "")
)</f>
        <v/>
      </c>
      <c r="IQ280" s="46">
        <f>IF($DS280,
IF( AND(DH280&lt;&gt;"", ISERR(_xlfn.NUMBERVALUE(DH280))), "El valor de cooperativa de trabajo debe ser un número válido. ", "")
)</f>
        <v/>
      </c>
      <c r="IR280" s="46">
        <f>IF($DS280,
IF( AND(DI280&lt;&gt;"", ISERR(_xlfn.NUMBERVALUE(DI280))), "El valor de embargo fiscal debe ser un número válido. ", "")
)</f>
        <v/>
      </c>
      <c r="IS280" s="46">
        <f>IF($DS280,
IF( AND(DJ280&lt;&gt;"", ISERR(_xlfn.NUMBERVALUE(DJ280))), "El valor de educación debe ser un número válido. ", "")
)</f>
        <v/>
      </c>
      <c r="IT280" s="46">
        <f>IF($DS280,
IF( AND(DK280&lt;&gt;"", ISERR(_xlfn.NUMBERVALUE(DK280))), "El valor de reintegro debe ser un número válido. ", "")
)</f>
        <v/>
      </c>
      <c r="IU280" s="46">
        <f>IF($DS280,
IF( AND(DL280&lt;&gt;"", ISERR(_xlfn.NUMBERVALUE(DL280))), "El valor de deuda debe ser un número válido. ", "")
)</f>
        <v/>
      </c>
      <c r="IV280" s="46">
        <f>IF($DS280,
IF( AND(DM280&lt;&gt;"", ISERR(_xlfn.NUMBERVALUE(DM280))), "El valor de otras deducciones debe ser un número válido. ", "")
)</f>
        <v/>
      </c>
      <c r="IW280" s="46">
        <f>IF($DS280,
IF(DN280="","Debes escribir el valor de los devengos totales. ",
IF( ISERR(_xlfn.NUMBERVALUE(DN280)), "El valor de los devengos totales debe ser un número válido. ", "")
)
)</f>
        <v/>
      </c>
      <c r="IX280" s="46">
        <f>IF($DS280,
IF(DO280="","Debes escribir el valor de las deducciones totales. ",
IF( ISERR(_xlfn.NUMBERVALUE(DO280)), "El valor de las deducciones totales debe ser un número válido. ", "")
)
)</f>
        <v/>
      </c>
      <c r="IY280" s="46">
        <f>IF($DS280,
IF(DP280="","Debes escribir el valor del salario total. ",
IF( ISERR(_xlfn.NUMBERVALUE(DP280)), "El valor del salario total debe ser un número válido. ", "")
)
)</f>
        <v/>
      </c>
    </row>
    <row r="281">
      <c r="B281" s="48" t="n">
        <v>269</v>
      </c>
      <c r="C281" s="61">
        <f>IF(AND(DS281,DP281&lt;&gt;""),
IF(DQ281="","OK","Error"),
""
)</f>
        <v/>
      </c>
      <c r="D281" s="53" t="n"/>
      <c r="E281" s="52" t="n"/>
      <c r="F281" s="112" t="n"/>
      <c r="G281" s="52" t="n"/>
      <c r="H281" s="53" t="n"/>
      <c r="I281" s="52" t="n"/>
      <c r="J281" s="52" t="n"/>
      <c r="K281" s="53" t="n"/>
      <c r="L281" s="55" t="n"/>
      <c r="M281" s="108" t="n"/>
      <c r="N281" s="56" t="n"/>
      <c r="O281" s="52" t="n"/>
      <c r="P281" s="52" t="n"/>
      <c r="Q281" s="52" t="n"/>
      <c r="R281" s="52" t="n"/>
      <c r="S281" s="52" t="n"/>
      <c r="T281" s="53" t="n"/>
      <c r="U281" s="52" t="n"/>
      <c r="V281" s="52" t="n"/>
      <c r="W281" s="55" t="n"/>
      <c r="X281" s="55" t="n"/>
      <c r="Y281" s="52" t="n"/>
      <c r="Z281" s="55" t="n"/>
      <c r="AA281" s="52" t="n"/>
      <c r="AB281" s="53" t="n"/>
      <c r="AC281" s="53" t="n"/>
      <c r="AD281" s="53" t="n"/>
      <c r="AE281" s="177" t="n"/>
      <c r="AF281" s="113" t="n"/>
      <c r="AG281" s="177" t="n"/>
      <c r="AH281" s="178" t="n"/>
      <c r="AI281" s="178" t="n"/>
      <c r="AJ281" s="178" t="n"/>
      <c r="AK281" s="114" t="n"/>
      <c r="AL281" s="178" t="n"/>
      <c r="AM281" s="114" t="n"/>
      <c r="AN281" s="178" t="n"/>
      <c r="AO281" s="114" t="n"/>
      <c r="AP281" s="178" t="n"/>
      <c r="AQ281" s="114" t="n"/>
      <c r="AR281" s="178" t="n"/>
      <c r="AS281" s="114" t="n"/>
      <c r="AT281" s="178" t="n"/>
      <c r="AU281" s="114" t="n"/>
      <c r="AV281" s="178" t="n"/>
      <c r="AW281" s="114" t="n"/>
      <c r="AX281" s="178" t="n"/>
      <c r="AY281" s="114" t="n"/>
      <c r="AZ281" s="178" t="n"/>
      <c r="BA281" s="114" t="n"/>
      <c r="BB281" s="178" t="n"/>
      <c r="BC281" s="114" t="n"/>
      <c r="BD281" s="178" t="n"/>
      <c r="BE281" s="178" t="n"/>
      <c r="BF281" s="178" t="n"/>
      <c r="BG281" s="59" t="n"/>
      <c r="BH281" s="178" t="n"/>
      <c r="BI281" s="114" t="n"/>
      <c r="BJ281" s="53" t="n"/>
      <c r="BK281" s="178" t="n"/>
      <c r="BL281" s="114" t="n"/>
      <c r="BM281" s="178" t="n"/>
      <c r="BN281" s="114" t="n"/>
      <c r="BO281" s="178" t="n"/>
      <c r="BP281" s="178" t="n"/>
      <c r="BQ281" s="178" t="n"/>
      <c r="BR281" s="178" t="n"/>
      <c r="BS281" s="178" t="n"/>
      <c r="BT281" s="178" t="n"/>
      <c r="BU281" s="178" t="n"/>
      <c r="BV281" s="178" t="n"/>
      <c r="BW281" s="178" t="n"/>
      <c r="BX281" s="178" t="n"/>
      <c r="BY281" s="178" t="n"/>
      <c r="BZ281" s="178" t="n"/>
      <c r="CA281" s="178" t="n"/>
      <c r="CB281" s="178" t="n"/>
      <c r="CC281" s="178" t="n"/>
      <c r="CD281" s="178" t="n"/>
      <c r="CE281" s="178" t="n"/>
      <c r="CF281" s="178" t="n"/>
      <c r="CG281" s="178" t="n"/>
      <c r="CH281" s="178" t="n"/>
      <c r="CI281" s="178" t="n"/>
      <c r="CJ281" s="178" t="n"/>
      <c r="CK281" s="53" t="n"/>
      <c r="CL281" s="178" t="n"/>
      <c r="CM281" s="178" t="n"/>
      <c r="CN281" s="60" t="n"/>
      <c r="CO281" s="177" t="n"/>
      <c r="CP281" s="178" t="n"/>
      <c r="CQ281" s="60" t="n"/>
      <c r="CR281" s="177" t="n"/>
      <c r="CS281" s="178" t="n"/>
      <c r="CT281" s="59" t="n"/>
      <c r="CU281" s="178" t="n"/>
      <c r="CV281" s="59" t="n"/>
      <c r="CW281" s="178" t="n"/>
      <c r="CX281" s="59" t="n"/>
      <c r="CY281" s="178" t="n"/>
      <c r="CZ281" s="178" t="n"/>
      <c r="DA281" s="178" t="n"/>
      <c r="DB281" s="53" t="n"/>
      <c r="DC281" s="178" t="n"/>
      <c r="DD281" s="178" t="n"/>
      <c r="DE281" s="178" t="n"/>
      <c r="DF281" s="178" t="n"/>
      <c r="DG281" s="178" t="n"/>
      <c r="DH281" s="178" t="n"/>
      <c r="DI281" s="178" t="n"/>
      <c r="DJ281" s="178" t="n"/>
      <c r="DK281" s="178" t="n"/>
      <c r="DL281" s="178" t="n"/>
      <c r="DM281" s="178" t="n"/>
      <c r="DN281" s="177" t="n"/>
      <c r="DO281" s="177" t="n"/>
      <c r="DP281" s="177" t="n"/>
      <c r="DQ281" s="76">
        <f>IF(AND(DS281,DP281&lt;&gt;""),
CONCATENATE(DT281,DU281,DV281,DW281,DX281,DY281,DZ281,EA281,EB281,EC281,ED281,EE281,EF281,EG281,EH281,EI281,EJ281,EK281,EL281,EM281,EN281,EO281,EP281,EQ281,ES281,ET281,EU281,EV281,EW281,EX281,EY281,EZ281,FA281,FC281,FD281,FF281,FG281,FI281,FJ281,FL281,FM281,FO281,FP281,FR281,FS281,FU281,FV281,FX281,FY281,GA281,GB281,GD281,GE281,GF281,GH281,GI281,GJ281,GL281,GM281,GN281,GP281,GQ281,GS281,GT281,GU281,GV281,GW281,GX281,GY281,GZ281,HA281,HB281,HC281,HD281,HE281,HF281,HG281,HH281,HI281,HJ281,HK281,HL281,HM281,HN281,HO281,HQ281,HR281,HS281,HT281,HU281,HV281,HW281,HX281,HY281,IA281,IB281,IC281,ID281,IF281,IG281,IH281,II281,IK281,IL281,IM281,IN281,IO281,IP281,IQ281,IR281,IS281,IT281,IU281,IV281,IW281,IX281,IY281,IZ281),
""
)</f>
        <v/>
      </c>
      <c r="DR281" s="53" t="n"/>
      <c r="DS281" s="46">
        <f>CONCATENATE(D281,$E281,$F281,$G281,H281,$I281,$J281,K281,$L281,$M281,N281,$O281,$P281,$Q281,$R281,$S281,T281,$U281,$V281,$W281,$X281,$Y281,$Z281,$AA281,AB281,AC281,AD281,$AE281,$AF281,$AG281,AH281,AI281,AJ281,AK281,AL281,AM281,AN281,AO281,AP281,AQ281,AR281,AS281,AT281,AU281,AV281,AW281,AX281,AY281,AZ281,BA281,BB281,BC281,BD281,BE281,BF281,BG281,BH281,BI281,BJ281,BK281,BL281,BM281,BN281,BO281,BP281,BQ281,BR281,BS281,BT281,BU281,BV281,BW281,BX281,BY281,BZ281,CA281,CB281,CC281,CD281,CE281,CF281,CG281,CH281,CI281,CJ281,CK281,CL281,CM281,$CN281,$CO281,CP281,$CQ281,$CR281,CS281,CT281,CU281,CV281,CW281,CX281,CY281,CZ281,DA281,DB281,DC281,DD281,DE281,DF281,DG281,DH281,DI281,DJ281,DK281,DL281,DM281,$DN281,$DO281,$DP281,DR281)&lt;&gt;""</f>
        <v/>
      </c>
      <c r="DT281" s="46">
        <f>IF(AND($DS281,$E$4&lt;&gt;""),
IF(LEFT($E$4,2) = "1.",
IF(D281&lt;&gt;"","El CUNE sólo se envía en operaciones de novedad o ajuste. ",""),
IF(D281="","Debes escribir un CUNE válido para realizar operaciones de novedad o ajuste. ","")),
""
)</f>
        <v/>
      </c>
      <c r="DU281" s="46">
        <f>IF($DS281,
IF(E281="","Debes seleccionar el tipo de documento del empleado. ",
IF(_xlfn.IFNA(VLOOKUP(E281,TIPO_DE_DOCUMENTO,1,FALSE),-1)=-1,"El tipo de documento no es válido (por favor seleccionarlo de la lista). ","")
)
)</f>
        <v/>
      </c>
      <c r="DV281" s="46">
        <f>IF($DS281,
IF(F281="","Debes escribir el número de documento del empleado. ","")
)</f>
        <v/>
      </c>
      <c r="DW281" s="46">
        <f>IF($DS281,
IF(G281="","Debes escribir el primer nombre del empleado. ","")
)</f>
        <v/>
      </c>
      <c r="DY281" s="46">
        <f>IF($DS281,
IF(I281="","Debes escribir el primer apellido del empleado. ","")
)</f>
        <v/>
      </c>
      <c r="DZ281" s="46">
        <f>IF($DS281,
IF(J281="","Debes escribir el segundo apellido del empleado. ","")
)</f>
        <v/>
      </c>
      <c r="EB281" s="46">
        <f>IF($DS281,
IF(L281="","Debes escribir la fecha de ingreso del empleado. ",
IF(ISERR(DATE(YEAR(L281),MONTH(L281),DAY(L281))), "El valor ingresado en fecha de ingreso no tiene un formato válido. ","")
)
)</f>
        <v/>
      </c>
      <c r="EC281" s="46">
        <f>IF($DS281,
IF(M281="","Debes escribir el tiempo laborado. ",
IF( IFERROR(INT(M281),1.1) &lt;&gt; IFERROR(_xlfn.NUMBERVALUE(M281),1), "El valor de los días trabajados debe ser un número entero. ", "")
)
)</f>
        <v/>
      </c>
      <c r="ED281" s="46">
        <f>IF($DS281,
IF( AND(N281&lt;&gt;"", ISERR(DATE(YEAR(N281),MONTH(N281),DAY(N281))) ), "El valor ingresado en fecha de ingreso no tiene un formato válido. ",
IF( AND(N281&lt;&gt;"", $E$6&lt;&gt;"", DATE(YEAR(N281), MONTH(N281), 1) &lt;&gt; IFERROR(DATE(MID($E$6, 1, 4), MID($E$6, 6, 2),1), "1/1/1900") ), "La fecha de retiro debe estar dentro del período liquidado. ", "")
)
)</f>
        <v/>
      </c>
      <c r="EE281" s="46">
        <f>IF($DS281,
IF(O281="","Debes seleccionar el tipo de trabajador. ",
IF(_xlfn.IFNA(VLOOKUP(O281,TIPO_DE_TRABAJADOR,1,FALSE),-1)=-1,"El tipo de trabajador no es válido (por favor seleccionarlo de la lista). ","")
)
)</f>
        <v/>
      </c>
      <c r="EF281" s="46">
        <f>IF($DS281,
IF(P281="","Debes seleccionar si es un trabajador dependiente pensionado por vejez. ",
IF(_xlfn.IFNA(VLOOKUP(P281,SUBTIPO_DE_TRABAJADOR,1,FALSE),-1)=-1,"El tipo de trabajador dependiente pensionado por vejez no es válido (por favor seleccionarlo de la lista). ","")
)
)</f>
        <v/>
      </c>
      <c r="EG281" s="46">
        <f>IF($DS281,
IF(Q281="","Debes seleccionar el tipo de contrato del trabajador. ",
IF(_xlfn.IFNA(VLOOKUP(Q281,TIPO_DE_CONTRATO,1,FALSE),-1)=-1,"El tipo de contrato del trabajador no es válido (por favor seleccionarlo de la lista). ","")
)
)</f>
        <v/>
      </c>
      <c r="EH281" s="46">
        <f>IF($DS281,
IF(R281="","Debes seleccionar si es un salario integral. ",
IF(_xlfn.IFNA(VLOOKUP(R281,SI_NO,1,FALSE),-1)=-1,"Valor no válido para salario integral (por favor seleccionarlo de la lista). ","")
)
)</f>
        <v/>
      </c>
      <c r="EI281" s="46">
        <f>IF($DS281,
IF(S281="","Debes seleccionar si el trabajador realiza actividades de riesgo. ",
IF(_xlfn.IFNA(VLOOKUP(S281,SI_NO,1,FALSE),-1)=-1,"Valor no válido para actividad de alto riesgo (por favor seleccionarlo de la lista). ","")
)
)</f>
        <v/>
      </c>
      <c r="EK281" s="46">
        <f>IF($DS281,
IF(U281="","Debes escribir el código del municipio de residencia del trabajador. ",
IF(_xlfn.IFNA(VLOOKUP(U281,MUNICIPIO,1,FALSE),-1)=-1,"El municipio de residencia del trabajador es inválido (por favor seleccionarlo de la lista). ","")
)
)</f>
        <v/>
      </c>
      <c r="EL281" s="46">
        <f>IF($DS281,
IF(V281="","Debes escribir el la dirección de residendia del trabajador. ","")
)</f>
        <v/>
      </c>
      <c r="EM281" s="46">
        <f>IF($DS281,
IF(W281="","Debes escribir la fecha de inicio de la liquidación. ",
IF(ISERR(DATE(YEAR(W281),MONTH(W281),DAY(W281))),"El valor ingresado en fecha de inicio de liquidación no tiene un formato válido. ",
IF( AND($E$6&lt;&gt;"", DATE(YEAR(W281), MONTH(W281), 1) &lt;&gt; IFERROR(DATE(MID($E$6, 1, 4), MID($E$6, 6, 2),1), "1/1/1900") ), "La fecha de inicio de la liquidación debe estar dentro del período liquidado. ", "")
)
)
)</f>
        <v/>
      </c>
      <c r="EN281" s="46">
        <f>IF($DS281,
IF(X281="","Debes escribir la fecha de fin de la liquidación. ",
IF(ISERR(DATE(YEAR(X281),MONTH(X281),DAY(X281))),"El valor ingresado en fecha de fin de liquidación no tiene un formato válido. ",
IF( AND($E$6&lt;&gt;"", DATE(YEAR(X281), MONTH(X281), 1) &lt;&gt; IFERROR(DATE(MID($E$6, 1, 4), MID($E$6, 6, 2),1), "1/1/1900") ), "La fecha de fin de la liquidación debe estar dentro del período liquidado. ", "")
)
)
)</f>
        <v/>
      </c>
      <c r="EO281" s="46">
        <f>IF($DS281,
IF(Y281="","Debes escribir la frecuencia de pago del trabajador. ",
IF(_xlfn.IFNA(VLOOKUP(Y281,PERÍODO_DE_NÓMINA,1,FALSE),-1)=-1,"La frecuencia de pago es inválida (por favor seleccionarlo de la lista). ","")
)
)</f>
        <v/>
      </c>
      <c r="EP281" s="46">
        <f>IF($DS281,
IF(Z281="","Debes escribir la fecha de pago. ",
IF(ISERR(DATE(YEAR(Z281),MONTH(Z281),DAY(Z281))), "El valor ingresado en fecha de pago no tiene un formato válido. ","")
)
)</f>
        <v/>
      </c>
      <c r="EQ281" s="46">
        <f>IF($DS281,
IF(AA281="","Debes escribir el medio de pago. ",
IF(_xlfn.IFNA(VLOOKUP(AA281,MEDIOS_DE_PAGO,1,FALSE),-1)=-1,"El medio de pago es inválido (por favor seleccionarlo de la lista). ","")
)
)</f>
        <v/>
      </c>
      <c r="ER281" s="46">
        <f>OR(AA281='Tablas '!$T$4,AA281='Tablas '!$T$7,AA281='Tablas '!$T$8,AA281='Tablas '!$T$11)</f>
        <v/>
      </c>
      <c r="ES281" s="46">
        <f>IF(AND($DS281,ER281),
IF(AB281="","Debes escribir la entidad bancaria. ",""),
""
)</f>
        <v/>
      </c>
      <c r="ET281" s="46">
        <f>IF(AND($DS281,ER281),
IF(AC281="","Debes escribir el tipo de cuenta bancaria. ",
IF(_xlfn.IFNA(VLOOKUP(AC281,TIPO_DE_CUENTA,1,FALSE),-1)=-1,"El tipo de cuenta bancaria es inválida (por favor seleccionarlo de la lista). ","")
),
""
)</f>
        <v/>
      </c>
      <c r="EU281" s="46">
        <f>IF(AND($DS281,ER281),
IF(AD281="","Debes escribir el número de cuenta bancaria. ",""),
""
)</f>
        <v/>
      </c>
      <c r="EV281" s="46">
        <f>IF($DS281,
IF(AE281="","Debes escribir el valor del sueldo básico. ",
IF( ISERR(_xlfn.NUMBERVALUE(AE281)), "El valor del sueldo básico debe ser un número válido. ", "")
)
)</f>
        <v/>
      </c>
      <c r="EW281" s="46">
        <f>IF($DS281,
IF(AF281="","Debes escribir el número de días trabajados. ",
IF( IFERROR(INT(AF281),1.1) &lt;&gt; IFERROR(_xlfn.NUMBERVALUE(AF281),1), "La cantidad de días trabajados debe ser un número entero. ", "")
)
)</f>
        <v/>
      </c>
      <c r="EX281" s="46">
        <f>IF($DS281,
IF(AG281="","Debes escribir el valor del sueldo trabajado. ",
IF( ISERR(_xlfn.NUMBERVALUE(AG281)), "El valor del sueldo trabajado debe ser un número válido. ", "")
)
)</f>
        <v/>
      </c>
      <c r="EY281" s="46">
        <f>IF($DS281,
IF( AND(AH281&lt;&gt;"", ISERR(_xlfn.NUMBERVALUE(AH281))), "El valor del auxilio de transporte debe ser un número válido. ", "")
)</f>
        <v/>
      </c>
      <c r="EZ281" s="46">
        <f>IF($DS281,
IF( AND(AI281&lt;&gt;"", ISERR(_xlfn.NUMBERVALUE(AI281))), "El valor de viáticos salariales debe ser un número válido. ", "")
)</f>
        <v/>
      </c>
      <c r="FA281" s="46">
        <f>IF($DS281,
IF( AND(AJ281&lt;&gt;"", ISERR(_xlfn.NUMBERVALUE(AJ281))), "El valor de viáticos NO salariales debe ser un número válido. ", "")
)</f>
        <v/>
      </c>
      <c r="FB281" s="46">
        <f>CONCATENATE(AK281,AL281)&lt;&gt;""</f>
        <v/>
      </c>
      <c r="FC281" s="46">
        <f>IF(AND($DS281,FB281),
IF(AK281="","Debes escribir el número de horas extras diurnas. ",
IF( IFERROR(INT(AK281),1.1) &lt;&gt; IFERROR(_xlfn.NUMBERVALUE(AK281),1), "La cantidad de horas extras diurnas debe ser un número entero. ", "")
),
""
)</f>
        <v/>
      </c>
      <c r="FD281" s="46">
        <f>IF(AND($DS281,FB281),
IF(AL281="","Debes escribir el valor de las horas extras diurnas. ",
IF( ISERR(_xlfn.NUMBERVALUE(AL281)), "El valor de las horas extras duirnas debe ser un número válido. ", "")
),
""
)</f>
        <v/>
      </c>
      <c r="FE281" s="46">
        <f>CONCATENATE(AM281,AN281)&lt;&gt;""</f>
        <v/>
      </c>
      <c r="FF281" s="46">
        <f>IF(AND($DS281,FE281),
IF(AM281="","Debes escribir el número de horas extras nocturnas. ",
IF( IFERROR(INT(AM281),1.1) &lt;&gt; IFERROR(_xlfn.NUMBERVALUE(AM281),1), "La cantidad de horas extras nocturnas debe ser un número entero. ", "")
),
""
)</f>
        <v/>
      </c>
      <c r="FG281" s="46">
        <f>IF(AND($DS281,FE281),
IF(AN281="","Debes escribir el valor de las horas extras nocturnas. ",
IF( ISERR(_xlfn.NUMBERVALUE(AN281)), "El valor de las horas extras nocturnas debe ser un número válido. ", "")
),
""
)</f>
        <v/>
      </c>
      <c r="FH281" s="46">
        <f>CONCATENATE(AO281,AP281)&lt;&gt;""</f>
        <v/>
      </c>
      <c r="FI281" s="46">
        <f>IF(AND($DS281,FH281),
IF(AO281="","Debes escribir el número de horas extras diurnas dominicales y festivas. ",
IF( IFERROR(INT(AO281),1.1) &lt;&gt; IFERROR(_xlfn.NUMBERVALUE(AO281),1), "La cantidad de horas extras diurnas dominicales y festivas debe ser un número entero. ", "")
),
""
)</f>
        <v/>
      </c>
      <c r="FJ281" s="46">
        <f>IF(AND($DS281,FH281),
IF(AP281="","Debes escribir el valor de las horas extras diurnas dominicales y festivas. ",
IF( ISERR(_xlfn.NUMBERVALUE(AP281)), "El valor de las horas extras diurnas dominicales y festivas debe ser un número válido. ", "")
),
""
)</f>
        <v/>
      </c>
      <c r="FK281" s="46">
        <f>CONCATENATE(AQ281,AR281)&lt;&gt;""</f>
        <v/>
      </c>
      <c r="FL281" s="46">
        <f>IF(AND($DS281,FK281),
IF(AQ281="","Debes escribir el número de horas extras nocturnas dominicales y festivas. ",
IF( IFERROR(INT(AQ281),1.1) &lt;&gt; IFERROR(_xlfn.NUMBERVALUE(AQ281),1), "La cantidad de horas extras nocturnas dominicales y festivas debe ser un número entero. ", "")
),
""
)</f>
        <v/>
      </c>
      <c r="FM281" s="46">
        <f>IF(AND($DS281,FK281),
IF(AR281="","Debes escribir el valor de las horas extras nocturnas dominicales y festivas. ",
IF( ISERR(_xlfn.NUMBERVALUE(AR281)), "El valor de las horas extras nocturnas dominicales y festivas debe ser un número válido. ", "")
),
""
)</f>
        <v/>
      </c>
      <c r="FN281" s="46">
        <f>CONCATENATE(AS281,AT281)&lt;&gt;""</f>
        <v/>
      </c>
      <c r="FO281" s="46">
        <f>IF(AND($DS281,FN281),
IF(AS281="","Debes escribir el número de horas recargo nocturno. ",
IF( IFERROR(INT(AS281),1.1) &lt;&gt; IFERROR(_xlfn.NUMBERVALUE(AS281),1), "La cantidad de horas recargo nocturno debe ser un número entero. ", "")
),
""
)</f>
        <v/>
      </c>
      <c r="FP281" s="46">
        <f>IF(AND($DS281,FN281),
IF(AT281="","Debes escribir el valor de las horas recargo nocturno. ",
IF( ISERR(_xlfn.NUMBERVALUE(AT281)), "El valor de las horas recargo nocturno debe ser un número válido. ", "")
),
""
)</f>
        <v/>
      </c>
      <c r="FQ281" s="46">
        <f>CONCATENATE(AU281,AV281)&lt;&gt;""</f>
        <v/>
      </c>
      <c r="FR281" s="46">
        <f>IF(AND($DS281,FQ281),
IF(AU281="","Debes escribir el número de horas recargo diurno dominical y festivo. ",
IF( IFERROR(INT(AU281),1.1) &lt;&gt; IFERROR(_xlfn.NUMBERVALUE(AU281),1), "La cantidad de horas recargo diurno dominical y festivo debe ser un número entero. ", "")
),
""
)</f>
        <v/>
      </c>
      <c r="FS281" s="46">
        <f>IF(AND($DS281,FQ281),
IF(AV281="","Debes escribir el valor de las horas recargo diurno dominical y festivo. ",
IF( ISERR(_xlfn.NUMBERVALUE(AV281)), "El valor de las horas recargo diurno dominical y festivo debe ser un número válido. ", "")
),
""
)</f>
        <v/>
      </c>
      <c r="FT281" s="46">
        <f>CONCATENATE(AW281,AX281)&lt;&gt;""</f>
        <v/>
      </c>
      <c r="FU281" s="46">
        <f>IF(AND($DS281,FT281),
IF(AW281="","Debes escribir el número de horas recargo nocturno dominical y festivo. ",
IF( IFERROR(INT(AW281),1.1) &lt;&gt; IFERROR(_xlfn.NUMBERVALUE(AW281),1), "La cantidad de horas recargo nocturno dominical y festivo debe ser un número entero. ", "")
),
""
)</f>
        <v/>
      </c>
      <c r="FV281" s="46">
        <f>IF(AND($DS281,FT281),
IF(AX281="","Debes escribir el valor de las horas recargo nocturno dominical y festivo. ",
IF( ISERR(_xlfn.NUMBERVALUE(AX281)), "El valor de las horas recargo nocturno dominical y festivo debe ser un número válido. ", "")
),
""
)</f>
        <v/>
      </c>
      <c r="FW281" s="46">
        <f>CONCATENATE(AY281,AZ281)&lt;&gt;""</f>
        <v/>
      </c>
      <c r="FX281" s="46">
        <f>IF(AND($DS281,FW281),
IF(AY281="","Debes escribir el número de días de vacaciones comunes. ",
IF( IFERROR(INT(AY281),1.1) &lt;&gt; IFERROR(_xlfn.NUMBERVALUE(AY281),1), "La cantidad de días de vacaciones comunes debe ser un número entero. ", "")
),
""
)</f>
        <v/>
      </c>
      <c r="FY281" s="46">
        <f>IF(AND($DS281,FW281),
IF(AZ281="","Debes escribir el valor de las vacaciones comunes. ",
IF( ISERR(_xlfn.NUMBERVALUE(AZ281)), "El valor de las vacaciones comunes debe ser un número válido. ", "")
),
""
)</f>
        <v/>
      </c>
      <c r="FZ281" s="46">
        <f>CONCATENATE(BA281,BB281)&lt;&gt;""</f>
        <v/>
      </c>
      <c r="GA281" s="46">
        <f>IF(AND($DS281,FZ281),
IF(BA281="","Debes escribir el número de días de vacaciones compensadas. ",
IF( IFERROR(INT(BA281),1.1) &lt;&gt; IFERROR(_xlfn.NUMBERVALUE(BA281),1), "La cantidad de días de vacaciones compensadas debe ser un número entero. ", "")
),
""
)</f>
        <v/>
      </c>
      <c r="GB281" s="46">
        <f>IF(AND($DS281,FZ281),
IF(BB281="","Debes escribir el valor de las vacaciones compensadas. ",
IF( ISERR(_xlfn.NUMBERVALUE(BB281)), "El valor de las vacaciones compensadas debe ser un número válido. ", "")
),
""
)</f>
        <v/>
      </c>
      <c r="GC281" s="46">
        <f>CONCATENATE(BC281,BD281)&lt;&gt;""</f>
        <v/>
      </c>
      <c r="GD281" s="46">
        <f>IF(AND($DS281,GC281),
IF(BC281="","Debes escribir el número de días de prima salarial. ",
IF( IFERROR(INT(BC281),1.1) &lt;&gt; IFERROR(_xlfn.NUMBERVALUE(BC281),1), "La cantidad de días de prima salarial debe ser un número entero. ", "")
),
""
)</f>
        <v/>
      </c>
      <c r="GE281" s="46">
        <f>IF(AND($DS281,GC281),
IF(BD281="","Debes escribir el valor de los días de prima salarial. ",
IF( ISERR(_xlfn.NUMBERVALUE(BD281)), "El valor de los días de prima salarial debe ser un número válido. ", "")
),
""
)</f>
        <v/>
      </c>
      <c r="GF281" s="46">
        <f>IF($DS281,
IF( AND(BE281&lt;&gt;"", ISERR(_xlfn.NUMBERVALUE(BE281))), "El valor de la prima NO saliarial debe ser un número válido. ", "")
)</f>
        <v/>
      </c>
      <c r="GG281" s="46">
        <f>CONCATENATE(BF281,BG281,BH281)&lt;&gt;""</f>
        <v/>
      </c>
      <c r="GH281" s="46">
        <f>IF(AND($DS281,GG281),
IF(BF281="","Debes escribir el valor de las cesantías. ",
IF( ISERR(_xlfn.NUMBERVALUE(BF281)), "El valor de las cesantías debe ser un número válido. ", "")
),
""
)</f>
        <v/>
      </c>
      <c r="GI281" s="46">
        <f>IF(AND($DS281,GG281),
IF(BG281="","Debes escribir el % de cesantías. ",
IF( ISERR(_xlfn.NUMBERVALUE(BG281)), "El % de cesantías debe ser un número válido. ", "")
),
""
)</f>
        <v/>
      </c>
      <c r="GJ281" s="46">
        <f>IF(AND($DS281,GG281),
IF(BH281="","Debes escribir el valor de intereses de cesantías. ",
IF( ISERR(_xlfn.NUMBERVALUE(BH281)), "El valor de intereses de cesantías debe ser un número válido. ", "")
),
""
)</f>
        <v/>
      </c>
      <c r="GK281" s="46">
        <f>CONCATENATE(BI281,BJ281,BK281)&lt;&gt;""</f>
        <v/>
      </c>
      <c r="GL281" s="46">
        <f>IF(AND($DS281,GK281),
IF(BI281="","Debes escribir el número de días de incapacidad. ",
IF( IFERROR(INT(BI281),1.1) &lt;&gt; IFERROR(_xlfn.NUMBERVALUE(BI281),1), "La cantidad de días de incapacidad debe ser un número entero. ", "")
),
""
)</f>
        <v/>
      </c>
      <c r="GM281" s="46">
        <f>IF(AND($DS281,GK281),
IF(BJ281="","Debes escribir el tipo de incapacidad. ",
IF(_xlfn.IFNA(VLOOKUP(BJ281,TIPO_DE_INCAPACIDAD,1,FALSE),-1)=-1,"El tipo de incapacidad es inválida (por favor seleccionarlo de la lista). ","")
),
""
)</f>
        <v/>
      </c>
      <c r="GN281" s="46">
        <f>IF(AND($DS281,GK281),
IF(BK281="","Debes escribir el valor de la incapacidad. ",
IF( ISERR(_xlfn.NUMBERVALUE(BK281)), "El valor de la incapacidad debe ser un número válido. ", "")
),
""
)</f>
        <v/>
      </c>
      <c r="GO281" s="46">
        <f>CONCATENATE(BL281,BM281)&lt;&gt;""</f>
        <v/>
      </c>
      <c r="GP281" s="46">
        <f>IF(AND($DS281,GO281),
IF(BL281="","Debes escribir el número de días de licencia de maternidad o paternidad. ",
IF( IFERROR(INT(BL281),1.1) &lt;&gt; IFERROR(_xlfn.NUMBERVALUE(BL281),1), "La cantidad de días de licencia de maternidad o paternidad debe ser un número entero. ", "")
),
""
)</f>
        <v/>
      </c>
      <c r="GQ281" s="46">
        <f>IF(AND($DS281,GO281),
IF(BM281="","Debes escribir el valor de la licencia de maternidad o paternidad. ",
IF( ISERR(_xlfn.NUMBERVALUE(BM281)), "El valor de la licencia de maternidad o paternidad debe ser un número válido. ", "")
),
""
)</f>
        <v/>
      </c>
      <c r="GR281" s="46">
        <f>CONCATENATE(BN281,BO281)&lt;&gt;""</f>
        <v/>
      </c>
      <c r="GS281" s="46">
        <f>IF(AND($DS281,GR281),
IF(BN281="","Debes escribir el número de días de licencia remunerada. ",
IF( IFERROR(INT(BN281),1.1) &lt;&gt; IFERROR(_xlfn.NUMBERVALUE(BN281),1), "La cantidad de días de licencia remunerada debe ser un número entero. ", "")
),
""
)</f>
        <v/>
      </c>
      <c r="GT281" s="46">
        <f>IF(AND($DS281,GR281),
IF(BO281="","Debes escribir el valor de la licencia remunerada. ",
IF( ISERR(_xlfn.NUMBERVALUE(BO281)), "El valor de la licencia remunerada debe ser un número válido. ", "")
),
""
)</f>
        <v/>
      </c>
      <c r="GU281" s="46">
        <f>IF($DS281,
IF( AND(BP281&lt;&gt;"", ISERR(_xlfn.NUMBERVALUE(BP281))), "El valor de la licencia NO remunerada debe ser un número válido. ", "")
)</f>
        <v/>
      </c>
      <c r="GV281" s="46">
        <f>IF($DS281,
IF( AND(BQ281&lt;&gt;"", ISERR(_xlfn.NUMBERVALUE(BQ281))), "El valor de auxilios salariales debe ser un número válido. ", "")
)</f>
        <v/>
      </c>
      <c r="GW281" s="46">
        <f>IF($DS281,
IF( AND(BR281&lt;&gt;"", ISERR(_xlfn.NUMBERVALUE(BR281))), "El valor de auxilios NO salariales debe ser un número válido. ", "")
)</f>
        <v/>
      </c>
      <c r="GX281" s="46">
        <f>IF($DS281,
IF( AND(BS281&lt;&gt;"", ISERR(_xlfn.NUMBERVALUE(BS281))), "El valor de bonos salariales debe ser un número válido. ", "")
)</f>
        <v/>
      </c>
      <c r="GY281" s="46">
        <f>IF($DS281,
IF( AND(BT281&lt;&gt;"", ISERR(_xlfn.NUMBERVALUE(BT281))), "El valor de bonos NO salariales debe ser un número válido. ", "")
)</f>
        <v/>
      </c>
      <c r="GZ281" s="46">
        <f>IF($DS281,
IF( AND(BU281&lt;&gt;"", ISERR(_xlfn.NUMBERVALUE(BU281))), "El valor de bonos salariales de alimentación debe ser un número válido. ", "")
)</f>
        <v/>
      </c>
      <c r="HA281" s="46">
        <f>IF($DS281,
IF( AND(BV281&lt;&gt;"", ISERR(_xlfn.NUMBERVALUE(BV281))), "El valor de bonos NO salariales de alimentación debe ser un número válido. ", "")
)</f>
        <v/>
      </c>
      <c r="HB281" s="46">
        <f>IF($DS281,
IF( AND(BW281&lt;&gt;"", ISERR(_xlfn.NUMBERVALUE(BW281))), "El valor de bonificaciones salariales debe ser un número válido. ", "")
)</f>
        <v/>
      </c>
      <c r="HC281" s="46">
        <f>IF($DS281,
IF( AND(BX281&lt;&gt;"", ISERR(_xlfn.NUMBERVALUE(BX281))), "El valor de bonificaciones NO salariales debe ser un número válido. ", "")
)</f>
        <v/>
      </c>
      <c r="HD281" s="46">
        <f>IF($DS281,
IF( AND(BY281&lt;&gt;"", ISERR(_xlfn.NUMBERVALUE(BY281))), "El valor de compensaciones ordinarias debe ser un número válido. ", "")
)</f>
        <v/>
      </c>
      <c r="HE281" s="46">
        <f>IF($DS281,
IF( AND(BZ281&lt;&gt;"", ISERR(_xlfn.NUMBERVALUE(BZ281))), "El valor de compensaciones extraordinarias debe ser un número válido. ", "")
)</f>
        <v/>
      </c>
      <c r="HF281" s="46">
        <f>IF($DS281,
IF( AND(CA281&lt;&gt;"", ISERR(_xlfn.NUMBERVALUE(CA281))), "El valor de comisiones debe ser un número válido. ", "")
)</f>
        <v/>
      </c>
      <c r="HG281" s="46">
        <f>IF($DS281,
IF( AND(CB281&lt;&gt;"", ISERR(_xlfn.NUMBERVALUE(CB281))), "El valor de ausencia por huega debe ser un número válido. ", "")
)</f>
        <v/>
      </c>
      <c r="HH281" s="46">
        <f>IF($DS281,
IF( AND(CC281&lt;&gt;"", ISERR(_xlfn.NUMBERVALUE(CC281))), "El valor de anticipos debe ser un número válido. ", "")
)</f>
        <v/>
      </c>
      <c r="HI281" s="46">
        <f>IF($DS281,
IF( AND(CD281&lt;&gt;"", ISERR(_xlfn.NUMBERVALUE(CD281))), "El valor de pagos a terceros debe ser un número válido. ", "")
)</f>
        <v/>
      </c>
      <c r="HJ281" s="46">
        <f>IF($DS281,
IF( AND(CE281&lt;&gt;"", ISERR(_xlfn.NUMBERVALUE(CE281))), "El valor de dotación debe ser un número válido. ", "")
)</f>
        <v/>
      </c>
      <c r="HK281" s="46">
        <f>IF($DS281,
IF( AND(CF281&lt;&gt;"", ISERR(_xlfn.NUMBERVALUE(CF281))), "El valor de apoyo sostenibilidad debe ser un número válido. ", "")
)</f>
        <v/>
      </c>
      <c r="HL281" s="46">
        <f>IF($DS281,
IF( AND(CG281&lt;&gt;"", ISERR(_xlfn.NUMBERVALUE(CG281))), "El valor de teletrabajo debe ser un número válido. ", "")
)</f>
        <v/>
      </c>
      <c r="HM281" s="46">
        <f>IF($DS281,
IF( AND(CH281&lt;&gt;"", ISERR(_xlfn.NUMBERVALUE(CH281))), "El valor de bonificación de retiro debe ser un número válido. ", "")
)</f>
        <v/>
      </c>
      <c r="HN281" s="46">
        <f>IF($DS281,
IF( AND(CI281&lt;&gt;"", ISERR(_xlfn.NUMBERVALUE(CI281))), "El valor de indemnización de retiro debe ser un número válido. ", "")
)</f>
        <v/>
      </c>
      <c r="HO281" s="46">
        <f>IF($DS281,
IF( AND(CJ281&lt;&gt;"", ISERR(_xlfn.NUMBERVALUE(CJ281))), "El valor de reintegros debe ser un número válido. ", "")
)</f>
        <v/>
      </c>
      <c r="HP281" s="46">
        <f>CONCATENATE(CK281,CL281,CM281)&lt;&gt;""</f>
        <v/>
      </c>
      <c r="HQ281" s="46">
        <f>IF(AND($DS281,HP281),
IF(CK281="","Debes escribir la descripción de otro concepto no categorizado. ",""),
""
)</f>
        <v/>
      </c>
      <c r="HR281" s="46">
        <f>IF(AND($DS281,HP281),
IF(CONCATENATE(CL281,CM281)="","Debes escribir al menos un valor de concepto no categorizado (salarial o no salarial). ",
IF(ISERR(_xlfn.NUMBERVALUE(CL281)),"El valor salarial concepto no categorizado debe ser un número válido. ","")
),
""
)</f>
        <v/>
      </c>
      <c r="HS281" s="46">
        <f>IF(AND($DS281,HP281),
IF(CONCATENATE(CL281,CM281)="","Debes escribir al menos un valor de concepto no categorizado (salarial o no salarial). ",
IF(ISERR(_xlfn.NUMBERVALUE(CM281)),"El valor NO salarial concepto no categorizado debe ser un número válido. ","")
),
""
)</f>
        <v/>
      </c>
      <c r="HT281" s="46">
        <f>IF($DS281,
IF(CN281="","Debes escribir el porcentaje del aporte a salud. ",
IF( ISERR(_xlfn.NUMBERVALUE(CN281)), "El valor del porcentaje del aporte a salud debe ser un número válido. ", "")
)
)</f>
        <v/>
      </c>
      <c r="HU281" s="46">
        <f>IF($DS281,
IF(CO281="","Debes escribir el valor del aporte a salud. ",
IF( ISERR(_xlfn.NUMBERVALUE(CO281)), "El valor del aporte a salud debe ser un número válido. ", "")
)
)</f>
        <v/>
      </c>
      <c r="HV281" s="46">
        <f>IF($DS281,
IF( AND(CP281&lt;&gt;"", ISERR(_xlfn.NUMBERVALUE(CP281))), "El valor plan complementario debe ser un número válido. ", "")
)</f>
        <v/>
      </c>
      <c r="HW281" s="46">
        <f>IF($DS281,
IF(CQ281="","Debes escribir el porcentaje del aporte a pensión. ",
IF( ISERR(_xlfn.NUMBERVALUE(CQ281)), "El valor del porcentaje del aporte a pensión debe ser un número válido. ", "")
)
)</f>
        <v/>
      </c>
      <c r="HX281" s="46">
        <f>IF($DS281,
IF(CR281="","Debes escribir el valor del aporte a pensión. ",
IF( ISERR(_xlfn.NUMBERVALUE(CR281)), "El valor del aporte a salud debe ser un número válido. ", "")
)
)</f>
        <v/>
      </c>
      <c r="HY281" s="46">
        <f>IF($DS281,
IF( AND(CS281&lt;&gt;"", ISERR(_xlfn.NUMBERVALUE(CS281))), "El valor pensión voluntaria debe ser un número válido. ", "")
)</f>
        <v/>
      </c>
      <c r="HZ281" s="46">
        <f>CONCATENATE(CT281,CU281,CV281,CW281)&lt;&gt;""</f>
        <v/>
      </c>
      <c r="IA281" s="46">
        <f>IF(AND($DS281,HZ281),
IF(CT281="","Debes escribir el % del fondo de seguridad pensional. ",
IF( ISERR(_xlfn.NUMBERVALUE(CT281)), "El % del fondo de seguridad debe ser un número válido. ", "")
),
""
)</f>
        <v/>
      </c>
      <c r="IB281" s="46">
        <f>IF(AND($DS281,HZ281),
IF(CU281="","Debes escribir el valor del aporte al fondo de solidaridad pensional. ",
IF( ISERR(_xlfn.NUMBERVALUE(CU281)), "El valor del aporte al fondo de solidaridad pensional debe ser un número válido. ", "")
),
""
)</f>
        <v/>
      </c>
      <c r="IC281" s="46">
        <f>IF(AND($DS281,HZ281),
IF(CV281="","Debes escribir el % del fondo de subsistencia. ",
IF( ISERR(_xlfn.NUMBERVALUE(CV281)), "El % del fondo de subsistencia debe ser un número válido. ", "")
),
""
)</f>
        <v/>
      </c>
      <c r="ID281" s="46">
        <f>IF(AND($DS281,HZ281),
IF(CW281="","Debes escribir el valor del fondo de subsistencia. ",
IF( ISERR(_xlfn.NUMBERVALUE(CW281)), "El valor del fondo de subsistencia debe ser un número válido. ", "")
),
""
)</f>
        <v/>
      </c>
      <c r="IE281" s="46">
        <f>CONCATENATE(CX281,CY281)&lt;&gt;""</f>
        <v/>
      </c>
      <c r="IF281" s="46">
        <f>IF(AND($DS281,IE281),
IF(CX281="","Debes escribir el % de sindicato. ",
IF( ISERR(_xlfn.NUMBERVALUE(CX281)), "El % de sindicato debe ser un número válido. ", "")
),
""
)</f>
        <v/>
      </c>
      <c r="IG281" s="46">
        <f>IF(AND($DS281,IE281),
IF(CY281="","Debes escribir el valor del sindicato. ",
IF( ISERR(_xlfn.NUMBERVALUE(CY281)), "El valor del sindicato debe ser un número válido. ", "")
),
""
)</f>
        <v/>
      </c>
      <c r="IH281" s="46">
        <f>IF($DS281,
IF( AND(CZ281&lt;&gt;"", ISERR(_xlfn.NUMBERVALUE(CZ281))), "El valor de sanción pública debe ser un número válido. ", "")
)</f>
        <v/>
      </c>
      <c r="II281" s="46">
        <f>IF($DS281,
IF( AND(DA281&lt;&gt;"", ISERR(_xlfn.NUMBERVALUE(DA281))), "El valor de sanción privada debe ser un número válido. ", "")
)</f>
        <v/>
      </c>
      <c r="IJ281" s="46">
        <f>CONCATENATE(DB281,DC281)&lt;&gt;""</f>
        <v/>
      </c>
      <c r="IK281" s="46">
        <f>IF(AND($DS281,IJ281),
IF(DB281="","Debes escribir la descripción de libranza. ",""),
""
)</f>
        <v/>
      </c>
      <c r="IL281" s="46">
        <f>IF(AND($DS281,IJ281),
IF(DC281="","Debes escribir la cuota libranza. ",
IF(ISERR(_xlfn.NUMBERVALUE(DC281)),"El valor de la cuota libranza debe ser un número válido. ","")
),
""
)</f>
        <v/>
      </c>
      <c r="IM281" s="46">
        <f>IF($DS281,
IF( AND(DD281&lt;&gt;"", ISERR(_xlfn.NUMBERVALUE(DD281))), "El valor de pagos a terceros debe ser un número válido. ", "")
)</f>
        <v/>
      </c>
      <c r="IN281" s="46">
        <f>IF($DS281,
IF( AND(DE281&lt;&gt;"", ISERR(_xlfn.NUMBERVALUE(DE281))), "El valor de anticipos debe ser un número válido. ", "")
)</f>
        <v/>
      </c>
      <c r="IO281" s="46">
        <f>IF($DS281,
IF( AND(DF281&lt;&gt;"", ISERR(_xlfn.NUMBERVALUE(DF281))), "El valor de AFC debe ser un número válido. ", "")
)</f>
        <v/>
      </c>
      <c r="IP281" s="46">
        <f>IF($DS281,
IF( AND(DG281&lt;&gt;"", ISERR(_xlfn.NUMBERVALUE(DG281))), "El valor de rete-fuente debe ser un número válido. ", "")
)</f>
        <v/>
      </c>
      <c r="IQ281" s="46">
        <f>IF($DS281,
IF( AND(DH281&lt;&gt;"", ISERR(_xlfn.NUMBERVALUE(DH281))), "El valor de cooperativa de trabajo debe ser un número válido. ", "")
)</f>
        <v/>
      </c>
      <c r="IR281" s="46">
        <f>IF($DS281,
IF( AND(DI281&lt;&gt;"", ISERR(_xlfn.NUMBERVALUE(DI281))), "El valor de embargo fiscal debe ser un número válido. ", "")
)</f>
        <v/>
      </c>
      <c r="IS281" s="46">
        <f>IF($DS281,
IF( AND(DJ281&lt;&gt;"", ISERR(_xlfn.NUMBERVALUE(DJ281))), "El valor de educación debe ser un número válido. ", "")
)</f>
        <v/>
      </c>
      <c r="IT281" s="46">
        <f>IF($DS281,
IF( AND(DK281&lt;&gt;"", ISERR(_xlfn.NUMBERVALUE(DK281))), "El valor de reintegro debe ser un número válido. ", "")
)</f>
        <v/>
      </c>
      <c r="IU281" s="46">
        <f>IF($DS281,
IF( AND(DL281&lt;&gt;"", ISERR(_xlfn.NUMBERVALUE(DL281))), "El valor de deuda debe ser un número válido. ", "")
)</f>
        <v/>
      </c>
      <c r="IV281" s="46">
        <f>IF($DS281,
IF( AND(DM281&lt;&gt;"", ISERR(_xlfn.NUMBERVALUE(DM281))), "El valor de otras deducciones debe ser un número válido. ", "")
)</f>
        <v/>
      </c>
      <c r="IW281" s="46">
        <f>IF($DS281,
IF(DN281="","Debes escribir el valor de los devengos totales. ",
IF( ISERR(_xlfn.NUMBERVALUE(DN281)), "El valor de los devengos totales debe ser un número válido. ", "")
)
)</f>
        <v/>
      </c>
      <c r="IX281" s="46">
        <f>IF($DS281,
IF(DO281="","Debes escribir el valor de las deducciones totales. ",
IF( ISERR(_xlfn.NUMBERVALUE(DO281)), "El valor de las deducciones totales debe ser un número válido. ", "")
)
)</f>
        <v/>
      </c>
      <c r="IY281" s="46">
        <f>IF($DS281,
IF(DP281="","Debes escribir el valor del salario total. ",
IF( ISERR(_xlfn.NUMBERVALUE(DP281)), "El valor del salario total debe ser un número válido. ", "")
)
)</f>
        <v/>
      </c>
    </row>
    <row r="282">
      <c r="B282" s="48" t="n">
        <v>270</v>
      </c>
      <c r="C282" s="61">
        <f>IF(AND(DS282,DP282&lt;&gt;""),
IF(DQ282="","OK","Error"),
""
)</f>
        <v/>
      </c>
      <c r="D282" s="53" t="n"/>
      <c r="E282" s="52" t="n"/>
      <c r="F282" s="112" t="n"/>
      <c r="G282" s="52" t="n"/>
      <c r="H282" s="53" t="n"/>
      <c r="I282" s="52" t="n"/>
      <c r="J282" s="52" t="n"/>
      <c r="K282" s="53" t="n"/>
      <c r="L282" s="55" t="n"/>
      <c r="M282" s="108" t="n"/>
      <c r="N282" s="56" t="n"/>
      <c r="O282" s="52" t="n"/>
      <c r="P282" s="52" t="n"/>
      <c r="Q282" s="52" t="n"/>
      <c r="R282" s="52" t="n"/>
      <c r="S282" s="52" t="n"/>
      <c r="T282" s="53" t="n"/>
      <c r="U282" s="52" t="n"/>
      <c r="V282" s="52" t="n"/>
      <c r="W282" s="55" t="n"/>
      <c r="X282" s="55" t="n"/>
      <c r="Y282" s="52" t="n"/>
      <c r="Z282" s="55" t="n"/>
      <c r="AA282" s="52" t="n"/>
      <c r="AB282" s="53" t="n"/>
      <c r="AC282" s="53" t="n"/>
      <c r="AD282" s="53" t="n"/>
      <c r="AE282" s="177" t="n"/>
      <c r="AF282" s="113" t="n"/>
      <c r="AG282" s="177" t="n"/>
      <c r="AH282" s="178" t="n"/>
      <c r="AI282" s="178" t="n"/>
      <c r="AJ282" s="178" t="n"/>
      <c r="AK282" s="114" t="n"/>
      <c r="AL282" s="178" t="n"/>
      <c r="AM282" s="114" t="n"/>
      <c r="AN282" s="178" t="n"/>
      <c r="AO282" s="114" t="n"/>
      <c r="AP282" s="178" t="n"/>
      <c r="AQ282" s="114" t="n"/>
      <c r="AR282" s="178" t="n"/>
      <c r="AS282" s="114" t="n"/>
      <c r="AT282" s="178" t="n"/>
      <c r="AU282" s="114" t="n"/>
      <c r="AV282" s="178" t="n"/>
      <c r="AW282" s="114" t="n"/>
      <c r="AX282" s="178" t="n"/>
      <c r="AY282" s="114" t="n"/>
      <c r="AZ282" s="178" t="n"/>
      <c r="BA282" s="114" t="n"/>
      <c r="BB282" s="178" t="n"/>
      <c r="BC282" s="114" t="n"/>
      <c r="BD282" s="178" t="n"/>
      <c r="BE282" s="178" t="n"/>
      <c r="BF282" s="178" t="n"/>
      <c r="BG282" s="59" t="n"/>
      <c r="BH282" s="178" t="n"/>
      <c r="BI282" s="114" t="n"/>
      <c r="BJ282" s="53" t="n"/>
      <c r="BK282" s="178" t="n"/>
      <c r="BL282" s="114" t="n"/>
      <c r="BM282" s="178" t="n"/>
      <c r="BN282" s="114" t="n"/>
      <c r="BO282" s="178" t="n"/>
      <c r="BP282" s="178" t="n"/>
      <c r="BQ282" s="178" t="n"/>
      <c r="BR282" s="178" t="n"/>
      <c r="BS282" s="178" t="n"/>
      <c r="BT282" s="178" t="n"/>
      <c r="BU282" s="178" t="n"/>
      <c r="BV282" s="178" t="n"/>
      <c r="BW282" s="178" t="n"/>
      <c r="BX282" s="178" t="n"/>
      <c r="BY282" s="178" t="n"/>
      <c r="BZ282" s="178" t="n"/>
      <c r="CA282" s="178" t="n"/>
      <c r="CB282" s="178" t="n"/>
      <c r="CC282" s="178" t="n"/>
      <c r="CD282" s="178" t="n"/>
      <c r="CE282" s="178" t="n"/>
      <c r="CF282" s="178" t="n"/>
      <c r="CG282" s="178" t="n"/>
      <c r="CH282" s="178" t="n"/>
      <c r="CI282" s="178" t="n"/>
      <c r="CJ282" s="178" t="n"/>
      <c r="CK282" s="53" t="n"/>
      <c r="CL282" s="178" t="n"/>
      <c r="CM282" s="178" t="n"/>
      <c r="CN282" s="60" t="n"/>
      <c r="CO282" s="177" t="n"/>
      <c r="CP282" s="178" t="n"/>
      <c r="CQ282" s="60" t="n"/>
      <c r="CR282" s="177" t="n"/>
      <c r="CS282" s="178" t="n"/>
      <c r="CT282" s="59" t="n"/>
      <c r="CU282" s="178" t="n"/>
      <c r="CV282" s="59" t="n"/>
      <c r="CW282" s="178" t="n"/>
      <c r="CX282" s="59" t="n"/>
      <c r="CY282" s="178" t="n"/>
      <c r="CZ282" s="178" t="n"/>
      <c r="DA282" s="178" t="n"/>
      <c r="DB282" s="53" t="n"/>
      <c r="DC282" s="178" t="n"/>
      <c r="DD282" s="178" t="n"/>
      <c r="DE282" s="178" t="n"/>
      <c r="DF282" s="178" t="n"/>
      <c r="DG282" s="178" t="n"/>
      <c r="DH282" s="178" t="n"/>
      <c r="DI282" s="178" t="n"/>
      <c r="DJ282" s="178" t="n"/>
      <c r="DK282" s="178" t="n"/>
      <c r="DL282" s="178" t="n"/>
      <c r="DM282" s="178" t="n"/>
      <c r="DN282" s="177" t="n"/>
      <c r="DO282" s="177" t="n"/>
      <c r="DP282" s="177" t="n"/>
      <c r="DQ282" s="76">
        <f>IF(AND(DS282,DP282&lt;&gt;""),
CONCATENATE(DT282,DU282,DV282,DW282,DX282,DY282,DZ282,EA282,EB282,EC282,ED282,EE282,EF282,EG282,EH282,EI282,EJ282,EK282,EL282,EM282,EN282,EO282,EP282,EQ282,ES282,ET282,EU282,EV282,EW282,EX282,EY282,EZ282,FA282,FC282,FD282,FF282,FG282,FI282,FJ282,FL282,FM282,FO282,FP282,FR282,FS282,FU282,FV282,FX282,FY282,GA282,GB282,GD282,GE282,GF282,GH282,GI282,GJ282,GL282,GM282,GN282,GP282,GQ282,GS282,GT282,GU282,GV282,GW282,GX282,GY282,GZ282,HA282,HB282,HC282,HD282,HE282,HF282,HG282,HH282,HI282,HJ282,HK282,HL282,HM282,HN282,HO282,HQ282,HR282,HS282,HT282,HU282,HV282,HW282,HX282,HY282,IA282,IB282,IC282,ID282,IF282,IG282,IH282,II282,IK282,IL282,IM282,IN282,IO282,IP282,IQ282,IR282,IS282,IT282,IU282,IV282,IW282,IX282,IY282,IZ282),
""
)</f>
        <v/>
      </c>
      <c r="DR282" s="53" t="n"/>
      <c r="DS282" s="46">
        <f>CONCATENATE(D282,$E282,$F282,$G282,H282,$I282,$J282,K282,$L282,$M282,N282,$O282,$P282,$Q282,$R282,$S282,T282,$U282,$V282,$W282,$X282,$Y282,$Z282,$AA282,AB282,AC282,AD282,$AE282,$AF282,$AG282,AH282,AI282,AJ282,AK282,AL282,AM282,AN282,AO282,AP282,AQ282,AR282,AS282,AT282,AU282,AV282,AW282,AX282,AY282,AZ282,BA282,BB282,BC282,BD282,BE282,BF282,BG282,BH282,BI282,BJ282,BK282,BL282,BM282,BN282,BO282,BP282,BQ282,BR282,BS282,BT282,BU282,BV282,BW282,BX282,BY282,BZ282,CA282,CB282,CC282,CD282,CE282,CF282,CG282,CH282,CI282,CJ282,CK282,CL282,CM282,$CN282,$CO282,CP282,$CQ282,$CR282,CS282,CT282,CU282,CV282,CW282,CX282,CY282,CZ282,DA282,DB282,DC282,DD282,DE282,DF282,DG282,DH282,DI282,DJ282,DK282,DL282,DM282,$DN282,$DO282,$DP282,DR282)&lt;&gt;""</f>
        <v/>
      </c>
      <c r="DT282" s="46">
        <f>IF(AND($DS282,$E$4&lt;&gt;""),
IF(LEFT($E$4,2) = "1.",
IF(D282&lt;&gt;"","El CUNE sólo se envía en operaciones de novedad o ajuste. ",""),
IF(D282="","Debes escribir un CUNE válido para realizar operaciones de novedad o ajuste. ","")),
""
)</f>
        <v/>
      </c>
      <c r="DU282" s="46">
        <f>IF($DS282,
IF(E282="","Debes seleccionar el tipo de documento del empleado. ",
IF(_xlfn.IFNA(VLOOKUP(E282,TIPO_DE_DOCUMENTO,1,FALSE),-1)=-1,"El tipo de documento no es válido (por favor seleccionarlo de la lista). ","")
)
)</f>
        <v/>
      </c>
      <c r="DV282" s="46">
        <f>IF($DS282,
IF(F282="","Debes escribir el número de documento del empleado. ","")
)</f>
        <v/>
      </c>
      <c r="DW282" s="46">
        <f>IF($DS282,
IF(G282="","Debes escribir el primer nombre del empleado. ","")
)</f>
        <v/>
      </c>
      <c r="DY282" s="46">
        <f>IF($DS282,
IF(I282="","Debes escribir el primer apellido del empleado. ","")
)</f>
        <v/>
      </c>
      <c r="DZ282" s="46">
        <f>IF($DS282,
IF(J282="","Debes escribir el segundo apellido del empleado. ","")
)</f>
        <v/>
      </c>
      <c r="EB282" s="46">
        <f>IF($DS282,
IF(L282="","Debes escribir la fecha de ingreso del empleado. ",
IF(ISERR(DATE(YEAR(L282),MONTH(L282),DAY(L282))), "El valor ingresado en fecha de ingreso no tiene un formato válido. ","")
)
)</f>
        <v/>
      </c>
      <c r="EC282" s="46">
        <f>IF($DS282,
IF(M282="","Debes escribir el tiempo laborado. ",
IF( IFERROR(INT(M282),1.1) &lt;&gt; IFERROR(_xlfn.NUMBERVALUE(M282),1), "El valor de los días trabajados debe ser un número entero. ", "")
)
)</f>
        <v/>
      </c>
      <c r="ED282" s="46">
        <f>IF($DS282,
IF( AND(N282&lt;&gt;"", ISERR(DATE(YEAR(N282),MONTH(N282),DAY(N282))) ), "El valor ingresado en fecha de ingreso no tiene un formato válido. ",
IF( AND(N282&lt;&gt;"", $E$6&lt;&gt;"", DATE(YEAR(N282), MONTH(N282), 1) &lt;&gt; IFERROR(DATE(MID($E$6, 1, 4), MID($E$6, 6, 2),1), "1/1/1900") ), "La fecha de retiro debe estar dentro del período liquidado. ", "")
)
)</f>
        <v/>
      </c>
      <c r="EE282" s="46">
        <f>IF($DS282,
IF(O282="","Debes seleccionar el tipo de trabajador. ",
IF(_xlfn.IFNA(VLOOKUP(O282,TIPO_DE_TRABAJADOR,1,FALSE),-1)=-1,"El tipo de trabajador no es válido (por favor seleccionarlo de la lista). ","")
)
)</f>
        <v/>
      </c>
      <c r="EF282" s="46">
        <f>IF($DS282,
IF(P282="","Debes seleccionar si es un trabajador dependiente pensionado por vejez. ",
IF(_xlfn.IFNA(VLOOKUP(P282,SUBTIPO_DE_TRABAJADOR,1,FALSE),-1)=-1,"El tipo de trabajador dependiente pensionado por vejez no es válido (por favor seleccionarlo de la lista). ","")
)
)</f>
        <v/>
      </c>
      <c r="EG282" s="46">
        <f>IF($DS282,
IF(Q282="","Debes seleccionar el tipo de contrato del trabajador. ",
IF(_xlfn.IFNA(VLOOKUP(Q282,TIPO_DE_CONTRATO,1,FALSE),-1)=-1,"El tipo de contrato del trabajador no es válido (por favor seleccionarlo de la lista). ","")
)
)</f>
        <v/>
      </c>
      <c r="EH282" s="46">
        <f>IF($DS282,
IF(R282="","Debes seleccionar si es un salario integral. ",
IF(_xlfn.IFNA(VLOOKUP(R282,SI_NO,1,FALSE),-1)=-1,"Valor no válido para salario integral (por favor seleccionarlo de la lista). ","")
)
)</f>
        <v/>
      </c>
      <c r="EI282" s="46">
        <f>IF($DS282,
IF(S282="","Debes seleccionar si el trabajador realiza actividades de riesgo. ",
IF(_xlfn.IFNA(VLOOKUP(S282,SI_NO,1,FALSE),-1)=-1,"Valor no válido para actividad de alto riesgo (por favor seleccionarlo de la lista). ","")
)
)</f>
        <v/>
      </c>
      <c r="EK282" s="46">
        <f>IF($DS282,
IF(U282="","Debes escribir el código del municipio de residencia del trabajador. ",
IF(_xlfn.IFNA(VLOOKUP(U282,MUNICIPIO,1,FALSE),-1)=-1,"El municipio de residencia del trabajador es inválido (por favor seleccionarlo de la lista). ","")
)
)</f>
        <v/>
      </c>
      <c r="EL282" s="46">
        <f>IF($DS282,
IF(V282="","Debes escribir el la dirección de residendia del trabajador. ","")
)</f>
        <v/>
      </c>
      <c r="EM282" s="46">
        <f>IF($DS282,
IF(W282="","Debes escribir la fecha de inicio de la liquidación. ",
IF(ISERR(DATE(YEAR(W282),MONTH(W282),DAY(W282))),"El valor ingresado en fecha de inicio de liquidación no tiene un formato válido. ",
IF( AND($E$6&lt;&gt;"", DATE(YEAR(W282), MONTH(W282), 1) &lt;&gt; IFERROR(DATE(MID($E$6, 1, 4), MID($E$6, 6, 2),1), "1/1/1900") ), "La fecha de inicio de la liquidación debe estar dentro del período liquidado. ", "")
)
)
)</f>
        <v/>
      </c>
      <c r="EN282" s="46">
        <f>IF($DS282,
IF(X282="","Debes escribir la fecha de fin de la liquidación. ",
IF(ISERR(DATE(YEAR(X282),MONTH(X282),DAY(X282))),"El valor ingresado en fecha de fin de liquidación no tiene un formato válido. ",
IF( AND($E$6&lt;&gt;"", DATE(YEAR(X282), MONTH(X282), 1) &lt;&gt; IFERROR(DATE(MID($E$6, 1, 4), MID($E$6, 6, 2),1), "1/1/1900") ), "La fecha de fin de la liquidación debe estar dentro del período liquidado. ", "")
)
)
)</f>
        <v/>
      </c>
      <c r="EO282" s="46">
        <f>IF($DS282,
IF(Y282="","Debes escribir la frecuencia de pago del trabajador. ",
IF(_xlfn.IFNA(VLOOKUP(Y282,PERÍODO_DE_NÓMINA,1,FALSE),-1)=-1,"La frecuencia de pago es inválida (por favor seleccionarlo de la lista). ","")
)
)</f>
        <v/>
      </c>
      <c r="EP282" s="46">
        <f>IF($DS282,
IF(Z282="","Debes escribir la fecha de pago. ",
IF(ISERR(DATE(YEAR(Z282),MONTH(Z282),DAY(Z282))), "El valor ingresado en fecha de pago no tiene un formato válido. ","")
)
)</f>
        <v/>
      </c>
      <c r="EQ282" s="46">
        <f>IF($DS282,
IF(AA282="","Debes escribir el medio de pago. ",
IF(_xlfn.IFNA(VLOOKUP(AA282,MEDIOS_DE_PAGO,1,FALSE),-1)=-1,"El medio de pago es inválido (por favor seleccionarlo de la lista). ","")
)
)</f>
        <v/>
      </c>
      <c r="ER282" s="46">
        <f>OR(AA282='Tablas '!$T$4,AA282='Tablas '!$T$7,AA282='Tablas '!$T$8,AA282='Tablas '!$T$11)</f>
        <v/>
      </c>
      <c r="ES282" s="46">
        <f>IF(AND($DS282,ER282),
IF(AB282="","Debes escribir la entidad bancaria. ",""),
""
)</f>
        <v/>
      </c>
      <c r="ET282" s="46">
        <f>IF(AND($DS282,ER282),
IF(AC282="","Debes escribir el tipo de cuenta bancaria. ",
IF(_xlfn.IFNA(VLOOKUP(AC282,TIPO_DE_CUENTA,1,FALSE),-1)=-1,"El tipo de cuenta bancaria es inválida (por favor seleccionarlo de la lista). ","")
),
""
)</f>
        <v/>
      </c>
      <c r="EU282" s="46">
        <f>IF(AND($DS282,ER282),
IF(AD282="","Debes escribir el número de cuenta bancaria. ",""),
""
)</f>
        <v/>
      </c>
      <c r="EV282" s="46">
        <f>IF($DS282,
IF(AE282="","Debes escribir el valor del sueldo básico. ",
IF( ISERR(_xlfn.NUMBERVALUE(AE282)), "El valor del sueldo básico debe ser un número válido. ", "")
)
)</f>
        <v/>
      </c>
      <c r="EW282" s="46">
        <f>IF($DS282,
IF(AF282="","Debes escribir el número de días trabajados. ",
IF( IFERROR(INT(AF282),1.1) &lt;&gt; IFERROR(_xlfn.NUMBERVALUE(AF282),1), "La cantidad de días trabajados debe ser un número entero. ", "")
)
)</f>
        <v/>
      </c>
      <c r="EX282" s="46">
        <f>IF($DS282,
IF(AG282="","Debes escribir el valor del sueldo trabajado. ",
IF( ISERR(_xlfn.NUMBERVALUE(AG282)), "El valor del sueldo trabajado debe ser un número válido. ", "")
)
)</f>
        <v/>
      </c>
      <c r="EY282" s="46">
        <f>IF($DS282,
IF( AND(AH282&lt;&gt;"", ISERR(_xlfn.NUMBERVALUE(AH282))), "El valor del auxilio de transporte debe ser un número válido. ", "")
)</f>
        <v/>
      </c>
      <c r="EZ282" s="46">
        <f>IF($DS282,
IF( AND(AI282&lt;&gt;"", ISERR(_xlfn.NUMBERVALUE(AI282))), "El valor de viáticos salariales debe ser un número válido. ", "")
)</f>
        <v/>
      </c>
      <c r="FA282" s="46">
        <f>IF($DS282,
IF( AND(AJ282&lt;&gt;"", ISERR(_xlfn.NUMBERVALUE(AJ282))), "El valor de viáticos NO salariales debe ser un número válido. ", "")
)</f>
        <v/>
      </c>
      <c r="FB282" s="46">
        <f>CONCATENATE(AK282,AL282)&lt;&gt;""</f>
        <v/>
      </c>
      <c r="FC282" s="46">
        <f>IF(AND($DS282,FB282),
IF(AK282="","Debes escribir el número de horas extras diurnas. ",
IF( IFERROR(INT(AK282),1.1) &lt;&gt; IFERROR(_xlfn.NUMBERVALUE(AK282),1), "La cantidad de horas extras diurnas debe ser un número entero. ", "")
),
""
)</f>
        <v/>
      </c>
      <c r="FD282" s="46">
        <f>IF(AND($DS282,FB282),
IF(AL282="","Debes escribir el valor de las horas extras diurnas. ",
IF( ISERR(_xlfn.NUMBERVALUE(AL282)), "El valor de las horas extras duirnas debe ser un número válido. ", "")
),
""
)</f>
        <v/>
      </c>
      <c r="FE282" s="46">
        <f>CONCATENATE(AM282,AN282)&lt;&gt;""</f>
        <v/>
      </c>
      <c r="FF282" s="46">
        <f>IF(AND($DS282,FE282),
IF(AM282="","Debes escribir el número de horas extras nocturnas. ",
IF( IFERROR(INT(AM282),1.1) &lt;&gt; IFERROR(_xlfn.NUMBERVALUE(AM282),1), "La cantidad de horas extras nocturnas debe ser un número entero. ", "")
),
""
)</f>
        <v/>
      </c>
      <c r="FG282" s="46">
        <f>IF(AND($DS282,FE282),
IF(AN282="","Debes escribir el valor de las horas extras nocturnas. ",
IF( ISERR(_xlfn.NUMBERVALUE(AN282)), "El valor de las horas extras nocturnas debe ser un número válido. ", "")
),
""
)</f>
        <v/>
      </c>
      <c r="FH282" s="46">
        <f>CONCATENATE(AO282,AP282)&lt;&gt;""</f>
        <v/>
      </c>
      <c r="FI282" s="46">
        <f>IF(AND($DS282,FH282),
IF(AO282="","Debes escribir el número de horas extras diurnas dominicales y festivas. ",
IF( IFERROR(INT(AO282),1.1) &lt;&gt; IFERROR(_xlfn.NUMBERVALUE(AO282),1), "La cantidad de horas extras diurnas dominicales y festivas debe ser un número entero. ", "")
),
""
)</f>
        <v/>
      </c>
      <c r="FJ282" s="46">
        <f>IF(AND($DS282,FH282),
IF(AP282="","Debes escribir el valor de las horas extras diurnas dominicales y festivas. ",
IF( ISERR(_xlfn.NUMBERVALUE(AP282)), "El valor de las horas extras diurnas dominicales y festivas debe ser un número válido. ", "")
),
""
)</f>
        <v/>
      </c>
      <c r="FK282" s="46">
        <f>CONCATENATE(AQ282,AR282)&lt;&gt;""</f>
        <v/>
      </c>
      <c r="FL282" s="46">
        <f>IF(AND($DS282,FK282),
IF(AQ282="","Debes escribir el número de horas extras nocturnas dominicales y festivas. ",
IF( IFERROR(INT(AQ282),1.1) &lt;&gt; IFERROR(_xlfn.NUMBERVALUE(AQ282),1), "La cantidad de horas extras nocturnas dominicales y festivas debe ser un número entero. ", "")
),
""
)</f>
        <v/>
      </c>
      <c r="FM282" s="46">
        <f>IF(AND($DS282,FK282),
IF(AR282="","Debes escribir el valor de las horas extras nocturnas dominicales y festivas. ",
IF( ISERR(_xlfn.NUMBERVALUE(AR282)), "El valor de las horas extras nocturnas dominicales y festivas debe ser un número válido. ", "")
),
""
)</f>
        <v/>
      </c>
      <c r="FN282" s="46">
        <f>CONCATENATE(AS282,AT282)&lt;&gt;""</f>
        <v/>
      </c>
      <c r="FO282" s="46">
        <f>IF(AND($DS282,FN282),
IF(AS282="","Debes escribir el número de horas recargo nocturno. ",
IF( IFERROR(INT(AS282),1.1) &lt;&gt; IFERROR(_xlfn.NUMBERVALUE(AS282),1), "La cantidad de horas recargo nocturno debe ser un número entero. ", "")
),
""
)</f>
        <v/>
      </c>
      <c r="FP282" s="46">
        <f>IF(AND($DS282,FN282),
IF(AT282="","Debes escribir el valor de las horas recargo nocturno. ",
IF( ISERR(_xlfn.NUMBERVALUE(AT282)), "El valor de las horas recargo nocturno debe ser un número válido. ", "")
),
""
)</f>
        <v/>
      </c>
      <c r="FQ282" s="46">
        <f>CONCATENATE(AU282,AV282)&lt;&gt;""</f>
        <v/>
      </c>
      <c r="FR282" s="46">
        <f>IF(AND($DS282,FQ282),
IF(AU282="","Debes escribir el número de horas recargo diurno dominical y festivo. ",
IF( IFERROR(INT(AU282),1.1) &lt;&gt; IFERROR(_xlfn.NUMBERVALUE(AU282),1), "La cantidad de horas recargo diurno dominical y festivo debe ser un número entero. ", "")
),
""
)</f>
        <v/>
      </c>
      <c r="FS282" s="46">
        <f>IF(AND($DS282,FQ282),
IF(AV282="","Debes escribir el valor de las horas recargo diurno dominical y festivo. ",
IF( ISERR(_xlfn.NUMBERVALUE(AV282)), "El valor de las horas recargo diurno dominical y festivo debe ser un número válido. ", "")
),
""
)</f>
        <v/>
      </c>
      <c r="FT282" s="46">
        <f>CONCATENATE(AW282,AX282)&lt;&gt;""</f>
        <v/>
      </c>
      <c r="FU282" s="46">
        <f>IF(AND($DS282,FT282),
IF(AW282="","Debes escribir el número de horas recargo nocturno dominical y festivo. ",
IF( IFERROR(INT(AW282),1.1) &lt;&gt; IFERROR(_xlfn.NUMBERVALUE(AW282),1), "La cantidad de horas recargo nocturno dominical y festivo debe ser un número entero. ", "")
),
""
)</f>
        <v/>
      </c>
      <c r="FV282" s="46">
        <f>IF(AND($DS282,FT282),
IF(AX282="","Debes escribir el valor de las horas recargo nocturno dominical y festivo. ",
IF( ISERR(_xlfn.NUMBERVALUE(AX282)), "El valor de las horas recargo nocturno dominical y festivo debe ser un número válido. ", "")
),
""
)</f>
        <v/>
      </c>
      <c r="FW282" s="46">
        <f>CONCATENATE(AY282,AZ282)&lt;&gt;""</f>
        <v/>
      </c>
      <c r="FX282" s="46">
        <f>IF(AND($DS282,FW282),
IF(AY282="","Debes escribir el número de días de vacaciones comunes. ",
IF( IFERROR(INT(AY282),1.1) &lt;&gt; IFERROR(_xlfn.NUMBERVALUE(AY282),1), "La cantidad de días de vacaciones comunes debe ser un número entero. ", "")
),
""
)</f>
        <v/>
      </c>
      <c r="FY282" s="46">
        <f>IF(AND($DS282,FW282),
IF(AZ282="","Debes escribir el valor de las vacaciones comunes. ",
IF( ISERR(_xlfn.NUMBERVALUE(AZ282)), "El valor de las vacaciones comunes debe ser un número válido. ", "")
),
""
)</f>
        <v/>
      </c>
      <c r="FZ282" s="46">
        <f>CONCATENATE(BA282,BB282)&lt;&gt;""</f>
        <v/>
      </c>
      <c r="GA282" s="46">
        <f>IF(AND($DS282,FZ282),
IF(BA282="","Debes escribir el número de días de vacaciones compensadas. ",
IF( IFERROR(INT(BA282),1.1) &lt;&gt; IFERROR(_xlfn.NUMBERVALUE(BA282),1), "La cantidad de días de vacaciones compensadas debe ser un número entero. ", "")
),
""
)</f>
        <v/>
      </c>
      <c r="GB282" s="46">
        <f>IF(AND($DS282,FZ282),
IF(BB282="","Debes escribir el valor de las vacaciones compensadas. ",
IF( ISERR(_xlfn.NUMBERVALUE(BB282)), "El valor de las vacaciones compensadas debe ser un número válido. ", "")
),
""
)</f>
        <v/>
      </c>
      <c r="GC282" s="46">
        <f>CONCATENATE(BC282,BD282)&lt;&gt;""</f>
        <v/>
      </c>
      <c r="GD282" s="46">
        <f>IF(AND($DS282,GC282),
IF(BC282="","Debes escribir el número de días de prima salarial. ",
IF( IFERROR(INT(BC282),1.1) &lt;&gt; IFERROR(_xlfn.NUMBERVALUE(BC282),1), "La cantidad de días de prima salarial debe ser un número entero. ", "")
),
""
)</f>
        <v/>
      </c>
      <c r="GE282" s="46">
        <f>IF(AND($DS282,GC282),
IF(BD282="","Debes escribir el valor de los días de prima salarial. ",
IF( ISERR(_xlfn.NUMBERVALUE(BD282)), "El valor de los días de prima salarial debe ser un número válido. ", "")
),
""
)</f>
        <v/>
      </c>
      <c r="GF282" s="46">
        <f>IF($DS282,
IF( AND(BE282&lt;&gt;"", ISERR(_xlfn.NUMBERVALUE(BE282))), "El valor de la prima NO saliarial debe ser un número válido. ", "")
)</f>
        <v/>
      </c>
      <c r="GG282" s="46">
        <f>CONCATENATE(BF282,BG282,BH282)&lt;&gt;""</f>
        <v/>
      </c>
      <c r="GH282" s="46">
        <f>IF(AND($DS282,GG282),
IF(BF282="","Debes escribir el valor de las cesantías. ",
IF( ISERR(_xlfn.NUMBERVALUE(BF282)), "El valor de las cesantías debe ser un número válido. ", "")
),
""
)</f>
        <v/>
      </c>
      <c r="GI282" s="46">
        <f>IF(AND($DS282,GG282),
IF(BG282="","Debes escribir el % de cesantías. ",
IF( ISERR(_xlfn.NUMBERVALUE(BG282)), "El % de cesantías debe ser un número válido. ", "")
),
""
)</f>
        <v/>
      </c>
      <c r="GJ282" s="46">
        <f>IF(AND($DS282,GG282),
IF(BH282="","Debes escribir el valor de intereses de cesantías. ",
IF( ISERR(_xlfn.NUMBERVALUE(BH282)), "El valor de intereses de cesantías debe ser un número válido. ", "")
),
""
)</f>
        <v/>
      </c>
      <c r="GK282" s="46">
        <f>CONCATENATE(BI282,BJ282,BK282)&lt;&gt;""</f>
        <v/>
      </c>
      <c r="GL282" s="46">
        <f>IF(AND($DS282,GK282),
IF(BI282="","Debes escribir el número de días de incapacidad. ",
IF( IFERROR(INT(BI282),1.1) &lt;&gt; IFERROR(_xlfn.NUMBERVALUE(BI282),1), "La cantidad de días de incapacidad debe ser un número entero. ", "")
),
""
)</f>
        <v/>
      </c>
      <c r="GM282" s="46">
        <f>IF(AND($DS282,GK282),
IF(BJ282="","Debes escribir el tipo de incapacidad. ",
IF(_xlfn.IFNA(VLOOKUP(BJ282,TIPO_DE_INCAPACIDAD,1,FALSE),-1)=-1,"El tipo de incapacidad es inválida (por favor seleccionarlo de la lista). ","")
),
""
)</f>
        <v/>
      </c>
      <c r="GN282" s="46">
        <f>IF(AND($DS282,GK282),
IF(BK282="","Debes escribir el valor de la incapacidad. ",
IF( ISERR(_xlfn.NUMBERVALUE(BK282)), "El valor de la incapacidad debe ser un número válido. ", "")
),
""
)</f>
        <v/>
      </c>
      <c r="GO282" s="46">
        <f>CONCATENATE(BL282,BM282)&lt;&gt;""</f>
        <v/>
      </c>
      <c r="GP282" s="46">
        <f>IF(AND($DS282,GO282),
IF(BL282="","Debes escribir el número de días de licencia de maternidad o paternidad. ",
IF( IFERROR(INT(BL282),1.1) &lt;&gt; IFERROR(_xlfn.NUMBERVALUE(BL282),1), "La cantidad de días de licencia de maternidad o paternidad debe ser un número entero. ", "")
),
""
)</f>
        <v/>
      </c>
      <c r="GQ282" s="46">
        <f>IF(AND($DS282,GO282),
IF(BM282="","Debes escribir el valor de la licencia de maternidad o paternidad. ",
IF( ISERR(_xlfn.NUMBERVALUE(BM282)), "El valor de la licencia de maternidad o paternidad debe ser un número válido. ", "")
),
""
)</f>
        <v/>
      </c>
      <c r="GR282" s="46">
        <f>CONCATENATE(BN282,BO282)&lt;&gt;""</f>
        <v/>
      </c>
      <c r="GS282" s="46">
        <f>IF(AND($DS282,GR282),
IF(BN282="","Debes escribir el número de días de licencia remunerada. ",
IF( IFERROR(INT(BN282),1.1) &lt;&gt; IFERROR(_xlfn.NUMBERVALUE(BN282),1), "La cantidad de días de licencia remunerada debe ser un número entero. ", "")
),
""
)</f>
        <v/>
      </c>
      <c r="GT282" s="46">
        <f>IF(AND($DS282,GR282),
IF(BO282="","Debes escribir el valor de la licencia remunerada. ",
IF( ISERR(_xlfn.NUMBERVALUE(BO282)), "El valor de la licencia remunerada debe ser un número válido. ", "")
),
""
)</f>
        <v/>
      </c>
      <c r="GU282" s="46">
        <f>IF($DS282,
IF( AND(BP282&lt;&gt;"", ISERR(_xlfn.NUMBERVALUE(BP282))), "El valor de la licencia NO remunerada debe ser un número válido. ", "")
)</f>
        <v/>
      </c>
      <c r="GV282" s="46">
        <f>IF($DS282,
IF( AND(BQ282&lt;&gt;"", ISERR(_xlfn.NUMBERVALUE(BQ282))), "El valor de auxilios salariales debe ser un número válido. ", "")
)</f>
        <v/>
      </c>
      <c r="GW282" s="46">
        <f>IF($DS282,
IF( AND(BR282&lt;&gt;"", ISERR(_xlfn.NUMBERVALUE(BR282))), "El valor de auxilios NO salariales debe ser un número válido. ", "")
)</f>
        <v/>
      </c>
      <c r="GX282" s="46">
        <f>IF($DS282,
IF( AND(BS282&lt;&gt;"", ISERR(_xlfn.NUMBERVALUE(BS282))), "El valor de bonos salariales debe ser un número válido. ", "")
)</f>
        <v/>
      </c>
      <c r="GY282" s="46">
        <f>IF($DS282,
IF( AND(BT282&lt;&gt;"", ISERR(_xlfn.NUMBERVALUE(BT282))), "El valor de bonos NO salariales debe ser un número válido. ", "")
)</f>
        <v/>
      </c>
      <c r="GZ282" s="46">
        <f>IF($DS282,
IF( AND(BU282&lt;&gt;"", ISERR(_xlfn.NUMBERVALUE(BU282))), "El valor de bonos salariales de alimentación debe ser un número válido. ", "")
)</f>
        <v/>
      </c>
      <c r="HA282" s="46">
        <f>IF($DS282,
IF( AND(BV282&lt;&gt;"", ISERR(_xlfn.NUMBERVALUE(BV282))), "El valor de bonos NO salariales de alimentación debe ser un número válido. ", "")
)</f>
        <v/>
      </c>
      <c r="HB282" s="46">
        <f>IF($DS282,
IF( AND(BW282&lt;&gt;"", ISERR(_xlfn.NUMBERVALUE(BW282))), "El valor de bonificaciones salariales debe ser un número válido. ", "")
)</f>
        <v/>
      </c>
      <c r="HC282" s="46">
        <f>IF($DS282,
IF( AND(BX282&lt;&gt;"", ISERR(_xlfn.NUMBERVALUE(BX282))), "El valor de bonificaciones NO salariales debe ser un número válido. ", "")
)</f>
        <v/>
      </c>
      <c r="HD282" s="46">
        <f>IF($DS282,
IF( AND(BY282&lt;&gt;"", ISERR(_xlfn.NUMBERVALUE(BY282))), "El valor de compensaciones ordinarias debe ser un número válido. ", "")
)</f>
        <v/>
      </c>
      <c r="HE282" s="46">
        <f>IF($DS282,
IF( AND(BZ282&lt;&gt;"", ISERR(_xlfn.NUMBERVALUE(BZ282))), "El valor de compensaciones extraordinarias debe ser un número válido. ", "")
)</f>
        <v/>
      </c>
      <c r="HF282" s="46">
        <f>IF($DS282,
IF( AND(CA282&lt;&gt;"", ISERR(_xlfn.NUMBERVALUE(CA282))), "El valor de comisiones debe ser un número válido. ", "")
)</f>
        <v/>
      </c>
      <c r="HG282" s="46">
        <f>IF($DS282,
IF( AND(CB282&lt;&gt;"", ISERR(_xlfn.NUMBERVALUE(CB282))), "El valor de ausencia por huega debe ser un número válido. ", "")
)</f>
        <v/>
      </c>
      <c r="HH282" s="46">
        <f>IF($DS282,
IF( AND(CC282&lt;&gt;"", ISERR(_xlfn.NUMBERVALUE(CC282))), "El valor de anticipos debe ser un número válido. ", "")
)</f>
        <v/>
      </c>
      <c r="HI282" s="46">
        <f>IF($DS282,
IF( AND(CD282&lt;&gt;"", ISERR(_xlfn.NUMBERVALUE(CD282))), "El valor de pagos a terceros debe ser un número válido. ", "")
)</f>
        <v/>
      </c>
      <c r="HJ282" s="46">
        <f>IF($DS282,
IF( AND(CE282&lt;&gt;"", ISERR(_xlfn.NUMBERVALUE(CE282))), "El valor de dotación debe ser un número válido. ", "")
)</f>
        <v/>
      </c>
      <c r="HK282" s="46">
        <f>IF($DS282,
IF( AND(CF282&lt;&gt;"", ISERR(_xlfn.NUMBERVALUE(CF282))), "El valor de apoyo sostenibilidad debe ser un número válido. ", "")
)</f>
        <v/>
      </c>
      <c r="HL282" s="46">
        <f>IF($DS282,
IF( AND(CG282&lt;&gt;"", ISERR(_xlfn.NUMBERVALUE(CG282))), "El valor de teletrabajo debe ser un número válido. ", "")
)</f>
        <v/>
      </c>
      <c r="HM282" s="46">
        <f>IF($DS282,
IF( AND(CH282&lt;&gt;"", ISERR(_xlfn.NUMBERVALUE(CH282))), "El valor de bonificación de retiro debe ser un número válido. ", "")
)</f>
        <v/>
      </c>
      <c r="HN282" s="46">
        <f>IF($DS282,
IF( AND(CI282&lt;&gt;"", ISERR(_xlfn.NUMBERVALUE(CI282))), "El valor de indemnización de retiro debe ser un número válido. ", "")
)</f>
        <v/>
      </c>
      <c r="HO282" s="46">
        <f>IF($DS282,
IF( AND(CJ282&lt;&gt;"", ISERR(_xlfn.NUMBERVALUE(CJ282))), "El valor de reintegros debe ser un número válido. ", "")
)</f>
        <v/>
      </c>
      <c r="HP282" s="46">
        <f>CONCATENATE(CK282,CL282,CM282)&lt;&gt;""</f>
        <v/>
      </c>
      <c r="HQ282" s="46">
        <f>IF(AND($DS282,HP282),
IF(CK282="","Debes escribir la descripción de otro concepto no categorizado. ",""),
""
)</f>
        <v/>
      </c>
      <c r="HR282" s="46">
        <f>IF(AND($DS282,HP282),
IF(CONCATENATE(CL282,CM282)="","Debes escribir al menos un valor de concepto no categorizado (salarial o no salarial). ",
IF(ISERR(_xlfn.NUMBERVALUE(CL282)),"El valor salarial concepto no categorizado debe ser un número válido. ","")
),
""
)</f>
        <v/>
      </c>
      <c r="HS282" s="46">
        <f>IF(AND($DS282,HP282),
IF(CONCATENATE(CL282,CM282)="","Debes escribir al menos un valor de concepto no categorizado (salarial o no salarial). ",
IF(ISERR(_xlfn.NUMBERVALUE(CM282)),"El valor NO salarial concepto no categorizado debe ser un número válido. ","")
),
""
)</f>
        <v/>
      </c>
      <c r="HT282" s="46">
        <f>IF($DS282,
IF(CN282="","Debes escribir el porcentaje del aporte a salud. ",
IF( ISERR(_xlfn.NUMBERVALUE(CN282)), "El valor del porcentaje del aporte a salud debe ser un número válido. ", "")
)
)</f>
        <v/>
      </c>
      <c r="HU282" s="46">
        <f>IF($DS282,
IF(CO282="","Debes escribir el valor del aporte a salud. ",
IF( ISERR(_xlfn.NUMBERVALUE(CO282)), "El valor del aporte a salud debe ser un número válido. ", "")
)
)</f>
        <v/>
      </c>
      <c r="HV282" s="46">
        <f>IF($DS282,
IF( AND(CP282&lt;&gt;"", ISERR(_xlfn.NUMBERVALUE(CP282))), "El valor plan complementario debe ser un número válido. ", "")
)</f>
        <v/>
      </c>
      <c r="HW282" s="46">
        <f>IF($DS282,
IF(CQ282="","Debes escribir el porcentaje del aporte a pensión. ",
IF( ISERR(_xlfn.NUMBERVALUE(CQ282)), "El valor del porcentaje del aporte a pensión debe ser un número válido. ", "")
)
)</f>
        <v/>
      </c>
      <c r="HX282" s="46">
        <f>IF($DS282,
IF(CR282="","Debes escribir el valor del aporte a pensión. ",
IF( ISERR(_xlfn.NUMBERVALUE(CR282)), "El valor del aporte a salud debe ser un número válido. ", "")
)
)</f>
        <v/>
      </c>
      <c r="HY282" s="46">
        <f>IF($DS282,
IF( AND(CS282&lt;&gt;"", ISERR(_xlfn.NUMBERVALUE(CS282))), "El valor pensión voluntaria debe ser un número válido. ", "")
)</f>
        <v/>
      </c>
      <c r="HZ282" s="46">
        <f>CONCATENATE(CT282,CU282,CV282,CW282)&lt;&gt;""</f>
        <v/>
      </c>
      <c r="IA282" s="46">
        <f>IF(AND($DS282,HZ282),
IF(CT282="","Debes escribir el % del fondo de seguridad pensional. ",
IF( ISERR(_xlfn.NUMBERVALUE(CT282)), "El % del fondo de seguridad debe ser un número válido. ", "")
),
""
)</f>
        <v/>
      </c>
      <c r="IB282" s="46">
        <f>IF(AND($DS282,HZ282),
IF(CU282="","Debes escribir el valor del aporte al fondo de solidaridad pensional. ",
IF( ISERR(_xlfn.NUMBERVALUE(CU282)), "El valor del aporte al fondo de solidaridad pensional debe ser un número válido. ", "")
),
""
)</f>
        <v/>
      </c>
      <c r="IC282" s="46">
        <f>IF(AND($DS282,HZ282),
IF(CV282="","Debes escribir el % del fondo de subsistencia. ",
IF( ISERR(_xlfn.NUMBERVALUE(CV282)), "El % del fondo de subsistencia debe ser un número válido. ", "")
),
""
)</f>
        <v/>
      </c>
      <c r="ID282" s="46">
        <f>IF(AND($DS282,HZ282),
IF(CW282="","Debes escribir el valor del fondo de subsistencia. ",
IF( ISERR(_xlfn.NUMBERVALUE(CW282)), "El valor del fondo de subsistencia debe ser un número válido. ", "")
),
""
)</f>
        <v/>
      </c>
      <c r="IE282" s="46">
        <f>CONCATENATE(CX282,CY282)&lt;&gt;""</f>
        <v/>
      </c>
      <c r="IF282" s="46">
        <f>IF(AND($DS282,IE282),
IF(CX282="","Debes escribir el % de sindicato. ",
IF( ISERR(_xlfn.NUMBERVALUE(CX282)), "El % de sindicato debe ser un número válido. ", "")
),
""
)</f>
        <v/>
      </c>
      <c r="IG282" s="46">
        <f>IF(AND($DS282,IE282),
IF(CY282="","Debes escribir el valor del sindicato. ",
IF( ISERR(_xlfn.NUMBERVALUE(CY282)), "El valor del sindicato debe ser un número válido. ", "")
),
""
)</f>
        <v/>
      </c>
      <c r="IH282" s="46">
        <f>IF($DS282,
IF( AND(CZ282&lt;&gt;"", ISERR(_xlfn.NUMBERVALUE(CZ282))), "El valor de sanción pública debe ser un número válido. ", "")
)</f>
        <v/>
      </c>
      <c r="II282" s="46">
        <f>IF($DS282,
IF( AND(DA282&lt;&gt;"", ISERR(_xlfn.NUMBERVALUE(DA282))), "El valor de sanción privada debe ser un número válido. ", "")
)</f>
        <v/>
      </c>
      <c r="IJ282" s="46">
        <f>CONCATENATE(DB282,DC282)&lt;&gt;""</f>
        <v/>
      </c>
      <c r="IK282" s="46">
        <f>IF(AND($DS282,IJ282),
IF(DB282="","Debes escribir la descripción de libranza. ",""),
""
)</f>
        <v/>
      </c>
      <c r="IL282" s="46">
        <f>IF(AND($DS282,IJ282),
IF(DC282="","Debes escribir la cuota libranza. ",
IF(ISERR(_xlfn.NUMBERVALUE(DC282)),"El valor de la cuota libranza debe ser un número válido. ","")
),
""
)</f>
        <v/>
      </c>
      <c r="IM282" s="46">
        <f>IF($DS282,
IF( AND(DD282&lt;&gt;"", ISERR(_xlfn.NUMBERVALUE(DD282))), "El valor de pagos a terceros debe ser un número válido. ", "")
)</f>
        <v/>
      </c>
      <c r="IN282" s="46">
        <f>IF($DS282,
IF( AND(DE282&lt;&gt;"", ISERR(_xlfn.NUMBERVALUE(DE282))), "El valor de anticipos debe ser un número válido. ", "")
)</f>
        <v/>
      </c>
      <c r="IO282" s="46">
        <f>IF($DS282,
IF( AND(DF282&lt;&gt;"", ISERR(_xlfn.NUMBERVALUE(DF282))), "El valor de AFC debe ser un número válido. ", "")
)</f>
        <v/>
      </c>
      <c r="IP282" s="46">
        <f>IF($DS282,
IF( AND(DG282&lt;&gt;"", ISERR(_xlfn.NUMBERVALUE(DG282))), "El valor de rete-fuente debe ser un número válido. ", "")
)</f>
        <v/>
      </c>
      <c r="IQ282" s="46">
        <f>IF($DS282,
IF( AND(DH282&lt;&gt;"", ISERR(_xlfn.NUMBERVALUE(DH282))), "El valor de cooperativa de trabajo debe ser un número válido. ", "")
)</f>
        <v/>
      </c>
      <c r="IR282" s="46">
        <f>IF($DS282,
IF( AND(DI282&lt;&gt;"", ISERR(_xlfn.NUMBERVALUE(DI282))), "El valor de embargo fiscal debe ser un número válido. ", "")
)</f>
        <v/>
      </c>
      <c r="IS282" s="46">
        <f>IF($DS282,
IF( AND(DJ282&lt;&gt;"", ISERR(_xlfn.NUMBERVALUE(DJ282))), "El valor de educación debe ser un número válido. ", "")
)</f>
        <v/>
      </c>
      <c r="IT282" s="46">
        <f>IF($DS282,
IF( AND(DK282&lt;&gt;"", ISERR(_xlfn.NUMBERVALUE(DK282))), "El valor de reintegro debe ser un número válido. ", "")
)</f>
        <v/>
      </c>
      <c r="IU282" s="46">
        <f>IF($DS282,
IF( AND(DL282&lt;&gt;"", ISERR(_xlfn.NUMBERVALUE(DL282))), "El valor de deuda debe ser un número válido. ", "")
)</f>
        <v/>
      </c>
      <c r="IV282" s="46">
        <f>IF($DS282,
IF( AND(DM282&lt;&gt;"", ISERR(_xlfn.NUMBERVALUE(DM282))), "El valor de otras deducciones debe ser un número válido. ", "")
)</f>
        <v/>
      </c>
      <c r="IW282" s="46">
        <f>IF($DS282,
IF(DN282="","Debes escribir el valor de los devengos totales. ",
IF( ISERR(_xlfn.NUMBERVALUE(DN282)), "El valor de los devengos totales debe ser un número válido. ", "")
)
)</f>
        <v/>
      </c>
      <c r="IX282" s="46">
        <f>IF($DS282,
IF(DO282="","Debes escribir el valor de las deducciones totales. ",
IF( ISERR(_xlfn.NUMBERVALUE(DO282)), "El valor de las deducciones totales debe ser un número válido. ", "")
)
)</f>
        <v/>
      </c>
      <c r="IY282" s="46">
        <f>IF($DS282,
IF(DP282="","Debes escribir el valor del salario total. ",
IF( ISERR(_xlfn.NUMBERVALUE(DP282)), "El valor del salario total debe ser un número válido. ", "")
)
)</f>
        <v/>
      </c>
    </row>
    <row r="283">
      <c r="B283" s="48" t="n">
        <v>271</v>
      </c>
      <c r="C283" s="61">
        <f>IF(AND(DS283,DP283&lt;&gt;""),
IF(DQ283="","OK","Error"),
""
)</f>
        <v/>
      </c>
      <c r="D283" s="53" t="n"/>
      <c r="E283" s="52" t="n"/>
      <c r="F283" s="112" t="n"/>
      <c r="G283" s="52" t="n"/>
      <c r="H283" s="53" t="n"/>
      <c r="I283" s="52" t="n"/>
      <c r="J283" s="52" t="n"/>
      <c r="K283" s="53" t="n"/>
      <c r="L283" s="55" t="n"/>
      <c r="M283" s="108" t="n"/>
      <c r="N283" s="56" t="n"/>
      <c r="O283" s="52" t="n"/>
      <c r="P283" s="52" t="n"/>
      <c r="Q283" s="52" t="n"/>
      <c r="R283" s="52" t="n"/>
      <c r="S283" s="52" t="n"/>
      <c r="T283" s="53" t="n"/>
      <c r="U283" s="52" t="n"/>
      <c r="V283" s="52" t="n"/>
      <c r="W283" s="55" t="n"/>
      <c r="X283" s="55" t="n"/>
      <c r="Y283" s="52" t="n"/>
      <c r="Z283" s="55" t="n"/>
      <c r="AA283" s="52" t="n"/>
      <c r="AB283" s="53" t="n"/>
      <c r="AC283" s="53" t="n"/>
      <c r="AD283" s="53" t="n"/>
      <c r="AE283" s="177" t="n"/>
      <c r="AF283" s="113" t="n"/>
      <c r="AG283" s="177" t="n"/>
      <c r="AH283" s="178" t="n"/>
      <c r="AI283" s="178" t="n"/>
      <c r="AJ283" s="178" t="n"/>
      <c r="AK283" s="114" t="n"/>
      <c r="AL283" s="178" t="n"/>
      <c r="AM283" s="114" t="n"/>
      <c r="AN283" s="178" t="n"/>
      <c r="AO283" s="114" t="n"/>
      <c r="AP283" s="178" t="n"/>
      <c r="AQ283" s="114" t="n"/>
      <c r="AR283" s="178" t="n"/>
      <c r="AS283" s="114" t="n"/>
      <c r="AT283" s="178" t="n"/>
      <c r="AU283" s="114" t="n"/>
      <c r="AV283" s="178" t="n"/>
      <c r="AW283" s="114" t="n"/>
      <c r="AX283" s="178" t="n"/>
      <c r="AY283" s="114" t="n"/>
      <c r="AZ283" s="178" t="n"/>
      <c r="BA283" s="114" t="n"/>
      <c r="BB283" s="178" t="n"/>
      <c r="BC283" s="114" t="n"/>
      <c r="BD283" s="178" t="n"/>
      <c r="BE283" s="178" t="n"/>
      <c r="BF283" s="178" t="n"/>
      <c r="BG283" s="59" t="n"/>
      <c r="BH283" s="178" t="n"/>
      <c r="BI283" s="114" t="n"/>
      <c r="BJ283" s="53" t="n"/>
      <c r="BK283" s="178" t="n"/>
      <c r="BL283" s="114" t="n"/>
      <c r="BM283" s="178" t="n"/>
      <c r="BN283" s="114" t="n"/>
      <c r="BO283" s="178" t="n"/>
      <c r="BP283" s="178" t="n"/>
      <c r="BQ283" s="178" t="n"/>
      <c r="BR283" s="178" t="n"/>
      <c r="BS283" s="178" t="n"/>
      <c r="BT283" s="178" t="n"/>
      <c r="BU283" s="178" t="n"/>
      <c r="BV283" s="178" t="n"/>
      <c r="BW283" s="178" t="n"/>
      <c r="BX283" s="178" t="n"/>
      <c r="BY283" s="178" t="n"/>
      <c r="BZ283" s="178" t="n"/>
      <c r="CA283" s="178" t="n"/>
      <c r="CB283" s="178" t="n"/>
      <c r="CC283" s="178" t="n"/>
      <c r="CD283" s="178" t="n"/>
      <c r="CE283" s="178" t="n"/>
      <c r="CF283" s="178" t="n"/>
      <c r="CG283" s="178" t="n"/>
      <c r="CH283" s="178" t="n"/>
      <c r="CI283" s="178" t="n"/>
      <c r="CJ283" s="178" t="n"/>
      <c r="CK283" s="53" t="n"/>
      <c r="CL283" s="178" t="n"/>
      <c r="CM283" s="178" t="n"/>
      <c r="CN283" s="60" t="n"/>
      <c r="CO283" s="177" t="n"/>
      <c r="CP283" s="178" t="n"/>
      <c r="CQ283" s="60" t="n"/>
      <c r="CR283" s="177" t="n"/>
      <c r="CS283" s="178" t="n"/>
      <c r="CT283" s="59" t="n"/>
      <c r="CU283" s="178" t="n"/>
      <c r="CV283" s="59" t="n"/>
      <c r="CW283" s="178" t="n"/>
      <c r="CX283" s="59" t="n"/>
      <c r="CY283" s="178" t="n"/>
      <c r="CZ283" s="178" t="n"/>
      <c r="DA283" s="178" t="n"/>
      <c r="DB283" s="53" t="n"/>
      <c r="DC283" s="178" t="n"/>
      <c r="DD283" s="178" t="n"/>
      <c r="DE283" s="178" t="n"/>
      <c r="DF283" s="178" t="n"/>
      <c r="DG283" s="178" t="n"/>
      <c r="DH283" s="178" t="n"/>
      <c r="DI283" s="178" t="n"/>
      <c r="DJ283" s="178" t="n"/>
      <c r="DK283" s="178" t="n"/>
      <c r="DL283" s="178" t="n"/>
      <c r="DM283" s="178" t="n"/>
      <c r="DN283" s="177" t="n"/>
      <c r="DO283" s="177" t="n"/>
      <c r="DP283" s="177" t="n"/>
      <c r="DQ283" s="76">
        <f>IF(AND(DS283,DP283&lt;&gt;""),
CONCATENATE(DT283,DU283,DV283,DW283,DX283,DY283,DZ283,EA283,EB283,EC283,ED283,EE283,EF283,EG283,EH283,EI283,EJ283,EK283,EL283,EM283,EN283,EO283,EP283,EQ283,ES283,ET283,EU283,EV283,EW283,EX283,EY283,EZ283,FA283,FC283,FD283,FF283,FG283,FI283,FJ283,FL283,FM283,FO283,FP283,FR283,FS283,FU283,FV283,FX283,FY283,GA283,GB283,GD283,GE283,GF283,GH283,GI283,GJ283,GL283,GM283,GN283,GP283,GQ283,GS283,GT283,GU283,GV283,GW283,GX283,GY283,GZ283,HA283,HB283,HC283,HD283,HE283,HF283,HG283,HH283,HI283,HJ283,HK283,HL283,HM283,HN283,HO283,HQ283,HR283,HS283,HT283,HU283,HV283,HW283,HX283,HY283,IA283,IB283,IC283,ID283,IF283,IG283,IH283,II283,IK283,IL283,IM283,IN283,IO283,IP283,IQ283,IR283,IS283,IT283,IU283,IV283,IW283,IX283,IY283,IZ283),
""
)</f>
        <v/>
      </c>
      <c r="DR283" s="53" t="n"/>
      <c r="DS283" s="46">
        <f>CONCATENATE(D283,$E283,$F283,$G283,H283,$I283,$J283,K283,$L283,$M283,N283,$O283,$P283,$Q283,$R283,$S283,T283,$U283,$V283,$W283,$X283,$Y283,$Z283,$AA283,AB283,AC283,AD283,$AE283,$AF283,$AG283,AH283,AI283,AJ283,AK283,AL283,AM283,AN283,AO283,AP283,AQ283,AR283,AS283,AT283,AU283,AV283,AW283,AX283,AY283,AZ283,BA283,BB283,BC283,BD283,BE283,BF283,BG283,BH283,BI283,BJ283,BK283,BL283,BM283,BN283,BO283,BP283,BQ283,BR283,BS283,BT283,BU283,BV283,BW283,BX283,BY283,BZ283,CA283,CB283,CC283,CD283,CE283,CF283,CG283,CH283,CI283,CJ283,CK283,CL283,CM283,$CN283,$CO283,CP283,$CQ283,$CR283,CS283,CT283,CU283,CV283,CW283,CX283,CY283,CZ283,DA283,DB283,DC283,DD283,DE283,DF283,DG283,DH283,DI283,DJ283,DK283,DL283,DM283,$DN283,$DO283,$DP283,DR283)&lt;&gt;""</f>
        <v/>
      </c>
      <c r="DT283" s="46">
        <f>IF(AND($DS283,$E$4&lt;&gt;""),
IF(LEFT($E$4,2) = "1.",
IF(D283&lt;&gt;"","El CUNE sólo se envía en operaciones de novedad o ajuste. ",""),
IF(D283="","Debes escribir un CUNE válido para realizar operaciones de novedad o ajuste. ","")),
""
)</f>
        <v/>
      </c>
      <c r="DU283" s="46">
        <f>IF($DS283,
IF(E283="","Debes seleccionar el tipo de documento del empleado. ",
IF(_xlfn.IFNA(VLOOKUP(E283,TIPO_DE_DOCUMENTO,1,FALSE),-1)=-1,"El tipo de documento no es válido (por favor seleccionarlo de la lista). ","")
)
)</f>
        <v/>
      </c>
      <c r="DV283" s="46">
        <f>IF($DS283,
IF(F283="","Debes escribir el número de documento del empleado. ","")
)</f>
        <v/>
      </c>
      <c r="DW283" s="46">
        <f>IF($DS283,
IF(G283="","Debes escribir el primer nombre del empleado. ","")
)</f>
        <v/>
      </c>
      <c r="DY283" s="46">
        <f>IF($DS283,
IF(I283="","Debes escribir el primer apellido del empleado. ","")
)</f>
        <v/>
      </c>
      <c r="DZ283" s="46">
        <f>IF($DS283,
IF(J283="","Debes escribir el segundo apellido del empleado. ","")
)</f>
        <v/>
      </c>
      <c r="EB283" s="46">
        <f>IF($DS283,
IF(L283="","Debes escribir la fecha de ingreso del empleado. ",
IF(ISERR(DATE(YEAR(L283),MONTH(L283),DAY(L283))), "El valor ingresado en fecha de ingreso no tiene un formato válido. ","")
)
)</f>
        <v/>
      </c>
      <c r="EC283" s="46">
        <f>IF($DS283,
IF(M283="","Debes escribir el tiempo laborado. ",
IF( IFERROR(INT(M283),1.1) &lt;&gt; IFERROR(_xlfn.NUMBERVALUE(M283),1), "El valor de los días trabajados debe ser un número entero. ", "")
)
)</f>
        <v/>
      </c>
      <c r="ED283" s="46">
        <f>IF($DS283,
IF( AND(N283&lt;&gt;"", ISERR(DATE(YEAR(N283),MONTH(N283),DAY(N283))) ), "El valor ingresado en fecha de ingreso no tiene un formato válido. ",
IF( AND(N283&lt;&gt;"", $E$6&lt;&gt;"", DATE(YEAR(N283), MONTH(N283), 1) &lt;&gt; IFERROR(DATE(MID($E$6, 1, 4), MID($E$6, 6, 2),1), "1/1/1900") ), "La fecha de retiro debe estar dentro del período liquidado. ", "")
)
)</f>
        <v/>
      </c>
      <c r="EE283" s="46">
        <f>IF($DS283,
IF(O283="","Debes seleccionar el tipo de trabajador. ",
IF(_xlfn.IFNA(VLOOKUP(O283,TIPO_DE_TRABAJADOR,1,FALSE),-1)=-1,"El tipo de trabajador no es válido (por favor seleccionarlo de la lista). ","")
)
)</f>
        <v/>
      </c>
      <c r="EF283" s="46">
        <f>IF($DS283,
IF(P283="","Debes seleccionar si es un trabajador dependiente pensionado por vejez. ",
IF(_xlfn.IFNA(VLOOKUP(P283,SUBTIPO_DE_TRABAJADOR,1,FALSE),-1)=-1,"El tipo de trabajador dependiente pensionado por vejez no es válido (por favor seleccionarlo de la lista). ","")
)
)</f>
        <v/>
      </c>
      <c r="EG283" s="46">
        <f>IF($DS283,
IF(Q283="","Debes seleccionar el tipo de contrato del trabajador. ",
IF(_xlfn.IFNA(VLOOKUP(Q283,TIPO_DE_CONTRATO,1,FALSE),-1)=-1,"El tipo de contrato del trabajador no es válido (por favor seleccionarlo de la lista). ","")
)
)</f>
        <v/>
      </c>
      <c r="EH283" s="46">
        <f>IF($DS283,
IF(R283="","Debes seleccionar si es un salario integral. ",
IF(_xlfn.IFNA(VLOOKUP(R283,SI_NO,1,FALSE),-1)=-1,"Valor no válido para salario integral (por favor seleccionarlo de la lista). ","")
)
)</f>
        <v/>
      </c>
      <c r="EI283" s="46">
        <f>IF($DS283,
IF(S283="","Debes seleccionar si el trabajador realiza actividades de riesgo. ",
IF(_xlfn.IFNA(VLOOKUP(S283,SI_NO,1,FALSE),-1)=-1,"Valor no válido para actividad de alto riesgo (por favor seleccionarlo de la lista). ","")
)
)</f>
        <v/>
      </c>
      <c r="EK283" s="46">
        <f>IF($DS283,
IF(U283="","Debes escribir el código del municipio de residencia del trabajador. ",
IF(_xlfn.IFNA(VLOOKUP(U283,MUNICIPIO,1,FALSE),-1)=-1,"El municipio de residencia del trabajador es inválido (por favor seleccionarlo de la lista). ","")
)
)</f>
        <v/>
      </c>
      <c r="EL283" s="46">
        <f>IF($DS283,
IF(V283="","Debes escribir el la dirección de residendia del trabajador. ","")
)</f>
        <v/>
      </c>
      <c r="EM283" s="46">
        <f>IF($DS283,
IF(W283="","Debes escribir la fecha de inicio de la liquidación. ",
IF(ISERR(DATE(YEAR(W283),MONTH(W283),DAY(W283))),"El valor ingresado en fecha de inicio de liquidación no tiene un formato válido. ",
IF( AND($E$6&lt;&gt;"", DATE(YEAR(W283), MONTH(W283), 1) &lt;&gt; IFERROR(DATE(MID($E$6, 1, 4), MID($E$6, 6, 2),1), "1/1/1900") ), "La fecha de inicio de la liquidación debe estar dentro del período liquidado. ", "")
)
)
)</f>
        <v/>
      </c>
      <c r="EN283" s="46">
        <f>IF($DS283,
IF(X283="","Debes escribir la fecha de fin de la liquidación. ",
IF(ISERR(DATE(YEAR(X283),MONTH(X283),DAY(X283))),"El valor ingresado en fecha de fin de liquidación no tiene un formato válido. ",
IF( AND($E$6&lt;&gt;"", DATE(YEAR(X283), MONTH(X283), 1) &lt;&gt; IFERROR(DATE(MID($E$6, 1, 4), MID($E$6, 6, 2),1), "1/1/1900") ), "La fecha de fin de la liquidación debe estar dentro del período liquidado. ", "")
)
)
)</f>
        <v/>
      </c>
      <c r="EO283" s="46">
        <f>IF($DS283,
IF(Y283="","Debes escribir la frecuencia de pago del trabajador. ",
IF(_xlfn.IFNA(VLOOKUP(Y283,PERÍODO_DE_NÓMINA,1,FALSE),-1)=-1,"La frecuencia de pago es inválida (por favor seleccionarlo de la lista). ","")
)
)</f>
        <v/>
      </c>
      <c r="EP283" s="46">
        <f>IF($DS283,
IF(Z283="","Debes escribir la fecha de pago. ",
IF(ISERR(DATE(YEAR(Z283),MONTH(Z283),DAY(Z283))), "El valor ingresado en fecha de pago no tiene un formato válido. ","")
)
)</f>
        <v/>
      </c>
      <c r="EQ283" s="46">
        <f>IF($DS283,
IF(AA283="","Debes escribir el medio de pago. ",
IF(_xlfn.IFNA(VLOOKUP(AA283,MEDIOS_DE_PAGO,1,FALSE),-1)=-1,"El medio de pago es inválido (por favor seleccionarlo de la lista). ","")
)
)</f>
        <v/>
      </c>
      <c r="ER283" s="46">
        <f>OR(AA283='Tablas '!$T$4,AA283='Tablas '!$T$7,AA283='Tablas '!$T$8,AA283='Tablas '!$T$11)</f>
        <v/>
      </c>
      <c r="ES283" s="46">
        <f>IF(AND($DS283,ER283),
IF(AB283="","Debes escribir la entidad bancaria. ",""),
""
)</f>
        <v/>
      </c>
      <c r="ET283" s="46">
        <f>IF(AND($DS283,ER283),
IF(AC283="","Debes escribir el tipo de cuenta bancaria. ",
IF(_xlfn.IFNA(VLOOKUP(AC283,TIPO_DE_CUENTA,1,FALSE),-1)=-1,"El tipo de cuenta bancaria es inválida (por favor seleccionarlo de la lista). ","")
),
""
)</f>
        <v/>
      </c>
      <c r="EU283" s="46">
        <f>IF(AND($DS283,ER283),
IF(AD283="","Debes escribir el número de cuenta bancaria. ",""),
""
)</f>
        <v/>
      </c>
      <c r="EV283" s="46">
        <f>IF($DS283,
IF(AE283="","Debes escribir el valor del sueldo básico. ",
IF( ISERR(_xlfn.NUMBERVALUE(AE283)), "El valor del sueldo básico debe ser un número válido. ", "")
)
)</f>
        <v/>
      </c>
      <c r="EW283" s="46">
        <f>IF($DS283,
IF(AF283="","Debes escribir el número de días trabajados. ",
IF( IFERROR(INT(AF283),1.1) &lt;&gt; IFERROR(_xlfn.NUMBERVALUE(AF283),1), "La cantidad de días trabajados debe ser un número entero. ", "")
)
)</f>
        <v/>
      </c>
      <c r="EX283" s="46">
        <f>IF($DS283,
IF(AG283="","Debes escribir el valor del sueldo trabajado. ",
IF( ISERR(_xlfn.NUMBERVALUE(AG283)), "El valor del sueldo trabajado debe ser un número válido. ", "")
)
)</f>
        <v/>
      </c>
      <c r="EY283" s="46">
        <f>IF($DS283,
IF( AND(AH283&lt;&gt;"", ISERR(_xlfn.NUMBERVALUE(AH283))), "El valor del auxilio de transporte debe ser un número válido. ", "")
)</f>
        <v/>
      </c>
      <c r="EZ283" s="46">
        <f>IF($DS283,
IF( AND(AI283&lt;&gt;"", ISERR(_xlfn.NUMBERVALUE(AI283))), "El valor de viáticos salariales debe ser un número válido. ", "")
)</f>
        <v/>
      </c>
      <c r="FA283" s="46">
        <f>IF($DS283,
IF( AND(AJ283&lt;&gt;"", ISERR(_xlfn.NUMBERVALUE(AJ283))), "El valor de viáticos NO salariales debe ser un número válido. ", "")
)</f>
        <v/>
      </c>
      <c r="FB283" s="46">
        <f>CONCATENATE(AK283,AL283)&lt;&gt;""</f>
        <v/>
      </c>
      <c r="FC283" s="46">
        <f>IF(AND($DS283,FB283),
IF(AK283="","Debes escribir el número de horas extras diurnas. ",
IF( IFERROR(INT(AK283),1.1) &lt;&gt; IFERROR(_xlfn.NUMBERVALUE(AK283),1), "La cantidad de horas extras diurnas debe ser un número entero. ", "")
),
""
)</f>
        <v/>
      </c>
      <c r="FD283" s="46">
        <f>IF(AND($DS283,FB283),
IF(AL283="","Debes escribir el valor de las horas extras diurnas. ",
IF( ISERR(_xlfn.NUMBERVALUE(AL283)), "El valor de las horas extras duirnas debe ser un número válido. ", "")
),
""
)</f>
        <v/>
      </c>
      <c r="FE283" s="46">
        <f>CONCATENATE(AM283,AN283)&lt;&gt;""</f>
        <v/>
      </c>
      <c r="FF283" s="46">
        <f>IF(AND($DS283,FE283),
IF(AM283="","Debes escribir el número de horas extras nocturnas. ",
IF( IFERROR(INT(AM283),1.1) &lt;&gt; IFERROR(_xlfn.NUMBERVALUE(AM283),1), "La cantidad de horas extras nocturnas debe ser un número entero. ", "")
),
""
)</f>
        <v/>
      </c>
      <c r="FG283" s="46">
        <f>IF(AND($DS283,FE283),
IF(AN283="","Debes escribir el valor de las horas extras nocturnas. ",
IF( ISERR(_xlfn.NUMBERVALUE(AN283)), "El valor de las horas extras nocturnas debe ser un número válido. ", "")
),
""
)</f>
        <v/>
      </c>
      <c r="FH283" s="46">
        <f>CONCATENATE(AO283,AP283)&lt;&gt;""</f>
        <v/>
      </c>
      <c r="FI283" s="46">
        <f>IF(AND($DS283,FH283),
IF(AO283="","Debes escribir el número de horas extras diurnas dominicales y festivas. ",
IF( IFERROR(INT(AO283),1.1) &lt;&gt; IFERROR(_xlfn.NUMBERVALUE(AO283),1), "La cantidad de horas extras diurnas dominicales y festivas debe ser un número entero. ", "")
),
""
)</f>
        <v/>
      </c>
      <c r="FJ283" s="46">
        <f>IF(AND($DS283,FH283),
IF(AP283="","Debes escribir el valor de las horas extras diurnas dominicales y festivas. ",
IF( ISERR(_xlfn.NUMBERVALUE(AP283)), "El valor de las horas extras diurnas dominicales y festivas debe ser un número válido. ", "")
),
""
)</f>
        <v/>
      </c>
      <c r="FK283" s="46">
        <f>CONCATENATE(AQ283,AR283)&lt;&gt;""</f>
        <v/>
      </c>
      <c r="FL283" s="46">
        <f>IF(AND($DS283,FK283),
IF(AQ283="","Debes escribir el número de horas extras nocturnas dominicales y festivas. ",
IF( IFERROR(INT(AQ283),1.1) &lt;&gt; IFERROR(_xlfn.NUMBERVALUE(AQ283),1), "La cantidad de horas extras nocturnas dominicales y festivas debe ser un número entero. ", "")
),
""
)</f>
        <v/>
      </c>
      <c r="FM283" s="46">
        <f>IF(AND($DS283,FK283),
IF(AR283="","Debes escribir el valor de las horas extras nocturnas dominicales y festivas. ",
IF( ISERR(_xlfn.NUMBERVALUE(AR283)), "El valor de las horas extras nocturnas dominicales y festivas debe ser un número válido. ", "")
),
""
)</f>
        <v/>
      </c>
      <c r="FN283" s="46">
        <f>CONCATENATE(AS283,AT283)&lt;&gt;""</f>
        <v/>
      </c>
      <c r="FO283" s="46">
        <f>IF(AND($DS283,FN283),
IF(AS283="","Debes escribir el número de horas recargo nocturno. ",
IF( IFERROR(INT(AS283),1.1) &lt;&gt; IFERROR(_xlfn.NUMBERVALUE(AS283),1), "La cantidad de horas recargo nocturno debe ser un número entero. ", "")
),
""
)</f>
        <v/>
      </c>
      <c r="FP283" s="46">
        <f>IF(AND($DS283,FN283),
IF(AT283="","Debes escribir el valor de las horas recargo nocturno. ",
IF( ISERR(_xlfn.NUMBERVALUE(AT283)), "El valor de las horas recargo nocturno debe ser un número válido. ", "")
),
""
)</f>
        <v/>
      </c>
      <c r="FQ283" s="46">
        <f>CONCATENATE(AU283,AV283)&lt;&gt;""</f>
        <v/>
      </c>
      <c r="FR283" s="46">
        <f>IF(AND($DS283,FQ283),
IF(AU283="","Debes escribir el número de horas recargo diurno dominical y festivo. ",
IF( IFERROR(INT(AU283),1.1) &lt;&gt; IFERROR(_xlfn.NUMBERVALUE(AU283),1), "La cantidad de horas recargo diurno dominical y festivo debe ser un número entero. ", "")
),
""
)</f>
        <v/>
      </c>
      <c r="FS283" s="46">
        <f>IF(AND($DS283,FQ283),
IF(AV283="","Debes escribir el valor de las horas recargo diurno dominical y festivo. ",
IF( ISERR(_xlfn.NUMBERVALUE(AV283)), "El valor de las horas recargo diurno dominical y festivo debe ser un número válido. ", "")
),
""
)</f>
        <v/>
      </c>
      <c r="FT283" s="46">
        <f>CONCATENATE(AW283,AX283)&lt;&gt;""</f>
        <v/>
      </c>
      <c r="FU283" s="46">
        <f>IF(AND($DS283,FT283),
IF(AW283="","Debes escribir el número de horas recargo nocturno dominical y festivo. ",
IF( IFERROR(INT(AW283),1.1) &lt;&gt; IFERROR(_xlfn.NUMBERVALUE(AW283),1), "La cantidad de horas recargo nocturno dominical y festivo debe ser un número entero. ", "")
),
""
)</f>
        <v/>
      </c>
      <c r="FV283" s="46">
        <f>IF(AND($DS283,FT283),
IF(AX283="","Debes escribir el valor de las horas recargo nocturno dominical y festivo. ",
IF( ISERR(_xlfn.NUMBERVALUE(AX283)), "El valor de las horas recargo nocturno dominical y festivo debe ser un número válido. ", "")
),
""
)</f>
        <v/>
      </c>
      <c r="FW283" s="46">
        <f>CONCATENATE(AY283,AZ283)&lt;&gt;""</f>
        <v/>
      </c>
      <c r="FX283" s="46">
        <f>IF(AND($DS283,FW283),
IF(AY283="","Debes escribir el número de días de vacaciones comunes. ",
IF( IFERROR(INT(AY283),1.1) &lt;&gt; IFERROR(_xlfn.NUMBERVALUE(AY283),1), "La cantidad de días de vacaciones comunes debe ser un número entero. ", "")
),
""
)</f>
        <v/>
      </c>
      <c r="FY283" s="46">
        <f>IF(AND($DS283,FW283),
IF(AZ283="","Debes escribir el valor de las vacaciones comunes. ",
IF( ISERR(_xlfn.NUMBERVALUE(AZ283)), "El valor de las vacaciones comunes debe ser un número válido. ", "")
),
""
)</f>
        <v/>
      </c>
      <c r="FZ283" s="46">
        <f>CONCATENATE(BA283,BB283)&lt;&gt;""</f>
        <v/>
      </c>
      <c r="GA283" s="46">
        <f>IF(AND($DS283,FZ283),
IF(BA283="","Debes escribir el número de días de vacaciones compensadas. ",
IF( IFERROR(INT(BA283),1.1) &lt;&gt; IFERROR(_xlfn.NUMBERVALUE(BA283),1), "La cantidad de días de vacaciones compensadas debe ser un número entero. ", "")
),
""
)</f>
        <v/>
      </c>
      <c r="GB283" s="46">
        <f>IF(AND($DS283,FZ283),
IF(BB283="","Debes escribir el valor de las vacaciones compensadas. ",
IF( ISERR(_xlfn.NUMBERVALUE(BB283)), "El valor de las vacaciones compensadas debe ser un número válido. ", "")
),
""
)</f>
        <v/>
      </c>
      <c r="GC283" s="46">
        <f>CONCATENATE(BC283,BD283)&lt;&gt;""</f>
        <v/>
      </c>
      <c r="GD283" s="46">
        <f>IF(AND($DS283,GC283),
IF(BC283="","Debes escribir el número de días de prima salarial. ",
IF( IFERROR(INT(BC283),1.1) &lt;&gt; IFERROR(_xlfn.NUMBERVALUE(BC283),1), "La cantidad de días de prima salarial debe ser un número entero. ", "")
),
""
)</f>
        <v/>
      </c>
      <c r="GE283" s="46">
        <f>IF(AND($DS283,GC283),
IF(BD283="","Debes escribir el valor de los días de prima salarial. ",
IF( ISERR(_xlfn.NUMBERVALUE(BD283)), "El valor de los días de prima salarial debe ser un número válido. ", "")
),
""
)</f>
        <v/>
      </c>
      <c r="GF283" s="46">
        <f>IF($DS283,
IF( AND(BE283&lt;&gt;"", ISERR(_xlfn.NUMBERVALUE(BE283))), "El valor de la prima NO saliarial debe ser un número válido. ", "")
)</f>
        <v/>
      </c>
      <c r="GG283" s="46">
        <f>CONCATENATE(BF283,BG283,BH283)&lt;&gt;""</f>
        <v/>
      </c>
      <c r="GH283" s="46">
        <f>IF(AND($DS283,GG283),
IF(BF283="","Debes escribir el valor de las cesantías. ",
IF( ISERR(_xlfn.NUMBERVALUE(BF283)), "El valor de las cesantías debe ser un número válido. ", "")
),
""
)</f>
        <v/>
      </c>
      <c r="GI283" s="46">
        <f>IF(AND($DS283,GG283),
IF(BG283="","Debes escribir el % de cesantías. ",
IF( ISERR(_xlfn.NUMBERVALUE(BG283)), "El % de cesantías debe ser un número válido. ", "")
),
""
)</f>
        <v/>
      </c>
      <c r="GJ283" s="46">
        <f>IF(AND($DS283,GG283),
IF(BH283="","Debes escribir el valor de intereses de cesantías. ",
IF( ISERR(_xlfn.NUMBERVALUE(BH283)), "El valor de intereses de cesantías debe ser un número válido. ", "")
),
""
)</f>
        <v/>
      </c>
      <c r="GK283" s="46">
        <f>CONCATENATE(BI283,BJ283,BK283)&lt;&gt;""</f>
        <v/>
      </c>
      <c r="GL283" s="46">
        <f>IF(AND($DS283,GK283),
IF(BI283="","Debes escribir el número de días de incapacidad. ",
IF( IFERROR(INT(BI283),1.1) &lt;&gt; IFERROR(_xlfn.NUMBERVALUE(BI283),1), "La cantidad de días de incapacidad debe ser un número entero. ", "")
),
""
)</f>
        <v/>
      </c>
      <c r="GM283" s="46">
        <f>IF(AND($DS283,GK283),
IF(BJ283="","Debes escribir el tipo de incapacidad. ",
IF(_xlfn.IFNA(VLOOKUP(BJ283,TIPO_DE_INCAPACIDAD,1,FALSE),-1)=-1,"El tipo de incapacidad es inválida (por favor seleccionarlo de la lista). ","")
),
""
)</f>
        <v/>
      </c>
      <c r="GN283" s="46">
        <f>IF(AND($DS283,GK283),
IF(BK283="","Debes escribir el valor de la incapacidad. ",
IF( ISERR(_xlfn.NUMBERVALUE(BK283)), "El valor de la incapacidad debe ser un número válido. ", "")
),
""
)</f>
        <v/>
      </c>
      <c r="GO283" s="46">
        <f>CONCATENATE(BL283,BM283)&lt;&gt;""</f>
        <v/>
      </c>
      <c r="GP283" s="46">
        <f>IF(AND($DS283,GO283),
IF(BL283="","Debes escribir el número de días de licencia de maternidad o paternidad. ",
IF( IFERROR(INT(BL283),1.1) &lt;&gt; IFERROR(_xlfn.NUMBERVALUE(BL283),1), "La cantidad de días de licencia de maternidad o paternidad debe ser un número entero. ", "")
),
""
)</f>
        <v/>
      </c>
      <c r="GQ283" s="46">
        <f>IF(AND($DS283,GO283),
IF(BM283="","Debes escribir el valor de la licencia de maternidad o paternidad. ",
IF( ISERR(_xlfn.NUMBERVALUE(BM283)), "El valor de la licencia de maternidad o paternidad debe ser un número válido. ", "")
),
""
)</f>
        <v/>
      </c>
      <c r="GR283" s="46">
        <f>CONCATENATE(BN283,BO283)&lt;&gt;""</f>
        <v/>
      </c>
      <c r="GS283" s="46">
        <f>IF(AND($DS283,GR283),
IF(BN283="","Debes escribir el número de días de licencia remunerada. ",
IF( IFERROR(INT(BN283),1.1) &lt;&gt; IFERROR(_xlfn.NUMBERVALUE(BN283),1), "La cantidad de días de licencia remunerada debe ser un número entero. ", "")
),
""
)</f>
        <v/>
      </c>
      <c r="GT283" s="46">
        <f>IF(AND($DS283,GR283),
IF(BO283="","Debes escribir el valor de la licencia remunerada. ",
IF( ISERR(_xlfn.NUMBERVALUE(BO283)), "El valor de la licencia remunerada debe ser un número válido. ", "")
),
""
)</f>
        <v/>
      </c>
      <c r="GU283" s="46">
        <f>IF($DS283,
IF( AND(BP283&lt;&gt;"", ISERR(_xlfn.NUMBERVALUE(BP283))), "El valor de la licencia NO remunerada debe ser un número válido. ", "")
)</f>
        <v/>
      </c>
      <c r="GV283" s="46">
        <f>IF($DS283,
IF( AND(BQ283&lt;&gt;"", ISERR(_xlfn.NUMBERVALUE(BQ283))), "El valor de auxilios salariales debe ser un número válido. ", "")
)</f>
        <v/>
      </c>
      <c r="GW283" s="46">
        <f>IF($DS283,
IF( AND(BR283&lt;&gt;"", ISERR(_xlfn.NUMBERVALUE(BR283))), "El valor de auxilios NO salariales debe ser un número válido. ", "")
)</f>
        <v/>
      </c>
      <c r="GX283" s="46">
        <f>IF($DS283,
IF( AND(BS283&lt;&gt;"", ISERR(_xlfn.NUMBERVALUE(BS283))), "El valor de bonos salariales debe ser un número válido. ", "")
)</f>
        <v/>
      </c>
      <c r="GY283" s="46">
        <f>IF($DS283,
IF( AND(BT283&lt;&gt;"", ISERR(_xlfn.NUMBERVALUE(BT283))), "El valor de bonos NO salariales debe ser un número válido. ", "")
)</f>
        <v/>
      </c>
      <c r="GZ283" s="46">
        <f>IF($DS283,
IF( AND(BU283&lt;&gt;"", ISERR(_xlfn.NUMBERVALUE(BU283))), "El valor de bonos salariales de alimentación debe ser un número válido. ", "")
)</f>
        <v/>
      </c>
      <c r="HA283" s="46">
        <f>IF($DS283,
IF( AND(BV283&lt;&gt;"", ISERR(_xlfn.NUMBERVALUE(BV283))), "El valor de bonos NO salariales de alimentación debe ser un número válido. ", "")
)</f>
        <v/>
      </c>
      <c r="HB283" s="46">
        <f>IF($DS283,
IF( AND(BW283&lt;&gt;"", ISERR(_xlfn.NUMBERVALUE(BW283))), "El valor de bonificaciones salariales debe ser un número válido. ", "")
)</f>
        <v/>
      </c>
      <c r="HC283" s="46">
        <f>IF($DS283,
IF( AND(BX283&lt;&gt;"", ISERR(_xlfn.NUMBERVALUE(BX283))), "El valor de bonificaciones NO salariales debe ser un número válido. ", "")
)</f>
        <v/>
      </c>
      <c r="HD283" s="46">
        <f>IF($DS283,
IF( AND(BY283&lt;&gt;"", ISERR(_xlfn.NUMBERVALUE(BY283))), "El valor de compensaciones ordinarias debe ser un número válido. ", "")
)</f>
        <v/>
      </c>
      <c r="HE283" s="46">
        <f>IF($DS283,
IF( AND(BZ283&lt;&gt;"", ISERR(_xlfn.NUMBERVALUE(BZ283))), "El valor de compensaciones extraordinarias debe ser un número válido. ", "")
)</f>
        <v/>
      </c>
      <c r="HF283" s="46">
        <f>IF($DS283,
IF( AND(CA283&lt;&gt;"", ISERR(_xlfn.NUMBERVALUE(CA283))), "El valor de comisiones debe ser un número válido. ", "")
)</f>
        <v/>
      </c>
      <c r="HG283" s="46">
        <f>IF($DS283,
IF( AND(CB283&lt;&gt;"", ISERR(_xlfn.NUMBERVALUE(CB283))), "El valor de ausencia por huega debe ser un número válido. ", "")
)</f>
        <v/>
      </c>
      <c r="HH283" s="46">
        <f>IF($DS283,
IF( AND(CC283&lt;&gt;"", ISERR(_xlfn.NUMBERVALUE(CC283))), "El valor de anticipos debe ser un número válido. ", "")
)</f>
        <v/>
      </c>
      <c r="HI283" s="46">
        <f>IF($DS283,
IF( AND(CD283&lt;&gt;"", ISERR(_xlfn.NUMBERVALUE(CD283))), "El valor de pagos a terceros debe ser un número válido. ", "")
)</f>
        <v/>
      </c>
      <c r="HJ283" s="46">
        <f>IF($DS283,
IF( AND(CE283&lt;&gt;"", ISERR(_xlfn.NUMBERVALUE(CE283))), "El valor de dotación debe ser un número válido. ", "")
)</f>
        <v/>
      </c>
      <c r="HK283" s="46">
        <f>IF($DS283,
IF( AND(CF283&lt;&gt;"", ISERR(_xlfn.NUMBERVALUE(CF283))), "El valor de apoyo sostenibilidad debe ser un número válido. ", "")
)</f>
        <v/>
      </c>
      <c r="HL283" s="46">
        <f>IF($DS283,
IF( AND(CG283&lt;&gt;"", ISERR(_xlfn.NUMBERVALUE(CG283))), "El valor de teletrabajo debe ser un número válido. ", "")
)</f>
        <v/>
      </c>
      <c r="HM283" s="46">
        <f>IF($DS283,
IF( AND(CH283&lt;&gt;"", ISERR(_xlfn.NUMBERVALUE(CH283))), "El valor de bonificación de retiro debe ser un número válido. ", "")
)</f>
        <v/>
      </c>
      <c r="HN283" s="46">
        <f>IF($DS283,
IF( AND(CI283&lt;&gt;"", ISERR(_xlfn.NUMBERVALUE(CI283))), "El valor de indemnización de retiro debe ser un número válido. ", "")
)</f>
        <v/>
      </c>
      <c r="HO283" s="46">
        <f>IF($DS283,
IF( AND(CJ283&lt;&gt;"", ISERR(_xlfn.NUMBERVALUE(CJ283))), "El valor de reintegros debe ser un número válido. ", "")
)</f>
        <v/>
      </c>
      <c r="HP283" s="46">
        <f>CONCATENATE(CK283,CL283,CM283)&lt;&gt;""</f>
        <v/>
      </c>
      <c r="HQ283" s="46">
        <f>IF(AND($DS283,HP283),
IF(CK283="","Debes escribir la descripción de otro concepto no categorizado. ",""),
""
)</f>
        <v/>
      </c>
      <c r="HR283" s="46">
        <f>IF(AND($DS283,HP283),
IF(CONCATENATE(CL283,CM283)="","Debes escribir al menos un valor de concepto no categorizado (salarial o no salarial). ",
IF(ISERR(_xlfn.NUMBERVALUE(CL283)),"El valor salarial concepto no categorizado debe ser un número válido. ","")
),
""
)</f>
        <v/>
      </c>
      <c r="HS283" s="46">
        <f>IF(AND($DS283,HP283),
IF(CONCATENATE(CL283,CM283)="","Debes escribir al menos un valor de concepto no categorizado (salarial o no salarial). ",
IF(ISERR(_xlfn.NUMBERVALUE(CM283)),"El valor NO salarial concepto no categorizado debe ser un número válido. ","")
),
""
)</f>
        <v/>
      </c>
      <c r="HT283" s="46">
        <f>IF($DS283,
IF(CN283="","Debes escribir el porcentaje del aporte a salud. ",
IF( ISERR(_xlfn.NUMBERVALUE(CN283)), "El valor del porcentaje del aporte a salud debe ser un número válido. ", "")
)
)</f>
        <v/>
      </c>
      <c r="HU283" s="46">
        <f>IF($DS283,
IF(CO283="","Debes escribir el valor del aporte a salud. ",
IF( ISERR(_xlfn.NUMBERVALUE(CO283)), "El valor del aporte a salud debe ser un número válido. ", "")
)
)</f>
        <v/>
      </c>
      <c r="HV283" s="46">
        <f>IF($DS283,
IF( AND(CP283&lt;&gt;"", ISERR(_xlfn.NUMBERVALUE(CP283))), "El valor plan complementario debe ser un número válido. ", "")
)</f>
        <v/>
      </c>
      <c r="HW283" s="46">
        <f>IF($DS283,
IF(CQ283="","Debes escribir el porcentaje del aporte a pensión. ",
IF( ISERR(_xlfn.NUMBERVALUE(CQ283)), "El valor del porcentaje del aporte a pensión debe ser un número válido. ", "")
)
)</f>
        <v/>
      </c>
      <c r="HX283" s="46">
        <f>IF($DS283,
IF(CR283="","Debes escribir el valor del aporte a pensión. ",
IF( ISERR(_xlfn.NUMBERVALUE(CR283)), "El valor del aporte a salud debe ser un número válido. ", "")
)
)</f>
        <v/>
      </c>
      <c r="HY283" s="46">
        <f>IF($DS283,
IF( AND(CS283&lt;&gt;"", ISERR(_xlfn.NUMBERVALUE(CS283))), "El valor pensión voluntaria debe ser un número válido. ", "")
)</f>
        <v/>
      </c>
      <c r="HZ283" s="46">
        <f>CONCATENATE(CT283,CU283,CV283,CW283)&lt;&gt;""</f>
        <v/>
      </c>
      <c r="IA283" s="46">
        <f>IF(AND($DS283,HZ283),
IF(CT283="","Debes escribir el % del fondo de seguridad pensional. ",
IF( ISERR(_xlfn.NUMBERVALUE(CT283)), "El % del fondo de seguridad debe ser un número válido. ", "")
),
""
)</f>
        <v/>
      </c>
      <c r="IB283" s="46">
        <f>IF(AND($DS283,HZ283),
IF(CU283="","Debes escribir el valor del aporte al fondo de solidaridad pensional. ",
IF( ISERR(_xlfn.NUMBERVALUE(CU283)), "El valor del aporte al fondo de solidaridad pensional debe ser un número válido. ", "")
),
""
)</f>
        <v/>
      </c>
      <c r="IC283" s="46">
        <f>IF(AND($DS283,HZ283),
IF(CV283="","Debes escribir el % del fondo de subsistencia. ",
IF( ISERR(_xlfn.NUMBERVALUE(CV283)), "El % del fondo de subsistencia debe ser un número válido. ", "")
),
""
)</f>
        <v/>
      </c>
      <c r="ID283" s="46">
        <f>IF(AND($DS283,HZ283),
IF(CW283="","Debes escribir el valor del fondo de subsistencia. ",
IF( ISERR(_xlfn.NUMBERVALUE(CW283)), "El valor del fondo de subsistencia debe ser un número válido. ", "")
),
""
)</f>
        <v/>
      </c>
      <c r="IE283" s="46">
        <f>CONCATENATE(CX283,CY283)&lt;&gt;""</f>
        <v/>
      </c>
      <c r="IF283" s="46">
        <f>IF(AND($DS283,IE283),
IF(CX283="","Debes escribir el % de sindicato. ",
IF( ISERR(_xlfn.NUMBERVALUE(CX283)), "El % de sindicato debe ser un número válido. ", "")
),
""
)</f>
        <v/>
      </c>
      <c r="IG283" s="46">
        <f>IF(AND($DS283,IE283),
IF(CY283="","Debes escribir el valor del sindicato. ",
IF( ISERR(_xlfn.NUMBERVALUE(CY283)), "El valor del sindicato debe ser un número válido. ", "")
),
""
)</f>
        <v/>
      </c>
      <c r="IH283" s="46">
        <f>IF($DS283,
IF( AND(CZ283&lt;&gt;"", ISERR(_xlfn.NUMBERVALUE(CZ283))), "El valor de sanción pública debe ser un número válido. ", "")
)</f>
        <v/>
      </c>
      <c r="II283" s="46">
        <f>IF($DS283,
IF( AND(DA283&lt;&gt;"", ISERR(_xlfn.NUMBERVALUE(DA283))), "El valor de sanción privada debe ser un número válido. ", "")
)</f>
        <v/>
      </c>
      <c r="IJ283" s="46">
        <f>CONCATENATE(DB283,DC283)&lt;&gt;""</f>
        <v/>
      </c>
      <c r="IK283" s="46">
        <f>IF(AND($DS283,IJ283),
IF(DB283="","Debes escribir la descripción de libranza. ",""),
""
)</f>
        <v/>
      </c>
      <c r="IL283" s="46">
        <f>IF(AND($DS283,IJ283),
IF(DC283="","Debes escribir la cuota libranza. ",
IF(ISERR(_xlfn.NUMBERVALUE(DC283)),"El valor de la cuota libranza debe ser un número válido. ","")
),
""
)</f>
        <v/>
      </c>
      <c r="IM283" s="46">
        <f>IF($DS283,
IF( AND(DD283&lt;&gt;"", ISERR(_xlfn.NUMBERVALUE(DD283))), "El valor de pagos a terceros debe ser un número válido. ", "")
)</f>
        <v/>
      </c>
      <c r="IN283" s="46">
        <f>IF($DS283,
IF( AND(DE283&lt;&gt;"", ISERR(_xlfn.NUMBERVALUE(DE283))), "El valor de anticipos debe ser un número válido. ", "")
)</f>
        <v/>
      </c>
      <c r="IO283" s="46">
        <f>IF($DS283,
IF( AND(DF283&lt;&gt;"", ISERR(_xlfn.NUMBERVALUE(DF283))), "El valor de AFC debe ser un número válido. ", "")
)</f>
        <v/>
      </c>
      <c r="IP283" s="46">
        <f>IF($DS283,
IF( AND(DG283&lt;&gt;"", ISERR(_xlfn.NUMBERVALUE(DG283))), "El valor de rete-fuente debe ser un número válido. ", "")
)</f>
        <v/>
      </c>
      <c r="IQ283" s="46">
        <f>IF($DS283,
IF( AND(DH283&lt;&gt;"", ISERR(_xlfn.NUMBERVALUE(DH283))), "El valor de cooperativa de trabajo debe ser un número válido. ", "")
)</f>
        <v/>
      </c>
      <c r="IR283" s="46">
        <f>IF($DS283,
IF( AND(DI283&lt;&gt;"", ISERR(_xlfn.NUMBERVALUE(DI283))), "El valor de embargo fiscal debe ser un número válido. ", "")
)</f>
        <v/>
      </c>
      <c r="IS283" s="46">
        <f>IF($DS283,
IF( AND(DJ283&lt;&gt;"", ISERR(_xlfn.NUMBERVALUE(DJ283))), "El valor de educación debe ser un número válido. ", "")
)</f>
        <v/>
      </c>
      <c r="IT283" s="46">
        <f>IF($DS283,
IF( AND(DK283&lt;&gt;"", ISERR(_xlfn.NUMBERVALUE(DK283))), "El valor de reintegro debe ser un número válido. ", "")
)</f>
        <v/>
      </c>
      <c r="IU283" s="46">
        <f>IF($DS283,
IF( AND(DL283&lt;&gt;"", ISERR(_xlfn.NUMBERVALUE(DL283))), "El valor de deuda debe ser un número válido. ", "")
)</f>
        <v/>
      </c>
      <c r="IV283" s="46">
        <f>IF($DS283,
IF( AND(DM283&lt;&gt;"", ISERR(_xlfn.NUMBERVALUE(DM283))), "El valor de otras deducciones debe ser un número válido. ", "")
)</f>
        <v/>
      </c>
      <c r="IW283" s="46">
        <f>IF($DS283,
IF(DN283="","Debes escribir el valor de los devengos totales. ",
IF( ISERR(_xlfn.NUMBERVALUE(DN283)), "El valor de los devengos totales debe ser un número válido. ", "")
)
)</f>
        <v/>
      </c>
      <c r="IX283" s="46">
        <f>IF($DS283,
IF(DO283="","Debes escribir el valor de las deducciones totales. ",
IF( ISERR(_xlfn.NUMBERVALUE(DO283)), "El valor de las deducciones totales debe ser un número válido. ", "")
)
)</f>
        <v/>
      </c>
      <c r="IY283" s="46">
        <f>IF($DS283,
IF(DP283="","Debes escribir el valor del salario total. ",
IF( ISERR(_xlfn.NUMBERVALUE(DP283)), "El valor del salario total debe ser un número válido. ", "")
)
)</f>
        <v/>
      </c>
    </row>
    <row r="284">
      <c r="B284" s="48" t="n">
        <v>272</v>
      </c>
      <c r="C284" s="61">
        <f>IF(AND(DS284,DP284&lt;&gt;""),
IF(DQ284="","OK","Error"),
""
)</f>
        <v/>
      </c>
      <c r="D284" s="53" t="n"/>
      <c r="E284" s="52" t="n"/>
      <c r="F284" s="112" t="n"/>
      <c r="G284" s="52" t="n"/>
      <c r="H284" s="53" t="n"/>
      <c r="I284" s="52" t="n"/>
      <c r="J284" s="52" t="n"/>
      <c r="K284" s="53" t="n"/>
      <c r="L284" s="55" t="n"/>
      <c r="M284" s="108" t="n"/>
      <c r="N284" s="56" t="n"/>
      <c r="O284" s="52" t="n"/>
      <c r="P284" s="52" t="n"/>
      <c r="Q284" s="52" t="n"/>
      <c r="R284" s="52" t="n"/>
      <c r="S284" s="52" t="n"/>
      <c r="T284" s="53" t="n"/>
      <c r="U284" s="52" t="n"/>
      <c r="V284" s="52" t="n"/>
      <c r="W284" s="55" t="n"/>
      <c r="X284" s="55" t="n"/>
      <c r="Y284" s="52" t="n"/>
      <c r="Z284" s="55" t="n"/>
      <c r="AA284" s="52" t="n"/>
      <c r="AB284" s="53" t="n"/>
      <c r="AC284" s="53" t="n"/>
      <c r="AD284" s="53" t="n"/>
      <c r="AE284" s="177" t="n"/>
      <c r="AF284" s="113" t="n"/>
      <c r="AG284" s="177" t="n"/>
      <c r="AH284" s="178" t="n"/>
      <c r="AI284" s="178" t="n"/>
      <c r="AJ284" s="178" t="n"/>
      <c r="AK284" s="114" t="n"/>
      <c r="AL284" s="178" t="n"/>
      <c r="AM284" s="114" t="n"/>
      <c r="AN284" s="178" t="n"/>
      <c r="AO284" s="114" t="n"/>
      <c r="AP284" s="178" t="n"/>
      <c r="AQ284" s="114" t="n"/>
      <c r="AR284" s="178" t="n"/>
      <c r="AS284" s="114" t="n"/>
      <c r="AT284" s="178" t="n"/>
      <c r="AU284" s="114" t="n"/>
      <c r="AV284" s="178" t="n"/>
      <c r="AW284" s="114" t="n"/>
      <c r="AX284" s="178" t="n"/>
      <c r="AY284" s="114" t="n"/>
      <c r="AZ284" s="178" t="n"/>
      <c r="BA284" s="114" t="n"/>
      <c r="BB284" s="178" t="n"/>
      <c r="BC284" s="114" t="n"/>
      <c r="BD284" s="178" t="n"/>
      <c r="BE284" s="178" t="n"/>
      <c r="BF284" s="178" t="n"/>
      <c r="BG284" s="59" t="n"/>
      <c r="BH284" s="178" t="n"/>
      <c r="BI284" s="114" t="n"/>
      <c r="BJ284" s="53" t="n"/>
      <c r="BK284" s="178" t="n"/>
      <c r="BL284" s="114" t="n"/>
      <c r="BM284" s="178" t="n"/>
      <c r="BN284" s="114" t="n"/>
      <c r="BO284" s="178" t="n"/>
      <c r="BP284" s="178" t="n"/>
      <c r="BQ284" s="178" t="n"/>
      <c r="BR284" s="178" t="n"/>
      <c r="BS284" s="178" t="n"/>
      <c r="BT284" s="178" t="n"/>
      <c r="BU284" s="178" t="n"/>
      <c r="BV284" s="178" t="n"/>
      <c r="BW284" s="178" t="n"/>
      <c r="BX284" s="178" t="n"/>
      <c r="BY284" s="178" t="n"/>
      <c r="BZ284" s="178" t="n"/>
      <c r="CA284" s="178" t="n"/>
      <c r="CB284" s="178" t="n"/>
      <c r="CC284" s="178" t="n"/>
      <c r="CD284" s="178" t="n"/>
      <c r="CE284" s="178" t="n"/>
      <c r="CF284" s="178" t="n"/>
      <c r="CG284" s="178" t="n"/>
      <c r="CH284" s="178" t="n"/>
      <c r="CI284" s="178" t="n"/>
      <c r="CJ284" s="178" t="n"/>
      <c r="CK284" s="53" t="n"/>
      <c r="CL284" s="178" t="n"/>
      <c r="CM284" s="178" t="n"/>
      <c r="CN284" s="60" t="n"/>
      <c r="CO284" s="177" t="n"/>
      <c r="CP284" s="178" t="n"/>
      <c r="CQ284" s="60" t="n"/>
      <c r="CR284" s="177" t="n"/>
      <c r="CS284" s="178" t="n"/>
      <c r="CT284" s="59" t="n"/>
      <c r="CU284" s="178" t="n"/>
      <c r="CV284" s="59" t="n"/>
      <c r="CW284" s="178" t="n"/>
      <c r="CX284" s="59" t="n"/>
      <c r="CY284" s="178" t="n"/>
      <c r="CZ284" s="178" t="n"/>
      <c r="DA284" s="178" t="n"/>
      <c r="DB284" s="53" t="n"/>
      <c r="DC284" s="178" t="n"/>
      <c r="DD284" s="178" t="n"/>
      <c r="DE284" s="178" t="n"/>
      <c r="DF284" s="178" t="n"/>
      <c r="DG284" s="178" t="n"/>
      <c r="DH284" s="178" t="n"/>
      <c r="DI284" s="178" t="n"/>
      <c r="DJ284" s="178" t="n"/>
      <c r="DK284" s="178" t="n"/>
      <c r="DL284" s="178" t="n"/>
      <c r="DM284" s="178" t="n"/>
      <c r="DN284" s="177" t="n"/>
      <c r="DO284" s="177" t="n"/>
      <c r="DP284" s="177" t="n"/>
      <c r="DQ284" s="76">
        <f>IF(AND(DS284,DP284&lt;&gt;""),
CONCATENATE(DT284,DU284,DV284,DW284,DX284,DY284,DZ284,EA284,EB284,EC284,ED284,EE284,EF284,EG284,EH284,EI284,EJ284,EK284,EL284,EM284,EN284,EO284,EP284,EQ284,ES284,ET284,EU284,EV284,EW284,EX284,EY284,EZ284,FA284,FC284,FD284,FF284,FG284,FI284,FJ284,FL284,FM284,FO284,FP284,FR284,FS284,FU284,FV284,FX284,FY284,GA284,GB284,GD284,GE284,GF284,GH284,GI284,GJ284,GL284,GM284,GN284,GP284,GQ284,GS284,GT284,GU284,GV284,GW284,GX284,GY284,GZ284,HA284,HB284,HC284,HD284,HE284,HF284,HG284,HH284,HI284,HJ284,HK284,HL284,HM284,HN284,HO284,HQ284,HR284,HS284,HT284,HU284,HV284,HW284,HX284,HY284,IA284,IB284,IC284,ID284,IF284,IG284,IH284,II284,IK284,IL284,IM284,IN284,IO284,IP284,IQ284,IR284,IS284,IT284,IU284,IV284,IW284,IX284,IY284,IZ284),
""
)</f>
        <v/>
      </c>
      <c r="DR284" s="53" t="n"/>
      <c r="DS284" s="46">
        <f>CONCATENATE(D284,$E284,$F284,$G284,H284,$I284,$J284,K284,$L284,$M284,N284,$O284,$P284,$Q284,$R284,$S284,T284,$U284,$V284,$W284,$X284,$Y284,$Z284,$AA284,AB284,AC284,AD284,$AE284,$AF284,$AG284,AH284,AI284,AJ284,AK284,AL284,AM284,AN284,AO284,AP284,AQ284,AR284,AS284,AT284,AU284,AV284,AW284,AX284,AY284,AZ284,BA284,BB284,BC284,BD284,BE284,BF284,BG284,BH284,BI284,BJ284,BK284,BL284,BM284,BN284,BO284,BP284,BQ284,BR284,BS284,BT284,BU284,BV284,BW284,BX284,BY284,BZ284,CA284,CB284,CC284,CD284,CE284,CF284,CG284,CH284,CI284,CJ284,CK284,CL284,CM284,$CN284,$CO284,CP284,$CQ284,$CR284,CS284,CT284,CU284,CV284,CW284,CX284,CY284,CZ284,DA284,DB284,DC284,DD284,DE284,DF284,DG284,DH284,DI284,DJ284,DK284,DL284,DM284,$DN284,$DO284,$DP284,DR284)&lt;&gt;""</f>
        <v/>
      </c>
      <c r="DT284" s="46">
        <f>IF(AND($DS284,$E$4&lt;&gt;""),
IF(LEFT($E$4,2) = "1.",
IF(D284&lt;&gt;"","El CUNE sólo se envía en operaciones de novedad o ajuste. ",""),
IF(D284="","Debes escribir un CUNE válido para realizar operaciones de novedad o ajuste. ","")),
""
)</f>
        <v/>
      </c>
      <c r="DU284" s="46">
        <f>IF($DS284,
IF(E284="","Debes seleccionar el tipo de documento del empleado. ",
IF(_xlfn.IFNA(VLOOKUP(E284,TIPO_DE_DOCUMENTO,1,FALSE),-1)=-1,"El tipo de documento no es válido (por favor seleccionarlo de la lista). ","")
)
)</f>
        <v/>
      </c>
      <c r="DV284" s="46">
        <f>IF($DS284,
IF(F284="","Debes escribir el número de documento del empleado. ","")
)</f>
        <v/>
      </c>
      <c r="DW284" s="46">
        <f>IF($DS284,
IF(G284="","Debes escribir el primer nombre del empleado. ","")
)</f>
        <v/>
      </c>
      <c r="DY284" s="46">
        <f>IF($DS284,
IF(I284="","Debes escribir el primer apellido del empleado. ","")
)</f>
        <v/>
      </c>
      <c r="DZ284" s="46">
        <f>IF($DS284,
IF(J284="","Debes escribir el segundo apellido del empleado. ","")
)</f>
        <v/>
      </c>
      <c r="EB284" s="46">
        <f>IF($DS284,
IF(L284="","Debes escribir la fecha de ingreso del empleado. ",
IF(ISERR(DATE(YEAR(L284),MONTH(L284),DAY(L284))), "El valor ingresado en fecha de ingreso no tiene un formato válido. ","")
)
)</f>
        <v/>
      </c>
      <c r="EC284" s="46">
        <f>IF($DS284,
IF(M284="","Debes escribir el tiempo laborado. ",
IF( IFERROR(INT(M284),1.1) &lt;&gt; IFERROR(_xlfn.NUMBERVALUE(M284),1), "El valor de los días trabajados debe ser un número entero. ", "")
)
)</f>
        <v/>
      </c>
      <c r="ED284" s="46">
        <f>IF($DS284,
IF( AND(N284&lt;&gt;"", ISERR(DATE(YEAR(N284),MONTH(N284),DAY(N284))) ), "El valor ingresado en fecha de ingreso no tiene un formato válido. ",
IF( AND(N284&lt;&gt;"", $E$6&lt;&gt;"", DATE(YEAR(N284), MONTH(N284), 1) &lt;&gt; IFERROR(DATE(MID($E$6, 1, 4), MID($E$6, 6, 2),1), "1/1/1900") ), "La fecha de retiro debe estar dentro del período liquidado. ", "")
)
)</f>
        <v/>
      </c>
      <c r="EE284" s="46">
        <f>IF($DS284,
IF(O284="","Debes seleccionar el tipo de trabajador. ",
IF(_xlfn.IFNA(VLOOKUP(O284,TIPO_DE_TRABAJADOR,1,FALSE),-1)=-1,"El tipo de trabajador no es válido (por favor seleccionarlo de la lista). ","")
)
)</f>
        <v/>
      </c>
      <c r="EF284" s="46">
        <f>IF($DS284,
IF(P284="","Debes seleccionar si es un trabajador dependiente pensionado por vejez. ",
IF(_xlfn.IFNA(VLOOKUP(P284,SUBTIPO_DE_TRABAJADOR,1,FALSE),-1)=-1,"El tipo de trabajador dependiente pensionado por vejez no es válido (por favor seleccionarlo de la lista). ","")
)
)</f>
        <v/>
      </c>
      <c r="EG284" s="46">
        <f>IF($DS284,
IF(Q284="","Debes seleccionar el tipo de contrato del trabajador. ",
IF(_xlfn.IFNA(VLOOKUP(Q284,TIPO_DE_CONTRATO,1,FALSE),-1)=-1,"El tipo de contrato del trabajador no es válido (por favor seleccionarlo de la lista). ","")
)
)</f>
        <v/>
      </c>
      <c r="EH284" s="46">
        <f>IF($DS284,
IF(R284="","Debes seleccionar si es un salario integral. ",
IF(_xlfn.IFNA(VLOOKUP(R284,SI_NO,1,FALSE),-1)=-1,"Valor no válido para salario integral (por favor seleccionarlo de la lista). ","")
)
)</f>
        <v/>
      </c>
      <c r="EI284" s="46">
        <f>IF($DS284,
IF(S284="","Debes seleccionar si el trabajador realiza actividades de riesgo. ",
IF(_xlfn.IFNA(VLOOKUP(S284,SI_NO,1,FALSE),-1)=-1,"Valor no válido para actividad de alto riesgo (por favor seleccionarlo de la lista). ","")
)
)</f>
        <v/>
      </c>
      <c r="EK284" s="46">
        <f>IF($DS284,
IF(U284="","Debes escribir el código del municipio de residencia del trabajador. ",
IF(_xlfn.IFNA(VLOOKUP(U284,MUNICIPIO,1,FALSE),-1)=-1,"El municipio de residencia del trabajador es inválido (por favor seleccionarlo de la lista). ","")
)
)</f>
        <v/>
      </c>
      <c r="EL284" s="46">
        <f>IF($DS284,
IF(V284="","Debes escribir el la dirección de residendia del trabajador. ","")
)</f>
        <v/>
      </c>
      <c r="EM284" s="46">
        <f>IF($DS284,
IF(W284="","Debes escribir la fecha de inicio de la liquidación. ",
IF(ISERR(DATE(YEAR(W284),MONTH(W284),DAY(W284))),"El valor ingresado en fecha de inicio de liquidación no tiene un formato válido. ",
IF( AND($E$6&lt;&gt;"", DATE(YEAR(W284), MONTH(W284), 1) &lt;&gt; IFERROR(DATE(MID($E$6, 1, 4), MID($E$6, 6, 2),1), "1/1/1900") ), "La fecha de inicio de la liquidación debe estar dentro del período liquidado. ", "")
)
)
)</f>
        <v/>
      </c>
      <c r="EN284" s="46">
        <f>IF($DS284,
IF(X284="","Debes escribir la fecha de fin de la liquidación. ",
IF(ISERR(DATE(YEAR(X284),MONTH(X284),DAY(X284))),"El valor ingresado en fecha de fin de liquidación no tiene un formato válido. ",
IF( AND($E$6&lt;&gt;"", DATE(YEAR(X284), MONTH(X284), 1) &lt;&gt; IFERROR(DATE(MID($E$6, 1, 4), MID($E$6, 6, 2),1), "1/1/1900") ), "La fecha de fin de la liquidación debe estar dentro del período liquidado. ", "")
)
)
)</f>
        <v/>
      </c>
      <c r="EO284" s="46">
        <f>IF($DS284,
IF(Y284="","Debes escribir la frecuencia de pago del trabajador. ",
IF(_xlfn.IFNA(VLOOKUP(Y284,PERÍODO_DE_NÓMINA,1,FALSE),-1)=-1,"La frecuencia de pago es inválida (por favor seleccionarlo de la lista). ","")
)
)</f>
        <v/>
      </c>
      <c r="EP284" s="46">
        <f>IF($DS284,
IF(Z284="","Debes escribir la fecha de pago. ",
IF(ISERR(DATE(YEAR(Z284),MONTH(Z284),DAY(Z284))), "El valor ingresado en fecha de pago no tiene un formato válido. ","")
)
)</f>
        <v/>
      </c>
      <c r="EQ284" s="46">
        <f>IF($DS284,
IF(AA284="","Debes escribir el medio de pago. ",
IF(_xlfn.IFNA(VLOOKUP(AA284,MEDIOS_DE_PAGO,1,FALSE),-1)=-1,"El medio de pago es inválido (por favor seleccionarlo de la lista). ","")
)
)</f>
        <v/>
      </c>
      <c r="ER284" s="46">
        <f>OR(AA284='Tablas '!$T$4,AA284='Tablas '!$T$7,AA284='Tablas '!$T$8,AA284='Tablas '!$T$11)</f>
        <v/>
      </c>
      <c r="ES284" s="46">
        <f>IF(AND($DS284,ER284),
IF(AB284="","Debes escribir la entidad bancaria. ",""),
""
)</f>
        <v/>
      </c>
      <c r="ET284" s="46">
        <f>IF(AND($DS284,ER284),
IF(AC284="","Debes escribir el tipo de cuenta bancaria. ",
IF(_xlfn.IFNA(VLOOKUP(AC284,TIPO_DE_CUENTA,1,FALSE),-1)=-1,"El tipo de cuenta bancaria es inválida (por favor seleccionarlo de la lista). ","")
),
""
)</f>
        <v/>
      </c>
      <c r="EU284" s="46">
        <f>IF(AND($DS284,ER284),
IF(AD284="","Debes escribir el número de cuenta bancaria. ",""),
""
)</f>
        <v/>
      </c>
      <c r="EV284" s="46">
        <f>IF($DS284,
IF(AE284="","Debes escribir el valor del sueldo básico. ",
IF( ISERR(_xlfn.NUMBERVALUE(AE284)), "El valor del sueldo básico debe ser un número válido. ", "")
)
)</f>
        <v/>
      </c>
      <c r="EW284" s="46">
        <f>IF($DS284,
IF(AF284="","Debes escribir el número de días trabajados. ",
IF( IFERROR(INT(AF284),1.1) &lt;&gt; IFERROR(_xlfn.NUMBERVALUE(AF284),1), "La cantidad de días trabajados debe ser un número entero. ", "")
)
)</f>
        <v/>
      </c>
      <c r="EX284" s="46">
        <f>IF($DS284,
IF(AG284="","Debes escribir el valor del sueldo trabajado. ",
IF( ISERR(_xlfn.NUMBERVALUE(AG284)), "El valor del sueldo trabajado debe ser un número válido. ", "")
)
)</f>
        <v/>
      </c>
      <c r="EY284" s="46">
        <f>IF($DS284,
IF( AND(AH284&lt;&gt;"", ISERR(_xlfn.NUMBERVALUE(AH284))), "El valor del auxilio de transporte debe ser un número válido. ", "")
)</f>
        <v/>
      </c>
      <c r="EZ284" s="46">
        <f>IF($DS284,
IF( AND(AI284&lt;&gt;"", ISERR(_xlfn.NUMBERVALUE(AI284))), "El valor de viáticos salariales debe ser un número válido. ", "")
)</f>
        <v/>
      </c>
      <c r="FA284" s="46">
        <f>IF($DS284,
IF( AND(AJ284&lt;&gt;"", ISERR(_xlfn.NUMBERVALUE(AJ284))), "El valor de viáticos NO salariales debe ser un número válido. ", "")
)</f>
        <v/>
      </c>
      <c r="FB284" s="46">
        <f>CONCATENATE(AK284,AL284)&lt;&gt;""</f>
        <v/>
      </c>
      <c r="FC284" s="46">
        <f>IF(AND($DS284,FB284),
IF(AK284="","Debes escribir el número de horas extras diurnas. ",
IF( IFERROR(INT(AK284),1.1) &lt;&gt; IFERROR(_xlfn.NUMBERVALUE(AK284),1), "La cantidad de horas extras diurnas debe ser un número entero. ", "")
),
""
)</f>
        <v/>
      </c>
      <c r="FD284" s="46">
        <f>IF(AND($DS284,FB284),
IF(AL284="","Debes escribir el valor de las horas extras diurnas. ",
IF( ISERR(_xlfn.NUMBERVALUE(AL284)), "El valor de las horas extras duirnas debe ser un número válido. ", "")
),
""
)</f>
        <v/>
      </c>
      <c r="FE284" s="46">
        <f>CONCATENATE(AM284,AN284)&lt;&gt;""</f>
        <v/>
      </c>
      <c r="FF284" s="46">
        <f>IF(AND($DS284,FE284),
IF(AM284="","Debes escribir el número de horas extras nocturnas. ",
IF( IFERROR(INT(AM284),1.1) &lt;&gt; IFERROR(_xlfn.NUMBERVALUE(AM284),1), "La cantidad de horas extras nocturnas debe ser un número entero. ", "")
),
""
)</f>
        <v/>
      </c>
      <c r="FG284" s="46">
        <f>IF(AND($DS284,FE284),
IF(AN284="","Debes escribir el valor de las horas extras nocturnas. ",
IF( ISERR(_xlfn.NUMBERVALUE(AN284)), "El valor de las horas extras nocturnas debe ser un número válido. ", "")
),
""
)</f>
        <v/>
      </c>
      <c r="FH284" s="46">
        <f>CONCATENATE(AO284,AP284)&lt;&gt;""</f>
        <v/>
      </c>
      <c r="FI284" s="46">
        <f>IF(AND($DS284,FH284),
IF(AO284="","Debes escribir el número de horas extras diurnas dominicales y festivas. ",
IF( IFERROR(INT(AO284),1.1) &lt;&gt; IFERROR(_xlfn.NUMBERVALUE(AO284),1), "La cantidad de horas extras diurnas dominicales y festivas debe ser un número entero. ", "")
),
""
)</f>
        <v/>
      </c>
      <c r="FJ284" s="46">
        <f>IF(AND($DS284,FH284),
IF(AP284="","Debes escribir el valor de las horas extras diurnas dominicales y festivas. ",
IF( ISERR(_xlfn.NUMBERVALUE(AP284)), "El valor de las horas extras diurnas dominicales y festivas debe ser un número válido. ", "")
),
""
)</f>
        <v/>
      </c>
      <c r="FK284" s="46">
        <f>CONCATENATE(AQ284,AR284)&lt;&gt;""</f>
        <v/>
      </c>
      <c r="FL284" s="46">
        <f>IF(AND($DS284,FK284),
IF(AQ284="","Debes escribir el número de horas extras nocturnas dominicales y festivas. ",
IF( IFERROR(INT(AQ284),1.1) &lt;&gt; IFERROR(_xlfn.NUMBERVALUE(AQ284),1), "La cantidad de horas extras nocturnas dominicales y festivas debe ser un número entero. ", "")
),
""
)</f>
        <v/>
      </c>
      <c r="FM284" s="46">
        <f>IF(AND($DS284,FK284),
IF(AR284="","Debes escribir el valor de las horas extras nocturnas dominicales y festivas. ",
IF( ISERR(_xlfn.NUMBERVALUE(AR284)), "El valor de las horas extras nocturnas dominicales y festivas debe ser un número válido. ", "")
),
""
)</f>
        <v/>
      </c>
      <c r="FN284" s="46">
        <f>CONCATENATE(AS284,AT284)&lt;&gt;""</f>
        <v/>
      </c>
      <c r="FO284" s="46">
        <f>IF(AND($DS284,FN284),
IF(AS284="","Debes escribir el número de horas recargo nocturno. ",
IF( IFERROR(INT(AS284),1.1) &lt;&gt; IFERROR(_xlfn.NUMBERVALUE(AS284),1), "La cantidad de horas recargo nocturno debe ser un número entero. ", "")
),
""
)</f>
        <v/>
      </c>
      <c r="FP284" s="46">
        <f>IF(AND($DS284,FN284),
IF(AT284="","Debes escribir el valor de las horas recargo nocturno. ",
IF( ISERR(_xlfn.NUMBERVALUE(AT284)), "El valor de las horas recargo nocturno debe ser un número válido. ", "")
),
""
)</f>
        <v/>
      </c>
      <c r="FQ284" s="46">
        <f>CONCATENATE(AU284,AV284)&lt;&gt;""</f>
        <v/>
      </c>
      <c r="FR284" s="46">
        <f>IF(AND($DS284,FQ284),
IF(AU284="","Debes escribir el número de horas recargo diurno dominical y festivo. ",
IF( IFERROR(INT(AU284),1.1) &lt;&gt; IFERROR(_xlfn.NUMBERVALUE(AU284),1), "La cantidad de horas recargo diurno dominical y festivo debe ser un número entero. ", "")
),
""
)</f>
        <v/>
      </c>
      <c r="FS284" s="46">
        <f>IF(AND($DS284,FQ284),
IF(AV284="","Debes escribir el valor de las horas recargo diurno dominical y festivo. ",
IF( ISERR(_xlfn.NUMBERVALUE(AV284)), "El valor de las horas recargo diurno dominical y festivo debe ser un número válido. ", "")
),
""
)</f>
        <v/>
      </c>
      <c r="FT284" s="46">
        <f>CONCATENATE(AW284,AX284)&lt;&gt;""</f>
        <v/>
      </c>
      <c r="FU284" s="46">
        <f>IF(AND($DS284,FT284),
IF(AW284="","Debes escribir el número de horas recargo nocturno dominical y festivo. ",
IF( IFERROR(INT(AW284),1.1) &lt;&gt; IFERROR(_xlfn.NUMBERVALUE(AW284),1), "La cantidad de horas recargo nocturno dominical y festivo debe ser un número entero. ", "")
),
""
)</f>
        <v/>
      </c>
      <c r="FV284" s="46">
        <f>IF(AND($DS284,FT284),
IF(AX284="","Debes escribir el valor de las horas recargo nocturno dominical y festivo. ",
IF( ISERR(_xlfn.NUMBERVALUE(AX284)), "El valor de las horas recargo nocturno dominical y festivo debe ser un número válido. ", "")
),
""
)</f>
        <v/>
      </c>
      <c r="FW284" s="46">
        <f>CONCATENATE(AY284,AZ284)&lt;&gt;""</f>
        <v/>
      </c>
      <c r="FX284" s="46">
        <f>IF(AND($DS284,FW284),
IF(AY284="","Debes escribir el número de días de vacaciones comunes. ",
IF( IFERROR(INT(AY284),1.1) &lt;&gt; IFERROR(_xlfn.NUMBERVALUE(AY284),1), "La cantidad de días de vacaciones comunes debe ser un número entero. ", "")
),
""
)</f>
        <v/>
      </c>
      <c r="FY284" s="46">
        <f>IF(AND($DS284,FW284),
IF(AZ284="","Debes escribir el valor de las vacaciones comunes. ",
IF( ISERR(_xlfn.NUMBERVALUE(AZ284)), "El valor de las vacaciones comunes debe ser un número válido. ", "")
),
""
)</f>
        <v/>
      </c>
      <c r="FZ284" s="46">
        <f>CONCATENATE(BA284,BB284)&lt;&gt;""</f>
        <v/>
      </c>
      <c r="GA284" s="46">
        <f>IF(AND($DS284,FZ284),
IF(BA284="","Debes escribir el número de días de vacaciones compensadas. ",
IF( IFERROR(INT(BA284),1.1) &lt;&gt; IFERROR(_xlfn.NUMBERVALUE(BA284),1), "La cantidad de días de vacaciones compensadas debe ser un número entero. ", "")
),
""
)</f>
        <v/>
      </c>
      <c r="GB284" s="46">
        <f>IF(AND($DS284,FZ284),
IF(BB284="","Debes escribir el valor de las vacaciones compensadas. ",
IF( ISERR(_xlfn.NUMBERVALUE(BB284)), "El valor de las vacaciones compensadas debe ser un número válido. ", "")
),
""
)</f>
        <v/>
      </c>
      <c r="GC284" s="46">
        <f>CONCATENATE(BC284,BD284)&lt;&gt;""</f>
        <v/>
      </c>
      <c r="GD284" s="46">
        <f>IF(AND($DS284,GC284),
IF(BC284="","Debes escribir el número de días de prima salarial. ",
IF( IFERROR(INT(BC284),1.1) &lt;&gt; IFERROR(_xlfn.NUMBERVALUE(BC284),1), "La cantidad de días de prima salarial debe ser un número entero. ", "")
),
""
)</f>
        <v/>
      </c>
      <c r="GE284" s="46">
        <f>IF(AND($DS284,GC284),
IF(BD284="","Debes escribir el valor de los días de prima salarial. ",
IF( ISERR(_xlfn.NUMBERVALUE(BD284)), "El valor de los días de prima salarial debe ser un número válido. ", "")
),
""
)</f>
        <v/>
      </c>
      <c r="GF284" s="46">
        <f>IF($DS284,
IF( AND(BE284&lt;&gt;"", ISERR(_xlfn.NUMBERVALUE(BE284))), "El valor de la prima NO saliarial debe ser un número válido. ", "")
)</f>
        <v/>
      </c>
      <c r="GG284" s="46">
        <f>CONCATENATE(BF284,BG284,BH284)&lt;&gt;""</f>
        <v/>
      </c>
      <c r="GH284" s="46">
        <f>IF(AND($DS284,GG284),
IF(BF284="","Debes escribir el valor de las cesantías. ",
IF( ISERR(_xlfn.NUMBERVALUE(BF284)), "El valor de las cesantías debe ser un número válido. ", "")
),
""
)</f>
        <v/>
      </c>
      <c r="GI284" s="46">
        <f>IF(AND($DS284,GG284),
IF(BG284="","Debes escribir el % de cesantías. ",
IF( ISERR(_xlfn.NUMBERVALUE(BG284)), "El % de cesantías debe ser un número válido. ", "")
),
""
)</f>
        <v/>
      </c>
      <c r="GJ284" s="46">
        <f>IF(AND($DS284,GG284),
IF(BH284="","Debes escribir el valor de intereses de cesantías. ",
IF( ISERR(_xlfn.NUMBERVALUE(BH284)), "El valor de intereses de cesantías debe ser un número válido. ", "")
),
""
)</f>
        <v/>
      </c>
      <c r="GK284" s="46">
        <f>CONCATENATE(BI284,BJ284,BK284)&lt;&gt;""</f>
        <v/>
      </c>
      <c r="GL284" s="46">
        <f>IF(AND($DS284,GK284),
IF(BI284="","Debes escribir el número de días de incapacidad. ",
IF( IFERROR(INT(BI284),1.1) &lt;&gt; IFERROR(_xlfn.NUMBERVALUE(BI284),1), "La cantidad de días de incapacidad debe ser un número entero. ", "")
),
""
)</f>
        <v/>
      </c>
      <c r="GM284" s="46">
        <f>IF(AND($DS284,GK284),
IF(BJ284="","Debes escribir el tipo de incapacidad. ",
IF(_xlfn.IFNA(VLOOKUP(BJ284,TIPO_DE_INCAPACIDAD,1,FALSE),-1)=-1,"El tipo de incapacidad es inválida (por favor seleccionarlo de la lista). ","")
),
""
)</f>
        <v/>
      </c>
      <c r="GN284" s="46">
        <f>IF(AND($DS284,GK284),
IF(BK284="","Debes escribir el valor de la incapacidad. ",
IF( ISERR(_xlfn.NUMBERVALUE(BK284)), "El valor de la incapacidad debe ser un número válido. ", "")
),
""
)</f>
        <v/>
      </c>
      <c r="GO284" s="46">
        <f>CONCATENATE(BL284,BM284)&lt;&gt;""</f>
        <v/>
      </c>
      <c r="GP284" s="46">
        <f>IF(AND($DS284,GO284),
IF(BL284="","Debes escribir el número de días de licencia de maternidad o paternidad. ",
IF( IFERROR(INT(BL284),1.1) &lt;&gt; IFERROR(_xlfn.NUMBERVALUE(BL284),1), "La cantidad de días de licencia de maternidad o paternidad debe ser un número entero. ", "")
),
""
)</f>
        <v/>
      </c>
      <c r="GQ284" s="46">
        <f>IF(AND($DS284,GO284),
IF(BM284="","Debes escribir el valor de la licencia de maternidad o paternidad. ",
IF( ISERR(_xlfn.NUMBERVALUE(BM284)), "El valor de la licencia de maternidad o paternidad debe ser un número válido. ", "")
),
""
)</f>
        <v/>
      </c>
      <c r="GR284" s="46">
        <f>CONCATENATE(BN284,BO284)&lt;&gt;""</f>
        <v/>
      </c>
      <c r="GS284" s="46">
        <f>IF(AND($DS284,GR284),
IF(BN284="","Debes escribir el número de días de licencia remunerada. ",
IF( IFERROR(INT(BN284),1.1) &lt;&gt; IFERROR(_xlfn.NUMBERVALUE(BN284),1), "La cantidad de días de licencia remunerada debe ser un número entero. ", "")
),
""
)</f>
        <v/>
      </c>
      <c r="GT284" s="46">
        <f>IF(AND($DS284,GR284),
IF(BO284="","Debes escribir el valor de la licencia remunerada. ",
IF( ISERR(_xlfn.NUMBERVALUE(BO284)), "El valor de la licencia remunerada debe ser un número válido. ", "")
),
""
)</f>
        <v/>
      </c>
      <c r="GU284" s="46">
        <f>IF($DS284,
IF( AND(BP284&lt;&gt;"", ISERR(_xlfn.NUMBERVALUE(BP284))), "El valor de la licencia NO remunerada debe ser un número válido. ", "")
)</f>
        <v/>
      </c>
      <c r="GV284" s="46">
        <f>IF($DS284,
IF( AND(BQ284&lt;&gt;"", ISERR(_xlfn.NUMBERVALUE(BQ284))), "El valor de auxilios salariales debe ser un número válido. ", "")
)</f>
        <v/>
      </c>
      <c r="GW284" s="46">
        <f>IF($DS284,
IF( AND(BR284&lt;&gt;"", ISERR(_xlfn.NUMBERVALUE(BR284))), "El valor de auxilios NO salariales debe ser un número válido. ", "")
)</f>
        <v/>
      </c>
      <c r="GX284" s="46">
        <f>IF($DS284,
IF( AND(BS284&lt;&gt;"", ISERR(_xlfn.NUMBERVALUE(BS284))), "El valor de bonos salariales debe ser un número válido. ", "")
)</f>
        <v/>
      </c>
      <c r="GY284" s="46">
        <f>IF($DS284,
IF( AND(BT284&lt;&gt;"", ISERR(_xlfn.NUMBERVALUE(BT284))), "El valor de bonos NO salariales debe ser un número válido. ", "")
)</f>
        <v/>
      </c>
      <c r="GZ284" s="46">
        <f>IF($DS284,
IF( AND(BU284&lt;&gt;"", ISERR(_xlfn.NUMBERVALUE(BU284))), "El valor de bonos salariales de alimentación debe ser un número válido. ", "")
)</f>
        <v/>
      </c>
      <c r="HA284" s="46">
        <f>IF($DS284,
IF( AND(BV284&lt;&gt;"", ISERR(_xlfn.NUMBERVALUE(BV284))), "El valor de bonos NO salariales de alimentación debe ser un número válido. ", "")
)</f>
        <v/>
      </c>
      <c r="HB284" s="46">
        <f>IF($DS284,
IF( AND(BW284&lt;&gt;"", ISERR(_xlfn.NUMBERVALUE(BW284))), "El valor de bonificaciones salariales debe ser un número válido. ", "")
)</f>
        <v/>
      </c>
      <c r="HC284" s="46">
        <f>IF($DS284,
IF( AND(BX284&lt;&gt;"", ISERR(_xlfn.NUMBERVALUE(BX284))), "El valor de bonificaciones NO salariales debe ser un número válido. ", "")
)</f>
        <v/>
      </c>
      <c r="HD284" s="46">
        <f>IF($DS284,
IF( AND(BY284&lt;&gt;"", ISERR(_xlfn.NUMBERVALUE(BY284))), "El valor de compensaciones ordinarias debe ser un número válido. ", "")
)</f>
        <v/>
      </c>
      <c r="HE284" s="46">
        <f>IF($DS284,
IF( AND(BZ284&lt;&gt;"", ISERR(_xlfn.NUMBERVALUE(BZ284))), "El valor de compensaciones extraordinarias debe ser un número válido. ", "")
)</f>
        <v/>
      </c>
      <c r="HF284" s="46">
        <f>IF($DS284,
IF( AND(CA284&lt;&gt;"", ISERR(_xlfn.NUMBERVALUE(CA284))), "El valor de comisiones debe ser un número válido. ", "")
)</f>
        <v/>
      </c>
      <c r="HG284" s="46">
        <f>IF($DS284,
IF( AND(CB284&lt;&gt;"", ISERR(_xlfn.NUMBERVALUE(CB284))), "El valor de ausencia por huega debe ser un número válido. ", "")
)</f>
        <v/>
      </c>
      <c r="HH284" s="46">
        <f>IF($DS284,
IF( AND(CC284&lt;&gt;"", ISERR(_xlfn.NUMBERVALUE(CC284))), "El valor de anticipos debe ser un número válido. ", "")
)</f>
        <v/>
      </c>
      <c r="HI284" s="46">
        <f>IF($DS284,
IF( AND(CD284&lt;&gt;"", ISERR(_xlfn.NUMBERVALUE(CD284))), "El valor de pagos a terceros debe ser un número válido. ", "")
)</f>
        <v/>
      </c>
      <c r="HJ284" s="46">
        <f>IF($DS284,
IF( AND(CE284&lt;&gt;"", ISERR(_xlfn.NUMBERVALUE(CE284))), "El valor de dotación debe ser un número válido. ", "")
)</f>
        <v/>
      </c>
      <c r="HK284" s="46">
        <f>IF($DS284,
IF( AND(CF284&lt;&gt;"", ISERR(_xlfn.NUMBERVALUE(CF284))), "El valor de apoyo sostenibilidad debe ser un número válido. ", "")
)</f>
        <v/>
      </c>
      <c r="HL284" s="46">
        <f>IF($DS284,
IF( AND(CG284&lt;&gt;"", ISERR(_xlfn.NUMBERVALUE(CG284))), "El valor de teletrabajo debe ser un número válido. ", "")
)</f>
        <v/>
      </c>
      <c r="HM284" s="46">
        <f>IF($DS284,
IF( AND(CH284&lt;&gt;"", ISERR(_xlfn.NUMBERVALUE(CH284))), "El valor de bonificación de retiro debe ser un número válido. ", "")
)</f>
        <v/>
      </c>
      <c r="HN284" s="46">
        <f>IF($DS284,
IF( AND(CI284&lt;&gt;"", ISERR(_xlfn.NUMBERVALUE(CI284))), "El valor de indemnización de retiro debe ser un número válido. ", "")
)</f>
        <v/>
      </c>
      <c r="HO284" s="46">
        <f>IF($DS284,
IF( AND(CJ284&lt;&gt;"", ISERR(_xlfn.NUMBERVALUE(CJ284))), "El valor de reintegros debe ser un número válido. ", "")
)</f>
        <v/>
      </c>
      <c r="HP284" s="46">
        <f>CONCATENATE(CK284,CL284,CM284)&lt;&gt;""</f>
        <v/>
      </c>
      <c r="HQ284" s="46">
        <f>IF(AND($DS284,HP284),
IF(CK284="","Debes escribir la descripción de otro concepto no categorizado. ",""),
""
)</f>
        <v/>
      </c>
      <c r="HR284" s="46">
        <f>IF(AND($DS284,HP284),
IF(CONCATENATE(CL284,CM284)="","Debes escribir al menos un valor de concepto no categorizado (salarial o no salarial). ",
IF(ISERR(_xlfn.NUMBERVALUE(CL284)),"El valor salarial concepto no categorizado debe ser un número válido. ","")
),
""
)</f>
        <v/>
      </c>
      <c r="HS284" s="46">
        <f>IF(AND($DS284,HP284),
IF(CONCATENATE(CL284,CM284)="","Debes escribir al menos un valor de concepto no categorizado (salarial o no salarial). ",
IF(ISERR(_xlfn.NUMBERVALUE(CM284)),"El valor NO salarial concepto no categorizado debe ser un número válido. ","")
),
""
)</f>
        <v/>
      </c>
      <c r="HT284" s="46">
        <f>IF($DS284,
IF(CN284="","Debes escribir el porcentaje del aporte a salud. ",
IF( ISERR(_xlfn.NUMBERVALUE(CN284)), "El valor del porcentaje del aporte a salud debe ser un número válido. ", "")
)
)</f>
        <v/>
      </c>
      <c r="HU284" s="46">
        <f>IF($DS284,
IF(CO284="","Debes escribir el valor del aporte a salud. ",
IF( ISERR(_xlfn.NUMBERVALUE(CO284)), "El valor del aporte a salud debe ser un número válido. ", "")
)
)</f>
        <v/>
      </c>
      <c r="HV284" s="46">
        <f>IF($DS284,
IF( AND(CP284&lt;&gt;"", ISERR(_xlfn.NUMBERVALUE(CP284))), "El valor plan complementario debe ser un número válido. ", "")
)</f>
        <v/>
      </c>
      <c r="HW284" s="46">
        <f>IF($DS284,
IF(CQ284="","Debes escribir el porcentaje del aporte a pensión. ",
IF( ISERR(_xlfn.NUMBERVALUE(CQ284)), "El valor del porcentaje del aporte a pensión debe ser un número válido. ", "")
)
)</f>
        <v/>
      </c>
      <c r="HX284" s="46">
        <f>IF($DS284,
IF(CR284="","Debes escribir el valor del aporte a pensión. ",
IF( ISERR(_xlfn.NUMBERVALUE(CR284)), "El valor del aporte a salud debe ser un número válido. ", "")
)
)</f>
        <v/>
      </c>
      <c r="HY284" s="46">
        <f>IF($DS284,
IF( AND(CS284&lt;&gt;"", ISERR(_xlfn.NUMBERVALUE(CS284))), "El valor pensión voluntaria debe ser un número válido. ", "")
)</f>
        <v/>
      </c>
      <c r="HZ284" s="46">
        <f>CONCATENATE(CT284,CU284,CV284,CW284)&lt;&gt;""</f>
        <v/>
      </c>
      <c r="IA284" s="46">
        <f>IF(AND($DS284,HZ284),
IF(CT284="","Debes escribir el % del fondo de seguridad pensional. ",
IF( ISERR(_xlfn.NUMBERVALUE(CT284)), "El % del fondo de seguridad debe ser un número válido. ", "")
),
""
)</f>
        <v/>
      </c>
      <c r="IB284" s="46">
        <f>IF(AND($DS284,HZ284),
IF(CU284="","Debes escribir el valor del aporte al fondo de solidaridad pensional. ",
IF( ISERR(_xlfn.NUMBERVALUE(CU284)), "El valor del aporte al fondo de solidaridad pensional debe ser un número válido. ", "")
),
""
)</f>
        <v/>
      </c>
      <c r="IC284" s="46">
        <f>IF(AND($DS284,HZ284),
IF(CV284="","Debes escribir el % del fondo de subsistencia. ",
IF( ISERR(_xlfn.NUMBERVALUE(CV284)), "El % del fondo de subsistencia debe ser un número válido. ", "")
),
""
)</f>
        <v/>
      </c>
      <c r="ID284" s="46">
        <f>IF(AND($DS284,HZ284),
IF(CW284="","Debes escribir el valor del fondo de subsistencia. ",
IF( ISERR(_xlfn.NUMBERVALUE(CW284)), "El valor del fondo de subsistencia debe ser un número válido. ", "")
),
""
)</f>
        <v/>
      </c>
      <c r="IE284" s="46">
        <f>CONCATENATE(CX284,CY284)&lt;&gt;""</f>
        <v/>
      </c>
      <c r="IF284" s="46">
        <f>IF(AND($DS284,IE284),
IF(CX284="","Debes escribir el % de sindicato. ",
IF( ISERR(_xlfn.NUMBERVALUE(CX284)), "El % de sindicato debe ser un número válido. ", "")
),
""
)</f>
        <v/>
      </c>
      <c r="IG284" s="46">
        <f>IF(AND($DS284,IE284),
IF(CY284="","Debes escribir el valor del sindicato. ",
IF( ISERR(_xlfn.NUMBERVALUE(CY284)), "El valor del sindicato debe ser un número válido. ", "")
),
""
)</f>
        <v/>
      </c>
      <c r="IH284" s="46">
        <f>IF($DS284,
IF( AND(CZ284&lt;&gt;"", ISERR(_xlfn.NUMBERVALUE(CZ284))), "El valor de sanción pública debe ser un número válido. ", "")
)</f>
        <v/>
      </c>
      <c r="II284" s="46">
        <f>IF($DS284,
IF( AND(DA284&lt;&gt;"", ISERR(_xlfn.NUMBERVALUE(DA284))), "El valor de sanción privada debe ser un número válido. ", "")
)</f>
        <v/>
      </c>
      <c r="IJ284" s="46">
        <f>CONCATENATE(DB284,DC284)&lt;&gt;""</f>
        <v/>
      </c>
      <c r="IK284" s="46">
        <f>IF(AND($DS284,IJ284),
IF(DB284="","Debes escribir la descripción de libranza. ",""),
""
)</f>
        <v/>
      </c>
      <c r="IL284" s="46">
        <f>IF(AND($DS284,IJ284),
IF(DC284="","Debes escribir la cuota libranza. ",
IF(ISERR(_xlfn.NUMBERVALUE(DC284)),"El valor de la cuota libranza debe ser un número válido. ","")
),
""
)</f>
        <v/>
      </c>
      <c r="IM284" s="46">
        <f>IF($DS284,
IF( AND(DD284&lt;&gt;"", ISERR(_xlfn.NUMBERVALUE(DD284))), "El valor de pagos a terceros debe ser un número válido. ", "")
)</f>
        <v/>
      </c>
      <c r="IN284" s="46">
        <f>IF($DS284,
IF( AND(DE284&lt;&gt;"", ISERR(_xlfn.NUMBERVALUE(DE284))), "El valor de anticipos debe ser un número válido. ", "")
)</f>
        <v/>
      </c>
      <c r="IO284" s="46">
        <f>IF($DS284,
IF( AND(DF284&lt;&gt;"", ISERR(_xlfn.NUMBERVALUE(DF284))), "El valor de AFC debe ser un número válido. ", "")
)</f>
        <v/>
      </c>
      <c r="IP284" s="46">
        <f>IF($DS284,
IF( AND(DG284&lt;&gt;"", ISERR(_xlfn.NUMBERVALUE(DG284))), "El valor de rete-fuente debe ser un número válido. ", "")
)</f>
        <v/>
      </c>
      <c r="IQ284" s="46">
        <f>IF($DS284,
IF( AND(DH284&lt;&gt;"", ISERR(_xlfn.NUMBERVALUE(DH284))), "El valor de cooperativa de trabajo debe ser un número válido. ", "")
)</f>
        <v/>
      </c>
      <c r="IR284" s="46">
        <f>IF($DS284,
IF( AND(DI284&lt;&gt;"", ISERR(_xlfn.NUMBERVALUE(DI284))), "El valor de embargo fiscal debe ser un número válido. ", "")
)</f>
        <v/>
      </c>
      <c r="IS284" s="46">
        <f>IF($DS284,
IF( AND(DJ284&lt;&gt;"", ISERR(_xlfn.NUMBERVALUE(DJ284))), "El valor de educación debe ser un número válido. ", "")
)</f>
        <v/>
      </c>
      <c r="IT284" s="46">
        <f>IF($DS284,
IF( AND(DK284&lt;&gt;"", ISERR(_xlfn.NUMBERVALUE(DK284))), "El valor de reintegro debe ser un número válido. ", "")
)</f>
        <v/>
      </c>
      <c r="IU284" s="46">
        <f>IF($DS284,
IF( AND(DL284&lt;&gt;"", ISERR(_xlfn.NUMBERVALUE(DL284))), "El valor de deuda debe ser un número válido. ", "")
)</f>
        <v/>
      </c>
      <c r="IV284" s="46">
        <f>IF($DS284,
IF( AND(DM284&lt;&gt;"", ISERR(_xlfn.NUMBERVALUE(DM284))), "El valor de otras deducciones debe ser un número válido. ", "")
)</f>
        <v/>
      </c>
      <c r="IW284" s="46">
        <f>IF($DS284,
IF(DN284="","Debes escribir el valor de los devengos totales. ",
IF( ISERR(_xlfn.NUMBERVALUE(DN284)), "El valor de los devengos totales debe ser un número válido. ", "")
)
)</f>
        <v/>
      </c>
      <c r="IX284" s="46">
        <f>IF($DS284,
IF(DO284="","Debes escribir el valor de las deducciones totales. ",
IF( ISERR(_xlfn.NUMBERVALUE(DO284)), "El valor de las deducciones totales debe ser un número válido. ", "")
)
)</f>
        <v/>
      </c>
      <c r="IY284" s="46">
        <f>IF($DS284,
IF(DP284="","Debes escribir el valor del salario total. ",
IF( ISERR(_xlfn.NUMBERVALUE(DP284)), "El valor del salario total debe ser un número válido. ", "")
)
)</f>
        <v/>
      </c>
    </row>
    <row r="285">
      <c r="B285" s="48" t="n">
        <v>273</v>
      </c>
      <c r="C285" s="61">
        <f>IF(AND(DS285,DP285&lt;&gt;""),
IF(DQ285="","OK","Error"),
""
)</f>
        <v/>
      </c>
      <c r="D285" s="53" t="n"/>
      <c r="E285" s="52" t="n"/>
      <c r="F285" s="112" t="n"/>
      <c r="G285" s="52" t="n"/>
      <c r="H285" s="53" t="n"/>
      <c r="I285" s="52" t="n"/>
      <c r="J285" s="52" t="n"/>
      <c r="K285" s="53" t="n"/>
      <c r="L285" s="55" t="n"/>
      <c r="M285" s="108" t="n"/>
      <c r="N285" s="56" t="n"/>
      <c r="O285" s="52" t="n"/>
      <c r="P285" s="52" t="n"/>
      <c r="Q285" s="52" t="n"/>
      <c r="R285" s="52" t="n"/>
      <c r="S285" s="52" t="n"/>
      <c r="T285" s="53" t="n"/>
      <c r="U285" s="52" t="n"/>
      <c r="V285" s="52" t="n"/>
      <c r="W285" s="55" t="n"/>
      <c r="X285" s="55" t="n"/>
      <c r="Y285" s="52" t="n"/>
      <c r="Z285" s="55" t="n"/>
      <c r="AA285" s="52" t="n"/>
      <c r="AB285" s="53" t="n"/>
      <c r="AC285" s="53" t="n"/>
      <c r="AD285" s="53" t="n"/>
      <c r="AE285" s="177" t="n"/>
      <c r="AF285" s="113" t="n"/>
      <c r="AG285" s="177" t="n"/>
      <c r="AH285" s="178" t="n"/>
      <c r="AI285" s="178" t="n"/>
      <c r="AJ285" s="178" t="n"/>
      <c r="AK285" s="114" t="n"/>
      <c r="AL285" s="178" t="n"/>
      <c r="AM285" s="114" t="n"/>
      <c r="AN285" s="178" t="n"/>
      <c r="AO285" s="114" t="n"/>
      <c r="AP285" s="178" t="n"/>
      <c r="AQ285" s="114" t="n"/>
      <c r="AR285" s="178" t="n"/>
      <c r="AS285" s="114" t="n"/>
      <c r="AT285" s="178" t="n"/>
      <c r="AU285" s="114" t="n"/>
      <c r="AV285" s="178" t="n"/>
      <c r="AW285" s="114" t="n"/>
      <c r="AX285" s="178" t="n"/>
      <c r="AY285" s="114" t="n"/>
      <c r="AZ285" s="178" t="n"/>
      <c r="BA285" s="114" t="n"/>
      <c r="BB285" s="178" t="n"/>
      <c r="BC285" s="114" t="n"/>
      <c r="BD285" s="178" t="n"/>
      <c r="BE285" s="178" t="n"/>
      <c r="BF285" s="178" t="n"/>
      <c r="BG285" s="59" t="n"/>
      <c r="BH285" s="178" t="n"/>
      <c r="BI285" s="114" t="n"/>
      <c r="BJ285" s="53" t="n"/>
      <c r="BK285" s="178" t="n"/>
      <c r="BL285" s="114" t="n"/>
      <c r="BM285" s="178" t="n"/>
      <c r="BN285" s="114" t="n"/>
      <c r="BO285" s="178" t="n"/>
      <c r="BP285" s="178" t="n"/>
      <c r="BQ285" s="178" t="n"/>
      <c r="BR285" s="178" t="n"/>
      <c r="BS285" s="178" t="n"/>
      <c r="BT285" s="178" t="n"/>
      <c r="BU285" s="178" t="n"/>
      <c r="BV285" s="178" t="n"/>
      <c r="BW285" s="178" t="n"/>
      <c r="BX285" s="178" t="n"/>
      <c r="BY285" s="178" t="n"/>
      <c r="BZ285" s="178" t="n"/>
      <c r="CA285" s="178" t="n"/>
      <c r="CB285" s="178" t="n"/>
      <c r="CC285" s="178" t="n"/>
      <c r="CD285" s="178" t="n"/>
      <c r="CE285" s="178" t="n"/>
      <c r="CF285" s="178" t="n"/>
      <c r="CG285" s="178" t="n"/>
      <c r="CH285" s="178" t="n"/>
      <c r="CI285" s="178" t="n"/>
      <c r="CJ285" s="178" t="n"/>
      <c r="CK285" s="53" t="n"/>
      <c r="CL285" s="178" t="n"/>
      <c r="CM285" s="178" t="n"/>
      <c r="CN285" s="60" t="n"/>
      <c r="CO285" s="177" t="n"/>
      <c r="CP285" s="178" t="n"/>
      <c r="CQ285" s="60" t="n"/>
      <c r="CR285" s="177" t="n"/>
      <c r="CS285" s="178" t="n"/>
      <c r="CT285" s="59" t="n"/>
      <c r="CU285" s="178" t="n"/>
      <c r="CV285" s="59" t="n"/>
      <c r="CW285" s="178" t="n"/>
      <c r="CX285" s="59" t="n"/>
      <c r="CY285" s="178" t="n"/>
      <c r="CZ285" s="178" t="n"/>
      <c r="DA285" s="178" t="n"/>
      <c r="DB285" s="53" t="n"/>
      <c r="DC285" s="178" t="n"/>
      <c r="DD285" s="178" t="n"/>
      <c r="DE285" s="178" t="n"/>
      <c r="DF285" s="178" t="n"/>
      <c r="DG285" s="178" t="n"/>
      <c r="DH285" s="178" t="n"/>
      <c r="DI285" s="178" t="n"/>
      <c r="DJ285" s="178" t="n"/>
      <c r="DK285" s="178" t="n"/>
      <c r="DL285" s="178" t="n"/>
      <c r="DM285" s="178" t="n"/>
      <c r="DN285" s="177" t="n"/>
      <c r="DO285" s="177" t="n"/>
      <c r="DP285" s="177" t="n"/>
      <c r="DQ285" s="76">
        <f>IF(AND(DS285,DP285&lt;&gt;""),
CONCATENATE(DT285,DU285,DV285,DW285,DX285,DY285,DZ285,EA285,EB285,EC285,ED285,EE285,EF285,EG285,EH285,EI285,EJ285,EK285,EL285,EM285,EN285,EO285,EP285,EQ285,ES285,ET285,EU285,EV285,EW285,EX285,EY285,EZ285,FA285,FC285,FD285,FF285,FG285,FI285,FJ285,FL285,FM285,FO285,FP285,FR285,FS285,FU285,FV285,FX285,FY285,GA285,GB285,GD285,GE285,GF285,GH285,GI285,GJ285,GL285,GM285,GN285,GP285,GQ285,GS285,GT285,GU285,GV285,GW285,GX285,GY285,GZ285,HA285,HB285,HC285,HD285,HE285,HF285,HG285,HH285,HI285,HJ285,HK285,HL285,HM285,HN285,HO285,HQ285,HR285,HS285,HT285,HU285,HV285,HW285,HX285,HY285,IA285,IB285,IC285,ID285,IF285,IG285,IH285,II285,IK285,IL285,IM285,IN285,IO285,IP285,IQ285,IR285,IS285,IT285,IU285,IV285,IW285,IX285,IY285,IZ285),
""
)</f>
        <v/>
      </c>
      <c r="DR285" s="53" t="n"/>
      <c r="DS285" s="46">
        <f>CONCATENATE(D285,$E285,$F285,$G285,H285,$I285,$J285,K285,$L285,$M285,N285,$O285,$P285,$Q285,$R285,$S285,T285,$U285,$V285,$W285,$X285,$Y285,$Z285,$AA285,AB285,AC285,AD285,$AE285,$AF285,$AG285,AH285,AI285,AJ285,AK285,AL285,AM285,AN285,AO285,AP285,AQ285,AR285,AS285,AT285,AU285,AV285,AW285,AX285,AY285,AZ285,BA285,BB285,BC285,BD285,BE285,BF285,BG285,BH285,BI285,BJ285,BK285,BL285,BM285,BN285,BO285,BP285,BQ285,BR285,BS285,BT285,BU285,BV285,BW285,BX285,BY285,BZ285,CA285,CB285,CC285,CD285,CE285,CF285,CG285,CH285,CI285,CJ285,CK285,CL285,CM285,$CN285,$CO285,CP285,$CQ285,$CR285,CS285,CT285,CU285,CV285,CW285,CX285,CY285,CZ285,DA285,DB285,DC285,DD285,DE285,DF285,DG285,DH285,DI285,DJ285,DK285,DL285,DM285,$DN285,$DO285,$DP285,DR285)&lt;&gt;""</f>
        <v/>
      </c>
      <c r="DT285" s="46">
        <f>IF(AND($DS285,$E$4&lt;&gt;""),
IF(LEFT($E$4,2) = "1.",
IF(D285&lt;&gt;"","El CUNE sólo se envía en operaciones de novedad o ajuste. ",""),
IF(D285="","Debes escribir un CUNE válido para realizar operaciones de novedad o ajuste. ","")),
""
)</f>
        <v/>
      </c>
      <c r="DU285" s="46">
        <f>IF($DS285,
IF(E285="","Debes seleccionar el tipo de documento del empleado. ",
IF(_xlfn.IFNA(VLOOKUP(E285,TIPO_DE_DOCUMENTO,1,FALSE),-1)=-1,"El tipo de documento no es válido (por favor seleccionarlo de la lista). ","")
)
)</f>
        <v/>
      </c>
      <c r="DV285" s="46">
        <f>IF($DS285,
IF(F285="","Debes escribir el número de documento del empleado. ","")
)</f>
        <v/>
      </c>
      <c r="DW285" s="46">
        <f>IF($DS285,
IF(G285="","Debes escribir el primer nombre del empleado. ","")
)</f>
        <v/>
      </c>
      <c r="DY285" s="46">
        <f>IF($DS285,
IF(I285="","Debes escribir el primer apellido del empleado. ","")
)</f>
        <v/>
      </c>
      <c r="DZ285" s="46">
        <f>IF($DS285,
IF(J285="","Debes escribir el segundo apellido del empleado. ","")
)</f>
        <v/>
      </c>
      <c r="EB285" s="46">
        <f>IF($DS285,
IF(L285="","Debes escribir la fecha de ingreso del empleado. ",
IF(ISERR(DATE(YEAR(L285),MONTH(L285),DAY(L285))), "El valor ingresado en fecha de ingreso no tiene un formato válido. ","")
)
)</f>
        <v/>
      </c>
      <c r="EC285" s="46">
        <f>IF($DS285,
IF(M285="","Debes escribir el tiempo laborado. ",
IF( IFERROR(INT(M285),1.1) &lt;&gt; IFERROR(_xlfn.NUMBERVALUE(M285),1), "El valor de los días trabajados debe ser un número entero. ", "")
)
)</f>
        <v/>
      </c>
      <c r="ED285" s="46">
        <f>IF($DS285,
IF( AND(N285&lt;&gt;"", ISERR(DATE(YEAR(N285),MONTH(N285),DAY(N285))) ), "El valor ingresado en fecha de ingreso no tiene un formato válido. ",
IF( AND(N285&lt;&gt;"", $E$6&lt;&gt;"", DATE(YEAR(N285), MONTH(N285), 1) &lt;&gt; IFERROR(DATE(MID($E$6, 1, 4), MID($E$6, 6, 2),1), "1/1/1900") ), "La fecha de retiro debe estar dentro del período liquidado. ", "")
)
)</f>
        <v/>
      </c>
      <c r="EE285" s="46">
        <f>IF($DS285,
IF(O285="","Debes seleccionar el tipo de trabajador. ",
IF(_xlfn.IFNA(VLOOKUP(O285,TIPO_DE_TRABAJADOR,1,FALSE),-1)=-1,"El tipo de trabajador no es válido (por favor seleccionarlo de la lista). ","")
)
)</f>
        <v/>
      </c>
      <c r="EF285" s="46">
        <f>IF($DS285,
IF(P285="","Debes seleccionar si es un trabajador dependiente pensionado por vejez. ",
IF(_xlfn.IFNA(VLOOKUP(P285,SUBTIPO_DE_TRABAJADOR,1,FALSE),-1)=-1,"El tipo de trabajador dependiente pensionado por vejez no es válido (por favor seleccionarlo de la lista). ","")
)
)</f>
        <v/>
      </c>
      <c r="EG285" s="46">
        <f>IF($DS285,
IF(Q285="","Debes seleccionar el tipo de contrato del trabajador. ",
IF(_xlfn.IFNA(VLOOKUP(Q285,TIPO_DE_CONTRATO,1,FALSE),-1)=-1,"El tipo de contrato del trabajador no es válido (por favor seleccionarlo de la lista). ","")
)
)</f>
        <v/>
      </c>
      <c r="EH285" s="46">
        <f>IF($DS285,
IF(R285="","Debes seleccionar si es un salario integral. ",
IF(_xlfn.IFNA(VLOOKUP(R285,SI_NO,1,FALSE),-1)=-1,"Valor no válido para salario integral (por favor seleccionarlo de la lista). ","")
)
)</f>
        <v/>
      </c>
      <c r="EI285" s="46">
        <f>IF($DS285,
IF(S285="","Debes seleccionar si el trabajador realiza actividades de riesgo. ",
IF(_xlfn.IFNA(VLOOKUP(S285,SI_NO,1,FALSE),-1)=-1,"Valor no válido para actividad de alto riesgo (por favor seleccionarlo de la lista). ","")
)
)</f>
        <v/>
      </c>
      <c r="EK285" s="46">
        <f>IF($DS285,
IF(U285="","Debes escribir el código del municipio de residencia del trabajador. ",
IF(_xlfn.IFNA(VLOOKUP(U285,MUNICIPIO,1,FALSE),-1)=-1,"El municipio de residencia del trabajador es inválido (por favor seleccionarlo de la lista). ","")
)
)</f>
        <v/>
      </c>
      <c r="EL285" s="46">
        <f>IF($DS285,
IF(V285="","Debes escribir el la dirección de residendia del trabajador. ","")
)</f>
        <v/>
      </c>
      <c r="EM285" s="46">
        <f>IF($DS285,
IF(W285="","Debes escribir la fecha de inicio de la liquidación. ",
IF(ISERR(DATE(YEAR(W285),MONTH(W285),DAY(W285))),"El valor ingresado en fecha de inicio de liquidación no tiene un formato válido. ",
IF( AND($E$6&lt;&gt;"", DATE(YEAR(W285), MONTH(W285), 1) &lt;&gt; IFERROR(DATE(MID($E$6, 1, 4), MID($E$6, 6, 2),1), "1/1/1900") ), "La fecha de inicio de la liquidación debe estar dentro del período liquidado. ", "")
)
)
)</f>
        <v/>
      </c>
      <c r="EN285" s="46">
        <f>IF($DS285,
IF(X285="","Debes escribir la fecha de fin de la liquidación. ",
IF(ISERR(DATE(YEAR(X285),MONTH(X285),DAY(X285))),"El valor ingresado en fecha de fin de liquidación no tiene un formato válido. ",
IF( AND($E$6&lt;&gt;"", DATE(YEAR(X285), MONTH(X285), 1) &lt;&gt; IFERROR(DATE(MID($E$6, 1, 4), MID($E$6, 6, 2),1), "1/1/1900") ), "La fecha de fin de la liquidación debe estar dentro del período liquidado. ", "")
)
)
)</f>
        <v/>
      </c>
      <c r="EO285" s="46">
        <f>IF($DS285,
IF(Y285="","Debes escribir la frecuencia de pago del trabajador. ",
IF(_xlfn.IFNA(VLOOKUP(Y285,PERÍODO_DE_NÓMINA,1,FALSE),-1)=-1,"La frecuencia de pago es inválida (por favor seleccionarlo de la lista). ","")
)
)</f>
        <v/>
      </c>
      <c r="EP285" s="46">
        <f>IF($DS285,
IF(Z285="","Debes escribir la fecha de pago. ",
IF(ISERR(DATE(YEAR(Z285),MONTH(Z285),DAY(Z285))), "El valor ingresado en fecha de pago no tiene un formato válido. ","")
)
)</f>
        <v/>
      </c>
      <c r="EQ285" s="46">
        <f>IF($DS285,
IF(AA285="","Debes escribir el medio de pago. ",
IF(_xlfn.IFNA(VLOOKUP(AA285,MEDIOS_DE_PAGO,1,FALSE),-1)=-1,"El medio de pago es inválido (por favor seleccionarlo de la lista). ","")
)
)</f>
        <v/>
      </c>
      <c r="ER285" s="46">
        <f>OR(AA285='Tablas '!$T$4,AA285='Tablas '!$T$7,AA285='Tablas '!$T$8,AA285='Tablas '!$T$11)</f>
        <v/>
      </c>
      <c r="ES285" s="46">
        <f>IF(AND($DS285,ER285),
IF(AB285="","Debes escribir la entidad bancaria. ",""),
""
)</f>
        <v/>
      </c>
      <c r="ET285" s="46">
        <f>IF(AND($DS285,ER285),
IF(AC285="","Debes escribir el tipo de cuenta bancaria. ",
IF(_xlfn.IFNA(VLOOKUP(AC285,TIPO_DE_CUENTA,1,FALSE),-1)=-1,"El tipo de cuenta bancaria es inválida (por favor seleccionarlo de la lista). ","")
),
""
)</f>
        <v/>
      </c>
      <c r="EU285" s="46">
        <f>IF(AND($DS285,ER285),
IF(AD285="","Debes escribir el número de cuenta bancaria. ",""),
""
)</f>
        <v/>
      </c>
      <c r="EV285" s="46">
        <f>IF($DS285,
IF(AE285="","Debes escribir el valor del sueldo básico. ",
IF( ISERR(_xlfn.NUMBERVALUE(AE285)), "El valor del sueldo básico debe ser un número válido. ", "")
)
)</f>
        <v/>
      </c>
      <c r="EW285" s="46">
        <f>IF($DS285,
IF(AF285="","Debes escribir el número de días trabajados. ",
IF( IFERROR(INT(AF285),1.1) &lt;&gt; IFERROR(_xlfn.NUMBERVALUE(AF285),1), "La cantidad de días trabajados debe ser un número entero. ", "")
)
)</f>
        <v/>
      </c>
      <c r="EX285" s="46">
        <f>IF($DS285,
IF(AG285="","Debes escribir el valor del sueldo trabajado. ",
IF( ISERR(_xlfn.NUMBERVALUE(AG285)), "El valor del sueldo trabajado debe ser un número válido. ", "")
)
)</f>
        <v/>
      </c>
      <c r="EY285" s="46">
        <f>IF($DS285,
IF( AND(AH285&lt;&gt;"", ISERR(_xlfn.NUMBERVALUE(AH285))), "El valor del auxilio de transporte debe ser un número válido. ", "")
)</f>
        <v/>
      </c>
      <c r="EZ285" s="46">
        <f>IF($DS285,
IF( AND(AI285&lt;&gt;"", ISERR(_xlfn.NUMBERVALUE(AI285))), "El valor de viáticos salariales debe ser un número válido. ", "")
)</f>
        <v/>
      </c>
      <c r="FA285" s="46">
        <f>IF($DS285,
IF( AND(AJ285&lt;&gt;"", ISERR(_xlfn.NUMBERVALUE(AJ285))), "El valor de viáticos NO salariales debe ser un número válido. ", "")
)</f>
        <v/>
      </c>
      <c r="FB285" s="46">
        <f>CONCATENATE(AK285,AL285)&lt;&gt;""</f>
        <v/>
      </c>
      <c r="FC285" s="46">
        <f>IF(AND($DS285,FB285),
IF(AK285="","Debes escribir el número de horas extras diurnas. ",
IF( IFERROR(INT(AK285),1.1) &lt;&gt; IFERROR(_xlfn.NUMBERVALUE(AK285),1), "La cantidad de horas extras diurnas debe ser un número entero. ", "")
),
""
)</f>
        <v/>
      </c>
      <c r="FD285" s="46">
        <f>IF(AND($DS285,FB285),
IF(AL285="","Debes escribir el valor de las horas extras diurnas. ",
IF( ISERR(_xlfn.NUMBERVALUE(AL285)), "El valor de las horas extras duirnas debe ser un número válido. ", "")
),
""
)</f>
        <v/>
      </c>
      <c r="FE285" s="46">
        <f>CONCATENATE(AM285,AN285)&lt;&gt;""</f>
        <v/>
      </c>
      <c r="FF285" s="46">
        <f>IF(AND($DS285,FE285),
IF(AM285="","Debes escribir el número de horas extras nocturnas. ",
IF( IFERROR(INT(AM285),1.1) &lt;&gt; IFERROR(_xlfn.NUMBERVALUE(AM285),1), "La cantidad de horas extras nocturnas debe ser un número entero. ", "")
),
""
)</f>
        <v/>
      </c>
      <c r="FG285" s="46">
        <f>IF(AND($DS285,FE285),
IF(AN285="","Debes escribir el valor de las horas extras nocturnas. ",
IF( ISERR(_xlfn.NUMBERVALUE(AN285)), "El valor de las horas extras nocturnas debe ser un número válido. ", "")
),
""
)</f>
        <v/>
      </c>
      <c r="FH285" s="46">
        <f>CONCATENATE(AO285,AP285)&lt;&gt;""</f>
        <v/>
      </c>
      <c r="FI285" s="46">
        <f>IF(AND($DS285,FH285),
IF(AO285="","Debes escribir el número de horas extras diurnas dominicales y festivas. ",
IF( IFERROR(INT(AO285),1.1) &lt;&gt; IFERROR(_xlfn.NUMBERVALUE(AO285),1), "La cantidad de horas extras diurnas dominicales y festivas debe ser un número entero. ", "")
),
""
)</f>
        <v/>
      </c>
      <c r="FJ285" s="46">
        <f>IF(AND($DS285,FH285),
IF(AP285="","Debes escribir el valor de las horas extras diurnas dominicales y festivas. ",
IF( ISERR(_xlfn.NUMBERVALUE(AP285)), "El valor de las horas extras diurnas dominicales y festivas debe ser un número válido. ", "")
),
""
)</f>
        <v/>
      </c>
      <c r="FK285" s="46">
        <f>CONCATENATE(AQ285,AR285)&lt;&gt;""</f>
        <v/>
      </c>
      <c r="FL285" s="46">
        <f>IF(AND($DS285,FK285),
IF(AQ285="","Debes escribir el número de horas extras nocturnas dominicales y festivas. ",
IF( IFERROR(INT(AQ285),1.1) &lt;&gt; IFERROR(_xlfn.NUMBERVALUE(AQ285),1), "La cantidad de horas extras nocturnas dominicales y festivas debe ser un número entero. ", "")
),
""
)</f>
        <v/>
      </c>
      <c r="FM285" s="46">
        <f>IF(AND($DS285,FK285),
IF(AR285="","Debes escribir el valor de las horas extras nocturnas dominicales y festivas. ",
IF( ISERR(_xlfn.NUMBERVALUE(AR285)), "El valor de las horas extras nocturnas dominicales y festivas debe ser un número válido. ", "")
),
""
)</f>
        <v/>
      </c>
      <c r="FN285" s="46">
        <f>CONCATENATE(AS285,AT285)&lt;&gt;""</f>
        <v/>
      </c>
      <c r="FO285" s="46">
        <f>IF(AND($DS285,FN285),
IF(AS285="","Debes escribir el número de horas recargo nocturno. ",
IF( IFERROR(INT(AS285),1.1) &lt;&gt; IFERROR(_xlfn.NUMBERVALUE(AS285),1), "La cantidad de horas recargo nocturno debe ser un número entero. ", "")
),
""
)</f>
        <v/>
      </c>
      <c r="FP285" s="46">
        <f>IF(AND($DS285,FN285),
IF(AT285="","Debes escribir el valor de las horas recargo nocturno. ",
IF( ISERR(_xlfn.NUMBERVALUE(AT285)), "El valor de las horas recargo nocturno debe ser un número válido. ", "")
),
""
)</f>
        <v/>
      </c>
      <c r="FQ285" s="46">
        <f>CONCATENATE(AU285,AV285)&lt;&gt;""</f>
        <v/>
      </c>
      <c r="FR285" s="46">
        <f>IF(AND($DS285,FQ285),
IF(AU285="","Debes escribir el número de horas recargo diurno dominical y festivo. ",
IF( IFERROR(INT(AU285),1.1) &lt;&gt; IFERROR(_xlfn.NUMBERVALUE(AU285),1), "La cantidad de horas recargo diurno dominical y festivo debe ser un número entero. ", "")
),
""
)</f>
        <v/>
      </c>
      <c r="FS285" s="46">
        <f>IF(AND($DS285,FQ285),
IF(AV285="","Debes escribir el valor de las horas recargo diurno dominical y festivo. ",
IF( ISERR(_xlfn.NUMBERVALUE(AV285)), "El valor de las horas recargo diurno dominical y festivo debe ser un número válido. ", "")
),
""
)</f>
        <v/>
      </c>
      <c r="FT285" s="46">
        <f>CONCATENATE(AW285,AX285)&lt;&gt;""</f>
        <v/>
      </c>
      <c r="FU285" s="46">
        <f>IF(AND($DS285,FT285),
IF(AW285="","Debes escribir el número de horas recargo nocturno dominical y festivo. ",
IF( IFERROR(INT(AW285),1.1) &lt;&gt; IFERROR(_xlfn.NUMBERVALUE(AW285),1), "La cantidad de horas recargo nocturno dominical y festivo debe ser un número entero. ", "")
),
""
)</f>
        <v/>
      </c>
      <c r="FV285" s="46">
        <f>IF(AND($DS285,FT285),
IF(AX285="","Debes escribir el valor de las horas recargo nocturno dominical y festivo. ",
IF( ISERR(_xlfn.NUMBERVALUE(AX285)), "El valor de las horas recargo nocturno dominical y festivo debe ser un número válido. ", "")
),
""
)</f>
        <v/>
      </c>
      <c r="FW285" s="46">
        <f>CONCATENATE(AY285,AZ285)&lt;&gt;""</f>
        <v/>
      </c>
      <c r="FX285" s="46">
        <f>IF(AND($DS285,FW285),
IF(AY285="","Debes escribir el número de días de vacaciones comunes. ",
IF( IFERROR(INT(AY285),1.1) &lt;&gt; IFERROR(_xlfn.NUMBERVALUE(AY285),1), "La cantidad de días de vacaciones comunes debe ser un número entero. ", "")
),
""
)</f>
        <v/>
      </c>
      <c r="FY285" s="46">
        <f>IF(AND($DS285,FW285),
IF(AZ285="","Debes escribir el valor de las vacaciones comunes. ",
IF( ISERR(_xlfn.NUMBERVALUE(AZ285)), "El valor de las vacaciones comunes debe ser un número válido. ", "")
),
""
)</f>
        <v/>
      </c>
      <c r="FZ285" s="46">
        <f>CONCATENATE(BA285,BB285)&lt;&gt;""</f>
        <v/>
      </c>
      <c r="GA285" s="46">
        <f>IF(AND($DS285,FZ285),
IF(BA285="","Debes escribir el número de días de vacaciones compensadas. ",
IF( IFERROR(INT(BA285),1.1) &lt;&gt; IFERROR(_xlfn.NUMBERVALUE(BA285),1), "La cantidad de días de vacaciones compensadas debe ser un número entero. ", "")
),
""
)</f>
        <v/>
      </c>
      <c r="GB285" s="46">
        <f>IF(AND($DS285,FZ285),
IF(BB285="","Debes escribir el valor de las vacaciones compensadas. ",
IF( ISERR(_xlfn.NUMBERVALUE(BB285)), "El valor de las vacaciones compensadas debe ser un número válido. ", "")
),
""
)</f>
        <v/>
      </c>
      <c r="GC285" s="46">
        <f>CONCATENATE(BC285,BD285)&lt;&gt;""</f>
        <v/>
      </c>
      <c r="GD285" s="46">
        <f>IF(AND($DS285,GC285),
IF(BC285="","Debes escribir el número de días de prima salarial. ",
IF( IFERROR(INT(BC285),1.1) &lt;&gt; IFERROR(_xlfn.NUMBERVALUE(BC285),1), "La cantidad de días de prima salarial debe ser un número entero. ", "")
),
""
)</f>
        <v/>
      </c>
      <c r="GE285" s="46">
        <f>IF(AND($DS285,GC285),
IF(BD285="","Debes escribir el valor de los días de prima salarial. ",
IF( ISERR(_xlfn.NUMBERVALUE(BD285)), "El valor de los días de prima salarial debe ser un número válido. ", "")
),
""
)</f>
        <v/>
      </c>
      <c r="GF285" s="46">
        <f>IF($DS285,
IF( AND(BE285&lt;&gt;"", ISERR(_xlfn.NUMBERVALUE(BE285))), "El valor de la prima NO saliarial debe ser un número válido. ", "")
)</f>
        <v/>
      </c>
      <c r="GG285" s="46">
        <f>CONCATENATE(BF285,BG285,BH285)&lt;&gt;""</f>
        <v/>
      </c>
      <c r="GH285" s="46">
        <f>IF(AND($DS285,GG285),
IF(BF285="","Debes escribir el valor de las cesantías. ",
IF( ISERR(_xlfn.NUMBERVALUE(BF285)), "El valor de las cesantías debe ser un número válido. ", "")
),
""
)</f>
        <v/>
      </c>
      <c r="GI285" s="46">
        <f>IF(AND($DS285,GG285),
IF(BG285="","Debes escribir el % de cesantías. ",
IF( ISERR(_xlfn.NUMBERVALUE(BG285)), "El % de cesantías debe ser un número válido. ", "")
),
""
)</f>
        <v/>
      </c>
      <c r="GJ285" s="46">
        <f>IF(AND($DS285,GG285),
IF(BH285="","Debes escribir el valor de intereses de cesantías. ",
IF( ISERR(_xlfn.NUMBERVALUE(BH285)), "El valor de intereses de cesantías debe ser un número válido. ", "")
),
""
)</f>
        <v/>
      </c>
      <c r="GK285" s="46">
        <f>CONCATENATE(BI285,BJ285,BK285)&lt;&gt;""</f>
        <v/>
      </c>
      <c r="GL285" s="46">
        <f>IF(AND($DS285,GK285),
IF(BI285="","Debes escribir el número de días de incapacidad. ",
IF( IFERROR(INT(BI285),1.1) &lt;&gt; IFERROR(_xlfn.NUMBERVALUE(BI285),1), "La cantidad de días de incapacidad debe ser un número entero. ", "")
),
""
)</f>
        <v/>
      </c>
      <c r="GM285" s="46">
        <f>IF(AND($DS285,GK285),
IF(BJ285="","Debes escribir el tipo de incapacidad. ",
IF(_xlfn.IFNA(VLOOKUP(BJ285,TIPO_DE_INCAPACIDAD,1,FALSE),-1)=-1,"El tipo de incapacidad es inválida (por favor seleccionarlo de la lista). ","")
),
""
)</f>
        <v/>
      </c>
      <c r="GN285" s="46">
        <f>IF(AND($DS285,GK285),
IF(BK285="","Debes escribir el valor de la incapacidad. ",
IF( ISERR(_xlfn.NUMBERVALUE(BK285)), "El valor de la incapacidad debe ser un número válido. ", "")
),
""
)</f>
        <v/>
      </c>
      <c r="GO285" s="46">
        <f>CONCATENATE(BL285,BM285)&lt;&gt;""</f>
        <v/>
      </c>
      <c r="GP285" s="46">
        <f>IF(AND($DS285,GO285),
IF(BL285="","Debes escribir el número de días de licencia de maternidad o paternidad. ",
IF( IFERROR(INT(BL285),1.1) &lt;&gt; IFERROR(_xlfn.NUMBERVALUE(BL285),1), "La cantidad de días de licencia de maternidad o paternidad debe ser un número entero. ", "")
),
""
)</f>
        <v/>
      </c>
      <c r="GQ285" s="46">
        <f>IF(AND($DS285,GO285),
IF(BM285="","Debes escribir el valor de la licencia de maternidad o paternidad. ",
IF( ISERR(_xlfn.NUMBERVALUE(BM285)), "El valor de la licencia de maternidad o paternidad debe ser un número válido. ", "")
),
""
)</f>
        <v/>
      </c>
      <c r="GR285" s="46">
        <f>CONCATENATE(BN285,BO285)&lt;&gt;""</f>
        <v/>
      </c>
      <c r="GS285" s="46">
        <f>IF(AND($DS285,GR285),
IF(BN285="","Debes escribir el número de días de licencia remunerada. ",
IF( IFERROR(INT(BN285),1.1) &lt;&gt; IFERROR(_xlfn.NUMBERVALUE(BN285),1), "La cantidad de días de licencia remunerada debe ser un número entero. ", "")
),
""
)</f>
        <v/>
      </c>
      <c r="GT285" s="46">
        <f>IF(AND($DS285,GR285),
IF(BO285="","Debes escribir el valor de la licencia remunerada. ",
IF( ISERR(_xlfn.NUMBERVALUE(BO285)), "El valor de la licencia remunerada debe ser un número válido. ", "")
),
""
)</f>
        <v/>
      </c>
      <c r="GU285" s="46">
        <f>IF($DS285,
IF( AND(BP285&lt;&gt;"", ISERR(_xlfn.NUMBERVALUE(BP285))), "El valor de la licencia NO remunerada debe ser un número válido. ", "")
)</f>
        <v/>
      </c>
      <c r="GV285" s="46">
        <f>IF($DS285,
IF( AND(BQ285&lt;&gt;"", ISERR(_xlfn.NUMBERVALUE(BQ285))), "El valor de auxilios salariales debe ser un número válido. ", "")
)</f>
        <v/>
      </c>
      <c r="GW285" s="46">
        <f>IF($DS285,
IF( AND(BR285&lt;&gt;"", ISERR(_xlfn.NUMBERVALUE(BR285))), "El valor de auxilios NO salariales debe ser un número válido. ", "")
)</f>
        <v/>
      </c>
      <c r="GX285" s="46">
        <f>IF($DS285,
IF( AND(BS285&lt;&gt;"", ISERR(_xlfn.NUMBERVALUE(BS285))), "El valor de bonos salariales debe ser un número válido. ", "")
)</f>
        <v/>
      </c>
      <c r="GY285" s="46">
        <f>IF($DS285,
IF( AND(BT285&lt;&gt;"", ISERR(_xlfn.NUMBERVALUE(BT285))), "El valor de bonos NO salariales debe ser un número válido. ", "")
)</f>
        <v/>
      </c>
      <c r="GZ285" s="46">
        <f>IF($DS285,
IF( AND(BU285&lt;&gt;"", ISERR(_xlfn.NUMBERVALUE(BU285))), "El valor de bonos salariales de alimentación debe ser un número válido. ", "")
)</f>
        <v/>
      </c>
      <c r="HA285" s="46">
        <f>IF($DS285,
IF( AND(BV285&lt;&gt;"", ISERR(_xlfn.NUMBERVALUE(BV285))), "El valor de bonos NO salariales de alimentación debe ser un número válido. ", "")
)</f>
        <v/>
      </c>
      <c r="HB285" s="46">
        <f>IF($DS285,
IF( AND(BW285&lt;&gt;"", ISERR(_xlfn.NUMBERVALUE(BW285))), "El valor de bonificaciones salariales debe ser un número válido. ", "")
)</f>
        <v/>
      </c>
      <c r="HC285" s="46">
        <f>IF($DS285,
IF( AND(BX285&lt;&gt;"", ISERR(_xlfn.NUMBERVALUE(BX285))), "El valor de bonificaciones NO salariales debe ser un número válido. ", "")
)</f>
        <v/>
      </c>
      <c r="HD285" s="46">
        <f>IF($DS285,
IF( AND(BY285&lt;&gt;"", ISERR(_xlfn.NUMBERVALUE(BY285))), "El valor de compensaciones ordinarias debe ser un número válido. ", "")
)</f>
        <v/>
      </c>
      <c r="HE285" s="46">
        <f>IF($DS285,
IF( AND(BZ285&lt;&gt;"", ISERR(_xlfn.NUMBERVALUE(BZ285))), "El valor de compensaciones extraordinarias debe ser un número válido. ", "")
)</f>
        <v/>
      </c>
      <c r="HF285" s="46">
        <f>IF($DS285,
IF( AND(CA285&lt;&gt;"", ISERR(_xlfn.NUMBERVALUE(CA285))), "El valor de comisiones debe ser un número válido. ", "")
)</f>
        <v/>
      </c>
      <c r="HG285" s="46">
        <f>IF($DS285,
IF( AND(CB285&lt;&gt;"", ISERR(_xlfn.NUMBERVALUE(CB285))), "El valor de ausencia por huega debe ser un número válido. ", "")
)</f>
        <v/>
      </c>
      <c r="HH285" s="46">
        <f>IF($DS285,
IF( AND(CC285&lt;&gt;"", ISERR(_xlfn.NUMBERVALUE(CC285))), "El valor de anticipos debe ser un número válido. ", "")
)</f>
        <v/>
      </c>
      <c r="HI285" s="46">
        <f>IF($DS285,
IF( AND(CD285&lt;&gt;"", ISERR(_xlfn.NUMBERVALUE(CD285))), "El valor de pagos a terceros debe ser un número válido. ", "")
)</f>
        <v/>
      </c>
      <c r="HJ285" s="46">
        <f>IF($DS285,
IF( AND(CE285&lt;&gt;"", ISERR(_xlfn.NUMBERVALUE(CE285))), "El valor de dotación debe ser un número válido. ", "")
)</f>
        <v/>
      </c>
      <c r="HK285" s="46">
        <f>IF($DS285,
IF( AND(CF285&lt;&gt;"", ISERR(_xlfn.NUMBERVALUE(CF285))), "El valor de apoyo sostenibilidad debe ser un número válido. ", "")
)</f>
        <v/>
      </c>
      <c r="HL285" s="46">
        <f>IF($DS285,
IF( AND(CG285&lt;&gt;"", ISERR(_xlfn.NUMBERVALUE(CG285))), "El valor de teletrabajo debe ser un número válido. ", "")
)</f>
        <v/>
      </c>
      <c r="HM285" s="46">
        <f>IF($DS285,
IF( AND(CH285&lt;&gt;"", ISERR(_xlfn.NUMBERVALUE(CH285))), "El valor de bonificación de retiro debe ser un número válido. ", "")
)</f>
        <v/>
      </c>
      <c r="HN285" s="46">
        <f>IF($DS285,
IF( AND(CI285&lt;&gt;"", ISERR(_xlfn.NUMBERVALUE(CI285))), "El valor de indemnización de retiro debe ser un número válido. ", "")
)</f>
        <v/>
      </c>
      <c r="HO285" s="46">
        <f>IF($DS285,
IF( AND(CJ285&lt;&gt;"", ISERR(_xlfn.NUMBERVALUE(CJ285))), "El valor de reintegros debe ser un número válido. ", "")
)</f>
        <v/>
      </c>
      <c r="HP285" s="46">
        <f>CONCATENATE(CK285,CL285,CM285)&lt;&gt;""</f>
        <v/>
      </c>
      <c r="HQ285" s="46">
        <f>IF(AND($DS285,HP285),
IF(CK285="","Debes escribir la descripción de otro concepto no categorizado. ",""),
""
)</f>
        <v/>
      </c>
      <c r="HR285" s="46">
        <f>IF(AND($DS285,HP285),
IF(CONCATENATE(CL285,CM285)="","Debes escribir al menos un valor de concepto no categorizado (salarial o no salarial). ",
IF(ISERR(_xlfn.NUMBERVALUE(CL285)),"El valor salarial concepto no categorizado debe ser un número válido. ","")
),
""
)</f>
        <v/>
      </c>
      <c r="HS285" s="46">
        <f>IF(AND($DS285,HP285),
IF(CONCATENATE(CL285,CM285)="","Debes escribir al menos un valor de concepto no categorizado (salarial o no salarial). ",
IF(ISERR(_xlfn.NUMBERVALUE(CM285)),"El valor NO salarial concepto no categorizado debe ser un número válido. ","")
),
""
)</f>
        <v/>
      </c>
      <c r="HT285" s="46">
        <f>IF($DS285,
IF(CN285="","Debes escribir el porcentaje del aporte a salud. ",
IF( ISERR(_xlfn.NUMBERVALUE(CN285)), "El valor del porcentaje del aporte a salud debe ser un número válido. ", "")
)
)</f>
        <v/>
      </c>
      <c r="HU285" s="46">
        <f>IF($DS285,
IF(CO285="","Debes escribir el valor del aporte a salud. ",
IF( ISERR(_xlfn.NUMBERVALUE(CO285)), "El valor del aporte a salud debe ser un número válido. ", "")
)
)</f>
        <v/>
      </c>
      <c r="HV285" s="46">
        <f>IF($DS285,
IF( AND(CP285&lt;&gt;"", ISERR(_xlfn.NUMBERVALUE(CP285))), "El valor plan complementario debe ser un número válido. ", "")
)</f>
        <v/>
      </c>
      <c r="HW285" s="46">
        <f>IF($DS285,
IF(CQ285="","Debes escribir el porcentaje del aporte a pensión. ",
IF( ISERR(_xlfn.NUMBERVALUE(CQ285)), "El valor del porcentaje del aporte a pensión debe ser un número válido. ", "")
)
)</f>
        <v/>
      </c>
      <c r="HX285" s="46">
        <f>IF($DS285,
IF(CR285="","Debes escribir el valor del aporte a pensión. ",
IF( ISERR(_xlfn.NUMBERVALUE(CR285)), "El valor del aporte a salud debe ser un número válido. ", "")
)
)</f>
        <v/>
      </c>
      <c r="HY285" s="46">
        <f>IF($DS285,
IF( AND(CS285&lt;&gt;"", ISERR(_xlfn.NUMBERVALUE(CS285))), "El valor pensión voluntaria debe ser un número válido. ", "")
)</f>
        <v/>
      </c>
      <c r="HZ285" s="46">
        <f>CONCATENATE(CT285,CU285,CV285,CW285)&lt;&gt;""</f>
        <v/>
      </c>
      <c r="IA285" s="46">
        <f>IF(AND($DS285,HZ285),
IF(CT285="","Debes escribir el % del fondo de seguridad pensional. ",
IF( ISERR(_xlfn.NUMBERVALUE(CT285)), "El % del fondo de seguridad debe ser un número válido. ", "")
),
""
)</f>
        <v/>
      </c>
      <c r="IB285" s="46">
        <f>IF(AND($DS285,HZ285),
IF(CU285="","Debes escribir el valor del aporte al fondo de solidaridad pensional. ",
IF( ISERR(_xlfn.NUMBERVALUE(CU285)), "El valor del aporte al fondo de solidaridad pensional debe ser un número válido. ", "")
),
""
)</f>
        <v/>
      </c>
      <c r="IC285" s="46">
        <f>IF(AND($DS285,HZ285),
IF(CV285="","Debes escribir el % del fondo de subsistencia. ",
IF( ISERR(_xlfn.NUMBERVALUE(CV285)), "El % del fondo de subsistencia debe ser un número válido. ", "")
),
""
)</f>
        <v/>
      </c>
      <c r="ID285" s="46">
        <f>IF(AND($DS285,HZ285),
IF(CW285="","Debes escribir el valor del fondo de subsistencia. ",
IF( ISERR(_xlfn.NUMBERVALUE(CW285)), "El valor del fondo de subsistencia debe ser un número válido. ", "")
),
""
)</f>
        <v/>
      </c>
      <c r="IE285" s="46">
        <f>CONCATENATE(CX285,CY285)&lt;&gt;""</f>
        <v/>
      </c>
      <c r="IF285" s="46">
        <f>IF(AND($DS285,IE285),
IF(CX285="","Debes escribir el % de sindicato. ",
IF( ISERR(_xlfn.NUMBERVALUE(CX285)), "El % de sindicato debe ser un número válido. ", "")
),
""
)</f>
        <v/>
      </c>
      <c r="IG285" s="46">
        <f>IF(AND($DS285,IE285),
IF(CY285="","Debes escribir el valor del sindicato. ",
IF( ISERR(_xlfn.NUMBERVALUE(CY285)), "El valor del sindicato debe ser un número válido. ", "")
),
""
)</f>
        <v/>
      </c>
      <c r="IH285" s="46">
        <f>IF($DS285,
IF( AND(CZ285&lt;&gt;"", ISERR(_xlfn.NUMBERVALUE(CZ285))), "El valor de sanción pública debe ser un número válido. ", "")
)</f>
        <v/>
      </c>
      <c r="II285" s="46">
        <f>IF($DS285,
IF( AND(DA285&lt;&gt;"", ISERR(_xlfn.NUMBERVALUE(DA285))), "El valor de sanción privada debe ser un número válido. ", "")
)</f>
        <v/>
      </c>
      <c r="IJ285" s="46">
        <f>CONCATENATE(DB285,DC285)&lt;&gt;""</f>
        <v/>
      </c>
      <c r="IK285" s="46">
        <f>IF(AND($DS285,IJ285),
IF(DB285="","Debes escribir la descripción de libranza. ",""),
""
)</f>
        <v/>
      </c>
      <c r="IL285" s="46">
        <f>IF(AND($DS285,IJ285),
IF(DC285="","Debes escribir la cuota libranza. ",
IF(ISERR(_xlfn.NUMBERVALUE(DC285)),"El valor de la cuota libranza debe ser un número válido. ","")
),
""
)</f>
        <v/>
      </c>
      <c r="IM285" s="46">
        <f>IF($DS285,
IF( AND(DD285&lt;&gt;"", ISERR(_xlfn.NUMBERVALUE(DD285))), "El valor de pagos a terceros debe ser un número válido. ", "")
)</f>
        <v/>
      </c>
      <c r="IN285" s="46">
        <f>IF($DS285,
IF( AND(DE285&lt;&gt;"", ISERR(_xlfn.NUMBERVALUE(DE285))), "El valor de anticipos debe ser un número válido. ", "")
)</f>
        <v/>
      </c>
      <c r="IO285" s="46">
        <f>IF($DS285,
IF( AND(DF285&lt;&gt;"", ISERR(_xlfn.NUMBERVALUE(DF285))), "El valor de AFC debe ser un número válido. ", "")
)</f>
        <v/>
      </c>
      <c r="IP285" s="46">
        <f>IF($DS285,
IF( AND(DG285&lt;&gt;"", ISERR(_xlfn.NUMBERVALUE(DG285))), "El valor de rete-fuente debe ser un número válido. ", "")
)</f>
        <v/>
      </c>
      <c r="IQ285" s="46">
        <f>IF($DS285,
IF( AND(DH285&lt;&gt;"", ISERR(_xlfn.NUMBERVALUE(DH285))), "El valor de cooperativa de trabajo debe ser un número válido. ", "")
)</f>
        <v/>
      </c>
      <c r="IR285" s="46">
        <f>IF($DS285,
IF( AND(DI285&lt;&gt;"", ISERR(_xlfn.NUMBERVALUE(DI285))), "El valor de embargo fiscal debe ser un número válido. ", "")
)</f>
        <v/>
      </c>
      <c r="IS285" s="46">
        <f>IF($DS285,
IF( AND(DJ285&lt;&gt;"", ISERR(_xlfn.NUMBERVALUE(DJ285))), "El valor de educación debe ser un número válido. ", "")
)</f>
        <v/>
      </c>
      <c r="IT285" s="46">
        <f>IF($DS285,
IF( AND(DK285&lt;&gt;"", ISERR(_xlfn.NUMBERVALUE(DK285))), "El valor de reintegro debe ser un número válido. ", "")
)</f>
        <v/>
      </c>
      <c r="IU285" s="46">
        <f>IF($DS285,
IF( AND(DL285&lt;&gt;"", ISERR(_xlfn.NUMBERVALUE(DL285))), "El valor de deuda debe ser un número válido. ", "")
)</f>
        <v/>
      </c>
      <c r="IV285" s="46">
        <f>IF($DS285,
IF( AND(DM285&lt;&gt;"", ISERR(_xlfn.NUMBERVALUE(DM285))), "El valor de otras deducciones debe ser un número válido. ", "")
)</f>
        <v/>
      </c>
      <c r="IW285" s="46">
        <f>IF($DS285,
IF(DN285="","Debes escribir el valor de los devengos totales. ",
IF( ISERR(_xlfn.NUMBERVALUE(DN285)), "El valor de los devengos totales debe ser un número válido. ", "")
)
)</f>
        <v/>
      </c>
      <c r="IX285" s="46">
        <f>IF($DS285,
IF(DO285="","Debes escribir el valor de las deducciones totales. ",
IF( ISERR(_xlfn.NUMBERVALUE(DO285)), "El valor de las deducciones totales debe ser un número válido. ", "")
)
)</f>
        <v/>
      </c>
      <c r="IY285" s="46">
        <f>IF($DS285,
IF(DP285="","Debes escribir el valor del salario total. ",
IF( ISERR(_xlfn.NUMBERVALUE(DP285)), "El valor del salario total debe ser un número válido. ", "")
)
)</f>
        <v/>
      </c>
    </row>
    <row r="286">
      <c r="B286" s="48" t="n">
        <v>274</v>
      </c>
      <c r="C286" s="61">
        <f>IF(AND(DS286,DP286&lt;&gt;""),
IF(DQ286="","OK","Error"),
""
)</f>
        <v/>
      </c>
      <c r="D286" s="53" t="n"/>
      <c r="E286" s="52" t="n"/>
      <c r="F286" s="112" t="n"/>
      <c r="G286" s="52" t="n"/>
      <c r="H286" s="53" t="n"/>
      <c r="I286" s="52" t="n"/>
      <c r="J286" s="52" t="n"/>
      <c r="K286" s="53" t="n"/>
      <c r="L286" s="55" t="n"/>
      <c r="M286" s="108" t="n"/>
      <c r="N286" s="56" t="n"/>
      <c r="O286" s="52" t="n"/>
      <c r="P286" s="52" t="n"/>
      <c r="Q286" s="52" t="n"/>
      <c r="R286" s="52" t="n"/>
      <c r="S286" s="52" t="n"/>
      <c r="T286" s="53" t="n"/>
      <c r="U286" s="52" t="n"/>
      <c r="V286" s="52" t="n"/>
      <c r="W286" s="55" t="n"/>
      <c r="X286" s="55" t="n"/>
      <c r="Y286" s="52" t="n"/>
      <c r="Z286" s="55" t="n"/>
      <c r="AA286" s="52" t="n"/>
      <c r="AB286" s="53" t="n"/>
      <c r="AC286" s="53" t="n"/>
      <c r="AD286" s="53" t="n"/>
      <c r="AE286" s="177" t="n"/>
      <c r="AF286" s="113" t="n"/>
      <c r="AG286" s="177" t="n"/>
      <c r="AH286" s="178" t="n"/>
      <c r="AI286" s="178" t="n"/>
      <c r="AJ286" s="178" t="n"/>
      <c r="AK286" s="114" t="n"/>
      <c r="AL286" s="178" t="n"/>
      <c r="AM286" s="114" t="n"/>
      <c r="AN286" s="178" t="n"/>
      <c r="AO286" s="114" t="n"/>
      <c r="AP286" s="178" t="n"/>
      <c r="AQ286" s="114" t="n"/>
      <c r="AR286" s="178" t="n"/>
      <c r="AS286" s="114" t="n"/>
      <c r="AT286" s="178" t="n"/>
      <c r="AU286" s="114" t="n"/>
      <c r="AV286" s="178" t="n"/>
      <c r="AW286" s="114" t="n"/>
      <c r="AX286" s="178" t="n"/>
      <c r="AY286" s="114" t="n"/>
      <c r="AZ286" s="178" t="n"/>
      <c r="BA286" s="114" t="n"/>
      <c r="BB286" s="178" t="n"/>
      <c r="BC286" s="114" t="n"/>
      <c r="BD286" s="178" t="n"/>
      <c r="BE286" s="178" t="n"/>
      <c r="BF286" s="178" t="n"/>
      <c r="BG286" s="59" t="n"/>
      <c r="BH286" s="178" t="n"/>
      <c r="BI286" s="114" t="n"/>
      <c r="BJ286" s="53" t="n"/>
      <c r="BK286" s="178" t="n"/>
      <c r="BL286" s="114" t="n"/>
      <c r="BM286" s="178" t="n"/>
      <c r="BN286" s="114" t="n"/>
      <c r="BO286" s="178" t="n"/>
      <c r="BP286" s="178" t="n"/>
      <c r="BQ286" s="178" t="n"/>
      <c r="BR286" s="178" t="n"/>
      <c r="BS286" s="178" t="n"/>
      <c r="BT286" s="178" t="n"/>
      <c r="BU286" s="178" t="n"/>
      <c r="BV286" s="178" t="n"/>
      <c r="BW286" s="178" t="n"/>
      <c r="BX286" s="178" t="n"/>
      <c r="BY286" s="178" t="n"/>
      <c r="BZ286" s="178" t="n"/>
      <c r="CA286" s="178" t="n"/>
      <c r="CB286" s="178" t="n"/>
      <c r="CC286" s="178" t="n"/>
      <c r="CD286" s="178" t="n"/>
      <c r="CE286" s="178" t="n"/>
      <c r="CF286" s="178" t="n"/>
      <c r="CG286" s="178" t="n"/>
      <c r="CH286" s="178" t="n"/>
      <c r="CI286" s="178" t="n"/>
      <c r="CJ286" s="178" t="n"/>
      <c r="CK286" s="53" t="n"/>
      <c r="CL286" s="178" t="n"/>
      <c r="CM286" s="178" t="n"/>
      <c r="CN286" s="60" t="n"/>
      <c r="CO286" s="177" t="n"/>
      <c r="CP286" s="178" t="n"/>
      <c r="CQ286" s="60" t="n"/>
      <c r="CR286" s="177" t="n"/>
      <c r="CS286" s="178" t="n"/>
      <c r="CT286" s="59" t="n"/>
      <c r="CU286" s="178" t="n"/>
      <c r="CV286" s="59" t="n"/>
      <c r="CW286" s="178" t="n"/>
      <c r="CX286" s="59" t="n"/>
      <c r="CY286" s="178" t="n"/>
      <c r="CZ286" s="178" t="n"/>
      <c r="DA286" s="178" t="n"/>
      <c r="DB286" s="53" t="n"/>
      <c r="DC286" s="178" t="n"/>
      <c r="DD286" s="178" t="n"/>
      <c r="DE286" s="178" t="n"/>
      <c r="DF286" s="178" t="n"/>
      <c r="DG286" s="178" t="n"/>
      <c r="DH286" s="178" t="n"/>
      <c r="DI286" s="178" t="n"/>
      <c r="DJ286" s="178" t="n"/>
      <c r="DK286" s="178" t="n"/>
      <c r="DL286" s="178" t="n"/>
      <c r="DM286" s="178" t="n"/>
      <c r="DN286" s="177" t="n"/>
      <c r="DO286" s="177" t="n"/>
      <c r="DP286" s="177" t="n"/>
      <c r="DQ286" s="76">
        <f>IF(AND(DS286,DP286&lt;&gt;""),
CONCATENATE(DT286,DU286,DV286,DW286,DX286,DY286,DZ286,EA286,EB286,EC286,ED286,EE286,EF286,EG286,EH286,EI286,EJ286,EK286,EL286,EM286,EN286,EO286,EP286,EQ286,ES286,ET286,EU286,EV286,EW286,EX286,EY286,EZ286,FA286,FC286,FD286,FF286,FG286,FI286,FJ286,FL286,FM286,FO286,FP286,FR286,FS286,FU286,FV286,FX286,FY286,GA286,GB286,GD286,GE286,GF286,GH286,GI286,GJ286,GL286,GM286,GN286,GP286,GQ286,GS286,GT286,GU286,GV286,GW286,GX286,GY286,GZ286,HA286,HB286,HC286,HD286,HE286,HF286,HG286,HH286,HI286,HJ286,HK286,HL286,HM286,HN286,HO286,HQ286,HR286,HS286,HT286,HU286,HV286,HW286,HX286,HY286,IA286,IB286,IC286,ID286,IF286,IG286,IH286,II286,IK286,IL286,IM286,IN286,IO286,IP286,IQ286,IR286,IS286,IT286,IU286,IV286,IW286,IX286,IY286,IZ286),
""
)</f>
        <v/>
      </c>
      <c r="DR286" s="53" t="n"/>
      <c r="DS286" s="46">
        <f>CONCATENATE(D286,$E286,$F286,$G286,H286,$I286,$J286,K286,$L286,$M286,N286,$O286,$P286,$Q286,$R286,$S286,T286,$U286,$V286,$W286,$X286,$Y286,$Z286,$AA286,AB286,AC286,AD286,$AE286,$AF286,$AG286,AH286,AI286,AJ286,AK286,AL286,AM286,AN286,AO286,AP286,AQ286,AR286,AS286,AT286,AU286,AV286,AW286,AX286,AY286,AZ286,BA286,BB286,BC286,BD286,BE286,BF286,BG286,BH286,BI286,BJ286,BK286,BL286,BM286,BN286,BO286,BP286,BQ286,BR286,BS286,BT286,BU286,BV286,BW286,BX286,BY286,BZ286,CA286,CB286,CC286,CD286,CE286,CF286,CG286,CH286,CI286,CJ286,CK286,CL286,CM286,$CN286,$CO286,CP286,$CQ286,$CR286,CS286,CT286,CU286,CV286,CW286,CX286,CY286,CZ286,DA286,DB286,DC286,DD286,DE286,DF286,DG286,DH286,DI286,DJ286,DK286,DL286,DM286,$DN286,$DO286,$DP286,DR286)&lt;&gt;""</f>
        <v/>
      </c>
      <c r="DT286" s="46">
        <f>IF(AND($DS286,$E$4&lt;&gt;""),
IF(LEFT($E$4,2) = "1.",
IF(D286&lt;&gt;"","El CUNE sólo se envía en operaciones de novedad o ajuste. ",""),
IF(D286="","Debes escribir un CUNE válido para realizar operaciones de novedad o ajuste. ","")),
""
)</f>
        <v/>
      </c>
      <c r="DU286" s="46">
        <f>IF($DS286,
IF(E286="","Debes seleccionar el tipo de documento del empleado. ",
IF(_xlfn.IFNA(VLOOKUP(E286,TIPO_DE_DOCUMENTO,1,FALSE),-1)=-1,"El tipo de documento no es válido (por favor seleccionarlo de la lista). ","")
)
)</f>
        <v/>
      </c>
      <c r="DV286" s="46">
        <f>IF($DS286,
IF(F286="","Debes escribir el número de documento del empleado. ","")
)</f>
        <v/>
      </c>
      <c r="DW286" s="46">
        <f>IF($DS286,
IF(G286="","Debes escribir el primer nombre del empleado. ","")
)</f>
        <v/>
      </c>
      <c r="DY286" s="46">
        <f>IF($DS286,
IF(I286="","Debes escribir el primer apellido del empleado. ","")
)</f>
        <v/>
      </c>
      <c r="DZ286" s="46">
        <f>IF($DS286,
IF(J286="","Debes escribir el segundo apellido del empleado. ","")
)</f>
        <v/>
      </c>
      <c r="EB286" s="46">
        <f>IF($DS286,
IF(L286="","Debes escribir la fecha de ingreso del empleado. ",
IF(ISERR(DATE(YEAR(L286),MONTH(L286),DAY(L286))), "El valor ingresado en fecha de ingreso no tiene un formato válido. ","")
)
)</f>
        <v/>
      </c>
      <c r="EC286" s="46">
        <f>IF($DS286,
IF(M286="","Debes escribir el tiempo laborado. ",
IF( IFERROR(INT(M286),1.1) &lt;&gt; IFERROR(_xlfn.NUMBERVALUE(M286),1), "El valor de los días trabajados debe ser un número entero. ", "")
)
)</f>
        <v/>
      </c>
      <c r="ED286" s="46">
        <f>IF($DS286,
IF( AND(N286&lt;&gt;"", ISERR(DATE(YEAR(N286),MONTH(N286),DAY(N286))) ), "El valor ingresado en fecha de ingreso no tiene un formato válido. ",
IF( AND(N286&lt;&gt;"", $E$6&lt;&gt;"", DATE(YEAR(N286), MONTH(N286), 1) &lt;&gt; IFERROR(DATE(MID($E$6, 1, 4), MID($E$6, 6, 2),1), "1/1/1900") ), "La fecha de retiro debe estar dentro del período liquidado. ", "")
)
)</f>
        <v/>
      </c>
      <c r="EE286" s="46">
        <f>IF($DS286,
IF(O286="","Debes seleccionar el tipo de trabajador. ",
IF(_xlfn.IFNA(VLOOKUP(O286,TIPO_DE_TRABAJADOR,1,FALSE),-1)=-1,"El tipo de trabajador no es válido (por favor seleccionarlo de la lista). ","")
)
)</f>
        <v/>
      </c>
      <c r="EF286" s="46">
        <f>IF($DS286,
IF(P286="","Debes seleccionar si es un trabajador dependiente pensionado por vejez. ",
IF(_xlfn.IFNA(VLOOKUP(P286,SUBTIPO_DE_TRABAJADOR,1,FALSE),-1)=-1,"El tipo de trabajador dependiente pensionado por vejez no es válido (por favor seleccionarlo de la lista). ","")
)
)</f>
        <v/>
      </c>
      <c r="EG286" s="46">
        <f>IF($DS286,
IF(Q286="","Debes seleccionar el tipo de contrato del trabajador. ",
IF(_xlfn.IFNA(VLOOKUP(Q286,TIPO_DE_CONTRATO,1,FALSE),-1)=-1,"El tipo de contrato del trabajador no es válido (por favor seleccionarlo de la lista). ","")
)
)</f>
        <v/>
      </c>
      <c r="EH286" s="46">
        <f>IF($DS286,
IF(R286="","Debes seleccionar si es un salario integral. ",
IF(_xlfn.IFNA(VLOOKUP(R286,SI_NO,1,FALSE),-1)=-1,"Valor no válido para salario integral (por favor seleccionarlo de la lista). ","")
)
)</f>
        <v/>
      </c>
      <c r="EI286" s="46">
        <f>IF($DS286,
IF(S286="","Debes seleccionar si el trabajador realiza actividades de riesgo. ",
IF(_xlfn.IFNA(VLOOKUP(S286,SI_NO,1,FALSE),-1)=-1,"Valor no válido para actividad de alto riesgo (por favor seleccionarlo de la lista). ","")
)
)</f>
        <v/>
      </c>
      <c r="EK286" s="46">
        <f>IF($DS286,
IF(U286="","Debes escribir el código del municipio de residencia del trabajador. ",
IF(_xlfn.IFNA(VLOOKUP(U286,MUNICIPIO,1,FALSE),-1)=-1,"El municipio de residencia del trabajador es inválido (por favor seleccionarlo de la lista). ","")
)
)</f>
        <v/>
      </c>
      <c r="EL286" s="46">
        <f>IF($DS286,
IF(V286="","Debes escribir el la dirección de residendia del trabajador. ","")
)</f>
        <v/>
      </c>
      <c r="EM286" s="46">
        <f>IF($DS286,
IF(W286="","Debes escribir la fecha de inicio de la liquidación. ",
IF(ISERR(DATE(YEAR(W286),MONTH(W286),DAY(W286))),"El valor ingresado en fecha de inicio de liquidación no tiene un formato válido. ",
IF( AND($E$6&lt;&gt;"", DATE(YEAR(W286), MONTH(W286), 1) &lt;&gt; IFERROR(DATE(MID($E$6, 1, 4), MID($E$6, 6, 2),1), "1/1/1900") ), "La fecha de inicio de la liquidación debe estar dentro del período liquidado. ", "")
)
)
)</f>
        <v/>
      </c>
      <c r="EN286" s="46">
        <f>IF($DS286,
IF(X286="","Debes escribir la fecha de fin de la liquidación. ",
IF(ISERR(DATE(YEAR(X286),MONTH(X286),DAY(X286))),"El valor ingresado en fecha de fin de liquidación no tiene un formato válido. ",
IF( AND($E$6&lt;&gt;"", DATE(YEAR(X286), MONTH(X286), 1) &lt;&gt; IFERROR(DATE(MID($E$6, 1, 4), MID($E$6, 6, 2),1), "1/1/1900") ), "La fecha de fin de la liquidación debe estar dentro del período liquidado. ", "")
)
)
)</f>
        <v/>
      </c>
      <c r="EO286" s="46">
        <f>IF($DS286,
IF(Y286="","Debes escribir la frecuencia de pago del trabajador. ",
IF(_xlfn.IFNA(VLOOKUP(Y286,PERÍODO_DE_NÓMINA,1,FALSE),-1)=-1,"La frecuencia de pago es inválida (por favor seleccionarlo de la lista). ","")
)
)</f>
        <v/>
      </c>
      <c r="EP286" s="46">
        <f>IF($DS286,
IF(Z286="","Debes escribir la fecha de pago. ",
IF(ISERR(DATE(YEAR(Z286),MONTH(Z286),DAY(Z286))), "El valor ingresado en fecha de pago no tiene un formato válido. ","")
)
)</f>
        <v/>
      </c>
      <c r="EQ286" s="46">
        <f>IF($DS286,
IF(AA286="","Debes escribir el medio de pago. ",
IF(_xlfn.IFNA(VLOOKUP(AA286,MEDIOS_DE_PAGO,1,FALSE),-1)=-1,"El medio de pago es inválido (por favor seleccionarlo de la lista). ","")
)
)</f>
        <v/>
      </c>
      <c r="ER286" s="46">
        <f>OR(AA286='Tablas '!$T$4,AA286='Tablas '!$T$7,AA286='Tablas '!$T$8,AA286='Tablas '!$T$11)</f>
        <v/>
      </c>
      <c r="ES286" s="46">
        <f>IF(AND($DS286,ER286),
IF(AB286="","Debes escribir la entidad bancaria. ",""),
""
)</f>
        <v/>
      </c>
      <c r="ET286" s="46">
        <f>IF(AND($DS286,ER286),
IF(AC286="","Debes escribir el tipo de cuenta bancaria. ",
IF(_xlfn.IFNA(VLOOKUP(AC286,TIPO_DE_CUENTA,1,FALSE),-1)=-1,"El tipo de cuenta bancaria es inválida (por favor seleccionarlo de la lista). ","")
),
""
)</f>
        <v/>
      </c>
      <c r="EU286" s="46">
        <f>IF(AND($DS286,ER286),
IF(AD286="","Debes escribir el número de cuenta bancaria. ",""),
""
)</f>
        <v/>
      </c>
      <c r="EV286" s="46">
        <f>IF($DS286,
IF(AE286="","Debes escribir el valor del sueldo básico. ",
IF( ISERR(_xlfn.NUMBERVALUE(AE286)), "El valor del sueldo básico debe ser un número válido. ", "")
)
)</f>
        <v/>
      </c>
      <c r="EW286" s="46">
        <f>IF($DS286,
IF(AF286="","Debes escribir el número de días trabajados. ",
IF( IFERROR(INT(AF286),1.1) &lt;&gt; IFERROR(_xlfn.NUMBERVALUE(AF286),1), "La cantidad de días trabajados debe ser un número entero. ", "")
)
)</f>
        <v/>
      </c>
      <c r="EX286" s="46">
        <f>IF($DS286,
IF(AG286="","Debes escribir el valor del sueldo trabajado. ",
IF( ISERR(_xlfn.NUMBERVALUE(AG286)), "El valor del sueldo trabajado debe ser un número válido. ", "")
)
)</f>
        <v/>
      </c>
      <c r="EY286" s="46">
        <f>IF($DS286,
IF( AND(AH286&lt;&gt;"", ISERR(_xlfn.NUMBERVALUE(AH286))), "El valor del auxilio de transporte debe ser un número válido. ", "")
)</f>
        <v/>
      </c>
      <c r="EZ286" s="46">
        <f>IF($DS286,
IF( AND(AI286&lt;&gt;"", ISERR(_xlfn.NUMBERVALUE(AI286))), "El valor de viáticos salariales debe ser un número válido. ", "")
)</f>
        <v/>
      </c>
      <c r="FA286" s="46">
        <f>IF($DS286,
IF( AND(AJ286&lt;&gt;"", ISERR(_xlfn.NUMBERVALUE(AJ286))), "El valor de viáticos NO salariales debe ser un número válido. ", "")
)</f>
        <v/>
      </c>
      <c r="FB286" s="46">
        <f>CONCATENATE(AK286,AL286)&lt;&gt;""</f>
        <v/>
      </c>
      <c r="FC286" s="46">
        <f>IF(AND($DS286,FB286),
IF(AK286="","Debes escribir el número de horas extras diurnas. ",
IF( IFERROR(INT(AK286),1.1) &lt;&gt; IFERROR(_xlfn.NUMBERVALUE(AK286),1), "La cantidad de horas extras diurnas debe ser un número entero. ", "")
),
""
)</f>
        <v/>
      </c>
      <c r="FD286" s="46">
        <f>IF(AND($DS286,FB286),
IF(AL286="","Debes escribir el valor de las horas extras diurnas. ",
IF( ISERR(_xlfn.NUMBERVALUE(AL286)), "El valor de las horas extras duirnas debe ser un número válido. ", "")
),
""
)</f>
        <v/>
      </c>
      <c r="FE286" s="46">
        <f>CONCATENATE(AM286,AN286)&lt;&gt;""</f>
        <v/>
      </c>
      <c r="FF286" s="46">
        <f>IF(AND($DS286,FE286),
IF(AM286="","Debes escribir el número de horas extras nocturnas. ",
IF( IFERROR(INT(AM286),1.1) &lt;&gt; IFERROR(_xlfn.NUMBERVALUE(AM286),1), "La cantidad de horas extras nocturnas debe ser un número entero. ", "")
),
""
)</f>
        <v/>
      </c>
      <c r="FG286" s="46">
        <f>IF(AND($DS286,FE286),
IF(AN286="","Debes escribir el valor de las horas extras nocturnas. ",
IF( ISERR(_xlfn.NUMBERVALUE(AN286)), "El valor de las horas extras nocturnas debe ser un número válido. ", "")
),
""
)</f>
        <v/>
      </c>
      <c r="FH286" s="46">
        <f>CONCATENATE(AO286,AP286)&lt;&gt;""</f>
        <v/>
      </c>
      <c r="FI286" s="46">
        <f>IF(AND($DS286,FH286),
IF(AO286="","Debes escribir el número de horas extras diurnas dominicales y festivas. ",
IF( IFERROR(INT(AO286),1.1) &lt;&gt; IFERROR(_xlfn.NUMBERVALUE(AO286),1), "La cantidad de horas extras diurnas dominicales y festivas debe ser un número entero. ", "")
),
""
)</f>
        <v/>
      </c>
      <c r="FJ286" s="46">
        <f>IF(AND($DS286,FH286),
IF(AP286="","Debes escribir el valor de las horas extras diurnas dominicales y festivas. ",
IF( ISERR(_xlfn.NUMBERVALUE(AP286)), "El valor de las horas extras diurnas dominicales y festivas debe ser un número válido. ", "")
),
""
)</f>
        <v/>
      </c>
      <c r="FK286" s="46">
        <f>CONCATENATE(AQ286,AR286)&lt;&gt;""</f>
        <v/>
      </c>
      <c r="FL286" s="46">
        <f>IF(AND($DS286,FK286),
IF(AQ286="","Debes escribir el número de horas extras nocturnas dominicales y festivas. ",
IF( IFERROR(INT(AQ286),1.1) &lt;&gt; IFERROR(_xlfn.NUMBERVALUE(AQ286),1), "La cantidad de horas extras nocturnas dominicales y festivas debe ser un número entero. ", "")
),
""
)</f>
        <v/>
      </c>
      <c r="FM286" s="46">
        <f>IF(AND($DS286,FK286),
IF(AR286="","Debes escribir el valor de las horas extras nocturnas dominicales y festivas. ",
IF( ISERR(_xlfn.NUMBERVALUE(AR286)), "El valor de las horas extras nocturnas dominicales y festivas debe ser un número válido. ", "")
),
""
)</f>
        <v/>
      </c>
      <c r="FN286" s="46">
        <f>CONCATENATE(AS286,AT286)&lt;&gt;""</f>
        <v/>
      </c>
      <c r="FO286" s="46">
        <f>IF(AND($DS286,FN286),
IF(AS286="","Debes escribir el número de horas recargo nocturno. ",
IF( IFERROR(INT(AS286),1.1) &lt;&gt; IFERROR(_xlfn.NUMBERVALUE(AS286),1), "La cantidad de horas recargo nocturno debe ser un número entero. ", "")
),
""
)</f>
        <v/>
      </c>
      <c r="FP286" s="46">
        <f>IF(AND($DS286,FN286),
IF(AT286="","Debes escribir el valor de las horas recargo nocturno. ",
IF( ISERR(_xlfn.NUMBERVALUE(AT286)), "El valor de las horas recargo nocturno debe ser un número válido. ", "")
),
""
)</f>
        <v/>
      </c>
      <c r="FQ286" s="46">
        <f>CONCATENATE(AU286,AV286)&lt;&gt;""</f>
        <v/>
      </c>
      <c r="FR286" s="46">
        <f>IF(AND($DS286,FQ286),
IF(AU286="","Debes escribir el número de horas recargo diurno dominical y festivo. ",
IF( IFERROR(INT(AU286),1.1) &lt;&gt; IFERROR(_xlfn.NUMBERVALUE(AU286),1), "La cantidad de horas recargo diurno dominical y festivo debe ser un número entero. ", "")
),
""
)</f>
        <v/>
      </c>
      <c r="FS286" s="46">
        <f>IF(AND($DS286,FQ286),
IF(AV286="","Debes escribir el valor de las horas recargo diurno dominical y festivo. ",
IF( ISERR(_xlfn.NUMBERVALUE(AV286)), "El valor de las horas recargo diurno dominical y festivo debe ser un número válido. ", "")
),
""
)</f>
        <v/>
      </c>
      <c r="FT286" s="46">
        <f>CONCATENATE(AW286,AX286)&lt;&gt;""</f>
        <v/>
      </c>
      <c r="FU286" s="46">
        <f>IF(AND($DS286,FT286),
IF(AW286="","Debes escribir el número de horas recargo nocturno dominical y festivo. ",
IF( IFERROR(INT(AW286),1.1) &lt;&gt; IFERROR(_xlfn.NUMBERVALUE(AW286),1), "La cantidad de horas recargo nocturno dominical y festivo debe ser un número entero. ", "")
),
""
)</f>
        <v/>
      </c>
      <c r="FV286" s="46">
        <f>IF(AND($DS286,FT286),
IF(AX286="","Debes escribir el valor de las horas recargo nocturno dominical y festivo. ",
IF( ISERR(_xlfn.NUMBERVALUE(AX286)), "El valor de las horas recargo nocturno dominical y festivo debe ser un número válido. ", "")
),
""
)</f>
        <v/>
      </c>
      <c r="FW286" s="46">
        <f>CONCATENATE(AY286,AZ286)&lt;&gt;""</f>
        <v/>
      </c>
      <c r="FX286" s="46">
        <f>IF(AND($DS286,FW286),
IF(AY286="","Debes escribir el número de días de vacaciones comunes. ",
IF( IFERROR(INT(AY286),1.1) &lt;&gt; IFERROR(_xlfn.NUMBERVALUE(AY286),1), "La cantidad de días de vacaciones comunes debe ser un número entero. ", "")
),
""
)</f>
        <v/>
      </c>
      <c r="FY286" s="46">
        <f>IF(AND($DS286,FW286),
IF(AZ286="","Debes escribir el valor de las vacaciones comunes. ",
IF( ISERR(_xlfn.NUMBERVALUE(AZ286)), "El valor de las vacaciones comunes debe ser un número válido. ", "")
),
""
)</f>
        <v/>
      </c>
      <c r="FZ286" s="46">
        <f>CONCATENATE(BA286,BB286)&lt;&gt;""</f>
        <v/>
      </c>
      <c r="GA286" s="46">
        <f>IF(AND($DS286,FZ286),
IF(BA286="","Debes escribir el número de días de vacaciones compensadas. ",
IF( IFERROR(INT(BA286),1.1) &lt;&gt; IFERROR(_xlfn.NUMBERVALUE(BA286),1), "La cantidad de días de vacaciones compensadas debe ser un número entero. ", "")
),
""
)</f>
        <v/>
      </c>
      <c r="GB286" s="46">
        <f>IF(AND($DS286,FZ286),
IF(BB286="","Debes escribir el valor de las vacaciones compensadas. ",
IF( ISERR(_xlfn.NUMBERVALUE(BB286)), "El valor de las vacaciones compensadas debe ser un número válido. ", "")
),
""
)</f>
        <v/>
      </c>
      <c r="GC286" s="46">
        <f>CONCATENATE(BC286,BD286)&lt;&gt;""</f>
        <v/>
      </c>
      <c r="GD286" s="46">
        <f>IF(AND($DS286,GC286),
IF(BC286="","Debes escribir el número de días de prima salarial. ",
IF( IFERROR(INT(BC286),1.1) &lt;&gt; IFERROR(_xlfn.NUMBERVALUE(BC286),1), "La cantidad de días de prima salarial debe ser un número entero. ", "")
),
""
)</f>
        <v/>
      </c>
      <c r="GE286" s="46">
        <f>IF(AND($DS286,GC286),
IF(BD286="","Debes escribir el valor de los días de prima salarial. ",
IF( ISERR(_xlfn.NUMBERVALUE(BD286)), "El valor de los días de prima salarial debe ser un número válido. ", "")
),
""
)</f>
        <v/>
      </c>
      <c r="GF286" s="46">
        <f>IF($DS286,
IF( AND(BE286&lt;&gt;"", ISERR(_xlfn.NUMBERVALUE(BE286))), "El valor de la prima NO saliarial debe ser un número válido. ", "")
)</f>
        <v/>
      </c>
      <c r="GG286" s="46">
        <f>CONCATENATE(BF286,BG286,BH286)&lt;&gt;""</f>
        <v/>
      </c>
      <c r="GH286" s="46">
        <f>IF(AND($DS286,GG286),
IF(BF286="","Debes escribir el valor de las cesantías. ",
IF( ISERR(_xlfn.NUMBERVALUE(BF286)), "El valor de las cesantías debe ser un número válido. ", "")
),
""
)</f>
        <v/>
      </c>
      <c r="GI286" s="46">
        <f>IF(AND($DS286,GG286),
IF(BG286="","Debes escribir el % de cesantías. ",
IF( ISERR(_xlfn.NUMBERVALUE(BG286)), "El % de cesantías debe ser un número válido. ", "")
),
""
)</f>
        <v/>
      </c>
      <c r="GJ286" s="46">
        <f>IF(AND($DS286,GG286),
IF(BH286="","Debes escribir el valor de intereses de cesantías. ",
IF( ISERR(_xlfn.NUMBERVALUE(BH286)), "El valor de intereses de cesantías debe ser un número válido. ", "")
),
""
)</f>
        <v/>
      </c>
      <c r="GK286" s="46">
        <f>CONCATENATE(BI286,BJ286,BK286)&lt;&gt;""</f>
        <v/>
      </c>
      <c r="GL286" s="46">
        <f>IF(AND($DS286,GK286),
IF(BI286="","Debes escribir el número de días de incapacidad. ",
IF( IFERROR(INT(BI286),1.1) &lt;&gt; IFERROR(_xlfn.NUMBERVALUE(BI286),1), "La cantidad de días de incapacidad debe ser un número entero. ", "")
),
""
)</f>
        <v/>
      </c>
      <c r="GM286" s="46">
        <f>IF(AND($DS286,GK286),
IF(BJ286="","Debes escribir el tipo de incapacidad. ",
IF(_xlfn.IFNA(VLOOKUP(BJ286,TIPO_DE_INCAPACIDAD,1,FALSE),-1)=-1,"El tipo de incapacidad es inválida (por favor seleccionarlo de la lista). ","")
),
""
)</f>
        <v/>
      </c>
      <c r="GN286" s="46">
        <f>IF(AND($DS286,GK286),
IF(BK286="","Debes escribir el valor de la incapacidad. ",
IF( ISERR(_xlfn.NUMBERVALUE(BK286)), "El valor de la incapacidad debe ser un número válido. ", "")
),
""
)</f>
        <v/>
      </c>
      <c r="GO286" s="46">
        <f>CONCATENATE(BL286,BM286)&lt;&gt;""</f>
        <v/>
      </c>
      <c r="GP286" s="46">
        <f>IF(AND($DS286,GO286),
IF(BL286="","Debes escribir el número de días de licencia de maternidad o paternidad. ",
IF( IFERROR(INT(BL286),1.1) &lt;&gt; IFERROR(_xlfn.NUMBERVALUE(BL286),1), "La cantidad de días de licencia de maternidad o paternidad debe ser un número entero. ", "")
),
""
)</f>
        <v/>
      </c>
      <c r="GQ286" s="46">
        <f>IF(AND($DS286,GO286),
IF(BM286="","Debes escribir el valor de la licencia de maternidad o paternidad. ",
IF( ISERR(_xlfn.NUMBERVALUE(BM286)), "El valor de la licencia de maternidad o paternidad debe ser un número válido. ", "")
),
""
)</f>
        <v/>
      </c>
      <c r="GR286" s="46">
        <f>CONCATENATE(BN286,BO286)&lt;&gt;""</f>
        <v/>
      </c>
      <c r="GS286" s="46">
        <f>IF(AND($DS286,GR286),
IF(BN286="","Debes escribir el número de días de licencia remunerada. ",
IF( IFERROR(INT(BN286),1.1) &lt;&gt; IFERROR(_xlfn.NUMBERVALUE(BN286),1), "La cantidad de días de licencia remunerada debe ser un número entero. ", "")
),
""
)</f>
        <v/>
      </c>
      <c r="GT286" s="46">
        <f>IF(AND($DS286,GR286),
IF(BO286="","Debes escribir el valor de la licencia remunerada. ",
IF( ISERR(_xlfn.NUMBERVALUE(BO286)), "El valor de la licencia remunerada debe ser un número válido. ", "")
),
""
)</f>
        <v/>
      </c>
      <c r="GU286" s="46">
        <f>IF($DS286,
IF( AND(BP286&lt;&gt;"", ISERR(_xlfn.NUMBERVALUE(BP286))), "El valor de la licencia NO remunerada debe ser un número válido. ", "")
)</f>
        <v/>
      </c>
      <c r="GV286" s="46">
        <f>IF($DS286,
IF( AND(BQ286&lt;&gt;"", ISERR(_xlfn.NUMBERVALUE(BQ286))), "El valor de auxilios salariales debe ser un número válido. ", "")
)</f>
        <v/>
      </c>
      <c r="GW286" s="46">
        <f>IF($DS286,
IF( AND(BR286&lt;&gt;"", ISERR(_xlfn.NUMBERVALUE(BR286))), "El valor de auxilios NO salariales debe ser un número válido. ", "")
)</f>
        <v/>
      </c>
      <c r="GX286" s="46">
        <f>IF($DS286,
IF( AND(BS286&lt;&gt;"", ISERR(_xlfn.NUMBERVALUE(BS286))), "El valor de bonos salariales debe ser un número válido. ", "")
)</f>
        <v/>
      </c>
      <c r="GY286" s="46">
        <f>IF($DS286,
IF( AND(BT286&lt;&gt;"", ISERR(_xlfn.NUMBERVALUE(BT286))), "El valor de bonos NO salariales debe ser un número válido. ", "")
)</f>
        <v/>
      </c>
      <c r="GZ286" s="46">
        <f>IF($DS286,
IF( AND(BU286&lt;&gt;"", ISERR(_xlfn.NUMBERVALUE(BU286))), "El valor de bonos salariales de alimentación debe ser un número válido. ", "")
)</f>
        <v/>
      </c>
      <c r="HA286" s="46">
        <f>IF($DS286,
IF( AND(BV286&lt;&gt;"", ISERR(_xlfn.NUMBERVALUE(BV286))), "El valor de bonos NO salariales de alimentación debe ser un número válido. ", "")
)</f>
        <v/>
      </c>
      <c r="HB286" s="46">
        <f>IF($DS286,
IF( AND(BW286&lt;&gt;"", ISERR(_xlfn.NUMBERVALUE(BW286))), "El valor de bonificaciones salariales debe ser un número válido. ", "")
)</f>
        <v/>
      </c>
      <c r="HC286" s="46">
        <f>IF($DS286,
IF( AND(BX286&lt;&gt;"", ISERR(_xlfn.NUMBERVALUE(BX286))), "El valor de bonificaciones NO salariales debe ser un número válido. ", "")
)</f>
        <v/>
      </c>
      <c r="HD286" s="46">
        <f>IF($DS286,
IF( AND(BY286&lt;&gt;"", ISERR(_xlfn.NUMBERVALUE(BY286))), "El valor de compensaciones ordinarias debe ser un número válido. ", "")
)</f>
        <v/>
      </c>
      <c r="HE286" s="46">
        <f>IF($DS286,
IF( AND(BZ286&lt;&gt;"", ISERR(_xlfn.NUMBERVALUE(BZ286))), "El valor de compensaciones extraordinarias debe ser un número válido. ", "")
)</f>
        <v/>
      </c>
      <c r="HF286" s="46">
        <f>IF($DS286,
IF( AND(CA286&lt;&gt;"", ISERR(_xlfn.NUMBERVALUE(CA286))), "El valor de comisiones debe ser un número válido. ", "")
)</f>
        <v/>
      </c>
      <c r="HG286" s="46">
        <f>IF($DS286,
IF( AND(CB286&lt;&gt;"", ISERR(_xlfn.NUMBERVALUE(CB286))), "El valor de ausencia por huega debe ser un número válido. ", "")
)</f>
        <v/>
      </c>
      <c r="HH286" s="46">
        <f>IF($DS286,
IF( AND(CC286&lt;&gt;"", ISERR(_xlfn.NUMBERVALUE(CC286))), "El valor de anticipos debe ser un número válido. ", "")
)</f>
        <v/>
      </c>
      <c r="HI286" s="46">
        <f>IF($DS286,
IF( AND(CD286&lt;&gt;"", ISERR(_xlfn.NUMBERVALUE(CD286))), "El valor de pagos a terceros debe ser un número válido. ", "")
)</f>
        <v/>
      </c>
      <c r="HJ286" s="46">
        <f>IF($DS286,
IF( AND(CE286&lt;&gt;"", ISERR(_xlfn.NUMBERVALUE(CE286))), "El valor de dotación debe ser un número válido. ", "")
)</f>
        <v/>
      </c>
      <c r="HK286" s="46">
        <f>IF($DS286,
IF( AND(CF286&lt;&gt;"", ISERR(_xlfn.NUMBERVALUE(CF286))), "El valor de apoyo sostenibilidad debe ser un número válido. ", "")
)</f>
        <v/>
      </c>
      <c r="HL286" s="46">
        <f>IF($DS286,
IF( AND(CG286&lt;&gt;"", ISERR(_xlfn.NUMBERVALUE(CG286))), "El valor de teletrabajo debe ser un número válido. ", "")
)</f>
        <v/>
      </c>
      <c r="HM286" s="46">
        <f>IF($DS286,
IF( AND(CH286&lt;&gt;"", ISERR(_xlfn.NUMBERVALUE(CH286))), "El valor de bonificación de retiro debe ser un número válido. ", "")
)</f>
        <v/>
      </c>
      <c r="HN286" s="46">
        <f>IF($DS286,
IF( AND(CI286&lt;&gt;"", ISERR(_xlfn.NUMBERVALUE(CI286))), "El valor de indemnización de retiro debe ser un número válido. ", "")
)</f>
        <v/>
      </c>
      <c r="HO286" s="46">
        <f>IF($DS286,
IF( AND(CJ286&lt;&gt;"", ISERR(_xlfn.NUMBERVALUE(CJ286))), "El valor de reintegros debe ser un número válido. ", "")
)</f>
        <v/>
      </c>
      <c r="HP286" s="46">
        <f>CONCATENATE(CK286,CL286,CM286)&lt;&gt;""</f>
        <v/>
      </c>
      <c r="HQ286" s="46">
        <f>IF(AND($DS286,HP286),
IF(CK286="","Debes escribir la descripción de otro concepto no categorizado. ",""),
""
)</f>
        <v/>
      </c>
      <c r="HR286" s="46">
        <f>IF(AND($DS286,HP286),
IF(CONCATENATE(CL286,CM286)="","Debes escribir al menos un valor de concepto no categorizado (salarial o no salarial). ",
IF(ISERR(_xlfn.NUMBERVALUE(CL286)),"El valor salarial concepto no categorizado debe ser un número válido. ","")
),
""
)</f>
        <v/>
      </c>
      <c r="HS286" s="46">
        <f>IF(AND($DS286,HP286),
IF(CONCATENATE(CL286,CM286)="","Debes escribir al menos un valor de concepto no categorizado (salarial o no salarial). ",
IF(ISERR(_xlfn.NUMBERVALUE(CM286)),"El valor NO salarial concepto no categorizado debe ser un número válido. ","")
),
""
)</f>
        <v/>
      </c>
      <c r="HT286" s="46">
        <f>IF($DS286,
IF(CN286="","Debes escribir el porcentaje del aporte a salud. ",
IF( ISERR(_xlfn.NUMBERVALUE(CN286)), "El valor del porcentaje del aporte a salud debe ser un número válido. ", "")
)
)</f>
        <v/>
      </c>
      <c r="HU286" s="46">
        <f>IF($DS286,
IF(CO286="","Debes escribir el valor del aporte a salud. ",
IF( ISERR(_xlfn.NUMBERVALUE(CO286)), "El valor del aporte a salud debe ser un número válido. ", "")
)
)</f>
        <v/>
      </c>
      <c r="HV286" s="46">
        <f>IF($DS286,
IF( AND(CP286&lt;&gt;"", ISERR(_xlfn.NUMBERVALUE(CP286))), "El valor plan complementario debe ser un número válido. ", "")
)</f>
        <v/>
      </c>
      <c r="HW286" s="46">
        <f>IF($DS286,
IF(CQ286="","Debes escribir el porcentaje del aporte a pensión. ",
IF( ISERR(_xlfn.NUMBERVALUE(CQ286)), "El valor del porcentaje del aporte a pensión debe ser un número válido. ", "")
)
)</f>
        <v/>
      </c>
      <c r="HX286" s="46">
        <f>IF($DS286,
IF(CR286="","Debes escribir el valor del aporte a pensión. ",
IF( ISERR(_xlfn.NUMBERVALUE(CR286)), "El valor del aporte a salud debe ser un número válido. ", "")
)
)</f>
        <v/>
      </c>
      <c r="HY286" s="46">
        <f>IF($DS286,
IF( AND(CS286&lt;&gt;"", ISERR(_xlfn.NUMBERVALUE(CS286))), "El valor pensión voluntaria debe ser un número válido. ", "")
)</f>
        <v/>
      </c>
      <c r="HZ286" s="46">
        <f>CONCATENATE(CT286,CU286,CV286,CW286)&lt;&gt;""</f>
        <v/>
      </c>
      <c r="IA286" s="46">
        <f>IF(AND($DS286,HZ286),
IF(CT286="","Debes escribir el % del fondo de seguridad pensional. ",
IF( ISERR(_xlfn.NUMBERVALUE(CT286)), "El % del fondo de seguridad debe ser un número válido. ", "")
),
""
)</f>
        <v/>
      </c>
      <c r="IB286" s="46">
        <f>IF(AND($DS286,HZ286),
IF(CU286="","Debes escribir el valor del aporte al fondo de solidaridad pensional. ",
IF( ISERR(_xlfn.NUMBERVALUE(CU286)), "El valor del aporte al fondo de solidaridad pensional debe ser un número válido. ", "")
),
""
)</f>
        <v/>
      </c>
      <c r="IC286" s="46">
        <f>IF(AND($DS286,HZ286),
IF(CV286="","Debes escribir el % del fondo de subsistencia. ",
IF( ISERR(_xlfn.NUMBERVALUE(CV286)), "El % del fondo de subsistencia debe ser un número válido. ", "")
),
""
)</f>
        <v/>
      </c>
      <c r="ID286" s="46">
        <f>IF(AND($DS286,HZ286),
IF(CW286="","Debes escribir el valor del fondo de subsistencia. ",
IF( ISERR(_xlfn.NUMBERVALUE(CW286)), "El valor del fondo de subsistencia debe ser un número válido. ", "")
),
""
)</f>
        <v/>
      </c>
      <c r="IE286" s="46">
        <f>CONCATENATE(CX286,CY286)&lt;&gt;""</f>
        <v/>
      </c>
      <c r="IF286" s="46">
        <f>IF(AND($DS286,IE286),
IF(CX286="","Debes escribir el % de sindicato. ",
IF( ISERR(_xlfn.NUMBERVALUE(CX286)), "El % de sindicato debe ser un número válido. ", "")
),
""
)</f>
        <v/>
      </c>
      <c r="IG286" s="46">
        <f>IF(AND($DS286,IE286),
IF(CY286="","Debes escribir el valor del sindicato. ",
IF( ISERR(_xlfn.NUMBERVALUE(CY286)), "El valor del sindicato debe ser un número válido. ", "")
),
""
)</f>
        <v/>
      </c>
      <c r="IH286" s="46">
        <f>IF($DS286,
IF( AND(CZ286&lt;&gt;"", ISERR(_xlfn.NUMBERVALUE(CZ286))), "El valor de sanción pública debe ser un número válido. ", "")
)</f>
        <v/>
      </c>
      <c r="II286" s="46">
        <f>IF($DS286,
IF( AND(DA286&lt;&gt;"", ISERR(_xlfn.NUMBERVALUE(DA286))), "El valor de sanción privada debe ser un número válido. ", "")
)</f>
        <v/>
      </c>
      <c r="IJ286" s="46">
        <f>CONCATENATE(DB286,DC286)&lt;&gt;""</f>
        <v/>
      </c>
      <c r="IK286" s="46">
        <f>IF(AND($DS286,IJ286),
IF(DB286="","Debes escribir la descripción de libranza. ",""),
""
)</f>
        <v/>
      </c>
      <c r="IL286" s="46">
        <f>IF(AND($DS286,IJ286),
IF(DC286="","Debes escribir la cuota libranza. ",
IF(ISERR(_xlfn.NUMBERVALUE(DC286)),"El valor de la cuota libranza debe ser un número válido. ","")
),
""
)</f>
        <v/>
      </c>
      <c r="IM286" s="46">
        <f>IF($DS286,
IF( AND(DD286&lt;&gt;"", ISERR(_xlfn.NUMBERVALUE(DD286))), "El valor de pagos a terceros debe ser un número válido. ", "")
)</f>
        <v/>
      </c>
      <c r="IN286" s="46">
        <f>IF($DS286,
IF( AND(DE286&lt;&gt;"", ISERR(_xlfn.NUMBERVALUE(DE286))), "El valor de anticipos debe ser un número válido. ", "")
)</f>
        <v/>
      </c>
      <c r="IO286" s="46">
        <f>IF($DS286,
IF( AND(DF286&lt;&gt;"", ISERR(_xlfn.NUMBERVALUE(DF286))), "El valor de AFC debe ser un número válido. ", "")
)</f>
        <v/>
      </c>
      <c r="IP286" s="46">
        <f>IF($DS286,
IF( AND(DG286&lt;&gt;"", ISERR(_xlfn.NUMBERVALUE(DG286))), "El valor de rete-fuente debe ser un número válido. ", "")
)</f>
        <v/>
      </c>
      <c r="IQ286" s="46">
        <f>IF($DS286,
IF( AND(DH286&lt;&gt;"", ISERR(_xlfn.NUMBERVALUE(DH286))), "El valor de cooperativa de trabajo debe ser un número válido. ", "")
)</f>
        <v/>
      </c>
      <c r="IR286" s="46">
        <f>IF($DS286,
IF( AND(DI286&lt;&gt;"", ISERR(_xlfn.NUMBERVALUE(DI286))), "El valor de embargo fiscal debe ser un número válido. ", "")
)</f>
        <v/>
      </c>
      <c r="IS286" s="46">
        <f>IF($DS286,
IF( AND(DJ286&lt;&gt;"", ISERR(_xlfn.NUMBERVALUE(DJ286))), "El valor de educación debe ser un número válido. ", "")
)</f>
        <v/>
      </c>
      <c r="IT286" s="46">
        <f>IF($DS286,
IF( AND(DK286&lt;&gt;"", ISERR(_xlfn.NUMBERVALUE(DK286))), "El valor de reintegro debe ser un número válido. ", "")
)</f>
        <v/>
      </c>
      <c r="IU286" s="46">
        <f>IF($DS286,
IF( AND(DL286&lt;&gt;"", ISERR(_xlfn.NUMBERVALUE(DL286))), "El valor de deuda debe ser un número válido. ", "")
)</f>
        <v/>
      </c>
      <c r="IV286" s="46">
        <f>IF($DS286,
IF( AND(DM286&lt;&gt;"", ISERR(_xlfn.NUMBERVALUE(DM286))), "El valor de otras deducciones debe ser un número válido. ", "")
)</f>
        <v/>
      </c>
      <c r="IW286" s="46">
        <f>IF($DS286,
IF(DN286="","Debes escribir el valor de los devengos totales. ",
IF( ISERR(_xlfn.NUMBERVALUE(DN286)), "El valor de los devengos totales debe ser un número válido. ", "")
)
)</f>
        <v/>
      </c>
      <c r="IX286" s="46">
        <f>IF($DS286,
IF(DO286="","Debes escribir el valor de las deducciones totales. ",
IF( ISERR(_xlfn.NUMBERVALUE(DO286)), "El valor de las deducciones totales debe ser un número válido. ", "")
)
)</f>
        <v/>
      </c>
      <c r="IY286" s="46">
        <f>IF($DS286,
IF(DP286="","Debes escribir el valor del salario total. ",
IF( ISERR(_xlfn.NUMBERVALUE(DP286)), "El valor del salario total debe ser un número válido. ", "")
)
)</f>
        <v/>
      </c>
    </row>
    <row r="287">
      <c r="B287" s="48" t="n">
        <v>275</v>
      </c>
      <c r="C287" s="61">
        <f>IF(AND(DS287,DP287&lt;&gt;""),
IF(DQ287="","OK","Error"),
""
)</f>
        <v/>
      </c>
      <c r="D287" s="53" t="n"/>
      <c r="E287" s="52" t="n"/>
      <c r="F287" s="112" t="n"/>
      <c r="G287" s="52" t="n"/>
      <c r="H287" s="53" t="n"/>
      <c r="I287" s="52" t="n"/>
      <c r="J287" s="52" t="n"/>
      <c r="K287" s="53" t="n"/>
      <c r="L287" s="55" t="n"/>
      <c r="M287" s="108" t="n"/>
      <c r="N287" s="56" t="n"/>
      <c r="O287" s="52" t="n"/>
      <c r="P287" s="52" t="n"/>
      <c r="Q287" s="52" t="n"/>
      <c r="R287" s="52" t="n"/>
      <c r="S287" s="52" t="n"/>
      <c r="T287" s="53" t="n"/>
      <c r="U287" s="52" t="n"/>
      <c r="V287" s="52" t="n"/>
      <c r="W287" s="55" t="n"/>
      <c r="X287" s="55" t="n"/>
      <c r="Y287" s="52" t="n"/>
      <c r="Z287" s="55" t="n"/>
      <c r="AA287" s="52" t="n"/>
      <c r="AB287" s="53" t="n"/>
      <c r="AC287" s="53" t="n"/>
      <c r="AD287" s="53" t="n"/>
      <c r="AE287" s="177" t="n"/>
      <c r="AF287" s="113" t="n"/>
      <c r="AG287" s="177" t="n"/>
      <c r="AH287" s="178" t="n"/>
      <c r="AI287" s="178" t="n"/>
      <c r="AJ287" s="178" t="n"/>
      <c r="AK287" s="114" t="n"/>
      <c r="AL287" s="178" t="n"/>
      <c r="AM287" s="114" t="n"/>
      <c r="AN287" s="178" t="n"/>
      <c r="AO287" s="114" t="n"/>
      <c r="AP287" s="178" t="n"/>
      <c r="AQ287" s="114" t="n"/>
      <c r="AR287" s="178" t="n"/>
      <c r="AS287" s="114" t="n"/>
      <c r="AT287" s="178" t="n"/>
      <c r="AU287" s="114" t="n"/>
      <c r="AV287" s="178" t="n"/>
      <c r="AW287" s="114" t="n"/>
      <c r="AX287" s="178" t="n"/>
      <c r="AY287" s="114" t="n"/>
      <c r="AZ287" s="178" t="n"/>
      <c r="BA287" s="114" t="n"/>
      <c r="BB287" s="178" t="n"/>
      <c r="BC287" s="114" t="n"/>
      <c r="BD287" s="178" t="n"/>
      <c r="BE287" s="178" t="n"/>
      <c r="BF287" s="178" t="n"/>
      <c r="BG287" s="59" t="n"/>
      <c r="BH287" s="178" t="n"/>
      <c r="BI287" s="114" t="n"/>
      <c r="BJ287" s="53" t="n"/>
      <c r="BK287" s="178" t="n"/>
      <c r="BL287" s="114" t="n"/>
      <c r="BM287" s="178" t="n"/>
      <c r="BN287" s="114" t="n"/>
      <c r="BO287" s="178" t="n"/>
      <c r="BP287" s="178" t="n"/>
      <c r="BQ287" s="178" t="n"/>
      <c r="BR287" s="178" t="n"/>
      <c r="BS287" s="178" t="n"/>
      <c r="BT287" s="178" t="n"/>
      <c r="BU287" s="178" t="n"/>
      <c r="BV287" s="178" t="n"/>
      <c r="BW287" s="178" t="n"/>
      <c r="BX287" s="178" t="n"/>
      <c r="BY287" s="178" t="n"/>
      <c r="BZ287" s="178" t="n"/>
      <c r="CA287" s="178" t="n"/>
      <c r="CB287" s="178" t="n"/>
      <c r="CC287" s="178" t="n"/>
      <c r="CD287" s="178" t="n"/>
      <c r="CE287" s="178" t="n"/>
      <c r="CF287" s="178" t="n"/>
      <c r="CG287" s="178" t="n"/>
      <c r="CH287" s="178" t="n"/>
      <c r="CI287" s="178" t="n"/>
      <c r="CJ287" s="178" t="n"/>
      <c r="CK287" s="53" t="n"/>
      <c r="CL287" s="178" t="n"/>
      <c r="CM287" s="178" t="n"/>
      <c r="CN287" s="60" t="n"/>
      <c r="CO287" s="177" t="n"/>
      <c r="CP287" s="178" t="n"/>
      <c r="CQ287" s="60" t="n"/>
      <c r="CR287" s="177" t="n"/>
      <c r="CS287" s="178" t="n"/>
      <c r="CT287" s="59" t="n"/>
      <c r="CU287" s="178" t="n"/>
      <c r="CV287" s="59" t="n"/>
      <c r="CW287" s="178" t="n"/>
      <c r="CX287" s="59" t="n"/>
      <c r="CY287" s="178" t="n"/>
      <c r="CZ287" s="178" t="n"/>
      <c r="DA287" s="178" t="n"/>
      <c r="DB287" s="53" t="n"/>
      <c r="DC287" s="178" t="n"/>
      <c r="DD287" s="178" t="n"/>
      <c r="DE287" s="178" t="n"/>
      <c r="DF287" s="178" t="n"/>
      <c r="DG287" s="178" t="n"/>
      <c r="DH287" s="178" t="n"/>
      <c r="DI287" s="178" t="n"/>
      <c r="DJ287" s="178" t="n"/>
      <c r="DK287" s="178" t="n"/>
      <c r="DL287" s="178" t="n"/>
      <c r="DM287" s="178" t="n"/>
      <c r="DN287" s="177" t="n"/>
      <c r="DO287" s="177" t="n"/>
      <c r="DP287" s="177" t="n"/>
      <c r="DQ287" s="76">
        <f>IF(AND(DS287,DP287&lt;&gt;""),
CONCATENATE(DT287,DU287,DV287,DW287,DX287,DY287,DZ287,EA287,EB287,EC287,ED287,EE287,EF287,EG287,EH287,EI287,EJ287,EK287,EL287,EM287,EN287,EO287,EP287,EQ287,ES287,ET287,EU287,EV287,EW287,EX287,EY287,EZ287,FA287,FC287,FD287,FF287,FG287,FI287,FJ287,FL287,FM287,FO287,FP287,FR287,FS287,FU287,FV287,FX287,FY287,GA287,GB287,GD287,GE287,GF287,GH287,GI287,GJ287,GL287,GM287,GN287,GP287,GQ287,GS287,GT287,GU287,GV287,GW287,GX287,GY287,GZ287,HA287,HB287,HC287,HD287,HE287,HF287,HG287,HH287,HI287,HJ287,HK287,HL287,HM287,HN287,HO287,HQ287,HR287,HS287,HT287,HU287,HV287,HW287,HX287,HY287,IA287,IB287,IC287,ID287,IF287,IG287,IH287,II287,IK287,IL287,IM287,IN287,IO287,IP287,IQ287,IR287,IS287,IT287,IU287,IV287,IW287,IX287,IY287,IZ287),
""
)</f>
        <v/>
      </c>
      <c r="DR287" s="53" t="n"/>
      <c r="DS287" s="46">
        <f>CONCATENATE(D287,$E287,$F287,$G287,H287,$I287,$J287,K287,$L287,$M287,N287,$O287,$P287,$Q287,$R287,$S287,T287,$U287,$V287,$W287,$X287,$Y287,$Z287,$AA287,AB287,AC287,AD287,$AE287,$AF287,$AG287,AH287,AI287,AJ287,AK287,AL287,AM287,AN287,AO287,AP287,AQ287,AR287,AS287,AT287,AU287,AV287,AW287,AX287,AY287,AZ287,BA287,BB287,BC287,BD287,BE287,BF287,BG287,BH287,BI287,BJ287,BK287,BL287,BM287,BN287,BO287,BP287,BQ287,BR287,BS287,BT287,BU287,BV287,BW287,BX287,BY287,BZ287,CA287,CB287,CC287,CD287,CE287,CF287,CG287,CH287,CI287,CJ287,CK287,CL287,CM287,$CN287,$CO287,CP287,$CQ287,$CR287,CS287,CT287,CU287,CV287,CW287,CX287,CY287,CZ287,DA287,DB287,DC287,DD287,DE287,DF287,DG287,DH287,DI287,DJ287,DK287,DL287,DM287,$DN287,$DO287,$DP287,DR287)&lt;&gt;""</f>
        <v/>
      </c>
      <c r="DT287" s="46">
        <f>IF(AND($DS287,$E$4&lt;&gt;""),
IF(LEFT($E$4,2) = "1.",
IF(D287&lt;&gt;"","El CUNE sólo se envía en operaciones de novedad o ajuste. ",""),
IF(D287="","Debes escribir un CUNE válido para realizar operaciones de novedad o ajuste. ","")),
""
)</f>
        <v/>
      </c>
      <c r="DU287" s="46">
        <f>IF($DS287,
IF(E287="","Debes seleccionar el tipo de documento del empleado. ",
IF(_xlfn.IFNA(VLOOKUP(E287,TIPO_DE_DOCUMENTO,1,FALSE),-1)=-1,"El tipo de documento no es válido (por favor seleccionarlo de la lista). ","")
)
)</f>
        <v/>
      </c>
      <c r="DV287" s="46">
        <f>IF($DS287,
IF(F287="","Debes escribir el número de documento del empleado. ","")
)</f>
        <v/>
      </c>
      <c r="DW287" s="46">
        <f>IF($DS287,
IF(G287="","Debes escribir el primer nombre del empleado. ","")
)</f>
        <v/>
      </c>
      <c r="DY287" s="46">
        <f>IF($DS287,
IF(I287="","Debes escribir el primer apellido del empleado. ","")
)</f>
        <v/>
      </c>
      <c r="DZ287" s="46">
        <f>IF($DS287,
IF(J287="","Debes escribir el segundo apellido del empleado. ","")
)</f>
        <v/>
      </c>
      <c r="EB287" s="46">
        <f>IF($DS287,
IF(L287="","Debes escribir la fecha de ingreso del empleado. ",
IF(ISERR(DATE(YEAR(L287),MONTH(L287),DAY(L287))), "El valor ingresado en fecha de ingreso no tiene un formato válido. ","")
)
)</f>
        <v/>
      </c>
      <c r="EC287" s="46">
        <f>IF($DS287,
IF(M287="","Debes escribir el tiempo laborado. ",
IF( IFERROR(INT(M287),1.1) &lt;&gt; IFERROR(_xlfn.NUMBERVALUE(M287),1), "El valor de los días trabajados debe ser un número entero. ", "")
)
)</f>
        <v/>
      </c>
      <c r="ED287" s="46">
        <f>IF($DS287,
IF( AND(N287&lt;&gt;"", ISERR(DATE(YEAR(N287),MONTH(N287),DAY(N287))) ), "El valor ingresado en fecha de ingreso no tiene un formato válido. ",
IF( AND(N287&lt;&gt;"", $E$6&lt;&gt;"", DATE(YEAR(N287), MONTH(N287), 1) &lt;&gt; IFERROR(DATE(MID($E$6, 1, 4), MID($E$6, 6, 2),1), "1/1/1900") ), "La fecha de retiro debe estar dentro del período liquidado. ", "")
)
)</f>
        <v/>
      </c>
      <c r="EE287" s="46">
        <f>IF($DS287,
IF(O287="","Debes seleccionar el tipo de trabajador. ",
IF(_xlfn.IFNA(VLOOKUP(O287,TIPO_DE_TRABAJADOR,1,FALSE),-1)=-1,"El tipo de trabajador no es válido (por favor seleccionarlo de la lista). ","")
)
)</f>
        <v/>
      </c>
      <c r="EF287" s="46">
        <f>IF($DS287,
IF(P287="","Debes seleccionar si es un trabajador dependiente pensionado por vejez. ",
IF(_xlfn.IFNA(VLOOKUP(P287,SUBTIPO_DE_TRABAJADOR,1,FALSE),-1)=-1,"El tipo de trabajador dependiente pensionado por vejez no es válido (por favor seleccionarlo de la lista). ","")
)
)</f>
        <v/>
      </c>
      <c r="EG287" s="46">
        <f>IF($DS287,
IF(Q287="","Debes seleccionar el tipo de contrato del trabajador. ",
IF(_xlfn.IFNA(VLOOKUP(Q287,TIPO_DE_CONTRATO,1,FALSE),-1)=-1,"El tipo de contrato del trabajador no es válido (por favor seleccionarlo de la lista). ","")
)
)</f>
        <v/>
      </c>
      <c r="EH287" s="46">
        <f>IF($DS287,
IF(R287="","Debes seleccionar si es un salario integral. ",
IF(_xlfn.IFNA(VLOOKUP(R287,SI_NO,1,FALSE),-1)=-1,"Valor no válido para salario integral (por favor seleccionarlo de la lista). ","")
)
)</f>
        <v/>
      </c>
      <c r="EI287" s="46">
        <f>IF($DS287,
IF(S287="","Debes seleccionar si el trabajador realiza actividades de riesgo. ",
IF(_xlfn.IFNA(VLOOKUP(S287,SI_NO,1,FALSE),-1)=-1,"Valor no válido para actividad de alto riesgo (por favor seleccionarlo de la lista). ","")
)
)</f>
        <v/>
      </c>
      <c r="EK287" s="46">
        <f>IF($DS287,
IF(U287="","Debes escribir el código del municipio de residencia del trabajador. ",
IF(_xlfn.IFNA(VLOOKUP(U287,MUNICIPIO,1,FALSE),-1)=-1,"El municipio de residencia del trabajador es inválido (por favor seleccionarlo de la lista). ","")
)
)</f>
        <v/>
      </c>
      <c r="EL287" s="46">
        <f>IF($DS287,
IF(V287="","Debes escribir el la dirección de residendia del trabajador. ","")
)</f>
        <v/>
      </c>
      <c r="EM287" s="46">
        <f>IF($DS287,
IF(W287="","Debes escribir la fecha de inicio de la liquidación. ",
IF(ISERR(DATE(YEAR(W287),MONTH(W287),DAY(W287))),"El valor ingresado en fecha de inicio de liquidación no tiene un formato válido. ",
IF( AND($E$6&lt;&gt;"", DATE(YEAR(W287), MONTH(W287), 1) &lt;&gt; IFERROR(DATE(MID($E$6, 1, 4), MID($E$6, 6, 2),1), "1/1/1900") ), "La fecha de inicio de la liquidación debe estar dentro del período liquidado. ", "")
)
)
)</f>
        <v/>
      </c>
      <c r="EN287" s="46">
        <f>IF($DS287,
IF(X287="","Debes escribir la fecha de fin de la liquidación. ",
IF(ISERR(DATE(YEAR(X287),MONTH(X287),DAY(X287))),"El valor ingresado en fecha de fin de liquidación no tiene un formato válido. ",
IF( AND($E$6&lt;&gt;"", DATE(YEAR(X287), MONTH(X287), 1) &lt;&gt; IFERROR(DATE(MID($E$6, 1, 4), MID($E$6, 6, 2),1), "1/1/1900") ), "La fecha de fin de la liquidación debe estar dentro del período liquidado. ", "")
)
)
)</f>
        <v/>
      </c>
      <c r="EO287" s="46">
        <f>IF($DS287,
IF(Y287="","Debes escribir la frecuencia de pago del trabajador. ",
IF(_xlfn.IFNA(VLOOKUP(Y287,PERÍODO_DE_NÓMINA,1,FALSE),-1)=-1,"La frecuencia de pago es inválida (por favor seleccionarlo de la lista). ","")
)
)</f>
        <v/>
      </c>
      <c r="EP287" s="46">
        <f>IF($DS287,
IF(Z287="","Debes escribir la fecha de pago. ",
IF(ISERR(DATE(YEAR(Z287),MONTH(Z287),DAY(Z287))), "El valor ingresado en fecha de pago no tiene un formato válido. ","")
)
)</f>
        <v/>
      </c>
      <c r="EQ287" s="46">
        <f>IF($DS287,
IF(AA287="","Debes escribir el medio de pago. ",
IF(_xlfn.IFNA(VLOOKUP(AA287,MEDIOS_DE_PAGO,1,FALSE),-1)=-1,"El medio de pago es inválido (por favor seleccionarlo de la lista). ","")
)
)</f>
        <v/>
      </c>
      <c r="ER287" s="46">
        <f>OR(AA287='Tablas '!$T$4,AA287='Tablas '!$T$7,AA287='Tablas '!$T$8,AA287='Tablas '!$T$11)</f>
        <v/>
      </c>
      <c r="ES287" s="46">
        <f>IF(AND($DS287,ER287),
IF(AB287="","Debes escribir la entidad bancaria. ",""),
""
)</f>
        <v/>
      </c>
      <c r="ET287" s="46">
        <f>IF(AND($DS287,ER287),
IF(AC287="","Debes escribir el tipo de cuenta bancaria. ",
IF(_xlfn.IFNA(VLOOKUP(AC287,TIPO_DE_CUENTA,1,FALSE),-1)=-1,"El tipo de cuenta bancaria es inválida (por favor seleccionarlo de la lista). ","")
),
""
)</f>
        <v/>
      </c>
      <c r="EU287" s="46">
        <f>IF(AND($DS287,ER287),
IF(AD287="","Debes escribir el número de cuenta bancaria. ",""),
""
)</f>
        <v/>
      </c>
      <c r="EV287" s="46">
        <f>IF($DS287,
IF(AE287="","Debes escribir el valor del sueldo básico. ",
IF( ISERR(_xlfn.NUMBERVALUE(AE287)), "El valor del sueldo básico debe ser un número válido. ", "")
)
)</f>
        <v/>
      </c>
      <c r="EW287" s="46">
        <f>IF($DS287,
IF(AF287="","Debes escribir el número de días trabajados. ",
IF( IFERROR(INT(AF287),1.1) &lt;&gt; IFERROR(_xlfn.NUMBERVALUE(AF287),1), "La cantidad de días trabajados debe ser un número entero. ", "")
)
)</f>
        <v/>
      </c>
      <c r="EX287" s="46">
        <f>IF($DS287,
IF(AG287="","Debes escribir el valor del sueldo trabajado. ",
IF( ISERR(_xlfn.NUMBERVALUE(AG287)), "El valor del sueldo trabajado debe ser un número válido. ", "")
)
)</f>
        <v/>
      </c>
      <c r="EY287" s="46">
        <f>IF($DS287,
IF( AND(AH287&lt;&gt;"", ISERR(_xlfn.NUMBERVALUE(AH287))), "El valor del auxilio de transporte debe ser un número válido. ", "")
)</f>
        <v/>
      </c>
      <c r="EZ287" s="46">
        <f>IF($DS287,
IF( AND(AI287&lt;&gt;"", ISERR(_xlfn.NUMBERVALUE(AI287))), "El valor de viáticos salariales debe ser un número válido. ", "")
)</f>
        <v/>
      </c>
      <c r="FA287" s="46">
        <f>IF($DS287,
IF( AND(AJ287&lt;&gt;"", ISERR(_xlfn.NUMBERVALUE(AJ287))), "El valor de viáticos NO salariales debe ser un número válido. ", "")
)</f>
        <v/>
      </c>
      <c r="FB287" s="46">
        <f>CONCATENATE(AK287,AL287)&lt;&gt;""</f>
        <v/>
      </c>
      <c r="FC287" s="46">
        <f>IF(AND($DS287,FB287),
IF(AK287="","Debes escribir el número de horas extras diurnas. ",
IF( IFERROR(INT(AK287),1.1) &lt;&gt; IFERROR(_xlfn.NUMBERVALUE(AK287),1), "La cantidad de horas extras diurnas debe ser un número entero. ", "")
),
""
)</f>
        <v/>
      </c>
      <c r="FD287" s="46">
        <f>IF(AND($DS287,FB287),
IF(AL287="","Debes escribir el valor de las horas extras diurnas. ",
IF( ISERR(_xlfn.NUMBERVALUE(AL287)), "El valor de las horas extras duirnas debe ser un número válido. ", "")
),
""
)</f>
        <v/>
      </c>
      <c r="FE287" s="46">
        <f>CONCATENATE(AM287,AN287)&lt;&gt;""</f>
        <v/>
      </c>
      <c r="FF287" s="46">
        <f>IF(AND($DS287,FE287),
IF(AM287="","Debes escribir el número de horas extras nocturnas. ",
IF( IFERROR(INT(AM287),1.1) &lt;&gt; IFERROR(_xlfn.NUMBERVALUE(AM287),1), "La cantidad de horas extras nocturnas debe ser un número entero. ", "")
),
""
)</f>
        <v/>
      </c>
      <c r="FG287" s="46">
        <f>IF(AND($DS287,FE287),
IF(AN287="","Debes escribir el valor de las horas extras nocturnas. ",
IF( ISERR(_xlfn.NUMBERVALUE(AN287)), "El valor de las horas extras nocturnas debe ser un número válido. ", "")
),
""
)</f>
        <v/>
      </c>
      <c r="FH287" s="46">
        <f>CONCATENATE(AO287,AP287)&lt;&gt;""</f>
        <v/>
      </c>
      <c r="FI287" s="46">
        <f>IF(AND($DS287,FH287),
IF(AO287="","Debes escribir el número de horas extras diurnas dominicales y festivas. ",
IF( IFERROR(INT(AO287),1.1) &lt;&gt; IFERROR(_xlfn.NUMBERVALUE(AO287),1), "La cantidad de horas extras diurnas dominicales y festivas debe ser un número entero. ", "")
),
""
)</f>
        <v/>
      </c>
      <c r="FJ287" s="46">
        <f>IF(AND($DS287,FH287),
IF(AP287="","Debes escribir el valor de las horas extras diurnas dominicales y festivas. ",
IF( ISERR(_xlfn.NUMBERVALUE(AP287)), "El valor de las horas extras diurnas dominicales y festivas debe ser un número válido. ", "")
),
""
)</f>
        <v/>
      </c>
      <c r="FK287" s="46">
        <f>CONCATENATE(AQ287,AR287)&lt;&gt;""</f>
        <v/>
      </c>
      <c r="FL287" s="46">
        <f>IF(AND($DS287,FK287),
IF(AQ287="","Debes escribir el número de horas extras nocturnas dominicales y festivas. ",
IF( IFERROR(INT(AQ287),1.1) &lt;&gt; IFERROR(_xlfn.NUMBERVALUE(AQ287),1), "La cantidad de horas extras nocturnas dominicales y festivas debe ser un número entero. ", "")
),
""
)</f>
        <v/>
      </c>
      <c r="FM287" s="46">
        <f>IF(AND($DS287,FK287),
IF(AR287="","Debes escribir el valor de las horas extras nocturnas dominicales y festivas. ",
IF( ISERR(_xlfn.NUMBERVALUE(AR287)), "El valor de las horas extras nocturnas dominicales y festivas debe ser un número válido. ", "")
),
""
)</f>
        <v/>
      </c>
      <c r="FN287" s="46">
        <f>CONCATENATE(AS287,AT287)&lt;&gt;""</f>
        <v/>
      </c>
      <c r="FO287" s="46">
        <f>IF(AND($DS287,FN287),
IF(AS287="","Debes escribir el número de horas recargo nocturno. ",
IF( IFERROR(INT(AS287),1.1) &lt;&gt; IFERROR(_xlfn.NUMBERVALUE(AS287),1), "La cantidad de horas recargo nocturno debe ser un número entero. ", "")
),
""
)</f>
        <v/>
      </c>
      <c r="FP287" s="46">
        <f>IF(AND($DS287,FN287),
IF(AT287="","Debes escribir el valor de las horas recargo nocturno. ",
IF( ISERR(_xlfn.NUMBERVALUE(AT287)), "El valor de las horas recargo nocturno debe ser un número válido. ", "")
),
""
)</f>
        <v/>
      </c>
      <c r="FQ287" s="46">
        <f>CONCATENATE(AU287,AV287)&lt;&gt;""</f>
        <v/>
      </c>
      <c r="FR287" s="46">
        <f>IF(AND($DS287,FQ287),
IF(AU287="","Debes escribir el número de horas recargo diurno dominical y festivo. ",
IF( IFERROR(INT(AU287),1.1) &lt;&gt; IFERROR(_xlfn.NUMBERVALUE(AU287),1), "La cantidad de horas recargo diurno dominical y festivo debe ser un número entero. ", "")
),
""
)</f>
        <v/>
      </c>
      <c r="FS287" s="46">
        <f>IF(AND($DS287,FQ287),
IF(AV287="","Debes escribir el valor de las horas recargo diurno dominical y festivo. ",
IF( ISERR(_xlfn.NUMBERVALUE(AV287)), "El valor de las horas recargo diurno dominical y festivo debe ser un número válido. ", "")
),
""
)</f>
        <v/>
      </c>
      <c r="FT287" s="46">
        <f>CONCATENATE(AW287,AX287)&lt;&gt;""</f>
        <v/>
      </c>
      <c r="FU287" s="46">
        <f>IF(AND($DS287,FT287),
IF(AW287="","Debes escribir el número de horas recargo nocturno dominical y festivo. ",
IF( IFERROR(INT(AW287),1.1) &lt;&gt; IFERROR(_xlfn.NUMBERVALUE(AW287),1), "La cantidad de horas recargo nocturno dominical y festivo debe ser un número entero. ", "")
),
""
)</f>
        <v/>
      </c>
      <c r="FV287" s="46">
        <f>IF(AND($DS287,FT287),
IF(AX287="","Debes escribir el valor de las horas recargo nocturno dominical y festivo. ",
IF( ISERR(_xlfn.NUMBERVALUE(AX287)), "El valor de las horas recargo nocturno dominical y festivo debe ser un número válido. ", "")
),
""
)</f>
        <v/>
      </c>
      <c r="FW287" s="46">
        <f>CONCATENATE(AY287,AZ287)&lt;&gt;""</f>
        <v/>
      </c>
      <c r="FX287" s="46">
        <f>IF(AND($DS287,FW287),
IF(AY287="","Debes escribir el número de días de vacaciones comunes. ",
IF( IFERROR(INT(AY287),1.1) &lt;&gt; IFERROR(_xlfn.NUMBERVALUE(AY287),1), "La cantidad de días de vacaciones comunes debe ser un número entero. ", "")
),
""
)</f>
        <v/>
      </c>
      <c r="FY287" s="46">
        <f>IF(AND($DS287,FW287),
IF(AZ287="","Debes escribir el valor de las vacaciones comunes. ",
IF( ISERR(_xlfn.NUMBERVALUE(AZ287)), "El valor de las vacaciones comunes debe ser un número válido. ", "")
),
""
)</f>
        <v/>
      </c>
      <c r="FZ287" s="46">
        <f>CONCATENATE(BA287,BB287)&lt;&gt;""</f>
        <v/>
      </c>
      <c r="GA287" s="46">
        <f>IF(AND($DS287,FZ287),
IF(BA287="","Debes escribir el número de días de vacaciones compensadas. ",
IF( IFERROR(INT(BA287),1.1) &lt;&gt; IFERROR(_xlfn.NUMBERVALUE(BA287),1), "La cantidad de días de vacaciones compensadas debe ser un número entero. ", "")
),
""
)</f>
        <v/>
      </c>
      <c r="GB287" s="46">
        <f>IF(AND($DS287,FZ287),
IF(BB287="","Debes escribir el valor de las vacaciones compensadas. ",
IF( ISERR(_xlfn.NUMBERVALUE(BB287)), "El valor de las vacaciones compensadas debe ser un número válido. ", "")
),
""
)</f>
        <v/>
      </c>
      <c r="GC287" s="46">
        <f>CONCATENATE(BC287,BD287)&lt;&gt;""</f>
        <v/>
      </c>
      <c r="GD287" s="46">
        <f>IF(AND($DS287,GC287),
IF(BC287="","Debes escribir el número de días de prima salarial. ",
IF( IFERROR(INT(BC287),1.1) &lt;&gt; IFERROR(_xlfn.NUMBERVALUE(BC287),1), "La cantidad de días de prima salarial debe ser un número entero. ", "")
),
""
)</f>
        <v/>
      </c>
      <c r="GE287" s="46">
        <f>IF(AND($DS287,GC287),
IF(BD287="","Debes escribir el valor de los días de prima salarial. ",
IF( ISERR(_xlfn.NUMBERVALUE(BD287)), "El valor de los días de prima salarial debe ser un número válido. ", "")
),
""
)</f>
        <v/>
      </c>
      <c r="GF287" s="46">
        <f>IF($DS287,
IF( AND(BE287&lt;&gt;"", ISERR(_xlfn.NUMBERVALUE(BE287))), "El valor de la prima NO saliarial debe ser un número válido. ", "")
)</f>
        <v/>
      </c>
      <c r="GG287" s="46">
        <f>CONCATENATE(BF287,BG287,BH287)&lt;&gt;""</f>
        <v/>
      </c>
      <c r="GH287" s="46">
        <f>IF(AND($DS287,GG287),
IF(BF287="","Debes escribir el valor de las cesantías. ",
IF( ISERR(_xlfn.NUMBERVALUE(BF287)), "El valor de las cesantías debe ser un número válido. ", "")
),
""
)</f>
        <v/>
      </c>
      <c r="GI287" s="46">
        <f>IF(AND($DS287,GG287),
IF(BG287="","Debes escribir el % de cesantías. ",
IF( ISERR(_xlfn.NUMBERVALUE(BG287)), "El % de cesantías debe ser un número válido. ", "")
),
""
)</f>
        <v/>
      </c>
      <c r="GJ287" s="46">
        <f>IF(AND($DS287,GG287),
IF(BH287="","Debes escribir el valor de intereses de cesantías. ",
IF( ISERR(_xlfn.NUMBERVALUE(BH287)), "El valor de intereses de cesantías debe ser un número válido. ", "")
),
""
)</f>
        <v/>
      </c>
      <c r="GK287" s="46">
        <f>CONCATENATE(BI287,BJ287,BK287)&lt;&gt;""</f>
        <v/>
      </c>
      <c r="GL287" s="46">
        <f>IF(AND($DS287,GK287),
IF(BI287="","Debes escribir el número de días de incapacidad. ",
IF( IFERROR(INT(BI287),1.1) &lt;&gt; IFERROR(_xlfn.NUMBERVALUE(BI287),1), "La cantidad de días de incapacidad debe ser un número entero. ", "")
),
""
)</f>
        <v/>
      </c>
      <c r="GM287" s="46">
        <f>IF(AND($DS287,GK287),
IF(BJ287="","Debes escribir el tipo de incapacidad. ",
IF(_xlfn.IFNA(VLOOKUP(BJ287,TIPO_DE_INCAPACIDAD,1,FALSE),-1)=-1,"El tipo de incapacidad es inválida (por favor seleccionarlo de la lista). ","")
),
""
)</f>
        <v/>
      </c>
      <c r="GN287" s="46">
        <f>IF(AND($DS287,GK287),
IF(BK287="","Debes escribir el valor de la incapacidad. ",
IF( ISERR(_xlfn.NUMBERVALUE(BK287)), "El valor de la incapacidad debe ser un número válido. ", "")
),
""
)</f>
        <v/>
      </c>
      <c r="GO287" s="46">
        <f>CONCATENATE(BL287,BM287)&lt;&gt;""</f>
        <v/>
      </c>
      <c r="GP287" s="46">
        <f>IF(AND($DS287,GO287),
IF(BL287="","Debes escribir el número de días de licencia de maternidad o paternidad. ",
IF( IFERROR(INT(BL287),1.1) &lt;&gt; IFERROR(_xlfn.NUMBERVALUE(BL287),1), "La cantidad de días de licencia de maternidad o paternidad debe ser un número entero. ", "")
),
""
)</f>
        <v/>
      </c>
      <c r="GQ287" s="46">
        <f>IF(AND($DS287,GO287),
IF(BM287="","Debes escribir el valor de la licencia de maternidad o paternidad. ",
IF( ISERR(_xlfn.NUMBERVALUE(BM287)), "El valor de la licencia de maternidad o paternidad debe ser un número válido. ", "")
),
""
)</f>
        <v/>
      </c>
      <c r="GR287" s="46">
        <f>CONCATENATE(BN287,BO287)&lt;&gt;""</f>
        <v/>
      </c>
      <c r="GS287" s="46">
        <f>IF(AND($DS287,GR287),
IF(BN287="","Debes escribir el número de días de licencia remunerada. ",
IF( IFERROR(INT(BN287),1.1) &lt;&gt; IFERROR(_xlfn.NUMBERVALUE(BN287),1), "La cantidad de días de licencia remunerada debe ser un número entero. ", "")
),
""
)</f>
        <v/>
      </c>
      <c r="GT287" s="46">
        <f>IF(AND($DS287,GR287),
IF(BO287="","Debes escribir el valor de la licencia remunerada. ",
IF( ISERR(_xlfn.NUMBERVALUE(BO287)), "El valor de la licencia remunerada debe ser un número válido. ", "")
),
""
)</f>
        <v/>
      </c>
      <c r="GU287" s="46">
        <f>IF($DS287,
IF( AND(BP287&lt;&gt;"", ISERR(_xlfn.NUMBERVALUE(BP287))), "El valor de la licencia NO remunerada debe ser un número válido. ", "")
)</f>
        <v/>
      </c>
      <c r="GV287" s="46">
        <f>IF($DS287,
IF( AND(BQ287&lt;&gt;"", ISERR(_xlfn.NUMBERVALUE(BQ287))), "El valor de auxilios salariales debe ser un número válido. ", "")
)</f>
        <v/>
      </c>
      <c r="GW287" s="46">
        <f>IF($DS287,
IF( AND(BR287&lt;&gt;"", ISERR(_xlfn.NUMBERVALUE(BR287))), "El valor de auxilios NO salariales debe ser un número válido. ", "")
)</f>
        <v/>
      </c>
      <c r="GX287" s="46">
        <f>IF($DS287,
IF( AND(BS287&lt;&gt;"", ISERR(_xlfn.NUMBERVALUE(BS287))), "El valor de bonos salariales debe ser un número válido. ", "")
)</f>
        <v/>
      </c>
      <c r="GY287" s="46">
        <f>IF($DS287,
IF( AND(BT287&lt;&gt;"", ISERR(_xlfn.NUMBERVALUE(BT287))), "El valor de bonos NO salariales debe ser un número válido. ", "")
)</f>
        <v/>
      </c>
      <c r="GZ287" s="46">
        <f>IF($DS287,
IF( AND(BU287&lt;&gt;"", ISERR(_xlfn.NUMBERVALUE(BU287))), "El valor de bonos salariales de alimentación debe ser un número válido. ", "")
)</f>
        <v/>
      </c>
      <c r="HA287" s="46">
        <f>IF($DS287,
IF( AND(BV287&lt;&gt;"", ISERR(_xlfn.NUMBERVALUE(BV287))), "El valor de bonos NO salariales de alimentación debe ser un número válido. ", "")
)</f>
        <v/>
      </c>
      <c r="HB287" s="46">
        <f>IF($DS287,
IF( AND(BW287&lt;&gt;"", ISERR(_xlfn.NUMBERVALUE(BW287))), "El valor de bonificaciones salariales debe ser un número válido. ", "")
)</f>
        <v/>
      </c>
      <c r="HC287" s="46">
        <f>IF($DS287,
IF( AND(BX287&lt;&gt;"", ISERR(_xlfn.NUMBERVALUE(BX287))), "El valor de bonificaciones NO salariales debe ser un número válido. ", "")
)</f>
        <v/>
      </c>
      <c r="HD287" s="46">
        <f>IF($DS287,
IF( AND(BY287&lt;&gt;"", ISERR(_xlfn.NUMBERVALUE(BY287))), "El valor de compensaciones ordinarias debe ser un número válido. ", "")
)</f>
        <v/>
      </c>
      <c r="HE287" s="46">
        <f>IF($DS287,
IF( AND(BZ287&lt;&gt;"", ISERR(_xlfn.NUMBERVALUE(BZ287))), "El valor de compensaciones extraordinarias debe ser un número válido. ", "")
)</f>
        <v/>
      </c>
      <c r="HF287" s="46">
        <f>IF($DS287,
IF( AND(CA287&lt;&gt;"", ISERR(_xlfn.NUMBERVALUE(CA287))), "El valor de comisiones debe ser un número válido. ", "")
)</f>
        <v/>
      </c>
      <c r="HG287" s="46">
        <f>IF($DS287,
IF( AND(CB287&lt;&gt;"", ISERR(_xlfn.NUMBERVALUE(CB287))), "El valor de ausencia por huega debe ser un número válido. ", "")
)</f>
        <v/>
      </c>
      <c r="HH287" s="46">
        <f>IF($DS287,
IF( AND(CC287&lt;&gt;"", ISERR(_xlfn.NUMBERVALUE(CC287))), "El valor de anticipos debe ser un número válido. ", "")
)</f>
        <v/>
      </c>
      <c r="HI287" s="46">
        <f>IF($DS287,
IF( AND(CD287&lt;&gt;"", ISERR(_xlfn.NUMBERVALUE(CD287))), "El valor de pagos a terceros debe ser un número válido. ", "")
)</f>
        <v/>
      </c>
      <c r="HJ287" s="46">
        <f>IF($DS287,
IF( AND(CE287&lt;&gt;"", ISERR(_xlfn.NUMBERVALUE(CE287))), "El valor de dotación debe ser un número válido. ", "")
)</f>
        <v/>
      </c>
      <c r="HK287" s="46">
        <f>IF($DS287,
IF( AND(CF287&lt;&gt;"", ISERR(_xlfn.NUMBERVALUE(CF287))), "El valor de apoyo sostenibilidad debe ser un número válido. ", "")
)</f>
        <v/>
      </c>
      <c r="HL287" s="46">
        <f>IF($DS287,
IF( AND(CG287&lt;&gt;"", ISERR(_xlfn.NUMBERVALUE(CG287))), "El valor de teletrabajo debe ser un número válido. ", "")
)</f>
        <v/>
      </c>
      <c r="HM287" s="46">
        <f>IF($DS287,
IF( AND(CH287&lt;&gt;"", ISERR(_xlfn.NUMBERVALUE(CH287))), "El valor de bonificación de retiro debe ser un número válido. ", "")
)</f>
        <v/>
      </c>
      <c r="HN287" s="46">
        <f>IF($DS287,
IF( AND(CI287&lt;&gt;"", ISERR(_xlfn.NUMBERVALUE(CI287))), "El valor de indemnización de retiro debe ser un número válido. ", "")
)</f>
        <v/>
      </c>
      <c r="HO287" s="46">
        <f>IF($DS287,
IF( AND(CJ287&lt;&gt;"", ISERR(_xlfn.NUMBERVALUE(CJ287))), "El valor de reintegros debe ser un número válido. ", "")
)</f>
        <v/>
      </c>
      <c r="HP287" s="46">
        <f>CONCATENATE(CK287,CL287,CM287)&lt;&gt;""</f>
        <v/>
      </c>
      <c r="HQ287" s="46">
        <f>IF(AND($DS287,HP287),
IF(CK287="","Debes escribir la descripción de otro concepto no categorizado. ",""),
""
)</f>
        <v/>
      </c>
      <c r="HR287" s="46">
        <f>IF(AND($DS287,HP287),
IF(CONCATENATE(CL287,CM287)="","Debes escribir al menos un valor de concepto no categorizado (salarial o no salarial). ",
IF(ISERR(_xlfn.NUMBERVALUE(CL287)),"El valor salarial concepto no categorizado debe ser un número válido. ","")
),
""
)</f>
        <v/>
      </c>
      <c r="HS287" s="46">
        <f>IF(AND($DS287,HP287),
IF(CONCATENATE(CL287,CM287)="","Debes escribir al menos un valor de concepto no categorizado (salarial o no salarial). ",
IF(ISERR(_xlfn.NUMBERVALUE(CM287)),"El valor NO salarial concepto no categorizado debe ser un número válido. ","")
),
""
)</f>
        <v/>
      </c>
      <c r="HT287" s="46">
        <f>IF($DS287,
IF(CN287="","Debes escribir el porcentaje del aporte a salud. ",
IF( ISERR(_xlfn.NUMBERVALUE(CN287)), "El valor del porcentaje del aporte a salud debe ser un número válido. ", "")
)
)</f>
        <v/>
      </c>
      <c r="HU287" s="46">
        <f>IF($DS287,
IF(CO287="","Debes escribir el valor del aporte a salud. ",
IF( ISERR(_xlfn.NUMBERVALUE(CO287)), "El valor del aporte a salud debe ser un número válido. ", "")
)
)</f>
        <v/>
      </c>
      <c r="HV287" s="46">
        <f>IF($DS287,
IF( AND(CP287&lt;&gt;"", ISERR(_xlfn.NUMBERVALUE(CP287))), "El valor plan complementario debe ser un número válido. ", "")
)</f>
        <v/>
      </c>
      <c r="HW287" s="46">
        <f>IF($DS287,
IF(CQ287="","Debes escribir el porcentaje del aporte a pensión. ",
IF( ISERR(_xlfn.NUMBERVALUE(CQ287)), "El valor del porcentaje del aporte a pensión debe ser un número válido. ", "")
)
)</f>
        <v/>
      </c>
      <c r="HX287" s="46">
        <f>IF($DS287,
IF(CR287="","Debes escribir el valor del aporte a pensión. ",
IF( ISERR(_xlfn.NUMBERVALUE(CR287)), "El valor del aporte a salud debe ser un número válido. ", "")
)
)</f>
        <v/>
      </c>
      <c r="HY287" s="46">
        <f>IF($DS287,
IF( AND(CS287&lt;&gt;"", ISERR(_xlfn.NUMBERVALUE(CS287))), "El valor pensión voluntaria debe ser un número válido. ", "")
)</f>
        <v/>
      </c>
      <c r="HZ287" s="46">
        <f>CONCATENATE(CT287,CU287,CV287,CW287)&lt;&gt;""</f>
        <v/>
      </c>
      <c r="IA287" s="46">
        <f>IF(AND($DS287,HZ287),
IF(CT287="","Debes escribir el % del fondo de seguridad pensional. ",
IF( ISERR(_xlfn.NUMBERVALUE(CT287)), "El % del fondo de seguridad debe ser un número válido. ", "")
),
""
)</f>
        <v/>
      </c>
      <c r="IB287" s="46">
        <f>IF(AND($DS287,HZ287),
IF(CU287="","Debes escribir el valor del aporte al fondo de solidaridad pensional. ",
IF( ISERR(_xlfn.NUMBERVALUE(CU287)), "El valor del aporte al fondo de solidaridad pensional debe ser un número válido. ", "")
),
""
)</f>
        <v/>
      </c>
      <c r="IC287" s="46">
        <f>IF(AND($DS287,HZ287),
IF(CV287="","Debes escribir el % del fondo de subsistencia. ",
IF( ISERR(_xlfn.NUMBERVALUE(CV287)), "El % del fondo de subsistencia debe ser un número válido. ", "")
),
""
)</f>
        <v/>
      </c>
      <c r="ID287" s="46">
        <f>IF(AND($DS287,HZ287),
IF(CW287="","Debes escribir el valor del fondo de subsistencia. ",
IF( ISERR(_xlfn.NUMBERVALUE(CW287)), "El valor del fondo de subsistencia debe ser un número válido. ", "")
),
""
)</f>
        <v/>
      </c>
      <c r="IE287" s="46">
        <f>CONCATENATE(CX287,CY287)&lt;&gt;""</f>
        <v/>
      </c>
      <c r="IF287" s="46">
        <f>IF(AND($DS287,IE287),
IF(CX287="","Debes escribir el % de sindicato. ",
IF( ISERR(_xlfn.NUMBERVALUE(CX287)), "El % de sindicato debe ser un número válido. ", "")
),
""
)</f>
        <v/>
      </c>
      <c r="IG287" s="46">
        <f>IF(AND($DS287,IE287),
IF(CY287="","Debes escribir el valor del sindicato. ",
IF( ISERR(_xlfn.NUMBERVALUE(CY287)), "El valor del sindicato debe ser un número válido. ", "")
),
""
)</f>
        <v/>
      </c>
      <c r="IH287" s="46">
        <f>IF($DS287,
IF( AND(CZ287&lt;&gt;"", ISERR(_xlfn.NUMBERVALUE(CZ287))), "El valor de sanción pública debe ser un número válido. ", "")
)</f>
        <v/>
      </c>
      <c r="II287" s="46">
        <f>IF($DS287,
IF( AND(DA287&lt;&gt;"", ISERR(_xlfn.NUMBERVALUE(DA287))), "El valor de sanción privada debe ser un número válido. ", "")
)</f>
        <v/>
      </c>
      <c r="IJ287" s="46">
        <f>CONCATENATE(DB287,DC287)&lt;&gt;""</f>
        <v/>
      </c>
      <c r="IK287" s="46">
        <f>IF(AND($DS287,IJ287),
IF(DB287="","Debes escribir la descripción de libranza. ",""),
""
)</f>
        <v/>
      </c>
      <c r="IL287" s="46">
        <f>IF(AND($DS287,IJ287),
IF(DC287="","Debes escribir la cuota libranza. ",
IF(ISERR(_xlfn.NUMBERVALUE(DC287)),"El valor de la cuota libranza debe ser un número válido. ","")
),
""
)</f>
        <v/>
      </c>
      <c r="IM287" s="46">
        <f>IF($DS287,
IF( AND(DD287&lt;&gt;"", ISERR(_xlfn.NUMBERVALUE(DD287))), "El valor de pagos a terceros debe ser un número válido. ", "")
)</f>
        <v/>
      </c>
      <c r="IN287" s="46">
        <f>IF($DS287,
IF( AND(DE287&lt;&gt;"", ISERR(_xlfn.NUMBERVALUE(DE287))), "El valor de anticipos debe ser un número válido. ", "")
)</f>
        <v/>
      </c>
      <c r="IO287" s="46">
        <f>IF($DS287,
IF( AND(DF287&lt;&gt;"", ISERR(_xlfn.NUMBERVALUE(DF287))), "El valor de AFC debe ser un número válido. ", "")
)</f>
        <v/>
      </c>
      <c r="IP287" s="46">
        <f>IF($DS287,
IF( AND(DG287&lt;&gt;"", ISERR(_xlfn.NUMBERVALUE(DG287))), "El valor de rete-fuente debe ser un número válido. ", "")
)</f>
        <v/>
      </c>
      <c r="IQ287" s="46">
        <f>IF($DS287,
IF( AND(DH287&lt;&gt;"", ISERR(_xlfn.NUMBERVALUE(DH287))), "El valor de cooperativa de trabajo debe ser un número válido. ", "")
)</f>
        <v/>
      </c>
      <c r="IR287" s="46">
        <f>IF($DS287,
IF( AND(DI287&lt;&gt;"", ISERR(_xlfn.NUMBERVALUE(DI287))), "El valor de embargo fiscal debe ser un número válido. ", "")
)</f>
        <v/>
      </c>
      <c r="IS287" s="46">
        <f>IF($DS287,
IF( AND(DJ287&lt;&gt;"", ISERR(_xlfn.NUMBERVALUE(DJ287))), "El valor de educación debe ser un número válido. ", "")
)</f>
        <v/>
      </c>
      <c r="IT287" s="46">
        <f>IF($DS287,
IF( AND(DK287&lt;&gt;"", ISERR(_xlfn.NUMBERVALUE(DK287))), "El valor de reintegro debe ser un número válido. ", "")
)</f>
        <v/>
      </c>
      <c r="IU287" s="46">
        <f>IF($DS287,
IF( AND(DL287&lt;&gt;"", ISERR(_xlfn.NUMBERVALUE(DL287))), "El valor de deuda debe ser un número válido. ", "")
)</f>
        <v/>
      </c>
      <c r="IV287" s="46">
        <f>IF($DS287,
IF( AND(DM287&lt;&gt;"", ISERR(_xlfn.NUMBERVALUE(DM287))), "El valor de otras deducciones debe ser un número válido. ", "")
)</f>
        <v/>
      </c>
      <c r="IW287" s="46">
        <f>IF($DS287,
IF(DN287="","Debes escribir el valor de los devengos totales. ",
IF( ISERR(_xlfn.NUMBERVALUE(DN287)), "El valor de los devengos totales debe ser un número válido. ", "")
)
)</f>
        <v/>
      </c>
      <c r="IX287" s="46">
        <f>IF($DS287,
IF(DO287="","Debes escribir el valor de las deducciones totales. ",
IF( ISERR(_xlfn.NUMBERVALUE(DO287)), "El valor de las deducciones totales debe ser un número válido. ", "")
)
)</f>
        <v/>
      </c>
      <c r="IY287" s="46">
        <f>IF($DS287,
IF(DP287="","Debes escribir el valor del salario total. ",
IF( ISERR(_xlfn.NUMBERVALUE(DP287)), "El valor del salario total debe ser un número válido. ", "")
)
)</f>
        <v/>
      </c>
    </row>
    <row r="288">
      <c r="B288" s="48" t="n">
        <v>276</v>
      </c>
      <c r="C288" s="61">
        <f>IF(AND(DS288,DP288&lt;&gt;""),
IF(DQ288="","OK","Error"),
""
)</f>
        <v/>
      </c>
      <c r="D288" s="53" t="n"/>
      <c r="E288" s="52" t="n"/>
      <c r="F288" s="112" t="n"/>
      <c r="G288" s="52" t="n"/>
      <c r="H288" s="53" t="n"/>
      <c r="I288" s="52" t="n"/>
      <c r="J288" s="52" t="n"/>
      <c r="K288" s="53" t="n"/>
      <c r="L288" s="55" t="n"/>
      <c r="M288" s="108" t="n"/>
      <c r="N288" s="56" t="n"/>
      <c r="O288" s="52" t="n"/>
      <c r="P288" s="52" t="n"/>
      <c r="Q288" s="52" t="n"/>
      <c r="R288" s="52" t="n"/>
      <c r="S288" s="52" t="n"/>
      <c r="T288" s="53" t="n"/>
      <c r="U288" s="52" t="n"/>
      <c r="V288" s="52" t="n"/>
      <c r="W288" s="55" t="n"/>
      <c r="X288" s="55" t="n"/>
      <c r="Y288" s="52" t="n"/>
      <c r="Z288" s="55" t="n"/>
      <c r="AA288" s="52" t="n"/>
      <c r="AB288" s="53" t="n"/>
      <c r="AC288" s="53" t="n"/>
      <c r="AD288" s="53" t="n"/>
      <c r="AE288" s="177" t="n"/>
      <c r="AF288" s="113" t="n"/>
      <c r="AG288" s="177" t="n"/>
      <c r="AH288" s="178" t="n"/>
      <c r="AI288" s="178" t="n"/>
      <c r="AJ288" s="178" t="n"/>
      <c r="AK288" s="114" t="n"/>
      <c r="AL288" s="178" t="n"/>
      <c r="AM288" s="114" t="n"/>
      <c r="AN288" s="178" t="n"/>
      <c r="AO288" s="114" t="n"/>
      <c r="AP288" s="178" t="n"/>
      <c r="AQ288" s="114" t="n"/>
      <c r="AR288" s="178" t="n"/>
      <c r="AS288" s="114" t="n"/>
      <c r="AT288" s="178" t="n"/>
      <c r="AU288" s="114" t="n"/>
      <c r="AV288" s="178" t="n"/>
      <c r="AW288" s="114" t="n"/>
      <c r="AX288" s="178" t="n"/>
      <c r="AY288" s="114" t="n"/>
      <c r="AZ288" s="178" t="n"/>
      <c r="BA288" s="114" t="n"/>
      <c r="BB288" s="178" t="n"/>
      <c r="BC288" s="114" t="n"/>
      <c r="BD288" s="178" t="n"/>
      <c r="BE288" s="178" t="n"/>
      <c r="BF288" s="178" t="n"/>
      <c r="BG288" s="59" t="n"/>
      <c r="BH288" s="178" t="n"/>
      <c r="BI288" s="114" t="n"/>
      <c r="BJ288" s="53" t="n"/>
      <c r="BK288" s="178" t="n"/>
      <c r="BL288" s="114" t="n"/>
      <c r="BM288" s="178" t="n"/>
      <c r="BN288" s="114" t="n"/>
      <c r="BO288" s="178" t="n"/>
      <c r="BP288" s="178" t="n"/>
      <c r="BQ288" s="178" t="n"/>
      <c r="BR288" s="178" t="n"/>
      <c r="BS288" s="178" t="n"/>
      <c r="BT288" s="178" t="n"/>
      <c r="BU288" s="178" t="n"/>
      <c r="BV288" s="178" t="n"/>
      <c r="BW288" s="178" t="n"/>
      <c r="BX288" s="178" t="n"/>
      <c r="BY288" s="178" t="n"/>
      <c r="BZ288" s="178" t="n"/>
      <c r="CA288" s="178" t="n"/>
      <c r="CB288" s="178" t="n"/>
      <c r="CC288" s="178" t="n"/>
      <c r="CD288" s="178" t="n"/>
      <c r="CE288" s="178" t="n"/>
      <c r="CF288" s="178" t="n"/>
      <c r="CG288" s="178" t="n"/>
      <c r="CH288" s="178" t="n"/>
      <c r="CI288" s="178" t="n"/>
      <c r="CJ288" s="178" t="n"/>
      <c r="CK288" s="53" t="n"/>
      <c r="CL288" s="178" t="n"/>
      <c r="CM288" s="178" t="n"/>
      <c r="CN288" s="60" t="n"/>
      <c r="CO288" s="177" t="n"/>
      <c r="CP288" s="178" t="n"/>
      <c r="CQ288" s="60" t="n"/>
      <c r="CR288" s="177" t="n"/>
      <c r="CS288" s="178" t="n"/>
      <c r="CT288" s="59" t="n"/>
      <c r="CU288" s="178" t="n"/>
      <c r="CV288" s="59" t="n"/>
      <c r="CW288" s="178" t="n"/>
      <c r="CX288" s="59" t="n"/>
      <c r="CY288" s="178" t="n"/>
      <c r="CZ288" s="178" t="n"/>
      <c r="DA288" s="178" t="n"/>
      <c r="DB288" s="53" t="n"/>
      <c r="DC288" s="178" t="n"/>
      <c r="DD288" s="178" t="n"/>
      <c r="DE288" s="178" t="n"/>
      <c r="DF288" s="178" t="n"/>
      <c r="DG288" s="178" t="n"/>
      <c r="DH288" s="178" t="n"/>
      <c r="DI288" s="178" t="n"/>
      <c r="DJ288" s="178" t="n"/>
      <c r="DK288" s="178" t="n"/>
      <c r="DL288" s="178" t="n"/>
      <c r="DM288" s="178" t="n"/>
      <c r="DN288" s="177" t="n"/>
      <c r="DO288" s="177" t="n"/>
      <c r="DP288" s="177" t="n"/>
      <c r="DQ288" s="76">
        <f>IF(AND(DS288,DP288&lt;&gt;""),
CONCATENATE(DT288,DU288,DV288,DW288,DX288,DY288,DZ288,EA288,EB288,EC288,ED288,EE288,EF288,EG288,EH288,EI288,EJ288,EK288,EL288,EM288,EN288,EO288,EP288,EQ288,ES288,ET288,EU288,EV288,EW288,EX288,EY288,EZ288,FA288,FC288,FD288,FF288,FG288,FI288,FJ288,FL288,FM288,FO288,FP288,FR288,FS288,FU288,FV288,FX288,FY288,GA288,GB288,GD288,GE288,GF288,GH288,GI288,GJ288,GL288,GM288,GN288,GP288,GQ288,GS288,GT288,GU288,GV288,GW288,GX288,GY288,GZ288,HA288,HB288,HC288,HD288,HE288,HF288,HG288,HH288,HI288,HJ288,HK288,HL288,HM288,HN288,HO288,HQ288,HR288,HS288,HT288,HU288,HV288,HW288,HX288,HY288,IA288,IB288,IC288,ID288,IF288,IG288,IH288,II288,IK288,IL288,IM288,IN288,IO288,IP288,IQ288,IR288,IS288,IT288,IU288,IV288,IW288,IX288,IY288,IZ288),
""
)</f>
        <v/>
      </c>
      <c r="DR288" s="53" t="n"/>
      <c r="DS288" s="46">
        <f>CONCATENATE(D288,$E288,$F288,$G288,H288,$I288,$J288,K288,$L288,$M288,N288,$O288,$P288,$Q288,$R288,$S288,T288,$U288,$V288,$W288,$X288,$Y288,$Z288,$AA288,AB288,AC288,AD288,$AE288,$AF288,$AG288,AH288,AI288,AJ288,AK288,AL288,AM288,AN288,AO288,AP288,AQ288,AR288,AS288,AT288,AU288,AV288,AW288,AX288,AY288,AZ288,BA288,BB288,BC288,BD288,BE288,BF288,BG288,BH288,BI288,BJ288,BK288,BL288,BM288,BN288,BO288,BP288,BQ288,BR288,BS288,BT288,BU288,BV288,BW288,BX288,BY288,BZ288,CA288,CB288,CC288,CD288,CE288,CF288,CG288,CH288,CI288,CJ288,CK288,CL288,CM288,$CN288,$CO288,CP288,$CQ288,$CR288,CS288,CT288,CU288,CV288,CW288,CX288,CY288,CZ288,DA288,DB288,DC288,DD288,DE288,DF288,DG288,DH288,DI288,DJ288,DK288,DL288,DM288,$DN288,$DO288,$DP288,DR288)&lt;&gt;""</f>
        <v/>
      </c>
      <c r="DT288" s="46">
        <f>IF(AND($DS288,$E$4&lt;&gt;""),
IF(LEFT($E$4,2) = "1.",
IF(D288&lt;&gt;"","El CUNE sólo se envía en operaciones de novedad o ajuste. ",""),
IF(D288="","Debes escribir un CUNE válido para realizar operaciones de novedad o ajuste. ","")),
""
)</f>
        <v/>
      </c>
      <c r="DU288" s="46">
        <f>IF($DS288,
IF(E288="","Debes seleccionar el tipo de documento del empleado. ",
IF(_xlfn.IFNA(VLOOKUP(E288,TIPO_DE_DOCUMENTO,1,FALSE),-1)=-1,"El tipo de documento no es válido (por favor seleccionarlo de la lista). ","")
)
)</f>
        <v/>
      </c>
      <c r="DV288" s="46">
        <f>IF($DS288,
IF(F288="","Debes escribir el número de documento del empleado. ","")
)</f>
        <v/>
      </c>
      <c r="DW288" s="46">
        <f>IF($DS288,
IF(G288="","Debes escribir el primer nombre del empleado. ","")
)</f>
        <v/>
      </c>
      <c r="DY288" s="46">
        <f>IF($DS288,
IF(I288="","Debes escribir el primer apellido del empleado. ","")
)</f>
        <v/>
      </c>
      <c r="DZ288" s="46">
        <f>IF($DS288,
IF(J288="","Debes escribir el segundo apellido del empleado. ","")
)</f>
        <v/>
      </c>
      <c r="EB288" s="46">
        <f>IF($DS288,
IF(L288="","Debes escribir la fecha de ingreso del empleado. ",
IF(ISERR(DATE(YEAR(L288),MONTH(L288),DAY(L288))), "El valor ingresado en fecha de ingreso no tiene un formato válido. ","")
)
)</f>
        <v/>
      </c>
      <c r="EC288" s="46">
        <f>IF($DS288,
IF(M288="","Debes escribir el tiempo laborado. ",
IF( IFERROR(INT(M288),1.1) &lt;&gt; IFERROR(_xlfn.NUMBERVALUE(M288),1), "El valor de los días trabajados debe ser un número entero. ", "")
)
)</f>
        <v/>
      </c>
      <c r="ED288" s="46">
        <f>IF($DS288,
IF( AND(N288&lt;&gt;"", ISERR(DATE(YEAR(N288),MONTH(N288),DAY(N288))) ), "El valor ingresado en fecha de ingreso no tiene un formato válido. ",
IF( AND(N288&lt;&gt;"", $E$6&lt;&gt;"", DATE(YEAR(N288), MONTH(N288), 1) &lt;&gt; IFERROR(DATE(MID($E$6, 1, 4), MID($E$6, 6, 2),1), "1/1/1900") ), "La fecha de retiro debe estar dentro del período liquidado. ", "")
)
)</f>
        <v/>
      </c>
      <c r="EE288" s="46">
        <f>IF($DS288,
IF(O288="","Debes seleccionar el tipo de trabajador. ",
IF(_xlfn.IFNA(VLOOKUP(O288,TIPO_DE_TRABAJADOR,1,FALSE),-1)=-1,"El tipo de trabajador no es válido (por favor seleccionarlo de la lista). ","")
)
)</f>
        <v/>
      </c>
      <c r="EF288" s="46">
        <f>IF($DS288,
IF(P288="","Debes seleccionar si es un trabajador dependiente pensionado por vejez. ",
IF(_xlfn.IFNA(VLOOKUP(P288,SUBTIPO_DE_TRABAJADOR,1,FALSE),-1)=-1,"El tipo de trabajador dependiente pensionado por vejez no es válido (por favor seleccionarlo de la lista). ","")
)
)</f>
        <v/>
      </c>
      <c r="EG288" s="46">
        <f>IF($DS288,
IF(Q288="","Debes seleccionar el tipo de contrato del trabajador. ",
IF(_xlfn.IFNA(VLOOKUP(Q288,TIPO_DE_CONTRATO,1,FALSE),-1)=-1,"El tipo de contrato del trabajador no es válido (por favor seleccionarlo de la lista). ","")
)
)</f>
        <v/>
      </c>
      <c r="EH288" s="46">
        <f>IF($DS288,
IF(R288="","Debes seleccionar si es un salario integral. ",
IF(_xlfn.IFNA(VLOOKUP(R288,SI_NO,1,FALSE),-1)=-1,"Valor no válido para salario integral (por favor seleccionarlo de la lista). ","")
)
)</f>
        <v/>
      </c>
      <c r="EI288" s="46">
        <f>IF($DS288,
IF(S288="","Debes seleccionar si el trabajador realiza actividades de riesgo. ",
IF(_xlfn.IFNA(VLOOKUP(S288,SI_NO,1,FALSE),-1)=-1,"Valor no válido para actividad de alto riesgo (por favor seleccionarlo de la lista). ","")
)
)</f>
        <v/>
      </c>
      <c r="EK288" s="46">
        <f>IF($DS288,
IF(U288="","Debes escribir el código del municipio de residencia del trabajador. ",
IF(_xlfn.IFNA(VLOOKUP(U288,MUNICIPIO,1,FALSE),-1)=-1,"El municipio de residencia del trabajador es inválido (por favor seleccionarlo de la lista). ","")
)
)</f>
        <v/>
      </c>
      <c r="EL288" s="46">
        <f>IF($DS288,
IF(V288="","Debes escribir el la dirección de residendia del trabajador. ","")
)</f>
        <v/>
      </c>
      <c r="EM288" s="46">
        <f>IF($DS288,
IF(W288="","Debes escribir la fecha de inicio de la liquidación. ",
IF(ISERR(DATE(YEAR(W288),MONTH(W288),DAY(W288))),"El valor ingresado en fecha de inicio de liquidación no tiene un formato válido. ",
IF( AND($E$6&lt;&gt;"", DATE(YEAR(W288), MONTH(W288), 1) &lt;&gt; IFERROR(DATE(MID($E$6, 1, 4), MID($E$6, 6, 2),1), "1/1/1900") ), "La fecha de inicio de la liquidación debe estar dentro del período liquidado. ", "")
)
)
)</f>
        <v/>
      </c>
      <c r="EN288" s="46">
        <f>IF($DS288,
IF(X288="","Debes escribir la fecha de fin de la liquidación. ",
IF(ISERR(DATE(YEAR(X288),MONTH(X288),DAY(X288))),"El valor ingresado en fecha de fin de liquidación no tiene un formato válido. ",
IF( AND($E$6&lt;&gt;"", DATE(YEAR(X288), MONTH(X288), 1) &lt;&gt; IFERROR(DATE(MID($E$6, 1, 4), MID($E$6, 6, 2),1), "1/1/1900") ), "La fecha de fin de la liquidación debe estar dentro del período liquidado. ", "")
)
)
)</f>
        <v/>
      </c>
      <c r="EO288" s="46">
        <f>IF($DS288,
IF(Y288="","Debes escribir la frecuencia de pago del trabajador. ",
IF(_xlfn.IFNA(VLOOKUP(Y288,PERÍODO_DE_NÓMINA,1,FALSE),-1)=-1,"La frecuencia de pago es inválida (por favor seleccionarlo de la lista). ","")
)
)</f>
        <v/>
      </c>
      <c r="EP288" s="46">
        <f>IF($DS288,
IF(Z288="","Debes escribir la fecha de pago. ",
IF(ISERR(DATE(YEAR(Z288),MONTH(Z288),DAY(Z288))), "El valor ingresado en fecha de pago no tiene un formato válido. ","")
)
)</f>
        <v/>
      </c>
      <c r="EQ288" s="46">
        <f>IF($DS288,
IF(AA288="","Debes escribir el medio de pago. ",
IF(_xlfn.IFNA(VLOOKUP(AA288,MEDIOS_DE_PAGO,1,FALSE),-1)=-1,"El medio de pago es inválido (por favor seleccionarlo de la lista). ","")
)
)</f>
        <v/>
      </c>
      <c r="ER288" s="46">
        <f>OR(AA288='Tablas '!$T$4,AA288='Tablas '!$T$7,AA288='Tablas '!$T$8,AA288='Tablas '!$T$11)</f>
        <v/>
      </c>
      <c r="ES288" s="46">
        <f>IF(AND($DS288,ER288),
IF(AB288="","Debes escribir la entidad bancaria. ",""),
""
)</f>
        <v/>
      </c>
      <c r="ET288" s="46">
        <f>IF(AND($DS288,ER288),
IF(AC288="","Debes escribir el tipo de cuenta bancaria. ",
IF(_xlfn.IFNA(VLOOKUP(AC288,TIPO_DE_CUENTA,1,FALSE),-1)=-1,"El tipo de cuenta bancaria es inválida (por favor seleccionarlo de la lista). ","")
),
""
)</f>
        <v/>
      </c>
      <c r="EU288" s="46">
        <f>IF(AND($DS288,ER288),
IF(AD288="","Debes escribir el número de cuenta bancaria. ",""),
""
)</f>
        <v/>
      </c>
      <c r="EV288" s="46">
        <f>IF($DS288,
IF(AE288="","Debes escribir el valor del sueldo básico. ",
IF( ISERR(_xlfn.NUMBERVALUE(AE288)), "El valor del sueldo básico debe ser un número válido. ", "")
)
)</f>
        <v/>
      </c>
      <c r="EW288" s="46">
        <f>IF($DS288,
IF(AF288="","Debes escribir el número de días trabajados. ",
IF( IFERROR(INT(AF288),1.1) &lt;&gt; IFERROR(_xlfn.NUMBERVALUE(AF288),1), "La cantidad de días trabajados debe ser un número entero. ", "")
)
)</f>
        <v/>
      </c>
      <c r="EX288" s="46">
        <f>IF($DS288,
IF(AG288="","Debes escribir el valor del sueldo trabajado. ",
IF( ISERR(_xlfn.NUMBERVALUE(AG288)), "El valor del sueldo trabajado debe ser un número válido. ", "")
)
)</f>
        <v/>
      </c>
      <c r="EY288" s="46">
        <f>IF($DS288,
IF( AND(AH288&lt;&gt;"", ISERR(_xlfn.NUMBERVALUE(AH288))), "El valor del auxilio de transporte debe ser un número válido. ", "")
)</f>
        <v/>
      </c>
      <c r="EZ288" s="46">
        <f>IF($DS288,
IF( AND(AI288&lt;&gt;"", ISERR(_xlfn.NUMBERVALUE(AI288))), "El valor de viáticos salariales debe ser un número válido. ", "")
)</f>
        <v/>
      </c>
      <c r="FA288" s="46">
        <f>IF($DS288,
IF( AND(AJ288&lt;&gt;"", ISERR(_xlfn.NUMBERVALUE(AJ288))), "El valor de viáticos NO salariales debe ser un número válido. ", "")
)</f>
        <v/>
      </c>
      <c r="FB288" s="46">
        <f>CONCATENATE(AK288,AL288)&lt;&gt;""</f>
        <v/>
      </c>
      <c r="FC288" s="46">
        <f>IF(AND($DS288,FB288),
IF(AK288="","Debes escribir el número de horas extras diurnas. ",
IF( IFERROR(INT(AK288),1.1) &lt;&gt; IFERROR(_xlfn.NUMBERVALUE(AK288),1), "La cantidad de horas extras diurnas debe ser un número entero. ", "")
),
""
)</f>
        <v/>
      </c>
      <c r="FD288" s="46">
        <f>IF(AND($DS288,FB288),
IF(AL288="","Debes escribir el valor de las horas extras diurnas. ",
IF( ISERR(_xlfn.NUMBERVALUE(AL288)), "El valor de las horas extras duirnas debe ser un número válido. ", "")
),
""
)</f>
        <v/>
      </c>
      <c r="FE288" s="46">
        <f>CONCATENATE(AM288,AN288)&lt;&gt;""</f>
        <v/>
      </c>
      <c r="FF288" s="46">
        <f>IF(AND($DS288,FE288),
IF(AM288="","Debes escribir el número de horas extras nocturnas. ",
IF( IFERROR(INT(AM288),1.1) &lt;&gt; IFERROR(_xlfn.NUMBERVALUE(AM288),1), "La cantidad de horas extras nocturnas debe ser un número entero. ", "")
),
""
)</f>
        <v/>
      </c>
      <c r="FG288" s="46">
        <f>IF(AND($DS288,FE288),
IF(AN288="","Debes escribir el valor de las horas extras nocturnas. ",
IF( ISERR(_xlfn.NUMBERVALUE(AN288)), "El valor de las horas extras nocturnas debe ser un número válido. ", "")
),
""
)</f>
        <v/>
      </c>
      <c r="FH288" s="46">
        <f>CONCATENATE(AO288,AP288)&lt;&gt;""</f>
        <v/>
      </c>
      <c r="FI288" s="46">
        <f>IF(AND($DS288,FH288),
IF(AO288="","Debes escribir el número de horas extras diurnas dominicales y festivas. ",
IF( IFERROR(INT(AO288),1.1) &lt;&gt; IFERROR(_xlfn.NUMBERVALUE(AO288),1), "La cantidad de horas extras diurnas dominicales y festivas debe ser un número entero. ", "")
),
""
)</f>
        <v/>
      </c>
      <c r="FJ288" s="46">
        <f>IF(AND($DS288,FH288),
IF(AP288="","Debes escribir el valor de las horas extras diurnas dominicales y festivas. ",
IF( ISERR(_xlfn.NUMBERVALUE(AP288)), "El valor de las horas extras diurnas dominicales y festivas debe ser un número válido. ", "")
),
""
)</f>
        <v/>
      </c>
      <c r="FK288" s="46">
        <f>CONCATENATE(AQ288,AR288)&lt;&gt;""</f>
        <v/>
      </c>
      <c r="FL288" s="46">
        <f>IF(AND($DS288,FK288),
IF(AQ288="","Debes escribir el número de horas extras nocturnas dominicales y festivas. ",
IF( IFERROR(INT(AQ288),1.1) &lt;&gt; IFERROR(_xlfn.NUMBERVALUE(AQ288),1), "La cantidad de horas extras nocturnas dominicales y festivas debe ser un número entero. ", "")
),
""
)</f>
        <v/>
      </c>
      <c r="FM288" s="46">
        <f>IF(AND($DS288,FK288),
IF(AR288="","Debes escribir el valor de las horas extras nocturnas dominicales y festivas. ",
IF( ISERR(_xlfn.NUMBERVALUE(AR288)), "El valor de las horas extras nocturnas dominicales y festivas debe ser un número válido. ", "")
),
""
)</f>
        <v/>
      </c>
      <c r="FN288" s="46">
        <f>CONCATENATE(AS288,AT288)&lt;&gt;""</f>
        <v/>
      </c>
      <c r="FO288" s="46">
        <f>IF(AND($DS288,FN288),
IF(AS288="","Debes escribir el número de horas recargo nocturno. ",
IF( IFERROR(INT(AS288),1.1) &lt;&gt; IFERROR(_xlfn.NUMBERVALUE(AS288),1), "La cantidad de horas recargo nocturno debe ser un número entero. ", "")
),
""
)</f>
        <v/>
      </c>
      <c r="FP288" s="46">
        <f>IF(AND($DS288,FN288),
IF(AT288="","Debes escribir el valor de las horas recargo nocturno. ",
IF( ISERR(_xlfn.NUMBERVALUE(AT288)), "El valor de las horas recargo nocturno debe ser un número válido. ", "")
),
""
)</f>
        <v/>
      </c>
      <c r="FQ288" s="46">
        <f>CONCATENATE(AU288,AV288)&lt;&gt;""</f>
        <v/>
      </c>
      <c r="FR288" s="46">
        <f>IF(AND($DS288,FQ288),
IF(AU288="","Debes escribir el número de horas recargo diurno dominical y festivo. ",
IF( IFERROR(INT(AU288),1.1) &lt;&gt; IFERROR(_xlfn.NUMBERVALUE(AU288),1), "La cantidad de horas recargo diurno dominical y festivo debe ser un número entero. ", "")
),
""
)</f>
        <v/>
      </c>
      <c r="FS288" s="46">
        <f>IF(AND($DS288,FQ288),
IF(AV288="","Debes escribir el valor de las horas recargo diurno dominical y festivo. ",
IF( ISERR(_xlfn.NUMBERVALUE(AV288)), "El valor de las horas recargo diurno dominical y festivo debe ser un número válido. ", "")
),
""
)</f>
        <v/>
      </c>
      <c r="FT288" s="46">
        <f>CONCATENATE(AW288,AX288)&lt;&gt;""</f>
        <v/>
      </c>
      <c r="FU288" s="46">
        <f>IF(AND($DS288,FT288),
IF(AW288="","Debes escribir el número de horas recargo nocturno dominical y festivo. ",
IF( IFERROR(INT(AW288),1.1) &lt;&gt; IFERROR(_xlfn.NUMBERVALUE(AW288),1), "La cantidad de horas recargo nocturno dominical y festivo debe ser un número entero. ", "")
),
""
)</f>
        <v/>
      </c>
      <c r="FV288" s="46">
        <f>IF(AND($DS288,FT288),
IF(AX288="","Debes escribir el valor de las horas recargo nocturno dominical y festivo. ",
IF( ISERR(_xlfn.NUMBERVALUE(AX288)), "El valor de las horas recargo nocturno dominical y festivo debe ser un número válido. ", "")
),
""
)</f>
        <v/>
      </c>
      <c r="FW288" s="46">
        <f>CONCATENATE(AY288,AZ288)&lt;&gt;""</f>
        <v/>
      </c>
      <c r="FX288" s="46">
        <f>IF(AND($DS288,FW288),
IF(AY288="","Debes escribir el número de días de vacaciones comunes. ",
IF( IFERROR(INT(AY288),1.1) &lt;&gt; IFERROR(_xlfn.NUMBERVALUE(AY288),1), "La cantidad de días de vacaciones comunes debe ser un número entero. ", "")
),
""
)</f>
        <v/>
      </c>
      <c r="FY288" s="46">
        <f>IF(AND($DS288,FW288),
IF(AZ288="","Debes escribir el valor de las vacaciones comunes. ",
IF( ISERR(_xlfn.NUMBERVALUE(AZ288)), "El valor de las vacaciones comunes debe ser un número válido. ", "")
),
""
)</f>
        <v/>
      </c>
      <c r="FZ288" s="46">
        <f>CONCATENATE(BA288,BB288)&lt;&gt;""</f>
        <v/>
      </c>
      <c r="GA288" s="46">
        <f>IF(AND($DS288,FZ288),
IF(BA288="","Debes escribir el número de días de vacaciones compensadas. ",
IF( IFERROR(INT(BA288),1.1) &lt;&gt; IFERROR(_xlfn.NUMBERVALUE(BA288),1), "La cantidad de días de vacaciones compensadas debe ser un número entero. ", "")
),
""
)</f>
        <v/>
      </c>
      <c r="GB288" s="46">
        <f>IF(AND($DS288,FZ288),
IF(BB288="","Debes escribir el valor de las vacaciones compensadas. ",
IF( ISERR(_xlfn.NUMBERVALUE(BB288)), "El valor de las vacaciones compensadas debe ser un número válido. ", "")
),
""
)</f>
        <v/>
      </c>
      <c r="GC288" s="46">
        <f>CONCATENATE(BC288,BD288)&lt;&gt;""</f>
        <v/>
      </c>
      <c r="GD288" s="46">
        <f>IF(AND($DS288,GC288),
IF(BC288="","Debes escribir el número de días de prima salarial. ",
IF( IFERROR(INT(BC288),1.1) &lt;&gt; IFERROR(_xlfn.NUMBERVALUE(BC288),1), "La cantidad de días de prima salarial debe ser un número entero. ", "")
),
""
)</f>
        <v/>
      </c>
      <c r="GE288" s="46">
        <f>IF(AND($DS288,GC288),
IF(BD288="","Debes escribir el valor de los días de prima salarial. ",
IF( ISERR(_xlfn.NUMBERVALUE(BD288)), "El valor de los días de prima salarial debe ser un número válido. ", "")
),
""
)</f>
        <v/>
      </c>
      <c r="GF288" s="46">
        <f>IF($DS288,
IF( AND(BE288&lt;&gt;"", ISERR(_xlfn.NUMBERVALUE(BE288))), "El valor de la prima NO saliarial debe ser un número válido. ", "")
)</f>
        <v/>
      </c>
      <c r="GG288" s="46">
        <f>CONCATENATE(BF288,BG288,BH288)&lt;&gt;""</f>
        <v/>
      </c>
      <c r="GH288" s="46">
        <f>IF(AND($DS288,GG288),
IF(BF288="","Debes escribir el valor de las cesantías. ",
IF( ISERR(_xlfn.NUMBERVALUE(BF288)), "El valor de las cesantías debe ser un número válido. ", "")
),
""
)</f>
        <v/>
      </c>
      <c r="GI288" s="46">
        <f>IF(AND($DS288,GG288),
IF(BG288="","Debes escribir el % de cesantías. ",
IF( ISERR(_xlfn.NUMBERVALUE(BG288)), "El % de cesantías debe ser un número válido. ", "")
),
""
)</f>
        <v/>
      </c>
      <c r="GJ288" s="46">
        <f>IF(AND($DS288,GG288),
IF(BH288="","Debes escribir el valor de intereses de cesantías. ",
IF( ISERR(_xlfn.NUMBERVALUE(BH288)), "El valor de intereses de cesantías debe ser un número válido. ", "")
),
""
)</f>
        <v/>
      </c>
      <c r="GK288" s="46">
        <f>CONCATENATE(BI288,BJ288,BK288)&lt;&gt;""</f>
        <v/>
      </c>
      <c r="GL288" s="46">
        <f>IF(AND($DS288,GK288),
IF(BI288="","Debes escribir el número de días de incapacidad. ",
IF( IFERROR(INT(BI288),1.1) &lt;&gt; IFERROR(_xlfn.NUMBERVALUE(BI288),1), "La cantidad de días de incapacidad debe ser un número entero. ", "")
),
""
)</f>
        <v/>
      </c>
      <c r="GM288" s="46">
        <f>IF(AND($DS288,GK288),
IF(BJ288="","Debes escribir el tipo de incapacidad. ",
IF(_xlfn.IFNA(VLOOKUP(BJ288,TIPO_DE_INCAPACIDAD,1,FALSE),-1)=-1,"El tipo de incapacidad es inválida (por favor seleccionarlo de la lista). ","")
),
""
)</f>
        <v/>
      </c>
      <c r="GN288" s="46">
        <f>IF(AND($DS288,GK288),
IF(BK288="","Debes escribir el valor de la incapacidad. ",
IF( ISERR(_xlfn.NUMBERVALUE(BK288)), "El valor de la incapacidad debe ser un número válido. ", "")
),
""
)</f>
        <v/>
      </c>
      <c r="GO288" s="46">
        <f>CONCATENATE(BL288,BM288)&lt;&gt;""</f>
        <v/>
      </c>
      <c r="GP288" s="46">
        <f>IF(AND($DS288,GO288),
IF(BL288="","Debes escribir el número de días de licencia de maternidad o paternidad. ",
IF( IFERROR(INT(BL288),1.1) &lt;&gt; IFERROR(_xlfn.NUMBERVALUE(BL288),1), "La cantidad de días de licencia de maternidad o paternidad debe ser un número entero. ", "")
),
""
)</f>
        <v/>
      </c>
      <c r="GQ288" s="46">
        <f>IF(AND($DS288,GO288),
IF(BM288="","Debes escribir el valor de la licencia de maternidad o paternidad. ",
IF( ISERR(_xlfn.NUMBERVALUE(BM288)), "El valor de la licencia de maternidad o paternidad debe ser un número válido. ", "")
),
""
)</f>
        <v/>
      </c>
      <c r="GR288" s="46">
        <f>CONCATENATE(BN288,BO288)&lt;&gt;""</f>
        <v/>
      </c>
      <c r="GS288" s="46">
        <f>IF(AND($DS288,GR288),
IF(BN288="","Debes escribir el número de días de licencia remunerada. ",
IF( IFERROR(INT(BN288),1.1) &lt;&gt; IFERROR(_xlfn.NUMBERVALUE(BN288),1), "La cantidad de días de licencia remunerada debe ser un número entero. ", "")
),
""
)</f>
        <v/>
      </c>
      <c r="GT288" s="46">
        <f>IF(AND($DS288,GR288),
IF(BO288="","Debes escribir el valor de la licencia remunerada. ",
IF( ISERR(_xlfn.NUMBERVALUE(BO288)), "El valor de la licencia remunerada debe ser un número válido. ", "")
),
""
)</f>
        <v/>
      </c>
      <c r="GU288" s="46">
        <f>IF($DS288,
IF( AND(BP288&lt;&gt;"", ISERR(_xlfn.NUMBERVALUE(BP288))), "El valor de la licencia NO remunerada debe ser un número válido. ", "")
)</f>
        <v/>
      </c>
      <c r="GV288" s="46">
        <f>IF($DS288,
IF( AND(BQ288&lt;&gt;"", ISERR(_xlfn.NUMBERVALUE(BQ288))), "El valor de auxilios salariales debe ser un número válido. ", "")
)</f>
        <v/>
      </c>
      <c r="GW288" s="46">
        <f>IF($DS288,
IF( AND(BR288&lt;&gt;"", ISERR(_xlfn.NUMBERVALUE(BR288))), "El valor de auxilios NO salariales debe ser un número válido. ", "")
)</f>
        <v/>
      </c>
      <c r="GX288" s="46">
        <f>IF($DS288,
IF( AND(BS288&lt;&gt;"", ISERR(_xlfn.NUMBERVALUE(BS288))), "El valor de bonos salariales debe ser un número válido. ", "")
)</f>
        <v/>
      </c>
      <c r="GY288" s="46">
        <f>IF($DS288,
IF( AND(BT288&lt;&gt;"", ISERR(_xlfn.NUMBERVALUE(BT288))), "El valor de bonos NO salariales debe ser un número válido. ", "")
)</f>
        <v/>
      </c>
      <c r="GZ288" s="46">
        <f>IF($DS288,
IF( AND(BU288&lt;&gt;"", ISERR(_xlfn.NUMBERVALUE(BU288))), "El valor de bonos salariales de alimentación debe ser un número válido. ", "")
)</f>
        <v/>
      </c>
      <c r="HA288" s="46">
        <f>IF($DS288,
IF( AND(BV288&lt;&gt;"", ISERR(_xlfn.NUMBERVALUE(BV288))), "El valor de bonos NO salariales de alimentación debe ser un número válido. ", "")
)</f>
        <v/>
      </c>
      <c r="HB288" s="46">
        <f>IF($DS288,
IF( AND(BW288&lt;&gt;"", ISERR(_xlfn.NUMBERVALUE(BW288))), "El valor de bonificaciones salariales debe ser un número válido. ", "")
)</f>
        <v/>
      </c>
      <c r="HC288" s="46">
        <f>IF($DS288,
IF( AND(BX288&lt;&gt;"", ISERR(_xlfn.NUMBERVALUE(BX288))), "El valor de bonificaciones NO salariales debe ser un número válido. ", "")
)</f>
        <v/>
      </c>
      <c r="HD288" s="46">
        <f>IF($DS288,
IF( AND(BY288&lt;&gt;"", ISERR(_xlfn.NUMBERVALUE(BY288))), "El valor de compensaciones ordinarias debe ser un número válido. ", "")
)</f>
        <v/>
      </c>
      <c r="HE288" s="46">
        <f>IF($DS288,
IF( AND(BZ288&lt;&gt;"", ISERR(_xlfn.NUMBERVALUE(BZ288))), "El valor de compensaciones extraordinarias debe ser un número válido. ", "")
)</f>
        <v/>
      </c>
      <c r="HF288" s="46">
        <f>IF($DS288,
IF( AND(CA288&lt;&gt;"", ISERR(_xlfn.NUMBERVALUE(CA288))), "El valor de comisiones debe ser un número válido. ", "")
)</f>
        <v/>
      </c>
      <c r="HG288" s="46">
        <f>IF($DS288,
IF( AND(CB288&lt;&gt;"", ISERR(_xlfn.NUMBERVALUE(CB288))), "El valor de ausencia por huega debe ser un número válido. ", "")
)</f>
        <v/>
      </c>
      <c r="HH288" s="46">
        <f>IF($DS288,
IF( AND(CC288&lt;&gt;"", ISERR(_xlfn.NUMBERVALUE(CC288))), "El valor de anticipos debe ser un número válido. ", "")
)</f>
        <v/>
      </c>
      <c r="HI288" s="46">
        <f>IF($DS288,
IF( AND(CD288&lt;&gt;"", ISERR(_xlfn.NUMBERVALUE(CD288))), "El valor de pagos a terceros debe ser un número válido. ", "")
)</f>
        <v/>
      </c>
      <c r="HJ288" s="46">
        <f>IF($DS288,
IF( AND(CE288&lt;&gt;"", ISERR(_xlfn.NUMBERVALUE(CE288))), "El valor de dotación debe ser un número válido. ", "")
)</f>
        <v/>
      </c>
      <c r="HK288" s="46">
        <f>IF($DS288,
IF( AND(CF288&lt;&gt;"", ISERR(_xlfn.NUMBERVALUE(CF288))), "El valor de apoyo sostenibilidad debe ser un número válido. ", "")
)</f>
        <v/>
      </c>
      <c r="HL288" s="46">
        <f>IF($DS288,
IF( AND(CG288&lt;&gt;"", ISERR(_xlfn.NUMBERVALUE(CG288))), "El valor de teletrabajo debe ser un número válido. ", "")
)</f>
        <v/>
      </c>
      <c r="HM288" s="46">
        <f>IF($DS288,
IF( AND(CH288&lt;&gt;"", ISERR(_xlfn.NUMBERVALUE(CH288))), "El valor de bonificación de retiro debe ser un número válido. ", "")
)</f>
        <v/>
      </c>
      <c r="HN288" s="46">
        <f>IF($DS288,
IF( AND(CI288&lt;&gt;"", ISERR(_xlfn.NUMBERVALUE(CI288))), "El valor de indemnización de retiro debe ser un número válido. ", "")
)</f>
        <v/>
      </c>
      <c r="HO288" s="46">
        <f>IF($DS288,
IF( AND(CJ288&lt;&gt;"", ISERR(_xlfn.NUMBERVALUE(CJ288))), "El valor de reintegros debe ser un número válido. ", "")
)</f>
        <v/>
      </c>
      <c r="HP288" s="46">
        <f>CONCATENATE(CK288,CL288,CM288)&lt;&gt;""</f>
        <v/>
      </c>
      <c r="HQ288" s="46">
        <f>IF(AND($DS288,HP288),
IF(CK288="","Debes escribir la descripción de otro concepto no categorizado. ",""),
""
)</f>
        <v/>
      </c>
      <c r="HR288" s="46">
        <f>IF(AND($DS288,HP288),
IF(CONCATENATE(CL288,CM288)="","Debes escribir al menos un valor de concepto no categorizado (salarial o no salarial). ",
IF(ISERR(_xlfn.NUMBERVALUE(CL288)),"El valor salarial concepto no categorizado debe ser un número válido. ","")
),
""
)</f>
        <v/>
      </c>
      <c r="HS288" s="46">
        <f>IF(AND($DS288,HP288),
IF(CONCATENATE(CL288,CM288)="","Debes escribir al menos un valor de concepto no categorizado (salarial o no salarial). ",
IF(ISERR(_xlfn.NUMBERVALUE(CM288)),"El valor NO salarial concepto no categorizado debe ser un número válido. ","")
),
""
)</f>
        <v/>
      </c>
      <c r="HT288" s="46">
        <f>IF($DS288,
IF(CN288="","Debes escribir el porcentaje del aporte a salud. ",
IF( ISERR(_xlfn.NUMBERVALUE(CN288)), "El valor del porcentaje del aporte a salud debe ser un número válido. ", "")
)
)</f>
        <v/>
      </c>
      <c r="HU288" s="46">
        <f>IF($DS288,
IF(CO288="","Debes escribir el valor del aporte a salud. ",
IF( ISERR(_xlfn.NUMBERVALUE(CO288)), "El valor del aporte a salud debe ser un número válido. ", "")
)
)</f>
        <v/>
      </c>
      <c r="HV288" s="46">
        <f>IF($DS288,
IF( AND(CP288&lt;&gt;"", ISERR(_xlfn.NUMBERVALUE(CP288))), "El valor plan complementario debe ser un número válido. ", "")
)</f>
        <v/>
      </c>
      <c r="HW288" s="46">
        <f>IF($DS288,
IF(CQ288="","Debes escribir el porcentaje del aporte a pensión. ",
IF( ISERR(_xlfn.NUMBERVALUE(CQ288)), "El valor del porcentaje del aporte a pensión debe ser un número válido. ", "")
)
)</f>
        <v/>
      </c>
      <c r="HX288" s="46">
        <f>IF($DS288,
IF(CR288="","Debes escribir el valor del aporte a pensión. ",
IF( ISERR(_xlfn.NUMBERVALUE(CR288)), "El valor del aporte a salud debe ser un número válido. ", "")
)
)</f>
        <v/>
      </c>
      <c r="HY288" s="46">
        <f>IF($DS288,
IF( AND(CS288&lt;&gt;"", ISERR(_xlfn.NUMBERVALUE(CS288))), "El valor pensión voluntaria debe ser un número válido. ", "")
)</f>
        <v/>
      </c>
      <c r="HZ288" s="46">
        <f>CONCATENATE(CT288,CU288,CV288,CW288)&lt;&gt;""</f>
        <v/>
      </c>
      <c r="IA288" s="46">
        <f>IF(AND($DS288,HZ288),
IF(CT288="","Debes escribir el % del fondo de seguridad pensional. ",
IF( ISERR(_xlfn.NUMBERVALUE(CT288)), "El % del fondo de seguridad debe ser un número válido. ", "")
),
""
)</f>
        <v/>
      </c>
      <c r="IB288" s="46">
        <f>IF(AND($DS288,HZ288),
IF(CU288="","Debes escribir el valor del aporte al fondo de solidaridad pensional. ",
IF( ISERR(_xlfn.NUMBERVALUE(CU288)), "El valor del aporte al fondo de solidaridad pensional debe ser un número válido. ", "")
),
""
)</f>
        <v/>
      </c>
      <c r="IC288" s="46">
        <f>IF(AND($DS288,HZ288),
IF(CV288="","Debes escribir el % del fondo de subsistencia. ",
IF( ISERR(_xlfn.NUMBERVALUE(CV288)), "El % del fondo de subsistencia debe ser un número válido. ", "")
),
""
)</f>
        <v/>
      </c>
      <c r="ID288" s="46">
        <f>IF(AND($DS288,HZ288),
IF(CW288="","Debes escribir el valor del fondo de subsistencia. ",
IF( ISERR(_xlfn.NUMBERVALUE(CW288)), "El valor del fondo de subsistencia debe ser un número válido. ", "")
),
""
)</f>
        <v/>
      </c>
      <c r="IE288" s="46">
        <f>CONCATENATE(CX288,CY288)&lt;&gt;""</f>
        <v/>
      </c>
      <c r="IF288" s="46">
        <f>IF(AND($DS288,IE288),
IF(CX288="","Debes escribir el % de sindicato. ",
IF( ISERR(_xlfn.NUMBERVALUE(CX288)), "El % de sindicato debe ser un número válido. ", "")
),
""
)</f>
        <v/>
      </c>
      <c r="IG288" s="46">
        <f>IF(AND($DS288,IE288),
IF(CY288="","Debes escribir el valor del sindicato. ",
IF( ISERR(_xlfn.NUMBERVALUE(CY288)), "El valor del sindicato debe ser un número válido. ", "")
),
""
)</f>
        <v/>
      </c>
      <c r="IH288" s="46">
        <f>IF($DS288,
IF( AND(CZ288&lt;&gt;"", ISERR(_xlfn.NUMBERVALUE(CZ288))), "El valor de sanción pública debe ser un número válido. ", "")
)</f>
        <v/>
      </c>
      <c r="II288" s="46">
        <f>IF($DS288,
IF( AND(DA288&lt;&gt;"", ISERR(_xlfn.NUMBERVALUE(DA288))), "El valor de sanción privada debe ser un número válido. ", "")
)</f>
        <v/>
      </c>
      <c r="IJ288" s="46">
        <f>CONCATENATE(DB288,DC288)&lt;&gt;""</f>
        <v/>
      </c>
      <c r="IK288" s="46">
        <f>IF(AND($DS288,IJ288),
IF(DB288="","Debes escribir la descripción de libranza. ",""),
""
)</f>
        <v/>
      </c>
      <c r="IL288" s="46">
        <f>IF(AND($DS288,IJ288),
IF(DC288="","Debes escribir la cuota libranza. ",
IF(ISERR(_xlfn.NUMBERVALUE(DC288)),"El valor de la cuota libranza debe ser un número válido. ","")
),
""
)</f>
        <v/>
      </c>
      <c r="IM288" s="46">
        <f>IF($DS288,
IF( AND(DD288&lt;&gt;"", ISERR(_xlfn.NUMBERVALUE(DD288))), "El valor de pagos a terceros debe ser un número válido. ", "")
)</f>
        <v/>
      </c>
      <c r="IN288" s="46">
        <f>IF($DS288,
IF( AND(DE288&lt;&gt;"", ISERR(_xlfn.NUMBERVALUE(DE288))), "El valor de anticipos debe ser un número válido. ", "")
)</f>
        <v/>
      </c>
      <c r="IO288" s="46">
        <f>IF($DS288,
IF( AND(DF288&lt;&gt;"", ISERR(_xlfn.NUMBERVALUE(DF288))), "El valor de AFC debe ser un número válido. ", "")
)</f>
        <v/>
      </c>
      <c r="IP288" s="46">
        <f>IF($DS288,
IF( AND(DG288&lt;&gt;"", ISERR(_xlfn.NUMBERVALUE(DG288))), "El valor de rete-fuente debe ser un número válido. ", "")
)</f>
        <v/>
      </c>
      <c r="IQ288" s="46">
        <f>IF($DS288,
IF( AND(DH288&lt;&gt;"", ISERR(_xlfn.NUMBERVALUE(DH288))), "El valor de cooperativa de trabajo debe ser un número válido. ", "")
)</f>
        <v/>
      </c>
      <c r="IR288" s="46">
        <f>IF($DS288,
IF( AND(DI288&lt;&gt;"", ISERR(_xlfn.NUMBERVALUE(DI288))), "El valor de embargo fiscal debe ser un número válido. ", "")
)</f>
        <v/>
      </c>
      <c r="IS288" s="46">
        <f>IF($DS288,
IF( AND(DJ288&lt;&gt;"", ISERR(_xlfn.NUMBERVALUE(DJ288))), "El valor de educación debe ser un número válido. ", "")
)</f>
        <v/>
      </c>
      <c r="IT288" s="46">
        <f>IF($DS288,
IF( AND(DK288&lt;&gt;"", ISERR(_xlfn.NUMBERVALUE(DK288))), "El valor de reintegro debe ser un número válido. ", "")
)</f>
        <v/>
      </c>
      <c r="IU288" s="46">
        <f>IF($DS288,
IF( AND(DL288&lt;&gt;"", ISERR(_xlfn.NUMBERVALUE(DL288))), "El valor de deuda debe ser un número válido. ", "")
)</f>
        <v/>
      </c>
      <c r="IV288" s="46">
        <f>IF($DS288,
IF( AND(DM288&lt;&gt;"", ISERR(_xlfn.NUMBERVALUE(DM288))), "El valor de otras deducciones debe ser un número válido. ", "")
)</f>
        <v/>
      </c>
      <c r="IW288" s="46">
        <f>IF($DS288,
IF(DN288="","Debes escribir el valor de los devengos totales. ",
IF( ISERR(_xlfn.NUMBERVALUE(DN288)), "El valor de los devengos totales debe ser un número válido. ", "")
)
)</f>
        <v/>
      </c>
      <c r="IX288" s="46">
        <f>IF($DS288,
IF(DO288="","Debes escribir el valor de las deducciones totales. ",
IF( ISERR(_xlfn.NUMBERVALUE(DO288)), "El valor de las deducciones totales debe ser un número válido. ", "")
)
)</f>
        <v/>
      </c>
      <c r="IY288" s="46">
        <f>IF($DS288,
IF(DP288="","Debes escribir el valor del salario total. ",
IF( ISERR(_xlfn.NUMBERVALUE(DP288)), "El valor del salario total debe ser un número válido. ", "")
)
)</f>
        <v/>
      </c>
    </row>
    <row r="289">
      <c r="B289" s="48" t="n">
        <v>277</v>
      </c>
      <c r="C289" s="61">
        <f>IF(AND(DS289,DP289&lt;&gt;""),
IF(DQ289="","OK","Error"),
""
)</f>
        <v/>
      </c>
      <c r="D289" s="53" t="n"/>
      <c r="E289" s="52" t="n"/>
      <c r="F289" s="112" t="n"/>
      <c r="G289" s="52" t="n"/>
      <c r="H289" s="53" t="n"/>
      <c r="I289" s="52" t="n"/>
      <c r="J289" s="52" t="n"/>
      <c r="K289" s="53" t="n"/>
      <c r="L289" s="55" t="n"/>
      <c r="M289" s="108" t="n"/>
      <c r="N289" s="56" t="n"/>
      <c r="O289" s="52" t="n"/>
      <c r="P289" s="52" t="n"/>
      <c r="Q289" s="52" t="n"/>
      <c r="R289" s="52" t="n"/>
      <c r="S289" s="52" t="n"/>
      <c r="T289" s="53" t="n"/>
      <c r="U289" s="52" t="n"/>
      <c r="V289" s="52" t="n"/>
      <c r="W289" s="55" t="n"/>
      <c r="X289" s="55" t="n"/>
      <c r="Y289" s="52" t="n"/>
      <c r="Z289" s="55" t="n"/>
      <c r="AA289" s="52" t="n"/>
      <c r="AB289" s="53" t="n"/>
      <c r="AC289" s="53" t="n"/>
      <c r="AD289" s="53" t="n"/>
      <c r="AE289" s="177" t="n"/>
      <c r="AF289" s="113" t="n"/>
      <c r="AG289" s="177" t="n"/>
      <c r="AH289" s="178" t="n"/>
      <c r="AI289" s="178" t="n"/>
      <c r="AJ289" s="178" t="n"/>
      <c r="AK289" s="114" t="n"/>
      <c r="AL289" s="178" t="n"/>
      <c r="AM289" s="114" t="n"/>
      <c r="AN289" s="178" t="n"/>
      <c r="AO289" s="114" t="n"/>
      <c r="AP289" s="178" t="n"/>
      <c r="AQ289" s="114" t="n"/>
      <c r="AR289" s="178" t="n"/>
      <c r="AS289" s="114" t="n"/>
      <c r="AT289" s="178" t="n"/>
      <c r="AU289" s="114" t="n"/>
      <c r="AV289" s="178" t="n"/>
      <c r="AW289" s="114" t="n"/>
      <c r="AX289" s="178" t="n"/>
      <c r="AY289" s="114" t="n"/>
      <c r="AZ289" s="178" t="n"/>
      <c r="BA289" s="114" t="n"/>
      <c r="BB289" s="178" t="n"/>
      <c r="BC289" s="114" t="n"/>
      <c r="BD289" s="178" t="n"/>
      <c r="BE289" s="178" t="n"/>
      <c r="BF289" s="178" t="n"/>
      <c r="BG289" s="59" t="n"/>
      <c r="BH289" s="178" t="n"/>
      <c r="BI289" s="114" t="n"/>
      <c r="BJ289" s="53" t="n"/>
      <c r="BK289" s="178" t="n"/>
      <c r="BL289" s="114" t="n"/>
      <c r="BM289" s="178" t="n"/>
      <c r="BN289" s="114" t="n"/>
      <c r="BO289" s="178" t="n"/>
      <c r="BP289" s="178" t="n"/>
      <c r="BQ289" s="178" t="n"/>
      <c r="BR289" s="178" t="n"/>
      <c r="BS289" s="178" t="n"/>
      <c r="BT289" s="178" t="n"/>
      <c r="BU289" s="178" t="n"/>
      <c r="BV289" s="178" t="n"/>
      <c r="BW289" s="178" t="n"/>
      <c r="BX289" s="178" t="n"/>
      <c r="BY289" s="178" t="n"/>
      <c r="BZ289" s="178" t="n"/>
      <c r="CA289" s="178" t="n"/>
      <c r="CB289" s="178" t="n"/>
      <c r="CC289" s="178" t="n"/>
      <c r="CD289" s="178" t="n"/>
      <c r="CE289" s="178" t="n"/>
      <c r="CF289" s="178" t="n"/>
      <c r="CG289" s="178" t="n"/>
      <c r="CH289" s="178" t="n"/>
      <c r="CI289" s="178" t="n"/>
      <c r="CJ289" s="178" t="n"/>
      <c r="CK289" s="53" t="n"/>
      <c r="CL289" s="178" t="n"/>
      <c r="CM289" s="178" t="n"/>
      <c r="CN289" s="60" t="n"/>
      <c r="CO289" s="177" t="n"/>
      <c r="CP289" s="178" t="n"/>
      <c r="CQ289" s="60" t="n"/>
      <c r="CR289" s="177" t="n"/>
      <c r="CS289" s="178" t="n"/>
      <c r="CT289" s="59" t="n"/>
      <c r="CU289" s="178" t="n"/>
      <c r="CV289" s="59" t="n"/>
      <c r="CW289" s="178" t="n"/>
      <c r="CX289" s="59" t="n"/>
      <c r="CY289" s="178" t="n"/>
      <c r="CZ289" s="178" t="n"/>
      <c r="DA289" s="178" t="n"/>
      <c r="DB289" s="53" t="n"/>
      <c r="DC289" s="178" t="n"/>
      <c r="DD289" s="178" t="n"/>
      <c r="DE289" s="178" t="n"/>
      <c r="DF289" s="178" t="n"/>
      <c r="DG289" s="178" t="n"/>
      <c r="DH289" s="178" t="n"/>
      <c r="DI289" s="178" t="n"/>
      <c r="DJ289" s="178" t="n"/>
      <c r="DK289" s="178" t="n"/>
      <c r="DL289" s="178" t="n"/>
      <c r="DM289" s="178" t="n"/>
      <c r="DN289" s="177" t="n"/>
      <c r="DO289" s="177" t="n"/>
      <c r="DP289" s="177" t="n"/>
      <c r="DQ289" s="76">
        <f>IF(AND(DS289,DP289&lt;&gt;""),
CONCATENATE(DT289,DU289,DV289,DW289,DX289,DY289,DZ289,EA289,EB289,EC289,ED289,EE289,EF289,EG289,EH289,EI289,EJ289,EK289,EL289,EM289,EN289,EO289,EP289,EQ289,ES289,ET289,EU289,EV289,EW289,EX289,EY289,EZ289,FA289,FC289,FD289,FF289,FG289,FI289,FJ289,FL289,FM289,FO289,FP289,FR289,FS289,FU289,FV289,FX289,FY289,GA289,GB289,GD289,GE289,GF289,GH289,GI289,GJ289,GL289,GM289,GN289,GP289,GQ289,GS289,GT289,GU289,GV289,GW289,GX289,GY289,GZ289,HA289,HB289,HC289,HD289,HE289,HF289,HG289,HH289,HI289,HJ289,HK289,HL289,HM289,HN289,HO289,HQ289,HR289,HS289,HT289,HU289,HV289,HW289,HX289,HY289,IA289,IB289,IC289,ID289,IF289,IG289,IH289,II289,IK289,IL289,IM289,IN289,IO289,IP289,IQ289,IR289,IS289,IT289,IU289,IV289,IW289,IX289,IY289,IZ289),
""
)</f>
        <v/>
      </c>
      <c r="DR289" s="53" t="n"/>
      <c r="DS289" s="46">
        <f>CONCATENATE(D289,$E289,$F289,$G289,H289,$I289,$J289,K289,$L289,$M289,N289,$O289,$P289,$Q289,$R289,$S289,T289,$U289,$V289,$W289,$X289,$Y289,$Z289,$AA289,AB289,AC289,AD289,$AE289,$AF289,$AG289,AH289,AI289,AJ289,AK289,AL289,AM289,AN289,AO289,AP289,AQ289,AR289,AS289,AT289,AU289,AV289,AW289,AX289,AY289,AZ289,BA289,BB289,BC289,BD289,BE289,BF289,BG289,BH289,BI289,BJ289,BK289,BL289,BM289,BN289,BO289,BP289,BQ289,BR289,BS289,BT289,BU289,BV289,BW289,BX289,BY289,BZ289,CA289,CB289,CC289,CD289,CE289,CF289,CG289,CH289,CI289,CJ289,CK289,CL289,CM289,$CN289,$CO289,CP289,$CQ289,$CR289,CS289,CT289,CU289,CV289,CW289,CX289,CY289,CZ289,DA289,DB289,DC289,DD289,DE289,DF289,DG289,DH289,DI289,DJ289,DK289,DL289,DM289,$DN289,$DO289,$DP289,DR289)&lt;&gt;""</f>
        <v/>
      </c>
      <c r="DT289" s="46">
        <f>IF(AND($DS289,$E$4&lt;&gt;""),
IF(LEFT($E$4,2) = "1.",
IF(D289&lt;&gt;"","El CUNE sólo se envía en operaciones de novedad o ajuste. ",""),
IF(D289="","Debes escribir un CUNE válido para realizar operaciones de novedad o ajuste. ","")),
""
)</f>
        <v/>
      </c>
      <c r="DU289" s="46">
        <f>IF($DS289,
IF(E289="","Debes seleccionar el tipo de documento del empleado. ",
IF(_xlfn.IFNA(VLOOKUP(E289,TIPO_DE_DOCUMENTO,1,FALSE),-1)=-1,"El tipo de documento no es válido (por favor seleccionarlo de la lista). ","")
)
)</f>
        <v/>
      </c>
      <c r="DV289" s="46">
        <f>IF($DS289,
IF(F289="","Debes escribir el número de documento del empleado. ","")
)</f>
        <v/>
      </c>
      <c r="DW289" s="46">
        <f>IF($DS289,
IF(G289="","Debes escribir el primer nombre del empleado. ","")
)</f>
        <v/>
      </c>
      <c r="DY289" s="46">
        <f>IF($DS289,
IF(I289="","Debes escribir el primer apellido del empleado. ","")
)</f>
        <v/>
      </c>
      <c r="DZ289" s="46">
        <f>IF($DS289,
IF(J289="","Debes escribir el segundo apellido del empleado. ","")
)</f>
        <v/>
      </c>
      <c r="EB289" s="46">
        <f>IF($DS289,
IF(L289="","Debes escribir la fecha de ingreso del empleado. ",
IF(ISERR(DATE(YEAR(L289),MONTH(L289),DAY(L289))), "El valor ingresado en fecha de ingreso no tiene un formato válido. ","")
)
)</f>
        <v/>
      </c>
      <c r="EC289" s="46">
        <f>IF($DS289,
IF(M289="","Debes escribir el tiempo laborado. ",
IF( IFERROR(INT(M289),1.1) &lt;&gt; IFERROR(_xlfn.NUMBERVALUE(M289),1), "El valor de los días trabajados debe ser un número entero. ", "")
)
)</f>
        <v/>
      </c>
      <c r="ED289" s="46">
        <f>IF($DS289,
IF( AND(N289&lt;&gt;"", ISERR(DATE(YEAR(N289),MONTH(N289),DAY(N289))) ), "El valor ingresado en fecha de ingreso no tiene un formato válido. ",
IF( AND(N289&lt;&gt;"", $E$6&lt;&gt;"", DATE(YEAR(N289), MONTH(N289), 1) &lt;&gt; IFERROR(DATE(MID($E$6, 1, 4), MID($E$6, 6, 2),1), "1/1/1900") ), "La fecha de retiro debe estar dentro del período liquidado. ", "")
)
)</f>
        <v/>
      </c>
      <c r="EE289" s="46">
        <f>IF($DS289,
IF(O289="","Debes seleccionar el tipo de trabajador. ",
IF(_xlfn.IFNA(VLOOKUP(O289,TIPO_DE_TRABAJADOR,1,FALSE),-1)=-1,"El tipo de trabajador no es válido (por favor seleccionarlo de la lista). ","")
)
)</f>
        <v/>
      </c>
      <c r="EF289" s="46">
        <f>IF($DS289,
IF(P289="","Debes seleccionar si es un trabajador dependiente pensionado por vejez. ",
IF(_xlfn.IFNA(VLOOKUP(P289,SUBTIPO_DE_TRABAJADOR,1,FALSE),-1)=-1,"El tipo de trabajador dependiente pensionado por vejez no es válido (por favor seleccionarlo de la lista). ","")
)
)</f>
        <v/>
      </c>
      <c r="EG289" s="46">
        <f>IF($DS289,
IF(Q289="","Debes seleccionar el tipo de contrato del trabajador. ",
IF(_xlfn.IFNA(VLOOKUP(Q289,TIPO_DE_CONTRATO,1,FALSE),-1)=-1,"El tipo de contrato del trabajador no es válido (por favor seleccionarlo de la lista). ","")
)
)</f>
        <v/>
      </c>
      <c r="EH289" s="46">
        <f>IF($DS289,
IF(R289="","Debes seleccionar si es un salario integral. ",
IF(_xlfn.IFNA(VLOOKUP(R289,SI_NO,1,FALSE),-1)=-1,"Valor no válido para salario integral (por favor seleccionarlo de la lista). ","")
)
)</f>
        <v/>
      </c>
      <c r="EI289" s="46">
        <f>IF($DS289,
IF(S289="","Debes seleccionar si el trabajador realiza actividades de riesgo. ",
IF(_xlfn.IFNA(VLOOKUP(S289,SI_NO,1,FALSE),-1)=-1,"Valor no válido para actividad de alto riesgo (por favor seleccionarlo de la lista). ","")
)
)</f>
        <v/>
      </c>
      <c r="EK289" s="46">
        <f>IF($DS289,
IF(U289="","Debes escribir el código del municipio de residencia del trabajador. ",
IF(_xlfn.IFNA(VLOOKUP(U289,MUNICIPIO,1,FALSE),-1)=-1,"El municipio de residencia del trabajador es inválido (por favor seleccionarlo de la lista). ","")
)
)</f>
        <v/>
      </c>
      <c r="EL289" s="46">
        <f>IF($DS289,
IF(V289="","Debes escribir el la dirección de residendia del trabajador. ","")
)</f>
        <v/>
      </c>
      <c r="EM289" s="46">
        <f>IF($DS289,
IF(W289="","Debes escribir la fecha de inicio de la liquidación. ",
IF(ISERR(DATE(YEAR(W289),MONTH(W289),DAY(W289))),"El valor ingresado en fecha de inicio de liquidación no tiene un formato válido. ",
IF( AND($E$6&lt;&gt;"", DATE(YEAR(W289), MONTH(W289), 1) &lt;&gt; IFERROR(DATE(MID($E$6, 1, 4), MID($E$6, 6, 2),1), "1/1/1900") ), "La fecha de inicio de la liquidación debe estar dentro del período liquidado. ", "")
)
)
)</f>
        <v/>
      </c>
      <c r="EN289" s="46">
        <f>IF($DS289,
IF(X289="","Debes escribir la fecha de fin de la liquidación. ",
IF(ISERR(DATE(YEAR(X289),MONTH(X289),DAY(X289))),"El valor ingresado en fecha de fin de liquidación no tiene un formato válido. ",
IF( AND($E$6&lt;&gt;"", DATE(YEAR(X289), MONTH(X289), 1) &lt;&gt; IFERROR(DATE(MID($E$6, 1, 4), MID($E$6, 6, 2),1), "1/1/1900") ), "La fecha de fin de la liquidación debe estar dentro del período liquidado. ", "")
)
)
)</f>
        <v/>
      </c>
      <c r="EO289" s="46">
        <f>IF($DS289,
IF(Y289="","Debes escribir la frecuencia de pago del trabajador. ",
IF(_xlfn.IFNA(VLOOKUP(Y289,PERÍODO_DE_NÓMINA,1,FALSE),-1)=-1,"La frecuencia de pago es inválida (por favor seleccionarlo de la lista). ","")
)
)</f>
        <v/>
      </c>
      <c r="EP289" s="46">
        <f>IF($DS289,
IF(Z289="","Debes escribir la fecha de pago. ",
IF(ISERR(DATE(YEAR(Z289),MONTH(Z289),DAY(Z289))), "El valor ingresado en fecha de pago no tiene un formato válido. ","")
)
)</f>
        <v/>
      </c>
      <c r="EQ289" s="46">
        <f>IF($DS289,
IF(AA289="","Debes escribir el medio de pago. ",
IF(_xlfn.IFNA(VLOOKUP(AA289,MEDIOS_DE_PAGO,1,FALSE),-1)=-1,"El medio de pago es inválido (por favor seleccionarlo de la lista). ","")
)
)</f>
        <v/>
      </c>
      <c r="ER289" s="46">
        <f>OR(AA289='Tablas '!$T$4,AA289='Tablas '!$T$7,AA289='Tablas '!$T$8,AA289='Tablas '!$T$11)</f>
        <v/>
      </c>
      <c r="ES289" s="46">
        <f>IF(AND($DS289,ER289),
IF(AB289="","Debes escribir la entidad bancaria. ",""),
""
)</f>
        <v/>
      </c>
      <c r="ET289" s="46">
        <f>IF(AND($DS289,ER289),
IF(AC289="","Debes escribir el tipo de cuenta bancaria. ",
IF(_xlfn.IFNA(VLOOKUP(AC289,TIPO_DE_CUENTA,1,FALSE),-1)=-1,"El tipo de cuenta bancaria es inválida (por favor seleccionarlo de la lista). ","")
),
""
)</f>
        <v/>
      </c>
      <c r="EU289" s="46">
        <f>IF(AND($DS289,ER289),
IF(AD289="","Debes escribir el número de cuenta bancaria. ",""),
""
)</f>
        <v/>
      </c>
      <c r="EV289" s="46">
        <f>IF($DS289,
IF(AE289="","Debes escribir el valor del sueldo básico. ",
IF( ISERR(_xlfn.NUMBERVALUE(AE289)), "El valor del sueldo básico debe ser un número válido. ", "")
)
)</f>
        <v/>
      </c>
      <c r="EW289" s="46">
        <f>IF($DS289,
IF(AF289="","Debes escribir el número de días trabajados. ",
IF( IFERROR(INT(AF289),1.1) &lt;&gt; IFERROR(_xlfn.NUMBERVALUE(AF289),1), "La cantidad de días trabajados debe ser un número entero. ", "")
)
)</f>
        <v/>
      </c>
      <c r="EX289" s="46">
        <f>IF($DS289,
IF(AG289="","Debes escribir el valor del sueldo trabajado. ",
IF( ISERR(_xlfn.NUMBERVALUE(AG289)), "El valor del sueldo trabajado debe ser un número válido. ", "")
)
)</f>
        <v/>
      </c>
      <c r="EY289" s="46">
        <f>IF($DS289,
IF( AND(AH289&lt;&gt;"", ISERR(_xlfn.NUMBERVALUE(AH289))), "El valor del auxilio de transporte debe ser un número válido. ", "")
)</f>
        <v/>
      </c>
      <c r="EZ289" s="46">
        <f>IF($DS289,
IF( AND(AI289&lt;&gt;"", ISERR(_xlfn.NUMBERVALUE(AI289))), "El valor de viáticos salariales debe ser un número válido. ", "")
)</f>
        <v/>
      </c>
      <c r="FA289" s="46">
        <f>IF($DS289,
IF( AND(AJ289&lt;&gt;"", ISERR(_xlfn.NUMBERVALUE(AJ289))), "El valor de viáticos NO salariales debe ser un número válido. ", "")
)</f>
        <v/>
      </c>
      <c r="FB289" s="46">
        <f>CONCATENATE(AK289,AL289)&lt;&gt;""</f>
        <v/>
      </c>
      <c r="FC289" s="46">
        <f>IF(AND($DS289,FB289),
IF(AK289="","Debes escribir el número de horas extras diurnas. ",
IF( IFERROR(INT(AK289),1.1) &lt;&gt; IFERROR(_xlfn.NUMBERVALUE(AK289),1), "La cantidad de horas extras diurnas debe ser un número entero. ", "")
),
""
)</f>
        <v/>
      </c>
      <c r="FD289" s="46">
        <f>IF(AND($DS289,FB289),
IF(AL289="","Debes escribir el valor de las horas extras diurnas. ",
IF( ISERR(_xlfn.NUMBERVALUE(AL289)), "El valor de las horas extras duirnas debe ser un número válido. ", "")
),
""
)</f>
        <v/>
      </c>
      <c r="FE289" s="46">
        <f>CONCATENATE(AM289,AN289)&lt;&gt;""</f>
        <v/>
      </c>
      <c r="FF289" s="46">
        <f>IF(AND($DS289,FE289),
IF(AM289="","Debes escribir el número de horas extras nocturnas. ",
IF( IFERROR(INT(AM289),1.1) &lt;&gt; IFERROR(_xlfn.NUMBERVALUE(AM289),1), "La cantidad de horas extras nocturnas debe ser un número entero. ", "")
),
""
)</f>
        <v/>
      </c>
      <c r="FG289" s="46">
        <f>IF(AND($DS289,FE289),
IF(AN289="","Debes escribir el valor de las horas extras nocturnas. ",
IF( ISERR(_xlfn.NUMBERVALUE(AN289)), "El valor de las horas extras nocturnas debe ser un número válido. ", "")
),
""
)</f>
        <v/>
      </c>
      <c r="FH289" s="46">
        <f>CONCATENATE(AO289,AP289)&lt;&gt;""</f>
        <v/>
      </c>
      <c r="FI289" s="46">
        <f>IF(AND($DS289,FH289),
IF(AO289="","Debes escribir el número de horas extras diurnas dominicales y festivas. ",
IF( IFERROR(INT(AO289),1.1) &lt;&gt; IFERROR(_xlfn.NUMBERVALUE(AO289),1), "La cantidad de horas extras diurnas dominicales y festivas debe ser un número entero. ", "")
),
""
)</f>
        <v/>
      </c>
      <c r="FJ289" s="46">
        <f>IF(AND($DS289,FH289),
IF(AP289="","Debes escribir el valor de las horas extras diurnas dominicales y festivas. ",
IF( ISERR(_xlfn.NUMBERVALUE(AP289)), "El valor de las horas extras diurnas dominicales y festivas debe ser un número válido. ", "")
),
""
)</f>
        <v/>
      </c>
      <c r="FK289" s="46">
        <f>CONCATENATE(AQ289,AR289)&lt;&gt;""</f>
        <v/>
      </c>
      <c r="FL289" s="46">
        <f>IF(AND($DS289,FK289),
IF(AQ289="","Debes escribir el número de horas extras nocturnas dominicales y festivas. ",
IF( IFERROR(INT(AQ289),1.1) &lt;&gt; IFERROR(_xlfn.NUMBERVALUE(AQ289),1), "La cantidad de horas extras nocturnas dominicales y festivas debe ser un número entero. ", "")
),
""
)</f>
        <v/>
      </c>
      <c r="FM289" s="46">
        <f>IF(AND($DS289,FK289),
IF(AR289="","Debes escribir el valor de las horas extras nocturnas dominicales y festivas. ",
IF( ISERR(_xlfn.NUMBERVALUE(AR289)), "El valor de las horas extras nocturnas dominicales y festivas debe ser un número válido. ", "")
),
""
)</f>
        <v/>
      </c>
      <c r="FN289" s="46">
        <f>CONCATENATE(AS289,AT289)&lt;&gt;""</f>
        <v/>
      </c>
      <c r="FO289" s="46">
        <f>IF(AND($DS289,FN289),
IF(AS289="","Debes escribir el número de horas recargo nocturno. ",
IF( IFERROR(INT(AS289),1.1) &lt;&gt; IFERROR(_xlfn.NUMBERVALUE(AS289),1), "La cantidad de horas recargo nocturno debe ser un número entero. ", "")
),
""
)</f>
        <v/>
      </c>
      <c r="FP289" s="46">
        <f>IF(AND($DS289,FN289),
IF(AT289="","Debes escribir el valor de las horas recargo nocturno. ",
IF( ISERR(_xlfn.NUMBERVALUE(AT289)), "El valor de las horas recargo nocturno debe ser un número válido. ", "")
),
""
)</f>
        <v/>
      </c>
      <c r="FQ289" s="46">
        <f>CONCATENATE(AU289,AV289)&lt;&gt;""</f>
        <v/>
      </c>
      <c r="FR289" s="46">
        <f>IF(AND($DS289,FQ289),
IF(AU289="","Debes escribir el número de horas recargo diurno dominical y festivo. ",
IF( IFERROR(INT(AU289),1.1) &lt;&gt; IFERROR(_xlfn.NUMBERVALUE(AU289),1), "La cantidad de horas recargo diurno dominical y festivo debe ser un número entero. ", "")
),
""
)</f>
        <v/>
      </c>
      <c r="FS289" s="46">
        <f>IF(AND($DS289,FQ289),
IF(AV289="","Debes escribir el valor de las horas recargo diurno dominical y festivo. ",
IF( ISERR(_xlfn.NUMBERVALUE(AV289)), "El valor de las horas recargo diurno dominical y festivo debe ser un número válido. ", "")
),
""
)</f>
        <v/>
      </c>
      <c r="FT289" s="46">
        <f>CONCATENATE(AW289,AX289)&lt;&gt;""</f>
        <v/>
      </c>
      <c r="FU289" s="46">
        <f>IF(AND($DS289,FT289),
IF(AW289="","Debes escribir el número de horas recargo nocturno dominical y festivo. ",
IF( IFERROR(INT(AW289),1.1) &lt;&gt; IFERROR(_xlfn.NUMBERVALUE(AW289),1), "La cantidad de horas recargo nocturno dominical y festivo debe ser un número entero. ", "")
),
""
)</f>
        <v/>
      </c>
      <c r="FV289" s="46">
        <f>IF(AND($DS289,FT289),
IF(AX289="","Debes escribir el valor de las horas recargo nocturno dominical y festivo. ",
IF( ISERR(_xlfn.NUMBERVALUE(AX289)), "El valor de las horas recargo nocturno dominical y festivo debe ser un número válido. ", "")
),
""
)</f>
        <v/>
      </c>
      <c r="FW289" s="46">
        <f>CONCATENATE(AY289,AZ289)&lt;&gt;""</f>
        <v/>
      </c>
      <c r="FX289" s="46">
        <f>IF(AND($DS289,FW289),
IF(AY289="","Debes escribir el número de días de vacaciones comunes. ",
IF( IFERROR(INT(AY289),1.1) &lt;&gt; IFERROR(_xlfn.NUMBERVALUE(AY289),1), "La cantidad de días de vacaciones comunes debe ser un número entero. ", "")
),
""
)</f>
        <v/>
      </c>
      <c r="FY289" s="46">
        <f>IF(AND($DS289,FW289),
IF(AZ289="","Debes escribir el valor de las vacaciones comunes. ",
IF( ISERR(_xlfn.NUMBERVALUE(AZ289)), "El valor de las vacaciones comunes debe ser un número válido. ", "")
),
""
)</f>
        <v/>
      </c>
      <c r="FZ289" s="46">
        <f>CONCATENATE(BA289,BB289)&lt;&gt;""</f>
        <v/>
      </c>
      <c r="GA289" s="46">
        <f>IF(AND($DS289,FZ289),
IF(BA289="","Debes escribir el número de días de vacaciones compensadas. ",
IF( IFERROR(INT(BA289),1.1) &lt;&gt; IFERROR(_xlfn.NUMBERVALUE(BA289),1), "La cantidad de días de vacaciones compensadas debe ser un número entero. ", "")
),
""
)</f>
        <v/>
      </c>
      <c r="GB289" s="46">
        <f>IF(AND($DS289,FZ289),
IF(BB289="","Debes escribir el valor de las vacaciones compensadas. ",
IF( ISERR(_xlfn.NUMBERVALUE(BB289)), "El valor de las vacaciones compensadas debe ser un número válido. ", "")
),
""
)</f>
        <v/>
      </c>
      <c r="GC289" s="46">
        <f>CONCATENATE(BC289,BD289)&lt;&gt;""</f>
        <v/>
      </c>
      <c r="GD289" s="46">
        <f>IF(AND($DS289,GC289),
IF(BC289="","Debes escribir el número de días de prima salarial. ",
IF( IFERROR(INT(BC289),1.1) &lt;&gt; IFERROR(_xlfn.NUMBERVALUE(BC289),1), "La cantidad de días de prima salarial debe ser un número entero. ", "")
),
""
)</f>
        <v/>
      </c>
      <c r="GE289" s="46">
        <f>IF(AND($DS289,GC289),
IF(BD289="","Debes escribir el valor de los días de prima salarial. ",
IF( ISERR(_xlfn.NUMBERVALUE(BD289)), "El valor de los días de prima salarial debe ser un número válido. ", "")
),
""
)</f>
        <v/>
      </c>
      <c r="GF289" s="46">
        <f>IF($DS289,
IF( AND(BE289&lt;&gt;"", ISERR(_xlfn.NUMBERVALUE(BE289))), "El valor de la prima NO saliarial debe ser un número válido. ", "")
)</f>
        <v/>
      </c>
      <c r="GG289" s="46">
        <f>CONCATENATE(BF289,BG289,BH289)&lt;&gt;""</f>
        <v/>
      </c>
      <c r="GH289" s="46">
        <f>IF(AND($DS289,GG289),
IF(BF289="","Debes escribir el valor de las cesantías. ",
IF( ISERR(_xlfn.NUMBERVALUE(BF289)), "El valor de las cesantías debe ser un número válido. ", "")
),
""
)</f>
        <v/>
      </c>
      <c r="GI289" s="46">
        <f>IF(AND($DS289,GG289),
IF(BG289="","Debes escribir el % de cesantías. ",
IF( ISERR(_xlfn.NUMBERVALUE(BG289)), "El % de cesantías debe ser un número válido. ", "")
),
""
)</f>
        <v/>
      </c>
      <c r="GJ289" s="46">
        <f>IF(AND($DS289,GG289),
IF(BH289="","Debes escribir el valor de intereses de cesantías. ",
IF( ISERR(_xlfn.NUMBERVALUE(BH289)), "El valor de intereses de cesantías debe ser un número válido. ", "")
),
""
)</f>
        <v/>
      </c>
      <c r="GK289" s="46">
        <f>CONCATENATE(BI289,BJ289,BK289)&lt;&gt;""</f>
        <v/>
      </c>
      <c r="GL289" s="46">
        <f>IF(AND($DS289,GK289),
IF(BI289="","Debes escribir el número de días de incapacidad. ",
IF( IFERROR(INT(BI289),1.1) &lt;&gt; IFERROR(_xlfn.NUMBERVALUE(BI289),1), "La cantidad de días de incapacidad debe ser un número entero. ", "")
),
""
)</f>
        <v/>
      </c>
      <c r="GM289" s="46">
        <f>IF(AND($DS289,GK289),
IF(BJ289="","Debes escribir el tipo de incapacidad. ",
IF(_xlfn.IFNA(VLOOKUP(BJ289,TIPO_DE_INCAPACIDAD,1,FALSE),-1)=-1,"El tipo de incapacidad es inválida (por favor seleccionarlo de la lista). ","")
),
""
)</f>
        <v/>
      </c>
      <c r="GN289" s="46">
        <f>IF(AND($DS289,GK289),
IF(BK289="","Debes escribir el valor de la incapacidad. ",
IF( ISERR(_xlfn.NUMBERVALUE(BK289)), "El valor de la incapacidad debe ser un número válido. ", "")
),
""
)</f>
        <v/>
      </c>
      <c r="GO289" s="46">
        <f>CONCATENATE(BL289,BM289)&lt;&gt;""</f>
        <v/>
      </c>
      <c r="GP289" s="46">
        <f>IF(AND($DS289,GO289),
IF(BL289="","Debes escribir el número de días de licencia de maternidad o paternidad. ",
IF( IFERROR(INT(BL289),1.1) &lt;&gt; IFERROR(_xlfn.NUMBERVALUE(BL289),1), "La cantidad de días de licencia de maternidad o paternidad debe ser un número entero. ", "")
),
""
)</f>
        <v/>
      </c>
      <c r="GQ289" s="46">
        <f>IF(AND($DS289,GO289),
IF(BM289="","Debes escribir el valor de la licencia de maternidad o paternidad. ",
IF( ISERR(_xlfn.NUMBERVALUE(BM289)), "El valor de la licencia de maternidad o paternidad debe ser un número válido. ", "")
),
""
)</f>
        <v/>
      </c>
      <c r="GR289" s="46">
        <f>CONCATENATE(BN289,BO289)&lt;&gt;""</f>
        <v/>
      </c>
      <c r="GS289" s="46">
        <f>IF(AND($DS289,GR289),
IF(BN289="","Debes escribir el número de días de licencia remunerada. ",
IF( IFERROR(INT(BN289),1.1) &lt;&gt; IFERROR(_xlfn.NUMBERVALUE(BN289),1), "La cantidad de días de licencia remunerada debe ser un número entero. ", "")
),
""
)</f>
        <v/>
      </c>
      <c r="GT289" s="46">
        <f>IF(AND($DS289,GR289),
IF(BO289="","Debes escribir el valor de la licencia remunerada. ",
IF( ISERR(_xlfn.NUMBERVALUE(BO289)), "El valor de la licencia remunerada debe ser un número válido. ", "")
),
""
)</f>
        <v/>
      </c>
      <c r="GU289" s="46">
        <f>IF($DS289,
IF( AND(BP289&lt;&gt;"", ISERR(_xlfn.NUMBERVALUE(BP289))), "El valor de la licencia NO remunerada debe ser un número válido. ", "")
)</f>
        <v/>
      </c>
      <c r="GV289" s="46">
        <f>IF($DS289,
IF( AND(BQ289&lt;&gt;"", ISERR(_xlfn.NUMBERVALUE(BQ289))), "El valor de auxilios salariales debe ser un número válido. ", "")
)</f>
        <v/>
      </c>
      <c r="GW289" s="46">
        <f>IF($DS289,
IF( AND(BR289&lt;&gt;"", ISERR(_xlfn.NUMBERVALUE(BR289))), "El valor de auxilios NO salariales debe ser un número válido. ", "")
)</f>
        <v/>
      </c>
      <c r="GX289" s="46">
        <f>IF($DS289,
IF( AND(BS289&lt;&gt;"", ISERR(_xlfn.NUMBERVALUE(BS289))), "El valor de bonos salariales debe ser un número válido. ", "")
)</f>
        <v/>
      </c>
      <c r="GY289" s="46">
        <f>IF($DS289,
IF( AND(BT289&lt;&gt;"", ISERR(_xlfn.NUMBERVALUE(BT289))), "El valor de bonos NO salariales debe ser un número válido. ", "")
)</f>
        <v/>
      </c>
      <c r="GZ289" s="46">
        <f>IF($DS289,
IF( AND(BU289&lt;&gt;"", ISERR(_xlfn.NUMBERVALUE(BU289))), "El valor de bonos salariales de alimentación debe ser un número válido. ", "")
)</f>
        <v/>
      </c>
      <c r="HA289" s="46">
        <f>IF($DS289,
IF( AND(BV289&lt;&gt;"", ISERR(_xlfn.NUMBERVALUE(BV289))), "El valor de bonos NO salariales de alimentación debe ser un número válido. ", "")
)</f>
        <v/>
      </c>
      <c r="HB289" s="46">
        <f>IF($DS289,
IF( AND(BW289&lt;&gt;"", ISERR(_xlfn.NUMBERVALUE(BW289))), "El valor de bonificaciones salariales debe ser un número válido. ", "")
)</f>
        <v/>
      </c>
      <c r="HC289" s="46">
        <f>IF($DS289,
IF( AND(BX289&lt;&gt;"", ISERR(_xlfn.NUMBERVALUE(BX289))), "El valor de bonificaciones NO salariales debe ser un número válido. ", "")
)</f>
        <v/>
      </c>
      <c r="HD289" s="46">
        <f>IF($DS289,
IF( AND(BY289&lt;&gt;"", ISERR(_xlfn.NUMBERVALUE(BY289))), "El valor de compensaciones ordinarias debe ser un número válido. ", "")
)</f>
        <v/>
      </c>
      <c r="HE289" s="46">
        <f>IF($DS289,
IF( AND(BZ289&lt;&gt;"", ISERR(_xlfn.NUMBERVALUE(BZ289))), "El valor de compensaciones extraordinarias debe ser un número válido. ", "")
)</f>
        <v/>
      </c>
      <c r="HF289" s="46">
        <f>IF($DS289,
IF( AND(CA289&lt;&gt;"", ISERR(_xlfn.NUMBERVALUE(CA289))), "El valor de comisiones debe ser un número válido. ", "")
)</f>
        <v/>
      </c>
      <c r="HG289" s="46">
        <f>IF($DS289,
IF( AND(CB289&lt;&gt;"", ISERR(_xlfn.NUMBERVALUE(CB289))), "El valor de ausencia por huega debe ser un número válido. ", "")
)</f>
        <v/>
      </c>
      <c r="HH289" s="46">
        <f>IF($DS289,
IF( AND(CC289&lt;&gt;"", ISERR(_xlfn.NUMBERVALUE(CC289))), "El valor de anticipos debe ser un número válido. ", "")
)</f>
        <v/>
      </c>
      <c r="HI289" s="46">
        <f>IF($DS289,
IF( AND(CD289&lt;&gt;"", ISERR(_xlfn.NUMBERVALUE(CD289))), "El valor de pagos a terceros debe ser un número válido. ", "")
)</f>
        <v/>
      </c>
      <c r="HJ289" s="46">
        <f>IF($DS289,
IF( AND(CE289&lt;&gt;"", ISERR(_xlfn.NUMBERVALUE(CE289))), "El valor de dotación debe ser un número válido. ", "")
)</f>
        <v/>
      </c>
      <c r="HK289" s="46">
        <f>IF($DS289,
IF( AND(CF289&lt;&gt;"", ISERR(_xlfn.NUMBERVALUE(CF289))), "El valor de apoyo sostenibilidad debe ser un número válido. ", "")
)</f>
        <v/>
      </c>
      <c r="HL289" s="46">
        <f>IF($DS289,
IF( AND(CG289&lt;&gt;"", ISERR(_xlfn.NUMBERVALUE(CG289))), "El valor de teletrabajo debe ser un número válido. ", "")
)</f>
        <v/>
      </c>
      <c r="HM289" s="46">
        <f>IF($DS289,
IF( AND(CH289&lt;&gt;"", ISERR(_xlfn.NUMBERVALUE(CH289))), "El valor de bonificación de retiro debe ser un número válido. ", "")
)</f>
        <v/>
      </c>
      <c r="HN289" s="46">
        <f>IF($DS289,
IF( AND(CI289&lt;&gt;"", ISERR(_xlfn.NUMBERVALUE(CI289))), "El valor de indemnización de retiro debe ser un número válido. ", "")
)</f>
        <v/>
      </c>
      <c r="HO289" s="46">
        <f>IF($DS289,
IF( AND(CJ289&lt;&gt;"", ISERR(_xlfn.NUMBERVALUE(CJ289))), "El valor de reintegros debe ser un número válido. ", "")
)</f>
        <v/>
      </c>
      <c r="HP289" s="46">
        <f>CONCATENATE(CK289,CL289,CM289)&lt;&gt;""</f>
        <v/>
      </c>
      <c r="HQ289" s="46">
        <f>IF(AND($DS289,HP289),
IF(CK289="","Debes escribir la descripción de otro concepto no categorizado. ",""),
""
)</f>
        <v/>
      </c>
      <c r="HR289" s="46">
        <f>IF(AND($DS289,HP289),
IF(CONCATENATE(CL289,CM289)="","Debes escribir al menos un valor de concepto no categorizado (salarial o no salarial). ",
IF(ISERR(_xlfn.NUMBERVALUE(CL289)),"El valor salarial concepto no categorizado debe ser un número válido. ","")
),
""
)</f>
        <v/>
      </c>
      <c r="HS289" s="46">
        <f>IF(AND($DS289,HP289),
IF(CONCATENATE(CL289,CM289)="","Debes escribir al menos un valor de concepto no categorizado (salarial o no salarial). ",
IF(ISERR(_xlfn.NUMBERVALUE(CM289)),"El valor NO salarial concepto no categorizado debe ser un número válido. ","")
),
""
)</f>
        <v/>
      </c>
      <c r="HT289" s="46">
        <f>IF($DS289,
IF(CN289="","Debes escribir el porcentaje del aporte a salud. ",
IF( ISERR(_xlfn.NUMBERVALUE(CN289)), "El valor del porcentaje del aporte a salud debe ser un número válido. ", "")
)
)</f>
        <v/>
      </c>
      <c r="HU289" s="46">
        <f>IF($DS289,
IF(CO289="","Debes escribir el valor del aporte a salud. ",
IF( ISERR(_xlfn.NUMBERVALUE(CO289)), "El valor del aporte a salud debe ser un número válido. ", "")
)
)</f>
        <v/>
      </c>
      <c r="HV289" s="46">
        <f>IF($DS289,
IF( AND(CP289&lt;&gt;"", ISERR(_xlfn.NUMBERVALUE(CP289))), "El valor plan complementario debe ser un número válido. ", "")
)</f>
        <v/>
      </c>
      <c r="HW289" s="46">
        <f>IF($DS289,
IF(CQ289="","Debes escribir el porcentaje del aporte a pensión. ",
IF( ISERR(_xlfn.NUMBERVALUE(CQ289)), "El valor del porcentaje del aporte a pensión debe ser un número válido. ", "")
)
)</f>
        <v/>
      </c>
      <c r="HX289" s="46">
        <f>IF($DS289,
IF(CR289="","Debes escribir el valor del aporte a pensión. ",
IF( ISERR(_xlfn.NUMBERVALUE(CR289)), "El valor del aporte a salud debe ser un número válido. ", "")
)
)</f>
        <v/>
      </c>
      <c r="HY289" s="46">
        <f>IF($DS289,
IF( AND(CS289&lt;&gt;"", ISERR(_xlfn.NUMBERVALUE(CS289))), "El valor pensión voluntaria debe ser un número válido. ", "")
)</f>
        <v/>
      </c>
      <c r="HZ289" s="46">
        <f>CONCATENATE(CT289,CU289,CV289,CW289)&lt;&gt;""</f>
        <v/>
      </c>
      <c r="IA289" s="46">
        <f>IF(AND($DS289,HZ289),
IF(CT289="","Debes escribir el % del fondo de seguridad pensional. ",
IF( ISERR(_xlfn.NUMBERVALUE(CT289)), "El % del fondo de seguridad debe ser un número válido. ", "")
),
""
)</f>
        <v/>
      </c>
      <c r="IB289" s="46">
        <f>IF(AND($DS289,HZ289),
IF(CU289="","Debes escribir el valor del aporte al fondo de solidaridad pensional. ",
IF( ISERR(_xlfn.NUMBERVALUE(CU289)), "El valor del aporte al fondo de solidaridad pensional debe ser un número válido. ", "")
),
""
)</f>
        <v/>
      </c>
      <c r="IC289" s="46">
        <f>IF(AND($DS289,HZ289),
IF(CV289="","Debes escribir el % del fondo de subsistencia. ",
IF( ISERR(_xlfn.NUMBERVALUE(CV289)), "El % del fondo de subsistencia debe ser un número válido. ", "")
),
""
)</f>
        <v/>
      </c>
      <c r="ID289" s="46">
        <f>IF(AND($DS289,HZ289),
IF(CW289="","Debes escribir el valor del fondo de subsistencia. ",
IF( ISERR(_xlfn.NUMBERVALUE(CW289)), "El valor del fondo de subsistencia debe ser un número válido. ", "")
),
""
)</f>
        <v/>
      </c>
      <c r="IE289" s="46">
        <f>CONCATENATE(CX289,CY289)&lt;&gt;""</f>
        <v/>
      </c>
      <c r="IF289" s="46">
        <f>IF(AND($DS289,IE289),
IF(CX289="","Debes escribir el % de sindicato. ",
IF( ISERR(_xlfn.NUMBERVALUE(CX289)), "El % de sindicato debe ser un número válido. ", "")
),
""
)</f>
        <v/>
      </c>
      <c r="IG289" s="46">
        <f>IF(AND($DS289,IE289),
IF(CY289="","Debes escribir el valor del sindicato. ",
IF( ISERR(_xlfn.NUMBERVALUE(CY289)), "El valor del sindicato debe ser un número válido. ", "")
),
""
)</f>
        <v/>
      </c>
      <c r="IH289" s="46">
        <f>IF($DS289,
IF( AND(CZ289&lt;&gt;"", ISERR(_xlfn.NUMBERVALUE(CZ289))), "El valor de sanción pública debe ser un número válido. ", "")
)</f>
        <v/>
      </c>
      <c r="II289" s="46">
        <f>IF($DS289,
IF( AND(DA289&lt;&gt;"", ISERR(_xlfn.NUMBERVALUE(DA289))), "El valor de sanción privada debe ser un número válido. ", "")
)</f>
        <v/>
      </c>
      <c r="IJ289" s="46">
        <f>CONCATENATE(DB289,DC289)&lt;&gt;""</f>
        <v/>
      </c>
      <c r="IK289" s="46">
        <f>IF(AND($DS289,IJ289),
IF(DB289="","Debes escribir la descripción de libranza. ",""),
""
)</f>
        <v/>
      </c>
      <c r="IL289" s="46">
        <f>IF(AND($DS289,IJ289),
IF(DC289="","Debes escribir la cuota libranza. ",
IF(ISERR(_xlfn.NUMBERVALUE(DC289)),"El valor de la cuota libranza debe ser un número válido. ","")
),
""
)</f>
        <v/>
      </c>
      <c r="IM289" s="46">
        <f>IF($DS289,
IF( AND(DD289&lt;&gt;"", ISERR(_xlfn.NUMBERVALUE(DD289))), "El valor de pagos a terceros debe ser un número válido. ", "")
)</f>
        <v/>
      </c>
      <c r="IN289" s="46">
        <f>IF($DS289,
IF( AND(DE289&lt;&gt;"", ISERR(_xlfn.NUMBERVALUE(DE289))), "El valor de anticipos debe ser un número válido. ", "")
)</f>
        <v/>
      </c>
      <c r="IO289" s="46">
        <f>IF($DS289,
IF( AND(DF289&lt;&gt;"", ISERR(_xlfn.NUMBERVALUE(DF289))), "El valor de AFC debe ser un número válido. ", "")
)</f>
        <v/>
      </c>
      <c r="IP289" s="46">
        <f>IF($DS289,
IF( AND(DG289&lt;&gt;"", ISERR(_xlfn.NUMBERVALUE(DG289))), "El valor de rete-fuente debe ser un número válido. ", "")
)</f>
        <v/>
      </c>
      <c r="IQ289" s="46">
        <f>IF($DS289,
IF( AND(DH289&lt;&gt;"", ISERR(_xlfn.NUMBERVALUE(DH289))), "El valor de cooperativa de trabajo debe ser un número válido. ", "")
)</f>
        <v/>
      </c>
      <c r="IR289" s="46">
        <f>IF($DS289,
IF( AND(DI289&lt;&gt;"", ISERR(_xlfn.NUMBERVALUE(DI289))), "El valor de embargo fiscal debe ser un número válido. ", "")
)</f>
        <v/>
      </c>
      <c r="IS289" s="46">
        <f>IF($DS289,
IF( AND(DJ289&lt;&gt;"", ISERR(_xlfn.NUMBERVALUE(DJ289))), "El valor de educación debe ser un número válido. ", "")
)</f>
        <v/>
      </c>
      <c r="IT289" s="46">
        <f>IF($DS289,
IF( AND(DK289&lt;&gt;"", ISERR(_xlfn.NUMBERVALUE(DK289))), "El valor de reintegro debe ser un número válido. ", "")
)</f>
        <v/>
      </c>
      <c r="IU289" s="46">
        <f>IF($DS289,
IF( AND(DL289&lt;&gt;"", ISERR(_xlfn.NUMBERVALUE(DL289))), "El valor de deuda debe ser un número válido. ", "")
)</f>
        <v/>
      </c>
      <c r="IV289" s="46">
        <f>IF($DS289,
IF( AND(DM289&lt;&gt;"", ISERR(_xlfn.NUMBERVALUE(DM289))), "El valor de otras deducciones debe ser un número válido. ", "")
)</f>
        <v/>
      </c>
      <c r="IW289" s="46">
        <f>IF($DS289,
IF(DN289="","Debes escribir el valor de los devengos totales. ",
IF( ISERR(_xlfn.NUMBERVALUE(DN289)), "El valor de los devengos totales debe ser un número válido. ", "")
)
)</f>
        <v/>
      </c>
      <c r="IX289" s="46">
        <f>IF($DS289,
IF(DO289="","Debes escribir el valor de las deducciones totales. ",
IF( ISERR(_xlfn.NUMBERVALUE(DO289)), "El valor de las deducciones totales debe ser un número válido. ", "")
)
)</f>
        <v/>
      </c>
      <c r="IY289" s="46">
        <f>IF($DS289,
IF(DP289="","Debes escribir el valor del salario total. ",
IF( ISERR(_xlfn.NUMBERVALUE(DP289)), "El valor del salario total debe ser un número válido. ", "")
)
)</f>
        <v/>
      </c>
    </row>
    <row r="290">
      <c r="B290" s="48" t="n">
        <v>278</v>
      </c>
      <c r="C290" s="61">
        <f>IF(AND(DS290,DP290&lt;&gt;""),
IF(DQ290="","OK","Error"),
""
)</f>
        <v/>
      </c>
      <c r="D290" s="53" t="n"/>
      <c r="E290" s="52" t="n"/>
      <c r="F290" s="112" t="n"/>
      <c r="G290" s="52" t="n"/>
      <c r="H290" s="53" t="n"/>
      <c r="I290" s="52" t="n"/>
      <c r="J290" s="52" t="n"/>
      <c r="K290" s="53" t="n"/>
      <c r="L290" s="55" t="n"/>
      <c r="M290" s="108" t="n"/>
      <c r="N290" s="56" t="n"/>
      <c r="O290" s="52" t="n"/>
      <c r="P290" s="52" t="n"/>
      <c r="Q290" s="52" t="n"/>
      <c r="R290" s="52" t="n"/>
      <c r="S290" s="52" t="n"/>
      <c r="T290" s="53" t="n"/>
      <c r="U290" s="52" t="n"/>
      <c r="V290" s="52" t="n"/>
      <c r="W290" s="55" t="n"/>
      <c r="X290" s="55" t="n"/>
      <c r="Y290" s="52" t="n"/>
      <c r="Z290" s="55" t="n"/>
      <c r="AA290" s="52" t="n"/>
      <c r="AB290" s="53" t="n"/>
      <c r="AC290" s="53" t="n"/>
      <c r="AD290" s="53" t="n"/>
      <c r="AE290" s="177" t="n"/>
      <c r="AF290" s="113" t="n"/>
      <c r="AG290" s="177" t="n"/>
      <c r="AH290" s="178" t="n"/>
      <c r="AI290" s="178" t="n"/>
      <c r="AJ290" s="178" t="n"/>
      <c r="AK290" s="114" t="n"/>
      <c r="AL290" s="178" t="n"/>
      <c r="AM290" s="114" t="n"/>
      <c r="AN290" s="178" t="n"/>
      <c r="AO290" s="114" t="n"/>
      <c r="AP290" s="178" t="n"/>
      <c r="AQ290" s="114" t="n"/>
      <c r="AR290" s="178" t="n"/>
      <c r="AS290" s="114" t="n"/>
      <c r="AT290" s="178" t="n"/>
      <c r="AU290" s="114" t="n"/>
      <c r="AV290" s="178" t="n"/>
      <c r="AW290" s="114" t="n"/>
      <c r="AX290" s="178" t="n"/>
      <c r="AY290" s="114" t="n"/>
      <c r="AZ290" s="178" t="n"/>
      <c r="BA290" s="114" t="n"/>
      <c r="BB290" s="178" t="n"/>
      <c r="BC290" s="114" t="n"/>
      <c r="BD290" s="178" t="n"/>
      <c r="BE290" s="178" t="n"/>
      <c r="BF290" s="178" t="n"/>
      <c r="BG290" s="59" t="n"/>
      <c r="BH290" s="178" t="n"/>
      <c r="BI290" s="114" t="n"/>
      <c r="BJ290" s="53" t="n"/>
      <c r="BK290" s="178" t="n"/>
      <c r="BL290" s="114" t="n"/>
      <c r="BM290" s="178" t="n"/>
      <c r="BN290" s="114" t="n"/>
      <c r="BO290" s="178" t="n"/>
      <c r="BP290" s="178" t="n"/>
      <c r="BQ290" s="178" t="n"/>
      <c r="BR290" s="178" t="n"/>
      <c r="BS290" s="178" t="n"/>
      <c r="BT290" s="178" t="n"/>
      <c r="BU290" s="178" t="n"/>
      <c r="BV290" s="178" t="n"/>
      <c r="BW290" s="178" t="n"/>
      <c r="BX290" s="178" t="n"/>
      <c r="BY290" s="178" t="n"/>
      <c r="BZ290" s="178" t="n"/>
      <c r="CA290" s="178" t="n"/>
      <c r="CB290" s="178" t="n"/>
      <c r="CC290" s="178" t="n"/>
      <c r="CD290" s="178" t="n"/>
      <c r="CE290" s="178" t="n"/>
      <c r="CF290" s="178" t="n"/>
      <c r="CG290" s="178" t="n"/>
      <c r="CH290" s="178" t="n"/>
      <c r="CI290" s="178" t="n"/>
      <c r="CJ290" s="178" t="n"/>
      <c r="CK290" s="53" t="n"/>
      <c r="CL290" s="178" t="n"/>
      <c r="CM290" s="178" t="n"/>
      <c r="CN290" s="60" t="n"/>
      <c r="CO290" s="177" t="n"/>
      <c r="CP290" s="178" t="n"/>
      <c r="CQ290" s="60" t="n"/>
      <c r="CR290" s="177" t="n"/>
      <c r="CS290" s="178" t="n"/>
      <c r="CT290" s="59" t="n"/>
      <c r="CU290" s="178" t="n"/>
      <c r="CV290" s="59" t="n"/>
      <c r="CW290" s="178" t="n"/>
      <c r="CX290" s="59" t="n"/>
      <c r="CY290" s="178" t="n"/>
      <c r="CZ290" s="178" t="n"/>
      <c r="DA290" s="178" t="n"/>
      <c r="DB290" s="53" t="n"/>
      <c r="DC290" s="178" t="n"/>
      <c r="DD290" s="178" t="n"/>
      <c r="DE290" s="178" t="n"/>
      <c r="DF290" s="178" t="n"/>
      <c r="DG290" s="178" t="n"/>
      <c r="DH290" s="178" t="n"/>
      <c r="DI290" s="178" t="n"/>
      <c r="DJ290" s="178" t="n"/>
      <c r="DK290" s="178" t="n"/>
      <c r="DL290" s="178" t="n"/>
      <c r="DM290" s="178" t="n"/>
      <c r="DN290" s="177" t="n"/>
      <c r="DO290" s="177" t="n"/>
      <c r="DP290" s="177" t="n"/>
      <c r="DQ290" s="76">
        <f>IF(AND(DS290,DP290&lt;&gt;""),
CONCATENATE(DT290,DU290,DV290,DW290,DX290,DY290,DZ290,EA290,EB290,EC290,ED290,EE290,EF290,EG290,EH290,EI290,EJ290,EK290,EL290,EM290,EN290,EO290,EP290,EQ290,ES290,ET290,EU290,EV290,EW290,EX290,EY290,EZ290,FA290,FC290,FD290,FF290,FG290,FI290,FJ290,FL290,FM290,FO290,FP290,FR290,FS290,FU290,FV290,FX290,FY290,GA290,GB290,GD290,GE290,GF290,GH290,GI290,GJ290,GL290,GM290,GN290,GP290,GQ290,GS290,GT290,GU290,GV290,GW290,GX290,GY290,GZ290,HA290,HB290,HC290,HD290,HE290,HF290,HG290,HH290,HI290,HJ290,HK290,HL290,HM290,HN290,HO290,HQ290,HR290,HS290,HT290,HU290,HV290,HW290,HX290,HY290,IA290,IB290,IC290,ID290,IF290,IG290,IH290,II290,IK290,IL290,IM290,IN290,IO290,IP290,IQ290,IR290,IS290,IT290,IU290,IV290,IW290,IX290,IY290,IZ290),
""
)</f>
        <v/>
      </c>
      <c r="DR290" s="53" t="n"/>
      <c r="DS290" s="46">
        <f>CONCATENATE(D290,$E290,$F290,$G290,H290,$I290,$J290,K290,$L290,$M290,N290,$O290,$P290,$Q290,$R290,$S290,T290,$U290,$V290,$W290,$X290,$Y290,$Z290,$AA290,AB290,AC290,AD290,$AE290,$AF290,$AG290,AH290,AI290,AJ290,AK290,AL290,AM290,AN290,AO290,AP290,AQ290,AR290,AS290,AT290,AU290,AV290,AW290,AX290,AY290,AZ290,BA290,BB290,BC290,BD290,BE290,BF290,BG290,BH290,BI290,BJ290,BK290,BL290,BM290,BN290,BO290,BP290,BQ290,BR290,BS290,BT290,BU290,BV290,BW290,BX290,BY290,BZ290,CA290,CB290,CC290,CD290,CE290,CF290,CG290,CH290,CI290,CJ290,CK290,CL290,CM290,$CN290,$CO290,CP290,$CQ290,$CR290,CS290,CT290,CU290,CV290,CW290,CX290,CY290,CZ290,DA290,DB290,DC290,DD290,DE290,DF290,DG290,DH290,DI290,DJ290,DK290,DL290,DM290,$DN290,$DO290,$DP290,DR290)&lt;&gt;""</f>
        <v/>
      </c>
      <c r="DT290" s="46">
        <f>IF(AND($DS290,$E$4&lt;&gt;""),
IF(LEFT($E$4,2) = "1.",
IF(D290&lt;&gt;"","El CUNE sólo se envía en operaciones de novedad o ajuste. ",""),
IF(D290="","Debes escribir un CUNE válido para realizar operaciones de novedad o ajuste. ","")),
""
)</f>
        <v/>
      </c>
      <c r="DU290" s="46">
        <f>IF($DS290,
IF(E290="","Debes seleccionar el tipo de documento del empleado. ",
IF(_xlfn.IFNA(VLOOKUP(E290,TIPO_DE_DOCUMENTO,1,FALSE),-1)=-1,"El tipo de documento no es válido (por favor seleccionarlo de la lista). ","")
)
)</f>
        <v/>
      </c>
      <c r="DV290" s="46">
        <f>IF($DS290,
IF(F290="","Debes escribir el número de documento del empleado. ","")
)</f>
        <v/>
      </c>
      <c r="DW290" s="46">
        <f>IF($DS290,
IF(G290="","Debes escribir el primer nombre del empleado. ","")
)</f>
        <v/>
      </c>
      <c r="DY290" s="46">
        <f>IF($DS290,
IF(I290="","Debes escribir el primer apellido del empleado. ","")
)</f>
        <v/>
      </c>
      <c r="DZ290" s="46">
        <f>IF($DS290,
IF(J290="","Debes escribir el segundo apellido del empleado. ","")
)</f>
        <v/>
      </c>
      <c r="EB290" s="46">
        <f>IF($DS290,
IF(L290="","Debes escribir la fecha de ingreso del empleado. ",
IF(ISERR(DATE(YEAR(L290),MONTH(L290),DAY(L290))), "El valor ingresado en fecha de ingreso no tiene un formato válido. ","")
)
)</f>
        <v/>
      </c>
      <c r="EC290" s="46">
        <f>IF($DS290,
IF(M290="","Debes escribir el tiempo laborado. ",
IF( IFERROR(INT(M290),1.1) &lt;&gt; IFERROR(_xlfn.NUMBERVALUE(M290),1), "El valor de los días trabajados debe ser un número entero. ", "")
)
)</f>
        <v/>
      </c>
      <c r="ED290" s="46">
        <f>IF($DS290,
IF( AND(N290&lt;&gt;"", ISERR(DATE(YEAR(N290),MONTH(N290),DAY(N290))) ), "El valor ingresado en fecha de ingreso no tiene un formato válido. ",
IF( AND(N290&lt;&gt;"", $E$6&lt;&gt;"", DATE(YEAR(N290), MONTH(N290), 1) &lt;&gt; IFERROR(DATE(MID($E$6, 1, 4), MID($E$6, 6, 2),1), "1/1/1900") ), "La fecha de retiro debe estar dentro del período liquidado. ", "")
)
)</f>
        <v/>
      </c>
      <c r="EE290" s="46">
        <f>IF($DS290,
IF(O290="","Debes seleccionar el tipo de trabajador. ",
IF(_xlfn.IFNA(VLOOKUP(O290,TIPO_DE_TRABAJADOR,1,FALSE),-1)=-1,"El tipo de trabajador no es válido (por favor seleccionarlo de la lista). ","")
)
)</f>
        <v/>
      </c>
      <c r="EF290" s="46">
        <f>IF($DS290,
IF(P290="","Debes seleccionar si es un trabajador dependiente pensionado por vejez. ",
IF(_xlfn.IFNA(VLOOKUP(P290,SUBTIPO_DE_TRABAJADOR,1,FALSE),-1)=-1,"El tipo de trabajador dependiente pensionado por vejez no es válido (por favor seleccionarlo de la lista). ","")
)
)</f>
        <v/>
      </c>
      <c r="EG290" s="46">
        <f>IF($DS290,
IF(Q290="","Debes seleccionar el tipo de contrato del trabajador. ",
IF(_xlfn.IFNA(VLOOKUP(Q290,TIPO_DE_CONTRATO,1,FALSE),-1)=-1,"El tipo de contrato del trabajador no es válido (por favor seleccionarlo de la lista). ","")
)
)</f>
        <v/>
      </c>
      <c r="EH290" s="46">
        <f>IF($DS290,
IF(R290="","Debes seleccionar si es un salario integral. ",
IF(_xlfn.IFNA(VLOOKUP(R290,SI_NO,1,FALSE),-1)=-1,"Valor no válido para salario integral (por favor seleccionarlo de la lista). ","")
)
)</f>
        <v/>
      </c>
      <c r="EI290" s="46">
        <f>IF($DS290,
IF(S290="","Debes seleccionar si el trabajador realiza actividades de riesgo. ",
IF(_xlfn.IFNA(VLOOKUP(S290,SI_NO,1,FALSE),-1)=-1,"Valor no válido para actividad de alto riesgo (por favor seleccionarlo de la lista). ","")
)
)</f>
        <v/>
      </c>
      <c r="EK290" s="46">
        <f>IF($DS290,
IF(U290="","Debes escribir el código del municipio de residencia del trabajador. ",
IF(_xlfn.IFNA(VLOOKUP(U290,MUNICIPIO,1,FALSE),-1)=-1,"El municipio de residencia del trabajador es inválido (por favor seleccionarlo de la lista). ","")
)
)</f>
        <v/>
      </c>
      <c r="EL290" s="46">
        <f>IF($DS290,
IF(V290="","Debes escribir el la dirección de residendia del trabajador. ","")
)</f>
        <v/>
      </c>
      <c r="EM290" s="46">
        <f>IF($DS290,
IF(W290="","Debes escribir la fecha de inicio de la liquidación. ",
IF(ISERR(DATE(YEAR(W290),MONTH(W290),DAY(W290))),"El valor ingresado en fecha de inicio de liquidación no tiene un formato válido. ",
IF( AND($E$6&lt;&gt;"", DATE(YEAR(W290), MONTH(W290), 1) &lt;&gt; IFERROR(DATE(MID($E$6, 1, 4), MID($E$6, 6, 2),1), "1/1/1900") ), "La fecha de inicio de la liquidación debe estar dentro del período liquidado. ", "")
)
)
)</f>
        <v/>
      </c>
      <c r="EN290" s="46">
        <f>IF($DS290,
IF(X290="","Debes escribir la fecha de fin de la liquidación. ",
IF(ISERR(DATE(YEAR(X290),MONTH(X290),DAY(X290))),"El valor ingresado en fecha de fin de liquidación no tiene un formato válido. ",
IF( AND($E$6&lt;&gt;"", DATE(YEAR(X290), MONTH(X290), 1) &lt;&gt; IFERROR(DATE(MID($E$6, 1, 4), MID($E$6, 6, 2),1), "1/1/1900") ), "La fecha de fin de la liquidación debe estar dentro del período liquidado. ", "")
)
)
)</f>
        <v/>
      </c>
      <c r="EO290" s="46">
        <f>IF($DS290,
IF(Y290="","Debes escribir la frecuencia de pago del trabajador. ",
IF(_xlfn.IFNA(VLOOKUP(Y290,PERÍODO_DE_NÓMINA,1,FALSE),-1)=-1,"La frecuencia de pago es inválida (por favor seleccionarlo de la lista). ","")
)
)</f>
        <v/>
      </c>
      <c r="EP290" s="46">
        <f>IF($DS290,
IF(Z290="","Debes escribir la fecha de pago. ",
IF(ISERR(DATE(YEAR(Z290),MONTH(Z290),DAY(Z290))), "El valor ingresado en fecha de pago no tiene un formato válido. ","")
)
)</f>
        <v/>
      </c>
      <c r="EQ290" s="46">
        <f>IF($DS290,
IF(AA290="","Debes escribir el medio de pago. ",
IF(_xlfn.IFNA(VLOOKUP(AA290,MEDIOS_DE_PAGO,1,FALSE),-1)=-1,"El medio de pago es inválido (por favor seleccionarlo de la lista). ","")
)
)</f>
        <v/>
      </c>
      <c r="ER290" s="46">
        <f>OR(AA290='Tablas '!$T$4,AA290='Tablas '!$T$7,AA290='Tablas '!$T$8,AA290='Tablas '!$T$11)</f>
        <v/>
      </c>
      <c r="ES290" s="46">
        <f>IF(AND($DS290,ER290),
IF(AB290="","Debes escribir la entidad bancaria. ",""),
""
)</f>
        <v/>
      </c>
      <c r="ET290" s="46">
        <f>IF(AND($DS290,ER290),
IF(AC290="","Debes escribir el tipo de cuenta bancaria. ",
IF(_xlfn.IFNA(VLOOKUP(AC290,TIPO_DE_CUENTA,1,FALSE),-1)=-1,"El tipo de cuenta bancaria es inválida (por favor seleccionarlo de la lista). ","")
),
""
)</f>
        <v/>
      </c>
      <c r="EU290" s="46">
        <f>IF(AND($DS290,ER290),
IF(AD290="","Debes escribir el número de cuenta bancaria. ",""),
""
)</f>
        <v/>
      </c>
      <c r="EV290" s="46">
        <f>IF($DS290,
IF(AE290="","Debes escribir el valor del sueldo básico. ",
IF( ISERR(_xlfn.NUMBERVALUE(AE290)), "El valor del sueldo básico debe ser un número válido. ", "")
)
)</f>
        <v/>
      </c>
      <c r="EW290" s="46">
        <f>IF($DS290,
IF(AF290="","Debes escribir el número de días trabajados. ",
IF( IFERROR(INT(AF290),1.1) &lt;&gt; IFERROR(_xlfn.NUMBERVALUE(AF290),1), "La cantidad de días trabajados debe ser un número entero. ", "")
)
)</f>
        <v/>
      </c>
      <c r="EX290" s="46">
        <f>IF($DS290,
IF(AG290="","Debes escribir el valor del sueldo trabajado. ",
IF( ISERR(_xlfn.NUMBERVALUE(AG290)), "El valor del sueldo trabajado debe ser un número válido. ", "")
)
)</f>
        <v/>
      </c>
      <c r="EY290" s="46">
        <f>IF($DS290,
IF( AND(AH290&lt;&gt;"", ISERR(_xlfn.NUMBERVALUE(AH290))), "El valor del auxilio de transporte debe ser un número válido. ", "")
)</f>
        <v/>
      </c>
      <c r="EZ290" s="46">
        <f>IF($DS290,
IF( AND(AI290&lt;&gt;"", ISERR(_xlfn.NUMBERVALUE(AI290))), "El valor de viáticos salariales debe ser un número válido. ", "")
)</f>
        <v/>
      </c>
      <c r="FA290" s="46">
        <f>IF($DS290,
IF( AND(AJ290&lt;&gt;"", ISERR(_xlfn.NUMBERVALUE(AJ290))), "El valor de viáticos NO salariales debe ser un número válido. ", "")
)</f>
        <v/>
      </c>
      <c r="FB290" s="46">
        <f>CONCATENATE(AK290,AL290)&lt;&gt;""</f>
        <v/>
      </c>
      <c r="FC290" s="46">
        <f>IF(AND($DS290,FB290),
IF(AK290="","Debes escribir el número de horas extras diurnas. ",
IF( IFERROR(INT(AK290),1.1) &lt;&gt; IFERROR(_xlfn.NUMBERVALUE(AK290),1), "La cantidad de horas extras diurnas debe ser un número entero. ", "")
),
""
)</f>
        <v/>
      </c>
      <c r="FD290" s="46">
        <f>IF(AND($DS290,FB290),
IF(AL290="","Debes escribir el valor de las horas extras diurnas. ",
IF( ISERR(_xlfn.NUMBERVALUE(AL290)), "El valor de las horas extras duirnas debe ser un número válido. ", "")
),
""
)</f>
        <v/>
      </c>
      <c r="FE290" s="46">
        <f>CONCATENATE(AM290,AN290)&lt;&gt;""</f>
        <v/>
      </c>
      <c r="FF290" s="46">
        <f>IF(AND($DS290,FE290),
IF(AM290="","Debes escribir el número de horas extras nocturnas. ",
IF( IFERROR(INT(AM290),1.1) &lt;&gt; IFERROR(_xlfn.NUMBERVALUE(AM290),1), "La cantidad de horas extras nocturnas debe ser un número entero. ", "")
),
""
)</f>
        <v/>
      </c>
      <c r="FG290" s="46">
        <f>IF(AND($DS290,FE290),
IF(AN290="","Debes escribir el valor de las horas extras nocturnas. ",
IF( ISERR(_xlfn.NUMBERVALUE(AN290)), "El valor de las horas extras nocturnas debe ser un número válido. ", "")
),
""
)</f>
        <v/>
      </c>
      <c r="FH290" s="46">
        <f>CONCATENATE(AO290,AP290)&lt;&gt;""</f>
        <v/>
      </c>
      <c r="FI290" s="46">
        <f>IF(AND($DS290,FH290),
IF(AO290="","Debes escribir el número de horas extras diurnas dominicales y festivas. ",
IF( IFERROR(INT(AO290),1.1) &lt;&gt; IFERROR(_xlfn.NUMBERVALUE(AO290),1), "La cantidad de horas extras diurnas dominicales y festivas debe ser un número entero. ", "")
),
""
)</f>
        <v/>
      </c>
      <c r="FJ290" s="46">
        <f>IF(AND($DS290,FH290),
IF(AP290="","Debes escribir el valor de las horas extras diurnas dominicales y festivas. ",
IF( ISERR(_xlfn.NUMBERVALUE(AP290)), "El valor de las horas extras diurnas dominicales y festivas debe ser un número válido. ", "")
),
""
)</f>
        <v/>
      </c>
      <c r="FK290" s="46">
        <f>CONCATENATE(AQ290,AR290)&lt;&gt;""</f>
        <v/>
      </c>
      <c r="FL290" s="46">
        <f>IF(AND($DS290,FK290),
IF(AQ290="","Debes escribir el número de horas extras nocturnas dominicales y festivas. ",
IF( IFERROR(INT(AQ290),1.1) &lt;&gt; IFERROR(_xlfn.NUMBERVALUE(AQ290),1), "La cantidad de horas extras nocturnas dominicales y festivas debe ser un número entero. ", "")
),
""
)</f>
        <v/>
      </c>
      <c r="FM290" s="46">
        <f>IF(AND($DS290,FK290),
IF(AR290="","Debes escribir el valor de las horas extras nocturnas dominicales y festivas. ",
IF( ISERR(_xlfn.NUMBERVALUE(AR290)), "El valor de las horas extras nocturnas dominicales y festivas debe ser un número válido. ", "")
),
""
)</f>
        <v/>
      </c>
      <c r="FN290" s="46">
        <f>CONCATENATE(AS290,AT290)&lt;&gt;""</f>
        <v/>
      </c>
      <c r="FO290" s="46">
        <f>IF(AND($DS290,FN290),
IF(AS290="","Debes escribir el número de horas recargo nocturno. ",
IF( IFERROR(INT(AS290),1.1) &lt;&gt; IFERROR(_xlfn.NUMBERVALUE(AS290),1), "La cantidad de horas recargo nocturno debe ser un número entero. ", "")
),
""
)</f>
        <v/>
      </c>
      <c r="FP290" s="46">
        <f>IF(AND($DS290,FN290),
IF(AT290="","Debes escribir el valor de las horas recargo nocturno. ",
IF( ISERR(_xlfn.NUMBERVALUE(AT290)), "El valor de las horas recargo nocturno debe ser un número válido. ", "")
),
""
)</f>
        <v/>
      </c>
      <c r="FQ290" s="46">
        <f>CONCATENATE(AU290,AV290)&lt;&gt;""</f>
        <v/>
      </c>
      <c r="FR290" s="46">
        <f>IF(AND($DS290,FQ290),
IF(AU290="","Debes escribir el número de horas recargo diurno dominical y festivo. ",
IF( IFERROR(INT(AU290),1.1) &lt;&gt; IFERROR(_xlfn.NUMBERVALUE(AU290),1), "La cantidad de horas recargo diurno dominical y festivo debe ser un número entero. ", "")
),
""
)</f>
        <v/>
      </c>
      <c r="FS290" s="46">
        <f>IF(AND($DS290,FQ290),
IF(AV290="","Debes escribir el valor de las horas recargo diurno dominical y festivo. ",
IF( ISERR(_xlfn.NUMBERVALUE(AV290)), "El valor de las horas recargo diurno dominical y festivo debe ser un número válido. ", "")
),
""
)</f>
        <v/>
      </c>
      <c r="FT290" s="46">
        <f>CONCATENATE(AW290,AX290)&lt;&gt;""</f>
        <v/>
      </c>
      <c r="FU290" s="46">
        <f>IF(AND($DS290,FT290),
IF(AW290="","Debes escribir el número de horas recargo nocturno dominical y festivo. ",
IF( IFERROR(INT(AW290),1.1) &lt;&gt; IFERROR(_xlfn.NUMBERVALUE(AW290),1), "La cantidad de horas recargo nocturno dominical y festivo debe ser un número entero. ", "")
),
""
)</f>
        <v/>
      </c>
      <c r="FV290" s="46">
        <f>IF(AND($DS290,FT290),
IF(AX290="","Debes escribir el valor de las horas recargo nocturno dominical y festivo. ",
IF( ISERR(_xlfn.NUMBERVALUE(AX290)), "El valor de las horas recargo nocturno dominical y festivo debe ser un número válido. ", "")
),
""
)</f>
        <v/>
      </c>
      <c r="FW290" s="46">
        <f>CONCATENATE(AY290,AZ290)&lt;&gt;""</f>
        <v/>
      </c>
      <c r="FX290" s="46">
        <f>IF(AND($DS290,FW290),
IF(AY290="","Debes escribir el número de días de vacaciones comunes. ",
IF( IFERROR(INT(AY290),1.1) &lt;&gt; IFERROR(_xlfn.NUMBERVALUE(AY290),1), "La cantidad de días de vacaciones comunes debe ser un número entero. ", "")
),
""
)</f>
        <v/>
      </c>
      <c r="FY290" s="46">
        <f>IF(AND($DS290,FW290),
IF(AZ290="","Debes escribir el valor de las vacaciones comunes. ",
IF( ISERR(_xlfn.NUMBERVALUE(AZ290)), "El valor de las vacaciones comunes debe ser un número válido. ", "")
),
""
)</f>
        <v/>
      </c>
      <c r="FZ290" s="46">
        <f>CONCATENATE(BA290,BB290)&lt;&gt;""</f>
        <v/>
      </c>
      <c r="GA290" s="46">
        <f>IF(AND($DS290,FZ290),
IF(BA290="","Debes escribir el número de días de vacaciones compensadas. ",
IF( IFERROR(INT(BA290),1.1) &lt;&gt; IFERROR(_xlfn.NUMBERVALUE(BA290),1), "La cantidad de días de vacaciones compensadas debe ser un número entero. ", "")
),
""
)</f>
        <v/>
      </c>
      <c r="GB290" s="46">
        <f>IF(AND($DS290,FZ290),
IF(BB290="","Debes escribir el valor de las vacaciones compensadas. ",
IF( ISERR(_xlfn.NUMBERVALUE(BB290)), "El valor de las vacaciones compensadas debe ser un número válido. ", "")
),
""
)</f>
        <v/>
      </c>
      <c r="GC290" s="46">
        <f>CONCATENATE(BC290,BD290)&lt;&gt;""</f>
        <v/>
      </c>
      <c r="GD290" s="46">
        <f>IF(AND($DS290,GC290),
IF(BC290="","Debes escribir el número de días de prima salarial. ",
IF( IFERROR(INT(BC290),1.1) &lt;&gt; IFERROR(_xlfn.NUMBERVALUE(BC290),1), "La cantidad de días de prima salarial debe ser un número entero. ", "")
),
""
)</f>
        <v/>
      </c>
      <c r="GE290" s="46">
        <f>IF(AND($DS290,GC290),
IF(BD290="","Debes escribir el valor de los días de prima salarial. ",
IF( ISERR(_xlfn.NUMBERVALUE(BD290)), "El valor de los días de prima salarial debe ser un número válido. ", "")
),
""
)</f>
        <v/>
      </c>
      <c r="GF290" s="46">
        <f>IF($DS290,
IF( AND(BE290&lt;&gt;"", ISERR(_xlfn.NUMBERVALUE(BE290))), "El valor de la prima NO saliarial debe ser un número válido. ", "")
)</f>
        <v/>
      </c>
      <c r="GG290" s="46">
        <f>CONCATENATE(BF290,BG290,BH290)&lt;&gt;""</f>
        <v/>
      </c>
      <c r="GH290" s="46">
        <f>IF(AND($DS290,GG290),
IF(BF290="","Debes escribir el valor de las cesantías. ",
IF( ISERR(_xlfn.NUMBERVALUE(BF290)), "El valor de las cesantías debe ser un número válido. ", "")
),
""
)</f>
        <v/>
      </c>
      <c r="GI290" s="46">
        <f>IF(AND($DS290,GG290),
IF(BG290="","Debes escribir el % de cesantías. ",
IF( ISERR(_xlfn.NUMBERVALUE(BG290)), "El % de cesantías debe ser un número válido. ", "")
),
""
)</f>
        <v/>
      </c>
      <c r="GJ290" s="46">
        <f>IF(AND($DS290,GG290),
IF(BH290="","Debes escribir el valor de intereses de cesantías. ",
IF( ISERR(_xlfn.NUMBERVALUE(BH290)), "El valor de intereses de cesantías debe ser un número válido. ", "")
),
""
)</f>
        <v/>
      </c>
      <c r="GK290" s="46">
        <f>CONCATENATE(BI290,BJ290,BK290)&lt;&gt;""</f>
        <v/>
      </c>
      <c r="GL290" s="46">
        <f>IF(AND($DS290,GK290),
IF(BI290="","Debes escribir el número de días de incapacidad. ",
IF( IFERROR(INT(BI290),1.1) &lt;&gt; IFERROR(_xlfn.NUMBERVALUE(BI290),1), "La cantidad de días de incapacidad debe ser un número entero. ", "")
),
""
)</f>
        <v/>
      </c>
      <c r="GM290" s="46">
        <f>IF(AND($DS290,GK290),
IF(BJ290="","Debes escribir el tipo de incapacidad. ",
IF(_xlfn.IFNA(VLOOKUP(BJ290,TIPO_DE_INCAPACIDAD,1,FALSE),-1)=-1,"El tipo de incapacidad es inválida (por favor seleccionarlo de la lista). ","")
),
""
)</f>
        <v/>
      </c>
      <c r="GN290" s="46">
        <f>IF(AND($DS290,GK290),
IF(BK290="","Debes escribir el valor de la incapacidad. ",
IF( ISERR(_xlfn.NUMBERVALUE(BK290)), "El valor de la incapacidad debe ser un número válido. ", "")
),
""
)</f>
        <v/>
      </c>
      <c r="GO290" s="46">
        <f>CONCATENATE(BL290,BM290)&lt;&gt;""</f>
        <v/>
      </c>
      <c r="GP290" s="46">
        <f>IF(AND($DS290,GO290),
IF(BL290="","Debes escribir el número de días de licencia de maternidad o paternidad. ",
IF( IFERROR(INT(BL290),1.1) &lt;&gt; IFERROR(_xlfn.NUMBERVALUE(BL290),1), "La cantidad de días de licencia de maternidad o paternidad debe ser un número entero. ", "")
),
""
)</f>
        <v/>
      </c>
      <c r="GQ290" s="46">
        <f>IF(AND($DS290,GO290),
IF(BM290="","Debes escribir el valor de la licencia de maternidad o paternidad. ",
IF( ISERR(_xlfn.NUMBERVALUE(BM290)), "El valor de la licencia de maternidad o paternidad debe ser un número válido. ", "")
),
""
)</f>
        <v/>
      </c>
      <c r="GR290" s="46">
        <f>CONCATENATE(BN290,BO290)&lt;&gt;""</f>
        <v/>
      </c>
      <c r="GS290" s="46">
        <f>IF(AND($DS290,GR290),
IF(BN290="","Debes escribir el número de días de licencia remunerada. ",
IF( IFERROR(INT(BN290),1.1) &lt;&gt; IFERROR(_xlfn.NUMBERVALUE(BN290),1), "La cantidad de días de licencia remunerada debe ser un número entero. ", "")
),
""
)</f>
        <v/>
      </c>
      <c r="GT290" s="46">
        <f>IF(AND($DS290,GR290),
IF(BO290="","Debes escribir el valor de la licencia remunerada. ",
IF( ISERR(_xlfn.NUMBERVALUE(BO290)), "El valor de la licencia remunerada debe ser un número válido. ", "")
),
""
)</f>
        <v/>
      </c>
      <c r="GU290" s="46">
        <f>IF($DS290,
IF( AND(BP290&lt;&gt;"", ISERR(_xlfn.NUMBERVALUE(BP290))), "El valor de la licencia NO remunerada debe ser un número válido. ", "")
)</f>
        <v/>
      </c>
      <c r="GV290" s="46">
        <f>IF($DS290,
IF( AND(BQ290&lt;&gt;"", ISERR(_xlfn.NUMBERVALUE(BQ290))), "El valor de auxilios salariales debe ser un número válido. ", "")
)</f>
        <v/>
      </c>
      <c r="GW290" s="46">
        <f>IF($DS290,
IF( AND(BR290&lt;&gt;"", ISERR(_xlfn.NUMBERVALUE(BR290))), "El valor de auxilios NO salariales debe ser un número válido. ", "")
)</f>
        <v/>
      </c>
      <c r="GX290" s="46">
        <f>IF($DS290,
IF( AND(BS290&lt;&gt;"", ISERR(_xlfn.NUMBERVALUE(BS290))), "El valor de bonos salariales debe ser un número válido. ", "")
)</f>
        <v/>
      </c>
      <c r="GY290" s="46">
        <f>IF($DS290,
IF( AND(BT290&lt;&gt;"", ISERR(_xlfn.NUMBERVALUE(BT290))), "El valor de bonos NO salariales debe ser un número válido. ", "")
)</f>
        <v/>
      </c>
      <c r="GZ290" s="46">
        <f>IF($DS290,
IF( AND(BU290&lt;&gt;"", ISERR(_xlfn.NUMBERVALUE(BU290))), "El valor de bonos salariales de alimentación debe ser un número válido. ", "")
)</f>
        <v/>
      </c>
      <c r="HA290" s="46">
        <f>IF($DS290,
IF( AND(BV290&lt;&gt;"", ISERR(_xlfn.NUMBERVALUE(BV290))), "El valor de bonos NO salariales de alimentación debe ser un número válido. ", "")
)</f>
        <v/>
      </c>
      <c r="HB290" s="46">
        <f>IF($DS290,
IF( AND(BW290&lt;&gt;"", ISERR(_xlfn.NUMBERVALUE(BW290))), "El valor de bonificaciones salariales debe ser un número válido. ", "")
)</f>
        <v/>
      </c>
      <c r="HC290" s="46">
        <f>IF($DS290,
IF( AND(BX290&lt;&gt;"", ISERR(_xlfn.NUMBERVALUE(BX290))), "El valor de bonificaciones NO salariales debe ser un número válido. ", "")
)</f>
        <v/>
      </c>
      <c r="HD290" s="46">
        <f>IF($DS290,
IF( AND(BY290&lt;&gt;"", ISERR(_xlfn.NUMBERVALUE(BY290))), "El valor de compensaciones ordinarias debe ser un número válido. ", "")
)</f>
        <v/>
      </c>
      <c r="HE290" s="46">
        <f>IF($DS290,
IF( AND(BZ290&lt;&gt;"", ISERR(_xlfn.NUMBERVALUE(BZ290))), "El valor de compensaciones extraordinarias debe ser un número válido. ", "")
)</f>
        <v/>
      </c>
      <c r="HF290" s="46">
        <f>IF($DS290,
IF( AND(CA290&lt;&gt;"", ISERR(_xlfn.NUMBERVALUE(CA290))), "El valor de comisiones debe ser un número válido. ", "")
)</f>
        <v/>
      </c>
      <c r="HG290" s="46">
        <f>IF($DS290,
IF( AND(CB290&lt;&gt;"", ISERR(_xlfn.NUMBERVALUE(CB290))), "El valor de ausencia por huega debe ser un número válido. ", "")
)</f>
        <v/>
      </c>
      <c r="HH290" s="46">
        <f>IF($DS290,
IF( AND(CC290&lt;&gt;"", ISERR(_xlfn.NUMBERVALUE(CC290))), "El valor de anticipos debe ser un número válido. ", "")
)</f>
        <v/>
      </c>
      <c r="HI290" s="46">
        <f>IF($DS290,
IF( AND(CD290&lt;&gt;"", ISERR(_xlfn.NUMBERVALUE(CD290))), "El valor de pagos a terceros debe ser un número válido. ", "")
)</f>
        <v/>
      </c>
      <c r="HJ290" s="46">
        <f>IF($DS290,
IF( AND(CE290&lt;&gt;"", ISERR(_xlfn.NUMBERVALUE(CE290))), "El valor de dotación debe ser un número válido. ", "")
)</f>
        <v/>
      </c>
      <c r="HK290" s="46">
        <f>IF($DS290,
IF( AND(CF290&lt;&gt;"", ISERR(_xlfn.NUMBERVALUE(CF290))), "El valor de apoyo sostenibilidad debe ser un número válido. ", "")
)</f>
        <v/>
      </c>
      <c r="HL290" s="46">
        <f>IF($DS290,
IF( AND(CG290&lt;&gt;"", ISERR(_xlfn.NUMBERVALUE(CG290))), "El valor de teletrabajo debe ser un número válido. ", "")
)</f>
        <v/>
      </c>
      <c r="HM290" s="46">
        <f>IF($DS290,
IF( AND(CH290&lt;&gt;"", ISERR(_xlfn.NUMBERVALUE(CH290))), "El valor de bonificación de retiro debe ser un número válido. ", "")
)</f>
        <v/>
      </c>
      <c r="HN290" s="46">
        <f>IF($DS290,
IF( AND(CI290&lt;&gt;"", ISERR(_xlfn.NUMBERVALUE(CI290))), "El valor de indemnización de retiro debe ser un número válido. ", "")
)</f>
        <v/>
      </c>
      <c r="HO290" s="46">
        <f>IF($DS290,
IF( AND(CJ290&lt;&gt;"", ISERR(_xlfn.NUMBERVALUE(CJ290))), "El valor de reintegros debe ser un número válido. ", "")
)</f>
        <v/>
      </c>
      <c r="HP290" s="46">
        <f>CONCATENATE(CK290,CL290,CM290)&lt;&gt;""</f>
        <v/>
      </c>
      <c r="HQ290" s="46">
        <f>IF(AND($DS290,HP290),
IF(CK290="","Debes escribir la descripción de otro concepto no categorizado. ",""),
""
)</f>
        <v/>
      </c>
      <c r="HR290" s="46">
        <f>IF(AND($DS290,HP290),
IF(CONCATENATE(CL290,CM290)="","Debes escribir al menos un valor de concepto no categorizado (salarial o no salarial). ",
IF(ISERR(_xlfn.NUMBERVALUE(CL290)),"El valor salarial concepto no categorizado debe ser un número válido. ","")
),
""
)</f>
        <v/>
      </c>
      <c r="HS290" s="46">
        <f>IF(AND($DS290,HP290),
IF(CONCATENATE(CL290,CM290)="","Debes escribir al menos un valor de concepto no categorizado (salarial o no salarial). ",
IF(ISERR(_xlfn.NUMBERVALUE(CM290)),"El valor NO salarial concepto no categorizado debe ser un número válido. ","")
),
""
)</f>
        <v/>
      </c>
      <c r="HT290" s="46">
        <f>IF($DS290,
IF(CN290="","Debes escribir el porcentaje del aporte a salud. ",
IF( ISERR(_xlfn.NUMBERVALUE(CN290)), "El valor del porcentaje del aporte a salud debe ser un número válido. ", "")
)
)</f>
        <v/>
      </c>
      <c r="HU290" s="46">
        <f>IF($DS290,
IF(CO290="","Debes escribir el valor del aporte a salud. ",
IF( ISERR(_xlfn.NUMBERVALUE(CO290)), "El valor del aporte a salud debe ser un número válido. ", "")
)
)</f>
        <v/>
      </c>
      <c r="HV290" s="46">
        <f>IF($DS290,
IF( AND(CP290&lt;&gt;"", ISERR(_xlfn.NUMBERVALUE(CP290))), "El valor plan complementario debe ser un número válido. ", "")
)</f>
        <v/>
      </c>
      <c r="HW290" s="46">
        <f>IF($DS290,
IF(CQ290="","Debes escribir el porcentaje del aporte a pensión. ",
IF( ISERR(_xlfn.NUMBERVALUE(CQ290)), "El valor del porcentaje del aporte a pensión debe ser un número válido. ", "")
)
)</f>
        <v/>
      </c>
      <c r="HX290" s="46">
        <f>IF($DS290,
IF(CR290="","Debes escribir el valor del aporte a pensión. ",
IF( ISERR(_xlfn.NUMBERVALUE(CR290)), "El valor del aporte a salud debe ser un número válido. ", "")
)
)</f>
        <v/>
      </c>
      <c r="HY290" s="46">
        <f>IF($DS290,
IF( AND(CS290&lt;&gt;"", ISERR(_xlfn.NUMBERVALUE(CS290))), "El valor pensión voluntaria debe ser un número válido. ", "")
)</f>
        <v/>
      </c>
      <c r="HZ290" s="46">
        <f>CONCATENATE(CT290,CU290,CV290,CW290)&lt;&gt;""</f>
        <v/>
      </c>
      <c r="IA290" s="46">
        <f>IF(AND($DS290,HZ290),
IF(CT290="","Debes escribir el % del fondo de seguridad pensional. ",
IF( ISERR(_xlfn.NUMBERVALUE(CT290)), "El % del fondo de seguridad debe ser un número válido. ", "")
),
""
)</f>
        <v/>
      </c>
      <c r="IB290" s="46">
        <f>IF(AND($DS290,HZ290),
IF(CU290="","Debes escribir el valor del aporte al fondo de solidaridad pensional. ",
IF( ISERR(_xlfn.NUMBERVALUE(CU290)), "El valor del aporte al fondo de solidaridad pensional debe ser un número válido. ", "")
),
""
)</f>
        <v/>
      </c>
      <c r="IC290" s="46">
        <f>IF(AND($DS290,HZ290),
IF(CV290="","Debes escribir el % del fondo de subsistencia. ",
IF( ISERR(_xlfn.NUMBERVALUE(CV290)), "El % del fondo de subsistencia debe ser un número válido. ", "")
),
""
)</f>
        <v/>
      </c>
      <c r="ID290" s="46">
        <f>IF(AND($DS290,HZ290),
IF(CW290="","Debes escribir el valor del fondo de subsistencia. ",
IF( ISERR(_xlfn.NUMBERVALUE(CW290)), "El valor del fondo de subsistencia debe ser un número válido. ", "")
),
""
)</f>
        <v/>
      </c>
      <c r="IE290" s="46">
        <f>CONCATENATE(CX290,CY290)&lt;&gt;""</f>
        <v/>
      </c>
      <c r="IF290" s="46">
        <f>IF(AND($DS290,IE290),
IF(CX290="","Debes escribir el % de sindicato. ",
IF( ISERR(_xlfn.NUMBERVALUE(CX290)), "El % de sindicato debe ser un número válido. ", "")
),
""
)</f>
        <v/>
      </c>
      <c r="IG290" s="46">
        <f>IF(AND($DS290,IE290),
IF(CY290="","Debes escribir el valor del sindicato. ",
IF( ISERR(_xlfn.NUMBERVALUE(CY290)), "El valor del sindicato debe ser un número válido. ", "")
),
""
)</f>
        <v/>
      </c>
      <c r="IH290" s="46">
        <f>IF($DS290,
IF( AND(CZ290&lt;&gt;"", ISERR(_xlfn.NUMBERVALUE(CZ290))), "El valor de sanción pública debe ser un número válido. ", "")
)</f>
        <v/>
      </c>
      <c r="II290" s="46">
        <f>IF($DS290,
IF( AND(DA290&lt;&gt;"", ISERR(_xlfn.NUMBERVALUE(DA290))), "El valor de sanción privada debe ser un número válido. ", "")
)</f>
        <v/>
      </c>
      <c r="IJ290" s="46">
        <f>CONCATENATE(DB290,DC290)&lt;&gt;""</f>
        <v/>
      </c>
      <c r="IK290" s="46">
        <f>IF(AND($DS290,IJ290),
IF(DB290="","Debes escribir la descripción de libranza. ",""),
""
)</f>
        <v/>
      </c>
      <c r="IL290" s="46">
        <f>IF(AND($DS290,IJ290),
IF(DC290="","Debes escribir la cuota libranza. ",
IF(ISERR(_xlfn.NUMBERVALUE(DC290)),"El valor de la cuota libranza debe ser un número válido. ","")
),
""
)</f>
        <v/>
      </c>
      <c r="IM290" s="46">
        <f>IF($DS290,
IF( AND(DD290&lt;&gt;"", ISERR(_xlfn.NUMBERVALUE(DD290))), "El valor de pagos a terceros debe ser un número válido. ", "")
)</f>
        <v/>
      </c>
      <c r="IN290" s="46">
        <f>IF($DS290,
IF( AND(DE290&lt;&gt;"", ISERR(_xlfn.NUMBERVALUE(DE290))), "El valor de anticipos debe ser un número válido. ", "")
)</f>
        <v/>
      </c>
      <c r="IO290" s="46">
        <f>IF($DS290,
IF( AND(DF290&lt;&gt;"", ISERR(_xlfn.NUMBERVALUE(DF290))), "El valor de AFC debe ser un número válido. ", "")
)</f>
        <v/>
      </c>
      <c r="IP290" s="46">
        <f>IF($DS290,
IF( AND(DG290&lt;&gt;"", ISERR(_xlfn.NUMBERVALUE(DG290))), "El valor de rete-fuente debe ser un número válido. ", "")
)</f>
        <v/>
      </c>
      <c r="IQ290" s="46">
        <f>IF($DS290,
IF( AND(DH290&lt;&gt;"", ISERR(_xlfn.NUMBERVALUE(DH290))), "El valor de cooperativa de trabajo debe ser un número válido. ", "")
)</f>
        <v/>
      </c>
      <c r="IR290" s="46">
        <f>IF($DS290,
IF( AND(DI290&lt;&gt;"", ISERR(_xlfn.NUMBERVALUE(DI290))), "El valor de embargo fiscal debe ser un número válido. ", "")
)</f>
        <v/>
      </c>
      <c r="IS290" s="46">
        <f>IF($DS290,
IF( AND(DJ290&lt;&gt;"", ISERR(_xlfn.NUMBERVALUE(DJ290))), "El valor de educación debe ser un número válido. ", "")
)</f>
        <v/>
      </c>
      <c r="IT290" s="46">
        <f>IF($DS290,
IF( AND(DK290&lt;&gt;"", ISERR(_xlfn.NUMBERVALUE(DK290))), "El valor de reintegro debe ser un número válido. ", "")
)</f>
        <v/>
      </c>
      <c r="IU290" s="46">
        <f>IF($DS290,
IF( AND(DL290&lt;&gt;"", ISERR(_xlfn.NUMBERVALUE(DL290))), "El valor de deuda debe ser un número válido. ", "")
)</f>
        <v/>
      </c>
      <c r="IV290" s="46">
        <f>IF($DS290,
IF( AND(DM290&lt;&gt;"", ISERR(_xlfn.NUMBERVALUE(DM290))), "El valor de otras deducciones debe ser un número válido. ", "")
)</f>
        <v/>
      </c>
      <c r="IW290" s="46">
        <f>IF($DS290,
IF(DN290="","Debes escribir el valor de los devengos totales. ",
IF( ISERR(_xlfn.NUMBERVALUE(DN290)), "El valor de los devengos totales debe ser un número válido. ", "")
)
)</f>
        <v/>
      </c>
      <c r="IX290" s="46">
        <f>IF($DS290,
IF(DO290="","Debes escribir el valor de las deducciones totales. ",
IF( ISERR(_xlfn.NUMBERVALUE(DO290)), "El valor de las deducciones totales debe ser un número válido. ", "")
)
)</f>
        <v/>
      </c>
      <c r="IY290" s="46">
        <f>IF($DS290,
IF(DP290="","Debes escribir el valor del salario total. ",
IF( ISERR(_xlfn.NUMBERVALUE(DP290)), "El valor del salario total debe ser un número válido. ", "")
)
)</f>
        <v/>
      </c>
    </row>
    <row r="291">
      <c r="B291" s="48" t="n">
        <v>279</v>
      </c>
      <c r="C291" s="61">
        <f>IF(AND(DS291,DP291&lt;&gt;""),
IF(DQ291="","OK","Error"),
""
)</f>
        <v/>
      </c>
      <c r="D291" s="53" t="n"/>
      <c r="E291" s="52" t="n"/>
      <c r="F291" s="112" t="n"/>
      <c r="G291" s="52" t="n"/>
      <c r="H291" s="53" t="n"/>
      <c r="I291" s="52" t="n"/>
      <c r="J291" s="52" t="n"/>
      <c r="K291" s="53" t="n"/>
      <c r="L291" s="55" t="n"/>
      <c r="M291" s="108" t="n"/>
      <c r="N291" s="56" t="n"/>
      <c r="O291" s="52" t="n"/>
      <c r="P291" s="52" t="n"/>
      <c r="Q291" s="52" t="n"/>
      <c r="R291" s="52" t="n"/>
      <c r="S291" s="52" t="n"/>
      <c r="T291" s="53" t="n"/>
      <c r="U291" s="52" t="n"/>
      <c r="V291" s="52" t="n"/>
      <c r="W291" s="55" t="n"/>
      <c r="X291" s="55" t="n"/>
      <c r="Y291" s="52" t="n"/>
      <c r="Z291" s="55" t="n"/>
      <c r="AA291" s="52" t="n"/>
      <c r="AB291" s="53" t="n"/>
      <c r="AC291" s="53" t="n"/>
      <c r="AD291" s="53" t="n"/>
      <c r="AE291" s="177" t="n"/>
      <c r="AF291" s="113" t="n"/>
      <c r="AG291" s="177" t="n"/>
      <c r="AH291" s="178" t="n"/>
      <c r="AI291" s="178" t="n"/>
      <c r="AJ291" s="178" t="n"/>
      <c r="AK291" s="114" t="n"/>
      <c r="AL291" s="178" t="n"/>
      <c r="AM291" s="114" t="n"/>
      <c r="AN291" s="178" t="n"/>
      <c r="AO291" s="114" t="n"/>
      <c r="AP291" s="178" t="n"/>
      <c r="AQ291" s="114" t="n"/>
      <c r="AR291" s="178" t="n"/>
      <c r="AS291" s="114" t="n"/>
      <c r="AT291" s="178" t="n"/>
      <c r="AU291" s="114" t="n"/>
      <c r="AV291" s="178" t="n"/>
      <c r="AW291" s="114" t="n"/>
      <c r="AX291" s="178" t="n"/>
      <c r="AY291" s="114" t="n"/>
      <c r="AZ291" s="178" t="n"/>
      <c r="BA291" s="114" t="n"/>
      <c r="BB291" s="178" t="n"/>
      <c r="BC291" s="114" t="n"/>
      <c r="BD291" s="178" t="n"/>
      <c r="BE291" s="178" t="n"/>
      <c r="BF291" s="178" t="n"/>
      <c r="BG291" s="59" t="n"/>
      <c r="BH291" s="178" t="n"/>
      <c r="BI291" s="114" t="n"/>
      <c r="BJ291" s="53" t="n"/>
      <c r="BK291" s="178" t="n"/>
      <c r="BL291" s="114" t="n"/>
      <c r="BM291" s="178" t="n"/>
      <c r="BN291" s="114" t="n"/>
      <c r="BO291" s="178" t="n"/>
      <c r="BP291" s="178" t="n"/>
      <c r="BQ291" s="178" t="n"/>
      <c r="BR291" s="178" t="n"/>
      <c r="BS291" s="178" t="n"/>
      <c r="BT291" s="178" t="n"/>
      <c r="BU291" s="178" t="n"/>
      <c r="BV291" s="178" t="n"/>
      <c r="BW291" s="178" t="n"/>
      <c r="BX291" s="178" t="n"/>
      <c r="BY291" s="178" t="n"/>
      <c r="BZ291" s="178" t="n"/>
      <c r="CA291" s="178" t="n"/>
      <c r="CB291" s="178" t="n"/>
      <c r="CC291" s="178" t="n"/>
      <c r="CD291" s="178" t="n"/>
      <c r="CE291" s="178" t="n"/>
      <c r="CF291" s="178" t="n"/>
      <c r="CG291" s="178" t="n"/>
      <c r="CH291" s="178" t="n"/>
      <c r="CI291" s="178" t="n"/>
      <c r="CJ291" s="178" t="n"/>
      <c r="CK291" s="53" t="n"/>
      <c r="CL291" s="178" t="n"/>
      <c r="CM291" s="178" t="n"/>
      <c r="CN291" s="60" t="n"/>
      <c r="CO291" s="177" t="n"/>
      <c r="CP291" s="178" t="n"/>
      <c r="CQ291" s="60" t="n"/>
      <c r="CR291" s="177" t="n"/>
      <c r="CS291" s="178" t="n"/>
      <c r="CT291" s="59" t="n"/>
      <c r="CU291" s="178" t="n"/>
      <c r="CV291" s="59" t="n"/>
      <c r="CW291" s="178" t="n"/>
      <c r="CX291" s="59" t="n"/>
      <c r="CY291" s="178" t="n"/>
      <c r="CZ291" s="178" t="n"/>
      <c r="DA291" s="178" t="n"/>
      <c r="DB291" s="53" t="n"/>
      <c r="DC291" s="178" t="n"/>
      <c r="DD291" s="178" t="n"/>
      <c r="DE291" s="178" t="n"/>
      <c r="DF291" s="178" t="n"/>
      <c r="DG291" s="178" t="n"/>
      <c r="DH291" s="178" t="n"/>
      <c r="DI291" s="178" t="n"/>
      <c r="DJ291" s="178" t="n"/>
      <c r="DK291" s="178" t="n"/>
      <c r="DL291" s="178" t="n"/>
      <c r="DM291" s="178" t="n"/>
      <c r="DN291" s="177" t="n"/>
      <c r="DO291" s="177" t="n"/>
      <c r="DP291" s="177" t="n"/>
      <c r="DQ291" s="76">
        <f>IF(AND(DS291,DP291&lt;&gt;""),
CONCATENATE(DT291,DU291,DV291,DW291,DX291,DY291,DZ291,EA291,EB291,EC291,ED291,EE291,EF291,EG291,EH291,EI291,EJ291,EK291,EL291,EM291,EN291,EO291,EP291,EQ291,ES291,ET291,EU291,EV291,EW291,EX291,EY291,EZ291,FA291,FC291,FD291,FF291,FG291,FI291,FJ291,FL291,FM291,FO291,FP291,FR291,FS291,FU291,FV291,FX291,FY291,GA291,GB291,GD291,GE291,GF291,GH291,GI291,GJ291,GL291,GM291,GN291,GP291,GQ291,GS291,GT291,GU291,GV291,GW291,GX291,GY291,GZ291,HA291,HB291,HC291,HD291,HE291,HF291,HG291,HH291,HI291,HJ291,HK291,HL291,HM291,HN291,HO291,HQ291,HR291,HS291,HT291,HU291,HV291,HW291,HX291,HY291,IA291,IB291,IC291,ID291,IF291,IG291,IH291,II291,IK291,IL291,IM291,IN291,IO291,IP291,IQ291,IR291,IS291,IT291,IU291,IV291,IW291,IX291,IY291,IZ291),
""
)</f>
        <v/>
      </c>
      <c r="DR291" s="53" t="n"/>
      <c r="DS291" s="46">
        <f>CONCATENATE(D291,$E291,$F291,$G291,H291,$I291,$J291,K291,$L291,$M291,N291,$O291,$P291,$Q291,$R291,$S291,T291,$U291,$V291,$W291,$X291,$Y291,$Z291,$AA291,AB291,AC291,AD291,$AE291,$AF291,$AG291,AH291,AI291,AJ291,AK291,AL291,AM291,AN291,AO291,AP291,AQ291,AR291,AS291,AT291,AU291,AV291,AW291,AX291,AY291,AZ291,BA291,BB291,BC291,BD291,BE291,BF291,BG291,BH291,BI291,BJ291,BK291,BL291,BM291,BN291,BO291,BP291,BQ291,BR291,BS291,BT291,BU291,BV291,BW291,BX291,BY291,BZ291,CA291,CB291,CC291,CD291,CE291,CF291,CG291,CH291,CI291,CJ291,CK291,CL291,CM291,$CN291,$CO291,CP291,$CQ291,$CR291,CS291,CT291,CU291,CV291,CW291,CX291,CY291,CZ291,DA291,DB291,DC291,DD291,DE291,DF291,DG291,DH291,DI291,DJ291,DK291,DL291,DM291,$DN291,$DO291,$DP291,DR291)&lt;&gt;""</f>
        <v/>
      </c>
      <c r="DT291" s="46">
        <f>IF(AND($DS291,$E$4&lt;&gt;""),
IF(LEFT($E$4,2) = "1.",
IF(D291&lt;&gt;"","El CUNE sólo se envía en operaciones de novedad o ajuste. ",""),
IF(D291="","Debes escribir un CUNE válido para realizar operaciones de novedad o ajuste. ","")),
""
)</f>
        <v/>
      </c>
      <c r="DU291" s="46">
        <f>IF($DS291,
IF(E291="","Debes seleccionar el tipo de documento del empleado. ",
IF(_xlfn.IFNA(VLOOKUP(E291,TIPO_DE_DOCUMENTO,1,FALSE),-1)=-1,"El tipo de documento no es válido (por favor seleccionarlo de la lista). ","")
)
)</f>
        <v/>
      </c>
      <c r="DV291" s="46">
        <f>IF($DS291,
IF(F291="","Debes escribir el número de documento del empleado. ","")
)</f>
        <v/>
      </c>
      <c r="DW291" s="46">
        <f>IF($DS291,
IF(G291="","Debes escribir el primer nombre del empleado. ","")
)</f>
        <v/>
      </c>
      <c r="DY291" s="46">
        <f>IF($DS291,
IF(I291="","Debes escribir el primer apellido del empleado. ","")
)</f>
        <v/>
      </c>
      <c r="DZ291" s="46">
        <f>IF($DS291,
IF(J291="","Debes escribir el segundo apellido del empleado. ","")
)</f>
        <v/>
      </c>
      <c r="EB291" s="46">
        <f>IF($DS291,
IF(L291="","Debes escribir la fecha de ingreso del empleado. ",
IF(ISERR(DATE(YEAR(L291),MONTH(L291),DAY(L291))), "El valor ingresado en fecha de ingreso no tiene un formato válido. ","")
)
)</f>
        <v/>
      </c>
      <c r="EC291" s="46">
        <f>IF($DS291,
IF(M291="","Debes escribir el tiempo laborado. ",
IF( IFERROR(INT(M291),1.1) &lt;&gt; IFERROR(_xlfn.NUMBERVALUE(M291),1), "El valor de los días trabajados debe ser un número entero. ", "")
)
)</f>
        <v/>
      </c>
      <c r="ED291" s="46">
        <f>IF($DS291,
IF( AND(N291&lt;&gt;"", ISERR(DATE(YEAR(N291),MONTH(N291),DAY(N291))) ), "El valor ingresado en fecha de ingreso no tiene un formato válido. ",
IF( AND(N291&lt;&gt;"", $E$6&lt;&gt;"", DATE(YEAR(N291), MONTH(N291), 1) &lt;&gt; IFERROR(DATE(MID($E$6, 1, 4), MID($E$6, 6, 2),1), "1/1/1900") ), "La fecha de retiro debe estar dentro del período liquidado. ", "")
)
)</f>
        <v/>
      </c>
      <c r="EE291" s="46">
        <f>IF($DS291,
IF(O291="","Debes seleccionar el tipo de trabajador. ",
IF(_xlfn.IFNA(VLOOKUP(O291,TIPO_DE_TRABAJADOR,1,FALSE),-1)=-1,"El tipo de trabajador no es válido (por favor seleccionarlo de la lista). ","")
)
)</f>
        <v/>
      </c>
      <c r="EF291" s="46">
        <f>IF($DS291,
IF(P291="","Debes seleccionar si es un trabajador dependiente pensionado por vejez. ",
IF(_xlfn.IFNA(VLOOKUP(P291,SUBTIPO_DE_TRABAJADOR,1,FALSE),-1)=-1,"El tipo de trabajador dependiente pensionado por vejez no es válido (por favor seleccionarlo de la lista). ","")
)
)</f>
        <v/>
      </c>
      <c r="EG291" s="46">
        <f>IF($DS291,
IF(Q291="","Debes seleccionar el tipo de contrato del trabajador. ",
IF(_xlfn.IFNA(VLOOKUP(Q291,TIPO_DE_CONTRATO,1,FALSE),-1)=-1,"El tipo de contrato del trabajador no es válido (por favor seleccionarlo de la lista). ","")
)
)</f>
        <v/>
      </c>
      <c r="EH291" s="46">
        <f>IF($DS291,
IF(R291="","Debes seleccionar si es un salario integral. ",
IF(_xlfn.IFNA(VLOOKUP(R291,SI_NO,1,FALSE),-1)=-1,"Valor no válido para salario integral (por favor seleccionarlo de la lista). ","")
)
)</f>
        <v/>
      </c>
      <c r="EI291" s="46">
        <f>IF($DS291,
IF(S291="","Debes seleccionar si el trabajador realiza actividades de riesgo. ",
IF(_xlfn.IFNA(VLOOKUP(S291,SI_NO,1,FALSE),-1)=-1,"Valor no válido para actividad de alto riesgo (por favor seleccionarlo de la lista). ","")
)
)</f>
        <v/>
      </c>
      <c r="EK291" s="46">
        <f>IF($DS291,
IF(U291="","Debes escribir el código del municipio de residencia del trabajador. ",
IF(_xlfn.IFNA(VLOOKUP(U291,MUNICIPIO,1,FALSE),-1)=-1,"El municipio de residencia del trabajador es inválido (por favor seleccionarlo de la lista). ","")
)
)</f>
        <v/>
      </c>
      <c r="EL291" s="46">
        <f>IF($DS291,
IF(V291="","Debes escribir el la dirección de residendia del trabajador. ","")
)</f>
        <v/>
      </c>
      <c r="EM291" s="46">
        <f>IF($DS291,
IF(W291="","Debes escribir la fecha de inicio de la liquidación. ",
IF(ISERR(DATE(YEAR(W291),MONTH(W291),DAY(W291))),"El valor ingresado en fecha de inicio de liquidación no tiene un formato válido. ",
IF( AND($E$6&lt;&gt;"", DATE(YEAR(W291), MONTH(W291), 1) &lt;&gt; IFERROR(DATE(MID($E$6, 1, 4), MID($E$6, 6, 2),1), "1/1/1900") ), "La fecha de inicio de la liquidación debe estar dentro del período liquidado. ", "")
)
)
)</f>
        <v/>
      </c>
      <c r="EN291" s="46">
        <f>IF($DS291,
IF(X291="","Debes escribir la fecha de fin de la liquidación. ",
IF(ISERR(DATE(YEAR(X291),MONTH(X291),DAY(X291))),"El valor ingresado en fecha de fin de liquidación no tiene un formato válido. ",
IF( AND($E$6&lt;&gt;"", DATE(YEAR(X291), MONTH(X291), 1) &lt;&gt; IFERROR(DATE(MID($E$6, 1, 4), MID($E$6, 6, 2),1), "1/1/1900") ), "La fecha de fin de la liquidación debe estar dentro del período liquidado. ", "")
)
)
)</f>
        <v/>
      </c>
      <c r="EO291" s="46">
        <f>IF($DS291,
IF(Y291="","Debes escribir la frecuencia de pago del trabajador. ",
IF(_xlfn.IFNA(VLOOKUP(Y291,PERÍODO_DE_NÓMINA,1,FALSE),-1)=-1,"La frecuencia de pago es inválida (por favor seleccionarlo de la lista). ","")
)
)</f>
        <v/>
      </c>
      <c r="EP291" s="46">
        <f>IF($DS291,
IF(Z291="","Debes escribir la fecha de pago. ",
IF(ISERR(DATE(YEAR(Z291),MONTH(Z291),DAY(Z291))), "El valor ingresado en fecha de pago no tiene un formato válido. ","")
)
)</f>
        <v/>
      </c>
      <c r="EQ291" s="46">
        <f>IF($DS291,
IF(AA291="","Debes escribir el medio de pago. ",
IF(_xlfn.IFNA(VLOOKUP(AA291,MEDIOS_DE_PAGO,1,FALSE),-1)=-1,"El medio de pago es inválido (por favor seleccionarlo de la lista). ","")
)
)</f>
        <v/>
      </c>
      <c r="ER291" s="46">
        <f>OR(AA291='Tablas '!$T$4,AA291='Tablas '!$T$7,AA291='Tablas '!$T$8,AA291='Tablas '!$T$11)</f>
        <v/>
      </c>
      <c r="ES291" s="46">
        <f>IF(AND($DS291,ER291),
IF(AB291="","Debes escribir la entidad bancaria. ",""),
""
)</f>
        <v/>
      </c>
      <c r="ET291" s="46">
        <f>IF(AND($DS291,ER291),
IF(AC291="","Debes escribir el tipo de cuenta bancaria. ",
IF(_xlfn.IFNA(VLOOKUP(AC291,TIPO_DE_CUENTA,1,FALSE),-1)=-1,"El tipo de cuenta bancaria es inválida (por favor seleccionarlo de la lista). ","")
),
""
)</f>
        <v/>
      </c>
      <c r="EU291" s="46">
        <f>IF(AND($DS291,ER291),
IF(AD291="","Debes escribir el número de cuenta bancaria. ",""),
""
)</f>
        <v/>
      </c>
      <c r="EV291" s="46">
        <f>IF($DS291,
IF(AE291="","Debes escribir el valor del sueldo básico. ",
IF( ISERR(_xlfn.NUMBERVALUE(AE291)), "El valor del sueldo básico debe ser un número válido. ", "")
)
)</f>
        <v/>
      </c>
      <c r="EW291" s="46">
        <f>IF($DS291,
IF(AF291="","Debes escribir el número de días trabajados. ",
IF( IFERROR(INT(AF291),1.1) &lt;&gt; IFERROR(_xlfn.NUMBERVALUE(AF291),1), "La cantidad de días trabajados debe ser un número entero. ", "")
)
)</f>
        <v/>
      </c>
      <c r="EX291" s="46">
        <f>IF($DS291,
IF(AG291="","Debes escribir el valor del sueldo trabajado. ",
IF( ISERR(_xlfn.NUMBERVALUE(AG291)), "El valor del sueldo trabajado debe ser un número válido. ", "")
)
)</f>
        <v/>
      </c>
      <c r="EY291" s="46">
        <f>IF($DS291,
IF( AND(AH291&lt;&gt;"", ISERR(_xlfn.NUMBERVALUE(AH291))), "El valor del auxilio de transporte debe ser un número válido. ", "")
)</f>
        <v/>
      </c>
      <c r="EZ291" s="46">
        <f>IF($DS291,
IF( AND(AI291&lt;&gt;"", ISERR(_xlfn.NUMBERVALUE(AI291))), "El valor de viáticos salariales debe ser un número válido. ", "")
)</f>
        <v/>
      </c>
      <c r="FA291" s="46">
        <f>IF($DS291,
IF( AND(AJ291&lt;&gt;"", ISERR(_xlfn.NUMBERVALUE(AJ291))), "El valor de viáticos NO salariales debe ser un número válido. ", "")
)</f>
        <v/>
      </c>
      <c r="FB291" s="46">
        <f>CONCATENATE(AK291,AL291)&lt;&gt;""</f>
        <v/>
      </c>
      <c r="FC291" s="46">
        <f>IF(AND($DS291,FB291),
IF(AK291="","Debes escribir el número de horas extras diurnas. ",
IF( IFERROR(INT(AK291),1.1) &lt;&gt; IFERROR(_xlfn.NUMBERVALUE(AK291),1), "La cantidad de horas extras diurnas debe ser un número entero. ", "")
),
""
)</f>
        <v/>
      </c>
      <c r="FD291" s="46">
        <f>IF(AND($DS291,FB291),
IF(AL291="","Debes escribir el valor de las horas extras diurnas. ",
IF( ISERR(_xlfn.NUMBERVALUE(AL291)), "El valor de las horas extras duirnas debe ser un número válido. ", "")
),
""
)</f>
        <v/>
      </c>
      <c r="FE291" s="46">
        <f>CONCATENATE(AM291,AN291)&lt;&gt;""</f>
        <v/>
      </c>
      <c r="FF291" s="46">
        <f>IF(AND($DS291,FE291),
IF(AM291="","Debes escribir el número de horas extras nocturnas. ",
IF( IFERROR(INT(AM291),1.1) &lt;&gt; IFERROR(_xlfn.NUMBERVALUE(AM291),1), "La cantidad de horas extras nocturnas debe ser un número entero. ", "")
),
""
)</f>
        <v/>
      </c>
      <c r="FG291" s="46">
        <f>IF(AND($DS291,FE291),
IF(AN291="","Debes escribir el valor de las horas extras nocturnas. ",
IF( ISERR(_xlfn.NUMBERVALUE(AN291)), "El valor de las horas extras nocturnas debe ser un número válido. ", "")
),
""
)</f>
        <v/>
      </c>
      <c r="FH291" s="46">
        <f>CONCATENATE(AO291,AP291)&lt;&gt;""</f>
        <v/>
      </c>
      <c r="FI291" s="46">
        <f>IF(AND($DS291,FH291),
IF(AO291="","Debes escribir el número de horas extras diurnas dominicales y festivas. ",
IF( IFERROR(INT(AO291),1.1) &lt;&gt; IFERROR(_xlfn.NUMBERVALUE(AO291),1), "La cantidad de horas extras diurnas dominicales y festivas debe ser un número entero. ", "")
),
""
)</f>
        <v/>
      </c>
      <c r="FJ291" s="46">
        <f>IF(AND($DS291,FH291),
IF(AP291="","Debes escribir el valor de las horas extras diurnas dominicales y festivas. ",
IF( ISERR(_xlfn.NUMBERVALUE(AP291)), "El valor de las horas extras diurnas dominicales y festivas debe ser un número válido. ", "")
),
""
)</f>
        <v/>
      </c>
      <c r="FK291" s="46">
        <f>CONCATENATE(AQ291,AR291)&lt;&gt;""</f>
        <v/>
      </c>
      <c r="FL291" s="46">
        <f>IF(AND($DS291,FK291),
IF(AQ291="","Debes escribir el número de horas extras nocturnas dominicales y festivas. ",
IF( IFERROR(INT(AQ291),1.1) &lt;&gt; IFERROR(_xlfn.NUMBERVALUE(AQ291),1), "La cantidad de horas extras nocturnas dominicales y festivas debe ser un número entero. ", "")
),
""
)</f>
        <v/>
      </c>
      <c r="FM291" s="46">
        <f>IF(AND($DS291,FK291),
IF(AR291="","Debes escribir el valor de las horas extras nocturnas dominicales y festivas. ",
IF( ISERR(_xlfn.NUMBERVALUE(AR291)), "El valor de las horas extras nocturnas dominicales y festivas debe ser un número válido. ", "")
),
""
)</f>
        <v/>
      </c>
      <c r="FN291" s="46">
        <f>CONCATENATE(AS291,AT291)&lt;&gt;""</f>
        <v/>
      </c>
      <c r="FO291" s="46">
        <f>IF(AND($DS291,FN291),
IF(AS291="","Debes escribir el número de horas recargo nocturno. ",
IF( IFERROR(INT(AS291),1.1) &lt;&gt; IFERROR(_xlfn.NUMBERVALUE(AS291),1), "La cantidad de horas recargo nocturno debe ser un número entero. ", "")
),
""
)</f>
        <v/>
      </c>
      <c r="FP291" s="46">
        <f>IF(AND($DS291,FN291),
IF(AT291="","Debes escribir el valor de las horas recargo nocturno. ",
IF( ISERR(_xlfn.NUMBERVALUE(AT291)), "El valor de las horas recargo nocturno debe ser un número válido. ", "")
),
""
)</f>
        <v/>
      </c>
      <c r="FQ291" s="46">
        <f>CONCATENATE(AU291,AV291)&lt;&gt;""</f>
        <v/>
      </c>
      <c r="FR291" s="46">
        <f>IF(AND($DS291,FQ291),
IF(AU291="","Debes escribir el número de horas recargo diurno dominical y festivo. ",
IF( IFERROR(INT(AU291),1.1) &lt;&gt; IFERROR(_xlfn.NUMBERVALUE(AU291),1), "La cantidad de horas recargo diurno dominical y festivo debe ser un número entero. ", "")
),
""
)</f>
        <v/>
      </c>
      <c r="FS291" s="46">
        <f>IF(AND($DS291,FQ291),
IF(AV291="","Debes escribir el valor de las horas recargo diurno dominical y festivo. ",
IF( ISERR(_xlfn.NUMBERVALUE(AV291)), "El valor de las horas recargo diurno dominical y festivo debe ser un número válido. ", "")
),
""
)</f>
        <v/>
      </c>
      <c r="FT291" s="46">
        <f>CONCATENATE(AW291,AX291)&lt;&gt;""</f>
        <v/>
      </c>
      <c r="FU291" s="46">
        <f>IF(AND($DS291,FT291),
IF(AW291="","Debes escribir el número de horas recargo nocturno dominical y festivo. ",
IF( IFERROR(INT(AW291),1.1) &lt;&gt; IFERROR(_xlfn.NUMBERVALUE(AW291),1), "La cantidad de horas recargo nocturno dominical y festivo debe ser un número entero. ", "")
),
""
)</f>
        <v/>
      </c>
      <c r="FV291" s="46">
        <f>IF(AND($DS291,FT291),
IF(AX291="","Debes escribir el valor de las horas recargo nocturno dominical y festivo. ",
IF( ISERR(_xlfn.NUMBERVALUE(AX291)), "El valor de las horas recargo nocturno dominical y festivo debe ser un número válido. ", "")
),
""
)</f>
        <v/>
      </c>
      <c r="FW291" s="46">
        <f>CONCATENATE(AY291,AZ291)&lt;&gt;""</f>
        <v/>
      </c>
      <c r="FX291" s="46">
        <f>IF(AND($DS291,FW291),
IF(AY291="","Debes escribir el número de días de vacaciones comunes. ",
IF( IFERROR(INT(AY291),1.1) &lt;&gt; IFERROR(_xlfn.NUMBERVALUE(AY291),1), "La cantidad de días de vacaciones comunes debe ser un número entero. ", "")
),
""
)</f>
        <v/>
      </c>
      <c r="FY291" s="46">
        <f>IF(AND($DS291,FW291),
IF(AZ291="","Debes escribir el valor de las vacaciones comunes. ",
IF( ISERR(_xlfn.NUMBERVALUE(AZ291)), "El valor de las vacaciones comunes debe ser un número válido. ", "")
),
""
)</f>
        <v/>
      </c>
      <c r="FZ291" s="46">
        <f>CONCATENATE(BA291,BB291)&lt;&gt;""</f>
        <v/>
      </c>
      <c r="GA291" s="46">
        <f>IF(AND($DS291,FZ291),
IF(BA291="","Debes escribir el número de días de vacaciones compensadas. ",
IF( IFERROR(INT(BA291),1.1) &lt;&gt; IFERROR(_xlfn.NUMBERVALUE(BA291),1), "La cantidad de días de vacaciones compensadas debe ser un número entero. ", "")
),
""
)</f>
        <v/>
      </c>
      <c r="GB291" s="46">
        <f>IF(AND($DS291,FZ291),
IF(BB291="","Debes escribir el valor de las vacaciones compensadas. ",
IF( ISERR(_xlfn.NUMBERVALUE(BB291)), "El valor de las vacaciones compensadas debe ser un número válido. ", "")
),
""
)</f>
        <v/>
      </c>
      <c r="GC291" s="46">
        <f>CONCATENATE(BC291,BD291)&lt;&gt;""</f>
        <v/>
      </c>
      <c r="GD291" s="46">
        <f>IF(AND($DS291,GC291),
IF(BC291="","Debes escribir el número de días de prima salarial. ",
IF( IFERROR(INT(BC291),1.1) &lt;&gt; IFERROR(_xlfn.NUMBERVALUE(BC291),1), "La cantidad de días de prima salarial debe ser un número entero. ", "")
),
""
)</f>
        <v/>
      </c>
      <c r="GE291" s="46">
        <f>IF(AND($DS291,GC291),
IF(BD291="","Debes escribir el valor de los días de prima salarial. ",
IF( ISERR(_xlfn.NUMBERVALUE(BD291)), "El valor de los días de prima salarial debe ser un número válido. ", "")
),
""
)</f>
        <v/>
      </c>
      <c r="GF291" s="46">
        <f>IF($DS291,
IF( AND(BE291&lt;&gt;"", ISERR(_xlfn.NUMBERVALUE(BE291))), "El valor de la prima NO saliarial debe ser un número válido. ", "")
)</f>
        <v/>
      </c>
      <c r="GG291" s="46">
        <f>CONCATENATE(BF291,BG291,BH291)&lt;&gt;""</f>
        <v/>
      </c>
      <c r="GH291" s="46">
        <f>IF(AND($DS291,GG291),
IF(BF291="","Debes escribir el valor de las cesantías. ",
IF( ISERR(_xlfn.NUMBERVALUE(BF291)), "El valor de las cesantías debe ser un número válido. ", "")
),
""
)</f>
        <v/>
      </c>
      <c r="GI291" s="46">
        <f>IF(AND($DS291,GG291),
IF(BG291="","Debes escribir el % de cesantías. ",
IF( ISERR(_xlfn.NUMBERVALUE(BG291)), "El % de cesantías debe ser un número válido. ", "")
),
""
)</f>
        <v/>
      </c>
      <c r="GJ291" s="46">
        <f>IF(AND($DS291,GG291),
IF(BH291="","Debes escribir el valor de intereses de cesantías. ",
IF( ISERR(_xlfn.NUMBERVALUE(BH291)), "El valor de intereses de cesantías debe ser un número válido. ", "")
),
""
)</f>
        <v/>
      </c>
      <c r="GK291" s="46">
        <f>CONCATENATE(BI291,BJ291,BK291)&lt;&gt;""</f>
        <v/>
      </c>
      <c r="GL291" s="46">
        <f>IF(AND($DS291,GK291),
IF(BI291="","Debes escribir el número de días de incapacidad. ",
IF( IFERROR(INT(BI291),1.1) &lt;&gt; IFERROR(_xlfn.NUMBERVALUE(BI291),1), "La cantidad de días de incapacidad debe ser un número entero. ", "")
),
""
)</f>
        <v/>
      </c>
      <c r="GM291" s="46">
        <f>IF(AND($DS291,GK291),
IF(BJ291="","Debes escribir el tipo de incapacidad. ",
IF(_xlfn.IFNA(VLOOKUP(BJ291,TIPO_DE_INCAPACIDAD,1,FALSE),-1)=-1,"El tipo de incapacidad es inválida (por favor seleccionarlo de la lista). ","")
),
""
)</f>
        <v/>
      </c>
      <c r="GN291" s="46">
        <f>IF(AND($DS291,GK291),
IF(BK291="","Debes escribir el valor de la incapacidad. ",
IF( ISERR(_xlfn.NUMBERVALUE(BK291)), "El valor de la incapacidad debe ser un número válido. ", "")
),
""
)</f>
        <v/>
      </c>
      <c r="GO291" s="46">
        <f>CONCATENATE(BL291,BM291)&lt;&gt;""</f>
        <v/>
      </c>
      <c r="GP291" s="46">
        <f>IF(AND($DS291,GO291),
IF(BL291="","Debes escribir el número de días de licencia de maternidad o paternidad. ",
IF( IFERROR(INT(BL291),1.1) &lt;&gt; IFERROR(_xlfn.NUMBERVALUE(BL291),1), "La cantidad de días de licencia de maternidad o paternidad debe ser un número entero. ", "")
),
""
)</f>
        <v/>
      </c>
      <c r="GQ291" s="46">
        <f>IF(AND($DS291,GO291),
IF(BM291="","Debes escribir el valor de la licencia de maternidad o paternidad. ",
IF( ISERR(_xlfn.NUMBERVALUE(BM291)), "El valor de la licencia de maternidad o paternidad debe ser un número válido. ", "")
),
""
)</f>
        <v/>
      </c>
      <c r="GR291" s="46">
        <f>CONCATENATE(BN291,BO291)&lt;&gt;""</f>
        <v/>
      </c>
      <c r="GS291" s="46">
        <f>IF(AND($DS291,GR291),
IF(BN291="","Debes escribir el número de días de licencia remunerada. ",
IF( IFERROR(INT(BN291),1.1) &lt;&gt; IFERROR(_xlfn.NUMBERVALUE(BN291),1), "La cantidad de días de licencia remunerada debe ser un número entero. ", "")
),
""
)</f>
        <v/>
      </c>
      <c r="GT291" s="46">
        <f>IF(AND($DS291,GR291),
IF(BO291="","Debes escribir el valor de la licencia remunerada. ",
IF( ISERR(_xlfn.NUMBERVALUE(BO291)), "El valor de la licencia remunerada debe ser un número válido. ", "")
),
""
)</f>
        <v/>
      </c>
      <c r="GU291" s="46">
        <f>IF($DS291,
IF( AND(BP291&lt;&gt;"", ISERR(_xlfn.NUMBERVALUE(BP291))), "El valor de la licencia NO remunerada debe ser un número válido. ", "")
)</f>
        <v/>
      </c>
      <c r="GV291" s="46">
        <f>IF($DS291,
IF( AND(BQ291&lt;&gt;"", ISERR(_xlfn.NUMBERVALUE(BQ291))), "El valor de auxilios salariales debe ser un número válido. ", "")
)</f>
        <v/>
      </c>
      <c r="GW291" s="46">
        <f>IF($DS291,
IF( AND(BR291&lt;&gt;"", ISERR(_xlfn.NUMBERVALUE(BR291))), "El valor de auxilios NO salariales debe ser un número válido. ", "")
)</f>
        <v/>
      </c>
      <c r="GX291" s="46">
        <f>IF($DS291,
IF( AND(BS291&lt;&gt;"", ISERR(_xlfn.NUMBERVALUE(BS291))), "El valor de bonos salariales debe ser un número válido. ", "")
)</f>
        <v/>
      </c>
      <c r="GY291" s="46">
        <f>IF($DS291,
IF( AND(BT291&lt;&gt;"", ISERR(_xlfn.NUMBERVALUE(BT291))), "El valor de bonos NO salariales debe ser un número válido. ", "")
)</f>
        <v/>
      </c>
      <c r="GZ291" s="46">
        <f>IF($DS291,
IF( AND(BU291&lt;&gt;"", ISERR(_xlfn.NUMBERVALUE(BU291))), "El valor de bonos salariales de alimentación debe ser un número válido. ", "")
)</f>
        <v/>
      </c>
      <c r="HA291" s="46">
        <f>IF($DS291,
IF( AND(BV291&lt;&gt;"", ISERR(_xlfn.NUMBERVALUE(BV291))), "El valor de bonos NO salariales de alimentación debe ser un número válido. ", "")
)</f>
        <v/>
      </c>
      <c r="HB291" s="46">
        <f>IF($DS291,
IF( AND(BW291&lt;&gt;"", ISERR(_xlfn.NUMBERVALUE(BW291))), "El valor de bonificaciones salariales debe ser un número válido. ", "")
)</f>
        <v/>
      </c>
      <c r="HC291" s="46">
        <f>IF($DS291,
IF( AND(BX291&lt;&gt;"", ISERR(_xlfn.NUMBERVALUE(BX291))), "El valor de bonificaciones NO salariales debe ser un número válido. ", "")
)</f>
        <v/>
      </c>
      <c r="HD291" s="46">
        <f>IF($DS291,
IF( AND(BY291&lt;&gt;"", ISERR(_xlfn.NUMBERVALUE(BY291))), "El valor de compensaciones ordinarias debe ser un número válido. ", "")
)</f>
        <v/>
      </c>
      <c r="HE291" s="46">
        <f>IF($DS291,
IF( AND(BZ291&lt;&gt;"", ISERR(_xlfn.NUMBERVALUE(BZ291))), "El valor de compensaciones extraordinarias debe ser un número válido. ", "")
)</f>
        <v/>
      </c>
      <c r="HF291" s="46">
        <f>IF($DS291,
IF( AND(CA291&lt;&gt;"", ISERR(_xlfn.NUMBERVALUE(CA291))), "El valor de comisiones debe ser un número válido. ", "")
)</f>
        <v/>
      </c>
      <c r="HG291" s="46">
        <f>IF($DS291,
IF( AND(CB291&lt;&gt;"", ISERR(_xlfn.NUMBERVALUE(CB291))), "El valor de ausencia por huega debe ser un número válido. ", "")
)</f>
        <v/>
      </c>
      <c r="HH291" s="46">
        <f>IF($DS291,
IF( AND(CC291&lt;&gt;"", ISERR(_xlfn.NUMBERVALUE(CC291))), "El valor de anticipos debe ser un número válido. ", "")
)</f>
        <v/>
      </c>
      <c r="HI291" s="46">
        <f>IF($DS291,
IF( AND(CD291&lt;&gt;"", ISERR(_xlfn.NUMBERVALUE(CD291))), "El valor de pagos a terceros debe ser un número válido. ", "")
)</f>
        <v/>
      </c>
      <c r="HJ291" s="46">
        <f>IF($DS291,
IF( AND(CE291&lt;&gt;"", ISERR(_xlfn.NUMBERVALUE(CE291))), "El valor de dotación debe ser un número válido. ", "")
)</f>
        <v/>
      </c>
      <c r="HK291" s="46">
        <f>IF($DS291,
IF( AND(CF291&lt;&gt;"", ISERR(_xlfn.NUMBERVALUE(CF291))), "El valor de apoyo sostenibilidad debe ser un número válido. ", "")
)</f>
        <v/>
      </c>
      <c r="HL291" s="46">
        <f>IF($DS291,
IF( AND(CG291&lt;&gt;"", ISERR(_xlfn.NUMBERVALUE(CG291))), "El valor de teletrabajo debe ser un número válido. ", "")
)</f>
        <v/>
      </c>
      <c r="HM291" s="46">
        <f>IF($DS291,
IF( AND(CH291&lt;&gt;"", ISERR(_xlfn.NUMBERVALUE(CH291))), "El valor de bonificación de retiro debe ser un número válido. ", "")
)</f>
        <v/>
      </c>
      <c r="HN291" s="46">
        <f>IF($DS291,
IF( AND(CI291&lt;&gt;"", ISERR(_xlfn.NUMBERVALUE(CI291))), "El valor de indemnización de retiro debe ser un número válido. ", "")
)</f>
        <v/>
      </c>
      <c r="HO291" s="46">
        <f>IF($DS291,
IF( AND(CJ291&lt;&gt;"", ISERR(_xlfn.NUMBERVALUE(CJ291))), "El valor de reintegros debe ser un número válido. ", "")
)</f>
        <v/>
      </c>
      <c r="HP291" s="46">
        <f>CONCATENATE(CK291,CL291,CM291)&lt;&gt;""</f>
        <v/>
      </c>
      <c r="HQ291" s="46">
        <f>IF(AND($DS291,HP291),
IF(CK291="","Debes escribir la descripción de otro concepto no categorizado. ",""),
""
)</f>
        <v/>
      </c>
      <c r="HR291" s="46">
        <f>IF(AND($DS291,HP291),
IF(CONCATENATE(CL291,CM291)="","Debes escribir al menos un valor de concepto no categorizado (salarial o no salarial). ",
IF(ISERR(_xlfn.NUMBERVALUE(CL291)),"El valor salarial concepto no categorizado debe ser un número válido. ","")
),
""
)</f>
        <v/>
      </c>
      <c r="HS291" s="46">
        <f>IF(AND($DS291,HP291),
IF(CONCATENATE(CL291,CM291)="","Debes escribir al menos un valor de concepto no categorizado (salarial o no salarial). ",
IF(ISERR(_xlfn.NUMBERVALUE(CM291)),"El valor NO salarial concepto no categorizado debe ser un número válido. ","")
),
""
)</f>
        <v/>
      </c>
      <c r="HT291" s="46">
        <f>IF($DS291,
IF(CN291="","Debes escribir el porcentaje del aporte a salud. ",
IF( ISERR(_xlfn.NUMBERVALUE(CN291)), "El valor del porcentaje del aporte a salud debe ser un número válido. ", "")
)
)</f>
        <v/>
      </c>
      <c r="HU291" s="46">
        <f>IF($DS291,
IF(CO291="","Debes escribir el valor del aporte a salud. ",
IF( ISERR(_xlfn.NUMBERVALUE(CO291)), "El valor del aporte a salud debe ser un número válido. ", "")
)
)</f>
        <v/>
      </c>
      <c r="HV291" s="46">
        <f>IF($DS291,
IF( AND(CP291&lt;&gt;"", ISERR(_xlfn.NUMBERVALUE(CP291))), "El valor plan complementario debe ser un número válido. ", "")
)</f>
        <v/>
      </c>
      <c r="HW291" s="46">
        <f>IF($DS291,
IF(CQ291="","Debes escribir el porcentaje del aporte a pensión. ",
IF( ISERR(_xlfn.NUMBERVALUE(CQ291)), "El valor del porcentaje del aporte a pensión debe ser un número válido. ", "")
)
)</f>
        <v/>
      </c>
      <c r="HX291" s="46">
        <f>IF($DS291,
IF(CR291="","Debes escribir el valor del aporte a pensión. ",
IF( ISERR(_xlfn.NUMBERVALUE(CR291)), "El valor del aporte a salud debe ser un número válido. ", "")
)
)</f>
        <v/>
      </c>
      <c r="HY291" s="46">
        <f>IF($DS291,
IF( AND(CS291&lt;&gt;"", ISERR(_xlfn.NUMBERVALUE(CS291))), "El valor pensión voluntaria debe ser un número válido. ", "")
)</f>
        <v/>
      </c>
      <c r="HZ291" s="46">
        <f>CONCATENATE(CT291,CU291,CV291,CW291)&lt;&gt;""</f>
        <v/>
      </c>
      <c r="IA291" s="46">
        <f>IF(AND($DS291,HZ291),
IF(CT291="","Debes escribir el % del fondo de seguridad pensional. ",
IF( ISERR(_xlfn.NUMBERVALUE(CT291)), "El % del fondo de seguridad debe ser un número válido. ", "")
),
""
)</f>
        <v/>
      </c>
      <c r="IB291" s="46">
        <f>IF(AND($DS291,HZ291),
IF(CU291="","Debes escribir el valor del aporte al fondo de solidaridad pensional. ",
IF( ISERR(_xlfn.NUMBERVALUE(CU291)), "El valor del aporte al fondo de solidaridad pensional debe ser un número válido. ", "")
),
""
)</f>
        <v/>
      </c>
      <c r="IC291" s="46">
        <f>IF(AND($DS291,HZ291),
IF(CV291="","Debes escribir el % del fondo de subsistencia. ",
IF( ISERR(_xlfn.NUMBERVALUE(CV291)), "El % del fondo de subsistencia debe ser un número válido. ", "")
),
""
)</f>
        <v/>
      </c>
      <c r="ID291" s="46">
        <f>IF(AND($DS291,HZ291),
IF(CW291="","Debes escribir el valor del fondo de subsistencia. ",
IF( ISERR(_xlfn.NUMBERVALUE(CW291)), "El valor del fondo de subsistencia debe ser un número válido. ", "")
),
""
)</f>
        <v/>
      </c>
      <c r="IE291" s="46">
        <f>CONCATENATE(CX291,CY291)&lt;&gt;""</f>
        <v/>
      </c>
      <c r="IF291" s="46">
        <f>IF(AND($DS291,IE291),
IF(CX291="","Debes escribir el % de sindicato. ",
IF( ISERR(_xlfn.NUMBERVALUE(CX291)), "El % de sindicato debe ser un número válido. ", "")
),
""
)</f>
        <v/>
      </c>
      <c r="IG291" s="46">
        <f>IF(AND($DS291,IE291),
IF(CY291="","Debes escribir el valor del sindicato. ",
IF( ISERR(_xlfn.NUMBERVALUE(CY291)), "El valor del sindicato debe ser un número válido. ", "")
),
""
)</f>
        <v/>
      </c>
      <c r="IH291" s="46">
        <f>IF($DS291,
IF( AND(CZ291&lt;&gt;"", ISERR(_xlfn.NUMBERVALUE(CZ291))), "El valor de sanción pública debe ser un número válido. ", "")
)</f>
        <v/>
      </c>
      <c r="II291" s="46">
        <f>IF($DS291,
IF( AND(DA291&lt;&gt;"", ISERR(_xlfn.NUMBERVALUE(DA291))), "El valor de sanción privada debe ser un número válido. ", "")
)</f>
        <v/>
      </c>
      <c r="IJ291" s="46">
        <f>CONCATENATE(DB291,DC291)&lt;&gt;""</f>
        <v/>
      </c>
      <c r="IK291" s="46">
        <f>IF(AND($DS291,IJ291),
IF(DB291="","Debes escribir la descripción de libranza. ",""),
""
)</f>
        <v/>
      </c>
      <c r="IL291" s="46">
        <f>IF(AND($DS291,IJ291),
IF(DC291="","Debes escribir la cuota libranza. ",
IF(ISERR(_xlfn.NUMBERVALUE(DC291)),"El valor de la cuota libranza debe ser un número válido. ","")
),
""
)</f>
        <v/>
      </c>
      <c r="IM291" s="46">
        <f>IF($DS291,
IF( AND(DD291&lt;&gt;"", ISERR(_xlfn.NUMBERVALUE(DD291))), "El valor de pagos a terceros debe ser un número válido. ", "")
)</f>
        <v/>
      </c>
      <c r="IN291" s="46">
        <f>IF($DS291,
IF( AND(DE291&lt;&gt;"", ISERR(_xlfn.NUMBERVALUE(DE291))), "El valor de anticipos debe ser un número válido. ", "")
)</f>
        <v/>
      </c>
      <c r="IO291" s="46">
        <f>IF($DS291,
IF( AND(DF291&lt;&gt;"", ISERR(_xlfn.NUMBERVALUE(DF291))), "El valor de AFC debe ser un número válido. ", "")
)</f>
        <v/>
      </c>
      <c r="IP291" s="46">
        <f>IF($DS291,
IF( AND(DG291&lt;&gt;"", ISERR(_xlfn.NUMBERVALUE(DG291))), "El valor de rete-fuente debe ser un número válido. ", "")
)</f>
        <v/>
      </c>
      <c r="IQ291" s="46">
        <f>IF($DS291,
IF( AND(DH291&lt;&gt;"", ISERR(_xlfn.NUMBERVALUE(DH291))), "El valor de cooperativa de trabajo debe ser un número válido. ", "")
)</f>
        <v/>
      </c>
      <c r="IR291" s="46">
        <f>IF($DS291,
IF( AND(DI291&lt;&gt;"", ISERR(_xlfn.NUMBERVALUE(DI291))), "El valor de embargo fiscal debe ser un número válido. ", "")
)</f>
        <v/>
      </c>
      <c r="IS291" s="46">
        <f>IF($DS291,
IF( AND(DJ291&lt;&gt;"", ISERR(_xlfn.NUMBERVALUE(DJ291))), "El valor de educación debe ser un número válido. ", "")
)</f>
        <v/>
      </c>
      <c r="IT291" s="46">
        <f>IF($DS291,
IF( AND(DK291&lt;&gt;"", ISERR(_xlfn.NUMBERVALUE(DK291))), "El valor de reintegro debe ser un número válido. ", "")
)</f>
        <v/>
      </c>
      <c r="IU291" s="46">
        <f>IF($DS291,
IF( AND(DL291&lt;&gt;"", ISERR(_xlfn.NUMBERVALUE(DL291))), "El valor de deuda debe ser un número válido. ", "")
)</f>
        <v/>
      </c>
      <c r="IV291" s="46">
        <f>IF($DS291,
IF( AND(DM291&lt;&gt;"", ISERR(_xlfn.NUMBERVALUE(DM291))), "El valor de otras deducciones debe ser un número válido. ", "")
)</f>
        <v/>
      </c>
      <c r="IW291" s="46">
        <f>IF($DS291,
IF(DN291="","Debes escribir el valor de los devengos totales. ",
IF( ISERR(_xlfn.NUMBERVALUE(DN291)), "El valor de los devengos totales debe ser un número válido. ", "")
)
)</f>
        <v/>
      </c>
      <c r="IX291" s="46">
        <f>IF($DS291,
IF(DO291="","Debes escribir el valor de las deducciones totales. ",
IF( ISERR(_xlfn.NUMBERVALUE(DO291)), "El valor de las deducciones totales debe ser un número válido. ", "")
)
)</f>
        <v/>
      </c>
      <c r="IY291" s="46">
        <f>IF($DS291,
IF(DP291="","Debes escribir el valor del salario total. ",
IF( ISERR(_xlfn.NUMBERVALUE(DP291)), "El valor del salario total debe ser un número válido. ", "")
)
)</f>
        <v/>
      </c>
    </row>
    <row r="292">
      <c r="B292" s="48" t="n">
        <v>280</v>
      </c>
      <c r="C292" s="61">
        <f>IF(AND(DS292,DP292&lt;&gt;""),
IF(DQ292="","OK","Error"),
""
)</f>
        <v/>
      </c>
      <c r="D292" s="53" t="n"/>
      <c r="E292" s="52" t="n"/>
      <c r="F292" s="112" t="n"/>
      <c r="G292" s="52" t="n"/>
      <c r="H292" s="53" t="n"/>
      <c r="I292" s="52" t="n"/>
      <c r="J292" s="52" t="n"/>
      <c r="K292" s="53" t="n"/>
      <c r="L292" s="55" t="n"/>
      <c r="M292" s="108" t="n"/>
      <c r="N292" s="56" t="n"/>
      <c r="O292" s="52" t="n"/>
      <c r="P292" s="52" t="n"/>
      <c r="Q292" s="52" t="n"/>
      <c r="R292" s="52" t="n"/>
      <c r="S292" s="52" t="n"/>
      <c r="T292" s="53" t="n"/>
      <c r="U292" s="52" t="n"/>
      <c r="V292" s="52" t="n"/>
      <c r="W292" s="55" t="n"/>
      <c r="X292" s="55" t="n"/>
      <c r="Y292" s="52" t="n"/>
      <c r="Z292" s="55" t="n"/>
      <c r="AA292" s="52" t="n"/>
      <c r="AB292" s="53" t="n"/>
      <c r="AC292" s="53" t="n"/>
      <c r="AD292" s="53" t="n"/>
      <c r="AE292" s="177" t="n"/>
      <c r="AF292" s="113" t="n"/>
      <c r="AG292" s="177" t="n"/>
      <c r="AH292" s="178" t="n"/>
      <c r="AI292" s="178" t="n"/>
      <c r="AJ292" s="178" t="n"/>
      <c r="AK292" s="114" t="n"/>
      <c r="AL292" s="178" t="n"/>
      <c r="AM292" s="114" t="n"/>
      <c r="AN292" s="178" t="n"/>
      <c r="AO292" s="114" t="n"/>
      <c r="AP292" s="178" t="n"/>
      <c r="AQ292" s="114" t="n"/>
      <c r="AR292" s="178" t="n"/>
      <c r="AS292" s="114" t="n"/>
      <c r="AT292" s="178" t="n"/>
      <c r="AU292" s="114" t="n"/>
      <c r="AV292" s="178" t="n"/>
      <c r="AW292" s="114" t="n"/>
      <c r="AX292" s="178" t="n"/>
      <c r="AY292" s="114" t="n"/>
      <c r="AZ292" s="178" t="n"/>
      <c r="BA292" s="114" t="n"/>
      <c r="BB292" s="178" t="n"/>
      <c r="BC292" s="114" t="n"/>
      <c r="BD292" s="178" t="n"/>
      <c r="BE292" s="178" t="n"/>
      <c r="BF292" s="178" t="n"/>
      <c r="BG292" s="59" t="n"/>
      <c r="BH292" s="178" t="n"/>
      <c r="BI292" s="114" t="n"/>
      <c r="BJ292" s="53" t="n"/>
      <c r="BK292" s="178" t="n"/>
      <c r="BL292" s="114" t="n"/>
      <c r="BM292" s="178" t="n"/>
      <c r="BN292" s="114" t="n"/>
      <c r="BO292" s="178" t="n"/>
      <c r="BP292" s="178" t="n"/>
      <c r="BQ292" s="178" t="n"/>
      <c r="BR292" s="178" t="n"/>
      <c r="BS292" s="178" t="n"/>
      <c r="BT292" s="178" t="n"/>
      <c r="BU292" s="178" t="n"/>
      <c r="BV292" s="178" t="n"/>
      <c r="BW292" s="178" t="n"/>
      <c r="BX292" s="178" t="n"/>
      <c r="BY292" s="178" t="n"/>
      <c r="BZ292" s="178" t="n"/>
      <c r="CA292" s="178" t="n"/>
      <c r="CB292" s="178" t="n"/>
      <c r="CC292" s="178" t="n"/>
      <c r="CD292" s="178" t="n"/>
      <c r="CE292" s="178" t="n"/>
      <c r="CF292" s="178" t="n"/>
      <c r="CG292" s="178" t="n"/>
      <c r="CH292" s="178" t="n"/>
      <c r="CI292" s="178" t="n"/>
      <c r="CJ292" s="178" t="n"/>
      <c r="CK292" s="53" t="n"/>
      <c r="CL292" s="178" t="n"/>
      <c r="CM292" s="178" t="n"/>
      <c r="CN292" s="60" t="n"/>
      <c r="CO292" s="177" t="n"/>
      <c r="CP292" s="178" t="n"/>
      <c r="CQ292" s="60" t="n"/>
      <c r="CR292" s="177" t="n"/>
      <c r="CS292" s="178" t="n"/>
      <c r="CT292" s="59" t="n"/>
      <c r="CU292" s="178" t="n"/>
      <c r="CV292" s="59" t="n"/>
      <c r="CW292" s="178" t="n"/>
      <c r="CX292" s="59" t="n"/>
      <c r="CY292" s="178" t="n"/>
      <c r="CZ292" s="178" t="n"/>
      <c r="DA292" s="178" t="n"/>
      <c r="DB292" s="53" t="n"/>
      <c r="DC292" s="178" t="n"/>
      <c r="DD292" s="178" t="n"/>
      <c r="DE292" s="178" t="n"/>
      <c r="DF292" s="178" t="n"/>
      <c r="DG292" s="178" t="n"/>
      <c r="DH292" s="178" t="n"/>
      <c r="DI292" s="178" t="n"/>
      <c r="DJ292" s="178" t="n"/>
      <c r="DK292" s="178" t="n"/>
      <c r="DL292" s="178" t="n"/>
      <c r="DM292" s="178" t="n"/>
      <c r="DN292" s="177" t="n"/>
      <c r="DO292" s="177" t="n"/>
      <c r="DP292" s="177" t="n"/>
      <c r="DQ292" s="76">
        <f>IF(AND(DS292,DP292&lt;&gt;""),
CONCATENATE(DT292,DU292,DV292,DW292,DX292,DY292,DZ292,EA292,EB292,EC292,ED292,EE292,EF292,EG292,EH292,EI292,EJ292,EK292,EL292,EM292,EN292,EO292,EP292,EQ292,ES292,ET292,EU292,EV292,EW292,EX292,EY292,EZ292,FA292,FC292,FD292,FF292,FG292,FI292,FJ292,FL292,FM292,FO292,FP292,FR292,FS292,FU292,FV292,FX292,FY292,GA292,GB292,GD292,GE292,GF292,GH292,GI292,GJ292,GL292,GM292,GN292,GP292,GQ292,GS292,GT292,GU292,GV292,GW292,GX292,GY292,GZ292,HA292,HB292,HC292,HD292,HE292,HF292,HG292,HH292,HI292,HJ292,HK292,HL292,HM292,HN292,HO292,HQ292,HR292,HS292,HT292,HU292,HV292,HW292,HX292,HY292,IA292,IB292,IC292,ID292,IF292,IG292,IH292,II292,IK292,IL292,IM292,IN292,IO292,IP292,IQ292,IR292,IS292,IT292,IU292,IV292,IW292,IX292,IY292,IZ292),
""
)</f>
        <v/>
      </c>
      <c r="DR292" s="53" t="n"/>
      <c r="DS292" s="46">
        <f>CONCATENATE(D292,$E292,$F292,$G292,H292,$I292,$J292,K292,$L292,$M292,N292,$O292,$P292,$Q292,$R292,$S292,T292,$U292,$V292,$W292,$X292,$Y292,$Z292,$AA292,AB292,AC292,AD292,$AE292,$AF292,$AG292,AH292,AI292,AJ292,AK292,AL292,AM292,AN292,AO292,AP292,AQ292,AR292,AS292,AT292,AU292,AV292,AW292,AX292,AY292,AZ292,BA292,BB292,BC292,BD292,BE292,BF292,BG292,BH292,BI292,BJ292,BK292,BL292,BM292,BN292,BO292,BP292,BQ292,BR292,BS292,BT292,BU292,BV292,BW292,BX292,BY292,BZ292,CA292,CB292,CC292,CD292,CE292,CF292,CG292,CH292,CI292,CJ292,CK292,CL292,CM292,$CN292,$CO292,CP292,$CQ292,$CR292,CS292,CT292,CU292,CV292,CW292,CX292,CY292,CZ292,DA292,DB292,DC292,DD292,DE292,DF292,DG292,DH292,DI292,DJ292,DK292,DL292,DM292,$DN292,$DO292,$DP292,DR292)&lt;&gt;""</f>
        <v/>
      </c>
      <c r="DT292" s="46">
        <f>IF(AND($DS292,$E$4&lt;&gt;""),
IF(LEFT($E$4,2) = "1.",
IF(D292&lt;&gt;"","El CUNE sólo se envía en operaciones de novedad o ajuste. ",""),
IF(D292="","Debes escribir un CUNE válido para realizar operaciones de novedad o ajuste. ","")),
""
)</f>
        <v/>
      </c>
      <c r="DU292" s="46">
        <f>IF($DS292,
IF(E292="","Debes seleccionar el tipo de documento del empleado. ",
IF(_xlfn.IFNA(VLOOKUP(E292,TIPO_DE_DOCUMENTO,1,FALSE),-1)=-1,"El tipo de documento no es válido (por favor seleccionarlo de la lista). ","")
)
)</f>
        <v/>
      </c>
      <c r="DV292" s="46">
        <f>IF($DS292,
IF(F292="","Debes escribir el número de documento del empleado. ","")
)</f>
        <v/>
      </c>
      <c r="DW292" s="46">
        <f>IF($DS292,
IF(G292="","Debes escribir el primer nombre del empleado. ","")
)</f>
        <v/>
      </c>
      <c r="DY292" s="46">
        <f>IF($DS292,
IF(I292="","Debes escribir el primer apellido del empleado. ","")
)</f>
        <v/>
      </c>
      <c r="DZ292" s="46">
        <f>IF($DS292,
IF(J292="","Debes escribir el segundo apellido del empleado. ","")
)</f>
        <v/>
      </c>
      <c r="EB292" s="46">
        <f>IF($DS292,
IF(L292="","Debes escribir la fecha de ingreso del empleado. ",
IF(ISERR(DATE(YEAR(L292),MONTH(L292),DAY(L292))), "El valor ingresado en fecha de ingreso no tiene un formato válido. ","")
)
)</f>
        <v/>
      </c>
      <c r="EC292" s="46">
        <f>IF($DS292,
IF(M292="","Debes escribir el tiempo laborado. ",
IF( IFERROR(INT(M292),1.1) &lt;&gt; IFERROR(_xlfn.NUMBERVALUE(M292),1), "El valor de los días trabajados debe ser un número entero. ", "")
)
)</f>
        <v/>
      </c>
      <c r="ED292" s="46">
        <f>IF($DS292,
IF( AND(N292&lt;&gt;"", ISERR(DATE(YEAR(N292),MONTH(N292),DAY(N292))) ), "El valor ingresado en fecha de ingreso no tiene un formato válido. ",
IF( AND(N292&lt;&gt;"", $E$6&lt;&gt;"", DATE(YEAR(N292), MONTH(N292), 1) &lt;&gt; IFERROR(DATE(MID($E$6, 1, 4), MID($E$6, 6, 2),1), "1/1/1900") ), "La fecha de retiro debe estar dentro del período liquidado. ", "")
)
)</f>
        <v/>
      </c>
      <c r="EE292" s="46">
        <f>IF($DS292,
IF(O292="","Debes seleccionar el tipo de trabajador. ",
IF(_xlfn.IFNA(VLOOKUP(O292,TIPO_DE_TRABAJADOR,1,FALSE),-1)=-1,"El tipo de trabajador no es válido (por favor seleccionarlo de la lista). ","")
)
)</f>
        <v/>
      </c>
      <c r="EF292" s="46">
        <f>IF($DS292,
IF(P292="","Debes seleccionar si es un trabajador dependiente pensionado por vejez. ",
IF(_xlfn.IFNA(VLOOKUP(P292,SUBTIPO_DE_TRABAJADOR,1,FALSE),-1)=-1,"El tipo de trabajador dependiente pensionado por vejez no es válido (por favor seleccionarlo de la lista). ","")
)
)</f>
        <v/>
      </c>
      <c r="EG292" s="46">
        <f>IF($DS292,
IF(Q292="","Debes seleccionar el tipo de contrato del trabajador. ",
IF(_xlfn.IFNA(VLOOKUP(Q292,TIPO_DE_CONTRATO,1,FALSE),-1)=-1,"El tipo de contrato del trabajador no es válido (por favor seleccionarlo de la lista). ","")
)
)</f>
        <v/>
      </c>
      <c r="EH292" s="46">
        <f>IF($DS292,
IF(R292="","Debes seleccionar si es un salario integral. ",
IF(_xlfn.IFNA(VLOOKUP(R292,SI_NO,1,FALSE),-1)=-1,"Valor no válido para salario integral (por favor seleccionarlo de la lista). ","")
)
)</f>
        <v/>
      </c>
      <c r="EI292" s="46">
        <f>IF($DS292,
IF(S292="","Debes seleccionar si el trabajador realiza actividades de riesgo. ",
IF(_xlfn.IFNA(VLOOKUP(S292,SI_NO,1,FALSE),-1)=-1,"Valor no válido para actividad de alto riesgo (por favor seleccionarlo de la lista). ","")
)
)</f>
        <v/>
      </c>
      <c r="EK292" s="46">
        <f>IF($DS292,
IF(U292="","Debes escribir el código del municipio de residencia del trabajador. ",
IF(_xlfn.IFNA(VLOOKUP(U292,MUNICIPIO,1,FALSE),-1)=-1,"El municipio de residencia del trabajador es inválido (por favor seleccionarlo de la lista). ","")
)
)</f>
        <v/>
      </c>
      <c r="EL292" s="46">
        <f>IF($DS292,
IF(V292="","Debes escribir el la dirección de residendia del trabajador. ","")
)</f>
        <v/>
      </c>
      <c r="EM292" s="46">
        <f>IF($DS292,
IF(W292="","Debes escribir la fecha de inicio de la liquidación. ",
IF(ISERR(DATE(YEAR(W292),MONTH(W292),DAY(W292))),"El valor ingresado en fecha de inicio de liquidación no tiene un formato válido. ",
IF( AND($E$6&lt;&gt;"", DATE(YEAR(W292), MONTH(W292), 1) &lt;&gt; IFERROR(DATE(MID($E$6, 1, 4), MID($E$6, 6, 2),1), "1/1/1900") ), "La fecha de inicio de la liquidación debe estar dentro del período liquidado. ", "")
)
)
)</f>
        <v/>
      </c>
      <c r="EN292" s="46">
        <f>IF($DS292,
IF(X292="","Debes escribir la fecha de fin de la liquidación. ",
IF(ISERR(DATE(YEAR(X292),MONTH(X292),DAY(X292))),"El valor ingresado en fecha de fin de liquidación no tiene un formato válido. ",
IF( AND($E$6&lt;&gt;"", DATE(YEAR(X292), MONTH(X292), 1) &lt;&gt; IFERROR(DATE(MID($E$6, 1, 4), MID($E$6, 6, 2),1), "1/1/1900") ), "La fecha de fin de la liquidación debe estar dentro del período liquidado. ", "")
)
)
)</f>
        <v/>
      </c>
      <c r="EO292" s="46">
        <f>IF($DS292,
IF(Y292="","Debes escribir la frecuencia de pago del trabajador. ",
IF(_xlfn.IFNA(VLOOKUP(Y292,PERÍODO_DE_NÓMINA,1,FALSE),-1)=-1,"La frecuencia de pago es inválida (por favor seleccionarlo de la lista). ","")
)
)</f>
        <v/>
      </c>
      <c r="EP292" s="46">
        <f>IF($DS292,
IF(Z292="","Debes escribir la fecha de pago. ",
IF(ISERR(DATE(YEAR(Z292),MONTH(Z292),DAY(Z292))), "El valor ingresado en fecha de pago no tiene un formato válido. ","")
)
)</f>
        <v/>
      </c>
      <c r="EQ292" s="46">
        <f>IF($DS292,
IF(AA292="","Debes escribir el medio de pago. ",
IF(_xlfn.IFNA(VLOOKUP(AA292,MEDIOS_DE_PAGO,1,FALSE),-1)=-1,"El medio de pago es inválido (por favor seleccionarlo de la lista). ","")
)
)</f>
        <v/>
      </c>
      <c r="ER292" s="46">
        <f>OR(AA292='Tablas '!$T$4,AA292='Tablas '!$T$7,AA292='Tablas '!$T$8,AA292='Tablas '!$T$11)</f>
        <v/>
      </c>
      <c r="ES292" s="46">
        <f>IF(AND($DS292,ER292),
IF(AB292="","Debes escribir la entidad bancaria. ",""),
""
)</f>
        <v/>
      </c>
      <c r="ET292" s="46">
        <f>IF(AND($DS292,ER292),
IF(AC292="","Debes escribir el tipo de cuenta bancaria. ",
IF(_xlfn.IFNA(VLOOKUP(AC292,TIPO_DE_CUENTA,1,FALSE),-1)=-1,"El tipo de cuenta bancaria es inválida (por favor seleccionarlo de la lista). ","")
),
""
)</f>
        <v/>
      </c>
      <c r="EU292" s="46">
        <f>IF(AND($DS292,ER292),
IF(AD292="","Debes escribir el número de cuenta bancaria. ",""),
""
)</f>
        <v/>
      </c>
      <c r="EV292" s="46">
        <f>IF($DS292,
IF(AE292="","Debes escribir el valor del sueldo básico. ",
IF( ISERR(_xlfn.NUMBERVALUE(AE292)), "El valor del sueldo básico debe ser un número válido. ", "")
)
)</f>
        <v/>
      </c>
      <c r="EW292" s="46">
        <f>IF($DS292,
IF(AF292="","Debes escribir el número de días trabajados. ",
IF( IFERROR(INT(AF292),1.1) &lt;&gt; IFERROR(_xlfn.NUMBERVALUE(AF292),1), "La cantidad de días trabajados debe ser un número entero. ", "")
)
)</f>
        <v/>
      </c>
      <c r="EX292" s="46">
        <f>IF($DS292,
IF(AG292="","Debes escribir el valor del sueldo trabajado. ",
IF( ISERR(_xlfn.NUMBERVALUE(AG292)), "El valor del sueldo trabajado debe ser un número válido. ", "")
)
)</f>
        <v/>
      </c>
      <c r="EY292" s="46">
        <f>IF($DS292,
IF( AND(AH292&lt;&gt;"", ISERR(_xlfn.NUMBERVALUE(AH292))), "El valor del auxilio de transporte debe ser un número válido. ", "")
)</f>
        <v/>
      </c>
      <c r="EZ292" s="46">
        <f>IF($DS292,
IF( AND(AI292&lt;&gt;"", ISERR(_xlfn.NUMBERVALUE(AI292))), "El valor de viáticos salariales debe ser un número válido. ", "")
)</f>
        <v/>
      </c>
      <c r="FA292" s="46">
        <f>IF($DS292,
IF( AND(AJ292&lt;&gt;"", ISERR(_xlfn.NUMBERVALUE(AJ292))), "El valor de viáticos NO salariales debe ser un número válido. ", "")
)</f>
        <v/>
      </c>
      <c r="FB292" s="46">
        <f>CONCATENATE(AK292,AL292)&lt;&gt;""</f>
        <v/>
      </c>
      <c r="FC292" s="46">
        <f>IF(AND($DS292,FB292),
IF(AK292="","Debes escribir el número de horas extras diurnas. ",
IF( IFERROR(INT(AK292),1.1) &lt;&gt; IFERROR(_xlfn.NUMBERVALUE(AK292),1), "La cantidad de horas extras diurnas debe ser un número entero. ", "")
),
""
)</f>
        <v/>
      </c>
      <c r="FD292" s="46">
        <f>IF(AND($DS292,FB292),
IF(AL292="","Debes escribir el valor de las horas extras diurnas. ",
IF( ISERR(_xlfn.NUMBERVALUE(AL292)), "El valor de las horas extras duirnas debe ser un número válido. ", "")
),
""
)</f>
        <v/>
      </c>
      <c r="FE292" s="46">
        <f>CONCATENATE(AM292,AN292)&lt;&gt;""</f>
        <v/>
      </c>
      <c r="FF292" s="46">
        <f>IF(AND($DS292,FE292),
IF(AM292="","Debes escribir el número de horas extras nocturnas. ",
IF( IFERROR(INT(AM292),1.1) &lt;&gt; IFERROR(_xlfn.NUMBERVALUE(AM292),1), "La cantidad de horas extras nocturnas debe ser un número entero. ", "")
),
""
)</f>
        <v/>
      </c>
      <c r="FG292" s="46">
        <f>IF(AND($DS292,FE292),
IF(AN292="","Debes escribir el valor de las horas extras nocturnas. ",
IF( ISERR(_xlfn.NUMBERVALUE(AN292)), "El valor de las horas extras nocturnas debe ser un número válido. ", "")
),
""
)</f>
        <v/>
      </c>
      <c r="FH292" s="46">
        <f>CONCATENATE(AO292,AP292)&lt;&gt;""</f>
        <v/>
      </c>
      <c r="FI292" s="46">
        <f>IF(AND($DS292,FH292),
IF(AO292="","Debes escribir el número de horas extras diurnas dominicales y festivas. ",
IF( IFERROR(INT(AO292),1.1) &lt;&gt; IFERROR(_xlfn.NUMBERVALUE(AO292),1), "La cantidad de horas extras diurnas dominicales y festivas debe ser un número entero. ", "")
),
""
)</f>
        <v/>
      </c>
      <c r="FJ292" s="46">
        <f>IF(AND($DS292,FH292),
IF(AP292="","Debes escribir el valor de las horas extras diurnas dominicales y festivas. ",
IF( ISERR(_xlfn.NUMBERVALUE(AP292)), "El valor de las horas extras diurnas dominicales y festivas debe ser un número válido. ", "")
),
""
)</f>
        <v/>
      </c>
      <c r="FK292" s="46">
        <f>CONCATENATE(AQ292,AR292)&lt;&gt;""</f>
        <v/>
      </c>
      <c r="FL292" s="46">
        <f>IF(AND($DS292,FK292),
IF(AQ292="","Debes escribir el número de horas extras nocturnas dominicales y festivas. ",
IF( IFERROR(INT(AQ292),1.1) &lt;&gt; IFERROR(_xlfn.NUMBERVALUE(AQ292),1), "La cantidad de horas extras nocturnas dominicales y festivas debe ser un número entero. ", "")
),
""
)</f>
        <v/>
      </c>
      <c r="FM292" s="46">
        <f>IF(AND($DS292,FK292),
IF(AR292="","Debes escribir el valor de las horas extras nocturnas dominicales y festivas. ",
IF( ISERR(_xlfn.NUMBERVALUE(AR292)), "El valor de las horas extras nocturnas dominicales y festivas debe ser un número válido. ", "")
),
""
)</f>
        <v/>
      </c>
      <c r="FN292" s="46">
        <f>CONCATENATE(AS292,AT292)&lt;&gt;""</f>
        <v/>
      </c>
      <c r="FO292" s="46">
        <f>IF(AND($DS292,FN292),
IF(AS292="","Debes escribir el número de horas recargo nocturno. ",
IF( IFERROR(INT(AS292),1.1) &lt;&gt; IFERROR(_xlfn.NUMBERVALUE(AS292),1), "La cantidad de horas recargo nocturno debe ser un número entero. ", "")
),
""
)</f>
        <v/>
      </c>
      <c r="FP292" s="46">
        <f>IF(AND($DS292,FN292),
IF(AT292="","Debes escribir el valor de las horas recargo nocturno. ",
IF( ISERR(_xlfn.NUMBERVALUE(AT292)), "El valor de las horas recargo nocturno debe ser un número válido. ", "")
),
""
)</f>
        <v/>
      </c>
      <c r="FQ292" s="46">
        <f>CONCATENATE(AU292,AV292)&lt;&gt;""</f>
        <v/>
      </c>
      <c r="FR292" s="46">
        <f>IF(AND($DS292,FQ292),
IF(AU292="","Debes escribir el número de horas recargo diurno dominical y festivo. ",
IF( IFERROR(INT(AU292),1.1) &lt;&gt; IFERROR(_xlfn.NUMBERVALUE(AU292),1), "La cantidad de horas recargo diurno dominical y festivo debe ser un número entero. ", "")
),
""
)</f>
        <v/>
      </c>
      <c r="FS292" s="46">
        <f>IF(AND($DS292,FQ292),
IF(AV292="","Debes escribir el valor de las horas recargo diurno dominical y festivo. ",
IF( ISERR(_xlfn.NUMBERVALUE(AV292)), "El valor de las horas recargo diurno dominical y festivo debe ser un número válido. ", "")
),
""
)</f>
        <v/>
      </c>
      <c r="FT292" s="46">
        <f>CONCATENATE(AW292,AX292)&lt;&gt;""</f>
        <v/>
      </c>
      <c r="FU292" s="46">
        <f>IF(AND($DS292,FT292),
IF(AW292="","Debes escribir el número de horas recargo nocturno dominical y festivo. ",
IF( IFERROR(INT(AW292),1.1) &lt;&gt; IFERROR(_xlfn.NUMBERVALUE(AW292),1), "La cantidad de horas recargo nocturno dominical y festivo debe ser un número entero. ", "")
),
""
)</f>
        <v/>
      </c>
      <c r="FV292" s="46">
        <f>IF(AND($DS292,FT292),
IF(AX292="","Debes escribir el valor de las horas recargo nocturno dominical y festivo. ",
IF( ISERR(_xlfn.NUMBERVALUE(AX292)), "El valor de las horas recargo nocturno dominical y festivo debe ser un número válido. ", "")
),
""
)</f>
        <v/>
      </c>
      <c r="FW292" s="46">
        <f>CONCATENATE(AY292,AZ292)&lt;&gt;""</f>
        <v/>
      </c>
      <c r="FX292" s="46">
        <f>IF(AND($DS292,FW292),
IF(AY292="","Debes escribir el número de días de vacaciones comunes. ",
IF( IFERROR(INT(AY292),1.1) &lt;&gt; IFERROR(_xlfn.NUMBERVALUE(AY292),1), "La cantidad de días de vacaciones comunes debe ser un número entero. ", "")
),
""
)</f>
        <v/>
      </c>
      <c r="FY292" s="46">
        <f>IF(AND($DS292,FW292),
IF(AZ292="","Debes escribir el valor de las vacaciones comunes. ",
IF( ISERR(_xlfn.NUMBERVALUE(AZ292)), "El valor de las vacaciones comunes debe ser un número válido. ", "")
),
""
)</f>
        <v/>
      </c>
      <c r="FZ292" s="46">
        <f>CONCATENATE(BA292,BB292)&lt;&gt;""</f>
        <v/>
      </c>
      <c r="GA292" s="46">
        <f>IF(AND($DS292,FZ292),
IF(BA292="","Debes escribir el número de días de vacaciones compensadas. ",
IF( IFERROR(INT(BA292),1.1) &lt;&gt; IFERROR(_xlfn.NUMBERVALUE(BA292),1), "La cantidad de días de vacaciones compensadas debe ser un número entero. ", "")
),
""
)</f>
        <v/>
      </c>
      <c r="GB292" s="46">
        <f>IF(AND($DS292,FZ292),
IF(BB292="","Debes escribir el valor de las vacaciones compensadas. ",
IF( ISERR(_xlfn.NUMBERVALUE(BB292)), "El valor de las vacaciones compensadas debe ser un número válido. ", "")
),
""
)</f>
        <v/>
      </c>
      <c r="GC292" s="46">
        <f>CONCATENATE(BC292,BD292)&lt;&gt;""</f>
        <v/>
      </c>
      <c r="GD292" s="46">
        <f>IF(AND($DS292,GC292),
IF(BC292="","Debes escribir el número de días de prima salarial. ",
IF( IFERROR(INT(BC292),1.1) &lt;&gt; IFERROR(_xlfn.NUMBERVALUE(BC292),1), "La cantidad de días de prima salarial debe ser un número entero. ", "")
),
""
)</f>
        <v/>
      </c>
      <c r="GE292" s="46">
        <f>IF(AND($DS292,GC292),
IF(BD292="","Debes escribir el valor de los días de prima salarial. ",
IF( ISERR(_xlfn.NUMBERVALUE(BD292)), "El valor de los días de prima salarial debe ser un número válido. ", "")
),
""
)</f>
        <v/>
      </c>
      <c r="GF292" s="46">
        <f>IF($DS292,
IF( AND(BE292&lt;&gt;"", ISERR(_xlfn.NUMBERVALUE(BE292))), "El valor de la prima NO saliarial debe ser un número válido. ", "")
)</f>
        <v/>
      </c>
      <c r="GG292" s="46">
        <f>CONCATENATE(BF292,BG292,BH292)&lt;&gt;""</f>
        <v/>
      </c>
      <c r="GH292" s="46">
        <f>IF(AND($DS292,GG292),
IF(BF292="","Debes escribir el valor de las cesantías. ",
IF( ISERR(_xlfn.NUMBERVALUE(BF292)), "El valor de las cesantías debe ser un número válido. ", "")
),
""
)</f>
        <v/>
      </c>
      <c r="GI292" s="46">
        <f>IF(AND($DS292,GG292),
IF(BG292="","Debes escribir el % de cesantías. ",
IF( ISERR(_xlfn.NUMBERVALUE(BG292)), "El % de cesantías debe ser un número válido. ", "")
),
""
)</f>
        <v/>
      </c>
      <c r="GJ292" s="46">
        <f>IF(AND($DS292,GG292),
IF(BH292="","Debes escribir el valor de intereses de cesantías. ",
IF( ISERR(_xlfn.NUMBERVALUE(BH292)), "El valor de intereses de cesantías debe ser un número válido. ", "")
),
""
)</f>
        <v/>
      </c>
      <c r="GK292" s="46">
        <f>CONCATENATE(BI292,BJ292,BK292)&lt;&gt;""</f>
        <v/>
      </c>
      <c r="GL292" s="46">
        <f>IF(AND($DS292,GK292),
IF(BI292="","Debes escribir el número de días de incapacidad. ",
IF( IFERROR(INT(BI292),1.1) &lt;&gt; IFERROR(_xlfn.NUMBERVALUE(BI292),1), "La cantidad de días de incapacidad debe ser un número entero. ", "")
),
""
)</f>
        <v/>
      </c>
      <c r="GM292" s="46">
        <f>IF(AND($DS292,GK292),
IF(BJ292="","Debes escribir el tipo de incapacidad. ",
IF(_xlfn.IFNA(VLOOKUP(BJ292,TIPO_DE_INCAPACIDAD,1,FALSE),-1)=-1,"El tipo de incapacidad es inválida (por favor seleccionarlo de la lista). ","")
),
""
)</f>
        <v/>
      </c>
      <c r="GN292" s="46">
        <f>IF(AND($DS292,GK292),
IF(BK292="","Debes escribir el valor de la incapacidad. ",
IF( ISERR(_xlfn.NUMBERVALUE(BK292)), "El valor de la incapacidad debe ser un número válido. ", "")
),
""
)</f>
        <v/>
      </c>
      <c r="GO292" s="46">
        <f>CONCATENATE(BL292,BM292)&lt;&gt;""</f>
        <v/>
      </c>
      <c r="GP292" s="46">
        <f>IF(AND($DS292,GO292),
IF(BL292="","Debes escribir el número de días de licencia de maternidad o paternidad. ",
IF( IFERROR(INT(BL292),1.1) &lt;&gt; IFERROR(_xlfn.NUMBERVALUE(BL292),1), "La cantidad de días de licencia de maternidad o paternidad debe ser un número entero. ", "")
),
""
)</f>
        <v/>
      </c>
      <c r="GQ292" s="46">
        <f>IF(AND($DS292,GO292),
IF(BM292="","Debes escribir el valor de la licencia de maternidad o paternidad. ",
IF( ISERR(_xlfn.NUMBERVALUE(BM292)), "El valor de la licencia de maternidad o paternidad debe ser un número válido. ", "")
),
""
)</f>
        <v/>
      </c>
      <c r="GR292" s="46">
        <f>CONCATENATE(BN292,BO292)&lt;&gt;""</f>
        <v/>
      </c>
      <c r="GS292" s="46">
        <f>IF(AND($DS292,GR292),
IF(BN292="","Debes escribir el número de días de licencia remunerada. ",
IF( IFERROR(INT(BN292),1.1) &lt;&gt; IFERROR(_xlfn.NUMBERVALUE(BN292),1), "La cantidad de días de licencia remunerada debe ser un número entero. ", "")
),
""
)</f>
        <v/>
      </c>
      <c r="GT292" s="46">
        <f>IF(AND($DS292,GR292),
IF(BO292="","Debes escribir el valor de la licencia remunerada. ",
IF( ISERR(_xlfn.NUMBERVALUE(BO292)), "El valor de la licencia remunerada debe ser un número válido. ", "")
),
""
)</f>
        <v/>
      </c>
      <c r="GU292" s="46">
        <f>IF($DS292,
IF( AND(BP292&lt;&gt;"", ISERR(_xlfn.NUMBERVALUE(BP292))), "El valor de la licencia NO remunerada debe ser un número válido. ", "")
)</f>
        <v/>
      </c>
      <c r="GV292" s="46">
        <f>IF($DS292,
IF( AND(BQ292&lt;&gt;"", ISERR(_xlfn.NUMBERVALUE(BQ292))), "El valor de auxilios salariales debe ser un número válido. ", "")
)</f>
        <v/>
      </c>
      <c r="GW292" s="46">
        <f>IF($DS292,
IF( AND(BR292&lt;&gt;"", ISERR(_xlfn.NUMBERVALUE(BR292))), "El valor de auxilios NO salariales debe ser un número válido. ", "")
)</f>
        <v/>
      </c>
      <c r="GX292" s="46">
        <f>IF($DS292,
IF( AND(BS292&lt;&gt;"", ISERR(_xlfn.NUMBERVALUE(BS292))), "El valor de bonos salariales debe ser un número válido. ", "")
)</f>
        <v/>
      </c>
      <c r="GY292" s="46">
        <f>IF($DS292,
IF( AND(BT292&lt;&gt;"", ISERR(_xlfn.NUMBERVALUE(BT292))), "El valor de bonos NO salariales debe ser un número válido. ", "")
)</f>
        <v/>
      </c>
      <c r="GZ292" s="46">
        <f>IF($DS292,
IF( AND(BU292&lt;&gt;"", ISERR(_xlfn.NUMBERVALUE(BU292))), "El valor de bonos salariales de alimentación debe ser un número válido. ", "")
)</f>
        <v/>
      </c>
      <c r="HA292" s="46">
        <f>IF($DS292,
IF( AND(BV292&lt;&gt;"", ISERR(_xlfn.NUMBERVALUE(BV292))), "El valor de bonos NO salariales de alimentación debe ser un número válido. ", "")
)</f>
        <v/>
      </c>
      <c r="HB292" s="46">
        <f>IF($DS292,
IF( AND(BW292&lt;&gt;"", ISERR(_xlfn.NUMBERVALUE(BW292))), "El valor de bonificaciones salariales debe ser un número válido. ", "")
)</f>
        <v/>
      </c>
      <c r="HC292" s="46">
        <f>IF($DS292,
IF( AND(BX292&lt;&gt;"", ISERR(_xlfn.NUMBERVALUE(BX292))), "El valor de bonificaciones NO salariales debe ser un número válido. ", "")
)</f>
        <v/>
      </c>
      <c r="HD292" s="46">
        <f>IF($DS292,
IF( AND(BY292&lt;&gt;"", ISERR(_xlfn.NUMBERVALUE(BY292))), "El valor de compensaciones ordinarias debe ser un número válido. ", "")
)</f>
        <v/>
      </c>
      <c r="HE292" s="46">
        <f>IF($DS292,
IF( AND(BZ292&lt;&gt;"", ISERR(_xlfn.NUMBERVALUE(BZ292))), "El valor de compensaciones extraordinarias debe ser un número válido. ", "")
)</f>
        <v/>
      </c>
      <c r="HF292" s="46">
        <f>IF($DS292,
IF( AND(CA292&lt;&gt;"", ISERR(_xlfn.NUMBERVALUE(CA292))), "El valor de comisiones debe ser un número válido. ", "")
)</f>
        <v/>
      </c>
      <c r="HG292" s="46">
        <f>IF($DS292,
IF( AND(CB292&lt;&gt;"", ISERR(_xlfn.NUMBERVALUE(CB292))), "El valor de ausencia por huega debe ser un número válido. ", "")
)</f>
        <v/>
      </c>
      <c r="HH292" s="46">
        <f>IF($DS292,
IF( AND(CC292&lt;&gt;"", ISERR(_xlfn.NUMBERVALUE(CC292))), "El valor de anticipos debe ser un número válido. ", "")
)</f>
        <v/>
      </c>
      <c r="HI292" s="46">
        <f>IF($DS292,
IF( AND(CD292&lt;&gt;"", ISERR(_xlfn.NUMBERVALUE(CD292))), "El valor de pagos a terceros debe ser un número válido. ", "")
)</f>
        <v/>
      </c>
      <c r="HJ292" s="46">
        <f>IF($DS292,
IF( AND(CE292&lt;&gt;"", ISERR(_xlfn.NUMBERVALUE(CE292))), "El valor de dotación debe ser un número válido. ", "")
)</f>
        <v/>
      </c>
      <c r="HK292" s="46">
        <f>IF($DS292,
IF( AND(CF292&lt;&gt;"", ISERR(_xlfn.NUMBERVALUE(CF292))), "El valor de apoyo sostenibilidad debe ser un número válido. ", "")
)</f>
        <v/>
      </c>
      <c r="HL292" s="46">
        <f>IF($DS292,
IF( AND(CG292&lt;&gt;"", ISERR(_xlfn.NUMBERVALUE(CG292))), "El valor de teletrabajo debe ser un número válido. ", "")
)</f>
        <v/>
      </c>
      <c r="HM292" s="46">
        <f>IF($DS292,
IF( AND(CH292&lt;&gt;"", ISERR(_xlfn.NUMBERVALUE(CH292))), "El valor de bonificación de retiro debe ser un número válido. ", "")
)</f>
        <v/>
      </c>
      <c r="HN292" s="46">
        <f>IF($DS292,
IF( AND(CI292&lt;&gt;"", ISERR(_xlfn.NUMBERVALUE(CI292))), "El valor de indemnización de retiro debe ser un número válido. ", "")
)</f>
        <v/>
      </c>
      <c r="HO292" s="46">
        <f>IF($DS292,
IF( AND(CJ292&lt;&gt;"", ISERR(_xlfn.NUMBERVALUE(CJ292))), "El valor de reintegros debe ser un número válido. ", "")
)</f>
        <v/>
      </c>
      <c r="HP292" s="46">
        <f>CONCATENATE(CK292,CL292,CM292)&lt;&gt;""</f>
        <v/>
      </c>
      <c r="HQ292" s="46">
        <f>IF(AND($DS292,HP292),
IF(CK292="","Debes escribir la descripción de otro concepto no categorizado. ",""),
""
)</f>
        <v/>
      </c>
      <c r="HR292" s="46">
        <f>IF(AND($DS292,HP292),
IF(CONCATENATE(CL292,CM292)="","Debes escribir al menos un valor de concepto no categorizado (salarial o no salarial). ",
IF(ISERR(_xlfn.NUMBERVALUE(CL292)),"El valor salarial concepto no categorizado debe ser un número válido. ","")
),
""
)</f>
        <v/>
      </c>
      <c r="HS292" s="46">
        <f>IF(AND($DS292,HP292),
IF(CONCATENATE(CL292,CM292)="","Debes escribir al menos un valor de concepto no categorizado (salarial o no salarial). ",
IF(ISERR(_xlfn.NUMBERVALUE(CM292)),"El valor NO salarial concepto no categorizado debe ser un número válido. ","")
),
""
)</f>
        <v/>
      </c>
      <c r="HT292" s="46">
        <f>IF($DS292,
IF(CN292="","Debes escribir el porcentaje del aporte a salud. ",
IF( ISERR(_xlfn.NUMBERVALUE(CN292)), "El valor del porcentaje del aporte a salud debe ser un número válido. ", "")
)
)</f>
        <v/>
      </c>
      <c r="HU292" s="46">
        <f>IF($DS292,
IF(CO292="","Debes escribir el valor del aporte a salud. ",
IF( ISERR(_xlfn.NUMBERVALUE(CO292)), "El valor del aporte a salud debe ser un número válido. ", "")
)
)</f>
        <v/>
      </c>
      <c r="HV292" s="46">
        <f>IF($DS292,
IF( AND(CP292&lt;&gt;"", ISERR(_xlfn.NUMBERVALUE(CP292))), "El valor plan complementario debe ser un número válido. ", "")
)</f>
        <v/>
      </c>
      <c r="HW292" s="46">
        <f>IF($DS292,
IF(CQ292="","Debes escribir el porcentaje del aporte a pensión. ",
IF( ISERR(_xlfn.NUMBERVALUE(CQ292)), "El valor del porcentaje del aporte a pensión debe ser un número válido. ", "")
)
)</f>
        <v/>
      </c>
      <c r="HX292" s="46">
        <f>IF($DS292,
IF(CR292="","Debes escribir el valor del aporte a pensión. ",
IF( ISERR(_xlfn.NUMBERVALUE(CR292)), "El valor del aporte a salud debe ser un número válido. ", "")
)
)</f>
        <v/>
      </c>
      <c r="HY292" s="46">
        <f>IF($DS292,
IF( AND(CS292&lt;&gt;"", ISERR(_xlfn.NUMBERVALUE(CS292))), "El valor pensión voluntaria debe ser un número válido. ", "")
)</f>
        <v/>
      </c>
      <c r="HZ292" s="46">
        <f>CONCATENATE(CT292,CU292,CV292,CW292)&lt;&gt;""</f>
        <v/>
      </c>
      <c r="IA292" s="46">
        <f>IF(AND($DS292,HZ292),
IF(CT292="","Debes escribir el % del fondo de seguridad pensional. ",
IF( ISERR(_xlfn.NUMBERVALUE(CT292)), "El % del fondo de seguridad debe ser un número válido. ", "")
),
""
)</f>
        <v/>
      </c>
      <c r="IB292" s="46">
        <f>IF(AND($DS292,HZ292),
IF(CU292="","Debes escribir el valor del aporte al fondo de solidaridad pensional. ",
IF( ISERR(_xlfn.NUMBERVALUE(CU292)), "El valor del aporte al fondo de solidaridad pensional debe ser un número válido. ", "")
),
""
)</f>
        <v/>
      </c>
      <c r="IC292" s="46">
        <f>IF(AND($DS292,HZ292),
IF(CV292="","Debes escribir el % del fondo de subsistencia. ",
IF( ISERR(_xlfn.NUMBERVALUE(CV292)), "El % del fondo de subsistencia debe ser un número válido. ", "")
),
""
)</f>
        <v/>
      </c>
      <c r="ID292" s="46">
        <f>IF(AND($DS292,HZ292),
IF(CW292="","Debes escribir el valor del fondo de subsistencia. ",
IF( ISERR(_xlfn.NUMBERVALUE(CW292)), "El valor del fondo de subsistencia debe ser un número válido. ", "")
),
""
)</f>
        <v/>
      </c>
      <c r="IE292" s="46">
        <f>CONCATENATE(CX292,CY292)&lt;&gt;""</f>
        <v/>
      </c>
      <c r="IF292" s="46">
        <f>IF(AND($DS292,IE292),
IF(CX292="","Debes escribir el % de sindicato. ",
IF( ISERR(_xlfn.NUMBERVALUE(CX292)), "El % de sindicato debe ser un número válido. ", "")
),
""
)</f>
        <v/>
      </c>
      <c r="IG292" s="46">
        <f>IF(AND($DS292,IE292),
IF(CY292="","Debes escribir el valor del sindicato. ",
IF( ISERR(_xlfn.NUMBERVALUE(CY292)), "El valor del sindicato debe ser un número válido. ", "")
),
""
)</f>
        <v/>
      </c>
      <c r="IH292" s="46">
        <f>IF($DS292,
IF( AND(CZ292&lt;&gt;"", ISERR(_xlfn.NUMBERVALUE(CZ292))), "El valor de sanción pública debe ser un número válido. ", "")
)</f>
        <v/>
      </c>
      <c r="II292" s="46">
        <f>IF($DS292,
IF( AND(DA292&lt;&gt;"", ISERR(_xlfn.NUMBERVALUE(DA292))), "El valor de sanción privada debe ser un número válido. ", "")
)</f>
        <v/>
      </c>
      <c r="IJ292" s="46">
        <f>CONCATENATE(DB292,DC292)&lt;&gt;""</f>
        <v/>
      </c>
      <c r="IK292" s="46">
        <f>IF(AND($DS292,IJ292),
IF(DB292="","Debes escribir la descripción de libranza. ",""),
""
)</f>
        <v/>
      </c>
      <c r="IL292" s="46">
        <f>IF(AND($DS292,IJ292),
IF(DC292="","Debes escribir la cuota libranza. ",
IF(ISERR(_xlfn.NUMBERVALUE(DC292)),"El valor de la cuota libranza debe ser un número válido. ","")
),
""
)</f>
        <v/>
      </c>
      <c r="IM292" s="46">
        <f>IF($DS292,
IF( AND(DD292&lt;&gt;"", ISERR(_xlfn.NUMBERVALUE(DD292))), "El valor de pagos a terceros debe ser un número válido. ", "")
)</f>
        <v/>
      </c>
      <c r="IN292" s="46">
        <f>IF($DS292,
IF( AND(DE292&lt;&gt;"", ISERR(_xlfn.NUMBERVALUE(DE292))), "El valor de anticipos debe ser un número válido. ", "")
)</f>
        <v/>
      </c>
      <c r="IO292" s="46">
        <f>IF($DS292,
IF( AND(DF292&lt;&gt;"", ISERR(_xlfn.NUMBERVALUE(DF292))), "El valor de AFC debe ser un número válido. ", "")
)</f>
        <v/>
      </c>
      <c r="IP292" s="46">
        <f>IF($DS292,
IF( AND(DG292&lt;&gt;"", ISERR(_xlfn.NUMBERVALUE(DG292))), "El valor de rete-fuente debe ser un número válido. ", "")
)</f>
        <v/>
      </c>
      <c r="IQ292" s="46">
        <f>IF($DS292,
IF( AND(DH292&lt;&gt;"", ISERR(_xlfn.NUMBERVALUE(DH292))), "El valor de cooperativa de trabajo debe ser un número válido. ", "")
)</f>
        <v/>
      </c>
      <c r="IR292" s="46">
        <f>IF($DS292,
IF( AND(DI292&lt;&gt;"", ISERR(_xlfn.NUMBERVALUE(DI292))), "El valor de embargo fiscal debe ser un número válido. ", "")
)</f>
        <v/>
      </c>
      <c r="IS292" s="46">
        <f>IF($DS292,
IF( AND(DJ292&lt;&gt;"", ISERR(_xlfn.NUMBERVALUE(DJ292))), "El valor de educación debe ser un número válido. ", "")
)</f>
        <v/>
      </c>
      <c r="IT292" s="46">
        <f>IF($DS292,
IF( AND(DK292&lt;&gt;"", ISERR(_xlfn.NUMBERVALUE(DK292))), "El valor de reintegro debe ser un número válido. ", "")
)</f>
        <v/>
      </c>
      <c r="IU292" s="46">
        <f>IF($DS292,
IF( AND(DL292&lt;&gt;"", ISERR(_xlfn.NUMBERVALUE(DL292))), "El valor de deuda debe ser un número válido. ", "")
)</f>
        <v/>
      </c>
      <c r="IV292" s="46">
        <f>IF($DS292,
IF( AND(DM292&lt;&gt;"", ISERR(_xlfn.NUMBERVALUE(DM292))), "El valor de otras deducciones debe ser un número válido. ", "")
)</f>
        <v/>
      </c>
      <c r="IW292" s="46">
        <f>IF($DS292,
IF(DN292="","Debes escribir el valor de los devengos totales. ",
IF( ISERR(_xlfn.NUMBERVALUE(DN292)), "El valor de los devengos totales debe ser un número válido. ", "")
)
)</f>
        <v/>
      </c>
      <c r="IX292" s="46">
        <f>IF($DS292,
IF(DO292="","Debes escribir el valor de las deducciones totales. ",
IF( ISERR(_xlfn.NUMBERVALUE(DO292)), "El valor de las deducciones totales debe ser un número válido. ", "")
)
)</f>
        <v/>
      </c>
      <c r="IY292" s="46">
        <f>IF($DS292,
IF(DP292="","Debes escribir el valor del salario total. ",
IF( ISERR(_xlfn.NUMBERVALUE(DP292)), "El valor del salario total debe ser un número válido. ", "")
)
)</f>
        <v/>
      </c>
    </row>
    <row r="293">
      <c r="B293" s="48" t="n">
        <v>281</v>
      </c>
      <c r="C293" s="61">
        <f>IF(AND(DS293,DP293&lt;&gt;""),
IF(DQ293="","OK","Error"),
""
)</f>
        <v/>
      </c>
      <c r="D293" s="53" t="n"/>
      <c r="E293" s="52" t="n"/>
      <c r="F293" s="112" t="n"/>
      <c r="G293" s="52" t="n"/>
      <c r="H293" s="53" t="n"/>
      <c r="I293" s="52" t="n"/>
      <c r="J293" s="52" t="n"/>
      <c r="K293" s="53" t="n"/>
      <c r="L293" s="55" t="n"/>
      <c r="M293" s="108" t="n"/>
      <c r="N293" s="56" t="n"/>
      <c r="O293" s="52" t="n"/>
      <c r="P293" s="52" t="n"/>
      <c r="Q293" s="52" t="n"/>
      <c r="R293" s="52" t="n"/>
      <c r="S293" s="52" t="n"/>
      <c r="T293" s="53" t="n"/>
      <c r="U293" s="52" t="n"/>
      <c r="V293" s="52" t="n"/>
      <c r="W293" s="55" t="n"/>
      <c r="X293" s="55" t="n"/>
      <c r="Y293" s="52" t="n"/>
      <c r="Z293" s="55" t="n"/>
      <c r="AA293" s="52" t="n"/>
      <c r="AB293" s="53" t="n"/>
      <c r="AC293" s="53" t="n"/>
      <c r="AD293" s="53" t="n"/>
      <c r="AE293" s="177" t="n"/>
      <c r="AF293" s="113" t="n"/>
      <c r="AG293" s="177" t="n"/>
      <c r="AH293" s="178" t="n"/>
      <c r="AI293" s="178" t="n"/>
      <c r="AJ293" s="178" t="n"/>
      <c r="AK293" s="114" t="n"/>
      <c r="AL293" s="178" t="n"/>
      <c r="AM293" s="114" t="n"/>
      <c r="AN293" s="178" t="n"/>
      <c r="AO293" s="114" t="n"/>
      <c r="AP293" s="178" t="n"/>
      <c r="AQ293" s="114" t="n"/>
      <c r="AR293" s="178" t="n"/>
      <c r="AS293" s="114" t="n"/>
      <c r="AT293" s="178" t="n"/>
      <c r="AU293" s="114" t="n"/>
      <c r="AV293" s="178" t="n"/>
      <c r="AW293" s="114" t="n"/>
      <c r="AX293" s="178" t="n"/>
      <c r="AY293" s="114" t="n"/>
      <c r="AZ293" s="178" t="n"/>
      <c r="BA293" s="114" t="n"/>
      <c r="BB293" s="178" t="n"/>
      <c r="BC293" s="114" t="n"/>
      <c r="BD293" s="178" t="n"/>
      <c r="BE293" s="178" t="n"/>
      <c r="BF293" s="178" t="n"/>
      <c r="BG293" s="59" t="n"/>
      <c r="BH293" s="178" t="n"/>
      <c r="BI293" s="114" t="n"/>
      <c r="BJ293" s="53" t="n"/>
      <c r="BK293" s="178" t="n"/>
      <c r="BL293" s="114" t="n"/>
      <c r="BM293" s="178" t="n"/>
      <c r="BN293" s="114" t="n"/>
      <c r="BO293" s="178" t="n"/>
      <c r="BP293" s="178" t="n"/>
      <c r="BQ293" s="178" t="n"/>
      <c r="BR293" s="178" t="n"/>
      <c r="BS293" s="178" t="n"/>
      <c r="BT293" s="178" t="n"/>
      <c r="BU293" s="178" t="n"/>
      <c r="BV293" s="178" t="n"/>
      <c r="BW293" s="178" t="n"/>
      <c r="BX293" s="178" t="n"/>
      <c r="BY293" s="178" t="n"/>
      <c r="BZ293" s="178" t="n"/>
      <c r="CA293" s="178" t="n"/>
      <c r="CB293" s="178" t="n"/>
      <c r="CC293" s="178" t="n"/>
      <c r="CD293" s="178" t="n"/>
      <c r="CE293" s="178" t="n"/>
      <c r="CF293" s="178" t="n"/>
      <c r="CG293" s="178" t="n"/>
      <c r="CH293" s="178" t="n"/>
      <c r="CI293" s="178" t="n"/>
      <c r="CJ293" s="178" t="n"/>
      <c r="CK293" s="53" t="n"/>
      <c r="CL293" s="178" t="n"/>
      <c r="CM293" s="178" t="n"/>
      <c r="CN293" s="60" t="n"/>
      <c r="CO293" s="177" t="n"/>
      <c r="CP293" s="178" t="n"/>
      <c r="CQ293" s="60" t="n"/>
      <c r="CR293" s="177" t="n"/>
      <c r="CS293" s="178" t="n"/>
      <c r="CT293" s="59" t="n"/>
      <c r="CU293" s="178" t="n"/>
      <c r="CV293" s="59" t="n"/>
      <c r="CW293" s="178" t="n"/>
      <c r="CX293" s="59" t="n"/>
      <c r="CY293" s="178" t="n"/>
      <c r="CZ293" s="178" t="n"/>
      <c r="DA293" s="178" t="n"/>
      <c r="DB293" s="53" t="n"/>
      <c r="DC293" s="178" t="n"/>
      <c r="DD293" s="178" t="n"/>
      <c r="DE293" s="178" t="n"/>
      <c r="DF293" s="178" t="n"/>
      <c r="DG293" s="178" t="n"/>
      <c r="DH293" s="178" t="n"/>
      <c r="DI293" s="178" t="n"/>
      <c r="DJ293" s="178" t="n"/>
      <c r="DK293" s="178" t="n"/>
      <c r="DL293" s="178" t="n"/>
      <c r="DM293" s="178" t="n"/>
      <c r="DN293" s="177" t="n"/>
      <c r="DO293" s="177" t="n"/>
      <c r="DP293" s="177" t="n"/>
      <c r="DQ293" s="76">
        <f>IF(AND(DS293,DP293&lt;&gt;""),
CONCATENATE(DT293,DU293,DV293,DW293,DX293,DY293,DZ293,EA293,EB293,EC293,ED293,EE293,EF293,EG293,EH293,EI293,EJ293,EK293,EL293,EM293,EN293,EO293,EP293,EQ293,ES293,ET293,EU293,EV293,EW293,EX293,EY293,EZ293,FA293,FC293,FD293,FF293,FG293,FI293,FJ293,FL293,FM293,FO293,FP293,FR293,FS293,FU293,FV293,FX293,FY293,GA293,GB293,GD293,GE293,GF293,GH293,GI293,GJ293,GL293,GM293,GN293,GP293,GQ293,GS293,GT293,GU293,GV293,GW293,GX293,GY293,GZ293,HA293,HB293,HC293,HD293,HE293,HF293,HG293,HH293,HI293,HJ293,HK293,HL293,HM293,HN293,HO293,HQ293,HR293,HS293,HT293,HU293,HV293,HW293,HX293,HY293,IA293,IB293,IC293,ID293,IF293,IG293,IH293,II293,IK293,IL293,IM293,IN293,IO293,IP293,IQ293,IR293,IS293,IT293,IU293,IV293,IW293,IX293,IY293,IZ293),
""
)</f>
        <v/>
      </c>
      <c r="DR293" s="53" t="n"/>
      <c r="DS293" s="46">
        <f>CONCATENATE(D293,$E293,$F293,$G293,H293,$I293,$J293,K293,$L293,$M293,N293,$O293,$P293,$Q293,$R293,$S293,T293,$U293,$V293,$W293,$X293,$Y293,$Z293,$AA293,AB293,AC293,AD293,$AE293,$AF293,$AG293,AH293,AI293,AJ293,AK293,AL293,AM293,AN293,AO293,AP293,AQ293,AR293,AS293,AT293,AU293,AV293,AW293,AX293,AY293,AZ293,BA293,BB293,BC293,BD293,BE293,BF293,BG293,BH293,BI293,BJ293,BK293,BL293,BM293,BN293,BO293,BP293,BQ293,BR293,BS293,BT293,BU293,BV293,BW293,BX293,BY293,BZ293,CA293,CB293,CC293,CD293,CE293,CF293,CG293,CH293,CI293,CJ293,CK293,CL293,CM293,$CN293,$CO293,CP293,$CQ293,$CR293,CS293,CT293,CU293,CV293,CW293,CX293,CY293,CZ293,DA293,DB293,DC293,DD293,DE293,DF293,DG293,DH293,DI293,DJ293,DK293,DL293,DM293,$DN293,$DO293,$DP293,DR293)&lt;&gt;""</f>
        <v/>
      </c>
      <c r="DT293" s="46">
        <f>IF(AND($DS293,$E$4&lt;&gt;""),
IF(LEFT($E$4,2) = "1.",
IF(D293&lt;&gt;"","El CUNE sólo se envía en operaciones de novedad o ajuste. ",""),
IF(D293="","Debes escribir un CUNE válido para realizar operaciones de novedad o ajuste. ","")),
""
)</f>
        <v/>
      </c>
      <c r="DU293" s="46">
        <f>IF($DS293,
IF(E293="","Debes seleccionar el tipo de documento del empleado. ",
IF(_xlfn.IFNA(VLOOKUP(E293,TIPO_DE_DOCUMENTO,1,FALSE),-1)=-1,"El tipo de documento no es válido (por favor seleccionarlo de la lista). ","")
)
)</f>
        <v/>
      </c>
      <c r="DV293" s="46">
        <f>IF($DS293,
IF(F293="","Debes escribir el número de documento del empleado. ","")
)</f>
        <v/>
      </c>
      <c r="DW293" s="46">
        <f>IF($DS293,
IF(G293="","Debes escribir el primer nombre del empleado. ","")
)</f>
        <v/>
      </c>
      <c r="DY293" s="46">
        <f>IF($DS293,
IF(I293="","Debes escribir el primer apellido del empleado. ","")
)</f>
        <v/>
      </c>
      <c r="DZ293" s="46">
        <f>IF($DS293,
IF(J293="","Debes escribir el segundo apellido del empleado. ","")
)</f>
        <v/>
      </c>
      <c r="EB293" s="46">
        <f>IF($DS293,
IF(L293="","Debes escribir la fecha de ingreso del empleado. ",
IF(ISERR(DATE(YEAR(L293),MONTH(L293),DAY(L293))), "El valor ingresado en fecha de ingreso no tiene un formato válido. ","")
)
)</f>
        <v/>
      </c>
      <c r="EC293" s="46">
        <f>IF($DS293,
IF(M293="","Debes escribir el tiempo laborado. ",
IF( IFERROR(INT(M293),1.1) &lt;&gt; IFERROR(_xlfn.NUMBERVALUE(M293),1), "El valor de los días trabajados debe ser un número entero. ", "")
)
)</f>
        <v/>
      </c>
      <c r="ED293" s="46">
        <f>IF($DS293,
IF( AND(N293&lt;&gt;"", ISERR(DATE(YEAR(N293),MONTH(N293),DAY(N293))) ), "El valor ingresado en fecha de ingreso no tiene un formato válido. ",
IF( AND(N293&lt;&gt;"", $E$6&lt;&gt;"", DATE(YEAR(N293), MONTH(N293), 1) &lt;&gt; IFERROR(DATE(MID($E$6, 1, 4), MID($E$6, 6, 2),1), "1/1/1900") ), "La fecha de retiro debe estar dentro del período liquidado. ", "")
)
)</f>
        <v/>
      </c>
      <c r="EE293" s="46">
        <f>IF($DS293,
IF(O293="","Debes seleccionar el tipo de trabajador. ",
IF(_xlfn.IFNA(VLOOKUP(O293,TIPO_DE_TRABAJADOR,1,FALSE),-1)=-1,"El tipo de trabajador no es válido (por favor seleccionarlo de la lista). ","")
)
)</f>
        <v/>
      </c>
      <c r="EF293" s="46">
        <f>IF($DS293,
IF(P293="","Debes seleccionar si es un trabajador dependiente pensionado por vejez. ",
IF(_xlfn.IFNA(VLOOKUP(P293,SUBTIPO_DE_TRABAJADOR,1,FALSE),-1)=-1,"El tipo de trabajador dependiente pensionado por vejez no es válido (por favor seleccionarlo de la lista). ","")
)
)</f>
        <v/>
      </c>
      <c r="EG293" s="46">
        <f>IF($DS293,
IF(Q293="","Debes seleccionar el tipo de contrato del trabajador. ",
IF(_xlfn.IFNA(VLOOKUP(Q293,TIPO_DE_CONTRATO,1,FALSE),-1)=-1,"El tipo de contrato del trabajador no es válido (por favor seleccionarlo de la lista). ","")
)
)</f>
        <v/>
      </c>
      <c r="EH293" s="46">
        <f>IF($DS293,
IF(R293="","Debes seleccionar si es un salario integral. ",
IF(_xlfn.IFNA(VLOOKUP(R293,SI_NO,1,FALSE),-1)=-1,"Valor no válido para salario integral (por favor seleccionarlo de la lista). ","")
)
)</f>
        <v/>
      </c>
      <c r="EI293" s="46">
        <f>IF($DS293,
IF(S293="","Debes seleccionar si el trabajador realiza actividades de riesgo. ",
IF(_xlfn.IFNA(VLOOKUP(S293,SI_NO,1,FALSE),-1)=-1,"Valor no válido para actividad de alto riesgo (por favor seleccionarlo de la lista). ","")
)
)</f>
        <v/>
      </c>
      <c r="EK293" s="46">
        <f>IF($DS293,
IF(U293="","Debes escribir el código del municipio de residencia del trabajador. ",
IF(_xlfn.IFNA(VLOOKUP(U293,MUNICIPIO,1,FALSE),-1)=-1,"El municipio de residencia del trabajador es inválido (por favor seleccionarlo de la lista). ","")
)
)</f>
        <v/>
      </c>
      <c r="EL293" s="46">
        <f>IF($DS293,
IF(V293="","Debes escribir el la dirección de residendia del trabajador. ","")
)</f>
        <v/>
      </c>
      <c r="EM293" s="46">
        <f>IF($DS293,
IF(W293="","Debes escribir la fecha de inicio de la liquidación. ",
IF(ISERR(DATE(YEAR(W293),MONTH(W293),DAY(W293))),"El valor ingresado en fecha de inicio de liquidación no tiene un formato válido. ",
IF( AND($E$6&lt;&gt;"", DATE(YEAR(W293), MONTH(W293), 1) &lt;&gt; IFERROR(DATE(MID($E$6, 1, 4), MID($E$6, 6, 2),1), "1/1/1900") ), "La fecha de inicio de la liquidación debe estar dentro del período liquidado. ", "")
)
)
)</f>
        <v/>
      </c>
      <c r="EN293" s="46">
        <f>IF($DS293,
IF(X293="","Debes escribir la fecha de fin de la liquidación. ",
IF(ISERR(DATE(YEAR(X293),MONTH(X293),DAY(X293))),"El valor ingresado en fecha de fin de liquidación no tiene un formato válido. ",
IF( AND($E$6&lt;&gt;"", DATE(YEAR(X293), MONTH(X293), 1) &lt;&gt; IFERROR(DATE(MID($E$6, 1, 4), MID($E$6, 6, 2),1), "1/1/1900") ), "La fecha de fin de la liquidación debe estar dentro del período liquidado. ", "")
)
)
)</f>
        <v/>
      </c>
      <c r="EO293" s="46">
        <f>IF($DS293,
IF(Y293="","Debes escribir la frecuencia de pago del trabajador. ",
IF(_xlfn.IFNA(VLOOKUP(Y293,PERÍODO_DE_NÓMINA,1,FALSE),-1)=-1,"La frecuencia de pago es inválida (por favor seleccionarlo de la lista). ","")
)
)</f>
        <v/>
      </c>
      <c r="EP293" s="46">
        <f>IF($DS293,
IF(Z293="","Debes escribir la fecha de pago. ",
IF(ISERR(DATE(YEAR(Z293),MONTH(Z293),DAY(Z293))), "El valor ingresado en fecha de pago no tiene un formato válido. ","")
)
)</f>
        <v/>
      </c>
      <c r="EQ293" s="46">
        <f>IF($DS293,
IF(AA293="","Debes escribir el medio de pago. ",
IF(_xlfn.IFNA(VLOOKUP(AA293,MEDIOS_DE_PAGO,1,FALSE),-1)=-1,"El medio de pago es inválido (por favor seleccionarlo de la lista). ","")
)
)</f>
        <v/>
      </c>
      <c r="ER293" s="46">
        <f>OR(AA293='Tablas '!$T$4,AA293='Tablas '!$T$7,AA293='Tablas '!$T$8,AA293='Tablas '!$T$11)</f>
        <v/>
      </c>
      <c r="ES293" s="46">
        <f>IF(AND($DS293,ER293),
IF(AB293="","Debes escribir la entidad bancaria. ",""),
""
)</f>
        <v/>
      </c>
      <c r="ET293" s="46">
        <f>IF(AND($DS293,ER293),
IF(AC293="","Debes escribir el tipo de cuenta bancaria. ",
IF(_xlfn.IFNA(VLOOKUP(AC293,TIPO_DE_CUENTA,1,FALSE),-1)=-1,"El tipo de cuenta bancaria es inválida (por favor seleccionarlo de la lista). ","")
),
""
)</f>
        <v/>
      </c>
      <c r="EU293" s="46">
        <f>IF(AND($DS293,ER293),
IF(AD293="","Debes escribir el número de cuenta bancaria. ",""),
""
)</f>
        <v/>
      </c>
      <c r="EV293" s="46">
        <f>IF($DS293,
IF(AE293="","Debes escribir el valor del sueldo básico. ",
IF( ISERR(_xlfn.NUMBERVALUE(AE293)), "El valor del sueldo básico debe ser un número válido. ", "")
)
)</f>
        <v/>
      </c>
      <c r="EW293" s="46">
        <f>IF($DS293,
IF(AF293="","Debes escribir el número de días trabajados. ",
IF( IFERROR(INT(AF293),1.1) &lt;&gt; IFERROR(_xlfn.NUMBERVALUE(AF293),1), "La cantidad de días trabajados debe ser un número entero. ", "")
)
)</f>
        <v/>
      </c>
      <c r="EX293" s="46">
        <f>IF($DS293,
IF(AG293="","Debes escribir el valor del sueldo trabajado. ",
IF( ISERR(_xlfn.NUMBERVALUE(AG293)), "El valor del sueldo trabajado debe ser un número válido. ", "")
)
)</f>
        <v/>
      </c>
      <c r="EY293" s="46">
        <f>IF($DS293,
IF( AND(AH293&lt;&gt;"", ISERR(_xlfn.NUMBERVALUE(AH293))), "El valor del auxilio de transporte debe ser un número válido. ", "")
)</f>
        <v/>
      </c>
      <c r="EZ293" s="46">
        <f>IF($DS293,
IF( AND(AI293&lt;&gt;"", ISERR(_xlfn.NUMBERVALUE(AI293))), "El valor de viáticos salariales debe ser un número válido. ", "")
)</f>
        <v/>
      </c>
      <c r="FA293" s="46">
        <f>IF($DS293,
IF( AND(AJ293&lt;&gt;"", ISERR(_xlfn.NUMBERVALUE(AJ293))), "El valor de viáticos NO salariales debe ser un número válido. ", "")
)</f>
        <v/>
      </c>
      <c r="FB293" s="46">
        <f>CONCATENATE(AK293,AL293)&lt;&gt;""</f>
        <v/>
      </c>
      <c r="FC293" s="46">
        <f>IF(AND($DS293,FB293),
IF(AK293="","Debes escribir el número de horas extras diurnas. ",
IF( IFERROR(INT(AK293),1.1) &lt;&gt; IFERROR(_xlfn.NUMBERVALUE(AK293),1), "La cantidad de horas extras diurnas debe ser un número entero. ", "")
),
""
)</f>
        <v/>
      </c>
      <c r="FD293" s="46">
        <f>IF(AND($DS293,FB293),
IF(AL293="","Debes escribir el valor de las horas extras diurnas. ",
IF( ISERR(_xlfn.NUMBERVALUE(AL293)), "El valor de las horas extras duirnas debe ser un número válido. ", "")
),
""
)</f>
        <v/>
      </c>
      <c r="FE293" s="46">
        <f>CONCATENATE(AM293,AN293)&lt;&gt;""</f>
        <v/>
      </c>
      <c r="FF293" s="46">
        <f>IF(AND($DS293,FE293),
IF(AM293="","Debes escribir el número de horas extras nocturnas. ",
IF( IFERROR(INT(AM293),1.1) &lt;&gt; IFERROR(_xlfn.NUMBERVALUE(AM293),1), "La cantidad de horas extras nocturnas debe ser un número entero. ", "")
),
""
)</f>
        <v/>
      </c>
      <c r="FG293" s="46">
        <f>IF(AND($DS293,FE293),
IF(AN293="","Debes escribir el valor de las horas extras nocturnas. ",
IF( ISERR(_xlfn.NUMBERVALUE(AN293)), "El valor de las horas extras nocturnas debe ser un número válido. ", "")
),
""
)</f>
        <v/>
      </c>
      <c r="FH293" s="46">
        <f>CONCATENATE(AO293,AP293)&lt;&gt;""</f>
        <v/>
      </c>
      <c r="FI293" s="46">
        <f>IF(AND($DS293,FH293),
IF(AO293="","Debes escribir el número de horas extras diurnas dominicales y festivas. ",
IF( IFERROR(INT(AO293),1.1) &lt;&gt; IFERROR(_xlfn.NUMBERVALUE(AO293),1), "La cantidad de horas extras diurnas dominicales y festivas debe ser un número entero. ", "")
),
""
)</f>
        <v/>
      </c>
      <c r="FJ293" s="46">
        <f>IF(AND($DS293,FH293),
IF(AP293="","Debes escribir el valor de las horas extras diurnas dominicales y festivas. ",
IF( ISERR(_xlfn.NUMBERVALUE(AP293)), "El valor de las horas extras diurnas dominicales y festivas debe ser un número válido. ", "")
),
""
)</f>
        <v/>
      </c>
      <c r="FK293" s="46">
        <f>CONCATENATE(AQ293,AR293)&lt;&gt;""</f>
        <v/>
      </c>
      <c r="FL293" s="46">
        <f>IF(AND($DS293,FK293),
IF(AQ293="","Debes escribir el número de horas extras nocturnas dominicales y festivas. ",
IF( IFERROR(INT(AQ293),1.1) &lt;&gt; IFERROR(_xlfn.NUMBERVALUE(AQ293),1), "La cantidad de horas extras nocturnas dominicales y festivas debe ser un número entero. ", "")
),
""
)</f>
        <v/>
      </c>
      <c r="FM293" s="46">
        <f>IF(AND($DS293,FK293),
IF(AR293="","Debes escribir el valor de las horas extras nocturnas dominicales y festivas. ",
IF( ISERR(_xlfn.NUMBERVALUE(AR293)), "El valor de las horas extras nocturnas dominicales y festivas debe ser un número válido. ", "")
),
""
)</f>
        <v/>
      </c>
      <c r="FN293" s="46">
        <f>CONCATENATE(AS293,AT293)&lt;&gt;""</f>
        <v/>
      </c>
      <c r="FO293" s="46">
        <f>IF(AND($DS293,FN293),
IF(AS293="","Debes escribir el número de horas recargo nocturno. ",
IF( IFERROR(INT(AS293),1.1) &lt;&gt; IFERROR(_xlfn.NUMBERVALUE(AS293),1), "La cantidad de horas recargo nocturno debe ser un número entero. ", "")
),
""
)</f>
        <v/>
      </c>
      <c r="FP293" s="46">
        <f>IF(AND($DS293,FN293),
IF(AT293="","Debes escribir el valor de las horas recargo nocturno. ",
IF( ISERR(_xlfn.NUMBERVALUE(AT293)), "El valor de las horas recargo nocturno debe ser un número válido. ", "")
),
""
)</f>
        <v/>
      </c>
      <c r="FQ293" s="46">
        <f>CONCATENATE(AU293,AV293)&lt;&gt;""</f>
        <v/>
      </c>
      <c r="FR293" s="46">
        <f>IF(AND($DS293,FQ293),
IF(AU293="","Debes escribir el número de horas recargo diurno dominical y festivo. ",
IF( IFERROR(INT(AU293),1.1) &lt;&gt; IFERROR(_xlfn.NUMBERVALUE(AU293),1), "La cantidad de horas recargo diurno dominical y festivo debe ser un número entero. ", "")
),
""
)</f>
        <v/>
      </c>
      <c r="FS293" s="46">
        <f>IF(AND($DS293,FQ293),
IF(AV293="","Debes escribir el valor de las horas recargo diurno dominical y festivo. ",
IF( ISERR(_xlfn.NUMBERVALUE(AV293)), "El valor de las horas recargo diurno dominical y festivo debe ser un número válido. ", "")
),
""
)</f>
        <v/>
      </c>
      <c r="FT293" s="46">
        <f>CONCATENATE(AW293,AX293)&lt;&gt;""</f>
        <v/>
      </c>
      <c r="FU293" s="46">
        <f>IF(AND($DS293,FT293),
IF(AW293="","Debes escribir el número de horas recargo nocturno dominical y festivo. ",
IF( IFERROR(INT(AW293),1.1) &lt;&gt; IFERROR(_xlfn.NUMBERVALUE(AW293),1), "La cantidad de horas recargo nocturno dominical y festivo debe ser un número entero. ", "")
),
""
)</f>
        <v/>
      </c>
      <c r="FV293" s="46">
        <f>IF(AND($DS293,FT293),
IF(AX293="","Debes escribir el valor de las horas recargo nocturno dominical y festivo. ",
IF( ISERR(_xlfn.NUMBERVALUE(AX293)), "El valor de las horas recargo nocturno dominical y festivo debe ser un número válido. ", "")
),
""
)</f>
        <v/>
      </c>
      <c r="FW293" s="46">
        <f>CONCATENATE(AY293,AZ293)&lt;&gt;""</f>
        <v/>
      </c>
      <c r="FX293" s="46">
        <f>IF(AND($DS293,FW293),
IF(AY293="","Debes escribir el número de días de vacaciones comunes. ",
IF( IFERROR(INT(AY293),1.1) &lt;&gt; IFERROR(_xlfn.NUMBERVALUE(AY293),1), "La cantidad de días de vacaciones comunes debe ser un número entero. ", "")
),
""
)</f>
        <v/>
      </c>
      <c r="FY293" s="46">
        <f>IF(AND($DS293,FW293),
IF(AZ293="","Debes escribir el valor de las vacaciones comunes. ",
IF( ISERR(_xlfn.NUMBERVALUE(AZ293)), "El valor de las vacaciones comunes debe ser un número válido. ", "")
),
""
)</f>
        <v/>
      </c>
      <c r="FZ293" s="46">
        <f>CONCATENATE(BA293,BB293)&lt;&gt;""</f>
        <v/>
      </c>
      <c r="GA293" s="46">
        <f>IF(AND($DS293,FZ293),
IF(BA293="","Debes escribir el número de días de vacaciones compensadas. ",
IF( IFERROR(INT(BA293),1.1) &lt;&gt; IFERROR(_xlfn.NUMBERVALUE(BA293),1), "La cantidad de días de vacaciones compensadas debe ser un número entero. ", "")
),
""
)</f>
        <v/>
      </c>
      <c r="GB293" s="46">
        <f>IF(AND($DS293,FZ293),
IF(BB293="","Debes escribir el valor de las vacaciones compensadas. ",
IF( ISERR(_xlfn.NUMBERVALUE(BB293)), "El valor de las vacaciones compensadas debe ser un número válido. ", "")
),
""
)</f>
        <v/>
      </c>
      <c r="GC293" s="46">
        <f>CONCATENATE(BC293,BD293)&lt;&gt;""</f>
        <v/>
      </c>
      <c r="GD293" s="46">
        <f>IF(AND($DS293,GC293),
IF(BC293="","Debes escribir el número de días de prima salarial. ",
IF( IFERROR(INT(BC293),1.1) &lt;&gt; IFERROR(_xlfn.NUMBERVALUE(BC293),1), "La cantidad de días de prima salarial debe ser un número entero. ", "")
),
""
)</f>
        <v/>
      </c>
      <c r="GE293" s="46">
        <f>IF(AND($DS293,GC293),
IF(BD293="","Debes escribir el valor de los días de prima salarial. ",
IF( ISERR(_xlfn.NUMBERVALUE(BD293)), "El valor de los días de prima salarial debe ser un número válido. ", "")
),
""
)</f>
        <v/>
      </c>
      <c r="GF293" s="46">
        <f>IF($DS293,
IF( AND(BE293&lt;&gt;"", ISERR(_xlfn.NUMBERVALUE(BE293))), "El valor de la prima NO saliarial debe ser un número válido. ", "")
)</f>
        <v/>
      </c>
      <c r="GG293" s="46">
        <f>CONCATENATE(BF293,BG293,BH293)&lt;&gt;""</f>
        <v/>
      </c>
      <c r="GH293" s="46">
        <f>IF(AND($DS293,GG293),
IF(BF293="","Debes escribir el valor de las cesantías. ",
IF( ISERR(_xlfn.NUMBERVALUE(BF293)), "El valor de las cesantías debe ser un número válido. ", "")
),
""
)</f>
        <v/>
      </c>
      <c r="GI293" s="46">
        <f>IF(AND($DS293,GG293),
IF(BG293="","Debes escribir el % de cesantías. ",
IF( ISERR(_xlfn.NUMBERVALUE(BG293)), "El % de cesantías debe ser un número válido. ", "")
),
""
)</f>
        <v/>
      </c>
      <c r="GJ293" s="46">
        <f>IF(AND($DS293,GG293),
IF(BH293="","Debes escribir el valor de intereses de cesantías. ",
IF( ISERR(_xlfn.NUMBERVALUE(BH293)), "El valor de intereses de cesantías debe ser un número válido. ", "")
),
""
)</f>
        <v/>
      </c>
      <c r="GK293" s="46">
        <f>CONCATENATE(BI293,BJ293,BK293)&lt;&gt;""</f>
        <v/>
      </c>
      <c r="GL293" s="46">
        <f>IF(AND($DS293,GK293),
IF(BI293="","Debes escribir el número de días de incapacidad. ",
IF( IFERROR(INT(BI293),1.1) &lt;&gt; IFERROR(_xlfn.NUMBERVALUE(BI293),1), "La cantidad de días de incapacidad debe ser un número entero. ", "")
),
""
)</f>
        <v/>
      </c>
      <c r="GM293" s="46">
        <f>IF(AND($DS293,GK293),
IF(BJ293="","Debes escribir el tipo de incapacidad. ",
IF(_xlfn.IFNA(VLOOKUP(BJ293,TIPO_DE_INCAPACIDAD,1,FALSE),-1)=-1,"El tipo de incapacidad es inválida (por favor seleccionarlo de la lista). ","")
),
""
)</f>
        <v/>
      </c>
      <c r="GN293" s="46">
        <f>IF(AND($DS293,GK293),
IF(BK293="","Debes escribir el valor de la incapacidad. ",
IF( ISERR(_xlfn.NUMBERVALUE(BK293)), "El valor de la incapacidad debe ser un número válido. ", "")
),
""
)</f>
        <v/>
      </c>
      <c r="GO293" s="46">
        <f>CONCATENATE(BL293,BM293)&lt;&gt;""</f>
        <v/>
      </c>
      <c r="GP293" s="46">
        <f>IF(AND($DS293,GO293),
IF(BL293="","Debes escribir el número de días de licencia de maternidad o paternidad. ",
IF( IFERROR(INT(BL293),1.1) &lt;&gt; IFERROR(_xlfn.NUMBERVALUE(BL293),1), "La cantidad de días de licencia de maternidad o paternidad debe ser un número entero. ", "")
),
""
)</f>
        <v/>
      </c>
      <c r="GQ293" s="46">
        <f>IF(AND($DS293,GO293),
IF(BM293="","Debes escribir el valor de la licencia de maternidad o paternidad. ",
IF( ISERR(_xlfn.NUMBERVALUE(BM293)), "El valor de la licencia de maternidad o paternidad debe ser un número válido. ", "")
),
""
)</f>
        <v/>
      </c>
      <c r="GR293" s="46">
        <f>CONCATENATE(BN293,BO293)&lt;&gt;""</f>
        <v/>
      </c>
      <c r="GS293" s="46">
        <f>IF(AND($DS293,GR293),
IF(BN293="","Debes escribir el número de días de licencia remunerada. ",
IF( IFERROR(INT(BN293),1.1) &lt;&gt; IFERROR(_xlfn.NUMBERVALUE(BN293),1), "La cantidad de días de licencia remunerada debe ser un número entero. ", "")
),
""
)</f>
        <v/>
      </c>
      <c r="GT293" s="46">
        <f>IF(AND($DS293,GR293),
IF(BO293="","Debes escribir el valor de la licencia remunerada. ",
IF( ISERR(_xlfn.NUMBERVALUE(BO293)), "El valor de la licencia remunerada debe ser un número válido. ", "")
),
""
)</f>
        <v/>
      </c>
      <c r="GU293" s="46">
        <f>IF($DS293,
IF( AND(BP293&lt;&gt;"", ISERR(_xlfn.NUMBERVALUE(BP293))), "El valor de la licencia NO remunerada debe ser un número válido. ", "")
)</f>
        <v/>
      </c>
      <c r="GV293" s="46">
        <f>IF($DS293,
IF( AND(BQ293&lt;&gt;"", ISERR(_xlfn.NUMBERVALUE(BQ293))), "El valor de auxilios salariales debe ser un número válido. ", "")
)</f>
        <v/>
      </c>
      <c r="GW293" s="46">
        <f>IF($DS293,
IF( AND(BR293&lt;&gt;"", ISERR(_xlfn.NUMBERVALUE(BR293))), "El valor de auxilios NO salariales debe ser un número válido. ", "")
)</f>
        <v/>
      </c>
      <c r="GX293" s="46">
        <f>IF($DS293,
IF( AND(BS293&lt;&gt;"", ISERR(_xlfn.NUMBERVALUE(BS293))), "El valor de bonos salariales debe ser un número válido. ", "")
)</f>
        <v/>
      </c>
      <c r="GY293" s="46">
        <f>IF($DS293,
IF( AND(BT293&lt;&gt;"", ISERR(_xlfn.NUMBERVALUE(BT293))), "El valor de bonos NO salariales debe ser un número válido. ", "")
)</f>
        <v/>
      </c>
      <c r="GZ293" s="46">
        <f>IF($DS293,
IF( AND(BU293&lt;&gt;"", ISERR(_xlfn.NUMBERVALUE(BU293))), "El valor de bonos salariales de alimentación debe ser un número válido. ", "")
)</f>
        <v/>
      </c>
      <c r="HA293" s="46">
        <f>IF($DS293,
IF( AND(BV293&lt;&gt;"", ISERR(_xlfn.NUMBERVALUE(BV293))), "El valor de bonos NO salariales de alimentación debe ser un número válido. ", "")
)</f>
        <v/>
      </c>
      <c r="HB293" s="46">
        <f>IF($DS293,
IF( AND(BW293&lt;&gt;"", ISERR(_xlfn.NUMBERVALUE(BW293))), "El valor de bonificaciones salariales debe ser un número válido. ", "")
)</f>
        <v/>
      </c>
      <c r="HC293" s="46">
        <f>IF($DS293,
IF( AND(BX293&lt;&gt;"", ISERR(_xlfn.NUMBERVALUE(BX293))), "El valor de bonificaciones NO salariales debe ser un número válido. ", "")
)</f>
        <v/>
      </c>
      <c r="HD293" s="46">
        <f>IF($DS293,
IF( AND(BY293&lt;&gt;"", ISERR(_xlfn.NUMBERVALUE(BY293))), "El valor de compensaciones ordinarias debe ser un número válido. ", "")
)</f>
        <v/>
      </c>
      <c r="HE293" s="46">
        <f>IF($DS293,
IF( AND(BZ293&lt;&gt;"", ISERR(_xlfn.NUMBERVALUE(BZ293))), "El valor de compensaciones extraordinarias debe ser un número válido. ", "")
)</f>
        <v/>
      </c>
      <c r="HF293" s="46">
        <f>IF($DS293,
IF( AND(CA293&lt;&gt;"", ISERR(_xlfn.NUMBERVALUE(CA293))), "El valor de comisiones debe ser un número válido. ", "")
)</f>
        <v/>
      </c>
      <c r="HG293" s="46">
        <f>IF($DS293,
IF( AND(CB293&lt;&gt;"", ISERR(_xlfn.NUMBERVALUE(CB293))), "El valor de ausencia por huega debe ser un número válido. ", "")
)</f>
        <v/>
      </c>
      <c r="HH293" s="46">
        <f>IF($DS293,
IF( AND(CC293&lt;&gt;"", ISERR(_xlfn.NUMBERVALUE(CC293))), "El valor de anticipos debe ser un número válido. ", "")
)</f>
        <v/>
      </c>
      <c r="HI293" s="46">
        <f>IF($DS293,
IF( AND(CD293&lt;&gt;"", ISERR(_xlfn.NUMBERVALUE(CD293))), "El valor de pagos a terceros debe ser un número válido. ", "")
)</f>
        <v/>
      </c>
      <c r="HJ293" s="46">
        <f>IF($DS293,
IF( AND(CE293&lt;&gt;"", ISERR(_xlfn.NUMBERVALUE(CE293))), "El valor de dotación debe ser un número válido. ", "")
)</f>
        <v/>
      </c>
      <c r="HK293" s="46">
        <f>IF($DS293,
IF( AND(CF293&lt;&gt;"", ISERR(_xlfn.NUMBERVALUE(CF293))), "El valor de apoyo sostenibilidad debe ser un número válido. ", "")
)</f>
        <v/>
      </c>
      <c r="HL293" s="46">
        <f>IF($DS293,
IF( AND(CG293&lt;&gt;"", ISERR(_xlfn.NUMBERVALUE(CG293))), "El valor de teletrabajo debe ser un número válido. ", "")
)</f>
        <v/>
      </c>
      <c r="HM293" s="46">
        <f>IF($DS293,
IF( AND(CH293&lt;&gt;"", ISERR(_xlfn.NUMBERVALUE(CH293))), "El valor de bonificación de retiro debe ser un número válido. ", "")
)</f>
        <v/>
      </c>
      <c r="HN293" s="46">
        <f>IF($DS293,
IF( AND(CI293&lt;&gt;"", ISERR(_xlfn.NUMBERVALUE(CI293))), "El valor de indemnización de retiro debe ser un número válido. ", "")
)</f>
        <v/>
      </c>
      <c r="HO293" s="46">
        <f>IF($DS293,
IF( AND(CJ293&lt;&gt;"", ISERR(_xlfn.NUMBERVALUE(CJ293))), "El valor de reintegros debe ser un número válido. ", "")
)</f>
        <v/>
      </c>
      <c r="HP293" s="46">
        <f>CONCATENATE(CK293,CL293,CM293)&lt;&gt;""</f>
        <v/>
      </c>
      <c r="HQ293" s="46">
        <f>IF(AND($DS293,HP293),
IF(CK293="","Debes escribir la descripción de otro concepto no categorizado. ",""),
""
)</f>
        <v/>
      </c>
      <c r="HR293" s="46">
        <f>IF(AND($DS293,HP293),
IF(CONCATENATE(CL293,CM293)="","Debes escribir al menos un valor de concepto no categorizado (salarial o no salarial). ",
IF(ISERR(_xlfn.NUMBERVALUE(CL293)),"El valor salarial concepto no categorizado debe ser un número válido. ","")
),
""
)</f>
        <v/>
      </c>
      <c r="HS293" s="46">
        <f>IF(AND($DS293,HP293),
IF(CONCATENATE(CL293,CM293)="","Debes escribir al menos un valor de concepto no categorizado (salarial o no salarial). ",
IF(ISERR(_xlfn.NUMBERVALUE(CM293)),"El valor NO salarial concepto no categorizado debe ser un número válido. ","")
),
""
)</f>
        <v/>
      </c>
      <c r="HT293" s="46">
        <f>IF($DS293,
IF(CN293="","Debes escribir el porcentaje del aporte a salud. ",
IF( ISERR(_xlfn.NUMBERVALUE(CN293)), "El valor del porcentaje del aporte a salud debe ser un número válido. ", "")
)
)</f>
        <v/>
      </c>
      <c r="HU293" s="46">
        <f>IF($DS293,
IF(CO293="","Debes escribir el valor del aporte a salud. ",
IF( ISERR(_xlfn.NUMBERVALUE(CO293)), "El valor del aporte a salud debe ser un número válido. ", "")
)
)</f>
        <v/>
      </c>
      <c r="HV293" s="46">
        <f>IF($DS293,
IF( AND(CP293&lt;&gt;"", ISERR(_xlfn.NUMBERVALUE(CP293))), "El valor plan complementario debe ser un número válido. ", "")
)</f>
        <v/>
      </c>
      <c r="HW293" s="46">
        <f>IF($DS293,
IF(CQ293="","Debes escribir el porcentaje del aporte a pensión. ",
IF( ISERR(_xlfn.NUMBERVALUE(CQ293)), "El valor del porcentaje del aporte a pensión debe ser un número válido. ", "")
)
)</f>
        <v/>
      </c>
      <c r="HX293" s="46">
        <f>IF($DS293,
IF(CR293="","Debes escribir el valor del aporte a pensión. ",
IF( ISERR(_xlfn.NUMBERVALUE(CR293)), "El valor del aporte a salud debe ser un número válido. ", "")
)
)</f>
        <v/>
      </c>
      <c r="HY293" s="46">
        <f>IF($DS293,
IF( AND(CS293&lt;&gt;"", ISERR(_xlfn.NUMBERVALUE(CS293))), "El valor pensión voluntaria debe ser un número válido. ", "")
)</f>
        <v/>
      </c>
      <c r="HZ293" s="46">
        <f>CONCATENATE(CT293,CU293,CV293,CW293)&lt;&gt;""</f>
        <v/>
      </c>
      <c r="IA293" s="46">
        <f>IF(AND($DS293,HZ293),
IF(CT293="","Debes escribir el % del fondo de seguridad pensional. ",
IF( ISERR(_xlfn.NUMBERVALUE(CT293)), "El % del fondo de seguridad debe ser un número válido. ", "")
),
""
)</f>
        <v/>
      </c>
      <c r="IB293" s="46">
        <f>IF(AND($DS293,HZ293),
IF(CU293="","Debes escribir el valor del aporte al fondo de solidaridad pensional. ",
IF( ISERR(_xlfn.NUMBERVALUE(CU293)), "El valor del aporte al fondo de solidaridad pensional debe ser un número válido. ", "")
),
""
)</f>
        <v/>
      </c>
      <c r="IC293" s="46">
        <f>IF(AND($DS293,HZ293),
IF(CV293="","Debes escribir el % del fondo de subsistencia. ",
IF( ISERR(_xlfn.NUMBERVALUE(CV293)), "El % del fondo de subsistencia debe ser un número válido. ", "")
),
""
)</f>
        <v/>
      </c>
      <c r="ID293" s="46">
        <f>IF(AND($DS293,HZ293),
IF(CW293="","Debes escribir el valor del fondo de subsistencia. ",
IF( ISERR(_xlfn.NUMBERVALUE(CW293)), "El valor del fondo de subsistencia debe ser un número válido. ", "")
),
""
)</f>
        <v/>
      </c>
      <c r="IE293" s="46">
        <f>CONCATENATE(CX293,CY293)&lt;&gt;""</f>
        <v/>
      </c>
      <c r="IF293" s="46">
        <f>IF(AND($DS293,IE293),
IF(CX293="","Debes escribir el % de sindicato. ",
IF( ISERR(_xlfn.NUMBERVALUE(CX293)), "El % de sindicato debe ser un número válido. ", "")
),
""
)</f>
        <v/>
      </c>
      <c r="IG293" s="46">
        <f>IF(AND($DS293,IE293),
IF(CY293="","Debes escribir el valor del sindicato. ",
IF( ISERR(_xlfn.NUMBERVALUE(CY293)), "El valor del sindicato debe ser un número válido. ", "")
),
""
)</f>
        <v/>
      </c>
      <c r="IH293" s="46">
        <f>IF($DS293,
IF( AND(CZ293&lt;&gt;"", ISERR(_xlfn.NUMBERVALUE(CZ293))), "El valor de sanción pública debe ser un número válido. ", "")
)</f>
        <v/>
      </c>
      <c r="II293" s="46">
        <f>IF($DS293,
IF( AND(DA293&lt;&gt;"", ISERR(_xlfn.NUMBERVALUE(DA293))), "El valor de sanción privada debe ser un número válido. ", "")
)</f>
        <v/>
      </c>
      <c r="IJ293" s="46">
        <f>CONCATENATE(DB293,DC293)&lt;&gt;""</f>
        <v/>
      </c>
      <c r="IK293" s="46">
        <f>IF(AND($DS293,IJ293),
IF(DB293="","Debes escribir la descripción de libranza. ",""),
""
)</f>
        <v/>
      </c>
      <c r="IL293" s="46">
        <f>IF(AND($DS293,IJ293),
IF(DC293="","Debes escribir la cuota libranza. ",
IF(ISERR(_xlfn.NUMBERVALUE(DC293)),"El valor de la cuota libranza debe ser un número válido. ","")
),
""
)</f>
        <v/>
      </c>
      <c r="IM293" s="46">
        <f>IF($DS293,
IF( AND(DD293&lt;&gt;"", ISERR(_xlfn.NUMBERVALUE(DD293))), "El valor de pagos a terceros debe ser un número válido. ", "")
)</f>
        <v/>
      </c>
      <c r="IN293" s="46">
        <f>IF($DS293,
IF( AND(DE293&lt;&gt;"", ISERR(_xlfn.NUMBERVALUE(DE293))), "El valor de anticipos debe ser un número válido. ", "")
)</f>
        <v/>
      </c>
      <c r="IO293" s="46">
        <f>IF($DS293,
IF( AND(DF293&lt;&gt;"", ISERR(_xlfn.NUMBERVALUE(DF293))), "El valor de AFC debe ser un número válido. ", "")
)</f>
        <v/>
      </c>
      <c r="IP293" s="46">
        <f>IF($DS293,
IF( AND(DG293&lt;&gt;"", ISERR(_xlfn.NUMBERVALUE(DG293))), "El valor de rete-fuente debe ser un número válido. ", "")
)</f>
        <v/>
      </c>
      <c r="IQ293" s="46">
        <f>IF($DS293,
IF( AND(DH293&lt;&gt;"", ISERR(_xlfn.NUMBERVALUE(DH293))), "El valor de cooperativa de trabajo debe ser un número válido. ", "")
)</f>
        <v/>
      </c>
      <c r="IR293" s="46">
        <f>IF($DS293,
IF( AND(DI293&lt;&gt;"", ISERR(_xlfn.NUMBERVALUE(DI293))), "El valor de embargo fiscal debe ser un número válido. ", "")
)</f>
        <v/>
      </c>
      <c r="IS293" s="46">
        <f>IF($DS293,
IF( AND(DJ293&lt;&gt;"", ISERR(_xlfn.NUMBERVALUE(DJ293))), "El valor de educación debe ser un número válido. ", "")
)</f>
        <v/>
      </c>
      <c r="IT293" s="46">
        <f>IF($DS293,
IF( AND(DK293&lt;&gt;"", ISERR(_xlfn.NUMBERVALUE(DK293))), "El valor de reintegro debe ser un número válido. ", "")
)</f>
        <v/>
      </c>
      <c r="IU293" s="46">
        <f>IF($DS293,
IF( AND(DL293&lt;&gt;"", ISERR(_xlfn.NUMBERVALUE(DL293))), "El valor de deuda debe ser un número válido. ", "")
)</f>
        <v/>
      </c>
      <c r="IV293" s="46">
        <f>IF($DS293,
IF( AND(DM293&lt;&gt;"", ISERR(_xlfn.NUMBERVALUE(DM293))), "El valor de otras deducciones debe ser un número válido. ", "")
)</f>
        <v/>
      </c>
      <c r="IW293" s="46">
        <f>IF($DS293,
IF(DN293="","Debes escribir el valor de los devengos totales. ",
IF( ISERR(_xlfn.NUMBERVALUE(DN293)), "El valor de los devengos totales debe ser un número válido. ", "")
)
)</f>
        <v/>
      </c>
      <c r="IX293" s="46">
        <f>IF($DS293,
IF(DO293="","Debes escribir el valor de las deducciones totales. ",
IF( ISERR(_xlfn.NUMBERVALUE(DO293)), "El valor de las deducciones totales debe ser un número válido. ", "")
)
)</f>
        <v/>
      </c>
      <c r="IY293" s="46">
        <f>IF($DS293,
IF(DP293="","Debes escribir el valor del salario total. ",
IF( ISERR(_xlfn.NUMBERVALUE(DP293)), "El valor del salario total debe ser un número válido. ", "")
)
)</f>
        <v/>
      </c>
    </row>
    <row r="294">
      <c r="B294" s="48" t="n">
        <v>282</v>
      </c>
      <c r="C294" s="61">
        <f>IF(AND(DS294,DP294&lt;&gt;""),
IF(DQ294="","OK","Error"),
""
)</f>
        <v/>
      </c>
      <c r="D294" s="53" t="n"/>
      <c r="E294" s="52" t="n"/>
      <c r="F294" s="112" t="n"/>
      <c r="G294" s="52" t="n"/>
      <c r="H294" s="53" t="n"/>
      <c r="I294" s="52" t="n"/>
      <c r="J294" s="52" t="n"/>
      <c r="K294" s="53" t="n"/>
      <c r="L294" s="55" t="n"/>
      <c r="M294" s="108" t="n"/>
      <c r="N294" s="56" t="n"/>
      <c r="O294" s="52" t="n"/>
      <c r="P294" s="52" t="n"/>
      <c r="Q294" s="52" t="n"/>
      <c r="R294" s="52" t="n"/>
      <c r="S294" s="52" t="n"/>
      <c r="T294" s="53" t="n"/>
      <c r="U294" s="52" t="n"/>
      <c r="V294" s="52" t="n"/>
      <c r="W294" s="55" t="n"/>
      <c r="X294" s="55" t="n"/>
      <c r="Y294" s="52" t="n"/>
      <c r="Z294" s="55" t="n"/>
      <c r="AA294" s="52" t="n"/>
      <c r="AB294" s="53" t="n"/>
      <c r="AC294" s="53" t="n"/>
      <c r="AD294" s="53" t="n"/>
      <c r="AE294" s="177" t="n"/>
      <c r="AF294" s="113" t="n"/>
      <c r="AG294" s="177" t="n"/>
      <c r="AH294" s="178" t="n"/>
      <c r="AI294" s="178" t="n"/>
      <c r="AJ294" s="178" t="n"/>
      <c r="AK294" s="114" t="n"/>
      <c r="AL294" s="178" t="n"/>
      <c r="AM294" s="114" t="n"/>
      <c r="AN294" s="178" t="n"/>
      <c r="AO294" s="114" t="n"/>
      <c r="AP294" s="178" t="n"/>
      <c r="AQ294" s="114" t="n"/>
      <c r="AR294" s="178" t="n"/>
      <c r="AS294" s="114" t="n"/>
      <c r="AT294" s="178" t="n"/>
      <c r="AU294" s="114" t="n"/>
      <c r="AV294" s="178" t="n"/>
      <c r="AW294" s="114" t="n"/>
      <c r="AX294" s="178" t="n"/>
      <c r="AY294" s="114" t="n"/>
      <c r="AZ294" s="178" t="n"/>
      <c r="BA294" s="114" t="n"/>
      <c r="BB294" s="178" t="n"/>
      <c r="BC294" s="114" t="n"/>
      <c r="BD294" s="178" t="n"/>
      <c r="BE294" s="178" t="n"/>
      <c r="BF294" s="178" t="n"/>
      <c r="BG294" s="59" t="n"/>
      <c r="BH294" s="178" t="n"/>
      <c r="BI294" s="114" t="n"/>
      <c r="BJ294" s="53" t="n"/>
      <c r="BK294" s="178" t="n"/>
      <c r="BL294" s="114" t="n"/>
      <c r="BM294" s="178" t="n"/>
      <c r="BN294" s="114" t="n"/>
      <c r="BO294" s="178" t="n"/>
      <c r="BP294" s="178" t="n"/>
      <c r="BQ294" s="178" t="n"/>
      <c r="BR294" s="178" t="n"/>
      <c r="BS294" s="178" t="n"/>
      <c r="BT294" s="178" t="n"/>
      <c r="BU294" s="178" t="n"/>
      <c r="BV294" s="178" t="n"/>
      <c r="BW294" s="178" t="n"/>
      <c r="BX294" s="178" t="n"/>
      <c r="BY294" s="178" t="n"/>
      <c r="BZ294" s="178" t="n"/>
      <c r="CA294" s="178" t="n"/>
      <c r="CB294" s="178" t="n"/>
      <c r="CC294" s="178" t="n"/>
      <c r="CD294" s="178" t="n"/>
      <c r="CE294" s="178" t="n"/>
      <c r="CF294" s="178" t="n"/>
      <c r="CG294" s="178" t="n"/>
      <c r="CH294" s="178" t="n"/>
      <c r="CI294" s="178" t="n"/>
      <c r="CJ294" s="178" t="n"/>
      <c r="CK294" s="53" t="n"/>
      <c r="CL294" s="178" t="n"/>
      <c r="CM294" s="178" t="n"/>
      <c r="CN294" s="60" t="n"/>
      <c r="CO294" s="177" t="n"/>
      <c r="CP294" s="178" t="n"/>
      <c r="CQ294" s="60" t="n"/>
      <c r="CR294" s="177" t="n"/>
      <c r="CS294" s="178" t="n"/>
      <c r="CT294" s="59" t="n"/>
      <c r="CU294" s="178" t="n"/>
      <c r="CV294" s="59" t="n"/>
      <c r="CW294" s="178" t="n"/>
      <c r="CX294" s="59" t="n"/>
      <c r="CY294" s="178" t="n"/>
      <c r="CZ294" s="178" t="n"/>
      <c r="DA294" s="178" t="n"/>
      <c r="DB294" s="53" t="n"/>
      <c r="DC294" s="178" t="n"/>
      <c r="DD294" s="178" t="n"/>
      <c r="DE294" s="178" t="n"/>
      <c r="DF294" s="178" t="n"/>
      <c r="DG294" s="178" t="n"/>
      <c r="DH294" s="178" t="n"/>
      <c r="DI294" s="178" t="n"/>
      <c r="DJ294" s="178" t="n"/>
      <c r="DK294" s="178" t="n"/>
      <c r="DL294" s="178" t="n"/>
      <c r="DM294" s="178" t="n"/>
      <c r="DN294" s="177" t="n"/>
      <c r="DO294" s="177" t="n"/>
      <c r="DP294" s="177" t="n"/>
      <c r="DQ294" s="76">
        <f>IF(AND(DS294,DP294&lt;&gt;""),
CONCATENATE(DT294,DU294,DV294,DW294,DX294,DY294,DZ294,EA294,EB294,EC294,ED294,EE294,EF294,EG294,EH294,EI294,EJ294,EK294,EL294,EM294,EN294,EO294,EP294,EQ294,ES294,ET294,EU294,EV294,EW294,EX294,EY294,EZ294,FA294,FC294,FD294,FF294,FG294,FI294,FJ294,FL294,FM294,FO294,FP294,FR294,FS294,FU294,FV294,FX294,FY294,GA294,GB294,GD294,GE294,GF294,GH294,GI294,GJ294,GL294,GM294,GN294,GP294,GQ294,GS294,GT294,GU294,GV294,GW294,GX294,GY294,GZ294,HA294,HB294,HC294,HD294,HE294,HF294,HG294,HH294,HI294,HJ294,HK294,HL294,HM294,HN294,HO294,HQ294,HR294,HS294,HT294,HU294,HV294,HW294,HX294,HY294,IA294,IB294,IC294,ID294,IF294,IG294,IH294,II294,IK294,IL294,IM294,IN294,IO294,IP294,IQ294,IR294,IS294,IT294,IU294,IV294,IW294,IX294,IY294,IZ294),
""
)</f>
        <v/>
      </c>
      <c r="DR294" s="53" t="n"/>
      <c r="DS294" s="46">
        <f>CONCATENATE(D294,$E294,$F294,$G294,H294,$I294,$J294,K294,$L294,$M294,N294,$O294,$P294,$Q294,$R294,$S294,T294,$U294,$V294,$W294,$X294,$Y294,$Z294,$AA294,AB294,AC294,AD294,$AE294,$AF294,$AG294,AH294,AI294,AJ294,AK294,AL294,AM294,AN294,AO294,AP294,AQ294,AR294,AS294,AT294,AU294,AV294,AW294,AX294,AY294,AZ294,BA294,BB294,BC294,BD294,BE294,BF294,BG294,BH294,BI294,BJ294,BK294,BL294,BM294,BN294,BO294,BP294,BQ294,BR294,BS294,BT294,BU294,BV294,BW294,BX294,BY294,BZ294,CA294,CB294,CC294,CD294,CE294,CF294,CG294,CH294,CI294,CJ294,CK294,CL294,CM294,$CN294,$CO294,CP294,$CQ294,$CR294,CS294,CT294,CU294,CV294,CW294,CX294,CY294,CZ294,DA294,DB294,DC294,DD294,DE294,DF294,DG294,DH294,DI294,DJ294,DK294,DL294,DM294,$DN294,$DO294,$DP294,DR294)&lt;&gt;""</f>
        <v/>
      </c>
      <c r="DT294" s="46">
        <f>IF(AND($DS294,$E$4&lt;&gt;""),
IF(LEFT($E$4,2) = "1.",
IF(D294&lt;&gt;"","El CUNE sólo se envía en operaciones de novedad o ajuste. ",""),
IF(D294="","Debes escribir un CUNE válido para realizar operaciones de novedad o ajuste. ","")),
""
)</f>
        <v/>
      </c>
      <c r="DU294" s="46">
        <f>IF($DS294,
IF(E294="","Debes seleccionar el tipo de documento del empleado. ",
IF(_xlfn.IFNA(VLOOKUP(E294,TIPO_DE_DOCUMENTO,1,FALSE),-1)=-1,"El tipo de documento no es válido (por favor seleccionarlo de la lista). ","")
)
)</f>
        <v/>
      </c>
      <c r="DV294" s="46">
        <f>IF($DS294,
IF(F294="","Debes escribir el número de documento del empleado. ","")
)</f>
        <v/>
      </c>
      <c r="DW294" s="46">
        <f>IF($DS294,
IF(G294="","Debes escribir el primer nombre del empleado. ","")
)</f>
        <v/>
      </c>
      <c r="DY294" s="46">
        <f>IF($DS294,
IF(I294="","Debes escribir el primer apellido del empleado. ","")
)</f>
        <v/>
      </c>
      <c r="DZ294" s="46">
        <f>IF($DS294,
IF(J294="","Debes escribir el segundo apellido del empleado. ","")
)</f>
        <v/>
      </c>
      <c r="EB294" s="46">
        <f>IF($DS294,
IF(L294="","Debes escribir la fecha de ingreso del empleado. ",
IF(ISERR(DATE(YEAR(L294),MONTH(L294),DAY(L294))), "El valor ingresado en fecha de ingreso no tiene un formato válido. ","")
)
)</f>
        <v/>
      </c>
      <c r="EC294" s="46">
        <f>IF($DS294,
IF(M294="","Debes escribir el tiempo laborado. ",
IF( IFERROR(INT(M294),1.1) &lt;&gt; IFERROR(_xlfn.NUMBERVALUE(M294),1), "El valor de los días trabajados debe ser un número entero. ", "")
)
)</f>
        <v/>
      </c>
      <c r="ED294" s="46">
        <f>IF($DS294,
IF( AND(N294&lt;&gt;"", ISERR(DATE(YEAR(N294),MONTH(N294),DAY(N294))) ), "El valor ingresado en fecha de ingreso no tiene un formato válido. ",
IF( AND(N294&lt;&gt;"", $E$6&lt;&gt;"", DATE(YEAR(N294), MONTH(N294), 1) &lt;&gt; IFERROR(DATE(MID($E$6, 1, 4), MID($E$6, 6, 2),1), "1/1/1900") ), "La fecha de retiro debe estar dentro del período liquidado. ", "")
)
)</f>
        <v/>
      </c>
      <c r="EE294" s="46">
        <f>IF($DS294,
IF(O294="","Debes seleccionar el tipo de trabajador. ",
IF(_xlfn.IFNA(VLOOKUP(O294,TIPO_DE_TRABAJADOR,1,FALSE),-1)=-1,"El tipo de trabajador no es válido (por favor seleccionarlo de la lista). ","")
)
)</f>
        <v/>
      </c>
      <c r="EF294" s="46">
        <f>IF($DS294,
IF(P294="","Debes seleccionar si es un trabajador dependiente pensionado por vejez. ",
IF(_xlfn.IFNA(VLOOKUP(P294,SUBTIPO_DE_TRABAJADOR,1,FALSE),-1)=-1,"El tipo de trabajador dependiente pensionado por vejez no es válido (por favor seleccionarlo de la lista). ","")
)
)</f>
        <v/>
      </c>
      <c r="EG294" s="46">
        <f>IF($DS294,
IF(Q294="","Debes seleccionar el tipo de contrato del trabajador. ",
IF(_xlfn.IFNA(VLOOKUP(Q294,TIPO_DE_CONTRATO,1,FALSE),-1)=-1,"El tipo de contrato del trabajador no es válido (por favor seleccionarlo de la lista). ","")
)
)</f>
        <v/>
      </c>
      <c r="EH294" s="46">
        <f>IF($DS294,
IF(R294="","Debes seleccionar si es un salario integral. ",
IF(_xlfn.IFNA(VLOOKUP(R294,SI_NO,1,FALSE),-1)=-1,"Valor no válido para salario integral (por favor seleccionarlo de la lista). ","")
)
)</f>
        <v/>
      </c>
      <c r="EI294" s="46">
        <f>IF($DS294,
IF(S294="","Debes seleccionar si el trabajador realiza actividades de riesgo. ",
IF(_xlfn.IFNA(VLOOKUP(S294,SI_NO,1,FALSE),-1)=-1,"Valor no válido para actividad de alto riesgo (por favor seleccionarlo de la lista). ","")
)
)</f>
        <v/>
      </c>
      <c r="EK294" s="46">
        <f>IF($DS294,
IF(U294="","Debes escribir el código del municipio de residencia del trabajador. ",
IF(_xlfn.IFNA(VLOOKUP(U294,MUNICIPIO,1,FALSE),-1)=-1,"El municipio de residencia del trabajador es inválido (por favor seleccionarlo de la lista). ","")
)
)</f>
        <v/>
      </c>
      <c r="EL294" s="46">
        <f>IF($DS294,
IF(V294="","Debes escribir el la dirección de residendia del trabajador. ","")
)</f>
        <v/>
      </c>
      <c r="EM294" s="46">
        <f>IF($DS294,
IF(W294="","Debes escribir la fecha de inicio de la liquidación. ",
IF(ISERR(DATE(YEAR(W294),MONTH(W294),DAY(W294))),"El valor ingresado en fecha de inicio de liquidación no tiene un formato válido. ",
IF( AND($E$6&lt;&gt;"", DATE(YEAR(W294), MONTH(W294), 1) &lt;&gt; IFERROR(DATE(MID($E$6, 1, 4), MID($E$6, 6, 2),1), "1/1/1900") ), "La fecha de inicio de la liquidación debe estar dentro del período liquidado. ", "")
)
)
)</f>
        <v/>
      </c>
      <c r="EN294" s="46">
        <f>IF($DS294,
IF(X294="","Debes escribir la fecha de fin de la liquidación. ",
IF(ISERR(DATE(YEAR(X294),MONTH(X294),DAY(X294))),"El valor ingresado en fecha de fin de liquidación no tiene un formato válido. ",
IF( AND($E$6&lt;&gt;"", DATE(YEAR(X294), MONTH(X294), 1) &lt;&gt; IFERROR(DATE(MID($E$6, 1, 4), MID($E$6, 6, 2),1), "1/1/1900") ), "La fecha de fin de la liquidación debe estar dentro del período liquidado. ", "")
)
)
)</f>
        <v/>
      </c>
      <c r="EO294" s="46">
        <f>IF($DS294,
IF(Y294="","Debes escribir la frecuencia de pago del trabajador. ",
IF(_xlfn.IFNA(VLOOKUP(Y294,PERÍODO_DE_NÓMINA,1,FALSE),-1)=-1,"La frecuencia de pago es inválida (por favor seleccionarlo de la lista). ","")
)
)</f>
        <v/>
      </c>
      <c r="EP294" s="46">
        <f>IF($DS294,
IF(Z294="","Debes escribir la fecha de pago. ",
IF(ISERR(DATE(YEAR(Z294),MONTH(Z294),DAY(Z294))), "El valor ingresado en fecha de pago no tiene un formato válido. ","")
)
)</f>
        <v/>
      </c>
      <c r="EQ294" s="46">
        <f>IF($DS294,
IF(AA294="","Debes escribir el medio de pago. ",
IF(_xlfn.IFNA(VLOOKUP(AA294,MEDIOS_DE_PAGO,1,FALSE),-1)=-1,"El medio de pago es inválido (por favor seleccionarlo de la lista). ","")
)
)</f>
        <v/>
      </c>
      <c r="ER294" s="46">
        <f>OR(AA294='Tablas '!$T$4,AA294='Tablas '!$T$7,AA294='Tablas '!$T$8,AA294='Tablas '!$T$11)</f>
        <v/>
      </c>
      <c r="ES294" s="46">
        <f>IF(AND($DS294,ER294),
IF(AB294="","Debes escribir la entidad bancaria. ",""),
""
)</f>
        <v/>
      </c>
      <c r="ET294" s="46">
        <f>IF(AND($DS294,ER294),
IF(AC294="","Debes escribir el tipo de cuenta bancaria. ",
IF(_xlfn.IFNA(VLOOKUP(AC294,TIPO_DE_CUENTA,1,FALSE),-1)=-1,"El tipo de cuenta bancaria es inválida (por favor seleccionarlo de la lista). ","")
),
""
)</f>
        <v/>
      </c>
      <c r="EU294" s="46">
        <f>IF(AND($DS294,ER294),
IF(AD294="","Debes escribir el número de cuenta bancaria. ",""),
""
)</f>
        <v/>
      </c>
      <c r="EV294" s="46">
        <f>IF($DS294,
IF(AE294="","Debes escribir el valor del sueldo básico. ",
IF( ISERR(_xlfn.NUMBERVALUE(AE294)), "El valor del sueldo básico debe ser un número válido. ", "")
)
)</f>
        <v/>
      </c>
      <c r="EW294" s="46">
        <f>IF($DS294,
IF(AF294="","Debes escribir el número de días trabajados. ",
IF( IFERROR(INT(AF294),1.1) &lt;&gt; IFERROR(_xlfn.NUMBERVALUE(AF294),1), "La cantidad de días trabajados debe ser un número entero. ", "")
)
)</f>
        <v/>
      </c>
      <c r="EX294" s="46">
        <f>IF($DS294,
IF(AG294="","Debes escribir el valor del sueldo trabajado. ",
IF( ISERR(_xlfn.NUMBERVALUE(AG294)), "El valor del sueldo trabajado debe ser un número válido. ", "")
)
)</f>
        <v/>
      </c>
      <c r="EY294" s="46">
        <f>IF($DS294,
IF( AND(AH294&lt;&gt;"", ISERR(_xlfn.NUMBERVALUE(AH294))), "El valor del auxilio de transporte debe ser un número válido. ", "")
)</f>
        <v/>
      </c>
      <c r="EZ294" s="46">
        <f>IF($DS294,
IF( AND(AI294&lt;&gt;"", ISERR(_xlfn.NUMBERVALUE(AI294))), "El valor de viáticos salariales debe ser un número válido. ", "")
)</f>
        <v/>
      </c>
      <c r="FA294" s="46">
        <f>IF($DS294,
IF( AND(AJ294&lt;&gt;"", ISERR(_xlfn.NUMBERVALUE(AJ294))), "El valor de viáticos NO salariales debe ser un número válido. ", "")
)</f>
        <v/>
      </c>
      <c r="FB294" s="46">
        <f>CONCATENATE(AK294,AL294)&lt;&gt;""</f>
        <v/>
      </c>
      <c r="FC294" s="46">
        <f>IF(AND($DS294,FB294),
IF(AK294="","Debes escribir el número de horas extras diurnas. ",
IF( IFERROR(INT(AK294),1.1) &lt;&gt; IFERROR(_xlfn.NUMBERVALUE(AK294),1), "La cantidad de horas extras diurnas debe ser un número entero. ", "")
),
""
)</f>
        <v/>
      </c>
      <c r="FD294" s="46">
        <f>IF(AND($DS294,FB294),
IF(AL294="","Debes escribir el valor de las horas extras diurnas. ",
IF( ISERR(_xlfn.NUMBERVALUE(AL294)), "El valor de las horas extras duirnas debe ser un número válido. ", "")
),
""
)</f>
        <v/>
      </c>
      <c r="FE294" s="46">
        <f>CONCATENATE(AM294,AN294)&lt;&gt;""</f>
        <v/>
      </c>
      <c r="FF294" s="46">
        <f>IF(AND($DS294,FE294),
IF(AM294="","Debes escribir el número de horas extras nocturnas. ",
IF( IFERROR(INT(AM294),1.1) &lt;&gt; IFERROR(_xlfn.NUMBERVALUE(AM294),1), "La cantidad de horas extras nocturnas debe ser un número entero. ", "")
),
""
)</f>
        <v/>
      </c>
      <c r="FG294" s="46">
        <f>IF(AND($DS294,FE294),
IF(AN294="","Debes escribir el valor de las horas extras nocturnas. ",
IF( ISERR(_xlfn.NUMBERVALUE(AN294)), "El valor de las horas extras nocturnas debe ser un número válido. ", "")
),
""
)</f>
        <v/>
      </c>
      <c r="FH294" s="46">
        <f>CONCATENATE(AO294,AP294)&lt;&gt;""</f>
        <v/>
      </c>
      <c r="FI294" s="46">
        <f>IF(AND($DS294,FH294),
IF(AO294="","Debes escribir el número de horas extras diurnas dominicales y festivas. ",
IF( IFERROR(INT(AO294),1.1) &lt;&gt; IFERROR(_xlfn.NUMBERVALUE(AO294),1), "La cantidad de horas extras diurnas dominicales y festivas debe ser un número entero. ", "")
),
""
)</f>
        <v/>
      </c>
      <c r="FJ294" s="46">
        <f>IF(AND($DS294,FH294),
IF(AP294="","Debes escribir el valor de las horas extras diurnas dominicales y festivas. ",
IF( ISERR(_xlfn.NUMBERVALUE(AP294)), "El valor de las horas extras diurnas dominicales y festivas debe ser un número válido. ", "")
),
""
)</f>
        <v/>
      </c>
      <c r="FK294" s="46">
        <f>CONCATENATE(AQ294,AR294)&lt;&gt;""</f>
        <v/>
      </c>
      <c r="FL294" s="46">
        <f>IF(AND($DS294,FK294),
IF(AQ294="","Debes escribir el número de horas extras nocturnas dominicales y festivas. ",
IF( IFERROR(INT(AQ294),1.1) &lt;&gt; IFERROR(_xlfn.NUMBERVALUE(AQ294),1), "La cantidad de horas extras nocturnas dominicales y festivas debe ser un número entero. ", "")
),
""
)</f>
        <v/>
      </c>
      <c r="FM294" s="46">
        <f>IF(AND($DS294,FK294),
IF(AR294="","Debes escribir el valor de las horas extras nocturnas dominicales y festivas. ",
IF( ISERR(_xlfn.NUMBERVALUE(AR294)), "El valor de las horas extras nocturnas dominicales y festivas debe ser un número válido. ", "")
),
""
)</f>
        <v/>
      </c>
      <c r="FN294" s="46">
        <f>CONCATENATE(AS294,AT294)&lt;&gt;""</f>
        <v/>
      </c>
      <c r="FO294" s="46">
        <f>IF(AND($DS294,FN294),
IF(AS294="","Debes escribir el número de horas recargo nocturno. ",
IF( IFERROR(INT(AS294),1.1) &lt;&gt; IFERROR(_xlfn.NUMBERVALUE(AS294),1), "La cantidad de horas recargo nocturno debe ser un número entero. ", "")
),
""
)</f>
        <v/>
      </c>
      <c r="FP294" s="46">
        <f>IF(AND($DS294,FN294),
IF(AT294="","Debes escribir el valor de las horas recargo nocturno. ",
IF( ISERR(_xlfn.NUMBERVALUE(AT294)), "El valor de las horas recargo nocturno debe ser un número válido. ", "")
),
""
)</f>
        <v/>
      </c>
      <c r="FQ294" s="46">
        <f>CONCATENATE(AU294,AV294)&lt;&gt;""</f>
        <v/>
      </c>
      <c r="FR294" s="46">
        <f>IF(AND($DS294,FQ294),
IF(AU294="","Debes escribir el número de horas recargo diurno dominical y festivo. ",
IF( IFERROR(INT(AU294),1.1) &lt;&gt; IFERROR(_xlfn.NUMBERVALUE(AU294),1), "La cantidad de horas recargo diurno dominical y festivo debe ser un número entero. ", "")
),
""
)</f>
        <v/>
      </c>
      <c r="FS294" s="46">
        <f>IF(AND($DS294,FQ294),
IF(AV294="","Debes escribir el valor de las horas recargo diurno dominical y festivo. ",
IF( ISERR(_xlfn.NUMBERVALUE(AV294)), "El valor de las horas recargo diurno dominical y festivo debe ser un número válido. ", "")
),
""
)</f>
        <v/>
      </c>
      <c r="FT294" s="46">
        <f>CONCATENATE(AW294,AX294)&lt;&gt;""</f>
        <v/>
      </c>
      <c r="FU294" s="46">
        <f>IF(AND($DS294,FT294),
IF(AW294="","Debes escribir el número de horas recargo nocturno dominical y festivo. ",
IF( IFERROR(INT(AW294),1.1) &lt;&gt; IFERROR(_xlfn.NUMBERVALUE(AW294),1), "La cantidad de horas recargo nocturno dominical y festivo debe ser un número entero. ", "")
),
""
)</f>
        <v/>
      </c>
      <c r="FV294" s="46">
        <f>IF(AND($DS294,FT294),
IF(AX294="","Debes escribir el valor de las horas recargo nocturno dominical y festivo. ",
IF( ISERR(_xlfn.NUMBERVALUE(AX294)), "El valor de las horas recargo nocturno dominical y festivo debe ser un número válido. ", "")
),
""
)</f>
        <v/>
      </c>
      <c r="FW294" s="46">
        <f>CONCATENATE(AY294,AZ294)&lt;&gt;""</f>
        <v/>
      </c>
      <c r="FX294" s="46">
        <f>IF(AND($DS294,FW294),
IF(AY294="","Debes escribir el número de días de vacaciones comunes. ",
IF( IFERROR(INT(AY294),1.1) &lt;&gt; IFERROR(_xlfn.NUMBERVALUE(AY294),1), "La cantidad de días de vacaciones comunes debe ser un número entero. ", "")
),
""
)</f>
        <v/>
      </c>
      <c r="FY294" s="46">
        <f>IF(AND($DS294,FW294),
IF(AZ294="","Debes escribir el valor de las vacaciones comunes. ",
IF( ISERR(_xlfn.NUMBERVALUE(AZ294)), "El valor de las vacaciones comunes debe ser un número válido. ", "")
),
""
)</f>
        <v/>
      </c>
      <c r="FZ294" s="46">
        <f>CONCATENATE(BA294,BB294)&lt;&gt;""</f>
        <v/>
      </c>
      <c r="GA294" s="46">
        <f>IF(AND($DS294,FZ294),
IF(BA294="","Debes escribir el número de días de vacaciones compensadas. ",
IF( IFERROR(INT(BA294),1.1) &lt;&gt; IFERROR(_xlfn.NUMBERVALUE(BA294),1), "La cantidad de días de vacaciones compensadas debe ser un número entero. ", "")
),
""
)</f>
        <v/>
      </c>
      <c r="GB294" s="46">
        <f>IF(AND($DS294,FZ294),
IF(BB294="","Debes escribir el valor de las vacaciones compensadas. ",
IF( ISERR(_xlfn.NUMBERVALUE(BB294)), "El valor de las vacaciones compensadas debe ser un número válido. ", "")
),
""
)</f>
        <v/>
      </c>
      <c r="GC294" s="46">
        <f>CONCATENATE(BC294,BD294)&lt;&gt;""</f>
        <v/>
      </c>
      <c r="GD294" s="46">
        <f>IF(AND($DS294,GC294),
IF(BC294="","Debes escribir el número de días de prima salarial. ",
IF( IFERROR(INT(BC294),1.1) &lt;&gt; IFERROR(_xlfn.NUMBERVALUE(BC294),1), "La cantidad de días de prima salarial debe ser un número entero. ", "")
),
""
)</f>
        <v/>
      </c>
      <c r="GE294" s="46">
        <f>IF(AND($DS294,GC294),
IF(BD294="","Debes escribir el valor de los días de prima salarial. ",
IF( ISERR(_xlfn.NUMBERVALUE(BD294)), "El valor de los días de prima salarial debe ser un número válido. ", "")
),
""
)</f>
        <v/>
      </c>
      <c r="GF294" s="46">
        <f>IF($DS294,
IF( AND(BE294&lt;&gt;"", ISERR(_xlfn.NUMBERVALUE(BE294))), "El valor de la prima NO saliarial debe ser un número válido. ", "")
)</f>
        <v/>
      </c>
      <c r="GG294" s="46">
        <f>CONCATENATE(BF294,BG294,BH294)&lt;&gt;""</f>
        <v/>
      </c>
      <c r="GH294" s="46">
        <f>IF(AND($DS294,GG294),
IF(BF294="","Debes escribir el valor de las cesantías. ",
IF( ISERR(_xlfn.NUMBERVALUE(BF294)), "El valor de las cesantías debe ser un número válido. ", "")
),
""
)</f>
        <v/>
      </c>
      <c r="GI294" s="46">
        <f>IF(AND($DS294,GG294),
IF(BG294="","Debes escribir el % de cesantías. ",
IF( ISERR(_xlfn.NUMBERVALUE(BG294)), "El % de cesantías debe ser un número válido. ", "")
),
""
)</f>
        <v/>
      </c>
      <c r="GJ294" s="46">
        <f>IF(AND($DS294,GG294),
IF(BH294="","Debes escribir el valor de intereses de cesantías. ",
IF( ISERR(_xlfn.NUMBERVALUE(BH294)), "El valor de intereses de cesantías debe ser un número válido. ", "")
),
""
)</f>
        <v/>
      </c>
      <c r="GK294" s="46">
        <f>CONCATENATE(BI294,BJ294,BK294)&lt;&gt;""</f>
        <v/>
      </c>
      <c r="GL294" s="46">
        <f>IF(AND($DS294,GK294),
IF(BI294="","Debes escribir el número de días de incapacidad. ",
IF( IFERROR(INT(BI294),1.1) &lt;&gt; IFERROR(_xlfn.NUMBERVALUE(BI294),1), "La cantidad de días de incapacidad debe ser un número entero. ", "")
),
""
)</f>
        <v/>
      </c>
      <c r="GM294" s="46">
        <f>IF(AND($DS294,GK294),
IF(BJ294="","Debes escribir el tipo de incapacidad. ",
IF(_xlfn.IFNA(VLOOKUP(BJ294,TIPO_DE_INCAPACIDAD,1,FALSE),-1)=-1,"El tipo de incapacidad es inválida (por favor seleccionarlo de la lista). ","")
),
""
)</f>
        <v/>
      </c>
      <c r="GN294" s="46">
        <f>IF(AND($DS294,GK294),
IF(BK294="","Debes escribir el valor de la incapacidad. ",
IF( ISERR(_xlfn.NUMBERVALUE(BK294)), "El valor de la incapacidad debe ser un número válido. ", "")
),
""
)</f>
        <v/>
      </c>
      <c r="GO294" s="46">
        <f>CONCATENATE(BL294,BM294)&lt;&gt;""</f>
        <v/>
      </c>
      <c r="GP294" s="46">
        <f>IF(AND($DS294,GO294),
IF(BL294="","Debes escribir el número de días de licencia de maternidad o paternidad. ",
IF( IFERROR(INT(BL294),1.1) &lt;&gt; IFERROR(_xlfn.NUMBERVALUE(BL294),1), "La cantidad de días de licencia de maternidad o paternidad debe ser un número entero. ", "")
),
""
)</f>
        <v/>
      </c>
      <c r="GQ294" s="46">
        <f>IF(AND($DS294,GO294),
IF(BM294="","Debes escribir el valor de la licencia de maternidad o paternidad. ",
IF( ISERR(_xlfn.NUMBERVALUE(BM294)), "El valor de la licencia de maternidad o paternidad debe ser un número válido. ", "")
),
""
)</f>
        <v/>
      </c>
      <c r="GR294" s="46">
        <f>CONCATENATE(BN294,BO294)&lt;&gt;""</f>
        <v/>
      </c>
      <c r="GS294" s="46">
        <f>IF(AND($DS294,GR294),
IF(BN294="","Debes escribir el número de días de licencia remunerada. ",
IF( IFERROR(INT(BN294),1.1) &lt;&gt; IFERROR(_xlfn.NUMBERVALUE(BN294),1), "La cantidad de días de licencia remunerada debe ser un número entero. ", "")
),
""
)</f>
        <v/>
      </c>
      <c r="GT294" s="46">
        <f>IF(AND($DS294,GR294),
IF(BO294="","Debes escribir el valor de la licencia remunerada. ",
IF( ISERR(_xlfn.NUMBERVALUE(BO294)), "El valor de la licencia remunerada debe ser un número válido. ", "")
),
""
)</f>
        <v/>
      </c>
      <c r="GU294" s="46">
        <f>IF($DS294,
IF( AND(BP294&lt;&gt;"", ISERR(_xlfn.NUMBERVALUE(BP294))), "El valor de la licencia NO remunerada debe ser un número válido. ", "")
)</f>
        <v/>
      </c>
      <c r="GV294" s="46">
        <f>IF($DS294,
IF( AND(BQ294&lt;&gt;"", ISERR(_xlfn.NUMBERVALUE(BQ294))), "El valor de auxilios salariales debe ser un número válido. ", "")
)</f>
        <v/>
      </c>
      <c r="GW294" s="46">
        <f>IF($DS294,
IF( AND(BR294&lt;&gt;"", ISERR(_xlfn.NUMBERVALUE(BR294))), "El valor de auxilios NO salariales debe ser un número válido. ", "")
)</f>
        <v/>
      </c>
      <c r="GX294" s="46">
        <f>IF($DS294,
IF( AND(BS294&lt;&gt;"", ISERR(_xlfn.NUMBERVALUE(BS294))), "El valor de bonos salariales debe ser un número válido. ", "")
)</f>
        <v/>
      </c>
      <c r="GY294" s="46">
        <f>IF($DS294,
IF( AND(BT294&lt;&gt;"", ISERR(_xlfn.NUMBERVALUE(BT294))), "El valor de bonos NO salariales debe ser un número válido. ", "")
)</f>
        <v/>
      </c>
      <c r="GZ294" s="46">
        <f>IF($DS294,
IF( AND(BU294&lt;&gt;"", ISERR(_xlfn.NUMBERVALUE(BU294))), "El valor de bonos salariales de alimentación debe ser un número válido. ", "")
)</f>
        <v/>
      </c>
      <c r="HA294" s="46">
        <f>IF($DS294,
IF( AND(BV294&lt;&gt;"", ISERR(_xlfn.NUMBERVALUE(BV294))), "El valor de bonos NO salariales de alimentación debe ser un número válido. ", "")
)</f>
        <v/>
      </c>
      <c r="HB294" s="46">
        <f>IF($DS294,
IF( AND(BW294&lt;&gt;"", ISERR(_xlfn.NUMBERVALUE(BW294))), "El valor de bonificaciones salariales debe ser un número válido. ", "")
)</f>
        <v/>
      </c>
      <c r="HC294" s="46">
        <f>IF($DS294,
IF( AND(BX294&lt;&gt;"", ISERR(_xlfn.NUMBERVALUE(BX294))), "El valor de bonificaciones NO salariales debe ser un número válido. ", "")
)</f>
        <v/>
      </c>
      <c r="HD294" s="46">
        <f>IF($DS294,
IF( AND(BY294&lt;&gt;"", ISERR(_xlfn.NUMBERVALUE(BY294))), "El valor de compensaciones ordinarias debe ser un número válido. ", "")
)</f>
        <v/>
      </c>
      <c r="HE294" s="46">
        <f>IF($DS294,
IF( AND(BZ294&lt;&gt;"", ISERR(_xlfn.NUMBERVALUE(BZ294))), "El valor de compensaciones extraordinarias debe ser un número válido. ", "")
)</f>
        <v/>
      </c>
      <c r="HF294" s="46">
        <f>IF($DS294,
IF( AND(CA294&lt;&gt;"", ISERR(_xlfn.NUMBERVALUE(CA294))), "El valor de comisiones debe ser un número válido. ", "")
)</f>
        <v/>
      </c>
      <c r="HG294" s="46">
        <f>IF($DS294,
IF( AND(CB294&lt;&gt;"", ISERR(_xlfn.NUMBERVALUE(CB294))), "El valor de ausencia por huega debe ser un número válido. ", "")
)</f>
        <v/>
      </c>
      <c r="HH294" s="46">
        <f>IF($DS294,
IF( AND(CC294&lt;&gt;"", ISERR(_xlfn.NUMBERVALUE(CC294))), "El valor de anticipos debe ser un número válido. ", "")
)</f>
        <v/>
      </c>
      <c r="HI294" s="46">
        <f>IF($DS294,
IF( AND(CD294&lt;&gt;"", ISERR(_xlfn.NUMBERVALUE(CD294))), "El valor de pagos a terceros debe ser un número válido. ", "")
)</f>
        <v/>
      </c>
      <c r="HJ294" s="46">
        <f>IF($DS294,
IF( AND(CE294&lt;&gt;"", ISERR(_xlfn.NUMBERVALUE(CE294))), "El valor de dotación debe ser un número válido. ", "")
)</f>
        <v/>
      </c>
      <c r="HK294" s="46">
        <f>IF($DS294,
IF( AND(CF294&lt;&gt;"", ISERR(_xlfn.NUMBERVALUE(CF294))), "El valor de apoyo sostenibilidad debe ser un número válido. ", "")
)</f>
        <v/>
      </c>
      <c r="HL294" s="46">
        <f>IF($DS294,
IF( AND(CG294&lt;&gt;"", ISERR(_xlfn.NUMBERVALUE(CG294))), "El valor de teletrabajo debe ser un número válido. ", "")
)</f>
        <v/>
      </c>
      <c r="HM294" s="46">
        <f>IF($DS294,
IF( AND(CH294&lt;&gt;"", ISERR(_xlfn.NUMBERVALUE(CH294))), "El valor de bonificación de retiro debe ser un número válido. ", "")
)</f>
        <v/>
      </c>
      <c r="HN294" s="46">
        <f>IF($DS294,
IF( AND(CI294&lt;&gt;"", ISERR(_xlfn.NUMBERVALUE(CI294))), "El valor de indemnización de retiro debe ser un número válido. ", "")
)</f>
        <v/>
      </c>
      <c r="HO294" s="46">
        <f>IF($DS294,
IF( AND(CJ294&lt;&gt;"", ISERR(_xlfn.NUMBERVALUE(CJ294))), "El valor de reintegros debe ser un número válido. ", "")
)</f>
        <v/>
      </c>
      <c r="HP294" s="46">
        <f>CONCATENATE(CK294,CL294,CM294)&lt;&gt;""</f>
        <v/>
      </c>
      <c r="HQ294" s="46">
        <f>IF(AND($DS294,HP294),
IF(CK294="","Debes escribir la descripción de otro concepto no categorizado. ",""),
""
)</f>
        <v/>
      </c>
      <c r="HR294" s="46">
        <f>IF(AND($DS294,HP294),
IF(CONCATENATE(CL294,CM294)="","Debes escribir al menos un valor de concepto no categorizado (salarial o no salarial). ",
IF(ISERR(_xlfn.NUMBERVALUE(CL294)),"El valor salarial concepto no categorizado debe ser un número válido. ","")
),
""
)</f>
        <v/>
      </c>
      <c r="HS294" s="46">
        <f>IF(AND($DS294,HP294),
IF(CONCATENATE(CL294,CM294)="","Debes escribir al menos un valor de concepto no categorizado (salarial o no salarial). ",
IF(ISERR(_xlfn.NUMBERVALUE(CM294)),"El valor NO salarial concepto no categorizado debe ser un número válido. ","")
),
""
)</f>
        <v/>
      </c>
      <c r="HT294" s="46">
        <f>IF($DS294,
IF(CN294="","Debes escribir el porcentaje del aporte a salud. ",
IF( ISERR(_xlfn.NUMBERVALUE(CN294)), "El valor del porcentaje del aporte a salud debe ser un número válido. ", "")
)
)</f>
        <v/>
      </c>
      <c r="HU294" s="46">
        <f>IF($DS294,
IF(CO294="","Debes escribir el valor del aporte a salud. ",
IF( ISERR(_xlfn.NUMBERVALUE(CO294)), "El valor del aporte a salud debe ser un número válido. ", "")
)
)</f>
        <v/>
      </c>
      <c r="HV294" s="46">
        <f>IF($DS294,
IF( AND(CP294&lt;&gt;"", ISERR(_xlfn.NUMBERVALUE(CP294))), "El valor plan complementario debe ser un número válido. ", "")
)</f>
        <v/>
      </c>
      <c r="HW294" s="46">
        <f>IF($DS294,
IF(CQ294="","Debes escribir el porcentaje del aporte a pensión. ",
IF( ISERR(_xlfn.NUMBERVALUE(CQ294)), "El valor del porcentaje del aporte a pensión debe ser un número válido. ", "")
)
)</f>
        <v/>
      </c>
      <c r="HX294" s="46">
        <f>IF($DS294,
IF(CR294="","Debes escribir el valor del aporte a pensión. ",
IF( ISERR(_xlfn.NUMBERVALUE(CR294)), "El valor del aporte a salud debe ser un número válido. ", "")
)
)</f>
        <v/>
      </c>
      <c r="HY294" s="46">
        <f>IF($DS294,
IF( AND(CS294&lt;&gt;"", ISERR(_xlfn.NUMBERVALUE(CS294))), "El valor pensión voluntaria debe ser un número válido. ", "")
)</f>
        <v/>
      </c>
      <c r="HZ294" s="46">
        <f>CONCATENATE(CT294,CU294,CV294,CW294)&lt;&gt;""</f>
        <v/>
      </c>
      <c r="IA294" s="46">
        <f>IF(AND($DS294,HZ294),
IF(CT294="","Debes escribir el % del fondo de seguridad pensional. ",
IF( ISERR(_xlfn.NUMBERVALUE(CT294)), "El % del fondo de seguridad debe ser un número válido. ", "")
),
""
)</f>
        <v/>
      </c>
      <c r="IB294" s="46">
        <f>IF(AND($DS294,HZ294),
IF(CU294="","Debes escribir el valor del aporte al fondo de solidaridad pensional. ",
IF( ISERR(_xlfn.NUMBERVALUE(CU294)), "El valor del aporte al fondo de solidaridad pensional debe ser un número válido. ", "")
),
""
)</f>
        <v/>
      </c>
      <c r="IC294" s="46">
        <f>IF(AND($DS294,HZ294),
IF(CV294="","Debes escribir el % del fondo de subsistencia. ",
IF( ISERR(_xlfn.NUMBERVALUE(CV294)), "El % del fondo de subsistencia debe ser un número válido. ", "")
),
""
)</f>
        <v/>
      </c>
      <c r="ID294" s="46">
        <f>IF(AND($DS294,HZ294),
IF(CW294="","Debes escribir el valor del fondo de subsistencia. ",
IF( ISERR(_xlfn.NUMBERVALUE(CW294)), "El valor del fondo de subsistencia debe ser un número válido. ", "")
),
""
)</f>
        <v/>
      </c>
      <c r="IE294" s="46">
        <f>CONCATENATE(CX294,CY294)&lt;&gt;""</f>
        <v/>
      </c>
      <c r="IF294" s="46">
        <f>IF(AND($DS294,IE294),
IF(CX294="","Debes escribir el % de sindicato. ",
IF( ISERR(_xlfn.NUMBERVALUE(CX294)), "El % de sindicato debe ser un número válido. ", "")
),
""
)</f>
        <v/>
      </c>
      <c r="IG294" s="46">
        <f>IF(AND($DS294,IE294),
IF(CY294="","Debes escribir el valor del sindicato. ",
IF( ISERR(_xlfn.NUMBERVALUE(CY294)), "El valor del sindicato debe ser un número válido. ", "")
),
""
)</f>
        <v/>
      </c>
      <c r="IH294" s="46">
        <f>IF($DS294,
IF( AND(CZ294&lt;&gt;"", ISERR(_xlfn.NUMBERVALUE(CZ294))), "El valor de sanción pública debe ser un número válido. ", "")
)</f>
        <v/>
      </c>
      <c r="II294" s="46">
        <f>IF($DS294,
IF( AND(DA294&lt;&gt;"", ISERR(_xlfn.NUMBERVALUE(DA294))), "El valor de sanción privada debe ser un número válido. ", "")
)</f>
        <v/>
      </c>
      <c r="IJ294" s="46">
        <f>CONCATENATE(DB294,DC294)&lt;&gt;""</f>
        <v/>
      </c>
      <c r="IK294" s="46">
        <f>IF(AND($DS294,IJ294),
IF(DB294="","Debes escribir la descripción de libranza. ",""),
""
)</f>
        <v/>
      </c>
      <c r="IL294" s="46">
        <f>IF(AND($DS294,IJ294),
IF(DC294="","Debes escribir la cuota libranza. ",
IF(ISERR(_xlfn.NUMBERVALUE(DC294)),"El valor de la cuota libranza debe ser un número válido. ","")
),
""
)</f>
        <v/>
      </c>
      <c r="IM294" s="46">
        <f>IF($DS294,
IF( AND(DD294&lt;&gt;"", ISERR(_xlfn.NUMBERVALUE(DD294))), "El valor de pagos a terceros debe ser un número válido. ", "")
)</f>
        <v/>
      </c>
      <c r="IN294" s="46">
        <f>IF($DS294,
IF( AND(DE294&lt;&gt;"", ISERR(_xlfn.NUMBERVALUE(DE294))), "El valor de anticipos debe ser un número válido. ", "")
)</f>
        <v/>
      </c>
      <c r="IO294" s="46">
        <f>IF($DS294,
IF( AND(DF294&lt;&gt;"", ISERR(_xlfn.NUMBERVALUE(DF294))), "El valor de AFC debe ser un número válido. ", "")
)</f>
        <v/>
      </c>
      <c r="IP294" s="46">
        <f>IF($DS294,
IF( AND(DG294&lt;&gt;"", ISERR(_xlfn.NUMBERVALUE(DG294))), "El valor de rete-fuente debe ser un número válido. ", "")
)</f>
        <v/>
      </c>
      <c r="IQ294" s="46">
        <f>IF($DS294,
IF( AND(DH294&lt;&gt;"", ISERR(_xlfn.NUMBERVALUE(DH294))), "El valor de cooperativa de trabajo debe ser un número válido. ", "")
)</f>
        <v/>
      </c>
      <c r="IR294" s="46">
        <f>IF($DS294,
IF( AND(DI294&lt;&gt;"", ISERR(_xlfn.NUMBERVALUE(DI294))), "El valor de embargo fiscal debe ser un número válido. ", "")
)</f>
        <v/>
      </c>
      <c r="IS294" s="46">
        <f>IF($DS294,
IF( AND(DJ294&lt;&gt;"", ISERR(_xlfn.NUMBERVALUE(DJ294))), "El valor de educación debe ser un número válido. ", "")
)</f>
        <v/>
      </c>
      <c r="IT294" s="46">
        <f>IF($DS294,
IF( AND(DK294&lt;&gt;"", ISERR(_xlfn.NUMBERVALUE(DK294))), "El valor de reintegro debe ser un número válido. ", "")
)</f>
        <v/>
      </c>
      <c r="IU294" s="46">
        <f>IF($DS294,
IF( AND(DL294&lt;&gt;"", ISERR(_xlfn.NUMBERVALUE(DL294))), "El valor de deuda debe ser un número válido. ", "")
)</f>
        <v/>
      </c>
      <c r="IV294" s="46">
        <f>IF($DS294,
IF( AND(DM294&lt;&gt;"", ISERR(_xlfn.NUMBERVALUE(DM294))), "El valor de otras deducciones debe ser un número válido. ", "")
)</f>
        <v/>
      </c>
      <c r="IW294" s="46">
        <f>IF($DS294,
IF(DN294="","Debes escribir el valor de los devengos totales. ",
IF( ISERR(_xlfn.NUMBERVALUE(DN294)), "El valor de los devengos totales debe ser un número válido. ", "")
)
)</f>
        <v/>
      </c>
      <c r="IX294" s="46">
        <f>IF($DS294,
IF(DO294="","Debes escribir el valor de las deducciones totales. ",
IF( ISERR(_xlfn.NUMBERVALUE(DO294)), "El valor de las deducciones totales debe ser un número válido. ", "")
)
)</f>
        <v/>
      </c>
      <c r="IY294" s="46">
        <f>IF($DS294,
IF(DP294="","Debes escribir el valor del salario total. ",
IF( ISERR(_xlfn.NUMBERVALUE(DP294)), "El valor del salario total debe ser un número válido. ", "")
)
)</f>
        <v/>
      </c>
    </row>
    <row r="295">
      <c r="B295" s="48" t="n">
        <v>283</v>
      </c>
      <c r="C295" s="61">
        <f>IF(AND(DS295,DP295&lt;&gt;""),
IF(DQ295="","OK","Error"),
""
)</f>
        <v/>
      </c>
      <c r="D295" s="53" t="n"/>
      <c r="E295" s="52" t="n"/>
      <c r="F295" s="112" t="n"/>
      <c r="G295" s="52" t="n"/>
      <c r="H295" s="53" t="n"/>
      <c r="I295" s="52" t="n"/>
      <c r="J295" s="52" t="n"/>
      <c r="K295" s="53" t="n"/>
      <c r="L295" s="55" t="n"/>
      <c r="M295" s="108" t="n"/>
      <c r="N295" s="56" t="n"/>
      <c r="O295" s="52" t="n"/>
      <c r="P295" s="52" t="n"/>
      <c r="Q295" s="52" t="n"/>
      <c r="R295" s="52" t="n"/>
      <c r="S295" s="52" t="n"/>
      <c r="T295" s="53" t="n"/>
      <c r="U295" s="52" t="n"/>
      <c r="V295" s="52" t="n"/>
      <c r="W295" s="55" t="n"/>
      <c r="X295" s="55" t="n"/>
      <c r="Y295" s="52" t="n"/>
      <c r="Z295" s="55" t="n"/>
      <c r="AA295" s="52" t="n"/>
      <c r="AB295" s="53" t="n"/>
      <c r="AC295" s="53" t="n"/>
      <c r="AD295" s="53" t="n"/>
      <c r="AE295" s="177" t="n"/>
      <c r="AF295" s="113" t="n"/>
      <c r="AG295" s="177" t="n"/>
      <c r="AH295" s="178" t="n"/>
      <c r="AI295" s="178" t="n"/>
      <c r="AJ295" s="178" t="n"/>
      <c r="AK295" s="114" t="n"/>
      <c r="AL295" s="178" t="n"/>
      <c r="AM295" s="114" t="n"/>
      <c r="AN295" s="178" t="n"/>
      <c r="AO295" s="114" t="n"/>
      <c r="AP295" s="178" t="n"/>
      <c r="AQ295" s="114" t="n"/>
      <c r="AR295" s="178" t="n"/>
      <c r="AS295" s="114" t="n"/>
      <c r="AT295" s="178" t="n"/>
      <c r="AU295" s="114" t="n"/>
      <c r="AV295" s="178" t="n"/>
      <c r="AW295" s="114" t="n"/>
      <c r="AX295" s="178" t="n"/>
      <c r="AY295" s="114" t="n"/>
      <c r="AZ295" s="178" t="n"/>
      <c r="BA295" s="114" t="n"/>
      <c r="BB295" s="178" t="n"/>
      <c r="BC295" s="114" t="n"/>
      <c r="BD295" s="178" t="n"/>
      <c r="BE295" s="178" t="n"/>
      <c r="BF295" s="178" t="n"/>
      <c r="BG295" s="59" t="n"/>
      <c r="BH295" s="178" t="n"/>
      <c r="BI295" s="114" t="n"/>
      <c r="BJ295" s="53" t="n"/>
      <c r="BK295" s="178" t="n"/>
      <c r="BL295" s="114" t="n"/>
      <c r="BM295" s="178" t="n"/>
      <c r="BN295" s="114" t="n"/>
      <c r="BO295" s="178" t="n"/>
      <c r="BP295" s="178" t="n"/>
      <c r="BQ295" s="178" t="n"/>
      <c r="BR295" s="178" t="n"/>
      <c r="BS295" s="178" t="n"/>
      <c r="BT295" s="178" t="n"/>
      <c r="BU295" s="178" t="n"/>
      <c r="BV295" s="178" t="n"/>
      <c r="BW295" s="178" t="n"/>
      <c r="BX295" s="178" t="n"/>
      <c r="BY295" s="178" t="n"/>
      <c r="BZ295" s="178" t="n"/>
      <c r="CA295" s="178" t="n"/>
      <c r="CB295" s="178" t="n"/>
      <c r="CC295" s="178" t="n"/>
      <c r="CD295" s="178" t="n"/>
      <c r="CE295" s="178" t="n"/>
      <c r="CF295" s="178" t="n"/>
      <c r="CG295" s="178" t="n"/>
      <c r="CH295" s="178" t="n"/>
      <c r="CI295" s="178" t="n"/>
      <c r="CJ295" s="178" t="n"/>
      <c r="CK295" s="53" t="n"/>
      <c r="CL295" s="178" t="n"/>
      <c r="CM295" s="178" t="n"/>
      <c r="CN295" s="60" t="n"/>
      <c r="CO295" s="177" t="n"/>
      <c r="CP295" s="178" t="n"/>
      <c r="CQ295" s="60" t="n"/>
      <c r="CR295" s="177" t="n"/>
      <c r="CS295" s="178" t="n"/>
      <c r="CT295" s="59" t="n"/>
      <c r="CU295" s="178" t="n"/>
      <c r="CV295" s="59" t="n"/>
      <c r="CW295" s="178" t="n"/>
      <c r="CX295" s="59" t="n"/>
      <c r="CY295" s="178" t="n"/>
      <c r="CZ295" s="178" t="n"/>
      <c r="DA295" s="178" t="n"/>
      <c r="DB295" s="53" t="n"/>
      <c r="DC295" s="178" t="n"/>
      <c r="DD295" s="178" t="n"/>
      <c r="DE295" s="178" t="n"/>
      <c r="DF295" s="178" t="n"/>
      <c r="DG295" s="178" t="n"/>
      <c r="DH295" s="178" t="n"/>
      <c r="DI295" s="178" t="n"/>
      <c r="DJ295" s="178" t="n"/>
      <c r="DK295" s="178" t="n"/>
      <c r="DL295" s="178" t="n"/>
      <c r="DM295" s="178" t="n"/>
      <c r="DN295" s="177" t="n"/>
      <c r="DO295" s="177" t="n"/>
      <c r="DP295" s="177" t="n"/>
      <c r="DQ295" s="76">
        <f>IF(AND(DS295,DP295&lt;&gt;""),
CONCATENATE(DT295,DU295,DV295,DW295,DX295,DY295,DZ295,EA295,EB295,EC295,ED295,EE295,EF295,EG295,EH295,EI295,EJ295,EK295,EL295,EM295,EN295,EO295,EP295,EQ295,ES295,ET295,EU295,EV295,EW295,EX295,EY295,EZ295,FA295,FC295,FD295,FF295,FG295,FI295,FJ295,FL295,FM295,FO295,FP295,FR295,FS295,FU295,FV295,FX295,FY295,GA295,GB295,GD295,GE295,GF295,GH295,GI295,GJ295,GL295,GM295,GN295,GP295,GQ295,GS295,GT295,GU295,GV295,GW295,GX295,GY295,GZ295,HA295,HB295,HC295,HD295,HE295,HF295,HG295,HH295,HI295,HJ295,HK295,HL295,HM295,HN295,HO295,HQ295,HR295,HS295,HT295,HU295,HV295,HW295,HX295,HY295,IA295,IB295,IC295,ID295,IF295,IG295,IH295,II295,IK295,IL295,IM295,IN295,IO295,IP295,IQ295,IR295,IS295,IT295,IU295,IV295,IW295,IX295,IY295,IZ295),
""
)</f>
        <v/>
      </c>
      <c r="DR295" s="53" t="n"/>
      <c r="DS295" s="46">
        <f>CONCATENATE(D295,$E295,$F295,$G295,H295,$I295,$J295,K295,$L295,$M295,N295,$O295,$P295,$Q295,$R295,$S295,T295,$U295,$V295,$W295,$X295,$Y295,$Z295,$AA295,AB295,AC295,AD295,$AE295,$AF295,$AG295,AH295,AI295,AJ295,AK295,AL295,AM295,AN295,AO295,AP295,AQ295,AR295,AS295,AT295,AU295,AV295,AW295,AX295,AY295,AZ295,BA295,BB295,BC295,BD295,BE295,BF295,BG295,BH295,BI295,BJ295,BK295,BL295,BM295,BN295,BO295,BP295,BQ295,BR295,BS295,BT295,BU295,BV295,BW295,BX295,BY295,BZ295,CA295,CB295,CC295,CD295,CE295,CF295,CG295,CH295,CI295,CJ295,CK295,CL295,CM295,$CN295,$CO295,CP295,$CQ295,$CR295,CS295,CT295,CU295,CV295,CW295,CX295,CY295,CZ295,DA295,DB295,DC295,DD295,DE295,DF295,DG295,DH295,DI295,DJ295,DK295,DL295,DM295,$DN295,$DO295,$DP295,DR295)&lt;&gt;""</f>
        <v/>
      </c>
      <c r="DT295" s="46">
        <f>IF(AND($DS295,$E$4&lt;&gt;""),
IF(LEFT($E$4,2) = "1.",
IF(D295&lt;&gt;"","El CUNE sólo se envía en operaciones de novedad o ajuste. ",""),
IF(D295="","Debes escribir un CUNE válido para realizar operaciones de novedad o ajuste. ","")),
""
)</f>
        <v/>
      </c>
      <c r="DU295" s="46">
        <f>IF($DS295,
IF(E295="","Debes seleccionar el tipo de documento del empleado. ",
IF(_xlfn.IFNA(VLOOKUP(E295,TIPO_DE_DOCUMENTO,1,FALSE),-1)=-1,"El tipo de documento no es válido (por favor seleccionarlo de la lista). ","")
)
)</f>
        <v/>
      </c>
      <c r="DV295" s="46">
        <f>IF($DS295,
IF(F295="","Debes escribir el número de documento del empleado. ","")
)</f>
        <v/>
      </c>
      <c r="DW295" s="46">
        <f>IF($DS295,
IF(G295="","Debes escribir el primer nombre del empleado. ","")
)</f>
        <v/>
      </c>
      <c r="DY295" s="46">
        <f>IF($DS295,
IF(I295="","Debes escribir el primer apellido del empleado. ","")
)</f>
        <v/>
      </c>
      <c r="DZ295" s="46">
        <f>IF($DS295,
IF(J295="","Debes escribir el segundo apellido del empleado. ","")
)</f>
        <v/>
      </c>
      <c r="EB295" s="46">
        <f>IF($DS295,
IF(L295="","Debes escribir la fecha de ingreso del empleado. ",
IF(ISERR(DATE(YEAR(L295),MONTH(L295),DAY(L295))), "El valor ingresado en fecha de ingreso no tiene un formato válido. ","")
)
)</f>
        <v/>
      </c>
      <c r="EC295" s="46">
        <f>IF($DS295,
IF(M295="","Debes escribir el tiempo laborado. ",
IF( IFERROR(INT(M295),1.1) &lt;&gt; IFERROR(_xlfn.NUMBERVALUE(M295),1), "El valor de los días trabajados debe ser un número entero. ", "")
)
)</f>
        <v/>
      </c>
      <c r="ED295" s="46">
        <f>IF($DS295,
IF( AND(N295&lt;&gt;"", ISERR(DATE(YEAR(N295),MONTH(N295),DAY(N295))) ), "El valor ingresado en fecha de ingreso no tiene un formato válido. ",
IF( AND(N295&lt;&gt;"", $E$6&lt;&gt;"", DATE(YEAR(N295), MONTH(N295), 1) &lt;&gt; IFERROR(DATE(MID($E$6, 1, 4), MID($E$6, 6, 2),1), "1/1/1900") ), "La fecha de retiro debe estar dentro del período liquidado. ", "")
)
)</f>
        <v/>
      </c>
      <c r="EE295" s="46">
        <f>IF($DS295,
IF(O295="","Debes seleccionar el tipo de trabajador. ",
IF(_xlfn.IFNA(VLOOKUP(O295,TIPO_DE_TRABAJADOR,1,FALSE),-1)=-1,"El tipo de trabajador no es válido (por favor seleccionarlo de la lista). ","")
)
)</f>
        <v/>
      </c>
      <c r="EF295" s="46">
        <f>IF($DS295,
IF(P295="","Debes seleccionar si es un trabajador dependiente pensionado por vejez. ",
IF(_xlfn.IFNA(VLOOKUP(P295,SUBTIPO_DE_TRABAJADOR,1,FALSE),-1)=-1,"El tipo de trabajador dependiente pensionado por vejez no es válido (por favor seleccionarlo de la lista). ","")
)
)</f>
        <v/>
      </c>
      <c r="EG295" s="46">
        <f>IF($DS295,
IF(Q295="","Debes seleccionar el tipo de contrato del trabajador. ",
IF(_xlfn.IFNA(VLOOKUP(Q295,TIPO_DE_CONTRATO,1,FALSE),-1)=-1,"El tipo de contrato del trabajador no es válido (por favor seleccionarlo de la lista). ","")
)
)</f>
        <v/>
      </c>
      <c r="EH295" s="46">
        <f>IF($DS295,
IF(R295="","Debes seleccionar si es un salario integral. ",
IF(_xlfn.IFNA(VLOOKUP(R295,SI_NO,1,FALSE),-1)=-1,"Valor no válido para salario integral (por favor seleccionarlo de la lista). ","")
)
)</f>
        <v/>
      </c>
      <c r="EI295" s="46">
        <f>IF($DS295,
IF(S295="","Debes seleccionar si el trabajador realiza actividades de riesgo. ",
IF(_xlfn.IFNA(VLOOKUP(S295,SI_NO,1,FALSE),-1)=-1,"Valor no válido para actividad de alto riesgo (por favor seleccionarlo de la lista). ","")
)
)</f>
        <v/>
      </c>
      <c r="EK295" s="46">
        <f>IF($DS295,
IF(U295="","Debes escribir el código del municipio de residencia del trabajador. ",
IF(_xlfn.IFNA(VLOOKUP(U295,MUNICIPIO,1,FALSE),-1)=-1,"El municipio de residencia del trabajador es inválido (por favor seleccionarlo de la lista). ","")
)
)</f>
        <v/>
      </c>
      <c r="EL295" s="46">
        <f>IF($DS295,
IF(V295="","Debes escribir el la dirección de residendia del trabajador. ","")
)</f>
        <v/>
      </c>
      <c r="EM295" s="46">
        <f>IF($DS295,
IF(W295="","Debes escribir la fecha de inicio de la liquidación. ",
IF(ISERR(DATE(YEAR(W295),MONTH(W295),DAY(W295))),"El valor ingresado en fecha de inicio de liquidación no tiene un formato válido. ",
IF( AND($E$6&lt;&gt;"", DATE(YEAR(W295), MONTH(W295), 1) &lt;&gt; IFERROR(DATE(MID($E$6, 1, 4), MID($E$6, 6, 2),1), "1/1/1900") ), "La fecha de inicio de la liquidación debe estar dentro del período liquidado. ", "")
)
)
)</f>
        <v/>
      </c>
      <c r="EN295" s="46">
        <f>IF($DS295,
IF(X295="","Debes escribir la fecha de fin de la liquidación. ",
IF(ISERR(DATE(YEAR(X295),MONTH(X295),DAY(X295))),"El valor ingresado en fecha de fin de liquidación no tiene un formato válido. ",
IF( AND($E$6&lt;&gt;"", DATE(YEAR(X295), MONTH(X295), 1) &lt;&gt; IFERROR(DATE(MID($E$6, 1, 4), MID($E$6, 6, 2),1), "1/1/1900") ), "La fecha de fin de la liquidación debe estar dentro del período liquidado. ", "")
)
)
)</f>
        <v/>
      </c>
      <c r="EO295" s="46">
        <f>IF($DS295,
IF(Y295="","Debes escribir la frecuencia de pago del trabajador. ",
IF(_xlfn.IFNA(VLOOKUP(Y295,PERÍODO_DE_NÓMINA,1,FALSE),-1)=-1,"La frecuencia de pago es inválida (por favor seleccionarlo de la lista). ","")
)
)</f>
        <v/>
      </c>
      <c r="EP295" s="46">
        <f>IF($DS295,
IF(Z295="","Debes escribir la fecha de pago. ",
IF(ISERR(DATE(YEAR(Z295),MONTH(Z295),DAY(Z295))), "El valor ingresado en fecha de pago no tiene un formato válido. ","")
)
)</f>
        <v/>
      </c>
      <c r="EQ295" s="46">
        <f>IF($DS295,
IF(AA295="","Debes escribir el medio de pago. ",
IF(_xlfn.IFNA(VLOOKUP(AA295,MEDIOS_DE_PAGO,1,FALSE),-1)=-1,"El medio de pago es inválido (por favor seleccionarlo de la lista). ","")
)
)</f>
        <v/>
      </c>
      <c r="ER295" s="46">
        <f>OR(AA295='Tablas '!$T$4,AA295='Tablas '!$T$7,AA295='Tablas '!$T$8,AA295='Tablas '!$T$11)</f>
        <v/>
      </c>
      <c r="ES295" s="46">
        <f>IF(AND($DS295,ER295),
IF(AB295="","Debes escribir la entidad bancaria. ",""),
""
)</f>
        <v/>
      </c>
      <c r="ET295" s="46">
        <f>IF(AND($DS295,ER295),
IF(AC295="","Debes escribir el tipo de cuenta bancaria. ",
IF(_xlfn.IFNA(VLOOKUP(AC295,TIPO_DE_CUENTA,1,FALSE),-1)=-1,"El tipo de cuenta bancaria es inválida (por favor seleccionarlo de la lista). ","")
),
""
)</f>
        <v/>
      </c>
      <c r="EU295" s="46">
        <f>IF(AND($DS295,ER295),
IF(AD295="","Debes escribir el número de cuenta bancaria. ",""),
""
)</f>
        <v/>
      </c>
      <c r="EV295" s="46">
        <f>IF($DS295,
IF(AE295="","Debes escribir el valor del sueldo básico. ",
IF( ISERR(_xlfn.NUMBERVALUE(AE295)), "El valor del sueldo básico debe ser un número válido. ", "")
)
)</f>
        <v/>
      </c>
      <c r="EW295" s="46">
        <f>IF($DS295,
IF(AF295="","Debes escribir el número de días trabajados. ",
IF( IFERROR(INT(AF295),1.1) &lt;&gt; IFERROR(_xlfn.NUMBERVALUE(AF295),1), "La cantidad de días trabajados debe ser un número entero. ", "")
)
)</f>
        <v/>
      </c>
      <c r="EX295" s="46">
        <f>IF($DS295,
IF(AG295="","Debes escribir el valor del sueldo trabajado. ",
IF( ISERR(_xlfn.NUMBERVALUE(AG295)), "El valor del sueldo trabajado debe ser un número válido. ", "")
)
)</f>
        <v/>
      </c>
      <c r="EY295" s="46">
        <f>IF($DS295,
IF( AND(AH295&lt;&gt;"", ISERR(_xlfn.NUMBERVALUE(AH295))), "El valor del auxilio de transporte debe ser un número válido. ", "")
)</f>
        <v/>
      </c>
      <c r="EZ295" s="46">
        <f>IF($DS295,
IF( AND(AI295&lt;&gt;"", ISERR(_xlfn.NUMBERVALUE(AI295))), "El valor de viáticos salariales debe ser un número válido. ", "")
)</f>
        <v/>
      </c>
      <c r="FA295" s="46">
        <f>IF($DS295,
IF( AND(AJ295&lt;&gt;"", ISERR(_xlfn.NUMBERVALUE(AJ295))), "El valor de viáticos NO salariales debe ser un número válido. ", "")
)</f>
        <v/>
      </c>
      <c r="FB295" s="46">
        <f>CONCATENATE(AK295,AL295)&lt;&gt;""</f>
        <v/>
      </c>
      <c r="FC295" s="46">
        <f>IF(AND($DS295,FB295),
IF(AK295="","Debes escribir el número de horas extras diurnas. ",
IF( IFERROR(INT(AK295),1.1) &lt;&gt; IFERROR(_xlfn.NUMBERVALUE(AK295),1), "La cantidad de horas extras diurnas debe ser un número entero. ", "")
),
""
)</f>
        <v/>
      </c>
      <c r="FD295" s="46">
        <f>IF(AND($DS295,FB295),
IF(AL295="","Debes escribir el valor de las horas extras diurnas. ",
IF( ISERR(_xlfn.NUMBERVALUE(AL295)), "El valor de las horas extras duirnas debe ser un número válido. ", "")
),
""
)</f>
        <v/>
      </c>
      <c r="FE295" s="46">
        <f>CONCATENATE(AM295,AN295)&lt;&gt;""</f>
        <v/>
      </c>
      <c r="FF295" s="46">
        <f>IF(AND($DS295,FE295),
IF(AM295="","Debes escribir el número de horas extras nocturnas. ",
IF( IFERROR(INT(AM295),1.1) &lt;&gt; IFERROR(_xlfn.NUMBERVALUE(AM295),1), "La cantidad de horas extras nocturnas debe ser un número entero. ", "")
),
""
)</f>
        <v/>
      </c>
      <c r="FG295" s="46">
        <f>IF(AND($DS295,FE295),
IF(AN295="","Debes escribir el valor de las horas extras nocturnas. ",
IF( ISERR(_xlfn.NUMBERVALUE(AN295)), "El valor de las horas extras nocturnas debe ser un número válido. ", "")
),
""
)</f>
        <v/>
      </c>
      <c r="FH295" s="46">
        <f>CONCATENATE(AO295,AP295)&lt;&gt;""</f>
        <v/>
      </c>
      <c r="FI295" s="46">
        <f>IF(AND($DS295,FH295),
IF(AO295="","Debes escribir el número de horas extras diurnas dominicales y festivas. ",
IF( IFERROR(INT(AO295),1.1) &lt;&gt; IFERROR(_xlfn.NUMBERVALUE(AO295),1), "La cantidad de horas extras diurnas dominicales y festivas debe ser un número entero. ", "")
),
""
)</f>
        <v/>
      </c>
      <c r="FJ295" s="46">
        <f>IF(AND($DS295,FH295),
IF(AP295="","Debes escribir el valor de las horas extras diurnas dominicales y festivas. ",
IF( ISERR(_xlfn.NUMBERVALUE(AP295)), "El valor de las horas extras diurnas dominicales y festivas debe ser un número válido. ", "")
),
""
)</f>
        <v/>
      </c>
      <c r="FK295" s="46">
        <f>CONCATENATE(AQ295,AR295)&lt;&gt;""</f>
        <v/>
      </c>
      <c r="FL295" s="46">
        <f>IF(AND($DS295,FK295),
IF(AQ295="","Debes escribir el número de horas extras nocturnas dominicales y festivas. ",
IF( IFERROR(INT(AQ295),1.1) &lt;&gt; IFERROR(_xlfn.NUMBERVALUE(AQ295),1), "La cantidad de horas extras nocturnas dominicales y festivas debe ser un número entero. ", "")
),
""
)</f>
        <v/>
      </c>
      <c r="FM295" s="46">
        <f>IF(AND($DS295,FK295),
IF(AR295="","Debes escribir el valor de las horas extras nocturnas dominicales y festivas. ",
IF( ISERR(_xlfn.NUMBERVALUE(AR295)), "El valor de las horas extras nocturnas dominicales y festivas debe ser un número válido. ", "")
),
""
)</f>
        <v/>
      </c>
      <c r="FN295" s="46">
        <f>CONCATENATE(AS295,AT295)&lt;&gt;""</f>
        <v/>
      </c>
      <c r="FO295" s="46">
        <f>IF(AND($DS295,FN295),
IF(AS295="","Debes escribir el número de horas recargo nocturno. ",
IF( IFERROR(INT(AS295),1.1) &lt;&gt; IFERROR(_xlfn.NUMBERVALUE(AS295),1), "La cantidad de horas recargo nocturno debe ser un número entero. ", "")
),
""
)</f>
        <v/>
      </c>
      <c r="FP295" s="46">
        <f>IF(AND($DS295,FN295),
IF(AT295="","Debes escribir el valor de las horas recargo nocturno. ",
IF( ISERR(_xlfn.NUMBERVALUE(AT295)), "El valor de las horas recargo nocturno debe ser un número válido. ", "")
),
""
)</f>
        <v/>
      </c>
      <c r="FQ295" s="46">
        <f>CONCATENATE(AU295,AV295)&lt;&gt;""</f>
        <v/>
      </c>
      <c r="FR295" s="46">
        <f>IF(AND($DS295,FQ295),
IF(AU295="","Debes escribir el número de horas recargo diurno dominical y festivo. ",
IF( IFERROR(INT(AU295),1.1) &lt;&gt; IFERROR(_xlfn.NUMBERVALUE(AU295),1), "La cantidad de horas recargo diurno dominical y festivo debe ser un número entero. ", "")
),
""
)</f>
        <v/>
      </c>
      <c r="FS295" s="46">
        <f>IF(AND($DS295,FQ295),
IF(AV295="","Debes escribir el valor de las horas recargo diurno dominical y festivo. ",
IF( ISERR(_xlfn.NUMBERVALUE(AV295)), "El valor de las horas recargo diurno dominical y festivo debe ser un número válido. ", "")
),
""
)</f>
        <v/>
      </c>
      <c r="FT295" s="46">
        <f>CONCATENATE(AW295,AX295)&lt;&gt;""</f>
        <v/>
      </c>
      <c r="FU295" s="46">
        <f>IF(AND($DS295,FT295),
IF(AW295="","Debes escribir el número de horas recargo nocturno dominical y festivo. ",
IF( IFERROR(INT(AW295),1.1) &lt;&gt; IFERROR(_xlfn.NUMBERVALUE(AW295),1), "La cantidad de horas recargo nocturno dominical y festivo debe ser un número entero. ", "")
),
""
)</f>
        <v/>
      </c>
      <c r="FV295" s="46">
        <f>IF(AND($DS295,FT295),
IF(AX295="","Debes escribir el valor de las horas recargo nocturno dominical y festivo. ",
IF( ISERR(_xlfn.NUMBERVALUE(AX295)), "El valor de las horas recargo nocturno dominical y festivo debe ser un número válido. ", "")
),
""
)</f>
        <v/>
      </c>
      <c r="FW295" s="46">
        <f>CONCATENATE(AY295,AZ295)&lt;&gt;""</f>
        <v/>
      </c>
      <c r="FX295" s="46">
        <f>IF(AND($DS295,FW295),
IF(AY295="","Debes escribir el número de días de vacaciones comunes. ",
IF( IFERROR(INT(AY295),1.1) &lt;&gt; IFERROR(_xlfn.NUMBERVALUE(AY295),1), "La cantidad de días de vacaciones comunes debe ser un número entero. ", "")
),
""
)</f>
        <v/>
      </c>
      <c r="FY295" s="46">
        <f>IF(AND($DS295,FW295),
IF(AZ295="","Debes escribir el valor de las vacaciones comunes. ",
IF( ISERR(_xlfn.NUMBERVALUE(AZ295)), "El valor de las vacaciones comunes debe ser un número válido. ", "")
),
""
)</f>
        <v/>
      </c>
      <c r="FZ295" s="46">
        <f>CONCATENATE(BA295,BB295)&lt;&gt;""</f>
        <v/>
      </c>
      <c r="GA295" s="46">
        <f>IF(AND($DS295,FZ295),
IF(BA295="","Debes escribir el número de días de vacaciones compensadas. ",
IF( IFERROR(INT(BA295),1.1) &lt;&gt; IFERROR(_xlfn.NUMBERVALUE(BA295),1), "La cantidad de días de vacaciones compensadas debe ser un número entero. ", "")
),
""
)</f>
        <v/>
      </c>
      <c r="GB295" s="46">
        <f>IF(AND($DS295,FZ295),
IF(BB295="","Debes escribir el valor de las vacaciones compensadas. ",
IF( ISERR(_xlfn.NUMBERVALUE(BB295)), "El valor de las vacaciones compensadas debe ser un número válido. ", "")
),
""
)</f>
        <v/>
      </c>
      <c r="GC295" s="46">
        <f>CONCATENATE(BC295,BD295)&lt;&gt;""</f>
        <v/>
      </c>
      <c r="GD295" s="46">
        <f>IF(AND($DS295,GC295),
IF(BC295="","Debes escribir el número de días de prima salarial. ",
IF( IFERROR(INT(BC295),1.1) &lt;&gt; IFERROR(_xlfn.NUMBERVALUE(BC295),1), "La cantidad de días de prima salarial debe ser un número entero. ", "")
),
""
)</f>
        <v/>
      </c>
      <c r="GE295" s="46">
        <f>IF(AND($DS295,GC295),
IF(BD295="","Debes escribir el valor de los días de prima salarial. ",
IF( ISERR(_xlfn.NUMBERVALUE(BD295)), "El valor de los días de prima salarial debe ser un número válido. ", "")
),
""
)</f>
        <v/>
      </c>
      <c r="GF295" s="46">
        <f>IF($DS295,
IF( AND(BE295&lt;&gt;"", ISERR(_xlfn.NUMBERVALUE(BE295))), "El valor de la prima NO saliarial debe ser un número válido. ", "")
)</f>
        <v/>
      </c>
      <c r="GG295" s="46">
        <f>CONCATENATE(BF295,BG295,BH295)&lt;&gt;""</f>
        <v/>
      </c>
      <c r="GH295" s="46">
        <f>IF(AND($DS295,GG295),
IF(BF295="","Debes escribir el valor de las cesantías. ",
IF( ISERR(_xlfn.NUMBERVALUE(BF295)), "El valor de las cesantías debe ser un número válido. ", "")
),
""
)</f>
        <v/>
      </c>
      <c r="GI295" s="46">
        <f>IF(AND($DS295,GG295),
IF(BG295="","Debes escribir el % de cesantías. ",
IF( ISERR(_xlfn.NUMBERVALUE(BG295)), "El % de cesantías debe ser un número válido. ", "")
),
""
)</f>
        <v/>
      </c>
      <c r="GJ295" s="46">
        <f>IF(AND($DS295,GG295),
IF(BH295="","Debes escribir el valor de intereses de cesantías. ",
IF( ISERR(_xlfn.NUMBERVALUE(BH295)), "El valor de intereses de cesantías debe ser un número válido. ", "")
),
""
)</f>
        <v/>
      </c>
      <c r="GK295" s="46">
        <f>CONCATENATE(BI295,BJ295,BK295)&lt;&gt;""</f>
        <v/>
      </c>
      <c r="GL295" s="46">
        <f>IF(AND($DS295,GK295),
IF(BI295="","Debes escribir el número de días de incapacidad. ",
IF( IFERROR(INT(BI295),1.1) &lt;&gt; IFERROR(_xlfn.NUMBERVALUE(BI295),1), "La cantidad de días de incapacidad debe ser un número entero. ", "")
),
""
)</f>
        <v/>
      </c>
      <c r="GM295" s="46">
        <f>IF(AND($DS295,GK295),
IF(BJ295="","Debes escribir el tipo de incapacidad. ",
IF(_xlfn.IFNA(VLOOKUP(BJ295,TIPO_DE_INCAPACIDAD,1,FALSE),-1)=-1,"El tipo de incapacidad es inválida (por favor seleccionarlo de la lista). ","")
),
""
)</f>
        <v/>
      </c>
      <c r="GN295" s="46">
        <f>IF(AND($DS295,GK295),
IF(BK295="","Debes escribir el valor de la incapacidad. ",
IF( ISERR(_xlfn.NUMBERVALUE(BK295)), "El valor de la incapacidad debe ser un número válido. ", "")
),
""
)</f>
        <v/>
      </c>
      <c r="GO295" s="46">
        <f>CONCATENATE(BL295,BM295)&lt;&gt;""</f>
        <v/>
      </c>
      <c r="GP295" s="46">
        <f>IF(AND($DS295,GO295),
IF(BL295="","Debes escribir el número de días de licencia de maternidad o paternidad. ",
IF( IFERROR(INT(BL295),1.1) &lt;&gt; IFERROR(_xlfn.NUMBERVALUE(BL295),1), "La cantidad de días de licencia de maternidad o paternidad debe ser un número entero. ", "")
),
""
)</f>
        <v/>
      </c>
      <c r="GQ295" s="46">
        <f>IF(AND($DS295,GO295),
IF(BM295="","Debes escribir el valor de la licencia de maternidad o paternidad. ",
IF( ISERR(_xlfn.NUMBERVALUE(BM295)), "El valor de la licencia de maternidad o paternidad debe ser un número válido. ", "")
),
""
)</f>
        <v/>
      </c>
      <c r="GR295" s="46">
        <f>CONCATENATE(BN295,BO295)&lt;&gt;""</f>
        <v/>
      </c>
      <c r="GS295" s="46">
        <f>IF(AND($DS295,GR295),
IF(BN295="","Debes escribir el número de días de licencia remunerada. ",
IF( IFERROR(INT(BN295),1.1) &lt;&gt; IFERROR(_xlfn.NUMBERVALUE(BN295),1), "La cantidad de días de licencia remunerada debe ser un número entero. ", "")
),
""
)</f>
        <v/>
      </c>
      <c r="GT295" s="46">
        <f>IF(AND($DS295,GR295),
IF(BO295="","Debes escribir el valor de la licencia remunerada. ",
IF( ISERR(_xlfn.NUMBERVALUE(BO295)), "El valor de la licencia remunerada debe ser un número válido. ", "")
),
""
)</f>
        <v/>
      </c>
      <c r="GU295" s="46">
        <f>IF($DS295,
IF( AND(BP295&lt;&gt;"", ISERR(_xlfn.NUMBERVALUE(BP295))), "El valor de la licencia NO remunerada debe ser un número válido. ", "")
)</f>
        <v/>
      </c>
      <c r="GV295" s="46">
        <f>IF($DS295,
IF( AND(BQ295&lt;&gt;"", ISERR(_xlfn.NUMBERVALUE(BQ295))), "El valor de auxilios salariales debe ser un número válido. ", "")
)</f>
        <v/>
      </c>
      <c r="GW295" s="46">
        <f>IF($DS295,
IF( AND(BR295&lt;&gt;"", ISERR(_xlfn.NUMBERVALUE(BR295))), "El valor de auxilios NO salariales debe ser un número válido. ", "")
)</f>
        <v/>
      </c>
      <c r="GX295" s="46">
        <f>IF($DS295,
IF( AND(BS295&lt;&gt;"", ISERR(_xlfn.NUMBERVALUE(BS295))), "El valor de bonos salariales debe ser un número válido. ", "")
)</f>
        <v/>
      </c>
      <c r="GY295" s="46">
        <f>IF($DS295,
IF( AND(BT295&lt;&gt;"", ISERR(_xlfn.NUMBERVALUE(BT295))), "El valor de bonos NO salariales debe ser un número válido. ", "")
)</f>
        <v/>
      </c>
      <c r="GZ295" s="46">
        <f>IF($DS295,
IF( AND(BU295&lt;&gt;"", ISERR(_xlfn.NUMBERVALUE(BU295))), "El valor de bonos salariales de alimentación debe ser un número válido. ", "")
)</f>
        <v/>
      </c>
      <c r="HA295" s="46">
        <f>IF($DS295,
IF( AND(BV295&lt;&gt;"", ISERR(_xlfn.NUMBERVALUE(BV295))), "El valor de bonos NO salariales de alimentación debe ser un número válido. ", "")
)</f>
        <v/>
      </c>
      <c r="HB295" s="46">
        <f>IF($DS295,
IF( AND(BW295&lt;&gt;"", ISERR(_xlfn.NUMBERVALUE(BW295))), "El valor de bonificaciones salariales debe ser un número válido. ", "")
)</f>
        <v/>
      </c>
      <c r="HC295" s="46">
        <f>IF($DS295,
IF( AND(BX295&lt;&gt;"", ISERR(_xlfn.NUMBERVALUE(BX295))), "El valor de bonificaciones NO salariales debe ser un número válido. ", "")
)</f>
        <v/>
      </c>
      <c r="HD295" s="46">
        <f>IF($DS295,
IF( AND(BY295&lt;&gt;"", ISERR(_xlfn.NUMBERVALUE(BY295))), "El valor de compensaciones ordinarias debe ser un número válido. ", "")
)</f>
        <v/>
      </c>
      <c r="HE295" s="46">
        <f>IF($DS295,
IF( AND(BZ295&lt;&gt;"", ISERR(_xlfn.NUMBERVALUE(BZ295))), "El valor de compensaciones extraordinarias debe ser un número válido. ", "")
)</f>
        <v/>
      </c>
      <c r="HF295" s="46">
        <f>IF($DS295,
IF( AND(CA295&lt;&gt;"", ISERR(_xlfn.NUMBERVALUE(CA295))), "El valor de comisiones debe ser un número válido. ", "")
)</f>
        <v/>
      </c>
      <c r="HG295" s="46">
        <f>IF($DS295,
IF( AND(CB295&lt;&gt;"", ISERR(_xlfn.NUMBERVALUE(CB295))), "El valor de ausencia por huega debe ser un número válido. ", "")
)</f>
        <v/>
      </c>
      <c r="HH295" s="46">
        <f>IF($DS295,
IF( AND(CC295&lt;&gt;"", ISERR(_xlfn.NUMBERVALUE(CC295))), "El valor de anticipos debe ser un número válido. ", "")
)</f>
        <v/>
      </c>
      <c r="HI295" s="46">
        <f>IF($DS295,
IF( AND(CD295&lt;&gt;"", ISERR(_xlfn.NUMBERVALUE(CD295))), "El valor de pagos a terceros debe ser un número válido. ", "")
)</f>
        <v/>
      </c>
      <c r="HJ295" s="46">
        <f>IF($DS295,
IF( AND(CE295&lt;&gt;"", ISERR(_xlfn.NUMBERVALUE(CE295))), "El valor de dotación debe ser un número válido. ", "")
)</f>
        <v/>
      </c>
      <c r="HK295" s="46">
        <f>IF($DS295,
IF( AND(CF295&lt;&gt;"", ISERR(_xlfn.NUMBERVALUE(CF295))), "El valor de apoyo sostenibilidad debe ser un número válido. ", "")
)</f>
        <v/>
      </c>
      <c r="HL295" s="46">
        <f>IF($DS295,
IF( AND(CG295&lt;&gt;"", ISERR(_xlfn.NUMBERVALUE(CG295))), "El valor de teletrabajo debe ser un número válido. ", "")
)</f>
        <v/>
      </c>
      <c r="HM295" s="46">
        <f>IF($DS295,
IF( AND(CH295&lt;&gt;"", ISERR(_xlfn.NUMBERVALUE(CH295))), "El valor de bonificación de retiro debe ser un número válido. ", "")
)</f>
        <v/>
      </c>
      <c r="HN295" s="46">
        <f>IF($DS295,
IF( AND(CI295&lt;&gt;"", ISERR(_xlfn.NUMBERVALUE(CI295))), "El valor de indemnización de retiro debe ser un número válido. ", "")
)</f>
        <v/>
      </c>
      <c r="HO295" s="46">
        <f>IF($DS295,
IF( AND(CJ295&lt;&gt;"", ISERR(_xlfn.NUMBERVALUE(CJ295))), "El valor de reintegros debe ser un número válido. ", "")
)</f>
        <v/>
      </c>
      <c r="HP295" s="46">
        <f>CONCATENATE(CK295,CL295,CM295)&lt;&gt;""</f>
        <v/>
      </c>
      <c r="HQ295" s="46">
        <f>IF(AND($DS295,HP295),
IF(CK295="","Debes escribir la descripción de otro concepto no categorizado. ",""),
""
)</f>
        <v/>
      </c>
      <c r="HR295" s="46">
        <f>IF(AND($DS295,HP295),
IF(CONCATENATE(CL295,CM295)="","Debes escribir al menos un valor de concepto no categorizado (salarial o no salarial). ",
IF(ISERR(_xlfn.NUMBERVALUE(CL295)),"El valor salarial concepto no categorizado debe ser un número válido. ","")
),
""
)</f>
        <v/>
      </c>
      <c r="HS295" s="46">
        <f>IF(AND($DS295,HP295),
IF(CONCATENATE(CL295,CM295)="","Debes escribir al menos un valor de concepto no categorizado (salarial o no salarial). ",
IF(ISERR(_xlfn.NUMBERVALUE(CM295)),"El valor NO salarial concepto no categorizado debe ser un número válido. ","")
),
""
)</f>
        <v/>
      </c>
      <c r="HT295" s="46">
        <f>IF($DS295,
IF(CN295="","Debes escribir el porcentaje del aporte a salud. ",
IF( ISERR(_xlfn.NUMBERVALUE(CN295)), "El valor del porcentaje del aporte a salud debe ser un número válido. ", "")
)
)</f>
        <v/>
      </c>
      <c r="HU295" s="46">
        <f>IF($DS295,
IF(CO295="","Debes escribir el valor del aporte a salud. ",
IF( ISERR(_xlfn.NUMBERVALUE(CO295)), "El valor del aporte a salud debe ser un número válido. ", "")
)
)</f>
        <v/>
      </c>
      <c r="HV295" s="46">
        <f>IF($DS295,
IF( AND(CP295&lt;&gt;"", ISERR(_xlfn.NUMBERVALUE(CP295))), "El valor plan complementario debe ser un número válido. ", "")
)</f>
        <v/>
      </c>
      <c r="HW295" s="46">
        <f>IF($DS295,
IF(CQ295="","Debes escribir el porcentaje del aporte a pensión. ",
IF( ISERR(_xlfn.NUMBERVALUE(CQ295)), "El valor del porcentaje del aporte a pensión debe ser un número válido. ", "")
)
)</f>
        <v/>
      </c>
      <c r="HX295" s="46">
        <f>IF($DS295,
IF(CR295="","Debes escribir el valor del aporte a pensión. ",
IF( ISERR(_xlfn.NUMBERVALUE(CR295)), "El valor del aporte a salud debe ser un número válido. ", "")
)
)</f>
        <v/>
      </c>
      <c r="HY295" s="46">
        <f>IF($DS295,
IF( AND(CS295&lt;&gt;"", ISERR(_xlfn.NUMBERVALUE(CS295))), "El valor pensión voluntaria debe ser un número válido. ", "")
)</f>
        <v/>
      </c>
      <c r="HZ295" s="46">
        <f>CONCATENATE(CT295,CU295,CV295,CW295)&lt;&gt;""</f>
        <v/>
      </c>
      <c r="IA295" s="46">
        <f>IF(AND($DS295,HZ295),
IF(CT295="","Debes escribir el % del fondo de seguridad pensional. ",
IF( ISERR(_xlfn.NUMBERVALUE(CT295)), "El % del fondo de seguridad debe ser un número válido. ", "")
),
""
)</f>
        <v/>
      </c>
      <c r="IB295" s="46">
        <f>IF(AND($DS295,HZ295),
IF(CU295="","Debes escribir el valor del aporte al fondo de solidaridad pensional. ",
IF( ISERR(_xlfn.NUMBERVALUE(CU295)), "El valor del aporte al fondo de solidaridad pensional debe ser un número válido. ", "")
),
""
)</f>
        <v/>
      </c>
      <c r="IC295" s="46">
        <f>IF(AND($DS295,HZ295),
IF(CV295="","Debes escribir el % del fondo de subsistencia. ",
IF( ISERR(_xlfn.NUMBERVALUE(CV295)), "El % del fondo de subsistencia debe ser un número válido. ", "")
),
""
)</f>
        <v/>
      </c>
      <c r="ID295" s="46">
        <f>IF(AND($DS295,HZ295),
IF(CW295="","Debes escribir el valor del fondo de subsistencia. ",
IF( ISERR(_xlfn.NUMBERVALUE(CW295)), "El valor del fondo de subsistencia debe ser un número válido. ", "")
),
""
)</f>
        <v/>
      </c>
      <c r="IE295" s="46">
        <f>CONCATENATE(CX295,CY295)&lt;&gt;""</f>
        <v/>
      </c>
      <c r="IF295" s="46">
        <f>IF(AND($DS295,IE295),
IF(CX295="","Debes escribir el % de sindicato. ",
IF( ISERR(_xlfn.NUMBERVALUE(CX295)), "El % de sindicato debe ser un número válido. ", "")
),
""
)</f>
        <v/>
      </c>
      <c r="IG295" s="46">
        <f>IF(AND($DS295,IE295),
IF(CY295="","Debes escribir el valor del sindicato. ",
IF( ISERR(_xlfn.NUMBERVALUE(CY295)), "El valor del sindicato debe ser un número válido. ", "")
),
""
)</f>
        <v/>
      </c>
      <c r="IH295" s="46">
        <f>IF($DS295,
IF( AND(CZ295&lt;&gt;"", ISERR(_xlfn.NUMBERVALUE(CZ295))), "El valor de sanción pública debe ser un número válido. ", "")
)</f>
        <v/>
      </c>
      <c r="II295" s="46">
        <f>IF($DS295,
IF( AND(DA295&lt;&gt;"", ISERR(_xlfn.NUMBERVALUE(DA295))), "El valor de sanción privada debe ser un número válido. ", "")
)</f>
        <v/>
      </c>
      <c r="IJ295" s="46">
        <f>CONCATENATE(DB295,DC295)&lt;&gt;""</f>
        <v/>
      </c>
      <c r="IK295" s="46">
        <f>IF(AND($DS295,IJ295),
IF(DB295="","Debes escribir la descripción de libranza. ",""),
""
)</f>
        <v/>
      </c>
      <c r="IL295" s="46">
        <f>IF(AND($DS295,IJ295),
IF(DC295="","Debes escribir la cuota libranza. ",
IF(ISERR(_xlfn.NUMBERVALUE(DC295)),"El valor de la cuota libranza debe ser un número válido. ","")
),
""
)</f>
        <v/>
      </c>
      <c r="IM295" s="46">
        <f>IF($DS295,
IF( AND(DD295&lt;&gt;"", ISERR(_xlfn.NUMBERVALUE(DD295))), "El valor de pagos a terceros debe ser un número válido. ", "")
)</f>
        <v/>
      </c>
      <c r="IN295" s="46">
        <f>IF($DS295,
IF( AND(DE295&lt;&gt;"", ISERR(_xlfn.NUMBERVALUE(DE295))), "El valor de anticipos debe ser un número válido. ", "")
)</f>
        <v/>
      </c>
      <c r="IO295" s="46">
        <f>IF($DS295,
IF( AND(DF295&lt;&gt;"", ISERR(_xlfn.NUMBERVALUE(DF295))), "El valor de AFC debe ser un número válido. ", "")
)</f>
        <v/>
      </c>
      <c r="IP295" s="46">
        <f>IF($DS295,
IF( AND(DG295&lt;&gt;"", ISERR(_xlfn.NUMBERVALUE(DG295))), "El valor de rete-fuente debe ser un número válido. ", "")
)</f>
        <v/>
      </c>
      <c r="IQ295" s="46">
        <f>IF($DS295,
IF( AND(DH295&lt;&gt;"", ISERR(_xlfn.NUMBERVALUE(DH295))), "El valor de cooperativa de trabajo debe ser un número válido. ", "")
)</f>
        <v/>
      </c>
      <c r="IR295" s="46">
        <f>IF($DS295,
IF( AND(DI295&lt;&gt;"", ISERR(_xlfn.NUMBERVALUE(DI295))), "El valor de embargo fiscal debe ser un número válido. ", "")
)</f>
        <v/>
      </c>
      <c r="IS295" s="46">
        <f>IF($DS295,
IF( AND(DJ295&lt;&gt;"", ISERR(_xlfn.NUMBERVALUE(DJ295))), "El valor de educación debe ser un número válido. ", "")
)</f>
        <v/>
      </c>
      <c r="IT295" s="46">
        <f>IF($DS295,
IF( AND(DK295&lt;&gt;"", ISERR(_xlfn.NUMBERVALUE(DK295))), "El valor de reintegro debe ser un número válido. ", "")
)</f>
        <v/>
      </c>
      <c r="IU295" s="46">
        <f>IF($DS295,
IF( AND(DL295&lt;&gt;"", ISERR(_xlfn.NUMBERVALUE(DL295))), "El valor de deuda debe ser un número válido. ", "")
)</f>
        <v/>
      </c>
      <c r="IV295" s="46">
        <f>IF($DS295,
IF( AND(DM295&lt;&gt;"", ISERR(_xlfn.NUMBERVALUE(DM295))), "El valor de otras deducciones debe ser un número válido. ", "")
)</f>
        <v/>
      </c>
      <c r="IW295" s="46">
        <f>IF($DS295,
IF(DN295="","Debes escribir el valor de los devengos totales. ",
IF( ISERR(_xlfn.NUMBERVALUE(DN295)), "El valor de los devengos totales debe ser un número válido. ", "")
)
)</f>
        <v/>
      </c>
      <c r="IX295" s="46">
        <f>IF($DS295,
IF(DO295="","Debes escribir el valor de las deducciones totales. ",
IF( ISERR(_xlfn.NUMBERVALUE(DO295)), "El valor de las deducciones totales debe ser un número válido. ", "")
)
)</f>
        <v/>
      </c>
      <c r="IY295" s="46">
        <f>IF($DS295,
IF(DP295="","Debes escribir el valor del salario total. ",
IF( ISERR(_xlfn.NUMBERVALUE(DP295)), "El valor del salario total debe ser un número válido. ", "")
)
)</f>
        <v/>
      </c>
    </row>
    <row r="296">
      <c r="B296" s="48" t="n">
        <v>284</v>
      </c>
      <c r="C296" s="61">
        <f>IF(AND(DS296,DP296&lt;&gt;""),
IF(DQ296="","OK","Error"),
""
)</f>
        <v/>
      </c>
      <c r="D296" s="53" t="n"/>
      <c r="E296" s="52" t="n"/>
      <c r="F296" s="112" t="n"/>
      <c r="G296" s="52" t="n"/>
      <c r="H296" s="53" t="n"/>
      <c r="I296" s="52" t="n"/>
      <c r="J296" s="52" t="n"/>
      <c r="K296" s="53" t="n"/>
      <c r="L296" s="55" t="n"/>
      <c r="M296" s="108" t="n"/>
      <c r="N296" s="56" t="n"/>
      <c r="O296" s="52" t="n"/>
      <c r="P296" s="52" t="n"/>
      <c r="Q296" s="52" t="n"/>
      <c r="R296" s="52" t="n"/>
      <c r="S296" s="52" t="n"/>
      <c r="T296" s="53" t="n"/>
      <c r="U296" s="52" t="n"/>
      <c r="V296" s="52" t="n"/>
      <c r="W296" s="55" t="n"/>
      <c r="X296" s="55" t="n"/>
      <c r="Y296" s="52" t="n"/>
      <c r="Z296" s="55" t="n"/>
      <c r="AA296" s="52" t="n"/>
      <c r="AB296" s="53" t="n"/>
      <c r="AC296" s="53" t="n"/>
      <c r="AD296" s="53" t="n"/>
      <c r="AE296" s="177" t="n"/>
      <c r="AF296" s="113" t="n"/>
      <c r="AG296" s="177" t="n"/>
      <c r="AH296" s="178" t="n"/>
      <c r="AI296" s="178" t="n"/>
      <c r="AJ296" s="178" t="n"/>
      <c r="AK296" s="114" t="n"/>
      <c r="AL296" s="178" t="n"/>
      <c r="AM296" s="114" t="n"/>
      <c r="AN296" s="178" t="n"/>
      <c r="AO296" s="114" t="n"/>
      <c r="AP296" s="178" t="n"/>
      <c r="AQ296" s="114" t="n"/>
      <c r="AR296" s="178" t="n"/>
      <c r="AS296" s="114" t="n"/>
      <c r="AT296" s="178" t="n"/>
      <c r="AU296" s="114" t="n"/>
      <c r="AV296" s="178" t="n"/>
      <c r="AW296" s="114" t="n"/>
      <c r="AX296" s="178" t="n"/>
      <c r="AY296" s="114" t="n"/>
      <c r="AZ296" s="178" t="n"/>
      <c r="BA296" s="114" t="n"/>
      <c r="BB296" s="178" t="n"/>
      <c r="BC296" s="114" t="n"/>
      <c r="BD296" s="178" t="n"/>
      <c r="BE296" s="178" t="n"/>
      <c r="BF296" s="178" t="n"/>
      <c r="BG296" s="59" t="n"/>
      <c r="BH296" s="178" t="n"/>
      <c r="BI296" s="114" t="n"/>
      <c r="BJ296" s="53" t="n"/>
      <c r="BK296" s="178" t="n"/>
      <c r="BL296" s="114" t="n"/>
      <c r="BM296" s="178" t="n"/>
      <c r="BN296" s="114" t="n"/>
      <c r="BO296" s="178" t="n"/>
      <c r="BP296" s="178" t="n"/>
      <c r="BQ296" s="178" t="n"/>
      <c r="BR296" s="178" t="n"/>
      <c r="BS296" s="178" t="n"/>
      <c r="BT296" s="178" t="n"/>
      <c r="BU296" s="178" t="n"/>
      <c r="BV296" s="178" t="n"/>
      <c r="BW296" s="178" t="n"/>
      <c r="BX296" s="178" t="n"/>
      <c r="BY296" s="178" t="n"/>
      <c r="BZ296" s="178" t="n"/>
      <c r="CA296" s="178" t="n"/>
      <c r="CB296" s="178" t="n"/>
      <c r="CC296" s="178" t="n"/>
      <c r="CD296" s="178" t="n"/>
      <c r="CE296" s="178" t="n"/>
      <c r="CF296" s="178" t="n"/>
      <c r="CG296" s="178" t="n"/>
      <c r="CH296" s="178" t="n"/>
      <c r="CI296" s="178" t="n"/>
      <c r="CJ296" s="178" t="n"/>
      <c r="CK296" s="53" t="n"/>
      <c r="CL296" s="178" t="n"/>
      <c r="CM296" s="178" t="n"/>
      <c r="CN296" s="60" t="n"/>
      <c r="CO296" s="177" t="n"/>
      <c r="CP296" s="178" t="n"/>
      <c r="CQ296" s="60" t="n"/>
      <c r="CR296" s="177" t="n"/>
      <c r="CS296" s="178" t="n"/>
      <c r="CT296" s="59" t="n"/>
      <c r="CU296" s="178" t="n"/>
      <c r="CV296" s="59" t="n"/>
      <c r="CW296" s="178" t="n"/>
      <c r="CX296" s="59" t="n"/>
      <c r="CY296" s="178" t="n"/>
      <c r="CZ296" s="178" t="n"/>
      <c r="DA296" s="178" t="n"/>
      <c r="DB296" s="53" t="n"/>
      <c r="DC296" s="178" t="n"/>
      <c r="DD296" s="178" t="n"/>
      <c r="DE296" s="178" t="n"/>
      <c r="DF296" s="178" t="n"/>
      <c r="DG296" s="178" t="n"/>
      <c r="DH296" s="178" t="n"/>
      <c r="DI296" s="178" t="n"/>
      <c r="DJ296" s="178" t="n"/>
      <c r="DK296" s="178" t="n"/>
      <c r="DL296" s="178" t="n"/>
      <c r="DM296" s="178" t="n"/>
      <c r="DN296" s="177" t="n"/>
      <c r="DO296" s="177" t="n"/>
      <c r="DP296" s="177" t="n"/>
      <c r="DQ296" s="76">
        <f>IF(AND(DS296,DP296&lt;&gt;""),
CONCATENATE(DT296,DU296,DV296,DW296,DX296,DY296,DZ296,EA296,EB296,EC296,ED296,EE296,EF296,EG296,EH296,EI296,EJ296,EK296,EL296,EM296,EN296,EO296,EP296,EQ296,ES296,ET296,EU296,EV296,EW296,EX296,EY296,EZ296,FA296,FC296,FD296,FF296,FG296,FI296,FJ296,FL296,FM296,FO296,FP296,FR296,FS296,FU296,FV296,FX296,FY296,GA296,GB296,GD296,GE296,GF296,GH296,GI296,GJ296,GL296,GM296,GN296,GP296,GQ296,GS296,GT296,GU296,GV296,GW296,GX296,GY296,GZ296,HA296,HB296,HC296,HD296,HE296,HF296,HG296,HH296,HI296,HJ296,HK296,HL296,HM296,HN296,HO296,HQ296,HR296,HS296,HT296,HU296,HV296,HW296,HX296,HY296,IA296,IB296,IC296,ID296,IF296,IG296,IH296,II296,IK296,IL296,IM296,IN296,IO296,IP296,IQ296,IR296,IS296,IT296,IU296,IV296,IW296,IX296,IY296,IZ296),
""
)</f>
        <v/>
      </c>
      <c r="DR296" s="53" t="n"/>
      <c r="DS296" s="46">
        <f>CONCATENATE(D296,$E296,$F296,$G296,H296,$I296,$J296,K296,$L296,$M296,N296,$O296,$P296,$Q296,$R296,$S296,T296,$U296,$V296,$W296,$X296,$Y296,$Z296,$AA296,AB296,AC296,AD296,$AE296,$AF296,$AG296,AH296,AI296,AJ296,AK296,AL296,AM296,AN296,AO296,AP296,AQ296,AR296,AS296,AT296,AU296,AV296,AW296,AX296,AY296,AZ296,BA296,BB296,BC296,BD296,BE296,BF296,BG296,BH296,BI296,BJ296,BK296,BL296,BM296,BN296,BO296,BP296,BQ296,BR296,BS296,BT296,BU296,BV296,BW296,BX296,BY296,BZ296,CA296,CB296,CC296,CD296,CE296,CF296,CG296,CH296,CI296,CJ296,CK296,CL296,CM296,$CN296,$CO296,CP296,$CQ296,$CR296,CS296,CT296,CU296,CV296,CW296,CX296,CY296,CZ296,DA296,DB296,DC296,DD296,DE296,DF296,DG296,DH296,DI296,DJ296,DK296,DL296,DM296,$DN296,$DO296,$DP296,DR296)&lt;&gt;""</f>
        <v/>
      </c>
      <c r="DT296" s="46">
        <f>IF(AND($DS296,$E$4&lt;&gt;""),
IF(LEFT($E$4,2) = "1.",
IF(D296&lt;&gt;"","El CUNE sólo se envía en operaciones de novedad o ajuste. ",""),
IF(D296="","Debes escribir un CUNE válido para realizar operaciones de novedad o ajuste. ","")),
""
)</f>
        <v/>
      </c>
      <c r="DU296" s="46">
        <f>IF($DS296,
IF(E296="","Debes seleccionar el tipo de documento del empleado. ",
IF(_xlfn.IFNA(VLOOKUP(E296,TIPO_DE_DOCUMENTO,1,FALSE),-1)=-1,"El tipo de documento no es válido (por favor seleccionarlo de la lista). ","")
)
)</f>
        <v/>
      </c>
      <c r="DV296" s="46">
        <f>IF($DS296,
IF(F296="","Debes escribir el número de documento del empleado. ","")
)</f>
        <v/>
      </c>
      <c r="DW296" s="46">
        <f>IF($DS296,
IF(G296="","Debes escribir el primer nombre del empleado. ","")
)</f>
        <v/>
      </c>
      <c r="DY296" s="46">
        <f>IF($DS296,
IF(I296="","Debes escribir el primer apellido del empleado. ","")
)</f>
        <v/>
      </c>
      <c r="DZ296" s="46">
        <f>IF($DS296,
IF(J296="","Debes escribir el segundo apellido del empleado. ","")
)</f>
        <v/>
      </c>
      <c r="EB296" s="46">
        <f>IF($DS296,
IF(L296="","Debes escribir la fecha de ingreso del empleado. ",
IF(ISERR(DATE(YEAR(L296),MONTH(L296),DAY(L296))), "El valor ingresado en fecha de ingreso no tiene un formato válido. ","")
)
)</f>
        <v/>
      </c>
      <c r="EC296" s="46">
        <f>IF($DS296,
IF(M296="","Debes escribir el tiempo laborado. ",
IF( IFERROR(INT(M296),1.1) &lt;&gt; IFERROR(_xlfn.NUMBERVALUE(M296),1), "El valor de los días trabajados debe ser un número entero. ", "")
)
)</f>
        <v/>
      </c>
      <c r="ED296" s="46">
        <f>IF($DS296,
IF( AND(N296&lt;&gt;"", ISERR(DATE(YEAR(N296),MONTH(N296),DAY(N296))) ), "El valor ingresado en fecha de ingreso no tiene un formato válido. ",
IF( AND(N296&lt;&gt;"", $E$6&lt;&gt;"", DATE(YEAR(N296), MONTH(N296), 1) &lt;&gt; IFERROR(DATE(MID($E$6, 1, 4), MID($E$6, 6, 2),1), "1/1/1900") ), "La fecha de retiro debe estar dentro del período liquidado. ", "")
)
)</f>
        <v/>
      </c>
      <c r="EE296" s="46">
        <f>IF($DS296,
IF(O296="","Debes seleccionar el tipo de trabajador. ",
IF(_xlfn.IFNA(VLOOKUP(O296,TIPO_DE_TRABAJADOR,1,FALSE),-1)=-1,"El tipo de trabajador no es válido (por favor seleccionarlo de la lista). ","")
)
)</f>
        <v/>
      </c>
      <c r="EF296" s="46">
        <f>IF($DS296,
IF(P296="","Debes seleccionar si es un trabajador dependiente pensionado por vejez. ",
IF(_xlfn.IFNA(VLOOKUP(P296,SUBTIPO_DE_TRABAJADOR,1,FALSE),-1)=-1,"El tipo de trabajador dependiente pensionado por vejez no es válido (por favor seleccionarlo de la lista). ","")
)
)</f>
        <v/>
      </c>
      <c r="EG296" s="46">
        <f>IF($DS296,
IF(Q296="","Debes seleccionar el tipo de contrato del trabajador. ",
IF(_xlfn.IFNA(VLOOKUP(Q296,TIPO_DE_CONTRATO,1,FALSE),-1)=-1,"El tipo de contrato del trabajador no es válido (por favor seleccionarlo de la lista). ","")
)
)</f>
        <v/>
      </c>
      <c r="EH296" s="46">
        <f>IF($DS296,
IF(R296="","Debes seleccionar si es un salario integral. ",
IF(_xlfn.IFNA(VLOOKUP(R296,SI_NO,1,FALSE),-1)=-1,"Valor no válido para salario integral (por favor seleccionarlo de la lista). ","")
)
)</f>
        <v/>
      </c>
      <c r="EI296" s="46">
        <f>IF($DS296,
IF(S296="","Debes seleccionar si el trabajador realiza actividades de riesgo. ",
IF(_xlfn.IFNA(VLOOKUP(S296,SI_NO,1,FALSE),-1)=-1,"Valor no válido para actividad de alto riesgo (por favor seleccionarlo de la lista). ","")
)
)</f>
        <v/>
      </c>
      <c r="EK296" s="46">
        <f>IF($DS296,
IF(U296="","Debes escribir el código del municipio de residencia del trabajador. ",
IF(_xlfn.IFNA(VLOOKUP(U296,MUNICIPIO,1,FALSE),-1)=-1,"El municipio de residencia del trabajador es inválido (por favor seleccionarlo de la lista). ","")
)
)</f>
        <v/>
      </c>
      <c r="EL296" s="46">
        <f>IF($DS296,
IF(V296="","Debes escribir el la dirección de residendia del trabajador. ","")
)</f>
        <v/>
      </c>
      <c r="EM296" s="46">
        <f>IF($DS296,
IF(W296="","Debes escribir la fecha de inicio de la liquidación. ",
IF(ISERR(DATE(YEAR(W296),MONTH(W296),DAY(W296))),"El valor ingresado en fecha de inicio de liquidación no tiene un formato válido. ",
IF( AND($E$6&lt;&gt;"", DATE(YEAR(W296), MONTH(W296), 1) &lt;&gt; IFERROR(DATE(MID($E$6, 1, 4), MID($E$6, 6, 2),1), "1/1/1900") ), "La fecha de inicio de la liquidación debe estar dentro del período liquidado. ", "")
)
)
)</f>
        <v/>
      </c>
      <c r="EN296" s="46">
        <f>IF($DS296,
IF(X296="","Debes escribir la fecha de fin de la liquidación. ",
IF(ISERR(DATE(YEAR(X296),MONTH(X296),DAY(X296))),"El valor ingresado en fecha de fin de liquidación no tiene un formato válido. ",
IF( AND($E$6&lt;&gt;"", DATE(YEAR(X296), MONTH(X296), 1) &lt;&gt; IFERROR(DATE(MID($E$6, 1, 4), MID($E$6, 6, 2),1), "1/1/1900") ), "La fecha de fin de la liquidación debe estar dentro del período liquidado. ", "")
)
)
)</f>
        <v/>
      </c>
      <c r="EO296" s="46">
        <f>IF($DS296,
IF(Y296="","Debes escribir la frecuencia de pago del trabajador. ",
IF(_xlfn.IFNA(VLOOKUP(Y296,PERÍODO_DE_NÓMINA,1,FALSE),-1)=-1,"La frecuencia de pago es inválida (por favor seleccionarlo de la lista). ","")
)
)</f>
        <v/>
      </c>
      <c r="EP296" s="46">
        <f>IF($DS296,
IF(Z296="","Debes escribir la fecha de pago. ",
IF(ISERR(DATE(YEAR(Z296),MONTH(Z296),DAY(Z296))), "El valor ingresado en fecha de pago no tiene un formato válido. ","")
)
)</f>
        <v/>
      </c>
      <c r="EQ296" s="46">
        <f>IF($DS296,
IF(AA296="","Debes escribir el medio de pago. ",
IF(_xlfn.IFNA(VLOOKUP(AA296,MEDIOS_DE_PAGO,1,FALSE),-1)=-1,"El medio de pago es inválido (por favor seleccionarlo de la lista). ","")
)
)</f>
        <v/>
      </c>
      <c r="ER296" s="46">
        <f>OR(AA296='Tablas '!$T$4,AA296='Tablas '!$T$7,AA296='Tablas '!$T$8,AA296='Tablas '!$T$11)</f>
        <v/>
      </c>
      <c r="ES296" s="46">
        <f>IF(AND($DS296,ER296),
IF(AB296="","Debes escribir la entidad bancaria. ",""),
""
)</f>
        <v/>
      </c>
      <c r="ET296" s="46">
        <f>IF(AND($DS296,ER296),
IF(AC296="","Debes escribir el tipo de cuenta bancaria. ",
IF(_xlfn.IFNA(VLOOKUP(AC296,TIPO_DE_CUENTA,1,FALSE),-1)=-1,"El tipo de cuenta bancaria es inválida (por favor seleccionarlo de la lista). ","")
),
""
)</f>
        <v/>
      </c>
      <c r="EU296" s="46">
        <f>IF(AND($DS296,ER296),
IF(AD296="","Debes escribir el número de cuenta bancaria. ",""),
""
)</f>
        <v/>
      </c>
      <c r="EV296" s="46">
        <f>IF($DS296,
IF(AE296="","Debes escribir el valor del sueldo básico. ",
IF( ISERR(_xlfn.NUMBERVALUE(AE296)), "El valor del sueldo básico debe ser un número válido. ", "")
)
)</f>
        <v/>
      </c>
      <c r="EW296" s="46">
        <f>IF($DS296,
IF(AF296="","Debes escribir el número de días trabajados. ",
IF( IFERROR(INT(AF296),1.1) &lt;&gt; IFERROR(_xlfn.NUMBERVALUE(AF296),1), "La cantidad de días trabajados debe ser un número entero. ", "")
)
)</f>
        <v/>
      </c>
      <c r="EX296" s="46">
        <f>IF($DS296,
IF(AG296="","Debes escribir el valor del sueldo trabajado. ",
IF( ISERR(_xlfn.NUMBERVALUE(AG296)), "El valor del sueldo trabajado debe ser un número válido. ", "")
)
)</f>
        <v/>
      </c>
      <c r="EY296" s="46">
        <f>IF($DS296,
IF( AND(AH296&lt;&gt;"", ISERR(_xlfn.NUMBERVALUE(AH296))), "El valor del auxilio de transporte debe ser un número válido. ", "")
)</f>
        <v/>
      </c>
      <c r="EZ296" s="46">
        <f>IF($DS296,
IF( AND(AI296&lt;&gt;"", ISERR(_xlfn.NUMBERVALUE(AI296))), "El valor de viáticos salariales debe ser un número válido. ", "")
)</f>
        <v/>
      </c>
      <c r="FA296" s="46">
        <f>IF($DS296,
IF( AND(AJ296&lt;&gt;"", ISERR(_xlfn.NUMBERVALUE(AJ296))), "El valor de viáticos NO salariales debe ser un número válido. ", "")
)</f>
        <v/>
      </c>
      <c r="FB296" s="46">
        <f>CONCATENATE(AK296,AL296)&lt;&gt;""</f>
        <v/>
      </c>
      <c r="FC296" s="46">
        <f>IF(AND($DS296,FB296),
IF(AK296="","Debes escribir el número de horas extras diurnas. ",
IF( IFERROR(INT(AK296),1.1) &lt;&gt; IFERROR(_xlfn.NUMBERVALUE(AK296),1), "La cantidad de horas extras diurnas debe ser un número entero. ", "")
),
""
)</f>
        <v/>
      </c>
      <c r="FD296" s="46">
        <f>IF(AND($DS296,FB296),
IF(AL296="","Debes escribir el valor de las horas extras diurnas. ",
IF( ISERR(_xlfn.NUMBERVALUE(AL296)), "El valor de las horas extras duirnas debe ser un número válido. ", "")
),
""
)</f>
        <v/>
      </c>
      <c r="FE296" s="46">
        <f>CONCATENATE(AM296,AN296)&lt;&gt;""</f>
        <v/>
      </c>
      <c r="FF296" s="46">
        <f>IF(AND($DS296,FE296),
IF(AM296="","Debes escribir el número de horas extras nocturnas. ",
IF( IFERROR(INT(AM296),1.1) &lt;&gt; IFERROR(_xlfn.NUMBERVALUE(AM296),1), "La cantidad de horas extras nocturnas debe ser un número entero. ", "")
),
""
)</f>
        <v/>
      </c>
      <c r="FG296" s="46">
        <f>IF(AND($DS296,FE296),
IF(AN296="","Debes escribir el valor de las horas extras nocturnas. ",
IF( ISERR(_xlfn.NUMBERVALUE(AN296)), "El valor de las horas extras nocturnas debe ser un número válido. ", "")
),
""
)</f>
        <v/>
      </c>
      <c r="FH296" s="46">
        <f>CONCATENATE(AO296,AP296)&lt;&gt;""</f>
        <v/>
      </c>
      <c r="FI296" s="46">
        <f>IF(AND($DS296,FH296),
IF(AO296="","Debes escribir el número de horas extras diurnas dominicales y festivas. ",
IF( IFERROR(INT(AO296),1.1) &lt;&gt; IFERROR(_xlfn.NUMBERVALUE(AO296),1), "La cantidad de horas extras diurnas dominicales y festivas debe ser un número entero. ", "")
),
""
)</f>
        <v/>
      </c>
      <c r="FJ296" s="46">
        <f>IF(AND($DS296,FH296),
IF(AP296="","Debes escribir el valor de las horas extras diurnas dominicales y festivas. ",
IF( ISERR(_xlfn.NUMBERVALUE(AP296)), "El valor de las horas extras diurnas dominicales y festivas debe ser un número válido. ", "")
),
""
)</f>
        <v/>
      </c>
      <c r="FK296" s="46">
        <f>CONCATENATE(AQ296,AR296)&lt;&gt;""</f>
        <v/>
      </c>
      <c r="FL296" s="46">
        <f>IF(AND($DS296,FK296),
IF(AQ296="","Debes escribir el número de horas extras nocturnas dominicales y festivas. ",
IF( IFERROR(INT(AQ296),1.1) &lt;&gt; IFERROR(_xlfn.NUMBERVALUE(AQ296),1), "La cantidad de horas extras nocturnas dominicales y festivas debe ser un número entero. ", "")
),
""
)</f>
        <v/>
      </c>
      <c r="FM296" s="46">
        <f>IF(AND($DS296,FK296),
IF(AR296="","Debes escribir el valor de las horas extras nocturnas dominicales y festivas. ",
IF( ISERR(_xlfn.NUMBERVALUE(AR296)), "El valor de las horas extras nocturnas dominicales y festivas debe ser un número válido. ", "")
),
""
)</f>
        <v/>
      </c>
      <c r="FN296" s="46">
        <f>CONCATENATE(AS296,AT296)&lt;&gt;""</f>
        <v/>
      </c>
      <c r="FO296" s="46">
        <f>IF(AND($DS296,FN296),
IF(AS296="","Debes escribir el número de horas recargo nocturno. ",
IF( IFERROR(INT(AS296),1.1) &lt;&gt; IFERROR(_xlfn.NUMBERVALUE(AS296),1), "La cantidad de horas recargo nocturno debe ser un número entero. ", "")
),
""
)</f>
        <v/>
      </c>
      <c r="FP296" s="46">
        <f>IF(AND($DS296,FN296),
IF(AT296="","Debes escribir el valor de las horas recargo nocturno. ",
IF( ISERR(_xlfn.NUMBERVALUE(AT296)), "El valor de las horas recargo nocturno debe ser un número válido. ", "")
),
""
)</f>
        <v/>
      </c>
      <c r="FQ296" s="46">
        <f>CONCATENATE(AU296,AV296)&lt;&gt;""</f>
        <v/>
      </c>
      <c r="FR296" s="46">
        <f>IF(AND($DS296,FQ296),
IF(AU296="","Debes escribir el número de horas recargo diurno dominical y festivo. ",
IF( IFERROR(INT(AU296),1.1) &lt;&gt; IFERROR(_xlfn.NUMBERVALUE(AU296),1), "La cantidad de horas recargo diurno dominical y festivo debe ser un número entero. ", "")
),
""
)</f>
        <v/>
      </c>
      <c r="FS296" s="46">
        <f>IF(AND($DS296,FQ296),
IF(AV296="","Debes escribir el valor de las horas recargo diurno dominical y festivo. ",
IF( ISERR(_xlfn.NUMBERVALUE(AV296)), "El valor de las horas recargo diurno dominical y festivo debe ser un número válido. ", "")
),
""
)</f>
        <v/>
      </c>
      <c r="FT296" s="46">
        <f>CONCATENATE(AW296,AX296)&lt;&gt;""</f>
        <v/>
      </c>
      <c r="FU296" s="46">
        <f>IF(AND($DS296,FT296),
IF(AW296="","Debes escribir el número de horas recargo nocturno dominical y festivo. ",
IF( IFERROR(INT(AW296),1.1) &lt;&gt; IFERROR(_xlfn.NUMBERVALUE(AW296),1), "La cantidad de horas recargo nocturno dominical y festivo debe ser un número entero. ", "")
),
""
)</f>
        <v/>
      </c>
      <c r="FV296" s="46">
        <f>IF(AND($DS296,FT296),
IF(AX296="","Debes escribir el valor de las horas recargo nocturno dominical y festivo. ",
IF( ISERR(_xlfn.NUMBERVALUE(AX296)), "El valor de las horas recargo nocturno dominical y festivo debe ser un número válido. ", "")
),
""
)</f>
        <v/>
      </c>
      <c r="FW296" s="46">
        <f>CONCATENATE(AY296,AZ296)&lt;&gt;""</f>
        <v/>
      </c>
      <c r="FX296" s="46">
        <f>IF(AND($DS296,FW296),
IF(AY296="","Debes escribir el número de días de vacaciones comunes. ",
IF( IFERROR(INT(AY296),1.1) &lt;&gt; IFERROR(_xlfn.NUMBERVALUE(AY296),1), "La cantidad de días de vacaciones comunes debe ser un número entero. ", "")
),
""
)</f>
        <v/>
      </c>
      <c r="FY296" s="46">
        <f>IF(AND($DS296,FW296),
IF(AZ296="","Debes escribir el valor de las vacaciones comunes. ",
IF( ISERR(_xlfn.NUMBERVALUE(AZ296)), "El valor de las vacaciones comunes debe ser un número válido. ", "")
),
""
)</f>
        <v/>
      </c>
      <c r="FZ296" s="46">
        <f>CONCATENATE(BA296,BB296)&lt;&gt;""</f>
        <v/>
      </c>
      <c r="GA296" s="46">
        <f>IF(AND($DS296,FZ296),
IF(BA296="","Debes escribir el número de días de vacaciones compensadas. ",
IF( IFERROR(INT(BA296),1.1) &lt;&gt; IFERROR(_xlfn.NUMBERVALUE(BA296),1), "La cantidad de días de vacaciones compensadas debe ser un número entero. ", "")
),
""
)</f>
        <v/>
      </c>
      <c r="GB296" s="46">
        <f>IF(AND($DS296,FZ296),
IF(BB296="","Debes escribir el valor de las vacaciones compensadas. ",
IF( ISERR(_xlfn.NUMBERVALUE(BB296)), "El valor de las vacaciones compensadas debe ser un número válido. ", "")
),
""
)</f>
        <v/>
      </c>
      <c r="GC296" s="46">
        <f>CONCATENATE(BC296,BD296)&lt;&gt;""</f>
        <v/>
      </c>
      <c r="GD296" s="46">
        <f>IF(AND($DS296,GC296),
IF(BC296="","Debes escribir el número de días de prima salarial. ",
IF( IFERROR(INT(BC296),1.1) &lt;&gt; IFERROR(_xlfn.NUMBERVALUE(BC296),1), "La cantidad de días de prima salarial debe ser un número entero. ", "")
),
""
)</f>
        <v/>
      </c>
      <c r="GE296" s="46">
        <f>IF(AND($DS296,GC296),
IF(BD296="","Debes escribir el valor de los días de prima salarial. ",
IF( ISERR(_xlfn.NUMBERVALUE(BD296)), "El valor de los días de prima salarial debe ser un número válido. ", "")
),
""
)</f>
        <v/>
      </c>
      <c r="GF296" s="46">
        <f>IF($DS296,
IF( AND(BE296&lt;&gt;"", ISERR(_xlfn.NUMBERVALUE(BE296))), "El valor de la prima NO saliarial debe ser un número válido. ", "")
)</f>
        <v/>
      </c>
      <c r="GG296" s="46">
        <f>CONCATENATE(BF296,BG296,BH296)&lt;&gt;""</f>
        <v/>
      </c>
      <c r="GH296" s="46">
        <f>IF(AND($DS296,GG296),
IF(BF296="","Debes escribir el valor de las cesantías. ",
IF( ISERR(_xlfn.NUMBERVALUE(BF296)), "El valor de las cesantías debe ser un número válido. ", "")
),
""
)</f>
        <v/>
      </c>
      <c r="GI296" s="46">
        <f>IF(AND($DS296,GG296),
IF(BG296="","Debes escribir el % de cesantías. ",
IF( ISERR(_xlfn.NUMBERVALUE(BG296)), "El % de cesantías debe ser un número válido. ", "")
),
""
)</f>
        <v/>
      </c>
      <c r="GJ296" s="46">
        <f>IF(AND($DS296,GG296),
IF(BH296="","Debes escribir el valor de intereses de cesantías. ",
IF( ISERR(_xlfn.NUMBERVALUE(BH296)), "El valor de intereses de cesantías debe ser un número válido. ", "")
),
""
)</f>
        <v/>
      </c>
      <c r="GK296" s="46">
        <f>CONCATENATE(BI296,BJ296,BK296)&lt;&gt;""</f>
        <v/>
      </c>
      <c r="GL296" s="46">
        <f>IF(AND($DS296,GK296),
IF(BI296="","Debes escribir el número de días de incapacidad. ",
IF( IFERROR(INT(BI296),1.1) &lt;&gt; IFERROR(_xlfn.NUMBERVALUE(BI296),1), "La cantidad de días de incapacidad debe ser un número entero. ", "")
),
""
)</f>
        <v/>
      </c>
      <c r="GM296" s="46">
        <f>IF(AND($DS296,GK296),
IF(BJ296="","Debes escribir el tipo de incapacidad. ",
IF(_xlfn.IFNA(VLOOKUP(BJ296,TIPO_DE_INCAPACIDAD,1,FALSE),-1)=-1,"El tipo de incapacidad es inválida (por favor seleccionarlo de la lista). ","")
),
""
)</f>
        <v/>
      </c>
      <c r="GN296" s="46">
        <f>IF(AND($DS296,GK296),
IF(BK296="","Debes escribir el valor de la incapacidad. ",
IF( ISERR(_xlfn.NUMBERVALUE(BK296)), "El valor de la incapacidad debe ser un número válido. ", "")
),
""
)</f>
        <v/>
      </c>
      <c r="GO296" s="46">
        <f>CONCATENATE(BL296,BM296)&lt;&gt;""</f>
        <v/>
      </c>
      <c r="GP296" s="46">
        <f>IF(AND($DS296,GO296),
IF(BL296="","Debes escribir el número de días de licencia de maternidad o paternidad. ",
IF( IFERROR(INT(BL296),1.1) &lt;&gt; IFERROR(_xlfn.NUMBERVALUE(BL296),1), "La cantidad de días de licencia de maternidad o paternidad debe ser un número entero. ", "")
),
""
)</f>
        <v/>
      </c>
      <c r="GQ296" s="46">
        <f>IF(AND($DS296,GO296),
IF(BM296="","Debes escribir el valor de la licencia de maternidad o paternidad. ",
IF( ISERR(_xlfn.NUMBERVALUE(BM296)), "El valor de la licencia de maternidad o paternidad debe ser un número válido. ", "")
),
""
)</f>
        <v/>
      </c>
      <c r="GR296" s="46">
        <f>CONCATENATE(BN296,BO296)&lt;&gt;""</f>
        <v/>
      </c>
      <c r="GS296" s="46">
        <f>IF(AND($DS296,GR296),
IF(BN296="","Debes escribir el número de días de licencia remunerada. ",
IF( IFERROR(INT(BN296),1.1) &lt;&gt; IFERROR(_xlfn.NUMBERVALUE(BN296),1), "La cantidad de días de licencia remunerada debe ser un número entero. ", "")
),
""
)</f>
        <v/>
      </c>
      <c r="GT296" s="46">
        <f>IF(AND($DS296,GR296),
IF(BO296="","Debes escribir el valor de la licencia remunerada. ",
IF( ISERR(_xlfn.NUMBERVALUE(BO296)), "El valor de la licencia remunerada debe ser un número válido. ", "")
),
""
)</f>
        <v/>
      </c>
      <c r="GU296" s="46">
        <f>IF($DS296,
IF( AND(BP296&lt;&gt;"", ISERR(_xlfn.NUMBERVALUE(BP296))), "El valor de la licencia NO remunerada debe ser un número válido. ", "")
)</f>
        <v/>
      </c>
      <c r="GV296" s="46">
        <f>IF($DS296,
IF( AND(BQ296&lt;&gt;"", ISERR(_xlfn.NUMBERVALUE(BQ296))), "El valor de auxilios salariales debe ser un número válido. ", "")
)</f>
        <v/>
      </c>
      <c r="GW296" s="46">
        <f>IF($DS296,
IF( AND(BR296&lt;&gt;"", ISERR(_xlfn.NUMBERVALUE(BR296))), "El valor de auxilios NO salariales debe ser un número válido. ", "")
)</f>
        <v/>
      </c>
      <c r="GX296" s="46">
        <f>IF($DS296,
IF( AND(BS296&lt;&gt;"", ISERR(_xlfn.NUMBERVALUE(BS296))), "El valor de bonos salariales debe ser un número válido. ", "")
)</f>
        <v/>
      </c>
      <c r="GY296" s="46">
        <f>IF($DS296,
IF( AND(BT296&lt;&gt;"", ISERR(_xlfn.NUMBERVALUE(BT296))), "El valor de bonos NO salariales debe ser un número válido. ", "")
)</f>
        <v/>
      </c>
      <c r="GZ296" s="46">
        <f>IF($DS296,
IF( AND(BU296&lt;&gt;"", ISERR(_xlfn.NUMBERVALUE(BU296))), "El valor de bonos salariales de alimentación debe ser un número válido. ", "")
)</f>
        <v/>
      </c>
      <c r="HA296" s="46">
        <f>IF($DS296,
IF( AND(BV296&lt;&gt;"", ISERR(_xlfn.NUMBERVALUE(BV296))), "El valor de bonos NO salariales de alimentación debe ser un número válido. ", "")
)</f>
        <v/>
      </c>
      <c r="HB296" s="46">
        <f>IF($DS296,
IF( AND(BW296&lt;&gt;"", ISERR(_xlfn.NUMBERVALUE(BW296))), "El valor de bonificaciones salariales debe ser un número válido. ", "")
)</f>
        <v/>
      </c>
      <c r="HC296" s="46">
        <f>IF($DS296,
IF( AND(BX296&lt;&gt;"", ISERR(_xlfn.NUMBERVALUE(BX296))), "El valor de bonificaciones NO salariales debe ser un número válido. ", "")
)</f>
        <v/>
      </c>
      <c r="HD296" s="46">
        <f>IF($DS296,
IF( AND(BY296&lt;&gt;"", ISERR(_xlfn.NUMBERVALUE(BY296))), "El valor de compensaciones ordinarias debe ser un número válido. ", "")
)</f>
        <v/>
      </c>
      <c r="HE296" s="46">
        <f>IF($DS296,
IF( AND(BZ296&lt;&gt;"", ISERR(_xlfn.NUMBERVALUE(BZ296))), "El valor de compensaciones extraordinarias debe ser un número válido. ", "")
)</f>
        <v/>
      </c>
      <c r="HF296" s="46">
        <f>IF($DS296,
IF( AND(CA296&lt;&gt;"", ISERR(_xlfn.NUMBERVALUE(CA296))), "El valor de comisiones debe ser un número válido. ", "")
)</f>
        <v/>
      </c>
      <c r="HG296" s="46">
        <f>IF($DS296,
IF( AND(CB296&lt;&gt;"", ISERR(_xlfn.NUMBERVALUE(CB296))), "El valor de ausencia por huega debe ser un número válido. ", "")
)</f>
        <v/>
      </c>
      <c r="HH296" s="46">
        <f>IF($DS296,
IF( AND(CC296&lt;&gt;"", ISERR(_xlfn.NUMBERVALUE(CC296))), "El valor de anticipos debe ser un número válido. ", "")
)</f>
        <v/>
      </c>
      <c r="HI296" s="46">
        <f>IF($DS296,
IF( AND(CD296&lt;&gt;"", ISERR(_xlfn.NUMBERVALUE(CD296))), "El valor de pagos a terceros debe ser un número válido. ", "")
)</f>
        <v/>
      </c>
      <c r="HJ296" s="46">
        <f>IF($DS296,
IF( AND(CE296&lt;&gt;"", ISERR(_xlfn.NUMBERVALUE(CE296))), "El valor de dotación debe ser un número válido. ", "")
)</f>
        <v/>
      </c>
      <c r="HK296" s="46">
        <f>IF($DS296,
IF( AND(CF296&lt;&gt;"", ISERR(_xlfn.NUMBERVALUE(CF296))), "El valor de apoyo sostenibilidad debe ser un número válido. ", "")
)</f>
        <v/>
      </c>
      <c r="HL296" s="46">
        <f>IF($DS296,
IF( AND(CG296&lt;&gt;"", ISERR(_xlfn.NUMBERVALUE(CG296))), "El valor de teletrabajo debe ser un número válido. ", "")
)</f>
        <v/>
      </c>
      <c r="HM296" s="46">
        <f>IF($DS296,
IF( AND(CH296&lt;&gt;"", ISERR(_xlfn.NUMBERVALUE(CH296))), "El valor de bonificación de retiro debe ser un número válido. ", "")
)</f>
        <v/>
      </c>
      <c r="HN296" s="46">
        <f>IF($DS296,
IF( AND(CI296&lt;&gt;"", ISERR(_xlfn.NUMBERVALUE(CI296))), "El valor de indemnización de retiro debe ser un número válido. ", "")
)</f>
        <v/>
      </c>
      <c r="HO296" s="46">
        <f>IF($DS296,
IF( AND(CJ296&lt;&gt;"", ISERR(_xlfn.NUMBERVALUE(CJ296))), "El valor de reintegros debe ser un número válido. ", "")
)</f>
        <v/>
      </c>
      <c r="HP296" s="46">
        <f>CONCATENATE(CK296,CL296,CM296)&lt;&gt;""</f>
        <v/>
      </c>
      <c r="HQ296" s="46">
        <f>IF(AND($DS296,HP296),
IF(CK296="","Debes escribir la descripción de otro concepto no categorizado. ",""),
""
)</f>
        <v/>
      </c>
      <c r="HR296" s="46">
        <f>IF(AND($DS296,HP296),
IF(CONCATENATE(CL296,CM296)="","Debes escribir al menos un valor de concepto no categorizado (salarial o no salarial). ",
IF(ISERR(_xlfn.NUMBERVALUE(CL296)),"El valor salarial concepto no categorizado debe ser un número válido. ","")
),
""
)</f>
        <v/>
      </c>
      <c r="HS296" s="46">
        <f>IF(AND($DS296,HP296),
IF(CONCATENATE(CL296,CM296)="","Debes escribir al menos un valor de concepto no categorizado (salarial o no salarial). ",
IF(ISERR(_xlfn.NUMBERVALUE(CM296)),"El valor NO salarial concepto no categorizado debe ser un número válido. ","")
),
""
)</f>
        <v/>
      </c>
      <c r="HT296" s="46">
        <f>IF($DS296,
IF(CN296="","Debes escribir el porcentaje del aporte a salud. ",
IF( ISERR(_xlfn.NUMBERVALUE(CN296)), "El valor del porcentaje del aporte a salud debe ser un número válido. ", "")
)
)</f>
        <v/>
      </c>
      <c r="HU296" s="46">
        <f>IF($DS296,
IF(CO296="","Debes escribir el valor del aporte a salud. ",
IF( ISERR(_xlfn.NUMBERVALUE(CO296)), "El valor del aporte a salud debe ser un número válido. ", "")
)
)</f>
        <v/>
      </c>
      <c r="HV296" s="46">
        <f>IF($DS296,
IF( AND(CP296&lt;&gt;"", ISERR(_xlfn.NUMBERVALUE(CP296))), "El valor plan complementario debe ser un número válido. ", "")
)</f>
        <v/>
      </c>
      <c r="HW296" s="46">
        <f>IF($DS296,
IF(CQ296="","Debes escribir el porcentaje del aporte a pensión. ",
IF( ISERR(_xlfn.NUMBERVALUE(CQ296)), "El valor del porcentaje del aporte a pensión debe ser un número válido. ", "")
)
)</f>
        <v/>
      </c>
      <c r="HX296" s="46">
        <f>IF($DS296,
IF(CR296="","Debes escribir el valor del aporte a pensión. ",
IF( ISERR(_xlfn.NUMBERVALUE(CR296)), "El valor del aporte a salud debe ser un número válido. ", "")
)
)</f>
        <v/>
      </c>
      <c r="HY296" s="46">
        <f>IF($DS296,
IF( AND(CS296&lt;&gt;"", ISERR(_xlfn.NUMBERVALUE(CS296))), "El valor pensión voluntaria debe ser un número válido. ", "")
)</f>
        <v/>
      </c>
      <c r="HZ296" s="46">
        <f>CONCATENATE(CT296,CU296,CV296,CW296)&lt;&gt;""</f>
        <v/>
      </c>
      <c r="IA296" s="46">
        <f>IF(AND($DS296,HZ296),
IF(CT296="","Debes escribir el % del fondo de seguridad pensional. ",
IF( ISERR(_xlfn.NUMBERVALUE(CT296)), "El % del fondo de seguridad debe ser un número válido. ", "")
),
""
)</f>
        <v/>
      </c>
      <c r="IB296" s="46">
        <f>IF(AND($DS296,HZ296),
IF(CU296="","Debes escribir el valor del aporte al fondo de solidaridad pensional. ",
IF( ISERR(_xlfn.NUMBERVALUE(CU296)), "El valor del aporte al fondo de solidaridad pensional debe ser un número válido. ", "")
),
""
)</f>
        <v/>
      </c>
      <c r="IC296" s="46">
        <f>IF(AND($DS296,HZ296),
IF(CV296="","Debes escribir el % del fondo de subsistencia. ",
IF( ISERR(_xlfn.NUMBERVALUE(CV296)), "El % del fondo de subsistencia debe ser un número válido. ", "")
),
""
)</f>
        <v/>
      </c>
      <c r="ID296" s="46">
        <f>IF(AND($DS296,HZ296),
IF(CW296="","Debes escribir el valor del fondo de subsistencia. ",
IF( ISERR(_xlfn.NUMBERVALUE(CW296)), "El valor del fondo de subsistencia debe ser un número válido. ", "")
),
""
)</f>
        <v/>
      </c>
      <c r="IE296" s="46">
        <f>CONCATENATE(CX296,CY296)&lt;&gt;""</f>
        <v/>
      </c>
      <c r="IF296" s="46">
        <f>IF(AND($DS296,IE296),
IF(CX296="","Debes escribir el % de sindicato. ",
IF( ISERR(_xlfn.NUMBERVALUE(CX296)), "El % de sindicato debe ser un número válido. ", "")
),
""
)</f>
        <v/>
      </c>
      <c r="IG296" s="46">
        <f>IF(AND($DS296,IE296),
IF(CY296="","Debes escribir el valor del sindicato. ",
IF( ISERR(_xlfn.NUMBERVALUE(CY296)), "El valor del sindicato debe ser un número válido. ", "")
),
""
)</f>
        <v/>
      </c>
      <c r="IH296" s="46">
        <f>IF($DS296,
IF( AND(CZ296&lt;&gt;"", ISERR(_xlfn.NUMBERVALUE(CZ296))), "El valor de sanción pública debe ser un número válido. ", "")
)</f>
        <v/>
      </c>
      <c r="II296" s="46">
        <f>IF($DS296,
IF( AND(DA296&lt;&gt;"", ISERR(_xlfn.NUMBERVALUE(DA296))), "El valor de sanción privada debe ser un número válido. ", "")
)</f>
        <v/>
      </c>
      <c r="IJ296" s="46">
        <f>CONCATENATE(DB296,DC296)&lt;&gt;""</f>
        <v/>
      </c>
      <c r="IK296" s="46">
        <f>IF(AND($DS296,IJ296),
IF(DB296="","Debes escribir la descripción de libranza. ",""),
""
)</f>
        <v/>
      </c>
      <c r="IL296" s="46">
        <f>IF(AND($DS296,IJ296),
IF(DC296="","Debes escribir la cuota libranza. ",
IF(ISERR(_xlfn.NUMBERVALUE(DC296)),"El valor de la cuota libranza debe ser un número válido. ","")
),
""
)</f>
        <v/>
      </c>
      <c r="IM296" s="46">
        <f>IF($DS296,
IF( AND(DD296&lt;&gt;"", ISERR(_xlfn.NUMBERVALUE(DD296))), "El valor de pagos a terceros debe ser un número válido. ", "")
)</f>
        <v/>
      </c>
      <c r="IN296" s="46">
        <f>IF($DS296,
IF( AND(DE296&lt;&gt;"", ISERR(_xlfn.NUMBERVALUE(DE296))), "El valor de anticipos debe ser un número válido. ", "")
)</f>
        <v/>
      </c>
      <c r="IO296" s="46">
        <f>IF($DS296,
IF( AND(DF296&lt;&gt;"", ISERR(_xlfn.NUMBERVALUE(DF296))), "El valor de AFC debe ser un número válido. ", "")
)</f>
        <v/>
      </c>
      <c r="IP296" s="46">
        <f>IF($DS296,
IF( AND(DG296&lt;&gt;"", ISERR(_xlfn.NUMBERVALUE(DG296))), "El valor de rete-fuente debe ser un número válido. ", "")
)</f>
        <v/>
      </c>
      <c r="IQ296" s="46">
        <f>IF($DS296,
IF( AND(DH296&lt;&gt;"", ISERR(_xlfn.NUMBERVALUE(DH296))), "El valor de cooperativa de trabajo debe ser un número válido. ", "")
)</f>
        <v/>
      </c>
      <c r="IR296" s="46">
        <f>IF($DS296,
IF( AND(DI296&lt;&gt;"", ISERR(_xlfn.NUMBERVALUE(DI296))), "El valor de embargo fiscal debe ser un número válido. ", "")
)</f>
        <v/>
      </c>
      <c r="IS296" s="46">
        <f>IF($DS296,
IF( AND(DJ296&lt;&gt;"", ISERR(_xlfn.NUMBERVALUE(DJ296))), "El valor de educación debe ser un número válido. ", "")
)</f>
        <v/>
      </c>
      <c r="IT296" s="46">
        <f>IF($DS296,
IF( AND(DK296&lt;&gt;"", ISERR(_xlfn.NUMBERVALUE(DK296))), "El valor de reintegro debe ser un número válido. ", "")
)</f>
        <v/>
      </c>
      <c r="IU296" s="46">
        <f>IF($DS296,
IF( AND(DL296&lt;&gt;"", ISERR(_xlfn.NUMBERVALUE(DL296))), "El valor de deuda debe ser un número válido. ", "")
)</f>
        <v/>
      </c>
      <c r="IV296" s="46">
        <f>IF($DS296,
IF( AND(DM296&lt;&gt;"", ISERR(_xlfn.NUMBERVALUE(DM296))), "El valor de otras deducciones debe ser un número válido. ", "")
)</f>
        <v/>
      </c>
      <c r="IW296" s="46">
        <f>IF($DS296,
IF(DN296="","Debes escribir el valor de los devengos totales. ",
IF( ISERR(_xlfn.NUMBERVALUE(DN296)), "El valor de los devengos totales debe ser un número válido. ", "")
)
)</f>
        <v/>
      </c>
      <c r="IX296" s="46">
        <f>IF($DS296,
IF(DO296="","Debes escribir el valor de las deducciones totales. ",
IF( ISERR(_xlfn.NUMBERVALUE(DO296)), "El valor de las deducciones totales debe ser un número válido. ", "")
)
)</f>
        <v/>
      </c>
      <c r="IY296" s="46">
        <f>IF($DS296,
IF(DP296="","Debes escribir el valor del salario total. ",
IF( ISERR(_xlfn.NUMBERVALUE(DP296)), "El valor del salario total debe ser un número válido. ", "")
)
)</f>
        <v/>
      </c>
    </row>
    <row r="297">
      <c r="B297" s="48" t="n">
        <v>285</v>
      </c>
      <c r="C297" s="61">
        <f>IF(AND(DS297,DP297&lt;&gt;""),
IF(DQ297="","OK","Error"),
""
)</f>
        <v/>
      </c>
      <c r="D297" s="53" t="n"/>
      <c r="E297" s="52" t="n"/>
      <c r="F297" s="112" t="n"/>
      <c r="G297" s="52" t="n"/>
      <c r="H297" s="53" t="n"/>
      <c r="I297" s="52" t="n"/>
      <c r="J297" s="52" t="n"/>
      <c r="K297" s="53" t="n"/>
      <c r="L297" s="55" t="n"/>
      <c r="M297" s="108" t="n"/>
      <c r="N297" s="56" t="n"/>
      <c r="O297" s="52" t="n"/>
      <c r="P297" s="52" t="n"/>
      <c r="Q297" s="52" t="n"/>
      <c r="R297" s="52" t="n"/>
      <c r="S297" s="52" t="n"/>
      <c r="T297" s="53" t="n"/>
      <c r="U297" s="52" t="n"/>
      <c r="V297" s="52" t="n"/>
      <c r="W297" s="55" t="n"/>
      <c r="X297" s="55" t="n"/>
      <c r="Y297" s="52" t="n"/>
      <c r="Z297" s="55" t="n"/>
      <c r="AA297" s="52" t="n"/>
      <c r="AB297" s="53" t="n"/>
      <c r="AC297" s="53" t="n"/>
      <c r="AD297" s="53" t="n"/>
      <c r="AE297" s="177" t="n"/>
      <c r="AF297" s="113" t="n"/>
      <c r="AG297" s="177" t="n"/>
      <c r="AH297" s="178" t="n"/>
      <c r="AI297" s="178" t="n"/>
      <c r="AJ297" s="178" t="n"/>
      <c r="AK297" s="114" t="n"/>
      <c r="AL297" s="178" t="n"/>
      <c r="AM297" s="114" t="n"/>
      <c r="AN297" s="178" t="n"/>
      <c r="AO297" s="114" t="n"/>
      <c r="AP297" s="178" t="n"/>
      <c r="AQ297" s="114" t="n"/>
      <c r="AR297" s="178" t="n"/>
      <c r="AS297" s="114" t="n"/>
      <c r="AT297" s="178" t="n"/>
      <c r="AU297" s="114" t="n"/>
      <c r="AV297" s="178" t="n"/>
      <c r="AW297" s="114" t="n"/>
      <c r="AX297" s="178" t="n"/>
      <c r="AY297" s="114" t="n"/>
      <c r="AZ297" s="178" t="n"/>
      <c r="BA297" s="114" t="n"/>
      <c r="BB297" s="178" t="n"/>
      <c r="BC297" s="114" t="n"/>
      <c r="BD297" s="178" t="n"/>
      <c r="BE297" s="178" t="n"/>
      <c r="BF297" s="178" t="n"/>
      <c r="BG297" s="59" t="n"/>
      <c r="BH297" s="178" t="n"/>
      <c r="BI297" s="114" t="n"/>
      <c r="BJ297" s="53" t="n"/>
      <c r="BK297" s="178" t="n"/>
      <c r="BL297" s="114" t="n"/>
      <c r="BM297" s="178" t="n"/>
      <c r="BN297" s="114" t="n"/>
      <c r="BO297" s="178" t="n"/>
      <c r="BP297" s="178" t="n"/>
      <c r="BQ297" s="178" t="n"/>
      <c r="BR297" s="178" t="n"/>
      <c r="BS297" s="178" t="n"/>
      <c r="BT297" s="178" t="n"/>
      <c r="BU297" s="178" t="n"/>
      <c r="BV297" s="178" t="n"/>
      <c r="BW297" s="178" t="n"/>
      <c r="BX297" s="178" t="n"/>
      <c r="BY297" s="178" t="n"/>
      <c r="BZ297" s="178" t="n"/>
      <c r="CA297" s="178" t="n"/>
      <c r="CB297" s="178" t="n"/>
      <c r="CC297" s="178" t="n"/>
      <c r="CD297" s="178" t="n"/>
      <c r="CE297" s="178" t="n"/>
      <c r="CF297" s="178" t="n"/>
      <c r="CG297" s="178" t="n"/>
      <c r="CH297" s="178" t="n"/>
      <c r="CI297" s="178" t="n"/>
      <c r="CJ297" s="178" t="n"/>
      <c r="CK297" s="53" t="n"/>
      <c r="CL297" s="178" t="n"/>
      <c r="CM297" s="178" t="n"/>
      <c r="CN297" s="60" t="n"/>
      <c r="CO297" s="177" t="n"/>
      <c r="CP297" s="178" t="n"/>
      <c r="CQ297" s="60" t="n"/>
      <c r="CR297" s="177" t="n"/>
      <c r="CS297" s="178" t="n"/>
      <c r="CT297" s="59" t="n"/>
      <c r="CU297" s="178" t="n"/>
      <c r="CV297" s="59" t="n"/>
      <c r="CW297" s="178" t="n"/>
      <c r="CX297" s="59" t="n"/>
      <c r="CY297" s="178" t="n"/>
      <c r="CZ297" s="178" t="n"/>
      <c r="DA297" s="178" t="n"/>
      <c r="DB297" s="53" t="n"/>
      <c r="DC297" s="178" t="n"/>
      <c r="DD297" s="178" t="n"/>
      <c r="DE297" s="178" t="n"/>
      <c r="DF297" s="178" t="n"/>
      <c r="DG297" s="178" t="n"/>
      <c r="DH297" s="178" t="n"/>
      <c r="DI297" s="178" t="n"/>
      <c r="DJ297" s="178" t="n"/>
      <c r="DK297" s="178" t="n"/>
      <c r="DL297" s="178" t="n"/>
      <c r="DM297" s="178" t="n"/>
      <c r="DN297" s="177" t="n"/>
      <c r="DO297" s="177" t="n"/>
      <c r="DP297" s="177" t="n"/>
      <c r="DQ297" s="76">
        <f>IF(AND(DS297,DP297&lt;&gt;""),
CONCATENATE(DT297,DU297,DV297,DW297,DX297,DY297,DZ297,EA297,EB297,EC297,ED297,EE297,EF297,EG297,EH297,EI297,EJ297,EK297,EL297,EM297,EN297,EO297,EP297,EQ297,ES297,ET297,EU297,EV297,EW297,EX297,EY297,EZ297,FA297,FC297,FD297,FF297,FG297,FI297,FJ297,FL297,FM297,FO297,FP297,FR297,FS297,FU297,FV297,FX297,FY297,GA297,GB297,GD297,GE297,GF297,GH297,GI297,GJ297,GL297,GM297,GN297,GP297,GQ297,GS297,GT297,GU297,GV297,GW297,GX297,GY297,GZ297,HA297,HB297,HC297,HD297,HE297,HF297,HG297,HH297,HI297,HJ297,HK297,HL297,HM297,HN297,HO297,HQ297,HR297,HS297,HT297,HU297,HV297,HW297,HX297,HY297,IA297,IB297,IC297,ID297,IF297,IG297,IH297,II297,IK297,IL297,IM297,IN297,IO297,IP297,IQ297,IR297,IS297,IT297,IU297,IV297,IW297,IX297,IY297,IZ297),
""
)</f>
        <v/>
      </c>
      <c r="DR297" s="53" t="n"/>
      <c r="DS297" s="46">
        <f>CONCATENATE(D297,$E297,$F297,$G297,H297,$I297,$J297,K297,$L297,$M297,N297,$O297,$P297,$Q297,$R297,$S297,T297,$U297,$V297,$W297,$X297,$Y297,$Z297,$AA297,AB297,AC297,AD297,$AE297,$AF297,$AG297,AH297,AI297,AJ297,AK297,AL297,AM297,AN297,AO297,AP297,AQ297,AR297,AS297,AT297,AU297,AV297,AW297,AX297,AY297,AZ297,BA297,BB297,BC297,BD297,BE297,BF297,BG297,BH297,BI297,BJ297,BK297,BL297,BM297,BN297,BO297,BP297,BQ297,BR297,BS297,BT297,BU297,BV297,BW297,BX297,BY297,BZ297,CA297,CB297,CC297,CD297,CE297,CF297,CG297,CH297,CI297,CJ297,CK297,CL297,CM297,$CN297,$CO297,CP297,$CQ297,$CR297,CS297,CT297,CU297,CV297,CW297,CX297,CY297,CZ297,DA297,DB297,DC297,DD297,DE297,DF297,DG297,DH297,DI297,DJ297,DK297,DL297,DM297,$DN297,$DO297,$DP297,DR297)&lt;&gt;""</f>
        <v/>
      </c>
      <c r="DT297" s="46">
        <f>IF(AND($DS297,$E$4&lt;&gt;""),
IF(LEFT($E$4,2) = "1.",
IF(D297&lt;&gt;"","El CUNE sólo se envía en operaciones de novedad o ajuste. ",""),
IF(D297="","Debes escribir un CUNE válido para realizar operaciones de novedad o ajuste. ","")),
""
)</f>
        <v/>
      </c>
      <c r="DU297" s="46">
        <f>IF($DS297,
IF(E297="","Debes seleccionar el tipo de documento del empleado. ",
IF(_xlfn.IFNA(VLOOKUP(E297,TIPO_DE_DOCUMENTO,1,FALSE),-1)=-1,"El tipo de documento no es válido (por favor seleccionarlo de la lista). ","")
)
)</f>
        <v/>
      </c>
      <c r="DV297" s="46">
        <f>IF($DS297,
IF(F297="","Debes escribir el número de documento del empleado. ","")
)</f>
        <v/>
      </c>
      <c r="DW297" s="46">
        <f>IF($DS297,
IF(G297="","Debes escribir el primer nombre del empleado. ","")
)</f>
        <v/>
      </c>
      <c r="DY297" s="46">
        <f>IF($DS297,
IF(I297="","Debes escribir el primer apellido del empleado. ","")
)</f>
        <v/>
      </c>
      <c r="DZ297" s="46">
        <f>IF($DS297,
IF(J297="","Debes escribir el segundo apellido del empleado. ","")
)</f>
        <v/>
      </c>
      <c r="EB297" s="46">
        <f>IF($DS297,
IF(L297="","Debes escribir la fecha de ingreso del empleado. ",
IF(ISERR(DATE(YEAR(L297),MONTH(L297),DAY(L297))), "El valor ingresado en fecha de ingreso no tiene un formato válido. ","")
)
)</f>
        <v/>
      </c>
      <c r="EC297" s="46">
        <f>IF($DS297,
IF(M297="","Debes escribir el tiempo laborado. ",
IF( IFERROR(INT(M297),1.1) &lt;&gt; IFERROR(_xlfn.NUMBERVALUE(M297),1), "El valor de los días trabajados debe ser un número entero. ", "")
)
)</f>
        <v/>
      </c>
      <c r="ED297" s="46">
        <f>IF($DS297,
IF( AND(N297&lt;&gt;"", ISERR(DATE(YEAR(N297),MONTH(N297),DAY(N297))) ), "El valor ingresado en fecha de ingreso no tiene un formato válido. ",
IF( AND(N297&lt;&gt;"", $E$6&lt;&gt;"", DATE(YEAR(N297), MONTH(N297), 1) &lt;&gt; IFERROR(DATE(MID($E$6, 1, 4), MID($E$6, 6, 2),1), "1/1/1900") ), "La fecha de retiro debe estar dentro del período liquidado. ", "")
)
)</f>
        <v/>
      </c>
      <c r="EE297" s="46">
        <f>IF($DS297,
IF(O297="","Debes seleccionar el tipo de trabajador. ",
IF(_xlfn.IFNA(VLOOKUP(O297,TIPO_DE_TRABAJADOR,1,FALSE),-1)=-1,"El tipo de trabajador no es válido (por favor seleccionarlo de la lista). ","")
)
)</f>
        <v/>
      </c>
      <c r="EF297" s="46">
        <f>IF($DS297,
IF(P297="","Debes seleccionar si es un trabajador dependiente pensionado por vejez. ",
IF(_xlfn.IFNA(VLOOKUP(P297,SUBTIPO_DE_TRABAJADOR,1,FALSE),-1)=-1,"El tipo de trabajador dependiente pensionado por vejez no es válido (por favor seleccionarlo de la lista). ","")
)
)</f>
        <v/>
      </c>
      <c r="EG297" s="46">
        <f>IF($DS297,
IF(Q297="","Debes seleccionar el tipo de contrato del trabajador. ",
IF(_xlfn.IFNA(VLOOKUP(Q297,TIPO_DE_CONTRATO,1,FALSE),-1)=-1,"El tipo de contrato del trabajador no es válido (por favor seleccionarlo de la lista). ","")
)
)</f>
        <v/>
      </c>
      <c r="EH297" s="46">
        <f>IF($DS297,
IF(R297="","Debes seleccionar si es un salario integral. ",
IF(_xlfn.IFNA(VLOOKUP(R297,SI_NO,1,FALSE),-1)=-1,"Valor no válido para salario integral (por favor seleccionarlo de la lista). ","")
)
)</f>
        <v/>
      </c>
      <c r="EI297" s="46">
        <f>IF($DS297,
IF(S297="","Debes seleccionar si el trabajador realiza actividades de riesgo. ",
IF(_xlfn.IFNA(VLOOKUP(S297,SI_NO,1,FALSE),-1)=-1,"Valor no válido para actividad de alto riesgo (por favor seleccionarlo de la lista). ","")
)
)</f>
        <v/>
      </c>
      <c r="EK297" s="46">
        <f>IF($DS297,
IF(U297="","Debes escribir el código del municipio de residencia del trabajador. ",
IF(_xlfn.IFNA(VLOOKUP(U297,MUNICIPIO,1,FALSE),-1)=-1,"El municipio de residencia del trabajador es inválido (por favor seleccionarlo de la lista). ","")
)
)</f>
        <v/>
      </c>
      <c r="EL297" s="46">
        <f>IF($DS297,
IF(V297="","Debes escribir el la dirección de residendia del trabajador. ","")
)</f>
        <v/>
      </c>
      <c r="EM297" s="46">
        <f>IF($DS297,
IF(W297="","Debes escribir la fecha de inicio de la liquidación. ",
IF(ISERR(DATE(YEAR(W297),MONTH(W297),DAY(W297))),"El valor ingresado en fecha de inicio de liquidación no tiene un formato válido. ",
IF( AND($E$6&lt;&gt;"", DATE(YEAR(W297), MONTH(W297), 1) &lt;&gt; IFERROR(DATE(MID($E$6, 1, 4), MID($E$6, 6, 2),1), "1/1/1900") ), "La fecha de inicio de la liquidación debe estar dentro del período liquidado. ", "")
)
)
)</f>
        <v/>
      </c>
      <c r="EN297" s="46">
        <f>IF($DS297,
IF(X297="","Debes escribir la fecha de fin de la liquidación. ",
IF(ISERR(DATE(YEAR(X297),MONTH(X297),DAY(X297))),"El valor ingresado en fecha de fin de liquidación no tiene un formato válido. ",
IF( AND($E$6&lt;&gt;"", DATE(YEAR(X297), MONTH(X297), 1) &lt;&gt; IFERROR(DATE(MID($E$6, 1, 4), MID($E$6, 6, 2),1), "1/1/1900") ), "La fecha de fin de la liquidación debe estar dentro del período liquidado. ", "")
)
)
)</f>
        <v/>
      </c>
      <c r="EO297" s="46">
        <f>IF($DS297,
IF(Y297="","Debes escribir la frecuencia de pago del trabajador. ",
IF(_xlfn.IFNA(VLOOKUP(Y297,PERÍODO_DE_NÓMINA,1,FALSE),-1)=-1,"La frecuencia de pago es inválida (por favor seleccionarlo de la lista). ","")
)
)</f>
        <v/>
      </c>
      <c r="EP297" s="46">
        <f>IF($DS297,
IF(Z297="","Debes escribir la fecha de pago. ",
IF(ISERR(DATE(YEAR(Z297),MONTH(Z297),DAY(Z297))), "El valor ingresado en fecha de pago no tiene un formato válido. ","")
)
)</f>
        <v/>
      </c>
      <c r="EQ297" s="46">
        <f>IF($DS297,
IF(AA297="","Debes escribir el medio de pago. ",
IF(_xlfn.IFNA(VLOOKUP(AA297,MEDIOS_DE_PAGO,1,FALSE),-1)=-1,"El medio de pago es inválido (por favor seleccionarlo de la lista). ","")
)
)</f>
        <v/>
      </c>
      <c r="ER297" s="46">
        <f>OR(AA297='Tablas '!$T$4,AA297='Tablas '!$T$7,AA297='Tablas '!$T$8,AA297='Tablas '!$T$11)</f>
        <v/>
      </c>
      <c r="ES297" s="46">
        <f>IF(AND($DS297,ER297),
IF(AB297="","Debes escribir la entidad bancaria. ",""),
""
)</f>
        <v/>
      </c>
      <c r="ET297" s="46">
        <f>IF(AND($DS297,ER297),
IF(AC297="","Debes escribir el tipo de cuenta bancaria. ",
IF(_xlfn.IFNA(VLOOKUP(AC297,TIPO_DE_CUENTA,1,FALSE),-1)=-1,"El tipo de cuenta bancaria es inválida (por favor seleccionarlo de la lista). ","")
),
""
)</f>
        <v/>
      </c>
      <c r="EU297" s="46">
        <f>IF(AND($DS297,ER297),
IF(AD297="","Debes escribir el número de cuenta bancaria. ",""),
""
)</f>
        <v/>
      </c>
      <c r="EV297" s="46">
        <f>IF($DS297,
IF(AE297="","Debes escribir el valor del sueldo básico. ",
IF( ISERR(_xlfn.NUMBERVALUE(AE297)), "El valor del sueldo básico debe ser un número válido. ", "")
)
)</f>
        <v/>
      </c>
      <c r="EW297" s="46">
        <f>IF($DS297,
IF(AF297="","Debes escribir el número de días trabajados. ",
IF( IFERROR(INT(AF297),1.1) &lt;&gt; IFERROR(_xlfn.NUMBERVALUE(AF297),1), "La cantidad de días trabajados debe ser un número entero. ", "")
)
)</f>
        <v/>
      </c>
      <c r="EX297" s="46">
        <f>IF($DS297,
IF(AG297="","Debes escribir el valor del sueldo trabajado. ",
IF( ISERR(_xlfn.NUMBERVALUE(AG297)), "El valor del sueldo trabajado debe ser un número válido. ", "")
)
)</f>
        <v/>
      </c>
      <c r="EY297" s="46">
        <f>IF($DS297,
IF( AND(AH297&lt;&gt;"", ISERR(_xlfn.NUMBERVALUE(AH297))), "El valor del auxilio de transporte debe ser un número válido. ", "")
)</f>
        <v/>
      </c>
      <c r="EZ297" s="46">
        <f>IF($DS297,
IF( AND(AI297&lt;&gt;"", ISERR(_xlfn.NUMBERVALUE(AI297))), "El valor de viáticos salariales debe ser un número válido. ", "")
)</f>
        <v/>
      </c>
      <c r="FA297" s="46">
        <f>IF($DS297,
IF( AND(AJ297&lt;&gt;"", ISERR(_xlfn.NUMBERVALUE(AJ297))), "El valor de viáticos NO salariales debe ser un número válido. ", "")
)</f>
        <v/>
      </c>
      <c r="FB297" s="46">
        <f>CONCATENATE(AK297,AL297)&lt;&gt;""</f>
        <v/>
      </c>
      <c r="FC297" s="46">
        <f>IF(AND($DS297,FB297),
IF(AK297="","Debes escribir el número de horas extras diurnas. ",
IF( IFERROR(INT(AK297),1.1) &lt;&gt; IFERROR(_xlfn.NUMBERVALUE(AK297),1), "La cantidad de horas extras diurnas debe ser un número entero. ", "")
),
""
)</f>
        <v/>
      </c>
      <c r="FD297" s="46">
        <f>IF(AND($DS297,FB297),
IF(AL297="","Debes escribir el valor de las horas extras diurnas. ",
IF( ISERR(_xlfn.NUMBERVALUE(AL297)), "El valor de las horas extras duirnas debe ser un número válido. ", "")
),
""
)</f>
        <v/>
      </c>
      <c r="FE297" s="46">
        <f>CONCATENATE(AM297,AN297)&lt;&gt;""</f>
        <v/>
      </c>
      <c r="FF297" s="46">
        <f>IF(AND($DS297,FE297),
IF(AM297="","Debes escribir el número de horas extras nocturnas. ",
IF( IFERROR(INT(AM297),1.1) &lt;&gt; IFERROR(_xlfn.NUMBERVALUE(AM297),1), "La cantidad de horas extras nocturnas debe ser un número entero. ", "")
),
""
)</f>
        <v/>
      </c>
      <c r="FG297" s="46">
        <f>IF(AND($DS297,FE297),
IF(AN297="","Debes escribir el valor de las horas extras nocturnas. ",
IF( ISERR(_xlfn.NUMBERVALUE(AN297)), "El valor de las horas extras nocturnas debe ser un número válido. ", "")
),
""
)</f>
        <v/>
      </c>
      <c r="FH297" s="46">
        <f>CONCATENATE(AO297,AP297)&lt;&gt;""</f>
        <v/>
      </c>
      <c r="FI297" s="46">
        <f>IF(AND($DS297,FH297),
IF(AO297="","Debes escribir el número de horas extras diurnas dominicales y festivas. ",
IF( IFERROR(INT(AO297),1.1) &lt;&gt; IFERROR(_xlfn.NUMBERVALUE(AO297),1), "La cantidad de horas extras diurnas dominicales y festivas debe ser un número entero. ", "")
),
""
)</f>
        <v/>
      </c>
      <c r="FJ297" s="46">
        <f>IF(AND($DS297,FH297),
IF(AP297="","Debes escribir el valor de las horas extras diurnas dominicales y festivas. ",
IF( ISERR(_xlfn.NUMBERVALUE(AP297)), "El valor de las horas extras diurnas dominicales y festivas debe ser un número válido. ", "")
),
""
)</f>
        <v/>
      </c>
      <c r="FK297" s="46">
        <f>CONCATENATE(AQ297,AR297)&lt;&gt;""</f>
        <v/>
      </c>
      <c r="FL297" s="46">
        <f>IF(AND($DS297,FK297),
IF(AQ297="","Debes escribir el número de horas extras nocturnas dominicales y festivas. ",
IF( IFERROR(INT(AQ297),1.1) &lt;&gt; IFERROR(_xlfn.NUMBERVALUE(AQ297),1), "La cantidad de horas extras nocturnas dominicales y festivas debe ser un número entero. ", "")
),
""
)</f>
        <v/>
      </c>
      <c r="FM297" s="46">
        <f>IF(AND($DS297,FK297),
IF(AR297="","Debes escribir el valor de las horas extras nocturnas dominicales y festivas. ",
IF( ISERR(_xlfn.NUMBERVALUE(AR297)), "El valor de las horas extras nocturnas dominicales y festivas debe ser un número válido. ", "")
),
""
)</f>
        <v/>
      </c>
      <c r="FN297" s="46">
        <f>CONCATENATE(AS297,AT297)&lt;&gt;""</f>
        <v/>
      </c>
      <c r="FO297" s="46">
        <f>IF(AND($DS297,FN297),
IF(AS297="","Debes escribir el número de horas recargo nocturno. ",
IF( IFERROR(INT(AS297),1.1) &lt;&gt; IFERROR(_xlfn.NUMBERVALUE(AS297),1), "La cantidad de horas recargo nocturno debe ser un número entero. ", "")
),
""
)</f>
        <v/>
      </c>
      <c r="FP297" s="46">
        <f>IF(AND($DS297,FN297),
IF(AT297="","Debes escribir el valor de las horas recargo nocturno. ",
IF( ISERR(_xlfn.NUMBERVALUE(AT297)), "El valor de las horas recargo nocturno debe ser un número válido. ", "")
),
""
)</f>
        <v/>
      </c>
      <c r="FQ297" s="46">
        <f>CONCATENATE(AU297,AV297)&lt;&gt;""</f>
        <v/>
      </c>
      <c r="FR297" s="46">
        <f>IF(AND($DS297,FQ297),
IF(AU297="","Debes escribir el número de horas recargo diurno dominical y festivo. ",
IF( IFERROR(INT(AU297),1.1) &lt;&gt; IFERROR(_xlfn.NUMBERVALUE(AU297),1), "La cantidad de horas recargo diurno dominical y festivo debe ser un número entero. ", "")
),
""
)</f>
        <v/>
      </c>
      <c r="FS297" s="46">
        <f>IF(AND($DS297,FQ297),
IF(AV297="","Debes escribir el valor de las horas recargo diurno dominical y festivo. ",
IF( ISERR(_xlfn.NUMBERVALUE(AV297)), "El valor de las horas recargo diurno dominical y festivo debe ser un número válido. ", "")
),
""
)</f>
        <v/>
      </c>
      <c r="FT297" s="46">
        <f>CONCATENATE(AW297,AX297)&lt;&gt;""</f>
        <v/>
      </c>
      <c r="FU297" s="46">
        <f>IF(AND($DS297,FT297),
IF(AW297="","Debes escribir el número de horas recargo nocturno dominical y festivo. ",
IF( IFERROR(INT(AW297),1.1) &lt;&gt; IFERROR(_xlfn.NUMBERVALUE(AW297),1), "La cantidad de horas recargo nocturno dominical y festivo debe ser un número entero. ", "")
),
""
)</f>
        <v/>
      </c>
      <c r="FV297" s="46">
        <f>IF(AND($DS297,FT297),
IF(AX297="","Debes escribir el valor de las horas recargo nocturno dominical y festivo. ",
IF( ISERR(_xlfn.NUMBERVALUE(AX297)), "El valor de las horas recargo nocturno dominical y festivo debe ser un número válido. ", "")
),
""
)</f>
        <v/>
      </c>
      <c r="FW297" s="46">
        <f>CONCATENATE(AY297,AZ297)&lt;&gt;""</f>
        <v/>
      </c>
      <c r="FX297" s="46">
        <f>IF(AND($DS297,FW297),
IF(AY297="","Debes escribir el número de días de vacaciones comunes. ",
IF( IFERROR(INT(AY297),1.1) &lt;&gt; IFERROR(_xlfn.NUMBERVALUE(AY297),1), "La cantidad de días de vacaciones comunes debe ser un número entero. ", "")
),
""
)</f>
        <v/>
      </c>
      <c r="FY297" s="46">
        <f>IF(AND($DS297,FW297),
IF(AZ297="","Debes escribir el valor de las vacaciones comunes. ",
IF( ISERR(_xlfn.NUMBERVALUE(AZ297)), "El valor de las vacaciones comunes debe ser un número válido. ", "")
),
""
)</f>
        <v/>
      </c>
      <c r="FZ297" s="46">
        <f>CONCATENATE(BA297,BB297)&lt;&gt;""</f>
        <v/>
      </c>
      <c r="GA297" s="46">
        <f>IF(AND($DS297,FZ297),
IF(BA297="","Debes escribir el número de días de vacaciones compensadas. ",
IF( IFERROR(INT(BA297),1.1) &lt;&gt; IFERROR(_xlfn.NUMBERVALUE(BA297),1), "La cantidad de días de vacaciones compensadas debe ser un número entero. ", "")
),
""
)</f>
        <v/>
      </c>
      <c r="GB297" s="46">
        <f>IF(AND($DS297,FZ297),
IF(BB297="","Debes escribir el valor de las vacaciones compensadas. ",
IF( ISERR(_xlfn.NUMBERVALUE(BB297)), "El valor de las vacaciones compensadas debe ser un número válido. ", "")
),
""
)</f>
        <v/>
      </c>
      <c r="GC297" s="46">
        <f>CONCATENATE(BC297,BD297)&lt;&gt;""</f>
        <v/>
      </c>
      <c r="GD297" s="46">
        <f>IF(AND($DS297,GC297),
IF(BC297="","Debes escribir el número de días de prima salarial. ",
IF( IFERROR(INT(BC297),1.1) &lt;&gt; IFERROR(_xlfn.NUMBERVALUE(BC297),1), "La cantidad de días de prima salarial debe ser un número entero. ", "")
),
""
)</f>
        <v/>
      </c>
      <c r="GE297" s="46">
        <f>IF(AND($DS297,GC297),
IF(BD297="","Debes escribir el valor de los días de prima salarial. ",
IF( ISERR(_xlfn.NUMBERVALUE(BD297)), "El valor de los días de prima salarial debe ser un número válido. ", "")
),
""
)</f>
        <v/>
      </c>
      <c r="GF297" s="46">
        <f>IF($DS297,
IF( AND(BE297&lt;&gt;"", ISERR(_xlfn.NUMBERVALUE(BE297))), "El valor de la prima NO saliarial debe ser un número válido. ", "")
)</f>
        <v/>
      </c>
      <c r="GG297" s="46">
        <f>CONCATENATE(BF297,BG297,BH297)&lt;&gt;""</f>
        <v/>
      </c>
      <c r="GH297" s="46">
        <f>IF(AND($DS297,GG297),
IF(BF297="","Debes escribir el valor de las cesantías. ",
IF( ISERR(_xlfn.NUMBERVALUE(BF297)), "El valor de las cesantías debe ser un número válido. ", "")
),
""
)</f>
        <v/>
      </c>
      <c r="GI297" s="46">
        <f>IF(AND($DS297,GG297),
IF(BG297="","Debes escribir el % de cesantías. ",
IF( ISERR(_xlfn.NUMBERVALUE(BG297)), "El % de cesantías debe ser un número válido. ", "")
),
""
)</f>
        <v/>
      </c>
      <c r="GJ297" s="46">
        <f>IF(AND($DS297,GG297),
IF(BH297="","Debes escribir el valor de intereses de cesantías. ",
IF( ISERR(_xlfn.NUMBERVALUE(BH297)), "El valor de intereses de cesantías debe ser un número válido. ", "")
),
""
)</f>
        <v/>
      </c>
      <c r="GK297" s="46">
        <f>CONCATENATE(BI297,BJ297,BK297)&lt;&gt;""</f>
        <v/>
      </c>
      <c r="GL297" s="46">
        <f>IF(AND($DS297,GK297),
IF(BI297="","Debes escribir el número de días de incapacidad. ",
IF( IFERROR(INT(BI297),1.1) &lt;&gt; IFERROR(_xlfn.NUMBERVALUE(BI297),1), "La cantidad de días de incapacidad debe ser un número entero. ", "")
),
""
)</f>
        <v/>
      </c>
      <c r="GM297" s="46">
        <f>IF(AND($DS297,GK297),
IF(BJ297="","Debes escribir el tipo de incapacidad. ",
IF(_xlfn.IFNA(VLOOKUP(BJ297,TIPO_DE_INCAPACIDAD,1,FALSE),-1)=-1,"El tipo de incapacidad es inválida (por favor seleccionarlo de la lista). ","")
),
""
)</f>
        <v/>
      </c>
      <c r="GN297" s="46">
        <f>IF(AND($DS297,GK297),
IF(BK297="","Debes escribir el valor de la incapacidad. ",
IF( ISERR(_xlfn.NUMBERVALUE(BK297)), "El valor de la incapacidad debe ser un número válido. ", "")
),
""
)</f>
        <v/>
      </c>
      <c r="GO297" s="46">
        <f>CONCATENATE(BL297,BM297)&lt;&gt;""</f>
        <v/>
      </c>
      <c r="GP297" s="46">
        <f>IF(AND($DS297,GO297),
IF(BL297="","Debes escribir el número de días de licencia de maternidad o paternidad. ",
IF( IFERROR(INT(BL297),1.1) &lt;&gt; IFERROR(_xlfn.NUMBERVALUE(BL297),1), "La cantidad de días de licencia de maternidad o paternidad debe ser un número entero. ", "")
),
""
)</f>
        <v/>
      </c>
      <c r="GQ297" s="46">
        <f>IF(AND($DS297,GO297),
IF(BM297="","Debes escribir el valor de la licencia de maternidad o paternidad. ",
IF( ISERR(_xlfn.NUMBERVALUE(BM297)), "El valor de la licencia de maternidad o paternidad debe ser un número válido. ", "")
),
""
)</f>
        <v/>
      </c>
      <c r="GR297" s="46">
        <f>CONCATENATE(BN297,BO297)&lt;&gt;""</f>
        <v/>
      </c>
      <c r="GS297" s="46">
        <f>IF(AND($DS297,GR297),
IF(BN297="","Debes escribir el número de días de licencia remunerada. ",
IF( IFERROR(INT(BN297),1.1) &lt;&gt; IFERROR(_xlfn.NUMBERVALUE(BN297),1), "La cantidad de días de licencia remunerada debe ser un número entero. ", "")
),
""
)</f>
        <v/>
      </c>
      <c r="GT297" s="46">
        <f>IF(AND($DS297,GR297),
IF(BO297="","Debes escribir el valor de la licencia remunerada. ",
IF( ISERR(_xlfn.NUMBERVALUE(BO297)), "El valor de la licencia remunerada debe ser un número válido. ", "")
),
""
)</f>
        <v/>
      </c>
      <c r="GU297" s="46">
        <f>IF($DS297,
IF( AND(BP297&lt;&gt;"", ISERR(_xlfn.NUMBERVALUE(BP297))), "El valor de la licencia NO remunerada debe ser un número válido. ", "")
)</f>
        <v/>
      </c>
      <c r="GV297" s="46">
        <f>IF($DS297,
IF( AND(BQ297&lt;&gt;"", ISERR(_xlfn.NUMBERVALUE(BQ297))), "El valor de auxilios salariales debe ser un número válido. ", "")
)</f>
        <v/>
      </c>
      <c r="GW297" s="46">
        <f>IF($DS297,
IF( AND(BR297&lt;&gt;"", ISERR(_xlfn.NUMBERVALUE(BR297))), "El valor de auxilios NO salariales debe ser un número válido. ", "")
)</f>
        <v/>
      </c>
      <c r="GX297" s="46">
        <f>IF($DS297,
IF( AND(BS297&lt;&gt;"", ISERR(_xlfn.NUMBERVALUE(BS297))), "El valor de bonos salariales debe ser un número válido. ", "")
)</f>
        <v/>
      </c>
      <c r="GY297" s="46">
        <f>IF($DS297,
IF( AND(BT297&lt;&gt;"", ISERR(_xlfn.NUMBERVALUE(BT297))), "El valor de bonos NO salariales debe ser un número válido. ", "")
)</f>
        <v/>
      </c>
      <c r="GZ297" s="46">
        <f>IF($DS297,
IF( AND(BU297&lt;&gt;"", ISERR(_xlfn.NUMBERVALUE(BU297))), "El valor de bonos salariales de alimentación debe ser un número válido. ", "")
)</f>
        <v/>
      </c>
      <c r="HA297" s="46">
        <f>IF($DS297,
IF( AND(BV297&lt;&gt;"", ISERR(_xlfn.NUMBERVALUE(BV297))), "El valor de bonos NO salariales de alimentación debe ser un número válido. ", "")
)</f>
        <v/>
      </c>
      <c r="HB297" s="46">
        <f>IF($DS297,
IF( AND(BW297&lt;&gt;"", ISERR(_xlfn.NUMBERVALUE(BW297))), "El valor de bonificaciones salariales debe ser un número válido. ", "")
)</f>
        <v/>
      </c>
      <c r="HC297" s="46">
        <f>IF($DS297,
IF( AND(BX297&lt;&gt;"", ISERR(_xlfn.NUMBERVALUE(BX297))), "El valor de bonificaciones NO salariales debe ser un número válido. ", "")
)</f>
        <v/>
      </c>
      <c r="HD297" s="46">
        <f>IF($DS297,
IF( AND(BY297&lt;&gt;"", ISERR(_xlfn.NUMBERVALUE(BY297))), "El valor de compensaciones ordinarias debe ser un número válido. ", "")
)</f>
        <v/>
      </c>
      <c r="HE297" s="46">
        <f>IF($DS297,
IF( AND(BZ297&lt;&gt;"", ISERR(_xlfn.NUMBERVALUE(BZ297))), "El valor de compensaciones extraordinarias debe ser un número válido. ", "")
)</f>
        <v/>
      </c>
      <c r="HF297" s="46">
        <f>IF($DS297,
IF( AND(CA297&lt;&gt;"", ISERR(_xlfn.NUMBERVALUE(CA297))), "El valor de comisiones debe ser un número válido. ", "")
)</f>
        <v/>
      </c>
      <c r="HG297" s="46">
        <f>IF($DS297,
IF( AND(CB297&lt;&gt;"", ISERR(_xlfn.NUMBERVALUE(CB297))), "El valor de ausencia por huega debe ser un número válido. ", "")
)</f>
        <v/>
      </c>
      <c r="HH297" s="46">
        <f>IF($DS297,
IF( AND(CC297&lt;&gt;"", ISERR(_xlfn.NUMBERVALUE(CC297))), "El valor de anticipos debe ser un número válido. ", "")
)</f>
        <v/>
      </c>
      <c r="HI297" s="46">
        <f>IF($DS297,
IF( AND(CD297&lt;&gt;"", ISERR(_xlfn.NUMBERVALUE(CD297))), "El valor de pagos a terceros debe ser un número válido. ", "")
)</f>
        <v/>
      </c>
      <c r="HJ297" s="46">
        <f>IF($DS297,
IF( AND(CE297&lt;&gt;"", ISERR(_xlfn.NUMBERVALUE(CE297))), "El valor de dotación debe ser un número válido. ", "")
)</f>
        <v/>
      </c>
      <c r="HK297" s="46">
        <f>IF($DS297,
IF( AND(CF297&lt;&gt;"", ISERR(_xlfn.NUMBERVALUE(CF297))), "El valor de apoyo sostenibilidad debe ser un número válido. ", "")
)</f>
        <v/>
      </c>
      <c r="HL297" s="46">
        <f>IF($DS297,
IF( AND(CG297&lt;&gt;"", ISERR(_xlfn.NUMBERVALUE(CG297))), "El valor de teletrabajo debe ser un número válido. ", "")
)</f>
        <v/>
      </c>
      <c r="HM297" s="46">
        <f>IF($DS297,
IF( AND(CH297&lt;&gt;"", ISERR(_xlfn.NUMBERVALUE(CH297))), "El valor de bonificación de retiro debe ser un número válido. ", "")
)</f>
        <v/>
      </c>
      <c r="HN297" s="46">
        <f>IF($DS297,
IF( AND(CI297&lt;&gt;"", ISERR(_xlfn.NUMBERVALUE(CI297))), "El valor de indemnización de retiro debe ser un número válido. ", "")
)</f>
        <v/>
      </c>
      <c r="HO297" s="46">
        <f>IF($DS297,
IF( AND(CJ297&lt;&gt;"", ISERR(_xlfn.NUMBERVALUE(CJ297))), "El valor de reintegros debe ser un número válido. ", "")
)</f>
        <v/>
      </c>
      <c r="HP297" s="46">
        <f>CONCATENATE(CK297,CL297,CM297)&lt;&gt;""</f>
        <v/>
      </c>
      <c r="HQ297" s="46">
        <f>IF(AND($DS297,HP297),
IF(CK297="","Debes escribir la descripción de otro concepto no categorizado. ",""),
""
)</f>
        <v/>
      </c>
      <c r="HR297" s="46">
        <f>IF(AND($DS297,HP297),
IF(CONCATENATE(CL297,CM297)="","Debes escribir al menos un valor de concepto no categorizado (salarial o no salarial). ",
IF(ISERR(_xlfn.NUMBERVALUE(CL297)),"El valor salarial concepto no categorizado debe ser un número válido. ","")
),
""
)</f>
        <v/>
      </c>
      <c r="HS297" s="46">
        <f>IF(AND($DS297,HP297),
IF(CONCATENATE(CL297,CM297)="","Debes escribir al menos un valor de concepto no categorizado (salarial o no salarial). ",
IF(ISERR(_xlfn.NUMBERVALUE(CM297)),"El valor NO salarial concepto no categorizado debe ser un número válido. ","")
),
""
)</f>
        <v/>
      </c>
      <c r="HT297" s="46">
        <f>IF($DS297,
IF(CN297="","Debes escribir el porcentaje del aporte a salud. ",
IF( ISERR(_xlfn.NUMBERVALUE(CN297)), "El valor del porcentaje del aporte a salud debe ser un número válido. ", "")
)
)</f>
        <v/>
      </c>
      <c r="HU297" s="46">
        <f>IF($DS297,
IF(CO297="","Debes escribir el valor del aporte a salud. ",
IF( ISERR(_xlfn.NUMBERVALUE(CO297)), "El valor del aporte a salud debe ser un número válido. ", "")
)
)</f>
        <v/>
      </c>
      <c r="HV297" s="46">
        <f>IF($DS297,
IF( AND(CP297&lt;&gt;"", ISERR(_xlfn.NUMBERVALUE(CP297))), "El valor plan complementario debe ser un número válido. ", "")
)</f>
        <v/>
      </c>
      <c r="HW297" s="46">
        <f>IF($DS297,
IF(CQ297="","Debes escribir el porcentaje del aporte a pensión. ",
IF( ISERR(_xlfn.NUMBERVALUE(CQ297)), "El valor del porcentaje del aporte a pensión debe ser un número válido. ", "")
)
)</f>
        <v/>
      </c>
      <c r="HX297" s="46">
        <f>IF($DS297,
IF(CR297="","Debes escribir el valor del aporte a pensión. ",
IF( ISERR(_xlfn.NUMBERVALUE(CR297)), "El valor del aporte a salud debe ser un número válido. ", "")
)
)</f>
        <v/>
      </c>
      <c r="HY297" s="46">
        <f>IF($DS297,
IF( AND(CS297&lt;&gt;"", ISERR(_xlfn.NUMBERVALUE(CS297))), "El valor pensión voluntaria debe ser un número válido. ", "")
)</f>
        <v/>
      </c>
      <c r="HZ297" s="46">
        <f>CONCATENATE(CT297,CU297,CV297,CW297)&lt;&gt;""</f>
        <v/>
      </c>
      <c r="IA297" s="46">
        <f>IF(AND($DS297,HZ297),
IF(CT297="","Debes escribir el % del fondo de seguridad pensional. ",
IF( ISERR(_xlfn.NUMBERVALUE(CT297)), "El % del fondo de seguridad debe ser un número válido. ", "")
),
""
)</f>
        <v/>
      </c>
      <c r="IB297" s="46">
        <f>IF(AND($DS297,HZ297),
IF(CU297="","Debes escribir el valor del aporte al fondo de solidaridad pensional. ",
IF( ISERR(_xlfn.NUMBERVALUE(CU297)), "El valor del aporte al fondo de solidaridad pensional debe ser un número válido. ", "")
),
""
)</f>
        <v/>
      </c>
      <c r="IC297" s="46">
        <f>IF(AND($DS297,HZ297),
IF(CV297="","Debes escribir el % del fondo de subsistencia. ",
IF( ISERR(_xlfn.NUMBERVALUE(CV297)), "El % del fondo de subsistencia debe ser un número válido. ", "")
),
""
)</f>
        <v/>
      </c>
      <c r="ID297" s="46">
        <f>IF(AND($DS297,HZ297),
IF(CW297="","Debes escribir el valor del fondo de subsistencia. ",
IF( ISERR(_xlfn.NUMBERVALUE(CW297)), "El valor del fondo de subsistencia debe ser un número válido. ", "")
),
""
)</f>
        <v/>
      </c>
      <c r="IE297" s="46">
        <f>CONCATENATE(CX297,CY297)&lt;&gt;""</f>
        <v/>
      </c>
      <c r="IF297" s="46">
        <f>IF(AND($DS297,IE297),
IF(CX297="","Debes escribir el % de sindicato. ",
IF( ISERR(_xlfn.NUMBERVALUE(CX297)), "El % de sindicato debe ser un número válido. ", "")
),
""
)</f>
        <v/>
      </c>
      <c r="IG297" s="46">
        <f>IF(AND($DS297,IE297),
IF(CY297="","Debes escribir el valor del sindicato. ",
IF( ISERR(_xlfn.NUMBERVALUE(CY297)), "El valor del sindicato debe ser un número válido. ", "")
),
""
)</f>
        <v/>
      </c>
      <c r="IH297" s="46">
        <f>IF($DS297,
IF( AND(CZ297&lt;&gt;"", ISERR(_xlfn.NUMBERVALUE(CZ297))), "El valor de sanción pública debe ser un número válido. ", "")
)</f>
        <v/>
      </c>
      <c r="II297" s="46">
        <f>IF($DS297,
IF( AND(DA297&lt;&gt;"", ISERR(_xlfn.NUMBERVALUE(DA297))), "El valor de sanción privada debe ser un número válido. ", "")
)</f>
        <v/>
      </c>
      <c r="IJ297" s="46">
        <f>CONCATENATE(DB297,DC297)&lt;&gt;""</f>
        <v/>
      </c>
      <c r="IK297" s="46">
        <f>IF(AND($DS297,IJ297),
IF(DB297="","Debes escribir la descripción de libranza. ",""),
""
)</f>
        <v/>
      </c>
      <c r="IL297" s="46">
        <f>IF(AND($DS297,IJ297),
IF(DC297="","Debes escribir la cuota libranza. ",
IF(ISERR(_xlfn.NUMBERVALUE(DC297)),"El valor de la cuota libranza debe ser un número válido. ","")
),
""
)</f>
        <v/>
      </c>
      <c r="IM297" s="46">
        <f>IF($DS297,
IF( AND(DD297&lt;&gt;"", ISERR(_xlfn.NUMBERVALUE(DD297))), "El valor de pagos a terceros debe ser un número válido. ", "")
)</f>
        <v/>
      </c>
      <c r="IN297" s="46">
        <f>IF($DS297,
IF( AND(DE297&lt;&gt;"", ISERR(_xlfn.NUMBERVALUE(DE297))), "El valor de anticipos debe ser un número válido. ", "")
)</f>
        <v/>
      </c>
      <c r="IO297" s="46">
        <f>IF($DS297,
IF( AND(DF297&lt;&gt;"", ISERR(_xlfn.NUMBERVALUE(DF297))), "El valor de AFC debe ser un número válido. ", "")
)</f>
        <v/>
      </c>
      <c r="IP297" s="46">
        <f>IF($DS297,
IF( AND(DG297&lt;&gt;"", ISERR(_xlfn.NUMBERVALUE(DG297))), "El valor de rete-fuente debe ser un número válido. ", "")
)</f>
        <v/>
      </c>
      <c r="IQ297" s="46">
        <f>IF($DS297,
IF( AND(DH297&lt;&gt;"", ISERR(_xlfn.NUMBERVALUE(DH297))), "El valor de cooperativa de trabajo debe ser un número válido. ", "")
)</f>
        <v/>
      </c>
      <c r="IR297" s="46">
        <f>IF($DS297,
IF( AND(DI297&lt;&gt;"", ISERR(_xlfn.NUMBERVALUE(DI297))), "El valor de embargo fiscal debe ser un número válido. ", "")
)</f>
        <v/>
      </c>
      <c r="IS297" s="46">
        <f>IF($DS297,
IF( AND(DJ297&lt;&gt;"", ISERR(_xlfn.NUMBERVALUE(DJ297))), "El valor de educación debe ser un número válido. ", "")
)</f>
        <v/>
      </c>
      <c r="IT297" s="46">
        <f>IF($DS297,
IF( AND(DK297&lt;&gt;"", ISERR(_xlfn.NUMBERVALUE(DK297))), "El valor de reintegro debe ser un número válido. ", "")
)</f>
        <v/>
      </c>
      <c r="IU297" s="46">
        <f>IF($DS297,
IF( AND(DL297&lt;&gt;"", ISERR(_xlfn.NUMBERVALUE(DL297))), "El valor de deuda debe ser un número válido. ", "")
)</f>
        <v/>
      </c>
      <c r="IV297" s="46">
        <f>IF($DS297,
IF( AND(DM297&lt;&gt;"", ISERR(_xlfn.NUMBERVALUE(DM297))), "El valor de otras deducciones debe ser un número válido. ", "")
)</f>
        <v/>
      </c>
      <c r="IW297" s="46">
        <f>IF($DS297,
IF(DN297="","Debes escribir el valor de los devengos totales. ",
IF( ISERR(_xlfn.NUMBERVALUE(DN297)), "El valor de los devengos totales debe ser un número válido. ", "")
)
)</f>
        <v/>
      </c>
      <c r="IX297" s="46">
        <f>IF($DS297,
IF(DO297="","Debes escribir el valor de las deducciones totales. ",
IF( ISERR(_xlfn.NUMBERVALUE(DO297)), "El valor de las deducciones totales debe ser un número válido. ", "")
)
)</f>
        <v/>
      </c>
      <c r="IY297" s="46">
        <f>IF($DS297,
IF(DP297="","Debes escribir el valor del salario total. ",
IF( ISERR(_xlfn.NUMBERVALUE(DP297)), "El valor del salario total debe ser un número válido. ", "")
)
)</f>
        <v/>
      </c>
    </row>
    <row r="298">
      <c r="B298" s="48" t="n">
        <v>286</v>
      </c>
      <c r="C298" s="61">
        <f>IF(AND(DS298,DP298&lt;&gt;""),
IF(DQ298="","OK","Error"),
""
)</f>
        <v/>
      </c>
      <c r="D298" s="53" t="n"/>
      <c r="E298" s="52" t="n"/>
      <c r="F298" s="112" t="n"/>
      <c r="G298" s="52" t="n"/>
      <c r="H298" s="53" t="n"/>
      <c r="I298" s="52" t="n"/>
      <c r="J298" s="52" t="n"/>
      <c r="K298" s="53" t="n"/>
      <c r="L298" s="55" t="n"/>
      <c r="M298" s="108" t="n"/>
      <c r="N298" s="56" t="n"/>
      <c r="O298" s="52" t="n"/>
      <c r="P298" s="52" t="n"/>
      <c r="Q298" s="52" t="n"/>
      <c r="R298" s="52" t="n"/>
      <c r="S298" s="52" t="n"/>
      <c r="T298" s="53" t="n"/>
      <c r="U298" s="52" t="n"/>
      <c r="V298" s="52" t="n"/>
      <c r="W298" s="55" t="n"/>
      <c r="X298" s="55" t="n"/>
      <c r="Y298" s="52" t="n"/>
      <c r="Z298" s="55" t="n"/>
      <c r="AA298" s="52" t="n"/>
      <c r="AB298" s="53" t="n"/>
      <c r="AC298" s="53" t="n"/>
      <c r="AD298" s="53" t="n"/>
      <c r="AE298" s="177" t="n"/>
      <c r="AF298" s="113" t="n"/>
      <c r="AG298" s="177" t="n"/>
      <c r="AH298" s="178" t="n"/>
      <c r="AI298" s="178" t="n"/>
      <c r="AJ298" s="178" t="n"/>
      <c r="AK298" s="114" t="n"/>
      <c r="AL298" s="178" t="n"/>
      <c r="AM298" s="114" t="n"/>
      <c r="AN298" s="178" t="n"/>
      <c r="AO298" s="114" t="n"/>
      <c r="AP298" s="178" t="n"/>
      <c r="AQ298" s="114" t="n"/>
      <c r="AR298" s="178" t="n"/>
      <c r="AS298" s="114" t="n"/>
      <c r="AT298" s="178" t="n"/>
      <c r="AU298" s="114" t="n"/>
      <c r="AV298" s="178" t="n"/>
      <c r="AW298" s="114" t="n"/>
      <c r="AX298" s="178" t="n"/>
      <c r="AY298" s="114" t="n"/>
      <c r="AZ298" s="178" t="n"/>
      <c r="BA298" s="114" t="n"/>
      <c r="BB298" s="178" t="n"/>
      <c r="BC298" s="114" t="n"/>
      <c r="BD298" s="178" t="n"/>
      <c r="BE298" s="178" t="n"/>
      <c r="BF298" s="178" t="n"/>
      <c r="BG298" s="59" t="n"/>
      <c r="BH298" s="178" t="n"/>
      <c r="BI298" s="114" t="n"/>
      <c r="BJ298" s="53" t="n"/>
      <c r="BK298" s="178" t="n"/>
      <c r="BL298" s="114" t="n"/>
      <c r="BM298" s="178" t="n"/>
      <c r="BN298" s="114" t="n"/>
      <c r="BO298" s="178" t="n"/>
      <c r="BP298" s="178" t="n"/>
      <c r="BQ298" s="178" t="n"/>
      <c r="BR298" s="178" t="n"/>
      <c r="BS298" s="178" t="n"/>
      <c r="BT298" s="178" t="n"/>
      <c r="BU298" s="178" t="n"/>
      <c r="BV298" s="178" t="n"/>
      <c r="BW298" s="178" t="n"/>
      <c r="BX298" s="178" t="n"/>
      <c r="BY298" s="178" t="n"/>
      <c r="BZ298" s="178" t="n"/>
      <c r="CA298" s="178" t="n"/>
      <c r="CB298" s="178" t="n"/>
      <c r="CC298" s="178" t="n"/>
      <c r="CD298" s="178" t="n"/>
      <c r="CE298" s="178" t="n"/>
      <c r="CF298" s="178" t="n"/>
      <c r="CG298" s="178" t="n"/>
      <c r="CH298" s="178" t="n"/>
      <c r="CI298" s="178" t="n"/>
      <c r="CJ298" s="178" t="n"/>
      <c r="CK298" s="53" t="n"/>
      <c r="CL298" s="178" t="n"/>
      <c r="CM298" s="178" t="n"/>
      <c r="CN298" s="60" t="n"/>
      <c r="CO298" s="177" t="n"/>
      <c r="CP298" s="178" t="n"/>
      <c r="CQ298" s="60" t="n"/>
      <c r="CR298" s="177" t="n"/>
      <c r="CS298" s="178" t="n"/>
      <c r="CT298" s="59" t="n"/>
      <c r="CU298" s="178" t="n"/>
      <c r="CV298" s="59" t="n"/>
      <c r="CW298" s="178" t="n"/>
      <c r="CX298" s="59" t="n"/>
      <c r="CY298" s="178" t="n"/>
      <c r="CZ298" s="178" t="n"/>
      <c r="DA298" s="178" t="n"/>
      <c r="DB298" s="53" t="n"/>
      <c r="DC298" s="178" t="n"/>
      <c r="DD298" s="178" t="n"/>
      <c r="DE298" s="178" t="n"/>
      <c r="DF298" s="178" t="n"/>
      <c r="DG298" s="178" t="n"/>
      <c r="DH298" s="178" t="n"/>
      <c r="DI298" s="178" t="n"/>
      <c r="DJ298" s="178" t="n"/>
      <c r="DK298" s="178" t="n"/>
      <c r="DL298" s="178" t="n"/>
      <c r="DM298" s="178" t="n"/>
      <c r="DN298" s="177" t="n"/>
      <c r="DO298" s="177" t="n"/>
      <c r="DP298" s="177" t="n"/>
      <c r="DQ298" s="76">
        <f>IF(AND(DS298,DP298&lt;&gt;""),
CONCATENATE(DT298,DU298,DV298,DW298,DX298,DY298,DZ298,EA298,EB298,EC298,ED298,EE298,EF298,EG298,EH298,EI298,EJ298,EK298,EL298,EM298,EN298,EO298,EP298,EQ298,ES298,ET298,EU298,EV298,EW298,EX298,EY298,EZ298,FA298,FC298,FD298,FF298,FG298,FI298,FJ298,FL298,FM298,FO298,FP298,FR298,FS298,FU298,FV298,FX298,FY298,GA298,GB298,GD298,GE298,GF298,GH298,GI298,GJ298,GL298,GM298,GN298,GP298,GQ298,GS298,GT298,GU298,GV298,GW298,GX298,GY298,GZ298,HA298,HB298,HC298,HD298,HE298,HF298,HG298,HH298,HI298,HJ298,HK298,HL298,HM298,HN298,HO298,HQ298,HR298,HS298,HT298,HU298,HV298,HW298,HX298,HY298,IA298,IB298,IC298,ID298,IF298,IG298,IH298,II298,IK298,IL298,IM298,IN298,IO298,IP298,IQ298,IR298,IS298,IT298,IU298,IV298,IW298,IX298,IY298,IZ298),
""
)</f>
        <v/>
      </c>
      <c r="DR298" s="53" t="n"/>
      <c r="DS298" s="46">
        <f>CONCATENATE(D298,$E298,$F298,$G298,H298,$I298,$J298,K298,$L298,$M298,N298,$O298,$P298,$Q298,$R298,$S298,T298,$U298,$V298,$W298,$X298,$Y298,$Z298,$AA298,AB298,AC298,AD298,$AE298,$AF298,$AG298,AH298,AI298,AJ298,AK298,AL298,AM298,AN298,AO298,AP298,AQ298,AR298,AS298,AT298,AU298,AV298,AW298,AX298,AY298,AZ298,BA298,BB298,BC298,BD298,BE298,BF298,BG298,BH298,BI298,BJ298,BK298,BL298,BM298,BN298,BO298,BP298,BQ298,BR298,BS298,BT298,BU298,BV298,BW298,BX298,BY298,BZ298,CA298,CB298,CC298,CD298,CE298,CF298,CG298,CH298,CI298,CJ298,CK298,CL298,CM298,$CN298,$CO298,CP298,$CQ298,$CR298,CS298,CT298,CU298,CV298,CW298,CX298,CY298,CZ298,DA298,DB298,DC298,DD298,DE298,DF298,DG298,DH298,DI298,DJ298,DK298,DL298,DM298,$DN298,$DO298,$DP298,DR298)&lt;&gt;""</f>
        <v/>
      </c>
      <c r="DT298" s="46">
        <f>IF(AND($DS298,$E$4&lt;&gt;""),
IF(LEFT($E$4,2) = "1.",
IF(D298&lt;&gt;"","El CUNE sólo se envía en operaciones de novedad o ajuste. ",""),
IF(D298="","Debes escribir un CUNE válido para realizar operaciones de novedad o ajuste. ","")),
""
)</f>
        <v/>
      </c>
      <c r="DU298" s="46">
        <f>IF($DS298,
IF(E298="","Debes seleccionar el tipo de documento del empleado. ",
IF(_xlfn.IFNA(VLOOKUP(E298,TIPO_DE_DOCUMENTO,1,FALSE),-1)=-1,"El tipo de documento no es válido (por favor seleccionarlo de la lista). ","")
)
)</f>
        <v/>
      </c>
      <c r="DV298" s="46">
        <f>IF($DS298,
IF(F298="","Debes escribir el número de documento del empleado. ","")
)</f>
        <v/>
      </c>
      <c r="DW298" s="46">
        <f>IF($DS298,
IF(G298="","Debes escribir el primer nombre del empleado. ","")
)</f>
        <v/>
      </c>
      <c r="DY298" s="46">
        <f>IF($DS298,
IF(I298="","Debes escribir el primer apellido del empleado. ","")
)</f>
        <v/>
      </c>
      <c r="DZ298" s="46">
        <f>IF($DS298,
IF(J298="","Debes escribir el segundo apellido del empleado. ","")
)</f>
        <v/>
      </c>
      <c r="EB298" s="46">
        <f>IF($DS298,
IF(L298="","Debes escribir la fecha de ingreso del empleado. ",
IF(ISERR(DATE(YEAR(L298),MONTH(L298),DAY(L298))), "El valor ingresado en fecha de ingreso no tiene un formato válido. ","")
)
)</f>
        <v/>
      </c>
      <c r="EC298" s="46">
        <f>IF($DS298,
IF(M298="","Debes escribir el tiempo laborado. ",
IF( IFERROR(INT(M298),1.1) &lt;&gt; IFERROR(_xlfn.NUMBERVALUE(M298),1), "El valor de los días trabajados debe ser un número entero. ", "")
)
)</f>
        <v/>
      </c>
      <c r="ED298" s="46">
        <f>IF($DS298,
IF( AND(N298&lt;&gt;"", ISERR(DATE(YEAR(N298),MONTH(N298),DAY(N298))) ), "El valor ingresado en fecha de ingreso no tiene un formato válido. ",
IF( AND(N298&lt;&gt;"", $E$6&lt;&gt;"", DATE(YEAR(N298), MONTH(N298), 1) &lt;&gt; IFERROR(DATE(MID($E$6, 1, 4), MID($E$6, 6, 2),1), "1/1/1900") ), "La fecha de retiro debe estar dentro del período liquidado. ", "")
)
)</f>
        <v/>
      </c>
      <c r="EE298" s="46">
        <f>IF($DS298,
IF(O298="","Debes seleccionar el tipo de trabajador. ",
IF(_xlfn.IFNA(VLOOKUP(O298,TIPO_DE_TRABAJADOR,1,FALSE),-1)=-1,"El tipo de trabajador no es válido (por favor seleccionarlo de la lista). ","")
)
)</f>
        <v/>
      </c>
      <c r="EF298" s="46">
        <f>IF($DS298,
IF(P298="","Debes seleccionar si es un trabajador dependiente pensionado por vejez. ",
IF(_xlfn.IFNA(VLOOKUP(P298,SUBTIPO_DE_TRABAJADOR,1,FALSE),-1)=-1,"El tipo de trabajador dependiente pensionado por vejez no es válido (por favor seleccionarlo de la lista). ","")
)
)</f>
        <v/>
      </c>
      <c r="EG298" s="46">
        <f>IF($DS298,
IF(Q298="","Debes seleccionar el tipo de contrato del trabajador. ",
IF(_xlfn.IFNA(VLOOKUP(Q298,TIPO_DE_CONTRATO,1,FALSE),-1)=-1,"El tipo de contrato del trabajador no es válido (por favor seleccionarlo de la lista). ","")
)
)</f>
        <v/>
      </c>
      <c r="EH298" s="46">
        <f>IF($DS298,
IF(R298="","Debes seleccionar si es un salario integral. ",
IF(_xlfn.IFNA(VLOOKUP(R298,SI_NO,1,FALSE),-1)=-1,"Valor no válido para salario integral (por favor seleccionarlo de la lista). ","")
)
)</f>
        <v/>
      </c>
      <c r="EI298" s="46">
        <f>IF($DS298,
IF(S298="","Debes seleccionar si el trabajador realiza actividades de riesgo. ",
IF(_xlfn.IFNA(VLOOKUP(S298,SI_NO,1,FALSE),-1)=-1,"Valor no válido para actividad de alto riesgo (por favor seleccionarlo de la lista). ","")
)
)</f>
        <v/>
      </c>
      <c r="EK298" s="46">
        <f>IF($DS298,
IF(U298="","Debes escribir el código del municipio de residencia del trabajador. ",
IF(_xlfn.IFNA(VLOOKUP(U298,MUNICIPIO,1,FALSE),-1)=-1,"El municipio de residencia del trabajador es inválido (por favor seleccionarlo de la lista). ","")
)
)</f>
        <v/>
      </c>
      <c r="EL298" s="46">
        <f>IF($DS298,
IF(V298="","Debes escribir el la dirección de residendia del trabajador. ","")
)</f>
        <v/>
      </c>
      <c r="EM298" s="46">
        <f>IF($DS298,
IF(W298="","Debes escribir la fecha de inicio de la liquidación. ",
IF(ISERR(DATE(YEAR(W298),MONTH(W298),DAY(W298))),"El valor ingresado en fecha de inicio de liquidación no tiene un formato válido. ",
IF( AND($E$6&lt;&gt;"", DATE(YEAR(W298), MONTH(W298), 1) &lt;&gt; IFERROR(DATE(MID($E$6, 1, 4), MID($E$6, 6, 2),1), "1/1/1900") ), "La fecha de inicio de la liquidación debe estar dentro del período liquidado. ", "")
)
)
)</f>
        <v/>
      </c>
      <c r="EN298" s="46">
        <f>IF($DS298,
IF(X298="","Debes escribir la fecha de fin de la liquidación. ",
IF(ISERR(DATE(YEAR(X298),MONTH(X298),DAY(X298))),"El valor ingresado en fecha de fin de liquidación no tiene un formato válido. ",
IF( AND($E$6&lt;&gt;"", DATE(YEAR(X298), MONTH(X298), 1) &lt;&gt; IFERROR(DATE(MID($E$6, 1, 4), MID($E$6, 6, 2),1), "1/1/1900") ), "La fecha de fin de la liquidación debe estar dentro del período liquidado. ", "")
)
)
)</f>
        <v/>
      </c>
      <c r="EO298" s="46">
        <f>IF($DS298,
IF(Y298="","Debes escribir la frecuencia de pago del trabajador. ",
IF(_xlfn.IFNA(VLOOKUP(Y298,PERÍODO_DE_NÓMINA,1,FALSE),-1)=-1,"La frecuencia de pago es inválida (por favor seleccionarlo de la lista). ","")
)
)</f>
        <v/>
      </c>
      <c r="EP298" s="46">
        <f>IF($DS298,
IF(Z298="","Debes escribir la fecha de pago. ",
IF(ISERR(DATE(YEAR(Z298),MONTH(Z298),DAY(Z298))), "El valor ingresado en fecha de pago no tiene un formato válido. ","")
)
)</f>
        <v/>
      </c>
      <c r="EQ298" s="46">
        <f>IF($DS298,
IF(AA298="","Debes escribir el medio de pago. ",
IF(_xlfn.IFNA(VLOOKUP(AA298,MEDIOS_DE_PAGO,1,FALSE),-1)=-1,"El medio de pago es inválido (por favor seleccionarlo de la lista). ","")
)
)</f>
        <v/>
      </c>
      <c r="ER298" s="46">
        <f>OR(AA298='Tablas '!$T$4,AA298='Tablas '!$T$7,AA298='Tablas '!$T$8,AA298='Tablas '!$T$11)</f>
        <v/>
      </c>
      <c r="ES298" s="46">
        <f>IF(AND($DS298,ER298),
IF(AB298="","Debes escribir la entidad bancaria. ",""),
""
)</f>
        <v/>
      </c>
      <c r="ET298" s="46">
        <f>IF(AND($DS298,ER298),
IF(AC298="","Debes escribir el tipo de cuenta bancaria. ",
IF(_xlfn.IFNA(VLOOKUP(AC298,TIPO_DE_CUENTA,1,FALSE),-1)=-1,"El tipo de cuenta bancaria es inválida (por favor seleccionarlo de la lista). ","")
),
""
)</f>
        <v/>
      </c>
      <c r="EU298" s="46">
        <f>IF(AND($DS298,ER298),
IF(AD298="","Debes escribir el número de cuenta bancaria. ",""),
""
)</f>
        <v/>
      </c>
      <c r="EV298" s="46">
        <f>IF($DS298,
IF(AE298="","Debes escribir el valor del sueldo básico. ",
IF( ISERR(_xlfn.NUMBERVALUE(AE298)), "El valor del sueldo básico debe ser un número válido. ", "")
)
)</f>
        <v/>
      </c>
      <c r="EW298" s="46">
        <f>IF($DS298,
IF(AF298="","Debes escribir el número de días trabajados. ",
IF( IFERROR(INT(AF298),1.1) &lt;&gt; IFERROR(_xlfn.NUMBERVALUE(AF298),1), "La cantidad de días trabajados debe ser un número entero. ", "")
)
)</f>
        <v/>
      </c>
      <c r="EX298" s="46">
        <f>IF($DS298,
IF(AG298="","Debes escribir el valor del sueldo trabajado. ",
IF( ISERR(_xlfn.NUMBERVALUE(AG298)), "El valor del sueldo trabajado debe ser un número válido. ", "")
)
)</f>
        <v/>
      </c>
      <c r="EY298" s="46">
        <f>IF($DS298,
IF( AND(AH298&lt;&gt;"", ISERR(_xlfn.NUMBERVALUE(AH298))), "El valor del auxilio de transporte debe ser un número válido. ", "")
)</f>
        <v/>
      </c>
      <c r="EZ298" s="46">
        <f>IF($DS298,
IF( AND(AI298&lt;&gt;"", ISERR(_xlfn.NUMBERVALUE(AI298))), "El valor de viáticos salariales debe ser un número válido. ", "")
)</f>
        <v/>
      </c>
      <c r="FA298" s="46">
        <f>IF($DS298,
IF( AND(AJ298&lt;&gt;"", ISERR(_xlfn.NUMBERVALUE(AJ298))), "El valor de viáticos NO salariales debe ser un número válido. ", "")
)</f>
        <v/>
      </c>
      <c r="FB298" s="46">
        <f>CONCATENATE(AK298,AL298)&lt;&gt;""</f>
        <v/>
      </c>
      <c r="FC298" s="46">
        <f>IF(AND($DS298,FB298),
IF(AK298="","Debes escribir el número de horas extras diurnas. ",
IF( IFERROR(INT(AK298),1.1) &lt;&gt; IFERROR(_xlfn.NUMBERVALUE(AK298),1), "La cantidad de horas extras diurnas debe ser un número entero. ", "")
),
""
)</f>
        <v/>
      </c>
      <c r="FD298" s="46">
        <f>IF(AND($DS298,FB298),
IF(AL298="","Debes escribir el valor de las horas extras diurnas. ",
IF( ISERR(_xlfn.NUMBERVALUE(AL298)), "El valor de las horas extras duirnas debe ser un número válido. ", "")
),
""
)</f>
        <v/>
      </c>
      <c r="FE298" s="46">
        <f>CONCATENATE(AM298,AN298)&lt;&gt;""</f>
        <v/>
      </c>
      <c r="FF298" s="46">
        <f>IF(AND($DS298,FE298),
IF(AM298="","Debes escribir el número de horas extras nocturnas. ",
IF( IFERROR(INT(AM298),1.1) &lt;&gt; IFERROR(_xlfn.NUMBERVALUE(AM298),1), "La cantidad de horas extras nocturnas debe ser un número entero. ", "")
),
""
)</f>
        <v/>
      </c>
      <c r="FG298" s="46">
        <f>IF(AND($DS298,FE298),
IF(AN298="","Debes escribir el valor de las horas extras nocturnas. ",
IF( ISERR(_xlfn.NUMBERVALUE(AN298)), "El valor de las horas extras nocturnas debe ser un número válido. ", "")
),
""
)</f>
        <v/>
      </c>
      <c r="FH298" s="46">
        <f>CONCATENATE(AO298,AP298)&lt;&gt;""</f>
        <v/>
      </c>
      <c r="FI298" s="46">
        <f>IF(AND($DS298,FH298),
IF(AO298="","Debes escribir el número de horas extras diurnas dominicales y festivas. ",
IF( IFERROR(INT(AO298),1.1) &lt;&gt; IFERROR(_xlfn.NUMBERVALUE(AO298),1), "La cantidad de horas extras diurnas dominicales y festivas debe ser un número entero. ", "")
),
""
)</f>
        <v/>
      </c>
      <c r="FJ298" s="46">
        <f>IF(AND($DS298,FH298),
IF(AP298="","Debes escribir el valor de las horas extras diurnas dominicales y festivas. ",
IF( ISERR(_xlfn.NUMBERVALUE(AP298)), "El valor de las horas extras diurnas dominicales y festivas debe ser un número válido. ", "")
),
""
)</f>
        <v/>
      </c>
      <c r="FK298" s="46">
        <f>CONCATENATE(AQ298,AR298)&lt;&gt;""</f>
        <v/>
      </c>
      <c r="FL298" s="46">
        <f>IF(AND($DS298,FK298),
IF(AQ298="","Debes escribir el número de horas extras nocturnas dominicales y festivas. ",
IF( IFERROR(INT(AQ298),1.1) &lt;&gt; IFERROR(_xlfn.NUMBERVALUE(AQ298),1), "La cantidad de horas extras nocturnas dominicales y festivas debe ser un número entero. ", "")
),
""
)</f>
        <v/>
      </c>
      <c r="FM298" s="46">
        <f>IF(AND($DS298,FK298),
IF(AR298="","Debes escribir el valor de las horas extras nocturnas dominicales y festivas. ",
IF( ISERR(_xlfn.NUMBERVALUE(AR298)), "El valor de las horas extras nocturnas dominicales y festivas debe ser un número válido. ", "")
),
""
)</f>
        <v/>
      </c>
      <c r="FN298" s="46">
        <f>CONCATENATE(AS298,AT298)&lt;&gt;""</f>
        <v/>
      </c>
      <c r="FO298" s="46">
        <f>IF(AND($DS298,FN298),
IF(AS298="","Debes escribir el número de horas recargo nocturno. ",
IF( IFERROR(INT(AS298),1.1) &lt;&gt; IFERROR(_xlfn.NUMBERVALUE(AS298),1), "La cantidad de horas recargo nocturno debe ser un número entero. ", "")
),
""
)</f>
        <v/>
      </c>
      <c r="FP298" s="46">
        <f>IF(AND($DS298,FN298),
IF(AT298="","Debes escribir el valor de las horas recargo nocturno. ",
IF( ISERR(_xlfn.NUMBERVALUE(AT298)), "El valor de las horas recargo nocturno debe ser un número válido. ", "")
),
""
)</f>
        <v/>
      </c>
      <c r="FQ298" s="46">
        <f>CONCATENATE(AU298,AV298)&lt;&gt;""</f>
        <v/>
      </c>
      <c r="FR298" s="46">
        <f>IF(AND($DS298,FQ298),
IF(AU298="","Debes escribir el número de horas recargo diurno dominical y festivo. ",
IF( IFERROR(INT(AU298),1.1) &lt;&gt; IFERROR(_xlfn.NUMBERVALUE(AU298),1), "La cantidad de horas recargo diurno dominical y festivo debe ser un número entero. ", "")
),
""
)</f>
        <v/>
      </c>
      <c r="FS298" s="46">
        <f>IF(AND($DS298,FQ298),
IF(AV298="","Debes escribir el valor de las horas recargo diurno dominical y festivo. ",
IF( ISERR(_xlfn.NUMBERVALUE(AV298)), "El valor de las horas recargo diurno dominical y festivo debe ser un número válido. ", "")
),
""
)</f>
        <v/>
      </c>
      <c r="FT298" s="46">
        <f>CONCATENATE(AW298,AX298)&lt;&gt;""</f>
        <v/>
      </c>
      <c r="FU298" s="46">
        <f>IF(AND($DS298,FT298),
IF(AW298="","Debes escribir el número de horas recargo nocturno dominical y festivo. ",
IF( IFERROR(INT(AW298),1.1) &lt;&gt; IFERROR(_xlfn.NUMBERVALUE(AW298),1), "La cantidad de horas recargo nocturno dominical y festivo debe ser un número entero. ", "")
),
""
)</f>
        <v/>
      </c>
      <c r="FV298" s="46">
        <f>IF(AND($DS298,FT298),
IF(AX298="","Debes escribir el valor de las horas recargo nocturno dominical y festivo. ",
IF( ISERR(_xlfn.NUMBERVALUE(AX298)), "El valor de las horas recargo nocturno dominical y festivo debe ser un número válido. ", "")
),
""
)</f>
        <v/>
      </c>
      <c r="FW298" s="46">
        <f>CONCATENATE(AY298,AZ298)&lt;&gt;""</f>
        <v/>
      </c>
      <c r="FX298" s="46">
        <f>IF(AND($DS298,FW298),
IF(AY298="","Debes escribir el número de días de vacaciones comunes. ",
IF( IFERROR(INT(AY298),1.1) &lt;&gt; IFERROR(_xlfn.NUMBERVALUE(AY298),1), "La cantidad de días de vacaciones comunes debe ser un número entero. ", "")
),
""
)</f>
        <v/>
      </c>
      <c r="FY298" s="46">
        <f>IF(AND($DS298,FW298),
IF(AZ298="","Debes escribir el valor de las vacaciones comunes. ",
IF( ISERR(_xlfn.NUMBERVALUE(AZ298)), "El valor de las vacaciones comunes debe ser un número válido. ", "")
),
""
)</f>
        <v/>
      </c>
      <c r="FZ298" s="46">
        <f>CONCATENATE(BA298,BB298)&lt;&gt;""</f>
        <v/>
      </c>
      <c r="GA298" s="46">
        <f>IF(AND($DS298,FZ298),
IF(BA298="","Debes escribir el número de días de vacaciones compensadas. ",
IF( IFERROR(INT(BA298),1.1) &lt;&gt; IFERROR(_xlfn.NUMBERVALUE(BA298),1), "La cantidad de días de vacaciones compensadas debe ser un número entero. ", "")
),
""
)</f>
        <v/>
      </c>
      <c r="GB298" s="46">
        <f>IF(AND($DS298,FZ298),
IF(BB298="","Debes escribir el valor de las vacaciones compensadas. ",
IF( ISERR(_xlfn.NUMBERVALUE(BB298)), "El valor de las vacaciones compensadas debe ser un número válido. ", "")
),
""
)</f>
        <v/>
      </c>
      <c r="GC298" s="46">
        <f>CONCATENATE(BC298,BD298)&lt;&gt;""</f>
        <v/>
      </c>
      <c r="GD298" s="46">
        <f>IF(AND($DS298,GC298),
IF(BC298="","Debes escribir el número de días de prima salarial. ",
IF( IFERROR(INT(BC298),1.1) &lt;&gt; IFERROR(_xlfn.NUMBERVALUE(BC298),1), "La cantidad de días de prima salarial debe ser un número entero. ", "")
),
""
)</f>
        <v/>
      </c>
      <c r="GE298" s="46">
        <f>IF(AND($DS298,GC298),
IF(BD298="","Debes escribir el valor de los días de prima salarial. ",
IF( ISERR(_xlfn.NUMBERVALUE(BD298)), "El valor de los días de prima salarial debe ser un número válido. ", "")
),
""
)</f>
        <v/>
      </c>
      <c r="GF298" s="46">
        <f>IF($DS298,
IF( AND(BE298&lt;&gt;"", ISERR(_xlfn.NUMBERVALUE(BE298))), "El valor de la prima NO saliarial debe ser un número válido. ", "")
)</f>
        <v/>
      </c>
      <c r="GG298" s="46">
        <f>CONCATENATE(BF298,BG298,BH298)&lt;&gt;""</f>
        <v/>
      </c>
      <c r="GH298" s="46">
        <f>IF(AND($DS298,GG298),
IF(BF298="","Debes escribir el valor de las cesantías. ",
IF( ISERR(_xlfn.NUMBERVALUE(BF298)), "El valor de las cesantías debe ser un número válido. ", "")
),
""
)</f>
        <v/>
      </c>
      <c r="GI298" s="46">
        <f>IF(AND($DS298,GG298),
IF(BG298="","Debes escribir el % de cesantías. ",
IF( ISERR(_xlfn.NUMBERVALUE(BG298)), "El % de cesantías debe ser un número válido. ", "")
),
""
)</f>
        <v/>
      </c>
      <c r="GJ298" s="46">
        <f>IF(AND($DS298,GG298),
IF(BH298="","Debes escribir el valor de intereses de cesantías. ",
IF( ISERR(_xlfn.NUMBERVALUE(BH298)), "El valor de intereses de cesantías debe ser un número válido. ", "")
),
""
)</f>
        <v/>
      </c>
      <c r="GK298" s="46">
        <f>CONCATENATE(BI298,BJ298,BK298)&lt;&gt;""</f>
        <v/>
      </c>
      <c r="GL298" s="46">
        <f>IF(AND($DS298,GK298),
IF(BI298="","Debes escribir el número de días de incapacidad. ",
IF( IFERROR(INT(BI298),1.1) &lt;&gt; IFERROR(_xlfn.NUMBERVALUE(BI298),1), "La cantidad de días de incapacidad debe ser un número entero. ", "")
),
""
)</f>
        <v/>
      </c>
      <c r="GM298" s="46">
        <f>IF(AND($DS298,GK298),
IF(BJ298="","Debes escribir el tipo de incapacidad. ",
IF(_xlfn.IFNA(VLOOKUP(BJ298,TIPO_DE_INCAPACIDAD,1,FALSE),-1)=-1,"El tipo de incapacidad es inválida (por favor seleccionarlo de la lista). ","")
),
""
)</f>
        <v/>
      </c>
      <c r="GN298" s="46">
        <f>IF(AND($DS298,GK298),
IF(BK298="","Debes escribir el valor de la incapacidad. ",
IF( ISERR(_xlfn.NUMBERVALUE(BK298)), "El valor de la incapacidad debe ser un número válido. ", "")
),
""
)</f>
        <v/>
      </c>
      <c r="GO298" s="46">
        <f>CONCATENATE(BL298,BM298)&lt;&gt;""</f>
        <v/>
      </c>
      <c r="GP298" s="46">
        <f>IF(AND($DS298,GO298),
IF(BL298="","Debes escribir el número de días de licencia de maternidad o paternidad. ",
IF( IFERROR(INT(BL298),1.1) &lt;&gt; IFERROR(_xlfn.NUMBERVALUE(BL298),1), "La cantidad de días de licencia de maternidad o paternidad debe ser un número entero. ", "")
),
""
)</f>
        <v/>
      </c>
      <c r="GQ298" s="46">
        <f>IF(AND($DS298,GO298),
IF(BM298="","Debes escribir el valor de la licencia de maternidad o paternidad. ",
IF( ISERR(_xlfn.NUMBERVALUE(BM298)), "El valor de la licencia de maternidad o paternidad debe ser un número válido. ", "")
),
""
)</f>
        <v/>
      </c>
      <c r="GR298" s="46">
        <f>CONCATENATE(BN298,BO298)&lt;&gt;""</f>
        <v/>
      </c>
      <c r="GS298" s="46">
        <f>IF(AND($DS298,GR298),
IF(BN298="","Debes escribir el número de días de licencia remunerada. ",
IF( IFERROR(INT(BN298),1.1) &lt;&gt; IFERROR(_xlfn.NUMBERVALUE(BN298),1), "La cantidad de días de licencia remunerada debe ser un número entero. ", "")
),
""
)</f>
        <v/>
      </c>
      <c r="GT298" s="46">
        <f>IF(AND($DS298,GR298),
IF(BO298="","Debes escribir el valor de la licencia remunerada. ",
IF( ISERR(_xlfn.NUMBERVALUE(BO298)), "El valor de la licencia remunerada debe ser un número válido. ", "")
),
""
)</f>
        <v/>
      </c>
      <c r="GU298" s="46">
        <f>IF($DS298,
IF( AND(BP298&lt;&gt;"", ISERR(_xlfn.NUMBERVALUE(BP298))), "El valor de la licencia NO remunerada debe ser un número válido. ", "")
)</f>
        <v/>
      </c>
      <c r="GV298" s="46">
        <f>IF($DS298,
IF( AND(BQ298&lt;&gt;"", ISERR(_xlfn.NUMBERVALUE(BQ298))), "El valor de auxilios salariales debe ser un número válido. ", "")
)</f>
        <v/>
      </c>
      <c r="GW298" s="46">
        <f>IF($DS298,
IF( AND(BR298&lt;&gt;"", ISERR(_xlfn.NUMBERVALUE(BR298))), "El valor de auxilios NO salariales debe ser un número válido. ", "")
)</f>
        <v/>
      </c>
      <c r="GX298" s="46">
        <f>IF($DS298,
IF( AND(BS298&lt;&gt;"", ISERR(_xlfn.NUMBERVALUE(BS298))), "El valor de bonos salariales debe ser un número válido. ", "")
)</f>
        <v/>
      </c>
      <c r="GY298" s="46">
        <f>IF($DS298,
IF( AND(BT298&lt;&gt;"", ISERR(_xlfn.NUMBERVALUE(BT298))), "El valor de bonos NO salariales debe ser un número válido. ", "")
)</f>
        <v/>
      </c>
      <c r="GZ298" s="46">
        <f>IF($DS298,
IF( AND(BU298&lt;&gt;"", ISERR(_xlfn.NUMBERVALUE(BU298))), "El valor de bonos salariales de alimentación debe ser un número válido. ", "")
)</f>
        <v/>
      </c>
      <c r="HA298" s="46">
        <f>IF($DS298,
IF( AND(BV298&lt;&gt;"", ISERR(_xlfn.NUMBERVALUE(BV298))), "El valor de bonos NO salariales de alimentación debe ser un número válido. ", "")
)</f>
        <v/>
      </c>
      <c r="HB298" s="46">
        <f>IF($DS298,
IF( AND(BW298&lt;&gt;"", ISERR(_xlfn.NUMBERVALUE(BW298))), "El valor de bonificaciones salariales debe ser un número válido. ", "")
)</f>
        <v/>
      </c>
      <c r="HC298" s="46">
        <f>IF($DS298,
IF( AND(BX298&lt;&gt;"", ISERR(_xlfn.NUMBERVALUE(BX298))), "El valor de bonificaciones NO salariales debe ser un número válido. ", "")
)</f>
        <v/>
      </c>
      <c r="HD298" s="46">
        <f>IF($DS298,
IF( AND(BY298&lt;&gt;"", ISERR(_xlfn.NUMBERVALUE(BY298))), "El valor de compensaciones ordinarias debe ser un número válido. ", "")
)</f>
        <v/>
      </c>
      <c r="HE298" s="46">
        <f>IF($DS298,
IF( AND(BZ298&lt;&gt;"", ISERR(_xlfn.NUMBERVALUE(BZ298))), "El valor de compensaciones extraordinarias debe ser un número válido. ", "")
)</f>
        <v/>
      </c>
      <c r="HF298" s="46">
        <f>IF($DS298,
IF( AND(CA298&lt;&gt;"", ISERR(_xlfn.NUMBERVALUE(CA298))), "El valor de comisiones debe ser un número válido. ", "")
)</f>
        <v/>
      </c>
      <c r="HG298" s="46">
        <f>IF($DS298,
IF( AND(CB298&lt;&gt;"", ISERR(_xlfn.NUMBERVALUE(CB298))), "El valor de ausencia por huega debe ser un número válido. ", "")
)</f>
        <v/>
      </c>
      <c r="HH298" s="46">
        <f>IF($DS298,
IF( AND(CC298&lt;&gt;"", ISERR(_xlfn.NUMBERVALUE(CC298))), "El valor de anticipos debe ser un número válido. ", "")
)</f>
        <v/>
      </c>
      <c r="HI298" s="46">
        <f>IF($DS298,
IF( AND(CD298&lt;&gt;"", ISERR(_xlfn.NUMBERVALUE(CD298))), "El valor de pagos a terceros debe ser un número válido. ", "")
)</f>
        <v/>
      </c>
      <c r="HJ298" s="46">
        <f>IF($DS298,
IF( AND(CE298&lt;&gt;"", ISERR(_xlfn.NUMBERVALUE(CE298))), "El valor de dotación debe ser un número válido. ", "")
)</f>
        <v/>
      </c>
      <c r="HK298" s="46">
        <f>IF($DS298,
IF( AND(CF298&lt;&gt;"", ISERR(_xlfn.NUMBERVALUE(CF298))), "El valor de apoyo sostenibilidad debe ser un número válido. ", "")
)</f>
        <v/>
      </c>
      <c r="HL298" s="46">
        <f>IF($DS298,
IF( AND(CG298&lt;&gt;"", ISERR(_xlfn.NUMBERVALUE(CG298))), "El valor de teletrabajo debe ser un número válido. ", "")
)</f>
        <v/>
      </c>
      <c r="HM298" s="46">
        <f>IF($DS298,
IF( AND(CH298&lt;&gt;"", ISERR(_xlfn.NUMBERVALUE(CH298))), "El valor de bonificación de retiro debe ser un número válido. ", "")
)</f>
        <v/>
      </c>
      <c r="HN298" s="46">
        <f>IF($DS298,
IF( AND(CI298&lt;&gt;"", ISERR(_xlfn.NUMBERVALUE(CI298))), "El valor de indemnización de retiro debe ser un número válido. ", "")
)</f>
        <v/>
      </c>
      <c r="HO298" s="46">
        <f>IF($DS298,
IF( AND(CJ298&lt;&gt;"", ISERR(_xlfn.NUMBERVALUE(CJ298))), "El valor de reintegros debe ser un número válido. ", "")
)</f>
        <v/>
      </c>
      <c r="HP298" s="46">
        <f>CONCATENATE(CK298,CL298,CM298)&lt;&gt;""</f>
        <v/>
      </c>
      <c r="HQ298" s="46">
        <f>IF(AND($DS298,HP298),
IF(CK298="","Debes escribir la descripción de otro concepto no categorizado. ",""),
""
)</f>
        <v/>
      </c>
      <c r="HR298" s="46">
        <f>IF(AND($DS298,HP298),
IF(CONCATENATE(CL298,CM298)="","Debes escribir al menos un valor de concepto no categorizado (salarial o no salarial). ",
IF(ISERR(_xlfn.NUMBERVALUE(CL298)),"El valor salarial concepto no categorizado debe ser un número válido. ","")
),
""
)</f>
        <v/>
      </c>
      <c r="HS298" s="46">
        <f>IF(AND($DS298,HP298),
IF(CONCATENATE(CL298,CM298)="","Debes escribir al menos un valor de concepto no categorizado (salarial o no salarial). ",
IF(ISERR(_xlfn.NUMBERVALUE(CM298)),"El valor NO salarial concepto no categorizado debe ser un número válido. ","")
),
""
)</f>
        <v/>
      </c>
      <c r="HT298" s="46">
        <f>IF($DS298,
IF(CN298="","Debes escribir el porcentaje del aporte a salud. ",
IF( ISERR(_xlfn.NUMBERVALUE(CN298)), "El valor del porcentaje del aporte a salud debe ser un número válido. ", "")
)
)</f>
        <v/>
      </c>
      <c r="HU298" s="46">
        <f>IF($DS298,
IF(CO298="","Debes escribir el valor del aporte a salud. ",
IF( ISERR(_xlfn.NUMBERVALUE(CO298)), "El valor del aporte a salud debe ser un número válido. ", "")
)
)</f>
        <v/>
      </c>
      <c r="HV298" s="46">
        <f>IF($DS298,
IF( AND(CP298&lt;&gt;"", ISERR(_xlfn.NUMBERVALUE(CP298))), "El valor plan complementario debe ser un número válido. ", "")
)</f>
        <v/>
      </c>
      <c r="HW298" s="46">
        <f>IF($DS298,
IF(CQ298="","Debes escribir el porcentaje del aporte a pensión. ",
IF( ISERR(_xlfn.NUMBERVALUE(CQ298)), "El valor del porcentaje del aporte a pensión debe ser un número válido. ", "")
)
)</f>
        <v/>
      </c>
      <c r="HX298" s="46">
        <f>IF($DS298,
IF(CR298="","Debes escribir el valor del aporte a pensión. ",
IF( ISERR(_xlfn.NUMBERVALUE(CR298)), "El valor del aporte a salud debe ser un número válido. ", "")
)
)</f>
        <v/>
      </c>
      <c r="HY298" s="46">
        <f>IF($DS298,
IF( AND(CS298&lt;&gt;"", ISERR(_xlfn.NUMBERVALUE(CS298))), "El valor pensión voluntaria debe ser un número válido. ", "")
)</f>
        <v/>
      </c>
      <c r="HZ298" s="46">
        <f>CONCATENATE(CT298,CU298,CV298,CW298)&lt;&gt;""</f>
        <v/>
      </c>
      <c r="IA298" s="46">
        <f>IF(AND($DS298,HZ298),
IF(CT298="","Debes escribir el % del fondo de seguridad pensional. ",
IF( ISERR(_xlfn.NUMBERVALUE(CT298)), "El % del fondo de seguridad debe ser un número válido. ", "")
),
""
)</f>
        <v/>
      </c>
      <c r="IB298" s="46">
        <f>IF(AND($DS298,HZ298),
IF(CU298="","Debes escribir el valor del aporte al fondo de solidaridad pensional. ",
IF( ISERR(_xlfn.NUMBERVALUE(CU298)), "El valor del aporte al fondo de solidaridad pensional debe ser un número válido. ", "")
),
""
)</f>
        <v/>
      </c>
      <c r="IC298" s="46">
        <f>IF(AND($DS298,HZ298),
IF(CV298="","Debes escribir el % del fondo de subsistencia. ",
IF( ISERR(_xlfn.NUMBERVALUE(CV298)), "El % del fondo de subsistencia debe ser un número válido. ", "")
),
""
)</f>
        <v/>
      </c>
      <c r="ID298" s="46">
        <f>IF(AND($DS298,HZ298),
IF(CW298="","Debes escribir el valor del fondo de subsistencia. ",
IF( ISERR(_xlfn.NUMBERVALUE(CW298)), "El valor del fondo de subsistencia debe ser un número válido. ", "")
),
""
)</f>
        <v/>
      </c>
      <c r="IE298" s="46">
        <f>CONCATENATE(CX298,CY298)&lt;&gt;""</f>
        <v/>
      </c>
      <c r="IF298" s="46">
        <f>IF(AND($DS298,IE298),
IF(CX298="","Debes escribir el % de sindicato. ",
IF( ISERR(_xlfn.NUMBERVALUE(CX298)), "El % de sindicato debe ser un número válido. ", "")
),
""
)</f>
        <v/>
      </c>
      <c r="IG298" s="46">
        <f>IF(AND($DS298,IE298),
IF(CY298="","Debes escribir el valor del sindicato. ",
IF( ISERR(_xlfn.NUMBERVALUE(CY298)), "El valor del sindicato debe ser un número válido. ", "")
),
""
)</f>
        <v/>
      </c>
      <c r="IH298" s="46">
        <f>IF($DS298,
IF( AND(CZ298&lt;&gt;"", ISERR(_xlfn.NUMBERVALUE(CZ298))), "El valor de sanción pública debe ser un número válido. ", "")
)</f>
        <v/>
      </c>
      <c r="II298" s="46">
        <f>IF($DS298,
IF( AND(DA298&lt;&gt;"", ISERR(_xlfn.NUMBERVALUE(DA298))), "El valor de sanción privada debe ser un número válido. ", "")
)</f>
        <v/>
      </c>
      <c r="IJ298" s="46">
        <f>CONCATENATE(DB298,DC298)&lt;&gt;""</f>
        <v/>
      </c>
      <c r="IK298" s="46">
        <f>IF(AND($DS298,IJ298),
IF(DB298="","Debes escribir la descripción de libranza. ",""),
""
)</f>
        <v/>
      </c>
      <c r="IL298" s="46">
        <f>IF(AND($DS298,IJ298),
IF(DC298="","Debes escribir la cuota libranza. ",
IF(ISERR(_xlfn.NUMBERVALUE(DC298)),"El valor de la cuota libranza debe ser un número válido. ","")
),
""
)</f>
        <v/>
      </c>
      <c r="IM298" s="46">
        <f>IF($DS298,
IF( AND(DD298&lt;&gt;"", ISERR(_xlfn.NUMBERVALUE(DD298))), "El valor de pagos a terceros debe ser un número válido. ", "")
)</f>
        <v/>
      </c>
      <c r="IN298" s="46">
        <f>IF($DS298,
IF( AND(DE298&lt;&gt;"", ISERR(_xlfn.NUMBERVALUE(DE298))), "El valor de anticipos debe ser un número válido. ", "")
)</f>
        <v/>
      </c>
      <c r="IO298" s="46">
        <f>IF($DS298,
IF( AND(DF298&lt;&gt;"", ISERR(_xlfn.NUMBERVALUE(DF298))), "El valor de AFC debe ser un número válido. ", "")
)</f>
        <v/>
      </c>
      <c r="IP298" s="46">
        <f>IF($DS298,
IF( AND(DG298&lt;&gt;"", ISERR(_xlfn.NUMBERVALUE(DG298))), "El valor de rete-fuente debe ser un número válido. ", "")
)</f>
        <v/>
      </c>
      <c r="IQ298" s="46">
        <f>IF($DS298,
IF( AND(DH298&lt;&gt;"", ISERR(_xlfn.NUMBERVALUE(DH298))), "El valor de cooperativa de trabajo debe ser un número válido. ", "")
)</f>
        <v/>
      </c>
      <c r="IR298" s="46">
        <f>IF($DS298,
IF( AND(DI298&lt;&gt;"", ISERR(_xlfn.NUMBERVALUE(DI298))), "El valor de embargo fiscal debe ser un número válido. ", "")
)</f>
        <v/>
      </c>
      <c r="IS298" s="46">
        <f>IF($DS298,
IF( AND(DJ298&lt;&gt;"", ISERR(_xlfn.NUMBERVALUE(DJ298))), "El valor de educación debe ser un número válido. ", "")
)</f>
        <v/>
      </c>
      <c r="IT298" s="46">
        <f>IF($DS298,
IF( AND(DK298&lt;&gt;"", ISERR(_xlfn.NUMBERVALUE(DK298))), "El valor de reintegro debe ser un número válido. ", "")
)</f>
        <v/>
      </c>
      <c r="IU298" s="46">
        <f>IF($DS298,
IF( AND(DL298&lt;&gt;"", ISERR(_xlfn.NUMBERVALUE(DL298))), "El valor de deuda debe ser un número válido. ", "")
)</f>
        <v/>
      </c>
      <c r="IV298" s="46">
        <f>IF($DS298,
IF( AND(DM298&lt;&gt;"", ISERR(_xlfn.NUMBERVALUE(DM298))), "El valor de otras deducciones debe ser un número válido. ", "")
)</f>
        <v/>
      </c>
      <c r="IW298" s="46">
        <f>IF($DS298,
IF(DN298="","Debes escribir el valor de los devengos totales. ",
IF( ISERR(_xlfn.NUMBERVALUE(DN298)), "El valor de los devengos totales debe ser un número válido. ", "")
)
)</f>
        <v/>
      </c>
      <c r="IX298" s="46">
        <f>IF($DS298,
IF(DO298="","Debes escribir el valor de las deducciones totales. ",
IF( ISERR(_xlfn.NUMBERVALUE(DO298)), "El valor de las deducciones totales debe ser un número válido. ", "")
)
)</f>
        <v/>
      </c>
      <c r="IY298" s="46">
        <f>IF($DS298,
IF(DP298="","Debes escribir el valor del salario total. ",
IF( ISERR(_xlfn.NUMBERVALUE(DP298)), "El valor del salario total debe ser un número válido. ", "")
)
)</f>
        <v/>
      </c>
    </row>
    <row r="299">
      <c r="B299" s="48" t="n">
        <v>287</v>
      </c>
      <c r="C299" s="61">
        <f>IF(AND(DS299,DP299&lt;&gt;""),
IF(DQ299="","OK","Error"),
""
)</f>
        <v/>
      </c>
      <c r="D299" s="53" t="n"/>
      <c r="E299" s="52" t="n"/>
      <c r="F299" s="112" t="n"/>
      <c r="G299" s="52" t="n"/>
      <c r="H299" s="53" t="n"/>
      <c r="I299" s="52" t="n"/>
      <c r="J299" s="52" t="n"/>
      <c r="K299" s="53" t="n"/>
      <c r="L299" s="55" t="n"/>
      <c r="M299" s="108" t="n"/>
      <c r="N299" s="56" t="n"/>
      <c r="O299" s="52" t="n"/>
      <c r="P299" s="52" t="n"/>
      <c r="Q299" s="52" t="n"/>
      <c r="R299" s="52" t="n"/>
      <c r="S299" s="52" t="n"/>
      <c r="T299" s="53" t="n"/>
      <c r="U299" s="52" t="n"/>
      <c r="V299" s="52" t="n"/>
      <c r="W299" s="55" t="n"/>
      <c r="X299" s="55" t="n"/>
      <c r="Y299" s="52" t="n"/>
      <c r="Z299" s="55" t="n"/>
      <c r="AA299" s="52" t="n"/>
      <c r="AB299" s="53" t="n"/>
      <c r="AC299" s="53" t="n"/>
      <c r="AD299" s="53" t="n"/>
      <c r="AE299" s="177" t="n"/>
      <c r="AF299" s="113" t="n"/>
      <c r="AG299" s="177" t="n"/>
      <c r="AH299" s="178" t="n"/>
      <c r="AI299" s="178" t="n"/>
      <c r="AJ299" s="178" t="n"/>
      <c r="AK299" s="114" t="n"/>
      <c r="AL299" s="178" t="n"/>
      <c r="AM299" s="114" t="n"/>
      <c r="AN299" s="178" t="n"/>
      <c r="AO299" s="114" t="n"/>
      <c r="AP299" s="178" t="n"/>
      <c r="AQ299" s="114" t="n"/>
      <c r="AR299" s="178" t="n"/>
      <c r="AS299" s="114" t="n"/>
      <c r="AT299" s="178" t="n"/>
      <c r="AU299" s="114" t="n"/>
      <c r="AV299" s="178" t="n"/>
      <c r="AW299" s="114" t="n"/>
      <c r="AX299" s="178" t="n"/>
      <c r="AY299" s="114" t="n"/>
      <c r="AZ299" s="178" t="n"/>
      <c r="BA299" s="114" t="n"/>
      <c r="BB299" s="178" t="n"/>
      <c r="BC299" s="114" t="n"/>
      <c r="BD299" s="178" t="n"/>
      <c r="BE299" s="178" t="n"/>
      <c r="BF299" s="178" t="n"/>
      <c r="BG299" s="59" t="n"/>
      <c r="BH299" s="178" t="n"/>
      <c r="BI299" s="114" t="n"/>
      <c r="BJ299" s="53" t="n"/>
      <c r="BK299" s="178" t="n"/>
      <c r="BL299" s="114" t="n"/>
      <c r="BM299" s="178" t="n"/>
      <c r="BN299" s="114" t="n"/>
      <c r="BO299" s="178" t="n"/>
      <c r="BP299" s="178" t="n"/>
      <c r="BQ299" s="178" t="n"/>
      <c r="BR299" s="178" t="n"/>
      <c r="BS299" s="178" t="n"/>
      <c r="BT299" s="178" t="n"/>
      <c r="BU299" s="178" t="n"/>
      <c r="BV299" s="178" t="n"/>
      <c r="BW299" s="178" t="n"/>
      <c r="BX299" s="178" t="n"/>
      <c r="BY299" s="178" t="n"/>
      <c r="BZ299" s="178" t="n"/>
      <c r="CA299" s="178" t="n"/>
      <c r="CB299" s="178" t="n"/>
      <c r="CC299" s="178" t="n"/>
      <c r="CD299" s="178" t="n"/>
      <c r="CE299" s="178" t="n"/>
      <c r="CF299" s="178" t="n"/>
      <c r="CG299" s="178" t="n"/>
      <c r="CH299" s="178" t="n"/>
      <c r="CI299" s="178" t="n"/>
      <c r="CJ299" s="178" t="n"/>
      <c r="CK299" s="53" t="n"/>
      <c r="CL299" s="178" t="n"/>
      <c r="CM299" s="178" t="n"/>
      <c r="CN299" s="60" t="n"/>
      <c r="CO299" s="177" t="n"/>
      <c r="CP299" s="178" t="n"/>
      <c r="CQ299" s="60" t="n"/>
      <c r="CR299" s="177" t="n"/>
      <c r="CS299" s="178" t="n"/>
      <c r="CT299" s="59" t="n"/>
      <c r="CU299" s="178" t="n"/>
      <c r="CV299" s="59" t="n"/>
      <c r="CW299" s="178" t="n"/>
      <c r="CX299" s="59" t="n"/>
      <c r="CY299" s="178" t="n"/>
      <c r="CZ299" s="178" t="n"/>
      <c r="DA299" s="178" t="n"/>
      <c r="DB299" s="53" t="n"/>
      <c r="DC299" s="178" t="n"/>
      <c r="DD299" s="178" t="n"/>
      <c r="DE299" s="178" t="n"/>
      <c r="DF299" s="178" t="n"/>
      <c r="DG299" s="178" t="n"/>
      <c r="DH299" s="178" t="n"/>
      <c r="DI299" s="178" t="n"/>
      <c r="DJ299" s="178" t="n"/>
      <c r="DK299" s="178" t="n"/>
      <c r="DL299" s="178" t="n"/>
      <c r="DM299" s="178" t="n"/>
      <c r="DN299" s="177" t="n"/>
      <c r="DO299" s="177" t="n"/>
      <c r="DP299" s="177" t="n"/>
      <c r="DQ299" s="76">
        <f>IF(AND(DS299,DP299&lt;&gt;""),
CONCATENATE(DT299,DU299,DV299,DW299,DX299,DY299,DZ299,EA299,EB299,EC299,ED299,EE299,EF299,EG299,EH299,EI299,EJ299,EK299,EL299,EM299,EN299,EO299,EP299,EQ299,ES299,ET299,EU299,EV299,EW299,EX299,EY299,EZ299,FA299,FC299,FD299,FF299,FG299,FI299,FJ299,FL299,FM299,FO299,FP299,FR299,FS299,FU299,FV299,FX299,FY299,GA299,GB299,GD299,GE299,GF299,GH299,GI299,GJ299,GL299,GM299,GN299,GP299,GQ299,GS299,GT299,GU299,GV299,GW299,GX299,GY299,GZ299,HA299,HB299,HC299,HD299,HE299,HF299,HG299,HH299,HI299,HJ299,HK299,HL299,HM299,HN299,HO299,HQ299,HR299,HS299,HT299,HU299,HV299,HW299,HX299,HY299,IA299,IB299,IC299,ID299,IF299,IG299,IH299,II299,IK299,IL299,IM299,IN299,IO299,IP299,IQ299,IR299,IS299,IT299,IU299,IV299,IW299,IX299,IY299,IZ299),
""
)</f>
        <v/>
      </c>
      <c r="DR299" s="53" t="n"/>
      <c r="DS299" s="46">
        <f>CONCATENATE(D299,$E299,$F299,$G299,H299,$I299,$J299,K299,$L299,$M299,N299,$O299,$P299,$Q299,$R299,$S299,T299,$U299,$V299,$W299,$X299,$Y299,$Z299,$AA299,AB299,AC299,AD299,$AE299,$AF299,$AG299,AH299,AI299,AJ299,AK299,AL299,AM299,AN299,AO299,AP299,AQ299,AR299,AS299,AT299,AU299,AV299,AW299,AX299,AY299,AZ299,BA299,BB299,BC299,BD299,BE299,BF299,BG299,BH299,BI299,BJ299,BK299,BL299,BM299,BN299,BO299,BP299,BQ299,BR299,BS299,BT299,BU299,BV299,BW299,BX299,BY299,BZ299,CA299,CB299,CC299,CD299,CE299,CF299,CG299,CH299,CI299,CJ299,CK299,CL299,CM299,$CN299,$CO299,CP299,$CQ299,$CR299,CS299,CT299,CU299,CV299,CW299,CX299,CY299,CZ299,DA299,DB299,DC299,DD299,DE299,DF299,DG299,DH299,DI299,DJ299,DK299,DL299,DM299,$DN299,$DO299,$DP299,DR299)&lt;&gt;""</f>
        <v/>
      </c>
      <c r="DT299" s="46">
        <f>IF(AND($DS299,$E$4&lt;&gt;""),
IF(LEFT($E$4,2) = "1.",
IF(D299&lt;&gt;"","El CUNE sólo se envía en operaciones de novedad o ajuste. ",""),
IF(D299="","Debes escribir un CUNE válido para realizar operaciones de novedad o ajuste. ","")),
""
)</f>
        <v/>
      </c>
      <c r="DU299" s="46">
        <f>IF($DS299,
IF(E299="","Debes seleccionar el tipo de documento del empleado. ",
IF(_xlfn.IFNA(VLOOKUP(E299,TIPO_DE_DOCUMENTO,1,FALSE),-1)=-1,"El tipo de documento no es válido (por favor seleccionarlo de la lista). ","")
)
)</f>
        <v/>
      </c>
      <c r="DV299" s="46">
        <f>IF($DS299,
IF(F299="","Debes escribir el número de documento del empleado. ","")
)</f>
        <v/>
      </c>
      <c r="DW299" s="46">
        <f>IF($DS299,
IF(G299="","Debes escribir el primer nombre del empleado. ","")
)</f>
        <v/>
      </c>
      <c r="DY299" s="46">
        <f>IF($DS299,
IF(I299="","Debes escribir el primer apellido del empleado. ","")
)</f>
        <v/>
      </c>
      <c r="DZ299" s="46">
        <f>IF($DS299,
IF(J299="","Debes escribir el segundo apellido del empleado. ","")
)</f>
        <v/>
      </c>
      <c r="EB299" s="46">
        <f>IF($DS299,
IF(L299="","Debes escribir la fecha de ingreso del empleado. ",
IF(ISERR(DATE(YEAR(L299),MONTH(L299),DAY(L299))), "El valor ingresado en fecha de ingreso no tiene un formato válido. ","")
)
)</f>
        <v/>
      </c>
      <c r="EC299" s="46">
        <f>IF($DS299,
IF(M299="","Debes escribir el tiempo laborado. ",
IF( IFERROR(INT(M299),1.1) &lt;&gt; IFERROR(_xlfn.NUMBERVALUE(M299),1), "El valor de los días trabajados debe ser un número entero. ", "")
)
)</f>
        <v/>
      </c>
      <c r="ED299" s="46">
        <f>IF($DS299,
IF( AND(N299&lt;&gt;"", ISERR(DATE(YEAR(N299),MONTH(N299),DAY(N299))) ), "El valor ingresado en fecha de ingreso no tiene un formato válido. ",
IF( AND(N299&lt;&gt;"", $E$6&lt;&gt;"", DATE(YEAR(N299), MONTH(N299), 1) &lt;&gt; IFERROR(DATE(MID($E$6, 1, 4), MID($E$6, 6, 2),1), "1/1/1900") ), "La fecha de retiro debe estar dentro del período liquidado. ", "")
)
)</f>
        <v/>
      </c>
      <c r="EE299" s="46">
        <f>IF($DS299,
IF(O299="","Debes seleccionar el tipo de trabajador. ",
IF(_xlfn.IFNA(VLOOKUP(O299,TIPO_DE_TRABAJADOR,1,FALSE),-1)=-1,"El tipo de trabajador no es válido (por favor seleccionarlo de la lista). ","")
)
)</f>
        <v/>
      </c>
      <c r="EF299" s="46">
        <f>IF($DS299,
IF(P299="","Debes seleccionar si es un trabajador dependiente pensionado por vejez. ",
IF(_xlfn.IFNA(VLOOKUP(P299,SUBTIPO_DE_TRABAJADOR,1,FALSE),-1)=-1,"El tipo de trabajador dependiente pensionado por vejez no es válido (por favor seleccionarlo de la lista). ","")
)
)</f>
        <v/>
      </c>
      <c r="EG299" s="46">
        <f>IF($DS299,
IF(Q299="","Debes seleccionar el tipo de contrato del trabajador. ",
IF(_xlfn.IFNA(VLOOKUP(Q299,TIPO_DE_CONTRATO,1,FALSE),-1)=-1,"El tipo de contrato del trabajador no es válido (por favor seleccionarlo de la lista). ","")
)
)</f>
        <v/>
      </c>
      <c r="EH299" s="46">
        <f>IF($DS299,
IF(R299="","Debes seleccionar si es un salario integral. ",
IF(_xlfn.IFNA(VLOOKUP(R299,SI_NO,1,FALSE),-1)=-1,"Valor no válido para salario integral (por favor seleccionarlo de la lista). ","")
)
)</f>
        <v/>
      </c>
      <c r="EI299" s="46">
        <f>IF($DS299,
IF(S299="","Debes seleccionar si el trabajador realiza actividades de riesgo. ",
IF(_xlfn.IFNA(VLOOKUP(S299,SI_NO,1,FALSE),-1)=-1,"Valor no válido para actividad de alto riesgo (por favor seleccionarlo de la lista). ","")
)
)</f>
        <v/>
      </c>
      <c r="EK299" s="46">
        <f>IF($DS299,
IF(U299="","Debes escribir el código del municipio de residencia del trabajador. ",
IF(_xlfn.IFNA(VLOOKUP(U299,MUNICIPIO,1,FALSE),-1)=-1,"El municipio de residencia del trabajador es inválido (por favor seleccionarlo de la lista). ","")
)
)</f>
        <v/>
      </c>
      <c r="EL299" s="46">
        <f>IF($DS299,
IF(V299="","Debes escribir el la dirección de residendia del trabajador. ","")
)</f>
        <v/>
      </c>
      <c r="EM299" s="46">
        <f>IF($DS299,
IF(W299="","Debes escribir la fecha de inicio de la liquidación. ",
IF(ISERR(DATE(YEAR(W299),MONTH(W299),DAY(W299))),"El valor ingresado en fecha de inicio de liquidación no tiene un formato válido. ",
IF( AND($E$6&lt;&gt;"", DATE(YEAR(W299), MONTH(W299), 1) &lt;&gt; IFERROR(DATE(MID($E$6, 1, 4), MID($E$6, 6, 2),1), "1/1/1900") ), "La fecha de inicio de la liquidación debe estar dentro del período liquidado. ", "")
)
)
)</f>
        <v/>
      </c>
      <c r="EN299" s="46">
        <f>IF($DS299,
IF(X299="","Debes escribir la fecha de fin de la liquidación. ",
IF(ISERR(DATE(YEAR(X299),MONTH(X299),DAY(X299))),"El valor ingresado en fecha de fin de liquidación no tiene un formato válido. ",
IF( AND($E$6&lt;&gt;"", DATE(YEAR(X299), MONTH(X299), 1) &lt;&gt; IFERROR(DATE(MID($E$6, 1, 4), MID($E$6, 6, 2),1), "1/1/1900") ), "La fecha de fin de la liquidación debe estar dentro del período liquidado. ", "")
)
)
)</f>
        <v/>
      </c>
      <c r="EO299" s="46">
        <f>IF($DS299,
IF(Y299="","Debes escribir la frecuencia de pago del trabajador. ",
IF(_xlfn.IFNA(VLOOKUP(Y299,PERÍODO_DE_NÓMINA,1,FALSE),-1)=-1,"La frecuencia de pago es inválida (por favor seleccionarlo de la lista). ","")
)
)</f>
        <v/>
      </c>
      <c r="EP299" s="46">
        <f>IF($DS299,
IF(Z299="","Debes escribir la fecha de pago. ",
IF(ISERR(DATE(YEAR(Z299),MONTH(Z299),DAY(Z299))), "El valor ingresado en fecha de pago no tiene un formato válido. ","")
)
)</f>
        <v/>
      </c>
      <c r="EQ299" s="46">
        <f>IF($DS299,
IF(AA299="","Debes escribir el medio de pago. ",
IF(_xlfn.IFNA(VLOOKUP(AA299,MEDIOS_DE_PAGO,1,FALSE),-1)=-1,"El medio de pago es inválido (por favor seleccionarlo de la lista). ","")
)
)</f>
        <v/>
      </c>
      <c r="ER299" s="46">
        <f>OR(AA299='Tablas '!$T$4,AA299='Tablas '!$T$7,AA299='Tablas '!$T$8,AA299='Tablas '!$T$11)</f>
        <v/>
      </c>
      <c r="ES299" s="46">
        <f>IF(AND($DS299,ER299),
IF(AB299="","Debes escribir la entidad bancaria. ",""),
""
)</f>
        <v/>
      </c>
      <c r="ET299" s="46">
        <f>IF(AND($DS299,ER299),
IF(AC299="","Debes escribir el tipo de cuenta bancaria. ",
IF(_xlfn.IFNA(VLOOKUP(AC299,TIPO_DE_CUENTA,1,FALSE),-1)=-1,"El tipo de cuenta bancaria es inválida (por favor seleccionarlo de la lista). ","")
),
""
)</f>
        <v/>
      </c>
      <c r="EU299" s="46">
        <f>IF(AND($DS299,ER299),
IF(AD299="","Debes escribir el número de cuenta bancaria. ",""),
""
)</f>
        <v/>
      </c>
      <c r="EV299" s="46">
        <f>IF($DS299,
IF(AE299="","Debes escribir el valor del sueldo básico. ",
IF( ISERR(_xlfn.NUMBERVALUE(AE299)), "El valor del sueldo básico debe ser un número válido. ", "")
)
)</f>
        <v/>
      </c>
      <c r="EW299" s="46">
        <f>IF($DS299,
IF(AF299="","Debes escribir el número de días trabajados. ",
IF( IFERROR(INT(AF299),1.1) &lt;&gt; IFERROR(_xlfn.NUMBERVALUE(AF299),1), "La cantidad de días trabajados debe ser un número entero. ", "")
)
)</f>
        <v/>
      </c>
      <c r="EX299" s="46">
        <f>IF($DS299,
IF(AG299="","Debes escribir el valor del sueldo trabajado. ",
IF( ISERR(_xlfn.NUMBERVALUE(AG299)), "El valor del sueldo trabajado debe ser un número válido. ", "")
)
)</f>
        <v/>
      </c>
      <c r="EY299" s="46">
        <f>IF($DS299,
IF( AND(AH299&lt;&gt;"", ISERR(_xlfn.NUMBERVALUE(AH299))), "El valor del auxilio de transporte debe ser un número válido. ", "")
)</f>
        <v/>
      </c>
      <c r="EZ299" s="46">
        <f>IF($DS299,
IF( AND(AI299&lt;&gt;"", ISERR(_xlfn.NUMBERVALUE(AI299))), "El valor de viáticos salariales debe ser un número válido. ", "")
)</f>
        <v/>
      </c>
      <c r="FA299" s="46">
        <f>IF($DS299,
IF( AND(AJ299&lt;&gt;"", ISERR(_xlfn.NUMBERVALUE(AJ299))), "El valor de viáticos NO salariales debe ser un número válido. ", "")
)</f>
        <v/>
      </c>
      <c r="FB299" s="46">
        <f>CONCATENATE(AK299,AL299)&lt;&gt;""</f>
        <v/>
      </c>
      <c r="FC299" s="46">
        <f>IF(AND($DS299,FB299),
IF(AK299="","Debes escribir el número de horas extras diurnas. ",
IF( IFERROR(INT(AK299),1.1) &lt;&gt; IFERROR(_xlfn.NUMBERVALUE(AK299),1), "La cantidad de horas extras diurnas debe ser un número entero. ", "")
),
""
)</f>
        <v/>
      </c>
      <c r="FD299" s="46">
        <f>IF(AND($DS299,FB299),
IF(AL299="","Debes escribir el valor de las horas extras diurnas. ",
IF( ISERR(_xlfn.NUMBERVALUE(AL299)), "El valor de las horas extras duirnas debe ser un número válido. ", "")
),
""
)</f>
        <v/>
      </c>
      <c r="FE299" s="46">
        <f>CONCATENATE(AM299,AN299)&lt;&gt;""</f>
        <v/>
      </c>
      <c r="FF299" s="46">
        <f>IF(AND($DS299,FE299),
IF(AM299="","Debes escribir el número de horas extras nocturnas. ",
IF( IFERROR(INT(AM299),1.1) &lt;&gt; IFERROR(_xlfn.NUMBERVALUE(AM299),1), "La cantidad de horas extras nocturnas debe ser un número entero. ", "")
),
""
)</f>
        <v/>
      </c>
      <c r="FG299" s="46">
        <f>IF(AND($DS299,FE299),
IF(AN299="","Debes escribir el valor de las horas extras nocturnas. ",
IF( ISERR(_xlfn.NUMBERVALUE(AN299)), "El valor de las horas extras nocturnas debe ser un número válido. ", "")
),
""
)</f>
        <v/>
      </c>
      <c r="FH299" s="46">
        <f>CONCATENATE(AO299,AP299)&lt;&gt;""</f>
        <v/>
      </c>
      <c r="FI299" s="46">
        <f>IF(AND($DS299,FH299),
IF(AO299="","Debes escribir el número de horas extras diurnas dominicales y festivas. ",
IF( IFERROR(INT(AO299),1.1) &lt;&gt; IFERROR(_xlfn.NUMBERVALUE(AO299),1), "La cantidad de horas extras diurnas dominicales y festivas debe ser un número entero. ", "")
),
""
)</f>
        <v/>
      </c>
      <c r="FJ299" s="46">
        <f>IF(AND($DS299,FH299),
IF(AP299="","Debes escribir el valor de las horas extras diurnas dominicales y festivas. ",
IF( ISERR(_xlfn.NUMBERVALUE(AP299)), "El valor de las horas extras diurnas dominicales y festivas debe ser un número válido. ", "")
),
""
)</f>
        <v/>
      </c>
      <c r="FK299" s="46">
        <f>CONCATENATE(AQ299,AR299)&lt;&gt;""</f>
        <v/>
      </c>
      <c r="FL299" s="46">
        <f>IF(AND($DS299,FK299),
IF(AQ299="","Debes escribir el número de horas extras nocturnas dominicales y festivas. ",
IF( IFERROR(INT(AQ299),1.1) &lt;&gt; IFERROR(_xlfn.NUMBERVALUE(AQ299),1), "La cantidad de horas extras nocturnas dominicales y festivas debe ser un número entero. ", "")
),
""
)</f>
        <v/>
      </c>
      <c r="FM299" s="46">
        <f>IF(AND($DS299,FK299),
IF(AR299="","Debes escribir el valor de las horas extras nocturnas dominicales y festivas. ",
IF( ISERR(_xlfn.NUMBERVALUE(AR299)), "El valor de las horas extras nocturnas dominicales y festivas debe ser un número válido. ", "")
),
""
)</f>
        <v/>
      </c>
      <c r="FN299" s="46">
        <f>CONCATENATE(AS299,AT299)&lt;&gt;""</f>
        <v/>
      </c>
      <c r="FO299" s="46">
        <f>IF(AND($DS299,FN299),
IF(AS299="","Debes escribir el número de horas recargo nocturno. ",
IF( IFERROR(INT(AS299),1.1) &lt;&gt; IFERROR(_xlfn.NUMBERVALUE(AS299),1), "La cantidad de horas recargo nocturno debe ser un número entero. ", "")
),
""
)</f>
        <v/>
      </c>
      <c r="FP299" s="46">
        <f>IF(AND($DS299,FN299),
IF(AT299="","Debes escribir el valor de las horas recargo nocturno. ",
IF( ISERR(_xlfn.NUMBERVALUE(AT299)), "El valor de las horas recargo nocturno debe ser un número válido. ", "")
),
""
)</f>
        <v/>
      </c>
      <c r="FQ299" s="46">
        <f>CONCATENATE(AU299,AV299)&lt;&gt;""</f>
        <v/>
      </c>
      <c r="FR299" s="46">
        <f>IF(AND($DS299,FQ299),
IF(AU299="","Debes escribir el número de horas recargo diurno dominical y festivo. ",
IF( IFERROR(INT(AU299),1.1) &lt;&gt; IFERROR(_xlfn.NUMBERVALUE(AU299),1), "La cantidad de horas recargo diurno dominical y festivo debe ser un número entero. ", "")
),
""
)</f>
        <v/>
      </c>
      <c r="FS299" s="46">
        <f>IF(AND($DS299,FQ299),
IF(AV299="","Debes escribir el valor de las horas recargo diurno dominical y festivo. ",
IF( ISERR(_xlfn.NUMBERVALUE(AV299)), "El valor de las horas recargo diurno dominical y festivo debe ser un número válido. ", "")
),
""
)</f>
        <v/>
      </c>
      <c r="FT299" s="46">
        <f>CONCATENATE(AW299,AX299)&lt;&gt;""</f>
        <v/>
      </c>
      <c r="FU299" s="46">
        <f>IF(AND($DS299,FT299),
IF(AW299="","Debes escribir el número de horas recargo nocturno dominical y festivo. ",
IF( IFERROR(INT(AW299),1.1) &lt;&gt; IFERROR(_xlfn.NUMBERVALUE(AW299),1), "La cantidad de horas recargo nocturno dominical y festivo debe ser un número entero. ", "")
),
""
)</f>
        <v/>
      </c>
      <c r="FV299" s="46">
        <f>IF(AND($DS299,FT299),
IF(AX299="","Debes escribir el valor de las horas recargo nocturno dominical y festivo. ",
IF( ISERR(_xlfn.NUMBERVALUE(AX299)), "El valor de las horas recargo nocturno dominical y festivo debe ser un número válido. ", "")
),
""
)</f>
        <v/>
      </c>
      <c r="FW299" s="46">
        <f>CONCATENATE(AY299,AZ299)&lt;&gt;""</f>
        <v/>
      </c>
      <c r="FX299" s="46">
        <f>IF(AND($DS299,FW299),
IF(AY299="","Debes escribir el número de días de vacaciones comunes. ",
IF( IFERROR(INT(AY299),1.1) &lt;&gt; IFERROR(_xlfn.NUMBERVALUE(AY299),1), "La cantidad de días de vacaciones comunes debe ser un número entero. ", "")
),
""
)</f>
        <v/>
      </c>
      <c r="FY299" s="46">
        <f>IF(AND($DS299,FW299),
IF(AZ299="","Debes escribir el valor de las vacaciones comunes. ",
IF( ISERR(_xlfn.NUMBERVALUE(AZ299)), "El valor de las vacaciones comunes debe ser un número válido. ", "")
),
""
)</f>
        <v/>
      </c>
      <c r="FZ299" s="46">
        <f>CONCATENATE(BA299,BB299)&lt;&gt;""</f>
        <v/>
      </c>
      <c r="GA299" s="46">
        <f>IF(AND($DS299,FZ299),
IF(BA299="","Debes escribir el número de días de vacaciones compensadas. ",
IF( IFERROR(INT(BA299),1.1) &lt;&gt; IFERROR(_xlfn.NUMBERVALUE(BA299),1), "La cantidad de días de vacaciones compensadas debe ser un número entero. ", "")
),
""
)</f>
        <v/>
      </c>
      <c r="GB299" s="46">
        <f>IF(AND($DS299,FZ299),
IF(BB299="","Debes escribir el valor de las vacaciones compensadas. ",
IF( ISERR(_xlfn.NUMBERVALUE(BB299)), "El valor de las vacaciones compensadas debe ser un número válido. ", "")
),
""
)</f>
        <v/>
      </c>
      <c r="GC299" s="46">
        <f>CONCATENATE(BC299,BD299)&lt;&gt;""</f>
        <v/>
      </c>
      <c r="GD299" s="46">
        <f>IF(AND($DS299,GC299),
IF(BC299="","Debes escribir el número de días de prima salarial. ",
IF( IFERROR(INT(BC299),1.1) &lt;&gt; IFERROR(_xlfn.NUMBERVALUE(BC299),1), "La cantidad de días de prima salarial debe ser un número entero. ", "")
),
""
)</f>
        <v/>
      </c>
      <c r="GE299" s="46">
        <f>IF(AND($DS299,GC299),
IF(BD299="","Debes escribir el valor de los días de prima salarial. ",
IF( ISERR(_xlfn.NUMBERVALUE(BD299)), "El valor de los días de prima salarial debe ser un número válido. ", "")
),
""
)</f>
        <v/>
      </c>
      <c r="GF299" s="46">
        <f>IF($DS299,
IF( AND(BE299&lt;&gt;"", ISERR(_xlfn.NUMBERVALUE(BE299))), "El valor de la prima NO saliarial debe ser un número válido. ", "")
)</f>
        <v/>
      </c>
      <c r="GG299" s="46">
        <f>CONCATENATE(BF299,BG299,BH299)&lt;&gt;""</f>
        <v/>
      </c>
      <c r="GH299" s="46">
        <f>IF(AND($DS299,GG299),
IF(BF299="","Debes escribir el valor de las cesantías. ",
IF( ISERR(_xlfn.NUMBERVALUE(BF299)), "El valor de las cesantías debe ser un número válido. ", "")
),
""
)</f>
        <v/>
      </c>
      <c r="GI299" s="46">
        <f>IF(AND($DS299,GG299),
IF(BG299="","Debes escribir el % de cesantías. ",
IF( ISERR(_xlfn.NUMBERVALUE(BG299)), "El % de cesantías debe ser un número válido. ", "")
),
""
)</f>
        <v/>
      </c>
      <c r="GJ299" s="46">
        <f>IF(AND($DS299,GG299),
IF(BH299="","Debes escribir el valor de intereses de cesantías. ",
IF( ISERR(_xlfn.NUMBERVALUE(BH299)), "El valor de intereses de cesantías debe ser un número válido. ", "")
),
""
)</f>
        <v/>
      </c>
      <c r="GK299" s="46">
        <f>CONCATENATE(BI299,BJ299,BK299)&lt;&gt;""</f>
        <v/>
      </c>
      <c r="GL299" s="46">
        <f>IF(AND($DS299,GK299),
IF(BI299="","Debes escribir el número de días de incapacidad. ",
IF( IFERROR(INT(BI299),1.1) &lt;&gt; IFERROR(_xlfn.NUMBERVALUE(BI299),1), "La cantidad de días de incapacidad debe ser un número entero. ", "")
),
""
)</f>
        <v/>
      </c>
      <c r="GM299" s="46">
        <f>IF(AND($DS299,GK299),
IF(BJ299="","Debes escribir el tipo de incapacidad. ",
IF(_xlfn.IFNA(VLOOKUP(BJ299,TIPO_DE_INCAPACIDAD,1,FALSE),-1)=-1,"El tipo de incapacidad es inválida (por favor seleccionarlo de la lista). ","")
),
""
)</f>
        <v/>
      </c>
      <c r="GN299" s="46">
        <f>IF(AND($DS299,GK299),
IF(BK299="","Debes escribir el valor de la incapacidad. ",
IF( ISERR(_xlfn.NUMBERVALUE(BK299)), "El valor de la incapacidad debe ser un número válido. ", "")
),
""
)</f>
        <v/>
      </c>
      <c r="GO299" s="46">
        <f>CONCATENATE(BL299,BM299)&lt;&gt;""</f>
        <v/>
      </c>
      <c r="GP299" s="46">
        <f>IF(AND($DS299,GO299),
IF(BL299="","Debes escribir el número de días de licencia de maternidad o paternidad. ",
IF( IFERROR(INT(BL299),1.1) &lt;&gt; IFERROR(_xlfn.NUMBERVALUE(BL299),1), "La cantidad de días de licencia de maternidad o paternidad debe ser un número entero. ", "")
),
""
)</f>
        <v/>
      </c>
      <c r="GQ299" s="46">
        <f>IF(AND($DS299,GO299),
IF(BM299="","Debes escribir el valor de la licencia de maternidad o paternidad. ",
IF( ISERR(_xlfn.NUMBERVALUE(BM299)), "El valor de la licencia de maternidad o paternidad debe ser un número válido. ", "")
),
""
)</f>
        <v/>
      </c>
      <c r="GR299" s="46">
        <f>CONCATENATE(BN299,BO299)&lt;&gt;""</f>
        <v/>
      </c>
      <c r="GS299" s="46">
        <f>IF(AND($DS299,GR299),
IF(BN299="","Debes escribir el número de días de licencia remunerada. ",
IF( IFERROR(INT(BN299),1.1) &lt;&gt; IFERROR(_xlfn.NUMBERVALUE(BN299),1), "La cantidad de días de licencia remunerada debe ser un número entero. ", "")
),
""
)</f>
        <v/>
      </c>
      <c r="GT299" s="46">
        <f>IF(AND($DS299,GR299),
IF(BO299="","Debes escribir el valor de la licencia remunerada. ",
IF( ISERR(_xlfn.NUMBERVALUE(BO299)), "El valor de la licencia remunerada debe ser un número válido. ", "")
),
""
)</f>
        <v/>
      </c>
      <c r="GU299" s="46">
        <f>IF($DS299,
IF( AND(BP299&lt;&gt;"", ISERR(_xlfn.NUMBERVALUE(BP299))), "El valor de la licencia NO remunerada debe ser un número válido. ", "")
)</f>
        <v/>
      </c>
      <c r="GV299" s="46">
        <f>IF($DS299,
IF( AND(BQ299&lt;&gt;"", ISERR(_xlfn.NUMBERVALUE(BQ299))), "El valor de auxilios salariales debe ser un número válido. ", "")
)</f>
        <v/>
      </c>
      <c r="GW299" s="46">
        <f>IF($DS299,
IF( AND(BR299&lt;&gt;"", ISERR(_xlfn.NUMBERVALUE(BR299))), "El valor de auxilios NO salariales debe ser un número válido. ", "")
)</f>
        <v/>
      </c>
      <c r="GX299" s="46">
        <f>IF($DS299,
IF( AND(BS299&lt;&gt;"", ISERR(_xlfn.NUMBERVALUE(BS299))), "El valor de bonos salariales debe ser un número válido. ", "")
)</f>
        <v/>
      </c>
      <c r="GY299" s="46">
        <f>IF($DS299,
IF( AND(BT299&lt;&gt;"", ISERR(_xlfn.NUMBERVALUE(BT299))), "El valor de bonos NO salariales debe ser un número válido. ", "")
)</f>
        <v/>
      </c>
      <c r="GZ299" s="46">
        <f>IF($DS299,
IF( AND(BU299&lt;&gt;"", ISERR(_xlfn.NUMBERVALUE(BU299))), "El valor de bonos salariales de alimentación debe ser un número válido. ", "")
)</f>
        <v/>
      </c>
      <c r="HA299" s="46">
        <f>IF($DS299,
IF( AND(BV299&lt;&gt;"", ISERR(_xlfn.NUMBERVALUE(BV299))), "El valor de bonos NO salariales de alimentación debe ser un número válido. ", "")
)</f>
        <v/>
      </c>
      <c r="HB299" s="46">
        <f>IF($DS299,
IF( AND(BW299&lt;&gt;"", ISERR(_xlfn.NUMBERVALUE(BW299))), "El valor de bonificaciones salariales debe ser un número válido. ", "")
)</f>
        <v/>
      </c>
      <c r="HC299" s="46">
        <f>IF($DS299,
IF( AND(BX299&lt;&gt;"", ISERR(_xlfn.NUMBERVALUE(BX299))), "El valor de bonificaciones NO salariales debe ser un número válido. ", "")
)</f>
        <v/>
      </c>
      <c r="HD299" s="46">
        <f>IF($DS299,
IF( AND(BY299&lt;&gt;"", ISERR(_xlfn.NUMBERVALUE(BY299))), "El valor de compensaciones ordinarias debe ser un número válido. ", "")
)</f>
        <v/>
      </c>
      <c r="HE299" s="46">
        <f>IF($DS299,
IF( AND(BZ299&lt;&gt;"", ISERR(_xlfn.NUMBERVALUE(BZ299))), "El valor de compensaciones extraordinarias debe ser un número válido. ", "")
)</f>
        <v/>
      </c>
      <c r="HF299" s="46">
        <f>IF($DS299,
IF( AND(CA299&lt;&gt;"", ISERR(_xlfn.NUMBERVALUE(CA299))), "El valor de comisiones debe ser un número válido. ", "")
)</f>
        <v/>
      </c>
      <c r="HG299" s="46">
        <f>IF($DS299,
IF( AND(CB299&lt;&gt;"", ISERR(_xlfn.NUMBERVALUE(CB299))), "El valor de ausencia por huega debe ser un número válido. ", "")
)</f>
        <v/>
      </c>
      <c r="HH299" s="46">
        <f>IF($DS299,
IF( AND(CC299&lt;&gt;"", ISERR(_xlfn.NUMBERVALUE(CC299))), "El valor de anticipos debe ser un número válido. ", "")
)</f>
        <v/>
      </c>
      <c r="HI299" s="46">
        <f>IF($DS299,
IF( AND(CD299&lt;&gt;"", ISERR(_xlfn.NUMBERVALUE(CD299))), "El valor de pagos a terceros debe ser un número válido. ", "")
)</f>
        <v/>
      </c>
      <c r="HJ299" s="46">
        <f>IF($DS299,
IF( AND(CE299&lt;&gt;"", ISERR(_xlfn.NUMBERVALUE(CE299))), "El valor de dotación debe ser un número válido. ", "")
)</f>
        <v/>
      </c>
      <c r="HK299" s="46">
        <f>IF($DS299,
IF( AND(CF299&lt;&gt;"", ISERR(_xlfn.NUMBERVALUE(CF299))), "El valor de apoyo sostenibilidad debe ser un número válido. ", "")
)</f>
        <v/>
      </c>
      <c r="HL299" s="46">
        <f>IF($DS299,
IF( AND(CG299&lt;&gt;"", ISERR(_xlfn.NUMBERVALUE(CG299))), "El valor de teletrabajo debe ser un número válido. ", "")
)</f>
        <v/>
      </c>
      <c r="HM299" s="46">
        <f>IF($DS299,
IF( AND(CH299&lt;&gt;"", ISERR(_xlfn.NUMBERVALUE(CH299))), "El valor de bonificación de retiro debe ser un número válido. ", "")
)</f>
        <v/>
      </c>
      <c r="HN299" s="46">
        <f>IF($DS299,
IF( AND(CI299&lt;&gt;"", ISERR(_xlfn.NUMBERVALUE(CI299))), "El valor de indemnización de retiro debe ser un número válido. ", "")
)</f>
        <v/>
      </c>
      <c r="HO299" s="46">
        <f>IF($DS299,
IF( AND(CJ299&lt;&gt;"", ISERR(_xlfn.NUMBERVALUE(CJ299))), "El valor de reintegros debe ser un número válido. ", "")
)</f>
        <v/>
      </c>
      <c r="HP299" s="46">
        <f>CONCATENATE(CK299,CL299,CM299)&lt;&gt;""</f>
        <v/>
      </c>
      <c r="HQ299" s="46">
        <f>IF(AND($DS299,HP299),
IF(CK299="","Debes escribir la descripción de otro concepto no categorizado. ",""),
""
)</f>
        <v/>
      </c>
      <c r="HR299" s="46">
        <f>IF(AND($DS299,HP299),
IF(CONCATENATE(CL299,CM299)="","Debes escribir al menos un valor de concepto no categorizado (salarial o no salarial). ",
IF(ISERR(_xlfn.NUMBERVALUE(CL299)),"El valor salarial concepto no categorizado debe ser un número válido. ","")
),
""
)</f>
        <v/>
      </c>
      <c r="HS299" s="46">
        <f>IF(AND($DS299,HP299),
IF(CONCATENATE(CL299,CM299)="","Debes escribir al menos un valor de concepto no categorizado (salarial o no salarial). ",
IF(ISERR(_xlfn.NUMBERVALUE(CM299)),"El valor NO salarial concepto no categorizado debe ser un número válido. ","")
),
""
)</f>
        <v/>
      </c>
      <c r="HT299" s="46">
        <f>IF($DS299,
IF(CN299="","Debes escribir el porcentaje del aporte a salud. ",
IF( ISERR(_xlfn.NUMBERVALUE(CN299)), "El valor del porcentaje del aporte a salud debe ser un número válido. ", "")
)
)</f>
        <v/>
      </c>
      <c r="HU299" s="46">
        <f>IF($DS299,
IF(CO299="","Debes escribir el valor del aporte a salud. ",
IF( ISERR(_xlfn.NUMBERVALUE(CO299)), "El valor del aporte a salud debe ser un número válido. ", "")
)
)</f>
        <v/>
      </c>
      <c r="HV299" s="46">
        <f>IF($DS299,
IF( AND(CP299&lt;&gt;"", ISERR(_xlfn.NUMBERVALUE(CP299))), "El valor plan complementario debe ser un número válido. ", "")
)</f>
        <v/>
      </c>
      <c r="HW299" s="46">
        <f>IF($DS299,
IF(CQ299="","Debes escribir el porcentaje del aporte a pensión. ",
IF( ISERR(_xlfn.NUMBERVALUE(CQ299)), "El valor del porcentaje del aporte a pensión debe ser un número válido. ", "")
)
)</f>
        <v/>
      </c>
      <c r="HX299" s="46">
        <f>IF($DS299,
IF(CR299="","Debes escribir el valor del aporte a pensión. ",
IF( ISERR(_xlfn.NUMBERVALUE(CR299)), "El valor del aporte a salud debe ser un número válido. ", "")
)
)</f>
        <v/>
      </c>
      <c r="HY299" s="46">
        <f>IF($DS299,
IF( AND(CS299&lt;&gt;"", ISERR(_xlfn.NUMBERVALUE(CS299))), "El valor pensión voluntaria debe ser un número válido. ", "")
)</f>
        <v/>
      </c>
      <c r="HZ299" s="46">
        <f>CONCATENATE(CT299,CU299,CV299,CW299)&lt;&gt;""</f>
        <v/>
      </c>
      <c r="IA299" s="46">
        <f>IF(AND($DS299,HZ299),
IF(CT299="","Debes escribir el % del fondo de seguridad pensional. ",
IF( ISERR(_xlfn.NUMBERVALUE(CT299)), "El % del fondo de seguridad debe ser un número válido. ", "")
),
""
)</f>
        <v/>
      </c>
      <c r="IB299" s="46">
        <f>IF(AND($DS299,HZ299),
IF(CU299="","Debes escribir el valor del aporte al fondo de solidaridad pensional. ",
IF( ISERR(_xlfn.NUMBERVALUE(CU299)), "El valor del aporte al fondo de solidaridad pensional debe ser un número válido. ", "")
),
""
)</f>
        <v/>
      </c>
      <c r="IC299" s="46">
        <f>IF(AND($DS299,HZ299),
IF(CV299="","Debes escribir el % del fondo de subsistencia. ",
IF( ISERR(_xlfn.NUMBERVALUE(CV299)), "El % del fondo de subsistencia debe ser un número válido. ", "")
),
""
)</f>
        <v/>
      </c>
      <c r="ID299" s="46">
        <f>IF(AND($DS299,HZ299),
IF(CW299="","Debes escribir el valor del fondo de subsistencia. ",
IF( ISERR(_xlfn.NUMBERVALUE(CW299)), "El valor del fondo de subsistencia debe ser un número válido. ", "")
),
""
)</f>
        <v/>
      </c>
      <c r="IE299" s="46">
        <f>CONCATENATE(CX299,CY299)&lt;&gt;""</f>
        <v/>
      </c>
      <c r="IF299" s="46">
        <f>IF(AND($DS299,IE299),
IF(CX299="","Debes escribir el % de sindicato. ",
IF( ISERR(_xlfn.NUMBERVALUE(CX299)), "El % de sindicato debe ser un número válido. ", "")
),
""
)</f>
        <v/>
      </c>
      <c r="IG299" s="46">
        <f>IF(AND($DS299,IE299),
IF(CY299="","Debes escribir el valor del sindicato. ",
IF( ISERR(_xlfn.NUMBERVALUE(CY299)), "El valor del sindicato debe ser un número válido. ", "")
),
""
)</f>
        <v/>
      </c>
      <c r="IH299" s="46">
        <f>IF($DS299,
IF( AND(CZ299&lt;&gt;"", ISERR(_xlfn.NUMBERVALUE(CZ299))), "El valor de sanción pública debe ser un número válido. ", "")
)</f>
        <v/>
      </c>
      <c r="II299" s="46">
        <f>IF($DS299,
IF( AND(DA299&lt;&gt;"", ISERR(_xlfn.NUMBERVALUE(DA299))), "El valor de sanción privada debe ser un número válido. ", "")
)</f>
        <v/>
      </c>
      <c r="IJ299" s="46">
        <f>CONCATENATE(DB299,DC299)&lt;&gt;""</f>
        <v/>
      </c>
      <c r="IK299" s="46">
        <f>IF(AND($DS299,IJ299),
IF(DB299="","Debes escribir la descripción de libranza. ",""),
""
)</f>
        <v/>
      </c>
      <c r="IL299" s="46">
        <f>IF(AND($DS299,IJ299),
IF(DC299="","Debes escribir la cuota libranza. ",
IF(ISERR(_xlfn.NUMBERVALUE(DC299)),"El valor de la cuota libranza debe ser un número válido. ","")
),
""
)</f>
        <v/>
      </c>
      <c r="IM299" s="46">
        <f>IF($DS299,
IF( AND(DD299&lt;&gt;"", ISERR(_xlfn.NUMBERVALUE(DD299))), "El valor de pagos a terceros debe ser un número válido. ", "")
)</f>
        <v/>
      </c>
      <c r="IN299" s="46">
        <f>IF($DS299,
IF( AND(DE299&lt;&gt;"", ISERR(_xlfn.NUMBERVALUE(DE299))), "El valor de anticipos debe ser un número válido. ", "")
)</f>
        <v/>
      </c>
      <c r="IO299" s="46">
        <f>IF($DS299,
IF( AND(DF299&lt;&gt;"", ISERR(_xlfn.NUMBERVALUE(DF299))), "El valor de AFC debe ser un número válido. ", "")
)</f>
        <v/>
      </c>
      <c r="IP299" s="46">
        <f>IF($DS299,
IF( AND(DG299&lt;&gt;"", ISERR(_xlfn.NUMBERVALUE(DG299))), "El valor de rete-fuente debe ser un número válido. ", "")
)</f>
        <v/>
      </c>
      <c r="IQ299" s="46">
        <f>IF($DS299,
IF( AND(DH299&lt;&gt;"", ISERR(_xlfn.NUMBERVALUE(DH299))), "El valor de cooperativa de trabajo debe ser un número válido. ", "")
)</f>
        <v/>
      </c>
      <c r="IR299" s="46">
        <f>IF($DS299,
IF( AND(DI299&lt;&gt;"", ISERR(_xlfn.NUMBERVALUE(DI299))), "El valor de embargo fiscal debe ser un número válido. ", "")
)</f>
        <v/>
      </c>
      <c r="IS299" s="46">
        <f>IF($DS299,
IF( AND(DJ299&lt;&gt;"", ISERR(_xlfn.NUMBERVALUE(DJ299))), "El valor de educación debe ser un número válido. ", "")
)</f>
        <v/>
      </c>
      <c r="IT299" s="46">
        <f>IF($DS299,
IF( AND(DK299&lt;&gt;"", ISERR(_xlfn.NUMBERVALUE(DK299))), "El valor de reintegro debe ser un número válido. ", "")
)</f>
        <v/>
      </c>
      <c r="IU299" s="46">
        <f>IF($DS299,
IF( AND(DL299&lt;&gt;"", ISERR(_xlfn.NUMBERVALUE(DL299))), "El valor de deuda debe ser un número válido. ", "")
)</f>
        <v/>
      </c>
      <c r="IV299" s="46">
        <f>IF($DS299,
IF( AND(DM299&lt;&gt;"", ISERR(_xlfn.NUMBERVALUE(DM299))), "El valor de otras deducciones debe ser un número válido. ", "")
)</f>
        <v/>
      </c>
      <c r="IW299" s="46">
        <f>IF($DS299,
IF(DN299="","Debes escribir el valor de los devengos totales. ",
IF( ISERR(_xlfn.NUMBERVALUE(DN299)), "El valor de los devengos totales debe ser un número válido. ", "")
)
)</f>
        <v/>
      </c>
      <c r="IX299" s="46">
        <f>IF($DS299,
IF(DO299="","Debes escribir el valor de las deducciones totales. ",
IF( ISERR(_xlfn.NUMBERVALUE(DO299)), "El valor de las deducciones totales debe ser un número válido. ", "")
)
)</f>
        <v/>
      </c>
      <c r="IY299" s="46">
        <f>IF($DS299,
IF(DP299="","Debes escribir el valor del salario total. ",
IF( ISERR(_xlfn.NUMBERVALUE(DP299)), "El valor del salario total debe ser un número válido. ", "")
)
)</f>
        <v/>
      </c>
    </row>
    <row r="300">
      <c r="B300" s="48" t="n">
        <v>288</v>
      </c>
      <c r="C300" s="61">
        <f>IF(AND(DS300,DP300&lt;&gt;""),
IF(DQ300="","OK","Error"),
""
)</f>
        <v/>
      </c>
      <c r="D300" s="53" t="n"/>
      <c r="E300" s="52" t="n"/>
      <c r="F300" s="112" t="n"/>
      <c r="G300" s="52" t="n"/>
      <c r="H300" s="53" t="n"/>
      <c r="I300" s="52" t="n"/>
      <c r="J300" s="52" t="n"/>
      <c r="K300" s="53" t="n"/>
      <c r="L300" s="55" t="n"/>
      <c r="M300" s="108" t="n"/>
      <c r="N300" s="56" t="n"/>
      <c r="O300" s="52" t="n"/>
      <c r="P300" s="52" t="n"/>
      <c r="Q300" s="52" t="n"/>
      <c r="R300" s="52" t="n"/>
      <c r="S300" s="52" t="n"/>
      <c r="T300" s="53" t="n"/>
      <c r="U300" s="52" t="n"/>
      <c r="V300" s="52" t="n"/>
      <c r="W300" s="55" t="n"/>
      <c r="X300" s="55" t="n"/>
      <c r="Y300" s="52" t="n"/>
      <c r="Z300" s="55" t="n"/>
      <c r="AA300" s="52" t="n"/>
      <c r="AB300" s="53" t="n"/>
      <c r="AC300" s="53" t="n"/>
      <c r="AD300" s="53" t="n"/>
      <c r="AE300" s="177" t="n"/>
      <c r="AF300" s="113" t="n"/>
      <c r="AG300" s="177" t="n"/>
      <c r="AH300" s="178" t="n"/>
      <c r="AI300" s="178" t="n"/>
      <c r="AJ300" s="178" t="n"/>
      <c r="AK300" s="114" t="n"/>
      <c r="AL300" s="178" t="n"/>
      <c r="AM300" s="114" t="n"/>
      <c r="AN300" s="178" t="n"/>
      <c r="AO300" s="114" t="n"/>
      <c r="AP300" s="178" t="n"/>
      <c r="AQ300" s="114" t="n"/>
      <c r="AR300" s="178" t="n"/>
      <c r="AS300" s="114" t="n"/>
      <c r="AT300" s="178" t="n"/>
      <c r="AU300" s="114" t="n"/>
      <c r="AV300" s="178" t="n"/>
      <c r="AW300" s="114" t="n"/>
      <c r="AX300" s="178" t="n"/>
      <c r="AY300" s="114" t="n"/>
      <c r="AZ300" s="178" t="n"/>
      <c r="BA300" s="114" t="n"/>
      <c r="BB300" s="178" t="n"/>
      <c r="BC300" s="114" t="n"/>
      <c r="BD300" s="178" t="n"/>
      <c r="BE300" s="178" t="n"/>
      <c r="BF300" s="178" t="n"/>
      <c r="BG300" s="59" t="n"/>
      <c r="BH300" s="178" t="n"/>
      <c r="BI300" s="114" t="n"/>
      <c r="BJ300" s="53" t="n"/>
      <c r="BK300" s="178" t="n"/>
      <c r="BL300" s="114" t="n"/>
      <c r="BM300" s="178" t="n"/>
      <c r="BN300" s="114" t="n"/>
      <c r="BO300" s="178" t="n"/>
      <c r="BP300" s="178" t="n"/>
      <c r="BQ300" s="178" t="n"/>
      <c r="BR300" s="178" t="n"/>
      <c r="BS300" s="178" t="n"/>
      <c r="BT300" s="178" t="n"/>
      <c r="BU300" s="178" t="n"/>
      <c r="BV300" s="178" t="n"/>
      <c r="BW300" s="178" t="n"/>
      <c r="BX300" s="178" t="n"/>
      <c r="BY300" s="178" t="n"/>
      <c r="BZ300" s="178" t="n"/>
      <c r="CA300" s="178" t="n"/>
      <c r="CB300" s="178" t="n"/>
      <c r="CC300" s="178" t="n"/>
      <c r="CD300" s="178" t="n"/>
      <c r="CE300" s="178" t="n"/>
      <c r="CF300" s="178" t="n"/>
      <c r="CG300" s="178" t="n"/>
      <c r="CH300" s="178" t="n"/>
      <c r="CI300" s="178" t="n"/>
      <c r="CJ300" s="178" t="n"/>
      <c r="CK300" s="53" t="n"/>
      <c r="CL300" s="178" t="n"/>
      <c r="CM300" s="178" t="n"/>
      <c r="CN300" s="60" t="n"/>
      <c r="CO300" s="177" t="n"/>
      <c r="CP300" s="178" t="n"/>
      <c r="CQ300" s="60" t="n"/>
      <c r="CR300" s="177" t="n"/>
      <c r="CS300" s="178" t="n"/>
      <c r="CT300" s="59" t="n"/>
      <c r="CU300" s="178" t="n"/>
      <c r="CV300" s="59" t="n"/>
      <c r="CW300" s="178" t="n"/>
      <c r="CX300" s="59" t="n"/>
      <c r="CY300" s="178" t="n"/>
      <c r="CZ300" s="178" t="n"/>
      <c r="DA300" s="178" t="n"/>
      <c r="DB300" s="53" t="n"/>
      <c r="DC300" s="178" t="n"/>
      <c r="DD300" s="178" t="n"/>
      <c r="DE300" s="178" t="n"/>
      <c r="DF300" s="178" t="n"/>
      <c r="DG300" s="178" t="n"/>
      <c r="DH300" s="178" t="n"/>
      <c r="DI300" s="178" t="n"/>
      <c r="DJ300" s="178" t="n"/>
      <c r="DK300" s="178" t="n"/>
      <c r="DL300" s="178" t="n"/>
      <c r="DM300" s="178" t="n"/>
      <c r="DN300" s="177" t="n"/>
      <c r="DO300" s="177" t="n"/>
      <c r="DP300" s="177" t="n"/>
      <c r="DQ300" s="76">
        <f>IF(AND(DS300,DP300&lt;&gt;""),
CONCATENATE(DT300,DU300,DV300,DW300,DX300,DY300,DZ300,EA300,EB300,EC300,ED300,EE300,EF300,EG300,EH300,EI300,EJ300,EK300,EL300,EM300,EN300,EO300,EP300,EQ300,ES300,ET300,EU300,EV300,EW300,EX300,EY300,EZ300,FA300,FC300,FD300,FF300,FG300,FI300,FJ300,FL300,FM300,FO300,FP300,FR300,FS300,FU300,FV300,FX300,FY300,GA300,GB300,GD300,GE300,GF300,GH300,GI300,GJ300,GL300,GM300,GN300,GP300,GQ300,GS300,GT300,GU300,GV300,GW300,GX300,GY300,GZ300,HA300,HB300,HC300,HD300,HE300,HF300,HG300,HH300,HI300,HJ300,HK300,HL300,HM300,HN300,HO300,HQ300,HR300,HS300,HT300,HU300,HV300,HW300,HX300,HY300,IA300,IB300,IC300,ID300,IF300,IG300,IH300,II300,IK300,IL300,IM300,IN300,IO300,IP300,IQ300,IR300,IS300,IT300,IU300,IV300,IW300,IX300,IY300,IZ300),
""
)</f>
        <v/>
      </c>
      <c r="DR300" s="53" t="n"/>
      <c r="DS300" s="46">
        <f>CONCATENATE(D300,$E300,$F300,$G300,H300,$I300,$J300,K300,$L300,$M300,N300,$O300,$P300,$Q300,$R300,$S300,T300,$U300,$V300,$W300,$X300,$Y300,$Z300,$AA300,AB300,AC300,AD300,$AE300,$AF300,$AG300,AH300,AI300,AJ300,AK300,AL300,AM300,AN300,AO300,AP300,AQ300,AR300,AS300,AT300,AU300,AV300,AW300,AX300,AY300,AZ300,BA300,BB300,BC300,BD300,BE300,BF300,BG300,BH300,BI300,BJ300,BK300,BL300,BM300,BN300,BO300,BP300,BQ300,BR300,BS300,BT300,BU300,BV300,BW300,BX300,BY300,BZ300,CA300,CB300,CC300,CD300,CE300,CF300,CG300,CH300,CI300,CJ300,CK300,CL300,CM300,$CN300,$CO300,CP300,$CQ300,$CR300,CS300,CT300,CU300,CV300,CW300,CX300,CY300,CZ300,DA300,DB300,DC300,DD300,DE300,DF300,DG300,DH300,DI300,DJ300,DK300,DL300,DM300,$DN300,$DO300,$DP300,DR300)&lt;&gt;""</f>
        <v/>
      </c>
      <c r="DT300" s="46">
        <f>IF(AND($DS300,$E$4&lt;&gt;""),
IF(LEFT($E$4,2) = "1.",
IF(D300&lt;&gt;"","El CUNE sólo se envía en operaciones de novedad o ajuste. ",""),
IF(D300="","Debes escribir un CUNE válido para realizar operaciones de novedad o ajuste. ","")),
""
)</f>
        <v/>
      </c>
      <c r="DU300" s="46">
        <f>IF($DS300,
IF(E300="","Debes seleccionar el tipo de documento del empleado. ",
IF(_xlfn.IFNA(VLOOKUP(E300,TIPO_DE_DOCUMENTO,1,FALSE),-1)=-1,"El tipo de documento no es válido (por favor seleccionarlo de la lista). ","")
)
)</f>
        <v/>
      </c>
      <c r="DV300" s="46">
        <f>IF($DS300,
IF(F300="","Debes escribir el número de documento del empleado. ","")
)</f>
        <v/>
      </c>
      <c r="DW300" s="46">
        <f>IF($DS300,
IF(G300="","Debes escribir el primer nombre del empleado. ","")
)</f>
        <v/>
      </c>
      <c r="DY300" s="46">
        <f>IF($DS300,
IF(I300="","Debes escribir el primer apellido del empleado. ","")
)</f>
        <v/>
      </c>
      <c r="DZ300" s="46">
        <f>IF($DS300,
IF(J300="","Debes escribir el segundo apellido del empleado. ","")
)</f>
        <v/>
      </c>
      <c r="EB300" s="46">
        <f>IF($DS300,
IF(L300="","Debes escribir la fecha de ingreso del empleado. ",
IF(ISERR(DATE(YEAR(L300),MONTH(L300),DAY(L300))), "El valor ingresado en fecha de ingreso no tiene un formato válido. ","")
)
)</f>
        <v/>
      </c>
      <c r="EC300" s="46">
        <f>IF($DS300,
IF(M300="","Debes escribir el tiempo laborado. ",
IF( IFERROR(INT(M300),1.1) &lt;&gt; IFERROR(_xlfn.NUMBERVALUE(M300),1), "El valor de los días trabajados debe ser un número entero. ", "")
)
)</f>
        <v/>
      </c>
      <c r="ED300" s="46">
        <f>IF($DS300,
IF( AND(N300&lt;&gt;"", ISERR(DATE(YEAR(N300),MONTH(N300),DAY(N300))) ), "El valor ingresado en fecha de ingreso no tiene un formato válido. ",
IF( AND(N300&lt;&gt;"", $E$6&lt;&gt;"", DATE(YEAR(N300), MONTH(N300), 1) &lt;&gt; IFERROR(DATE(MID($E$6, 1, 4), MID($E$6, 6, 2),1), "1/1/1900") ), "La fecha de retiro debe estar dentro del período liquidado. ", "")
)
)</f>
        <v/>
      </c>
      <c r="EE300" s="46">
        <f>IF($DS300,
IF(O300="","Debes seleccionar el tipo de trabajador. ",
IF(_xlfn.IFNA(VLOOKUP(O300,TIPO_DE_TRABAJADOR,1,FALSE),-1)=-1,"El tipo de trabajador no es válido (por favor seleccionarlo de la lista). ","")
)
)</f>
        <v/>
      </c>
      <c r="EF300" s="46">
        <f>IF($DS300,
IF(P300="","Debes seleccionar si es un trabajador dependiente pensionado por vejez. ",
IF(_xlfn.IFNA(VLOOKUP(P300,SUBTIPO_DE_TRABAJADOR,1,FALSE),-1)=-1,"El tipo de trabajador dependiente pensionado por vejez no es válido (por favor seleccionarlo de la lista). ","")
)
)</f>
        <v/>
      </c>
      <c r="EG300" s="46">
        <f>IF($DS300,
IF(Q300="","Debes seleccionar el tipo de contrato del trabajador. ",
IF(_xlfn.IFNA(VLOOKUP(Q300,TIPO_DE_CONTRATO,1,FALSE),-1)=-1,"El tipo de contrato del trabajador no es válido (por favor seleccionarlo de la lista). ","")
)
)</f>
        <v/>
      </c>
      <c r="EH300" s="46">
        <f>IF($DS300,
IF(R300="","Debes seleccionar si es un salario integral. ",
IF(_xlfn.IFNA(VLOOKUP(R300,SI_NO,1,FALSE),-1)=-1,"Valor no válido para salario integral (por favor seleccionarlo de la lista). ","")
)
)</f>
        <v/>
      </c>
      <c r="EI300" s="46">
        <f>IF($DS300,
IF(S300="","Debes seleccionar si el trabajador realiza actividades de riesgo. ",
IF(_xlfn.IFNA(VLOOKUP(S300,SI_NO,1,FALSE),-1)=-1,"Valor no válido para actividad de alto riesgo (por favor seleccionarlo de la lista). ","")
)
)</f>
        <v/>
      </c>
      <c r="EK300" s="46">
        <f>IF($DS300,
IF(U300="","Debes escribir el código del municipio de residencia del trabajador. ",
IF(_xlfn.IFNA(VLOOKUP(U300,MUNICIPIO,1,FALSE),-1)=-1,"El municipio de residencia del trabajador es inválido (por favor seleccionarlo de la lista). ","")
)
)</f>
        <v/>
      </c>
      <c r="EL300" s="46">
        <f>IF($DS300,
IF(V300="","Debes escribir el la dirección de residendia del trabajador. ","")
)</f>
        <v/>
      </c>
      <c r="EM300" s="46">
        <f>IF($DS300,
IF(W300="","Debes escribir la fecha de inicio de la liquidación. ",
IF(ISERR(DATE(YEAR(W300),MONTH(W300),DAY(W300))),"El valor ingresado en fecha de inicio de liquidación no tiene un formato válido. ",
IF( AND($E$6&lt;&gt;"", DATE(YEAR(W300), MONTH(W300), 1) &lt;&gt; IFERROR(DATE(MID($E$6, 1, 4), MID($E$6, 6, 2),1), "1/1/1900") ), "La fecha de inicio de la liquidación debe estar dentro del período liquidado. ", "")
)
)
)</f>
        <v/>
      </c>
      <c r="EN300" s="46">
        <f>IF($DS300,
IF(X300="","Debes escribir la fecha de fin de la liquidación. ",
IF(ISERR(DATE(YEAR(X300),MONTH(X300),DAY(X300))),"El valor ingresado en fecha de fin de liquidación no tiene un formato válido. ",
IF( AND($E$6&lt;&gt;"", DATE(YEAR(X300), MONTH(X300), 1) &lt;&gt; IFERROR(DATE(MID($E$6, 1, 4), MID($E$6, 6, 2),1), "1/1/1900") ), "La fecha de fin de la liquidación debe estar dentro del período liquidado. ", "")
)
)
)</f>
        <v/>
      </c>
      <c r="EO300" s="46">
        <f>IF($DS300,
IF(Y300="","Debes escribir la frecuencia de pago del trabajador. ",
IF(_xlfn.IFNA(VLOOKUP(Y300,PERÍODO_DE_NÓMINA,1,FALSE),-1)=-1,"La frecuencia de pago es inválida (por favor seleccionarlo de la lista). ","")
)
)</f>
        <v/>
      </c>
      <c r="EP300" s="46">
        <f>IF($DS300,
IF(Z300="","Debes escribir la fecha de pago. ",
IF(ISERR(DATE(YEAR(Z300),MONTH(Z300),DAY(Z300))), "El valor ingresado en fecha de pago no tiene un formato válido. ","")
)
)</f>
        <v/>
      </c>
      <c r="EQ300" s="46">
        <f>IF($DS300,
IF(AA300="","Debes escribir el medio de pago. ",
IF(_xlfn.IFNA(VLOOKUP(AA300,MEDIOS_DE_PAGO,1,FALSE),-1)=-1,"El medio de pago es inválido (por favor seleccionarlo de la lista). ","")
)
)</f>
        <v/>
      </c>
      <c r="ER300" s="46">
        <f>OR(AA300='Tablas '!$T$4,AA300='Tablas '!$T$7,AA300='Tablas '!$T$8,AA300='Tablas '!$T$11)</f>
        <v/>
      </c>
      <c r="ES300" s="46">
        <f>IF(AND($DS300,ER300),
IF(AB300="","Debes escribir la entidad bancaria. ",""),
""
)</f>
        <v/>
      </c>
      <c r="ET300" s="46">
        <f>IF(AND($DS300,ER300),
IF(AC300="","Debes escribir el tipo de cuenta bancaria. ",
IF(_xlfn.IFNA(VLOOKUP(AC300,TIPO_DE_CUENTA,1,FALSE),-1)=-1,"El tipo de cuenta bancaria es inválida (por favor seleccionarlo de la lista). ","")
),
""
)</f>
        <v/>
      </c>
      <c r="EU300" s="46">
        <f>IF(AND($DS300,ER300),
IF(AD300="","Debes escribir el número de cuenta bancaria. ",""),
""
)</f>
        <v/>
      </c>
      <c r="EV300" s="46">
        <f>IF($DS300,
IF(AE300="","Debes escribir el valor del sueldo básico. ",
IF( ISERR(_xlfn.NUMBERVALUE(AE300)), "El valor del sueldo básico debe ser un número válido. ", "")
)
)</f>
        <v/>
      </c>
      <c r="EW300" s="46">
        <f>IF($DS300,
IF(AF300="","Debes escribir el número de días trabajados. ",
IF( IFERROR(INT(AF300),1.1) &lt;&gt; IFERROR(_xlfn.NUMBERVALUE(AF300),1), "La cantidad de días trabajados debe ser un número entero. ", "")
)
)</f>
        <v/>
      </c>
      <c r="EX300" s="46">
        <f>IF($DS300,
IF(AG300="","Debes escribir el valor del sueldo trabajado. ",
IF( ISERR(_xlfn.NUMBERVALUE(AG300)), "El valor del sueldo trabajado debe ser un número válido. ", "")
)
)</f>
        <v/>
      </c>
      <c r="EY300" s="46">
        <f>IF($DS300,
IF( AND(AH300&lt;&gt;"", ISERR(_xlfn.NUMBERVALUE(AH300))), "El valor del auxilio de transporte debe ser un número válido. ", "")
)</f>
        <v/>
      </c>
      <c r="EZ300" s="46">
        <f>IF($DS300,
IF( AND(AI300&lt;&gt;"", ISERR(_xlfn.NUMBERVALUE(AI300))), "El valor de viáticos salariales debe ser un número válido. ", "")
)</f>
        <v/>
      </c>
      <c r="FA300" s="46">
        <f>IF($DS300,
IF( AND(AJ300&lt;&gt;"", ISERR(_xlfn.NUMBERVALUE(AJ300))), "El valor de viáticos NO salariales debe ser un número válido. ", "")
)</f>
        <v/>
      </c>
      <c r="FB300" s="46">
        <f>CONCATENATE(AK300,AL300)&lt;&gt;""</f>
        <v/>
      </c>
      <c r="FC300" s="46">
        <f>IF(AND($DS300,FB300),
IF(AK300="","Debes escribir el número de horas extras diurnas. ",
IF( IFERROR(INT(AK300),1.1) &lt;&gt; IFERROR(_xlfn.NUMBERVALUE(AK300),1), "La cantidad de horas extras diurnas debe ser un número entero. ", "")
),
""
)</f>
        <v/>
      </c>
      <c r="FD300" s="46">
        <f>IF(AND($DS300,FB300),
IF(AL300="","Debes escribir el valor de las horas extras diurnas. ",
IF( ISERR(_xlfn.NUMBERVALUE(AL300)), "El valor de las horas extras duirnas debe ser un número válido. ", "")
),
""
)</f>
        <v/>
      </c>
      <c r="FE300" s="46">
        <f>CONCATENATE(AM300,AN300)&lt;&gt;""</f>
        <v/>
      </c>
      <c r="FF300" s="46">
        <f>IF(AND($DS300,FE300),
IF(AM300="","Debes escribir el número de horas extras nocturnas. ",
IF( IFERROR(INT(AM300),1.1) &lt;&gt; IFERROR(_xlfn.NUMBERVALUE(AM300),1), "La cantidad de horas extras nocturnas debe ser un número entero. ", "")
),
""
)</f>
        <v/>
      </c>
      <c r="FG300" s="46">
        <f>IF(AND($DS300,FE300),
IF(AN300="","Debes escribir el valor de las horas extras nocturnas. ",
IF( ISERR(_xlfn.NUMBERVALUE(AN300)), "El valor de las horas extras nocturnas debe ser un número válido. ", "")
),
""
)</f>
        <v/>
      </c>
      <c r="FH300" s="46">
        <f>CONCATENATE(AO300,AP300)&lt;&gt;""</f>
        <v/>
      </c>
      <c r="FI300" s="46">
        <f>IF(AND($DS300,FH300),
IF(AO300="","Debes escribir el número de horas extras diurnas dominicales y festivas. ",
IF( IFERROR(INT(AO300),1.1) &lt;&gt; IFERROR(_xlfn.NUMBERVALUE(AO300),1), "La cantidad de horas extras diurnas dominicales y festivas debe ser un número entero. ", "")
),
""
)</f>
        <v/>
      </c>
      <c r="FJ300" s="46">
        <f>IF(AND($DS300,FH300),
IF(AP300="","Debes escribir el valor de las horas extras diurnas dominicales y festivas. ",
IF( ISERR(_xlfn.NUMBERVALUE(AP300)), "El valor de las horas extras diurnas dominicales y festivas debe ser un número válido. ", "")
),
""
)</f>
        <v/>
      </c>
      <c r="FK300" s="46">
        <f>CONCATENATE(AQ300,AR300)&lt;&gt;""</f>
        <v/>
      </c>
      <c r="FL300" s="46">
        <f>IF(AND($DS300,FK300),
IF(AQ300="","Debes escribir el número de horas extras nocturnas dominicales y festivas. ",
IF( IFERROR(INT(AQ300),1.1) &lt;&gt; IFERROR(_xlfn.NUMBERVALUE(AQ300),1), "La cantidad de horas extras nocturnas dominicales y festivas debe ser un número entero. ", "")
),
""
)</f>
        <v/>
      </c>
      <c r="FM300" s="46">
        <f>IF(AND($DS300,FK300),
IF(AR300="","Debes escribir el valor de las horas extras nocturnas dominicales y festivas. ",
IF( ISERR(_xlfn.NUMBERVALUE(AR300)), "El valor de las horas extras nocturnas dominicales y festivas debe ser un número válido. ", "")
),
""
)</f>
        <v/>
      </c>
      <c r="FN300" s="46">
        <f>CONCATENATE(AS300,AT300)&lt;&gt;""</f>
        <v/>
      </c>
      <c r="FO300" s="46">
        <f>IF(AND($DS300,FN300),
IF(AS300="","Debes escribir el número de horas recargo nocturno. ",
IF( IFERROR(INT(AS300),1.1) &lt;&gt; IFERROR(_xlfn.NUMBERVALUE(AS300),1), "La cantidad de horas recargo nocturno debe ser un número entero. ", "")
),
""
)</f>
        <v/>
      </c>
      <c r="FP300" s="46">
        <f>IF(AND($DS300,FN300),
IF(AT300="","Debes escribir el valor de las horas recargo nocturno. ",
IF( ISERR(_xlfn.NUMBERVALUE(AT300)), "El valor de las horas recargo nocturno debe ser un número válido. ", "")
),
""
)</f>
        <v/>
      </c>
      <c r="FQ300" s="46">
        <f>CONCATENATE(AU300,AV300)&lt;&gt;""</f>
        <v/>
      </c>
      <c r="FR300" s="46">
        <f>IF(AND($DS300,FQ300),
IF(AU300="","Debes escribir el número de horas recargo diurno dominical y festivo. ",
IF( IFERROR(INT(AU300),1.1) &lt;&gt; IFERROR(_xlfn.NUMBERVALUE(AU300),1), "La cantidad de horas recargo diurno dominical y festivo debe ser un número entero. ", "")
),
""
)</f>
        <v/>
      </c>
      <c r="FS300" s="46">
        <f>IF(AND($DS300,FQ300),
IF(AV300="","Debes escribir el valor de las horas recargo diurno dominical y festivo. ",
IF( ISERR(_xlfn.NUMBERVALUE(AV300)), "El valor de las horas recargo diurno dominical y festivo debe ser un número válido. ", "")
),
""
)</f>
        <v/>
      </c>
      <c r="FT300" s="46">
        <f>CONCATENATE(AW300,AX300)&lt;&gt;""</f>
        <v/>
      </c>
      <c r="FU300" s="46">
        <f>IF(AND($DS300,FT300),
IF(AW300="","Debes escribir el número de horas recargo nocturno dominical y festivo. ",
IF( IFERROR(INT(AW300),1.1) &lt;&gt; IFERROR(_xlfn.NUMBERVALUE(AW300),1), "La cantidad de horas recargo nocturno dominical y festivo debe ser un número entero. ", "")
),
""
)</f>
        <v/>
      </c>
      <c r="FV300" s="46">
        <f>IF(AND($DS300,FT300),
IF(AX300="","Debes escribir el valor de las horas recargo nocturno dominical y festivo. ",
IF( ISERR(_xlfn.NUMBERVALUE(AX300)), "El valor de las horas recargo nocturno dominical y festivo debe ser un número válido. ", "")
),
""
)</f>
        <v/>
      </c>
      <c r="FW300" s="46">
        <f>CONCATENATE(AY300,AZ300)&lt;&gt;""</f>
        <v/>
      </c>
      <c r="FX300" s="46">
        <f>IF(AND($DS300,FW300),
IF(AY300="","Debes escribir el número de días de vacaciones comunes. ",
IF( IFERROR(INT(AY300),1.1) &lt;&gt; IFERROR(_xlfn.NUMBERVALUE(AY300),1), "La cantidad de días de vacaciones comunes debe ser un número entero. ", "")
),
""
)</f>
        <v/>
      </c>
      <c r="FY300" s="46">
        <f>IF(AND($DS300,FW300),
IF(AZ300="","Debes escribir el valor de las vacaciones comunes. ",
IF( ISERR(_xlfn.NUMBERVALUE(AZ300)), "El valor de las vacaciones comunes debe ser un número válido. ", "")
),
""
)</f>
        <v/>
      </c>
      <c r="FZ300" s="46">
        <f>CONCATENATE(BA300,BB300)&lt;&gt;""</f>
        <v/>
      </c>
      <c r="GA300" s="46">
        <f>IF(AND($DS300,FZ300),
IF(BA300="","Debes escribir el número de días de vacaciones compensadas. ",
IF( IFERROR(INT(BA300),1.1) &lt;&gt; IFERROR(_xlfn.NUMBERVALUE(BA300),1), "La cantidad de días de vacaciones compensadas debe ser un número entero. ", "")
),
""
)</f>
        <v/>
      </c>
      <c r="GB300" s="46">
        <f>IF(AND($DS300,FZ300),
IF(BB300="","Debes escribir el valor de las vacaciones compensadas. ",
IF( ISERR(_xlfn.NUMBERVALUE(BB300)), "El valor de las vacaciones compensadas debe ser un número válido. ", "")
),
""
)</f>
        <v/>
      </c>
      <c r="GC300" s="46">
        <f>CONCATENATE(BC300,BD300)&lt;&gt;""</f>
        <v/>
      </c>
      <c r="GD300" s="46">
        <f>IF(AND($DS300,GC300),
IF(BC300="","Debes escribir el número de días de prima salarial. ",
IF( IFERROR(INT(BC300),1.1) &lt;&gt; IFERROR(_xlfn.NUMBERVALUE(BC300),1), "La cantidad de días de prima salarial debe ser un número entero. ", "")
),
""
)</f>
        <v/>
      </c>
      <c r="GE300" s="46">
        <f>IF(AND($DS300,GC300),
IF(BD300="","Debes escribir el valor de los días de prima salarial. ",
IF( ISERR(_xlfn.NUMBERVALUE(BD300)), "El valor de los días de prima salarial debe ser un número válido. ", "")
),
""
)</f>
        <v/>
      </c>
      <c r="GF300" s="46">
        <f>IF($DS300,
IF( AND(BE300&lt;&gt;"", ISERR(_xlfn.NUMBERVALUE(BE300))), "El valor de la prima NO saliarial debe ser un número válido. ", "")
)</f>
        <v/>
      </c>
      <c r="GG300" s="46">
        <f>CONCATENATE(BF300,BG300,BH300)&lt;&gt;""</f>
        <v/>
      </c>
      <c r="GH300" s="46">
        <f>IF(AND($DS300,GG300),
IF(BF300="","Debes escribir el valor de las cesantías. ",
IF( ISERR(_xlfn.NUMBERVALUE(BF300)), "El valor de las cesantías debe ser un número válido. ", "")
),
""
)</f>
        <v/>
      </c>
      <c r="GI300" s="46">
        <f>IF(AND($DS300,GG300),
IF(BG300="","Debes escribir el % de cesantías. ",
IF( ISERR(_xlfn.NUMBERVALUE(BG300)), "El % de cesantías debe ser un número válido. ", "")
),
""
)</f>
        <v/>
      </c>
      <c r="GJ300" s="46">
        <f>IF(AND($DS300,GG300),
IF(BH300="","Debes escribir el valor de intereses de cesantías. ",
IF( ISERR(_xlfn.NUMBERVALUE(BH300)), "El valor de intereses de cesantías debe ser un número válido. ", "")
),
""
)</f>
        <v/>
      </c>
      <c r="GK300" s="46">
        <f>CONCATENATE(BI300,BJ300,BK300)&lt;&gt;""</f>
        <v/>
      </c>
      <c r="GL300" s="46">
        <f>IF(AND($DS300,GK300),
IF(BI300="","Debes escribir el número de días de incapacidad. ",
IF( IFERROR(INT(BI300),1.1) &lt;&gt; IFERROR(_xlfn.NUMBERVALUE(BI300),1), "La cantidad de días de incapacidad debe ser un número entero. ", "")
),
""
)</f>
        <v/>
      </c>
      <c r="GM300" s="46">
        <f>IF(AND($DS300,GK300),
IF(BJ300="","Debes escribir el tipo de incapacidad. ",
IF(_xlfn.IFNA(VLOOKUP(BJ300,TIPO_DE_INCAPACIDAD,1,FALSE),-1)=-1,"El tipo de incapacidad es inválida (por favor seleccionarlo de la lista). ","")
),
""
)</f>
        <v/>
      </c>
      <c r="GN300" s="46">
        <f>IF(AND($DS300,GK300),
IF(BK300="","Debes escribir el valor de la incapacidad. ",
IF( ISERR(_xlfn.NUMBERVALUE(BK300)), "El valor de la incapacidad debe ser un número válido. ", "")
),
""
)</f>
        <v/>
      </c>
      <c r="GO300" s="46">
        <f>CONCATENATE(BL300,BM300)&lt;&gt;""</f>
        <v/>
      </c>
      <c r="GP300" s="46">
        <f>IF(AND($DS300,GO300),
IF(BL300="","Debes escribir el número de días de licencia de maternidad o paternidad. ",
IF( IFERROR(INT(BL300),1.1) &lt;&gt; IFERROR(_xlfn.NUMBERVALUE(BL300),1), "La cantidad de días de licencia de maternidad o paternidad debe ser un número entero. ", "")
),
""
)</f>
        <v/>
      </c>
      <c r="GQ300" s="46">
        <f>IF(AND($DS300,GO300),
IF(BM300="","Debes escribir el valor de la licencia de maternidad o paternidad. ",
IF( ISERR(_xlfn.NUMBERVALUE(BM300)), "El valor de la licencia de maternidad o paternidad debe ser un número válido. ", "")
),
""
)</f>
        <v/>
      </c>
      <c r="GR300" s="46">
        <f>CONCATENATE(BN300,BO300)&lt;&gt;""</f>
        <v/>
      </c>
      <c r="GS300" s="46">
        <f>IF(AND($DS300,GR300),
IF(BN300="","Debes escribir el número de días de licencia remunerada. ",
IF( IFERROR(INT(BN300),1.1) &lt;&gt; IFERROR(_xlfn.NUMBERVALUE(BN300),1), "La cantidad de días de licencia remunerada debe ser un número entero. ", "")
),
""
)</f>
        <v/>
      </c>
      <c r="GT300" s="46">
        <f>IF(AND($DS300,GR300),
IF(BO300="","Debes escribir el valor de la licencia remunerada. ",
IF( ISERR(_xlfn.NUMBERVALUE(BO300)), "El valor de la licencia remunerada debe ser un número válido. ", "")
),
""
)</f>
        <v/>
      </c>
      <c r="GU300" s="46">
        <f>IF($DS300,
IF( AND(BP300&lt;&gt;"", ISERR(_xlfn.NUMBERVALUE(BP300))), "El valor de la licencia NO remunerada debe ser un número válido. ", "")
)</f>
        <v/>
      </c>
      <c r="GV300" s="46">
        <f>IF($DS300,
IF( AND(BQ300&lt;&gt;"", ISERR(_xlfn.NUMBERVALUE(BQ300))), "El valor de auxilios salariales debe ser un número válido. ", "")
)</f>
        <v/>
      </c>
      <c r="GW300" s="46">
        <f>IF($DS300,
IF( AND(BR300&lt;&gt;"", ISERR(_xlfn.NUMBERVALUE(BR300))), "El valor de auxilios NO salariales debe ser un número válido. ", "")
)</f>
        <v/>
      </c>
      <c r="GX300" s="46">
        <f>IF($DS300,
IF( AND(BS300&lt;&gt;"", ISERR(_xlfn.NUMBERVALUE(BS300))), "El valor de bonos salariales debe ser un número válido. ", "")
)</f>
        <v/>
      </c>
      <c r="GY300" s="46">
        <f>IF($DS300,
IF( AND(BT300&lt;&gt;"", ISERR(_xlfn.NUMBERVALUE(BT300))), "El valor de bonos NO salariales debe ser un número válido. ", "")
)</f>
        <v/>
      </c>
      <c r="GZ300" s="46">
        <f>IF($DS300,
IF( AND(BU300&lt;&gt;"", ISERR(_xlfn.NUMBERVALUE(BU300))), "El valor de bonos salariales de alimentación debe ser un número válido. ", "")
)</f>
        <v/>
      </c>
      <c r="HA300" s="46">
        <f>IF($DS300,
IF( AND(BV300&lt;&gt;"", ISERR(_xlfn.NUMBERVALUE(BV300))), "El valor de bonos NO salariales de alimentación debe ser un número válido. ", "")
)</f>
        <v/>
      </c>
      <c r="HB300" s="46">
        <f>IF($DS300,
IF( AND(BW300&lt;&gt;"", ISERR(_xlfn.NUMBERVALUE(BW300))), "El valor de bonificaciones salariales debe ser un número válido. ", "")
)</f>
        <v/>
      </c>
      <c r="HC300" s="46">
        <f>IF($DS300,
IF( AND(BX300&lt;&gt;"", ISERR(_xlfn.NUMBERVALUE(BX300))), "El valor de bonificaciones NO salariales debe ser un número válido. ", "")
)</f>
        <v/>
      </c>
      <c r="HD300" s="46">
        <f>IF($DS300,
IF( AND(BY300&lt;&gt;"", ISERR(_xlfn.NUMBERVALUE(BY300))), "El valor de compensaciones ordinarias debe ser un número válido. ", "")
)</f>
        <v/>
      </c>
      <c r="HE300" s="46">
        <f>IF($DS300,
IF( AND(BZ300&lt;&gt;"", ISERR(_xlfn.NUMBERVALUE(BZ300))), "El valor de compensaciones extraordinarias debe ser un número válido. ", "")
)</f>
        <v/>
      </c>
      <c r="HF300" s="46">
        <f>IF($DS300,
IF( AND(CA300&lt;&gt;"", ISERR(_xlfn.NUMBERVALUE(CA300))), "El valor de comisiones debe ser un número válido. ", "")
)</f>
        <v/>
      </c>
      <c r="HG300" s="46">
        <f>IF($DS300,
IF( AND(CB300&lt;&gt;"", ISERR(_xlfn.NUMBERVALUE(CB300))), "El valor de ausencia por huega debe ser un número válido. ", "")
)</f>
        <v/>
      </c>
      <c r="HH300" s="46">
        <f>IF($DS300,
IF( AND(CC300&lt;&gt;"", ISERR(_xlfn.NUMBERVALUE(CC300))), "El valor de anticipos debe ser un número válido. ", "")
)</f>
        <v/>
      </c>
      <c r="HI300" s="46">
        <f>IF($DS300,
IF( AND(CD300&lt;&gt;"", ISERR(_xlfn.NUMBERVALUE(CD300))), "El valor de pagos a terceros debe ser un número válido. ", "")
)</f>
        <v/>
      </c>
      <c r="HJ300" s="46">
        <f>IF($DS300,
IF( AND(CE300&lt;&gt;"", ISERR(_xlfn.NUMBERVALUE(CE300))), "El valor de dotación debe ser un número válido. ", "")
)</f>
        <v/>
      </c>
      <c r="HK300" s="46">
        <f>IF($DS300,
IF( AND(CF300&lt;&gt;"", ISERR(_xlfn.NUMBERVALUE(CF300))), "El valor de apoyo sostenibilidad debe ser un número válido. ", "")
)</f>
        <v/>
      </c>
      <c r="HL300" s="46">
        <f>IF($DS300,
IF( AND(CG300&lt;&gt;"", ISERR(_xlfn.NUMBERVALUE(CG300))), "El valor de teletrabajo debe ser un número válido. ", "")
)</f>
        <v/>
      </c>
      <c r="HM300" s="46">
        <f>IF($DS300,
IF( AND(CH300&lt;&gt;"", ISERR(_xlfn.NUMBERVALUE(CH300))), "El valor de bonificación de retiro debe ser un número válido. ", "")
)</f>
        <v/>
      </c>
      <c r="HN300" s="46">
        <f>IF($DS300,
IF( AND(CI300&lt;&gt;"", ISERR(_xlfn.NUMBERVALUE(CI300))), "El valor de indemnización de retiro debe ser un número válido. ", "")
)</f>
        <v/>
      </c>
      <c r="HO300" s="46">
        <f>IF($DS300,
IF( AND(CJ300&lt;&gt;"", ISERR(_xlfn.NUMBERVALUE(CJ300))), "El valor de reintegros debe ser un número válido. ", "")
)</f>
        <v/>
      </c>
      <c r="HP300" s="46">
        <f>CONCATENATE(CK300,CL300,CM300)&lt;&gt;""</f>
        <v/>
      </c>
      <c r="HQ300" s="46">
        <f>IF(AND($DS300,HP300),
IF(CK300="","Debes escribir la descripción de otro concepto no categorizado. ",""),
""
)</f>
        <v/>
      </c>
      <c r="HR300" s="46">
        <f>IF(AND($DS300,HP300),
IF(CONCATENATE(CL300,CM300)="","Debes escribir al menos un valor de concepto no categorizado (salarial o no salarial). ",
IF(ISERR(_xlfn.NUMBERVALUE(CL300)),"El valor salarial concepto no categorizado debe ser un número válido. ","")
),
""
)</f>
        <v/>
      </c>
      <c r="HS300" s="46">
        <f>IF(AND($DS300,HP300),
IF(CONCATENATE(CL300,CM300)="","Debes escribir al menos un valor de concepto no categorizado (salarial o no salarial). ",
IF(ISERR(_xlfn.NUMBERVALUE(CM300)),"El valor NO salarial concepto no categorizado debe ser un número válido. ","")
),
""
)</f>
        <v/>
      </c>
      <c r="HT300" s="46">
        <f>IF($DS300,
IF(CN300="","Debes escribir el porcentaje del aporte a salud. ",
IF( ISERR(_xlfn.NUMBERVALUE(CN300)), "El valor del porcentaje del aporte a salud debe ser un número válido. ", "")
)
)</f>
        <v/>
      </c>
      <c r="HU300" s="46">
        <f>IF($DS300,
IF(CO300="","Debes escribir el valor del aporte a salud. ",
IF( ISERR(_xlfn.NUMBERVALUE(CO300)), "El valor del aporte a salud debe ser un número válido. ", "")
)
)</f>
        <v/>
      </c>
      <c r="HV300" s="46">
        <f>IF($DS300,
IF( AND(CP300&lt;&gt;"", ISERR(_xlfn.NUMBERVALUE(CP300))), "El valor plan complementario debe ser un número válido. ", "")
)</f>
        <v/>
      </c>
      <c r="HW300" s="46">
        <f>IF($DS300,
IF(CQ300="","Debes escribir el porcentaje del aporte a pensión. ",
IF( ISERR(_xlfn.NUMBERVALUE(CQ300)), "El valor del porcentaje del aporte a pensión debe ser un número válido. ", "")
)
)</f>
        <v/>
      </c>
      <c r="HX300" s="46">
        <f>IF($DS300,
IF(CR300="","Debes escribir el valor del aporte a pensión. ",
IF( ISERR(_xlfn.NUMBERVALUE(CR300)), "El valor del aporte a salud debe ser un número válido. ", "")
)
)</f>
        <v/>
      </c>
      <c r="HY300" s="46">
        <f>IF($DS300,
IF( AND(CS300&lt;&gt;"", ISERR(_xlfn.NUMBERVALUE(CS300))), "El valor pensión voluntaria debe ser un número válido. ", "")
)</f>
        <v/>
      </c>
      <c r="HZ300" s="46">
        <f>CONCATENATE(CT300,CU300,CV300,CW300)&lt;&gt;""</f>
        <v/>
      </c>
      <c r="IA300" s="46">
        <f>IF(AND($DS300,HZ300),
IF(CT300="","Debes escribir el % del fondo de seguridad pensional. ",
IF( ISERR(_xlfn.NUMBERVALUE(CT300)), "El % del fondo de seguridad debe ser un número válido. ", "")
),
""
)</f>
        <v/>
      </c>
      <c r="IB300" s="46">
        <f>IF(AND($DS300,HZ300),
IF(CU300="","Debes escribir el valor del aporte al fondo de solidaridad pensional. ",
IF( ISERR(_xlfn.NUMBERVALUE(CU300)), "El valor del aporte al fondo de solidaridad pensional debe ser un número válido. ", "")
),
""
)</f>
        <v/>
      </c>
      <c r="IC300" s="46">
        <f>IF(AND($DS300,HZ300),
IF(CV300="","Debes escribir el % del fondo de subsistencia. ",
IF( ISERR(_xlfn.NUMBERVALUE(CV300)), "El % del fondo de subsistencia debe ser un número válido. ", "")
),
""
)</f>
        <v/>
      </c>
      <c r="ID300" s="46">
        <f>IF(AND($DS300,HZ300),
IF(CW300="","Debes escribir el valor del fondo de subsistencia. ",
IF( ISERR(_xlfn.NUMBERVALUE(CW300)), "El valor del fondo de subsistencia debe ser un número válido. ", "")
),
""
)</f>
        <v/>
      </c>
      <c r="IE300" s="46">
        <f>CONCATENATE(CX300,CY300)&lt;&gt;""</f>
        <v/>
      </c>
      <c r="IF300" s="46">
        <f>IF(AND($DS300,IE300),
IF(CX300="","Debes escribir el % de sindicato. ",
IF( ISERR(_xlfn.NUMBERVALUE(CX300)), "El % de sindicato debe ser un número válido. ", "")
),
""
)</f>
        <v/>
      </c>
      <c r="IG300" s="46">
        <f>IF(AND($DS300,IE300),
IF(CY300="","Debes escribir el valor del sindicato. ",
IF( ISERR(_xlfn.NUMBERVALUE(CY300)), "El valor del sindicato debe ser un número válido. ", "")
),
""
)</f>
        <v/>
      </c>
      <c r="IH300" s="46">
        <f>IF($DS300,
IF( AND(CZ300&lt;&gt;"", ISERR(_xlfn.NUMBERVALUE(CZ300))), "El valor de sanción pública debe ser un número válido. ", "")
)</f>
        <v/>
      </c>
      <c r="II300" s="46">
        <f>IF($DS300,
IF( AND(DA300&lt;&gt;"", ISERR(_xlfn.NUMBERVALUE(DA300))), "El valor de sanción privada debe ser un número válido. ", "")
)</f>
        <v/>
      </c>
      <c r="IJ300" s="46">
        <f>CONCATENATE(DB300,DC300)&lt;&gt;""</f>
        <v/>
      </c>
      <c r="IK300" s="46">
        <f>IF(AND($DS300,IJ300),
IF(DB300="","Debes escribir la descripción de libranza. ",""),
""
)</f>
        <v/>
      </c>
      <c r="IL300" s="46">
        <f>IF(AND($DS300,IJ300),
IF(DC300="","Debes escribir la cuota libranza. ",
IF(ISERR(_xlfn.NUMBERVALUE(DC300)),"El valor de la cuota libranza debe ser un número válido. ","")
),
""
)</f>
        <v/>
      </c>
      <c r="IM300" s="46">
        <f>IF($DS300,
IF( AND(DD300&lt;&gt;"", ISERR(_xlfn.NUMBERVALUE(DD300))), "El valor de pagos a terceros debe ser un número válido. ", "")
)</f>
        <v/>
      </c>
      <c r="IN300" s="46">
        <f>IF($DS300,
IF( AND(DE300&lt;&gt;"", ISERR(_xlfn.NUMBERVALUE(DE300))), "El valor de anticipos debe ser un número válido. ", "")
)</f>
        <v/>
      </c>
      <c r="IO300" s="46">
        <f>IF($DS300,
IF( AND(DF300&lt;&gt;"", ISERR(_xlfn.NUMBERVALUE(DF300))), "El valor de AFC debe ser un número válido. ", "")
)</f>
        <v/>
      </c>
      <c r="IP300" s="46">
        <f>IF($DS300,
IF( AND(DG300&lt;&gt;"", ISERR(_xlfn.NUMBERVALUE(DG300))), "El valor de rete-fuente debe ser un número válido. ", "")
)</f>
        <v/>
      </c>
      <c r="IQ300" s="46">
        <f>IF($DS300,
IF( AND(DH300&lt;&gt;"", ISERR(_xlfn.NUMBERVALUE(DH300))), "El valor de cooperativa de trabajo debe ser un número válido. ", "")
)</f>
        <v/>
      </c>
      <c r="IR300" s="46">
        <f>IF($DS300,
IF( AND(DI300&lt;&gt;"", ISERR(_xlfn.NUMBERVALUE(DI300))), "El valor de embargo fiscal debe ser un número válido. ", "")
)</f>
        <v/>
      </c>
      <c r="IS300" s="46">
        <f>IF($DS300,
IF( AND(DJ300&lt;&gt;"", ISERR(_xlfn.NUMBERVALUE(DJ300))), "El valor de educación debe ser un número válido. ", "")
)</f>
        <v/>
      </c>
      <c r="IT300" s="46">
        <f>IF($DS300,
IF( AND(DK300&lt;&gt;"", ISERR(_xlfn.NUMBERVALUE(DK300))), "El valor de reintegro debe ser un número válido. ", "")
)</f>
        <v/>
      </c>
      <c r="IU300" s="46">
        <f>IF($DS300,
IF( AND(DL300&lt;&gt;"", ISERR(_xlfn.NUMBERVALUE(DL300))), "El valor de deuda debe ser un número válido. ", "")
)</f>
        <v/>
      </c>
      <c r="IV300" s="46">
        <f>IF($DS300,
IF( AND(DM300&lt;&gt;"", ISERR(_xlfn.NUMBERVALUE(DM300))), "El valor de otras deducciones debe ser un número válido. ", "")
)</f>
        <v/>
      </c>
      <c r="IW300" s="46">
        <f>IF($DS300,
IF(DN300="","Debes escribir el valor de los devengos totales. ",
IF( ISERR(_xlfn.NUMBERVALUE(DN300)), "El valor de los devengos totales debe ser un número válido. ", "")
)
)</f>
        <v/>
      </c>
      <c r="IX300" s="46">
        <f>IF($DS300,
IF(DO300="","Debes escribir el valor de las deducciones totales. ",
IF( ISERR(_xlfn.NUMBERVALUE(DO300)), "El valor de las deducciones totales debe ser un número válido. ", "")
)
)</f>
        <v/>
      </c>
      <c r="IY300" s="46">
        <f>IF($DS300,
IF(DP300="","Debes escribir el valor del salario total. ",
IF( ISERR(_xlfn.NUMBERVALUE(DP300)), "El valor del salario total debe ser un número válido. ", "")
)
)</f>
        <v/>
      </c>
    </row>
    <row r="301">
      <c r="B301" s="48" t="n">
        <v>289</v>
      </c>
      <c r="C301" s="61">
        <f>IF(AND(DS301,DP301&lt;&gt;""),
IF(DQ301="","OK","Error"),
""
)</f>
        <v/>
      </c>
      <c r="D301" s="53" t="n"/>
      <c r="E301" s="52" t="n"/>
      <c r="F301" s="112" t="n"/>
      <c r="G301" s="52" t="n"/>
      <c r="H301" s="53" t="n"/>
      <c r="I301" s="52" t="n"/>
      <c r="J301" s="52" t="n"/>
      <c r="K301" s="53" t="n"/>
      <c r="L301" s="55" t="n"/>
      <c r="M301" s="108" t="n"/>
      <c r="N301" s="56" t="n"/>
      <c r="O301" s="52" t="n"/>
      <c r="P301" s="52" t="n"/>
      <c r="Q301" s="52" t="n"/>
      <c r="R301" s="52" t="n"/>
      <c r="S301" s="52" t="n"/>
      <c r="T301" s="53" t="n"/>
      <c r="U301" s="52" t="n"/>
      <c r="V301" s="52" t="n"/>
      <c r="W301" s="55" t="n"/>
      <c r="X301" s="55" t="n"/>
      <c r="Y301" s="52" t="n"/>
      <c r="Z301" s="55" t="n"/>
      <c r="AA301" s="52" t="n"/>
      <c r="AB301" s="53" t="n"/>
      <c r="AC301" s="53" t="n"/>
      <c r="AD301" s="53" t="n"/>
      <c r="AE301" s="177" t="n"/>
      <c r="AF301" s="113" t="n"/>
      <c r="AG301" s="177" t="n"/>
      <c r="AH301" s="178" t="n"/>
      <c r="AI301" s="178" t="n"/>
      <c r="AJ301" s="178" t="n"/>
      <c r="AK301" s="114" t="n"/>
      <c r="AL301" s="178" t="n"/>
      <c r="AM301" s="114" t="n"/>
      <c r="AN301" s="178" t="n"/>
      <c r="AO301" s="114" t="n"/>
      <c r="AP301" s="178" t="n"/>
      <c r="AQ301" s="114" t="n"/>
      <c r="AR301" s="178" t="n"/>
      <c r="AS301" s="114" t="n"/>
      <c r="AT301" s="178" t="n"/>
      <c r="AU301" s="114" t="n"/>
      <c r="AV301" s="178" t="n"/>
      <c r="AW301" s="114" t="n"/>
      <c r="AX301" s="178" t="n"/>
      <c r="AY301" s="114" t="n"/>
      <c r="AZ301" s="178" t="n"/>
      <c r="BA301" s="114" t="n"/>
      <c r="BB301" s="178" t="n"/>
      <c r="BC301" s="114" t="n"/>
      <c r="BD301" s="178" t="n"/>
      <c r="BE301" s="178" t="n"/>
      <c r="BF301" s="178" t="n"/>
      <c r="BG301" s="59" t="n"/>
      <c r="BH301" s="178" t="n"/>
      <c r="BI301" s="114" t="n"/>
      <c r="BJ301" s="53" t="n"/>
      <c r="BK301" s="178" t="n"/>
      <c r="BL301" s="114" t="n"/>
      <c r="BM301" s="178" t="n"/>
      <c r="BN301" s="114" t="n"/>
      <c r="BO301" s="178" t="n"/>
      <c r="BP301" s="178" t="n"/>
      <c r="BQ301" s="178" t="n"/>
      <c r="BR301" s="178" t="n"/>
      <c r="BS301" s="178" t="n"/>
      <c r="BT301" s="178" t="n"/>
      <c r="BU301" s="178" t="n"/>
      <c r="BV301" s="178" t="n"/>
      <c r="BW301" s="178" t="n"/>
      <c r="BX301" s="178" t="n"/>
      <c r="BY301" s="178" t="n"/>
      <c r="BZ301" s="178" t="n"/>
      <c r="CA301" s="178" t="n"/>
      <c r="CB301" s="178" t="n"/>
      <c r="CC301" s="178" t="n"/>
      <c r="CD301" s="178" t="n"/>
      <c r="CE301" s="178" t="n"/>
      <c r="CF301" s="178" t="n"/>
      <c r="CG301" s="178" t="n"/>
      <c r="CH301" s="178" t="n"/>
      <c r="CI301" s="178" t="n"/>
      <c r="CJ301" s="178" t="n"/>
      <c r="CK301" s="53" t="n"/>
      <c r="CL301" s="178" t="n"/>
      <c r="CM301" s="178" t="n"/>
      <c r="CN301" s="60" t="n"/>
      <c r="CO301" s="177" t="n"/>
      <c r="CP301" s="178" t="n"/>
      <c r="CQ301" s="60" t="n"/>
      <c r="CR301" s="177" t="n"/>
      <c r="CS301" s="178" t="n"/>
      <c r="CT301" s="59" t="n"/>
      <c r="CU301" s="178" t="n"/>
      <c r="CV301" s="59" t="n"/>
      <c r="CW301" s="178" t="n"/>
      <c r="CX301" s="59" t="n"/>
      <c r="CY301" s="178" t="n"/>
      <c r="CZ301" s="178" t="n"/>
      <c r="DA301" s="178" t="n"/>
      <c r="DB301" s="53" t="n"/>
      <c r="DC301" s="178" t="n"/>
      <c r="DD301" s="178" t="n"/>
      <c r="DE301" s="178" t="n"/>
      <c r="DF301" s="178" t="n"/>
      <c r="DG301" s="178" t="n"/>
      <c r="DH301" s="178" t="n"/>
      <c r="DI301" s="178" t="n"/>
      <c r="DJ301" s="178" t="n"/>
      <c r="DK301" s="178" t="n"/>
      <c r="DL301" s="178" t="n"/>
      <c r="DM301" s="178" t="n"/>
      <c r="DN301" s="177" t="n"/>
      <c r="DO301" s="177" t="n"/>
      <c r="DP301" s="177" t="n"/>
      <c r="DQ301" s="76">
        <f>IF(AND(DS301,DP301&lt;&gt;""),
CONCATENATE(DT301,DU301,DV301,DW301,DX301,DY301,DZ301,EA301,EB301,EC301,ED301,EE301,EF301,EG301,EH301,EI301,EJ301,EK301,EL301,EM301,EN301,EO301,EP301,EQ301,ES301,ET301,EU301,EV301,EW301,EX301,EY301,EZ301,FA301,FC301,FD301,FF301,FG301,FI301,FJ301,FL301,FM301,FO301,FP301,FR301,FS301,FU301,FV301,FX301,FY301,GA301,GB301,GD301,GE301,GF301,GH301,GI301,GJ301,GL301,GM301,GN301,GP301,GQ301,GS301,GT301,GU301,GV301,GW301,GX301,GY301,GZ301,HA301,HB301,HC301,HD301,HE301,HF301,HG301,HH301,HI301,HJ301,HK301,HL301,HM301,HN301,HO301,HQ301,HR301,HS301,HT301,HU301,HV301,HW301,HX301,HY301,IA301,IB301,IC301,ID301,IF301,IG301,IH301,II301,IK301,IL301,IM301,IN301,IO301,IP301,IQ301,IR301,IS301,IT301,IU301,IV301,IW301,IX301,IY301,IZ301),
""
)</f>
        <v/>
      </c>
      <c r="DR301" s="53" t="n"/>
      <c r="DS301" s="46">
        <f>CONCATENATE(D301,$E301,$F301,$G301,H301,$I301,$J301,K301,$L301,$M301,N301,$O301,$P301,$Q301,$R301,$S301,T301,$U301,$V301,$W301,$X301,$Y301,$Z301,$AA301,AB301,AC301,AD301,$AE301,$AF301,$AG301,AH301,AI301,AJ301,AK301,AL301,AM301,AN301,AO301,AP301,AQ301,AR301,AS301,AT301,AU301,AV301,AW301,AX301,AY301,AZ301,BA301,BB301,BC301,BD301,BE301,BF301,BG301,BH301,BI301,BJ301,BK301,BL301,BM301,BN301,BO301,BP301,BQ301,BR301,BS301,BT301,BU301,BV301,BW301,BX301,BY301,BZ301,CA301,CB301,CC301,CD301,CE301,CF301,CG301,CH301,CI301,CJ301,CK301,CL301,CM301,$CN301,$CO301,CP301,$CQ301,$CR301,CS301,CT301,CU301,CV301,CW301,CX301,CY301,CZ301,DA301,DB301,DC301,DD301,DE301,DF301,DG301,DH301,DI301,DJ301,DK301,DL301,DM301,$DN301,$DO301,$DP301,DR301)&lt;&gt;""</f>
        <v/>
      </c>
      <c r="DT301" s="46">
        <f>IF(AND($DS301,$E$4&lt;&gt;""),
IF(LEFT($E$4,2) = "1.",
IF(D301&lt;&gt;"","El CUNE sólo se envía en operaciones de novedad o ajuste. ",""),
IF(D301="","Debes escribir un CUNE válido para realizar operaciones de novedad o ajuste. ","")),
""
)</f>
        <v/>
      </c>
      <c r="DU301" s="46">
        <f>IF($DS301,
IF(E301="","Debes seleccionar el tipo de documento del empleado. ",
IF(_xlfn.IFNA(VLOOKUP(E301,TIPO_DE_DOCUMENTO,1,FALSE),-1)=-1,"El tipo de documento no es válido (por favor seleccionarlo de la lista). ","")
)
)</f>
        <v/>
      </c>
      <c r="DV301" s="46">
        <f>IF($DS301,
IF(F301="","Debes escribir el número de documento del empleado. ","")
)</f>
        <v/>
      </c>
      <c r="DW301" s="46">
        <f>IF($DS301,
IF(G301="","Debes escribir el primer nombre del empleado. ","")
)</f>
        <v/>
      </c>
      <c r="DY301" s="46">
        <f>IF($DS301,
IF(I301="","Debes escribir el primer apellido del empleado. ","")
)</f>
        <v/>
      </c>
      <c r="DZ301" s="46">
        <f>IF($DS301,
IF(J301="","Debes escribir el segundo apellido del empleado. ","")
)</f>
        <v/>
      </c>
      <c r="EB301" s="46">
        <f>IF($DS301,
IF(L301="","Debes escribir la fecha de ingreso del empleado. ",
IF(ISERR(DATE(YEAR(L301),MONTH(L301),DAY(L301))), "El valor ingresado en fecha de ingreso no tiene un formato válido. ","")
)
)</f>
        <v/>
      </c>
      <c r="EC301" s="46">
        <f>IF($DS301,
IF(M301="","Debes escribir el tiempo laborado. ",
IF( IFERROR(INT(M301),1.1) &lt;&gt; IFERROR(_xlfn.NUMBERVALUE(M301),1), "El valor de los días trabajados debe ser un número entero. ", "")
)
)</f>
        <v/>
      </c>
      <c r="ED301" s="46">
        <f>IF($DS301,
IF( AND(N301&lt;&gt;"", ISERR(DATE(YEAR(N301),MONTH(N301),DAY(N301))) ), "El valor ingresado en fecha de ingreso no tiene un formato válido. ",
IF( AND(N301&lt;&gt;"", $E$6&lt;&gt;"", DATE(YEAR(N301), MONTH(N301), 1) &lt;&gt; IFERROR(DATE(MID($E$6, 1, 4), MID($E$6, 6, 2),1), "1/1/1900") ), "La fecha de retiro debe estar dentro del período liquidado. ", "")
)
)</f>
        <v/>
      </c>
      <c r="EE301" s="46">
        <f>IF($DS301,
IF(O301="","Debes seleccionar el tipo de trabajador. ",
IF(_xlfn.IFNA(VLOOKUP(O301,TIPO_DE_TRABAJADOR,1,FALSE),-1)=-1,"El tipo de trabajador no es válido (por favor seleccionarlo de la lista). ","")
)
)</f>
        <v/>
      </c>
      <c r="EF301" s="46">
        <f>IF($DS301,
IF(P301="","Debes seleccionar si es un trabajador dependiente pensionado por vejez. ",
IF(_xlfn.IFNA(VLOOKUP(P301,SUBTIPO_DE_TRABAJADOR,1,FALSE),-1)=-1,"El tipo de trabajador dependiente pensionado por vejez no es válido (por favor seleccionarlo de la lista). ","")
)
)</f>
        <v/>
      </c>
      <c r="EG301" s="46">
        <f>IF($DS301,
IF(Q301="","Debes seleccionar el tipo de contrato del trabajador. ",
IF(_xlfn.IFNA(VLOOKUP(Q301,TIPO_DE_CONTRATO,1,FALSE),-1)=-1,"El tipo de contrato del trabajador no es válido (por favor seleccionarlo de la lista). ","")
)
)</f>
        <v/>
      </c>
      <c r="EH301" s="46">
        <f>IF($DS301,
IF(R301="","Debes seleccionar si es un salario integral. ",
IF(_xlfn.IFNA(VLOOKUP(R301,SI_NO,1,FALSE),-1)=-1,"Valor no válido para salario integral (por favor seleccionarlo de la lista). ","")
)
)</f>
        <v/>
      </c>
      <c r="EI301" s="46">
        <f>IF($DS301,
IF(S301="","Debes seleccionar si el trabajador realiza actividades de riesgo. ",
IF(_xlfn.IFNA(VLOOKUP(S301,SI_NO,1,FALSE),-1)=-1,"Valor no válido para actividad de alto riesgo (por favor seleccionarlo de la lista). ","")
)
)</f>
        <v/>
      </c>
      <c r="EK301" s="46">
        <f>IF($DS301,
IF(U301="","Debes escribir el código del municipio de residencia del trabajador. ",
IF(_xlfn.IFNA(VLOOKUP(U301,MUNICIPIO,1,FALSE),-1)=-1,"El municipio de residencia del trabajador es inválido (por favor seleccionarlo de la lista). ","")
)
)</f>
        <v/>
      </c>
      <c r="EL301" s="46">
        <f>IF($DS301,
IF(V301="","Debes escribir el la dirección de residendia del trabajador. ","")
)</f>
        <v/>
      </c>
      <c r="EM301" s="46">
        <f>IF($DS301,
IF(W301="","Debes escribir la fecha de inicio de la liquidación. ",
IF(ISERR(DATE(YEAR(W301),MONTH(W301),DAY(W301))),"El valor ingresado en fecha de inicio de liquidación no tiene un formato válido. ",
IF( AND($E$6&lt;&gt;"", DATE(YEAR(W301), MONTH(W301), 1) &lt;&gt; IFERROR(DATE(MID($E$6, 1, 4), MID($E$6, 6, 2),1), "1/1/1900") ), "La fecha de inicio de la liquidación debe estar dentro del período liquidado. ", "")
)
)
)</f>
        <v/>
      </c>
      <c r="EN301" s="46">
        <f>IF($DS301,
IF(X301="","Debes escribir la fecha de fin de la liquidación. ",
IF(ISERR(DATE(YEAR(X301),MONTH(X301),DAY(X301))),"El valor ingresado en fecha de fin de liquidación no tiene un formato válido. ",
IF( AND($E$6&lt;&gt;"", DATE(YEAR(X301), MONTH(X301), 1) &lt;&gt; IFERROR(DATE(MID($E$6, 1, 4), MID($E$6, 6, 2),1), "1/1/1900") ), "La fecha de fin de la liquidación debe estar dentro del período liquidado. ", "")
)
)
)</f>
        <v/>
      </c>
      <c r="EO301" s="46">
        <f>IF($DS301,
IF(Y301="","Debes escribir la frecuencia de pago del trabajador. ",
IF(_xlfn.IFNA(VLOOKUP(Y301,PERÍODO_DE_NÓMINA,1,FALSE),-1)=-1,"La frecuencia de pago es inválida (por favor seleccionarlo de la lista). ","")
)
)</f>
        <v/>
      </c>
      <c r="EP301" s="46">
        <f>IF($DS301,
IF(Z301="","Debes escribir la fecha de pago. ",
IF(ISERR(DATE(YEAR(Z301),MONTH(Z301),DAY(Z301))), "El valor ingresado en fecha de pago no tiene un formato válido. ","")
)
)</f>
        <v/>
      </c>
      <c r="EQ301" s="46">
        <f>IF($DS301,
IF(AA301="","Debes escribir el medio de pago. ",
IF(_xlfn.IFNA(VLOOKUP(AA301,MEDIOS_DE_PAGO,1,FALSE),-1)=-1,"El medio de pago es inválido (por favor seleccionarlo de la lista). ","")
)
)</f>
        <v/>
      </c>
      <c r="ER301" s="46">
        <f>OR(AA301='Tablas '!$T$4,AA301='Tablas '!$T$7,AA301='Tablas '!$T$8,AA301='Tablas '!$T$11)</f>
        <v/>
      </c>
      <c r="ES301" s="46">
        <f>IF(AND($DS301,ER301),
IF(AB301="","Debes escribir la entidad bancaria. ",""),
""
)</f>
        <v/>
      </c>
      <c r="ET301" s="46">
        <f>IF(AND($DS301,ER301),
IF(AC301="","Debes escribir el tipo de cuenta bancaria. ",
IF(_xlfn.IFNA(VLOOKUP(AC301,TIPO_DE_CUENTA,1,FALSE),-1)=-1,"El tipo de cuenta bancaria es inválida (por favor seleccionarlo de la lista). ","")
),
""
)</f>
        <v/>
      </c>
      <c r="EU301" s="46">
        <f>IF(AND($DS301,ER301),
IF(AD301="","Debes escribir el número de cuenta bancaria. ",""),
""
)</f>
        <v/>
      </c>
      <c r="EV301" s="46">
        <f>IF($DS301,
IF(AE301="","Debes escribir el valor del sueldo básico. ",
IF( ISERR(_xlfn.NUMBERVALUE(AE301)), "El valor del sueldo básico debe ser un número válido. ", "")
)
)</f>
        <v/>
      </c>
      <c r="EW301" s="46">
        <f>IF($DS301,
IF(AF301="","Debes escribir el número de días trabajados. ",
IF( IFERROR(INT(AF301),1.1) &lt;&gt; IFERROR(_xlfn.NUMBERVALUE(AF301),1), "La cantidad de días trabajados debe ser un número entero. ", "")
)
)</f>
        <v/>
      </c>
      <c r="EX301" s="46">
        <f>IF($DS301,
IF(AG301="","Debes escribir el valor del sueldo trabajado. ",
IF( ISERR(_xlfn.NUMBERVALUE(AG301)), "El valor del sueldo trabajado debe ser un número válido. ", "")
)
)</f>
        <v/>
      </c>
      <c r="EY301" s="46">
        <f>IF($DS301,
IF( AND(AH301&lt;&gt;"", ISERR(_xlfn.NUMBERVALUE(AH301))), "El valor del auxilio de transporte debe ser un número válido. ", "")
)</f>
        <v/>
      </c>
      <c r="EZ301" s="46">
        <f>IF($DS301,
IF( AND(AI301&lt;&gt;"", ISERR(_xlfn.NUMBERVALUE(AI301))), "El valor de viáticos salariales debe ser un número válido. ", "")
)</f>
        <v/>
      </c>
      <c r="FA301" s="46">
        <f>IF($DS301,
IF( AND(AJ301&lt;&gt;"", ISERR(_xlfn.NUMBERVALUE(AJ301))), "El valor de viáticos NO salariales debe ser un número válido. ", "")
)</f>
        <v/>
      </c>
      <c r="FB301" s="46">
        <f>CONCATENATE(AK301,AL301)&lt;&gt;""</f>
        <v/>
      </c>
      <c r="FC301" s="46">
        <f>IF(AND($DS301,FB301),
IF(AK301="","Debes escribir el número de horas extras diurnas. ",
IF( IFERROR(INT(AK301),1.1) &lt;&gt; IFERROR(_xlfn.NUMBERVALUE(AK301),1), "La cantidad de horas extras diurnas debe ser un número entero. ", "")
),
""
)</f>
        <v/>
      </c>
      <c r="FD301" s="46">
        <f>IF(AND($DS301,FB301),
IF(AL301="","Debes escribir el valor de las horas extras diurnas. ",
IF( ISERR(_xlfn.NUMBERVALUE(AL301)), "El valor de las horas extras duirnas debe ser un número válido. ", "")
),
""
)</f>
        <v/>
      </c>
      <c r="FE301" s="46">
        <f>CONCATENATE(AM301,AN301)&lt;&gt;""</f>
        <v/>
      </c>
      <c r="FF301" s="46">
        <f>IF(AND($DS301,FE301),
IF(AM301="","Debes escribir el número de horas extras nocturnas. ",
IF( IFERROR(INT(AM301),1.1) &lt;&gt; IFERROR(_xlfn.NUMBERVALUE(AM301),1), "La cantidad de horas extras nocturnas debe ser un número entero. ", "")
),
""
)</f>
        <v/>
      </c>
      <c r="FG301" s="46">
        <f>IF(AND($DS301,FE301),
IF(AN301="","Debes escribir el valor de las horas extras nocturnas. ",
IF( ISERR(_xlfn.NUMBERVALUE(AN301)), "El valor de las horas extras nocturnas debe ser un número válido. ", "")
),
""
)</f>
        <v/>
      </c>
      <c r="FH301" s="46">
        <f>CONCATENATE(AO301,AP301)&lt;&gt;""</f>
        <v/>
      </c>
      <c r="FI301" s="46">
        <f>IF(AND($DS301,FH301),
IF(AO301="","Debes escribir el número de horas extras diurnas dominicales y festivas. ",
IF( IFERROR(INT(AO301),1.1) &lt;&gt; IFERROR(_xlfn.NUMBERVALUE(AO301),1), "La cantidad de horas extras diurnas dominicales y festivas debe ser un número entero. ", "")
),
""
)</f>
        <v/>
      </c>
      <c r="FJ301" s="46">
        <f>IF(AND($DS301,FH301),
IF(AP301="","Debes escribir el valor de las horas extras diurnas dominicales y festivas. ",
IF( ISERR(_xlfn.NUMBERVALUE(AP301)), "El valor de las horas extras diurnas dominicales y festivas debe ser un número válido. ", "")
),
""
)</f>
        <v/>
      </c>
      <c r="FK301" s="46">
        <f>CONCATENATE(AQ301,AR301)&lt;&gt;""</f>
        <v/>
      </c>
      <c r="FL301" s="46">
        <f>IF(AND($DS301,FK301),
IF(AQ301="","Debes escribir el número de horas extras nocturnas dominicales y festivas. ",
IF( IFERROR(INT(AQ301),1.1) &lt;&gt; IFERROR(_xlfn.NUMBERVALUE(AQ301),1), "La cantidad de horas extras nocturnas dominicales y festivas debe ser un número entero. ", "")
),
""
)</f>
        <v/>
      </c>
      <c r="FM301" s="46">
        <f>IF(AND($DS301,FK301),
IF(AR301="","Debes escribir el valor de las horas extras nocturnas dominicales y festivas. ",
IF( ISERR(_xlfn.NUMBERVALUE(AR301)), "El valor de las horas extras nocturnas dominicales y festivas debe ser un número válido. ", "")
),
""
)</f>
        <v/>
      </c>
      <c r="FN301" s="46">
        <f>CONCATENATE(AS301,AT301)&lt;&gt;""</f>
        <v/>
      </c>
      <c r="FO301" s="46">
        <f>IF(AND($DS301,FN301),
IF(AS301="","Debes escribir el número de horas recargo nocturno. ",
IF( IFERROR(INT(AS301),1.1) &lt;&gt; IFERROR(_xlfn.NUMBERVALUE(AS301),1), "La cantidad de horas recargo nocturno debe ser un número entero. ", "")
),
""
)</f>
        <v/>
      </c>
      <c r="FP301" s="46">
        <f>IF(AND($DS301,FN301),
IF(AT301="","Debes escribir el valor de las horas recargo nocturno. ",
IF( ISERR(_xlfn.NUMBERVALUE(AT301)), "El valor de las horas recargo nocturno debe ser un número válido. ", "")
),
""
)</f>
        <v/>
      </c>
      <c r="FQ301" s="46">
        <f>CONCATENATE(AU301,AV301)&lt;&gt;""</f>
        <v/>
      </c>
      <c r="FR301" s="46">
        <f>IF(AND($DS301,FQ301),
IF(AU301="","Debes escribir el número de horas recargo diurno dominical y festivo. ",
IF( IFERROR(INT(AU301),1.1) &lt;&gt; IFERROR(_xlfn.NUMBERVALUE(AU301),1), "La cantidad de horas recargo diurno dominical y festivo debe ser un número entero. ", "")
),
""
)</f>
        <v/>
      </c>
      <c r="FS301" s="46">
        <f>IF(AND($DS301,FQ301),
IF(AV301="","Debes escribir el valor de las horas recargo diurno dominical y festivo. ",
IF( ISERR(_xlfn.NUMBERVALUE(AV301)), "El valor de las horas recargo diurno dominical y festivo debe ser un número válido. ", "")
),
""
)</f>
        <v/>
      </c>
      <c r="FT301" s="46">
        <f>CONCATENATE(AW301,AX301)&lt;&gt;""</f>
        <v/>
      </c>
      <c r="FU301" s="46">
        <f>IF(AND($DS301,FT301),
IF(AW301="","Debes escribir el número de horas recargo nocturno dominical y festivo. ",
IF( IFERROR(INT(AW301),1.1) &lt;&gt; IFERROR(_xlfn.NUMBERVALUE(AW301),1), "La cantidad de horas recargo nocturno dominical y festivo debe ser un número entero. ", "")
),
""
)</f>
        <v/>
      </c>
      <c r="FV301" s="46">
        <f>IF(AND($DS301,FT301),
IF(AX301="","Debes escribir el valor de las horas recargo nocturno dominical y festivo. ",
IF( ISERR(_xlfn.NUMBERVALUE(AX301)), "El valor de las horas recargo nocturno dominical y festivo debe ser un número válido. ", "")
),
""
)</f>
        <v/>
      </c>
      <c r="FW301" s="46">
        <f>CONCATENATE(AY301,AZ301)&lt;&gt;""</f>
        <v/>
      </c>
      <c r="FX301" s="46">
        <f>IF(AND($DS301,FW301),
IF(AY301="","Debes escribir el número de días de vacaciones comunes. ",
IF( IFERROR(INT(AY301),1.1) &lt;&gt; IFERROR(_xlfn.NUMBERVALUE(AY301),1), "La cantidad de días de vacaciones comunes debe ser un número entero. ", "")
),
""
)</f>
        <v/>
      </c>
      <c r="FY301" s="46">
        <f>IF(AND($DS301,FW301),
IF(AZ301="","Debes escribir el valor de las vacaciones comunes. ",
IF( ISERR(_xlfn.NUMBERVALUE(AZ301)), "El valor de las vacaciones comunes debe ser un número válido. ", "")
),
""
)</f>
        <v/>
      </c>
      <c r="FZ301" s="46">
        <f>CONCATENATE(BA301,BB301)&lt;&gt;""</f>
        <v/>
      </c>
      <c r="GA301" s="46">
        <f>IF(AND($DS301,FZ301),
IF(BA301="","Debes escribir el número de días de vacaciones compensadas. ",
IF( IFERROR(INT(BA301),1.1) &lt;&gt; IFERROR(_xlfn.NUMBERVALUE(BA301),1), "La cantidad de días de vacaciones compensadas debe ser un número entero. ", "")
),
""
)</f>
        <v/>
      </c>
      <c r="GB301" s="46">
        <f>IF(AND($DS301,FZ301),
IF(BB301="","Debes escribir el valor de las vacaciones compensadas. ",
IF( ISERR(_xlfn.NUMBERVALUE(BB301)), "El valor de las vacaciones compensadas debe ser un número válido. ", "")
),
""
)</f>
        <v/>
      </c>
      <c r="GC301" s="46">
        <f>CONCATENATE(BC301,BD301)&lt;&gt;""</f>
        <v/>
      </c>
      <c r="GD301" s="46">
        <f>IF(AND($DS301,GC301),
IF(BC301="","Debes escribir el número de días de prima salarial. ",
IF( IFERROR(INT(BC301),1.1) &lt;&gt; IFERROR(_xlfn.NUMBERVALUE(BC301),1), "La cantidad de días de prima salarial debe ser un número entero. ", "")
),
""
)</f>
        <v/>
      </c>
      <c r="GE301" s="46">
        <f>IF(AND($DS301,GC301),
IF(BD301="","Debes escribir el valor de los días de prima salarial. ",
IF( ISERR(_xlfn.NUMBERVALUE(BD301)), "El valor de los días de prima salarial debe ser un número válido. ", "")
),
""
)</f>
        <v/>
      </c>
      <c r="GF301" s="46">
        <f>IF($DS301,
IF( AND(BE301&lt;&gt;"", ISERR(_xlfn.NUMBERVALUE(BE301))), "El valor de la prima NO saliarial debe ser un número válido. ", "")
)</f>
        <v/>
      </c>
      <c r="GG301" s="46">
        <f>CONCATENATE(BF301,BG301,BH301)&lt;&gt;""</f>
        <v/>
      </c>
      <c r="GH301" s="46">
        <f>IF(AND($DS301,GG301),
IF(BF301="","Debes escribir el valor de las cesantías. ",
IF( ISERR(_xlfn.NUMBERVALUE(BF301)), "El valor de las cesantías debe ser un número válido. ", "")
),
""
)</f>
        <v/>
      </c>
      <c r="GI301" s="46">
        <f>IF(AND($DS301,GG301),
IF(BG301="","Debes escribir el % de cesantías. ",
IF( ISERR(_xlfn.NUMBERVALUE(BG301)), "El % de cesantías debe ser un número válido. ", "")
),
""
)</f>
        <v/>
      </c>
      <c r="GJ301" s="46">
        <f>IF(AND($DS301,GG301),
IF(BH301="","Debes escribir el valor de intereses de cesantías. ",
IF( ISERR(_xlfn.NUMBERVALUE(BH301)), "El valor de intereses de cesantías debe ser un número válido. ", "")
),
""
)</f>
        <v/>
      </c>
      <c r="GK301" s="46">
        <f>CONCATENATE(BI301,BJ301,BK301)&lt;&gt;""</f>
        <v/>
      </c>
      <c r="GL301" s="46">
        <f>IF(AND($DS301,GK301),
IF(BI301="","Debes escribir el número de días de incapacidad. ",
IF( IFERROR(INT(BI301),1.1) &lt;&gt; IFERROR(_xlfn.NUMBERVALUE(BI301),1), "La cantidad de días de incapacidad debe ser un número entero. ", "")
),
""
)</f>
        <v/>
      </c>
      <c r="GM301" s="46">
        <f>IF(AND($DS301,GK301),
IF(BJ301="","Debes escribir el tipo de incapacidad. ",
IF(_xlfn.IFNA(VLOOKUP(BJ301,TIPO_DE_INCAPACIDAD,1,FALSE),-1)=-1,"El tipo de incapacidad es inválida (por favor seleccionarlo de la lista). ","")
),
""
)</f>
        <v/>
      </c>
      <c r="GN301" s="46">
        <f>IF(AND($DS301,GK301),
IF(BK301="","Debes escribir el valor de la incapacidad. ",
IF( ISERR(_xlfn.NUMBERVALUE(BK301)), "El valor de la incapacidad debe ser un número válido. ", "")
),
""
)</f>
        <v/>
      </c>
      <c r="GO301" s="46">
        <f>CONCATENATE(BL301,BM301)&lt;&gt;""</f>
        <v/>
      </c>
      <c r="GP301" s="46">
        <f>IF(AND($DS301,GO301),
IF(BL301="","Debes escribir el número de días de licencia de maternidad o paternidad. ",
IF( IFERROR(INT(BL301),1.1) &lt;&gt; IFERROR(_xlfn.NUMBERVALUE(BL301),1), "La cantidad de días de licencia de maternidad o paternidad debe ser un número entero. ", "")
),
""
)</f>
        <v/>
      </c>
      <c r="GQ301" s="46">
        <f>IF(AND($DS301,GO301),
IF(BM301="","Debes escribir el valor de la licencia de maternidad o paternidad. ",
IF( ISERR(_xlfn.NUMBERVALUE(BM301)), "El valor de la licencia de maternidad o paternidad debe ser un número válido. ", "")
),
""
)</f>
        <v/>
      </c>
      <c r="GR301" s="46">
        <f>CONCATENATE(BN301,BO301)&lt;&gt;""</f>
        <v/>
      </c>
      <c r="GS301" s="46">
        <f>IF(AND($DS301,GR301),
IF(BN301="","Debes escribir el número de días de licencia remunerada. ",
IF( IFERROR(INT(BN301),1.1) &lt;&gt; IFERROR(_xlfn.NUMBERVALUE(BN301),1), "La cantidad de días de licencia remunerada debe ser un número entero. ", "")
),
""
)</f>
        <v/>
      </c>
      <c r="GT301" s="46">
        <f>IF(AND($DS301,GR301),
IF(BO301="","Debes escribir el valor de la licencia remunerada. ",
IF( ISERR(_xlfn.NUMBERVALUE(BO301)), "El valor de la licencia remunerada debe ser un número válido. ", "")
),
""
)</f>
        <v/>
      </c>
      <c r="GU301" s="46">
        <f>IF($DS301,
IF( AND(BP301&lt;&gt;"", ISERR(_xlfn.NUMBERVALUE(BP301))), "El valor de la licencia NO remunerada debe ser un número válido. ", "")
)</f>
        <v/>
      </c>
      <c r="GV301" s="46">
        <f>IF($DS301,
IF( AND(BQ301&lt;&gt;"", ISERR(_xlfn.NUMBERVALUE(BQ301))), "El valor de auxilios salariales debe ser un número válido. ", "")
)</f>
        <v/>
      </c>
      <c r="GW301" s="46">
        <f>IF($DS301,
IF( AND(BR301&lt;&gt;"", ISERR(_xlfn.NUMBERVALUE(BR301))), "El valor de auxilios NO salariales debe ser un número válido. ", "")
)</f>
        <v/>
      </c>
      <c r="GX301" s="46">
        <f>IF($DS301,
IF( AND(BS301&lt;&gt;"", ISERR(_xlfn.NUMBERVALUE(BS301))), "El valor de bonos salariales debe ser un número válido. ", "")
)</f>
        <v/>
      </c>
      <c r="GY301" s="46">
        <f>IF($DS301,
IF( AND(BT301&lt;&gt;"", ISERR(_xlfn.NUMBERVALUE(BT301))), "El valor de bonos NO salariales debe ser un número válido. ", "")
)</f>
        <v/>
      </c>
      <c r="GZ301" s="46">
        <f>IF($DS301,
IF( AND(BU301&lt;&gt;"", ISERR(_xlfn.NUMBERVALUE(BU301))), "El valor de bonos salariales de alimentación debe ser un número válido. ", "")
)</f>
        <v/>
      </c>
      <c r="HA301" s="46">
        <f>IF($DS301,
IF( AND(BV301&lt;&gt;"", ISERR(_xlfn.NUMBERVALUE(BV301))), "El valor de bonos NO salariales de alimentación debe ser un número válido. ", "")
)</f>
        <v/>
      </c>
      <c r="HB301" s="46">
        <f>IF($DS301,
IF( AND(BW301&lt;&gt;"", ISERR(_xlfn.NUMBERVALUE(BW301))), "El valor de bonificaciones salariales debe ser un número válido. ", "")
)</f>
        <v/>
      </c>
      <c r="HC301" s="46">
        <f>IF($DS301,
IF( AND(BX301&lt;&gt;"", ISERR(_xlfn.NUMBERVALUE(BX301))), "El valor de bonificaciones NO salariales debe ser un número válido. ", "")
)</f>
        <v/>
      </c>
      <c r="HD301" s="46">
        <f>IF($DS301,
IF( AND(BY301&lt;&gt;"", ISERR(_xlfn.NUMBERVALUE(BY301))), "El valor de compensaciones ordinarias debe ser un número válido. ", "")
)</f>
        <v/>
      </c>
      <c r="HE301" s="46">
        <f>IF($DS301,
IF( AND(BZ301&lt;&gt;"", ISERR(_xlfn.NUMBERVALUE(BZ301))), "El valor de compensaciones extraordinarias debe ser un número válido. ", "")
)</f>
        <v/>
      </c>
      <c r="HF301" s="46">
        <f>IF($DS301,
IF( AND(CA301&lt;&gt;"", ISERR(_xlfn.NUMBERVALUE(CA301))), "El valor de comisiones debe ser un número válido. ", "")
)</f>
        <v/>
      </c>
      <c r="HG301" s="46">
        <f>IF($DS301,
IF( AND(CB301&lt;&gt;"", ISERR(_xlfn.NUMBERVALUE(CB301))), "El valor de ausencia por huega debe ser un número válido. ", "")
)</f>
        <v/>
      </c>
      <c r="HH301" s="46">
        <f>IF($DS301,
IF( AND(CC301&lt;&gt;"", ISERR(_xlfn.NUMBERVALUE(CC301))), "El valor de anticipos debe ser un número válido. ", "")
)</f>
        <v/>
      </c>
      <c r="HI301" s="46">
        <f>IF($DS301,
IF( AND(CD301&lt;&gt;"", ISERR(_xlfn.NUMBERVALUE(CD301))), "El valor de pagos a terceros debe ser un número válido. ", "")
)</f>
        <v/>
      </c>
      <c r="HJ301" s="46">
        <f>IF($DS301,
IF( AND(CE301&lt;&gt;"", ISERR(_xlfn.NUMBERVALUE(CE301))), "El valor de dotación debe ser un número válido. ", "")
)</f>
        <v/>
      </c>
      <c r="HK301" s="46">
        <f>IF($DS301,
IF( AND(CF301&lt;&gt;"", ISERR(_xlfn.NUMBERVALUE(CF301))), "El valor de apoyo sostenibilidad debe ser un número válido. ", "")
)</f>
        <v/>
      </c>
      <c r="HL301" s="46">
        <f>IF($DS301,
IF( AND(CG301&lt;&gt;"", ISERR(_xlfn.NUMBERVALUE(CG301))), "El valor de teletrabajo debe ser un número válido. ", "")
)</f>
        <v/>
      </c>
      <c r="HM301" s="46">
        <f>IF($DS301,
IF( AND(CH301&lt;&gt;"", ISERR(_xlfn.NUMBERVALUE(CH301))), "El valor de bonificación de retiro debe ser un número válido. ", "")
)</f>
        <v/>
      </c>
      <c r="HN301" s="46">
        <f>IF($DS301,
IF( AND(CI301&lt;&gt;"", ISERR(_xlfn.NUMBERVALUE(CI301))), "El valor de indemnización de retiro debe ser un número válido. ", "")
)</f>
        <v/>
      </c>
      <c r="HO301" s="46">
        <f>IF($DS301,
IF( AND(CJ301&lt;&gt;"", ISERR(_xlfn.NUMBERVALUE(CJ301))), "El valor de reintegros debe ser un número válido. ", "")
)</f>
        <v/>
      </c>
      <c r="HP301" s="46">
        <f>CONCATENATE(CK301,CL301,CM301)&lt;&gt;""</f>
        <v/>
      </c>
      <c r="HQ301" s="46">
        <f>IF(AND($DS301,HP301),
IF(CK301="","Debes escribir la descripción de otro concepto no categorizado. ",""),
""
)</f>
        <v/>
      </c>
      <c r="HR301" s="46">
        <f>IF(AND($DS301,HP301),
IF(CONCATENATE(CL301,CM301)="","Debes escribir al menos un valor de concepto no categorizado (salarial o no salarial). ",
IF(ISERR(_xlfn.NUMBERVALUE(CL301)),"El valor salarial concepto no categorizado debe ser un número válido. ","")
),
""
)</f>
        <v/>
      </c>
      <c r="HS301" s="46">
        <f>IF(AND($DS301,HP301),
IF(CONCATENATE(CL301,CM301)="","Debes escribir al menos un valor de concepto no categorizado (salarial o no salarial). ",
IF(ISERR(_xlfn.NUMBERVALUE(CM301)),"El valor NO salarial concepto no categorizado debe ser un número válido. ","")
),
""
)</f>
        <v/>
      </c>
      <c r="HT301" s="46">
        <f>IF($DS301,
IF(CN301="","Debes escribir el porcentaje del aporte a salud. ",
IF( ISERR(_xlfn.NUMBERVALUE(CN301)), "El valor del porcentaje del aporte a salud debe ser un número válido. ", "")
)
)</f>
        <v/>
      </c>
      <c r="HU301" s="46">
        <f>IF($DS301,
IF(CO301="","Debes escribir el valor del aporte a salud. ",
IF( ISERR(_xlfn.NUMBERVALUE(CO301)), "El valor del aporte a salud debe ser un número válido. ", "")
)
)</f>
        <v/>
      </c>
      <c r="HV301" s="46">
        <f>IF($DS301,
IF( AND(CP301&lt;&gt;"", ISERR(_xlfn.NUMBERVALUE(CP301))), "El valor plan complementario debe ser un número válido. ", "")
)</f>
        <v/>
      </c>
      <c r="HW301" s="46">
        <f>IF($DS301,
IF(CQ301="","Debes escribir el porcentaje del aporte a pensión. ",
IF( ISERR(_xlfn.NUMBERVALUE(CQ301)), "El valor del porcentaje del aporte a pensión debe ser un número válido. ", "")
)
)</f>
        <v/>
      </c>
      <c r="HX301" s="46">
        <f>IF($DS301,
IF(CR301="","Debes escribir el valor del aporte a pensión. ",
IF( ISERR(_xlfn.NUMBERVALUE(CR301)), "El valor del aporte a salud debe ser un número válido. ", "")
)
)</f>
        <v/>
      </c>
      <c r="HY301" s="46">
        <f>IF($DS301,
IF( AND(CS301&lt;&gt;"", ISERR(_xlfn.NUMBERVALUE(CS301))), "El valor pensión voluntaria debe ser un número válido. ", "")
)</f>
        <v/>
      </c>
      <c r="HZ301" s="46">
        <f>CONCATENATE(CT301,CU301,CV301,CW301)&lt;&gt;""</f>
        <v/>
      </c>
      <c r="IA301" s="46">
        <f>IF(AND($DS301,HZ301),
IF(CT301="","Debes escribir el % del fondo de seguridad pensional. ",
IF( ISERR(_xlfn.NUMBERVALUE(CT301)), "El % del fondo de seguridad debe ser un número válido. ", "")
),
""
)</f>
        <v/>
      </c>
      <c r="IB301" s="46">
        <f>IF(AND($DS301,HZ301),
IF(CU301="","Debes escribir el valor del aporte al fondo de solidaridad pensional. ",
IF( ISERR(_xlfn.NUMBERVALUE(CU301)), "El valor del aporte al fondo de solidaridad pensional debe ser un número válido. ", "")
),
""
)</f>
        <v/>
      </c>
      <c r="IC301" s="46">
        <f>IF(AND($DS301,HZ301),
IF(CV301="","Debes escribir el % del fondo de subsistencia. ",
IF( ISERR(_xlfn.NUMBERVALUE(CV301)), "El % del fondo de subsistencia debe ser un número válido. ", "")
),
""
)</f>
        <v/>
      </c>
      <c r="ID301" s="46">
        <f>IF(AND($DS301,HZ301),
IF(CW301="","Debes escribir el valor del fondo de subsistencia. ",
IF( ISERR(_xlfn.NUMBERVALUE(CW301)), "El valor del fondo de subsistencia debe ser un número válido. ", "")
),
""
)</f>
        <v/>
      </c>
      <c r="IE301" s="46">
        <f>CONCATENATE(CX301,CY301)&lt;&gt;""</f>
        <v/>
      </c>
      <c r="IF301" s="46">
        <f>IF(AND($DS301,IE301),
IF(CX301="","Debes escribir el % de sindicato. ",
IF( ISERR(_xlfn.NUMBERVALUE(CX301)), "El % de sindicato debe ser un número válido. ", "")
),
""
)</f>
        <v/>
      </c>
      <c r="IG301" s="46">
        <f>IF(AND($DS301,IE301),
IF(CY301="","Debes escribir el valor del sindicato. ",
IF( ISERR(_xlfn.NUMBERVALUE(CY301)), "El valor del sindicato debe ser un número válido. ", "")
),
""
)</f>
        <v/>
      </c>
      <c r="IH301" s="46">
        <f>IF($DS301,
IF( AND(CZ301&lt;&gt;"", ISERR(_xlfn.NUMBERVALUE(CZ301))), "El valor de sanción pública debe ser un número válido. ", "")
)</f>
        <v/>
      </c>
      <c r="II301" s="46">
        <f>IF($DS301,
IF( AND(DA301&lt;&gt;"", ISERR(_xlfn.NUMBERVALUE(DA301))), "El valor de sanción privada debe ser un número válido. ", "")
)</f>
        <v/>
      </c>
      <c r="IJ301" s="46">
        <f>CONCATENATE(DB301,DC301)&lt;&gt;""</f>
        <v/>
      </c>
      <c r="IK301" s="46">
        <f>IF(AND($DS301,IJ301),
IF(DB301="","Debes escribir la descripción de libranza. ",""),
""
)</f>
        <v/>
      </c>
      <c r="IL301" s="46">
        <f>IF(AND($DS301,IJ301),
IF(DC301="","Debes escribir la cuota libranza. ",
IF(ISERR(_xlfn.NUMBERVALUE(DC301)),"El valor de la cuota libranza debe ser un número válido. ","")
),
""
)</f>
        <v/>
      </c>
      <c r="IM301" s="46">
        <f>IF($DS301,
IF( AND(DD301&lt;&gt;"", ISERR(_xlfn.NUMBERVALUE(DD301))), "El valor de pagos a terceros debe ser un número válido. ", "")
)</f>
        <v/>
      </c>
      <c r="IN301" s="46">
        <f>IF($DS301,
IF( AND(DE301&lt;&gt;"", ISERR(_xlfn.NUMBERVALUE(DE301))), "El valor de anticipos debe ser un número válido. ", "")
)</f>
        <v/>
      </c>
      <c r="IO301" s="46">
        <f>IF($DS301,
IF( AND(DF301&lt;&gt;"", ISERR(_xlfn.NUMBERVALUE(DF301))), "El valor de AFC debe ser un número válido. ", "")
)</f>
        <v/>
      </c>
      <c r="IP301" s="46">
        <f>IF($DS301,
IF( AND(DG301&lt;&gt;"", ISERR(_xlfn.NUMBERVALUE(DG301))), "El valor de rete-fuente debe ser un número válido. ", "")
)</f>
        <v/>
      </c>
      <c r="IQ301" s="46">
        <f>IF($DS301,
IF( AND(DH301&lt;&gt;"", ISERR(_xlfn.NUMBERVALUE(DH301))), "El valor de cooperativa de trabajo debe ser un número válido. ", "")
)</f>
        <v/>
      </c>
      <c r="IR301" s="46">
        <f>IF($DS301,
IF( AND(DI301&lt;&gt;"", ISERR(_xlfn.NUMBERVALUE(DI301))), "El valor de embargo fiscal debe ser un número válido. ", "")
)</f>
        <v/>
      </c>
      <c r="IS301" s="46">
        <f>IF($DS301,
IF( AND(DJ301&lt;&gt;"", ISERR(_xlfn.NUMBERVALUE(DJ301))), "El valor de educación debe ser un número válido. ", "")
)</f>
        <v/>
      </c>
      <c r="IT301" s="46">
        <f>IF($DS301,
IF( AND(DK301&lt;&gt;"", ISERR(_xlfn.NUMBERVALUE(DK301))), "El valor de reintegro debe ser un número válido. ", "")
)</f>
        <v/>
      </c>
      <c r="IU301" s="46">
        <f>IF($DS301,
IF( AND(DL301&lt;&gt;"", ISERR(_xlfn.NUMBERVALUE(DL301))), "El valor de deuda debe ser un número válido. ", "")
)</f>
        <v/>
      </c>
      <c r="IV301" s="46">
        <f>IF($DS301,
IF( AND(DM301&lt;&gt;"", ISERR(_xlfn.NUMBERVALUE(DM301))), "El valor de otras deducciones debe ser un número válido. ", "")
)</f>
        <v/>
      </c>
      <c r="IW301" s="46">
        <f>IF($DS301,
IF(DN301="","Debes escribir el valor de los devengos totales. ",
IF( ISERR(_xlfn.NUMBERVALUE(DN301)), "El valor de los devengos totales debe ser un número válido. ", "")
)
)</f>
        <v/>
      </c>
      <c r="IX301" s="46">
        <f>IF($DS301,
IF(DO301="","Debes escribir el valor de las deducciones totales. ",
IF( ISERR(_xlfn.NUMBERVALUE(DO301)), "El valor de las deducciones totales debe ser un número válido. ", "")
)
)</f>
        <v/>
      </c>
      <c r="IY301" s="46">
        <f>IF($DS301,
IF(DP301="","Debes escribir el valor del salario total. ",
IF( ISERR(_xlfn.NUMBERVALUE(DP301)), "El valor del salario total debe ser un número válido. ", "")
)
)</f>
        <v/>
      </c>
    </row>
    <row r="302">
      <c r="B302" s="48" t="n">
        <v>290</v>
      </c>
      <c r="C302" s="61">
        <f>IF(AND(DS302,DP302&lt;&gt;""),
IF(DQ302="","OK","Error"),
""
)</f>
        <v/>
      </c>
      <c r="D302" s="53" t="n"/>
      <c r="E302" s="52" t="n"/>
      <c r="F302" s="112" t="n"/>
      <c r="G302" s="52" t="n"/>
      <c r="H302" s="53" t="n"/>
      <c r="I302" s="52" t="n"/>
      <c r="J302" s="52" t="n"/>
      <c r="K302" s="53" t="n"/>
      <c r="L302" s="55" t="n"/>
      <c r="M302" s="108" t="n"/>
      <c r="N302" s="56" t="n"/>
      <c r="O302" s="52" t="n"/>
      <c r="P302" s="52" t="n"/>
      <c r="Q302" s="52" t="n"/>
      <c r="R302" s="52" t="n"/>
      <c r="S302" s="52" t="n"/>
      <c r="T302" s="53" t="n"/>
      <c r="U302" s="52" t="n"/>
      <c r="V302" s="52" t="n"/>
      <c r="W302" s="55" t="n"/>
      <c r="X302" s="55" t="n"/>
      <c r="Y302" s="52" t="n"/>
      <c r="Z302" s="55" t="n"/>
      <c r="AA302" s="52" t="n"/>
      <c r="AB302" s="53" t="n"/>
      <c r="AC302" s="53" t="n"/>
      <c r="AD302" s="53" t="n"/>
      <c r="AE302" s="177" t="n"/>
      <c r="AF302" s="113" t="n"/>
      <c r="AG302" s="177" t="n"/>
      <c r="AH302" s="178" t="n"/>
      <c r="AI302" s="178" t="n"/>
      <c r="AJ302" s="178" t="n"/>
      <c r="AK302" s="114" t="n"/>
      <c r="AL302" s="178" t="n"/>
      <c r="AM302" s="114" t="n"/>
      <c r="AN302" s="178" t="n"/>
      <c r="AO302" s="114" t="n"/>
      <c r="AP302" s="178" t="n"/>
      <c r="AQ302" s="114" t="n"/>
      <c r="AR302" s="178" t="n"/>
      <c r="AS302" s="114" t="n"/>
      <c r="AT302" s="178" t="n"/>
      <c r="AU302" s="114" t="n"/>
      <c r="AV302" s="178" t="n"/>
      <c r="AW302" s="114" t="n"/>
      <c r="AX302" s="178" t="n"/>
      <c r="AY302" s="114" t="n"/>
      <c r="AZ302" s="178" t="n"/>
      <c r="BA302" s="114" t="n"/>
      <c r="BB302" s="178" t="n"/>
      <c r="BC302" s="114" t="n"/>
      <c r="BD302" s="178" t="n"/>
      <c r="BE302" s="178" t="n"/>
      <c r="BF302" s="178" t="n"/>
      <c r="BG302" s="59" t="n"/>
      <c r="BH302" s="178" t="n"/>
      <c r="BI302" s="114" t="n"/>
      <c r="BJ302" s="53" t="n"/>
      <c r="BK302" s="178" t="n"/>
      <c r="BL302" s="114" t="n"/>
      <c r="BM302" s="178" t="n"/>
      <c r="BN302" s="114" t="n"/>
      <c r="BO302" s="178" t="n"/>
      <c r="BP302" s="178" t="n"/>
      <c r="BQ302" s="178" t="n"/>
      <c r="BR302" s="178" t="n"/>
      <c r="BS302" s="178" t="n"/>
      <c r="BT302" s="178" t="n"/>
      <c r="BU302" s="178" t="n"/>
      <c r="BV302" s="178" t="n"/>
      <c r="BW302" s="178" t="n"/>
      <c r="BX302" s="178" t="n"/>
      <c r="BY302" s="178" t="n"/>
      <c r="BZ302" s="178" t="n"/>
      <c r="CA302" s="178" t="n"/>
      <c r="CB302" s="178" t="n"/>
      <c r="CC302" s="178" t="n"/>
      <c r="CD302" s="178" t="n"/>
      <c r="CE302" s="178" t="n"/>
      <c r="CF302" s="178" t="n"/>
      <c r="CG302" s="178" t="n"/>
      <c r="CH302" s="178" t="n"/>
      <c r="CI302" s="178" t="n"/>
      <c r="CJ302" s="178" t="n"/>
      <c r="CK302" s="53" t="n"/>
      <c r="CL302" s="178" t="n"/>
      <c r="CM302" s="178" t="n"/>
      <c r="CN302" s="60" t="n"/>
      <c r="CO302" s="177" t="n"/>
      <c r="CP302" s="178" t="n"/>
      <c r="CQ302" s="60" t="n"/>
      <c r="CR302" s="177" t="n"/>
      <c r="CS302" s="178" t="n"/>
      <c r="CT302" s="59" t="n"/>
      <c r="CU302" s="178" t="n"/>
      <c r="CV302" s="59" t="n"/>
      <c r="CW302" s="178" t="n"/>
      <c r="CX302" s="59" t="n"/>
      <c r="CY302" s="178" t="n"/>
      <c r="CZ302" s="178" t="n"/>
      <c r="DA302" s="178" t="n"/>
      <c r="DB302" s="53" t="n"/>
      <c r="DC302" s="178" t="n"/>
      <c r="DD302" s="178" t="n"/>
      <c r="DE302" s="178" t="n"/>
      <c r="DF302" s="178" t="n"/>
      <c r="DG302" s="178" t="n"/>
      <c r="DH302" s="178" t="n"/>
      <c r="DI302" s="178" t="n"/>
      <c r="DJ302" s="178" t="n"/>
      <c r="DK302" s="178" t="n"/>
      <c r="DL302" s="178" t="n"/>
      <c r="DM302" s="178" t="n"/>
      <c r="DN302" s="177" t="n"/>
      <c r="DO302" s="177" t="n"/>
      <c r="DP302" s="177" t="n"/>
      <c r="DQ302" s="76">
        <f>IF(AND(DS302,DP302&lt;&gt;""),
CONCATENATE(DT302,DU302,DV302,DW302,DX302,DY302,DZ302,EA302,EB302,EC302,ED302,EE302,EF302,EG302,EH302,EI302,EJ302,EK302,EL302,EM302,EN302,EO302,EP302,EQ302,ES302,ET302,EU302,EV302,EW302,EX302,EY302,EZ302,FA302,FC302,FD302,FF302,FG302,FI302,FJ302,FL302,FM302,FO302,FP302,FR302,FS302,FU302,FV302,FX302,FY302,GA302,GB302,GD302,GE302,GF302,GH302,GI302,GJ302,GL302,GM302,GN302,GP302,GQ302,GS302,GT302,GU302,GV302,GW302,GX302,GY302,GZ302,HA302,HB302,HC302,HD302,HE302,HF302,HG302,HH302,HI302,HJ302,HK302,HL302,HM302,HN302,HO302,HQ302,HR302,HS302,HT302,HU302,HV302,HW302,HX302,HY302,IA302,IB302,IC302,ID302,IF302,IG302,IH302,II302,IK302,IL302,IM302,IN302,IO302,IP302,IQ302,IR302,IS302,IT302,IU302,IV302,IW302,IX302,IY302,IZ302),
""
)</f>
        <v/>
      </c>
      <c r="DR302" s="53" t="n"/>
      <c r="DS302" s="46">
        <f>CONCATENATE(D302,$E302,$F302,$G302,H302,$I302,$J302,K302,$L302,$M302,N302,$O302,$P302,$Q302,$R302,$S302,T302,$U302,$V302,$W302,$X302,$Y302,$Z302,$AA302,AB302,AC302,AD302,$AE302,$AF302,$AG302,AH302,AI302,AJ302,AK302,AL302,AM302,AN302,AO302,AP302,AQ302,AR302,AS302,AT302,AU302,AV302,AW302,AX302,AY302,AZ302,BA302,BB302,BC302,BD302,BE302,BF302,BG302,BH302,BI302,BJ302,BK302,BL302,BM302,BN302,BO302,BP302,BQ302,BR302,BS302,BT302,BU302,BV302,BW302,BX302,BY302,BZ302,CA302,CB302,CC302,CD302,CE302,CF302,CG302,CH302,CI302,CJ302,CK302,CL302,CM302,$CN302,$CO302,CP302,$CQ302,$CR302,CS302,CT302,CU302,CV302,CW302,CX302,CY302,CZ302,DA302,DB302,DC302,DD302,DE302,DF302,DG302,DH302,DI302,DJ302,DK302,DL302,DM302,$DN302,$DO302,$DP302,DR302)&lt;&gt;""</f>
        <v/>
      </c>
      <c r="DT302" s="46">
        <f>IF(AND($DS302,$E$4&lt;&gt;""),
IF(LEFT($E$4,2) = "1.",
IF(D302&lt;&gt;"","El CUNE sólo se envía en operaciones de novedad o ajuste. ",""),
IF(D302="","Debes escribir un CUNE válido para realizar operaciones de novedad o ajuste. ","")),
""
)</f>
        <v/>
      </c>
      <c r="DU302" s="46">
        <f>IF($DS302,
IF(E302="","Debes seleccionar el tipo de documento del empleado. ",
IF(_xlfn.IFNA(VLOOKUP(E302,TIPO_DE_DOCUMENTO,1,FALSE),-1)=-1,"El tipo de documento no es válido (por favor seleccionarlo de la lista). ","")
)
)</f>
        <v/>
      </c>
      <c r="DV302" s="46">
        <f>IF($DS302,
IF(F302="","Debes escribir el número de documento del empleado. ","")
)</f>
        <v/>
      </c>
      <c r="DW302" s="46">
        <f>IF($DS302,
IF(G302="","Debes escribir el primer nombre del empleado. ","")
)</f>
        <v/>
      </c>
      <c r="DY302" s="46">
        <f>IF($DS302,
IF(I302="","Debes escribir el primer apellido del empleado. ","")
)</f>
        <v/>
      </c>
      <c r="DZ302" s="46">
        <f>IF($DS302,
IF(J302="","Debes escribir el segundo apellido del empleado. ","")
)</f>
        <v/>
      </c>
      <c r="EB302" s="46">
        <f>IF($DS302,
IF(L302="","Debes escribir la fecha de ingreso del empleado. ",
IF(ISERR(DATE(YEAR(L302),MONTH(L302),DAY(L302))), "El valor ingresado en fecha de ingreso no tiene un formato válido. ","")
)
)</f>
        <v/>
      </c>
      <c r="EC302" s="46">
        <f>IF($DS302,
IF(M302="","Debes escribir el tiempo laborado. ",
IF( IFERROR(INT(M302),1.1) &lt;&gt; IFERROR(_xlfn.NUMBERVALUE(M302),1), "El valor de los días trabajados debe ser un número entero. ", "")
)
)</f>
        <v/>
      </c>
      <c r="ED302" s="46">
        <f>IF($DS302,
IF( AND(N302&lt;&gt;"", ISERR(DATE(YEAR(N302),MONTH(N302),DAY(N302))) ), "El valor ingresado en fecha de ingreso no tiene un formato válido. ",
IF( AND(N302&lt;&gt;"", $E$6&lt;&gt;"", DATE(YEAR(N302), MONTH(N302), 1) &lt;&gt; IFERROR(DATE(MID($E$6, 1, 4), MID($E$6, 6, 2),1), "1/1/1900") ), "La fecha de retiro debe estar dentro del período liquidado. ", "")
)
)</f>
        <v/>
      </c>
      <c r="EE302" s="46">
        <f>IF($DS302,
IF(O302="","Debes seleccionar el tipo de trabajador. ",
IF(_xlfn.IFNA(VLOOKUP(O302,TIPO_DE_TRABAJADOR,1,FALSE),-1)=-1,"El tipo de trabajador no es válido (por favor seleccionarlo de la lista). ","")
)
)</f>
        <v/>
      </c>
      <c r="EF302" s="46">
        <f>IF($DS302,
IF(P302="","Debes seleccionar si es un trabajador dependiente pensionado por vejez. ",
IF(_xlfn.IFNA(VLOOKUP(P302,SUBTIPO_DE_TRABAJADOR,1,FALSE),-1)=-1,"El tipo de trabajador dependiente pensionado por vejez no es válido (por favor seleccionarlo de la lista). ","")
)
)</f>
        <v/>
      </c>
      <c r="EG302" s="46">
        <f>IF($DS302,
IF(Q302="","Debes seleccionar el tipo de contrato del trabajador. ",
IF(_xlfn.IFNA(VLOOKUP(Q302,TIPO_DE_CONTRATO,1,FALSE),-1)=-1,"El tipo de contrato del trabajador no es válido (por favor seleccionarlo de la lista). ","")
)
)</f>
        <v/>
      </c>
      <c r="EH302" s="46">
        <f>IF($DS302,
IF(R302="","Debes seleccionar si es un salario integral. ",
IF(_xlfn.IFNA(VLOOKUP(R302,SI_NO,1,FALSE),-1)=-1,"Valor no válido para salario integral (por favor seleccionarlo de la lista). ","")
)
)</f>
        <v/>
      </c>
      <c r="EI302" s="46">
        <f>IF($DS302,
IF(S302="","Debes seleccionar si el trabajador realiza actividades de riesgo. ",
IF(_xlfn.IFNA(VLOOKUP(S302,SI_NO,1,FALSE),-1)=-1,"Valor no válido para actividad de alto riesgo (por favor seleccionarlo de la lista). ","")
)
)</f>
        <v/>
      </c>
      <c r="EK302" s="46">
        <f>IF($DS302,
IF(U302="","Debes escribir el código del municipio de residencia del trabajador. ",
IF(_xlfn.IFNA(VLOOKUP(U302,MUNICIPIO,1,FALSE),-1)=-1,"El municipio de residencia del trabajador es inválido (por favor seleccionarlo de la lista). ","")
)
)</f>
        <v/>
      </c>
      <c r="EL302" s="46">
        <f>IF($DS302,
IF(V302="","Debes escribir el la dirección de residendia del trabajador. ","")
)</f>
        <v/>
      </c>
      <c r="EM302" s="46">
        <f>IF($DS302,
IF(W302="","Debes escribir la fecha de inicio de la liquidación. ",
IF(ISERR(DATE(YEAR(W302),MONTH(W302),DAY(W302))),"El valor ingresado en fecha de inicio de liquidación no tiene un formato válido. ",
IF( AND($E$6&lt;&gt;"", DATE(YEAR(W302), MONTH(W302), 1) &lt;&gt; IFERROR(DATE(MID($E$6, 1, 4), MID($E$6, 6, 2),1), "1/1/1900") ), "La fecha de inicio de la liquidación debe estar dentro del período liquidado. ", "")
)
)
)</f>
        <v/>
      </c>
      <c r="EN302" s="46">
        <f>IF($DS302,
IF(X302="","Debes escribir la fecha de fin de la liquidación. ",
IF(ISERR(DATE(YEAR(X302),MONTH(X302),DAY(X302))),"El valor ingresado en fecha de fin de liquidación no tiene un formato válido. ",
IF( AND($E$6&lt;&gt;"", DATE(YEAR(X302), MONTH(X302), 1) &lt;&gt; IFERROR(DATE(MID($E$6, 1, 4), MID($E$6, 6, 2),1), "1/1/1900") ), "La fecha de fin de la liquidación debe estar dentro del período liquidado. ", "")
)
)
)</f>
        <v/>
      </c>
      <c r="EO302" s="46">
        <f>IF($DS302,
IF(Y302="","Debes escribir la frecuencia de pago del trabajador. ",
IF(_xlfn.IFNA(VLOOKUP(Y302,PERÍODO_DE_NÓMINA,1,FALSE),-1)=-1,"La frecuencia de pago es inválida (por favor seleccionarlo de la lista). ","")
)
)</f>
        <v/>
      </c>
      <c r="EP302" s="46">
        <f>IF($DS302,
IF(Z302="","Debes escribir la fecha de pago. ",
IF(ISERR(DATE(YEAR(Z302),MONTH(Z302),DAY(Z302))), "El valor ingresado en fecha de pago no tiene un formato válido. ","")
)
)</f>
        <v/>
      </c>
      <c r="EQ302" s="46">
        <f>IF($DS302,
IF(AA302="","Debes escribir el medio de pago. ",
IF(_xlfn.IFNA(VLOOKUP(AA302,MEDIOS_DE_PAGO,1,FALSE),-1)=-1,"El medio de pago es inválido (por favor seleccionarlo de la lista). ","")
)
)</f>
        <v/>
      </c>
      <c r="ER302" s="46">
        <f>OR(AA302='Tablas '!$T$4,AA302='Tablas '!$T$7,AA302='Tablas '!$T$8,AA302='Tablas '!$T$11)</f>
        <v/>
      </c>
      <c r="ES302" s="46">
        <f>IF(AND($DS302,ER302),
IF(AB302="","Debes escribir la entidad bancaria. ",""),
""
)</f>
        <v/>
      </c>
      <c r="ET302" s="46">
        <f>IF(AND($DS302,ER302),
IF(AC302="","Debes escribir el tipo de cuenta bancaria. ",
IF(_xlfn.IFNA(VLOOKUP(AC302,TIPO_DE_CUENTA,1,FALSE),-1)=-1,"El tipo de cuenta bancaria es inválida (por favor seleccionarlo de la lista). ","")
),
""
)</f>
        <v/>
      </c>
      <c r="EU302" s="46">
        <f>IF(AND($DS302,ER302),
IF(AD302="","Debes escribir el número de cuenta bancaria. ",""),
""
)</f>
        <v/>
      </c>
      <c r="EV302" s="46">
        <f>IF($DS302,
IF(AE302="","Debes escribir el valor del sueldo básico. ",
IF( ISERR(_xlfn.NUMBERVALUE(AE302)), "El valor del sueldo básico debe ser un número válido. ", "")
)
)</f>
        <v/>
      </c>
      <c r="EW302" s="46">
        <f>IF($DS302,
IF(AF302="","Debes escribir el número de días trabajados. ",
IF( IFERROR(INT(AF302),1.1) &lt;&gt; IFERROR(_xlfn.NUMBERVALUE(AF302),1), "La cantidad de días trabajados debe ser un número entero. ", "")
)
)</f>
        <v/>
      </c>
      <c r="EX302" s="46">
        <f>IF($DS302,
IF(AG302="","Debes escribir el valor del sueldo trabajado. ",
IF( ISERR(_xlfn.NUMBERVALUE(AG302)), "El valor del sueldo trabajado debe ser un número válido. ", "")
)
)</f>
        <v/>
      </c>
      <c r="EY302" s="46">
        <f>IF($DS302,
IF( AND(AH302&lt;&gt;"", ISERR(_xlfn.NUMBERVALUE(AH302))), "El valor del auxilio de transporte debe ser un número válido. ", "")
)</f>
        <v/>
      </c>
      <c r="EZ302" s="46">
        <f>IF($DS302,
IF( AND(AI302&lt;&gt;"", ISERR(_xlfn.NUMBERVALUE(AI302))), "El valor de viáticos salariales debe ser un número válido. ", "")
)</f>
        <v/>
      </c>
      <c r="FA302" s="46">
        <f>IF($DS302,
IF( AND(AJ302&lt;&gt;"", ISERR(_xlfn.NUMBERVALUE(AJ302))), "El valor de viáticos NO salariales debe ser un número válido. ", "")
)</f>
        <v/>
      </c>
      <c r="FB302" s="46">
        <f>CONCATENATE(AK302,AL302)&lt;&gt;""</f>
        <v/>
      </c>
      <c r="FC302" s="46">
        <f>IF(AND($DS302,FB302),
IF(AK302="","Debes escribir el número de horas extras diurnas. ",
IF( IFERROR(INT(AK302),1.1) &lt;&gt; IFERROR(_xlfn.NUMBERVALUE(AK302),1), "La cantidad de horas extras diurnas debe ser un número entero. ", "")
),
""
)</f>
        <v/>
      </c>
      <c r="FD302" s="46">
        <f>IF(AND($DS302,FB302),
IF(AL302="","Debes escribir el valor de las horas extras diurnas. ",
IF( ISERR(_xlfn.NUMBERVALUE(AL302)), "El valor de las horas extras duirnas debe ser un número válido. ", "")
),
""
)</f>
        <v/>
      </c>
      <c r="FE302" s="46">
        <f>CONCATENATE(AM302,AN302)&lt;&gt;""</f>
        <v/>
      </c>
      <c r="FF302" s="46">
        <f>IF(AND($DS302,FE302),
IF(AM302="","Debes escribir el número de horas extras nocturnas. ",
IF( IFERROR(INT(AM302),1.1) &lt;&gt; IFERROR(_xlfn.NUMBERVALUE(AM302),1), "La cantidad de horas extras nocturnas debe ser un número entero. ", "")
),
""
)</f>
        <v/>
      </c>
      <c r="FG302" s="46">
        <f>IF(AND($DS302,FE302),
IF(AN302="","Debes escribir el valor de las horas extras nocturnas. ",
IF( ISERR(_xlfn.NUMBERVALUE(AN302)), "El valor de las horas extras nocturnas debe ser un número válido. ", "")
),
""
)</f>
        <v/>
      </c>
      <c r="FH302" s="46">
        <f>CONCATENATE(AO302,AP302)&lt;&gt;""</f>
        <v/>
      </c>
      <c r="FI302" s="46">
        <f>IF(AND($DS302,FH302),
IF(AO302="","Debes escribir el número de horas extras diurnas dominicales y festivas. ",
IF( IFERROR(INT(AO302),1.1) &lt;&gt; IFERROR(_xlfn.NUMBERVALUE(AO302),1), "La cantidad de horas extras diurnas dominicales y festivas debe ser un número entero. ", "")
),
""
)</f>
        <v/>
      </c>
      <c r="FJ302" s="46">
        <f>IF(AND($DS302,FH302),
IF(AP302="","Debes escribir el valor de las horas extras diurnas dominicales y festivas. ",
IF( ISERR(_xlfn.NUMBERVALUE(AP302)), "El valor de las horas extras diurnas dominicales y festivas debe ser un número válido. ", "")
),
""
)</f>
        <v/>
      </c>
      <c r="FK302" s="46">
        <f>CONCATENATE(AQ302,AR302)&lt;&gt;""</f>
        <v/>
      </c>
      <c r="FL302" s="46">
        <f>IF(AND($DS302,FK302),
IF(AQ302="","Debes escribir el número de horas extras nocturnas dominicales y festivas. ",
IF( IFERROR(INT(AQ302),1.1) &lt;&gt; IFERROR(_xlfn.NUMBERVALUE(AQ302),1), "La cantidad de horas extras nocturnas dominicales y festivas debe ser un número entero. ", "")
),
""
)</f>
        <v/>
      </c>
      <c r="FM302" s="46">
        <f>IF(AND($DS302,FK302),
IF(AR302="","Debes escribir el valor de las horas extras nocturnas dominicales y festivas. ",
IF( ISERR(_xlfn.NUMBERVALUE(AR302)), "El valor de las horas extras nocturnas dominicales y festivas debe ser un número válido. ", "")
),
""
)</f>
        <v/>
      </c>
      <c r="FN302" s="46">
        <f>CONCATENATE(AS302,AT302)&lt;&gt;""</f>
        <v/>
      </c>
      <c r="FO302" s="46">
        <f>IF(AND($DS302,FN302),
IF(AS302="","Debes escribir el número de horas recargo nocturno. ",
IF( IFERROR(INT(AS302),1.1) &lt;&gt; IFERROR(_xlfn.NUMBERVALUE(AS302),1), "La cantidad de horas recargo nocturno debe ser un número entero. ", "")
),
""
)</f>
        <v/>
      </c>
      <c r="FP302" s="46">
        <f>IF(AND($DS302,FN302),
IF(AT302="","Debes escribir el valor de las horas recargo nocturno. ",
IF( ISERR(_xlfn.NUMBERVALUE(AT302)), "El valor de las horas recargo nocturno debe ser un número válido. ", "")
),
""
)</f>
        <v/>
      </c>
      <c r="FQ302" s="46">
        <f>CONCATENATE(AU302,AV302)&lt;&gt;""</f>
        <v/>
      </c>
      <c r="FR302" s="46">
        <f>IF(AND($DS302,FQ302),
IF(AU302="","Debes escribir el número de horas recargo diurno dominical y festivo. ",
IF( IFERROR(INT(AU302),1.1) &lt;&gt; IFERROR(_xlfn.NUMBERVALUE(AU302),1), "La cantidad de horas recargo diurno dominical y festivo debe ser un número entero. ", "")
),
""
)</f>
        <v/>
      </c>
      <c r="FS302" s="46">
        <f>IF(AND($DS302,FQ302),
IF(AV302="","Debes escribir el valor de las horas recargo diurno dominical y festivo. ",
IF( ISERR(_xlfn.NUMBERVALUE(AV302)), "El valor de las horas recargo diurno dominical y festivo debe ser un número válido. ", "")
),
""
)</f>
        <v/>
      </c>
      <c r="FT302" s="46">
        <f>CONCATENATE(AW302,AX302)&lt;&gt;""</f>
        <v/>
      </c>
      <c r="FU302" s="46">
        <f>IF(AND($DS302,FT302),
IF(AW302="","Debes escribir el número de horas recargo nocturno dominical y festivo. ",
IF( IFERROR(INT(AW302),1.1) &lt;&gt; IFERROR(_xlfn.NUMBERVALUE(AW302),1), "La cantidad de horas recargo nocturno dominical y festivo debe ser un número entero. ", "")
),
""
)</f>
        <v/>
      </c>
      <c r="FV302" s="46">
        <f>IF(AND($DS302,FT302),
IF(AX302="","Debes escribir el valor de las horas recargo nocturno dominical y festivo. ",
IF( ISERR(_xlfn.NUMBERVALUE(AX302)), "El valor de las horas recargo nocturno dominical y festivo debe ser un número válido. ", "")
),
""
)</f>
        <v/>
      </c>
      <c r="FW302" s="46">
        <f>CONCATENATE(AY302,AZ302)&lt;&gt;""</f>
        <v/>
      </c>
      <c r="FX302" s="46">
        <f>IF(AND($DS302,FW302),
IF(AY302="","Debes escribir el número de días de vacaciones comunes. ",
IF( IFERROR(INT(AY302),1.1) &lt;&gt; IFERROR(_xlfn.NUMBERVALUE(AY302),1), "La cantidad de días de vacaciones comunes debe ser un número entero. ", "")
),
""
)</f>
        <v/>
      </c>
      <c r="FY302" s="46">
        <f>IF(AND($DS302,FW302),
IF(AZ302="","Debes escribir el valor de las vacaciones comunes. ",
IF( ISERR(_xlfn.NUMBERVALUE(AZ302)), "El valor de las vacaciones comunes debe ser un número válido. ", "")
),
""
)</f>
        <v/>
      </c>
      <c r="FZ302" s="46">
        <f>CONCATENATE(BA302,BB302)&lt;&gt;""</f>
        <v/>
      </c>
      <c r="GA302" s="46">
        <f>IF(AND($DS302,FZ302),
IF(BA302="","Debes escribir el número de días de vacaciones compensadas. ",
IF( IFERROR(INT(BA302),1.1) &lt;&gt; IFERROR(_xlfn.NUMBERVALUE(BA302),1), "La cantidad de días de vacaciones compensadas debe ser un número entero. ", "")
),
""
)</f>
        <v/>
      </c>
      <c r="GB302" s="46">
        <f>IF(AND($DS302,FZ302),
IF(BB302="","Debes escribir el valor de las vacaciones compensadas. ",
IF( ISERR(_xlfn.NUMBERVALUE(BB302)), "El valor de las vacaciones compensadas debe ser un número válido. ", "")
),
""
)</f>
        <v/>
      </c>
      <c r="GC302" s="46">
        <f>CONCATENATE(BC302,BD302)&lt;&gt;""</f>
        <v/>
      </c>
      <c r="GD302" s="46">
        <f>IF(AND($DS302,GC302),
IF(BC302="","Debes escribir el número de días de prima salarial. ",
IF( IFERROR(INT(BC302),1.1) &lt;&gt; IFERROR(_xlfn.NUMBERVALUE(BC302),1), "La cantidad de días de prima salarial debe ser un número entero. ", "")
),
""
)</f>
        <v/>
      </c>
      <c r="GE302" s="46">
        <f>IF(AND($DS302,GC302),
IF(BD302="","Debes escribir el valor de los días de prima salarial. ",
IF( ISERR(_xlfn.NUMBERVALUE(BD302)), "El valor de los días de prima salarial debe ser un número válido. ", "")
),
""
)</f>
        <v/>
      </c>
      <c r="GF302" s="46">
        <f>IF($DS302,
IF( AND(BE302&lt;&gt;"", ISERR(_xlfn.NUMBERVALUE(BE302))), "El valor de la prima NO saliarial debe ser un número válido. ", "")
)</f>
        <v/>
      </c>
      <c r="GG302" s="46">
        <f>CONCATENATE(BF302,BG302,BH302)&lt;&gt;""</f>
        <v/>
      </c>
      <c r="GH302" s="46">
        <f>IF(AND($DS302,GG302),
IF(BF302="","Debes escribir el valor de las cesantías. ",
IF( ISERR(_xlfn.NUMBERVALUE(BF302)), "El valor de las cesantías debe ser un número válido. ", "")
),
""
)</f>
        <v/>
      </c>
      <c r="GI302" s="46">
        <f>IF(AND($DS302,GG302),
IF(BG302="","Debes escribir el % de cesantías. ",
IF( ISERR(_xlfn.NUMBERVALUE(BG302)), "El % de cesantías debe ser un número válido. ", "")
),
""
)</f>
        <v/>
      </c>
      <c r="GJ302" s="46">
        <f>IF(AND($DS302,GG302),
IF(BH302="","Debes escribir el valor de intereses de cesantías. ",
IF( ISERR(_xlfn.NUMBERVALUE(BH302)), "El valor de intereses de cesantías debe ser un número válido. ", "")
),
""
)</f>
        <v/>
      </c>
      <c r="GK302" s="46">
        <f>CONCATENATE(BI302,BJ302,BK302)&lt;&gt;""</f>
        <v/>
      </c>
      <c r="GL302" s="46">
        <f>IF(AND($DS302,GK302),
IF(BI302="","Debes escribir el número de días de incapacidad. ",
IF( IFERROR(INT(BI302),1.1) &lt;&gt; IFERROR(_xlfn.NUMBERVALUE(BI302),1), "La cantidad de días de incapacidad debe ser un número entero. ", "")
),
""
)</f>
        <v/>
      </c>
      <c r="GM302" s="46">
        <f>IF(AND($DS302,GK302),
IF(BJ302="","Debes escribir el tipo de incapacidad. ",
IF(_xlfn.IFNA(VLOOKUP(BJ302,TIPO_DE_INCAPACIDAD,1,FALSE),-1)=-1,"El tipo de incapacidad es inválida (por favor seleccionarlo de la lista). ","")
),
""
)</f>
        <v/>
      </c>
      <c r="GN302" s="46">
        <f>IF(AND($DS302,GK302),
IF(BK302="","Debes escribir el valor de la incapacidad. ",
IF( ISERR(_xlfn.NUMBERVALUE(BK302)), "El valor de la incapacidad debe ser un número válido. ", "")
),
""
)</f>
        <v/>
      </c>
      <c r="GO302" s="46">
        <f>CONCATENATE(BL302,BM302)&lt;&gt;""</f>
        <v/>
      </c>
      <c r="GP302" s="46">
        <f>IF(AND($DS302,GO302),
IF(BL302="","Debes escribir el número de días de licencia de maternidad o paternidad. ",
IF( IFERROR(INT(BL302),1.1) &lt;&gt; IFERROR(_xlfn.NUMBERVALUE(BL302),1), "La cantidad de días de licencia de maternidad o paternidad debe ser un número entero. ", "")
),
""
)</f>
        <v/>
      </c>
      <c r="GQ302" s="46">
        <f>IF(AND($DS302,GO302),
IF(BM302="","Debes escribir el valor de la licencia de maternidad o paternidad. ",
IF( ISERR(_xlfn.NUMBERVALUE(BM302)), "El valor de la licencia de maternidad o paternidad debe ser un número válido. ", "")
),
""
)</f>
        <v/>
      </c>
      <c r="GR302" s="46">
        <f>CONCATENATE(BN302,BO302)&lt;&gt;""</f>
        <v/>
      </c>
      <c r="GS302" s="46">
        <f>IF(AND($DS302,GR302),
IF(BN302="","Debes escribir el número de días de licencia remunerada. ",
IF( IFERROR(INT(BN302),1.1) &lt;&gt; IFERROR(_xlfn.NUMBERVALUE(BN302),1), "La cantidad de días de licencia remunerada debe ser un número entero. ", "")
),
""
)</f>
        <v/>
      </c>
      <c r="GT302" s="46">
        <f>IF(AND($DS302,GR302),
IF(BO302="","Debes escribir el valor de la licencia remunerada. ",
IF( ISERR(_xlfn.NUMBERVALUE(BO302)), "El valor de la licencia remunerada debe ser un número válido. ", "")
),
""
)</f>
        <v/>
      </c>
      <c r="GU302" s="46">
        <f>IF($DS302,
IF( AND(BP302&lt;&gt;"", ISERR(_xlfn.NUMBERVALUE(BP302))), "El valor de la licencia NO remunerada debe ser un número válido. ", "")
)</f>
        <v/>
      </c>
      <c r="GV302" s="46">
        <f>IF($DS302,
IF( AND(BQ302&lt;&gt;"", ISERR(_xlfn.NUMBERVALUE(BQ302))), "El valor de auxilios salariales debe ser un número válido. ", "")
)</f>
        <v/>
      </c>
      <c r="GW302" s="46">
        <f>IF($DS302,
IF( AND(BR302&lt;&gt;"", ISERR(_xlfn.NUMBERVALUE(BR302))), "El valor de auxilios NO salariales debe ser un número válido. ", "")
)</f>
        <v/>
      </c>
      <c r="GX302" s="46">
        <f>IF($DS302,
IF( AND(BS302&lt;&gt;"", ISERR(_xlfn.NUMBERVALUE(BS302))), "El valor de bonos salariales debe ser un número válido. ", "")
)</f>
        <v/>
      </c>
      <c r="GY302" s="46">
        <f>IF($DS302,
IF( AND(BT302&lt;&gt;"", ISERR(_xlfn.NUMBERVALUE(BT302))), "El valor de bonos NO salariales debe ser un número válido. ", "")
)</f>
        <v/>
      </c>
      <c r="GZ302" s="46">
        <f>IF($DS302,
IF( AND(BU302&lt;&gt;"", ISERR(_xlfn.NUMBERVALUE(BU302))), "El valor de bonos salariales de alimentación debe ser un número válido. ", "")
)</f>
        <v/>
      </c>
      <c r="HA302" s="46">
        <f>IF($DS302,
IF( AND(BV302&lt;&gt;"", ISERR(_xlfn.NUMBERVALUE(BV302))), "El valor de bonos NO salariales de alimentación debe ser un número válido. ", "")
)</f>
        <v/>
      </c>
      <c r="HB302" s="46">
        <f>IF($DS302,
IF( AND(BW302&lt;&gt;"", ISERR(_xlfn.NUMBERVALUE(BW302))), "El valor de bonificaciones salariales debe ser un número válido. ", "")
)</f>
        <v/>
      </c>
      <c r="HC302" s="46">
        <f>IF($DS302,
IF( AND(BX302&lt;&gt;"", ISERR(_xlfn.NUMBERVALUE(BX302))), "El valor de bonificaciones NO salariales debe ser un número válido. ", "")
)</f>
        <v/>
      </c>
      <c r="HD302" s="46">
        <f>IF($DS302,
IF( AND(BY302&lt;&gt;"", ISERR(_xlfn.NUMBERVALUE(BY302))), "El valor de compensaciones ordinarias debe ser un número válido. ", "")
)</f>
        <v/>
      </c>
      <c r="HE302" s="46">
        <f>IF($DS302,
IF( AND(BZ302&lt;&gt;"", ISERR(_xlfn.NUMBERVALUE(BZ302))), "El valor de compensaciones extraordinarias debe ser un número válido. ", "")
)</f>
        <v/>
      </c>
      <c r="HF302" s="46">
        <f>IF($DS302,
IF( AND(CA302&lt;&gt;"", ISERR(_xlfn.NUMBERVALUE(CA302))), "El valor de comisiones debe ser un número válido. ", "")
)</f>
        <v/>
      </c>
      <c r="HG302" s="46">
        <f>IF($DS302,
IF( AND(CB302&lt;&gt;"", ISERR(_xlfn.NUMBERVALUE(CB302))), "El valor de ausencia por huega debe ser un número válido. ", "")
)</f>
        <v/>
      </c>
      <c r="HH302" s="46">
        <f>IF($DS302,
IF( AND(CC302&lt;&gt;"", ISERR(_xlfn.NUMBERVALUE(CC302))), "El valor de anticipos debe ser un número válido. ", "")
)</f>
        <v/>
      </c>
      <c r="HI302" s="46">
        <f>IF($DS302,
IF( AND(CD302&lt;&gt;"", ISERR(_xlfn.NUMBERVALUE(CD302))), "El valor de pagos a terceros debe ser un número válido. ", "")
)</f>
        <v/>
      </c>
      <c r="HJ302" s="46">
        <f>IF($DS302,
IF( AND(CE302&lt;&gt;"", ISERR(_xlfn.NUMBERVALUE(CE302))), "El valor de dotación debe ser un número válido. ", "")
)</f>
        <v/>
      </c>
      <c r="HK302" s="46">
        <f>IF($DS302,
IF( AND(CF302&lt;&gt;"", ISERR(_xlfn.NUMBERVALUE(CF302))), "El valor de apoyo sostenibilidad debe ser un número válido. ", "")
)</f>
        <v/>
      </c>
      <c r="HL302" s="46">
        <f>IF($DS302,
IF( AND(CG302&lt;&gt;"", ISERR(_xlfn.NUMBERVALUE(CG302))), "El valor de teletrabajo debe ser un número válido. ", "")
)</f>
        <v/>
      </c>
      <c r="HM302" s="46">
        <f>IF($DS302,
IF( AND(CH302&lt;&gt;"", ISERR(_xlfn.NUMBERVALUE(CH302))), "El valor de bonificación de retiro debe ser un número válido. ", "")
)</f>
        <v/>
      </c>
      <c r="HN302" s="46">
        <f>IF($DS302,
IF( AND(CI302&lt;&gt;"", ISERR(_xlfn.NUMBERVALUE(CI302))), "El valor de indemnización de retiro debe ser un número válido. ", "")
)</f>
        <v/>
      </c>
      <c r="HO302" s="46">
        <f>IF($DS302,
IF( AND(CJ302&lt;&gt;"", ISERR(_xlfn.NUMBERVALUE(CJ302))), "El valor de reintegros debe ser un número válido. ", "")
)</f>
        <v/>
      </c>
      <c r="HP302" s="46">
        <f>CONCATENATE(CK302,CL302,CM302)&lt;&gt;""</f>
        <v/>
      </c>
      <c r="HQ302" s="46">
        <f>IF(AND($DS302,HP302),
IF(CK302="","Debes escribir la descripción de otro concepto no categorizado. ",""),
""
)</f>
        <v/>
      </c>
      <c r="HR302" s="46">
        <f>IF(AND($DS302,HP302),
IF(CONCATENATE(CL302,CM302)="","Debes escribir al menos un valor de concepto no categorizado (salarial o no salarial). ",
IF(ISERR(_xlfn.NUMBERVALUE(CL302)),"El valor salarial concepto no categorizado debe ser un número válido. ","")
),
""
)</f>
        <v/>
      </c>
      <c r="HS302" s="46">
        <f>IF(AND($DS302,HP302),
IF(CONCATENATE(CL302,CM302)="","Debes escribir al menos un valor de concepto no categorizado (salarial o no salarial). ",
IF(ISERR(_xlfn.NUMBERVALUE(CM302)),"El valor NO salarial concepto no categorizado debe ser un número válido. ","")
),
""
)</f>
        <v/>
      </c>
      <c r="HT302" s="46">
        <f>IF($DS302,
IF(CN302="","Debes escribir el porcentaje del aporte a salud. ",
IF( ISERR(_xlfn.NUMBERVALUE(CN302)), "El valor del porcentaje del aporte a salud debe ser un número válido. ", "")
)
)</f>
        <v/>
      </c>
      <c r="HU302" s="46">
        <f>IF($DS302,
IF(CO302="","Debes escribir el valor del aporte a salud. ",
IF( ISERR(_xlfn.NUMBERVALUE(CO302)), "El valor del aporte a salud debe ser un número válido. ", "")
)
)</f>
        <v/>
      </c>
      <c r="HV302" s="46">
        <f>IF($DS302,
IF( AND(CP302&lt;&gt;"", ISERR(_xlfn.NUMBERVALUE(CP302))), "El valor plan complementario debe ser un número válido. ", "")
)</f>
        <v/>
      </c>
      <c r="HW302" s="46">
        <f>IF($DS302,
IF(CQ302="","Debes escribir el porcentaje del aporte a pensión. ",
IF( ISERR(_xlfn.NUMBERVALUE(CQ302)), "El valor del porcentaje del aporte a pensión debe ser un número válido. ", "")
)
)</f>
        <v/>
      </c>
      <c r="HX302" s="46">
        <f>IF($DS302,
IF(CR302="","Debes escribir el valor del aporte a pensión. ",
IF( ISERR(_xlfn.NUMBERVALUE(CR302)), "El valor del aporte a salud debe ser un número válido. ", "")
)
)</f>
        <v/>
      </c>
      <c r="HY302" s="46">
        <f>IF($DS302,
IF( AND(CS302&lt;&gt;"", ISERR(_xlfn.NUMBERVALUE(CS302))), "El valor pensión voluntaria debe ser un número válido. ", "")
)</f>
        <v/>
      </c>
      <c r="HZ302" s="46">
        <f>CONCATENATE(CT302,CU302,CV302,CW302)&lt;&gt;""</f>
        <v/>
      </c>
      <c r="IA302" s="46">
        <f>IF(AND($DS302,HZ302),
IF(CT302="","Debes escribir el % del fondo de seguridad pensional. ",
IF( ISERR(_xlfn.NUMBERVALUE(CT302)), "El % del fondo de seguridad debe ser un número válido. ", "")
),
""
)</f>
        <v/>
      </c>
      <c r="IB302" s="46">
        <f>IF(AND($DS302,HZ302),
IF(CU302="","Debes escribir el valor del aporte al fondo de solidaridad pensional. ",
IF( ISERR(_xlfn.NUMBERVALUE(CU302)), "El valor del aporte al fondo de solidaridad pensional debe ser un número válido. ", "")
),
""
)</f>
        <v/>
      </c>
      <c r="IC302" s="46">
        <f>IF(AND($DS302,HZ302),
IF(CV302="","Debes escribir el % del fondo de subsistencia. ",
IF( ISERR(_xlfn.NUMBERVALUE(CV302)), "El % del fondo de subsistencia debe ser un número válido. ", "")
),
""
)</f>
        <v/>
      </c>
      <c r="ID302" s="46">
        <f>IF(AND($DS302,HZ302),
IF(CW302="","Debes escribir el valor del fondo de subsistencia. ",
IF( ISERR(_xlfn.NUMBERVALUE(CW302)), "El valor del fondo de subsistencia debe ser un número válido. ", "")
),
""
)</f>
        <v/>
      </c>
      <c r="IE302" s="46">
        <f>CONCATENATE(CX302,CY302)&lt;&gt;""</f>
        <v/>
      </c>
      <c r="IF302" s="46">
        <f>IF(AND($DS302,IE302),
IF(CX302="","Debes escribir el % de sindicato. ",
IF( ISERR(_xlfn.NUMBERVALUE(CX302)), "El % de sindicato debe ser un número válido. ", "")
),
""
)</f>
        <v/>
      </c>
      <c r="IG302" s="46">
        <f>IF(AND($DS302,IE302),
IF(CY302="","Debes escribir el valor del sindicato. ",
IF( ISERR(_xlfn.NUMBERVALUE(CY302)), "El valor del sindicato debe ser un número válido. ", "")
),
""
)</f>
        <v/>
      </c>
      <c r="IH302" s="46">
        <f>IF($DS302,
IF( AND(CZ302&lt;&gt;"", ISERR(_xlfn.NUMBERVALUE(CZ302))), "El valor de sanción pública debe ser un número válido. ", "")
)</f>
        <v/>
      </c>
      <c r="II302" s="46">
        <f>IF($DS302,
IF( AND(DA302&lt;&gt;"", ISERR(_xlfn.NUMBERVALUE(DA302))), "El valor de sanción privada debe ser un número válido. ", "")
)</f>
        <v/>
      </c>
      <c r="IJ302" s="46">
        <f>CONCATENATE(DB302,DC302)&lt;&gt;""</f>
        <v/>
      </c>
      <c r="IK302" s="46">
        <f>IF(AND($DS302,IJ302),
IF(DB302="","Debes escribir la descripción de libranza. ",""),
""
)</f>
        <v/>
      </c>
      <c r="IL302" s="46">
        <f>IF(AND($DS302,IJ302),
IF(DC302="","Debes escribir la cuota libranza. ",
IF(ISERR(_xlfn.NUMBERVALUE(DC302)),"El valor de la cuota libranza debe ser un número válido. ","")
),
""
)</f>
        <v/>
      </c>
      <c r="IM302" s="46">
        <f>IF($DS302,
IF( AND(DD302&lt;&gt;"", ISERR(_xlfn.NUMBERVALUE(DD302))), "El valor de pagos a terceros debe ser un número válido. ", "")
)</f>
        <v/>
      </c>
      <c r="IN302" s="46">
        <f>IF($DS302,
IF( AND(DE302&lt;&gt;"", ISERR(_xlfn.NUMBERVALUE(DE302))), "El valor de anticipos debe ser un número válido. ", "")
)</f>
        <v/>
      </c>
      <c r="IO302" s="46">
        <f>IF($DS302,
IF( AND(DF302&lt;&gt;"", ISERR(_xlfn.NUMBERVALUE(DF302))), "El valor de AFC debe ser un número válido. ", "")
)</f>
        <v/>
      </c>
      <c r="IP302" s="46">
        <f>IF($DS302,
IF( AND(DG302&lt;&gt;"", ISERR(_xlfn.NUMBERVALUE(DG302))), "El valor de rete-fuente debe ser un número válido. ", "")
)</f>
        <v/>
      </c>
      <c r="IQ302" s="46">
        <f>IF($DS302,
IF( AND(DH302&lt;&gt;"", ISERR(_xlfn.NUMBERVALUE(DH302))), "El valor de cooperativa de trabajo debe ser un número válido. ", "")
)</f>
        <v/>
      </c>
      <c r="IR302" s="46">
        <f>IF($DS302,
IF( AND(DI302&lt;&gt;"", ISERR(_xlfn.NUMBERVALUE(DI302))), "El valor de embargo fiscal debe ser un número válido. ", "")
)</f>
        <v/>
      </c>
      <c r="IS302" s="46">
        <f>IF($DS302,
IF( AND(DJ302&lt;&gt;"", ISERR(_xlfn.NUMBERVALUE(DJ302))), "El valor de educación debe ser un número válido. ", "")
)</f>
        <v/>
      </c>
      <c r="IT302" s="46">
        <f>IF($DS302,
IF( AND(DK302&lt;&gt;"", ISERR(_xlfn.NUMBERVALUE(DK302))), "El valor de reintegro debe ser un número válido. ", "")
)</f>
        <v/>
      </c>
      <c r="IU302" s="46">
        <f>IF($DS302,
IF( AND(DL302&lt;&gt;"", ISERR(_xlfn.NUMBERVALUE(DL302))), "El valor de deuda debe ser un número válido. ", "")
)</f>
        <v/>
      </c>
      <c r="IV302" s="46">
        <f>IF($DS302,
IF( AND(DM302&lt;&gt;"", ISERR(_xlfn.NUMBERVALUE(DM302))), "El valor de otras deducciones debe ser un número válido. ", "")
)</f>
        <v/>
      </c>
      <c r="IW302" s="46">
        <f>IF($DS302,
IF(DN302="","Debes escribir el valor de los devengos totales. ",
IF( ISERR(_xlfn.NUMBERVALUE(DN302)), "El valor de los devengos totales debe ser un número válido. ", "")
)
)</f>
        <v/>
      </c>
      <c r="IX302" s="46">
        <f>IF($DS302,
IF(DO302="","Debes escribir el valor de las deducciones totales. ",
IF( ISERR(_xlfn.NUMBERVALUE(DO302)), "El valor de las deducciones totales debe ser un número válido. ", "")
)
)</f>
        <v/>
      </c>
      <c r="IY302" s="46">
        <f>IF($DS302,
IF(DP302="","Debes escribir el valor del salario total. ",
IF( ISERR(_xlfn.NUMBERVALUE(DP302)), "El valor del salario total debe ser un número válido. ", "")
)
)</f>
        <v/>
      </c>
    </row>
    <row r="303">
      <c r="B303" s="48" t="n">
        <v>291</v>
      </c>
      <c r="C303" s="61">
        <f>IF(AND(DS303,DP303&lt;&gt;""),
IF(DQ303="","OK","Error"),
""
)</f>
        <v/>
      </c>
      <c r="D303" s="53" t="n"/>
      <c r="E303" s="52" t="n"/>
      <c r="F303" s="112" t="n"/>
      <c r="G303" s="52" t="n"/>
      <c r="H303" s="53" t="n"/>
      <c r="I303" s="52" t="n"/>
      <c r="J303" s="52" t="n"/>
      <c r="K303" s="53" t="n"/>
      <c r="L303" s="55" t="n"/>
      <c r="M303" s="108" t="n"/>
      <c r="N303" s="56" t="n"/>
      <c r="O303" s="52" t="n"/>
      <c r="P303" s="52" t="n"/>
      <c r="Q303" s="52" t="n"/>
      <c r="R303" s="52" t="n"/>
      <c r="S303" s="52" t="n"/>
      <c r="T303" s="53" t="n"/>
      <c r="U303" s="52" t="n"/>
      <c r="V303" s="52" t="n"/>
      <c r="W303" s="55" t="n"/>
      <c r="X303" s="55" t="n"/>
      <c r="Y303" s="52" t="n"/>
      <c r="Z303" s="55" t="n"/>
      <c r="AA303" s="52" t="n"/>
      <c r="AB303" s="53" t="n"/>
      <c r="AC303" s="53" t="n"/>
      <c r="AD303" s="53" t="n"/>
      <c r="AE303" s="177" t="n"/>
      <c r="AF303" s="113" t="n"/>
      <c r="AG303" s="177" t="n"/>
      <c r="AH303" s="178" t="n"/>
      <c r="AI303" s="178" t="n"/>
      <c r="AJ303" s="178" t="n"/>
      <c r="AK303" s="114" t="n"/>
      <c r="AL303" s="178" t="n"/>
      <c r="AM303" s="114" t="n"/>
      <c r="AN303" s="178" t="n"/>
      <c r="AO303" s="114" t="n"/>
      <c r="AP303" s="178" t="n"/>
      <c r="AQ303" s="114" t="n"/>
      <c r="AR303" s="178" t="n"/>
      <c r="AS303" s="114" t="n"/>
      <c r="AT303" s="178" t="n"/>
      <c r="AU303" s="114" t="n"/>
      <c r="AV303" s="178" t="n"/>
      <c r="AW303" s="114" t="n"/>
      <c r="AX303" s="178" t="n"/>
      <c r="AY303" s="114" t="n"/>
      <c r="AZ303" s="178" t="n"/>
      <c r="BA303" s="114" t="n"/>
      <c r="BB303" s="178" t="n"/>
      <c r="BC303" s="114" t="n"/>
      <c r="BD303" s="178" t="n"/>
      <c r="BE303" s="178" t="n"/>
      <c r="BF303" s="178" t="n"/>
      <c r="BG303" s="59" t="n"/>
      <c r="BH303" s="178" t="n"/>
      <c r="BI303" s="114" t="n"/>
      <c r="BJ303" s="53" t="n"/>
      <c r="BK303" s="178" t="n"/>
      <c r="BL303" s="114" t="n"/>
      <c r="BM303" s="178" t="n"/>
      <c r="BN303" s="114" t="n"/>
      <c r="BO303" s="178" t="n"/>
      <c r="BP303" s="178" t="n"/>
      <c r="BQ303" s="178" t="n"/>
      <c r="BR303" s="178" t="n"/>
      <c r="BS303" s="178" t="n"/>
      <c r="BT303" s="178" t="n"/>
      <c r="BU303" s="178" t="n"/>
      <c r="BV303" s="178" t="n"/>
      <c r="BW303" s="178" t="n"/>
      <c r="BX303" s="178" t="n"/>
      <c r="BY303" s="178" t="n"/>
      <c r="BZ303" s="178" t="n"/>
      <c r="CA303" s="178" t="n"/>
      <c r="CB303" s="178" t="n"/>
      <c r="CC303" s="178" t="n"/>
      <c r="CD303" s="178" t="n"/>
      <c r="CE303" s="178" t="n"/>
      <c r="CF303" s="178" t="n"/>
      <c r="CG303" s="178" t="n"/>
      <c r="CH303" s="178" t="n"/>
      <c r="CI303" s="178" t="n"/>
      <c r="CJ303" s="178" t="n"/>
      <c r="CK303" s="53" t="n"/>
      <c r="CL303" s="178" t="n"/>
      <c r="CM303" s="178" t="n"/>
      <c r="CN303" s="60" t="n"/>
      <c r="CO303" s="177" t="n"/>
      <c r="CP303" s="178" t="n"/>
      <c r="CQ303" s="60" t="n"/>
      <c r="CR303" s="177" t="n"/>
      <c r="CS303" s="178" t="n"/>
      <c r="CT303" s="59" t="n"/>
      <c r="CU303" s="178" t="n"/>
      <c r="CV303" s="59" t="n"/>
      <c r="CW303" s="178" t="n"/>
      <c r="CX303" s="59" t="n"/>
      <c r="CY303" s="178" t="n"/>
      <c r="CZ303" s="178" t="n"/>
      <c r="DA303" s="178" t="n"/>
      <c r="DB303" s="53" t="n"/>
      <c r="DC303" s="178" t="n"/>
      <c r="DD303" s="178" t="n"/>
      <c r="DE303" s="178" t="n"/>
      <c r="DF303" s="178" t="n"/>
      <c r="DG303" s="178" t="n"/>
      <c r="DH303" s="178" t="n"/>
      <c r="DI303" s="178" t="n"/>
      <c r="DJ303" s="178" t="n"/>
      <c r="DK303" s="178" t="n"/>
      <c r="DL303" s="178" t="n"/>
      <c r="DM303" s="178" t="n"/>
      <c r="DN303" s="177" t="n"/>
      <c r="DO303" s="177" t="n"/>
      <c r="DP303" s="177" t="n"/>
      <c r="DQ303" s="76">
        <f>IF(AND(DS303,DP303&lt;&gt;""),
CONCATENATE(DT303,DU303,DV303,DW303,DX303,DY303,DZ303,EA303,EB303,EC303,ED303,EE303,EF303,EG303,EH303,EI303,EJ303,EK303,EL303,EM303,EN303,EO303,EP303,EQ303,ES303,ET303,EU303,EV303,EW303,EX303,EY303,EZ303,FA303,FC303,FD303,FF303,FG303,FI303,FJ303,FL303,FM303,FO303,FP303,FR303,FS303,FU303,FV303,FX303,FY303,GA303,GB303,GD303,GE303,GF303,GH303,GI303,GJ303,GL303,GM303,GN303,GP303,GQ303,GS303,GT303,GU303,GV303,GW303,GX303,GY303,GZ303,HA303,HB303,HC303,HD303,HE303,HF303,HG303,HH303,HI303,HJ303,HK303,HL303,HM303,HN303,HO303,HQ303,HR303,HS303,HT303,HU303,HV303,HW303,HX303,HY303,IA303,IB303,IC303,ID303,IF303,IG303,IH303,II303,IK303,IL303,IM303,IN303,IO303,IP303,IQ303,IR303,IS303,IT303,IU303,IV303,IW303,IX303,IY303,IZ303),
""
)</f>
        <v/>
      </c>
      <c r="DR303" s="53" t="n"/>
      <c r="DS303" s="46">
        <f>CONCATENATE(D303,$E303,$F303,$G303,H303,$I303,$J303,K303,$L303,$M303,N303,$O303,$P303,$Q303,$R303,$S303,T303,$U303,$V303,$W303,$X303,$Y303,$Z303,$AA303,AB303,AC303,AD303,$AE303,$AF303,$AG303,AH303,AI303,AJ303,AK303,AL303,AM303,AN303,AO303,AP303,AQ303,AR303,AS303,AT303,AU303,AV303,AW303,AX303,AY303,AZ303,BA303,BB303,BC303,BD303,BE303,BF303,BG303,BH303,BI303,BJ303,BK303,BL303,BM303,BN303,BO303,BP303,BQ303,BR303,BS303,BT303,BU303,BV303,BW303,BX303,BY303,BZ303,CA303,CB303,CC303,CD303,CE303,CF303,CG303,CH303,CI303,CJ303,CK303,CL303,CM303,$CN303,$CO303,CP303,$CQ303,$CR303,CS303,CT303,CU303,CV303,CW303,CX303,CY303,CZ303,DA303,DB303,DC303,DD303,DE303,DF303,DG303,DH303,DI303,DJ303,DK303,DL303,DM303,$DN303,$DO303,$DP303,DR303)&lt;&gt;""</f>
        <v/>
      </c>
      <c r="DT303" s="46">
        <f>IF(AND($DS303,$E$4&lt;&gt;""),
IF(LEFT($E$4,2) = "1.",
IF(D303&lt;&gt;"","El CUNE sólo se envía en operaciones de novedad o ajuste. ",""),
IF(D303="","Debes escribir un CUNE válido para realizar operaciones de novedad o ajuste. ","")),
""
)</f>
        <v/>
      </c>
      <c r="DU303" s="46">
        <f>IF($DS303,
IF(E303="","Debes seleccionar el tipo de documento del empleado. ",
IF(_xlfn.IFNA(VLOOKUP(E303,TIPO_DE_DOCUMENTO,1,FALSE),-1)=-1,"El tipo de documento no es válido (por favor seleccionarlo de la lista). ","")
)
)</f>
        <v/>
      </c>
      <c r="DV303" s="46">
        <f>IF($DS303,
IF(F303="","Debes escribir el número de documento del empleado. ","")
)</f>
        <v/>
      </c>
      <c r="DW303" s="46">
        <f>IF($DS303,
IF(G303="","Debes escribir el primer nombre del empleado. ","")
)</f>
        <v/>
      </c>
      <c r="DY303" s="46">
        <f>IF($DS303,
IF(I303="","Debes escribir el primer apellido del empleado. ","")
)</f>
        <v/>
      </c>
      <c r="DZ303" s="46">
        <f>IF($DS303,
IF(J303="","Debes escribir el segundo apellido del empleado. ","")
)</f>
        <v/>
      </c>
      <c r="EB303" s="46">
        <f>IF($DS303,
IF(L303="","Debes escribir la fecha de ingreso del empleado. ",
IF(ISERR(DATE(YEAR(L303),MONTH(L303),DAY(L303))), "El valor ingresado en fecha de ingreso no tiene un formato válido. ","")
)
)</f>
        <v/>
      </c>
      <c r="EC303" s="46">
        <f>IF($DS303,
IF(M303="","Debes escribir el tiempo laborado. ",
IF( IFERROR(INT(M303),1.1) &lt;&gt; IFERROR(_xlfn.NUMBERVALUE(M303),1), "El valor de los días trabajados debe ser un número entero. ", "")
)
)</f>
        <v/>
      </c>
      <c r="ED303" s="46">
        <f>IF($DS303,
IF( AND(N303&lt;&gt;"", ISERR(DATE(YEAR(N303),MONTH(N303),DAY(N303))) ), "El valor ingresado en fecha de ingreso no tiene un formato válido. ",
IF( AND(N303&lt;&gt;"", $E$6&lt;&gt;"", DATE(YEAR(N303), MONTH(N303), 1) &lt;&gt; IFERROR(DATE(MID($E$6, 1, 4), MID($E$6, 6, 2),1), "1/1/1900") ), "La fecha de retiro debe estar dentro del período liquidado. ", "")
)
)</f>
        <v/>
      </c>
      <c r="EE303" s="46">
        <f>IF($DS303,
IF(O303="","Debes seleccionar el tipo de trabajador. ",
IF(_xlfn.IFNA(VLOOKUP(O303,TIPO_DE_TRABAJADOR,1,FALSE),-1)=-1,"El tipo de trabajador no es válido (por favor seleccionarlo de la lista). ","")
)
)</f>
        <v/>
      </c>
      <c r="EF303" s="46">
        <f>IF($DS303,
IF(P303="","Debes seleccionar si es un trabajador dependiente pensionado por vejez. ",
IF(_xlfn.IFNA(VLOOKUP(P303,SUBTIPO_DE_TRABAJADOR,1,FALSE),-1)=-1,"El tipo de trabajador dependiente pensionado por vejez no es válido (por favor seleccionarlo de la lista). ","")
)
)</f>
        <v/>
      </c>
      <c r="EG303" s="46">
        <f>IF($DS303,
IF(Q303="","Debes seleccionar el tipo de contrato del trabajador. ",
IF(_xlfn.IFNA(VLOOKUP(Q303,TIPO_DE_CONTRATO,1,FALSE),-1)=-1,"El tipo de contrato del trabajador no es válido (por favor seleccionarlo de la lista). ","")
)
)</f>
        <v/>
      </c>
      <c r="EH303" s="46">
        <f>IF($DS303,
IF(R303="","Debes seleccionar si es un salario integral. ",
IF(_xlfn.IFNA(VLOOKUP(R303,SI_NO,1,FALSE),-1)=-1,"Valor no válido para salario integral (por favor seleccionarlo de la lista). ","")
)
)</f>
        <v/>
      </c>
      <c r="EI303" s="46">
        <f>IF($DS303,
IF(S303="","Debes seleccionar si el trabajador realiza actividades de riesgo. ",
IF(_xlfn.IFNA(VLOOKUP(S303,SI_NO,1,FALSE),-1)=-1,"Valor no válido para actividad de alto riesgo (por favor seleccionarlo de la lista). ","")
)
)</f>
        <v/>
      </c>
      <c r="EK303" s="46">
        <f>IF($DS303,
IF(U303="","Debes escribir el código del municipio de residencia del trabajador. ",
IF(_xlfn.IFNA(VLOOKUP(U303,MUNICIPIO,1,FALSE),-1)=-1,"El municipio de residencia del trabajador es inválido (por favor seleccionarlo de la lista). ","")
)
)</f>
        <v/>
      </c>
      <c r="EL303" s="46">
        <f>IF($DS303,
IF(V303="","Debes escribir el la dirección de residendia del trabajador. ","")
)</f>
        <v/>
      </c>
      <c r="EM303" s="46">
        <f>IF($DS303,
IF(W303="","Debes escribir la fecha de inicio de la liquidación. ",
IF(ISERR(DATE(YEAR(W303),MONTH(W303),DAY(W303))),"El valor ingresado en fecha de inicio de liquidación no tiene un formato válido. ",
IF( AND($E$6&lt;&gt;"", DATE(YEAR(W303), MONTH(W303), 1) &lt;&gt; IFERROR(DATE(MID($E$6, 1, 4), MID($E$6, 6, 2),1), "1/1/1900") ), "La fecha de inicio de la liquidación debe estar dentro del período liquidado. ", "")
)
)
)</f>
        <v/>
      </c>
      <c r="EN303" s="46">
        <f>IF($DS303,
IF(X303="","Debes escribir la fecha de fin de la liquidación. ",
IF(ISERR(DATE(YEAR(X303),MONTH(X303),DAY(X303))),"El valor ingresado en fecha de fin de liquidación no tiene un formato válido. ",
IF( AND($E$6&lt;&gt;"", DATE(YEAR(X303), MONTH(X303), 1) &lt;&gt; IFERROR(DATE(MID($E$6, 1, 4), MID($E$6, 6, 2),1), "1/1/1900") ), "La fecha de fin de la liquidación debe estar dentro del período liquidado. ", "")
)
)
)</f>
        <v/>
      </c>
      <c r="EO303" s="46">
        <f>IF($DS303,
IF(Y303="","Debes escribir la frecuencia de pago del trabajador. ",
IF(_xlfn.IFNA(VLOOKUP(Y303,PERÍODO_DE_NÓMINA,1,FALSE),-1)=-1,"La frecuencia de pago es inválida (por favor seleccionarlo de la lista). ","")
)
)</f>
        <v/>
      </c>
      <c r="EP303" s="46">
        <f>IF($DS303,
IF(Z303="","Debes escribir la fecha de pago. ",
IF(ISERR(DATE(YEAR(Z303),MONTH(Z303),DAY(Z303))), "El valor ingresado en fecha de pago no tiene un formato válido. ","")
)
)</f>
        <v/>
      </c>
      <c r="EQ303" s="46">
        <f>IF($DS303,
IF(AA303="","Debes escribir el medio de pago. ",
IF(_xlfn.IFNA(VLOOKUP(AA303,MEDIOS_DE_PAGO,1,FALSE),-1)=-1,"El medio de pago es inválido (por favor seleccionarlo de la lista). ","")
)
)</f>
        <v/>
      </c>
      <c r="ER303" s="46">
        <f>OR(AA303='Tablas '!$T$4,AA303='Tablas '!$T$7,AA303='Tablas '!$T$8,AA303='Tablas '!$T$11)</f>
        <v/>
      </c>
      <c r="ES303" s="46">
        <f>IF(AND($DS303,ER303),
IF(AB303="","Debes escribir la entidad bancaria. ",""),
""
)</f>
        <v/>
      </c>
      <c r="ET303" s="46">
        <f>IF(AND($DS303,ER303),
IF(AC303="","Debes escribir el tipo de cuenta bancaria. ",
IF(_xlfn.IFNA(VLOOKUP(AC303,TIPO_DE_CUENTA,1,FALSE),-1)=-1,"El tipo de cuenta bancaria es inválida (por favor seleccionarlo de la lista). ","")
),
""
)</f>
        <v/>
      </c>
      <c r="EU303" s="46">
        <f>IF(AND($DS303,ER303),
IF(AD303="","Debes escribir el número de cuenta bancaria. ",""),
""
)</f>
        <v/>
      </c>
      <c r="EV303" s="46">
        <f>IF($DS303,
IF(AE303="","Debes escribir el valor del sueldo básico. ",
IF( ISERR(_xlfn.NUMBERVALUE(AE303)), "El valor del sueldo básico debe ser un número válido. ", "")
)
)</f>
        <v/>
      </c>
      <c r="EW303" s="46">
        <f>IF($DS303,
IF(AF303="","Debes escribir el número de días trabajados. ",
IF( IFERROR(INT(AF303),1.1) &lt;&gt; IFERROR(_xlfn.NUMBERVALUE(AF303),1), "La cantidad de días trabajados debe ser un número entero. ", "")
)
)</f>
        <v/>
      </c>
      <c r="EX303" s="46">
        <f>IF($DS303,
IF(AG303="","Debes escribir el valor del sueldo trabajado. ",
IF( ISERR(_xlfn.NUMBERVALUE(AG303)), "El valor del sueldo trabajado debe ser un número válido. ", "")
)
)</f>
        <v/>
      </c>
      <c r="EY303" s="46">
        <f>IF($DS303,
IF( AND(AH303&lt;&gt;"", ISERR(_xlfn.NUMBERVALUE(AH303))), "El valor del auxilio de transporte debe ser un número válido. ", "")
)</f>
        <v/>
      </c>
      <c r="EZ303" s="46">
        <f>IF($DS303,
IF( AND(AI303&lt;&gt;"", ISERR(_xlfn.NUMBERVALUE(AI303))), "El valor de viáticos salariales debe ser un número válido. ", "")
)</f>
        <v/>
      </c>
      <c r="FA303" s="46">
        <f>IF($DS303,
IF( AND(AJ303&lt;&gt;"", ISERR(_xlfn.NUMBERVALUE(AJ303))), "El valor de viáticos NO salariales debe ser un número válido. ", "")
)</f>
        <v/>
      </c>
      <c r="FB303" s="46">
        <f>CONCATENATE(AK303,AL303)&lt;&gt;""</f>
        <v/>
      </c>
      <c r="FC303" s="46">
        <f>IF(AND($DS303,FB303),
IF(AK303="","Debes escribir el número de horas extras diurnas. ",
IF( IFERROR(INT(AK303),1.1) &lt;&gt; IFERROR(_xlfn.NUMBERVALUE(AK303),1), "La cantidad de horas extras diurnas debe ser un número entero. ", "")
),
""
)</f>
        <v/>
      </c>
      <c r="FD303" s="46">
        <f>IF(AND($DS303,FB303),
IF(AL303="","Debes escribir el valor de las horas extras diurnas. ",
IF( ISERR(_xlfn.NUMBERVALUE(AL303)), "El valor de las horas extras duirnas debe ser un número válido. ", "")
),
""
)</f>
        <v/>
      </c>
      <c r="FE303" s="46">
        <f>CONCATENATE(AM303,AN303)&lt;&gt;""</f>
        <v/>
      </c>
      <c r="FF303" s="46">
        <f>IF(AND($DS303,FE303),
IF(AM303="","Debes escribir el número de horas extras nocturnas. ",
IF( IFERROR(INT(AM303),1.1) &lt;&gt; IFERROR(_xlfn.NUMBERVALUE(AM303),1), "La cantidad de horas extras nocturnas debe ser un número entero. ", "")
),
""
)</f>
        <v/>
      </c>
      <c r="FG303" s="46">
        <f>IF(AND($DS303,FE303),
IF(AN303="","Debes escribir el valor de las horas extras nocturnas. ",
IF( ISERR(_xlfn.NUMBERVALUE(AN303)), "El valor de las horas extras nocturnas debe ser un número válido. ", "")
),
""
)</f>
        <v/>
      </c>
      <c r="FH303" s="46">
        <f>CONCATENATE(AO303,AP303)&lt;&gt;""</f>
        <v/>
      </c>
      <c r="FI303" s="46">
        <f>IF(AND($DS303,FH303),
IF(AO303="","Debes escribir el número de horas extras diurnas dominicales y festivas. ",
IF( IFERROR(INT(AO303),1.1) &lt;&gt; IFERROR(_xlfn.NUMBERVALUE(AO303),1), "La cantidad de horas extras diurnas dominicales y festivas debe ser un número entero. ", "")
),
""
)</f>
        <v/>
      </c>
      <c r="FJ303" s="46">
        <f>IF(AND($DS303,FH303),
IF(AP303="","Debes escribir el valor de las horas extras diurnas dominicales y festivas. ",
IF( ISERR(_xlfn.NUMBERVALUE(AP303)), "El valor de las horas extras diurnas dominicales y festivas debe ser un número válido. ", "")
),
""
)</f>
        <v/>
      </c>
      <c r="FK303" s="46">
        <f>CONCATENATE(AQ303,AR303)&lt;&gt;""</f>
        <v/>
      </c>
      <c r="FL303" s="46">
        <f>IF(AND($DS303,FK303),
IF(AQ303="","Debes escribir el número de horas extras nocturnas dominicales y festivas. ",
IF( IFERROR(INT(AQ303),1.1) &lt;&gt; IFERROR(_xlfn.NUMBERVALUE(AQ303),1), "La cantidad de horas extras nocturnas dominicales y festivas debe ser un número entero. ", "")
),
""
)</f>
        <v/>
      </c>
      <c r="FM303" s="46">
        <f>IF(AND($DS303,FK303),
IF(AR303="","Debes escribir el valor de las horas extras nocturnas dominicales y festivas. ",
IF( ISERR(_xlfn.NUMBERVALUE(AR303)), "El valor de las horas extras nocturnas dominicales y festivas debe ser un número válido. ", "")
),
""
)</f>
        <v/>
      </c>
      <c r="FN303" s="46">
        <f>CONCATENATE(AS303,AT303)&lt;&gt;""</f>
        <v/>
      </c>
      <c r="FO303" s="46">
        <f>IF(AND($DS303,FN303),
IF(AS303="","Debes escribir el número de horas recargo nocturno. ",
IF( IFERROR(INT(AS303),1.1) &lt;&gt; IFERROR(_xlfn.NUMBERVALUE(AS303),1), "La cantidad de horas recargo nocturno debe ser un número entero. ", "")
),
""
)</f>
        <v/>
      </c>
      <c r="FP303" s="46">
        <f>IF(AND($DS303,FN303),
IF(AT303="","Debes escribir el valor de las horas recargo nocturno. ",
IF( ISERR(_xlfn.NUMBERVALUE(AT303)), "El valor de las horas recargo nocturno debe ser un número válido. ", "")
),
""
)</f>
        <v/>
      </c>
      <c r="FQ303" s="46">
        <f>CONCATENATE(AU303,AV303)&lt;&gt;""</f>
        <v/>
      </c>
      <c r="FR303" s="46">
        <f>IF(AND($DS303,FQ303),
IF(AU303="","Debes escribir el número de horas recargo diurno dominical y festivo. ",
IF( IFERROR(INT(AU303),1.1) &lt;&gt; IFERROR(_xlfn.NUMBERVALUE(AU303),1), "La cantidad de horas recargo diurno dominical y festivo debe ser un número entero. ", "")
),
""
)</f>
        <v/>
      </c>
      <c r="FS303" s="46">
        <f>IF(AND($DS303,FQ303),
IF(AV303="","Debes escribir el valor de las horas recargo diurno dominical y festivo. ",
IF( ISERR(_xlfn.NUMBERVALUE(AV303)), "El valor de las horas recargo diurno dominical y festivo debe ser un número válido. ", "")
),
""
)</f>
        <v/>
      </c>
      <c r="FT303" s="46">
        <f>CONCATENATE(AW303,AX303)&lt;&gt;""</f>
        <v/>
      </c>
      <c r="FU303" s="46">
        <f>IF(AND($DS303,FT303),
IF(AW303="","Debes escribir el número de horas recargo nocturno dominical y festivo. ",
IF( IFERROR(INT(AW303),1.1) &lt;&gt; IFERROR(_xlfn.NUMBERVALUE(AW303),1), "La cantidad de horas recargo nocturno dominical y festivo debe ser un número entero. ", "")
),
""
)</f>
        <v/>
      </c>
      <c r="FV303" s="46">
        <f>IF(AND($DS303,FT303),
IF(AX303="","Debes escribir el valor de las horas recargo nocturno dominical y festivo. ",
IF( ISERR(_xlfn.NUMBERVALUE(AX303)), "El valor de las horas recargo nocturno dominical y festivo debe ser un número válido. ", "")
),
""
)</f>
        <v/>
      </c>
      <c r="FW303" s="46">
        <f>CONCATENATE(AY303,AZ303)&lt;&gt;""</f>
        <v/>
      </c>
      <c r="FX303" s="46">
        <f>IF(AND($DS303,FW303),
IF(AY303="","Debes escribir el número de días de vacaciones comunes. ",
IF( IFERROR(INT(AY303),1.1) &lt;&gt; IFERROR(_xlfn.NUMBERVALUE(AY303),1), "La cantidad de días de vacaciones comunes debe ser un número entero. ", "")
),
""
)</f>
        <v/>
      </c>
      <c r="FY303" s="46">
        <f>IF(AND($DS303,FW303),
IF(AZ303="","Debes escribir el valor de las vacaciones comunes. ",
IF( ISERR(_xlfn.NUMBERVALUE(AZ303)), "El valor de las vacaciones comunes debe ser un número válido. ", "")
),
""
)</f>
        <v/>
      </c>
      <c r="FZ303" s="46">
        <f>CONCATENATE(BA303,BB303)&lt;&gt;""</f>
        <v/>
      </c>
      <c r="GA303" s="46">
        <f>IF(AND($DS303,FZ303),
IF(BA303="","Debes escribir el número de días de vacaciones compensadas. ",
IF( IFERROR(INT(BA303),1.1) &lt;&gt; IFERROR(_xlfn.NUMBERVALUE(BA303),1), "La cantidad de días de vacaciones compensadas debe ser un número entero. ", "")
),
""
)</f>
        <v/>
      </c>
      <c r="GB303" s="46">
        <f>IF(AND($DS303,FZ303),
IF(BB303="","Debes escribir el valor de las vacaciones compensadas. ",
IF( ISERR(_xlfn.NUMBERVALUE(BB303)), "El valor de las vacaciones compensadas debe ser un número válido. ", "")
),
""
)</f>
        <v/>
      </c>
      <c r="GC303" s="46">
        <f>CONCATENATE(BC303,BD303)&lt;&gt;""</f>
        <v/>
      </c>
      <c r="GD303" s="46">
        <f>IF(AND($DS303,GC303),
IF(BC303="","Debes escribir el número de días de prima salarial. ",
IF( IFERROR(INT(BC303),1.1) &lt;&gt; IFERROR(_xlfn.NUMBERVALUE(BC303),1), "La cantidad de días de prima salarial debe ser un número entero. ", "")
),
""
)</f>
        <v/>
      </c>
      <c r="GE303" s="46">
        <f>IF(AND($DS303,GC303),
IF(BD303="","Debes escribir el valor de los días de prima salarial. ",
IF( ISERR(_xlfn.NUMBERVALUE(BD303)), "El valor de los días de prima salarial debe ser un número válido. ", "")
),
""
)</f>
        <v/>
      </c>
      <c r="GF303" s="46">
        <f>IF($DS303,
IF( AND(BE303&lt;&gt;"", ISERR(_xlfn.NUMBERVALUE(BE303))), "El valor de la prima NO saliarial debe ser un número válido. ", "")
)</f>
        <v/>
      </c>
      <c r="GG303" s="46">
        <f>CONCATENATE(BF303,BG303,BH303)&lt;&gt;""</f>
        <v/>
      </c>
      <c r="GH303" s="46">
        <f>IF(AND($DS303,GG303),
IF(BF303="","Debes escribir el valor de las cesantías. ",
IF( ISERR(_xlfn.NUMBERVALUE(BF303)), "El valor de las cesantías debe ser un número válido. ", "")
),
""
)</f>
        <v/>
      </c>
      <c r="GI303" s="46">
        <f>IF(AND($DS303,GG303),
IF(BG303="","Debes escribir el % de cesantías. ",
IF( ISERR(_xlfn.NUMBERVALUE(BG303)), "El % de cesantías debe ser un número válido. ", "")
),
""
)</f>
        <v/>
      </c>
      <c r="GJ303" s="46">
        <f>IF(AND($DS303,GG303),
IF(BH303="","Debes escribir el valor de intereses de cesantías. ",
IF( ISERR(_xlfn.NUMBERVALUE(BH303)), "El valor de intereses de cesantías debe ser un número válido. ", "")
),
""
)</f>
        <v/>
      </c>
      <c r="GK303" s="46">
        <f>CONCATENATE(BI303,BJ303,BK303)&lt;&gt;""</f>
        <v/>
      </c>
      <c r="GL303" s="46">
        <f>IF(AND($DS303,GK303),
IF(BI303="","Debes escribir el número de días de incapacidad. ",
IF( IFERROR(INT(BI303),1.1) &lt;&gt; IFERROR(_xlfn.NUMBERVALUE(BI303),1), "La cantidad de días de incapacidad debe ser un número entero. ", "")
),
""
)</f>
        <v/>
      </c>
      <c r="GM303" s="46">
        <f>IF(AND($DS303,GK303),
IF(BJ303="","Debes escribir el tipo de incapacidad. ",
IF(_xlfn.IFNA(VLOOKUP(BJ303,TIPO_DE_INCAPACIDAD,1,FALSE),-1)=-1,"El tipo de incapacidad es inválida (por favor seleccionarlo de la lista). ","")
),
""
)</f>
        <v/>
      </c>
      <c r="GN303" s="46">
        <f>IF(AND($DS303,GK303),
IF(BK303="","Debes escribir el valor de la incapacidad. ",
IF( ISERR(_xlfn.NUMBERVALUE(BK303)), "El valor de la incapacidad debe ser un número válido. ", "")
),
""
)</f>
        <v/>
      </c>
      <c r="GO303" s="46">
        <f>CONCATENATE(BL303,BM303)&lt;&gt;""</f>
        <v/>
      </c>
      <c r="GP303" s="46">
        <f>IF(AND($DS303,GO303),
IF(BL303="","Debes escribir el número de días de licencia de maternidad o paternidad. ",
IF( IFERROR(INT(BL303),1.1) &lt;&gt; IFERROR(_xlfn.NUMBERVALUE(BL303),1), "La cantidad de días de licencia de maternidad o paternidad debe ser un número entero. ", "")
),
""
)</f>
        <v/>
      </c>
      <c r="GQ303" s="46">
        <f>IF(AND($DS303,GO303),
IF(BM303="","Debes escribir el valor de la licencia de maternidad o paternidad. ",
IF( ISERR(_xlfn.NUMBERVALUE(BM303)), "El valor de la licencia de maternidad o paternidad debe ser un número válido. ", "")
),
""
)</f>
        <v/>
      </c>
      <c r="GR303" s="46">
        <f>CONCATENATE(BN303,BO303)&lt;&gt;""</f>
        <v/>
      </c>
      <c r="GS303" s="46">
        <f>IF(AND($DS303,GR303),
IF(BN303="","Debes escribir el número de días de licencia remunerada. ",
IF( IFERROR(INT(BN303),1.1) &lt;&gt; IFERROR(_xlfn.NUMBERVALUE(BN303),1), "La cantidad de días de licencia remunerada debe ser un número entero. ", "")
),
""
)</f>
        <v/>
      </c>
      <c r="GT303" s="46">
        <f>IF(AND($DS303,GR303),
IF(BO303="","Debes escribir el valor de la licencia remunerada. ",
IF( ISERR(_xlfn.NUMBERVALUE(BO303)), "El valor de la licencia remunerada debe ser un número válido. ", "")
),
""
)</f>
        <v/>
      </c>
      <c r="GU303" s="46">
        <f>IF($DS303,
IF( AND(BP303&lt;&gt;"", ISERR(_xlfn.NUMBERVALUE(BP303))), "El valor de la licencia NO remunerada debe ser un número válido. ", "")
)</f>
        <v/>
      </c>
      <c r="GV303" s="46">
        <f>IF($DS303,
IF( AND(BQ303&lt;&gt;"", ISERR(_xlfn.NUMBERVALUE(BQ303))), "El valor de auxilios salariales debe ser un número válido. ", "")
)</f>
        <v/>
      </c>
      <c r="GW303" s="46">
        <f>IF($DS303,
IF( AND(BR303&lt;&gt;"", ISERR(_xlfn.NUMBERVALUE(BR303))), "El valor de auxilios NO salariales debe ser un número válido. ", "")
)</f>
        <v/>
      </c>
      <c r="GX303" s="46">
        <f>IF($DS303,
IF( AND(BS303&lt;&gt;"", ISERR(_xlfn.NUMBERVALUE(BS303))), "El valor de bonos salariales debe ser un número válido. ", "")
)</f>
        <v/>
      </c>
      <c r="GY303" s="46">
        <f>IF($DS303,
IF( AND(BT303&lt;&gt;"", ISERR(_xlfn.NUMBERVALUE(BT303))), "El valor de bonos NO salariales debe ser un número válido. ", "")
)</f>
        <v/>
      </c>
      <c r="GZ303" s="46">
        <f>IF($DS303,
IF( AND(BU303&lt;&gt;"", ISERR(_xlfn.NUMBERVALUE(BU303))), "El valor de bonos salariales de alimentación debe ser un número válido. ", "")
)</f>
        <v/>
      </c>
      <c r="HA303" s="46">
        <f>IF($DS303,
IF( AND(BV303&lt;&gt;"", ISERR(_xlfn.NUMBERVALUE(BV303))), "El valor de bonos NO salariales de alimentación debe ser un número válido. ", "")
)</f>
        <v/>
      </c>
      <c r="HB303" s="46">
        <f>IF($DS303,
IF( AND(BW303&lt;&gt;"", ISERR(_xlfn.NUMBERVALUE(BW303))), "El valor de bonificaciones salariales debe ser un número válido. ", "")
)</f>
        <v/>
      </c>
      <c r="HC303" s="46">
        <f>IF($DS303,
IF( AND(BX303&lt;&gt;"", ISERR(_xlfn.NUMBERVALUE(BX303))), "El valor de bonificaciones NO salariales debe ser un número válido. ", "")
)</f>
        <v/>
      </c>
      <c r="HD303" s="46">
        <f>IF($DS303,
IF( AND(BY303&lt;&gt;"", ISERR(_xlfn.NUMBERVALUE(BY303))), "El valor de compensaciones ordinarias debe ser un número válido. ", "")
)</f>
        <v/>
      </c>
      <c r="HE303" s="46">
        <f>IF($DS303,
IF( AND(BZ303&lt;&gt;"", ISERR(_xlfn.NUMBERVALUE(BZ303))), "El valor de compensaciones extraordinarias debe ser un número válido. ", "")
)</f>
        <v/>
      </c>
      <c r="HF303" s="46">
        <f>IF($DS303,
IF( AND(CA303&lt;&gt;"", ISERR(_xlfn.NUMBERVALUE(CA303))), "El valor de comisiones debe ser un número válido. ", "")
)</f>
        <v/>
      </c>
      <c r="HG303" s="46">
        <f>IF($DS303,
IF( AND(CB303&lt;&gt;"", ISERR(_xlfn.NUMBERVALUE(CB303))), "El valor de ausencia por huega debe ser un número válido. ", "")
)</f>
        <v/>
      </c>
      <c r="HH303" s="46">
        <f>IF($DS303,
IF( AND(CC303&lt;&gt;"", ISERR(_xlfn.NUMBERVALUE(CC303))), "El valor de anticipos debe ser un número válido. ", "")
)</f>
        <v/>
      </c>
      <c r="HI303" s="46">
        <f>IF($DS303,
IF( AND(CD303&lt;&gt;"", ISERR(_xlfn.NUMBERVALUE(CD303))), "El valor de pagos a terceros debe ser un número válido. ", "")
)</f>
        <v/>
      </c>
      <c r="HJ303" s="46">
        <f>IF($DS303,
IF( AND(CE303&lt;&gt;"", ISERR(_xlfn.NUMBERVALUE(CE303))), "El valor de dotación debe ser un número válido. ", "")
)</f>
        <v/>
      </c>
      <c r="HK303" s="46">
        <f>IF($DS303,
IF( AND(CF303&lt;&gt;"", ISERR(_xlfn.NUMBERVALUE(CF303))), "El valor de apoyo sostenibilidad debe ser un número válido. ", "")
)</f>
        <v/>
      </c>
      <c r="HL303" s="46">
        <f>IF($DS303,
IF( AND(CG303&lt;&gt;"", ISERR(_xlfn.NUMBERVALUE(CG303))), "El valor de teletrabajo debe ser un número válido. ", "")
)</f>
        <v/>
      </c>
      <c r="HM303" s="46">
        <f>IF($DS303,
IF( AND(CH303&lt;&gt;"", ISERR(_xlfn.NUMBERVALUE(CH303))), "El valor de bonificación de retiro debe ser un número válido. ", "")
)</f>
        <v/>
      </c>
      <c r="HN303" s="46">
        <f>IF($DS303,
IF( AND(CI303&lt;&gt;"", ISERR(_xlfn.NUMBERVALUE(CI303))), "El valor de indemnización de retiro debe ser un número válido. ", "")
)</f>
        <v/>
      </c>
      <c r="HO303" s="46">
        <f>IF($DS303,
IF( AND(CJ303&lt;&gt;"", ISERR(_xlfn.NUMBERVALUE(CJ303))), "El valor de reintegros debe ser un número válido. ", "")
)</f>
        <v/>
      </c>
      <c r="HP303" s="46">
        <f>CONCATENATE(CK303,CL303,CM303)&lt;&gt;""</f>
        <v/>
      </c>
      <c r="HQ303" s="46">
        <f>IF(AND($DS303,HP303),
IF(CK303="","Debes escribir la descripción de otro concepto no categorizado. ",""),
""
)</f>
        <v/>
      </c>
      <c r="HR303" s="46">
        <f>IF(AND($DS303,HP303),
IF(CONCATENATE(CL303,CM303)="","Debes escribir al menos un valor de concepto no categorizado (salarial o no salarial). ",
IF(ISERR(_xlfn.NUMBERVALUE(CL303)),"El valor salarial concepto no categorizado debe ser un número válido. ","")
),
""
)</f>
        <v/>
      </c>
      <c r="HS303" s="46">
        <f>IF(AND($DS303,HP303),
IF(CONCATENATE(CL303,CM303)="","Debes escribir al menos un valor de concepto no categorizado (salarial o no salarial). ",
IF(ISERR(_xlfn.NUMBERVALUE(CM303)),"El valor NO salarial concepto no categorizado debe ser un número válido. ","")
),
""
)</f>
        <v/>
      </c>
      <c r="HT303" s="46">
        <f>IF($DS303,
IF(CN303="","Debes escribir el porcentaje del aporte a salud. ",
IF( ISERR(_xlfn.NUMBERVALUE(CN303)), "El valor del porcentaje del aporte a salud debe ser un número válido. ", "")
)
)</f>
        <v/>
      </c>
      <c r="HU303" s="46">
        <f>IF($DS303,
IF(CO303="","Debes escribir el valor del aporte a salud. ",
IF( ISERR(_xlfn.NUMBERVALUE(CO303)), "El valor del aporte a salud debe ser un número válido. ", "")
)
)</f>
        <v/>
      </c>
      <c r="HV303" s="46">
        <f>IF($DS303,
IF( AND(CP303&lt;&gt;"", ISERR(_xlfn.NUMBERVALUE(CP303))), "El valor plan complementario debe ser un número válido. ", "")
)</f>
        <v/>
      </c>
      <c r="HW303" s="46">
        <f>IF($DS303,
IF(CQ303="","Debes escribir el porcentaje del aporte a pensión. ",
IF( ISERR(_xlfn.NUMBERVALUE(CQ303)), "El valor del porcentaje del aporte a pensión debe ser un número válido. ", "")
)
)</f>
        <v/>
      </c>
      <c r="HX303" s="46">
        <f>IF($DS303,
IF(CR303="","Debes escribir el valor del aporte a pensión. ",
IF( ISERR(_xlfn.NUMBERVALUE(CR303)), "El valor del aporte a salud debe ser un número válido. ", "")
)
)</f>
        <v/>
      </c>
      <c r="HY303" s="46">
        <f>IF($DS303,
IF( AND(CS303&lt;&gt;"", ISERR(_xlfn.NUMBERVALUE(CS303))), "El valor pensión voluntaria debe ser un número válido. ", "")
)</f>
        <v/>
      </c>
      <c r="HZ303" s="46">
        <f>CONCATENATE(CT303,CU303,CV303,CW303)&lt;&gt;""</f>
        <v/>
      </c>
      <c r="IA303" s="46">
        <f>IF(AND($DS303,HZ303),
IF(CT303="","Debes escribir el % del fondo de seguridad pensional. ",
IF( ISERR(_xlfn.NUMBERVALUE(CT303)), "El % del fondo de seguridad debe ser un número válido. ", "")
),
""
)</f>
        <v/>
      </c>
      <c r="IB303" s="46">
        <f>IF(AND($DS303,HZ303),
IF(CU303="","Debes escribir el valor del aporte al fondo de solidaridad pensional. ",
IF( ISERR(_xlfn.NUMBERVALUE(CU303)), "El valor del aporte al fondo de solidaridad pensional debe ser un número válido. ", "")
),
""
)</f>
        <v/>
      </c>
      <c r="IC303" s="46">
        <f>IF(AND($DS303,HZ303),
IF(CV303="","Debes escribir el % del fondo de subsistencia. ",
IF( ISERR(_xlfn.NUMBERVALUE(CV303)), "El % del fondo de subsistencia debe ser un número válido. ", "")
),
""
)</f>
        <v/>
      </c>
      <c r="ID303" s="46">
        <f>IF(AND($DS303,HZ303),
IF(CW303="","Debes escribir el valor del fondo de subsistencia. ",
IF( ISERR(_xlfn.NUMBERVALUE(CW303)), "El valor del fondo de subsistencia debe ser un número válido. ", "")
),
""
)</f>
        <v/>
      </c>
      <c r="IE303" s="46">
        <f>CONCATENATE(CX303,CY303)&lt;&gt;""</f>
        <v/>
      </c>
      <c r="IF303" s="46">
        <f>IF(AND($DS303,IE303),
IF(CX303="","Debes escribir el % de sindicato. ",
IF( ISERR(_xlfn.NUMBERVALUE(CX303)), "El % de sindicato debe ser un número válido. ", "")
),
""
)</f>
        <v/>
      </c>
      <c r="IG303" s="46">
        <f>IF(AND($DS303,IE303),
IF(CY303="","Debes escribir el valor del sindicato. ",
IF( ISERR(_xlfn.NUMBERVALUE(CY303)), "El valor del sindicato debe ser un número válido. ", "")
),
""
)</f>
        <v/>
      </c>
      <c r="IH303" s="46">
        <f>IF($DS303,
IF( AND(CZ303&lt;&gt;"", ISERR(_xlfn.NUMBERVALUE(CZ303))), "El valor de sanción pública debe ser un número válido. ", "")
)</f>
        <v/>
      </c>
      <c r="II303" s="46">
        <f>IF($DS303,
IF( AND(DA303&lt;&gt;"", ISERR(_xlfn.NUMBERVALUE(DA303))), "El valor de sanción privada debe ser un número válido. ", "")
)</f>
        <v/>
      </c>
      <c r="IJ303" s="46">
        <f>CONCATENATE(DB303,DC303)&lt;&gt;""</f>
        <v/>
      </c>
      <c r="IK303" s="46">
        <f>IF(AND($DS303,IJ303),
IF(DB303="","Debes escribir la descripción de libranza. ",""),
""
)</f>
        <v/>
      </c>
      <c r="IL303" s="46">
        <f>IF(AND($DS303,IJ303),
IF(DC303="","Debes escribir la cuota libranza. ",
IF(ISERR(_xlfn.NUMBERVALUE(DC303)),"El valor de la cuota libranza debe ser un número válido. ","")
),
""
)</f>
        <v/>
      </c>
      <c r="IM303" s="46">
        <f>IF($DS303,
IF( AND(DD303&lt;&gt;"", ISERR(_xlfn.NUMBERVALUE(DD303))), "El valor de pagos a terceros debe ser un número válido. ", "")
)</f>
        <v/>
      </c>
      <c r="IN303" s="46">
        <f>IF($DS303,
IF( AND(DE303&lt;&gt;"", ISERR(_xlfn.NUMBERVALUE(DE303))), "El valor de anticipos debe ser un número válido. ", "")
)</f>
        <v/>
      </c>
      <c r="IO303" s="46">
        <f>IF($DS303,
IF( AND(DF303&lt;&gt;"", ISERR(_xlfn.NUMBERVALUE(DF303))), "El valor de AFC debe ser un número válido. ", "")
)</f>
        <v/>
      </c>
      <c r="IP303" s="46">
        <f>IF($DS303,
IF( AND(DG303&lt;&gt;"", ISERR(_xlfn.NUMBERVALUE(DG303))), "El valor de rete-fuente debe ser un número válido. ", "")
)</f>
        <v/>
      </c>
      <c r="IQ303" s="46">
        <f>IF($DS303,
IF( AND(DH303&lt;&gt;"", ISERR(_xlfn.NUMBERVALUE(DH303))), "El valor de cooperativa de trabajo debe ser un número válido. ", "")
)</f>
        <v/>
      </c>
      <c r="IR303" s="46">
        <f>IF($DS303,
IF( AND(DI303&lt;&gt;"", ISERR(_xlfn.NUMBERVALUE(DI303))), "El valor de embargo fiscal debe ser un número válido. ", "")
)</f>
        <v/>
      </c>
      <c r="IS303" s="46">
        <f>IF($DS303,
IF( AND(DJ303&lt;&gt;"", ISERR(_xlfn.NUMBERVALUE(DJ303))), "El valor de educación debe ser un número válido. ", "")
)</f>
        <v/>
      </c>
      <c r="IT303" s="46">
        <f>IF($DS303,
IF( AND(DK303&lt;&gt;"", ISERR(_xlfn.NUMBERVALUE(DK303))), "El valor de reintegro debe ser un número válido. ", "")
)</f>
        <v/>
      </c>
      <c r="IU303" s="46">
        <f>IF($DS303,
IF( AND(DL303&lt;&gt;"", ISERR(_xlfn.NUMBERVALUE(DL303))), "El valor de deuda debe ser un número válido. ", "")
)</f>
        <v/>
      </c>
      <c r="IV303" s="46">
        <f>IF($DS303,
IF( AND(DM303&lt;&gt;"", ISERR(_xlfn.NUMBERVALUE(DM303))), "El valor de otras deducciones debe ser un número válido. ", "")
)</f>
        <v/>
      </c>
      <c r="IW303" s="46">
        <f>IF($DS303,
IF(DN303="","Debes escribir el valor de los devengos totales. ",
IF( ISERR(_xlfn.NUMBERVALUE(DN303)), "El valor de los devengos totales debe ser un número válido. ", "")
)
)</f>
        <v/>
      </c>
      <c r="IX303" s="46">
        <f>IF($DS303,
IF(DO303="","Debes escribir el valor de las deducciones totales. ",
IF( ISERR(_xlfn.NUMBERVALUE(DO303)), "El valor de las deducciones totales debe ser un número válido. ", "")
)
)</f>
        <v/>
      </c>
      <c r="IY303" s="46">
        <f>IF($DS303,
IF(DP303="","Debes escribir el valor del salario total. ",
IF( ISERR(_xlfn.NUMBERVALUE(DP303)), "El valor del salario total debe ser un número válido. ", "")
)
)</f>
        <v/>
      </c>
    </row>
    <row r="304">
      <c r="B304" s="48" t="n">
        <v>292</v>
      </c>
      <c r="C304" s="61">
        <f>IF(AND(DS304,DP304&lt;&gt;""),
IF(DQ304="","OK","Error"),
""
)</f>
        <v/>
      </c>
      <c r="D304" s="53" t="n"/>
      <c r="E304" s="52" t="n"/>
      <c r="F304" s="112" t="n"/>
      <c r="G304" s="52" t="n"/>
      <c r="H304" s="53" t="n"/>
      <c r="I304" s="52" t="n"/>
      <c r="J304" s="52" t="n"/>
      <c r="K304" s="53" t="n"/>
      <c r="L304" s="55" t="n"/>
      <c r="M304" s="108" t="n"/>
      <c r="N304" s="56" t="n"/>
      <c r="O304" s="52" t="n"/>
      <c r="P304" s="52" t="n"/>
      <c r="Q304" s="52" t="n"/>
      <c r="R304" s="52" t="n"/>
      <c r="S304" s="52" t="n"/>
      <c r="T304" s="53" t="n"/>
      <c r="U304" s="52" t="n"/>
      <c r="V304" s="52" t="n"/>
      <c r="W304" s="55" t="n"/>
      <c r="X304" s="55" t="n"/>
      <c r="Y304" s="52" t="n"/>
      <c r="Z304" s="55" t="n"/>
      <c r="AA304" s="52" t="n"/>
      <c r="AB304" s="53" t="n"/>
      <c r="AC304" s="53" t="n"/>
      <c r="AD304" s="53" t="n"/>
      <c r="AE304" s="177" t="n"/>
      <c r="AF304" s="113" t="n"/>
      <c r="AG304" s="177" t="n"/>
      <c r="AH304" s="178" t="n"/>
      <c r="AI304" s="178" t="n"/>
      <c r="AJ304" s="178" t="n"/>
      <c r="AK304" s="114" t="n"/>
      <c r="AL304" s="178" t="n"/>
      <c r="AM304" s="114" t="n"/>
      <c r="AN304" s="178" t="n"/>
      <c r="AO304" s="114" t="n"/>
      <c r="AP304" s="178" t="n"/>
      <c r="AQ304" s="114" t="n"/>
      <c r="AR304" s="178" t="n"/>
      <c r="AS304" s="114" t="n"/>
      <c r="AT304" s="178" t="n"/>
      <c r="AU304" s="114" t="n"/>
      <c r="AV304" s="178" t="n"/>
      <c r="AW304" s="114" t="n"/>
      <c r="AX304" s="178" t="n"/>
      <c r="AY304" s="114" t="n"/>
      <c r="AZ304" s="178" t="n"/>
      <c r="BA304" s="114" t="n"/>
      <c r="BB304" s="178" t="n"/>
      <c r="BC304" s="114" t="n"/>
      <c r="BD304" s="178" t="n"/>
      <c r="BE304" s="178" t="n"/>
      <c r="BF304" s="178" t="n"/>
      <c r="BG304" s="59" t="n"/>
      <c r="BH304" s="178" t="n"/>
      <c r="BI304" s="114" t="n"/>
      <c r="BJ304" s="53" t="n"/>
      <c r="BK304" s="178" t="n"/>
      <c r="BL304" s="114" t="n"/>
      <c r="BM304" s="178" t="n"/>
      <c r="BN304" s="114" t="n"/>
      <c r="BO304" s="178" t="n"/>
      <c r="BP304" s="178" t="n"/>
      <c r="BQ304" s="178" t="n"/>
      <c r="BR304" s="178" t="n"/>
      <c r="BS304" s="178" t="n"/>
      <c r="BT304" s="178" t="n"/>
      <c r="BU304" s="178" t="n"/>
      <c r="BV304" s="178" t="n"/>
      <c r="BW304" s="178" t="n"/>
      <c r="BX304" s="178" t="n"/>
      <c r="BY304" s="178" t="n"/>
      <c r="BZ304" s="178" t="n"/>
      <c r="CA304" s="178" t="n"/>
      <c r="CB304" s="178" t="n"/>
      <c r="CC304" s="178" t="n"/>
      <c r="CD304" s="178" t="n"/>
      <c r="CE304" s="178" t="n"/>
      <c r="CF304" s="178" t="n"/>
      <c r="CG304" s="178" t="n"/>
      <c r="CH304" s="178" t="n"/>
      <c r="CI304" s="178" t="n"/>
      <c r="CJ304" s="178" t="n"/>
      <c r="CK304" s="53" t="n"/>
      <c r="CL304" s="178" t="n"/>
      <c r="CM304" s="178" t="n"/>
      <c r="CN304" s="60" t="n"/>
      <c r="CO304" s="177" t="n"/>
      <c r="CP304" s="178" t="n"/>
      <c r="CQ304" s="60" t="n"/>
      <c r="CR304" s="177" t="n"/>
      <c r="CS304" s="178" t="n"/>
      <c r="CT304" s="59" t="n"/>
      <c r="CU304" s="178" t="n"/>
      <c r="CV304" s="59" t="n"/>
      <c r="CW304" s="178" t="n"/>
      <c r="CX304" s="59" t="n"/>
      <c r="CY304" s="178" t="n"/>
      <c r="CZ304" s="178" t="n"/>
      <c r="DA304" s="178" t="n"/>
      <c r="DB304" s="53" t="n"/>
      <c r="DC304" s="178" t="n"/>
      <c r="DD304" s="178" t="n"/>
      <c r="DE304" s="178" t="n"/>
      <c r="DF304" s="178" t="n"/>
      <c r="DG304" s="178" t="n"/>
      <c r="DH304" s="178" t="n"/>
      <c r="DI304" s="178" t="n"/>
      <c r="DJ304" s="178" t="n"/>
      <c r="DK304" s="178" t="n"/>
      <c r="DL304" s="178" t="n"/>
      <c r="DM304" s="178" t="n"/>
      <c r="DN304" s="177" t="n"/>
      <c r="DO304" s="177" t="n"/>
      <c r="DP304" s="177" t="n"/>
      <c r="DQ304" s="76">
        <f>IF(AND(DS304,DP304&lt;&gt;""),
CONCATENATE(DT304,DU304,DV304,DW304,DX304,DY304,DZ304,EA304,EB304,EC304,ED304,EE304,EF304,EG304,EH304,EI304,EJ304,EK304,EL304,EM304,EN304,EO304,EP304,EQ304,ES304,ET304,EU304,EV304,EW304,EX304,EY304,EZ304,FA304,FC304,FD304,FF304,FG304,FI304,FJ304,FL304,FM304,FO304,FP304,FR304,FS304,FU304,FV304,FX304,FY304,GA304,GB304,GD304,GE304,GF304,GH304,GI304,GJ304,GL304,GM304,GN304,GP304,GQ304,GS304,GT304,GU304,GV304,GW304,GX304,GY304,GZ304,HA304,HB304,HC304,HD304,HE304,HF304,HG304,HH304,HI304,HJ304,HK304,HL304,HM304,HN304,HO304,HQ304,HR304,HS304,HT304,HU304,HV304,HW304,HX304,HY304,IA304,IB304,IC304,ID304,IF304,IG304,IH304,II304,IK304,IL304,IM304,IN304,IO304,IP304,IQ304,IR304,IS304,IT304,IU304,IV304,IW304,IX304,IY304,IZ304),
""
)</f>
        <v/>
      </c>
      <c r="DR304" s="53" t="n"/>
      <c r="DS304" s="46">
        <f>CONCATENATE(D304,$E304,$F304,$G304,H304,$I304,$J304,K304,$L304,$M304,N304,$O304,$P304,$Q304,$R304,$S304,T304,$U304,$V304,$W304,$X304,$Y304,$Z304,$AA304,AB304,AC304,AD304,$AE304,$AF304,$AG304,AH304,AI304,AJ304,AK304,AL304,AM304,AN304,AO304,AP304,AQ304,AR304,AS304,AT304,AU304,AV304,AW304,AX304,AY304,AZ304,BA304,BB304,BC304,BD304,BE304,BF304,BG304,BH304,BI304,BJ304,BK304,BL304,BM304,BN304,BO304,BP304,BQ304,BR304,BS304,BT304,BU304,BV304,BW304,BX304,BY304,BZ304,CA304,CB304,CC304,CD304,CE304,CF304,CG304,CH304,CI304,CJ304,CK304,CL304,CM304,$CN304,$CO304,CP304,$CQ304,$CR304,CS304,CT304,CU304,CV304,CW304,CX304,CY304,CZ304,DA304,DB304,DC304,DD304,DE304,DF304,DG304,DH304,DI304,DJ304,DK304,DL304,DM304,$DN304,$DO304,$DP304,DR304)&lt;&gt;""</f>
        <v/>
      </c>
      <c r="DT304" s="46">
        <f>IF(AND($DS304,$E$4&lt;&gt;""),
IF(LEFT($E$4,2) = "1.",
IF(D304&lt;&gt;"","El CUNE sólo se envía en operaciones de novedad o ajuste. ",""),
IF(D304="","Debes escribir un CUNE válido para realizar operaciones de novedad o ajuste. ","")),
""
)</f>
        <v/>
      </c>
      <c r="DU304" s="46">
        <f>IF($DS304,
IF(E304="","Debes seleccionar el tipo de documento del empleado. ",
IF(_xlfn.IFNA(VLOOKUP(E304,TIPO_DE_DOCUMENTO,1,FALSE),-1)=-1,"El tipo de documento no es válido (por favor seleccionarlo de la lista). ","")
)
)</f>
        <v/>
      </c>
      <c r="DV304" s="46">
        <f>IF($DS304,
IF(F304="","Debes escribir el número de documento del empleado. ","")
)</f>
        <v/>
      </c>
      <c r="DW304" s="46">
        <f>IF($DS304,
IF(G304="","Debes escribir el primer nombre del empleado. ","")
)</f>
        <v/>
      </c>
      <c r="DY304" s="46">
        <f>IF($DS304,
IF(I304="","Debes escribir el primer apellido del empleado. ","")
)</f>
        <v/>
      </c>
      <c r="DZ304" s="46">
        <f>IF($DS304,
IF(J304="","Debes escribir el segundo apellido del empleado. ","")
)</f>
        <v/>
      </c>
      <c r="EB304" s="46">
        <f>IF($DS304,
IF(L304="","Debes escribir la fecha de ingreso del empleado. ",
IF(ISERR(DATE(YEAR(L304),MONTH(L304),DAY(L304))), "El valor ingresado en fecha de ingreso no tiene un formato válido. ","")
)
)</f>
        <v/>
      </c>
      <c r="EC304" s="46">
        <f>IF($DS304,
IF(M304="","Debes escribir el tiempo laborado. ",
IF( IFERROR(INT(M304),1.1) &lt;&gt; IFERROR(_xlfn.NUMBERVALUE(M304),1), "El valor de los días trabajados debe ser un número entero. ", "")
)
)</f>
        <v/>
      </c>
      <c r="ED304" s="46">
        <f>IF($DS304,
IF( AND(N304&lt;&gt;"", ISERR(DATE(YEAR(N304),MONTH(N304),DAY(N304))) ), "El valor ingresado en fecha de ingreso no tiene un formato válido. ",
IF( AND(N304&lt;&gt;"", $E$6&lt;&gt;"", DATE(YEAR(N304), MONTH(N304), 1) &lt;&gt; IFERROR(DATE(MID($E$6, 1, 4), MID($E$6, 6, 2),1), "1/1/1900") ), "La fecha de retiro debe estar dentro del período liquidado. ", "")
)
)</f>
        <v/>
      </c>
      <c r="EE304" s="46">
        <f>IF($DS304,
IF(O304="","Debes seleccionar el tipo de trabajador. ",
IF(_xlfn.IFNA(VLOOKUP(O304,TIPO_DE_TRABAJADOR,1,FALSE),-1)=-1,"El tipo de trabajador no es válido (por favor seleccionarlo de la lista). ","")
)
)</f>
        <v/>
      </c>
      <c r="EF304" s="46">
        <f>IF($DS304,
IF(P304="","Debes seleccionar si es un trabajador dependiente pensionado por vejez. ",
IF(_xlfn.IFNA(VLOOKUP(P304,SUBTIPO_DE_TRABAJADOR,1,FALSE),-1)=-1,"El tipo de trabajador dependiente pensionado por vejez no es válido (por favor seleccionarlo de la lista). ","")
)
)</f>
        <v/>
      </c>
      <c r="EG304" s="46">
        <f>IF($DS304,
IF(Q304="","Debes seleccionar el tipo de contrato del trabajador. ",
IF(_xlfn.IFNA(VLOOKUP(Q304,TIPO_DE_CONTRATO,1,FALSE),-1)=-1,"El tipo de contrato del trabajador no es válido (por favor seleccionarlo de la lista). ","")
)
)</f>
        <v/>
      </c>
      <c r="EH304" s="46">
        <f>IF($DS304,
IF(R304="","Debes seleccionar si es un salario integral. ",
IF(_xlfn.IFNA(VLOOKUP(R304,SI_NO,1,FALSE),-1)=-1,"Valor no válido para salario integral (por favor seleccionarlo de la lista). ","")
)
)</f>
        <v/>
      </c>
      <c r="EI304" s="46">
        <f>IF($DS304,
IF(S304="","Debes seleccionar si el trabajador realiza actividades de riesgo. ",
IF(_xlfn.IFNA(VLOOKUP(S304,SI_NO,1,FALSE),-1)=-1,"Valor no válido para actividad de alto riesgo (por favor seleccionarlo de la lista). ","")
)
)</f>
        <v/>
      </c>
      <c r="EK304" s="46">
        <f>IF($DS304,
IF(U304="","Debes escribir el código del municipio de residencia del trabajador. ",
IF(_xlfn.IFNA(VLOOKUP(U304,MUNICIPIO,1,FALSE),-1)=-1,"El municipio de residencia del trabajador es inválido (por favor seleccionarlo de la lista). ","")
)
)</f>
        <v/>
      </c>
      <c r="EL304" s="46">
        <f>IF($DS304,
IF(V304="","Debes escribir el la dirección de residendia del trabajador. ","")
)</f>
        <v/>
      </c>
      <c r="EM304" s="46">
        <f>IF($DS304,
IF(W304="","Debes escribir la fecha de inicio de la liquidación. ",
IF(ISERR(DATE(YEAR(W304),MONTH(W304),DAY(W304))),"El valor ingresado en fecha de inicio de liquidación no tiene un formato válido. ",
IF( AND($E$6&lt;&gt;"", DATE(YEAR(W304), MONTH(W304), 1) &lt;&gt; IFERROR(DATE(MID($E$6, 1, 4), MID($E$6, 6, 2),1), "1/1/1900") ), "La fecha de inicio de la liquidación debe estar dentro del período liquidado. ", "")
)
)
)</f>
        <v/>
      </c>
      <c r="EN304" s="46">
        <f>IF($DS304,
IF(X304="","Debes escribir la fecha de fin de la liquidación. ",
IF(ISERR(DATE(YEAR(X304),MONTH(X304),DAY(X304))),"El valor ingresado en fecha de fin de liquidación no tiene un formato válido. ",
IF( AND($E$6&lt;&gt;"", DATE(YEAR(X304), MONTH(X304), 1) &lt;&gt; IFERROR(DATE(MID($E$6, 1, 4), MID($E$6, 6, 2),1), "1/1/1900") ), "La fecha de fin de la liquidación debe estar dentro del período liquidado. ", "")
)
)
)</f>
        <v/>
      </c>
      <c r="EO304" s="46">
        <f>IF($DS304,
IF(Y304="","Debes escribir la frecuencia de pago del trabajador. ",
IF(_xlfn.IFNA(VLOOKUP(Y304,PERÍODO_DE_NÓMINA,1,FALSE),-1)=-1,"La frecuencia de pago es inválida (por favor seleccionarlo de la lista). ","")
)
)</f>
        <v/>
      </c>
      <c r="EP304" s="46">
        <f>IF($DS304,
IF(Z304="","Debes escribir la fecha de pago. ",
IF(ISERR(DATE(YEAR(Z304),MONTH(Z304),DAY(Z304))), "El valor ingresado en fecha de pago no tiene un formato válido. ","")
)
)</f>
        <v/>
      </c>
      <c r="EQ304" s="46">
        <f>IF($DS304,
IF(AA304="","Debes escribir el medio de pago. ",
IF(_xlfn.IFNA(VLOOKUP(AA304,MEDIOS_DE_PAGO,1,FALSE),-1)=-1,"El medio de pago es inválido (por favor seleccionarlo de la lista). ","")
)
)</f>
        <v/>
      </c>
      <c r="ER304" s="46">
        <f>OR(AA304='Tablas '!$T$4,AA304='Tablas '!$T$7,AA304='Tablas '!$T$8,AA304='Tablas '!$T$11)</f>
        <v/>
      </c>
      <c r="ES304" s="46">
        <f>IF(AND($DS304,ER304),
IF(AB304="","Debes escribir la entidad bancaria. ",""),
""
)</f>
        <v/>
      </c>
      <c r="ET304" s="46">
        <f>IF(AND($DS304,ER304),
IF(AC304="","Debes escribir el tipo de cuenta bancaria. ",
IF(_xlfn.IFNA(VLOOKUP(AC304,TIPO_DE_CUENTA,1,FALSE),-1)=-1,"El tipo de cuenta bancaria es inválida (por favor seleccionarlo de la lista). ","")
),
""
)</f>
        <v/>
      </c>
      <c r="EU304" s="46">
        <f>IF(AND($DS304,ER304),
IF(AD304="","Debes escribir el número de cuenta bancaria. ",""),
""
)</f>
        <v/>
      </c>
      <c r="EV304" s="46">
        <f>IF($DS304,
IF(AE304="","Debes escribir el valor del sueldo básico. ",
IF( ISERR(_xlfn.NUMBERVALUE(AE304)), "El valor del sueldo básico debe ser un número válido. ", "")
)
)</f>
        <v/>
      </c>
      <c r="EW304" s="46">
        <f>IF($DS304,
IF(AF304="","Debes escribir el número de días trabajados. ",
IF( IFERROR(INT(AF304),1.1) &lt;&gt; IFERROR(_xlfn.NUMBERVALUE(AF304),1), "La cantidad de días trabajados debe ser un número entero. ", "")
)
)</f>
        <v/>
      </c>
      <c r="EX304" s="46">
        <f>IF($DS304,
IF(AG304="","Debes escribir el valor del sueldo trabajado. ",
IF( ISERR(_xlfn.NUMBERVALUE(AG304)), "El valor del sueldo trabajado debe ser un número válido. ", "")
)
)</f>
        <v/>
      </c>
      <c r="EY304" s="46">
        <f>IF($DS304,
IF( AND(AH304&lt;&gt;"", ISERR(_xlfn.NUMBERVALUE(AH304))), "El valor del auxilio de transporte debe ser un número válido. ", "")
)</f>
        <v/>
      </c>
      <c r="EZ304" s="46">
        <f>IF($DS304,
IF( AND(AI304&lt;&gt;"", ISERR(_xlfn.NUMBERVALUE(AI304))), "El valor de viáticos salariales debe ser un número válido. ", "")
)</f>
        <v/>
      </c>
      <c r="FA304" s="46">
        <f>IF($DS304,
IF( AND(AJ304&lt;&gt;"", ISERR(_xlfn.NUMBERVALUE(AJ304))), "El valor de viáticos NO salariales debe ser un número válido. ", "")
)</f>
        <v/>
      </c>
      <c r="FB304" s="46">
        <f>CONCATENATE(AK304,AL304)&lt;&gt;""</f>
        <v/>
      </c>
      <c r="FC304" s="46">
        <f>IF(AND($DS304,FB304),
IF(AK304="","Debes escribir el número de horas extras diurnas. ",
IF( IFERROR(INT(AK304),1.1) &lt;&gt; IFERROR(_xlfn.NUMBERVALUE(AK304),1), "La cantidad de horas extras diurnas debe ser un número entero. ", "")
),
""
)</f>
        <v/>
      </c>
      <c r="FD304" s="46">
        <f>IF(AND($DS304,FB304),
IF(AL304="","Debes escribir el valor de las horas extras diurnas. ",
IF( ISERR(_xlfn.NUMBERVALUE(AL304)), "El valor de las horas extras duirnas debe ser un número válido. ", "")
),
""
)</f>
        <v/>
      </c>
      <c r="FE304" s="46">
        <f>CONCATENATE(AM304,AN304)&lt;&gt;""</f>
        <v/>
      </c>
      <c r="FF304" s="46">
        <f>IF(AND($DS304,FE304),
IF(AM304="","Debes escribir el número de horas extras nocturnas. ",
IF( IFERROR(INT(AM304),1.1) &lt;&gt; IFERROR(_xlfn.NUMBERVALUE(AM304),1), "La cantidad de horas extras nocturnas debe ser un número entero. ", "")
),
""
)</f>
        <v/>
      </c>
      <c r="FG304" s="46">
        <f>IF(AND($DS304,FE304),
IF(AN304="","Debes escribir el valor de las horas extras nocturnas. ",
IF( ISERR(_xlfn.NUMBERVALUE(AN304)), "El valor de las horas extras nocturnas debe ser un número válido. ", "")
),
""
)</f>
        <v/>
      </c>
      <c r="FH304" s="46">
        <f>CONCATENATE(AO304,AP304)&lt;&gt;""</f>
        <v/>
      </c>
      <c r="FI304" s="46">
        <f>IF(AND($DS304,FH304),
IF(AO304="","Debes escribir el número de horas extras diurnas dominicales y festivas. ",
IF( IFERROR(INT(AO304),1.1) &lt;&gt; IFERROR(_xlfn.NUMBERVALUE(AO304),1), "La cantidad de horas extras diurnas dominicales y festivas debe ser un número entero. ", "")
),
""
)</f>
        <v/>
      </c>
      <c r="FJ304" s="46">
        <f>IF(AND($DS304,FH304),
IF(AP304="","Debes escribir el valor de las horas extras diurnas dominicales y festivas. ",
IF( ISERR(_xlfn.NUMBERVALUE(AP304)), "El valor de las horas extras diurnas dominicales y festivas debe ser un número válido. ", "")
),
""
)</f>
        <v/>
      </c>
      <c r="FK304" s="46">
        <f>CONCATENATE(AQ304,AR304)&lt;&gt;""</f>
        <v/>
      </c>
      <c r="FL304" s="46">
        <f>IF(AND($DS304,FK304),
IF(AQ304="","Debes escribir el número de horas extras nocturnas dominicales y festivas. ",
IF( IFERROR(INT(AQ304),1.1) &lt;&gt; IFERROR(_xlfn.NUMBERVALUE(AQ304),1), "La cantidad de horas extras nocturnas dominicales y festivas debe ser un número entero. ", "")
),
""
)</f>
        <v/>
      </c>
      <c r="FM304" s="46">
        <f>IF(AND($DS304,FK304),
IF(AR304="","Debes escribir el valor de las horas extras nocturnas dominicales y festivas. ",
IF( ISERR(_xlfn.NUMBERVALUE(AR304)), "El valor de las horas extras nocturnas dominicales y festivas debe ser un número válido. ", "")
),
""
)</f>
        <v/>
      </c>
      <c r="FN304" s="46">
        <f>CONCATENATE(AS304,AT304)&lt;&gt;""</f>
        <v/>
      </c>
      <c r="FO304" s="46">
        <f>IF(AND($DS304,FN304),
IF(AS304="","Debes escribir el número de horas recargo nocturno. ",
IF( IFERROR(INT(AS304),1.1) &lt;&gt; IFERROR(_xlfn.NUMBERVALUE(AS304),1), "La cantidad de horas recargo nocturno debe ser un número entero. ", "")
),
""
)</f>
        <v/>
      </c>
      <c r="FP304" s="46">
        <f>IF(AND($DS304,FN304),
IF(AT304="","Debes escribir el valor de las horas recargo nocturno. ",
IF( ISERR(_xlfn.NUMBERVALUE(AT304)), "El valor de las horas recargo nocturno debe ser un número válido. ", "")
),
""
)</f>
        <v/>
      </c>
      <c r="FQ304" s="46">
        <f>CONCATENATE(AU304,AV304)&lt;&gt;""</f>
        <v/>
      </c>
      <c r="FR304" s="46">
        <f>IF(AND($DS304,FQ304),
IF(AU304="","Debes escribir el número de horas recargo diurno dominical y festivo. ",
IF( IFERROR(INT(AU304),1.1) &lt;&gt; IFERROR(_xlfn.NUMBERVALUE(AU304),1), "La cantidad de horas recargo diurno dominical y festivo debe ser un número entero. ", "")
),
""
)</f>
        <v/>
      </c>
      <c r="FS304" s="46">
        <f>IF(AND($DS304,FQ304),
IF(AV304="","Debes escribir el valor de las horas recargo diurno dominical y festivo. ",
IF( ISERR(_xlfn.NUMBERVALUE(AV304)), "El valor de las horas recargo diurno dominical y festivo debe ser un número válido. ", "")
),
""
)</f>
        <v/>
      </c>
      <c r="FT304" s="46">
        <f>CONCATENATE(AW304,AX304)&lt;&gt;""</f>
        <v/>
      </c>
      <c r="FU304" s="46">
        <f>IF(AND($DS304,FT304),
IF(AW304="","Debes escribir el número de horas recargo nocturno dominical y festivo. ",
IF( IFERROR(INT(AW304),1.1) &lt;&gt; IFERROR(_xlfn.NUMBERVALUE(AW304),1), "La cantidad de horas recargo nocturno dominical y festivo debe ser un número entero. ", "")
),
""
)</f>
        <v/>
      </c>
      <c r="FV304" s="46">
        <f>IF(AND($DS304,FT304),
IF(AX304="","Debes escribir el valor de las horas recargo nocturno dominical y festivo. ",
IF( ISERR(_xlfn.NUMBERVALUE(AX304)), "El valor de las horas recargo nocturno dominical y festivo debe ser un número válido. ", "")
),
""
)</f>
        <v/>
      </c>
      <c r="FW304" s="46">
        <f>CONCATENATE(AY304,AZ304)&lt;&gt;""</f>
        <v/>
      </c>
      <c r="FX304" s="46">
        <f>IF(AND($DS304,FW304),
IF(AY304="","Debes escribir el número de días de vacaciones comunes. ",
IF( IFERROR(INT(AY304),1.1) &lt;&gt; IFERROR(_xlfn.NUMBERVALUE(AY304),1), "La cantidad de días de vacaciones comunes debe ser un número entero. ", "")
),
""
)</f>
        <v/>
      </c>
      <c r="FY304" s="46">
        <f>IF(AND($DS304,FW304),
IF(AZ304="","Debes escribir el valor de las vacaciones comunes. ",
IF( ISERR(_xlfn.NUMBERVALUE(AZ304)), "El valor de las vacaciones comunes debe ser un número válido. ", "")
),
""
)</f>
        <v/>
      </c>
      <c r="FZ304" s="46">
        <f>CONCATENATE(BA304,BB304)&lt;&gt;""</f>
        <v/>
      </c>
      <c r="GA304" s="46">
        <f>IF(AND($DS304,FZ304),
IF(BA304="","Debes escribir el número de días de vacaciones compensadas. ",
IF( IFERROR(INT(BA304),1.1) &lt;&gt; IFERROR(_xlfn.NUMBERVALUE(BA304),1), "La cantidad de días de vacaciones compensadas debe ser un número entero. ", "")
),
""
)</f>
        <v/>
      </c>
      <c r="GB304" s="46">
        <f>IF(AND($DS304,FZ304),
IF(BB304="","Debes escribir el valor de las vacaciones compensadas. ",
IF( ISERR(_xlfn.NUMBERVALUE(BB304)), "El valor de las vacaciones compensadas debe ser un número válido. ", "")
),
""
)</f>
        <v/>
      </c>
      <c r="GC304" s="46">
        <f>CONCATENATE(BC304,BD304)&lt;&gt;""</f>
        <v/>
      </c>
      <c r="GD304" s="46">
        <f>IF(AND($DS304,GC304),
IF(BC304="","Debes escribir el número de días de prima salarial. ",
IF( IFERROR(INT(BC304),1.1) &lt;&gt; IFERROR(_xlfn.NUMBERVALUE(BC304),1), "La cantidad de días de prima salarial debe ser un número entero. ", "")
),
""
)</f>
        <v/>
      </c>
      <c r="GE304" s="46">
        <f>IF(AND($DS304,GC304),
IF(BD304="","Debes escribir el valor de los días de prima salarial. ",
IF( ISERR(_xlfn.NUMBERVALUE(BD304)), "El valor de los días de prima salarial debe ser un número válido. ", "")
),
""
)</f>
        <v/>
      </c>
      <c r="GF304" s="46">
        <f>IF($DS304,
IF( AND(BE304&lt;&gt;"", ISERR(_xlfn.NUMBERVALUE(BE304))), "El valor de la prima NO saliarial debe ser un número válido. ", "")
)</f>
        <v/>
      </c>
      <c r="GG304" s="46">
        <f>CONCATENATE(BF304,BG304,BH304)&lt;&gt;""</f>
        <v/>
      </c>
      <c r="GH304" s="46">
        <f>IF(AND($DS304,GG304),
IF(BF304="","Debes escribir el valor de las cesantías. ",
IF( ISERR(_xlfn.NUMBERVALUE(BF304)), "El valor de las cesantías debe ser un número válido. ", "")
),
""
)</f>
        <v/>
      </c>
      <c r="GI304" s="46">
        <f>IF(AND($DS304,GG304),
IF(BG304="","Debes escribir el % de cesantías. ",
IF( ISERR(_xlfn.NUMBERVALUE(BG304)), "El % de cesantías debe ser un número válido. ", "")
),
""
)</f>
        <v/>
      </c>
      <c r="GJ304" s="46">
        <f>IF(AND($DS304,GG304),
IF(BH304="","Debes escribir el valor de intereses de cesantías. ",
IF( ISERR(_xlfn.NUMBERVALUE(BH304)), "El valor de intereses de cesantías debe ser un número válido. ", "")
),
""
)</f>
        <v/>
      </c>
      <c r="GK304" s="46">
        <f>CONCATENATE(BI304,BJ304,BK304)&lt;&gt;""</f>
        <v/>
      </c>
      <c r="GL304" s="46">
        <f>IF(AND($DS304,GK304),
IF(BI304="","Debes escribir el número de días de incapacidad. ",
IF( IFERROR(INT(BI304),1.1) &lt;&gt; IFERROR(_xlfn.NUMBERVALUE(BI304),1), "La cantidad de días de incapacidad debe ser un número entero. ", "")
),
""
)</f>
        <v/>
      </c>
      <c r="GM304" s="46">
        <f>IF(AND($DS304,GK304),
IF(BJ304="","Debes escribir el tipo de incapacidad. ",
IF(_xlfn.IFNA(VLOOKUP(BJ304,TIPO_DE_INCAPACIDAD,1,FALSE),-1)=-1,"El tipo de incapacidad es inválida (por favor seleccionarlo de la lista). ","")
),
""
)</f>
        <v/>
      </c>
      <c r="GN304" s="46">
        <f>IF(AND($DS304,GK304),
IF(BK304="","Debes escribir el valor de la incapacidad. ",
IF( ISERR(_xlfn.NUMBERVALUE(BK304)), "El valor de la incapacidad debe ser un número válido. ", "")
),
""
)</f>
        <v/>
      </c>
      <c r="GO304" s="46">
        <f>CONCATENATE(BL304,BM304)&lt;&gt;""</f>
        <v/>
      </c>
      <c r="GP304" s="46">
        <f>IF(AND($DS304,GO304),
IF(BL304="","Debes escribir el número de días de licencia de maternidad o paternidad. ",
IF( IFERROR(INT(BL304),1.1) &lt;&gt; IFERROR(_xlfn.NUMBERVALUE(BL304),1), "La cantidad de días de licencia de maternidad o paternidad debe ser un número entero. ", "")
),
""
)</f>
        <v/>
      </c>
      <c r="GQ304" s="46">
        <f>IF(AND($DS304,GO304),
IF(BM304="","Debes escribir el valor de la licencia de maternidad o paternidad. ",
IF( ISERR(_xlfn.NUMBERVALUE(BM304)), "El valor de la licencia de maternidad o paternidad debe ser un número válido. ", "")
),
""
)</f>
        <v/>
      </c>
      <c r="GR304" s="46">
        <f>CONCATENATE(BN304,BO304)&lt;&gt;""</f>
        <v/>
      </c>
      <c r="GS304" s="46">
        <f>IF(AND($DS304,GR304),
IF(BN304="","Debes escribir el número de días de licencia remunerada. ",
IF( IFERROR(INT(BN304),1.1) &lt;&gt; IFERROR(_xlfn.NUMBERVALUE(BN304),1), "La cantidad de días de licencia remunerada debe ser un número entero. ", "")
),
""
)</f>
        <v/>
      </c>
      <c r="GT304" s="46">
        <f>IF(AND($DS304,GR304),
IF(BO304="","Debes escribir el valor de la licencia remunerada. ",
IF( ISERR(_xlfn.NUMBERVALUE(BO304)), "El valor de la licencia remunerada debe ser un número válido. ", "")
),
""
)</f>
        <v/>
      </c>
      <c r="GU304" s="46">
        <f>IF($DS304,
IF( AND(BP304&lt;&gt;"", ISERR(_xlfn.NUMBERVALUE(BP304))), "El valor de la licencia NO remunerada debe ser un número válido. ", "")
)</f>
        <v/>
      </c>
      <c r="GV304" s="46">
        <f>IF($DS304,
IF( AND(BQ304&lt;&gt;"", ISERR(_xlfn.NUMBERVALUE(BQ304))), "El valor de auxilios salariales debe ser un número válido. ", "")
)</f>
        <v/>
      </c>
      <c r="GW304" s="46">
        <f>IF($DS304,
IF( AND(BR304&lt;&gt;"", ISERR(_xlfn.NUMBERVALUE(BR304))), "El valor de auxilios NO salariales debe ser un número válido. ", "")
)</f>
        <v/>
      </c>
      <c r="GX304" s="46">
        <f>IF($DS304,
IF( AND(BS304&lt;&gt;"", ISERR(_xlfn.NUMBERVALUE(BS304))), "El valor de bonos salariales debe ser un número válido. ", "")
)</f>
        <v/>
      </c>
      <c r="GY304" s="46">
        <f>IF($DS304,
IF( AND(BT304&lt;&gt;"", ISERR(_xlfn.NUMBERVALUE(BT304))), "El valor de bonos NO salariales debe ser un número válido. ", "")
)</f>
        <v/>
      </c>
      <c r="GZ304" s="46">
        <f>IF($DS304,
IF( AND(BU304&lt;&gt;"", ISERR(_xlfn.NUMBERVALUE(BU304))), "El valor de bonos salariales de alimentación debe ser un número válido. ", "")
)</f>
        <v/>
      </c>
      <c r="HA304" s="46">
        <f>IF($DS304,
IF( AND(BV304&lt;&gt;"", ISERR(_xlfn.NUMBERVALUE(BV304))), "El valor de bonos NO salariales de alimentación debe ser un número válido. ", "")
)</f>
        <v/>
      </c>
      <c r="HB304" s="46">
        <f>IF($DS304,
IF( AND(BW304&lt;&gt;"", ISERR(_xlfn.NUMBERVALUE(BW304))), "El valor de bonificaciones salariales debe ser un número válido. ", "")
)</f>
        <v/>
      </c>
      <c r="HC304" s="46">
        <f>IF($DS304,
IF( AND(BX304&lt;&gt;"", ISERR(_xlfn.NUMBERVALUE(BX304))), "El valor de bonificaciones NO salariales debe ser un número válido. ", "")
)</f>
        <v/>
      </c>
      <c r="HD304" s="46">
        <f>IF($DS304,
IF( AND(BY304&lt;&gt;"", ISERR(_xlfn.NUMBERVALUE(BY304))), "El valor de compensaciones ordinarias debe ser un número válido. ", "")
)</f>
        <v/>
      </c>
      <c r="HE304" s="46">
        <f>IF($DS304,
IF( AND(BZ304&lt;&gt;"", ISERR(_xlfn.NUMBERVALUE(BZ304))), "El valor de compensaciones extraordinarias debe ser un número válido. ", "")
)</f>
        <v/>
      </c>
      <c r="HF304" s="46">
        <f>IF($DS304,
IF( AND(CA304&lt;&gt;"", ISERR(_xlfn.NUMBERVALUE(CA304))), "El valor de comisiones debe ser un número válido. ", "")
)</f>
        <v/>
      </c>
      <c r="HG304" s="46">
        <f>IF($DS304,
IF( AND(CB304&lt;&gt;"", ISERR(_xlfn.NUMBERVALUE(CB304))), "El valor de ausencia por huega debe ser un número válido. ", "")
)</f>
        <v/>
      </c>
      <c r="HH304" s="46">
        <f>IF($DS304,
IF( AND(CC304&lt;&gt;"", ISERR(_xlfn.NUMBERVALUE(CC304))), "El valor de anticipos debe ser un número válido. ", "")
)</f>
        <v/>
      </c>
      <c r="HI304" s="46">
        <f>IF($DS304,
IF( AND(CD304&lt;&gt;"", ISERR(_xlfn.NUMBERVALUE(CD304))), "El valor de pagos a terceros debe ser un número válido. ", "")
)</f>
        <v/>
      </c>
      <c r="HJ304" s="46">
        <f>IF($DS304,
IF( AND(CE304&lt;&gt;"", ISERR(_xlfn.NUMBERVALUE(CE304))), "El valor de dotación debe ser un número válido. ", "")
)</f>
        <v/>
      </c>
      <c r="HK304" s="46">
        <f>IF($DS304,
IF( AND(CF304&lt;&gt;"", ISERR(_xlfn.NUMBERVALUE(CF304))), "El valor de apoyo sostenibilidad debe ser un número válido. ", "")
)</f>
        <v/>
      </c>
      <c r="HL304" s="46">
        <f>IF($DS304,
IF( AND(CG304&lt;&gt;"", ISERR(_xlfn.NUMBERVALUE(CG304))), "El valor de teletrabajo debe ser un número válido. ", "")
)</f>
        <v/>
      </c>
      <c r="HM304" s="46">
        <f>IF($DS304,
IF( AND(CH304&lt;&gt;"", ISERR(_xlfn.NUMBERVALUE(CH304))), "El valor de bonificación de retiro debe ser un número válido. ", "")
)</f>
        <v/>
      </c>
      <c r="HN304" s="46">
        <f>IF($DS304,
IF( AND(CI304&lt;&gt;"", ISERR(_xlfn.NUMBERVALUE(CI304))), "El valor de indemnización de retiro debe ser un número válido. ", "")
)</f>
        <v/>
      </c>
      <c r="HO304" s="46">
        <f>IF($DS304,
IF( AND(CJ304&lt;&gt;"", ISERR(_xlfn.NUMBERVALUE(CJ304))), "El valor de reintegros debe ser un número válido. ", "")
)</f>
        <v/>
      </c>
      <c r="HP304" s="46">
        <f>CONCATENATE(CK304,CL304,CM304)&lt;&gt;""</f>
        <v/>
      </c>
      <c r="HQ304" s="46">
        <f>IF(AND($DS304,HP304),
IF(CK304="","Debes escribir la descripción de otro concepto no categorizado. ",""),
""
)</f>
        <v/>
      </c>
      <c r="HR304" s="46">
        <f>IF(AND($DS304,HP304),
IF(CONCATENATE(CL304,CM304)="","Debes escribir al menos un valor de concepto no categorizado (salarial o no salarial). ",
IF(ISERR(_xlfn.NUMBERVALUE(CL304)),"El valor salarial concepto no categorizado debe ser un número válido. ","")
),
""
)</f>
        <v/>
      </c>
      <c r="HS304" s="46">
        <f>IF(AND($DS304,HP304),
IF(CONCATENATE(CL304,CM304)="","Debes escribir al menos un valor de concepto no categorizado (salarial o no salarial). ",
IF(ISERR(_xlfn.NUMBERVALUE(CM304)),"El valor NO salarial concepto no categorizado debe ser un número válido. ","")
),
""
)</f>
        <v/>
      </c>
      <c r="HT304" s="46">
        <f>IF($DS304,
IF(CN304="","Debes escribir el porcentaje del aporte a salud. ",
IF( ISERR(_xlfn.NUMBERVALUE(CN304)), "El valor del porcentaje del aporte a salud debe ser un número válido. ", "")
)
)</f>
        <v/>
      </c>
      <c r="HU304" s="46">
        <f>IF($DS304,
IF(CO304="","Debes escribir el valor del aporte a salud. ",
IF( ISERR(_xlfn.NUMBERVALUE(CO304)), "El valor del aporte a salud debe ser un número válido. ", "")
)
)</f>
        <v/>
      </c>
      <c r="HV304" s="46">
        <f>IF($DS304,
IF( AND(CP304&lt;&gt;"", ISERR(_xlfn.NUMBERVALUE(CP304))), "El valor plan complementario debe ser un número válido. ", "")
)</f>
        <v/>
      </c>
      <c r="HW304" s="46">
        <f>IF($DS304,
IF(CQ304="","Debes escribir el porcentaje del aporte a pensión. ",
IF( ISERR(_xlfn.NUMBERVALUE(CQ304)), "El valor del porcentaje del aporte a pensión debe ser un número válido. ", "")
)
)</f>
        <v/>
      </c>
      <c r="HX304" s="46">
        <f>IF($DS304,
IF(CR304="","Debes escribir el valor del aporte a pensión. ",
IF( ISERR(_xlfn.NUMBERVALUE(CR304)), "El valor del aporte a salud debe ser un número válido. ", "")
)
)</f>
        <v/>
      </c>
      <c r="HY304" s="46">
        <f>IF($DS304,
IF( AND(CS304&lt;&gt;"", ISERR(_xlfn.NUMBERVALUE(CS304))), "El valor pensión voluntaria debe ser un número válido. ", "")
)</f>
        <v/>
      </c>
      <c r="HZ304" s="46">
        <f>CONCATENATE(CT304,CU304,CV304,CW304)&lt;&gt;""</f>
        <v/>
      </c>
      <c r="IA304" s="46">
        <f>IF(AND($DS304,HZ304),
IF(CT304="","Debes escribir el % del fondo de seguridad pensional. ",
IF( ISERR(_xlfn.NUMBERVALUE(CT304)), "El % del fondo de seguridad debe ser un número válido. ", "")
),
""
)</f>
        <v/>
      </c>
      <c r="IB304" s="46">
        <f>IF(AND($DS304,HZ304),
IF(CU304="","Debes escribir el valor del aporte al fondo de solidaridad pensional. ",
IF( ISERR(_xlfn.NUMBERVALUE(CU304)), "El valor del aporte al fondo de solidaridad pensional debe ser un número válido. ", "")
),
""
)</f>
        <v/>
      </c>
      <c r="IC304" s="46">
        <f>IF(AND($DS304,HZ304),
IF(CV304="","Debes escribir el % del fondo de subsistencia. ",
IF( ISERR(_xlfn.NUMBERVALUE(CV304)), "El % del fondo de subsistencia debe ser un número válido. ", "")
),
""
)</f>
        <v/>
      </c>
      <c r="ID304" s="46">
        <f>IF(AND($DS304,HZ304),
IF(CW304="","Debes escribir el valor del fondo de subsistencia. ",
IF( ISERR(_xlfn.NUMBERVALUE(CW304)), "El valor del fondo de subsistencia debe ser un número válido. ", "")
),
""
)</f>
        <v/>
      </c>
      <c r="IE304" s="46">
        <f>CONCATENATE(CX304,CY304)&lt;&gt;""</f>
        <v/>
      </c>
      <c r="IF304" s="46">
        <f>IF(AND($DS304,IE304),
IF(CX304="","Debes escribir el % de sindicato. ",
IF( ISERR(_xlfn.NUMBERVALUE(CX304)), "El % de sindicato debe ser un número válido. ", "")
),
""
)</f>
        <v/>
      </c>
      <c r="IG304" s="46">
        <f>IF(AND($DS304,IE304),
IF(CY304="","Debes escribir el valor del sindicato. ",
IF( ISERR(_xlfn.NUMBERVALUE(CY304)), "El valor del sindicato debe ser un número válido. ", "")
),
""
)</f>
        <v/>
      </c>
      <c r="IH304" s="46">
        <f>IF($DS304,
IF( AND(CZ304&lt;&gt;"", ISERR(_xlfn.NUMBERVALUE(CZ304))), "El valor de sanción pública debe ser un número válido. ", "")
)</f>
        <v/>
      </c>
      <c r="II304" s="46">
        <f>IF($DS304,
IF( AND(DA304&lt;&gt;"", ISERR(_xlfn.NUMBERVALUE(DA304))), "El valor de sanción privada debe ser un número válido. ", "")
)</f>
        <v/>
      </c>
      <c r="IJ304" s="46">
        <f>CONCATENATE(DB304,DC304)&lt;&gt;""</f>
        <v/>
      </c>
      <c r="IK304" s="46">
        <f>IF(AND($DS304,IJ304),
IF(DB304="","Debes escribir la descripción de libranza. ",""),
""
)</f>
        <v/>
      </c>
      <c r="IL304" s="46">
        <f>IF(AND($DS304,IJ304),
IF(DC304="","Debes escribir la cuota libranza. ",
IF(ISERR(_xlfn.NUMBERVALUE(DC304)),"El valor de la cuota libranza debe ser un número válido. ","")
),
""
)</f>
        <v/>
      </c>
      <c r="IM304" s="46">
        <f>IF($DS304,
IF( AND(DD304&lt;&gt;"", ISERR(_xlfn.NUMBERVALUE(DD304))), "El valor de pagos a terceros debe ser un número válido. ", "")
)</f>
        <v/>
      </c>
      <c r="IN304" s="46">
        <f>IF($DS304,
IF( AND(DE304&lt;&gt;"", ISERR(_xlfn.NUMBERVALUE(DE304))), "El valor de anticipos debe ser un número válido. ", "")
)</f>
        <v/>
      </c>
      <c r="IO304" s="46">
        <f>IF($DS304,
IF( AND(DF304&lt;&gt;"", ISERR(_xlfn.NUMBERVALUE(DF304))), "El valor de AFC debe ser un número válido. ", "")
)</f>
        <v/>
      </c>
      <c r="IP304" s="46">
        <f>IF($DS304,
IF( AND(DG304&lt;&gt;"", ISERR(_xlfn.NUMBERVALUE(DG304))), "El valor de rete-fuente debe ser un número válido. ", "")
)</f>
        <v/>
      </c>
      <c r="IQ304" s="46">
        <f>IF($DS304,
IF( AND(DH304&lt;&gt;"", ISERR(_xlfn.NUMBERVALUE(DH304))), "El valor de cooperativa de trabajo debe ser un número válido. ", "")
)</f>
        <v/>
      </c>
      <c r="IR304" s="46">
        <f>IF($DS304,
IF( AND(DI304&lt;&gt;"", ISERR(_xlfn.NUMBERVALUE(DI304))), "El valor de embargo fiscal debe ser un número válido. ", "")
)</f>
        <v/>
      </c>
      <c r="IS304" s="46">
        <f>IF($DS304,
IF( AND(DJ304&lt;&gt;"", ISERR(_xlfn.NUMBERVALUE(DJ304))), "El valor de educación debe ser un número válido. ", "")
)</f>
        <v/>
      </c>
      <c r="IT304" s="46">
        <f>IF($DS304,
IF( AND(DK304&lt;&gt;"", ISERR(_xlfn.NUMBERVALUE(DK304))), "El valor de reintegro debe ser un número válido. ", "")
)</f>
        <v/>
      </c>
      <c r="IU304" s="46">
        <f>IF($DS304,
IF( AND(DL304&lt;&gt;"", ISERR(_xlfn.NUMBERVALUE(DL304))), "El valor de deuda debe ser un número válido. ", "")
)</f>
        <v/>
      </c>
      <c r="IV304" s="46">
        <f>IF($DS304,
IF( AND(DM304&lt;&gt;"", ISERR(_xlfn.NUMBERVALUE(DM304))), "El valor de otras deducciones debe ser un número válido. ", "")
)</f>
        <v/>
      </c>
      <c r="IW304" s="46">
        <f>IF($DS304,
IF(DN304="","Debes escribir el valor de los devengos totales. ",
IF( ISERR(_xlfn.NUMBERVALUE(DN304)), "El valor de los devengos totales debe ser un número válido. ", "")
)
)</f>
        <v/>
      </c>
      <c r="IX304" s="46">
        <f>IF($DS304,
IF(DO304="","Debes escribir el valor de las deducciones totales. ",
IF( ISERR(_xlfn.NUMBERVALUE(DO304)), "El valor de las deducciones totales debe ser un número válido. ", "")
)
)</f>
        <v/>
      </c>
      <c r="IY304" s="46">
        <f>IF($DS304,
IF(DP304="","Debes escribir el valor del salario total. ",
IF( ISERR(_xlfn.NUMBERVALUE(DP304)), "El valor del salario total debe ser un número válido. ", "")
)
)</f>
        <v/>
      </c>
    </row>
    <row r="305">
      <c r="B305" s="48" t="n">
        <v>293</v>
      </c>
      <c r="C305" s="61">
        <f>IF(AND(DS305,DP305&lt;&gt;""),
IF(DQ305="","OK","Error"),
""
)</f>
        <v/>
      </c>
      <c r="D305" s="53" t="n"/>
      <c r="E305" s="52" t="n"/>
      <c r="F305" s="112" t="n"/>
      <c r="G305" s="52" t="n"/>
      <c r="H305" s="53" t="n"/>
      <c r="I305" s="52" t="n"/>
      <c r="J305" s="52" t="n"/>
      <c r="K305" s="53" t="n"/>
      <c r="L305" s="55" t="n"/>
      <c r="M305" s="108" t="n"/>
      <c r="N305" s="56" t="n"/>
      <c r="O305" s="52" t="n"/>
      <c r="P305" s="52" t="n"/>
      <c r="Q305" s="52" t="n"/>
      <c r="R305" s="52" t="n"/>
      <c r="S305" s="52" t="n"/>
      <c r="T305" s="53" t="n"/>
      <c r="U305" s="52" t="n"/>
      <c r="V305" s="52" t="n"/>
      <c r="W305" s="55" t="n"/>
      <c r="X305" s="55" t="n"/>
      <c r="Y305" s="52" t="n"/>
      <c r="Z305" s="55" t="n"/>
      <c r="AA305" s="52" t="n"/>
      <c r="AB305" s="53" t="n"/>
      <c r="AC305" s="53" t="n"/>
      <c r="AD305" s="53" t="n"/>
      <c r="AE305" s="177" t="n"/>
      <c r="AF305" s="113" t="n"/>
      <c r="AG305" s="177" t="n"/>
      <c r="AH305" s="178" t="n"/>
      <c r="AI305" s="178" t="n"/>
      <c r="AJ305" s="178" t="n"/>
      <c r="AK305" s="114" t="n"/>
      <c r="AL305" s="178" t="n"/>
      <c r="AM305" s="114" t="n"/>
      <c r="AN305" s="178" t="n"/>
      <c r="AO305" s="114" t="n"/>
      <c r="AP305" s="178" t="n"/>
      <c r="AQ305" s="114" t="n"/>
      <c r="AR305" s="178" t="n"/>
      <c r="AS305" s="114" t="n"/>
      <c r="AT305" s="178" t="n"/>
      <c r="AU305" s="114" t="n"/>
      <c r="AV305" s="178" t="n"/>
      <c r="AW305" s="114" t="n"/>
      <c r="AX305" s="178" t="n"/>
      <c r="AY305" s="114" t="n"/>
      <c r="AZ305" s="178" t="n"/>
      <c r="BA305" s="114" t="n"/>
      <c r="BB305" s="178" t="n"/>
      <c r="BC305" s="114" t="n"/>
      <c r="BD305" s="178" t="n"/>
      <c r="BE305" s="178" t="n"/>
      <c r="BF305" s="178" t="n"/>
      <c r="BG305" s="59" t="n"/>
      <c r="BH305" s="178" t="n"/>
      <c r="BI305" s="114" t="n"/>
      <c r="BJ305" s="53" t="n"/>
      <c r="BK305" s="178" t="n"/>
      <c r="BL305" s="114" t="n"/>
      <c r="BM305" s="178" t="n"/>
      <c r="BN305" s="114" t="n"/>
      <c r="BO305" s="178" t="n"/>
      <c r="BP305" s="178" t="n"/>
      <c r="BQ305" s="178" t="n"/>
      <c r="BR305" s="178" t="n"/>
      <c r="BS305" s="178" t="n"/>
      <c r="BT305" s="178" t="n"/>
      <c r="BU305" s="178" t="n"/>
      <c r="BV305" s="178" t="n"/>
      <c r="BW305" s="178" t="n"/>
      <c r="BX305" s="178" t="n"/>
      <c r="BY305" s="178" t="n"/>
      <c r="BZ305" s="178" t="n"/>
      <c r="CA305" s="178" t="n"/>
      <c r="CB305" s="178" t="n"/>
      <c r="CC305" s="178" t="n"/>
      <c r="CD305" s="178" t="n"/>
      <c r="CE305" s="178" t="n"/>
      <c r="CF305" s="178" t="n"/>
      <c r="CG305" s="178" t="n"/>
      <c r="CH305" s="178" t="n"/>
      <c r="CI305" s="178" t="n"/>
      <c r="CJ305" s="178" t="n"/>
      <c r="CK305" s="53" t="n"/>
      <c r="CL305" s="178" t="n"/>
      <c r="CM305" s="178" t="n"/>
      <c r="CN305" s="60" t="n"/>
      <c r="CO305" s="177" t="n"/>
      <c r="CP305" s="178" t="n"/>
      <c r="CQ305" s="60" t="n"/>
      <c r="CR305" s="177" t="n"/>
      <c r="CS305" s="178" t="n"/>
      <c r="CT305" s="59" t="n"/>
      <c r="CU305" s="178" t="n"/>
      <c r="CV305" s="59" t="n"/>
      <c r="CW305" s="178" t="n"/>
      <c r="CX305" s="59" t="n"/>
      <c r="CY305" s="178" t="n"/>
      <c r="CZ305" s="178" t="n"/>
      <c r="DA305" s="178" t="n"/>
      <c r="DB305" s="53" t="n"/>
      <c r="DC305" s="178" t="n"/>
      <c r="DD305" s="178" t="n"/>
      <c r="DE305" s="178" t="n"/>
      <c r="DF305" s="178" t="n"/>
      <c r="DG305" s="178" t="n"/>
      <c r="DH305" s="178" t="n"/>
      <c r="DI305" s="178" t="n"/>
      <c r="DJ305" s="178" t="n"/>
      <c r="DK305" s="178" t="n"/>
      <c r="DL305" s="178" t="n"/>
      <c r="DM305" s="178" t="n"/>
      <c r="DN305" s="177" t="n"/>
      <c r="DO305" s="177" t="n"/>
      <c r="DP305" s="177" t="n"/>
      <c r="DQ305" s="76">
        <f>IF(AND(DS305,DP305&lt;&gt;""),
CONCATENATE(DT305,DU305,DV305,DW305,DX305,DY305,DZ305,EA305,EB305,EC305,ED305,EE305,EF305,EG305,EH305,EI305,EJ305,EK305,EL305,EM305,EN305,EO305,EP305,EQ305,ES305,ET305,EU305,EV305,EW305,EX305,EY305,EZ305,FA305,FC305,FD305,FF305,FG305,FI305,FJ305,FL305,FM305,FO305,FP305,FR305,FS305,FU305,FV305,FX305,FY305,GA305,GB305,GD305,GE305,GF305,GH305,GI305,GJ305,GL305,GM305,GN305,GP305,GQ305,GS305,GT305,GU305,GV305,GW305,GX305,GY305,GZ305,HA305,HB305,HC305,HD305,HE305,HF305,HG305,HH305,HI305,HJ305,HK305,HL305,HM305,HN305,HO305,HQ305,HR305,HS305,HT305,HU305,HV305,HW305,HX305,HY305,IA305,IB305,IC305,ID305,IF305,IG305,IH305,II305,IK305,IL305,IM305,IN305,IO305,IP305,IQ305,IR305,IS305,IT305,IU305,IV305,IW305,IX305,IY305,IZ305),
""
)</f>
        <v/>
      </c>
      <c r="DR305" s="53" t="n"/>
      <c r="DS305" s="46">
        <f>CONCATENATE(D305,$E305,$F305,$G305,H305,$I305,$J305,K305,$L305,$M305,N305,$O305,$P305,$Q305,$R305,$S305,T305,$U305,$V305,$W305,$X305,$Y305,$Z305,$AA305,AB305,AC305,AD305,$AE305,$AF305,$AG305,AH305,AI305,AJ305,AK305,AL305,AM305,AN305,AO305,AP305,AQ305,AR305,AS305,AT305,AU305,AV305,AW305,AX305,AY305,AZ305,BA305,BB305,BC305,BD305,BE305,BF305,BG305,BH305,BI305,BJ305,BK305,BL305,BM305,BN305,BO305,BP305,BQ305,BR305,BS305,BT305,BU305,BV305,BW305,BX305,BY305,BZ305,CA305,CB305,CC305,CD305,CE305,CF305,CG305,CH305,CI305,CJ305,CK305,CL305,CM305,$CN305,$CO305,CP305,$CQ305,$CR305,CS305,CT305,CU305,CV305,CW305,CX305,CY305,CZ305,DA305,DB305,DC305,DD305,DE305,DF305,DG305,DH305,DI305,DJ305,DK305,DL305,DM305,$DN305,$DO305,$DP305,DR305)&lt;&gt;""</f>
        <v/>
      </c>
      <c r="DT305" s="46">
        <f>IF(AND($DS305,$E$4&lt;&gt;""),
IF(LEFT($E$4,2) = "1.",
IF(D305&lt;&gt;"","El CUNE sólo se envía en operaciones de novedad o ajuste. ",""),
IF(D305="","Debes escribir un CUNE válido para realizar operaciones de novedad o ajuste. ","")),
""
)</f>
        <v/>
      </c>
      <c r="DU305" s="46">
        <f>IF($DS305,
IF(E305="","Debes seleccionar el tipo de documento del empleado. ",
IF(_xlfn.IFNA(VLOOKUP(E305,TIPO_DE_DOCUMENTO,1,FALSE),-1)=-1,"El tipo de documento no es válido (por favor seleccionarlo de la lista). ","")
)
)</f>
        <v/>
      </c>
      <c r="DV305" s="46">
        <f>IF($DS305,
IF(F305="","Debes escribir el número de documento del empleado. ","")
)</f>
        <v/>
      </c>
      <c r="DW305" s="46">
        <f>IF($DS305,
IF(G305="","Debes escribir el primer nombre del empleado. ","")
)</f>
        <v/>
      </c>
      <c r="DY305" s="46">
        <f>IF($DS305,
IF(I305="","Debes escribir el primer apellido del empleado. ","")
)</f>
        <v/>
      </c>
      <c r="DZ305" s="46">
        <f>IF($DS305,
IF(J305="","Debes escribir el segundo apellido del empleado. ","")
)</f>
        <v/>
      </c>
      <c r="EB305" s="46">
        <f>IF($DS305,
IF(L305="","Debes escribir la fecha de ingreso del empleado. ",
IF(ISERR(DATE(YEAR(L305),MONTH(L305),DAY(L305))), "El valor ingresado en fecha de ingreso no tiene un formato válido. ","")
)
)</f>
        <v/>
      </c>
      <c r="EC305" s="46">
        <f>IF($DS305,
IF(M305="","Debes escribir el tiempo laborado. ",
IF( IFERROR(INT(M305),1.1) &lt;&gt; IFERROR(_xlfn.NUMBERVALUE(M305),1), "El valor de los días trabajados debe ser un número entero. ", "")
)
)</f>
        <v/>
      </c>
      <c r="ED305" s="46">
        <f>IF($DS305,
IF( AND(N305&lt;&gt;"", ISERR(DATE(YEAR(N305),MONTH(N305),DAY(N305))) ), "El valor ingresado en fecha de ingreso no tiene un formato válido. ",
IF( AND(N305&lt;&gt;"", $E$6&lt;&gt;"", DATE(YEAR(N305), MONTH(N305), 1) &lt;&gt; IFERROR(DATE(MID($E$6, 1, 4), MID($E$6, 6, 2),1), "1/1/1900") ), "La fecha de retiro debe estar dentro del período liquidado. ", "")
)
)</f>
        <v/>
      </c>
      <c r="EE305" s="46">
        <f>IF($DS305,
IF(O305="","Debes seleccionar el tipo de trabajador. ",
IF(_xlfn.IFNA(VLOOKUP(O305,TIPO_DE_TRABAJADOR,1,FALSE),-1)=-1,"El tipo de trabajador no es válido (por favor seleccionarlo de la lista). ","")
)
)</f>
        <v/>
      </c>
      <c r="EF305" s="46">
        <f>IF($DS305,
IF(P305="","Debes seleccionar si es un trabajador dependiente pensionado por vejez. ",
IF(_xlfn.IFNA(VLOOKUP(P305,SUBTIPO_DE_TRABAJADOR,1,FALSE),-1)=-1,"El tipo de trabajador dependiente pensionado por vejez no es válido (por favor seleccionarlo de la lista). ","")
)
)</f>
        <v/>
      </c>
      <c r="EG305" s="46">
        <f>IF($DS305,
IF(Q305="","Debes seleccionar el tipo de contrato del trabajador. ",
IF(_xlfn.IFNA(VLOOKUP(Q305,TIPO_DE_CONTRATO,1,FALSE),-1)=-1,"El tipo de contrato del trabajador no es válido (por favor seleccionarlo de la lista). ","")
)
)</f>
        <v/>
      </c>
      <c r="EH305" s="46">
        <f>IF($DS305,
IF(R305="","Debes seleccionar si es un salario integral. ",
IF(_xlfn.IFNA(VLOOKUP(R305,SI_NO,1,FALSE),-1)=-1,"Valor no válido para salario integral (por favor seleccionarlo de la lista). ","")
)
)</f>
        <v/>
      </c>
      <c r="EI305" s="46">
        <f>IF($DS305,
IF(S305="","Debes seleccionar si el trabajador realiza actividades de riesgo. ",
IF(_xlfn.IFNA(VLOOKUP(S305,SI_NO,1,FALSE),-1)=-1,"Valor no válido para actividad de alto riesgo (por favor seleccionarlo de la lista). ","")
)
)</f>
        <v/>
      </c>
      <c r="EK305" s="46">
        <f>IF($DS305,
IF(U305="","Debes escribir el código del municipio de residencia del trabajador. ",
IF(_xlfn.IFNA(VLOOKUP(U305,MUNICIPIO,1,FALSE),-1)=-1,"El municipio de residencia del trabajador es inválido (por favor seleccionarlo de la lista). ","")
)
)</f>
        <v/>
      </c>
      <c r="EL305" s="46">
        <f>IF($DS305,
IF(V305="","Debes escribir el la dirección de residendia del trabajador. ","")
)</f>
        <v/>
      </c>
      <c r="EM305" s="46">
        <f>IF($DS305,
IF(W305="","Debes escribir la fecha de inicio de la liquidación. ",
IF(ISERR(DATE(YEAR(W305),MONTH(W305),DAY(W305))),"El valor ingresado en fecha de inicio de liquidación no tiene un formato válido. ",
IF( AND($E$6&lt;&gt;"", DATE(YEAR(W305), MONTH(W305), 1) &lt;&gt; IFERROR(DATE(MID($E$6, 1, 4), MID($E$6, 6, 2),1), "1/1/1900") ), "La fecha de inicio de la liquidación debe estar dentro del período liquidado. ", "")
)
)
)</f>
        <v/>
      </c>
      <c r="EN305" s="46">
        <f>IF($DS305,
IF(X305="","Debes escribir la fecha de fin de la liquidación. ",
IF(ISERR(DATE(YEAR(X305),MONTH(X305),DAY(X305))),"El valor ingresado en fecha de fin de liquidación no tiene un formato válido. ",
IF( AND($E$6&lt;&gt;"", DATE(YEAR(X305), MONTH(X305), 1) &lt;&gt; IFERROR(DATE(MID($E$6, 1, 4), MID($E$6, 6, 2),1), "1/1/1900") ), "La fecha de fin de la liquidación debe estar dentro del período liquidado. ", "")
)
)
)</f>
        <v/>
      </c>
      <c r="EO305" s="46">
        <f>IF($DS305,
IF(Y305="","Debes escribir la frecuencia de pago del trabajador. ",
IF(_xlfn.IFNA(VLOOKUP(Y305,PERÍODO_DE_NÓMINA,1,FALSE),-1)=-1,"La frecuencia de pago es inválida (por favor seleccionarlo de la lista). ","")
)
)</f>
        <v/>
      </c>
      <c r="EP305" s="46">
        <f>IF($DS305,
IF(Z305="","Debes escribir la fecha de pago. ",
IF(ISERR(DATE(YEAR(Z305),MONTH(Z305),DAY(Z305))), "El valor ingresado en fecha de pago no tiene un formato válido. ","")
)
)</f>
        <v/>
      </c>
      <c r="EQ305" s="46">
        <f>IF($DS305,
IF(AA305="","Debes escribir el medio de pago. ",
IF(_xlfn.IFNA(VLOOKUP(AA305,MEDIOS_DE_PAGO,1,FALSE),-1)=-1,"El medio de pago es inválido (por favor seleccionarlo de la lista). ","")
)
)</f>
        <v/>
      </c>
      <c r="ER305" s="46">
        <f>OR(AA305='Tablas '!$T$4,AA305='Tablas '!$T$7,AA305='Tablas '!$T$8,AA305='Tablas '!$T$11)</f>
        <v/>
      </c>
      <c r="ES305" s="46">
        <f>IF(AND($DS305,ER305),
IF(AB305="","Debes escribir la entidad bancaria. ",""),
""
)</f>
        <v/>
      </c>
      <c r="ET305" s="46">
        <f>IF(AND($DS305,ER305),
IF(AC305="","Debes escribir el tipo de cuenta bancaria. ",
IF(_xlfn.IFNA(VLOOKUP(AC305,TIPO_DE_CUENTA,1,FALSE),-1)=-1,"El tipo de cuenta bancaria es inválida (por favor seleccionarlo de la lista). ","")
),
""
)</f>
        <v/>
      </c>
      <c r="EU305" s="46">
        <f>IF(AND($DS305,ER305),
IF(AD305="","Debes escribir el número de cuenta bancaria. ",""),
""
)</f>
        <v/>
      </c>
      <c r="EV305" s="46">
        <f>IF($DS305,
IF(AE305="","Debes escribir el valor del sueldo básico. ",
IF( ISERR(_xlfn.NUMBERVALUE(AE305)), "El valor del sueldo básico debe ser un número válido. ", "")
)
)</f>
        <v/>
      </c>
      <c r="EW305" s="46">
        <f>IF($DS305,
IF(AF305="","Debes escribir el número de días trabajados. ",
IF( IFERROR(INT(AF305),1.1) &lt;&gt; IFERROR(_xlfn.NUMBERVALUE(AF305),1), "La cantidad de días trabajados debe ser un número entero. ", "")
)
)</f>
        <v/>
      </c>
      <c r="EX305" s="46">
        <f>IF($DS305,
IF(AG305="","Debes escribir el valor del sueldo trabajado. ",
IF( ISERR(_xlfn.NUMBERVALUE(AG305)), "El valor del sueldo trabajado debe ser un número válido. ", "")
)
)</f>
        <v/>
      </c>
      <c r="EY305" s="46">
        <f>IF($DS305,
IF( AND(AH305&lt;&gt;"", ISERR(_xlfn.NUMBERVALUE(AH305))), "El valor del auxilio de transporte debe ser un número válido. ", "")
)</f>
        <v/>
      </c>
      <c r="EZ305" s="46">
        <f>IF($DS305,
IF( AND(AI305&lt;&gt;"", ISERR(_xlfn.NUMBERVALUE(AI305))), "El valor de viáticos salariales debe ser un número válido. ", "")
)</f>
        <v/>
      </c>
      <c r="FA305" s="46">
        <f>IF($DS305,
IF( AND(AJ305&lt;&gt;"", ISERR(_xlfn.NUMBERVALUE(AJ305))), "El valor de viáticos NO salariales debe ser un número válido. ", "")
)</f>
        <v/>
      </c>
      <c r="FB305" s="46">
        <f>CONCATENATE(AK305,AL305)&lt;&gt;""</f>
        <v/>
      </c>
      <c r="FC305" s="46">
        <f>IF(AND($DS305,FB305),
IF(AK305="","Debes escribir el número de horas extras diurnas. ",
IF( IFERROR(INT(AK305),1.1) &lt;&gt; IFERROR(_xlfn.NUMBERVALUE(AK305),1), "La cantidad de horas extras diurnas debe ser un número entero. ", "")
),
""
)</f>
        <v/>
      </c>
      <c r="FD305" s="46">
        <f>IF(AND($DS305,FB305),
IF(AL305="","Debes escribir el valor de las horas extras diurnas. ",
IF( ISERR(_xlfn.NUMBERVALUE(AL305)), "El valor de las horas extras duirnas debe ser un número válido. ", "")
),
""
)</f>
        <v/>
      </c>
      <c r="FE305" s="46">
        <f>CONCATENATE(AM305,AN305)&lt;&gt;""</f>
        <v/>
      </c>
      <c r="FF305" s="46">
        <f>IF(AND($DS305,FE305),
IF(AM305="","Debes escribir el número de horas extras nocturnas. ",
IF( IFERROR(INT(AM305),1.1) &lt;&gt; IFERROR(_xlfn.NUMBERVALUE(AM305),1), "La cantidad de horas extras nocturnas debe ser un número entero. ", "")
),
""
)</f>
        <v/>
      </c>
      <c r="FG305" s="46">
        <f>IF(AND($DS305,FE305),
IF(AN305="","Debes escribir el valor de las horas extras nocturnas. ",
IF( ISERR(_xlfn.NUMBERVALUE(AN305)), "El valor de las horas extras nocturnas debe ser un número válido. ", "")
),
""
)</f>
        <v/>
      </c>
      <c r="FH305" s="46">
        <f>CONCATENATE(AO305,AP305)&lt;&gt;""</f>
        <v/>
      </c>
      <c r="FI305" s="46">
        <f>IF(AND($DS305,FH305),
IF(AO305="","Debes escribir el número de horas extras diurnas dominicales y festivas. ",
IF( IFERROR(INT(AO305),1.1) &lt;&gt; IFERROR(_xlfn.NUMBERVALUE(AO305),1), "La cantidad de horas extras diurnas dominicales y festivas debe ser un número entero. ", "")
),
""
)</f>
        <v/>
      </c>
      <c r="FJ305" s="46">
        <f>IF(AND($DS305,FH305),
IF(AP305="","Debes escribir el valor de las horas extras diurnas dominicales y festivas. ",
IF( ISERR(_xlfn.NUMBERVALUE(AP305)), "El valor de las horas extras diurnas dominicales y festivas debe ser un número válido. ", "")
),
""
)</f>
        <v/>
      </c>
      <c r="FK305" s="46">
        <f>CONCATENATE(AQ305,AR305)&lt;&gt;""</f>
        <v/>
      </c>
      <c r="FL305" s="46">
        <f>IF(AND($DS305,FK305),
IF(AQ305="","Debes escribir el número de horas extras nocturnas dominicales y festivas. ",
IF( IFERROR(INT(AQ305),1.1) &lt;&gt; IFERROR(_xlfn.NUMBERVALUE(AQ305),1), "La cantidad de horas extras nocturnas dominicales y festivas debe ser un número entero. ", "")
),
""
)</f>
        <v/>
      </c>
      <c r="FM305" s="46">
        <f>IF(AND($DS305,FK305),
IF(AR305="","Debes escribir el valor de las horas extras nocturnas dominicales y festivas. ",
IF( ISERR(_xlfn.NUMBERVALUE(AR305)), "El valor de las horas extras nocturnas dominicales y festivas debe ser un número válido. ", "")
),
""
)</f>
        <v/>
      </c>
      <c r="FN305" s="46">
        <f>CONCATENATE(AS305,AT305)&lt;&gt;""</f>
        <v/>
      </c>
      <c r="FO305" s="46">
        <f>IF(AND($DS305,FN305),
IF(AS305="","Debes escribir el número de horas recargo nocturno. ",
IF( IFERROR(INT(AS305),1.1) &lt;&gt; IFERROR(_xlfn.NUMBERVALUE(AS305),1), "La cantidad de horas recargo nocturno debe ser un número entero. ", "")
),
""
)</f>
        <v/>
      </c>
      <c r="FP305" s="46">
        <f>IF(AND($DS305,FN305),
IF(AT305="","Debes escribir el valor de las horas recargo nocturno. ",
IF( ISERR(_xlfn.NUMBERVALUE(AT305)), "El valor de las horas recargo nocturno debe ser un número válido. ", "")
),
""
)</f>
        <v/>
      </c>
      <c r="FQ305" s="46">
        <f>CONCATENATE(AU305,AV305)&lt;&gt;""</f>
        <v/>
      </c>
      <c r="FR305" s="46">
        <f>IF(AND($DS305,FQ305),
IF(AU305="","Debes escribir el número de horas recargo diurno dominical y festivo. ",
IF( IFERROR(INT(AU305),1.1) &lt;&gt; IFERROR(_xlfn.NUMBERVALUE(AU305),1), "La cantidad de horas recargo diurno dominical y festivo debe ser un número entero. ", "")
),
""
)</f>
        <v/>
      </c>
      <c r="FS305" s="46">
        <f>IF(AND($DS305,FQ305),
IF(AV305="","Debes escribir el valor de las horas recargo diurno dominical y festivo. ",
IF( ISERR(_xlfn.NUMBERVALUE(AV305)), "El valor de las horas recargo diurno dominical y festivo debe ser un número válido. ", "")
),
""
)</f>
        <v/>
      </c>
      <c r="FT305" s="46">
        <f>CONCATENATE(AW305,AX305)&lt;&gt;""</f>
        <v/>
      </c>
      <c r="FU305" s="46">
        <f>IF(AND($DS305,FT305),
IF(AW305="","Debes escribir el número de horas recargo nocturno dominical y festivo. ",
IF( IFERROR(INT(AW305),1.1) &lt;&gt; IFERROR(_xlfn.NUMBERVALUE(AW305),1), "La cantidad de horas recargo nocturno dominical y festivo debe ser un número entero. ", "")
),
""
)</f>
        <v/>
      </c>
      <c r="FV305" s="46">
        <f>IF(AND($DS305,FT305),
IF(AX305="","Debes escribir el valor de las horas recargo nocturno dominical y festivo. ",
IF( ISERR(_xlfn.NUMBERVALUE(AX305)), "El valor de las horas recargo nocturno dominical y festivo debe ser un número válido. ", "")
),
""
)</f>
        <v/>
      </c>
      <c r="FW305" s="46">
        <f>CONCATENATE(AY305,AZ305)&lt;&gt;""</f>
        <v/>
      </c>
      <c r="FX305" s="46">
        <f>IF(AND($DS305,FW305),
IF(AY305="","Debes escribir el número de días de vacaciones comunes. ",
IF( IFERROR(INT(AY305),1.1) &lt;&gt; IFERROR(_xlfn.NUMBERVALUE(AY305),1), "La cantidad de días de vacaciones comunes debe ser un número entero. ", "")
),
""
)</f>
        <v/>
      </c>
      <c r="FY305" s="46">
        <f>IF(AND($DS305,FW305),
IF(AZ305="","Debes escribir el valor de las vacaciones comunes. ",
IF( ISERR(_xlfn.NUMBERVALUE(AZ305)), "El valor de las vacaciones comunes debe ser un número válido. ", "")
),
""
)</f>
        <v/>
      </c>
      <c r="FZ305" s="46">
        <f>CONCATENATE(BA305,BB305)&lt;&gt;""</f>
        <v/>
      </c>
      <c r="GA305" s="46">
        <f>IF(AND($DS305,FZ305),
IF(BA305="","Debes escribir el número de días de vacaciones compensadas. ",
IF( IFERROR(INT(BA305),1.1) &lt;&gt; IFERROR(_xlfn.NUMBERVALUE(BA305),1), "La cantidad de días de vacaciones compensadas debe ser un número entero. ", "")
),
""
)</f>
        <v/>
      </c>
      <c r="GB305" s="46">
        <f>IF(AND($DS305,FZ305),
IF(BB305="","Debes escribir el valor de las vacaciones compensadas. ",
IF( ISERR(_xlfn.NUMBERVALUE(BB305)), "El valor de las vacaciones compensadas debe ser un número válido. ", "")
),
""
)</f>
        <v/>
      </c>
      <c r="GC305" s="46">
        <f>CONCATENATE(BC305,BD305)&lt;&gt;""</f>
        <v/>
      </c>
      <c r="GD305" s="46">
        <f>IF(AND($DS305,GC305),
IF(BC305="","Debes escribir el número de días de prima salarial. ",
IF( IFERROR(INT(BC305),1.1) &lt;&gt; IFERROR(_xlfn.NUMBERVALUE(BC305),1), "La cantidad de días de prima salarial debe ser un número entero. ", "")
),
""
)</f>
        <v/>
      </c>
      <c r="GE305" s="46">
        <f>IF(AND($DS305,GC305),
IF(BD305="","Debes escribir el valor de los días de prima salarial. ",
IF( ISERR(_xlfn.NUMBERVALUE(BD305)), "El valor de los días de prima salarial debe ser un número válido. ", "")
),
""
)</f>
        <v/>
      </c>
      <c r="GF305" s="46">
        <f>IF($DS305,
IF( AND(BE305&lt;&gt;"", ISERR(_xlfn.NUMBERVALUE(BE305))), "El valor de la prima NO saliarial debe ser un número válido. ", "")
)</f>
        <v/>
      </c>
      <c r="GG305" s="46">
        <f>CONCATENATE(BF305,BG305,BH305)&lt;&gt;""</f>
        <v/>
      </c>
      <c r="GH305" s="46">
        <f>IF(AND($DS305,GG305),
IF(BF305="","Debes escribir el valor de las cesantías. ",
IF( ISERR(_xlfn.NUMBERVALUE(BF305)), "El valor de las cesantías debe ser un número válido. ", "")
),
""
)</f>
        <v/>
      </c>
      <c r="GI305" s="46">
        <f>IF(AND($DS305,GG305),
IF(BG305="","Debes escribir el % de cesantías. ",
IF( ISERR(_xlfn.NUMBERVALUE(BG305)), "El % de cesantías debe ser un número válido. ", "")
),
""
)</f>
        <v/>
      </c>
      <c r="GJ305" s="46">
        <f>IF(AND($DS305,GG305),
IF(BH305="","Debes escribir el valor de intereses de cesantías. ",
IF( ISERR(_xlfn.NUMBERVALUE(BH305)), "El valor de intereses de cesantías debe ser un número válido. ", "")
),
""
)</f>
        <v/>
      </c>
      <c r="GK305" s="46">
        <f>CONCATENATE(BI305,BJ305,BK305)&lt;&gt;""</f>
        <v/>
      </c>
      <c r="GL305" s="46">
        <f>IF(AND($DS305,GK305),
IF(BI305="","Debes escribir el número de días de incapacidad. ",
IF( IFERROR(INT(BI305),1.1) &lt;&gt; IFERROR(_xlfn.NUMBERVALUE(BI305),1), "La cantidad de días de incapacidad debe ser un número entero. ", "")
),
""
)</f>
        <v/>
      </c>
      <c r="GM305" s="46">
        <f>IF(AND($DS305,GK305),
IF(BJ305="","Debes escribir el tipo de incapacidad. ",
IF(_xlfn.IFNA(VLOOKUP(BJ305,TIPO_DE_INCAPACIDAD,1,FALSE),-1)=-1,"El tipo de incapacidad es inválida (por favor seleccionarlo de la lista). ","")
),
""
)</f>
        <v/>
      </c>
      <c r="GN305" s="46">
        <f>IF(AND($DS305,GK305),
IF(BK305="","Debes escribir el valor de la incapacidad. ",
IF( ISERR(_xlfn.NUMBERVALUE(BK305)), "El valor de la incapacidad debe ser un número válido. ", "")
),
""
)</f>
        <v/>
      </c>
      <c r="GO305" s="46">
        <f>CONCATENATE(BL305,BM305)&lt;&gt;""</f>
        <v/>
      </c>
      <c r="GP305" s="46">
        <f>IF(AND($DS305,GO305),
IF(BL305="","Debes escribir el número de días de licencia de maternidad o paternidad. ",
IF( IFERROR(INT(BL305),1.1) &lt;&gt; IFERROR(_xlfn.NUMBERVALUE(BL305),1), "La cantidad de días de licencia de maternidad o paternidad debe ser un número entero. ", "")
),
""
)</f>
        <v/>
      </c>
      <c r="GQ305" s="46">
        <f>IF(AND($DS305,GO305),
IF(BM305="","Debes escribir el valor de la licencia de maternidad o paternidad. ",
IF( ISERR(_xlfn.NUMBERVALUE(BM305)), "El valor de la licencia de maternidad o paternidad debe ser un número válido. ", "")
),
""
)</f>
        <v/>
      </c>
      <c r="GR305" s="46">
        <f>CONCATENATE(BN305,BO305)&lt;&gt;""</f>
        <v/>
      </c>
      <c r="GS305" s="46">
        <f>IF(AND($DS305,GR305),
IF(BN305="","Debes escribir el número de días de licencia remunerada. ",
IF( IFERROR(INT(BN305),1.1) &lt;&gt; IFERROR(_xlfn.NUMBERVALUE(BN305),1), "La cantidad de días de licencia remunerada debe ser un número entero. ", "")
),
""
)</f>
        <v/>
      </c>
      <c r="GT305" s="46">
        <f>IF(AND($DS305,GR305),
IF(BO305="","Debes escribir el valor de la licencia remunerada. ",
IF( ISERR(_xlfn.NUMBERVALUE(BO305)), "El valor de la licencia remunerada debe ser un número válido. ", "")
),
""
)</f>
        <v/>
      </c>
      <c r="GU305" s="46">
        <f>IF($DS305,
IF( AND(BP305&lt;&gt;"", ISERR(_xlfn.NUMBERVALUE(BP305))), "El valor de la licencia NO remunerada debe ser un número válido. ", "")
)</f>
        <v/>
      </c>
      <c r="GV305" s="46">
        <f>IF($DS305,
IF( AND(BQ305&lt;&gt;"", ISERR(_xlfn.NUMBERVALUE(BQ305))), "El valor de auxilios salariales debe ser un número válido. ", "")
)</f>
        <v/>
      </c>
      <c r="GW305" s="46">
        <f>IF($DS305,
IF( AND(BR305&lt;&gt;"", ISERR(_xlfn.NUMBERVALUE(BR305))), "El valor de auxilios NO salariales debe ser un número válido. ", "")
)</f>
        <v/>
      </c>
      <c r="GX305" s="46">
        <f>IF($DS305,
IF( AND(BS305&lt;&gt;"", ISERR(_xlfn.NUMBERVALUE(BS305))), "El valor de bonos salariales debe ser un número válido. ", "")
)</f>
        <v/>
      </c>
      <c r="GY305" s="46">
        <f>IF($DS305,
IF( AND(BT305&lt;&gt;"", ISERR(_xlfn.NUMBERVALUE(BT305))), "El valor de bonos NO salariales debe ser un número válido. ", "")
)</f>
        <v/>
      </c>
      <c r="GZ305" s="46">
        <f>IF($DS305,
IF( AND(BU305&lt;&gt;"", ISERR(_xlfn.NUMBERVALUE(BU305))), "El valor de bonos salariales de alimentación debe ser un número válido. ", "")
)</f>
        <v/>
      </c>
      <c r="HA305" s="46">
        <f>IF($DS305,
IF( AND(BV305&lt;&gt;"", ISERR(_xlfn.NUMBERVALUE(BV305))), "El valor de bonos NO salariales de alimentación debe ser un número válido. ", "")
)</f>
        <v/>
      </c>
      <c r="HB305" s="46">
        <f>IF($DS305,
IF( AND(BW305&lt;&gt;"", ISERR(_xlfn.NUMBERVALUE(BW305))), "El valor de bonificaciones salariales debe ser un número válido. ", "")
)</f>
        <v/>
      </c>
      <c r="HC305" s="46">
        <f>IF($DS305,
IF( AND(BX305&lt;&gt;"", ISERR(_xlfn.NUMBERVALUE(BX305))), "El valor de bonificaciones NO salariales debe ser un número válido. ", "")
)</f>
        <v/>
      </c>
      <c r="HD305" s="46">
        <f>IF($DS305,
IF( AND(BY305&lt;&gt;"", ISERR(_xlfn.NUMBERVALUE(BY305))), "El valor de compensaciones ordinarias debe ser un número válido. ", "")
)</f>
        <v/>
      </c>
      <c r="HE305" s="46">
        <f>IF($DS305,
IF( AND(BZ305&lt;&gt;"", ISERR(_xlfn.NUMBERVALUE(BZ305))), "El valor de compensaciones extraordinarias debe ser un número válido. ", "")
)</f>
        <v/>
      </c>
      <c r="HF305" s="46">
        <f>IF($DS305,
IF( AND(CA305&lt;&gt;"", ISERR(_xlfn.NUMBERVALUE(CA305))), "El valor de comisiones debe ser un número válido. ", "")
)</f>
        <v/>
      </c>
      <c r="HG305" s="46">
        <f>IF($DS305,
IF( AND(CB305&lt;&gt;"", ISERR(_xlfn.NUMBERVALUE(CB305))), "El valor de ausencia por huega debe ser un número válido. ", "")
)</f>
        <v/>
      </c>
      <c r="HH305" s="46">
        <f>IF($DS305,
IF( AND(CC305&lt;&gt;"", ISERR(_xlfn.NUMBERVALUE(CC305))), "El valor de anticipos debe ser un número válido. ", "")
)</f>
        <v/>
      </c>
      <c r="HI305" s="46">
        <f>IF($DS305,
IF( AND(CD305&lt;&gt;"", ISERR(_xlfn.NUMBERVALUE(CD305))), "El valor de pagos a terceros debe ser un número válido. ", "")
)</f>
        <v/>
      </c>
      <c r="HJ305" s="46">
        <f>IF($DS305,
IF( AND(CE305&lt;&gt;"", ISERR(_xlfn.NUMBERVALUE(CE305))), "El valor de dotación debe ser un número válido. ", "")
)</f>
        <v/>
      </c>
      <c r="HK305" s="46">
        <f>IF($DS305,
IF( AND(CF305&lt;&gt;"", ISERR(_xlfn.NUMBERVALUE(CF305))), "El valor de apoyo sostenibilidad debe ser un número válido. ", "")
)</f>
        <v/>
      </c>
      <c r="HL305" s="46">
        <f>IF($DS305,
IF( AND(CG305&lt;&gt;"", ISERR(_xlfn.NUMBERVALUE(CG305))), "El valor de teletrabajo debe ser un número válido. ", "")
)</f>
        <v/>
      </c>
      <c r="HM305" s="46">
        <f>IF($DS305,
IF( AND(CH305&lt;&gt;"", ISERR(_xlfn.NUMBERVALUE(CH305))), "El valor de bonificación de retiro debe ser un número válido. ", "")
)</f>
        <v/>
      </c>
      <c r="HN305" s="46">
        <f>IF($DS305,
IF( AND(CI305&lt;&gt;"", ISERR(_xlfn.NUMBERVALUE(CI305))), "El valor de indemnización de retiro debe ser un número válido. ", "")
)</f>
        <v/>
      </c>
      <c r="HO305" s="46">
        <f>IF($DS305,
IF( AND(CJ305&lt;&gt;"", ISERR(_xlfn.NUMBERVALUE(CJ305))), "El valor de reintegros debe ser un número válido. ", "")
)</f>
        <v/>
      </c>
      <c r="HP305" s="46">
        <f>CONCATENATE(CK305,CL305,CM305)&lt;&gt;""</f>
        <v/>
      </c>
      <c r="HQ305" s="46">
        <f>IF(AND($DS305,HP305),
IF(CK305="","Debes escribir la descripción de otro concepto no categorizado. ",""),
""
)</f>
        <v/>
      </c>
      <c r="HR305" s="46">
        <f>IF(AND($DS305,HP305),
IF(CONCATENATE(CL305,CM305)="","Debes escribir al menos un valor de concepto no categorizado (salarial o no salarial). ",
IF(ISERR(_xlfn.NUMBERVALUE(CL305)),"El valor salarial concepto no categorizado debe ser un número válido. ","")
),
""
)</f>
        <v/>
      </c>
      <c r="HS305" s="46">
        <f>IF(AND($DS305,HP305),
IF(CONCATENATE(CL305,CM305)="","Debes escribir al menos un valor de concepto no categorizado (salarial o no salarial). ",
IF(ISERR(_xlfn.NUMBERVALUE(CM305)),"El valor NO salarial concepto no categorizado debe ser un número válido. ","")
),
""
)</f>
        <v/>
      </c>
      <c r="HT305" s="46">
        <f>IF($DS305,
IF(CN305="","Debes escribir el porcentaje del aporte a salud. ",
IF( ISERR(_xlfn.NUMBERVALUE(CN305)), "El valor del porcentaje del aporte a salud debe ser un número válido. ", "")
)
)</f>
        <v/>
      </c>
      <c r="HU305" s="46">
        <f>IF($DS305,
IF(CO305="","Debes escribir el valor del aporte a salud. ",
IF( ISERR(_xlfn.NUMBERVALUE(CO305)), "El valor del aporte a salud debe ser un número válido. ", "")
)
)</f>
        <v/>
      </c>
      <c r="HV305" s="46">
        <f>IF($DS305,
IF( AND(CP305&lt;&gt;"", ISERR(_xlfn.NUMBERVALUE(CP305))), "El valor plan complementario debe ser un número válido. ", "")
)</f>
        <v/>
      </c>
      <c r="HW305" s="46">
        <f>IF($DS305,
IF(CQ305="","Debes escribir el porcentaje del aporte a pensión. ",
IF( ISERR(_xlfn.NUMBERVALUE(CQ305)), "El valor del porcentaje del aporte a pensión debe ser un número válido. ", "")
)
)</f>
        <v/>
      </c>
      <c r="HX305" s="46">
        <f>IF($DS305,
IF(CR305="","Debes escribir el valor del aporte a pensión. ",
IF( ISERR(_xlfn.NUMBERVALUE(CR305)), "El valor del aporte a salud debe ser un número válido. ", "")
)
)</f>
        <v/>
      </c>
      <c r="HY305" s="46">
        <f>IF($DS305,
IF( AND(CS305&lt;&gt;"", ISERR(_xlfn.NUMBERVALUE(CS305))), "El valor pensión voluntaria debe ser un número válido. ", "")
)</f>
        <v/>
      </c>
      <c r="HZ305" s="46">
        <f>CONCATENATE(CT305,CU305,CV305,CW305)&lt;&gt;""</f>
        <v/>
      </c>
      <c r="IA305" s="46">
        <f>IF(AND($DS305,HZ305),
IF(CT305="","Debes escribir el % del fondo de seguridad pensional. ",
IF( ISERR(_xlfn.NUMBERVALUE(CT305)), "El % del fondo de seguridad debe ser un número válido. ", "")
),
""
)</f>
        <v/>
      </c>
      <c r="IB305" s="46">
        <f>IF(AND($DS305,HZ305),
IF(CU305="","Debes escribir el valor del aporte al fondo de solidaridad pensional. ",
IF( ISERR(_xlfn.NUMBERVALUE(CU305)), "El valor del aporte al fondo de solidaridad pensional debe ser un número válido. ", "")
),
""
)</f>
        <v/>
      </c>
      <c r="IC305" s="46">
        <f>IF(AND($DS305,HZ305),
IF(CV305="","Debes escribir el % del fondo de subsistencia. ",
IF( ISERR(_xlfn.NUMBERVALUE(CV305)), "El % del fondo de subsistencia debe ser un número válido. ", "")
),
""
)</f>
        <v/>
      </c>
      <c r="ID305" s="46">
        <f>IF(AND($DS305,HZ305),
IF(CW305="","Debes escribir el valor del fondo de subsistencia. ",
IF( ISERR(_xlfn.NUMBERVALUE(CW305)), "El valor del fondo de subsistencia debe ser un número válido. ", "")
),
""
)</f>
        <v/>
      </c>
      <c r="IE305" s="46">
        <f>CONCATENATE(CX305,CY305)&lt;&gt;""</f>
        <v/>
      </c>
      <c r="IF305" s="46">
        <f>IF(AND($DS305,IE305),
IF(CX305="","Debes escribir el % de sindicato. ",
IF( ISERR(_xlfn.NUMBERVALUE(CX305)), "El % de sindicato debe ser un número válido. ", "")
),
""
)</f>
        <v/>
      </c>
      <c r="IG305" s="46">
        <f>IF(AND($DS305,IE305),
IF(CY305="","Debes escribir el valor del sindicato. ",
IF( ISERR(_xlfn.NUMBERVALUE(CY305)), "El valor del sindicato debe ser un número válido. ", "")
),
""
)</f>
        <v/>
      </c>
      <c r="IH305" s="46">
        <f>IF($DS305,
IF( AND(CZ305&lt;&gt;"", ISERR(_xlfn.NUMBERVALUE(CZ305))), "El valor de sanción pública debe ser un número válido. ", "")
)</f>
        <v/>
      </c>
      <c r="II305" s="46">
        <f>IF($DS305,
IF( AND(DA305&lt;&gt;"", ISERR(_xlfn.NUMBERVALUE(DA305))), "El valor de sanción privada debe ser un número válido. ", "")
)</f>
        <v/>
      </c>
      <c r="IJ305" s="46">
        <f>CONCATENATE(DB305,DC305)&lt;&gt;""</f>
        <v/>
      </c>
      <c r="IK305" s="46">
        <f>IF(AND($DS305,IJ305),
IF(DB305="","Debes escribir la descripción de libranza. ",""),
""
)</f>
        <v/>
      </c>
      <c r="IL305" s="46">
        <f>IF(AND($DS305,IJ305),
IF(DC305="","Debes escribir la cuota libranza. ",
IF(ISERR(_xlfn.NUMBERVALUE(DC305)),"El valor de la cuota libranza debe ser un número válido. ","")
),
""
)</f>
        <v/>
      </c>
      <c r="IM305" s="46">
        <f>IF($DS305,
IF( AND(DD305&lt;&gt;"", ISERR(_xlfn.NUMBERVALUE(DD305))), "El valor de pagos a terceros debe ser un número válido. ", "")
)</f>
        <v/>
      </c>
      <c r="IN305" s="46">
        <f>IF($DS305,
IF( AND(DE305&lt;&gt;"", ISERR(_xlfn.NUMBERVALUE(DE305))), "El valor de anticipos debe ser un número válido. ", "")
)</f>
        <v/>
      </c>
      <c r="IO305" s="46">
        <f>IF($DS305,
IF( AND(DF305&lt;&gt;"", ISERR(_xlfn.NUMBERVALUE(DF305))), "El valor de AFC debe ser un número válido. ", "")
)</f>
        <v/>
      </c>
      <c r="IP305" s="46">
        <f>IF($DS305,
IF( AND(DG305&lt;&gt;"", ISERR(_xlfn.NUMBERVALUE(DG305))), "El valor de rete-fuente debe ser un número válido. ", "")
)</f>
        <v/>
      </c>
      <c r="IQ305" s="46">
        <f>IF($DS305,
IF( AND(DH305&lt;&gt;"", ISERR(_xlfn.NUMBERVALUE(DH305))), "El valor de cooperativa de trabajo debe ser un número válido. ", "")
)</f>
        <v/>
      </c>
      <c r="IR305" s="46">
        <f>IF($DS305,
IF( AND(DI305&lt;&gt;"", ISERR(_xlfn.NUMBERVALUE(DI305))), "El valor de embargo fiscal debe ser un número válido. ", "")
)</f>
        <v/>
      </c>
      <c r="IS305" s="46">
        <f>IF($DS305,
IF( AND(DJ305&lt;&gt;"", ISERR(_xlfn.NUMBERVALUE(DJ305))), "El valor de educación debe ser un número válido. ", "")
)</f>
        <v/>
      </c>
      <c r="IT305" s="46">
        <f>IF($DS305,
IF( AND(DK305&lt;&gt;"", ISERR(_xlfn.NUMBERVALUE(DK305))), "El valor de reintegro debe ser un número válido. ", "")
)</f>
        <v/>
      </c>
      <c r="IU305" s="46">
        <f>IF($DS305,
IF( AND(DL305&lt;&gt;"", ISERR(_xlfn.NUMBERVALUE(DL305))), "El valor de deuda debe ser un número válido. ", "")
)</f>
        <v/>
      </c>
      <c r="IV305" s="46">
        <f>IF($DS305,
IF( AND(DM305&lt;&gt;"", ISERR(_xlfn.NUMBERVALUE(DM305))), "El valor de otras deducciones debe ser un número válido. ", "")
)</f>
        <v/>
      </c>
      <c r="IW305" s="46">
        <f>IF($DS305,
IF(DN305="","Debes escribir el valor de los devengos totales. ",
IF( ISERR(_xlfn.NUMBERVALUE(DN305)), "El valor de los devengos totales debe ser un número válido. ", "")
)
)</f>
        <v/>
      </c>
      <c r="IX305" s="46">
        <f>IF($DS305,
IF(DO305="","Debes escribir el valor de las deducciones totales. ",
IF( ISERR(_xlfn.NUMBERVALUE(DO305)), "El valor de las deducciones totales debe ser un número válido. ", "")
)
)</f>
        <v/>
      </c>
      <c r="IY305" s="46">
        <f>IF($DS305,
IF(DP305="","Debes escribir el valor del salario total. ",
IF( ISERR(_xlfn.NUMBERVALUE(DP305)), "El valor del salario total debe ser un número válido. ", "")
)
)</f>
        <v/>
      </c>
    </row>
    <row r="306">
      <c r="B306" s="48" t="n">
        <v>294</v>
      </c>
      <c r="C306" s="61">
        <f>IF(AND(DS306,DP306&lt;&gt;""),
IF(DQ306="","OK","Error"),
""
)</f>
        <v/>
      </c>
      <c r="D306" s="53" t="n"/>
      <c r="E306" s="52" t="n"/>
      <c r="F306" s="112" t="n"/>
      <c r="G306" s="52" t="n"/>
      <c r="H306" s="53" t="n"/>
      <c r="I306" s="52" t="n"/>
      <c r="J306" s="52" t="n"/>
      <c r="K306" s="53" t="n"/>
      <c r="L306" s="55" t="n"/>
      <c r="M306" s="108" t="n"/>
      <c r="N306" s="56" t="n"/>
      <c r="O306" s="52" t="n"/>
      <c r="P306" s="52" t="n"/>
      <c r="Q306" s="52" t="n"/>
      <c r="R306" s="52" t="n"/>
      <c r="S306" s="52" t="n"/>
      <c r="T306" s="53" t="n"/>
      <c r="U306" s="52" t="n"/>
      <c r="V306" s="52" t="n"/>
      <c r="W306" s="55" t="n"/>
      <c r="X306" s="55" t="n"/>
      <c r="Y306" s="52" t="n"/>
      <c r="Z306" s="55" t="n"/>
      <c r="AA306" s="52" t="n"/>
      <c r="AB306" s="53" t="n"/>
      <c r="AC306" s="53" t="n"/>
      <c r="AD306" s="53" t="n"/>
      <c r="AE306" s="177" t="n"/>
      <c r="AF306" s="113" t="n"/>
      <c r="AG306" s="177" t="n"/>
      <c r="AH306" s="178" t="n"/>
      <c r="AI306" s="178" t="n"/>
      <c r="AJ306" s="178" t="n"/>
      <c r="AK306" s="114" t="n"/>
      <c r="AL306" s="178" t="n"/>
      <c r="AM306" s="114" t="n"/>
      <c r="AN306" s="178" t="n"/>
      <c r="AO306" s="114" t="n"/>
      <c r="AP306" s="178" t="n"/>
      <c r="AQ306" s="114" t="n"/>
      <c r="AR306" s="178" t="n"/>
      <c r="AS306" s="114" t="n"/>
      <c r="AT306" s="178" t="n"/>
      <c r="AU306" s="114" t="n"/>
      <c r="AV306" s="178" t="n"/>
      <c r="AW306" s="114" t="n"/>
      <c r="AX306" s="178" t="n"/>
      <c r="AY306" s="114" t="n"/>
      <c r="AZ306" s="178" t="n"/>
      <c r="BA306" s="114" t="n"/>
      <c r="BB306" s="178" t="n"/>
      <c r="BC306" s="114" t="n"/>
      <c r="BD306" s="178" t="n"/>
      <c r="BE306" s="178" t="n"/>
      <c r="BF306" s="178" t="n"/>
      <c r="BG306" s="59" t="n"/>
      <c r="BH306" s="178" t="n"/>
      <c r="BI306" s="114" t="n"/>
      <c r="BJ306" s="53" t="n"/>
      <c r="BK306" s="178" t="n"/>
      <c r="BL306" s="114" t="n"/>
      <c r="BM306" s="178" t="n"/>
      <c r="BN306" s="114" t="n"/>
      <c r="BO306" s="178" t="n"/>
      <c r="BP306" s="178" t="n"/>
      <c r="BQ306" s="178" t="n"/>
      <c r="BR306" s="178" t="n"/>
      <c r="BS306" s="178" t="n"/>
      <c r="BT306" s="178" t="n"/>
      <c r="BU306" s="178" t="n"/>
      <c r="BV306" s="178" t="n"/>
      <c r="BW306" s="178" t="n"/>
      <c r="BX306" s="178" t="n"/>
      <c r="BY306" s="178" t="n"/>
      <c r="BZ306" s="178" t="n"/>
      <c r="CA306" s="178" t="n"/>
      <c r="CB306" s="178" t="n"/>
      <c r="CC306" s="178" t="n"/>
      <c r="CD306" s="178" t="n"/>
      <c r="CE306" s="178" t="n"/>
      <c r="CF306" s="178" t="n"/>
      <c r="CG306" s="178" t="n"/>
      <c r="CH306" s="178" t="n"/>
      <c r="CI306" s="178" t="n"/>
      <c r="CJ306" s="178" t="n"/>
      <c r="CK306" s="53" t="n"/>
      <c r="CL306" s="178" t="n"/>
      <c r="CM306" s="178" t="n"/>
      <c r="CN306" s="60" t="n"/>
      <c r="CO306" s="177" t="n"/>
      <c r="CP306" s="178" t="n"/>
      <c r="CQ306" s="60" t="n"/>
      <c r="CR306" s="177" t="n"/>
      <c r="CS306" s="178" t="n"/>
      <c r="CT306" s="59" t="n"/>
      <c r="CU306" s="178" t="n"/>
      <c r="CV306" s="59" t="n"/>
      <c r="CW306" s="178" t="n"/>
      <c r="CX306" s="59" t="n"/>
      <c r="CY306" s="178" t="n"/>
      <c r="CZ306" s="178" t="n"/>
      <c r="DA306" s="178" t="n"/>
      <c r="DB306" s="53" t="n"/>
      <c r="DC306" s="178" t="n"/>
      <c r="DD306" s="178" t="n"/>
      <c r="DE306" s="178" t="n"/>
      <c r="DF306" s="178" t="n"/>
      <c r="DG306" s="178" t="n"/>
      <c r="DH306" s="178" t="n"/>
      <c r="DI306" s="178" t="n"/>
      <c r="DJ306" s="178" t="n"/>
      <c r="DK306" s="178" t="n"/>
      <c r="DL306" s="178" t="n"/>
      <c r="DM306" s="178" t="n"/>
      <c r="DN306" s="177" t="n"/>
      <c r="DO306" s="177" t="n"/>
      <c r="DP306" s="177" t="n"/>
      <c r="DQ306" s="76">
        <f>IF(AND(DS306,DP306&lt;&gt;""),
CONCATENATE(DT306,DU306,DV306,DW306,DX306,DY306,DZ306,EA306,EB306,EC306,ED306,EE306,EF306,EG306,EH306,EI306,EJ306,EK306,EL306,EM306,EN306,EO306,EP306,EQ306,ES306,ET306,EU306,EV306,EW306,EX306,EY306,EZ306,FA306,FC306,FD306,FF306,FG306,FI306,FJ306,FL306,FM306,FO306,FP306,FR306,FS306,FU306,FV306,FX306,FY306,GA306,GB306,GD306,GE306,GF306,GH306,GI306,GJ306,GL306,GM306,GN306,GP306,GQ306,GS306,GT306,GU306,GV306,GW306,GX306,GY306,GZ306,HA306,HB306,HC306,HD306,HE306,HF306,HG306,HH306,HI306,HJ306,HK306,HL306,HM306,HN306,HO306,HQ306,HR306,HS306,HT306,HU306,HV306,HW306,HX306,HY306,IA306,IB306,IC306,ID306,IF306,IG306,IH306,II306,IK306,IL306,IM306,IN306,IO306,IP306,IQ306,IR306,IS306,IT306,IU306,IV306,IW306,IX306,IY306,IZ306),
""
)</f>
        <v/>
      </c>
      <c r="DR306" s="53" t="n"/>
      <c r="DS306" s="46">
        <f>CONCATENATE(D306,$E306,$F306,$G306,H306,$I306,$J306,K306,$L306,$M306,N306,$O306,$P306,$Q306,$R306,$S306,T306,$U306,$V306,$W306,$X306,$Y306,$Z306,$AA306,AB306,AC306,AD306,$AE306,$AF306,$AG306,AH306,AI306,AJ306,AK306,AL306,AM306,AN306,AO306,AP306,AQ306,AR306,AS306,AT306,AU306,AV306,AW306,AX306,AY306,AZ306,BA306,BB306,BC306,BD306,BE306,BF306,BG306,BH306,BI306,BJ306,BK306,BL306,BM306,BN306,BO306,BP306,BQ306,BR306,BS306,BT306,BU306,BV306,BW306,BX306,BY306,BZ306,CA306,CB306,CC306,CD306,CE306,CF306,CG306,CH306,CI306,CJ306,CK306,CL306,CM306,$CN306,$CO306,CP306,$CQ306,$CR306,CS306,CT306,CU306,CV306,CW306,CX306,CY306,CZ306,DA306,DB306,DC306,DD306,DE306,DF306,DG306,DH306,DI306,DJ306,DK306,DL306,DM306,$DN306,$DO306,$DP306,DR306)&lt;&gt;""</f>
        <v/>
      </c>
      <c r="DT306" s="46">
        <f>IF(AND($DS306,$E$4&lt;&gt;""),
IF(LEFT($E$4,2) = "1.",
IF(D306&lt;&gt;"","El CUNE sólo se envía en operaciones de novedad o ajuste. ",""),
IF(D306="","Debes escribir un CUNE válido para realizar operaciones de novedad o ajuste. ","")),
""
)</f>
        <v/>
      </c>
      <c r="DU306" s="46">
        <f>IF($DS306,
IF(E306="","Debes seleccionar el tipo de documento del empleado. ",
IF(_xlfn.IFNA(VLOOKUP(E306,TIPO_DE_DOCUMENTO,1,FALSE),-1)=-1,"El tipo de documento no es válido (por favor seleccionarlo de la lista). ","")
)
)</f>
        <v/>
      </c>
      <c r="DV306" s="46">
        <f>IF($DS306,
IF(F306="","Debes escribir el número de documento del empleado. ","")
)</f>
        <v/>
      </c>
      <c r="DW306" s="46">
        <f>IF($DS306,
IF(G306="","Debes escribir el primer nombre del empleado. ","")
)</f>
        <v/>
      </c>
      <c r="DY306" s="46">
        <f>IF($DS306,
IF(I306="","Debes escribir el primer apellido del empleado. ","")
)</f>
        <v/>
      </c>
      <c r="DZ306" s="46">
        <f>IF($DS306,
IF(J306="","Debes escribir el segundo apellido del empleado. ","")
)</f>
        <v/>
      </c>
      <c r="EB306" s="46">
        <f>IF($DS306,
IF(L306="","Debes escribir la fecha de ingreso del empleado. ",
IF(ISERR(DATE(YEAR(L306),MONTH(L306),DAY(L306))), "El valor ingresado en fecha de ingreso no tiene un formato válido. ","")
)
)</f>
        <v/>
      </c>
      <c r="EC306" s="46">
        <f>IF($DS306,
IF(M306="","Debes escribir el tiempo laborado. ",
IF( IFERROR(INT(M306),1.1) &lt;&gt; IFERROR(_xlfn.NUMBERVALUE(M306),1), "El valor de los días trabajados debe ser un número entero. ", "")
)
)</f>
        <v/>
      </c>
      <c r="ED306" s="46">
        <f>IF($DS306,
IF( AND(N306&lt;&gt;"", ISERR(DATE(YEAR(N306),MONTH(N306),DAY(N306))) ), "El valor ingresado en fecha de ingreso no tiene un formato válido. ",
IF( AND(N306&lt;&gt;"", $E$6&lt;&gt;"", DATE(YEAR(N306), MONTH(N306), 1) &lt;&gt; IFERROR(DATE(MID($E$6, 1, 4), MID($E$6, 6, 2),1), "1/1/1900") ), "La fecha de retiro debe estar dentro del período liquidado. ", "")
)
)</f>
        <v/>
      </c>
      <c r="EE306" s="46">
        <f>IF($DS306,
IF(O306="","Debes seleccionar el tipo de trabajador. ",
IF(_xlfn.IFNA(VLOOKUP(O306,TIPO_DE_TRABAJADOR,1,FALSE),-1)=-1,"El tipo de trabajador no es válido (por favor seleccionarlo de la lista). ","")
)
)</f>
        <v/>
      </c>
      <c r="EF306" s="46">
        <f>IF($DS306,
IF(P306="","Debes seleccionar si es un trabajador dependiente pensionado por vejez. ",
IF(_xlfn.IFNA(VLOOKUP(P306,SUBTIPO_DE_TRABAJADOR,1,FALSE),-1)=-1,"El tipo de trabajador dependiente pensionado por vejez no es válido (por favor seleccionarlo de la lista). ","")
)
)</f>
        <v/>
      </c>
      <c r="EG306" s="46">
        <f>IF($DS306,
IF(Q306="","Debes seleccionar el tipo de contrato del trabajador. ",
IF(_xlfn.IFNA(VLOOKUP(Q306,TIPO_DE_CONTRATO,1,FALSE),-1)=-1,"El tipo de contrato del trabajador no es válido (por favor seleccionarlo de la lista). ","")
)
)</f>
        <v/>
      </c>
      <c r="EH306" s="46">
        <f>IF($DS306,
IF(R306="","Debes seleccionar si es un salario integral. ",
IF(_xlfn.IFNA(VLOOKUP(R306,SI_NO,1,FALSE),-1)=-1,"Valor no válido para salario integral (por favor seleccionarlo de la lista). ","")
)
)</f>
        <v/>
      </c>
      <c r="EI306" s="46">
        <f>IF($DS306,
IF(S306="","Debes seleccionar si el trabajador realiza actividades de riesgo. ",
IF(_xlfn.IFNA(VLOOKUP(S306,SI_NO,1,FALSE),-1)=-1,"Valor no válido para actividad de alto riesgo (por favor seleccionarlo de la lista). ","")
)
)</f>
        <v/>
      </c>
      <c r="EK306" s="46">
        <f>IF($DS306,
IF(U306="","Debes escribir el código del municipio de residencia del trabajador. ",
IF(_xlfn.IFNA(VLOOKUP(U306,MUNICIPIO,1,FALSE),-1)=-1,"El municipio de residencia del trabajador es inválido (por favor seleccionarlo de la lista). ","")
)
)</f>
        <v/>
      </c>
      <c r="EL306" s="46">
        <f>IF($DS306,
IF(V306="","Debes escribir el la dirección de residendia del trabajador. ","")
)</f>
        <v/>
      </c>
      <c r="EM306" s="46">
        <f>IF($DS306,
IF(W306="","Debes escribir la fecha de inicio de la liquidación. ",
IF(ISERR(DATE(YEAR(W306),MONTH(W306),DAY(W306))),"El valor ingresado en fecha de inicio de liquidación no tiene un formato válido. ",
IF( AND($E$6&lt;&gt;"", DATE(YEAR(W306), MONTH(W306), 1) &lt;&gt; IFERROR(DATE(MID($E$6, 1, 4), MID($E$6, 6, 2),1), "1/1/1900") ), "La fecha de inicio de la liquidación debe estar dentro del período liquidado. ", "")
)
)
)</f>
        <v/>
      </c>
      <c r="EN306" s="46">
        <f>IF($DS306,
IF(X306="","Debes escribir la fecha de fin de la liquidación. ",
IF(ISERR(DATE(YEAR(X306),MONTH(X306),DAY(X306))),"El valor ingresado en fecha de fin de liquidación no tiene un formato válido. ",
IF( AND($E$6&lt;&gt;"", DATE(YEAR(X306), MONTH(X306), 1) &lt;&gt; IFERROR(DATE(MID($E$6, 1, 4), MID($E$6, 6, 2),1), "1/1/1900") ), "La fecha de fin de la liquidación debe estar dentro del período liquidado. ", "")
)
)
)</f>
        <v/>
      </c>
      <c r="EO306" s="46">
        <f>IF($DS306,
IF(Y306="","Debes escribir la frecuencia de pago del trabajador. ",
IF(_xlfn.IFNA(VLOOKUP(Y306,PERÍODO_DE_NÓMINA,1,FALSE),-1)=-1,"La frecuencia de pago es inválida (por favor seleccionarlo de la lista). ","")
)
)</f>
        <v/>
      </c>
      <c r="EP306" s="46">
        <f>IF($DS306,
IF(Z306="","Debes escribir la fecha de pago. ",
IF(ISERR(DATE(YEAR(Z306),MONTH(Z306),DAY(Z306))), "El valor ingresado en fecha de pago no tiene un formato válido. ","")
)
)</f>
        <v/>
      </c>
      <c r="EQ306" s="46">
        <f>IF($DS306,
IF(AA306="","Debes escribir el medio de pago. ",
IF(_xlfn.IFNA(VLOOKUP(AA306,MEDIOS_DE_PAGO,1,FALSE),-1)=-1,"El medio de pago es inválido (por favor seleccionarlo de la lista). ","")
)
)</f>
        <v/>
      </c>
      <c r="ER306" s="46">
        <f>OR(AA306='Tablas '!$T$4,AA306='Tablas '!$T$7,AA306='Tablas '!$T$8,AA306='Tablas '!$T$11)</f>
        <v/>
      </c>
      <c r="ES306" s="46">
        <f>IF(AND($DS306,ER306),
IF(AB306="","Debes escribir la entidad bancaria. ",""),
""
)</f>
        <v/>
      </c>
      <c r="ET306" s="46">
        <f>IF(AND($DS306,ER306),
IF(AC306="","Debes escribir el tipo de cuenta bancaria. ",
IF(_xlfn.IFNA(VLOOKUP(AC306,TIPO_DE_CUENTA,1,FALSE),-1)=-1,"El tipo de cuenta bancaria es inválida (por favor seleccionarlo de la lista). ","")
),
""
)</f>
        <v/>
      </c>
      <c r="EU306" s="46">
        <f>IF(AND($DS306,ER306),
IF(AD306="","Debes escribir el número de cuenta bancaria. ",""),
""
)</f>
        <v/>
      </c>
      <c r="EV306" s="46">
        <f>IF($DS306,
IF(AE306="","Debes escribir el valor del sueldo básico. ",
IF( ISERR(_xlfn.NUMBERVALUE(AE306)), "El valor del sueldo básico debe ser un número válido. ", "")
)
)</f>
        <v/>
      </c>
      <c r="EW306" s="46">
        <f>IF($DS306,
IF(AF306="","Debes escribir el número de días trabajados. ",
IF( IFERROR(INT(AF306),1.1) &lt;&gt; IFERROR(_xlfn.NUMBERVALUE(AF306),1), "La cantidad de días trabajados debe ser un número entero. ", "")
)
)</f>
        <v/>
      </c>
      <c r="EX306" s="46">
        <f>IF($DS306,
IF(AG306="","Debes escribir el valor del sueldo trabajado. ",
IF( ISERR(_xlfn.NUMBERVALUE(AG306)), "El valor del sueldo trabajado debe ser un número válido. ", "")
)
)</f>
        <v/>
      </c>
      <c r="EY306" s="46">
        <f>IF($DS306,
IF( AND(AH306&lt;&gt;"", ISERR(_xlfn.NUMBERVALUE(AH306))), "El valor del auxilio de transporte debe ser un número válido. ", "")
)</f>
        <v/>
      </c>
      <c r="EZ306" s="46">
        <f>IF($DS306,
IF( AND(AI306&lt;&gt;"", ISERR(_xlfn.NUMBERVALUE(AI306))), "El valor de viáticos salariales debe ser un número válido. ", "")
)</f>
        <v/>
      </c>
      <c r="FA306" s="46">
        <f>IF($DS306,
IF( AND(AJ306&lt;&gt;"", ISERR(_xlfn.NUMBERVALUE(AJ306))), "El valor de viáticos NO salariales debe ser un número válido. ", "")
)</f>
        <v/>
      </c>
      <c r="FB306" s="46">
        <f>CONCATENATE(AK306,AL306)&lt;&gt;""</f>
        <v/>
      </c>
      <c r="FC306" s="46">
        <f>IF(AND($DS306,FB306),
IF(AK306="","Debes escribir el número de horas extras diurnas. ",
IF( IFERROR(INT(AK306),1.1) &lt;&gt; IFERROR(_xlfn.NUMBERVALUE(AK306),1), "La cantidad de horas extras diurnas debe ser un número entero. ", "")
),
""
)</f>
        <v/>
      </c>
      <c r="FD306" s="46">
        <f>IF(AND($DS306,FB306),
IF(AL306="","Debes escribir el valor de las horas extras diurnas. ",
IF( ISERR(_xlfn.NUMBERVALUE(AL306)), "El valor de las horas extras duirnas debe ser un número válido. ", "")
),
""
)</f>
        <v/>
      </c>
      <c r="FE306" s="46">
        <f>CONCATENATE(AM306,AN306)&lt;&gt;""</f>
        <v/>
      </c>
      <c r="FF306" s="46">
        <f>IF(AND($DS306,FE306),
IF(AM306="","Debes escribir el número de horas extras nocturnas. ",
IF( IFERROR(INT(AM306),1.1) &lt;&gt; IFERROR(_xlfn.NUMBERVALUE(AM306),1), "La cantidad de horas extras nocturnas debe ser un número entero. ", "")
),
""
)</f>
        <v/>
      </c>
      <c r="FG306" s="46">
        <f>IF(AND($DS306,FE306),
IF(AN306="","Debes escribir el valor de las horas extras nocturnas. ",
IF( ISERR(_xlfn.NUMBERVALUE(AN306)), "El valor de las horas extras nocturnas debe ser un número válido. ", "")
),
""
)</f>
        <v/>
      </c>
      <c r="FH306" s="46">
        <f>CONCATENATE(AO306,AP306)&lt;&gt;""</f>
        <v/>
      </c>
      <c r="FI306" s="46">
        <f>IF(AND($DS306,FH306),
IF(AO306="","Debes escribir el número de horas extras diurnas dominicales y festivas. ",
IF( IFERROR(INT(AO306),1.1) &lt;&gt; IFERROR(_xlfn.NUMBERVALUE(AO306),1), "La cantidad de horas extras diurnas dominicales y festivas debe ser un número entero. ", "")
),
""
)</f>
        <v/>
      </c>
      <c r="FJ306" s="46">
        <f>IF(AND($DS306,FH306),
IF(AP306="","Debes escribir el valor de las horas extras diurnas dominicales y festivas. ",
IF( ISERR(_xlfn.NUMBERVALUE(AP306)), "El valor de las horas extras diurnas dominicales y festivas debe ser un número válido. ", "")
),
""
)</f>
        <v/>
      </c>
      <c r="FK306" s="46">
        <f>CONCATENATE(AQ306,AR306)&lt;&gt;""</f>
        <v/>
      </c>
      <c r="FL306" s="46">
        <f>IF(AND($DS306,FK306),
IF(AQ306="","Debes escribir el número de horas extras nocturnas dominicales y festivas. ",
IF( IFERROR(INT(AQ306),1.1) &lt;&gt; IFERROR(_xlfn.NUMBERVALUE(AQ306),1), "La cantidad de horas extras nocturnas dominicales y festivas debe ser un número entero. ", "")
),
""
)</f>
        <v/>
      </c>
      <c r="FM306" s="46">
        <f>IF(AND($DS306,FK306),
IF(AR306="","Debes escribir el valor de las horas extras nocturnas dominicales y festivas. ",
IF( ISERR(_xlfn.NUMBERVALUE(AR306)), "El valor de las horas extras nocturnas dominicales y festivas debe ser un número válido. ", "")
),
""
)</f>
        <v/>
      </c>
      <c r="FN306" s="46">
        <f>CONCATENATE(AS306,AT306)&lt;&gt;""</f>
        <v/>
      </c>
      <c r="FO306" s="46">
        <f>IF(AND($DS306,FN306),
IF(AS306="","Debes escribir el número de horas recargo nocturno. ",
IF( IFERROR(INT(AS306),1.1) &lt;&gt; IFERROR(_xlfn.NUMBERVALUE(AS306),1), "La cantidad de horas recargo nocturno debe ser un número entero. ", "")
),
""
)</f>
        <v/>
      </c>
      <c r="FP306" s="46">
        <f>IF(AND($DS306,FN306),
IF(AT306="","Debes escribir el valor de las horas recargo nocturno. ",
IF( ISERR(_xlfn.NUMBERVALUE(AT306)), "El valor de las horas recargo nocturno debe ser un número válido. ", "")
),
""
)</f>
        <v/>
      </c>
      <c r="FQ306" s="46">
        <f>CONCATENATE(AU306,AV306)&lt;&gt;""</f>
        <v/>
      </c>
      <c r="FR306" s="46">
        <f>IF(AND($DS306,FQ306),
IF(AU306="","Debes escribir el número de horas recargo diurno dominical y festivo. ",
IF( IFERROR(INT(AU306),1.1) &lt;&gt; IFERROR(_xlfn.NUMBERVALUE(AU306),1), "La cantidad de horas recargo diurno dominical y festivo debe ser un número entero. ", "")
),
""
)</f>
        <v/>
      </c>
      <c r="FS306" s="46">
        <f>IF(AND($DS306,FQ306),
IF(AV306="","Debes escribir el valor de las horas recargo diurno dominical y festivo. ",
IF( ISERR(_xlfn.NUMBERVALUE(AV306)), "El valor de las horas recargo diurno dominical y festivo debe ser un número válido. ", "")
),
""
)</f>
        <v/>
      </c>
      <c r="FT306" s="46">
        <f>CONCATENATE(AW306,AX306)&lt;&gt;""</f>
        <v/>
      </c>
      <c r="FU306" s="46">
        <f>IF(AND($DS306,FT306),
IF(AW306="","Debes escribir el número de horas recargo nocturno dominical y festivo. ",
IF( IFERROR(INT(AW306),1.1) &lt;&gt; IFERROR(_xlfn.NUMBERVALUE(AW306),1), "La cantidad de horas recargo nocturno dominical y festivo debe ser un número entero. ", "")
),
""
)</f>
        <v/>
      </c>
      <c r="FV306" s="46">
        <f>IF(AND($DS306,FT306),
IF(AX306="","Debes escribir el valor de las horas recargo nocturno dominical y festivo. ",
IF( ISERR(_xlfn.NUMBERVALUE(AX306)), "El valor de las horas recargo nocturno dominical y festivo debe ser un número válido. ", "")
),
""
)</f>
        <v/>
      </c>
      <c r="FW306" s="46">
        <f>CONCATENATE(AY306,AZ306)&lt;&gt;""</f>
        <v/>
      </c>
      <c r="FX306" s="46">
        <f>IF(AND($DS306,FW306),
IF(AY306="","Debes escribir el número de días de vacaciones comunes. ",
IF( IFERROR(INT(AY306),1.1) &lt;&gt; IFERROR(_xlfn.NUMBERVALUE(AY306),1), "La cantidad de días de vacaciones comunes debe ser un número entero. ", "")
),
""
)</f>
        <v/>
      </c>
      <c r="FY306" s="46">
        <f>IF(AND($DS306,FW306),
IF(AZ306="","Debes escribir el valor de las vacaciones comunes. ",
IF( ISERR(_xlfn.NUMBERVALUE(AZ306)), "El valor de las vacaciones comunes debe ser un número válido. ", "")
),
""
)</f>
        <v/>
      </c>
      <c r="FZ306" s="46">
        <f>CONCATENATE(BA306,BB306)&lt;&gt;""</f>
        <v/>
      </c>
      <c r="GA306" s="46">
        <f>IF(AND($DS306,FZ306),
IF(BA306="","Debes escribir el número de días de vacaciones compensadas. ",
IF( IFERROR(INT(BA306),1.1) &lt;&gt; IFERROR(_xlfn.NUMBERVALUE(BA306),1), "La cantidad de días de vacaciones compensadas debe ser un número entero. ", "")
),
""
)</f>
        <v/>
      </c>
      <c r="GB306" s="46">
        <f>IF(AND($DS306,FZ306),
IF(BB306="","Debes escribir el valor de las vacaciones compensadas. ",
IF( ISERR(_xlfn.NUMBERVALUE(BB306)), "El valor de las vacaciones compensadas debe ser un número válido. ", "")
),
""
)</f>
        <v/>
      </c>
      <c r="GC306" s="46">
        <f>CONCATENATE(BC306,BD306)&lt;&gt;""</f>
        <v/>
      </c>
      <c r="GD306" s="46">
        <f>IF(AND($DS306,GC306),
IF(BC306="","Debes escribir el número de días de prima salarial. ",
IF( IFERROR(INT(BC306),1.1) &lt;&gt; IFERROR(_xlfn.NUMBERVALUE(BC306),1), "La cantidad de días de prima salarial debe ser un número entero. ", "")
),
""
)</f>
        <v/>
      </c>
      <c r="GE306" s="46">
        <f>IF(AND($DS306,GC306),
IF(BD306="","Debes escribir el valor de los días de prima salarial. ",
IF( ISERR(_xlfn.NUMBERVALUE(BD306)), "El valor de los días de prima salarial debe ser un número válido. ", "")
),
""
)</f>
        <v/>
      </c>
      <c r="GF306" s="46">
        <f>IF($DS306,
IF( AND(BE306&lt;&gt;"", ISERR(_xlfn.NUMBERVALUE(BE306))), "El valor de la prima NO saliarial debe ser un número válido. ", "")
)</f>
        <v/>
      </c>
      <c r="GG306" s="46">
        <f>CONCATENATE(BF306,BG306,BH306)&lt;&gt;""</f>
        <v/>
      </c>
      <c r="GH306" s="46">
        <f>IF(AND($DS306,GG306),
IF(BF306="","Debes escribir el valor de las cesantías. ",
IF( ISERR(_xlfn.NUMBERVALUE(BF306)), "El valor de las cesantías debe ser un número válido. ", "")
),
""
)</f>
        <v/>
      </c>
      <c r="GI306" s="46">
        <f>IF(AND($DS306,GG306),
IF(BG306="","Debes escribir el % de cesantías. ",
IF( ISERR(_xlfn.NUMBERVALUE(BG306)), "El % de cesantías debe ser un número válido. ", "")
),
""
)</f>
        <v/>
      </c>
      <c r="GJ306" s="46">
        <f>IF(AND($DS306,GG306),
IF(BH306="","Debes escribir el valor de intereses de cesantías. ",
IF( ISERR(_xlfn.NUMBERVALUE(BH306)), "El valor de intereses de cesantías debe ser un número válido. ", "")
),
""
)</f>
        <v/>
      </c>
      <c r="GK306" s="46">
        <f>CONCATENATE(BI306,BJ306,BK306)&lt;&gt;""</f>
        <v/>
      </c>
      <c r="GL306" s="46">
        <f>IF(AND($DS306,GK306),
IF(BI306="","Debes escribir el número de días de incapacidad. ",
IF( IFERROR(INT(BI306),1.1) &lt;&gt; IFERROR(_xlfn.NUMBERVALUE(BI306),1), "La cantidad de días de incapacidad debe ser un número entero. ", "")
),
""
)</f>
        <v/>
      </c>
      <c r="GM306" s="46">
        <f>IF(AND($DS306,GK306),
IF(BJ306="","Debes escribir el tipo de incapacidad. ",
IF(_xlfn.IFNA(VLOOKUP(BJ306,TIPO_DE_INCAPACIDAD,1,FALSE),-1)=-1,"El tipo de incapacidad es inválida (por favor seleccionarlo de la lista). ","")
),
""
)</f>
        <v/>
      </c>
      <c r="GN306" s="46">
        <f>IF(AND($DS306,GK306),
IF(BK306="","Debes escribir el valor de la incapacidad. ",
IF( ISERR(_xlfn.NUMBERVALUE(BK306)), "El valor de la incapacidad debe ser un número válido. ", "")
),
""
)</f>
        <v/>
      </c>
      <c r="GO306" s="46">
        <f>CONCATENATE(BL306,BM306)&lt;&gt;""</f>
        <v/>
      </c>
      <c r="GP306" s="46">
        <f>IF(AND($DS306,GO306),
IF(BL306="","Debes escribir el número de días de licencia de maternidad o paternidad. ",
IF( IFERROR(INT(BL306),1.1) &lt;&gt; IFERROR(_xlfn.NUMBERVALUE(BL306),1), "La cantidad de días de licencia de maternidad o paternidad debe ser un número entero. ", "")
),
""
)</f>
        <v/>
      </c>
      <c r="GQ306" s="46">
        <f>IF(AND($DS306,GO306),
IF(BM306="","Debes escribir el valor de la licencia de maternidad o paternidad. ",
IF( ISERR(_xlfn.NUMBERVALUE(BM306)), "El valor de la licencia de maternidad o paternidad debe ser un número válido. ", "")
),
""
)</f>
        <v/>
      </c>
      <c r="GR306" s="46">
        <f>CONCATENATE(BN306,BO306)&lt;&gt;""</f>
        <v/>
      </c>
      <c r="GS306" s="46">
        <f>IF(AND($DS306,GR306),
IF(BN306="","Debes escribir el número de días de licencia remunerada. ",
IF( IFERROR(INT(BN306),1.1) &lt;&gt; IFERROR(_xlfn.NUMBERVALUE(BN306),1), "La cantidad de días de licencia remunerada debe ser un número entero. ", "")
),
""
)</f>
        <v/>
      </c>
      <c r="GT306" s="46">
        <f>IF(AND($DS306,GR306),
IF(BO306="","Debes escribir el valor de la licencia remunerada. ",
IF( ISERR(_xlfn.NUMBERVALUE(BO306)), "El valor de la licencia remunerada debe ser un número válido. ", "")
),
""
)</f>
        <v/>
      </c>
      <c r="GU306" s="46">
        <f>IF($DS306,
IF( AND(BP306&lt;&gt;"", ISERR(_xlfn.NUMBERVALUE(BP306))), "El valor de la licencia NO remunerada debe ser un número válido. ", "")
)</f>
        <v/>
      </c>
      <c r="GV306" s="46">
        <f>IF($DS306,
IF( AND(BQ306&lt;&gt;"", ISERR(_xlfn.NUMBERVALUE(BQ306))), "El valor de auxilios salariales debe ser un número válido. ", "")
)</f>
        <v/>
      </c>
      <c r="GW306" s="46">
        <f>IF($DS306,
IF( AND(BR306&lt;&gt;"", ISERR(_xlfn.NUMBERVALUE(BR306))), "El valor de auxilios NO salariales debe ser un número válido. ", "")
)</f>
        <v/>
      </c>
      <c r="GX306" s="46">
        <f>IF($DS306,
IF( AND(BS306&lt;&gt;"", ISERR(_xlfn.NUMBERVALUE(BS306))), "El valor de bonos salariales debe ser un número válido. ", "")
)</f>
        <v/>
      </c>
      <c r="GY306" s="46">
        <f>IF($DS306,
IF( AND(BT306&lt;&gt;"", ISERR(_xlfn.NUMBERVALUE(BT306))), "El valor de bonos NO salariales debe ser un número válido. ", "")
)</f>
        <v/>
      </c>
      <c r="GZ306" s="46">
        <f>IF($DS306,
IF( AND(BU306&lt;&gt;"", ISERR(_xlfn.NUMBERVALUE(BU306))), "El valor de bonos salariales de alimentación debe ser un número válido. ", "")
)</f>
        <v/>
      </c>
      <c r="HA306" s="46">
        <f>IF($DS306,
IF( AND(BV306&lt;&gt;"", ISERR(_xlfn.NUMBERVALUE(BV306))), "El valor de bonos NO salariales de alimentación debe ser un número válido. ", "")
)</f>
        <v/>
      </c>
      <c r="HB306" s="46">
        <f>IF($DS306,
IF( AND(BW306&lt;&gt;"", ISERR(_xlfn.NUMBERVALUE(BW306))), "El valor de bonificaciones salariales debe ser un número válido. ", "")
)</f>
        <v/>
      </c>
      <c r="HC306" s="46">
        <f>IF($DS306,
IF( AND(BX306&lt;&gt;"", ISERR(_xlfn.NUMBERVALUE(BX306))), "El valor de bonificaciones NO salariales debe ser un número válido. ", "")
)</f>
        <v/>
      </c>
      <c r="HD306" s="46">
        <f>IF($DS306,
IF( AND(BY306&lt;&gt;"", ISERR(_xlfn.NUMBERVALUE(BY306))), "El valor de compensaciones ordinarias debe ser un número válido. ", "")
)</f>
        <v/>
      </c>
      <c r="HE306" s="46">
        <f>IF($DS306,
IF( AND(BZ306&lt;&gt;"", ISERR(_xlfn.NUMBERVALUE(BZ306))), "El valor de compensaciones extraordinarias debe ser un número válido. ", "")
)</f>
        <v/>
      </c>
      <c r="HF306" s="46">
        <f>IF($DS306,
IF( AND(CA306&lt;&gt;"", ISERR(_xlfn.NUMBERVALUE(CA306))), "El valor de comisiones debe ser un número válido. ", "")
)</f>
        <v/>
      </c>
      <c r="HG306" s="46">
        <f>IF($DS306,
IF( AND(CB306&lt;&gt;"", ISERR(_xlfn.NUMBERVALUE(CB306))), "El valor de ausencia por huega debe ser un número válido. ", "")
)</f>
        <v/>
      </c>
      <c r="HH306" s="46">
        <f>IF($DS306,
IF( AND(CC306&lt;&gt;"", ISERR(_xlfn.NUMBERVALUE(CC306))), "El valor de anticipos debe ser un número válido. ", "")
)</f>
        <v/>
      </c>
      <c r="HI306" s="46">
        <f>IF($DS306,
IF( AND(CD306&lt;&gt;"", ISERR(_xlfn.NUMBERVALUE(CD306))), "El valor de pagos a terceros debe ser un número válido. ", "")
)</f>
        <v/>
      </c>
      <c r="HJ306" s="46">
        <f>IF($DS306,
IF( AND(CE306&lt;&gt;"", ISERR(_xlfn.NUMBERVALUE(CE306))), "El valor de dotación debe ser un número válido. ", "")
)</f>
        <v/>
      </c>
      <c r="HK306" s="46">
        <f>IF($DS306,
IF( AND(CF306&lt;&gt;"", ISERR(_xlfn.NUMBERVALUE(CF306))), "El valor de apoyo sostenibilidad debe ser un número válido. ", "")
)</f>
        <v/>
      </c>
      <c r="HL306" s="46">
        <f>IF($DS306,
IF( AND(CG306&lt;&gt;"", ISERR(_xlfn.NUMBERVALUE(CG306))), "El valor de teletrabajo debe ser un número válido. ", "")
)</f>
        <v/>
      </c>
      <c r="HM306" s="46">
        <f>IF($DS306,
IF( AND(CH306&lt;&gt;"", ISERR(_xlfn.NUMBERVALUE(CH306))), "El valor de bonificación de retiro debe ser un número válido. ", "")
)</f>
        <v/>
      </c>
      <c r="HN306" s="46">
        <f>IF($DS306,
IF( AND(CI306&lt;&gt;"", ISERR(_xlfn.NUMBERVALUE(CI306))), "El valor de indemnización de retiro debe ser un número válido. ", "")
)</f>
        <v/>
      </c>
      <c r="HO306" s="46">
        <f>IF($DS306,
IF( AND(CJ306&lt;&gt;"", ISERR(_xlfn.NUMBERVALUE(CJ306))), "El valor de reintegros debe ser un número válido. ", "")
)</f>
        <v/>
      </c>
      <c r="HP306" s="46">
        <f>CONCATENATE(CK306,CL306,CM306)&lt;&gt;""</f>
        <v/>
      </c>
      <c r="HQ306" s="46">
        <f>IF(AND($DS306,HP306),
IF(CK306="","Debes escribir la descripción de otro concepto no categorizado. ",""),
""
)</f>
        <v/>
      </c>
      <c r="HR306" s="46">
        <f>IF(AND($DS306,HP306),
IF(CONCATENATE(CL306,CM306)="","Debes escribir al menos un valor de concepto no categorizado (salarial o no salarial). ",
IF(ISERR(_xlfn.NUMBERVALUE(CL306)),"El valor salarial concepto no categorizado debe ser un número válido. ","")
),
""
)</f>
        <v/>
      </c>
      <c r="HS306" s="46">
        <f>IF(AND($DS306,HP306),
IF(CONCATENATE(CL306,CM306)="","Debes escribir al menos un valor de concepto no categorizado (salarial o no salarial). ",
IF(ISERR(_xlfn.NUMBERVALUE(CM306)),"El valor NO salarial concepto no categorizado debe ser un número válido. ","")
),
""
)</f>
        <v/>
      </c>
      <c r="HT306" s="46">
        <f>IF($DS306,
IF(CN306="","Debes escribir el porcentaje del aporte a salud. ",
IF( ISERR(_xlfn.NUMBERVALUE(CN306)), "El valor del porcentaje del aporte a salud debe ser un número válido. ", "")
)
)</f>
        <v/>
      </c>
      <c r="HU306" s="46">
        <f>IF($DS306,
IF(CO306="","Debes escribir el valor del aporte a salud. ",
IF( ISERR(_xlfn.NUMBERVALUE(CO306)), "El valor del aporte a salud debe ser un número válido. ", "")
)
)</f>
        <v/>
      </c>
      <c r="HV306" s="46">
        <f>IF($DS306,
IF( AND(CP306&lt;&gt;"", ISERR(_xlfn.NUMBERVALUE(CP306))), "El valor plan complementario debe ser un número válido. ", "")
)</f>
        <v/>
      </c>
      <c r="HW306" s="46">
        <f>IF($DS306,
IF(CQ306="","Debes escribir el porcentaje del aporte a pensión. ",
IF( ISERR(_xlfn.NUMBERVALUE(CQ306)), "El valor del porcentaje del aporte a pensión debe ser un número válido. ", "")
)
)</f>
        <v/>
      </c>
      <c r="HX306" s="46">
        <f>IF($DS306,
IF(CR306="","Debes escribir el valor del aporte a pensión. ",
IF( ISERR(_xlfn.NUMBERVALUE(CR306)), "El valor del aporte a salud debe ser un número válido. ", "")
)
)</f>
        <v/>
      </c>
      <c r="HY306" s="46">
        <f>IF($DS306,
IF( AND(CS306&lt;&gt;"", ISERR(_xlfn.NUMBERVALUE(CS306))), "El valor pensión voluntaria debe ser un número válido. ", "")
)</f>
        <v/>
      </c>
      <c r="HZ306" s="46">
        <f>CONCATENATE(CT306,CU306,CV306,CW306)&lt;&gt;""</f>
        <v/>
      </c>
      <c r="IA306" s="46">
        <f>IF(AND($DS306,HZ306),
IF(CT306="","Debes escribir el % del fondo de seguridad pensional. ",
IF( ISERR(_xlfn.NUMBERVALUE(CT306)), "El % del fondo de seguridad debe ser un número válido. ", "")
),
""
)</f>
        <v/>
      </c>
      <c r="IB306" s="46">
        <f>IF(AND($DS306,HZ306),
IF(CU306="","Debes escribir el valor del aporte al fondo de solidaridad pensional. ",
IF( ISERR(_xlfn.NUMBERVALUE(CU306)), "El valor del aporte al fondo de solidaridad pensional debe ser un número válido. ", "")
),
""
)</f>
        <v/>
      </c>
      <c r="IC306" s="46">
        <f>IF(AND($DS306,HZ306),
IF(CV306="","Debes escribir el % del fondo de subsistencia. ",
IF( ISERR(_xlfn.NUMBERVALUE(CV306)), "El % del fondo de subsistencia debe ser un número válido. ", "")
),
""
)</f>
        <v/>
      </c>
      <c r="ID306" s="46">
        <f>IF(AND($DS306,HZ306),
IF(CW306="","Debes escribir el valor del fondo de subsistencia. ",
IF( ISERR(_xlfn.NUMBERVALUE(CW306)), "El valor del fondo de subsistencia debe ser un número válido. ", "")
),
""
)</f>
        <v/>
      </c>
      <c r="IE306" s="46">
        <f>CONCATENATE(CX306,CY306)&lt;&gt;""</f>
        <v/>
      </c>
      <c r="IF306" s="46">
        <f>IF(AND($DS306,IE306),
IF(CX306="","Debes escribir el % de sindicato. ",
IF( ISERR(_xlfn.NUMBERVALUE(CX306)), "El % de sindicato debe ser un número válido. ", "")
),
""
)</f>
        <v/>
      </c>
      <c r="IG306" s="46">
        <f>IF(AND($DS306,IE306),
IF(CY306="","Debes escribir el valor del sindicato. ",
IF( ISERR(_xlfn.NUMBERVALUE(CY306)), "El valor del sindicato debe ser un número válido. ", "")
),
""
)</f>
        <v/>
      </c>
      <c r="IH306" s="46">
        <f>IF($DS306,
IF( AND(CZ306&lt;&gt;"", ISERR(_xlfn.NUMBERVALUE(CZ306))), "El valor de sanción pública debe ser un número válido. ", "")
)</f>
        <v/>
      </c>
      <c r="II306" s="46">
        <f>IF($DS306,
IF( AND(DA306&lt;&gt;"", ISERR(_xlfn.NUMBERVALUE(DA306))), "El valor de sanción privada debe ser un número válido. ", "")
)</f>
        <v/>
      </c>
      <c r="IJ306" s="46">
        <f>CONCATENATE(DB306,DC306)&lt;&gt;""</f>
        <v/>
      </c>
      <c r="IK306" s="46">
        <f>IF(AND($DS306,IJ306),
IF(DB306="","Debes escribir la descripción de libranza. ",""),
""
)</f>
        <v/>
      </c>
      <c r="IL306" s="46">
        <f>IF(AND($DS306,IJ306),
IF(DC306="","Debes escribir la cuota libranza. ",
IF(ISERR(_xlfn.NUMBERVALUE(DC306)),"El valor de la cuota libranza debe ser un número válido. ","")
),
""
)</f>
        <v/>
      </c>
      <c r="IM306" s="46">
        <f>IF($DS306,
IF( AND(DD306&lt;&gt;"", ISERR(_xlfn.NUMBERVALUE(DD306))), "El valor de pagos a terceros debe ser un número válido. ", "")
)</f>
        <v/>
      </c>
      <c r="IN306" s="46">
        <f>IF($DS306,
IF( AND(DE306&lt;&gt;"", ISERR(_xlfn.NUMBERVALUE(DE306))), "El valor de anticipos debe ser un número válido. ", "")
)</f>
        <v/>
      </c>
      <c r="IO306" s="46">
        <f>IF($DS306,
IF( AND(DF306&lt;&gt;"", ISERR(_xlfn.NUMBERVALUE(DF306))), "El valor de AFC debe ser un número válido. ", "")
)</f>
        <v/>
      </c>
      <c r="IP306" s="46">
        <f>IF($DS306,
IF( AND(DG306&lt;&gt;"", ISERR(_xlfn.NUMBERVALUE(DG306))), "El valor de rete-fuente debe ser un número válido. ", "")
)</f>
        <v/>
      </c>
      <c r="IQ306" s="46">
        <f>IF($DS306,
IF( AND(DH306&lt;&gt;"", ISERR(_xlfn.NUMBERVALUE(DH306))), "El valor de cooperativa de trabajo debe ser un número válido. ", "")
)</f>
        <v/>
      </c>
      <c r="IR306" s="46">
        <f>IF($DS306,
IF( AND(DI306&lt;&gt;"", ISERR(_xlfn.NUMBERVALUE(DI306))), "El valor de embargo fiscal debe ser un número válido. ", "")
)</f>
        <v/>
      </c>
      <c r="IS306" s="46">
        <f>IF($DS306,
IF( AND(DJ306&lt;&gt;"", ISERR(_xlfn.NUMBERVALUE(DJ306))), "El valor de educación debe ser un número válido. ", "")
)</f>
        <v/>
      </c>
      <c r="IT306" s="46">
        <f>IF($DS306,
IF( AND(DK306&lt;&gt;"", ISERR(_xlfn.NUMBERVALUE(DK306))), "El valor de reintegro debe ser un número válido. ", "")
)</f>
        <v/>
      </c>
      <c r="IU306" s="46">
        <f>IF($DS306,
IF( AND(DL306&lt;&gt;"", ISERR(_xlfn.NUMBERVALUE(DL306))), "El valor de deuda debe ser un número válido. ", "")
)</f>
        <v/>
      </c>
      <c r="IV306" s="46">
        <f>IF($DS306,
IF( AND(DM306&lt;&gt;"", ISERR(_xlfn.NUMBERVALUE(DM306))), "El valor de otras deducciones debe ser un número válido. ", "")
)</f>
        <v/>
      </c>
      <c r="IW306" s="46">
        <f>IF($DS306,
IF(DN306="","Debes escribir el valor de los devengos totales. ",
IF( ISERR(_xlfn.NUMBERVALUE(DN306)), "El valor de los devengos totales debe ser un número válido. ", "")
)
)</f>
        <v/>
      </c>
      <c r="IX306" s="46">
        <f>IF($DS306,
IF(DO306="","Debes escribir el valor de las deducciones totales. ",
IF( ISERR(_xlfn.NUMBERVALUE(DO306)), "El valor de las deducciones totales debe ser un número válido. ", "")
)
)</f>
        <v/>
      </c>
      <c r="IY306" s="46">
        <f>IF($DS306,
IF(DP306="","Debes escribir el valor del salario total. ",
IF( ISERR(_xlfn.NUMBERVALUE(DP306)), "El valor del salario total debe ser un número válido. ", "")
)
)</f>
        <v/>
      </c>
    </row>
    <row r="307">
      <c r="B307" s="48" t="n">
        <v>295</v>
      </c>
      <c r="C307" s="61">
        <f>IF(AND(DS307,DP307&lt;&gt;""),
IF(DQ307="","OK","Error"),
""
)</f>
        <v/>
      </c>
      <c r="D307" s="53" t="n"/>
      <c r="E307" s="52" t="n"/>
      <c r="F307" s="112" t="n"/>
      <c r="G307" s="52" t="n"/>
      <c r="H307" s="53" t="n"/>
      <c r="I307" s="52" t="n"/>
      <c r="J307" s="52" t="n"/>
      <c r="K307" s="53" t="n"/>
      <c r="L307" s="55" t="n"/>
      <c r="M307" s="108" t="n"/>
      <c r="N307" s="56" t="n"/>
      <c r="O307" s="52" t="n"/>
      <c r="P307" s="52" t="n"/>
      <c r="Q307" s="52" t="n"/>
      <c r="R307" s="52" t="n"/>
      <c r="S307" s="52" t="n"/>
      <c r="T307" s="53" t="n"/>
      <c r="U307" s="52" t="n"/>
      <c r="V307" s="52" t="n"/>
      <c r="W307" s="55" t="n"/>
      <c r="X307" s="55" t="n"/>
      <c r="Y307" s="52" t="n"/>
      <c r="Z307" s="55" t="n"/>
      <c r="AA307" s="52" t="n"/>
      <c r="AB307" s="53" t="n"/>
      <c r="AC307" s="53" t="n"/>
      <c r="AD307" s="53" t="n"/>
      <c r="AE307" s="177" t="n"/>
      <c r="AF307" s="113" t="n"/>
      <c r="AG307" s="177" t="n"/>
      <c r="AH307" s="178" t="n"/>
      <c r="AI307" s="178" t="n"/>
      <c r="AJ307" s="178" t="n"/>
      <c r="AK307" s="114" t="n"/>
      <c r="AL307" s="178" t="n"/>
      <c r="AM307" s="114" t="n"/>
      <c r="AN307" s="178" t="n"/>
      <c r="AO307" s="114" t="n"/>
      <c r="AP307" s="178" t="n"/>
      <c r="AQ307" s="114" t="n"/>
      <c r="AR307" s="178" t="n"/>
      <c r="AS307" s="114" t="n"/>
      <c r="AT307" s="178" t="n"/>
      <c r="AU307" s="114" t="n"/>
      <c r="AV307" s="178" t="n"/>
      <c r="AW307" s="114" t="n"/>
      <c r="AX307" s="178" t="n"/>
      <c r="AY307" s="114" t="n"/>
      <c r="AZ307" s="178" t="n"/>
      <c r="BA307" s="114" t="n"/>
      <c r="BB307" s="178" t="n"/>
      <c r="BC307" s="114" t="n"/>
      <c r="BD307" s="178" t="n"/>
      <c r="BE307" s="178" t="n"/>
      <c r="BF307" s="178" t="n"/>
      <c r="BG307" s="59" t="n"/>
      <c r="BH307" s="178" t="n"/>
      <c r="BI307" s="114" t="n"/>
      <c r="BJ307" s="53" t="n"/>
      <c r="BK307" s="178" t="n"/>
      <c r="BL307" s="114" t="n"/>
      <c r="BM307" s="178" t="n"/>
      <c r="BN307" s="114" t="n"/>
      <c r="BO307" s="178" t="n"/>
      <c r="BP307" s="178" t="n"/>
      <c r="BQ307" s="178" t="n"/>
      <c r="BR307" s="178" t="n"/>
      <c r="BS307" s="178" t="n"/>
      <c r="BT307" s="178" t="n"/>
      <c r="BU307" s="178" t="n"/>
      <c r="BV307" s="178" t="n"/>
      <c r="BW307" s="178" t="n"/>
      <c r="BX307" s="178" t="n"/>
      <c r="BY307" s="178" t="n"/>
      <c r="BZ307" s="178" t="n"/>
      <c r="CA307" s="178" t="n"/>
      <c r="CB307" s="178" t="n"/>
      <c r="CC307" s="178" t="n"/>
      <c r="CD307" s="178" t="n"/>
      <c r="CE307" s="178" t="n"/>
      <c r="CF307" s="178" t="n"/>
      <c r="CG307" s="178" t="n"/>
      <c r="CH307" s="178" t="n"/>
      <c r="CI307" s="178" t="n"/>
      <c r="CJ307" s="178" t="n"/>
      <c r="CK307" s="53" t="n"/>
      <c r="CL307" s="178" t="n"/>
      <c r="CM307" s="178" t="n"/>
      <c r="CN307" s="60" t="n"/>
      <c r="CO307" s="177" t="n"/>
      <c r="CP307" s="178" t="n"/>
      <c r="CQ307" s="60" t="n"/>
      <c r="CR307" s="177" t="n"/>
      <c r="CS307" s="178" t="n"/>
      <c r="CT307" s="59" t="n"/>
      <c r="CU307" s="178" t="n"/>
      <c r="CV307" s="59" t="n"/>
      <c r="CW307" s="178" t="n"/>
      <c r="CX307" s="59" t="n"/>
      <c r="CY307" s="178" t="n"/>
      <c r="CZ307" s="178" t="n"/>
      <c r="DA307" s="178" t="n"/>
      <c r="DB307" s="53" t="n"/>
      <c r="DC307" s="178" t="n"/>
      <c r="DD307" s="178" t="n"/>
      <c r="DE307" s="178" t="n"/>
      <c r="DF307" s="178" t="n"/>
      <c r="DG307" s="178" t="n"/>
      <c r="DH307" s="178" t="n"/>
      <c r="DI307" s="178" t="n"/>
      <c r="DJ307" s="178" t="n"/>
      <c r="DK307" s="178" t="n"/>
      <c r="DL307" s="178" t="n"/>
      <c r="DM307" s="178" t="n"/>
      <c r="DN307" s="177" t="n"/>
      <c r="DO307" s="177" t="n"/>
      <c r="DP307" s="177" t="n"/>
      <c r="DQ307" s="76">
        <f>IF(AND(DS307,DP307&lt;&gt;""),
CONCATENATE(DT307,DU307,DV307,DW307,DX307,DY307,DZ307,EA307,EB307,EC307,ED307,EE307,EF307,EG307,EH307,EI307,EJ307,EK307,EL307,EM307,EN307,EO307,EP307,EQ307,ES307,ET307,EU307,EV307,EW307,EX307,EY307,EZ307,FA307,FC307,FD307,FF307,FG307,FI307,FJ307,FL307,FM307,FO307,FP307,FR307,FS307,FU307,FV307,FX307,FY307,GA307,GB307,GD307,GE307,GF307,GH307,GI307,GJ307,GL307,GM307,GN307,GP307,GQ307,GS307,GT307,GU307,GV307,GW307,GX307,GY307,GZ307,HA307,HB307,HC307,HD307,HE307,HF307,HG307,HH307,HI307,HJ307,HK307,HL307,HM307,HN307,HO307,HQ307,HR307,HS307,HT307,HU307,HV307,HW307,HX307,HY307,IA307,IB307,IC307,ID307,IF307,IG307,IH307,II307,IK307,IL307,IM307,IN307,IO307,IP307,IQ307,IR307,IS307,IT307,IU307,IV307,IW307,IX307,IY307,IZ307),
""
)</f>
        <v/>
      </c>
      <c r="DR307" s="53" t="n"/>
      <c r="DS307" s="46">
        <f>CONCATENATE(D307,$E307,$F307,$G307,H307,$I307,$J307,K307,$L307,$M307,N307,$O307,$P307,$Q307,$R307,$S307,T307,$U307,$V307,$W307,$X307,$Y307,$Z307,$AA307,AB307,AC307,AD307,$AE307,$AF307,$AG307,AH307,AI307,AJ307,AK307,AL307,AM307,AN307,AO307,AP307,AQ307,AR307,AS307,AT307,AU307,AV307,AW307,AX307,AY307,AZ307,BA307,BB307,BC307,BD307,BE307,BF307,BG307,BH307,BI307,BJ307,BK307,BL307,BM307,BN307,BO307,BP307,BQ307,BR307,BS307,BT307,BU307,BV307,BW307,BX307,BY307,BZ307,CA307,CB307,CC307,CD307,CE307,CF307,CG307,CH307,CI307,CJ307,CK307,CL307,CM307,$CN307,$CO307,CP307,$CQ307,$CR307,CS307,CT307,CU307,CV307,CW307,CX307,CY307,CZ307,DA307,DB307,DC307,DD307,DE307,DF307,DG307,DH307,DI307,DJ307,DK307,DL307,DM307,$DN307,$DO307,$DP307,DR307)&lt;&gt;""</f>
        <v/>
      </c>
      <c r="DT307" s="46">
        <f>IF(AND($DS307,$E$4&lt;&gt;""),
IF(LEFT($E$4,2) = "1.",
IF(D307&lt;&gt;"","El CUNE sólo se envía en operaciones de novedad o ajuste. ",""),
IF(D307="","Debes escribir un CUNE válido para realizar operaciones de novedad o ajuste. ","")),
""
)</f>
        <v/>
      </c>
      <c r="DU307" s="46">
        <f>IF($DS307,
IF(E307="","Debes seleccionar el tipo de documento del empleado. ",
IF(_xlfn.IFNA(VLOOKUP(E307,TIPO_DE_DOCUMENTO,1,FALSE),-1)=-1,"El tipo de documento no es válido (por favor seleccionarlo de la lista). ","")
)
)</f>
        <v/>
      </c>
      <c r="DV307" s="46">
        <f>IF($DS307,
IF(F307="","Debes escribir el número de documento del empleado. ","")
)</f>
        <v/>
      </c>
      <c r="DW307" s="46">
        <f>IF($DS307,
IF(G307="","Debes escribir el primer nombre del empleado. ","")
)</f>
        <v/>
      </c>
      <c r="DY307" s="46">
        <f>IF($DS307,
IF(I307="","Debes escribir el primer apellido del empleado. ","")
)</f>
        <v/>
      </c>
      <c r="DZ307" s="46">
        <f>IF($DS307,
IF(J307="","Debes escribir el segundo apellido del empleado. ","")
)</f>
        <v/>
      </c>
      <c r="EB307" s="46">
        <f>IF($DS307,
IF(L307="","Debes escribir la fecha de ingreso del empleado. ",
IF(ISERR(DATE(YEAR(L307),MONTH(L307),DAY(L307))), "El valor ingresado en fecha de ingreso no tiene un formato válido. ","")
)
)</f>
        <v/>
      </c>
      <c r="EC307" s="46">
        <f>IF($DS307,
IF(M307="","Debes escribir el tiempo laborado. ",
IF( IFERROR(INT(M307),1.1) &lt;&gt; IFERROR(_xlfn.NUMBERVALUE(M307),1), "El valor de los días trabajados debe ser un número entero. ", "")
)
)</f>
        <v/>
      </c>
      <c r="ED307" s="46">
        <f>IF($DS307,
IF( AND(N307&lt;&gt;"", ISERR(DATE(YEAR(N307),MONTH(N307),DAY(N307))) ), "El valor ingresado en fecha de ingreso no tiene un formato válido. ",
IF( AND(N307&lt;&gt;"", $E$6&lt;&gt;"", DATE(YEAR(N307), MONTH(N307), 1) &lt;&gt; IFERROR(DATE(MID($E$6, 1, 4), MID($E$6, 6, 2),1), "1/1/1900") ), "La fecha de retiro debe estar dentro del período liquidado. ", "")
)
)</f>
        <v/>
      </c>
      <c r="EE307" s="46">
        <f>IF($DS307,
IF(O307="","Debes seleccionar el tipo de trabajador. ",
IF(_xlfn.IFNA(VLOOKUP(O307,TIPO_DE_TRABAJADOR,1,FALSE),-1)=-1,"El tipo de trabajador no es válido (por favor seleccionarlo de la lista). ","")
)
)</f>
        <v/>
      </c>
      <c r="EF307" s="46">
        <f>IF($DS307,
IF(P307="","Debes seleccionar si es un trabajador dependiente pensionado por vejez. ",
IF(_xlfn.IFNA(VLOOKUP(P307,SUBTIPO_DE_TRABAJADOR,1,FALSE),-1)=-1,"El tipo de trabajador dependiente pensionado por vejez no es válido (por favor seleccionarlo de la lista). ","")
)
)</f>
        <v/>
      </c>
      <c r="EG307" s="46">
        <f>IF($DS307,
IF(Q307="","Debes seleccionar el tipo de contrato del trabajador. ",
IF(_xlfn.IFNA(VLOOKUP(Q307,TIPO_DE_CONTRATO,1,FALSE),-1)=-1,"El tipo de contrato del trabajador no es válido (por favor seleccionarlo de la lista). ","")
)
)</f>
        <v/>
      </c>
      <c r="EH307" s="46">
        <f>IF($DS307,
IF(R307="","Debes seleccionar si es un salario integral. ",
IF(_xlfn.IFNA(VLOOKUP(R307,SI_NO,1,FALSE),-1)=-1,"Valor no válido para salario integral (por favor seleccionarlo de la lista). ","")
)
)</f>
        <v/>
      </c>
      <c r="EI307" s="46">
        <f>IF($DS307,
IF(S307="","Debes seleccionar si el trabajador realiza actividades de riesgo. ",
IF(_xlfn.IFNA(VLOOKUP(S307,SI_NO,1,FALSE),-1)=-1,"Valor no válido para actividad de alto riesgo (por favor seleccionarlo de la lista). ","")
)
)</f>
        <v/>
      </c>
      <c r="EK307" s="46">
        <f>IF($DS307,
IF(U307="","Debes escribir el código del municipio de residencia del trabajador. ",
IF(_xlfn.IFNA(VLOOKUP(U307,MUNICIPIO,1,FALSE),-1)=-1,"El municipio de residencia del trabajador es inválido (por favor seleccionarlo de la lista). ","")
)
)</f>
        <v/>
      </c>
      <c r="EL307" s="46">
        <f>IF($DS307,
IF(V307="","Debes escribir el la dirección de residendia del trabajador. ","")
)</f>
        <v/>
      </c>
      <c r="EM307" s="46">
        <f>IF($DS307,
IF(W307="","Debes escribir la fecha de inicio de la liquidación. ",
IF(ISERR(DATE(YEAR(W307),MONTH(W307),DAY(W307))),"El valor ingresado en fecha de inicio de liquidación no tiene un formato válido. ",
IF( AND($E$6&lt;&gt;"", DATE(YEAR(W307), MONTH(W307), 1) &lt;&gt; IFERROR(DATE(MID($E$6, 1, 4), MID($E$6, 6, 2),1), "1/1/1900") ), "La fecha de inicio de la liquidación debe estar dentro del período liquidado. ", "")
)
)
)</f>
        <v/>
      </c>
      <c r="EN307" s="46">
        <f>IF($DS307,
IF(X307="","Debes escribir la fecha de fin de la liquidación. ",
IF(ISERR(DATE(YEAR(X307),MONTH(X307),DAY(X307))),"El valor ingresado en fecha de fin de liquidación no tiene un formato válido. ",
IF( AND($E$6&lt;&gt;"", DATE(YEAR(X307), MONTH(X307), 1) &lt;&gt; IFERROR(DATE(MID($E$6, 1, 4), MID($E$6, 6, 2),1), "1/1/1900") ), "La fecha de fin de la liquidación debe estar dentro del período liquidado. ", "")
)
)
)</f>
        <v/>
      </c>
      <c r="EO307" s="46">
        <f>IF($DS307,
IF(Y307="","Debes escribir la frecuencia de pago del trabajador. ",
IF(_xlfn.IFNA(VLOOKUP(Y307,PERÍODO_DE_NÓMINA,1,FALSE),-1)=-1,"La frecuencia de pago es inválida (por favor seleccionarlo de la lista). ","")
)
)</f>
        <v/>
      </c>
      <c r="EP307" s="46">
        <f>IF($DS307,
IF(Z307="","Debes escribir la fecha de pago. ",
IF(ISERR(DATE(YEAR(Z307),MONTH(Z307),DAY(Z307))), "El valor ingresado en fecha de pago no tiene un formato válido. ","")
)
)</f>
        <v/>
      </c>
      <c r="EQ307" s="46">
        <f>IF($DS307,
IF(AA307="","Debes escribir el medio de pago. ",
IF(_xlfn.IFNA(VLOOKUP(AA307,MEDIOS_DE_PAGO,1,FALSE),-1)=-1,"El medio de pago es inválido (por favor seleccionarlo de la lista). ","")
)
)</f>
        <v/>
      </c>
      <c r="ER307" s="46">
        <f>OR(AA307='Tablas '!$T$4,AA307='Tablas '!$T$7,AA307='Tablas '!$T$8,AA307='Tablas '!$T$11)</f>
        <v/>
      </c>
      <c r="ES307" s="46">
        <f>IF(AND($DS307,ER307),
IF(AB307="","Debes escribir la entidad bancaria. ",""),
""
)</f>
        <v/>
      </c>
      <c r="ET307" s="46">
        <f>IF(AND($DS307,ER307),
IF(AC307="","Debes escribir el tipo de cuenta bancaria. ",
IF(_xlfn.IFNA(VLOOKUP(AC307,TIPO_DE_CUENTA,1,FALSE),-1)=-1,"El tipo de cuenta bancaria es inválida (por favor seleccionarlo de la lista). ","")
),
""
)</f>
        <v/>
      </c>
      <c r="EU307" s="46">
        <f>IF(AND($DS307,ER307),
IF(AD307="","Debes escribir el número de cuenta bancaria. ",""),
""
)</f>
        <v/>
      </c>
      <c r="EV307" s="46">
        <f>IF($DS307,
IF(AE307="","Debes escribir el valor del sueldo básico. ",
IF( ISERR(_xlfn.NUMBERVALUE(AE307)), "El valor del sueldo básico debe ser un número válido. ", "")
)
)</f>
        <v/>
      </c>
      <c r="EW307" s="46">
        <f>IF($DS307,
IF(AF307="","Debes escribir el número de días trabajados. ",
IF( IFERROR(INT(AF307),1.1) &lt;&gt; IFERROR(_xlfn.NUMBERVALUE(AF307),1), "La cantidad de días trabajados debe ser un número entero. ", "")
)
)</f>
        <v/>
      </c>
      <c r="EX307" s="46">
        <f>IF($DS307,
IF(AG307="","Debes escribir el valor del sueldo trabajado. ",
IF( ISERR(_xlfn.NUMBERVALUE(AG307)), "El valor del sueldo trabajado debe ser un número válido. ", "")
)
)</f>
        <v/>
      </c>
      <c r="EY307" s="46">
        <f>IF($DS307,
IF( AND(AH307&lt;&gt;"", ISERR(_xlfn.NUMBERVALUE(AH307))), "El valor del auxilio de transporte debe ser un número válido. ", "")
)</f>
        <v/>
      </c>
      <c r="EZ307" s="46">
        <f>IF($DS307,
IF( AND(AI307&lt;&gt;"", ISERR(_xlfn.NUMBERVALUE(AI307))), "El valor de viáticos salariales debe ser un número válido. ", "")
)</f>
        <v/>
      </c>
      <c r="FA307" s="46">
        <f>IF($DS307,
IF( AND(AJ307&lt;&gt;"", ISERR(_xlfn.NUMBERVALUE(AJ307))), "El valor de viáticos NO salariales debe ser un número válido. ", "")
)</f>
        <v/>
      </c>
      <c r="FB307" s="46">
        <f>CONCATENATE(AK307,AL307)&lt;&gt;""</f>
        <v/>
      </c>
      <c r="FC307" s="46">
        <f>IF(AND($DS307,FB307),
IF(AK307="","Debes escribir el número de horas extras diurnas. ",
IF( IFERROR(INT(AK307),1.1) &lt;&gt; IFERROR(_xlfn.NUMBERVALUE(AK307),1), "La cantidad de horas extras diurnas debe ser un número entero. ", "")
),
""
)</f>
        <v/>
      </c>
      <c r="FD307" s="46">
        <f>IF(AND($DS307,FB307),
IF(AL307="","Debes escribir el valor de las horas extras diurnas. ",
IF( ISERR(_xlfn.NUMBERVALUE(AL307)), "El valor de las horas extras duirnas debe ser un número válido. ", "")
),
""
)</f>
        <v/>
      </c>
      <c r="FE307" s="46">
        <f>CONCATENATE(AM307,AN307)&lt;&gt;""</f>
        <v/>
      </c>
      <c r="FF307" s="46">
        <f>IF(AND($DS307,FE307),
IF(AM307="","Debes escribir el número de horas extras nocturnas. ",
IF( IFERROR(INT(AM307),1.1) &lt;&gt; IFERROR(_xlfn.NUMBERVALUE(AM307),1), "La cantidad de horas extras nocturnas debe ser un número entero. ", "")
),
""
)</f>
        <v/>
      </c>
      <c r="FG307" s="46">
        <f>IF(AND($DS307,FE307),
IF(AN307="","Debes escribir el valor de las horas extras nocturnas. ",
IF( ISERR(_xlfn.NUMBERVALUE(AN307)), "El valor de las horas extras nocturnas debe ser un número válido. ", "")
),
""
)</f>
        <v/>
      </c>
      <c r="FH307" s="46">
        <f>CONCATENATE(AO307,AP307)&lt;&gt;""</f>
        <v/>
      </c>
      <c r="FI307" s="46">
        <f>IF(AND($DS307,FH307),
IF(AO307="","Debes escribir el número de horas extras diurnas dominicales y festivas. ",
IF( IFERROR(INT(AO307),1.1) &lt;&gt; IFERROR(_xlfn.NUMBERVALUE(AO307),1), "La cantidad de horas extras diurnas dominicales y festivas debe ser un número entero. ", "")
),
""
)</f>
        <v/>
      </c>
      <c r="FJ307" s="46">
        <f>IF(AND($DS307,FH307),
IF(AP307="","Debes escribir el valor de las horas extras diurnas dominicales y festivas. ",
IF( ISERR(_xlfn.NUMBERVALUE(AP307)), "El valor de las horas extras diurnas dominicales y festivas debe ser un número válido. ", "")
),
""
)</f>
        <v/>
      </c>
      <c r="FK307" s="46">
        <f>CONCATENATE(AQ307,AR307)&lt;&gt;""</f>
        <v/>
      </c>
      <c r="FL307" s="46">
        <f>IF(AND($DS307,FK307),
IF(AQ307="","Debes escribir el número de horas extras nocturnas dominicales y festivas. ",
IF( IFERROR(INT(AQ307),1.1) &lt;&gt; IFERROR(_xlfn.NUMBERVALUE(AQ307),1), "La cantidad de horas extras nocturnas dominicales y festivas debe ser un número entero. ", "")
),
""
)</f>
        <v/>
      </c>
      <c r="FM307" s="46">
        <f>IF(AND($DS307,FK307),
IF(AR307="","Debes escribir el valor de las horas extras nocturnas dominicales y festivas. ",
IF( ISERR(_xlfn.NUMBERVALUE(AR307)), "El valor de las horas extras nocturnas dominicales y festivas debe ser un número válido. ", "")
),
""
)</f>
        <v/>
      </c>
      <c r="FN307" s="46">
        <f>CONCATENATE(AS307,AT307)&lt;&gt;""</f>
        <v/>
      </c>
      <c r="FO307" s="46">
        <f>IF(AND($DS307,FN307),
IF(AS307="","Debes escribir el número de horas recargo nocturno. ",
IF( IFERROR(INT(AS307),1.1) &lt;&gt; IFERROR(_xlfn.NUMBERVALUE(AS307),1), "La cantidad de horas recargo nocturno debe ser un número entero. ", "")
),
""
)</f>
        <v/>
      </c>
      <c r="FP307" s="46">
        <f>IF(AND($DS307,FN307),
IF(AT307="","Debes escribir el valor de las horas recargo nocturno. ",
IF( ISERR(_xlfn.NUMBERVALUE(AT307)), "El valor de las horas recargo nocturno debe ser un número válido. ", "")
),
""
)</f>
        <v/>
      </c>
      <c r="FQ307" s="46">
        <f>CONCATENATE(AU307,AV307)&lt;&gt;""</f>
        <v/>
      </c>
      <c r="FR307" s="46">
        <f>IF(AND($DS307,FQ307),
IF(AU307="","Debes escribir el número de horas recargo diurno dominical y festivo. ",
IF( IFERROR(INT(AU307),1.1) &lt;&gt; IFERROR(_xlfn.NUMBERVALUE(AU307),1), "La cantidad de horas recargo diurno dominical y festivo debe ser un número entero. ", "")
),
""
)</f>
        <v/>
      </c>
      <c r="FS307" s="46">
        <f>IF(AND($DS307,FQ307),
IF(AV307="","Debes escribir el valor de las horas recargo diurno dominical y festivo. ",
IF( ISERR(_xlfn.NUMBERVALUE(AV307)), "El valor de las horas recargo diurno dominical y festivo debe ser un número válido. ", "")
),
""
)</f>
        <v/>
      </c>
      <c r="FT307" s="46">
        <f>CONCATENATE(AW307,AX307)&lt;&gt;""</f>
        <v/>
      </c>
      <c r="FU307" s="46">
        <f>IF(AND($DS307,FT307),
IF(AW307="","Debes escribir el número de horas recargo nocturno dominical y festivo. ",
IF( IFERROR(INT(AW307),1.1) &lt;&gt; IFERROR(_xlfn.NUMBERVALUE(AW307),1), "La cantidad de horas recargo nocturno dominical y festivo debe ser un número entero. ", "")
),
""
)</f>
        <v/>
      </c>
      <c r="FV307" s="46">
        <f>IF(AND($DS307,FT307),
IF(AX307="","Debes escribir el valor de las horas recargo nocturno dominical y festivo. ",
IF( ISERR(_xlfn.NUMBERVALUE(AX307)), "El valor de las horas recargo nocturno dominical y festivo debe ser un número válido. ", "")
),
""
)</f>
        <v/>
      </c>
      <c r="FW307" s="46">
        <f>CONCATENATE(AY307,AZ307)&lt;&gt;""</f>
        <v/>
      </c>
      <c r="FX307" s="46">
        <f>IF(AND($DS307,FW307),
IF(AY307="","Debes escribir el número de días de vacaciones comunes. ",
IF( IFERROR(INT(AY307),1.1) &lt;&gt; IFERROR(_xlfn.NUMBERVALUE(AY307),1), "La cantidad de días de vacaciones comunes debe ser un número entero. ", "")
),
""
)</f>
        <v/>
      </c>
      <c r="FY307" s="46">
        <f>IF(AND($DS307,FW307),
IF(AZ307="","Debes escribir el valor de las vacaciones comunes. ",
IF( ISERR(_xlfn.NUMBERVALUE(AZ307)), "El valor de las vacaciones comunes debe ser un número válido. ", "")
),
""
)</f>
        <v/>
      </c>
      <c r="FZ307" s="46">
        <f>CONCATENATE(BA307,BB307)&lt;&gt;""</f>
        <v/>
      </c>
      <c r="GA307" s="46">
        <f>IF(AND($DS307,FZ307),
IF(BA307="","Debes escribir el número de días de vacaciones compensadas. ",
IF( IFERROR(INT(BA307),1.1) &lt;&gt; IFERROR(_xlfn.NUMBERVALUE(BA307),1), "La cantidad de días de vacaciones compensadas debe ser un número entero. ", "")
),
""
)</f>
        <v/>
      </c>
      <c r="GB307" s="46">
        <f>IF(AND($DS307,FZ307),
IF(BB307="","Debes escribir el valor de las vacaciones compensadas. ",
IF( ISERR(_xlfn.NUMBERVALUE(BB307)), "El valor de las vacaciones compensadas debe ser un número válido. ", "")
),
""
)</f>
        <v/>
      </c>
      <c r="GC307" s="46">
        <f>CONCATENATE(BC307,BD307)&lt;&gt;""</f>
        <v/>
      </c>
      <c r="GD307" s="46">
        <f>IF(AND($DS307,GC307),
IF(BC307="","Debes escribir el número de días de prima salarial. ",
IF( IFERROR(INT(BC307),1.1) &lt;&gt; IFERROR(_xlfn.NUMBERVALUE(BC307),1), "La cantidad de días de prima salarial debe ser un número entero. ", "")
),
""
)</f>
        <v/>
      </c>
      <c r="GE307" s="46">
        <f>IF(AND($DS307,GC307),
IF(BD307="","Debes escribir el valor de los días de prima salarial. ",
IF( ISERR(_xlfn.NUMBERVALUE(BD307)), "El valor de los días de prima salarial debe ser un número válido. ", "")
),
""
)</f>
        <v/>
      </c>
      <c r="GF307" s="46">
        <f>IF($DS307,
IF( AND(BE307&lt;&gt;"", ISERR(_xlfn.NUMBERVALUE(BE307))), "El valor de la prima NO saliarial debe ser un número válido. ", "")
)</f>
        <v/>
      </c>
      <c r="GG307" s="46">
        <f>CONCATENATE(BF307,BG307,BH307)&lt;&gt;""</f>
        <v/>
      </c>
      <c r="GH307" s="46">
        <f>IF(AND($DS307,GG307),
IF(BF307="","Debes escribir el valor de las cesantías. ",
IF( ISERR(_xlfn.NUMBERVALUE(BF307)), "El valor de las cesantías debe ser un número válido. ", "")
),
""
)</f>
        <v/>
      </c>
      <c r="GI307" s="46">
        <f>IF(AND($DS307,GG307),
IF(BG307="","Debes escribir el % de cesantías. ",
IF( ISERR(_xlfn.NUMBERVALUE(BG307)), "El % de cesantías debe ser un número válido. ", "")
),
""
)</f>
        <v/>
      </c>
      <c r="GJ307" s="46">
        <f>IF(AND($DS307,GG307),
IF(BH307="","Debes escribir el valor de intereses de cesantías. ",
IF( ISERR(_xlfn.NUMBERVALUE(BH307)), "El valor de intereses de cesantías debe ser un número válido. ", "")
),
""
)</f>
        <v/>
      </c>
      <c r="GK307" s="46">
        <f>CONCATENATE(BI307,BJ307,BK307)&lt;&gt;""</f>
        <v/>
      </c>
      <c r="GL307" s="46">
        <f>IF(AND($DS307,GK307),
IF(BI307="","Debes escribir el número de días de incapacidad. ",
IF( IFERROR(INT(BI307),1.1) &lt;&gt; IFERROR(_xlfn.NUMBERVALUE(BI307),1), "La cantidad de días de incapacidad debe ser un número entero. ", "")
),
""
)</f>
        <v/>
      </c>
      <c r="GM307" s="46">
        <f>IF(AND($DS307,GK307),
IF(BJ307="","Debes escribir el tipo de incapacidad. ",
IF(_xlfn.IFNA(VLOOKUP(BJ307,TIPO_DE_INCAPACIDAD,1,FALSE),-1)=-1,"El tipo de incapacidad es inválida (por favor seleccionarlo de la lista). ","")
),
""
)</f>
        <v/>
      </c>
      <c r="GN307" s="46">
        <f>IF(AND($DS307,GK307),
IF(BK307="","Debes escribir el valor de la incapacidad. ",
IF( ISERR(_xlfn.NUMBERVALUE(BK307)), "El valor de la incapacidad debe ser un número válido. ", "")
),
""
)</f>
        <v/>
      </c>
      <c r="GO307" s="46">
        <f>CONCATENATE(BL307,BM307)&lt;&gt;""</f>
        <v/>
      </c>
      <c r="GP307" s="46">
        <f>IF(AND($DS307,GO307),
IF(BL307="","Debes escribir el número de días de licencia de maternidad o paternidad. ",
IF( IFERROR(INT(BL307),1.1) &lt;&gt; IFERROR(_xlfn.NUMBERVALUE(BL307),1), "La cantidad de días de licencia de maternidad o paternidad debe ser un número entero. ", "")
),
""
)</f>
        <v/>
      </c>
      <c r="GQ307" s="46">
        <f>IF(AND($DS307,GO307),
IF(BM307="","Debes escribir el valor de la licencia de maternidad o paternidad. ",
IF( ISERR(_xlfn.NUMBERVALUE(BM307)), "El valor de la licencia de maternidad o paternidad debe ser un número válido. ", "")
),
""
)</f>
        <v/>
      </c>
      <c r="GR307" s="46">
        <f>CONCATENATE(BN307,BO307)&lt;&gt;""</f>
        <v/>
      </c>
      <c r="GS307" s="46">
        <f>IF(AND($DS307,GR307),
IF(BN307="","Debes escribir el número de días de licencia remunerada. ",
IF( IFERROR(INT(BN307),1.1) &lt;&gt; IFERROR(_xlfn.NUMBERVALUE(BN307),1), "La cantidad de días de licencia remunerada debe ser un número entero. ", "")
),
""
)</f>
        <v/>
      </c>
      <c r="GT307" s="46">
        <f>IF(AND($DS307,GR307),
IF(BO307="","Debes escribir el valor de la licencia remunerada. ",
IF( ISERR(_xlfn.NUMBERVALUE(BO307)), "El valor de la licencia remunerada debe ser un número válido. ", "")
),
""
)</f>
        <v/>
      </c>
      <c r="GU307" s="46">
        <f>IF($DS307,
IF( AND(BP307&lt;&gt;"", ISERR(_xlfn.NUMBERVALUE(BP307))), "El valor de la licencia NO remunerada debe ser un número válido. ", "")
)</f>
        <v/>
      </c>
      <c r="GV307" s="46">
        <f>IF($DS307,
IF( AND(BQ307&lt;&gt;"", ISERR(_xlfn.NUMBERVALUE(BQ307))), "El valor de auxilios salariales debe ser un número válido. ", "")
)</f>
        <v/>
      </c>
      <c r="GW307" s="46">
        <f>IF($DS307,
IF( AND(BR307&lt;&gt;"", ISERR(_xlfn.NUMBERVALUE(BR307))), "El valor de auxilios NO salariales debe ser un número válido. ", "")
)</f>
        <v/>
      </c>
      <c r="GX307" s="46">
        <f>IF($DS307,
IF( AND(BS307&lt;&gt;"", ISERR(_xlfn.NUMBERVALUE(BS307))), "El valor de bonos salariales debe ser un número válido. ", "")
)</f>
        <v/>
      </c>
      <c r="GY307" s="46">
        <f>IF($DS307,
IF( AND(BT307&lt;&gt;"", ISERR(_xlfn.NUMBERVALUE(BT307))), "El valor de bonos NO salariales debe ser un número válido. ", "")
)</f>
        <v/>
      </c>
      <c r="GZ307" s="46">
        <f>IF($DS307,
IF( AND(BU307&lt;&gt;"", ISERR(_xlfn.NUMBERVALUE(BU307))), "El valor de bonos salariales de alimentación debe ser un número válido. ", "")
)</f>
        <v/>
      </c>
      <c r="HA307" s="46">
        <f>IF($DS307,
IF( AND(BV307&lt;&gt;"", ISERR(_xlfn.NUMBERVALUE(BV307))), "El valor de bonos NO salariales de alimentación debe ser un número válido. ", "")
)</f>
        <v/>
      </c>
      <c r="HB307" s="46">
        <f>IF($DS307,
IF( AND(BW307&lt;&gt;"", ISERR(_xlfn.NUMBERVALUE(BW307))), "El valor de bonificaciones salariales debe ser un número válido. ", "")
)</f>
        <v/>
      </c>
      <c r="HC307" s="46">
        <f>IF($DS307,
IF( AND(BX307&lt;&gt;"", ISERR(_xlfn.NUMBERVALUE(BX307))), "El valor de bonificaciones NO salariales debe ser un número válido. ", "")
)</f>
        <v/>
      </c>
      <c r="HD307" s="46">
        <f>IF($DS307,
IF( AND(BY307&lt;&gt;"", ISERR(_xlfn.NUMBERVALUE(BY307))), "El valor de compensaciones ordinarias debe ser un número válido. ", "")
)</f>
        <v/>
      </c>
      <c r="HE307" s="46">
        <f>IF($DS307,
IF( AND(BZ307&lt;&gt;"", ISERR(_xlfn.NUMBERVALUE(BZ307))), "El valor de compensaciones extraordinarias debe ser un número válido. ", "")
)</f>
        <v/>
      </c>
      <c r="HF307" s="46">
        <f>IF($DS307,
IF( AND(CA307&lt;&gt;"", ISERR(_xlfn.NUMBERVALUE(CA307))), "El valor de comisiones debe ser un número válido. ", "")
)</f>
        <v/>
      </c>
      <c r="HG307" s="46">
        <f>IF($DS307,
IF( AND(CB307&lt;&gt;"", ISERR(_xlfn.NUMBERVALUE(CB307))), "El valor de ausencia por huega debe ser un número válido. ", "")
)</f>
        <v/>
      </c>
      <c r="HH307" s="46">
        <f>IF($DS307,
IF( AND(CC307&lt;&gt;"", ISERR(_xlfn.NUMBERVALUE(CC307))), "El valor de anticipos debe ser un número válido. ", "")
)</f>
        <v/>
      </c>
      <c r="HI307" s="46">
        <f>IF($DS307,
IF( AND(CD307&lt;&gt;"", ISERR(_xlfn.NUMBERVALUE(CD307))), "El valor de pagos a terceros debe ser un número válido. ", "")
)</f>
        <v/>
      </c>
      <c r="HJ307" s="46">
        <f>IF($DS307,
IF( AND(CE307&lt;&gt;"", ISERR(_xlfn.NUMBERVALUE(CE307))), "El valor de dotación debe ser un número válido. ", "")
)</f>
        <v/>
      </c>
      <c r="HK307" s="46">
        <f>IF($DS307,
IF( AND(CF307&lt;&gt;"", ISERR(_xlfn.NUMBERVALUE(CF307))), "El valor de apoyo sostenibilidad debe ser un número válido. ", "")
)</f>
        <v/>
      </c>
      <c r="HL307" s="46">
        <f>IF($DS307,
IF( AND(CG307&lt;&gt;"", ISERR(_xlfn.NUMBERVALUE(CG307))), "El valor de teletrabajo debe ser un número válido. ", "")
)</f>
        <v/>
      </c>
      <c r="HM307" s="46">
        <f>IF($DS307,
IF( AND(CH307&lt;&gt;"", ISERR(_xlfn.NUMBERVALUE(CH307))), "El valor de bonificación de retiro debe ser un número válido. ", "")
)</f>
        <v/>
      </c>
      <c r="HN307" s="46">
        <f>IF($DS307,
IF( AND(CI307&lt;&gt;"", ISERR(_xlfn.NUMBERVALUE(CI307))), "El valor de indemnización de retiro debe ser un número válido. ", "")
)</f>
        <v/>
      </c>
      <c r="HO307" s="46">
        <f>IF($DS307,
IF( AND(CJ307&lt;&gt;"", ISERR(_xlfn.NUMBERVALUE(CJ307))), "El valor de reintegros debe ser un número válido. ", "")
)</f>
        <v/>
      </c>
      <c r="HP307" s="46">
        <f>CONCATENATE(CK307,CL307,CM307)&lt;&gt;""</f>
        <v/>
      </c>
      <c r="HQ307" s="46">
        <f>IF(AND($DS307,HP307),
IF(CK307="","Debes escribir la descripción de otro concepto no categorizado. ",""),
""
)</f>
        <v/>
      </c>
      <c r="HR307" s="46">
        <f>IF(AND($DS307,HP307),
IF(CONCATENATE(CL307,CM307)="","Debes escribir al menos un valor de concepto no categorizado (salarial o no salarial). ",
IF(ISERR(_xlfn.NUMBERVALUE(CL307)),"El valor salarial concepto no categorizado debe ser un número válido. ","")
),
""
)</f>
        <v/>
      </c>
      <c r="HS307" s="46">
        <f>IF(AND($DS307,HP307),
IF(CONCATENATE(CL307,CM307)="","Debes escribir al menos un valor de concepto no categorizado (salarial o no salarial). ",
IF(ISERR(_xlfn.NUMBERVALUE(CM307)),"El valor NO salarial concepto no categorizado debe ser un número válido. ","")
),
""
)</f>
        <v/>
      </c>
      <c r="HT307" s="46">
        <f>IF($DS307,
IF(CN307="","Debes escribir el porcentaje del aporte a salud. ",
IF( ISERR(_xlfn.NUMBERVALUE(CN307)), "El valor del porcentaje del aporte a salud debe ser un número válido. ", "")
)
)</f>
        <v/>
      </c>
      <c r="HU307" s="46">
        <f>IF($DS307,
IF(CO307="","Debes escribir el valor del aporte a salud. ",
IF( ISERR(_xlfn.NUMBERVALUE(CO307)), "El valor del aporte a salud debe ser un número válido. ", "")
)
)</f>
        <v/>
      </c>
      <c r="HV307" s="46">
        <f>IF($DS307,
IF( AND(CP307&lt;&gt;"", ISERR(_xlfn.NUMBERVALUE(CP307))), "El valor plan complementario debe ser un número válido. ", "")
)</f>
        <v/>
      </c>
      <c r="HW307" s="46">
        <f>IF($DS307,
IF(CQ307="","Debes escribir el porcentaje del aporte a pensión. ",
IF( ISERR(_xlfn.NUMBERVALUE(CQ307)), "El valor del porcentaje del aporte a pensión debe ser un número válido. ", "")
)
)</f>
        <v/>
      </c>
      <c r="HX307" s="46">
        <f>IF($DS307,
IF(CR307="","Debes escribir el valor del aporte a pensión. ",
IF( ISERR(_xlfn.NUMBERVALUE(CR307)), "El valor del aporte a salud debe ser un número válido. ", "")
)
)</f>
        <v/>
      </c>
      <c r="HY307" s="46">
        <f>IF($DS307,
IF( AND(CS307&lt;&gt;"", ISERR(_xlfn.NUMBERVALUE(CS307))), "El valor pensión voluntaria debe ser un número válido. ", "")
)</f>
        <v/>
      </c>
      <c r="HZ307" s="46">
        <f>CONCATENATE(CT307,CU307,CV307,CW307)&lt;&gt;""</f>
        <v/>
      </c>
      <c r="IA307" s="46">
        <f>IF(AND($DS307,HZ307),
IF(CT307="","Debes escribir el % del fondo de seguridad pensional. ",
IF( ISERR(_xlfn.NUMBERVALUE(CT307)), "El % del fondo de seguridad debe ser un número válido. ", "")
),
""
)</f>
        <v/>
      </c>
      <c r="IB307" s="46">
        <f>IF(AND($DS307,HZ307),
IF(CU307="","Debes escribir el valor del aporte al fondo de solidaridad pensional. ",
IF( ISERR(_xlfn.NUMBERVALUE(CU307)), "El valor del aporte al fondo de solidaridad pensional debe ser un número válido. ", "")
),
""
)</f>
        <v/>
      </c>
      <c r="IC307" s="46">
        <f>IF(AND($DS307,HZ307),
IF(CV307="","Debes escribir el % del fondo de subsistencia. ",
IF( ISERR(_xlfn.NUMBERVALUE(CV307)), "El % del fondo de subsistencia debe ser un número válido. ", "")
),
""
)</f>
        <v/>
      </c>
      <c r="ID307" s="46">
        <f>IF(AND($DS307,HZ307),
IF(CW307="","Debes escribir el valor del fondo de subsistencia. ",
IF( ISERR(_xlfn.NUMBERVALUE(CW307)), "El valor del fondo de subsistencia debe ser un número válido. ", "")
),
""
)</f>
        <v/>
      </c>
      <c r="IE307" s="46">
        <f>CONCATENATE(CX307,CY307)&lt;&gt;""</f>
        <v/>
      </c>
      <c r="IF307" s="46">
        <f>IF(AND($DS307,IE307),
IF(CX307="","Debes escribir el % de sindicato. ",
IF( ISERR(_xlfn.NUMBERVALUE(CX307)), "El % de sindicato debe ser un número válido. ", "")
),
""
)</f>
        <v/>
      </c>
      <c r="IG307" s="46">
        <f>IF(AND($DS307,IE307),
IF(CY307="","Debes escribir el valor del sindicato. ",
IF( ISERR(_xlfn.NUMBERVALUE(CY307)), "El valor del sindicato debe ser un número válido. ", "")
),
""
)</f>
        <v/>
      </c>
      <c r="IH307" s="46">
        <f>IF($DS307,
IF( AND(CZ307&lt;&gt;"", ISERR(_xlfn.NUMBERVALUE(CZ307))), "El valor de sanción pública debe ser un número válido. ", "")
)</f>
        <v/>
      </c>
      <c r="II307" s="46">
        <f>IF($DS307,
IF( AND(DA307&lt;&gt;"", ISERR(_xlfn.NUMBERVALUE(DA307))), "El valor de sanción privada debe ser un número válido. ", "")
)</f>
        <v/>
      </c>
      <c r="IJ307" s="46">
        <f>CONCATENATE(DB307,DC307)&lt;&gt;""</f>
        <v/>
      </c>
      <c r="IK307" s="46">
        <f>IF(AND($DS307,IJ307),
IF(DB307="","Debes escribir la descripción de libranza. ",""),
""
)</f>
        <v/>
      </c>
      <c r="IL307" s="46">
        <f>IF(AND($DS307,IJ307),
IF(DC307="","Debes escribir la cuota libranza. ",
IF(ISERR(_xlfn.NUMBERVALUE(DC307)),"El valor de la cuota libranza debe ser un número válido. ","")
),
""
)</f>
        <v/>
      </c>
      <c r="IM307" s="46">
        <f>IF($DS307,
IF( AND(DD307&lt;&gt;"", ISERR(_xlfn.NUMBERVALUE(DD307))), "El valor de pagos a terceros debe ser un número válido. ", "")
)</f>
        <v/>
      </c>
      <c r="IN307" s="46">
        <f>IF($DS307,
IF( AND(DE307&lt;&gt;"", ISERR(_xlfn.NUMBERVALUE(DE307))), "El valor de anticipos debe ser un número válido. ", "")
)</f>
        <v/>
      </c>
      <c r="IO307" s="46">
        <f>IF($DS307,
IF( AND(DF307&lt;&gt;"", ISERR(_xlfn.NUMBERVALUE(DF307))), "El valor de AFC debe ser un número válido. ", "")
)</f>
        <v/>
      </c>
      <c r="IP307" s="46">
        <f>IF($DS307,
IF( AND(DG307&lt;&gt;"", ISERR(_xlfn.NUMBERVALUE(DG307))), "El valor de rete-fuente debe ser un número válido. ", "")
)</f>
        <v/>
      </c>
      <c r="IQ307" s="46">
        <f>IF($DS307,
IF( AND(DH307&lt;&gt;"", ISERR(_xlfn.NUMBERVALUE(DH307))), "El valor de cooperativa de trabajo debe ser un número válido. ", "")
)</f>
        <v/>
      </c>
      <c r="IR307" s="46">
        <f>IF($DS307,
IF( AND(DI307&lt;&gt;"", ISERR(_xlfn.NUMBERVALUE(DI307))), "El valor de embargo fiscal debe ser un número válido. ", "")
)</f>
        <v/>
      </c>
      <c r="IS307" s="46">
        <f>IF($DS307,
IF( AND(DJ307&lt;&gt;"", ISERR(_xlfn.NUMBERVALUE(DJ307))), "El valor de educación debe ser un número válido. ", "")
)</f>
        <v/>
      </c>
      <c r="IT307" s="46">
        <f>IF($DS307,
IF( AND(DK307&lt;&gt;"", ISERR(_xlfn.NUMBERVALUE(DK307))), "El valor de reintegro debe ser un número válido. ", "")
)</f>
        <v/>
      </c>
      <c r="IU307" s="46">
        <f>IF($DS307,
IF( AND(DL307&lt;&gt;"", ISERR(_xlfn.NUMBERVALUE(DL307))), "El valor de deuda debe ser un número válido. ", "")
)</f>
        <v/>
      </c>
      <c r="IV307" s="46">
        <f>IF($DS307,
IF( AND(DM307&lt;&gt;"", ISERR(_xlfn.NUMBERVALUE(DM307))), "El valor de otras deducciones debe ser un número válido. ", "")
)</f>
        <v/>
      </c>
      <c r="IW307" s="46">
        <f>IF($DS307,
IF(DN307="","Debes escribir el valor de los devengos totales. ",
IF( ISERR(_xlfn.NUMBERVALUE(DN307)), "El valor de los devengos totales debe ser un número válido. ", "")
)
)</f>
        <v/>
      </c>
      <c r="IX307" s="46">
        <f>IF($DS307,
IF(DO307="","Debes escribir el valor de las deducciones totales. ",
IF( ISERR(_xlfn.NUMBERVALUE(DO307)), "El valor de las deducciones totales debe ser un número válido. ", "")
)
)</f>
        <v/>
      </c>
      <c r="IY307" s="46">
        <f>IF($DS307,
IF(DP307="","Debes escribir el valor del salario total. ",
IF( ISERR(_xlfn.NUMBERVALUE(DP307)), "El valor del salario total debe ser un número válido. ", "")
)
)</f>
        <v/>
      </c>
    </row>
    <row r="308">
      <c r="B308" s="48" t="n">
        <v>296</v>
      </c>
      <c r="C308" s="61">
        <f>IF(AND(DS308,DP308&lt;&gt;""),
IF(DQ308="","OK","Error"),
""
)</f>
        <v/>
      </c>
      <c r="D308" s="53" t="n"/>
      <c r="E308" s="52" t="n"/>
      <c r="F308" s="112" t="n"/>
      <c r="G308" s="52" t="n"/>
      <c r="H308" s="53" t="n"/>
      <c r="I308" s="52" t="n"/>
      <c r="J308" s="52" t="n"/>
      <c r="K308" s="53" t="n"/>
      <c r="L308" s="55" t="n"/>
      <c r="M308" s="108" t="n"/>
      <c r="N308" s="56" t="n"/>
      <c r="O308" s="52" t="n"/>
      <c r="P308" s="52" t="n"/>
      <c r="Q308" s="52" t="n"/>
      <c r="R308" s="52" t="n"/>
      <c r="S308" s="52" t="n"/>
      <c r="T308" s="53" t="n"/>
      <c r="U308" s="52" t="n"/>
      <c r="V308" s="52" t="n"/>
      <c r="W308" s="55" t="n"/>
      <c r="X308" s="55" t="n"/>
      <c r="Y308" s="52" t="n"/>
      <c r="Z308" s="55" t="n"/>
      <c r="AA308" s="52" t="n"/>
      <c r="AB308" s="53" t="n"/>
      <c r="AC308" s="53" t="n"/>
      <c r="AD308" s="53" t="n"/>
      <c r="AE308" s="177" t="n"/>
      <c r="AF308" s="113" t="n"/>
      <c r="AG308" s="177" t="n"/>
      <c r="AH308" s="178" t="n"/>
      <c r="AI308" s="178" t="n"/>
      <c r="AJ308" s="178" t="n"/>
      <c r="AK308" s="114" t="n"/>
      <c r="AL308" s="178" t="n"/>
      <c r="AM308" s="114" t="n"/>
      <c r="AN308" s="178" t="n"/>
      <c r="AO308" s="114" t="n"/>
      <c r="AP308" s="178" t="n"/>
      <c r="AQ308" s="114" t="n"/>
      <c r="AR308" s="178" t="n"/>
      <c r="AS308" s="114" t="n"/>
      <c r="AT308" s="178" t="n"/>
      <c r="AU308" s="114" t="n"/>
      <c r="AV308" s="178" t="n"/>
      <c r="AW308" s="114" t="n"/>
      <c r="AX308" s="178" t="n"/>
      <c r="AY308" s="114" t="n"/>
      <c r="AZ308" s="178" t="n"/>
      <c r="BA308" s="114" t="n"/>
      <c r="BB308" s="178" t="n"/>
      <c r="BC308" s="114" t="n"/>
      <c r="BD308" s="178" t="n"/>
      <c r="BE308" s="178" t="n"/>
      <c r="BF308" s="178" t="n"/>
      <c r="BG308" s="59" t="n"/>
      <c r="BH308" s="178" t="n"/>
      <c r="BI308" s="114" t="n"/>
      <c r="BJ308" s="53" t="n"/>
      <c r="BK308" s="178" t="n"/>
      <c r="BL308" s="114" t="n"/>
      <c r="BM308" s="178" t="n"/>
      <c r="BN308" s="114" t="n"/>
      <c r="BO308" s="178" t="n"/>
      <c r="BP308" s="178" t="n"/>
      <c r="BQ308" s="178" t="n"/>
      <c r="BR308" s="178" t="n"/>
      <c r="BS308" s="178" t="n"/>
      <c r="BT308" s="178" t="n"/>
      <c r="BU308" s="178" t="n"/>
      <c r="BV308" s="178" t="n"/>
      <c r="BW308" s="178" t="n"/>
      <c r="BX308" s="178" t="n"/>
      <c r="BY308" s="178" t="n"/>
      <c r="BZ308" s="178" t="n"/>
      <c r="CA308" s="178" t="n"/>
      <c r="CB308" s="178" t="n"/>
      <c r="CC308" s="178" t="n"/>
      <c r="CD308" s="178" t="n"/>
      <c r="CE308" s="178" t="n"/>
      <c r="CF308" s="178" t="n"/>
      <c r="CG308" s="178" t="n"/>
      <c r="CH308" s="178" t="n"/>
      <c r="CI308" s="178" t="n"/>
      <c r="CJ308" s="178" t="n"/>
      <c r="CK308" s="53" t="n"/>
      <c r="CL308" s="178" t="n"/>
      <c r="CM308" s="178" t="n"/>
      <c r="CN308" s="60" t="n"/>
      <c r="CO308" s="177" t="n"/>
      <c r="CP308" s="178" t="n"/>
      <c r="CQ308" s="60" t="n"/>
      <c r="CR308" s="177" t="n"/>
      <c r="CS308" s="178" t="n"/>
      <c r="CT308" s="59" t="n"/>
      <c r="CU308" s="178" t="n"/>
      <c r="CV308" s="59" t="n"/>
      <c r="CW308" s="178" t="n"/>
      <c r="CX308" s="59" t="n"/>
      <c r="CY308" s="178" t="n"/>
      <c r="CZ308" s="178" t="n"/>
      <c r="DA308" s="178" t="n"/>
      <c r="DB308" s="53" t="n"/>
      <c r="DC308" s="178" t="n"/>
      <c r="DD308" s="178" t="n"/>
      <c r="DE308" s="178" t="n"/>
      <c r="DF308" s="178" t="n"/>
      <c r="DG308" s="178" t="n"/>
      <c r="DH308" s="178" t="n"/>
      <c r="DI308" s="178" t="n"/>
      <c r="DJ308" s="178" t="n"/>
      <c r="DK308" s="178" t="n"/>
      <c r="DL308" s="178" t="n"/>
      <c r="DM308" s="178" t="n"/>
      <c r="DN308" s="177" t="n"/>
      <c r="DO308" s="177" t="n"/>
      <c r="DP308" s="177" t="n"/>
      <c r="DQ308" s="76">
        <f>IF(AND(DS308,DP308&lt;&gt;""),
CONCATENATE(DT308,DU308,DV308,DW308,DX308,DY308,DZ308,EA308,EB308,EC308,ED308,EE308,EF308,EG308,EH308,EI308,EJ308,EK308,EL308,EM308,EN308,EO308,EP308,EQ308,ES308,ET308,EU308,EV308,EW308,EX308,EY308,EZ308,FA308,FC308,FD308,FF308,FG308,FI308,FJ308,FL308,FM308,FO308,FP308,FR308,FS308,FU308,FV308,FX308,FY308,GA308,GB308,GD308,GE308,GF308,GH308,GI308,GJ308,GL308,GM308,GN308,GP308,GQ308,GS308,GT308,GU308,GV308,GW308,GX308,GY308,GZ308,HA308,HB308,HC308,HD308,HE308,HF308,HG308,HH308,HI308,HJ308,HK308,HL308,HM308,HN308,HO308,HQ308,HR308,HS308,HT308,HU308,HV308,HW308,HX308,HY308,IA308,IB308,IC308,ID308,IF308,IG308,IH308,II308,IK308,IL308,IM308,IN308,IO308,IP308,IQ308,IR308,IS308,IT308,IU308,IV308,IW308,IX308,IY308,IZ308),
""
)</f>
        <v/>
      </c>
      <c r="DR308" s="53" t="n"/>
      <c r="DS308" s="46">
        <f>CONCATENATE(D308,$E308,$F308,$G308,H308,$I308,$J308,K308,$L308,$M308,N308,$O308,$P308,$Q308,$R308,$S308,T308,$U308,$V308,$W308,$X308,$Y308,$Z308,$AA308,AB308,AC308,AD308,$AE308,$AF308,$AG308,AH308,AI308,AJ308,AK308,AL308,AM308,AN308,AO308,AP308,AQ308,AR308,AS308,AT308,AU308,AV308,AW308,AX308,AY308,AZ308,BA308,BB308,BC308,BD308,BE308,BF308,BG308,BH308,BI308,BJ308,BK308,BL308,BM308,BN308,BO308,BP308,BQ308,BR308,BS308,BT308,BU308,BV308,BW308,BX308,BY308,BZ308,CA308,CB308,CC308,CD308,CE308,CF308,CG308,CH308,CI308,CJ308,CK308,CL308,CM308,$CN308,$CO308,CP308,$CQ308,$CR308,CS308,CT308,CU308,CV308,CW308,CX308,CY308,CZ308,DA308,DB308,DC308,DD308,DE308,DF308,DG308,DH308,DI308,DJ308,DK308,DL308,DM308,$DN308,$DO308,$DP308,DR308)&lt;&gt;""</f>
        <v/>
      </c>
      <c r="DT308" s="46">
        <f>IF(AND($DS308,$E$4&lt;&gt;""),
IF(LEFT($E$4,2) = "1.",
IF(D308&lt;&gt;"","El CUNE sólo se envía en operaciones de novedad o ajuste. ",""),
IF(D308="","Debes escribir un CUNE válido para realizar operaciones de novedad o ajuste. ","")),
""
)</f>
        <v/>
      </c>
      <c r="DU308" s="46">
        <f>IF($DS308,
IF(E308="","Debes seleccionar el tipo de documento del empleado. ",
IF(_xlfn.IFNA(VLOOKUP(E308,TIPO_DE_DOCUMENTO,1,FALSE),-1)=-1,"El tipo de documento no es válido (por favor seleccionarlo de la lista). ","")
)
)</f>
        <v/>
      </c>
      <c r="DV308" s="46">
        <f>IF($DS308,
IF(F308="","Debes escribir el número de documento del empleado. ","")
)</f>
        <v/>
      </c>
      <c r="DW308" s="46">
        <f>IF($DS308,
IF(G308="","Debes escribir el primer nombre del empleado. ","")
)</f>
        <v/>
      </c>
      <c r="DY308" s="46">
        <f>IF($DS308,
IF(I308="","Debes escribir el primer apellido del empleado. ","")
)</f>
        <v/>
      </c>
      <c r="DZ308" s="46">
        <f>IF($DS308,
IF(J308="","Debes escribir el segundo apellido del empleado. ","")
)</f>
        <v/>
      </c>
      <c r="EB308" s="46">
        <f>IF($DS308,
IF(L308="","Debes escribir la fecha de ingreso del empleado. ",
IF(ISERR(DATE(YEAR(L308),MONTH(L308),DAY(L308))), "El valor ingresado en fecha de ingreso no tiene un formato válido. ","")
)
)</f>
        <v/>
      </c>
      <c r="EC308" s="46">
        <f>IF($DS308,
IF(M308="","Debes escribir el tiempo laborado. ",
IF( IFERROR(INT(M308),1.1) &lt;&gt; IFERROR(_xlfn.NUMBERVALUE(M308),1), "El valor de los días trabajados debe ser un número entero. ", "")
)
)</f>
        <v/>
      </c>
      <c r="ED308" s="46">
        <f>IF($DS308,
IF( AND(N308&lt;&gt;"", ISERR(DATE(YEAR(N308),MONTH(N308),DAY(N308))) ), "El valor ingresado en fecha de ingreso no tiene un formato válido. ",
IF( AND(N308&lt;&gt;"", $E$6&lt;&gt;"", DATE(YEAR(N308), MONTH(N308), 1) &lt;&gt; IFERROR(DATE(MID($E$6, 1, 4), MID($E$6, 6, 2),1), "1/1/1900") ), "La fecha de retiro debe estar dentro del período liquidado. ", "")
)
)</f>
        <v/>
      </c>
      <c r="EE308" s="46">
        <f>IF($DS308,
IF(O308="","Debes seleccionar el tipo de trabajador. ",
IF(_xlfn.IFNA(VLOOKUP(O308,TIPO_DE_TRABAJADOR,1,FALSE),-1)=-1,"El tipo de trabajador no es válido (por favor seleccionarlo de la lista). ","")
)
)</f>
        <v/>
      </c>
      <c r="EF308" s="46">
        <f>IF($DS308,
IF(P308="","Debes seleccionar si es un trabajador dependiente pensionado por vejez. ",
IF(_xlfn.IFNA(VLOOKUP(P308,SUBTIPO_DE_TRABAJADOR,1,FALSE),-1)=-1,"El tipo de trabajador dependiente pensionado por vejez no es válido (por favor seleccionarlo de la lista). ","")
)
)</f>
        <v/>
      </c>
      <c r="EG308" s="46">
        <f>IF($DS308,
IF(Q308="","Debes seleccionar el tipo de contrato del trabajador. ",
IF(_xlfn.IFNA(VLOOKUP(Q308,TIPO_DE_CONTRATO,1,FALSE),-1)=-1,"El tipo de contrato del trabajador no es válido (por favor seleccionarlo de la lista). ","")
)
)</f>
        <v/>
      </c>
      <c r="EH308" s="46">
        <f>IF($DS308,
IF(R308="","Debes seleccionar si es un salario integral. ",
IF(_xlfn.IFNA(VLOOKUP(R308,SI_NO,1,FALSE),-1)=-1,"Valor no válido para salario integral (por favor seleccionarlo de la lista). ","")
)
)</f>
        <v/>
      </c>
      <c r="EI308" s="46">
        <f>IF($DS308,
IF(S308="","Debes seleccionar si el trabajador realiza actividades de riesgo. ",
IF(_xlfn.IFNA(VLOOKUP(S308,SI_NO,1,FALSE),-1)=-1,"Valor no válido para actividad de alto riesgo (por favor seleccionarlo de la lista). ","")
)
)</f>
        <v/>
      </c>
      <c r="EK308" s="46">
        <f>IF($DS308,
IF(U308="","Debes escribir el código del municipio de residencia del trabajador. ",
IF(_xlfn.IFNA(VLOOKUP(U308,MUNICIPIO,1,FALSE),-1)=-1,"El municipio de residencia del trabajador es inválido (por favor seleccionarlo de la lista). ","")
)
)</f>
        <v/>
      </c>
      <c r="EL308" s="46">
        <f>IF($DS308,
IF(V308="","Debes escribir el la dirección de residendia del trabajador. ","")
)</f>
        <v/>
      </c>
      <c r="EM308" s="46">
        <f>IF($DS308,
IF(W308="","Debes escribir la fecha de inicio de la liquidación. ",
IF(ISERR(DATE(YEAR(W308),MONTH(W308),DAY(W308))),"El valor ingresado en fecha de inicio de liquidación no tiene un formato válido. ",
IF( AND($E$6&lt;&gt;"", DATE(YEAR(W308), MONTH(W308), 1) &lt;&gt; IFERROR(DATE(MID($E$6, 1, 4), MID($E$6, 6, 2),1), "1/1/1900") ), "La fecha de inicio de la liquidación debe estar dentro del período liquidado. ", "")
)
)
)</f>
        <v/>
      </c>
      <c r="EN308" s="46">
        <f>IF($DS308,
IF(X308="","Debes escribir la fecha de fin de la liquidación. ",
IF(ISERR(DATE(YEAR(X308),MONTH(X308),DAY(X308))),"El valor ingresado en fecha de fin de liquidación no tiene un formato válido. ",
IF( AND($E$6&lt;&gt;"", DATE(YEAR(X308), MONTH(X308), 1) &lt;&gt; IFERROR(DATE(MID($E$6, 1, 4), MID($E$6, 6, 2),1), "1/1/1900") ), "La fecha de fin de la liquidación debe estar dentro del período liquidado. ", "")
)
)
)</f>
        <v/>
      </c>
      <c r="EO308" s="46">
        <f>IF($DS308,
IF(Y308="","Debes escribir la frecuencia de pago del trabajador. ",
IF(_xlfn.IFNA(VLOOKUP(Y308,PERÍODO_DE_NÓMINA,1,FALSE),-1)=-1,"La frecuencia de pago es inválida (por favor seleccionarlo de la lista). ","")
)
)</f>
        <v/>
      </c>
      <c r="EP308" s="46">
        <f>IF($DS308,
IF(Z308="","Debes escribir la fecha de pago. ",
IF(ISERR(DATE(YEAR(Z308),MONTH(Z308),DAY(Z308))), "El valor ingresado en fecha de pago no tiene un formato válido. ","")
)
)</f>
        <v/>
      </c>
      <c r="EQ308" s="46">
        <f>IF($DS308,
IF(AA308="","Debes escribir el medio de pago. ",
IF(_xlfn.IFNA(VLOOKUP(AA308,MEDIOS_DE_PAGO,1,FALSE),-1)=-1,"El medio de pago es inválido (por favor seleccionarlo de la lista). ","")
)
)</f>
        <v/>
      </c>
      <c r="ER308" s="46">
        <f>OR(AA308='Tablas '!$T$4,AA308='Tablas '!$T$7,AA308='Tablas '!$T$8,AA308='Tablas '!$T$11)</f>
        <v/>
      </c>
      <c r="ES308" s="46">
        <f>IF(AND($DS308,ER308),
IF(AB308="","Debes escribir la entidad bancaria. ",""),
""
)</f>
        <v/>
      </c>
      <c r="ET308" s="46">
        <f>IF(AND($DS308,ER308),
IF(AC308="","Debes escribir el tipo de cuenta bancaria. ",
IF(_xlfn.IFNA(VLOOKUP(AC308,TIPO_DE_CUENTA,1,FALSE),-1)=-1,"El tipo de cuenta bancaria es inválida (por favor seleccionarlo de la lista). ","")
),
""
)</f>
        <v/>
      </c>
      <c r="EU308" s="46">
        <f>IF(AND($DS308,ER308),
IF(AD308="","Debes escribir el número de cuenta bancaria. ",""),
""
)</f>
        <v/>
      </c>
      <c r="EV308" s="46">
        <f>IF($DS308,
IF(AE308="","Debes escribir el valor del sueldo básico. ",
IF( ISERR(_xlfn.NUMBERVALUE(AE308)), "El valor del sueldo básico debe ser un número válido. ", "")
)
)</f>
        <v/>
      </c>
      <c r="EW308" s="46">
        <f>IF($DS308,
IF(AF308="","Debes escribir el número de días trabajados. ",
IF( IFERROR(INT(AF308),1.1) &lt;&gt; IFERROR(_xlfn.NUMBERVALUE(AF308),1), "La cantidad de días trabajados debe ser un número entero. ", "")
)
)</f>
        <v/>
      </c>
      <c r="EX308" s="46">
        <f>IF($DS308,
IF(AG308="","Debes escribir el valor del sueldo trabajado. ",
IF( ISERR(_xlfn.NUMBERVALUE(AG308)), "El valor del sueldo trabajado debe ser un número válido. ", "")
)
)</f>
        <v/>
      </c>
      <c r="EY308" s="46">
        <f>IF($DS308,
IF( AND(AH308&lt;&gt;"", ISERR(_xlfn.NUMBERVALUE(AH308))), "El valor del auxilio de transporte debe ser un número válido. ", "")
)</f>
        <v/>
      </c>
      <c r="EZ308" s="46">
        <f>IF($DS308,
IF( AND(AI308&lt;&gt;"", ISERR(_xlfn.NUMBERVALUE(AI308))), "El valor de viáticos salariales debe ser un número válido. ", "")
)</f>
        <v/>
      </c>
      <c r="FA308" s="46">
        <f>IF($DS308,
IF( AND(AJ308&lt;&gt;"", ISERR(_xlfn.NUMBERVALUE(AJ308))), "El valor de viáticos NO salariales debe ser un número válido. ", "")
)</f>
        <v/>
      </c>
      <c r="FB308" s="46">
        <f>CONCATENATE(AK308,AL308)&lt;&gt;""</f>
        <v/>
      </c>
      <c r="FC308" s="46">
        <f>IF(AND($DS308,FB308),
IF(AK308="","Debes escribir el número de horas extras diurnas. ",
IF( IFERROR(INT(AK308),1.1) &lt;&gt; IFERROR(_xlfn.NUMBERVALUE(AK308),1), "La cantidad de horas extras diurnas debe ser un número entero. ", "")
),
""
)</f>
        <v/>
      </c>
      <c r="FD308" s="46">
        <f>IF(AND($DS308,FB308),
IF(AL308="","Debes escribir el valor de las horas extras diurnas. ",
IF( ISERR(_xlfn.NUMBERVALUE(AL308)), "El valor de las horas extras duirnas debe ser un número válido. ", "")
),
""
)</f>
        <v/>
      </c>
      <c r="FE308" s="46">
        <f>CONCATENATE(AM308,AN308)&lt;&gt;""</f>
        <v/>
      </c>
      <c r="FF308" s="46">
        <f>IF(AND($DS308,FE308),
IF(AM308="","Debes escribir el número de horas extras nocturnas. ",
IF( IFERROR(INT(AM308),1.1) &lt;&gt; IFERROR(_xlfn.NUMBERVALUE(AM308),1), "La cantidad de horas extras nocturnas debe ser un número entero. ", "")
),
""
)</f>
        <v/>
      </c>
      <c r="FG308" s="46">
        <f>IF(AND($DS308,FE308),
IF(AN308="","Debes escribir el valor de las horas extras nocturnas. ",
IF( ISERR(_xlfn.NUMBERVALUE(AN308)), "El valor de las horas extras nocturnas debe ser un número válido. ", "")
),
""
)</f>
        <v/>
      </c>
      <c r="FH308" s="46">
        <f>CONCATENATE(AO308,AP308)&lt;&gt;""</f>
        <v/>
      </c>
      <c r="FI308" s="46">
        <f>IF(AND($DS308,FH308),
IF(AO308="","Debes escribir el número de horas extras diurnas dominicales y festivas. ",
IF( IFERROR(INT(AO308),1.1) &lt;&gt; IFERROR(_xlfn.NUMBERVALUE(AO308),1), "La cantidad de horas extras diurnas dominicales y festivas debe ser un número entero. ", "")
),
""
)</f>
        <v/>
      </c>
      <c r="FJ308" s="46">
        <f>IF(AND($DS308,FH308),
IF(AP308="","Debes escribir el valor de las horas extras diurnas dominicales y festivas. ",
IF( ISERR(_xlfn.NUMBERVALUE(AP308)), "El valor de las horas extras diurnas dominicales y festivas debe ser un número válido. ", "")
),
""
)</f>
        <v/>
      </c>
      <c r="FK308" s="46">
        <f>CONCATENATE(AQ308,AR308)&lt;&gt;""</f>
        <v/>
      </c>
      <c r="FL308" s="46">
        <f>IF(AND($DS308,FK308),
IF(AQ308="","Debes escribir el número de horas extras nocturnas dominicales y festivas. ",
IF( IFERROR(INT(AQ308),1.1) &lt;&gt; IFERROR(_xlfn.NUMBERVALUE(AQ308),1), "La cantidad de horas extras nocturnas dominicales y festivas debe ser un número entero. ", "")
),
""
)</f>
        <v/>
      </c>
      <c r="FM308" s="46">
        <f>IF(AND($DS308,FK308),
IF(AR308="","Debes escribir el valor de las horas extras nocturnas dominicales y festivas. ",
IF( ISERR(_xlfn.NUMBERVALUE(AR308)), "El valor de las horas extras nocturnas dominicales y festivas debe ser un número válido. ", "")
),
""
)</f>
        <v/>
      </c>
      <c r="FN308" s="46">
        <f>CONCATENATE(AS308,AT308)&lt;&gt;""</f>
        <v/>
      </c>
      <c r="FO308" s="46">
        <f>IF(AND($DS308,FN308),
IF(AS308="","Debes escribir el número de horas recargo nocturno. ",
IF( IFERROR(INT(AS308),1.1) &lt;&gt; IFERROR(_xlfn.NUMBERVALUE(AS308),1), "La cantidad de horas recargo nocturno debe ser un número entero. ", "")
),
""
)</f>
        <v/>
      </c>
      <c r="FP308" s="46">
        <f>IF(AND($DS308,FN308),
IF(AT308="","Debes escribir el valor de las horas recargo nocturno. ",
IF( ISERR(_xlfn.NUMBERVALUE(AT308)), "El valor de las horas recargo nocturno debe ser un número válido. ", "")
),
""
)</f>
        <v/>
      </c>
      <c r="FQ308" s="46">
        <f>CONCATENATE(AU308,AV308)&lt;&gt;""</f>
        <v/>
      </c>
      <c r="FR308" s="46">
        <f>IF(AND($DS308,FQ308),
IF(AU308="","Debes escribir el número de horas recargo diurno dominical y festivo. ",
IF( IFERROR(INT(AU308),1.1) &lt;&gt; IFERROR(_xlfn.NUMBERVALUE(AU308),1), "La cantidad de horas recargo diurno dominical y festivo debe ser un número entero. ", "")
),
""
)</f>
        <v/>
      </c>
      <c r="FS308" s="46">
        <f>IF(AND($DS308,FQ308),
IF(AV308="","Debes escribir el valor de las horas recargo diurno dominical y festivo. ",
IF( ISERR(_xlfn.NUMBERVALUE(AV308)), "El valor de las horas recargo diurno dominical y festivo debe ser un número válido. ", "")
),
""
)</f>
        <v/>
      </c>
      <c r="FT308" s="46">
        <f>CONCATENATE(AW308,AX308)&lt;&gt;""</f>
        <v/>
      </c>
      <c r="FU308" s="46">
        <f>IF(AND($DS308,FT308),
IF(AW308="","Debes escribir el número de horas recargo nocturno dominical y festivo. ",
IF( IFERROR(INT(AW308),1.1) &lt;&gt; IFERROR(_xlfn.NUMBERVALUE(AW308),1), "La cantidad de horas recargo nocturno dominical y festivo debe ser un número entero. ", "")
),
""
)</f>
        <v/>
      </c>
      <c r="FV308" s="46">
        <f>IF(AND($DS308,FT308),
IF(AX308="","Debes escribir el valor de las horas recargo nocturno dominical y festivo. ",
IF( ISERR(_xlfn.NUMBERVALUE(AX308)), "El valor de las horas recargo nocturno dominical y festivo debe ser un número válido. ", "")
),
""
)</f>
        <v/>
      </c>
      <c r="FW308" s="46">
        <f>CONCATENATE(AY308,AZ308)&lt;&gt;""</f>
        <v/>
      </c>
      <c r="FX308" s="46">
        <f>IF(AND($DS308,FW308),
IF(AY308="","Debes escribir el número de días de vacaciones comunes. ",
IF( IFERROR(INT(AY308),1.1) &lt;&gt; IFERROR(_xlfn.NUMBERVALUE(AY308),1), "La cantidad de días de vacaciones comunes debe ser un número entero. ", "")
),
""
)</f>
        <v/>
      </c>
      <c r="FY308" s="46">
        <f>IF(AND($DS308,FW308),
IF(AZ308="","Debes escribir el valor de las vacaciones comunes. ",
IF( ISERR(_xlfn.NUMBERVALUE(AZ308)), "El valor de las vacaciones comunes debe ser un número válido. ", "")
),
""
)</f>
        <v/>
      </c>
      <c r="FZ308" s="46">
        <f>CONCATENATE(BA308,BB308)&lt;&gt;""</f>
        <v/>
      </c>
      <c r="GA308" s="46">
        <f>IF(AND($DS308,FZ308),
IF(BA308="","Debes escribir el número de días de vacaciones compensadas. ",
IF( IFERROR(INT(BA308),1.1) &lt;&gt; IFERROR(_xlfn.NUMBERVALUE(BA308),1), "La cantidad de días de vacaciones compensadas debe ser un número entero. ", "")
),
""
)</f>
        <v/>
      </c>
      <c r="GB308" s="46">
        <f>IF(AND($DS308,FZ308),
IF(BB308="","Debes escribir el valor de las vacaciones compensadas. ",
IF( ISERR(_xlfn.NUMBERVALUE(BB308)), "El valor de las vacaciones compensadas debe ser un número válido. ", "")
),
""
)</f>
        <v/>
      </c>
      <c r="GC308" s="46">
        <f>CONCATENATE(BC308,BD308)&lt;&gt;""</f>
        <v/>
      </c>
      <c r="GD308" s="46">
        <f>IF(AND($DS308,GC308),
IF(BC308="","Debes escribir el número de días de prima salarial. ",
IF( IFERROR(INT(BC308),1.1) &lt;&gt; IFERROR(_xlfn.NUMBERVALUE(BC308),1), "La cantidad de días de prima salarial debe ser un número entero. ", "")
),
""
)</f>
        <v/>
      </c>
      <c r="GE308" s="46">
        <f>IF(AND($DS308,GC308),
IF(BD308="","Debes escribir el valor de los días de prima salarial. ",
IF( ISERR(_xlfn.NUMBERVALUE(BD308)), "El valor de los días de prima salarial debe ser un número válido. ", "")
),
""
)</f>
        <v/>
      </c>
      <c r="GF308" s="46">
        <f>IF($DS308,
IF( AND(BE308&lt;&gt;"", ISERR(_xlfn.NUMBERVALUE(BE308))), "El valor de la prima NO saliarial debe ser un número válido. ", "")
)</f>
        <v/>
      </c>
      <c r="GG308" s="46">
        <f>CONCATENATE(BF308,BG308,BH308)&lt;&gt;""</f>
        <v/>
      </c>
      <c r="GH308" s="46">
        <f>IF(AND($DS308,GG308),
IF(BF308="","Debes escribir el valor de las cesantías. ",
IF( ISERR(_xlfn.NUMBERVALUE(BF308)), "El valor de las cesantías debe ser un número válido. ", "")
),
""
)</f>
        <v/>
      </c>
      <c r="GI308" s="46">
        <f>IF(AND($DS308,GG308),
IF(BG308="","Debes escribir el % de cesantías. ",
IF( ISERR(_xlfn.NUMBERVALUE(BG308)), "El % de cesantías debe ser un número válido. ", "")
),
""
)</f>
        <v/>
      </c>
      <c r="GJ308" s="46">
        <f>IF(AND($DS308,GG308),
IF(BH308="","Debes escribir el valor de intereses de cesantías. ",
IF( ISERR(_xlfn.NUMBERVALUE(BH308)), "El valor de intereses de cesantías debe ser un número válido. ", "")
),
""
)</f>
        <v/>
      </c>
      <c r="GK308" s="46">
        <f>CONCATENATE(BI308,BJ308,BK308)&lt;&gt;""</f>
        <v/>
      </c>
      <c r="GL308" s="46">
        <f>IF(AND($DS308,GK308),
IF(BI308="","Debes escribir el número de días de incapacidad. ",
IF( IFERROR(INT(BI308),1.1) &lt;&gt; IFERROR(_xlfn.NUMBERVALUE(BI308),1), "La cantidad de días de incapacidad debe ser un número entero. ", "")
),
""
)</f>
        <v/>
      </c>
      <c r="GM308" s="46">
        <f>IF(AND($DS308,GK308),
IF(BJ308="","Debes escribir el tipo de incapacidad. ",
IF(_xlfn.IFNA(VLOOKUP(BJ308,TIPO_DE_INCAPACIDAD,1,FALSE),-1)=-1,"El tipo de incapacidad es inválida (por favor seleccionarlo de la lista). ","")
),
""
)</f>
        <v/>
      </c>
      <c r="GN308" s="46">
        <f>IF(AND($DS308,GK308),
IF(BK308="","Debes escribir el valor de la incapacidad. ",
IF( ISERR(_xlfn.NUMBERVALUE(BK308)), "El valor de la incapacidad debe ser un número válido. ", "")
),
""
)</f>
        <v/>
      </c>
      <c r="GO308" s="46">
        <f>CONCATENATE(BL308,BM308)&lt;&gt;""</f>
        <v/>
      </c>
      <c r="GP308" s="46">
        <f>IF(AND($DS308,GO308),
IF(BL308="","Debes escribir el número de días de licencia de maternidad o paternidad. ",
IF( IFERROR(INT(BL308),1.1) &lt;&gt; IFERROR(_xlfn.NUMBERVALUE(BL308),1), "La cantidad de días de licencia de maternidad o paternidad debe ser un número entero. ", "")
),
""
)</f>
        <v/>
      </c>
      <c r="GQ308" s="46">
        <f>IF(AND($DS308,GO308),
IF(BM308="","Debes escribir el valor de la licencia de maternidad o paternidad. ",
IF( ISERR(_xlfn.NUMBERVALUE(BM308)), "El valor de la licencia de maternidad o paternidad debe ser un número válido. ", "")
),
""
)</f>
        <v/>
      </c>
      <c r="GR308" s="46">
        <f>CONCATENATE(BN308,BO308)&lt;&gt;""</f>
        <v/>
      </c>
      <c r="GS308" s="46">
        <f>IF(AND($DS308,GR308),
IF(BN308="","Debes escribir el número de días de licencia remunerada. ",
IF( IFERROR(INT(BN308),1.1) &lt;&gt; IFERROR(_xlfn.NUMBERVALUE(BN308),1), "La cantidad de días de licencia remunerada debe ser un número entero. ", "")
),
""
)</f>
        <v/>
      </c>
      <c r="GT308" s="46">
        <f>IF(AND($DS308,GR308),
IF(BO308="","Debes escribir el valor de la licencia remunerada. ",
IF( ISERR(_xlfn.NUMBERVALUE(BO308)), "El valor de la licencia remunerada debe ser un número válido. ", "")
),
""
)</f>
        <v/>
      </c>
      <c r="GU308" s="46">
        <f>IF($DS308,
IF( AND(BP308&lt;&gt;"", ISERR(_xlfn.NUMBERVALUE(BP308))), "El valor de la licencia NO remunerada debe ser un número válido. ", "")
)</f>
        <v/>
      </c>
      <c r="GV308" s="46">
        <f>IF($DS308,
IF( AND(BQ308&lt;&gt;"", ISERR(_xlfn.NUMBERVALUE(BQ308))), "El valor de auxilios salariales debe ser un número válido. ", "")
)</f>
        <v/>
      </c>
      <c r="GW308" s="46">
        <f>IF($DS308,
IF( AND(BR308&lt;&gt;"", ISERR(_xlfn.NUMBERVALUE(BR308))), "El valor de auxilios NO salariales debe ser un número válido. ", "")
)</f>
        <v/>
      </c>
      <c r="GX308" s="46">
        <f>IF($DS308,
IF( AND(BS308&lt;&gt;"", ISERR(_xlfn.NUMBERVALUE(BS308))), "El valor de bonos salariales debe ser un número válido. ", "")
)</f>
        <v/>
      </c>
      <c r="GY308" s="46">
        <f>IF($DS308,
IF( AND(BT308&lt;&gt;"", ISERR(_xlfn.NUMBERVALUE(BT308))), "El valor de bonos NO salariales debe ser un número válido. ", "")
)</f>
        <v/>
      </c>
      <c r="GZ308" s="46">
        <f>IF($DS308,
IF( AND(BU308&lt;&gt;"", ISERR(_xlfn.NUMBERVALUE(BU308))), "El valor de bonos salariales de alimentación debe ser un número válido. ", "")
)</f>
        <v/>
      </c>
      <c r="HA308" s="46">
        <f>IF($DS308,
IF( AND(BV308&lt;&gt;"", ISERR(_xlfn.NUMBERVALUE(BV308))), "El valor de bonos NO salariales de alimentación debe ser un número válido. ", "")
)</f>
        <v/>
      </c>
      <c r="HB308" s="46">
        <f>IF($DS308,
IF( AND(BW308&lt;&gt;"", ISERR(_xlfn.NUMBERVALUE(BW308))), "El valor de bonificaciones salariales debe ser un número válido. ", "")
)</f>
        <v/>
      </c>
      <c r="HC308" s="46">
        <f>IF($DS308,
IF( AND(BX308&lt;&gt;"", ISERR(_xlfn.NUMBERVALUE(BX308))), "El valor de bonificaciones NO salariales debe ser un número válido. ", "")
)</f>
        <v/>
      </c>
      <c r="HD308" s="46">
        <f>IF($DS308,
IF( AND(BY308&lt;&gt;"", ISERR(_xlfn.NUMBERVALUE(BY308))), "El valor de compensaciones ordinarias debe ser un número válido. ", "")
)</f>
        <v/>
      </c>
      <c r="HE308" s="46">
        <f>IF($DS308,
IF( AND(BZ308&lt;&gt;"", ISERR(_xlfn.NUMBERVALUE(BZ308))), "El valor de compensaciones extraordinarias debe ser un número válido. ", "")
)</f>
        <v/>
      </c>
      <c r="HF308" s="46">
        <f>IF($DS308,
IF( AND(CA308&lt;&gt;"", ISERR(_xlfn.NUMBERVALUE(CA308))), "El valor de comisiones debe ser un número válido. ", "")
)</f>
        <v/>
      </c>
      <c r="HG308" s="46">
        <f>IF($DS308,
IF( AND(CB308&lt;&gt;"", ISERR(_xlfn.NUMBERVALUE(CB308))), "El valor de ausencia por huega debe ser un número válido. ", "")
)</f>
        <v/>
      </c>
      <c r="HH308" s="46">
        <f>IF($DS308,
IF( AND(CC308&lt;&gt;"", ISERR(_xlfn.NUMBERVALUE(CC308))), "El valor de anticipos debe ser un número válido. ", "")
)</f>
        <v/>
      </c>
      <c r="HI308" s="46">
        <f>IF($DS308,
IF( AND(CD308&lt;&gt;"", ISERR(_xlfn.NUMBERVALUE(CD308))), "El valor de pagos a terceros debe ser un número válido. ", "")
)</f>
        <v/>
      </c>
      <c r="HJ308" s="46">
        <f>IF($DS308,
IF( AND(CE308&lt;&gt;"", ISERR(_xlfn.NUMBERVALUE(CE308))), "El valor de dotación debe ser un número válido. ", "")
)</f>
        <v/>
      </c>
      <c r="HK308" s="46">
        <f>IF($DS308,
IF( AND(CF308&lt;&gt;"", ISERR(_xlfn.NUMBERVALUE(CF308))), "El valor de apoyo sostenibilidad debe ser un número válido. ", "")
)</f>
        <v/>
      </c>
      <c r="HL308" s="46">
        <f>IF($DS308,
IF( AND(CG308&lt;&gt;"", ISERR(_xlfn.NUMBERVALUE(CG308))), "El valor de teletrabajo debe ser un número válido. ", "")
)</f>
        <v/>
      </c>
      <c r="HM308" s="46">
        <f>IF($DS308,
IF( AND(CH308&lt;&gt;"", ISERR(_xlfn.NUMBERVALUE(CH308))), "El valor de bonificación de retiro debe ser un número válido. ", "")
)</f>
        <v/>
      </c>
      <c r="HN308" s="46">
        <f>IF($DS308,
IF( AND(CI308&lt;&gt;"", ISERR(_xlfn.NUMBERVALUE(CI308))), "El valor de indemnización de retiro debe ser un número válido. ", "")
)</f>
        <v/>
      </c>
      <c r="HO308" s="46">
        <f>IF($DS308,
IF( AND(CJ308&lt;&gt;"", ISERR(_xlfn.NUMBERVALUE(CJ308))), "El valor de reintegros debe ser un número válido. ", "")
)</f>
        <v/>
      </c>
      <c r="HP308" s="46">
        <f>CONCATENATE(CK308,CL308,CM308)&lt;&gt;""</f>
        <v/>
      </c>
      <c r="HQ308" s="46">
        <f>IF(AND($DS308,HP308),
IF(CK308="","Debes escribir la descripción de otro concepto no categorizado. ",""),
""
)</f>
        <v/>
      </c>
      <c r="HR308" s="46">
        <f>IF(AND($DS308,HP308),
IF(CONCATENATE(CL308,CM308)="","Debes escribir al menos un valor de concepto no categorizado (salarial o no salarial). ",
IF(ISERR(_xlfn.NUMBERVALUE(CL308)),"El valor salarial concepto no categorizado debe ser un número válido. ","")
),
""
)</f>
        <v/>
      </c>
      <c r="HS308" s="46">
        <f>IF(AND($DS308,HP308),
IF(CONCATENATE(CL308,CM308)="","Debes escribir al menos un valor de concepto no categorizado (salarial o no salarial). ",
IF(ISERR(_xlfn.NUMBERVALUE(CM308)),"El valor NO salarial concepto no categorizado debe ser un número válido. ","")
),
""
)</f>
        <v/>
      </c>
      <c r="HT308" s="46">
        <f>IF($DS308,
IF(CN308="","Debes escribir el porcentaje del aporte a salud. ",
IF( ISERR(_xlfn.NUMBERVALUE(CN308)), "El valor del porcentaje del aporte a salud debe ser un número válido. ", "")
)
)</f>
        <v/>
      </c>
      <c r="HU308" s="46">
        <f>IF($DS308,
IF(CO308="","Debes escribir el valor del aporte a salud. ",
IF( ISERR(_xlfn.NUMBERVALUE(CO308)), "El valor del aporte a salud debe ser un número válido. ", "")
)
)</f>
        <v/>
      </c>
      <c r="HV308" s="46">
        <f>IF($DS308,
IF( AND(CP308&lt;&gt;"", ISERR(_xlfn.NUMBERVALUE(CP308))), "El valor plan complementario debe ser un número válido. ", "")
)</f>
        <v/>
      </c>
      <c r="HW308" s="46">
        <f>IF($DS308,
IF(CQ308="","Debes escribir el porcentaje del aporte a pensión. ",
IF( ISERR(_xlfn.NUMBERVALUE(CQ308)), "El valor del porcentaje del aporte a pensión debe ser un número válido. ", "")
)
)</f>
        <v/>
      </c>
      <c r="HX308" s="46">
        <f>IF($DS308,
IF(CR308="","Debes escribir el valor del aporte a pensión. ",
IF( ISERR(_xlfn.NUMBERVALUE(CR308)), "El valor del aporte a salud debe ser un número válido. ", "")
)
)</f>
        <v/>
      </c>
      <c r="HY308" s="46">
        <f>IF($DS308,
IF( AND(CS308&lt;&gt;"", ISERR(_xlfn.NUMBERVALUE(CS308))), "El valor pensión voluntaria debe ser un número válido. ", "")
)</f>
        <v/>
      </c>
      <c r="HZ308" s="46">
        <f>CONCATENATE(CT308,CU308,CV308,CW308)&lt;&gt;""</f>
        <v/>
      </c>
      <c r="IA308" s="46">
        <f>IF(AND($DS308,HZ308),
IF(CT308="","Debes escribir el % del fondo de seguridad pensional. ",
IF( ISERR(_xlfn.NUMBERVALUE(CT308)), "El % del fondo de seguridad debe ser un número válido. ", "")
),
""
)</f>
        <v/>
      </c>
      <c r="IB308" s="46">
        <f>IF(AND($DS308,HZ308),
IF(CU308="","Debes escribir el valor del aporte al fondo de solidaridad pensional. ",
IF( ISERR(_xlfn.NUMBERVALUE(CU308)), "El valor del aporte al fondo de solidaridad pensional debe ser un número válido. ", "")
),
""
)</f>
        <v/>
      </c>
      <c r="IC308" s="46">
        <f>IF(AND($DS308,HZ308),
IF(CV308="","Debes escribir el % del fondo de subsistencia. ",
IF( ISERR(_xlfn.NUMBERVALUE(CV308)), "El % del fondo de subsistencia debe ser un número válido. ", "")
),
""
)</f>
        <v/>
      </c>
      <c r="ID308" s="46">
        <f>IF(AND($DS308,HZ308),
IF(CW308="","Debes escribir el valor del fondo de subsistencia. ",
IF( ISERR(_xlfn.NUMBERVALUE(CW308)), "El valor del fondo de subsistencia debe ser un número válido. ", "")
),
""
)</f>
        <v/>
      </c>
      <c r="IE308" s="46">
        <f>CONCATENATE(CX308,CY308)&lt;&gt;""</f>
        <v/>
      </c>
      <c r="IF308" s="46">
        <f>IF(AND($DS308,IE308),
IF(CX308="","Debes escribir el % de sindicato. ",
IF( ISERR(_xlfn.NUMBERVALUE(CX308)), "El % de sindicato debe ser un número válido. ", "")
),
""
)</f>
        <v/>
      </c>
      <c r="IG308" s="46">
        <f>IF(AND($DS308,IE308),
IF(CY308="","Debes escribir el valor del sindicato. ",
IF( ISERR(_xlfn.NUMBERVALUE(CY308)), "El valor del sindicato debe ser un número válido. ", "")
),
""
)</f>
        <v/>
      </c>
      <c r="IH308" s="46">
        <f>IF($DS308,
IF( AND(CZ308&lt;&gt;"", ISERR(_xlfn.NUMBERVALUE(CZ308))), "El valor de sanción pública debe ser un número válido. ", "")
)</f>
        <v/>
      </c>
      <c r="II308" s="46">
        <f>IF($DS308,
IF( AND(DA308&lt;&gt;"", ISERR(_xlfn.NUMBERVALUE(DA308))), "El valor de sanción privada debe ser un número válido. ", "")
)</f>
        <v/>
      </c>
      <c r="IJ308" s="46">
        <f>CONCATENATE(DB308,DC308)&lt;&gt;""</f>
        <v/>
      </c>
      <c r="IK308" s="46">
        <f>IF(AND($DS308,IJ308),
IF(DB308="","Debes escribir la descripción de libranza. ",""),
""
)</f>
        <v/>
      </c>
      <c r="IL308" s="46">
        <f>IF(AND($DS308,IJ308),
IF(DC308="","Debes escribir la cuota libranza. ",
IF(ISERR(_xlfn.NUMBERVALUE(DC308)),"El valor de la cuota libranza debe ser un número válido. ","")
),
""
)</f>
        <v/>
      </c>
      <c r="IM308" s="46">
        <f>IF($DS308,
IF( AND(DD308&lt;&gt;"", ISERR(_xlfn.NUMBERVALUE(DD308))), "El valor de pagos a terceros debe ser un número válido. ", "")
)</f>
        <v/>
      </c>
      <c r="IN308" s="46">
        <f>IF($DS308,
IF( AND(DE308&lt;&gt;"", ISERR(_xlfn.NUMBERVALUE(DE308))), "El valor de anticipos debe ser un número válido. ", "")
)</f>
        <v/>
      </c>
      <c r="IO308" s="46">
        <f>IF($DS308,
IF( AND(DF308&lt;&gt;"", ISERR(_xlfn.NUMBERVALUE(DF308))), "El valor de AFC debe ser un número válido. ", "")
)</f>
        <v/>
      </c>
      <c r="IP308" s="46">
        <f>IF($DS308,
IF( AND(DG308&lt;&gt;"", ISERR(_xlfn.NUMBERVALUE(DG308))), "El valor de rete-fuente debe ser un número válido. ", "")
)</f>
        <v/>
      </c>
      <c r="IQ308" s="46">
        <f>IF($DS308,
IF( AND(DH308&lt;&gt;"", ISERR(_xlfn.NUMBERVALUE(DH308))), "El valor de cooperativa de trabajo debe ser un número válido. ", "")
)</f>
        <v/>
      </c>
      <c r="IR308" s="46">
        <f>IF($DS308,
IF( AND(DI308&lt;&gt;"", ISERR(_xlfn.NUMBERVALUE(DI308))), "El valor de embargo fiscal debe ser un número válido. ", "")
)</f>
        <v/>
      </c>
      <c r="IS308" s="46">
        <f>IF($DS308,
IF( AND(DJ308&lt;&gt;"", ISERR(_xlfn.NUMBERVALUE(DJ308))), "El valor de educación debe ser un número válido. ", "")
)</f>
        <v/>
      </c>
      <c r="IT308" s="46">
        <f>IF($DS308,
IF( AND(DK308&lt;&gt;"", ISERR(_xlfn.NUMBERVALUE(DK308))), "El valor de reintegro debe ser un número válido. ", "")
)</f>
        <v/>
      </c>
      <c r="IU308" s="46">
        <f>IF($DS308,
IF( AND(DL308&lt;&gt;"", ISERR(_xlfn.NUMBERVALUE(DL308))), "El valor de deuda debe ser un número válido. ", "")
)</f>
        <v/>
      </c>
      <c r="IV308" s="46">
        <f>IF($DS308,
IF( AND(DM308&lt;&gt;"", ISERR(_xlfn.NUMBERVALUE(DM308))), "El valor de otras deducciones debe ser un número válido. ", "")
)</f>
        <v/>
      </c>
      <c r="IW308" s="46">
        <f>IF($DS308,
IF(DN308="","Debes escribir el valor de los devengos totales. ",
IF( ISERR(_xlfn.NUMBERVALUE(DN308)), "El valor de los devengos totales debe ser un número válido. ", "")
)
)</f>
        <v/>
      </c>
      <c r="IX308" s="46">
        <f>IF($DS308,
IF(DO308="","Debes escribir el valor de las deducciones totales. ",
IF( ISERR(_xlfn.NUMBERVALUE(DO308)), "El valor de las deducciones totales debe ser un número válido. ", "")
)
)</f>
        <v/>
      </c>
      <c r="IY308" s="46">
        <f>IF($DS308,
IF(DP308="","Debes escribir el valor del salario total. ",
IF( ISERR(_xlfn.NUMBERVALUE(DP308)), "El valor del salario total debe ser un número válido. ", "")
)
)</f>
        <v/>
      </c>
    </row>
    <row r="309">
      <c r="B309" s="48" t="n">
        <v>297</v>
      </c>
      <c r="C309" s="61">
        <f>IF(AND(DS309,DP309&lt;&gt;""),
IF(DQ309="","OK","Error"),
""
)</f>
        <v/>
      </c>
      <c r="D309" s="53" t="n"/>
      <c r="E309" s="52" t="n"/>
      <c r="F309" s="112" t="n"/>
      <c r="G309" s="52" t="n"/>
      <c r="H309" s="53" t="n"/>
      <c r="I309" s="52" t="n"/>
      <c r="J309" s="52" t="n"/>
      <c r="K309" s="53" t="n"/>
      <c r="L309" s="55" t="n"/>
      <c r="M309" s="108" t="n"/>
      <c r="N309" s="56" t="n"/>
      <c r="O309" s="52" t="n"/>
      <c r="P309" s="52" t="n"/>
      <c r="Q309" s="52" t="n"/>
      <c r="R309" s="52" t="n"/>
      <c r="S309" s="52" t="n"/>
      <c r="T309" s="53" t="n"/>
      <c r="U309" s="52" t="n"/>
      <c r="V309" s="52" t="n"/>
      <c r="W309" s="55" t="n"/>
      <c r="X309" s="55" t="n"/>
      <c r="Y309" s="52" t="n"/>
      <c r="Z309" s="55" t="n"/>
      <c r="AA309" s="52" t="n"/>
      <c r="AB309" s="53" t="n"/>
      <c r="AC309" s="53" t="n"/>
      <c r="AD309" s="53" t="n"/>
      <c r="AE309" s="177" t="n"/>
      <c r="AF309" s="113" t="n"/>
      <c r="AG309" s="177" t="n"/>
      <c r="AH309" s="178" t="n"/>
      <c r="AI309" s="178" t="n"/>
      <c r="AJ309" s="178" t="n"/>
      <c r="AK309" s="114" t="n"/>
      <c r="AL309" s="178" t="n"/>
      <c r="AM309" s="114" t="n"/>
      <c r="AN309" s="178" t="n"/>
      <c r="AO309" s="114" t="n"/>
      <c r="AP309" s="178" t="n"/>
      <c r="AQ309" s="114" t="n"/>
      <c r="AR309" s="178" t="n"/>
      <c r="AS309" s="114" t="n"/>
      <c r="AT309" s="178" t="n"/>
      <c r="AU309" s="114" t="n"/>
      <c r="AV309" s="178" t="n"/>
      <c r="AW309" s="114" t="n"/>
      <c r="AX309" s="178" t="n"/>
      <c r="AY309" s="114" t="n"/>
      <c r="AZ309" s="178" t="n"/>
      <c r="BA309" s="114" t="n"/>
      <c r="BB309" s="178" t="n"/>
      <c r="BC309" s="114" t="n"/>
      <c r="BD309" s="178" t="n"/>
      <c r="BE309" s="178" t="n"/>
      <c r="BF309" s="178" t="n"/>
      <c r="BG309" s="59" t="n"/>
      <c r="BH309" s="178" t="n"/>
      <c r="BI309" s="114" t="n"/>
      <c r="BJ309" s="53" t="n"/>
      <c r="BK309" s="178" t="n"/>
      <c r="BL309" s="114" t="n"/>
      <c r="BM309" s="178" t="n"/>
      <c r="BN309" s="114" t="n"/>
      <c r="BO309" s="178" t="n"/>
      <c r="BP309" s="178" t="n"/>
      <c r="BQ309" s="178" t="n"/>
      <c r="BR309" s="178" t="n"/>
      <c r="BS309" s="178" t="n"/>
      <c r="BT309" s="178" t="n"/>
      <c r="BU309" s="178" t="n"/>
      <c r="BV309" s="178" t="n"/>
      <c r="BW309" s="178" t="n"/>
      <c r="BX309" s="178" t="n"/>
      <c r="BY309" s="178" t="n"/>
      <c r="BZ309" s="178" t="n"/>
      <c r="CA309" s="178" t="n"/>
      <c r="CB309" s="178" t="n"/>
      <c r="CC309" s="178" t="n"/>
      <c r="CD309" s="178" t="n"/>
      <c r="CE309" s="178" t="n"/>
      <c r="CF309" s="178" t="n"/>
      <c r="CG309" s="178" t="n"/>
      <c r="CH309" s="178" t="n"/>
      <c r="CI309" s="178" t="n"/>
      <c r="CJ309" s="178" t="n"/>
      <c r="CK309" s="53" t="n"/>
      <c r="CL309" s="178" t="n"/>
      <c r="CM309" s="178" t="n"/>
      <c r="CN309" s="60" t="n"/>
      <c r="CO309" s="177" t="n"/>
      <c r="CP309" s="178" t="n"/>
      <c r="CQ309" s="60" t="n"/>
      <c r="CR309" s="177" t="n"/>
      <c r="CS309" s="178" t="n"/>
      <c r="CT309" s="59" t="n"/>
      <c r="CU309" s="178" t="n"/>
      <c r="CV309" s="59" t="n"/>
      <c r="CW309" s="178" t="n"/>
      <c r="CX309" s="59" t="n"/>
      <c r="CY309" s="178" t="n"/>
      <c r="CZ309" s="178" t="n"/>
      <c r="DA309" s="178" t="n"/>
      <c r="DB309" s="53" t="n"/>
      <c r="DC309" s="178" t="n"/>
      <c r="DD309" s="178" t="n"/>
      <c r="DE309" s="178" t="n"/>
      <c r="DF309" s="178" t="n"/>
      <c r="DG309" s="178" t="n"/>
      <c r="DH309" s="178" t="n"/>
      <c r="DI309" s="178" t="n"/>
      <c r="DJ309" s="178" t="n"/>
      <c r="DK309" s="178" t="n"/>
      <c r="DL309" s="178" t="n"/>
      <c r="DM309" s="178" t="n"/>
      <c r="DN309" s="177" t="n"/>
      <c r="DO309" s="177" t="n"/>
      <c r="DP309" s="177" t="n"/>
      <c r="DQ309" s="76">
        <f>IF(AND(DS309,DP309&lt;&gt;""),
CONCATENATE(DT309,DU309,DV309,DW309,DX309,DY309,DZ309,EA309,EB309,EC309,ED309,EE309,EF309,EG309,EH309,EI309,EJ309,EK309,EL309,EM309,EN309,EO309,EP309,EQ309,ES309,ET309,EU309,EV309,EW309,EX309,EY309,EZ309,FA309,FC309,FD309,FF309,FG309,FI309,FJ309,FL309,FM309,FO309,FP309,FR309,FS309,FU309,FV309,FX309,FY309,GA309,GB309,GD309,GE309,GF309,GH309,GI309,GJ309,GL309,GM309,GN309,GP309,GQ309,GS309,GT309,GU309,GV309,GW309,GX309,GY309,GZ309,HA309,HB309,HC309,HD309,HE309,HF309,HG309,HH309,HI309,HJ309,HK309,HL309,HM309,HN309,HO309,HQ309,HR309,HS309,HT309,HU309,HV309,HW309,HX309,HY309,IA309,IB309,IC309,ID309,IF309,IG309,IH309,II309,IK309,IL309,IM309,IN309,IO309,IP309,IQ309,IR309,IS309,IT309,IU309,IV309,IW309,IX309,IY309,IZ309),
""
)</f>
        <v/>
      </c>
      <c r="DR309" s="53" t="n"/>
      <c r="DS309" s="46">
        <f>CONCATENATE(D309,$E309,$F309,$G309,H309,$I309,$J309,K309,$L309,$M309,N309,$O309,$P309,$Q309,$R309,$S309,T309,$U309,$V309,$W309,$X309,$Y309,$Z309,$AA309,AB309,AC309,AD309,$AE309,$AF309,$AG309,AH309,AI309,AJ309,AK309,AL309,AM309,AN309,AO309,AP309,AQ309,AR309,AS309,AT309,AU309,AV309,AW309,AX309,AY309,AZ309,BA309,BB309,BC309,BD309,BE309,BF309,BG309,BH309,BI309,BJ309,BK309,BL309,BM309,BN309,BO309,BP309,BQ309,BR309,BS309,BT309,BU309,BV309,BW309,BX309,BY309,BZ309,CA309,CB309,CC309,CD309,CE309,CF309,CG309,CH309,CI309,CJ309,CK309,CL309,CM309,$CN309,$CO309,CP309,$CQ309,$CR309,CS309,CT309,CU309,CV309,CW309,CX309,CY309,CZ309,DA309,DB309,DC309,DD309,DE309,DF309,DG309,DH309,DI309,DJ309,DK309,DL309,DM309,$DN309,$DO309,$DP309,DR309)&lt;&gt;""</f>
        <v/>
      </c>
      <c r="DT309" s="46">
        <f>IF(AND($DS309,$E$4&lt;&gt;""),
IF(LEFT($E$4,2) = "1.",
IF(D309&lt;&gt;"","El CUNE sólo se envía en operaciones de novedad o ajuste. ",""),
IF(D309="","Debes escribir un CUNE válido para realizar operaciones de novedad o ajuste. ","")),
""
)</f>
        <v/>
      </c>
      <c r="DU309" s="46">
        <f>IF($DS309,
IF(E309="","Debes seleccionar el tipo de documento del empleado. ",
IF(_xlfn.IFNA(VLOOKUP(E309,TIPO_DE_DOCUMENTO,1,FALSE),-1)=-1,"El tipo de documento no es válido (por favor seleccionarlo de la lista). ","")
)
)</f>
        <v/>
      </c>
      <c r="DV309" s="46">
        <f>IF($DS309,
IF(F309="","Debes escribir el número de documento del empleado. ","")
)</f>
        <v/>
      </c>
      <c r="DW309" s="46">
        <f>IF($DS309,
IF(G309="","Debes escribir el primer nombre del empleado. ","")
)</f>
        <v/>
      </c>
      <c r="DY309" s="46">
        <f>IF($DS309,
IF(I309="","Debes escribir el primer apellido del empleado. ","")
)</f>
        <v/>
      </c>
      <c r="DZ309" s="46">
        <f>IF($DS309,
IF(J309="","Debes escribir el segundo apellido del empleado. ","")
)</f>
        <v/>
      </c>
      <c r="EB309" s="46">
        <f>IF($DS309,
IF(L309="","Debes escribir la fecha de ingreso del empleado. ",
IF(ISERR(DATE(YEAR(L309),MONTH(L309),DAY(L309))), "El valor ingresado en fecha de ingreso no tiene un formato válido. ","")
)
)</f>
        <v/>
      </c>
      <c r="EC309" s="46">
        <f>IF($DS309,
IF(M309="","Debes escribir el tiempo laborado. ",
IF( IFERROR(INT(M309),1.1) &lt;&gt; IFERROR(_xlfn.NUMBERVALUE(M309),1), "El valor de los días trabajados debe ser un número entero. ", "")
)
)</f>
        <v/>
      </c>
      <c r="ED309" s="46">
        <f>IF($DS309,
IF( AND(N309&lt;&gt;"", ISERR(DATE(YEAR(N309),MONTH(N309),DAY(N309))) ), "El valor ingresado en fecha de ingreso no tiene un formato válido. ",
IF( AND(N309&lt;&gt;"", $E$6&lt;&gt;"", DATE(YEAR(N309), MONTH(N309), 1) &lt;&gt; IFERROR(DATE(MID($E$6, 1, 4), MID($E$6, 6, 2),1), "1/1/1900") ), "La fecha de retiro debe estar dentro del período liquidado. ", "")
)
)</f>
        <v/>
      </c>
      <c r="EE309" s="46">
        <f>IF($DS309,
IF(O309="","Debes seleccionar el tipo de trabajador. ",
IF(_xlfn.IFNA(VLOOKUP(O309,TIPO_DE_TRABAJADOR,1,FALSE),-1)=-1,"El tipo de trabajador no es válido (por favor seleccionarlo de la lista). ","")
)
)</f>
        <v/>
      </c>
      <c r="EF309" s="46">
        <f>IF($DS309,
IF(P309="","Debes seleccionar si es un trabajador dependiente pensionado por vejez. ",
IF(_xlfn.IFNA(VLOOKUP(P309,SUBTIPO_DE_TRABAJADOR,1,FALSE),-1)=-1,"El tipo de trabajador dependiente pensionado por vejez no es válido (por favor seleccionarlo de la lista). ","")
)
)</f>
        <v/>
      </c>
      <c r="EG309" s="46">
        <f>IF($DS309,
IF(Q309="","Debes seleccionar el tipo de contrato del trabajador. ",
IF(_xlfn.IFNA(VLOOKUP(Q309,TIPO_DE_CONTRATO,1,FALSE),-1)=-1,"El tipo de contrato del trabajador no es válido (por favor seleccionarlo de la lista). ","")
)
)</f>
        <v/>
      </c>
      <c r="EH309" s="46">
        <f>IF($DS309,
IF(R309="","Debes seleccionar si es un salario integral. ",
IF(_xlfn.IFNA(VLOOKUP(R309,SI_NO,1,FALSE),-1)=-1,"Valor no válido para salario integral (por favor seleccionarlo de la lista). ","")
)
)</f>
        <v/>
      </c>
      <c r="EI309" s="46">
        <f>IF($DS309,
IF(S309="","Debes seleccionar si el trabajador realiza actividades de riesgo. ",
IF(_xlfn.IFNA(VLOOKUP(S309,SI_NO,1,FALSE),-1)=-1,"Valor no válido para actividad de alto riesgo (por favor seleccionarlo de la lista). ","")
)
)</f>
        <v/>
      </c>
      <c r="EK309" s="46">
        <f>IF($DS309,
IF(U309="","Debes escribir el código del municipio de residencia del trabajador. ",
IF(_xlfn.IFNA(VLOOKUP(U309,MUNICIPIO,1,FALSE),-1)=-1,"El municipio de residencia del trabajador es inválido (por favor seleccionarlo de la lista). ","")
)
)</f>
        <v/>
      </c>
      <c r="EL309" s="46">
        <f>IF($DS309,
IF(V309="","Debes escribir el la dirección de residendia del trabajador. ","")
)</f>
        <v/>
      </c>
      <c r="EM309" s="46">
        <f>IF($DS309,
IF(W309="","Debes escribir la fecha de inicio de la liquidación. ",
IF(ISERR(DATE(YEAR(W309),MONTH(W309),DAY(W309))),"El valor ingresado en fecha de inicio de liquidación no tiene un formato válido. ",
IF( AND($E$6&lt;&gt;"", DATE(YEAR(W309), MONTH(W309), 1) &lt;&gt; IFERROR(DATE(MID($E$6, 1, 4), MID($E$6, 6, 2),1), "1/1/1900") ), "La fecha de inicio de la liquidación debe estar dentro del período liquidado. ", "")
)
)
)</f>
        <v/>
      </c>
      <c r="EN309" s="46">
        <f>IF($DS309,
IF(X309="","Debes escribir la fecha de fin de la liquidación. ",
IF(ISERR(DATE(YEAR(X309),MONTH(X309),DAY(X309))),"El valor ingresado en fecha de fin de liquidación no tiene un formato válido. ",
IF( AND($E$6&lt;&gt;"", DATE(YEAR(X309), MONTH(X309), 1) &lt;&gt; IFERROR(DATE(MID($E$6, 1, 4), MID($E$6, 6, 2),1), "1/1/1900") ), "La fecha de fin de la liquidación debe estar dentro del período liquidado. ", "")
)
)
)</f>
        <v/>
      </c>
      <c r="EO309" s="46">
        <f>IF($DS309,
IF(Y309="","Debes escribir la frecuencia de pago del trabajador. ",
IF(_xlfn.IFNA(VLOOKUP(Y309,PERÍODO_DE_NÓMINA,1,FALSE),-1)=-1,"La frecuencia de pago es inválida (por favor seleccionarlo de la lista). ","")
)
)</f>
        <v/>
      </c>
      <c r="EP309" s="46">
        <f>IF($DS309,
IF(Z309="","Debes escribir la fecha de pago. ",
IF(ISERR(DATE(YEAR(Z309),MONTH(Z309),DAY(Z309))), "El valor ingresado en fecha de pago no tiene un formato válido. ","")
)
)</f>
        <v/>
      </c>
      <c r="EQ309" s="46">
        <f>IF($DS309,
IF(AA309="","Debes escribir el medio de pago. ",
IF(_xlfn.IFNA(VLOOKUP(AA309,MEDIOS_DE_PAGO,1,FALSE),-1)=-1,"El medio de pago es inválido (por favor seleccionarlo de la lista). ","")
)
)</f>
        <v/>
      </c>
      <c r="ER309" s="46">
        <f>OR(AA309='Tablas '!$T$4,AA309='Tablas '!$T$7,AA309='Tablas '!$T$8,AA309='Tablas '!$T$11)</f>
        <v/>
      </c>
      <c r="ES309" s="46">
        <f>IF(AND($DS309,ER309),
IF(AB309="","Debes escribir la entidad bancaria. ",""),
""
)</f>
        <v/>
      </c>
      <c r="ET309" s="46">
        <f>IF(AND($DS309,ER309),
IF(AC309="","Debes escribir el tipo de cuenta bancaria. ",
IF(_xlfn.IFNA(VLOOKUP(AC309,TIPO_DE_CUENTA,1,FALSE),-1)=-1,"El tipo de cuenta bancaria es inválida (por favor seleccionarlo de la lista). ","")
),
""
)</f>
        <v/>
      </c>
      <c r="EU309" s="46">
        <f>IF(AND($DS309,ER309),
IF(AD309="","Debes escribir el número de cuenta bancaria. ",""),
""
)</f>
        <v/>
      </c>
      <c r="EV309" s="46">
        <f>IF($DS309,
IF(AE309="","Debes escribir el valor del sueldo básico. ",
IF( ISERR(_xlfn.NUMBERVALUE(AE309)), "El valor del sueldo básico debe ser un número válido. ", "")
)
)</f>
        <v/>
      </c>
      <c r="EW309" s="46">
        <f>IF($DS309,
IF(AF309="","Debes escribir el número de días trabajados. ",
IF( IFERROR(INT(AF309),1.1) &lt;&gt; IFERROR(_xlfn.NUMBERVALUE(AF309),1), "La cantidad de días trabajados debe ser un número entero. ", "")
)
)</f>
        <v/>
      </c>
      <c r="EX309" s="46">
        <f>IF($DS309,
IF(AG309="","Debes escribir el valor del sueldo trabajado. ",
IF( ISERR(_xlfn.NUMBERVALUE(AG309)), "El valor del sueldo trabajado debe ser un número válido. ", "")
)
)</f>
        <v/>
      </c>
      <c r="EY309" s="46">
        <f>IF($DS309,
IF( AND(AH309&lt;&gt;"", ISERR(_xlfn.NUMBERVALUE(AH309))), "El valor del auxilio de transporte debe ser un número válido. ", "")
)</f>
        <v/>
      </c>
      <c r="EZ309" s="46">
        <f>IF($DS309,
IF( AND(AI309&lt;&gt;"", ISERR(_xlfn.NUMBERVALUE(AI309))), "El valor de viáticos salariales debe ser un número válido. ", "")
)</f>
        <v/>
      </c>
      <c r="FA309" s="46">
        <f>IF($DS309,
IF( AND(AJ309&lt;&gt;"", ISERR(_xlfn.NUMBERVALUE(AJ309))), "El valor de viáticos NO salariales debe ser un número válido. ", "")
)</f>
        <v/>
      </c>
      <c r="FB309" s="46">
        <f>CONCATENATE(AK309,AL309)&lt;&gt;""</f>
        <v/>
      </c>
      <c r="FC309" s="46">
        <f>IF(AND($DS309,FB309),
IF(AK309="","Debes escribir el número de horas extras diurnas. ",
IF( IFERROR(INT(AK309),1.1) &lt;&gt; IFERROR(_xlfn.NUMBERVALUE(AK309),1), "La cantidad de horas extras diurnas debe ser un número entero. ", "")
),
""
)</f>
        <v/>
      </c>
      <c r="FD309" s="46">
        <f>IF(AND($DS309,FB309),
IF(AL309="","Debes escribir el valor de las horas extras diurnas. ",
IF( ISERR(_xlfn.NUMBERVALUE(AL309)), "El valor de las horas extras duirnas debe ser un número válido. ", "")
),
""
)</f>
        <v/>
      </c>
      <c r="FE309" s="46">
        <f>CONCATENATE(AM309,AN309)&lt;&gt;""</f>
        <v/>
      </c>
      <c r="FF309" s="46">
        <f>IF(AND($DS309,FE309),
IF(AM309="","Debes escribir el número de horas extras nocturnas. ",
IF( IFERROR(INT(AM309),1.1) &lt;&gt; IFERROR(_xlfn.NUMBERVALUE(AM309),1), "La cantidad de horas extras nocturnas debe ser un número entero. ", "")
),
""
)</f>
        <v/>
      </c>
      <c r="FG309" s="46">
        <f>IF(AND($DS309,FE309),
IF(AN309="","Debes escribir el valor de las horas extras nocturnas. ",
IF( ISERR(_xlfn.NUMBERVALUE(AN309)), "El valor de las horas extras nocturnas debe ser un número válido. ", "")
),
""
)</f>
        <v/>
      </c>
      <c r="FH309" s="46">
        <f>CONCATENATE(AO309,AP309)&lt;&gt;""</f>
        <v/>
      </c>
      <c r="FI309" s="46">
        <f>IF(AND($DS309,FH309),
IF(AO309="","Debes escribir el número de horas extras diurnas dominicales y festivas. ",
IF( IFERROR(INT(AO309),1.1) &lt;&gt; IFERROR(_xlfn.NUMBERVALUE(AO309),1), "La cantidad de horas extras diurnas dominicales y festivas debe ser un número entero. ", "")
),
""
)</f>
        <v/>
      </c>
      <c r="FJ309" s="46">
        <f>IF(AND($DS309,FH309),
IF(AP309="","Debes escribir el valor de las horas extras diurnas dominicales y festivas. ",
IF( ISERR(_xlfn.NUMBERVALUE(AP309)), "El valor de las horas extras diurnas dominicales y festivas debe ser un número válido. ", "")
),
""
)</f>
        <v/>
      </c>
      <c r="FK309" s="46">
        <f>CONCATENATE(AQ309,AR309)&lt;&gt;""</f>
        <v/>
      </c>
      <c r="FL309" s="46">
        <f>IF(AND($DS309,FK309),
IF(AQ309="","Debes escribir el número de horas extras nocturnas dominicales y festivas. ",
IF( IFERROR(INT(AQ309),1.1) &lt;&gt; IFERROR(_xlfn.NUMBERVALUE(AQ309),1), "La cantidad de horas extras nocturnas dominicales y festivas debe ser un número entero. ", "")
),
""
)</f>
        <v/>
      </c>
      <c r="FM309" s="46">
        <f>IF(AND($DS309,FK309),
IF(AR309="","Debes escribir el valor de las horas extras nocturnas dominicales y festivas. ",
IF( ISERR(_xlfn.NUMBERVALUE(AR309)), "El valor de las horas extras nocturnas dominicales y festivas debe ser un número válido. ", "")
),
""
)</f>
        <v/>
      </c>
      <c r="FN309" s="46">
        <f>CONCATENATE(AS309,AT309)&lt;&gt;""</f>
        <v/>
      </c>
      <c r="FO309" s="46">
        <f>IF(AND($DS309,FN309),
IF(AS309="","Debes escribir el número de horas recargo nocturno. ",
IF( IFERROR(INT(AS309),1.1) &lt;&gt; IFERROR(_xlfn.NUMBERVALUE(AS309),1), "La cantidad de horas recargo nocturno debe ser un número entero. ", "")
),
""
)</f>
        <v/>
      </c>
      <c r="FP309" s="46">
        <f>IF(AND($DS309,FN309),
IF(AT309="","Debes escribir el valor de las horas recargo nocturno. ",
IF( ISERR(_xlfn.NUMBERVALUE(AT309)), "El valor de las horas recargo nocturno debe ser un número válido. ", "")
),
""
)</f>
        <v/>
      </c>
      <c r="FQ309" s="46">
        <f>CONCATENATE(AU309,AV309)&lt;&gt;""</f>
        <v/>
      </c>
      <c r="FR309" s="46">
        <f>IF(AND($DS309,FQ309),
IF(AU309="","Debes escribir el número de horas recargo diurno dominical y festivo. ",
IF( IFERROR(INT(AU309),1.1) &lt;&gt; IFERROR(_xlfn.NUMBERVALUE(AU309),1), "La cantidad de horas recargo diurno dominical y festivo debe ser un número entero. ", "")
),
""
)</f>
        <v/>
      </c>
      <c r="FS309" s="46">
        <f>IF(AND($DS309,FQ309),
IF(AV309="","Debes escribir el valor de las horas recargo diurno dominical y festivo. ",
IF( ISERR(_xlfn.NUMBERVALUE(AV309)), "El valor de las horas recargo diurno dominical y festivo debe ser un número válido. ", "")
),
""
)</f>
        <v/>
      </c>
      <c r="FT309" s="46">
        <f>CONCATENATE(AW309,AX309)&lt;&gt;""</f>
        <v/>
      </c>
      <c r="FU309" s="46">
        <f>IF(AND($DS309,FT309),
IF(AW309="","Debes escribir el número de horas recargo nocturno dominical y festivo. ",
IF( IFERROR(INT(AW309),1.1) &lt;&gt; IFERROR(_xlfn.NUMBERVALUE(AW309),1), "La cantidad de horas recargo nocturno dominical y festivo debe ser un número entero. ", "")
),
""
)</f>
        <v/>
      </c>
      <c r="FV309" s="46">
        <f>IF(AND($DS309,FT309),
IF(AX309="","Debes escribir el valor de las horas recargo nocturno dominical y festivo. ",
IF( ISERR(_xlfn.NUMBERVALUE(AX309)), "El valor de las horas recargo nocturno dominical y festivo debe ser un número válido. ", "")
),
""
)</f>
        <v/>
      </c>
      <c r="FW309" s="46">
        <f>CONCATENATE(AY309,AZ309)&lt;&gt;""</f>
        <v/>
      </c>
      <c r="FX309" s="46">
        <f>IF(AND($DS309,FW309),
IF(AY309="","Debes escribir el número de días de vacaciones comunes. ",
IF( IFERROR(INT(AY309),1.1) &lt;&gt; IFERROR(_xlfn.NUMBERVALUE(AY309),1), "La cantidad de días de vacaciones comunes debe ser un número entero. ", "")
),
""
)</f>
        <v/>
      </c>
      <c r="FY309" s="46">
        <f>IF(AND($DS309,FW309),
IF(AZ309="","Debes escribir el valor de las vacaciones comunes. ",
IF( ISERR(_xlfn.NUMBERVALUE(AZ309)), "El valor de las vacaciones comunes debe ser un número válido. ", "")
),
""
)</f>
        <v/>
      </c>
      <c r="FZ309" s="46">
        <f>CONCATENATE(BA309,BB309)&lt;&gt;""</f>
        <v/>
      </c>
      <c r="GA309" s="46">
        <f>IF(AND($DS309,FZ309),
IF(BA309="","Debes escribir el número de días de vacaciones compensadas. ",
IF( IFERROR(INT(BA309),1.1) &lt;&gt; IFERROR(_xlfn.NUMBERVALUE(BA309),1), "La cantidad de días de vacaciones compensadas debe ser un número entero. ", "")
),
""
)</f>
        <v/>
      </c>
      <c r="GB309" s="46">
        <f>IF(AND($DS309,FZ309),
IF(BB309="","Debes escribir el valor de las vacaciones compensadas. ",
IF( ISERR(_xlfn.NUMBERVALUE(BB309)), "El valor de las vacaciones compensadas debe ser un número válido. ", "")
),
""
)</f>
        <v/>
      </c>
      <c r="GC309" s="46">
        <f>CONCATENATE(BC309,BD309)&lt;&gt;""</f>
        <v/>
      </c>
      <c r="GD309" s="46">
        <f>IF(AND($DS309,GC309),
IF(BC309="","Debes escribir el número de días de prima salarial. ",
IF( IFERROR(INT(BC309),1.1) &lt;&gt; IFERROR(_xlfn.NUMBERVALUE(BC309),1), "La cantidad de días de prima salarial debe ser un número entero. ", "")
),
""
)</f>
        <v/>
      </c>
      <c r="GE309" s="46">
        <f>IF(AND($DS309,GC309),
IF(BD309="","Debes escribir el valor de los días de prima salarial. ",
IF( ISERR(_xlfn.NUMBERVALUE(BD309)), "El valor de los días de prima salarial debe ser un número válido. ", "")
),
""
)</f>
        <v/>
      </c>
      <c r="GF309" s="46">
        <f>IF($DS309,
IF( AND(BE309&lt;&gt;"", ISERR(_xlfn.NUMBERVALUE(BE309))), "El valor de la prima NO saliarial debe ser un número válido. ", "")
)</f>
        <v/>
      </c>
      <c r="GG309" s="46">
        <f>CONCATENATE(BF309,BG309,BH309)&lt;&gt;""</f>
        <v/>
      </c>
      <c r="GH309" s="46">
        <f>IF(AND($DS309,GG309),
IF(BF309="","Debes escribir el valor de las cesantías. ",
IF( ISERR(_xlfn.NUMBERVALUE(BF309)), "El valor de las cesantías debe ser un número válido. ", "")
),
""
)</f>
        <v/>
      </c>
      <c r="GI309" s="46">
        <f>IF(AND($DS309,GG309),
IF(BG309="","Debes escribir el % de cesantías. ",
IF( ISERR(_xlfn.NUMBERVALUE(BG309)), "El % de cesantías debe ser un número válido. ", "")
),
""
)</f>
        <v/>
      </c>
      <c r="GJ309" s="46">
        <f>IF(AND($DS309,GG309),
IF(BH309="","Debes escribir el valor de intereses de cesantías. ",
IF( ISERR(_xlfn.NUMBERVALUE(BH309)), "El valor de intereses de cesantías debe ser un número válido. ", "")
),
""
)</f>
        <v/>
      </c>
      <c r="GK309" s="46">
        <f>CONCATENATE(BI309,BJ309,BK309)&lt;&gt;""</f>
        <v/>
      </c>
      <c r="GL309" s="46">
        <f>IF(AND($DS309,GK309),
IF(BI309="","Debes escribir el número de días de incapacidad. ",
IF( IFERROR(INT(BI309),1.1) &lt;&gt; IFERROR(_xlfn.NUMBERVALUE(BI309),1), "La cantidad de días de incapacidad debe ser un número entero. ", "")
),
""
)</f>
        <v/>
      </c>
      <c r="GM309" s="46">
        <f>IF(AND($DS309,GK309),
IF(BJ309="","Debes escribir el tipo de incapacidad. ",
IF(_xlfn.IFNA(VLOOKUP(BJ309,TIPO_DE_INCAPACIDAD,1,FALSE),-1)=-1,"El tipo de incapacidad es inválida (por favor seleccionarlo de la lista). ","")
),
""
)</f>
        <v/>
      </c>
      <c r="GN309" s="46">
        <f>IF(AND($DS309,GK309),
IF(BK309="","Debes escribir el valor de la incapacidad. ",
IF( ISERR(_xlfn.NUMBERVALUE(BK309)), "El valor de la incapacidad debe ser un número válido. ", "")
),
""
)</f>
        <v/>
      </c>
      <c r="GO309" s="46">
        <f>CONCATENATE(BL309,BM309)&lt;&gt;""</f>
        <v/>
      </c>
      <c r="GP309" s="46">
        <f>IF(AND($DS309,GO309),
IF(BL309="","Debes escribir el número de días de licencia de maternidad o paternidad. ",
IF( IFERROR(INT(BL309),1.1) &lt;&gt; IFERROR(_xlfn.NUMBERVALUE(BL309),1), "La cantidad de días de licencia de maternidad o paternidad debe ser un número entero. ", "")
),
""
)</f>
        <v/>
      </c>
      <c r="GQ309" s="46">
        <f>IF(AND($DS309,GO309),
IF(BM309="","Debes escribir el valor de la licencia de maternidad o paternidad. ",
IF( ISERR(_xlfn.NUMBERVALUE(BM309)), "El valor de la licencia de maternidad o paternidad debe ser un número válido. ", "")
),
""
)</f>
        <v/>
      </c>
      <c r="GR309" s="46">
        <f>CONCATENATE(BN309,BO309)&lt;&gt;""</f>
        <v/>
      </c>
      <c r="GS309" s="46">
        <f>IF(AND($DS309,GR309),
IF(BN309="","Debes escribir el número de días de licencia remunerada. ",
IF( IFERROR(INT(BN309),1.1) &lt;&gt; IFERROR(_xlfn.NUMBERVALUE(BN309),1), "La cantidad de días de licencia remunerada debe ser un número entero. ", "")
),
""
)</f>
        <v/>
      </c>
      <c r="GT309" s="46">
        <f>IF(AND($DS309,GR309),
IF(BO309="","Debes escribir el valor de la licencia remunerada. ",
IF( ISERR(_xlfn.NUMBERVALUE(BO309)), "El valor de la licencia remunerada debe ser un número válido. ", "")
),
""
)</f>
        <v/>
      </c>
      <c r="GU309" s="46">
        <f>IF($DS309,
IF( AND(BP309&lt;&gt;"", ISERR(_xlfn.NUMBERVALUE(BP309))), "El valor de la licencia NO remunerada debe ser un número válido. ", "")
)</f>
        <v/>
      </c>
      <c r="GV309" s="46">
        <f>IF($DS309,
IF( AND(BQ309&lt;&gt;"", ISERR(_xlfn.NUMBERVALUE(BQ309))), "El valor de auxilios salariales debe ser un número válido. ", "")
)</f>
        <v/>
      </c>
      <c r="GW309" s="46">
        <f>IF($DS309,
IF( AND(BR309&lt;&gt;"", ISERR(_xlfn.NUMBERVALUE(BR309))), "El valor de auxilios NO salariales debe ser un número válido. ", "")
)</f>
        <v/>
      </c>
      <c r="GX309" s="46">
        <f>IF($DS309,
IF( AND(BS309&lt;&gt;"", ISERR(_xlfn.NUMBERVALUE(BS309))), "El valor de bonos salariales debe ser un número válido. ", "")
)</f>
        <v/>
      </c>
      <c r="GY309" s="46">
        <f>IF($DS309,
IF( AND(BT309&lt;&gt;"", ISERR(_xlfn.NUMBERVALUE(BT309))), "El valor de bonos NO salariales debe ser un número válido. ", "")
)</f>
        <v/>
      </c>
      <c r="GZ309" s="46">
        <f>IF($DS309,
IF( AND(BU309&lt;&gt;"", ISERR(_xlfn.NUMBERVALUE(BU309))), "El valor de bonos salariales de alimentación debe ser un número válido. ", "")
)</f>
        <v/>
      </c>
      <c r="HA309" s="46">
        <f>IF($DS309,
IF( AND(BV309&lt;&gt;"", ISERR(_xlfn.NUMBERVALUE(BV309))), "El valor de bonos NO salariales de alimentación debe ser un número válido. ", "")
)</f>
        <v/>
      </c>
      <c r="HB309" s="46">
        <f>IF($DS309,
IF( AND(BW309&lt;&gt;"", ISERR(_xlfn.NUMBERVALUE(BW309))), "El valor de bonificaciones salariales debe ser un número válido. ", "")
)</f>
        <v/>
      </c>
      <c r="HC309" s="46">
        <f>IF($DS309,
IF( AND(BX309&lt;&gt;"", ISERR(_xlfn.NUMBERVALUE(BX309))), "El valor de bonificaciones NO salariales debe ser un número válido. ", "")
)</f>
        <v/>
      </c>
      <c r="HD309" s="46">
        <f>IF($DS309,
IF( AND(BY309&lt;&gt;"", ISERR(_xlfn.NUMBERVALUE(BY309))), "El valor de compensaciones ordinarias debe ser un número válido. ", "")
)</f>
        <v/>
      </c>
      <c r="HE309" s="46">
        <f>IF($DS309,
IF( AND(BZ309&lt;&gt;"", ISERR(_xlfn.NUMBERVALUE(BZ309))), "El valor de compensaciones extraordinarias debe ser un número válido. ", "")
)</f>
        <v/>
      </c>
      <c r="HF309" s="46">
        <f>IF($DS309,
IF( AND(CA309&lt;&gt;"", ISERR(_xlfn.NUMBERVALUE(CA309))), "El valor de comisiones debe ser un número válido. ", "")
)</f>
        <v/>
      </c>
      <c r="HG309" s="46">
        <f>IF($DS309,
IF( AND(CB309&lt;&gt;"", ISERR(_xlfn.NUMBERVALUE(CB309))), "El valor de ausencia por huega debe ser un número válido. ", "")
)</f>
        <v/>
      </c>
      <c r="HH309" s="46">
        <f>IF($DS309,
IF( AND(CC309&lt;&gt;"", ISERR(_xlfn.NUMBERVALUE(CC309))), "El valor de anticipos debe ser un número válido. ", "")
)</f>
        <v/>
      </c>
      <c r="HI309" s="46">
        <f>IF($DS309,
IF( AND(CD309&lt;&gt;"", ISERR(_xlfn.NUMBERVALUE(CD309))), "El valor de pagos a terceros debe ser un número válido. ", "")
)</f>
        <v/>
      </c>
      <c r="HJ309" s="46">
        <f>IF($DS309,
IF( AND(CE309&lt;&gt;"", ISERR(_xlfn.NUMBERVALUE(CE309))), "El valor de dotación debe ser un número válido. ", "")
)</f>
        <v/>
      </c>
      <c r="HK309" s="46">
        <f>IF($DS309,
IF( AND(CF309&lt;&gt;"", ISERR(_xlfn.NUMBERVALUE(CF309))), "El valor de apoyo sostenibilidad debe ser un número válido. ", "")
)</f>
        <v/>
      </c>
      <c r="HL309" s="46">
        <f>IF($DS309,
IF( AND(CG309&lt;&gt;"", ISERR(_xlfn.NUMBERVALUE(CG309))), "El valor de teletrabajo debe ser un número válido. ", "")
)</f>
        <v/>
      </c>
      <c r="HM309" s="46">
        <f>IF($DS309,
IF( AND(CH309&lt;&gt;"", ISERR(_xlfn.NUMBERVALUE(CH309))), "El valor de bonificación de retiro debe ser un número válido. ", "")
)</f>
        <v/>
      </c>
      <c r="HN309" s="46">
        <f>IF($DS309,
IF( AND(CI309&lt;&gt;"", ISERR(_xlfn.NUMBERVALUE(CI309))), "El valor de indemnización de retiro debe ser un número válido. ", "")
)</f>
        <v/>
      </c>
      <c r="HO309" s="46">
        <f>IF($DS309,
IF( AND(CJ309&lt;&gt;"", ISERR(_xlfn.NUMBERVALUE(CJ309))), "El valor de reintegros debe ser un número válido. ", "")
)</f>
        <v/>
      </c>
      <c r="HP309" s="46">
        <f>CONCATENATE(CK309,CL309,CM309)&lt;&gt;""</f>
        <v/>
      </c>
      <c r="HQ309" s="46">
        <f>IF(AND($DS309,HP309),
IF(CK309="","Debes escribir la descripción de otro concepto no categorizado. ",""),
""
)</f>
        <v/>
      </c>
      <c r="HR309" s="46">
        <f>IF(AND($DS309,HP309),
IF(CONCATENATE(CL309,CM309)="","Debes escribir al menos un valor de concepto no categorizado (salarial o no salarial). ",
IF(ISERR(_xlfn.NUMBERVALUE(CL309)),"El valor salarial concepto no categorizado debe ser un número válido. ","")
),
""
)</f>
        <v/>
      </c>
      <c r="HS309" s="46">
        <f>IF(AND($DS309,HP309),
IF(CONCATENATE(CL309,CM309)="","Debes escribir al menos un valor de concepto no categorizado (salarial o no salarial). ",
IF(ISERR(_xlfn.NUMBERVALUE(CM309)),"El valor NO salarial concepto no categorizado debe ser un número válido. ","")
),
""
)</f>
        <v/>
      </c>
      <c r="HT309" s="46">
        <f>IF($DS309,
IF(CN309="","Debes escribir el porcentaje del aporte a salud. ",
IF( ISERR(_xlfn.NUMBERVALUE(CN309)), "El valor del porcentaje del aporte a salud debe ser un número válido. ", "")
)
)</f>
        <v/>
      </c>
      <c r="HU309" s="46">
        <f>IF($DS309,
IF(CO309="","Debes escribir el valor del aporte a salud. ",
IF( ISERR(_xlfn.NUMBERVALUE(CO309)), "El valor del aporte a salud debe ser un número válido. ", "")
)
)</f>
        <v/>
      </c>
      <c r="HV309" s="46">
        <f>IF($DS309,
IF( AND(CP309&lt;&gt;"", ISERR(_xlfn.NUMBERVALUE(CP309))), "El valor plan complementario debe ser un número válido. ", "")
)</f>
        <v/>
      </c>
      <c r="HW309" s="46">
        <f>IF($DS309,
IF(CQ309="","Debes escribir el porcentaje del aporte a pensión. ",
IF( ISERR(_xlfn.NUMBERVALUE(CQ309)), "El valor del porcentaje del aporte a pensión debe ser un número válido. ", "")
)
)</f>
        <v/>
      </c>
      <c r="HX309" s="46">
        <f>IF($DS309,
IF(CR309="","Debes escribir el valor del aporte a pensión. ",
IF( ISERR(_xlfn.NUMBERVALUE(CR309)), "El valor del aporte a salud debe ser un número válido. ", "")
)
)</f>
        <v/>
      </c>
      <c r="HY309" s="46">
        <f>IF($DS309,
IF( AND(CS309&lt;&gt;"", ISERR(_xlfn.NUMBERVALUE(CS309))), "El valor pensión voluntaria debe ser un número válido. ", "")
)</f>
        <v/>
      </c>
      <c r="HZ309" s="46">
        <f>CONCATENATE(CT309,CU309,CV309,CW309)&lt;&gt;""</f>
        <v/>
      </c>
      <c r="IA309" s="46">
        <f>IF(AND($DS309,HZ309),
IF(CT309="","Debes escribir el % del fondo de seguridad pensional. ",
IF( ISERR(_xlfn.NUMBERVALUE(CT309)), "El % del fondo de seguridad debe ser un número válido. ", "")
),
""
)</f>
        <v/>
      </c>
      <c r="IB309" s="46">
        <f>IF(AND($DS309,HZ309),
IF(CU309="","Debes escribir el valor del aporte al fondo de solidaridad pensional. ",
IF( ISERR(_xlfn.NUMBERVALUE(CU309)), "El valor del aporte al fondo de solidaridad pensional debe ser un número válido. ", "")
),
""
)</f>
        <v/>
      </c>
      <c r="IC309" s="46">
        <f>IF(AND($DS309,HZ309),
IF(CV309="","Debes escribir el % del fondo de subsistencia. ",
IF( ISERR(_xlfn.NUMBERVALUE(CV309)), "El % del fondo de subsistencia debe ser un número válido. ", "")
),
""
)</f>
        <v/>
      </c>
      <c r="ID309" s="46">
        <f>IF(AND($DS309,HZ309),
IF(CW309="","Debes escribir el valor del fondo de subsistencia. ",
IF( ISERR(_xlfn.NUMBERVALUE(CW309)), "El valor del fondo de subsistencia debe ser un número válido. ", "")
),
""
)</f>
        <v/>
      </c>
      <c r="IE309" s="46">
        <f>CONCATENATE(CX309,CY309)&lt;&gt;""</f>
        <v/>
      </c>
      <c r="IF309" s="46">
        <f>IF(AND($DS309,IE309),
IF(CX309="","Debes escribir el % de sindicato. ",
IF( ISERR(_xlfn.NUMBERVALUE(CX309)), "El % de sindicato debe ser un número válido. ", "")
),
""
)</f>
        <v/>
      </c>
      <c r="IG309" s="46">
        <f>IF(AND($DS309,IE309),
IF(CY309="","Debes escribir el valor del sindicato. ",
IF( ISERR(_xlfn.NUMBERVALUE(CY309)), "El valor del sindicato debe ser un número válido. ", "")
),
""
)</f>
        <v/>
      </c>
      <c r="IH309" s="46">
        <f>IF($DS309,
IF( AND(CZ309&lt;&gt;"", ISERR(_xlfn.NUMBERVALUE(CZ309))), "El valor de sanción pública debe ser un número válido. ", "")
)</f>
        <v/>
      </c>
      <c r="II309" s="46">
        <f>IF($DS309,
IF( AND(DA309&lt;&gt;"", ISERR(_xlfn.NUMBERVALUE(DA309))), "El valor de sanción privada debe ser un número válido. ", "")
)</f>
        <v/>
      </c>
      <c r="IJ309" s="46">
        <f>CONCATENATE(DB309,DC309)&lt;&gt;""</f>
        <v/>
      </c>
      <c r="IK309" s="46">
        <f>IF(AND($DS309,IJ309),
IF(DB309="","Debes escribir la descripción de libranza. ",""),
""
)</f>
        <v/>
      </c>
      <c r="IL309" s="46">
        <f>IF(AND($DS309,IJ309),
IF(DC309="","Debes escribir la cuota libranza. ",
IF(ISERR(_xlfn.NUMBERVALUE(DC309)),"El valor de la cuota libranza debe ser un número válido. ","")
),
""
)</f>
        <v/>
      </c>
      <c r="IM309" s="46">
        <f>IF($DS309,
IF( AND(DD309&lt;&gt;"", ISERR(_xlfn.NUMBERVALUE(DD309))), "El valor de pagos a terceros debe ser un número válido. ", "")
)</f>
        <v/>
      </c>
      <c r="IN309" s="46">
        <f>IF($DS309,
IF( AND(DE309&lt;&gt;"", ISERR(_xlfn.NUMBERVALUE(DE309))), "El valor de anticipos debe ser un número válido. ", "")
)</f>
        <v/>
      </c>
      <c r="IO309" s="46">
        <f>IF($DS309,
IF( AND(DF309&lt;&gt;"", ISERR(_xlfn.NUMBERVALUE(DF309))), "El valor de AFC debe ser un número válido. ", "")
)</f>
        <v/>
      </c>
      <c r="IP309" s="46">
        <f>IF($DS309,
IF( AND(DG309&lt;&gt;"", ISERR(_xlfn.NUMBERVALUE(DG309))), "El valor de rete-fuente debe ser un número válido. ", "")
)</f>
        <v/>
      </c>
      <c r="IQ309" s="46">
        <f>IF($DS309,
IF( AND(DH309&lt;&gt;"", ISERR(_xlfn.NUMBERVALUE(DH309))), "El valor de cooperativa de trabajo debe ser un número válido. ", "")
)</f>
        <v/>
      </c>
      <c r="IR309" s="46">
        <f>IF($DS309,
IF( AND(DI309&lt;&gt;"", ISERR(_xlfn.NUMBERVALUE(DI309))), "El valor de embargo fiscal debe ser un número válido. ", "")
)</f>
        <v/>
      </c>
      <c r="IS309" s="46">
        <f>IF($DS309,
IF( AND(DJ309&lt;&gt;"", ISERR(_xlfn.NUMBERVALUE(DJ309))), "El valor de educación debe ser un número válido. ", "")
)</f>
        <v/>
      </c>
      <c r="IT309" s="46">
        <f>IF($DS309,
IF( AND(DK309&lt;&gt;"", ISERR(_xlfn.NUMBERVALUE(DK309))), "El valor de reintegro debe ser un número válido. ", "")
)</f>
        <v/>
      </c>
      <c r="IU309" s="46">
        <f>IF($DS309,
IF( AND(DL309&lt;&gt;"", ISERR(_xlfn.NUMBERVALUE(DL309))), "El valor de deuda debe ser un número válido. ", "")
)</f>
        <v/>
      </c>
      <c r="IV309" s="46">
        <f>IF($DS309,
IF( AND(DM309&lt;&gt;"", ISERR(_xlfn.NUMBERVALUE(DM309))), "El valor de otras deducciones debe ser un número válido. ", "")
)</f>
        <v/>
      </c>
      <c r="IW309" s="46">
        <f>IF($DS309,
IF(DN309="","Debes escribir el valor de los devengos totales. ",
IF( ISERR(_xlfn.NUMBERVALUE(DN309)), "El valor de los devengos totales debe ser un número válido. ", "")
)
)</f>
        <v/>
      </c>
      <c r="IX309" s="46">
        <f>IF($DS309,
IF(DO309="","Debes escribir el valor de las deducciones totales. ",
IF( ISERR(_xlfn.NUMBERVALUE(DO309)), "El valor de las deducciones totales debe ser un número válido. ", "")
)
)</f>
        <v/>
      </c>
      <c r="IY309" s="46">
        <f>IF($DS309,
IF(DP309="","Debes escribir el valor del salario total. ",
IF( ISERR(_xlfn.NUMBERVALUE(DP309)), "El valor del salario total debe ser un número válido. ", "")
)
)</f>
        <v/>
      </c>
    </row>
    <row r="310">
      <c r="B310" s="48" t="n">
        <v>298</v>
      </c>
      <c r="C310" s="61">
        <f>IF(AND(DS310,DP310&lt;&gt;""),
IF(DQ310="","OK","Error"),
""
)</f>
        <v/>
      </c>
      <c r="D310" s="53" t="n"/>
      <c r="E310" s="52" t="n"/>
      <c r="F310" s="112" t="n"/>
      <c r="G310" s="52" t="n"/>
      <c r="H310" s="53" t="n"/>
      <c r="I310" s="52" t="n"/>
      <c r="J310" s="52" t="n"/>
      <c r="K310" s="53" t="n"/>
      <c r="L310" s="55" t="n"/>
      <c r="M310" s="108" t="n"/>
      <c r="N310" s="56" t="n"/>
      <c r="O310" s="52" t="n"/>
      <c r="P310" s="52" t="n"/>
      <c r="Q310" s="52" t="n"/>
      <c r="R310" s="52" t="n"/>
      <c r="S310" s="52" t="n"/>
      <c r="T310" s="53" t="n"/>
      <c r="U310" s="52" t="n"/>
      <c r="V310" s="52" t="n"/>
      <c r="W310" s="55" t="n"/>
      <c r="X310" s="55" t="n"/>
      <c r="Y310" s="52" t="n"/>
      <c r="Z310" s="55" t="n"/>
      <c r="AA310" s="52" t="n"/>
      <c r="AB310" s="53" t="n"/>
      <c r="AC310" s="53" t="n"/>
      <c r="AD310" s="53" t="n"/>
      <c r="AE310" s="177" t="n"/>
      <c r="AF310" s="113" t="n"/>
      <c r="AG310" s="177" t="n"/>
      <c r="AH310" s="178" t="n"/>
      <c r="AI310" s="178" t="n"/>
      <c r="AJ310" s="178" t="n"/>
      <c r="AK310" s="114" t="n"/>
      <c r="AL310" s="178" t="n"/>
      <c r="AM310" s="114" t="n"/>
      <c r="AN310" s="178" t="n"/>
      <c r="AO310" s="114" t="n"/>
      <c r="AP310" s="178" t="n"/>
      <c r="AQ310" s="114" t="n"/>
      <c r="AR310" s="178" t="n"/>
      <c r="AS310" s="114" t="n"/>
      <c r="AT310" s="178" t="n"/>
      <c r="AU310" s="114" t="n"/>
      <c r="AV310" s="178" t="n"/>
      <c r="AW310" s="114" t="n"/>
      <c r="AX310" s="178" t="n"/>
      <c r="AY310" s="114" t="n"/>
      <c r="AZ310" s="178" t="n"/>
      <c r="BA310" s="114" t="n"/>
      <c r="BB310" s="178" t="n"/>
      <c r="BC310" s="114" t="n"/>
      <c r="BD310" s="178" t="n"/>
      <c r="BE310" s="178" t="n"/>
      <c r="BF310" s="178" t="n"/>
      <c r="BG310" s="59" t="n"/>
      <c r="BH310" s="178" t="n"/>
      <c r="BI310" s="114" t="n"/>
      <c r="BJ310" s="53" t="n"/>
      <c r="BK310" s="178" t="n"/>
      <c r="BL310" s="114" t="n"/>
      <c r="BM310" s="178" t="n"/>
      <c r="BN310" s="114" t="n"/>
      <c r="BO310" s="178" t="n"/>
      <c r="BP310" s="178" t="n"/>
      <c r="BQ310" s="178" t="n"/>
      <c r="BR310" s="178" t="n"/>
      <c r="BS310" s="178" t="n"/>
      <c r="BT310" s="178" t="n"/>
      <c r="BU310" s="178" t="n"/>
      <c r="BV310" s="178" t="n"/>
      <c r="BW310" s="178" t="n"/>
      <c r="BX310" s="178" t="n"/>
      <c r="BY310" s="178" t="n"/>
      <c r="BZ310" s="178" t="n"/>
      <c r="CA310" s="178" t="n"/>
      <c r="CB310" s="178" t="n"/>
      <c r="CC310" s="178" t="n"/>
      <c r="CD310" s="178" t="n"/>
      <c r="CE310" s="178" t="n"/>
      <c r="CF310" s="178" t="n"/>
      <c r="CG310" s="178" t="n"/>
      <c r="CH310" s="178" t="n"/>
      <c r="CI310" s="178" t="n"/>
      <c r="CJ310" s="178" t="n"/>
      <c r="CK310" s="53" t="n"/>
      <c r="CL310" s="178" t="n"/>
      <c r="CM310" s="178" t="n"/>
      <c r="CN310" s="60" t="n"/>
      <c r="CO310" s="177" t="n"/>
      <c r="CP310" s="178" t="n"/>
      <c r="CQ310" s="60" t="n"/>
      <c r="CR310" s="177" t="n"/>
      <c r="CS310" s="178" t="n"/>
      <c r="CT310" s="59" t="n"/>
      <c r="CU310" s="178" t="n"/>
      <c r="CV310" s="59" t="n"/>
      <c r="CW310" s="178" t="n"/>
      <c r="CX310" s="59" t="n"/>
      <c r="CY310" s="178" t="n"/>
      <c r="CZ310" s="178" t="n"/>
      <c r="DA310" s="178" t="n"/>
      <c r="DB310" s="53" t="n"/>
      <c r="DC310" s="178" t="n"/>
      <c r="DD310" s="178" t="n"/>
      <c r="DE310" s="178" t="n"/>
      <c r="DF310" s="178" t="n"/>
      <c r="DG310" s="178" t="n"/>
      <c r="DH310" s="178" t="n"/>
      <c r="DI310" s="178" t="n"/>
      <c r="DJ310" s="178" t="n"/>
      <c r="DK310" s="178" t="n"/>
      <c r="DL310" s="178" t="n"/>
      <c r="DM310" s="178" t="n"/>
      <c r="DN310" s="177" t="n"/>
      <c r="DO310" s="177" t="n"/>
      <c r="DP310" s="177" t="n"/>
      <c r="DQ310" s="76">
        <f>IF(AND(DS310,DP310&lt;&gt;""),
CONCATENATE(DT310,DU310,DV310,DW310,DX310,DY310,DZ310,EA310,EB310,EC310,ED310,EE310,EF310,EG310,EH310,EI310,EJ310,EK310,EL310,EM310,EN310,EO310,EP310,EQ310,ES310,ET310,EU310,EV310,EW310,EX310,EY310,EZ310,FA310,FC310,FD310,FF310,FG310,FI310,FJ310,FL310,FM310,FO310,FP310,FR310,FS310,FU310,FV310,FX310,FY310,GA310,GB310,GD310,GE310,GF310,GH310,GI310,GJ310,GL310,GM310,GN310,GP310,GQ310,GS310,GT310,GU310,GV310,GW310,GX310,GY310,GZ310,HA310,HB310,HC310,HD310,HE310,HF310,HG310,HH310,HI310,HJ310,HK310,HL310,HM310,HN310,HO310,HQ310,HR310,HS310,HT310,HU310,HV310,HW310,HX310,HY310,IA310,IB310,IC310,ID310,IF310,IG310,IH310,II310,IK310,IL310,IM310,IN310,IO310,IP310,IQ310,IR310,IS310,IT310,IU310,IV310,IW310,IX310,IY310,IZ310),
""
)</f>
        <v/>
      </c>
      <c r="DR310" s="53" t="n"/>
      <c r="DS310" s="46">
        <f>CONCATENATE(D310,$E310,$F310,$G310,H310,$I310,$J310,K310,$L310,$M310,N310,$O310,$P310,$Q310,$R310,$S310,T310,$U310,$V310,$W310,$X310,$Y310,$Z310,$AA310,AB310,AC310,AD310,$AE310,$AF310,$AG310,AH310,AI310,AJ310,AK310,AL310,AM310,AN310,AO310,AP310,AQ310,AR310,AS310,AT310,AU310,AV310,AW310,AX310,AY310,AZ310,BA310,BB310,BC310,BD310,BE310,BF310,BG310,BH310,BI310,BJ310,BK310,BL310,BM310,BN310,BO310,BP310,BQ310,BR310,BS310,BT310,BU310,BV310,BW310,BX310,BY310,BZ310,CA310,CB310,CC310,CD310,CE310,CF310,CG310,CH310,CI310,CJ310,CK310,CL310,CM310,$CN310,$CO310,CP310,$CQ310,$CR310,CS310,CT310,CU310,CV310,CW310,CX310,CY310,CZ310,DA310,DB310,DC310,DD310,DE310,DF310,DG310,DH310,DI310,DJ310,DK310,DL310,DM310,$DN310,$DO310,$DP310,DR310)&lt;&gt;""</f>
        <v/>
      </c>
      <c r="DT310" s="46">
        <f>IF(AND($DS310,$E$4&lt;&gt;""),
IF(LEFT($E$4,2) = "1.",
IF(D310&lt;&gt;"","El CUNE sólo se envía en operaciones de novedad o ajuste. ",""),
IF(D310="","Debes escribir un CUNE válido para realizar operaciones de novedad o ajuste. ","")),
""
)</f>
        <v/>
      </c>
      <c r="DU310" s="46">
        <f>IF($DS310,
IF(E310="","Debes seleccionar el tipo de documento del empleado. ",
IF(_xlfn.IFNA(VLOOKUP(E310,TIPO_DE_DOCUMENTO,1,FALSE),-1)=-1,"El tipo de documento no es válido (por favor seleccionarlo de la lista). ","")
)
)</f>
        <v/>
      </c>
      <c r="DV310" s="46">
        <f>IF($DS310,
IF(F310="","Debes escribir el número de documento del empleado. ","")
)</f>
        <v/>
      </c>
      <c r="DW310" s="46">
        <f>IF($DS310,
IF(G310="","Debes escribir el primer nombre del empleado. ","")
)</f>
        <v/>
      </c>
      <c r="DY310" s="46">
        <f>IF($DS310,
IF(I310="","Debes escribir el primer apellido del empleado. ","")
)</f>
        <v/>
      </c>
      <c r="DZ310" s="46">
        <f>IF($DS310,
IF(J310="","Debes escribir el segundo apellido del empleado. ","")
)</f>
        <v/>
      </c>
      <c r="EB310" s="46">
        <f>IF($DS310,
IF(L310="","Debes escribir la fecha de ingreso del empleado. ",
IF(ISERR(DATE(YEAR(L310),MONTH(L310),DAY(L310))), "El valor ingresado en fecha de ingreso no tiene un formato válido. ","")
)
)</f>
        <v/>
      </c>
      <c r="EC310" s="46">
        <f>IF($DS310,
IF(M310="","Debes escribir el tiempo laborado. ",
IF( IFERROR(INT(M310),1.1) &lt;&gt; IFERROR(_xlfn.NUMBERVALUE(M310),1), "El valor de los días trabajados debe ser un número entero. ", "")
)
)</f>
        <v/>
      </c>
      <c r="ED310" s="46">
        <f>IF($DS310,
IF( AND(N310&lt;&gt;"", ISERR(DATE(YEAR(N310),MONTH(N310),DAY(N310))) ), "El valor ingresado en fecha de ingreso no tiene un formato válido. ",
IF( AND(N310&lt;&gt;"", $E$6&lt;&gt;"", DATE(YEAR(N310), MONTH(N310), 1) &lt;&gt; IFERROR(DATE(MID($E$6, 1, 4), MID($E$6, 6, 2),1), "1/1/1900") ), "La fecha de retiro debe estar dentro del período liquidado. ", "")
)
)</f>
        <v/>
      </c>
      <c r="EE310" s="46">
        <f>IF($DS310,
IF(O310="","Debes seleccionar el tipo de trabajador. ",
IF(_xlfn.IFNA(VLOOKUP(O310,TIPO_DE_TRABAJADOR,1,FALSE),-1)=-1,"El tipo de trabajador no es válido (por favor seleccionarlo de la lista). ","")
)
)</f>
        <v/>
      </c>
      <c r="EF310" s="46">
        <f>IF($DS310,
IF(P310="","Debes seleccionar si es un trabajador dependiente pensionado por vejez. ",
IF(_xlfn.IFNA(VLOOKUP(P310,SUBTIPO_DE_TRABAJADOR,1,FALSE),-1)=-1,"El tipo de trabajador dependiente pensionado por vejez no es válido (por favor seleccionarlo de la lista). ","")
)
)</f>
        <v/>
      </c>
      <c r="EG310" s="46">
        <f>IF($DS310,
IF(Q310="","Debes seleccionar el tipo de contrato del trabajador. ",
IF(_xlfn.IFNA(VLOOKUP(Q310,TIPO_DE_CONTRATO,1,FALSE),-1)=-1,"El tipo de contrato del trabajador no es válido (por favor seleccionarlo de la lista). ","")
)
)</f>
        <v/>
      </c>
      <c r="EH310" s="46">
        <f>IF($DS310,
IF(R310="","Debes seleccionar si es un salario integral. ",
IF(_xlfn.IFNA(VLOOKUP(R310,SI_NO,1,FALSE),-1)=-1,"Valor no válido para salario integral (por favor seleccionarlo de la lista). ","")
)
)</f>
        <v/>
      </c>
      <c r="EI310" s="46">
        <f>IF($DS310,
IF(S310="","Debes seleccionar si el trabajador realiza actividades de riesgo. ",
IF(_xlfn.IFNA(VLOOKUP(S310,SI_NO,1,FALSE),-1)=-1,"Valor no válido para actividad de alto riesgo (por favor seleccionarlo de la lista). ","")
)
)</f>
        <v/>
      </c>
      <c r="EK310" s="46">
        <f>IF($DS310,
IF(U310="","Debes escribir el código del municipio de residencia del trabajador. ",
IF(_xlfn.IFNA(VLOOKUP(U310,MUNICIPIO,1,FALSE),-1)=-1,"El municipio de residencia del trabajador es inválido (por favor seleccionarlo de la lista). ","")
)
)</f>
        <v/>
      </c>
      <c r="EL310" s="46">
        <f>IF($DS310,
IF(V310="","Debes escribir el la dirección de residendia del trabajador. ","")
)</f>
        <v/>
      </c>
      <c r="EM310" s="46">
        <f>IF($DS310,
IF(W310="","Debes escribir la fecha de inicio de la liquidación. ",
IF(ISERR(DATE(YEAR(W310),MONTH(W310),DAY(W310))),"El valor ingresado en fecha de inicio de liquidación no tiene un formato válido. ",
IF( AND($E$6&lt;&gt;"", DATE(YEAR(W310), MONTH(W310), 1) &lt;&gt; IFERROR(DATE(MID($E$6, 1, 4), MID($E$6, 6, 2),1), "1/1/1900") ), "La fecha de inicio de la liquidación debe estar dentro del período liquidado. ", "")
)
)
)</f>
        <v/>
      </c>
      <c r="EN310" s="46">
        <f>IF($DS310,
IF(X310="","Debes escribir la fecha de fin de la liquidación. ",
IF(ISERR(DATE(YEAR(X310),MONTH(X310),DAY(X310))),"El valor ingresado en fecha de fin de liquidación no tiene un formato válido. ",
IF( AND($E$6&lt;&gt;"", DATE(YEAR(X310), MONTH(X310), 1) &lt;&gt; IFERROR(DATE(MID($E$6, 1, 4), MID($E$6, 6, 2),1), "1/1/1900") ), "La fecha de fin de la liquidación debe estar dentro del período liquidado. ", "")
)
)
)</f>
        <v/>
      </c>
      <c r="EO310" s="46">
        <f>IF($DS310,
IF(Y310="","Debes escribir la frecuencia de pago del trabajador. ",
IF(_xlfn.IFNA(VLOOKUP(Y310,PERÍODO_DE_NÓMINA,1,FALSE),-1)=-1,"La frecuencia de pago es inválida (por favor seleccionarlo de la lista). ","")
)
)</f>
        <v/>
      </c>
      <c r="EP310" s="46">
        <f>IF($DS310,
IF(Z310="","Debes escribir la fecha de pago. ",
IF(ISERR(DATE(YEAR(Z310),MONTH(Z310),DAY(Z310))), "El valor ingresado en fecha de pago no tiene un formato válido. ","")
)
)</f>
        <v/>
      </c>
      <c r="EQ310" s="46">
        <f>IF($DS310,
IF(AA310="","Debes escribir el medio de pago. ",
IF(_xlfn.IFNA(VLOOKUP(AA310,MEDIOS_DE_PAGO,1,FALSE),-1)=-1,"El medio de pago es inválido (por favor seleccionarlo de la lista). ","")
)
)</f>
        <v/>
      </c>
      <c r="ER310" s="46">
        <f>OR(AA310='Tablas '!$T$4,AA310='Tablas '!$T$7,AA310='Tablas '!$T$8,AA310='Tablas '!$T$11)</f>
        <v/>
      </c>
      <c r="ES310" s="46">
        <f>IF(AND($DS310,ER310),
IF(AB310="","Debes escribir la entidad bancaria. ",""),
""
)</f>
        <v/>
      </c>
      <c r="ET310" s="46">
        <f>IF(AND($DS310,ER310),
IF(AC310="","Debes escribir el tipo de cuenta bancaria. ",
IF(_xlfn.IFNA(VLOOKUP(AC310,TIPO_DE_CUENTA,1,FALSE),-1)=-1,"El tipo de cuenta bancaria es inválida (por favor seleccionarlo de la lista). ","")
),
""
)</f>
        <v/>
      </c>
      <c r="EU310" s="46">
        <f>IF(AND($DS310,ER310),
IF(AD310="","Debes escribir el número de cuenta bancaria. ",""),
""
)</f>
        <v/>
      </c>
      <c r="EV310" s="46">
        <f>IF($DS310,
IF(AE310="","Debes escribir el valor del sueldo básico. ",
IF( ISERR(_xlfn.NUMBERVALUE(AE310)), "El valor del sueldo básico debe ser un número válido. ", "")
)
)</f>
        <v/>
      </c>
      <c r="EW310" s="46">
        <f>IF($DS310,
IF(AF310="","Debes escribir el número de días trabajados. ",
IF( IFERROR(INT(AF310),1.1) &lt;&gt; IFERROR(_xlfn.NUMBERVALUE(AF310),1), "La cantidad de días trabajados debe ser un número entero. ", "")
)
)</f>
        <v/>
      </c>
      <c r="EX310" s="46">
        <f>IF($DS310,
IF(AG310="","Debes escribir el valor del sueldo trabajado. ",
IF( ISERR(_xlfn.NUMBERVALUE(AG310)), "El valor del sueldo trabajado debe ser un número válido. ", "")
)
)</f>
        <v/>
      </c>
      <c r="EY310" s="46">
        <f>IF($DS310,
IF( AND(AH310&lt;&gt;"", ISERR(_xlfn.NUMBERVALUE(AH310))), "El valor del auxilio de transporte debe ser un número válido. ", "")
)</f>
        <v/>
      </c>
      <c r="EZ310" s="46">
        <f>IF($DS310,
IF( AND(AI310&lt;&gt;"", ISERR(_xlfn.NUMBERVALUE(AI310))), "El valor de viáticos salariales debe ser un número válido. ", "")
)</f>
        <v/>
      </c>
      <c r="FA310" s="46">
        <f>IF($DS310,
IF( AND(AJ310&lt;&gt;"", ISERR(_xlfn.NUMBERVALUE(AJ310))), "El valor de viáticos NO salariales debe ser un número válido. ", "")
)</f>
        <v/>
      </c>
      <c r="FB310" s="46">
        <f>CONCATENATE(AK310,AL310)&lt;&gt;""</f>
        <v/>
      </c>
      <c r="FC310" s="46">
        <f>IF(AND($DS310,FB310),
IF(AK310="","Debes escribir el número de horas extras diurnas. ",
IF( IFERROR(INT(AK310),1.1) &lt;&gt; IFERROR(_xlfn.NUMBERVALUE(AK310),1), "La cantidad de horas extras diurnas debe ser un número entero. ", "")
),
""
)</f>
        <v/>
      </c>
      <c r="FD310" s="46">
        <f>IF(AND($DS310,FB310),
IF(AL310="","Debes escribir el valor de las horas extras diurnas. ",
IF( ISERR(_xlfn.NUMBERVALUE(AL310)), "El valor de las horas extras duirnas debe ser un número válido. ", "")
),
""
)</f>
        <v/>
      </c>
      <c r="FE310" s="46">
        <f>CONCATENATE(AM310,AN310)&lt;&gt;""</f>
        <v/>
      </c>
      <c r="FF310" s="46">
        <f>IF(AND($DS310,FE310),
IF(AM310="","Debes escribir el número de horas extras nocturnas. ",
IF( IFERROR(INT(AM310),1.1) &lt;&gt; IFERROR(_xlfn.NUMBERVALUE(AM310),1), "La cantidad de horas extras nocturnas debe ser un número entero. ", "")
),
""
)</f>
        <v/>
      </c>
      <c r="FG310" s="46">
        <f>IF(AND($DS310,FE310),
IF(AN310="","Debes escribir el valor de las horas extras nocturnas. ",
IF( ISERR(_xlfn.NUMBERVALUE(AN310)), "El valor de las horas extras nocturnas debe ser un número válido. ", "")
),
""
)</f>
        <v/>
      </c>
      <c r="FH310" s="46">
        <f>CONCATENATE(AO310,AP310)&lt;&gt;""</f>
        <v/>
      </c>
      <c r="FI310" s="46">
        <f>IF(AND($DS310,FH310),
IF(AO310="","Debes escribir el número de horas extras diurnas dominicales y festivas. ",
IF( IFERROR(INT(AO310),1.1) &lt;&gt; IFERROR(_xlfn.NUMBERVALUE(AO310),1), "La cantidad de horas extras diurnas dominicales y festivas debe ser un número entero. ", "")
),
""
)</f>
        <v/>
      </c>
      <c r="FJ310" s="46">
        <f>IF(AND($DS310,FH310),
IF(AP310="","Debes escribir el valor de las horas extras diurnas dominicales y festivas. ",
IF( ISERR(_xlfn.NUMBERVALUE(AP310)), "El valor de las horas extras diurnas dominicales y festivas debe ser un número válido. ", "")
),
""
)</f>
        <v/>
      </c>
      <c r="FK310" s="46">
        <f>CONCATENATE(AQ310,AR310)&lt;&gt;""</f>
        <v/>
      </c>
      <c r="FL310" s="46">
        <f>IF(AND($DS310,FK310),
IF(AQ310="","Debes escribir el número de horas extras nocturnas dominicales y festivas. ",
IF( IFERROR(INT(AQ310),1.1) &lt;&gt; IFERROR(_xlfn.NUMBERVALUE(AQ310),1), "La cantidad de horas extras nocturnas dominicales y festivas debe ser un número entero. ", "")
),
""
)</f>
        <v/>
      </c>
      <c r="FM310" s="46">
        <f>IF(AND($DS310,FK310),
IF(AR310="","Debes escribir el valor de las horas extras nocturnas dominicales y festivas. ",
IF( ISERR(_xlfn.NUMBERVALUE(AR310)), "El valor de las horas extras nocturnas dominicales y festivas debe ser un número válido. ", "")
),
""
)</f>
        <v/>
      </c>
      <c r="FN310" s="46">
        <f>CONCATENATE(AS310,AT310)&lt;&gt;""</f>
        <v/>
      </c>
      <c r="FO310" s="46">
        <f>IF(AND($DS310,FN310),
IF(AS310="","Debes escribir el número de horas recargo nocturno. ",
IF( IFERROR(INT(AS310),1.1) &lt;&gt; IFERROR(_xlfn.NUMBERVALUE(AS310),1), "La cantidad de horas recargo nocturno debe ser un número entero. ", "")
),
""
)</f>
        <v/>
      </c>
      <c r="FP310" s="46">
        <f>IF(AND($DS310,FN310),
IF(AT310="","Debes escribir el valor de las horas recargo nocturno. ",
IF( ISERR(_xlfn.NUMBERVALUE(AT310)), "El valor de las horas recargo nocturno debe ser un número válido. ", "")
),
""
)</f>
        <v/>
      </c>
      <c r="FQ310" s="46">
        <f>CONCATENATE(AU310,AV310)&lt;&gt;""</f>
        <v/>
      </c>
      <c r="FR310" s="46">
        <f>IF(AND($DS310,FQ310),
IF(AU310="","Debes escribir el número de horas recargo diurno dominical y festivo. ",
IF( IFERROR(INT(AU310),1.1) &lt;&gt; IFERROR(_xlfn.NUMBERVALUE(AU310),1), "La cantidad de horas recargo diurno dominical y festivo debe ser un número entero. ", "")
),
""
)</f>
        <v/>
      </c>
      <c r="FS310" s="46">
        <f>IF(AND($DS310,FQ310),
IF(AV310="","Debes escribir el valor de las horas recargo diurno dominical y festivo. ",
IF( ISERR(_xlfn.NUMBERVALUE(AV310)), "El valor de las horas recargo diurno dominical y festivo debe ser un número válido. ", "")
),
""
)</f>
        <v/>
      </c>
      <c r="FT310" s="46">
        <f>CONCATENATE(AW310,AX310)&lt;&gt;""</f>
        <v/>
      </c>
      <c r="FU310" s="46">
        <f>IF(AND($DS310,FT310),
IF(AW310="","Debes escribir el número de horas recargo nocturno dominical y festivo. ",
IF( IFERROR(INT(AW310),1.1) &lt;&gt; IFERROR(_xlfn.NUMBERVALUE(AW310),1), "La cantidad de horas recargo nocturno dominical y festivo debe ser un número entero. ", "")
),
""
)</f>
        <v/>
      </c>
      <c r="FV310" s="46">
        <f>IF(AND($DS310,FT310),
IF(AX310="","Debes escribir el valor de las horas recargo nocturno dominical y festivo. ",
IF( ISERR(_xlfn.NUMBERVALUE(AX310)), "El valor de las horas recargo nocturno dominical y festivo debe ser un número válido. ", "")
),
""
)</f>
        <v/>
      </c>
      <c r="FW310" s="46">
        <f>CONCATENATE(AY310,AZ310)&lt;&gt;""</f>
        <v/>
      </c>
      <c r="FX310" s="46">
        <f>IF(AND($DS310,FW310),
IF(AY310="","Debes escribir el número de días de vacaciones comunes. ",
IF( IFERROR(INT(AY310),1.1) &lt;&gt; IFERROR(_xlfn.NUMBERVALUE(AY310),1), "La cantidad de días de vacaciones comunes debe ser un número entero. ", "")
),
""
)</f>
        <v/>
      </c>
      <c r="FY310" s="46">
        <f>IF(AND($DS310,FW310),
IF(AZ310="","Debes escribir el valor de las vacaciones comunes. ",
IF( ISERR(_xlfn.NUMBERVALUE(AZ310)), "El valor de las vacaciones comunes debe ser un número válido. ", "")
),
""
)</f>
        <v/>
      </c>
      <c r="FZ310" s="46">
        <f>CONCATENATE(BA310,BB310)&lt;&gt;""</f>
        <v/>
      </c>
      <c r="GA310" s="46">
        <f>IF(AND($DS310,FZ310),
IF(BA310="","Debes escribir el número de días de vacaciones compensadas. ",
IF( IFERROR(INT(BA310),1.1) &lt;&gt; IFERROR(_xlfn.NUMBERVALUE(BA310),1), "La cantidad de días de vacaciones compensadas debe ser un número entero. ", "")
),
""
)</f>
        <v/>
      </c>
      <c r="GB310" s="46">
        <f>IF(AND($DS310,FZ310),
IF(BB310="","Debes escribir el valor de las vacaciones compensadas. ",
IF( ISERR(_xlfn.NUMBERVALUE(BB310)), "El valor de las vacaciones compensadas debe ser un número válido. ", "")
),
""
)</f>
        <v/>
      </c>
      <c r="GC310" s="46">
        <f>CONCATENATE(BC310,BD310)&lt;&gt;""</f>
        <v/>
      </c>
      <c r="GD310" s="46">
        <f>IF(AND($DS310,GC310),
IF(BC310="","Debes escribir el número de días de prima salarial. ",
IF( IFERROR(INT(BC310),1.1) &lt;&gt; IFERROR(_xlfn.NUMBERVALUE(BC310),1), "La cantidad de días de prima salarial debe ser un número entero. ", "")
),
""
)</f>
        <v/>
      </c>
      <c r="GE310" s="46">
        <f>IF(AND($DS310,GC310),
IF(BD310="","Debes escribir el valor de los días de prima salarial. ",
IF( ISERR(_xlfn.NUMBERVALUE(BD310)), "El valor de los días de prima salarial debe ser un número válido. ", "")
),
""
)</f>
        <v/>
      </c>
      <c r="GF310" s="46">
        <f>IF($DS310,
IF( AND(BE310&lt;&gt;"", ISERR(_xlfn.NUMBERVALUE(BE310))), "El valor de la prima NO saliarial debe ser un número válido. ", "")
)</f>
        <v/>
      </c>
      <c r="GG310" s="46">
        <f>CONCATENATE(BF310,BG310,BH310)&lt;&gt;""</f>
        <v/>
      </c>
      <c r="GH310" s="46">
        <f>IF(AND($DS310,GG310),
IF(BF310="","Debes escribir el valor de las cesantías. ",
IF( ISERR(_xlfn.NUMBERVALUE(BF310)), "El valor de las cesantías debe ser un número válido. ", "")
),
""
)</f>
        <v/>
      </c>
      <c r="GI310" s="46">
        <f>IF(AND($DS310,GG310),
IF(BG310="","Debes escribir el % de cesantías. ",
IF( ISERR(_xlfn.NUMBERVALUE(BG310)), "El % de cesantías debe ser un número válido. ", "")
),
""
)</f>
        <v/>
      </c>
      <c r="GJ310" s="46">
        <f>IF(AND($DS310,GG310),
IF(BH310="","Debes escribir el valor de intereses de cesantías. ",
IF( ISERR(_xlfn.NUMBERVALUE(BH310)), "El valor de intereses de cesantías debe ser un número válido. ", "")
),
""
)</f>
        <v/>
      </c>
      <c r="GK310" s="46">
        <f>CONCATENATE(BI310,BJ310,BK310)&lt;&gt;""</f>
        <v/>
      </c>
      <c r="GL310" s="46">
        <f>IF(AND($DS310,GK310),
IF(BI310="","Debes escribir el número de días de incapacidad. ",
IF( IFERROR(INT(BI310),1.1) &lt;&gt; IFERROR(_xlfn.NUMBERVALUE(BI310),1), "La cantidad de días de incapacidad debe ser un número entero. ", "")
),
""
)</f>
        <v/>
      </c>
      <c r="GM310" s="46">
        <f>IF(AND($DS310,GK310),
IF(BJ310="","Debes escribir el tipo de incapacidad. ",
IF(_xlfn.IFNA(VLOOKUP(BJ310,TIPO_DE_INCAPACIDAD,1,FALSE),-1)=-1,"El tipo de incapacidad es inválida (por favor seleccionarlo de la lista). ","")
),
""
)</f>
        <v/>
      </c>
      <c r="GN310" s="46">
        <f>IF(AND($DS310,GK310),
IF(BK310="","Debes escribir el valor de la incapacidad. ",
IF( ISERR(_xlfn.NUMBERVALUE(BK310)), "El valor de la incapacidad debe ser un número válido. ", "")
),
""
)</f>
        <v/>
      </c>
      <c r="GO310" s="46">
        <f>CONCATENATE(BL310,BM310)&lt;&gt;""</f>
        <v/>
      </c>
      <c r="GP310" s="46">
        <f>IF(AND($DS310,GO310),
IF(BL310="","Debes escribir el número de días de licencia de maternidad o paternidad. ",
IF( IFERROR(INT(BL310),1.1) &lt;&gt; IFERROR(_xlfn.NUMBERVALUE(BL310),1), "La cantidad de días de licencia de maternidad o paternidad debe ser un número entero. ", "")
),
""
)</f>
        <v/>
      </c>
      <c r="GQ310" s="46">
        <f>IF(AND($DS310,GO310),
IF(BM310="","Debes escribir el valor de la licencia de maternidad o paternidad. ",
IF( ISERR(_xlfn.NUMBERVALUE(BM310)), "El valor de la licencia de maternidad o paternidad debe ser un número válido. ", "")
),
""
)</f>
        <v/>
      </c>
      <c r="GR310" s="46">
        <f>CONCATENATE(BN310,BO310)&lt;&gt;""</f>
        <v/>
      </c>
      <c r="GS310" s="46">
        <f>IF(AND($DS310,GR310),
IF(BN310="","Debes escribir el número de días de licencia remunerada. ",
IF( IFERROR(INT(BN310),1.1) &lt;&gt; IFERROR(_xlfn.NUMBERVALUE(BN310),1), "La cantidad de días de licencia remunerada debe ser un número entero. ", "")
),
""
)</f>
        <v/>
      </c>
      <c r="GT310" s="46">
        <f>IF(AND($DS310,GR310),
IF(BO310="","Debes escribir el valor de la licencia remunerada. ",
IF( ISERR(_xlfn.NUMBERVALUE(BO310)), "El valor de la licencia remunerada debe ser un número válido. ", "")
),
""
)</f>
        <v/>
      </c>
      <c r="GU310" s="46">
        <f>IF($DS310,
IF( AND(BP310&lt;&gt;"", ISERR(_xlfn.NUMBERVALUE(BP310))), "El valor de la licencia NO remunerada debe ser un número válido. ", "")
)</f>
        <v/>
      </c>
      <c r="GV310" s="46">
        <f>IF($DS310,
IF( AND(BQ310&lt;&gt;"", ISERR(_xlfn.NUMBERVALUE(BQ310))), "El valor de auxilios salariales debe ser un número válido. ", "")
)</f>
        <v/>
      </c>
      <c r="GW310" s="46">
        <f>IF($DS310,
IF( AND(BR310&lt;&gt;"", ISERR(_xlfn.NUMBERVALUE(BR310))), "El valor de auxilios NO salariales debe ser un número válido. ", "")
)</f>
        <v/>
      </c>
      <c r="GX310" s="46">
        <f>IF($DS310,
IF( AND(BS310&lt;&gt;"", ISERR(_xlfn.NUMBERVALUE(BS310))), "El valor de bonos salariales debe ser un número válido. ", "")
)</f>
        <v/>
      </c>
      <c r="GY310" s="46">
        <f>IF($DS310,
IF( AND(BT310&lt;&gt;"", ISERR(_xlfn.NUMBERVALUE(BT310))), "El valor de bonos NO salariales debe ser un número válido. ", "")
)</f>
        <v/>
      </c>
      <c r="GZ310" s="46">
        <f>IF($DS310,
IF( AND(BU310&lt;&gt;"", ISERR(_xlfn.NUMBERVALUE(BU310))), "El valor de bonos salariales de alimentación debe ser un número válido. ", "")
)</f>
        <v/>
      </c>
      <c r="HA310" s="46">
        <f>IF($DS310,
IF( AND(BV310&lt;&gt;"", ISERR(_xlfn.NUMBERVALUE(BV310))), "El valor de bonos NO salariales de alimentación debe ser un número válido. ", "")
)</f>
        <v/>
      </c>
      <c r="HB310" s="46">
        <f>IF($DS310,
IF( AND(BW310&lt;&gt;"", ISERR(_xlfn.NUMBERVALUE(BW310))), "El valor de bonificaciones salariales debe ser un número válido. ", "")
)</f>
        <v/>
      </c>
      <c r="HC310" s="46">
        <f>IF($DS310,
IF( AND(BX310&lt;&gt;"", ISERR(_xlfn.NUMBERVALUE(BX310))), "El valor de bonificaciones NO salariales debe ser un número válido. ", "")
)</f>
        <v/>
      </c>
      <c r="HD310" s="46">
        <f>IF($DS310,
IF( AND(BY310&lt;&gt;"", ISERR(_xlfn.NUMBERVALUE(BY310))), "El valor de compensaciones ordinarias debe ser un número válido. ", "")
)</f>
        <v/>
      </c>
      <c r="HE310" s="46">
        <f>IF($DS310,
IF( AND(BZ310&lt;&gt;"", ISERR(_xlfn.NUMBERVALUE(BZ310))), "El valor de compensaciones extraordinarias debe ser un número válido. ", "")
)</f>
        <v/>
      </c>
      <c r="HF310" s="46">
        <f>IF($DS310,
IF( AND(CA310&lt;&gt;"", ISERR(_xlfn.NUMBERVALUE(CA310))), "El valor de comisiones debe ser un número válido. ", "")
)</f>
        <v/>
      </c>
      <c r="HG310" s="46">
        <f>IF($DS310,
IF( AND(CB310&lt;&gt;"", ISERR(_xlfn.NUMBERVALUE(CB310))), "El valor de ausencia por huega debe ser un número válido. ", "")
)</f>
        <v/>
      </c>
      <c r="HH310" s="46">
        <f>IF($DS310,
IF( AND(CC310&lt;&gt;"", ISERR(_xlfn.NUMBERVALUE(CC310))), "El valor de anticipos debe ser un número válido. ", "")
)</f>
        <v/>
      </c>
      <c r="HI310" s="46">
        <f>IF($DS310,
IF( AND(CD310&lt;&gt;"", ISERR(_xlfn.NUMBERVALUE(CD310))), "El valor de pagos a terceros debe ser un número válido. ", "")
)</f>
        <v/>
      </c>
      <c r="HJ310" s="46">
        <f>IF($DS310,
IF( AND(CE310&lt;&gt;"", ISERR(_xlfn.NUMBERVALUE(CE310))), "El valor de dotación debe ser un número válido. ", "")
)</f>
        <v/>
      </c>
      <c r="HK310" s="46">
        <f>IF($DS310,
IF( AND(CF310&lt;&gt;"", ISERR(_xlfn.NUMBERVALUE(CF310))), "El valor de apoyo sostenibilidad debe ser un número válido. ", "")
)</f>
        <v/>
      </c>
      <c r="HL310" s="46">
        <f>IF($DS310,
IF( AND(CG310&lt;&gt;"", ISERR(_xlfn.NUMBERVALUE(CG310))), "El valor de teletrabajo debe ser un número válido. ", "")
)</f>
        <v/>
      </c>
      <c r="HM310" s="46">
        <f>IF($DS310,
IF( AND(CH310&lt;&gt;"", ISERR(_xlfn.NUMBERVALUE(CH310))), "El valor de bonificación de retiro debe ser un número válido. ", "")
)</f>
        <v/>
      </c>
      <c r="HN310" s="46">
        <f>IF($DS310,
IF( AND(CI310&lt;&gt;"", ISERR(_xlfn.NUMBERVALUE(CI310))), "El valor de indemnización de retiro debe ser un número válido. ", "")
)</f>
        <v/>
      </c>
      <c r="HO310" s="46">
        <f>IF($DS310,
IF( AND(CJ310&lt;&gt;"", ISERR(_xlfn.NUMBERVALUE(CJ310))), "El valor de reintegros debe ser un número válido. ", "")
)</f>
        <v/>
      </c>
      <c r="HP310" s="46">
        <f>CONCATENATE(CK310,CL310,CM310)&lt;&gt;""</f>
        <v/>
      </c>
      <c r="HQ310" s="46">
        <f>IF(AND($DS310,HP310),
IF(CK310="","Debes escribir la descripción de otro concepto no categorizado. ",""),
""
)</f>
        <v/>
      </c>
      <c r="HR310" s="46">
        <f>IF(AND($DS310,HP310),
IF(CONCATENATE(CL310,CM310)="","Debes escribir al menos un valor de concepto no categorizado (salarial o no salarial). ",
IF(ISERR(_xlfn.NUMBERVALUE(CL310)),"El valor salarial concepto no categorizado debe ser un número válido. ","")
),
""
)</f>
        <v/>
      </c>
      <c r="HS310" s="46">
        <f>IF(AND($DS310,HP310),
IF(CONCATENATE(CL310,CM310)="","Debes escribir al menos un valor de concepto no categorizado (salarial o no salarial). ",
IF(ISERR(_xlfn.NUMBERVALUE(CM310)),"El valor NO salarial concepto no categorizado debe ser un número válido. ","")
),
""
)</f>
        <v/>
      </c>
      <c r="HT310" s="46">
        <f>IF($DS310,
IF(CN310="","Debes escribir el porcentaje del aporte a salud. ",
IF( ISERR(_xlfn.NUMBERVALUE(CN310)), "El valor del porcentaje del aporte a salud debe ser un número válido. ", "")
)
)</f>
        <v/>
      </c>
      <c r="HU310" s="46">
        <f>IF($DS310,
IF(CO310="","Debes escribir el valor del aporte a salud. ",
IF( ISERR(_xlfn.NUMBERVALUE(CO310)), "El valor del aporte a salud debe ser un número válido. ", "")
)
)</f>
        <v/>
      </c>
      <c r="HV310" s="46">
        <f>IF($DS310,
IF( AND(CP310&lt;&gt;"", ISERR(_xlfn.NUMBERVALUE(CP310))), "El valor plan complementario debe ser un número válido. ", "")
)</f>
        <v/>
      </c>
      <c r="HW310" s="46">
        <f>IF($DS310,
IF(CQ310="","Debes escribir el porcentaje del aporte a pensión. ",
IF( ISERR(_xlfn.NUMBERVALUE(CQ310)), "El valor del porcentaje del aporte a pensión debe ser un número válido. ", "")
)
)</f>
        <v/>
      </c>
      <c r="HX310" s="46">
        <f>IF($DS310,
IF(CR310="","Debes escribir el valor del aporte a pensión. ",
IF( ISERR(_xlfn.NUMBERVALUE(CR310)), "El valor del aporte a salud debe ser un número válido. ", "")
)
)</f>
        <v/>
      </c>
      <c r="HY310" s="46">
        <f>IF($DS310,
IF( AND(CS310&lt;&gt;"", ISERR(_xlfn.NUMBERVALUE(CS310))), "El valor pensión voluntaria debe ser un número válido. ", "")
)</f>
        <v/>
      </c>
      <c r="HZ310" s="46">
        <f>CONCATENATE(CT310,CU310,CV310,CW310)&lt;&gt;""</f>
        <v/>
      </c>
      <c r="IA310" s="46">
        <f>IF(AND($DS310,HZ310),
IF(CT310="","Debes escribir el % del fondo de seguridad pensional. ",
IF( ISERR(_xlfn.NUMBERVALUE(CT310)), "El % del fondo de seguridad debe ser un número válido. ", "")
),
""
)</f>
        <v/>
      </c>
      <c r="IB310" s="46">
        <f>IF(AND($DS310,HZ310),
IF(CU310="","Debes escribir el valor del aporte al fondo de solidaridad pensional. ",
IF( ISERR(_xlfn.NUMBERVALUE(CU310)), "El valor del aporte al fondo de solidaridad pensional debe ser un número válido. ", "")
),
""
)</f>
        <v/>
      </c>
      <c r="IC310" s="46">
        <f>IF(AND($DS310,HZ310),
IF(CV310="","Debes escribir el % del fondo de subsistencia. ",
IF( ISERR(_xlfn.NUMBERVALUE(CV310)), "El % del fondo de subsistencia debe ser un número válido. ", "")
),
""
)</f>
        <v/>
      </c>
      <c r="ID310" s="46">
        <f>IF(AND($DS310,HZ310),
IF(CW310="","Debes escribir el valor del fondo de subsistencia. ",
IF( ISERR(_xlfn.NUMBERVALUE(CW310)), "El valor del fondo de subsistencia debe ser un número válido. ", "")
),
""
)</f>
        <v/>
      </c>
      <c r="IE310" s="46">
        <f>CONCATENATE(CX310,CY310)&lt;&gt;""</f>
        <v/>
      </c>
      <c r="IF310" s="46">
        <f>IF(AND($DS310,IE310),
IF(CX310="","Debes escribir el % de sindicato. ",
IF( ISERR(_xlfn.NUMBERVALUE(CX310)), "El % de sindicato debe ser un número válido. ", "")
),
""
)</f>
        <v/>
      </c>
      <c r="IG310" s="46">
        <f>IF(AND($DS310,IE310),
IF(CY310="","Debes escribir el valor del sindicato. ",
IF( ISERR(_xlfn.NUMBERVALUE(CY310)), "El valor del sindicato debe ser un número válido. ", "")
),
""
)</f>
        <v/>
      </c>
      <c r="IH310" s="46">
        <f>IF($DS310,
IF( AND(CZ310&lt;&gt;"", ISERR(_xlfn.NUMBERVALUE(CZ310))), "El valor de sanción pública debe ser un número válido. ", "")
)</f>
        <v/>
      </c>
      <c r="II310" s="46">
        <f>IF($DS310,
IF( AND(DA310&lt;&gt;"", ISERR(_xlfn.NUMBERVALUE(DA310))), "El valor de sanción privada debe ser un número válido. ", "")
)</f>
        <v/>
      </c>
      <c r="IJ310" s="46">
        <f>CONCATENATE(DB310,DC310)&lt;&gt;""</f>
        <v/>
      </c>
      <c r="IK310" s="46">
        <f>IF(AND($DS310,IJ310),
IF(DB310="","Debes escribir la descripción de libranza. ",""),
""
)</f>
        <v/>
      </c>
      <c r="IL310" s="46">
        <f>IF(AND($DS310,IJ310),
IF(DC310="","Debes escribir la cuota libranza. ",
IF(ISERR(_xlfn.NUMBERVALUE(DC310)),"El valor de la cuota libranza debe ser un número válido. ","")
),
""
)</f>
        <v/>
      </c>
      <c r="IM310" s="46">
        <f>IF($DS310,
IF( AND(DD310&lt;&gt;"", ISERR(_xlfn.NUMBERVALUE(DD310))), "El valor de pagos a terceros debe ser un número válido. ", "")
)</f>
        <v/>
      </c>
      <c r="IN310" s="46">
        <f>IF($DS310,
IF( AND(DE310&lt;&gt;"", ISERR(_xlfn.NUMBERVALUE(DE310))), "El valor de anticipos debe ser un número válido. ", "")
)</f>
        <v/>
      </c>
      <c r="IO310" s="46">
        <f>IF($DS310,
IF( AND(DF310&lt;&gt;"", ISERR(_xlfn.NUMBERVALUE(DF310))), "El valor de AFC debe ser un número válido. ", "")
)</f>
        <v/>
      </c>
      <c r="IP310" s="46">
        <f>IF($DS310,
IF( AND(DG310&lt;&gt;"", ISERR(_xlfn.NUMBERVALUE(DG310))), "El valor de rete-fuente debe ser un número válido. ", "")
)</f>
        <v/>
      </c>
      <c r="IQ310" s="46">
        <f>IF($DS310,
IF( AND(DH310&lt;&gt;"", ISERR(_xlfn.NUMBERVALUE(DH310))), "El valor de cooperativa de trabajo debe ser un número válido. ", "")
)</f>
        <v/>
      </c>
      <c r="IR310" s="46">
        <f>IF($DS310,
IF( AND(DI310&lt;&gt;"", ISERR(_xlfn.NUMBERVALUE(DI310))), "El valor de embargo fiscal debe ser un número válido. ", "")
)</f>
        <v/>
      </c>
      <c r="IS310" s="46">
        <f>IF($DS310,
IF( AND(DJ310&lt;&gt;"", ISERR(_xlfn.NUMBERVALUE(DJ310))), "El valor de educación debe ser un número válido. ", "")
)</f>
        <v/>
      </c>
      <c r="IT310" s="46">
        <f>IF($DS310,
IF( AND(DK310&lt;&gt;"", ISERR(_xlfn.NUMBERVALUE(DK310))), "El valor de reintegro debe ser un número válido. ", "")
)</f>
        <v/>
      </c>
      <c r="IU310" s="46">
        <f>IF($DS310,
IF( AND(DL310&lt;&gt;"", ISERR(_xlfn.NUMBERVALUE(DL310))), "El valor de deuda debe ser un número válido. ", "")
)</f>
        <v/>
      </c>
      <c r="IV310" s="46">
        <f>IF($DS310,
IF( AND(DM310&lt;&gt;"", ISERR(_xlfn.NUMBERVALUE(DM310))), "El valor de otras deducciones debe ser un número válido. ", "")
)</f>
        <v/>
      </c>
      <c r="IW310" s="46">
        <f>IF($DS310,
IF(DN310="","Debes escribir el valor de los devengos totales. ",
IF( ISERR(_xlfn.NUMBERVALUE(DN310)), "El valor de los devengos totales debe ser un número válido. ", "")
)
)</f>
        <v/>
      </c>
      <c r="IX310" s="46">
        <f>IF($DS310,
IF(DO310="","Debes escribir el valor de las deducciones totales. ",
IF( ISERR(_xlfn.NUMBERVALUE(DO310)), "El valor de las deducciones totales debe ser un número válido. ", "")
)
)</f>
        <v/>
      </c>
      <c r="IY310" s="46">
        <f>IF($DS310,
IF(DP310="","Debes escribir el valor del salario total. ",
IF( ISERR(_xlfn.NUMBERVALUE(DP310)), "El valor del salario total debe ser un número válido. ", "")
)
)</f>
        <v/>
      </c>
    </row>
    <row r="311">
      <c r="B311" s="48" t="n">
        <v>299</v>
      </c>
      <c r="C311" s="61">
        <f>IF(AND(DS311,DP311&lt;&gt;""),
IF(DQ311="","OK","Error"),
""
)</f>
        <v/>
      </c>
      <c r="D311" s="53" t="n"/>
      <c r="E311" s="52" t="n"/>
      <c r="F311" s="112" t="n"/>
      <c r="G311" s="52" t="n"/>
      <c r="H311" s="53" t="n"/>
      <c r="I311" s="52" t="n"/>
      <c r="J311" s="52" t="n"/>
      <c r="K311" s="53" t="n"/>
      <c r="L311" s="55" t="n"/>
      <c r="M311" s="108" t="n"/>
      <c r="N311" s="56" t="n"/>
      <c r="O311" s="52" t="n"/>
      <c r="P311" s="52" t="n"/>
      <c r="Q311" s="52" t="n"/>
      <c r="R311" s="52" t="n"/>
      <c r="S311" s="52" t="n"/>
      <c r="T311" s="53" t="n"/>
      <c r="U311" s="52" t="n"/>
      <c r="V311" s="52" t="n"/>
      <c r="W311" s="55" t="n"/>
      <c r="X311" s="55" t="n"/>
      <c r="Y311" s="52" t="n"/>
      <c r="Z311" s="55" t="n"/>
      <c r="AA311" s="52" t="n"/>
      <c r="AB311" s="53" t="n"/>
      <c r="AC311" s="53" t="n"/>
      <c r="AD311" s="53" t="n"/>
      <c r="AE311" s="177" t="n"/>
      <c r="AF311" s="113" t="n"/>
      <c r="AG311" s="177" t="n"/>
      <c r="AH311" s="178" t="n"/>
      <c r="AI311" s="178" t="n"/>
      <c r="AJ311" s="178" t="n"/>
      <c r="AK311" s="114" t="n"/>
      <c r="AL311" s="178" t="n"/>
      <c r="AM311" s="114" t="n"/>
      <c r="AN311" s="178" t="n"/>
      <c r="AO311" s="114" t="n"/>
      <c r="AP311" s="178" t="n"/>
      <c r="AQ311" s="114" t="n"/>
      <c r="AR311" s="178" t="n"/>
      <c r="AS311" s="114" t="n"/>
      <c r="AT311" s="178" t="n"/>
      <c r="AU311" s="114" t="n"/>
      <c r="AV311" s="178" t="n"/>
      <c r="AW311" s="114" t="n"/>
      <c r="AX311" s="178" t="n"/>
      <c r="AY311" s="114" t="n"/>
      <c r="AZ311" s="178" t="n"/>
      <c r="BA311" s="114" t="n"/>
      <c r="BB311" s="178" t="n"/>
      <c r="BC311" s="114" t="n"/>
      <c r="BD311" s="178" t="n"/>
      <c r="BE311" s="178" t="n"/>
      <c r="BF311" s="178" t="n"/>
      <c r="BG311" s="59" t="n"/>
      <c r="BH311" s="178" t="n"/>
      <c r="BI311" s="114" t="n"/>
      <c r="BJ311" s="53" t="n"/>
      <c r="BK311" s="178" t="n"/>
      <c r="BL311" s="114" t="n"/>
      <c r="BM311" s="178" t="n"/>
      <c r="BN311" s="114" t="n"/>
      <c r="BO311" s="178" t="n"/>
      <c r="BP311" s="178" t="n"/>
      <c r="BQ311" s="178" t="n"/>
      <c r="BR311" s="178" t="n"/>
      <c r="BS311" s="178" t="n"/>
      <c r="BT311" s="178" t="n"/>
      <c r="BU311" s="178" t="n"/>
      <c r="BV311" s="178" t="n"/>
      <c r="BW311" s="178" t="n"/>
      <c r="BX311" s="178" t="n"/>
      <c r="BY311" s="178" t="n"/>
      <c r="BZ311" s="178" t="n"/>
      <c r="CA311" s="178" t="n"/>
      <c r="CB311" s="178" t="n"/>
      <c r="CC311" s="178" t="n"/>
      <c r="CD311" s="178" t="n"/>
      <c r="CE311" s="178" t="n"/>
      <c r="CF311" s="178" t="n"/>
      <c r="CG311" s="178" t="n"/>
      <c r="CH311" s="178" t="n"/>
      <c r="CI311" s="178" t="n"/>
      <c r="CJ311" s="178" t="n"/>
      <c r="CK311" s="53" t="n"/>
      <c r="CL311" s="178" t="n"/>
      <c r="CM311" s="178" t="n"/>
      <c r="CN311" s="60" t="n"/>
      <c r="CO311" s="177" t="n"/>
      <c r="CP311" s="178" t="n"/>
      <c r="CQ311" s="60" t="n"/>
      <c r="CR311" s="177" t="n"/>
      <c r="CS311" s="178" t="n"/>
      <c r="CT311" s="59" t="n"/>
      <c r="CU311" s="178" t="n"/>
      <c r="CV311" s="59" t="n"/>
      <c r="CW311" s="178" t="n"/>
      <c r="CX311" s="59" t="n"/>
      <c r="CY311" s="178" t="n"/>
      <c r="CZ311" s="178" t="n"/>
      <c r="DA311" s="178" t="n"/>
      <c r="DB311" s="53" t="n"/>
      <c r="DC311" s="178" t="n"/>
      <c r="DD311" s="178" t="n"/>
      <c r="DE311" s="178" t="n"/>
      <c r="DF311" s="178" t="n"/>
      <c r="DG311" s="178" t="n"/>
      <c r="DH311" s="178" t="n"/>
      <c r="DI311" s="178" t="n"/>
      <c r="DJ311" s="178" t="n"/>
      <c r="DK311" s="178" t="n"/>
      <c r="DL311" s="178" t="n"/>
      <c r="DM311" s="178" t="n"/>
      <c r="DN311" s="177" t="n"/>
      <c r="DO311" s="177" t="n"/>
      <c r="DP311" s="177" t="n"/>
      <c r="DQ311" s="76">
        <f>IF(AND(DS311,DP311&lt;&gt;""),
CONCATENATE(DT311,DU311,DV311,DW311,DX311,DY311,DZ311,EA311,EB311,EC311,ED311,EE311,EF311,EG311,EH311,EI311,EJ311,EK311,EL311,EM311,EN311,EO311,EP311,EQ311,ES311,ET311,EU311,EV311,EW311,EX311,EY311,EZ311,FA311,FC311,FD311,FF311,FG311,FI311,FJ311,FL311,FM311,FO311,FP311,FR311,FS311,FU311,FV311,FX311,FY311,GA311,GB311,GD311,GE311,GF311,GH311,GI311,GJ311,GL311,GM311,GN311,GP311,GQ311,GS311,GT311,GU311,GV311,GW311,GX311,GY311,GZ311,HA311,HB311,HC311,HD311,HE311,HF311,HG311,HH311,HI311,HJ311,HK311,HL311,HM311,HN311,HO311,HQ311,HR311,HS311,HT311,HU311,HV311,HW311,HX311,HY311,IA311,IB311,IC311,ID311,IF311,IG311,IH311,II311,IK311,IL311,IM311,IN311,IO311,IP311,IQ311,IR311,IS311,IT311,IU311,IV311,IW311,IX311,IY311,IZ311),
""
)</f>
        <v/>
      </c>
      <c r="DR311" s="53" t="n"/>
      <c r="DS311" s="46">
        <f>CONCATENATE(D311,$E311,$F311,$G311,H311,$I311,$J311,K311,$L311,$M311,N311,$O311,$P311,$Q311,$R311,$S311,T311,$U311,$V311,$W311,$X311,$Y311,$Z311,$AA311,AB311,AC311,AD311,$AE311,$AF311,$AG311,AH311,AI311,AJ311,AK311,AL311,AM311,AN311,AO311,AP311,AQ311,AR311,AS311,AT311,AU311,AV311,AW311,AX311,AY311,AZ311,BA311,BB311,BC311,BD311,BE311,BF311,BG311,BH311,BI311,BJ311,BK311,BL311,BM311,BN311,BO311,BP311,BQ311,BR311,BS311,BT311,BU311,BV311,BW311,BX311,BY311,BZ311,CA311,CB311,CC311,CD311,CE311,CF311,CG311,CH311,CI311,CJ311,CK311,CL311,CM311,$CN311,$CO311,CP311,$CQ311,$CR311,CS311,CT311,CU311,CV311,CW311,CX311,CY311,CZ311,DA311,DB311,DC311,DD311,DE311,DF311,DG311,DH311,DI311,DJ311,DK311,DL311,DM311,$DN311,$DO311,$DP311,DR311)&lt;&gt;""</f>
        <v/>
      </c>
      <c r="DT311" s="46">
        <f>IF(AND($DS311,$E$4&lt;&gt;""),
IF(LEFT($E$4,2) = "1.",
IF(D311&lt;&gt;"","El CUNE sólo se envía en operaciones de novedad o ajuste. ",""),
IF(D311="","Debes escribir un CUNE válido para realizar operaciones de novedad o ajuste. ","")),
""
)</f>
        <v/>
      </c>
      <c r="DU311" s="46">
        <f>IF($DS311,
IF(E311="","Debes seleccionar el tipo de documento del empleado. ",
IF(_xlfn.IFNA(VLOOKUP(E311,TIPO_DE_DOCUMENTO,1,FALSE),-1)=-1,"El tipo de documento no es válido (por favor seleccionarlo de la lista). ","")
)
)</f>
        <v/>
      </c>
      <c r="DV311" s="46">
        <f>IF($DS311,
IF(F311="","Debes escribir el número de documento del empleado. ","")
)</f>
        <v/>
      </c>
      <c r="DW311" s="46">
        <f>IF($DS311,
IF(G311="","Debes escribir el primer nombre del empleado. ","")
)</f>
        <v/>
      </c>
      <c r="DY311" s="46">
        <f>IF($DS311,
IF(I311="","Debes escribir el primer apellido del empleado. ","")
)</f>
        <v/>
      </c>
      <c r="DZ311" s="46">
        <f>IF($DS311,
IF(J311="","Debes escribir el segundo apellido del empleado. ","")
)</f>
        <v/>
      </c>
      <c r="EB311" s="46">
        <f>IF($DS311,
IF(L311="","Debes escribir la fecha de ingreso del empleado. ",
IF(ISERR(DATE(YEAR(L311),MONTH(L311),DAY(L311))), "El valor ingresado en fecha de ingreso no tiene un formato válido. ","")
)
)</f>
        <v/>
      </c>
      <c r="EC311" s="46">
        <f>IF($DS311,
IF(M311="","Debes escribir el tiempo laborado. ",
IF( IFERROR(INT(M311),1.1) &lt;&gt; IFERROR(_xlfn.NUMBERVALUE(M311),1), "El valor de los días trabajados debe ser un número entero. ", "")
)
)</f>
        <v/>
      </c>
      <c r="ED311" s="46">
        <f>IF($DS311,
IF( AND(N311&lt;&gt;"", ISERR(DATE(YEAR(N311),MONTH(N311),DAY(N311))) ), "El valor ingresado en fecha de ingreso no tiene un formato válido. ",
IF( AND(N311&lt;&gt;"", $E$6&lt;&gt;"", DATE(YEAR(N311), MONTH(N311), 1) &lt;&gt; IFERROR(DATE(MID($E$6, 1, 4), MID($E$6, 6, 2),1), "1/1/1900") ), "La fecha de retiro debe estar dentro del período liquidado. ", "")
)
)</f>
        <v/>
      </c>
      <c r="EE311" s="46">
        <f>IF($DS311,
IF(O311="","Debes seleccionar el tipo de trabajador. ",
IF(_xlfn.IFNA(VLOOKUP(O311,TIPO_DE_TRABAJADOR,1,FALSE),-1)=-1,"El tipo de trabajador no es válido (por favor seleccionarlo de la lista). ","")
)
)</f>
        <v/>
      </c>
      <c r="EF311" s="46">
        <f>IF($DS311,
IF(P311="","Debes seleccionar si es un trabajador dependiente pensionado por vejez. ",
IF(_xlfn.IFNA(VLOOKUP(P311,SUBTIPO_DE_TRABAJADOR,1,FALSE),-1)=-1,"El tipo de trabajador dependiente pensionado por vejez no es válido (por favor seleccionarlo de la lista). ","")
)
)</f>
        <v/>
      </c>
      <c r="EG311" s="46">
        <f>IF($DS311,
IF(Q311="","Debes seleccionar el tipo de contrato del trabajador. ",
IF(_xlfn.IFNA(VLOOKUP(Q311,TIPO_DE_CONTRATO,1,FALSE),-1)=-1,"El tipo de contrato del trabajador no es válido (por favor seleccionarlo de la lista). ","")
)
)</f>
        <v/>
      </c>
      <c r="EH311" s="46">
        <f>IF($DS311,
IF(R311="","Debes seleccionar si es un salario integral. ",
IF(_xlfn.IFNA(VLOOKUP(R311,SI_NO,1,FALSE),-1)=-1,"Valor no válido para salario integral (por favor seleccionarlo de la lista). ","")
)
)</f>
        <v/>
      </c>
      <c r="EI311" s="46">
        <f>IF($DS311,
IF(S311="","Debes seleccionar si el trabajador realiza actividades de riesgo. ",
IF(_xlfn.IFNA(VLOOKUP(S311,SI_NO,1,FALSE),-1)=-1,"Valor no válido para actividad de alto riesgo (por favor seleccionarlo de la lista). ","")
)
)</f>
        <v/>
      </c>
      <c r="EK311" s="46">
        <f>IF($DS311,
IF(U311="","Debes escribir el código del municipio de residencia del trabajador. ",
IF(_xlfn.IFNA(VLOOKUP(U311,MUNICIPIO,1,FALSE),-1)=-1,"El municipio de residencia del trabajador es inválido (por favor seleccionarlo de la lista). ","")
)
)</f>
        <v/>
      </c>
      <c r="EL311" s="46">
        <f>IF($DS311,
IF(V311="","Debes escribir el la dirección de residendia del trabajador. ","")
)</f>
        <v/>
      </c>
      <c r="EM311" s="46">
        <f>IF($DS311,
IF(W311="","Debes escribir la fecha de inicio de la liquidación. ",
IF(ISERR(DATE(YEAR(W311),MONTH(W311),DAY(W311))),"El valor ingresado en fecha de inicio de liquidación no tiene un formato válido. ",
IF( AND($E$6&lt;&gt;"", DATE(YEAR(W311), MONTH(W311), 1) &lt;&gt; IFERROR(DATE(MID($E$6, 1, 4), MID($E$6, 6, 2),1), "1/1/1900") ), "La fecha de inicio de la liquidación debe estar dentro del período liquidado. ", "")
)
)
)</f>
        <v/>
      </c>
      <c r="EN311" s="46">
        <f>IF($DS311,
IF(X311="","Debes escribir la fecha de fin de la liquidación. ",
IF(ISERR(DATE(YEAR(X311),MONTH(X311),DAY(X311))),"El valor ingresado en fecha de fin de liquidación no tiene un formato válido. ",
IF( AND($E$6&lt;&gt;"", DATE(YEAR(X311), MONTH(X311), 1) &lt;&gt; IFERROR(DATE(MID($E$6, 1, 4), MID($E$6, 6, 2),1), "1/1/1900") ), "La fecha de fin de la liquidación debe estar dentro del período liquidado. ", "")
)
)
)</f>
        <v/>
      </c>
      <c r="EO311" s="46">
        <f>IF($DS311,
IF(Y311="","Debes escribir la frecuencia de pago del trabajador. ",
IF(_xlfn.IFNA(VLOOKUP(Y311,PERÍODO_DE_NÓMINA,1,FALSE),-1)=-1,"La frecuencia de pago es inválida (por favor seleccionarlo de la lista). ","")
)
)</f>
        <v/>
      </c>
      <c r="EP311" s="46">
        <f>IF($DS311,
IF(Z311="","Debes escribir la fecha de pago. ",
IF(ISERR(DATE(YEAR(Z311),MONTH(Z311),DAY(Z311))), "El valor ingresado en fecha de pago no tiene un formato válido. ","")
)
)</f>
        <v/>
      </c>
      <c r="EQ311" s="46">
        <f>IF($DS311,
IF(AA311="","Debes escribir el medio de pago. ",
IF(_xlfn.IFNA(VLOOKUP(AA311,MEDIOS_DE_PAGO,1,FALSE),-1)=-1,"El medio de pago es inválido (por favor seleccionarlo de la lista). ","")
)
)</f>
        <v/>
      </c>
      <c r="ER311" s="46">
        <f>OR(AA311='Tablas '!$T$4,AA311='Tablas '!$T$7,AA311='Tablas '!$T$8,AA311='Tablas '!$T$11)</f>
        <v/>
      </c>
      <c r="ES311" s="46">
        <f>IF(AND($DS311,ER311),
IF(AB311="","Debes escribir la entidad bancaria. ",""),
""
)</f>
        <v/>
      </c>
      <c r="ET311" s="46">
        <f>IF(AND($DS311,ER311),
IF(AC311="","Debes escribir el tipo de cuenta bancaria. ",
IF(_xlfn.IFNA(VLOOKUP(AC311,TIPO_DE_CUENTA,1,FALSE),-1)=-1,"El tipo de cuenta bancaria es inválida (por favor seleccionarlo de la lista). ","")
),
""
)</f>
        <v/>
      </c>
      <c r="EU311" s="46">
        <f>IF(AND($DS311,ER311),
IF(AD311="","Debes escribir el número de cuenta bancaria. ",""),
""
)</f>
        <v/>
      </c>
      <c r="EV311" s="46">
        <f>IF($DS311,
IF(AE311="","Debes escribir el valor del sueldo básico. ",
IF( ISERR(_xlfn.NUMBERVALUE(AE311)), "El valor del sueldo básico debe ser un número válido. ", "")
)
)</f>
        <v/>
      </c>
      <c r="EW311" s="46">
        <f>IF($DS311,
IF(AF311="","Debes escribir el número de días trabajados. ",
IF( IFERROR(INT(AF311),1.1) &lt;&gt; IFERROR(_xlfn.NUMBERVALUE(AF311),1), "La cantidad de días trabajados debe ser un número entero. ", "")
)
)</f>
        <v/>
      </c>
      <c r="EX311" s="46">
        <f>IF($DS311,
IF(AG311="","Debes escribir el valor del sueldo trabajado. ",
IF( ISERR(_xlfn.NUMBERVALUE(AG311)), "El valor del sueldo trabajado debe ser un número válido. ", "")
)
)</f>
        <v/>
      </c>
      <c r="EY311" s="46">
        <f>IF($DS311,
IF( AND(AH311&lt;&gt;"", ISERR(_xlfn.NUMBERVALUE(AH311))), "El valor del auxilio de transporte debe ser un número válido. ", "")
)</f>
        <v/>
      </c>
      <c r="EZ311" s="46">
        <f>IF($DS311,
IF( AND(AI311&lt;&gt;"", ISERR(_xlfn.NUMBERVALUE(AI311))), "El valor de viáticos salariales debe ser un número válido. ", "")
)</f>
        <v/>
      </c>
      <c r="FA311" s="46">
        <f>IF($DS311,
IF( AND(AJ311&lt;&gt;"", ISERR(_xlfn.NUMBERVALUE(AJ311))), "El valor de viáticos NO salariales debe ser un número válido. ", "")
)</f>
        <v/>
      </c>
      <c r="FB311" s="46">
        <f>CONCATENATE(AK311,AL311)&lt;&gt;""</f>
        <v/>
      </c>
      <c r="FC311" s="46">
        <f>IF(AND($DS311,FB311),
IF(AK311="","Debes escribir el número de horas extras diurnas. ",
IF( IFERROR(INT(AK311),1.1) &lt;&gt; IFERROR(_xlfn.NUMBERVALUE(AK311),1), "La cantidad de horas extras diurnas debe ser un número entero. ", "")
),
""
)</f>
        <v/>
      </c>
      <c r="FD311" s="46">
        <f>IF(AND($DS311,FB311),
IF(AL311="","Debes escribir el valor de las horas extras diurnas. ",
IF( ISERR(_xlfn.NUMBERVALUE(AL311)), "El valor de las horas extras duirnas debe ser un número válido. ", "")
),
""
)</f>
        <v/>
      </c>
      <c r="FE311" s="46">
        <f>CONCATENATE(AM311,AN311)&lt;&gt;""</f>
        <v/>
      </c>
      <c r="FF311" s="46">
        <f>IF(AND($DS311,FE311),
IF(AM311="","Debes escribir el número de horas extras nocturnas. ",
IF( IFERROR(INT(AM311),1.1) &lt;&gt; IFERROR(_xlfn.NUMBERVALUE(AM311),1), "La cantidad de horas extras nocturnas debe ser un número entero. ", "")
),
""
)</f>
        <v/>
      </c>
      <c r="FG311" s="46">
        <f>IF(AND($DS311,FE311),
IF(AN311="","Debes escribir el valor de las horas extras nocturnas. ",
IF( ISERR(_xlfn.NUMBERVALUE(AN311)), "El valor de las horas extras nocturnas debe ser un número válido. ", "")
),
""
)</f>
        <v/>
      </c>
      <c r="FH311" s="46">
        <f>CONCATENATE(AO311,AP311)&lt;&gt;""</f>
        <v/>
      </c>
      <c r="FI311" s="46">
        <f>IF(AND($DS311,FH311),
IF(AO311="","Debes escribir el número de horas extras diurnas dominicales y festivas. ",
IF( IFERROR(INT(AO311),1.1) &lt;&gt; IFERROR(_xlfn.NUMBERVALUE(AO311),1), "La cantidad de horas extras diurnas dominicales y festivas debe ser un número entero. ", "")
),
""
)</f>
        <v/>
      </c>
      <c r="FJ311" s="46">
        <f>IF(AND($DS311,FH311),
IF(AP311="","Debes escribir el valor de las horas extras diurnas dominicales y festivas. ",
IF( ISERR(_xlfn.NUMBERVALUE(AP311)), "El valor de las horas extras diurnas dominicales y festivas debe ser un número válido. ", "")
),
""
)</f>
        <v/>
      </c>
      <c r="FK311" s="46">
        <f>CONCATENATE(AQ311,AR311)&lt;&gt;""</f>
        <v/>
      </c>
      <c r="FL311" s="46">
        <f>IF(AND($DS311,FK311),
IF(AQ311="","Debes escribir el número de horas extras nocturnas dominicales y festivas. ",
IF( IFERROR(INT(AQ311),1.1) &lt;&gt; IFERROR(_xlfn.NUMBERVALUE(AQ311),1), "La cantidad de horas extras nocturnas dominicales y festivas debe ser un número entero. ", "")
),
""
)</f>
        <v/>
      </c>
      <c r="FM311" s="46">
        <f>IF(AND($DS311,FK311),
IF(AR311="","Debes escribir el valor de las horas extras nocturnas dominicales y festivas. ",
IF( ISERR(_xlfn.NUMBERVALUE(AR311)), "El valor de las horas extras nocturnas dominicales y festivas debe ser un número válido. ", "")
),
""
)</f>
        <v/>
      </c>
      <c r="FN311" s="46">
        <f>CONCATENATE(AS311,AT311)&lt;&gt;""</f>
        <v/>
      </c>
      <c r="FO311" s="46">
        <f>IF(AND($DS311,FN311),
IF(AS311="","Debes escribir el número de horas recargo nocturno. ",
IF( IFERROR(INT(AS311),1.1) &lt;&gt; IFERROR(_xlfn.NUMBERVALUE(AS311),1), "La cantidad de horas recargo nocturno debe ser un número entero. ", "")
),
""
)</f>
        <v/>
      </c>
      <c r="FP311" s="46">
        <f>IF(AND($DS311,FN311),
IF(AT311="","Debes escribir el valor de las horas recargo nocturno. ",
IF( ISERR(_xlfn.NUMBERVALUE(AT311)), "El valor de las horas recargo nocturno debe ser un número válido. ", "")
),
""
)</f>
        <v/>
      </c>
      <c r="FQ311" s="46">
        <f>CONCATENATE(AU311,AV311)&lt;&gt;""</f>
        <v/>
      </c>
      <c r="FR311" s="46">
        <f>IF(AND($DS311,FQ311),
IF(AU311="","Debes escribir el número de horas recargo diurno dominical y festivo. ",
IF( IFERROR(INT(AU311),1.1) &lt;&gt; IFERROR(_xlfn.NUMBERVALUE(AU311),1), "La cantidad de horas recargo diurno dominical y festivo debe ser un número entero. ", "")
),
""
)</f>
        <v/>
      </c>
      <c r="FS311" s="46">
        <f>IF(AND($DS311,FQ311),
IF(AV311="","Debes escribir el valor de las horas recargo diurno dominical y festivo. ",
IF( ISERR(_xlfn.NUMBERVALUE(AV311)), "El valor de las horas recargo diurno dominical y festivo debe ser un número válido. ", "")
),
""
)</f>
        <v/>
      </c>
      <c r="FT311" s="46">
        <f>CONCATENATE(AW311,AX311)&lt;&gt;""</f>
        <v/>
      </c>
      <c r="FU311" s="46">
        <f>IF(AND($DS311,FT311),
IF(AW311="","Debes escribir el número de horas recargo nocturno dominical y festivo. ",
IF( IFERROR(INT(AW311),1.1) &lt;&gt; IFERROR(_xlfn.NUMBERVALUE(AW311),1), "La cantidad de horas recargo nocturno dominical y festivo debe ser un número entero. ", "")
),
""
)</f>
        <v/>
      </c>
      <c r="FV311" s="46">
        <f>IF(AND($DS311,FT311),
IF(AX311="","Debes escribir el valor de las horas recargo nocturno dominical y festivo. ",
IF( ISERR(_xlfn.NUMBERVALUE(AX311)), "El valor de las horas recargo nocturno dominical y festivo debe ser un número válido. ", "")
),
""
)</f>
        <v/>
      </c>
      <c r="FW311" s="46">
        <f>CONCATENATE(AY311,AZ311)&lt;&gt;""</f>
        <v/>
      </c>
      <c r="FX311" s="46">
        <f>IF(AND($DS311,FW311),
IF(AY311="","Debes escribir el número de días de vacaciones comunes. ",
IF( IFERROR(INT(AY311),1.1) &lt;&gt; IFERROR(_xlfn.NUMBERVALUE(AY311),1), "La cantidad de días de vacaciones comunes debe ser un número entero. ", "")
),
""
)</f>
        <v/>
      </c>
      <c r="FY311" s="46">
        <f>IF(AND($DS311,FW311),
IF(AZ311="","Debes escribir el valor de las vacaciones comunes. ",
IF( ISERR(_xlfn.NUMBERVALUE(AZ311)), "El valor de las vacaciones comunes debe ser un número válido. ", "")
),
""
)</f>
        <v/>
      </c>
      <c r="FZ311" s="46">
        <f>CONCATENATE(BA311,BB311)&lt;&gt;""</f>
        <v/>
      </c>
      <c r="GA311" s="46">
        <f>IF(AND($DS311,FZ311),
IF(BA311="","Debes escribir el número de días de vacaciones compensadas. ",
IF( IFERROR(INT(BA311),1.1) &lt;&gt; IFERROR(_xlfn.NUMBERVALUE(BA311),1), "La cantidad de días de vacaciones compensadas debe ser un número entero. ", "")
),
""
)</f>
        <v/>
      </c>
      <c r="GB311" s="46">
        <f>IF(AND($DS311,FZ311),
IF(BB311="","Debes escribir el valor de las vacaciones compensadas. ",
IF( ISERR(_xlfn.NUMBERVALUE(BB311)), "El valor de las vacaciones compensadas debe ser un número válido. ", "")
),
""
)</f>
        <v/>
      </c>
      <c r="GC311" s="46">
        <f>CONCATENATE(BC311,BD311)&lt;&gt;""</f>
        <v/>
      </c>
      <c r="GD311" s="46">
        <f>IF(AND($DS311,GC311),
IF(BC311="","Debes escribir el número de días de prima salarial. ",
IF( IFERROR(INT(BC311),1.1) &lt;&gt; IFERROR(_xlfn.NUMBERVALUE(BC311),1), "La cantidad de días de prima salarial debe ser un número entero. ", "")
),
""
)</f>
        <v/>
      </c>
      <c r="GE311" s="46">
        <f>IF(AND($DS311,GC311),
IF(BD311="","Debes escribir el valor de los días de prima salarial. ",
IF( ISERR(_xlfn.NUMBERVALUE(BD311)), "El valor de los días de prima salarial debe ser un número válido. ", "")
),
""
)</f>
        <v/>
      </c>
      <c r="GF311" s="46">
        <f>IF($DS311,
IF( AND(BE311&lt;&gt;"", ISERR(_xlfn.NUMBERVALUE(BE311))), "El valor de la prima NO saliarial debe ser un número válido. ", "")
)</f>
        <v/>
      </c>
      <c r="GG311" s="46">
        <f>CONCATENATE(BF311,BG311,BH311)&lt;&gt;""</f>
        <v/>
      </c>
      <c r="GH311" s="46">
        <f>IF(AND($DS311,GG311),
IF(BF311="","Debes escribir el valor de las cesantías. ",
IF( ISERR(_xlfn.NUMBERVALUE(BF311)), "El valor de las cesantías debe ser un número válido. ", "")
),
""
)</f>
        <v/>
      </c>
      <c r="GI311" s="46">
        <f>IF(AND($DS311,GG311),
IF(BG311="","Debes escribir el % de cesantías. ",
IF( ISERR(_xlfn.NUMBERVALUE(BG311)), "El % de cesantías debe ser un número válido. ", "")
),
""
)</f>
        <v/>
      </c>
      <c r="GJ311" s="46">
        <f>IF(AND($DS311,GG311),
IF(BH311="","Debes escribir el valor de intereses de cesantías. ",
IF( ISERR(_xlfn.NUMBERVALUE(BH311)), "El valor de intereses de cesantías debe ser un número válido. ", "")
),
""
)</f>
        <v/>
      </c>
      <c r="GK311" s="46">
        <f>CONCATENATE(BI311,BJ311,BK311)&lt;&gt;""</f>
        <v/>
      </c>
      <c r="GL311" s="46">
        <f>IF(AND($DS311,GK311),
IF(BI311="","Debes escribir el número de días de incapacidad. ",
IF( IFERROR(INT(BI311),1.1) &lt;&gt; IFERROR(_xlfn.NUMBERVALUE(BI311),1), "La cantidad de días de incapacidad debe ser un número entero. ", "")
),
""
)</f>
        <v/>
      </c>
      <c r="GM311" s="46">
        <f>IF(AND($DS311,GK311),
IF(BJ311="","Debes escribir el tipo de incapacidad. ",
IF(_xlfn.IFNA(VLOOKUP(BJ311,TIPO_DE_INCAPACIDAD,1,FALSE),-1)=-1,"El tipo de incapacidad es inválida (por favor seleccionarlo de la lista). ","")
),
""
)</f>
        <v/>
      </c>
      <c r="GN311" s="46">
        <f>IF(AND($DS311,GK311),
IF(BK311="","Debes escribir el valor de la incapacidad. ",
IF( ISERR(_xlfn.NUMBERVALUE(BK311)), "El valor de la incapacidad debe ser un número válido. ", "")
),
""
)</f>
        <v/>
      </c>
      <c r="GO311" s="46">
        <f>CONCATENATE(BL311,BM311)&lt;&gt;""</f>
        <v/>
      </c>
      <c r="GP311" s="46">
        <f>IF(AND($DS311,GO311),
IF(BL311="","Debes escribir el número de días de licencia de maternidad o paternidad. ",
IF( IFERROR(INT(BL311),1.1) &lt;&gt; IFERROR(_xlfn.NUMBERVALUE(BL311),1), "La cantidad de días de licencia de maternidad o paternidad debe ser un número entero. ", "")
),
""
)</f>
        <v/>
      </c>
      <c r="GQ311" s="46">
        <f>IF(AND($DS311,GO311),
IF(BM311="","Debes escribir el valor de la licencia de maternidad o paternidad. ",
IF( ISERR(_xlfn.NUMBERVALUE(BM311)), "El valor de la licencia de maternidad o paternidad debe ser un número válido. ", "")
),
""
)</f>
        <v/>
      </c>
      <c r="GR311" s="46">
        <f>CONCATENATE(BN311,BO311)&lt;&gt;""</f>
        <v/>
      </c>
      <c r="GS311" s="46">
        <f>IF(AND($DS311,GR311),
IF(BN311="","Debes escribir el número de días de licencia remunerada. ",
IF( IFERROR(INT(BN311),1.1) &lt;&gt; IFERROR(_xlfn.NUMBERVALUE(BN311),1), "La cantidad de días de licencia remunerada debe ser un número entero. ", "")
),
""
)</f>
        <v/>
      </c>
      <c r="GT311" s="46">
        <f>IF(AND($DS311,GR311),
IF(BO311="","Debes escribir el valor de la licencia remunerada. ",
IF( ISERR(_xlfn.NUMBERVALUE(BO311)), "El valor de la licencia remunerada debe ser un número válido. ", "")
),
""
)</f>
        <v/>
      </c>
      <c r="GU311" s="46">
        <f>IF($DS311,
IF( AND(BP311&lt;&gt;"", ISERR(_xlfn.NUMBERVALUE(BP311))), "El valor de la licencia NO remunerada debe ser un número válido. ", "")
)</f>
        <v/>
      </c>
      <c r="GV311" s="46">
        <f>IF($DS311,
IF( AND(BQ311&lt;&gt;"", ISERR(_xlfn.NUMBERVALUE(BQ311))), "El valor de auxilios salariales debe ser un número válido. ", "")
)</f>
        <v/>
      </c>
      <c r="GW311" s="46">
        <f>IF($DS311,
IF( AND(BR311&lt;&gt;"", ISERR(_xlfn.NUMBERVALUE(BR311))), "El valor de auxilios NO salariales debe ser un número válido. ", "")
)</f>
        <v/>
      </c>
      <c r="GX311" s="46">
        <f>IF($DS311,
IF( AND(BS311&lt;&gt;"", ISERR(_xlfn.NUMBERVALUE(BS311))), "El valor de bonos salariales debe ser un número válido. ", "")
)</f>
        <v/>
      </c>
      <c r="GY311" s="46">
        <f>IF($DS311,
IF( AND(BT311&lt;&gt;"", ISERR(_xlfn.NUMBERVALUE(BT311))), "El valor de bonos NO salariales debe ser un número válido. ", "")
)</f>
        <v/>
      </c>
      <c r="GZ311" s="46">
        <f>IF($DS311,
IF( AND(BU311&lt;&gt;"", ISERR(_xlfn.NUMBERVALUE(BU311))), "El valor de bonos salariales de alimentación debe ser un número válido. ", "")
)</f>
        <v/>
      </c>
      <c r="HA311" s="46">
        <f>IF($DS311,
IF( AND(BV311&lt;&gt;"", ISERR(_xlfn.NUMBERVALUE(BV311))), "El valor de bonos NO salariales de alimentación debe ser un número válido. ", "")
)</f>
        <v/>
      </c>
      <c r="HB311" s="46">
        <f>IF($DS311,
IF( AND(BW311&lt;&gt;"", ISERR(_xlfn.NUMBERVALUE(BW311))), "El valor de bonificaciones salariales debe ser un número válido. ", "")
)</f>
        <v/>
      </c>
      <c r="HC311" s="46">
        <f>IF($DS311,
IF( AND(BX311&lt;&gt;"", ISERR(_xlfn.NUMBERVALUE(BX311))), "El valor de bonificaciones NO salariales debe ser un número válido. ", "")
)</f>
        <v/>
      </c>
      <c r="HD311" s="46">
        <f>IF($DS311,
IF( AND(BY311&lt;&gt;"", ISERR(_xlfn.NUMBERVALUE(BY311))), "El valor de compensaciones ordinarias debe ser un número válido. ", "")
)</f>
        <v/>
      </c>
      <c r="HE311" s="46">
        <f>IF($DS311,
IF( AND(BZ311&lt;&gt;"", ISERR(_xlfn.NUMBERVALUE(BZ311))), "El valor de compensaciones extraordinarias debe ser un número válido. ", "")
)</f>
        <v/>
      </c>
      <c r="HF311" s="46">
        <f>IF($DS311,
IF( AND(CA311&lt;&gt;"", ISERR(_xlfn.NUMBERVALUE(CA311))), "El valor de comisiones debe ser un número válido. ", "")
)</f>
        <v/>
      </c>
      <c r="HG311" s="46">
        <f>IF($DS311,
IF( AND(CB311&lt;&gt;"", ISERR(_xlfn.NUMBERVALUE(CB311))), "El valor de ausencia por huega debe ser un número válido. ", "")
)</f>
        <v/>
      </c>
      <c r="HH311" s="46">
        <f>IF($DS311,
IF( AND(CC311&lt;&gt;"", ISERR(_xlfn.NUMBERVALUE(CC311))), "El valor de anticipos debe ser un número válido. ", "")
)</f>
        <v/>
      </c>
      <c r="HI311" s="46">
        <f>IF($DS311,
IF( AND(CD311&lt;&gt;"", ISERR(_xlfn.NUMBERVALUE(CD311))), "El valor de pagos a terceros debe ser un número válido. ", "")
)</f>
        <v/>
      </c>
      <c r="HJ311" s="46">
        <f>IF($DS311,
IF( AND(CE311&lt;&gt;"", ISERR(_xlfn.NUMBERVALUE(CE311))), "El valor de dotación debe ser un número válido. ", "")
)</f>
        <v/>
      </c>
      <c r="HK311" s="46">
        <f>IF($DS311,
IF( AND(CF311&lt;&gt;"", ISERR(_xlfn.NUMBERVALUE(CF311))), "El valor de apoyo sostenibilidad debe ser un número válido. ", "")
)</f>
        <v/>
      </c>
      <c r="HL311" s="46">
        <f>IF($DS311,
IF( AND(CG311&lt;&gt;"", ISERR(_xlfn.NUMBERVALUE(CG311))), "El valor de teletrabajo debe ser un número válido. ", "")
)</f>
        <v/>
      </c>
      <c r="HM311" s="46">
        <f>IF($DS311,
IF( AND(CH311&lt;&gt;"", ISERR(_xlfn.NUMBERVALUE(CH311))), "El valor de bonificación de retiro debe ser un número válido. ", "")
)</f>
        <v/>
      </c>
      <c r="HN311" s="46">
        <f>IF($DS311,
IF( AND(CI311&lt;&gt;"", ISERR(_xlfn.NUMBERVALUE(CI311))), "El valor de indemnización de retiro debe ser un número válido. ", "")
)</f>
        <v/>
      </c>
      <c r="HO311" s="46">
        <f>IF($DS311,
IF( AND(CJ311&lt;&gt;"", ISERR(_xlfn.NUMBERVALUE(CJ311))), "El valor de reintegros debe ser un número válido. ", "")
)</f>
        <v/>
      </c>
      <c r="HP311" s="46">
        <f>CONCATENATE(CK311,CL311,CM311)&lt;&gt;""</f>
        <v/>
      </c>
      <c r="HQ311" s="46">
        <f>IF(AND($DS311,HP311),
IF(CK311="","Debes escribir la descripción de otro concepto no categorizado. ",""),
""
)</f>
        <v/>
      </c>
      <c r="HR311" s="46">
        <f>IF(AND($DS311,HP311),
IF(CONCATENATE(CL311,CM311)="","Debes escribir al menos un valor de concepto no categorizado (salarial o no salarial). ",
IF(ISERR(_xlfn.NUMBERVALUE(CL311)),"El valor salarial concepto no categorizado debe ser un número válido. ","")
),
""
)</f>
        <v/>
      </c>
      <c r="HS311" s="46">
        <f>IF(AND($DS311,HP311),
IF(CONCATENATE(CL311,CM311)="","Debes escribir al menos un valor de concepto no categorizado (salarial o no salarial). ",
IF(ISERR(_xlfn.NUMBERVALUE(CM311)),"El valor NO salarial concepto no categorizado debe ser un número válido. ","")
),
""
)</f>
        <v/>
      </c>
      <c r="HT311" s="46">
        <f>IF($DS311,
IF(CN311="","Debes escribir el porcentaje del aporte a salud. ",
IF( ISERR(_xlfn.NUMBERVALUE(CN311)), "El valor del porcentaje del aporte a salud debe ser un número válido. ", "")
)
)</f>
        <v/>
      </c>
      <c r="HU311" s="46">
        <f>IF($DS311,
IF(CO311="","Debes escribir el valor del aporte a salud. ",
IF( ISERR(_xlfn.NUMBERVALUE(CO311)), "El valor del aporte a salud debe ser un número válido. ", "")
)
)</f>
        <v/>
      </c>
      <c r="HV311" s="46">
        <f>IF($DS311,
IF( AND(CP311&lt;&gt;"", ISERR(_xlfn.NUMBERVALUE(CP311))), "El valor plan complementario debe ser un número válido. ", "")
)</f>
        <v/>
      </c>
      <c r="HW311" s="46">
        <f>IF($DS311,
IF(CQ311="","Debes escribir el porcentaje del aporte a pensión. ",
IF( ISERR(_xlfn.NUMBERVALUE(CQ311)), "El valor del porcentaje del aporte a pensión debe ser un número válido. ", "")
)
)</f>
        <v/>
      </c>
      <c r="HX311" s="46">
        <f>IF($DS311,
IF(CR311="","Debes escribir el valor del aporte a pensión. ",
IF( ISERR(_xlfn.NUMBERVALUE(CR311)), "El valor del aporte a salud debe ser un número válido. ", "")
)
)</f>
        <v/>
      </c>
      <c r="HY311" s="46">
        <f>IF($DS311,
IF( AND(CS311&lt;&gt;"", ISERR(_xlfn.NUMBERVALUE(CS311))), "El valor pensión voluntaria debe ser un número válido. ", "")
)</f>
        <v/>
      </c>
      <c r="HZ311" s="46">
        <f>CONCATENATE(CT311,CU311,CV311,CW311)&lt;&gt;""</f>
        <v/>
      </c>
      <c r="IA311" s="46">
        <f>IF(AND($DS311,HZ311),
IF(CT311="","Debes escribir el % del fondo de seguridad pensional. ",
IF( ISERR(_xlfn.NUMBERVALUE(CT311)), "El % del fondo de seguridad debe ser un número válido. ", "")
),
""
)</f>
        <v/>
      </c>
      <c r="IB311" s="46">
        <f>IF(AND($DS311,HZ311),
IF(CU311="","Debes escribir el valor del aporte al fondo de solidaridad pensional. ",
IF( ISERR(_xlfn.NUMBERVALUE(CU311)), "El valor del aporte al fondo de solidaridad pensional debe ser un número válido. ", "")
),
""
)</f>
        <v/>
      </c>
      <c r="IC311" s="46">
        <f>IF(AND($DS311,HZ311),
IF(CV311="","Debes escribir el % del fondo de subsistencia. ",
IF( ISERR(_xlfn.NUMBERVALUE(CV311)), "El % del fondo de subsistencia debe ser un número válido. ", "")
),
""
)</f>
        <v/>
      </c>
      <c r="ID311" s="46">
        <f>IF(AND($DS311,HZ311),
IF(CW311="","Debes escribir el valor del fondo de subsistencia. ",
IF( ISERR(_xlfn.NUMBERVALUE(CW311)), "El valor del fondo de subsistencia debe ser un número válido. ", "")
),
""
)</f>
        <v/>
      </c>
      <c r="IE311" s="46">
        <f>CONCATENATE(CX311,CY311)&lt;&gt;""</f>
        <v/>
      </c>
      <c r="IF311" s="46">
        <f>IF(AND($DS311,IE311),
IF(CX311="","Debes escribir el % de sindicato. ",
IF( ISERR(_xlfn.NUMBERVALUE(CX311)), "El % de sindicato debe ser un número válido. ", "")
),
""
)</f>
        <v/>
      </c>
      <c r="IG311" s="46">
        <f>IF(AND($DS311,IE311),
IF(CY311="","Debes escribir el valor del sindicato. ",
IF( ISERR(_xlfn.NUMBERVALUE(CY311)), "El valor del sindicato debe ser un número válido. ", "")
),
""
)</f>
        <v/>
      </c>
      <c r="IH311" s="46">
        <f>IF($DS311,
IF( AND(CZ311&lt;&gt;"", ISERR(_xlfn.NUMBERVALUE(CZ311))), "El valor de sanción pública debe ser un número válido. ", "")
)</f>
        <v/>
      </c>
      <c r="II311" s="46">
        <f>IF($DS311,
IF( AND(DA311&lt;&gt;"", ISERR(_xlfn.NUMBERVALUE(DA311))), "El valor de sanción privada debe ser un número válido. ", "")
)</f>
        <v/>
      </c>
      <c r="IJ311" s="46">
        <f>CONCATENATE(DB311,DC311)&lt;&gt;""</f>
        <v/>
      </c>
      <c r="IK311" s="46">
        <f>IF(AND($DS311,IJ311),
IF(DB311="","Debes escribir la descripción de libranza. ",""),
""
)</f>
        <v/>
      </c>
      <c r="IL311" s="46">
        <f>IF(AND($DS311,IJ311),
IF(DC311="","Debes escribir la cuota libranza. ",
IF(ISERR(_xlfn.NUMBERVALUE(DC311)),"El valor de la cuota libranza debe ser un número válido. ","")
),
""
)</f>
        <v/>
      </c>
      <c r="IM311" s="46">
        <f>IF($DS311,
IF( AND(DD311&lt;&gt;"", ISERR(_xlfn.NUMBERVALUE(DD311))), "El valor de pagos a terceros debe ser un número válido. ", "")
)</f>
        <v/>
      </c>
      <c r="IN311" s="46">
        <f>IF($DS311,
IF( AND(DE311&lt;&gt;"", ISERR(_xlfn.NUMBERVALUE(DE311))), "El valor de anticipos debe ser un número válido. ", "")
)</f>
        <v/>
      </c>
      <c r="IO311" s="46">
        <f>IF($DS311,
IF( AND(DF311&lt;&gt;"", ISERR(_xlfn.NUMBERVALUE(DF311))), "El valor de AFC debe ser un número válido. ", "")
)</f>
        <v/>
      </c>
      <c r="IP311" s="46">
        <f>IF($DS311,
IF( AND(DG311&lt;&gt;"", ISERR(_xlfn.NUMBERVALUE(DG311))), "El valor de rete-fuente debe ser un número válido. ", "")
)</f>
        <v/>
      </c>
      <c r="IQ311" s="46">
        <f>IF($DS311,
IF( AND(DH311&lt;&gt;"", ISERR(_xlfn.NUMBERVALUE(DH311))), "El valor de cooperativa de trabajo debe ser un número válido. ", "")
)</f>
        <v/>
      </c>
      <c r="IR311" s="46">
        <f>IF($DS311,
IF( AND(DI311&lt;&gt;"", ISERR(_xlfn.NUMBERVALUE(DI311))), "El valor de embargo fiscal debe ser un número válido. ", "")
)</f>
        <v/>
      </c>
      <c r="IS311" s="46">
        <f>IF($DS311,
IF( AND(DJ311&lt;&gt;"", ISERR(_xlfn.NUMBERVALUE(DJ311))), "El valor de educación debe ser un número válido. ", "")
)</f>
        <v/>
      </c>
      <c r="IT311" s="46">
        <f>IF($DS311,
IF( AND(DK311&lt;&gt;"", ISERR(_xlfn.NUMBERVALUE(DK311))), "El valor de reintegro debe ser un número válido. ", "")
)</f>
        <v/>
      </c>
      <c r="IU311" s="46">
        <f>IF($DS311,
IF( AND(DL311&lt;&gt;"", ISERR(_xlfn.NUMBERVALUE(DL311))), "El valor de deuda debe ser un número válido. ", "")
)</f>
        <v/>
      </c>
      <c r="IV311" s="46">
        <f>IF($DS311,
IF( AND(DM311&lt;&gt;"", ISERR(_xlfn.NUMBERVALUE(DM311))), "El valor de otras deducciones debe ser un número válido. ", "")
)</f>
        <v/>
      </c>
      <c r="IW311" s="46">
        <f>IF($DS311,
IF(DN311="","Debes escribir el valor de los devengos totales. ",
IF( ISERR(_xlfn.NUMBERVALUE(DN311)), "El valor de los devengos totales debe ser un número válido. ", "")
)
)</f>
        <v/>
      </c>
      <c r="IX311" s="46">
        <f>IF($DS311,
IF(DO311="","Debes escribir el valor de las deducciones totales. ",
IF( ISERR(_xlfn.NUMBERVALUE(DO311)), "El valor de las deducciones totales debe ser un número válido. ", "")
)
)</f>
        <v/>
      </c>
      <c r="IY311" s="46">
        <f>IF($DS311,
IF(DP311="","Debes escribir el valor del salario total. ",
IF( ISERR(_xlfn.NUMBERVALUE(DP311)), "El valor del salario total debe ser un número válido. ", "")
)
)</f>
        <v/>
      </c>
    </row>
    <row r="312">
      <c r="B312" s="48" t="n">
        <v>300</v>
      </c>
      <c r="C312" s="61">
        <f>IF(AND(DS312,DP312&lt;&gt;""),
IF(DQ312="","OK","Error"),
""
)</f>
        <v/>
      </c>
      <c r="D312" s="53" t="n"/>
      <c r="E312" s="52" t="n"/>
      <c r="F312" s="112" t="n"/>
      <c r="G312" s="52" t="n"/>
      <c r="H312" s="53" t="n"/>
      <c r="I312" s="52" t="n"/>
      <c r="J312" s="52" t="n"/>
      <c r="K312" s="53" t="n"/>
      <c r="L312" s="55" t="n"/>
      <c r="M312" s="108" t="n"/>
      <c r="N312" s="56" t="n"/>
      <c r="O312" s="52" t="n"/>
      <c r="P312" s="52" t="n"/>
      <c r="Q312" s="52" t="n"/>
      <c r="R312" s="52" t="n"/>
      <c r="S312" s="52" t="n"/>
      <c r="T312" s="53" t="n"/>
      <c r="U312" s="52" t="n"/>
      <c r="V312" s="52" t="n"/>
      <c r="W312" s="55" t="n"/>
      <c r="X312" s="55" t="n"/>
      <c r="Y312" s="52" t="n"/>
      <c r="Z312" s="55" t="n"/>
      <c r="AA312" s="52" t="n"/>
      <c r="AB312" s="53" t="n"/>
      <c r="AC312" s="53" t="n"/>
      <c r="AD312" s="53" t="n"/>
      <c r="AE312" s="177" t="n"/>
      <c r="AF312" s="113" t="n"/>
      <c r="AG312" s="177" t="n"/>
      <c r="AH312" s="178" t="n"/>
      <c r="AI312" s="178" t="n"/>
      <c r="AJ312" s="178" t="n"/>
      <c r="AK312" s="114" t="n"/>
      <c r="AL312" s="178" t="n"/>
      <c r="AM312" s="114" t="n"/>
      <c r="AN312" s="178" t="n"/>
      <c r="AO312" s="114" t="n"/>
      <c r="AP312" s="178" t="n"/>
      <c r="AQ312" s="114" t="n"/>
      <c r="AR312" s="178" t="n"/>
      <c r="AS312" s="114" t="n"/>
      <c r="AT312" s="178" t="n"/>
      <c r="AU312" s="114" t="n"/>
      <c r="AV312" s="178" t="n"/>
      <c r="AW312" s="114" t="n"/>
      <c r="AX312" s="178" t="n"/>
      <c r="AY312" s="114" t="n"/>
      <c r="AZ312" s="178" t="n"/>
      <c r="BA312" s="114" t="n"/>
      <c r="BB312" s="178" t="n"/>
      <c r="BC312" s="114" t="n"/>
      <c r="BD312" s="178" t="n"/>
      <c r="BE312" s="178" t="n"/>
      <c r="BF312" s="178" t="n"/>
      <c r="BG312" s="59" t="n"/>
      <c r="BH312" s="178" t="n"/>
      <c r="BI312" s="114" t="n"/>
      <c r="BJ312" s="53" t="n"/>
      <c r="BK312" s="178" t="n"/>
      <c r="BL312" s="114" t="n"/>
      <c r="BM312" s="178" t="n"/>
      <c r="BN312" s="114" t="n"/>
      <c r="BO312" s="178" t="n"/>
      <c r="BP312" s="178" t="n"/>
      <c r="BQ312" s="178" t="n"/>
      <c r="BR312" s="178" t="n"/>
      <c r="BS312" s="178" t="n"/>
      <c r="BT312" s="178" t="n"/>
      <c r="BU312" s="178" t="n"/>
      <c r="BV312" s="178" t="n"/>
      <c r="BW312" s="178" t="n"/>
      <c r="BX312" s="178" t="n"/>
      <c r="BY312" s="178" t="n"/>
      <c r="BZ312" s="178" t="n"/>
      <c r="CA312" s="178" t="n"/>
      <c r="CB312" s="178" t="n"/>
      <c r="CC312" s="178" t="n"/>
      <c r="CD312" s="178" t="n"/>
      <c r="CE312" s="178" t="n"/>
      <c r="CF312" s="178" t="n"/>
      <c r="CG312" s="178" t="n"/>
      <c r="CH312" s="178" t="n"/>
      <c r="CI312" s="178" t="n"/>
      <c r="CJ312" s="178" t="n"/>
      <c r="CK312" s="53" t="n"/>
      <c r="CL312" s="178" t="n"/>
      <c r="CM312" s="178" t="n"/>
      <c r="CN312" s="60" t="n"/>
      <c r="CO312" s="177" t="n"/>
      <c r="CP312" s="178" t="n"/>
      <c r="CQ312" s="60" t="n"/>
      <c r="CR312" s="177" t="n"/>
      <c r="CS312" s="178" t="n"/>
      <c r="CT312" s="59" t="n"/>
      <c r="CU312" s="178" t="n"/>
      <c r="CV312" s="59" t="n"/>
      <c r="CW312" s="178" t="n"/>
      <c r="CX312" s="59" t="n"/>
      <c r="CY312" s="178" t="n"/>
      <c r="CZ312" s="178" t="n"/>
      <c r="DA312" s="178" t="n"/>
      <c r="DB312" s="53" t="n"/>
      <c r="DC312" s="178" t="n"/>
      <c r="DD312" s="178" t="n"/>
      <c r="DE312" s="178" t="n"/>
      <c r="DF312" s="178" t="n"/>
      <c r="DG312" s="178" t="n"/>
      <c r="DH312" s="178" t="n"/>
      <c r="DI312" s="178" t="n"/>
      <c r="DJ312" s="178" t="n"/>
      <c r="DK312" s="178" t="n"/>
      <c r="DL312" s="178" t="n"/>
      <c r="DM312" s="178" t="n"/>
      <c r="DN312" s="177" t="n"/>
      <c r="DO312" s="177" t="n"/>
      <c r="DP312" s="177" t="n"/>
      <c r="DQ312" s="76">
        <f>IF(AND(DS312,DP312&lt;&gt;""),
CONCATENATE(DT312,DU312,DV312,DW312,DX312,DY312,DZ312,EA312,EB312,EC312,ED312,EE312,EF312,EG312,EH312,EI312,EJ312,EK312,EL312,EM312,EN312,EO312,EP312,EQ312,ES312,ET312,EU312,EV312,EW312,EX312,EY312,EZ312,FA312,FC312,FD312,FF312,FG312,FI312,FJ312,FL312,FM312,FO312,FP312,FR312,FS312,FU312,FV312,FX312,FY312,GA312,GB312,GD312,GE312,GF312,GH312,GI312,GJ312,GL312,GM312,GN312,GP312,GQ312,GS312,GT312,GU312,GV312,GW312,GX312,GY312,GZ312,HA312,HB312,HC312,HD312,HE312,HF312,HG312,HH312,HI312,HJ312,HK312,HL312,HM312,HN312,HO312,HQ312,HR312,HS312,HT312,HU312,HV312,HW312,HX312,HY312,IA312,IB312,IC312,ID312,IF312,IG312,IH312,II312,IK312,IL312,IM312,IN312,IO312,IP312,IQ312,IR312,IS312,IT312,IU312,IV312,IW312,IX312,IY312,IZ312),
""
)</f>
        <v/>
      </c>
      <c r="DR312" s="53" t="n"/>
      <c r="DS312" s="46">
        <f>CONCATENATE(D312,$E312,$F312,$G312,H312,$I312,$J312,K312,$L312,$M312,N312,$O312,$P312,$Q312,$R312,$S312,T312,$U312,$V312,$W312,$X312,$Y312,$Z312,$AA312,AB312,AC312,AD312,$AE312,$AF312,$AG312,AH312,AI312,AJ312,AK312,AL312,AM312,AN312,AO312,AP312,AQ312,AR312,AS312,AT312,AU312,AV312,AW312,AX312,AY312,AZ312,BA312,BB312,BC312,BD312,BE312,BF312,BG312,BH312,BI312,BJ312,BK312,BL312,BM312,BN312,BO312,BP312,BQ312,BR312,BS312,BT312,BU312,BV312,BW312,BX312,BY312,BZ312,CA312,CB312,CC312,CD312,CE312,CF312,CG312,CH312,CI312,CJ312,CK312,CL312,CM312,$CN312,$CO312,CP312,$CQ312,$CR312,CS312,CT312,CU312,CV312,CW312,CX312,CY312,CZ312,DA312,DB312,DC312,DD312,DE312,DF312,DG312,DH312,DI312,DJ312,DK312,DL312,DM312,$DN312,$DO312,$DP312,DR312)&lt;&gt;""</f>
        <v/>
      </c>
      <c r="DT312" s="46">
        <f>IF(AND($DS312,$E$4&lt;&gt;""),
IF(LEFT($E$4,2) = "1.",
IF(D312&lt;&gt;"","El CUNE sólo se envía en operaciones de novedad o ajuste. ",""),
IF(D312="","Debes escribir un CUNE válido para realizar operaciones de novedad o ajuste. ","")),
""
)</f>
        <v/>
      </c>
      <c r="DU312" s="46">
        <f>IF($DS312,
IF(E312="","Debes seleccionar el tipo de documento del empleado. ",
IF(_xlfn.IFNA(VLOOKUP(E312,TIPO_DE_DOCUMENTO,1,FALSE),-1)=-1,"El tipo de documento no es válido (por favor seleccionarlo de la lista). ","")
)
)</f>
        <v/>
      </c>
      <c r="DV312" s="46">
        <f>IF($DS312,
IF(F312="","Debes escribir el número de documento del empleado. ","")
)</f>
        <v/>
      </c>
      <c r="DW312" s="46">
        <f>IF($DS312,
IF(G312="","Debes escribir el primer nombre del empleado. ","")
)</f>
        <v/>
      </c>
      <c r="DY312" s="46">
        <f>IF($DS312,
IF(I312="","Debes escribir el primer apellido del empleado. ","")
)</f>
        <v/>
      </c>
      <c r="DZ312" s="46">
        <f>IF($DS312,
IF(J312="","Debes escribir el segundo apellido del empleado. ","")
)</f>
        <v/>
      </c>
      <c r="EB312" s="46">
        <f>IF($DS312,
IF(L312="","Debes escribir la fecha de ingreso del empleado. ",
IF(ISERR(DATE(YEAR(L312),MONTH(L312),DAY(L312))), "El valor ingresado en fecha de ingreso no tiene un formato válido. ","")
)
)</f>
        <v/>
      </c>
      <c r="EC312" s="46">
        <f>IF($DS312,
IF(M312="","Debes escribir el tiempo laborado. ",
IF( IFERROR(INT(M312),1.1) &lt;&gt; IFERROR(_xlfn.NUMBERVALUE(M312),1), "El valor de los días trabajados debe ser un número entero. ", "")
)
)</f>
        <v/>
      </c>
      <c r="ED312" s="46">
        <f>IF($DS312,
IF( AND(N312&lt;&gt;"", ISERR(DATE(YEAR(N312),MONTH(N312),DAY(N312))) ), "El valor ingresado en fecha de ingreso no tiene un formato válido. ",
IF( AND(N312&lt;&gt;"", $E$6&lt;&gt;"", DATE(YEAR(N312), MONTH(N312), 1) &lt;&gt; IFERROR(DATE(MID($E$6, 1, 4), MID($E$6, 6, 2),1), "1/1/1900") ), "La fecha de retiro debe estar dentro del período liquidado. ", "")
)
)</f>
        <v/>
      </c>
      <c r="EE312" s="46">
        <f>IF($DS312,
IF(O312="","Debes seleccionar el tipo de trabajador. ",
IF(_xlfn.IFNA(VLOOKUP(O312,TIPO_DE_TRABAJADOR,1,FALSE),-1)=-1,"El tipo de trabajador no es válido (por favor seleccionarlo de la lista). ","")
)
)</f>
        <v/>
      </c>
      <c r="EF312" s="46">
        <f>IF($DS312,
IF(P312="","Debes seleccionar si es un trabajador dependiente pensionado por vejez. ",
IF(_xlfn.IFNA(VLOOKUP(P312,SUBTIPO_DE_TRABAJADOR,1,FALSE),-1)=-1,"El tipo de trabajador dependiente pensionado por vejez no es válido (por favor seleccionarlo de la lista). ","")
)
)</f>
        <v/>
      </c>
      <c r="EG312" s="46">
        <f>IF($DS312,
IF(Q312="","Debes seleccionar el tipo de contrato del trabajador. ",
IF(_xlfn.IFNA(VLOOKUP(Q312,TIPO_DE_CONTRATO,1,FALSE),-1)=-1,"El tipo de contrato del trabajador no es válido (por favor seleccionarlo de la lista). ","")
)
)</f>
        <v/>
      </c>
      <c r="EH312" s="46">
        <f>IF($DS312,
IF(R312="","Debes seleccionar si es un salario integral. ",
IF(_xlfn.IFNA(VLOOKUP(R312,SI_NO,1,FALSE),-1)=-1,"Valor no válido para salario integral (por favor seleccionarlo de la lista). ","")
)
)</f>
        <v/>
      </c>
      <c r="EI312" s="46">
        <f>IF($DS312,
IF(S312="","Debes seleccionar si el trabajador realiza actividades de riesgo. ",
IF(_xlfn.IFNA(VLOOKUP(S312,SI_NO,1,FALSE),-1)=-1,"Valor no válido para actividad de alto riesgo (por favor seleccionarlo de la lista). ","")
)
)</f>
        <v/>
      </c>
      <c r="EK312" s="46">
        <f>IF($DS312,
IF(U312="","Debes escribir el código del municipio de residencia del trabajador. ",
IF(_xlfn.IFNA(VLOOKUP(U312,MUNICIPIO,1,FALSE),-1)=-1,"El municipio de residencia del trabajador es inválido (por favor seleccionarlo de la lista). ","")
)
)</f>
        <v/>
      </c>
      <c r="EL312" s="46">
        <f>IF($DS312,
IF(V312="","Debes escribir el la dirección de residendia del trabajador. ","")
)</f>
        <v/>
      </c>
      <c r="EM312" s="46">
        <f>IF($DS312,
IF(W312="","Debes escribir la fecha de inicio de la liquidación. ",
IF(ISERR(DATE(YEAR(W312),MONTH(W312),DAY(W312))),"El valor ingresado en fecha de inicio de liquidación no tiene un formato válido. ",
IF( AND($E$6&lt;&gt;"", DATE(YEAR(W312), MONTH(W312), 1) &lt;&gt; IFERROR(DATE(MID($E$6, 1, 4), MID($E$6, 6, 2),1), "1/1/1900") ), "La fecha de inicio de la liquidación debe estar dentro del período liquidado. ", "")
)
)
)</f>
        <v/>
      </c>
      <c r="EN312" s="46">
        <f>IF($DS312,
IF(X312="","Debes escribir la fecha de fin de la liquidación. ",
IF(ISERR(DATE(YEAR(X312),MONTH(X312),DAY(X312))),"El valor ingresado en fecha de fin de liquidación no tiene un formato válido. ",
IF( AND($E$6&lt;&gt;"", DATE(YEAR(X312), MONTH(X312), 1) &lt;&gt; IFERROR(DATE(MID($E$6, 1, 4), MID($E$6, 6, 2),1), "1/1/1900") ), "La fecha de fin de la liquidación debe estar dentro del período liquidado. ", "")
)
)
)</f>
        <v/>
      </c>
      <c r="EO312" s="46">
        <f>IF($DS312,
IF(Y312="","Debes escribir la frecuencia de pago del trabajador. ",
IF(_xlfn.IFNA(VLOOKUP(Y312,PERÍODO_DE_NÓMINA,1,FALSE),-1)=-1,"La frecuencia de pago es inválida (por favor seleccionarlo de la lista). ","")
)
)</f>
        <v/>
      </c>
      <c r="EP312" s="46">
        <f>IF($DS312,
IF(Z312="","Debes escribir la fecha de pago. ",
IF(ISERR(DATE(YEAR(Z312),MONTH(Z312),DAY(Z312))), "El valor ingresado en fecha de pago no tiene un formato válido. ","")
)
)</f>
        <v/>
      </c>
      <c r="EQ312" s="46">
        <f>IF($DS312,
IF(AA312="","Debes escribir el medio de pago. ",
IF(_xlfn.IFNA(VLOOKUP(AA312,MEDIOS_DE_PAGO,1,FALSE),-1)=-1,"El medio de pago es inválido (por favor seleccionarlo de la lista). ","")
)
)</f>
        <v/>
      </c>
      <c r="ER312" s="46">
        <f>OR(AA312='Tablas '!$T$4,AA312='Tablas '!$T$7,AA312='Tablas '!$T$8,AA312='Tablas '!$T$11)</f>
        <v/>
      </c>
      <c r="ES312" s="46">
        <f>IF(AND($DS312,ER312),
IF(AB312="","Debes escribir la entidad bancaria. ",""),
""
)</f>
        <v/>
      </c>
      <c r="ET312" s="46">
        <f>IF(AND($DS312,ER312),
IF(AC312="","Debes escribir el tipo de cuenta bancaria. ",
IF(_xlfn.IFNA(VLOOKUP(AC312,TIPO_DE_CUENTA,1,FALSE),-1)=-1,"El tipo de cuenta bancaria es inválida (por favor seleccionarlo de la lista). ","")
),
""
)</f>
        <v/>
      </c>
      <c r="EU312" s="46">
        <f>IF(AND($DS312,ER312),
IF(AD312="","Debes escribir el número de cuenta bancaria. ",""),
""
)</f>
        <v/>
      </c>
      <c r="EV312" s="46">
        <f>IF($DS312,
IF(AE312="","Debes escribir el valor del sueldo básico. ",
IF( ISERR(_xlfn.NUMBERVALUE(AE312)), "El valor del sueldo básico debe ser un número válido. ", "")
)
)</f>
        <v/>
      </c>
      <c r="EW312" s="46">
        <f>IF($DS312,
IF(AF312="","Debes escribir el número de días trabajados. ",
IF( IFERROR(INT(AF312),1.1) &lt;&gt; IFERROR(_xlfn.NUMBERVALUE(AF312),1), "La cantidad de días trabajados debe ser un número entero. ", "")
)
)</f>
        <v/>
      </c>
      <c r="EX312" s="46">
        <f>IF($DS312,
IF(AG312="","Debes escribir el valor del sueldo trabajado. ",
IF( ISERR(_xlfn.NUMBERVALUE(AG312)), "El valor del sueldo trabajado debe ser un número válido. ", "")
)
)</f>
        <v/>
      </c>
      <c r="EY312" s="46">
        <f>IF($DS312,
IF( AND(AH312&lt;&gt;"", ISERR(_xlfn.NUMBERVALUE(AH312))), "El valor del auxilio de transporte debe ser un número válido. ", "")
)</f>
        <v/>
      </c>
      <c r="EZ312" s="46">
        <f>IF($DS312,
IF( AND(AI312&lt;&gt;"", ISERR(_xlfn.NUMBERVALUE(AI312))), "El valor de viáticos salariales debe ser un número válido. ", "")
)</f>
        <v/>
      </c>
      <c r="FA312" s="46">
        <f>IF($DS312,
IF( AND(AJ312&lt;&gt;"", ISERR(_xlfn.NUMBERVALUE(AJ312))), "El valor de viáticos NO salariales debe ser un número válido. ", "")
)</f>
        <v/>
      </c>
      <c r="FB312" s="46">
        <f>CONCATENATE(AK312,AL312)&lt;&gt;""</f>
        <v/>
      </c>
      <c r="FC312" s="46">
        <f>IF(AND($DS312,FB312),
IF(AK312="","Debes escribir el número de horas extras diurnas. ",
IF( IFERROR(INT(AK312),1.1) &lt;&gt; IFERROR(_xlfn.NUMBERVALUE(AK312),1), "La cantidad de horas extras diurnas debe ser un número entero. ", "")
),
""
)</f>
        <v/>
      </c>
      <c r="FD312" s="46">
        <f>IF(AND($DS312,FB312),
IF(AL312="","Debes escribir el valor de las horas extras diurnas. ",
IF( ISERR(_xlfn.NUMBERVALUE(AL312)), "El valor de las horas extras duirnas debe ser un número válido. ", "")
),
""
)</f>
        <v/>
      </c>
      <c r="FE312" s="46">
        <f>CONCATENATE(AM312,AN312)&lt;&gt;""</f>
        <v/>
      </c>
      <c r="FF312" s="46">
        <f>IF(AND($DS312,FE312),
IF(AM312="","Debes escribir el número de horas extras nocturnas. ",
IF( IFERROR(INT(AM312),1.1) &lt;&gt; IFERROR(_xlfn.NUMBERVALUE(AM312),1), "La cantidad de horas extras nocturnas debe ser un número entero. ", "")
),
""
)</f>
        <v/>
      </c>
      <c r="FG312" s="46">
        <f>IF(AND($DS312,FE312),
IF(AN312="","Debes escribir el valor de las horas extras nocturnas. ",
IF( ISERR(_xlfn.NUMBERVALUE(AN312)), "El valor de las horas extras nocturnas debe ser un número válido. ", "")
),
""
)</f>
        <v/>
      </c>
      <c r="FH312" s="46">
        <f>CONCATENATE(AO312,AP312)&lt;&gt;""</f>
        <v/>
      </c>
      <c r="FI312" s="46">
        <f>IF(AND($DS312,FH312),
IF(AO312="","Debes escribir el número de horas extras diurnas dominicales y festivas. ",
IF( IFERROR(INT(AO312),1.1) &lt;&gt; IFERROR(_xlfn.NUMBERVALUE(AO312),1), "La cantidad de horas extras diurnas dominicales y festivas debe ser un número entero. ", "")
),
""
)</f>
        <v/>
      </c>
      <c r="FJ312" s="46">
        <f>IF(AND($DS312,FH312),
IF(AP312="","Debes escribir el valor de las horas extras diurnas dominicales y festivas. ",
IF( ISERR(_xlfn.NUMBERVALUE(AP312)), "El valor de las horas extras diurnas dominicales y festivas debe ser un número válido. ", "")
),
""
)</f>
        <v/>
      </c>
      <c r="FK312" s="46">
        <f>CONCATENATE(AQ312,AR312)&lt;&gt;""</f>
        <v/>
      </c>
      <c r="FL312" s="46">
        <f>IF(AND($DS312,FK312),
IF(AQ312="","Debes escribir el número de horas extras nocturnas dominicales y festivas. ",
IF( IFERROR(INT(AQ312),1.1) &lt;&gt; IFERROR(_xlfn.NUMBERVALUE(AQ312),1), "La cantidad de horas extras nocturnas dominicales y festivas debe ser un número entero. ", "")
),
""
)</f>
        <v/>
      </c>
      <c r="FM312" s="46">
        <f>IF(AND($DS312,FK312),
IF(AR312="","Debes escribir el valor de las horas extras nocturnas dominicales y festivas. ",
IF( ISERR(_xlfn.NUMBERVALUE(AR312)), "El valor de las horas extras nocturnas dominicales y festivas debe ser un número válido. ", "")
),
""
)</f>
        <v/>
      </c>
      <c r="FN312" s="46">
        <f>CONCATENATE(AS312,AT312)&lt;&gt;""</f>
        <v/>
      </c>
      <c r="FO312" s="46">
        <f>IF(AND($DS312,FN312),
IF(AS312="","Debes escribir el número de horas recargo nocturno. ",
IF( IFERROR(INT(AS312),1.1) &lt;&gt; IFERROR(_xlfn.NUMBERVALUE(AS312),1), "La cantidad de horas recargo nocturno debe ser un número entero. ", "")
),
""
)</f>
        <v/>
      </c>
      <c r="FP312" s="46">
        <f>IF(AND($DS312,FN312),
IF(AT312="","Debes escribir el valor de las horas recargo nocturno. ",
IF( ISERR(_xlfn.NUMBERVALUE(AT312)), "El valor de las horas recargo nocturno debe ser un número válido. ", "")
),
""
)</f>
        <v/>
      </c>
      <c r="FQ312" s="46">
        <f>CONCATENATE(AU312,AV312)&lt;&gt;""</f>
        <v/>
      </c>
      <c r="FR312" s="46">
        <f>IF(AND($DS312,FQ312),
IF(AU312="","Debes escribir el número de horas recargo diurno dominical y festivo. ",
IF( IFERROR(INT(AU312),1.1) &lt;&gt; IFERROR(_xlfn.NUMBERVALUE(AU312),1), "La cantidad de horas recargo diurno dominical y festivo debe ser un número entero. ", "")
),
""
)</f>
        <v/>
      </c>
      <c r="FS312" s="46">
        <f>IF(AND($DS312,FQ312),
IF(AV312="","Debes escribir el valor de las horas recargo diurno dominical y festivo. ",
IF( ISERR(_xlfn.NUMBERVALUE(AV312)), "El valor de las horas recargo diurno dominical y festivo debe ser un número válido. ", "")
),
""
)</f>
        <v/>
      </c>
      <c r="FT312" s="46">
        <f>CONCATENATE(AW312,AX312)&lt;&gt;""</f>
        <v/>
      </c>
      <c r="FU312" s="46">
        <f>IF(AND($DS312,FT312),
IF(AW312="","Debes escribir el número de horas recargo nocturno dominical y festivo. ",
IF( IFERROR(INT(AW312),1.1) &lt;&gt; IFERROR(_xlfn.NUMBERVALUE(AW312),1), "La cantidad de horas recargo nocturno dominical y festivo debe ser un número entero. ", "")
),
""
)</f>
        <v/>
      </c>
      <c r="FV312" s="46">
        <f>IF(AND($DS312,FT312),
IF(AX312="","Debes escribir el valor de las horas recargo nocturno dominical y festivo. ",
IF( ISERR(_xlfn.NUMBERVALUE(AX312)), "El valor de las horas recargo nocturno dominical y festivo debe ser un número válido. ", "")
),
""
)</f>
        <v/>
      </c>
      <c r="FW312" s="46">
        <f>CONCATENATE(AY312,AZ312)&lt;&gt;""</f>
        <v/>
      </c>
      <c r="FX312" s="46">
        <f>IF(AND($DS312,FW312),
IF(AY312="","Debes escribir el número de días de vacaciones comunes. ",
IF( IFERROR(INT(AY312),1.1) &lt;&gt; IFERROR(_xlfn.NUMBERVALUE(AY312),1), "La cantidad de días de vacaciones comunes debe ser un número entero. ", "")
),
""
)</f>
        <v/>
      </c>
      <c r="FY312" s="46">
        <f>IF(AND($DS312,FW312),
IF(AZ312="","Debes escribir el valor de las vacaciones comunes. ",
IF( ISERR(_xlfn.NUMBERVALUE(AZ312)), "El valor de las vacaciones comunes debe ser un número válido. ", "")
),
""
)</f>
        <v/>
      </c>
      <c r="FZ312" s="46">
        <f>CONCATENATE(BA312,BB312)&lt;&gt;""</f>
        <v/>
      </c>
      <c r="GA312" s="46">
        <f>IF(AND($DS312,FZ312),
IF(BA312="","Debes escribir el número de días de vacaciones compensadas. ",
IF( IFERROR(INT(BA312),1.1) &lt;&gt; IFERROR(_xlfn.NUMBERVALUE(BA312),1), "La cantidad de días de vacaciones compensadas debe ser un número entero. ", "")
),
""
)</f>
        <v/>
      </c>
      <c r="GB312" s="46">
        <f>IF(AND($DS312,FZ312),
IF(BB312="","Debes escribir el valor de las vacaciones compensadas. ",
IF( ISERR(_xlfn.NUMBERVALUE(BB312)), "El valor de las vacaciones compensadas debe ser un número válido. ", "")
),
""
)</f>
        <v/>
      </c>
      <c r="GC312" s="46">
        <f>CONCATENATE(BC312,BD312)&lt;&gt;""</f>
        <v/>
      </c>
      <c r="GD312" s="46">
        <f>IF(AND($DS312,GC312),
IF(BC312="","Debes escribir el número de días de prima salarial. ",
IF( IFERROR(INT(BC312),1.1) &lt;&gt; IFERROR(_xlfn.NUMBERVALUE(BC312),1), "La cantidad de días de prima salarial debe ser un número entero. ", "")
),
""
)</f>
        <v/>
      </c>
      <c r="GE312" s="46">
        <f>IF(AND($DS312,GC312),
IF(BD312="","Debes escribir el valor de los días de prima salarial. ",
IF( ISERR(_xlfn.NUMBERVALUE(BD312)), "El valor de los días de prima salarial debe ser un número válido. ", "")
),
""
)</f>
        <v/>
      </c>
      <c r="GF312" s="46">
        <f>IF($DS312,
IF( AND(BE312&lt;&gt;"", ISERR(_xlfn.NUMBERVALUE(BE312))), "El valor de la prima NO saliarial debe ser un número válido. ", "")
)</f>
        <v/>
      </c>
      <c r="GG312" s="46">
        <f>CONCATENATE(BF312,BG312,BH312)&lt;&gt;""</f>
        <v/>
      </c>
      <c r="GH312" s="46">
        <f>IF(AND($DS312,GG312),
IF(BF312="","Debes escribir el valor de las cesantías. ",
IF( ISERR(_xlfn.NUMBERVALUE(BF312)), "El valor de las cesantías debe ser un número válido. ", "")
),
""
)</f>
        <v/>
      </c>
      <c r="GI312" s="46">
        <f>IF(AND($DS312,GG312),
IF(BG312="","Debes escribir el % de cesantías. ",
IF( ISERR(_xlfn.NUMBERVALUE(BG312)), "El % de cesantías debe ser un número válido. ", "")
),
""
)</f>
        <v/>
      </c>
      <c r="GJ312" s="46">
        <f>IF(AND($DS312,GG312),
IF(BH312="","Debes escribir el valor de intereses de cesantías. ",
IF( ISERR(_xlfn.NUMBERVALUE(BH312)), "El valor de intereses de cesantías debe ser un número válido. ", "")
),
""
)</f>
        <v/>
      </c>
      <c r="GK312" s="46">
        <f>CONCATENATE(BI312,BJ312,BK312)&lt;&gt;""</f>
        <v/>
      </c>
      <c r="GL312" s="46">
        <f>IF(AND($DS312,GK312),
IF(BI312="","Debes escribir el número de días de incapacidad. ",
IF( IFERROR(INT(BI312),1.1) &lt;&gt; IFERROR(_xlfn.NUMBERVALUE(BI312),1), "La cantidad de días de incapacidad debe ser un número entero. ", "")
),
""
)</f>
        <v/>
      </c>
      <c r="GM312" s="46">
        <f>IF(AND($DS312,GK312),
IF(BJ312="","Debes escribir el tipo de incapacidad. ",
IF(_xlfn.IFNA(VLOOKUP(BJ312,TIPO_DE_INCAPACIDAD,1,FALSE),-1)=-1,"El tipo de incapacidad es inválida (por favor seleccionarlo de la lista). ","")
),
""
)</f>
        <v/>
      </c>
      <c r="GN312" s="46">
        <f>IF(AND($DS312,GK312),
IF(BK312="","Debes escribir el valor de la incapacidad. ",
IF( ISERR(_xlfn.NUMBERVALUE(BK312)), "El valor de la incapacidad debe ser un número válido. ", "")
),
""
)</f>
        <v/>
      </c>
      <c r="GO312" s="46">
        <f>CONCATENATE(BL312,BM312)&lt;&gt;""</f>
        <v/>
      </c>
      <c r="GP312" s="46">
        <f>IF(AND($DS312,GO312),
IF(BL312="","Debes escribir el número de días de licencia de maternidad o paternidad. ",
IF( IFERROR(INT(BL312),1.1) &lt;&gt; IFERROR(_xlfn.NUMBERVALUE(BL312),1), "La cantidad de días de licencia de maternidad o paternidad debe ser un número entero. ", "")
),
""
)</f>
        <v/>
      </c>
      <c r="GQ312" s="46">
        <f>IF(AND($DS312,GO312),
IF(BM312="","Debes escribir el valor de la licencia de maternidad o paternidad. ",
IF( ISERR(_xlfn.NUMBERVALUE(BM312)), "El valor de la licencia de maternidad o paternidad debe ser un número válido. ", "")
),
""
)</f>
        <v/>
      </c>
      <c r="GR312" s="46">
        <f>CONCATENATE(BN312,BO312)&lt;&gt;""</f>
        <v/>
      </c>
      <c r="GS312" s="46">
        <f>IF(AND($DS312,GR312),
IF(BN312="","Debes escribir el número de días de licencia remunerada. ",
IF( IFERROR(INT(BN312),1.1) &lt;&gt; IFERROR(_xlfn.NUMBERVALUE(BN312),1), "La cantidad de días de licencia remunerada debe ser un número entero. ", "")
),
""
)</f>
        <v/>
      </c>
      <c r="GT312" s="46">
        <f>IF(AND($DS312,GR312),
IF(BO312="","Debes escribir el valor de la licencia remunerada. ",
IF( ISERR(_xlfn.NUMBERVALUE(BO312)), "El valor de la licencia remunerada debe ser un número válido. ", "")
),
""
)</f>
        <v/>
      </c>
      <c r="GU312" s="46">
        <f>IF($DS312,
IF( AND(BP312&lt;&gt;"", ISERR(_xlfn.NUMBERVALUE(BP312))), "El valor de la licencia NO remunerada debe ser un número válido. ", "")
)</f>
        <v/>
      </c>
      <c r="GV312" s="46">
        <f>IF($DS312,
IF( AND(BQ312&lt;&gt;"", ISERR(_xlfn.NUMBERVALUE(BQ312))), "El valor de auxilios salariales debe ser un número válido. ", "")
)</f>
        <v/>
      </c>
      <c r="GW312" s="46">
        <f>IF($DS312,
IF( AND(BR312&lt;&gt;"", ISERR(_xlfn.NUMBERVALUE(BR312))), "El valor de auxilios NO salariales debe ser un número válido. ", "")
)</f>
        <v/>
      </c>
      <c r="GX312" s="46">
        <f>IF($DS312,
IF( AND(BS312&lt;&gt;"", ISERR(_xlfn.NUMBERVALUE(BS312))), "El valor de bonos salariales debe ser un número válido. ", "")
)</f>
        <v/>
      </c>
      <c r="GY312" s="46">
        <f>IF($DS312,
IF( AND(BT312&lt;&gt;"", ISERR(_xlfn.NUMBERVALUE(BT312))), "El valor de bonos NO salariales debe ser un número válido. ", "")
)</f>
        <v/>
      </c>
      <c r="GZ312" s="46">
        <f>IF($DS312,
IF( AND(BU312&lt;&gt;"", ISERR(_xlfn.NUMBERVALUE(BU312))), "El valor de bonos salariales de alimentación debe ser un número válido. ", "")
)</f>
        <v/>
      </c>
      <c r="HA312" s="46">
        <f>IF($DS312,
IF( AND(BV312&lt;&gt;"", ISERR(_xlfn.NUMBERVALUE(BV312))), "El valor de bonos NO salariales de alimentación debe ser un número válido. ", "")
)</f>
        <v/>
      </c>
      <c r="HB312" s="46">
        <f>IF($DS312,
IF( AND(BW312&lt;&gt;"", ISERR(_xlfn.NUMBERVALUE(BW312))), "El valor de bonificaciones salariales debe ser un número válido. ", "")
)</f>
        <v/>
      </c>
      <c r="HC312" s="46">
        <f>IF($DS312,
IF( AND(BX312&lt;&gt;"", ISERR(_xlfn.NUMBERVALUE(BX312))), "El valor de bonificaciones NO salariales debe ser un número válido. ", "")
)</f>
        <v/>
      </c>
      <c r="HD312" s="46">
        <f>IF($DS312,
IF( AND(BY312&lt;&gt;"", ISERR(_xlfn.NUMBERVALUE(BY312))), "El valor de compensaciones ordinarias debe ser un número válido. ", "")
)</f>
        <v/>
      </c>
      <c r="HE312" s="46">
        <f>IF($DS312,
IF( AND(BZ312&lt;&gt;"", ISERR(_xlfn.NUMBERVALUE(BZ312))), "El valor de compensaciones extraordinarias debe ser un número válido. ", "")
)</f>
        <v/>
      </c>
      <c r="HF312" s="46">
        <f>IF($DS312,
IF( AND(CA312&lt;&gt;"", ISERR(_xlfn.NUMBERVALUE(CA312))), "El valor de comisiones debe ser un número válido. ", "")
)</f>
        <v/>
      </c>
      <c r="HG312" s="46">
        <f>IF($DS312,
IF( AND(CB312&lt;&gt;"", ISERR(_xlfn.NUMBERVALUE(CB312))), "El valor de ausencia por huega debe ser un número válido. ", "")
)</f>
        <v/>
      </c>
      <c r="HH312" s="46">
        <f>IF($DS312,
IF( AND(CC312&lt;&gt;"", ISERR(_xlfn.NUMBERVALUE(CC312))), "El valor de anticipos debe ser un número válido. ", "")
)</f>
        <v/>
      </c>
      <c r="HI312" s="46">
        <f>IF($DS312,
IF( AND(CD312&lt;&gt;"", ISERR(_xlfn.NUMBERVALUE(CD312))), "El valor de pagos a terceros debe ser un número válido. ", "")
)</f>
        <v/>
      </c>
      <c r="HJ312" s="46">
        <f>IF($DS312,
IF( AND(CE312&lt;&gt;"", ISERR(_xlfn.NUMBERVALUE(CE312))), "El valor de dotación debe ser un número válido. ", "")
)</f>
        <v/>
      </c>
      <c r="HK312" s="46">
        <f>IF($DS312,
IF( AND(CF312&lt;&gt;"", ISERR(_xlfn.NUMBERVALUE(CF312))), "El valor de apoyo sostenibilidad debe ser un número válido. ", "")
)</f>
        <v/>
      </c>
      <c r="HL312" s="46">
        <f>IF($DS312,
IF( AND(CG312&lt;&gt;"", ISERR(_xlfn.NUMBERVALUE(CG312))), "El valor de teletrabajo debe ser un número válido. ", "")
)</f>
        <v/>
      </c>
      <c r="HM312" s="46">
        <f>IF($DS312,
IF( AND(CH312&lt;&gt;"", ISERR(_xlfn.NUMBERVALUE(CH312))), "El valor de bonificación de retiro debe ser un número válido. ", "")
)</f>
        <v/>
      </c>
      <c r="HN312" s="46">
        <f>IF($DS312,
IF( AND(CI312&lt;&gt;"", ISERR(_xlfn.NUMBERVALUE(CI312))), "El valor de indemnización de retiro debe ser un número válido. ", "")
)</f>
        <v/>
      </c>
      <c r="HO312" s="46">
        <f>IF($DS312,
IF( AND(CJ312&lt;&gt;"", ISERR(_xlfn.NUMBERVALUE(CJ312))), "El valor de reintegros debe ser un número válido. ", "")
)</f>
        <v/>
      </c>
      <c r="HP312" s="46">
        <f>CONCATENATE(CK312,CL312,CM312)&lt;&gt;""</f>
        <v/>
      </c>
      <c r="HQ312" s="46">
        <f>IF(AND($DS312,HP312),
IF(CK312="","Debes escribir la descripción de otro concepto no categorizado. ",""),
""
)</f>
        <v/>
      </c>
      <c r="HR312" s="46">
        <f>IF(AND($DS312,HP312),
IF(CONCATENATE(CL312,CM312)="","Debes escribir al menos un valor de concepto no categorizado (salarial o no salarial). ",
IF(ISERR(_xlfn.NUMBERVALUE(CL312)),"El valor salarial concepto no categorizado debe ser un número válido. ","")
),
""
)</f>
        <v/>
      </c>
      <c r="HS312" s="46">
        <f>IF(AND($DS312,HP312),
IF(CONCATENATE(CL312,CM312)="","Debes escribir al menos un valor de concepto no categorizado (salarial o no salarial). ",
IF(ISERR(_xlfn.NUMBERVALUE(CM312)),"El valor NO salarial concepto no categorizado debe ser un número válido. ","")
),
""
)</f>
        <v/>
      </c>
      <c r="HT312" s="46">
        <f>IF($DS312,
IF(CN312="","Debes escribir el porcentaje del aporte a salud. ",
IF( ISERR(_xlfn.NUMBERVALUE(CN312)), "El valor del porcentaje del aporte a salud debe ser un número válido. ", "")
)
)</f>
        <v/>
      </c>
      <c r="HU312" s="46">
        <f>IF($DS312,
IF(CO312="","Debes escribir el valor del aporte a salud. ",
IF( ISERR(_xlfn.NUMBERVALUE(CO312)), "El valor del aporte a salud debe ser un número válido. ", "")
)
)</f>
        <v/>
      </c>
      <c r="HV312" s="46">
        <f>IF($DS312,
IF( AND(CP312&lt;&gt;"", ISERR(_xlfn.NUMBERVALUE(CP312))), "El valor plan complementario debe ser un número válido. ", "")
)</f>
        <v/>
      </c>
      <c r="HW312" s="46">
        <f>IF($DS312,
IF(CQ312="","Debes escribir el porcentaje del aporte a pensión. ",
IF( ISERR(_xlfn.NUMBERVALUE(CQ312)), "El valor del porcentaje del aporte a pensión debe ser un número válido. ", "")
)
)</f>
        <v/>
      </c>
      <c r="HX312" s="46">
        <f>IF($DS312,
IF(CR312="","Debes escribir el valor del aporte a pensión. ",
IF( ISERR(_xlfn.NUMBERVALUE(CR312)), "El valor del aporte a salud debe ser un número válido. ", "")
)
)</f>
        <v/>
      </c>
      <c r="HY312" s="46">
        <f>IF($DS312,
IF( AND(CS312&lt;&gt;"", ISERR(_xlfn.NUMBERVALUE(CS312))), "El valor pensión voluntaria debe ser un número válido. ", "")
)</f>
        <v/>
      </c>
      <c r="HZ312" s="46">
        <f>CONCATENATE(CT312,CU312,CV312,CW312)&lt;&gt;""</f>
        <v/>
      </c>
      <c r="IA312" s="46">
        <f>IF(AND($DS312,HZ312),
IF(CT312="","Debes escribir el % del fondo de seguridad pensional. ",
IF( ISERR(_xlfn.NUMBERVALUE(CT312)), "El % del fondo de seguridad debe ser un número válido. ", "")
),
""
)</f>
        <v/>
      </c>
      <c r="IB312" s="46">
        <f>IF(AND($DS312,HZ312),
IF(CU312="","Debes escribir el valor del aporte al fondo de solidaridad pensional. ",
IF( ISERR(_xlfn.NUMBERVALUE(CU312)), "El valor del aporte al fondo de solidaridad pensional debe ser un número válido. ", "")
),
""
)</f>
        <v/>
      </c>
      <c r="IC312" s="46">
        <f>IF(AND($DS312,HZ312),
IF(CV312="","Debes escribir el % del fondo de subsistencia. ",
IF( ISERR(_xlfn.NUMBERVALUE(CV312)), "El % del fondo de subsistencia debe ser un número válido. ", "")
),
""
)</f>
        <v/>
      </c>
      <c r="ID312" s="46">
        <f>IF(AND($DS312,HZ312),
IF(CW312="","Debes escribir el valor del fondo de subsistencia. ",
IF( ISERR(_xlfn.NUMBERVALUE(CW312)), "El valor del fondo de subsistencia debe ser un número válido. ", "")
),
""
)</f>
        <v/>
      </c>
      <c r="IE312" s="46">
        <f>CONCATENATE(CX312,CY312)&lt;&gt;""</f>
        <v/>
      </c>
      <c r="IF312" s="46">
        <f>IF(AND($DS312,IE312),
IF(CX312="","Debes escribir el % de sindicato. ",
IF( ISERR(_xlfn.NUMBERVALUE(CX312)), "El % de sindicato debe ser un número válido. ", "")
),
""
)</f>
        <v/>
      </c>
      <c r="IG312" s="46">
        <f>IF(AND($DS312,IE312),
IF(CY312="","Debes escribir el valor del sindicato. ",
IF( ISERR(_xlfn.NUMBERVALUE(CY312)), "El valor del sindicato debe ser un número válido. ", "")
),
""
)</f>
        <v/>
      </c>
      <c r="IH312" s="46">
        <f>IF($DS312,
IF( AND(CZ312&lt;&gt;"", ISERR(_xlfn.NUMBERVALUE(CZ312))), "El valor de sanción pública debe ser un número válido. ", "")
)</f>
        <v/>
      </c>
      <c r="II312" s="46">
        <f>IF($DS312,
IF( AND(DA312&lt;&gt;"", ISERR(_xlfn.NUMBERVALUE(DA312))), "El valor de sanción privada debe ser un número válido. ", "")
)</f>
        <v/>
      </c>
      <c r="IJ312" s="46">
        <f>CONCATENATE(DB312,DC312)&lt;&gt;""</f>
        <v/>
      </c>
      <c r="IK312" s="46">
        <f>IF(AND($DS312,IJ312),
IF(DB312="","Debes escribir la descripción de libranza. ",""),
""
)</f>
        <v/>
      </c>
      <c r="IL312" s="46">
        <f>IF(AND($DS312,IJ312),
IF(DC312="","Debes escribir la cuota libranza. ",
IF(ISERR(_xlfn.NUMBERVALUE(DC312)),"El valor de la cuota libranza debe ser un número válido. ","")
),
""
)</f>
        <v/>
      </c>
      <c r="IM312" s="46">
        <f>IF($DS312,
IF( AND(DD312&lt;&gt;"", ISERR(_xlfn.NUMBERVALUE(DD312))), "El valor de pagos a terceros debe ser un número válido. ", "")
)</f>
        <v/>
      </c>
      <c r="IN312" s="46">
        <f>IF($DS312,
IF( AND(DE312&lt;&gt;"", ISERR(_xlfn.NUMBERVALUE(DE312))), "El valor de anticipos debe ser un número válido. ", "")
)</f>
        <v/>
      </c>
      <c r="IO312" s="46">
        <f>IF($DS312,
IF( AND(DF312&lt;&gt;"", ISERR(_xlfn.NUMBERVALUE(DF312))), "El valor de AFC debe ser un número válido. ", "")
)</f>
        <v/>
      </c>
      <c r="IP312" s="46">
        <f>IF($DS312,
IF( AND(DG312&lt;&gt;"", ISERR(_xlfn.NUMBERVALUE(DG312))), "El valor de rete-fuente debe ser un número válido. ", "")
)</f>
        <v/>
      </c>
      <c r="IQ312" s="46">
        <f>IF($DS312,
IF( AND(DH312&lt;&gt;"", ISERR(_xlfn.NUMBERVALUE(DH312))), "El valor de cooperativa de trabajo debe ser un número válido. ", "")
)</f>
        <v/>
      </c>
      <c r="IR312" s="46">
        <f>IF($DS312,
IF( AND(DI312&lt;&gt;"", ISERR(_xlfn.NUMBERVALUE(DI312))), "El valor de embargo fiscal debe ser un número válido. ", "")
)</f>
        <v/>
      </c>
      <c r="IS312" s="46">
        <f>IF($DS312,
IF( AND(DJ312&lt;&gt;"", ISERR(_xlfn.NUMBERVALUE(DJ312))), "El valor de educación debe ser un número válido. ", "")
)</f>
        <v/>
      </c>
      <c r="IT312" s="46">
        <f>IF($DS312,
IF( AND(DK312&lt;&gt;"", ISERR(_xlfn.NUMBERVALUE(DK312))), "El valor de reintegro debe ser un número válido. ", "")
)</f>
        <v/>
      </c>
      <c r="IU312" s="46">
        <f>IF($DS312,
IF( AND(DL312&lt;&gt;"", ISERR(_xlfn.NUMBERVALUE(DL312))), "El valor de deuda debe ser un número válido. ", "")
)</f>
        <v/>
      </c>
      <c r="IV312" s="46">
        <f>IF($DS312,
IF( AND(DM312&lt;&gt;"", ISERR(_xlfn.NUMBERVALUE(DM312))), "El valor de otras deducciones debe ser un número válido. ", "")
)</f>
        <v/>
      </c>
      <c r="IW312" s="46">
        <f>IF($DS312,
IF(DN312="","Debes escribir el valor de los devengos totales. ",
IF( ISERR(_xlfn.NUMBERVALUE(DN312)), "El valor de los devengos totales debe ser un número válido. ", "")
)
)</f>
        <v/>
      </c>
      <c r="IX312" s="46">
        <f>IF($DS312,
IF(DO312="","Debes escribir el valor de las deducciones totales. ",
IF( ISERR(_xlfn.NUMBERVALUE(DO312)), "El valor de las deducciones totales debe ser un número válido. ", "")
)
)</f>
        <v/>
      </c>
      <c r="IY312" s="46">
        <f>IF($DS312,
IF(DP312="","Debes escribir el valor del salario total. ",
IF( ISERR(_xlfn.NUMBERVALUE(DP312)), "El valor del salario total debe ser un número válido. ", "")
)
)</f>
        <v/>
      </c>
    </row>
    <row r="313">
      <c r="B313" s="48" t="n">
        <v>301</v>
      </c>
      <c r="C313" s="61">
        <f>IF(AND(DS313,DP313&lt;&gt;""),
IF(DQ313="","OK","Error"),
""
)</f>
        <v/>
      </c>
      <c r="D313" s="53" t="n"/>
      <c r="E313" s="52" t="n"/>
      <c r="F313" s="112" t="n"/>
      <c r="G313" s="52" t="n"/>
      <c r="H313" s="53" t="n"/>
      <c r="I313" s="52" t="n"/>
      <c r="J313" s="52" t="n"/>
      <c r="K313" s="53" t="n"/>
      <c r="L313" s="55" t="n"/>
      <c r="M313" s="108" t="n"/>
      <c r="N313" s="56" t="n"/>
      <c r="O313" s="52" t="n"/>
      <c r="P313" s="52" t="n"/>
      <c r="Q313" s="52" t="n"/>
      <c r="R313" s="52" t="n"/>
      <c r="S313" s="52" t="n"/>
      <c r="T313" s="53" t="n"/>
      <c r="U313" s="52" t="n"/>
      <c r="V313" s="52" t="n"/>
      <c r="W313" s="55" t="n"/>
      <c r="X313" s="55" t="n"/>
      <c r="Y313" s="52" t="n"/>
      <c r="Z313" s="55" t="n"/>
      <c r="AA313" s="52" t="n"/>
      <c r="AB313" s="53" t="n"/>
      <c r="AC313" s="53" t="n"/>
      <c r="AD313" s="53" t="n"/>
      <c r="AE313" s="177" t="n"/>
      <c r="AF313" s="113" t="n"/>
      <c r="AG313" s="177" t="n"/>
      <c r="AH313" s="178" t="n"/>
      <c r="AI313" s="178" t="n"/>
      <c r="AJ313" s="178" t="n"/>
      <c r="AK313" s="114" t="n"/>
      <c r="AL313" s="178" t="n"/>
      <c r="AM313" s="114" t="n"/>
      <c r="AN313" s="178" t="n"/>
      <c r="AO313" s="114" t="n"/>
      <c r="AP313" s="178" t="n"/>
      <c r="AQ313" s="114" t="n"/>
      <c r="AR313" s="178" t="n"/>
      <c r="AS313" s="114" t="n"/>
      <c r="AT313" s="178" t="n"/>
      <c r="AU313" s="114" t="n"/>
      <c r="AV313" s="178" t="n"/>
      <c r="AW313" s="114" t="n"/>
      <c r="AX313" s="178" t="n"/>
      <c r="AY313" s="114" t="n"/>
      <c r="AZ313" s="178" t="n"/>
      <c r="BA313" s="114" t="n"/>
      <c r="BB313" s="178" t="n"/>
      <c r="BC313" s="114" t="n"/>
      <c r="BD313" s="178" t="n"/>
      <c r="BE313" s="178" t="n"/>
      <c r="BF313" s="178" t="n"/>
      <c r="BG313" s="59" t="n"/>
      <c r="BH313" s="178" t="n"/>
      <c r="BI313" s="114" t="n"/>
      <c r="BJ313" s="53" t="n"/>
      <c r="BK313" s="178" t="n"/>
      <c r="BL313" s="114" t="n"/>
      <c r="BM313" s="178" t="n"/>
      <c r="BN313" s="114" t="n"/>
      <c r="BO313" s="178" t="n"/>
      <c r="BP313" s="178" t="n"/>
      <c r="BQ313" s="178" t="n"/>
      <c r="BR313" s="178" t="n"/>
      <c r="BS313" s="178" t="n"/>
      <c r="BT313" s="178" t="n"/>
      <c r="BU313" s="178" t="n"/>
      <c r="BV313" s="178" t="n"/>
      <c r="BW313" s="178" t="n"/>
      <c r="BX313" s="178" t="n"/>
      <c r="BY313" s="178" t="n"/>
      <c r="BZ313" s="178" t="n"/>
      <c r="CA313" s="178" t="n"/>
      <c r="CB313" s="178" t="n"/>
      <c r="CC313" s="178" t="n"/>
      <c r="CD313" s="178" t="n"/>
      <c r="CE313" s="178" t="n"/>
      <c r="CF313" s="178" t="n"/>
      <c r="CG313" s="178" t="n"/>
      <c r="CH313" s="178" t="n"/>
      <c r="CI313" s="178" t="n"/>
      <c r="CJ313" s="178" t="n"/>
      <c r="CK313" s="53" t="n"/>
      <c r="CL313" s="178" t="n"/>
      <c r="CM313" s="178" t="n"/>
      <c r="CN313" s="60" t="n"/>
      <c r="CO313" s="177" t="n"/>
      <c r="CP313" s="178" t="n"/>
      <c r="CQ313" s="60" t="n"/>
      <c r="CR313" s="177" t="n"/>
      <c r="CS313" s="178" t="n"/>
      <c r="CT313" s="59" t="n"/>
      <c r="CU313" s="178" t="n"/>
      <c r="CV313" s="59" t="n"/>
      <c r="CW313" s="178" t="n"/>
      <c r="CX313" s="59" t="n"/>
      <c r="CY313" s="178" t="n"/>
      <c r="CZ313" s="178" t="n"/>
      <c r="DA313" s="178" t="n"/>
      <c r="DB313" s="53" t="n"/>
      <c r="DC313" s="178" t="n"/>
      <c r="DD313" s="178" t="n"/>
      <c r="DE313" s="178" t="n"/>
      <c r="DF313" s="178" t="n"/>
      <c r="DG313" s="178" t="n"/>
      <c r="DH313" s="178" t="n"/>
      <c r="DI313" s="178" t="n"/>
      <c r="DJ313" s="178" t="n"/>
      <c r="DK313" s="178" t="n"/>
      <c r="DL313" s="178" t="n"/>
      <c r="DM313" s="178" t="n"/>
      <c r="DN313" s="177" t="n"/>
      <c r="DO313" s="177" t="n"/>
      <c r="DP313" s="177" t="n"/>
      <c r="DQ313" s="76">
        <f>IF(AND(DS313,DP313&lt;&gt;""),
CONCATENATE(DT313,DU313,DV313,DW313,DX313,DY313,DZ313,EA313,EB313,EC313,ED313,EE313,EF313,EG313,EH313,EI313,EJ313,EK313,EL313,EM313,EN313,EO313,EP313,EQ313,ES313,ET313,EU313,EV313,EW313,EX313,EY313,EZ313,FA313,FC313,FD313,FF313,FG313,FI313,FJ313,FL313,FM313,FO313,FP313,FR313,FS313,FU313,FV313,FX313,FY313,GA313,GB313,GD313,GE313,GF313,GH313,GI313,GJ313,GL313,GM313,GN313,GP313,GQ313,GS313,GT313,GU313,GV313,GW313,GX313,GY313,GZ313,HA313,HB313,HC313,HD313,HE313,HF313,HG313,HH313,HI313,HJ313,HK313,HL313,HM313,HN313,HO313,HQ313,HR313,HS313,HT313,HU313,HV313,HW313,HX313,HY313,IA313,IB313,IC313,ID313,IF313,IG313,IH313,II313,IK313,IL313,IM313,IN313,IO313,IP313,IQ313,IR313,IS313,IT313,IU313,IV313,IW313,IX313,IY313,IZ313),
""
)</f>
        <v/>
      </c>
      <c r="DR313" s="53" t="n"/>
      <c r="DS313" s="46">
        <f>CONCATENATE(D313,$E313,$F313,$G313,H313,$I313,$J313,K313,$L313,$M313,N313,$O313,$P313,$Q313,$R313,$S313,T313,$U313,$V313,$W313,$X313,$Y313,$Z313,$AA313,AB313,AC313,AD313,$AE313,$AF313,$AG313,AH313,AI313,AJ313,AK313,AL313,AM313,AN313,AO313,AP313,AQ313,AR313,AS313,AT313,AU313,AV313,AW313,AX313,AY313,AZ313,BA313,BB313,BC313,BD313,BE313,BF313,BG313,BH313,BI313,BJ313,BK313,BL313,BM313,BN313,BO313,BP313,BQ313,BR313,BS313,BT313,BU313,BV313,BW313,BX313,BY313,BZ313,CA313,CB313,CC313,CD313,CE313,CF313,CG313,CH313,CI313,CJ313,CK313,CL313,CM313,$CN313,$CO313,CP313,$CQ313,$CR313,CS313,CT313,CU313,CV313,CW313,CX313,CY313,CZ313,DA313,DB313,DC313,DD313,DE313,DF313,DG313,DH313,DI313,DJ313,DK313,DL313,DM313,$DN313,$DO313,$DP313,DR313)&lt;&gt;""</f>
        <v/>
      </c>
      <c r="DT313" s="46">
        <f>IF(AND($DS313,$E$4&lt;&gt;""),
IF(LEFT($E$4,2) = "1.",
IF(D313&lt;&gt;"","El CUNE sólo se envía en operaciones de novedad o ajuste. ",""),
IF(D313="","Debes escribir un CUNE válido para realizar operaciones de novedad o ajuste. ","")),
""
)</f>
        <v/>
      </c>
      <c r="DU313" s="46">
        <f>IF($DS313,
IF(E313="","Debes seleccionar el tipo de documento del empleado. ",
IF(_xlfn.IFNA(VLOOKUP(E313,TIPO_DE_DOCUMENTO,1,FALSE),-1)=-1,"El tipo de documento no es válido (por favor seleccionarlo de la lista). ","")
)
)</f>
        <v/>
      </c>
      <c r="DV313" s="46">
        <f>IF($DS313,
IF(F313="","Debes escribir el número de documento del empleado. ","")
)</f>
        <v/>
      </c>
      <c r="DW313" s="46">
        <f>IF($DS313,
IF(G313="","Debes escribir el primer nombre del empleado. ","")
)</f>
        <v/>
      </c>
      <c r="DY313" s="46">
        <f>IF($DS313,
IF(I313="","Debes escribir el primer apellido del empleado. ","")
)</f>
        <v/>
      </c>
      <c r="DZ313" s="46">
        <f>IF($DS313,
IF(J313="","Debes escribir el segundo apellido del empleado. ","")
)</f>
        <v/>
      </c>
      <c r="EB313" s="46">
        <f>IF($DS313,
IF(L313="","Debes escribir la fecha de ingreso del empleado. ",
IF(ISERR(DATE(YEAR(L313),MONTH(L313),DAY(L313))), "El valor ingresado en fecha de ingreso no tiene un formato válido. ","")
)
)</f>
        <v/>
      </c>
      <c r="EC313" s="46">
        <f>IF($DS313,
IF(M313="","Debes escribir el tiempo laborado. ",
IF( IFERROR(INT(M313),1.1) &lt;&gt; IFERROR(_xlfn.NUMBERVALUE(M313),1), "El valor de los días trabajados debe ser un número entero. ", "")
)
)</f>
        <v/>
      </c>
      <c r="ED313" s="46">
        <f>IF($DS313,
IF( AND(N313&lt;&gt;"", ISERR(DATE(YEAR(N313),MONTH(N313),DAY(N313))) ), "El valor ingresado en fecha de ingreso no tiene un formato válido. ",
IF( AND(N313&lt;&gt;"", $E$6&lt;&gt;"", DATE(YEAR(N313), MONTH(N313), 1) &lt;&gt; IFERROR(DATE(MID($E$6, 1, 4), MID($E$6, 6, 2),1), "1/1/1900") ), "La fecha de retiro debe estar dentro del período liquidado. ", "")
)
)</f>
        <v/>
      </c>
      <c r="EE313" s="46">
        <f>IF($DS313,
IF(O313="","Debes seleccionar el tipo de trabajador. ",
IF(_xlfn.IFNA(VLOOKUP(O313,TIPO_DE_TRABAJADOR,1,FALSE),-1)=-1,"El tipo de trabajador no es válido (por favor seleccionarlo de la lista). ","")
)
)</f>
        <v/>
      </c>
      <c r="EF313" s="46">
        <f>IF($DS313,
IF(P313="","Debes seleccionar si es un trabajador dependiente pensionado por vejez. ",
IF(_xlfn.IFNA(VLOOKUP(P313,SUBTIPO_DE_TRABAJADOR,1,FALSE),-1)=-1,"El tipo de trabajador dependiente pensionado por vejez no es válido (por favor seleccionarlo de la lista). ","")
)
)</f>
        <v/>
      </c>
      <c r="EG313" s="46">
        <f>IF($DS313,
IF(Q313="","Debes seleccionar el tipo de contrato del trabajador. ",
IF(_xlfn.IFNA(VLOOKUP(Q313,TIPO_DE_CONTRATO,1,FALSE),-1)=-1,"El tipo de contrato del trabajador no es válido (por favor seleccionarlo de la lista). ","")
)
)</f>
        <v/>
      </c>
      <c r="EH313" s="46">
        <f>IF($DS313,
IF(R313="","Debes seleccionar si es un salario integral. ",
IF(_xlfn.IFNA(VLOOKUP(R313,SI_NO,1,FALSE),-1)=-1,"Valor no válido para salario integral (por favor seleccionarlo de la lista). ","")
)
)</f>
        <v/>
      </c>
      <c r="EI313" s="46">
        <f>IF($DS313,
IF(S313="","Debes seleccionar si el trabajador realiza actividades de riesgo. ",
IF(_xlfn.IFNA(VLOOKUP(S313,SI_NO,1,FALSE),-1)=-1,"Valor no válido para actividad de alto riesgo (por favor seleccionarlo de la lista). ","")
)
)</f>
        <v/>
      </c>
      <c r="EK313" s="46">
        <f>IF($DS313,
IF(U313="","Debes escribir el código del municipio de residencia del trabajador. ",
IF(_xlfn.IFNA(VLOOKUP(U313,MUNICIPIO,1,FALSE),-1)=-1,"El municipio de residencia del trabajador es inválido (por favor seleccionarlo de la lista). ","")
)
)</f>
        <v/>
      </c>
      <c r="EL313" s="46">
        <f>IF($DS313,
IF(V313="","Debes escribir el la dirección de residendia del trabajador. ","")
)</f>
        <v/>
      </c>
      <c r="EM313" s="46">
        <f>IF($DS313,
IF(W313="","Debes escribir la fecha de inicio de la liquidación. ",
IF(ISERR(DATE(YEAR(W313),MONTH(W313),DAY(W313))),"El valor ingresado en fecha de inicio de liquidación no tiene un formato válido. ",
IF( AND($E$6&lt;&gt;"", DATE(YEAR(W313), MONTH(W313), 1) &lt;&gt; IFERROR(DATE(MID($E$6, 1, 4), MID($E$6, 6, 2),1), "1/1/1900") ), "La fecha de inicio de la liquidación debe estar dentro del período liquidado. ", "")
)
)
)</f>
        <v/>
      </c>
      <c r="EN313" s="46">
        <f>IF($DS313,
IF(X313="","Debes escribir la fecha de fin de la liquidación. ",
IF(ISERR(DATE(YEAR(X313),MONTH(X313),DAY(X313))),"El valor ingresado en fecha de fin de liquidación no tiene un formato válido. ",
IF( AND($E$6&lt;&gt;"", DATE(YEAR(X313), MONTH(X313), 1) &lt;&gt; IFERROR(DATE(MID($E$6, 1, 4), MID($E$6, 6, 2),1), "1/1/1900") ), "La fecha de fin de la liquidación debe estar dentro del período liquidado. ", "")
)
)
)</f>
        <v/>
      </c>
      <c r="EO313" s="46">
        <f>IF($DS313,
IF(Y313="","Debes escribir la frecuencia de pago del trabajador. ",
IF(_xlfn.IFNA(VLOOKUP(Y313,PERÍODO_DE_NÓMINA,1,FALSE),-1)=-1,"La frecuencia de pago es inválida (por favor seleccionarlo de la lista). ","")
)
)</f>
        <v/>
      </c>
      <c r="EP313" s="46">
        <f>IF($DS313,
IF(Z313="","Debes escribir la fecha de pago. ",
IF(ISERR(DATE(YEAR(Z313),MONTH(Z313),DAY(Z313))), "El valor ingresado en fecha de pago no tiene un formato válido. ","")
)
)</f>
        <v/>
      </c>
      <c r="EQ313" s="46">
        <f>IF($DS313,
IF(AA313="","Debes escribir el medio de pago. ",
IF(_xlfn.IFNA(VLOOKUP(AA313,MEDIOS_DE_PAGO,1,FALSE),-1)=-1,"El medio de pago es inválido (por favor seleccionarlo de la lista). ","")
)
)</f>
        <v/>
      </c>
      <c r="ER313" s="46">
        <f>OR(AA313='Tablas '!$T$4,AA313='Tablas '!$T$7,AA313='Tablas '!$T$8,AA313='Tablas '!$T$11)</f>
        <v/>
      </c>
      <c r="ES313" s="46">
        <f>IF(AND($DS313,ER313),
IF(AB313="","Debes escribir la entidad bancaria. ",""),
""
)</f>
        <v/>
      </c>
      <c r="ET313" s="46">
        <f>IF(AND($DS313,ER313),
IF(AC313="","Debes escribir el tipo de cuenta bancaria. ",
IF(_xlfn.IFNA(VLOOKUP(AC313,TIPO_DE_CUENTA,1,FALSE),-1)=-1,"El tipo de cuenta bancaria es inválida (por favor seleccionarlo de la lista). ","")
),
""
)</f>
        <v/>
      </c>
      <c r="EU313" s="46">
        <f>IF(AND($DS313,ER313),
IF(AD313="","Debes escribir el número de cuenta bancaria. ",""),
""
)</f>
        <v/>
      </c>
      <c r="EV313" s="46">
        <f>IF($DS313,
IF(AE313="","Debes escribir el valor del sueldo básico. ",
IF( ISERR(_xlfn.NUMBERVALUE(AE313)), "El valor del sueldo básico debe ser un número válido. ", "")
)
)</f>
        <v/>
      </c>
      <c r="EW313" s="46">
        <f>IF($DS313,
IF(AF313="","Debes escribir el número de días trabajados. ",
IF( IFERROR(INT(AF313),1.1) &lt;&gt; IFERROR(_xlfn.NUMBERVALUE(AF313),1), "La cantidad de días trabajados debe ser un número entero. ", "")
)
)</f>
        <v/>
      </c>
      <c r="EX313" s="46">
        <f>IF($DS313,
IF(AG313="","Debes escribir el valor del sueldo trabajado. ",
IF( ISERR(_xlfn.NUMBERVALUE(AG313)), "El valor del sueldo trabajado debe ser un número válido. ", "")
)
)</f>
        <v/>
      </c>
      <c r="EY313" s="46">
        <f>IF($DS313,
IF( AND(AH313&lt;&gt;"", ISERR(_xlfn.NUMBERVALUE(AH313))), "El valor del auxilio de transporte debe ser un número válido. ", "")
)</f>
        <v/>
      </c>
      <c r="EZ313" s="46">
        <f>IF($DS313,
IF( AND(AI313&lt;&gt;"", ISERR(_xlfn.NUMBERVALUE(AI313))), "El valor de viáticos salariales debe ser un número válido. ", "")
)</f>
        <v/>
      </c>
      <c r="FA313" s="46">
        <f>IF($DS313,
IF( AND(AJ313&lt;&gt;"", ISERR(_xlfn.NUMBERVALUE(AJ313))), "El valor de viáticos NO salariales debe ser un número válido. ", "")
)</f>
        <v/>
      </c>
      <c r="FB313" s="46">
        <f>CONCATENATE(AK313,AL313)&lt;&gt;""</f>
        <v/>
      </c>
      <c r="FC313" s="46">
        <f>IF(AND($DS313,FB313),
IF(AK313="","Debes escribir el número de horas extras diurnas. ",
IF( IFERROR(INT(AK313),1.1) &lt;&gt; IFERROR(_xlfn.NUMBERVALUE(AK313),1), "La cantidad de horas extras diurnas debe ser un número entero. ", "")
),
""
)</f>
        <v/>
      </c>
      <c r="FD313" s="46">
        <f>IF(AND($DS313,FB313),
IF(AL313="","Debes escribir el valor de las horas extras diurnas. ",
IF( ISERR(_xlfn.NUMBERVALUE(AL313)), "El valor de las horas extras duirnas debe ser un número válido. ", "")
),
""
)</f>
        <v/>
      </c>
      <c r="FE313" s="46">
        <f>CONCATENATE(AM313,AN313)&lt;&gt;""</f>
        <v/>
      </c>
      <c r="FF313" s="46">
        <f>IF(AND($DS313,FE313),
IF(AM313="","Debes escribir el número de horas extras nocturnas. ",
IF( IFERROR(INT(AM313),1.1) &lt;&gt; IFERROR(_xlfn.NUMBERVALUE(AM313),1), "La cantidad de horas extras nocturnas debe ser un número entero. ", "")
),
""
)</f>
        <v/>
      </c>
      <c r="FG313" s="46">
        <f>IF(AND($DS313,FE313),
IF(AN313="","Debes escribir el valor de las horas extras nocturnas. ",
IF( ISERR(_xlfn.NUMBERVALUE(AN313)), "El valor de las horas extras nocturnas debe ser un número válido. ", "")
),
""
)</f>
        <v/>
      </c>
      <c r="FH313" s="46">
        <f>CONCATENATE(AO313,AP313)&lt;&gt;""</f>
        <v/>
      </c>
      <c r="FI313" s="46">
        <f>IF(AND($DS313,FH313),
IF(AO313="","Debes escribir el número de horas extras diurnas dominicales y festivas. ",
IF( IFERROR(INT(AO313),1.1) &lt;&gt; IFERROR(_xlfn.NUMBERVALUE(AO313),1), "La cantidad de horas extras diurnas dominicales y festivas debe ser un número entero. ", "")
),
""
)</f>
        <v/>
      </c>
      <c r="FJ313" s="46">
        <f>IF(AND($DS313,FH313),
IF(AP313="","Debes escribir el valor de las horas extras diurnas dominicales y festivas. ",
IF( ISERR(_xlfn.NUMBERVALUE(AP313)), "El valor de las horas extras diurnas dominicales y festivas debe ser un número válido. ", "")
),
""
)</f>
        <v/>
      </c>
      <c r="FK313" s="46">
        <f>CONCATENATE(AQ313,AR313)&lt;&gt;""</f>
        <v/>
      </c>
      <c r="FL313" s="46">
        <f>IF(AND($DS313,FK313),
IF(AQ313="","Debes escribir el número de horas extras nocturnas dominicales y festivas. ",
IF( IFERROR(INT(AQ313),1.1) &lt;&gt; IFERROR(_xlfn.NUMBERVALUE(AQ313),1), "La cantidad de horas extras nocturnas dominicales y festivas debe ser un número entero. ", "")
),
""
)</f>
        <v/>
      </c>
      <c r="FM313" s="46">
        <f>IF(AND($DS313,FK313),
IF(AR313="","Debes escribir el valor de las horas extras nocturnas dominicales y festivas. ",
IF( ISERR(_xlfn.NUMBERVALUE(AR313)), "El valor de las horas extras nocturnas dominicales y festivas debe ser un número válido. ", "")
),
""
)</f>
        <v/>
      </c>
      <c r="FN313" s="46">
        <f>CONCATENATE(AS313,AT313)&lt;&gt;""</f>
        <v/>
      </c>
      <c r="FO313" s="46">
        <f>IF(AND($DS313,FN313),
IF(AS313="","Debes escribir el número de horas recargo nocturno. ",
IF( IFERROR(INT(AS313),1.1) &lt;&gt; IFERROR(_xlfn.NUMBERVALUE(AS313),1), "La cantidad de horas recargo nocturno debe ser un número entero. ", "")
),
""
)</f>
        <v/>
      </c>
      <c r="FP313" s="46">
        <f>IF(AND($DS313,FN313),
IF(AT313="","Debes escribir el valor de las horas recargo nocturno. ",
IF( ISERR(_xlfn.NUMBERVALUE(AT313)), "El valor de las horas recargo nocturno debe ser un número válido. ", "")
),
""
)</f>
        <v/>
      </c>
      <c r="FQ313" s="46">
        <f>CONCATENATE(AU313,AV313)&lt;&gt;""</f>
        <v/>
      </c>
      <c r="FR313" s="46">
        <f>IF(AND($DS313,FQ313),
IF(AU313="","Debes escribir el número de horas recargo diurno dominical y festivo. ",
IF( IFERROR(INT(AU313),1.1) &lt;&gt; IFERROR(_xlfn.NUMBERVALUE(AU313),1), "La cantidad de horas recargo diurno dominical y festivo debe ser un número entero. ", "")
),
""
)</f>
        <v/>
      </c>
      <c r="FS313" s="46">
        <f>IF(AND($DS313,FQ313),
IF(AV313="","Debes escribir el valor de las horas recargo diurno dominical y festivo. ",
IF( ISERR(_xlfn.NUMBERVALUE(AV313)), "El valor de las horas recargo diurno dominical y festivo debe ser un número válido. ", "")
),
""
)</f>
        <v/>
      </c>
      <c r="FT313" s="46">
        <f>CONCATENATE(AW313,AX313)&lt;&gt;""</f>
        <v/>
      </c>
      <c r="FU313" s="46">
        <f>IF(AND($DS313,FT313),
IF(AW313="","Debes escribir el número de horas recargo nocturno dominical y festivo. ",
IF( IFERROR(INT(AW313),1.1) &lt;&gt; IFERROR(_xlfn.NUMBERVALUE(AW313),1), "La cantidad de horas recargo nocturno dominical y festivo debe ser un número entero. ", "")
),
""
)</f>
        <v/>
      </c>
      <c r="FV313" s="46">
        <f>IF(AND($DS313,FT313),
IF(AX313="","Debes escribir el valor de las horas recargo nocturno dominical y festivo. ",
IF( ISERR(_xlfn.NUMBERVALUE(AX313)), "El valor de las horas recargo nocturno dominical y festivo debe ser un número válido. ", "")
),
""
)</f>
        <v/>
      </c>
      <c r="FW313" s="46">
        <f>CONCATENATE(AY313,AZ313)&lt;&gt;""</f>
        <v/>
      </c>
      <c r="FX313" s="46">
        <f>IF(AND($DS313,FW313),
IF(AY313="","Debes escribir el número de días de vacaciones comunes. ",
IF( IFERROR(INT(AY313),1.1) &lt;&gt; IFERROR(_xlfn.NUMBERVALUE(AY313),1), "La cantidad de días de vacaciones comunes debe ser un número entero. ", "")
),
""
)</f>
        <v/>
      </c>
      <c r="FY313" s="46">
        <f>IF(AND($DS313,FW313),
IF(AZ313="","Debes escribir el valor de las vacaciones comunes. ",
IF( ISERR(_xlfn.NUMBERVALUE(AZ313)), "El valor de las vacaciones comunes debe ser un número válido. ", "")
),
""
)</f>
        <v/>
      </c>
      <c r="FZ313" s="46">
        <f>CONCATENATE(BA313,BB313)&lt;&gt;""</f>
        <v/>
      </c>
      <c r="GA313" s="46">
        <f>IF(AND($DS313,FZ313),
IF(BA313="","Debes escribir el número de días de vacaciones compensadas. ",
IF( IFERROR(INT(BA313),1.1) &lt;&gt; IFERROR(_xlfn.NUMBERVALUE(BA313),1), "La cantidad de días de vacaciones compensadas debe ser un número entero. ", "")
),
""
)</f>
        <v/>
      </c>
      <c r="GB313" s="46">
        <f>IF(AND($DS313,FZ313),
IF(BB313="","Debes escribir el valor de las vacaciones compensadas. ",
IF( ISERR(_xlfn.NUMBERVALUE(BB313)), "El valor de las vacaciones compensadas debe ser un número válido. ", "")
),
""
)</f>
        <v/>
      </c>
      <c r="GC313" s="46">
        <f>CONCATENATE(BC313,BD313)&lt;&gt;""</f>
        <v/>
      </c>
      <c r="GD313" s="46">
        <f>IF(AND($DS313,GC313),
IF(BC313="","Debes escribir el número de días de prima salarial. ",
IF( IFERROR(INT(BC313),1.1) &lt;&gt; IFERROR(_xlfn.NUMBERVALUE(BC313),1), "La cantidad de días de prima salarial debe ser un número entero. ", "")
),
""
)</f>
        <v/>
      </c>
      <c r="GE313" s="46">
        <f>IF(AND($DS313,GC313),
IF(BD313="","Debes escribir el valor de los días de prima salarial. ",
IF( ISERR(_xlfn.NUMBERVALUE(BD313)), "El valor de los días de prima salarial debe ser un número válido. ", "")
),
""
)</f>
        <v/>
      </c>
      <c r="GF313" s="46">
        <f>IF($DS313,
IF( AND(BE313&lt;&gt;"", ISERR(_xlfn.NUMBERVALUE(BE313))), "El valor de la prima NO saliarial debe ser un número válido. ", "")
)</f>
        <v/>
      </c>
      <c r="GG313" s="46">
        <f>CONCATENATE(BF313,BG313,BH313)&lt;&gt;""</f>
        <v/>
      </c>
      <c r="GH313" s="46">
        <f>IF(AND($DS313,GG313),
IF(BF313="","Debes escribir el valor de las cesantías. ",
IF( ISERR(_xlfn.NUMBERVALUE(BF313)), "El valor de las cesantías debe ser un número válido. ", "")
),
""
)</f>
        <v/>
      </c>
      <c r="GI313" s="46">
        <f>IF(AND($DS313,GG313),
IF(BG313="","Debes escribir el % de cesantías. ",
IF( ISERR(_xlfn.NUMBERVALUE(BG313)), "El % de cesantías debe ser un número válido. ", "")
),
""
)</f>
        <v/>
      </c>
      <c r="GJ313" s="46">
        <f>IF(AND($DS313,GG313),
IF(BH313="","Debes escribir el valor de intereses de cesantías. ",
IF( ISERR(_xlfn.NUMBERVALUE(BH313)), "El valor de intereses de cesantías debe ser un número válido. ", "")
),
""
)</f>
        <v/>
      </c>
      <c r="GK313" s="46">
        <f>CONCATENATE(BI313,BJ313,BK313)&lt;&gt;""</f>
        <v/>
      </c>
      <c r="GL313" s="46">
        <f>IF(AND($DS313,GK313),
IF(BI313="","Debes escribir el número de días de incapacidad. ",
IF( IFERROR(INT(BI313),1.1) &lt;&gt; IFERROR(_xlfn.NUMBERVALUE(BI313),1), "La cantidad de días de incapacidad debe ser un número entero. ", "")
),
""
)</f>
        <v/>
      </c>
      <c r="GM313" s="46">
        <f>IF(AND($DS313,GK313),
IF(BJ313="","Debes escribir el tipo de incapacidad. ",
IF(_xlfn.IFNA(VLOOKUP(BJ313,TIPO_DE_INCAPACIDAD,1,FALSE),-1)=-1,"El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
        <v/>
      </c>
      <c r="GO313" s="46">
        <f>CONCATENATE(BL313,BM313)&lt;&gt;""</f>
        <v/>
      </c>
      <c r="GP313" s="46">
        <f>IF(AND($DS313,GO313),
IF(BL313="","Debes escribir el número de días de licencia de maternidad o paternidad. ",
IF( IFERROR(INT(BL313),1.1) &lt;&gt; IFERROR(_xlfn.NUMBERVALUE(BL313),1), "La cantidad de días de licencia de maternidad o paternidad debe ser un número entero. ", "")
),
""
)</f>
        <v/>
      </c>
      <c r="GQ313" s="46">
        <f>IF(AND($DS313,GO313),
IF(BM313="","Debes escribir el valor de la licencia de maternidad o paternidad. ",
IF( ISERR(_xlfn.NUMBERVALUE(BM313)), "El valor de la licencia de maternidad o paternidad debe ser un número válido. ", "")
),
""
)</f>
        <v/>
      </c>
      <c r="GR313" s="46">
        <f>CONCATENATE(BN313,BO313)&lt;&gt;""</f>
        <v/>
      </c>
      <c r="GS313" s="46">
        <f>IF(AND($DS313,GR313),
IF(BN313="","Debes escribir el número de días de licencia remunerada. ",
IF( IFERROR(INT(BN313),1.1) &lt;&gt; IFERROR(_xlfn.NUMBERVALUE(BN313),1), "La cantidad de días de licencia remunerada debe ser un número entero. ", "")
),
""
)</f>
        <v/>
      </c>
      <c r="GT313" s="46">
        <f>IF(AND($DS313,GR313),
IF(BO313="","Debes escribir el valor de la licencia remunerada. ",
IF( ISERR(_xlfn.NUMBERVALUE(BO313)), "El valor de la licencia remunerada debe ser un número válido. ", "")
),
""
)</f>
        <v/>
      </c>
      <c r="GU313" s="46">
        <f>IF($DS313,
IF( AND(BP313&lt;&gt;"", ISERR(_xlfn.NUMBERVALUE(BP313))), "El valor de la licencia NO remunerada debe ser un número válido. ", "")
)</f>
        <v/>
      </c>
      <c r="GV313" s="46">
        <f>IF($DS313,
IF( AND(BQ313&lt;&gt;"", ISERR(_xlfn.NUMBERVALUE(BQ313))), "El valor de auxilios salariales debe ser un número válido. ", "")
)</f>
        <v/>
      </c>
      <c r="GW313" s="46">
        <f>IF($DS313,
IF( AND(BR313&lt;&gt;"", ISERR(_xlfn.NUMBERVALUE(BR313))), "El valor de auxilios NO salariales debe ser un número válido. ", "")
)</f>
        <v/>
      </c>
      <c r="GX313" s="46">
        <f>IF($DS313,
IF( AND(BS313&lt;&gt;"", ISERR(_xlfn.NUMBERVALUE(BS313))), "El valor de bonos salariales debe ser un número válido. ", "")
)</f>
        <v/>
      </c>
      <c r="GY313" s="46">
        <f>IF($DS313,
IF( AND(BT313&lt;&gt;"", ISERR(_xlfn.NUMBERVALUE(BT313))), "El valor de bonos NO salariales debe ser un número válido. ", "")
)</f>
        <v/>
      </c>
      <c r="GZ313" s="46">
        <f>IF($DS313,
IF( AND(BU313&lt;&gt;"", ISERR(_xlfn.NUMBERVALUE(BU313))), "El valor de bonos salariales de alimentación debe ser un número válido. ", "")
)</f>
        <v/>
      </c>
      <c r="HA313" s="46">
        <f>IF($DS313,
IF( AND(BV313&lt;&gt;"", ISERR(_xlfn.NUMBERVALUE(BV313))), "El valor de bonos NO salariales de alimentación debe ser un número válido. ", "")
)</f>
        <v/>
      </c>
      <c r="HB313" s="46">
        <f>IF($DS313,
IF( AND(BW313&lt;&gt;"", ISERR(_xlfn.NUMBERVALUE(BW313))), "El valor de bonificaciones salariales debe ser un número válido. ", "")
)</f>
        <v/>
      </c>
      <c r="HC313" s="46">
        <f>IF($DS313,
IF( AND(BX313&lt;&gt;"", ISERR(_xlfn.NUMBERVALUE(BX313))), "El valor de bonificaciones NO salariales debe ser un número válido. ", "")
)</f>
        <v/>
      </c>
      <c r="HD313" s="46">
        <f>IF($DS313,
IF( AND(BY313&lt;&gt;"", ISERR(_xlfn.NUMBERVALUE(BY313))), "El valor de compensaciones ordinarias debe ser un número válido. ", "")
)</f>
        <v/>
      </c>
      <c r="HE313" s="46">
        <f>IF($DS313,
IF( AND(BZ313&lt;&gt;"", ISERR(_xlfn.NUMBERVALUE(BZ313))), "El valor de compensaciones extraordinarias debe ser un número válido. ", "")
)</f>
        <v/>
      </c>
      <c r="HF313" s="46">
        <f>IF($DS313,
IF( AND(CA313&lt;&gt;"", ISERR(_xlfn.NUMBERVALUE(CA313))), "El valor de comisiones debe ser un número válido. ", "")
)</f>
        <v/>
      </c>
      <c r="HG313" s="46">
        <f>IF($DS313,
IF( AND(CB313&lt;&gt;"", ISERR(_xlfn.NUMBERVALUE(CB313))), "El valor de ausencia por huega debe ser un número válido. ", "")
)</f>
        <v/>
      </c>
      <c r="HH313" s="46">
        <f>IF($DS313,
IF( AND(CC313&lt;&gt;"", ISERR(_xlfn.NUMBERVALUE(CC313))), "El valor de anticipos debe ser un número válido. ", "")
)</f>
        <v/>
      </c>
      <c r="HI313" s="46">
        <f>IF($DS313,
IF( AND(CD313&lt;&gt;"", ISERR(_xlfn.NUMBERVALUE(CD313))), "El valor de pagos a terceros debe ser un número válido. ", "")
)</f>
        <v/>
      </c>
      <c r="HJ313" s="46">
        <f>IF($DS313,
IF( AND(CE313&lt;&gt;"", ISERR(_xlfn.NUMBERVALUE(CE313))), "El valor de dotación debe ser un número válido. ", "")
)</f>
        <v/>
      </c>
      <c r="HK313" s="46">
        <f>IF($DS313,
IF( AND(CF313&lt;&gt;"", ISERR(_xlfn.NUMBERVALUE(CF313))), "El valor de apoyo sostenibilidad debe ser un número válido. ", "")
)</f>
        <v/>
      </c>
      <c r="HL313" s="46">
        <f>IF($DS313,
IF( AND(CG313&lt;&gt;"", ISERR(_xlfn.NUMBERVALUE(CG313))), "El valor de teletrabajo debe ser un número válido. ", "")
)</f>
        <v/>
      </c>
      <c r="HM313" s="46">
        <f>IF($DS313,
IF( AND(CH313&lt;&gt;"", ISERR(_xlfn.NUMBERVALUE(CH313))), "El valor de bonificación de retiro debe ser un número válido. ", "")
)</f>
        <v/>
      </c>
      <c r="HN313" s="46">
        <f>IF($DS313,
IF( AND(CI313&lt;&gt;"", ISERR(_xlfn.NUMBERVALUE(CI313))), "El valor de indemnización de retiro debe ser un número válido. ", "")
)</f>
        <v/>
      </c>
      <c r="HO313" s="46">
        <f>IF($DS313,
IF( AND(CJ313&lt;&gt;"", ISERR(_xlfn.NUMBERVALUE(CJ313))), "El valor de reintegros debe ser un número válido. ", "")
)</f>
        <v/>
      </c>
      <c r="HP313" s="46">
        <f>CONCATENATE(CK313,CL313,CM313)&lt;&gt;""</f>
        <v/>
      </c>
      <c r="HQ313" s="46">
        <f>IF(AND($DS313,HP313),
IF(CK313="","Debes escribir la descripción de otro concepto no categorizado. ",""),
""
)</f>
        <v/>
      </c>
      <c r="HR313" s="46">
        <f>IF(AND($DS313,HP313),
IF(CONCATENATE(CL313,CM313)="","Debes escribir al menos un valor de concepto no categorizado (salarial o no salarial). ",
IF(ISERR(_xlfn.NUMBERVALUE(CL313)),"El valor salarial concepto no categorizado debe ser un número válido. ","")
),
""
)</f>
        <v/>
      </c>
      <c r="HS313" s="46">
        <f>IF(AND($DS313,HP313),
IF(CONCATENATE(CL313,CM313)="","Debes escribir al menos un valor de concepto no categorizado (salarial o no salarial). ",
IF(ISERR(_xlfn.NUMBERVALUE(CM313)),"El valor NO salarial concepto no categorizado debe ser un número válido. ","")
),
""
)</f>
        <v/>
      </c>
      <c r="HT313" s="46">
        <f>IF($DS313,
IF(CN313="","Debes escribir el porcentaje del aporte a salud. ",
IF( ISERR(_xlfn.NUMBERVALUE(CN313)), "El valor del porcentaje del aporte a salud debe ser un número válido. ", "")
)
)</f>
        <v/>
      </c>
      <c r="HU313" s="46">
        <f>IF($DS313,
IF(CO313="","Debes escribir el valor del aporte a salud. ",
IF( ISERR(_xlfn.NUMBERVALUE(CO313)), "El valor del aporte a salud debe ser un número válido. ", "")
)
)</f>
        <v/>
      </c>
      <c r="HV313" s="46">
        <f>IF($DS313,
IF( AND(CP313&lt;&gt;"", ISERR(_xlfn.NUMBERVALUE(CP313))), "El valor plan complementario debe ser un número válido. ", "")
)</f>
        <v/>
      </c>
      <c r="HW313" s="46">
        <f>IF($DS313,
IF(CQ313="","Debes escribir el porcentaje del aporte a pensión. ",
IF( ISERR(_xlfn.NUMBERVALUE(CQ313)), "El valor del porcentaje del aporte a pensión debe ser un número válido. ", "")
)
)</f>
        <v/>
      </c>
      <c r="HX313" s="46">
        <f>IF($DS313,
IF(CR313="","Debes escribir el valor del aporte a pensión. ",
IF( ISERR(_xlfn.NUMBERVALUE(CR313)), "El valor del aporte a salud debe ser un número válido. ", "")
)
)</f>
        <v/>
      </c>
      <c r="HY313" s="46">
        <f>IF($DS313,
IF( AND(CS313&lt;&gt;"", ISERR(_xlfn.NUMBERVALUE(CS313))), "El valor pensión voluntaria debe ser un número válido. ", "")
)</f>
        <v/>
      </c>
      <c r="HZ313" s="46">
        <f>CONCATENATE(CT313,CU313,CV313,CW313)&lt;&gt;""</f>
        <v/>
      </c>
      <c r="IA313" s="46">
        <f>IF(AND($DS313,HZ313),
IF(CT313="","Debes escribir el % del fondo de seguridad pensional. ",
IF( ISERR(_xlfn.NUMBERVALUE(CT313)), "El % del fondo de seguridad debe ser un número válido. ", "")
),
""
)</f>
        <v/>
      </c>
      <c r="IB313" s="46">
        <f>IF(AND($DS313,HZ313),
IF(CU313="","Debes escribir el valor del aporte al fondo de solidaridad pensional. ",
IF( ISERR(_xlfn.NUMBERVALUE(CU313)), "El valor del aporte al fondo de solidaridad pensional debe ser un número válido. ", "")
),
""
)</f>
        <v/>
      </c>
      <c r="IC313" s="46">
        <f>IF(AND($DS313,HZ313),
IF(CV313="","Debes escribir el % del fondo de subsistencia. ",
IF( ISERR(_xlfn.NUMBERVALUE(CV313)), "El % del fondo de subsistencia debe ser un número válido. ", "")
),
""
)</f>
        <v/>
      </c>
      <c r="ID313" s="46">
        <f>IF(AND($DS313,HZ313),
IF(CW313="","Debes escribir el valor del fondo de subsistencia. ",
IF( ISERR(_xlfn.NUMBERVALUE(CW313)), "El valor del fondo de subsistencia debe ser un número válido. ", "")
),
""
)</f>
        <v/>
      </c>
      <c r="IE313" s="46">
        <f>CONCATENATE(CX313,CY313)&lt;&gt;""</f>
        <v/>
      </c>
      <c r="IF313" s="46">
        <f>IF(AND($DS313,IE313),
IF(CX313="","Debes escribir el % de sindicato. ",
IF( ISERR(_xlfn.NUMBERVALUE(CX313)), "El % de sindicato debe ser un número válido. ", "")
),
""
)</f>
        <v/>
      </c>
      <c r="IG313" s="46">
        <f>IF(AND($DS313,IE313),
IF(CY313="","Debes escribir el valor del sindicato. ",
IF( ISERR(_xlfn.NUMBERVALUE(CY313)), "El valor del sindicato debe ser un número válido. ", "")
),
""
)</f>
        <v/>
      </c>
      <c r="IH313" s="46">
        <f>IF($DS313,
IF( AND(CZ313&lt;&gt;"", ISERR(_xlfn.NUMBERVALUE(CZ313))), "El valor de sanción pública debe ser un número válido. ", "")
)</f>
        <v/>
      </c>
      <c r="II313" s="46">
        <f>IF($DS313,
IF( AND(DA313&lt;&gt;"", ISERR(_xlfn.NUMBERVALUE(DA313))), "El valor de sanción privada debe ser un número válido. ", "")
)</f>
        <v/>
      </c>
      <c r="IJ313" s="46">
        <f>CONCATENATE(DB313,DC313)&lt;&gt;""</f>
        <v/>
      </c>
      <c r="IK313" s="46">
        <f>IF(AND($DS313,IJ313),
IF(DB313="","Debes escribir la descripción de libranza. ",""),
""
)</f>
        <v/>
      </c>
      <c r="IL313" s="46">
        <f>IF(AND($DS313,IJ313),
IF(DC313="","Debes escribir la cuota libranza. ",
IF(ISERR(_xlfn.NUMBERVALUE(DC313)),"El valor de la cuota libranza debe ser un número válido. ","")
),
""
)</f>
        <v/>
      </c>
      <c r="IM313" s="46">
        <f>IF($DS313,
IF( AND(DD313&lt;&gt;"", ISERR(_xlfn.NUMBERVALUE(DD313))), "El valor de pagos a terceros debe ser un número válido. ", "")
)</f>
        <v/>
      </c>
      <c r="IN313" s="46">
        <f>IF($DS313,
IF( AND(DE313&lt;&gt;"", ISERR(_xlfn.NUMBERVALUE(DE313))), "El valor de anticipos debe ser un número válido. ", "")
)</f>
        <v/>
      </c>
      <c r="IO313" s="46">
        <f>IF($DS313,
IF( AND(DF313&lt;&gt;"", ISERR(_xlfn.NUMBERVALUE(DF313))), "El valor de AFC debe ser un número válido. ", "")
)</f>
        <v/>
      </c>
      <c r="IP313" s="46">
        <f>IF($DS313,
IF( AND(DG313&lt;&gt;"", ISERR(_xlfn.NUMBERVALUE(DG313))), "El valor de rete-fuente debe ser un número válido. ", "")
)</f>
        <v/>
      </c>
      <c r="IQ313" s="46">
        <f>IF($DS313,
IF( AND(DH313&lt;&gt;"", ISERR(_xlfn.NUMBERVALUE(DH313))), "El valor de cooperativa de trabajo debe ser un número válido. ", "")
)</f>
        <v/>
      </c>
      <c r="IR313" s="46">
        <f>IF($DS313,
IF( AND(DI313&lt;&gt;"", ISERR(_xlfn.NUMBERVALUE(DI313))), "El valor de embargo fiscal debe ser un número válido. ", "")
)</f>
        <v/>
      </c>
      <c r="IS313" s="46">
        <f>IF($DS313,
IF( AND(DJ313&lt;&gt;"", ISERR(_xlfn.NUMBERVALUE(DJ313))), "El valor de educación debe ser un número válido. ", "")
)</f>
        <v/>
      </c>
      <c r="IT313" s="46">
        <f>IF($DS313,
IF( AND(DK313&lt;&gt;"", ISERR(_xlfn.NUMBERVALUE(DK313))), "El valor de reintegro debe ser un número válido. ", "")
)</f>
        <v/>
      </c>
      <c r="IU313" s="46">
        <f>IF($DS313,
IF( AND(DL313&lt;&gt;"", ISERR(_xlfn.NUMBERVALUE(DL313))), "El valor de deuda debe ser un número válido. ", "")
)</f>
        <v/>
      </c>
      <c r="IV313" s="46">
        <f>IF($DS313,
IF( AND(DM313&lt;&gt;"", ISERR(_xlfn.NUMBERVALUE(DM313))), "El valor de otras deducciones debe ser un número válido. ", "")
)</f>
        <v/>
      </c>
      <c r="IW313" s="46">
        <f>IF($DS313,
IF(DN313="","Debes escribir el valor de los devengos totales. ",
IF( ISERR(_xlfn.NUMBERVALUE(DN313)), "El valor de los devengos totales debe ser un número válido. ", "")
)
)</f>
        <v/>
      </c>
      <c r="IX313" s="46">
        <f>IF($DS313,
IF(DO313="","Debes escribir el valor de las deducciones totales. ",
IF( ISERR(_xlfn.NUMBERVALUE(DO313)), "El valor de las deducciones totales debe ser un número válido. ", "")
)
)</f>
        <v/>
      </c>
      <c r="IY313" s="46">
        <f>IF($DS313,
IF(DP313="","Debes escribir el valor del salario total. ",
IF( ISERR(_xlfn.NUMBERVALUE(DP313)), "El valor del salario total debe ser un número válido. ", "")
)
)</f>
        <v/>
      </c>
    </row>
    <row r="314">
      <c r="B314" s="48" t="n">
        <v>302</v>
      </c>
      <c r="C314" s="61">
        <f>IF(AND(DS314,DP314&lt;&gt;""),
IF(DQ314="","OK","Error"),
""
)</f>
        <v/>
      </c>
      <c r="D314" s="53" t="n"/>
      <c r="E314" s="52" t="n"/>
      <c r="F314" s="112" t="n"/>
      <c r="G314" s="52" t="n"/>
      <c r="H314" s="53" t="n"/>
      <c r="I314" s="52" t="n"/>
      <c r="J314" s="52" t="n"/>
      <c r="K314" s="53" t="n"/>
      <c r="L314" s="55" t="n"/>
      <c r="M314" s="108" t="n"/>
      <c r="N314" s="56" t="n"/>
      <c r="O314" s="52" t="n"/>
      <c r="P314" s="52" t="n"/>
      <c r="Q314" s="52" t="n"/>
      <c r="R314" s="52" t="n"/>
      <c r="S314" s="52" t="n"/>
      <c r="T314" s="53" t="n"/>
      <c r="U314" s="52" t="n"/>
      <c r="V314" s="52" t="n"/>
      <c r="W314" s="55" t="n"/>
      <c r="X314" s="55" t="n"/>
      <c r="Y314" s="52" t="n"/>
      <c r="Z314" s="55" t="n"/>
      <c r="AA314" s="52" t="n"/>
      <c r="AB314" s="53" t="n"/>
      <c r="AC314" s="53" t="n"/>
      <c r="AD314" s="53" t="n"/>
      <c r="AE314" s="177" t="n"/>
      <c r="AF314" s="113" t="n"/>
      <c r="AG314" s="177" t="n"/>
      <c r="AH314" s="178" t="n"/>
      <c r="AI314" s="178" t="n"/>
      <c r="AJ314" s="178" t="n"/>
      <c r="AK314" s="114" t="n"/>
      <c r="AL314" s="178" t="n"/>
      <c r="AM314" s="114" t="n"/>
      <c r="AN314" s="178" t="n"/>
      <c r="AO314" s="114" t="n"/>
      <c r="AP314" s="178" t="n"/>
      <c r="AQ314" s="114" t="n"/>
      <c r="AR314" s="178" t="n"/>
      <c r="AS314" s="114" t="n"/>
      <c r="AT314" s="178" t="n"/>
      <c r="AU314" s="114" t="n"/>
      <c r="AV314" s="178" t="n"/>
      <c r="AW314" s="114" t="n"/>
      <c r="AX314" s="178" t="n"/>
      <c r="AY314" s="114" t="n"/>
      <c r="AZ314" s="178" t="n"/>
      <c r="BA314" s="114" t="n"/>
      <c r="BB314" s="178" t="n"/>
      <c r="BC314" s="114" t="n"/>
      <c r="BD314" s="178" t="n"/>
      <c r="BE314" s="178" t="n"/>
      <c r="BF314" s="178" t="n"/>
      <c r="BG314" s="59" t="n"/>
      <c r="BH314" s="178" t="n"/>
      <c r="BI314" s="114" t="n"/>
      <c r="BJ314" s="53" t="n"/>
      <c r="BK314" s="178" t="n"/>
      <c r="BL314" s="114" t="n"/>
      <c r="BM314" s="178" t="n"/>
      <c r="BN314" s="114" t="n"/>
      <c r="BO314" s="178" t="n"/>
      <c r="BP314" s="178" t="n"/>
      <c r="BQ314" s="178" t="n"/>
      <c r="BR314" s="178" t="n"/>
      <c r="BS314" s="178" t="n"/>
      <c r="BT314" s="178" t="n"/>
      <c r="BU314" s="178" t="n"/>
      <c r="BV314" s="178" t="n"/>
      <c r="BW314" s="178" t="n"/>
      <c r="BX314" s="178" t="n"/>
      <c r="BY314" s="178" t="n"/>
      <c r="BZ314" s="178" t="n"/>
      <c r="CA314" s="178" t="n"/>
      <c r="CB314" s="178" t="n"/>
      <c r="CC314" s="178" t="n"/>
      <c r="CD314" s="178" t="n"/>
      <c r="CE314" s="178" t="n"/>
      <c r="CF314" s="178" t="n"/>
      <c r="CG314" s="178" t="n"/>
      <c r="CH314" s="178" t="n"/>
      <c r="CI314" s="178" t="n"/>
      <c r="CJ314" s="178" t="n"/>
      <c r="CK314" s="53" t="n"/>
      <c r="CL314" s="178" t="n"/>
      <c r="CM314" s="178" t="n"/>
      <c r="CN314" s="60" t="n"/>
      <c r="CO314" s="177" t="n"/>
      <c r="CP314" s="178" t="n"/>
      <c r="CQ314" s="60" t="n"/>
      <c r="CR314" s="177" t="n"/>
      <c r="CS314" s="178" t="n"/>
      <c r="CT314" s="59" t="n"/>
      <c r="CU314" s="178" t="n"/>
      <c r="CV314" s="59" t="n"/>
      <c r="CW314" s="178" t="n"/>
      <c r="CX314" s="59" t="n"/>
      <c r="CY314" s="178" t="n"/>
      <c r="CZ314" s="178" t="n"/>
      <c r="DA314" s="178" t="n"/>
      <c r="DB314" s="53" t="n"/>
      <c r="DC314" s="178" t="n"/>
      <c r="DD314" s="178" t="n"/>
      <c r="DE314" s="178" t="n"/>
      <c r="DF314" s="178" t="n"/>
      <c r="DG314" s="178" t="n"/>
      <c r="DH314" s="178" t="n"/>
      <c r="DI314" s="178" t="n"/>
      <c r="DJ314" s="178" t="n"/>
      <c r="DK314" s="178" t="n"/>
      <c r="DL314" s="178" t="n"/>
      <c r="DM314" s="178" t="n"/>
      <c r="DN314" s="177" t="n"/>
      <c r="DO314" s="177" t="n"/>
      <c r="DP314" s="177" t="n"/>
      <c r="DQ314" s="76">
        <f>IF(AND(DS314,DP314&lt;&gt;""),
CONCATENATE(DT314,DU314,DV314,DW314,DX314,DY314,DZ314,EA314,EB314,EC314,ED314,EE314,EF314,EG314,EH314,EI314,EJ314,EK314,EL314,EM314,EN314,EO314,EP314,EQ314,ES314,ET314,EU314,EV314,EW314,EX314,EY314,EZ314,FA314,FC314,FD314,FF314,FG314,FI314,FJ314,FL314,FM314,FO314,FP314,FR314,FS314,FU314,FV314,FX314,FY314,GA314,GB314,GD314,GE314,GF314,GH314,GI314,GJ314,GL314,GM314,GN314,GP314,GQ314,GS314,GT314,GU314,GV314,GW314,GX314,GY314,GZ314,HA314,HB314,HC314,HD314,HE314,HF314,HG314,HH314,HI314,HJ314,HK314,HL314,HM314,HN314,HO314,HQ314,HR314,HS314,HT314,HU314,HV314,HW314,HX314,HY314,IA314,IB314,IC314,ID314,IF314,IG314,IH314,II314,IK314,IL314,IM314,IN314,IO314,IP314,IQ314,IR314,IS314,IT314,IU314,IV314,IW314,IX314,IY314,IZ314),
""
)</f>
        <v/>
      </c>
      <c r="DR314" s="53" t="n"/>
      <c r="DS314" s="46">
        <f>CONCATENATE(D314,$E314,$F314,$G314,H314,$I314,$J314,K314,$L314,$M314,N314,$O314,$P314,$Q314,$R314,$S314,T314,$U314,$V314,$W314,$X314,$Y314,$Z314,$AA314,AB314,AC314,AD314,$AE314,$AF314,$AG314,AH314,AI314,AJ314,AK314,AL314,AM314,AN314,AO314,AP314,AQ314,AR314,AS314,AT314,AU314,AV314,AW314,AX314,AY314,AZ314,BA314,BB314,BC314,BD314,BE314,BF314,BG314,BH314,BI314,BJ314,BK314,BL314,BM314,BN314,BO314,BP314,BQ314,BR314,BS314,BT314,BU314,BV314,BW314,BX314,BY314,BZ314,CA314,CB314,CC314,CD314,CE314,CF314,CG314,CH314,CI314,CJ314,CK314,CL314,CM314,$CN314,$CO314,CP314,$CQ314,$CR314,CS314,CT314,CU314,CV314,CW314,CX314,CY314,CZ314,DA314,DB314,DC314,DD314,DE314,DF314,DG314,DH314,DI314,DJ314,DK314,DL314,DM314,$DN314,$DO314,$DP314,DR314)&lt;&gt;""</f>
        <v/>
      </c>
      <c r="DT314" s="46">
        <f>IF(AND($DS314,$E$4&lt;&gt;""),
IF(LEFT($E$4,2) = "1.",
IF(D314&lt;&gt;"","El CUNE sólo se envía en operaciones de novedad o ajuste. ",""),
IF(D314="","Debes escribir un CUNE válido para realizar operaciones de novedad o ajuste. ","")),
""
)</f>
        <v/>
      </c>
      <c r="DU314" s="46">
        <f>IF($DS314,
IF(E314="","Debes seleccionar el tipo de documento del empleado. ",
IF(_xlfn.IFNA(VLOOKUP(E314,TIPO_DE_DOCUMENTO,1,FALSE),-1)=-1,"El tipo de documento no es válido (por favor seleccionarlo de la lista). ","")
)
)</f>
        <v/>
      </c>
      <c r="DV314" s="46">
        <f>IF($DS314,
IF(F314="","Debes escribir el número de documento del empleado. ","")
)</f>
        <v/>
      </c>
      <c r="DW314" s="46">
        <f>IF($DS314,
IF(G314="","Debes escribir el primer nombre del empleado. ","")
)</f>
        <v/>
      </c>
      <c r="DY314" s="46">
        <f>IF($DS314,
IF(I314="","Debes escribir el primer apellido del empleado. ","")
)</f>
        <v/>
      </c>
      <c r="DZ314" s="46">
        <f>IF($DS314,
IF(J314="","Debes escribir el segundo apellido del empleado. ","")
)</f>
        <v/>
      </c>
      <c r="EB314" s="46">
        <f>IF($DS314,
IF(L314="","Debes escribir la fecha de ingreso del empleado. ",
IF(ISERR(DATE(YEAR(L314),MONTH(L314),DAY(L314))), "El valor ingresado en fecha de ingreso no tiene un formato válido. ","")
)
)</f>
        <v/>
      </c>
      <c r="EC314" s="46">
        <f>IF($DS314,
IF(M314="","Debes escribir el tiempo laborado. ",
IF( IFERROR(INT(M314),1.1) &lt;&gt; IFERROR(_xlfn.NUMBERVALUE(M314),1), "El valor de los días trabajados debe ser un número entero. ", "")
)
)</f>
        <v/>
      </c>
      <c r="ED314" s="46">
        <f>IF($DS314,
IF( AND(N314&lt;&gt;"", ISERR(DATE(YEAR(N314),MONTH(N314),DAY(N314))) ), "El valor ingresado en fecha de ingreso no tiene un formato válido. ",
IF( AND(N314&lt;&gt;"", $E$6&lt;&gt;"", DATE(YEAR(N314), MONTH(N314), 1) &lt;&gt; IFERROR(DATE(MID($E$6, 1, 4), MID($E$6, 6, 2),1), "1/1/1900") ), "La fecha de retiro debe estar dentro del período liquidado. ", "")
)
)</f>
        <v/>
      </c>
      <c r="EE314" s="46">
        <f>IF($DS314,
IF(O314="","Debes seleccionar el tipo de trabajador. ",
IF(_xlfn.IFNA(VLOOKUP(O314,TIPO_DE_TRABAJADOR,1,FALSE),-1)=-1,"El tipo de trabajador no es válido (por favor seleccionarlo de la lista). ","")
)
)</f>
        <v/>
      </c>
      <c r="EF314" s="46">
        <f>IF($DS314,
IF(P314="","Debes seleccionar si es un trabajador dependiente pensionado por vejez. ",
IF(_xlfn.IFNA(VLOOKUP(P314,SUBTIPO_DE_TRABAJADOR,1,FALSE),-1)=-1,"El tipo de trabajador dependiente pensionado por vejez no es válido (por favor seleccionarlo de la lista). ","")
)
)</f>
        <v/>
      </c>
      <c r="EG314" s="46">
        <f>IF($DS314,
IF(Q314="","Debes seleccionar el tipo de contrato del trabajador. ",
IF(_xlfn.IFNA(VLOOKUP(Q314,TIPO_DE_CONTRATO,1,FALSE),-1)=-1,"El tipo de contrato del trabajador no es válido (por favor seleccionarlo de la lista). ","")
)
)</f>
        <v/>
      </c>
      <c r="EH314" s="46">
        <f>IF($DS314,
IF(R314="","Debes seleccionar si es un salario integral. ",
IF(_xlfn.IFNA(VLOOKUP(R314,SI_NO,1,FALSE),-1)=-1,"Valor no válido para salario integral (por favor seleccionarlo de la lista). ","")
)
)</f>
        <v/>
      </c>
      <c r="EI314" s="46">
        <f>IF($DS314,
IF(S314="","Debes seleccionar si el trabajador realiza actividades de riesgo. ",
IF(_xlfn.IFNA(VLOOKUP(S314,SI_NO,1,FALSE),-1)=-1,"Valor no válido para actividad de alto riesgo (por favor seleccionarlo de la lista). ","")
)
)</f>
        <v/>
      </c>
      <c r="EK314" s="46">
        <f>IF($DS314,
IF(U314="","Debes escribir el código del municipio de residencia del trabajador. ",
IF(_xlfn.IFNA(VLOOKUP(U314,MUNICIPIO,1,FALSE),-1)=-1,"El municipio de residencia del trabajador es inválido (por favor seleccionarlo de la lista). ","")
)
)</f>
        <v/>
      </c>
      <c r="EL314" s="46">
        <f>IF($DS314,
IF(V314="","Debes escribir el la dirección de residendia del trabajador. ","")
)</f>
        <v/>
      </c>
      <c r="EM314" s="46">
        <f>IF($DS314,
IF(W314="","Debes escribir la fecha de inicio de la liquidación. ",
IF(ISERR(DATE(YEAR(W314),MONTH(W314),DAY(W314))),"El valor ingresado en fecha de inicio de liquidación no tiene un formato válido. ",
IF( AND($E$6&lt;&gt;"", DATE(YEAR(W314), MONTH(W314), 1) &lt;&gt; IFERROR(DATE(MID($E$6, 1, 4), MID($E$6, 6, 2),1), "1/1/1900") ), "La fecha de inicio de la liquidación debe estar dentro del período liquidado. ", "")
)
)
)</f>
        <v/>
      </c>
      <c r="EN314" s="46">
        <f>IF($DS314,
IF(X314="","Debes escribir la fecha de fin de la liquidación. ",
IF(ISERR(DATE(YEAR(X314),MONTH(X314),DAY(X314))),"El valor ingresado en fecha de fin de liquidación no tiene un formato válido. ",
IF( AND($E$6&lt;&gt;"", DATE(YEAR(X314), MONTH(X314), 1) &lt;&gt; IFERROR(DATE(MID($E$6, 1, 4), MID($E$6, 6, 2),1), "1/1/1900") ), "La fecha de fin de la liquidación debe estar dentro del período liquidado. ", "")
)
)
)</f>
        <v/>
      </c>
      <c r="EO314" s="46">
        <f>IF($DS314,
IF(Y314="","Debes escribir la frecuencia de pago del trabajador. ",
IF(_xlfn.IFNA(VLOOKUP(Y314,PERÍODO_DE_NÓMINA,1,FALSE),-1)=-1,"La frecuencia de pago es inválida (por favor seleccionarlo de la lista). ","")
)
)</f>
        <v/>
      </c>
      <c r="EP314" s="46">
        <f>IF($DS314,
IF(Z314="","Debes escribir la fecha de pago. ",
IF(ISERR(DATE(YEAR(Z314),MONTH(Z314),DAY(Z314))), "El valor ingresado en fecha de pago no tiene un formato válido. ","")
)
)</f>
        <v/>
      </c>
      <c r="EQ314" s="46">
        <f>IF($DS314,
IF(AA314="","Debes escribir el medio de pago. ",
IF(_xlfn.IFNA(VLOOKUP(AA314,MEDIOS_DE_PAGO,1,FALSE),-1)=-1,"El medio de pago es inválido (por favor seleccionarlo de la lista). ","")
)
)</f>
        <v/>
      </c>
      <c r="ER314" s="46">
        <f>OR(AA314='Tablas '!$T$4,AA314='Tablas '!$T$7,AA314='Tablas '!$T$8,AA314='Tablas '!$T$11)</f>
        <v/>
      </c>
      <c r="ES314" s="46">
        <f>IF(AND($DS314,ER314),
IF(AB314="","Debes escribir la entidad bancaria. ",""),
""
)</f>
        <v/>
      </c>
      <c r="ET314" s="46">
        <f>IF(AND($DS314,ER314),
IF(AC314="","Debes escribir el tipo de cuenta bancaria. ",
IF(_xlfn.IFNA(VLOOKUP(AC314,TIPO_DE_CUENTA,1,FALSE),-1)=-1,"El tipo de cuenta bancaria es inválida (por favor seleccionarlo de la lista). ","")
),
""
)</f>
        <v/>
      </c>
      <c r="EU314" s="46">
        <f>IF(AND($DS314,ER314),
IF(AD314="","Debes escribir el número de cuenta bancaria. ",""),
""
)</f>
        <v/>
      </c>
      <c r="EV314" s="46">
        <f>IF($DS314,
IF(AE314="","Debes escribir el valor del sueldo básico. ",
IF( ISERR(_xlfn.NUMBERVALUE(AE314)), "El valor del sueldo básico debe ser un número válido. ", "")
)
)</f>
        <v/>
      </c>
      <c r="EW314" s="46">
        <f>IF($DS314,
IF(AF314="","Debes escribir el número de días trabajados. ",
IF( IFERROR(INT(AF314),1.1) &lt;&gt; IFERROR(_xlfn.NUMBERVALUE(AF314),1), "La cantidad de días trabajados debe ser un número entero. ", "")
)
)</f>
        <v/>
      </c>
      <c r="EX314" s="46">
        <f>IF($DS314,
IF(AG314="","Debes escribir el valor del sueldo trabajado. ",
IF( ISERR(_xlfn.NUMBERVALUE(AG314)), "El valor del sueldo trabajado debe ser un número válido. ", "")
)
)</f>
        <v/>
      </c>
      <c r="EY314" s="46">
        <f>IF($DS314,
IF( AND(AH314&lt;&gt;"", ISERR(_xlfn.NUMBERVALUE(AH314))), "El valor del auxilio de transporte debe ser un número válido. ", "")
)</f>
        <v/>
      </c>
      <c r="EZ314" s="46">
        <f>IF($DS314,
IF( AND(AI314&lt;&gt;"", ISERR(_xlfn.NUMBERVALUE(AI314))), "El valor de viáticos salariales debe ser un número válido. ", "")
)</f>
        <v/>
      </c>
      <c r="FA314" s="46">
        <f>IF($DS314,
IF( AND(AJ314&lt;&gt;"", ISERR(_xlfn.NUMBERVALUE(AJ314))), "El valor de viáticos NO salariales debe ser un número válido. ", "")
)</f>
        <v/>
      </c>
      <c r="FB314" s="46">
        <f>CONCATENATE(AK314,AL314)&lt;&gt;""</f>
        <v/>
      </c>
      <c r="FC314" s="46">
        <f>IF(AND($DS314,FB314),
IF(AK314="","Debes escribir el número de horas extras diurnas. ",
IF( IFERROR(INT(AK314),1.1) &lt;&gt; IFERROR(_xlfn.NUMBERVALUE(AK314),1), "La cantidad de horas extras diurnas debe ser un número entero. ", "")
),
""
)</f>
        <v/>
      </c>
      <c r="FD314" s="46">
        <f>IF(AND($DS314,FB314),
IF(AL314="","Debes escribir el valor de las horas extras diurnas. ",
IF( ISERR(_xlfn.NUMBERVALUE(AL314)), "El valor de las horas extras duirnas debe ser un número válido. ", "")
),
""
)</f>
        <v/>
      </c>
      <c r="FE314" s="46">
        <f>CONCATENATE(AM314,AN314)&lt;&gt;""</f>
        <v/>
      </c>
      <c r="FF314" s="46">
        <f>IF(AND($DS314,FE314),
IF(AM314="","Debes escribir el número de horas extras nocturnas. ",
IF( IFERROR(INT(AM314),1.1) &lt;&gt; IFERROR(_xlfn.NUMBERVALUE(AM314),1), "La cantidad de horas extras nocturnas debe ser un número entero. ", "")
),
""
)</f>
        <v/>
      </c>
      <c r="FG314" s="46">
        <f>IF(AND($DS314,FE314),
IF(AN314="","Debes escribir el valor de las horas extras nocturnas. ",
IF( ISERR(_xlfn.NUMBERVALUE(AN314)), "El valor de las horas extras nocturnas debe ser un número válido. ", "")
),
""
)</f>
        <v/>
      </c>
      <c r="FH314" s="46">
        <f>CONCATENATE(AO314,AP314)&lt;&gt;""</f>
        <v/>
      </c>
      <c r="FI314" s="46">
        <f>IF(AND($DS314,FH314),
IF(AO314="","Debes escribir el número de horas extras diurnas dominicales y festivas. ",
IF( IFERROR(INT(AO314),1.1) &lt;&gt; IFERROR(_xlfn.NUMBERVALUE(AO314),1), "La cantidad de horas extras diurnas dominicales y festivas debe ser un número entero. ", "")
),
""
)</f>
        <v/>
      </c>
      <c r="FJ314" s="46">
        <f>IF(AND($DS314,FH314),
IF(AP314="","Debes escribir el valor de las horas extras diurnas dominicales y festivas. ",
IF( ISERR(_xlfn.NUMBERVALUE(AP314)), "El valor de las horas extras diurnas dominicales y festivas debe ser un número válido. ", "")
),
""
)</f>
        <v/>
      </c>
      <c r="FK314" s="46">
        <f>CONCATENATE(AQ314,AR314)&lt;&gt;""</f>
        <v/>
      </c>
      <c r="FL314" s="46">
        <f>IF(AND($DS314,FK314),
IF(AQ314="","Debes escribir el número de horas extras nocturnas dominicales y festivas. ",
IF( IFERROR(INT(AQ314),1.1) &lt;&gt; IFERROR(_xlfn.NUMBERVALUE(AQ314),1), "La cantidad de horas extras nocturnas dominicales y festivas debe ser un número entero. ", "")
),
""
)</f>
        <v/>
      </c>
      <c r="FM314" s="46">
        <f>IF(AND($DS314,FK314),
IF(AR314="","Debes escribir el valor de las horas extras nocturnas dominicales y festivas. ",
IF( ISERR(_xlfn.NUMBERVALUE(AR314)), "El valor de las horas extras nocturnas dominicales y festivas debe ser un número válido. ", "")
),
""
)</f>
        <v/>
      </c>
      <c r="FN314" s="46">
        <f>CONCATENATE(AS314,AT314)&lt;&gt;""</f>
        <v/>
      </c>
      <c r="FO314" s="46">
        <f>IF(AND($DS314,FN314),
IF(AS314="","Debes escribir el número de horas recargo nocturno. ",
IF( IFERROR(INT(AS314),1.1) &lt;&gt; IFERROR(_xlfn.NUMBERVALUE(AS314),1), "La cantidad de horas recargo nocturno debe ser un número entero. ", "")
),
""
)</f>
        <v/>
      </c>
      <c r="FP314" s="46">
        <f>IF(AND($DS314,FN314),
IF(AT314="","Debes escribir el valor de las horas recargo nocturno. ",
IF( ISERR(_xlfn.NUMBERVALUE(AT314)), "El valor de las horas recargo nocturno debe ser un número válido. ", "")
),
""
)</f>
        <v/>
      </c>
      <c r="FQ314" s="46">
        <f>CONCATENATE(AU314,AV314)&lt;&gt;""</f>
        <v/>
      </c>
      <c r="FR314" s="46">
        <f>IF(AND($DS314,FQ314),
IF(AU314="","Debes escribir el número de horas recargo diurno dominical y festivo. ",
IF( IFERROR(INT(AU314),1.1) &lt;&gt; IFERROR(_xlfn.NUMBERVALUE(AU314),1), "La cantidad de horas recargo diurno dominical y festivo debe ser un número entero. ", "")
),
""
)</f>
        <v/>
      </c>
      <c r="FS314" s="46">
        <f>IF(AND($DS314,FQ314),
IF(AV314="","Debes escribir el valor de las horas recargo diurno dominical y festivo. ",
IF( ISERR(_xlfn.NUMBERVALUE(AV314)), "El valor de las horas recargo diurno dominical y festivo debe ser un número válido. ", "")
),
""
)</f>
        <v/>
      </c>
      <c r="FT314" s="46">
        <f>CONCATENATE(AW314,AX314)&lt;&gt;""</f>
        <v/>
      </c>
      <c r="FU314" s="46">
        <f>IF(AND($DS314,FT314),
IF(AW314="","Debes escribir el número de horas recargo nocturno dominical y festivo. ",
IF( IFERROR(INT(AW314),1.1) &lt;&gt; IFERROR(_xlfn.NUMBERVALUE(AW314),1), "La cantidad de horas recargo nocturno dominical y festivo debe ser un número entero. ", "")
),
""
)</f>
        <v/>
      </c>
      <c r="FV314" s="46">
        <f>IF(AND($DS314,FT314),
IF(AX314="","Debes escribir el valor de las horas recargo nocturno dominical y festivo. ",
IF( ISERR(_xlfn.NUMBERVALUE(AX314)), "El valor de las horas recargo nocturno dominical y festivo debe ser un número válido. ", "")
),
""
)</f>
        <v/>
      </c>
      <c r="FW314" s="46">
        <f>CONCATENATE(AY314,AZ314)&lt;&gt;""</f>
        <v/>
      </c>
      <c r="FX314" s="46">
        <f>IF(AND($DS314,FW314),
IF(AY314="","Debes escribir el número de días de vacaciones comunes. ",
IF( IFERROR(INT(AY314),1.1) &lt;&gt; IFERROR(_xlfn.NUMBERVALUE(AY314),1), "La cantidad de días de vacaciones comunes debe ser un número entero. ", "")
),
""
)</f>
        <v/>
      </c>
      <c r="FY314" s="46">
        <f>IF(AND($DS314,FW314),
IF(AZ314="","Debes escribir el valor de las vacaciones comunes. ",
IF( ISERR(_xlfn.NUMBERVALUE(AZ314)), "El valor de las vacaciones comunes debe ser un número válido. ", "")
),
""
)</f>
        <v/>
      </c>
      <c r="FZ314" s="46">
        <f>CONCATENATE(BA314,BB314)&lt;&gt;""</f>
        <v/>
      </c>
      <c r="GA314" s="46">
        <f>IF(AND($DS314,FZ314),
IF(BA314="","Debes escribir el número de días de vacaciones compensadas. ",
IF( IFERROR(INT(BA314),1.1) &lt;&gt; IFERROR(_xlfn.NUMBERVALUE(BA314),1), "La cantidad de días de vacaciones compensadas debe ser un número entero. ", "")
),
""
)</f>
        <v/>
      </c>
      <c r="GB314" s="46">
        <f>IF(AND($DS314,FZ314),
IF(BB314="","Debes escribir el valor de las vacaciones compensadas. ",
IF( ISERR(_xlfn.NUMBERVALUE(BB314)), "El valor de las vacaciones compensadas debe ser un número válido. ", "")
),
""
)</f>
        <v/>
      </c>
      <c r="GC314" s="46">
        <f>CONCATENATE(BC314,BD314)&lt;&gt;""</f>
        <v/>
      </c>
      <c r="GD314" s="46">
        <f>IF(AND($DS314,GC314),
IF(BC314="","Debes escribir el número de días de prima salarial. ",
IF( IFERROR(INT(BC314),1.1) &lt;&gt; IFERROR(_xlfn.NUMBERVALUE(BC314),1), "La cantidad de días de prima salarial debe ser un número entero. ", "")
),
""
)</f>
        <v/>
      </c>
      <c r="GE314" s="46">
        <f>IF(AND($DS314,GC314),
IF(BD314="","Debes escribir el valor de los días de prima salarial. ",
IF( ISERR(_xlfn.NUMBERVALUE(BD314)), "El valor de los días de prima salarial debe ser un número válido. ", "")
),
""
)</f>
        <v/>
      </c>
      <c r="GF314" s="46">
        <f>IF($DS314,
IF( AND(BE314&lt;&gt;"", ISERR(_xlfn.NUMBERVALUE(BE314))), "El valor de la prima NO saliarial debe ser un número válido. ", "")
)</f>
        <v/>
      </c>
      <c r="GG314" s="46">
        <f>CONCATENATE(BF314,BG314,BH314)&lt;&gt;""</f>
        <v/>
      </c>
      <c r="GH314" s="46">
        <f>IF(AND($DS314,GG314),
IF(BF314="","Debes escribir el valor de las cesantías. ",
IF( ISERR(_xlfn.NUMBERVALUE(BF314)), "El valor de las cesantías debe ser un número válido. ", "")
),
""
)</f>
        <v/>
      </c>
      <c r="GI314" s="46">
        <f>IF(AND($DS314,GG314),
IF(BG314="","Debes escribir el % de cesantías. ",
IF( ISERR(_xlfn.NUMBERVALUE(BG314)), "El % de cesantías debe ser un número válido. ", "")
),
""
)</f>
        <v/>
      </c>
      <c r="GJ314" s="46">
        <f>IF(AND($DS314,GG314),
IF(BH314="","Debes escribir el valor de intereses de cesantías. ",
IF( ISERR(_xlfn.NUMBERVALUE(BH314)), "El valor de intereses de cesantías debe ser un número válido. ", "")
),
""
)</f>
        <v/>
      </c>
      <c r="GK314" s="46">
        <f>CONCATENATE(BI314,BJ314,BK314)&lt;&gt;""</f>
        <v/>
      </c>
      <c r="GL314" s="46">
        <f>IF(AND($DS314,GK314),
IF(BI314="","Debes escribir el número de días de incapacidad. ",
IF( IFERROR(INT(BI314),1.1) &lt;&gt; IFERROR(_xlfn.NUMBERVALUE(BI314),1), "La cantidad de días de incapacidad debe ser un número entero. ", "")
),
""
)</f>
        <v/>
      </c>
      <c r="GM314" s="46">
        <f>IF(AND($DS314,GK314),
IF(BJ314="","Debes escribir el tipo de incapacidad. ",
IF(_xlfn.IFNA(VLOOKUP(BJ314,TIPO_DE_INCAPACIDAD,1,FALSE),-1)=-1,"El tipo de incapacidad es inválida (por favor seleccionarlo de la lista). ","")
),
""
)</f>
        <v/>
      </c>
      <c r="GN314" s="46">
        <f>IF(AND($DS314,GK314),
IF(BK314="","Debes escribir el valor de la incapacidad. ",
IF( ISERR(_xlfn.NUMBERVALUE(BK314)), "El valor de la incapacidad debe ser un número válido. ", "")
),
""
)</f>
        <v/>
      </c>
      <c r="GO314" s="46">
        <f>CONCATENATE(BL314,BM314)&lt;&gt;""</f>
        <v/>
      </c>
      <c r="GP314" s="46">
        <f>IF(AND($DS314,GO314),
IF(BL314="","Debes escribir el número de días de licencia de maternidad o paternidad. ",
IF( IFERROR(INT(BL314),1.1) &lt;&gt; IFERROR(_xlfn.NUMBERVALUE(BL314),1), "La cantidad de días de licencia de maternidad o paternidad debe ser un número entero. ", "")
),
""
)</f>
        <v/>
      </c>
      <c r="GQ314" s="46">
        <f>IF(AND($DS314,GO314),
IF(BM314="","Debes escribir el valor de la licencia de maternidad o paternidad. ",
IF( ISERR(_xlfn.NUMBERVALUE(BM314)), "El valor de la licencia de maternidad o paternidad debe ser un número válido. ", "")
),
""
)</f>
        <v/>
      </c>
      <c r="GR314" s="46">
        <f>CONCATENATE(BN314,BO314)&lt;&gt;""</f>
        <v/>
      </c>
      <c r="GS314" s="46">
        <f>IF(AND($DS314,GR314),
IF(BN314="","Debes escribir el número de días de licencia remunerada. ",
IF( IFERROR(INT(BN314),1.1) &lt;&gt; IFERROR(_xlfn.NUMBERVALUE(BN314),1), "La cantidad de días de licencia remunerada debe ser un número entero. ", "")
),
""
)</f>
        <v/>
      </c>
      <c r="GT314" s="46">
        <f>IF(AND($DS314,GR314),
IF(BO314="","Debes escribir el valor de la licencia remunerada. ",
IF( ISERR(_xlfn.NUMBERVALUE(BO314)), "El valor de la licencia remunerada debe ser un número válido. ", "")
),
""
)</f>
        <v/>
      </c>
      <c r="GU314" s="46">
        <f>IF($DS314,
IF( AND(BP314&lt;&gt;"", ISERR(_xlfn.NUMBERVALUE(BP314))), "El valor de la licencia NO remunerada debe ser un número válido. ", "")
)</f>
        <v/>
      </c>
      <c r="GV314" s="46">
        <f>IF($DS314,
IF( AND(BQ314&lt;&gt;"", ISERR(_xlfn.NUMBERVALUE(BQ314))), "El valor de auxilios salariales debe ser un número válido. ", "")
)</f>
        <v/>
      </c>
      <c r="GW314" s="46">
        <f>IF($DS314,
IF( AND(BR314&lt;&gt;"", ISERR(_xlfn.NUMBERVALUE(BR314))), "El valor de auxilios NO salariales debe ser un número válido. ", "")
)</f>
        <v/>
      </c>
      <c r="GX314" s="46">
        <f>IF($DS314,
IF( AND(BS314&lt;&gt;"", ISERR(_xlfn.NUMBERVALUE(BS314))), "El valor de bonos salariales debe ser un número válido. ", "")
)</f>
        <v/>
      </c>
      <c r="GY314" s="46">
        <f>IF($DS314,
IF( AND(BT314&lt;&gt;"", ISERR(_xlfn.NUMBERVALUE(BT314))), "El valor de bonos NO salariales debe ser un número válido. ", "")
)</f>
        <v/>
      </c>
      <c r="GZ314" s="46">
        <f>IF($DS314,
IF( AND(BU314&lt;&gt;"", ISERR(_xlfn.NUMBERVALUE(BU314))), "El valor de bonos salariales de alimentación debe ser un número válido. ", "")
)</f>
        <v/>
      </c>
      <c r="HA314" s="46">
        <f>IF($DS314,
IF( AND(BV314&lt;&gt;"", ISERR(_xlfn.NUMBERVALUE(BV314))), "El valor de bonos NO salariales de alimentación debe ser un número válido. ", "")
)</f>
        <v/>
      </c>
      <c r="HB314" s="46">
        <f>IF($DS314,
IF( AND(BW314&lt;&gt;"", ISERR(_xlfn.NUMBERVALUE(BW314))), "El valor de bonificaciones salariales debe ser un número válido. ", "")
)</f>
        <v/>
      </c>
      <c r="HC314" s="46">
        <f>IF($DS314,
IF( AND(BX314&lt;&gt;"", ISERR(_xlfn.NUMBERVALUE(BX314))), "El valor de bonificaciones NO salariales debe ser un número válido. ", "")
)</f>
        <v/>
      </c>
      <c r="HD314" s="46">
        <f>IF($DS314,
IF( AND(BY314&lt;&gt;"", ISERR(_xlfn.NUMBERVALUE(BY314))), "El valor de compensaciones ordinarias debe ser un número válido. ", "")
)</f>
        <v/>
      </c>
      <c r="HE314" s="46">
        <f>IF($DS314,
IF( AND(BZ314&lt;&gt;"", ISERR(_xlfn.NUMBERVALUE(BZ314))), "El valor de compensaciones extraordinarias debe ser un número válido. ", "")
)</f>
        <v/>
      </c>
      <c r="HF314" s="46">
        <f>IF($DS314,
IF( AND(CA314&lt;&gt;"", ISERR(_xlfn.NUMBERVALUE(CA314))), "El valor de comisiones debe ser un número válido. ", "")
)</f>
        <v/>
      </c>
      <c r="HG314" s="46">
        <f>IF($DS314,
IF( AND(CB314&lt;&gt;"", ISERR(_xlfn.NUMBERVALUE(CB314))), "El valor de ausencia por huega debe ser un número válido. ", "")
)</f>
        <v/>
      </c>
      <c r="HH314" s="46">
        <f>IF($DS314,
IF( AND(CC314&lt;&gt;"", ISERR(_xlfn.NUMBERVALUE(CC314))), "El valor de anticipos debe ser un número válido. ", "")
)</f>
        <v/>
      </c>
      <c r="HI314" s="46">
        <f>IF($DS314,
IF( AND(CD314&lt;&gt;"", ISERR(_xlfn.NUMBERVALUE(CD314))), "El valor de pagos a terceros debe ser un número válido. ", "")
)</f>
        <v/>
      </c>
      <c r="HJ314" s="46">
        <f>IF($DS314,
IF( AND(CE314&lt;&gt;"", ISERR(_xlfn.NUMBERVALUE(CE314))), "El valor de dotación debe ser un número válido. ", "")
)</f>
        <v/>
      </c>
      <c r="HK314" s="46">
        <f>IF($DS314,
IF( AND(CF314&lt;&gt;"", ISERR(_xlfn.NUMBERVALUE(CF314))), "El valor de apoyo sostenibilidad debe ser un número válido. ", "")
)</f>
        <v/>
      </c>
      <c r="HL314" s="46">
        <f>IF($DS314,
IF( AND(CG314&lt;&gt;"", ISERR(_xlfn.NUMBERVALUE(CG314))), "El valor de teletrabajo debe ser un número válido. ", "")
)</f>
        <v/>
      </c>
      <c r="HM314" s="46">
        <f>IF($DS314,
IF( AND(CH314&lt;&gt;"", ISERR(_xlfn.NUMBERVALUE(CH314))), "El valor de bonificación de retiro debe ser un número válido. ", "")
)</f>
        <v/>
      </c>
      <c r="HN314" s="46">
        <f>IF($DS314,
IF( AND(CI314&lt;&gt;"", ISERR(_xlfn.NUMBERVALUE(CI314))), "El valor de indemnización de retiro debe ser un número válido. ", "")
)</f>
        <v/>
      </c>
      <c r="HO314" s="46">
        <f>IF($DS314,
IF( AND(CJ314&lt;&gt;"", ISERR(_xlfn.NUMBERVALUE(CJ314))), "El valor de reintegros debe ser un número válido. ", "")
)</f>
        <v/>
      </c>
      <c r="HP314" s="46">
        <f>CONCATENATE(CK314,CL314,CM314)&lt;&gt;""</f>
        <v/>
      </c>
      <c r="HQ314" s="46">
        <f>IF(AND($DS314,HP314),
IF(CK314="","Debes escribir la descripción de otro concepto no categorizado. ",""),
""
)</f>
        <v/>
      </c>
      <c r="HR314" s="46">
        <f>IF(AND($DS314,HP314),
IF(CONCATENATE(CL314,CM314)="","Debes escribir al menos un valor de concepto no categorizado (salarial o no salarial). ",
IF(ISERR(_xlfn.NUMBERVALUE(CL314)),"El valor salarial concepto no categorizado debe ser un número válido. ","")
),
""
)</f>
        <v/>
      </c>
      <c r="HS314" s="46">
        <f>IF(AND($DS314,HP314),
IF(CONCATENATE(CL314,CM314)="","Debes escribir al menos un valor de concepto no categorizado (salarial o no salarial). ",
IF(ISERR(_xlfn.NUMBERVALUE(CM314)),"El valor NO salarial concepto no categorizado debe ser un número válido. ","")
),
""
)</f>
        <v/>
      </c>
      <c r="HT314" s="46">
        <f>IF($DS314,
IF(CN314="","Debes escribir el porcentaje del aporte a salud. ",
IF( ISERR(_xlfn.NUMBERVALUE(CN314)), "El valor del porcentaje del aporte a salud debe ser un número válido. ", "")
)
)</f>
        <v/>
      </c>
      <c r="HU314" s="46">
        <f>IF($DS314,
IF(CO314="","Debes escribir el valor del aporte a salud. ",
IF( ISERR(_xlfn.NUMBERVALUE(CO314)), "El valor del aporte a salud debe ser un número válido. ", "")
)
)</f>
        <v/>
      </c>
      <c r="HV314" s="46">
        <f>IF($DS314,
IF( AND(CP314&lt;&gt;"", ISERR(_xlfn.NUMBERVALUE(CP314))), "El valor plan complementario debe ser un número válido. ", "")
)</f>
        <v/>
      </c>
      <c r="HW314" s="46">
        <f>IF($DS314,
IF(CQ314="","Debes escribir el porcentaje del aporte a pensión. ",
IF( ISERR(_xlfn.NUMBERVALUE(CQ314)), "El valor del porcentaje del aporte a pensión debe ser un número válido. ", "")
)
)</f>
        <v/>
      </c>
      <c r="HX314" s="46">
        <f>IF($DS314,
IF(CR314="","Debes escribir el valor del aporte a pensión. ",
IF( ISERR(_xlfn.NUMBERVALUE(CR314)), "El valor del aporte a salud debe ser un número válido. ", "")
)
)</f>
        <v/>
      </c>
      <c r="HY314" s="46">
        <f>IF($DS314,
IF( AND(CS314&lt;&gt;"", ISERR(_xlfn.NUMBERVALUE(CS314))), "El valor pensión voluntaria debe ser un número válido. ", "")
)</f>
        <v/>
      </c>
      <c r="HZ314" s="46">
        <f>CONCATENATE(CT314,CU314,CV314,CW314)&lt;&gt;""</f>
        <v/>
      </c>
      <c r="IA314" s="46">
        <f>IF(AND($DS314,HZ314),
IF(CT314="","Debes escribir el % del fondo de seguridad pensional. ",
IF( ISERR(_xlfn.NUMBERVALUE(CT314)), "El % del fondo de seguridad debe ser un número válido. ", "")
),
""
)</f>
        <v/>
      </c>
      <c r="IB314" s="46">
        <f>IF(AND($DS314,HZ314),
IF(CU314="","Debes escribir el valor del aporte al fondo de solidaridad pensional. ",
IF( ISERR(_xlfn.NUMBERVALUE(CU314)), "El valor del aporte al fondo de solidaridad pensional debe ser un número válido. ", "")
),
""
)</f>
        <v/>
      </c>
      <c r="IC314" s="46">
        <f>IF(AND($DS314,HZ314),
IF(CV314="","Debes escribir el % del fondo de subsistencia. ",
IF( ISERR(_xlfn.NUMBERVALUE(CV314)), "El % del fondo de subsistencia debe ser un número válido. ", "")
),
""
)</f>
        <v/>
      </c>
      <c r="ID314" s="46">
        <f>IF(AND($DS314,HZ314),
IF(CW314="","Debes escribir el valor del fondo de subsistencia. ",
IF( ISERR(_xlfn.NUMBERVALUE(CW314)), "El valor del fondo de subsistencia debe ser un número válido. ", "")
),
""
)</f>
        <v/>
      </c>
      <c r="IE314" s="46">
        <f>CONCATENATE(CX314,CY314)&lt;&gt;""</f>
        <v/>
      </c>
      <c r="IF314" s="46">
        <f>IF(AND($DS314,IE314),
IF(CX314="","Debes escribir el % de sindicato. ",
IF( ISERR(_xlfn.NUMBERVALUE(CX314)), "El % de sindicato debe ser un número válido. ", "")
),
""
)</f>
        <v/>
      </c>
      <c r="IG314" s="46">
        <f>IF(AND($DS314,IE314),
IF(CY314="","Debes escribir el valor del sindicato. ",
IF( ISERR(_xlfn.NUMBERVALUE(CY314)), "El valor del sindicato debe ser un número válido. ", "")
),
""
)</f>
        <v/>
      </c>
      <c r="IH314" s="46">
        <f>IF($DS314,
IF( AND(CZ314&lt;&gt;"", ISERR(_xlfn.NUMBERVALUE(CZ314))), "El valor de sanción pública debe ser un número válido. ", "")
)</f>
        <v/>
      </c>
      <c r="II314" s="46">
        <f>IF($DS314,
IF( AND(DA314&lt;&gt;"", ISERR(_xlfn.NUMBERVALUE(DA314))), "El valor de sanción privada debe ser un número válido. ", "")
)</f>
        <v/>
      </c>
      <c r="IJ314" s="46">
        <f>CONCATENATE(DB314,DC314)&lt;&gt;""</f>
        <v/>
      </c>
      <c r="IK314" s="46">
        <f>IF(AND($DS314,IJ314),
IF(DB314="","Debes escribir la descripción de libranza. ",""),
""
)</f>
        <v/>
      </c>
      <c r="IL314" s="46">
        <f>IF(AND($DS314,IJ314),
IF(DC314="","Debes escribir la cuota libranza. ",
IF(ISERR(_xlfn.NUMBERVALUE(DC314)),"El valor de la cuota libranza debe ser un número válido. ","")
),
""
)</f>
        <v/>
      </c>
      <c r="IM314" s="46">
        <f>IF($DS314,
IF( AND(DD314&lt;&gt;"", ISERR(_xlfn.NUMBERVALUE(DD314))), "El valor de pagos a terceros debe ser un número válido. ", "")
)</f>
        <v/>
      </c>
      <c r="IN314" s="46">
        <f>IF($DS314,
IF( AND(DE314&lt;&gt;"", ISERR(_xlfn.NUMBERVALUE(DE314))), "El valor de anticipos debe ser un número válido. ", "")
)</f>
        <v/>
      </c>
      <c r="IO314" s="46">
        <f>IF($DS314,
IF( AND(DF314&lt;&gt;"", ISERR(_xlfn.NUMBERVALUE(DF314))), "El valor de AFC debe ser un número válido. ", "")
)</f>
        <v/>
      </c>
      <c r="IP314" s="46">
        <f>IF($DS314,
IF( AND(DG314&lt;&gt;"", ISERR(_xlfn.NUMBERVALUE(DG314))), "El valor de rete-fuente debe ser un número válido. ", "")
)</f>
        <v/>
      </c>
      <c r="IQ314" s="46">
        <f>IF($DS314,
IF( AND(DH314&lt;&gt;"", ISERR(_xlfn.NUMBERVALUE(DH314))), "El valor de cooperativa de trabajo debe ser un número válido. ", "")
)</f>
        <v/>
      </c>
      <c r="IR314" s="46">
        <f>IF($DS314,
IF( AND(DI314&lt;&gt;"", ISERR(_xlfn.NUMBERVALUE(DI314))), "El valor de embargo fiscal debe ser un número válido. ", "")
)</f>
        <v/>
      </c>
      <c r="IS314" s="46">
        <f>IF($DS314,
IF( AND(DJ314&lt;&gt;"", ISERR(_xlfn.NUMBERVALUE(DJ314))), "El valor de educación debe ser un número válido. ", "")
)</f>
        <v/>
      </c>
      <c r="IT314" s="46">
        <f>IF($DS314,
IF( AND(DK314&lt;&gt;"", ISERR(_xlfn.NUMBERVALUE(DK314))), "El valor de reintegro debe ser un número válido. ", "")
)</f>
        <v/>
      </c>
      <c r="IU314" s="46">
        <f>IF($DS314,
IF( AND(DL314&lt;&gt;"", ISERR(_xlfn.NUMBERVALUE(DL314))), "El valor de deuda debe ser un número válido. ", "")
)</f>
        <v/>
      </c>
      <c r="IV314" s="46">
        <f>IF($DS314,
IF( AND(DM314&lt;&gt;"", ISERR(_xlfn.NUMBERVALUE(DM314))), "El valor de otras deducciones debe ser un número válido. ", "")
)</f>
        <v/>
      </c>
      <c r="IW314" s="46">
        <f>IF($DS314,
IF(DN314="","Debes escribir el valor de los devengos totales. ",
IF( ISERR(_xlfn.NUMBERVALUE(DN314)), "El valor de los devengos totales debe ser un número válido. ", "")
)
)</f>
        <v/>
      </c>
      <c r="IX314" s="46">
        <f>IF($DS314,
IF(DO314="","Debes escribir el valor de las deducciones totales. ",
IF( ISERR(_xlfn.NUMBERVALUE(DO314)), "El valor de las deducciones totales debe ser un número válido. ", "")
)
)</f>
        <v/>
      </c>
      <c r="IY314" s="46">
        <f>IF($DS314,
IF(DP314="","Debes escribir el valor del salario total. ",
IF( ISERR(_xlfn.NUMBERVALUE(DP314)), "El valor del salario total debe ser un número válido. ", "")
)
)</f>
        <v/>
      </c>
    </row>
    <row r="315">
      <c r="B315" s="48" t="n">
        <v>303</v>
      </c>
      <c r="C315" s="61">
        <f>IF(AND(DS315,DP315&lt;&gt;""),
IF(DQ315="","OK","Error"),
""
)</f>
        <v/>
      </c>
      <c r="D315" s="53" t="n"/>
      <c r="E315" s="52" t="n"/>
      <c r="F315" s="112" t="n"/>
      <c r="G315" s="52" t="n"/>
      <c r="H315" s="53" t="n"/>
      <c r="I315" s="52" t="n"/>
      <c r="J315" s="52" t="n"/>
      <c r="K315" s="53" t="n"/>
      <c r="L315" s="55" t="n"/>
      <c r="M315" s="108" t="n"/>
      <c r="N315" s="56" t="n"/>
      <c r="O315" s="52" t="n"/>
      <c r="P315" s="52" t="n"/>
      <c r="Q315" s="52" t="n"/>
      <c r="R315" s="52" t="n"/>
      <c r="S315" s="52" t="n"/>
      <c r="T315" s="53" t="n"/>
      <c r="U315" s="52" t="n"/>
      <c r="V315" s="52" t="n"/>
      <c r="W315" s="55" t="n"/>
      <c r="X315" s="55" t="n"/>
      <c r="Y315" s="52" t="n"/>
      <c r="Z315" s="55" t="n"/>
      <c r="AA315" s="52" t="n"/>
      <c r="AB315" s="53" t="n"/>
      <c r="AC315" s="53" t="n"/>
      <c r="AD315" s="53" t="n"/>
      <c r="AE315" s="177" t="n"/>
      <c r="AF315" s="113" t="n"/>
      <c r="AG315" s="177" t="n"/>
      <c r="AH315" s="178" t="n"/>
      <c r="AI315" s="178" t="n"/>
      <c r="AJ315" s="178" t="n"/>
      <c r="AK315" s="114" t="n"/>
      <c r="AL315" s="178" t="n"/>
      <c r="AM315" s="114" t="n"/>
      <c r="AN315" s="178" t="n"/>
      <c r="AO315" s="114" t="n"/>
      <c r="AP315" s="178" t="n"/>
      <c r="AQ315" s="114" t="n"/>
      <c r="AR315" s="178" t="n"/>
      <c r="AS315" s="114" t="n"/>
      <c r="AT315" s="178" t="n"/>
      <c r="AU315" s="114" t="n"/>
      <c r="AV315" s="178" t="n"/>
      <c r="AW315" s="114" t="n"/>
      <c r="AX315" s="178" t="n"/>
      <c r="AY315" s="114" t="n"/>
      <c r="AZ315" s="178" t="n"/>
      <c r="BA315" s="114" t="n"/>
      <c r="BB315" s="178" t="n"/>
      <c r="BC315" s="114" t="n"/>
      <c r="BD315" s="178" t="n"/>
      <c r="BE315" s="178" t="n"/>
      <c r="BF315" s="178" t="n"/>
      <c r="BG315" s="59" t="n"/>
      <c r="BH315" s="178" t="n"/>
      <c r="BI315" s="114" t="n"/>
      <c r="BJ315" s="53" t="n"/>
      <c r="BK315" s="178" t="n"/>
      <c r="BL315" s="114" t="n"/>
      <c r="BM315" s="178" t="n"/>
      <c r="BN315" s="114" t="n"/>
      <c r="BO315" s="178" t="n"/>
      <c r="BP315" s="178" t="n"/>
      <c r="BQ315" s="178" t="n"/>
      <c r="BR315" s="178" t="n"/>
      <c r="BS315" s="178" t="n"/>
      <c r="BT315" s="178" t="n"/>
      <c r="BU315" s="178" t="n"/>
      <c r="BV315" s="178" t="n"/>
      <c r="BW315" s="178" t="n"/>
      <c r="BX315" s="178" t="n"/>
      <c r="BY315" s="178" t="n"/>
      <c r="BZ315" s="178" t="n"/>
      <c r="CA315" s="178" t="n"/>
      <c r="CB315" s="178" t="n"/>
      <c r="CC315" s="178" t="n"/>
      <c r="CD315" s="178" t="n"/>
      <c r="CE315" s="178" t="n"/>
      <c r="CF315" s="178" t="n"/>
      <c r="CG315" s="178" t="n"/>
      <c r="CH315" s="178" t="n"/>
      <c r="CI315" s="178" t="n"/>
      <c r="CJ315" s="178" t="n"/>
      <c r="CK315" s="53" t="n"/>
      <c r="CL315" s="178" t="n"/>
      <c r="CM315" s="178" t="n"/>
      <c r="CN315" s="60" t="n"/>
      <c r="CO315" s="177" t="n"/>
      <c r="CP315" s="178" t="n"/>
      <c r="CQ315" s="60" t="n"/>
      <c r="CR315" s="177" t="n"/>
      <c r="CS315" s="178" t="n"/>
      <c r="CT315" s="59" t="n"/>
      <c r="CU315" s="178" t="n"/>
      <c r="CV315" s="59" t="n"/>
      <c r="CW315" s="178" t="n"/>
      <c r="CX315" s="59" t="n"/>
      <c r="CY315" s="178" t="n"/>
      <c r="CZ315" s="178" t="n"/>
      <c r="DA315" s="178" t="n"/>
      <c r="DB315" s="53" t="n"/>
      <c r="DC315" s="178" t="n"/>
      <c r="DD315" s="178" t="n"/>
      <c r="DE315" s="178" t="n"/>
      <c r="DF315" s="178" t="n"/>
      <c r="DG315" s="178" t="n"/>
      <c r="DH315" s="178" t="n"/>
      <c r="DI315" s="178" t="n"/>
      <c r="DJ315" s="178" t="n"/>
      <c r="DK315" s="178" t="n"/>
      <c r="DL315" s="178" t="n"/>
      <c r="DM315" s="178" t="n"/>
      <c r="DN315" s="177" t="n"/>
      <c r="DO315" s="177" t="n"/>
      <c r="DP315" s="177" t="n"/>
      <c r="DQ315" s="76">
        <f>IF(AND(DS315,DP315&lt;&gt;""),
CONCATENATE(DT315,DU315,DV315,DW315,DX315,DY315,DZ315,EA315,EB315,EC315,ED315,EE315,EF315,EG315,EH315,EI315,EJ315,EK315,EL315,EM315,EN315,EO315,EP315,EQ315,ES315,ET315,EU315,EV315,EW315,EX315,EY315,EZ315,FA315,FC315,FD315,FF315,FG315,FI315,FJ315,FL315,FM315,FO315,FP315,FR315,FS315,FU315,FV315,FX315,FY315,GA315,GB315,GD315,GE315,GF315,GH315,GI315,GJ315,GL315,GM315,GN315,GP315,GQ315,GS315,GT315,GU315,GV315,GW315,GX315,GY315,GZ315,HA315,HB315,HC315,HD315,HE315,HF315,HG315,HH315,HI315,HJ315,HK315,HL315,HM315,HN315,HO315,HQ315,HR315,HS315,HT315,HU315,HV315,HW315,HX315,HY315,IA315,IB315,IC315,ID315,IF315,IG315,IH315,II315,IK315,IL315,IM315,IN315,IO315,IP315,IQ315,IR315,IS315,IT315,IU315,IV315,IW315,IX315,IY315,IZ315),
""
)</f>
        <v/>
      </c>
      <c r="DR315" s="53" t="n"/>
      <c r="DS315" s="46">
        <f>CONCATENATE(D315,$E315,$F315,$G315,H315,$I315,$J315,K315,$L315,$M315,N315,$O315,$P315,$Q315,$R315,$S315,T315,$U315,$V315,$W315,$X315,$Y315,$Z315,$AA315,AB315,AC315,AD315,$AE315,$AF315,$AG315,AH315,AI315,AJ315,AK315,AL315,AM315,AN315,AO315,AP315,AQ315,AR315,AS315,AT315,AU315,AV315,AW315,AX315,AY315,AZ315,BA315,BB315,BC315,BD315,BE315,BF315,BG315,BH315,BI315,BJ315,BK315,BL315,BM315,BN315,BO315,BP315,BQ315,BR315,BS315,BT315,BU315,BV315,BW315,BX315,BY315,BZ315,CA315,CB315,CC315,CD315,CE315,CF315,CG315,CH315,CI315,CJ315,CK315,CL315,CM315,$CN315,$CO315,CP315,$CQ315,$CR315,CS315,CT315,CU315,CV315,CW315,CX315,CY315,CZ315,DA315,DB315,DC315,DD315,DE315,DF315,DG315,DH315,DI315,DJ315,DK315,DL315,DM315,$DN315,$DO315,$DP315,DR315)&lt;&gt;""</f>
        <v/>
      </c>
      <c r="DT315" s="46">
        <f>IF(AND($DS315,$E$4&lt;&gt;""),
IF(LEFT($E$4,2) = "1.",
IF(D315&lt;&gt;"","El CUNE sólo se envía en operaciones de novedad o ajuste. ",""),
IF(D315="","Debes escribir un CUNE válido para realizar operaciones de novedad o ajuste. ","")),
""
)</f>
        <v/>
      </c>
      <c r="DU315" s="46">
        <f>IF($DS315,
IF(E315="","Debes seleccionar el tipo de documento del empleado. ",
IF(_xlfn.IFNA(VLOOKUP(E315,TIPO_DE_DOCUMENTO,1,FALSE),-1)=-1,"El tipo de documento no es válido (por favor seleccionarlo de la lista). ","")
)
)</f>
        <v/>
      </c>
      <c r="DV315" s="46">
        <f>IF($DS315,
IF(F315="","Debes escribir el número de documento del empleado. ","")
)</f>
        <v/>
      </c>
      <c r="DW315" s="46">
        <f>IF($DS315,
IF(G315="","Debes escribir el primer nombre del empleado. ","")
)</f>
        <v/>
      </c>
      <c r="DY315" s="46">
        <f>IF($DS315,
IF(I315="","Debes escribir el primer apellido del empleado. ","")
)</f>
        <v/>
      </c>
      <c r="DZ315" s="46">
        <f>IF($DS315,
IF(J315="","Debes escribir el segundo apellido del empleado. ","")
)</f>
        <v/>
      </c>
      <c r="EB315" s="46">
        <f>IF($DS315,
IF(L315="","Debes escribir la fecha de ingreso del empleado. ",
IF(ISERR(DATE(YEAR(L315),MONTH(L315),DAY(L315))), "El valor ingresado en fecha de ingreso no tiene un formato válido. ","")
)
)</f>
        <v/>
      </c>
      <c r="EC315" s="46">
        <f>IF($DS315,
IF(M315="","Debes escribir el tiempo laborado. ",
IF( IFERROR(INT(M315),1.1) &lt;&gt; IFERROR(_xlfn.NUMBERVALUE(M315),1), "El valor de los días trabajados debe ser un número entero. ", "")
)
)</f>
        <v/>
      </c>
      <c r="ED315" s="46">
        <f>IF($DS315,
IF( AND(N315&lt;&gt;"", ISERR(DATE(YEAR(N315),MONTH(N315),DAY(N315))) ), "El valor ingresado en fecha de ingreso no tiene un formato válido. ",
IF( AND(N315&lt;&gt;"", $E$6&lt;&gt;"", DATE(YEAR(N315), MONTH(N315), 1) &lt;&gt; IFERROR(DATE(MID($E$6, 1, 4), MID($E$6, 6, 2),1), "1/1/1900") ), "La fecha de retiro debe estar dentro del período liquidado. ", "")
)
)</f>
        <v/>
      </c>
      <c r="EE315" s="46">
        <f>IF($DS315,
IF(O315="","Debes seleccionar el tipo de trabajador. ",
IF(_xlfn.IFNA(VLOOKUP(O315,TIPO_DE_TRABAJADOR,1,FALSE),-1)=-1,"El tipo de trabajador no es válido (por favor seleccionarlo de la lista). ","")
)
)</f>
        <v/>
      </c>
      <c r="EF315" s="46">
        <f>IF($DS315,
IF(P315="","Debes seleccionar si es un trabajador dependiente pensionado por vejez. ",
IF(_xlfn.IFNA(VLOOKUP(P315,SUBTIPO_DE_TRABAJADOR,1,FALSE),-1)=-1,"El tipo de trabajador dependiente pensionado por vejez no es válido (por favor seleccionarlo de la lista). ","")
)
)</f>
        <v/>
      </c>
      <c r="EG315" s="46">
        <f>IF($DS315,
IF(Q315="","Debes seleccionar el tipo de contrato del trabajador. ",
IF(_xlfn.IFNA(VLOOKUP(Q315,TIPO_DE_CONTRATO,1,FALSE),-1)=-1,"El tipo de contrato del trabajador no es válido (por favor seleccionarlo de la lista). ","")
)
)</f>
        <v/>
      </c>
      <c r="EH315" s="46">
        <f>IF($DS315,
IF(R315="","Debes seleccionar si es un salario integral. ",
IF(_xlfn.IFNA(VLOOKUP(R315,SI_NO,1,FALSE),-1)=-1,"Valor no válido para salario integral (por favor seleccionarlo de la lista). ","")
)
)</f>
        <v/>
      </c>
      <c r="EI315" s="46">
        <f>IF($DS315,
IF(S315="","Debes seleccionar si el trabajador realiza actividades de riesgo. ",
IF(_xlfn.IFNA(VLOOKUP(S315,SI_NO,1,FALSE),-1)=-1,"Valor no válido para actividad de alto riesgo (por favor seleccionarlo de la lista). ","")
)
)</f>
        <v/>
      </c>
      <c r="EK315" s="46">
        <f>IF($DS315,
IF(U315="","Debes escribir el código del municipio de residencia del trabajador. ",
IF(_xlfn.IFNA(VLOOKUP(U315,MUNICIPIO,1,FALSE),-1)=-1,"El municipio de residencia del trabajador es inválido (por favor seleccionarlo de la lista). ","")
)
)</f>
        <v/>
      </c>
      <c r="EL315" s="46">
        <f>IF($DS315,
IF(V315="","Debes escribir el la dirección de residendia del trabajador. ","")
)</f>
        <v/>
      </c>
      <c r="EM315" s="46">
        <f>IF($DS315,
IF(W315="","Debes escribir la fecha de inicio de la liquidación. ",
IF(ISERR(DATE(YEAR(W315),MONTH(W315),DAY(W315))),"El valor ingresado en fecha de inicio de liquidación no tiene un formato válido. ",
IF( AND($E$6&lt;&gt;"", DATE(YEAR(W315), MONTH(W315), 1) &lt;&gt; IFERROR(DATE(MID($E$6, 1, 4), MID($E$6, 6, 2),1), "1/1/1900") ), "La fecha de inicio de la liquidación debe estar dentro del período liquidado. ", "")
)
)
)</f>
        <v/>
      </c>
      <c r="EN315" s="46">
        <f>IF($DS315,
IF(X315="","Debes escribir la fecha de fin de la liquidación. ",
IF(ISERR(DATE(YEAR(X315),MONTH(X315),DAY(X315))),"El valor ingresado en fecha de fin de liquidación no tiene un formato válido. ",
IF( AND($E$6&lt;&gt;"", DATE(YEAR(X315), MONTH(X315), 1) &lt;&gt; IFERROR(DATE(MID($E$6, 1, 4), MID($E$6, 6, 2),1), "1/1/1900") ), "La fecha de fin de la liquidación debe estar dentro del período liquidado. ", "")
)
)
)</f>
        <v/>
      </c>
      <c r="EO315" s="46">
        <f>IF($DS315,
IF(Y315="","Debes escribir la frecuencia de pago del trabajador. ",
IF(_xlfn.IFNA(VLOOKUP(Y315,PERÍODO_DE_NÓMINA,1,FALSE),-1)=-1,"La frecuencia de pago es inválida (por favor seleccionarlo de la lista). ","")
)
)</f>
        <v/>
      </c>
      <c r="EP315" s="46">
        <f>IF($DS315,
IF(Z315="","Debes escribir la fecha de pago. ",
IF(ISERR(DATE(YEAR(Z315),MONTH(Z315),DAY(Z315))), "El valor ingresado en fecha de pago no tiene un formato válido. ","")
)
)</f>
        <v/>
      </c>
      <c r="EQ315" s="46">
        <f>IF($DS315,
IF(AA315="","Debes escribir el medio de pago. ",
IF(_xlfn.IFNA(VLOOKUP(AA315,MEDIOS_DE_PAGO,1,FALSE),-1)=-1,"El medio de pago es inválido (por favor seleccionarlo de la lista). ","")
)
)</f>
        <v/>
      </c>
      <c r="ER315" s="46">
        <f>OR(AA315='Tablas '!$T$4,AA315='Tablas '!$T$7,AA315='Tablas '!$T$8,AA315='Tablas '!$T$11)</f>
        <v/>
      </c>
      <c r="ES315" s="46">
        <f>IF(AND($DS315,ER315),
IF(AB315="","Debes escribir la entidad bancaria. ",""),
""
)</f>
        <v/>
      </c>
      <c r="ET315" s="46">
        <f>IF(AND($DS315,ER315),
IF(AC315="","Debes escribir el tipo de cuenta bancaria. ",
IF(_xlfn.IFNA(VLOOKUP(AC315,TIPO_DE_CUENTA,1,FALSE),-1)=-1,"El tipo de cuenta bancaria es inválida (por favor seleccionarlo de la lista). ","")
),
""
)</f>
        <v/>
      </c>
      <c r="EU315" s="46">
        <f>IF(AND($DS315,ER315),
IF(AD315="","Debes escribir el número de cuenta bancaria. ",""),
""
)</f>
        <v/>
      </c>
      <c r="EV315" s="46">
        <f>IF($DS315,
IF(AE315="","Debes escribir el valor del sueldo básico. ",
IF( ISERR(_xlfn.NUMBERVALUE(AE315)), "El valor del sueldo básico debe ser un número válido. ", "")
)
)</f>
        <v/>
      </c>
      <c r="EW315" s="46">
        <f>IF($DS315,
IF(AF315="","Debes escribir el número de días trabajados. ",
IF( IFERROR(INT(AF315),1.1) &lt;&gt; IFERROR(_xlfn.NUMBERVALUE(AF315),1), "La cantidad de días trabajados debe ser un número entero. ", "")
)
)</f>
        <v/>
      </c>
      <c r="EX315" s="46">
        <f>IF($DS315,
IF(AG315="","Debes escribir el valor del sueldo trabajado. ",
IF( ISERR(_xlfn.NUMBERVALUE(AG315)), "El valor del sueldo trabajado debe ser un número válido. ", "")
)
)</f>
        <v/>
      </c>
      <c r="EY315" s="46">
        <f>IF($DS315,
IF( AND(AH315&lt;&gt;"", ISERR(_xlfn.NUMBERVALUE(AH315))), "El valor del auxilio de transporte debe ser un número válido. ", "")
)</f>
        <v/>
      </c>
      <c r="EZ315" s="46">
        <f>IF($DS315,
IF( AND(AI315&lt;&gt;"", ISERR(_xlfn.NUMBERVALUE(AI315))), "El valor de viáticos salariales debe ser un número válido. ", "")
)</f>
        <v/>
      </c>
      <c r="FA315" s="46">
        <f>IF($DS315,
IF( AND(AJ315&lt;&gt;"", ISERR(_xlfn.NUMBERVALUE(AJ315))), "El valor de viáticos NO salariales debe ser un número válido. ", "")
)</f>
        <v/>
      </c>
      <c r="FB315" s="46">
        <f>CONCATENATE(AK315,AL315)&lt;&gt;""</f>
        <v/>
      </c>
      <c r="FC315" s="46">
        <f>IF(AND($DS315,FB315),
IF(AK315="","Debes escribir el número de horas extras diurnas. ",
IF( IFERROR(INT(AK315),1.1) &lt;&gt; IFERROR(_xlfn.NUMBERVALUE(AK315),1), "La cantidad de horas extras diurnas debe ser un número entero. ", "")
),
""
)</f>
        <v/>
      </c>
      <c r="FD315" s="46">
        <f>IF(AND($DS315,FB315),
IF(AL315="","Debes escribir el valor de las horas extras diurnas. ",
IF( ISERR(_xlfn.NUMBERVALUE(AL315)), "El valor de las horas extras duirnas debe ser un número válido. ", "")
),
""
)</f>
        <v/>
      </c>
      <c r="FE315" s="46">
        <f>CONCATENATE(AM315,AN315)&lt;&gt;""</f>
        <v/>
      </c>
      <c r="FF315" s="46">
        <f>IF(AND($DS315,FE315),
IF(AM315="","Debes escribir el número de horas extras nocturnas. ",
IF( IFERROR(INT(AM315),1.1) &lt;&gt; IFERROR(_xlfn.NUMBERVALUE(AM315),1), "La cantidad de horas extras nocturnas debe ser un número entero. ", "")
),
""
)</f>
        <v/>
      </c>
      <c r="FG315" s="46">
        <f>IF(AND($DS315,FE315),
IF(AN315="","Debes escribir el valor de las horas extras nocturnas. ",
IF( ISERR(_xlfn.NUMBERVALUE(AN315)), "El valor de las horas extras nocturnas debe ser un número válido. ", "")
),
""
)</f>
        <v/>
      </c>
      <c r="FH315" s="46">
        <f>CONCATENATE(AO315,AP315)&lt;&gt;""</f>
        <v/>
      </c>
      <c r="FI315" s="46">
        <f>IF(AND($DS315,FH315),
IF(AO315="","Debes escribir el número de horas extras diurnas dominicales y festivas. ",
IF( IFERROR(INT(AO315),1.1) &lt;&gt; IFERROR(_xlfn.NUMBERVALUE(AO315),1), "La cantidad de horas extras diurnas dominicales y festivas debe ser un número entero. ", "")
),
""
)</f>
        <v/>
      </c>
      <c r="FJ315" s="46">
        <f>IF(AND($DS315,FH315),
IF(AP315="","Debes escribir el valor de las horas extras diurnas dominicales y festivas. ",
IF( ISERR(_xlfn.NUMBERVALUE(AP315)), "El valor de las horas extras diurnas dominicales y festivas debe ser un número válido. ", "")
),
""
)</f>
        <v/>
      </c>
      <c r="FK315" s="46">
        <f>CONCATENATE(AQ315,AR315)&lt;&gt;""</f>
        <v/>
      </c>
      <c r="FL315" s="46">
        <f>IF(AND($DS315,FK315),
IF(AQ315="","Debes escribir el número de horas extras nocturnas dominicales y festivas. ",
IF( IFERROR(INT(AQ315),1.1) &lt;&gt; IFERROR(_xlfn.NUMBERVALUE(AQ315),1), "La cantidad de horas extras nocturnas dominicales y festivas debe ser un número entero. ", "")
),
""
)</f>
        <v/>
      </c>
      <c r="FM315" s="46">
        <f>IF(AND($DS315,FK315),
IF(AR315="","Debes escribir el valor de las horas extras nocturnas dominicales y festivas. ",
IF( ISERR(_xlfn.NUMBERVALUE(AR315)), "El valor de las horas extras nocturnas dominicales y festivas debe ser un número válido. ", "")
),
""
)</f>
        <v/>
      </c>
      <c r="FN315" s="46">
        <f>CONCATENATE(AS315,AT315)&lt;&gt;""</f>
        <v/>
      </c>
      <c r="FO315" s="46">
        <f>IF(AND($DS315,FN315),
IF(AS315="","Debes escribir el número de horas recargo nocturno. ",
IF( IFERROR(INT(AS315),1.1) &lt;&gt; IFERROR(_xlfn.NUMBERVALUE(AS315),1), "La cantidad de horas recargo nocturno debe ser un número entero. ", "")
),
""
)</f>
        <v/>
      </c>
      <c r="FP315" s="46">
        <f>IF(AND($DS315,FN315),
IF(AT315="","Debes escribir el valor de las horas recargo nocturno. ",
IF( ISERR(_xlfn.NUMBERVALUE(AT315)), "El valor de las horas recargo nocturno debe ser un número válido. ", "")
),
""
)</f>
        <v/>
      </c>
      <c r="FQ315" s="46">
        <f>CONCATENATE(AU315,AV315)&lt;&gt;""</f>
        <v/>
      </c>
      <c r="FR315" s="46">
        <f>IF(AND($DS315,FQ315),
IF(AU315="","Debes escribir el número de horas recargo diurno dominical y festivo. ",
IF( IFERROR(INT(AU315),1.1) &lt;&gt; IFERROR(_xlfn.NUMBERVALUE(AU315),1), "La cantidad de horas recargo diurno dominical y festivo debe ser un número entero. ", "")
),
""
)</f>
        <v/>
      </c>
      <c r="FS315" s="46">
        <f>IF(AND($DS315,FQ315),
IF(AV315="","Debes escribir el valor de las horas recargo diurno dominical y festivo. ",
IF( ISERR(_xlfn.NUMBERVALUE(AV315)), "El valor de las horas recargo diurno dominical y festivo debe ser un número válido. ", "")
),
""
)</f>
        <v/>
      </c>
      <c r="FT315" s="46">
        <f>CONCATENATE(AW315,AX315)&lt;&gt;""</f>
        <v/>
      </c>
      <c r="FU315" s="46">
        <f>IF(AND($DS315,FT315),
IF(AW315="","Debes escribir el número de horas recargo nocturno dominical y festivo. ",
IF( IFERROR(INT(AW315),1.1) &lt;&gt; IFERROR(_xlfn.NUMBERVALUE(AW315),1), "La cantidad de horas recargo nocturno dominical y festivo debe ser un número entero. ", "")
),
""
)</f>
        <v/>
      </c>
      <c r="FV315" s="46">
        <f>IF(AND($DS315,FT315),
IF(AX315="","Debes escribir el valor de las horas recargo nocturno dominical y festivo. ",
IF( ISERR(_xlfn.NUMBERVALUE(AX315)), "El valor de las horas recargo nocturno dominical y festivo debe ser un número válido. ", "")
),
""
)</f>
        <v/>
      </c>
      <c r="FW315" s="46">
        <f>CONCATENATE(AY315,AZ315)&lt;&gt;""</f>
        <v/>
      </c>
      <c r="FX315" s="46">
        <f>IF(AND($DS315,FW315),
IF(AY315="","Debes escribir el número de días de vacaciones comunes. ",
IF( IFERROR(INT(AY315),1.1) &lt;&gt; IFERROR(_xlfn.NUMBERVALUE(AY315),1), "La cantidad de días de vacaciones comunes debe ser un número entero. ", "")
),
""
)</f>
        <v/>
      </c>
      <c r="FY315" s="46">
        <f>IF(AND($DS315,FW315),
IF(AZ315="","Debes escribir el valor de las vacaciones comunes. ",
IF( ISERR(_xlfn.NUMBERVALUE(AZ315)), "El valor de las vacaciones comunes debe ser un número válido. ", "")
),
""
)</f>
        <v/>
      </c>
      <c r="FZ315" s="46">
        <f>CONCATENATE(BA315,BB315)&lt;&gt;""</f>
        <v/>
      </c>
      <c r="GA315" s="46">
        <f>IF(AND($DS315,FZ315),
IF(BA315="","Debes escribir el número de días de vacaciones compensadas. ",
IF( IFERROR(INT(BA315),1.1) &lt;&gt; IFERROR(_xlfn.NUMBERVALUE(BA315),1), "La cantidad de días de vacaciones compensadas debe ser un número entero. ", "")
),
""
)</f>
        <v/>
      </c>
      <c r="GB315" s="46">
        <f>IF(AND($DS315,FZ315),
IF(BB315="","Debes escribir el valor de las vacaciones compensadas. ",
IF( ISERR(_xlfn.NUMBERVALUE(BB315)), "El valor de las vacaciones compensadas debe ser un número válido. ", "")
),
""
)</f>
        <v/>
      </c>
      <c r="GC315" s="46">
        <f>CONCATENATE(BC315,BD315)&lt;&gt;""</f>
        <v/>
      </c>
      <c r="GD315" s="46">
        <f>IF(AND($DS315,GC315),
IF(BC315="","Debes escribir el número de días de prima salarial. ",
IF( IFERROR(INT(BC315),1.1) &lt;&gt; IFERROR(_xlfn.NUMBERVALUE(BC315),1), "La cantidad de días de prima salarial debe ser un número entero. ", "")
),
""
)</f>
        <v/>
      </c>
      <c r="GE315" s="46">
        <f>IF(AND($DS315,GC315),
IF(BD315="","Debes escribir el valor de los días de prima salarial. ",
IF( ISERR(_xlfn.NUMBERVALUE(BD315)), "El valor de los días de prima salarial debe ser un número válido. ", "")
),
""
)</f>
        <v/>
      </c>
      <c r="GF315" s="46">
        <f>IF($DS315,
IF( AND(BE315&lt;&gt;"", ISERR(_xlfn.NUMBERVALUE(BE315))), "El valor de la prima NO saliarial debe ser un número válido. ", "")
)</f>
        <v/>
      </c>
      <c r="GG315" s="46">
        <f>CONCATENATE(BF315,BG315,BH315)&lt;&gt;""</f>
        <v/>
      </c>
      <c r="GH315" s="46">
        <f>IF(AND($DS315,GG315),
IF(BF315="","Debes escribir el valor de las cesantías. ",
IF( ISERR(_xlfn.NUMBERVALUE(BF315)), "El valor de las cesantías debe ser un número válido. ", "")
),
""
)</f>
        <v/>
      </c>
      <c r="GI315" s="46">
        <f>IF(AND($DS315,GG315),
IF(BG315="","Debes escribir el % de cesantías. ",
IF( ISERR(_xlfn.NUMBERVALUE(BG315)), "El % de cesantías debe ser un número válido. ", "")
),
""
)</f>
        <v/>
      </c>
      <c r="GJ315" s="46">
        <f>IF(AND($DS315,GG315),
IF(BH315="","Debes escribir el valor de intereses de cesantías. ",
IF( ISERR(_xlfn.NUMBERVALUE(BH315)), "El valor de intereses de cesantías debe ser un número válido. ", "")
),
""
)</f>
        <v/>
      </c>
      <c r="GK315" s="46">
        <f>CONCATENATE(BI315,BJ315,BK315)&lt;&gt;""</f>
        <v/>
      </c>
      <c r="GL315" s="46">
        <f>IF(AND($DS315,GK315),
IF(BI315="","Debes escribir el número de días de incapacidad. ",
IF( IFERROR(INT(BI315),1.1) &lt;&gt; IFERROR(_xlfn.NUMBERVALUE(BI315),1), "La cantidad de días de incapacidad debe ser un número entero. ", "")
),
""
)</f>
        <v/>
      </c>
      <c r="GM315" s="46">
        <f>IF(AND($DS315,GK315),
IF(BJ315="","Debes escribir el tipo de incapacidad. ",
IF(_xlfn.IFNA(VLOOKUP(BJ315,TIPO_DE_INCAPACIDAD,1,FALSE),-1)=-1,"El tipo de incapacidad es inválida (por favor seleccionarlo de la lista). ","")
),
""
)</f>
        <v/>
      </c>
      <c r="GN315" s="46">
        <f>IF(AND($DS315,GK315),
IF(BK315="","Debes escribir el valor de la incapacidad. ",
IF( ISERR(_xlfn.NUMBERVALUE(BK315)), "El valor de la incapacidad debe ser un número válido. ", "")
),
""
)</f>
        <v/>
      </c>
      <c r="GO315" s="46">
        <f>CONCATENATE(BL315,BM315)&lt;&gt;""</f>
        <v/>
      </c>
      <c r="GP315" s="46">
        <f>IF(AND($DS315,GO315),
IF(BL315="","Debes escribir el número de días de licencia de maternidad o paternidad. ",
IF( IFERROR(INT(BL315),1.1) &lt;&gt; IFERROR(_xlfn.NUMBERVALUE(BL315),1), "La cantidad de días de licencia de maternidad o paternidad debe ser un número entero. ", "")
),
""
)</f>
        <v/>
      </c>
      <c r="GQ315" s="46">
        <f>IF(AND($DS315,GO315),
IF(BM315="","Debes escribir el valor de la licencia de maternidad o paternidad. ",
IF( ISERR(_xlfn.NUMBERVALUE(BM315)), "El valor de la licencia de maternidad o paternidad debe ser un número válido. ", "")
),
""
)</f>
        <v/>
      </c>
      <c r="GR315" s="46">
        <f>CONCATENATE(BN315,BO315)&lt;&gt;""</f>
        <v/>
      </c>
      <c r="GS315" s="46">
        <f>IF(AND($DS315,GR315),
IF(BN315="","Debes escribir el número de días de licencia remunerada. ",
IF( IFERROR(INT(BN315),1.1) &lt;&gt; IFERROR(_xlfn.NUMBERVALUE(BN315),1), "La cantidad de días de licencia remunerada debe ser un número entero. ", "")
),
""
)</f>
        <v/>
      </c>
      <c r="GT315" s="46">
        <f>IF(AND($DS315,GR315),
IF(BO315="","Debes escribir el valor de la licencia remunerada. ",
IF( ISERR(_xlfn.NUMBERVALUE(BO315)), "El valor de la licencia remunerada debe ser un número válido. ", "")
),
""
)</f>
        <v/>
      </c>
      <c r="GU315" s="46">
        <f>IF($DS315,
IF( AND(BP315&lt;&gt;"", ISERR(_xlfn.NUMBERVALUE(BP315))), "El valor de la licencia NO remunerada debe ser un número válido. ", "")
)</f>
        <v/>
      </c>
      <c r="GV315" s="46">
        <f>IF($DS315,
IF( AND(BQ315&lt;&gt;"", ISERR(_xlfn.NUMBERVALUE(BQ315))), "El valor de auxilios salariales debe ser un número válido. ", "")
)</f>
        <v/>
      </c>
      <c r="GW315" s="46">
        <f>IF($DS315,
IF( AND(BR315&lt;&gt;"", ISERR(_xlfn.NUMBERVALUE(BR315))), "El valor de auxilios NO salariales debe ser un número válido. ", "")
)</f>
        <v/>
      </c>
      <c r="GX315" s="46">
        <f>IF($DS315,
IF( AND(BS315&lt;&gt;"", ISERR(_xlfn.NUMBERVALUE(BS315))), "El valor de bonos salariales debe ser un número válido. ", "")
)</f>
        <v/>
      </c>
      <c r="GY315" s="46">
        <f>IF($DS315,
IF( AND(BT315&lt;&gt;"", ISERR(_xlfn.NUMBERVALUE(BT315))), "El valor de bonos NO salariales debe ser un número válido. ", "")
)</f>
        <v/>
      </c>
      <c r="GZ315" s="46">
        <f>IF($DS315,
IF( AND(BU315&lt;&gt;"", ISERR(_xlfn.NUMBERVALUE(BU315))), "El valor de bonos salariales de alimentación debe ser un número válido. ", "")
)</f>
        <v/>
      </c>
      <c r="HA315" s="46">
        <f>IF($DS315,
IF( AND(BV315&lt;&gt;"", ISERR(_xlfn.NUMBERVALUE(BV315))), "El valor de bonos NO salariales de alimentación debe ser un número válido. ", "")
)</f>
        <v/>
      </c>
      <c r="HB315" s="46">
        <f>IF($DS315,
IF( AND(BW315&lt;&gt;"", ISERR(_xlfn.NUMBERVALUE(BW315))), "El valor de bonificaciones salariales debe ser un número válido. ", "")
)</f>
        <v/>
      </c>
      <c r="HC315" s="46">
        <f>IF($DS315,
IF( AND(BX315&lt;&gt;"", ISERR(_xlfn.NUMBERVALUE(BX315))), "El valor de bonificaciones NO salariales debe ser un número válido. ", "")
)</f>
        <v/>
      </c>
      <c r="HD315" s="46">
        <f>IF($DS315,
IF( AND(BY315&lt;&gt;"", ISERR(_xlfn.NUMBERVALUE(BY315))), "El valor de compensaciones ordinarias debe ser un número válido. ", "")
)</f>
        <v/>
      </c>
      <c r="HE315" s="46">
        <f>IF($DS315,
IF( AND(BZ315&lt;&gt;"", ISERR(_xlfn.NUMBERVALUE(BZ315))), "El valor de compensaciones extraordinarias debe ser un número válido. ", "")
)</f>
        <v/>
      </c>
      <c r="HF315" s="46">
        <f>IF($DS315,
IF( AND(CA315&lt;&gt;"", ISERR(_xlfn.NUMBERVALUE(CA315))), "El valor de comisiones debe ser un número válido. ", "")
)</f>
        <v/>
      </c>
      <c r="HG315" s="46">
        <f>IF($DS315,
IF( AND(CB315&lt;&gt;"", ISERR(_xlfn.NUMBERVALUE(CB315))), "El valor de ausencia por huega debe ser un número válido. ", "")
)</f>
        <v/>
      </c>
      <c r="HH315" s="46">
        <f>IF($DS315,
IF( AND(CC315&lt;&gt;"", ISERR(_xlfn.NUMBERVALUE(CC315))), "El valor de anticipos debe ser un número válido. ", "")
)</f>
        <v/>
      </c>
      <c r="HI315" s="46">
        <f>IF($DS315,
IF( AND(CD315&lt;&gt;"", ISERR(_xlfn.NUMBERVALUE(CD315))), "El valor de pagos a terceros debe ser un número válido. ", "")
)</f>
        <v/>
      </c>
      <c r="HJ315" s="46">
        <f>IF($DS315,
IF( AND(CE315&lt;&gt;"", ISERR(_xlfn.NUMBERVALUE(CE315))), "El valor de dotación debe ser un número válido. ", "")
)</f>
        <v/>
      </c>
      <c r="HK315" s="46">
        <f>IF($DS315,
IF( AND(CF315&lt;&gt;"", ISERR(_xlfn.NUMBERVALUE(CF315))), "El valor de apoyo sostenibilidad debe ser un número válido. ", "")
)</f>
        <v/>
      </c>
      <c r="HL315" s="46">
        <f>IF($DS315,
IF( AND(CG315&lt;&gt;"", ISERR(_xlfn.NUMBERVALUE(CG315))), "El valor de teletrabajo debe ser un número válido. ", "")
)</f>
        <v/>
      </c>
      <c r="HM315" s="46">
        <f>IF($DS315,
IF( AND(CH315&lt;&gt;"", ISERR(_xlfn.NUMBERVALUE(CH315))), "El valor de bonificación de retiro debe ser un número válido. ", "")
)</f>
        <v/>
      </c>
      <c r="HN315" s="46">
        <f>IF($DS315,
IF( AND(CI315&lt;&gt;"", ISERR(_xlfn.NUMBERVALUE(CI315))), "El valor de indemnización de retiro debe ser un número válido. ", "")
)</f>
        <v/>
      </c>
      <c r="HO315" s="46">
        <f>IF($DS315,
IF( AND(CJ315&lt;&gt;"", ISERR(_xlfn.NUMBERVALUE(CJ315))), "El valor de reintegros debe ser un número válido. ", "")
)</f>
        <v/>
      </c>
      <c r="HP315" s="46">
        <f>CONCATENATE(CK315,CL315,CM315)&lt;&gt;""</f>
        <v/>
      </c>
      <c r="HQ315" s="46">
        <f>IF(AND($DS315,HP315),
IF(CK315="","Debes escribir la descripción de otro concepto no categorizado. ",""),
""
)</f>
        <v/>
      </c>
      <c r="HR315" s="46">
        <f>IF(AND($DS315,HP315),
IF(CONCATENATE(CL315,CM315)="","Debes escribir al menos un valor de concepto no categorizado (salarial o no salarial). ",
IF(ISERR(_xlfn.NUMBERVALUE(CL315)),"El valor salarial concepto no categorizado debe ser un número válido. ","")
),
""
)</f>
        <v/>
      </c>
      <c r="HS315" s="46">
        <f>IF(AND($DS315,HP315),
IF(CONCATENATE(CL315,CM315)="","Debes escribir al menos un valor de concepto no categorizado (salarial o no salarial). ",
IF(ISERR(_xlfn.NUMBERVALUE(CM315)),"El valor NO salarial concepto no categorizado debe ser un número válido. ","")
),
""
)</f>
        <v/>
      </c>
      <c r="HT315" s="46">
        <f>IF($DS315,
IF(CN315="","Debes escribir el porcentaje del aporte a salud. ",
IF( ISERR(_xlfn.NUMBERVALUE(CN315)), "El valor del porcentaje del aporte a salud debe ser un número válido. ", "")
)
)</f>
        <v/>
      </c>
      <c r="HU315" s="46">
        <f>IF($DS315,
IF(CO315="","Debes escribir el valor del aporte a salud. ",
IF( ISERR(_xlfn.NUMBERVALUE(CO315)), "El valor del aporte a salud debe ser un número válido. ", "")
)
)</f>
        <v/>
      </c>
      <c r="HV315" s="46">
        <f>IF($DS315,
IF( AND(CP315&lt;&gt;"", ISERR(_xlfn.NUMBERVALUE(CP315))), "El valor plan complementario debe ser un número válido. ", "")
)</f>
        <v/>
      </c>
      <c r="HW315" s="46">
        <f>IF($DS315,
IF(CQ315="","Debes escribir el porcentaje del aporte a pensión. ",
IF( ISERR(_xlfn.NUMBERVALUE(CQ315)), "El valor del porcentaje del aporte a pensión debe ser un número válido. ", "")
)
)</f>
        <v/>
      </c>
      <c r="HX315" s="46">
        <f>IF($DS315,
IF(CR315="","Debes escribir el valor del aporte a pensión. ",
IF( ISERR(_xlfn.NUMBERVALUE(CR315)), "El valor del aporte a salud debe ser un número válido. ", "")
)
)</f>
        <v/>
      </c>
      <c r="HY315" s="46">
        <f>IF($DS315,
IF( AND(CS315&lt;&gt;"", ISERR(_xlfn.NUMBERVALUE(CS315))), "El valor pensión voluntaria debe ser un número válido. ", "")
)</f>
        <v/>
      </c>
      <c r="HZ315" s="46">
        <f>CONCATENATE(CT315,CU315,CV315,CW315)&lt;&gt;""</f>
        <v/>
      </c>
      <c r="IA315" s="46">
        <f>IF(AND($DS315,HZ315),
IF(CT315="","Debes escribir el % del fondo de seguridad pensional. ",
IF( ISERR(_xlfn.NUMBERVALUE(CT315)), "El % del fondo de seguridad debe ser un número válido. ", "")
),
""
)</f>
        <v/>
      </c>
      <c r="IB315" s="46">
        <f>IF(AND($DS315,HZ315),
IF(CU315="","Debes escribir el valor del aporte al fondo de solidaridad pensional. ",
IF( ISERR(_xlfn.NUMBERVALUE(CU315)), "El valor del aporte al fondo de solidaridad pensional debe ser un número válido. ", "")
),
""
)</f>
        <v/>
      </c>
      <c r="IC315" s="46">
        <f>IF(AND($DS315,HZ315),
IF(CV315="","Debes escribir el % del fondo de subsistencia. ",
IF( ISERR(_xlfn.NUMBERVALUE(CV315)), "El % del fondo de subsistencia debe ser un número válido. ", "")
),
""
)</f>
        <v/>
      </c>
      <c r="ID315" s="46">
        <f>IF(AND($DS315,HZ315),
IF(CW315="","Debes escribir el valor del fondo de subsistencia. ",
IF( ISERR(_xlfn.NUMBERVALUE(CW315)), "El valor del fondo de subsistencia debe ser un número válido. ", "")
),
""
)</f>
        <v/>
      </c>
      <c r="IE315" s="46">
        <f>CONCATENATE(CX315,CY315)&lt;&gt;""</f>
        <v/>
      </c>
      <c r="IF315" s="46">
        <f>IF(AND($DS315,IE315),
IF(CX315="","Debes escribir el % de sindicato. ",
IF( ISERR(_xlfn.NUMBERVALUE(CX315)), "El % de sindicato debe ser un número válido. ", "")
),
""
)</f>
        <v/>
      </c>
      <c r="IG315" s="46">
        <f>IF(AND($DS315,IE315),
IF(CY315="","Debes escribir el valor del sindicato. ",
IF( ISERR(_xlfn.NUMBERVALUE(CY315)), "El valor del sindicato debe ser un número válido. ", "")
),
""
)</f>
        <v/>
      </c>
      <c r="IH315" s="46">
        <f>IF($DS315,
IF( AND(CZ315&lt;&gt;"", ISERR(_xlfn.NUMBERVALUE(CZ315))), "El valor de sanción pública debe ser un número válido. ", "")
)</f>
        <v/>
      </c>
      <c r="II315" s="46">
        <f>IF($DS315,
IF( AND(DA315&lt;&gt;"", ISERR(_xlfn.NUMBERVALUE(DA315))), "El valor de sanción privada debe ser un número válido. ", "")
)</f>
        <v/>
      </c>
      <c r="IJ315" s="46">
        <f>CONCATENATE(DB315,DC315)&lt;&gt;""</f>
        <v/>
      </c>
      <c r="IK315" s="46">
        <f>IF(AND($DS315,IJ315),
IF(DB315="","Debes escribir la descripción de libranza. ",""),
""
)</f>
        <v/>
      </c>
      <c r="IL315" s="46">
        <f>IF(AND($DS315,IJ315),
IF(DC315="","Debes escribir la cuota libranza. ",
IF(ISERR(_xlfn.NUMBERVALUE(DC315)),"El valor de la cuota libranza debe ser un número válido. ","")
),
""
)</f>
        <v/>
      </c>
      <c r="IM315" s="46">
        <f>IF($DS315,
IF( AND(DD315&lt;&gt;"", ISERR(_xlfn.NUMBERVALUE(DD315))), "El valor de pagos a terceros debe ser un número válido. ", "")
)</f>
        <v/>
      </c>
      <c r="IN315" s="46">
        <f>IF($DS315,
IF( AND(DE315&lt;&gt;"", ISERR(_xlfn.NUMBERVALUE(DE315))), "El valor de anticipos debe ser un número válido. ", "")
)</f>
        <v/>
      </c>
      <c r="IO315" s="46">
        <f>IF($DS315,
IF( AND(DF315&lt;&gt;"", ISERR(_xlfn.NUMBERVALUE(DF315))), "El valor de AFC debe ser un número válido. ", "")
)</f>
        <v/>
      </c>
      <c r="IP315" s="46">
        <f>IF($DS315,
IF( AND(DG315&lt;&gt;"", ISERR(_xlfn.NUMBERVALUE(DG315))), "El valor de rete-fuente debe ser un número válido. ", "")
)</f>
        <v/>
      </c>
      <c r="IQ315" s="46">
        <f>IF($DS315,
IF( AND(DH315&lt;&gt;"", ISERR(_xlfn.NUMBERVALUE(DH315))), "El valor de cooperativa de trabajo debe ser un número válido. ", "")
)</f>
        <v/>
      </c>
      <c r="IR315" s="46">
        <f>IF($DS315,
IF( AND(DI315&lt;&gt;"", ISERR(_xlfn.NUMBERVALUE(DI315))), "El valor de embargo fiscal debe ser un número válido. ", "")
)</f>
        <v/>
      </c>
      <c r="IS315" s="46">
        <f>IF($DS315,
IF( AND(DJ315&lt;&gt;"", ISERR(_xlfn.NUMBERVALUE(DJ315))), "El valor de educación debe ser un número válido. ", "")
)</f>
        <v/>
      </c>
      <c r="IT315" s="46">
        <f>IF($DS315,
IF( AND(DK315&lt;&gt;"", ISERR(_xlfn.NUMBERVALUE(DK315))), "El valor de reintegro debe ser un número válido. ", "")
)</f>
        <v/>
      </c>
      <c r="IU315" s="46">
        <f>IF($DS315,
IF( AND(DL315&lt;&gt;"", ISERR(_xlfn.NUMBERVALUE(DL315))), "El valor de deuda debe ser un número válido. ", "")
)</f>
        <v/>
      </c>
      <c r="IV315" s="46">
        <f>IF($DS315,
IF( AND(DM315&lt;&gt;"", ISERR(_xlfn.NUMBERVALUE(DM315))), "El valor de otras deducciones debe ser un número válido. ", "")
)</f>
        <v/>
      </c>
      <c r="IW315" s="46">
        <f>IF($DS315,
IF(DN315="","Debes escribir el valor de los devengos totales. ",
IF( ISERR(_xlfn.NUMBERVALUE(DN315)), "El valor de los devengos totales debe ser un número válido. ", "")
)
)</f>
        <v/>
      </c>
      <c r="IX315" s="46">
        <f>IF($DS315,
IF(DO315="","Debes escribir el valor de las deducciones totales. ",
IF( ISERR(_xlfn.NUMBERVALUE(DO315)), "El valor de las deducciones totales debe ser un número válido. ", "")
)
)</f>
        <v/>
      </c>
      <c r="IY315" s="46">
        <f>IF($DS315,
IF(DP315="","Debes escribir el valor del salario total. ",
IF( ISERR(_xlfn.NUMBERVALUE(DP315)), "El valor del salario total debe ser un número válido. ", "")
)
)</f>
        <v/>
      </c>
    </row>
    <row r="316">
      <c r="B316" s="48" t="n">
        <v>304</v>
      </c>
      <c r="C316" s="61">
        <f>IF(AND(DS316,DP316&lt;&gt;""),
IF(DQ316="","OK","Error"),
""
)</f>
        <v/>
      </c>
      <c r="D316" s="53" t="n"/>
      <c r="E316" s="52" t="n"/>
      <c r="F316" s="112" t="n"/>
      <c r="G316" s="52" t="n"/>
      <c r="H316" s="53" t="n"/>
      <c r="I316" s="52" t="n"/>
      <c r="J316" s="52" t="n"/>
      <c r="K316" s="53" t="n"/>
      <c r="L316" s="55" t="n"/>
      <c r="M316" s="108" t="n"/>
      <c r="N316" s="56" t="n"/>
      <c r="O316" s="52" t="n"/>
      <c r="P316" s="52" t="n"/>
      <c r="Q316" s="52" t="n"/>
      <c r="R316" s="52" t="n"/>
      <c r="S316" s="52" t="n"/>
      <c r="T316" s="53" t="n"/>
      <c r="U316" s="52" t="n"/>
      <c r="V316" s="52" t="n"/>
      <c r="W316" s="55" t="n"/>
      <c r="X316" s="55" t="n"/>
      <c r="Y316" s="52" t="n"/>
      <c r="Z316" s="55" t="n"/>
      <c r="AA316" s="52" t="n"/>
      <c r="AB316" s="53" t="n"/>
      <c r="AC316" s="53" t="n"/>
      <c r="AD316" s="53" t="n"/>
      <c r="AE316" s="177" t="n"/>
      <c r="AF316" s="113" t="n"/>
      <c r="AG316" s="177" t="n"/>
      <c r="AH316" s="178" t="n"/>
      <c r="AI316" s="178" t="n"/>
      <c r="AJ316" s="178" t="n"/>
      <c r="AK316" s="114" t="n"/>
      <c r="AL316" s="178" t="n"/>
      <c r="AM316" s="114" t="n"/>
      <c r="AN316" s="178" t="n"/>
      <c r="AO316" s="114" t="n"/>
      <c r="AP316" s="178" t="n"/>
      <c r="AQ316" s="114" t="n"/>
      <c r="AR316" s="178" t="n"/>
      <c r="AS316" s="114" t="n"/>
      <c r="AT316" s="178" t="n"/>
      <c r="AU316" s="114" t="n"/>
      <c r="AV316" s="178" t="n"/>
      <c r="AW316" s="114" t="n"/>
      <c r="AX316" s="178" t="n"/>
      <c r="AY316" s="114" t="n"/>
      <c r="AZ316" s="178" t="n"/>
      <c r="BA316" s="114" t="n"/>
      <c r="BB316" s="178" t="n"/>
      <c r="BC316" s="114" t="n"/>
      <c r="BD316" s="178" t="n"/>
      <c r="BE316" s="178" t="n"/>
      <c r="BF316" s="178" t="n"/>
      <c r="BG316" s="59" t="n"/>
      <c r="BH316" s="178" t="n"/>
      <c r="BI316" s="114" t="n"/>
      <c r="BJ316" s="53" t="n"/>
      <c r="BK316" s="178" t="n"/>
      <c r="BL316" s="114" t="n"/>
      <c r="BM316" s="178" t="n"/>
      <c r="BN316" s="114" t="n"/>
      <c r="BO316" s="178" t="n"/>
      <c r="BP316" s="178" t="n"/>
      <c r="BQ316" s="178" t="n"/>
      <c r="BR316" s="178" t="n"/>
      <c r="BS316" s="178" t="n"/>
      <c r="BT316" s="178" t="n"/>
      <c r="BU316" s="178" t="n"/>
      <c r="BV316" s="178" t="n"/>
      <c r="BW316" s="178" t="n"/>
      <c r="BX316" s="178" t="n"/>
      <c r="BY316" s="178" t="n"/>
      <c r="BZ316" s="178" t="n"/>
      <c r="CA316" s="178" t="n"/>
      <c r="CB316" s="178" t="n"/>
      <c r="CC316" s="178" t="n"/>
      <c r="CD316" s="178" t="n"/>
      <c r="CE316" s="178" t="n"/>
      <c r="CF316" s="178" t="n"/>
      <c r="CG316" s="178" t="n"/>
      <c r="CH316" s="178" t="n"/>
      <c r="CI316" s="178" t="n"/>
      <c r="CJ316" s="178" t="n"/>
      <c r="CK316" s="53" t="n"/>
      <c r="CL316" s="178" t="n"/>
      <c r="CM316" s="178" t="n"/>
      <c r="CN316" s="60" t="n"/>
      <c r="CO316" s="177" t="n"/>
      <c r="CP316" s="178" t="n"/>
      <c r="CQ316" s="60" t="n"/>
      <c r="CR316" s="177" t="n"/>
      <c r="CS316" s="178" t="n"/>
      <c r="CT316" s="59" t="n"/>
      <c r="CU316" s="178" t="n"/>
      <c r="CV316" s="59" t="n"/>
      <c r="CW316" s="178" t="n"/>
      <c r="CX316" s="59" t="n"/>
      <c r="CY316" s="178" t="n"/>
      <c r="CZ316" s="178" t="n"/>
      <c r="DA316" s="178" t="n"/>
      <c r="DB316" s="53" t="n"/>
      <c r="DC316" s="178" t="n"/>
      <c r="DD316" s="178" t="n"/>
      <c r="DE316" s="178" t="n"/>
      <c r="DF316" s="178" t="n"/>
      <c r="DG316" s="178" t="n"/>
      <c r="DH316" s="178" t="n"/>
      <c r="DI316" s="178" t="n"/>
      <c r="DJ316" s="178" t="n"/>
      <c r="DK316" s="178" t="n"/>
      <c r="DL316" s="178" t="n"/>
      <c r="DM316" s="178" t="n"/>
      <c r="DN316" s="177" t="n"/>
      <c r="DO316" s="177" t="n"/>
      <c r="DP316" s="177" t="n"/>
      <c r="DQ316" s="76">
        <f>IF(AND(DS316,DP316&lt;&gt;""),
CONCATENATE(DT316,DU316,DV316,DW316,DX316,DY316,DZ316,EA316,EB316,EC316,ED316,EE316,EF316,EG316,EH316,EI316,EJ316,EK316,EL316,EM316,EN316,EO316,EP316,EQ316,ES316,ET316,EU316,EV316,EW316,EX316,EY316,EZ316,FA316,FC316,FD316,FF316,FG316,FI316,FJ316,FL316,FM316,FO316,FP316,FR316,FS316,FU316,FV316,FX316,FY316,GA316,GB316,GD316,GE316,GF316,GH316,GI316,GJ316,GL316,GM316,GN316,GP316,GQ316,GS316,GT316,GU316,GV316,GW316,GX316,GY316,GZ316,HA316,HB316,HC316,HD316,HE316,HF316,HG316,HH316,HI316,HJ316,HK316,HL316,HM316,HN316,HO316,HQ316,HR316,HS316,HT316,HU316,HV316,HW316,HX316,HY316,IA316,IB316,IC316,ID316,IF316,IG316,IH316,II316,IK316,IL316,IM316,IN316,IO316,IP316,IQ316,IR316,IS316,IT316,IU316,IV316,IW316,IX316,IY316,IZ316),
""
)</f>
        <v/>
      </c>
      <c r="DR316" s="53" t="n"/>
      <c r="DS316" s="46">
        <f>CONCATENATE(D316,$E316,$F316,$G316,H316,$I316,$J316,K316,$L316,$M316,N316,$O316,$P316,$Q316,$R316,$S316,T316,$U316,$V316,$W316,$X316,$Y316,$Z316,$AA316,AB316,AC316,AD316,$AE316,$AF316,$AG316,AH316,AI316,AJ316,AK316,AL316,AM316,AN316,AO316,AP316,AQ316,AR316,AS316,AT316,AU316,AV316,AW316,AX316,AY316,AZ316,BA316,BB316,BC316,BD316,BE316,BF316,BG316,BH316,BI316,BJ316,BK316,BL316,BM316,BN316,BO316,BP316,BQ316,BR316,BS316,BT316,BU316,BV316,BW316,BX316,BY316,BZ316,CA316,CB316,CC316,CD316,CE316,CF316,CG316,CH316,CI316,CJ316,CK316,CL316,CM316,$CN316,$CO316,CP316,$CQ316,$CR316,CS316,CT316,CU316,CV316,CW316,CX316,CY316,CZ316,DA316,DB316,DC316,DD316,DE316,DF316,DG316,DH316,DI316,DJ316,DK316,DL316,DM316,$DN316,$DO316,$DP316,DR316)&lt;&gt;""</f>
        <v/>
      </c>
      <c r="DT316" s="46">
        <f>IF(AND($DS316,$E$4&lt;&gt;""),
IF(LEFT($E$4,2) = "1.",
IF(D316&lt;&gt;"","El CUNE sólo se envía en operaciones de novedad o ajuste. ",""),
IF(D316="","Debes escribir un CUNE válido para realizar operaciones de novedad o ajuste. ","")),
""
)</f>
        <v/>
      </c>
      <c r="DU316" s="46">
        <f>IF($DS316,
IF(E316="","Debes seleccionar el tipo de documento del empleado. ",
IF(_xlfn.IFNA(VLOOKUP(E316,TIPO_DE_DOCUMENTO,1,FALSE),-1)=-1,"El tipo de documento no es válido (por favor seleccionarlo de la lista). ","")
)
)</f>
        <v/>
      </c>
      <c r="DV316" s="46">
        <f>IF($DS316,
IF(F316="","Debes escribir el número de documento del empleado. ","")
)</f>
        <v/>
      </c>
      <c r="DW316" s="46">
        <f>IF($DS316,
IF(G316="","Debes escribir el primer nombre del empleado. ","")
)</f>
        <v/>
      </c>
      <c r="DY316" s="46">
        <f>IF($DS316,
IF(I316="","Debes escribir el primer apellido del empleado. ","")
)</f>
        <v/>
      </c>
      <c r="DZ316" s="46">
        <f>IF($DS316,
IF(J316="","Debes escribir el segundo apellido del empleado. ","")
)</f>
        <v/>
      </c>
      <c r="EB316" s="46">
        <f>IF($DS316,
IF(L316="","Debes escribir la fecha de ingreso del empleado. ",
IF(ISERR(DATE(YEAR(L316),MONTH(L316),DAY(L316))), "El valor ingresado en fecha de ingreso no tiene un formato válido. ","")
)
)</f>
        <v/>
      </c>
      <c r="EC316" s="46">
        <f>IF($DS316,
IF(M316="","Debes escribir el tiempo laborado. ",
IF( IFERROR(INT(M316),1.1) &lt;&gt; IFERROR(_xlfn.NUMBERVALUE(M316),1), "El valor de los días trabajados debe ser un número entero. ", "")
)
)</f>
        <v/>
      </c>
      <c r="ED316" s="46">
        <f>IF($DS316,
IF( AND(N316&lt;&gt;"", ISERR(DATE(YEAR(N316),MONTH(N316),DAY(N316))) ), "El valor ingresado en fecha de ingreso no tiene un formato válido. ",
IF( AND(N316&lt;&gt;"", $E$6&lt;&gt;"", DATE(YEAR(N316), MONTH(N316), 1) &lt;&gt; IFERROR(DATE(MID($E$6, 1, 4), MID($E$6, 6, 2),1), "1/1/1900") ), "La fecha de retiro debe estar dentro del período liquidado. ", "")
)
)</f>
        <v/>
      </c>
      <c r="EE316" s="46">
        <f>IF($DS316,
IF(O316="","Debes seleccionar el tipo de trabajador. ",
IF(_xlfn.IFNA(VLOOKUP(O316,TIPO_DE_TRABAJADOR,1,FALSE),-1)=-1,"El tipo de trabajador no es válido (por favor seleccionarlo de la lista). ","")
)
)</f>
        <v/>
      </c>
      <c r="EF316" s="46">
        <f>IF($DS316,
IF(P316="","Debes seleccionar si es un trabajador dependiente pensionado por vejez. ",
IF(_xlfn.IFNA(VLOOKUP(P316,SUBTIPO_DE_TRABAJADOR,1,FALSE),-1)=-1,"El tipo de trabajador dependiente pensionado por vejez no es válido (por favor seleccionarlo de la lista). ","")
)
)</f>
        <v/>
      </c>
      <c r="EG316" s="46">
        <f>IF($DS316,
IF(Q316="","Debes seleccionar el tipo de contrato del trabajador. ",
IF(_xlfn.IFNA(VLOOKUP(Q316,TIPO_DE_CONTRATO,1,FALSE),-1)=-1,"El tipo de contrato del trabajador no es válido (por favor seleccionarlo de la lista). ","")
)
)</f>
        <v/>
      </c>
      <c r="EH316" s="46">
        <f>IF($DS316,
IF(R316="","Debes seleccionar si es un salario integral. ",
IF(_xlfn.IFNA(VLOOKUP(R316,SI_NO,1,FALSE),-1)=-1,"Valor no válido para salario integral (por favor seleccionarlo de la lista). ","")
)
)</f>
        <v/>
      </c>
      <c r="EI316" s="46">
        <f>IF($DS316,
IF(S316="","Debes seleccionar si el trabajador realiza actividades de riesgo. ",
IF(_xlfn.IFNA(VLOOKUP(S316,SI_NO,1,FALSE),-1)=-1,"Valor no válido para actividad de alto riesgo (por favor seleccionarlo de la lista). ","")
)
)</f>
        <v/>
      </c>
      <c r="EK316" s="46">
        <f>IF($DS316,
IF(U316="","Debes escribir el código del municipio de residencia del trabajador. ",
IF(_xlfn.IFNA(VLOOKUP(U316,MUNICIPIO,1,FALSE),-1)=-1,"El municipio de residencia del trabajador es inválido (por favor seleccionarlo de la lista). ","")
)
)</f>
        <v/>
      </c>
      <c r="EL316" s="46">
        <f>IF($DS316,
IF(V316="","Debes escribir el la dirección de residendia del trabajador. ","")
)</f>
        <v/>
      </c>
      <c r="EM316" s="46">
        <f>IF($DS316,
IF(W316="","Debes escribir la fecha de inicio de la liquidación. ",
IF(ISERR(DATE(YEAR(W316),MONTH(W316),DAY(W316))),"El valor ingresado en fecha de inicio de liquidación no tiene un formato válido. ",
IF( AND($E$6&lt;&gt;"", DATE(YEAR(W316), MONTH(W316), 1) &lt;&gt; IFERROR(DATE(MID($E$6, 1, 4), MID($E$6, 6, 2),1), "1/1/1900") ), "La fecha de inicio de la liquidación debe estar dentro del período liquidado. ", "")
)
)
)</f>
        <v/>
      </c>
      <c r="EN316" s="46">
        <f>IF($DS316,
IF(X316="","Debes escribir la fecha de fin de la liquidación. ",
IF(ISERR(DATE(YEAR(X316),MONTH(X316),DAY(X316))),"El valor ingresado en fecha de fin de liquidación no tiene un formato válido. ",
IF( AND($E$6&lt;&gt;"", DATE(YEAR(X316), MONTH(X316), 1) &lt;&gt; IFERROR(DATE(MID($E$6, 1, 4), MID($E$6, 6, 2),1), "1/1/1900") ), "La fecha de fin de la liquidación debe estar dentro del período liquidado. ", "")
)
)
)</f>
        <v/>
      </c>
      <c r="EO316" s="46">
        <f>IF($DS316,
IF(Y316="","Debes escribir la frecuencia de pago del trabajador. ",
IF(_xlfn.IFNA(VLOOKUP(Y316,PERÍODO_DE_NÓMINA,1,FALSE),-1)=-1,"La frecuencia de pago es inválida (por favor seleccionarlo de la lista). ","")
)
)</f>
        <v/>
      </c>
      <c r="EP316" s="46">
        <f>IF($DS316,
IF(Z316="","Debes escribir la fecha de pago. ",
IF(ISERR(DATE(YEAR(Z316),MONTH(Z316),DAY(Z316))), "El valor ingresado en fecha de pago no tiene un formato válido. ","")
)
)</f>
        <v/>
      </c>
      <c r="EQ316" s="46">
        <f>IF($DS316,
IF(AA316="","Debes escribir el medio de pago. ",
IF(_xlfn.IFNA(VLOOKUP(AA316,MEDIOS_DE_PAGO,1,FALSE),-1)=-1,"El medio de pago es inválido (por favor seleccionarlo de la lista). ","")
)
)</f>
        <v/>
      </c>
      <c r="ER316" s="46">
        <f>OR(AA316='Tablas '!$T$4,AA316='Tablas '!$T$7,AA316='Tablas '!$T$8,AA316='Tablas '!$T$11)</f>
        <v/>
      </c>
      <c r="ES316" s="46">
        <f>IF(AND($DS316,ER316),
IF(AB316="","Debes escribir la entidad bancaria. ",""),
""
)</f>
        <v/>
      </c>
      <c r="ET316" s="46">
        <f>IF(AND($DS316,ER316),
IF(AC316="","Debes escribir el tipo de cuenta bancaria. ",
IF(_xlfn.IFNA(VLOOKUP(AC316,TIPO_DE_CUENTA,1,FALSE),-1)=-1,"El tipo de cuenta bancaria es inválida (por favor seleccionarlo de la lista). ","")
),
""
)</f>
        <v/>
      </c>
      <c r="EU316" s="46">
        <f>IF(AND($DS316,ER316),
IF(AD316="","Debes escribir el número de cuenta bancaria. ",""),
""
)</f>
        <v/>
      </c>
      <c r="EV316" s="46">
        <f>IF($DS316,
IF(AE316="","Debes escribir el valor del sueldo básico. ",
IF( ISERR(_xlfn.NUMBERVALUE(AE316)), "El valor del sueldo básico debe ser un número válido. ", "")
)
)</f>
        <v/>
      </c>
      <c r="EW316" s="46">
        <f>IF($DS316,
IF(AF316="","Debes escribir el número de días trabajados. ",
IF( IFERROR(INT(AF316),1.1) &lt;&gt; IFERROR(_xlfn.NUMBERVALUE(AF316),1), "La cantidad de días trabajados debe ser un número entero. ", "")
)
)</f>
        <v/>
      </c>
      <c r="EX316" s="46">
        <f>IF($DS316,
IF(AG316="","Debes escribir el valor del sueldo trabajado. ",
IF( ISERR(_xlfn.NUMBERVALUE(AG316)), "El valor del sueldo trabajado debe ser un número válido. ", "")
)
)</f>
        <v/>
      </c>
      <c r="EY316" s="46">
        <f>IF($DS316,
IF( AND(AH316&lt;&gt;"", ISERR(_xlfn.NUMBERVALUE(AH316))), "El valor del auxilio de transporte debe ser un número válido. ", "")
)</f>
        <v/>
      </c>
      <c r="EZ316" s="46">
        <f>IF($DS316,
IF( AND(AI316&lt;&gt;"", ISERR(_xlfn.NUMBERVALUE(AI316))), "El valor de viáticos salariales debe ser un número válido. ", "")
)</f>
        <v/>
      </c>
      <c r="FA316" s="46">
        <f>IF($DS316,
IF( AND(AJ316&lt;&gt;"", ISERR(_xlfn.NUMBERVALUE(AJ316))), "El valor de viáticos NO salariales debe ser un número válido. ", "")
)</f>
        <v/>
      </c>
      <c r="FB316" s="46">
        <f>CONCATENATE(AK316,AL316)&lt;&gt;""</f>
        <v/>
      </c>
      <c r="FC316" s="46">
        <f>IF(AND($DS316,FB316),
IF(AK316="","Debes escribir el número de horas extras diurnas. ",
IF( IFERROR(INT(AK316),1.1) &lt;&gt; IFERROR(_xlfn.NUMBERVALUE(AK316),1), "La cantidad de horas extras diurnas debe ser un número entero. ", "")
),
""
)</f>
        <v/>
      </c>
      <c r="FD316" s="46">
        <f>IF(AND($DS316,FB316),
IF(AL316="","Debes escribir el valor de las horas extras diurnas. ",
IF( ISERR(_xlfn.NUMBERVALUE(AL316)), "El valor de las horas extras duirnas debe ser un número válido. ", "")
),
""
)</f>
        <v/>
      </c>
      <c r="FE316" s="46">
        <f>CONCATENATE(AM316,AN316)&lt;&gt;""</f>
        <v/>
      </c>
      <c r="FF316" s="46">
        <f>IF(AND($DS316,FE316),
IF(AM316="","Debes escribir el número de horas extras nocturnas. ",
IF( IFERROR(INT(AM316),1.1) &lt;&gt; IFERROR(_xlfn.NUMBERVALUE(AM316),1), "La cantidad de horas extras nocturnas debe ser un número entero. ", "")
),
""
)</f>
        <v/>
      </c>
      <c r="FG316" s="46">
        <f>IF(AND($DS316,FE316),
IF(AN316="","Debes escribir el valor de las horas extras nocturnas. ",
IF( ISERR(_xlfn.NUMBERVALUE(AN316)), "El valor de las horas extras nocturnas debe ser un número válido. ", "")
),
""
)</f>
        <v/>
      </c>
      <c r="FH316" s="46">
        <f>CONCATENATE(AO316,AP316)&lt;&gt;""</f>
        <v/>
      </c>
      <c r="FI316" s="46">
        <f>IF(AND($DS316,FH316),
IF(AO316="","Debes escribir el número de horas extras diurnas dominicales y festivas. ",
IF( IFERROR(INT(AO316),1.1) &lt;&gt; IFERROR(_xlfn.NUMBERVALUE(AO316),1), "La cantidad de horas extras diurnas dominicales y festivas debe ser un número entero. ", "")
),
""
)</f>
        <v/>
      </c>
      <c r="FJ316" s="46">
        <f>IF(AND($DS316,FH316),
IF(AP316="","Debes escribir el valor de las horas extras diurnas dominicales y festivas. ",
IF( ISERR(_xlfn.NUMBERVALUE(AP316)), "El valor de las horas extras diurnas dominicales y festivas debe ser un número válido. ", "")
),
""
)</f>
        <v/>
      </c>
      <c r="FK316" s="46">
        <f>CONCATENATE(AQ316,AR316)&lt;&gt;""</f>
        <v/>
      </c>
      <c r="FL316" s="46">
        <f>IF(AND($DS316,FK316),
IF(AQ316="","Debes escribir el número de horas extras nocturnas dominicales y festivas. ",
IF( IFERROR(INT(AQ316),1.1) &lt;&gt; IFERROR(_xlfn.NUMBERVALUE(AQ316),1), "La cantidad de horas extras nocturnas dominicales y festivas debe ser un número entero. ", "")
),
""
)</f>
        <v/>
      </c>
      <c r="FM316" s="46">
        <f>IF(AND($DS316,FK316),
IF(AR316="","Debes escribir el valor de las horas extras nocturnas dominicales y festivas. ",
IF( ISERR(_xlfn.NUMBERVALUE(AR316)), "El valor de las horas extras nocturnas dominicales y festivas debe ser un número válido. ", "")
),
""
)</f>
        <v/>
      </c>
      <c r="FN316" s="46">
        <f>CONCATENATE(AS316,AT316)&lt;&gt;""</f>
        <v/>
      </c>
      <c r="FO316" s="46">
        <f>IF(AND($DS316,FN316),
IF(AS316="","Debes escribir el número de horas recargo nocturno. ",
IF( IFERROR(INT(AS316),1.1) &lt;&gt; IFERROR(_xlfn.NUMBERVALUE(AS316),1), "La cantidad de horas recargo nocturno debe ser un número entero. ", "")
),
""
)</f>
        <v/>
      </c>
      <c r="FP316" s="46">
        <f>IF(AND($DS316,FN316),
IF(AT316="","Debes escribir el valor de las horas recargo nocturno. ",
IF( ISERR(_xlfn.NUMBERVALUE(AT316)), "El valor de las horas recargo nocturno debe ser un número válido. ", "")
),
""
)</f>
        <v/>
      </c>
      <c r="FQ316" s="46">
        <f>CONCATENATE(AU316,AV316)&lt;&gt;""</f>
        <v/>
      </c>
      <c r="FR316" s="46">
        <f>IF(AND($DS316,FQ316),
IF(AU316="","Debes escribir el número de horas recargo diurno dominical y festivo. ",
IF( IFERROR(INT(AU316),1.1) &lt;&gt; IFERROR(_xlfn.NUMBERVALUE(AU316),1), "La cantidad de horas recargo diurno dominical y festivo debe ser un número entero. ", "")
),
""
)</f>
        <v/>
      </c>
      <c r="FS316" s="46">
        <f>IF(AND($DS316,FQ316),
IF(AV316="","Debes escribir el valor de las horas recargo diurno dominical y festivo. ",
IF( ISERR(_xlfn.NUMBERVALUE(AV316)), "El valor de las horas recargo diurno dominical y festivo debe ser un número válido. ", "")
),
""
)</f>
        <v/>
      </c>
      <c r="FT316" s="46">
        <f>CONCATENATE(AW316,AX316)&lt;&gt;""</f>
        <v/>
      </c>
      <c r="FU316" s="46">
        <f>IF(AND($DS316,FT316),
IF(AW316="","Debes escribir el número de horas recargo nocturno dominical y festivo. ",
IF( IFERROR(INT(AW316),1.1) &lt;&gt; IFERROR(_xlfn.NUMBERVALUE(AW316),1), "La cantidad de horas recargo nocturno dominical y festivo debe ser un número entero. ", "")
),
""
)</f>
        <v/>
      </c>
      <c r="FV316" s="46">
        <f>IF(AND($DS316,FT316),
IF(AX316="","Debes escribir el valor de las horas recargo nocturno dominical y festivo. ",
IF( ISERR(_xlfn.NUMBERVALUE(AX316)), "El valor de las horas recargo nocturno dominical y festivo debe ser un número válido. ", "")
),
""
)</f>
        <v/>
      </c>
      <c r="FW316" s="46">
        <f>CONCATENATE(AY316,AZ316)&lt;&gt;""</f>
        <v/>
      </c>
      <c r="FX316" s="46">
        <f>IF(AND($DS316,FW316),
IF(AY316="","Debes escribir el número de días de vacaciones comunes. ",
IF( IFERROR(INT(AY316),1.1) &lt;&gt; IFERROR(_xlfn.NUMBERVALUE(AY316),1), "La cantidad de días de vacaciones comunes debe ser un número entero. ", "")
),
""
)</f>
        <v/>
      </c>
      <c r="FY316" s="46">
        <f>IF(AND($DS316,FW316),
IF(AZ316="","Debes escribir el valor de las vacaciones comunes. ",
IF( ISERR(_xlfn.NUMBERVALUE(AZ316)), "El valor de las vacaciones comunes debe ser un número válido. ", "")
),
""
)</f>
        <v/>
      </c>
      <c r="FZ316" s="46">
        <f>CONCATENATE(BA316,BB316)&lt;&gt;""</f>
        <v/>
      </c>
      <c r="GA316" s="46">
        <f>IF(AND($DS316,FZ316),
IF(BA316="","Debes escribir el número de días de vacaciones compensadas. ",
IF( IFERROR(INT(BA316),1.1) &lt;&gt; IFERROR(_xlfn.NUMBERVALUE(BA316),1), "La cantidad de días de vacaciones compensadas debe ser un número entero. ", "")
),
""
)</f>
        <v/>
      </c>
      <c r="GB316" s="46">
        <f>IF(AND($DS316,FZ316),
IF(BB316="","Debes escribir el valor de las vacaciones compensadas. ",
IF( ISERR(_xlfn.NUMBERVALUE(BB316)), "El valor de las vacaciones compensadas debe ser un número válido. ", "")
),
""
)</f>
        <v/>
      </c>
      <c r="GC316" s="46">
        <f>CONCATENATE(BC316,BD316)&lt;&gt;""</f>
        <v/>
      </c>
      <c r="GD316" s="46">
        <f>IF(AND($DS316,GC316),
IF(BC316="","Debes escribir el número de días de prima salarial. ",
IF( IFERROR(INT(BC316),1.1) &lt;&gt; IFERROR(_xlfn.NUMBERVALUE(BC316),1), "La cantidad de días de prima salarial debe ser un número entero. ", "")
),
""
)</f>
        <v/>
      </c>
      <c r="GE316" s="46">
        <f>IF(AND($DS316,GC316),
IF(BD316="","Debes escribir el valor de los días de prima salarial. ",
IF( ISERR(_xlfn.NUMBERVALUE(BD316)), "El valor de los días de prima salarial debe ser un número válido. ", "")
),
""
)</f>
        <v/>
      </c>
      <c r="GF316" s="46">
        <f>IF($DS316,
IF( AND(BE316&lt;&gt;"", ISERR(_xlfn.NUMBERVALUE(BE316))), "El valor de la prima NO saliarial debe ser un número válido. ", "")
)</f>
        <v/>
      </c>
      <c r="GG316" s="46">
        <f>CONCATENATE(BF316,BG316,BH316)&lt;&gt;""</f>
        <v/>
      </c>
      <c r="GH316" s="46">
        <f>IF(AND($DS316,GG316),
IF(BF316="","Debes escribir el valor de las cesantías. ",
IF( ISERR(_xlfn.NUMBERVALUE(BF316)), "El valor de las cesantías debe ser un número válido. ", "")
),
""
)</f>
        <v/>
      </c>
      <c r="GI316" s="46">
        <f>IF(AND($DS316,GG316),
IF(BG316="","Debes escribir el % de cesantías. ",
IF( ISERR(_xlfn.NUMBERVALUE(BG316)), "El % de cesantías debe ser un número válido. ", "")
),
""
)</f>
        <v/>
      </c>
      <c r="GJ316" s="46">
        <f>IF(AND($DS316,GG316),
IF(BH316="","Debes escribir el valor de intereses de cesantías. ",
IF( ISERR(_xlfn.NUMBERVALUE(BH316)), "El valor de intereses de cesantías debe ser un número válido. ", "")
),
""
)</f>
        <v/>
      </c>
      <c r="GK316" s="46">
        <f>CONCATENATE(BI316,BJ316,BK316)&lt;&gt;""</f>
        <v/>
      </c>
      <c r="GL316" s="46">
        <f>IF(AND($DS316,GK316),
IF(BI316="","Debes escribir el número de días de incapacidad. ",
IF( IFERROR(INT(BI316),1.1) &lt;&gt; IFERROR(_xlfn.NUMBERVALUE(BI316),1), "La cantidad de días de incapacidad debe ser un número entero. ", "")
),
""
)</f>
        <v/>
      </c>
      <c r="GM316" s="46">
        <f>IF(AND($DS316,GK316),
IF(BJ316="","Debes escribir el tipo de incapacidad. ",
IF(_xlfn.IFNA(VLOOKUP(BJ316,TIPO_DE_INCAPACIDAD,1,FALSE),-1)=-1,"El tipo de incapacidad es inválida (por favor seleccionarlo de la lista). ","")
),
""
)</f>
        <v/>
      </c>
      <c r="GN316" s="46">
        <f>IF(AND($DS316,GK316),
IF(BK316="","Debes escribir el valor de la incapacidad. ",
IF( ISERR(_xlfn.NUMBERVALUE(BK316)), "El valor de la incapacidad debe ser un número válido. ", "")
),
""
)</f>
        <v/>
      </c>
      <c r="GO316" s="46">
        <f>CONCATENATE(BL316,BM316)&lt;&gt;""</f>
        <v/>
      </c>
      <c r="GP316" s="46">
        <f>IF(AND($DS316,GO316),
IF(BL316="","Debes escribir el número de días de licencia de maternidad o paternidad. ",
IF( IFERROR(INT(BL316),1.1) &lt;&gt; IFERROR(_xlfn.NUMBERVALUE(BL316),1), "La cantidad de días de licencia de maternidad o paternidad debe ser un número entero. ", "")
),
""
)</f>
        <v/>
      </c>
      <c r="GQ316" s="46">
        <f>IF(AND($DS316,GO316),
IF(BM316="","Debes escribir el valor de la licencia de maternidad o paternidad. ",
IF( ISERR(_xlfn.NUMBERVALUE(BM316)), "El valor de la licencia de maternidad o paternidad debe ser un número válido. ", "")
),
""
)</f>
        <v/>
      </c>
      <c r="GR316" s="46">
        <f>CONCATENATE(BN316,BO316)&lt;&gt;""</f>
        <v/>
      </c>
      <c r="GS316" s="46">
        <f>IF(AND($DS316,GR316),
IF(BN316="","Debes escribir el número de días de licencia remunerada. ",
IF( IFERROR(INT(BN316),1.1) &lt;&gt; IFERROR(_xlfn.NUMBERVALUE(BN316),1), "La cantidad de días de licencia remunerada debe ser un número entero. ", "")
),
""
)</f>
        <v/>
      </c>
      <c r="GT316" s="46">
        <f>IF(AND($DS316,GR316),
IF(BO316="","Debes escribir el valor de la licencia remunerada. ",
IF( ISERR(_xlfn.NUMBERVALUE(BO316)), "El valor de la licencia remunerada debe ser un número válido. ", "")
),
""
)</f>
        <v/>
      </c>
      <c r="GU316" s="46">
        <f>IF($DS316,
IF( AND(BP316&lt;&gt;"", ISERR(_xlfn.NUMBERVALUE(BP316))), "El valor de la licencia NO remunerada debe ser un número válido. ", "")
)</f>
        <v/>
      </c>
      <c r="GV316" s="46">
        <f>IF($DS316,
IF( AND(BQ316&lt;&gt;"", ISERR(_xlfn.NUMBERVALUE(BQ316))), "El valor de auxilios salariales debe ser un número válido. ", "")
)</f>
        <v/>
      </c>
      <c r="GW316" s="46">
        <f>IF($DS316,
IF( AND(BR316&lt;&gt;"", ISERR(_xlfn.NUMBERVALUE(BR316))), "El valor de auxilios NO salariales debe ser un número válido. ", "")
)</f>
        <v/>
      </c>
      <c r="GX316" s="46">
        <f>IF($DS316,
IF( AND(BS316&lt;&gt;"", ISERR(_xlfn.NUMBERVALUE(BS316))), "El valor de bonos salariales debe ser un número válido. ", "")
)</f>
        <v/>
      </c>
      <c r="GY316" s="46">
        <f>IF($DS316,
IF( AND(BT316&lt;&gt;"", ISERR(_xlfn.NUMBERVALUE(BT316))), "El valor de bonos NO salariales debe ser un número válido. ", "")
)</f>
        <v/>
      </c>
      <c r="GZ316" s="46">
        <f>IF($DS316,
IF( AND(BU316&lt;&gt;"", ISERR(_xlfn.NUMBERVALUE(BU316))), "El valor de bonos salariales de alimentación debe ser un número válido. ", "")
)</f>
        <v/>
      </c>
      <c r="HA316" s="46">
        <f>IF($DS316,
IF( AND(BV316&lt;&gt;"", ISERR(_xlfn.NUMBERVALUE(BV316))), "El valor de bonos NO salariales de alimentación debe ser un número válido. ", "")
)</f>
        <v/>
      </c>
      <c r="HB316" s="46">
        <f>IF($DS316,
IF( AND(BW316&lt;&gt;"", ISERR(_xlfn.NUMBERVALUE(BW316))), "El valor de bonificaciones salariales debe ser un número válido. ", "")
)</f>
        <v/>
      </c>
      <c r="HC316" s="46">
        <f>IF($DS316,
IF( AND(BX316&lt;&gt;"", ISERR(_xlfn.NUMBERVALUE(BX316))), "El valor de bonificaciones NO salariales debe ser un número válido. ", "")
)</f>
        <v/>
      </c>
      <c r="HD316" s="46">
        <f>IF($DS316,
IF( AND(BY316&lt;&gt;"", ISERR(_xlfn.NUMBERVALUE(BY316))), "El valor de compensaciones ordinarias debe ser un número válido. ", "")
)</f>
        <v/>
      </c>
      <c r="HE316" s="46">
        <f>IF($DS316,
IF( AND(BZ316&lt;&gt;"", ISERR(_xlfn.NUMBERVALUE(BZ316))), "El valor de compensaciones extraordinarias debe ser un número válido. ", "")
)</f>
        <v/>
      </c>
      <c r="HF316" s="46">
        <f>IF($DS316,
IF( AND(CA316&lt;&gt;"", ISERR(_xlfn.NUMBERVALUE(CA316))), "El valor de comisiones debe ser un número válido. ", "")
)</f>
        <v/>
      </c>
      <c r="HG316" s="46">
        <f>IF($DS316,
IF( AND(CB316&lt;&gt;"", ISERR(_xlfn.NUMBERVALUE(CB316))), "El valor de ausencia por huega debe ser un número válido. ", "")
)</f>
        <v/>
      </c>
      <c r="HH316" s="46">
        <f>IF($DS316,
IF( AND(CC316&lt;&gt;"", ISERR(_xlfn.NUMBERVALUE(CC316))), "El valor de anticipos debe ser un número válido. ", "")
)</f>
        <v/>
      </c>
      <c r="HI316" s="46">
        <f>IF($DS316,
IF( AND(CD316&lt;&gt;"", ISERR(_xlfn.NUMBERVALUE(CD316))), "El valor de pagos a terceros debe ser un número válido. ", "")
)</f>
        <v/>
      </c>
      <c r="HJ316" s="46">
        <f>IF($DS316,
IF( AND(CE316&lt;&gt;"", ISERR(_xlfn.NUMBERVALUE(CE316))), "El valor de dotación debe ser un número válido. ", "")
)</f>
        <v/>
      </c>
      <c r="HK316" s="46">
        <f>IF($DS316,
IF( AND(CF316&lt;&gt;"", ISERR(_xlfn.NUMBERVALUE(CF316))), "El valor de apoyo sostenibilidad debe ser un número válido. ", "")
)</f>
        <v/>
      </c>
      <c r="HL316" s="46">
        <f>IF($DS316,
IF( AND(CG316&lt;&gt;"", ISERR(_xlfn.NUMBERVALUE(CG316))), "El valor de teletrabajo debe ser un número válido. ", "")
)</f>
        <v/>
      </c>
      <c r="HM316" s="46">
        <f>IF($DS316,
IF( AND(CH316&lt;&gt;"", ISERR(_xlfn.NUMBERVALUE(CH316))), "El valor de bonificación de retiro debe ser un número válido. ", "")
)</f>
        <v/>
      </c>
      <c r="HN316" s="46">
        <f>IF($DS316,
IF( AND(CI316&lt;&gt;"", ISERR(_xlfn.NUMBERVALUE(CI316))), "El valor de indemnización de retiro debe ser un número válido. ", "")
)</f>
        <v/>
      </c>
      <c r="HO316" s="46">
        <f>IF($DS316,
IF( AND(CJ316&lt;&gt;"", ISERR(_xlfn.NUMBERVALUE(CJ316))), "El valor de reintegros debe ser un número válido. ", "")
)</f>
        <v/>
      </c>
      <c r="HP316" s="46">
        <f>CONCATENATE(CK316,CL316,CM316)&lt;&gt;""</f>
        <v/>
      </c>
      <c r="HQ316" s="46">
        <f>IF(AND($DS316,HP316),
IF(CK316="","Debes escribir la descripción de otro concepto no categorizado. ",""),
""
)</f>
        <v/>
      </c>
      <c r="HR316" s="46">
        <f>IF(AND($DS316,HP316),
IF(CONCATENATE(CL316,CM316)="","Debes escribir al menos un valor de concepto no categorizado (salarial o no salarial). ",
IF(ISERR(_xlfn.NUMBERVALUE(CL316)),"El valor salarial concepto no categorizado debe ser un número válido. ","")
),
""
)</f>
        <v/>
      </c>
      <c r="HS316" s="46">
        <f>IF(AND($DS316,HP316),
IF(CONCATENATE(CL316,CM316)="","Debes escribir al menos un valor de concepto no categorizado (salarial o no salarial). ",
IF(ISERR(_xlfn.NUMBERVALUE(CM316)),"El valor NO salarial concepto no categorizado debe ser un número válido. ","")
),
""
)</f>
        <v/>
      </c>
      <c r="HT316" s="46">
        <f>IF($DS316,
IF(CN316="","Debes escribir el porcentaje del aporte a salud. ",
IF( ISERR(_xlfn.NUMBERVALUE(CN316)), "El valor del porcentaje del aporte a salud debe ser un número válido. ", "")
)
)</f>
        <v/>
      </c>
      <c r="HU316" s="46">
        <f>IF($DS316,
IF(CO316="","Debes escribir el valor del aporte a salud. ",
IF( ISERR(_xlfn.NUMBERVALUE(CO316)), "El valor del aporte a salud debe ser un número válido. ", "")
)
)</f>
        <v/>
      </c>
      <c r="HV316" s="46">
        <f>IF($DS316,
IF( AND(CP316&lt;&gt;"", ISERR(_xlfn.NUMBERVALUE(CP316))), "El valor plan complementario debe ser un número válido. ", "")
)</f>
        <v/>
      </c>
      <c r="HW316" s="46">
        <f>IF($DS316,
IF(CQ316="","Debes escribir el porcentaje del aporte a pensión. ",
IF( ISERR(_xlfn.NUMBERVALUE(CQ316)), "El valor del porcentaje del aporte a pensión debe ser un número válido. ", "")
)
)</f>
        <v/>
      </c>
      <c r="HX316" s="46">
        <f>IF($DS316,
IF(CR316="","Debes escribir el valor del aporte a pensión. ",
IF( ISERR(_xlfn.NUMBERVALUE(CR316)), "El valor del aporte a salud debe ser un número válido. ", "")
)
)</f>
        <v/>
      </c>
      <c r="HY316" s="46">
        <f>IF($DS316,
IF( AND(CS316&lt;&gt;"", ISERR(_xlfn.NUMBERVALUE(CS316))), "El valor pensión voluntaria debe ser un número válido. ", "")
)</f>
        <v/>
      </c>
      <c r="HZ316" s="46">
        <f>CONCATENATE(CT316,CU316,CV316,CW316)&lt;&gt;""</f>
        <v/>
      </c>
      <c r="IA316" s="46">
        <f>IF(AND($DS316,HZ316),
IF(CT316="","Debes escribir el % del fondo de seguridad pensional. ",
IF( ISERR(_xlfn.NUMBERVALUE(CT316)), "El % del fondo de seguridad debe ser un número válido. ", "")
),
""
)</f>
        <v/>
      </c>
      <c r="IB316" s="46">
        <f>IF(AND($DS316,HZ316),
IF(CU316="","Debes escribir el valor del aporte al fondo de solidaridad pensional. ",
IF( ISERR(_xlfn.NUMBERVALUE(CU316)), "El valor del aporte al fondo de solidaridad pensional debe ser un número válido. ", "")
),
""
)</f>
        <v/>
      </c>
      <c r="IC316" s="46">
        <f>IF(AND($DS316,HZ316),
IF(CV316="","Debes escribir el % del fondo de subsistencia. ",
IF( ISERR(_xlfn.NUMBERVALUE(CV316)), "El % del fondo de subsistencia debe ser un número válido. ", "")
),
""
)</f>
        <v/>
      </c>
      <c r="ID316" s="46">
        <f>IF(AND($DS316,HZ316),
IF(CW316="","Debes escribir el valor del fondo de subsistencia. ",
IF( ISERR(_xlfn.NUMBERVALUE(CW316)), "El valor del fondo de subsistencia debe ser un número válido. ", "")
),
""
)</f>
        <v/>
      </c>
      <c r="IE316" s="46">
        <f>CONCATENATE(CX316,CY316)&lt;&gt;""</f>
        <v/>
      </c>
      <c r="IF316" s="46">
        <f>IF(AND($DS316,IE316),
IF(CX316="","Debes escribir el % de sindicato. ",
IF( ISERR(_xlfn.NUMBERVALUE(CX316)), "El % de sindicato debe ser un número válido. ", "")
),
""
)</f>
        <v/>
      </c>
      <c r="IG316" s="46">
        <f>IF(AND($DS316,IE316),
IF(CY316="","Debes escribir el valor del sindicato. ",
IF( ISERR(_xlfn.NUMBERVALUE(CY316)), "El valor del sindicato debe ser un número válido. ", "")
),
""
)</f>
        <v/>
      </c>
      <c r="IH316" s="46">
        <f>IF($DS316,
IF( AND(CZ316&lt;&gt;"", ISERR(_xlfn.NUMBERVALUE(CZ316))), "El valor de sanción pública debe ser un número válido. ", "")
)</f>
        <v/>
      </c>
      <c r="II316" s="46">
        <f>IF($DS316,
IF( AND(DA316&lt;&gt;"", ISERR(_xlfn.NUMBERVALUE(DA316))), "El valor de sanción privada debe ser un número válido. ", "")
)</f>
        <v/>
      </c>
      <c r="IJ316" s="46">
        <f>CONCATENATE(DB316,DC316)&lt;&gt;""</f>
        <v/>
      </c>
      <c r="IK316" s="46">
        <f>IF(AND($DS316,IJ316),
IF(DB316="","Debes escribir la descripción de libranza. ",""),
""
)</f>
        <v/>
      </c>
      <c r="IL316" s="46">
        <f>IF(AND($DS316,IJ316),
IF(DC316="","Debes escribir la cuota libranza. ",
IF(ISERR(_xlfn.NUMBERVALUE(DC316)),"El valor de la cuota libranza debe ser un número válido. ","")
),
""
)</f>
        <v/>
      </c>
      <c r="IM316" s="46">
        <f>IF($DS316,
IF( AND(DD316&lt;&gt;"", ISERR(_xlfn.NUMBERVALUE(DD316))), "El valor de pagos a terceros debe ser un número válido. ", "")
)</f>
        <v/>
      </c>
      <c r="IN316" s="46">
        <f>IF($DS316,
IF( AND(DE316&lt;&gt;"", ISERR(_xlfn.NUMBERVALUE(DE316))), "El valor de anticipos debe ser un número válido. ", "")
)</f>
        <v/>
      </c>
      <c r="IO316" s="46">
        <f>IF($DS316,
IF( AND(DF316&lt;&gt;"", ISERR(_xlfn.NUMBERVALUE(DF316))), "El valor de AFC debe ser un número válido. ", "")
)</f>
        <v/>
      </c>
      <c r="IP316" s="46">
        <f>IF($DS316,
IF( AND(DG316&lt;&gt;"", ISERR(_xlfn.NUMBERVALUE(DG316))), "El valor de rete-fuente debe ser un número válido. ", "")
)</f>
        <v/>
      </c>
      <c r="IQ316" s="46">
        <f>IF($DS316,
IF( AND(DH316&lt;&gt;"", ISERR(_xlfn.NUMBERVALUE(DH316))), "El valor de cooperativa de trabajo debe ser un número válido. ", "")
)</f>
        <v/>
      </c>
      <c r="IR316" s="46">
        <f>IF($DS316,
IF( AND(DI316&lt;&gt;"", ISERR(_xlfn.NUMBERVALUE(DI316))), "El valor de embargo fiscal debe ser un número válido. ", "")
)</f>
        <v/>
      </c>
      <c r="IS316" s="46">
        <f>IF($DS316,
IF( AND(DJ316&lt;&gt;"", ISERR(_xlfn.NUMBERVALUE(DJ316))), "El valor de educación debe ser un número válido. ", "")
)</f>
        <v/>
      </c>
      <c r="IT316" s="46">
        <f>IF($DS316,
IF( AND(DK316&lt;&gt;"", ISERR(_xlfn.NUMBERVALUE(DK316))), "El valor de reintegro debe ser un número válido. ", "")
)</f>
        <v/>
      </c>
      <c r="IU316" s="46">
        <f>IF($DS316,
IF( AND(DL316&lt;&gt;"", ISERR(_xlfn.NUMBERVALUE(DL316))), "El valor de deuda debe ser un número válido. ", "")
)</f>
        <v/>
      </c>
      <c r="IV316" s="46">
        <f>IF($DS316,
IF( AND(DM316&lt;&gt;"", ISERR(_xlfn.NUMBERVALUE(DM316))), "El valor de otras deducciones debe ser un número válido. ", "")
)</f>
        <v/>
      </c>
      <c r="IW316" s="46">
        <f>IF($DS316,
IF(DN316="","Debes escribir el valor de los devengos totales. ",
IF( ISERR(_xlfn.NUMBERVALUE(DN316)), "El valor de los devengos totales debe ser un número válido. ", "")
)
)</f>
        <v/>
      </c>
      <c r="IX316" s="46">
        <f>IF($DS316,
IF(DO316="","Debes escribir el valor de las deducciones totales. ",
IF( ISERR(_xlfn.NUMBERVALUE(DO316)), "El valor de las deducciones totales debe ser un número válido. ", "")
)
)</f>
        <v/>
      </c>
      <c r="IY316" s="46">
        <f>IF($DS316,
IF(DP316="","Debes escribir el valor del salario total. ",
IF( ISERR(_xlfn.NUMBERVALUE(DP316)), "El valor del salario total debe ser un número válido. ", "")
)
)</f>
        <v/>
      </c>
    </row>
    <row r="317">
      <c r="B317" s="48" t="n">
        <v>305</v>
      </c>
      <c r="C317" s="61">
        <f>IF(AND(DS317,DP317&lt;&gt;""),
IF(DQ317="","OK","Error"),
""
)</f>
        <v/>
      </c>
      <c r="D317" s="53" t="n"/>
      <c r="E317" s="52" t="n"/>
      <c r="F317" s="112" t="n"/>
      <c r="G317" s="52" t="n"/>
      <c r="H317" s="53" t="n"/>
      <c r="I317" s="52" t="n"/>
      <c r="J317" s="52" t="n"/>
      <c r="K317" s="53" t="n"/>
      <c r="L317" s="55" t="n"/>
      <c r="M317" s="108" t="n"/>
      <c r="N317" s="56" t="n"/>
      <c r="O317" s="52" t="n"/>
      <c r="P317" s="52" t="n"/>
      <c r="Q317" s="52" t="n"/>
      <c r="R317" s="52" t="n"/>
      <c r="S317" s="52" t="n"/>
      <c r="T317" s="53" t="n"/>
      <c r="U317" s="52" t="n"/>
      <c r="V317" s="52" t="n"/>
      <c r="W317" s="55" t="n"/>
      <c r="X317" s="55" t="n"/>
      <c r="Y317" s="52" t="n"/>
      <c r="Z317" s="55" t="n"/>
      <c r="AA317" s="52" t="n"/>
      <c r="AB317" s="53" t="n"/>
      <c r="AC317" s="53" t="n"/>
      <c r="AD317" s="53" t="n"/>
      <c r="AE317" s="177" t="n"/>
      <c r="AF317" s="113" t="n"/>
      <c r="AG317" s="177" t="n"/>
      <c r="AH317" s="178" t="n"/>
      <c r="AI317" s="178" t="n"/>
      <c r="AJ317" s="178" t="n"/>
      <c r="AK317" s="114" t="n"/>
      <c r="AL317" s="178" t="n"/>
      <c r="AM317" s="114" t="n"/>
      <c r="AN317" s="178" t="n"/>
      <c r="AO317" s="114" t="n"/>
      <c r="AP317" s="178" t="n"/>
      <c r="AQ317" s="114" t="n"/>
      <c r="AR317" s="178" t="n"/>
      <c r="AS317" s="114" t="n"/>
      <c r="AT317" s="178" t="n"/>
      <c r="AU317" s="114" t="n"/>
      <c r="AV317" s="178" t="n"/>
      <c r="AW317" s="114" t="n"/>
      <c r="AX317" s="178" t="n"/>
      <c r="AY317" s="114" t="n"/>
      <c r="AZ317" s="178" t="n"/>
      <c r="BA317" s="114" t="n"/>
      <c r="BB317" s="178" t="n"/>
      <c r="BC317" s="114" t="n"/>
      <c r="BD317" s="178" t="n"/>
      <c r="BE317" s="178" t="n"/>
      <c r="BF317" s="178" t="n"/>
      <c r="BG317" s="59" t="n"/>
      <c r="BH317" s="178" t="n"/>
      <c r="BI317" s="114" t="n"/>
      <c r="BJ317" s="53" t="n"/>
      <c r="BK317" s="178" t="n"/>
      <c r="BL317" s="114" t="n"/>
      <c r="BM317" s="178" t="n"/>
      <c r="BN317" s="114" t="n"/>
      <c r="BO317" s="178" t="n"/>
      <c r="BP317" s="178" t="n"/>
      <c r="BQ317" s="178" t="n"/>
      <c r="BR317" s="178" t="n"/>
      <c r="BS317" s="178" t="n"/>
      <c r="BT317" s="178" t="n"/>
      <c r="BU317" s="178" t="n"/>
      <c r="BV317" s="178" t="n"/>
      <c r="BW317" s="178" t="n"/>
      <c r="BX317" s="178" t="n"/>
      <c r="BY317" s="178" t="n"/>
      <c r="BZ317" s="178" t="n"/>
      <c r="CA317" s="178" t="n"/>
      <c r="CB317" s="178" t="n"/>
      <c r="CC317" s="178" t="n"/>
      <c r="CD317" s="178" t="n"/>
      <c r="CE317" s="178" t="n"/>
      <c r="CF317" s="178" t="n"/>
      <c r="CG317" s="178" t="n"/>
      <c r="CH317" s="178" t="n"/>
      <c r="CI317" s="178" t="n"/>
      <c r="CJ317" s="178" t="n"/>
      <c r="CK317" s="53" t="n"/>
      <c r="CL317" s="178" t="n"/>
      <c r="CM317" s="178" t="n"/>
      <c r="CN317" s="60" t="n"/>
      <c r="CO317" s="177" t="n"/>
      <c r="CP317" s="178" t="n"/>
      <c r="CQ317" s="60" t="n"/>
      <c r="CR317" s="177" t="n"/>
      <c r="CS317" s="178" t="n"/>
      <c r="CT317" s="59" t="n"/>
      <c r="CU317" s="178" t="n"/>
      <c r="CV317" s="59" t="n"/>
      <c r="CW317" s="178" t="n"/>
      <c r="CX317" s="59" t="n"/>
      <c r="CY317" s="178" t="n"/>
      <c r="CZ317" s="178" t="n"/>
      <c r="DA317" s="178" t="n"/>
      <c r="DB317" s="53" t="n"/>
      <c r="DC317" s="178" t="n"/>
      <c r="DD317" s="178" t="n"/>
      <c r="DE317" s="178" t="n"/>
      <c r="DF317" s="178" t="n"/>
      <c r="DG317" s="178" t="n"/>
      <c r="DH317" s="178" t="n"/>
      <c r="DI317" s="178" t="n"/>
      <c r="DJ317" s="178" t="n"/>
      <c r="DK317" s="178" t="n"/>
      <c r="DL317" s="178" t="n"/>
      <c r="DM317" s="178" t="n"/>
      <c r="DN317" s="177" t="n"/>
      <c r="DO317" s="177" t="n"/>
      <c r="DP317" s="177" t="n"/>
      <c r="DQ317" s="76">
        <f>IF(AND(DS317,DP317&lt;&gt;""),
CONCATENATE(DT317,DU317,DV317,DW317,DX317,DY317,DZ317,EA317,EB317,EC317,ED317,EE317,EF317,EG317,EH317,EI317,EJ317,EK317,EL317,EM317,EN317,EO317,EP317,EQ317,ES317,ET317,EU317,EV317,EW317,EX317,EY317,EZ317,FA317,FC317,FD317,FF317,FG317,FI317,FJ317,FL317,FM317,FO317,FP317,FR317,FS317,FU317,FV317,FX317,FY317,GA317,GB317,GD317,GE317,GF317,GH317,GI317,GJ317,GL317,GM317,GN317,GP317,GQ317,GS317,GT317,GU317,GV317,GW317,GX317,GY317,GZ317,HA317,HB317,HC317,HD317,HE317,HF317,HG317,HH317,HI317,HJ317,HK317,HL317,HM317,HN317,HO317,HQ317,HR317,HS317,HT317,HU317,HV317,HW317,HX317,HY317,IA317,IB317,IC317,ID317,IF317,IG317,IH317,II317,IK317,IL317,IM317,IN317,IO317,IP317,IQ317,IR317,IS317,IT317,IU317,IV317,IW317,IX317,IY317,IZ317),
""
)</f>
        <v/>
      </c>
      <c r="DR317" s="53" t="n"/>
      <c r="DS317" s="46">
        <f>CONCATENATE(D317,$E317,$F317,$G317,H317,$I317,$J317,K317,$L317,$M317,N317,$O317,$P317,$Q317,$R317,$S317,T317,$U317,$V317,$W317,$X317,$Y317,$Z317,$AA317,AB317,AC317,AD317,$AE317,$AF317,$AG317,AH317,AI317,AJ317,AK317,AL317,AM317,AN317,AO317,AP317,AQ317,AR317,AS317,AT317,AU317,AV317,AW317,AX317,AY317,AZ317,BA317,BB317,BC317,BD317,BE317,BF317,BG317,BH317,BI317,BJ317,BK317,BL317,BM317,BN317,BO317,BP317,BQ317,BR317,BS317,BT317,BU317,BV317,BW317,BX317,BY317,BZ317,CA317,CB317,CC317,CD317,CE317,CF317,CG317,CH317,CI317,CJ317,CK317,CL317,CM317,$CN317,$CO317,CP317,$CQ317,$CR317,CS317,CT317,CU317,CV317,CW317,CX317,CY317,CZ317,DA317,DB317,DC317,DD317,DE317,DF317,DG317,DH317,DI317,DJ317,DK317,DL317,DM317,$DN317,$DO317,$DP317,DR317)&lt;&gt;""</f>
        <v/>
      </c>
      <c r="DT317" s="46">
        <f>IF(AND($DS317,$E$4&lt;&gt;""),
IF(LEFT($E$4,2) = "1.",
IF(D317&lt;&gt;"","El CUNE sólo se envía en operaciones de novedad o ajuste. ",""),
IF(D317="","Debes escribir un CUNE válido para realizar operaciones de novedad o ajuste. ","")),
""
)</f>
        <v/>
      </c>
      <c r="DU317" s="46">
        <f>IF($DS317,
IF(E317="","Debes seleccionar el tipo de documento del empleado. ",
IF(_xlfn.IFNA(VLOOKUP(E317,TIPO_DE_DOCUMENTO,1,FALSE),-1)=-1,"El tipo de documento no es válido (por favor seleccionarlo de la lista). ","")
)
)</f>
        <v/>
      </c>
      <c r="DV317" s="46">
        <f>IF($DS317,
IF(F317="","Debes escribir el número de documento del empleado. ","")
)</f>
        <v/>
      </c>
      <c r="DW317" s="46">
        <f>IF($DS317,
IF(G317="","Debes escribir el primer nombre del empleado. ","")
)</f>
        <v/>
      </c>
      <c r="DY317" s="46">
        <f>IF($DS317,
IF(I317="","Debes escribir el primer apellido del empleado. ","")
)</f>
        <v/>
      </c>
      <c r="DZ317" s="46">
        <f>IF($DS317,
IF(J317="","Debes escribir el segundo apellido del empleado. ","")
)</f>
        <v/>
      </c>
      <c r="EB317" s="46">
        <f>IF($DS317,
IF(L317="","Debes escribir la fecha de ingreso del empleado. ",
IF(ISERR(DATE(YEAR(L317),MONTH(L317),DAY(L317))), "El valor ingresado en fecha de ingreso no tiene un formato válido. ","")
)
)</f>
        <v/>
      </c>
      <c r="EC317" s="46">
        <f>IF($DS317,
IF(M317="","Debes escribir el tiempo laborado. ",
IF( IFERROR(INT(M317),1.1) &lt;&gt; IFERROR(_xlfn.NUMBERVALUE(M317),1), "El valor de los días trabajados debe ser un número entero. ", "")
)
)</f>
        <v/>
      </c>
      <c r="ED317" s="46">
        <f>IF($DS317,
IF( AND(N317&lt;&gt;"", ISERR(DATE(YEAR(N317),MONTH(N317),DAY(N317))) ), "El valor ingresado en fecha de ingreso no tiene un formato válido. ",
IF( AND(N317&lt;&gt;"", $E$6&lt;&gt;"", DATE(YEAR(N317), MONTH(N317), 1) &lt;&gt; IFERROR(DATE(MID($E$6, 1, 4), MID($E$6, 6, 2),1), "1/1/1900") ), "La fecha de retiro debe estar dentro del período liquidado. ", "")
)
)</f>
        <v/>
      </c>
      <c r="EE317" s="46">
        <f>IF($DS317,
IF(O317="","Debes seleccionar el tipo de trabajador. ",
IF(_xlfn.IFNA(VLOOKUP(O317,TIPO_DE_TRABAJADOR,1,FALSE),-1)=-1,"El tipo de trabajador no es válido (por favor seleccionarlo de la lista). ","")
)
)</f>
        <v/>
      </c>
      <c r="EF317" s="46">
        <f>IF($DS317,
IF(P317="","Debes seleccionar si es un trabajador dependiente pensionado por vejez. ",
IF(_xlfn.IFNA(VLOOKUP(P317,SUBTIPO_DE_TRABAJADOR,1,FALSE),-1)=-1,"El tipo de trabajador dependiente pensionado por vejez no es válido (por favor seleccionarlo de la lista). ","")
)
)</f>
        <v/>
      </c>
      <c r="EG317" s="46">
        <f>IF($DS317,
IF(Q317="","Debes seleccionar el tipo de contrato del trabajador. ",
IF(_xlfn.IFNA(VLOOKUP(Q317,TIPO_DE_CONTRATO,1,FALSE),-1)=-1,"El tipo de contrato del trabajador no es válido (por favor seleccionarlo de la lista). ","")
)
)</f>
        <v/>
      </c>
      <c r="EH317" s="46">
        <f>IF($DS317,
IF(R317="","Debes seleccionar si es un salario integral. ",
IF(_xlfn.IFNA(VLOOKUP(R317,SI_NO,1,FALSE),-1)=-1,"Valor no válido para salario integral (por favor seleccionarlo de la lista). ","")
)
)</f>
        <v/>
      </c>
      <c r="EI317" s="46">
        <f>IF($DS317,
IF(S317="","Debes seleccionar si el trabajador realiza actividades de riesgo. ",
IF(_xlfn.IFNA(VLOOKUP(S317,SI_NO,1,FALSE),-1)=-1,"Valor no válido para actividad de alto riesgo (por favor seleccionarlo de la lista). ","")
)
)</f>
        <v/>
      </c>
      <c r="EK317" s="46">
        <f>IF($DS317,
IF(U317="","Debes escribir el código del municipio de residencia del trabajador. ",
IF(_xlfn.IFNA(VLOOKUP(U317,MUNICIPIO,1,FALSE),-1)=-1,"El municipio de residencia del trabajador es inválido (por favor seleccionarlo de la lista). ","")
)
)</f>
        <v/>
      </c>
      <c r="EL317" s="46">
        <f>IF($DS317,
IF(V317="","Debes escribir el la dirección de residendia del trabajador. ","")
)</f>
        <v/>
      </c>
      <c r="EM317" s="46">
        <f>IF($DS317,
IF(W317="","Debes escribir la fecha de inicio de la liquidación. ",
IF(ISERR(DATE(YEAR(W317),MONTH(W317),DAY(W317))),"El valor ingresado en fecha de inicio de liquidación no tiene un formato válido. ",
IF( AND($E$6&lt;&gt;"", DATE(YEAR(W317), MONTH(W317), 1) &lt;&gt; IFERROR(DATE(MID($E$6, 1, 4), MID($E$6, 6, 2),1), "1/1/1900") ), "La fecha de inicio de la liquidación debe estar dentro del período liquidado. ", "")
)
)
)</f>
        <v/>
      </c>
      <c r="EN317" s="46">
        <f>IF($DS317,
IF(X317="","Debes escribir la fecha de fin de la liquidación. ",
IF(ISERR(DATE(YEAR(X317),MONTH(X317),DAY(X317))),"El valor ingresado en fecha de fin de liquidación no tiene un formato válido. ",
IF( AND($E$6&lt;&gt;"", DATE(YEAR(X317), MONTH(X317), 1) &lt;&gt; IFERROR(DATE(MID($E$6, 1, 4), MID($E$6, 6, 2),1), "1/1/1900") ), "La fecha de fin de la liquidación debe estar dentro del período liquidado. ", "")
)
)
)</f>
        <v/>
      </c>
      <c r="EO317" s="46">
        <f>IF($DS317,
IF(Y317="","Debes escribir la frecuencia de pago del trabajador. ",
IF(_xlfn.IFNA(VLOOKUP(Y317,PERÍODO_DE_NÓMINA,1,FALSE),-1)=-1,"La frecuencia de pago es inválida (por favor seleccionarlo de la lista). ","")
)
)</f>
        <v/>
      </c>
      <c r="EP317" s="46">
        <f>IF($DS317,
IF(Z317="","Debes escribir la fecha de pago. ",
IF(ISERR(DATE(YEAR(Z317),MONTH(Z317),DAY(Z317))), "El valor ingresado en fecha de pago no tiene un formato válido. ","")
)
)</f>
        <v/>
      </c>
      <c r="EQ317" s="46">
        <f>IF($DS317,
IF(AA317="","Debes escribir el medio de pago. ",
IF(_xlfn.IFNA(VLOOKUP(AA317,MEDIOS_DE_PAGO,1,FALSE),-1)=-1,"El medio de pago es inválido (por favor seleccionarlo de la lista). ","")
)
)</f>
        <v/>
      </c>
      <c r="ER317" s="46">
        <f>OR(AA317='Tablas '!$T$4,AA317='Tablas '!$T$7,AA317='Tablas '!$T$8,AA317='Tablas '!$T$11)</f>
        <v/>
      </c>
      <c r="ES317" s="46">
        <f>IF(AND($DS317,ER317),
IF(AB317="","Debes escribir la entidad bancaria. ",""),
""
)</f>
        <v/>
      </c>
      <c r="ET317" s="46">
        <f>IF(AND($DS317,ER317),
IF(AC317="","Debes escribir el tipo de cuenta bancaria. ",
IF(_xlfn.IFNA(VLOOKUP(AC317,TIPO_DE_CUENTA,1,FALSE),-1)=-1,"El tipo de cuenta bancaria es inválida (por favor seleccionarlo de la lista). ","")
),
""
)</f>
        <v/>
      </c>
      <c r="EU317" s="46">
        <f>IF(AND($DS317,ER317),
IF(AD317="","Debes escribir el número de cuenta bancaria. ",""),
""
)</f>
        <v/>
      </c>
      <c r="EV317" s="46">
        <f>IF($DS317,
IF(AE317="","Debes escribir el valor del sueldo básico. ",
IF( ISERR(_xlfn.NUMBERVALUE(AE317)), "El valor del sueldo básico debe ser un número válido. ", "")
)
)</f>
        <v/>
      </c>
      <c r="EW317" s="46">
        <f>IF($DS317,
IF(AF317="","Debes escribir el número de días trabajados. ",
IF( IFERROR(INT(AF317),1.1) &lt;&gt; IFERROR(_xlfn.NUMBERVALUE(AF317),1), "La cantidad de días trabajados debe ser un número entero. ", "")
)
)</f>
        <v/>
      </c>
      <c r="EX317" s="46">
        <f>IF($DS317,
IF(AG317="","Debes escribir el valor del sueldo trabajado. ",
IF( ISERR(_xlfn.NUMBERVALUE(AG317)), "El valor del sueldo trabajado debe ser un número válido. ", "")
)
)</f>
        <v/>
      </c>
      <c r="EY317" s="46">
        <f>IF($DS317,
IF( AND(AH317&lt;&gt;"", ISERR(_xlfn.NUMBERVALUE(AH317))), "El valor del auxilio de transporte debe ser un número válido. ", "")
)</f>
        <v/>
      </c>
      <c r="EZ317" s="46">
        <f>IF($DS317,
IF( AND(AI317&lt;&gt;"", ISERR(_xlfn.NUMBERVALUE(AI317))), "El valor de viáticos salariales debe ser un número válido. ", "")
)</f>
        <v/>
      </c>
      <c r="FA317" s="46">
        <f>IF($DS317,
IF( AND(AJ317&lt;&gt;"", ISERR(_xlfn.NUMBERVALUE(AJ317))), "El valor de viáticos NO salariales debe ser un número válido. ", "")
)</f>
        <v/>
      </c>
      <c r="FB317" s="46">
        <f>CONCATENATE(AK317,AL317)&lt;&gt;""</f>
        <v/>
      </c>
      <c r="FC317" s="46">
        <f>IF(AND($DS317,FB317),
IF(AK317="","Debes escribir el número de horas extras diurnas. ",
IF( IFERROR(INT(AK317),1.1) &lt;&gt; IFERROR(_xlfn.NUMBERVALUE(AK317),1), "La cantidad de horas extras diurnas debe ser un número entero. ", "")
),
""
)</f>
        <v/>
      </c>
      <c r="FD317" s="46">
        <f>IF(AND($DS317,FB317),
IF(AL317="","Debes escribir el valor de las horas extras diurnas. ",
IF( ISERR(_xlfn.NUMBERVALUE(AL317)), "El valor de las horas extras duirnas debe ser un número válido. ", "")
),
""
)</f>
        <v/>
      </c>
      <c r="FE317" s="46">
        <f>CONCATENATE(AM317,AN317)&lt;&gt;""</f>
        <v/>
      </c>
      <c r="FF317" s="46">
        <f>IF(AND($DS317,FE317),
IF(AM317="","Debes escribir el número de horas extras nocturnas. ",
IF( IFERROR(INT(AM317),1.1) &lt;&gt; IFERROR(_xlfn.NUMBERVALUE(AM317),1), "La cantidad de horas extras nocturnas debe ser un número entero. ", "")
),
""
)</f>
        <v/>
      </c>
      <c r="FG317" s="46">
        <f>IF(AND($DS317,FE317),
IF(AN317="","Debes escribir el valor de las horas extras nocturnas. ",
IF( ISERR(_xlfn.NUMBERVALUE(AN317)), "El valor de las horas extras nocturnas debe ser un número válido. ", "")
),
""
)</f>
        <v/>
      </c>
      <c r="FH317" s="46">
        <f>CONCATENATE(AO317,AP317)&lt;&gt;""</f>
        <v/>
      </c>
      <c r="FI317" s="46">
        <f>IF(AND($DS317,FH317),
IF(AO317="","Debes escribir el número de horas extras diurnas dominicales y festivas. ",
IF( IFERROR(INT(AO317),1.1) &lt;&gt; IFERROR(_xlfn.NUMBERVALUE(AO317),1), "La cantidad de horas extras diurnas dominicales y festivas debe ser un número entero. ", "")
),
""
)</f>
        <v/>
      </c>
      <c r="FJ317" s="46">
        <f>IF(AND($DS317,FH317),
IF(AP317="","Debes escribir el valor de las horas extras diurnas dominicales y festivas. ",
IF( ISERR(_xlfn.NUMBERVALUE(AP317)), "El valor de las horas extras diurnas dominicales y festivas debe ser un número válido. ", "")
),
""
)</f>
        <v/>
      </c>
      <c r="FK317" s="46">
        <f>CONCATENATE(AQ317,AR317)&lt;&gt;""</f>
        <v/>
      </c>
      <c r="FL317" s="46">
        <f>IF(AND($DS317,FK317),
IF(AQ317="","Debes escribir el número de horas extras nocturnas dominicales y festivas. ",
IF( IFERROR(INT(AQ317),1.1) &lt;&gt; IFERROR(_xlfn.NUMBERVALUE(AQ317),1), "La cantidad de horas extras nocturnas dominicales y festivas debe ser un número entero. ", "")
),
""
)</f>
        <v/>
      </c>
      <c r="FM317" s="46">
        <f>IF(AND($DS317,FK317),
IF(AR317="","Debes escribir el valor de las horas extras nocturnas dominicales y festivas. ",
IF( ISERR(_xlfn.NUMBERVALUE(AR317)), "El valor de las horas extras nocturnas dominicales y festivas debe ser un número válido. ", "")
),
""
)</f>
        <v/>
      </c>
      <c r="FN317" s="46">
        <f>CONCATENATE(AS317,AT317)&lt;&gt;""</f>
        <v/>
      </c>
      <c r="FO317" s="46">
        <f>IF(AND($DS317,FN317),
IF(AS317="","Debes escribir el número de horas recargo nocturno. ",
IF( IFERROR(INT(AS317),1.1) &lt;&gt; IFERROR(_xlfn.NUMBERVALUE(AS317),1), "La cantidad de horas recargo nocturno debe ser un número entero. ", "")
),
""
)</f>
        <v/>
      </c>
      <c r="FP317" s="46">
        <f>IF(AND($DS317,FN317),
IF(AT317="","Debes escribir el valor de las horas recargo nocturno. ",
IF( ISERR(_xlfn.NUMBERVALUE(AT317)), "El valor de las horas recargo nocturno debe ser un número válido. ", "")
),
""
)</f>
        <v/>
      </c>
      <c r="FQ317" s="46">
        <f>CONCATENATE(AU317,AV317)&lt;&gt;""</f>
        <v/>
      </c>
      <c r="FR317" s="46">
        <f>IF(AND($DS317,FQ317),
IF(AU317="","Debes escribir el número de horas recargo diurno dominical y festivo. ",
IF( IFERROR(INT(AU317),1.1) &lt;&gt; IFERROR(_xlfn.NUMBERVALUE(AU317),1), "La cantidad de horas recargo diurno dominical y festivo debe ser un número entero. ", "")
),
""
)</f>
        <v/>
      </c>
      <c r="FS317" s="46">
        <f>IF(AND($DS317,FQ317),
IF(AV317="","Debes escribir el valor de las horas recargo diurno dominical y festivo. ",
IF( ISERR(_xlfn.NUMBERVALUE(AV317)), "El valor de las horas recargo diurno dominical y festivo debe ser un número válido. ", "")
),
""
)</f>
        <v/>
      </c>
      <c r="FT317" s="46">
        <f>CONCATENATE(AW317,AX317)&lt;&gt;""</f>
        <v/>
      </c>
      <c r="FU317" s="46">
        <f>IF(AND($DS317,FT317),
IF(AW317="","Debes escribir el número de horas recargo nocturno dominical y festivo. ",
IF( IFERROR(INT(AW317),1.1) &lt;&gt; IFERROR(_xlfn.NUMBERVALUE(AW317),1), "La cantidad de horas recargo nocturno dominical y festivo debe ser un número entero. ", "")
),
""
)</f>
        <v/>
      </c>
      <c r="FV317" s="46">
        <f>IF(AND($DS317,FT317),
IF(AX317="","Debes escribir el valor de las horas recargo nocturno dominical y festivo. ",
IF( ISERR(_xlfn.NUMBERVALUE(AX317)), "El valor de las horas recargo nocturno dominical y festivo debe ser un número válido. ", "")
),
""
)</f>
        <v/>
      </c>
      <c r="FW317" s="46">
        <f>CONCATENATE(AY317,AZ317)&lt;&gt;""</f>
        <v/>
      </c>
      <c r="FX317" s="46">
        <f>IF(AND($DS317,FW317),
IF(AY317="","Debes escribir el número de días de vacaciones comunes. ",
IF( IFERROR(INT(AY317),1.1) &lt;&gt; IFERROR(_xlfn.NUMBERVALUE(AY317),1), "La cantidad de días de vacaciones comunes debe ser un número entero. ", "")
),
""
)</f>
        <v/>
      </c>
      <c r="FY317" s="46">
        <f>IF(AND($DS317,FW317),
IF(AZ317="","Debes escribir el valor de las vacaciones comunes. ",
IF( ISERR(_xlfn.NUMBERVALUE(AZ317)), "El valor de las vacaciones comunes debe ser un número válido. ", "")
),
""
)</f>
        <v/>
      </c>
      <c r="FZ317" s="46">
        <f>CONCATENATE(BA317,BB317)&lt;&gt;""</f>
        <v/>
      </c>
      <c r="GA317" s="46">
        <f>IF(AND($DS317,FZ317),
IF(BA317="","Debes escribir el número de días de vacaciones compensadas. ",
IF( IFERROR(INT(BA317),1.1) &lt;&gt; IFERROR(_xlfn.NUMBERVALUE(BA317),1), "La cantidad de días de vacaciones compensadas debe ser un número entero. ", "")
),
""
)</f>
        <v/>
      </c>
      <c r="GB317" s="46">
        <f>IF(AND($DS317,FZ317),
IF(BB317="","Debes escribir el valor de las vacaciones compensadas. ",
IF( ISERR(_xlfn.NUMBERVALUE(BB317)), "El valor de las vacaciones compensadas debe ser un número válido. ", "")
),
""
)</f>
        <v/>
      </c>
      <c r="GC317" s="46">
        <f>CONCATENATE(BC317,BD317)&lt;&gt;""</f>
        <v/>
      </c>
      <c r="GD317" s="46">
        <f>IF(AND($DS317,GC317),
IF(BC317="","Debes escribir el número de días de prima salarial. ",
IF( IFERROR(INT(BC317),1.1) &lt;&gt; IFERROR(_xlfn.NUMBERVALUE(BC317),1), "La cantidad de días de prima salarial debe ser un número entero. ", "")
),
""
)</f>
        <v/>
      </c>
      <c r="GE317" s="46">
        <f>IF(AND($DS317,GC317),
IF(BD317="","Debes escribir el valor de los días de prima salarial. ",
IF( ISERR(_xlfn.NUMBERVALUE(BD317)), "El valor de los días de prima salarial debe ser un número válido. ", "")
),
""
)</f>
        <v/>
      </c>
      <c r="GF317" s="46">
        <f>IF($DS317,
IF( AND(BE317&lt;&gt;"", ISERR(_xlfn.NUMBERVALUE(BE317))), "El valor de la prima NO saliarial debe ser un número válido. ", "")
)</f>
        <v/>
      </c>
      <c r="GG317" s="46">
        <f>CONCATENATE(BF317,BG317,BH317)&lt;&gt;""</f>
        <v/>
      </c>
      <c r="GH317" s="46">
        <f>IF(AND($DS317,GG317),
IF(BF317="","Debes escribir el valor de las cesantías. ",
IF( ISERR(_xlfn.NUMBERVALUE(BF317)), "El valor de las cesantías debe ser un número válido. ", "")
),
""
)</f>
        <v/>
      </c>
      <c r="GI317" s="46">
        <f>IF(AND($DS317,GG317),
IF(BG317="","Debes escribir el % de cesantías. ",
IF( ISERR(_xlfn.NUMBERVALUE(BG317)), "El % de cesantías debe ser un número válido. ", "")
),
""
)</f>
        <v/>
      </c>
      <c r="GJ317" s="46">
        <f>IF(AND($DS317,GG317),
IF(BH317="","Debes escribir el valor de intereses de cesantías. ",
IF( ISERR(_xlfn.NUMBERVALUE(BH317)), "El valor de intereses de cesantías debe ser un número válido. ", "")
),
""
)</f>
        <v/>
      </c>
      <c r="GK317" s="46">
        <f>CONCATENATE(BI317,BJ317,BK317)&lt;&gt;""</f>
        <v/>
      </c>
      <c r="GL317" s="46">
        <f>IF(AND($DS317,GK317),
IF(BI317="","Debes escribir el número de días de incapacidad. ",
IF( IFERROR(INT(BI317),1.1) &lt;&gt; IFERROR(_xlfn.NUMBERVALUE(BI317),1), "La cantidad de días de incapacidad debe ser un número entero. ", "")
),
""
)</f>
        <v/>
      </c>
      <c r="GM317" s="46">
        <f>IF(AND($DS317,GK317),
IF(BJ317="","Debes escribir el tipo de incapacidad. ",
IF(_xlfn.IFNA(VLOOKUP(BJ317,TIPO_DE_INCAPACIDAD,1,FALSE),-1)=-1,"El tipo de incapacidad es inválida (por favor seleccionarlo de la lista). ","")
),
""
)</f>
        <v/>
      </c>
      <c r="GN317" s="46">
        <f>IF(AND($DS317,GK317),
IF(BK317="","Debes escribir el valor de la incapacidad. ",
IF( ISERR(_xlfn.NUMBERVALUE(BK317)), "El valor de la incapacidad debe ser un número válido. ", "")
),
""
)</f>
        <v/>
      </c>
      <c r="GO317" s="46">
        <f>CONCATENATE(BL317,BM317)&lt;&gt;""</f>
        <v/>
      </c>
      <c r="GP317" s="46">
        <f>IF(AND($DS317,GO317),
IF(BL317="","Debes escribir el número de días de licencia de maternidad o paternidad. ",
IF( IFERROR(INT(BL317),1.1) &lt;&gt; IFERROR(_xlfn.NUMBERVALUE(BL317),1), "La cantidad de días de licencia de maternidad o paternidad debe ser un número entero. ", "")
),
""
)</f>
        <v/>
      </c>
      <c r="GQ317" s="46">
        <f>IF(AND($DS317,GO317),
IF(BM317="","Debes escribir el valor de la licencia de maternidad o paternidad. ",
IF( ISERR(_xlfn.NUMBERVALUE(BM317)), "El valor de la licencia de maternidad o paternidad debe ser un número válido. ", "")
),
""
)</f>
        <v/>
      </c>
      <c r="GR317" s="46">
        <f>CONCATENATE(BN317,BO317)&lt;&gt;""</f>
        <v/>
      </c>
      <c r="GS317" s="46">
        <f>IF(AND($DS317,GR317),
IF(BN317="","Debes escribir el número de días de licencia remunerada. ",
IF( IFERROR(INT(BN317),1.1) &lt;&gt; IFERROR(_xlfn.NUMBERVALUE(BN317),1), "La cantidad de días de licencia remunerada debe ser un número entero. ", "")
),
""
)</f>
        <v/>
      </c>
      <c r="GT317" s="46">
        <f>IF(AND($DS317,GR317),
IF(BO317="","Debes escribir el valor de la licencia remunerada. ",
IF( ISERR(_xlfn.NUMBERVALUE(BO317)), "El valor de la licencia remunerada debe ser un número válido. ", "")
),
""
)</f>
        <v/>
      </c>
      <c r="GU317" s="46">
        <f>IF($DS317,
IF( AND(BP317&lt;&gt;"", ISERR(_xlfn.NUMBERVALUE(BP317))), "El valor de la licencia NO remunerada debe ser un número válido. ", "")
)</f>
        <v/>
      </c>
      <c r="GV317" s="46">
        <f>IF($DS317,
IF( AND(BQ317&lt;&gt;"", ISERR(_xlfn.NUMBERVALUE(BQ317))), "El valor de auxilios salariales debe ser un número válido. ", "")
)</f>
        <v/>
      </c>
      <c r="GW317" s="46">
        <f>IF($DS317,
IF( AND(BR317&lt;&gt;"", ISERR(_xlfn.NUMBERVALUE(BR317))), "El valor de auxilios NO salariales debe ser un número válido. ", "")
)</f>
        <v/>
      </c>
      <c r="GX317" s="46">
        <f>IF($DS317,
IF( AND(BS317&lt;&gt;"", ISERR(_xlfn.NUMBERVALUE(BS317))), "El valor de bonos salariales debe ser un número válido. ", "")
)</f>
        <v/>
      </c>
      <c r="GY317" s="46">
        <f>IF($DS317,
IF( AND(BT317&lt;&gt;"", ISERR(_xlfn.NUMBERVALUE(BT317))), "El valor de bonos NO salariales debe ser un número válido. ", "")
)</f>
        <v/>
      </c>
      <c r="GZ317" s="46">
        <f>IF($DS317,
IF( AND(BU317&lt;&gt;"", ISERR(_xlfn.NUMBERVALUE(BU317))), "El valor de bonos salariales de alimentación debe ser un número válido. ", "")
)</f>
        <v/>
      </c>
      <c r="HA317" s="46">
        <f>IF($DS317,
IF( AND(BV317&lt;&gt;"", ISERR(_xlfn.NUMBERVALUE(BV317))), "El valor de bonos NO salariales de alimentación debe ser un número válido. ", "")
)</f>
        <v/>
      </c>
      <c r="HB317" s="46">
        <f>IF($DS317,
IF( AND(BW317&lt;&gt;"", ISERR(_xlfn.NUMBERVALUE(BW317))), "El valor de bonificaciones salariales debe ser un número válido. ", "")
)</f>
        <v/>
      </c>
      <c r="HC317" s="46">
        <f>IF($DS317,
IF( AND(BX317&lt;&gt;"", ISERR(_xlfn.NUMBERVALUE(BX317))), "El valor de bonificaciones NO salariales debe ser un número válido. ", "")
)</f>
        <v/>
      </c>
      <c r="HD317" s="46">
        <f>IF($DS317,
IF( AND(BY317&lt;&gt;"", ISERR(_xlfn.NUMBERVALUE(BY317))), "El valor de compensaciones ordinarias debe ser un número válido. ", "")
)</f>
        <v/>
      </c>
      <c r="HE317" s="46">
        <f>IF($DS317,
IF( AND(BZ317&lt;&gt;"", ISERR(_xlfn.NUMBERVALUE(BZ317))), "El valor de compensaciones extraordinarias debe ser un número válido. ", "")
)</f>
        <v/>
      </c>
      <c r="HF317" s="46">
        <f>IF($DS317,
IF( AND(CA317&lt;&gt;"", ISERR(_xlfn.NUMBERVALUE(CA317))), "El valor de comisiones debe ser un número válido. ", "")
)</f>
        <v/>
      </c>
      <c r="HG317" s="46">
        <f>IF($DS317,
IF( AND(CB317&lt;&gt;"", ISERR(_xlfn.NUMBERVALUE(CB317))), "El valor de ausencia por huega debe ser un número válido. ", "")
)</f>
        <v/>
      </c>
      <c r="HH317" s="46">
        <f>IF($DS317,
IF( AND(CC317&lt;&gt;"", ISERR(_xlfn.NUMBERVALUE(CC317))), "El valor de anticipos debe ser un número válido. ", "")
)</f>
        <v/>
      </c>
      <c r="HI317" s="46">
        <f>IF($DS317,
IF( AND(CD317&lt;&gt;"", ISERR(_xlfn.NUMBERVALUE(CD317))), "El valor de pagos a terceros debe ser un número válido. ", "")
)</f>
        <v/>
      </c>
      <c r="HJ317" s="46">
        <f>IF($DS317,
IF( AND(CE317&lt;&gt;"", ISERR(_xlfn.NUMBERVALUE(CE317))), "El valor de dotación debe ser un número válido. ", "")
)</f>
        <v/>
      </c>
      <c r="HK317" s="46">
        <f>IF($DS317,
IF( AND(CF317&lt;&gt;"", ISERR(_xlfn.NUMBERVALUE(CF317))), "El valor de apoyo sostenibilidad debe ser un número válido. ", "")
)</f>
        <v/>
      </c>
      <c r="HL317" s="46">
        <f>IF($DS317,
IF( AND(CG317&lt;&gt;"", ISERR(_xlfn.NUMBERVALUE(CG317))), "El valor de teletrabajo debe ser un número válido. ", "")
)</f>
        <v/>
      </c>
      <c r="HM317" s="46">
        <f>IF($DS317,
IF( AND(CH317&lt;&gt;"", ISERR(_xlfn.NUMBERVALUE(CH317))), "El valor de bonificación de retiro debe ser un número válido. ", "")
)</f>
        <v/>
      </c>
      <c r="HN317" s="46">
        <f>IF($DS317,
IF( AND(CI317&lt;&gt;"", ISERR(_xlfn.NUMBERVALUE(CI317))), "El valor de indemnización de retiro debe ser un número válido. ", "")
)</f>
        <v/>
      </c>
      <c r="HO317" s="46">
        <f>IF($DS317,
IF( AND(CJ317&lt;&gt;"", ISERR(_xlfn.NUMBERVALUE(CJ317))), "El valor de reintegros debe ser un número válido. ", "")
)</f>
        <v/>
      </c>
      <c r="HP317" s="46">
        <f>CONCATENATE(CK317,CL317,CM317)&lt;&gt;""</f>
        <v/>
      </c>
      <c r="HQ317" s="46">
        <f>IF(AND($DS317,HP317),
IF(CK317="","Debes escribir la descripción de otro concepto no categorizado. ",""),
""
)</f>
        <v/>
      </c>
      <c r="HR317" s="46">
        <f>IF(AND($DS317,HP317),
IF(CONCATENATE(CL317,CM317)="","Debes escribir al menos un valor de concepto no categorizado (salarial o no salarial). ",
IF(ISERR(_xlfn.NUMBERVALUE(CL317)),"El valor salarial concepto no categorizado debe ser un número válido. ","")
),
""
)</f>
        <v/>
      </c>
      <c r="HS317" s="46">
        <f>IF(AND($DS317,HP317),
IF(CONCATENATE(CL317,CM317)="","Debes escribir al menos un valor de concepto no categorizado (salarial o no salarial). ",
IF(ISERR(_xlfn.NUMBERVALUE(CM317)),"El valor NO salarial concepto no categorizado debe ser un número válido. ","")
),
""
)</f>
        <v/>
      </c>
      <c r="HT317" s="46">
        <f>IF($DS317,
IF(CN317="","Debes escribir el porcentaje del aporte a salud. ",
IF( ISERR(_xlfn.NUMBERVALUE(CN317)), "El valor del porcentaje del aporte a salud debe ser un número válido. ", "")
)
)</f>
        <v/>
      </c>
      <c r="HU317" s="46">
        <f>IF($DS317,
IF(CO317="","Debes escribir el valor del aporte a salud. ",
IF( ISERR(_xlfn.NUMBERVALUE(CO317)), "El valor del aporte a salud debe ser un número válido. ", "")
)
)</f>
        <v/>
      </c>
      <c r="HV317" s="46">
        <f>IF($DS317,
IF( AND(CP317&lt;&gt;"", ISERR(_xlfn.NUMBERVALUE(CP317))), "El valor plan complementario debe ser un número válido. ", "")
)</f>
        <v/>
      </c>
      <c r="HW317" s="46">
        <f>IF($DS317,
IF(CQ317="","Debes escribir el porcentaje del aporte a pensión. ",
IF( ISERR(_xlfn.NUMBERVALUE(CQ317)), "El valor del porcentaje del aporte a pensión debe ser un número válido. ", "")
)
)</f>
        <v/>
      </c>
      <c r="HX317" s="46">
        <f>IF($DS317,
IF(CR317="","Debes escribir el valor del aporte a pensión. ",
IF( ISERR(_xlfn.NUMBERVALUE(CR317)), "El valor del aporte a salud debe ser un número válido. ", "")
)
)</f>
        <v/>
      </c>
      <c r="HY317" s="46">
        <f>IF($DS317,
IF( AND(CS317&lt;&gt;"", ISERR(_xlfn.NUMBERVALUE(CS317))), "El valor pensión voluntaria debe ser un número válido. ", "")
)</f>
        <v/>
      </c>
      <c r="HZ317" s="46">
        <f>CONCATENATE(CT317,CU317,CV317,CW317)&lt;&gt;""</f>
        <v/>
      </c>
      <c r="IA317" s="46">
        <f>IF(AND($DS317,HZ317),
IF(CT317="","Debes escribir el % del fondo de seguridad pensional. ",
IF( ISERR(_xlfn.NUMBERVALUE(CT317)), "El % del fondo de seguridad debe ser un número válido. ", "")
),
""
)</f>
        <v/>
      </c>
      <c r="IB317" s="46">
        <f>IF(AND($DS317,HZ317),
IF(CU317="","Debes escribir el valor del aporte al fondo de solidaridad pensional. ",
IF( ISERR(_xlfn.NUMBERVALUE(CU317)), "El valor del aporte al fondo de solidaridad pensional debe ser un número válido. ", "")
),
""
)</f>
        <v/>
      </c>
      <c r="IC317" s="46">
        <f>IF(AND($DS317,HZ317),
IF(CV317="","Debes escribir el % del fondo de subsistencia. ",
IF( ISERR(_xlfn.NUMBERVALUE(CV317)), "El % del fondo de subsistencia debe ser un número válido. ", "")
),
""
)</f>
        <v/>
      </c>
      <c r="ID317" s="46">
        <f>IF(AND($DS317,HZ317),
IF(CW317="","Debes escribir el valor del fondo de subsistencia. ",
IF( ISERR(_xlfn.NUMBERVALUE(CW317)), "El valor del fondo de subsistencia debe ser un número válido. ", "")
),
""
)</f>
        <v/>
      </c>
      <c r="IE317" s="46">
        <f>CONCATENATE(CX317,CY317)&lt;&gt;""</f>
        <v/>
      </c>
      <c r="IF317" s="46">
        <f>IF(AND($DS317,IE317),
IF(CX317="","Debes escribir el % de sindicato. ",
IF( ISERR(_xlfn.NUMBERVALUE(CX317)), "El % de sindicato debe ser un número válido. ", "")
),
""
)</f>
        <v/>
      </c>
      <c r="IG317" s="46">
        <f>IF(AND($DS317,IE317),
IF(CY317="","Debes escribir el valor del sindicato. ",
IF( ISERR(_xlfn.NUMBERVALUE(CY317)), "El valor del sindicato debe ser un número válido. ", "")
),
""
)</f>
        <v/>
      </c>
      <c r="IH317" s="46">
        <f>IF($DS317,
IF( AND(CZ317&lt;&gt;"", ISERR(_xlfn.NUMBERVALUE(CZ317))), "El valor de sanción pública debe ser un número válido. ", "")
)</f>
        <v/>
      </c>
      <c r="II317" s="46">
        <f>IF($DS317,
IF( AND(DA317&lt;&gt;"", ISERR(_xlfn.NUMBERVALUE(DA317))), "El valor de sanción privada debe ser un número válido. ", "")
)</f>
        <v/>
      </c>
      <c r="IJ317" s="46">
        <f>CONCATENATE(DB317,DC317)&lt;&gt;""</f>
        <v/>
      </c>
      <c r="IK317" s="46">
        <f>IF(AND($DS317,IJ317),
IF(DB317="","Debes escribir la descripción de libranza. ",""),
""
)</f>
        <v/>
      </c>
      <c r="IL317" s="46">
        <f>IF(AND($DS317,IJ317),
IF(DC317="","Debes escribir la cuota libranza. ",
IF(ISERR(_xlfn.NUMBERVALUE(DC317)),"El valor de la cuota libranza debe ser un número válido. ","")
),
""
)</f>
        <v/>
      </c>
      <c r="IM317" s="46">
        <f>IF($DS317,
IF( AND(DD317&lt;&gt;"", ISERR(_xlfn.NUMBERVALUE(DD317))), "El valor de pagos a terceros debe ser un número válido. ", "")
)</f>
        <v/>
      </c>
      <c r="IN317" s="46">
        <f>IF($DS317,
IF( AND(DE317&lt;&gt;"", ISERR(_xlfn.NUMBERVALUE(DE317))), "El valor de anticipos debe ser un número válido. ", "")
)</f>
        <v/>
      </c>
      <c r="IO317" s="46">
        <f>IF($DS317,
IF( AND(DF317&lt;&gt;"", ISERR(_xlfn.NUMBERVALUE(DF317))), "El valor de AFC debe ser un número válido. ", "")
)</f>
        <v/>
      </c>
      <c r="IP317" s="46">
        <f>IF($DS317,
IF( AND(DG317&lt;&gt;"", ISERR(_xlfn.NUMBERVALUE(DG317))), "El valor de rete-fuente debe ser un número válido. ", "")
)</f>
        <v/>
      </c>
      <c r="IQ317" s="46">
        <f>IF($DS317,
IF( AND(DH317&lt;&gt;"", ISERR(_xlfn.NUMBERVALUE(DH317))), "El valor de cooperativa de trabajo debe ser un número válido. ", "")
)</f>
        <v/>
      </c>
      <c r="IR317" s="46">
        <f>IF($DS317,
IF( AND(DI317&lt;&gt;"", ISERR(_xlfn.NUMBERVALUE(DI317))), "El valor de embargo fiscal debe ser un número válido. ", "")
)</f>
        <v/>
      </c>
      <c r="IS317" s="46">
        <f>IF($DS317,
IF( AND(DJ317&lt;&gt;"", ISERR(_xlfn.NUMBERVALUE(DJ317))), "El valor de educación debe ser un número válido. ", "")
)</f>
        <v/>
      </c>
      <c r="IT317" s="46">
        <f>IF($DS317,
IF( AND(DK317&lt;&gt;"", ISERR(_xlfn.NUMBERVALUE(DK317))), "El valor de reintegro debe ser un número válido. ", "")
)</f>
        <v/>
      </c>
      <c r="IU317" s="46">
        <f>IF($DS317,
IF( AND(DL317&lt;&gt;"", ISERR(_xlfn.NUMBERVALUE(DL317))), "El valor de deuda debe ser un número válido. ", "")
)</f>
        <v/>
      </c>
      <c r="IV317" s="46">
        <f>IF($DS317,
IF( AND(DM317&lt;&gt;"", ISERR(_xlfn.NUMBERVALUE(DM317))), "El valor de otras deducciones debe ser un número válido. ", "")
)</f>
        <v/>
      </c>
      <c r="IW317" s="46">
        <f>IF($DS317,
IF(DN317="","Debes escribir el valor de los devengos totales. ",
IF( ISERR(_xlfn.NUMBERVALUE(DN317)), "El valor de los devengos totales debe ser un número válido. ", "")
)
)</f>
        <v/>
      </c>
      <c r="IX317" s="46">
        <f>IF($DS317,
IF(DO317="","Debes escribir el valor de las deducciones totales. ",
IF( ISERR(_xlfn.NUMBERVALUE(DO317)), "El valor de las deducciones totales debe ser un número válido. ", "")
)
)</f>
        <v/>
      </c>
      <c r="IY317" s="46">
        <f>IF($DS317,
IF(DP317="","Debes escribir el valor del salario total. ",
IF( ISERR(_xlfn.NUMBERVALUE(DP317)), "El valor del salario total debe ser un número válido. ", "")
)
)</f>
        <v/>
      </c>
    </row>
    <row r="318">
      <c r="B318" s="48" t="n">
        <v>306</v>
      </c>
      <c r="C318" s="61">
        <f>IF(AND(DS318,DP318&lt;&gt;""),
IF(DQ318="","OK","Error"),
""
)</f>
        <v/>
      </c>
      <c r="D318" s="53" t="n"/>
      <c r="E318" s="52" t="n"/>
      <c r="F318" s="112" t="n"/>
      <c r="G318" s="52" t="n"/>
      <c r="H318" s="53" t="n"/>
      <c r="I318" s="52" t="n"/>
      <c r="J318" s="52" t="n"/>
      <c r="K318" s="53" t="n"/>
      <c r="L318" s="55" t="n"/>
      <c r="M318" s="108" t="n"/>
      <c r="N318" s="56" t="n"/>
      <c r="O318" s="52" t="n"/>
      <c r="P318" s="52" t="n"/>
      <c r="Q318" s="52" t="n"/>
      <c r="R318" s="52" t="n"/>
      <c r="S318" s="52" t="n"/>
      <c r="T318" s="53" t="n"/>
      <c r="U318" s="52" t="n"/>
      <c r="V318" s="52" t="n"/>
      <c r="W318" s="55" t="n"/>
      <c r="X318" s="55" t="n"/>
      <c r="Y318" s="52" t="n"/>
      <c r="Z318" s="55" t="n"/>
      <c r="AA318" s="52" t="n"/>
      <c r="AB318" s="53" t="n"/>
      <c r="AC318" s="53" t="n"/>
      <c r="AD318" s="53" t="n"/>
      <c r="AE318" s="177" t="n"/>
      <c r="AF318" s="113" t="n"/>
      <c r="AG318" s="177" t="n"/>
      <c r="AH318" s="178" t="n"/>
      <c r="AI318" s="178" t="n"/>
      <c r="AJ318" s="178" t="n"/>
      <c r="AK318" s="114" t="n"/>
      <c r="AL318" s="178" t="n"/>
      <c r="AM318" s="114" t="n"/>
      <c r="AN318" s="178" t="n"/>
      <c r="AO318" s="114" t="n"/>
      <c r="AP318" s="178" t="n"/>
      <c r="AQ318" s="114" t="n"/>
      <c r="AR318" s="178" t="n"/>
      <c r="AS318" s="114" t="n"/>
      <c r="AT318" s="178" t="n"/>
      <c r="AU318" s="114" t="n"/>
      <c r="AV318" s="178" t="n"/>
      <c r="AW318" s="114" t="n"/>
      <c r="AX318" s="178" t="n"/>
      <c r="AY318" s="114" t="n"/>
      <c r="AZ318" s="178" t="n"/>
      <c r="BA318" s="114" t="n"/>
      <c r="BB318" s="178" t="n"/>
      <c r="BC318" s="114" t="n"/>
      <c r="BD318" s="178" t="n"/>
      <c r="BE318" s="178" t="n"/>
      <c r="BF318" s="178" t="n"/>
      <c r="BG318" s="59" t="n"/>
      <c r="BH318" s="178" t="n"/>
      <c r="BI318" s="114" t="n"/>
      <c r="BJ318" s="53" t="n"/>
      <c r="BK318" s="178" t="n"/>
      <c r="BL318" s="114" t="n"/>
      <c r="BM318" s="178" t="n"/>
      <c r="BN318" s="114" t="n"/>
      <c r="BO318" s="178" t="n"/>
      <c r="BP318" s="178" t="n"/>
      <c r="BQ318" s="178" t="n"/>
      <c r="BR318" s="178" t="n"/>
      <c r="BS318" s="178" t="n"/>
      <c r="BT318" s="178" t="n"/>
      <c r="BU318" s="178" t="n"/>
      <c r="BV318" s="178" t="n"/>
      <c r="BW318" s="178" t="n"/>
      <c r="BX318" s="178" t="n"/>
      <c r="BY318" s="178" t="n"/>
      <c r="BZ318" s="178" t="n"/>
      <c r="CA318" s="178" t="n"/>
      <c r="CB318" s="178" t="n"/>
      <c r="CC318" s="178" t="n"/>
      <c r="CD318" s="178" t="n"/>
      <c r="CE318" s="178" t="n"/>
      <c r="CF318" s="178" t="n"/>
      <c r="CG318" s="178" t="n"/>
      <c r="CH318" s="178" t="n"/>
      <c r="CI318" s="178" t="n"/>
      <c r="CJ318" s="178" t="n"/>
      <c r="CK318" s="53" t="n"/>
      <c r="CL318" s="178" t="n"/>
      <c r="CM318" s="178" t="n"/>
      <c r="CN318" s="60" t="n"/>
      <c r="CO318" s="177" t="n"/>
      <c r="CP318" s="178" t="n"/>
      <c r="CQ318" s="60" t="n"/>
      <c r="CR318" s="177" t="n"/>
      <c r="CS318" s="178" t="n"/>
      <c r="CT318" s="59" t="n"/>
      <c r="CU318" s="178" t="n"/>
      <c r="CV318" s="59" t="n"/>
      <c r="CW318" s="178" t="n"/>
      <c r="CX318" s="59" t="n"/>
      <c r="CY318" s="178" t="n"/>
      <c r="CZ318" s="178" t="n"/>
      <c r="DA318" s="178" t="n"/>
      <c r="DB318" s="53" t="n"/>
      <c r="DC318" s="178" t="n"/>
      <c r="DD318" s="178" t="n"/>
      <c r="DE318" s="178" t="n"/>
      <c r="DF318" s="178" t="n"/>
      <c r="DG318" s="178" t="n"/>
      <c r="DH318" s="178" t="n"/>
      <c r="DI318" s="178" t="n"/>
      <c r="DJ318" s="178" t="n"/>
      <c r="DK318" s="178" t="n"/>
      <c r="DL318" s="178" t="n"/>
      <c r="DM318" s="178" t="n"/>
      <c r="DN318" s="177" t="n"/>
      <c r="DO318" s="177" t="n"/>
      <c r="DP318" s="177" t="n"/>
      <c r="DQ318" s="76">
        <f>IF(AND(DS318,DP318&lt;&gt;""),
CONCATENATE(DT318,DU318,DV318,DW318,DX318,DY318,DZ318,EA318,EB318,EC318,ED318,EE318,EF318,EG318,EH318,EI318,EJ318,EK318,EL318,EM318,EN318,EO318,EP318,EQ318,ES318,ET318,EU318,EV318,EW318,EX318,EY318,EZ318,FA318,FC318,FD318,FF318,FG318,FI318,FJ318,FL318,FM318,FO318,FP318,FR318,FS318,FU318,FV318,FX318,FY318,GA318,GB318,GD318,GE318,GF318,GH318,GI318,GJ318,GL318,GM318,GN318,GP318,GQ318,GS318,GT318,GU318,GV318,GW318,GX318,GY318,GZ318,HA318,HB318,HC318,HD318,HE318,HF318,HG318,HH318,HI318,HJ318,HK318,HL318,HM318,HN318,HO318,HQ318,HR318,HS318,HT318,HU318,HV318,HW318,HX318,HY318,IA318,IB318,IC318,ID318,IF318,IG318,IH318,II318,IK318,IL318,IM318,IN318,IO318,IP318,IQ318,IR318,IS318,IT318,IU318,IV318,IW318,IX318,IY318,IZ318),
""
)</f>
        <v/>
      </c>
      <c r="DR318" s="53" t="n"/>
      <c r="DS318" s="46">
        <f>CONCATENATE(D318,$E318,$F318,$G318,H318,$I318,$J318,K318,$L318,$M318,N318,$O318,$P318,$Q318,$R318,$S318,T318,$U318,$V318,$W318,$X318,$Y318,$Z318,$AA318,AB318,AC318,AD318,$AE318,$AF318,$AG318,AH318,AI318,AJ318,AK318,AL318,AM318,AN318,AO318,AP318,AQ318,AR318,AS318,AT318,AU318,AV318,AW318,AX318,AY318,AZ318,BA318,BB318,BC318,BD318,BE318,BF318,BG318,BH318,BI318,BJ318,BK318,BL318,BM318,BN318,BO318,BP318,BQ318,BR318,BS318,BT318,BU318,BV318,BW318,BX318,BY318,BZ318,CA318,CB318,CC318,CD318,CE318,CF318,CG318,CH318,CI318,CJ318,CK318,CL318,CM318,$CN318,$CO318,CP318,$CQ318,$CR318,CS318,CT318,CU318,CV318,CW318,CX318,CY318,CZ318,DA318,DB318,DC318,DD318,DE318,DF318,DG318,DH318,DI318,DJ318,DK318,DL318,DM318,$DN318,$DO318,$DP318,DR318)&lt;&gt;""</f>
        <v/>
      </c>
      <c r="DT318" s="46">
        <f>IF(AND($DS318,$E$4&lt;&gt;""),
IF(LEFT($E$4,2) = "1.",
IF(D318&lt;&gt;"","El CUNE sólo se envía en operaciones de novedad o ajuste. ",""),
IF(D318="","Debes escribir un CUNE válido para realizar operaciones de novedad o ajuste. ","")),
""
)</f>
        <v/>
      </c>
      <c r="DU318" s="46">
        <f>IF($DS318,
IF(E318="","Debes seleccionar el tipo de documento del empleado. ",
IF(_xlfn.IFNA(VLOOKUP(E318,TIPO_DE_DOCUMENTO,1,FALSE),-1)=-1,"El tipo de documento no es válido (por favor seleccionarlo de la lista). ","")
)
)</f>
        <v/>
      </c>
      <c r="DV318" s="46">
        <f>IF($DS318,
IF(F318="","Debes escribir el número de documento del empleado. ","")
)</f>
        <v/>
      </c>
      <c r="DW318" s="46">
        <f>IF($DS318,
IF(G318="","Debes escribir el primer nombre del empleado. ","")
)</f>
        <v/>
      </c>
      <c r="DY318" s="46">
        <f>IF($DS318,
IF(I318="","Debes escribir el primer apellido del empleado. ","")
)</f>
        <v/>
      </c>
      <c r="DZ318" s="46">
        <f>IF($DS318,
IF(J318="","Debes escribir el segundo apellido del empleado. ","")
)</f>
        <v/>
      </c>
      <c r="EB318" s="46">
        <f>IF($DS318,
IF(L318="","Debes escribir la fecha de ingreso del empleado. ",
IF(ISERR(DATE(YEAR(L318),MONTH(L318),DAY(L318))), "El valor ingresado en fecha de ingreso no tiene un formato válido. ","")
)
)</f>
        <v/>
      </c>
      <c r="EC318" s="46">
        <f>IF($DS318,
IF(M318="","Debes escribir el tiempo laborado. ",
IF( IFERROR(INT(M318),1.1) &lt;&gt; IFERROR(_xlfn.NUMBERVALUE(M318),1), "El valor de los días trabajados debe ser un número entero. ", "")
)
)</f>
        <v/>
      </c>
      <c r="ED318" s="46">
        <f>IF($DS318,
IF( AND(N318&lt;&gt;"", ISERR(DATE(YEAR(N318),MONTH(N318),DAY(N318))) ), "El valor ingresado en fecha de ingreso no tiene un formato válido. ",
IF( AND(N318&lt;&gt;"", $E$6&lt;&gt;"", DATE(YEAR(N318), MONTH(N318), 1) &lt;&gt; IFERROR(DATE(MID($E$6, 1, 4), MID($E$6, 6, 2),1), "1/1/1900") ), "La fecha de retiro debe estar dentro del período liquidado. ", "")
)
)</f>
        <v/>
      </c>
      <c r="EE318" s="46">
        <f>IF($DS318,
IF(O318="","Debes seleccionar el tipo de trabajador. ",
IF(_xlfn.IFNA(VLOOKUP(O318,TIPO_DE_TRABAJADOR,1,FALSE),-1)=-1,"El tipo de trabajador no es válido (por favor seleccionarlo de la lista). ","")
)
)</f>
        <v/>
      </c>
      <c r="EF318" s="46">
        <f>IF($DS318,
IF(P318="","Debes seleccionar si es un trabajador dependiente pensionado por vejez. ",
IF(_xlfn.IFNA(VLOOKUP(P318,SUBTIPO_DE_TRABAJADOR,1,FALSE),-1)=-1,"El tipo de trabajador dependiente pensionado por vejez no es válido (por favor seleccionarlo de la lista). ","")
)
)</f>
        <v/>
      </c>
      <c r="EG318" s="46">
        <f>IF($DS318,
IF(Q318="","Debes seleccionar el tipo de contrato del trabajador. ",
IF(_xlfn.IFNA(VLOOKUP(Q318,TIPO_DE_CONTRATO,1,FALSE),-1)=-1,"El tipo de contrato del trabajador no es válido (por favor seleccionarlo de la lista). ","")
)
)</f>
        <v/>
      </c>
      <c r="EH318" s="46">
        <f>IF($DS318,
IF(R318="","Debes seleccionar si es un salario integral. ",
IF(_xlfn.IFNA(VLOOKUP(R318,SI_NO,1,FALSE),-1)=-1,"Valor no válido para salario integral (por favor seleccionarlo de la lista). ","")
)
)</f>
        <v/>
      </c>
      <c r="EI318" s="46">
        <f>IF($DS318,
IF(S318="","Debes seleccionar si el trabajador realiza actividades de riesgo. ",
IF(_xlfn.IFNA(VLOOKUP(S318,SI_NO,1,FALSE),-1)=-1,"Valor no válido para actividad de alto riesgo (por favor seleccionarlo de la lista). ","")
)
)</f>
        <v/>
      </c>
      <c r="EK318" s="46">
        <f>IF($DS318,
IF(U318="","Debes escribir el código del municipio de residencia del trabajador. ",
IF(_xlfn.IFNA(VLOOKUP(U318,MUNICIPIO,1,FALSE),-1)=-1,"El municipio de residencia del trabajador es inválido (por favor seleccionarlo de la lista). ","")
)
)</f>
        <v/>
      </c>
      <c r="EL318" s="46">
        <f>IF($DS318,
IF(V318="","Debes escribir el la dirección de residendia del trabajador. ","")
)</f>
        <v/>
      </c>
      <c r="EM318" s="46">
        <f>IF($DS318,
IF(W318="","Debes escribir la fecha de inicio de la liquidación. ",
IF(ISERR(DATE(YEAR(W318),MONTH(W318),DAY(W318))),"El valor ingresado en fecha de inicio de liquidación no tiene un formato válido. ",
IF( AND($E$6&lt;&gt;"", DATE(YEAR(W318), MONTH(W318), 1) &lt;&gt; IFERROR(DATE(MID($E$6, 1, 4), MID($E$6, 6, 2),1), "1/1/1900") ), "La fecha de inicio de la liquidación debe estar dentro del período liquidado. ", "")
)
)
)</f>
        <v/>
      </c>
      <c r="EN318" s="46">
        <f>IF($DS318,
IF(X318="","Debes escribir la fecha de fin de la liquidación. ",
IF(ISERR(DATE(YEAR(X318),MONTH(X318),DAY(X318))),"El valor ingresado en fecha de fin de liquidación no tiene un formato válido. ",
IF( AND($E$6&lt;&gt;"", DATE(YEAR(X318), MONTH(X318), 1) &lt;&gt; IFERROR(DATE(MID($E$6, 1, 4), MID($E$6, 6, 2),1), "1/1/1900") ), "La fecha de fin de la liquidación debe estar dentro del período liquidado. ", "")
)
)
)</f>
        <v/>
      </c>
      <c r="EO318" s="46">
        <f>IF($DS318,
IF(Y318="","Debes escribir la frecuencia de pago del trabajador. ",
IF(_xlfn.IFNA(VLOOKUP(Y318,PERÍODO_DE_NÓMINA,1,FALSE),-1)=-1,"La frecuencia de pago es inválida (por favor seleccionarlo de la lista). ","")
)
)</f>
        <v/>
      </c>
      <c r="EP318" s="46">
        <f>IF($DS318,
IF(Z318="","Debes escribir la fecha de pago. ",
IF(ISERR(DATE(YEAR(Z318),MONTH(Z318),DAY(Z318))), "El valor ingresado en fecha de pago no tiene un formato válido. ","")
)
)</f>
        <v/>
      </c>
      <c r="EQ318" s="46">
        <f>IF($DS318,
IF(AA318="","Debes escribir el medio de pago. ",
IF(_xlfn.IFNA(VLOOKUP(AA318,MEDIOS_DE_PAGO,1,FALSE),-1)=-1,"El medio de pago es inválido (por favor seleccionarlo de la lista). ","")
)
)</f>
        <v/>
      </c>
      <c r="ER318" s="46">
        <f>OR(AA318='Tablas '!$T$4,AA318='Tablas '!$T$7,AA318='Tablas '!$T$8,AA318='Tablas '!$T$11)</f>
        <v/>
      </c>
      <c r="ES318" s="46">
        <f>IF(AND($DS318,ER318),
IF(AB318="","Debes escribir la entidad bancaria. ",""),
""
)</f>
        <v/>
      </c>
      <c r="ET318" s="46">
        <f>IF(AND($DS318,ER318),
IF(AC318="","Debes escribir el tipo de cuenta bancaria. ",
IF(_xlfn.IFNA(VLOOKUP(AC318,TIPO_DE_CUENTA,1,FALSE),-1)=-1,"El tipo de cuenta bancaria es inválida (por favor seleccionarlo de la lista). ","")
),
""
)</f>
        <v/>
      </c>
      <c r="EU318" s="46">
        <f>IF(AND($DS318,ER318),
IF(AD318="","Debes escribir el número de cuenta bancaria. ",""),
""
)</f>
        <v/>
      </c>
      <c r="EV318" s="46">
        <f>IF($DS318,
IF(AE318="","Debes escribir el valor del sueldo básico. ",
IF( ISERR(_xlfn.NUMBERVALUE(AE318)), "El valor del sueldo básico debe ser un número válido. ", "")
)
)</f>
        <v/>
      </c>
      <c r="EW318" s="46">
        <f>IF($DS318,
IF(AF318="","Debes escribir el número de días trabajados. ",
IF( IFERROR(INT(AF318),1.1) &lt;&gt; IFERROR(_xlfn.NUMBERVALUE(AF318),1), "La cantidad de días trabajados debe ser un número entero. ", "")
)
)</f>
        <v/>
      </c>
      <c r="EX318" s="46">
        <f>IF($DS318,
IF(AG318="","Debes escribir el valor del sueldo trabajado. ",
IF( ISERR(_xlfn.NUMBERVALUE(AG318)), "El valor del sueldo trabajado debe ser un número válido. ", "")
)
)</f>
        <v/>
      </c>
      <c r="EY318" s="46">
        <f>IF($DS318,
IF( AND(AH318&lt;&gt;"", ISERR(_xlfn.NUMBERVALUE(AH318))), "El valor del auxilio de transporte debe ser un número válido. ", "")
)</f>
        <v/>
      </c>
      <c r="EZ318" s="46">
        <f>IF($DS318,
IF( AND(AI318&lt;&gt;"", ISERR(_xlfn.NUMBERVALUE(AI318))), "El valor de viáticos salariales debe ser un número válido. ", "")
)</f>
        <v/>
      </c>
      <c r="FA318" s="46">
        <f>IF($DS318,
IF( AND(AJ318&lt;&gt;"", ISERR(_xlfn.NUMBERVALUE(AJ318))), "El valor de viáticos NO salariales debe ser un número válido. ", "")
)</f>
        <v/>
      </c>
      <c r="FB318" s="46">
        <f>CONCATENATE(AK318,AL318)&lt;&gt;""</f>
        <v/>
      </c>
      <c r="FC318" s="46">
        <f>IF(AND($DS318,FB318),
IF(AK318="","Debes escribir el número de horas extras diurnas. ",
IF( IFERROR(INT(AK318),1.1) &lt;&gt; IFERROR(_xlfn.NUMBERVALUE(AK318),1), "La cantidad de horas extras diurnas debe ser un número entero. ", "")
),
""
)</f>
        <v/>
      </c>
      <c r="FD318" s="46">
        <f>IF(AND($DS318,FB318),
IF(AL318="","Debes escribir el valor de las horas extras diurnas. ",
IF( ISERR(_xlfn.NUMBERVALUE(AL318)), "El valor de las horas extras duirnas debe ser un número válido. ", "")
),
""
)</f>
        <v/>
      </c>
      <c r="FE318" s="46">
        <f>CONCATENATE(AM318,AN318)&lt;&gt;""</f>
        <v/>
      </c>
      <c r="FF318" s="46">
        <f>IF(AND($DS318,FE318),
IF(AM318="","Debes escribir el número de horas extras nocturnas. ",
IF( IFERROR(INT(AM318),1.1) &lt;&gt; IFERROR(_xlfn.NUMBERVALUE(AM318),1), "La cantidad de horas extras nocturnas debe ser un número entero. ", "")
),
""
)</f>
        <v/>
      </c>
      <c r="FG318" s="46">
        <f>IF(AND($DS318,FE318),
IF(AN318="","Debes escribir el valor de las horas extras nocturnas. ",
IF( ISERR(_xlfn.NUMBERVALUE(AN318)), "El valor de las horas extras nocturnas debe ser un número válido. ", "")
),
""
)</f>
        <v/>
      </c>
      <c r="FH318" s="46">
        <f>CONCATENATE(AO318,AP318)&lt;&gt;""</f>
        <v/>
      </c>
      <c r="FI318" s="46">
        <f>IF(AND($DS318,FH318),
IF(AO318="","Debes escribir el número de horas extras diurnas dominicales y festivas. ",
IF( IFERROR(INT(AO318),1.1) &lt;&gt; IFERROR(_xlfn.NUMBERVALUE(AO318),1), "La cantidad de horas extras diurnas dominicales y festivas debe ser un número entero. ", "")
),
""
)</f>
        <v/>
      </c>
      <c r="FJ318" s="46">
        <f>IF(AND($DS318,FH318),
IF(AP318="","Debes escribir el valor de las horas extras diurnas dominicales y festivas. ",
IF( ISERR(_xlfn.NUMBERVALUE(AP318)), "El valor de las horas extras diurnas dominicales y festivas debe ser un número válido. ", "")
),
""
)</f>
        <v/>
      </c>
      <c r="FK318" s="46">
        <f>CONCATENATE(AQ318,AR318)&lt;&gt;""</f>
        <v/>
      </c>
      <c r="FL318" s="46">
        <f>IF(AND($DS318,FK318),
IF(AQ318="","Debes escribir el número de horas extras nocturnas dominicales y festivas. ",
IF( IFERROR(INT(AQ318),1.1) &lt;&gt; IFERROR(_xlfn.NUMBERVALUE(AQ318),1), "La cantidad de horas extras nocturnas dominicales y festivas debe ser un número entero. ", "")
),
""
)</f>
        <v/>
      </c>
      <c r="FM318" s="46">
        <f>IF(AND($DS318,FK318),
IF(AR318="","Debes escribir el valor de las horas extras nocturnas dominicales y festivas. ",
IF( ISERR(_xlfn.NUMBERVALUE(AR318)), "El valor de las horas extras nocturnas dominicales y festivas debe ser un número válido. ", "")
),
""
)</f>
        <v/>
      </c>
      <c r="FN318" s="46">
        <f>CONCATENATE(AS318,AT318)&lt;&gt;""</f>
        <v/>
      </c>
      <c r="FO318" s="46">
        <f>IF(AND($DS318,FN318),
IF(AS318="","Debes escribir el número de horas recargo nocturno. ",
IF( IFERROR(INT(AS318),1.1) &lt;&gt; IFERROR(_xlfn.NUMBERVALUE(AS318),1), "La cantidad de horas recargo nocturno debe ser un número entero. ", "")
),
""
)</f>
        <v/>
      </c>
      <c r="FP318" s="46">
        <f>IF(AND($DS318,FN318),
IF(AT318="","Debes escribir el valor de las horas recargo nocturno. ",
IF( ISERR(_xlfn.NUMBERVALUE(AT318)), "El valor de las horas recargo nocturno debe ser un número válido. ", "")
),
""
)</f>
        <v/>
      </c>
      <c r="FQ318" s="46">
        <f>CONCATENATE(AU318,AV318)&lt;&gt;""</f>
        <v/>
      </c>
      <c r="FR318" s="46">
        <f>IF(AND($DS318,FQ318),
IF(AU318="","Debes escribir el número de horas recargo diurno dominical y festivo. ",
IF( IFERROR(INT(AU318),1.1) &lt;&gt; IFERROR(_xlfn.NUMBERVALUE(AU318),1), "La cantidad de horas recargo diurno dominical y festivo debe ser un número entero. ", "")
),
""
)</f>
        <v/>
      </c>
      <c r="FS318" s="46">
        <f>IF(AND($DS318,FQ318),
IF(AV318="","Debes escribir el valor de las horas recargo diurno dominical y festivo. ",
IF( ISERR(_xlfn.NUMBERVALUE(AV318)), "El valor de las horas recargo diurno dominical y festivo debe ser un número válido. ", "")
),
""
)</f>
        <v/>
      </c>
      <c r="FT318" s="46">
        <f>CONCATENATE(AW318,AX318)&lt;&gt;""</f>
        <v/>
      </c>
      <c r="FU318" s="46">
        <f>IF(AND($DS318,FT318),
IF(AW318="","Debes escribir el número de horas recargo nocturno dominical y festivo. ",
IF( IFERROR(INT(AW318),1.1) &lt;&gt; IFERROR(_xlfn.NUMBERVALUE(AW318),1), "La cantidad de horas recargo nocturno dominical y festivo debe ser un número entero. ", "")
),
""
)</f>
        <v/>
      </c>
      <c r="FV318" s="46">
        <f>IF(AND($DS318,FT318),
IF(AX318="","Debes escribir el valor de las horas recargo nocturno dominical y festivo. ",
IF( ISERR(_xlfn.NUMBERVALUE(AX318)), "El valor de las horas recargo nocturno dominical y festivo debe ser un número válido. ", "")
),
""
)</f>
        <v/>
      </c>
      <c r="FW318" s="46">
        <f>CONCATENATE(AY318,AZ318)&lt;&gt;""</f>
        <v/>
      </c>
      <c r="FX318" s="46">
        <f>IF(AND($DS318,FW318),
IF(AY318="","Debes escribir el número de días de vacaciones comunes. ",
IF( IFERROR(INT(AY318),1.1) &lt;&gt; IFERROR(_xlfn.NUMBERVALUE(AY318),1), "La cantidad de días de vacaciones comunes debe ser un número entero. ", "")
),
""
)</f>
        <v/>
      </c>
      <c r="FY318" s="46">
        <f>IF(AND($DS318,FW318),
IF(AZ318="","Debes escribir el valor de las vacaciones comunes. ",
IF( ISERR(_xlfn.NUMBERVALUE(AZ318)), "El valor de las vacaciones comunes debe ser un número válido. ", "")
),
""
)</f>
        <v/>
      </c>
      <c r="FZ318" s="46">
        <f>CONCATENATE(BA318,BB318)&lt;&gt;""</f>
        <v/>
      </c>
      <c r="GA318" s="46">
        <f>IF(AND($DS318,FZ318),
IF(BA318="","Debes escribir el número de días de vacaciones compensadas. ",
IF( IFERROR(INT(BA318),1.1) &lt;&gt; IFERROR(_xlfn.NUMBERVALUE(BA318),1), "La cantidad de días de vacaciones compensadas debe ser un número entero. ", "")
),
""
)</f>
        <v/>
      </c>
      <c r="GB318" s="46">
        <f>IF(AND($DS318,FZ318),
IF(BB318="","Debes escribir el valor de las vacaciones compensadas. ",
IF( ISERR(_xlfn.NUMBERVALUE(BB318)), "El valor de las vacaciones compensadas debe ser un número válido. ", "")
),
""
)</f>
        <v/>
      </c>
      <c r="GC318" s="46">
        <f>CONCATENATE(BC318,BD318)&lt;&gt;""</f>
        <v/>
      </c>
      <c r="GD318" s="46">
        <f>IF(AND($DS318,GC318),
IF(BC318="","Debes escribir el número de días de prima salarial. ",
IF( IFERROR(INT(BC318),1.1) &lt;&gt; IFERROR(_xlfn.NUMBERVALUE(BC318),1), "La cantidad de días de prima salarial debe ser un número entero. ", "")
),
""
)</f>
        <v/>
      </c>
      <c r="GE318" s="46">
        <f>IF(AND($DS318,GC318),
IF(BD318="","Debes escribir el valor de los días de prima salarial. ",
IF( ISERR(_xlfn.NUMBERVALUE(BD318)), "El valor de los días de prima salarial debe ser un número válido. ", "")
),
""
)</f>
        <v/>
      </c>
      <c r="GF318" s="46">
        <f>IF($DS318,
IF( AND(BE318&lt;&gt;"", ISERR(_xlfn.NUMBERVALUE(BE318))), "El valor de la prima NO saliarial debe ser un número válido. ", "")
)</f>
        <v/>
      </c>
      <c r="GG318" s="46">
        <f>CONCATENATE(BF318,BG318,BH318)&lt;&gt;""</f>
        <v/>
      </c>
      <c r="GH318" s="46">
        <f>IF(AND($DS318,GG318),
IF(BF318="","Debes escribir el valor de las cesantías. ",
IF( ISERR(_xlfn.NUMBERVALUE(BF318)), "El valor de las cesantías debe ser un número válido. ", "")
),
""
)</f>
        <v/>
      </c>
      <c r="GI318" s="46">
        <f>IF(AND($DS318,GG318),
IF(BG318="","Debes escribir el % de cesantías. ",
IF( ISERR(_xlfn.NUMBERVALUE(BG318)), "El % de cesantías debe ser un número válido. ", "")
),
""
)</f>
        <v/>
      </c>
      <c r="GJ318" s="46">
        <f>IF(AND($DS318,GG318),
IF(BH318="","Debes escribir el valor de intereses de cesantías. ",
IF( ISERR(_xlfn.NUMBERVALUE(BH318)), "El valor de intereses de cesantías debe ser un número válido. ", "")
),
""
)</f>
        <v/>
      </c>
      <c r="GK318" s="46">
        <f>CONCATENATE(BI318,BJ318,BK318)&lt;&gt;""</f>
        <v/>
      </c>
      <c r="GL318" s="46">
        <f>IF(AND($DS318,GK318),
IF(BI318="","Debes escribir el número de días de incapacidad. ",
IF( IFERROR(INT(BI318),1.1) &lt;&gt; IFERROR(_xlfn.NUMBERVALUE(BI318),1), "La cantidad de días de incapacidad debe ser un número entero. ", "")
),
""
)</f>
        <v/>
      </c>
      <c r="GM318" s="46">
        <f>IF(AND($DS318,GK318),
IF(BJ318="","Debes escribir el tipo de incapacidad. ",
IF(_xlfn.IFNA(VLOOKUP(BJ318,TIPO_DE_INCAPACIDAD,1,FALSE),-1)=-1,"El tipo de incapacidad es inválida (por favor seleccionarlo de la lista). ","")
),
""
)</f>
        <v/>
      </c>
      <c r="GN318" s="46">
        <f>IF(AND($DS318,GK318),
IF(BK318="","Debes escribir el valor de la incapacidad. ",
IF( ISERR(_xlfn.NUMBERVALUE(BK318)), "El valor de la incapacidad debe ser un número válido. ", "")
),
""
)</f>
        <v/>
      </c>
      <c r="GO318" s="46">
        <f>CONCATENATE(BL318,BM318)&lt;&gt;""</f>
        <v/>
      </c>
      <c r="GP318" s="46">
        <f>IF(AND($DS318,GO318),
IF(BL318="","Debes escribir el número de días de licencia de maternidad o paternidad. ",
IF( IFERROR(INT(BL318),1.1) &lt;&gt; IFERROR(_xlfn.NUMBERVALUE(BL318),1), "La cantidad de días de licencia de maternidad o paternidad debe ser un número entero. ", "")
),
""
)</f>
        <v/>
      </c>
      <c r="GQ318" s="46">
        <f>IF(AND($DS318,GO318),
IF(BM318="","Debes escribir el valor de la licencia de maternidad o paternidad. ",
IF( ISERR(_xlfn.NUMBERVALUE(BM318)), "El valor de la licencia de maternidad o paternidad debe ser un número válido. ", "")
),
""
)</f>
        <v/>
      </c>
      <c r="GR318" s="46">
        <f>CONCATENATE(BN318,BO318)&lt;&gt;""</f>
        <v/>
      </c>
      <c r="GS318" s="46">
        <f>IF(AND($DS318,GR318),
IF(BN318="","Debes escribir el número de días de licencia remunerada. ",
IF( IFERROR(INT(BN318),1.1) &lt;&gt; IFERROR(_xlfn.NUMBERVALUE(BN318),1), "La cantidad de días de licencia remunerada debe ser un número entero. ", "")
),
""
)</f>
        <v/>
      </c>
      <c r="GT318" s="46">
        <f>IF(AND($DS318,GR318),
IF(BO318="","Debes escribir el valor de la licencia remunerada. ",
IF( ISERR(_xlfn.NUMBERVALUE(BO318)), "El valor de la licencia remunerada debe ser un número válido. ", "")
),
""
)</f>
        <v/>
      </c>
      <c r="GU318" s="46">
        <f>IF($DS318,
IF( AND(BP318&lt;&gt;"", ISERR(_xlfn.NUMBERVALUE(BP318))), "El valor de la licencia NO remunerada debe ser un número válido. ", "")
)</f>
        <v/>
      </c>
      <c r="GV318" s="46">
        <f>IF($DS318,
IF( AND(BQ318&lt;&gt;"", ISERR(_xlfn.NUMBERVALUE(BQ318))), "El valor de auxilios salariales debe ser un número válido. ", "")
)</f>
        <v/>
      </c>
      <c r="GW318" s="46">
        <f>IF($DS318,
IF( AND(BR318&lt;&gt;"", ISERR(_xlfn.NUMBERVALUE(BR318))), "El valor de auxilios NO salariales debe ser un número válido. ", "")
)</f>
        <v/>
      </c>
      <c r="GX318" s="46">
        <f>IF($DS318,
IF( AND(BS318&lt;&gt;"", ISERR(_xlfn.NUMBERVALUE(BS318))), "El valor de bonos salariales debe ser un número válido. ", "")
)</f>
        <v/>
      </c>
      <c r="GY318" s="46">
        <f>IF($DS318,
IF( AND(BT318&lt;&gt;"", ISERR(_xlfn.NUMBERVALUE(BT318))), "El valor de bonos NO salariales debe ser un número válido. ", "")
)</f>
        <v/>
      </c>
      <c r="GZ318" s="46">
        <f>IF($DS318,
IF( AND(BU318&lt;&gt;"", ISERR(_xlfn.NUMBERVALUE(BU318))), "El valor de bonos salariales de alimentación debe ser un número válido. ", "")
)</f>
        <v/>
      </c>
      <c r="HA318" s="46">
        <f>IF($DS318,
IF( AND(BV318&lt;&gt;"", ISERR(_xlfn.NUMBERVALUE(BV318))), "El valor de bonos NO salariales de alimentación debe ser un número válido. ", "")
)</f>
        <v/>
      </c>
      <c r="HB318" s="46">
        <f>IF($DS318,
IF( AND(BW318&lt;&gt;"", ISERR(_xlfn.NUMBERVALUE(BW318))), "El valor de bonificaciones salariales debe ser un número válido. ", "")
)</f>
        <v/>
      </c>
      <c r="HC318" s="46">
        <f>IF($DS318,
IF( AND(BX318&lt;&gt;"", ISERR(_xlfn.NUMBERVALUE(BX318))), "El valor de bonificaciones NO salariales debe ser un número válido. ", "")
)</f>
        <v/>
      </c>
      <c r="HD318" s="46">
        <f>IF($DS318,
IF( AND(BY318&lt;&gt;"", ISERR(_xlfn.NUMBERVALUE(BY318))), "El valor de compensaciones ordinarias debe ser un número válido. ", "")
)</f>
        <v/>
      </c>
      <c r="HE318" s="46">
        <f>IF($DS318,
IF( AND(BZ318&lt;&gt;"", ISERR(_xlfn.NUMBERVALUE(BZ318))), "El valor de compensaciones extraordinarias debe ser un número válido. ", "")
)</f>
        <v/>
      </c>
      <c r="HF318" s="46">
        <f>IF($DS318,
IF( AND(CA318&lt;&gt;"", ISERR(_xlfn.NUMBERVALUE(CA318))), "El valor de comisiones debe ser un número válido. ", "")
)</f>
        <v/>
      </c>
      <c r="HG318" s="46">
        <f>IF($DS318,
IF( AND(CB318&lt;&gt;"", ISERR(_xlfn.NUMBERVALUE(CB318))), "El valor de ausencia por huega debe ser un número válido. ", "")
)</f>
        <v/>
      </c>
      <c r="HH318" s="46">
        <f>IF($DS318,
IF( AND(CC318&lt;&gt;"", ISERR(_xlfn.NUMBERVALUE(CC318))), "El valor de anticipos debe ser un número válido. ", "")
)</f>
        <v/>
      </c>
      <c r="HI318" s="46">
        <f>IF($DS318,
IF( AND(CD318&lt;&gt;"", ISERR(_xlfn.NUMBERVALUE(CD318))), "El valor de pagos a terceros debe ser un número válido. ", "")
)</f>
        <v/>
      </c>
      <c r="HJ318" s="46">
        <f>IF($DS318,
IF( AND(CE318&lt;&gt;"", ISERR(_xlfn.NUMBERVALUE(CE318))), "El valor de dotación debe ser un número válido. ", "")
)</f>
        <v/>
      </c>
      <c r="HK318" s="46">
        <f>IF($DS318,
IF( AND(CF318&lt;&gt;"", ISERR(_xlfn.NUMBERVALUE(CF318))), "El valor de apoyo sostenibilidad debe ser un número válido. ", "")
)</f>
        <v/>
      </c>
      <c r="HL318" s="46">
        <f>IF($DS318,
IF( AND(CG318&lt;&gt;"", ISERR(_xlfn.NUMBERVALUE(CG318))), "El valor de teletrabajo debe ser un número válido. ", "")
)</f>
        <v/>
      </c>
      <c r="HM318" s="46">
        <f>IF($DS318,
IF( AND(CH318&lt;&gt;"", ISERR(_xlfn.NUMBERVALUE(CH318))), "El valor de bonificación de retiro debe ser un número válido. ", "")
)</f>
        <v/>
      </c>
      <c r="HN318" s="46">
        <f>IF($DS318,
IF( AND(CI318&lt;&gt;"", ISERR(_xlfn.NUMBERVALUE(CI318))), "El valor de indemnización de retiro debe ser un número válido. ", "")
)</f>
        <v/>
      </c>
      <c r="HO318" s="46">
        <f>IF($DS318,
IF( AND(CJ318&lt;&gt;"", ISERR(_xlfn.NUMBERVALUE(CJ318))), "El valor de reintegros debe ser un número válido. ", "")
)</f>
        <v/>
      </c>
      <c r="HP318" s="46">
        <f>CONCATENATE(CK318,CL318,CM318)&lt;&gt;""</f>
        <v/>
      </c>
      <c r="HQ318" s="46">
        <f>IF(AND($DS318,HP318),
IF(CK318="","Debes escribir la descripción de otro concepto no categorizado. ",""),
""
)</f>
        <v/>
      </c>
      <c r="HR318" s="46">
        <f>IF(AND($DS318,HP318),
IF(CONCATENATE(CL318,CM318)="","Debes escribir al menos un valor de concepto no categorizado (salarial o no salarial). ",
IF(ISERR(_xlfn.NUMBERVALUE(CL318)),"El valor salarial concepto no categorizado debe ser un número válido. ","")
),
""
)</f>
        <v/>
      </c>
      <c r="HS318" s="46">
        <f>IF(AND($DS318,HP318),
IF(CONCATENATE(CL318,CM318)="","Debes escribir al menos un valor de concepto no categorizado (salarial o no salarial). ",
IF(ISERR(_xlfn.NUMBERVALUE(CM318)),"El valor NO salarial concepto no categorizado debe ser un número válido. ","")
),
""
)</f>
        <v/>
      </c>
      <c r="HT318" s="46">
        <f>IF($DS318,
IF(CN318="","Debes escribir el porcentaje del aporte a salud. ",
IF( ISERR(_xlfn.NUMBERVALUE(CN318)), "El valor del porcentaje del aporte a salud debe ser un número válido. ", "")
)
)</f>
        <v/>
      </c>
      <c r="HU318" s="46">
        <f>IF($DS318,
IF(CO318="","Debes escribir el valor del aporte a salud. ",
IF( ISERR(_xlfn.NUMBERVALUE(CO318)), "El valor del aporte a salud debe ser un número válido. ", "")
)
)</f>
        <v/>
      </c>
      <c r="HV318" s="46">
        <f>IF($DS318,
IF( AND(CP318&lt;&gt;"", ISERR(_xlfn.NUMBERVALUE(CP318))), "El valor plan complementario debe ser un número válido. ", "")
)</f>
        <v/>
      </c>
      <c r="HW318" s="46">
        <f>IF($DS318,
IF(CQ318="","Debes escribir el porcentaje del aporte a pensión. ",
IF( ISERR(_xlfn.NUMBERVALUE(CQ318)), "El valor del porcentaje del aporte a pensión debe ser un número válido. ", "")
)
)</f>
        <v/>
      </c>
      <c r="HX318" s="46">
        <f>IF($DS318,
IF(CR318="","Debes escribir el valor del aporte a pensión. ",
IF( ISERR(_xlfn.NUMBERVALUE(CR318)), "El valor del aporte a salud debe ser un número válido. ", "")
)
)</f>
        <v/>
      </c>
      <c r="HY318" s="46">
        <f>IF($DS318,
IF( AND(CS318&lt;&gt;"", ISERR(_xlfn.NUMBERVALUE(CS318))), "El valor pensión voluntaria debe ser un número válido. ", "")
)</f>
        <v/>
      </c>
      <c r="HZ318" s="46">
        <f>CONCATENATE(CT318,CU318,CV318,CW318)&lt;&gt;""</f>
        <v/>
      </c>
      <c r="IA318" s="46">
        <f>IF(AND($DS318,HZ318),
IF(CT318="","Debes escribir el % del fondo de seguridad pensional. ",
IF( ISERR(_xlfn.NUMBERVALUE(CT318)), "El % del fondo de seguridad debe ser un número válido. ", "")
),
""
)</f>
        <v/>
      </c>
      <c r="IB318" s="46">
        <f>IF(AND($DS318,HZ318),
IF(CU318="","Debes escribir el valor del aporte al fondo de solidaridad pensional. ",
IF( ISERR(_xlfn.NUMBERVALUE(CU318)), "El valor del aporte al fondo de solidaridad pensional debe ser un número válido. ", "")
),
""
)</f>
        <v/>
      </c>
      <c r="IC318" s="46">
        <f>IF(AND($DS318,HZ318),
IF(CV318="","Debes escribir el % del fondo de subsistencia. ",
IF( ISERR(_xlfn.NUMBERVALUE(CV318)), "El % del fondo de subsistencia debe ser un número válido. ", "")
),
""
)</f>
        <v/>
      </c>
      <c r="ID318" s="46">
        <f>IF(AND($DS318,HZ318),
IF(CW318="","Debes escribir el valor del fondo de subsistencia. ",
IF( ISERR(_xlfn.NUMBERVALUE(CW318)), "El valor del fondo de subsistencia debe ser un número válido. ", "")
),
""
)</f>
        <v/>
      </c>
      <c r="IE318" s="46">
        <f>CONCATENATE(CX318,CY318)&lt;&gt;""</f>
        <v/>
      </c>
      <c r="IF318" s="46">
        <f>IF(AND($DS318,IE318),
IF(CX318="","Debes escribir el % de sindicato. ",
IF( ISERR(_xlfn.NUMBERVALUE(CX318)), "El % de sindicato debe ser un número válido. ", "")
),
""
)</f>
        <v/>
      </c>
      <c r="IG318" s="46">
        <f>IF(AND($DS318,IE318),
IF(CY318="","Debes escribir el valor del sindicato. ",
IF( ISERR(_xlfn.NUMBERVALUE(CY318)), "El valor del sindicato debe ser un número válido. ", "")
),
""
)</f>
        <v/>
      </c>
      <c r="IH318" s="46">
        <f>IF($DS318,
IF( AND(CZ318&lt;&gt;"", ISERR(_xlfn.NUMBERVALUE(CZ318))), "El valor de sanción pública debe ser un número válido. ", "")
)</f>
        <v/>
      </c>
      <c r="II318" s="46">
        <f>IF($DS318,
IF( AND(DA318&lt;&gt;"", ISERR(_xlfn.NUMBERVALUE(DA318))), "El valor de sanción privada debe ser un número válido. ", "")
)</f>
        <v/>
      </c>
      <c r="IJ318" s="46">
        <f>CONCATENATE(DB318,DC318)&lt;&gt;""</f>
        <v/>
      </c>
      <c r="IK318" s="46">
        <f>IF(AND($DS318,IJ318),
IF(DB318="","Debes escribir la descripción de libranza. ",""),
""
)</f>
        <v/>
      </c>
      <c r="IL318" s="46">
        <f>IF(AND($DS318,IJ318),
IF(DC318="","Debes escribir la cuota libranza. ",
IF(ISERR(_xlfn.NUMBERVALUE(DC318)),"El valor de la cuota libranza debe ser un número válido. ","")
),
""
)</f>
        <v/>
      </c>
      <c r="IM318" s="46">
        <f>IF($DS318,
IF( AND(DD318&lt;&gt;"", ISERR(_xlfn.NUMBERVALUE(DD318))), "El valor de pagos a terceros debe ser un número válido. ", "")
)</f>
        <v/>
      </c>
      <c r="IN318" s="46">
        <f>IF($DS318,
IF( AND(DE318&lt;&gt;"", ISERR(_xlfn.NUMBERVALUE(DE318))), "El valor de anticipos debe ser un número válido. ", "")
)</f>
        <v/>
      </c>
      <c r="IO318" s="46">
        <f>IF($DS318,
IF( AND(DF318&lt;&gt;"", ISERR(_xlfn.NUMBERVALUE(DF318))), "El valor de AFC debe ser un número válido. ", "")
)</f>
        <v/>
      </c>
      <c r="IP318" s="46">
        <f>IF($DS318,
IF( AND(DG318&lt;&gt;"", ISERR(_xlfn.NUMBERVALUE(DG318))), "El valor de rete-fuente debe ser un número válido. ", "")
)</f>
        <v/>
      </c>
      <c r="IQ318" s="46">
        <f>IF($DS318,
IF( AND(DH318&lt;&gt;"", ISERR(_xlfn.NUMBERVALUE(DH318))), "El valor de cooperativa de trabajo debe ser un número válido. ", "")
)</f>
        <v/>
      </c>
      <c r="IR318" s="46">
        <f>IF($DS318,
IF( AND(DI318&lt;&gt;"", ISERR(_xlfn.NUMBERVALUE(DI318))), "El valor de embargo fiscal debe ser un número válido. ", "")
)</f>
        <v/>
      </c>
      <c r="IS318" s="46">
        <f>IF($DS318,
IF( AND(DJ318&lt;&gt;"", ISERR(_xlfn.NUMBERVALUE(DJ318))), "El valor de educación debe ser un número válido. ", "")
)</f>
        <v/>
      </c>
      <c r="IT318" s="46">
        <f>IF($DS318,
IF( AND(DK318&lt;&gt;"", ISERR(_xlfn.NUMBERVALUE(DK318))), "El valor de reintegro debe ser un número válido. ", "")
)</f>
        <v/>
      </c>
      <c r="IU318" s="46">
        <f>IF($DS318,
IF( AND(DL318&lt;&gt;"", ISERR(_xlfn.NUMBERVALUE(DL318))), "El valor de deuda debe ser un número válido. ", "")
)</f>
        <v/>
      </c>
      <c r="IV318" s="46">
        <f>IF($DS318,
IF( AND(DM318&lt;&gt;"", ISERR(_xlfn.NUMBERVALUE(DM318))), "El valor de otras deducciones debe ser un número válido. ", "")
)</f>
        <v/>
      </c>
      <c r="IW318" s="46">
        <f>IF($DS318,
IF(DN318="","Debes escribir el valor de los devengos totales. ",
IF( ISERR(_xlfn.NUMBERVALUE(DN318)), "El valor de los devengos totales debe ser un número válido. ", "")
)
)</f>
        <v/>
      </c>
      <c r="IX318" s="46">
        <f>IF($DS318,
IF(DO318="","Debes escribir el valor de las deducciones totales. ",
IF( ISERR(_xlfn.NUMBERVALUE(DO318)), "El valor de las deducciones totales debe ser un número válido. ", "")
)
)</f>
        <v/>
      </c>
      <c r="IY318" s="46">
        <f>IF($DS318,
IF(DP318="","Debes escribir el valor del salario total. ",
IF( ISERR(_xlfn.NUMBERVALUE(DP318)), "El valor del salario total debe ser un número válido. ", "")
)
)</f>
        <v/>
      </c>
    </row>
    <row r="319">
      <c r="B319" s="48" t="n">
        <v>307</v>
      </c>
      <c r="C319" s="61">
        <f>IF(AND(DS319,DP319&lt;&gt;""),
IF(DQ319="","OK","Error"),
""
)</f>
        <v/>
      </c>
      <c r="D319" s="53" t="n"/>
      <c r="E319" s="52" t="n"/>
      <c r="F319" s="112" t="n"/>
      <c r="G319" s="52" t="n"/>
      <c r="H319" s="53" t="n"/>
      <c r="I319" s="52" t="n"/>
      <c r="J319" s="52" t="n"/>
      <c r="K319" s="53" t="n"/>
      <c r="L319" s="55" t="n"/>
      <c r="M319" s="108" t="n"/>
      <c r="N319" s="56" t="n"/>
      <c r="O319" s="52" t="n"/>
      <c r="P319" s="52" t="n"/>
      <c r="Q319" s="52" t="n"/>
      <c r="R319" s="52" t="n"/>
      <c r="S319" s="52" t="n"/>
      <c r="T319" s="53" t="n"/>
      <c r="U319" s="52" t="n"/>
      <c r="V319" s="52" t="n"/>
      <c r="W319" s="55" t="n"/>
      <c r="X319" s="55" t="n"/>
      <c r="Y319" s="52" t="n"/>
      <c r="Z319" s="55" t="n"/>
      <c r="AA319" s="52" t="n"/>
      <c r="AB319" s="53" t="n"/>
      <c r="AC319" s="53" t="n"/>
      <c r="AD319" s="53" t="n"/>
      <c r="AE319" s="177" t="n"/>
      <c r="AF319" s="113" t="n"/>
      <c r="AG319" s="177" t="n"/>
      <c r="AH319" s="178" t="n"/>
      <c r="AI319" s="178" t="n"/>
      <c r="AJ319" s="178" t="n"/>
      <c r="AK319" s="114" t="n"/>
      <c r="AL319" s="178" t="n"/>
      <c r="AM319" s="114" t="n"/>
      <c r="AN319" s="178" t="n"/>
      <c r="AO319" s="114" t="n"/>
      <c r="AP319" s="178" t="n"/>
      <c r="AQ319" s="114" t="n"/>
      <c r="AR319" s="178" t="n"/>
      <c r="AS319" s="114" t="n"/>
      <c r="AT319" s="178" t="n"/>
      <c r="AU319" s="114" t="n"/>
      <c r="AV319" s="178" t="n"/>
      <c r="AW319" s="114" t="n"/>
      <c r="AX319" s="178" t="n"/>
      <c r="AY319" s="114" t="n"/>
      <c r="AZ319" s="178" t="n"/>
      <c r="BA319" s="114" t="n"/>
      <c r="BB319" s="178" t="n"/>
      <c r="BC319" s="114" t="n"/>
      <c r="BD319" s="178" t="n"/>
      <c r="BE319" s="178" t="n"/>
      <c r="BF319" s="178" t="n"/>
      <c r="BG319" s="59" t="n"/>
      <c r="BH319" s="178" t="n"/>
      <c r="BI319" s="114" t="n"/>
      <c r="BJ319" s="53" t="n"/>
      <c r="BK319" s="178" t="n"/>
      <c r="BL319" s="114" t="n"/>
      <c r="BM319" s="178" t="n"/>
      <c r="BN319" s="114" t="n"/>
      <c r="BO319" s="178" t="n"/>
      <c r="BP319" s="178" t="n"/>
      <c r="BQ319" s="178" t="n"/>
      <c r="BR319" s="178" t="n"/>
      <c r="BS319" s="178" t="n"/>
      <c r="BT319" s="178" t="n"/>
      <c r="BU319" s="178" t="n"/>
      <c r="BV319" s="178" t="n"/>
      <c r="BW319" s="178" t="n"/>
      <c r="BX319" s="178" t="n"/>
      <c r="BY319" s="178" t="n"/>
      <c r="BZ319" s="178" t="n"/>
      <c r="CA319" s="178" t="n"/>
      <c r="CB319" s="178" t="n"/>
      <c r="CC319" s="178" t="n"/>
      <c r="CD319" s="178" t="n"/>
      <c r="CE319" s="178" t="n"/>
      <c r="CF319" s="178" t="n"/>
      <c r="CG319" s="178" t="n"/>
      <c r="CH319" s="178" t="n"/>
      <c r="CI319" s="178" t="n"/>
      <c r="CJ319" s="178" t="n"/>
      <c r="CK319" s="53" t="n"/>
      <c r="CL319" s="178" t="n"/>
      <c r="CM319" s="178" t="n"/>
      <c r="CN319" s="60" t="n"/>
      <c r="CO319" s="177" t="n"/>
      <c r="CP319" s="178" t="n"/>
      <c r="CQ319" s="60" t="n"/>
      <c r="CR319" s="177" t="n"/>
      <c r="CS319" s="178" t="n"/>
      <c r="CT319" s="59" t="n"/>
      <c r="CU319" s="178" t="n"/>
      <c r="CV319" s="59" t="n"/>
      <c r="CW319" s="178" t="n"/>
      <c r="CX319" s="59" t="n"/>
      <c r="CY319" s="178" t="n"/>
      <c r="CZ319" s="178" t="n"/>
      <c r="DA319" s="178" t="n"/>
      <c r="DB319" s="53" t="n"/>
      <c r="DC319" s="178" t="n"/>
      <c r="DD319" s="178" t="n"/>
      <c r="DE319" s="178" t="n"/>
      <c r="DF319" s="178" t="n"/>
      <c r="DG319" s="178" t="n"/>
      <c r="DH319" s="178" t="n"/>
      <c r="DI319" s="178" t="n"/>
      <c r="DJ319" s="178" t="n"/>
      <c r="DK319" s="178" t="n"/>
      <c r="DL319" s="178" t="n"/>
      <c r="DM319" s="178" t="n"/>
      <c r="DN319" s="177" t="n"/>
      <c r="DO319" s="177" t="n"/>
      <c r="DP319" s="177" t="n"/>
      <c r="DQ319" s="76">
        <f>IF(AND(DS319,DP319&lt;&gt;""),
CONCATENATE(DT319,DU319,DV319,DW319,DX319,DY319,DZ319,EA319,EB319,EC319,ED319,EE319,EF319,EG319,EH319,EI319,EJ319,EK319,EL319,EM319,EN319,EO319,EP319,EQ319,ES319,ET319,EU319,EV319,EW319,EX319,EY319,EZ319,FA319,FC319,FD319,FF319,FG319,FI319,FJ319,FL319,FM319,FO319,FP319,FR319,FS319,FU319,FV319,FX319,FY319,GA319,GB319,GD319,GE319,GF319,GH319,GI319,GJ319,GL319,GM319,GN319,GP319,GQ319,GS319,GT319,GU319,GV319,GW319,GX319,GY319,GZ319,HA319,HB319,HC319,HD319,HE319,HF319,HG319,HH319,HI319,HJ319,HK319,HL319,HM319,HN319,HO319,HQ319,HR319,HS319,HT319,HU319,HV319,HW319,HX319,HY319,IA319,IB319,IC319,ID319,IF319,IG319,IH319,II319,IK319,IL319,IM319,IN319,IO319,IP319,IQ319,IR319,IS319,IT319,IU319,IV319,IW319,IX319,IY319,IZ319),
""
)</f>
        <v/>
      </c>
      <c r="DR319" s="53" t="n"/>
      <c r="DS319" s="46">
        <f>CONCATENATE(D319,$E319,$F319,$G319,H319,$I319,$J319,K319,$L319,$M319,N319,$O319,$P319,$Q319,$R319,$S319,T319,$U319,$V319,$W319,$X319,$Y319,$Z319,$AA319,AB319,AC319,AD319,$AE319,$AF319,$AG319,AH319,AI319,AJ319,AK319,AL319,AM319,AN319,AO319,AP319,AQ319,AR319,AS319,AT319,AU319,AV319,AW319,AX319,AY319,AZ319,BA319,BB319,BC319,BD319,BE319,BF319,BG319,BH319,BI319,BJ319,BK319,BL319,BM319,BN319,BO319,BP319,BQ319,BR319,BS319,BT319,BU319,BV319,BW319,BX319,BY319,BZ319,CA319,CB319,CC319,CD319,CE319,CF319,CG319,CH319,CI319,CJ319,CK319,CL319,CM319,$CN319,$CO319,CP319,$CQ319,$CR319,CS319,CT319,CU319,CV319,CW319,CX319,CY319,CZ319,DA319,DB319,DC319,DD319,DE319,DF319,DG319,DH319,DI319,DJ319,DK319,DL319,DM319,$DN319,$DO319,$DP319,DR319)&lt;&gt;""</f>
        <v/>
      </c>
      <c r="DT319" s="46">
        <f>IF(AND($DS319,$E$4&lt;&gt;""),
IF(LEFT($E$4,2) = "1.",
IF(D319&lt;&gt;"","El CUNE sólo se envía en operaciones de novedad o ajuste. ",""),
IF(D319="","Debes escribir un CUNE válido para realizar operaciones de novedad o ajuste. ","")),
""
)</f>
        <v/>
      </c>
      <c r="DU319" s="46">
        <f>IF($DS319,
IF(E319="","Debes seleccionar el tipo de documento del empleado. ",
IF(_xlfn.IFNA(VLOOKUP(E319,TIPO_DE_DOCUMENTO,1,FALSE),-1)=-1,"El tipo de documento no es válido (por favor seleccionarlo de la lista). ","")
)
)</f>
        <v/>
      </c>
      <c r="DV319" s="46">
        <f>IF($DS319,
IF(F319="","Debes escribir el número de documento del empleado. ","")
)</f>
        <v/>
      </c>
      <c r="DW319" s="46">
        <f>IF($DS319,
IF(G319="","Debes escribir el primer nombre del empleado. ","")
)</f>
        <v/>
      </c>
      <c r="DY319" s="46">
        <f>IF($DS319,
IF(I319="","Debes escribir el primer apellido del empleado. ","")
)</f>
        <v/>
      </c>
      <c r="DZ319" s="46">
        <f>IF($DS319,
IF(J319="","Debes escribir el segundo apellido del empleado. ","")
)</f>
        <v/>
      </c>
      <c r="EB319" s="46">
        <f>IF($DS319,
IF(L319="","Debes escribir la fecha de ingreso del empleado. ",
IF(ISERR(DATE(YEAR(L319),MONTH(L319),DAY(L319))), "El valor ingresado en fecha de ingreso no tiene un formato válido. ","")
)
)</f>
        <v/>
      </c>
      <c r="EC319" s="46">
        <f>IF($DS319,
IF(M319="","Debes escribir el tiempo laborado. ",
IF( IFERROR(INT(M319),1.1) &lt;&gt; IFERROR(_xlfn.NUMBERVALUE(M319),1), "El valor de los días trabajados debe ser un número entero. ", "")
)
)</f>
        <v/>
      </c>
      <c r="ED319" s="46">
        <f>IF($DS319,
IF( AND(N319&lt;&gt;"", ISERR(DATE(YEAR(N319),MONTH(N319),DAY(N319))) ), "El valor ingresado en fecha de ingreso no tiene un formato válido. ",
IF( AND(N319&lt;&gt;"", $E$6&lt;&gt;"", DATE(YEAR(N319), MONTH(N319), 1) &lt;&gt; IFERROR(DATE(MID($E$6, 1, 4), MID($E$6, 6, 2),1), "1/1/1900") ), "La fecha de retiro debe estar dentro del período liquidado. ", "")
)
)</f>
        <v/>
      </c>
      <c r="EE319" s="46">
        <f>IF($DS319,
IF(O319="","Debes seleccionar el tipo de trabajador. ",
IF(_xlfn.IFNA(VLOOKUP(O319,TIPO_DE_TRABAJADOR,1,FALSE),-1)=-1,"El tipo de trabajador no es válido (por favor seleccionarlo de la lista). ","")
)
)</f>
        <v/>
      </c>
      <c r="EF319" s="46">
        <f>IF($DS319,
IF(P319="","Debes seleccionar si es un trabajador dependiente pensionado por vejez. ",
IF(_xlfn.IFNA(VLOOKUP(P319,SUBTIPO_DE_TRABAJADOR,1,FALSE),-1)=-1,"El tipo de trabajador dependiente pensionado por vejez no es válido (por favor seleccionarlo de la lista). ","")
)
)</f>
        <v/>
      </c>
      <c r="EG319" s="46">
        <f>IF($DS319,
IF(Q319="","Debes seleccionar el tipo de contrato del trabajador. ",
IF(_xlfn.IFNA(VLOOKUP(Q319,TIPO_DE_CONTRATO,1,FALSE),-1)=-1,"El tipo de contrato del trabajador no es válido (por favor seleccionarlo de la lista). ","")
)
)</f>
        <v/>
      </c>
      <c r="EH319" s="46">
        <f>IF($DS319,
IF(R319="","Debes seleccionar si es un salario integral. ",
IF(_xlfn.IFNA(VLOOKUP(R319,SI_NO,1,FALSE),-1)=-1,"Valor no válido para salario integral (por favor seleccionarlo de la lista). ","")
)
)</f>
        <v/>
      </c>
      <c r="EI319" s="46">
        <f>IF($DS319,
IF(S319="","Debes seleccionar si el trabajador realiza actividades de riesgo. ",
IF(_xlfn.IFNA(VLOOKUP(S319,SI_NO,1,FALSE),-1)=-1,"Valor no válido para actividad de alto riesgo (por favor seleccionarlo de la lista). ","")
)
)</f>
        <v/>
      </c>
      <c r="EK319" s="46">
        <f>IF($DS319,
IF(U319="","Debes escribir el código del municipio de residencia del trabajador. ",
IF(_xlfn.IFNA(VLOOKUP(U319,MUNICIPIO,1,FALSE),-1)=-1,"El municipio de residencia del trabajador es inválido (por favor seleccionarlo de la lista). ","")
)
)</f>
        <v/>
      </c>
      <c r="EL319" s="46">
        <f>IF($DS319,
IF(V319="","Debes escribir el la dirección de residendia del trabajador. ","")
)</f>
        <v/>
      </c>
      <c r="EM319" s="46">
        <f>IF($DS319,
IF(W319="","Debes escribir la fecha de inicio de la liquidación. ",
IF(ISERR(DATE(YEAR(W319),MONTH(W319),DAY(W319))),"El valor ingresado en fecha de inicio de liquidación no tiene un formato válido. ",
IF( AND($E$6&lt;&gt;"", DATE(YEAR(W319), MONTH(W319), 1) &lt;&gt; IFERROR(DATE(MID($E$6, 1, 4), MID($E$6, 6, 2),1), "1/1/1900") ), "La fecha de inicio de la liquidación debe estar dentro del período liquidado. ", "")
)
)
)</f>
        <v/>
      </c>
      <c r="EN319" s="46">
        <f>IF($DS319,
IF(X319="","Debes escribir la fecha de fin de la liquidación. ",
IF(ISERR(DATE(YEAR(X319),MONTH(X319),DAY(X319))),"El valor ingresado en fecha de fin de liquidación no tiene un formato válido. ",
IF( AND($E$6&lt;&gt;"", DATE(YEAR(X319), MONTH(X319), 1) &lt;&gt; IFERROR(DATE(MID($E$6, 1, 4), MID($E$6, 6, 2),1), "1/1/1900") ), "La fecha de fin de la liquidación debe estar dentro del período liquidado. ", "")
)
)
)</f>
        <v/>
      </c>
      <c r="EO319" s="46">
        <f>IF($DS319,
IF(Y319="","Debes escribir la frecuencia de pago del trabajador. ",
IF(_xlfn.IFNA(VLOOKUP(Y319,PERÍODO_DE_NÓMINA,1,FALSE),-1)=-1,"La frecuencia de pago es inválida (por favor seleccionarlo de la lista). ","")
)
)</f>
        <v/>
      </c>
      <c r="EP319" s="46">
        <f>IF($DS319,
IF(Z319="","Debes escribir la fecha de pago. ",
IF(ISERR(DATE(YEAR(Z319),MONTH(Z319),DAY(Z319))), "El valor ingresado en fecha de pago no tiene un formato válido. ","")
)
)</f>
        <v/>
      </c>
      <c r="EQ319" s="46">
        <f>IF($DS319,
IF(AA319="","Debes escribir el medio de pago. ",
IF(_xlfn.IFNA(VLOOKUP(AA319,MEDIOS_DE_PAGO,1,FALSE),-1)=-1,"El medio de pago es inválido (por favor seleccionarlo de la lista). ","")
)
)</f>
        <v/>
      </c>
      <c r="ER319" s="46">
        <f>OR(AA319='Tablas '!$T$4,AA319='Tablas '!$T$7,AA319='Tablas '!$T$8,AA319='Tablas '!$T$11)</f>
        <v/>
      </c>
      <c r="ES319" s="46">
        <f>IF(AND($DS319,ER319),
IF(AB319="","Debes escribir la entidad bancaria. ",""),
""
)</f>
        <v/>
      </c>
      <c r="ET319" s="46">
        <f>IF(AND($DS319,ER319),
IF(AC319="","Debes escribir el tipo de cuenta bancaria. ",
IF(_xlfn.IFNA(VLOOKUP(AC319,TIPO_DE_CUENTA,1,FALSE),-1)=-1,"El tipo de cuenta bancaria es inválida (por favor seleccionarlo de la lista). ","")
),
""
)</f>
        <v/>
      </c>
      <c r="EU319" s="46">
        <f>IF(AND($DS319,ER319),
IF(AD319="","Debes escribir el número de cuenta bancaria. ",""),
""
)</f>
        <v/>
      </c>
      <c r="EV319" s="46">
        <f>IF($DS319,
IF(AE319="","Debes escribir el valor del sueldo básico. ",
IF( ISERR(_xlfn.NUMBERVALUE(AE319)), "El valor del sueldo básico debe ser un número válido. ", "")
)
)</f>
        <v/>
      </c>
      <c r="EW319" s="46">
        <f>IF($DS319,
IF(AF319="","Debes escribir el número de días trabajados. ",
IF( IFERROR(INT(AF319),1.1) &lt;&gt; IFERROR(_xlfn.NUMBERVALUE(AF319),1), "La cantidad de días trabajados debe ser un número entero. ", "")
)
)</f>
        <v/>
      </c>
      <c r="EX319" s="46">
        <f>IF($DS319,
IF(AG319="","Debes escribir el valor del sueldo trabajado. ",
IF( ISERR(_xlfn.NUMBERVALUE(AG319)), "El valor del sueldo trabajado debe ser un número válido. ", "")
)
)</f>
        <v/>
      </c>
      <c r="EY319" s="46">
        <f>IF($DS319,
IF( AND(AH319&lt;&gt;"", ISERR(_xlfn.NUMBERVALUE(AH319))), "El valor del auxilio de transporte debe ser un número válido. ", "")
)</f>
        <v/>
      </c>
      <c r="EZ319" s="46">
        <f>IF($DS319,
IF( AND(AI319&lt;&gt;"", ISERR(_xlfn.NUMBERVALUE(AI319))), "El valor de viáticos salariales debe ser un número válido. ", "")
)</f>
        <v/>
      </c>
      <c r="FA319" s="46">
        <f>IF($DS319,
IF( AND(AJ319&lt;&gt;"", ISERR(_xlfn.NUMBERVALUE(AJ319))), "El valor de viáticos NO salariales debe ser un número válido. ", "")
)</f>
        <v/>
      </c>
      <c r="FB319" s="46">
        <f>CONCATENATE(AK319,AL319)&lt;&gt;""</f>
        <v/>
      </c>
      <c r="FC319" s="46">
        <f>IF(AND($DS319,FB319),
IF(AK319="","Debes escribir el número de horas extras diurnas. ",
IF( IFERROR(INT(AK319),1.1) &lt;&gt; IFERROR(_xlfn.NUMBERVALUE(AK319),1), "La cantidad de horas extras diurnas debe ser un número entero. ", "")
),
""
)</f>
        <v/>
      </c>
      <c r="FD319" s="46">
        <f>IF(AND($DS319,FB319),
IF(AL319="","Debes escribir el valor de las horas extras diurnas. ",
IF( ISERR(_xlfn.NUMBERVALUE(AL319)), "El valor de las horas extras duirnas debe ser un número válido. ", "")
),
""
)</f>
        <v/>
      </c>
      <c r="FE319" s="46">
        <f>CONCATENATE(AM319,AN319)&lt;&gt;""</f>
        <v/>
      </c>
      <c r="FF319" s="46">
        <f>IF(AND($DS319,FE319),
IF(AM319="","Debes escribir el número de horas extras nocturnas. ",
IF( IFERROR(INT(AM319),1.1) &lt;&gt; IFERROR(_xlfn.NUMBERVALUE(AM319),1), "La cantidad de horas extras nocturnas debe ser un número entero. ", "")
),
""
)</f>
        <v/>
      </c>
      <c r="FG319" s="46">
        <f>IF(AND($DS319,FE319),
IF(AN319="","Debes escribir el valor de las horas extras nocturnas. ",
IF( ISERR(_xlfn.NUMBERVALUE(AN319)), "El valor de las horas extras nocturnas debe ser un número válido. ", "")
),
""
)</f>
        <v/>
      </c>
      <c r="FH319" s="46">
        <f>CONCATENATE(AO319,AP319)&lt;&gt;""</f>
        <v/>
      </c>
      <c r="FI319" s="46">
        <f>IF(AND($DS319,FH319),
IF(AO319="","Debes escribir el número de horas extras diurnas dominicales y festivas. ",
IF( IFERROR(INT(AO319),1.1) &lt;&gt; IFERROR(_xlfn.NUMBERVALUE(AO319),1), "La cantidad de horas extras diurnas dominicales y festivas debe ser un número entero. ", "")
),
""
)</f>
        <v/>
      </c>
      <c r="FJ319" s="46">
        <f>IF(AND($DS319,FH319),
IF(AP319="","Debes escribir el valor de las horas extras diurnas dominicales y festivas. ",
IF( ISERR(_xlfn.NUMBERVALUE(AP319)), "El valor de las horas extras diurnas dominicales y festivas debe ser un número válido. ", "")
),
""
)</f>
        <v/>
      </c>
      <c r="FK319" s="46">
        <f>CONCATENATE(AQ319,AR319)&lt;&gt;""</f>
        <v/>
      </c>
      <c r="FL319" s="46">
        <f>IF(AND($DS319,FK319),
IF(AQ319="","Debes escribir el número de horas extras nocturnas dominicales y festivas. ",
IF( IFERROR(INT(AQ319),1.1) &lt;&gt; IFERROR(_xlfn.NUMBERVALUE(AQ319),1), "La cantidad de horas extras nocturnas dominicales y festivas debe ser un número entero. ", "")
),
""
)</f>
        <v/>
      </c>
      <c r="FM319" s="46">
        <f>IF(AND($DS319,FK319),
IF(AR319="","Debes escribir el valor de las horas extras nocturnas dominicales y festivas. ",
IF( ISERR(_xlfn.NUMBERVALUE(AR319)), "El valor de las horas extras nocturnas dominicales y festivas debe ser un número válido. ", "")
),
""
)</f>
        <v/>
      </c>
      <c r="FN319" s="46">
        <f>CONCATENATE(AS319,AT319)&lt;&gt;""</f>
        <v/>
      </c>
      <c r="FO319" s="46">
        <f>IF(AND($DS319,FN319),
IF(AS319="","Debes escribir el número de horas recargo nocturno. ",
IF( IFERROR(INT(AS319),1.1) &lt;&gt; IFERROR(_xlfn.NUMBERVALUE(AS319),1), "La cantidad de horas recargo nocturno debe ser un número entero. ", "")
),
""
)</f>
        <v/>
      </c>
      <c r="FP319" s="46">
        <f>IF(AND($DS319,FN319),
IF(AT319="","Debes escribir el valor de las horas recargo nocturno. ",
IF( ISERR(_xlfn.NUMBERVALUE(AT319)), "El valor de las horas recargo nocturno debe ser un número válido. ", "")
),
""
)</f>
        <v/>
      </c>
      <c r="FQ319" s="46">
        <f>CONCATENATE(AU319,AV319)&lt;&gt;""</f>
        <v/>
      </c>
      <c r="FR319" s="46">
        <f>IF(AND($DS319,FQ319),
IF(AU319="","Debes escribir el número de horas recargo diurno dominical y festivo. ",
IF( IFERROR(INT(AU319),1.1) &lt;&gt; IFERROR(_xlfn.NUMBERVALUE(AU319),1), "La cantidad de horas recargo diurno dominical y festivo debe ser un número entero. ", "")
),
""
)</f>
        <v/>
      </c>
      <c r="FS319" s="46">
        <f>IF(AND($DS319,FQ319),
IF(AV319="","Debes escribir el valor de las horas recargo diurno dominical y festivo. ",
IF( ISERR(_xlfn.NUMBERVALUE(AV319)), "El valor de las horas recargo diurno dominical y festivo debe ser un número válido. ", "")
),
""
)</f>
        <v/>
      </c>
      <c r="FT319" s="46">
        <f>CONCATENATE(AW319,AX319)&lt;&gt;""</f>
        <v/>
      </c>
      <c r="FU319" s="46">
        <f>IF(AND($DS319,FT319),
IF(AW319="","Debes escribir el número de horas recargo nocturno dominical y festivo. ",
IF( IFERROR(INT(AW319),1.1) &lt;&gt; IFERROR(_xlfn.NUMBERVALUE(AW319),1), "La cantidad de horas recargo nocturno dominical y festivo debe ser un número entero. ", "")
),
""
)</f>
        <v/>
      </c>
      <c r="FV319" s="46">
        <f>IF(AND($DS319,FT319),
IF(AX319="","Debes escribir el valor de las horas recargo nocturno dominical y festivo. ",
IF( ISERR(_xlfn.NUMBERVALUE(AX319)), "El valor de las horas recargo nocturno dominical y festivo debe ser un número válido. ", "")
),
""
)</f>
        <v/>
      </c>
      <c r="FW319" s="46">
        <f>CONCATENATE(AY319,AZ319)&lt;&gt;""</f>
        <v/>
      </c>
      <c r="FX319" s="46">
        <f>IF(AND($DS319,FW319),
IF(AY319="","Debes escribir el número de días de vacaciones comunes. ",
IF( IFERROR(INT(AY319),1.1) &lt;&gt; IFERROR(_xlfn.NUMBERVALUE(AY319),1), "La cantidad de días de vacaciones comunes debe ser un número entero. ", "")
),
""
)</f>
        <v/>
      </c>
      <c r="FY319" s="46">
        <f>IF(AND($DS319,FW319),
IF(AZ319="","Debes escribir el valor de las vacaciones comunes. ",
IF( ISERR(_xlfn.NUMBERVALUE(AZ319)), "El valor de las vacaciones comunes debe ser un número válido. ", "")
),
""
)</f>
        <v/>
      </c>
      <c r="FZ319" s="46">
        <f>CONCATENATE(BA319,BB319)&lt;&gt;""</f>
        <v/>
      </c>
      <c r="GA319" s="46">
        <f>IF(AND($DS319,FZ319),
IF(BA319="","Debes escribir el número de días de vacaciones compensadas. ",
IF( IFERROR(INT(BA319),1.1) &lt;&gt; IFERROR(_xlfn.NUMBERVALUE(BA319),1), "La cantidad de días de vacaciones compensadas debe ser un número entero. ", "")
),
""
)</f>
        <v/>
      </c>
      <c r="GB319" s="46">
        <f>IF(AND($DS319,FZ319),
IF(BB319="","Debes escribir el valor de las vacaciones compensadas. ",
IF( ISERR(_xlfn.NUMBERVALUE(BB319)), "El valor de las vacaciones compensadas debe ser un número válido. ", "")
),
""
)</f>
        <v/>
      </c>
      <c r="GC319" s="46">
        <f>CONCATENATE(BC319,BD319)&lt;&gt;""</f>
        <v/>
      </c>
      <c r="GD319" s="46">
        <f>IF(AND($DS319,GC319),
IF(BC319="","Debes escribir el número de días de prima salarial. ",
IF( IFERROR(INT(BC319),1.1) &lt;&gt; IFERROR(_xlfn.NUMBERVALUE(BC319),1), "La cantidad de días de prima salarial debe ser un número entero. ", "")
),
""
)</f>
        <v/>
      </c>
      <c r="GE319" s="46">
        <f>IF(AND($DS319,GC319),
IF(BD319="","Debes escribir el valor de los días de prima salarial. ",
IF( ISERR(_xlfn.NUMBERVALUE(BD319)), "El valor de los días de prima salarial debe ser un número válido. ", "")
),
""
)</f>
        <v/>
      </c>
      <c r="GF319" s="46">
        <f>IF($DS319,
IF( AND(BE319&lt;&gt;"", ISERR(_xlfn.NUMBERVALUE(BE319))), "El valor de la prima NO saliarial debe ser un número válido. ", "")
)</f>
        <v/>
      </c>
      <c r="GG319" s="46">
        <f>CONCATENATE(BF319,BG319,BH319)&lt;&gt;""</f>
        <v/>
      </c>
      <c r="GH319" s="46">
        <f>IF(AND($DS319,GG319),
IF(BF319="","Debes escribir el valor de las cesantías. ",
IF( ISERR(_xlfn.NUMBERVALUE(BF319)), "El valor de las cesantías debe ser un número válido. ", "")
),
""
)</f>
        <v/>
      </c>
      <c r="GI319" s="46">
        <f>IF(AND($DS319,GG319),
IF(BG319="","Debes escribir el % de cesantías. ",
IF( ISERR(_xlfn.NUMBERVALUE(BG319)), "El % de cesantías debe ser un número válido. ", "")
),
""
)</f>
        <v/>
      </c>
      <c r="GJ319" s="46">
        <f>IF(AND($DS319,GG319),
IF(BH319="","Debes escribir el valor de intereses de cesantías. ",
IF( ISERR(_xlfn.NUMBERVALUE(BH319)), "El valor de intereses de cesantías debe ser un número válido. ", "")
),
""
)</f>
        <v/>
      </c>
      <c r="GK319" s="46">
        <f>CONCATENATE(BI319,BJ319,BK319)&lt;&gt;""</f>
        <v/>
      </c>
      <c r="GL319" s="46">
        <f>IF(AND($DS319,GK319),
IF(BI319="","Debes escribir el número de días de incapacidad. ",
IF( IFERROR(INT(BI319),1.1) &lt;&gt; IFERROR(_xlfn.NUMBERVALUE(BI319),1), "La cantidad de días de incapacidad debe ser un número entero. ", "")
),
""
)</f>
        <v/>
      </c>
      <c r="GM319" s="46">
        <f>IF(AND($DS319,GK319),
IF(BJ319="","Debes escribir el tipo de incapacidad. ",
IF(_xlfn.IFNA(VLOOKUP(BJ319,TIPO_DE_INCAPACIDAD,1,FALSE),-1)=-1,"El tipo de incapacidad es inválida (por favor seleccionarlo de la lista). ","")
),
""
)</f>
        <v/>
      </c>
      <c r="GN319" s="46">
        <f>IF(AND($DS319,GK319),
IF(BK319="","Debes escribir el valor de la incapacidad. ",
IF( ISERR(_xlfn.NUMBERVALUE(BK319)), "El valor de la incapacidad debe ser un número válido. ", "")
),
""
)</f>
        <v/>
      </c>
      <c r="GO319" s="46">
        <f>CONCATENATE(BL319,BM319)&lt;&gt;""</f>
        <v/>
      </c>
      <c r="GP319" s="46">
        <f>IF(AND($DS319,GO319),
IF(BL319="","Debes escribir el número de días de licencia de maternidad o paternidad. ",
IF( IFERROR(INT(BL319),1.1) &lt;&gt; IFERROR(_xlfn.NUMBERVALUE(BL319),1), "La cantidad de días de licencia de maternidad o paternidad debe ser un número entero. ", "")
),
""
)</f>
        <v/>
      </c>
      <c r="GQ319" s="46">
        <f>IF(AND($DS319,GO319),
IF(BM319="","Debes escribir el valor de la licencia de maternidad o paternidad. ",
IF( ISERR(_xlfn.NUMBERVALUE(BM319)), "El valor de la licencia de maternidad o paternidad debe ser un número válido. ", "")
),
""
)</f>
        <v/>
      </c>
      <c r="GR319" s="46">
        <f>CONCATENATE(BN319,BO319)&lt;&gt;""</f>
        <v/>
      </c>
      <c r="GS319" s="46">
        <f>IF(AND($DS319,GR319),
IF(BN319="","Debes escribir el número de días de licencia remunerada. ",
IF( IFERROR(INT(BN319),1.1) &lt;&gt; IFERROR(_xlfn.NUMBERVALUE(BN319),1), "La cantidad de días de licencia remunerada debe ser un número entero. ", "")
),
""
)</f>
        <v/>
      </c>
      <c r="GT319" s="46">
        <f>IF(AND($DS319,GR319),
IF(BO319="","Debes escribir el valor de la licencia remunerada. ",
IF( ISERR(_xlfn.NUMBERVALUE(BO319)), "El valor de la licencia remunerada debe ser un número válido. ", "")
),
""
)</f>
        <v/>
      </c>
      <c r="GU319" s="46">
        <f>IF($DS319,
IF( AND(BP319&lt;&gt;"", ISERR(_xlfn.NUMBERVALUE(BP319))), "El valor de la licencia NO remunerada debe ser un número válido. ", "")
)</f>
        <v/>
      </c>
      <c r="GV319" s="46">
        <f>IF($DS319,
IF( AND(BQ319&lt;&gt;"", ISERR(_xlfn.NUMBERVALUE(BQ319))), "El valor de auxilios salariales debe ser un número válido. ", "")
)</f>
        <v/>
      </c>
      <c r="GW319" s="46">
        <f>IF($DS319,
IF( AND(BR319&lt;&gt;"", ISERR(_xlfn.NUMBERVALUE(BR319))), "El valor de auxilios NO salariales debe ser un número válido. ", "")
)</f>
        <v/>
      </c>
      <c r="GX319" s="46">
        <f>IF($DS319,
IF( AND(BS319&lt;&gt;"", ISERR(_xlfn.NUMBERVALUE(BS319))), "El valor de bonos salariales debe ser un número válido. ", "")
)</f>
        <v/>
      </c>
      <c r="GY319" s="46">
        <f>IF($DS319,
IF( AND(BT319&lt;&gt;"", ISERR(_xlfn.NUMBERVALUE(BT319))), "El valor de bonos NO salariales debe ser un número válido. ", "")
)</f>
        <v/>
      </c>
      <c r="GZ319" s="46">
        <f>IF($DS319,
IF( AND(BU319&lt;&gt;"", ISERR(_xlfn.NUMBERVALUE(BU319))), "El valor de bonos salariales de alimentación debe ser un número válido. ", "")
)</f>
        <v/>
      </c>
      <c r="HA319" s="46">
        <f>IF($DS319,
IF( AND(BV319&lt;&gt;"", ISERR(_xlfn.NUMBERVALUE(BV319))), "El valor de bonos NO salariales de alimentación debe ser un número válido. ", "")
)</f>
        <v/>
      </c>
      <c r="HB319" s="46">
        <f>IF($DS319,
IF( AND(BW319&lt;&gt;"", ISERR(_xlfn.NUMBERVALUE(BW319))), "El valor de bonificaciones salariales debe ser un número válido. ", "")
)</f>
        <v/>
      </c>
      <c r="HC319" s="46">
        <f>IF($DS319,
IF( AND(BX319&lt;&gt;"", ISERR(_xlfn.NUMBERVALUE(BX319))), "El valor de bonificaciones NO salariales debe ser un número válido. ", "")
)</f>
        <v/>
      </c>
      <c r="HD319" s="46">
        <f>IF($DS319,
IF( AND(BY319&lt;&gt;"", ISERR(_xlfn.NUMBERVALUE(BY319))), "El valor de compensaciones ordinarias debe ser un número válido. ", "")
)</f>
        <v/>
      </c>
      <c r="HE319" s="46">
        <f>IF($DS319,
IF( AND(BZ319&lt;&gt;"", ISERR(_xlfn.NUMBERVALUE(BZ319))), "El valor de compensaciones extraordinarias debe ser un número válido. ", "")
)</f>
        <v/>
      </c>
      <c r="HF319" s="46">
        <f>IF($DS319,
IF( AND(CA319&lt;&gt;"", ISERR(_xlfn.NUMBERVALUE(CA319))), "El valor de comisiones debe ser un número válido. ", "")
)</f>
        <v/>
      </c>
      <c r="HG319" s="46">
        <f>IF($DS319,
IF( AND(CB319&lt;&gt;"", ISERR(_xlfn.NUMBERVALUE(CB319))), "El valor de ausencia por huega debe ser un número válido. ", "")
)</f>
        <v/>
      </c>
      <c r="HH319" s="46">
        <f>IF($DS319,
IF( AND(CC319&lt;&gt;"", ISERR(_xlfn.NUMBERVALUE(CC319))), "El valor de anticipos debe ser un número válido. ", "")
)</f>
        <v/>
      </c>
      <c r="HI319" s="46">
        <f>IF($DS319,
IF( AND(CD319&lt;&gt;"", ISERR(_xlfn.NUMBERVALUE(CD319))), "El valor de pagos a terceros debe ser un número válido. ", "")
)</f>
        <v/>
      </c>
      <c r="HJ319" s="46">
        <f>IF($DS319,
IF( AND(CE319&lt;&gt;"", ISERR(_xlfn.NUMBERVALUE(CE319))), "El valor de dotación debe ser un número válido. ", "")
)</f>
        <v/>
      </c>
      <c r="HK319" s="46">
        <f>IF($DS319,
IF( AND(CF319&lt;&gt;"", ISERR(_xlfn.NUMBERVALUE(CF319))), "El valor de apoyo sostenibilidad debe ser un número válido. ", "")
)</f>
        <v/>
      </c>
      <c r="HL319" s="46">
        <f>IF($DS319,
IF( AND(CG319&lt;&gt;"", ISERR(_xlfn.NUMBERVALUE(CG319))), "El valor de teletrabajo debe ser un número válido. ", "")
)</f>
        <v/>
      </c>
      <c r="HM319" s="46">
        <f>IF($DS319,
IF( AND(CH319&lt;&gt;"", ISERR(_xlfn.NUMBERVALUE(CH319))), "El valor de bonificación de retiro debe ser un número válido. ", "")
)</f>
        <v/>
      </c>
      <c r="HN319" s="46">
        <f>IF($DS319,
IF( AND(CI319&lt;&gt;"", ISERR(_xlfn.NUMBERVALUE(CI319))), "El valor de indemnización de retiro debe ser un número válido. ", "")
)</f>
        <v/>
      </c>
      <c r="HO319" s="46">
        <f>IF($DS319,
IF( AND(CJ319&lt;&gt;"", ISERR(_xlfn.NUMBERVALUE(CJ319))), "El valor de reintegros debe ser un número válido. ", "")
)</f>
        <v/>
      </c>
      <c r="HP319" s="46">
        <f>CONCATENATE(CK319,CL319,CM319)&lt;&gt;""</f>
        <v/>
      </c>
      <c r="HQ319" s="46">
        <f>IF(AND($DS319,HP319),
IF(CK319="","Debes escribir la descripción de otro concepto no categorizado. ",""),
""
)</f>
        <v/>
      </c>
      <c r="HR319" s="46">
        <f>IF(AND($DS319,HP319),
IF(CONCATENATE(CL319,CM319)="","Debes escribir al menos un valor de concepto no categorizado (salarial o no salarial). ",
IF(ISERR(_xlfn.NUMBERVALUE(CL319)),"El valor salarial concepto no categorizado debe ser un número válido. ","")
),
""
)</f>
        <v/>
      </c>
      <c r="HS319" s="46">
        <f>IF(AND($DS319,HP319),
IF(CONCATENATE(CL319,CM319)="","Debes escribir al menos un valor de concepto no categorizado (salarial o no salarial). ",
IF(ISERR(_xlfn.NUMBERVALUE(CM319)),"El valor NO salarial concepto no categorizado debe ser un número válido. ","")
),
""
)</f>
        <v/>
      </c>
      <c r="HT319" s="46">
        <f>IF($DS319,
IF(CN319="","Debes escribir el porcentaje del aporte a salud. ",
IF( ISERR(_xlfn.NUMBERVALUE(CN319)), "El valor del porcentaje del aporte a salud debe ser un número válido. ", "")
)
)</f>
        <v/>
      </c>
      <c r="HU319" s="46">
        <f>IF($DS319,
IF(CO319="","Debes escribir el valor del aporte a salud. ",
IF( ISERR(_xlfn.NUMBERVALUE(CO319)), "El valor del aporte a salud debe ser un número válido. ", "")
)
)</f>
        <v/>
      </c>
      <c r="HV319" s="46">
        <f>IF($DS319,
IF( AND(CP319&lt;&gt;"", ISERR(_xlfn.NUMBERVALUE(CP319))), "El valor plan complementario debe ser un número válido. ", "")
)</f>
        <v/>
      </c>
      <c r="HW319" s="46">
        <f>IF($DS319,
IF(CQ319="","Debes escribir el porcentaje del aporte a pensión. ",
IF( ISERR(_xlfn.NUMBERVALUE(CQ319)), "El valor del porcentaje del aporte a pensión debe ser un número válido. ", "")
)
)</f>
        <v/>
      </c>
      <c r="HX319" s="46">
        <f>IF($DS319,
IF(CR319="","Debes escribir el valor del aporte a pensión. ",
IF( ISERR(_xlfn.NUMBERVALUE(CR319)), "El valor del aporte a salud debe ser un número válido. ", "")
)
)</f>
        <v/>
      </c>
      <c r="HY319" s="46">
        <f>IF($DS319,
IF( AND(CS319&lt;&gt;"", ISERR(_xlfn.NUMBERVALUE(CS319))), "El valor pensión voluntaria debe ser un número válido. ", "")
)</f>
        <v/>
      </c>
      <c r="HZ319" s="46">
        <f>CONCATENATE(CT319,CU319,CV319,CW319)&lt;&gt;""</f>
        <v/>
      </c>
      <c r="IA319" s="46">
        <f>IF(AND($DS319,HZ319),
IF(CT319="","Debes escribir el % del fondo de seguridad pensional. ",
IF( ISERR(_xlfn.NUMBERVALUE(CT319)), "El % del fondo de seguridad debe ser un número válido. ", "")
),
""
)</f>
        <v/>
      </c>
      <c r="IB319" s="46">
        <f>IF(AND($DS319,HZ319),
IF(CU319="","Debes escribir el valor del aporte al fondo de solidaridad pensional. ",
IF( ISERR(_xlfn.NUMBERVALUE(CU319)), "El valor del aporte al fondo de solidaridad pensional debe ser un número válido. ", "")
),
""
)</f>
        <v/>
      </c>
      <c r="IC319" s="46">
        <f>IF(AND($DS319,HZ319),
IF(CV319="","Debes escribir el % del fondo de subsistencia. ",
IF( ISERR(_xlfn.NUMBERVALUE(CV319)), "El % del fondo de subsistencia debe ser un número válido. ", "")
),
""
)</f>
        <v/>
      </c>
      <c r="ID319" s="46">
        <f>IF(AND($DS319,HZ319),
IF(CW319="","Debes escribir el valor del fondo de subsistencia. ",
IF( ISERR(_xlfn.NUMBERVALUE(CW319)), "El valor del fondo de subsistencia debe ser un número válido. ", "")
),
""
)</f>
        <v/>
      </c>
      <c r="IE319" s="46">
        <f>CONCATENATE(CX319,CY319)&lt;&gt;""</f>
        <v/>
      </c>
      <c r="IF319" s="46">
        <f>IF(AND($DS319,IE319),
IF(CX319="","Debes escribir el % de sindicato. ",
IF( ISERR(_xlfn.NUMBERVALUE(CX319)), "El % de sindicato debe ser un número válido. ", "")
),
""
)</f>
        <v/>
      </c>
      <c r="IG319" s="46">
        <f>IF(AND($DS319,IE319),
IF(CY319="","Debes escribir el valor del sindicato. ",
IF( ISERR(_xlfn.NUMBERVALUE(CY319)), "El valor del sindicato debe ser un número válido. ", "")
),
""
)</f>
        <v/>
      </c>
      <c r="IH319" s="46">
        <f>IF($DS319,
IF( AND(CZ319&lt;&gt;"", ISERR(_xlfn.NUMBERVALUE(CZ319))), "El valor de sanción pública debe ser un número válido. ", "")
)</f>
        <v/>
      </c>
      <c r="II319" s="46">
        <f>IF($DS319,
IF( AND(DA319&lt;&gt;"", ISERR(_xlfn.NUMBERVALUE(DA319))), "El valor de sanción privada debe ser un número válido. ", "")
)</f>
        <v/>
      </c>
      <c r="IJ319" s="46">
        <f>CONCATENATE(DB319,DC319)&lt;&gt;""</f>
        <v/>
      </c>
      <c r="IK319" s="46">
        <f>IF(AND($DS319,IJ319),
IF(DB319="","Debes escribir la descripción de libranza. ",""),
""
)</f>
        <v/>
      </c>
      <c r="IL319" s="46">
        <f>IF(AND($DS319,IJ319),
IF(DC319="","Debes escribir la cuota libranza. ",
IF(ISERR(_xlfn.NUMBERVALUE(DC319)),"El valor de la cuota libranza debe ser un número válido. ","")
),
""
)</f>
        <v/>
      </c>
      <c r="IM319" s="46">
        <f>IF($DS319,
IF( AND(DD319&lt;&gt;"", ISERR(_xlfn.NUMBERVALUE(DD319))), "El valor de pagos a terceros debe ser un número válido. ", "")
)</f>
        <v/>
      </c>
      <c r="IN319" s="46">
        <f>IF($DS319,
IF( AND(DE319&lt;&gt;"", ISERR(_xlfn.NUMBERVALUE(DE319))), "El valor de anticipos debe ser un número válido. ", "")
)</f>
        <v/>
      </c>
      <c r="IO319" s="46">
        <f>IF($DS319,
IF( AND(DF319&lt;&gt;"", ISERR(_xlfn.NUMBERVALUE(DF319))), "El valor de AFC debe ser un número válido. ", "")
)</f>
        <v/>
      </c>
      <c r="IP319" s="46">
        <f>IF($DS319,
IF( AND(DG319&lt;&gt;"", ISERR(_xlfn.NUMBERVALUE(DG319))), "El valor de rete-fuente debe ser un número válido. ", "")
)</f>
        <v/>
      </c>
      <c r="IQ319" s="46">
        <f>IF($DS319,
IF( AND(DH319&lt;&gt;"", ISERR(_xlfn.NUMBERVALUE(DH319))), "El valor de cooperativa de trabajo debe ser un número válido. ", "")
)</f>
        <v/>
      </c>
      <c r="IR319" s="46">
        <f>IF($DS319,
IF( AND(DI319&lt;&gt;"", ISERR(_xlfn.NUMBERVALUE(DI319))), "El valor de embargo fiscal debe ser un número válido. ", "")
)</f>
        <v/>
      </c>
      <c r="IS319" s="46">
        <f>IF($DS319,
IF( AND(DJ319&lt;&gt;"", ISERR(_xlfn.NUMBERVALUE(DJ319))), "El valor de educación debe ser un número válido. ", "")
)</f>
        <v/>
      </c>
      <c r="IT319" s="46">
        <f>IF($DS319,
IF( AND(DK319&lt;&gt;"", ISERR(_xlfn.NUMBERVALUE(DK319))), "El valor de reintegro debe ser un número válido. ", "")
)</f>
        <v/>
      </c>
      <c r="IU319" s="46">
        <f>IF($DS319,
IF( AND(DL319&lt;&gt;"", ISERR(_xlfn.NUMBERVALUE(DL319))), "El valor de deuda debe ser un número válido. ", "")
)</f>
        <v/>
      </c>
      <c r="IV319" s="46">
        <f>IF($DS319,
IF( AND(DM319&lt;&gt;"", ISERR(_xlfn.NUMBERVALUE(DM319))), "El valor de otras deducciones debe ser un número válido. ", "")
)</f>
        <v/>
      </c>
      <c r="IW319" s="46">
        <f>IF($DS319,
IF(DN319="","Debes escribir el valor de los devengos totales. ",
IF( ISERR(_xlfn.NUMBERVALUE(DN319)), "El valor de los devengos totales debe ser un número válido. ", "")
)
)</f>
        <v/>
      </c>
      <c r="IX319" s="46">
        <f>IF($DS319,
IF(DO319="","Debes escribir el valor de las deducciones totales. ",
IF( ISERR(_xlfn.NUMBERVALUE(DO319)), "El valor de las deducciones totales debe ser un número válido. ", "")
)
)</f>
        <v/>
      </c>
      <c r="IY319" s="46">
        <f>IF($DS319,
IF(DP319="","Debes escribir el valor del salario total. ",
IF( ISERR(_xlfn.NUMBERVALUE(DP319)), "El valor del salario total debe ser un número válido. ", "")
)
)</f>
        <v/>
      </c>
    </row>
    <row r="320">
      <c r="B320" s="48" t="n">
        <v>308</v>
      </c>
      <c r="C320" s="61">
        <f>IF(AND(DS320,DP320&lt;&gt;""),
IF(DQ320="","OK","Error"),
""
)</f>
        <v/>
      </c>
      <c r="D320" s="53" t="n"/>
      <c r="E320" s="52" t="n"/>
      <c r="F320" s="112" t="n"/>
      <c r="G320" s="52" t="n"/>
      <c r="H320" s="53" t="n"/>
      <c r="I320" s="52" t="n"/>
      <c r="J320" s="52" t="n"/>
      <c r="K320" s="53" t="n"/>
      <c r="L320" s="55" t="n"/>
      <c r="M320" s="108" t="n"/>
      <c r="N320" s="56" t="n"/>
      <c r="O320" s="52" t="n"/>
      <c r="P320" s="52" t="n"/>
      <c r="Q320" s="52" t="n"/>
      <c r="R320" s="52" t="n"/>
      <c r="S320" s="52" t="n"/>
      <c r="T320" s="53" t="n"/>
      <c r="U320" s="52" t="n"/>
      <c r="V320" s="52" t="n"/>
      <c r="W320" s="55" t="n"/>
      <c r="X320" s="55" t="n"/>
      <c r="Y320" s="52" t="n"/>
      <c r="Z320" s="55" t="n"/>
      <c r="AA320" s="52" t="n"/>
      <c r="AB320" s="53" t="n"/>
      <c r="AC320" s="53" t="n"/>
      <c r="AD320" s="53" t="n"/>
      <c r="AE320" s="177" t="n"/>
      <c r="AF320" s="113" t="n"/>
      <c r="AG320" s="177" t="n"/>
      <c r="AH320" s="178" t="n"/>
      <c r="AI320" s="178" t="n"/>
      <c r="AJ320" s="178" t="n"/>
      <c r="AK320" s="114" t="n"/>
      <c r="AL320" s="178" t="n"/>
      <c r="AM320" s="114" t="n"/>
      <c r="AN320" s="178" t="n"/>
      <c r="AO320" s="114" t="n"/>
      <c r="AP320" s="178" t="n"/>
      <c r="AQ320" s="114" t="n"/>
      <c r="AR320" s="178" t="n"/>
      <c r="AS320" s="114" t="n"/>
      <c r="AT320" s="178" t="n"/>
      <c r="AU320" s="114" t="n"/>
      <c r="AV320" s="178" t="n"/>
      <c r="AW320" s="114" t="n"/>
      <c r="AX320" s="178" t="n"/>
      <c r="AY320" s="114" t="n"/>
      <c r="AZ320" s="178" t="n"/>
      <c r="BA320" s="114" t="n"/>
      <c r="BB320" s="178" t="n"/>
      <c r="BC320" s="114" t="n"/>
      <c r="BD320" s="178" t="n"/>
      <c r="BE320" s="178" t="n"/>
      <c r="BF320" s="178" t="n"/>
      <c r="BG320" s="59" t="n"/>
      <c r="BH320" s="178" t="n"/>
      <c r="BI320" s="114" t="n"/>
      <c r="BJ320" s="53" t="n"/>
      <c r="BK320" s="178" t="n"/>
      <c r="BL320" s="114" t="n"/>
      <c r="BM320" s="178" t="n"/>
      <c r="BN320" s="114" t="n"/>
      <c r="BO320" s="178" t="n"/>
      <c r="BP320" s="178" t="n"/>
      <c r="BQ320" s="178" t="n"/>
      <c r="BR320" s="178" t="n"/>
      <c r="BS320" s="178" t="n"/>
      <c r="BT320" s="178" t="n"/>
      <c r="BU320" s="178" t="n"/>
      <c r="BV320" s="178" t="n"/>
      <c r="BW320" s="178" t="n"/>
      <c r="BX320" s="178" t="n"/>
      <c r="BY320" s="178" t="n"/>
      <c r="BZ320" s="178" t="n"/>
      <c r="CA320" s="178" t="n"/>
      <c r="CB320" s="178" t="n"/>
      <c r="CC320" s="178" t="n"/>
      <c r="CD320" s="178" t="n"/>
      <c r="CE320" s="178" t="n"/>
      <c r="CF320" s="178" t="n"/>
      <c r="CG320" s="178" t="n"/>
      <c r="CH320" s="178" t="n"/>
      <c r="CI320" s="178" t="n"/>
      <c r="CJ320" s="178" t="n"/>
      <c r="CK320" s="53" t="n"/>
      <c r="CL320" s="178" t="n"/>
      <c r="CM320" s="178" t="n"/>
      <c r="CN320" s="60" t="n"/>
      <c r="CO320" s="177" t="n"/>
      <c r="CP320" s="178" t="n"/>
      <c r="CQ320" s="60" t="n"/>
      <c r="CR320" s="177" t="n"/>
      <c r="CS320" s="178" t="n"/>
      <c r="CT320" s="59" t="n"/>
      <c r="CU320" s="178" t="n"/>
      <c r="CV320" s="59" t="n"/>
      <c r="CW320" s="178" t="n"/>
      <c r="CX320" s="59" t="n"/>
      <c r="CY320" s="178" t="n"/>
      <c r="CZ320" s="178" t="n"/>
      <c r="DA320" s="178" t="n"/>
      <c r="DB320" s="53" t="n"/>
      <c r="DC320" s="178" t="n"/>
      <c r="DD320" s="178" t="n"/>
      <c r="DE320" s="178" t="n"/>
      <c r="DF320" s="178" t="n"/>
      <c r="DG320" s="178" t="n"/>
      <c r="DH320" s="178" t="n"/>
      <c r="DI320" s="178" t="n"/>
      <c r="DJ320" s="178" t="n"/>
      <c r="DK320" s="178" t="n"/>
      <c r="DL320" s="178" t="n"/>
      <c r="DM320" s="178" t="n"/>
      <c r="DN320" s="177" t="n"/>
      <c r="DO320" s="177" t="n"/>
      <c r="DP320" s="177" t="n"/>
      <c r="DQ320" s="76">
        <f>IF(AND(DS320,DP320&lt;&gt;""),
CONCATENATE(DT320,DU320,DV320,DW320,DX320,DY320,DZ320,EA320,EB320,EC320,ED320,EE320,EF320,EG320,EH320,EI320,EJ320,EK320,EL320,EM320,EN320,EO320,EP320,EQ320,ES320,ET320,EU320,EV320,EW320,EX320,EY320,EZ320,FA320,FC320,FD320,FF320,FG320,FI320,FJ320,FL320,FM320,FO320,FP320,FR320,FS320,FU320,FV320,FX320,FY320,GA320,GB320,GD320,GE320,GF320,GH320,GI320,GJ320,GL320,GM320,GN320,GP320,GQ320,GS320,GT320,GU320,GV320,GW320,GX320,GY320,GZ320,HA320,HB320,HC320,HD320,HE320,HF320,HG320,HH320,HI320,HJ320,HK320,HL320,HM320,HN320,HO320,HQ320,HR320,HS320,HT320,HU320,HV320,HW320,HX320,HY320,IA320,IB320,IC320,ID320,IF320,IG320,IH320,II320,IK320,IL320,IM320,IN320,IO320,IP320,IQ320,IR320,IS320,IT320,IU320,IV320,IW320,IX320,IY320,IZ320),
""
)</f>
        <v/>
      </c>
      <c r="DR320" s="53" t="n"/>
      <c r="DS320" s="46">
        <f>CONCATENATE(D320,$E320,$F320,$G320,H320,$I320,$J320,K320,$L320,$M320,N320,$O320,$P320,$Q320,$R320,$S320,T320,$U320,$V320,$W320,$X320,$Y320,$Z320,$AA320,AB320,AC320,AD320,$AE320,$AF320,$AG320,AH320,AI320,AJ320,AK320,AL320,AM320,AN320,AO320,AP320,AQ320,AR320,AS320,AT320,AU320,AV320,AW320,AX320,AY320,AZ320,BA320,BB320,BC320,BD320,BE320,BF320,BG320,BH320,BI320,BJ320,BK320,BL320,BM320,BN320,BO320,BP320,BQ320,BR320,BS320,BT320,BU320,BV320,BW320,BX320,BY320,BZ320,CA320,CB320,CC320,CD320,CE320,CF320,CG320,CH320,CI320,CJ320,CK320,CL320,CM320,$CN320,$CO320,CP320,$CQ320,$CR320,CS320,CT320,CU320,CV320,CW320,CX320,CY320,CZ320,DA320,DB320,DC320,DD320,DE320,DF320,DG320,DH320,DI320,DJ320,DK320,DL320,DM320,$DN320,$DO320,$DP320,DR320)&lt;&gt;""</f>
        <v/>
      </c>
      <c r="DT320" s="46">
        <f>IF(AND($DS320,$E$4&lt;&gt;""),
IF(LEFT($E$4,2) = "1.",
IF(D320&lt;&gt;"","El CUNE sólo se envía en operaciones de novedad o ajuste. ",""),
IF(D320="","Debes escribir un CUNE válido para realizar operaciones de novedad o ajuste. ","")),
""
)</f>
        <v/>
      </c>
      <c r="DU320" s="46">
        <f>IF($DS320,
IF(E320="","Debes seleccionar el tipo de documento del empleado. ",
IF(_xlfn.IFNA(VLOOKUP(E320,TIPO_DE_DOCUMENTO,1,FALSE),-1)=-1,"El tipo de documento no es válido (por favor seleccionarlo de la lista). ","")
)
)</f>
        <v/>
      </c>
      <c r="DV320" s="46">
        <f>IF($DS320,
IF(F320="","Debes escribir el número de documento del empleado. ","")
)</f>
        <v/>
      </c>
      <c r="DW320" s="46">
        <f>IF($DS320,
IF(G320="","Debes escribir el primer nombre del empleado. ","")
)</f>
        <v/>
      </c>
      <c r="DY320" s="46">
        <f>IF($DS320,
IF(I320="","Debes escribir el primer apellido del empleado. ","")
)</f>
        <v/>
      </c>
      <c r="DZ320" s="46">
        <f>IF($DS320,
IF(J320="","Debes escribir el segundo apellido del empleado. ","")
)</f>
        <v/>
      </c>
      <c r="EB320" s="46">
        <f>IF($DS320,
IF(L320="","Debes escribir la fecha de ingreso del empleado. ",
IF(ISERR(DATE(YEAR(L320),MONTH(L320),DAY(L320))), "El valor ingresado en fecha de ingreso no tiene un formato válido. ","")
)
)</f>
        <v/>
      </c>
      <c r="EC320" s="46">
        <f>IF($DS320,
IF(M320="","Debes escribir el tiempo laborado. ",
IF( IFERROR(INT(M320),1.1) &lt;&gt; IFERROR(_xlfn.NUMBERVALUE(M320),1), "El valor de los días trabajados debe ser un número entero. ", "")
)
)</f>
        <v/>
      </c>
      <c r="ED320" s="46">
        <f>IF($DS320,
IF( AND(N320&lt;&gt;"", ISERR(DATE(YEAR(N320),MONTH(N320),DAY(N320))) ), "El valor ingresado en fecha de ingreso no tiene un formato válido. ",
IF( AND(N320&lt;&gt;"", $E$6&lt;&gt;"", DATE(YEAR(N320), MONTH(N320), 1) &lt;&gt; IFERROR(DATE(MID($E$6, 1, 4), MID($E$6, 6, 2),1), "1/1/1900") ), "La fecha de retiro debe estar dentro del período liquidado. ", "")
)
)</f>
        <v/>
      </c>
      <c r="EE320" s="46">
        <f>IF($DS320,
IF(O320="","Debes seleccionar el tipo de trabajador. ",
IF(_xlfn.IFNA(VLOOKUP(O320,TIPO_DE_TRABAJADOR,1,FALSE),-1)=-1,"El tipo de trabajador no es válido (por favor seleccionarlo de la lista). ","")
)
)</f>
        <v/>
      </c>
      <c r="EF320" s="46">
        <f>IF($DS320,
IF(P320="","Debes seleccionar si es un trabajador dependiente pensionado por vejez. ",
IF(_xlfn.IFNA(VLOOKUP(P320,SUBTIPO_DE_TRABAJADOR,1,FALSE),-1)=-1,"El tipo de trabajador dependiente pensionado por vejez no es válido (por favor seleccionarlo de la lista). ","")
)
)</f>
        <v/>
      </c>
      <c r="EG320" s="46">
        <f>IF($DS320,
IF(Q320="","Debes seleccionar el tipo de contrato del trabajador. ",
IF(_xlfn.IFNA(VLOOKUP(Q320,TIPO_DE_CONTRATO,1,FALSE),-1)=-1,"El tipo de contrato del trabajador no es válido (por favor seleccionarlo de la lista). ","")
)
)</f>
        <v/>
      </c>
      <c r="EH320" s="46">
        <f>IF($DS320,
IF(R320="","Debes seleccionar si es un salario integral. ",
IF(_xlfn.IFNA(VLOOKUP(R320,SI_NO,1,FALSE),-1)=-1,"Valor no válido para salario integral (por favor seleccionarlo de la lista). ","")
)
)</f>
        <v/>
      </c>
      <c r="EI320" s="46">
        <f>IF($DS320,
IF(S320="","Debes seleccionar si el trabajador realiza actividades de riesgo. ",
IF(_xlfn.IFNA(VLOOKUP(S320,SI_NO,1,FALSE),-1)=-1,"Valor no válido para actividad de alto riesgo (por favor seleccionarlo de la lista). ","")
)
)</f>
        <v/>
      </c>
      <c r="EK320" s="46">
        <f>IF($DS320,
IF(U320="","Debes escribir el código del municipio de residencia del trabajador. ",
IF(_xlfn.IFNA(VLOOKUP(U320,MUNICIPIO,1,FALSE),-1)=-1,"El municipio de residencia del trabajador es inválido (por favor seleccionarlo de la lista). ","")
)
)</f>
        <v/>
      </c>
      <c r="EL320" s="46">
        <f>IF($DS320,
IF(V320="","Debes escribir el la dirección de residendia del trabajador. ","")
)</f>
        <v/>
      </c>
      <c r="EM320" s="46">
        <f>IF($DS320,
IF(W320="","Debes escribir la fecha de inicio de la liquidación. ",
IF(ISERR(DATE(YEAR(W320),MONTH(W320),DAY(W320))),"El valor ingresado en fecha de inicio de liquidación no tiene un formato válido. ",
IF( AND($E$6&lt;&gt;"", DATE(YEAR(W320), MONTH(W320), 1) &lt;&gt; IFERROR(DATE(MID($E$6, 1, 4), MID($E$6, 6, 2),1), "1/1/1900") ), "La fecha de inicio de la liquidación debe estar dentro del período liquidado. ", "")
)
)
)</f>
        <v/>
      </c>
      <c r="EN320" s="46">
        <f>IF($DS320,
IF(X320="","Debes escribir la fecha de fin de la liquidación. ",
IF(ISERR(DATE(YEAR(X320),MONTH(X320),DAY(X320))),"El valor ingresado en fecha de fin de liquidación no tiene un formato válido. ",
IF( AND($E$6&lt;&gt;"", DATE(YEAR(X320), MONTH(X320), 1) &lt;&gt; IFERROR(DATE(MID($E$6, 1, 4), MID($E$6, 6, 2),1), "1/1/1900") ), "La fecha de fin de la liquidación debe estar dentro del período liquidado. ", "")
)
)
)</f>
        <v/>
      </c>
      <c r="EO320" s="46">
        <f>IF($DS320,
IF(Y320="","Debes escribir la frecuencia de pago del trabajador. ",
IF(_xlfn.IFNA(VLOOKUP(Y320,PERÍODO_DE_NÓMINA,1,FALSE),-1)=-1,"La frecuencia de pago es inválida (por favor seleccionarlo de la lista). ","")
)
)</f>
        <v/>
      </c>
      <c r="EP320" s="46">
        <f>IF($DS320,
IF(Z320="","Debes escribir la fecha de pago. ",
IF(ISERR(DATE(YEAR(Z320),MONTH(Z320),DAY(Z320))), "El valor ingresado en fecha de pago no tiene un formato válido. ","")
)
)</f>
        <v/>
      </c>
      <c r="EQ320" s="46">
        <f>IF($DS320,
IF(AA320="","Debes escribir el medio de pago. ",
IF(_xlfn.IFNA(VLOOKUP(AA320,MEDIOS_DE_PAGO,1,FALSE),-1)=-1,"El medio de pago es inválido (por favor seleccionarlo de la lista). ","")
)
)</f>
        <v/>
      </c>
      <c r="ER320" s="46">
        <f>OR(AA320='Tablas '!$T$4,AA320='Tablas '!$T$7,AA320='Tablas '!$T$8,AA320='Tablas '!$T$11)</f>
        <v/>
      </c>
      <c r="ES320" s="46">
        <f>IF(AND($DS320,ER320),
IF(AB320="","Debes escribir la entidad bancaria. ",""),
""
)</f>
        <v/>
      </c>
      <c r="ET320" s="46">
        <f>IF(AND($DS320,ER320),
IF(AC320="","Debes escribir el tipo de cuenta bancaria. ",
IF(_xlfn.IFNA(VLOOKUP(AC320,TIPO_DE_CUENTA,1,FALSE),-1)=-1,"El tipo de cuenta bancaria es inválida (por favor seleccionarlo de la lista). ","")
),
""
)</f>
        <v/>
      </c>
      <c r="EU320" s="46">
        <f>IF(AND($DS320,ER320),
IF(AD320="","Debes escribir el número de cuenta bancaria. ",""),
""
)</f>
        <v/>
      </c>
      <c r="EV320" s="46">
        <f>IF($DS320,
IF(AE320="","Debes escribir el valor del sueldo básico. ",
IF( ISERR(_xlfn.NUMBERVALUE(AE320)), "El valor del sueldo básico debe ser un número válido. ", "")
)
)</f>
        <v/>
      </c>
      <c r="EW320" s="46">
        <f>IF($DS320,
IF(AF320="","Debes escribir el número de días trabajados. ",
IF( IFERROR(INT(AF320),1.1) &lt;&gt; IFERROR(_xlfn.NUMBERVALUE(AF320),1), "La cantidad de días trabajados debe ser un número entero. ", "")
)
)</f>
        <v/>
      </c>
      <c r="EX320" s="46">
        <f>IF($DS320,
IF(AG320="","Debes escribir el valor del sueldo trabajado. ",
IF( ISERR(_xlfn.NUMBERVALUE(AG320)), "El valor del sueldo trabajado debe ser un número válido. ", "")
)
)</f>
        <v/>
      </c>
      <c r="EY320" s="46">
        <f>IF($DS320,
IF( AND(AH320&lt;&gt;"", ISERR(_xlfn.NUMBERVALUE(AH320))), "El valor del auxilio de transporte debe ser un número válido. ", "")
)</f>
        <v/>
      </c>
      <c r="EZ320" s="46">
        <f>IF($DS320,
IF( AND(AI320&lt;&gt;"", ISERR(_xlfn.NUMBERVALUE(AI320))), "El valor de viáticos salariales debe ser un número válido. ", "")
)</f>
        <v/>
      </c>
      <c r="FA320" s="46">
        <f>IF($DS320,
IF( AND(AJ320&lt;&gt;"", ISERR(_xlfn.NUMBERVALUE(AJ320))), "El valor de viáticos NO salariales debe ser un número válido. ", "")
)</f>
        <v/>
      </c>
      <c r="FB320" s="46">
        <f>CONCATENATE(AK320,AL320)&lt;&gt;""</f>
        <v/>
      </c>
      <c r="FC320" s="46">
        <f>IF(AND($DS320,FB320),
IF(AK320="","Debes escribir el número de horas extras diurnas. ",
IF( IFERROR(INT(AK320),1.1) &lt;&gt; IFERROR(_xlfn.NUMBERVALUE(AK320),1), "La cantidad de horas extras diurnas debe ser un número entero. ", "")
),
""
)</f>
        <v/>
      </c>
      <c r="FD320" s="46">
        <f>IF(AND($DS320,FB320),
IF(AL320="","Debes escribir el valor de las horas extras diurnas. ",
IF( ISERR(_xlfn.NUMBERVALUE(AL320)), "El valor de las horas extras duirnas debe ser un número válido. ", "")
),
""
)</f>
        <v/>
      </c>
      <c r="FE320" s="46">
        <f>CONCATENATE(AM320,AN320)&lt;&gt;""</f>
        <v/>
      </c>
      <c r="FF320" s="46">
        <f>IF(AND($DS320,FE320),
IF(AM320="","Debes escribir el número de horas extras nocturnas. ",
IF( IFERROR(INT(AM320),1.1) &lt;&gt; IFERROR(_xlfn.NUMBERVALUE(AM320),1), "La cantidad de horas extras nocturnas debe ser un número entero. ", "")
),
""
)</f>
        <v/>
      </c>
      <c r="FG320" s="46">
        <f>IF(AND($DS320,FE320),
IF(AN320="","Debes escribir el valor de las horas extras nocturnas. ",
IF( ISERR(_xlfn.NUMBERVALUE(AN320)), "El valor de las horas extras nocturnas debe ser un número válido. ", "")
),
""
)</f>
        <v/>
      </c>
      <c r="FH320" s="46">
        <f>CONCATENATE(AO320,AP320)&lt;&gt;""</f>
        <v/>
      </c>
      <c r="FI320" s="46">
        <f>IF(AND($DS320,FH320),
IF(AO320="","Debes escribir el número de horas extras diurnas dominicales y festivas. ",
IF( IFERROR(INT(AO320),1.1) &lt;&gt; IFERROR(_xlfn.NUMBERVALUE(AO320),1), "La cantidad de horas extras diurnas dominicales y festivas debe ser un número entero. ", "")
),
""
)</f>
        <v/>
      </c>
      <c r="FJ320" s="46">
        <f>IF(AND($DS320,FH320),
IF(AP320="","Debes escribir el valor de las horas extras diurnas dominicales y festivas. ",
IF( ISERR(_xlfn.NUMBERVALUE(AP320)), "El valor de las horas extras diurnas dominicales y festivas debe ser un número válido. ", "")
),
""
)</f>
        <v/>
      </c>
      <c r="FK320" s="46">
        <f>CONCATENATE(AQ320,AR320)&lt;&gt;""</f>
        <v/>
      </c>
      <c r="FL320" s="46">
        <f>IF(AND($DS320,FK320),
IF(AQ320="","Debes escribir el número de horas extras nocturnas dominicales y festivas. ",
IF( IFERROR(INT(AQ320),1.1) &lt;&gt; IFERROR(_xlfn.NUMBERVALUE(AQ320),1), "La cantidad de horas extras nocturnas dominicales y festivas debe ser un número entero. ", "")
),
""
)</f>
        <v/>
      </c>
      <c r="FM320" s="46">
        <f>IF(AND($DS320,FK320),
IF(AR320="","Debes escribir el valor de las horas extras nocturnas dominicales y festivas. ",
IF( ISERR(_xlfn.NUMBERVALUE(AR320)), "El valor de las horas extras nocturnas dominicales y festivas debe ser un número válido. ", "")
),
""
)</f>
        <v/>
      </c>
      <c r="FN320" s="46">
        <f>CONCATENATE(AS320,AT320)&lt;&gt;""</f>
        <v/>
      </c>
      <c r="FO320" s="46">
        <f>IF(AND($DS320,FN320),
IF(AS320="","Debes escribir el número de horas recargo nocturno. ",
IF( IFERROR(INT(AS320),1.1) &lt;&gt; IFERROR(_xlfn.NUMBERVALUE(AS320),1), "La cantidad de horas recargo nocturno debe ser un número entero. ", "")
),
""
)</f>
        <v/>
      </c>
      <c r="FP320" s="46">
        <f>IF(AND($DS320,FN320),
IF(AT320="","Debes escribir el valor de las horas recargo nocturno. ",
IF( ISERR(_xlfn.NUMBERVALUE(AT320)), "El valor de las horas recargo nocturno debe ser un número válido. ", "")
),
""
)</f>
        <v/>
      </c>
      <c r="FQ320" s="46">
        <f>CONCATENATE(AU320,AV320)&lt;&gt;""</f>
        <v/>
      </c>
      <c r="FR320" s="46">
        <f>IF(AND($DS320,FQ320),
IF(AU320="","Debes escribir el número de horas recargo diurno dominical y festivo. ",
IF( IFERROR(INT(AU320),1.1) &lt;&gt; IFERROR(_xlfn.NUMBERVALUE(AU320),1), "La cantidad de horas recargo diurno dominical y festivo debe ser un número entero. ", "")
),
""
)</f>
        <v/>
      </c>
      <c r="FS320" s="46">
        <f>IF(AND($DS320,FQ320),
IF(AV320="","Debes escribir el valor de las horas recargo diurno dominical y festivo. ",
IF( ISERR(_xlfn.NUMBERVALUE(AV320)), "El valor de las horas recargo diurno dominical y festivo debe ser un número válido. ", "")
),
""
)</f>
        <v/>
      </c>
      <c r="FT320" s="46">
        <f>CONCATENATE(AW320,AX320)&lt;&gt;""</f>
        <v/>
      </c>
      <c r="FU320" s="46">
        <f>IF(AND($DS320,FT320),
IF(AW320="","Debes escribir el número de horas recargo nocturno dominical y festivo. ",
IF( IFERROR(INT(AW320),1.1) &lt;&gt; IFERROR(_xlfn.NUMBERVALUE(AW320),1), "La cantidad de horas recargo nocturno dominical y festivo debe ser un número entero. ", "")
),
""
)</f>
        <v/>
      </c>
      <c r="FV320" s="46">
        <f>IF(AND($DS320,FT320),
IF(AX320="","Debes escribir el valor de las horas recargo nocturno dominical y festivo. ",
IF( ISERR(_xlfn.NUMBERVALUE(AX320)), "El valor de las horas recargo nocturno dominical y festivo debe ser un número válido. ", "")
),
""
)</f>
        <v/>
      </c>
      <c r="FW320" s="46">
        <f>CONCATENATE(AY320,AZ320)&lt;&gt;""</f>
        <v/>
      </c>
      <c r="FX320" s="46">
        <f>IF(AND($DS320,FW320),
IF(AY320="","Debes escribir el número de días de vacaciones comunes. ",
IF( IFERROR(INT(AY320),1.1) &lt;&gt; IFERROR(_xlfn.NUMBERVALUE(AY320),1), "La cantidad de días de vacaciones comunes debe ser un número entero. ", "")
),
""
)</f>
        <v/>
      </c>
      <c r="FY320" s="46">
        <f>IF(AND($DS320,FW320),
IF(AZ320="","Debes escribir el valor de las vacaciones comunes. ",
IF( ISERR(_xlfn.NUMBERVALUE(AZ320)), "El valor de las vacaciones comunes debe ser un número válido. ", "")
),
""
)</f>
        <v/>
      </c>
      <c r="FZ320" s="46">
        <f>CONCATENATE(BA320,BB320)&lt;&gt;""</f>
        <v/>
      </c>
      <c r="GA320" s="46">
        <f>IF(AND($DS320,FZ320),
IF(BA320="","Debes escribir el número de días de vacaciones compensadas. ",
IF( IFERROR(INT(BA320),1.1) &lt;&gt; IFERROR(_xlfn.NUMBERVALUE(BA320),1), "La cantidad de días de vacaciones compensadas debe ser un número entero. ", "")
),
""
)</f>
        <v/>
      </c>
      <c r="GB320" s="46">
        <f>IF(AND($DS320,FZ320),
IF(BB320="","Debes escribir el valor de las vacaciones compensadas. ",
IF( ISERR(_xlfn.NUMBERVALUE(BB320)), "El valor de las vacaciones compensadas debe ser un número válido. ", "")
),
""
)</f>
        <v/>
      </c>
      <c r="GC320" s="46">
        <f>CONCATENATE(BC320,BD320)&lt;&gt;""</f>
        <v/>
      </c>
      <c r="GD320" s="46">
        <f>IF(AND($DS320,GC320),
IF(BC320="","Debes escribir el número de días de prima salarial. ",
IF( IFERROR(INT(BC320),1.1) &lt;&gt; IFERROR(_xlfn.NUMBERVALUE(BC320),1), "La cantidad de días de prima salarial debe ser un número entero. ", "")
),
""
)</f>
        <v/>
      </c>
      <c r="GE320" s="46">
        <f>IF(AND($DS320,GC320),
IF(BD320="","Debes escribir el valor de los días de prima salarial. ",
IF( ISERR(_xlfn.NUMBERVALUE(BD320)), "El valor de los días de prima salarial debe ser un número válido. ", "")
),
""
)</f>
        <v/>
      </c>
      <c r="GF320" s="46">
        <f>IF($DS320,
IF( AND(BE320&lt;&gt;"", ISERR(_xlfn.NUMBERVALUE(BE320))), "El valor de la prima NO saliarial debe ser un número válido. ", "")
)</f>
        <v/>
      </c>
      <c r="GG320" s="46">
        <f>CONCATENATE(BF320,BG320,BH320)&lt;&gt;""</f>
        <v/>
      </c>
      <c r="GH320" s="46">
        <f>IF(AND($DS320,GG320),
IF(BF320="","Debes escribir el valor de las cesantías. ",
IF( ISERR(_xlfn.NUMBERVALUE(BF320)), "El valor de las cesantías debe ser un número válido. ", "")
),
""
)</f>
        <v/>
      </c>
      <c r="GI320" s="46">
        <f>IF(AND($DS320,GG320),
IF(BG320="","Debes escribir el % de cesantías. ",
IF( ISERR(_xlfn.NUMBERVALUE(BG320)), "El % de cesantías debe ser un número válido. ", "")
),
""
)</f>
        <v/>
      </c>
      <c r="GJ320" s="46">
        <f>IF(AND($DS320,GG320),
IF(BH320="","Debes escribir el valor de intereses de cesantías. ",
IF( ISERR(_xlfn.NUMBERVALUE(BH320)), "El valor de intereses de cesantías debe ser un número válido. ", "")
),
""
)</f>
        <v/>
      </c>
      <c r="GK320" s="46">
        <f>CONCATENATE(BI320,BJ320,BK320)&lt;&gt;""</f>
        <v/>
      </c>
      <c r="GL320" s="46">
        <f>IF(AND($DS320,GK320),
IF(BI320="","Debes escribir el número de días de incapacidad. ",
IF( IFERROR(INT(BI320),1.1) &lt;&gt; IFERROR(_xlfn.NUMBERVALUE(BI320),1), "La cantidad de días de incapacidad debe ser un número entero. ", "")
),
""
)</f>
        <v/>
      </c>
      <c r="GM320" s="46">
        <f>IF(AND($DS320,GK320),
IF(BJ320="","Debes escribir el tipo de incapacidad. ",
IF(_xlfn.IFNA(VLOOKUP(BJ320,TIPO_DE_INCAPACIDAD,1,FALSE),-1)=-1,"El tipo de incapacidad es inválida (por favor seleccionarlo de la lista). ","")
),
""
)</f>
        <v/>
      </c>
      <c r="GN320" s="46">
        <f>IF(AND($DS320,GK320),
IF(BK320="","Debes escribir el valor de la incapacidad. ",
IF( ISERR(_xlfn.NUMBERVALUE(BK320)), "El valor de la incapacidad debe ser un número válido. ", "")
),
""
)</f>
        <v/>
      </c>
      <c r="GO320" s="46">
        <f>CONCATENATE(BL320,BM320)&lt;&gt;""</f>
        <v/>
      </c>
      <c r="GP320" s="46">
        <f>IF(AND($DS320,GO320),
IF(BL320="","Debes escribir el número de días de licencia de maternidad o paternidad. ",
IF( IFERROR(INT(BL320),1.1) &lt;&gt; IFERROR(_xlfn.NUMBERVALUE(BL320),1), "La cantidad de días de licencia de maternidad o paternidad debe ser un número entero. ", "")
),
""
)</f>
        <v/>
      </c>
      <c r="GQ320" s="46">
        <f>IF(AND($DS320,GO320),
IF(BM320="","Debes escribir el valor de la licencia de maternidad o paternidad. ",
IF( ISERR(_xlfn.NUMBERVALUE(BM320)), "El valor de la licencia de maternidad o paternidad debe ser un número válido. ", "")
),
""
)</f>
        <v/>
      </c>
      <c r="GR320" s="46">
        <f>CONCATENATE(BN320,BO320)&lt;&gt;""</f>
        <v/>
      </c>
      <c r="GS320" s="46">
        <f>IF(AND($DS320,GR320),
IF(BN320="","Debes escribir el número de días de licencia remunerada. ",
IF( IFERROR(INT(BN320),1.1) &lt;&gt; IFERROR(_xlfn.NUMBERVALUE(BN320),1), "La cantidad de días de licencia remunerada debe ser un número entero. ", "")
),
""
)</f>
        <v/>
      </c>
      <c r="GT320" s="46">
        <f>IF(AND($DS320,GR320),
IF(BO320="","Debes escribir el valor de la licencia remunerada. ",
IF( ISERR(_xlfn.NUMBERVALUE(BO320)), "El valor de la licencia remunerada debe ser un número válido. ", "")
),
""
)</f>
        <v/>
      </c>
      <c r="GU320" s="46">
        <f>IF($DS320,
IF( AND(BP320&lt;&gt;"", ISERR(_xlfn.NUMBERVALUE(BP320))), "El valor de la licencia NO remunerada debe ser un número válido. ", "")
)</f>
        <v/>
      </c>
      <c r="GV320" s="46">
        <f>IF($DS320,
IF( AND(BQ320&lt;&gt;"", ISERR(_xlfn.NUMBERVALUE(BQ320))), "El valor de auxilios salariales debe ser un número válido. ", "")
)</f>
        <v/>
      </c>
      <c r="GW320" s="46">
        <f>IF($DS320,
IF( AND(BR320&lt;&gt;"", ISERR(_xlfn.NUMBERVALUE(BR320))), "El valor de auxilios NO salariales debe ser un número válido. ", "")
)</f>
        <v/>
      </c>
      <c r="GX320" s="46">
        <f>IF($DS320,
IF( AND(BS320&lt;&gt;"", ISERR(_xlfn.NUMBERVALUE(BS320))), "El valor de bonos salariales debe ser un número válido. ", "")
)</f>
        <v/>
      </c>
      <c r="GY320" s="46">
        <f>IF($DS320,
IF( AND(BT320&lt;&gt;"", ISERR(_xlfn.NUMBERVALUE(BT320))), "El valor de bonos NO salariales debe ser un número válido. ", "")
)</f>
        <v/>
      </c>
      <c r="GZ320" s="46">
        <f>IF($DS320,
IF( AND(BU320&lt;&gt;"", ISERR(_xlfn.NUMBERVALUE(BU320))), "El valor de bonos salariales de alimentación debe ser un número válido. ", "")
)</f>
        <v/>
      </c>
      <c r="HA320" s="46">
        <f>IF($DS320,
IF( AND(BV320&lt;&gt;"", ISERR(_xlfn.NUMBERVALUE(BV320))), "El valor de bonos NO salariales de alimentación debe ser un número válido. ", "")
)</f>
        <v/>
      </c>
      <c r="HB320" s="46">
        <f>IF($DS320,
IF( AND(BW320&lt;&gt;"", ISERR(_xlfn.NUMBERVALUE(BW320))), "El valor de bonificaciones salariales debe ser un número válido. ", "")
)</f>
        <v/>
      </c>
      <c r="HC320" s="46">
        <f>IF($DS320,
IF( AND(BX320&lt;&gt;"", ISERR(_xlfn.NUMBERVALUE(BX320))), "El valor de bonificaciones NO salariales debe ser un número válido. ", "")
)</f>
        <v/>
      </c>
      <c r="HD320" s="46">
        <f>IF($DS320,
IF( AND(BY320&lt;&gt;"", ISERR(_xlfn.NUMBERVALUE(BY320))), "El valor de compensaciones ordinarias debe ser un número válido. ", "")
)</f>
        <v/>
      </c>
      <c r="HE320" s="46">
        <f>IF($DS320,
IF( AND(BZ320&lt;&gt;"", ISERR(_xlfn.NUMBERVALUE(BZ320))), "El valor de compensaciones extraordinarias debe ser un número válido. ", "")
)</f>
        <v/>
      </c>
      <c r="HF320" s="46">
        <f>IF($DS320,
IF( AND(CA320&lt;&gt;"", ISERR(_xlfn.NUMBERVALUE(CA320))), "El valor de comisiones debe ser un número válido. ", "")
)</f>
        <v/>
      </c>
      <c r="HG320" s="46">
        <f>IF($DS320,
IF( AND(CB320&lt;&gt;"", ISERR(_xlfn.NUMBERVALUE(CB320))), "El valor de ausencia por huega debe ser un número válido. ", "")
)</f>
        <v/>
      </c>
      <c r="HH320" s="46">
        <f>IF($DS320,
IF( AND(CC320&lt;&gt;"", ISERR(_xlfn.NUMBERVALUE(CC320))), "El valor de anticipos debe ser un número válido. ", "")
)</f>
        <v/>
      </c>
      <c r="HI320" s="46">
        <f>IF($DS320,
IF( AND(CD320&lt;&gt;"", ISERR(_xlfn.NUMBERVALUE(CD320))), "El valor de pagos a terceros debe ser un número válido. ", "")
)</f>
        <v/>
      </c>
      <c r="HJ320" s="46">
        <f>IF($DS320,
IF( AND(CE320&lt;&gt;"", ISERR(_xlfn.NUMBERVALUE(CE320))), "El valor de dotación debe ser un número válido. ", "")
)</f>
        <v/>
      </c>
      <c r="HK320" s="46">
        <f>IF($DS320,
IF( AND(CF320&lt;&gt;"", ISERR(_xlfn.NUMBERVALUE(CF320))), "El valor de apoyo sostenibilidad debe ser un número válido. ", "")
)</f>
        <v/>
      </c>
      <c r="HL320" s="46">
        <f>IF($DS320,
IF( AND(CG320&lt;&gt;"", ISERR(_xlfn.NUMBERVALUE(CG320))), "El valor de teletrabajo debe ser un número válido. ", "")
)</f>
        <v/>
      </c>
      <c r="HM320" s="46">
        <f>IF($DS320,
IF( AND(CH320&lt;&gt;"", ISERR(_xlfn.NUMBERVALUE(CH320))), "El valor de bonificación de retiro debe ser un número válido. ", "")
)</f>
        <v/>
      </c>
      <c r="HN320" s="46">
        <f>IF($DS320,
IF( AND(CI320&lt;&gt;"", ISERR(_xlfn.NUMBERVALUE(CI320))), "El valor de indemnización de retiro debe ser un número válido. ", "")
)</f>
        <v/>
      </c>
      <c r="HO320" s="46">
        <f>IF($DS320,
IF( AND(CJ320&lt;&gt;"", ISERR(_xlfn.NUMBERVALUE(CJ320))), "El valor de reintegros debe ser un número válido. ", "")
)</f>
        <v/>
      </c>
      <c r="HP320" s="46">
        <f>CONCATENATE(CK320,CL320,CM320)&lt;&gt;""</f>
        <v/>
      </c>
      <c r="HQ320" s="46">
        <f>IF(AND($DS320,HP320),
IF(CK320="","Debes escribir la descripción de otro concepto no categorizado. ",""),
""
)</f>
        <v/>
      </c>
      <c r="HR320" s="46">
        <f>IF(AND($DS320,HP320),
IF(CONCATENATE(CL320,CM320)="","Debes escribir al menos un valor de concepto no categorizado (salarial o no salarial). ",
IF(ISERR(_xlfn.NUMBERVALUE(CL320)),"El valor salarial concepto no categorizado debe ser un número válido. ","")
),
""
)</f>
        <v/>
      </c>
      <c r="HS320" s="46">
        <f>IF(AND($DS320,HP320),
IF(CONCATENATE(CL320,CM320)="","Debes escribir al menos un valor de concepto no categorizado (salarial o no salarial). ",
IF(ISERR(_xlfn.NUMBERVALUE(CM320)),"El valor NO salarial concepto no categorizado debe ser un número válido. ","")
),
""
)</f>
        <v/>
      </c>
      <c r="HT320" s="46">
        <f>IF($DS320,
IF(CN320="","Debes escribir el porcentaje del aporte a salud. ",
IF( ISERR(_xlfn.NUMBERVALUE(CN320)), "El valor del porcentaje del aporte a salud debe ser un número válido. ", "")
)
)</f>
        <v/>
      </c>
      <c r="HU320" s="46">
        <f>IF($DS320,
IF(CO320="","Debes escribir el valor del aporte a salud. ",
IF( ISERR(_xlfn.NUMBERVALUE(CO320)), "El valor del aporte a salud debe ser un número válido. ", "")
)
)</f>
        <v/>
      </c>
      <c r="HV320" s="46">
        <f>IF($DS320,
IF( AND(CP320&lt;&gt;"", ISERR(_xlfn.NUMBERVALUE(CP320))), "El valor plan complementario debe ser un número válido. ", "")
)</f>
        <v/>
      </c>
      <c r="HW320" s="46">
        <f>IF($DS320,
IF(CQ320="","Debes escribir el porcentaje del aporte a pensión. ",
IF( ISERR(_xlfn.NUMBERVALUE(CQ320)), "El valor del porcentaje del aporte a pensión debe ser un número válido. ", "")
)
)</f>
        <v/>
      </c>
      <c r="HX320" s="46">
        <f>IF($DS320,
IF(CR320="","Debes escribir el valor del aporte a pensión. ",
IF( ISERR(_xlfn.NUMBERVALUE(CR320)), "El valor del aporte a salud debe ser un número válido. ", "")
)
)</f>
        <v/>
      </c>
      <c r="HY320" s="46">
        <f>IF($DS320,
IF( AND(CS320&lt;&gt;"", ISERR(_xlfn.NUMBERVALUE(CS320))), "El valor pensión voluntaria debe ser un número válido. ", "")
)</f>
        <v/>
      </c>
      <c r="HZ320" s="46">
        <f>CONCATENATE(CT320,CU320,CV320,CW320)&lt;&gt;""</f>
        <v/>
      </c>
      <c r="IA320" s="46">
        <f>IF(AND($DS320,HZ320),
IF(CT320="","Debes escribir el % del fondo de seguridad pensional. ",
IF( ISERR(_xlfn.NUMBERVALUE(CT320)), "El % del fondo de seguridad debe ser un número válido. ", "")
),
""
)</f>
        <v/>
      </c>
      <c r="IB320" s="46">
        <f>IF(AND($DS320,HZ320),
IF(CU320="","Debes escribir el valor del aporte al fondo de solidaridad pensional. ",
IF( ISERR(_xlfn.NUMBERVALUE(CU320)), "El valor del aporte al fondo de solidaridad pensional debe ser un número válido. ", "")
),
""
)</f>
        <v/>
      </c>
      <c r="IC320" s="46">
        <f>IF(AND($DS320,HZ320),
IF(CV320="","Debes escribir el % del fondo de subsistencia. ",
IF( ISERR(_xlfn.NUMBERVALUE(CV320)), "El % del fondo de subsistencia debe ser un número válido. ", "")
),
""
)</f>
        <v/>
      </c>
      <c r="ID320" s="46">
        <f>IF(AND($DS320,HZ320),
IF(CW320="","Debes escribir el valor del fondo de subsistencia. ",
IF( ISERR(_xlfn.NUMBERVALUE(CW320)), "El valor del fondo de subsistencia debe ser un número válido. ", "")
),
""
)</f>
        <v/>
      </c>
      <c r="IE320" s="46">
        <f>CONCATENATE(CX320,CY320)&lt;&gt;""</f>
        <v/>
      </c>
      <c r="IF320" s="46">
        <f>IF(AND($DS320,IE320),
IF(CX320="","Debes escribir el % de sindicato. ",
IF( ISERR(_xlfn.NUMBERVALUE(CX320)), "El % de sindicato debe ser un número válido. ", "")
),
""
)</f>
        <v/>
      </c>
      <c r="IG320" s="46">
        <f>IF(AND($DS320,IE320),
IF(CY320="","Debes escribir el valor del sindicato. ",
IF( ISERR(_xlfn.NUMBERVALUE(CY320)), "El valor del sindicato debe ser un número válido. ", "")
),
""
)</f>
        <v/>
      </c>
      <c r="IH320" s="46">
        <f>IF($DS320,
IF( AND(CZ320&lt;&gt;"", ISERR(_xlfn.NUMBERVALUE(CZ320))), "El valor de sanción pública debe ser un número válido. ", "")
)</f>
        <v/>
      </c>
      <c r="II320" s="46">
        <f>IF($DS320,
IF( AND(DA320&lt;&gt;"", ISERR(_xlfn.NUMBERVALUE(DA320))), "El valor de sanción privada debe ser un número válido. ", "")
)</f>
        <v/>
      </c>
      <c r="IJ320" s="46">
        <f>CONCATENATE(DB320,DC320)&lt;&gt;""</f>
        <v/>
      </c>
      <c r="IK320" s="46">
        <f>IF(AND($DS320,IJ320),
IF(DB320="","Debes escribir la descripción de libranza. ",""),
""
)</f>
        <v/>
      </c>
      <c r="IL320" s="46">
        <f>IF(AND($DS320,IJ320),
IF(DC320="","Debes escribir la cuota libranza. ",
IF(ISERR(_xlfn.NUMBERVALUE(DC320)),"El valor de la cuota libranza debe ser un número válido. ","")
),
""
)</f>
        <v/>
      </c>
      <c r="IM320" s="46">
        <f>IF($DS320,
IF( AND(DD320&lt;&gt;"", ISERR(_xlfn.NUMBERVALUE(DD320))), "El valor de pagos a terceros debe ser un número válido. ", "")
)</f>
        <v/>
      </c>
      <c r="IN320" s="46">
        <f>IF($DS320,
IF( AND(DE320&lt;&gt;"", ISERR(_xlfn.NUMBERVALUE(DE320))), "El valor de anticipos debe ser un número válido. ", "")
)</f>
        <v/>
      </c>
      <c r="IO320" s="46">
        <f>IF($DS320,
IF( AND(DF320&lt;&gt;"", ISERR(_xlfn.NUMBERVALUE(DF320))), "El valor de AFC debe ser un número válido. ", "")
)</f>
        <v/>
      </c>
      <c r="IP320" s="46">
        <f>IF($DS320,
IF( AND(DG320&lt;&gt;"", ISERR(_xlfn.NUMBERVALUE(DG320))), "El valor de rete-fuente debe ser un número válido. ", "")
)</f>
        <v/>
      </c>
      <c r="IQ320" s="46">
        <f>IF($DS320,
IF( AND(DH320&lt;&gt;"", ISERR(_xlfn.NUMBERVALUE(DH320))), "El valor de cooperativa de trabajo debe ser un número válido. ", "")
)</f>
        <v/>
      </c>
      <c r="IR320" s="46">
        <f>IF($DS320,
IF( AND(DI320&lt;&gt;"", ISERR(_xlfn.NUMBERVALUE(DI320))), "El valor de embargo fiscal debe ser un número válido. ", "")
)</f>
        <v/>
      </c>
      <c r="IS320" s="46">
        <f>IF($DS320,
IF( AND(DJ320&lt;&gt;"", ISERR(_xlfn.NUMBERVALUE(DJ320))), "El valor de educación debe ser un número válido. ", "")
)</f>
        <v/>
      </c>
      <c r="IT320" s="46">
        <f>IF($DS320,
IF( AND(DK320&lt;&gt;"", ISERR(_xlfn.NUMBERVALUE(DK320))), "El valor de reintegro debe ser un número válido. ", "")
)</f>
        <v/>
      </c>
      <c r="IU320" s="46">
        <f>IF($DS320,
IF( AND(DL320&lt;&gt;"", ISERR(_xlfn.NUMBERVALUE(DL320))), "El valor de deuda debe ser un número válido. ", "")
)</f>
        <v/>
      </c>
      <c r="IV320" s="46">
        <f>IF($DS320,
IF( AND(DM320&lt;&gt;"", ISERR(_xlfn.NUMBERVALUE(DM320))), "El valor de otras deducciones debe ser un número válido. ", "")
)</f>
        <v/>
      </c>
      <c r="IW320" s="46">
        <f>IF($DS320,
IF(DN320="","Debes escribir el valor de los devengos totales. ",
IF( ISERR(_xlfn.NUMBERVALUE(DN320)), "El valor de los devengos totales debe ser un número válido. ", "")
)
)</f>
        <v/>
      </c>
      <c r="IX320" s="46">
        <f>IF($DS320,
IF(DO320="","Debes escribir el valor de las deducciones totales. ",
IF( ISERR(_xlfn.NUMBERVALUE(DO320)), "El valor de las deducciones totales debe ser un número válido. ", "")
)
)</f>
        <v/>
      </c>
      <c r="IY320" s="46">
        <f>IF($DS320,
IF(DP320="","Debes escribir el valor del salario total. ",
IF( ISERR(_xlfn.NUMBERVALUE(DP320)), "El valor del salario total debe ser un número válido. ", "")
)
)</f>
        <v/>
      </c>
    </row>
    <row r="321">
      <c r="B321" s="48" t="n">
        <v>309</v>
      </c>
      <c r="C321" s="61">
        <f>IF(AND(DS321,DP321&lt;&gt;""),
IF(DQ321="","OK","Error"),
""
)</f>
        <v/>
      </c>
      <c r="D321" s="53" t="n"/>
      <c r="E321" s="52" t="n"/>
      <c r="F321" s="112" t="n"/>
      <c r="G321" s="52" t="n"/>
      <c r="H321" s="53" t="n"/>
      <c r="I321" s="52" t="n"/>
      <c r="J321" s="52" t="n"/>
      <c r="K321" s="53" t="n"/>
      <c r="L321" s="55" t="n"/>
      <c r="M321" s="108" t="n"/>
      <c r="N321" s="56" t="n"/>
      <c r="O321" s="52" t="n"/>
      <c r="P321" s="52" t="n"/>
      <c r="Q321" s="52" t="n"/>
      <c r="R321" s="52" t="n"/>
      <c r="S321" s="52" t="n"/>
      <c r="T321" s="53" t="n"/>
      <c r="U321" s="52" t="n"/>
      <c r="V321" s="52" t="n"/>
      <c r="W321" s="55" t="n"/>
      <c r="X321" s="55" t="n"/>
      <c r="Y321" s="52" t="n"/>
      <c r="Z321" s="55" t="n"/>
      <c r="AA321" s="52" t="n"/>
      <c r="AB321" s="53" t="n"/>
      <c r="AC321" s="53" t="n"/>
      <c r="AD321" s="53" t="n"/>
      <c r="AE321" s="177" t="n"/>
      <c r="AF321" s="113" t="n"/>
      <c r="AG321" s="177" t="n"/>
      <c r="AH321" s="178" t="n"/>
      <c r="AI321" s="178" t="n"/>
      <c r="AJ321" s="178" t="n"/>
      <c r="AK321" s="114" t="n"/>
      <c r="AL321" s="178" t="n"/>
      <c r="AM321" s="114" t="n"/>
      <c r="AN321" s="178" t="n"/>
      <c r="AO321" s="114" t="n"/>
      <c r="AP321" s="178" t="n"/>
      <c r="AQ321" s="114" t="n"/>
      <c r="AR321" s="178" t="n"/>
      <c r="AS321" s="114" t="n"/>
      <c r="AT321" s="178" t="n"/>
      <c r="AU321" s="114" t="n"/>
      <c r="AV321" s="178" t="n"/>
      <c r="AW321" s="114" t="n"/>
      <c r="AX321" s="178" t="n"/>
      <c r="AY321" s="114" t="n"/>
      <c r="AZ321" s="178" t="n"/>
      <c r="BA321" s="114" t="n"/>
      <c r="BB321" s="178" t="n"/>
      <c r="BC321" s="114" t="n"/>
      <c r="BD321" s="178" t="n"/>
      <c r="BE321" s="178" t="n"/>
      <c r="BF321" s="178" t="n"/>
      <c r="BG321" s="59" t="n"/>
      <c r="BH321" s="178" t="n"/>
      <c r="BI321" s="114" t="n"/>
      <c r="BJ321" s="53" t="n"/>
      <c r="BK321" s="178" t="n"/>
      <c r="BL321" s="114" t="n"/>
      <c r="BM321" s="178" t="n"/>
      <c r="BN321" s="114" t="n"/>
      <c r="BO321" s="178" t="n"/>
      <c r="BP321" s="178" t="n"/>
      <c r="BQ321" s="178" t="n"/>
      <c r="BR321" s="178" t="n"/>
      <c r="BS321" s="178" t="n"/>
      <c r="BT321" s="178" t="n"/>
      <c r="BU321" s="178" t="n"/>
      <c r="BV321" s="178" t="n"/>
      <c r="BW321" s="178" t="n"/>
      <c r="BX321" s="178" t="n"/>
      <c r="BY321" s="178" t="n"/>
      <c r="BZ321" s="178" t="n"/>
      <c r="CA321" s="178" t="n"/>
      <c r="CB321" s="178" t="n"/>
      <c r="CC321" s="178" t="n"/>
      <c r="CD321" s="178" t="n"/>
      <c r="CE321" s="178" t="n"/>
      <c r="CF321" s="178" t="n"/>
      <c r="CG321" s="178" t="n"/>
      <c r="CH321" s="178" t="n"/>
      <c r="CI321" s="178" t="n"/>
      <c r="CJ321" s="178" t="n"/>
      <c r="CK321" s="53" t="n"/>
      <c r="CL321" s="178" t="n"/>
      <c r="CM321" s="178" t="n"/>
      <c r="CN321" s="60" t="n"/>
      <c r="CO321" s="177" t="n"/>
      <c r="CP321" s="178" t="n"/>
      <c r="CQ321" s="60" t="n"/>
      <c r="CR321" s="177" t="n"/>
      <c r="CS321" s="178" t="n"/>
      <c r="CT321" s="59" t="n"/>
      <c r="CU321" s="178" t="n"/>
      <c r="CV321" s="59" t="n"/>
      <c r="CW321" s="178" t="n"/>
      <c r="CX321" s="59" t="n"/>
      <c r="CY321" s="178" t="n"/>
      <c r="CZ321" s="178" t="n"/>
      <c r="DA321" s="178" t="n"/>
      <c r="DB321" s="53" t="n"/>
      <c r="DC321" s="178" t="n"/>
      <c r="DD321" s="178" t="n"/>
      <c r="DE321" s="178" t="n"/>
      <c r="DF321" s="178" t="n"/>
      <c r="DG321" s="178" t="n"/>
      <c r="DH321" s="178" t="n"/>
      <c r="DI321" s="178" t="n"/>
      <c r="DJ321" s="178" t="n"/>
      <c r="DK321" s="178" t="n"/>
      <c r="DL321" s="178" t="n"/>
      <c r="DM321" s="178" t="n"/>
      <c r="DN321" s="177" t="n"/>
      <c r="DO321" s="177" t="n"/>
      <c r="DP321" s="177" t="n"/>
      <c r="DQ321" s="76">
        <f>IF(AND(DS321,DP321&lt;&gt;""),
CONCATENATE(DT321,DU321,DV321,DW321,DX321,DY321,DZ321,EA321,EB321,EC321,ED321,EE321,EF321,EG321,EH321,EI321,EJ321,EK321,EL321,EM321,EN321,EO321,EP321,EQ321,ES321,ET321,EU321,EV321,EW321,EX321,EY321,EZ321,FA321,FC321,FD321,FF321,FG321,FI321,FJ321,FL321,FM321,FO321,FP321,FR321,FS321,FU321,FV321,FX321,FY321,GA321,GB321,GD321,GE321,GF321,GH321,GI321,GJ321,GL321,GM321,GN321,GP321,GQ321,GS321,GT321,GU321,GV321,GW321,GX321,GY321,GZ321,HA321,HB321,HC321,HD321,HE321,HF321,HG321,HH321,HI321,HJ321,HK321,HL321,HM321,HN321,HO321,HQ321,HR321,HS321,HT321,HU321,HV321,HW321,HX321,HY321,IA321,IB321,IC321,ID321,IF321,IG321,IH321,II321,IK321,IL321,IM321,IN321,IO321,IP321,IQ321,IR321,IS321,IT321,IU321,IV321,IW321,IX321,IY321,IZ321),
""
)</f>
        <v/>
      </c>
      <c r="DR321" s="53" t="n"/>
      <c r="DS321" s="46">
        <f>CONCATENATE(D321,$E321,$F321,$G321,H321,$I321,$J321,K321,$L321,$M321,N321,$O321,$P321,$Q321,$R321,$S321,T321,$U321,$V321,$W321,$X321,$Y321,$Z321,$AA321,AB321,AC321,AD321,$AE321,$AF321,$AG321,AH321,AI321,AJ321,AK321,AL321,AM321,AN321,AO321,AP321,AQ321,AR321,AS321,AT321,AU321,AV321,AW321,AX321,AY321,AZ321,BA321,BB321,BC321,BD321,BE321,BF321,BG321,BH321,BI321,BJ321,BK321,BL321,BM321,BN321,BO321,BP321,BQ321,BR321,BS321,BT321,BU321,BV321,BW321,BX321,BY321,BZ321,CA321,CB321,CC321,CD321,CE321,CF321,CG321,CH321,CI321,CJ321,CK321,CL321,CM321,$CN321,$CO321,CP321,$CQ321,$CR321,CS321,CT321,CU321,CV321,CW321,CX321,CY321,CZ321,DA321,DB321,DC321,DD321,DE321,DF321,DG321,DH321,DI321,DJ321,DK321,DL321,DM321,$DN321,$DO321,$DP321,DR321)&lt;&gt;""</f>
        <v/>
      </c>
      <c r="DT321" s="46">
        <f>IF(AND($DS321,$E$4&lt;&gt;""),
IF(LEFT($E$4,2) = "1.",
IF(D321&lt;&gt;"","El CUNE sólo se envía en operaciones de novedad o ajuste. ",""),
IF(D321="","Debes escribir un CUNE válido para realizar operaciones de novedad o ajuste. ","")),
""
)</f>
        <v/>
      </c>
      <c r="DU321" s="46">
        <f>IF($DS321,
IF(E321="","Debes seleccionar el tipo de documento del empleado. ",
IF(_xlfn.IFNA(VLOOKUP(E321,TIPO_DE_DOCUMENTO,1,FALSE),-1)=-1,"El tipo de documento no es válido (por favor seleccionarlo de la lista). ","")
)
)</f>
        <v/>
      </c>
      <c r="DV321" s="46">
        <f>IF($DS321,
IF(F321="","Debes escribir el número de documento del empleado. ","")
)</f>
        <v/>
      </c>
      <c r="DW321" s="46">
        <f>IF($DS321,
IF(G321="","Debes escribir el primer nombre del empleado. ","")
)</f>
        <v/>
      </c>
      <c r="DY321" s="46">
        <f>IF($DS321,
IF(I321="","Debes escribir el primer apellido del empleado. ","")
)</f>
        <v/>
      </c>
      <c r="DZ321" s="46">
        <f>IF($DS321,
IF(J321="","Debes escribir el segundo apellido del empleado. ","")
)</f>
        <v/>
      </c>
      <c r="EB321" s="46">
        <f>IF($DS321,
IF(L321="","Debes escribir la fecha de ingreso del empleado. ",
IF(ISERR(DATE(YEAR(L321),MONTH(L321),DAY(L321))), "El valor ingresado en fecha de ingreso no tiene un formato válido. ","")
)
)</f>
        <v/>
      </c>
      <c r="EC321" s="46">
        <f>IF($DS321,
IF(M321="","Debes escribir el tiempo laborado. ",
IF( IFERROR(INT(M321),1.1) &lt;&gt; IFERROR(_xlfn.NUMBERVALUE(M321),1), "El valor de los días trabajados debe ser un número entero. ", "")
)
)</f>
        <v/>
      </c>
      <c r="ED321" s="46">
        <f>IF($DS321,
IF( AND(N321&lt;&gt;"", ISERR(DATE(YEAR(N321),MONTH(N321),DAY(N321))) ), "El valor ingresado en fecha de ingreso no tiene un formato válido. ",
IF( AND(N321&lt;&gt;"", $E$6&lt;&gt;"", DATE(YEAR(N321), MONTH(N321), 1) &lt;&gt; IFERROR(DATE(MID($E$6, 1, 4), MID($E$6, 6, 2),1), "1/1/1900") ), "La fecha de retiro debe estar dentro del período liquidado. ", "")
)
)</f>
        <v/>
      </c>
      <c r="EE321" s="46">
        <f>IF($DS321,
IF(O321="","Debes seleccionar el tipo de trabajador. ",
IF(_xlfn.IFNA(VLOOKUP(O321,TIPO_DE_TRABAJADOR,1,FALSE),-1)=-1,"El tipo de trabajador no es válido (por favor seleccionarlo de la lista). ","")
)
)</f>
        <v/>
      </c>
      <c r="EF321" s="46">
        <f>IF($DS321,
IF(P321="","Debes seleccionar si es un trabajador dependiente pensionado por vejez. ",
IF(_xlfn.IFNA(VLOOKUP(P321,SUBTIPO_DE_TRABAJADOR,1,FALSE),-1)=-1,"El tipo de trabajador dependiente pensionado por vejez no es válido (por favor seleccionarlo de la lista). ","")
)
)</f>
        <v/>
      </c>
      <c r="EG321" s="46">
        <f>IF($DS321,
IF(Q321="","Debes seleccionar el tipo de contrato del trabajador. ",
IF(_xlfn.IFNA(VLOOKUP(Q321,TIPO_DE_CONTRATO,1,FALSE),-1)=-1,"El tipo de contrato del trabajador no es válido (por favor seleccionarlo de la lista). ","")
)
)</f>
        <v/>
      </c>
      <c r="EH321" s="46">
        <f>IF($DS321,
IF(R321="","Debes seleccionar si es un salario integral. ",
IF(_xlfn.IFNA(VLOOKUP(R321,SI_NO,1,FALSE),-1)=-1,"Valor no válido para salario integral (por favor seleccionarlo de la lista). ","")
)
)</f>
        <v/>
      </c>
      <c r="EI321" s="46">
        <f>IF($DS321,
IF(S321="","Debes seleccionar si el trabajador realiza actividades de riesgo. ",
IF(_xlfn.IFNA(VLOOKUP(S321,SI_NO,1,FALSE),-1)=-1,"Valor no válido para actividad de alto riesgo (por favor seleccionarlo de la lista). ","")
)
)</f>
        <v/>
      </c>
      <c r="EK321" s="46">
        <f>IF($DS321,
IF(U321="","Debes escribir el código del municipio de residencia del trabajador. ",
IF(_xlfn.IFNA(VLOOKUP(U321,MUNICIPIO,1,FALSE),-1)=-1,"El municipio de residencia del trabajador es inválido (por favor seleccionarlo de la lista). ","")
)
)</f>
        <v/>
      </c>
      <c r="EL321" s="46">
        <f>IF($DS321,
IF(V321="","Debes escribir el la dirección de residendia del trabajador. ","")
)</f>
        <v/>
      </c>
      <c r="EM321" s="46">
        <f>IF($DS321,
IF(W321="","Debes escribir la fecha de inicio de la liquidación. ",
IF(ISERR(DATE(YEAR(W321),MONTH(W321),DAY(W321))),"El valor ingresado en fecha de inicio de liquidación no tiene un formato válido. ",
IF( AND($E$6&lt;&gt;"", DATE(YEAR(W321), MONTH(W321), 1) &lt;&gt; IFERROR(DATE(MID($E$6, 1, 4), MID($E$6, 6, 2),1), "1/1/1900") ), "La fecha de inicio de la liquidación debe estar dentro del período liquidado. ", "")
)
)
)</f>
        <v/>
      </c>
      <c r="EN321" s="46">
        <f>IF($DS321,
IF(X321="","Debes escribir la fecha de fin de la liquidación. ",
IF(ISERR(DATE(YEAR(X321),MONTH(X321),DAY(X321))),"El valor ingresado en fecha de fin de liquidación no tiene un formato válido. ",
IF( AND($E$6&lt;&gt;"", DATE(YEAR(X321), MONTH(X321), 1) &lt;&gt; IFERROR(DATE(MID($E$6, 1, 4), MID($E$6, 6, 2),1), "1/1/1900") ), "La fecha de fin de la liquidación debe estar dentro del período liquidado. ", "")
)
)
)</f>
        <v/>
      </c>
      <c r="EO321" s="46">
        <f>IF($DS321,
IF(Y321="","Debes escribir la frecuencia de pago del trabajador. ",
IF(_xlfn.IFNA(VLOOKUP(Y321,PERÍODO_DE_NÓMINA,1,FALSE),-1)=-1,"La frecuencia de pago es inválida (por favor seleccionarlo de la lista). ","")
)
)</f>
        <v/>
      </c>
      <c r="EP321" s="46">
        <f>IF($DS321,
IF(Z321="","Debes escribir la fecha de pago. ",
IF(ISERR(DATE(YEAR(Z321),MONTH(Z321),DAY(Z321))), "El valor ingresado en fecha de pago no tiene un formato válido. ","")
)
)</f>
        <v/>
      </c>
      <c r="EQ321" s="46">
        <f>IF($DS321,
IF(AA321="","Debes escribir el medio de pago. ",
IF(_xlfn.IFNA(VLOOKUP(AA321,MEDIOS_DE_PAGO,1,FALSE),-1)=-1,"El medio de pago es inválido (por favor seleccionarlo de la lista). ","")
)
)</f>
        <v/>
      </c>
      <c r="ER321" s="46">
        <f>OR(AA321='Tablas '!$T$4,AA321='Tablas '!$T$7,AA321='Tablas '!$T$8,AA321='Tablas '!$T$11)</f>
        <v/>
      </c>
      <c r="ES321" s="46">
        <f>IF(AND($DS321,ER321),
IF(AB321="","Debes escribir la entidad bancaria. ",""),
""
)</f>
        <v/>
      </c>
      <c r="ET321" s="46">
        <f>IF(AND($DS321,ER321),
IF(AC321="","Debes escribir el tipo de cuenta bancaria. ",
IF(_xlfn.IFNA(VLOOKUP(AC321,TIPO_DE_CUENTA,1,FALSE),-1)=-1,"El tipo de cuenta bancaria es inválida (por favor seleccionarlo de la lista). ","")
),
""
)</f>
        <v/>
      </c>
      <c r="EU321" s="46">
        <f>IF(AND($DS321,ER321),
IF(AD321="","Debes escribir el número de cuenta bancaria. ",""),
""
)</f>
        <v/>
      </c>
      <c r="EV321" s="46">
        <f>IF($DS321,
IF(AE321="","Debes escribir el valor del sueldo básico. ",
IF( ISERR(_xlfn.NUMBERVALUE(AE321)), "El valor del sueldo básico debe ser un número válido. ", "")
)
)</f>
        <v/>
      </c>
      <c r="EW321" s="46">
        <f>IF($DS321,
IF(AF321="","Debes escribir el número de días trabajados. ",
IF( IFERROR(INT(AF321),1.1) &lt;&gt; IFERROR(_xlfn.NUMBERVALUE(AF321),1), "La cantidad de días trabajados debe ser un número entero. ", "")
)
)</f>
        <v/>
      </c>
      <c r="EX321" s="46">
        <f>IF($DS321,
IF(AG321="","Debes escribir el valor del sueldo trabajado. ",
IF( ISERR(_xlfn.NUMBERVALUE(AG321)), "El valor del sueldo trabajado debe ser un número válido. ", "")
)
)</f>
        <v/>
      </c>
      <c r="EY321" s="46">
        <f>IF($DS321,
IF( AND(AH321&lt;&gt;"", ISERR(_xlfn.NUMBERVALUE(AH321))), "El valor del auxilio de transporte debe ser un número válido. ", "")
)</f>
        <v/>
      </c>
      <c r="EZ321" s="46">
        <f>IF($DS321,
IF( AND(AI321&lt;&gt;"", ISERR(_xlfn.NUMBERVALUE(AI321))), "El valor de viáticos salariales debe ser un número válido. ", "")
)</f>
        <v/>
      </c>
      <c r="FA321" s="46">
        <f>IF($DS321,
IF( AND(AJ321&lt;&gt;"", ISERR(_xlfn.NUMBERVALUE(AJ321))), "El valor de viáticos NO salariales debe ser un número válido. ", "")
)</f>
        <v/>
      </c>
      <c r="FB321" s="46">
        <f>CONCATENATE(AK321,AL321)&lt;&gt;""</f>
        <v/>
      </c>
      <c r="FC321" s="46">
        <f>IF(AND($DS321,FB321),
IF(AK321="","Debes escribir el número de horas extras diurnas. ",
IF( IFERROR(INT(AK321),1.1) &lt;&gt; IFERROR(_xlfn.NUMBERVALUE(AK321),1), "La cantidad de horas extras diurnas debe ser un número entero. ", "")
),
""
)</f>
        <v/>
      </c>
      <c r="FD321" s="46">
        <f>IF(AND($DS321,FB321),
IF(AL321="","Debes escribir el valor de las horas extras diurnas. ",
IF( ISERR(_xlfn.NUMBERVALUE(AL321)), "El valor de las horas extras duirnas debe ser un número válido. ", "")
),
""
)</f>
        <v/>
      </c>
      <c r="FE321" s="46">
        <f>CONCATENATE(AM321,AN321)&lt;&gt;""</f>
        <v/>
      </c>
      <c r="FF321" s="46">
        <f>IF(AND($DS321,FE321),
IF(AM321="","Debes escribir el número de horas extras nocturnas. ",
IF( IFERROR(INT(AM321),1.1) &lt;&gt; IFERROR(_xlfn.NUMBERVALUE(AM321),1), "La cantidad de horas extras nocturnas debe ser un número entero. ", "")
),
""
)</f>
        <v/>
      </c>
      <c r="FG321" s="46">
        <f>IF(AND($DS321,FE321),
IF(AN321="","Debes escribir el valor de las horas extras nocturnas. ",
IF( ISERR(_xlfn.NUMBERVALUE(AN321)), "El valor de las horas extras nocturnas debe ser un número válido. ", "")
),
""
)</f>
        <v/>
      </c>
      <c r="FH321" s="46">
        <f>CONCATENATE(AO321,AP321)&lt;&gt;""</f>
        <v/>
      </c>
      <c r="FI321" s="46">
        <f>IF(AND($DS321,FH321),
IF(AO321="","Debes escribir el número de horas extras diurnas dominicales y festivas. ",
IF( IFERROR(INT(AO321),1.1) &lt;&gt; IFERROR(_xlfn.NUMBERVALUE(AO321),1), "La cantidad de horas extras diurnas dominicales y festivas debe ser un número entero. ", "")
),
""
)</f>
        <v/>
      </c>
      <c r="FJ321" s="46">
        <f>IF(AND($DS321,FH321),
IF(AP321="","Debes escribir el valor de las horas extras diurnas dominicales y festivas. ",
IF( ISERR(_xlfn.NUMBERVALUE(AP321)), "El valor de las horas extras diurnas dominicales y festivas debe ser un número válido. ", "")
),
""
)</f>
        <v/>
      </c>
      <c r="FK321" s="46">
        <f>CONCATENATE(AQ321,AR321)&lt;&gt;""</f>
        <v/>
      </c>
      <c r="FL321" s="46">
        <f>IF(AND($DS321,FK321),
IF(AQ321="","Debes escribir el número de horas extras nocturnas dominicales y festivas. ",
IF( IFERROR(INT(AQ321),1.1) &lt;&gt; IFERROR(_xlfn.NUMBERVALUE(AQ321),1), "La cantidad de horas extras nocturnas dominicales y festivas debe ser un número entero. ", "")
),
""
)</f>
        <v/>
      </c>
      <c r="FM321" s="46">
        <f>IF(AND($DS321,FK321),
IF(AR321="","Debes escribir el valor de las horas extras nocturnas dominicales y festivas. ",
IF( ISERR(_xlfn.NUMBERVALUE(AR321)), "El valor de las horas extras nocturnas dominicales y festivas debe ser un número válido. ", "")
),
""
)</f>
        <v/>
      </c>
      <c r="FN321" s="46">
        <f>CONCATENATE(AS321,AT321)&lt;&gt;""</f>
        <v/>
      </c>
      <c r="FO321" s="46">
        <f>IF(AND($DS321,FN321),
IF(AS321="","Debes escribir el número de horas recargo nocturno. ",
IF( IFERROR(INT(AS321),1.1) &lt;&gt; IFERROR(_xlfn.NUMBERVALUE(AS321),1), "La cantidad de horas recargo nocturno debe ser un número entero. ", "")
),
""
)</f>
        <v/>
      </c>
      <c r="FP321" s="46">
        <f>IF(AND($DS321,FN321),
IF(AT321="","Debes escribir el valor de las horas recargo nocturno. ",
IF( ISERR(_xlfn.NUMBERVALUE(AT321)), "El valor de las horas recargo nocturno debe ser un número válido. ", "")
),
""
)</f>
        <v/>
      </c>
      <c r="FQ321" s="46">
        <f>CONCATENATE(AU321,AV321)&lt;&gt;""</f>
        <v/>
      </c>
      <c r="FR321" s="46">
        <f>IF(AND($DS321,FQ321),
IF(AU321="","Debes escribir el número de horas recargo diurno dominical y festivo. ",
IF( IFERROR(INT(AU321),1.1) &lt;&gt; IFERROR(_xlfn.NUMBERVALUE(AU321),1), "La cantidad de horas recargo diurno dominical y festivo debe ser un número entero. ", "")
),
""
)</f>
        <v/>
      </c>
      <c r="FS321" s="46">
        <f>IF(AND($DS321,FQ321),
IF(AV321="","Debes escribir el valor de las horas recargo diurno dominical y festivo. ",
IF( ISERR(_xlfn.NUMBERVALUE(AV321)), "El valor de las horas recargo diurno dominical y festivo debe ser un número válido. ", "")
),
""
)</f>
        <v/>
      </c>
      <c r="FT321" s="46">
        <f>CONCATENATE(AW321,AX321)&lt;&gt;""</f>
        <v/>
      </c>
      <c r="FU321" s="46">
        <f>IF(AND($DS321,FT321),
IF(AW321="","Debes escribir el número de horas recargo nocturno dominical y festivo. ",
IF( IFERROR(INT(AW321),1.1) &lt;&gt; IFERROR(_xlfn.NUMBERVALUE(AW321),1), "La cantidad de horas recargo nocturno dominical y festivo debe ser un número entero. ", "")
),
""
)</f>
        <v/>
      </c>
      <c r="FV321" s="46">
        <f>IF(AND($DS321,FT321),
IF(AX321="","Debes escribir el valor de las horas recargo nocturno dominical y festivo. ",
IF( ISERR(_xlfn.NUMBERVALUE(AX321)), "El valor de las horas recargo nocturno dominical y festivo debe ser un número válido. ", "")
),
""
)</f>
        <v/>
      </c>
      <c r="FW321" s="46">
        <f>CONCATENATE(AY321,AZ321)&lt;&gt;""</f>
        <v/>
      </c>
      <c r="FX321" s="46">
        <f>IF(AND($DS321,FW321),
IF(AY321="","Debes escribir el número de días de vacaciones comunes. ",
IF( IFERROR(INT(AY321),1.1) &lt;&gt; IFERROR(_xlfn.NUMBERVALUE(AY321),1), "La cantidad de días de vacaciones comunes debe ser un número entero. ", "")
),
""
)</f>
        <v/>
      </c>
      <c r="FY321" s="46">
        <f>IF(AND($DS321,FW321),
IF(AZ321="","Debes escribir el valor de las vacaciones comunes. ",
IF( ISERR(_xlfn.NUMBERVALUE(AZ321)), "El valor de las vacaciones comunes debe ser un número válido. ", "")
),
""
)</f>
        <v/>
      </c>
      <c r="FZ321" s="46">
        <f>CONCATENATE(BA321,BB321)&lt;&gt;""</f>
        <v/>
      </c>
      <c r="GA321" s="46">
        <f>IF(AND($DS321,FZ321),
IF(BA321="","Debes escribir el número de días de vacaciones compensadas. ",
IF( IFERROR(INT(BA321),1.1) &lt;&gt; IFERROR(_xlfn.NUMBERVALUE(BA321),1), "La cantidad de días de vacaciones compensadas debe ser un número entero. ", "")
),
""
)</f>
        <v/>
      </c>
      <c r="GB321" s="46">
        <f>IF(AND($DS321,FZ321),
IF(BB321="","Debes escribir el valor de las vacaciones compensadas. ",
IF( ISERR(_xlfn.NUMBERVALUE(BB321)), "El valor de las vacaciones compensadas debe ser un número válido. ", "")
),
""
)</f>
        <v/>
      </c>
      <c r="GC321" s="46">
        <f>CONCATENATE(BC321,BD321)&lt;&gt;""</f>
        <v/>
      </c>
      <c r="GD321" s="46">
        <f>IF(AND($DS321,GC321),
IF(BC321="","Debes escribir el número de días de prima salarial. ",
IF( IFERROR(INT(BC321),1.1) &lt;&gt; IFERROR(_xlfn.NUMBERVALUE(BC321),1), "La cantidad de días de prima salarial debe ser un número entero. ", "")
),
""
)</f>
        <v/>
      </c>
      <c r="GE321" s="46">
        <f>IF(AND($DS321,GC321),
IF(BD321="","Debes escribir el valor de los días de prima salarial. ",
IF( ISERR(_xlfn.NUMBERVALUE(BD321)), "El valor de los días de prima salarial debe ser un número válido. ", "")
),
""
)</f>
        <v/>
      </c>
      <c r="GF321" s="46">
        <f>IF($DS321,
IF( AND(BE321&lt;&gt;"", ISERR(_xlfn.NUMBERVALUE(BE321))), "El valor de la prima NO saliarial debe ser un número válido. ", "")
)</f>
        <v/>
      </c>
      <c r="GG321" s="46">
        <f>CONCATENATE(BF321,BG321,BH321)&lt;&gt;""</f>
        <v/>
      </c>
      <c r="GH321" s="46">
        <f>IF(AND($DS321,GG321),
IF(BF321="","Debes escribir el valor de las cesantías. ",
IF( ISERR(_xlfn.NUMBERVALUE(BF321)), "El valor de las cesantías debe ser un número válido. ", "")
),
""
)</f>
        <v/>
      </c>
      <c r="GI321" s="46">
        <f>IF(AND($DS321,GG321),
IF(BG321="","Debes escribir el % de cesantías. ",
IF( ISERR(_xlfn.NUMBERVALUE(BG321)), "El % de cesantías debe ser un número válido. ", "")
),
""
)</f>
        <v/>
      </c>
      <c r="GJ321" s="46">
        <f>IF(AND($DS321,GG321),
IF(BH321="","Debes escribir el valor de intereses de cesantías. ",
IF( ISERR(_xlfn.NUMBERVALUE(BH321)), "El valor de intereses de cesantías debe ser un número válido. ", "")
),
""
)</f>
        <v/>
      </c>
      <c r="GK321" s="46">
        <f>CONCATENATE(BI321,BJ321,BK321)&lt;&gt;""</f>
        <v/>
      </c>
      <c r="GL321" s="46">
        <f>IF(AND($DS321,GK321),
IF(BI321="","Debes escribir el número de días de incapacidad. ",
IF( IFERROR(INT(BI321),1.1) &lt;&gt; IFERROR(_xlfn.NUMBERVALUE(BI321),1), "La cantidad de días de incapacidad debe ser un número entero. ", "")
),
""
)</f>
        <v/>
      </c>
      <c r="GM321" s="46">
        <f>IF(AND($DS321,GK321),
IF(BJ321="","Debes escribir el tipo de incapacidad. ",
IF(_xlfn.IFNA(VLOOKUP(BJ321,TIPO_DE_INCAPACIDAD,1,FALSE),-1)=-1,"El tipo de incapacidad es inválida (por favor seleccionarlo de la lista). ","")
),
""
)</f>
        <v/>
      </c>
      <c r="GN321" s="46">
        <f>IF(AND($DS321,GK321),
IF(BK321="","Debes escribir el valor de la incapacidad. ",
IF( ISERR(_xlfn.NUMBERVALUE(BK321)), "El valor de la incapacidad debe ser un número válido. ", "")
),
""
)</f>
        <v/>
      </c>
      <c r="GO321" s="46">
        <f>CONCATENATE(BL321,BM321)&lt;&gt;""</f>
        <v/>
      </c>
      <c r="GP321" s="46">
        <f>IF(AND($DS321,GO321),
IF(BL321="","Debes escribir el número de días de licencia de maternidad o paternidad. ",
IF( IFERROR(INT(BL321),1.1) &lt;&gt; IFERROR(_xlfn.NUMBERVALUE(BL321),1), "La cantidad de días de licencia de maternidad o paternidad debe ser un número entero. ", "")
),
""
)</f>
        <v/>
      </c>
      <c r="GQ321" s="46">
        <f>IF(AND($DS321,GO321),
IF(BM321="","Debes escribir el valor de la licencia de maternidad o paternidad. ",
IF( ISERR(_xlfn.NUMBERVALUE(BM321)), "El valor de la licencia de maternidad o paternidad debe ser un número válido. ", "")
),
""
)</f>
        <v/>
      </c>
      <c r="GR321" s="46">
        <f>CONCATENATE(BN321,BO321)&lt;&gt;""</f>
        <v/>
      </c>
      <c r="GS321" s="46">
        <f>IF(AND($DS321,GR321),
IF(BN321="","Debes escribir el número de días de licencia remunerada. ",
IF( IFERROR(INT(BN321),1.1) &lt;&gt; IFERROR(_xlfn.NUMBERVALUE(BN321),1), "La cantidad de días de licencia remunerada debe ser un número entero. ", "")
),
""
)</f>
        <v/>
      </c>
      <c r="GT321" s="46">
        <f>IF(AND($DS321,GR321),
IF(BO321="","Debes escribir el valor de la licencia remunerada. ",
IF( ISERR(_xlfn.NUMBERVALUE(BO321)), "El valor de la licencia remunerada debe ser un número válido. ", "")
),
""
)</f>
        <v/>
      </c>
      <c r="GU321" s="46">
        <f>IF($DS321,
IF( AND(BP321&lt;&gt;"", ISERR(_xlfn.NUMBERVALUE(BP321))), "El valor de la licencia NO remunerada debe ser un número válido. ", "")
)</f>
        <v/>
      </c>
      <c r="GV321" s="46">
        <f>IF($DS321,
IF( AND(BQ321&lt;&gt;"", ISERR(_xlfn.NUMBERVALUE(BQ321))), "El valor de auxilios salariales debe ser un número válido. ", "")
)</f>
        <v/>
      </c>
      <c r="GW321" s="46">
        <f>IF($DS321,
IF( AND(BR321&lt;&gt;"", ISERR(_xlfn.NUMBERVALUE(BR321))), "El valor de auxilios NO salariales debe ser un número válido. ", "")
)</f>
        <v/>
      </c>
      <c r="GX321" s="46">
        <f>IF($DS321,
IF( AND(BS321&lt;&gt;"", ISERR(_xlfn.NUMBERVALUE(BS321))), "El valor de bonos salariales debe ser un número válido. ", "")
)</f>
        <v/>
      </c>
      <c r="GY321" s="46">
        <f>IF($DS321,
IF( AND(BT321&lt;&gt;"", ISERR(_xlfn.NUMBERVALUE(BT321))), "El valor de bonos NO salariales debe ser un número válido. ", "")
)</f>
        <v/>
      </c>
      <c r="GZ321" s="46">
        <f>IF($DS321,
IF( AND(BU321&lt;&gt;"", ISERR(_xlfn.NUMBERVALUE(BU321))), "El valor de bonos salariales de alimentación debe ser un número válido. ", "")
)</f>
        <v/>
      </c>
      <c r="HA321" s="46">
        <f>IF($DS321,
IF( AND(BV321&lt;&gt;"", ISERR(_xlfn.NUMBERVALUE(BV321))), "El valor de bonos NO salariales de alimentación debe ser un número válido. ", "")
)</f>
        <v/>
      </c>
      <c r="HB321" s="46">
        <f>IF($DS321,
IF( AND(BW321&lt;&gt;"", ISERR(_xlfn.NUMBERVALUE(BW321))), "El valor de bonificaciones salariales debe ser un número válido. ", "")
)</f>
        <v/>
      </c>
      <c r="HC321" s="46">
        <f>IF($DS321,
IF( AND(BX321&lt;&gt;"", ISERR(_xlfn.NUMBERVALUE(BX321))), "El valor de bonificaciones NO salariales debe ser un número válido. ", "")
)</f>
        <v/>
      </c>
      <c r="HD321" s="46">
        <f>IF($DS321,
IF( AND(BY321&lt;&gt;"", ISERR(_xlfn.NUMBERVALUE(BY321))), "El valor de compensaciones ordinarias debe ser un número válido. ", "")
)</f>
        <v/>
      </c>
      <c r="HE321" s="46">
        <f>IF($DS321,
IF( AND(BZ321&lt;&gt;"", ISERR(_xlfn.NUMBERVALUE(BZ321))), "El valor de compensaciones extraordinarias debe ser un número válido. ", "")
)</f>
        <v/>
      </c>
      <c r="HF321" s="46">
        <f>IF($DS321,
IF( AND(CA321&lt;&gt;"", ISERR(_xlfn.NUMBERVALUE(CA321))), "El valor de comisiones debe ser un número válido. ", "")
)</f>
        <v/>
      </c>
      <c r="HG321" s="46">
        <f>IF($DS321,
IF( AND(CB321&lt;&gt;"", ISERR(_xlfn.NUMBERVALUE(CB321))), "El valor de ausencia por huega debe ser un número válido. ", "")
)</f>
        <v/>
      </c>
      <c r="HH321" s="46">
        <f>IF($DS321,
IF( AND(CC321&lt;&gt;"", ISERR(_xlfn.NUMBERVALUE(CC321))), "El valor de anticipos debe ser un número válido. ", "")
)</f>
        <v/>
      </c>
      <c r="HI321" s="46">
        <f>IF($DS321,
IF( AND(CD321&lt;&gt;"", ISERR(_xlfn.NUMBERVALUE(CD321))), "El valor de pagos a terceros debe ser un número válido. ", "")
)</f>
        <v/>
      </c>
      <c r="HJ321" s="46">
        <f>IF($DS321,
IF( AND(CE321&lt;&gt;"", ISERR(_xlfn.NUMBERVALUE(CE321))), "El valor de dotación debe ser un número válido. ", "")
)</f>
        <v/>
      </c>
      <c r="HK321" s="46">
        <f>IF($DS321,
IF( AND(CF321&lt;&gt;"", ISERR(_xlfn.NUMBERVALUE(CF321))), "El valor de apoyo sostenibilidad debe ser un número válido. ", "")
)</f>
        <v/>
      </c>
      <c r="HL321" s="46">
        <f>IF($DS321,
IF( AND(CG321&lt;&gt;"", ISERR(_xlfn.NUMBERVALUE(CG321))), "El valor de teletrabajo debe ser un número válido. ", "")
)</f>
        <v/>
      </c>
      <c r="HM321" s="46">
        <f>IF($DS321,
IF( AND(CH321&lt;&gt;"", ISERR(_xlfn.NUMBERVALUE(CH321))), "El valor de bonificación de retiro debe ser un número válido. ", "")
)</f>
        <v/>
      </c>
      <c r="HN321" s="46">
        <f>IF($DS321,
IF( AND(CI321&lt;&gt;"", ISERR(_xlfn.NUMBERVALUE(CI321))), "El valor de indemnización de retiro debe ser un número válido. ", "")
)</f>
        <v/>
      </c>
      <c r="HO321" s="46">
        <f>IF($DS321,
IF( AND(CJ321&lt;&gt;"", ISERR(_xlfn.NUMBERVALUE(CJ321))), "El valor de reintegros debe ser un número válido. ", "")
)</f>
        <v/>
      </c>
      <c r="HP321" s="46">
        <f>CONCATENATE(CK321,CL321,CM321)&lt;&gt;""</f>
        <v/>
      </c>
      <c r="HQ321" s="46">
        <f>IF(AND($DS321,HP321),
IF(CK321="","Debes escribir la descripción de otro concepto no categorizado. ",""),
""
)</f>
        <v/>
      </c>
      <c r="HR321" s="46">
        <f>IF(AND($DS321,HP321),
IF(CONCATENATE(CL321,CM321)="","Debes escribir al menos un valor de concepto no categorizado (salarial o no salarial). ",
IF(ISERR(_xlfn.NUMBERVALUE(CL321)),"El valor salarial concepto no categorizado debe ser un número válido. ","")
),
""
)</f>
        <v/>
      </c>
      <c r="HS321" s="46">
        <f>IF(AND($DS321,HP321),
IF(CONCATENATE(CL321,CM321)="","Debes escribir al menos un valor de concepto no categorizado (salarial o no salarial). ",
IF(ISERR(_xlfn.NUMBERVALUE(CM321)),"El valor NO salarial concepto no categorizado debe ser un número válido. ","")
),
""
)</f>
        <v/>
      </c>
      <c r="HT321" s="46">
        <f>IF($DS321,
IF(CN321="","Debes escribir el porcentaje del aporte a salud. ",
IF( ISERR(_xlfn.NUMBERVALUE(CN321)), "El valor del porcentaje del aporte a salud debe ser un número válido. ", "")
)
)</f>
        <v/>
      </c>
      <c r="HU321" s="46">
        <f>IF($DS321,
IF(CO321="","Debes escribir el valor del aporte a salud. ",
IF( ISERR(_xlfn.NUMBERVALUE(CO321)), "El valor del aporte a salud debe ser un número válido. ", "")
)
)</f>
        <v/>
      </c>
      <c r="HV321" s="46">
        <f>IF($DS321,
IF( AND(CP321&lt;&gt;"", ISERR(_xlfn.NUMBERVALUE(CP321))), "El valor plan complementario debe ser un número válido. ", "")
)</f>
        <v/>
      </c>
      <c r="HW321" s="46">
        <f>IF($DS321,
IF(CQ321="","Debes escribir el porcentaje del aporte a pensión. ",
IF( ISERR(_xlfn.NUMBERVALUE(CQ321)), "El valor del porcentaje del aporte a pensión debe ser un número válido. ", "")
)
)</f>
        <v/>
      </c>
      <c r="HX321" s="46">
        <f>IF($DS321,
IF(CR321="","Debes escribir el valor del aporte a pensión. ",
IF( ISERR(_xlfn.NUMBERVALUE(CR321)), "El valor del aporte a salud debe ser un número válido. ", "")
)
)</f>
        <v/>
      </c>
      <c r="HY321" s="46">
        <f>IF($DS321,
IF( AND(CS321&lt;&gt;"", ISERR(_xlfn.NUMBERVALUE(CS321))), "El valor pensión voluntaria debe ser un número válido. ", "")
)</f>
        <v/>
      </c>
      <c r="HZ321" s="46">
        <f>CONCATENATE(CT321,CU321,CV321,CW321)&lt;&gt;""</f>
        <v/>
      </c>
      <c r="IA321" s="46">
        <f>IF(AND($DS321,HZ321),
IF(CT321="","Debes escribir el % del fondo de seguridad pensional. ",
IF( ISERR(_xlfn.NUMBERVALUE(CT321)), "El % del fondo de seguridad debe ser un número válido. ", "")
),
""
)</f>
        <v/>
      </c>
      <c r="IB321" s="46">
        <f>IF(AND($DS321,HZ321),
IF(CU321="","Debes escribir el valor del aporte al fondo de solidaridad pensional. ",
IF( ISERR(_xlfn.NUMBERVALUE(CU321)), "El valor del aporte al fondo de solidaridad pensional debe ser un número válido. ", "")
),
""
)</f>
        <v/>
      </c>
      <c r="IC321" s="46">
        <f>IF(AND($DS321,HZ321),
IF(CV321="","Debes escribir el % del fondo de subsistencia. ",
IF( ISERR(_xlfn.NUMBERVALUE(CV321)), "El % del fondo de subsistencia debe ser un número válido. ", "")
),
""
)</f>
        <v/>
      </c>
      <c r="ID321" s="46">
        <f>IF(AND($DS321,HZ321),
IF(CW321="","Debes escribir el valor del fondo de subsistencia. ",
IF( ISERR(_xlfn.NUMBERVALUE(CW321)), "El valor del fondo de subsistencia debe ser un número válido. ", "")
),
""
)</f>
        <v/>
      </c>
      <c r="IE321" s="46">
        <f>CONCATENATE(CX321,CY321)&lt;&gt;""</f>
        <v/>
      </c>
      <c r="IF321" s="46">
        <f>IF(AND($DS321,IE321),
IF(CX321="","Debes escribir el % de sindicato. ",
IF( ISERR(_xlfn.NUMBERVALUE(CX321)), "El % de sindicato debe ser un número válido. ", "")
),
""
)</f>
        <v/>
      </c>
      <c r="IG321" s="46">
        <f>IF(AND($DS321,IE321),
IF(CY321="","Debes escribir el valor del sindicato. ",
IF( ISERR(_xlfn.NUMBERVALUE(CY321)), "El valor del sindicato debe ser un número válido. ", "")
),
""
)</f>
        <v/>
      </c>
      <c r="IH321" s="46">
        <f>IF($DS321,
IF( AND(CZ321&lt;&gt;"", ISERR(_xlfn.NUMBERVALUE(CZ321))), "El valor de sanción pública debe ser un número válido. ", "")
)</f>
        <v/>
      </c>
      <c r="II321" s="46">
        <f>IF($DS321,
IF( AND(DA321&lt;&gt;"", ISERR(_xlfn.NUMBERVALUE(DA321))), "El valor de sanción privada debe ser un número válido. ", "")
)</f>
        <v/>
      </c>
      <c r="IJ321" s="46">
        <f>CONCATENATE(DB321,DC321)&lt;&gt;""</f>
        <v/>
      </c>
      <c r="IK321" s="46">
        <f>IF(AND($DS321,IJ321),
IF(DB321="","Debes escribir la descripción de libranza. ",""),
""
)</f>
        <v/>
      </c>
      <c r="IL321" s="46">
        <f>IF(AND($DS321,IJ321),
IF(DC321="","Debes escribir la cuota libranza. ",
IF(ISERR(_xlfn.NUMBERVALUE(DC321)),"El valor de la cuota libranza debe ser un número válido. ","")
),
""
)</f>
        <v/>
      </c>
      <c r="IM321" s="46">
        <f>IF($DS321,
IF( AND(DD321&lt;&gt;"", ISERR(_xlfn.NUMBERVALUE(DD321))), "El valor de pagos a terceros debe ser un número válido. ", "")
)</f>
        <v/>
      </c>
      <c r="IN321" s="46">
        <f>IF($DS321,
IF( AND(DE321&lt;&gt;"", ISERR(_xlfn.NUMBERVALUE(DE321))), "El valor de anticipos debe ser un número válido. ", "")
)</f>
        <v/>
      </c>
      <c r="IO321" s="46">
        <f>IF($DS321,
IF( AND(DF321&lt;&gt;"", ISERR(_xlfn.NUMBERVALUE(DF321))), "El valor de AFC debe ser un número válido. ", "")
)</f>
        <v/>
      </c>
      <c r="IP321" s="46">
        <f>IF($DS321,
IF( AND(DG321&lt;&gt;"", ISERR(_xlfn.NUMBERVALUE(DG321))), "El valor de rete-fuente debe ser un número válido. ", "")
)</f>
        <v/>
      </c>
      <c r="IQ321" s="46">
        <f>IF($DS321,
IF( AND(DH321&lt;&gt;"", ISERR(_xlfn.NUMBERVALUE(DH321))), "El valor de cooperativa de trabajo debe ser un número válido. ", "")
)</f>
        <v/>
      </c>
      <c r="IR321" s="46">
        <f>IF($DS321,
IF( AND(DI321&lt;&gt;"", ISERR(_xlfn.NUMBERVALUE(DI321))), "El valor de embargo fiscal debe ser un número válido. ", "")
)</f>
        <v/>
      </c>
      <c r="IS321" s="46">
        <f>IF($DS321,
IF( AND(DJ321&lt;&gt;"", ISERR(_xlfn.NUMBERVALUE(DJ321))), "El valor de educación debe ser un número válido. ", "")
)</f>
        <v/>
      </c>
      <c r="IT321" s="46">
        <f>IF($DS321,
IF( AND(DK321&lt;&gt;"", ISERR(_xlfn.NUMBERVALUE(DK321))), "El valor de reintegro debe ser un número válido. ", "")
)</f>
        <v/>
      </c>
      <c r="IU321" s="46">
        <f>IF($DS321,
IF( AND(DL321&lt;&gt;"", ISERR(_xlfn.NUMBERVALUE(DL321))), "El valor de deuda debe ser un número válido. ", "")
)</f>
        <v/>
      </c>
      <c r="IV321" s="46">
        <f>IF($DS321,
IF( AND(DM321&lt;&gt;"", ISERR(_xlfn.NUMBERVALUE(DM321))), "El valor de otras deducciones debe ser un número válido. ", "")
)</f>
        <v/>
      </c>
      <c r="IW321" s="46">
        <f>IF($DS321,
IF(DN321="","Debes escribir el valor de los devengos totales. ",
IF( ISERR(_xlfn.NUMBERVALUE(DN321)), "El valor de los devengos totales debe ser un número válido. ", "")
)
)</f>
        <v/>
      </c>
      <c r="IX321" s="46">
        <f>IF($DS321,
IF(DO321="","Debes escribir el valor de las deducciones totales. ",
IF( ISERR(_xlfn.NUMBERVALUE(DO321)), "El valor de las deducciones totales debe ser un número válido. ", "")
)
)</f>
        <v/>
      </c>
      <c r="IY321" s="46">
        <f>IF($DS321,
IF(DP321="","Debes escribir el valor del salario total. ",
IF( ISERR(_xlfn.NUMBERVALUE(DP321)), "El valor del salario total debe ser un número válido. ", "")
)
)</f>
        <v/>
      </c>
    </row>
    <row r="322">
      <c r="B322" s="48" t="n">
        <v>310</v>
      </c>
      <c r="C322" s="61">
        <f>IF(AND(DS322,DP322&lt;&gt;""),
IF(DQ322="","OK","Error"),
""
)</f>
        <v/>
      </c>
      <c r="D322" s="53" t="n"/>
      <c r="E322" s="52" t="n"/>
      <c r="F322" s="112" t="n"/>
      <c r="G322" s="52" t="n"/>
      <c r="H322" s="53" t="n"/>
      <c r="I322" s="52" t="n"/>
      <c r="J322" s="52" t="n"/>
      <c r="K322" s="53" t="n"/>
      <c r="L322" s="55" t="n"/>
      <c r="M322" s="108" t="n"/>
      <c r="N322" s="56" t="n"/>
      <c r="O322" s="52" t="n"/>
      <c r="P322" s="52" t="n"/>
      <c r="Q322" s="52" t="n"/>
      <c r="R322" s="52" t="n"/>
      <c r="S322" s="52" t="n"/>
      <c r="T322" s="53" t="n"/>
      <c r="U322" s="52" t="n"/>
      <c r="V322" s="52" t="n"/>
      <c r="W322" s="55" t="n"/>
      <c r="X322" s="55" t="n"/>
      <c r="Y322" s="52" t="n"/>
      <c r="Z322" s="55" t="n"/>
      <c r="AA322" s="52" t="n"/>
      <c r="AB322" s="53" t="n"/>
      <c r="AC322" s="53" t="n"/>
      <c r="AD322" s="53" t="n"/>
      <c r="AE322" s="177" t="n"/>
      <c r="AF322" s="113" t="n"/>
      <c r="AG322" s="177" t="n"/>
      <c r="AH322" s="178" t="n"/>
      <c r="AI322" s="178" t="n"/>
      <c r="AJ322" s="178" t="n"/>
      <c r="AK322" s="114" t="n"/>
      <c r="AL322" s="178" t="n"/>
      <c r="AM322" s="114" t="n"/>
      <c r="AN322" s="178" t="n"/>
      <c r="AO322" s="114" t="n"/>
      <c r="AP322" s="178" t="n"/>
      <c r="AQ322" s="114" t="n"/>
      <c r="AR322" s="178" t="n"/>
      <c r="AS322" s="114" t="n"/>
      <c r="AT322" s="178" t="n"/>
      <c r="AU322" s="114" t="n"/>
      <c r="AV322" s="178" t="n"/>
      <c r="AW322" s="114" t="n"/>
      <c r="AX322" s="178" t="n"/>
      <c r="AY322" s="114" t="n"/>
      <c r="AZ322" s="178" t="n"/>
      <c r="BA322" s="114" t="n"/>
      <c r="BB322" s="178" t="n"/>
      <c r="BC322" s="114" t="n"/>
      <c r="BD322" s="178" t="n"/>
      <c r="BE322" s="178" t="n"/>
      <c r="BF322" s="178" t="n"/>
      <c r="BG322" s="59" t="n"/>
      <c r="BH322" s="178" t="n"/>
      <c r="BI322" s="114" t="n"/>
      <c r="BJ322" s="53" t="n"/>
      <c r="BK322" s="178" t="n"/>
      <c r="BL322" s="114" t="n"/>
      <c r="BM322" s="178" t="n"/>
      <c r="BN322" s="114" t="n"/>
      <c r="BO322" s="178" t="n"/>
      <c r="BP322" s="178" t="n"/>
      <c r="BQ322" s="178" t="n"/>
      <c r="BR322" s="178" t="n"/>
      <c r="BS322" s="178" t="n"/>
      <c r="BT322" s="178" t="n"/>
      <c r="BU322" s="178" t="n"/>
      <c r="BV322" s="178" t="n"/>
      <c r="BW322" s="178" t="n"/>
      <c r="BX322" s="178" t="n"/>
      <c r="BY322" s="178" t="n"/>
      <c r="BZ322" s="178" t="n"/>
      <c r="CA322" s="178" t="n"/>
      <c r="CB322" s="178" t="n"/>
      <c r="CC322" s="178" t="n"/>
      <c r="CD322" s="178" t="n"/>
      <c r="CE322" s="178" t="n"/>
      <c r="CF322" s="178" t="n"/>
      <c r="CG322" s="178" t="n"/>
      <c r="CH322" s="178" t="n"/>
      <c r="CI322" s="178" t="n"/>
      <c r="CJ322" s="178" t="n"/>
      <c r="CK322" s="53" t="n"/>
      <c r="CL322" s="178" t="n"/>
      <c r="CM322" s="178" t="n"/>
      <c r="CN322" s="60" t="n"/>
      <c r="CO322" s="177" t="n"/>
      <c r="CP322" s="178" t="n"/>
      <c r="CQ322" s="60" t="n"/>
      <c r="CR322" s="177" t="n"/>
      <c r="CS322" s="178" t="n"/>
      <c r="CT322" s="59" t="n"/>
      <c r="CU322" s="178" t="n"/>
      <c r="CV322" s="59" t="n"/>
      <c r="CW322" s="178" t="n"/>
      <c r="CX322" s="59" t="n"/>
      <c r="CY322" s="178" t="n"/>
      <c r="CZ322" s="178" t="n"/>
      <c r="DA322" s="178" t="n"/>
      <c r="DB322" s="53" t="n"/>
      <c r="DC322" s="178" t="n"/>
      <c r="DD322" s="178" t="n"/>
      <c r="DE322" s="178" t="n"/>
      <c r="DF322" s="178" t="n"/>
      <c r="DG322" s="178" t="n"/>
      <c r="DH322" s="178" t="n"/>
      <c r="DI322" s="178" t="n"/>
      <c r="DJ322" s="178" t="n"/>
      <c r="DK322" s="178" t="n"/>
      <c r="DL322" s="178" t="n"/>
      <c r="DM322" s="178" t="n"/>
      <c r="DN322" s="177" t="n"/>
      <c r="DO322" s="177" t="n"/>
      <c r="DP322" s="177" t="n"/>
      <c r="DQ322" s="76">
        <f>IF(AND(DS322,DP322&lt;&gt;""),
CONCATENATE(DT322,DU322,DV322,DW322,DX322,DY322,DZ322,EA322,EB322,EC322,ED322,EE322,EF322,EG322,EH322,EI322,EJ322,EK322,EL322,EM322,EN322,EO322,EP322,EQ322,ES322,ET322,EU322,EV322,EW322,EX322,EY322,EZ322,FA322,FC322,FD322,FF322,FG322,FI322,FJ322,FL322,FM322,FO322,FP322,FR322,FS322,FU322,FV322,FX322,FY322,GA322,GB322,GD322,GE322,GF322,GH322,GI322,GJ322,GL322,GM322,GN322,GP322,GQ322,GS322,GT322,GU322,GV322,GW322,GX322,GY322,GZ322,HA322,HB322,HC322,HD322,HE322,HF322,HG322,HH322,HI322,HJ322,HK322,HL322,HM322,HN322,HO322,HQ322,HR322,HS322,HT322,HU322,HV322,HW322,HX322,HY322,IA322,IB322,IC322,ID322,IF322,IG322,IH322,II322,IK322,IL322,IM322,IN322,IO322,IP322,IQ322,IR322,IS322,IT322,IU322,IV322,IW322,IX322,IY322,IZ322),
""
)</f>
        <v/>
      </c>
      <c r="DR322" s="53" t="n"/>
      <c r="DS322" s="46">
        <f>CONCATENATE(D322,$E322,$F322,$G322,H322,$I322,$J322,K322,$L322,$M322,N322,$O322,$P322,$Q322,$R322,$S322,T322,$U322,$V322,$W322,$X322,$Y322,$Z322,$AA322,AB322,AC322,AD322,$AE322,$AF322,$AG322,AH322,AI322,AJ322,AK322,AL322,AM322,AN322,AO322,AP322,AQ322,AR322,AS322,AT322,AU322,AV322,AW322,AX322,AY322,AZ322,BA322,BB322,BC322,BD322,BE322,BF322,BG322,BH322,BI322,BJ322,BK322,BL322,BM322,BN322,BO322,BP322,BQ322,BR322,BS322,BT322,BU322,BV322,BW322,BX322,BY322,BZ322,CA322,CB322,CC322,CD322,CE322,CF322,CG322,CH322,CI322,CJ322,CK322,CL322,CM322,$CN322,$CO322,CP322,$CQ322,$CR322,CS322,CT322,CU322,CV322,CW322,CX322,CY322,CZ322,DA322,DB322,DC322,DD322,DE322,DF322,DG322,DH322,DI322,DJ322,DK322,DL322,DM322,$DN322,$DO322,$DP322,DR322)&lt;&gt;""</f>
        <v/>
      </c>
      <c r="DT322" s="46">
        <f>IF(AND($DS322,$E$4&lt;&gt;""),
IF(LEFT($E$4,2) = "1.",
IF(D322&lt;&gt;"","El CUNE sólo se envía en operaciones de novedad o ajuste. ",""),
IF(D322="","Debes escribir un CUNE válido para realizar operaciones de novedad o ajuste. ","")),
""
)</f>
        <v/>
      </c>
      <c r="DU322" s="46">
        <f>IF($DS322,
IF(E322="","Debes seleccionar el tipo de documento del empleado. ",
IF(_xlfn.IFNA(VLOOKUP(E322,TIPO_DE_DOCUMENTO,1,FALSE),-1)=-1,"El tipo de documento no es válido (por favor seleccionarlo de la lista). ","")
)
)</f>
        <v/>
      </c>
      <c r="DV322" s="46">
        <f>IF($DS322,
IF(F322="","Debes escribir el número de documento del empleado. ","")
)</f>
        <v/>
      </c>
      <c r="DW322" s="46">
        <f>IF($DS322,
IF(G322="","Debes escribir el primer nombre del empleado. ","")
)</f>
        <v/>
      </c>
      <c r="DY322" s="46">
        <f>IF($DS322,
IF(I322="","Debes escribir el primer apellido del empleado. ","")
)</f>
        <v/>
      </c>
      <c r="DZ322" s="46">
        <f>IF($DS322,
IF(J322="","Debes escribir el segundo apellido del empleado. ","")
)</f>
        <v/>
      </c>
      <c r="EB322" s="46">
        <f>IF($DS322,
IF(L322="","Debes escribir la fecha de ingreso del empleado. ",
IF(ISERR(DATE(YEAR(L322),MONTH(L322),DAY(L322))), "El valor ingresado en fecha de ingreso no tiene un formato válido. ","")
)
)</f>
        <v/>
      </c>
      <c r="EC322" s="46">
        <f>IF($DS322,
IF(M322="","Debes escribir el tiempo laborado. ",
IF( IFERROR(INT(M322),1.1) &lt;&gt; IFERROR(_xlfn.NUMBERVALUE(M322),1), "El valor de los días trabajados debe ser un número entero. ", "")
)
)</f>
        <v/>
      </c>
      <c r="ED322" s="46">
        <f>IF($DS322,
IF( AND(N322&lt;&gt;"", ISERR(DATE(YEAR(N322),MONTH(N322),DAY(N322))) ), "El valor ingresado en fecha de ingreso no tiene un formato válido. ",
IF( AND(N322&lt;&gt;"", $E$6&lt;&gt;"", DATE(YEAR(N322), MONTH(N322), 1) &lt;&gt; IFERROR(DATE(MID($E$6, 1, 4), MID($E$6, 6, 2),1), "1/1/1900") ), "La fecha de retiro debe estar dentro del período liquidado. ", "")
)
)</f>
        <v/>
      </c>
      <c r="EE322" s="46">
        <f>IF($DS322,
IF(O322="","Debes seleccionar el tipo de trabajador. ",
IF(_xlfn.IFNA(VLOOKUP(O322,TIPO_DE_TRABAJADOR,1,FALSE),-1)=-1,"El tipo de trabajador no es válido (por favor seleccionarlo de la lista). ","")
)
)</f>
        <v/>
      </c>
      <c r="EF322" s="46">
        <f>IF($DS322,
IF(P322="","Debes seleccionar si es un trabajador dependiente pensionado por vejez. ",
IF(_xlfn.IFNA(VLOOKUP(P322,SUBTIPO_DE_TRABAJADOR,1,FALSE),-1)=-1,"El tipo de trabajador dependiente pensionado por vejez no es válido (por favor seleccionarlo de la lista). ","")
)
)</f>
        <v/>
      </c>
      <c r="EG322" s="46">
        <f>IF($DS322,
IF(Q322="","Debes seleccionar el tipo de contrato del trabajador. ",
IF(_xlfn.IFNA(VLOOKUP(Q322,TIPO_DE_CONTRATO,1,FALSE),-1)=-1,"El tipo de contrato del trabajador no es válido (por favor seleccionarlo de la lista). ","")
)
)</f>
        <v/>
      </c>
      <c r="EH322" s="46">
        <f>IF($DS322,
IF(R322="","Debes seleccionar si es un salario integral. ",
IF(_xlfn.IFNA(VLOOKUP(R322,SI_NO,1,FALSE),-1)=-1,"Valor no válido para salario integral (por favor seleccionarlo de la lista). ","")
)
)</f>
        <v/>
      </c>
      <c r="EI322" s="46">
        <f>IF($DS322,
IF(S322="","Debes seleccionar si el trabajador realiza actividades de riesgo. ",
IF(_xlfn.IFNA(VLOOKUP(S322,SI_NO,1,FALSE),-1)=-1,"Valor no válido para actividad de alto riesgo (por favor seleccionarlo de la lista). ","")
)
)</f>
        <v/>
      </c>
      <c r="EK322" s="46">
        <f>IF($DS322,
IF(U322="","Debes escribir el código del municipio de residencia del trabajador. ",
IF(_xlfn.IFNA(VLOOKUP(U322,MUNICIPIO,1,FALSE),-1)=-1,"El municipio de residencia del trabajador es inválido (por favor seleccionarlo de la lista). ","")
)
)</f>
        <v/>
      </c>
      <c r="EL322" s="46">
        <f>IF($DS322,
IF(V322="","Debes escribir el la dirección de residendia del trabajador. ","")
)</f>
        <v/>
      </c>
      <c r="EM322" s="46">
        <f>IF($DS322,
IF(W322="","Debes escribir la fecha de inicio de la liquidación. ",
IF(ISERR(DATE(YEAR(W322),MONTH(W322),DAY(W322))),"El valor ingresado en fecha de inicio de liquidación no tiene un formato válido. ",
IF( AND($E$6&lt;&gt;"", DATE(YEAR(W322), MONTH(W322), 1) &lt;&gt; IFERROR(DATE(MID($E$6, 1, 4), MID($E$6, 6, 2),1), "1/1/1900") ), "La fecha de inicio de la liquidación debe estar dentro del período liquidado. ", "")
)
)
)</f>
        <v/>
      </c>
      <c r="EN322" s="46">
        <f>IF($DS322,
IF(X322="","Debes escribir la fecha de fin de la liquidación. ",
IF(ISERR(DATE(YEAR(X322),MONTH(X322),DAY(X322))),"El valor ingresado en fecha de fin de liquidación no tiene un formato válido. ",
IF( AND($E$6&lt;&gt;"", DATE(YEAR(X322), MONTH(X322), 1) &lt;&gt; IFERROR(DATE(MID($E$6, 1, 4), MID($E$6, 6, 2),1), "1/1/1900") ), "La fecha de fin de la liquidación debe estar dentro del período liquidado. ", "")
)
)
)</f>
        <v/>
      </c>
      <c r="EO322" s="46">
        <f>IF($DS322,
IF(Y322="","Debes escribir la frecuencia de pago del trabajador. ",
IF(_xlfn.IFNA(VLOOKUP(Y322,PERÍODO_DE_NÓMINA,1,FALSE),-1)=-1,"La frecuencia de pago es inválida (por favor seleccionarlo de la lista). ","")
)
)</f>
        <v/>
      </c>
      <c r="EP322" s="46">
        <f>IF($DS322,
IF(Z322="","Debes escribir la fecha de pago. ",
IF(ISERR(DATE(YEAR(Z322),MONTH(Z322),DAY(Z322))), "El valor ingresado en fecha de pago no tiene un formato válido. ","")
)
)</f>
        <v/>
      </c>
      <c r="EQ322" s="46">
        <f>IF($DS322,
IF(AA322="","Debes escribir el medio de pago. ",
IF(_xlfn.IFNA(VLOOKUP(AA322,MEDIOS_DE_PAGO,1,FALSE),-1)=-1,"El medio de pago es inválido (por favor seleccionarlo de la lista). ","")
)
)</f>
        <v/>
      </c>
      <c r="ER322" s="46">
        <f>OR(AA322='Tablas '!$T$4,AA322='Tablas '!$T$7,AA322='Tablas '!$T$8,AA322='Tablas '!$T$11)</f>
        <v/>
      </c>
      <c r="ES322" s="46">
        <f>IF(AND($DS322,ER322),
IF(AB322="","Debes escribir la entidad bancaria. ",""),
""
)</f>
        <v/>
      </c>
      <c r="ET322" s="46">
        <f>IF(AND($DS322,ER322),
IF(AC322="","Debes escribir el tipo de cuenta bancaria. ",
IF(_xlfn.IFNA(VLOOKUP(AC322,TIPO_DE_CUENTA,1,FALSE),-1)=-1,"El tipo de cuenta bancaria es inválida (por favor seleccionarlo de la lista). ","")
),
""
)</f>
        <v/>
      </c>
      <c r="EU322" s="46">
        <f>IF(AND($DS322,ER322),
IF(AD322="","Debes escribir el número de cuenta bancaria. ",""),
""
)</f>
        <v/>
      </c>
      <c r="EV322" s="46">
        <f>IF($DS322,
IF(AE322="","Debes escribir el valor del sueldo básico. ",
IF( ISERR(_xlfn.NUMBERVALUE(AE322)), "El valor del sueldo básico debe ser un número válido. ", "")
)
)</f>
        <v/>
      </c>
      <c r="EW322" s="46">
        <f>IF($DS322,
IF(AF322="","Debes escribir el número de días trabajados. ",
IF( IFERROR(INT(AF322),1.1) &lt;&gt; IFERROR(_xlfn.NUMBERVALUE(AF322),1), "La cantidad de días trabajados debe ser un número entero. ", "")
)
)</f>
        <v/>
      </c>
      <c r="EX322" s="46">
        <f>IF($DS322,
IF(AG322="","Debes escribir el valor del sueldo trabajado. ",
IF( ISERR(_xlfn.NUMBERVALUE(AG322)), "El valor del sueldo trabajado debe ser un número válido. ", "")
)
)</f>
        <v/>
      </c>
      <c r="EY322" s="46">
        <f>IF($DS322,
IF( AND(AH322&lt;&gt;"", ISERR(_xlfn.NUMBERVALUE(AH322))), "El valor del auxilio de transporte debe ser un número válido. ", "")
)</f>
        <v/>
      </c>
      <c r="EZ322" s="46">
        <f>IF($DS322,
IF( AND(AI322&lt;&gt;"", ISERR(_xlfn.NUMBERVALUE(AI322))), "El valor de viáticos salariales debe ser un número válido. ", "")
)</f>
        <v/>
      </c>
      <c r="FA322" s="46">
        <f>IF($DS322,
IF( AND(AJ322&lt;&gt;"", ISERR(_xlfn.NUMBERVALUE(AJ322))), "El valor de viáticos NO salariales debe ser un número válido. ", "")
)</f>
        <v/>
      </c>
      <c r="FB322" s="46">
        <f>CONCATENATE(AK322,AL322)&lt;&gt;""</f>
        <v/>
      </c>
      <c r="FC322" s="46">
        <f>IF(AND($DS322,FB322),
IF(AK322="","Debes escribir el número de horas extras diurnas. ",
IF( IFERROR(INT(AK322),1.1) &lt;&gt; IFERROR(_xlfn.NUMBERVALUE(AK322),1), "La cantidad de horas extras diurnas debe ser un número entero. ", "")
),
""
)</f>
        <v/>
      </c>
      <c r="FD322" s="46">
        <f>IF(AND($DS322,FB322),
IF(AL322="","Debes escribir el valor de las horas extras diurnas. ",
IF( ISERR(_xlfn.NUMBERVALUE(AL322)), "El valor de las horas extras duirnas debe ser un número válido. ", "")
),
""
)</f>
        <v/>
      </c>
      <c r="FE322" s="46">
        <f>CONCATENATE(AM322,AN322)&lt;&gt;""</f>
        <v/>
      </c>
      <c r="FF322" s="46">
        <f>IF(AND($DS322,FE322),
IF(AM322="","Debes escribir el número de horas extras nocturnas. ",
IF( IFERROR(INT(AM322),1.1) &lt;&gt; IFERROR(_xlfn.NUMBERVALUE(AM322),1), "La cantidad de horas extras nocturnas debe ser un número entero. ", "")
),
""
)</f>
        <v/>
      </c>
      <c r="FG322" s="46">
        <f>IF(AND($DS322,FE322),
IF(AN322="","Debes escribir el valor de las horas extras nocturnas. ",
IF( ISERR(_xlfn.NUMBERVALUE(AN322)), "El valor de las horas extras nocturnas debe ser un número válido. ", "")
),
""
)</f>
        <v/>
      </c>
      <c r="FH322" s="46">
        <f>CONCATENATE(AO322,AP322)&lt;&gt;""</f>
        <v/>
      </c>
      <c r="FI322" s="46">
        <f>IF(AND($DS322,FH322),
IF(AO322="","Debes escribir el número de horas extras diurnas dominicales y festivas. ",
IF( IFERROR(INT(AO322),1.1) &lt;&gt; IFERROR(_xlfn.NUMBERVALUE(AO322),1), "La cantidad de horas extras diurnas dominicales y festivas debe ser un número entero. ", "")
),
""
)</f>
        <v/>
      </c>
      <c r="FJ322" s="46">
        <f>IF(AND($DS322,FH322),
IF(AP322="","Debes escribir el valor de las horas extras diurnas dominicales y festivas. ",
IF( ISERR(_xlfn.NUMBERVALUE(AP322)), "El valor de las horas extras diurnas dominicales y festivas debe ser un número válido. ", "")
),
""
)</f>
        <v/>
      </c>
      <c r="FK322" s="46">
        <f>CONCATENATE(AQ322,AR322)&lt;&gt;""</f>
        <v/>
      </c>
      <c r="FL322" s="46">
        <f>IF(AND($DS322,FK322),
IF(AQ322="","Debes escribir el número de horas extras nocturnas dominicales y festivas. ",
IF( IFERROR(INT(AQ322),1.1) &lt;&gt; IFERROR(_xlfn.NUMBERVALUE(AQ322),1), "La cantidad de horas extras nocturnas dominicales y festivas debe ser un número entero. ", "")
),
""
)</f>
        <v/>
      </c>
      <c r="FM322" s="46">
        <f>IF(AND($DS322,FK322),
IF(AR322="","Debes escribir el valor de las horas extras nocturnas dominicales y festivas. ",
IF( ISERR(_xlfn.NUMBERVALUE(AR322)), "El valor de las horas extras nocturnas dominicales y festivas debe ser un número válido. ", "")
),
""
)</f>
        <v/>
      </c>
      <c r="FN322" s="46">
        <f>CONCATENATE(AS322,AT322)&lt;&gt;""</f>
        <v/>
      </c>
      <c r="FO322" s="46">
        <f>IF(AND($DS322,FN322),
IF(AS322="","Debes escribir el número de horas recargo nocturno. ",
IF( IFERROR(INT(AS322),1.1) &lt;&gt; IFERROR(_xlfn.NUMBERVALUE(AS322),1), "La cantidad de horas recargo nocturno debe ser un número entero. ", "")
),
""
)</f>
        <v/>
      </c>
      <c r="FP322" s="46">
        <f>IF(AND($DS322,FN322),
IF(AT322="","Debes escribir el valor de las horas recargo nocturno. ",
IF( ISERR(_xlfn.NUMBERVALUE(AT322)), "El valor de las horas recargo nocturno debe ser un número válido. ", "")
),
""
)</f>
        <v/>
      </c>
      <c r="FQ322" s="46">
        <f>CONCATENATE(AU322,AV322)&lt;&gt;""</f>
        <v/>
      </c>
      <c r="FR322" s="46">
        <f>IF(AND($DS322,FQ322),
IF(AU322="","Debes escribir el número de horas recargo diurno dominical y festivo. ",
IF( IFERROR(INT(AU322),1.1) &lt;&gt; IFERROR(_xlfn.NUMBERVALUE(AU322),1), "La cantidad de horas recargo diurno dominical y festivo debe ser un número entero. ", "")
),
""
)</f>
        <v/>
      </c>
      <c r="FS322" s="46">
        <f>IF(AND($DS322,FQ322),
IF(AV322="","Debes escribir el valor de las horas recargo diurno dominical y festivo. ",
IF( ISERR(_xlfn.NUMBERVALUE(AV322)), "El valor de las horas recargo diurno dominical y festivo debe ser un número válido. ", "")
),
""
)</f>
        <v/>
      </c>
      <c r="FT322" s="46">
        <f>CONCATENATE(AW322,AX322)&lt;&gt;""</f>
        <v/>
      </c>
      <c r="FU322" s="46">
        <f>IF(AND($DS322,FT322),
IF(AW322="","Debes escribir el número de horas recargo nocturno dominical y festivo. ",
IF( IFERROR(INT(AW322),1.1) &lt;&gt; IFERROR(_xlfn.NUMBERVALUE(AW322),1), "La cantidad de horas recargo nocturno dominical y festivo debe ser un número entero. ", "")
),
""
)</f>
        <v/>
      </c>
      <c r="FV322" s="46">
        <f>IF(AND($DS322,FT322),
IF(AX322="","Debes escribir el valor de las horas recargo nocturno dominical y festivo. ",
IF( ISERR(_xlfn.NUMBERVALUE(AX322)), "El valor de las horas recargo nocturno dominical y festivo debe ser un número válido. ", "")
),
""
)</f>
        <v/>
      </c>
      <c r="FW322" s="46">
        <f>CONCATENATE(AY322,AZ322)&lt;&gt;""</f>
        <v/>
      </c>
      <c r="FX322" s="46">
        <f>IF(AND($DS322,FW322),
IF(AY322="","Debes escribir el número de días de vacaciones comunes. ",
IF( IFERROR(INT(AY322),1.1) &lt;&gt; IFERROR(_xlfn.NUMBERVALUE(AY322),1), "La cantidad de días de vacaciones comunes debe ser un número entero. ", "")
),
""
)</f>
        <v/>
      </c>
      <c r="FY322" s="46">
        <f>IF(AND($DS322,FW322),
IF(AZ322="","Debes escribir el valor de las vacaciones comunes. ",
IF( ISERR(_xlfn.NUMBERVALUE(AZ322)), "El valor de las vacaciones comunes debe ser un número válido. ", "")
),
""
)</f>
        <v/>
      </c>
      <c r="FZ322" s="46">
        <f>CONCATENATE(BA322,BB322)&lt;&gt;""</f>
        <v/>
      </c>
      <c r="GA322" s="46">
        <f>IF(AND($DS322,FZ322),
IF(BA322="","Debes escribir el número de días de vacaciones compensadas. ",
IF( IFERROR(INT(BA322),1.1) &lt;&gt; IFERROR(_xlfn.NUMBERVALUE(BA322),1), "La cantidad de días de vacaciones compensadas debe ser un número entero. ", "")
),
""
)</f>
        <v/>
      </c>
      <c r="GB322" s="46">
        <f>IF(AND($DS322,FZ322),
IF(BB322="","Debes escribir el valor de las vacaciones compensadas. ",
IF( ISERR(_xlfn.NUMBERVALUE(BB322)), "El valor de las vacaciones compensadas debe ser un número válido. ", "")
),
""
)</f>
        <v/>
      </c>
      <c r="GC322" s="46">
        <f>CONCATENATE(BC322,BD322)&lt;&gt;""</f>
        <v/>
      </c>
      <c r="GD322" s="46">
        <f>IF(AND($DS322,GC322),
IF(BC322="","Debes escribir el número de días de prima salarial. ",
IF( IFERROR(INT(BC322),1.1) &lt;&gt; IFERROR(_xlfn.NUMBERVALUE(BC322),1), "La cantidad de días de prima salarial debe ser un número entero. ", "")
),
""
)</f>
        <v/>
      </c>
      <c r="GE322" s="46">
        <f>IF(AND($DS322,GC322),
IF(BD322="","Debes escribir el valor de los días de prima salarial. ",
IF( ISERR(_xlfn.NUMBERVALUE(BD322)), "El valor de los días de prima salarial debe ser un número válido. ", "")
),
""
)</f>
        <v/>
      </c>
      <c r="GF322" s="46">
        <f>IF($DS322,
IF( AND(BE322&lt;&gt;"", ISERR(_xlfn.NUMBERVALUE(BE322))), "El valor de la prima NO saliarial debe ser un número válido. ", "")
)</f>
        <v/>
      </c>
      <c r="GG322" s="46">
        <f>CONCATENATE(BF322,BG322,BH322)&lt;&gt;""</f>
        <v/>
      </c>
      <c r="GH322" s="46">
        <f>IF(AND($DS322,GG322),
IF(BF322="","Debes escribir el valor de las cesantías. ",
IF( ISERR(_xlfn.NUMBERVALUE(BF322)), "El valor de las cesantías debe ser un número válido. ", "")
),
""
)</f>
        <v/>
      </c>
      <c r="GI322" s="46">
        <f>IF(AND($DS322,GG322),
IF(BG322="","Debes escribir el % de cesantías. ",
IF( ISERR(_xlfn.NUMBERVALUE(BG322)), "El % de cesantías debe ser un número válido. ", "")
),
""
)</f>
        <v/>
      </c>
      <c r="GJ322" s="46">
        <f>IF(AND($DS322,GG322),
IF(BH322="","Debes escribir el valor de intereses de cesantías. ",
IF( ISERR(_xlfn.NUMBERVALUE(BH322)), "El valor de intereses de cesantías debe ser un número válido. ", "")
),
""
)</f>
        <v/>
      </c>
      <c r="GK322" s="46">
        <f>CONCATENATE(BI322,BJ322,BK322)&lt;&gt;""</f>
        <v/>
      </c>
      <c r="GL322" s="46">
        <f>IF(AND($DS322,GK322),
IF(BI322="","Debes escribir el número de días de incapacidad. ",
IF( IFERROR(INT(BI322),1.1) &lt;&gt; IFERROR(_xlfn.NUMBERVALUE(BI322),1), "La cantidad de días de incapacidad debe ser un número entero. ", "")
),
""
)</f>
        <v/>
      </c>
      <c r="GM322" s="46">
        <f>IF(AND($DS322,GK322),
IF(BJ322="","Debes escribir el tipo de incapacidad. ",
IF(_xlfn.IFNA(VLOOKUP(BJ322,TIPO_DE_INCAPACIDAD,1,FALSE),-1)=-1,"El tipo de incapacidad es inválida (por favor seleccionarlo de la lista). ","")
),
""
)</f>
        <v/>
      </c>
      <c r="GN322" s="46">
        <f>IF(AND($DS322,GK322),
IF(BK322="","Debes escribir el valor de la incapacidad. ",
IF( ISERR(_xlfn.NUMBERVALUE(BK322)), "El valor de la incapacidad debe ser un número válido. ", "")
),
""
)</f>
        <v/>
      </c>
      <c r="GO322" s="46">
        <f>CONCATENATE(BL322,BM322)&lt;&gt;""</f>
        <v/>
      </c>
      <c r="GP322" s="46">
        <f>IF(AND($DS322,GO322),
IF(BL322="","Debes escribir el número de días de licencia de maternidad o paternidad. ",
IF( IFERROR(INT(BL322),1.1) &lt;&gt; IFERROR(_xlfn.NUMBERVALUE(BL322),1), "La cantidad de días de licencia de maternidad o paternidad debe ser un número entero. ", "")
),
""
)</f>
        <v/>
      </c>
      <c r="GQ322" s="46">
        <f>IF(AND($DS322,GO322),
IF(BM322="","Debes escribir el valor de la licencia de maternidad o paternidad. ",
IF( ISERR(_xlfn.NUMBERVALUE(BM322)), "El valor de la licencia de maternidad o paternidad debe ser un número válido. ", "")
),
""
)</f>
        <v/>
      </c>
      <c r="GR322" s="46">
        <f>CONCATENATE(BN322,BO322)&lt;&gt;""</f>
        <v/>
      </c>
      <c r="GS322" s="46">
        <f>IF(AND($DS322,GR322),
IF(BN322="","Debes escribir el número de días de licencia remunerada. ",
IF( IFERROR(INT(BN322),1.1) &lt;&gt; IFERROR(_xlfn.NUMBERVALUE(BN322),1), "La cantidad de días de licencia remunerada debe ser un número entero. ", "")
),
""
)</f>
        <v/>
      </c>
      <c r="GT322" s="46">
        <f>IF(AND($DS322,GR322),
IF(BO322="","Debes escribir el valor de la licencia remunerada. ",
IF( ISERR(_xlfn.NUMBERVALUE(BO322)), "El valor de la licencia remunerada debe ser un número válido. ", "")
),
""
)</f>
        <v/>
      </c>
      <c r="GU322" s="46">
        <f>IF($DS322,
IF( AND(BP322&lt;&gt;"", ISERR(_xlfn.NUMBERVALUE(BP322))), "El valor de la licencia NO remunerada debe ser un número válido. ", "")
)</f>
        <v/>
      </c>
      <c r="GV322" s="46">
        <f>IF($DS322,
IF( AND(BQ322&lt;&gt;"", ISERR(_xlfn.NUMBERVALUE(BQ322))), "El valor de auxilios salariales debe ser un número válido. ", "")
)</f>
        <v/>
      </c>
      <c r="GW322" s="46">
        <f>IF($DS322,
IF( AND(BR322&lt;&gt;"", ISERR(_xlfn.NUMBERVALUE(BR322))), "El valor de auxilios NO salariales debe ser un número válido. ", "")
)</f>
        <v/>
      </c>
      <c r="GX322" s="46">
        <f>IF($DS322,
IF( AND(BS322&lt;&gt;"", ISERR(_xlfn.NUMBERVALUE(BS322))), "El valor de bonos salariales debe ser un número válido. ", "")
)</f>
        <v/>
      </c>
      <c r="GY322" s="46">
        <f>IF($DS322,
IF( AND(BT322&lt;&gt;"", ISERR(_xlfn.NUMBERVALUE(BT322))), "El valor de bonos NO salariales debe ser un número válido. ", "")
)</f>
        <v/>
      </c>
      <c r="GZ322" s="46">
        <f>IF($DS322,
IF( AND(BU322&lt;&gt;"", ISERR(_xlfn.NUMBERVALUE(BU322))), "El valor de bonos salariales de alimentación debe ser un número válido. ", "")
)</f>
        <v/>
      </c>
      <c r="HA322" s="46">
        <f>IF($DS322,
IF( AND(BV322&lt;&gt;"", ISERR(_xlfn.NUMBERVALUE(BV322))), "El valor de bonos NO salariales de alimentación debe ser un número válido. ", "")
)</f>
        <v/>
      </c>
      <c r="HB322" s="46">
        <f>IF($DS322,
IF( AND(BW322&lt;&gt;"", ISERR(_xlfn.NUMBERVALUE(BW322))), "El valor de bonificaciones salariales debe ser un número válido. ", "")
)</f>
        <v/>
      </c>
      <c r="HC322" s="46">
        <f>IF($DS322,
IF( AND(BX322&lt;&gt;"", ISERR(_xlfn.NUMBERVALUE(BX322))), "El valor de bonificaciones NO salariales debe ser un número válido. ", "")
)</f>
        <v/>
      </c>
      <c r="HD322" s="46">
        <f>IF($DS322,
IF( AND(BY322&lt;&gt;"", ISERR(_xlfn.NUMBERVALUE(BY322))), "El valor de compensaciones ordinarias debe ser un número válido. ", "")
)</f>
        <v/>
      </c>
      <c r="HE322" s="46">
        <f>IF($DS322,
IF( AND(BZ322&lt;&gt;"", ISERR(_xlfn.NUMBERVALUE(BZ322))), "El valor de compensaciones extraordinarias debe ser un número válido. ", "")
)</f>
        <v/>
      </c>
      <c r="HF322" s="46">
        <f>IF($DS322,
IF( AND(CA322&lt;&gt;"", ISERR(_xlfn.NUMBERVALUE(CA322))), "El valor de comisiones debe ser un número válido. ", "")
)</f>
        <v/>
      </c>
      <c r="HG322" s="46">
        <f>IF($DS322,
IF( AND(CB322&lt;&gt;"", ISERR(_xlfn.NUMBERVALUE(CB322))), "El valor de ausencia por huega debe ser un número válido. ", "")
)</f>
        <v/>
      </c>
      <c r="HH322" s="46">
        <f>IF($DS322,
IF( AND(CC322&lt;&gt;"", ISERR(_xlfn.NUMBERVALUE(CC322))), "El valor de anticipos debe ser un número válido. ", "")
)</f>
        <v/>
      </c>
      <c r="HI322" s="46">
        <f>IF($DS322,
IF( AND(CD322&lt;&gt;"", ISERR(_xlfn.NUMBERVALUE(CD322))), "El valor de pagos a terceros debe ser un número válido. ", "")
)</f>
        <v/>
      </c>
      <c r="HJ322" s="46">
        <f>IF($DS322,
IF( AND(CE322&lt;&gt;"", ISERR(_xlfn.NUMBERVALUE(CE322))), "El valor de dotación debe ser un número válido. ", "")
)</f>
        <v/>
      </c>
      <c r="HK322" s="46">
        <f>IF($DS322,
IF( AND(CF322&lt;&gt;"", ISERR(_xlfn.NUMBERVALUE(CF322))), "El valor de apoyo sostenibilidad debe ser un número válido. ", "")
)</f>
        <v/>
      </c>
      <c r="HL322" s="46">
        <f>IF($DS322,
IF( AND(CG322&lt;&gt;"", ISERR(_xlfn.NUMBERVALUE(CG322))), "El valor de teletrabajo debe ser un número válido. ", "")
)</f>
        <v/>
      </c>
      <c r="HM322" s="46">
        <f>IF($DS322,
IF( AND(CH322&lt;&gt;"", ISERR(_xlfn.NUMBERVALUE(CH322))), "El valor de bonificación de retiro debe ser un número válido. ", "")
)</f>
        <v/>
      </c>
      <c r="HN322" s="46">
        <f>IF($DS322,
IF( AND(CI322&lt;&gt;"", ISERR(_xlfn.NUMBERVALUE(CI322))), "El valor de indemnización de retiro debe ser un número válido. ", "")
)</f>
        <v/>
      </c>
      <c r="HO322" s="46">
        <f>IF($DS322,
IF( AND(CJ322&lt;&gt;"", ISERR(_xlfn.NUMBERVALUE(CJ322))), "El valor de reintegros debe ser un número válido. ", "")
)</f>
        <v/>
      </c>
      <c r="HP322" s="46">
        <f>CONCATENATE(CK322,CL322,CM322)&lt;&gt;""</f>
        <v/>
      </c>
      <c r="HQ322" s="46">
        <f>IF(AND($DS322,HP322),
IF(CK322="","Debes escribir la descripción de otro concepto no categorizado. ",""),
""
)</f>
        <v/>
      </c>
      <c r="HR322" s="46">
        <f>IF(AND($DS322,HP322),
IF(CONCATENATE(CL322,CM322)="","Debes escribir al menos un valor de concepto no categorizado (salarial o no salarial). ",
IF(ISERR(_xlfn.NUMBERVALUE(CL322)),"El valor salarial concepto no categorizado debe ser un número válido. ","")
),
""
)</f>
        <v/>
      </c>
      <c r="HS322" s="46">
        <f>IF(AND($DS322,HP322),
IF(CONCATENATE(CL322,CM322)="","Debes escribir al menos un valor de concepto no categorizado (salarial o no salarial). ",
IF(ISERR(_xlfn.NUMBERVALUE(CM322)),"El valor NO salarial concepto no categorizado debe ser un número válido. ","")
),
""
)</f>
        <v/>
      </c>
      <c r="HT322" s="46">
        <f>IF($DS322,
IF(CN322="","Debes escribir el porcentaje del aporte a salud. ",
IF( ISERR(_xlfn.NUMBERVALUE(CN322)), "El valor del porcentaje del aporte a salud debe ser un número válido. ", "")
)
)</f>
        <v/>
      </c>
      <c r="HU322" s="46">
        <f>IF($DS322,
IF(CO322="","Debes escribir el valor del aporte a salud. ",
IF( ISERR(_xlfn.NUMBERVALUE(CO322)), "El valor del aporte a salud debe ser un número válido. ", "")
)
)</f>
        <v/>
      </c>
      <c r="HV322" s="46">
        <f>IF($DS322,
IF( AND(CP322&lt;&gt;"", ISERR(_xlfn.NUMBERVALUE(CP322))), "El valor plan complementario debe ser un número válido. ", "")
)</f>
        <v/>
      </c>
      <c r="HW322" s="46">
        <f>IF($DS322,
IF(CQ322="","Debes escribir el porcentaje del aporte a pensión. ",
IF( ISERR(_xlfn.NUMBERVALUE(CQ322)), "El valor del porcentaje del aporte a pensión debe ser un número válido. ", "")
)
)</f>
        <v/>
      </c>
      <c r="HX322" s="46">
        <f>IF($DS322,
IF(CR322="","Debes escribir el valor del aporte a pensión. ",
IF( ISERR(_xlfn.NUMBERVALUE(CR322)), "El valor del aporte a salud debe ser un número válido. ", "")
)
)</f>
        <v/>
      </c>
      <c r="HY322" s="46">
        <f>IF($DS322,
IF( AND(CS322&lt;&gt;"", ISERR(_xlfn.NUMBERVALUE(CS322))), "El valor pensión voluntaria debe ser un número válido. ", "")
)</f>
        <v/>
      </c>
      <c r="HZ322" s="46">
        <f>CONCATENATE(CT322,CU322,CV322,CW322)&lt;&gt;""</f>
        <v/>
      </c>
      <c r="IA322" s="46">
        <f>IF(AND($DS322,HZ322),
IF(CT322="","Debes escribir el % del fondo de seguridad pensional. ",
IF( ISERR(_xlfn.NUMBERVALUE(CT322)), "El % del fondo de seguridad debe ser un número válido. ", "")
),
""
)</f>
        <v/>
      </c>
      <c r="IB322" s="46">
        <f>IF(AND($DS322,HZ322),
IF(CU322="","Debes escribir el valor del aporte al fondo de solidaridad pensional. ",
IF( ISERR(_xlfn.NUMBERVALUE(CU322)), "El valor del aporte al fondo de solidaridad pensional debe ser un número válido. ", "")
),
""
)</f>
        <v/>
      </c>
      <c r="IC322" s="46">
        <f>IF(AND($DS322,HZ322),
IF(CV322="","Debes escribir el % del fondo de subsistencia. ",
IF( ISERR(_xlfn.NUMBERVALUE(CV322)), "El % del fondo de subsistencia debe ser un número válido. ", "")
),
""
)</f>
        <v/>
      </c>
      <c r="ID322" s="46">
        <f>IF(AND($DS322,HZ322),
IF(CW322="","Debes escribir el valor del fondo de subsistencia. ",
IF( ISERR(_xlfn.NUMBERVALUE(CW322)), "El valor del fondo de subsistencia debe ser un número válido. ", "")
),
""
)</f>
        <v/>
      </c>
      <c r="IE322" s="46">
        <f>CONCATENATE(CX322,CY322)&lt;&gt;""</f>
        <v/>
      </c>
      <c r="IF322" s="46">
        <f>IF(AND($DS322,IE322),
IF(CX322="","Debes escribir el % de sindicato. ",
IF( ISERR(_xlfn.NUMBERVALUE(CX322)), "El % de sindicato debe ser un número válido. ", "")
),
""
)</f>
        <v/>
      </c>
      <c r="IG322" s="46">
        <f>IF(AND($DS322,IE322),
IF(CY322="","Debes escribir el valor del sindicato. ",
IF( ISERR(_xlfn.NUMBERVALUE(CY322)), "El valor del sindicato debe ser un número válido. ", "")
),
""
)</f>
        <v/>
      </c>
      <c r="IH322" s="46">
        <f>IF($DS322,
IF( AND(CZ322&lt;&gt;"", ISERR(_xlfn.NUMBERVALUE(CZ322))), "El valor de sanción pública debe ser un número válido. ", "")
)</f>
        <v/>
      </c>
      <c r="II322" s="46">
        <f>IF($DS322,
IF( AND(DA322&lt;&gt;"", ISERR(_xlfn.NUMBERVALUE(DA322))), "El valor de sanción privada debe ser un número válido. ", "")
)</f>
        <v/>
      </c>
      <c r="IJ322" s="46">
        <f>CONCATENATE(DB322,DC322)&lt;&gt;""</f>
        <v/>
      </c>
      <c r="IK322" s="46">
        <f>IF(AND($DS322,IJ322),
IF(DB322="","Debes escribir la descripción de libranza. ",""),
""
)</f>
        <v/>
      </c>
      <c r="IL322" s="46">
        <f>IF(AND($DS322,IJ322),
IF(DC322="","Debes escribir la cuota libranza. ",
IF(ISERR(_xlfn.NUMBERVALUE(DC322)),"El valor de la cuota libranza debe ser un número válido. ","")
),
""
)</f>
        <v/>
      </c>
      <c r="IM322" s="46">
        <f>IF($DS322,
IF( AND(DD322&lt;&gt;"", ISERR(_xlfn.NUMBERVALUE(DD322))), "El valor de pagos a terceros debe ser un número válido. ", "")
)</f>
        <v/>
      </c>
      <c r="IN322" s="46">
        <f>IF($DS322,
IF( AND(DE322&lt;&gt;"", ISERR(_xlfn.NUMBERVALUE(DE322))), "El valor de anticipos debe ser un número válido. ", "")
)</f>
        <v/>
      </c>
      <c r="IO322" s="46">
        <f>IF($DS322,
IF( AND(DF322&lt;&gt;"", ISERR(_xlfn.NUMBERVALUE(DF322))), "El valor de AFC debe ser un número válido. ", "")
)</f>
        <v/>
      </c>
      <c r="IP322" s="46">
        <f>IF($DS322,
IF( AND(DG322&lt;&gt;"", ISERR(_xlfn.NUMBERVALUE(DG322))), "El valor de rete-fuente debe ser un número válido. ", "")
)</f>
        <v/>
      </c>
      <c r="IQ322" s="46">
        <f>IF($DS322,
IF( AND(DH322&lt;&gt;"", ISERR(_xlfn.NUMBERVALUE(DH322))), "El valor de cooperativa de trabajo debe ser un número válido. ", "")
)</f>
        <v/>
      </c>
      <c r="IR322" s="46">
        <f>IF($DS322,
IF( AND(DI322&lt;&gt;"", ISERR(_xlfn.NUMBERVALUE(DI322))), "El valor de embargo fiscal debe ser un número válido. ", "")
)</f>
        <v/>
      </c>
      <c r="IS322" s="46">
        <f>IF($DS322,
IF( AND(DJ322&lt;&gt;"", ISERR(_xlfn.NUMBERVALUE(DJ322))), "El valor de educación debe ser un número válido. ", "")
)</f>
        <v/>
      </c>
      <c r="IT322" s="46">
        <f>IF($DS322,
IF( AND(DK322&lt;&gt;"", ISERR(_xlfn.NUMBERVALUE(DK322))), "El valor de reintegro debe ser un número válido. ", "")
)</f>
        <v/>
      </c>
      <c r="IU322" s="46">
        <f>IF($DS322,
IF( AND(DL322&lt;&gt;"", ISERR(_xlfn.NUMBERVALUE(DL322))), "El valor de deuda debe ser un número válido. ", "")
)</f>
        <v/>
      </c>
      <c r="IV322" s="46">
        <f>IF($DS322,
IF( AND(DM322&lt;&gt;"", ISERR(_xlfn.NUMBERVALUE(DM322))), "El valor de otras deducciones debe ser un número válido. ", "")
)</f>
        <v/>
      </c>
      <c r="IW322" s="46">
        <f>IF($DS322,
IF(DN322="","Debes escribir el valor de los devengos totales. ",
IF( ISERR(_xlfn.NUMBERVALUE(DN322)), "El valor de los devengos totales debe ser un número válido. ", "")
)
)</f>
        <v/>
      </c>
      <c r="IX322" s="46">
        <f>IF($DS322,
IF(DO322="","Debes escribir el valor de las deducciones totales. ",
IF( ISERR(_xlfn.NUMBERVALUE(DO322)), "El valor de las deducciones totales debe ser un número válido. ", "")
)
)</f>
        <v/>
      </c>
      <c r="IY322" s="46">
        <f>IF($DS322,
IF(DP322="","Debes escribir el valor del salario total. ",
IF( ISERR(_xlfn.NUMBERVALUE(DP322)), "El valor del salario total debe ser un número válido. ", "")
)
)</f>
        <v/>
      </c>
    </row>
    <row r="323">
      <c r="B323" s="48" t="n">
        <v>311</v>
      </c>
      <c r="C323" s="61">
        <f>IF(AND(DS323,DP323&lt;&gt;""),
IF(DQ323="","OK","Error"),
""
)</f>
        <v/>
      </c>
      <c r="D323" s="53" t="n"/>
      <c r="E323" s="52" t="n"/>
      <c r="F323" s="112" t="n"/>
      <c r="G323" s="52" t="n"/>
      <c r="H323" s="53" t="n"/>
      <c r="I323" s="52" t="n"/>
      <c r="J323" s="52" t="n"/>
      <c r="K323" s="53" t="n"/>
      <c r="L323" s="55" t="n"/>
      <c r="M323" s="108" t="n"/>
      <c r="N323" s="56" t="n"/>
      <c r="O323" s="52" t="n"/>
      <c r="P323" s="52" t="n"/>
      <c r="Q323" s="52" t="n"/>
      <c r="R323" s="52" t="n"/>
      <c r="S323" s="52" t="n"/>
      <c r="T323" s="53" t="n"/>
      <c r="U323" s="52" t="n"/>
      <c r="V323" s="52" t="n"/>
      <c r="W323" s="55" t="n"/>
      <c r="X323" s="55" t="n"/>
      <c r="Y323" s="52" t="n"/>
      <c r="Z323" s="55" t="n"/>
      <c r="AA323" s="52" t="n"/>
      <c r="AB323" s="53" t="n"/>
      <c r="AC323" s="53" t="n"/>
      <c r="AD323" s="53" t="n"/>
      <c r="AE323" s="177" t="n"/>
      <c r="AF323" s="113" t="n"/>
      <c r="AG323" s="177" t="n"/>
      <c r="AH323" s="178" t="n"/>
      <c r="AI323" s="178" t="n"/>
      <c r="AJ323" s="178" t="n"/>
      <c r="AK323" s="114" t="n"/>
      <c r="AL323" s="178" t="n"/>
      <c r="AM323" s="114" t="n"/>
      <c r="AN323" s="178" t="n"/>
      <c r="AO323" s="114" t="n"/>
      <c r="AP323" s="178" t="n"/>
      <c r="AQ323" s="114" t="n"/>
      <c r="AR323" s="178" t="n"/>
      <c r="AS323" s="114" t="n"/>
      <c r="AT323" s="178" t="n"/>
      <c r="AU323" s="114" t="n"/>
      <c r="AV323" s="178" t="n"/>
      <c r="AW323" s="114" t="n"/>
      <c r="AX323" s="178" t="n"/>
      <c r="AY323" s="114" t="n"/>
      <c r="AZ323" s="178" t="n"/>
      <c r="BA323" s="114" t="n"/>
      <c r="BB323" s="178" t="n"/>
      <c r="BC323" s="114" t="n"/>
      <c r="BD323" s="178" t="n"/>
      <c r="BE323" s="178" t="n"/>
      <c r="BF323" s="178" t="n"/>
      <c r="BG323" s="59" t="n"/>
      <c r="BH323" s="178" t="n"/>
      <c r="BI323" s="114" t="n"/>
      <c r="BJ323" s="53" t="n"/>
      <c r="BK323" s="178" t="n"/>
      <c r="BL323" s="114" t="n"/>
      <c r="BM323" s="178" t="n"/>
      <c r="BN323" s="114" t="n"/>
      <c r="BO323" s="178" t="n"/>
      <c r="BP323" s="178" t="n"/>
      <c r="BQ323" s="178" t="n"/>
      <c r="BR323" s="178" t="n"/>
      <c r="BS323" s="178" t="n"/>
      <c r="BT323" s="178" t="n"/>
      <c r="BU323" s="178" t="n"/>
      <c r="BV323" s="178" t="n"/>
      <c r="BW323" s="178" t="n"/>
      <c r="BX323" s="178" t="n"/>
      <c r="BY323" s="178" t="n"/>
      <c r="BZ323" s="178" t="n"/>
      <c r="CA323" s="178" t="n"/>
      <c r="CB323" s="178" t="n"/>
      <c r="CC323" s="178" t="n"/>
      <c r="CD323" s="178" t="n"/>
      <c r="CE323" s="178" t="n"/>
      <c r="CF323" s="178" t="n"/>
      <c r="CG323" s="178" t="n"/>
      <c r="CH323" s="178" t="n"/>
      <c r="CI323" s="178" t="n"/>
      <c r="CJ323" s="178" t="n"/>
      <c r="CK323" s="53" t="n"/>
      <c r="CL323" s="178" t="n"/>
      <c r="CM323" s="178" t="n"/>
      <c r="CN323" s="60" t="n"/>
      <c r="CO323" s="177" t="n"/>
      <c r="CP323" s="178" t="n"/>
      <c r="CQ323" s="60" t="n"/>
      <c r="CR323" s="177" t="n"/>
      <c r="CS323" s="178" t="n"/>
      <c r="CT323" s="59" t="n"/>
      <c r="CU323" s="178" t="n"/>
      <c r="CV323" s="59" t="n"/>
      <c r="CW323" s="178" t="n"/>
      <c r="CX323" s="59" t="n"/>
      <c r="CY323" s="178" t="n"/>
      <c r="CZ323" s="178" t="n"/>
      <c r="DA323" s="178" t="n"/>
      <c r="DB323" s="53" t="n"/>
      <c r="DC323" s="178" t="n"/>
      <c r="DD323" s="178" t="n"/>
      <c r="DE323" s="178" t="n"/>
      <c r="DF323" s="178" t="n"/>
      <c r="DG323" s="178" t="n"/>
      <c r="DH323" s="178" t="n"/>
      <c r="DI323" s="178" t="n"/>
      <c r="DJ323" s="178" t="n"/>
      <c r="DK323" s="178" t="n"/>
      <c r="DL323" s="178" t="n"/>
      <c r="DM323" s="178" t="n"/>
      <c r="DN323" s="177" t="n"/>
      <c r="DO323" s="177" t="n"/>
      <c r="DP323" s="177" t="n"/>
      <c r="DQ323" s="76">
        <f>IF(AND(DS323,DP323&lt;&gt;""),
CONCATENATE(DT323,DU323,DV323,DW323,DX323,DY323,DZ323,EA323,EB323,EC323,ED323,EE323,EF323,EG323,EH323,EI323,EJ323,EK323,EL323,EM323,EN323,EO323,EP323,EQ323,ES323,ET323,EU323,EV323,EW323,EX323,EY323,EZ323,FA323,FC323,FD323,FF323,FG323,FI323,FJ323,FL323,FM323,FO323,FP323,FR323,FS323,FU323,FV323,FX323,FY323,GA323,GB323,GD323,GE323,GF323,GH323,GI323,GJ323,GL323,GM323,GN323,GP323,GQ323,GS323,GT323,GU323,GV323,GW323,GX323,GY323,GZ323,HA323,HB323,HC323,HD323,HE323,HF323,HG323,HH323,HI323,HJ323,HK323,HL323,HM323,HN323,HO323,HQ323,HR323,HS323,HT323,HU323,HV323,HW323,HX323,HY323,IA323,IB323,IC323,ID323,IF323,IG323,IH323,II323,IK323,IL323,IM323,IN323,IO323,IP323,IQ323,IR323,IS323,IT323,IU323,IV323,IW323,IX323,IY323,IZ323),
""
)</f>
        <v/>
      </c>
      <c r="DR323" s="53" t="n"/>
      <c r="DS323" s="46">
        <f>CONCATENATE(D323,$E323,$F323,$G323,H323,$I323,$J323,K323,$L323,$M323,N323,$O323,$P323,$Q323,$R323,$S323,T323,$U323,$V323,$W323,$X323,$Y323,$Z323,$AA323,AB323,AC323,AD323,$AE323,$AF323,$AG323,AH323,AI323,AJ323,AK323,AL323,AM323,AN323,AO323,AP323,AQ323,AR323,AS323,AT323,AU323,AV323,AW323,AX323,AY323,AZ323,BA323,BB323,BC323,BD323,BE323,BF323,BG323,BH323,BI323,BJ323,BK323,BL323,BM323,BN323,BO323,BP323,BQ323,BR323,BS323,BT323,BU323,BV323,BW323,BX323,BY323,BZ323,CA323,CB323,CC323,CD323,CE323,CF323,CG323,CH323,CI323,CJ323,CK323,CL323,CM323,$CN323,$CO323,CP323,$CQ323,$CR323,CS323,CT323,CU323,CV323,CW323,CX323,CY323,CZ323,DA323,DB323,DC323,DD323,DE323,DF323,DG323,DH323,DI323,DJ323,DK323,DL323,DM323,$DN323,$DO323,$DP323,DR323)&lt;&gt;""</f>
        <v/>
      </c>
      <c r="DT323" s="46">
        <f>IF(AND($DS323,$E$4&lt;&gt;""),
IF(LEFT($E$4,2) = "1.",
IF(D323&lt;&gt;"","El CUNE sólo se envía en operaciones de novedad o ajuste. ",""),
IF(D323="","Debes escribir un CUNE válido para realizar operaciones de novedad o ajuste. ","")),
""
)</f>
        <v/>
      </c>
      <c r="DU323" s="46">
        <f>IF($DS323,
IF(E323="","Debes seleccionar el tipo de documento del empleado. ",
IF(_xlfn.IFNA(VLOOKUP(E323,TIPO_DE_DOCUMENTO,1,FALSE),-1)=-1,"El tipo de documento no es válido (por favor seleccionarlo de la lista). ","")
)
)</f>
        <v/>
      </c>
      <c r="DV323" s="46">
        <f>IF($DS323,
IF(F323="","Debes escribir el número de documento del empleado. ","")
)</f>
        <v/>
      </c>
      <c r="DW323" s="46">
        <f>IF($DS323,
IF(G323="","Debes escribir el primer nombre del empleado. ","")
)</f>
        <v/>
      </c>
      <c r="DY323" s="46">
        <f>IF($DS323,
IF(I323="","Debes escribir el primer apellido del empleado. ","")
)</f>
        <v/>
      </c>
      <c r="DZ323" s="46">
        <f>IF($DS323,
IF(J323="","Debes escribir el segundo apellido del empleado. ","")
)</f>
        <v/>
      </c>
      <c r="EB323" s="46">
        <f>IF($DS323,
IF(L323="","Debes escribir la fecha de ingreso del empleado. ",
IF(ISERR(DATE(YEAR(L323),MONTH(L323),DAY(L323))), "El valor ingresado en fecha de ingreso no tiene un formato válido. ","")
)
)</f>
        <v/>
      </c>
      <c r="EC323" s="46">
        <f>IF($DS323,
IF(M323="","Debes escribir el tiempo laborado. ",
IF( IFERROR(INT(M323),1.1) &lt;&gt; IFERROR(_xlfn.NUMBERVALUE(M323),1), "El valor de los días trabajados debe ser un número entero. ", "")
)
)</f>
        <v/>
      </c>
      <c r="ED323" s="46">
        <f>IF($DS323,
IF( AND(N323&lt;&gt;"", ISERR(DATE(YEAR(N323),MONTH(N323),DAY(N323))) ), "El valor ingresado en fecha de ingreso no tiene un formato válido. ",
IF( AND(N323&lt;&gt;"", $E$6&lt;&gt;"", DATE(YEAR(N323), MONTH(N323), 1) &lt;&gt; IFERROR(DATE(MID($E$6, 1, 4), MID($E$6, 6, 2),1), "1/1/1900") ), "La fecha de retiro debe estar dentro del período liquidado. ", "")
)
)</f>
        <v/>
      </c>
      <c r="EE323" s="46">
        <f>IF($DS323,
IF(O323="","Debes seleccionar el tipo de trabajador. ",
IF(_xlfn.IFNA(VLOOKUP(O323,TIPO_DE_TRABAJADOR,1,FALSE),-1)=-1,"El tipo de trabajador no es válido (por favor seleccionarlo de la lista). ","")
)
)</f>
        <v/>
      </c>
      <c r="EF323" s="46">
        <f>IF($DS323,
IF(P323="","Debes seleccionar si es un trabajador dependiente pensionado por vejez. ",
IF(_xlfn.IFNA(VLOOKUP(P323,SUBTIPO_DE_TRABAJADOR,1,FALSE),-1)=-1,"El tipo de trabajador dependiente pensionado por vejez no es válido (por favor seleccionarlo de la lista). ","")
)
)</f>
        <v/>
      </c>
      <c r="EG323" s="46">
        <f>IF($DS323,
IF(Q323="","Debes seleccionar el tipo de contrato del trabajador. ",
IF(_xlfn.IFNA(VLOOKUP(Q323,TIPO_DE_CONTRATO,1,FALSE),-1)=-1,"El tipo de contrato del trabajador no es válido (por favor seleccionarlo de la lista). ","")
)
)</f>
        <v/>
      </c>
      <c r="EH323" s="46">
        <f>IF($DS323,
IF(R323="","Debes seleccionar si es un salario integral. ",
IF(_xlfn.IFNA(VLOOKUP(R323,SI_NO,1,FALSE),-1)=-1,"Valor no válido para salario integral (por favor seleccionarlo de la lista). ","")
)
)</f>
        <v/>
      </c>
      <c r="EI323" s="46">
        <f>IF($DS323,
IF(S323="","Debes seleccionar si el trabajador realiza actividades de riesgo. ",
IF(_xlfn.IFNA(VLOOKUP(S323,SI_NO,1,FALSE),-1)=-1,"Valor no válido para actividad de alto riesgo (por favor seleccionarlo de la lista). ","")
)
)</f>
        <v/>
      </c>
      <c r="EK323" s="46">
        <f>IF($DS323,
IF(U323="","Debes escribir el código del municipio de residencia del trabajador. ",
IF(_xlfn.IFNA(VLOOKUP(U323,MUNICIPIO,1,FALSE),-1)=-1,"El municipio de residencia del trabajador es inválido (por favor seleccionarlo de la lista). ","")
)
)</f>
        <v/>
      </c>
      <c r="EL323" s="46">
        <f>IF($DS323,
IF(V323="","Debes escribir el la dirección de residendia del trabajador. ","")
)</f>
        <v/>
      </c>
      <c r="EM323" s="46">
        <f>IF($DS323,
IF(W323="","Debes escribir la fecha de inicio de la liquidación. ",
IF(ISERR(DATE(YEAR(W323),MONTH(W323),DAY(W323))),"El valor ingresado en fecha de inicio de liquidación no tiene un formato válido. ",
IF( AND($E$6&lt;&gt;"", DATE(YEAR(W323), MONTH(W323), 1) &lt;&gt; IFERROR(DATE(MID($E$6, 1, 4), MID($E$6, 6, 2),1), "1/1/1900") ), "La fecha de inicio de la liquidación debe estar dentro del período liquidado. ", "")
)
)
)</f>
        <v/>
      </c>
      <c r="EN323" s="46">
        <f>IF($DS323,
IF(X323="","Debes escribir la fecha de fin de la liquidación. ",
IF(ISERR(DATE(YEAR(X323),MONTH(X323),DAY(X323))),"El valor ingresado en fecha de fin de liquidación no tiene un formato válido. ",
IF( AND($E$6&lt;&gt;"", DATE(YEAR(X323), MONTH(X323), 1) &lt;&gt; IFERROR(DATE(MID($E$6, 1, 4), MID($E$6, 6, 2),1), "1/1/1900") ), "La fecha de fin de la liquidación debe estar dentro del período liquidado. ", "")
)
)
)</f>
        <v/>
      </c>
      <c r="EO323" s="46">
        <f>IF($DS323,
IF(Y323="","Debes escribir la frecuencia de pago del trabajador. ",
IF(_xlfn.IFNA(VLOOKUP(Y323,PERÍODO_DE_NÓMINA,1,FALSE),-1)=-1,"La frecuencia de pago es inválida (por favor seleccionarlo de la lista). ","")
)
)</f>
        <v/>
      </c>
      <c r="EP323" s="46">
        <f>IF($DS323,
IF(Z323="","Debes escribir la fecha de pago. ",
IF(ISERR(DATE(YEAR(Z323),MONTH(Z323),DAY(Z323))), "El valor ingresado en fecha de pago no tiene un formato válido. ","")
)
)</f>
        <v/>
      </c>
      <c r="EQ323" s="46">
        <f>IF($DS323,
IF(AA323="","Debes escribir el medio de pago. ",
IF(_xlfn.IFNA(VLOOKUP(AA323,MEDIOS_DE_PAGO,1,FALSE),-1)=-1,"El medio de pago es inválido (por favor seleccionarlo de la lista). ","")
)
)</f>
        <v/>
      </c>
      <c r="ER323" s="46">
        <f>OR(AA323='Tablas '!$T$4,AA323='Tablas '!$T$7,AA323='Tablas '!$T$8,AA323='Tablas '!$T$11)</f>
        <v/>
      </c>
      <c r="ES323" s="46">
        <f>IF(AND($DS323,ER323),
IF(AB323="","Debes escribir la entidad bancaria. ",""),
""
)</f>
        <v/>
      </c>
      <c r="ET323" s="46">
        <f>IF(AND($DS323,ER323),
IF(AC323="","Debes escribir el tipo de cuenta bancaria. ",
IF(_xlfn.IFNA(VLOOKUP(AC323,TIPO_DE_CUENTA,1,FALSE),-1)=-1,"El tipo de cuenta bancaria es inválida (por favor seleccionarlo de la lista). ","")
),
""
)</f>
        <v/>
      </c>
      <c r="EU323" s="46">
        <f>IF(AND($DS323,ER323),
IF(AD323="","Debes escribir el número de cuenta bancaria. ",""),
""
)</f>
        <v/>
      </c>
      <c r="EV323" s="46">
        <f>IF($DS323,
IF(AE323="","Debes escribir el valor del sueldo básico. ",
IF( ISERR(_xlfn.NUMBERVALUE(AE323)), "El valor del sueldo básico debe ser un número válido. ", "")
)
)</f>
        <v/>
      </c>
      <c r="EW323" s="46">
        <f>IF($DS323,
IF(AF323="","Debes escribir el número de días trabajados. ",
IF( IFERROR(INT(AF323),1.1) &lt;&gt; IFERROR(_xlfn.NUMBERVALUE(AF323),1), "La cantidad de días trabajados debe ser un número entero. ", "")
)
)</f>
        <v/>
      </c>
      <c r="EX323" s="46">
        <f>IF($DS323,
IF(AG323="","Debes escribir el valor del sueldo trabajado. ",
IF( ISERR(_xlfn.NUMBERVALUE(AG323)), "El valor del sueldo trabajado debe ser un número válido. ", "")
)
)</f>
        <v/>
      </c>
      <c r="EY323" s="46">
        <f>IF($DS323,
IF( AND(AH323&lt;&gt;"", ISERR(_xlfn.NUMBERVALUE(AH323))), "El valor del auxilio de transporte debe ser un número válido. ", "")
)</f>
        <v/>
      </c>
      <c r="EZ323" s="46">
        <f>IF($DS323,
IF( AND(AI323&lt;&gt;"", ISERR(_xlfn.NUMBERVALUE(AI323))), "El valor de viáticos salariales debe ser un número válido. ", "")
)</f>
        <v/>
      </c>
      <c r="FA323" s="46">
        <f>IF($DS323,
IF( AND(AJ323&lt;&gt;"", ISERR(_xlfn.NUMBERVALUE(AJ323))), "El valor de viáticos NO salariales debe ser un número válido. ", "")
)</f>
        <v/>
      </c>
      <c r="FB323" s="46">
        <f>CONCATENATE(AK323,AL323)&lt;&gt;""</f>
        <v/>
      </c>
      <c r="FC323" s="46">
        <f>IF(AND($DS323,FB323),
IF(AK323="","Debes escribir el número de horas extras diurnas. ",
IF( IFERROR(INT(AK323),1.1) &lt;&gt; IFERROR(_xlfn.NUMBERVALUE(AK323),1), "La cantidad de horas extras diurnas debe ser un número entero. ", "")
),
""
)</f>
        <v/>
      </c>
      <c r="FD323" s="46">
        <f>IF(AND($DS323,FB323),
IF(AL323="","Debes escribir el valor de las horas extras diurnas. ",
IF( ISERR(_xlfn.NUMBERVALUE(AL323)), "El valor de las horas extras duirnas debe ser un número válido. ", "")
),
""
)</f>
        <v/>
      </c>
      <c r="FE323" s="46">
        <f>CONCATENATE(AM323,AN323)&lt;&gt;""</f>
        <v/>
      </c>
      <c r="FF323" s="46">
        <f>IF(AND($DS323,FE323),
IF(AM323="","Debes escribir el número de horas extras nocturnas. ",
IF( IFERROR(INT(AM323),1.1) &lt;&gt; IFERROR(_xlfn.NUMBERVALUE(AM323),1), "La cantidad de horas extras nocturnas debe ser un número entero. ", "")
),
""
)</f>
        <v/>
      </c>
      <c r="FG323" s="46">
        <f>IF(AND($DS323,FE323),
IF(AN323="","Debes escribir el valor de las horas extras nocturnas. ",
IF( ISERR(_xlfn.NUMBERVALUE(AN323)), "El valor de las horas extras nocturnas debe ser un número válido. ", "")
),
""
)</f>
        <v/>
      </c>
      <c r="FH323" s="46">
        <f>CONCATENATE(AO323,AP323)&lt;&gt;""</f>
        <v/>
      </c>
      <c r="FI323" s="46">
        <f>IF(AND($DS323,FH323),
IF(AO323="","Debes escribir el número de horas extras diurnas dominicales y festivas. ",
IF( IFERROR(INT(AO323),1.1) &lt;&gt; IFERROR(_xlfn.NUMBERVALUE(AO323),1), "La cantidad de horas extras diurnas dominicales y festivas debe ser un número entero. ", "")
),
""
)</f>
        <v/>
      </c>
      <c r="FJ323" s="46">
        <f>IF(AND($DS323,FH323),
IF(AP323="","Debes escribir el valor de las horas extras diurnas dominicales y festivas. ",
IF( ISERR(_xlfn.NUMBERVALUE(AP323)), "El valor de las horas extras diurnas dominicales y festivas debe ser un número válido. ", "")
),
""
)</f>
        <v/>
      </c>
      <c r="FK323" s="46">
        <f>CONCATENATE(AQ323,AR323)&lt;&gt;""</f>
        <v/>
      </c>
      <c r="FL323" s="46">
        <f>IF(AND($DS323,FK323),
IF(AQ323="","Debes escribir el número de horas extras nocturnas dominicales y festivas. ",
IF( IFERROR(INT(AQ323),1.1) &lt;&gt; IFERROR(_xlfn.NUMBERVALUE(AQ323),1), "La cantidad de horas extras nocturnas dominicales y festivas debe ser un número entero. ", "")
),
""
)</f>
        <v/>
      </c>
      <c r="FM323" s="46">
        <f>IF(AND($DS323,FK323),
IF(AR323="","Debes escribir el valor de las horas extras nocturnas dominicales y festivas. ",
IF( ISERR(_xlfn.NUMBERVALUE(AR323)), "El valor de las horas extras nocturnas dominicales y festivas debe ser un número válido. ", "")
),
""
)</f>
        <v/>
      </c>
      <c r="FN323" s="46">
        <f>CONCATENATE(AS323,AT323)&lt;&gt;""</f>
        <v/>
      </c>
      <c r="FO323" s="46">
        <f>IF(AND($DS323,FN323),
IF(AS323="","Debes escribir el número de horas recargo nocturno. ",
IF( IFERROR(INT(AS323),1.1) &lt;&gt; IFERROR(_xlfn.NUMBERVALUE(AS323),1), "La cantidad de horas recargo nocturno debe ser un número entero. ", "")
),
""
)</f>
        <v/>
      </c>
      <c r="FP323" s="46">
        <f>IF(AND($DS323,FN323),
IF(AT323="","Debes escribir el valor de las horas recargo nocturno. ",
IF( ISERR(_xlfn.NUMBERVALUE(AT323)), "El valor de las horas recargo nocturno debe ser un número válido. ", "")
),
""
)</f>
        <v/>
      </c>
      <c r="FQ323" s="46">
        <f>CONCATENATE(AU323,AV323)&lt;&gt;""</f>
        <v/>
      </c>
      <c r="FR323" s="46">
        <f>IF(AND($DS323,FQ323),
IF(AU323="","Debes escribir el número de horas recargo diurno dominical y festivo. ",
IF( IFERROR(INT(AU323),1.1) &lt;&gt; IFERROR(_xlfn.NUMBERVALUE(AU323),1), "La cantidad de horas recargo diurno dominical y festivo debe ser un número entero. ", "")
),
""
)</f>
        <v/>
      </c>
      <c r="FS323" s="46">
        <f>IF(AND($DS323,FQ323),
IF(AV323="","Debes escribir el valor de las horas recargo diurno dominical y festivo. ",
IF( ISERR(_xlfn.NUMBERVALUE(AV323)), "El valor de las horas recargo diurno dominical y festivo debe ser un número válido. ", "")
),
""
)</f>
        <v/>
      </c>
      <c r="FT323" s="46">
        <f>CONCATENATE(AW323,AX323)&lt;&gt;""</f>
        <v/>
      </c>
      <c r="FU323" s="46">
        <f>IF(AND($DS323,FT323),
IF(AW323="","Debes escribir el número de horas recargo nocturno dominical y festivo. ",
IF( IFERROR(INT(AW323),1.1) &lt;&gt; IFERROR(_xlfn.NUMBERVALUE(AW323),1), "La cantidad de horas recargo nocturno dominical y festivo debe ser un número entero. ", "")
),
""
)</f>
        <v/>
      </c>
      <c r="FV323" s="46">
        <f>IF(AND($DS323,FT323),
IF(AX323="","Debes escribir el valor de las horas recargo nocturno dominical y festivo. ",
IF( ISERR(_xlfn.NUMBERVALUE(AX323)), "El valor de las horas recargo nocturno dominical y festivo debe ser un número válido. ", "")
),
""
)</f>
        <v/>
      </c>
      <c r="FW323" s="46">
        <f>CONCATENATE(AY323,AZ323)&lt;&gt;""</f>
        <v/>
      </c>
      <c r="FX323" s="46">
        <f>IF(AND($DS323,FW323),
IF(AY323="","Debes escribir el número de días de vacaciones comunes. ",
IF( IFERROR(INT(AY323),1.1) &lt;&gt; IFERROR(_xlfn.NUMBERVALUE(AY323),1), "La cantidad de días de vacaciones comunes debe ser un número entero. ", "")
),
""
)</f>
        <v/>
      </c>
      <c r="FY323" s="46">
        <f>IF(AND($DS323,FW323),
IF(AZ323="","Debes escribir el valor de las vacaciones comunes. ",
IF( ISERR(_xlfn.NUMBERVALUE(AZ323)), "El valor de las vacaciones comunes debe ser un número válido. ", "")
),
""
)</f>
        <v/>
      </c>
      <c r="FZ323" s="46">
        <f>CONCATENATE(BA323,BB323)&lt;&gt;""</f>
        <v/>
      </c>
      <c r="GA323" s="46">
        <f>IF(AND($DS323,FZ323),
IF(BA323="","Debes escribir el número de días de vacaciones compensadas. ",
IF( IFERROR(INT(BA323),1.1) &lt;&gt; IFERROR(_xlfn.NUMBERVALUE(BA323),1), "La cantidad de días de vacaciones compensadas debe ser un número entero. ", "")
),
""
)</f>
        <v/>
      </c>
      <c r="GB323" s="46">
        <f>IF(AND($DS323,FZ323),
IF(BB323="","Debes escribir el valor de las vacaciones compensadas. ",
IF( ISERR(_xlfn.NUMBERVALUE(BB323)), "El valor de las vacaciones compensadas debe ser un número válido. ", "")
),
""
)</f>
        <v/>
      </c>
      <c r="GC323" s="46">
        <f>CONCATENATE(BC323,BD323)&lt;&gt;""</f>
        <v/>
      </c>
      <c r="GD323" s="46">
        <f>IF(AND($DS323,GC323),
IF(BC323="","Debes escribir el número de días de prima salarial. ",
IF( IFERROR(INT(BC323),1.1) &lt;&gt; IFERROR(_xlfn.NUMBERVALUE(BC323),1), "La cantidad de días de prima salarial debe ser un número entero. ", "")
),
""
)</f>
        <v/>
      </c>
      <c r="GE323" s="46">
        <f>IF(AND($DS323,GC323),
IF(BD323="","Debes escribir el valor de los días de prima salarial. ",
IF( ISERR(_xlfn.NUMBERVALUE(BD323)), "El valor de los días de prima salarial debe ser un número válido. ", "")
),
""
)</f>
        <v/>
      </c>
      <c r="GF323" s="46">
        <f>IF($DS323,
IF( AND(BE323&lt;&gt;"", ISERR(_xlfn.NUMBERVALUE(BE323))), "El valor de la prima NO saliarial debe ser un número válido. ", "")
)</f>
        <v/>
      </c>
      <c r="GG323" s="46">
        <f>CONCATENATE(BF323,BG323,BH323)&lt;&gt;""</f>
        <v/>
      </c>
      <c r="GH323" s="46">
        <f>IF(AND($DS323,GG323),
IF(BF323="","Debes escribir el valor de las cesantías. ",
IF( ISERR(_xlfn.NUMBERVALUE(BF323)), "El valor de las cesantías debe ser un número válido. ", "")
),
""
)</f>
        <v/>
      </c>
      <c r="GI323" s="46">
        <f>IF(AND($DS323,GG323),
IF(BG323="","Debes escribir el % de cesantías. ",
IF( ISERR(_xlfn.NUMBERVALUE(BG323)), "El % de cesantías debe ser un número válido. ", "")
),
""
)</f>
        <v/>
      </c>
      <c r="GJ323" s="46">
        <f>IF(AND($DS323,GG323),
IF(BH323="","Debes escribir el valor de intereses de cesantías. ",
IF( ISERR(_xlfn.NUMBERVALUE(BH323)), "El valor de intereses de cesantías debe ser un número válido. ", "")
),
""
)</f>
        <v/>
      </c>
      <c r="GK323" s="46">
        <f>CONCATENATE(BI323,BJ323,BK323)&lt;&gt;""</f>
        <v/>
      </c>
      <c r="GL323" s="46">
        <f>IF(AND($DS323,GK323),
IF(BI323="","Debes escribir el número de días de incapacidad. ",
IF( IFERROR(INT(BI323),1.1) &lt;&gt; IFERROR(_xlfn.NUMBERVALUE(BI323),1), "La cantidad de días de incapacidad debe ser un número entero. ", "")
),
""
)</f>
        <v/>
      </c>
      <c r="GM323" s="46">
        <f>IF(AND($DS323,GK323),
IF(BJ323="","Debes escribir el tipo de incapacidad. ",
IF(_xlfn.IFNA(VLOOKUP(BJ323,TIPO_DE_INCAPACIDAD,1,FALSE),-1)=-1,"El tipo de incapacidad es inválida (por favor seleccionarlo de la lista). ","")
),
""
)</f>
        <v/>
      </c>
      <c r="GN323" s="46">
        <f>IF(AND($DS323,GK323),
IF(BK323="","Debes escribir el valor de la incapacidad. ",
IF( ISERR(_xlfn.NUMBERVALUE(BK323)), "El valor de la incapacidad debe ser un número válido. ", "")
),
""
)</f>
        <v/>
      </c>
      <c r="GO323" s="46">
        <f>CONCATENATE(BL323,BM323)&lt;&gt;""</f>
        <v/>
      </c>
      <c r="GP323" s="46">
        <f>IF(AND($DS323,GO323),
IF(BL323="","Debes escribir el número de días de licencia de maternidad o paternidad. ",
IF( IFERROR(INT(BL323),1.1) &lt;&gt; IFERROR(_xlfn.NUMBERVALUE(BL323),1), "La cantidad de días de licencia de maternidad o paternidad debe ser un número entero. ", "")
),
""
)</f>
        <v/>
      </c>
      <c r="GQ323" s="46">
        <f>IF(AND($DS323,GO323),
IF(BM323="","Debes escribir el valor de la licencia de maternidad o paternidad. ",
IF( ISERR(_xlfn.NUMBERVALUE(BM323)), "El valor de la licencia de maternidad o paternidad debe ser un número válido. ", "")
),
""
)</f>
        <v/>
      </c>
      <c r="GR323" s="46">
        <f>CONCATENATE(BN323,BO323)&lt;&gt;""</f>
        <v/>
      </c>
      <c r="GS323" s="46">
        <f>IF(AND($DS323,GR323),
IF(BN323="","Debes escribir el número de días de licencia remunerada. ",
IF( IFERROR(INT(BN323),1.1) &lt;&gt; IFERROR(_xlfn.NUMBERVALUE(BN323),1), "La cantidad de días de licencia remunerada debe ser un número entero. ", "")
),
""
)</f>
        <v/>
      </c>
      <c r="GT323" s="46">
        <f>IF(AND($DS323,GR323),
IF(BO323="","Debes escribir el valor de la licencia remunerada. ",
IF( ISERR(_xlfn.NUMBERVALUE(BO323)), "El valor de la licencia remunerada debe ser un número válido. ", "")
),
""
)</f>
        <v/>
      </c>
      <c r="GU323" s="46">
        <f>IF($DS323,
IF( AND(BP323&lt;&gt;"", ISERR(_xlfn.NUMBERVALUE(BP323))), "El valor de la licencia NO remunerada debe ser un número válido. ", "")
)</f>
        <v/>
      </c>
      <c r="GV323" s="46">
        <f>IF($DS323,
IF( AND(BQ323&lt;&gt;"", ISERR(_xlfn.NUMBERVALUE(BQ323))), "El valor de auxilios salariales debe ser un número válido. ", "")
)</f>
        <v/>
      </c>
      <c r="GW323" s="46">
        <f>IF($DS323,
IF( AND(BR323&lt;&gt;"", ISERR(_xlfn.NUMBERVALUE(BR323))), "El valor de auxilios NO salariales debe ser un número válido. ", "")
)</f>
        <v/>
      </c>
      <c r="GX323" s="46">
        <f>IF($DS323,
IF( AND(BS323&lt;&gt;"", ISERR(_xlfn.NUMBERVALUE(BS323))), "El valor de bonos salariales debe ser un número válido. ", "")
)</f>
        <v/>
      </c>
      <c r="GY323" s="46">
        <f>IF($DS323,
IF( AND(BT323&lt;&gt;"", ISERR(_xlfn.NUMBERVALUE(BT323))), "El valor de bonos NO salariales debe ser un número válido. ", "")
)</f>
        <v/>
      </c>
      <c r="GZ323" s="46">
        <f>IF($DS323,
IF( AND(BU323&lt;&gt;"", ISERR(_xlfn.NUMBERVALUE(BU323))), "El valor de bonos salariales de alimentación debe ser un número válido. ", "")
)</f>
        <v/>
      </c>
      <c r="HA323" s="46">
        <f>IF($DS323,
IF( AND(BV323&lt;&gt;"", ISERR(_xlfn.NUMBERVALUE(BV323))), "El valor de bonos NO salariales de alimentación debe ser un número válido. ", "")
)</f>
        <v/>
      </c>
      <c r="HB323" s="46">
        <f>IF($DS323,
IF( AND(BW323&lt;&gt;"", ISERR(_xlfn.NUMBERVALUE(BW323))), "El valor de bonificaciones salariales debe ser un número válido. ", "")
)</f>
        <v/>
      </c>
      <c r="HC323" s="46">
        <f>IF($DS323,
IF( AND(BX323&lt;&gt;"", ISERR(_xlfn.NUMBERVALUE(BX323))), "El valor de bonificaciones NO salariales debe ser un número válido. ", "")
)</f>
        <v/>
      </c>
      <c r="HD323" s="46">
        <f>IF($DS323,
IF( AND(BY323&lt;&gt;"", ISERR(_xlfn.NUMBERVALUE(BY323))), "El valor de compensaciones ordinarias debe ser un número válido. ", "")
)</f>
        <v/>
      </c>
      <c r="HE323" s="46">
        <f>IF($DS323,
IF( AND(BZ323&lt;&gt;"", ISERR(_xlfn.NUMBERVALUE(BZ323))), "El valor de compensaciones extraordinarias debe ser un número válido. ", "")
)</f>
        <v/>
      </c>
      <c r="HF323" s="46">
        <f>IF($DS323,
IF( AND(CA323&lt;&gt;"", ISERR(_xlfn.NUMBERVALUE(CA323))), "El valor de comisiones debe ser un número válido. ", "")
)</f>
        <v/>
      </c>
      <c r="HG323" s="46">
        <f>IF($DS323,
IF( AND(CB323&lt;&gt;"", ISERR(_xlfn.NUMBERVALUE(CB323))), "El valor de ausencia por huega debe ser un número válido. ", "")
)</f>
        <v/>
      </c>
      <c r="HH323" s="46">
        <f>IF($DS323,
IF( AND(CC323&lt;&gt;"", ISERR(_xlfn.NUMBERVALUE(CC323))), "El valor de anticipos debe ser un número válido. ", "")
)</f>
        <v/>
      </c>
      <c r="HI323" s="46">
        <f>IF($DS323,
IF( AND(CD323&lt;&gt;"", ISERR(_xlfn.NUMBERVALUE(CD323))), "El valor de pagos a terceros debe ser un número válido. ", "")
)</f>
        <v/>
      </c>
      <c r="HJ323" s="46">
        <f>IF($DS323,
IF( AND(CE323&lt;&gt;"", ISERR(_xlfn.NUMBERVALUE(CE323))), "El valor de dotación debe ser un número válido. ", "")
)</f>
        <v/>
      </c>
      <c r="HK323" s="46">
        <f>IF($DS323,
IF( AND(CF323&lt;&gt;"", ISERR(_xlfn.NUMBERVALUE(CF323))), "El valor de apoyo sostenibilidad debe ser un número válido. ", "")
)</f>
        <v/>
      </c>
      <c r="HL323" s="46">
        <f>IF($DS323,
IF( AND(CG323&lt;&gt;"", ISERR(_xlfn.NUMBERVALUE(CG323))), "El valor de teletrabajo debe ser un número válido. ", "")
)</f>
        <v/>
      </c>
      <c r="HM323" s="46">
        <f>IF($DS323,
IF( AND(CH323&lt;&gt;"", ISERR(_xlfn.NUMBERVALUE(CH323))), "El valor de bonificación de retiro debe ser un número válido. ", "")
)</f>
        <v/>
      </c>
      <c r="HN323" s="46">
        <f>IF($DS323,
IF( AND(CI323&lt;&gt;"", ISERR(_xlfn.NUMBERVALUE(CI323))), "El valor de indemnización de retiro debe ser un número válido. ", "")
)</f>
        <v/>
      </c>
      <c r="HO323" s="46">
        <f>IF($DS323,
IF( AND(CJ323&lt;&gt;"", ISERR(_xlfn.NUMBERVALUE(CJ323))), "El valor de reintegros debe ser un número válido. ", "")
)</f>
        <v/>
      </c>
      <c r="HP323" s="46">
        <f>CONCATENATE(CK323,CL323,CM323)&lt;&gt;""</f>
        <v/>
      </c>
      <c r="HQ323" s="46">
        <f>IF(AND($DS323,HP323),
IF(CK323="","Debes escribir la descripción de otro concepto no categorizado. ",""),
""
)</f>
        <v/>
      </c>
      <c r="HR323" s="46">
        <f>IF(AND($DS323,HP323),
IF(CONCATENATE(CL323,CM323)="","Debes escribir al menos un valor de concepto no categorizado (salarial o no salarial). ",
IF(ISERR(_xlfn.NUMBERVALUE(CL323)),"El valor salarial concepto no categorizado debe ser un número válido. ","")
),
""
)</f>
        <v/>
      </c>
      <c r="HS323" s="46">
        <f>IF(AND($DS323,HP323),
IF(CONCATENATE(CL323,CM323)="","Debes escribir al menos un valor de concepto no categorizado (salarial o no salarial). ",
IF(ISERR(_xlfn.NUMBERVALUE(CM323)),"El valor NO salarial concepto no categorizado debe ser un número válido. ","")
),
""
)</f>
        <v/>
      </c>
      <c r="HT323" s="46">
        <f>IF($DS323,
IF(CN323="","Debes escribir el porcentaje del aporte a salud. ",
IF( ISERR(_xlfn.NUMBERVALUE(CN323)), "El valor del porcentaje del aporte a salud debe ser un número válido. ", "")
)
)</f>
        <v/>
      </c>
      <c r="HU323" s="46">
        <f>IF($DS323,
IF(CO323="","Debes escribir el valor del aporte a salud. ",
IF( ISERR(_xlfn.NUMBERVALUE(CO323)), "El valor del aporte a salud debe ser un número válido. ", "")
)
)</f>
        <v/>
      </c>
      <c r="HV323" s="46">
        <f>IF($DS323,
IF( AND(CP323&lt;&gt;"", ISERR(_xlfn.NUMBERVALUE(CP323))), "El valor plan complementario debe ser un número válido. ", "")
)</f>
        <v/>
      </c>
      <c r="HW323" s="46">
        <f>IF($DS323,
IF(CQ323="","Debes escribir el porcentaje del aporte a pensión. ",
IF( ISERR(_xlfn.NUMBERVALUE(CQ323)), "El valor del porcentaje del aporte a pensión debe ser un número válido. ", "")
)
)</f>
        <v/>
      </c>
      <c r="HX323" s="46">
        <f>IF($DS323,
IF(CR323="","Debes escribir el valor del aporte a pensión. ",
IF( ISERR(_xlfn.NUMBERVALUE(CR323)), "El valor del aporte a salud debe ser un número válido. ", "")
)
)</f>
        <v/>
      </c>
      <c r="HY323" s="46">
        <f>IF($DS323,
IF( AND(CS323&lt;&gt;"", ISERR(_xlfn.NUMBERVALUE(CS323))), "El valor pensión voluntaria debe ser un número válido. ", "")
)</f>
        <v/>
      </c>
      <c r="HZ323" s="46">
        <f>CONCATENATE(CT323,CU323,CV323,CW323)&lt;&gt;""</f>
        <v/>
      </c>
      <c r="IA323" s="46">
        <f>IF(AND($DS323,HZ323),
IF(CT323="","Debes escribir el % del fondo de seguridad pensional. ",
IF( ISERR(_xlfn.NUMBERVALUE(CT323)), "El % del fondo de seguridad debe ser un número válido. ", "")
),
""
)</f>
        <v/>
      </c>
      <c r="IB323" s="46">
        <f>IF(AND($DS323,HZ323),
IF(CU323="","Debes escribir el valor del aporte al fondo de solidaridad pensional. ",
IF( ISERR(_xlfn.NUMBERVALUE(CU323)), "El valor del aporte al fondo de solidaridad pensional debe ser un número válido. ", "")
),
""
)</f>
        <v/>
      </c>
      <c r="IC323" s="46">
        <f>IF(AND($DS323,HZ323),
IF(CV323="","Debes escribir el % del fondo de subsistencia. ",
IF( ISERR(_xlfn.NUMBERVALUE(CV323)), "El % del fondo de subsistencia debe ser un número válido. ", "")
),
""
)</f>
        <v/>
      </c>
      <c r="ID323" s="46">
        <f>IF(AND($DS323,HZ323),
IF(CW323="","Debes escribir el valor del fondo de subsistencia. ",
IF( ISERR(_xlfn.NUMBERVALUE(CW323)), "El valor del fondo de subsistencia debe ser un número válido. ", "")
),
""
)</f>
        <v/>
      </c>
      <c r="IE323" s="46">
        <f>CONCATENATE(CX323,CY323)&lt;&gt;""</f>
        <v/>
      </c>
      <c r="IF323" s="46">
        <f>IF(AND($DS323,IE323),
IF(CX323="","Debes escribir el % de sindicato. ",
IF( ISERR(_xlfn.NUMBERVALUE(CX323)), "El % de sindicato debe ser un número válido. ", "")
),
""
)</f>
        <v/>
      </c>
      <c r="IG323" s="46">
        <f>IF(AND($DS323,IE323),
IF(CY323="","Debes escribir el valor del sindicato. ",
IF( ISERR(_xlfn.NUMBERVALUE(CY323)), "El valor del sindicato debe ser un número válido. ", "")
),
""
)</f>
        <v/>
      </c>
      <c r="IH323" s="46">
        <f>IF($DS323,
IF( AND(CZ323&lt;&gt;"", ISERR(_xlfn.NUMBERVALUE(CZ323))), "El valor de sanción pública debe ser un número válido. ", "")
)</f>
        <v/>
      </c>
      <c r="II323" s="46">
        <f>IF($DS323,
IF( AND(DA323&lt;&gt;"", ISERR(_xlfn.NUMBERVALUE(DA323))), "El valor de sanción privada debe ser un número válido. ", "")
)</f>
        <v/>
      </c>
      <c r="IJ323" s="46">
        <f>CONCATENATE(DB323,DC323)&lt;&gt;""</f>
        <v/>
      </c>
      <c r="IK323" s="46">
        <f>IF(AND($DS323,IJ323),
IF(DB323="","Debes escribir la descripción de libranza. ",""),
""
)</f>
        <v/>
      </c>
      <c r="IL323" s="46">
        <f>IF(AND($DS323,IJ323),
IF(DC323="","Debes escribir la cuota libranza. ",
IF(ISERR(_xlfn.NUMBERVALUE(DC323)),"El valor de la cuota libranza debe ser un número válido. ","")
),
""
)</f>
        <v/>
      </c>
      <c r="IM323" s="46">
        <f>IF($DS323,
IF( AND(DD323&lt;&gt;"", ISERR(_xlfn.NUMBERVALUE(DD323))), "El valor de pagos a terceros debe ser un número válido. ", "")
)</f>
        <v/>
      </c>
      <c r="IN323" s="46">
        <f>IF($DS323,
IF( AND(DE323&lt;&gt;"", ISERR(_xlfn.NUMBERVALUE(DE323))), "El valor de anticipos debe ser un número válido. ", "")
)</f>
        <v/>
      </c>
      <c r="IO323" s="46">
        <f>IF($DS323,
IF( AND(DF323&lt;&gt;"", ISERR(_xlfn.NUMBERVALUE(DF323))), "El valor de AFC debe ser un número válido. ", "")
)</f>
        <v/>
      </c>
      <c r="IP323" s="46">
        <f>IF($DS323,
IF( AND(DG323&lt;&gt;"", ISERR(_xlfn.NUMBERVALUE(DG323))), "El valor de rete-fuente debe ser un número válido. ", "")
)</f>
        <v/>
      </c>
      <c r="IQ323" s="46">
        <f>IF($DS323,
IF( AND(DH323&lt;&gt;"", ISERR(_xlfn.NUMBERVALUE(DH323))), "El valor de cooperativa de trabajo debe ser un número válido. ", "")
)</f>
        <v/>
      </c>
      <c r="IR323" s="46">
        <f>IF($DS323,
IF( AND(DI323&lt;&gt;"", ISERR(_xlfn.NUMBERVALUE(DI323))), "El valor de embargo fiscal debe ser un número válido. ", "")
)</f>
        <v/>
      </c>
      <c r="IS323" s="46">
        <f>IF($DS323,
IF( AND(DJ323&lt;&gt;"", ISERR(_xlfn.NUMBERVALUE(DJ323))), "El valor de educación debe ser un número válido. ", "")
)</f>
        <v/>
      </c>
      <c r="IT323" s="46">
        <f>IF($DS323,
IF( AND(DK323&lt;&gt;"", ISERR(_xlfn.NUMBERVALUE(DK323))), "El valor de reintegro debe ser un número válido. ", "")
)</f>
        <v/>
      </c>
      <c r="IU323" s="46">
        <f>IF($DS323,
IF( AND(DL323&lt;&gt;"", ISERR(_xlfn.NUMBERVALUE(DL323))), "El valor de deuda debe ser un número válido. ", "")
)</f>
        <v/>
      </c>
      <c r="IV323" s="46">
        <f>IF($DS323,
IF( AND(DM323&lt;&gt;"", ISERR(_xlfn.NUMBERVALUE(DM323))), "El valor de otras deducciones debe ser un número válido. ", "")
)</f>
        <v/>
      </c>
      <c r="IW323" s="46">
        <f>IF($DS323,
IF(DN323="","Debes escribir el valor de los devengos totales. ",
IF( ISERR(_xlfn.NUMBERVALUE(DN323)), "El valor de los devengos totales debe ser un número válido. ", "")
)
)</f>
        <v/>
      </c>
      <c r="IX323" s="46">
        <f>IF($DS323,
IF(DO323="","Debes escribir el valor de las deducciones totales. ",
IF( ISERR(_xlfn.NUMBERVALUE(DO323)), "El valor de las deducciones totales debe ser un número válido. ", "")
)
)</f>
        <v/>
      </c>
      <c r="IY323" s="46">
        <f>IF($DS323,
IF(DP323="","Debes escribir el valor del salario total. ",
IF( ISERR(_xlfn.NUMBERVALUE(DP323)), "El valor del salario total debe ser un número válido. ", "")
)
)</f>
        <v/>
      </c>
    </row>
    <row r="324">
      <c r="B324" s="48" t="n">
        <v>312</v>
      </c>
      <c r="C324" s="61">
        <f>IF(AND(DS324,DP324&lt;&gt;""),
IF(DQ324="","OK","Error"),
""
)</f>
        <v/>
      </c>
      <c r="D324" s="53" t="n"/>
      <c r="E324" s="52" t="n"/>
      <c r="F324" s="112" t="n"/>
      <c r="G324" s="52" t="n"/>
      <c r="H324" s="53" t="n"/>
      <c r="I324" s="52" t="n"/>
      <c r="J324" s="52" t="n"/>
      <c r="K324" s="53" t="n"/>
      <c r="L324" s="55" t="n"/>
      <c r="M324" s="108" t="n"/>
      <c r="N324" s="56" t="n"/>
      <c r="O324" s="52" t="n"/>
      <c r="P324" s="52" t="n"/>
      <c r="Q324" s="52" t="n"/>
      <c r="R324" s="52" t="n"/>
      <c r="S324" s="52" t="n"/>
      <c r="T324" s="53" t="n"/>
      <c r="U324" s="52" t="n"/>
      <c r="V324" s="52" t="n"/>
      <c r="W324" s="55" t="n"/>
      <c r="X324" s="55" t="n"/>
      <c r="Y324" s="52" t="n"/>
      <c r="Z324" s="55" t="n"/>
      <c r="AA324" s="52" t="n"/>
      <c r="AB324" s="53" t="n"/>
      <c r="AC324" s="53" t="n"/>
      <c r="AD324" s="53" t="n"/>
      <c r="AE324" s="177" t="n"/>
      <c r="AF324" s="113" t="n"/>
      <c r="AG324" s="177" t="n"/>
      <c r="AH324" s="178" t="n"/>
      <c r="AI324" s="178" t="n"/>
      <c r="AJ324" s="178" t="n"/>
      <c r="AK324" s="114" t="n"/>
      <c r="AL324" s="178" t="n"/>
      <c r="AM324" s="114" t="n"/>
      <c r="AN324" s="178" t="n"/>
      <c r="AO324" s="114" t="n"/>
      <c r="AP324" s="178" t="n"/>
      <c r="AQ324" s="114" t="n"/>
      <c r="AR324" s="178" t="n"/>
      <c r="AS324" s="114" t="n"/>
      <c r="AT324" s="178" t="n"/>
      <c r="AU324" s="114" t="n"/>
      <c r="AV324" s="178" t="n"/>
      <c r="AW324" s="114" t="n"/>
      <c r="AX324" s="178" t="n"/>
      <c r="AY324" s="114" t="n"/>
      <c r="AZ324" s="178" t="n"/>
      <c r="BA324" s="114" t="n"/>
      <c r="BB324" s="178" t="n"/>
      <c r="BC324" s="114" t="n"/>
      <c r="BD324" s="178" t="n"/>
      <c r="BE324" s="178" t="n"/>
      <c r="BF324" s="178" t="n"/>
      <c r="BG324" s="59" t="n"/>
      <c r="BH324" s="178" t="n"/>
      <c r="BI324" s="114" t="n"/>
      <c r="BJ324" s="53" t="n"/>
      <c r="BK324" s="178" t="n"/>
      <c r="BL324" s="114" t="n"/>
      <c r="BM324" s="178" t="n"/>
      <c r="BN324" s="114" t="n"/>
      <c r="BO324" s="178" t="n"/>
      <c r="BP324" s="178" t="n"/>
      <c r="BQ324" s="178" t="n"/>
      <c r="BR324" s="178" t="n"/>
      <c r="BS324" s="178" t="n"/>
      <c r="BT324" s="178" t="n"/>
      <c r="BU324" s="178" t="n"/>
      <c r="BV324" s="178" t="n"/>
      <c r="BW324" s="178" t="n"/>
      <c r="BX324" s="178" t="n"/>
      <c r="BY324" s="178" t="n"/>
      <c r="BZ324" s="178" t="n"/>
      <c r="CA324" s="178" t="n"/>
      <c r="CB324" s="178" t="n"/>
      <c r="CC324" s="178" t="n"/>
      <c r="CD324" s="178" t="n"/>
      <c r="CE324" s="178" t="n"/>
      <c r="CF324" s="178" t="n"/>
      <c r="CG324" s="178" t="n"/>
      <c r="CH324" s="178" t="n"/>
      <c r="CI324" s="178" t="n"/>
      <c r="CJ324" s="178" t="n"/>
      <c r="CK324" s="53" t="n"/>
      <c r="CL324" s="178" t="n"/>
      <c r="CM324" s="178" t="n"/>
      <c r="CN324" s="60" t="n"/>
      <c r="CO324" s="177" t="n"/>
      <c r="CP324" s="178" t="n"/>
      <c r="CQ324" s="60" t="n"/>
      <c r="CR324" s="177" t="n"/>
      <c r="CS324" s="178" t="n"/>
      <c r="CT324" s="59" t="n"/>
      <c r="CU324" s="178" t="n"/>
      <c r="CV324" s="59" t="n"/>
      <c r="CW324" s="178" t="n"/>
      <c r="CX324" s="59" t="n"/>
      <c r="CY324" s="178" t="n"/>
      <c r="CZ324" s="178" t="n"/>
      <c r="DA324" s="178" t="n"/>
      <c r="DB324" s="53" t="n"/>
      <c r="DC324" s="178" t="n"/>
      <c r="DD324" s="178" t="n"/>
      <c r="DE324" s="178" t="n"/>
      <c r="DF324" s="178" t="n"/>
      <c r="DG324" s="178" t="n"/>
      <c r="DH324" s="178" t="n"/>
      <c r="DI324" s="178" t="n"/>
      <c r="DJ324" s="178" t="n"/>
      <c r="DK324" s="178" t="n"/>
      <c r="DL324" s="178" t="n"/>
      <c r="DM324" s="178" t="n"/>
      <c r="DN324" s="177" t="n"/>
      <c r="DO324" s="177" t="n"/>
      <c r="DP324" s="177" t="n"/>
      <c r="DQ324" s="76">
        <f>IF(AND(DS324,DP324&lt;&gt;""),
CONCATENATE(DT324,DU324,DV324,DW324,DX324,DY324,DZ324,EA324,EB324,EC324,ED324,EE324,EF324,EG324,EH324,EI324,EJ324,EK324,EL324,EM324,EN324,EO324,EP324,EQ324,ES324,ET324,EU324,EV324,EW324,EX324,EY324,EZ324,FA324,FC324,FD324,FF324,FG324,FI324,FJ324,FL324,FM324,FO324,FP324,FR324,FS324,FU324,FV324,FX324,FY324,GA324,GB324,GD324,GE324,GF324,GH324,GI324,GJ324,GL324,GM324,GN324,GP324,GQ324,GS324,GT324,GU324,GV324,GW324,GX324,GY324,GZ324,HA324,HB324,HC324,HD324,HE324,HF324,HG324,HH324,HI324,HJ324,HK324,HL324,HM324,HN324,HO324,HQ324,HR324,HS324,HT324,HU324,HV324,HW324,HX324,HY324,IA324,IB324,IC324,ID324,IF324,IG324,IH324,II324,IK324,IL324,IM324,IN324,IO324,IP324,IQ324,IR324,IS324,IT324,IU324,IV324,IW324,IX324,IY324,IZ324),
""
)</f>
        <v/>
      </c>
      <c r="DR324" s="53" t="n"/>
      <c r="DS324" s="46">
        <f>CONCATENATE(D324,$E324,$F324,$G324,H324,$I324,$J324,K324,$L324,$M324,N324,$O324,$P324,$Q324,$R324,$S324,T324,$U324,$V324,$W324,$X324,$Y324,$Z324,$AA324,AB324,AC324,AD324,$AE324,$AF324,$AG324,AH324,AI324,AJ324,AK324,AL324,AM324,AN324,AO324,AP324,AQ324,AR324,AS324,AT324,AU324,AV324,AW324,AX324,AY324,AZ324,BA324,BB324,BC324,BD324,BE324,BF324,BG324,BH324,BI324,BJ324,BK324,BL324,BM324,BN324,BO324,BP324,BQ324,BR324,BS324,BT324,BU324,BV324,BW324,BX324,BY324,BZ324,CA324,CB324,CC324,CD324,CE324,CF324,CG324,CH324,CI324,CJ324,CK324,CL324,CM324,$CN324,$CO324,CP324,$CQ324,$CR324,CS324,CT324,CU324,CV324,CW324,CX324,CY324,CZ324,DA324,DB324,DC324,DD324,DE324,DF324,DG324,DH324,DI324,DJ324,DK324,DL324,DM324,$DN324,$DO324,$DP324,DR324)&lt;&gt;""</f>
        <v/>
      </c>
      <c r="DT324" s="46">
        <f>IF(AND($DS324,$E$4&lt;&gt;""),
IF(LEFT($E$4,2) = "1.",
IF(D324&lt;&gt;"","El CUNE sólo se envía en operaciones de novedad o ajuste. ",""),
IF(D324="","Debes escribir un CUNE válido para realizar operaciones de novedad o ajuste. ","")),
""
)</f>
        <v/>
      </c>
      <c r="DU324" s="46">
        <f>IF($DS324,
IF(E324="","Debes seleccionar el tipo de documento del empleado. ",
IF(_xlfn.IFNA(VLOOKUP(E324,TIPO_DE_DOCUMENTO,1,FALSE),-1)=-1,"El tipo de documento no es válido (por favor seleccionarlo de la lista). ","")
)
)</f>
        <v/>
      </c>
      <c r="DV324" s="46">
        <f>IF($DS324,
IF(F324="","Debes escribir el número de documento del empleado. ","")
)</f>
        <v/>
      </c>
      <c r="DW324" s="46">
        <f>IF($DS324,
IF(G324="","Debes escribir el primer nombre del empleado. ","")
)</f>
        <v/>
      </c>
      <c r="DY324" s="46">
        <f>IF($DS324,
IF(I324="","Debes escribir el primer apellido del empleado. ","")
)</f>
        <v/>
      </c>
      <c r="DZ324" s="46">
        <f>IF($DS324,
IF(J324="","Debes escribir el segundo apellido del empleado. ","")
)</f>
        <v/>
      </c>
      <c r="EB324" s="46">
        <f>IF($DS324,
IF(L324="","Debes escribir la fecha de ingreso del empleado. ",
IF(ISERR(DATE(YEAR(L324),MONTH(L324),DAY(L324))), "El valor ingresado en fecha de ingreso no tiene un formato válido. ","")
)
)</f>
        <v/>
      </c>
      <c r="EC324" s="46">
        <f>IF($DS324,
IF(M324="","Debes escribir el tiempo laborado. ",
IF( IFERROR(INT(M324),1.1) &lt;&gt; IFERROR(_xlfn.NUMBERVALUE(M324),1), "El valor de los días trabajados debe ser un número entero. ", "")
)
)</f>
        <v/>
      </c>
      <c r="ED324" s="46">
        <f>IF($DS324,
IF( AND(N324&lt;&gt;"", ISERR(DATE(YEAR(N324),MONTH(N324),DAY(N324))) ), "El valor ingresado en fecha de ingreso no tiene un formato válido. ",
IF( AND(N324&lt;&gt;"", $E$6&lt;&gt;"", DATE(YEAR(N324), MONTH(N324), 1) &lt;&gt; IFERROR(DATE(MID($E$6, 1, 4), MID($E$6, 6, 2),1), "1/1/1900") ), "La fecha de retiro debe estar dentro del período liquidado. ", "")
)
)</f>
        <v/>
      </c>
      <c r="EE324" s="46">
        <f>IF($DS324,
IF(O324="","Debes seleccionar el tipo de trabajador. ",
IF(_xlfn.IFNA(VLOOKUP(O324,TIPO_DE_TRABAJADOR,1,FALSE),-1)=-1,"El tipo de trabajador no es válido (por favor seleccionarlo de la lista). ","")
)
)</f>
        <v/>
      </c>
      <c r="EF324" s="46">
        <f>IF($DS324,
IF(P324="","Debes seleccionar si es un trabajador dependiente pensionado por vejez. ",
IF(_xlfn.IFNA(VLOOKUP(P324,SUBTIPO_DE_TRABAJADOR,1,FALSE),-1)=-1,"El tipo de trabajador dependiente pensionado por vejez no es válido (por favor seleccionarlo de la lista). ","")
)
)</f>
        <v/>
      </c>
      <c r="EG324" s="46">
        <f>IF($DS324,
IF(Q324="","Debes seleccionar el tipo de contrato del trabajador. ",
IF(_xlfn.IFNA(VLOOKUP(Q324,TIPO_DE_CONTRATO,1,FALSE),-1)=-1,"El tipo de contrato del trabajador no es válido (por favor seleccionarlo de la lista). ","")
)
)</f>
        <v/>
      </c>
      <c r="EH324" s="46">
        <f>IF($DS324,
IF(R324="","Debes seleccionar si es un salario integral. ",
IF(_xlfn.IFNA(VLOOKUP(R324,SI_NO,1,FALSE),-1)=-1,"Valor no válido para salario integral (por favor seleccionarlo de la lista). ","")
)
)</f>
        <v/>
      </c>
      <c r="EI324" s="46">
        <f>IF($DS324,
IF(S324="","Debes seleccionar si el trabajador realiza actividades de riesgo. ",
IF(_xlfn.IFNA(VLOOKUP(S324,SI_NO,1,FALSE),-1)=-1,"Valor no válido para actividad de alto riesgo (por favor seleccionarlo de la lista). ","")
)
)</f>
        <v/>
      </c>
      <c r="EK324" s="46">
        <f>IF($DS324,
IF(U324="","Debes escribir el código del municipio de residencia del trabajador. ",
IF(_xlfn.IFNA(VLOOKUP(U324,MUNICIPIO,1,FALSE),-1)=-1,"El municipio de residencia del trabajador es inválido (por favor seleccionarlo de la lista). ","")
)
)</f>
        <v/>
      </c>
      <c r="EL324" s="46">
        <f>IF($DS324,
IF(V324="","Debes escribir el la dirección de residendia del trabajador. ","")
)</f>
        <v/>
      </c>
      <c r="EM324" s="46">
        <f>IF($DS324,
IF(W324="","Debes escribir la fecha de inicio de la liquidación. ",
IF(ISERR(DATE(YEAR(W324),MONTH(W324),DAY(W324))),"El valor ingresado en fecha de inicio de liquidación no tiene un formato válido. ",
IF( AND($E$6&lt;&gt;"", DATE(YEAR(W324), MONTH(W324), 1) &lt;&gt; IFERROR(DATE(MID($E$6, 1, 4), MID($E$6, 6, 2),1), "1/1/1900") ), "La fecha de inicio de la liquidación debe estar dentro del período liquidado. ", "")
)
)
)</f>
        <v/>
      </c>
      <c r="EN324" s="46">
        <f>IF($DS324,
IF(X324="","Debes escribir la fecha de fin de la liquidación. ",
IF(ISERR(DATE(YEAR(X324),MONTH(X324),DAY(X324))),"El valor ingresado en fecha de fin de liquidación no tiene un formato válido. ",
IF( AND($E$6&lt;&gt;"", DATE(YEAR(X324), MONTH(X324), 1) &lt;&gt; IFERROR(DATE(MID($E$6, 1, 4), MID($E$6, 6, 2),1), "1/1/1900") ), "La fecha de fin de la liquidación debe estar dentro del período liquidado. ", "")
)
)
)</f>
        <v/>
      </c>
      <c r="EO324" s="46">
        <f>IF($DS324,
IF(Y324="","Debes escribir la frecuencia de pago del trabajador. ",
IF(_xlfn.IFNA(VLOOKUP(Y324,PERÍODO_DE_NÓMINA,1,FALSE),-1)=-1,"La frecuencia de pago es inválida (por favor seleccionarlo de la lista). ","")
)
)</f>
        <v/>
      </c>
      <c r="EP324" s="46">
        <f>IF($DS324,
IF(Z324="","Debes escribir la fecha de pago. ",
IF(ISERR(DATE(YEAR(Z324),MONTH(Z324),DAY(Z324))), "El valor ingresado en fecha de pago no tiene un formato válido. ","")
)
)</f>
        <v/>
      </c>
      <c r="EQ324" s="46">
        <f>IF($DS324,
IF(AA324="","Debes escribir el medio de pago. ",
IF(_xlfn.IFNA(VLOOKUP(AA324,MEDIOS_DE_PAGO,1,FALSE),-1)=-1,"El medio de pago es inválido (por favor seleccionarlo de la lista). ","")
)
)</f>
        <v/>
      </c>
      <c r="ER324" s="46">
        <f>OR(AA324='Tablas '!$T$4,AA324='Tablas '!$T$7,AA324='Tablas '!$T$8,AA324='Tablas '!$T$11)</f>
        <v/>
      </c>
      <c r="ES324" s="46">
        <f>IF(AND($DS324,ER324),
IF(AB324="","Debes escribir la entidad bancaria. ",""),
""
)</f>
        <v/>
      </c>
      <c r="ET324" s="46">
        <f>IF(AND($DS324,ER324),
IF(AC324="","Debes escribir el tipo de cuenta bancaria. ",
IF(_xlfn.IFNA(VLOOKUP(AC324,TIPO_DE_CUENTA,1,FALSE),-1)=-1,"El tipo de cuenta bancaria es inválida (por favor seleccionarlo de la lista). ","")
),
""
)</f>
        <v/>
      </c>
      <c r="EU324" s="46">
        <f>IF(AND($DS324,ER324),
IF(AD324="","Debes escribir el número de cuenta bancaria. ",""),
""
)</f>
        <v/>
      </c>
      <c r="EV324" s="46">
        <f>IF($DS324,
IF(AE324="","Debes escribir el valor del sueldo básico. ",
IF( ISERR(_xlfn.NUMBERVALUE(AE324)), "El valor del sueldo básico debe ser un número válido. ", "")
)
)</f>
        <v/>
      </c>
      <c r="EW324" s="46">
        <f>IF($DS324,
IF(AF324="","Debes escribir el número de días trabajados. ",
IF( IFERROR(INT(AF324),1.1) &lt;&gt; IFERROR(_xlfn.NUMBERVALUE(AF324),1), "La cantidad de días trabajados debe ser un número entero. ", "")
)
)</f>
        <v/>
      </c>
      <c r="EX324" s="46">
        <f>IF($DS324,
IF(AG324="","Debes escribir el valor del sueldo trabajado. ",
IF( ISERR(_xlfn.NUMBERVALUE(AG324)), "El valor del sueldo trabajado debe ser un número válido. ", "")
)
)</f>
        <v/>
      </c>
      <c r="EY324" s="46">
        <f>IF($DS324,
IF( AND(AH324&lt;&gt;"", ISERR(_xlfn.NUMBERVALUE(AH324))), "El valor del auxilio de transporte debe ser un número válido. ", "")
)</f>
        <v/>
      </c>
      <c r="EZ324" s="46">
        <f>IF($DS324,
IF( AND(AI324&lt;&gt;"", ISERR(_xlfn.NUMBERVALUE(AI324))), "El valor de viáticos salariales debe ser un número válido. ", "")
)</f>
        <v/>
      </c>
      <c r="FA324" s="46">
        <f>IF($DS324,
IF( AND(AJ324&lt;&gt;"", ISERR(_xlfn.NUMBERVALUE(AJ324))), "El valor de viáticos NO salariales debe ser un número válido. ", "")
)</f>
        <v/>
      </c>
      <c r="FB324" s="46">
        <f>CONCATENATE(AK324,AL324)&lt;&gt;""</f>
        <v/>
      </c>
      <c r="FC324" s="46">
        <f>IF(AND($DS324,FB324),
IF(AK324="","Debes escribir el número de horas extras diurnas. ",
IF( IFERROR(INT(AK324),1.1) &lt;&gt; IFERROR(_xlfn.NUMBERVALUE(AK324),1), "La cantidad de horas extras diurnas debe ser un número entero. ", "")
),
""
)</f>
        <v/>
      </c>
      <c r="FD324" s="46">
        <f>IF(AND($DS324,FB324),
IF(AL324="","Debes escribir el valor de las horas extras diurnas. ",
IF( ISERR(_xlfn.NUMBERVALUE(AL324)), "El valor de las horas extras duirnas debe ser un número válido. ", "")
),
""
)</f>
        <v/>
      </c>
      <c r="FE324" s="46">
        <f>CONCATENATE(AM324,AN324)&lt;&gt;""</f>
        <v/>
      </c>
      <c r="FF324" s="46">
        <f>IF(AND($DS324,FE324),
IF(AM324="","Debes escribir el número de horas extras nocturnas. ",
IF( IFERROR(INT(AM324),1.1) &lt;&gt; IFERROR(_xlfn.NUMBERVALUE(AM324),1), "La cantidad de horas extras nocturnas debe ser un número entero. ", "")
),
""
)</f>
        <v/>
      </c>
      <c r="FG324" s="46">
        <f>IF(AND($DS324,FE324),
IF(AN324="","Debes escribir el valor de las horas extras nocturnas. ",
IF( ISERR(_xlfn.NUMBERVALUE(AN324)), "El valor de las horas extras nocturnas debe ser un número válido. ", "")
),
""
)</f>
        <v/>
      </c>
      <c r="FH324" s="46">
        <f>CONCATENATE(AO324,AP324)&lt;&gt;""</f>
        <v/>
      </c>
      <c r="FI324" s="46">
        <f>IF(AND($DS324,FH324),
IF(AO324="","Debes escribir el número de horas extras diurnas dominicales y festivas. ",
IF( IFERROR(INT(AO324),1.1) &lt;&gt; IFERROR(_xlfn.NUMBERVALUE(AO324),1), "La cantidad de horas extras diurnas dominicales y festivas debe ser un número entero. ", "")
),
""
)</f>
        <v/>
      </c>
      <c r="FJ324" s="46">
        <f>IF(AND($DS324,FH324),
IF(AP324="","Debes escribir el valor de las horas extras diurnas dominicales y festivas. ",
IF( ISERR(_xlfn.NUMBERVALUE(AP324)), "El valor de las horas extras diurnas dominicales y festivas debe ser un número válido. ", "")
),
""
)</f>
        <v/>
      </c>
      <c r="FK324" s="46">
        <f>CONCATENATE(AQ324,AR324)&lt;&gt;""</f>
        <v/>
      </c>
      <c r="FL324" s="46">
        <f>IF(AND($DS324,FK324),
IF(AQ324="","Debes escribir el número de horas extras nocturnas dominicales y festivas. ",
IF( IFERROR(INT(AQ324),1.1) &lt;&gt; IFERROR(_xlfn.NUMBERVALUE(AQ324),1), "La cantidad de horas extras nocturnas dominicales y festivas debe ser un número entero. ", "")
),
""
)</f>
        <v/>
      </c>
      <c r="FM324" s="46">
        <f>IF(AND($DS324,FK324),
IF(AR324="","Debes escribir el valor de las horas extras nocturnas dominicales y festivas. ",
IF( ISERR(_xlfn.NUMBERVALUE(AR324)), "El valor de las horas extras nocturnas dominicales y festivas debe ser un número válido. ", "")
),
""
)</f>
        <v/>
      </c>
      <c r="FN324" s="46">
        <f>CONCATENATE(AS324,AT324)&lt;&gt;""</f>
        <v/>
      </c>
      <c r="FO324" s="46">
        <f>IF(AND($DS324,FN324),
IF(AS324="","Debes escribir el número de horas recargo nocturno. ",
IF( IFERROR(INT(AS324),1.1) &lt;&gt; IFERROR(_xlfn.NUMBERVALUE(AS324),1), "La cantidad de horas recargo nocturno debe ser un número entero. ", "")
),
""
)</f>
        <v/>
      </c>
      <c r="FP324" s="46">
        <f>IF(AND($DS324,FN324),
IF(AT324="","Debes escribir el valor de las horas recargo nocturno. ",
IF( ISERR(_xlfn.NUMBERVALUE(AT324)), "El valor de las horas recargo nocturno debe ser un número válido. ", "")
),
""
)</f>
        <v/>
      </c>
      <c r="FQ324" s="46">
        <f>CONCATENATE(AU324,AV324)&lt;&gt;""</f>
        <v/>
      </c>
      <c r="FR324" s="46">
        <f>IF(AND($DS324,FQ324),
IF(AU324="","Debes escribir el número de horas recargo diurno dominical y festivo. ",
IF( IFERROR(INT(AU324),1.1) &lt;&gt; IFERROR(_xlfn.NUMBERVALUE(AU324),1), "La cantidad de horas recargo diurno dominical y festivo debe ser un número entero. ", "")
),
""
)</f>
        <v/>
      </c>
      <c r="FS324" s="46">
        <f>IF(AND($DS324,FQ324),
IF(AV324="","Debes escribir el valor de las horas recargo diurno dominical y festivo. ",
IF( ISERR(_xlfn.NUMBERVALUE(AV324)), "El valor de las horas recargo diurno dominical y festivo debe ser un número válido. ", "")
),
""
)</f>
        <v/>
      </c>
      <c r="FT324" s="46">
        <f>CONCATENATE(AW324,AX324)&lt;&gt;""</f>
        <v/>
      </c>
      <c r="FU324" s="46">
        <f>IF(AND($DS324,FT324),
IF(AW324="","Debes escribir el número de horas recargo nocturno dominical y festivo. ",
IF( IFERROR(INT(AW324),1.1) &lt;&gt; IFERROR(_xlfn.NUMBERVALUE(AW324),1), "La cantidad de horas recargo nocturno dominical y festivo debe ser un número entero. ", "")
),
""
)</f>
        <v/>
      </c>
      <c r="FV324" s="46">
        <f>IF(AND($DS324,FT324),
IF(AX324="","Debes escribir el valor de las horas recargo nocturno dominical y festivo. ",
IF( ISERR(_xlfn.NUMBERVALUE(AX324)), "El valor de las horas recargo nocturno dominical y festivo debe ser un número válido. ", "")
),
""
)</f>
        <v/>
      </c>
      <c r="FW324" s="46">
        <f>CONCATENATE(AY324,AZ324)&lt;&gt;""</f>
        <v/>
      </c>
      <c r="FX324" s="46">
        <f>IF(AND($DS324,FW324),
IF(AY324="","Debes escribir el número de días de vacaciones comunes. ",
IF( IFERROR(INT(AY324),1.1) &lt;&gt; IFERROR(_xlfn.NUMBERVALUE(AY324),1), "La cantidad de días de vacaciones comunes debe ser un número entero. ", "")
),
""
)</f>
        <v/>
      </c>
      <c r="FY324" s="46">
        <f>IF(AND($DS324,FW324),
IF(AZ324="","Debes escribir el valor de las vacaciones comunes. ",
IF( ISERR(_xlfn.NUMBERVALUE(AZ324)), "El valor de las vacaciones comunes debe ser un número válido. ", "")
),
""
)</f>
        <v/>
      </c>
      <c r="FZ324" s="46">
        <f>CONCATENATE(BA324,BB324)&lt;&gt;""</f>
        <v/>
      </c>
      <c r="GA324" s="46">
        <f>IF(AND($DS324,FZ324),
IF(BA324="","Debes escribir el número de días de vacaciones compensadas. ",
IF( IFERROR(INT(BA324),1.1) &lt;&gt; IFERROR(_xlfn.NUMBERVALUE(BA324),1), "La cantidad de días de vacaciones compensadas debe ser un número entero. ", "")
),
""
)</f>
        <v/>
      </c>
      <c r="GB324" s="46">
        <f>IF(AND($DS324,FZ324),
IF(BB324="","Debes escribir el valor de las vacaciones compensadas. ",
IF( ISERR(_xlfn.NUMBERVALUE(BB324)), "El valor de las vacaciones compensadas debe ser un número válido. ", "")
),
""
)</f>
        <v/>
      </c>
      <c r="GC324" s="46">
        <f>CONCATENATE(BC324,BD324)&lt;&gt;""</f>
        <v/>
      </c>
      <c r="GD324" s="46">
        <f>IF(AND($DS324,GC324),
IF(BC324="","Debes escribir el número de días de prima salarial. ",
IF( IFERROR(INT(BC324),1.1) &lt;&gt; IFERROR(_xlfn.NUMBERVALUE(BC324),1), "La cantidad de días de prima salarial debe ser un número entero. ", "")
),
""
)</f>
        <v/>
      </c>
      <c r="GE324" s="46">
        <f>IF(AND($DS324,GC324),
IF(BD324="","Debes escribir el valor de los días de prima salarial. ",
IF( ISERR(_xlfn.NUMBERVALUE(BD324)), "El valor de los días de prima salarial debe ser un número válido. ", "")
),
""
)</f>
        <v/>
      </c>
      <c r="GF324" s="46">
        <f>IF($DS324,
IF( AND(BE324&lt;&gt;"", ISERR(_xlfn.NUMBERVALUE(BE324))), "El valor de la prima NO saliarial debe ser un número válido. ", "")
)</f>
        <v/>
      </c>
      <c r="GG324" s="46">
        <f>CONCATENATE(BF324,BG324,BH324)&lt;&gt;""</f>
        <v/>
      </c>
      <c r="GH324" s="46">
        <f>IF(AND($DS324,GG324),
IF(BF324="","Debes escribir el valor de las cesantías. ",
IF( ISERR(_xlfn.NUMBERVALUE(BF324)), "El valor de las cesantías debe ser un número válido. ", "")
),
""
)</f>
        <v/>
      </c>
      <c r="GI324" s="46">
        <f>IF(AND($DS324,GG324),
IF(BG324="","Debes escribir el % de cesantías. ",
IF( ISERR(_xlfn.NUMBERVALUE(BG324)), "El % de cesantías debe ser un número válido. ", "")
),
""
)</f>
        <v/>
      </c>
      <c r="GJ324" s="46">
        <f>IF(AND($DS324,GG324),
IF(BH324="","Debes escribir el valor de intereses de cesantías. ",
IF( ISERR(_xlfn.NUMBERVALUE(BH324)), "El valor de intereses de cesantías debe ser un número válido. ", "")
),
""
)</f>
        <v/>
      </c>
      <c r="GK324" s="46">
        <f>CONCATENATE(BI324,BJ324,BK324)&lt;&gt;""</f>
        <v/>
      </c>
      <c r="GL324" s="46">
        <f>IF(AND($DS324,GK324),
IF(BI324="","Debes escribir el número de días de incapacidad. ",
IF( IFERROR(INT(BI324),1.1) &lt;&gt; IFERROR(_xlfn.NUMBERVALUE(BI324),1), "La cantidad de días de incapacidad debe ser un número entero. ", "")
),
""
)</f>
        <v/>
      </c>
      <c r="GM324" s="46">
        <f>IF(AND($DS324,GK324),
IF(BJ324="","Debes escribir el tipo de incapacidad. ",
IF(_xlfn.IFNA(VLOOKUP(BJ324,TIPO_DE_INCAPACIDAD,1,FALSE),-1)=-1,"El tipo de incapacidad es inválida (por favor seleccionarlo de la lista). ","")
),
""
)</f>
        <v/>
      </c>
      <c r="GN324" s="46">
        <f>IF(AND($DS324,GK324),
IF(BK324="","Debes escribir el valor de la incapacidad. ",
IF( ISERR(_xlfn.NUMBERVALUE(BK324)), "El valor de la incapacidad debe ser un número válido. ", "")
),
""
)</f>
        <v/>
      </c>
      <c r="GO324" s="46">
        <f>CONCATENATE(BL324,BM324)&lt;&gt;""</f>
        <v/>
      </c>
      <c r="GP324" s="46">
        <f>IF(AND($DS324,GO324),
IF(BL324="","Debes escribir el número de días de licencia de maternidad o paternidad. ",
IF( IFERROR(INT(BL324),1.1) &lt;&gt; IFERROR(_xlfn.NUMBERVALUE(BL324),1), "La cantidad de días de licencia de maternidad o paternidad debe ser un número entero. ", "")
),
""
)</f>
        <v/>
      </c>
      <c r="GQ324" s="46">
        <f>IF(AND($DS324,GO324),
IF(BM324="","Debes escribir el valor de la licencia de maternidad o paternidad. ",
IF( ISERR(_xlfn.NUMBERVALUE(BM324)), "El valor de la licencia de maternidad o paternidad debe ser un número válido. ", "")
),
""
)</f>
        <v/>
      </c>
      <c r="GR324" s="46">
        <f>CONCATENATE(BN324,BO324)&lt;&gt;""</f>
        <v/>
      </c>
      <c r="GS324" s="46">
        <f>IF(AND($DS324,GR324),
IF(BN324="","Debes escribir el número de días de licencia remunerada. ",
IF( IFERROR(INT(BN324),1.1) &lt;&gt; IFERROR(_xlfn.NUMBERVALUE(BN324),1), "La cantidad de días de licencia remunerada debe ser un número entero. ", "")
),
""
)</f>
        <v/>
      </c>
      <c r="GT324" s="46">
        <f>IF(AND($DS324,GR324),
IF(BO324="","Debes escribir el valor de la licencia remunerada. ",
IF( ISERR(_xlfn.NUMBERVALUE(BO324)), "El valor de la licencia remunerada debe ser un número válido. ", "")
),
""
)</f>
        <v/>
      </c>
      <c r="GU324" s="46">
        <f>IF($DS324,
IF( AND(BP324&lt;&gt;"", ISERR(_xlfn.NUMBERVALUE(BP324))), "El valor de la licencia NO remunerada debe ser un número válido. ", "")
)</f>
        <v/>
      </c>
      <c r="GV324" s="46">
        <f>IF($DS324,
IF( AND(BQ324&lt;&gt;"", ISERR(_xlfn.NUMBERVALUE(BQ324))), "El valor de auxilios salariales debe ser un número válido. ", "")
)</f>
        <v/>
      </c>
      <c r="GW324" s="46">
        <f>IF($DS324,
IF( AND(BR324&lt;&gt;"", ISERR(_xlfn.NUMBERVALUE(BR324))), "El valor de auxilios NO salariales debe ser un número válido. ", "")
)</f>
        <v/>
      </c>
      <c r="GX324" s="46">
        <f>IF($DS324,
IF( AND(BS324&lt;&gt;"", ISERR(_xlfn.NUMBERVALUE(BS324))), "El valor de bonos salariales debe ser un número válido. ", "")
)</f>
        <v/>
      </c>
      <c r="GY324" s="46">
        <f>IF($DS324,
IF( AND(BT324&lt;&gt;"", ISERR(_xlfn.NUMBERVALUE(BT324))), "El valor de bonos NO salariales debe ser un número válido. ", "")
)</f>
        <v/>
      </c>
      <c r="GZ324" s="46">
        <f>IF($DS324,
IF( AND(BU324&lt;&gt;"", ISERR(_xlfn.NUMBERVALUE(BU324))), "El valor de bonos salariales de alimentación debe ser un número válido. ", "")
)</f>
        <v/>
      </c>
      <c r="HA324" s="46">
        <f>IF($DS324,
IF( AND(BV324&lt;&gt;"", ISERR(_xlfn.NUMBERVALUE(BV324))), "El valor de bonos NO salariales de alimentación debe ser un número válido. ", "")
)</f>
        <v/>
      </c>
      <c r="HB324" s="46">
        <f>IF($DS324,
IF( AND(BW324&lt;&gt;"", ISERR(_xlfn.NUMBERVALUE(BW324))), "El valor de bonificaciones salariales debe ser un número válido. ", "")
)</f>
        <v/>
      </c>
      <c r="HC324" s="46">
        <f>IF($DS324,
IF( AND(BX324&lt;&gt;"", ISERR(_xlfn.NUMBERVALUE(BX324))), "El valor de bonificaciones NO salariales debe ser un número válido. ", "")
)</f>
        <v/>
      </c>
      <c r="HD324" s="46">
        <f>IF($DS324,
IF( AND(BY324&lt;&gt;"", ISERR(_xlfn.NUMBERVALUE(BY324))), "El valor de compensaciones ordinarias debe ser un número válido. ", "")
)</f>
        <v/>
      </c>
      <c r="HE324" s="46">
        <f>IF($DS324,
IF( AND(BZ324&lt;&gt;"", ISERR(_xlfn.NUMBERVALUE(BZ324))), "El valor de compensaciones extraordinarias debe ser un número válido. ", "")
)</f>
        <v/>
      </c>
      <c r="HF324" s="46">
        <f>IF($DS324,
IF( AND(CA324&lt;&gt;"", ISERR(_xlfn.NUMBERVALUE(CA324))), "El valor de comisiones debe ser un número válido. ", "")
)</f>
        <v/>
      </c>
      <c r="HG324" s="46">
        <f>IF($DS324,
IF( AND(CB324&lt;&gt;"", ISERR(_xlfn.NUMBERVALUE(CB324))), "El valor de ausencia por huega debe ser un número válido. ", "")
)</f>
        <v/>
      </c>
      <c r="HH324" s="46">
        <f>IF($DS324,
IF( AND(CC324&lt;&gt;"", ISERR(_xlfn.NUMBERVALUE(CC324))), "El valor de anticipos debe ser un número válido. ", "")
)</f>
        <v/>
      </c>
      <c r="HI324" s="46">
        <f>IF($DS324,
IF( AND(CD324&lt;&gt;"", ISERR(_xlfn.NUMBERVALUE(CD324))), "El valor de pagos a terceros debe ser un número válido. ", "")
)</f>
        <v/>
      </c>
      <c r="HJ324" s="46">
        <f>IF($DS324,
IF( AND(CE324&lt;&gt;"", ISERR(_xlfn.NUMBERVALUE(CE324))), "El valor de dotación debe ser un número válido. ", "")
)</f>
        <v/>
      </c>
      <c r="HK324" s="46">
        <f>IF($DS324,
IF( AND(CF324&lt;&gt;"", ISERR(_xlfn.NUMBERVALUE(CF324))), "El valor de apoyo sostenibilidad debe ser un número válido. ", "")
)</f>
        <v/>
      </c>
      <c r="HL324" s="46">
        <f>IF($DS324,
IF( AND(CG324&lt;&gt;"", ISERR(_xlfn.NUMBERVALUE(CG324))), "El valor de teletrabajo debe ser un número válido. ", "")
)</f>
        <v/>
      </c>
      <c r="HM324" s="46">
        <f>IF($DS324,
IF( AND(CH324&lt;&gt;"", ISERR(_xlfn.NUMBERVALUE(CH324))), "El valor de bonificación de retiro debe ser un número válido. ", "")
)</f>
        <v/>
      </c>
      <c r="HN324" s="46">
        <f>IF($DS324,
IF( AND(CI324&lt;&gt;"", ISERR(_xlfn.NUMBERVALUE(CI324))), "El valor de indemnización de retiro debe ser un número válido. ", "")
)</f>
        <v/>
      </c>
      <c r="HO324" s="46">
        <f>IF($DS324,
IF( AND(CJ324&lt;&gt;"", ISERR(_xlfn.NUMBERVALUE(CJ324))), "El valor de reintegros debe ser un número válido. ", "")
)</f>
        <v/>
      </c>
      <c r="HP324" s="46">
        <f>CONCATENATE(CK324,CL324,CM324)&lt;&gt;""</f>
        <v/>
      </c>
      <c r="HQ324" s="46">
        <f>IF(AND($DS324,HP324),
IF(CK324="","Debes escribir la descripción de otro concepto no categorizado. ",""),
""
)</f>
        <v/>
      </c>
      <c r="HR324" s="46">
        <f>IF(AND($DS324,HP324),
IF(CONCATENATE(CL324,CM324)="","Debes escribir al menos un valor de concepto no categorizado (salarial o no salarial). ",
IF(ISERR(_xlfn.NUMBERVALUE(CL324)),"El valor salarial concepto no categorizado debe ser un número válido. ","")
),
""
)</f>
        <v/>
      </c>
      <c r="HS324" s="46">
        <f>IF(AND($DS324,HP324),
IF(CONCATENATE(CL324,CM324)="","Debes escribir al menos un valor de concepto no categorizado (salarial o no salarial). ",
IF(ISERR(_xlfn.NUMBERVALUE(CM324)),"El valor NO salarial concepto no categorizado debe ser un número válido. ","")
),
""
)</f>
        <v/>
      </c>
      <c r="HT324" s="46">
        <f>IF($DS324,
IF(CN324="","Debes escribir el porcentaje del aporte a salud. ",
IF( ISERR(_xlfn.NUMBERVALUE(CN324)), "El valor del porcentaje del aporte a salud debe ser un número válido. ", "")
)
)</f>
        <v/>
      </c>
      <c r="HU324" s="46">
        <f>IF($DS324,
IF(CO324="","Debes escribir el valor del aporte a salud. ",
IF( ISERR(_xlfn.NUMBERVALUE(CO324)), "El valor del aporte a salud debe ser un número válido. ", "")
)
)</f>
        <v/>
      </c>
      <c r="HV324" s="46">
        <f>IF($DS324,
IF( AND(CP324&lt;&gt;"", ISERR(_xlfn.NUMBERVALUE(CP324))), "El valor plan complementario debe ser un número válido. ", "")
)</f>
        <v/>
      </c>
      <c r="HW324" s="46">
        <f>IF($DS324,
IF(CQ324="","Debes escribir el porcentaje del aporte a pensión. ",
IF( ISERR(_xlfn.NUMBERVALUE(CQ324)), "El valor del porcentaje del aporte a pensión debe ser un número válido. ", "")
)
)</f>
        <v/>
      </c>
      <c r="HX324" s="46">
        <f>IF($DS324,
IF(CR324="","Debes escribir el valor del aporte a pensión. ",
IF( ISERR(_xlfn.NUMBERVALUE(CR324)), "El valor del aporte a salud debe ser un número válido. ", "")
)
)</f>
        <v/>
      </c>
      <c r="HY324" s="46">
        <f>IF($DS324,
IF( AND(CS324&lt;&gt;"", ISERR(_xlfn.NUMBERVALUE(CS324))), "El valor pensión voluntaria debe ser un número válido. ", "")
)</f>
        <v/>
      </c>
      <c r="HZ324" s="46">
        <f>CONCATENATE(CT324,CU324,CV324,CW324)&lt;&gt;""</f>
        <v/>
      </c>
      <c r="IA324" s="46">
        <f>IF(AND($DS324,HZ324),
IF(CT324="","Debes escribir el % del fondo de seguridad pensional. ",
IF( ISERR(_xlfn.NUMBERVALUE(CT324)), "El % del fondo de seguridad debe ser un número válido. ", "")
),
""
)</f>
        <v/>
      </c>
      <c r="IB324" s="46">
        <f>IF(AND($DS324,HZ324),
IF(CU324="","Debes escribir el valor del aporte al fondo de solidaridad pensional. ",
IF( ISERR(_xlfn.NUMBERVALUE(CU324)), "El valor del aporte al fondo de solidaridad pensional debe ser un número válido. ", "")
),
""
)</f>
        <v/>
      </c>
      <c r="IC324" s="46">
        <f>IF(AND($DS324,HZ324),
IF(CV324="","Debes escribir el % del fondo de subsistencia. ",
IF( ISERR(_xlfn.NUMBERVALUE(CV324)), "El % del fondo de subsistencia debe ser un número válido. ", "")
),
""
)</f>
        <v/>
      </c>
      <c r="ID324" s="46">
        <f>IF(AND($DS324,HZ324),
IF(CW324="","Debes escribir el valor del fondo de subsistencia. ",
IF( ISERR(_xlfn.NUMBERVALUE(CW324)), "El valor del fondo de subsistencia debe ser un número válido. ", "")
),
""
)</f>
        <v/>
      </c>
      <c r="IE324" s="46">
        <f>CONCATENATE(CX324,CY324)&lt;&gt;""</f>
        <v/>
      </c>
      <c r="IF324" s="46">
        <f>IF(AND($DS324,IE324),
IF(CX324="","Debes escribir el % de sindicato. ",
IF( ISERR(_xlfn.NUMBERVALUE(CX324)), "El % de sindicato debe ser un número válido. ", "")
),
""
)</f>
        <v/>
      </c>
      <c r="IG324" s="46">
        <f>IF(AND($DS324,IE324),
IF(CY324="","Debes escribir el valor del sindicato. ",
IF( ISERR(_xlfn.NUMBERVALUE(CY324)), "El valor del sindicato debe ser un número válido. ", "")
),
""
)</f>
        <v/>
      </c>
      <c r="IH324" s="46">
        <f>IF($DS324,
IF( AND(CZ324&lt;&gt;"", ISERR(_xlfn.NUMBERVALUE(CZ324))), "El valor de sanción pública debe ser un número válido. ", "")
)</f>
        <v/>
      </c>
      <c r="II324" s="46">
        <f>IF($DS324,
IF( AND(DA324&lt;&gt;"", ISERR(_xlfn.NUMBERVALUE(DA324))), "El valor de sanción privada debe ser un número válido. ", "")
)</f>
        <v/>
      </c>
      <c r="IJ324" s="46">
        <f>CONCATENATE(DB324,DC324)&lt;&gt;""</f>
        <v/>
      </c>
      <c r="IK324" s="46">
        <f>IF(AND($DS324,IJ324),
IF(DB324="","Debes escribir la descripción de libranza. ",""),
""
)</f>
        <v/>
      </c>
      <c r="IL324" s="46">
        <f>IF(AND($DS324,IJ324),
IF(DC324="","Debes escribir la cuota libranza. ",
IF(ISERR(_xlfn.NUMBERVALUE(DC324)),"El valor de la cuota libranza debe ser un número válido. ","")
),
""
)</f>
        <v/>
      </c>
      <c r="IM324" s="46">
        <f>IF($DS324,
IF( AND(DD324&lt;&gt;"", ISERR(_xlfn.NUMBERVALUE(DD324))), "El valor de pagos a terceros debe ser un número válido. ", "")
)</f>
        <v/>
      </c>
      <c r="IN324" s="46">
        <f>IF($DS324,
IF( AND(DE324&lt;&gt;"", ISERR(_xlfn.NUMBERVALUE(DE324))), "El valor de anticipos debe ser un número válido. ", "")
)</f>
        <v/>
      </c>
      <c r="IO324" s="46">
        <f>IF($DS324,
IF( AND(DF324&lt;&gt;"", ISERR(_xlfn.NUMBERVALUE(DF324))), "El valor de AFC debe ser un número válido. ", "")
)</f>
        <v/>
      </c>
      <c r="IP324" s="46">
        <f>IF($DS324,
IF( AND(DG324&lt;&gt;"", ISERR(_xlfn.NUMBERVALUE(DG324))), "El valor de rete-fuente debe ser un número válido. ", "")
)</f>
        <v/>
      </c>
      <c r="IQ324" s="46">
        <f>IF($DS324,
IF( AND(DH324&lt;&gt;"", ISERR(_xlfn.NUMBERVALUE(DH324))), "El valor de cooperativa de trabajo debe ser un número válido. ", "")
)</f>
        <v/>
      </c>
      <c r="IR324" s="46">
        <f>IF($DS324,
IF( AND(DI324&lt;&gt;"", ISERR(_xlfn.NUMBERVALUE(DI324))), "El valor de embargo fiscal debe ser un número válido. ", "")
)</f>
        <v/>
      </c>
      <c r="IS324" s="46">
        <f>IF($DS324,
IF( AND(DJ324&lt;&gt;"", ISERR(_xlfn.NUMBERVALUE(DJ324))), "El valor de educación debe ser un número válido. ", "")
)</f>
        <v/>
      </c>
      <c r="IT324" s="46">
        <f>IF($DS324,
IF( AND(DK324&lt;&gt;"", ISERR(_xlfn.NUMBERVALUE(DK324))), "El valor de reintegro debe ser un número válido. ", "")
)</f>
        <v/>
      </c>
      <c r="IU324" s="46">
        <f>IF($DS324,
IF( AND(DL324&lt;&gt;"", ISERR(_xlfn.NUMBERVALUE(DL324))), "El valor de deuda debe ser un número válido. ", "")
)</f>
        <v/>
      </c>
      <c r="IV324" s="46">
        <f>IF($DS324,
IF( AND(DM324&lt;&gt;"", ISERR(_xlfn.NUMBERVALUE(DM324))), "El valor de otras deducciones debe ser un número válido. ", "")
)</f>
        <v/>
      </c>
      <c r="IW324" s="46">
        <f>IF($DS324,
IF(DN324="","Debes escribir el valor de los devengos totales. ",
IF( ISERR(_xlfn.NUMBERVALUE(DN324)), "El valor de los devengos totales debe ser un número válido. ", "")
)
)</f>
        <v/>
      </c>
      <c r="IX324" s="46">
        <f>IF($DS324,
IF(DO324="","Debes escribir el valor de las deducciones totales. ",
IF( ISERR(_xlfn.NUMBERVALUE(DO324)), "El valor de las deducciones totales debe ser un número válido. ", "")
)
)</f>
        <v/>
      </c>
      <c r="IY324" s="46">
        <f>IF($DS324,
IF(DP324="","Debes escribir el valor del salario total. ",
IF( ISERR(_xlfn.NUMBERVALUE(DP324)), "El valor del salario total debe ser un número válido. ", "")
)
)</f>
        <v/>
      </c>
    </row>
    <row r="325">
      <c r="B325" s="48" t="n">
        <v>313</v>
      </c>
      <c r="C325" s="61">
        <f>IF(AND(DS325,DP325&lt;&gt;""),
IF(DQ325="","OK","Error"),
""
)</f>
        <v/>
      </c>
      <c r="D325" s="53" t="n"/>
      <c r="E325" s="52" t="n"/>
      <c r="F325" s="112" t="n"/>
      <c r="G325" s="52" t="n"/>
      <c r="H325" s="53" t="n"/>
      <c r="I325" s="52" t="n"/>
      <c r="J325" s="52" t="n"/>
      <c r="K325" s="53" t="n"/>
      <c r="L325" s="55" t="n"/>
      <c r="M325" s="108" t="n"/>
      <c r="N325" s="56" t="n"/>
      <c r="O325" s="52" t="n"/>
      <c r="P325" s="52" t="n"/>
      <c r="Q325" s="52" t="n"/>
      <c r="R325" s="52" t="n"/>
      <c r="S325" s="52" t="n"/>
      <c r="T325" s="53" t="n"/>
      <c r="U325" s="52" t="n"/>
      <c r="V325" s="52" t="n"/>
      <c r="W325" s="55" t="n"/>
      <c r="X325" s="55" t="n"/>
      <c r="Y325" s="52" t="n"/>
      <c r="Z325" s="55" t="n"/>
      <c r="AA325" s="52" t="n"/>
      <c r="AB325" s="53" t="n"/>
      <c r="AC325" s="53" t="n"/>
      <c r="AD325" s="53" t="n"/>
      <c r="AE325" s="177" t="n"/>
      <c r="AF325" s="113" t="n"/>
      <c r="AG325" s="177" t="n"/>
      <c r="AH325" s="178" t="n"/>
      <c r="AI325" s="178" t="n"/>
      <c r="AJ325" s="178" t="n"/>
      <c r="AK325" s="114" t="n"/>
      <c r="AL325" s="178" t="n"/>
      <c r="AM325" s="114" t="n"/>
      <c r="AN325" s="178" t="n"/>
      <c r="AO325" s="114" t="n"/>
      <c r="AP325" s="178" t="n"/>
      <c r="AQ325" s="114" t="n"/>
      <c r="AR325" s="178" t="n"/>
      <c r="AS325" s="114" t="n"/>
      <c r="AT325" s="178" t="n"/>
      <c r="AU325" s="114" t="n"/>
      <c r="AV325" s="178" t="n"/>
      <c r="AW325" s="114" t="n"/>
      <c r="AX325" s="178" t="n"/>
      <c r="AY325" s="114" t="n"/>
      <c r="AZ325" s="178" t="n"/>
      <c r="BA325" s="114" t="n"/>
      <c r="BB325" s="178" t="n"/>
      <c r="BC325" s="114" t="n"/>
      <c r="BD325" s="178" t="n"/>
      <c r="BE325" s="178" t="n"/>
      <c r="BF325" s="178" t="n"/>
      <c r="BG325" s="59" t="n"/>
      <c r="BH325" s="178" t="n"/>
      <c r="BI325" s="114" t="n"/>
      <c r="BJ325" s="53" t="n"/>
      <c r="BK325" s="178" t="n"/>
      <c r="BL325" s="114" t="n"/>
      <c r="BM325" s="178" t="n"/>
      <c r="BN325" s="114" t="n"/>
      <c r="BO325" s="178" t="n"/>
      <c r="BP325" s="178" t="n"/>
      <c r="BQ325" s="178" t="n"/>
      <c r="BR325" s="178" t="n"/>
      <c r="BS325" s="178" t="n"/>
      <c r="BT325" s="178" t="n"/>
      <c r="BU325" s="178" t="n"/>
      <c r="BV325" s="178" t="n"/>
      <c r="BW325" s="178" t="n"/>
      <c r="BX325" s="178" t="n"/>
      <c r="BY325" s="178" t="n"/>
      <c r="BZ325" s="178" t="n"/>
      <c r="CA325" s="178" t="n"/>
      <c r="CB325" s="178" t="n"/>
      <c r="CC325" s="178" t="n"/>
      <c r="CD325" s="178" t="n"/>
      <c r="CE325" s="178" t="n"/>
      <c r="CF325" s="178" t="n"/>
      <c r="CG325" s="178" t="n"/>
      <c r="CH325" s="178" t="n"/>
      <c r="CI325" s="178" t="n"/>
      <c r="CJ325" s="178" t="n"/>
      <c r="CK325" s="53" t="n"/>
      <c r="CL325" s="178" t="n"/>
      <c r="CM325" s="178" t="n"/>
      <c r="CN325" s="60" t="n"/>
      <c r="CO325" s="177" t="n"/>
      <c r="CP325" s="178" t="n"/>
      <c r="CQ325" s="60" t="n"/>
      <c r="CR325" s="177" t="n"/>
      <c r="CS325" s="178" t="n"/>
      <c r="CT325" s="59" t="n"/>
      <c r="CU325" s="178" t="n"/>
      <c r="CV325" s="59" t="n"/>
      <c r="CW325" s="178" t="n"/>
      <c r="CX325" s="59" t="n"/>
      <c r="CY325" s="178" t="n"/>
      <c r="CZ325" s="178" t="n"/>
      <c r="DA325" s="178" t="n"/>
      <c r="DB325" s="53" t="n"/>
      <c r="DC325" s="178" t="n"/>
      <c r="DD325" s="178" t="n"/>
      <c r="DE325" s="178" t="n"/>
      <c r="DF325" s="178" t="n"/>
      <c r="DG325" s="178" t="n"/>
      <c r="DH325" s="178" t="n"/>
      <c r="DI325" s="178" t="n"/>
      <c r="DJ325" s="178" t="n"/>
      <c r="DK325" s="178" t="n"/>
      <c r="DL325" s="178" t="n"/>
      <c r="DM325" s="178" t="n"/>
      <c r="DN325" s="177" t="n"/>
      <c r="DO325" s="177" t="n"/>
      <c r="DP325" s="177" t="n"/>
      <c r="DQ325" s="76">
        <f>IF(AND(DS325,DP325&lt;&gt;""),
CONCATENATE(DT325,DU325,DV325,DW325,DX325,DY325,DZ325,EA325,EB325,EC325,ED325,EE325,EF325,EG325,EH325,EI325,EJ325,EK325,EL325,EM325,EN325,EO325,EP325,EQ325,ES325,ET325,EU325,EV325,EW325,EX325,EY325,EZ325,FA325,FC325,FD325,FF325,FG325,FI325,FJ325,FL325,FM325,FO325,FP325,FR325,FS325,FU325,FV325,FX325,FY325,GA325,GB325,GD325,GE325,GF325,GH325,GI325,GJ325,GL325,GM325,GN325,GP325,GQ325,GS325,GT325,GU325,GV325,GW325,GX325,GY325,GZ325,HA325,HB325,HC325,HD325,HE325,HF325,HG325,HH325,HI325,HJ325,HK325,HL325,HM325,HN325,HO325,HQ325,HR325,HS325,HT325,HU325,HV325,HW325,HX325,HY325,IA325,IB325,IC325,ID325,IF325,IG325,IH325,II325,IK325,IL325,IM325,IN325,IO325,IP325,IQ325,IR325,IS325,IT325,IU325,IV325,IW325,IX325,IY325,IZ325),
""
)</f>
        <v/>
      </c>
      <c r="DR325" s="53" t="n"/>
      <c r="DS325" s="46">
        <f>CONCATENATE(D325,$E325,$F325,$G325,H325,$I325,$J325,K325,$L325,$M325,N325,$O325,$P325,$Q325,$R325,$S325,T325,$U325,$V325,$W325,$X325,$Y325,$Z325,$AA325,AB325,AC325,AD325,$AE325,$AF325,$AG325,AH325,AI325,AJ325,AK325,AL325,AM325,AN325,AO325,AP325,AQ325,AR325,AS325,AT325,AU325,AV325,AW325,AX325,AY325,AZ325,BA325,BB325,BC325,BD325,BE325,BF325,BG325,BH325,BI325,BJ325,BK325,BL325,BM325,BN325,BO325,BP325,BQ325,BR325,BS325,BT325,BU325,BV325,BW325,BX325,BY325,BZ325,CA325,CB325,CC325,CD325,CE325,CF325,CG325,CH325,CI325,CJ325,CK325,CL325,CM325,$CN325,$CO325,CP325,$CQ325,$CR325,CS325,CT325,CU325,CV325,CW325,CX325,CY325,CZ325,DA325,DB325,DC325,DD325,DE325,DF325,DG325,DH325,DI325,DJ325,DK325,DL325,DM325,$DN325,$DO325,$DP325,DR325)&lt;&gt;""</f>
        <v/>
      </c>
      <c r="DT325" s="46">
        <f>IF(AND($DS325,$E$4&lt;&gt;""),
IF(LEFT($E$4,2) = "1.",
IF(D325&lt;&gt;"","El CUNE sólo se envía en operaciones de novedad o ajuste. ",""),
IF(D325="","Debes escribir un CUNE válido para realizar operaciones de novedad o ajuste. ","")),
""
)</f>
        <v/>
      </c>
      <c r="DU325" s="46">
        <f>IF($DS325,
IF(E325="","Debes seleccionar el tipo de documento del empleado. ",
IF(_xlfn.IFNA(VLOOKUP(E325,TIPO_DE_DOCUMENTO,1,FALSE),-1)=-1,"El tipo de documento no es válido (por favor seleccionarlo de la lista). ","")
)
)</f>
        <v/>
      </c>
      <c r="DV325" s="46">
        <f>IF($DS325,
IF(F325="","Debes escribir el número de documento del empleado. ","")
)</f>
        <v/>
      </c>
      <c r="DW325" s="46">
        <f>IF($DS325,
IF(G325="","Debes escribir el primer nombre del empleado. ","")
)</f>
        <v/>
      </c>
      <c r="DY325" s="46">
        <f>IF($DS325,
IF(I325="","Debes escribir el primer apellido del empleado. ","")
)</f>
        <v/>
      </c>
      <c r="DZ325" s="46">
        <f>IF($DS325,
IF(J325="","Debes escribir el segundo apellido del empleado. ","")
)</f>
        <v/>
      </c>
      <c r="EB325" s="46">
        <f>IF($DS325,
IF(L325="","Debes escribir la fecha de ingreso del empleado. ",
IF(ISERR(DATE(YEAR(L325),MONTH(L325),DAY(L325))), "El valor ingresado en fecha de ingreso no tiene un formato válido. ","")
)
)</f>
        <v/>
      </c>
      <c r="EC325" s="46">
        <f>IF($DS325,
IF(M325="","Debes escribir el tiempo laborado. ",
IF( IFERROR(INT(M325),1.1) &lt;&gt; IFERROR(_xlfn.NUMBERVALUE(M325),1), "El valor de los días trabajados debe ser un número entero. ", "")
)
)</f>
        <v/>
      </c>
      <c r="ED325" s="46">
        <f>IF($DS325,
IF( AND(N325&lt;&gt;"", ISERR(DATE(YEAR(N325),MONTH(N325),DAY(N325))) ), "El valor ingresado en fecha de ingreso no tiene un formato válido. ",
IF( AND(N325&lt;&gt;"", $E$6&lt;&gt;"", DATE(YEAR(N325), MONTH(N325), 1) &lt;&gt; IFERROR(DATE(MID($E$6, 1, 4), MID($E$6, 6, 2),1), "1/1/1900") ), "La fecha de retiro debe estar dentro del período liquidado. ", "")
)
)</f>
        <v/>
      </c>
      <c r="EE325" s="46">
        <f>IF($DS325,
IF(O325="","Debes seleccionar el tipo de trabajador. ",
IF(_xlfn.IFNA(VLOOKUP(O325,TIPO_DE_TRABAJADOR,1,FALSE),-1)=-1,"El tipo de trabajador no es válido (por favor seleccionarlo de la lista). ","")
)
)</f>
        <v/>
      </c>
      <c r="EF325" s="46">
        <f>IF($DS325,
IF(P325="","Debes seleccionar si es un trabajador dependiente pensionado por vejez. ",
IF(_xlfn.IFNA(VLOOKUP(P325,SUBTIPO_DE_TRABAJADOR,1,FALSE),-1)=-1,"El tipo de trabajador dependiente pensionado por vejez no es válido (por favor seleccionarlo de la lista). ","")
)
)</f>
        <v/>
      </c>
      <c r="EG325" s="46">
        <f>IF($DS325,
IF(Q325="","Debes seleccionar el tipo de contrato del trabajador. ",
IF(_xlfn.IFNA(VLOOKUP(Q325,TIPO_DE_CONTRATO,1,FALSE),-1)=-1,"El tipo de contrato del trabajador no es válido (por favor seleccionarlo de la lista). ","")
)
)</f>
        <v/>
      </c>
      <c r="EH325" s="46">
        <f>IF($DS325,
IF(R325="","Debes seleccionar si es un salario integral. ",
IF(_xlfn.IFNA(VLOOKUP(R325,SI_NO,1,FALSE),-1)=-1,"Valor no válido para salario integral (por favor seleccionarlo de la lista). ","")
)
)</f>
        <v/>
      </c>
      <c r="EI325" s="46">
        <f>IF($DS325,
IF(S325="","Debes seleccionar si el trabajador realiza actividades de riesgo. ",
IF(_xlfn.IFNA(VLOOKUP(S325,SI_NO,1,FALSE),-1)=-1,"Valor no válido para actividad de alto riesgo (por favor seleccionarlo de la lista). ","")
)
)</f>
        <v/>
      </c>
      <c r="EK325" s="46">
        <f>IF($DS325,
IF(U325="","Debes escribir el código del municipio de residencia del trabajador. ",
IF(_xlfn.IFNA(VLOOKUP(U325,MUNICIPIO,1,FALSE),-1)=-1,"El municipio de residencia del trabajador es inválido (por favor seleccionarlo de la lista). ","")
)
)</f>
        <v/>
      </c>
      <c r="EL325" s="46">
        <f>IF($DS325,
IF(V325="","Debes escribir el la dirección de residendia del trabajador. ","")
)</f>
        <v/>
      </c>
      <c r="EM325" s="46">
        <f>IF($DS325,
IF(W325="","Debes escribir la fecha de inicio de la liquidación. ",
IF(ISERR(DATE(YEAR(W325),MONTH(W325),DAY(W325))),"El valor ingresado en fecha de inicio de liquidación no tiene un formato válido. ",
IF( AND($E$6&lt;&gt;"", DATE(YEAR(W325), MONTH(W325), 1) &lt;&gt; IFERROR(DATE(MID($E$6, 1, 4), MID($E$6, 6, 2),1), "1/1/1900") ), "La fecha de inicio de la liquidación debe estar dentro del período liquidado. ", "")
)
)
)</f>
        <v/>
      </c>
      <c r="EN325" s="46">
        <f>IF($DS325,
IF(X325="","Debes escribir la fecha de fin de la liquidación. ",
IF(ISERR(DATE(YEAR(X325),MONTH(X325),DAY(X325))),"El valor ingresado en fecha de fin de liquidación no tiene un formato válido. ",
IF( AND($E$6&lt;&gt;"", DATE(YEAR(X325), MONTH(X325), 1) &lt;&gt; IFERROR(DATE(MID($E$6, 1, 4), MID($E$6, 6, 2),1), "1/1/1900") ), "La fecha de fin de la liquidación debe estar dentro del período liquidado. ", "")
)
)
)</f>
        <v/>
      </c>
      <c r="EO325" s="46">
        <f>IF($DS325,
IF(Y325="","Debes escribir la frecuencia de pago del trabajador. ",
IF(_xlfn.IFNA(VLOOKUP(Y325,PERÍODO_DE_NÓMINA,1,FALSE),-1)=-1,"La frecuencia de pago es inválida (por favor seleccionarlo de la lista). ","")
)
)</f>
        <v/>
      </c>
      <c r="EP325" s="46">
        <f>IF($DS325,
IF(Z325="","Debes escribir la fecha de pago. ",
IF(ISERR(DATE(YEAR(Z325),MONTH(Z325),DAY(Z325))), "El valor ingresado en fecha de pago no tiene un formato válido. ","")
)
)</f>
        <v/>
      </c>
      <c r="EQ325" s="46">
        <f>IF($DS325,
IF(AA325="","Debes escribir el medio de pago. ",
IF(_xlfn.IFNA(VLOOKUP(AA325,MEDIOS_DE_PAGO,1,FALSE),-1)=-1,"El medio de pago es inválido (por favor seleccionarlo de la lista). ","")
)
)</f>
        <v/>
      </c>
      <c r="ER325" s="46">
        <f>OR(AA325='Tablas '!$T$4,AA325='Tablas '!$T$7,AA325='Tablas '!$T$8,AA325='Tablas '!$T$11)</f>
        <v/>
      </c>
      <c r="ES325" s="46">
        <f>IF(AND($DS325,ER325),
IF(AB325="","Debes escribir la entidad bancaria. ",""),
""
)</f>
        <v/>
      </c>
      <c r="ET325" s="46">
        <f>IF(AND($DS325,ER325),
IF(AC325="","Debes escribir el tipo de cuenta bancaria. ",
IF(_xlfn.IFNA(VLOOKUP(AC325,TIPO_DE_CUENTA,1,FALSE),-1)=-1,"El tipo de cuenta bancaria es inválida (por favor seleccionarlo de la lista). ","")
),
""
)</f>
        <v/>
      </c>
      <c r="EU325" s="46">
        <f>IF(AND($DS325,ER325),
IF(AD325="","Debes escribir el número de cuenta bancaria. ",""),
""
)</f>
        <v/>
      </c>
      <c r="EV325" s="46">
        <f>IF($DS325,
IF(AE325="","Debes escribir el valor del sueldo básico. ",
IF( ISERR(_xlfn.NUMBERVALUE(AE325)), "El valor del sueldo básico debe ser un número válido. ", "")
)
)</f>
        <v/>
      </c>
      <c r="EW325" s="46">
        <f>IF($DS325,
IF(AF325="","Debes escribir el número de días trabajados. ",
IF( IFERROR(INT(AF325),1.1) &lt;&gt; IFERROR(_xlfn.NUMBERVALUE(AF325),1), "La cantidad de días trabajados debe ser un número entero. ", "")
)
)</f>
        <v/>
      </c>
      <c r="EX325" s="46">
        <f>IF($DS325,
IF(AG325="","Debes escribir el valor del sueldo trabajado. ",
IF( ISERR(_xlfn.NUMBERVALUE(AG325)), "El valor del sueldo trabajado debe ser un número válido. ", "")
)
)</f>
        <v/>
      </c>
      <c r="EY325" s="46">
        <f>IF($DS325,
IF( AND(AH325&lt;&gt;"", ISERR(_xlfn.NUMBERVALUE(AH325))), "El valor del auxilio de transporte debe ser un número válido. ", "")
)</f>
        <v/>
      </c>
      <c r="EZ325" s="46">
        <f>IF($DS325,
IF( AND(AI325&lt;&gt;"", ISERR(_xlfn.NUMBERVALUE(AI325))), "El valor de viáticos salariales debe ser un número válido. ", "")
)</f>
        <v/>
      </c>
      <c r="FA325" s="46">
        <f>IF($DS325,
IF( AND(AJ325&lt;&gt;"", ISERR(_xlfn.NUMBERVALUE(AJ325))), "El valor de viáticos NO salariales debe ser un número válido. ", "")
)</f>
        <v/>
      </c>
      <c r="FB325" s="46">
        <f>CONCATENATE(AK325,AL325)&lt;&gt;""</f>
        <v/>
      </c>
      <c r="FC325" s="46">
        <f>IF(AND($DS325,FB325),
IF(AK325="","Debes escribir el número de horas extras diurnas. ",
IF( IFERROR(INT(AK325),1.1) &lt;&gt; IFERROR(_xlfn.NUMBERVALUE(AK325),1), "La cantidad de horas extras diurnas debe ser un número entero. ", "")
),
""
)</f>
        <v/>
      </c>
      <c r="FD325" s="46">
        <f>IF(AND($DS325,FB325),
IF(AL325="","Debes escribir el valor de las horas extras diurnas. ",
IF( ISERR(_xlfn.NUMBERVALUE(AL325)), "El valor de las horas extras duirnas debe ser un número válido. ", "")
),
""
)</f>
        <v/>
      </c>
      <c r="FE325" s="46">
        <f>CONCATENATE(AM325,AN325)&lt;&gt;""</f>
        <v/>
      </c>
      <c r="FF325" s="46">
        <f>IF(AND($DS325,FE325),
IF(AM325="","Debes escribir el número de horas extras nocturnas. ",
IF( IFERROR(INT(AM325),1.1) &lt;&gt; IFERROR(_xlfn.NUMBERVALUE(AM325),1), "La cantidad de horas extras nocturnas debe ser un número entero. ", "")
),
""
)</f>
        <v/>
      </c>
      <c r="FG325" s="46">
        <f>IF(AND($DS325,FE325),
IF(AN325="","Debes escribir el valor de las horas extras nocturnas. ",
IF( ISERR(_xlfn.NUMBERVALUE(AN325)), "El valor de las horas extras nocturnas debe ser un número válido. ", "")
),
""
)</f>
        <v/>
      </c>
      <c r="FH325" s="46">
        <f>CONCATENATE(AO325,AP325)&lt;&gt;""</f>
        <v/>
      </c>
      <c r="FI325" s="46">
        <f>IF(AND($DS325,FH325),
IF(AO325="","Debes escribir el número de horas extras diurnas dominicales y festivas. ",
IF( IFERROR(INT(AO325),1.1) &lt;&gt; IFERROR(_xlfn.NUMBERVALUE(AO325),1), "La cantidad de horas extras diurnas dominicales y festivas debe ser un número entero. ", "")
),
""
)</f>
        <v/>
      </c>
      <c r="FJ325" s="46">
        <f>IF(AND($DS325,FH325),
IF(AP325="","Debes escribir el valor de las horas extras diurnas dominicales y festivas. ",
IF( ISERR(_xlfn.NUMBERVALUE(AP325)), "El valor de las horas extras diurnas dominicales y festivas debe ser un número válido. ", "")
),
""
)</f>
        <v/>
      </c>
      <c r="FK325" s="46">
        <f>CONCATENATE(AQ325,AR325)&lt;&gt;""</f>
        <v/>
      </c>
      <c r="FL325" s="46">
        <f>IF(AND($DS325,FK325),
IF(AQ325="","Debes escribir el número de horas extras nocturnas dominicales y festivas. ",
IF( IFERROR(INT(AQ325),1.1) &lt;&gt; IFERROR(_xlfn.NUMBERVALUE(AQ325),1), "La cantidad de horas extras nocturnas dominicales y festivas debe ser un número entero. ", "")
),
""
)</f>
        <v/>
      </c>
      <c r="FM325" s="46">
        <f>IF(AND($DS325,FK325),
IF(AR325="","Debes escribir el valor de las horas extras nocturnas dominicales y festivas. ",
IF( ISERR(_xlfn.NUMBERVALUE(AR325)), "El valor de las horas extras nocturnas dominicales y festivas debe ser un número válido. ", "")
),
""
)</f>
        <v/>
      </c>
      <c r="FN325" s="46">
        <f>CONCATENATE(AS325,AT325)&lt;&gt;""</f>
        <v/>
      </c>
      <c r="FO325" s="46">
        <f>IF(AND($DS325,FN325),
IF(AS325="","Debes escribir el número de horas recargo nocturno. ",
IF( IFERROR(INT(AS325),1.1) &lt;&gt; IFERROR(_xlfn.NUMBERVALUE(AS325),1), "La cantidad de horas recargo nocturno debe ser un número entero. ", "")
),
""
)</f>
        <v/>
      </c>
      <c r="FP325" s="46">
        <f>IF(AND($DS325,FN325),
IF(AT325="","Debes escribir el valor de las horas recargo nocturno. ",
IF( ISERR(_xlfn.NUMBERVALUE(AT325)), "El valor de las horas recargo nocturno debe ser un número válido. ", "")
),
""
)</f>
        <v/>
      </c>
      <c r="FQ325" s="46">
        <f>CONCATENATE(AU325,AV325)&lt;&gt;""</f>
        <v/>
      </c>
      <c r="FR325" s="46">
        <f>IF(AND($DS325,FQ325),
IF(AU325="","Debes escribir el número de horas recargo diurno dominical y festivo. ",
IF( IFERROR(INT(AU325),1.1) &lt;&gt; IFERROR(_xlfn.NUMBERVALUE(AU325),1), "La cantidad de horas recargo diurno dominical y festivo debe ser un número entero. ", "")
),
""
)</f>
        <v/>
      </c>
      <c r="FS325" s="46">
        <f>IF(AND($DS325,FQ325),
IF(AV325="","Debes escribir el valor de las horas recargo diurno dominical y festivo. ",
IF( ISERR(_xlfn.NUMBERVALUE(AV325)), "El valor de las horas recargo diurno dominical y festivo debe ser un número válido. ", "")
),
""
)</f>
        <v/>
      </c>
      <c r="FT325" s="46">
        <f>CONCATENATE(AW325,AX325)&lt;&gt;""</f>
        <v/>
      </c>
      <c r="FU325" s="46">
        <f>IF(AND($DS325,FT325),
IF(AW325="","Debes escribir el número de horas recargo nocturno dominical y festivo. ",
IF( IFERROR(INT(AW325),1.1) &lt;&gt; IFERROR(_xlfn.NUMBERVALUE(AW325),1), "La cantidad de horas recargo nocturno dominical y festivo debe ser un número entero. ", "")
),
""
)</f>
        <v/>
      </c>
      <c r="FV325" s="46">
        <f>IF(AND($DS325,FT325),
IF(AX325="","Debes escribir el valor de las horas recargo nocturno dominical y festivo. ",
IF( ISERR(_xlfn.NUMBERVALUE(AX325)), "El valor de las horas recargo nocturno dominical y festivo debe ser un número válido. ", "")
),
""
)</f>
        <v/>
      </c>
      <c r="FW325" s="46">
        <f>CONCATENATE(AY325,AZ325)&lt;&gt;""</f>
        <v/>
      </c>
      <c r="FX325" s="46">
        <f>IF(AND($DS325,FW325),
IF(AY325="","Debes escribir el número de días de vacaciones comunes. ",
IF( IFERROR(INT(AY325),1.1) &lt;&gt; IFERROR(_xlfn.NUMBERVALUE(AY325),1), "La cantidad de días de vacaciones comunes debe ser un número entero. ", "")
),
""
)</f>
        <v/>
      </c>
      <c r="FY325" s="46">
        <f>IF(AND($DS325,FW325),
IF(AZ325="","Debes escribir el valor de las vacaciones comunes. ",
IF( ISERR(_xlfn.NUMBERVALUE(AZ325)), "El valor de las vacaciones comunes debe ser un número válido. ", "")
),
""
)</f>
        <v/>
      </c>
      <c r="FZ325" s="46">
        <f>CONCATENATE(BA325,BB325)&lt;&gt;""</f>
        <v/>
      </c>
      <c r="GA325" s="46">
        <f>IF(AND($DS325,FZ325),
IF(BA325="","Debes escribir el número de días de vacaciones compensadas. ",
IF( IFERROR(INT(BA325),1.1) &lt;&gt; IFERROR(_xlfn.NUMBERVALUE(BA325),1), "La cantidad de días de vacaciones compensadas debe ser un número entero. ", "")
),
""
)</f>
        <v/>
      </c>
      <c r="GB325" s="46">
        <f>IF(AND($DS325,FZ325),
IF(BB325="","Debes escribir el valor de las vacaciones compensadas. ",
IF( ISERR(_xlfn.NUMBERVALUE(BB325)), "El valor de las vacaciones compensadas debe ser un número válido. ", "")
),
""
)</f>
        <v/>
      </c>
      <c r="GC325" s="46">
        <f>CONCATENATE(BC325,BD325)&lt;&gt;""</f>
        <v/>
      </c>
      <c r="GD325" s="46">
        <f>IF(AND($DS325,GC325),
IF(BC325="","Debes escribir el número de días de prima salarial. ",
IF( IFERROR(INT(BC325),1.1) &lt;&gt; IFERROR(_xlfn.NUMBERVALUE(BC325),1), "La cantidad de días de prima salarial debe ser un número entero. ", "")
),
""
)</f>
        <v/>
      </c>
      <c r="GE325" s="46">
        <f>IF(AND($DS325,GC325),
IF(BD325="","Debes escribir el valor de los días de prima salarial. ",
IF( ISERR(_xlfn.NUMBERVALUE(BD325)), "El valor de los días de prima salarial debe ser un número válido. ", "")
),
""
)</f>
        <v/>
      </c>
      <c r="GF325" s="46">
        <f>IF($DS325,
IF( AND(BE325&lt;&gt;"", ISERR(_xlfn.NUMBERVALUE(BE325))), "El valor de la prima NO saliarial debe ser un número válido. ", "")
)</f>
        <v/>
      </c>
      <c r="GG325" s="46">
        <f>CONCATENATE(BF325,BG325,BH325)&lt;&gt;""</f>
        <v/>
      </c>
      <c r="GH325" s="46">
        <f>IF(AND($DS325,GG325),
IF(BF325="","Debes escribir el valor de las cesantías. ",
IF( ISERR(_xlfn.NUMBERVALUE(BF325)), "El valor de las cesantías debe ser un número válido. ", "")
),
""
)</f>
        <v/>
      </c>
      <c r="GI325" s="46">
        <f>IF(AND($DS325,GG325),
IF(BG325="","Debes escribir el % de cesantías. ",
IF( ISERR(_xlfn.NUMBERVALUE(BG325)), "El % de cesantías debe ser un número válido. ", "")
),
""
)</f>
        <v/>
      </c>
      <c r="GJ325" s="46">
        <f>IF(AND($DS325,GG325),
IF(BH325="","Debes escribir el valor de intereses de cesantías. ",
IF( ISERR(_xlfn.NUMBERVALUE(BH325)), "El valor de intereses de cesantías debe ser un número válido. ", "")
),
""
)</f>
        <v/>
      </c>
      <c r="GK325" s="46">
        <f>CONCATENATE(BI325,BJ325,BK325)&lt;&gt;""</f>
        <v/>
      </c>
      <c r="GL325" s="46">
        <f>IF(AND($DS325,GK325),
IF(BI325="","Debes escribir el número de días de incapacidad. ",
IF( IFERROR(INT(BI325),1.1) &lt;&gt; IFERROR(_xlfn.NUMBERVALUE(BI325),1), "La cantidad de días de incapacidad debe ser un número entero. ", "")
),
""
)</f>
        <v/>
      </c>
      <c r="GM325" s="46">
        <f>IF(AND($DS325,GK325),
IF(BJ325="","Debes escribir el tipo de incapacidad. ",
IF(_xlfn.IFNA(VLOOKUP(BJ325,TIPO_DE_INCAPACIDAD,1,FALSE),-1)=-1,"El tipo de incapacidad es inválida (por favor seleccionarlo de la lista). ","")
),
""
)</f>
        <v/>
      </c>
      <c r="GN325" s="46">
        <f>IF(AND($DS325,GK325),
IF(BK325="","Debes escribir el valor de la incapacidad. ",
IF( ISERR(_xlfn.NUMBERVALUE(BK325)), "El valor de la incapacidad debe ser un número válido. ", "")
),
""
)</f>
        <v/>
      </c>
      <c r="GO325" s="46">
        <f>CONCATENATE(BL325,BM325)&lt;&gt;""</f>
        <v/>
      </c>
      <c r="GP325" s="46">
        <f>IF(AND($DS325,GO325),
IF(BL325="","Debes escribir el número de días de licencia de maternidad o paternidad. ",
IF( IFERROR(INT(BL325),1.1) &lt;&gt; IFERROR(_xlfn.NUMBERVALUE(BL325),1), "La cantidad de días de licencia de maternidad o paternidad debe ser un número entero. ", "")
),
""
)</f>
        <v/>
      </c>
      <c r="GQ325" s="46">
        <f>IF(AND($DS325,GO325),
IF(BM325="","Debes escribir el valor de la licencia de maternidad o paternidad. ",
IF( ISERR(_xlfn.NUMBERVALUE(BM325)), "El valor de la licencia de maternidad o paternidad debe ser un número válido. ", "")
),
""
)</f>
        <v/>
      </c>
      <c r="GR325" s="46">
        <f>CONCATENATE(BN325,BO325)&lt;&gt;""</f>
        <v/>
      </c>
      <c r="GS325" s="46">
        <f>IF(AND($DS325,GR325),
IF(BN325="","Debes escribir el número de días de licencia remunerada. ",
IF( IFERROR(INT(BN325),1.1) &lt;&gt; IFERROR(_xlfn.NUMBERVALUE(BN325),1), "La cantidad de días de licencia remunerada debe ser un número entero. ", "")
),
""
)</f>
        <v/>
      </c>
      <c r="GT325" s="46">
        <f>IF(AND($DS325,GR325),
IF(BO325="","Debes escribir el valor de la licencia remunerada. ",
IF( ISERR(_xlfn.NUMBERVALUE(BO325)), "El valor de la licencia remunerada debe ser un número válido. ", "")
),
""
)</f>
        <v/>
      </c>
      <c r="GU325" s="46">
        <f>IF($DS325,
IF( AND(BP325&lt;&gt;"", ISERR(_xlfn.NUMBERVALUE(BP325))), "El valor de la licencia NO remunerada debe ser un número válido. ", "")
)</f>
        <v/>
      </c>
      <c r="GV325" s="46">
        <f>IF($DS325,
IF( AND(BQ325&lt;&gt;"", ISERR(_xlfn.NUMBERVALUE(BQ325))), "El valor de auxilios salariales debe ser un número válido. ", "")
)</f>
        <v/>
      </c>
      <c r="GW325" s="46">
        <f>IF($DS325,
IF( AND(BR325&lt;&gt;"", ISERR(_xlfn.NUMBERVALUE(BR325))), "El valor de auxilios NO salariales debe ser un número válido. ", "")
)</f>
        <v/>
      </c>
      <c r="GX325" s="46">
        <f>IF($DS325,
IF( AND(BS325&lt;&gt;"", ISERR(_xlfn.NUMBERVALUE(BS325))), "El valor de bonos salariales debe ser un número válido. ", "")
)</f>
        <v/>
      </c>
      <c r="GY325" s="46">
        <f>IF($DS325,
IF( AND(BT325&lt;&gt;"", ISERR(_xlfn.NUMBERVALUE(BT325))), "El valor de bonos NO salariales debe ser un número válido. ", "")
)</f>
        <v/>
      </c>
      <c r="GZ325" s="46">
        <f>IF($DS325,
IF( AND(BU325&lt;&gt;"", ISERR(_xlfn.NUMBERVALUE(BU325))), "El valor de bonos salariales de alimentación debe ser un número válido. ", "")
)</f>
        <v/>
      </c>
      <c r="HA325" s="46">
        <f>IF($DS325,
IF( AND(BV325&lt;&gt;"", ISERR(_xlfn.NUMBERVALUE(BV325))), "El valor de bonos NO salariales de alimentación debe ser un número válido. ", "")
)</f>
        <v/>
      </c>
      <c r="HB325" s="46">
        <f>IF($DS325,
IF( AND(BW325&lt;&gt;"", ISERR(_xlfn.NUMBERVALUE(BW325))), "El valor de bonificaciones salariales debe ser un número válido. ", "")
)</f>
        <v/>
      </c>
      <c r="HC325" s="46">
        <f>IF($DS325,
IF( AND(BX325&lt;&gt;"", ISERR(_xlfn.NUMBERVALUE(BX325))), "El valor de bonificaciones NO salariales debe ser un número válido. ", "")
)</f>
        <v/>
      </c>
      <c r="HD325" s="46">
        <f>IF($DS325,
IF( AND(BY325&lt;&gt;"", ISERR(_xlfn.NUMBERVALUE(BY325))), "El valor de compensaciones ordinarias debe ser un número válido. ", "")
)</f>
        <v/>
      </c>
      <c r="HE325" s="46">
        <f>IF($DS325,
IF( AND(BZ325&lt;&gt;"", ISERR(_xlfn.NUMBERVALUE(BZ325))), "El valor de compensaciones extraordinarias debe ser un número válido. ", "")
)</f>
        <v/>
      </c>
      <c r="HF325" s="46">
        <f>IF($DS325,
IF( AND(CA325&lt;&gt;"", ISERR(_xlfn.NUMBERVALUE(CA325))), "El valor de comisiones debe ser un número válido. ", "")
)</f>
        <v/>
      </c>
      <c r="HG325" s="46">
        <f>IF($DS325,
IF( AND(CB325&lt;&gt;"", ISERR(_xlfn.NUMBERVALUE(CB325))), "El valor de ausencia por huega debe ser un número válido. ", "")
)</f>
        <v/>
      </c>
      <c r="HH325" s="46">
        <f>IF($DS325,
IF( AND(CC325&lt;&gt;"", ISERR(_xlfn.NUMBERVALUE(CC325))), "El valor de anticipos debe ser un número válido. ", "")
)</f>
        <v/>
      </c>
      <c r="HI325" s="46">
        <f>IF($DS325,
IF( AND(CD325&lt;&gt;"", ISERR(_xlfn.NUMBERVALUE(CD325))), "El valor de pagos a terceros debe ser un número válido. ", "")
)</f>
        <v/>
      </c>
      <c r="HJ325" s="46">
        <f>IF($DS325,
IF( AND(CE325&lt;&gt;"", ISERR(_xlfn.NUMBERVALUE(CE325))), "El valor de dotación debe ser un número válido. ", "")
)</f>
        <v/>
      </c>
      <c r="HK325" s="46">
        <f>IF($DS325,
IF( AND(CF325&lt;&gt;"", ISERR(_xlfn.NUMBERVALUE(CF325))), "El valor de apoyo sostenibilidad debe ser un número válido. ", "")
)</f>
        <v/>
      </c>
      <c r="HL325" s="46">
        <f>IF($DS325,
IF( AND(CG325&lt;&gt;"", ISERR(_xlfn.NUMBERVALUE(CG325))), "El valor de teletrabajo debe ser un número válido. ", "")
)</f>
        <v/>
      </c>
      <c r="HM325" s="46">
        <f>IF($DS325,
IF( AND(CH325&lt;&gt;"", ISERR(_xlfn.NUMBERVALUE(CH325))), "El valor de bonificación de retiro debe ser un número válido. ", "")
)</f>
        <v/>
      </c>
      <c r="HN325" s="46">
        <f>IF($DS325,
IF( AND(CI325&lt;&gt;"", ISERR(_xlfn.NUMBERVALUE(CI325))), "El valor de indemnización de retiro debe ser un número válido. ", "")
)</f>
        <v/>
      </c>
      <c r="HO325" s="46">
        <f>IF($DS325,
IF( AND(CJ325&lt;&gt;"", ISERR(_xlfn.NUMBERVALUE(CJ325))), "El valor de reintegros debe ser un número válido. ", "")
)</f>
        <v/>
      </c>
      <c r="HP325" s="46">
        <f>CONCATENATE(CK325,CL325,CM325)&lt;&gt;""</f>
        <v/>
      </c>
      <c r="HQ325" s="46">
        <f>IF(AND($DS325,HP325),
IF(CK325="","Debes escribir la descripción de otro concepto no categorizado. ",""),
""
)</f>
        <v/>
      </c>
      <c r="HR325" s="46">
        <f>IF(AND($DS325,HP325),
IF(CONCATENATE(CL325,CM325)="","Debes escribir al menos un valor de concepto no categorizado (salarial o no salarial). ",
IF(ISERR(_xlfn.NUMBERVALUE(CL325)),"El valor salarial concepto no categorizado debe ser un número válido. ","")
),
""
)</f>
        <v/>
      </c>
      <c r="HS325" s="46">
        <f>IF(AND($DS325,HP325),
IF(CONCATENATE(CL325,CM325)="","Debes escribir al menos un valor de concepto no categorizado (salarial o no salarial). ",
IF(ISERR(_xlfn.NUMBERVALUE(CM325)),"El valor NO salarial concepto no categorizado debe ser un número válido. ","")
),
""
)</f>
        <v/>
      </c>
      <c r="HT325" s="46">
        <f>IF($DS325,
IF(CN325="","Debes escribir el porcentaje del aporte a salud. ",
IF( ISERR(_xlfn.NUMBERVALUE(CN325)), "El valor del porcentaje del aporte a salud debe ser un número válido. ", "")
)
)</f>
        <v/>
      </c>
      <c r="HU325" s="46">
        <f>IF($DS325,
IF(CO325="","Debes escribir el valor del aporte a salud. ",
IF( ISERR(_xlfn.NUMBERVALUE(CO325)), "El valor del aporte a salud debe ser un número válido. ", "")
)
)</f>
        <v/>
      </c>
      <c r="HV325" s="46">
        <f>IF($DS325,
IF( AND(CP325&lt;&gt;"", ISERR(_xlfn.NUMBERVALUE(CP325))), "El valor plan complementario debe ser un número válido. ", "")
)</f>
        <v/>
      </c>
      <c r="HW325" s="46">
        <f>IF($DS325,
IF(CQ325="","Debes escribir el porcentaje del aporte a pensión. ",
IF( ISERR(_xlfn.NUMBERVALUE(CQ325)), "El valor del porcentaje del aporte a pensión debe ser un número válido. ", "")
)
)</f>
        <v/>
      </c>
      <c r="HX325" s="46">
        <f>IF($DS325,
IF(CR325="","Debes escribir el valor del aporte a pensión. ",
IF( ISERR(_xlfn.NUMBERVALUE(CR325)), "El valor del aporte a salud debe ser un número válido. ", "")
)
)</f>
        <v/>
      </c>
      <c r="HY325" s="46">
        <f>IF($DS325,
IF( AND(CS325&lt;&gt;"", ISERR(_xlfn.NUMBERVALUE(CS325))), "El valor pensión voluntaria debe ser un número válido. ", "")
)</f>
        <v/>
      </c>
      <c r="HZ325" s="46">
        <f>CONCATENATE(CT325,CU325,CV325,CW325)&lt;&gt;""</f>
        <v/>
      </c>
      <c r="IA325" s="46">
        <f>IF(AND($DS325,HZ325),
IF(CT325="","Debes escribir el % del fondo de seguridad pensional. ",
IF( ISERR(_xlfn.NUMBERVALUE(CT325)), "El % del fondo de seguridad debe ser un número válido. ", "")
),
""
)</f>
        <v/>
      </c>
      <c r="IB325" s="46">
        <f>IF(AND($DS325,HZ325),
IF(CU325="","Debes escribir el valor del aporte al fondo de solidaridad pensional. ",
IF( ISERR(_xlfn.NUMBERVALUE(CU325)), "El valor del aporte al fondo de solidaridad pensional debe ser un número válido. ", "")
),
""
)</f>
        <v/>
      </c>
      <c r="IC325" s="46">
        <f>IF(AND($DS325,HZ325),
IF(CV325="","Debes escribir el % del fondo de subsistencia. ",
IF( ISERR(_xlfn.NUMBERVALUE(CV325)), "El % del fondo de subsistencia debe ser un número válido. ", "")
),
""
)</f>
        <v/>
      </c>
      <c r="ID325" s="46">
        <f>IF(AND($DS325,HZ325),
IF(CW325="","Debes escribir el valor del fondo de subsistencia. ",
IF( ISERR(_xlfn.NUMBERVALUE(CW325)), "El valor del fondo de subsistencia debe ser un número válido. ", "")
),
""
)</f>
        <v/>
      </c>
      <c r="IE325" s="46">
        <f>CONCATENATE(CX325,CY325)&lt;&gt;""</f>
        <v/>
      </c>
      <c r="IF325" s="46">
        <f>IF(AND($DS325,IE325),
IF(CX325="","Debes escribir el % de sindicato. ",
IF( ISERR(_xlfn.NUMBERVALUE(CX325)), "El % de sindicato debe ser un número válido. ", "")
),
""
)</f>
        <v/>
      </c>
      <c r="IG325" s="46">
        <f>IF(AND($DS325,IE325),
IF(CY325="","Debes escribir el valor del sindicato. ",
IF( ISERR(_xlfn.NUMBERVALUE(CY325)), "El valor del sindicato debe ser un número válido. ", "")
),
""
)</f>
        <v/>
      </c>
      <c r="IH325" s="46">
        <f>IF($DS325,
IF( AND(CZ325&lt;&gt;"", ISERR(_xlfn.NUMBERVALUE(CZ325))), "El valor de sanción pública debe ser un número válido. ", "")
)</f>
        <v/>
      </c>
      <c r="II325" s="46">
        <f>IF($DS325,
IF( AND(DA325&lt;&gt;"", ISERR(_xlfn.NUMBERVALUE(DA325))), "El valor de sanción privada debe ser un número válido. ", "")
)</f>
        <v/>
      </c>
      <c r="IJ325" s="46">
        <f>CONCATENATE(DB325,DC325)&lt;&gt;""</f>
        <v/>
      </c>
      <c r="IK325" s="46">
        <f>IF(AND($DS325,IJ325),
IF(DB325="","Debes escribir la descripción de libranza. ",""),
""
)</f>
        <v/>
      </c>
      <c r="IL325" s="46">
        <f>IF(AND($DS325,IJ325),
IF(DC325="","Debes escribir la cuota libranza. ",
IF(ISERR(_xlfn.NUMBERVALUE(DC325)),"El valor de la cuota libranza debe ser un número válido. ","")
),
""
)</f>
        <v/>
      </c>
      <c r="IM325" s="46">
        <f>IF($DS325,
IF( AND(DD325&lt;&gt;"", ISERR(_xlfn.NUMBERVALUE(DD325))), "El valor de pagos a terceros debe ser un número válido. ", "")
)</f>
        <v/>
      </c>
      <c r="IN325" s="46">
        <f>IF($DS325,
IF( AND(DE325&lt;&gt;"", ISERR(_xlfn.NUMBERVALUE(DE325))), "El valor de anticipos debe ser un número válido. ", "")
)</f>
        <v/>
      </c>
      <c r="IO325" s="46">
        <f>IF($DS325,
IF( AND(DF325&lt;&gt;"", ISERR(_xlfn.NUMBERVALUE(DF325))), "El valor de AFC debe ser un número válido. ", "")
)</f>
        <v/>
      </c>
      <c r="IP325" s="46">
        <f>IF($DS325,
IF( AND(DG325&lt;&gt;"", ISERR(_xlfn.NUMBERVALUE(DG325))), "El valor de rete-fuente debe ser un número válido. ", "")
)</f>
        <v/>
      </c>
      <c r="IQ325" s="46">
        <f>IF($DS325,
IF( AND(DH325&lt;&gt;"", ISERR(_xlfn.NUMBERVALUE(DH325))), "El valor de cooperativa de trabajo debe ser un número válido. ", "")
)</f>
        <v/>
      </c>
      <c r="IR325" s="46">
        <f>IF($DS325,
IF( AND(DI325&lt;&gt;"", ISERR(_xlfn.NUMBERVALUE(DI325))), "El valor de embargo fiscal debe ser un número válido. ", "")
)</f>
        <v/>
      </c>
      <c r="IS325" s="46">
        <f>IF($DS325,
IF( AND(DJ325&lt;&gt;"", ISERR(_xlfn.NUMBERVALUE(DJ325))), "El valor de educación debe ser un número válido. ", "")
)</f>
        <v/>
      </c>
      <c r="IT325" s="46">
        <f>IF($DS325,
IF( AND(DK325&lt;&gt;"", ISERR(_xlfn.NUMBERVALUE(DK325))), "El valor de reintegro debe ser un número válido. ", "")
)</f>
        <v/>
      </c>
      <c r="IU325" s="46">
        <f>IF($DS325,
IF( AND(DL325&lt;&gt;"", ISERR(_xlfn.NUMBERVALUE(DL325))), "El valor de deuda debe ser un número válido. ", "")
)</f>
        <v/>
      </c>
      <c r="IV325" s="46">
        <f>IF($DS325,
IF( AND(DM325&lt;&gt;"", ISERR(_xlfn.NUMBERVALUE(DM325))), "El valor de otras deducciones debe ser un número válido. ", "")
)</f>
        <v/>
      </c>
      <c r="IW325" s="46">
        <f>IF($DS325,
IF(DN325="","Debes escribir el valor de los devengos totales. ",
IF( ISERR(_xlfn.NUMBERVALUE(DN325)), "El valor de los devengos totales debe ser un número válido. ", "")
)
)</f>
        <v/>
      </c>
      <c r="IX325" s="46">
        <f>IF($DS325,
IF(DO325="","Debes escribir el valor de las deducciones totales. ",
IF( ISERR(_xlfn.NUMBERVALUE(DO325)), "El valor de las deducciones totales debe ser un número válido. ", "")
)
)</f>
        <v/>
      </c>
      <c r="IY325" s="46">
        <f>IF($DS325,
IF(DP325="","Debes escribir el valor del salario total. ",
IF( ISERR(_xlfn.NUMBERVALUE(DP325)), "El valor del salario total debe ser un número válido. ", "")
)
)</f>
        <v/>
      </c>
    </row>
    <row r="326">
      <c r="B326" s="48" t="n">
        <v>314</v>
      </c>
      <c r="C326" s="61">
        <f>IF(AND(DS326,DP326&lt;&gt;""),
IF(DQ326="","OK","Error"),
""
)</f>
        <v/>
      </c>
      <c r="D326" s="53" t="n"/>
      <c r="E326" s="52" t="n"/>
      <c r="F326" s="112" t="n"/>
      <c r="G326" s="52" t="n"/>
      <c r="H326" s="53" t="n"/>
      <c r="I326" s="52" t="n"/>
      <c r="J326" s="52" t="n"/>
      <c r="K326" s="53" t="n"/>
      <c r="L326" s="55" t="n"/>
      <c r="M326" s="108" t="n"/>
      <c r="N326" s="56" t="n"/>
      <c r="O326" s="52" t="n"/>
      <c r="P326" s="52" t="n"/>
      <c r="Q326" s="52" t="n"/>
      <c r="R326" s="52" t="n"/>
      <c r="S326" s="52" t="n"/>
      <c r="T326" s="53" t="n"/>
      <c r="U326" s="52" t="n"/>
      <c r="V326" s="52" t="n"/>
      <c r="W326" s="55" t="n"/>
      <c r="X326" s="55" t="n"/>
      <c r="Y326" s="52" t="n"/>
      <c r="Z326" s="55" t="n"/>
      <c r="AA326" s="52" t="n"/>
      <c r="AB326" s="53" t="n"/>
      <c r="AC326" s="53" t="n"/>
      <c r="AD326" s="53" t="n"/>
      <c r="AE326" s="177" t="n"/>
      <c r="AF326" s="113" t="n"/>
      <c r="AG326" s="177" t="n"/>
      <c r="AH326" s="178" t="n"/>
      <c r="AI326" s="178" t="n"/>
      <c r="AJ326" s="178" t="n"/>
      <c r="AK326" s="114" t="n"/>
      <c r="AL326" s="178" t="n"/>
      <c r="AM326" s="114" t="n"/>
      <c r="AN326" s="178" t="n"/>
      <c r="AO326" s="114" t="n"/>
      <c r="AP326" s="178" t="n"/>
      <c r="AQ326" s="114" t="n"/>
      <c r="AR326" s="178" t="n"/>
      <c r="AS326" s="114" t="n"/>
      <c r="AT326" s="178" t="n"/>
      <c r="AU326" s="114" t="n"/>
      <c r="AV326" s="178" t="n"/>
      <c r="AW326" s="114" t="n"/>
      <c r="AX326" s="178" t="n"/>
      <c r="AY326" s="114" t="n"/>
      <c r="AZ326" s="178" t="n"/>
      <c r="BA326" s="114" t="n"/>
      <c r="BB326" s="178" t="n"/>
      <c r="BC326" s="114" t="n"/>
      <c r="BD326" s="178" t="n"/>
      <c r="BE326" s="178" t="n"/>
      <c r="BF326" s="178" t="n"/>
      <c r="BG326" s="59" t="n"/>
      <c r="BH326" s="178" t="n"/>
      <c r="BI326" s="114" t="n"/>
      <c r="BJ326" s="53" t="n"/>
      <c r="BK326" s="178" t="n"/>
      <c r="BL326" s="114" t="n"/>
      <c r="BM326" s="178" t="n"/>
      <c r="BN326" s="114" t="n"/>
      <c r="BO326" s="178" t="n"/>
      <c r="BP326" s="178" t="n"/>
      <c r="BQ326" s="178" t="n"/>
      <c r="BR326" s="178" t="n"/>
      <c r="BS326" s="178" t="n"/>
      <c r="BT326" s="178" t="n"/>
      <c r="BU326" s="178" t="n"/>
      <c r="BV326" s="178" t="n"/>
      <c r="BW326" s="178" t="n"/>
      <c r="BX326" s="178" t="n"/>
      <c r="BY326" s="178" t="n"/>
      <c r="BZ326" s="178" t="n"/>
      <c r="CA326" s="178" t="n"/>
      <c r="CB326" s="178" t="n"/>
      <c r="CC326" s="178" t="n"/>
      <c r="CD326" s="178" t="n"/>
      <c r="CE326" s="178" t="n"/>
      <c r="CF326" s="178" t="n"/>
      <c r="CG326" s="178" t="n"/>
      <c r="CH326" s="178" t="n"/>
      <c r="CI326" s="178" t="n"/>
      <c r="CJ326" s="178" t="n"/>
      <c r="CK326" s="53" t="n"/>
      <c r="CL326" s="178" t="n"/>
      <c r="CM326" s="178" t="n"/>
      <c r="CN326" s="60" t="n"/>
      <c r="CO326" s="177" t="n"/>
      <c r="CP326" s="178" t="n"/>
      <c r="CQ326" s="60" t="n"/>
      <c r="CR326" s="177" t="n"/>
      <c r="CS326" s="178" t="n"/>
      <c r="CT326" s="59" t="n"/>
      <c r="CU326" s="178" t="n"/>
      <c r="CV326" s="59" t="n"/>
      <c r="CW326" s="178" t="n"/>
      <c r="CX326" s="59" t="n"/>
      <c r="CY326" s="178" t="n"/>
      <c r="CZ326" s="178" t="n"/>
      <c r="DA326" s="178" t="n"/>
      <c r="DB326" s="53" t="n"/>
      <c r="DC326" s="178" t="n"/>
      <c r="DD326" s="178" t="n"/>
      <c r="DE326" s="178" t="n"/>
      <c r="DF326" s="178" t="n"/>
      <c r="DG326" s="178" t="n"/>
      <c r="DH326" s="178" t="n"/>
      <c r="DI326" s="178" t="n"/>
      <c r="DJ326" s="178" t="n"/>
      <c r="DK326" s="178" t="n"/>
      <c r="DL326" s="178" t="n"/>
      <c r="DM326" s="178" t="n"/>
      <c r="DN326" s="177" t="n"/>
      <c r="DO326" s="177" t="n"/>
      <c r="DP326" s="177" t="n"/>
      <c r="DQ326" s="76">
        <f>IF(AND(DS326,DP326&lt;&gt;""),
CONCATENATE(DT326,DU326,DV326,DW326,DX326,DY326,DZ326,EA326,EB326,EC326,ED326,EE326,EF326,EG326,EH326,EI326,EJ326,EK326,EL326,EM326,EN326,EO326,EP326,EQ326,ES326,ET326,EU326,EV326,EW326,EX326,EY326,EZ326,FA326,FC326,FD326,FF326,FG326,FI326,FJ326,FL326,FM326,FO326,FP326,FR326,FS326,FU326,FV326,FX326,FY326,GA326,GB326,GD326,GE326,GF326,GH326,GI326,GJ326,GL326,GM326,GN326,GP326,GQ326,GS326,GT326,GU326,GV326,GW326,GX326,GY326,GZ326,HA326,HB326,HC326,HD326,HE326,HF326,HG326,HH326,HI326,HJ326,HK326,HL326,HM326,HN326,HO326,HQ326,HR326,HS326,HT326,HU326,HV326,HW326,HX326,HY326,IA326,IB326,IC326,ID326,IF326,IG326,IH326,II326,IK326,IL326,IM326,IN326,IO326,IP326,IQ326,IR326,IS326,IT326,IU326,IV326,IW326,IX326,IY326,IZ326),
""
)</f>
        <v/>
      </c>
      <c r="DR326" s="53" t="n"/>
      <c r="DS326" s="46">
        <f>CONCATENATE(D326,$E326,$F326,$G326,H326,$I326,$J326,K326,$L326,$M326,N326,$O326,$P326,$Q326,$R326,$S326,T326,$U326,$V326,$W326,$X326,$Y326,$Z326,$AA326,AB326,AC326,AD326,$AE326,$AF326,$AG326,AH326,AI326,AJ326,AK326,AL326,AM326,AN326,AO326,AP326,AQ326,AR326,AS326,AT326,AU326,AV326,AW326,AX326,AY326,AZ326,BA326,BB326,BC326,BD326,BE326,BF326,BG326,BH326,BI326,BJ326,BK326,BL326,BM326,BN326,BO326,BP326,BQ326,BR326,BS326,BT326,BU326,BV326,BW326,BX326,BY326,BZ326,CA326,CB326,CC326,CD326,CE326,CF326,CG326,CH326,CI326,CJ326,CK326,CL326,CM326,$CN326,$CO326,CP326,$CQ326,$CR326,CS326,CT326,CU326,CV326,CW326,CX326,CY326,CZ326,DA326,DB326,DC326,DD326,DE326,DF326,DG326,DH326,DI326,DJ326,DK326,DL326,DM326,$DN326,$DO326,$DP326,DR326)&lt;&gt;""</f>
        <v/>
      </c>
      <c r="DT326" s="46">
        <f>IF(AND($DS326,$E$4&lt;&gt;""),
IF(LEFT($E$4,2) = "1.",
IF(D326&lt;&gt;"","El CUNE sólo se envía en operaciones de novedad o ajuste. ",""),
IF(D326="","Debes escribir un CUNE válido para realizar operaciones de novedad o ajuste. ","")),
""
)</f>
        <v/>
      </c>
      <c r="DU326" s="46">
        <f>IF($DS326,
IF(E326="","Debes seleccionar el tipo de documento del empleado. ",
IF(_xlfn.IFNA(VLOOKUP(E326,TIPO_DE_DOCUMENTO,1,FALSE),-1)=-1,"El tipo de documento no es válido (por favor seleccionarlo de la lista). ","")
)
)</f>
        <v/>
      </c>
      <c r="DV326" s="46">
        <f>IF($DS326,
IF(F326="","Debes escribir el número de documento del empleado. ","")
)</f>
        <v/>
      </c>
      <c r="DW326" s="46">
        <f>IF($DS326,
IF(G326="","Debes escribir el primer nombre del empleado. ","")
)</f>
        <v/>
      </c>
      <c r="DY326" s="46">
        <f>IF($DS326,
IF(I326="","Debes escribir el primer apellido del empleado. ","")
)</f>
        <v/>
      </c>
      <c r="DZ326" s="46">
        <f>IF($DS326,
IF(J326="","Debes escribir el segundo apellido del empleado. ","")
)</f>
        <v/>
      </c>
      <c r="EB326" s="46">
        <f>IF($DS326,
IF(L326="","Debes escribir la fecha de ingreso del empleado. ",
IF(ISERR(DATE(YEAR(L326),MONTH(L326),DAY(L326))), "El valor ingresado en fecha de ingreso no tiene un formato válido. ","")
)
)</f>
        <v/>
      </c>
      <c r="EC326" s="46">
        <f>IF($DS326,
IF(M326="","Debes escribir el tiempo laborado. ",
IF( IFERROR(INT(M326),1.1) &lt;&gt; IFERROR(_xlfn.NUMBERVALUE(M326),1), "El valor de los días trabajados debe ser un número entero. ", "")
)
)</f>
        <v/>
      </c>
      <c r="ED326" s="46">
        <f>IF($DS326,
IF( AND(N326&lt;&gt;"", ISERR(DATE(YEAR(N326),MONTH(N326),DAY(N326))) ), "El valor ingresado en fecha de ingreso no tiene un formato válido. ",
IF( AND(N326&lt;&gt;"", $E$6&lt;&gt;"", DATE(YEAR(N326), MONTH(N326), 1) &lt;&gt; IFERROR(DATE(MID($E$6, 1, 4), MID($E$6, 6, 2),1), "1/1/1900") ), "La fecha de retiro debe estar dentro del período liquidado. ", "")
)
)</f>
        <v/>
      </c>
      <c r="EE326" s="46">
        <f>IF($DS326,
IF(O326="","Debes seleccionar el tipo de trabajador. ",
IF(_xlfn.IFNA(VLOOKUP(O326,TIPO_DE_TRABAJADOR,1,FALSE),-1)=-1,"El tipo de trabajador no es válido (por favor seleccionarlo de la lista). ","")
)
)</f>
        <v/>
      </c>
      <c r="EF326" s="46">
        <f>IF($DS326,
IF(P326="","Debes seleccionar si es un trabajador dependiente pensionado por vejez. ",
IF(_xlfn.IFNA(VLOOKUP(P326,SUBTIPO_DE_TRABAJADOR,1,FALSE),-1)=-1,"El tipo de trabajador dependiente pensionado por vejez no es válido (por favor seleccionarlo de la lista). ","")
)
)</f>
        <v/>
      </c>
      <c r="EG326" s="46">
        <f>IF($DS326,
IF(Q326="","Debes seleccionar el tipo de contrato del trabajador. ",
IF(_xlfn.IFNA(VLOOKUP(Q326,TIPO_DE_CONTRATO,1,FALSE),-1)=-1,"El tipo de contrato del trabajador no es válido (por favor seleccionarlo de la lista). ","")
)
)</f>
        <v/>
      </c>
      <c r="EH326" s="46">
        <f>IF($DS326,
IF(R326="","Debes seleccionar si es un salario integral. ",
IF(_xlfn.IFNA(VLOOKUP(R326,SI_NO,1,FALSE),-1)=-1,"Valor no válido para salario integral (por favor seleccionarlo de la lista). ","")
)
)</f>
        <v/>
      </c>
      <c r="EI326" s="46">
        <f>IF($DS326,
IF(S326="","Debes seleccionar si el trabajador realiza actividades de riesgo. ",
IF(_xlfn.IFNA(VLOOKUP(S326,SI_NO,1,FALSE),-1)=-1,"Valor no válido para actividad de alto riesgo (por favor seleccionarlo de la lista). ","")
)
)</f>
        <v/>
      </c>
      <c r="EK326" s="46">
        <f>IF($DS326,
IF(U326="","Debes escribir el código del municipio de residencia del trabajador. ",
IF(_xlfn.IFNA(VLOOKUP(U326,MUNICIPIO,1,FALSE),-1)=-1,"El municipio de residencia del trabajador es inválido (por favor seleccionarlo de la lista). ","")
)
)</f>
        <v/>
      </c>
      <c r="EL326" s="46">
        <f>IF($DS326,
IF(V326="","Debes escribir el la dirección de residendia del trabajador. ","")
)</f>
        <v/>
      </c>
      <c r="EM326" s="46">
        <f>IF($DS326,
IF(W326="","Debes escribir la fecha de inicio de la liquidación. ",
IF(ISERR(DATE(YEAR(W326),MONTH(W326),DAY(W326))),"El valor ingresado en fecha de inicio de liquidación no tiene un formato válido. ",
IF( AND($E$6&lt;&gt;"", DATE(YEAR(W326), MONTH(W326), 1) &lt;&gt; IFERROR(DATE(MID($E$6, 1, 4), MID($E$6, 6, 2),1), "1/1/1900") ), "La fecha de inicio de la liquidación debe estar dentro del período liquidado. ", "")
)
)
)</f>
        <v/>
      </c>
      <c r="EN326" s="46">
        <f>IF($DS326,
IF(X326="","Debes escribir la fecha de fin de la liquidación. ",
IF(ISERR(DATE(YEAR(X326),MONTH(X326),DAY(X326))),"El valor ingresado en fecha de fin de liquidación no tiene un formato válido. ",
IF( AND($E$6&lt;&gt;"", DATE(YEAR(X326), MONTH(X326), 1) &lt;&gt; IFERROR(DATE(MID($E$6, 1, 4), MID($E$6, 6, 2),1), "1/1/1900") ), "La fecha de fin de la liquidación debe estar dentro del período liquidado. ", "")
)
)
)</f>
        <v/>
      </c>
      <c r="EO326" s="46">
        <f>IF($DS326,
IF(Y326="","Debes escribir la frecuencia de pago del trabajador. ",
IF(_xlfn.IFNA(VLOOKUP(Y326,PERÍODO_DE_NÓMINA,1,FALSE),-1)=-1,"La frecuencia de pago es inválida (por favor seleccionarlo de la lista). ","")
)
)</f>
        <v/>
      </c>
      <c r="EP326" s="46">
        <f>IF($DS326,
IF(Z326="","Debes escribir la fecha de pago. ",
IF(ISERR(DATE(YEAR(Z326),MONTH(Z326),DAY(Z326))), "El valor ingresado en fecha de pago no tiene un formato válido. ","")
)
)</f>
        <v/>
      </c>
      <c r="EQ326" s="46">
        <f>IF($DS326,
IF(AA326="","Debes escribir el medio de pago. ",
IF(_xlfn.IFNA(VLOOKUP(AA326,MEDIOS_DE_PAGO,1,FALSE),-1)=-1,"El medio de pago es inválido (por favor seleccionarlo de la lista). ","")
)
)</f>
        <v/>
      </c>
      <c r="ER326" s="46">
        <f>OR(AA326='Tablas '!$T$4,AA326='Tablas '!$T$7,AA326='Tablas '!$T$8,AA326='Tablas '!$T$11)</f>
        <v/>
      </c>
      <c r="ES326" s="46">
        <f>IF(AND($DS326,ER326),
IF(AB326="","Debes escribir la entidad bancaria. ",""),
""
)</f>
        <v/>
      </c>
      <c r="ET326" s="46">
        <f>IF(AND($DS326,ER326),
IF(AC326="","Debes escribir el tipo de cuenta bancaria. ",
IF(_xlfn.IFNA(VLOOKUP(AC326,TIPO_DE_CUENTA,1,FALSE),-1)=-1,"El tipo de cuenta bancaria es inválida (por favor seleccionarlo de la lista). ","")
),
""
)</f>
        <v/>
      </c>
      <c r="EU326" s="46">
        <f>IF(AND($DS326,ER326),
IF(AD326="","Debes escribir el número de cuenta bancaria. ",""),
""
)</f>
        <v/>
      </c>
      <c r="EV326" s="46">
        <f>IF($DS326,
IF(AE326="","Debes escribir el valor del sueldo básico. ",
IF( ISERR(_xlfn.NUMBERVALUE(AE326)), "El valor del sueldo básico debe ser un número válido. ", "")
)
)</f>
        <v/>
      </c>
      <c r="EW326" s="46">
        <f>IF($DS326,
IF(AF326="","Debes escribir el número de días trabajados. ",
IF( IFERROR(INT(AF326),1.1) &lt;&gt; IFERROR(_xlfn.NUMBERVALUE(AF326),1), "La cantidad de días trabajados debe ser un número entero. ", "")
)
)</f>
        <v/>
      </c>
      <c r="EX326" s="46">
        <f>IF($DS326,
IF(AG326="","Debes escribir el valor del sueldo trabajado. ",
IF( ISERR(_xlfn.NUMBERVALUE(AG326)), "El valor del sueldo trabajado debe ser un número válido. ", "")
)
)</f>
        <v/>
      </c>
      <c r="EY326" s="46">
        <f>IF($DS326,
IF( AND(AH326&lt;&gt;"", ISERR(_xlfn.NUMBERVALUE(AH326))), "El valor del auxilio de transporte debe ser un número válido. ", "")
)</f>
        <v/>
      </c>
      <c r="EZ326" s="46">
        <f>IF($DS326,
IF( AND(AI326&lt;&gt;"", ISERR(_xlfn.NUMBERVALUE(AI326))), "El valor de viáticos salariales debe ser un número válido. ", "")
)</f>
        <v/>
      </c>
      <c r="FA326" s="46">
        <f>IF($DS326,
IF( AND(AJ326&lt;&gt;"", ISERR(_xlfn.NUMBERVALUE(AJ326))), "El valor de viáticos NO salariales debe ser un número válido. ", "")
)</f>
        <v/>
      </c>
      <c r="FB326" s="46">
        <f>CONCATENATE(AK326,AL326)&lt;&gt;""</f>
        <v/>
      </c>
      <c r="FC326" s="46">
        <f>IF(AND($DS326,FB326),
IF(AK326="","Debes escribir el número de horas extras diurnas. ",
IF( IFERROR(INT(AK326),1.1) &lt;&gt; IFERROR(_xlfn.NUMBERVALUE(AK326),1), "La cantidad de horas extras diurnas debe ser un número entero. ", "")
),
""
)</f>
        <v/>
      </c>
      <c r="FD326" s="46">
        <f>IF(AND($DS326,FB326),
IF(AL326="","Debes escribir el valor de las horas extras diurnas. ",
IF( ISERR(_xlfn.NUMBERVALUE(AL326)), "El valor de las horas extras duirnas debe ser un número válido. ", "")
),
""
)</f>
        <v/>
      </c>
      <c r="FE326" s="46">
        <f>CONCATENATE(AM326,AN326)&lt;&gt;""</f>
        <v/>
      </c>
      <c r="FF326" s="46">
        <f>IF(AND($DS326,FE326),
IF(AM326="","Debes escribir el número de horas extras nocturnas. ",
IF( IFERROR(INT(AM326),1.1) &lt;&gt; IFERROR(_xlfn.NUMBERVALUE(AM326),1), "La cantidad de horas extras nocturnas debe ser un número entero. ", "")
),
""
)</f>
        <v/>
      </c>
      <c r="FG326" s="46">
        <f>IF(AND($DS326,FE326),
IF(AN326="","Debes escribir el valor de las horas extras nocturnas. ",
IF( ISERR(_xlfn.NUMBERVALUE(AN326)), "El valor de las horas extras nocturnas debe ser un número válido. ", "")
),
""
)</f>
        <v/>
      </c>
      <c r="FH326" s="46">
        <f>CONCATENATE(AO326,AP326)&lt;&gt;""</f>
        <v/>
      </c>
      <c r="FI326" s="46">
        <f>IF(AND($DS326,FH326),
IF(AO326="","Debes escribir el número de horas extras diurnas dominicales y festivas. ",
IF( IFERROR(INT(AO326),1.1) &lt;&gt; IFERROR(_xlfn.NUMBERVALUE(AO326),1), "La cantidad de horas extras diurnas dominicales y festivas debe ser un número entero. ", "")
),
""
)</f>
        <v/>
      </c>
      <c r="FJ326" s="46">
        <f>IF(AND($DS326,FH326),
IF(AP326="","Debes escribir el valor de las horas extras diurnas dominicales y festivas. ",
IF( ISERR(_xlfn.NUMBERVALUE(AP326)), "El valor de las horas extras diurnas dominicales y festivas debe ser un número válido. ", "")
),
""
)</f>
        <v/>
      </c>
      <c r="FK326" s="46">
        <f>CONCATENATE(AQ326,AR326)&lt;&gt;""</f>
        <v/>
      </c>
      <c r="FL326" s="46">
        <f>IF(AND($DS326,FK326),
IF(AQ326="","Debes escribir el número de horas extras nocturnas dominicales y festivas. ",
IF( IFERROR(INT(AQ326),1.1) &lt;&gt; IFERROR(_xlfn.NUMBERVALUE(AQ326),1), "La cantidad de horas extras nocturnas dominicales y festivas debe ser un número entero. ", "")
),
""
)</f>
        <v/>
      </c>
      <c r="FM326" s="46">
        <f>IF(AND($DS326,FK326),
IF(AR326="","Debes escribir el valor de las horas extras nocturnas dominicales y festivas. ",
IF( ISERR(_xlfn.NUMBERVALUE(AR326)), "El valor de las horas extras nocturnas dominicales y festivas debe ser un número válido. ", "")
),
""
)</f>
        <v/>
      </c>
      <c r="FN326" s="46">
        <f>CONCATENATE(AS326,AT326)&lt;&gt;""</f>
        <v/>
      </c>
      <c r="FO326" s="46">
        <f>IF(AND($DS326,FN326),
IF(AS326="","Debes escribir el número de horas recargo nocturno. ",
IF( IFERROR(INT(AS326),1.1) &lt;&gt; IFERROR(_xlfn.NUMBERVALUE(AS326),1), "La cantidad de horas recargo nocturno debe ser un número entero. ", "")
),
""
)</f>
        <v/>
      </c>
      <c r="FP326" s="46">
        <f>IF(AND($DS326,FN326),
IF(AT326="","Debes escribir el valor de las horas recargo nocturno. ",
IF( ISERR(_xlfn.NUMBERVALUE(AT326)), "El valor de las horas recargo nocturno debe ser un número válido. ", "")
),
""
)</f>
        <v/>
      </c>
      <c r="FQ326" s="46">
        <f>CONCATENATE(AU326,AV326)&lt;&gt;""</f>
        <v/>
      </c>
      <c r="FR326" s="46">
        <f>IF(AND($DS326,FQ326),
IF(AU326="","Debes escribir el número de horas recargo diurno dominical y festivo. ",
IF( IFERROR(INT(AU326),1.1) &lt;&gt; IFERROR(_xlfn.NUMBERVALUE(AU326),1), "La cantidad de horas recargo diurno dominical y festivo debe ser un número entero. ", "")
),
""
)</f>
        <v/>
      </c>
      <c r="FS326" s="46">
        <f>IF(AND($DS326,FQ326),
IF(AV326="","Debes escribir el valor de las horas recargo diurno dominical y festivo. ",
IF( ISERR(_xlfn.NUMBERVALUE(AV326)), "El valor de las horas recargo diurno dominical y festivo debe ser un número válido. ", "")
),
""
)</f>
        <v/>
      </c>
      <c r="FT326" s="46">
        <f>CONCATENATE(AW326,AX326)&lt;&gt;""</f>
        <v/>
      </c>
      <c r="FU326" s="46">
        <f>IF(AND($DS326,FT326),
IF(AW326="","Debes escribir el número de horas recargo nocturno dominical y festivo. ",
IF( IFERROR(INT(AW326),1.1) &lt;&gt; IFERROR(_xlfn.NUMBERVALUE(AW326),1), "La cantidad de horas recargo nocturno dominical y festivo debe ser un número entero. ", "")
),
""
)</f>
        <v/>
      </c>
      <c r="FV326" s="46">
        <f>IF(AND($DS326,FT326),
IF(AX326="","Debes escribir el valor de las horas recargo nocturno dominical y festivo. ",
IF( ISERR(_xlfn.NUMBERVALUE(AX326)), "El valor de las horas recargo nocturno dominical y festivo debe ser un número válido. ", "")
),
""
)</f>
        <v/>
      </c>
      <c r="FW326" s="46">
        <f>CONCATENATE(AY326,AZ326)&lt;&gt;""</f>
        <v/>
      </c>
      <c r="FX326" s="46">
        <f>IF(AND($DS326,FW326),
IF(AY326="","Debes escribir el número de días de vacaciones comunes. ",
IF( IFERROR(INT(AY326),1.1) &lt;&gt; IFERROR(_xlfn.NUMBERVALUE(AY326),1), "La cantidad de días de vacaciones comunes debe ser un número entero. ", "")
),
""
)</f>
        <v/>
      </c>
      <c r="FY326" s="46">
        <f>IF(AND($DS326,FW326),
IF(AZ326="","Debes escribir el valor de las vacaciones comunes. ",
IF( ISERR(_xlfn.NUMBERVALUE(AZ326)), "El valor de las vacaciones comunes debe ser un número válido. ", "")
),
""
)</f>
        <v/>
      </c>
      <c r="FZ326" s="46">
        <f>CONCATENATE(BA326,BB326)&lt;&gt;""</f>
        <v/>
      </c>
      <c r="GA326" s="46">
        <f>IF(AND($DS326,FZ326),
IF(BA326="","Debes escribir el número de días de vacaciones compensadas. ",
IF( IFERROR(INT(BA326),1.1) &lt;&gt; IFERROR(_xlfn.NUMBERVALUE(BA326),1), "La cantidad de días de vacaciones compensadas debe ser un número entero. ", "")
),
""
)</f>
        <v/>
      </c>
      <c r="GB326" s="46">
        <f>IF(AND($DS326,FZ326),
IF(BB326="","Debes escribir el valor de las vacaciones compensadas. ",
IF( ISERR(_xlfn.NUMBERVALUE(BB326)), "El valor de las vacaciones compensadas debe ser un número válido. ", "")
),
""
)</f>
        <v/>
      </c>
      <c r="GC326" s="46">
        <f>CONCATENATE(BC326,BD326)&lt;&gt;""</f>
        <v/>
      </c>
      <c r="GD326" s="46">
        <f>IF(AND($DS326,GC326),
IF(BC326="","Debes escribir el número de días de prima salarial. ",
IF( IFERROR(INT(BC326),1.1) &lt;&gt; IFERROR(_xlfn.NUMBERVALUE(BC326),1), "La cantidad de días de prima salarial debe ser un número entero. ", "")
),
""
)</f>
        <v/>
      </c>
      <c r="GE326" s="46">
        <f>IF(AND($DS326,GC326),
IF(BD326="","Debes escribir el valor de los días de prima salarial. ",
IF( ISERR(_xlfn.NUMBERVALUE(BD326)), "El valor de los días de prima salarial debe ser un número válido. ", "")
),
""
)</f>
        <v/>
      </c>
      <c r="GF326" s="46">
        <f>IF($DS326,
IF( AND(BE326&lt;&gt;"", ISERR(_xlfn.NUMBERVALUE(BE326))), "El valor de la prima NO saliarial debe ser un número válido. ", "")
)</f>
        <v/>
      </c>
      <c r="GG326" s="46">
        <f>CONCATENATE(BF326,BG326,BH326)&lt;&gt;""</f>
        <v/>
      </c>
      <c r="GH326" s="46">
        <f>IF(AND($DS326,GG326),
IF(BF326="","Debes escribir el valor de las cesantías. ",
IF( ISERR(_xlfn.NUMBERVALUE(BF326)), "El valor de las cesantías debe ser un número válido. ", "")
),
""
)</f>
        <v/>
      </c>
      <c r="GI326" s="46">
        <f>IF(AND($DS326,GG326),
IF(BG326="","Debes escribir el % de cesantías. ",
IF( ISERR(_xlfn.NUMBERVALUE(BG326)), "El % de cesantías debe ser un número válido. ", "")
),
""
)</f>
        <v/>
      </c>
      <c r="GJ326" s="46">
        <f>IF(AND($DS326,GG326),
IF(BH326="","Debes escribir el valor de intereses de cesantías. ",
IF( ISERR(_xlfn.NUMBERVALUE(BH326)), "El valor de intereses de cesantías debe ser un número válido. ", "")
),
""
)</f>
        <v/>
      </c>
      <c r="GK326" s="46">
        <f>CONCATENATE(BI326,BJ326,BK326)&lt;&gt;""</f>
        <v/>
      </c>
      <c r="GL326" s="46">
        <f>IF(AND($DS326,GK326),
IF(BI326="","Debes escribir el número de días de incapacidad. ",
IF( IFERROR(INT(BI326),1.1) &lt;&gt; IFERROR(_xlfn.NUMBERVALUE(BI326),1), "La cantidad de días de incapacidad debe ser un número entero. ", "")
),
""
)</f>
        <v/>
      </c>
      <c r="GM326" s="46">
        <f>IF(AND($DS326,GK326),
IF(BJ326="","Debes escribir el tipo de incapacidad. ",
IF(_xlfn.IFNA(VLOOKUP(BJ326,TIPO_DE_INCAPACIDAD,1,FALSE),-1)=-1,"El tipo de incapacidad es inválida (por favor seleccionarlo de la lista). ","")
),
""
)</f>
        <v/>
      </c>
      <c r="GN326" s="46">
        <f>IF(AND($DS326,GK326),
IF(BK326="","Debes escribir el valor de la incapacidad. ",
IF( ISERR(_xlfn.NUMBERVALUE(BK326)), "El valor de la incapacidad debe ser un número válido. ", "")
),
""
)</f>
        <v/>
      </c>
      <c r="GO326" s="46">
        <f>CONCATENATE(BL326,BM326)&lt;&gt;""</f>
        <v/>
      </c>
      <c r="GP326" s="46">
        <f>IF(AND($DS326,GO326),
IF(BL326="","Debes escribir el número de días de licencia de maternidad o paternidad. ",
IF( IFERROR(INT(BL326),1.1) &lt;&gt; IFERROR(_xlfn.NUMBERVALUE(BL326),1), "La cantidad de días de licencia de maternidad o paternidad debe ser un número entero. ", "")
),
""
)</f>
        <v/>
      </c>
      <c r="GQ326" s="46">
        <f>IF(AND($DS326,GO326),
IF(BM326="","Debes escribir el valor de la licencia de maternidad o paternidad. ",
IF( ISERR(_xlfn.NUMBERVALUE(BM326)), "El valor de la licencia de maternidad o paternidad debe ser un número válido. ", "")
),
""
)</f>
        <v/>
      </c>
      <c r="GR326" s="46">
        <f>CONCATENATE(BN326,BO326)&lt;&gt;""</f>
        <v/>
      </c>
      <c r="GS326" s="46">
        <f>IF(AND($DS326,GR326),
IF(BN326="","Debes escribir el número de días de licencia remunerada. ",
IF( IFERROR(INT(BN326),1.1) &lt;&gt; IFERROR(_xlfn.NUMBERVALUE(BN326),1), "La cantidad de días de licencia remunerada debe ser un número entero. ", "")
),
""
)</f>
        <v/>
      </c>
      <c r="GT326" s="46">
        <f>IF(AND($DS326,GR326),
IF(BO326="","Debes escribir el valor de la licencia remunerada. ",
IF( ISERR(_xlfn.NUMBERVALUE(BO326)), "El valor de la licencia remunerada debe ser un número válido. ", "")
),
""
)</f>
        <v/>
      </c>
      <c r="GU326" s="46">
        <f>IF($DS326,
IF( AND(BP326&lt;&gt;"", ISERR(_xlfn.NUMBERVALUE(BP326))), "El valor de la licencia NO remunerada debe ser un número válido. ", "")
)</f>
        <v/>
      </c>
      <c r="GV326" s="46">
        <f>IF($DS326,
IF( AND(BQ326&lt;&gt;"", ISERR(_xlfn.NUMBERVALUE(BQ326))), "El valor de auxilios salariales debe ser un número válido. ", "")
)</f>
        <v/>
      </c>
      <c r="GW326" s="46">
        <f>IF($DS326,
IF( AND(BR326&lt;&gt;"", ISERR(_xlfn.NUMBERVALUE(BR326))), "El valor de auxilios NO salariales debe ser un número válido. ", "")
)</f>
        <v/>
      </c>
      <c r="GX326" s="46">
        <f>IF($DS326,
IF( AND(BS326&lt;&gt;"", ISERR(_xlfn.NUMBERVALUE(BS326))), "El valor de bonos salariales debe ser un número válido. ", "")
)</f>
        <v/>
      </c>
      <c r="GY326" s="46">
        <f>IF($DS326,
IF( AND(BT326&lt;&gt;"", ISERR(_xlfn.NUMBERVALUE(BT326))), "El valor de bonos NO salariales debe ser un número válido. ", "")
)</f>
        <v/>
      </c>
      <c r="GZ326" s="46">
        <f>IF($DS326,
IF( AND(BU326&lt;&gt;"", ISERR(_xlfn.NUMBERVALUE(BU326))), "El valor de bonos salariales de alimentación debe ser un número válido. ", "")
)</f>
        <v/>
      </c>
      <c r="HA326" s="46">
        <f>IF($DS326,
IF( AND(BV326&lt;&gt;"", ISERR(_xlfn.NUMBERVALUE(BV326))), "El valor de bonos NO salariales de alimentación debe ser un número válido. ", "")
)</f>
        <v/>
      </c>
      <c r="HB326" s="46">
        <f>IF($DS326,
IF( AND(BW326&lt;&gt;"", ISERR(_xlfn.NUMBERVALUE(BW326))), "El valor de bonificaciones salariales debe ser un número válido. ", "")
)</f>
        <v/>
      </c>
      <c r="HC326" s="46">
        <f>IF($DS326,
IF( AND(BX326&lt;&gt;"", ISERR(_xlfn.NUMBERVALUE(BX326))), "El valor de bonificaciones NO salariales debe ser un número válido. ", "")
)</f>
        <v/>
      </c>
      <c r="HD326" s="46">
        <f>IF($DS326,
IF( AND(BY326&lt;&gt;"", ISERR(_xlfn.NUMBERVALUE(BY326))), "El valor de compensaciones ordinarias debe ser un número válido. ", "")
)</f>
        <v/>
      </c>
      <c r="HE326" s="46">
        <f>IF($DS326,
IF( AND(BZ326&lt;&gt;"", ISERR(_xlfn.NUMBERVALUE(BZ326))), "El valor de compensaciones extraordinarias debe ser un número válido. ", "")
)</f>
        <v/>
      </c>
      <c r="HF326" s="46">
        <f>IF($DS326,
IF( AND(CA326&lt;&gt;"", ISERR(_xlfn.NUMBERVALUE(CA326))), "El valor de comisiones debe ser un número válido. ", "")
)</f>
        <v/>
      </c>
      <c r="HG326" s="46">
        <f>IF($DS326,
IF( AND(CB326&lt;&gt;"", ISERR(_xlfn.NUMBERVALUE(CB326))), "El valor de ausencia por huega debe ser un número válido. ", "")
)</f>
        <v/>
      </c>
      <c r="HH326" s="46">
        <f>IF($DS326,
IF( AND(CC326&lt;&gt;"", ISERR(_xlfn.NUMBERVALUE(CC326))), "El valor de anticipos debe ser un número válido. ", "")
)</f>
        <v/>
      </c>
      <c r="HI326" s="46">
        <f>IF($DS326,
IF( AND(CD326&lt;&gt;"", ISERR(_xlfn.NUMBERVALUE(CD326))), "El valor de pagos a terceros debe ser un número válido. ", "")
)</f>
        <v/>
      </c>
      <c r="HJ326" s="46">
        <f>IF($DS326,
IF( AND(CE326&lt;&gt;"", ISERR(_xlfn.NUMBERVALUE(CE326))), "El valor de dotación debe ser un número válido. ", "")
)</f>
        <v/>
      </c>
      <c r="HK326" s="46">
        <f>IF($DS326,
IF( AND(CF326&lt;&gt;"", ISERR(_xlfn.NUMBERVALUE(CF326))), "El valor de apoyo sostenibilidad debe ser un número válido. ", "")
)</f>
        <v/>
      </c>
      <c r="HL326" s="46">
        <f>IF($DS326,
IF( AND(CG326&lt;&gt;"", ISERR(_xlfn.NUMBERVALUE(CG326))), "El valor de teletrabajo debe ser un número válido. ", "")
)</f>
        <v/>
      </c>
      <c r="HM326" s="46">
        <f>IF($DS326,
IF( AND(CH326&lt;&gt;"", ISERR(_xlfn.NUMBERVALUE(CH326))), "El valor de bonificación de retiro debe ser un número válido. ", "")
)</f>
        <v/>
      </c>
      <c r="HN326" s="46">
        <f>IF($DS326,
IF( AND(CI326&lt;&gt;"", ISERR(_xlfn.NUMBERVALUE(CI326))), "El valor de indemnización de retiro debe ser un número válido. ", "")
)</f>
        <v/>
      </c>
      <c r="HO326" s="46">
        <f>IF($DS326,
IF( AND(CJ326&lt;&gt;"", ISERR(_xlfn.NUMBERVALUE(CJ326))), "El valor de reintegros debe ser un número válido. ", "")
)</f>
        <v/>
      </c>
      <c r="HP326" s="46">
        <f>CONCATENATE(CK326,CL326,CM326)&lt;&gt;""</f>
        <v/>
      </c>
      <c r="HQ326" s="46">
        <f>IF(AND($DS326,HP326),
IF(CK326="","Debes escribir la descripción de otro concepto no categorizado. ",""),
""
)</f>
        <v/>
      </c>
      <c r="HR326" s="46">
        <f>IF(AND($DS326,HP326),
IF(CONCATENATE(CL326,CM326)="","Debes escribir al menos un valor de concepto no categorizado (salarial o no salarial). ",
IF(ISERR(_xlfn.NUMBERVALUE(CL326)),"El valor salarial concepto no categorizado debe ser un número válido. ","")
),
""
)</f>
        <v/>
      </c>
      <c r="HS326" s="46">
        <f>IF(AND($DS326,HP326),
IF(CONCATENATE(CL326,CM326)="","Debes escribir al menos un valor de concepto no categorizado (salarial o no salarial). ",
IF(ISERR(_xlfn.NUMBERVALUE(CM326)),"El valor NO salarial concepto no categorizado debe ser un número válido. ","")
),
""
)</f>
        <v/>
      </c>
      <c r="HT326" s="46">
        <f>IF($DS326,
IF(CN326="","Debes escribir el porcentaje del aporte a salud. ",
IF( ISERR(_xlfn.NUMBERVALUE(CN326)), "El valor del porcentaje del aporte a salud debe ser un número válido. ", "")
)
)</f>
        <v/>
      </c>
      <c r="HU326" s="46">
        <f>IF($DS326,
IF(CO326="","Debes escribir el valor del aporte a salud. ",
IF( ISERR(_xlfn.NUMBERVALUE(CO326)), "El valor del aporte a salud debe ser un número válido. ", "")
)
)</f>
        <v/>
      </c>
      <c r="HV326" s="46">
        <f>IF($DS326,
IF( AND(CP326&lt;&gt;"", ISERR(_xlfn.NUMBERVALUE(CP326))), "El valor plan complementario debe ser un número válido. ", "")
)</f>
        <v/>
      </c>
      <c r="HW326" s="46">
        <f>IF($DS326,
IF(CQ326="","Debes escribir el porcentaje del aporte a pensión. ",
IF( ISERR(_xlfn.NUMBERVALUE(CQ326)), "El valor del porcentaje del aporte a pensión debe ser un número válido. ", "")
)
)</f>
        <v/>
      </c>
      <c r="HX326" s="46">
        <f>IF($DS326,
IF(CR326="","Debes escribir el valor del aporte a pensión. ",
IF( ISERR(_xlfn.NUMBERVALUE(CR326)), "El valor del aporte a salud debe ser un número válido. ", "")
)
)</f>
        <v/>
      </c>
      <c r="HY326" s="46">
        <f>IF($DS326,
IF( AND(CS326&lt;&gt;"", ISERR(_xlfn.NUMBERVALUE(CS326))), "El valor pensión voluntaria debe ser un número válido. ", "")
)</f>
        <v/>
      </c>
      <c r="HZ326" s="46">
        <f>CONCATENATE(CT326,CU326,CV326,CW326)&lt;&gt;""</f>
        <v/>
      </c>
      <c r="IA326" s="46">
        <f>IF(AND($DS326,HZ326),
IF(CT326="","Debes escribir el % del fondo de seguridad pensional. ",
IF( ISERR(_xlfn.NUMBERVALUE(CT326)), "El % del fondo de seguridad debe ser un número válido. ", "")
),
""
)</f>
        <v/>
      </c>
      <c r="IB326" s="46">
        <f>IF(AND($DS326,HZ326),
IF(CU326="","Debes escribir el valor del aporte al fondo de solidaridad pensional. ",
IF( ISERR(_xlfn.NUMBERVALUE(CU326)), "El valor del aporte al fondo de solidaridad pensional debe ser un número válido. ", "")
),
""
)</f>
        <v/>
      </c>
      <c r="IC326" s="46">
        <f>IF(AND($DS326,HZ326),
IF(CV326="","Debes escribir el % del fondo de subsistencia. ",
IF( ISERR(_xlfn.NUMBERVALUE(CV326)), "El % del fondo de subsistencia debe ser un número válido. ", "")
),
""
)</f>
        <v/>
      </c>
      <c r="ID326" s="46">
        <f>IF(AND($DS326,HZ326),
IF(CW326="","Debes escribir el valor del fondo de subsistencia. ",
IF( ISERR(_xlfn.NUMBERVALUE(CW326)), "El valor del fondo de subsistencia debe ser un número válido. ", "")
),
""
)</f>
        <v/>
      </c>
      <c r="IE326" s="46">
        <f>CONCATENATE(CX326,CY326)&lt;&gt;""</f>
        <v/>
      </c>
      <c r="IF326" s="46">
        <f>IF(AND($DS326,IE326),
IF(CX326="","Debes escribir el % de sindicato. ",
IF( ISERR(_xlfn.NUMBERVALUE(CX326)), "El % de sindicato debe ser un número válido. ", "")
),
""
)</f>
        <v/>
      </c>
      <c r="IG326" s="46">
        <f>IF(AND($DS326,IE326),
IF(CY326="","Debes escribir el valor del sindicato. ",
IF( ISERR(_xlfn.NUMBERVALUE(CY326)), "El valor del sindicato debe ser un número válido. ", "")
),
""
)</f>
        <v/>
      </c>
      <c r="IH326" s="46">
        <f>IF($DS326,
IF( AND(CZ326&lt;&gt;"", ISERR(_xlfn.NUMBERVALUE(CZ326))), "El valor de sanción pública debe ser un número válido. ", "")
)</f>
        <v/>
      </c>
      <c r="II326" s="46">
        <f>IF($DS326,
IF( AND(DA326&lt;&gt;"", ISERR(_xlfn.NUMBERVALUE(DA326))), "El valor de sanción privada debe ser un número válido. ", "")
)</f>
        <v/>
      </c>
      <c r="IJ326" s="46">
        <f>CONCATENATE(DB326,DC326)&lt;&gt;""</f>
        <v/>
      </c>
      <c r="IK326" s="46">
        <f>IF(AND($DS326,IJ326),
IF(DB326="","Debes escribir la descripción de libranza. ",""),
""
)</f>
        <v/>
      </c>
      <c r="IL326" s="46">
        <f>IF(AND($DS326,IJ326),
IF(DC326="","Debes escribir la cuota libranza. ",
IF(ISERR(_xlfn.NUMBERVALUE(DC326)),"El valor de la cuota libranza debe ser un número válido. ","")
),
""
)</f>
        <v/>
      </c>
      <c r="IM326" s="46">
        <f>IF($DS326,
IF( AND(DD326&lt;&gt;"", ISERR(_xlfn.NUMBERVALUE(DD326))), "El valor de pagos a terceros debe ser un número válido. ", "")
)</f>
        <v/>
      </c>
      <c r="IN326" s="46">
        <f>IF($DS326,
IF( AND(DE326&lt;&gt;"", ISERR(_xlfn.NUMBERVALUE(DE326))), "El valor de anticipos debe ser un número válido. ", "")
)</f>
        <v/>
      </c>
      <c r="IO326" s="46">
        <f>IF($DS326,
IF( AND(DF326&lt;&gt;"", ISERR(_xlfn.NUMBERVALUE(DF326))), "El valor de AFC debe ser un número válido. ", "")
)</f>
        <v/>
      </c>
      <c r="IP326" s="46">
        <f>IF($DS326,
IF( AND(DG326&lt;&gt;"", ISERR(_xlfn.NUMBERVALUE(DG326))), "El valor de rete-fuente debe ser un número válido. ", "")
)</f>
        <v/>
      </c>
      <c r="IQ326" s="46">
        <f>IF($DS326,
IF( AND(DH326&lt;&gt;"", ISERR(_xlfn.NUMBERVALUE(DH326))), "El valor de cooperativa de trabajo debe ser un número válido. ", "")
)</f>
        <v/>
      </c>
      <c r="IR326" s="46">
        <f>IF($DS326,
IF( AND(DI326&lt;&gt;"", ISERR(_xlfn.NUMBERVALUE(DI326))), "El valor de embargo fiscal debe ser un número válido. ", "")
)</f>
        <v/>
      </c>
      <c r="IS326" s="46">
        <f>IF($DS326,
IF( AND(DJ326&lt;&gt;"", ISERR(_xlfn.NUMBERVALUE(DJ326))), "El valor de educación debe ser un número válido. ", "")
)</f>
        <v/>
      </c>
      <c r="IT326" s="46">
        <f>IF($DS326,
IF( AND(DK326&lt;&gt;"", ISERR(_xlfn.NUMBERVALUE(DK326))), "El valor de reintegro debe ser un número válido. ", "")
)</f>
        <v/>
      </c>
      <c r="IU326" s="46">
        <f>IF($DS326,
IF( AND(DL326&lt;&gt;"", ISERR(_xlfn.NUMBERVALUE(DL326))), "El valor de deuda debe ser un número válido. ", "")
)</f>
        <v/>
      </c>
      <c r="IV326" s="46">
        <f>IF($DS326,
IF( AND(DM326&lt;&gt;"", ISERR(_xlfn.NUMBERVALUE(DM326))), "El valor de otras deducciones debe ser un número válido. ", "")
)</f>
        <v/>
      </c>
      <c r="IW326" s="46">
        <f>IF($DS326,
IF(DN326="","Debes escribir el valor de los devengos totales. ",
IF( ISERR(_xlfn.NUMBERVALUE(DN326)), "El valor de los devengos totales debe ser un número válido. ", "")
)
)</f>
        <v/>
      </c>
      <c r="IX326" s="46">
        <f>IF($DS326,
IF(DO326="","Debes escribir el valor de las deducciones totales. ",
IF( ISERR(_xlfn.NUMBERVALUE(DO326)), "El valor de las deducciones totales debe ser un número válido. ", "")
)
)</f>
        <v/>
      </c>
      <c r="IY326" s="46">
        <f>IF($DS326,
IF(DP326="","Debes escribir el valor del salario total. ",
IF( ISERR(_xlfn.NUMBERVALUE(DP326)), "El valor del salario total debe ser un número válido. ", "")
)
)</f>
        <v/>
      </c>
    </row>
    <row r="327">
      <c r="B327" s="48" t="n">
        <v>315</v>
      </c>
      <c r="C327" s="61">
        <f>IF(AND(DS327,DP327&lt;&gt;""),
IF(DQ327="","OK","Error"),
""
)</f>
        <v/>
      </c>
      <c r="D327" s="53" t="n"/>
      <c r="E327" s="52" t="n"/>
      <c r="F327" s="112" t="n"/>
      <c r="G327" s="52" t="n"/>
      <c r="H327" s="53" t="n"/>
      <c r="I327" s="52" t="n"/>
      <c r="J327" s="52" t="n"/>
      <c r="K327" s="53" t="n"/>
      <c r="L327" s="55" t="n"/>
      <c r="M327" s="108" t="n"/>
      <c r="N327" s="56" t="n"/>
      <c r="O327" s="52" t="n"/>
      <c r="P327" s="52" t="n"/>
      <c r="Q327" s="52" t="n"/>
      <c r="R327" s="52" t="n"/>
      <c r="S327" s="52" t="n"/>
      <c r="T327" s="53" t="n"/>
      <c r="U327" s="52" t="n"/>
      <c r="V327" s="52" t="n"/>
      <c r="W327" s="55" t="n"/>
      <c r="X327" s="55" t="n"/>
      <c r="Y327" s="52" t="n"/>
      <c r="Z327" s="55" t="n"/>
      <c r="AA327" s="52" t="n"/>
      <c r="AB327" s="53" t="n"/>
      <c r="AC327" s="53" t="n"/>
      <c r="AD327" s="53" t="n"/>
      <c r="AE327" s="177" t="n"/>
      <c r="AF327" s="113" t="n"/>
      <c r="AG327" s="177" t="n"/>
      <c r="AH327" s="178" t="n"/>
      <c r="AI327" s="178" t="n"/>
      <c r="AJ327" s="178" t="n"/>
      <c r="AK327" s="114" t="n"/>
      <c r="AL327" s="178" t="n"/>
      <c r="AM327" s="114" t="n"/>
      <c r="AN327" s="178" t="n"/>
      <c r="AO327" s="114" t="n"/>
      <c r="AP327" s="178" t="n"/>
      <c r="AQ327" s="114" t="n"/>
      <c r="AR327" s="178" t="n"/>
      <c r="AS327" s="114" t="n"/>
      <c r="AT327" s="178" t="n"/>
      <c r="AU327" s="114" t="n"/>
      <c r="AV327" s="178" t="n"/>
      <c r="AW327" s="114" t="n"/>
      <c r="AX327" s="178" t="n"/>
      <c r="AY327" s="114" t="n"/>
      <c r="AZ327" s="178" t="n"/>
      <c r="BA327" s="114" t="n"/>
      <c r="BB327" s="178" t="n"/>
      <c r="BC327" s="114" t="n"/>
      <c r="BD327" s="178" t="n"/>
      <c r="BE327" s="178" t="n"/>
      <c r="BF327" s="178" t="n"/>
      <c r="BG327" s="59" t="n"/>
      <c r="BH327" s="178" t="n"/>
      <c r="BI327" s="114" t="n"/>
      <c r="BJ327" s="53" t="n"/>
      <c r="BK327" s="178" t="n"/>
      <c r="BL327" s="114" t="n"/>
      <c r="BM327" s="178" t="n"/>
      <c r="BN327" s="114" t="n"/>
      <c r="BO327" s="178" t="n"/>
      <c r="BP327" s="178" t="n"/>
      <c r="BQ327" s="178" t="n"/>
      <c r="BR327" s="178" t="n"/>
      <c r="BS327" s="178" t="n"/>
      <c r="BT327" s="178" t="n"/>
      <c r="BU327" s="178" t="n"/>
      <c r="BV327" s="178" t="n"/>
      <c r="BW327" s="178" t="n"/>
      <c r="BX327" s="178" t="n"/>
      <c r="BY327" s="178" t="n"/>
      <c r="BZ327" s="178" t="n"/>
      <c r="CA327" s="178" t="n"/>
      <c r="CB327" s="178" t="n"/>
      <c r="CC327" s="178" t="n"/>
      <c r="CD327" s="178" t="n"/>
      <c r="CE327" s="178" t="n"/>
      <c r="CF327" s="178" t="n"/>
      <c r="CG327" s="178" t="n"/>
      <c r="CH327" s="178" t="n"/>
      <c r="CI327" s="178" t="n"/>
      <c r="CJ327" s="178" t="n"/>
      <c r="CK327" s="53" t="n"/>
      <c r="CL327" s="178" t="n"/>
      <c r="CM327" s="178" t="n"/>
      <c r="CN327" s="60" t="n"/>
      <c r="CO327" s="177" t="n"/>
      <c r="CP327" s="178" t="n"/>
      <c r="CQ327" s="60" t="n"/>
      <c r="CR327" s="177" t="n"/>
      <c r="CS327" s="178" t="n"/>
      <c r="CT327" s="59" t="n"/>
      <c r="CU327" s="178" t="n"/>
      <c r="CV327" s="59" t="n"/>
      <c r="CW327" s="178" t="n"/>
      <c r="CX327" s="59" t="n"/>
      <c r="CY327" s="178" t="n"/>
      <c r="CZ327" s="178" t="n"/>
      <c r="DA327" s="178" t="n"/>
      <c r="DB327" s="53" t="n"/>
      <c r="DC327" s="178" t="n"/>
      <c r="DD327" s="178" t="n"/>
      <c r="DE327" s="178" t="n"/>
      <c r="DF327" s="178" t="n"/>
      <c r="DG327" s="178" t="n"/>
      <c r="DH327" s="178" t="n"/>
      <c r="DI327" s="178" t="n"/>
      <c r="DJ327" s="178" t="n"/>
      <c r="DK327" s="178" t="n"/>
      <c r="DL327" s="178" t="n"/>
      <c r="DM327" s="178" t="n"/>
      <c r="DN327" s="177" t="n"/>
      <c r="DO327" s="177" t="n"/>
      <c r="DP327" s="177" t="n"/>
      <c r="DQ327" s="76">
        <f>IF(AND(DS327,DP327&lt;&gt;""),
CONCATENATE(DT327,DU327,DV327,DW327,DX327,DY327,DZ327,EA327,EB327,EC327,ED327,EE327,EF327,EG327,EH327,EI327,EJ327,EK327,EL327,EM327,EN327,EO327,EP327,EQ327,ES327,ET327,EU327,EV327,EW327,EX327,EY327,EZ327,FA327,FC327,FD327,FF327,FG327,FI327,FJ327,FL327,FM327,FO327,FP327,FR327,FS327,FU327,FV327,FX327,FY327,GA327,GB327,GD327,GE327,GF327,GH327,GI327,GJ327,GL327,GM327,GN327,GP327,GQ327,GS327,GT327,GU327,GV327,GW327,GX327,GY327,GZ327,HA327,HB327,HC327,HD327,HE327,HF327,HG327,HH327,HI327,HJ327,HK327,HL327,HM327,HN327,HO327,HQ327,HR327,HS327,HT327,HU327,HV327,HW327,HX327,HY327,IA327,IB327,IC327,ID327,IF327,IG327,IH327,II327,IK327,IL327,IM327,IN327,IO327,IP327,IQ327,IR327,IS327,IT327,IU327,IV327,IW327,IX327,IY327,IZ327),
""
)</f>
        <v/>
      </c>
      <c r="DR327" s="53" t="n"/>
      <c r="DS327" s="46">
        <f>CONCATENATE(D327,$E327,$F327,$G327,H327,$I327,$J327,K327,$L327,$M327,N327,$O327,$P327,$Q327,$R327,$S327,T327,$U327,$V327,$W327,$X327,$Y327,$Z327,$AA327,AB327,AC327,AD327,$AE327,$AF327,$AG327,AH327,AI327,AJ327,AK327,AL327,AM327,AN327,AO327,AP327,AQ327,AR327,AS327,AT327,AU327,AV327,AW327,AX327,AY327,AZ327,BA327,BB327,BC327,BD327,BE327,BF327,BG327,BH327,BI327,BJ327,BK327,BL327,BM327,BN327,BO327,BP327,BQ327,BR327,BS327,BT327,BU327,BV327,BW327,BX327,BY327,BZ327,CA327,CB327,CC327,CD327,CE327,CF327,CG327,CH327,CI327,CJ327,CK327,CL327,CM327,$CN327,$CO327,CP327,$CQ327,$CR327,CS327,CT327,CU327,CV327,CW327,CX327,CY327,CZ327,DA327,DB327,DC327,DD327,DE327,DF327,DG327,DH327,DI327,DJ327,DK327,DL327,DM327,$DN327,$DO327,$DP327,DR327)&lt;&gt;""</f>
        <v/>
      </c>
      <c r="DT327" s="46">
        <f>IF(AND($DS327,$E$4&lt;&gt;""),
IF(LEFT($E$4,2) = "1.",
IF(D327&lt;&gt;"","El CUNE sólo se envía en operaciones de novedad o ajuste. ",""),
IF(D327="","Debes escribir un CUNE válido para realizar operaciones de novedad o ajuste. ","")),
""
)</f>
        <v/>
      </c>
      <c r="DU327" s="46">
        <f>IF($DS327,
IF(E327="","Debes seleccionar el tipo de documento del empleado. ",
IF(_xlfn.IFNA(VLOOKUP(E327,TIPO_DE_DOCUMENTO,1,FALSE),-1)=-1,"El tipo de documento no es válido (por favor seleccionarlo de la lista). ","")
)
)</f>
        <v/>
      </c>
      <c r="DV327" s="46">
        <f>IF($DS327,
IF(F327="","Debes escribir el número de documento del empleado. ","")
)</f>
        <v/>
      </c>
      <c r="DW327" s="46">
        <f>IF($DS327,
IF(G327="","Debes escribir el primer nombre del empleado. ","")
)</f>
        <v/>
      </c>
      <c r="DY327" s="46">
        <f>IF($DS327,
IF(I327="","Debes escribir el primer apellido del empleado. ","")
)</f>
        <v/>
      </c>
      <c r="DZ327" s="46">
        <f>IF($DS327,
IF(J327="","Debes escribir el segundo apellido del empleado. ","")
)</f>
        <v/>
      </c>
      <c r="EB327" s="46">
        <f>IF($DS327,
IF(L327="","Debes escribir la fecha de ingreso del empleado. ",
IF(ISERR(DATE(YEAR(L327),MONTH(L327),DAY(L327))), "El valor ingresado en fecha de ingreso no tiene un formato válido. ","")
)
)</f>
        <v/>
      </c>
      <c r="EC327" s="46">
        <f>IF($DS327,
IF(M327="","Debes escribir el tiempo laborado. ",
IF( IFERROR(INT(M327),1.1) &lt;&gt; IFERROR(_xlfn.NUMBERVALUE(M327),1), "El valor de los días trabajados debe ser un número entero. ", "")
)
)</f>
        <v/>
      </c>
      <c r="ED327" s="46">
        <f>IF($DS327,
IF( AND(N327&lt;&gt;"", ISERR(DATE(YEAR(N327),MONTH(N327),DAY(N327))) ), "El valor ingresado en fecha de ingreso no tiene un formato válido. ",
IF( AND(N327&lt;&gt;"", $E$6&lt;&gt;"", DATE(YEAR(N327), MONTH(N327), 1) &lt;&gt; IFERROR(DATE(MID($E$6, 1, 4), MID($E$6, 6, 2),1), "1/1/1900") ), "La fecha de retiro debe estar dentro del período liquidado. ", "")
)
)</f>
        <v/>
      </c>
      <c r="EE327" s="46">
        <f>IF($DS327,
IF(O327="","Debes seleccionar el tipo de trabajador. ",
IF(_xlfn.IFNA(VLOOKUP(O327,TIPO_DE_TRABAJADOR,1,FALSE),-1)=-1,"El tipo de trabajador no es válido (por favor seleccionarlo de la lista). ","")
)
)</f>
        <v/>
      </c>
      <c r="EF327" s="46">
        <f>IF($DS327,
IF(P327="","Debes seleccionar si es un trabajador dependiente pensionado por vejez. ",
IF(_xlfn.IFNA(VLOOKUP(P327,SUBTIPO_DE_TRABAJADOR,1,FALSE),-1)=-1,"El tipo de trabajador dependiente pensionado por vejez no es válido (por favor seleccionarlo de la lista). ","")
)
)</f>
        <v/>
      </c>
      <c r="EG327" s="46">
        <f>IF($DS327,
IF(Q327="","Debes seleccionar el tipo de contrato del trabajador. ",
IF(_xlfn.IFNA(VLOOKUP(Q327,TIPO_DE_CONTRATO,1,FALSE),-1)=-1,"El tipo de contrato del trabajador no es válido (por favor seleccionarlo de la lista). ","")
)
)</f>
        <v/>
      </c>
      <c r="EH327" s="46">
        <f>IF($DS327,
IF(R327="","Debes seleccionar si es un salario integral. ",
IF(_xlfn.IFNA(VLOOKUP(R327,SI_NO,1,FALSE),-1)=-1,"Valor no válido para salario integral (por favor seleccionarlo de la lista). ","")
)
)</f>
        <v/>
      </c>
      <c r="EI327" s="46">
        <f>IF($DS327,
IF(S327="","Debes seleccionar si el trabajador realiza actividades de riesgo. ",
IF(_xlfn.IFNA(VLOOKUP(S327,SI_NO,1,FALSE),-1)=-1,"Valor no válido para actividad de alto riesgo (por favor seleccionarlo de la lista). ","")
)
)</f>
        <v/>
      </c>
      <c r="EK327" s="46">
        <f>IF($DS327,
IF(U327="","Debes escribir el código del municipio de residencia del trabajador. ",
IF(_xlfn.IFNA(VLOOKUP(U327,MUNICIPIO,1,FALSE),-1)=-1,"El municipio de residencia del trabajador es inválido (por favor seleccionarlo de la lista). ","")
)
)</f>
        <v/>
      </c>
      <c r="EL327" s="46">
        <f>IF($DS327,
IF(V327="","Debes escribir el la dirección de residendia del trabajador. ","")
)</f>
        <v/>
      </c>
      <c r="EM327" s="46">
        <f>IF($DS327,
IF(W327="","Debes escribir la fecha de inicio de la liquidación. ",
IF(ISERR(DATE(YEAR(W327),MONTH(W327),DAY(W327))),"El valor ingresado en fecha de inicio de liquidación no tiene un formato válido. ",
IF( AND($E$6&lt;&gt;"", DATE(YEAR(W327), MONTH(W327), 1) &lt;&gt; IFERROR(DATE(MID($E$6, 1, 4), MID($E$6, 6, 2),1), "1/1/1900") ), "La fecha de inicio de la liquidación debe estar dentro del período liquidado. ", "")
)
)
)</f>
        <v/>
      </c>
      <c r="EN327" s="46">
        <f>IF($DS327,
IF(X327="","Debes escribir la fecha de fin de la liquidación. ",
IF(ISERR(DATE(YEAR(X327),MONTH(X327),DAY(X327))),"El valor ingresado en fecha de fin de liquidación no tiene un formato válido. ",
IF( AND($E$6&lt;&gt;"", DATE(YEAR(X327), MONTH(X327), 1) &lt;&gt; IFERROR(DATE(MID($E$6, 1, 4), MID($E$6, 6, 2),1), "1/1/1900") ), "La fecha de fin de la liquidación debe estar dentro del período liquidado. ", "")
)
)
)</f>
        <v/>
      </c>
      <c r="EO327" s="46">
        <f>IF($DS327,
IF(Y327="","Debes escribir la frecuencia de pago del trabajador. ",
IF(_xlfn.IFNA(VLOOKUP(Y327,PERÍODO_DE_NÓMINA,1,FALSE),-1)=-1,"La frecuencia de pago es inválida (por favor seleccionarlo de la lista). ","")
)
)</f>
        <v/>
      </c>
      <c r="EP327" s="46">
        <f>IF($DS327,
IF(Z327="","Debes escribir la fecha de pago. ",
IF(ISERR(DATE(YEAR(Z327),MONTH(Z327),DAY(Z327))), "El valor ingresado en fecha de pago no tiene un formato válido. ","")
)
)</f>
        <v/>
      </c>
      <c r="EQ327" s="46">
        <f>IF($DS327,
IF(AA327="","Debes escribir el medio de pago. ",
IF(_xlfn.IFNA(VLOOKUP(AA327,MEDIOS_DE_PAGO,1,FALSE),-1)=-1,"El medio de pago es inválido (por favor seleccionarlo de la lista). ","")
)
)</f>
        <v/>
      </c>
      <c r="ER327" s="46">
        <f>OR(AA327='Tablas '!$T$4,AA327='Tablas '!$T$7,AA327='Tablas '!$T$8,AA327='Tablas '!$T$11)</f>
        <v/>
      </c>
      <c r="ES327" s="46">
        <f>IF(AND($DS327,ER327),
IF(AB327="","Debes escribir la entidad bancaria. ",""),
""
)</f>
        <v/>
      </c>
      <c r="ET327" s="46">
        <f>IF(AND($DS327,ER327),
IF(AC327="","Debes escribir el tipo de cuenta bancaria. ",
IF(_xlfn.IFNA(VLOOKUP(AC327,TIPO_DE_CUENTA,1,FALSE),-1)=-1,"El tipo de cuenta bancaria es inválida (por favor seleccionarlo de la lista). ","")
),
""
)</f>
        <v/>
      </c>
      <c r="EU327" s="46">
        <f>IF(AND($DS327,ER327),
IF(AD327="","Debes escribir el número de cuenta bancaria. ",""),
""
)</f>
        <v/>
      </c>
      <c r="EV327" s="46">
        <f>IF($DS327,
IF(AE327="","Debes escribir el valor del sueldo básico. ",
IF( ISERR(_xlfn.NUMBERVALUE(AE327)), "El valor del sueldo básico debe ser un número válido. ", "")
)
)</f>
        <v/>
      </c>
      <c r="EW327" s="46">
        <f>IF($DS327,
IF(AF327="","Debes escribir el número de días trabajados. ",
IF( IFERROR(INT(AF327),1.1) &lt;&gt; IFERROR(_xlfn.NUMBERVALUE(AF327),1), "La cantidad de días trabajados debe ser un número entero. ", "")
)
)</f>
        <v/>
      </c>
      <c r="EX327" s="46">
        <f>IF($DS327,
IF(AG327="","Debes escribir el valor del sueldo trabajado. ",
IF( ISERR(_xlfn.NUMBERVALUE(AG327)), "El valor del sueldo trabajado debe ser un número válido. ", "")
)
)</f>
        <v/>
      </c>
      <c r="EY327" s="46">
        <f>IF($DS327,
IF( AND(AH327&lt;&gt;"", ISERR(_xlfn.NUMBERVALUE(AH327))), "El valor del auxilio de transporte debe ser un número válido. ", "")
)</f>
        <v/>
      </c>
      <c r="EZ327" s="46">
        <f>IF($DS327,
IF( AND(AI327&lt;&gt;"", ISERR(_xlfn.NUMBERVALUE(AI327))), "El valor de viáticos salariales debe ser un número válido. ", "")
)</f>
        <v/>
      </c>
      <c r="FA327" s="46">
        <f>IF($DS327,
IF( AND(AJ327&lt;&gt;"", ISERR(_xlfn.NUMBERVALUE(AJ327))), "El valor de viáticos NO salariales debe ser un número válido. ", "")
)</f>
        <v/>
      </c>
      <c r="FB327" s="46">
        <f>CONCATENATE(AK327,AL327)&lt;&gt;""</f>
        <v/>
      </c>
      <c r="FC327" s="46">
        <f>IF(AND($DS327,FB327),
IF(AK327="","Debes escribir el número de horas extras diurnas. ",
IF( IFERROR(INT(AK327),1.1) &lt;&gt; IFERROR(_xlfn.NUMBERVALUE(AK327),1), "La cantidad de horas extras diurnas debe ser un número entero. ", "")
),
""
)</f>
        <v/>
      </c>
      <c r="FD327" s="46">
        <f>IF(AND($DS327,FB327),
IF(AL327="","Debes escribir el valor de las horas extras diurnas. ",
IF( ISERR(_xlfn.NUMBERVALUE(AL327)), "El valor de las horas extras duirnas debe ser un número válido. ", "")
),
""
)</f>
        <v/>
      </c>
      <c r="FE327" s="46">
        <f>CONCATENATE(AM327,AN327)&lt;&gt;""</f>
        <v/>
      </c>
      <c r="FF327" s="46">
        <f>IF(AND($DS327,FE327),
IF(AM327="","Debes escribir el número de horas extras nocturnas. ",
IF( IFERROR(INT(AM327),1.1) &lt;&gt; IFERROR(_xlfn.NUMBERVALUE(AM327),1), "La cantidad de horas extras nocturnas debe ser un número entero. ", "")
),
""
)</f>
        <v/>
      </c>
      <c r="FG327" s="46">
        <f>IF(AND($DS327,FE327),
IF(AN327="","Debes escribir el valor de las horas extras nocturnas. ",
IF( ISERR(_xlfn.NUMBERVALUE(AN327)), "El valor de las horas extras nocturnas debe ser un número válido. ", "")
),
""
)</f>
        <v/>
      </c>
      <c r="FH327" s="46">
        <f>CONCATENATE(AO327,AP327)&lt;&gt;""</f>
        <v/>
      </c>
      <c r="FI327" s="46">
        <f>IF(AND($DS327,FH327),
IF(AO327="","Debes escribir el número de horas extras diurnas dominicales y festivas. ",
IF( IFERROR(INT(AO327),1.1) &lt;&gt; IFERROR(_xlfn.NUMBERVALUE(AO327),1), "La cantidad de horas extras diurnas dominicales y festivas debe ser un número entero. ", "")
),
""
)</f>
        <v/>
      </c>
      <c r="FJ327" s="46">
        <f>IF(AND($DS327,FH327),
IF(AP327="","Debes escribir el valor de las horas extras diurnas dominicales y festivas. ",
IF( ISERR(_xlfn.NUMBERVALUE(AP327)), "El valor de las horas extras diurnas dominicales y festivas debe ser un número válido. ", "")
),
""
)</f>
        <v/>
      </c>
      <c r="FK327" s="46">
        <f>CONCATENATE(AQ327,AR327)&lt;&gt;""</f>
        <v/>
      </c>
      <c r="FL327" s="46">
        <f>IF(AND($DS327,FK327),
IF(AQ327="","Debes escribir el número de horas extras nocturnas dominicales y festivas. ",
IF( IFERROR(INT(AQ327),1.1) &lt;&gt; IFERROR(_xlfn.NUMBERVALUE(AQ327),1), "La cantidad de horas extras nocturnas dominicales y festivas debe ser un número entero. ", "")
),
""
)</f>
        <v/>
      </c>
      <c r="FM327" s="46">
        <f>IF(AND($DS327,FK327),
IF(AR327="","Debes escribir el valor de las horas extras nocturnas dominicales y festivas. ",
IF( ISERR(_xlfn.NUMBERVALUE(AR327)), "El valor de las horas extras nocturnas dominicales y festivas debe ser un número válido. ", "")
),
""
)</f>
        <v/>
      </c>
      <c r="FN327" s="46">
        <f>CONCATENATE(AS327,AT327)&lt;&gt;""</f>
        <v/>
      </c>
      <c r="FO327" s="46">
        <f>IF(AND($DS327,FN327),
IF(AS327="","Debes escribir el número de horas recargo nocturno. ",
IF( IFERROR(INT(AS327),1.1) &lt;&gt; IFERROR(_xlfn.NUMBERVALUE(AS327),1), "La cantidad de horas recargo nocturno debe ser un número entero. ", "")
),
""
)</f>
        <v/>
      </c>
      <c r="FP327" s="46">
        <f>IF(AND($DS327,FN327),
IF(AT327="","Debes escribir el valor de las horas recargo nocturno. ",
IF( ISERR(_xlfn.NUMBERVALUE(AT327)), "El valor de las horas recargo nocturno debe ser un número válido. ", "")
),
""
)</f>
        <v/>
      </c>
      <c r="FQ327" s="46">
        <f>CONCATENATE(AU327,AV327)&lt;&gt;""</f>
        <v/>
      </c>
      <c r="FR327" s="46">
        <f>IF(AND($DS327,FQ327),
IF(AU327="","Debes escribir el número de horas recargo diurno dominical y festivo. ",
IF( IFERROR(INT(AU327),1.1) &lt;&gt; IFERROR(_xlfn.NUMBERVALUE(AU327),1), "La cantidad de horas recargo diurno dominical y festivo debe ser un número entero. ", "")
),
""
)</f>
        <v/>
      </c>
      <c r="FS327" s="46">
        <f>IF(AND($DS327,FQ327),
IF(AV327="","Debes escribir el valor de las horas recargo diurno dominical y festivo. ",
IF( ISERR(_xlfn.NUMBERVALUE(AV327)), "El valor de las horas recargo diurno dominical y festivo debe ser un número válido. ", "")
),
""
)</f>
        <v/>
      </c>
      <c r="FT327" s="46">
        <f>CONCATENATE(AW327,AX327)&lt;&gt;""</f>
        <v/>
      </c>
      <c r="FU327" s="46">
        <f>IF(AND($DS327,FT327),
IF(AW327="","Debes escribir el número de horas recargo nocturno dominical y festivo. ",
IF( IFERROR(INT(AW327),1.1) &lt;&gt; IFERROR(_xlfn.NUMBERVALUE(AW327),1), "La cantidad de horas recargo nocturno dominical y festivo debe ser un número entero. ", "")
),
""
)</f>
        <v/>
      </c>
      <c r="FV327" s="46">
        <f>IF(AND($DS327,FT327),
IF(AX327="","Debes escribir el valor de las horas recargo nocturno dominical y festivo. ",
IF( ISERR(_xlfn.NUMBERVALUE(AX327)), "El valor de las horas recargo nocturno dominical y festivo debe ser un número válido. ", "")
),
""
)</f>
        <v/>
      </c>
      <c r="FW327" s="46">
        <f>CONCATENATE(AY327,AZ327)&lt;&gt;""</f>
        <v/>
      </c>
      <c r="FX327" s="46">
        <f>IF(AND($DS327,FW327),
IF(AY327="","Debes escribir el número de días de vacaciones comunes. ",
IF( IFERROR(INT(AY327),1.1) &lt;&gt; IFERROR(_xlfn.NUMBERVALUE(AY327),1), "La cantidad de días de vacaciones comunes debe ser un número entero. ", "")
),
""
)</f>
        <v/>
      </c>
      <c r="FY327" s="46">
        <f>IF(AND($DS327,FW327),
IF(AZ327="","Debes escribir el valor de las vacaciones comunes. ",
IF( ISERR(_xlfn.NUMBERVALUE(AZ327)), "El valor de las vacaciones comunes debe ser un número válido. ", "")
),
""
)</f>
        <v/>
      </c>
      <c r="FZ327" s="46">
        <f>CONCATENATE(BA327,BB327)&lt;&gt;""</f>
        <v/>
      </c>
      <c r="GA327" s="46">
        <f>IF(AND($DS327,FZ327),
IF(BA327="","Debes escribir el número de días de vacaciones compensadas. ",
IF( IFERROR(INT(BA327),1.1) &lt;&gt; IFERROR(_xlfn.NUMBERVALUE(BA327),1), "La cantidad de días de vacaciones compensadas debe ser un número entero. ", "")
),
""
)</f>
        <v/>
      </c>
      <c r="GB327" s="46">
        <f>IF(AND($DS327,FZ327),
IF(BB327="","Debes escribir el valor de las vacaciones compensadas. ",
IF( ISERR(_xlfn.NUMBERVALUE(BB327)), "El valor de las vacaciones compensadas debe ser un número válido. ", "")
),
""
)</f>
        <v/>
      </c>
      <c r="GC327" s="46">
        <f>CONCATENATE(BC327,BD327)&lt;&gt;""</f>
        <v/>
      </c>
      <c r="GD327" s="46">
        <f>IF(AND($DS327,GC327),
IF(BC327="","Debes escribir el número de días de prima salarial. ",
IF( IFERROR(INT(BC327),1.1) &lt;&gt; IFERROR(_xlfn.NUMBERVALUE(BC327),1), "La cantidad de días de prima salarial debe ser un número entero. ", "")
),
""
)</f>
        <v/>
      </c>
      <c r="GE327" s="46">
        <f>IF(AND($DS327,GC327),
IF(BD327="","Debes escribir el valor de los días de prima salarial. ",
IF( ISERR(_xlfn.NUMBERVALUE(BD327)), "El valor de los días de prima salarial debe ser un número válido. ", "")
),
""
)</f>
        <v/>
      </c>
      <c r="GF327" s="46">
        <f>IF($DS327,
IF( AND(BE327&lt;&gt;"", ISERR(_xlfn.NUMBERVALUE(BE327))), "El valor de la prima NO saliarial debe ser un número válido. ", "")
)</f>
        <v/>
      </c>
      <c r="GG327" s="46">
        <f>CONCATENATE(BF327,BG327,BH327)&lt;&gt;""</f>
        <v/>
      </c>
      <c r="GH327" s="46">
        <f>IF(AND($DS327,GG327),
IF(BF327="","Debes escribir el valor de las cesantías. ",
IF( ISERR(_xlfn.NUMBERVALUE(BF327)), "El valor de las cesantías debe ser un número válido. ", "")
),
""
)</f>
        <v/>
      </c>
      <c r="GI327" s="46">
        <f>IF(AND($DS327,GG327),
IF(BG327="","Debes escribir el % de cesantías. ",
IF( ISERR(_xlfn.NUMBERVALUE(BG327)), "El % de cesantías debe ser un número válido. ", "")
),
""
)</f>
        <v/>
      </c>
      <c r="GJ327" s="46">
        <f>IF(AND($DS327,GG327),
IF(BH327="","Debes escribir el valor de intereses de cesantías. ",
IF( ISERR(_xlfn.NUMBERVALUE(BH327)), "El valor de intereses de cesantías debe ser un número válido. ", "")
),
""
)</f>
        <v/>
      </c>
      <c r="GK327" s="46">
        <f>CONCATENATE(BI327,BJ327,BK327)&lt;&gt;""</f>
        <v/>
      </c>
      <c r="GL327" s="46">
        <f>IF(AND($DS327,GK327),
IF(BI327="","Debes escribir el número de días de incapacidad. ",
IF( IFERROR(INT(BI327),1.1) &lt;&gt; IFERROR(_xlfn.NUMBERVALUE(BI327),1), "La cantidad de días de incapacidad debe ser un número entero. ", "")
),
""
)</f>
        <v/>
      </c>
      <c r="GM327" s="46">
        <f>IF(AND($DS327,GK327),
IF(BJ327="","Debes escribir el tipo de incapacidad. ",
IF(_xlfn.IFNA(VLOOKUP(BJ327,TIPO_DE_INCAPACIDAD,1,FALSE),-1)=-1,"El tipo de incapacidad es inválida (por favor seleccionarlo de la lista). ","")
),
""
)</f>
        <v/>
      </c>
      <c r="GN327" s="46">
        <f>IF(AND($DS327,GK327),
IF(BK327="","Debes escribir el valor de la incapacidad. ",
IF( ISERR(_xlfn.NUMBERVALUE(BK327)), "El valor de la incapacidad debe ser un número válido. ", "")
),
""
)</f>
        <v/>
      </c>
      <c r="GO327" s="46">
        <f>CONCATENATE(BL327,BM327)&lt;&gt;""</f>
        <v/>
      </c>
      <c r="GP327" s="46">
        <f>IF(AND($DS327,GO327),
IF(BL327="","Debes escribir el número de días de licencia de maternidad o paternidad. ",
IF( IFERROR(INT(BL327),1.1) &lt;&gt; IFERROR(_xlfn.NUMBERVALUE(BL327),1), "La cantidad de días de licencia de maternidad o paternidad debe ser un número entero. ", "")
),
""
)</f>
        <v/>
      </c>
      <c r="GQ327" s="46">
        <f>IF(AND($DS327,GO327),
IF(BM327="","Debes escribir el valor de la licencia de maternidad o paternidad. ",
IF( ISERR(_xlfn.NUMBERVALUE(BM327)), "El valor de la licencia de maternidad o paternidad debe ser un número válido. ", "")
),
""
)</f>
        <v/>
      </c>
      <c r="GR327" s="46">
        <f>CONCATENATE(BN327,BO327)&lt;&gt;""</f>
        <v/>
      </c>
      <c r="GS327" s="46">
        <f>IF(AND($DS327,GR327),
IF(BN327="","Debes escribir el número de días de licencia remunerada. ",
IF( IFERROR(INT(BN327),1.1) &lt;&gt; IFERROR(_xlfn.NUMBERVALUE(BN327),1), "La cantidad de días de licencia remunerada debe ser un número entero. ", "")
),
""
)</f>
        <v/>
      </c>
      <c r="GT327" s="46">
        <f>IF(AND($DS327,GR327),
IF(BO327="","Debes escribir el valor de la licencia remunerada. ",
IF( ISERR(_xlfn.NUMBERVALUE(BO327)), "El valor de la licencia remunerada debe ser un número válido. ", "")
),
""
)</f>
        <v/>
      </c>
      <c r="GU327" s="46">
        <f>IF($DS327,
IF( AND(BP327&lt;&gt;"", ISERR(_xlfn.NUMBERVALUE(BP327))), "El valor de la licencia NO remunerada debe ser un número válido. ", "")
)</f>
        <v/>
      </c>
      <c r="GV327" s="46">
        <f>IF($DS327,
IF( AND(BQ327&lt;&gt;"", ISERR(_xlfn.NUMBERVALUE(BQ327))), "El valor de auxilios salariales debe ser un número válido. ", "")
)</f>
        <v/>
      </c>
      <c r="GW327" s="46">
        <f>IF($DS327,
IF( AND(BR327&lt;&gt;"", ISERR(_xlfn.NUMBERVALUE(BR327))), "El valor de auxilios NO salariales debe ser un número válido. ", "")
)</f>
        <v/>
      </c>
      <c r="GX327" s="46">
        <f>IF($DS327,
IF( AND(BS327&lt;&gt;"", ISERR(_xlfn.NUMBERVALUE(BS327))), "El valor de bonos salariales debe ser un número válido. ", "")
)</f>
        <v/>
      </c>
      <c r="GY327" s="46">
        <f>IF($DS327,
IF( AND(BT327&lt;&gt;"", ISERR(_xlfn.NUMBERVALUE(BT327))), "El valor de bonos NO salariales debe ser un número válido. ", "")
)</f>
        <v/>
      </c>
      <c r="GZ327" s="46">
        <f>IF($DS327,
IF( AND(BU327&lt;&gt;"", ISERR(_xlfn.NUMBERVALUE(BU327))), "El valor de bonos salariales de alimentación debe ser un número válido. ", "")
)</f>
        <v/>
      </c>
      <c r="HA327" s="46">
        <f>IF($DS327,
IF( AND(BV327&lt;&gt;"", ISERR(_xlfn.NUMBERVALUE(BV327))), "El valor de bonos NO salariales de alimentación debe ser un número válido. ", "")
)</f>
        <v/>
      </c>
      <c r="HB327" s="46">
        <f>IF($DS327,
IF( AND(BW327&lt;&gt;"", ISERR(_xlfn.NUMBERVALUE(BW327))), "El valor de bonificaciones salariales debe ser un número válido. ", "")
)</f>
        <v/>
      </c>
      <c r="HC327" s="46">
        <f>IF($DS327,
IF( AND(BX327&lt;&gt;"", ISERR(_xlfn.NUMBERVALUE(BX327))), "El valor de bonificaciones NO salariales debe ser un número válido. ", "")
)</f>
        <v/>
      </c>
      <c r="HD327" s="46">
        <f>IF($DS327,
IF( AND(BY327&lt;&gt;"", ISERR(_xlfn.NUMBERVALUE(BY327))), "El valor de compensaciones ordinarias debe ser un número válido. ", "")
)</f>
        <v/>
      </c>
      <c r="HE327" s="46">
        <f>IF($DS327,
IF( AND(BZ327&lt;&gt;"", ISERR(_xlfn.NUMBERVALUE(BZ327))), "El valor de compensaciones extraordinarias debe ser un número válido. ", "")
)</f>
        <v/>
      </c>
      <c r="HF327" s="46">
        <f>IF($DS327,
IF( AND(CA327&lt;&gt;"", ISERR(_xlfn.NUMBERVALUE(CA327))), "El valor de comisiones debe ser un número válido. ", "")
)</f>
        <v/>
      </c>
      <c r="HG327" s="46">
        <f>IF($DS327,
IF( AND(CB327&lt;&gt;"", ISERR(_xlfn.NUMBERVALUE(CB327))), "El valor de ausencia por huega debe ser un número válido. ", "")
)</f>
        <v/>
      </c>
      <c r="HH327" s="46">
        <f>IF($DS327,
IF( AND(CC327&lt;&gt;"", ISERR(_xlfn.NUMBERVALUE(CC327))), "El valor de anticipos debe ser un número válido. ", "")
)</f>
        <v/>
      </c>
      <c r="HI327" s="46">
        <f>IF($DS327,
IF( AND(CD327&lt;&gt;"", ISERR(_xlfn.NUMBERVALUE(CD327))), "El valor de pagos a terceros debe ser un número válido. ", "")
)</f>
        <v/>
      </c>
      <c r="HJ327" s="46">
        <f>IF($DS327,
IF( AND(CE327&lt;&gt;"", ISERR(_xlfn.NUMBERVALUE(CE327))), "El valor de dotación debe ser un número válido. ", "")
)</f>
        <v/>
      </c>
      <c r="HK327" s="46">
        <f>IF($DS327,
IF( AND(CF327&lt;&gt;"", ISERR(_xlfn.NUMBERVALUE(CF327))), "El valor de apoyo sostenibilidad debe ser un número válido. ", "")
)</f>
        <v/>
      </c>
      <c r="HL327" s="46">
        <f>IF($DS327,
IF( AND(CG327&lt;&gt;"", ISERR(_xlfn.NUMBERVALUE(CG327))), "El valor de teletrabajo debe ser un número válido. ", "")
)</f>
        <v/>
      </c>
      <c r="HM327" s="46">
        <f>IF($DS327,
IF( AND(CH327&lt;&gt;"", ISERR(_xlfn.NUMBERVALUE(CH327))), "El valor de bonificación de retiro debe ser un número válido. ", "")
)</f>
        <v/>
      </c>
      <c r="HN327" s="46">
        <f>IF($DS327,
IF( AND(CI327&lt;&gt;"", ISERR(_xlfn.NUMBERVALUE(CI327))), "El valor de indemnización de retiro debe ser un número válido. ", "")
)</f>
        <v/>
      </c>
      <c r="HO327" s="46">
        <f>IF($DS327,
IF( AND(CJ327&lt;&gt;"", ISERR(_xlfn.NUMBERVALUE(CJ327))), "El valor de reintegros debe ser un número válido. ", "")
)</f>
        <v/>
      </c>
      <c r="HP327" s="46">
        <f>CONCATENATE(CK327,CL327,CM327)&lt;&gt;""</f>
        <v/>
      </c>
      <c r="HQ327" s="46">
        <f>IF(AND($DS327,HP327),
IF(CK327="","Debes escribir la descripción de otro concepto no categorizado. ",""),
""
)</f>
        <v/>
      </c>
      <c r="HR327" s="46">
        <f>IF(AND($DS327,HP327),
IF(CONCATENATE(CL327,CM327)="","Debes escribir al menos un valor de concepto no categorizado (salarial o no salarial). ",
IF(ISERR(_xlfn.NUMBERVALUE(CL327)),"El valor salarial concepto no categorizado debe ser un número válido. ","")
),
""
)</f>
        <v/>
      </c>
      <c r="HS327" s="46">
        <f>IF(AND($DS327,HP327),
IF(CONCATENATE(CL327,CM327)="","Debes escribir al menos un valor de concepto no categorizado (salarial o no salarial). ",
IF(ISERR(_xlfn.NUMBERVALUE(CM327)),"El valor NO salarial concepto no categorizado debe ser un número válido. ","")
),
""
)</f>
        <v/>
      </c>
      <c r="HT327" s="46">
        <f>IF($DS327,
IF(CN327="","Debes escribir el porcentaje del aporte a salud. ",
IF( ISERR(_xlfn.NUMBERVALUE(CN327)), "El valor del porcentaje del aporte a salud debe ser un número válido. ", "")
)
)</f>
        <v/>
      </c>
      <c r="HU327" s="46">
        <f>IF($DS327,
IF(CO327="","Debes escribir el valor del aporte a salud. ",
IF( ISERR(_xlfn.NUMBERVALUE(CO327)), "El valor del aporte a salud debe ser un número válido. ", "")
)
)</f>
        <v/>
      </c>
      <c r="HV327" s="46">
        <f>IF($DS327,
IF( AND(CP327&lt;&gt;"", ISERR(_xlfn.NUMBERVALUE(CP327))), "El valor plan complementario debe ser un número válido. ", "")
)</f>
        <v/>
      </c>
      <c r="HW327" s="46">
        <f>IF($DS327,
IF(CQ327="","Debes escribir el porcentaje del aporte a pensión. ",
IF( ISERR(_xlfn.NUMBERVALUE(CQ327)), "El valor del porcentaje del aporte a pensión debe ser un número válido. ", "")
)
)</f>
        <v/>
      </c>
      <c r="HX327" s="46">
        <f>IF($DS327,
IF(CR327="","Debes escribir el valor del aporte a pensión. ",
IF( ISERR(_xlfn.NUMBERVALUE(CR327)), "El valor del aporte a salud debe ser un número válido. ", "")
)
)</f>
        <v/>
      </c>
      <c r="HY327" s="46">
        <f>IF($DS327,
IF( AND(CS327&lt;&gt;"", ISERR(_xlfn.NUMBERVALUE(CS327))), "El valor pensión voluntaria debe ser un número válido. ", "")
)</f>
        <v/>
      </c>
      <c r="HZ327" s="46">
        <f>CONCATENATE(CT327,CU327,CV327,CW327)&lt;&gt;""</f>
        <v/>
      </c>
      <c r="IA327" s="46">
        <f>IF(AND($DS327,HZ327),
IF(CT327="","Debes escribir el % del fondo de seguridad pensional. ",
IF( ISERR(_xlfn.NUMBERVALUE(CT327)), "El % del fondo de seguridad debe ser un número válido. ", "")
),
""
)</f>
        <v/>
      </c>
      <c r="IB327" s="46">
        <f>IF(AND($DS327,HZ327),
IF(CU327="","Debes escribir el valor del aporte al fondo de solidaridad pensional. ",
IF( ISERR(_xlfn.NUMBERVALUE(CU327)), "El valor del aporte al fondo de solidaridad pensional debe ser un número válido. ", "")
),
""
)</f>
        <v/>
      </c>
      <c r="IC327" s="46">
        <f>IF(AND($DS327,HZ327),
IF(CV327="","Debes escribir el % del fondo de subsistencia. ",
IF( ISERR(_xlfn.NUMBERVALUE(CV327)), "El % del fondo de subsistencia debe ser un número válido. ", "")
),
""
)</f>
        <v/>
      </c>
      <c r="ID327" s="46">
        <f>IF(AND($DS327,HZ327),
IF(CW327="","Debes escribir el valor del fondo de subsistencia. ",
IF( ISERR(_xlfn.NUMBERVALUE(CW327)), "El valor del fondo de subsistencia debe ser un número válido. ", "")
),
""
)</f>
        <v/>
      </c>
      <c r="IE327" s="46">
        <f>CONCATENATE(CX327,CY327)&lt;&gt;""</f>
        <v/>
      </c>
      <c r="IF327" s="46">
        <f>IF(AND($DS327,IE327),
IF(CX327="","Debes escribir el % de sindicato. ",
IF( ISERR(_xlfn.NUMBERVALUE(CX327)), "El % de sindicato debe ser un número válido. ", "")
),
""
)</f>
        <v/>
      </c>
      <c r="IG327" s="46">
        <f>IF(AND($DS327,IE327),
IF(CY327="","Debes escribir el valor del sindicato. ",
IF( ISERR(_xlfn.NUMBERVALUE(CY327)), "El valor del sindicato debe ser un número válido. ", "")
),
""
)</f>
        <v/>
      </c>
      <c r="IH327" s="46">
        <f>IF($DS327,
IF( AND(CZ327&lt;&gt;"", ISERR(_xlfn.NUMBERVALUE(CZ327))), "El valor de sanción pública debe ser un número válido. ", "")
)</f>
        <v/>
      </c>
      <c r="II327" s="46">
        <f>IF($DS327,
IF( AND(DA327&lt;&gt;"", ISERR(_xlfn.NUMBERVALUE(DA327))), "El valor de sanción privada debe ser un número válido. ", "")
)</f>
        <v/>
      </c>
      <c r="IJ327" s="46">
        <f>CONCATENATE(DB327,DC327)&lt;&gt;""</f>
        <v/>
      </c>
      <c r="IK327" s="46">
        <f>IF(AND($DS327,IJ327),
IF(DB327="","Debes escribir la descripción de libranza. ",""),
""
)</f>
        <v/>
      </c>
      <c r="IL327" s="46">
        <f>IF(AND($DS327,IJ327),
IF(DC327="","Debes escribir la cuota libranza. ",
IF(ISERR(_xlfn.NUMBERVALUE(DC327)),"El valor de la cuota libranza debe ser un número válido. ","")
),
""
)</f>
        <v/>
      </c>
      <c r="IM327" s="46">
        <f>IF($DS327,
IF( AND(DD327&lt;&gt;"", ISERR(_xlfn.NUMBERVALUE(DD327))), "El valor de pagos a terceros debe ser un número válido. ", "")
)</f>
        <v/>
      </c>
      <c r="IN327" s="46">
        <f>IF($DS327,
IF( AND(DE327&lt;&gt;"", ISERR(_xlfn.NUMBERVALUE(DE327))), "El valor de anticipos debe ser un número válido. ", "")
)</f>
        <v/>
      </c>
      <c r="IO327" s="46">
        <f>IF($DS327,
IF( AND(DF327&lt;&gt;"", ISERR(_xlfn.NUMBERVALUE(DF327))), "El valor de AFC debe ser un número válido. ", "")
)</f>
        <v/>
      </c>
      <c r="IP327" s="46">
        <f>IF($DS327,
IF( AND(DG327&lt;&gt;"", ISERR(_xlfn.NUMBERVALUE(DG327))), "El valor de rete-fuente debe ser un número válido. ", "")
)</f>
        <v/>
      </c>
      <c r="IQ327" s="46">
        <f>IF($DS327,
IF( AND(DH327&lt;&gt;"", ISERR(_xlfn.NUMBERVALUE(DH327))), "El valor de cooperativa de trabajo debe ser un número válido. ", "")
)</f>
        <v/>
      </c>
      <c r="IR327" s="46">
        <f>IF($DS327,
IF( AND(DI327&lt;&gt;"", ISERR(_xlfn.NUMBERVALUE(DI327))), "El valor de embargo fiscal debe ser un número válido. ", "")
)</f>
        <v/>
      </c>
      <c r="IS327" s="46">
        <f>IF($DS327,
IF( AND(DJ327&lt;&gt;"", ISERR(_xlfn.NUMBERVALUE(DJ327))), "El valor de educación debe ser un número válido. ", "")
)</f>
        <v/>
      </c>
      <c r="IT327" s="46">
        <f>IF($DS327,
IF( AND(DK327&lt;&gt;"", ISERR(_xlfn.NUMBERVALUE(DK327))), "El valor de reintegro debe ser un número válido. ", "")
)</f>
        <v/>
      </c>
      <c r="IU327" s="46">
        <f>IF($DS327,
IF( AND(DL327&lt;&gt;"", ISERR(_xlfn.NUMBERVALUE(DL327))), "El valor de deuda debe ser un número válido. ", "")
)</f>
        <v/>
      </c>
      <c r="IV327" s="46">
        <f>IF($DS327,
IF( AND(DM327&lt;&gt;"", ISERR(_xlfn.NUMBERVALUE(DM327))), "El valor de otras deducciones debe ser un número válido. ", "")
)</f>
        <v/>
      </c>
      <c r="IW327" s="46">
        <f>IF($DS327,
IF(DN327="","Debes escribir el valor de los devengos totales. ",
IF( ISERR(_xlfn.NUMBERVALUE(DN327)), "El valor de los devengos totales debe ser un número válido. ", "")
)
)</f>
        <v/>
      </c>
      <c r="IX327" s="46">
        <f>IF($DS327,
IF(DO327="","Debes escribir el valor de las deducciones totales. ",
IF( ISERR(_xlfn.NUMBERVALUE(DO327)), "El valor de las deducciones totales debe ser un número válido. ", "")
)
)</f>
        <v/>
      </c>
      <c r="IY327" s="46">
        <f>IF($DS327,
IF(DP327="","Debes escribir el valor del salario total. ",
IF( ISERR(_xlfn.NUMBERVALUE(DP327)), "El valor del salario total debe ser un número válido. ", "")
)
)</f>
        <v/>
      </c>
    </row>
    <row r="328">
      <c r="B328" s="48" t="n">
        <v>316</v>
      </c>
      <c r="C328" s="61">
        <f>IF(AND(DS328,DP328&lt;&gt;""),
IF(DQ328="","OK","Error"),
""
)</f>
        <v/>
      </c>
      <c r="D328" s="53" t="n"/>
      <c r="E328" s="52" t="n"/>
      <c r="F328" s="112" t="n"/>
      <c r="G328" s="52" t="n"/>
      <c r="H328" s="53" t="n"/>
      <c r="I328" s="52" t="n"/>
      <c r="J328" s="52" t="n"/>
      <c r="K328" s="53" t="n"/>
      <c r="L328" s="55" t="n"/>
      <c r="M328" s="108" t="n"/>
      <c r="N328" s="56" t="n"/>
      <c r="O328" s="52" t="n"/>
      <c r="P328" s="52" t="n"/>
      <c r="Q328" s="52" t="n"/>
      <c r="R328" s="52" t="n"/>
      <c r="S328" s="52" t="n"/>
      <c r="T328" s="53" t="n"/>
      <c r="U328" s="52" t="n"/>
      <c r="V328" s="52" t="n"/>
      <c r="W328" s="55" t="n"/>
      <c r="X328" s="55" t="n"/>
      <c r="Y328" s="52" t="n"/>
      <c r="Z328" s="55" t="n"/>
      <c r="AA328" s="52" t="n"/>
      <c r="AB328" s="53" t="n"/>
      <c r="AC328" s="53" t="n"/>
      <c r="AD328" s="53" t="n"/>
      <c r="AE328" s="177" t="n"/>
      <c r="AF328" s="113" t="n"/>
      <c r="AG328" s="177" t="n"/>
      <c r="AH328" s="178" t="n"/>
      <c r="AI328" s="178" t="n"/>
      <c r="AJ328" s="178" t="n"/>
      <c r="AK328" s="114" t="n"/>
      <c r="AL328" s="178" t="n"/>
      <c r="AM328" s="114" t="n"/>
      <c r="AN328" s="178" t="n"/>
      <c r="AO328" s="114" t="n"/>
      <c r="AP328" s="178" t="n"/>
      <c r="AQ328" s="114" t="n"/>
      <c r="AR328" s="178" t="n"/>
      <c r="AS328" s="114" t="n"/>
      <c r="AT328" s="178" t="n"/>
      <c r="AU328" s="114" t="n"/>
      <c r="AV328" s="178" t="n"/>
      <c r="AW328" s="114" t="n"/>
      <c r="AX328" s="178" t="n"/>
      <c r="AY328" s="114" t="n"/>
      <c r="AZ328" s="178" t="n"/>
      <c r="BA328" s="114" t="n"/>
      <c r="BB328" s="178" t="n"/>
      <c r="BC328" s="114" t="n"/>
      <c r="BD328" s="178" t="n"/>
      <c r="BE328" s="178" t="n"/>
      <c r="BF328" s="178" t="n"/>
      <c r="BG328" s="59" t="n"/>
      <c r="BH328" s="178" t="n"/>
      <c r="BI328" s="114" t="n"/>
      <c r="BJ328" s="53" t="n"/>
      <c r="BK328" s="178" t="n"/>
      <c r="BL328" s="114" t="n"/>
      <c r="BM328" s="178" t="n"/>
      <c r="BN328" s="114" t="n"/>
      <c r="BO328" s="178" t="n"/>
      <c r="BP328" s="178" t="n"/>
      <c r="BQ328" s="178" t="n"/>
      <c r="BR328" s="178" t="n"/>
      <c r="BS328" s="178" t="n"/>
      <c r="BT328" s="178" t="n"/>
      <c r="BU328" s="178" t="n"/>
      <c r="BV328" s="178" t="n"/>
      <c r="BW328" s="178" t="n"/>
      <c r="BX328" s="178" t="n"/>
      <c r="BY328" s="178" t="n"/>
      <c r="BZ328" s="178" t="n"/>
      <c r="CA328" s="178" t="n"/>
      <c r="CB328" s="178" t="n"/>
      <c r="CC328" s="178" t="n"/>
      <c r="CD328" s="178" t="n"/>
      <c r="CE328" s="178" t="n"/>
      <c r="CF328" s="178" t="n"/>
      <c r="CG328" s="178" t="n"/>
      <c r="CH328" s="178" t="n"/>
      <c r="CI328" s="178" t="n"/>
      <c r="CJ328" s="178" t="n"/>
      <c r="CK328" s="53" t="n"/>
      <c r="CL328" s="178" t="n"/>
      <c r="CM328" s="178" t="n"/>
      <c r="CN328" s="60" t="n"/>
      <c r="CO328" s="177" t="n"/>
      <c r="CP328" s="178" t="n"/>
      <c r="CQ328" s="60" t="n"/>
      <c r="CR328" s="177" t="n"/>
      <c r="CS328" s="178" t="n"/>
      <c r="CT328" s="59" t="n"/>
      <c r="CU328" s="178" t="n"/>
      <c r="CV328" s="59" t="n"/>
      <c r="CW328" s="178" t="n"/>
      <c r="CX328" s="59" t="n"/>
      <c r="CY328" s="178" t="n"/>
      <c r="CZ328" s="178" t="n"/>
      <c r="DA328" s="178" t="n"/>
      <c r="DB328" s="53" t="n"/>
      <c r="DC328" s="178" t="n"/>
      <c r="DD328" s="178" t="n"/>
      <c r="DE328" s="178" t="n"/>
      <c r="DF328" s="178" t="n"/>
      <c r="DG328" s="178" t="n"/>
      <c r="DH328" s="178" t="n"/>
      <c r="DI328" s="178" t="n"/>
      <c r="DJ328" s="178" t="n"/>
      <c r="DK328" s="178" t="n"/>
      <c r="DL328" s="178" t="n"/>
      <c r="DM328" s="178" t="n"/>
      <c r="DN328" s="177" t="n"/>
      <c r="DO328" s="177" t="n"/>
      <c r="DP328" s="177" t="n"/>
      <c r="DQ328" s="76">
        <f>IF(AND(DS328,DP328&lt;&gt;""),
CONCATENATE(DT328,DU328,DV328,DW328,DX328,DY328,DZ328,EA328,EB328,EC328,ED328,EE328,EF328,EG328,EH328,EI328,EJ328,EK328,EL328,EM328,EN328,EO328,EP328,EQ328,ES328,ET328,EU328,EV328,EW328,EX328,EY328,EZ328,FA328,FC328,FD328,FF328,FG328,FI328,FJ328,FL328,FM328,FO328,FP328,FR328,FS328,FU328,FV328,FX328,FY328,GA328,GB328,GD328,GE328,GF328,GH328,GI328,GJ328,GL328,GM328,GN328,GP328,GQ328,GS328,GT328,GU328,GV328,GW328,GX328,GY328,GZ328,HA328,HB328,HC328,HD328,HE328,HF328,HG328,HH328,HI328,HJ328,HK328,HL328,HM328,HN328,HO328,HQ328,HR328,HS328,HT328,HU328,HV328,HW328,HX328,HY328,IA328,IB328,IC328,ID328,IF328,IG328,IH328,II328,IK328,IL328,IM328,IN328,IO328,IP328,IQ328,IR328,IS328,IT328,IU328,IV328,IW328,IX328,IY328,IZ328),
""
)</f>
        <v/>
      </c>
      <c r="DR328" s="53" t="n"/>
      <c r="DS328" s="46">
        <f>CONCATENATE(D328,$E328,$F328,$G328,H328,$I328,$J328,K328,$L328,$M328,N328,$O328,$P328,$Q328,$R328,$S328,T328,$U328,$V328,$W328,$X328,$Y328,$Z328,$AA328,AB328,AC328,AD328,$AE328,$AF328,$AG328,AH328,AI328,AJ328,AK328,AL328,AM328,AN328,AO328,AP328,AQ328,AR328,AS328,AT328,AU328,AV328,AW328,AX328,AY328,AZ328,BA328,BB328,BC328,BD328,BE328,BF328,BG328,BH328,BI328,BJ328,BK328,BL328,BM328,BN328,BO328,BP328,BQ328,BR328,BS328,BT328,BU328,BV328,BW328,BX328,BY328,BZ328,CA328,CB328,CC328,CD328,CE328,CF328,CG328,CH328,CI328,CJ328,CK328,CL328,CM328,$CN328,$CO328,CP328,$CQ328,$CR328,CS328,CT328,CU328,CV328,CW328,CX328,CY328,CZ328,DA328,DB328,DC328,DD328,DE328,DF328,DG328,DH328,DI328,DJ328,DK328,DL328,DM328,$DN328,$DO328,$DP328,DR328)&lt;&gt;""</f>
        <v/>
      </c>
      <c r="DT328" s="46">
        <f>IF(AND($DS328,$E$4&lt;&gt;""),
IF(LEFT($E$4,2) = "1.",
IF(D328&lt;&gt;"","El CUNE sólo se envía en operaciones de novedad o ajuste. ",""),
IF(D328="","Debes escribir un CUNE válido para realizar operaciones de novedad o ajuste. ","")),
""
)</f>
        <v/>
      </c>
      <c r="DU328" s="46">
        <f>IF($DS328,
IF(E328="","Debes seleccionar el tipo de documento del empleado. ",
IF(_xlfn.IFNA(VLOOKUP(E328,TIPO_DE_DOCUMENTO,1,FALSE),-1)=-1,"El tipo de documento no es válido (por favor seleccionarlo de la lista). ","")
)
)</f>
        <v/>
      </c>
      <c r="DV328" s="46">
        <f>IF($DS328,
IF(F328="","Debes escribir el número de documento del empleado. ","")
)</f>
        <v/>
      </c>
      <c r="DW328" s="46">
        <f>IF($DS328,
IF(G328="","Debes escribir el primer nombre del empleado. ","")
)</f>
        <v/>
      </c>
      <c r="DY328" s="46">
        <f>IF($DS328,
IF(I328="","Debes escribir el primer apellido del empleado. ","")
)</f>
        <v/>
      </c>
      <c r="DZ328" s="46">
        <f>IF($DS328,
IF(J328="","Debes escribir el segundo apellido del empleado. ","")
)</f>
        <v/>
      </c>
      <c r="EB328" s="46">
        <f>IF($DS328,
IF(L328="","Debes escribir la fecha de ingreso del empleado. ",
IF(ISERR(DATE(YEAR(L328),MONTH(L328),DAY(L328))), "El valor ingresado en fecha de ingreso no tiene un formato válido. ","")
)
)</f>
        <v/>
      </c>
      <c r="EC328" s="46">
        <f>IF($DS328,
IF(M328="","Debes escribir el tiempo laborado. ",
IF( IFERROR(INT(M328),1.1) &lt;&gt; IFERROR(_xlfn.NUMBERVALUE(M328),1), "El valor de los días trabajados debe ser un número entero. ", "")
)
)</f>
        <v/>
      </c>
      <c r="ED328" s="46">
        <f>IF($DS328,
IF( AND(N328&lt;&gt;"", ISERR(DATE(YEAR(N328),MONTH(N328),DAY(N328))) ), "El valor ingresado en fecha de ingreso no tiene un formato válido. ",
IF( AND(N328&lt;&gt;"", $E$6&lt;&gt;"", DATE(YEAR(N328), MONTH(N328), 1) &lt;&gt; IFERROR(DATE(MID($E$6, 1, 4), MID($E$6, 6, 2),1), "1/1/1900") ), "La fecha de retiro debe estar dentro del período liquidado. ", "")
)
)</f>
        <v/>
      </c>
      <c r="EE328" s="46">
        <f>IF($DS328,
IF(O328="","Debes seleccionar el tipo de trabajador. ",
IF(_xlfn.IFNA(VLOOKUP(O328,TIPO_DE_TRABAJADOR,1,FALSE),-1)=-1,"El tipo de trabajador no es válido (por favor seleccionarlo de la lista). ","")
)
)</f>
        <v/>
      </c>
      <c r="EF328" s="46">
        <f>IF($DS328,
IF(P328="","Debes seleccionar si es un trabajador dependiente pensionado por vejez. ",
IF(_xlfn.IFNA(VLOOKUP(P328,SUBTIPO_DE_TRABAJADOR,1,FALSE),-1)=-1,"El tipo de trabajador dependiente pensionado por vejez no es válido (por favor seleccionarlo de la lista). ","")
)
)</f>
        <v/>
      </c>
      <c r="EG328" s="46">
        <f>IF($DS328,
IF(Q328="","Debes seleccionar el tipo de contrato del trabajador. ",
IF(_xlfn.IFNA(VLOOKUP(Q328,TIPO_DE_CONTRATO,1,FALSE),-1)=-1,"El tipo de contrato del trabajador no es válido (por favor seleccionarlo de la lista). ","")
)
)</f>
        <v/>
      </c>
      <c r="EH328" s="46">
        <f>IF($DS328,
IF(R328="","Debes seleccionar si es un salario integral. ",
IF(_xlfn.IFNA(VLOOKUP(R328,SI_NO,1,FALSE),-1)=-1,"Valor no válido para salario integral (por favor seleccionarlo de la lista). ","")
)
)</f>
        <v/>
      </c>
      <c r="EI328" s="46">
        <f>IF($DS328,
IF(S328="","Debes seleccionar si el trabajador realiza actividades de riesgo. ",
IF(_xlfn.IFNA(VLOOKUP(S328,SI_NO,1,FALSE),-1)=-1,"Valor no válido para actividad de alto riesgo (por favor seleccionarlo de la lista). ","")
)
)</f>
        <v/>
      </c>
      <c r="EK328" s="46">
        <f>IF($DS328,
IF(U328="","Debes escribir el código del municipio de residencia del trabajador. ",
IF(_xlfn.IFNA(VLOOKUP(U328,MUNICIPIO,1,FALSE),-1)=-1,"El municipio de residencia del trabajador es inválido (por favor seleccionarlo de la lista). ","")
)
)</f>
        <v/>
      </c>
      <c r="EL328" s="46">
        <f>IF($DS328,
IF(V328="","Debes escribir el la dirección de residendia del trabajador. ","")
)</f>
        <v/>
      </c>
      <c r="EM328" s="46">
        <f>IF($DS328,
IF(W328="","Debes escribir la fecha de inicio de la liquidación. ",
IF(ISERR(DATE(YEAR(W328),MONTH(W328),DAY(W328))),"El valor ingresado en fecha de inicio de liquidación no tiene un formato válido. ",
IF( AND($E$6&lt;&gt;"", DATE(YEAR(W328), MONTH(W328), 1) &lt;&gt; IFERROR(DATE(MID($E$6, 1, 4), MID($E$6, 6, 2),1), "1/1/1900") ), "La fecha de inicio de la liquidación debe estar dentro del período liquidado. ", "")
)
)
)</f>
        <v/>
      </c>
      <c r="EN328" s="46">
        <f>IF($DS328,
IF(X328="","Debes escribir la fecha de fin de la liquidación. ",
IF(ISERR(DATE(YEAR(X328),MONTH(X328),DAY(X328))),"El valor ingresado en fecha de fin de liquidación no tiene un formato válido. ",
IF( AND($E$6&lt;&gt;"", DATE(YEAR(X328), MONTH(X328), 1) &lt;&gt; IFERROR(DATE(MID($E$6, 1, 4), MID($E$6, 6, 2),1), "1/1/1900") ), "La fecha de fin de la liquidación debe estar dentro del período liquidado. ", "")
)
)
)</f>
        <v/>
      </c>
      <c r="EO328" s="46">
        <f>IF($DS328,
IF(Y328="","Debes escribir la frecuencia de pago del trabajador. ",
IF(_xlfn.IFNA(VLOOKUP(Y328,PERÍODO_DE_NÓMINA,1,FALSE),-1)=-1,"La frecuencia de pago es inválida (por favor seleccionarlo de la lista). ","")
)
)</f>
        <v/>
      </c>
      <c r="EP328" s="46">
        <f>IF($DS328,
IF(Z328="","Debes escribir la fecha de pago. ",
IF(ISERR(DATE(YEAR(Z328),MONTH(Z328),DAY(Z328))), "El valor ingresado en fecha de pago no tiene un formato válido. ","")
)
)</f>
        <v/>
      </c>
      <c r="EQ328" s="46">
        <f>IF($DS328,
IF(AA328="","Debes escribir el medio de pago. ",
IF(_xlfn.IFNA(VLOOKUP(AA328,MEDIOS_DE_PAGO,1,FALSE),-1)=-1,"El medio de pago es inválido (por favor seleccionarlo de la lista). ","")
)
)</f>
        <v/>
      </c>
      <c r="ER328" s="46">
        <f>OR(AA328='Tablas '!$T$4,AA328='Tablas '!$T$7,AA328='Tablas '!$T$8,AA328='Tablas '!$T$11)</f>
        <v/>
      </c>
      <c r="ES328" s="46">
        <f>IF(AND($DS328,ER328),
IF(AB328="","Debes escribir la entidad bancaria. ",""),
""
)</f>
        <v/>
      </c>
      <c r="ET328" s="46">
        <f>IF(AND($DS328,ER328),
IF(AC328="","Debes escribir el tipo de cuenta bancaria. ",
IF(_xlfn.IFNA(VLOOKUP(AC328,TIPO_DE_CUENTA,1,FALSE),-1)=-1,"El tipo de cuenta bancaria es inválida (por favor seleccionarlo de la lista). ","")
),
""
)</f>
        <v/>
      </c>
      <c r="EU328" s="46">
        <f>IF(AND($DS328,ER328),
IF(AD328="","Debes escribir el número de cuenta bancaria. ",""),
""
)</f>
        <v/>
      </c>
      <c r="EV328" s="46">
        <f>IF($DS328,
IF(AE328="","Debes escribir el valor del sueldo básico. ",
IF( ISERR(_xlfn.NUMBERVALUE(AE328)), "El valor del sueldo básico debe ser un número válido. ", "")
)
)</f>
        <v/>
      </c>
      <c r="EW328" s="46">
        <f>IF($DS328,
IF(AF328="","Debes escribir el número de días trabajados. ",
IF( IFERROR(INT(AF328),1.1) &lt;&gt; IFERROR(_xlfn.NUMBERVALUE(AF328),1), "La cantidad de días trabajados debe ser un número entero. ", "")
)
)</f>
        <v/>
      </c>
      <c r="EX328" s="46">
        <f>IF($DS328,
IF(AG328="","Debes escribir el valor del sueldo trabajado. ",
IF( ISERR(_xlfn.NUMBERVALUE(AG328)), "El valor del sueldo trabajado debe ser un número válido. ", "")
)
)</f>
        <v/>
      </c>
      <c r="EY328" s="46">
        <f>IF($DS328,
IF( AND(AH328&lt;&gt;"", ISERR(_xlfn.NUMBERVALUE(AH328))), "El valor del auxilio de transporte debe ser un número válido. ", "")
)</f>
        <v/>
      </c>
      <c r="EZ328" s="46">
        <f>IF($DS328,
IF( AND(AI328&lt;&gt;"", ISERR(_xlfn.NUMBERVALUE(AI328))), "El valor de viáticos salariales debe ser un número válido. ", "")
)</f>
        <v/>
      </c>
      <c r="FA328" s="46">
        <f>IF($DS328,
IF( AND(AJ328&lt;&gt;"", ISERR(_xlfn.NUMBERVALUE(AJ328))), "El valor de viáticos NO salariales debe ser un número válido. ", "")
)</f>
        <v/>
      </c>
      <c r="FB328" s="46">
        <f>CONCATENATE(AK328,AL328)&lt;&gt;""</f>
        <v/>
      </c>
      <c r="FC328" s="46">
        <f>IF(AND($DS328,FB328),
IF(AK328="","Debes escribir el número de horas extras diurnas. ",
IF( IFERROR(INT(AK328),1.1) &lt;&gt; IFERROR(_xlfn.NUMBERVALUE(AK328),1), "La cantidad de horas extras diurnas debe ser un número entero. ", "")
),
""
)</f>
        <v/>
      </c>
      <c r="FD328" s="46">
        <f>IF(AND($DS328,FB328),
IF(AL328="","Debes escribir el valor de las horas extras diurnas. ",
IF( ISERR(_xlfn.NUMBERVALUE(AL328)), "El valor de las horas extras duirnas debe ser un número válido. ", "")
),
""
)</f>
        <v/>
      </c>
      <c r="FE328" s="46">
        <f>CONCATENATE(AM328,AN328)&lt;&gt;""</f>
        <v/>
      </c>
      <c r="FF328" s="46">
        <f>IF(AND($DS328,FE328),
IF(AM328="","Debes escribir el número de horas extras nocturnas. ",
IF( IFERROR(INT(AM328),1.1) &lt;&gt; IFERROR(_xlfn.NUMBERVALUE(AM328),1), "La cantidad de horas extras nocturnas debe ser un número entero. ", "")
),
""
)</f>
        <v/>
      </c>
      <c r="FG328" s="46">
        <f>IF(AND($DS328,FE328),
IF(AN328="","Debes escribir el valor de las horas extras nocturnas. ",
IF( ISERR(_xlfn.NUMBERVALUE(AN328)), "El valor de las horas extras nocturnas debe ser un número válido. ", "")
),
""
)</f>
        <v/>
      </c>
      <c r="FH328" s="46">
        <f>CONCATENATE(AO328,AP328)&lt;&gt;""</f>
        <v/>
      </c>
      <c r="FI328" s="46">
        <f>IF(AND($DS328,FH328),
IF(AO328="","Debes escribir el número de horas extras diurnas dominicales y festivas. ",
IF( IFERROR(INT(AO328),1.1) &lt;&gt; IFERROR(_xlfn.NUMBERVALUE(AO328),1), "La cantidad de horas extras diurnas dominicales y festivas debe ser un número entero. ", "")
),
""
)</f>
        <v/>
      </c>
      <c r="FJ328" s="46">
        <f>IF(AND($DS328,FH328),
IF(AP328="","Debes escribir el valor de las horas extras diurnas dominicales y festivas. ",
IF( ISERR(_xlfn.NUMBERVALUE(AP328)), "El valor de las horas extras diurnas dominicales y festivas debe ser un número válido. ", "")
),
""
)</f>
        <v/>
      </c>
      <c r="FK328" s="46">
        <f>CONCATENATE(AQ328,AR328)&lt;&gt;""</f>
        <v/>
      </c>
      <c r="FL328" s="46">
        <f>IF(AND($DS328,FK328),
IF(AQ328="","Debes escribir el número de horas extras nocturnas dominicales y festivas. ",
IF( IFERROR(INT(AQ328),1.1) &lt;&gt; IFERROR(_xlfn.NUMBERVALUE(AQ328),1), "La cantidad de horas extras nocturnas dominicales y festivas debe ser un número entero. ", "")
),
""
)</f>
        <v/>
      </c>
      <c r="FM328" s="46">
        <f>IF(AND($DS328,FK328),
IF(AR328="","Debes escribir el valor de las horas extras nocturnas dominicales y festivas. ",
IF( ISERR(_xlfn.NUMBERVALUE(AR328)), "El valor de las horas extras nocturnas dominicales y festivas debe ser un número válido. ", "")
),
""
)</f>
        <v/>
      </c>
      <c r="FN328" s="46">
        <f>CONCATENATE(AS328,AT328)&lt;&gt;""</f>
        <v/>
      </c>
      <c r="FO328" s="46">
        <f>IF(AND($DS328,FN328),
IF(AS328="","Debes escribir el número de horas recargo nocturno. ",
IF( IFERROR(INT(AS328),1.1) &lt;&gt; IFERROR(_xlfn.NUMBERVALUE(AS328),1), "La cantidad de horas recargo nocturno debe ser un número entero. ", "")
),
""
)</f>
        <v/>
      </c>
      <c r="FP328" s="46">
        <f>IF(AND($DS328,FN328),
IF(AT328="","Debes escribir el valor de las horas recargo nocturno. ",
IF( ISERR(_xlfn.NUMBERVALUE(AT328)), "El valor de las horas recargo nocturno debe ser un número válido. ", "")
),
""
)</f>
        <v/>
      </c>
      <c r="FQ328" s="46">
        <f>CONCATENATE(AU328,AV328)&lt;&gt;""</f>
        <v/>
      </c>
      <c r="FR328" s="46">
        <f>IF(AND($DS328,FQ328),
IF(AU328="","Debes escribir el número de horas recargo diurno dominical y festivo. ",
IF( IFERROR(INT(AU328),1.1) &lt;&gt; IFERROR(_xlfn.NUMBERVALUE(AU328),1), "La cantidad de horas recargo diurno dominical y festivo debe ser un número entero. ", "")
),
""
)</f>
        <v/>
      </c>
      <c r="FS328" s="46">
        <f>IF(AND($DS328,FQ328),
IF(AV328="","Debes escribir el valor de las horas recargo diurno dominical y festivo. ",
IF( ISERR(_xlfn.NUMBERVALUE(AV328)), "El valor de las horas recargo diurno dominical y festivo debe ser un número válido. ", "")
),
""
)</f>
        <v/>
      </c>
      <c r="FT328" s="46">
        <f>CONCATENATE(AW328,AX328)&lt;&gt;""</f>
        <v/>
      </c>
      <c r="FU328" s="46">
        <f>IF(AND($DS328,FT328),
IF(AW328="","Debes escribir el número de horas recargo nocturno dominical y festivo. ",
IF( IFERROR(INT(AW328),1.1) &lt;&gt; IFERROR(_xlfn.NUMBERVALUE(AW328),1), "La cantidad de horas recargo nocturno dominical y festivo debe ser un número entero. ", "")
),
""
)</f>
        <v/>
      </c>
      <c r="FV328" s="46">
        <f>IF(AND($DS328,FT328),
IF(AX328="","Debes escribir el valor de las horas recargo nocturno dominical y festivo. ",
IF( ISERR(_xlfn.NUMBERVALUE(AX328)), "El valor de las horas recargo nocturno dominical y festivo debe ser un número válido. ", "")
),
""
)</f>
        <v/>
      </c>
      <c r="FW328" s="46">
        <f>CONCATENATE(AY328,AZ328)&lt;&gt;""</f>
        <v/>
      </c>
      <c r="FX328" s="46">
        <f>IF(AND($DS328,FW328),
IF(AY328="","Debes escribir el número de días de vacaciones comunes. ",
IF( IFERROR(INT(AY328),1.1) &lt;&gt; IFERROR(_xlfn.NUMBERVALUE(AY328),1), "La cantidad de días de vacaciones comunes debe ser un número entero. ", "")
),
""
)</f>
        <v/>
      </c>
      <c r="FY328" s="46">
        <f>IF(AND($DS328,FW328),
IF(AZ328="","Debes escribir el valor de las vacaciones comunes. ",
IF( ISERR(_xlfn.NUMBERVALUE(AZ328)), "El valor de las vacaciones comunes debe ser un número válido. ", "")
),
""
)</f>
        <v/>
      </c>
      <c r="FZ328" s="46">
        <f>CONCATENATE(BA328,BB328)&lt;&gt;""</f>
        <v/>
      </c>
      <c r="GA328" s="46">
        <f>IF(AND($DS328,FZ328),
IF(BA328="","Debes escribir el número de días de vacaciones compensadas. ",
IF( IFERROR(INT(BA328),1.1) &lt;&gt; IFERROR(_xlfn.NUMBERVALUE(BA328),1), "La cantidad de días de vacaciones compensadas debe ser un número entero. ", "")
),
""
)</f>
        <v/>
      </c>
      <c r="GB328" s="46">
        <f>IF(AND($DS328,FZ328),
IF(BB328="","Debes escribir el valor de las vacaciones compensadas. ",
IF( ISERR(_xlfn.NUMBERVALUE(BB328)), "El valor de las vacaciones compensadas debe ser un número válido. ", "")
),
""
)</f>
        <v/>
      </c>
      <c r="GC328" s="46">
        <f>CONCATENATE(BC328,BD328)&lt;&gt;""</f>
        <v/>
      </c>
      <c r="GD328" s="46">
        <f>IF(AND($DS328,GC328),
IF(BC328="","Debes escribir el número de días de prima salarial. ",
IF( IFERROR(INT(BC328),1.1) &lt;&gt; IFERROR(_xlfn.NUMBERVALUE(BC328),1), "La cantidad de días de prima salarial debe ser un número entero. ", "")
),
""
)</f>
        <v/>
      </c>
      <c r="GE328" s="46">
        <f>IF(AND($DS328,GC328),
IF(BD328="","Debes escribir el valor de los días de prima salarial. ",
IF( ISERR(_xlfn.NUMBERVALUE(BD328)), "El valor de los días de prima salarial debe ser un número válido. ", "")
),
""
)</f>
        <v/>
      </c>
      <c r="GF328" s="46">
        <f>IF($DS328,
IF( AND(BE328&lt;&gt;"", ISERR(_xlfn.NUMBERVALUE(BE328))), "El valor de la prima NO saliarial debe ser un número válido. ", "")
)</f>
        <v/>
      </c>
      <c r="GG328" s="46">
        <f>CONCATENATE(BF328,BG328,BH328)&lt;&gt;""</f>
        <v/>
      </c>
      <c r="GH328" s="46">
        <f>IF(AND($DS328,GG328),
IF(BF328="","Debes escribir el valor de las cesantías. ",
IF( ISERR(_xlfn.NUMBERVALUE(BF328)), "El valor de las cesantías debe ser un número válido. ", "")
),
""
)</f>
        <v/>
      </c>
      <c r="GI328" s="46">
        <f>IF(AND($DS328,GG328),
IF(BG328="","Debes escribir el % de cesantías. ",
IF( ISERR(_xlfn.NUMBERVALUE(BG328)), "El % de cesantías debe ser un número válido. ", "")
),
""
)</f>
        <v/>
      </c>
      <c r="GJ328" s="46">
        <f>IF(AND($DS328,GG328),
IF(BH328="","Debes escribir el valor de intereses de cesantías. ",
IF( ISERR(_xlfn.NUMBERVALUE(BH328)), "El valor de intereses de cesantías debe ser un número válido. ", "")
),
""
)</f>
        <v/>
      </c>
      <c r="GK328" s="46">
        <f>CONCATENATE(BI328,BJ328,BK328)&lt;&gt;""</f>
        <v/>
      </c>
      <c r="GL328" s="46">
        <f>IF(AND($DS328,GK328),
IF(BI328="","Debes escribir el número de días de incapacidad. ",
IF( IFERROR(INT(BI328),1.1) &lt;&gt; IFERROR(_xlfn.NUMBERVALUE(BI328),1), "La cantidad de días de incapacidad debe ser un número entero. ", "")
),
""
)</f>
        <v/>
      </c>
      <c r="GM328" s="46">
        <f>IF(AND($DS328,GK328),
IF(BJ328="","Debes escribir el tipo de incapacidad. ",
IF(_xlfn.IFNA(VLOOKUP(BJ328,TIPO_DE_INCAPACIDAD,1,FALSE),-1)=-1,"El tipo de incapacidad es inválida (por favor seleccionarlo de la lista). ","")
),
""
)</f>
        <v/>
      </c>
      <c r="GN328" s="46">
        <f>IF(AND($DS328,GK328),
IF(BK328="","Debes escribir el valor de la incapacidad. ",
IF( ISERR(_xlfn.NUMBERVALUE(BK328)), "El valor de la incapacidad debe ser un número válido. ", "")
),
""
)</f>
        <v/>
      </c>
      <c r="GO328" s="46">
        <f>CONCATENATE(BL328,BM328)&lt;&gt;""</f>
        <v/>
      </c>
      <c r="GP328" s="46">
        <f>IF(AND($DS328,GO328),
IF(BL328="","Debes escribir el número de días de licencia de maternidad o paternidad. ",
IF( IFERROR(INT(BL328),1.1) &lt;&gt; IFERROR(_xlfn.NUMBERVALUE(BL328),1), "La cantidad de días de licencia de maternidad o paternidad debe ser un número entero. ", "")
),
""
)</f>
        <v/>
      </c>
      <c r="GQ328" s="46">
        <f>IF(AND($DS328,GO328),
IF(BM328="","Debes escribir el valor de la licencia de maternidad o paternidad. ",
IF( ISERR(_xlfn.NUMBERVALUE(BM328)), "El valor de la licencia de maternidad o paternidad debe ser un número válido. ", "")
),
""
)</f>
        <v/>
      </c>
      <c r="GR328" s="46">
        <f>CONCATENATE(BN328,BO328)&lt;&gt;""</f>
        <v/>
      </c>
      <c r="GS328" s="46">
        <f>IF(AND($DS328,GR328),
IF(BN328="","Debes escribir el número de días de licencia remunerada. ",
IF( IFERROR(INT(BN328),1.1) &lt;&gt; IFERROR(_xlfn.NUMBERVALUE(BN328),1), "La cantidad de días de licencia remunerada debe ser un número entero. ", "")
),
""
)</f>
        <v/>
      </c>
      <c r="GT328" s="46">
        <f>IF(AND($DS328,GR328),
IF(BO328="","Debes escribir el valor de la licencia remunerada. ",
IF( ISERR(_xlfn.NUMBERVALUE(BO328)), "El valor de la licencia remunerada debe ser un número válido. ", "")
),
""
)</f>
        <v/>
      </c>
      <c r="GU328" s="46">
        <f>IF($DS328,
IF( AND(BP328&lt;&gt;"", ISERR(_xlfn.NUMBERVALUE(BP328))), "El valor de la licencia NO remunerada debe ser un número válido. ", "")
)</f>
        <v/>
      </c>
      <c r="GV328" s="46">
        <f>IF($DS328,
IF( AND(BQ328&lt;&gt;"", ISERR(_xlfn.NUMBERVALUE(BQ328))), "El valor de auxilios salariales debe ser un número válido. ", "")
)</f>
        <v/>
      </c>
      <c r="GW328" s="46">
        <f>IF($DS328,
IF( AND(BR328&lt;&gt;"", ISERR(_xlfn.NUMBERVALUE(BR328))), "El valor de auxilios NO salariales debe ser un número válido. ", "")
)</f>
        <v/>
      </c>
      <c r="GX328" s="46">
        <f>IF($DS328,
IF( AND(BS328&lt;&gt;"", ISERR(_xlfn.NUMBERVALUE(BS328))), "El valor de bonos salariales debe ser un número válido. ", "")
)</f>
        <v/>
      </c>
      <c r="GY328" s="46">
        <f>IF($DS328,
IF( AND(BT328&lt;&gt;"", ISERR(_xlfn.NUMBERVALUE(BT328))), "El valor de bonos NO salariales debe ser un número válido. ", "")
)</f>
        <v/>
      </c>
      <c r="GZ328" s="46">
        <f>IF($DS328,
IF( AND(BU328&lt;&gt;"", ISERR(_xlfn.NUMBERVALUE(BU328))), "El valor de bonos salariales de alimentación debe ser un número válido. ", "")
)</f>
        <v/>
      </c>
      <c r="HA328" s="46">
        <f>IF($DS328,
IF( AND(BV328&lt;&gt;"", ISERR(_xlfn.NUMBERVALUE(BV328))), "El valor de bonos NO salariales de alimentación debe ser un número válido. ", "")
)</f>
        <v/>
      </c>
      <c r="HB328" s="46">
        <f>IF($DS328,
IF( AND(BW328&lt;&gt;"", ISERR(_xlfn.NUMBERVALUE(BW328))), "El valor de bonificaciones salariales debe ser un número válido. ", "")
)</f>
        <v/>
      </c>
      <c r="HC328" s="46">
        <f>IF($DS328,
IF( AND(BX328&lt;&gt;"", ISERR(_xlfn.NUMBERVALUE(BX328))), "El valor de bonificaciones NO salariales debe ser un número válido. ", "")
)</f>
        <v/>
      </c>
      <c r="HD328" s="46">
        <f>IF($DS328,
IF( AND(BY328&lt;&gt;"", ISERR(_xlfn.NUMBERVALUE(BY328))), "El valor de compensaciones ordinarias debe ser un número válido. ", "")
)</f>
        <v/>
      </c>
      <c r="HE328" s="46">
        <f>IF($DS328,
IF( AND(BZ328&lt;&gt;"", ISERR(_xlfn.NUMBERVALUE(BZ328))), "El valor de compensaciones extraordinarias debe ser un número válido. ", "")
)</f>
        <v/>
      </c>
      <c r="HF328" s="46">
        <f>IF($DS328,
IF( AND(CA328&lt;&gt;"", ISERR(_xlfn.NUMBERVALUE(CA328))), "El valor de comisiones debe ser un número válido. ", "")
)</f>
        <v/>
      </c>
      <c r="HG328" s="46">
        <f>IF($DS328,
IF( AND(CB328&lt;&gt;"", ISERR(_xlfn.NUMBERVALUE(CB328))), "El valor de ausencia por huega debe ser un número válido. ", "")
)</f>
        <v/>
      </c>
      <c r="HH328" s="46">
        <f>IF($DS328,
IF( AND(CC328&lt;&gt;"", ISERR(_xlfn.NUMBERVALUE(CC328))), "El valor de anticipos debe ser un número válido. ", "")
)</f>
        <v/>
      </c>
      <c r="HI328" s="46">
        <f>IF($DS328,
IF( AND(CD328&lt;&gt;"", ISERR(_xlfn.NUMBERVALUE(CD328))), "El valor de pagos a terceros debe ser un número válido. ", "")
)</f>
        <v/>
      </c>
      <c r="HJ328" s="46">
        <f>IF($DS328,
IF( AND(CE328&lt;&gt;"", ISERR(_xlfn.NUMBERVALUE(CE328))), "El valor de dotación debe ser un número válido. ", "")
)</f>
        <v/>
      </c>
      <c r="HK328" s="46">
        <f>IF($DS328,
IF( AND(CF328&lt;&gt;"", ISERR(_xlfn.NUMBERVALUE(CF328))), "El valor de apoyo sostenibilidad debe ser un número válido. ", "")
)</f>
        <v/>
      </c>
      <c r="HL328" s="46">
        <f>IF($DS328,
IF( AND(CG328&lt;&gt;"", ISERR(_xlfn.NUMBERVALUE(CG328))), "El valor de teletrabajo debe ser un número válido. ", "")
)</f>
        <v/>
      </c>
      <c r="HM328" s="46">
        <f>IF($DS328,
IF( AND(CH328&lt;&gt;"", ISERR(_xlfn.NUMBERVALUE(CH328))), "El valor de bonificación de retiro debe ser un número válido. ", "")
)</f>
        <v/>
      </c>
      <c r="HN328" s="46">
        <f>IF($DS328,
IF( AND(CI328&lt;&gt;"", ISERR(_xlfn.NUMBERVALUE(CI328))), "El valor de indemnización de retiro debe ser un número válido. ", "")
)</f>
        <v/>
      </c>
      <c r="HO328" s="46">
        <f>IF($DS328,
IF( AND(CJ328&lt;&gt;"", ISERR(_xlfn.NUMBERVALUE(CJ328))), "El valor de reintegros debe ser un número válido. ", "")
)</f>
        <v/>
      </c>
      <c r="HP328" s="46">
        <f>CONCATENATE(CK328,CL328,CM328)&lt;&gt;""</f>
        <v/>
      </c>
      <c r="HQ328" s="46">
        <f>IF(AND($DS328,HP328),
IF(CK328="","Debes escribir la descripción de otro concepto no categorizado. ",""),
""
)</f>
        <v/>
      </c>
      <c r="HR328" s="46">
        <f>IF(AND($DS328,HP328),
IF(CONCATENATE(CL328,CM328)="","Debes escribir al menos un valor de concepto no categorizado (salarial o no salarial). ",
IF(ISERR(_xlfn.NUMBERVALUE(CL328)),"El valor salarial concepto no categorizado debe ser un número válido. ","")
),
""
)</f>
        <v/>
      </c>
      <c r="HS328" s="46">
        <f>IF(AND($DS328,HP328),
IF(CONCATENATE(CL328,CM328)="","Debes escribir al menos un valor de concepto no categorizado (salarial o no salarial). ",
IF(ISERR(_xlfn.NUMBERVALUE(CM328)),"El valor NO salarial concepto no categorizado debe ser un número válido. ","")
),
""
)</f>
        <v/>
      </c>
      <c r="HT328" s="46">
        <f>IF($DS328,
IF(CN328="","Debes escribir el porcentaje del aporte a salud. ",
IF( ISERR(_xlfn.NUMBERVALUE(CN328)), "El valor del porcentaje del aporte a salud debe ser un número válido. ", "")
)
)</f>
        <v/>
      </c>
      <c r="HU328" s="46">
        <f>IF($DS328,
IF(CO328="","Debes escribir el valor del aporte a salud. ",
IF( ISERR(_xlfn.NUMBERVALUE(CO328)), "El valor del aporte a salud debe ser un número válido. ", "")
)
)</f>
        <v/>
      </c>
      <c r="HV328" s="46">
        <f>IF($DS328,
IF( AND(CP328&lt;&gt;"", ISERR(_xlfn.NUMBERVALUE(CP328))), "El valor plan complementario debe ser un número válido. ", "")
)</f>
        <v/>
      </c>
      <c r="HW328" s="46">
        <f>IF($DS328,
IF(CQ328="","Debes escribir el porcentaje del aporte a pensión. ",
IF( ISERR(_xlfn.NUMBERVALUE(CQ328)), "El valor del porcentaje del aporte a pensión debe ser un número válido. ", "")
)
)</f>
        <v/>
      </c>
      <c r="HX328" s="46">
        <f>IF($DS328,
IF(CR328="","Debes escribir el valor del aporte a pensión. ",
IF( ISERR(_xlfn.NUMBERVALUE(CR328)), "El valor del aporte a salud debe ser un número válido. ", "")
)
)</f>
        <v/>
      </c>
      <c r="HY328" s="46">
        <f>IF($DS328,
IF( AND(CS328&lt;&gt;"", ISERR(_xlfn.NUMBERVALUE(CS328))), "El valor pensión voluntaria debe ser un número válido. ", "")
)</f>
        <v/>
      </c>
      <c r="HZ328" s="46">
        <f>CONCATENATE(CT328,CU328,CV328,CW328)&lt;&gt;""</f>
        <v/>
      </c>
      <c r="IA328" s="46">
        <f>IF(AND($DS328,HZ328),
IF(CT328="","Debes escribir el % del fondo de seguridad pensional. ",
IF( ISERR(_xlfn.NUMBERVALUE(CT328)), "El % del fondo de seguridad debe ser un número válido. ", "")
),
""
)</f>
        <v/>
      </c>
      <c r="IB328" s="46">
        <f>IF(AND($DS328,HZ328),
IF(CU328="","Debes escribir el valor del aporte al fondo de solidaridad pensional. ",
IF( ISERR(_xlfn.NUMBERVALUE(CU328)), "El valor del aporte al fondo de solidaridad pensional debe ser un número válido. ", "")
),
""
)</f>
        <v/>
      </c>
      <c r="IC328" s="46">
        <f>IF(AND($DS328,HZ328),
IF(CV328="","Debes escribir el % del fondo de subsistencia. ",
IF( ISERR(_xlfn.NUMBERVALUE(CV328)), "El % del fondo de subsistencia debe ser un número válido. ", "")
),
""
)</f>
        <v/>
      </c>
      <c r="ID328" s="46">
        <f>IF(AND($DS328,HZ328),
IF(CW328="","Debes escribir el valor del fondo de subsistencia. ",
IF( ISERR(_xlfn.NUMBERVALUE(CW328)), "El valor del fondo de subsistencia debe ser un número válido. ", "")
),
""
)</f>
        <v/>
      </c>
      <c r="IE328" s="46">
        <f>CONCATENATE(CX328,CY328)&lt;&gt;""</f>
        <v/>
      </c>
      <c r="IF328" s="46">
        <f>IF(AND($DS328,IE328),
IF(CX328="","Debes escribir el % de sindicato. ",
IF( ISERR(_xlfn.NUMBERVALUE(CX328)), "El % de sindicato debe ser un número válido. ", "")
),
""
)</f>
        <v/>
      </c>
      <c r="IG328" s="46">
        <f>IF(AND($DS328,IE328),
IF(CY328="","Debes escribir el valor del sindicato. ",
IF( ISERR(_xlfn.NUMBERVALUE(CY328)), "El valor del sindicato debe ser un número válido. ", "")
),
""
)</f>
        <v/>
      </c>
      <c r="IH328" s="46">
        <f>IF($DS328,
IF( AND(CZ328&lt;&gt;"", ISERR(_xlfn.NUMBERVALUE(CZ328))), "El valor de sanción pública debe ser un número válido. ", "")
)</f>
        <v/>
      </c>
      <c r="II328" s="46">
        <f>IF($DS328,
IF( AND(DA328&lt;&gt;"", ISERR(_xlfn.NUMBERVALUE(DA328))), "El valor de sanción privada debe ser un número válido. ", "")
)</f>
        <v/>
      </c>
      <c r="IJ328" s="46">
        <f>CONCATENATE(DB328,DC328)&lt;&gt;""</f>
        <v/>
      </c>
      <c r="IK328" s="46">
        <f>IF(AND($DS328,IJ328),
IF(DB328="","Debes escribir la descripción de libranza. ",""),
""
)</f>
        <v/>
      </c>
      <c r="IL328" s="46">
        <f>IF(AND($DS328,IJ328),
IF(DC328="","Debes escribir la cuota libranza. ",
IF(ISERR(_xlfn.NUMBERVALUE(DC328)),"El valor de la cuota libranza debe ser un número válido. ","")
),
""
)</f>
        <v/>
      </c>
      <c r="IM328" s="46">
        <f>IF($DS328,
IF( AND(DD328&lt;&gt;"", ISERR(_xlfn.NUMBERVALUE(DD328))), "El valor de pagos a terceros debe ser un número válido. ", "")
)</f>
        <v/>
      </c>
      <c r="IN328" s="46">
        <f>IF($DS328,
IF( AND(DE328&lt;&gt;"", ISERR(_xlfn.NUMBERVALUE(DE328))), "El valor de anticipos debe ser un número válido. ", "")
)</f>
        <v/>
      </c>
      <c r="IO328" s="46">
        <f>IF($DS328,
IF( AND(DF328&lt;&gt;"", ISERR(_xlfn.NUMBERVALUE(DF328))), "El valor de AFC debe ser un número válido. ", "")
)</f>
        <v/>
      </c>
      <c r="IP328" s="46">
        <f>IF($DS328,
IF( AND(DG328&lt;&gt;"", ISERR(_xlfn.NUMBERVALUE(DG328))), "El valor de rete-fuente debe ser un número válido. ", "")
)</f>
        <v/>
      </c>
      <c r="IQ328" s="46">
        <f>IF($DS328,
IF( AND(DH328&lt;&gt;"", ISERR(_xlfn.NUMBERVALUE(DH328))), "El valor de cooperativa de trabajo debe ser un número válido. ", "")
)</f>
        <v/>
      </c>
      <c r="IR328" s="46">
        <f>IF($DS328,
IF( AND(DI328&lt;&gt;"", ISERR(_xlfn.NUMBERVALUE(DI328))), "El valor de embargo fiscal debe ser un número válido. ", "")
)</f>
        <v/>
      </c>
      <c r="IS328" s="46">
        <f>IF($DS328,
IF( AND(DJ328&lt;&gt;"", ISERR(_xlfn.NUMBERVALUE(DJ328))), "El valor de educación debe ser un número válido. ", "")
)</f>
        <v/>
      </c>
      <c r="IT328" s="46">
        <f>IF($DS328,
IF( AND(DK328&lt;&gt;"", ISERR(_xlfn.NUMBERVALUE(DK328))), "El valor de reintegro debe ser un número válido. ", "")
)</f>
        <v/>
      </c>
      <c r="IU328" s="46">
        <f>IF($DS328,
IF( AND(DL328&lt;&gt;"", ISERR(_xlfn.NUMBERVALUE(DL328))), "El valor de deuda debe ser un número válido. ", "")
)</f>
        <v/>
      </c>
      <c r="IV328" s="46">
        <f>IF($DS328,
IF( AND(DM328&lt;&gt;"", ISERR(_xlfn.NUMBERVALUE(DM328))), "El valor de otras deducciones debe ser un número válido. ", "")
)</f>
        <v/>
      </c>
      <c r="IW328" s="46">
        <f>IF($DS328,
IF(DN328="","Debes escribir el valor de los devengos totales. ",
IF( ISERR(_xlfn.NUMBERVALUE(DN328)), "El valor de los devengos totales debe ser un número válido. ", "")
)
)</f>
        <v/>
      </c>
      <c r="IX328" s="46">
        <f>IF($DS328,
IF(DO328="","Debes escribir el valor de las deducciones totales. ",
IF( ISERR(_xlfn.NUMBERVALUE(DO328)), "El valor de las deducciones totales debe ser un número válido. ", "")
)
)</f>
        <v/>
      </c>
      <c r="IY328" s="46">
        <f>IF($DS328,
IF(DP328="","Debes escribir el valor del salario total. ",
IF( ISERR(_xlfn.NUMBERVALUE(DP328)), "El valor del salario total debe ser un número válido. ", "")
)
)</f>
        <v/>
      </c>
    </row>
    <row r="329">
      <c r="B329" s="48" t="n">
        <v>317</v>
      </c>
      <c r="C329" s="61">
        <f>IF(AND(DS329,DP329&lt;&gt;""),
IF(DQ329="","OK","Error"),
""
)</f>
        <v/>
      </c>
      <c r="D329" s="53" t="n"/>
      <c r="E329" s="52" t="n"/>
      <c r="F329" s="112" t="n"/>
      <c r="G329" s="52" t="n"/>
      <c r="H329" s="53" t="n"/>
      <c r="I329" s="52" t="n"/>
      <c r="J329" s="52" t="n"/>
      <c r="K329" s="53" t="n"/>
      <c r="L329" s="55" t="n"/>
      <c r="M329" s="108" t="n"/>
      <c r="N329" s="56" t="n"/>
      <c r="O329" s="52" t="n"/>
      <c r="P329" s="52" t="n"/>
      <c r="Q329" s="52" t="n"/>
      <c r="R329" s="52" t="n"/>
      <c r="S329" s="52" t="n"/>
      <c r="T329" s="53" t="n"/>
      <c r="U329" s="52" t="n"/>
      <c r="V329" s="52" t="n"/>
      <c r="W329" s="55" t="n"/>
      <c r="X329" s="55" t="n"/>
      <c r="Y329" s="52" t="n"/>
      <c r="Z329" s="55" t="n"/>
      <c r="AA329" s="52" t="n"/>
      <c r="AB329" s="53" t="n"/>
      <c r="AC329" s="53" t="n"/>
      <c r="AD329" s="53" t="n"/>
      <c r="AE329" s="177" t="n"/>
      <c r="AF329" s="113" t="n"/>
      <c r="AG329" s="177" t="n"/>
      <c r="AH329" s="178" t="n"/>
      <c r="AI329" s="178" t="n"/>
      <c r="AJ329" s="178" t="n"/>
      <c r="AK329" s="114" t="n"/>
      <c r="AL329" s="178" t="n"/>
      <c r="AM329" s="114" t="n"/>
      <c r="AN329" s="178" t="n"/>
      <c r="AO329" s="114" t="n"/>
      <c r="AP329" s="178" t="n"/>
      <c r="AQ329" s="114" t="n"/>
      <c r="AR329" s="178" t="n"/>
      <c r="AS329" s="114" t="n"/>
      <c r="AT329" s="178" t="n"/>
      <c r="AU329" s="114" t="n"/>
      <c r="AV329" s="178" t="n"/>
      <c r="AW329" s="114" t="n"/>
      <c r="AX329" s="178" t="n"/>
      <c r="AY329" s="114" t="n"/>
      <c r="AZ329" s="178" t="n"/>
      <c r="BA329" s="114" t="n"/>
      <c r="BB329" s="178" t="n"/>
      <c r="BC329" s="114" t="n"/>
      <c r="BD329" s="178" t="n"/>
      <c r="BE329" s="178" t="n"/>
      <c r="BF329" s="178" t="n"/>
      <c r="BG329" s="59" t="n"/>
      <c r="BH329" s="178" t="n"/>
      <c r="BI329" s="114" t="n"/>
      <c r="BJ329" s="53" t="n"/>
      <c r="BK329" s="178" t="n"/>
      <c r="BL329" s="114" t="n"/>
      <c r="BM329" s="178" t="n"/>
      <c r="BN329" s="114" t="n"/>
      <c r="BO329" s="178" t="n"/>
      <c r="BP329" s="178" t="n"/>
      <c r="BQ329" s="178" t="n"/>
      <c r="BR329" s="178" t="n"/>
      <c r="BS329" s="178" t="n"/>
      <c r="BT329" s="178" t="n"/>
      <c r="BU329" s="178" t="n"/>
      <c r="BV329" s="178" t="n"/>
      <c r="BW329" s="178" t="n"/>
      <c r="BX329" s="178" t="n"/>
      <c r="BY329" s="178" t="n"/>
      <c r="BZ329" s="178" t="n"/>
      <c r="CA329" s="178" t="n"/>
      <c r="CB329" s="178" t="n"/>
      <c r="CC329" s="178" t="n"/>
      <c r="CD329" s="178" t="n"/>
      <c r="CE329" s="178" t="n"/>
      <c r="CF329" s="178" t="n"/>
      <c r="CG329" s="178" t="n"/>
      <c r="CH329" s="178" t="n"/>
      <c r="CI329" s="178" t="n"/>
      <c r="CJ329" s="178" t="n"/>
      <c r="CK329" s="53" t="n"/>
      <c r="CL329" s="178" t="n"/>
      <c r="CM329" s="178" t="n"/>
      <c r="CN329" s="60" t="n"/>
      <c r="CO329" s="177" t="n"/>
      <c r="CP329" s="178" t="n"/>
      <c r="CQ329" s="60" t="n"/>
      <c r="CR329" s="177" t="n"/>
      <c r="CS329" s="178" t="n"/>
      <c r="CT329" s="59" t="n"/>
      <c r="CU329" s="178" t="n"/>
      <c r="CV329" s="59" t="n"/>
      <c r="CW329" s="178" t="n"/>
      <c r="CX329" s="59" t="n"/>
      <c r="CY329" s="178" t="n"/>
      <c r="CZ329" s="178" t="n"/>
      <c r="DA329" s="178" t="n"/>
      <c r="DB329" s="53" t="n"/>
      <c r="DC329" s="178" t="n"/>
      <c r="DD329" s="178" t="n"/>
      <c r="DE329" s="178" t="n"/>
      <c r="DF329" s="178" t="n"/>
      <c r="DG329" s="178" t="n"/>
      <c r="DH329" s="178" t="n"/>
      <c r="DI329" s="178" t="n"/>
      <c r="DJ329" s="178" t="n"/>
      <c r="DK329" s="178" t="n"/>
      <c r="DL329" s="178" t="n"/>
      <c r="DM329" s="178" t="n"/>
      <c r="DN329" s="177" t="n"/>
      <c r="DO329" s="177" t="n"/>
      <c r="DP329" s="177" t="n"/>
      <c r="DQ329" s="76">
        <f>IF(AND(DS329,DP329&lt;&gt;""),
CONCATENATE(DT329,DU329,DV329,DW329,DX329,DY329,DZ329,EA329,EB329,EC329,ED329,EE329,EF329,EG329,EH329,EI329,EJ329,EK329,EL329,EM329,EN329,EO329,EP329,EQ329,ES329,ET329,EU329,EV329,EW329,EX329,EY329,EZ329,FA329,FC329,FD329,FF329,FG329,FI329,FJ329,FL329,FM329,FO329,FP329,FR329,FS329,FU329,FV329,FX329,FY329,GA329,GB329,GD329,GE329,GF329,GH329,GI329,GJ329,GL329,GM329,GN329,GP329,GQ329,GS329,GT329,GU329,GV329,GW329,GX329,GY329,GZ329,HA329,HB329,HC329,HD329,HE329,HF329,HG329,HH329,HI329,HJ329,HK329,HL329,HM329,HN329,HO329,HQ329,HR329,HS329,HT329,HU329,HV329,HW329,HX329,HY329,IA329,IB329,IC329,ID329,IF329,IG329,IH329,II329,IK329,IL329,IM329,IN329,IO329,IP329,IQ329,IR329,IS329,IT329,IU329,IV329,IW329,IX329,IY329,IZ329),
""
)</f>
        <v/>
      </c>
      <c r="DR329" s="53" t="n"/>
      <c r="DS329" s="46">
        <f>CONCATENATE(D329,$E329,$F329,$G329,H329,$I329,$J329,K329,$L329,$M329,N329,$O329,$P329,$Q329,$R329,$S329,T329,$U329,$V329,$W329,$X329,$Y329,$Z329,$AA329,AB329,AC329,AD329,$AE329,$AF329,$AG329,AH329,AI329,AJ329,AK329,AL329,AM329,AN329,AO329,AP329,AQ329,AR329,AS329,AT329,AU329,AV329,AW329,AX329,AY329,AZ329,BA329,BB329,BC329,BD329,BE329,BF329,BG329,BH329,BI329,BJ329,BK329,BL329,BM329,BN329,BO329,BP329,BQ329,BR329,BS329,BT329,BU329,BV329,BW329,BX329,BY329,BZ329,CA329,CB329,CC329,CD329,CE329,CF329,CG329,CH329,CI329,CJ329,CK329,CL329,CM329,$CN329,$CO329,CP329,$CQ329,$CR329,CS329,CT329,CU329,CV329,CW329,CX329,CY329,CZ329,DA329,DB329,DC329,DD329,DE329,DF329,DG329,DH329,DI329,DJ329,DK329,DL329,DM329,$DN329,$DO329,$DP329,DR329)&lt;&gt;""</f>
        <v/>
      </c>
      <c r="DT329" s="46">
        <f>IF(AND($DS329,$E$4&lt;&gt;""),
IF(LEFT($E$4,2) = "1.",
IF(D329&lt;&gt;"","El CUNE sólo se envía en operaciones de novedad o ajuste. ",""),
IF(D329="","Debes escribir un CUNE válido para realizar operaciones de novedad o ajuste. ","")),
""
)</f>
        <v/>
      </c>
      <c r="DU329" s="46">
        <f>IF($DS329,
IF(E329="","Debes seleccionar el tipo de documento del empleado. ",
IF(_xlfn.IFNA(VLOOKUP(E329,TIPO_DE_DOCUMENTO,1,FALSE),-1)=-1,"El tipo de documento no es válido (por favor seleccionarlo de la lista). ","")
)
)</f>
        <v/>
      </c>
      <c r="DV329" s="46">
        <f>IF($DS329,
IF(F329="","Debes escribir el número de documento del empleado. ","")
)</f>
        <v/>
      </c>
      <c r="DW329" s="46">
        <f>IF($DS329,
IF(G329="","Debes escribir el primer nombre del empleado. ","")
)</f>
        <v/>
      </c>
      <c r="DY329" s="46">
        <f>IF($DS329,
IF(I329="","Debes escribir el primer apellido del empleado. ","")
)</f>
        <v/>
      </c>
      <c r="DZ329" s="46">
        <f>IF($DS329,
IF(J329="","Debes escribir el segundo apellido del empleado. ","")
)</f>
        <v/>
      </c>
      <c r="EB329" s="46">
        <f>IF($DS329,
IF(L329="","Debes escribir la fecha de ingreso del empleado. ",
IF(ISERR(DATE(YEAR(L329),MONTH(L329),DAY(L329))), "El valor ingresado en fecha de ingreso no tiene un formato válido. ","")
)
)</f>
        <v/>
      </c>
      <c r="EC329" s="46">
        <f>IF($DS329,
IF(M329="","Debes escribir el tiempo laborado. ",
IF( IFERROR(INT(M329),1.1) &lt;&gt; IFERROR(_xlfn.NUMBERVALUE(M329),1), "El valor de los días trabajados debe ser un número entero. ", "")
)
)</f>
        <v/>
      </c>
      <c r="ED329" s="46">
        <f>IF($DS329,
IF( AND(N329&lt;&gt;"", ISERR(DATE(YEAR(N329),MONTH(N329),DAY(N329))) ), "El valor ingresado en fecha de ingreso no tiene un formato válido. ",
IF( AND(N329&lt;&gt;"", $E$6&lt;&gt;"", DATE(YEAR(N329), MONTH(N329), 1) &lt;&gt; IFERROR(DATE(MID($E$6, 1, 4), MID($E$6, 6, 2),1), "1/1/1900") ), "La fecha de retiro debe estar dentro del período liquidado. ", "")
)
)</f>
        <v/>
      </c>
      <c r="EE329" s="46">
        <f>IF($DS329,
IF(O329="","Debes seleccionar el tipo de trabajador. ",
IF(_xlfn.IFNA(VLOOKUP(O329,TIPO_DE_TRABAJADOR,1,FALSE),-1)=-1,"El tipo de trabajador no es válido (por favor seleccionarlo de la lista). ","")
)
)</f>
        <v/>
      </c>
      <c r="EF329" s="46">
        <f>IF($DS329,
IF(P329="","Debes seleccionar si es un trabajador dependiente pensionado por vejez. ",
IF(_xlfn.IFNA(VLOOKUP(P329,SUBTIPO_DE_TRABAJADOR,1,FALSE),-1)=-1,"El tipo de trabajador dependiente pensionado por vejez no es válido (por favor seleccionarlo de la lista). ","")
)
)</f>
        <v/>
      </c>
      <c r="EG329" s="46">
        <f>IF($DS329,
IF(Q329="","Debes seleccionar el tipo de contrato del trabajador. ",
IF(_xlfn.IFNA(VLOOKUP(Q329,TIPO_DE_CONTRATO,1,FALSE),-1)=-1,"El tipo de contrato del trabajador no es válido (por favor seleccionarlo de la lista). ","")
)
)</f>
        <v/>
      </c>
      <c r="EH329" s="46">
        <f>IF($DS329,
IF(R329="","Debes seleccionar si es un salario integral. ",
IF(_xlfn.IFNA(VLOOKUP(R329,SI_NO,1,FALSE),-1)=-1,"Valor no válido para salario integral (por favor seleccionarlo de la lista). ","")
)
)</f>
        <v/>
      </c>
      <c r="EI329" s="46">
        <f>IF($DS329,
IF(S329="","Debes seleccionar si el trabajador realiza actividades de riesgo. ",
IF(_xlfn.IFNA(VLOOKUP(S329,SI_NO,1,FALSE),-1)=-1,"Valor no válido para actividad de alto riesgo (por favor seleccionarlo de la lista). ","")
)
)</f>
        <v/>
      </c>
      <c r="EK329" s="46">
        <f>IF($DS329,
IF(U329="","Debes escribir el código del municipio de residencia del trabajador. ",
IF(_xlfn.IFNA(VLOOKUP(U329,MUNICIPIO,1,FALSE),-1)=-1,"El municipio de residencia del trabajador es inválido (por favor seleccionarlo de la lista). ","")
)
)</f>
        <v/>
      </c>
      <c r="EL329" s="46">
        <f>IF($DS329,
IF(V329="","Debes escribir el la dirección de residendia del trabajador. ","")
)</f>
        <v/>
      </c>
      <c r="EM329" s="46">
        <f>IF($DS329,
IF(W329="","Debes escribir la fecha de inicio de la liquidación. ",
IF(ISERR(DATE(YEAR(W329),MONTH(W329),DAY(W329))),"El valor ingresado en fecha de inicio de liquidación no tiene un formato válido. ",
IF( AND($E$6&lt;&gt;"", DATE(YEAR(W329), MONTH(W329), 1) &lt;&gt; IFERROR(DATE(MID($E$6, 1, 4), MID($E$6, 6, 2),1), "1/1/1900") ), "La fecha de inicio de la liquidación debe estar dentro del período liquidado. ", "")
)
)
)</f>
        <v/>
      </c>
      <c r="EN329" s="46">
        <f>IF($DS329,
IF(X329="","Debes escribir la fecha de fin de la liquidación. ",
IF(ISERR(DATE(YEAR(X329),MONTH(X329),DAY(X329))),"El valor ingresado en fecha de fin de liquidación no tiene un formato válido. ",
IF( AND($E$6&lt;&gt;"", DATE(YEAR(X329), MONTH(X329), 1) &lt;&gt; IFERROR(DATE(MID($E$6, 1, 4), MID($E$6, 6, 2),1), "1/1/1900") ), "La fecha de fin de la liquidación debe estar dentro del período liquidado. ", "")
)
)
)</f>
        <v/>
      </c>
      <c r="EO329" s="46">
        <f>IF($DS329,
IF(Y329="","Debes escribir la frecuencia de pago del trabajador. ",
IF(_xlfn.IFNA(VLOOKUP(Y329,PERÍODO_DE_NÓMINA,1,FALSE),-1)=-1,"La frecuencia de pago es inválida (por favor seleccionarlo de la lista). ","")
)
)</f>
        <v/>
      </c>
      <c r="EP329" s="46">
        <f>IF($DS329,
IF(Z329="","Debes escribir la fecha de pago. ",
IF(ISERR(DATE(YEAR(Z329),MONTH(Z329),DAY(Z329))), "El valor ingresado en fecha de pago no tiene un formato válido. ","")
)
)</f>
        <v/>
      </c>
      <c r="EQ329" s="46">
        <f>IF($DS329,
IF(AA329="","Debes escribir el medio de pago. ",
IF(_xlfn.IFNA(VLOOKUP(AA329,MEDIOS_DE_PAGO,1,FALSE),-1)=-1,"El medio de pago es inválido (por favor seleccionarlo de la lista). ","")
)
)</f>
        <v/>
      </c>
      <c r="ER329" s="46">
        <f>OR(AA329='Tablas '!$T$4,AA329='Tablas '!$T$7,AA329='Tablas '!$T$8,AA329='Tablas '!$T$11)</f>
        <v/>
      </c>
      <c r="ES329" s="46">
        <f>IF(AND($DS329,ER329),
IF(AB329="","Debes escribir la entidad bancaria. ",""),
""
)</f>
        <v/>
      </c>
      <c r="ET329" s="46">
        <f>IF(AND($DS329,ER329),
IF(AC329="","Debes escribir el tipo de cuenta bancaria. ",
IF(_xlfn.IFNA(VLOOKUP(AC329,TIPO_DE_CUENTA,1,FALSE),-1)=-1,"El tipo de cuenta bancaria es inválida (por favor seleccionarlo de la lista). ","")
),
""
)</f>
        <v/>
      </c>
      <c r="EU329" s="46">
        <f>IF(AND($DS329,ER329),
IF(AD329="","Debes escribir el número de cuenta bancaria. ",""),
""
)</f>
        <v/>
      </c>
      <c r="EV329" s="46">
        <f>IF($DS329,
IF(AE329="","Debes escribir el valor del sueldo básico. ",
IF( ISERR(_xlfn.NUMBERVALUE(AE329)), "El valor del sueldo básico debe ser un número válido. ", "")
)
)</f>
        <v/>
      </c>
      <c r="EW329" s="46">
        <f>IF($DS329,
IF(AF329="","Debes escribir el número de días trabajados. ",
IF( IFERROR(INT(AF329),1.1) &lt;&gt; IFERROR(_xlfn.NUMBERVALUE(AF329),1), "La cantidad de días trabajados debe ser un número entero. ", "")
)
)</f>
        <v/>
      </c>
      <c r="EX329" s="46">
        <f>IF($DS329,
IF(AG329="","Debes escribir el valor del sueldo trabajado. ",
IF( ISERR(_xlfn.NUMBERVALUE(AG329)), "El valor del sueldo trabajado debe ser un número válido. ", "")
)
)</f>
        <v/>
      </c>
      <c r="EY329" s="46">
        <f>IF($DS329,
IF( AND(AH329&lt;&gt;"", ISERR(_xlfn.NUMBERVALUE(AH329))), "El valor del auxilio de transporte debe ser un número válido. ", "")
)</f>
        <v/>
      </c>
      <c r="EZ329" s="46">
        <f>IF($DS329,
IF( AND(AI329&lt;&gt;"", ISERR(_xlfn.NUMBERVALUE(AI329))), "El valor de viáticos salariales debe ser un número válido. ", "")
)</f>
        <v/>
      </c>
      <c r="FA329" s="46">
        <f>IF($DS329,
IF( AND(AJ329&lt;&gt;"", ISERR(_xlfn.NUMBERVALUE(AJ329))), "El valor de viáticos NO salariales debe ser un número válido. ", "")
)</f>
        <v/>
      </c>
      <c r="FB329" s="46">
        <f>CONCATENATE(AK329,AL329)&lt;&gt;""</f>
        <v/>
      </c>
      <c r="FC329" s="46">
        <f>IF(AND($DS329,FB329),
IF(AK329="","Debes escribir el número de horas extras diurnas. ",
IF( IFERROR(INT(AK329),1.1) &lt;&gt; IFERROR(_xlfn.NUMBERVALUE(AK329),1), "La cantidad de horas extras diurnas debe ser un número entero. ", "")
),
""
)</f>
        <v/>
      </c>
      <c r="FD329" s="46">
        <f>IF(AND($DS329,FB329),
IF(AL329="","Debes escribir el valor de las horas extras diurnas. ",
IF( ISERR(_xlfn.NUMBERVALUE(AL329)), "El valor de las horas extras duirnas debe ser un número válido. ", "")
),
""
)</f>
        <v/>
      </c>
      <c r="FE329" s="46">
        <f>CONCATENATE(AM329,AN329)&lt;&gt;""</f>
        <v/>
      </c>
      <c r="FF329" s="46">
        <f>IF(AND($DS329,FE329),
IF(AM329="","Debes escribir el número de horas extras nocturnas. ",
IF( IFERROR(INT(AM329),1.1) &lt;&gt; IFERROR(_xlfn.NUMBERVALUE(AM329),1), "La cantidad de horas extras nocturnas debe ser un número entero. ", "")
),
""
)</f>
        <v/>
      </c>
      <c r="FG329" s="46">
        <f>IF(AND($DS329,FE329),
IF(AN329="","Debes escribir el valor de las horas extras nocturnas. ",
IF( ISERR(_xlfn.NUMBERVALUE(AN329)), "El valor de las horas extras nocturnas debe ser un número válido. ", "")
),
""
)</f>
        <v/>
      </c>
      <c r="FH329" s="46">
        <f>CONCATENATE(AO329,AP329)&lt;&gt;""</f>
        <v/>
      </c>
      <c r="FI329" s="46">
        <f>IF(AND($DS329,FH329),
IF(AO329="","Debes escribir el número de horas extras diurnas dominicales y festivas. ",
IF( IFERROR(INT(AO329),1.1) &lt;&gt; IFERROR(_xlfn.NUMBERVALUE(AO329),1), "La cantidad de horas extras diurnas dominicales y festivas debe ser un número entero. ", "")
),
""
)</f>
        <v/>
      </c>
      <c r="FJ329" s="46">
        <f>IF(AND($DS329,FH329),
IF(AP329="","Debes escribir el valor de las horas extras diurnas dominicales y festivas. ",
IF( ISERR(_xlfn.NUMBERVALUE(AP329)), "El valor de las horas extras diurnas dominicales y festivas debe ser un número válido. ", "")
),
""
)</f>
        <v/>
      </c>
      <c r="FK329" s="46">
        <f>CONCATENATE(AQ329,AR329)&lt;&gt;""</f>
        <v/>
      </c>
      <c r="FL329" s="46">
        <f>IF(AND($DS329,FK329),
IF(AQ329="","Debes escribir el número de horas extras nocturnas dominicales y festivas. ",
IF( IFERROR(INT(AQ329),1.1) &lt;&gt; IFERROR(_xlfn.NUMBERVALUE(AQ329),1), "La cantidad de horas extras nocturnas dominicales y festivas debe ser un número entero. ", "")
),
""
)</f>
        <v/>
      </c>
      <c r="FM329" s="46">
        <f>IF(AND($DS329,FK329),
IF(AR329="","Debes escribir el valor de las horas extras nocturnas dominicales y festivas. ",
IF( ISERR(_xlfn.NUMBERVALUE(AR329)), "El valor de las horas extras nocturnas dominicales y festivas debe ser un número válido. ", "")
),
""
)</f>
        <v/>
      </c>
      <c r="FN329" s="46">
        <f>CONCATENATE(AS329,AT329)&lt;&gt;""</f>
        <v/>
      </c>
      <c r="FO329" s="46">
        <f>IF(AND($DS329,FN329),
IF(AS329="","Debes escribir el número de horas recargo nocturno. ",
IF( IFERROR(INT(AS329),1.1) &lt;&gt; IFERROR(_xlfn.NUMBERVALUE(AS329),1), "La cantidad de horas recargo nocturno debe ser un número entero. ", "")
),
""
)</f>
        <v/>
      </c>
      <c r="FP329" s="46">
        <f>IF(AND($DS329,FN329),
IF(AT329="","Debes escribir el valor de las horas recargo nocturno. ",
IF( ISERR(_xlfn.NUMBERVALUE(AT329)), "El valor de las horas recargo nocturno debe ser un número válido. ", "")
),
""
)</f>
        <v/>
      </c>
      <c r="FQ329" s="46">
        <f>CONCATENATE(AU329,AV329)&lt;&gt;""</f>
        <v/>
      </c>
      <c r="FR329" s="46">
        <f>IF(AND($DS329,FQ329),
IF(AU329="","Debes escribir el número de horas recargo diurno dominical y festivo. ",
IF( IFERROR(INT(AU329),1.1) &lt;&gt; IFERROR(_xlfn.NUMBERVALUE(AU329),1), "La cantidad de horas recargo diurno dominical y festivo debe ser un número entero. ", "")
),
""
)</f>
        <v/>
      </c>
      <c r="FS329" s="46">
        <f>IF(AND($DS329,FQ329),
IF(AV329="","Debes escribir el valor de las horas recargo diurno dominical y festivo. ",
IF( ISERR(_xlfn.NUMBERVALUE(AV329)), "El valor de las horas recargo diurno dominical y festivo debe ser un número válido. ", "")
),
""
)</f>
        <v/>
      </c>
      <c r="FT329" s="46">
        <f>CONCATENATE(AW329,AX329)&lt;&gt;""</f>
        <v/>
      </c>
      <c r="FU329" s="46">
        <f>IF(AND($DS329,FT329),
IF(AW329="","Debes escribir el número de horas recargo nocturno dominical y festivo. ",
IF( IFERROR(INT(AW329),1.1) &lt;&gt; IFERROR(_xlfn.NUMBERVALUE(AW329),1), "La cantidad de horas recargo nocturno dominical y festivo debe ser un número entero. ", "")
),
""
)</f>
        <v/>
      </c>
      <c r="FV329" s="46">
        <f>IF(AND($DS329,FT329),
IF(AX329="","Debes escribir el valor de las horas recargo nocturno dominical y festivo. ",
IF( ISERR(_xlfn.NUMBERVALUE(AX329)), "El valor de las horas recargo nocturno dominical y festivo debe ser un número válido. ", "")
),
""
)</f>
        <v/>
      </c>
      <c r="FW329" s="46">
        <f>CONCATENATE(AY329,AZ329)&lt;&gt;""</f>
        <v/>
      </c>
      <c r="FX329" s="46">
        <f>IF(AND($DS329,FW329),
IF(AY329="","Debes escribir el número de días de vacaciones comunes. ",
IF( IFERROR(INT(AY329),1.1) &lt;&gt; IFERROR(_xlfn.NUMBERVALUE(AY329),1), "La cantidad de días de vacaciones comunes debe ser un número entero. ", "")
),
""
)</f>
        <v/>
      </c>
      <c r="FY329" s="46">
        <f>IF(AND($DS329,FW329),
IF(AZ329="","Debes escribir el valor de las vacaciones comunes. ",
IF( ISERR(_xlfn.NUMBERVALUE(AZ329)), "El valor de las vacaciones comunes debe ser un número válido. ", "")
),
""
)</f>
        <v/>
      </c>
      <c r="FZ329" s="46">
        <f>CONCATENATE(BA329,BB329)&lt;&gt;""</f>
        <v/>
      </c>
      <c r="GA329" s="46">
        <f>IF(AND($DS329,FZ329),
IF(BA329="","Debes escribir el número de días de vacaciones compensadas. ",
IF( IFERROR(INT(BA329),1.1) &lt;&gt; IFERROR(_xlfn.NUMBERVALUE(BA329),1), "La cantidad de días de vacaciones compensadas debe ser un número entero. ", "")
),
""
)</f>
        <v/>
      </c>
      <c r="GB329" s="46">
        <f>IF(AND($DS329,FZ329),
IF(BB329="","Debes escribir el valor de las vacaciones compensadas. ",
IF( ISERR(_xlfn.NUMBERVALUE(BB329)), "El valor de las vacaciones compensadas debe ser un número válido. ", "")
),
""
)</f>
        <v/>
      </c>
      <c r="GC329" s="46">
        <f>CONCATENATE(BC329,BD329)&lt;&gt;""</f>
        <v/>
      </c>
      <c r="GD329" s="46">
        <f>IF(AND($DS329,GC329),
IF(BC329="","Debes escribir el número de días de prima salarial. ",
IF( IFERROR(INT(BC329),1.1) &lt;&gt; IFERROR(_xlfn.NUMBERVALUE(BC329),1), "La cantidad de días de prima salarial debe ser un número entero. ", "")
),
""
)</f>
        <v/>
      </c>
      <c r="GE329" s="46">
        <f>IF(AND($DS329,GC329),
IF(BD329="","Debes escribir el valor de los días de prima salarial. ",
IF( ISERR(_xlfn.NUMBERVALUE(BD329)), "El valor de los días de prima salarial debe ser un número válido. ", "")
),
""
)</f>
        <v/>
      </c>
      <c r="GF329" s="46">
        <f>IF($DS329,
IF( AND(BE329&lt;&gt;"", ISERR(_xlfn.NUMBERVALUE(BE329))), "El valor de la prima NO saliarial debe ser un número válido. ", "")
)</f>
        <v/>
      </c>
      <c r="GG329" s="46">
        <f>CONCATENATE(BF329,BG329,BH329)&lt;&gt;""</f>
        <v/>
      </c>
      <c r="GH329" s="46">
        <f>IF(AND($DS329,GG329),
IF(BF329="","Debes escribir el valor de las cesantías. ",
IF( ISERR(_xlfn.NUMBERVALUE(BF329)), "El valor de las cesantías debe ser un número válido. ", "")
),
""
)</f>
        <v/>
      </c>
      <c r="GI329" s="46">
        <f>IF(AND($DS329,GG329),
IF(BG329="","Debes escribir el % de cesantías. ",
IF( ISERR(_xlfn.NUMBERVALUE(BG329)), "El % de cesantías debe ser un número válido. ", "")
),
""
)</f>
        <v/>
      </c>
      <c r="GJ329" s="46">
        <f>IF(AND($DS329,GG329),
IF(BH329="","Debes escribir el valor de intereses de cesantías. ",
IF( ISERR(_xlfn.NUMBERVALUE(BH329)), "El valor de intereses de cesantías debe ser un número válido. ", "")
),
""
)</f>
        <v/>
      </c>
      <c r="GK329" s="46">
        <f>CONCATENATE(BI329,BJ329,BK329)&lt;&gt;""</f>
        <v/>
      </c>
      <c r="GL329" s="46">
        <f>IF(AND($DS329,GK329),
IF(BI329="","Debes escribir el número de días de incapacidad. ",
IF( IFERROR(INT(BI329),1.1) &lt;&gt; IFERROR(_xlfn.NUMBERVALUE(BI329),1), "La cantidad de días de incapacidad debe ser un número entero. ", "")
),
""
)</f>
        <v/>
      </c>
      <c r="GM329" s="46">
        <f>IF(AND($DS329,GK329),
IF(BJ329="","Debes escribir el tipo de incapacidad. ",
IF(_xlfn.IFNA(VLOOKUP(BJ329,TIPO_DE_INCAPACIDAD,1,FALSE),-1)=-1,"El tipo de incapacidad es inválida (por favor seleccionarlo de la lista). ","")
),
""
)</f>
        <v/>
      </c>
      <c r="GN329" s="46">
        <f>IF(AND($DS329,GK329),
IF(BK329="","Debes escribir el valor de la incapacidad. ",
IF( ISERR(_xlfn.NUMBERVALUE(BK329)), "El valor de la incapacidad debe ser un número válido. ", "")
),
""
)</f>
        <v/>
      </c>
      <c r="GO329" s="46">
        <f>CONCATENATE(BL329,BM329)&lt;&gt;""</f>
        <v/>
      </c>
      <c r="GP329" s="46">
        <f>IF(AND($DS329,GO329),
IF(BL329="","Debes escribir el número de días de licencia de maternidad o paternidad. ",
IF( IFERROR(INT(BL329),1.1) &lt;&gt; IFERROR(_xlfn.NUMBERVALUE(BL329),1), "La cantidad de días de licencia de maternidad o paternidad debe ser un número entero. ", "")
),
""
)</f>
        <v/>
      </c>
      <c r="GQ329" s="46">
        <f>IF(AND($DS329,GO329),
IF(BM329="","Debes escribir el valor de la licencia de maternidad o paternidad. ",
IF( ISERR(_xlfn.NUMBERVALUE(BM329)), "El valor de la licencia de maternidad o paternidad debe ser un número válido. ", "")
),
""
)</f>
        <v/>
      </c>
      <c r="GR329" s="46">
        <f>CONCATENATE(BN329,BO329)&lt;&gt;""</f>
        <v/>
      </c>
      <c r="GS329" s="46">
        <f>IF(AND($DS329,GR329),
IF(BN329="","Debes escribir el número de días de licencia remunerada. ",
IF( IFERROR(INT(BN329),1.1) &lt;&gt; IFERROR(_xlfn.NUMBERVALUE(BN329),1), "La cantidad de días de licencia remunerada debe ser un número entero. ", "")
),
""
)</f>
        <v/>
      </c>
      <c r="GT329" s="46">
        <f>IF(AND($DS329,GR329),
IF(BO329="","Debes escribir el valor de la licencia remunerada. ",
IF( ISERR(_xlfn.NUMBERVALUE(BO329)), "El valor de la licencia remunerada debe ser un número válido. ", "")
),
""
)</f>
        <v/>
      </c>
      <c r="GU329" s="46">
        <f>IF($DS329,
IF( AND(BP329&lt;&gt;"", ISERR(_xlfn.NUMBERVALUE(BP329))), "El valor de la licencia NO remunerada debe ser un número válido. ", "")
)</f>
        <v/>
      </c>
      <c r="GV329" s="46">
        <f>IF($DS329,
IF( AND(BQ329&lt;&gt;"", ISERR(_xlfn.NUMBERVALUE(BQ329))), "El valor de auxilios salariales debe ser un número válido. ", "")
)</f>
        <v/>
      </c>
      <c r="GW329" s="46">
        <f>IF($DS329,
IF( AND(BR329&lt;&gt;"", ISERR(_xlfn.NUMBERVALUE(BR329))), "El valor de auxilios NO salariales debe ser un número válido. ", "")
)</f>
        <v/>
      </c>
      <c r="GX329" s="46">
        <f>IF($DS329,
IF( AND(BS329&lt;&gt;"", ISERR(_xlfn.NUMBERVALUE(BS329))), "El valor de bonos salariales debe ser un número válido. ", "")
)</f>
        <v/>
      </c>
      <c r="GY329" s="46">
        <f>IF($DS329,
IF( AND(BT329&lt;&gt;"", ISERR(_xlfn.NUMBERVALUE(BT329))), "El valor de bonos NO salariales debe ser un número válido. ", "")
)</f>
        <v/>
      </c>
      <c r="GZ329" s="46">
        <f>IF($DS329,
IF( AND(BU329&lt;&gt;"", ISERR(_xlfn.NUMBERVALUE(BU329))), "El valor de bonos salariales de alimentación debe ser un número válido. ", "")
)</f>
        <v/>
      </c>
      <c r="HA329" s="46">
        <f>IF($DS329,
IF( AND(BV329&lt;&gt;"", ISERR(_xlfn.NUMBERVALUE(BV329))), "El valor de bonos NO salariales de alimentación debe ser un número válido. ", "")
)</f>
        <v/>
      </c>
      <c r="HB329" s="46">
        <f>IF($DS329,
IF( AND(BW329&lt;&gt;"", ISERR(_xlfn.NUMBERVALUE(BW329))), "El valor de bonificaciones salariales debe ser un número válido. ", "")
)</f>
        <v/>
      </c>
      <c r="HC329" s="46">
        <f>IF($DS329,
IF( AND(BX329&lt;&gt;"", ISERR(_xlfn.NUMBERVALUE(BX329))), "El valor de bonificaciones NO salariales debe ser un número válido. ", "")
)</f>
        <v/>
      </c>
      <c r="HD329" s="46">
        <f>IF($DS329,
IF( AND(BY329&lt;&gt;"", ISERR(_xlfn.NUMBERVALUE(BY329))), "El valor de compensaciones ordinarias debe ser un número válido. ", "")
)</f>
        <v/>
      </c>
      <c r="HE329" s="46">
        <f>IF($DS329,
IF( AND(BZ329&lt;&gt;"", ISERR(_xlfn.NUMBERVALUE(BZ329))), "El valor de compensaciones extraordinarias debe ser un número válido. ", "")
)</f>
        <v/>
      </c>
      <c r="HF329" s="46">
        <f>IF($DS329,
IF( AND(CA329&lt;&gt;"", ISERR(_xlfn.NUMBERVALUE(CA329))), "El valor de comisiones debe ser un número válido. ", "")
)</f>
        <v/>
      </c>
      <c r="HG329" s="46">
        <f>IF($DS329,
IF( AND(CB329&lt;&gt;"", ISERR(_xlfn.NUMBERVALUE(CB329))), "El valor de ausencia por huega debe ser un número válido. ", "")
)</f>
        <v/>
      </c>
      <c r="HH329" s="46">
        <f>IF($DS329,
IF( AND(CC329&lt;&gt;"", ISERR(_xlfn.NUMBERVALUE(CC329))), "El valor de anticipos debe ser un número válido. ", "")
)</f>
        <v/>
      </c>
      <c r="HI329" s="46">
        <f>IF($DS329,
IF( AND(CD329&lt;&gt;"", ISERR(_xlfn.NUMBERVALUE(CD329))), "El valor de pagos a terceros debe ser un número válido. ", "")
)</f>
        <v/>
      </c>
      <c r="HJ329" s="46">
        <f>IF($DS329,
IF( AND(CE329&lt;&gt;"", ISERR(_xlfn.NUMBERVALUE(CE329))), "El valor de dotación debe ser un número válido. ", "")
)</f>
        <v/>
      </c>
      <c r="HK329" s="46">
        <f>IF($DS329,
IF( AND(CF329&lt;&gt;"", ISERR(_xlfn.NUMBERVALUE(CF329))), "El valor de apoyo sostenibilidad debe ser un número válido. ", "")
)</f>
        <v/>
      </c>
      <c r="HL329" s="46">
        <f>IF($DS329,
IF( AND(CG329&lt;&gt;"", ISERR(_xlfn.NUMBERVALUE(CG329))), "El valor de teletrabajo debe ser un número válido. ", "")
)</f>
        <v/>
      </c>
      <c r="HM329" s="46">
        <f>IF($DS329,
IF( AND(CH329&lt;&gt;"", ISERR(_xlfn.NUMBERVALUE(CH329))), "El valor de bonificación de retiro debe ser un número válido. ", "")
)</f>
        <v/>
      </c>
      <c r="HN329" s="46">
        <f>IF($DS329,
IF( AND(CI329&lt;&gt;"", ISERR(_xlfn.NUMBERVALUE(CI329))), "El valor de indemnización de retiro debe ser un número válido. ", "")
)</f>
        <v/>
      </c>
      <c r="HO329" s="46">
        <f>IF($DS329,
IF( AND(CJ329&lt;&gt;"", ISERR(_xlfn.NUMBERVALUE(CJ329))), "El valor de reintegros debe ser un número válido. ", "")
)</f>
        <v/>
      </c>
      <c r="HP329" s="46">
        <f>CONCATENATE(CK329,CL329,CM329)&lt;&gt;""</f>
        <v/>
      </c>
      <c r="HQ329" s="46">
        <f>IF(AND($DS329,HP329),
IF(CK329="","Debes escribir la descripción de otro concepto no categorizado. ",""),
""
)</f>
        <v/>
      </c>
      <c r="HR329" s="46">
        <f>IF(AND($DS329,HP329),
IF(CONCATENATE(CL329,CM329)="","Debes escribir al menos un valor de concepto no categorizado (salarial o no salarial). ",
IF(ISERR(_xlfn.NUMBERVALUE(CL329)),"El valor salarial concepto no categorizado debe ser un número válido. ","")
),
""
)</f>
        <v/>
      </c>
      <c r="HS329" s="46">
        <f>IF(AND($DS329,HP329),
IF(CONCATENATE(CL329,CM329)="","Debes escribir al menos un valor de concepto no categorizado (salarial o no salarial). ",
IF(ISERR(_xlfn.NUMBERVALUE(CM329)),"El valor NO salarial concepto no categorizado debe ser un número válido. ","")
),
""
)</f>
        <v/>
      </c>
      <c r="HT329" s="46">
        <f>IF($DS329,
IF(CN329="","Debes escribir el porcentaje del aporte a salud. ",
IF( ISERR(_xlfn.NUMBERVALUE(CN329)), "El valor del porcentaje del aporte a salud debe ser un número válido. ", "")
)
)</f>
        <v/>
      </c>
      <c r="HU329" s="46">
        <f>IF($DS329,
IF(CO329="","Debes escribir el valor del aporte a salud. ",
IF( ISERR(_xlfn.NUMBERVALUE(CO329)), "El valor del aporte a salud debe ser un número válido. ", "")
)
)</f>
        <v/>
      </c>
      <c r="HV329" s="46">
        <f>IF($DS329,
IF( AND(CP329&lt;&gt;"", ISERR(_xlfn.NUMBERVALUE(CP329))), "El valor plan complementario debe ser un número válido. ", "")
)</f>
        <v/>
      </c>
      <c r="HW329" s="46">
        <f>IF($DS329,
IF(CQ329="","Debes escribir el porcentaje del aporte a pensión. ",
IF( ISERR(_xlfn.NUMBERVALUE(CQ329)), "El valor del porcentaje del aporte a pensión debe ser un número válido. ", "")
)
)</f>
        <v/>
      </c>
      <c r="HX329" s="46">
        <f>IF($DS329,
IF(CR329="","Debes escribir el valor del aporte a pensión. ",
IF( ISERR(_xlfn.NUMBERVALUE(CR329)), "El valor del aporte a salud debe ser un número válido. ", "")
)
)</f>
        <v/>
      </c>
      <c r="HY329" s="46">
        <f>IF($DS329,
IF( AND(CS329&lt;&gt;"", ISERR(_xlfn.NUMBERVALUE(CS329))), "El valor pensión voluntaria debe ser un número válido. ", "")
)</f>
        <v/>
      </c>
      <c r="HZ329" s="46">
        <f>CONCATENATE(CT329,CU329,CV329,CW329)&lt;&gt;""</f>
        <v/>
      </c>
      <c r="IA329" s="46">
        <f>IF(AND($DS329,HZ329),
IF(CT329="","Debes escribir el % del fondo de seguridad pensional. ",
IF( ISERR(_xlfn.NUMBERVALUE(CT329)), "El % del fondo de seguridad debe ser un número válido. ", "")
),
""
)</f>
        <v/>
      </c>
      <c r="IB329" s="46">
        <f>IF(AND($DS329,HZ329),
IF(CU329="","Debes escribir el valor del aporte al fondo de solidaridad pensional. ",
IF( ISERR(_xlfn.NUMBERVALUE(CU329)), "El valor del aporte al fondo de solidaridad pensional debe ser un número válido. ", "")
),
""
)</f>
        <v/>
      </c>
      <c r="IC329" s="46">
        <f>IF(AND($DS329,HZ329),
IF(CV329="","Debes escribir el % del fondo de subsistencia. ",
IF( ISERR(_xlfn.NUMBERVALUE(CV329)), "El % del fondo de subsistencia debe ser un número válido. ", "")
),
""
)</f>
        <v/>
      </c>
      <c r="ID329" s="46">
        <f>IF(AND($DS329,HZ329),
IF(CW329="","Debes escribir el valor del fondo de subsistencia. ",
IF( ISERR(_xlfn.NUMBERVALUE(CW329)), "El valor del fondo de subsistencia debe ser un número válido. ", "")
),
""
)</f>
        <v/>
      </c>
      <c r="IE329" s="46">
        <f>CONCATENATE(CX329,CY329)&lt;&gt;""</f>
        <v/>
      </c>
      <c r="IF329" s="46">
        <f>IF(AND($DS329,IE329),
IF(CX329="","Debes escribir el % de sindicato. ",
IF( ISERR(_xlfn.NUMBERVALUE(CX329)), "El % de sindicato debe ser un número válido. ", "")
),
""
)</f>
        <v/>
      </c>
      <c r="IG329" s="46">
        <f>IF(AND($DS329,IE329),
IF(CY329="","Debes escribir el valor del sindicato. ",
IF( ISERR(_xlfn.NUMBERVALUE(CY329)), "El valor del sindicato debe ser un número válido. ", "")
),
""
)</f>
        <v/>
      </c>
      <c r="IH329" s="46">
        <f>IF($DS329,
IF( AND(CZ329&lt;&gt;"", ISERR(_xlfn.NUMBERVALUE(CZ329))), "El valor de sanción pública debe ser un número válido. ", "")
)</f>
        <v/>
      </c>
      <c r="II329" s="46">
        <f>IF($DS329,
IF( AND(DA329&lt;&gt;"", ISERR(_xlfn.NUMBERVALUE(DA329))), "El valor de sanción privada debe ser un número válido. ", "")
)</f>
        <v/>
      </c>
      <c r="IJ329" s="46">
        <f>CONCATENATE(DB329,DC329)&lt;&gt;""</f>
        <v/>
      </c>
      <c r="IK329" s="46">
        <f>IF(AND($DS329,IJ329),
IF(DB329="","Debes escribir la descripción de libranza. ",""),
""
)</f>
        <v/>
      </c>
      <c r="IL329" s="46">
        <f>IF(AND($DS329,IJ329),
IF(DC329="","Debes escribir la cuota libranza. ",
IF(ISERR(_xlfn.NUMBERVALUE(DC329)),"El valor de la cuota libranza debe ser un número válido. ","")
),
""
)</f>
        <v/>
      </c>
      <c r="IM329" s="46">
        <f>IF($DS329,
IF( AND(DD329&lt;&gt;"", ISERR(_xlfn.NUMBERVALUE(DD329))), "El valor de pagos a terceros debe ser un número válido. ", "")
)</f>
        <v/>
      </c>
      <c r="IN329" s="46">
        <f>IF($DS329,
IF( AND(DE329&lt;&gt;"", ISERR(_xlfn.NUMBERVALUE(DE329))), "El valor de anticipos debe ser un número válido. ", "")
)</f>
        <v/>
      </c>
      <c r="IO329" s="46">
        <f>IF($DS329,
IF( AND(DF329&lt;&gt;"", ISERR(_xlfn.NUMBERVALUE(DF329))), "El valor de AFC debe ser un número válido. ", "")
)</f>
        <v/>
      </c>
      <c r="IP329" s="46">
        <f>IF($DS329,
IF( AND(DG329&lt;&gt;"", ISERR(_xlfn.NUMBERVALUE(DG329))), "El valor de rete-fuente debe ser un número válido. ", "")
)</f>
        <v/>
      </c>
      <c r="IQ329" s="46">
        <f>IF($DS329,
IF( AND(DH329&lt;&gt;"", ISERR(_xlfn.NUMBERVALUE(DH329))), "El valor de cooperativa de trabajo debe ser un número válido. ", "")
)</f>
        <v/>
      </c>
      <c r="IR329" s="46">
        <f>IF($DS329,
IF( AND(DI329&lt;&gt;"", ISERR(_xlfn.NUMBERVALUE(DI329))), "El valor de embargo fiscal debe ser un número válido. ", "")
)</f>
        <v/>
      </c>
      <c r="IS329" s="46">
        <f>IF($DS329,
IF( AND(DJ329&lt;&gt;"", ISERR(_xlfn.NUMBERVALUE(DJ329))), "El valor de educación debe ser un número válido. ", "")
)</f>
        <v/>
      </c>
      <c r="IT329" s="46">
        <f>IF($DS329,
IF( AND(DK329&lt;&gt;"", ISERR(_xlfn.NUMBERVALUE(DK329))), "El valor de reintegro debe ser un número válido. ", "")
)</f>
        <v/>
      </c>
      <c r="IU329" s="46">
        <f>IF($DS329,
IF( AND(DL329&lt;&gt;"", ISERR(_xlfn.NUMBERVALUE(DL329))), "El valor de deuda debe ser un número válido. ", "")
)</f>
        <v/>
      </c>
      <c r="IV329" s="46">
        <f>IF($DS329,
IF( AND(DM329&lt;&gt;"", ISERR(_xlfn.NUMBERVALUE(DM329))), "El valor de otras deducciones debe ser un número válido. ", "")
)</f>
        <v/>
      </c>
      <c r="IW329" s="46">
        <f>IF($DS329,
IF(DN329="","Debes escribir el valor de los devengos totales. ",
IF( ISERR(_xlfn.NUMBERVALUE(DN329)), "El valor de los devengos totales debe ser un número válido. ", "")
)
)</f>
        <v/>
      </c>
      <c r="IX329" s="46">
        <f>IF($DS329,
IF(DO329="","Debes escribir el valor de las deducciones totales. ",
IF( ISERR(_xlfn.NUMBERVALUE(DO329)), "El valor de las deducciones totales debe ser un número válido. ", "")
)
)</f>
        <v/>
      </c>
      <c r="IY329" s="46">
        <f>IF($DS329,
IF(DP329="","Debes escribir el valor del salario total. ",
IF( ISERR(_xlfn.NUMBERVALUE(DP329)), "El valor del salario total debe ser un número válido. ", "")
)
)</f>
        <v/>
      </c>
    </row>
    <row r="330">
      <c r="B330" s="48" t="n">
        <v>318</v>
      </c>
      <c r="C330" s="61">
        <f>IF(AND(DS330,DP330&lt;&gt;""),
IF(DQ330="","OK","Error"),
""
)</f>
        <v/>
      </c>
      <c r="D330" s="53" t="n"/>
      <c r="E330" s="52" t="n"/>
      <c r="F330" s="112" t="n"/>
      <c r="G330" s="52" t="n"/>
      <c r="H330" s="53" t="n"/>
      <c r="I330" s="52" t="n"/>
      <c r="J330" s="52" t="n"/>
      <c r="K330" s="53" t="n"/>
      <c r="L330" s="55" t="n"/>
      <c r="M330" s="108" t="n"/>
      <c r="N330" s="56" t="n"/>
      <c r="O330" s="52" t="n"/>
      <c r="P330" s="52" t="n"/>
      <c r="Q330" s="52" t="n"/>
      <c r="R330" s="52" t="n"/>
      <c r="S330" s="52" t="n"/>
      <c r="T330" s="53" t="n"/>
      <c r="U330" s="52" t="n"/>
      <c r="V330" s="52" t="n"/>
      <c r="W330" s="55" t="n"/>
      <c r="X330" s="55" t="n"/>
      <c r="Y330" s="52" t="n"/>
      <c r="Z330" s="55" t="n"/>
      <c r="AA330" s="52" t="n"/>
      <c r="AB330" s="53" t="n"/>
      <c r="AC330" s="53" t="n"/>
      <c r="AD330" s="53" t="n"/>
      <c r="AE330" s="177" t="n"/>
      <c r="AF330" s="113" t="n"/>
      <c r="AG330" s="177" t="n"/>
      <c r="AH330" s="178" t="n"/>
      <c r="AI330" s="178" t="n"/>
      <c r="AJ330" s="178" t="n"/>
      <c r="AK330" s="114" t="n"/>
      <c r="AL330" s="178" t="n"/>
      <c r="AM330" s="114" t="n"/>
      <c r="AN330" s="178" t="n"/>
      <c r="AO330" s="114" t="n"/>
      <c r="AP330" s="178" t="n"/>
      <c r="AQ330" s="114" t="n"/>
      <c r="AR330" s="178" t="n"/>
      <c r="AS330" s="114" t="n"/>
      <c r="AT330" s="178" t="n"/>
      <c r="AU330" s="114" t="n"/>
      <c r="AV330" s="178" t="n"/>
      <c r="AW330" s="114" t="n"/>
      <c r="AX330" s="178" t="n"/>
      <c r="AY330" s="114" t="n"/>
      <c r="AZ330" s="178" t="n"/>
      <c r="BA330" s="114" t="n"/>
      <c r="BB330" s="178" t="n"/>
      <c r="BC330" s="114" t="n"/>
      <c r="BD330" s="178" t="n"/>
      <c r="BE330" s="178" t="n"/>
      <c r="BF330" s="178" t="n"/>
      <c r="BG330" s="59" t="n"/>
      <c r="BH330" s="178" t="n"/>
      <c r="BI330" s="114" t="n"/>
      <c r="BJ330" s="53" t="n"/>
      <c r="BK330" s="178" t="n"/>
      <c r="BL330" s="114" t="n"/>
      <c r="BM330" s="178" t="n"/>
      <c r="BN330" s="114" t="n"/>
      <c r="BO330" s="178" t="n"/>
      <c r="BP330" s="178" t="n"/>
      <c r="BQ330" s="178" t="n"/>
      <c r="BR330" s="178" t="n"/>
      <c r="BS330" s="178" t="n"/>
      <c r="BT330" s="178" t="n"/>
      <c r="BU330" s="178" t="n"/>
      <c r="BV330" s="178" t="n"/>
      <c r="BW330" s="178" t="n"/>
      <c r="BX330" s="178" t="n"/>
      <c r="BY330" s="178" t="n"/>
      <c r="BZ330" s="178" t="n"/>
      <c r="CA330" s="178" t="n"/>
      <c r="CB330" s="178" t="n"/>
      <c r="CC330" s="178" t="n"/>
      <c r="CD330" s="178" t="n"/>
      <c r="CE330" s="178" t="n"/>
      <c r="CF330" s="178" t="n"/>
      <c r="CG330" s="178" t="n"/>
      <c r="CH330" s="178" t="n"/>
      <c r="CI330" s="178" t="n"/>
      <c r="CJ330" s="178" t="n"/>
      <c r="CK330" s="53" t="n"/>
      <c r="CL330" s="178" t="n"/>
      <c r="CM330" s="178" t="n"/>
      <c r="CN330" s="60" t="n"/>
      <c r="CO330" s="177" t="n"/>
      <c r="CP330" s="178" t="n"/>
      <c r="CQ330" s="60" t="n"/>
      <c r="CR330" s="177" t="n"/>
      <c r="CS330" s="178" t="n"/>
      <c r="CT330" s="59" t="n"/>
      <c r="CU330" s="178" t="n"/>
      <c r="CV330" s="59" t="n"/>
      <c r="CW330" s="178" t="n"/>
      <c r="CX330" s="59" t="n"/>
      <c r="CY330" s="178" t="n"/>
      <c r="CZ330" s="178" t="n"/>
      <c r="DA330" s="178" t="n"/>
      <c r="DB330" s="53" t="n"/>
      <c r="DC330" s="178" t="n"/>
      <c r="DD330" s="178" t="n"/>
      <c r="DE330" s="178" t="n"/>
      <c r="DF330" s="178" t="n"/>
      <c r="DG330" s="178" t="n"/>
      <c r="DH330" s="178" t="n"/>
      <c r="DI330" s="178" t="n"/>
      <c r="DJ330" s="178" t="n"/>
      <c r="DK330" s="178" t="n"/>
      <c r="DL330" s="178" t="n"/>
      <c r="DM330" s="178" t="n"/>
      <c r="DN330" s="177" t="n"/>
      <c r="DO330" s="177" t="n"/>
      <c r="DP330" s="177" t="n"/>
      <c r="DQ330" s="76">
        <f>IF(AND(DS330,DP330&lt;&gt;""),
CONCATENATE(DT330,DU330,DV330,DW330,DX330,DY330,DZ330,EA330,EB330,EC330,ED330,EE330,EF330,EG330,EH330,EI330,EJ330,EK330,EL330,EM330,EN330,EO330,EP330,EQ330,ES330,ET330,EU330,EV330,EW330,EX330,EY330,EZ330,FA330,FC330,FD330,FF330,FG330,FI330,FJ330,FL330,FM330,FO330,FP330,FR330,FS330,FU330,FV330,FX330,FY330,GA330,GB330,GD330,GE330,GF330,GH330,GI330,GJ330,GL330,GM330,GN330,GP330,GQ330,GS330,GT330,GU330,GV330,GW330,GX330,GY330,GZ330,HA330,HB330,HC330,HD330,HE330,HF330,HG330,HH330,HI330,HJ330,HK330,HL330,HM330,HN330,HO330,HQ330,HR330,HS330,HT330,HU330,HV330,HW330,HX330,HY330,IA330,IB330,IC330,ID330,IF330,IG330,IH330,II330,IK330,IL330,IM330,IN330,IO330,IP330,IQ330,IR330,IS330,IT330,IU330,IV330,IW330,IX330,IY330,IZ330),
""
)</f>
        <v/>
      </c>
      <c r="DR330" s="53" t="n"/>
      <c r="DS330" s="46">
        <f>CONCATENATE(D330,$E330,$F330,$G330,H330,$I330,$J330,K330,$L330,$M330,N330,$O330,$P330,$Q330,$R330,$S330,T330,$U330,$V330,$W330,$X330,$Y330,$Z330,$AA330,AB330,AC330,AD330,$AE330,$AF330,$AG330,AH330,AI330,AJ330,AK330,AL330,AM330,AN330,AO330,AP330,AQ330,AR330,AS330,AT330,AU330,AV330,AW330,AX330,AY330,AZ330,BA330,BB330,BC330,BD330,BE330,BF330,BG330,BH330,BI330,BJ330,BK330,BL330,BM330,BN330,BO330,BP330,BQ330,BR330,BS330,BT330,BU330,BV330,BW330,BX330,BY330,BZ330,CA330,CB330,CC330,CD330,CE330,CF330,CG330,CH330,CI330,CJ330,CK330,CL330,CM330,$CN330,$CO330,CP330,$CQ330,$CR330,CS330,CT330,CU330,CV330,CW330,CX330,CY330,CZ330,DA330,DB330,DC330,DD330,DE330,DF330,DG330,DH330,DI330,DJ330,DK330,DL330,DM330,$DN330,$DO330,$DP330,DR330)&lt;&gt;""</f>
        <v/>
      </c>
      <c r="DT330" s="46">
        <f>IF(AND($DS330,$E$4&lt;&gt;""),
IF(LEFT($E$4,2) = "1.",
IF(D330&lt;&gt;"","El CUNE sólo se envía en operaciones de novedad o ajuste. ",""),
IF(D330="","Debes escribir un CUNE válido para realizar operaciones de novedad o ajuste. ","")),
""
)</f>
        <v/>
      </c>
      <c r="DU330" s="46">
        <f>IF($DS330,
IF(E330="","Debes seleccionar el tipo de documento del empleado. ",
IF(_xlfn.IFNA(VLOOKUP(E330,TIPO_DE_DOCUMENTO,1,FALSE),-1)=-1,"El tipo de documento no es válido (por favor seleccionarlo de la lista). ","")
)
)</f>
        <v/>
      </c>
      <c r="DV330" s="46">
        <f>IF($DS330,
IF(F330="","Debes escribir el número de documento del empleado. ","")
)</f>
        <v/>
      </c>
      <c r="DW330" s="46">
        <f>IF($DS330,
IF(G330="","Debes escribir el primer nombre del empleado. ","")
)</f>
        <v/>
      </c>
      <c r="DY330" s="46">
        <f>IF($DS330,
IF(I330="","Debes escribir el primer apellido del empleado. ","")
)</f>
        <v/>
      </c>
      <c r="DZ330" s="46">
        <f>IF($DS330,
IF(J330="","Debes escribir el segundo apellido del empleado. ","")
)</f>
        <v/>
      </c>
      <c r="EB330" s="46">
        <f>IF($DS330,
IF(L330="","Debes escribir la fecha de ingreso del empleado. ",
IF(ISERR(DATE(YEAR(L330),MONTH(L330),DAY(L330))), "El valor ingresado en fecha de ingreso no tiene un formato válido. ","")
)
)</f>
        <v/>
      </c>
      <c r="EC330" s="46">
        <f>IF($DS330,
IF(M330="","Debes escribir el tiempo laborado. ",
IF( IFERROR(INT(M330),1.1) &lt;&gt; IFERROR(_xlfn.NUMBERVALUE(M330),1), "El valor de los días trabajados debe ser un número entero. ", "")
)
)</f>
        <v/>
      </c>
      <c r="ED330" s="46">
        <f>IF($DS330,
IF( AND(N330&lt;&gt;"", ISERR(DATE(YEAR(N330),MONTH(N330),DAY(N330))) ), "El valor ingresado en fecha de ingreso no tiene un formato válido. ",
IF( AND(N330&lt;&gt;"", $E$6&lt;&gt;"", DATE(YEAR(N330), MONTH(N330), 1) &lt;&gt; IFERROR(DATE(MID($E$6, 1, 4), MID($E$6, 6, 2),1), "1/1/1900") ), "La fecha de retiro debe estar dentro del período liquidado. ", "")
)
)</f>
        <v/>
      </c>
      <c r="EE330" s="46">
        <f>IF($DS330,
IF(O330="","Debes seleccionar el tipo de trabajador. ",
IF(_xlfn.IFNA(VLOOKUP(O330,TIPO_DE_TRABAJADOR,1,FALSE),-1)=-1,"El tipo de trabajador no es válido (por favor seleccionarlo de la lista). ","")
)
)</f>
        <v/>
      </c>
      <c r="EF330" s="46">
        <f>IF($DS330,
IF(P330="","Debes seleccionar si es un trabajador dependiente pensionado por vejez. ",
IF(_xlfn.IFNA(VLOOKUP(P330,SUBTIPO_DE_TRABAJADOR,1,FALSE),-1)=-1,"El tipo de trabajador dependiente pensionado por vejez no es válido (por favor seleccionarlo de la lista). ","")
)
)</f>
        <v/>
      </c>
      <c r="EG330" s="46">
        <f>IF($DS330,
IF(Q330="","Debes seleccionar el tipo de contrato del trabajador. ",
IF(_xlfn.IFNA(VLOOKUP(Q330,TIPO_DE_CONTRATO,1,FALSE),-1)=-1,"El tipo de contrato del trabajador no es válido (por favor seleccionarlo de la lista). ","")
)
)</f>
        <v/>
      </c>
      <c r="EH330" s="46">
        <f>IF($DS330,
IF(R330="","Debes seleccionar si es un salario integral. ",
IF(_xlfn.IFNA(VLOOKUP(R330,SI_NO,1,FALSE),-1)=-1,"Valor no válido para salario integral (por favor seleccionarlo de la lista). ","")
)
)</f>
        <v/>
      </c>
      <c r="EI330" s="46">
        <f>IF($DS330,
IF(S330="","Debes seleccionar si el trabajador realiza actividades de riesgo. ",
IF(_xlfn.IFNA(VLOOKUP(S330,SI_NO,1,FALSE),-1)=-1,"Valor no válido para actividad de alto riesgo (por favor seleccionarlo de la lista). ","")
)
)</f>
        <v/>
      </c>
      <c r="EK330" s="46">
        <f>IF($DS330,
IF(U330="","Debes escribir el código del municipio de residencia del trabajador. ",
IF(_xlfn.IFNA(VLOOKUP(U330,MUNICIPIO,1,FALSE),-1)=-1,"El municipio de residencia del trabajador es inválido (por favor seleccionarlo de la lista). ","")
)
)</f>
        <v/>
      </c>
      <c r="EL330" s="46">
        <f>IF($DS330,
IF(V330="","Debes escribir el la dirección de residendia del trabajador. ","")
)</f>
        <v/>
      </c>
      <c r="EM330" s="46">
        <f>IF($DS330,
IF(W330="","Debes escribir la fecha de inicio de la liquidación. ",
IF(ISERR(DATE(YEAR(W330),MONTH(W330),DAY(W330))),"El valor ingresado en fecha de inicio de liquidación no tiene un formato válido. ",
IF( AND($E$6&lt;&gt;"", DATE(YEAR(W330), MONTH(W330), 1) &lt;&gt; IFERROR(DATE(MID($E$6, 1, 4), MID($E$6, 6, 2),1), "1/1/1900") ), "La fecha de inicio de la liquidación debe estar dentro del período liquidado. ", "")
)
)
)</f>
        <v/>
      </c>
      <c r="EN330" s="46">
        <f>IF($DS330,
IF(X330="","Debes escribir la fecha de fin de la liquidación. ",
IF(ISERR(DATE(YEAR(X330),MONTH(X330),DAY(X330))),"El valor ingresado en fecha de fin de liquidación no tiene un formato válido. ",
IF( AND($E$6&lt;&gt;"", DATE(YEAR(X330), MONTH(X330), 1) &lt;&gt; IFERROR(DATE(MID($E$6, 1, 4), MID($E$6, 6, 2),1), "1/1/1900") ), "La fecha de fin de la liquidación debe estar dentro del período liquidado. ", "")
)
)
)</f>
        <v/>
      </c>
      <c r="EO330" s="46">
        <f>IF($DS330,
IF(Y330="","Debes escribir la frecuencia de pago del trabajador. ",
IF(_xlfn.IFNA(VLOOKUP(Y330,PERÍODO_DE_NÓMINA,1,FALSE),-1)=-1,"La frecuencia de pago es inválida (por favor seleccionarlo de la lista). ","")
)
)</f>
        <v/>
      </c>
      <c r="EP330" s="46">
        <f>IF($DS330,
IF(Z330="","Debes escribir la fecha de pago. ",
IF(ISERR(DATE(YEAR(Z330),MONTH(Z330),DAY(Z330))), "El valor ingresado en fecha de pago no tiene un formato válido. ","")
)
)</f>
        <v/>
      </c>
      <c r="EQ330" s="46">
        <f>IF($DS330,
IF(AA330="","Debes escribir el medio de pago. ",
IF(_xlfn.IFNA(VLOOKUP(AA330,MEDIOS_DE_PAGO,1,FALSE),-1)=-1,"El medio de pago es inválido (por favor seleccionarlo de la lista). ","")
)
)</f>
        <v/>
      </c>
      <c r="ER330" s="46">
        <f>OR(AA330='Tablas '!$T$4,AA330='Tablas '!$T$7,AA330='Tablas '!$T$8,AA330='Tablas '!$T$11)</f>
        <v/>
      </c>
      <c r="ES330" s="46">
        <f>IF(AND($DS330,ER330),
IF(AB330="","Debes escribir la entidad bancaria. ",""),
""
)</f>
        <v/>
      </c>
      <c r="ET330" s="46">
        <f>IF(AND($DS330,ER330),
IF(AC330="","Debes escribir el tipo de cuenta bancaria. ",
IF(_xlfn.IFNA(VLOOKUP(AC330,TIPO_DE_CUENTA,1,FALSE),-1)=-1,"El tipo de cuenta bancaria es inválida (por favor seleccionarlo de la lista). ","")
),
""
)</f>
        <v/>
      </c>
      <c r="EU330" s="46">
        <f>IF(AND($DS330,ER330),
IF(AD330="","Debes escribir el número de cuenta bancaria. ",""),
""
)</f>
        <v/>
      </c>
      <c r="EV330" s="46">
        <f>IF($DS330,
IF(AE330="","Debes escribir el valor del sueldo básico. ",
IF( ISERR(_xlfn.NUMBERVALUE(AE330)), "El valor del sueldo básico debe ser un número válido. ", "")
)
)</f>
        <v/>
      </c>
      <c r="EW330" s="46">
        <f>IF($DS330,
IF(AF330="","Debes escribir el número de días trabajados. ",
IF( IFERROR(INT(AF330),1.1) &lt;&gt; IFERROR(_xlfn.NUMBERVALUE(AF330),1), "La cantidad de días trabajados debe ser un número entero. ", "")
)
)</f>
        <v/>
      </c>
      <c r="EX330" s="46">
        <f>IF($DS330,
IF(AG330="","Debes escribir el valor del sueldo trabajado. ",
IF( ISERR(_xlfn.NUMBERVALUE(AG330)), "El valor del sueldo trabajado debe ser un número válido. ", "")
)
)</f>
        <v/>
      </c>
      <c r="EY330" s="46">
        <f>IF($DS330,
IF( AND(AH330&lt;&gt;"", ISERR(_xlfn.NUMBERVALUE(AH330))), "El valor del auxilio de transporte debe ser un número válido. ", "")
)</f>
        <v/>
      </c>
      <c r="EZ330" s="46">
        <f>IF($DS330,
IF( AND(AI330&lt;&gt;"", ISERR(_xlfn.NUMBERVALUE(AI330))), "El valor de viáticos salariales debe ser un número válido. ", "")
)</f>
        <v/>
      </c>
      <c r="FA330" s="46">
        <f>IF($DS330,
IF( AND(AJ330&lt;&gt;"", ISERR(_xlfn.NUMBERVALUE(AJ330))), "El valor de viáticos NO salariales debe ser un número válido. ", "")
)</f>
        <v/>
      </c>
      <c r="FB330" s="46">
        <f>CONCATENATE(AK330,AL330)&lt;&gt;""</f>
        <v/>
      </c>
      <c r="FC330" s="46">
        <f>IF(AND($DS330,FB330),
IF(AK330="","Debes escribir el número de horas extras diurnas. ",
IF( IFERROR(INT(AK330),1.1) &lt;&gt; IFERROR(_xlfn.NUMBERVALUE(AK330),1), "La cantidad de horas extras diurnas debe ser un número entero. ", "")
),
""
)</f>
        <v/>
      </c>
      <c r="FD330" s="46">
        <f>IF(AND($DS330,FB330),
IF(AL330="","Debes escribir el valor de las horas extras diurnas. ",
IF( ISERR(_xlfn.NUMBERVALUE(AL330)), "El valor de las horas extras duirnas debe ser un número válido. ", "")
),
""
)</f>
        <v/>
      </c>
      <c r="FE330" s="46">
        <f>CONCATENATE(AM330,AN330)&lt;&gt;""</f>
        <v/>
      </c>
      <c r="FF330" s="46">
        <f>IF(AND($DS330,FE330),
IF(AM330="","Debes escribir el número de horas extras nocturnas. ",
IF( IFERROR(INT(AM330),1.1) &lt;&gt; IFERROR(_xlfn.NUMBERVALUE(AM330),1), "La cantidad de horas extras nocturnas debe ser un número entero. ", "")
),
""
)</f>
        <v/>
      </c>
      <c r="FG330" s="46">
        <f>IF(AND($DS330,FE330),
IF(AN330="","Debes escribir el valor de las horas extras nocturnas. ",
IF( ISERR(_xlfn.NUMBERVALUE(AN330)), "El valor de las horas extras nocturnas debe ser un número válido. ", "")
),
""
)</f>
        <v/>
      </c>
      <c r="FH330" s="46">
        <f>CONCATENATE(AO330,AP330)&lt;&gt;""</f>
        <v/>
      </c>
      <c r="FI330" s="46">
        <f>IF(AND($DS330,FH330),
IF(AO330="","Debes escribir el número de horas extras diurnas dominicales y festivas. ",
IF( IFERROR(INT(AO330),1.1) &lt;&gt; IFERROR(_xlfn.NUMBERVALUE(AO330),1), "La cantidad de horas extras diurnas dominicales y festivas debe ser un número entero. ", "")
),
""
)</f>
        <v/>
      </c>
      <c r="FJ330" s="46">
        <f>IF(AND($DS330,FH330),
IF(AP330="","Debes escribir el valor de las horas extras diurnas dominicales y festivas. ",
IF( ISERR(_xlfn.NUMBERVALUE(AP330)), "El valor de las horas extras diurnas dominicales y festivas debe ser un número válido. ", "")
),
""
)</f>
        <v/>
      </c>
      <c r="FK330" s="46">
        <f>CONCATENATE(AQ330,AR330)&lt;&gt;""</f>
        <v/>
      </c>
      <c r="FL330" s="46">
        <f>IF(AND($DS330,FK330),
IF(AQ330="","Debes escribir el número de horas extras nocturnas dominicales y festivas. ",
IF( IFERROR(INT(AQ330),1.1) &lt;&gt; IFERROR(_xlfn.NUMBERVALUE(AQ330),1), "La cantidad de horas extras nocturnas dominicales y festivas debe ser un número entero. ", "")
),
""
)</f>
        <v/>
      </c>
      <c r="FM330" s="46">
        <f>IF(AND($DS330,FK330),
IF(AR330="","Debes escribir el valor de las horas extras nocturnas dominicales y festivas. ",
IF( ISERR(_xlfn.NUMBERVALUE(AR330)), "El valor de las horas extras nocturnas dominicales y festivas debe ser un número válido. ", "")
),
""
)</f>
        <v/>
      </c>
      <c r="FN330" s="46">
        <f>CONCATENATE(AS330,AT330)&lt;&gt;""</f>
        <v/>
      </c>
      <c r="FO330" s="46">
        <f>IF(AND($DS330,FN330),
IF(AS330="","Debes escribir el número de horas recargo nocturno. ",
IF( IFERROR(INT(AS330),1.1) &lt;&gt; IFERROR(_xlfn.NUMBERVALUE(AS330),1), "La cantidad de horas recargo nocturno debe ser un número entero. ", "")
),
""
)</f>
        <v/>
      </c>
      <c r="FP330" s="46">
        <f>IF(AND($DS330,FN330),
IF(AT330="","Debes escribir el valor de las horas recargo nocturno. ",
IF( ISERR(_xlfn.NUMBERVALUE(AT330)), "El valor de las horas recargo nocturno debe ser un número válido. ", "")
),
""
)</f>
        <v/>
      </c>
      <c r="FQ330" s="46">
        <f>CONCATENATE(AU330,AV330)&lt;&gt;""</f>
        <v/>
      </c>
      <c r="FR330" s="46">
        <f>IF(AND($DS330,FQ330),
IF(AU330="","Debes escribir el número de horas recargo diurno dominical y festivo. ",
IF( IFERROR(INT(AU330),1.1) &lt;&gt; IFERROR(_xlfn.NUMBERVALUE(AU330),1), "La cantidad de horas recargo diurno dominical y festivo debe ser un número entero. ", "")
),
""
)</f>
        <v/>
      </c>
      <c r="FS330" s="46">
        <f>IF(AND($DS330,FQ330),
IF(AV330="","Debes escribir el valor de las horas recargo diurno dominical y festivo. ",
IF( ISERR(_xlfn.NUMBERVALUE(AV330)), "El valor de las horas recargo diurno dominical y festivo debe ser un número válido. ", "")
),
""
)</f>
        <v/>
      </c>
      <c r="FT330" s="46">
        <f>CONCATENATE(AW330,AX330)&lt;&gt;""</f>
        <v/>
      </c>
      <c r="FU330" s="46">
        <f>IF(AND($DS330,FT330),
IF(AW330="","Debes escribir el número de horas recargo nocturno dominical y festivo. ",
IF( IFERROR(INT(AW330),1.1) &lt;&gt; IFERROR(_xlfn.NUMBERVALUE(AW330),1), "La cantidad de horas recargo nocturno dominical y festivo debe ser un número entero. ", "")
),
""
)</f>
        <v/>
      </c>
      <c r="FV330" s="46">
        <f>IF(AND($DS330,FT330),
IF(AX330="","Debes escribir el valor de las horas recargo nocturno dominical y festivo. ",
IF( ISERR(_xlfn.NUMBERVALUE(AX330)), "El valor de las horas recargo nocturno dominical y festivo debe ser un número válido. ", "")
),
""
)</f>
        <v/>
      </c>
      <c r="FW330" s="46">
        <f>CONCATENATE(AY330,AZ330)&lt;&gt;""</f>
        <v/>
      </c>
      <c r="FX330" s="46">
        <f>IF(AND($DS330,FW330),
IF(AY330="","Debes escribir el número de días de vacaciones comunes. ",
IF( IFERROR(INT(AY330),1.1) &lt;&gt; IFERROR(_xlfn.NUMBERVALUE(AY330),1), "La cantidad de días de vacaciones comunes debe ser un número entero. ", "")
),
""
)</f>
        <v/>
      </c>
      <c r="FY330" s="46">
        <f>IF(AND($DS330,FW330),
IF(AZ330="","Debes escribir el valor de las vacaciones comunes. ",
IF( ISERR(_xlfn.NUMBERVALUE(AZ330)), "El valor de las vacaciones comunes debe ser un número válido. ", "")
),
""
)</f>
        <v/>
      </c>
      <c r="FZ330" s="46">
        <f>CONCATENATE(BA330,BB330)&lt;&gt;""</f>
        <v/>
      </c>
      <c r="GA330" s="46">
        <f>IF(AND($DS330,FZ330),
IF(BA330="","Debes escribir el número de días de vacaciones compensadas. ",
IF( IFERROR(INT(BA330),1.1) &lt;&gt; IFERROR(_xlfn.NUMBERVALUE(BA330),1), "La cantidad de días de vacaciones compensadas debe ser un número entero. ", "")
),
""
)</f>
        <v/>
      </c>
      <c r="GB330" s="46">
        <f>IF(AND($DS330,FZ330),
IF(BB330="","Debes escribir el valor de las vacaciones compensadas. ",
IF( ISERR(_xlfn.NUMBERVALUE(BB330)), "El valor de las vacaciones compensadas debe ser un número válido. ", "")
),
""
)</f>
        <v/>
      </c>
      <c r="GC330" s="46">
        <f>CONCATENATE(BC330,BD330)&lt;&gt;""</f>
        <v/>
      </c>
      <c r="GD330" s="46">
        <f>IF(AND($DS330,GC330),
IF(BC330="","Debes escribir el número de días de prima salarial. ",
IF( IFERROR(INT(BC330),1.1) &lt;&gt; IFERROR(_xlfn.NUMBERVALUE(BC330),1), "La cantidad de días de prima salarial debe ser un número entero. ", "")
),
""
)</f>
        <v/>
      </c>
      <c r="GE330" s="46">
        <f>IF(AND($DS330,GC330),
IF(BD330="","Debes escribir el valor de los días de prima salarial. ",
IF( ISERR(_xlfn.NUMBERVALUE(BD330)), "El valor de los días de prima salarial debe ser un número válido. ", "")
),
""
)</f>
        <v/>
      </c>
      <c r="GF330" s="46">
        <f>IF($DS330,
IF( AND(BE330&lt;&gt;"", ISERR(_xlfn.NUMBERVALUE(BE330))), "El valor de la prima NO saliarial debe ser un número válido. ", "")
)</f>
        <v/>
      </c>
      <c r="GG330" s="46">
        <f>CONCATENATE(BF330,BG330,BH330)&lt;&gt;""</f>
        <v/>
      </c>
      <c r="GH330" s="46">
        <f>IF(AND($DS330,GG330),
IF(BF330="","Debes escribir el valor de las cesantías. ",
IF( ISERR(_xlfn.NUMBERVALUE(BF330)), "El valor de las cesantías debe ser un número válido. ", "")
),
""
)</f>
        <v/>
      </c>
      <c r="GI330" s="46">
        <f>IF(AND($DS330,GG330),
IF(BG330="","Debes escribir el % de cesantías. ",
IF( ISERR(_xlfn.NUMBERVALUE(BG330)), "El % de cesantías debe ser un número válido. ", "")
),
""
)</f>
        <v/>
      </c>
      <c r="GJ330" s="46">
        <f>IF(AND($DS330,GG330),
IF(BH330="","Debes escribir el valor de intereses de cesantías. ",
IF( ISERR(_xlfn.NUMBERVALUE(BH330)), "El valor de intereses de cesantías debe ser un número válido. ", "")
),
""
)</f>
        <v/>
      </c>
      <c r="GK330" s="46">
        <f>CONCATENATE(BI330,BJ330,BK330)&lt;&gt;""</f>
        <v/>
      </c>
      <c r="GL330" s="46">
        <f>IF(AND($DS330,GK330),
IF(BI330="","Debes escribir el número de días de incapacidad. ",
IF( IFERROR(INT(BI330),1.1) &lt;&gt; IFERROR(_xlfn.NUMBERVALUE(BI330),1), "La cantidad de días de incapacidad debe ser un número entero. ", "")
),
""
)</f>
        <v/>
      </c>
      <c r="GM330" s="46">
        <f>IF(AND($DS330,GK330),
IF(BJ330="","Debes escribir el tipo de incapacidad. ",
IF(_xlfn.IFNA(VLOOKUP(BJ330,TIPO_DE_INCAPACIDAD,1,FALSE),-1)=-1,"El tipo de incapacidad es inválida (por favor seleccionarlo de la lista). ","")
),
""
)</f>
        <v/>
      </c>
      <c r="GN330" s="46">
        <f>IF(AND($DS330,GK330),
IF(BK330="","Debes escribir el valor de la incapacidad. ",
IF( ISERR(_xlfn.NUMBERVALUE(BK330)), "El valor de la incapacidad debe ser un número válido. ", "")
),
""
)</f>
        <v/>
      </c>
      <c r="GO330" s="46">
        <f>CONCATENATE(BL330,BM330)&lt;&gt;""</f>
        <v/>
      </c>
      <c r="GP330" s="46">
        <f>IF(AND($DS330,GO330),
IF(BL330="","Debes escribir el número de días de licencia de maternidad o paternidad. ",
IF( IFERROR(INT(BL330),1.1) &lt;&gt; IFERROR(_xlfn.NUMBERVALUE(BL330),1), "La cantidad de días de licencia de maternidad o paternidad debe ser un número entero. ", "")
),
""
)</f>
        <v/>
      </c>
      <c r="GQ330" s="46">
        <f>IF(AND($DS330,GO330),
IF(BM330="","Debes escribir el valor de la licencia de maternidad o paternidad. ",
IF( ISERR(_xlfn.NUMBERVALUE(BM330)), "El valor de la licencia de maternidad o paternidad debe ser un número válido. ", "")
),
""
)</f>
        <v/>
      </c>
      <c r="GR330" s="46">
        <f>CONCATENATE(BN330,BO330)&lt;&gt;""</f>
        <v/>
      </c>
      <c r="GS330" s="46">
        <f>IF(AND($DS330,GR330),
IF(BN330="","Debes escribir el número de días de licencia remunerada. ",
IF( IFERROR(INT(BN330),1.1) &lt;&gt; IFERROR(_xlfn.NUMBERVALUE(BN330),1), "La cantidad de días de licencia remunerada debe ser un número entero. ", "")
),
""
)</f>
        <v/>
      </c>
      <c r="GT330" s="46">
        <f>IF(AND($DS330,GR330),
IF(BO330="","Debes escribir el valor de la licencia remunerada. ",
IF( ISERR(_xlfn.NUMBERVALUE(BO330)), "El valor de la licencia remunerada debe ser un número válido. ", "")
),
""
)</f>
        <v/>
      </c>
      <c r="GU330" s="46">
        <f>IF($DS330,
IF( AND(BP330&lt;&gt;"", ISERR(_xlfn.NUMBERVALUE(BP330))), "El valor de la licencia NO remunerada debe ser un número válido. ", "")
)</f>
        <v/>
      </c>
      <c r="GV330" s="46">
        <f>IF($DS330,
IF( AND(BQ330&lt;&gt;"", ISERR(_xlfn.NUMBERVALUE(BQ330))), "El valor de auxilios salariales debe ser un número válido. ", "")
)</f>
        <v/>
      </c>
      <c r="GW330" s="46">
        <f>IF($DS330,
IF( AND(BR330&lt;&gt;"", ISERR(_xlfn.NUMBERVALUE(BR330))), "El valor de auxilios NO salariales debe ser un número válido. ", "")
)</f>
        <v/>
      </c>
      <c r="GX330" s="46">
        <f>IF($DS330,
IF( AND(BS330&lt;&gt;"", ISERR(_xlfn.NUMBERVALUE(BS330))), "El valor de bonos salariales debe ser un número válido. ", "")
)</f>
        <v/>
      </c>
      <c r="GY330" s="46">
        <f>IF($DS330,
IF( AND(BT330&lt;&gt;"", ISERR(_xlfn.NUMBERVALUE(BT330))), "El valor de bonos NO salariales debe ser un número válido. ", "")
)</f>
        <v/>
      </c>
      <c r="GZ330" s="46">
        <f>IF($DS330,
IF( AND(BU330&lt;&gt;"", ISERR(_xlfn.NUMBERVALUE(BU330))), "El valor de bonos salariales de alimentación debe ser un número válido. ", "")
)</f>
        <v/>
      </c>
      <c r="HA330" s="46">
        <f>IF($DS330,
IF( AND(BV330&lt;&gt;"", ISERR(_xlfn.NUMBERVALUE(BV330))), "El valor de bonos NO salariales de alimentación debe ser un número válido. ", "")
)</f>
        <v/>
      </c>
      <c r="HB330" s="46">
        <f>IF($DS330,
IF( AND(BW330&lt;&gt;"", ISERR(_xlfn.NUMBERVALUE(BW330))), "El valor de bonificaciones salariales debe ser un número válido. ", "")
)</f>
        <v/>
      </c>
      <c r="HC330" s="46">
        <f>IF($DS330,
IF( AND(BX330&lt;&gt;"", ISERR(_xlfn.NUMBERVALUE(BX330))), "El valor de bonificaciones NO salariales debe ser un número válido. ", "")
)</f>
        <v/>
      </c>
      <c r="HD330" s="46">
        <f>IF($DS330,
IF( AND(BY330&lt;&gt;"", ISERR(_xlfn.NUMBERVALUE(BY330))), "El valor de compensaciones ordinarias debe ser un número válido. ", "")
)</f>
        <v/>
      </c>
      <c r="HE330" s="46">
        <f>IF($DS330,
IF( AND(BZ330&lt;&gt;"", ISERR(_xlfn.NUMBERVALUE(BZ330))), "El valor de compensaciones extraordinarias debe ser un número válido. ", "")
)</f>
        <v/>
      </c>
      <c r="HF330" s="46">
        <f>IF($DS330,
IF( AND(CA330&lt;&gt;"", ISERR(_xlfn.NUMBERVALUE(CA330))), "El valor de comisiones debe ser un número válido. ", "")
)</f>
        <v/>
      </c>
      <c r="HG330" s="46">
        <f>IF($DS330,
IF( AND(CB330&lt;&gt;"", ISERR(_xlfn.NUMBERVALUE(CB330))), "El valor de ausencia por huega debe ser un número válido. ", "")
)</f>
        <v/>
      </c>
      <c r="HH330" s="46">
        <f>IF($DS330,
IF( AND(CC330&lt;&gt;"", ISERR(_xlfn.NUMBERVALUE(CC330))), "El valor de anticipos debe ser un número válido. ", "")
)</f>
        <v/>
      </c>
      <c r="HI330" s="46">
        <f>IF($DS330,
IF( AND(CD330&lt;&gt;"", ISERR(_xlfn.NUMBERVALUE(CD330))), "El valor de pagos a terceros debe ser un número válido. ", "")
)</f>
        <v/>
      </c>
      <c r="HJ330" s="46">
        <f>IF($DS330,
IF( AND(CE330&lt;&gt;"", ISERR(_xlfn.NUMBERVALUE(CE330))), "El valor de dotación debe ser un número válido. ", "")
)</f>
        <v/>
      </c>
      <c r="HK330" s="46">
        <f>IF($DS330,
IF( AND(CF330&lt;&gt;"", ISERR(_xlfn.NUMBERVALUE(CF330))), "El valor de apoyo sostenibilidad debe ser un número válido. ", "")
)</f>
        <v/>
      </c>
      <c r="HL330" s="46">
        <f>IF($DS330,
IF( AND(CG330&lt;&gt;"", ISERR(_xlfn.NUMBERVALUE(CG330))), "El valor de teletrabajo debe ser un número válido. ", "")
)</f>
        <v/>
      </c>
      <c r="HM330" s="46">
        <f>IF($DS330,
IF( AND(CH330&lt;&gt;"", ISERR(_xlfn.NUMBERVALUE(CH330))), "El valor de bonificación de retiro debe ser un número válido. ", "")
)</f>
        <v/>
      </c>
      <c r="HN330" s="46">
        <f>IF($DS330,
IF( AND(CI330&lt;&gt;"", ISERR(_xlfn.NUMBERVALUE(CI330))), "El valor de indemnización de retiro debe ser un número válido. ", "")
)</f>
        <v/>
      </c>
      <c r="HO330" s="46">
        <f>IF($DS330,
IF( AND(CJ330&lt;&gt;"", ISERR(_xlfn.NUMBERVALUE(CJ330))), "El valor de reintegros debe ser un número válido. ", "")
)</f>
        <v/>
      </c>
      <c r="HP330" s="46">
        <f>CONCATENATE(CK330,CL330,CM330)&lt;&gt;""</f>
        <v/>
      </c>
      <c r="HQ330" s="46">
        <f>IF(AND($DS330,HP330),
IF(CK330="","Debes escribir la descripción de otro concepto no categorizado. ",""),
""
)</f>
        <v/>
      </c>
      <c r="HR330" s="46">
        <f>IF(AND($DS330,HP330),
IF(CONCATENATE(CL330,CM330)="","Debes escribir al menos un valor de concepto no categorizado (salarial o no salarial). ",
IF(ISERR(_xlfn.NUMBERVALUE(CL330)),"El valor salarial concepto no categorizado debe ser un número válido. ","")
),
""
)</f>
        <v/>
      </c>
      <c r="HS330" s="46">
        <f>IF(AND($DS330,HP330),
IF(CONCATENATE(CL330,CM330)="","Debes escribir al menos un valor de concepto no categorizado (salarial o no salarial). ",
IF(ISERR(_xlfn.NUMBERVALUE(CM330)),"El valor NO salarial concepto no categorizado debe ser un número válido. ","")
),
""
)</f>
        <v/>
      </c>
      <c r="HT330" s="46">
        <f>IF($DS330,
IF(CN330="","Debes escribir el porcentaje del aporte a salud. ",
IF( ISERR(_xlfn.NUMBERVALUE(CN330)), "El valor del porcentaje del aporte a salud debe ser un número válido. ", "")
)
)</f>
        <v/>
      </c>
      <c r="HU330" s="46">
        <f>IF($DS330,
IF(CO330="","Debes escribir el valor del aporte a salud. ",
IF( ISERR(_xlfn.NUMBERVALUE(CO330)), "El valor del aporte a salud debe ser un número válido. ", "")
)
)</f>
        <v/>
      </c>
      <c r="HV330" s="46">
        <f>IF($DS330,
IF( AND(CP330&lt;&gt;"", ISERR(_xlfn.NUMBERVALUE(CP330))), "El valor plan complementario debe ser un número válido. ", "")
)</f>
        <v/>
      </c>
      <c r="HW330" s="46">
        <f>IF($DS330,
IF(CQ330="","Debes escribir el porcentaje del aporte a pensión. ",
IF( ISERR(_xlfn.NUMBERVALUE(CQ330)), "El valor del porcentaje del aporte a pensión debe ser un número válido. ", "")
)
)</f>
        <v/>
      </c>
      <c r="HX330" s="46">
        <f>IF($DS330,
IF(CR330="","Debes escribir el valor del aporte a pensión. ",
IF( ISERR(_xlfn.NUMBERVALUE(CR330)), "El valor del aporte a salud debe ser un número válido. ", "")
)
)</f>
        <v/>
      </c>
      <c r="HY330" s="46">
        <f>IF($DS330,
IF( AND(CS330&lt;&gt;"", ISERR(_xlfn.NUMBERVALUE(CS330))), "El valor pensión voluntaria debe ser un número válido. ", "")
)</f>
        <v/>
      </c>
      <c r="HZ330" s="46">
        <f>CONCATENATE(CT330,CU330,CV330,CW330)&lt;&gt;""</f>
        <v/>
      </c>
      <c r="IA330" s="46">
        <f>IF(AND($DS330,HZ330),
IF(CT330="","Debes escribir el % del fondo de seguridad pensional. ",
IF( ISERR(_xlfn.NUMBERVALUE(CT330)), "El % del fondo de seguridad debe ser un número válido. ", "")
),
""
)</f>
        <v/>
      </c>
      <c r="IB330" s="46">
        <f>IF(AND($DS330,HZ330),
IF(CU330="","Debes escribir el valor del aporte al fondo de solidaridad pensional. ",
IF( ISERR(_xlfn.NUMBERVALUE(CU330)), "El valor del aporte al fondo de solidaridad pensional debe ser un número válido. ", "")
),
""
)</f>
        <v/>
      </c>
      <c r="IC330" s="46">
        <f>IF(AND($DS330,HZ330),
IF(CV330="","Debes escribir el % del fondo de subsistencia. ",
IF( ISERR(_xlfn.NUMBERVALUE(CV330)), "El % del fondo de subsistencia debe ser un número válido. ", "")
),
""
)</f>
        <v/>
      </c>
      <c r="ID330" s="46">
        <f>IF(AND($DS330,HZ330),
IF(CW330="","Debes escribir el valor del fondo de subsistencia. ",
IF( ISERR(_xlfn.NUMBERVALUE(CW330)), "El valor del fondo de subsistencia debe ser un número válido. ", "")
),
""
)</f>
        <v/>
      </c>
      <c r="IE330" s="46">
        <f>CONCATENATE(CX330,CY330)&lt;&gt;""</f>
        <v/>
      </c>
      <c r="IF330" s="46">
        <f>IF(AND($DS330,IE330),
IF(CX330="","Debes escribir el % de sindicato. ",
IF( ISERR(_xlfn.NUMBERVALUE(CX330)), "El % de sindicato debe ser un número válido. ", "")
),
""
)</f>
        <v/>
      </c>
      <c r="IG330" s="46">
        <f>IF(AND($DS330,IE330),
IF(CY330="","Debes escribir el valor del sindicato. ",
IF( ISERR(_xlfn.NUMBERVALUE(CY330)), "El valor del sindicato debe ser un número válido. ", "")
),
""
)</f>
        <v/>
      </c>
      <c r="IH330" s="46">
        <f>IF($DS330,
IF( AND(CZ330&lt;&gt;"", ISERR(_xlfn.NUMBERVALUE(CZ330))), "El valor de sanción pública debe ser un número válido. ", "")
)</f>
        <v/>
      </c>
      <c r="II330" s="46">
        <f>IF($DS330,
IF( AND(DA330&lt;&gt;"", ISERR(_xlfn.NUMBERVALUE(DA330))), "El valor de sanción privada debe ser un número válido. ", "")
)</f>
        <v/>
      </c>
      <c r="IJ330" s="46">
        <f>CONCATENATE(DB330,DC330)&lt;&gt;""</f>
        <v/>
      </c>
      <c r="IK330" s="46">
        <f>IF(AND($DS330,IJ330),
IF(DB330="","Debes escribir la descripción de libranza. ",""),
""
)</f>
        <v/>
      </c>
      <c r="IL330" s="46">
        <f>IF(AND($DS330,IJ330),
IF(DC330="","Debes escribir la cuota libranza. ",
IF(ISERR(_xlfn.NUMBERVALUE(DC330)),"El valor de la cuota libranza debe ser un número válido. ","")
),
""
)</f>
        <v/>
      </c>
      <c r="IM330" s="46">
        <f>IF($DS330,
IF( AND(DD330&lt;&gt;"", ISERR(_xlfn.NUMBERVALUE(DD330))), "El valor de pagos a terceros debe ser un número válido. ", "")
)</f>
        <v/>
      </c>
      <c r="IN330" s="46">
        <f>IF($DS330,
IF( AND(DE330&lt;&gt;"", ISERR(_xlfn.NUMBERVALUE(DE330))), "El valor de anticipos debe ser un número válido. ", "")
)</f>
        <v/>
      </c>
      <c r="IO330" s="46">
        <f>IF($DS330,
IF( AND(DF330&lt;&gt;"", ISERR(_xlfn.NUMBERVALUE(DF330))), "El valor de AFC debe ser un número válido. ", "")
)</f>
        <v/>
      </c>
      <c r="IP330" s="46">
        <f>IF($DS330,
IF( AND(DG330&lt;&gt;"", ISERR(_xlfn.NUMBERVALUE(DG330))), "El valor de rete-fuente debe ser un número válido. ", "")
)</f>
        <v/>
      </c>
      <c r="IQ330" s="46">
        <f>IF($DS330,
IF( AND(DH330&lt;&gt;"", ISERR(_xlfn.NUMBERVALUE(DH330))), "El valor de cooperativa de trabajo debe ser un número válido. ", "")
)</f>
        <v/>
      </c>
      <c r="IR330" s="46">
        <f>IF($DS330,
IF( AND(DI330&lt;&gt;"", ISERR(_xlfn.NUMBERVALUE(DI330))), "El valor de embargo fiscal debe ser un número válido. ", "")
)</f>
        <v/>
      </c>
      <c r="IS330" s="46">
        <f>IF($DS330,
IF( AND(DJ330&lt;&gt;"", ISERR(_xlfn.NUMBERVALUE(DJ330))), "El valor de educación debe ser un número válido. ", "")
)</f>
        <v/>
      </c>
      <c r="IT330" s="46">
        <f>IF($DS330,
IF( AND(DK330&lt;&gt;"", ISERR(_xlfn.NUMBERVALUE(DK330))), "El valor de reintegro debe ser un número válido. ", "")
)</f>
        <v/>
      </c>
      <c r="IU330" s="46">
        <f>IF($DS330,
IF( AND(DL330&lt;&gt;"", ISERR(_xlfn.NUMBERVALUE(DL330))), "El valor de deuda debe ser un número válido. ", "")
)</f>
        <v/>
      </c>
      <c r="IV330" s="46">
        <f>IF($DS330,
IF( AND(DM330&lt;&gt;"", ISERR(_xlfn.NUMBERVALUE(DM330))), "El valor de otras deducciones debe ser un número válido. ", "")
)</f>
        <v/>
      </c>
      <c r="IW330" s="46">
        <f>IF($DS330,
IF(DN330="","Debes escribir el valor de los devengos totales. ",
IF( ISERR(_xlfn.NUMBERVALUE(DN330)), "El valor de los devengos totales debe ser un número válido. ", "")
)
)</f>
        <v/>
      </c>
      <c r="IX330" s="46">
        <f>IF($DS330,
IF(DO330="","Debes escribir el valor de las deducciones totales. ",
IF( ISERR(_xlfn.NUMBERVALUE(DO330)), "El valor de las deducciones totales debe ser un número válido. ", "")
)
)</f>
        <v/>
      </c>
      <c r="IY330" s="46">
        <f>IF($DS330,
IF(DP330="","Debes escribir el valor del salario total. ",
IF( ISERR(_xlfn.NUMBERVALUE(DP330)), "El valor del salario total debe ser un número válido. ", "")
)
)</f>
        <v/>
      </c>
    </row>
    <row r="331">
      <c r="B331" s="48" t="n">
        <v>319</v>
      </c>
      <c r="C331" s="61">
        <f>IF(AND(DS331,DP331&lt;&gt;""),
IF(DQ331="","OK","Error"),
""
)</f>
        <v/>
      </c>
      <c r="D331" s="53" t="n"/>
      <c r="E331" s="52" t="n"/>
      <c r="F331" s="112" t="n"/>
      <c r="G331" s="52" t="n"/>
      <c r="H331" s="53" t="n"/>
      <c r="I331" s="52" t="n"/>
      <c r="J331" s="52" t="n"/>
      <c r="K331" s="53" t="n"/>
      <c r="L331" s="55" t="n"/>
      <c r="M331" s="108" t="n"/>
      <c r="N331" s="56" t="n"/>
      <c r="O331" s="52" t="n"/>
      <c r="P331" s="52" t="n"/>
      <c r="Q331" s="52" t="n"/>
      <c r="R331" s="52" t="n"/>
      <c r="S331" s="52" t="n"/>
      <c r="T331" s="53" t="n"/>
      <c r="U331" s="52" t="n"/>
      <c r="V331" s="52" t="n"/>
      <c r="W331" s="55" t="n"/>
      <c r="X331" s="55" t="n"/>
      <c r="Y331" s="52" t="n"/>
      <c r="Z331" s="55" t="n"/>
      <c r="AA331" s="52" t="n"/>
      <c r="AB331" s="53" t="n"/>
      <c r="AC331" s="53" t="n"/>
      <c r="AD331" s="53" t="n"/>
      <c r="AE331" s="177" t="n"/>
      <c r="AF331" s="113" t="n"/>
      <c r="AG331" s="177" t="n"/>
      <c r="AH331" s="178" t="n"/>
      <c r="AI331" s="178" t="n"/>
      <c r="AJ331" s="178" t="n"/>
      <c r="AK331" s="114" t="n"/>
      <c r="AL331" s="178" t="n"/>
      <c r="AM331" s="114" t="n"/>
      <c r="AN331" s="178" t="n"/>
      <c r="AO331" s="114" t="n"/>
      <c r="AP331" s="178" t="n"/>
      <c r="AQ331" s="114" t="n"/>
      <c r="AR331" s="178" t="n"/>
      <c r="AS331" s="114" t="n"/>
      <c r="AT331" s="178" t="n"/>
      <c r="AU331" s="114" t="n"/>
      <c r="AV331" s="178" t="n"/>
      <c r="AW331" s="114" t="n"/>
      <c r="AX331" s="178" t="n"/>
      <c r="AY331" s="114" t="n"/>
      <c r="AZ331" s="178" t="n"/>
      <c r="BA331" s="114" t="n"/>
      <c r="BB331" s="178" t="n"/>
      <c r="BC331" s="114" t="n"/>
      <c r="BD331" s="178" t="n"/>
      <c r="BE331" s="178" t="n"/>
      <c r="BF331" s="178" t="n"/>
      <c r="BG331" s="59" t="n"/>
      <c r="BH331" s="178" t="n"/>
      <c r="BI331" s="114" t="n"/>
      <c r="BJ331" s="53" t="n"/>
      <c r="BK331" s="178" t="n"/>
      <c r="BL331" s="114" t="n"/>
      <c r="BM331" s="178" t="n"/>
      <c r="BN331" s="114" t="n"/>
      <c r="BO331" s="178" t="n"/>
      <c r="BP331" s="178" t="n"/>
      <c r="BQ331" s="178" t="n"/>
      <c r="BR331" s="178" t="n"/>
      <c r="BS331" s="178" t="n"/>
      <c r="BT331" s="178" t="n"/>
      <c r="BU331" s="178" t="n"/>
      <c r="BV331" s="178" t="n"/>
      <c r="BW331" s="178" t="n"/>
      <c r="BX331" s="178" t="n"/>
      <c r="BY331" s="178" t="n"/>
      <c r="BZ331" s="178" t="n"/>
      <c r="CA331" s="178" t="n"/>
      <c r="CB331" s="178" t="n"/>
      <c r="CC331" s="178" t="n"/>
      <c r="CD331" s="178" t="n"/>
      <c r="CE331" s="178" t="n"/>
      <c r="CF331" s="178" t="n"/>
      <c r="CG331" s="178" t="n"/>
      <c r="CH331" s="178" t="n"/>
      <c r="CI331" s="178" t="n"/>
      <c r="CJ331" s="178" t="n"/>
      <c r="CK331" s="53" t="n"/>
      <c r="CL331" s="178" t="n"/>
      <c r="CM331" s="178" t="n"/>
      <c r="CN331" s="60" t="n"/>
      <c r="CO331" s="177" t="n"/>
      <c r="CP331" s="178" t="n"/>
      <c r="CQ331" s="60" t="n"/>
      <c r="CR331" s="177" t="n"/>
      <c r="CS331" s="178" t="n"/>
      <c r="CT331" s="59" t="n"/>
      <c r="CU331" s="178" t="n"/>
      <c r="CV331" s="59" t="n"/>
      <c r="CW331" s="178" t="n"/>
      <c r="CX331" s="59" t="n"/>
      <c r="CY331" s="178" t="n"/>
      <c r="CZ331" s="178" t="n"/>
      <c r="DA331" s="178" t="n"/>
      <c r="DB331" s="53" t="n"/>
      <c r="DC331" s="178" t="n"/>
      <c r="DD331" s="178" t="n"/>
      <c r="DE331" s="178" t="n"/>
      <c r="DF331" s="178" t="n"/>
      <c r="DG331" s="178" t="n"/>
      <c r="DH331" s="178" t="n"/>
      <c r="DI331" s="178" t="n"/>
      <c r="DJ331" s="178" t="n"/>
      <c r="DK331" s="178" t="n"/>
      <c r="DL331" s="178" t="n"/>
      <c r="DM331" s="178" t="n"/>
      <c r="DN331" s="177" t="n"/>
      <c r="DO331" s="177" t="n"/>
      <c r="DP331" s="177" t="n"/>
      <c r="DQ331" s="76">
        <f>IF(AND(DS331,DP331&lt;&gt;""),
CONCATENATE(DT331,DU331,DV331,DW331,DX331,DY331,DZ331,EA331,EB331,EC331,ED331,EE331,EF331,EG331,EH331,EI331,EJ331,EK331,EL331,EM331,EN331,EO331,EP331,EQ331,ES331,ET331,EU331,EV331,EW331,EX331,EY331,EZ331,FA331,FC331,FD331,FF331,FG331,FI331,FJ331,FL331,FM331,FO331,FP331,FR331,FS331,FU331,FV331,FX331,FY331,GA331,GB331,GD331,GE331,GF331,GH331,GI331,GJ331,GL331,GM331,GN331,GP331,GQ331,GS331,GT331,GU331,GV331,GW331,GX331,GY331,GZ331,HA331,HB331,HC331,HD331,HE331,HF331,HG331,HH331,HI331,HJ331,HK331,HL331,HM331,HN331,HO331,HQ331,HR331,HS331,HT331,HU331,HV331,HW331,HX331,HY331,IA331,IB331,IC331,ID331,IF331,IG331,IH331,II331,IK331,IL331,IM331,IN331,IO331,IP331,IQ331,IR331,IS331,IT331,IU331,IV331,IW331,IX331,IY331,IZ331),
""
)</f>
        <v/>
      </c>
      <c r="DR331" s="53" t="n"/>
      <c r="DS331" s="46">
        <f>CONCATENATE(D331,$E331,$F331,$G331,H331,$I331,$J331,K331,$L331,$M331,N331,$O331,$P331,$Q331,$R331,$S331,T331,$U331,$V331,$W331,$X331,$Y331,$Z331,$AA331,AB331,AC331,AD331,$AE331,$AF331,$AG331,AH331,AI331,AJ331,AK331,AL331,AM331,AN331,AO331,AP331,AQ331,AR331,AS331,AT331,AU331,AV331,AW331,AX331,AY331,AZ331,BA331,BB331,BC331,BD331,BE331,BF331,BG331,BH331,BI331,BJ331,BK331,BL331,BM331,BN331,BO331,BP331,BQ331,BR331,BS331,BT331,BU331,BV331,BW331,BX331,BY331,BZ331,CA331,CB331,CC331,CD331,CE331,CF331,CG331,CH331,CI331,CJ331,CK331,CL331,CM331,$CN331,$CO331,CP331,$CQ331,$CR331,CS331,CT331,CU331,CV331,CW331,CX331,CY331,CZ331,DA331,DB331,DC331,DD331,DE331,DF331,DG331,DH331,DI331,DJ331,DK331,DL331,DM331,$DN331,$DO331,$DP331,DR331)&lt;&gt;""</f>
        <v/>
      </c>
      <c r="DT331" s="46">
        <f>IF(AND($DS331,$E$4&lt;&gt;""),
IF(LEFT($E$4,2) = "1.",
IF(D331&lt;&gt;"","El CUNE sólo se envía en operaciones de novedad o ajuste. ",""),
IF(D331="","Debes escribir un CUNE válido para realizar operaciones de novedad o ajuste. ","")),
""
)</f>
        <v/>
      </c>
      <c r="DU331" s="46">
        <f>IF($DS331,
IF(E331="","Debes seleccionar el tipo de documento del empleado. ",
IF(_xlfn.IFNA(VLOOKUP(E331,TIPO_DE_DOCUMENTO,1,FALSE),-1)=-1,"El tipo de documento no es válido (por favor seleccionarlo de la lista). ","")
)
)</f>
        <v/>
      </c>
      <c r="DV331" s="46">
        <f>IF($DS331,
IF(F331="","Debes escribir el número de documento del empleado. ","")
)</f>
        <v/>
      </c>
      <c r="DW331" s="46">
        <f>IF($DS331,
IF(G331="","Debes escribir el primer nombre del empleado. ","")
)</f>
        <v/>
      </c>
      <c r="DY331" s="46">
        <f>IF($DS331,
IF(I331="","Debes escribir el primer apellido del empleado. ","")
)</f>
        <v/>
      </c>
      <c r="DZ331" s="46">
        <f>IF($DS331,
IF(J331="","Debes escribir el segundo apellido del empleado. ","")
)</f>
        <v/>
      </c>
      <c r="EB331" s="46">
        <f>IF($DS331,
IF(L331="","Debes escribir la fecha de ingreso del empleado. ",
IF(ISERR(DATE(YEAR(L331),MONTH(L331),DAY(L331))), "El valor ingresado en fecha de ingreso no tiene un formato válido. ","")
)
)</f>
        <v/>
      </c>
      <c r="EC331" s="46">
        <f>IF($DS331,
IF(M331="","Debes escribir el tiempo laborado. ",
IF( IFERROR(INT(M331),1.1) &lt;&gt; IFERROR(_xlfn.NUMBERVALUE(M331),1), "El valor de los días trabajados debe ser un número entero. ", "")
)
)</f>
        <v/>
      </c>
      <c r="ED331" s="46">
        <f>IF($DS331,
IF( AND(N331&lt;&gt;"", ISERR(DATE(YEAR(N331),MONTH(N331),DAY(N331))) ), "El valor ingresado en fecha de ingreso no tiene un formato válido. ",
IF( AND(N331&lt;&gt;"", $E$6&lt;&gt;"", DATE(YEAR(N331), MONTH(N331), 1) &lt;&gt; IFERROR(DATE(MID($E$6, 1, 4), MID($E$6, 6, 2),1), "1/1/1900") ), "La fecha de retiro debe estar dentro del período liquidado. ", "")
)
)</f>
        <v/>
      </c>
      <c r="EE331" s="46">
        <f>IF($DS331,
IF(O331="","Debes seleccionar el tipo de trabajador. ",
IF(_xlfn.IFNA(VLOOKUP(O331,TIPO_DE_TRABAJADOR,1,FALSE),-1)=-1,"El tipo de trabajador no es válido (por favor seleccionarlo de la lista). ","")
)
)</f>
        <v/>
      </c>
      <c r="EF331" s="46">
        <f>IF($DS331,
IF(P331="","Debes seleccionar si es un trabajador dependiente pensionado por vejez. ",
IF(_xlfn.IFNA(VLOOKUP(P331,SUBTIPO_DE_TRABAJADOR,1,FALSE),-1)=-1,"El tipo de trabajador dependiente pensionado por vejez no es válido (por favor seleccionarlo de la lista). ","")
)
)</f>
        <v/>
      </c>
      <c r="EG331" s="46">
        <f>IF($DS331,
IF(Q331="","Debes seleccionar el tipo de contrato del trabajador. ",
IF(_xlfn.IFNA(VLOOKUP(Q331,TIPO_DE_CONTRATO,1,FALSE),-1)=-1,"El tipo de contrato del trabajador no es válido (por favor seleccionarlo de la lista). ","")
)
)</f>
        <v/>
      </c>
      <c r="EH331" s="46">
        <f>IF($DS331,
IF(R331="","Debes seleccionar si es un salario integral. ",
IF(_xlfn.IFNA(VLOOKUP(R331,SI_NO,1,FALSE),-1)=-1,"Valor no válido para salario integral (por favor seleccionarlo de la lista). ","")
)
)</f>
        <v/>
      </c>
      <c r="EI331" s="46">
        <f>IF($DS331,
IF(S331="","Debes seleccionar si el trabajador realiza actividades de riesgo. ",
IF(_xlfn.IFNA(VLOOKUP(S331,SI_NO,1,FALSE),-1)=-1,"Valor no válido para actividad de alto riesgo (por favor seleccionarlo de la lista). ","")
)
)</f>
        <v/>
      </c>
      <c r="EK331" s="46">
        <f>IF($DS331,
IF(U331="","Debes escribir el código del municipio de residencia del trabajador. ",
IF(_xlfn.IFNA(VLOOKUP(U331,MUNICIPIO,1,FALSE),-1)=-1,"El municipio de residencia del trabajador es inválido (por favor seleccionarlo de la lista). ","")
)
)</f>
        <v/>
      </c>
      <c r="EL331" s="46">
        <f>IF($DS331,
IF(V331="","Debes escribir el la dirección de residendia del trabajador. ","")
)</f>
        <v/>
      </c>
      <c r="EM331" s="46">
        <f>IF($DS331,
IF(W331="","Debes escribir la fecha de inicio de la liquidación. ",
IF(ISERR(DATE(YEAR(W331),MONTH(W331),DAY(W331))),"El valor ingresado en fecha de inicio de liquidación no tiene un formato válido. ",
IF( AND($E$6&lt;&gt;"", DATE(YEAR(W331), MONTH(W331), 1) &lt;&gt; IFERROR(DATE(MID($E$6, 1, 4), MID($E$6, 6, 2),1), "1/1/1900") ), "La fecha de inicio de la liquidación debe estar dentro del período liquidado. ", "")
)
)
)</f>
        <v/>
      </c>
      <c r="EN331" s="46">
        <f>IF($DS331,
IF(X331="","Debes escribir la fecha de fin de la liquidación. ",
IF(ISERR(DATE(YEAR(X331),MONTH(X331),DAY(X331))),"El valor ingresado en fecha de fin de liquidación no tiene un formato válido. ",
IF( AND($E$6&lt;&gt;"", DATE(YEAR(X331), MONTH(X331), 1) &lt;&gt; IFERROR(DATE(MID($E$6, 1, 4), MID($E$6, 6, 2),1), "1/1/1900") ), "La fecha de fin de la liquidación debe estar dentro del período liquidado. ", "")
)
)
)</f>
        <v/>
      </c>
      <c r="EO331" s="46">
        <f>IF($DS331,
IF(Y331="","Debes escribir la frecuencia de pago del trabajador. ",
IF(_xlfn.IFNA(VLOOKUP(Y331,PERÍODO_DE_NÓMINA,1,FALSE),-1)=-1,"La frecuencia de pago es inválida (por favor seleccionarlo de la lista). ","")
)
)</f>
        <v/>
      </c>
      <c r="EP331" s="46">
        <f>IF($DS331,
IF(Z331="","Debes escribir la fecha de pago. ",
IF(ISERR(DATE(YEAR(Z331),MONTH(Z331),DAY(Z331))), "El valor ingresado en fecha de pago no tiene un formato válido. ","")
)
)</f>
        <v/>
      </c>
      <c r="EQ331" s="46">
        <f>IF($DS331,
IF(AA331="","Debes escribir el medio de pago. ",
IF(_xlfn.IFNA(VLOOKUP(AA331,MEDIOS_DE_PAGO,1,FALSE),-1)=-1,"El medio de pago es inválido (por favor seleccionarlo de la lista). ","")
)
)</f>
        <v/>
      </c>
      <c r="ER331" s="46">
        <f>OR(AA331='Tablas '!$T$4,AA331='Tablas '!$T$7,AA331='Tablas '!$T$8,AA331='Tablas '!$T$11)</f>
        <v/>
      </c>
      <c r="ES331" s="46">
        <f>IF(AND($DS331,ER331),
IF(AB331="","Debes escribir la entidad bancaria. ",""),
""
)</f>
        <v/>
      </c>
      <c r="ET331" s="46">
        <f>IF(AND($DS331,ER331),
IF(AC331="","Debes escribir el tipo de cuenta bancaria. ",
IF(_xlfn.IFNA(VLOOKUP(AC331,TIPO_DE_CUENTA,1,FALSE),-1)=-1,"El tipo de cuenta bancaria es inválida (por favor seleccionarlo de la lista). ","")
),
""
)</f>
        <v/>
      </c>
      <c r="EU331" s="46">
        <f>IF(AND($DS331,ER331),
IF(AD331="","Debes escribir el número de cuenta bancaria. ",""),
""
)</f>
        <v/>
      </c>
      <c r="EV331" s="46">
        <f>IF($DS331,
IF(AE331="","Debes escribir el valor del sueldo básico. ",
IF( ISERR(_xlfn.NUMBERVALUE(AE331)), "El valor del sueldo básico debe ser un número válido. ", "")
)
)</f>
        <v/>
      </c>
      <c r="EW331" s="46">
        <f>IF($DS331,
IF(AF331="","Debes escribir el número de días trabajados. ",
IF( IFERROR(INT(AF331),1.1) &lt;&gt; IFERROR(_xlfn.NUMBERVALUE(AF331),1), "La cantidad de días trabajados debe ser un número entero. ", "")
)
)</f>
        <v/>
      </c>
      <c r="EX331" s="46">
        <f>IF($DS331,
IF(AG331="","Debes escribir el valor del sueldo trabajado. ",
IF( ISERR(_xlfn.NUMBERVALUE(AG331)), "El valor del sueldo trabajado debe ser un número válido. ", "")
)
)</f>
        <v/>
      </c>
      <c r="EY331" s="46">
        <f>IF($DS331,
IF( AND(AH331&lt;&gt;"", ISERR(_xlfn.NUMBERVALUE(AH331))), "El valor del auxilio de transporte debe ser un número válido. ", "")
)</f>
        <v/>
      </c>
      <c r="EZ331" s="46">
        <f>IF($DS331,
IF( AND(AI331&lt;&gt;"", ISERR(_xlfn.NUMBERVALUE(AI331))), "El valor de viáticos salariales debe ser un número válido. ", "")
)</f>
        <v/>
      </c>
      <c r="FA331" s="46">
        <f>IF($DS331,
IF( AND(AJ331&lt;&gt;"", ISERR(_xlfn.NUMBERVALUE(AJ331))), "El valor de viáticos NO salariales debe ser un número válido. ", "")
)</f>
        <v/>
      </c>
      <c r="FB331" s="46">
        <f>CONCATENATE(AK331,AL331)&lt;&gt;""</f>
        <v/>
      </c>
      <c r="FC331" s="46">
        <f>IF(AND($DS331,FB331),
IF(AK331="","Debes escribir el número de horas extras diurnas. ",
IF( IFERROR(INT(AK331),1.1) &lt;&gt; IFERROR(_xlfn.NUMBERVALUE(AK331),1), "La cantidad de horas extras diurnas debe ser un número entero. ", "")
),
""
)</f>
        <v/>
      </c>
      <c r="FD331" s="46">
        <f>IF(AND($DS331,FB331),
IF(AL331="","Debes escribir el valor de las horas extras diurnas. ",
IF( ISERR(_xlfn.NUMBERVALUE(AL331)), "El valor de las horas extras duirnas debe ser un número válido. ", "")
),
""
)</f>
        <v/>
      </c>
      <c r="FE331" s="46">
        <f>CONCATENATE(AM331,AN331)&lt;&gt;""</f>
        <v/>
      </c>
      <c r="FF331" s="46">
        <f>IF(AND($DS331,FE331),
IF(AM331="","Debes escribir el número de horas extras nocturnas. ",
IF( IFERROR(INT(AM331),1.1) &lt;&gt; IFERROR(_xlfn.NUMBERVALUE(AM331),1), "La cantidad de horas extras nocturnas debe ser un número entero. ", "")
),
""
)</f>
        <v/>
      </c>
      <c r="FG331" s="46">
        <f>IF(AND($DS331,FE331),
IF(AN331="","Debes escribir el valor de las horas extras nocturnas. ",
IF( ISERR(_xlfn.NUMBERVALUE(AN331)), "El valor de las horas extras nocturnas debe ser un número válido. ", "")
),
""
)</f>
        <v/>
      </c>
      <c r="FH331" s="46">
        <f>CONCATENATE(AO331,AP331)&lt;&gt;""</f>
        <v/>
      </c>
      <c r="FI331" s="46">
        <f>IF(AND($DS331,FH331),
IF(AO331="","Debes escribir el número de horas extras diurnas dominicales y festivas. ",
IF( IFERROR(INT(AO331),1.1) &lt;&gt; IFERROR(_xlfn.NUMBERVALUE(AO331),1), "La cantidad de horas extras diurnas dominicales y festivas debe ser un número entero. ", "")
),
""
)</f>
        <v/>
      </c>
      <c r="FJ331" s="46">
        <f>IF(AND($DS331,FH331),
IF(AP331="","Debes escribir el valor de las horas extras diurnas dominicales y festivas. ",
IF( ISERR(_xlfn.NUMBERVALUE(AP331)), "El valor de las horas extras diurnas dominicales y festivas debe ser un número válido. ", "")
),
""
)</f>
        <v/>
      </c>
      <c r="FK331" s="46">
        <f>CONCATENATE(AQ331,AR331)&lt;&gt;""</f>
        <v/>
      </c>
      <c r="FL331" s="46">
        <f>IF(AND($DS331,FK331),
IF(AQ331="","Debes escribir el número de horas extras nocturnas dominicales y festivas. ",
IF( IFERROR(INT(AQ331),1.1) &lt;&gt; IFERROR(_xlfn.NUMBERVALUE(AQ331),1), "La cantidad de horas extras nocturnas dominicales y festivas debe ser un número entero. ", "")
),
""
)</f>
        <v/>
      </c>
      <c r="FM331" s="46">
        <f>IF(AND($DS331,FK331),
IF(AR331="","Debes escribir el valor de las horas extras nocturnas dominicales y festivas. ",
IF( ISERR(_xlfn.NUMBERVALUE(AR331)), "El valor de las horas extras nocturnas dominicales y festivas debe ser un número válido. ", "")
),
""
)</f>
        <v/>
      </c>
      <c r="FN331" s="46">
        <f>CONCATENATE(AS331,AT331)&lt;&gt;""</f>
        <v/>
      </c>
      <c r="FO331" s="46">
        <f>IF(AND($DS331,FN331),
IF(AS331="","Debes escribir el número de horas recargo nocturno. ",
IF( IFERROR(INT(AS331),1.1) &lt;&gt; IFERROR(_xlfn.NUMBERVALUE(AS331),1), "La cantidad de horas recargo nocturno debe ser un número entero. ", "")
),
""
)</f>
        <v/>
      </c>
      <c r="FP331" s="46">
        <f>IF(AND($DS331,FN331),
IF(AT331="","Debes escribir el valor de las horas recargo nocturno. ",
IF( ISERR(_xlfn.NUMBERVALUE(AT331)), "El valor de las horas recargo nocturno debe ser un número válido. ", "")
),
""
)</f>
        <v/>
      </c>
      <c r="FQ331" s="46">
        <f>CONCATENATE(AU331,AV331)&lt;&gt;""</f>
        <v/>
      </c>
      <c r="FR331" s="46">
        <f>IF(AND($DS331,FQ331),
IF(AU331="","Debes escribir el número de horas recargo diurno dominical y festivo. ",
IF( IFERROR(INT(AU331),1.1) &lt;&gt; IFERROR(_xlfn.NUMBERVALUE(AU331),1), "La cantidad de horas recargo diurno dominical y festivo debe ser un número entero. ", "")
),
""
)</f>
        <v/>
      </c>
      <c r="FS331" s="46">
        <f>IF(AND($DS331,FQ331),
IF(AV331="","Debes escribir el valor de las horas recargo diurno dominical y festivo. ",
IF( ISERR(_xlfn.NUMBERVALUE(AV331)), "El valor de las horas recargo diurno dominical y festivo debe ser un número válido. ", "")
),
""
)</f>
        <v/>
      </c>
      <c r="FT331" s="46">
        <f>CONCATENATE(AW331,AX331)&lt;&gt;""</f>
        <v/>
      </c>
      <c r="FU331" s="46">
        <f>IF(AND($DS331,FT331),
IF(AW331="","Debes escribir el número de horas recargo nocturno dominical y festivo. ",
IF( IFERROR(INT(AW331),1.1) &lt;&gt; IFERROR(_xlfn.NUMBERVALUE(AW331),1), "La cantidad de horas recargo nocturno dominical y festivo debe ser un número entero. ", "")
),
""
)</f>
        <v/>
      </c>
      <c r="FV331" s="46">
        <f>IF(AND($DS331,FT331),
IF(AX331="","Debes escribir el valor de las horas recargo nocturno dominical y festivo. ",
IF( ISERR(_xlfn.NUMBERVALUE(AX331)), "El valor de las horas recargo nocturno dominical y festivo debe ser un número válido. ", "")
),
""
)</f>
        <v/>
      </c>
      <c r="FW331" s="46">
        <f>CONCATENATE(AY331,AZ331)&lt;&gt;""</f>
        <v/>
      </c>
      <c r="FX331" s="46">
        <f>IF(AND($DS331,FW331),
IF(AY331="","Debes escribir el número de días de vacaciones comunes. ",
IF( IFERROR(INT(AY331),1.1) &lt;&gt; IFERROR(_xlfn.NUMBERVALUE(AY331),1), "La cantidad de días de vacaciones comunes debe ser un número entero. ", "")
),
""
)</f>
        <v/>
      </c>
      <c r="FY331" s="46">
        <f>IF(AND($DS331,FW331),
IF(AZ331="","Debes escribir el valor de las vacaciones comunes. ",
IF( ISERR(_xlfn.NUMBERVALUE(AZ331)), "El valor de las vacaciones comunes debe ser un número válido. ", "")
),
""
)</f>
        <v/>
      </c>
      <c r="FZ331" s="46">
        <f>CONCATENATE(BA331,BB331)&lt;&gt;""</f>
        <v/>
      </c>
      <c r="GA331" s="46">
        <f>IF(AND($DS331,FZ331),
IF(BA331="","Debes escribir el número de días de vacaciones compensadas. ",
IF( IFERROR(INT(BA331),1.1) &lt;&gt; IFERROR(_xlfn.NUMBERVALUE(BA331),1), "La cantidad de días de vacaciones compensadas debe ser un número entero. ", "")
),
""
)</f>
        <v/>
      </c>
      <c r="GB331" s="46">
        <f>IF(AND($DS331,FZ331),
IF(BB331="","Debes escribir el valor de las vacaciones compensadas. ",
IF( ISERR(_xlfn.NUMBERVALUE(BB331)), "El valor de las vacaciones compensadas debe ser un número válido. ", "")
),
""
)</f>
        <v/>
      </c>
      <c r="GC331" s="46">
        <f>CONCATENATE(BC331,BD331)&lt;&gt;""</f>
        <v/>
      </c>
      <c r="GD331" s="46">
        <f>IF(AND($DS331,GC331),
IF(BC331="","Debes escribir el número de días de prima salarial. ",
IF( IFERROR(INT(BC331),1.1) &lt;&gt; IFERROR(_xlfn.NUMBERVALUE(BC331),1), "La cantidad de días de prima salarial debe ser un número entero. ", "")
),
""
)</f>
        <v/>
      </c>
      <c r="GE331" s="46">
        <f>IF(AND($DS331,GC331),
IF(BD331="","Debes escribir el valor de los días de prima salarial. ",
IF( ISERR(_xlfn.NUMBERVALUE(BD331)), "El valor de los días de prima salarial debe ser un número válido. ", "")
),
""
)</f>
        <v/>
      </c>
      <c r="GF331" s="46">
        <f>IF($DS331,
IF( AND(BE331&lt;&gt;"", ISERR(_xlfn.NUMBERVALUE(BE331))), "El valor de la prima NO saliarial debe ser un número válido. ", "")
)</f>
        <v/>
      </c>
      <c r="GG331" s="46">
        <f>CONCATENATE(BF331,BG331,BH331)&lt;&gt;""</f>
        <v/>
      </c>
      <c r="GH331" s="46">
        <f>IF(AND($DS331,GG331),
IF(BF331="","Debes escribir el valor de las cesantías. ",
IF( ISERR(_xlfn.NUMBERVALUE(BF331)), "El valor de las cesantías debe ser un número válido. ", "")
),
""
)</f>
        <v/>
      </c>
      <c r="GI331" s="46">
        <f>IF(AND($DS331,GG331),
IF(BG331="","Debes escribir el % de cesantías. ",
IF( ISERR(_xlfn.NUMBERVALUE(BG331)), "El % de cesantías debe ser un número válido. ", "")
),
""
)</f>
        <v/>
      </c>
      <c r="GJ331" s="46">
        <f>IF(AND($DS331,GG331),
IF(BH331="","Debes escribir el valor de intereses de cesantías. ",
IF( ISERR(_xlfn.NUMBERVALUE(BH331)), "El valor de intereses de cesantías debe ser un número válido. ", "")
),
""
)</f>
        <v/>
      </c>
      <c r="GK331" s="46">
        <f>CONCATENATE(BI331,BJ331,BK331)&lt;&gt;""</f>
        <v/>
      </c>
      <c r="GL331" s="46">
        <f>IF(AND($DS331,GK331),
IF(BI331="","Debes escribir el número de días de incapacidad. ",
IF( IFERROR(INT(BI331),1.1) &lt;&gt; IFERROR(_xlfn.NUMBERVALUE(BI331),1), "La cantidad de días de incapacidad debe ser un número entero. ", "")
),
""
)</f>
        <v/>
      </c>
      <c r="GM331" s="46">
        <f>IF(AND($DS331,GK331),
IF(BJ331="","Debes escribir el tipo de incapacidad. ",
IF(_xlfn.IFNA(VLOOKUP(BJ331,TIPO_DE_INCAPACIDAD,1,FALSE),-1)=-1,"El tipo de incapacidad es inválida (por favor seleccionarlo de la lista). ","")
),
""
)</f>
        <v/>
      </c>
      <c r="GN331" s="46">
        <f>IF(AND($DS331,GK331),
IF(BK331="","Debes escribir el valor de la incapacidad. ",
IF( ISERR(_xlfn.NUMBERVALUE(BK331)), "El valor de la incapacidad debe ser un número válido. ", "")
),
""
)</f>
        <v/>
      </c>
      <c r="GO331" s="46">
        <f>CONCATENATE(BL331,BM331)&lt;&gt;""</f>
        <v/>
      </c>
      <c r="GP331" s="46">
        <f>IF(AND($DS331,GO331),
IF(BL331="","Debes escribir el número de días de licencia de maternidad o paternidad. ",
IF( IFERROR(INT(BL331),1.1) &lt;&gt; IFERROR(_xlfn.NUMBERVALUE(BL331),1), "La cantidad de días de licencia de maternidad o paternidad debe ser un número entero. ", "")
),
""
)</f>
        <v/>
      </c>
      <c r="GQ331" s="46">
        <f>IF(AND($DS331,GO331),
IF(BM331="","Debes escribir el valor de la licencia de maternidad o paternidad. ",
IF( ISERR(_xlfn.NUMBERVALUE(BM331)), "El valor de la licencia de maternidad o paternidad debe ser un número válido. ", "")
),
""
)</f>
        <v/>
      </c>
      <c r="GR331" s="46">
        <f>CONCATENATE(BN331,BO331)&lt;&gt;""</f>
        <v/>
      </c>
      <c r="GS331" s="46">
        <f>IF(AND($DS331,GR331),
IF(BN331="","Debes escribir el número de días de licencia remunerada. ",
IF( IFERROR(INT(BN331),1.1) &lt;&gt; IFERROR(_xlfn.NUMBERVALUE(BN331),1), "La cantidad de días de licencia remunerada debe ser un número entero. ", "")
),
""
)</f>
        <v/>
      </c>
      <c r="GT331" s="46">
        <f>IF(AND($DS331,GR331),
IF(BO331="","Debes escribir el valor de la licencia remunerada. ",
IF( ISERR(_xlfn.NUMBERVALUE(BO331)), "El valor de la licencia remunerada debe ser un número válido. ", "")
),
""
)</f>
        <v/>
      </c>
      <c r="GU331" s="46">
        <f>IF($DS331,
IF( AND(BP331&lt;&gt;"", ISERR(_xlfn.NUMBERVALUE(BP331))), "El valor de la licencia NO remunerada debe ser un número válido. ", "")
)</f>
        <v/>
      </c>
      <c r="GV331" s="46">
        <f>IF($DS331,
IF( AND(BQ331&lt;&gt;"", ISERR(_xlfn.NUMBERVALUE(BQ331))), "El valor de auxilios salariales debe ser un número válido. ", "")
)</f>
        <v/>
      </c>
      <c r="GW331" s="46">
        <f>IF($DS331,
IF( AND(BR331&lt;&gt;"", ISERR(_xlfn.NUMBERVALUE(BR331))), "El valor de auxilios NO salariales debe ser un número válido. ", "")
)</f>
        <v/>
      </c>
      <c r="GX331" s="46">
        <f>IF($DS331,
IF( AND(BS331&lt;&gt;"", ISERR(_xlfn.NUMBERVALUE(BS331))), "El valor de bonos salariales debe ser un número válido. ", "")
)</f>
        <v/>
      </c>
      <c r="GY331" s="46">
        <f>IF($DS331,
IF( AND(BT331&lt;&gt;"", ISERR(_xlfn.NUMBERVALUE(BT331))), "El valor de bonos NO salariales debe ser un número válido. ", "")
)</f>
        <v/>
      </c>
      <c r="GZ331" s="46">
        <f>IF($DS331,
IF( AND(BU331&lt;&gt;"", ISERR(_xlfn.NUMBERVALUE(BU331))), "El valor de bonos salariales de alimentación debe ser un número válido. ", "")
)</f>
        <v/>
      </c>
      <c r="HA331" s="46">
        <f>IF($DS331,
IF( AND(BV331&lt;&gt;"", ISERR(_xlfn.NUMBERVALUE(BV331))), "El valor de bonos NO salariales de alimentación debe ser un número válido. ", "")
)</f>
        <v/>
      </c>
      <c r="HB331" s="46">
        <f>IF($DS331,
IF( AND(BW331&lt;&gt;"", ISERR(_xlfn.NUMBERVALUE(BW331))), "El valor de bonificaciones salariales debe ser un número válido. ", "")
)</f>
        <v/>
      </c>
      <c r="HC331" s="46">
        <f>IF($DS331,
IF( AND(BX331&lt;&gt;"", ISERR(_xlfn.NUMBERVALUE(BX331))), "El valor de bonificaciones NO salariales debe ser un número válido. ", "")
)</f>
        <v/>
      </c>
      <c r="HD331" s="46">
        <f>IF($DS331,
IF( AND(BY331&lt;&gt;"", ISERR(_xlfn.NUMBERVALUE(BY331))), "El valor de compensaciones ordinarias debe ser un número válido. ", "")
)</f>
        <v/>
      </c>
      <c r="HE331" s="46">
        <f>IF($DS331,
IF( AND(BZ331&lt;&gt;"", ISERR(_xlfn.NUMBERVALUE(BZ331))), "El valor de compensaciones extraordinarias debe ser un número válido. ", "")
)</f>
        <v/>
      </c>
      <c r="HF331" s="46">
        <f>IF($DS331,
IF( AND(CA331&lt;&gt;"", ISERR(_xlfn.NUMBERVALUE(CA331))), "El valor de comisiones debe ser un número válido. ", "")
)</f>
        <v/>
      </c>
      <c r="HG331" s="46">
        <f>IF($DS331,
IF( AND(CB331&lt;&gt;"", ISERR(_xlfn.NUMBERVALUE(CB331))), "El valor de ausencia por huega debe ser un número válido. ", "")
)</f>
        <v/>
      </c>
      <c r="HH331" s="46">
        <f>IF($DS331,
IF( AND(CC331&lt;&gt;"", ISERR(_xlfn.NUMBERVALUE(CC331))), "El valor de anticipos debe ser un número válido. ", "")
)</f>
        <v/>
      </c>
      <c r="HI331" s="46">
        <f>IF($DS331,
IF( AND(CD331&lt;&gt;"", ISERR(_xlfn.NUMBERVALUE(CD331))), "El valor de pagos a terceros debe ser un número válido. ", "")
)</f>
        <v/>
      </c>
      <c r="HJ331" s="46">
        <f>IF($DS331,
IF( AND(CE331&lt;&gt;"", ISERR(_xlfn.NUMBERVALUE(CE331))), "El valor de dotación debe ser un número válido. ", "")
)</f>
        <v/>
      </c>
      <c r="HK331" s="46">
        <f>IF($DS331,
IF( AND(CF331&lt;&gt;"", ISERR(_xlfn.NUMBERVALUE(CF331))), "El valor de apoyo sostenibilidad debe ser un número válido. ", "")
)</f>
        <v/>
      </c>
      <c r="HL331" s="46">
        <f>IF($DS331,
IF( AND(CG331&lt;&gt;"", ISERR(_xlfn.NUMBERVALUE(CG331))), "El valor de teletrabajo debe ser un número válido. ", "")
)</f>
        <v/>
      </c>
      <c r="HM331" s="46">
        <f>IF($DS331,
IF( AND(CH331&lt;&gt;"", ISERR(_xlfn.NUMBERVALUE(CH331))), "El valor de bonificación de retiro debe ser un número válido. ", "")
)</f>
        <v/>
      </c>
      <c r="HN331" s="46">
        <f>IF($DS331,
IF( AND(CI331&lt;&gt;"", ISERR(_xlfn.NUMBERVALUE(CI331))), "El valor de indemnización de retiro debe ser un número válido. ", "")
)</f>
        <v/>
      </c>
      <c r="HO331" s="46">
        <f>IF($DS331,
IF( AND(CJ331&lt;&gt;"", ISERR(_xlfn.NUMBERVALUE(CJ331))), "El valor de reintegros debe ser un número válido. ", "")
)</f>
        <v/>
      </c>
      <c r="HP331" s="46">
        <f>CONCATENATE(CK331,CL331,CM331)&lt;&gt;""</f>
        <v/>
      </c>
      <c r="HQ331" s="46">
        <f>IF(AND($DS331,HP331),
IF(CK331="","Debes escribir la descripción de otro concepto no categorizado. ",""),
""
)</f>
        <v/>
      </c>
      <c r="HR331" s="46">
        <f>IF(AND($DS331,HP331),
IF(CONCATENATE(CL331,CM331)="","Debes escribir al menos un valor de concepto no categorizado (salarial o no salarial). ",
IF(ISERR(_xlfn.NUMBERVALUE(CL331)),"El valor salarial concepto no categorizado debe ser un número válido. ","")
),
""
)</f>
        <v/>
      </c>
      <c r="HS331" s="46">
        <f>IF(AND($DS331,HP331),
IF(CONCATENATE(CL331,CM331)="","Debes escribir al menos un valor de concepto no categorizado (salarial o no salarial). ",
IF(ISERR(_xlfn.NUMBERVALUE(CM331)),"El valor NO salarial concepto no categorizado debe ser un número válido. ","")
),
""
)</f>
        <v/>
      </c>
      <c r="HT331" s="46">
        <f>IF($DS331,
IF(CN331="","Debes escribir el porcentaje del aporte a salud. ",
IF( ISERR(_xlfn.NUMBERVALUE(CN331)), "El valor del porcentaje del aporte a salud debe ser un número válido. ", "")
)
)</f>
        <v/>
      </c>
      <c r="HU331" s="46">
        <f>IF($DS331,
IF(CO331="","Debes escribir el valor del aporte a salud. ",
IF( ISERR(_xlfn.NUMBERVALUE(CO331)), "El valor del aporte a salud debe ser un número válido. ", "")
)
)</f>
        <v/>
      </c>
      <c r="HV331" s="46">
        <f>IF($DS331,
IF( AND(CP331&lt;&gt;"", ISERR(_xlfn.NUMBERVALUE(CP331))), "El valor plan complementario debe ser un número válido. ", "")
)</f>
        <v/>
      </c>
      <c r="HW331" s="46">
        <f>IF($DS331,
IF(CQ331="","Debes escribir el porcentaje del aporte a pensión. ",
IF( ISERR(_xlfn.NUMBERVALUE(CQ331)), "El valor del porcentaje del aporte a pensión debe ser un número válido. ", "")
)
)</f>
        <v/>
      </c>
      <c r="HX331" s="46">
        <f>IF($DS331,
IF(CR331="","Debes escribir el valor del aporte a pensión. ",
IF( ISERR(_xlfn.NUMBERVALUE(CR331)), "El valor del aporte a salud debe ser un número válido. ", "")
)
)</f>
        <v/>
      </c>
      <c r="HY331" s="46">
        <f>IF($DS331,
IF( AND(CS331&lt;&gt;"", ISERR(_xlfn.NUMBERVALUE(CS331))), "El valor pensión voluntaria debe ser un número válido. ", "")
)</f>
        <v/>
      </c>
      <c r="HZ331" s="46">
        <f>CONCATENATE(CT331,CU331,CV331,CW331)&lt;&gt;""</f>
        <v/>
      </c>
      <c r="IA331" s="46">
        <f>IF(AND($DS331,HZ331),
IF(CT331="","Debes escribir el % del fondo de seguridad pensional. ",
IF( ISERR(_xlfn.NUMBERVALUE(CT331)), "El % del fondo de seguridad debe ser un número válido. ", "")
),
""
)</f>
        <v/>
      </c>
      <c r="IB331" s="46">
        <f>IF(AND($DS331,HZ331),
IF(CU331="","Debes escribir el valor del aporte al fondo de solidaridad pensional. ",
IF( ISERR(_xlfn.NUMBERVALUE(CU331)), "El valor del aporte al fondo de solidaridad pensional debe ser un número válido. ", "")
),
""
)</f>
        <v/>
      </c>
      <c r="IC331" s="46">
        <f>IF(AND($DS331,HZ331),
IF(CV331="","Debes escribir el % del fondo de subsistencia. ",
IF( ISERR(_xlfn.NUMBERVALUE(CV331)), "El % del fondo de subsistencia debe ser un número válido. ", "")
),
""
)</f>
        <v/>
      </c>
      <c r="ID331" s="46">
        <f>IF(AND($DS331,HZ331),
IF(CW331="","Debes escribir el valor del fondo de subsistencia. ",
IF( ISERR(_xlfn.NUMBERVALUE(CW331)), "El valor del fondo de subsistencia debe ser un número válido. ", "")
),
""
)</f>
        <v/>
      </c>
      <c r="IE331" s="46">
        <f>CONCATENATE(CX331,CY331)&lt;&gt;""</f>
        <v/>
      </c>
      <c r="IF331" s="46">
        <f>IF(AND($DS331,IE331),
IF(CX331="","Debes escribir el % de sindicato. ",
IF( ISERR(_xlfn.NUMBERVALUE(CX331)), "El % de sindicato debe ser un número válido. ", "")
),
""
)</f>
        <v/>
      </c>
      <c r="IG331" s="46">
        <f>IF(AND($DS331,IE331),
IF(CY331="","Debes escribir el valor del sindicato. ",
IF( ISERR(_xlfn.NUMBERVALUE(CY331)), "El valor del sindicato debe ser un número válido. ", "")
),
""
)</f>
        <v/>
      </c>
      <c r="IH331" s="46">
        <f>IF($DS331,
IF( AND(CZ331&lt;&gt;"", ISERR(_xlfn.NUMBERVALUE(CZ331))), "El valor de sanción pública debe ser un número válido. ", "")
)</f>
        <v/>
      </c>
      <c r="II331" s="46">
        <f>IF($DS331,
IF( AND(DA331&lt;&gt;"", ISERR(_xlfn.NUMBERVALUE(DA331))), "El valor de sanción privada debe ser un número válido. ", "")
)</f>
        <v/>
      </c>
      <c r="IJ331" s="46">
        <f>CONCATENATE(DB331,DC331)&lt;&gt;""</f>
        <v/>
      </c>
      <c r="IK331" s="46">
        <f>IF(AND($DS331,IJ331),
IF(DB331="","Debes escribir la descripción de libranza. ",""),
""
)</f>
        <v/>
      </c>
      <c r="IL331" s="46">
        <f>IF(AND($DS331,IJ331),
IF(DC331="","Debes escribir la cuota libranza. ",
IF(ISERR(_xlfn.NUMBERVALUE(DC331)),"El valor de la cuota libranza debe ser un número válido. ","")
),
""
)</f>
        <v/>
      </c>
      <c r="IM331" s="46">
        <f>IF($DS331,
IF( AND(DD331&lt;&gt;"", ISERR(_xlfn.NUMBERVALUE(DD331))), "El valor de pagos a terceros debe ser un número válido. ", "")
)</f>
        <v/>
      </c>
      <c r="IN331" s="46">
        <f>IF($DS331,
IF( AND(DE331&lt;&gt;"", ISERR(_xlfn.NUMBERVALUE(DE331))), "El valor de anticipos debe ser un número válido. ", "")
)</f>
        <v/>
      </c>
      <c r="IO331" s="46">
        <f>IF($DS331,
IF( AND(DF331&lt;&gt;"", ISERR(_xlfn.NUMBERVALUE(DF331))), "El valor de AFC debe ser un número válido. ", "")
)</f>
        <v/>
      </c>
      <c r="IP331" s="46">
        <f>IF($DS331,
IF( AND(DG331&lt;&gt;"", ISERR(_xlfn.NUMBERVALUE(DG331))), "El valor de rete-fuente debe ser un número válido. ", "")
)</f>
        <v/>
      </c>
      <c r="IQ331" s="46">
        <f>IF($DS331,
IF( AND(DH331&lt;&gt;"", ISERR(_xlfn.NUMBERVALUE(DH331))), "El valor de cooperativa de trabajo debe ser un número válido. ", "")
)</f>
        <v/>
      </c>
      <c r="IR331" s="46">
        <f>IF($DS331,
IF( AND(DI331&lt;&gt;"", ISERR(_xlfn.NUMBERVALUE(DI331))), "El valor de embargo fiscal debe ser un número válido. ", "")
)</f>
        <v/>
      </c>
      <c r="IS331" s="46">
        <f>IF($DS331,
IF( AND(DJ331&lt;&gt;"", ISERR(_xlfn.NUMBERVALUE(DJ331))), "El valor de educación debe ser un número válido. ", "")
)</f>
        <v/>
      </c>
      <c r="IT331" s="46">
        <f>IF($DS331,
IF( AND(DK331&lt;&gt;"", ISERR(_xlfn.NUMBERVALUE(DK331))), "El valor de reintegro debe ser un número válido. ", "")
)</f>
        <v/>
      </c>
      <c r="IU331" s="46">
        <f>IF($DS331,
IF( AND(DL331&lt;&gt;"", ISERR(_xlfn.NUMBERVALUE(DL331))), "El valor de deuda debe ser un número válido. ", "")
)</f>
        <v/>
      </c>
      <c r="IV331" s="46">
        <f>IF($DS331,
IF( AND(DM331&lt;&gt;"", ISERR(_xlfn.NUMBERVALUE(DM331))), "El valor de otras deducciones debe ser un número válido. ", "")
)</f>
        <v/>
      </c>
      <c r="IW331" s="46">
        <f>IF($DS331,
IF(DN331="","Debes escribir el valor de los devengos totales. ",
IF( ISERR(_xlfn.NUMBERVALUE(DN331)), "El valor de los devengos totales debe ser un número válido. ", "")
)
)</f>
        <v/>
      </c>
      <c r="IX331" s="46">
        <f>IF($DS331,
IF(DO331="","Debes escribir el valor de las deducciones totales. ",
IF( ISERR(_xlfn.NUMBERVALUE(DO331)), "El valor de las deducciones totales debe ser un número válido. ", "")
)
)</f>
        <v/>
      </c>
      <c r="IY331" s="46">
        <f>IF($DS331,
IF(DP331="","Debes escribir el valor del salario total. ",
IF( ISERR(_xlfn.NUMBERVALUE(DP331)), "El valor del salario total debe ser un número válido. ", "")
)
)</f>
        <v/>
      </c>
    </row>
    <row r="332">
      <c r="B332" s="48" t="n">
        <v>320</v>
      </c>
      <c r="C332" s="61">
        <f>IF(AND(DS332,DP332&lt;&gt;""),
IF(DQ332="","OK","Error"),
""
)</f>
        <v/>
      </c>
      <c r="D332" s="53" t="n"/>
      <c r="E332" s="52" t="n"/>
      <c r="F332" s="112" t="n"/>
      <c r="G332" s="52" t="n"/>
      <c r="H332" s="53" t="n"/>
      <c r="I332" s="52" t="n"/>
      <c r="J332" s="52" t="n"/>
      <c r="K332" s="53" t="n"/>
      <c r="L332" s="55" t="n"/>
      <c r="M332" s="108" t="n"/>
      <c r="N332" s="56" t="n"/>
      <c r="O332" s="52" t="n"/>
      <c r="P332" s="52" t="n"/>
      <c r="Q332" s="52" t="n"/>
      <c r="R332" s="52" t="n"/>
      <c r="S332" s="52" t="n"/>
      <c r="T332" s="53" t="n"/>
      <c r="U332" s="52" t="n"/>
      <c r="V332" s="52" t="n"/>
      <c r="W332" s="55" t="n"/>
      <c r="X332" s="55" t="n"/>
      <c r="Y332" s="52" t="n"/>
      <c r="Z332" s="55" t="n"/>
      <c r="AA332" s="52" t="n"/>
      <c r="AB332" s="53" t="n"/>
      <c r="AC332" s="53" t="n"/>
      <c r="AD332" s="53" t="n"/>
      <c r="AE332" s="177" t="n"/>
      <c r="AF332" s="113" t="n"/>
      <c r="AG332" s="177" t="n"/>
      <c r="AH332" s="178" t="n"/>
      <c r="AI332" s="178" t="n"/>
      <c r="AJ332" s="178" t="n"/>
      <c r="AK332" s="114" t="n"/>
      <c r="AL332" s="178" t="n"/>
      <c r="AM332" s="114" t="n"/>
      <c r="AN332" s="178" t="n"/>
      <c r="AO332" s="114" t="n"/>
      <c r="AP332" s="178" t="n"/>
      <c r="AQ332" s="114" t="n"/>
      <c r="AR332" s="178" t="n"/>
      <c r="AS332" s="114" t="n"/>
      <c r="AT332" s="178" t="n"/>
      <c r="AU332" s="114" t="n"/>
      <c r="AV332" s="178" t="n"/>
      <c r="AW332" s="114" t="n"/>
      <c r="AX332" s="178" t="n"/>
      <c r="AY332" s="114" t="n"/>
      <c r="AZ332" s="178" t="n"/>
      <c r="BA332" s="114" t="n"/>
      <c r="BB332" s="178" t="n"/>
      <c r="BC332" s="114" t="n"/>
      <c r="BD332" s="178" t="n"/>
      <c r="BE332" s="178" t="n"/>
      <c r="BF332" s="178" t="n"/>
      <c r="BG332" s="59" t="n"/>
      <c r="BH332" s="178" t="n"/>
      <c r="BI332" s="114" t="n"/>
      <c r="BJ332" s="53" t="n"/>
      <c r="BK332" s="178" t="n"/>
      <c r="BL332" s="114" t="n"/>
      <c r="BM332" s="178" t="n"/>
      <c r="BN332" s="114" t="n"/>
      <c r="BO332" s="178" t="n"/>
      <c r="BP332" s="178" t="n"/>
      <c r="BQ332" s="178" t="n"/>
      <c r="BR332" s="178" t="n"/>
      <c r="BS332" s="178" t="n"/>
      <c r="BT332" s="178" t="n"/>
      <c r="BU332" s="178" t="n"/>
      <c r="BV332" s="178" t="n"/>
      <c r="BW332" s="178" t="n"/>
      <c r="BX332" s="178" t="n"/>
      <c r="BY332" s="178" t="n"/>
      <c r="BZ332" s="178" t="n"/>
      <c r="CA332" s="178" t="n"/>
      <c r="CB332" s="178" t="n"/>
      <c r="CC332" s="178" t="n"/>
      <c r="CD332" s="178" t="n"/>
      <c r="CE332" s="178" t="n"/>
      <c r="CF332" s="178" t="n"/>
      <c r="CG332" s="178" t="n"/>
      <c r="CH332" s="178" t="n"/>
      <c r="CI332" s="178" t="n"/>
      <c r="CJ332" s="178" t="n"/>
      <c r="CK332" s="53" t="n"/>
      <c r="CL332" s="178" t="n"/>
      <c r="CM332" s="178" t="n"/>
      <c r="CN332" s="60" t="n"/>
      <c r="CO332" s="177" t="n"/>
      <c r="CP332" s="178" t="n"/>
      <c r="CQ332" s="60" t="n"/>
      <c r="CR332" s="177" t="n"/>
      <c r="CS332" s="178" t="n"/>
      <c r="CT332" s="59" t="n"/>
      <c r="CU332" s="178" t="n"/>
      <c r="CV332" s="59" t="n"/>
      <c r="CW332" s="178" t="n"/>
      <c r="CX332" s="59" t="n"/>
      <c r="CY332" s="178" t="n"/>
      <c r="CZ332" s="178" t="n"/>
      <c r="DA332" s="178" t="n"/>
      <c r="DB332" s="53" t="n"/>
      <c r="DC332" s="178" t="n"/>
      <c r="DD332" s="178" t="n"/>
      <c r="DE332" s="178" t="n"/>
      <c r="DF332" s="178" t="n"/>
      <c r="DG332" s="178" t="n"/>
      <c r="DH332" s="178" t="n"/>
      <c r="DI332" s="178" t="n"/>
      <c r="DJ332" s="178" t="n"/>
      <c r="DK332" s="178" t="n"/>
      <c r="DL332" s="178" t="n"/>
      <c r="DM332" s="178" t="n"/>
      <c r="DN332" s="177" t="n"/>
      <c r="DO332" s="177" t="n"/>
      <c r="DP332" s="177" t="n"/>
      <c r="DQ332" s="76">
        <f>IF(AND(DS332,DP332&lt;&gt;""),
CONCATENATE(DT332,DU332,DV332,DW332,DX332,DY332,DZ332,EA332,EB332,EC332,ED332,EE332,EF332,EG332,EH332,EI332,EJ332,EK332,EL332,EM332,EN332,EO332,EP332,EQ332,ES332,ET332,EU332,EV332,EW332,EX332,EY332,EZ332,FA332,FC332,FD332,FF332,FG332,FI332,FJ332,FL332,FM332,FO332,FP332,FR332,FS332,FU332,FV332,FX332,FY332,GA332,GB332,GD332,GE332,GF332,GH332,GI332,GJ332,GL332,GM332,GN332,GP332,GQ332,GS332,GT332,GU332,GV332,GW332,GX332,GY332,GZ332,HA332,HB332,HC332,HD332,HE332,HF332,HG332,HH332,HI332,HJ332,HK332,HL332,HM332,HN332,HO332,HQ332,HR332,HS332,HT332,HU332,HV332,HW332,HX332,HY332,IA332,IB332,IC332,ID332,IF332,IG332,IH332,II332,IK332,IL332,IM332,IN332,IO332,IP332,IQ332,IR332,IS332,IT332,IU332,IV332,IW332,IX332,IY332,IZ332),
""
)</f>
        <v/>
      </c>
      <c r="DR332" s="53" t="n"/>
      <c r="DS332" s="46">
        <f>CONCATENATE(D332,$E332,$F332,$G332,H332,$I332,$J332,K332,$L332,$M332,N332,$O332,$P332,$Q332,$R332,$S332,T332,$U332,$V332,$W332,$X332,$Y332,$Z332,$AA332,AB332,AC332,AD332,$AE332,$AF332,$AG332,AH332,AI332,AJ332,AK332,AL332,AM332,AN332,AO332,AP332,AQ332,AR332,AS332,AT332,AU332,AV332,AW332,AX332,AY332,AZ332,BA332,BB332,BC332,BD332,BE332,BF332,BG332,BH332,BI332,BJ332,BK332,BL332,BM332,BN332,BO332,BP332,BQ332,BR332,BS332,BT332,BU332,BV332,BW332,BX332,BY332,BZ332,CA332,CB332,CC332,CD332,CE332,CF332,CG332,CH332,CI332,CJ332,CK332,CL332,CM332,$CN332,$CO332,CP332,$CQ332,$CR332,CS332,CT332,CU332,CV332,CW332,CX332,CY332,CZ332,DA332,DB332,DC332,DD332,DE332,DF332,DG332,DH332,DI332,DJ332,DK332,DL332,DM332,$DN332,$DO332,$DP332,DR332)&lt;&gt;""</f>
        <v/>
      </c>
      <c r="DT332" s="46">
        <f>IF(AND($DS332,$E$4&lt;&gt;""),
IF(LEFT($E$4,2) = "1.",
IF(D332&lt;&gt;"","El CUNE sólo se envía en operaciones de novedad o ajuste. ",""),
IF(D332="","Debes escribir un CUNE válido para realizar operaciones de novedad o ajuste. ","")),
""
)</f>
        <v/>
      </c>
      <c r="DU332" s="46">
        <f>IF($DS332,
IF(E332="","Debes seleccionar el tipo de documento del empleado. ",
IF(_xlfn.IFNA(VLOOKUP(E332,TIPO_DE_DOCUMENTO,1,FALSE),-1)=-1,"El tipo de documento no es válido (por favor seleccionarlo de la lista). ","")
)
)</f>
        <v/>
      </c>
      <c r="DV332" s="46">
        <f>IF($DS332,
IF(F332="","Debes escribir el número de documento del empleado. ","")
)</f>
        <v/>
      </c>
      <c r="DW332" s="46">
        <f>IF($DS332,
IF(G332="","Debes escribir el primer nombre del empleado. ","")
)</f>
        <v/>
      </c>
      <c r="DY332" s="46">
        <f>IF($DS332,
IF(I332="","Debes escribir el primer apellido del empleado. ","")
)</f>
        <v/>
      </c>
      <c r="DZ332" s="46">
        <f>IF($DS332,
IF(J332="","Debes escribir el segundo apellido del empleado. ","")
)</f>
        <v/>
      </c>
      <c r="EB332" s="46">
        <f>IF($DS332,
IF(L332="","Debes escribir la fecha de ingreso del empleado. ",
IF(ISERR(DATE(YEAR(L332),MONTH(L332),DAY(L332))), "El valor ingresado en fecha de ingreso no tiene un formato válido. ","")
)
)</f>
        <v/>
      </c>
      <c r="EC332" s="46">
        <f>IF($DS332,
IF(M332="","Debes escribir el tiempo laborado. ",
IF( IFERROR(INT(M332),1.1) &lt;&gt; IFERROR(_xlfn.NUMBERVALUE(M332),1), "El valor de los días trabajados debe ser un número entero. ", "")
)
)</f>
        <v/>
      </c>
      <c r="ED332" s="46">
        <f>IF($DS332,
IF( AND(N332&lt;&gt;"", ISERR(DATE(YEAR(N332),MONTH(N332),DAY(N332))) ), "El valor ingresado en fecha de ingreso no tiene un formato válido. ",
IF( AND(N332&lt;&gt;"", $E$6&lt;&gt;"", DATE(YEAR(N332), MONTH(N332), 1) &lt;&gt; IFERROR(DATE(MID($E$6, 1, 4), MID($E$6, 6, 2),1), "1/1/1900") ), "La fecha de retiro debe estar dentro del período liquidado. ", "")
)
)</f>
        <v/>
      </c>
      <c r="EE332" s="46">
        <f>IF($DS332,
IF(O332="","Debes seleccionar el tipo de trabajador. ",
IF(_xlfn.IFNA(VLOOKUP(O332,TIPO_DE_TRABAJADOR,1,FALSE),-1)=-1,"El tipo de trabajador no es válido (por favor seleccionarlo de la lista). ","")
)
)</f>
        <v/>
      </c>
      <c r="EF332" s="46">
        <f>IF($DS332,
IF(P332="","Debes seleccionar si es un trabajador dependiente pensionado por vejez. ",
IF(_xlfn.IFNA(VLOOKUP(P332,SUBTIPO_DE_TRABAJADOR,1,FALSE),-1)=-1,"El tipo de trabajador dependiente pensionado por vejez no es válido (por favor seleccionarlo de la lista). ","")
)
)</f>
        <v/>
      </c>
      <c r="EG332" s="46">
        <f>IF($DS332,
IF(Q332="","Debes seleccionar el tipo de contrato del trabajador. ",
IF(_xlfn.IFNA(VLOOKUP(Q332,TIPO_DE_CONTRATO,1,FALSE),-1)=-1,"El tipo de contrato del trabajador no es válido (por favor seleccionarlo de la lista). ","")
)
)</f>
        <v/>
      </c>
      <c r="EH332" s="46">
        <f>IF($DS332,
IF(R332="","Debes seleccionar si es un salario integral. ",
IF(_xlfn.IFNA(VLOOKUP(R332,SI_NO,1,FALSE),-1)=-1,"Valor no válido para salario integral (por favor seleccionarlo de la lista). ","")
)
)</f>
        <v/>
      </c>
      <c r="EI332" s="46">
        <f>IF($DS332,
IF(S332="","Debes seleccionar si el trabajador realiza actividades de riesgo. ",
IF(_xlfn.IFNA(VLOOKUP(S332,SI_NO,1,FALSE),-1)=-1,"Valor no válido para actividad de alto riesgo (por favor seleccionarlo de la lista). ","")
)
)</f>
        <v/>
      </c>
      <c r="EK332" s="46">
        <f>IF($DS332,
IF(U332="","Debes escribir el código del municipio de residencia del trabajador. ",
IF(_xlfn.IFNA(VLOOKUP(U332,MUNICIPIO,1,FALSE),-1)=-1,"El municipio de residencia del trabajador es inválido (por favor seleccionarlo de la lista). ","")
)
)</f>
        <v/>
      </c>
      <c r="EL332" s="46">
        <f>IF($DS332,
IF(V332="","Debes escribir el la dirección de residendia del trabajador. ","")
)</f>
        <v/>
      </c>
      <c r="EM332" s="46">
        <f>IF($DS332,
IF(W332="","Debes escribir la fecha de inicio de la liquidación. ",
IF(ISERR(DATE(YEAR(W332),MONTH(W332),DAY(W332))),"El valor ingresado en fecha de inicio de liquidación no tiene un formato válido. ",
IF( AND($E$6&lt;&gt;"", DATE(YEAR(W332), MONTH(W332), 1) &lt;&gt; IFERROR(DATE(MID($E$6, 1, 4), MID($E$6, 6, 2),1), "1/1/1900") ), "La fecha de inicio de la liquidación debe estar dentro del período liquidado. ", "")
)
)
)</f>
        <v/>
      </c>
      <c r="EN332" s="46">
        <f>IF($DS332,
IF(X332="","Debes escribir la fecha de fin de la liquidación. ",
IF(ISERR(DATE(YEAR(X332),MONTH(X332),DAY(X332))),"El valor ingresado en fecha de fin de liquidación no tiene un formato válido. ",
IF( AND($E$6&lt;&gt;"", DATE(YEAR(X332), MONTH(X332), 1) &lt;&gt; IFERROR(DATE(MID($E$6, 1, 4), MID($E$6, 6, 2),1), "1/1/1900") ), "La fecha de fin de la liquidación debe estar dentro del período liquidado. ", "")
)
)
)</f>
        <v/>
      </c>
      <c r="EO332" s="46">
        <f>IF($DS332,
IF(Y332="","Debes escribir la frecuencia de pago del trabajador. ",
IF(_xlfn.IFNA(VLOOKUP(Y332,PERÍODO_DE_NÓMINA,1,FALSE),-1)=-1,"La frecuencia de pago es inválida (por favor seleccionarlo de la lista). ","")
)
)</f>
        <v/>
      </c>
      <c r="EP332" s="46">
        <f>IF($DS332,
IF(Z332="","Debes escribir la fecha de pago. ",
IF(ISERR(DATE(YEAR(Z332),MONTH(Z332),DAY(Z332))), "El valor ingresado en fecha de pago no tiene un formato válido. ","")
)
)</f>
        <v/>
      </c>
      <c r="EQ332" s="46">
        <f>IF($DS332,
IF(AA332="","Debes escribir el medio de pago. ",
IF(_xlfn.IFNA(VLOOKUP(AA332,MEDIOS_DE_PAGO,1,FALSE),-1)=-1,"El medio de pago es inválido (por favor seleccionarlo de la lista). ","")
)
)</f>
        <v/>
      </c>
      <c r="ER332" s="46">
        <f>OR(AA332='Tablas '!$T$4,AA332='Tablas '!$T$7,AA332='Tablas '!$T$8,AA332='Tablas '!$T$11)</f>
        <v/>
      </c>
      <c r="ES332" s="46">
        <f>IF(AND($DS332,ER332),
IF(AB332="","Debes escribir la entidad bancaria. ",""),
""
)</f>
        <v/>
      </c>
      <c r="ET332" s="46">
        <f>IF(AND($DS332,ER332),
IF(AC332="","Debes escribir el tipo de cuenta bancaria. ",
IF(_xlfn.IFNA(VLOOKUP(AC332,TIPO_DE_CUENTA,1,FALSE),-1)=-1,"El tipo de cuenta bancaria es inválida (por favor seleccionarlo de la lista). ","")
),
""
)</f>
        <v/>
      </c>
      <c r="EU332" s="46">
        <f>IF(AND($DS332,ER332),
IF(AD332="","Debes escribir el número de cuenta bancaria. ",""),
""
)</f>
        <v/>
      </c>
      <c r="EV332" s="46">
        <f>IF($DS332,
IF(AE332="","Debes escribir el valor del sueldo básico. ",
IF( ISERR(_xlfn.NUMBERVALUE(AE332)), "El valor del sueldo básico debe ser un número válido. ", "")
)
)</f>
        <v/>
      </c>
      <c r="EW332" s="46">
        <f>IF($DS332,
IF(AF332="","Debes escribir el número de días trabajados. ",
IF( IFERROR(INT(AF332),1.1) &lt;&gt; IFERROR(_xlfn.NUMBERVALUE(AF332),1), "La cantidad de días trabajados debe ser un número entero. ", "")
)
)</f>
        <v/>
      </c>
      <c r="EX332" s="46">
        <f>IF($DS332,
IF(AG332="","Debes escribir el valor del sueldo trabajado. ",
IF( ISERR(_xlfn.NUMBERVALUE(AG332)), "El valor del sueldo trabajado debe ser un número válido. ", "")
)
)</f>
        <v/>
      </c>
      <c r="EY332" s="46">
        <f>IF($DS332,
IF( AND(AH332&lt;&gt;"", ISERR(_xlfn.NUMBERVALUE(AH332))), "El valor del auxilio de transporte debe ser un número válido. ", "")
)</f>
        <v/>
      </c>
      <c r="EZ332" s="46">
        <f>IF($DS332,
IF( AND(AI332&lt;&gt;"", ISERR(_xlfn.NUMBERVALUE(AI332))), "El valor de viáticos salariales debe ser un número válido. ", "")
)</f>
        <v/>
      </c>
      <c r="FA332" s="46">
        <f>IF($DS332,
IF( AND(AJ332&lt;&gt;"", ISERR(_xlfn.NUMBERVALUE(AJ332))), "El valor de viáticos NO salariales debe ser un número válido. ", "")
)</f>
        <v/>
      </c>
      <c r="FB332" s="46">
        <f>CONCATENATE(AK332,AL332)&lt;&gt;""</f>
        <v/>
      </c>
      <c r="FC332" s="46">
        <f>IF(AND($DS332,FB332),
IF(AK332="","Debes escribir el número de horas extras diurnas. ",
IF( IFERROR(INT(AK332),1.1) &lt;&gt; IFERROR(_xlfn.NUMBERVALUE(AK332),1), "La cantidad de horas extras diurnas debe ser un número entero. ", "")
),
""
)</f>
        <v/>
      </c>
      <c r="FD332" s="46">
        <f>IF(AND($DS332,FB332),
IF(AL332="","Debes escribir el valor de las horas extras diurnas. ",
IF( ISERR(_xlfn.NUMBERVALUE(AL332)), "El valor de las horas extras duirnas debe ser un número válido. ", "")
),
""
)</f>
        <v/>
      </c>
      <c r="FE332" s="46">
        <f>CONCATENATE(AM332,AN332)&lt;&gt;""</f>
        <v/>
      </c>
      <c r="FF332" s="46">
        <f>IF(AND($DS332,FE332),
IF(AM332="","Debes escribir el número de horas extras nocturnas. ",
IF( IFERROR(INT(AM332),1.1) &lt;&gt; IFERROR(_xlfn.NUMBERVALUE(AM332),1), "La cantidad de horas extras nocturnas debe ser un número entero. ", "")
),
""
)</f>
        <v/>
      </c>
      <c r="FG332" s="46">
        <f>IF(AND($DS332,FE332),
IF(AN332="","Debes escribir el valor de las horas extras nocturnas. ",
IF( ISERR(_xlfn.NUMBERVALUE(AN332)), "El valor de las horas extras nocturnas debe ser un número válido. ", "")
),
""
)</f>
        <v/>
      </c>
      <c r="FH332" s="46">
        <f>CONCATENATE(AO332,AP332)&lt;&gt;""</f>
        <v/>
      </c>
      <c r="FI332" s="46">
        <f>IF(AND($DS332,FH332),
IF(AO332="","Debes escribir el número de horas extras diurnas dominicales y festivas. ",
IF( IFERROR(INT(AO332),1.1) &lt;&gt; IFERROR(_xlfn.NUMBERVALUE(AO332),1), "La cantidad de horas extras diurnas dominicales y festivas debe ser un número entero. ", "")
),
""
)</f>
        <v/>
      </c>
      <c r="FJ332" s="46">
        <f>IF(AND($DS332,FH332),
IF(AP332="","Debes escribir el valor de las horas extras diurnas dominicales y festivas. ",
IF( ISERR(_xlfn.NUMBERVALUE(AP332)), "El valor de las horas extras diurnas dominicales y festivas debe ser un número válido. ", "")
),
""
)</f>
        <v/>
      </c>
      <c r="FK332" s="46">
        <f>CONCATENATE(AQ332,AR332)&lt;&gt;""</f>
        <v/>
      </c>
      <c r="FL332" s="46">
        <f>IF(AND($DS332,FK332),
IF(AQ332="","Debes escribir el número de horas extras nocturnas dominicales y festivas. ",
IF( IFERROR(INT(AQ332),1.1) &lt;&gt; IFERROR(_xlfn.NUMBERVALUE(AQ332),1), "La cantidad de horas extras nocturnas dominicales y festivas debe ser un número entero. ", "")
),
""
)</f>
        <v/>
      </c>
      <c r="FM332" s="46">
        <f>IF(AND($DS332,FK332),
IF(AR332="","Debes escribir el valor de las horas extras nocturnas dominicales y festivas. ",
IF( ISERR(_xlfn.NUMBERVALUE(AR332)), "El valor de las horas extras nocturnas dominicales y festivas debe ser un número válido. ", "")
),
""
)</f>
        <v/>
      </c>
      <c r="FN332" s="46">
        <f>CONCATENATE(AS332,AT332)&lt;&gt;""</f>
        <v/>
      </c>
      <c r="FO332" s="46">
        <f>IF(AND($DS332,FN332),
IF(AS332="","Debes escribir el número de horas recargo nocturno. ",
IF( IFERROR(INT(AS332),1.1) &lt;&gt; IFERROR(_xlfn.NUMBERVALUE(AS332),1), "La cantidad de horas recargo nocturno debe ser un número entero. ", "")
),
""
)</f>
        <v/>
      </c>
      <c r="FP332" s="46">
        <f>IF(AND($DS332,FN332),
IF(AT332="","Debes escribir el valor de las horas recargo nocturno. ",
IF( ISERR(_xlfn.NUMBERVALUE(AT332)), "El valor de las horas recargo nocturno debe ser un número válido. ", "")
),
""
)</f>
        <v/>
      </c>
      <c r="FQ332" s="46">
        <f>CONCATENATE(AU332,AV332)&lt;&gt;""</f>
        <v/>
      </c>
      <c r="FR332" s="46">
        <f>IF(AND($DS332,FQ332),
IF(AU332="","Debes escribir el número de horas recargo diurno dominical y festivo. ",
IF( IFERROR(INT(AU332),1.1) &lt;&gt; IFERROR(_xlfn.NUMBERVALUE(AU332),1), "La cantidad de horas recargo diurno dominical y festivo debe ser un número entero. ", "")
),
""
)</f>
        <v/>
      </c>
      <c r="FS332" s="46">
        <f>IF(AND($DS332,FQ332),
IF(AV332="","Debes escribir el valor de las horas recargo diurno dominical y festivo. ",
IF( ISERR(_xlfn.NUMBERVALUE(AV332)), "El valor de las horas recargo diurno dominical y festivo debe ser un número válido. ", "")
),
""
)</f>
        <v/>
      </c>
      <c r="FT332" s="46">
        <f>CONCATENATE(AW332,AX332)&lt;&gt;""</f>
        <v/>
      </c>
      <c r="FU332" s="46">
        <f>IF(AND($DS332,FT332),
IF(AW332="","Debes escribir el número de horas recargo nocturno dominical y festivo. ",
IF( IFERROR(INT(AW332),1.1) &lt;&gt; IFERROR(_xlfn.NUMBERVALUE(AW332),1), "La cantidad de horas recargo nocturno dominical y festivo debe ser un número entero. ", "")
),
""
)</f>
        <v/>
      </c>
      <c r="FV332" s="46">
        <f>IF(AND($DS332,FT332),
IF(AX332="","Debes escribir el valor de las horas recargo nocturno dominical y festivo. ",
IF( ISERR(_xlfn.NUMBERVALUE(AX332)), "El valor de las horas recargo nocturno dominical y festivo debe ser un número válido. ", "")
),
""
)</f>
        <v/>
      </c>
      <c r="FW332" s="46">
        <f>CONCATENATE(AY332,AZ332)&lt;&gt;""</f>
        <v/>
      </c>
      <c r="FX332" s="46">
        <f>IF(AND($DS332,FW332),
IF(AY332="","Debes escribir el número de días de vacaciones comunes. ",
IF( IFERROR(INT(AY332),1.1) &lt;&gt; IFERROR(_xlfn.NUMBERVALUE(AY332),1), "La cantidad de días de vacaciones comunes debe ser un número entero. ", "")
),
""
)</f>
        <v/>
      </c>
      <c r="FY332" s="46">
        <f>IF(AND($DS332,FW332),
IF(AZ332="","Debes escribir el valor de las vacaciones comunes. ",
IF( ISERR(_xlfn.NUMBERVALUE(AZ332)), "El valor de las vacaciones comunes debe ser un número válido. ", "")
),
""
)</f>
        <v/>
      </c>
      <c r="FZ332" s="46">
        <f>CONCATENATE(BA332,BB332)&lt;&gt;""</f>
        <v/>
      </c>
      <c r="GA332" s="46">
        <f>IF(AND($DS332,FZ332),
IF(BA332="","Debes escribir el número de días de vacaciones compensadas. ",
IF( IFERROR(INT(BA332),1.1) &lt;&gt; IFERROR(_xlfn.NUMBERVALUE(BA332),1), "La cantidad de días de vacaciones compensadas debe ser un número entero. ", "")
),
""
)</f>
        <v/>
      </c>
      <c r="GB332" s="46">
        <f>IF(AND($DS332,FZ332),
IF(BB332="","Debes escribir el valor de las vacaciones compensadas. ",
IF( ISERR(_xlfn.NUMBERVALUE(BB332)), "El valor de las vacaciones compensadas debe ser un número válido. ", "")
),
""
)</f>
        <v/>
      </c>
      <c r="GC332" s="46">
        <f>CONCATENATE(BC332,BD332)&lt;&gt;""</f>
        <v/>
      </c>
      <c r="GD332" s="46">
        <f>IF(AND($DS332,GC332),
IF(BC332="","Debes escribir el número de días de prima salarial. ",
IF( IFERROR(INT(BC332),1.1) &lt;&gt; IFERROR(_xlfn.NUMBERVALUE(BC332),1), "La cantidad de días de prima salarial debe ser un número entero. ", "")
),
""
)</f>
        <v/>
      </c>
      <c r="GE332" s="46">
        <f>IF(AND($DS332,GC332),
IF(BD332="","Debes escribir el valor de los días de prima salarial. ",
IF( ISERR(_xlfn.NUMBERVALUE(BD332)), "El valor de los días de prima salarial debe ser un número válido. ", "")
),
""
)</f>
        <v/>
      </c>
      <c r="GF332" s="46">
        <f>IF($DS332,
IF( AND(BE332&lt;&gt;"", ISERR(_xlfn.NUMBERVALUE(BE332))), "El valor de la prima NO saliarial debe ser un número válido. ", "")
)</f>
        <v/>
      </c>
      <c r="GG332" s="46">
        <f>CONCATENATE(BF332,BG332,BH332)&lt;&gt;""</f>
        <v/>
      </c>
      <c r="GH332" s="46">
        <f>IF(AND($DS332,GG332),
IF(BF332="","Debes escribir el valor de las cesantías. ",
IF( ISERR(_xlfn.NUMBERVALUE(BF332)), "El valor de las cesantías debe ser un número válido. ", "")
),
""
)</f>
        <v/>
      </c>
      <c r="GI332" s="46">
        <f>IF(AND($DS332,GG332),
IF(BG332="","Debes escribir el % de cesantías. ",
IF( ISERR(_xlfn.NUMBERVALUE(BG332)), "El % de cesantías debe ser un número válido. ", "")
),
""
)</f>
        <v/>
      </c>
      <c r="GJ332" s="46">
        <f>IF(AND($DS332,GG332),
IF(BH332="","Debes escribir el valor de intereses de cesantías. ",
IF( ISERR(_xlfn.NUMBERVALUE(BH332)), "El valor de intereses de cesantías debe ser un número válido. ", "")
),
""
)</f>
        <v/>
      </c>
      <c r="GK332" s="46">
        <f>CONCATENATE(BI332,BJ332,BK332)&lt;&gt;""</f>
        <v/>
      </c>
      <c r="GL332" s="46">
        <f>IF(AND($DS332,GK332),
IF(BI332="","Debes escribir el número de días de incapacidad. ",
IF( IFERROR(INT(BI332),1.1) &lt;&gt; IFERROR(_xlfn.NUMBERVALUE(BI332),1), "La cantidad de días de incapacidad debe ser un número entero. ", "")
),
""
)</f>
        <v/>
      </c>
      <c r="GM332" s="46">
        <f>IF(AND($DS332,GK332),
IF(BJ332="","Debes escribir el tipo de incapacidad. ",
IF(_xlfn.IFNA(VLOOKUP(BJ332,TIPO_DE_INCAPACIDAD,1,FALSE),-1)=-1,"El tipo de incapacidad es inválida (por favor seleccionarlo de la lista). ","")
),
""
)</f>
        <v/>
      </c>
      <c r="GN332" s="46">
        <f>IF(AND($DS332,GK332),
IF(BK332="","Debes escribir el valor de la incapacidad. ",
IF( ISERR(_xlfn.NUMBERVALUE(BK332)), "El valor de la incapacidad debe ser un número válido. ", "")
),
""
)</f>
        <v/>
      </c>
      <c r="GO332" s="46">
        <f>CONCATENATE(BL332,BM332)&lt;&gt;""</f>
        <v/>
      </c>
      <c r="GP332" s="46">
        <f>IF(AND($DS332,GO332),
IF(BL332="","Debes escribir el número de días de licencia de maternidad o paternidad. ",
IF( IFERROR(INT(BL332),1.1) &lt;&gt; IFERROR(_xlfn.NUMBERVALUE(BL332),1), "La cantidad de días de licencia de maternidad o paternidad debe ser un número entero. ", "")
),
""
)</f>
        <v/>
      </c>
      <c r="GQ332" s="46">
        <f>IF(AND($DS332,GO332),
IF(BM332="","Debes escribir el valor de la licencia de maternidad o paternidad. ",
IF( ISERR(_xlfn.NUMBERVALUE(BM332)), "El valor de la licencia de maternidad o paternidad debe ser un número válido. ", "")
),
""
)</f>
        <v/>
      </c>
      <c r="GR332" s="46">
        <f>CONCATENATE(BN332,BO332)&lt;&gt;""</f>
        <v/>
      </c>
      <c r="GS332" s="46">
        <f>IF(AND($DS332,GR332),
IF(BN332="","Debes escribir el número de días de licencia remunerada. ",
IF( IFERROR(INT(BN332),1.1) &lt;&gt; IFERROR(_xlfn.NUMBERVALUE(BN332),1), "La cantidad de días de licencia remunerada debe ser un número entero. ", "")
),
""
)</f>
        <v/>
      </c>
      <c r="GT332" s="46">
        <f>IF(AND($DS332,GR332),
IF(BO332="","Debes escribir el valor de la licencia remunerada. ",
IF( ISERR(_xlfn.NUMBERVALUE(BO332)), "El valor de la licencia remunerada debe ser un número válido. ", "")
),
""
)</f>
        <v/>
      </c>
      <c r="GU332" s="46">
        <f>IF($DS332,
IF( AND(BP332&lt;&gt;"", ISERR(_xlfn.NUMBERVALUE(BP332))), "El valor de la licencia NO remunerada debe ser un número válido. ", "")
)</f>
        <v/>
      </c>
      <c r="GV332" s="46">
        <f>IF($DS332,
IF( AND(BQ332&lt;&gt;"", ISERR(_xlfn.NUMBERVALUE(BQ332))), "El valor de auxilios salariales debe ser un número válido. ", "")
)</f>
        <v/>
      </c>
      <c r="GW332" s="46">
        <f>IF($DS332,
IF( AND(BR332&lt;&gt;"", ISERR(_xlfn.NUMBERVALUE(BR332))), "El valor de auxilios NO salariales debe ser un número válido. ", "")
)</f>
        <v/>
      </c>
      <c r="GX332" s="46">
        <f>IF($DS332,
IF( AND(BS332&lt;&gt;"", ISERR(_xlfn.NUMBERVALUE(BS332))), "El valor de bonos salariales debe ser un número válido. ", "")
)</f>
        <v/>
      </c>
      <c r="GY332" s="46">
        <f>IF($DS332,
IF( AND(BT332&lt;&gt;"", ISERR(_xlfn.NUMBERVALUE(BT332))), "El valor de bonos NO salariales debe ser un número válido. ", "")
)</f>
        <v/>
      </c>
      <c r="GZ332" s="46">
        <f>IF($DS332,
IF( AND(BU332&lt;&gt;"", ISERR(_xlfn.NUMBERVALUE(BU332))), "El valor de bonos salariales de alimentación debe ser un número válido. ", "")
)</f>
        <v/>
      </c>
      <c r="HA332" s="46">
        <f>IF($DS332,
IF( AND(BV332&lt;&gt;"", ISERR(_xlfn.NUMBERVALUE(BV332))), "El valor de bonos NO salariales de alimentación debe ser un número válido. ", "")
)</f>
        <v/>
      </c>
      <c r="HB332" s="46">
        <f>IF($DS332,
IF( AND(BW332&lt;&gt;"", ISERR(_xlfn.NUMBERVALUE(BW332))), "El valor de bonificaciones salariales debe ser un número válido. ", "")
)</f>
        <v/>
      </c>
      <c r="HC332" s="46">
        <f>IF($DS332,
IF( AND(BX332&lt;&gt;"", ISERR(_xlfn.NUMBERVALUE(BX332))), "El valor de bonificaciones NO salariales debe ser un número válido. ", "")
)</f>
        <v/>
      </c>
      <c r="HD332" s="46">
        <f>IF($DS332,
IF( AND(BY332&lt;&gt;"", ISERR(_xlfn.NUMBERVALUE(BY332))), "El valor de compensaciones ordinarias debe ser un número válido. ", "")
)</f>
        <v/>
      </c>
      <c r="HE332" s="46">
        <f>IF($DS332,
IF( AND(BZ332&lt;&gt;"", ISERR(_xlfn.NUMBERVALUE(BZ332))), "El valor de compensaciones extraordinarias debe ser un número válido. ", "")
)</f>
        <v/>
      </c>
      <c r="HF332" s="46">
        <f>IF($DS332,
IF( AND(CA332&lt;&gt;"", ISERR(_xlfn.NUMBERVALUE(CA332))), "El valor de comisiones debe ser un número válido. ", "")
)</f>
        <v/>
      </c>
      <c r="HG332" s="46">
        <f>IF($DS332,
IF( AND(CB332&lt;&gt;"", ISERR(_xlfn.NUMBERVALUE(CB332))), "El valor de ausencia por huega debe ser un número válido. ", "")
)</f>
        <v/>
      </c>
      <c r="HH332" s="46">
        <f>IF($DS332,
IF( AND(CC332&lt;&gt;"", ISERR(_xlfn.NUMBERVALUE(CC332))), "El valor de anticipos debe ser un número válido. ", "")
)</f>
        <v/>
      </c>
      <c r="HI332" s="46">
        <f>IF($DS332,
IF( AND(CD332&lt;&gt;"", ISERR(_xlfn.NUMBERVALUE(CD332))), "El valor de pagos a terceros debe ser un número válido. ", "")
)</f>
        <v/>
      </c>
      <c r="HJ332" s="46">
        <f>IF($DS332,
IF( AND(CE332&lt;&gt;"", ISERR(_xlfn.NUMBERVALUE(CE332))), "El valor de dotación debe ser un número válido. ", "")
)</f>
        <v/>
      </c>
      <c r="HK332" s="46">
        <f>IF($DS332,
IF( AND(CF332&lt;&gt;"", ISERR(_xlfn.NUMBERVALUE(CF332))), "El valor de apoyo sostenibilidad debe ser un número válido. ", "")
)</f>
        <v/>
      </c>
      <c r="HL332" s="46">
        <f>IF($DS332,
IF( AND(CG332&lt;&gt;"", ISERR(_xlfn.NUMBERVALUE(CG332))), "El valor de teletrabajo debe ser un número válido. ", "")
)</f>
        <v/>
      </c>
      <c r="HM332" s="46">
        <f>IF($DS332,
IF( AND(CH332&lt;&gt;"", ISERR(_xlfn.NUMBERVALUE(CH332))), "El valor de bonificación de retiro debe ser un número válido. ", "")
)</f>
        <v/>
      </c>
      <c r="HN332" s="46">
        <f>IF($DS332,
IF( AND(CI332&lt;&gt;"", ISERR(_xlfn.NUMBERVALUE(CI332))), "El valor de indemnización de retiro debe ser un número válido. ", "")
)</f>
        <v/>
      </c>
      <c r="HO332" s="46">
        <f>IF($DS332,
IF( AND(CJ332&lt;&gt;"", ISERR(_xlfn.NUMBERVALUE(CJ332))), "El valor de reintegros debe ser un número válido. ", "")
)</f>
        <v/>
      </c>
      <c r="HP332" s="46">
        <f>CONCATENATE(CK332,CL332,CM332)&lt;&gt;""</f>
        <v/>
      </c>
      <c r="HQ332" s="46">
        <f>IF(AND($DS332,HP332),
IF(CK332="","Debes escribir la descripción de otro concepto no categorizado. ",""),
""
)</f>
        <v/>
      </c>
      <c r="HR332" s="46">
        <f>IF(AND($DS332,HP332),
IF(CONCATENATE(CL332,CM332)="","Debes escribir al menos un valor de concepto no categorizado (salarial o no salarial). ",
IF(ISERR(_xlfn.NUMBERVALUE(CL332)),"El valor salarial concepto no categorizado debe ser un número válido. ","")
),
""
)</f>
        <v/>
      </c>
      <c r="HS332" s="46">
        <f>IF(AND($DS332,HP332),
IF(CONCATENATE(CL332,CM332)="","Debes escribir al menos un valor de concepto no categorizado (salarial o no salarial). ",
IF(ISERR(_xlfn.NUMBERVALUE(CM332)),"El valor NO salarial concepto no categorizado debe ser un número válido. ","")
),
""
)</f>
        <v/>
      </c>
      <c r="HT332" s="46">
        <f>IF($DS332,
IF(CN332="","Debes escribir el porcentaje del aporte a salud. ",
IF( ISERR(_xlfn.NUMBERVALUE(CN332)), "El valor del porcentaje del aporte a salud debe ser un número válido. ", "")
)
)</f>
        <v/>
      </c>
      <c r="HU332" s="46">
        <f>IF($DS332,
IF(CO332="","Debes escribir el valor del aporte a salud. ",
IF( ISERR(_xlfn.NUMBERVALUE(CO332)), "El valor del aporte a salud debe ser un número válido. ", "")
)
)</f>
        <v/>
      </c>
      <c r="HV332" s="46">
        <f>IF($DS332,
IF( AND(CP332&lt;&gt;"", ISERR(_xlfn.NUMBERVALUE(CP332))), "El valor plan complementario debe ser un número válido. ", "")
)</f>
        <v/>
      </c>
      <c r="HW332" s="46">
        <f>IF($DS332,
IF(CQ332="","Debes escribir el porcentaje del aporte a pensión. ",
IF( ISERR(_xlfn.NUMBERVALUE(CQ332)), "El valor del porcentaje del aporte a pensión debe ser un número válido. ", "")
)
)</f>
        <v/>
      </c>
      <c r="HX332" s="46">
        <f>IF($DS332,
IF(CR332="","Debes escribir el valor del aporte a pensión. ",
IF( ISERR(_xlfn.NUMBERVALUE(CR332)), "El valor del aporte a salud debe ser un número válido. ", "")
)
)</f>
        <v/>
      </c>
      <c r="HY332" s="46">
        <f>IF($DS332,
IF( AND(CS332&lt;&gt;"", ISERR(_xlfn.NUMBERVALUE(CS332))), "El valor pensión voluntaria debe ser un número válido. ", "")
)</f>
        <v/>
      </c>
      <c r="HZ332" s="46">
        <f>CONCATENATE(CT332,CU332,CV332,CW332)&lt;&gt;""</f>
        <v/>
      </c>
      <c r="IA332" s="46">
        <f>IF(AND($DS332,HZ332),
IF(CT332="","Debes escribir el % del fondo de seguridad pensional. ",
IF( ISERR(_xlfn.NUMBERVALUE(CT332)), "El % del fondo de seguridad debe ser un número válido. ", "")
),
""
)</f>
        <v/>
      </c>
      <c r="IB332" s="46">
        <f>IF(AND($DS332,HZ332),
IF(CU332="","Debes escribir el valor del aporte al fondo de solidaridad pensional. ",
IF( ISERR(_xlfn.NUMBERVALUE(CU332)), "El valor del aporte al fondo de solidaridad pensional debe ser un número válido. ", "")
),
""
)</f>
        <v/>
      </c>
      <c r="IC332" s="46">
        <f>IF(AND($DS332,HZ332),
IF(CV332="","Debes escribir el % del fondo de subsistencia. ",
IF( ISERR(_xlfn.NUMBERVALUE(CV332)), "El % del fondo de subsistencia debe ser un número válido. ", "")
),
""
)</f>
        <v/>
      </c>
      <c r="ID332" s="46">
        <f>IF(AND($DS332,HZ332),
IF(CW332="","Debes escribir el valor del fondo de subsistencia. ",
IF( ISERR(_xlfn.NUMBERVALUE(CW332)), "El valor del fondo de subsistencia debe ser un número válido. ", "")
),
""
)</f>
        <v/>
      </c>
      <c r="IE332" s="46">
        <f>CONCATENATE(CX332,CY332)&lt;&gt;""</f>
        <v/>
      </c>
      <c r="IF332" s="46">
        <f>IF(AND($DS332,IE332),
IF(CX332="","Debes escribir el % de sindicato. ",
IF( ISERR(_xlfn.NUMBERVALUE(CX332)), "El % de sindicato debe ser un número válido. ", "")
),
""
)</f>
        <v/>
      </c>
      <c r="IG332" s="46">
        <f>IF(AND($DS332,IE332),
IF(CY332="","Debes escribir el valor del sindicato. ",
IF( ISERR(_xlfn.NUMBERVALUE(CY332)), "El valor del sindicato debe ser un número válido. ", "")
),
""
)</f>
        <v/>
      </c>
      <c r="IH332" s="46">
        <f>IF($DS332,
IF( AND(CZ332&lt;&gt;"", ISERR(_xlfn.NUMBERVALUE(CZ332))), "El valor de sanción pública debe ser un número válido. ", "")
)</f>
        <v/>
      </c>
      <c r="II332" s="46">
        <f>IF($DS332,
IF( AND(DA332&lt;&gt;"", ISERR(_xlfn.NUMBERVALUE(DA332))), "El valor de sanción privada debe ser un número válido. ", "")
)</f>
        <v/>
      </c>
      <c r="IJ332" s="46">
        <f>CONCATENATE(DB332,DC332)&lt;&gt;""</f>
        <v/>
      </c>
      <c r="IK332" s="46">
        <f>IF(AND($DS332,IJ332),
IF(DB332="","Debes escribir la descripción de libranza. ",""),
""
)</f>
        <v/>
      </c>
      <c r="IL332" s="46">
        <f>IF(AND($DS332,IJ332),
IF(DC332="","Debes escribir la cuota libranza. ",
IF(ISERR(_xlfn.NUMBERVALUE(DC332)),"El valor de la cuota libranza debe ser un número válido. ","")
),
""
)</f>
        <v/>
      </c>
      <c r="IM332" s="46">
        <f>IF($DS332,
IF( AND(DD332&lt;&gt;"", ISERR(_xlfn.NUMBERVALUE(DD332))), "El valor de pagos a terceros debe ser un número válido. ", "")
)</f>
        <v/>
      </c>
      <c r="IN332" s="46">
        <f>IF($DS332,
IF( AND(DE332&lt;&gt;"", ISERR(_xlfn.NUMBERVALUE(DE332))), "El valor de anticipos debe ser un número válido. ", "")
)</f>
        <v/>
      </c>
      <c r="IO332" s="46">
        <f>IF($DS332,
IF( AND(DF332&lt;&gt;"", ISERR(_xlfn.NUMBERVALUE(DF332))), "El valor de AFC debe ser un número válido. ", "")
)</f>
        <v/>
      </c>
      <c r="IP332" s="46">
        <f>IF($DS332,
IF( AND(DG332&lt;&gt;"", ISERR(_xlfn.NUMBERVALUE(DG332))), "El valor de rete-fuente debe ser un número válido. ", "")
)</f>
        <v/>
      </c>
      <c r="IQ332" s="46">
        <f>IF($DS332,
IF( AND(DH332&lt;&gt;"", ISERR(_xlfn.NUMBERVALUE(DH332))), "El valor de cooperativa de trabajo debe ser un número válido. ", "")
)</f>
        <v/>
      </c>
      <c r="IR332" s="46">
        <f>IF($DS332,
IF( AND(DI332&lt;&gt;"", ISERR(_xlfn.NUMBERVALUE(DI332))), "El valor de embargo fiscal debe ser un número válido. ", "")
)</f>
        <v/>
      </c>
      <c r="IS332" s="46">
        <f>IF($DS332,
IF( AND(DJ332&lt;&gt;"", ISERR(_xlfn.NUMBERVALUE(DJ332))), "El valor de educación debe ser un número válido. ", "")
)</f>
        <v/>
      </c>
      <c r="IT332" s="46">
        <f>IF($DS332,
IF( AND(DK332&lt;&gt;"", ISERR(_xlfn.NUMBERVALUE(DK332))), "El valor de reintegro debe ser un número válido. ", "")
)</f>
        <v/>
      </c>
      <c r="IU332" s="46">
        <f>IF($DS332,
IF( AND(DL332&lt;&gt;"", ISERR(_xlfn.NUMBERVALUE(DL332))), "El valor de deuda debe ser un número válido. ", "")
)</f>
        <v/>
      </c>
      <c r="IV332" s="46">
        <f>IF($DS332,
IF( AND(DM332&lt;&gt;"", ISERR(_xlfn.NUMBERVALUE(DM332))), "El valor de otras deducciones debe ser un número válido. ", "")
)</f>
        <v/>
      </c>
      <c r="IW332" s="46">
        <f>IF($DS332,
IF(DN332="","Debes escribir el valor de los devengos totales. ",
IF( ISERR(_xlfn.NUMBERVALUE(DN332)), "El valor de los devengos totales debe ser un número válido. ", "")
)
)</f>
        <v/>
      </c>
      <c r="IX332" s="46">
        <f>IF($DS332,
IF(DO332="","Debes escribir el valor de las deducciones totales. ",
IF( ISERR(_xlfn.NUMBERVALUE(DO332)), "El valor de las deducciones totales debe ser un número válido. ", "")
)
)</f>
        <v/>
      </c>
      <c r="IY332" s="46">
        <f>IF($DS332,
IF(DP332="","Debes escribir el valor del salario total. ",
IF( ISERR(_xlfn.NUMBERVALUE(DP332)), "El valor del salario total debe ser un número válido. ", "")
)
)</f>
        <v/>
      </c>
    </row>
    <row r="333">
      <c r="B333" s="48" t="n">
        <v>321</v>
      </c>
      <c r="C333" s="61">
        <f>IF(AND(DS333,DP333&lt;&gt;""),
IF(DQ333="","OK","Error"),
""
)</f>
        <v/>
      </c>
      <c r="D333" s="53" t="n"/>
      <c r="E333" s="52" t="n"/>
      <c r="F333" s="112" t="n"/>
      <c r="G333" s="52" t="n"/>
      <c r="H333" s="53" t="n"/>
      <c r="I333" s="52" t="n"/>
      <c r="J333" s="52" t="n"/>
      <c r="K333" s="53" t="n"/>
      <c r="L333" s="55" t="n"/>
      <c r="M333" s="108" t="n"/>
      <c r="N333" s="56" t="n"/>
      <c r="O333" s="52" t="n"/>
      <c r="P333" s="52" t="n"/>
      <c r="Q333" s="52" t="n"/>
      <c r="R333" s="52" t="n"/>
      <c r="S333" s="52" t="n"/>
      <c r="T333" s="53" t="n"/>
      <c r="U333" s="52" t="n"/>
      <c r="V333" s="52" t="n"/>
      <c r="W333" s="55" t="n"/>
      <c r="X333" s="55" t="n"/>
      <c r="Y333" s="52" t="n"/>
      <c r="Z333" s="55" t="n"/>
      <c r="AA333" s="52" t="n"/>
      <c r="AB333" s="53" t="n"/>
      <c r="AC333" s="53" t="n"/>
      <c r="AD333" s="53" t="n"/>
      <c r="AE333" s="177" t="n"/>
      <c r="AF333" s="113" t="n"/>
      <c r="AG333" s="177" t="n"/>
      <c r="AH333" s="178" t="n"/>
      <c r="AI333" s="178" t="n"/>
      <c r="AJ333" s="178" t="n"/>
      <c r="AK333" s="114" t="n"/>
      <c r="AL333" s="178" t="n"/>
      <c r="AM333" s="114" t="n"/>
      <c r="AN333" s="178" t="n"/>
      <c r="AO333" s="114" t="n"/>
      <c r="AP333" s="178" t="n"/>
      <c r="AQ333" s="114" t="n"/>
      <c r="AR333" s="178" t="n"/>
      <c r="AS333" s="114" t="n"/>
      <c r="AT333" s="178" t="n"/>
      <c r="AU333" s="114" t="n"/>
      <c r="AV333" s="178" t="n"/>
      <c r="AW333" s="114" t="n"/>
      <c r="AX333" s="178" t="n"/>
      <c r="AY333" s="114" t="n"/>
      <c r="AZ333" s="178" t="n"/>
      <c r="BA333" s="114" t="n"/>
      <c r="BB333" s="178" t="n"/>
      <c r="BC333" s="114" t="n"/>
      <c r="BD333" s="178" t="n"/>
      <c r="BE333" s="178" t="n"/>
      <c r="BF333" s="178" t="n"/>
      <c r="BG333" s="59" t="n"/>
      <c r="BH333" s="178" t="n"/>
      <c r="BI333" s="114" t="n"/>
      <c r="BJ333" s="53" t="n"/>
      <c r="BK333" s="178" t="n"/>
      <c r="BL333" s="114" t="n"/>
      <c r="BM333" s="178" t="n"/>
      <c r="BN333" s="114" t="n"/>
      <c r="BO333" s="178" t="n"/>
      <c r="BP333" s="178" t="n"/>
      <c r="BQ333" s="178" t="n"/>
      <c r="BR333" s="178" t="n"/>
      <c r="BS333" s="178" t="n"/>
      <c r="BT333" s="178" t="n"/>
      <c r="BU333" s="178" t="n"/>
      <c r="BV333" s="178" t="n"/>
      <c r="BW333" s="178" t="n"/>
      <c r="BX333" s="178" t="n"/>
      <c r="BY333" s="178" t="n"/>
      <c r="BZ333" s="178" t="n"/>
      <c r="CA333" s="178" t="n"/>
      <c r="CB333" s="178" t="n"/>
      <c r="CC333" s="178" t="n"/>
      <c r="CD333" s="178" t="n"/>
      <c r="CE333" s="178" t="n"/>
      <c r="CF333" s="178" t="n"/>
      <c r="CG333" s="178" t="n"/>
      <c r="CH333" s="178" t="n"/>
      <c r="CI333" s="178" t="n"/>
      <c r="CJ333" s="178" t="n"/>
      <c r="CK333" s="53" t="n"/>
      <c r="CL333" s="178" t="n"/>
      <c r="CM333" s="178" t="n"/>
      <c r="CN333" s="60" t="n"/>
      <c r="CO333" s="177" t="n"/>
      <c r="CP333" s="178" t="n"/>
      <c r="CQ333" s="60" t="n"/>
      <c r="CR333" s="177" t="n"/>
      <c r="CS333" s="178" t="n"/>
      <c r="CT333" s="59" t="n"/>
      <c r="CU333" s="178" t="n"/>
      <c r="CV333" s="59" t="n"/>
      <c r="CW333" s="178" t="n"/>
      <c r="CX333" s="59" t="n"/>
      <c r="CY333" s="178" t="n"/>
      <c r="CZ333" s="178" t="n"/>
      <c r="DA333" s="178" t="n"/>
      <c r="DB333" s="53" t="n"/>
      <c r="DC333" s="178" t="n"/>
      <c r="DD333" s="178" t="n"/>
      <c r="DE333" s="178" t="n"/>
      <c r="DF333" s="178" t="n"/>
      <c r="DG333" s="178" t="n"/>
      <c r="DH333" s="178" t="n"/>
      <c r="DI333" s="178" t="n"/>
      <c r="DJ333" s="178" t="n"/>
      <c r="DK333" s="178" t="n"/>
      <c r="DL333" s="178" t="n"/>
      <c r="DM333" s="178" t="n"/>
      <c r="DN333" s="177" t="n"/>
      <c r="DO333" s="177" t="n"/>
      <c r="DP333" s="177" t="n"/>
      <c r="DQ333" s="76">
        <f>IF(AND(DS333,DP333&lt;&gt;""),
CONCATENATE(DT333,DU333,DV333,DW333,DX333,DY333,DZ333,EA333,EB333,EC333,ED333,EE333,EF333,EG333,EH333,EI333,EJ333,EK333,EL333,EM333,EN333,EO333,EP333,EQ333,ES333,ET333,EU333,EV333,EW333,EX333,EY333,EZ333,FA333,FC333,FD333,FF333,FG333,FI333,FJ333,FL333,FM333,FO333,FP333,FR333,FS333,FU333,FV333,FX333,FY333,GA333,GB333,GD333,GE333,GF333,GH333,GI333,GJ333,GL333,GM333,GN333,GP333,GQ333,GS333,GT333,GU333,GV333,GW333,GX333,GY333,GZ333,HA333,HB333,HC333,HD333,HE333,HF333,HG333,HH333,HI333,HJ333,HK333,HL333,HM333,HN333,HO333,HQ333,HR333,HS333,HT333,HU333,HV333,HW333,HX333,HY333,IA333,IB333,IC333,ID333,IF333,IG333,IH333,II333,IK333,IL333,IM333,IN333,IO333,IP333,IQ333,IR333,IS333,IT333,IU333,IV333,IW333,IX333,IY333,IZ333),
""
)</f>
        <v/>
      </c>
      <c r="DR333" s="53" t="n"/>
      <c r="DS333" s="46">
        <f>CONCATENATE(D333,$E333,$F333,$G333,H333,$I333,$J333,K333,$L333,$M333,N333,$O333,$P333,$Q333,$R333,$S333,T333,$U333,$V333,$W333,$X333,$Y333,$Z333,$AA333,AB333,AC333,AD333,$AE333,$AF333,$AG333,AH333,AI333,AJ333,AK333,AL333,AM333,AN333,AO333,AP333,AQ333,AR333,AS333,AT333,AU333,AV333,AW333,AX333,AY333,AZ333,BA333,BB333,BC333,BD333,BE333,BF333,BG333,BH333,BI333,BJ333,BK333,BL333,BM333,BN333,BO333,BP333,BQ333,BR333,BS333,BT333,BU333,BV333,BW333,BX333,BY333,BZ333,CA333,CB333,CC333,CD333,CE333,CF333,CG333,CH333,CI333,CJ333,CK333,CL333,CM333,$CN333,$CO333,CP333,$CQ333,$CR333,CS333,CT333,CU333,CV333,CW333,CX333,CY333,CZ333,DA333,DB333,DC333,DD333,DE333,DF333,DG333,DH333,DI333,DJ333,DK333,DL333,DM333,$DN333,$DO333,$DP333,DR333)&lt;&gt;""</f>
        <v/>
      </c>
      <c r="DT333" s="46">
        <f>IF(AND($DS333,$E$4&lt;&gt;""),
IF(LEFT($E$4,2) = "1.",
IF(D333&lt;&gt;"","El CUNE sólo se envía en operaciones de novedad o ajuste. ",""),
IF(D333="","Debes escribir un CUNE válido para realizar operaciones de novedad o ajuste. ","")),
""
)</f>
        <v/>
      </c>
      <c r="DU333" s="46">
        <f>IF($DS333,
IF(E333="","Debes seleccionar el tipo de documento del empleado. ",
IF(_xlfn.IFNA(VLOOKUP(E333,TIPO_DE_DOCUMENTO,1,FALSE),-1)=-1,"El tipo de documento no es válido (por favor seleccionarlo de la lista). ","")
)
)</f>
        <v/>
      </c>
      <c r="DV333" s="46">
        <f>IF($DS333,
IF(F333="","Debes escribir el número de documento del empleado. ","")
)</f>
        <v/>
      </c>
      <c r="DW333" s="46">
        <f>IF($DS333,
IF(G333="","Debes escribir el primer nombre del empleado. ","")
)</f>
        <v/>
      </c>
      <c r="DY333" s="46">
        <f>IF($DS333,
IF(I333="","Debes escribir el primer apellido del empleado. ","")
)</f>
        <v/>
      </c>
      <c r="DZ333" s="46">
        <f>IF($DS333,
IF(J333="","Debes escribir el segundo apellido del empleado. ","")
)</f>
        <v/>
      </c>
      <c r="EB333" s="46">
        <f>IF($DS333,
IF(L333="","Debes escribir la fecha de ingreso del empleado. ",
IF(ISERR(DATE(YEAR(L333),MONTH(L333),DAY(L333))), "El valor ingresado en fecha de ingreso no tiene un formato válido. ","")
)
)</f>
        <v/>
      </c>
      <c r="EC333" s="46">
        <f>IF($DS333,
IF(M333="","Debes escribir el tiempo laborado. ",
IF( IFERROR(INT(M333),1.1) &lt;&gt; IFERROR(_xlfn.NUMBERVALUE(M333),1), "El valor de los días trabajados debe ser un número entero. ", "")
)
)</f>
        <v/>
      </c>
      <c r="ED333" s="46">
        <f>IF($DS333,
IF( AND(N333&lt;&gt;"", ISERR(DATE(YEAR(N333),MONTH(N333),DAY(N333))) ), "El valor ingresado en fecha de ingreso no tiene un formato válido. ",
IF( AND(N333&lt;&gt;"", $E$6&lt;&gt;"", DATE(YEAR(N333), MONTH(N333), 1) &lt;&gt; IFERROR(DATE(MID($E$6, 1, 4), MID($E$6, 6, 2),1), "1/1/1900") ), "La fecha de retiro debe estar dentro del período liquidado. ", "")
)
)</f>
        <v/>
      </c>
      <c r="EE333" s="46">
        <f>IF($DS333,
IF(O333="","Debes seleccionar el tipo de trabajador. ",
IF(_xlfn.IFNA(VLOOKUP(O333,TIPO_DE_TRABAJADOR,1,FALSE),-1)=-1,"El tipo de trabajador no es válido (por favor seleccionarlo de la lista). ","")
)
)</f>
        <v/>
      </c>
      <c r="EF333" s="46">
        <f>IF($DS333,
IF(P333="","Debes seleccionar si es un trabajador dependiente pensionado por vejez. ",
IF(_xlfn.IFNA(VLOOKUP(P333,SUBTIPO_DE_TRABAJADOR,1,FALSE),-1)=-1,"El tipo de trabajador dependiente pensionado por vejez no es válido (por favor seleccionarlo de la lista). ","")
)
)</f>
        <v/>
      </c>
      <c r="EG333" s="46">
        <f>IF($DS333,
IF(Q333="","Debes seleccionar el tipo de contrato del trabajador. ",
IF(_xlfn.IFNA(VLOOKUP(Q333,TIPO_DE_CONTRATO,1,FALSE),-1)=-1,"El tipo de contrato del trabajador no es válido (por favor seleccionarlo de la lista). ","")
)
)</f>
        <v/>
      </c>
      <c r="EH333" s="46">
        <f>IF($DS333,
IF(R333="","Debes seleccionar si es un salario integral. ",
IF(_xlfn.IFNA(VLOOKUP(R333,SI_NO,1,FALSE),-1)=-1,"Valor no válido para salario integral (por favor seleccionarlo de la lista). ","")
)
)</f>
        <v/>
      </c>
      <c r="EI333" s="46">
        <f>IF($DS333,
IF(S333="","Debes seleccionar si el trabajador realiza actividades de riesgo. ",
IF(_xlfn.IFNA(VLOOKUP(S333,SI_NO,1,FALSE),-1)=-1,"Valor no válido para actividad de alto riesgo (por favor seleccionarlo de la lista). ","")
)
)</f>
        <v/>
      </c>
      <c r="EK333" s="46">
        <f>IF($DS333,
IF(U333="","Debes escribir el código del municipio de residencia del trabajador. ",
IF(_xlfn.IFNA(VLOOKUP(U333,MUNICIPIO,1,FALSE),-1)=-1,"El municipio de residencia del trabajador es inválido (por favor seleccionarlo de la lista). ","")
)
)</f>
        <v/>
      </c>
      <c r="EL333" s="46">
        <f>IF($DS333,
IF(V333="","Debes escribir el la dirección de residendia del trabajador. ","")
)</f>
        <v/>
      </c>
      <c r="EM333" s="46">
        <f>IF($DS333,
IF(W333="","Debes escribir la fecha de inicio de la liquidación. ",
IF(ISERR(DATE(YEAR(W333),MONTH(W333),DAY(W333))),"El valor ingresado en fecha de inicio de liquidación no tiene un formato válido. ",
IF( AND($E$6&lt;&gt;"", DATE(YEAR(W333), MONTH(W333), 1) &lt;&gt; IFERROR(DATE(MID($E$6, 1, 4), MID($E$6, 6, 2),1), "1/1/1900") ), "La fecha de inicio de la liquidación debe estar dentro del período liquidado. ", "")
)
)
)</f>
        <v/>
      </c>
      <c r="EN333" s="46">
        <f>IF($DS333,
IF(X333="","Debes escribir la fecha de fin de la liquidación. ",
IF(ISERR(DATE(YEAR(X333),MONTH(X333),DAY(X333))),"El valor ingresado en fecha de fin de liquidación no tiene un formato válido. ",
IF( AND($E$6&lt;&gt;"", DATE(YEAR(X333), MONTH(X333), 1) &lt;&gt; IFERROR(DATE(MID($E$6, 1, 4), MID($E$6, 6, 2),1), "1/1/1900") ), "La fecha de fin de la liquidación debe estar dentro del período liquidado. ", "")
)
)
)</f>
        <v/>
      </c>
      <c r="EO333" s="46">
        <f>IF($DS333,
IF(Y333="","Debes escribir la frecuencia de pago del trabajador. ",
IF(_xlfn.IFNA(VLOOKUP(Y333,PERÍODO_DE_NÓMINA,1,FALSE),-1)=-1,"La frecuencia de pago es inválida (por favor seleccionarlo de la lista). ","")
)
)</f>
        <v/>
      </c>
      <c r="EP333" s="46">
        <f>IF($DS333,
IF(Z333="","Debes escribir la fecha de pago. ",
IF(ISERR(DATE(YEAR(Z333),MONTH(Z333),DAY(Z333))), "El valor ingresado en fecha de pago no tiene un formato válido. ","")
)
)</f>
        <v/>
      </c>
      <c r="EQ333" s="46">
        <f>IF($DS333,
IF(AA333="","Debes escribir el medio de pago. ",
IF(_xlfn.IFNA(VLOOKUP(AA333,MEDIOS_DE_PAGO,1,FALSE),-1)=-1,"El medio de pago es inválido (por favor seleccionarlo de la lista). ","")
)
)</f>
        <v/>
      </c>
      <c r="ER333" s="46">
        <f>OR(AA333='Tablas '!$T$4,AA333='Tablas '!$T$7,AA333='Tablas '!$T$8,AA333='Tablas '!$T$11)</f>
        <v/>
      </c>
      <c r="ES333" s="46">
        <f>IF(AND($DS333,ER333),
IF(AB333="","Debes escribir la entidad bancaria. ",""),
""
)</f>
        <v/>
      </c>
      <c r="ET333" s="46">
        <f>IF(AND($DS333,ER333),
IF(AC333="","Debes escribir el tipo de cuenta bancaria. ",
IF(_xlfn.IFNA(VLOOKUP(AC333,TIPO_DE_CUENTA,1,FALSE),-1)=-1,"El tipo de cuenta bancaria es inválida (por favor seleccionarlo de la lista). ","")
),
""
)</f>
        <v/>
      </c>
      <c r="EU333" s="46">
        <f>IF(AND($DS333,ER333),
IF(AD333="","Debes escribir el número de cuenta bancaria. ",""),
""
)</f>
        <v/>
      </c>
      <c r="EV333" s="46">
        <f>IF($DS333,
IF(AE333="","Debes escribir el valor del sueldo básico. ",
IF( ISERR(_xlfn.NUMBERVALUE(AE333)), "El valor del sueldo básico debe ser un número válido. ", "")
)
)</f>
        <v/>
      </c>
      <c r="EW333" s="46">
        <f>IF($DS333,
IF(AF333="","Debes escribir el número de días trabajados. ",
IF( IFERROR(INT(AF333),1.1) &lt;&gt; IFERROR(_xlfn.NUMBERVALUE(AF333),1), "La cantidad de días trabajados debe ser un número entero. ", "")
)
)</f>
        <v/>
      </c>
      <c r="EX333" s="46">
        <f>IF($DS333,
IF(AG333="","Debes escribir el valor del sueldo trabajado. ",
IF( ISERR(_xlfn.NUMBERVALUE(AG333)), "El valor del sueldo trabajado debe ser un número válido. ", "")
)
)</f>
        <v/>
      </c>
      <c r="EY333" s="46">
        <f>IF($DS333,
IF( AND(AH333&lt;&gt;"", ISERR(_xlfn.NUMBERVALUE(AH333))), "El valor del auxilio de transporte debe ser un número válido. ", "")
)</f>
        <v/>
      </c>
      <c r="EZ333" s="46">
        <f>IF($DS333,
IF( AND(AI333&lt;&gt;"", ISERR(_xlfn.NUMBERVALUE(AI333))), "El valor de viáticos salariales debe ser un número válido. ", "")
)</f>
        <v/>
      </c>
      <c r="FA333" s="46">
        <f>IF($DS333,
IF( AND(AJ333&lt;&gt;"", ISERR(_xlfn.NUMBERVALUE(AJ333))), "El valor de viáticos NO salariales debe ser un número válido. ", "")
)</f>
        <v/>
      </c>
      <c r="FB333" s="46">
        <f>CONCATENATE(AK333,AL333)&lt;&gt;""</f>
        <v/>
      </c>
      <c r="FC333" s="46">
        <f>IF(AND($DS333,FB333),
IF(AK333="","Debes escribir el número de horas extras diurnas. ",
IF( IFERROR(INT(AK333),1.1) &lt;&gt; IFERROR(_xlfn.NUMBERVALUE(AK333),1), "La cantidad de horas extras diurnas debe ser un número entero. ", "")
),
""
)</f>
        <v/>
      </c>
      <c r="FD333" s="46">
        <f>IF(AND($DS333,FB333),
IF(AL333="","Debes escribir el valor de las horas extras diurnas. ",
IF( ISERR(_xlfn.NUMBERVALUE(AL333)), "El valor de las horas extras duirnas debe ser un número válido. ", "")
),
""
)</f>
        <v/>
      </c>
      <c r="FE333" s="46">
        <f>CONCATENATE(AM333,AN333)&lt;&gt;""</f>
        <v/>
      </c>
      <c r="FF333" s="46">
        <f>IF(AND($DS333,FE333),
IF(AM333="","Debes escribir el número de horas extras nocturnas. ",
IF( IFERROR(INT(AM333),1.1) &lt;&gt; IFERROR(_xlfn.NUMBERVALUE(AM333),1), "La cantidad de horas extras nocturnas debe ser un número entero. ", "")
),
""
)</f>
        <v/>
      </c>
      <c r="FG333" s="46">
        <f>IF(AND($DS333,FE333),
IF(AN333="","Debes escribir el valor de las horas extras nocturnas. ",
IF( ISERR(_xlfn.NUMBERVALUE(AN333)), "El valor de las horas extras nocturnas debe ser un número válido. ", "")
),
""
)</f>
        <v/>
      </c>
      <c r="FH333" s="46">
        <f>CONCATENATE(AO333,AP333)&lt;&gt;""</f>
        <v/>
      </c>
      <c r="FI333" s="46">
        <f>IF(AND($DS333,FH333),
IF(AO333="","Debes escribir el número de horas extras diurnas dominicales y festivas. ",
IF( IFERROR(INT(AO333),1.1) &lt;&gt; IFERROR(_xlfn.NUMBERVALUE(AO333),1), "La cantidad de horas extras diurnas dominicales y festivas debe ser un número entero. ", "")
),
""
)</f>
        <v/>
      </c>
      <c r="FJ333" s="46">
        <f>IF(AND($DS333,FH333),
IF(AP333="","Debes escribir el valor de las horas extras diurnas dominicales y festivas. ",
IF( ISERR(_xlfn.NUMBERVALUE(AP333)), "El valor de las horas extras diurnas dominicales y festivas debe ser un número válido. ", "")
),
""
)</f>
        <v/>
      </c>
      <c r="FK333" s="46">
        <f>CONCATENATE(AQ333,AR333)&lt;&gt;""</f>
        <v/>
      </c>
      <c r="FL333" s="46">
        <f>IF(AND($DS333,FK333),
IF(AQ333="","Debes escribir el número de horas extras nocturnas dominicales y festivas. ",
IF( IFERROR(INT(AQ333),1.1) &lt;&gt; IFERROR(_xlfn.NUMBERVALUE(AQ333),1), "La cantidad de horas extras nocturnas dominicales y festivas debe ser un número entero. ", "")
),
""
)</f>
        <v/>
      </c>
      <c r="FM333" s="46">
        <f>IF(AND($DS333,FK333),
IF(AR333="","Debes escribir el valor de las horas extras nocturnas dominicales y festivas. ",
IF( ISERR(_xlfn.NUMBERVALUE(AR333)), "El valor de las horas extras nocturnas dominicales y festivas debe ser un número válido. ", "")
),
""
)</f>
        <v/>
      </c>
      <c r="FN333" s="46">
        <f>CONCATENATE(AS333,AT333)&lt;&gt;""</f>
        <v/>
      </c>
      <c r="FO333" s="46">
        <f>IF(AND($DS333,FN333),
IF(AS333="","Debes escribir el número de horas recargo nocturno. ",
IF( IFERROR(INT(AS333),1.1) &lt;&gt; IFERROR(_xlfn.NUMBERVALUE(AS333),1), "La cantidad de horas recargo nocturno debe ser un número entero. ", "")
),
""
)</f>
        <v/>
      </c>
      <c r="FP333" s="46">
        <f>IF(AND($DS333,FN333),
IF(AT333="","Debes escribir el valor de las horas recargo nocturno. ",
IF( ISERR(_xlfn.NUMBERVALUE(AT333)), "El valor de las horas recargo nocturno debe ser un número válido. ", "")
),
""
)</f>
        <v/>
      </c>
      <c r="FQ333" s="46">
        <f>CONCATENATE(AU333,AV333)&lt;&gt;""</f>
        <v/>
      </c>
      <c r="FR333" s="46">
        <f>IF(AND($DS333,FQ333),
IF(AU333="","Debes escribir el número de horas recargo diurno dominical y festivo. ",
IF( IFERROR(INT(AU333),1.1) &lt;&gt; IFERROR(_xlfn.NUMBERVALUE(AU333),1), "La cantidad de horas recargo diurno dominical y festivo debe ser un número entero. ", "")
),
""
)</f>
        <v/>
      </c>
      <c r="FS333" s="46">
        <f>IF(AND($DS333,FQ333),
IF(AV333="","Debes escribir el valor de las horas recargo diurno dominical y festivo. ",
IF( ISERR(_xlfn.NUMBERVALUE(AV333)), "El valor de las horas recargo diurno dominical y festivo debe ser un número válido. ", "")
),
""
)</f>
        <v/>
      </c>
      <c r="FT333" s="46">
        <f>CONCATENATE(AW333,AX333)&lt;&gt;""</f>
        <v/>
      </c>
      <c r="FU333" s="46">
        <f>IF(AND($DS333,FT333),
IF(AW333="","Debes escribir el número de horas recargo nocturno dominical y festivo. ",
IF( IFERROR(INT(AW333),1.1) &lt;&gt; IFERROR(_xlfn.NUMBERVALUE(AW333),1), "La cantidad de horas recargo nocturno dominical y festivo debe ser un número entero. ", "")
),
""
)</f>
        <v/>
      </c>
      <c r="FV333" s="46">
        <f>IF(AND($DS333,FT333),
IF(AX333="","Debes escribir el valor de las horas recargo nocturno dominical y festivo. ",
IF( ISERR(_xlfn.NUMBERVALUE(AX333)), "El valor de las horas recargo nocturno dominical y festivo debe ser un número válido. ", "")
),
""
)</f>
        <v/>
      </c>
      <c r="FW333" s="46">
        <f>CONCATENATE(AY333,AZ333)&lt;&gt;""</f>
        <v/>
      </c>
      <c r="FX333" s="46">
        <f>IF(AND($DS333,FW333),
IF(AY333="","Debes escribir el número de días de vacaciones comunes. ",
IF( IFERROR(INT(AY333),1.1) &lt;&gt; IFERROR(_xlfn.NUMBERVALUE(AY333),1), "La cantidad de días de vacaciones comunes debe ser un número entero. ", "")
),
""
)</f>
        <v/>
      </c>
      <c r="FY333" s="46">
        <f>IF(AND($DS333,FW333),
IF(AZ333="","Debes escribir el valor de las vacaciones comunes. ",
IF( ISERR(_xlfn.NUMBERVALUE(AZ333)), "El valor de las vacaciones comunes debe ser un número válido. ", "")
),
""
)</f>
        <v/>
      </c>
      <c r="FZ333" s="46">
        <f>CONCATENATE(BA333,BB333)&lt;&gt;""</f>
        <v/>
      </c>
      <c r="GA333" s="46">
        <f>IF(AND($DS333,FZ333),
IF(BA333="","Debes escribir el número de días de vacaciones compensadas. ",
IF( IFERROR(INT(BA333),1.1) &lt;&gt; IFERROR(_xlfn.NUMBERVALUE(BA333),1), "La cantidad de días de vacaciones compensadas debe ser un número entero. ", "")
),
""
)</f>
        <v/>
      </c>
      <c r="GB333" s="46">
        <f>IF(AND($DS333,FZ333),
IF(BB333="","Debes escribir el valor de las vacaciones compensadas. ",
IF( ISERR(_xlfn.NUMBERVALUE(BB333)), "El valor de las vacaciones compensadas debe ser un número válido. ", "")
),
""
)</f>
        <v/>
      </c>
      <c r="GC333" s="46">
        <f>CONCATENATE(BC333,BD333)&lt;&gt;""</f>
        <v/>
      </c>
      <c r="GD333" s="46">
        <f>IF(AND($DS333,GC333),
IF(BC333="","Debes escribir el número de días de prima salarial. ",
IF( IFERROR(INT(BC333),1.1) &lt;&gt; IFERROR(_xlfn.NUMBERVALUE(BC333),1), "La cantidad de días de prima salarial debe ser un número entero. ", "")
),
""
)</f>
        <v/>
      </c>
      <c r="GE333" s="46">
        <f>IF(AND($DS333,GC333),
IF(BD333="","Debes escribir el valor de los días de prima salarial. ",
IF( ISERR(_xlfn.NUMBERVALUE(BD333)), "El valor de los días de prima salarial debe ser un número válido. ", "")
),
""
)</f>
        <v/>
      </c>
      <c r="GF333" s="46">
        <f>IF($DS333,
IF( AND(BE333&lt;&gt;"", ISERR(_xlfn.NUMBERVALUE(BE333))), "El valor de la prima NO saliarial debe ser un número válido. ", "")
)</f>
        <v/>
      </c>
      <c r="GG333" s="46">
        <f>CONCATENATE(BF333,BG333,BH333)&lt;&gt;""</f>
        <v/>
      </c>
      <c r="GH333" s="46">
        <f>IF(AND($DS333,GG333),
IF(BF333="","Debes escribir el valor de las cesantías. ",
IF( ISERR(_xlfn.NUMBERVALUE(BF333)), "El valor de las cesantías debe ser un número válido. ", "")
),
""
)</f>
        <v/>
      </c>
      <c r="GI333" s="46">
        <f>IF(AND($DS333,GG333),
IF(BG333="","Debes escribir el % de cesantías. ",
IF( ISERR(_xlfn.NUMBERVALUE(BG333)), "El % de cesantías debe ser un número válido. ", "")
),
""
)</f>
        <v/>
      </c>
      <c r="GJ333" s="46">
        <f>IF(AND($DS333,GG333),
IF(BH333="","Debes escribir el valor de intereses de cesantías. ",
IF( ISERR(_xlfn.NUMBERVALUE(BH333)), "El valor de intereses de cesantías debe ser un número válido. ", "")
),
""
)</f>
        <v/>
      </c>
      <c r="GK333" s="46">
        <f>CONCATENATE(BI333,BJ333,BK333)&lt;&gt;""</f>
        <v/>
      </c>
      <c r="GL333" s="46">
        <f>IF(AND($DS333,GK333),
IF(BI333="","Debes escribir el número de días de incapacidad. ",
IF( IFERROR(INT(BI333),1.1) &lt;&gt; IFERROR(_xlfn.NUMBERVALUE(BI333),1), "La cantidad de días de incapacidad debe ser un número entero. ", "")
),
""
)</f>
        <v/>
      </c>
      <c r="GM333" s="46">
        <f>IF(AND($DS333,GK333),
IF(BJ333="","Debes escribir el tipo de incapacidad. ",
IF(_xlfn.IFNA(VLOOKUP(BJ333,TIPO_DE_INCAPACIDAD,1,FALSE),-1)=-1,"El tipo de incapacidad es inválida (por favor seleccionarlo de la lista). ","")
),
""
)</f>
        <v/>
      </c>
      <c r="GN333" s="46">
        <f>IF(AND($DS333,GK333),
IF(BK333="","Debes escribir el valor de la incapacidad. ",
IF( ISERR(_xlfn.NUMBERVALUE(BK333)), "El valor de la incapacidad debe ser un número válido. ", "")
),
""
)</f>
        <v/>
      </c>
      <c r="GO333" s="46">
        <f>CONCATENATE(BL333,BM333)&lt;&gt;""</f>
        <v/>
      </c>
      <c r="GP333" s="46">
        <f>IF(AND($DS333,GO333),
IF(BL333="","Debes escribir el número de días de licencia de maternidad o paternidad. ",
IF( IFERROR(INT(BL333),1.1) &lt;&gt; IFERROR(_xlfn.NUMBERVALUE(BL333),1), "La cantidad de días de licencia de maternidad o paternidad debe ser un número entero. ", "")
),
""
)</f>
        <v/>
      </c>
      <c r="GQ333" s="46">
        <f>IF(AND($DS333,GO333),
IF(BM333="","Debes escribir el valor de la licencia de maternidad o paternidad. ",
IF( ISERR(_xlfn.NUMBERVALUE(BM333)), "El valor de la licencia de maternidad o paternidad debe ser un número válido. ", "")
),
""
)</f>
        <v/>
      </c>
      <c r="GR333" s="46">
        <f>CONCATENATE(BN333,BO333)&lt;&gt;""</f>
        <v/>
      </c>
      <c r="GS333" s="46">
        <f>IF(AND($DS333,GR333),
IF(BN333="","Debes escribir el número de días de licencia remunerada. ",
IF( IFERROR(INT(BN333),1.1) &lt;&gt; IFERROR(_xlfn.NUMBERVALUE(BN333),1), "La cantidad de días de licencia remunerada debe ser un número entero. ", "")
),
""
)</f>
        <v/>
      </c>
      <c r="GT333" s="46">
        <f>IF(AND($DS333,GR333),
IF(BO333="","Debes escribir el valor de la licencia remunerada. ",
IF( ISERR(_xlfn.NUMBERVALUE(BO333)), "El valor de la licencia remunerada debe ser un número válido. ", "")
),
""
)</f>
        <v/>
      </c>
      <c r="GU333" s="46">
        <f>IF($DS333,
IF( AND(BP333&lt;&gt;"", ISERR(_xlfn.NUMBERVALUE(BP333))), "El valor de la licencia NO remunerada debe ser un número válido. ", "")
)</f>
        <v/>
      </c>
      <c r="GV333" s="46">
        <f>IF($DS333,
IF( AND(BQ333&lt;&gt;"", ISERR(_xlfn.NUMBERVALUE(BQ333))), "El valor de auxilios salariales debe ser un número válido. ", "")
)</f>
        <v/>
      </c>
      <c r="GW333" s="46">
        <f>IF($DS333,
IF( AND(BR333&lt;&gt;"", ISERR(_xlfn.NUMBERVALUE(BR333))), "El valor de auxilios NO salariales debe ser un número válido. ", "")
)</f>
        <v/>
      </c>
      <c r="GX333" s="46">
        <f>IF($DS333,
IF( AND(BS333&lt;&gt;"", ISERR(_xlfn.NUMBERVALUE(BS333))), "El valor de bonos salariales debe ser un número válido. ", "")
)</f>
        <v/>
      </c>
      <c r="GY333" s="46">
        <f>IF($DS333,
IF( AND(BT333&lt;&gt;"", ISERR(_xlfn.NUMBERVALUE(BT333))), "El valor de bonos NO salariales debe ser un número válido. ", "")
)</f>
        <v/>
      </c>
      <c r="GZ333" s="46">
        <f>IF($DS333,
IF( AND(BU333&lt;&gt;"", ISERR(_xlfn.NUMBERVALUE(BU333))), "El valor de bonos salariales de alimentación debe ser un número válido. ", "")
)</f>
        <v/>
      </c>
      <c r="HA333" s="46">
        <f>IF($DS333,
IF( AND(BV333&lt;&gt;"", ISERR(_xlfn.NUMBERVALUE(BV333))), "El valor de bonos NO salariales de alimentación debe ser un número válido. ", "")
)</f>
        <v/>
      </c>
      <c r="HB333" s="46">
        <f>IF($DS333,
IF( AND(BW333&lt;&gt;"", ISERR(_xlfn.NUMBERVALUE(BW333))), "El valor de bonificaciones salariales debe ser un número válido. ", "")
)</f>
        <v/>
      </c>
      <c r="HC333" s="46">
        <f>IF($DS333,
IF( AND(BX333&lt;&gt;"", ISERR(_xlfn.NUMBERVALUE(BX333))), "El valor de bonificaciones NO salariales debe ser un número válido. ", "")
)</f>
        <v/>
      </c>
      <c r="HD333" s="46">
        <f>IF($DS333,
IF( AND(BY333&lt;&gt;"", ISERR(_xlfn.NUMBERVALUE(BY333))), "El valor de compensaciones ordinarias debe ser un número válido. ", "")
)</f>
        <v/>
      </c>
      <c r="HE333" s="46">
        <f>IF($DS333,
IF( AND(BZ333&lt;&gt;"", ISERR(_xlfn.NUMBERVALUE(BZ333))), "El valor de compensaciones extraordinarias debe ser un número válido. ", "")
)</f>
        <v/>
      </c>
      <c r="HF333" s="46">
        <f>IF($DS333,
IF( AND(CA333&lt;&gt;"", ISERR(_xlfn.NUMBERVALUE(CA333))), "El valor de comisiones debe ser un número válido. ", "")
)</f>
        <v/>
      </c>
      <c r="HG333" s="46">
        <f>IF($DS333,
IF( AND(CB333&lt;&gt;"", ISERR(_xlfn.NUMBERVALUE(CB333))), "El valor de ausencia por huega debe ser un número válido. ", "")
)</f>
        <v/>
      </c>
      <c r="HH333" s="46">
        <f>IF($DS333,
IF( AND(CC333&lt;&gt;"", ISERR(_xlfn.NUMBERVALUE(CC333))), "El valor de anticipos debe ser un número válido. ", "")
)</f>
        <v/>
      </c>
      <c r="HI333" s="46">
        <f>IF($DS333,
IF( AND(CD333&lt;&gt;"", ISERR(_xlfn.NUMBERVALUE(CD333))), "El valor de pagos a terceros debe ser un número válido. ", "")
)</f>
        <v/>
      </c>
      <c r="HJ333" s="46">
        <f>IF($DS333,
IF( AND(CE333&lt;&gt;"", ISERR(_xlfn.NUMBERVALUE(CE333))), "El valor de dotación debe ser un número válido. ", "")
)</f>
        <v/>
      </c>
      <c r="HK333" s="46">
        <f>IF($DS333,
IF( AND(CF333&lt;&gt;"", ISERR(_xlfn.NUMBERVALUE(CF333))), "El valor de apoyo sostenibilidad debe ser un número válido. ", "")
)</f>
        <v/>
      </c>
      <c r="HL333" s="46">
        <f>IF($DS333,
IF( AND(CG333&lt;&gt;"", ISERR(_xlfn.NUMBERVALUE(CG333))), "El valor de teletrabajo debe ser un número válido. ", "")
)</f>
        <v/>
      </c>
      <c r="HM333" s="46">
        <f>IF($DS333,
IF( AND(CH333&lt;&gt;"", ISERR(_xlfn.NUMBERVALUE(CH333))), "El valor de bonificación de retiro debe ser un número válido. ", "")
)</f>
        <v/>
      </c>
      <c r="HN333" s="46">
        <f>IF($DS333,
IF( AND(CI333&lt;&gt;"", ISERR(_xlfn.NUMBERVALUE(CI333))), "El valor de indemnización de retiro debe ser un número válido. ", "")
)</f>
        <v/>
      </c>
      <c r="HO333" s="46">
        <f>IF($DS333,
IF( AND(CJ333&lt;&gt;"", ISERR(_xlfn.NUMBERVALUE(CJ333))), "El valor de reintegros debe ser un número válido. ", "")
)</f>
        <v/>
      </c>
      <c r="HP333" s="46">
        <f>CONCATENATE(CK333,CL333,CM333)&lt;&gt;""</f>
        <v/>
      </c>
      <c r="HQ333" s="46">
        <f>IF(AND($DS333,HP333),
IF(CK333="","Debes escribir la descripción de otro concepto no categorizado. ",""),
""
)</f>
        <v/>
      </c>
      <c r="HR333" s="46">
        <f>IF(AND($DS333,HP333),
IF(CONCATENATE(CL333,CM333)="","Debes escribir al menos un valor de concepto no categorizado (salarial o no salarial). ",
IF(ISERR(_xlfn.NUMBERVALUE(CL333)),"El valor salarial concepto no categorizado debe ser un número válido. ","")
),
""
)</f>
        <v/>
      </c>
      <c r="HS333" s="46">
        <f>IF(AND($DS333,HP333),
IF(CONCATENATE(CL333,CM333)="","Debes escribir al menos un valor de concepto no categorizado (salarial o no salarial). ",
IF(ISERR(_xlfn.NUMBERVALUE(CM333)),"El valor NO salarial concepto no categorizado debe ser un número válido. ","")
),
""
)</f>
        <v/>
      </c>
      <c r="HT333" s="46">
        <f>IF($DS333,
IF(CN333="","Debes escribir el porcentaje del aporte a salud. ",
IF( ISERR(_xlfn.NUMBERVALUE(CN333)), "El valor del porcentaje del aporte a salud debe ser un número válido. ", "")
)
)</f>
        <v/>
      </c>
      <c r="HU333" s="46">
        <f>IF($DS333,
IF(CO333="","Debes escribir el valor del aporte a salud. ",
IF( ISERR(_xlfn.NUMBERVALUE(CO333)), "El valor del aporte a salud debe ser un número válido. ", "")
)
)</f>
        <v/>
      </c>
      <c r="HV333" s="46">
        <f>IF($DS333,
IF( AND(CP333&lt;&gt;"", ISERR(_xlfn.NUMBERVALUE(CP333))), "El valor plan complementario debe ser un número válido. ", "")
)</f>
        <v/>
      </c>
      <c r="HW333" s="46">
        <f>IF($DS333,
IF(CQ333="","Debes escribir el porcentaje del aporte a pensión. ",
IF( ISERR(_xlfn.NUMBERVALUE(CQ333)), "El valor del porcentaje del aporte a pensión debe ser un número válido. ", "")
)
)</f>
        <v/>
      </c>
      <c r="HX333" s="46">
        <f>IF($DS333,
IF(CR333="","Debes escribir el valor del aporte a pensión. ",
IF( ISERR(_xlfn.NUMBERVALUE(CR333)), "El valor del aporte a salud debe ser un número válido. ", "")
)
)</f>
        <v/>
      </c>
      <c r="HY333" s="46">
        <f>IF($DS333,
IF( AND(CS333&lt;&gt;"", ISERR(_xlfn.NUMBERVALUE(CS333))), "El valor pensión voluntaria debe ser un número válido. ", "")
)</f>
        <v/>
      </c>
      <c r="HZ333" s="46">
        <f>CONCATENATE(CT333,CU333,CV333,CW333)&lt;&gt;""</f>
        <v/>
      </c>
      <c r="IA333" s="46">
        <f>IF(AND($DS333,HZ333),
IF(CT333="","Debes escribir el % del fondo de seguridad pensional. ",
IF( ISERR(_xlfn.NUMBERVALUE(CT333)), "El % del fondo de seguridad debe ser un número válido. ", "")
),
""
)</f>
        <v/>
      </c>
      <c r="IB333" s="46">
        <f>IF(AND($DS333,HZ333),
IF(CU333="","Debes escribir el valor del aporte al fondo de solidaridad pensional. ",
IF( ISERR(_xlfn.NUMBERVALUE(CU333)), "El valor del aporte al fondo de solidaridad pensional debe ser un número válido. ", "")
),
""
)</f>
        <v/>
      </c>
      <c r="IC333" s="46">
        <f>IF(AND($DS333,HZ333),
IF(CV333="","Debes escribir el % del fondo de subsistencia. ",
IF( ISERR(_xlfn.NUMBERVALUE(CV333)), "El % del fondo de subsistencia debe ser un número válido. ", "")
),
""
)</f>
        <v/>
      </c>
      <c r="ID333" s="46">
        <f>IF(AND($DS333,HZ333),
IF(CW333="","Debes escribir el valor del fondo de subsistencia. ",
IF( ISERR(_xlfn.NUMBERVALUE(CW333)), "El valor del fondo de subsistencia debe ser un número válido. ", "")
),
""
)</f>
        <v/>
      </c>
      <c r="IE333" s="46">
        <f>CONCATENATE(CX333,CY333)&lt;&gt;""</f>
        <v/>
      </c>
      <c r="IF333" s="46">
        <f>IF(AND($DS333,IE333),
IF(CX333="","Debes escribir el % de sindicato. ",
IF( ISERR(_xlfn.NUMBERVALUE(CX333)), "El % de sindicato debe ser un número válido. ", "")
),
""
)</f>
        <v/>
      </c>
      <c r="IG333" s="46">
        <f>IF(AND($DS333,IE333),
IF(CY333="","Debes escribir el valor del sindicato. ",
IF( ISERR(_xlfn.NUMBERVALUE(CY333)), "El valor del sindicato debe ser un número válido. ", "")
),
""
)</f>
        <v/>
      </c>
      <c r="IH333" s="46">
        <f>IF($DS333,
IF( AND(CZ333&lt;&gt;"", ISERR(_xlfn.NUMBERVALUE(CZ333))), "El valor de sanción pública debe ser un número válido. ", "")
)</f>
        <v/>
      </c>
      <c r="II333" s="46">
        <f>IF($DS333,
IF( AND(DA333&lt;&gt;"", ISERR(_xlfn.NUMBERVALUE(DA333))), "El valor de sanción privada debe ser un número válido. ", "")
)</f>
        <v/>
      </c>
      <c r="IJ333" s="46">
        <f>CONCATENATE(DB333,DC333)&lt;&gt;""</f>
        <v/>
      </c>
      <c r="IK333" s="46">
        <f>IF(AND($DS333,IJ333),
IF(DB333="","Debes escribir la descripción de libranza. ",""),
""
)</f>
        <v/>
      </c>
      <c r="IL333" s="46">
        <f>IF(AND($DS333,IJ333),
IF(DC333="","Debes escribir la cuota libranza. ",
IF(ISERR(_xlfn.NUMBERVALUE(DC333)),"El valor de la cuota libranza debe ser un número válido. ","")
),
""
)</f>
        <v/>
      </c>
      <c r="IM333" s="46">
        <f>IF($DS333,
IF( AND(DD333&lt;&gt;"", ISERR(_xlfn.NUMBERVALUE(DD333))), "El valor de pagos a terceros debe ser un número válido. ", "")
)</f>
        <v/>
      </c>
      <c r="IN333" s="46">
        <f>IF($DS333,
IF( AND(DE333&lt;&gt;"", ISERR(_xlfn.NUMBERVALUE(DE333))), "El valor de anticipos debe ser un número válido. ", "")
)</f>
        <v/>
      </c>
      <c r="IO333" s="46">
        <f>IF($DS333,
IF( AND(DF333&lt;&gt;"", ISERR(_xlfn.NUMBERVALUE(DF333))), "El valor de AFC debe ser un número válido. ", "")
)</f>
        <v/>
      </c>
      <c r="IP333" s="46">
        <f>IF($DS333,
IF( AND(DG333&lt;&gt;"", ISERR(_xlfn.NUMBERVALUE(DG333))), "El valor de rete-fuente debe ser un número válido. ", "")
)</f>
        <v/>
      </c>
      <c r="IQ333" s="46">
        <f>IF($DS333,
IF( AND(DH333&lt;&gt;"", ISERR(_xlfn.NUMBERVALUE(DH333))), "El valor de cooperativa de trabajo debe ser un número válido. ", "")
)</f>
        <v/>
      </c>
      <c r="IR333" s="46">
        <f>IF($DS333,
IF( AND(DI333&lt;&gt;"", ISERR(_xlfn.NUMBERVALUE(DI333))), "El valor de embargo fiscal debe ser un número válido. ", "")
)</f>
        <v/>
      </c>
      <c r="IS333" s="46">
        <f>IF($DS333,
IF( AND(DJ333&lt;&gt;"", ISERR(_xlfn.NUMBERVALUE(DJ333))), "El valor de educación debe ser un número válido. ", "")
)</f>
        <v/>
      </c>
      <c r="IT333" s="46">
        <f>IF($DS333,
IF( AND(DK333&lt;&gt;"", ISERR(_xlfn.NUMBERVALUE(DK333))), "El valor de reintegro debe ser un número válido. ", "")
)</f>
        <v/>
      </c>
      <c r="IU333" s="46">
        <f>IF($DS333,
IF( AND(DL333&lt;&gt;"", ISERR(_xlfn.NUMBERVALUE(DL333))), "El valor de deuda debe ser un número válido. ", "")
)</f>
        <v/>
      </c>
      <c r="IV333" s="46">
        <f>IF($DS333,
IF( AND(DM333&lt;&gt;"", ISERR(_xlfn.NUMBERVALUE(DM333))), "El valor de otras deducciones debe ser un número válido. ", "")
)</f>
        <v/>
      </c>
      <c r="IW333" s="46">
        <f>IF($DS333,
IF(DN333="","Debes escribir el valor de los devengos totales. ",
IF( ISERR(_xlfn.NUMBERVALUE(DN333)), "El valor de los devengos totales debe ser un número válido. ", "")
)
)</f>
        <v/>
      </c>
      <c r="IX333" s="46">
        <f>IF($DS333,
IF(DO333="","Debes escribir el valor de las deducciones totales. ",
IF( ISERR(_xlfn.NUMBERVALUE(DO333)), "El valor de las deducciones totales debe ser un número válido. ", "")
)
)</f>
        <v/>
      </c>
      <c r="IY333" s="46">
        <f>IF($DS333,
IF(DP333="","Debes escribir el valor del salario total. ",
IF( ISERR(_xlfn.NUMBERVALUE(DP333)), "El valor del salario total debe ser un número válido. ", "")
)
)</f>
        <v/>
      </c>
    </row>
    <row r="334">
      <c r="B334" s="48" t="n">
        <v>322</v>
      </c>
      <c r="C334" s="61">
        <f>IF(AND(DS334,DP334&lt;&gt;""),
   IF(DQ334="","OK","Error"),
   ""
)</f>
        <v/>
      </c>
      <c r="D334" s="53" t="n"/>
      <c r="E334" s="52" t="n"/>
      <c r="F334" s="112" t="n"/>
      <c r="G334" s="52" t="n"/>
      <c r="H334" s="53" t="n"/>
      <c r="I334" s="52" t="n"/>
      <c r="J334" s="52" t="n"/>
      <c r="K334" s="53" t="n"/>
      <c r="L334" s="55" t="n"/>
      <c r="M334" s="108" t="n"/>
      <c r="N334" s="56" t="n"/>
      <c r="O334" s="52" t="n"/>
      <c r="P334" s="52" t="n"/>
      <c r="Q334" s="52" t="n"/>
      <c r="R334" s="52" t="n"/>
      <c r="S334" s="52" t="n"/>
      <c r="T334" s="53" t="n"/>
      <c r="U334" s="52" t="n"/>
      <c r="V334" s="52" t="n"/>
      <c r="W334" s="55" t="n"/>
      <c r="X334" s="55" t="n"/>
      <c r="Y334" s="52" t="n"/>
      <c r="Z334" s="55" t="n"/>
      <c r="AA334" s="52" t="n"/>
      <c r="AB334" s="53" t="n"/>
      <c r="AC334" s="53" t="n"/>
      <c r="AD334" s="53" t="n"/>
      <c r="AE334" s="177" t="n"/>
      <c r="AF334" s="113" t="n"/>
      <c r="AG334" s="177" t="n"/>
      <c r="AH334" s="178" t="n"/>
      <c r="AI334" s="178" t="n"/>
      <c r="AJ334" s="178" t="n"/>
      <c r="AK334" s="114" t="n"/>
      <c r="AL334" s="178" t="n"/>
      <c r="AM334" s="114" t="n"/>
      <c r="AN334" s="178" t="n"/>
      <c r="AO334" s="114" t="n"/>
      <c r="AP334" s="178" t="n"/>
      <c r="AQ334" s="114" t="n"/>
      <c r="AR334" s="178" t="n"/>
      <c r="AS334" s="114" t="n"/>
      <c r="AT334" s="178" t="n"/>
      <c r="AU334" s="114" t="n"/>
      <c r="AV334" s="178" t="n"/>
      <c r="AW334" s="114" t="n"/>
      <c r="AX334" s="178" t="n"/>
      <c r="AY334" s="114" t="n"/>
      <c r="AZ334" s="178" t="n"/>
      <c r="BA334" s="114" t="n"/>
      <c r="BB334" s="178" t="n"/>
      <c r="BC334" s="114" t="n"/>
      <c r="BD334" s="178" t="n"/>
      <c r="BE334" s="178" t="n"/>
      <c r="BF334" s="178" t="n"/>
      <c r="BG334" s="59" t="n"/>
      <c r="BH334" s="178" t="n"/>
      <c r="BI334" s="114" t="n"/>
      <c r="BJ334" s="53" t="n"/>
      <c r="BK334" s="178" t="n"/>
      <c r="BL334" s="114" t="n"/>
      <c r="BM334" s="178" t="n"/>
      <c r="BN334" s="114" t="n"/>
      <c r="BO334" s="178" t="n"/>
      <c r="BP334" s="178" t="n"/>
      <c r="BQ334" s="178" t="n"/>
      <c r="BR334" s="178" t="n"/>
      <c r="BS334" s="178" t="n"/>
      <c r="BT334" s="178" t="n"/>
      <c r="BU334" s="178" t="n"/>
      <c r="BV334" s="178" t="n"/>
      <c r="BW334" s="178" t="n"/>
      <c r="BX334" s="178" t="n"/>
      <c r="BY334" s="178" t="n"/>
      <c r="BZ334" s="178" t="n"/>
      <c r="CA334" s="178" t="n"/>
      <c r="CB334" s="178" t="n"/>
      <c r="CC334" s="178" t="n"/>
      <c r="CD334" s="178" t="n"/>
      <c r="CE334" s="178" t="n"/>
      <c r="CF334" s="178" t="n"/>
      <c r="CG334" s="178" t="n"/>
      <c r="CH334" s="178" t="n"/>
      <c r="CI334" s="178" t="n"/>
      <c r="CJ334" s="178" t="n"/>
      <c r="CK334" s="53" t="n"/>
      <c r="CL334" s="178" t="n"/>
      <c r="CM334" s="178" t="n"/>
      <c r="CN334" s="60" t="n"/>
      <c r="CO334" s="177" t="n"/>
      <c r="CP334" s="178" t="n"/>
      <c r="CQ334" s="60" t="n"/>
      <c r="CR334" s="177" t="n"/>
      <c r="CS334" s="178" t="n"/>
      <c r="CT334" s="59" t="n"/>
      <c r="CU334" s="178" t="n"/>
      <c r="CV334" s="59" t="n"/>
      <c r="CW334" s="178" t="n"/>
      <c r="CX334" s="59" t="n"/>
      <c r="CY334" s="178" t="n"/>
      <c r="CZ334" s="178" t="n"/>
      <c r="DA334" s="178" t="n"/>
      <c r="DB334" s="53" t="n"/>
      <c r="DC334" s="178" t="n"/>
      <c r="DD334" s="178" t="n"/>
      <c r="DE334" s="178" t="n"/>
      <c r="DF334" s="178" t="n"/>
      <c r="DG334" s="178" t="n"/>
      <c r="DH334" s="178" t="n"/>
      <c r="DI334" s="178" t="n"/>
      <c r="DJ334" s="178" t="n"/>
      <c r="DK334" s="178" t="n"/>
      <c r="DL334" s="178" t="n"/>
      <c r="DM334" s="178" t="n"/>
      <c r="DN334" s="177" t="n"/>
      <c r="DO334" s="177" t="n"/>
      <c r="DP334" s="177" t="n"/>
      <c r="DQ334" s="76">
        <f>IF(AND(DS334,DP334&lt;&gt;""),
   CONCATENATE(DT334,DU334,DV334,DW334,DX334,DY334,DZ334,EA334,EB334,EC334,ED334,EE334,EF334,EG334,EH334,EI334,EJ334,EK334,EL334,EM334,EN334,EO334,EP334,EQ334,ES334,ET334,EU334,EV334,EW334,EX334,EY334,EZ334,FA334,FC334,FD334,FF334,FG334,FI334,FJ334,FL334,FM334,FO334,FP334,FR334,FS334,FU334,FV334,FX334,FY334,GA334,GB334,GD334,GE334,GF334,GH334,GI334,GJ334,GL334,GM334,GN334,GP334,GQ334,GS334,GT334,GU334,GV334,GW334,GX334,GY334,GZ334,HA334,HB334,HC334,HD334,HE334,HF334,HG334,HH334,HI334,HJ334,HK334,HL334,HM334,HN334,HO334,HQ334,HR334,HS334,HT334,HU334,HV334,HW334,HX334,HY334,IA334,IB334,IC334,ID334,IF334,IG334,IH334,II334,IK334,IL334,IM334,IN334,IO334,IP334,IQ334,IR334,IS334,IT334,IU334,IV334,IW334,IX334,IY334,IZ334),
   ""
)</f>
        <v/>
      </c>
      <c r="DR334" s="53" t="n"/>
      <c r="DS334" s="46">
        <f>CONCATENATE(D334,$E334,$F334,$G334,H334,$I334,$J334,K334,$L334,$M334,N334,$O334,$P334,$Q334,$R334,$S334,T334,$U334,$V334,$W334,$X334,$Y334,$Z334,$AA334,AB334,AC334,AD334,$AE334,$AF334,$AG334,AH334,AI334,AJ334,AK334,AL334,AM334,AN334,AO334,AP334,AQ334,AR334,AS334,AT334,AU334,AV334,AW334,AX334,AY334,AZ334,BA334,BB334,BC334,BD334,BE334,BF334,BG334,BH334,BI334,BJ334,BK334,BL334,BM334,BN334,BO334,BP334,BQ334,BR334,BS334,BT334,BU334,BV334,BW334,BX334,BY334,BZ334,CA334,CB334,CC334,CD334,CE334,CF334,CG334,CH334,CI334,CJ334,CK334,CL334,CM334,$CN334,$CO334,CP334,$CQ334,$CR334,CS334,CT334,CU334,CV334,CW334,CX334,CY334,CZ334,DA334,DB334,DC334,DD334,DE334,DF334,DG334,DH334,DI334,DJ334,DK334,DL334,DM334,$DN334,$DO334,$DP334,DR334)&lt;&gt;""</f>
        <v/>
      </c>
      <c r="DT334" s="46">
        <f>IF(AND($DS334,$E$4&lt;&gt;""),
   IF(LEFT($E$4,2) = "1.",
      IF(D334&lt;&gt;"","El CUNE sólo se envía en operaciones de novedad o ajuste. ",""),
      IF(D334="","Debes escribir un CUNE válido para realizar operaciones de novedad o ajuste. ","")),
   ""
)</f>
        <v/>
      </c>
      <c r="DU334" s="46">
        <f>IF($DS334,
   IF(E334="","Debes seleccionar el tipo de documento del empleado. ",
      IF(_xlfn.IFNA(VLOOKUP(E334,TIPO_DE_DOCUMENTO,1,FALSE),-1)=-1,"El tipo de documento no es válido (por favor seleccionarlo de la lista). ","")
   )
)</f>
        <v/>
      </c>
      <c r="DV334" s="46">
        <f>IF($DS334,
   IF(F334="","Debes escribir el número de documento del empleado. ","")
)</f>
        <v/>
      </c>
      <c r="DW334" s="46">
        <f>IF($DS334,
   IF(G334="","Debes escribir el primer nombre del empleado. ","")
)</f>
        <v/>
      </c>
      <c r="DY334" s="46">
        <f>IF($DS334,
   IF(I334="","Debes escribir el primer apellido del empleado. ","")
)</f>
        <v/>
      </c>
      <c r="DZ334" s="46">
        <f>IF($DS334,
   IF(J334="","Debes escribir el segundo apellido del empleado. ","")
)</f>
        <v/>
      </c>
      <c r="EB334" s="46">
        <f>IF($DS334,
   IF(L334="","Debes escribir la fecha de ingreso del empleado. ",
      IF(ISERR(DATE(YEAR(L334),MONTH(L334),DAY(L334))), "El valor ingresado en fecha de ingreso no tiene un formato válido. ","")
   )
)</f>
        <v/>
      </c>
      <c r="EC334" s="46">
        <f>IF($DS334,
   IF(M334="","Debes escribir el tiempo laborado. ",
      IF( IFERROR(INT(M334),1.1) &lt;&gt; IFERROR(_xlfn.NUMBERVALUE(M334),1), "El valor de los días trabajados debe ser un número entero. ", "")
   )
)</f>
        <v/>
      </c>
      <c r="ED334" s="46">
        <f>IF($DS334,
   IF( AND(N334&lt;&gt;"", ISERR(DATE(YEAR(N334),MONTH(N334),DAY(N334))) ), "El valor ingresado en fecha de ingreso no tiene un formato válido. ",
      IF( AND(N334&lt;&gt;"", $E$6&lt;&gt;"", DATE(YEAR(N334), MONTH(N334), 1) &lt;&gt; IFERROR(DATE(MID($E$6, 1, 4), MID($E$6, 6, 2),1), "1/1/1900") ), "La fecha de retiro debe estar dentro del período liquidado. ", "")
   )
)</f>
        <v/>
      </c>
      <c r="EE334" s="46">
        <f>IF($DS334,
   IF(O334="","Debes seleccionar el tipo de trabajador. ",
      IF(_xlfn.IFNA(VLOOKUP(O334,TIPO_DE_TRABAJADOR,1,FALSE),-1)=-1,"El tipo de trabajador no es válido (por favor seleccionarlo de la lista). ","")
   )
)</f>
        <v/>
      </c>
      <c r="EF334" s="46">
        <f>IF($DS334,
   IF(P334="","Debes seleccionar si es un trabajador dependiente pensionado por vejez. ",
      IF(_xlfn.IFNA(VLOOKUP(P334,SUBTIPO_DE_TRABAJADOR,1,FALSE),-1)=-1,"El tipo de trabajador dependiente pensionado por vejez no es válido (por favor seleccionarlo de la lista). ","")
   )
)</f>
        <v/>
      </c>
      <c r="EG334" s="46">
        <f>IF($DS334,
   IF(Q334="","Debes seleccionar el tipo de contrato del trabajador. ",
      IF(_xlfn.IFNA(VLOOKUP(Q334,TIPO_DE_CONTRATO,1,FALSE),-1)=-1,"El tipo de contrato del trabajador no es válido (por favor seleccionarlo de la lista). ","")
   )
)</f>
        <v/>
      </c>
      <c r="EH334" s="46">
        <f>IF($DS334,
   IF(R334="","Debes seleccionar si es un salario integral. ",
      IF(_xlfn.IFNA(VLOOKUP(R334,SI_NO,1,FALSE),-1)=-1,"Valor no válido para salario integral (por favor seleccionarlo de la lista). ","")
   )
)</f>
        <v/>
      </c>
      <c r="EI334" s="46">
        <f>IF($DS334,
   IF(S334="","Debes seleccionar si el trabajador realiza actividades de riesgo. ",
      IF(_xlfn.IFNA(VLOOKUP(S334,SI_NO,1,FALSE),-1)=-1,"Valor no válido para actividad de alto riesgo (por favor seleccionarlo de la lista). ","")
   )
)</f>
        <v/>
      </c>
      <c r="EK334" s="46">
        <f>IF($DS334,
   IF(U334="","Debes escribir el código del municipio de residencia del trabajador. ",
      IF(_xlfn.IFNA(VLOOKUP(U334,MUNICIPIO,1,FALSE),-1)=-1,"El municipio de residencia del trabajador es inválido (por favor seleccionarlo de la lista). ","")
   )
)</f>
        <v/>
      </c>
      <c r="EL334" s="46">
        <f>IF($DS334,
   IF(V334="","Debes escribir el la dirección de residendia del trabajador. ","")
)</f>
        <v/>
      </c>
      <c r="EM334" s="46">
        <f>IF($DS334,
   IF(W334="","Debes escribir la fecha de inicio de la liquidación. ",
      IF(ISERR(DATE(YEAR(W334),MONTH(W334),DAY(W334))),"El valor ingresado en fecha de inicio de liquidación no tiene un formato válido. ",
          IF( AND($E$6&lt;&gt;"", DATE(YEAR(W334), MONTH(W334), 1) &lt;&gt; IFERROR(DATE(MID($E$6, 1, 4), MID($E$6, 6, 2),1), "1/1/1900") ), "La fecha de inicio de la liquidación debe estar dentro del período liquidado. ", "")
      )
   )
)</f>
        <v/>
      </c>
      <c r="EN334" s="46">
        <f>IF($DS334,
   IF(X334="","Debes escribir la fecha de fin de la liquidación. ",
      IF(ISERR(DATE(YEAR(X334),MONTH(X334),DAY(X334))),"El valor ingresado en fecha de fin de liquidación no tiene un formato válido. ",
          IF( AND($E$6&lt;&gt;"", DATE(YEAR(X334), MONTH(X334), 1) &lt;&gt; IFERROR(DATE(MID($E$6, 1, 4), MID($E$6, 6, 2),1), "1/1/1900") ), "La fecha de fin de la liquidación debe estar dentro del período liquidado. ", "")
      )
   )
)</f>
        <v/>
      </c>
      <c r="EO334" s="46">
        <f>IF($DS334,
   IF(Y334="","Debes escribir la frecuencia de pago del trabajador. ",
      IF(_xlfn.IFNA(VLOOKUP(Y334,PERÍODO_DE_NÓMINA,1,FALSE),-1)=-1,"La frecuencia de pago es inválida (por favor seleccionarlo de la lista). ","")
   )
)</f>
        <v/>
      </c>
      <c r="EP334" s="46">
        <f>IF($DS334,
   IF(Z334="","Debes escribir la fecha de pago. ",
      IF(ISERR(DATE(YEAR(Z334),MONTH(Z334),DAY(Z334))), "El valor ingresado en fecha de pago no tiene un formato válido. ","")
   )
)</f>
        <v/>
      </c>
      <c r="EQ334" s="46">
        <f>IF($DS334,
   IF(AA334="","Debes escribir el medio de pago. ",
      IF(_xlfn.IFNA(VLOOKUP(AA334,MEDIOS_DE_PAGO,1,FALSE),-1)=-1,"El medio de pago es inválido (por favor seleccionarlo de la lista). ","")
   )
)</f>
        <v/>
      </c>
      <c r="ER334" s="46">
        <f>OR(AA334='Tablas '!$T$4,AA334='Tablas '!$T$7,AA334='Tablas '!$T$8,AA334='Tablas '!$T$11)</f>
        <v/>
      </c>
      <c r="ES334" s="46">
        <f>IF(AND($DS334,ER334),
   IF(AB334="","Debes escribir la entidad bancaria. ",""),
   ""
)</f>
        <v/>
      </c>
      <c r="ET334" s="46">
        <f>IF(AND($DS334,ER334),
   IF(AC334="","Debes escribir el tipo de cuenta bancaria. ",
      IF(_xlfn.IFNA(VLOOKUP(AC334,TIPO_DE_CUENTA,1,FALSE),-1)=-1,"El tipo de cuenta bancaria es inválida (por favor seleccionarlo de la lista). ","")
   ),
   ""
)</f>
        <v/>
      </c>
      <c r="EU334" s="46">
        <f>IF(AND($DS334,ER334),
   IF(AD334="","Debes escribir el número de cuenta bancaria. ",""),
   ""
)</f>
        <v/>
      </c>
      <c r="EV334" s="46">
        <f>IF($DS334,
   IF(AE334="","Debes escribir el valor del sueldo básico. ",
      IF( ISERR(_xlfn.NUMBERVALUE(AE334)), "El valor del sueldo básico debe ser un número válido. ", "")
   )
)</f>
        <v/>
      </c>
      <c r="EW334" s="46">
        <f>IF($DS334,
   IF(AF334="","Debes escribir el número de días trabajados. ",
      IF( IFERROR(INT(AF334),1.1) &lt;&gt; IFERROR(_xlfn.NUMBERVALUE(AF334),1), "La cantidad de días trabajados debe ser un número entero. ", "")
   )
)</f>
        <v/>
      </c>
      <c r="EX334" s="46">
        <f>IF($DS334,
   IF(AG334="","Debes escribir el valor del sueldo trabajado. ",
      IF( ISERR(_xlfn.NUMBERVALUE(AG334)), "El valor del sueldo trabajado debe ser un número válido. ", "")
   )
)</f>
        <v/>
      </c>
      <c r="EY334" s="46">
        <f>IF($DS334,
   IF( AND(AH334&lt;&gt;"", ISERR(_xlfn.NUMBERVALUE(AH334))), "El valor del auxilio de transporte debe ser un número válido. ", "")
)</f>
        <v/>
      </c>
      <c r="EZ334" s="46">
        <f>IF($DS334,
   IF( AND(AI334&lt;&gt;"", ISERR(_xlfn.NUMBERVALUE(AI334))), "El valor de viáticos salariales debe ser un número válido. ", "")
)</f>
        <v/>
      </c>
      <c r="FA334" s="46">
        <f>IF($DS334,
   IF( AND(AJ334&lt;&gt;"", ISERR(_xlfn.NUMBERVALUE(AJ334))), "El valor de viáticos NO salariales debe ser un número válido. ", "")
)</f>
        <v/>
      </c>
      <c r="FB334" s="46">
        <f>CONCATENATE(AK334,AL334)&lt;&gt;""</f>
        <v/>
      </c>
      <c r="FC334" s="46">
        <f>IF(AND($DS334,FB334),
   IF(AK334="","Debes escribir el número de horas extras diurnas. ",
      IF( IFERROR(INT(AK334),1.1) &lt;&gt; IFERROR(_xlfn.NUMBERVALUE(AK334),1), "La cantidad de horas extras diurnas debe ser un número entero. ", "")
   ),
   ""
)</f>
        <v/>
      </c>
      <c r="FD334" s="46">
        <f>IF(AND($DS334,FB334),
   IF(AL334="","Debes escribir el valor de las horas extras diurnas. ",
      IF( ISERR(_xlfn.NUMBERVALUE(AL334)), "El valor de las horas extras duirnas debe ser un número válido. ", "")
   ),
   ""
)</f>
        <v/>
      </c>
      <c r="FE334" s="46">
        <f>CONCATENATE(AM334,AN334)&lt;&gt;""</f>
        <v/>
      </c>
      <c r="FF334" s="46">
        <f>IF(AND($DS334,FE334),
   IF(AM334="","Debes escribir el número de horas extras nocturnas. ",
      IF( IFERROR(INT(AM334),1.1) &lt;&gt; IFERROR(_xlfn.NUMBERVALUE(AM334),1), "La cantidad de horas extras nocturnas debe ser un número entero. ", "")
   ),
   ""
)</f>
        <v/>
      </c>
      <c r="FG334" s="46">
        <f>IF(AND($DS334,FE334),
   IF(AN334="","Debes escribir el valor de las horas extras nocturnas. ",
      IF( ISERR(_xlfn.NUMBERVALUE(AN334)), "El valor de las horas extras nocturnas debe ser un número válido. ", "")
   ),
   ""
)</f>
        <v/>
      </c>
      <c r="FH334" s="46">
        <f>CONCATENATE(AO334,AP334)&lt;&gt;""</f>
        <v/>
      </c>
      <c r="FI334" s="46">
        <f>IF(AND($DS334,FH334),
   IF(AO334="","Debes escribir el número de horas extras diurnas dominicales y festivas. ",
      IF( IFERROR(INT(AO334),1.1) &lt;&gt; IFERROR(_xlfn.NUMBERVALUE(AO334),1), "La cantidad de horas extras diurnas dominicales y festivas debe ser un número entero. ", "")
   ),
   ""
)</f>
        <v/>
      </c>
      <c r="FJ334" s="46">
        <f>IF(AND($DS334,FH334),
   IF(AP334="","Debes escribir el valor de las horas extras diurnas dominicales y festivas. ",
      IF( ISERR(_xlfn.NUMBERVALUE(AP334)), "El valor de las horas extras diurnas dominicales y festivas debe ser un número válido. ", "")
   ),
   ""
)</f>
        <v/>
      </c>
      <c r="FK334" s="46">
        <f>CONCATENATE(AQ334,AR334)&lt;&gt;""</f>
        <v/>
      </c>
      <c r="FL334" s="46">
        <f>IF(AND($DS334,FK334),
   IF(AQ334="","Debes escribir el número de horas extras nocturnas dominicales y festivas. ",
      IF( IFERROR(INT(AQ334),1.1) &lt;&gt; IFERROR(_xlfn.NUMBERVALUE(AQ334),1), "La cantidad de horas extras nocturnas dominicales y festivas debe ser un número entero. ", "")
   ),
   ""
)</f>
        <v/>
      </c>
      <c r="FM334" s="46">
        <f>IF(AND($DS334,FK334),
   IF(AR334="","Debes escribir el valor de las horas extras nocturnas dominicales y festivas. ",
      IF( ISERR(_xlfn.NUMBERVALUE(AR334)), "El valor de las horas extras nocturnas dominicales y festivas debe ser un número válido. ", "")
   ),
   ""
)</f>
        <v/>
      </c>
      <c r="FN334" s="46">
        <f>CONCATENATE(AS334,AT334)&lt;&gt;""</f>
        <v/>
      </c>
      <c r="FO334" s="46">
        <f>IF(AND($DS334,FN334),
   IF(AS334="","Debes escribir el número de horas recargo nocturno. ",
      IF( IFERROR(INT(AS334),1.1) &lt;&gt; IFERROR(_xlfn.NUMBERVALUE(AS334),1), "La cantidad de horas recargo nocturno debe ser un número entero. ", "")
   ),
   ""
)</f>
        <v/>
      </c>
      <c r="FP334" s="46">
        <f>IF(AND($DS334,FN334),
   IF(AT334="","Debes escribir el valor de las horas recargo nocturno. ",
      IF( ISERR(_xlfn.NUMBERVALUE(AT334)), "El valor de las horas recargo nocturno debe ser un número válido. ", "")
   ),
   ""
)</f>
        <v/>
      </c>
      <c r="FQ334" s="46">
        <f>CONCATENATE(AU334,AV334)&lt;&gt;""</f>
        <v/>
      </c>
      <c r="FR334" s="46">
        <f>IF(AND($DS334,FQ334),
   IF(AU334="","Debes escribir el número de horas recargo diurno dominical y festivo. ",
      IF( IFERROR(INT(AU334),1.1) &lt;&gt; IFERROR(_xlfn.NUMBERVALUE(AU334),1), "La cantidad de horas recargo diurno dominical y festivo debe ser un número entero. ", "")
   ),
   ""
)</f>
        <v/>
      </c>
      <c r="FS334" s="46">
        <f>IF(AND($DS334,FQ334),
   IF(AV334="","Debes escribir el valor de las horas recargo diurno dominical y festivo. ",
      IF( ISERR(_xlfn.NUMBERVALUE(AV334)), "El valor de las horas recargo diurno dominical y festivo debe ser un número válido. ", "")
   ),
   ""
)</f>
        <v/>
      </c>
      <c r="FT334" s="46">
        <f>CONCATENATE(AW334,AX334)&lt;&gt;""</f>
        <v/>
      </c>
      <c r="FU334" s="46">
        <f>IF(AND($DS334,FT334),
   IF(AW334="","Debes escribir el número de horas recargo nocturno dominical y festivo. ",
      IF( IFERROR(INT(AW334),1.1) &lt;&gt; IFERROR(_xlfn.NUMBERVALUE(AW334),1), "La cantidad de horas recargo nocturno dominical y festivo debe ser un número entero. ", "")
   ),
   ""
)</f>
        <v/>
      </c>
      <c r="FV334" s="46">
        <f>IF(AND($DS334,FT334),
   IF(AX334="","Debes escribir el valor de las horas recargo nocturno dominical y festivo. ",
      IF( ISERR(_xlfn.NUMBERVALUE(AX334)), "El valor de las horas recargo nocturno dominical y festivo debe ser un número válido. ", "")
   ),
   ""
)</f>
        <v/>
      </c>
      <c r="FW334" s="46">
        <f>CONCATENATE(AY334,AZ334)&lt;&gt;""</f>
        <v/>
      </c>
      <c r="FX334" s="46">
        <f>IF(AND($DS334,FW334),
   IF(AY334="","Debes escribir el número de días de vacaciones comunes. ",
      IF( IFERROR(INT(AY334),1.1) &lt;&gt; IFERROR(_xlfn.NUMBERVALUE(AY334),1), "La cantidad de días de vacaciones comunes debe ser un número entero. ", "")
   ),
   ""
)</f>
        <v/>
      </c>
      <c r="FY334" s="46">
        <f>IF(AND($DS334,FW334),
   IF(AZ334="","Debes escribir el valor de las vacaciones comunes. ",
      IF( ISERR(_xlfn.NUMBERVALUE(AZ334)), "El valor de las vacaciones comunes debe ser un número válido. ", "")
   ),
   ""
)</f>
        <v/>
      </c>
      <c r="FZ334" s="46">
        <f>CONCATENATE(BA334,BB334)&lt;&gt;""</f>
        <v/>
      </c>
      <c r="GA334" s="46">
        <f>IF(AND($DS334,FZ334),
   IF(BA334="","Debes escribir el número de días de vacaciones compensadas. ",
      IF( IFERROR(INT(BA334),1.1) &lt;&gt; IFERROR(_xlfn.NUMBERVALUE(BA334),1), "La cantidad de días de vacaciones compensadas debe ser un número entero. ", "")
   ),
   ""
)</f>
        <v/>
      </c>
      <c r="GB334" s="46">
        <f>IF(AND($DS334,FZ334),
   IF(BB334="","Debes escribir el valor de las vacaciones compensadas. ",
      IF( ISERR(_xlfn.NUMBERVALUE(BB334)), "El valor de las vacaciones compensadas debe ser un número válido. ", "")
   ),
   ""
)</f>
        <v/>
      </c>
      <c r="GC334" s="46">
        <f>CONCATENATE(BC334,BD334)&lt;&gt;""</f>
        <v/>
      </c>
      <c r="GD334" s="46">
        <f>IF(AND($DS334,GC334),
   IF(BC334="","Debes escribir el número de días de prima salarial. ",
      IF( IFERROR(INT(BC334),1.1) &lt;&gt; IFERROR(_xlfn.NUMBERVALUE(BC334),1), "La cantidad de días de prima salarial debe ser un número entero. ", "")
   ),
   ""
)</f>
        <v/>
      </c>
      <c r="GE334" s="46">
        <f>IF(AND($DS334,GC334),
   IF(BD334="","Debes escribir el valor de los días de prima salarial. ",
      IF( ISERR(_xlfn.NUMBERVALUE(BD334)), "El valor de los días de prima salarial debe ser un número válido. ", "")
   ),
   ""
)</f>
        <v/>
      </c>
      <c r="GF334" s="46">
        <f>IF($DS334,
   IF( AND(BE334&lt;&gt;"", ISERR(_xlfn.NUMBERVALUE(BE334))), "El valor de la prima NO saliarial debe ser un número válido. ", "")
)</f>
        <v/>
      </c>
      <c r="GG334" s="46">
        <f>CONCATENATE(BF334,BG334,BH334)&lt;&gt;""</f>
        <v/>
      </c>
      <c r="GH334" s="46">
        <f>IF(AND($DS334,GG334),
   IF(BF334="","Debes escribir el valor de las cesantías. ",
      IF( ISERR(_xlfn.NUMBERVALUE(BF334)), "El valor de las cesantías debe ser un número válido. ", "")
   ),
   ""
)</f>
        <v/>
      </c>
      <c r="GI334" s="46">
        <f>IF(AND($DS334,GG334),
   IF(BG334="","Debes escribir el % de cesantías. ",
      IF( ISERR(_xlfn.NUMBERVALUE(BG334)), "El % de cesantías debe ser un número válido. ", "")
   ),
   ""
)</f>
        <v/>
      </c>
      <c r="GJ334" s="46">
        <f>IF(AND($DS334,GG334),
   IF(BH334="","Debes escribir el valor de intereses de cesantías. ",
      IF( ISERR(_xlfn.NUMBERVALUE(BH334)), "El valor de intereses de cesantías debe ser un número válido. ", "")
   ),
   ""
)</f>
        <v/>
      </c>
      <c r="GK334" s="46">
        <f>CONCATENATE(BI334,BJ334,BK334)&lt;&gt;""</f>
        <v/>
      </c>
      <c r="GL334" s="46">
        <f>IF(AND($DS334,GK334),
   IF(BI334="","Debes escribir el número de días de incapacidad. ",
      IF( IFERROR(INT(BI334),1.1) &lt;&gt; IFERROR(_xlfn.NUMBERVALUE(BI334),1), "La cantidad de días de incapacidad debe ser un número entero. ", "")
   ),
   ""
)</f>
        <v/>
      </c>
      <c r="GM334" s="46">
        <f>IF(AND($DS334,GK334),
   IF(BJ334="","Debes escribir el tipo de incapacidad. ",
      IF(_xlfn.IFNA(VLOOKUP(BJ334,TIPO_DE_INCAPACIDAD,1,FALSE),-1)=-1,"El tipo de incapacidad es inválida (por favor seleccionarlo de la lista). ","")
   ),
   ""
)</f>
        <v/>
      </c>
      <c r="GN334" s="46">
        <f>IF(AND($DS334,GK334),
   IF(BK334="","Debes escribir el valor de la incapacidad. ",
      IF( ISERR(_xlfn.NUMBERVALUE(BK334)), "El valor de la incapacidad debe ser un número válido. ", "")
   ),
   ""
)</f>
        <v/>
      </c>
      <c r="GO334" s="46">
        <f>CONCATENATE(BL334,BM334)&lt;&gt;""</f>
        <v/>
      </c>
      <c r="GP334" s="46">
        <f>IF(AND($DS334,GO334),
   IF(BL334="","Debes escribir el número de días de licencia de maternidad o paternidad. ",
      IF( IFERROR(INT(BL334),1.1) &lt;&gt; IFERROR(_xlfn.NUMBERVALUE(BL334),1), "La cantidad de días de licencia de maternidad o paternidad debe ser un número entero. ", "")
   ),
   ""
)</f>
        <v/>
      </c>
      <c r="GQ334" s="46">
        <f>IF(AND($DS334,GO334),
   IF(BM334="","Debes escribir el valor de la licencia de maternidad o paternidad. ",
      IF( ISERR(_xlfn.NUMBERVALUE(BM334)), "El valor de la licencia de maternidad o paternidad debe ser un número válido. ", "")
   ),
   ""
)</f>
        <v/>
      </c>
      <c r="GR334" s="46">
        <f>CONCATENATE(BN334,BO334)&lt;&gt;""</f>
        <v/>
      </c>
      <c r="GS334" s="46">
        <f>IF(AND($DS334,GR334),
   IF(BN334="","Debes escribir el número de días de licencia remunerada. ",
      IF( IFERROR(INT(BN334),1.1) &lt;&gt; IFERROR(_xlfn.NUMBERVALUE(BN334),1), "La cantidad de días de licencia remunerada debe ser un número entero. ", "")
   ),
   ""
)</f>
        <v/>
      </c>
      <c r="GT334" s="46">
        <f>IF(AND($DS334,GR334),
   IF(BO334="","Debes escribir el valor de la licencia remunerada. ",
      IF( ISERR(_xlfn.NUMBERVALUE(BO334)), "El valor de la licencia remunerada debe ser un número válido. ", "")
   ),
   ""
)</f>
        <v/>
      </c>
      <c r="GU334" s="46">
        <f>IF($DS334,
   IF( AND(BP334&lt;&gt;"", ISERR(_xlfn.NUMBERVALUE(BP334))), "El valor de la licencia NO remunerada debe ser un número válido. ", "")
)</f>
        <v/>
      </c>
      <c r="GV334" s="46">
        <f>IF($DS334,
   IF( AND(BQ334&lt;&gt;"", ISERR(_xlfn.NUMBERVALUE(BQ334))), "El valor de auxilios salariales debe ser un número válido. ", "")
)</f>
        <v/>
      </c>
      <c r="GW334" s="46">
        <f>IF($DS334,
   IF( AND(BR334&lt;&gt;"", ISERR(_xlfn.NUMBERVALUE(BR334))), "El valor de auxilios NO salariales debe ser un número válido. ", "")
)</f>
        <v/>
      </c>
      <c r="GX334" s="46">
        <f>IF($DS334,
   IF( AND(BS334&lt;&gt;"", ISERR(_xlfn.NUMBERVALUE(BS334))), "El valor de bonos salariales debe ser un número válido. ", "")
)</f>
        <v/>
      </c>
      <c r="GY334" s="46">
        <f>IF($DS334,
   IF( AND(BT334&lt;&gt;"", ISERR(_xlfn.NUMBERVALUE(BT334))), "El valor de bonos NO salariales debe ser un número válido. ", "")
)</f>
        <v/>
      </c>
      <c r="GZ334" s="46">
        <f>IF($DS334,
   IF( AND(BU334&lt;&gt;"", ISERR(_xlfn.NUMBERVALUE(BU334))), "El valor de bonos salariales de alimentación debe ser un número válido. ", "")
)</f>
        <v/>
      </c>
      <c r="HA334" s="46">
        <f>IF($DS334,
   IF( AND(BV334&lt;&gt;"", ISERR(_xlfn.NUMBERVALUE(BV334))), "El valor de bonos NO salariales de alimentación debe ser un número válido. ", "")
)</f>
        <v/>
      </c>
      <c r="HB334" s="46">
        <f>IF($DS334,
   IF( AND(BW334&lt;&gt;"", ISERR(_xlfn.NUMBERVALUE(BW334))), "El valor de bonificaciones salariales debe ser un número válido. ", "")
)</f>
        <v/>
      </c>
      <c r="HC334" s="46">
        <f>IF($DS334,
   IF( AND(BX334&lt;&gt;"", ISERR(_xlfn.NUMBERVALUE(BX334))), "El valor de bonificaciones NO salariales debe ser un número válido. ", "")
)</f>
        <v/>
      </c>
      <c r="HD334" s="46">
        <f>IF($DS334,
   IF( AND(BY334&lt;&gt;"", ISERR(_xlfn.NUMBERVALUE(BY334))), "El valor de compensaciones ordinarias debe ser un número válido. ", "")
)</f>
        <v/>
      </c>
      <c r="HE334" s="46">
        <f>IF($DS334,
   IF( AND(BZ334&lt;&gt;"", ISERR(_xlfn.NUMBERVALUE(BZ334))), "El valor de compensaciones extraordinarias debe ser un número válido. ", "")
)</f>
        <v/>
      </c>
      <c r="HF334" s="46">
        <f>IF($DS334,
   IF( AND(CA334&lt;&gt;"", ISERR(_xlfn.NUMBERVALUE(CA334))), "El valor de comisiones debe ser un número válido. ", "")
)</f>
        <v/>
      </c>
      <c r="HG334" s="46">
        <f>IF($DS334,
   IF( AND(CB334&lt;&gt;"", ISERR(_xlfn.NUMBERVALUE(CB334))), "El valor de ausencia por huega debe ser un número válido. ", "")
)</f>
        <v/>
      </c>
      <c r="HH334" s="46">
        <f>IF($DS334,
   IF( AND(CC334&lt;&gt;"", ISERR(_xlfn.NUMBERVALUE(CC334))), "El valor de anticipos debe ser un número válido. ", "")
)</f>
        <v/>
      </c>
      <c r="HI334" s="46">
        <f>IF($DS334,
   IF( AND(CD334&lt;&gt;"", ISERR(_xlfn.NUMBERVALUE(CD334))), "El valor de pagos a terceros debe ser un número válido. ", "")
)</f>
        <v/>
      </c>
      <c r="HJ334" s="46">
        <f>IF($DS334,
   IF( AND(CE334&lt;&gt;"", ISERR(_xlfn.NUMBERVALUE(CE334))), "El valor de dotación debe ser un número válido. ", "")
)</f>
        <v/>
      </c>
      <c r="HK334" s="46">
        <f>IF($DS334,
   IF( AND(CF334&lt;&gt;"", ISERR(_xlfn.NUMBERVALUE(CF334))), "El valor de apoyo sostenibilidad debe ser un número válido. ", "")
)</f>
        <v/>
      </c>
      <c r="HL334" s="46">
        <f>IF($DS334,
   IF( AND(CG334&lt;&gt;"", ISERR(_xlfn.NUMBERVALUE(CG334))), "El valor de teletrabajo debe ser un número válido. ", "")
)</f>
        <v/>
      </c>
      <c r="HM334" s="46">
        <f>IF($DS334,
   IF( AND(CH334&lt;&gt;"", ISERR(_xlfn.NUMBERVALUE(CH334))), "El valor de bonificación de retiro debe ser un número válido. ", "")
)</f>
        <v/>
      </c>
      <c r="HN334" s="46">
        <f>IF($DS334,
   IF( AND(CI334&lt;&gt;"", ISERR(_xlfn.NUMBERVALUE(CI334))), "El valor de indemnización de retiro debe ser un número válido. ", "")
)</f>
        <v/>
      </c>
      <c r="HO334" s="46">
        <f>IF($DS334,
   IF( AND(CJ334&lt;&gt;"", ISERR(_xlfn.NUMBERVALUE(CJ334))), "El valor de reintegros debe ser un número válido. ", "")
)</f>
        <v/>
      </c>
      <c r="HP334" s="46">
        <f>CONCATENATE(CK334,CL334,CM334)&lt;&gt;""</f>
        <v/>
      </c>
      <c r="HQ334" s="46">
        <f>IF(AND($DS334,HP334),
   IF(CK334="","Debes escribir la descripción de otro concepto no categorizado. ",""),
   ""
)</f>
        <v/>
      </c>
      <c r="HR334" s="46">
        <f>IF(AND($DS334,HP334),
   IF(CONCATENATE(CL334,CM334)="","Debes escribir al menos un valor de concepto no categorizado (salarial o no salarial). ",
      IF(ISERR(_xlfn.NUMBERVALUE(CL334)),"El valor salarial concepto no categorizado debe ser un número válido. ","")
   ),
   ""
)</f>
        <v/>
      </c>
      <c r="HS334" s="46">
        <f>IF(AND($DS334,HP334),
   IF(CONCATENATE(CL334,CM334)="","Debes escribir al menos un valor de concepto no categorizado (salarial o no salarial). ",
      IF(ISERR(_xlfn.NUMBERVALUE(CM334)),"El valor NO salarial concepto no categorizado debe ser un número válido. ","")
   ),
   ""
)</f>
        <v/>
      </c>
      <c r="HT334" s="46">
        <f>IF($DS334,
   IF(CN334="","Debes escribir el porcentaje del aporte a salud. ",
      IF( ISERR(_xlfn.NUMBERVALUE(CN334)), "El valor del porcentaje del aporte a salud debe ser un número válido. ", "")
   )
)</f>
        <v/>
      </c>
      <c r="HU334" s="46">
        <f>IF($DS334,
   IF(CO334="","Debes escribir el valor del aporte a salud. ",
      IF( ISERR(_xlfn.NUMBERVALUE(CO334)), "El valor del aporte a salud debe ser un número válido. ", "")
   )
)</f>
        <v/>
      </c>
      <c r="HV334" s="46">
        <f>IF($DS334,
   IF( AND(CP334&lt;&gt;"", ISERR(_xlfn.NUMBERVALUE(CP334))), "El valor plan complementario debe ser un número válido. ", "")
)</f>
        <v/>
      </c>
      <c r="HW334" s="46">
        <f>IF($DS334,
   IF(CQ334="","Debes escribir el porcentaje del aporte a pensión. ",
      IF( ISERR(_xlfn.NUMBERVALUE(CQ334)), "El valor del porcentaje del aporte a pensión debe ser un número válido. ", "")
   )
)</f>
        <v/>
      </c>
      <c r="HX334" s="46">
        <f>IF($DS334,
   IF(CR334="","Debes escribir el valor del aporte a pensión. ",
      IF( ISERR(_xlfn.NUMBERVALUE(CR334)), "El valor del aporte a salud debe ser un número válido. ", "")
   )
)</f>
        <v/>
      </c>
      <c r="HY334" s="46">
        <f>IF($DS334,
   IF( AND(CS334&lt;&gt;"", ISERR(_xlfn.NUMBERVALUE(CS334))), "El valor pensión voluntaria debe ser un número válido. ", "")
)</f>
        <v/>
      </c>
      <c r="HZ334" s="46">
        <f>CONCATENATE(CT334,CU334,CV334,CW334)&lt;&gt;""</f>
        <v/>
      </c>
      <c r="IA334" s="46">
        <f>IF(AND($DS334,HZ334),
   IF(CT334="","Debes escribir el % del fondo de seguridad pensional. ",
      IF( ISERR(_xlfn.NUMBERVALUE(CT334)), "El % del fondo de seguridad debe ser un número válido. ", "")
   ),
   ""
)</f>
        <v/>
      </c>
      <c r="IB334" s="46">
        <f>IF(AND($DS334,HZ334),
   IF(CU334="","Debes escribir el valor del aporte al fondo de solidaridad pensional. ",
      IF( ISERR(_xlfn.NUMBERVALUE(CU334)), "El valor del aporte al fondo de solidaridad pensional debe ser un número válido. ", "")
   ),
   ""
)</f>
        <v/>
      </c>
      <c r="IC334" s="46">
        <f>IF(AND($DS334,HZ334),
   IF(CV334="","Debes escribir el % del fondo de subsistencia. ",
      IF( ISERR(_xlfn.NUMBERVALUE(CV334)), "El % del fondo de subsistencia debe ser un número válido. ", "")
   ),
   ""
)</f>
        <v/>
      </c>
      <c r="ID334" s="46">
        <f>IF(AND($DS334,HZ334),
   IF(CW334="","Debes escribir el valor del fondo de subsistencia. ",
      IF( ISERR(_xlfn.NUMBERVALUE(CW334)), "El valor del fondo de subsistencia debe ser un número válido. ", "")
   ),
   ""
)</f>
        <v/>
      </c>
      <c r="IE334" s="46">
        <f>CONCATENATE(CX334,CY334)&lt;&gt;""</f>
        <v/>
      </c>
      <c r="IF334" s="46">
        <f>IF(AND($DS334,IE334),
   IF(CX334="","Debes escribir el % de sindicato. ",
      IF( ISERR(_xlfn.NUMBERVALUE(CX334)), "El % de sindicato debe ser un número válido. ", "")
   ),
   ""
)</f>
        <v/>
      </c>
      <c r="IG334" s="46">
        <f>IF(AND($DS334,IE334),
   IF(CY334="","Debes escribir el valor del sindicato. ",
      IF( ISERR(_xlfn.NUMBERVALUE(CY334)), "El valor del sindicato debe ser un número válido. ", "")
   ),
   ""
)</f>
        <v/>
      </c>
      <c r="IH334" s="46">
        <f>IF($DS334,
   IF( AND(CZ334&lt;&gt;"", ISERR(_xlfn.NUMBERVALUE(CZ334))), "El valor de sanción pública debe ser un número válido. ", "")
)</f>
        <v/>
      </c>
      <c r="II334" s="46">
        <f>IF($DS334,
   IF( AND(DA334&lt;&gt;"", ISERR(_xlfn.NUMBERVALUE(DA334))), "El valor de sanción privada debe ser un número válido. ", "")
)</f>
        <v/>
      </c>
      <c r="IJ334" s="46">
        <f>CONCATENATE(DB334,DC334)&lt;&gt;""</f>
        <v/>
      </c>
      <c r="IK334" s="46">
        <f>IF(AND($DS334,IJ334),
   IF(DB334="","Debes escribir la descripción de libranza. ",""),
   ""
)</f>
        <v/>
      </c>
      <c r="IL334" s="46">
        <f>IF(AND($DS334,IJ334),
   IF(DC334="","Debes escribir la cuota libranza. ",
      IF(ISERR(_xlfn.NUMBERVALUE(DC334)),"El valor de la cuota libranza debe ser un número válido. ","")
   ),
   ""
)</f>
        <v/>
      </c>
      <c r="IM334" s="46">
        <f>IF($DS334,
   IF( AND(DD334&lt;&gt;"", ISERR(_xlfn.NUMBERVALUE(DD334))), "El valor de pagos a terceros debe ser un número válido. ", "")
)</f>
        <v/>
      </c>
      <c r="IN334" s="46">
        <f>IF($DS334,
   IF( AND(DE334&lt;&gt;"", ISERR(_xlfn.NUMBERVALUE(DE334))), "El valor de anticipos debe ser un número válido. ", "")
)</f>
        <v/>
      </c>
      <c r="IO334" s="46">
        <f>IF($DS334,
   IF( AND(DF334&lt;&gt;"", ISERR(_xlfn.NUMBERVALUE(DF334))), "El valor de AFC debe ser un número válido. ", "")
)</f>
        <v/>
      </c>
      <c r="IP334" s="46">
        <f>IF($DS334,
   IF( AND(DG334&lt;&gt;"", ISERR(_xlfn.NUMBERVALUE(DG334))), "El valor de rete-fuente debe ser un número válido. ", "")
)</f>
        <v/>
      </c>
      <c r="IQ334" s="46">
        <f>IF($DS334,
   IF( AND(DH334&lt;&gt;"", ISERR(_xlfn.NUMBERVALUE(DH334))), "El valor de cooperativa de trabajo debe ser un número válido. ", "")
)</f>
        <v/>
      </c>
      <c r="IR334" s="46">
        <f>IF($DS334,
   IF( AND(DI334&lt;&gt;"", ISERR(_xlfn.NUMBERVALUE(DI334))), "El valor de embargo fiscal debe ser un número válido. ", "")
)</f>
        <v/>
      </c>
      <c r="IS334" s="46">
        <f>IF($DS334,
   IF( AND(DJ334&lt;&gt;"", ISERR(_xlfn.NUMBERVALUE(DJ334))), "El valor de educación debe ser un número válido. ", "")
)</f>
        <v/>
      </c>
      <c r="IT334" s="46">
        <f>IF($DS334,
   IF( AND(DK334&lt;&gt;"", ISERR(_xlfn.NUMBERVALUE(DK334))), "El valor de reintegro debe ser un número válido. ", "")
)</f>
        <v/>
      </c>
      <c r="IU334" s="46">
        <f>IF($DS334,
   IF( AND(DL334&lt;&gt;"", ISERR(_xlfn.NUMBERVALUE(DL334))), "El valor de deuda debe ser un número válido. ", "")
)</f>
        <v/>
      </c>
      <c r="IV334" s="46">
        <f>IF($DS334,
   IF( AND(DM334&lt;&gt;"", ISERR(_xlfn.NUMBERVALUE(DM334))), "El valor de otras deducciones debe ser un número válido. ", "")
)</f>
        <v/>
      </c>
      <c r="IW334" s="46">
        <f>IF($DS334,
   IF(DN334="","Debes escribir el valor de los devengos totales. ",
      IF( ISERR(_xlfn.NUMBERVALUE(DN334)), "El valor de los devengos totales debe ser un número válido. ", "")
   )
)</f>
        <v/>
      </c>
      <c r="IX334" s="46">
        <f>IF($DS334,
   IF(DO334="","Debes escribir el valor de las deducciones totales. ",
      IF( ISERR(_xlfn.NUMBERVALUE(DO334)), "El valor de las deducciones totales debe ser un número válido. ", "")
   )
)</f>
        <v/>
      </c>
      <c r="IY334" s="46">
        <f>IF($DS334,
   IF(DP334="","Debes escribir el valor del salario total. ",
      IF( ISERR(_xlfn.NUMBERVALUE(DP334)), "El valor del salario total debe ser un número válido. ", "")
   )
)</f>
        <v/>
      </c>
    </row>
    <row r="335">
      <c r="B335" s="48" t="n">
        <v>323</v>
      </c>
      <c r="C335" s="61">
        <f>IF(AND(DS335,DP335&lt;&gt;""),
IF(DQ335="","OK","Error"),
""
)</f>
        <v/>
      </c>
      <c r="D335" s="53" t="n"/>
      <c r="E335" s="52" t="n"/>
      <c r="F335" s="112" t="n"/>
      <c r="G335" s="52" t="n"/>
      <c r="H335" s="53" t="n"/>
      <c r="I335" s="52" t="n"/>
      <c r="J335" s="52" t="n"/>
      <c r="K335" s="53" t="n"/>
      <c r="L335" s="55" t="n"/>
      <c r="M335" s="108" t="n"/>
      <c r="N335" s="56" t="n"/>
      <c r="O335" s="52" t="n"/>
      <c r="P335" s="52" t="n"/>
      <c r="Q335" s="52" t="n"/>
      <c r="R335" s="52" t="n"/>
      <c r="S335" s="52" t="n"/>
      <c r="T335" s="53" t="n"/>
      <c r="U335" s="52" t="n"/>
      <c r="V335" s="52" t="n"/>
      <c r="W335" s="55" t="n"/>
      <c r="X335" s="55" t="n"/>
      <c r="Y335" s="52" t="n"/>
      <c r="Z335" s="55" t="n"/>
      <c r="AA335" s="52" t="n"/>
      <c r="AB335" s="53" t="n"/>
      <c r="AC335" s="53" t="n"/>
      <c r="AD335" s="53" t="n"/>
      <c r="AE335" s="177" t="n"/>
      <c r="AF335" s="113" t="n"/>
      <c r="AG335" s="177" t="n"/>
      <c r="AH335" s="178" t="n"/>
      <c r="AI335" s="178" t="n"/>
      <c r="AJ335" s="178" t="n"/>
      <c r="AK335" s="114" t="n"/>
      <c r="AL335" s="178" t="n"/>
      <c r="AM335" s="114" t="n"/>
      <c r="AN335" s="178" t="n"/>
      <c r="AO335" s="114" t="n"/>
      <c r="AP335" s="178" t="n"/>
      <c r="AQ335" s="114" t="n"/>
      <c r="AR335" s="178" t="n"/>
      <c r="AS335" s="114" t="n"/>
      <c r="AT335" s="178" t="n"/>
      <c r="AU335" s="114" t="n"/>
      <c r="AV335" s="178" t="n"/>
      <c r="AW335" s="114" t="n"/>
      <c r="AX335" s="178" t="n"/>
      <c r="AY335" s="114" t="n"/>
      <c r="AZ335" s="178" t="n"/>
      <c r="BA335" s="114" t="n"/>
      <c r="BB335" s="178" t="n"/>
      <c r="BC335" s="114" t="n"/>
      <c r="BD335" s="178" t="n"/>
      <c r="BE335" s="178" t="n"/>
      <c r="BF335" s="178" t="n"/>
      <c r="BG335" s="59" t="n"/>
      <c r="BH335" s="178" t="n"/>
      <c r="BI335" s="114" t="n"/>
      <c r="BJ335" s="53" t="n"/>
      <c r="BK335" s="178" t="n"/>
      <c r="BL335" s="114" t="n"/>
      <c r="BM335" s="178" t="n"/>
      <c r="BN335" s="114" t="n"/>
      <c r="BO335" s="178" t="n"/>
      <c r="BP335" s="178" t="n"/>
      <c r="BQ335" s="178" t="n"/>
      <c r="BR335" s="178" t="n"/>
      <c r="BS335" s="178" t="n"/>
      <c r="BT335" s="178" t="n"/>
      <c r="BU335" s="178" t="n"/>
      <c r="BV335" s="178" t="n"/>
      <c r="BW335" s="178" t="n"/>
      <c r="BX335" s="178" t="n"/>
      <c r="BY335" s="178" t="n"/>
      <c r="BZ335" s="178" t="n"/>
      <c r="CA335" s="178" t="n"/>
      <c r="CB335" s="178" t="n"/>
      <c r="CC335" s="178" t="n"/>
      <c r="CD335" s="178" t="n"/>
      <c r="CE335" s="178" t="n"/>
      <c r="CF335" s="178" t="n"/>
      <c r="CG335" s="178" t="n"/>
      <c r="CH335" s="178" t="n"/>
      <c r="CI335" s="178" t="n"/>
      <c r="CJ335" s="178" t="n"/>
      <c r="CK335" s="53" t="n"/>
      <c r="CL335" s="178" t="n"/>
      <c r="CM335" s="178" t="n"/>
      <c r="CN335" s="60" t="n"/>
      <c r="CO335" s="177" t="n"/>
      <c r="CP335" s="178" t="n"/>
      <c r="CQ335" s="60" t="n"/>
      <c r="CR335" s="177" t="n"/>
      <c r="CS335" s="178" t="n"/>
      <c r="CT335" s="59" t="n"/>
      <c r="CU335" s="178" t="n"/>
      <c r="CV335" s="59" t="n"/>
      <c r="CW335" s="178" t="n"/>
      <c r="CX335" s="59" t="n"/>
      <c r="CY335" s="178" t="n"/>
      <c r="CZ335" s="178" t="n"/>
      <c r="DA335" s="178" t="n"/>
      <c r="DB335" s="53" t="n"/>
      <c r="DC335" s="178" t="n"/>
      <c r="DD335" s="178" t="n"/>
      <c r="DE335" s="178" t="n"/>
      <c r="DF335" s="178" t="n"/>
      <c r="DG335" s="178" t="n"/>
      <c r="DH335" s="178" t="n"/>
      <c r="DI335" s="178" t="n"/>
      <c r="DJ335" s="178" t="n"/>
      <c r="DK335" s="178" t="n"/>
      <c r="DL335" s="178" t="n"/>
      <c r="DM335" s="178" t="n"/>
      <c r="DN335" s="177" t="n"/>
      <c r="DO335" s="177" t="n"/>
      <c r="DP335" s="177" t="n"/>
      <c r="DQ335" s="76">
        <f>IF(AND(DS335,DP335&lt;&gt;""),
CONCATENATE(DT335,DU335,DV335,DW335,DX335,DY335,DZ335,EA335,EB335,EC335,ED335,EE335,EF335,EG335,EH335,EI335,EJ335,EK335,EL335,EM335,EN335,EO335,EP335,EQ335,ES335,ET335,EU335,EV335,EW335,EX335,EY335,EZ335,FA335,FC335,FD335,FF335,FG335,FI335,FJ335,FL335,FM335,FO335,FP335,FR335,FS335,FU335,FV335,FX335,FY335,GA335,GB335,GD335,GE335,GF335,GH335,GI335,GJ335,GL335,GM335,GN335,GP335,GQ335,GS335,GT335,GU335,GV335,GW335,GX335,GY335,GZ335,HA335,HB335,HC335,HD335,HE335,HF335,HG335,HH335,HI335,HJ335,HK335,HL335,HM335,HN335,HO335,HQ335,HR335,HS335,HT335,HU335,HV335,HW335,HX335,HY335,IA335,IB335,IC335,ID335,IF335,IG335,IH335,II335,IK335,IL335,IM335,IN335,IO335,IP335,IQ335,IR335,IS335,IT335,IU335,IV335,IW335,IX335,IY335,IZ335),
""
)</f>
        <v/>
      </c>
      <c r="DR335" s="53" t="n"/>
      <c r="DS335" s="46">
        <f>CONCATENATE(D335,$E335,$F335,$G335,H335,$I335,$J335,K335,$L335,$M335,N335,$O335,$P335,$Q335,$R335,$S335,T335,$U335,$V335,$W335,$X335,$Y335,$Z335,$AA335,AB335,AC335,AD335,$AE335,$AF335,$AG335,AH335,AI335,AJ335,AK335,AL335,AM335,AN335,AO335,AP335,AQ335,AR335,AS335,AT335,AU335,AV335,AW335,AX335,AY335,AZ335,BA335,BB335,BC335,BD335,BE335,BF335,BG335,BH335,BI335,BJ335,BK335,BL335,BM335,BN335,BO335,BP335,BQ335,BR335,BS335,BT335,BU335,BV335,BW335,BX335,BY335,BZ335,CA335,CB335,CC335,CD335,CE335,CF335,CG335,CH335,CI335,CJ335,CK335,CL335,CM335,$CN335,$CO335,CP335,$CQ335,$CR335,CS335,CT335,CU335,CV335,CW335,CX335,CY335,CZ335,DA335,DB335,DC335,DD335,DE335,DF335,DG335,DH335,DI335,DJ335,DK335,DL335,DM335,$DN335,$DO335,$DP335,DR335)&lt;&gt;""</f>
        <v/>
      </c>
      <c r="DT335" s="46">
        <f>IF(AND($DS335,$E$4&lt;&gt;""),
IF(LEFT($E$4,2) = "1.",
IF(D335&lt;&gt;"","El CUNE sólo se envía en operaciones de novedad o ajuste. ",""),
IF(D335="","Debes escribir un CUNE válido para realizar operaciones de novedad o ajuste. ","")),
""
)</f>
        <v/>
      </c>
      <c r="DU335" s="46">
        <f>IF($DS335,
IF(E335="","Debes seleccionar el tipo de documento del empleado. ",
IF(_xlfn.IFNA(VLOOKUP(E335,TIPO_DE_DOCUMENTO,1,FALSE),-1)=-1,"El tipo de documento no es válido (por favor seleccionarlo de la lista). ","")
)
)</f>
        <v/>
      </c>
      <c r="DV335" s="46">
        <f>IF($DS335,
IF(F335="","Debes escribir el número de documento del empleado. ","")
)</f>
        <v/>
      </c>
      <c r="DW335" s="46">
        <f>IF($DS335,
IF(G335="","Debes escribir el primer nombre del empleado. ","")
)</f>
        <v/>
      </c>
      <c r="DY335" s="46">
        <f>IF($DS335,
IF(I335="","Debes escribir el primer apellido del empleado. ","")
)</f>
        <v/>
      </c>
      <c r="DZ335" s="46">
        <f>IF($DS335,
IF(J335="","Debes escribir el segundo apellido del empleado. ","")
)</f>
        <v/>
      </c>
      <c r="EB335" s="46">
        <f>IF($DS335,
IF(L335="","Debes escribir la fecha de ingreso del empleado. ",
IF(ISERR(DATE(YEAR(L335),MONTH(L335),DAY(L335))), "El valor ingresado en fecha de ingreso no tiene un formato válido. ","")
)
)</f>
        <v/>
      </c>
      <c r="EC335" s="46">
        <f>IF($DS335,
IF(M335="","Debes escribir el tiempo laborado. ",
IF( IFERROR(INT(M335),1.1) &lt;&gt; IFERROR(_xlfn.NUMBERVALUE(M335),1), "El valor de los días trabajados debe ser un número entero. ", "")
)
)</f>
        <v/>
      </c>
      <c r="ED335" s="46">
        <f>IF($DS335,
IF( AND(N335&lt;&gt;"", ISERR(DATE(YEAR(N335),MONTH(N335),DAY(N335))) ), "El valor ingresado en fecha de ingreso no tiene un formato válido. ",
IF( AND(N335&lt;&gt;"", $E$6&lt;&gt;"", DATE(YEAR(N335), MONTH(N335), 1) &lt;&gt; IFERROR(DATE(MID($E$6, 1, 4), MID($E$6, 6, 2),1), "1/1/1900") ), "La fecha de retiro debe estar dentro del período liquidado. ", "")
)
)</f>
        <v/>
      </c>
      <c r="EE335" s="46">
        <f>IF($DS335,
IF(O335="","Debes seleccionar el tipo de trabajador. ",
IF(_xlfn.IFNA(VLOOKUP(O335,TIPO_DE_TRABAJADOR,1,FALSE),-1)=-1,"El tipo de trabajador no es válido (por favor seleccionarlo de la lista). ","")
)
)</f>
        <v/>
      </c>
      <c r="EF335" s="46">
        <f>IF($DS335,
IF(P335="","Debes seleccionar si es un trabajador dependiente pensionado por vejez. ",
IF(_xlfn.IFNA(VLOOKUP(P335,SUBTIPO_DE_TRABAJADOR,1,FALSE),-1)=-1,"El tipo de trabajador dependiente pensionado por vejez no es válido (por favor seleccionarlo de la lista). ","")
)
)</f>
        <v/>
      </c>
      <c r="EG335" s="46">
        <f>IF($DS335,
IF(Q335="","Debes seleccionar el tipo de contrato del trabajador. ",
IF(_xlfn.IFNA(VLOOKUP(Q335,TIPO_DE_CONTRATO,1,FALSE),-1)=-1,"El tipo de contrato del trabajador no es válido (por favor seleccionarlo de la lista). ","")
)
)</f>
        <v/>
      </c>
      <c r="EH335" s="46">
        <f>IF($DS335,
IF(R335="","Debes seleccionar si es un salario integral. ",
IF(_xlfn.IFNA(VLOOKUP(R335,SI_NO,1,FALSE),-1)=-1,"Valor no válido para salario integral (por favor seleccionarlo de la lista). ","")
)
)</f>
        <v/>
      </c>
      <c r="EI335" s="46">
        <f>IF($DS335,
IF(S335="","Debes seleccionar si el trabajador realiza actividades de riesgo. ",
IF(_xlfn.IFNA(VLOOKUP(S335,SI_NO,1,FALSE),-1)=-1,"Valor no válido para actividad de alto riesgo (por favor seleccionarlo de la lista). ","")
)
)</f>
        <v/>
      </c>
      <c r="EK335" s="46">
        <f>IF($DS335,
IF(U335="","Debes escribir el código del municipio de residencia del trabajador. ",
IF(_xlfn.IFNA(VLOOKUP(U335,MUNICIPIO,1,FALSE),-1)=-1,"El municipio de residencia del trabajador es inválido (por favor seleccionarlo de la lista). ","")
)
)</f>
        <v/>
      </c>
      <c r="EL335" s="46">
        <f>IF($DS335,
IF(V335="","Debes escribir el la dirección de residendia del trabajador. ","")
)</f>
        <v/>
      </c>
      <c r="EM335" s="46">
        <f>IF($DS335,
IF(W335="","Debes escribir la fecha de inicio de la liquidación. ",
IF(ISERR(DATE(YEAR(W335),MONTH(W335),DAY(W335))),"El valor ingresado en fecha de inicio de liquidación no tiene un formato válido. ",
IF( AND($E$6&lt;&gt;"", DATE(YEAR(W335), MONTH(W335), 1) &lt;&gt; IFERROR(DATE(MID($E$6, 1, 4), MID($E$6, 6, 2),1), "1/1/1900") ), "La fecha de inicio de la liquidación debe estar dentro del período liquidado. ", "")
)
)
)</f>
        <v/>
      </c>
      <c r="EN335" s="46">
        <f>IF($DS335,
IF(X335="","Debes escribir la fecha de fin de la liquidación. ",
IF(ISERR(DATE(YEAR(X335),MONTH(X335),DAY(X335))),"El valor ingresado en fecha de fin de liquidación no tiene un formato válido. ",
IF( AND($E$6&lt;&gt;"", DATE(YEAR(X335), MONTH(X335), 1) &lt;&gt; IFERROR(DATE(MID($E$6, 1, 4), MID($E$6, 6, 2),1), "1/1/1900") ), "La fecha de fin de la liquidación debe estar dentro del período liquidado. ", "")
)
)
)</f>
        <v/>
      </c>
      <c r="EO335" s="46">
        <f>IF($DS335,
IF(Y335="","Debes escribir la frecuencia de pago del trabajador. ",
IF(_xlfn.IFNA(VLOOKUP(Y335,PERÍODO_DE_NÓMINA,1,FALSE),-1)=-1,"La frecuencia de pago es inválida (por favor seleccionarlo de la lista). ","")
)
)</f>
        <v/>
      </c>
      <c r="EP335" s="46">
        <f>IF($DS335,
IF(Z335="","Debes escribir la fecha de pago. ",
IF(ISERR(DATE(YEAR(Z335),MONTH(Z335),DAY(Z335))), "El valor ingresado en fecha de pago no tiene un formato válido. ","")
)
)</f>
        <v/>
      </c>
      <c r="EQ335" s="46">
        <f>IF($DS335,
IF(AA335="","Debes escribir el medio de pago. ",
IF(_xlfn.IFNA(VLOOKUP(AA335,MEDIOS_DE_PAGO,1,FALSE),-1)=-1,"El medio de pago es inválido (por favor seleccionarlo de la lista). ","")
)
)</f>
        <v/>
      </c>
      <c r="ER335" s="46">
        <f>OR(AA335='Tablas '!$T$4,AA335='Tablas '!$T$7,AA335='Tablas '!$T$8,AA335='Tablas '!$T$11)</f>
        <v/>
      </c>
      <c r="ES335" s="46">
        <f>IF(AND($DS335,ER335),
IF(AB335="","Debes escribir la entidad bancaria. ",""),
""
)</f>
        <v/>
      </c>
      <c r="ET335" s="46">
        <f>IF(AND($DS335,ER335),
IF(AC335="","Debes escribir el tipo de cuenta bancaria. ",
IF(_xlfn.IFNA(VLOOKUP(AC335,TIPO_DE_CUENTA,1,FALSE),-1)=-1,"El tipo de cuenta bancaria es inválida (por favor seleccionarlo de la lista). ","")
),
""
)</f>
        <v/>
      </c>
      <c r="EU335" s="46">
        <f>IF(AND($DS335,ER335),
IF(AD335="","Debes escribir el número de cuenta bancaria. ",""),
""
)</f>
        <v/>
      </c>
      <c r="EV335" s="46">
        <f>IF($DS335,
IF(AE335="","Debes escribir el valor del sueldo básico. ",
IF( ISERR(_xlfn.NUMBERVALUE(AE335)), "El valor del sueldo básico debe ser un número válido. ", "")
)
)</f>
        <v/>
      </c>
      <c r="EW335" s="46">
        <f>IF($DS335,
IF(AF335="","Debes escribir el número de días trabajados. ",
IF( IFERROR(INT(AF335),1.1) &lt;&gt; IFERROR(_xlfn.NUMBERVALUE(AF335),1), "La cantidad de días trabajados debe ser un número entero. ", "")
)
)</f>
        <v/>
      </c>
      <c r="EX335" s="46">
        <f>IF($DS335,
IF(AG335="","Debes escribir el valor del sueldo trabajado. ",
IF( ISERR(_xlfn.NUMBERVALUE(AG335)), "El valor del sueldo trabajado debe ser un número válido. ", "")
)
)</f>
        <v/>
      </c>
      <c r="EY335" s="46">
        <f>IF($DS335,
IF( AND(AH335&lt;&gt;"", ISERR(_xlfn.NUMBERVALUE(AH335))), "El valor del auxilio de transporte debe ser un número válido. ", "")
)</f>
        <v/>
      </c>
      <c r="EZ335" s="46">
        <f>IF($DS335,
IF( AND(AI335&lt;&gt;"", ISERR(_xlfn.NUMBERVALUE(AI335))), "El valor de viáticos salariales debe ser un número válido. ", "")
)</f>
        <v/>
      </c>
      <c r="FA335" s="46">
        <f>IF($DS335,
IF( AND(AJ335&lt;&gt;"", ISERR(_xlfn.NUMBERVALUE(AJ335))), "El valor de viáticos NO salariales debe ser un número válido. ", "")
)</f>
        <v/>
      </c>
      <c r="FB335" s="46">
        <f>CONCATENATE(AK335,AL335)&lt;&gt;""</f>
        <v/>
      </c>
      <c r="FC335" s="46">
        <f>IF(AND($DS335,FB335),
IF(AK335="","Debes escribir el número de horas extras diurnas. ",
IF( IFERROR(INT(AK335),1.1) &lt;&gt; IFERROR(_xlfn.NUMBERVALUE(AK335),1), "La cantidad de horas extras diurnas debe ser un número entero. ", "")
),
""
)</f>
        <v/>
      </c>
      <c r="FD335" s="46">
        <f>IF(AND($DS335,FB335),
IF(AL335="","Debes escribir el valor de las horas extras diurnas. ",
IF( ISERR(_xlfn.NUMBERVALUE(AL335)), "El valor de las horas extras duirnas debe ser un número válido. ", "")
),
""
)</f>
        <v/>
      </c>
      <c r="FE335" s="46">
        <f>CONCATENATE(AM335,AN335)&lt;&gt;""</f>
        <v/>
      </c>
      <c r="FF335" s="46">
        <f>IF(AND($DS335,FE335),
IF(AM335="","Debes escribir el número de horas extras nocturnas. ",
IF( IFERROR(INT(AM335),1.1) &lt;&gt; IFERROR(_xlfn.NUMBERVALUE(AM335),1), "La cantidad de horas extras nocturnas debe ser un número entero. ", "")
),
""
)</f>
        <v/>
      </c>
      <c r="FG335" s="46">
        <f>IF(AND($DS335,FE335),
IF(AN335="","Debes escribir el valor de las horas extras nocturnas. ",
IF( ISERR(_xlfn.NUMBERVALUE(AN335)), "El valor de las horas extras nocturnas debe ser un número válido. ", "")
),
""
)</f>
        <v/>
      </c>
      <c r="FH335" s="46">
        <f>CONCATENATE(AO335,AP335)&lt;&gt;""</f>
        <v/>
      </c>
      <c r="FI335" s="46">
        <f>IF(AND($DS335,FH335),
IF(AO335="","Debes escribir el número de horas extras diurnas dominicales y festivas. ",
IF( IFERROR(INT(AO335),1.1) &lt;&gt; IFERROR(_xlfn.NUMBERVALUE(AO335),1), "La cantidad de horas extras diurnas dominicales y festivas debe ser un número entero. ", "")
),
""
)</f>
        <v/>
      </c>
      <c r="FJ335" s="46">
        <f>IF(AND($DS335,FH335),
IF(AP335="","Debes escribir el valor de las horas extras diurnas dominicales y festivas. ",
IF( ISERR(_xlfn.NUMBERVALUE(AP335)), "El valor de las horas extras diurnas dominicales y festivas debe ser un número válido. ", "")
),
""
)</f>
        <v/>
      </c>
      <c r="FK335" s="46">
        <f>CONCATENATE(AQ335,AR335)&lt;&gt;""</f>
        <v/>
      </c>
      <c r="FL335" s="46">
        <f>IF(AND($DS335,FK335),
IF(AQ335="","Debes escribir el número de horas extras nocturnas dominicales y festivas. ",
IF( IFERROR(INT(AQ335),1.1) &lt;&gt; IFERROR(_xlfn.NUMBERVALUE(AQ335),1), "La cantidad de horas extras nocturnas dominicales y festivas debe ser un número entero. ", "")
),
""
)</f>
        <v/>
      </c>
      <c r="FM335" s="46">
        <f>IF(AND($DS335,FK335),
IF(AR335="","Debes escribir el valor de las horas extras nocturnas dominicales y festivas. ",
IF( ISERR(_xlfn.NUMBERVALUE(AR335)), "El valor de las horas extras nocturnas dominicales y festivas debe ser un número válido. ", "")
),
""
)</f>
        <v/>
      </c>
      <c r="FN335" s="46">
        <f>CONCATENATE(AS335,AT335)&lt;&gt;""</f>
        <v/>
      </c>
      <c r="FO335" s="46">
        <f>IF(AND($DS335,FN335),
IF(AS335="","Debes escribir el número de horas recargo nocturno. ",
IF( IFERROR(INT(AS335),1.1) &lt;&gt; IFERROR(_xlfn.NUMBERVALUE(AS335),1), "La cantidad de horas recargo nocturno debe ser un número entero. ", "")
),
""
)</f>
        <v/>
      </c>
      <c r="FP335" s="46">
        <f>IF(AND($DS335,FN335),
IF(AT335="","Debes escribir el valor de las horas recargo nocturno. ",
IF( ISERR(_xlfn.NUMBERVALUE(AT335)), "El valor de las horas recargo nocturno debe ser un número válido. ", "")
),
""
)</f>
        <v/>
      </c>
      <c r="FQ335" s="46">
        <f>CONCATENATE(AU335,AV335)&lt;&gt;""</f>
        <v/>
      </c>
      <c r="FR335" s="46">
        <f>IF(AND($DS335,FQ335),
IF(AU335="","Debes escribir el número de horas recargo diurno dominical y festivo. ",
IF( IFERROR(INT(AU335),1.1) &lt;&gt; IFERROR(_xlfn.NUMBERVALUE(AU335),1), "La cantidad de horas recargo diurno dominical y festivo debe ser un número entero. ", "")
),
""
)</f>
        <v/>
      </c>
      <c r="FS335" s="46">
        <f>IF(AND($DS335,FQ335),
IF(AV335="","Debes escribir el valor de las horas recargo diurno dominical y festivo. ",
IF( ISERR(_xlfn.NUMBERVALUE(AV335)), "El valor de las horas recargo diurno dominical y festivo debe ser un número válido. ", "")
),
""
)</f>
        <v/>
      </c>
      <c r="FT335" s="46">
        <f>CONCATENATE(AW335,AX335)&lt;&gt;""</f>
        <v/>
      </c>
      <c r="FU335" s="46">
        <f>IF(AND($DS335,FT335),
IF(AW335="","Debes escribir el número de horas recargo nocturno dominical y festivo. ",
IF( IFERROR(INT(AW335),1.1) &lt;&gt; IFERROR(_xlfn.NUMBERVALUE(AW335),1), "La cantidad de horas recargo nocturno dominical y festivo debe ser un número entero. ", "")
),
""
)</f>
        <v/>
      </c>
      <c r="FV335" s="46">
        <f>IF(AND($DS335,FT335),
IF(AX335="","Debes escribir el valor de las horas recargo nocturno dominical y festivo. ",
IF( ISERR(_xlfn.NUMBERVALUE(AX335)), "El valor de las horas recargo nocturno dominical y festivo debe ser un número válido. ", "")
),
""
)</f>
        <v/>
      </c>
      <c r="FW335" s="46">
        <f>CONCATENATE(AY335,AZ335)&lt;&gt;""</f>
        <v/>
      </c>
      <c r="FX335" s="46">
        <f>IF(AND($DS335,FW335),
IF(AY335="","Debes escribir el número de días de vacaciones comunes. ",
IF( IFERROR(INT(AY335),1.1) &lt;&gt; IFERROR(_xlfn.NUMBERVALUE(AY335),1), "La cantidad de días de vacaciones comunes debe ser un número entero. ", "")
),
""
)</f>
        <v/>
      </c>
      <c r="FY335" s="46">
        <f>IF(AND($DS335,FW335),
IF(AZ335="","Debes escribir el valor de las vacaciones comunes. ",
IF( ISERR(_xlfn.NUMBERVALUE(AZ335)), "El valor de las vacaciones comunes debe ser un número válido. ", "")
),
""
)</f>
        <v/>
      </c>
      <c r="FZ335" s="46">
        <f>CONCATENATE(BA335,BB335)&lt;&gt;""</f>
        <v/>
      </c>
      <c r="GA335" s="46">
        <f>IF(AND($DS335,FZ335),
IF(BA335="","Debes escribir el número de días de vacaciones compensadas. ",
IF( IFERROR(INT(BA335),1.1) &lt;&gt; IFERROR(_xlfn.NUMBERVALUE(BA335),1), "La cantidad de días de vacaciones compensadas debe ser un número entero. ", "")
),
""
)</f>
        <v/>
      </c>
      <c r="GB335" s="46">
        <f>IF(AND($DS335,FZ335),
IF(BB335="","Debes escribir el valor de las vacaciones compensadas. ",
IF( ISERR(_xlfn.NUMBERVALUE(BB335)), "El valor de las vacaciones compensadas debe ser un número válido. ", "")
),
""
)</f>
        <v/>
      </c>
      <c r="GC335" s="46">
        <f>CONCATENATE(BC335,BD335)&lt;&gt;""</f>
        <v/>
      </c>
      <c r="GD335" s="46">
        <f>IF(AND($DS335,GC335),
IF(BC335="","Debes escribir el número de días de prima salarial. ",
IF( IFERROR(INT(BC335),1.1) &lt;&gt; IFERROR(_xlfn.NUMBERVALUE(BC335),1), "La cantidad de días de prima salarial debe ser un número entero. ", "")
),
""
)</f>
        <v/>
      </c>
      <c r="GE335" s="46">
        <f>IF(AND($DS335,GC335),
IF(BD335="","Debes escribir el valor de los días de prima salarial. ",
IF( ISERR(_xlfn.NUMBERVALUE(BD335)), "El valor de los días de prima salarial debe ser un número válido. ", "")
),
""
)</f>
        <v/>
      </c>
      <c r="GF335" s="46">
        <f>IF($DS335,
IF( AND(BE335&lt;&gt;"", ISERR(_xlfn.NUMBERVALUE(BE335))), "El valor de la prima NO saliarial debe ser un número válido. ", "")
)</f>
        <v/>
      </c>
      <c r="GG335" s="46">
        <f>CONCATENATE(BF335,BG335,BH335)&lt;&gt;""</f>
        <v/>
      </c>
      <c r="GH335" s="46">
        <f>IF(AND($DS335,GG335),
IF(BF335="","Debes escribir el valor de las cesantías. ",
IF( ISERR(_xlfn.NUMBERVALUE(BF335)), "El valor de las cesantías debe ser un número válido. ", "")
),
""
)</f>
        <v/>
      </c>
      <c r="GI335" s="46">
        <f>IF(AND($DS335,GG335),
IF(BG335="","Debes escribir el % de cesantías. ",
IF( ISERR(_xlfn.NUMBERVALUE(BG335)), "El % de cesantías debe ser un número válido. ", "")
),
""
)</f>
        <v/>
      </c>
      <c r="GJ335" s="46">
        <f>IF(AND($DS335,GG335),
IF(BH335="","Debes escribir el valor de intereses de cesantías. ",
IF( ISERR(_xlfn.NUMBERVALUE(BH335)), "El valor de intereses de cesantías debe ser un número válido. ", "")
),
""
)</f>
        <v/>
      </c>
      <c r="GK335" s="46">
        <f>CONCATENATE(BI335,BJ335,BK335)&lt;&gt;""</f>
        <v/>
      </c>
      <c r="GL335" s="46">
        <f>IF(AND($DS335,GK335),
IF(BI335="","Debes escribir el número de días de incapacidad. ",
IF( IFERROR(INT(BI335),1.1) &lt;&gt; IFERROR(_xlfn.NUMBERVALUE(BI335),1), "La cantidad de días de incapacidad debe ser un número entero. ", "")
),
""
)</f>
        <v/>
      </c>
      <c r="GM335" s="46">
        <f>IF(AND($DS335,GK335),
IF(BJ335="","Debes escribir el tipo de incapacidad. ",
IF(_xlfn.IFNA(VLOOKUP(BJ335,TIPO_DE_INCAPACIDAD,1,FALSE),-1)=-1,"El tipo de incapacidad es inválida (por favor seleccionarlo de la lista). ","")
),
""
)</f>
        <v/>
      </c>
      <c r="GN335" s="46">
        <f>IF(AND($DS335,GK335),
IF(BK335="","Debes escribir el valor de la incapacidad. ",
IF( ISERR(_xlfn.NUMBERVALUE(BK335)), "El valor de la incapacidad debe ser un número válido. ", "")
),
""
)</f>
        <v/>
      </c>
      <c r="GO335" s="46">
        <f>CONCATENATE(BL335,BM335)&lt;&gt;""</f>
        <v/>
      </c>
      <c r="GP335" s="46">
        <f>IF(AND($DS335,GO335),
IF(BL335="","Debes escribir el número de días de licencia de maternidad o paternidad. ",
IF( IFERROR(INT(BL335),1.1) &lt;&gt; IFERROR(_xlfn.NUMBERVALUE(BL335),1), "La cantidad de días de licencia de maternidad o paternidad debe ser un número entero. ", "")
),
""
)</f>
        <v/>
      </c>
      <c r="GQ335" s="46">
        <f>IF(AND($DS335,GO335),
IF(BM335="","Debes escribir el valor de la licencia de maternidad o paternidad. ",
IF( ISERR(_xlfn.NUMBERVALUE(BM335)), "El valor de la licencia de maternidad o paternidad debe ser un número válido. ", "")
),
""
)</f>
        <v/>
      </c>
      <c r="GR335" s="46">
        <f>CONCATENATE(BN335,BO335)&lt;&gt;""</f>
        <v/>
      </c>
      <c r="GS335" s="46">
        <f>IF(AND($DS335,GR335),
IF(BN335="","Debes escribir el número de días de licencia remunerada. ",
IF( IFERROR(INT(BN335),1.1) &lt;&gt; IFERROR(_xlfn.NUMBERVALUE(BN335),1), "La cantidad de días de licencia remunerada debe ser un número entero. ", "")
),
""
)</f>
        <v/>
      </c>
      <c r="GT335" s="46">
        <f>IF(AND($DS335,GR335),
IF(BO335="","Debes escribir el valor de la licencia remunerada. ",
IF( ISERR(_xlfn.NUMBERVALUE(BO335)), "El valor de la licencia remunerada debe ser un número válido. ", "")
),
""
)</f>
        <v/>
      </c>
      <c r="GU335" s="46">
        <f>IF($DS335,
IF( AND(BP335&lt;&gt;"", ISERR(_xlfn.NUMBERVALUE(BP335))), "El valor de la licencia NO remunerada debe ser un número válido. ", "")
)</f>
        <v/>
      </c>
      <c r="GV335" s="46">
        <f>IF($DS335,
IF( AND(BQ335&lt;&gt;"", ISERR(_xlfn.NUMBERVALUE(BQ335))), "El valor de auxilios salariales debe ser un número válido. ", "")
)</f>
        <v/>
      </c>
      <c r="GW335" s="46">
        <f>IF($DS335,
IF( AND(BR335&lt;&gt;"", ISERR(_xlfn.NUMBERVALUE(BR335))), "El valor de auxilios NO salariales debe ser un número válido. ", "")
)</f>
        <v/>
      </c>
      <c r="GX335" s="46">
        <f>IF($DS335,
IF( AND(BS335&lt;&gt;"", ISERR(_xlfn.NUMBERVALUE(BS335))), "El valor de bonos salariales debe ser un número válido. ", "")
)</f>
        <v/>
      </c>
      <c r="GY335" s="46">
        <f>IF($DS335,
IF( AND(BT335&lt;&gt;"", ISERR(_xlfn.NUMBERVALUE(BT335))), "El valor de bonos NO salariales debe ser un número válido. ", "")
)</f>
        <v/>
      </c>
      <c r="GZ335" s="46">
        <f>IF($DS335,
IF( AND(BU335&lt;&gt;"", ISERR(_xlfn.NUMBERVALUE(BU335))), "El valor de bonos salariales de alimentación debe ser un número válido. ", "")
)</f>
        <v/>
      </c>
      <c r="HA335" s="46">
        <f>IF($DS335,
IF( AND(BV335&lt;&gt;"", ISERR(_xlfn.NUMBERVALUE(BV335))), "El valor de bonos NO salariales de alimentación debe ser un número válido. ", "")
)</f>
        <v/>
      </c>
      <c r="HB335" s="46">
        <f>IF($DS335,
IF( AND(BW335&lt;&gt;"", ISERR(_xlfn.NUMBERVALUE(BW335))), "El valor de bonificaciones salariales debe ser un número válido. ", "")
)</f>
        <v/>
      </c>
      <c r="HC335" s="46">
        <f>IF($DS335,
IF( AND(BX335&lt;&gt;"", ISERR(_xlfn.NUMBERVALUE(BX335))), "El valor de bonificaciones NO salariales debe ser un número válido. ", "")
)</f>
        <v/>
      </c>
      <c r="HD335" s="46">
        <f>IF($DS335,
IF( AND(BY335&lt;&gt;"", ISERR(_xlfn.NUMBERVALUE(BY335))), "El valor de compensaciones ordinarias debe ser un número válido. ", "")
)</f>
        <v/>
      </c>
      <c r="HE335" s="46">
        <f>IF($DS335,
IF( AND(BZ335&lt;&gt;"", ISERR(_xlfn.NUMBERVALUE(BZ335))), "El valor de compensaciones extraordinarias debe ser un número válido. ", "")
)</f>
        <v/>
      </c>
      <c r="HF335" s="46">
        <f>IF($DS335,
IF( AND(CA335&lt;&gt;"", ISERR(_xlfn.NUMBERVALUE(CA335))), "El valor de comisiones debe ser un número válido. ", "")
)</f>
        <v/>
      </c>
      <c r="HG335" s="46">
        <f>IF($DS335,
IF( AND(CB335&lt;&gt;"", ISERR(_xlfn.NUMBERVALUE(CB335))), "El valor de ausencia por huega debe ser un número válido. ", "")
)</f>
        <v/>
      </c>
      <c r="HH335" s="46">
        <f>IF($DS335,
IF( AND(CC335&lt;&gt;"", ISERR(_xlfn.NUMBERVALUE(CC335))), "El valor de anticipos debe ser un número válido. ", "")
)</f>
        <v/>
      </c>
      <c r="HI335" s="46">
        <f>IF($DS335,
IF( AND(CD335&lt;&gt;"", ISERR(_xlfn.NUMBERVALUE(CD335))), "El valor de pagos a terceros debe ser un número válido. ", "")
)</f>
        <v/>
      </c>
      <c r="HJ335" s="46">
        <f>IF($DS335,
IF( AND(CE335&lt;&gt;"", ISERR(_xlfn.NUMBERVALUE(CE335))), "El valor de dotación debe ser un número válido. ", "")
)</f>
        <v/>
      </c>
      <c r="HK335" s="46">
        <f>IF($DS335,
IF( AND(CF335&lt;&gt;"", ISERR(_xlfn.NUMBERVALUE(CF335))), "El valor de apoyo sostenibilidad debe ser un número válido. ", "")
)</f>
        <v/>
      </c>
      <c r="HL335" s="46">
        <f>IF($DS335,
IF( AND(CG335&lt;&gt;"", ISERR(_xlfn.NUMBERVALUE(CG335))), "El valor de teletrabajo debe ser un número válido. ", "")
)</f>
        <v/>
      </c>
      <c r="HM335" s="46">
        <f>IF($DS335,
IF( AND(CH335&lt;&gt;"", ISERR(_xlfn.NUMBERVALUE(CH335))), "El valor de bonificación de retiro debe ser un número válido. ", "")
)</f>
        <v/>
      </c>
      <c r="HN335" s="46">
        <f>IF($DS335,
IF( AND(CI335&lt;&gt;"", ISERR(_xlfn.NUMBERVALUE(CI335))), "El valor de indemnización de retiro debe ser un número válido. ", "")
)</f>
        <v/>
      </c>
      <c r="HO335" s="46">
        <f>IF($DS335,
IF( AND(CJ335&lt;&gt;"", ISERR(_xlfn.NUMBERVALUE(CJ335))), "El valor de reintegros debe ser un número válido. ", "")
)</f>
        <v/>
      </c>
      <c r="HP335" s="46">
        <f>CONCATENATE(CK335,CL335,CM335)&lt;&gt;""</f>
        <v/>
      </c>
      <c r="HQ335" s="46">
        <f>IF(AND($DS335,HP335),
IF(CK335="","Debes escribir la descripción de otro concepto no categorizado. ",""),
""
)</f>
        <v/>
      </c>
      <c r="HR335" s="46">
        <f>IF(AND($DS335,HP335),
IF(CONCATENATE(CL335,CM335)="","Debes escribir al menos un valor de concepto no categorizado (salarial o no salarial). ",
IF(ISERR(_xlfn.NUMBERVALUE(CL335)),"El valor salarial concepto no categorizado debe ser un número válido. ","")
),
""
)</f>
        <v/>
      </c>
      <c r="HS335" s="46">
        <f>IF(AND($DS335,HP335),
IF(CONCATENATE(CL335,CM335)="","Debes escribir al menos un valor de concepto no categorizado (salarial o no salarial). ",
IF(ISERR(_xlfn.NUMBERVALUE(CM335)),"El valor NO salarial concepto no categorizado debe ser un número válido. ","")
),
""
)</f>
        <v/>
      </c>
      <c r="HT335" s="46">
        <f>IF($DS335,
IF(CN335="","Debes escribir el porcentaje del aporte a salud. ",
IF( ISERR(_xlfn.NUMBERVALUE(CN335)), "El valor del porcentaje del aporte a salud debe ser un número válido. ", "")
)
)</f>
        <v/>
      </c>
      <c r="HU335" s="46">
        <f>IF($DS335,
IF(CO335="","Debes escribir el valor del aporte a salud. ",
IF( ISERR(_xlfn.NUMBERVALUE(CO335)), "El valor del aporte a salud debe ser un número válido. ", "")
)
)</f>
        <v/>
      </c>
      <c r="HV335" s="46">
        <f>IF($DS335,
IF( AND(CP335&lt;&gt;"", ISERR(_xlfn.NUMBERVALUE(CP335))), "El valor plan complementario debe ser un número válido. ", "")
)</f>
        <v/>
      </c>
      <c r="HW335" s="46">
        <f>IF($DS335,
IF(CQ335="","Debes escribir el porcentaje del aporte a pensión. ",
IF( ISERR(_xlfn.NUMBERVALUE(CQ335)), "El valor del porcentaje del aporte a pensión debe ser un número válido. ", "")
)
)</f>
        <v/>
      </c>
      <c r="HX335" s="46">
        <f>IF($DS335,
IF(CR335="","Debes escribir el valor del aporte a pensión. ",
IF( ISERR(_xlfn.NUMBERVALUE(CR335)), "El valor del aporte a salud debe ser un número válido. ", "")
)
)</f>
        <v/>
      </c>
      <c r="HY335" s="46">
        <f>IF($DS335,
IF( AND(CS335&lt;&gt;"", ISERR(_xlfn.NUMBERVALUE(CS335))), "El valor pensión voluntaria debe ser un número válido. ", "")
)</f>
        <v/>
      </c>
      <c r="HZ335" s="46">
        <f>CONCATENATE(CT335,CU335,CV335,CW335)&lt;&gt;""</f>
        <v/>
      </c>
      <c r="IA335" s="46">
        <f>IF(AND($DS335,HZ335),
IF(CT335="","Debes escribir el % del fondo de seguridad pensional. ",
IF( ISERR(_xlfn.NUMBERVALUE(CT335)), "El % del fondo de seguridad debe ser un número válido. ", "")
),
""
)</f>
        <v/>
      </c>
      <c r="IB335" s="46">
        <f>IF(AND($DS335,HZ335),
IF(CU335="","Debes escribir el valor del aporte al fondo de solidaridad pensional. ",
IF( ISERR(_xlfn.NUMBERVALUE(CU335)), "El valor del aporte al fondo de solidaridad pensional debe ser un número válido. ", "")
),
""
)</f>
        <v/>
      </c>
      <c r="IC335" s="46">
        <f>IF(AND($DS335,HZ335),
IF(CV335="","Debes escribir el % del fondo de subsistencia. ",
IF( ISERR(_xlfn.NUMBERVALUE(CV335)), "El % del fondo de subsistencia debe ser un número válido. ", "")
),
""
)</f>
        <v/>
      </c>
      <c r="ID335" s="46">
        <f>IF(AND($DS335,HZ335),
IF(CW335="","Debes escribir el valor del fondo de subsistencia. ",
IF( ISERR(_xlfn.NUMBERVALUE(CW335)), "El valor del fondo de subsistencia debe ser un número válido. ", "")
),
""
)</f>
        <v/>
      </c>
      <c r="IE335" s="46">
        <f>CONCATENATE(CX335,CY335)&lt;&gt;""</f>
        <v/>
      </c>
      <c r="IF335" s="46">
        <f>IF(AND($DS335,IE335),
IF(CX335="","Debes escribir el % de sindicato. ",
IF( ISERR(_xlfn.NUMBERVALUE(CX335)), "El % de sindicato debe ser un número válido. ", "")
),
""
)</f>
        <v/>
      </c>
      <c r="IG335" s="46">
        <f>IF(AND($DS335,IE335),
IF(CY335="","Debes escribir el valor del sindicato. ",
IF( ISERR(_xlfn.NUMBERVALUE(CY335)), "El valor del sindicato debe ser un número válido. ", "")
),
""
)</f>
        <v/>
      </c>
      <c r="IH335" s="46">
        <f>IF($DS335,
IF( AND(CZ335&lt;&gt;"", ISERR(_xlfn.NUMBERVALUE(CZ335))), "El valor de sanción pública debe ser un número válido. ", "")
)</f>
        <v/>
      </c>
      <c r="II335" s="46">
        <f>IF($DS335,
IF( AND(DA335&lt;&gt;"", ISERR(_xlfn.NUMBERVALUE(DA335))), "El valor de sanción privada debe ser un número válido. ", "")
)</f>
        <v/>
      </c>
      <c r="IJ335" s="46">
        <f>CONCATENATE(DB335,DC335)&lt;&gt;""</f>
        <v/>
      </c>
      <c r="IK335" s="46">
        <f>IF(AND($DS335,IJ335),
IF(DB335="","Debes escribir la descripción de libranza. ",""),
""
)</f>
        <v/>
      </c>
      <c r="IL335" s="46">
        <f>IF(AND($DS335,IJ335),
IF(DC335="","Debes escribir la cuota libranza. ",
IF(ISERR(_xlfn.NUMBERVALUE(DC335)),"El valor de la cuota libranza debe ser un número válido. ","")
),
""
)</f>
        <v/>
      </c>
      <c r="IM335" s="46">
        <f>IF($DS335,
IF( AND(DD335&lt;&gt;"", ISERR(_xlfn.NUMBERVALUE(DD335))), "El valor de pagos a terceros debe ser un número válido. ", "")
)</f>
        <v/>
      </c>
      <c r="IN335" s="46">
        <f>IF($DS335,
IF( AND(DE335&lt;&gt;"", ISERR(_xlfn.NUMBERVALUE(DE335))), "El valor de anticipos debe ser un número válido. ", "")
)</f>
        <v/>
      </c>
      <c r="IO335" s="46">
        <f>IF($DS335,
IF( AND(DF335&lt;&gt;"", ISERR(_xlfn.NUMBERVALUE(DF335))), "El valor de AFC debe ser un número válido. ", "")
)</f>
        <v/>
      </c>
      <c r="IP335" s="46">
        <f>IF($DS335,
IF( AND(DG335&lt;&gt;"", ISERR(_xlfn.NUMBERVALUE(DG335))), "El valor de rete-fuente debe ser un número válido. ", "")
)</f>
        <v/>
      </c>
      <c r="IQ335" s="46">
        <f>IF($DS335,
IF( AND(DH335&lt;&gt;"", ISERR(_xlfn.NUMBERVALUE(DH335))), "El valor de cooperativa de trabajo debe ser un número válido. ", "")
)</f>
        <v/>
      </c>
      <c r="IR335" s="46">
        <f>IF($DS335,
IF( AND(DI335&lt;&gt;"", ISERR(_xlfn.NUMBERVALUE(DI335))), "El valor de embargo fiscal debe ser un número válido. ", "")
)</f>
        <v/>
      </c>
      <c r="IS335" s="46">
        <f>IF($DS335,
IF( AND(DJ335&lt;&gt;"", ISERR(_xlfn.NUMBERVALUE(DJ335))), "El valor de educación debe ser un número válido. ", "")
)</f>
        <v/>
      </c>
      <c r="IT335" s="46">
        <f>IF($DS335,
IF( AND(DK335&lt;&gt;"", ISERR(_xlfn.NUMBERVALUE(DK335))), "El valor de reintegro debe ser un número válido. ", "")
)</f>
        <v/>
      </c>
      <c r="IU335" s="46">
        <f>IF($DS335,
IF( AND(DL335&lt;&gt;"", ISERR(_xlfn.NUMBERVALUE(DL335))), "El valor de deuda debe ser un número válido. ", "")
)</f>
        <v/>
      </c>
      <c r="IV335" s="46">
        <f>IF($DS335,
IF( AND(DM335&lt;&gt;"", ISERR(_xlfn.NUMBERVALUE(DM335))), "El valor de otras deducciones debe ser un número válido. ", "")
)</f>
        <v/>
      </c>
      <c r="IW335" s="46">
        <f>IF($DS335,
IF(DN335="","Debes escribir el valor de los devengos totales. ",
IF( ISERR(_xlfn.NUMBERVALUE(DN335)), "El valor de los devengos totales debe ser un número válido. ", "")
)
)</f>
        <v/>
      </c>
      <c r="IX335" s="46">
        <f>IF($DS335,
IF(DO335="","Debes escribir el valor de las deducciones totales. ",
IF( ISERR(_xlfn.NUMBERVALUE(DO335)), "El valor de las deducciones totales debe ser un número válido. ", "")
)
)</f>
        <v/>
      </c>
      <c r="IY335" s="46">
        <f>IF($DS335,
IF(DP335="","Debes escribir el valor del salario total. ",
IF( ISERR(_xlfn.NUMBERVALUE(DP335)), "El valor del salario total debe ser un número válido. ", "")
)
)</f>
        <v/>
      </c>
    </row>
    <row r="336">
      <c r="B336" s="48" t="n">
        <v>324</v>
      </c>
      <c r="C336" s="61">
        <f>IF(AND(DS336,DP336&lt;&gt;""),
IF(DQ336="","OK","Error"),
""
)</f>
        <v/>
      </c>
      <c r="D336" s="53" t="n"/>
      <c r="E336" s="52" t="n"/>
      <c r="F336" s="112" t="n"/>
      <c r="G336" s="52" t="n"/>
      <c r="H336" s="53" t="n"/>
      <c r="I336" s="52" t="n"/>
      <c r="J336" s="52" t="n"/>
      <c r="K336" s="53" t="n"/>
      <c r="L336" s="55" t="n"/>
      <c r="M336" s="108" t="n"/>
      <c r="N336" s="56" t="n"/>
      <c r="O336" s="52" t="n"/>
      <c r="P336" s="52" t="n"/>
      <c r="Q336" s="52" t="n"/>
      <c r="R336" s="52" t="n"/>
      <c r="S336" s="52" t="n"/>
      <c r="T336" s="53" t="n"/>
      <c r="U336" s="52" t="n"/>
      <c r="V336" s="52" t="n"/>
      <c r="W336" s="55" t="n"/>
      <c r="X336" s="55" t="n"/>
      <c r="Y336" s="52" t="n"/>
      <c r="Z336" s="55" t="n"/>
      <c r="AA336" s="52" t="n"/>
      <c r="AB336" s="53" t="n"/>
      <c r="AC336" s="53" t="n"/>
      <c r="AD336" s="53" t="n"/>
      <c r="AE336" s="177" t="n"/>
      <c r="AF336" s="113" t="n"/>
      <c r="AG336" s="177" t="n"/>
      <c r="AH336" s="178" t="n"/>
      <c r="AI336" s="178" t="n"/>
      <c r="AJ336" s="178" t="n"/>
      <c r="AK336" s="114" t="n"/>
      <c r="AL336" s="178" t="n"/>
      <c r="AM336" s="114" t="n"/>
      <c r="AN336" s="178" t="n"/>
      <c r="AO336" s="114" t="n"/>
      <c r="AP336" s="178" t="n"/>
      <c r="AQ336" s="114" t="n"/>
      <c r="AR336" s="178" t="n"/>
      <c r="AS336" s="114" t="n"/>
      <c r="AT336" s="178" t="n"/>
      <c r="AU336" s="114" t="n"/>
      <c r="AV336" s="178" t="n"/>
      <c r="AW336" s="114" t="n"/>
      <c r="AX336" s="178" t="n"/>
      <c r="AY336" s="114" t="n"/>
      <c r="AZ336" s="178" t="n"/>
      <c r="BA336" s="114" t="n"/>
      <c r="BB336" s="178" t="n"/>
      <c r="BC336" s="114" t="n"/>
      <c r="BD336" s="178" t="n"/>
      <c r="BE336" s="178" t="n"/>
      <c r="BF336" s="178" t="n"/>
      <c r="BG336" s="59" t="n"/>
      <c r="BH336" s="178" t="n"/>
      <c r="BI336" s="114" t="n"/>
      <c r="BJ336" s="53" t="n"/>
      <c r="BK336" s="178" t="n"/>
      <c r="BL336" s="114" t="n"/>
      <c r="BM336" s="178" t="n"/>
      <c r="BN336" s="114" t="n"/>
      <c r="BO336" s="178" t="n"/>
      <c r="BP336" s="178" t="n"/>
      <c r="BQ336" s="178" t="n"/>
      <c r="BR336" s="178" t="n"/>
      <c r="BS336" s="178" t="n"/>
      <c r="BT336" s="178" t="n"/>
      <c r="BU336" s="178" t="n"/>
      <c r="BV336" s="178" t="n"/>
      <c r="BW336" s="178" t="n"/>
      <c r="BX336" s="178" t="n"/>
      <c r="BY336" s="178" t="n"/>
      <c r="BZ336" s="178" t="n"/>
      <c r="CA336" s="178" t="n"/>
      <c r="CB336" s="178" t="n"/>
      <c r="CC336" s="178" t="n"/>
      <c r="CD336" s="178" t="n"/>
      <c r="CE336" s="178" t="n"/>
      <c r="CF336" s="178" t="n"/>
      <c r="CG336" s="178" t="n"/>
      <c r="CH336" s="178" t="n"/>
      <c r="CI336" s="178" t="n"/>
      <c r="CJ336" s="178" t="n"/>
      <c r="CK336" s="53" t="n"/>
      <c r="CL336" s="178" t="n"/>
      <c r="CM336" s="178" t="n"/>
      <c r="CN336" s="60" t="n"/>
      <c r="CO336" s="177" t="n"/>
      <c r="CP336" s="178" t="n"/>
      <c r="CQ336" s="60" t="n"/>
      <c r="CR336" s="177" t="n"/>
      <c r="CS336" s="178" t="n"/>
      <c r="CT336" s="59" t="n"/>
      <c r="CU336" s="178" t="n"/>
      <c r="CV336" s="59" t="n"/>
      <c r="CW336" s="178" t="n"/>
      <c r="CX336" s="59" t="n"/>
      <c r="CY336" s="178" t="n"/>
      <c r="CZ336" s="178" t="n"/>
      <c r="DA336" s="178" t="n"/>
      <c r="DB336" s="53" t="n"/>
      <c r="DC336" s="178" t="n"/>
      <c r="DD336" s="178" t="n"/>
      <c r="DE336" s="178" t="n"/>
      <c r="DF336" s="178" t="n"/>
      <c r="DG336" s="178" t="n"/>
      <c r="DH336" s="178" t="n"/>
      <c r="DI336" s="178" t="n"/>
      <c r="DJ336" s="178" t="n"/>
      <c r="DK336" s="178" t="n"/>
      <c r="DL336" s="178" t="n"/>
      <c r="DM336" s="178" t="n"/>
      <c r="DN336" s="177" t="n"/>
      <c r="DO336" s="177" t="n"/>
      <c r="DP336" s="177" t="n"/>
      <c r="DQ336" s="76">
        <f>IF(AND(DS336,DP336&lt;&gt;""),
CONCATENATE(DT336,DU336,DV336,DW336,DX336,DY336,DZ336,EA336,EB336,EC336,ED336,EE336,EF336,EG336,EH336,EI336,EJ336,EK336,EL336,EM336,EN336,EO336,EP336,EQ336,ES336,ET336,EU336,EV336,EW336,EX336,EY336,EZ336,FA336,FC336,FD336,FF336,FG336,FI336,FJ336,FL336,FM336,FO336,FP336,FR336,FS336,FU336,FV336,FX336,FY336,GA336,GB336,GD336,GE336,GF336,GH336,GI336,GJ336,GL336,GM336,GN336,GP336,GQ336,GS336,GT336,GU336,GV336,GW336,GX336,GY336,GZ336,HA336,HB336,HC336,HD336,HE336,HF336,HG336,HH336,HI336,HJ336,HK336,HL336,HM336,HN336,HO336,HQ336,HR336,HS336,HT336,HU336,HV336,HW336,HX336,HY336,IA336,IB336,IC336,ID336,IF336,IG336,IH336,II336,IK336,IL336,IM336,IN336,IO336,IP336,IQ336,IR336,IS336,IT336,IU336,IV336,IW336,IX336,IY336,IZ336),
""
)</f>
        <v/>
      </c>
      <c r="DR336" s="53" t="n"/>
      <c r="DS336" s="46">
        <f>CONCATENATE(D336,$E336,$F336,$G336,H336,$I336,$J336,K336,$L336,$M336,N336,$O336,$P336,$Q336,$R336,$S336,T336,$U336,$V336,$W336,$X336,$Y336,$Z336,$AA336,AB336,AC336,AD336,$AE336,$AF336,$AG336,AH336,AI336,AJ336,AK336,AL336,AM336,AN336,AO336,AP336,AQ336,AR336,AS336,AT336,AU336,AV336,AW336,AX336,AY336,AZ336,BA336,BB336,BC336,BD336,BE336,BF336,BG336,BH336,BI336,BJ336,BK336,BL336,BM336,BN336,BO336,BP336,BQ336,BR336,BS336,BT336,BU336,BV336,BW336,BX336,BY336,BZ336,CA336,CB336,CC336,CD336,CE336,CF336,CG336,CH336,CI336,CJ336,CK336,CL336,CM336,$CN336,$CO336,CP336,$CQ336,$CR336,CS336,CT336,CU336,CV336,CW336,CX336,CY336,CZ336,DA336,DB336,DC336,DD336,DE336,DF336,DG336,DH336,DI336,DJ336,DK336,DL336,DM336,$DN336,$DO336,$DP336,DR336)&lt;&gt;""</f>
        <v/>
      </c>
      <c r="DT336" s="46">
        <f>IF(AND($DS336,$E$4&lt;&gt;""),
IF(LEFT($E$4,2) = "1.",
IF(D336&lt;&gt;"","El CUNE sólo se envía en operaciones de novedad o ajuste. ",""),
IF(D336="","Debes escribir un CUNE válido para realizar operaciones de novedad o ajuste. ","")),
""
)</f>
        <v/>
      </c>
      <c r="DU336" s="46">
        <f>IF($DS336,
IF(E336="","Debes seleccionar el tipo de documento del empleado. ",
IF(_xlfn.IFNA(VLOOKUP(E336,TIPO_DE_DOCUMENTO,1,FALSE),-1)=-1,"El tipo de documento no es válido (por favor seleccionarlo de la lista). ","")
)
)</f>
        <v/>
      </c>
      <c r="DV336" s="46">
        <f>IF($DS336,
IF(F336="","Debes escribir el número de documento del empleado. ","")
)</f>
        <v/>
      </c>
      <c r="DW336" s="46">
        <f>IF($DS336,
IF(G336="","Debes escribir el primer nombre del empleado. ","")
)</f>
        <v/>
      </c>
      <c r="DY336" s="46">
        <f>IF($DS336,
IF(I336="","Debes escribir el primer apellido del empleado. ","")
)</f>
        <v/>
      </c>
      <c r="DZ336" s="46">
        <f>IF($DS336,
IF(J336="","Debes escribir el segundo apellido del empleado. ","")
)</f>
        <v/>
      </c>
      <c r="EB336" s="46">
        <f>IF($DS336,
IF(L336="","Debes escribir la fecha de ingreso del empleado. ",
IF(ISERR(DATE(YEAR(L336),MONTH(L336),DAY(L336))), "El valor ingresado en fecha de ingreso no tiene un formato válido. ","")
)
)</f>
        <v/>
      </c>
      <c r="EC336" s="46">
        <f>IF($DS336,
IF(M336="","Debes escribir el tiempo laborado. ",
IF( IFERROR(INT(M336),1.1) &lt;&gt; IFERROR(_xlfn.NUMBERVALUE(M336),1), "El valor de los días trabajados debe ser un número entero. ", "")
)
)</f>
        <v/>
      </c>
      <c r="ED336" s="46">
        <f>IF($DS336,
IF( AND(N336&lt;&gt;"", ISERR(DATE(YEAR(N336),MONTH(N336),DAY(N336))) ), "El valor ingresado en fecha de ingreso no tiene un formato válido. ",
IF( AND(N336&lt;&gt;"", $E$6&lt;&gt;"", DATE(YEAR(N336), MONTH(N336), 1) &lt;&gt; IFERROR(DATE(MID($E$6, 1, 4), MID($E$6, 6, 2),1), "1/1/1900") ), "La fecha de retiro debe estar dentro del período liquidado. ", "")
)
)</f>
        <v/>
      </c>
      <c r="EE336" s="46">
        <f>IF($DS336,
IF(O336="","Debes seleccionar el tipo de trabajador. ",
IF(_xlfn.IFNA(VLOOKUP(O336,TIPO_DE_TRABAJADOR,1,FALSE),-1)=-1,"El tipo de trabajador no es válido (por favor seleccionarlo de la lista). ","")
)
)</f>
        <v/>
      </c>
      <c r="EF336" s="46">
        <f>IF($DS336,
IF(P336="","Debes seleccionar si es un trabajador dependiente pensionado por vejez. ",
IF(_xlfn.IFNA(VLOOKUP(P336,SUBTIPO_DE_TRABAJADOR,1,FALSE),-1)=-1,"El tipo de trabajador dependiente pensionado por vejez no es válido (por favor seleccionarlo de la lista). ","")
)
)</f>
        <v/>
      </c>
      <c r="EG336" s="46">
        <f>IF($DS336,
IF(Q336="","Debes seleccionar el tipo de contrato del trabajador. ",
IF(_xlfn.IFNA(VLOOKUP(Q336,TIPO_DE_CONTRATO,1,FALSE),-1)=-1,"El tipo de contrato del trabajador no es válido (por favor seleccionarlo de la lista). ","")
)
)</f>
        <v/>
      </c>
      <c r="EH336" s="46">
        <f>IF($DS336,
IF(R336="","Debes seleccionar si es un salario integral. ",
IF(_xlfn.IFNA(VLOOKUP(R336,SI_NO,1,FALSE),-1)=-1,"Valor no válido para salario integral (por favor seleccionarlo de la lista). ","")
)
)</f>
        <v/>
      </c>
      <c r="EI336" s="46">
        <f>IF($DS336,
IF(S336="","Debes seleccionar si el trabajador realiza actividades de riesgo. ",
IF(_xlfn.IFNA(VLOOKUP(S336,SI_NO,1,FALSE),-1)=-1,"Valor no válido para actividad de alto riesgo (por favor seleccionarlo de la lista). ","")
)
)</f>
        <v/>
      </c>
      <c r="EK336" s="46">
        <f>IF($DS336,
IF(U336="","Debes escribir el código del municipio de residencia del trabajador. ",
IF(_xlfn.IFNA(VLOOKUP(U336,MUNICIPIO,1,FALSE),-1)=-1,"El municipio de residencia del trabajador es inválido (por favor seleccionarlo de la lista). ","")
)
)</f>
        <v/>
      </c>
      <c r="EL336" s="46">
        <f>IF($DS336,
IF(V336="","Debes escribir el la dirección de residendia del trabajador. ","")
)</f>
        <v/>
      </c>
      <c r="EM336" s="46">
        <f>IF($DS336,
IF(W336="","Debes escribir la fecha de inicio de la liquidación. ",
IF(ISERR(DATE(YEAR(W336),MONTH(W336),DAY(W336))),"El valor ingresado en fecha de inicio de liquidación no tiene un formato válido. ",
IF( AND($E$6&lt;&gt;"", DATE(YEAR(W336), MONTH(W336), 1) &lt;&gt; IFERROR(DATE(MID($E$6, 1, 4), MID($E$6, 6, 2),1), "1/1/1900") ), "La fecha de inicio de la liquidación debe estar dentro del período liquidado. ", "")
)
)
)</f>
        <v/>
      </c>
      <c r="EN336" s="46">
        <f>IF($DS336,
IF(X336="","Debes escribir la fecha de fin de la liquidación. ",
IF(ISERR(DATE(YEAR(X336),MONTH(X336),DAY(X336))),"El valor ingresado en fecha de fin de liquidación no tiene un formato válido. ",
IF( AND($E$6&lt;&gt;"", DATE(YEAR(X336), MONTH(X336), 1) &lt;&gt; IFERROR(DATE(MID($E$6, 1, 4), MID($E$6, 6, 2),1), "1/1/1900") ), "La fecha de fin de la liquidación debe estar dentro del período liquidado. ", "")
)
)
)</f>
        <v/>
      </c>
      <c r="EO336" s="46">
        <f>IF($DS336,
IF(Y336="","Debes escribir la frecuencia de pago del trabajador. ",
IF(_xlfn.IFNA(VLOOKUP(Y336,PERÍODO_DE_NÓMINA,1,FALSE),-1)=-1,"La frecuencia de pago es inválida (por favor seleccionarlo de la lista). ","")
)
)</f>
        <v/>
      </c>
      <c r="EP336" s="46">
        <f>IF($DS336,
IF(Z336="","Debes escribir la fecha de pago. ",
IF(ISERR(DATE(YEAR(Z336),MONTH(Z336),DAY(Z336))), "El valor ingresado en fecha de pago no tiene un formato válido. ","")
)
)</f>
        <v/>
      </c>
      <c r="EQ336" s="46">
        <f>IF($DS336,
IF(AA336="","Debes escribir el medio de pago. ",
IF(_xlfn.IFNA(VLOOKUP(AA336,MEDIOS_DE_PAGO,1,FALSE),-1)=-1,"El medio de pago es inválido (por favor seleccionarlo de la lista). ","")
)
)</f>
        <v/>
      </c>
      <c r="ER336" s="46">
        <f>OR(AA336='Tablas '!$T$4,AA336='Tablas '!$T$7,AA336='Tablas '!$T$8,AA336='Tablas '!$T$11)</f>
        <v/>
      </c>
      <c r="ES336" s="46">
        <f>IF(AND($DS336,ER336),
IF(AB336="","Debes escribir la entidad bancaria. ",""),
""
)</f>
        <v/>
      </c>
      <c r="ET336" s="46">
        <f>IF(AND($DS336,ER336),
IF(AC336="","Debes escribir el tipo de cuenta bancaria. ",
IF(_xlfn.IFNA(VLOOKUP(AC336,TIPO_DE_CUENTA,1,FALSE),-1)=-1,"El tipo de cuenta bancaria es inválida (por favor seleccionarlo de la lista). ","")
),
""
)</f>
        <v/>
      </c>
      <c r="EU336" s="46">
        <f>IF(AND($DS336,ER336),
IF(AD336="","Debes escribir el número de cuenta bancaria. ",""),
""
)</f>
        <v/>
      </c>
      <c r="EV336" s="46">
        <f>IF($DS336,
IF(AE336="","Debes escribir el valor del sueldo básico. ",
IF( ISERR(_xlfn.NUMBERVALUE(AE336)), "El valor del sueldo básico debe ser un número válido. ", "")
)
)</f>
        <v/>
      </c>
      <c r="EW336" s="46">
        <f>IF($DS336,
IF(AF336="","Debes escribir el número de días trabajados. ",
IF( IFERROR(INT(AF336),1.1) &lt;&gt; IFERROR(_xlfn.NUMBERVALUE(AF336),1), "La cantidad de días trabajados debe ser un número entero. ", "")
)
)</f>
        <v/>
      </c>
      <c r="EX336" s="46">
        <f>IF($DS336,
IF(AG336="","Debes escribir el valor del sueldo trabajado. ",
IF( ISERR(_xlfn.NUMBERVALUE(AG336)), "El valor del sueldo trabajado debe ser un número válido. ", "")
)
)</f>
        <v/>
      </c>
      <c r="EY336" s="46">
        <f>IF($DS336,
IF( AND(AH336&lt;&gt;"", ISERR(_xlfn.NUMBERVALUE(AH336))), "El valor del auxilio de transporte debe ser un número válido. ", "")
)</f>
        <v/>
      </c>
      <c r="EZ336" s="46">
        <f>IF($DS336,
IF( AND(AI336&lt;&gt;"", ISERR(_xlfn.NUMBERVALUE(AI336))), "El valor de viáticos salariales debe ser un número válido. ", "")
)</f>
        <v/>
      </c>
      <c r="FA336" s="46">
        <f>IF($DS336,
IF( AND(AJ336&lt;&gt;"", ISERR(_xlfn.NUMBERVALUE(AJ336))), "El valor de viáticos NO salariales debe ser un número válido. ", "")
)</f>
        <v/>
      </c>
      <c r="FB336" s="46">
        <f>CONCATENATE(AK336,AL336)&lt;&gt;""</f>
        <v/>
      </c>
      <c r="FC336" s="46">
        <f>IF(AND($DS336,FB336),
IF(AK336="","Debes escribir el número de horas extras diurnas. ",
IF( IFERROR(INT(AK336),1.1) &lt;&gt; IFERROR(_xlfn.NUMBERVALUE(AK336),1), "La cantidad de horas extras diurnas debe ser un número entero. ", "")
),
""
)</f>
        <v/>
      </c>
      <c r="FD336" s="46">
        <f>IF(AND($DS336,FB336),
IF(AL336="","Debes escribir el valor de las horas extras diurnas. ",
IF( ISERR(_xlfn.NUMBERVALUE(AL336)), "El valor de las horas extras duirnas debe ser un número válido. ", "")
),
""
)</f>
        <v/>
      </c>
      <c r="FE336" s="46">
        <f>CONCATENATE(AM336,AN336)&lt;&gt;""</f>
        <v/>
      </c>
      <c r="FF336" s="46">
        <f>IF(AND($DS336,FE336),
IF(AM336="","Debes escribir el número de horas extras nocturnas. ",
IF( IFERROR(INT(AM336),1.1) &lt;&gt; IFERROR(_xlfn.NUMBERVALUE(AM336),1), "La cantidad de horas extras nocturnas debe ser un número entero. ", "")
),
""
)</f>
        <v/>
      </c>
      <c r="FG336" s="46">
        <f>IF(AND($DS336,FE336),
IF(AN336="","Debes escribir el valor de las horas extras nocturnas. ",
IF( ISERR(_xlfn.NUMBERVALUE(AN336)), "El valor de las horas extras nocturnas debe ser un número válido. ", "")
),
""
)</f>
        <v/>
      </c>
      <c r="FH336" s="46">
        <f>CONCATENATE(AO336,AP336)&lt;&gt;""</f>
        <v/>
      </c>
      <c r="FI336" s="46">
        <f>IF(AND($DS336,FH336),
IF(AO336="","Debes escribir el número de horas extras diurnas dominicales y festivas. ",
IF( IFERROR(INT(AO336),1.1) &lt;&gt; IFERROR(_xlfn.NUMBERVALUE(AO336),1), "La cantidad de horas extras diurnas dominicales y festivas debe ser un número entero. ", "")
),
""
)</f>
        <v/>
      </c>
      <c r="FJ336" s="46">
        <f>IF(AND($DS336,FH336),
IF(AP336="","Debes escribir el valor de las horas extras diurnas dominicales y festivas. ",
IF( ISERR(_xlfn.NUMBERVALUE(AP336)), "El valor de las horas extras diurnas dominicales y festivas debe ser un número válido. ", "")
),
""
)</f>
        <v/>
      </c>
      <c r="FK336" s="46">
        <f>CONCATENATE(AQ336,AR336)&lt;&gt;""</f>
        <v/>
      </c>
      <c r="FL336" s="46">
        <f>IF(AND($DS336,FK336),
IF(AQ336="","Debes escribir el número de horas extras nocturnas dominicales y festivas. ",
IF( IFERROR(INT(AQ336),1.1) &lt;&gt; IFERROR(_xlfn.NUMBERVALUE(AQ336),1), "La cantidad de horas extras nocturnas dominicales y festivas debe ser un número entero. ", "")
),
""
)</f>
        <v/>
      </c>
      <c r="FM336" s="46">
        <f>IF(AND($DS336,FK336),
IF(AR336="","Debes escribir el valor de las horas extras nocturnas dominicales y festivas. ",
IF( ISERR(_xlfn.NUMBERVALUE(AR336)), "El valor de las horas extras nocturnas dominicales y festivas debe ser un número válido. ", "")
),
""
)</f>
        <v/>
      </c>
      <c r="FN336" s="46">
        <f>CONCATENATE(AS336,AT336)&lt;&gt;""</f>
        <v/>
      </c>
      <c r="FO336" s="46">
        <f>IF(AND($DS336,FN336),
IF(AS336="","Debes escribir el número de horas recargo nocturno. ",
IF( IFERROR(INT(AS336),1.1) &lt;&gt; IFERROR(_xlfn.NUMBERVALUE(AS336),1), "La cantidad de horas recargo nocturno debe ser un número entero. ", "")
),
""
)</f>
        <v/>
      </c>
      <c r="FP336" s="46">
        <f>IF(AND($DS336,FN336),
IF(AT336="","Debes escribir el valor de las horas recargo nocturno. ",
IF( ISERR(_xlfn.NUMBERVALUE(AT336)), "El valor de las horas recargo nocturno debe ser un número válido. ", "")
),
""
)</f>
        <v/>
      </c>
      <c r="FQ336" s="46">
        <f>CONCATENATE(AU336,AV336)&lt;&gt;""</f>
        <v/>
      </c>
      <c r="FR336" s="46">
        <f>IF(AND($DS336,FQ336),
IF(AU336="","Debes escribir el número de horas recargo diurno dominical y festivo. ",
IF( IFERROR(INT(AU336),1.1) &lt;&gt; IFERROR(_xlfn.NUMBERVALUE(AU336),1), "La cantidad de horas recargo diurno dominical y festivo debe ser un número entero. ", "")
),
""
)</f>
        <v/>
      </c>
      <c r="FS336" s="46">
        <f>IF(AND($DS336,FQ336),
IF(AV336="","Debes escribir el valor de las horas recargo diurno dominical y festivo. ",
IF( ISERR(_xlfn.NUMBERVALUE(AV336)), "El valor de las horas recargo diurno dominical y festivo debe ser un número válido. ", "")
),
""
)</f>
        <v/>
      </c>
      <c r="FT336" s="46">
        <f>CONCATENATE(AW336,AX336)&lt;&gt;""</f>
        <v/>
      </c>
      <c r="FU336" s="46">
        <f>IF(AND($DS336,FT336),
IF(AW336="","Debes escribir el número de horas recargo nocturno dominical y festivo. ",
IF( IFERROR(INT(AW336),1.1) &lt;&gt; IFERROR(_xlfn.NUMBERVALUE(AW336),1), "La cantidad de horas recargo nocturno dominical y festivo debe ser un número entero. ", "")
),
""
)</f>
        <v/>
      </c>
      <c r="FV336" s="46">
        <f>IF(AND($DS336,FT336),
IF(AX336="","Debes escribir el valor de las horas recargo nocturno dominical y festivo. ",
IF( ISERR(_xlfn.NUMBERVALUE(AX336)), "El valor de las horas recargo nocturno dominical y festivo debe ser un número válido. ", "")
),
""
)</f>
        <v/>
      </c>
      <c r="FW336" s="46">
        <f>CONCATENATE(AY336,AZ336)&lt;&gt;""</f>
        <v/>
      </c>
      <c r="FX336" s="46">
        <f>IF(AND($DS336,FW336),
IF(AY336="","Debes escribir el número de días de vacaciones comunes. ",
IF( IFERROR(INT(AY336),1.1) &lt;&gt; IFERROR(_xlfn.NUMBERVALUE(AY336),1), "La cantidad de días de vacaciones comunes debe ser un número entero. ", "")
),
""
)</f>
        <v/>
      </c>
      <c r="FY336" s="46">
        <f>IF(AND($DS336,FW336),
IF(AZ336="","Debes escribir el valor de las vacaciones comunes. ",
IF( ISERR(_xlfn.NUMBERVALUE(AZ336)), "El valor de las vacaciones comunes debe ser un número válido. ", "")
),
""
)</f>
        <v/>
      </c>
      <c r="FZ336" s="46">
        <f>CONCATENATE(BA336,BB336)&lt;&gt;""</f>
        <v/>
      </c>
      <c r="GA336" s="46">
        <f>IF(AND($DS336,FZ336),
IF(BA336="","Debes escribir el número de días de vacaciones compensadas. ",
IF( IFERROR(INT(BA336),1.1) &lt;&gt; IFERROR(_xlfn.NUMBERVALUE(BA336),1), "La cantidad de días de vacaciones compensadas debe ser un número entero. ", "")
),
""
)</f>
        <v/>
      </c>
      <c r="GB336" s="46">
        <f>IF(AND($DS336,FZ336),
IF(BB336="","Debes escribir el valor de las vacaciones compensadas. ",
IF( ISERR(_xlfn.NUMBERVALUE(BB336)), "El valor de las vacaciones compensadas debe ser un número válido. ", "")
),
""
)</f>
        <v/>
      </c>
      <c r="GC336" s="46">
        <f>CONCATENATE(BC336,BD336)&lt;&gt;""</f>
        <v/>
      </c>
      <c r="GD336" s="46">
        <f>IF(AND($DS336,GC336),
IF(BC336="","Debes escribir el número de días de prima salarial. ",
IF( IFERROR(INT(BC336),1.1) &lt;&gt; IFERROR(_xlfn.NUMBERVALUE(BC336),1), "La cantidad de días de prima salarial debe ser un número entero. ", "")
),
""
)</f>
        <v/>
      </c>
      <c r="GE336" s="46">
        <f>IF(AND($DS336,GC336),
IF(BD336="","Debes escribir el valor de los días de prima salarial. ",
IF( ISERR(_xlfn.NUMBERVALUE(BD336)), "El valor de los días de prima salarial debe ser un número válido. ", "")
),
""
)</f>
        <v/>
      </c>
      <c r="GF336" s="46">
        <f>IF($DS336,
IF( AND(BE336&lt;&gt;"", ISERR(_xlfn.NUMBERVALUE(BE336))), "El valor de la prima NO saliarial debe ser un número válido. ", "")
)</f>
        <v/>
      </c>
      <c r="GG336" s="46">
        <f>CONCATENATE(BF336,BG336,BH336)&lt;&gt;""</f>
        <v/>
      </c>
      <c r="GH336" s="46">
        <f>IF(AND($DS336,GG336),
IF(BF336="","Debes escribir el valor de las cesantías. ",
IF( ISERR(_xlfn.NUMBERVALUE(BF336)), "El valor de las cesantías debe ser un número válido. ", "")
),
""
)</f>
        <v/>
      </c>
      <c r="GI336" s="46">
        <f>IF(AND($DS336,GG336),
IF(BG336="","Debes escribir el % de cesantías. ",
IF( ISERR(_xlfn.NUMBERVALUE(BG336)), "El % de cesantías debe ser un número válido. ", "")
),
""
)</f>
        <v/>
      </c>
      <c r="GJ336" s="46">
        <f>IF(AND($DS336,GG336),
IF(BH336="","Debes escribir el valor de intereses de cesantías. ",
IF( ISERR(_xlfn.NUMBERVALUE(BH336)), "El valor de intereses de cesantías debe ser un número válido. ", "")
),
""
)</f>
        <v/>
      </c>
      <c r="GK336" s="46">
        <f>CONCATENATE(BI336,BJ336,BK336)&lt;&gt;""</f>
        <v/>
      </c>
      <c r="GL336" s="46">
        <f>IF(AND($DS336,GK336),
IF(BI336="","Debes escribir el número de días de incapacidad. ",
IF( IFERROR(INT(BI336),1.1) &lt;&gt; IFERROR(_xlfn.NUMBERVALUE(BI336),1), "La cantidad de días de incapacidad debe ser un número entero. ", "")
),
""
)</f>
        <v/>
      </c>
      <c r="GM336" s="46">
        <f>IF(AND($DS336,GK336),
IF(BJ336="","Debes escribir el tipo de incapacidad. ",
IF(_xlfn.IFNA(VLOOKUP(BJ336,TIPO_DE_INCAPACIDAD,1,FALSE),-1)=-1,"El tipo de incapacidad es inválida (por favor seleccionarlo de la lista). ","")
),
""
)</f>
        <v/>
      </c>
      <c r="GN336" s="46">
        <f>IF(AND($DS336,GK336),
IF(BK336="","Debes escribir el valor de la incapacidad. ",
IF( ISERR(_xlfn.NUMBERVALUE(BK336)), "El valor de la incapacidad debe ser un número válido. ", "")
),
""
)</f>
        <v/>
      </c>
      <c r="GO336" s="46">
        <f>CONCATENATE(BL336,BM336)&lt;&gt;""</f>
        <v/>
      </c>
      <c r="GP336" s="46">
        <f>IF(AND($DS336,GO336),
IF(BL336="","Debes escribir el número de días de licencia de maternidad o paternidad. ",
IF( IFERROR(INT(BL336),1.1) &lt;&gt; IFERROR(_xlfn.NUMBERVALUE(BL336),1), "La cantidad de días de licencia de maternidad o paternidad debe ser un número entero. ", "")
),
""
)</f>
        <v/>
      </c>
      <c r="GQ336" s="46">
        <f>IF(AND($DS336,GO336),
IF(BM336="","Debes escribir el valor de la licencia de maternidad o paternidad. ",
IF( ISERR(_xlfn.NUMBERVALUE(BM336)), "El valor de la licencia de maternidad o paternidad debe ser un número válido. ", "")
),
""
)</f>
        <v/>
      </c>
      <c r="GR336" s="46">
        <f>CONCATENATE(BN336,BO336)&lt;&gt;""</f>
        <v/>
      </c>
      <c r="GS336" s="46">
        <f>IF(AND($DS336,GR336),
IF(BN336="","Debes escribir el número de días de licencia remunerada. ",
IF( IFERROR(INT(BN336),1.1) &lt;&gt; IFERROR(_xlfn.NUMBERVALUE(BN336),1), "La cantidad de días de licencia remunerada debe ser un número entero. ", "")
),
""
)</f>
        <v/>
      </c>
      <c r="GT336" s="46">
        <f>IF(AND($DS336,GR336),
IF(BO336="","Debes escribir el valor de la licencia remunerada. ",
IF( ISERR(_xlfn.NUMBERVALUE(BO336)), "El valor de la licencia remunerada debe ser un número válido. ", "")
),
""
)</f>
        <v/>
      </c>
      <c r="GU336" s="46">
        <f>IF($DS336,
IF( AND(BP336&lt;&gt;"", ISERR(_xlfn.NUMBERVALUE(BP336))), "El valor de la licencia NO remunerada debe ser un número válido. ", "")
)</f>
        <v/>
      </c>
      <c r="GV336" s="46">
        <f>IF($DS336,
IF( AND(BQ336&lt;&gt;"", ISERR(_xlfn.NUMBERVALUE(BQ336))), "El valor de auxilios salariales debe ser un número válido. ", "")
)</f>
        <v/>
      </c>
      <c r="GW336" s="46">
        <f>IF($DS336,
IF( AND(BR336&lt;&gt;"", ISERR(_xlfn.NUMBERVALUE(BR336))), "El valor de auxilios NO salariales debe ser un número válido. ", "")
)</f>
        <v/>
      </c>
      <c r="GX336" s="46">
        <f>IF($DS336,
IF( AND(BS336&lt;&gt;"", ISERR(_xlfn.NUMBERVALUE(BS336))), "El valor de bonos salariales debe ser un número válido. ", "")
)</f>
        <v/>
      </c>
      <c r="GY336" s="46">
        <f>IF($DS336,
IF( AND(BT336&lt;&gt;"", ISERR(_xlfn.NUMBERVALUE(BT336))), "El valor de bonos NO salariales debe ser un número válido. ", "")
)</f>
        <v/>
      </c>
      <c r="GZ336" s="46">
        <f>IF($DS336,
IF( AND(BU336&lt;&gt;"", ISERR(_xlfn.NUMBERVALUE(BU336))), "El valor de bonos salariales de alimentación debe ser un número válido. ", "")
)</f>
        <v/>
      </c>
      <c r="HA336" s="46">
        <f>IF($DS336,
IF( AND(BV336&lt;&gt;"", ISERR(_xlfn.NUMBERVALUE(BV336))), "El valor de bonos NO salariales de alimentación debe ser un número válido. ", "")
)</f>
        <v/>
      </c>
      <c r="HB336" s="46">
        <f>IF($DS336,
IF( AND(BW336&lt;&gt;"", ISERR(_xlfn.NUMBERVALUE(BW336))), "El valor de bonificaciones salariales debe ser un número válido. ", "")
)</f>
        <v/>
      </c>
      <c r="HC336" s="46">
        <f>IF($DS336,
IF( AND(BX336&lt;&gt;"", ISERR(_xlfn.NUMBERVALUE(BX336))), "El valor de bonificaciones NO salariales debe ser un número válido. ", "")
)</f>
        <v/>
      </c>
      <c r="HD336" s="46">
        <f>IF($DS336,
IF( AND(BY336&lt;&gt;"", ISERR(_xlfn.NUMBERVALUE(BY336))), "El valor de compensaciones ordinarias debe ser un número válido. ", "")
)</f>
        <v/>
      </c>
      <c r="HE336" s="46">
        <f>IF($DS336,
IF( AND(BZ336&lt;&gt;"", ISERR(_xlfn.NUMBERVALUE(BZ336))), "El valor de compensaciones extraordinarias debe ser un número válido. ", "")
)</f>
        <v/>
      </c>
      <c r="HF336" s="46">
        <f>IF($DS336,
IF( AND(CA336&lt;&gt;"", ISERR(_xlfn.NUMBERVALUE(CA336))), "El valor de comisiones debe ser un número válido. ", "")
)</f>
        <v/>
      </c>
      <c r="HG336" s="46">
        <f>IF($DS336,
IF( AND(CB336&lt;&gt;"", ISERR(_xlfn.NUMBERVALUE(CB336))), "El valor de ausencia por huega debe ser un número válido. ", "")
)</f>
        <v/>
      </c>
      <c r="HH336" s="46">
        <f>IF($DS336,
IF( AND(CC336&lt;&gt;"", ISERR(_xlfn.NUMBERVALUE(CC336))), "El valor de anticipos debe ser un número válido. ", "")
)</f>
        <v/>
      </c>
      <c r="HI336" s="46">
        <f>IF($DS336,
IF( AND(CD336&lt;&gt;"", ISERR(_xlfn.NUMBERVALUE(CD336))), "El valor de pagos a terceros debe ser un número válido. ", "")
)</f>
        <v/>
      </c>
      <c r="HJ336" s="46">
        <f>IF($DS336,
IF( AND(CE336&lt;&gt;"", ISERR(_xlfn.NUMBERVALUE(CE336))), "El valor de dotación debe ser un número válido. ", "")
)</f>
        <v/>
      </c>
      <c r="HK336" s="46">
        <f>IF($DS336,
IF( AND(CF336&lt;&gt;"", ISERR(_xlfn.NUMBERVALUE(CF336))), "El valor de apoyo sostenibilidad debe ser un número válido. ", "")
)</f>
        <v/>
      </c>
      <c r="HL336" s="46">
        <f>IF($DS336,
IF( AND(CG336&lt;&gt;"", ISERR(_xlfn.NUMBERVALUE(CG336))), "El valor de teletrabajo debe ser un número válido. ", "")
)</f>
        <v/>
      </c>
      <c r="HM336" s="46">
        <f>IF($DS336,
IF( AND(CH336&lt;&gt;"", ISERR(_xlfn.NUMBERVALUE(CH336))), "El valor de bonificación de retiro debe ser un número válido. ", "")
)</f>
        <v/>
      </c>
      <c r="HN336" s="46">
        <f>IF($DS336,
IF( AND(CI336&lt;&gt;"", ISERR(_xlfn.NUMBERVALUE(CI336))), "El valor de indemnización de retiro debe ser un número válido. ", "")
)</f>
        <v/>
      </c>
      <c r="HO336" s="46">
        <f>IF($DS336,
IF( AND(CJ336&lt;&gt;"", ISERR(_xlfn.NUMBERVALUE(CJ336))), "El valor de reintegros debe ser un número válido. ", "")
)</f>
        <v/>
      </c>
      <c r="HP336" s="46">
        <f>CONCATENATE(CK336,CL336,CM336)&lt;&gt;""</f>
        <v/>
      </c>
      <c r="HQ336" s="46">
        <f>IF(AND($DS336,HP336),
IF(CK336="","Debes escribir la descripción de otro concepto no categorizado. ",""),
""
)</f>
        <v/>
      </c>
      <c r="HR336" s="46">
        <f>IF(AND($DS336,HP336),
IF(CONCATENATE(CL336,CM336)="","Debes escribir al menos un valor de concepto no categorizado (salarial o no salarial). ",
IF(ISERR(_xlfn.NUMBERVALUE(CL336)),"El valor salarial concepto no categorizado debe ser un número válido. ","")
),
""
)</f>
        <v/>
      </c>
      <c r="HS336" s="46">
        <f>IF(AND($DS336,HP336),
IF(CONCATENATE(CL336,CM336)="","Debes escribir al menos un valor de concepto no categorizado (salarial o no salarial). ",
IF(ISERR(_xlfn.NUMBERVALUE(CM336)),"El valor NO salarial concepto no categorizado debe ser un número válido. ","")
),
""
)</f>
        <v/>
      </c>
      <c r="HT336" s="46">
        <f>IF($DS336,
IF(CN336="","Debes escribir el porcentaje del aporte a salud. ",
IF( ISERR(_xlfn.NUMBERVALUE(CN336)), "El valor del porcentaje del aporte a salud debe ser un número válido. ", "")
)
)</f>
        <v/>
      </c>
      <c r="HU336" s="46">
        <f>IF($DS336,
IF(CO336="","Debes escribir el valor del aporte a salud. ",
IF( ISERR(_xlfn.NUMBERVALUE(CO336)), "El valor del aporte a salud debe ser un número válido. ", "")
)
)</f>
        <v/>
      </c>
      <c r="HV336" s="46">
        <f>IF($DS336,
IF( AND(CP336&lt;&gt;"", ISERR(_xlfn.NUMBERVALUE(CP336))), "El valor plan complementario debe ser un número válido. ", "")
)</f>
        <v/>
      </c>
      <c r="HW336" s="46">
        <f>IF($DS336,
IF(CQ336="","Debes escribir el porcentaje del aporte a pensión. ",
IF( ISERR(_xlfn.NUMBERVALUE(CQ336)), "El valor del porcentaje del aporte a pensión debe ser un número válido. ", "")
)
)</f>
        <v/>
      </c>
      <c r="HX336" s="46">
        <f>IF($DS336,
IF(CR336="","Debes escribir el valor del aporte a pensión. ",
IF( ISERR(_xlfn.NUMBERVALUE(CR336)), "El valor del aporte a salud debe ser un número válido. ", "")
)
)</f>
        <v/>
      </c>
      <c r="HY336" s="46">
        <f>IF($DS336,
IF( AND(CS336&lt;&gt;"", ISERR(_xlfn.NUMBERVALUE(CS336))), "El valor pensión voluntaria debe ser un número válido. ", "")
)</f>
        <v/>
      </c>
      <c r="HZ336" s="46">
        <f>CONCATENATE(CT336,CU336,CV336,CW336)&lt;&gt;""</f>
        <v/>
      </c>
      <c r="IA336" s="46">
        <f>IF(AND($DS336,HZ336),
IF(CT336="","Debes escribir el % del fondo de seguridad pensional. ",
IF( ISERR(_xlfn.NUMBERVALUE(CT336)), "El % del fondo de seguridad debe ser un número válido. ", "")
),
""
)</f>
        <v/>
      </c>
      <c r="IB336" s="46">
        <f>IF(AND($DS336,HZ336),
IF(CU336="","Debes escribir el valor del aporte al fondo de solidaridad pensional. ",
IF( ISERR(_xlfn.NUMBERVALUE(CU336)), "El valor del aporte al fondo de solidaridad pensional debe ser un número válido. ", "")
),
""
)</f>
        <v/>
      </c>
      <c r="IC336" s="46">
        <f>IF(AND($DS336,HZ336),
IF(CV336="","Debes escribir el % del fondo de subsistencia. ",
IF( ISERR(_xlfn.NUMBERVALUE(CV336)), "El % del fondo de subsistencia debe ser un número válido. ", "")
),
""
)</f>
        <v/>
      </c>
      <c r="ID336" s="46">
        <f>IF(AND($DS336,HZ336),
IF(CW336="","Debes escribir el valor del fondo de subsistencia. ",
IF( ISERR(_xlfn.NUMBERVALUE(CW336)), "El valor del fondo de subsistencia debe ser un número válido. ", "")
),
""
)</f>
        <v/>
      </c>
      <c r="IE336" s="46">
        <f>CONCATENATE(CX336,CY336)&lt;&gt;""</f>
        <v/>
      </c>
      <c r="IF336" s="46">
        <f>IF(AND($DS336,IE336),
IF(CX336="","Debes escribir el % de sindicato. ",
IF( ISERR(_xlfn.NUMBERVALUE(CX336)), "El % de sindicato debe ser un número válido. ", "")
),
""
)</f>
        <v/>
      </c>
      <c r="IG336" s="46">
        <f>IF(AND($DS336,IE336),
IF(CY336="","Debes escribir el valor del sindicato. ",
IF( ISERR(_xlfn.NUMBERVALUE(CY336)), "El valor del sindicato debe ser un número válido. ", "")
),
""
)</f>
        <v/>
      </c>
      <c r="IH336" s="46">
        <f>IF($DS336,
IF( AND(CZ336&lt;&gt;"", ISERR(_xlfn.NUMBERVALUE(CZ336))), "El valor de sanción pública debe ser un número válido. ", "")
)</f>
        <v/>
      </c>
      <c r="II336" s="46">
        <f>IF($DS336,
IF( AND(DA336&lt;&gt;"", ISERR(_xlfn.NUMBERVALUE(DA336))), "El valor de sanción privada debe ser un número válido. ", "")
)</f>
        <v/>
      </c>
      <c r="IJ336" s="46">
        <f>CONCATENATE(DB336,DC336)&lt;&gt;""</f>
        <v/>
      </c>
      <c r="IK336" s="46">
        <f>IF(AND($DS336,IJ336),
IF(DB336="","Debes escribir la descripción de libranza. ",""),
""
)</f>
        <v/>
      </c>
      <c r="IL336" s="46">
        <f>IF(AND($DS336,IJ336),
IF(DC336="","Debes escribir la cuota libranza. ",
IF(ISERR(_xlfn.NUMBERVALUE(DC336)),"El valor de la cuota libranza debe ser un número válido. ","")
),
""
)</f>
        <v/>
      </c>
      <c r="IM336" s="46">
        <f>IF($DS336,
IF( AND(DD336&lt;&gt;"", ISERR(_xlfn.NUMBERVALUE(DD336))), "El valor de pagos a terceros debe ser un número válido. ", "")
)</f>
        <v/>
      </c>
      <c r="IN336" s="46">
        <f>IF($DS336,
IF( AND(DE336&lt;&gt;"", ISERR(_xlfn.NUMBERVALUE(DE336))), "El valor de anticipos debe ser un número válido. ", "")
)</f>
        <v/>
      </c>
      <c r="IO336" s="46">
        <f>IF($DS336,
IF( AND(DF336&lt;&gt;"", ISERR(_xlfn.NUMBERVALUE(DF336))), "El valor de AFC debe ser un número válido. ", "")
)</f>
        <v/>
      </c>
      <c r="IP336" s="46">
        <f>IF($DS336,
IF( AND(DG336&lt;&gt;"", ISERR(_xlfn.NUMBERVALUE(DG336))), "El valor de rete-fuente debe ser un número válido. ", "")
)</f>
        <v/>
      </c>
      <c r="IQ336" s="46">
        <f>IF($DS336,
IF( AND(DH336&lt;&gt;"", ISERR(_xlfn.NUMBERVALUE(DH336))), "El valor de cooperativa de trabajo debe ser un número válido. ", "")
)</f>
        <v/>
      </c>
      <c r="IR336" s="46">
        <f>IF($DS336,
IF( AND(DI336&lt;&gt;"", ISERR(_xlfn.NUMBERVALUE(DI336))), "El valor de embargo fiscal debe ser un número válido. ", "")
)</f>
        <v/>
      </c>
      <c r="IS336" s="46">
        <f>IF($DS336,
IF( AND(DJ336&lt;&gt;"", ISERR(_xlfn.NUMBERVALUE(DJ336))), "El valor de educación debe ser un número válido. ", "")
)</f>
        <v/>
      </c>
      <c r="IT336" s="46">
        <f>IF($DS336,
IF( AND(DK336&lt;&gt;"", ISERR(_xlfn.NUMBERVALUE(DK336))), "El valor de reintegro debe ser un número válido. ", "")
)</f>
        <v/>
      </c>
      <c r="IU336" s="46">
        <f>IF($DS336,
IF( AND(DL336&lt;&gt;"", ISERR(_xlfn.NUMBERVALUE(DL336))), "El valor de deuda debe ser un número válido. ", "")
)</f>
        <v/>
      </c>
      <c r="IV336" s="46">
        <f>IF($DS336,
IF( AND(DM336&lt;&gt;"", ISERR(_xlfn.NUMBERVALUE(DM336))), "El valor de otras deducciones debe ser un número válido. ", "")
)</f>
        <v/>
      </c>
      <c r="IW336" s="46">
        <f>IF($DS336,
IF(DN336="","Debes escribir el valor de los devengos totales. ",
IF( ISERR(_xlfn.NUMBERVALUE(DN336)), "El valor de los devengos totales debe ser un número válido. ", "")
)
)</f>
        <v/>
      </c>
      <c r="IX336" s="46">
        <f>IF($DS336,
IF(DO336="","Debes escribir el valor de las deducciones totales. ",
IF( ISERR(_xlfn.NUMBERVALUE(DO336)), "El valor de las deducciones totales debe ser un número válido. ", "")
)
)</f>
        <v/>
      </c>
      <c r="IY336" s="46">
        <f>IF($DS336,
IF(DP336="","Debes escribir el valor del salario total. ",
IF( ISERR(_xlfn.NUMBERVALUE(DP336)), "El valor del salario total debe ser un número válido. ", "")
)
)</f>
        <v/>
      </c>
    </row>
    <row r="337">
      <c r="B337" s="48" t="n">
        <v>325</v>
      </c>
      <c r="C337" s="61">
        <f>IF(AND(DS337,DP337&lt;&gt;""),
IF(DQ337="","OK","Error"),
""
)</f>
        <v/>
      </c>
      <c r="D337" s="53" t="n"/>
      <c r="E337" s="52" t="n"/>
      <c r="F337" s="112" t="n"/>
      <c r="G337" s="52" t="n"/>
      <c r="H337" s="53" t="n"/>
      <c r="I337" s="52" t="n"/>
      <c r="J337" s="52" t="n"/>
      <c r="K337" s="53" t="n"/>
      <c r="L337" s="55" t="n"/>
      <c r="M337" s="108" t="n"/>
      <c r="N337" s="56" t="n"/>
      <c r="O337" s="52" t="n"/>
      <c r="P337" s="52" t="n"/>
      <c r="Q337" s="52" t="n"/>
      <c r="R337" s="52" t="n"/>
      <c r="S337" s="52" t="n"/>
      <c r="T337" s="53" t="n"/>
      <c r="U337" s="52" t="n"/>
      <c r="V337" s="52" t="n"/>
      <c r="W337" s="55" t="n"/>
      <c r="X337" s="55" t="n"/>
      <c r="Y337" s="52" t="n"/>
      <c r="Z337" s="55" t="n"/>
      <c r="AA337" s="52" t="n"/>
      <c r="AB337" s="53" t="n"/>
      <c r="AC337" s="53" t="n"/>
      <c r="AD337" s="53" t="n"/>
      <c r="AE337" s="177" t="n"/>
      <c r="AF337" s="113" t="n"/>
      <c r="AG337" s="177" t="n"/>
      <c r="AH337" s="178" t="n"/>
      <c r="AI337" s="178" t="n"/>
      <c r="AJ337" s="178" t="n"/>
      <c r="AK337" s="114" t="n"/>
      <c r="AL337" s="178" t="n"/>
      <c r="AM337" s="114" t="n"/>
      <c r="AN337" s="178" t="n"/>
      <c r="AO337" s="114" t="n"/>
      <c r="AP337" s="178" t="n"/>
      <c r="AQ337" s="114" t="n"/>
      <c r="AR337" s="178" t="n"/>
      <c r="AS337" s="114" t="n"/>
      <c r="AT337" s="178" t="n"/>
      <c r="AU337" s="114" t="n"/>
      <c r="AV337" s="178" t="n"/>
      <c r="AW337" s="114" t="n"/>
      <c r="AX337" s="178" t="n"/>
      <c r="AY337" s="114" t="n"/>
      <c r="AZ337" s="178" t="n"/>
      <c r="BA337" s="114" t="n"/>
      <c r="BB337" s="178" t="n"/>
      <c r="BC337" s="114" t="n"/>
      <c r="BD337" s="178" t="n"/>
      <c r="BE337" s="178" t="n"/>
      <c r="BF337" s="178" t="n"/>
      <c r="BG337" s="59" t="n"/>
      <c r="BH337" s="178" t="n"/>
      <c r="BI337" s="114" t="n"/>
      <c r="BJ337" s="53" t="n"/>
      <c r="BK337" s="178" t="n"/>
      <c r="BL337" s="114" t="n"/>
      <c r="BM337" s="178" t="n"/>
      <c r="BN337" s="114" t="n"/>
      <c r="BO337" s="178" t="n"/>
      <c r="BP337" s="178" t="n"/>
      <c r="BQ337" s="178" t="n"/>
      <c r="BR337" s="178" t="n"/>
      <c r="BS337" s="178" t="n"/>
      <c r="BT337" s="178" t="n"/>
      <c r="BU337" s="178" t="n"/>
      <c r="BV337" s="178" t="n"/>
      <c r="BW337" s="178" t="n"/>
      <c r="BX337" s="178" t="n"/>
      <c r="BY337" s="178" t="n"/>
      <c r="BZ337" s="178" t="n"/>
      <c r="CA337" s="178" t="n"/>
      <c r="CB337" s="178" t="n"/>
      <c r="CC337" s="178" t="n"/>
      <c r="CD337" s="178" t="n"/>
      <c r="CE337" s="178" t="n"/>
      <c r="CF337" s="178" t="n"/>
      <c r="CG337" s="178" t="n"/>
      <c r="CH337" s="178" t="n"/>
      <c r="CI337" s="178" t="n"/>
      <c r="CJ337" s="178" t="n"/>
      <c r="CK337" s="53" t="n"/>
      <c r="CL337" s="178" t="n"/>
      <c r="CM337" s="178" t="n"/>
      <c r="CN337" s="60" t="n"/>
      <c r="CO337" s="177" t="n"/>
      <c r="CP337" s="178" t="n"/>
      <c r="CQ337" s="60" t="n"/>
      <c r="CR337" s="177" t="n"/>
      <c r="CS337" s="178" t="n"/>
      <c r="CT337" s="59" t="n"/>
      <c r="CU337" s="178" t="n"/>
      <c r="CV337" s="59" t="n"/>
      <c r="CW337" s="178" t="n"/>
      <c r="CX337" s="59" t="n"/>
      <c r="CY337" s="178" t="n"/>
      <c r="CZ337" s="178" t="n"/>
      <c r="DA337" s="178" t="n"/>
      <c r="DB337" s="53" t="n"/>
      <c r="DC337" s="178" t="n"/>
      <c r="DD337" s="178" t="n"/>
      <c r="DE337" s="178" t="n"/>
      <c r="DF337" s="178" t="n"/>
      <c r="DG337" s="178" t="n"/>
      <c r="DH337" s="178" t="n"/>
      <c r="DI337" s="178" t="n"/>
      <c r="DJ337" s="178" t="n"/>
      <c r="DK337" s="178" t="n"/>
      <c r="DL337" s="178" t="n"/>
      <c r="DM337" s="178" t="n"/>
      <c r="DN337" s="177" t="n"/>
      <c r="DO337" s="177" t="n"/>
      <c r="DP337" s="177" t="n"/>
      <c r="DQ337" s="76">
        <f>IF(AND(DS337,DP337&lt;&gt;""),
CONCATENATE(DT337,DU337,DV337,DW337,DX337,DY337,DZ337,EA337,EB337,EC337,ED337,EE337,EF337,EG337,EH337,EI337,EJ337,EK337,EL337,EM337,EN337,EO337,EP337,EQ337,ES337,ET337,EU337,EV337,EW337,EX337,EY337,EZ337,FA337,FC337,FD337,FF337,FG337,FI337,FJ337,FL337,FM337,FO337,FP337,FR337,FS337,FU337,FV337,FX337,FY337,GA337,GB337,GD337,GE337,GF337,GH337,GI337,GJ337,GL337,GM337,GN337,GP337,GQ337,GS337,GT337,GU337,GV337,GW337,GX337,GY337,GZ337,HA337,HB337,HC337,HD337,HE337,HF337,HG337,HH337,HI337,HJ337,HK337,HL337,HM337,HN337,HO337,HQ337,HR337,HS337,HT337,HU337,HV337,HW337,HX337,HY337,IA337,IB337,IC337,ID337,IF337,IG337,IH337,II337,IK337,IL337,IM337,IN337,IO337,IP337,IQ337,IR337,IS337,IT337,IU337,IV337,IW337,IX337,IY337,IZ337),
""
)</f>
        <v/>
      </c>
      <c r="DR337" s="53" t="n"/>
      <c r="DS337" s="46">
        <f>CONCATENATE(D337,$E337,$F337,$G337,H337,$I337,$J337,K337,$L337,$M337,N337,$O337,$P337,$Q337,$R337,$S337,T337,$U337,$V337,$W337,$X337,$Y337,$Z337,$AA337,AB337,AC337,AD337,$AE337,$AF337,$AG337,AH337,AI337,AJ337,AK337,AL337,AM337,AN337,AO337,AP337,AQ337,AR337,AS337,AT337,AU337,AV337,AW337,AX337,AY337,AZ337,BA337,BB337,BC337,BD337,BE337,BF337,BG337,BH337,BI337,BJ337,BK337,BL337,BM337,BN337,BO337,BP337,BQ337,BR337,BS337,BT337,BU337,BV337,BW337,BX337,BY337,BZ337,CA337,CB337,CC337,CD337,CE337,CF337,CG337,CH337,CI337,CJ337,CK337,CL337,CM337,$CN337,$CO337,CP337,$CQ337,$CR337,CS337,CT337,CU337,CV337,CW337,CX337,CY337,CZ337,DA337,DB337,DC337,DD337,DE337,DF337,DG337,DH337,DI337,DJ337,DK337,DL337,DM337,$DN337,$DO337,$DP337,DR337)&lt;&gt;""</f>
        <v/>
      </c>
      <c r="DT337" s="46">
        <f>IF(AND($DS337,$E$4&lt;&gt;""),
IF(LEFT($E$4,2) = "1.",
IF(D337&lt;&gt;"","El CUNE sólo se envía en operaciones de novedad o ajuste. ",""),
IF(D337="","Debes escribir un CUNE válido para realizar operaciones de novedad o ajuste. ","")),
""
)</f>
        <v/>
      </c>
      <c r="DU337" s="46">
        <f>IF($DS337,
IF(E337="","Debes seleccionar el tipo de documento del empleado. ",
IF(_xlfn.IFNA(VLOOKUP(E337,TIPO_DE_DOCUMENTO,1,FALSE),-1)=-1,"El tipo de documento no es válido (por favor seleccionarlo de la lista). ","")
)
)</f>
        <v/>
      </c>
      <c r="DV337" s="46">
        <f>IF($DS337,
IF(F337="","Debes escribir el número de documento del empleado. ","")
)</f>
        <v/>
      </c>
      <c r="DW337" s="46">
        <f>IF($DS337,
IF(G337="","Debes escribir el primer nombre del empleado. ","")
)</f>
        <v/>
      </c>
      <c r="DY337" s="46">
        <f>IF($DS337,
IF(I337="","Debes escribir el primer apellido del empleado. ","")
)</f>
        <v/>
      </c>
      <c r="DZ337" s="46">
        <f>IF($DS337,
IF(J337="","Debes escribir el segundo apellido del empleado. ","")
)</f>
        <v/>
      </c>
      <c r="EB337" s="46">
        <f>IF($DS337,
IF(L337="","Debes escribir la fecha de ingreso del empleado. ",
IF(ISERR(DATE(YEAR(L337),MONTH(L337),DAY(L337))), "El valor ingresado en fecha de ingreso no tiene un formato válido. ","")
)
)</f>
        <v/>
      </c>
      <c r="EC337" s="46">
        <f>IF($DS337,
IF(M337="","Debes escribir el tiempo laborado. ",
IF( IFERROR(INT(M337),1.1) &lt;&gt; IFERROR(_xlfn.NUMBERVALUE(M337),1), "El valor de los días trabajados debe ser un número entero. ", "")
)
)</f>
        <v/>
      </c>
      <c r="ED337" s="46">
        <f>IF($DS337,
IF( AND(N337&lt;&gt;"", ISERR(DATE(YEAR(N337),MONTH(N337),DAY(N337))) ), "El valor ingresado en fecha de ingreso no tiene un formato válido. ",
IF( AND(N337&lt;&gt;"", $E$6&lt;&gt;"", DATE(YEAR(N337), MONTH(N337), 1) &lt;&gt; IFERROR(DATE(MID($E$6, 1, 4), MID($E$6, 6, 2),1), "1/1/1900") ), "La fecha de retiro debe estar dentro del período liquidado. ", "")
)
)</f>
        <v/>
      </c>
      <c r="EE337" s="46">
        <f>IF($DS337,
IF(O337="","Debes seleccionar el tipo de trabajador. ",
IF(_xlfn.IFNA(VLOOKUP(O337,TIPO_DE_TRABAJADOR,1,FALSE),-1)=-1,"El tipo de trabajador no es válido (por favor seleccionarlo de la lista). ","")
)
)</f>
        <v/>
      </c>
      <c r="EF337" s="46">
        <f>IF($DS337,
IF(P337="","Debes seleccionar si es un trabajador dependiente pensionado por vejez. ",
IF(_xlfn.IFNA(VLOOKUP(P337,SUBTIPO_DE_TRABAJADOR,1,FALSE),-1)=-1,"El tipo de trabajador dependiente pensionado por vejez no es válido (por favor seleccionarlo de la lista). ","")
)
)</f>
        <v/>
      </c>
      <c r="EG337" s="46">
        <f>IF($DS337,
IF(Q337="","Debes seleccionar el tipo de contrato del trabajador. ",
IF(_xlfn.IFNA(VLOOKUP(Q337,TIPO_DE_CONTRATO,1,FALSE),-1)=-1,"El tipo de contrato del trabajador no es válido (por favor seleccionarlo de la lista). ","")
)
)</f>
        <v/>
      </c>
      <c r="EH337" s="46">
        <f>IF($DS337,
IF(R337="","Debes seleccionar si es un salario integral. ",
IF(_xlfn.IFNA(VLOOKUP(R337,SI_NO,1,FALSE),-1)=-1,"Valor no válido para salario integral (por favor seleccionarlo de la lista). ","")
)
)</f>
        <v/>
      </c>
      <c r="EI337" s="46">
        <f>IF($DS337,
IF(S337="","Debes seleccionar si el trabajador realiza actividades de riesgo. ",
IF(_xlfn.IFNA(VLOOKUP(S337,SI_NO,1,FALSE),-1)=-1,"Valor no válido para actividad de alto riesgo (por favor seleccionarlo de la lista). ","")
)
)</f>
        <v/>
      </c>
      <c r="EK337" s="46">
        <f>IF($DS337,
IF(U337="","Debes escribir el código del municipio de residencia del trabajador. ",
IF(_xlfn.IFNA(VLOOKUP(U337,MUNICIPIO,1,FALSE),-1)=-1,"El municipio de residencia del trabajador es inválido (por favor seleccionarlo de la lista). ","")
)
)</f>
        <v/>
      </c>
      <c r="EL337" s="46">
        <f>IF($DS337,
IF(V337="","Debes escribir el la dirección de residendia del trabajador. ","")
)</f>
        <v/>
      </c>
      <c r="EM337" s="46">
        <f>IF($DS337,
IF(W337="","Debes escribir la fecha de inicio de la liquidación. ",
IF(ISERR(DATE(YEAR(W337),MONTH(W337),DAY(W337))),"El valor ingresado en fecha de inicio de liquidación no tiene un formato válido. ",
IF( AND($E$6&lt;&gt;"", DATE(YEAR(W337), MONTH(W337), 1) &lt;&gt; IFERROR(DATE(MID($E$6, 1, 4), MID($E$6, 6, 2),1), "1/1/1900") ), "La fecha de inicio de la liquidación debe estar dentro del período liquidado. ", "")
)
)
)</f>
        <v/>
      </c>
      <c r="EN337" s="46">
        <f>IF($DS337,
IF(X337="","Debes escribir la fecha de fin de la liquidación. ",
IF(ISERR(DATE(YEAR(X337),MONTH(X337),DAY(X337))),"El valor ingresado en fecha de fin de liquidación no tiene un formato válido. ",
IF( AND($E$6&lt;&gt;"", DATE(YEAR(X337), MONTH(X337), 1) &lt;&gt; IFERROR(DATE(MID($E$6, 1, 4), MID($E$6, 6, 2),1), "1/1/1900") ), "La fecha de fin de la liquidación debe estar dentro del período liquidado. ", "")
)
)
)</f>
        <v/>
      </c>
      <c r="EO337" s="46">
        <f>IF($DS337,
IF(Y337="","Debes escribir la frecuencia de pago del trabajador. ",
IF(_xlfn.IFNA(VLOOKUP(Y337,PERÍODO_DE_NÓMINA,1,FALSE),-1)=-1,"La frecuencia de pago es inválida (por favor seleccionarlo de la lista). ","")
)
)</f>
        <v/>
      </c>
      <c r="EP337" s="46">
        <f>IF($DS337,
IF(Z337="","Debes escribir la fecha de pago. ",
IF(ISERR(DATE(YEAR(Z337),MONTH(Z337),DAY(Z337))), "El valor ingresado en fecha de pago no tiene un formato válido. ","")
)
)</f>
        <v/>
      </c>
      <c r="EQ337" s="46">
        <f>IF($DS337,
IF(AA337="","Debes escribir el medio de pago. ",
IF(_xlfn.IFNA(VLOOKUP(AA337,MEDIOS_DE_PAGO,1,FALSE),-1)=-1,"El medio de pago es inválido (por favor seleccionarlo de la lista). ","")
)
)</f>
        <v/>
      </c>
      <c r="ER337" s="46">
        <f>OR(AA337='Tablas '!$T$4,AA337='Tablas '!$T$7,AA337='Tablas '!$T$8,AA337='Tablas '!$T$11)</f>
        <v/>
      </c>
      <c r="ES337" s="46">
        <f>IF(AND($DS337,ER337),
IF(AB337="","Debes escribir la entidad bancaria. ",""),
""
)</f>
        <v/>
      </c>
      <c r="ET337" s="46">
        <f>IF(AND($DS337,ER337),
IF(AC337="","Debes escribir el tipo de cuenta bancaria. ",
IF(_xlfn.IFNA(VLOOKUP(AC337,TIPO_DE_CUENTA,1,FALSE),-1)=-1,"El tipo de cuenta bancaria es inválida (por favor seleccionarlo de la lista). ","")
),
""
)</f>
        <v/>
      </c>
      <c r="EU337" s="46">
        <f>IF(AND($DS337,ER337),
IF(AD337="","Debes escribir el número de cuenta bancaria. ",""),
""
)</f>
        <v/>
      </c>
      <c r="EV337" s="46">
        <f>IF($DS337,
IF(AE337="","Debes escribir el valor del sueldo básico. ",
IF( ISERR(_xlfn.NUMBERVALUE(AE337)), "El valor del sueldo básico debe ser un número válido. ", "")
)
)</f>
        <v/>
      </c>
      <c r="EW337" s="46">
        <f>IF($DS337,
IF(AF337="","Debes escribir el número de días trabajados. ",
IF( IFERROR(INT(AF337),1.1) &lt;&gt; IFERROR(_xlfn.NUMBERVALUE(AF337),1), "La cantidad de días trabajados debe ser un número entero. ", "")
)
)</f>
        <v/>
      </c>
      <c r="EX337" s="46">
        <f>IF($DS337,
IF(AG337="","Debes escribir el valor del sueldo trabajado. ",
IF( ISERR(_xlfn.NUMBERVALUE(AG337)), "El valor del sueldo trabajado debe ser un número válido. ", "")
)
)</f>
        <v/>
      </c>
      <c r="EY337" s="46">
        <f>IF($DS337,
IF( AND(AH337&lt;&gt;"", ISERR(_xlfn.NUMBERVALUE(AH337))), "El valor del auxilio de transporte debe ser un número válido. ", "")
)</f>
        <v/>
      </c>
      <c r="EZ337" s="46">
        <f>IF($DS337,
IF( AND(AI337&lt;&gt;"", ISERR(_xlfn.NUMBERVALUE(AI337))), "El valor de viáticos salariales debe ser un número válido. ", "")
)</f>
        <v/>
      </c>
      <c r="FA337" s="46">
        <f>IF($DS337,
IF( AND(AJ337&lt;&gt;"", ISERR(_xlfn.NUMBERVALUE(AJ337))), "El valor de viáticos NO salariales debe ser un número válido. ", "")
)</f>
        <v/>
      </c>
      <c r="FB337" s="46">
        <f>CONCATENATE(AK337,AL337)&lt;&gt;""</f>
        <v/>
      </c>
      <c r="FC337" s="46">
        <f>IF(AND($DS337,FB337),
IF(AK337="","Debes escribir el número de horas extras diurnas. ",
IF( IFERROR(INT(AK337),1.1) &lt;&gt; IFERROR(_xlfn.NUMBERVALUE(AK337),1), "La cantidad de horas extras diurnas debe ser un número entero. ", "")
),
""
)</f>
        <v/>
      </c>
      <c r="FD337" s="46">
        <f>IF(AND($DS337,FB337),
IF(AL337="","Debes escribir el valor de las horas extras diurnas. ",
IF( ISERR(_xlfn.NUMBERVALUE(AL337)), "El valor de las horas extras duirnas debe ser un número válido. ", "")
),
""
)</f>
        <v/>
      </c>
      <c r="FE337" s="46">
        <f>CONCATENATE(AM337,AN337)&lt;&gt;""</f>
        <v/>
      </c>
      <c r="FF337" s="46">
        <f>IF(AND($DS337,FE337),
IF(AM337="","Debes escribir el número de horas extras nocturnas. ",
IF( IFERROR(INT(AM337),1.1) &lt;&gt; IFERROR(_xlfn.NUMBERVALUE(AM337),1), "La cantidad de horas extras nocturnas debe ser un número entero. ", "")
),
""
)</f>
        <v/>
      </c>
      <c r="FG337" s="46">
        <f>IF(AND($DS337,FE337),
IF(AN337="","Debes escribir el valor de las horas extras nocturnas. ",
IF( ISERR(_xlfn.NUMBERVALUE(AN337)), "El valor de las horas extras nocturnas debe ser un número válido. ", "")
),
""
)</f>
        <v/>
      </c>
      <c r="FH337" s="46">
        <f>CONCATENATE(AO337,AP337)&lt;&gt;""</f>
        <v/>
      </c>
      <c r="FI337" s="46">
        <f>IF(AND($DS337,FH337),
IF(AO337="","Debes escribir el número de horas extras diurnas dominicales y festivas. ",
IF( IFERROR(INT(AO337),1.1) &lt;&gt; IFERROR(_xlfn.NUMBERVALUE(AO337),1), "La cantidad de horas extras diurnas dominicales y festivas debe ser un número entero. ", "")
),
""
)</f>
        <v/>
      </c>
      <c r="FJ337" s="46">
        <f>IF(AND($DS337,FH337),
IF(AP337="","Debes escribir el valor de las horas extras diurnas dominicales y festivas. ",
IF( ISERR(_xlfn.NUMBERVALUE(AP337)), "El valor de las horas extras diurnas dominicales y festivas debe ser un número válido. ", "")
),
""
)</f>
        <v/>
      </c>
      <c r="FK337" s="46">
        <f>CONCATENATE(AQ337,AR337)&lt;&gt;""</f>
        <v/>
      </c>
      <c r="FL337" s="46">
        <f>IF(AND($DS337,FK337),
IF(AQ337="","Debes escribir el número de horas extras nocturnas dominicales y festivas. ",
IF( IFERROR(INT(AQ337),1.1) &lt;&gt; IFERROR(_xlfn.NUMBERVALUE(AQ337),1), "La cantidad de horas extras nocturnas dominicales y festivas debe ser un número entero. ", "")
),
""
)</f>
        <v/>
      </c>
      <c r="FM337" s="46">
        <f>IF(AND($DS337,FK337),
IF(AR337="","Debes escribir el valor de las horas extras nocturnas dominicales y festivas. ",
IF( ISERR(_xlfn.NUMBERVALUE(AR337)), "El valor de las horas extras nocturnas dominicales y festivas debe ser un número válido. ", "")
),
""
)</f>
        <v/>
      </c>
      <c r="FN337" s="46">
        <f>CONCATENATE(AS337,AT337)&lt;&gt;""</f>
        <v/>
      </c>
      <c r="FO337" s="46">
        <f>IF(AND($DS337,FN337),
IF(AS337="","Debes escribir el número de horas recargo nocturno. ",
IF( IFERROR(INT(AS337),1.1) &lt;&gt; IFERROR(_xlfn.NUMBERVALUE(AS337),1), "La cantidad de horas recargo nocturno debe ser un número entero. ", "")
),
""
)</f>
        <v/>
      </c>
      <c r="FP337" s="46">
        <f>IF(AND($DS337,FN337),
IF(AT337="","Debes escribir el valor de las horas recargo nocturno. ",
IF( ISERR(_xlfn.NUMBERVALUE(AT337)), "El valor de las horas recargo nocturno debe ser un número válido. ", "")
),
""
)</f>
        <v/>
      </c>
      <c r="FQ337" s="46">
        <f>CONCATENATE(AU337,AV337)&lt;&gt;""</f>
        <v/>
      </c>
      <c r="FR337" s="46">
        <f>IF(AND($DS337,FQ337),
IF(AU337="","Debes escribir el número de horas recargo diurno dominical y festivo. ",
IF( IFERROR(INT(AU337),1.1) &lt;&gt; IFERROR(_xlfn.NUMBERVALUE(AU337),1), "La cantidad de horas recargo diurno dominical y festivo debe ser un número entero. ", "")
),
""
)</f>
        <v/>
      </c>
      <c r="FS337" s="46">
        <f>IF(AND($DS337,FQ337),
IF(AV337="","Debes escribir el valor de las horas recargo diurno dominical y festivo. ",
IF( ISERR(_xlfn.NUMBERVALUE(AV337)), "El valor de las horas recargo diurno dominical y festivo debe ser un número válido. ", "")
),
""
)</f>
        <v/>
      </c>
      <c r="FT337" s="46">
        <f>CONCATENATE(AW337,AX337)&lt;&gt;""</f>
        <v/>
      </c>
      <c r="FU337" s="46">
        <f>IF(AND($DS337,FT337),
IF(AW337="","Debes escribir el número de horas recargo nocturno dominical y festivo. ",
IF( IFERROR(INT(AW337),1.1) &lt;&gt; IFERROR(_xlfn.NUMBERVALUE(AW337),1), "La cantidad de horas recargo nocturno dominical y festivo debe ser un número entero. ", "")
),
""
)</f>
        <v/>
      </c>
      <c r="FV337" s="46">
        <f>IF(AND($DS337,FT337),
IF(AX337="","Debes escribir el valor de las horas recargo nocturno dominical y festivo. ",
IF( ISERR(_xlfn.NUMBERVALUE(AX337)), "El valor de las horas recargo nocturno dominical y festivo debe ser un número válido. ", "")
),
""
)</f>
        <v/>
      </c>
      <c r="FW337" s="46">
        <f>CONCATENATE(AY337,AZ337)&lt;&gt;""</f>
        <v/>
      </c>
      <c r="FX337" s="46">
        <f>IF(AND($DS337,FW337),
IF(AY337="","Debes escribir el número de días de vacaciones comunes. ",
IF( IFERROR(INT(AY337),1.1) &lt;&gt; IFERROR(_xlfn.NUMBERVALUE(AY337),1), "La cantidad de días de vacaciones comunes debe ser un número entero. ", "")
),
""
)</f>
        <v/>
      </c>
      <c r="FY337" s="46">
        <f>IF(AND($DS337,FW337),
IF(AZ337="","Debes escribir el valor de las vacaciones comunes. ",
IF( ISERR(_xlfn.NUMBERVALUE(AZ337)), "El valor de las vacaciones comunes debe ser un número válido. ", "")
),
""
)</f>
        <v/>
      </c>
      <c r="FZ337" s="46">
        <f>CONCATENATE(BA337,BB337)&lt;&gt;""</f>
        <v/>
      </c>
      <c r="GA337" s="46">
        <f>IF(AND($DS337,FZ337),
IF(BA337="","Debes escribir el número de días de vacaciones compensadas. ",
IF( IFERROR(INT(BA337),1.1) &lt;&gt; IFERROR(_xlfn.NUMBERVALUE(BA337),1), "La cantidad de días de vacaciones compensadas debe ser un número entero. ", "")
),
""
)</f>
        <v/>
      </c>
      <c r="GB337" s="46">
        <f>IF(AND($DS337,FZ337),
IF(BB337="","Debes escribir el valor de las vacaciones compensadas. ",
IF( ISERR(_xlfn.NUMBERVALUE(BB337)), "El valor de las vacaciones compensadas debe ser un número válido. ", "")
),
""
)</f>
        <v/>
      </c>
      <c r="GC337" s="46">
        <f>CONCATENATE(BC337,BD337)&lt;&gt;""</f>
        <v/>
      </c>
      <c r="GD337" s="46">
        <f>IF(AND($DS337,GC337),
IF(BC337="","Debes escribir el número de días de prima salarial. ",
IF( IFERROR(INT(BC337),1.1) &lt;&gt; IFERROR(_xlfn.NUMBERVALUE(BC337),1), "La cantidad de días de prima salarial debe ser un número entero. ", "")
),
""
)</f>
        <v/>
      </c>
      <c r="GE337" s="46">
        <f>IF(AND($DS337,GC337),
IF(BD337="","Debes escribir el valor de los días de prima salarial. ",
IF( ISERR(_xlfn.NUMBERVALUE(BD337)), "El valor de los días de prima salarial debe ser un número válido. ", "")
),
""
)</f>
        <v/>
      </c>
      <c r="GF337" s="46">
        <f>IF($DS337,
IF( AND(BE337&lt;&gt;"", ISERR(_xlfn.NUMBERVALUE(BE337))), "El valor de la prima NO saliarial debe ser un número válido. ", "")
)</f>
        <v/>
      </c>
      <c r="GG337" s="46">
        <f>CONCATENATE(BF337,BG337,BH337)&lt;&gt;""</f>
        <v/>
      </c>
      <c r="GH337" s="46">
        <f>IF(AND($DS337,GG337),
IF(BF337="","Debes escribir el valor de las cesantías. ",
IF( ISERR(_xlfn.NUMBERVALUE(BF337)), "El valor de las cesantías debe ser un número válido. ", "")
),
""
)</f>
        <v/>
      </c>
      <c r="GI337" s="46">
        <f>IF(AND($DS337,GG337),
IF(BG337="","Debes escribir el % de cesantías. ",
IF( ISERR(_xlfn.NUMBERVALUE(BG337)), "El % de cesantías debe ser un número válido. ", "")
),
""
)</f>
        <v/>
      </c>
      <c r="GJ337" s="46">
        <f>IF(AND($DS337,GG337),
IF(BH337="","Debes escribir el valor de intereses de cesantías. ",
IF( ISERR(_xlfn.NUMBERVALUE(BH337)), "El valor de intereses de cesantías debe ser un número válido. ", "")
),
""
)</f>
        <v/>
      </c>
      <c r="GK337" s="46">
        <f>CONCATENATE(BI337,BJ337,BK337)&lt;&gt;""</f>
        <v/>
      </c>
      <c r="GL337" s="46">
        <f>IF(AND($DS337,GK337),
IF(BI337="","Debes escribir el número de días de incapacidad. ",
IF( IFERROR(INT(BI337),1.1) &lt;&gt; IFERROR(_xlfn.NUMBERVALUE(BI337),1), "La cantidad de días de incapacidad debe ser un número entero. ", "")
),
""
)</f>
        <v/>
      </c>
      <c r="GM337" s="46">
        <f>IF(AND($DS337,GK337),
IF(BJ337="","Debes escribir el tipo de incapacidad. ",
IF(_xlfn.IFNA(VLOOKUP(BJ337,TIPO_DE_INCAPACIDAD,1,FALSE),-1)=-1,"El tipo de incapacidad es inválida (por favor seleccionarlo de la lista). ","")
),
""
)</f>
        <v/>
      </c>
      <c r="GN337" s="46">
        <f>IF(AND($DS337,GK337),
IF(BK337="","Debes escribir el valor de la incapacidad. ",
IF( ISERR(_xlfn.NUMBERVALUE(BK337)), "El valor de la incapacidad debe ser un número válido. ", "")
),
""
)</f>
        <v/>
      </c>
      <c r="GO337" s="46">
        <f>CONCATENATE(BL337,BM337)&lt;&gt;""</f>
        <v/>
      </c>
      <c r="GP337" s="46">
        <f>IF(AND($DS337,GO337),
IF(BL337="","Debes escribir el número de días de licencia de maternidad o paternidad. ",
IF( IFERROR(INT(BL337),1.1) &lt;&gt; IFERROR(_xlfn.NUMBERVALUE(BL337),1), "La cantidad de días de licencia de maternidad o paternidad debe ser un número entero. ", "")
),
""
)</f>
        <v/>
      </c>
      <c r="GQ337" s="46">
        <f>IF(AND($DS337,GO337),
IF(BM337="","Debes escribir el valor de la licencia de maternidad o paternidad. ",
IF( ISERR(_xlfn.NUMBERVALUE(BM337)), "El valor de la licencia de maternidad o paternidad debe ser un número válido. ", "")
),
""
)</f>
        <v/>
      </c>
      <c r="GR337" s="46">
        <f>CONCATENATE(BN337,BO337)&lt;&gt;""</f>
        <v/>
      </c>
      <c r="GS337" s="46">
        <f>IF(AND($DS337,GR337),
IF(BN337="","Debes escribir el número de días de licencia remunerada. ",
IF( IFERROR(INT(BN337),1.1) &lt;&gt; IFERROR(_xlfn.NUMBERVALUE(BN337),1), "La cantidad de días de licencia remunerada debe ser un número entero. ", "")
),
""
)</f>
        <v/>
      </c>
      <c r="GT337" s="46">
        <f>IF(AND($DS337,GR337),
IF(BO337="","Debes escribir el valor de la licencia remunerada. ",
IF( ISERR(_xlfn.NUMBERVALUE(BO337)), "El valor de la licencia remunerada debe ser un número válido. ", "")
),
""
)</f>
        <v/>
      </c>
      <c r="GU337" s="46">
        <f>IF($DS337,
IF( AND(BP337&lt;&gt;"", ISERR(_xlfn.NUMBERVALUE(BP337))), "El valor de la licencia NO remunerada debe ser un número válido. ", "")
)</f>
        <v/>
      </c>
      <c r="GV337" s="46">
        <f>IF($DS337,
IF( AND(BQ337&lt;&gt;"", ISERR(_xlfn.NUMBERVALUE(BQ337))), "El valor de auxilios salariales debe ser un número válido. ", "")
)</f>
        <v/>
      </c>
      <c r="GW337" s="46">
        <f>IF($DS337,
IF( AND(BR337&lt;&gt;"", ISERR(_xlfn.NUMBERVALUE(BR337))), "El valor de auxilios NO salariales debe ser un número válido. ", "")
)</f>
        <v/>
      </c>
      <c r="GX337" s="46">
        <f>IF($DS337,
IF( AND(BS337&lt;&gt;"", ISERR(_xlfn.NUMBERVALUE(BS337))), "El valor de bonos salariales debe ser un número válido. ", "")
)</f>
        <v/>
      </c>
      <c r="GY337" s="46">
        <f>IF($DS337,
IF( AND(BT337&lt;&gt;"", ISERR(_xlfn.NUMBERVALUE(BT337))), "El valor de bonos NO salariales debe ser un número válido. ", "")
)</f>
        <v/>
      </c>
      <c r="GZ337" s="46">
        <f>IF($DS337,
IF( AND(BU337&lt;&gt;"", ISERR(_xlfn.NUMBERVALUE(BU337))), "El valor de bonos salariales de alimentación debe ser un número válido. ", "")
)</f>
        <v/>
      </c>
      <c r="HA337" s="46">
        <f>IF($DS337,
IF( AND(BV337&lt;&gt;"", ISERR(_xlfn.NUMBERVALUE(BV337))), "El valor de bonos NO salariales de alimentación debe ser un número válido. ", "")
)</f>
        <v/>
      </c>
      <c r="HB337" s="46">
        <f>IF($DS337,
IF( AND(BW337&lt;&gt;"", ISERR(_xlfn.NUMBERVALUE(BW337))), "El valor de bonificaciones salariales debe ser un número válido. ", "")
)</f>
        <v/>
      </c>
      <c r="HC337" s="46">
        <f>IF($DS337,
IF( AND(BX337&lt;&gt;"", ISERR(_xlfn.NUMBERVALUE(BX337))), "El valor de bonificaciones NO salariales debe ser un número válido. ", "")
)</f>
        <v/>
      </c>
      <c r="HD337" s="46">
        <f>IF($DS337,
IF( AND(BY337&lt;&gt;"", ISERR(_xlfn.NUMBERVALUE(BY337))), "El valor de compensaciones ordinarias debe ser un número válido. ", "")
)</f>
        <v/>
      </c>
      <c r="HE337" s="46">
        <f>IF($DS337,
IF( AND(BZ337&lt;&gt;"", ISERR(_xlfn.NUMBERVALUE(BZ337))), "El valor de compensaciones extraordinarias debe ser un número válido. ", "")
)</f>
        <v/>
      </c>
      <c r="HF337" s="46">
        <f>IF($DS337,
IF( AND(CA337&lt;&gt;"", ISERR(_xlfn.NUMBERVALUE(CA337))), "El valor de comisiones debe ser un número válido. ", "")
)</f>
        <v/>
      </c>
      <c r="HG337" s="46">
        <f>IF($DS337,
IF( AND(CB337&lt;&gt;"", ISERR(_xlfn.NUMBERVALUE(CB337))), "El valor de ausencia por huega debe ser un número válido. ", "")
)</f>
        <v/>
      </c>
      <c r="HH337" s="46">
        <f>IF($DS337,
IF( AND(CC337&lt;&gt;"", ISERR(_xlfn.NUMBERVALUE(CC337))), "El valor de anticipos debe ser un número válido. ", "")
)</f>
        <v/>
      </c>
      <c r="HI337" s="46">
        <f>IF($DS337,
IF( AND(CD337&lt;&gt;"", ISERR(_xlfn.NUMBERVALUE(CD337))), "El valor de pagos a terceros debe ser un número válido. ", "")
)</f>
        <v/>
      </c>
      <c r="HJ337" s="46">
        <f>IF($DS337,
IF( AND(CE337&lt;&gt;"", ISERR(_xlfn.NUMBERVALUE(CE337))), "El valor de dotación debe ser un número válido. ", "")
)</f>
        <v/>
      </c>
      <c r="HK337" s="46">
        <f>IF($DS337,
IF( AND(CF337&lt;&gt;"", ISERR(_xlfn.NUMBERVALUE(CF337))), "El valor de apoyo sostenibilidad debe ser un número válido. ", "")
)</f>
        <v/>
      </c>
      <c r="HL337" s="46">
        <f>IF($DS337,
IF( AND(CG337&lt;&gt;"", ISERR(_xlfn.NUMBERVALUE(CG337))), "El valor de teletrabajo debe ser un número válido. ", "")
)</f>
        <v/>
      </c>
      <c r="HM337" s="46">
        <f>IF($DS337,
IF( AND(CH337&lt;&gt;"", ISERR(_xlfn.NUMBERVALUE(CH337))), "El valor de bonificación de retiro debe ser un número válido. ", "")
)</f>
        <v/>
      </c>
      <c r="HN337" s="46">
        <f>IF($DS337,
IF( AND(CI337&lt;&gt;"", ISERR(_xlfn.NUMBERVALUE(CI337))), "El valor de indemnización de retiro debe ser un número válido. ", "")
)</f>
        <v/>
      </c>
      <c r="HO337" s="46">
        <f>IF($DS337,
IF( AND(CJ337&lt;&gt;"", ISERR(_xlfn.NUMBERVALUE(CJ337))), "El valor de reintegros debe ser un número válido. ", "")
)</f>
        <v/>
      </c>
      <c r="HP337" s="46">
        <f>CONCATENATE(CK337,CL337,CM337)&lt;&gt;""</f>
        <v/>
      </c>
      <c r="HQ337" s="46">
        <f>IF(AND($DS337,HP337),
IF(CK337="","Debes escribir la descripción de otro concepto no categorizado. ",""),
""
)</f>
        <v/>
      </c>
      <c r="HR337" s="46">
        <f>IF(AND($DS337,HP337),
IF(CONCATENATE(CL337,CM337)="","Debes escribir al menos un valor de concepto no categorizado (salarial o no salarial). ",
IF(ISERR(_xlfn.NUMBERVALUE(CL337)),"El valor salarial concepto no categorizado debe ser un número válido. ","")
),
""
)</f>
        <v/>
      </c>
      <c r="HS337" s="46">
        <f>IF(AND($DS337,HP337),
IF(CONCATENATE(CL337,CM337)="","Debes escribir al menos un valor de concepto no categorizado (salarial o no salarial). ",
IF(ISERR(_xlfn.NUMBERVALUE(CM337)),"El valor NO salarial concepto no categorizado debe ser un número válido. ","")
),
""
)</f>
        <v/>
      </c>
      <c r="HT337" s="46">
        <f>IF($DS337,
IF(CN337="","Debes escribir el porcentaje del aporte a salud. ",
IF( ISERR(_xlfn.NUMBERVALUE(CN337)), "El valor del porcentaje del aporte a salud debe ser un número válido. ", "")
)
)</f>
        <v/>
      </c>
      <c r="HU337" s="46">
        <f>IF($DS337,
IF(CO337="","Debes escribir el valor del aporte a salud. ",
IF( ISERR(_xlfn.NUMBERVALUE(CO337)), "El valor del aporte a salud debe ser un número válido. ", "")
)
)</f>
        <v/>
      </c>
      <c r="HV337" s="46">
        <f>IF($DS337,
IF( AND(CP337&lt;&gt;"", ISERR(_xlfn.NUMBERVALUE(CP337))), "El valor plan complementario debe ser un número válido. ", "")
)</f>
        <v/>
      </c>
      <c r="HW337" s="46">
        <f>IF($DS337,
IF(CQ337="","Debes escribir el porcentaje del aporte a pensión. ",
IF( ISERR(_xlfn.NUMBERVALUE(CQ337)), "El valor del porcentaje del aporte a pensión debe ser un número válido. ", "")
)
)</f>
        <v/>
      </c>
      <c r="HX337" s="46">
        <f>IF($DS337,
IF(CR337="","Debes escribir el valor del aporte a pensión. ",
IF( ISERR(_xlfn.NUMBERVALUE(CR337)), "El valor del aporte a salud debe ser un número válido. ", "")
)
)</f>
        <v/>
      </c>
      <c r="HY337" s="46">
        <f>IF($DS337,
IF( AND(CS337&lt;&gt;"", ISERR(_xlfn.NUMBERVALUE(CS337))), "El valor pensión voluntaria debe ser un número válido. ", "")
)</f>
        <v/>
      </c>
      <c r="HZ337" s="46">
        <f>CONCATENATE(CT337,CU337,CV337,CW337)&lt;&gt;""</f>
        <v/>
      </c>
      <c r="IA337" s="46">
        <f>IF(AND($DS337,HZ337),
IF(CT337="","Debes escribir el % del fondo de seguridad pensional. ",
IF( ISERR(_xlfn.NUMBERVALUE(CT337)), "El % del fondo de seguridad debe ser un número válido. ", "")
),
""
)</f>
        <v/>
      </c>
      <c r="IB337" s="46">
        <f>IF(AND($DS337,HZ337),
IF(CU337="","Debes escribir el valor del aporte al fondo de solidaridad pensional. ",
IF( ISERR(_xlfn.NUMBERVALUE(CU337)), "El valor del aporte al fondo de solidaridad pensional debe ser un número válido. ", "")
),
""
)</f>
        <v/>
      </c>
      <c r="IC337" s="46">
        <f>IF(AND($DS337,HZ337),
IF(CV337="","Debes escribir el % del fondo de subsistencia. ",
IF( ISERR(_xlfn.NUMBERVALUE(CV337)), "El % del fondo de subsistencia debe ser un número válido. ", "")
),
""
)</f>
        <v/>
      </c>
      <c r="ID337" s="46">
        <f>IF(AND($DS337,HZ337),
IF(CW337="","Debes escribir el valor del fondo de subsistencia. ",
IF( ISERR(_xlfn.NUMBERVALUE(CW337)), "El valor del fondo de subsistencia debe ser un número válido. ", "")
),
""
)</f>
        <v/>
      </c>
      <c r="IE337" s="46">
        <f>CONCATENATE(CX337,CY337)&lt;&gt;""</f>
        <v/>
      </c>
      <c r="IF337" s="46">
        <f>IF(AND($DS337,IE337),
IF(CX337="","Debes escribir el % de sindicato. ",
IF( ISERR(_xlfn.NUMBERVALUE(CX337)), "El % de sindicato debe ser un número válido. ", "")
),
""
)</f>
        <v/>
      </c>
      <c r="IG337" s="46">
        <f>IF(AND($DS337,IE337),
IF(CY337="","Debes escribir el valor del sindicato. ",
IF( ISERR(_xlfn.NUMBERVALUE(CY337)), "El valor del sindicato debe ser un número válido. ", "")
),
""
)</f>
        <v/>
      </c>
      <c r="IH337" s="46">
        <f>IF($DS337,
IF( AND(CZ337&lt;&gt;"", ISERR(_xlfn.NUMBERVALUE(CZ337))), "El valor de sanción pública debe ser un número válido. ", "")
)</f>
        <v/>
      </c>
      <c r="II337" s="46">
        <f>IF($DS337,
IF( AND(DA337&lt;&gt;"", ISERR(_xlfn.NUMBERVALUE(DA337))), "El valor de sanción privada debe ser un número válido. ", "")
)</f>
        <v/>
      </c>
      <c r="IJ337" s="46">
        <f>CONCATENATE(DB337,DC337)&lt;&gt;""</f>
        <v/>
      </c>
      <c r="IK337" s="46">
        <f>IF(AND($DS337,IJ337),
IF(DB337="","Debes escribir la descripción de libranza. ",""),
""
)</f>
        <v/>
      </c>
      <c r="IL337" s="46">
        <f>IF(AND($DS337,IJ337),
IF(DC337="","Debes escribir la cuota libranza. ",
IF(ISERR(_xlfn.NUMBERVALUE(DC337)),"El valor de la cuota libranza debe ser un número válido. ","")
),
""
)</f>
        <v/>
      </c>
      <c r="IM337" s="46">
        <f>IF($DS337,
IF( AND(DD337&lt;&gt;"", ISERR(_xlfn.NUMBERVALUE(DD337))), "El valor de pagos a terceros debe ser un número válido. ", "")
)</f>
        <v/>
      </c>
      <c r="IN337" s="46">
        <f>IF($DS337,
IF( AND(DE337&lt;&gt;"", ISERR(_xlfn.NUMBERVALUE(DE337))), "El valor de anticipos debe ser un número válido. ", "")
)</f>
        <v/>
      </c>
      <c r="IO337" s="46">
        <f>IF($DS337,
IF( AND(DF337&lt;&gt;"", ISERR(_xlfn.NUMBERVALUE(DF337))), "El valor de AFC debe ser un número válido. ", "")
)</f>
        <v/>
      </c>
      <c r="IP337" s="46">
        <f>IF($DS337,
IF( AND(DG337&lt;&gt;"", ISERR(_xlfn.NUMBERVALUE(DG337))), "El valor de rete-fuente debe ser un número válido. ", "")
)</f>
        <v/>
      </c>
      <c r="IQ337" s="46">
        <f>IF($DS337,
IF( AND(DH337&lt;&gt;"", ISERR(_xlfn.NUMBERVALUE(DH337))), "El valor de cooperativa de trabajo debe ser un número válido. ", "")
)</f>
        <v/>
      </c>
      <c r="IR337" s="46">
        <f>IF($DS337,
IF( AND(DI337&lt;&gt;"", ISERR(_xlfn.NUMBERVALUE(DI337))), "El valor de embargo fiscal debe ser un número válido. ", "")
)</f>
        <v/>
      </c>
      <c r="IS337" s="46">
        <f>IF($DS337,
IF( AND(DJ337&lt;&gt;"", ISERR(_xlfn.NUMBERVALUE(DJ337))), "El valor de educación debe ser un número válido. ", "")
)</f>
        <v/>
      </c>
      <c r="IT337" s="46">
        <f>IF($DS337,
IF( AND(DK337&lt;&gt;"", ISERR(_xlfn.NUMBERVALUE(DK337))), "El valor de reintegro debe ser un número válido. ", "")
)</f>
        <v/>
      </c>
      <c r="IU337" s="46">
        <f>IF($DS337,
IF( AND(DL337&lt;&gt;"", ISERR(_xlfn.NUMBERVALUE(DL337))), "El valor de deuda debe ser un número válido. ", "")
)</f>
        <v/>
      </c>
      <c r="IV337" s="46">
        <f>IF($DS337,
IF( AND(DM337&lt;&gt;"", ISERR(_xlfn.NUMBERVALUE(DM337))), "El valor de otras deducciones debe ser un número válido. ", "")
)</f>
        <v/>
      </c>
      <c r="IW337" s="46">
        <f>IF($DS337,
IF(DN337="","Debes escribir el valor de los devengos totales. ",
IF( ISERR(_xlfn.NUMBERVALUE(DN337)), "El valor de los devengos totales debe ser un número válido. ", "")
)
)</f>
        <v/>
      </c>
      <c r="IX337" s="46">
        <f>IF($DS337,
IF(DO337="","Debes escribir el valor de las deducciones totales. ",
IF( ISERR(_xlfn.NUMBERVALUE(DO337)), "El valor de las deducciones totales debe ser un número válido. ", "")
)
)</f>
        <v/>
      </c>
      <c r="IY337" s="46">
        <f>IF($DS337,
IF(DP337="","Debes escribir el valor del salario total. ",
IF( ISERR(_xlfn.NUMBERVALUE(DP337)), "El valor del salario total debe ser un número válido. ", "")
)
)</f>
        <v/>
      </c>
    </row>
    <row r="338">
      <c r="B338" s="48" t="n">
        <v>326</v>
      </c>
      <c r="C338" s="61">
        <f>IF(AND(DS338,DP338&lt;&gt;""),
IF(DQ338="","OK","Error"),
""
)</f>
        <v/>
      </c>
      <c r="D338" s="53" t="n"/>
      <c r="E338" s="52" t="n"/>
      <c r="F338" s="112" t="n"/>
      <c r="G338" s="52" t="n"/>
      <c r="H338" s="53" t="n"/>
      <c r="I338" s="52" t="n"/>
      <c r="J338" s="52" t="n"/>
      <c r="K338" s="53" t="n"/>
      <c r="L338" s="55" t="n"/>
      <c r="M338" s="108" t="n"/>
      <c r="N338" s="56" t="n"/>
      <c r="O338" s="52" t="n"/>
      <c r="P338" s="52" t="n"/>
      <c r="Q338" s="52" t="n"/>
      <c r="R338" s="52" t="n"/>
      <c r="S338" s="52" t="n"/>
      <c r="T338" s="53" t="n"/>
      <c r="U338" s="52" t="n"/>
      <c r="V338" s="52" t="n"/>
      <c r="W338" s="55" t="n"/>
      <c r="X338" s="55" t="n"/>
      <c r="Y338" s="52" t="n"/>
      <c r="Z338" s="55" t="n"/>
      <c r="AA338" s="52" t="n"/>
      <c r="AB338" s="53" t="n"/>
      <c r="AC338" s="53" t="n"/>
      <c r="AD338" s="53" t="n"/>
      <c r="AE338" s="177" t="n"/>
      <c r="AF338" s="113" t="n"/>
      <c r="AG338" s="177" t="n"/>
      <c r="AH338" s="178" t="n"/>
      <c r="AI338" s="178" t="n"/>
      <c r="AJ338" s="178" t="n"/>
      <c r="AK338" s="114" t="n"/>
      <c r="AL338" s="178" t="n"/>
      <c r="AM338" s="114" t="n"/>
      <c r="AN338" s="178" t="n"/>
      <c r="AO338" s="114" t="n"/>
      <c r="AP338" s="178" t="n"/>
      <c r="AQ338" s="114" t="n"/>
      <c r="AR338" s="178" t="n"/>
      <c r="AS338" s="114" t="n"/>
      <c r="AT338" s="178" t="n"/>
      <c r="AU338" s="114" t="n"/>
      <c r="AV338" s="178" t="n"/>
      <c r="AW338" s="114" t="n"/>
      <c r="AX338" s="178" t="n"/>
      <c r="AY338" s="114" t="n"/>
      <c r="AZ338" s="178" t="n"/>
      <c r="BA338" s="114" t="n"/>
      <c r="BB338" s="178" t="n"/>
      <c r="BC338" s="114" t="n"/>
      <c r="BD338" s="178" t="n"/>
      <c r="BE338" s="178" t="n"/>
      <c r="BF338" s="178" t="n"/>
      <c r="BG338" s="59" t="n"/>
      <c r="BH338" s="178" t="n"/>
      <c r="BI338" s="114" t="n"/>
      <c r="BJ338" s="53" t="n"/>
      <c r="BK338" s="178" t="n"/>
      <c r="BL338" s="114" t="n"/>
      <c r="BM338" s="178" t="n"/>
      <c r="BN338" s="114" t="n"/>
      <c r="BO338" s="178" t="n"/>
      <c r="BP338" s="178" t="n"/>
      <c r="BQ338" s="178" t="n"/>
      <c r="BR338" s="178" t="n"/>
      <c r="BS338" s="178" t="n"/>
      <c r="BT338" s="178" t="n"/>
      <c r="BU338" s="178" t="n"/>
      <c r="BV338" s="178" t="n"/>
      <c r="BW338" s="178" t="n"/>
      <c r="BX338" s="178" t="n"/>
      <c r="BY338" s="178" t="n"/>
      <c r="BZ338" s="178" t="n"/>
      <c r="CA338" s="178" t="n"/>
      <c r="CB338" s="178" t="n"/>
      <c r="CC338" s="178" t="n"/>
      <c r="CD338" s="178" t="n"/>
      <c r="CE338" s="178" t="n"/>
      <c r="CF338" s="178" t="n"/>
      <c r="CG338" s="178" t="n"/>
      <c r="CH338" s="178" t="n"/>
      <c r="CI338" s="178" t="n"/>
      <c r="CJ338" s="178" t="n"/>
      <c r="CK338" s="53" t="n"/>
      <c r="CL338" s="178" t="n"/>
      <c r="CM338" s="178" t="n"/>
      <c r="CN338" s="60" t="n"/>
      <c r="CO338" s="177" t="n"/>
      <c r="CP338" s="178" t="n"/>
      <c r="CQ338" s="60" t="n"/>
      <c r="CR338" s="177" t="n"/>
      <c r="CS338" s="178" t="n"/>
      <c r="CT338" s="59" t="n"/>
      <c r="CU338" s="178" t="n"/>
      <c r="CV338" s="59" t="n"/>
      <c r="CW338" s="178" t="n"/>
      <c r="CX338" s="59" t="n"/>
      <c r="CY338" s="178" t="n"/>
      <c r="CZ338" s="178" t="n"/>
      <c r="DA338" s="178" t="n"/>
      <c r="DB338" s="53" t="n"/>
      <c r="DC338" s="178" t="n"/>
      <c r="DD338" s="178" t="n"/>
      <c r="DE338" s="178" t="n"/>
      <c r="DF338" s="178" t="n"/>
      <c r="DG338" s="178" t="n"/>
      <c r="DH338" s="178" t="n"/>
      <c r="DI338" s="178" t="n"/>
      <c r="DJ338" s="178" t="n"/>
      <c r="DK338" s="178" t="n"/>
      <c r="DL338" s="178" t="n"/>
      <c r="DM338" s="178" t="n"/>
      <c r="DN338" s="177" t="n"/>
      <c r="DO338" s="177" t="n"/>
      <c r="DP338" s="177" t="n"/>
      <c r="DQ338" s="76">
        <f>IF(AND(DS338,DP338&lt;&gt;""),
CONCATENATE(DT338,DU338,DV338,DW338,DX338,DY338,DZ338,EA338,EB338,EC338,ED338,EE338,EF338,EG338,EH338,EI338,EJ338,EK338,EL338,EM338,EN338,EO338,EP338,EQ338,ES338,ET338,EU338,EV338,EW338,EX338,EY338,EZ338,FA338,FC338,FD338,FF338,FG338,FI338,FJ338,FL338,FM338,FO338,FP338,FR338,FS338,FU338,FV338,FX338,FY338,GA338,GB338,GD338,GE338,GF338,GH338,GI338,GJ338,GL338,GM338,GN338,GP338,GQ338,GS338,GT338,GU338,GV338,GW338,GX338,GY338,GZ338,HA338,HB338,HC338,HD338,HE338,HF338,HG338,HH338,HI338,HJ338,HK338,HL338,HM338,HN338,HO338,HQ338,HR338,HS338,HT338,HU338,HV338,HW338,HX338,HY338,IA338,IB338,IC338,ID338,IF338,IG338,IH338,II338,IK338,IL338,IM338,IN338,IO338,IP338,IQ338,IR338,IS338,IT338,IU338,IV338,IW338,IX338,IY338,IZ338),
""
)</f>
        <v/>
      </c>
      <c r="DR338" s="53" t="n"/>
      <c r="DS338" s="46">
        <f>CONCATENATE(D338,$E338,$F338,$G338,H338,$I338,$J338,K338,$L338,$M338,N338,$O338,$P338,$Q338,$R338,$S338,T338,$U338,$V338,$W338,$X338,$Y338,$Z338,$AA338,AB338,AC338,AD338,$AE338,$AF338,$AG338,AH338,AI338,AJ338,AK338,AL338,AM338,AN338,AO338,AP338,AQ338,AR338,AS338,AT338,AU338,AV338,AW338,AX338,AY338,AZ338,BA338,BB338,BC338,BD338,BE338,BF338,BG338,BH338,BI338,BJ338,BK338,BL338,BM338,BN338,BO338,BP338,BQ338,BR338,BS338,BT338,BU338,BV338,BW338,BX338,BY338,BZ338,CA338,CB338,CC338,CD338,CE338,CF338,CG338,CH338,CI338,CJ338,CK338,CL338,CM338,$CN338,$CO338,CP338,$CQ338,$CR338,CS338,CT338,CU338,CV338,CW338,CX338,CY338,CZ338,DA338,DB338,DC338,DD338,DE338,DF338,DG338,DH338,DI338,DJ338,DK338,DL338,DM338,$DN338,$DO338,$DP338,DR338)&lt;&gt;""</f>
        <v/>
      </c>
      <c r="DT338" s="46">
        <f>IF(AND($DS338,$E$4&lt;&gt;""),
IF(LEFT($E$4,2) = "1.",
IF(D338&lt;&gt;"","El CUNE sólo se envía en operaciones de novedad o ajuste. ",""),
IF(D338="","Debes escribir un CUNE válido para realizar operaciones de novedad o ajuste. ","")),
""
)</f>
        <v/>
      </c>
      <c r="DU338" s="46">
        <f>IF($DS338,
IF(E338="","Debes seleccionar el tipo de documento del empleado. ",
IF(_xlfn.IFNA(VLOOKUP(E338,TIPO_DE_DOCUMENTO,1,FALSE),-1)=-1,"El tipo de documento no es válido (por favor seleccionarlo de la lista). ","")
)
)</f>
        <v/>
      </c>
      <c r="DV338" s="46">
        <f>IF($DS338,
IF(F338="","Debes escribir el número de documento del empleado. ","")
)</f>
        <v/>
      </c>
      <c r="DW338" s="46">
        <f>IF($DS338,
IF(G338="","Debes escribir el primer nombre del empleado. ","")
)</f>
        <v/>
      </c>
      <c r="DY338" s="46">
        <f>IF($DS338,
IF(I338="","Debes escribir el primer apellido del empleado. ","")
)</f>
        <v/>
      </c>
      <c r="DZ338" s="46">
        <f>IF($DS338,
IF(J338="","Debes escribir el segundo apellido del empleado. ","")
)</f>
        <v/>
      </c>
      <c r="EB338" s="46">
        <f>IF($DS338,
IF(L338="","Debes escribir la fecha de ingreso del empleado. ",
IF(ISERR(DATE(YEAR(L338),MONTH(L338),DAY(L338))), "El valor ingresado en fecha de ingreso no tiene un formato válido. ","")
)
)</f>
        <v/>
      </c>
      <c r="EC338" s="46">
        <f>IF($DS338,
IF(M338="","Debes escribir el tiempo laborado. ",
IF( IFERROR(INT(M338),1.1) &lt;&gt; IFERROR(_xlfn.NUMBERVALUE(M338),1), "El valor de los días trabajados debe ser un número entero. ", "")
)
)</f>
        <v/>
      </c>
      <c r="ED338" s="46">
        <f>IF($DS338,
IF( AND(N338&lt;&gt;"", ISERR(DATE(YEAR(N338),MONTH(N338),DAY(N338))) ), "El valor ingresado en fecha de ingreso no tiene un formato válido. ",
IF( AND(N338&lt;&gt;"", $E$6&lt;&gt;"", DATE(YEAR(N338), MONTH(N338), 1) &lt;&gt; IFERROR(DATE(MID($E$6, 1, 4), MID($E$6, 6, 2),1), "1/1/1900") ), "La fecha de retiro debe estar dentro del período liquidado. ", "")
)
)</f>
        <v/>
      </c>
      <c r="EE338" s="46">
        <f>IF($DS338,
IF(O338="","Debes seleccionar el tipo de trabajador. ",
IF(_xlfn.IFNA(VLOOKUP(O338,TIPO_DE_TRABAJADOR,1,FALSE),-1)=-1,"El tipo de trabajador no es válido (por favor seleccionarlo de la lista). ","")
)
)</f>
        <v/>
      </c>
      <c r="EF338" s="46">
        <f>IF($DS338,
IF(P338="","Debes seleccionar si es un trabajador dependiente pensionado por vejez. ",
IF(_xlfn.IFNA(VLOOKUP(P338,SUBTIPO_DE_TRABAJADOR,1,FALSE),-1)=-1,"El tipo de trabajador dependiente pensionado por vejez no es válido (por favor seleccionarlo de la lista). ","")
)
)</f>
        <v/>
      </c>
      <c r="EG338" s="46">
        <f>IF($DS338,
IF(Q338="","Debes seleccionar el tipo de contrato del trabajador. ",
IF(_xlfn.IFNA(VLOOKUP(Q338,TIPO_DE_CONTRATO,1,FALSE),-1)=-1,"El tipo de contrato del trabajador no es válido (por favor seleccionarlo de la lista). ","")
)
)</f>
        <v/>
      </c>
      <c r="EH338" s="46">
        <f>IF($DS338,
IF(R338="","Debes seleccionar si es un salario integral. ",
IF(_xlfn.IFNA(VLOOKUP(R338,SI_NO,1,FALSE),-1)=-1,"Valor no válido para salario integral (por favor seleccionarlo de la lista). ","")
)
)</f>
        <v/>
      </c>
      <c r="EI338" s="46">
        <f>IF($DS338,
IF(S338="","Debes seleccionar si el trabajador realiza actividades de riesgo. ",
IF(_xlfn.IFNA(VLOOKUP(S338,SI_NO,1,FALSE),-1)=-1,"Valor no válido para actividad de alto riesgo (por favor seleccionarlo de la lista). ","")
)
)</f>
        <v/>
      </c>
      <c r="EK338" s="46">
        <f>IF($DS338,
IF(U338="","Debes escribir el código del municipio de residencia del trabajador. ",
IF(_xlfn.IFNA(VLOOKUP(U338,MUNICIPIO,1,FALSE),-1)=-1,"El municipio de residencia del trabajador es inválido (por favor seleccionarlo de la lista). ","")
)
)</f>
        <v/>
      </c>
      <c r="EL338" s="46">
        <f>IF($DS338,
IF(V338="","Debes escribir el la dirección de residendia del trabajador. ","")
)</f>
        <v/>
      </c>
      <c r="EM338" s="46">
        <f>IF($DS338,
IF(W338="","Debes escribir la fecha de inicio de la liquidación. ",
IF(ISERR(DATE(YEAR(W338),MONTH(W338),DAY(W338))),"El valor ingresado en fecha de inicio de liquidación no tiene un formato válido. ",
IF( AND($E$6&lt;&gt;"", DATE(YEAR(W338), MONTH(W338), 1) &lt;&gt; IFERROR(DATE(MID($E$6, 1, 4), MID($E$6, 6, 2),1), "1/1/1900") ), "La fecha de inicio de la liquidación debe estar dentro del período liquidado. ", "")
)
)
)</f>
        <v/>
      </c>
      <c r="EN338" s="46">
        <f>IF($DS338,
IF(X338="","Debes escribir la fecha de fin de la liquidación. ",
IF(ISERR(DATE(YEAR(X338),MONTH(X338),DAY(X338))),"El valor ingresado en fecha de fin de liquidación no tiene un formato válido. ",
IF( AND($E$6&lt;&gt;"", DATE(YEAR(X338), MONTH(X338), 1) &lt;&gt; IFERROR(DATE(MID($E$6, 1, 4), MID($E$6, 6, 2),1), "1/1/1900") ), "La fecha de fin de la liquidación debe estar dentro del período liquidado. ", "")
)
)
)</f>
        <v/>
      </c>
      <c r="EO338" s="46">
        <f>IF($DS338,
IF(Y338="","Debes escribir la frecuencia de pago del trabajador. ",
IF(_xlfn.IFNA(VLOOKUP(Y338,PERÍODO_DE_NÓMINA,1,FALSE),-1)=-1,"La frecuencia de pago es inválida (por favor seleccionarlo de la lista). ","")
)
)</f>
        <v/>
      </c>
      <c r="EP338" s="46">
        <f>IF($DS338,
IF(Z338="","Debes escribir la fecha de pago. ",
IF(ISERR(DATE(YEAR(Z338),MONTH(Z338),DAY(Z338))), "El valor ingresado en fecha de pago no tiene un formato válido. ","")
)
)</f>
        <v/>
      </c>
      <c r="EQ338" s="46">
        <f>IF($DS338,
IF(AA338="","Debes escribir el medio de pago. ",
IF(_xlfn.IFNA(VLOOKUP(AA338,MEDIOS_DE_PAGO,1,FALSE),-1)=-1,"El medio de pago es inválido (por favor seleccionarlo de la lista). ","")
)
)</f>
        <v/>
      </c>
      <c r="ER338" s="46">
        <f>OR(AA338='Tablas '!$T$4,AA338='Tablas '!$T$7,AA338='Tablas '!$T$8,AA338='Tablas '!$T$11)</f>
        <v/>
      </c>
      <c r="ES338" s="46">
        <f>IF(AND($DS338,ER338),
IF(AB338="","Debes escribir la entidad bancaria. ",""),
""
)</f>
        <v/>
      </c>
      <c r="ET338" s="46">
        <f>IF(AND($DS338,ER338),
IF(AC338="","Debes escribir el tipo de cuenta bancaria. ",
IF(_xlfn.IFNA(VLOOKUP(AC338,TIPO_DE_CUENTA,1,FALSE),-1)=-1,"El tipo de cuenta bancaria es inválida (por favor seleccionarlo de la lista). ","")
),
""
)</f>
        <v/>
      </c>
      <c r="EU338" s="46">
        <f>IF(AND($DS338,ER338),
IF(AD338="","Debes escribir el número de cuenta bancaria. ",""),
""
)</f>
        <v/>
      </c>
      <c r="EV338" s="46">
        <f>IF($DS338,
IF(AE338="","Debes escribir el valor del sueldo básico. ",
IF( ISERR(_xlfn.NUMBERVALUE(AE338)), "El valor del sueldo básico debe ser un número válido. ", "")
)
)</f>
        <v/>
      </c>
      <c r="EW338" s="46">
        <f>IF($DS338,
IF(AF338="","Debes escribir el número de días trabajados. ",
IF( IFERROR(INT(AF338),1.1) &lt;&gt; IFERROR(_xlfn.NUMBERVALUE(AF338),1), "La cantidad de días trabajados debe ser un número entero. ", "")
)
)</f>
        <v/>
      </c>
      <c r="EX338" s="46">
        <f>IF($DS338,
IF(AG338="","Debes escribir el valor del sueldo trabajado. ",
IF( ISERR(_xlfn.NUMBERVALUE(AG338)), "El valor del sueldo trabajado debe ser un número válido. ", "")
)
)</f>
        <v/>
      </c>
      <c r="EY338" s="46">
        <f>IF($DS338,
IF( AND(AH338&lt;&gt;"", ISERR(_xlfn.NUMBERVALUE(AH338))), "El valor del auxilio de transporte debe ser un número válido. ", "")
)</f>
        <v/>
      </c>
      <c r="EZ338" s="46">
        <f>IF($DS338,
IF( AND(AI338&lt;&gt;"", ISERR(_xlfn.NUMBERVALUE(AI338))), "El valor de viáticos salariales debe ser un número válido. ", "")
)</f>
        <v/>
      </c>
      <c r="FA338" s="46">
        <f>IF($DS338,
IF( AND(AJ338&lt;&gt;"", ISERR(_xlfn.NUMBERVALUE(AJ338))), "El valor de viáticos NO salariales debe ser un número válido. ", "")
)</f>
        <v/>
      </c>
      <c r="FB338" s="46">
        <f>CONCATENATE(AK338,AL338)&lt;&gt;""</f>
        <v/>
      </c>
      <c r="FC338" s="46">
        <f>IF(AND($DS338,FB338),
IF(AK338="","Debes escribir el número de horas extras diurnas. ",
IF( IFERROR(INT(AK338),1.1) &lt;&gt; IFERROR(_xlfn.NUMBERVALUE(AK338),1), "La cantidad de horas extras diurnas debe ser un número entero. ", "")
),
""
)</f>
        <v/>
      </c>
      <c r="FD338" s="46">
        <f>IF(AND($DS338,FB338),
IF(AL338="","Debes escribir el valor de las horas extras diurnas. ",
IF( ISERR(_xlfn.NUMBERVALUE(AL338)), "El valor de las horas extras duirnas debe ser un número válido. ", "")
),
""
)</f>
        <v/>
      </c>
      <c r="FE338" s="46">
        <f>CONCATENATE(AM338,AN338)&lt;&gt;""</f>
        <v/>
      </c>
      <c r="FF338" s="46">
        <f>IF(AND($DS338,FE338),
IF(AM338="","Debes escribir el número de horas extras nocturnas. ",
IF( IFERROR(INT(AM338),1.1) &lt;&gt; IFERROR(_xlfn.NUMBERVALUE(AM338),1), "La cantidad de horas extras nocturnas debe ser un número entero. ", "")
),
""
)</f>
        <v/>
      </c>
      <c r="FG338" s="46">
        <f>IF(AND($DS338,FE338),
IF(AN338="","Debes escribir el valor de las horas extras nocturnas. ",
IF( ISERR(_xlfn.NUMBERVALUE(AN338)), "El valor de las horas extras nocturnas debe ser un número válido. ", "")
),
""
)</f>
        <v/>
      </c>
      <c r="FH338" s="46">
        <f>CONCATENATE(AO338,AP338)&lt;&gt;""</f>
        <v/>
      </c>
      <c r="FI338" s="46">
        <f>IF(AND($DS338,FH338),
IF(AO338="","Debes escribir el número de horas extras diurnas dominicales y festivas. ",
IF( IFERROR(INT(AO338),1.1) &lt;&gt; IFERROR(_xlfn.NUMBERVALUE(AO338),1), "La cantidad de horas extras diurnas dominicales y festivas debe ser un número entero. ", "")
),
""
)</f>
        <v/>
      </c>
      <c r="FJ338" s="46">
        <f>IF(AND($DS338,FH338),
IF(AP338="","Debes escribir el valor de las horas extras diurnas dominicales y festivas. ",
IF( ISERR(_xlfn.NUMBERVALUE(AP338)), "El valor de las horas extras diurnas dominicales y festivas debe ser un número válido. ", "")
),
""
)</f>
        <v/>
      </c>
      <c r="FK338" s="46">
        <f>CONCATENATE(AQ338,AR338)&lt;&gt;""</f>
        <v/>
      </c>
      <c r="FL338" s="46">
        <f>IF(AND($DS338,FK338),
IF(AQ338="","Debes escribir el número de horas extras nocturnas dominicales y festivas. ",
IF( IFERROR(INT(AQ338),1.1) &lt;&gt; IFERROR(_xlfn.NUMBERVALUE(AQ338),1), "La cantidad de horas extras nocturnas dominicales y festivas debe ser un número entero. ", "")
),
""
)</f>
        <v/>
      </c>
      <c r="FM338" s="46">
        <f>IF(AND($DS338,FK338),
IF(AR338="","Debes escribir el valor de las horas extras nocturnas dominicales y festivas. ",
IF( ISERR(_xlfn.NUMBERVALUE(AR338)), "El valor de las horas extras nocturnas dominicales y festivas debe ser un número válido. ", "")
),
""
)</f>
        <v/>
      </c>
      <c r="FN338" s="46">
        <f>CONCATENATE(AS338,AT338)&lt;&gt;""</f>
        <v/>
      </c>
      <c r="FO338" s="46">
        <f>IF(AND($DS338,FN338),
IF(AS338="","Debes escribir el número de horas recargo nocturno. ",
IF( IFERROR(INT(AS338),1.1) &lt;&gt; IFERROR(_xlfn.NUMBERVALUE(AS338),1), "La cantidad de horas recargo nocturno debe ser un número entero. ", "")
),
""
)</f>
        <v/>
      </c>
      <c r="FP338" s="46">
        <f>IF(AND($DS338,FN338),
IF(AT338="","Debes escribir el valor de las horas recargo nocturno. ",
IF( ISERR(_xlfn.NUMBERVALUE(AT338)), "El valor de las horas recargo nocturno debe ser un número válido. ", "")
),
""
)</f>
        <v/>
      </c>
      <c r="FQ338" s="46">
        <f>CONCATENATE(AU338,AV338)&lt;&gt;""</f>
        <v/>
      </c>
      <c r="FR338" s="46">
        <f>IF(AND($DS338,FQ338),
IF(AU338="","Debes escribir el número de horas recargo diurno dominical y festivo. ",
IF( IFERROR(INT(AU338),1.1) &lt;&gt; IFERROR(_xlfn.NUMBERVALUE(AU338),1), "La cantidad de horas recargo diurno dominical y festivo debe ser un número entero. ", "")
),
""
)</f>
        <v/>
      </c>
      <c r="FS338" s="46">
        <f>IF(AND($DS338,FQ338),
IF(AV338="","Debes escribir el valor de las horas recargo diurno dominical y festivo. ",
IF( ISERR(_xlfn.NUMBERVALUE(AV338)), "El valor de las horas recargo diurno dominical y festivo debe ser un número válido. ", "")
),
""
)</f>
        <v/>
      </c>
      <c r="FT338" s="46">
        <f>CONCATENATE(AW338,AX338)&lt;&gt;""</f>
        <v/>
      </c>
      <c r="FU338" s="46">
        <f>IF(AND($DS338,FT338),
IF(AW338="","Debes escribir el número de horas recargo nocturno dominical y festivo. ",
IF( IFERROR(INT(AW338),1.1) &lt;&gt; IFERROR(_xlfn.NUMBERVALUE(AW338),1), "La cantidad de horas recargo nocturno dominical y festivo debe ser un número entero. ", "")
),
""
)</f>
        <v/>
      </c>
      <c r="FV338" s="46">
        <f>IF(AND($DS338,FT338),
IF(AX338="","Debes escribir el valor de las horas recargo nocturno dominical y festivo. ",
IF( ISERR(_xlfn.NUMBERVALUE(AX338)), "El valor de las horas recargo nocturno dominical y festivo debe ser un número válido. ", "")
),
""
)</f>
        <v/>
      </c>
      <c r="FW338" s="46">
        <f>CONCATENATE(AY338,AZ338)&lt;&gt;""</f>
        <v/>
      </c>
      <c r="FX338" s="46">
        <f>IF(AND($DS338,FW338),
IF(AY338="","Debes escribir el número de días de vacaciones comunes. ",
IF( IFERROR(INT(AY338),1.1) &lt;&gt; IFERROR(_xlfn.NUMBERVALUE(AY338),1), "La cantidad de días de vacaciones comunes debe ser un número entero. ", "")
),
""
)</f>
        <v/>
      </c>
      <c r="FY338" s="46">
        <f>IF(AND($DS338,FW338),
IF(AZ338="","Debes escribir el valor de las vacaciones comunes. ",
IF( ISERR(_xlfn.NUMBERVALUE(AZ338)), "El valor de las vacaciones comunes debe ser un número válido. ", "")
),
""
)</f>
        <v/>
      </c>
      <c r="FZ338" s="46">
        <f>CONCATENATE(BA338,BB338)&lt;&gt;""</f>
        <v/>
      </c>
      <c r="GA338" s="46">
        <f>IF(AND($DS338,FZ338),
IF(BA338="","Debes escribir el número de días de vacaciones compensadas. ",
IF( IFERROR(INT(BA338),1.1) &lt;&gt; IFERROR(_xlfn.NUMBERVALUE(BA338),1), "La cantidad de días de vacaciones compensadas debe ser un número entero. ", "")
),
""
)</f>
        <v/>
      </c>
      <c r="GB338" s="46">
        <f>IF(AND($DS338,FZ338),
IF(BB338="","Debes escribir el valor de las vacaciones compensadas. ",
IF( ISERR(_xlfn.NUMBERVALUE(BB338)), "El valor de las vacaciones compensadas debe ser un número válido. ", "")
),
""
)</f>
        <v/>
      </c>
      <c r="GC338" s="46">
        <f>CONCATENATE(BC338,BD338)&lt;&gt;""</f>
        <v/>
      </c>
      <c r="GD338" s="46">
        <f>IF(AND($DS338,GC338),
IF(BC338="","Debes escribir el número de días de prima salarial. ",
IF( IFERROR(INT(BC338),1.1) &lt;&gt; IFERROR(_xlfn.NUMBERVALUE(BC338),1), "La cantidad de días de prima salarial debe ser un número entero. ", "")
),
""
)</f>
        <v/>
      </c>
      <c r="GE338" s="46">
        <f>IF(AND($DS338,GC338),
IF(BD338="","Debes escribir el valor de los días de prima salarial. ",
IF( ISERR(_xlfn.NUMBERVALUE(BD338)), "El valor de los días de prima salarial debe ser un número válido. ", "")
),
""
)</f>
        <v/>
      </c>
      <c r="GF338" s="46">
        <f>IF($DS338,
IF( AND(BE338&lt;&gt;"", ISERR(_xlfn.NUMBERVALUE(BE338))), "El valor de la prima NO saliarial debe ser un número válido. ", "")
)</f>
        <v/>
      </c>
      <c r="GG338" s="46">
        <f>CONCATENATE(BF338,BG338,BH338)&lt;&gt;""</f>
        <v/>
      </c>
      <c r="GH338" s="46">
        <f>IF(AND($DS338,GG338),
IF(BF338="","Debes escribir el valor de las cesantías. ",
IF( ISERR(_xlfn.NUMBERVALUE(BF338)), "El valor de las cesantías debe ser un número válido. ", "")
),
""
)</f>
        <v/>
      </c>
      <c r="GI338" s="46">
        <f>IF(AND($DS338,GG338),
IF(BG338="","Debes escribir el % de cesantías. ",
IF( ISERR(_xlfn.NUMBERVALUE(BG338)), "El % de cesantías debe ser un número válido. ", "")
),
""
)</f>
        <v/>
      </c>
      <c r="GJ338" s="46">
        <f>IF(AND($DS338,GG338),
IF(BH338="","Debes escribir el valor de intereses de cesantías. ",
IF( ISERR(_xlfn.NUMBERVALUE(BH338)), "El valor de intereses de cesantías debe ser un número válido. ", "")
),
""
)</f>
        <v/>
      </c>
      <c r="GK338" s="46">
        <f>CONCATENATE(BI338,BJ338,BK338)&lt;&gt;""</f>
        <v/>
      </c>
      <c r="GL338" s="46">
        <f>IF(AND($DS338,GK338),
IF(BI338="","Debes escribir el número de días de incapacidad. ",
IF( IFERROR(INT(BI338),1.1) &lt;&gt; IFERROR(_xlfn.NUMBERVALUE(BI338),1), "La cantidad de días de incapacidad debe ser un número entero. ", "")
),
""
)</f>
        <v/>
      </c>
      <c r="GM338" s="46">
        <f>IF(AND($DS338,GK338),
IF(BJ338="","Debes escribir el tipo de incapacidad. ",
IF(_xlfn.IFNA(VLOOKUP(BJ338,TIPO_DE_INCAPACIDAD,1,FALSE),-1)=-1,"El tipo de incapacidad es inválida (por favor seleccionarlo de la lista). ","")
),
""
)</f>
        <v/>
      </c>
      <c r="GN338" s="46">
        <f>IF(AND($DS338,GK338),
IF(BK338="","Debes escribir el valor de la incapacidad. ",
IF( ISERR(_xlfn.NUMBERVALUE(BK338)), "El valor de la incapacidad debe ser un número válido. ", "")
),
""
)</f>
        <v/>
      </c>
      <c r="GO338" s="46">
        <f>CONCATENATE(BL338,BM338)&lt;&gt;""</f>
        <v/>
      </c>
      <c r="GP338" s="46">
        <f>IF(AND($DS338,GO338),
IF(BL338="","Debes escribir el número de días de licencia de maternidad o paternidad. ",
IF( IFERROR(INT(BL338),1.1) &lt;&gt; IFERROR(_xlfn.NUMBERVALUE(BL338),1), "La cantidad de días de licencia de maternidad o paternidad debe ser un número entero. ", "")
),
""
)</f>
        <v/>
      </c>
      <c r="GQ338" s="46">
        <f>IF(AND($DS338,GO338),
IF(BM338="","Debes escribir el valor de la licencia de maternidad o paternidad. ",
IF( ISERR(_xlfn.NUMBERVALUE(BM338)), "El valor de la licencia de maternidad o paternidad debe ser un número válido. ", "")
),
""
)</f>
        <v/>
      </c>
      <c r="GR338" s="46">
        <f>CONCATENATE(BN338,BO338)&lt;&gt;""</f>
        <v/>
      </c>
      <c r="GS338" s="46">
        <f>IF(AND($DS338,GR338),
IF(BN338="","Debes escribir el número de días de licencia remunerada. ",
IF( IFERROR(INT(BN338),1.1) &lt;&gt; IFERROR(_xlfn.NUMBERVALUE(BN338),1), "La cantidad de días de licencia remunerada debe ser un número entero. ", "")
),
""
)</f>
        <v/>
      </c>
      <c r="GT338" s="46">
        <f>IF(AND($DS338,GR338),
IF(BO338="","Debes escribir el valor de la licencia remunerada. ",
IF( ISERR(_xlfn.NUMBERVALUE(BO338)), "El valor de la licencia remunerada debe ser un número válido. ", "")
),
""
)</f>
        <v/>
      </c>
      <c r="GU338" s="46">
        <f>IF($DS338,
IF( AND(BP338&lt;&gt;"", ISERR(_xlfn.NUMBERVALUE(BP338))), "El valor de la licencia NO remunerada debe ser un número válido. ", "")
)</f>
        <v/>
      </c>
      <c r="GV338" s="46">
        <f>IF($DS338,
IF( AND(BQ338&lt;&gt;"", ISERR(_xlfn.NUMBERVALUE(BQ338))), "El valor de auxilios salariales debe ser un número válido. ", "")
)</f>
        <v/>
      </c>
      <c r="GW338" s="46">
        <f>IF($DS338,
IF( AND(BR338&lt;&gt;"", ISERR(_xlfn.NUMBERVALUE(BR338))), "El valor de auxilios NO salariales debe ser un número válido. ", "")
)</f>
        <v/>
      </c>
      <c r="GX338" s="46">
        <f>IF($DS338,
IF( AND(BS338&lt;&gt;"", ISERR(_xlfn.NUMBERVALUE(BS338))), "El valor de bonos salariales debe ser un número válido. ", "")
)</f>
        <v/>
      </c>
      <c r="GY338" s="46">
        <f>IF($DS338,
IF( AND(BT338&lt;&gt;"", ISERR(_xlfn.NUMBERVALUE(BT338))), "El valor de bonos NO salariales debe ser un número válido. ", "")
)</f>
        <v/>
      </c>
      <c r="GZ338" s="46">
        <f>IF($DS338,
IF( AND(BU338&lt;&gt;"", ISERR(_xlfn.NUMBERVALUE(BU338))), "El valor de bonos salariales de alimentación debe ser un número válido. ", "")
)</f>
        <v/>
      </c>
      <c r="HA338" s="46">
        <f>IF($DS338,
IF( AND(BV338&lt;&gt;"", ISERR(_xlfn.NUMBERVALUE(BV338))), "El valor de bonos NO salariales de alimentación debe ser un número válido. ", "")
)</f>
        <v/>
      </c>
      <c r="HB338" s="46">
        <f>IF($DS338,
IF( AND(BW338&lt;&gt;"", ISERR(_xlfn.NUMBERVALUE(BW338))), "El valor de bonificaciones salariales debe ser un número válido. ", "")
)</f>
        <v/>
      </c>
      <c r="HC338" s="46">
        <f>IF($DS338,
IF( AND(BX338&lt;&gt;"", ISERR(_xlfn.NUMBERVALUE(BX338))), "El valor de bonificaciones NO salariales debe ser un número válido. ", "")
)</f>
        <v/>
      </c>
      <c r="HD338" s="46">
        <f>IF($DS338,
IF( AND(BY338&lt;&gt;"", ISERR(_xlfn.NUMBERVALUE(BY338))), "El valor de compensaciones ordinarias debe ser un número válido. ", "")
)</f>
        <v/>
      </c>
      <c r="HE338" s="46">
        <f>IF($DS338,
IF( AND(BZ338&lt;&gt;"", ISERR(_xlfn.NUMBERVALUE(BZ338))), "El valor de compensaciones extraordinarias debe ser un número válido. ", "")
)</f>
        <v/>
      </c>
      <c r="HF338" s="46">
        <f>IF($DS338,
IF( AND(CA338&lt;&gt;"", ISERR(_xlfn.NUMBERVALUE(CA338))), "El valor de comisiones debe ser un número válido. ", "")
)</f>
        <v/>
      </c>
      <c r="HG338" s="46">
        <f>IF($DS338,
IF( AND(CB338&lt;&gt;"", ISERR(_xlfn.NUMBERVALUE(CB338))), "El valor de ausencia por huega debe ser un número válido. ", "")
)</f>
        <v/>
      </c>
      <c r="HH338" s="46">
        <f>IF($DS338,
IF( AND(CC338&lt;&gt;"", ISERR(_xlfn.NUMBERVALUE(CC338))), "El valor de anticipos debe ser un número válido. ", "")
)</f>
        <v/>
      </c>
      <c r="HI338" s="46">
        <f>IF($DS338,
IF( AND(CD338&lt;&gt;"", ISERR(_xlfn.NUMBERVALUE(CD338))), "El valor de pagos a terceros debe ser un número válido. ", "")
)</f>
        <v/>
      </c>
      <c r="HJ338" s="46">
        <f>IF($DS338,
IF( AND(CE338&lt;&gt;"", ISERR(_xlfn.NUMBERVALUE(CE338))), "El valor de dotación debe ser un número válido. ", "")
)</f>
        <v/>
      </c>
      <c r="HK338" s="46">
        <f>IF($DS338,
IF( AND(CF338&lt;&gt;"", ISERR(_xlfn.NUMBERVALUE(CF338))), "El valor de apoyo sostenibilidad debe ser un número válido. ", "")
)</f>
        <v/>
      </c>
      <c r="HL338" s="46">
        <f>IF($DS338,
IF( AND(CG338&lt;&gt;"", ISERR(_xlfn.NUMBERVALUE(CG338))), "El valor de teletrabajo debe ser un número válido. ", "")
)</f>
        <v/>
      </c>
      <c r="HM338" s="46">
        <f>IF($DS338,
IF( AND(CH338&lt;&gt;"", ISERR(_xlfn.NUMBERVALUE(CH338))), "El valor de bonificación de retiro debe ser un número válido. ", "")
)</f>
        <v/>
      </c>
      <c r="HN338" s="46">
        <f>IF($DS338,
IF( AND(CI338&lt;&gt;"", ISERR(_xlfn.NUMBERVALUE(CI338))), "El valor de indemnización de retiro debe ser un número válido. ", "")
)</f>
        <v/>
      </c>
      <c r="HO338" s="46">
        <f>IF($DS338,
IF( AND(CJ338&lt;&gt;"", ISERR(_xlfn.NUMBERVALUE(CJ338))), "El valor de reintegros debe ser un número válido. ", "")
)</f>
        <v/>
      </c>
      <c r="HP338" s="46">
        <f>CONCATENATE(CK338,CL338,CM338)&lt;&gt;""</f>
        <v/>
      </c>
      <c r="HQ338" s="46">
        <f>IF(AND($DS338,HP338),
IF(CK338="","Debes escribir la descripción de otro concepto no categorizado. ",""),
""
)</f>
        <v/>
      </c>
      <c r="HR338" s="46">
        <f>IF(AND($DS338,HP338),
IF(CONCATENATE(CL338,CM338)="","Debes escribir al menos un valor de concepto no categorizado (salarial o no salarial). ",
IF(ISERR(_xlfn.NUMBERVALUE(CL338)),"El valor salarial concepto no categorizado debe ser un número válido. ","")
),
""
)</f>
        <v/>
      </c>
      <c r="HS338" s="46">
        <f>IF(AND($DS338,HP338),
IF(CONCATENATE(CL338,CM338)="","Debes escribir al menos un valor de concepto no categorizado (salarial o no salarial). ",
IF(ISERR(_xlfn.NUMBERVALUE(CM338)),"El valor NO salarial concepto no categorizado debe ser un número válido. ","")
),
""
)</f>
        <v/>
      </c>
      <c r="HT338" s="46">
        <f>IF($DS338,
IF(CN338="","Debes escribir el porcentaje del aporte a salud. ",
IF( ISERR(_xlfn.NUMBERVALUE(CN338)), "El valor del porcentaje del aporte a salud debe ser un número válido. ", "")
)
)</f>
        <v/>
      </c>
      <c r="HU338" s="46">
        <f>IF($DS338,
IF(CO338="","Debes escribir el valor del aporte a salud. ",
IF( ISERR(_xlfn.NUMBERVALUE(CO338)), "El valor del aporte a salud debe ser un número válido. ", "")
)
)</f>
        <v/>
      </c>
      <c r="HV338" s="46">
        <f>IF($DS338,
IF( AND(CP338&lt;&gt;"", ISERR(_xlfn.NUMBERVALUE(CP338))), "El valor plan complementario debe ser un número válido. ", "")
)</f>
        <v/>
      </c>
      <c r="HW338" s="46">
        <f>IF($DS338,
IF(CQ338="","Debes escribir el porcentaje del aporte a pensión. ",
IF( ISERR(_xlfn.NUMBERVALUE(CQ338)), "El valor del porcentaje del aporte a pensión debe ser un número válido. ", "")
)
)</f>
        <v/>
      </c>
      <c r="HX338" s="46">
        <f>IF($DS338,
IF(CR338="","Debes escribir el valor del aporte a pensión. ",
IF( ISERR(_xlfn.NUMBERVALUE(CR338)), "El valor del aporte a salud debe ser un número válido. ", "")
)
)</f>
        <v/>
      </c>
      <c r="HY338" s="46">
        <f>IF($DS338,
IF( AND(CS338&lt;&gt;"", ISERR(_xlfn.NUMBERVALUE(CS338))), "El valor pensión voluntaria debe ser un número válido. ", "")
)</f>
        <v/>
      </c>
      <c r="HZ338" s="46">
        <f>CONCATENATE(CT338,CU338,CV338,CW338)&lt;&gt;""</f>
        <v/>
      </c>
      <c r="IA338" s="46">
        <f>IF(AND($DS338,HZ338),
IF(CT338="","Debes escribir el % del fondo de seguridad pensional. ",
IF( ISERR(_xlfn.NUMBERVALUE(CT338)), "El % del fondo de seguridad debe ser un número válido. ", "")
),
""
)</f>
        <v/>
      </c>
      <c r="IB338" s="46">
        <f>IF(AND($DS338,HZ338),
IF(CU338="","Debes escribir el valor del aporte al fondo de solidaridad pensional. ",
IF( ISERR(_xlfn.NUMBERVALUE(CU338)), "El valor del aporte al fondo de solidaridad pensional debe ser un número válido. ", "")
),
""
)</f>
        <v/>
      </c>
      <c r="IC338" s="46">
        <f>IF(AND($DS338,HZ338),
IF(CV338="","Debes escribir el % del fondo de subsistencia. ",
IF( ISERR(_xlfn.NUMBERVALUE(CV338)), "El % del fondo de subsistencia debe ser un número válido. ", "")
),
""
)</f>
        <v/>
      </c>
      <c r="ID338" s="46">
        <f>IF(AND($DS338,HZ338),
IF(CW338="","Debes escribir el valor del fondo de subsistencia. ",
IF( ISERR(_xlfn.NUMBERVALUE(CW338)), "El valor del fondo de subsistencia debe ser un número válido. ", "")
),
""
)</f>
        <v/>
      </c>
      <c r="IE338" s="46">
        <f>CONCATENATE(CX338,CY338)&lt;&gt;""</f>
        <v/>
      </c>
      <c r="IF338" s="46">
        <f>IF(AND($DS338,IE338),
IF(CX338="","Debes escribir el % de sindicato. ",
IF( ISERR(_xlfn.NUMBERVALUE(CX338)), "El % de sindicato debe ser un número válido. ", "")
),
""
)</f>
        <v/>
      </c>
      <c r="IG338" s="46">
        <f>IF(AND($DS338,IE338),
IF(CY338="","Debes escribir el valor del sindicato. ",
IF( ISERR(_xlfn.NUMBERVALUE(CY338)), "El valor del sindicato debe ser un número válido. ", "")
),
""
)</f>
        <v/>
      </c>
      <c r="IH338" s="46">
        <f>IF($DS338,
IF( AND(CZ338&lt;&gt;"", ISERR(_xlfn.NUMBERVALUE(CZ338))), "El valor de sanción pública debe ser un número válido. ", "")
)</f>
        <v/>
      </c>
      <c r="II338" s="46">
        <f>IF($DS338,
IF( AND(DA338&lt;&gt;"", ISERR(_xlfn.NUMBERVALUE(DA338))), "El valor de sanción privada debe ser un número válido. ", "")
)</f>
        <v/>
      </c>
      <c r="IJ338" s="46">
        <f>CONCATENATE(DB338,DC338)&lt;&gt;""</f>
        <v/>
      </c>
      <c r="IK338" s="46">
        <f>IF(AND($DS338,IJ338),
IF(DB338="","Debes escribir la descripción de libranza. ",""),
""
)</f>
        <v/>
      </c>
      <c r="IL338" s="46">
        <f>IF(AND($DS338,IJ338),
IF(DC338="","Debes escribir la cuota libranza. ",
IF(ISERR(_xlfn.NUMBERVALUE(DC338)),"El valor de la cuota libranza debe ser un número válido. ","")
),
""
)</f>
        <v/>
      </c>
      <c r="IM338" s="46">
        <f>IF($DS338,
IF( AND(DD338&lt;&gt;"", ISERR(_xlfn.NUMBERVALUE(DD338))), "El valor de pagos a terceros debe ser un número válido. ", "")
)</f>
        <v/>
      </c>
      <c r="IN338" s="46">
        <f>IF($DS338,
IF( AND(DE338&lt;&gt;"", ISERR(_xlfn.NUMBERVALUE(DE338))), "El valor de anticipos debe ser un número válido. ", "")
)</f>
        <v/>
      </c>
      <c r="IO338" s="46">
        <f>IF($DS338,
IF( AND(DF338&lt;&gt;"", ISERR(_xlfn.NUMBERVALUE(DF338))), "El valor de AFC debe ser un número válido. ", "")
)</f>
        <v/>
      </c>
      <c r="IP338" s="46">
        <f>IF($DS338,
IF( AND(DG338&lt;&gt;"", ISERR(_xlfn.NUMBERVALUE(DG338))), "El valor de rete-fuente debe ser un número válido. ", "")
)</f>
        <v/>
      </c>
      <c r="IQ338" s="46">
        <f>IF($DS338,
IF( AND(DH338&lt;&gt;"", ISERR(_xlfn.NUMBERVALUE(DH338))), "El valor de cooperativa de trabajo debe ser un número válido. ", "")
)</f>
        <v/>
      </c>
      <c r="IR338" s="46">
        <f>IF($DS338,
IF( AND(DI338&lt;&gt;"", ISERR(_xlfn.NUMBERVALUE(DI338))), "El valor de embargo fiscal debe ser un número válido. ", "")
)</f>
        <v/>
      </c>
      <c r="IS338" s="46">
        <f>IF($DS338,
IF( AND(DJ338&lt;&gt;"", ISERR(_xlfn.NUMBERVALUE(DJ338))), "El valor de educación debe ser un número válido. ", "")
)</f>
        <v/>
      </c>
      <c r="IT338" s="46">
        <f>IF($DS338,
IF( AND(DK338&lt;&gt;"", ISERR(_xlfn.NUMBERVALUE(DK338))), "El valor de reintegro debe ser un número válido. ", "")
)</f>
        <v/>
      </c>
      <c r="IU338" s="46">
        <f>IF($DS338,
IF( AND(DL338&lt;&gt;"", ISERR(_xlfn.NUMBERVALUE(DL338))), "El valor de deuda debe ser un número válido. ", "")
)</f>
        <v/>
      </c>
      <c r="IV338" s="46">
        <f>IF($DS338,
IF( AND(DM338&lt;&gt;"", ISERR(_xlfn.NUMBERVALUE(DM338))), "El valor de otras deducciones debe ser un número válido. ", "")
)</f>
        <v/>
      </c>
      <c r="IW338" s="46">
        <f>IF($DS338,
IF(DN338="","Debes escribir el valor de los devengos totales. ",
IF( ISERR(_xlfn.NUMBERVALUE(DN338)), "El valor de los devengos totales debe ser un número válido. ", "")
)
)</f>
        <v/>
      </c>
      <c r="IX338" s="46">
        <f>IF($DS338,
IF(DO338="","Debes escribir el valor de las deducciones totales. ",
IF( ISERR(_xlfn.NUMBERVALUE(DO338)), "El valor de las deducciones totales debe ser un número válido. ", "")
)
)</f>
        <v/>
      </c>
      <c r="IY338" s="46">
        <f>IF($DS338,
IF(DP338="","Debes escribir el valor del salario total. ",
IF( ISERR(_xlfn.NUMBERVALUE(DP338)), "El valor del salario total debe ser un número válido. ", "")
)
)</f>
        <v/>
      </c>
    </row>
    <row r="339">
      <c r="B339" s="48" t="n">
        <v>327</v>
      </c>
      <c r="C339" s="61">
        <f>IF(AND(DS339,DP339&lt;&gt;""),
IF(DQ339="","OK","Error"),
""
)</f>
        <v/>
      </c>
      <c r="D339" s="53" t="n"/>
      <c r="E339" s="52" t="n"/>
      <c r="F339" s="112" t="n"/>
      <c r="G339" s="52" t="n"/>
      <c r="H339" s="53" t="n"/>
      <c r="I339" s="52" t="n"/>
      <c r="J339" s="52" t="n"/>
      <c r="K339" s="53" t="n"/>
      <c r="L339" s="55" t="n"/>
      <c r="M339" s="108" t="n"/>
      <c r="N339" s="56" t="n"/>
      <c r="O339" s="52" t="n"/>
      <c r="P339" s="52" t="n"/>
      <c r="Q339" s="52" t="n"/>
      <c r="R339" s="52" t="n"/>
      <c r="S339" s="52" t="n"/>
      <c r="T339" s="53" t="n"/>
      <c r="U339" s="52" t="n"/>
      <c r="V339" s="52" t="n"/>
      <c r="W339" s="55" t="n"/>
      <c r="X339" s="55" t="n"/>
      <c r="Y339" s="52" t="n"/>
      <c r="Z339" s="55" t="n"/>
      <c r="AA339" s="52" t="n"/>
      <c r="AB339" s="53" t="n"/>
      <c r="AC339" s="53" t="n"/>
      <c r="AD339" s="53" t="n"/>
      <c r="AE339" s="177" t="n"/>
      <c r="AF339" s="113" t="n"/>
      <c r="AG339" s="177" t="n"/>
      <c r="AH339" s="178" t="n"/>
      <c r="AI339" s="178" t="n"/>
      <c r="AJ339" s="178" t="n"/>
      <c r="AK339" s="114" t="n"/>
      <c r="AL339" s="178" t="n"/>
      <c r="AM339" s="114" t="n"/>
      <c r="AN339" s="178" t="n"/>
      <c r="AO339" s="114" t="n"/>
      <c r="AP339" s="178" t="n"/>
      <c r="AQ339" s="114" t="n"/>
      <c r="AR339" s="178" t="n"/>
      <c r="AS339" s="114" t="n"/>
      <c r="AT339" s="178" t="n"/>
      <c r="AU339" s="114" t="n"/>
      <c r="AV339" s="178" t="n"/>
      <c r="AW339" s="114" t="n"/>
      <c r="AX339" s="178" t="n"/>
      <c r="AY339" s="114" t="n"/>
      <c r="AZ339" s="178" t="n"/>
      <c r="BA339" s="114" t="n"/>
      <c r="BB339" s="178" t="n"/>
      <c r="BC339" s="114" t="n"/>
      <c r="BD339" s="178" t="n"/>
      <c r="BE339" s="178" t="n"/>
      <c r="BF339" s="178" t="n"/>
      <c r="BG339" s="59" t="n"/>
      <c r="BH339" s="178" t="n"/>
      <c r="BI339" s="114" t="n"/>
      <c r="BJ339" s="53" t="n"/>
      <c r="BK339" s="178" t="n"/>
      <c r="BL339" s="114" t="n"/>
      <c r="BM339" s="178" t="n"/>
      <c r="BN339" s="114" t="n"/>
      <c r="BO339" s="178" t="n"/>
      <c r="BP339" s="178" t="n"/>
      <c r="BQ339" s="178" t="n"/>
      <c r="BR339" s="178" t="n"/>
      <c r="BS339" s="178" t="n"/>
      <c r="BT339" s="178" t="n"/>
      <c r="BU339" s="178" t="n"/>
      <c r="BV339" s="178" t="n"/>
      <c r="BW339" s="178" t="n"/>
      <c r="BX339" s="178" t="n"/>
      <c r="BY339" s="178" t="n"/>
      <c r="BZ339" s="178" t="n"/>
      <c r="CA339" s="178" t="n"/>
      <c r="CB339" s="178" t="n"/>
      <c r="CC339" s="178" t="n"/>
      <c r="CD339" s="178" t="n"/>
      <c r="CE339" s="178" t="n"/>
      <c r="CF339" s="178" t="n"/>
      <c r="CG339" s="178" t="n"/>
      <c r="CH339" s="178" t="n"/>
      <c r="CI339" s="178" t="n"/>
      <c r="CJ339" s="178" t="n"/>
      <c r="CK339" s="53" t="n"/>
      <c r="CL339" s="178" t="n"/>
      <c r="CM339" s="178" t="n"/>
      <c r="CN339" s="60" t="n"/>
      <c r="CO339" s="177" t="n"/>
      <c r="CP339" s="178" t="n"/>
      <c r="CQ339" s="60" t="n"/>
      <c r="CR339" s="177" t="n"/>
      <c r="CS339" s="178" t="n"/>
      <c r="CT339" s="59" t="n"/>
      <c r="CU339" s="178" t="n"/>
      <c r="CV339" s="59" t="n"/>
      <c r="CW339" s="178" t="n"/>
      <c r="CX339" s="59" t="n"/>
      <c r="CY339" s="178" t="n"/>
      <c r="CZ339" s="178" t="n"/>
      <c r="DA339" s="178" t="n"/>
      <c r="DB339" s="53" t="n"/>
      <c r="DC339" s="178" t="n"/>
      <c r="DD339" s="178" t="n"/>
      <c r="DE339" s="178" t="n"/>
      <c r="DF339" s="178" t="n"/>
      <c r="DG339" s="178" t="n"/>
      <c r="DH339" s="178" t="n"/>
      <c r="DI339" s="178" t="n"/>
      <c r="DJ339" s="178" t="n"/>
      <c r="DK339" s="178" t="n"/>
      <c r="DL339" s="178" t="n"/>
      <c r="DM339" s="178" t="n"/>
      <c r="DN339" s="177" t="n"/>
      <c r="DO339" s="177" t="n"/>
      <c r="DP339" s="177" t="n"/>
      <c r="DQ339" s="76">
        <f>IF(AND(DS339,DP339&lt;&gt;""),
CONCATENATE(DT339,DU339,DV339,DW339,DX339,DY339,DZ339,EA339,EB339,EC339,ED339,EE339,EF339,EG339,EH339,EI339,EJ339,EK339,EL339,EM339,EN339,EO339,EP339,EQ339,ES339,ET339,EU339,EV339,EW339,EX339,EY339,EZ339,FA339,FC339,FD339,FF339,FG339,FI339,FJ339,FL339,FM339,FO339,FP339,FR339,FS339,FU339,FV339,FX339,FY339,GA339,GB339,GD339,GE339,GF339,GH339,GI339,GJ339,GL339,GM339,GN339,GP339,GQ339,GS339,GT339,GU339,GV339,GW339,GX339,GY339,GZ339,HA339,HB339,HC339,HD339,HE339,HF339,HG339,HH339,HI339,HJ339,HK339,HL339,HM339,HN339,HO339,HQ339,HR339,HS339,HT339,HU339,HV339,HW339,HX339,HY339,IA339,IB339,IC339,ID339,IF339,IG339,IH339,II339,IK339,IL339,IM339,IN339,IO339,IP339,IQ339,IR339,IS339,IT339,IU339,IV339,IW339,IX339,IY339,IZ339),
""
)</f>
        <v/>
      </c>
      <c r="DR339" s="53" t="n"/>
      <c r="DS339" s="46">
        <f>CONCATENATE(D339,$E339,$F339,$G339,H339,$I339,$J339,K339,$L339,$M339,N339,$O339,$P339,$Q339,$R339,$S339,T339,$U339,$V339,$W339,$X339,$Y339,$Z339,$AA339,AB339,AC339,AD339,$AE339,$AF339,$AG339,AH339,AI339,AJ339,AK339,AL339,AM339,AN339,AO339,AP339,AQ339,AR339,AS339,AT339,AU339,AV339,AW339,AX339,AY339,AZ339,BA339,BB339,BC339,BD339,BE339,BF339,BG339,BH339,BI339,BJ339,BK339,BL339,BM339,BN339,BO339,BP339,BQ339,BR339,BS339,BT339,BU339,BV339,BW339,BX339,BY339,BZ339,CA339,CB339,CC339,CD339,CE339,CF339,CG339,CH339,CI339,CJ339,CK339,CL339,CM339,$CN339,$CO339,CP339,$CQ339,$CR339,CS339,CT339,CU339,CV339,CW339,CX339,CY339,CZ339,DA339,DB339,DC339,DD339,DE339,DF339,DG339,DH339,DI339,DJ339,DK339,DL339,DM339,$DN339,$DO339,$DP339,DR339)&lt;&gt;""</f>
        <v/>
      </c>
      <c r="DT339" s="46">
        <f>IF(AND($DS339,$E$4&lt;&gt;""),
IF(LEFT($E$4,2) = "1.",
IF(D339&lt;&gt;"","El CUNE sólo se envía en operaciones de novedad o ajuste. ",""),
IF(D339="","Debes escribir un CUNE válido para realizar operaciones de novedad o ajuste. ","")),
""
)</f>
        <v/>
      </c>
      <c r="DU339" s="46">
        <f>IF($DS339,
IF(E339="","Debes seleccionar el tipo de documento del empleado. ",
IF(_xlfn.IFNA(VLOOKUP(E339,TIPO_DE_DOCUMENTO,1,FALSE),-1)=-1,"El tipo de documento no es válido (por favor seleccionarlo de la lista). ","")
)
)</f>
        <v/>
      </c>
      <c r="DV339" s="46">
        <f>IF($DS339,
IF(F339="","Debes escribir el número de documento del empleado. ","")
)</f>
        <v/>
      </c>
      <c r="DW339" s="46">
        <f>IF($DS339,
IF(G339="","Debes escribir el primer nombre del empleado. ","")
)</f>
        <v/>
      </c>
      <c r="DY339" s="46">
        <f>IF($DS339,
IF(I339="","Debes escribir el primer apellido del empleado. ","")
)</f>
        <v/>
      </c>
      <c r="DZ339" s="46">
        <f>IF($DS339,
IF(J339="","Debes escribir el segundo apellido del empleado. ","")
)</f>
        <v/>
      </c>
      <c r="EB339" s="46">
        <f>IF($DS339,
IF(L339="","Debes escribir la fecha de ingreso del empleado. ",
IF(ISERR(DATE(YEAR(L339),MONTH(L339),DAY(L339))), "El valor ingresado en fecha de ingreso no tiene un formato válido. ","")
)
)</f>
        <v/>
      </c>
      <c r="EC339" s="46">
        <f>IF($DS339,
IF(M339="","Debes escribir el tiempo laborado. ",
IF( IFERROR(INT(M339),1.1) &lt;&gt; IFERROR(_xlfn.NUMBERVALUE(M339),1), "El valor de los días trabajados debe ser un número entero. ", "")
)
)</f>
        <v/>
      </c>
      <c r="ED339" s="46">
        <f>IF($DS339,
IF( AND(N339&lt;&gt;"", ISERR(DATE(YEAR(N339),MONTH(N339),DAY(N339))) ), "El valor ingresado en fecha de ingreso no tiene un formato válido. ",
IF( AND(N339&lt;&gt;"", $E$6&lt;&gt;"", DATE(YEAR(N339), MONTH(N339), 1) &lt;&gt; IFERROR(DATE(MID($E$6, 1, 4), MID($E$6, 6, 2),1), "1/1/1900") ), "La fecha de retiro debe estar dentro del período liquidado. ", "")
)
)</f>
        <v/>
      </c>
      <c r="EE339" s="46">
        <f>IF($DS339,
IF(O339="","Debes seleccionar el tipo de trabajador. ",
IF(_xlfn.IFNA(VLOOKUP(O339,TIPO_DE_TRABAJADOR,1,FALSE),-1)=-1,"El tipo de trabajador no es válido (por favor seleccionarlo de la lista). ","")
)
)</f>
        <v/>
      </c>
      <c r="EF339" s="46">
        <f>IF($DS339,
IF(P339="","Debes seleccionar si es un trabajador dependiente pensionado por vejez. ",
IF(_xlfn.IFNA(VLOOKUP(P339,SUBTIPO_DE_TRABAJADOR,1,FALSE),-1)=-1,"El tipo de trabajador dependiente pensionado por vejez no es válido (por favor seleccionarlo de la lista). ","")
)
)</f>
        <v/>
      </c>
      <c r="EG339" s="46">
        <f>IF($DS339,
IF(Q339="","Debes seleccionar el tipo de contrato del trabajador. ",
IF(_xlfn.IFNA(VLOOKUP(Q339,TIPO_DE_CONTRATO,1,FALSE),-1)=-1,"El tipo de contrato del trabajador no es válido (por favor seleccionarlo de la lista). ","")
)
)</f>
        <v/>
      </c>
      <c r="EH339" s="46">
        <f>IF($DS339,
IF(R339="","Debes seleccionar si es un salario integral. ",
IF(_xlfn.IFNA(VLOOKUP(R339,SI_NO,1,FALSE),-1)=-1,"Valor no válido para salario integral (por favor seleccionarlo de la lista). ","")
)
)</f>
        <v/>
      </c>
      <c r="EI339" s="46">
        <f>IF($DS339,
IF(S339="","Debes seleccionar si el trabajador realiza actividades de riesgo. ",
IF(_xlfn.IFNA(VLOOKUP(S339,SI_NO,1,FALSE),-1)=-1,"Valor no válido para actividad de alto riesgo (por favor seleccionarlo de la lista). ","")
)
)</f>
        <v/>
      </c>
      <c r="EK339" s="46">
        <f>IF($DS339,
IF(U339="","Debes escribir el código del municipio de residencia del trabajador. ",
IF(_xlfn.IFNA(VLOOKUP(U339,MUNICIPIO,1,FALSE),-1)=-1,"El municipio de residencia del trabajador es inválido (por favor seleccionarlo de la lista). ","")
)
)</f>
        <v/>
      </c>
      <c r="EL339" s="46">
        <f>IF($DS339,
IF(V339="","Debes escribir el la dirección de residendia del trabajador. ","")
)</f>
        <v/>
      </c>
      <c r="EM339" s="46">
        <f>IF($DS339,
IF(W339="","Debes escribir la fecha de inicio de la liquidación. ",
IF(ISERR(DATE(YEAR(W339),MONTH(W339),DAY(W339))),"El valor ingresado en fecha de inicio de liquidación no tiene un formato válido. ",
IF( AND($E$6&lt;&gt;"", DATE(YEAR(W339), MONTH(W339), 1) &lt;&gt; IFERROR(DATE(MID($E$6, 1, 4), MID($E$6, 6, 2),1), "1/1/1900") ), "La fecha de inicio de la liquidación debe estar dentro del período liquidado. ", "")
)
)
)</f>
        <v/>
      </c>
      <c r="EN339" s="46">
        <f>IF($DS339,
IF(X339="","Debes escribir la fecha de fin de la liquidación. ",
IF(ISERR(DATE(YEAR(X339),MONTH(X339),DAY(X339))),"El valor ingresado en fecha de fin de liquidación no tiene un formato válido. ",
IF( AND($E$6&lt;&gt;"", DATE(YEAR(X339), MONTH(X339), 1) &lt;&gt; IFERROR(DATE(MID($E$6, 1, 4), MID($E$6, 6, 2),1), "1/1/1900") ), "La fecha de fin de la liquidación debe estar dentro del período liquidado. ", "")
)
)
)</f>
        <v/>
      </c>
      <c r="EO339" s="46">
        <f>IF($DS339,
IF(Y339="","Debes escribir la frecuencia de pago del trabajador. ",
IF(_xlfn.IFNA(VLOOKUP(Y339,PERÍODO_DE_NÓMINA,1,FALSE),-1)=-1,"La frecuencia de pago es inválida (por favor seleccionarlo de la lista). ","")
)
)</f>
        <v/>
      </c>
      <c r="EP339" s="46">
        <f>IF($DS339,
IF(Z339="","Debes escribir la fecha de pago. ",
IF(ISERR(DATE(YEAR(Z339),MONTH(Z339),DAY(Z339))), "El valor ingresado en fecha de pago no tiene un formato válido. ","")
)
)</f>
        <v/>
      </c>
      <c r="EQ339" s="46">
        <f>IF($DS339,
IF(AA339="","Debes escribir el medio de pago. ",
IF(_xlfn.IFNA(VLOOKUP(AA339,MEDIOS_DE_PAGO,1,FALSE),-1)=-1,"El medio de pago es inválido (por favor seleccionarlo de la lista). ","")
)
)</f>
        <v/>
      </c>
      <c r="ER339" s="46">
        <f>OR(AA339='Tablas '!$T$4,AA339='Tablas '!$T$7,AA339='Tablas '!$T$8,AA339='Tablas '!$T$11)</f>
        <v/>
      </c>
      <c r="ES339" s="46">
        <f>IF(AND($DS339,ER339),
IF(AB339="","Debes escribir la entidad bancaria. ",""),
""
)</f>
        <v/>
      </c>
      <c r="ET339" s="46">
        <f>IF(AND($DS339,ER339),
IF(AC339="","Debes escribir el tipo de cuenta bancaria. ",
IF(_xlfn.IFNA(VLOOKUP(AC339,TIPO_DE_CUENTA,1,FALSE),-1)=-1,"El tipo de cuenta bancaria es inválida (por favor seleccionarlo de la lista). ","")
),
""
)</f>
        <v/>
      </c>
      <c r="EU339" s="46">
        <f>IF(AND($DS339,ER339),
IF(AD339="","Debes escribir el número de cuenta bancaria. ",""),
""
)</f>
        <v/>
      </c>
      <c r="EV339" s="46">
        <f>IF($DS339,
IF(AE339="","Debes escribir el valor del sueldo básico. ",
IF( ISERR(_xlfn.NUMBERVALUE(AE339)), "El valor del sueldo básico debe ser un número válido. ", "")
)
)</f>
        <v/>
      </c>
      <c r="EW339" s="46">
        <f>IF($DS339,
IF(AF339="","Debes escribir el número de días trabajados. ",
IF( IFERROR(INT(AF339),1.1) &lt;&gt; IFERROR(_xlfn.NUMBERVALUE(AF339),1), "La cantidad de días trabajados debe ser un número entero. ", "")
)
)</f>
        <v/>
      </c>
      <c r="EX339" s="46">
        <f>IF($DS339,
IF(AG339="","Debes escribir el valor del sueldo trabajado. ",
IF( ISERR(_xlfn.NUMBERVALUE(AG339)), "El valor del sueldo trabajado debe ser un número válido. ", "")
)
)</f>
        <v/>
      </c>
      <c r="EY339" s="46">
        <f>IF($DS339,
IF( AND(AH339&lt;&gt;"", ISERR(_xlfn.NUMBERVALUE(AH339))), "El valor del auxilio de transporte debe ser un número válido. ", "")
)</f>
        <v/>
      </c>
      <c r="EZ339" s="46">
        <f>IF($DS339,
IF( AND(AI339&lt;&gt;"", ISERR(_xlfn.NUMBERVALUE(AI339))), "El valor de viáticos salariales debe ser un número válido. ", "")
)</f>
        <v/>
      </c>
      <c r="FA339" s="46">
        <f>IF($DS339,
IF( AND(AJ339&lt;&gt;"", ISERR(_xlfn.NUMBERVALUE(AJ339))), "El valor de viáticos NO salariales debe ser un número válido. ", "")
)</f>
        <v/>
      </c>
      <c r="FB339" s="46">
        <f>CONCATENATE(AK339,AL339)&lt;&gt;""</f>
        <v/>
      </c>
      <c r="FC339" s="46">
        <f>IF(AND($DS339,FB339),
IF(AK339="","Debes escribir el número de horas extras diurnas. ",
IF( IFERROR(INT(AK339),1.1) &lt;&gt; IFERROR(_xlfn.NUMBERVALUE(AK339),1), "La cantidad de horas extras diurnas debe ser un número entero. ", "")
),
""
)</f>
        <v/>
      </c>
      <c r="FD339" s="46">
        <f>IF(AND($DS339,FB339),
IF(AL339="","Debes escribir el valor de las horas extras diurnas. ",
IF( ISERR(_xlfn.NUMBERVALUE(AL339)), "El valor de las horas extras duirnas debe ser un número válido. ", "")
),
""
)</f>
        <v/>
      </c>
      <c r="FE339" s="46">
        <f>CONCATENATE(AM339,AN339)&lt;&gt;""</f>
        <v/>
      </c>
      <c r="FF339" s="46">
        <f>IF(AND($DS339,FE339),
IF(AM339="","Debes escribir el número de horas extras nocturnas. ",
IF( IFERROR(INT(AM339),1.1) &lt;&gt; IFERROR(_xlfn.NUMBERVALUE(AM339),1), "La cantidad de horas extras nocturnas debe ser un número entero. ", "")
),
""
)</f>
        <v/>
      </c>
      <c r="FG339" s="46">
        <f>IF(AND($DS339,FE339),
IF(AN339="","Debes escribir el valor de las horas extras nocturnas. ",
IF( ISERR(_xlfn.NUMBERVALUE(AN339)), "El valor de las horas extras nocturnas debe ser un número válido. ", "")
),
""
)</f>
        <v/>
      </c>
      <c r="FH339" s="46">
        <f>CONCATENATE(AO339,AP339)&lt;&gt;""</f>
        <v/>
      </c>
      <c r="FI339" s="46">
        <f>IF(AND($DS339,FH339),
IF(AO339="","Debes escribir el número de horas extras diurnas dominicales y festivas. ",
IF( IFERROR(INT(AO339),1.1) &lt;&gt; IFERROR(_xlfn.NUMBERVALUE(AO339),1), "La cantidad de horas extras diurnas dominicales y festivas debe ser un número entero. ", "")
),
""
)</f>
        <v/>
      </c>
      <c r="FJ339" s="46">
        <f>IF(AND($DS339,FH339),
IF(AP339="","Debes escribir el valor de las horas extras diurnas dominicales y festivas. ",
IF( ISERR(_xlfn.NUMBERVALUE(AP339)), "El valor de las horas extras diurnas dominicales y festivas debe ser un número válido. ", "")
),
""
)</f>
        <v/>
      </c>
      <c r="FK339" s="46">
        <f>CONCATENATE(AQ339,AR339)&lt;&gt;""</f>
        <v/>
      </c>
      <c r="FL339" s="46">
        <f>IF(AND($DS339,FK339),
IF(AQ339="","Debes escribir el número de horas extras nocturnas dominicales y festivas. ",
IF( IFERROR(INT(AQ339),1.1) &lt;&gt; IFERROR(_xlfn.NUMBERVALUE(AQ339),1), "La cantidad de horas extras nocturnas dominicales y festivas debe ser un número entero. ", "")
),
""
)</f>
        <v/>
      </c>
      <c r="FM339" s="46">
        <f>IF(AND($DS339,FK339),
IF(AR339="","Debes escribir el valor de las horas extras nocturnas dominicales y festivas. ",
IF( ISERR(_xlfn.NUMBERVALUE(AR339)), "El valor de las horas extras nocturnas dominicales y festivas debe ser un número válido. ", "")
),
""
)</f>
        <v/>
      </c>
      <c r="FN339" s="46">
        <f>CONCATENATE(AS339,AT339)&lt;&gt;""</f>
        <v/>
      </c>
      <c r="FO339" s="46">
        <f>IF(AND($DS339,FN339),
IF(AS339="","Debes escribir el número de horas recargo nocturno. ",
IF( IFERROR(INT(AS339),1.1) &lt;&gt; IFERROR(_xlfn.NUMBERVALUE(AS339),1), "La cantidad de horas recargo nocturno debe ser un número entero. ", "")
),
""
)</f>
        <v/>
      </c>
      <c r="FP339" s="46">
        <f>IF(AND($DS339,FN339),
IF(AT339="","Debes escribir el valor de las horas recargo nocturno. ",
IF( ISERR(_xlfn.NUMBERVALUE(AT339)), "El valor de las horas recargo nocturno debe ser un número válido. ", "")
),
""
)</f>
        <v/>
      </c>
      <c r="FQ339" s="46">
        <f>CONCATENATE(AU339,AV339)&lt;&gt;""</f>
        <v/>
      </c>
      <c r="FR339" s="46">
        <f>IF(AND($DS339,FQ339),
IF(AU339="","Debes escribir el número de horas recargo diurno dominical y festivo. ",
IF( IFERROR(INT(AU339),1.1) &lt;&gt; IFERROR(_xlfn.NUMBERVALUE(AU339),1), "La cantidad de horas recargo diurno dominical y festivo debe ser un número entero. ", "")
),
""
)</f>
        <v/>
      </c>
      <c r="FS339" s="46">
        <f>IF(AND($DS339,FQ339),
IF(AV339="","Debes escribir el valor de las horas recargo diurno dominical y festivo. ",
IF( ISERR(_xlfn.NUMBERVALUE(AV339)), "El valor de las horas recargo diurno dominical y festivo debe ser un número válido. ", "")
),
""
)</f>
        <v/>
      </c>
      <c r="FT339" s="46">
        <f>CONCATENATE(AW339,AX339)&lt;&gt;""</f>
        <v/>
      </c>
      <c r="FU339" s="46">
        <f>IF(AND($DS339,FT339),
IF(AW339="","Debes escribir el número de horas recargo nocturno dominical y festivo. ",
IF( IFERROR(INT(AW339),1.1) &lt;&gt; IFERROR(_xlfn.NUMBERVALUE(AW339),1), "La cantidad de horas recargo nocturno dominical y festivo debe ser un número entero. ", "")
),
""
)</f>
        <v/>
      </c>
      <c r="FV339" s="46">
        <f>IF(AND($DS339,FT339),
IF(AX339="","Debes escribir el valor de las horas recargo nocturno dominical y festivo. ",
IF( ISERR(_xlfn.NUMBERVALUE(AX339)), "El valor de las horas recargo nocturno dominical y festivo debe ser un número válido. ", "")
),
""
)</f>
        <v/>
      </c>
      <c r="FW339" s="46">
        <f>CONCATENATE(AY339,AZ339)&lt;&gt;""</f>
        <v/>
      </c>
      <c r="FX339" s="46">
        <f>IF(AND($DS339,FW339),
IF(AY339="","Debes escribir el número de días de vacaciones comunes. ",
IF( IFERROR(INT(AY339),1.1) &lt;&gt; IFERROR(_xlfn.NUMBERVALUE(AY339),1), "La cantidad de días de vacaciones comunes debe ser un número entero. ", "")
),
""
)</f>
        <v/>
      </c>
      <c r="FY339" s="46">
        <f>IF(AND($DS339,FW339),
IF(AZ339="","Debes escribir el valor de las vacaciones comunes. ",
IF( ISERR(_xlfn.NUMBERVALUE(AZ339)), "El valor de las vacaciones comunes debe ser un número válido. ", "")
),
""
)</f>
        <v/>
      </c>
      <c r="FZ339" s="46">
        <f>CONCATENATE(BA339,BB339)&lt;&gt;""</f>
        <v/>
      </c>
      <c r="GA339" s="46">
        <f>IF(AND($DS339,FZ339),
IF(BA339="","Debes escribir el número de días de vacaciones compensadas. ",
IF( IFERROR(INT(BA339),1.1) &lt;&gt; IFERROR(_xlfn.NUMBERVALUE(BA339),1), "La cantidad de días de vacaciones compensadas debe ser un número entero. ", "")
),
""
)</f>
        <v/>
      </c>
      <c r="GB339" s="46">
        <f>IF(AND($DS339,FZ339),
IF(BB339="","Debes escribir el valor de las vacaciones compensadas. ",
IF( ISERR(_xlfn.NUMBERVALUE(BB339)), "El valor de las vacaciones compensadas debe ser un número válido. ", "")
),
""
)</f>
        <v/>
      </c>
      <c r="GC339" s="46">
        <f>CONCATENATE(BC339,BD339)&lt;&gt;""</f>
        <v/>
      </c>
      <c r="GD339" s="46">
        <f>IF(AND($DS339,GC339),
IF(BC339="","Debes escribir el número de días de prima salarial. ",
IF( IFERROR(INT(BC339),1.1) &lt;&gt; IFERROR(_xlfn.NUMBERVALUE(BC339),1), "La cantidad de días de prima salarial debe ser un número entero. ", "")
),
""
)</f>
        <v/>
      </c>
      <c r="GE339" s="46">
        <f>IF(AND($DS339,GC339),
IF(BD339="","Debes escribir el valor de los días de prima salarial. ",
IF( ISERR(_xlfn.NUMBERVALUE(BD339)), "El valor de los días de prima salarial debe ser un número válido. ", "")
),
""
)</f>
        <v/>
      </c>
      <c r="GF339" s="46">
        <f>IF($DS339,
IF( AND(BE339&lt;&gt;"", ISERR(_xlfn.NUMBERVALUE(BE339))), "El valor de la prima NO saliarial debe ser un número válido. ", "")
)</f>
        <v/>
      </c>
      <c r="GG339" s="46">
        <f>CONCATENATE(BF339,BG339,BH339)&lt;&gt;""</f>
        <v/>
      </c>
      <c r="GH339" s="46">
        <f>IF(AND($DS339,GG339),
IF(BF339="","Debes escribir el valor de las cesantías. ",
IF( ISERR(_xlfn.NUMBERVALUE(BF339)), "El valor de las cesantías debe ser un número válido. ", "")
),
""
)</f>
        <v/>
      </c>
      <c r="GI339" s="46">
        <f>IF(AND($DS339,GG339),
IF(BG339="","Debes escribir el % de cesantías. ",
IF( ISERR(_xlfn.NUMBERVALUE(BG339)), "El % de cesantías debe ser un número válido. ", "")
),
""
)</f>
        <v/>
      </c>
      <c r="GJ339" s="46">
        <f>IF(AND($DS339,GG339),
IF(BH339="","Debes escribir el valor de intereses de cesantías. ",
IF( ISERR(_xlfn.NUMBERVALUE(BH339)), "El valor de intereses de cesantías debe ser un número válido. ", "")
),
""
)</f>
        <v/>
      </c>
      <c r="GK339" s="46">
        <f>CONCATENATE(BI339,BJ339,BK339)&lt;&gt;""</f>
        <v/>
      </c>
      <c r="GL339" s="46">
        <f>IF(AND($DS339,GK339),
IF(BI339="","Debes escribir el número de días de incapacidad. ",
IF( IFERROR(INT(BI339),1.1) &lt;&gt; IFERROR(_xlfn.NUMBERVALUE(BI339),1), "La cantidad de días de incapacidad debe ser un número entero. ", "")
),
""
)</f>
        <v/>
      </c>
      <c r="GM339" s="46">
        <f>IF(AND($DS339,GK339),
IF(BJ339="","Debes escribir el tipo de incapacidad. ",
IF(_xlfn.IFNA(VLOOKUP(BJ339,TIPO_DE_INCAPACIDAD,1,FALSE),-1)=-1,"El tipo de incapacidad es inválida (por favor seleccionarlo de la lista). ","")
),
""
)</f>
        <v/>
      </c>
      <c r="GN339" s="46">
        <f>IF(AND($DS339,GK339),
IF(BK339="","Debes escribir el valor de la incapacidad. ",
IF( ISERR(_xlfn.NUMBERVALUE(BK339)), "El valor de la incapacidad debe ser un número válido. ", "")
),
""
)</f>
        <v/>
      </c>
      <c r="GO339" s="46">
        <f>CONCATENATE(BL339,BM339)&lt;&gt;""</f>
        <v/>
      </c>
      <c r="GP339" s="46">
        <f>IF(AND($DS339,GO339),
IF(BL339="","Debes escribir el número de días de licencia de maternidad o paternidad. ",
IF( IFERROR(INT(BL339),1.1) &lt;&gt; IFERROR(_xlfn.NUMBERVALUE(BL339),1), "La cantidad de días de licencia de maternidad o paternidad debe ser un número entero. ", "")
),
""
)</f>
        <v/>
      </c>
      <c r="GQ339" s="46">
        <f>IF(AND($DS339,GO339),
IF(BM339="","Debes escribir el valor de la licencia de maternidad o paternidad. ",
IF( ISERR(_xlfn.NUMBERVALUE(BM339)), "El valor de la licencia de maternidad o paternidad debe ser un número válido. ", "")
),
""
)</f>
        <v/>
      </c>
      <c r="GR339" s="46">
        <f>CONCATENATE(BN339,BO339)&lt;&gt;""</f>
        <v/>
      </c>
      <c r="GS339" s="46">
        <f>IF(AND($DS339,GR339),
IF(BN339="","Debes escribir el número de días de licencia remunerada. ",
IF( IFERROR(INT(BN339),1.1) &lt;&gt; IFERROR(_xlfn.NUMBERVALUE(BN339),1), "La cantidad de días de licencia remunerada debe ser un número entero. ", "")
),
""
)</f>
        <v/>
      </c>
      <c r="GT339" s="46">
        <f>IF(AND($DS339,GR339),
IF(BO339="","Debes escribir el valor de la licencia remunerada. ",
IF( ISERR(_xlfn.NUMBERVALUE(BO339)), "El valor de la licencia remunerada debe ser un número válido. ", "")
),
""
)</f>
        <v/>
      </c>
      <c r="GU339" s="46">
        <f>IF($DS339,
IF( AND(BP339&lt;&gt;"", ISERR(_xlfn.NUMBERVALUE(BP339))), "El valor de la licencia NO remunerada debe ser un número válido. ", "")
)</f>
        <v/>
      </c>
      <c r="GV339" s="46">
        <f>IF($DS339,
IF( AND(BQ339&lt;&gt;"", ISERR(_xlfn.NUMBERVALUE(BQ339))), "El valor de auxilios salariales debe ser un número válido. ", "")
)</f>
        <v/>
      </c>
      <c r="GW339" s="46">
        <f>IF($DS339,
IF( AND(BR339&lt;&gt;"", ISERR(_xlfn.NUMBERVALUE(BR339))), "El valor de auxilios NO salariales debe ser un número válido. ", "")
)</f>
        <v/>
      </c>
      <c r="GX339" s="46">
        <f>IF($DS339,
IF( AND(BS339&lt;&gt;"", ISERR(_xlfn.NUMBERVALUE(BS339))), "El valor de bonos salariales debe ser un número válido. ", "")
)</f>
        <v/>
      </c>
      <c r="GY339" s="46">
        <f>IF($DS339,
IF( AND(BT339&lt;&gt;"", ISERR(_xlfn.NUMBERVALUE(BT339))), "El valor de bonos NO salariales debe ser un número válido. ", "")
)</f>
        <v/>
      </c>
      <c r="GZ339" s="46">
        <f>IF($DS339,
IF( AND(BU339&lt;&gt;"", ISERR(_xlfn.NUMBERVALUE(BU339))), "El valor de bonos salariales de alimentación debe ser un número válido. ", "")
)</f>
        <v/>
      </c>
      <c r="HA339" s="46">
        <f>IF($DS339,
IF( AND(BV339&lt;&gt;"", ISERR(_xlfn.NUMBERVALUE(BV339))), "El valor de bonos NO salariales de alimentación debe ser un número válido. ", "")
)</f>
        <v/>
      </c>
      <c r="HB339" s="46">
        <f>IF($DS339,
IF( AND(BW339&lt;&gt;"", ISERR(_xlfn.NUMBERVALUE(BW339))), "El valor de bonificaciones salariales debe ser un número válido. ", "")
)</f>
        <v/>
      </c>
      <c r="HC339" s="46">
        <f>IF($DS339,
IF( AND(BX339&lt;&gt;"", ISERR(_xlfn.NUMBERVALUE(BX339))), "El valor de bonificaciones NO salariales debe ser un número válido. ", "")
)</f>
        <v/>
      </c>
      <c r="HD339" s="46">
        <f>IF($DS339,
IF( AND(BY339&lt;&gt;"", ISERR(_xlfn.NUMBERVALUE(BY339))), "El valor de compensaciones ordinarias debe ser un número válido. ", "")
)</f>
        <v/>
      </c>
      <c r="HE339" s="46">
        <f>IF($DS339,
IF( AND(BZ339&lt;&gt;"", ISERR(_xlfn.NUMBERVALUE(BZ339))), "El valor de compensaciones extraordinarias debe ser un número válido. ", "")
)</f>
        <v/>
      </c>
      <c r="HF339" s="46">
        <f>IF($DS339,
IF( AND(CA339&lt;&gt;"", ISERR(_xlfn.NUMBERVALUE(CA339))), "El valor de comisiones debe ser un número válido. ", "")
)</f>
        <v/>
      </c>
      <c r="HG339" s="46">
        <f>IF($DS339,
IF( AND(CB339&lt;&gt;"", ISERR(_xlfn.NUMBERVALUE(CB339))), "El valor de ausencia por huega debe ser un número válido. ", "")
)</f>
        <v/>
      </c>
      <c r="HH339" s="46">
        <f>IF($DS339,
IF( AND(CC339&lt;&gt;"", ISERR(_xlfn.NUMBERVALUE(CC339))), "El valor de anticipos debe ser un número válido. ", "")
)</f>
        <v/>
      </c>
      <c r="HI339" s="46">
        <f>IF($DS339,
IF( AND(CD339&lt;&gt;"", ISERR(_xlfn.NUMBERVALUE(CD339))), "El valor de pagos a terceros debe ser un número válido. ", "")
)</f>
        <v/>
      </c>
      <c r="HJ339" s="46">
        <f>IF($DS339,
IF( AND(CE339&lt;&gt;"", ISERR(_xlfn.NUMBERVALUE(CE339))), "El valor de dotación debe ser un número válido. ", "")
)</f>
        <v/>
      </c>
      <c r="HK339" s="46">
        <f>IF($DS339,
IF( AND(CF339&lt;&gt;"", ISERR(_xlfn.NUMBERVALUE(CF339))), "El valor de apoyo sostenibilidad debe ser un número válido. ", "")
)</f>
        <v/>
      </c>
      <c r="HL339" s="46">
        <f>IF($DS339,
IF( AND(CG339&lt;&gt;"", ISERR(_xlfn.NUMBERVALUE(CG339))), "El valor de teletrabajo debe ser un número válido. ", "")
)</f>
        <v/>
      </c>
      <c r="HM339" s="46">
        <f>IF($DS339,
IF( AND(CH339&lt;&gt;"", ISERR(_xlfn.NUMBERVALUE(CH339))), "El valor de bonificación de retiro debe ser un número válido. ", "")
)</f>
        <v/>
      </c>
      <c r="HN339" s="46">
        <f>IF($DS339,
IF( AND(CI339&lt;&gt;"", ISERR(_xlfn.NUMBERVALUE(CI339))), "El valor de indemnización de retiro debe ser un número válido. ", "")
)</f>
        <v/>
      </c>
      <c r="HO339" s="46">
        <f>IF($DS339,
IF( AND(CJ339&lt;&gt;"", ISERR(_xlfn.NUMBERVALUE(CJ339))), "El valor de reintegros debe ser un número válido. ", "")
)</f>
        <v/>
      </c>
      <c r="HP339" s="46">
        <f>CONCATENATE(CK339,CL339,CM339)&lt;&gt;""</f>
        <v/>
      </c>
      <c r="HQ339" s="46">
        <f>IF(AND($DS339,HP339),
IF(CK339="","Debes escribir la descripción de otro concepto no categorizado. ",""),
""
)</f>
        <v/>
      </c>
      <c r="HR339" s="46">
        <f>IF(AND($DS339,HP339),
IF(CONCATENATE(CL339,CM339)="","Debes escribir al menos un valor de concepto no categorizado (salarial o no salarial). ",
IF(ISERR(_xlfn.NUMBERVALUE(CL339)),"El valor salarial concepto no categorizado debe ser un número válido. ","")
),
""
)</f>
        <v/>
      </c>
      <c r="HS339" s="46">
        <f>IF(AND($DS339,HP339),
IF(CONCATENATE(CL339,CM339)="","Debes escribir al menos un valor de concepto no categorizado (salarial o no salarial). ",
IF(ISERR(_xlfn.NUMBERVALUE(CM339)),"El valor NO salarial concepto no categorizado debe ser un número válido. ","")
),
""
)</f>
        <v/>
      </c>
      <c r="HT339" s="46">
        <f>IF($DS339,
IF(CN339="","Debes escribir el porcentaje del aporte a salud. ",
IF( ISERR(_xlfn.NUMBERVALUE(CN339)), "El valor del porcentaje del aporte a salud debe ser un número válido. ", "")
)
)</f>
        <v/>
      </c>
      <c r="HU339" s="46">
        <f>IF($DS339,
IF(CO339="","Debes escribir el valor del aporte a salud. ",
IF( ISERR(_xlfn.NUMBERVALUE(CO339)), "El valor del aporte a salud debe ser un número válido. ", "")
)
)</f>
        <v/>
      </c>
      <c r="HV339" s="46">
        <f>IF($DS339,
IF( AND(CP339&lt;&gt;"", ISERR(_xlfn.NUMBERVALUE(CP339))), "El valor plan complementario debe ser un número válido. ", "")
)</f>
        <v/>
      </c>
      <c r="HW339" s="46">
        <f>IF($DS339,
IF(CQ339="","Debes escribir el porcentaje del aporte a pensión. ",
IF( ISERR(_xlfn.NUMBERVALUE(CQ339)), "El valor del porcentaje del aporte a pensión debe ser un número válido. ", "")
)
)</f>
        <v/>
      </c>
      <c r="HX339" s="46">
        <f>IF($DS339,
IF(CR339="","Debes escribir el valor del aporte a pensión. ",
IF( ISERR(_xlfn.NUMBERVALUE(CR339)), "El valor del aporte a salud debe ser un número válido. ", "")
)
)</f>
        <v/>
      </c>
      <c r="HY339" s="46">
        <f>IF($DS339,
IF( AND(CS339&lt;&gt;"", ISERR(_xlfn.NUMBERVALUE(CS339))), "El valor pensión voluntaria debe ser un número válido. ", "")
)</f>
        <v/>
      </c>
      <c r="HZ339" s="46">
        <f>CONCATENATE(CT339,CU339,CV339,CW339)&lt;&gt;""</f>
        <v/>
      </c>
      <c r="IA339" s="46">
        <f>IF(AND($DS339,HZ339),
IF(CT339="","Debes escribir el % del fondo de seguridad pensional. ",
IF( ISERR(_xlfn.NUMBERVALUE(CT339)), "El % del fondo de seguridad debe ser un número válido. ", "")
),
""
)</f>
        <v/>
      </c>
      <c r="IB339" s="46">
        <f>IF(AND($DS339,HZ339),
IF(CU339="","Debes escribir el valor del aporte al fondo de solidaridad pensional. ",
IF( ISERR(_xlfn.NUMBERVALUE(CU339)), "El valor del aporte al fondo de solidaridad pensional debe ser un número válido. ", "")
),
""
)</f>
        <v/>
      </c>
      <c r="IC339" s="46">
        <f>IF(AND($DS339,HZ339),
IF(CV339="","Debes escribir el % del fondo de subsistencia. ",
IF( ISERR(_xlfn.NUMBERVALUE(CV339)), "El % del fondo de subsistencia debe ser un número válido. ", "")
),
""
)</f>
        <v/>
      </c>
      <c r="ID339" s="46">
        <f>IF(AND($DS339,HZ339),
IF(CW339="","Debes escribir el valor del fondo de subsistencia. ",
IF( ISERR(_xlfn.NUMBERVALUE(CW339)), "El valor del fondo de subsistencia debe ser un número válido. ", "")
),
""
)</f>
        <v/>
      </c>
      <c r="IE339" s="46">
        <f>CONCATENATE(CX339,CY339)&lt;&gt;""</f>
        <v/>
      </c>
      <c r="IF339" s="46">
        <f>IF(AND($DS339,IE339),
IF(CX339="","Debes escribir el % de sindicato. ",
IF( ISERR(_xlfn.NUMBERVALUE(CX339)), "El % de sindicato debe ser un número válido. ", "")
),
""
)</f>
        <v/>
      </c>
      <c r="IG339" s="46">
        <f>IF(AND($DS339,IE339),
IF(CY339="","Debes escribir el valor del sindicato. ",
IF( ISERR(_xlfn.NUMBERVALUE(CY339)), "El valor del sindicato debe ser un número válido. ", "")
),
""
)</f>
        <v/>
      </c>
      <c r="IH339" s="46">
        <f>IF($DS339,
IF( AND(CZ339&lt;&gt;"", ISERR(_xlfn.NUMBERVALUE(CZ339))), "El valor de sanción pública debe ser un número válido. ", "")
)</f>
        <v/>
      </c>
      <c r="II339" s="46">
        <f>IF($DS339,
IF( AND(DA339&lt;&gt;"", ISERR(_xlfn.NUMBERVALUE(DA339))), "El valor de sanción privada debe ser un número válido. ", "")
)</f>
        <v/>
      </c>
      <c r="IJ339" s="46">
        <f>CONCATENATE(DB339,DC339)&lt;&gt;""</f>
        <v/>
      </c>
      <c r="IK339" s="46">
        <f>IF(AND($DS339,IJ339),
IF(DB339="","Debes escribir la descripción de libranza. ",""),
""
)</f>
        <v/>
      </c>
      <c r="IL339" s="46">
        <f>IF(AND($DS339,IJ339),
IF(DC339="","Debes escribir la cuota libranza. ",
IF(ISERR(_xlfn.NUMBERVALUE(DC339)),"El valor de la cuota libranza debe ser un número válido. ","")
),
""
)</f>
        <v/>
      </c>
      <c r="IM339" s="46">
        <f>IF($DS339,
IF( AND(DD339&lt;&gt;"", ISERR(_xlfn.NUMBERVALUE(DD339))), "El valor de pagos a terceros debe ser un número válido. ", "")
)</f>
        <v/>
      </c>
      <c r="IN339" s="46">
        <f>IF($DS339,
IF( AND(DE339&lt;&gt;"", ISERR(_xlfn.NUMBERVALUE(DE339))), "El valor de anticipos debe ser un número válido. ", "")
)</f>
        <v/>
      </c>
      <c r="IO339" s="46">
        <f>IF($DS339,
IF( AND(DF339&lt;&gt;"", ISERR(_xlfn.NUMBERVALUE(DF339))), "El valor de AFC debe ser un número válido. ", "")
)</f>
        <v/>
      </c>
      <c r="IP339" s="46">
        <f>IF($DS339,
IF( AND(DG339&lt;&gt;"", ISERR(_xlfn.NUMBERVALUE(DG339))), "El valor de rete-fuente debe ser un número válido. ", "")
)</f>
        <v/>
      </c>
      <c r="IQ339" s="46">
        <f>IF($DS339,
IF( AND(DH339&lt;&gt;"", ISERR(_xlfn.NUMBERVALUE(DH339))), "El valor de cooperativa de trabajo debe ser un número válido. ", "")
)</f>
        <v/>
      </c>
      <c r="IR339" s="46">
        <f>IF($DS339,
IF( AND(DI339&lt;&gt;"", ISERR(_xlfn.NUMBERVALUE(DI339))), "El valor de embargo fiscal debe ser un número válido. ", "")
)</f>
        <v/>
      </c>
      <c r="IS339" s="46">
        <f>IF($DS339,
IF( AND(DJ339&lt;&gt;"", ISERR(_xlfn.NUMBERVALUE(DJ339))), "El valor de educación debe ser un número válido. ", "")
)</f>
        <v/>
      </c>
      <c r="IT339" s="46">
        <f>IF($DS339,
IF( AND(DK339&lt;&gt;"", ISERR(_xlfn.NUMBERVALUE(DK339))), "El valor de reintegro debe ser un número válido. ", "")
)</f>
        <v/>
      </c>
      <c r="IU339" s="46">
        <f>IF($DS339,
IF( AND(DL339&lt;&gt;"", ISERR(_xlfn.NUMBERVALUE(DL339))), "El valor de deuda debe ser un número válido. ", "")
)</f>
        <v/>
      </c>
      <c r="IV339" s="46">
        <f>IF($DS339,
IF( AND(DM339&lt;&gt;"", ISERR(_xlfn.NUMBERVALUE(DM339))), "El valor de otras deducciones debe ser un número válido. ", "")
)</f>
        <v/>
      </c>
      <c r="IW339" s="46">
        <f>IF($DS339,
IF(DN339="","Debes escribir el valor de los devengos totales. ",
IF( ISERR(_xlfn.NUMBERVALUE(DN339)), "El valor de los devengos totales debe ser un número válido. ", "")
)
)</f>
        <v/>
      </c>
      <c r="IX339" s="46">
        <f>IF($DS339,
IF(DO339="","Debes escribir el valor de las deducciones totales. ",
IF( ISERR(_xlfn.NUMBERVALUE(DO339)), "El valor de las deducciones totales debe ser un número válido. ", "")
)
)</f>
        <v/>
      </c>
      <c r="IY339" s="46">
        <f>IF($DS339,
IF(DP339="","Debes escribir el valor del salario total. ",
IF( ISERR(_xlfn.NUMBERVALUE(DP339)), "El valor del salario total debe ser un número válido. ", "")
)
)</f>
        <v/>
      </c>
    </row>
    <row r="340">
      <c r="B340" s="48" t="n">
        <v>328</v>
      </c>
      <c r="C340" s="61">
        <f>IF(AND(DS340,DP340&lt;&gt;""),
IF(DQ340="","OK","Error"),
""
)</f>
        <v/>
      </c>
      <c r="D340" s="53" t="n"/>
      <c r="E340" s="52" t="n"/>
      <c r="F340" s="112" t="n"/>
      <c r="G340" s="52" t="n"/>
      <c r="H340" s="53" t="n"/>
      <c r="I340" s="52" t="n"/>
      <c r="J340" s="52" t="n"/>
      <c r="K340" s="53" t="n"/>
      <c r="L340" s="55" t="n"/>
      <c r="M340" s="108" t="n"/>
      <c r="N340" s="56" t="n"/>
      <c r="O340" s="52" t="n"/>
      <c r="P340" s="52" t="n"/>
      <c r="Q340" s="52" t="n"/>
      <c r="R340" s="52" t="n"/>
      <c r="S340" s="52" t="n"/>
      <c r="T340" s="53" t="n"/>
      <c r="U340" s="52" t="n"/>
      <c r="V340" s="52" t="n"/>
      <c r="W340" s="55" t="n"/>
      <c r="X340" s="55" t="n"/>
      <c r="Y340" s="52" t="n"/>
      <c r="Z340" s="55" t="n"/>
      <c r="AA340" s="52" t="n"/>
      <c r="AB340" s="53" t="n"/>
      <c r="AC340" s="53" t="n"/>
      <c r="AD340" s="53" t="n"/>
      <c r="AE340" s="177" t="n"/>
      <c r="AF340" s="113" t="n"/>
      <c r="AG340" s="177" t="n"/>
      <c r="AH340" s="178" t="n"/>
      <c r="AI340" s="178" t="n"/>
      <c r="AJ340" s="178" t="n"/>
      <c r="AK340" s="114" t="n"/>
      <c r="AL340" s="178" t="n"/>
      <c r="AM340" s="114" t="n"/>
      <c r="AN340" s="178" t="n"/>
      <c r="AO340" s="114" t="n"/>
      <c r="AP340" s="178" t="n"/>
      <c r="AQ340" s="114" t="n"/>
      <c r="AR340" s="178" t="n"/>
      <c r="AS340" s="114" t="n"/>
      <c r="AT340" s="178" t="n"/>
      <c r="AU340" s="114" t="n"/>
      <c r="AV340" s="178" t="n"/>
      <c r="AW340" s="114" t="n"/>
      <c r="AX340" s="178" t="n"/>
      <c r="AY340" s="114" t="n"/>
      <c r="AZ340" s="178" t="n"/>
      <c r="BA340" s="114" t="n"/>
      <c r="BB340" s="178" t="n"/>
      <c r="BC340" s="114" t="n"/>
      <c r="BD340" s="178" t="n"/>
      <c r="BE340" s="178" t="n"/>
      <c r="BF340" s="178" t="n"/>
      <c r="BG340" s="59" t="n"/>
      <c r="BH340" s="178" t="n"/>
      <c r="BI340" s="114" t="n"/>
      <c r="BJ340" s="53" t="n"/>
      <c r="BK340" s="178" t="n"/>
      <c r="BL340" s="114" t="n"/>
      <c r="BM340" s="178" t="n"/>
      <c r="BN340" s="114" t="n"/>
      <c r="BO340" s="178" t="n"/>
      <c r="BP340" s="178" t="n"/>
      <c r="BQ340" s="178" t="n"/>
      <c r="BR340" s="178" t="n"/>
      <c r="BS340" s="178" t="n"/>
      <c r="BT340" s="178" t="n"/>
      <c r="BU340" s="178" t="n"/>
      <c r="BV340" s="178" t="n"/>
      <c r="BW340" s="178" t="n"/>
      <c r="BX340" s="178" t="n"/>
      <c r="BY340" s="178" t="n"/>
      <c r="BZ340" s="178" t="n"/>
      <c r="CA340" s="178" t="n"/>
      <c r="CB340" s="178" t="n"/>
      <c r="CC340" s="178" t="n"/>
      <c r="CD340" s="178" t="n"/>
      <c r="CE340" s="178" t="n"/>
      <c r="CF340" s="178" t="n"/>
      <c r="CG340" s="178" t="n"/>
      <c r="CH340" s="178" t="n"/>
      <c r="CI340" s="178" t="n"/>
      <c r="CJ340" s="178" t="n"/>
      <c r="CK340" s="53" t="n"/>
      <c r="CL340" s="178" t="n"/>
      <c r="CM340" s="178" t="n"/>
      <c r="CN340" s="60" t="n"/>
      <c r="CO340" s="177" t="n"/>
      <c r="CP340" s="178" t="n"/>
      <c r="CQ340" s="60" t="n"/>
      <c r="CR340" s="177" t="n"/>
      <c r="CS340" s="178" t="n"/>
      <c r="CT340" s="59" t="n"/>
      <c r="CU340" s="178" t="n"/>
      <c r="CV340" s="59" t="n"/>
      <c r="CW340" s="178" t="n"/>
      <c r="CX340" s="59" t="n"/>
      <c r="CY340" s="178" t="n"/>
      <c r="CZ340" s="178" t="n"/>
      <c r="DA340" s="178" t="n"/>
      <c r="DB340" s="53" t="n"/>
      <c r="DC340" s="178" t="n"/>
      <c r="DD340" s="178" t="n"/>
      <c r="DE340" s="178" t="n"/>
      <c r="DF340" s="178" t="n"/>
      <c r="DG340" s="178" t="n"/>
      <c r="DH340" s="178" t="n"/>
      <c r="DI340" s="178" t="n"/>
      <c r="DJ340" s="178" t="n"/>
      <c r="DK340" s="178" t="n"/>
      <c r="DL340" s="178" t="n"/>
      <c r="DM340" s="178" t="n"/>
      <c r="DN340" s="177" t="n"/>
      <c r="DO340" s="177" t="n"/>
      <c r="DP340" s="177" t="n"/>
      <c r="DQ340" s="76">
        <f>IF(AND(DS340,DP340&lt;&gt;""),
CONCATENATE(DT340,DU340,DV340,DW340,DX340,DY340,DZ340,EA340,EB340,EC340,ED340,EE340,EF340,EG340,EH340,EI340,EJ340,EK340,EL340,EM340,EN340,EO340,EP340,EQ340,ES340,ET340,EU340,EV340,EW340,EX340,EY340,EZ340,FA340,FC340,FD340,FF340,FG340,FI340,FJ340,FL340,FM340,FO340,FP340,FR340,FS340,FU340,FV340,FX340,FY340,GA340,GB340,GD340,GE340,GF340,GH340,GI340,GJ340,GL340,GM340,GN340,GP340,GQ340,GS340,GT340,GU340,GV340,GW340,GX340,GY340,GZ340,HA340,HB340,HC340,HD340,HE340,HF340,HG340,HH340,HI340,HJ340,HK340,HL340,HM340,HN340,HO340,HQ340,HR340,HS340,HT340,HU340,HV340,HW340,HX340,HY340,IA340,IB340,IC340,ID340,IF340,IG340,IH340,II340,IK340,IL340,IM340,IN340,IO340,IP340,IQ340,IR340,IS340,IT340,IU340,IV340,IW340,IX340,IY340,IZ340),
""
)</f>
        <v/>
      </c>
      <c r="DR340" s="53" t="n"/>
      <c r="DS340" s="46">
        <f>CONCATENATE(D340,$E340,$F340,$G340,H340,$I340,$J340,K340,$L340,$M340,N340,$O340,$P340,$Q340,$R340,$S340,T340,$U340,$V340,$W340,$X340,$Y340,$Z340,$AA340,AB340,AC340,AD340,$AE340,$AF340,$AG340,AH340,AI340,AJ340,AK340,AL340,AM340,AN340,AO340,AP340,AQ340,AR340,AS340,AT340,AU340,AV340,AW340,AX340,AY340,AZ340,BA340,BB340,BC340,BD340,BE340,BF340,BG340,BH340,BI340,BJ340,BK340,BL340,BM340,BN340,BO340,BP340,BQ340,BR340,BS340,BT340,BU340,BV340,BW340,BX340,BY340,BZ340,CA340,CB340,CC340,CD340,CE340,CF340,CG340,CH340,CI340,CJ340,CK340,CL340,CM340,$CN340,$CO340,CP340,$CQ340,$CR340,CS340,CT340,CU340,CV340,CW340,CX340,CY340,CZ340,DA340,DB340,DC340,DD340,DE340,DF340,DG340,DH340,DI340,DJ340,DK340,DL340,DM340,$DN340,$DO340,$DP340,DR340)&lt;&gt;""</f>
        <v/>
      </c>
      <c r="DT340" s="46">
        <f>IF(AND($DS340,$E$4&lt;&gt;""),
IF(LEFT($E$4,2) = "1.",
IF(D340&lt;&gt;"","El CUNE sólo se envía en operaciones de novedad o ajuste. ",""),
IF(D340="","Debes escribir un CUNE válido para realizar operaciones de novedad o ajuste. ","")),
""
)</f>
        <v/>
      </c>
      <c r="DU340" s="46">
        <f>IF($DS340,
IF(E340="","Debes seleccionar el tipo de documento del empleado. ",
IF(_xlfn.IFNA(VLOOKUP(E340,TIPO_DE_DOCUMENTO,1,FALSE),-1)=-1,"El tipo de documento no es válido (por favor seleccionarlo de la lista). ","")
)
)</f>
        <v/>
      </c>
      <c r="DV340" s="46">
        <f>IF($DS340,
IF(F340="","Debes escribir el número de documento del empleado. ","")
)</f>
        <v/>
      </c>
      <c r="DW340" s="46">
        <f>IF($DS340,
IF(G340="","Debes escribir el primer nombre del empleado. ","")
)</f>
        <v/>
      </c>
      <c r="DY340" s="46">
        <f>IF($DS340,
IF(I340="","Debes escribir el primer apellido del empleado. ","")
)</f>
        <v/>
      </c>
      <c r="DZ340" s="46">
        <f>IF($DS340,
IF(J340="","Debes escribir el segundo apellido del empleado. ","")
)</f>
        <v/>
      </c>
      <c r="EB340" s="46">
        <f>IF($DS340,
IF(L340="","Debes escribir la fecha de ingreso del empleado. ",
IF(ISERR(DATE(YEAR(L340),MONTH(L340),DAY(L340))), "El valor ingresado en fecha de ingreso no tiene un formato válido. ","")
)
)</f>
        <v/>
      </c>
      <c r="EC340" s="46">
        <f>IF($DS340,
IF(M340="","Debes escribir el tiempo laborado. ",
IF( IFERROR(INT(M340),1.1) &lt;&gt; IFERROR(_xlfn.NUMBERVALUE(M340),1), "El valor de los días trabajados debe ser un número entero. ", "")
)
)</f>
        <v/>
      </c>
      <c r="ED340" s="46">
        <f>IF($DS340,
IF( AND(N340&lt;&gt;"", ISERR(DATE(YEAR(N340),MONTH(N340),DAY(N340))) ), "El valor ingresado en fecha de ingreso no tiene un formato válido. ",
IF( AND(N340&lt;&gt;"", $E$6&lt;&gt;"", DATE(YEAR(N340), MONTH(N340), 1) &lt;&gt; IFERROR(DATE(MID($E$6, 1, 4), MID($E$6, 6, 2),1), "1/1/1900") ), "La fecha de retiro debe estar dentro del período liquidado. ", "")
)
)</f>
        <v/>
      </c>
      <c r="EE340" s="46">
        <f>IF($DS340,
IF(O340="","Debes seleccionar el tipo de trabajador. ",
IF(_xlfn.IFNA(VLOOKUP(O340,TIPO_DE_TRABAJADOR,1,FALSE),-1)=-1,"El tipo de trabajador no es válido (por favor seleccionarlo de la lista). ","")
)
)</f>
        <v/>
      </c>
      <c r="EF340" s="46">
        <f>IF($DS340,
IF(P340="","Debes seleccionar si es un trabajador dependiente pensionado por vejez. ",
IF(_xlfn.IFNA(VLOOKUP(P340,SUBTIPO_DE_TRABAJADOR,1,FALSE),-1)=-1,"El tipo de trabajador dependiente pensionado por vejez no es válido (por favor seleccionarlo de la lista). ","")
)
)</f>
        <v/>
      </c>
      <c r="EG340" s="46">
        <f>IF($DS340,
IF(Q340="","Debes seleccionar el tipo de contrato del trabajador. ",
IF(_xlfn.IFNA(VLOOKUP(Q340,TIPO_DE_CONTRATO,1,FALSE),-1)=-1,"El tipo de contrato del trabajador no es válido (por favor seleccionarlo de la lista). ","")
)
)</f>
        <v/>
      </c>
      <c r="EH340" s="46">
        <f>IF($DS340,
IF(R340="","Debes seleccionar si es un salario integral. ",
IF(_xlfn.IFNA(VLOOKUP(R340,SI_NO,1,FALSE),-1)=-1,"Valor no válido para salario integral (por favor seleccionarlo de la lista). ","")
)
)</f>
        <v/>
      </c>
      <c r="EI340" s="46">
        <f>IF($DS340,
IF(S340="","Debes seleccionar si el trabajador realiza actividades de riesgo. ",
IF(_xlfn.IFNA(VLOOKUP(S340,SI_NO,1,FALSE),-1)=-1,"Valor no válido para actividad de alto riesgo (por favor seleccionarlo de la lista). ","")
)
)</f>
        <v/>
      </c>
      <c r="EK340" s="46">
        <f>IF($DS340,
IF(U340="","Debes escribir el código del municipio de residencia del trabajador. ",
IF(_xlfn.IFNA(VLOOKUP(U340,MUNICIPIO,1,FALSE),-1)=-1,"El municipio de residencia del trabajador es inválido (por favor seleccionarlo de la lista). ","")
)
)</f>
        <v/>
      </c>
      <c r="EL340" s="46">
        <f>IF($DS340,
IF(V340="","Debes escribir el la dirección de residendia del trabajador. ","")
)</f>
        <v/>
      </c>
      <c r="EM340" s="46">
        <f>IF($DS340,
IF(W340="","Debes escribir la fecha de inicio de la liquidación. ",
IF(ISERR(DATE(YEAR(W340),MONTH(W340),DAY(W340))),"El valor ingresado en fecha de inicio de liquidación no tiene un formato válido. ",
IF( AND($E$6&lt;&gt;"", DATE(YEAR(W340), MONTH(W340), 1) &lt;&gt; IFERROR(DATE(MID($E$6, 1, 4), MID($E$6, 6, 2),1), "1/1/1900") ), "La fecha de inicio de la liquidación debe estar dentro del período liquidado. ", "")
)
)
)</f>
        <v/>
      </c>
      <c r="EN340" s="46">
        <f>IF($DS340,
IF(X340="","Debes escribir la fecha de fin de la liquidación. ",
IF(ISERR(DATE(YEAR(X340),MONTH(X340),DAY(X340))),"El valor ingresado en fecha de fin de liquidación no tiene un formato válido. ",
IF( AND($E$6&lt;&gt;"", DATE(YEAR(X340), MONTH(X340), 1) &lt;&gt; IFERROR(DATE(MID($E$6, 1, 4), MID($E$6, 6, 2),1), "1/1/1900") ), "La fecha de fin de la liquidación debe estar dentro del período liquidado. ", "")
)
)
)</f>
        <v/>
      </c>
      <c r="EO340" s="46">
        <f>IF($DS340,
IF(Y340="","Debes escribir la frecuencia de pago del trabajador. ",
IF(_xlfn.IFNA(VLOOKUP(Y340,PERÍODO_DE_NÓMINA,1,FALSE),-1)=-1,"La frecuencia de pago es inválida (por favor seleccionarlo de la lista). ","")
)
)</f>
        <v/>
      </c>
      <c r="EP340" s="46">
        <f>IF($DS340,
IF(Z340="","Debes escribir la fecha de pago. ",
IF(ISERR(DATE(YEAR(Z340),MONTH(Z340),DAY(Z340))), "El valor ingresado en fecha de pago no tiene un formato válido. ","")
)
)</f>
        <v/>
      </c>
      <c r="EQ340" s="46">
        <f>IF($DS340,
IF(AA340="","Debes escribir el medio de pago. ",
IF(_xlfn.IFNA(VLOOKUP(AA340,MEDIOS_DE_PAGO,1,FALSE),-1)=-1,"El medio de pago es inválido (por favor seleccionarlo de la lista). ","")
)
)</f>
        <v/>
      </c>
      <c r="ER340" s="46">
        <f>OR(AA340='Tablas '!$T$4,AA340='Tablas '!$T$7,AA340='Tablas '!$T$8,AA340='Tablas '!$T$11)</f>
        <v/>
      </c>
      <c r="ES340" s="46">
        <f>IF(AND($DS340,ER340),
IF(AB340="","Debes escribir la entidad bancaria. ",""),
""
)</f>
        <v/>
      </c>
      <c r="ET340" s="46">
        <f>IF(AND($DS340,ER340),
IF(AC340="","Debes escribir el tipo de cuenta bancaria. ",
IF(_xlfn.IFNA(VLOOKUP(AC340,TIPO_DE_CUENTA,1,FALSE),-1)=-1,"El tipo de cuenta bancaria es inválida (por favor seleccionarlo de la lista). ","")
),
""
)</f>
        <v/>
      </c>
      <c r="EU340" s="46">
        <f>IF(AND($DS340,ER340),
IF(AD340="","Debes escribir el número de cuenta bancaria. ",""),
""
)</f>
        <v/>
      </c>
      <c r="EV340" s="46">
        <f>IF($DS340,
IF(AE340="","Debes escribir el valor del sueldo básico. ",
IF( ISERR(_xlfn.NUMBERVALUE(AE340)), "El valor del sueldo básico debe ser un número válido. ", "")
)
)</f>
        <v/>
      </c>
      <c r="EW340" s="46">
        <f>IF($DS340,
IF(AF340="","Debes escribir el número de días trabajados. ",
IF( IFERROR(INT(AF340),1.1) &lt;&gt; IFERROR(_xlfn.NUMBERVALUE(AF340),1), "La cantidad de días trabajados debe ser un número entero. ", "")
)
)</f>
        <v/>
      </c>
      <c r="EX340" s="46">
        <f>IF($DS340,
IF(AG340="","Debes escribir el valor del sueldo trabajado. ",
IF( ISERR(_xlfn.NUMBERVALUE(AG340)), "El valor del sueldo trabajado debe ser un número válido. ", "")
)
)</f>
        <v/>
      </c>
      <c r="EY340" s="46">
        <f>IF($DS340,
IF( AND(AH340&lt;&gt;"", ISERR(_xlfn.NUMBERVALUE(AH340))), "El valor del auxilio de transporte debe ser un número válido. ", "")
)</f>
        <v/>
      </c>
      <c r="EZ340" s="46">
        <f>IF($DS340,
IF( AND(AI340&lt;&gt;"", ISERR(_xlfn.NUMBERVALUE(AI340))), "El valor de viáticos salariales debe ser un número válido. ", "")
)</f>
        <v/>
      </c>
      <c r="FA340" s="46">
        <f>IF($DS340,
IF( AND(AJ340&lt;&gt;"", ISERR(_xlfn.NUMBERVALUE(AJ340))), "El valor de viáticos NO salariales debe ser un número válido. ", "")
)</f>
        <v/>
      </c>
      <c r="FB340" s="46">
        <f>CONCATENATE(AK340,AL340)&lt;&gt;""</f>
        <v/>
      </c>
      <c r="FC340" s="46">
        <f>IF(AND($DS340,FB340),
IF(AK340="","Debes escribir el número de horas extras diurnas. ",
IF( IFERROR(INT(AK340),1.1) &lt;&gt; IFERROR(_xlfn.NUMBERVALUE(AK340),1), "La cantidad de horas extras diurnas debe ser un número entero. ", "")
),
""
)</f>
        <v/>
      </c>
      <c r="FD340" s="46">
        <f>IF(AND($DS340,FB340),
IF(AL340="","Debes escribir el valor de las horas extras diurnas. ",
IF( ISERR(_xlfn.NUMBERVALUE(AL340)), "El valor de las horas extras duirnas debe ser un número válido. ", "")
),
""
)</f>
        <v/>
      </c>
      <c r="FE340" s="46">
        <f>CONCATENATE(AM340,AN340)&lt;&gt;""</f>
        <v/>
      </c>
      <c r="FF340" s="46">
        <f>IF(AND($DS340,FE340),
IF(AM340="","Debes escribir el número de horas extras nocturnas. ",
IF( IFERROR(INT(AM340),1.1) &lt;&gt; IFERROR(_xlfn.NUMBERVALUE(AM340),1), "La cantidad de horas extras nocturnas debe ser un número entero. ", "")
),
""
)</f>
        <v/>
      </c>
      <c r="FG340" s="46">
        <f>IF(AND($DS340,FE340),
IF(AN340="","Debes escribir el valor de las horas extras nocturnas. ",
IF( ISERR(_xlfn.NUMBERVALUE(AN340)), "El valor de las horas extras nocturnas debe ser un número válido. ", "")
),
""
)</f>
        <v/>
      </c>
      <c r="FH340" s="46">
        <f>CONCATENATE(AO340,AP340)&lt;&gt;""</f>
        <v/>
      </c>
      <c r="FI340" s="46">
        <f>IF(AND($DS340,FH340),
IF(AO340="","Debes escribir el número de horas extras diurnas dominicales y festivas. ",
IF( IFERROR(INT(AO340),1.1) &lt;&gt; IFERROR(_xlfn.NUMBERVALUE(AO340),1), "La cantidad de horas extras diurnas dominicales y festivas debe ser un número entero. ", "")
),
""
)</f>
        <v/>
      </c>
      <c r="FJ340" s="46">
        <f>IF(AND($DS340,FH340),
IF(AP340="","Debes escribir el valor de las horas extras diurnas dominicales y festivas. ",
IF( ISERR(_xlfn.NUMBERVALUE(AP340)), "El valor de las horas extras diurnas dominicales y festivas debe ser un número válido. ", "")
),
""
)</f>
        <v/>
      </c>
      <c r="FK340" s="46">
        <f>CONCATENATE(AQ340,AR340)&lt;&gt;""</f>
        <v/>
      </c>
      <c r="FL340" s="46">
        <f>IF(AND($DS340,FK340),
IF(AQ340="","Debes escribir el número de horas extras nocturnas dominicales y festivas. ",
IF( IFERROR(INT(AQ340),1.1) &lt;&gt; IFERROR(_xlfn.NUMBERVALUE(AQ340),1), "La cantidad de horas extras nocturnas dominicales y festivas debe ser un número entero. ", "")
),
""
)</f>
        <v/>
      </c>
      <c r="FM340" s="46">
        <f>IF(AND($DS340,FK340),
IF(AR340="","Debes escribir el valor de las horas extras nocturnas dominicales y festivas. ",
IF( ISERR(_xlfn.NUMBERVALUE(AR340)), "El valor de las horas extras nocturnas dominicales y festivas debe ser un número válido. ", "")
),
""
)</f>
        <v/>
      </c>
      <c r="FN340" s="46">
        <f>CONCATENATE(AS340,AT340)&lt;&gt;""</f>
        <v/>
      </c>
      <c r="FO340" s="46">
        <f>IF(AND($DS340,FN340),
IF(AS340="","Debes escribir el número de horas recargo nocturno. ",
IF( IFERROR(INT(AS340),1.1) &lt;&gt; IFERROR(_xlfn.NUMBERVALUE(AS340),1), "La cantidad de horas recargo nocturno debe ser un número entero. ", "")
),
""
)</f>
        <v/>
      </c>
      <c r="FP340" s="46">
        <f>IF(AND($DS340,FN340),
IF(AT340="","Debes escribir el valor de las horas recargo nocturno. ",
IF( ISERR(_xlfn.NUMBERVALUE(AT340)), "El valor de las horas recargo nocturno debe ser un número válido. ", "")
),
""
)</f>
        <v/>
      </c>
      <c r="FQ340" s="46">
        <f>CONCATENATE(AU340,AV340)&lt;&gt;""</f>
        <v/>
      </c>
      <c r="FR340" s="46">
        <f>IF(AND($DS340,FQ340),
IF(AU340="","Debes escribir el número de horas recargo diurno dominical y festivo. ",
IF( IFERROR(INT(AU340),1.1) &lt;&gt; IFERROR(_xlfn.NUMBERVALUE(AU340),1), "La cantidad de horas recargo diurno dominical y festivo debe ser un número entero. ", "")
),
""
)</f>
        <v/>
      </c>
      <c r="FS340" s="46">
        <f>IF(AND($DS340,FQ340),
IF(AV340="","Debes escribir el valor de las horas recargo diurno dominical y festivo. ",
IF( ISERR(_xlfn.NUMBERVALUE(AV340)), "El valor de las horas recargo diurno dominical y festivo debe ser un número válido. ", "")
),
""
)</f>
        <v/>
      </c>
      <c r="FT340" s="46">
        <f>CONCATENATE(AW340,AX340)&lt;&gt;""</f>
        <v/>
      </c>
      <c r="FU340" s="46">
        <f>IF(AND($DS340,FT340),
IF(AW340="","Debes escribir el número de horas recargo nocturno dominical y festivo. ",
IF( IFERROR(INT(AW340),1.1) &lt;&gt; IFERROR(_xlfn.NUMBERVALUE(AW340),1), "La cantidad de horas recargo nocturno dominical y festivo debe ser un número entero. ", "")
),
""
)</f>
        <v/>
      </c>
      <c r="FV340" s="46">
        <f>IF(AND($DS340,FT340),
IF(AX340="","Debes escribir el valor de las horas recargo nocturno dominical y festivo. ",
IF( ISERR(_xlfn.NUMBERVALUE(AX340)), "El valor de las horas recargo nocturno dominical y festivo debe ser un número válido. ", "")
),
""
)</f>
        <v/>
      </c>
      <c r="FW340" s="46">
        <f>CONCATENATE(AY340,AZ340)&lt;&gt;""</f>
        <v/>
      </c>
      <c r="FX340" s="46">
        <f>IF(AND($DS340,FW340),
IF(AY340="","Debes escribir el número de días de vacaciones comunes. ",
IF( IFERROR(INT(AY340),1.1) &lt;&gt; IFERROR(_xlfn.NUMBERVALUE(AY340),1), "La cantidad de días de vacaciones comunes debe ser un número entero. ", "")
),
""
)</f>
        <v/>
      </c>
      <c r="FY340" s="46">
        <f>IF(AND($DS340,FW340),
IF(AZ340="","Debes escribir el valor de las vacaciones comunes. ",
IF( ISERR(_xlfn.NUMBERVALUE(AZ340)), "El valor de las vacaciones comunes debe ser un número válido. ", "")
),
""
)</f>
        <v/>
      </c>
      <c r="FZ340" s="46">
        <f>CONCATENATE(BA340,BB340)&lt;&gt;""</f>
        <v/>
      </c>
      <c r="GA340" s="46">
        <f>IF(AND($DS340,FZ340),
IF(BA340="","Debes escribir el número de días de vacaciones compensadas. ",
IF( IFERROR(INT(BA340),1.1) &lt;&gt; IFERROR(_xlfn.NUMBERVALUE(BA340),1), "La cantidad de días de vacaciones compensadas debe ser un número entero. ", "")
),
""
)</f>
        <v/>
      </c>
      <c r="GB340" s="46">
        <f>IF(AND($DS340,FZ340),
IF(BB340="","Debes escribir el valor de las vacaciones compensadas. ",
IF( ISERR(_xlfn.NUMBERVALUE(BB340)), "El valor de las vacaciones compensadas debe ser un número válido. ", "")
),
""
)</f>
        <v/>
      </c>
      <c r="GC340" s="46">
        <f>CONCATENATE(BC340,BD340)&lt;&gt;""</f>
        <v/>
      </c>
      <c r="GD340" s="46">
        <f>IF(AND($DS340,GC340),
IF(BC340="","Debes escribir el número de días de prima salarial. ",
IF( IFERROR(INT(BC340),1.1) &lt;&gt; IFERROR(_xlfn.NUMBERVALUE(BC340),1), "La cantidad de días de prima salarial debe ser un número entero. ", "")
),
""
)</f>
        <v/>
      </c>
      <c r="GE340" s="46">
        <f>IF(AND($DS340,GC340),
IF(BD340="","Debes escribir el valor de los días de prima salarial. ",
IF( ISERR(_xlfn.NUMBERVALUE(BD340)), "El valor de los días de prima salarial debe ser un número válido. ", "")
),
""
)</f>
        <v/>
      </c>
      <c r="GF340" s="46">
        <f>IF($DS340,
IF( AND(BE340&lt;&gt;"", ISERR(_xlfn.NUMBERVALUE(BE340))), "El valor de la prima NO saliarial debe ser un número válido. ", "")
)</f>
        <v/>
      </c>
      <c r="GG340" s="46">
        <f>CONCATENATE(BF340,BG340,BH340)&lt;&gt;""</f>
        <v/>
      </c>
      <c r="GH340" s="46">
        <f>IF(AND($DS340,GG340),
IF(BF340="","Debes escribir el valor de las cesantías. ",
IF( ISERR(_xlfn.NUMBERVALUE(BF340)), "El valor de las cesantías debe ser un número válido. ", "")
),
""
)</f>
        <v/>
      </c>
      <c r="GI340" s="46">
        <f>IF(AND($DS340,GG340),
IF(BG340="","Debes escribir el % de cesantías. ",
IF( ISERR(_xlfn.NUMBERVALUE(BG340)), "El % de cesantías debe ser un número válido. ", "")
),
""
)</f>
        <v/>
      </c>
      <c r="GJ340" s="46">
        <f>IF(AND($DS340,GG340),
IF(BH340="","Debes escribir el valor de intereses de cesantías. ",
IF( ISERR(_xlfn.NUMBERVALUE(BH340)), "El valor de intereses de cesantías debe ser un número válido. ", "")
),
""
)</f>
        <v/>
      </c>
      <c r="GK340" s="46">
        <f>CONCATENATE(BI340,BJ340,BK340)&lt;&gt;""</f>
        <v/>
      </c>
      <c r="GL340" s="46">
        <f>IF(AND($DS340,GK340),
IF(BI340="","Debes escribir el número de días de incapacidad. ",
IF( IFERROR(INT(BI340),1.1) &lt;&gt; IFERROR(_xlfn.NUMBERVALUE(BI340),1), "La cantidad de días de incapacidad debe ser un número entero. ", "")
),
""
)</f>
        <v/>
      </c>
      <c r="GM340" s="46">
        <f>IF(AND($DS340,GK340),
IF(BJ340="","Debes escribir el tipo de incapacidad. ",
IF(_xlfn.IFNA(VLOOKUP(BJ340,TIPO_DE_INCAPACIDAD,1,FALSE),-1)=-1,"El tipo de incapacidad es inválida (por favor seleccionarlo de la lista). ","")
),
""
)</f>
        <v/>
      </c>
      <c r="GN340" s="46">
        <f>IF(AND($DS340,GK340),
IF(BK340="","Debes escribir el valor de la incapacidad. ",
IF( ISERR(_xlfn.NUMBERVALUE(BK340)), "El valor de la incapacidad debe ser un número válido. ", "")
),
""
)</f>
        <v/>
      </c>
      <c r="GO340" s="46">
        <f>CONCATENATE(BL340,BM340)&lt;&gt;""</f>
        <v/>
      </c>
      <c r="GP340" s="46">
        <f>IF(AND($DS340,GO340),
IF(BL340="","Debes escribir el número de días de licencia de maternidad o paternidad. ",
IF( IFERROR(INT(BL340),1.1) &lt;&gt; IFERROR(_xlfn.NUMBERVALUE(BL340),1), "La cantidad de días de licencia de maternidad o paternidad debe ser un número entero. ", "")
),
""
)</f>
        <v/>
      </c>
      <c r="GQ340" s="46">
        <f>IF(AND($DS340,GO340),
IF(BM340="","Debes escribir el valor de la licencia de maternidad o paternidad. ",
IF( ISERR(_xlfn.NUMBERVALUE(BM340)), "El valor de la licencia de maternidad o paternidad debe ser un número válido. ", "")
),
""
)</f>
        <v/>
      </c>
      <c r="GR340" s="46">
        <f>CONCATENATE(BN340,BO340)&lt;&gt;""</f>
        <v/>
      </c>
      <c r="GS340" s="46">
        <f>IF(AND($DS340,GR340),
IF(BN340="","Debes escribir el número de días de licencia remunerada. ",
IF( IFERROR(INT(BN340),1.1) &lt;&gt; IFERROR(_xlfn.NUMBERVALUE(BN340),1), "La cantidad de días de licencia remunerada debe ser un número entero. ", "")
),
""
)</f>
        <v/>
      </c>
      <c r="GT340" s="46">
        <f>IF(AND($DS340,GR340),
IF(BO340="","Debes escribir el valor de la licencia remunerada. ",
IF( ISERR(_xlfn.NUMBERVALUE(BO340)), "El valor de la licencia remunerada debe ser un número válido. ", "")
),
""
)</f>
        <v/>
      </c>
      <c r="GU340" s="46">
        <f>IF($DS340,
IF( AND(BP340&lt;&gt;"", ISERR(_xlfn.NUMBERVALUE(BP340))), "El valor de la licencia NO remunerada debe ser un número válido. ", "")
)</f>
        <v/>
      </c>
      <c r="GV340" s="46">
        <f>IF($DS340,
IF( AND(BQ340&lt;&gt;"", ISERR(_xlfn.NUMBERVALUE(BQ340))), "El valor de auxilios salariales debe ser un número válido. ", "")
)</f>
        <v/>
      </c>
      <c r="GW340" s="46">
        <f>IF($DS340,
IF( AND(BR340&lt;&gt;"", ISERR(_xlfn.NUMBERVALUE(BR340))), "El valor de auxilios NO salariales debe ser un número válido. ", "")
)</f>
        <v/>
      </c>
      <c r="GX340" s="46">
        <f>IF($DS340,
IF( AND(BS340&lt;&gt;"", ISERR(_xlfn.NUMBERVALUE(BS340))), "El valor de bonos salariales debe ser un número válido. ", "")
)</f>
        <v/>
      </c>
      <c r="GY340" s="46">
        <f>IF($DS340,
IF( AND(BT340&lt;&gt;"", ISERR(_xlfn.NUMBERVALUE(BT340))), "El valor de bonos NO salariales debe ser un número válido. ", "")
)</f>
        <v/>
      </c>
      <c r="GZ340" s="46">
        <f>IF($DS340,
IF( AND(BU340&lt;&gt;"", ISERR(_xlfn.NUMBERVALUE(BU340))), "El valor de bonos salariales de alimentación debe ser un número válido. ", "")
)</f>
        <v/>
      </c>
      <c r="HA340" s="46">
        <f>IF($DS340,
IF( AND(BV340&lt;&gt;"", ISERR(_xlfn.NUMBERVALUE(BV340))), "El valor de bonos NO salariales de alimentación debe ser un número válido. ", "")
)</f>
        <v/>
      </c>
      <c r="HB340" s="46">
        <f>IF($DS340,
IF( AND(BW340&lt;&gt;"", ISERR(_xlfn.NUMBERVALUE(BW340))), "El valor de bonificaciones salariales debe ser un número válido. ", "")
)</f>
        <v/>
      </c>
      <c r="HC340" s="46">
        <f>IF($DS340,
IF( AND(BX340&lt;&gt;"", ISERR(_xlfn.NUMBERVALUE(BX340))), "El valor de bonificaciones NO salariales debe ser un número válido. ", "")
)</f>
        <v/>
      </c>
      <c r="HD340" s="46">
        <f>IF($DS340,
IF( AND(BY340&lt;&gt;"", ISERR(_xlfn.NUMBERVALUE(BY340))), "El valor de compensaciones ordinarias debe ser un número válido. ", "")
)</f>
        <v/>
      </c>
      <c r="HE340" s="46">
        <f>IF($DS340,
IF( AND(BZ340&lt;&gt;"", ISERR(_xlfn.NUMBERVALUE(BZ340))), "El valor de compensaciones extraordinarias debe ser un número válido. ", "")
)</f>
        <v/>
      </c>
      <c r="HF340" s="46">
        <f>IF($DS340,
IF( AND(CA340&lt;&gt;"", ISERR(_xlfn.NUMBERVALUE(CA340))), "El valor de comisiones debe ser un número válido. ", "")
)</f>
        <v/>
      </c>
      <c r="HG340" s="46">
        <f>IF($DS340,
IF( AND(CB340&lt;&gt;"", ISERR(_xlfn.NUMBERVALUE(CB340))), "El valor de ausencia por huega debe ser un número válido. ", "")
)</f>
        <v/>
      </c>
      <c r="HH340" s="46">
        <f>IF($DS340,
IF( AND(CC340&lt;&gt;"", ISERR(_xlfn.NUMBERVALUE(CC340))), "El valor de anticipos debe ser un número válido. ", "")
)</f>
        <v/>
      </c>
      <c r="HI340" s="46">
        <f>IF($DS340,
IF( AND(CD340&lt;&gt;"", ISERR(_xlfn.NUMBERVALUE(CD340))), "El valor de pagos a terceros debe ser un número válido. ", "")
)</f>
        <v/>
      </c>
      <c r="HJ340" s="46">
        <f>IF($DS340,
IF( AND(CE340&lt;&gt;"", ISERR(_xlfn.NUMBERVALUE(CE340))), "El valor de dotación debe ser un número válido. ", "")
)</f>
        <v/>
      </c>
      <c r="HK340" s="46">
        <f>IF($DS340,
IF( AND(CF340&lt;&gt;"", ISERR(_xlfn.NUMBERVALUE(CF340))), "El valor de apoyo sostenibilidad debe ser un número válido. ", "")
)</f>
        <v/>
      </c>
      <c r="HL340" s="46">
        <f>IF($DS340,
IF( AND(CG340&lt;&gt;"", ISERR(_xlfn.NUMBERVALUE(CG340))), "El valor de teletrabajo debe ser un número válido. ", "")
)</f>
        <v/>
      </c>
      <c r="HM340" s="46">
        <f>IF($DS340,
IF( AND(CH340&lt;&gt;"", ISERR(_xlfn.NUMBERVALUE(CH340))), "El valor de bonificación de retiro debe ser un número válido. ", "")
)</f>
        <v/>
      </c>
      <c r="HN340" s="46">
        <f>IF($DS340,
IF( AND(CI340&lt;&gt;"", ISERR(_xlfn.NUMBERVALUE(CI340))), "El valor de indemnización de retiro debe ser un número válido. ", "")
)</f>
        <v/>
      </c>
      <c r="HO340" s="46">
        <f>IF($DS340,
IF( AND(CJ340&lt;&gt;"", ISERR(_xlfn.NUMBERVALUE(CJ340))), "El valor de reintegros debe ser un número válido. ", "")
)</f>
        <v/>
      </c>
      <c r="HP340" s="46">
        <f>CONCATENATE(CK340,CL340,CM340)&lt;&gt;""</f>
        <v/>
      </c>
      <c r="HQ340" s="46">
        <f>IF(AND($DS340,HP340),
IF(CK340="","Debes escribir la descripción de otro concepto no categorizado. ",""),
""
)</f>
        <v/>
      </c>
      <c r="HR340" s="46">
        <f>IF(AND($DS340,HP340),
IF(CONCATENATE(CL340,CM340)="","Debes escribir al menos un valor de concepto no categorizado (salarial o no salarial). ",
IF(ISERR(_xlfn.NUMBERVALUE(CL340)),"El valor salarial concepto no categorizado debe ser un número válido. ","")
),
""
)</f>
        <v/>
      </c>
      <c r="HS340" s="46">
        <f>IF(AND($DS340,HP340),
IF(CONCATENATE(CL340,CM340)="","Debes escribir al menos un valor de concepto no categorizado (salarial o no salarial). ",
IF(ISERR(_xlfn.NUMBERVALUE(CM340)),"El valor NO salarial concepto no categorizado debe ser un número válido. ","")
),
""
)</f>
        <v/>
      </c>
      <c r="HT340" s="46">
        <f>IF($DS340,
IF(CN340="","Debes escribir el porcentaje del aporte a salud. ",
IF( ISERR(_xlfn.NUMBERVALUE(CN340)), "El valor del porcentaje del aporte a salud debe ser un número válido. ", "")
)
)</f>
        <v/>
      </c>
      <c r="HU340" s="46">
        <f>IF($DS340,
IF(CO340="","Debes escribir el valor del aporte a salud. ",
IF( ISERR(_xlfn.NUMBERVALUE(CO340)), "El valor del aporte a salud debe ser un número válido. ", "")
)
)</f>
        <v/>
      </c>
      <c r="HV340" s="46">
        <f>IF($DS340,
IF( AND(CP340&lt;&gt;"", ISERR(_xlfn.NUMBERVALUE(CP340))), "El valor plan complementario debe ser un número válido. ", "")
)</f>
        <v/>
      </c>
      <c r="HW340" s="46">
        <f>IF($DS340,
IF(CQ340="","Debes escribir el porcentaje del aporte a pensión. ",
IF( ISERR(_xlfn.NUMBERVALUE(CQ340)), "El valor del porcentaje del aporte a pensión debe ser un número válido. ", "")
)
)</f>
        <v/>
      </c>
      <c r="HX340" s="46">
        <f>IF($DS340,
IF(CR340="","Debes escribir el valor del aporte a pensión. ",
IF( ISERR(_xlfn.NUMBERVALUE(CR340)), "El valor del aporte a salud debe ser un número válido. ", "")
)
)</f>
        <v/>
      </c>
      <c r="HY340" s="46">
        <f>IF($DS340,
IF( AND(CS340&lt;&gt;"", ISERR(_xlfn.NUMBERVALUE(CS340))), "El valor pensión voluntaria debe ser un número válido. ", "")
)</f>
        <v/>
      </c>
      <c r="HZ340" s="46">
        <f>CONCATENATE(CT340,CU340,CV340,CW340)&lt;&gt;""</f>
        <v/>
      </c>
      <c r="IA340" s="46">
        <f>IF(AND($DS340,HZ340),
IF(CT340="","Debes escribir el % del fondo de seguridad pensional. ",
IF( ISERR(_xlfn.NUMBERVALUE(CT340)), "El % del fondo de seguridad debe ser un número válido. ", "")
),
""
)</f>
        <v/>
      </c>
      <c r="IB340" s="46">
        <f>IF(AND($DS340,HZ340),
IF(CU340="","Debes escribir el valor del aporte al fondo de solidaridad pensional. ",
IF( ISERR(_xlfn.NUMBERVALUE(CU340)), "El valor del aporte al fondo de solidaridad pensional debe ser un número válido. ", "")
),
""
)</f>
        <v/>
      </c>
      <c r="IC340" s="46">
        <f>IF(AND($DS340,HZ340),
IF(CV340="","Debes escribir el % del fondo de subsistencia. ",
IF( ISERR(_xlfn.NUMBERVALUE(CV340)), "El % del fondo de subsistencia debe ser un número válido. ", "")
),
""
)</f>
        <v/>
      </c>
      <c r="ID340" s="46">
        <f>IF(AND($DS340,HZ340),
IF(CW340="","Debes escribir el valor del fondo de subsistencia. ",
IF( ISERR(_xlfn.NUMBERVALUE(CW340)), "El valor del fondo de subsistencia debe ser un número válido. ", "")
),
""
)</f>
        <v/>
      </c>
      <c r="IE340" s="46">
        <f>CONCATENATE(CX340,CY340)&lt;&gt;""</f>
        <v/>
      </c>
      <c r="IF340" s="46">
        <f>IF(AND($DS340,IE340),
IF(CX340="","Debes escribir el % de sindicato. ",
IF( ISERR(_xlfn.NUMBERVALUE(CX340)), "El % de sindicato debe ser un número válido. ", "")
),
""
)</f>
        <v/>
      </c>
      <c r="IG340" s="46">
        <f>IF(AND($DS340,IE340),
IF(CY340="","Debes escribir el valor del sindicato. ",
IF( ISERR(_xlfn.NUMBERVALUE(CY340)), "El valor del sindicato debe ser un número válido. ", "")
),
""
)</f>
        <v/>
      </c>
      <c r="IH340" s="46">
        <f>IF($DS340,
IF( AND(CZ340&lt;&gt;"", ISERR(_xlfn.NUMBERVALUE(CZ340))), "El valor de sanción pública debe ser un número válido. ", "")
)</f>
        <v/>
      </c>
      <c r="II340" s="46">
        <f>IF($DS340,
IF( AND(DA340&lt;&gt;"", ISERR(_xlfn.NUMBERVALUE(DA340))), "El valor de sanción privada debe ser un número válido. ", "")
)</f>
        <v/>
      </c>
      <c r="IJ340" s="46">
        <f>CONCATENATE(DB340,DC340)&lt;&gt;""</f>
        <v/>
      </c>
      <c r="IK340" s="46">
        <f>IF(AND($DS340,IJ340),
IF(DB340="","Debes escribir la descripción de libranza. ",""),
""
)</f>
        <v/>
      </c>
      <c r="IL340" s="46">
        <f>IF(AND($DS340,IJ340),
IF(DC340="","Debes escribir la cuota libranza. ",
IF(ISERR(_xlfn.NUMBERVALUE(DC340)),"El valor de la cuota libranza debe ser un número válido. ","")
),
""
)</f>
        <v/>
      </c>
      <c r="IM340" s="46">
        <f>IF($DS340,
IF( AND(DD340&lt;&gt;"", ISERR(_xlfn.NUMBERVALUE(DD340))), "El valor de pagos a terceros debe ser un número válido. ", "")
)</f>
        <v/>
      </c>
      <c r="IN340" s="46">
        <f>IF($DS340,
IF( AND(DE340&lt;&gt;"", ISERR(_xlfn.NUMBERVALUE(DE340))), "El valor de anticipos debe ser un número válido. ", "")
)</f>
        <v/>
      </c>
      <c r="IO340" s="46">
        <f>IF($DS340,
IF( AND(DF340&lt;&gt;"", ISERR(_xlfn.NUMBERVALUE(DF340))), "El valor de AFC debe ser un número válido. ", "")
)</f>
        <v/>
      </c>
      <c r="IP340" s="46">
        <f>IF($DS340,
IF( AND(DG340&lt;&gt;"", ISERR(_xlfn.NUMBERVALUE(DG340))), "El valor de rete-fuente debe ser un número válido. ", "")
)</f>
        <v/>
      </c>
      <c r="IQ340" s="46">
        <f>IF($DS340,
IF( AND(DH340&lt;&gt;"", ISERR(_xlfn.NUMBERVALUE(DH340))), "El valor de cooperativa de trabajo debe ser un número válido. ", "")
)</f>
        <v/>
      </c>
      <c r="IR340" s="46">
        <f>IF($DS340,
IF( AND(DI340&lt;&gt;"", ISERR(_xlfn.NUMBERVALUE(DI340))), "El valor de embargo fiscal debe ser un número válido. ", "")
)</f>
        <v/>
      </c>
      <c r="IS340" s="46">
        <f>IF($DS340,
IF( AND(DJ340&lt;&gt;"", ISERR(_xlfn.NUMBERVALUE(DJ340))), "El valor de educación debe ser un número válido. ", "")
)</f>
        <v/>
      </c>
      <c r="IT340" s="46">
        <f>IF($DS340,
IF( AND(DK340&lt;&gt;"", ISERR(_xlfn.NUMBERVALUE(DK340))), "El valor de reintegro debe ser un número válido. ", "")
)</f>
        <v/>
      </c>
      <c r="IU340" s="46">
        <f>IF($DS340,
IF( AND(DL340&lt;&gt;"", ISERR(_xlfn.NUMBERVALUE(DL340))), "El valor de deuda debe ser un número válido. ", "")
)</f>
        <v/>
      </c>
      <c r="IV340" s="46">
        <f>IF($DS340,
IF( AND(DM340&lt;&gt;"", ISERR(_xlfn.NUMBERVALUE(DM340))), "El valor de otras deducciones debe ser un número válido. ", "")
)</f>
        <v/>
      </c>
      <c r="IW340" s="46">
        <f>IF($DS340,
IF(DN340="","Debes escribir el valor de los devengos totales. ",
IF( ISERR(_xlfn.NUMBERVALUE(DN340)), "El valor de los devengos totales debe ser un número válido. ", "")
)
)</f>
        <v/>
      </c>
      <c r="IX340" s="46">
        <f>IF($DS340,
IF(DO340="","Debes escribir el valor de las deducciones totales. ",
IF( ISERR(_xlfn.NUMBERVALUE(DO340)), "El valor de las deducciones totales debe ser un número válido. ", "")
)
)</f>
        <v/>
      </c>
      <c r="IY340" s="46">
        <f>IF($DS340,
IF(DP340="","Debes escribir el valor del salario total. ",
IF( ISERR(_xlfn.NUMBERVALUE(DP340)), "El valor del salario total debe ser un número válido. ", "")
)
)</f>
        <v/>
      </c>
    </row>
    <row r="341">
      <c r="B341" s="48" t="n">
        <v>329</v>
      </c>
      <c r="C341" s="61">
        <f>IF(AND(DS341,DP341&lt;&gt;""),
IF(DQ341="","OK","Error"),
""
)</f>
        <v/>
      </c>
      <c r="D341" s="53" t="n"/>
      <c r="E341" s="52" t="n"/>
      <c r="F341" s="112" t="n"/>
      <c r="G341" s="52" t="n"/>
      <c r="H341" s="53" t="n"/>
      <c r="I341" s="52" t="n"/>
      <c r="J341" s="52" t="n"/>
      <c r="K341" s="53" t="n"/>
      <c r="L341" s="55" t="n"/>
      <c r="M341" s="108" t="n"/>
      <c r="N341" s="56" t="n"/>
      <c r="O341" s="52" t="n"/>
      <c r="P341" s="52" t="n"/>
      <c r="Q341" s="52" t="n"/>
      <c r="R341" s="52" t="n"/>
      <c r="S341" s="52" t="n"/>
      <c r="T341" s="53" t="n"/>
      <c r="U341" s="52" t="n"/>
      <c r="V341" s="52" t="n"/>
      <c r="W341" s="55" t="n"/>
      <c r="X341" s="55" t="n"/>
      <c r="Y341" s="52" t="n"/>
      <c r="Z341" s="55" t="n"/>
      <c r="AA341" s="52" t="n"/>
      <c r="AB341" s="53" t="n"/>
      <c r="AC341" s="53" t="n"/>
      <c r="AD341" s="53" t="n"/>
      <c r="AE341" s="177" t="n"/>
      <c r="AF341" s="113" t="n"/>
      <c r="AG341" s="177" t="n"/>
      <c r="AH341" s="178" t="n"/>
      <c r="AI341" s="178" t="n"/>
      <c r="AJ341" s="178" t="n"/>
      <c r="AK341" s="114" t="n"/>
      <c r="AL341" s="178" t="n"/>
      <c r="AM341" s="114" t="n"/>
      <c r="AN341" s="178" t="n"/>
      <c r="AO341" s="114" t="n"/>
      <c r="AP341" s="178" t="n"/>
      <c r="AQ341" s="114" t="n"/>
      <c r="AR341" s="178" t="n"/>
      <c r="AS341" s="114" t="n"/>
      <c r="AT341" s="178" t="n"/>
      <c r="AU341" s="114" t="n"/>
      <c r="AV341" s="178" t="n"/>
      <c r="AW341" s="114" t="n"/>
      <c r="AX341" s="178" t="n"/>
      <c r="AY341" s="114" t="n"/>
      <c r="AZ341" s="178" t="n"/>
      <c r="BA341" s="114" t="n"/>
      <c r="BB341" s="178" t="n"/>
      <c r="BC341" s="114" t="n"/>
      <c r="BD341" s="178" t="n"/>
      <c r="BE341" s="178" t="n"/>
      <c r="BF341" s="178" t="n"/>
      <c r="BG341" s="59" t="n"/>
      <c r="BH341" s="178" t="n"/>
      <c r="BI341" s="114" t="n"/>
      <c r="BJ341" s="53" t="n"/>
      <c r="BK341" s="178" t="n"/>
      <c r="BL341" s="114" t="n"/>
      <c r="BM341" s="178" t="n"/>
      <c r="BN341" s="114" t="n"/>
      <c r="BO341" s="178" t="n"/>
      <c r="BP341" s="178" t="n"/>
      <c r="BQ341" s="178" t="n"/>
      <c r="BR341" s="178" t="n"/>
      <c r="BS341" s="178" t="n"/>
      <c r="BT341" s="178" t="n"/>
      <c r="BU341" s="178" t="n"/>
      <c r="BV341" s="178" t="n"/>
      <c r="BW341" s="178" t="n"/>
      <c r="BX341" s="178" t="n"/>
      <c r="BY341" s="178" t="n"/>
      <c r="BZ341" s="178" t="n"/>
      <c r="CA341" s="178" t="n"/>
      <c r="CB341" s="178" t="n"/>
      <c r="CC341" s="178" t="n"/>
      <c r="CD341" s="178" t="n"/>
      <c r="CE341" s="178" t="n"/>
      <c r="CF341" s="178" t="n"/>
      <c r="CG341" s="178" t="n"/>
      <c r="CH341" s="178" t="n"/>
      <c r="CI341" s="178" t="n"/>
      <c r="CJ341" s="178" t="n"/>
      <c r="CK341" s="53" t="n"/>
      <c r="CL341" s="178" t="n"/>
      <c r="CM341" s="178" t="n"/>
      <c r="CN341" s="60" t="n"/>
      <c r="CO341" s="177" t="n"/>
      <c r="CP341" s="178" t="n"/>
      <c r="CQ341" s="60" t="n"/>
      <c r="CR341" s="177" t="n"/>
      <c r="CS341" s="178" t="n"/>
      <c r="CT341" s="59" t="n"/>
      <c r="CU341" s="178" t="n"/>
      <c r="CV341" s="59" t="n"/>
      <c r="CW341" s="178" t="n"/>
      <c r="CX341" s="59" t="n"/>
      <c r="CY341" s="178" t="n"/>
      <c r="CZ341" s="178" t="n"/>
      <c r="DA341" s="178" t="n"/>
      <c r="DB341" s="53" t="n"/>
      <c r="DC341" s="178" t="n"/>
      <c r="DD341" s="178" t="n"/>
      <c r="DE341" s="178" t="n"/>
      <c r="DF341" s="178" t="n"/>
      <c r="DG341" s="178" t="n"/>
      <c r="DH341" s="178" t="n"/>
      <c r="DI341" s="178" t="n"/>
      <c r="DJ341" s="178" t="n"/>
      <c r="DK341" s="178" t="n"/>
      <c r="DL341" s="178" t="n"/>
      <c r="DM341" s="178" t="n"/>
      <c r="DN341" s="177" t="n"/>
      <c r="DO341" s="177" t="n"/>
      <c r="DP341" s="177" t="n"/>
      <c r="DQ341" s="76">
        <f>IF(AND(DS341,DP341&lt;&gt;""),
CONCATENATE(DT341,DU341,DV341,DW341,DX341,DY341,DZ341,EA341,EB341,EC341,ED341,EE341,EF341,EG341,EH341,EI341,EJ341,EK341,EL341,EM341,EN341,EO341,EP341,EQ341,ES341,ET341,EU341,EV341,EW341,EX341,EY341,EZ341,FA341,FC341,FD341,FF341,FG341,FI341,FJ341,FL341,FM341,FO341,FP341,FR341,FS341,FU341,FV341,FX341,FY341,GA341,GB341,GD341,GE341,GF341,GH341,GI341,GJ341,GL341,GM341,GN341,GP341,GQ341,GS341,GT341,GU341,GV341,GW341,GX341,GY341,GZ341,HA341,HB341,HC341,HD341,HE341,HF341,HG341,HH341,HI341,HJ341,HK341,HL341,HM341,HN341,HO341,HQ341,HR341,HS341,HT341,HU341,HV341,HW341,HX341,HY341,IA341,IB341,IC341,ID341,IF341,IG341,IH341,II341,IK341,IL341,IM341,IN341,IO341,IP341,IQ341,IR341,IS341,IT341,IU341,IV341,IW341,IX341,IY341,IZ341),
""
)</f>
        <v/>
      </c>
      <c r="DR341" s="53" t="n"/>
      <c r="DS341" s="46">
        <f>CONCATENATE(D341,$E341,$F341,$G341,H341,$I341,$J341,K341,$L341,$M341,N341,$O341,$P341,$Q341,$R341,$S341,T341,$U341,$V341,$W341,$X341,$Y341,$Z341,$AA341,AB341,AC341,AD341,$AE341,$AF341,$AG341,AH341,AI341,AJ341,AK341,AL341,AM341,AN341,AO341,AP341,AQ341,AR341,AS341,AT341,AU341,AV341,AW341,AX341,AY341,AZ341,BA341,BB341,BC341,BD341,BE341,BF341,BG341,BH341,BI341,BJ341,BK341,BL341,BM341,BN341,BO341,BP341,BQ341,BR341,BS341,BT341,BU341,BV341,BW341,BX341,BY341,BZ341,CA341,CB341,CC341,CD341,CE341,CF341,CG341,CH341,CI341,CJ341,CK341,CL341,CM341,$CN341,$CO341,CP341,$CQ341,$CR341,CS341,CT341,CU341,CV341,CW341,CX341,CY341,CZ341,DA341,DB341,DC341,DD341,DE341,DF341,DG341,DH341,DI341,DJ341,DK341,DL341,DM341,$DN341,$DO341,$DP341,DR341)&lt;&gt;""</f>
        <v/>
      </c>
      <c r="DT341" s="46">
        <f>IF(AND($DS341,$E$4&lt;&gt;""),
IF(LEFT($E$4,2) = "1.",
IF(D341&lt;&gt;"","El CUNE sólo se envía en operaciones de novedad o ajuste. ",""),
IF(D341="","Debes escribir un CUNE válido para realizar operaciones de novedad o ajuste. ","")),
""
)</f>
        <v/>
      </c>
      <c r="DU341" s="46">
        <f>IF($DS341,
IF(E341="","Debes seleccionar el tipo de documento del empleado. ",
IF(_xlfn.IFNA(VLOOKUP(E341,TIPO_DE_DOCUMENTO,1,FALSE),-1)=-1,"El tipo de documento no es válido (por favor seleccionarlo de la lista). ","")
)
)</f>
        <v/>
      </c>
      <c r="DV341" s="46">
        <f>IF($DS341,
IF(F341="","Debes escribir el número de documento del empleado. ","")
)</f>
        <v/>
      </c>
      <c r="DW341" s="46">
        <f>IF($DS341,
IF(G341="","Debes escribir el primer nombre del empleado. ","")
)</f>
        <v/>
      </c>
      <c r="DY341" s="46">
        <f>IF($DS341,
IF(I341="","Debes escribir el primer apellido del empleado. ","")
)</f>
        <v/>
      </c>
      <c r="DZ341" s="46">
        <f>IF($DS341,
IF(J341="","Debes escribir el segundo apellido del empleado. ","")
)</f>
        <v/>
      </c>
      <c r="EB341" s="46">
        <f>IF($DS341,
IF(L341="","Debes escribir la fecha de ingreso del empleado. ",
IF(ISERR(DATE(YEAR(L341),MONTH(L341),DAY(L341))), "El valor ingresado en fecha de ingreso no tiene un formato válido. ","")
)
)</f>
        <v/>
      </c>
      <c r="EC341" s="46">
        <f>IF($DS341,
IF(M341="","Debes escribir el tiempo laborado. ",
IF( IFERROR(INT(M341),1.1) &lt;&gt; IFERROR(_xlfn.NUMBERVALUE(M341),1), "El valor de los días trabajados debe ser un número entero. ", "")
)
)</f>
        <v/>
      </c>
      <c r="ED341" s="46">
        <f>IF($DS341,
IF( AND(N341&lt;&gt;"", ISERR(DATE(YEAR(N341),MONTH(N341),DAY(N341))) ), "El valor ingresado en fecha de ingreso no tiene un formato válido. ",
IF( AND(N341&lt;&gt;"", $E$6&lt;&gt;"", DATE(YEAR(N341), MONTH(N341), 1) &lt;&gt; IFERROR(DATE(MID($E$6, 1, 4), MID($E$6, 6, 2),1), "1/1/1900") ), "La fecha de retiro debe estar dentro del período liquidado. ", "")
)
)</f>
        <v/>
      </c>
      <c r="EE341" s="46">
        <f>IF($DS341,
IF(O341="","Debes seleccionar el tipo de trabajador. ",
IF(_xlfn.IFNA(VLOOKUP(O341,TIPO_DE_TRABAJADOR,1,FALSE),-1)=-1,"El tipo de trabajador no es válido (por favor seleccionarlo de la lista). ","")
)
)</f>
        <v/>
      </c>
      <c r="EF341" s="46">
        <f>IF($DS341,
IF(P341="","Debes seleccionar si es un trabajador dependiente pensionado por vejez. ",
IF(_xlfn.IFNA(VLOOKUP(P341,SUBTIPO_DE_TRABAJADOR,1,FALSE),-1)=-1,"El tipo de trabajador dependiente pensionado por vejez no es válido (por favor seleccionarlo de la lista). ","")
)
)</f>
        <v/>
      </c>
      <c r="EG341" s="46">
        <f>IF($DS341,
IF(Q341="","Debes seleccionar el tipo de contrato del trabajador. ",
IF(_xlfn.IFNA(VLOOKUP(Q341,TIPO_DE_CONTRATO,1,FALSE),-1)=-1,"El tipo de contrato del trabajador no es válido (por favor seleccionarlo de la lista). ","")
)
)</f>
        <v/>
      </c>
      <c r="EH341" s="46">
        <f>IF($DS341,
IF(R341="","Debes seleccionar si es un salario integral. ",
IF(_xlfn.IFNA(VLOOKUP(R341,SI_NO,1,FALSE),-1)=-1,"Valor no válido para salario integral (por favor seleccionarlo de la lista). ","")
)
)</f>
        <v/>
      </c>
      <c r="EI341" s="46">
        <f>IF($DS341,
IF(S341="","Debes seleccionar si el trabajador realiza actividades de riesgo. ",
IF(_xlfn.IFNA(VLOOKUP(S341,SI_NO,1,FALSE),-1)=-1,"Valor no válido para actividad de alto riesgo (por favor seleccionarlo de la lista). ","")
)
)</f>
        <v/>
      </c>
      <c r="EK341" s="46">
        <f>IF($DS341,
IF(U341="","Debes escribir el código del municipio de residencia del trabajador. ",
IF(_xlfn.IFNA(VLOOKUP(U341,MUNICIPIO,1,FALSE),-1)=-1,"El municipio de residencia del trabajador es inválido (por favor seleccionarlo de la lista). ","")
)
)</f>
        <v/>
      </c>
      <c r="EL341" s="46">
        <f>IF($DS341,
IF(V341="","Debes escribir el la dirección de residendia del trabajador. ","")
)</f>
        <v/>
      </c>
      <c r="EM341" s="46">
        <f>IF($DS341,
IF(W341="","Debes escribir la fecha de inicio de la liquidación. ",
IF(ISERR(DATE(YEAR(W341),MONTH(W341),DAY(W341))),"El valor ingresado en fecha de inicio de liquidación no tiene un formato válido. ",
IF( AND($E$6&lt;&gt;"", DATE(YEAR(W341), MONTH(W341), 1) &lt;&gt; IFERROR(DATE(MID($E$6, 1, 4), MID($E$6, 6, 2),1), "1/1/1900") ), "La fecha de inicio de la liquidación debe estar dentro del período liquidado. ", "")
)
)
)</f>
        <v/>
      </c>
      <c r="EN341" s="46">
        <f>IF($DS341,
IF(X341="","Debes escribir la fecha de fin de la liquidación. ",
IF(ISERR(DATE(YEAR(X341),MONTH(X341),DAY(X341))),"El valor ingresado en fecha de fin de liquidación no tiene un formato válido. ",
IF( AND($E$6&lt;&gt;"", DATE(YEAR(X341), MONTH(X341), 1) &lt;&gt; IFERROR(DATE(MID($E$6, 1, 4), MID($E$6, 6, 2),1), "1/1/1900") ), "La fecha de fin de la liquidación debe estar dentro del período liquidado. ", "")
)
)
)</f>
        <v/>
      </c>
      <c r="EO341" s="46">
        <f>IF($DS341,
IF(Y341="","Debes escribir la frecuencia de pago del trabajador. ",
IF(_xlfn.IFNA(VLOOKUP(Y341,PERÍODO_DE_NÓMINA,1,FALSE),-1)=-1,"La frecuencia de pago es inválida (por favor seleccionarlo de la lista). ","")
)
)</f>
        <v/>
      </c>
      <c r="EP341" s="46">
        <f>IF($DS341,
IF(Z341="","Debes escribir la fecha de pago. ",
IF(ISERR(DATE(YEAR(Z341),MONTH(Z341),DAY(Z341))), "El valor ingresado en fecha de pago no tiene un formato válido. ","")
)
)</f>
        <v/>
      </c>
      <c r="EQ341" s="46">
        <f>IF($DS341,
IF(AA341="","Debes escribir el medio de pago. ",
IF(_xlfn.IFNA(VLOOKUP(AA341,MEDIOS_DE_PAGO,1,FALSE),-1)=-1,"El medio de pago es inválido (por favor seleccionarlo de la lista). ","")
)
)</f>
        <v/>
      </c>
      <c r="ER341" s="46">
        <f>OR(AA341='Tablas '!$T$4,AA341='Tablas '!$T$7,AA341='Tablas '!$T$8,AA341='Tablas '!$T$11)</f>
        <v/>
      </c>
      <c r="ES341" s="46">
        <f>IF(AND($DS341,ER341),
IF(AB341="","Debes escribir la entidad bancaria. ",""),
""
)</f>
        <v/>
      </c>
      <c r="ET341" s="46">
        <f>IF(AND($DS341,ER341),
IF(AC341="","Debes escribir el tipo de cuenta bancaria. ",
IF(_xlfn.IFNA(VLOOKUP(AC341,TIPO_DE_CUENTA,1,FALSE),-1)=-1,"El tipo de cuenta bancaria es inválida (por favor seleccionarlo de la lista). ","")
),
""
)</f>
        <v/>
      </c>
      <c r="EU341" s="46">
        <f>IF(AND($DS341,ER341),
IF(AD341="","Debes escribir el número de cuenta bancaria. ",""),
""
)</f>
        <v/>
      </c>
      <c r="EV341" s="46">
        <f>IF($DS341,
IF(AE341="","Debes escribir el valor del sueldo básico. ",
IF( ISERR(_xlfn.NUMBERVALUE(AE341)), "El valor del sueldo básico debe ser un número válido. ", "")
)
)</f>
        <v/>
      </c>
      <c r="EW341" s="46">
        <f>IF($DS341,
IF(AF341="","Debes escribir el número de días trabajados. ",
IF( IFERROR(INT(AF341),1.1) &lt;&gt; IFERROR(_xlfn.NUMBERVALUE(AF341),1), "La cantidad de días trabajados debe ser un número entero. ", "")
)
)</f>
        <v/>
      </c>
      <c r="EX341" s="46">
        <f>IF($DS341,
IF(AG341="","Debes escribir el valor del sueldo trabajado. ",
IF( ISERR(_xlfn.NUMBERVALUE(AG341)), "El valor del sueldo trabajado debe ser un número válido. ", "")
)
)</f>
        <v/>
      </c>
      <c r="EY341" s="46">
        <f>IF($DS341,
IF( AND(AH341&lt;&gt;"", ISERR(_xlfn.NUMBERVALUE(AH341))), "El valor del auxilio de transporte debe ser un número válido. ", "")
)</f>
        <v/>
      </c>
      <c r="EZ341" s="46">
        <f>IF($DS341,
IF( AND(AI341&lt;&gt;"", ISERR(_xlfn.NUMBERVALUE(AI341))), "El valor de viáticos salariales debe ser un número válido. ", "")
)</f>
        <v/>
      </c>
      <c r="FA341" s="46">
        <f>IF($DS341,
IF( AND(AJ341&lt;&gt;"", ISERR(_xlfn.NUMBERVALUE(AJ341))), "El valor de viáticos NO salariales debe ser un número válido. ", "")
)</f>
        <v/>
      </c>
      <c r="FB341" s="46">
        <f>CONCATENATE(AK341,AL341)&lt;&gt;""</f>
        <v/>
      </c>
      <c r="FC341" s="46">
        <f>IF(AND($DS341,FB341),
IF(AK341="","Debes escribir el número de horas extras diurnas. ",
IF( IFERROR(INT(AK341),1.1) &lt;&gt; IFERROR(_xlfn.NUMBERVALUE(AK341),1), "La cantidad de horas extras diurnas debe ser un número entero. ", "")
),
""
)</f>
        <v/>
      </c>
      <c r="FD341" s="46">
        <f>IF(AND($DS341,FB341),
IF(AL341="","Debes escribir el valor de las horas extras diurnas. ",
IF( ISERR(_xlfn.NUMBERVALUE(AL341)), "El valor de las horas extras duirnas debe ser un número válido. ", "")
),
""
)</f>
        <v/>
      </c>
      <c r="FE341" s="46">
        <f>CONCATENATE(AM341,AN341)&lt;&gt;""</f>
        <v/>
      </c>
      <c r="FF341" s="46">
        <f>IF(AND($DS341,FE341),
IF(AM341="","Debes escribir el número de horas extras nocturnas. ",
IF( IFERROR(INT(AM341),1.1) &lt;&gt; IFERROR(_xlfn.NUMBERVALUE(AM341),1), "La cantidad de horas extras nocturnas debe ser un número entero. ", "")
),
""
)</f>
        <v/>
      </c>
      <c r="FG341" s="46">
        <f>IF(AND($DS341,FE341),
IF(AN341="","Debes escribir el valor de las horas extras nocturnas. ",
IF( ISERR(_xlfn.NUMBERVALUE(AN341)), "El valor de las horas extras nocturnas debe ser un número válido. ", "")
),
""
)</f>
        <v/>
      </c>
      <c r="FH341" s="46">
        <f>CONCATENATE(AO341,AP341)&lt;&gt;""</f>
        <v/>
      </c>
      <c r="FI341" s="46">
        <f>IF(AND($DS341,FH341),
IF(AO341="","Debes escribir el número de horas extras diurnas dominicales y festivas. ",
IF( IFERROR(INT(AO341),1.1) &lt;&gt; IFERROR(_xlfn.NUMBERVALUE(AO341),1), "La cantidad de horas extras diurnas dominicales y festivas debe ser un número entero. ", "")
),
""
)</f>
        <v/>
      </c>
      <c r="FJ341" s="46">
        <f>IF(AND($DS341,FH341),
IF(AP341="","Debes escribir el valor de las horas extras diurnas dominicales y festivas. ",
IF( ISERR(_xlfn.NUMBERVALUE(AP341)), "El valor de las horas extras diurnas dominicales y festivas debe ser un número válido. ", "")
),
""
)</f>
        <v/>
      </c>
      <c r="FK341" s="46">
        <f>CONCATENATE(AQ341,AR341)&lt;&gt;""</f>
        <v/>
      </c>
      <c r="FL341" s="46">
        <f>IF(AND($DS341,FK341),
IF(AQ341="","Debes escribir el número de horas extras nocturnas dominicales y festivas. ",
IF( IFERROR(INT(AQ341),1.1) &lt;&gt; IFERROR(_xlfn.NUMBERVALUE(AQ341),1), "La cantidad de horas extras nocturnas dominicales y festivas debe ser un número entero. ", "")
),
""
)</f>
        <v/>
      </c>
      <c r="FM341" s="46">
        <f>IF(AND($DS341,FK341),
IF(AR341="","Debes escribir el valor de las horas extras nocturnas dominicales y festivas. ",
IF( ISERR(_xlfn.NUMBERVALUE(AR341)), "El valor de las horas extras nocturnas dominicales y festivas debe ser un número válido. ", "")
),
""
)</f>
        <v/>
      </c>
      <c r="FN341" s="46">
        <f>CONCATENATE(AS341,AT341)&lt;&gt;""</f>
        <v/>
      </c>
      <c r="FO341" s="46">
        <f>IF(AND($DS341,FN341),
IF(AS341="","Debes escribir el número de horas recargo nocturno. ",
IF( IFERROR(INT(AS341),1.1) &lt;&gt; IFERROR(_xlfn.NUMBERVALUE(AS341),1), "La cantidad de horas recargo nocturno debe ser un número entero. ", "")
),
""
)</f>
        <v/>
      </c>
      <c r="FP341" s="46">
        <f>IF(AND($DS341,FN341),
IF(AT341="","Debes escribir el valor de las horas recargo nocturno. ",
IF( ISERR(_xlfn.NUMBERVALUE(AT341)), "El valor de las horas recargo nocturno debe ser un número válido. ", "")
),
""
)</f>
        <v/>
      </c>
      <c r="FQ341" s="46">
        <f>CONCATENATE(AU341,AV341)&lt;&gt;""</f>
        <v/>
      </c>
      <c r="FR341" s="46">
        <f>IF(AND($DS341,FQ341),
IF(AU341="","Debes escribir el número de horas recargo diurno dominical y festivo. ",
IF( IFERROR(INT(AU341),1.1) &lt;&gt; IFERROR(_xlfn.NUMBERVALUE(AU341),1), "La cantidad de horas recargo diurno dominical y festivo debe ser un número entero. ", "")
),
""
)</f>
        <v/>
      </c>
      <c r="FS341" s="46">
        <f>IF(AND($DS341,FQ341),
IF(AV341="","Debes escribir el valor de las horas recargo diurno dominical y festivo. ",
IF( ISERR(_xlfn.NUMBERVALUE(AV341)), "El valor de las horas recargo diurno dominical y festivo debe ser un número válido. ", "")
),
""
)</f>
        <v/>
      </c>
      <c r="FT341" s="46">
        <f>CONCATENATE(AW341,AX341)&lt;&gt;""</f>
        <v/>
      </c>
      <c r="FU341" s="46">
        <f>IF(AND($DS341,FT341),
IF(AW341="","Debes escribir el número de horas recargo nocturno dominical y festivo. ",
IF( IFERROR(INT(AW341),1.1) &lt;&gt; IFERROR(_xlfn.NUMBERVALUE(AW341),1), "La cantidad de horas recargo nocturno dominical y festivo debe ser un número entero. ", "")
),
""
)</f>
        <v/>
      </c>
      <c r="FV341" s="46">
        <f>IF(AND($DS341,FT341),
IF(AX341="","Debes escribir el valor de las horas recargo nocturno dominical y festivo. ",
IF( ISERR(_xlfn.NUMBERVALUE(AX341)), "El valor de las horas recargo nocturno dominical y festivo debe ser un número válido. ", "")
),
""
)</f>
        <v/>
      </c>
      <c r="FW341" s="46">
        <f>CONCATENATE(AY341,AZ341)&lt;&gt;""</f>
        <v/>
      </c>
      <c r="FX341" s="46">
        <f>IF(AND($DS341,FW341),
IF(AY341="","Debes escribir el número de días de vacaciones comunes. ",
IF( IFERROR(INT(AY341),1.1) &lt;&gt; IFERROR(_xlfn.NUMBERVALUE(AY341),1), "La cantidad de días de vacaciones comunes debe ser un número entero. ", "")
),
""
)</f>
        <v/>
      </c>
      <c r="FY341" s="46">
        <f>IF(AND($DS341,FW341),
IF(AZ341="","Debes escribir el valor de las vacaciones comunes. ",
IF( ISERR(_xlfn.NUMBERVALUE(AZ341)), "El valor de las vacaciones comunes debe ser un número válido. ", "")
),
""
)</f>
        <v/>
      </c>
      <c r="FZ341" s="46">
        <f>CONCATENATE(BA341,BB341)&lt;&gt;""</f>
        <v/>
      </c>
      <c r="GA341" s="46">
        <f>IF(AND($DS341,FZ341),
IF(BA341="","Debes escribir el número de días de vacaciones compensadas. ",
IF( IFERROR(INT(BA341),1.1) &lt;&gt; IFERROR(_xlfn.NUMBERVALUE(BA341),1), "La cantidad de días de vacaciones compensadas debe ser un número entero. ", "")
),
""
)</f>
        <v/>
      </c>
      <c r="GB341" s="46">
        <f>IF(AND($DS341,FZ341),
IF(BB341="","Debes escribir el valor de las vacaciones compensadas. ",
IF( ISERR(_xlfn.NUMBERVALUE(BB341)), "El valor de las vacaciones compensadas debe ser un número válido. ", "")
),
""
)</f>
        <v/>
      </c>
      <c r="GC341" s="46">
        <f>CONCATENATE(BC341,BD341)&lt;&gt;""</f>
        <v/>
      </c>
      <c r="GD341" s="46">
        <f>IF(AND($DS341,GC341),
IF(BC341="","Debes escribir el número de días de prima salarial. ",
IF( IFERROR(INT(BC341),1.1) &lt;&gt; IFERROR(_xlfn.NUMBERVALUE(BC341),1), "La cantidad de días de prima salarial debe ser un número entero. ", "")
),
""
)</f>
        <v/>
      </c>
      <c r="GE341" s="46">
        <f>IF(AND($DS341,GC341),
IF(BD341="","Debes escribir el valor de los días de prima salarial. ",
IF( ISERR(_xlfn.NUMBERVALUE(BD341)), "El valor de los días de prima salarial debe ser un número válido. ", "")
),
""
)</f>
        <v/>
      </c>
      <c r="GF341" s="46">
        <f>IF($DS341,
IF( AND(BE341&lt;&gt;"", ISERR(_xlfn.NUMBERVALUE(BE341))), "El valor de la prima NO saliarial debe ser un número válido. ", "")
)</f>
        <v/>
      </c>
      <c r="GG341" s="46">
        <f>CONCATENATE(BF341,BG341,BH341)&lt;&gt;""</f>
        <v/>
      </c>
      <c r="GH341" s="46">
        <f>IF(AND($DS341,GG341),
IF(BF341="","Debes escribir el valor de las cesantías. ",
IF( ISERR(_xlfn.NUMBERVALUE(BF341)), "El valor de las cesantías debe ser un número válido. ", "")
),
""
)</f>
        <v/>
      </c>
      <c r="GI341" s="46">
        <f>IF(AND($DS341,GG341),
IF(BG341="","Debes escribir el % de cesantías. ",
IF( ISERR(_xlfn.NUMBERVALUE(BG341)), "El % de cesantías debe ser un número válido. ", "")
),
""
)</f>
        <v/>
      </c>
      <c r="GJ341" s="46">
        <f>IF(AND($DS341,GG341),
IF(BH341="","Debes escribir el valor de intereses de cesantías. ",
IF( ISERR(_xlfn.NUMBERVALUE(BH341)), "El valor de intereses de cesantías debe ser un número válido. ", "")
),
""
)</f>
        <v/>
      </c>
      <c r="GK341" s="46">
        <f>CONCATENATE(BI341,BJ341,BK341)&lt;&gt;""</f>
        <v/>
      </c>
      <c r="GL341" s="46">
        <f>IF(AND($DS341,GK341),
IF(BI341="","Debes escribir el número de días de incapacidad. ",
IF( IFERROR(INT(BI341),1.1) &lt;&gt; IFERROR(_xlfn.NUMBERVALUE(BI341),1), "La cantidad de días de incapacidad debe ser un número entero. ", "")
),
""
)</f>
        <v/>
      </c>
      <c r="GM341" s="46">
        <f>IF(AND($DS341,GK341),
IF(BJ341="","Debes escribir el tipo de incapacidad. ",
IF(_xlfn.IFNA(VLOOKUP(BJ341,TIPO_DE_INCAPACIDAD,1,FALSE),-1)=-1,"El tipo de incapacidad es inválida (por favor seleccionarlo de la lista). ","")
),
""
)</f>
        <v/>
      </c>
      <c r="GN341" s="46">
        <f>IF(AND($DS341,GK341),
IF(BK341="","Debes escribir el valor de la incapacidad. ",
IF( ISERR(_xlfn.NUMBERVALUE(BK341)), "El valor de la incapacidad debe ser un número válido. ", "")
),
""
)</f>
        <v/>
      </c>
      <c r="GO341" s="46">
        <f>CONCATENATE(BL341,BM341)&lt;&gt;""</f>
        <v/>
      </c>
      <c r="GP341" s="46">
        <f>IF(AND($DS341,GO341),
IF(BL341="","Debes escribir el número de días de licencia de maternidad o paternidad. ",
IF( IFERROR(INT(BL341),1.1) &lt;&gt; IFERROR(_xlfn.NUMBERVALUE(BL341),1), "La cantidad de días de licencia de maternidad o paternidad debe ser un número entero. ", "")
),
""
)</f>
        <v/>
      </c>
      <c r="GQ341" s="46">
        <f>IF(AND($DS341,GO341),
IF(BM341="","Debes escribir el valor de la licencia de maternidad o paternidad. ",
IF( ISERR(_xlfn.NUMBERVALUE(BM341)), "El valor de la licencia de maternidad o paternidad debe ser un número válido. ", "")
),
""
)</f>
        <v/>
      </c>
      <c r="GR341" s="46">
        <f>CONCATENATE(BN341,BO341)&lt;&gt;""</f>
        <v/>
      </c>
      <c r="GS341" s="46">
        <f>IF(AND($DS341,GR341),
IF(BN341="","Debes escribir el número de días de licencia remunerada. ",
IF( IFERROR(INT(BN341),1.1) &lt;&gt; IFERROR(_xlfn.NUMBERVALUE(BN341),1), "La cantidad de días de licencia remunerada debe ser un número entero. ", "")
),
""
)</f>
        <v/>
      </c>
      <c r="GT341" s="46">
        <f>IF(AND($DS341,GR341),
IF(BO341="","Debes escribir el valor de la licencia remunerada. ",
IF( ISERR(_xlfn.NUMBERVALUE(BO341)), "El valor de la licencia remunerada debe ser un número válido. ", "")
),
""
)</f>
        <v/>
      </c>
      <c r="GU341" s="46">
        <f>IF($DS341,
IF( AND(BP341&lt;&gt;"", ISERR(_xlfn.NUMBERVALUE(BP341))), "El valor de la licencia NO remunerada debe ser un número válido. ", "")
)</f>
        <v/>
      </c>
      <c r="GV341" s="46">
        <f>IF($DS341,
IF( AND(BQ341&lt;&gt;"", ISERR(_xlfn.NUMBERVALUE(BQ341))), "El valor de auxilios salariales debe ser un número válido. ", "")
)</f>
        <v/>
      </c>
      <c r="GW341" s="46">
        <f>IF($DS341,
IF( AND(BR341&lt;&gt;"", ISERR(_xlfn.NUMBERVALUE(BR341))), "El valor de auxilios NO salariales debe ser un número válido. ", "")
)</f>
        <v/>
      </c>
      <c r="GX341" s="46">
        <f>IF($DS341,
IF( AND(BS341&lt;&gt;"", ISERR(_xlfn.NUMBERVALUE(BS341))), "El valor de bonos salariales debe ser un número válido. ", "")
)</f>
        <v/>
      </c>
      <c r="GY341" s="46">
        <f>IF($DS341,
IF( AND(BT341&lt;&gt;"", ISERR(_xlfn.NUMBERVALUE(BT341))), "El valor de bonos NO salariales debe ser un número válido. ", "")
)</f>
        <v/>
      </c>
      <c r="GZ341" s="46">
        <f>IF($DS341,
IF( AND(BU341&lt;&gt;"", ISERR(_xlfn.NUMBERVALUE(BU341))), "El valor de bonos salariales de alimentación debe ser un número válido. ", "")
)</f>
        <v/>
      </c>
      <c r="HA341" s="46">
        <f>IF($DS341,
IF( AND(BV341&lt;&gt;"", ISERR(_xlfn.NUMBERVALUE(BV341))), "El valor de bonos NO salariales de alimentación debe ser un número válido. ", "")
)</f>
        <v/>
      </c>
      <c r="HB341" s="46">
        <f>IF($DS341,
IF( AND(BW341&lt;&gt;"", ISERR(_xlfn.NUMBERVALUE(BW341))), "El valor de bonificaciones salariales debe ser un número válido. ", "")
)</f>
        <v/>
      </c>
      <c r="HC341" s="46">
        <f>IF($DS341,
IF( AND(BX341&lt;&gt;"", ISERR(_xlfn.NUMBERVALUE(BX341))), "El valor de bonificaciones NO salariales debe ser un número válido. ", "")
)</f>
        <v/>
      </c>
      <c r="HD341" s="46">
        <f>IF($DS341,
IF( AND(BY341&lt;&gt;"", ISERR(_xlfn.NUMBERVALUE(BY341))), "El valor de compensaciones ordinarias debe ser un número válido. ", "")
)</f>
        <v/>
      </c>
      <c r="HE341" s="46">
        <f>IF($DS341,
IF( AND(BZ341&lt;&gt;"", ISERR(_xlfn.NUMBERVALUE(BZ341))), "El valor de compensaciones extraordinarias debe ser un número válido. ", "")
)</f>
        <v/>
      </c>
      <c r="HF341" s="46">
        <f>IF($DS341,
IF( AND(CA341&lt;&gt;"", ISERR(_xlfn.NUMBERVALUE(CA341))), "El valor de comisiones debe ser un número válido. ", "")
)</f>
        <v/>
      </c>
      <c r="HG341" s="46">
        <f>IF($DS341,
IF( AND(CB341&lt;&gt;"", ISERR(_xlfn.NUMBERVALUE(CB341))), "El valor de ausencia por huega debe ser un número válido. ", "")
)</f>
        <v/>
      </c>
      <c r="HH341" s="46">
        <f>IF($DS341,
IF( AND(CC341&lt;&gt;"", ISERR(_xlfn.NUMBERVALUE(CC341))), "El valor de anticipos debe ser un número válido. ", "")
)</f>
        <v/>
      </c>
      <c r="HI341" s="46">
        <f>IF($DS341,
IF( AND(CD341&lt;&gt;"", ISERR(_xlfn.NUMBERVALUE(CD341))), "El valor de pagos a terceros debe ser un número válido. ", "")
)</f>
        <v/>
      </c>
      <c r="HJ341" s="46">
        <f>IF($DS341,
IF( AND(CE341&lt;&gt;"", ISERR(_xlfn.NUMBERVALUE(CE341))), "El valor de dotación debe ser un número válido. ", "")
)</f>
        <v/>
      </c>
      <c r="HK341" s="46">
        <f>IF($DS341,
IF( AND(CF341&lt;&gt;"", ISERR(_xlfn.NUMBERVALUE(CF341))), "El valor de apoyo sostenibilidad debe ser un número válido. ", "")
)</f>
        <v/>
      </c>
      <c r="HL341" s="46">
        <f>IF($DS341,
IF( AND(CG341&lt;&gt;"", ISERR(_xlfn.NUMBERVALUE(CG341))), "El valor de teletrabajo debe ser un número válido. ", "")
)</f>
        <v/>
      </c>
      <c r="HM341" s="46">
        <f>IF($DS341,
IF( AND(CH341&lt;&gt;"", ISERR(_xlfn.NUMBERVALUE(CH341))), "El valor de bonificación de retiro debe ser un número válido. ", "")
)</f>
        <v/>
      </c>
      <c r="HN341" s="46">
        <f>IF($DS341,
IF( AND(CI341&lt;&gt;"", ISERR(_xlfn.NUMBERVALUE(CI341))), "El valor de indemnización de retiro debe ser un número válido. ", "")
)</f>
        <v/>
      </c>
      <c r="HO341" s="46">
        <f>IF($DS341,
IF( AND(CJ341&lt;&gt;"", ISERR(_xlfn.NUMBERVALUE(CJ341))), "El valor de reintegros debe ser un número válido. ", "")
)</f>
        <v/>
      </c>
      <c r="HP341" s="46">
        <f>CONCATENATE(CK341,CL341,CM341)&lt;&gt;""</f>
        <v/>
      </c>
      <c r="HQ341" s="46">
        <f>IF(AND($DS341,HP341),
IF(CK341="","Debes escribir la descripción de otro concepto no categorizado. ",""),
""
)</f>
        <v/>
      </c>
      <c r="HR341" s="46">
        <f>IF(AND($DS341,HP341),
IF(CONCATENATE(CL341,CM341)="","Debes escribir al menos un valor de concepto no categorizado (salarial o no salarial). ",
IF(ISERR(_xlfn.NUMBERVALUE(CL341)),"El valor salarial concepto no categorizado debe ser un número válido. ","")
),
""
)</f>
        <v/>
      </c>
      <c r="HS341" s="46">
        <f>IF(AND($DS341,HP341),
IF(CONCATENATE(CL341,CM341)="","Debes escribir al menos un valor de concepto no categorizado (salarial o no salarial). ",
IF(ISERR(_xlfn.NUMBERVALUE(CM341)),"El valor NO salarial concepto no categorizado debe ser un número válido. ","")
),
""
)</f>
        <v/>
      </c>
      <c r="HT341" s="46">
        <f>IF($DS341,
IF(CN341="","Debes escribir el porcentaje del aporte a salud. ",
IF( ISERR(_xlfn.NUMBERVALUE(CN341)), "El valor del porcentaje del aporte a salud debe ser un número válido. ", "")
)
)</f>
        <v/>
      </c>
      <c r="HU341" s="46">
        <f>IF($DS341,
IF(CO341="","Debes escribir el valor del aporte a salud. ",
IF( ISERR(_xlfn.NUMBERVALUE(CO341)), "El valor del aporte a salud debe ser un número válido. ", "")
)
)</f>
        <v/>
      </c>
      <c r="HV341" s="46">
        <f>IF($DS341,
IF( AND(CP341&lt;&gt;"", ISERR(_xlfn.NUMBERVALUE(CP341))), "El valor plan complementario debe ser un número válido. ", "")
)</f>
        <v/>
      </c>
      <c r="HW341" s="46">
        <f>IF($DS341,
IF(CQ341="","Debes escribir el porcentaje del aporte a pensión. ",
IF( ISERR(_xlfn.NUMBERVALUE(CQ341)), "El valor del porcentaje del aporte a pensión debe ser un número válido. ", "")
)
)</f>
        <v/>
      </c>
      <c r="HX341" s="46">
        <f>IF($DS341,
IF(CR341="","Debes escribir el valor del aporte a pensión. ",
IF( ISERR(_xlfn.NUMBERVALUE(CR341)), "El valor del aporte a salud debe ser un número válido. ", "")
)
)</f>
        <v/>
      </c>
      <c r="HY341" s="46">
        <f>IF($DS341,
IF( AND(CS341&lt;&gt;"", ISERR(_xlfn.NUMBERVALUE(CS341))), "El valor pensión voluntaria debe ser un número válido. ", "")
)</f>
        <v/>
      </c>
      <c r="HZ341" s="46">
        <f>CONCATENATE(CT341,CU341,CV341,CW341)&lt;&gt;""</f>
        <v/>
      </c>
      <c r="IA341" s="46">
        <f>IF(AND($DS341,HZ341),
IF(CT341="","Debes escribir el % del fondo de seguridad pensional. ",
IF( ISERR(_xlfn.NUMBERVALUE(CT341)), "El % del fondo de seguridad debe ser un número válido. ", "")
),
""
)</f>
        <v/>
      </c>
      <c r="IB341" s="46">
        <f>IF(AND($DS341,HZ341),
IF(CU341="","Debes escribir el valor del aporte al fondo de solidaridad pensional. ",
IF( ISERR(_xlfn.NUMBERVALUE(CU341)), "El valor del aporte al fondo de solidaridad pensional debe ser un número válido. ", "")
),
""
)</f>
        <v/>
      </c>
      <c r="IC341" s="46">
        <f>IF(AND($DS341,HZ341),
IF(CV341="","Debes escribir el % del fondo de subsistencia. ",
IF( ISERR(_xlfn.NUMBERVALUE(CV341)), "El % del fondo de subsistencia debe ser un número válido. ", "")
),
""
)</f>
        <v/>
      </c>
      <c r="ID341" s="46">
        <f>IF(AND($DS341,HZ341),
IF(CW341="","Debes escribir el valor del fondo de subsistencia. ",
IF( ISERR(_xlfn.NUMBERVALUE(CW341)), "El valor del fondo de subsistencia debe ser un número válido. ", "")
),
""
)</f>
        <v/>
      </c>
      <c r="IE341" s="46">
        <f>CONCATENATE(CX341,CY341)&lt;&gt;""</f>
        <v/>
      </c>
      <c r="IF341" s="46">
        <f>IF(AND($DS341,IE341),
IF(CX341="","Debes escribir el % de sindicato. ",
IF( ISERR(_xlfn.NUMBERVALUE(CX341)), "El % de sindicato debe ser un número válido. ", "")
),
""
)</f>
        <v/>
      </c>
      <c r="IG341" s="46">
        <f>IF(AND($DS341,IE341),
IF(CY341="","Debes escribir el valor del sindicato. ",
IF( ISERR(_xlfn.NUMBERVALUE(CY341)), "El valor del sindicato debe ser un número válido. ", "")
),
""
)</f>
        <v/>
      </c>
      <c r="IH341" s="46">
        <f>IF($DS341,
IF( AND(CZ341&lt;&gt;"", ISERR(_xlfn.NUMBERVALUE(CZ341))), "El valor de sanción pública debe ser un número válido. ", "")
)</f>
        <v/>
      </c>
      <c r="II341" s="46">
        <f>IF($DS341,
IF( AND(DA341&lt;&gt;"", ISERR(_xlfn.NUMBERVALUE(DA341))), "El valor de sanción privada debe ser un número válido. ", "")
)</f>
        <v/>
      </c>
      <c r="IJ341" s="46">
        <f>CONCATENATE(DB341,DC341)&lt;&gt;""</f>
        <v/>
      </c>
      <c r="IK341" s="46">
        <f>IF(AND($DS341,IJ341),
IF(DB341="","Debes escribir la descripción de libranza. ",""),
""
)</f>
        <v/>
      </c>
      <c r="IL341" s="46">
        <f>IF(AND($DS341,IJ341),
IF(DC341="","Debes escribir la cuota libranza. ",
IF(ISERR(_xlfn.NUMBERVALUE(DC341)),"El valor de la cuota libranza debe ser un número válido. ","")
),
""
)</f>
        <v/>
      </c>
      <c r="IM341" s="46">
        <f>IF($DS341,
IF( AND(DD341&lt;&gt;"", ISERR(_xlfn.NUMBERVALUE(DD341))), "El valor de pagos a terceros debe ser un número válido. ", "")
)</f>
        <v/>
      </c>
      <c r="IN341" s="46">
        <f>IF($DS341,
IF( AND(DE341&lt;&gt;"", ISERR(_xlfn.NUMBERVALUE(DE341))), "El valor de anticipos debe ser un número válido. ", "")
)</f>
        <v/>
      </c>
      <c r="IO341" s="46">
        <f>IF($DS341,
IF( AND(DF341&lt;&gt;"", ISERR(_xlfn.NUMBERVALUE(DF341))), "El valor de AFC debe ser un número válido. ", "")
)</f>
        <v/>
      </c>
      <c r="IP341" s="46">
        <f>IF($DS341,
IF( AND(DG341&lt;&gt;"", ISERR(_xlfn.NUMBERVALUE(DG341))), "El valor de rete-fuente debe ser un número válido. ", "")
)</f>
        <v/>
      </c>
      <c r="IQ341" s="46">
        <f>IF($DS341,
IF( AND(DH341&lt;&gt;"", ISERR(_xlfn.NUMBERVALUE(DH341))), "El valor de cooperativa de trabajo debe ser un número válido. ", "")
)</f>
        <v/>
      </c>
      <c r="IR341" s="46">
        <f>IF($DS341,
IF( AND(DI341&lt;&gt;"", ISERR(_xlfn.NUMBERVALUE(DI341))), "El valor de embargo fiscal debe ser un número válido. ", "")
)</f>
        <v/>
      </c>
      <c r="IS341" s="46">
        <f>IF($DS341,
IF( AND(DJ341&lt;&gt;"", ISERR(_xlfn.NUMBERVALUE(DJ341))), "El valor de educación debe ser un número válido. ", "")
)</f>
        <v/>
      </c>
      <c r="IT341" s="46">
        <f>IF($DS341,
IF( AND(DK341&lt;&gt;"", ISERR(_xlfn.NUMBERVALUE(DK341))), "El valor de reintegro debe ser un número válido. ", "")
)</f>
        <v/>
      </c>
      <c r="IU341" s="46">
        <f>IF($DS341,
IF( AND(DL341&lt;&gt;"", ISERR(_xlfn.NUMBERVALUE(DL341))), "El valor de deuda debe ser un número válido. ", "")
)</f>
        <v/>
      </c>
      <c r="IV341" s="46">
        <f>IF($DS341,
IF( AND(DM341&lt;&gt;"", ISERR(_xlfn.NUMBERVALUE(DM341))), "El valor de otras deducciones debe ser un número válido. ", "")
)</f>
        <v/>
      </c>
      <c r="IW341" s="46">
        <f>IF($DS341,
IF(DN341="","Debes escribir el valor de los devengos totales. ",
IF( ISERR(_xlfn.NUMBERVALUE(DN341)), "El valor de los devengos totales debe ser un número válido. ", "")
)
)</f>
        <v/>
      </c>
      <c r="IX341" s="46">
        <f>IF($DS341,
IF(DO341="","Debes escribir el valor de las deducciones totales. ",
IF( ISERR(_xlfn.NUMBERVALUE(DO341)), "El valor de las deducciones totales debe ser un número válido. ", "")
)
)</f>
        <v/>
      </c>
      <c r="IY341" s="46">
        <f>IF($DS341,
IF(DP341="","Debes escribir el valor del salario total. ",
IF( ISERR(_xlfn.NUMBERVALUE(DP341)), "El valor del salario total debe ser un número válido. ", "")
)
)</f>
        <v/>
      </c>
    </row>
    <row r="342">
      <c r="B342" s="48" t="n">
        <v>330</v>
      </c>
      <c r="C342" s="61">
        <f>IF(AND(DS342,DP342&lt;&gt;""),
IF(DQ342="","OK","Error"),
""
)</f>
        <v/>
      </c>
      <c r="D342" s="53" t="n"/>
      <c r="E342" s="52" t="n"/>
      <c r="F342" s="112" t="n"/>
      <c r="G342" s="52" t="n"/>
      <c r="H342" s="53" t="n"/>
      <c r="I342" s="52" t="n"/>
      <c r="J342" s="52" t="n"/>
      <c r="K342" s="53" t="n"/>
      <c r="L342" s="55" t="n"/>
      <c r="M342" s="108" t="n"/>
      <c r="N342" s="56" t="n"/>
      <c r="O342" s="52" t="n"/>
      <c r="P342" s="52" t="n"/>
      <c r="Q342" s="52" t="n"/>
      <c r="R342" s="52" t="n"/>
      <c r="S342" s="52" t="n"/>
      <c r="T342" s="53" t="n"/>
      <c r="U342" s="52" t="n"/>
      <c r="V342" s="52" t="n"/>
      <c r="W342" s="55" t="n"/>
      <c r="X342" s="55" t="n"/>
      <c r="Y342" s="52" t="n"/>
      <c r="Z342" s="55" t="n"/>
      <c r="AA342" s="52" t="n"/>
      <c r="AB342" s="53" t="n"/>
      <c r="AC342" s="53" t="n"/>
      <c r="AD342" s="53" t="n"/>
      <c r="AE342" s="177" t="n"/>
      <c r="AF342" s="113" t="n"/>
      <c r="AG342" s="177" t="n"/>
      <c r="AH342" s="178" t="n"/>
      <c r="AI342" s="178" t="n"/>
      <c r="AJ342" s="178" t="n"/>
      <c r="AK342" s="114" t="n"/>
      <c r="AL342" s="178" t="n"/>
      <c r="AM342" s="114" t="n"/>
      <c r="AN342" s="178" t="n"/>
      <c r="AO342" s="114" t="n"/>
      <c r="AP342" s="178" t="n"/>
      <c r="AQ342" s="114" t="n"/>
      <c r="AR342" s="178" t="n"/>
      <c r="AS342" s="114" t="n"/>
      <c r="AT342" s="178" t="n"/>
      <c r="AU342" s="114" t="n"/>
      <c r="AV342" s="178" t="n"/>
      <c r="AW342" s="114" t="n"/>
      <c r="AX342" s="178" t="n"/>
      <c r="AY342" s="114" t="n"/>
      <c r="AZ342" s="178" t="n"/>
      <c r="BA342" s="114" t="n"/>
      <c r="BB342" s="178" t="n"/>
      <c r="BC342" s="114" t="n"/>
      <c r="BD342" s="178" t="n"/>
      <c r="BE342" s="178" t="n"/>
      <c r="BF342" s="178" t="n"/>
      <c r="BG342" s="59" t="n"/>
      <c r="BH342" s="178" t="n"/>
      <c r="BI342" s="114" t="n"/>
      <c r="BJ342" s="53" t="n"/>
      <c r="BK342" s="178" t="n"/>
      <c r="BL342" s="114" t="n"/>
      <c r="BM342" s="178" t="n"/>
      <c r="BN342" s="114" t="n"/>
      <c r="BO342" s="178" t="n"/>
      <c r="BP342" s="178" t="n"/>
      <c r="BQ342" s="178" t="n"/>
      <c r="BR342" s="178" t="n"/>
      <c r="BS342" s="178" t="n"/>
      <c r="BT342" s="178" t="n"/>
      <c r="BU342" s="178" t="n"/>
      <c r="BV342" s="178" t="n"/>
      <c r="BW342" s="178" t="n"/>
      <c r="BX342" s="178" t="n"/>
      <c r="BY342" s="178" t="n"/>
      <c r="BZ342" s="178" t="n"/>
      <c r="CA342" s="178" t="n"/>
      <c r="CB342" s="178" t="n"/>
      <c r="CC342" s="178" t="n"/>
      <c r="CD342" s="178" t="n"/>
      <c r="CE342" s="178" t="n"/>
      <c r="CF342" s="178" t="n"/>
      <c r="CG342" s="178" t="n"/>
      <c r="CH342" s="178" t="n"/>
      <c r="CI342" s="178" t="n"/>
      <c r="CJ342" s="178" t="n"/>
      <c r="CK342" s="53" t="n"/>
      <c r="CL342" s="178" t="n"/>
      <c r="CM342" s="178" t="n"/>
      <c r="CN342" s="60" t="n"/>
      <c r="CO342" s="177" t="n"/>
      <c r="CP342" s="178" t="n"/>
      <c r="CQ342" s="60" t="n"/>
      <c r="CR342" s="177" t="n"/>
      <c r="CS342" s="178" t="n"/>
      <c r="CT342" s="59" t="n"/>
      <c r="CU342" s="178" t="n"/>
      <c r="CV342" s="59" t="n"/>
      <c r="CW342" s="178" t="n"/>
      <c r="CX342" s="59" t="n"/>
      <c r="CY342" s="178" t="n"/>
      <c r="CZ342" s="178" t="n"/>
      <c r="DA342" s="178" t="n"/>
      <c r="DB342" s="53" t="n"/>
      <c r="DC342" s="178" t="n"/>
      <c r="DD342" s="178" t="n"/>
      <c r="DE342" s="178" t="n"/>
      <c r="DF342" s="178" t="n"/>
      <c r="DG342" s="178" t="n"/>
      <c r="DH342" s="178" t="n"/>
      <c r="DI342" s="178" t="n"/>
      <c r="DJ342" s="178" t="n"/>
      <c r="DK342" s="178" t="n"/>
      <c r="DL342" s="178" t="n"/>
      <c r="DM342" s="178" t="n"/>
      <c r="DN342" s="177" t="n"/>
      <c r="DO342" s="177" t="n"/>
      <c r="DP342" s="177" t="n"/>
      <c r="DQ342" s="76">
        <f>IF(AND(DS342,DP342&lt;&gt;""),
CONCATENATE(DT342,DU342,DV342,DW342,DX342,DY342,DZ342,EA342,EB342,EC342,ED342,EE342,EF342,EG342,EH342,EI342,EJ342,EK342,EL342,EM342,EN342,EO342,EP342,EQ342,ES342,ET342,EU342,EV342,EW342,EX342,EY342,EZ342,FA342,FC342,FD342,FF342,FG342,FI342,FJ342,FL342,FM342,FO342,FP342,FR342,FS342,FU342,FV342,FX342,FY342,GA342,GB342,GD342,GE342,GF342,GH342,GI342,GJ342,GL342,GM342,GN342,GP342,GQ342,GS342,GT342,GU342,GV342,GW342,GX342,GY342,GZ342,HA342,HB342,HC342,HD342,HE342,HF342,HG342,HH342,HI342,HJ342,HK342,HL342,HM342,HN342,HO342,HQ342,HR342,HS342,HT342,HU342,HV342,HW342,HX342,HY342,IA342,IB342,IC342,ID342,IF342,IG342,IH342,II342,IK342,IL342,IM342,IN342,IO342,IP342,IQ342,IR342,IS342,IT342,IU342,IV342,IW342,IX342,IY342,IZ342),
""
)</f>
        <v/>
      </c>
      <c r="DR342" s="53" t="n"/>
      <c r="DS342" s="46">
        <f>CONCATENATE(D342,$E342,$F342,$G342,H342,$I342,$J342,K342,$L342,$M342,N342,$O342,$P342,$Q342,$R342,$S342,T342,$U342,$V342,$W342,$X342,$Y342,$Z342,$AA342,AB342,AC342,AD342,$AE342,$AF342,$AG342,AH342,AI342,AJ342,AK342,AL342,AM342,AN342,AO342,AP342,AQ342,AR342,AS342,AT342,AU342,AV342,AW342,AX342,AY342,AZ342,BA342,BB342,BC342,BD342,BE342,BF342,BG342,BH342,BI342,BJ342,BK342,BL342,BM342,BN342,BO342,BP342,BQ342,BR342,BS342,BT342,BU342,BV342,BW342,BX342,BY342,BZ342,CA342,CB342,CC342,CD342,CE342,CF342,CG342,CH342,CI342,CJ342,CK342,CL342,CM342,$CN342,$CO342,CP342,$CQ342,$CR342,CS342,CT342,CU342,CV342,CW342,CX342,CY342,CZ342,DA342,DB342,DC342,DD342,DE342,DF342,DG342,DH342,DI342,DJ342,DK342,DL342,DM342,$DN342,$DO342,$DP342,DR342)&lt;&gt;""</f>
        <v/>
      </c>
      <c r="DT342" s="46">
        <f>IF(AND($DS342,$E$4&lt;&gt;""),
IF(LEFT($E$4,2) = "1.",
IF(D342&lt;&gt;"","El CUNE sólo se envía en operaciones de novedad o ajuste. ",""),
IF(D342="","Debes escribir un CUNE válido para realizar operaciones de novedad o ajuste. ","")),
""
)</f>
        <v/>
      </c>
      <c r="DU342" s="46">
        <f>IF($DS342,
IF(E342="","Debes seleccionar el tipo de documento del empleado. ",
IF(_xlfn.IFNA(VLOOKUP(E342,TIPO_DE_DOCUMENTO,1,FALSE),-1)=-1,"El tipo de documento no es válido (por favor seleccionarlo de la lista). ","")
)
)</f>
        <v/>
      </c>
      <c r="DV342" s="46">
        <f>IF($DS342,
IF(F342="","Debes escribir el número de documento del empleado. ","")
)</f>
        <v/>
      </c>
      <c r="DW342" s="46">
        <f>IF($DS342,
IF(G342="","Debes escribir el primer nombre del empleado. ","")
)</f>
        <v/>
      </c>
      <c r="DY342" s="46">
        <f>IF($DS342,
IF(I342="","Debes escribir el primer apellido del empleado. ","")
)</f>
        <v/>
      </c>
      <c r="DZ342" s="46">
        <f>IF($DS342,
IF(J342="","Debes escribir el segundo apellido del empleado. ","")
)</f>
        <v/>
      </c>
      <c r="EB342" s="46">
        <f>IF($DS342,
IF(L342="","Debes escribir la fecha de ingreso del empleado. ",
IF(ISERR(DATE(YEAR(L342),MONTH(L342),DAY(L342))), "El valor ingresado en fecha de ingreso no tiene un formato válido. ","")
)
)</f>
        <v/>
      </c>
      <c r="EC342" s="46">
        <f>IF($DS342,
IF(M342="","Debes escribir el tiempo laborado. ",
IF( IFERROR(INT(M342),1.1) &lt;&gt; IFERROR(_xlfn.NUMBERVALUE(M342),1), "El valor de los días trabajados debe ser un número entero. ", "")
)
)</f>
        <v/>
      </c>
      <c r="ED342" s="46">
        <f>IF($DS342,
IF( AND(N342&lt;&gt;"", ISERR(DATE(YEAR(N342),MONTH(N342),DAY(N342))) ), "El valor ingresado en fecha de ingreso no tiene un formato válido. ",
IF( AND(N342&lt;&gt;"", $E$6&lt;&gt;"", DATE(YEAR(N342), MONTH(N342), 1) &lt;&gt; IFERROR(DATE(MID($E$6, 1, 4), MID($E$6, 6, 2),1), "1/1/1900") ), "La fecha de retiro debe estar dentro del período liquidado. ", "")
)
)</f>
        <v/>
      </c>
      <c r="EE342" s="46">
        <f>IF($DS342,
IF(O342="","Debes seleccionar el tipo de trabajador. ",
IF(_xlfn.IFNA(VLOOKUP(O342,TIPO_DE_TRABAJADOR,1,FALSE),-1)=-1,"El tipo de trabajador no es válido (por favor seleccionarlo de la lista). ","")
)
)</f>
        <v/>
      </c>
      <c r="EF342" s="46">
        <f>IF($DS342,
IF(P342="","Debes seleccionar si es un trabajador dependiente pensionado por vejez. ",
IF(_xlfn.IFNA(VLOOKUP(P342,SUBTIPO_DE_TRABAJADOR,1,FALSE),-1)=-1,"El tipo de trabajador dependiente pensionado por vejez no es válido (por favor seleccionarlo de la lista). ","")
)
)</f>
        <v/>
      </c>
      <c r="EG342" s="46">
        <f>IF($DS342,
IF(Q342="","Debes seleccionar el tipo de contrato del trabajador. ",
IF(_xlfn.IFNA(VLOOKUP(Q342,TIPO_DE_CONTRATO,1,FALSE),-1)=-1,"El tipo de contrato del trabajador no es válido (por favor seleccionarlo de la lista). ","")
)
)</f>
        <v/>
      </c>
      <c r="EH342" s="46">
        <f>IF($DS342,
IF(R342="","Debes seleccionar si es un salario integral. ",
IF(_xlfn.IFNA(VLOOKUP(R342,SI_NO,1,FALSE),-1)=-1,"Valor no válido para salario integral (por favor seleccionarlo de la lista). ","")
)
)</f>
        <v/>
      </c>
      <c r="EI342" s="46">
        <f>IF($DS342,
IF(S342="","Debes seleccionar si el trabajador realiza actividades de riesgo. ",
IF(_xlfn.IFNA(VLOOKUP(S342,SI_NO,1,FALSE),-1)=-1,"Valor no válido para actividad de alto riesgo (por favor seleccionarlo de la lista). ","")
)
)</f>
        <v/>
      </c>
      <c r="EK342" s="46">
        <f>IF($DS342,
IF(U342="","Debes escribir el código del municipio de residencia del trabajador. ",
IF(_xlfn.IFNA(VLOOKUP(U342,MUNICIPIO,1,FALSE),-1)=-1,"El municipio de residencia del trabajador es inválido (por favor seleccionarlo de la lista). ","")
)
)</f>
        <v/>
      </c>
      <c r="EL342" s="46">
        <f>IF($DS342,
IF(V342="","Debes escribir el la dirección de residendia del trabajador. ","")
)</f>
        <v/>
      </c>
      <c r="EM342" s="46">
        <f>IF($DS342,
IF(W342="","Debes escribir la fecha de inicio de la liquidación. ",
IF(ISERR(DATE(YEAR(W342),MONTH(W342),DAY(W342))),"El valor ingresado en fecha de inicio de liquidación no tiene un formato válido. ",
IF( AND($E$6&lt;&gt;"", DATE(YEAR(W342), MONTH(W342), 1) &lt;&gt; IFERROR(DATE(MID($E$6, 1, 4), MID($E$6, 6, 2),1), "1/1/1900") ), "La fecha de inicio de la liquidación debe estar dentro del período liquidado. ", "")
)
)
)</f>
        <v/>
      </c>
      <c r="EN342" s="46">
        <f>IF($DS342,
IF(X342="","Debes escribir la fecha de fin de la liquidación. ",
IF(ISERR(DATE(YEAR(X342),MONTH(X342),DAY(X342))),"El valor ingresado en fecha de fin de liquidación no tiene un formato válido. ",
IF( AND($E$6&lt;&gt;"", DATE(YEAR(X342), MONTH(X342), 1) &lt;&gt; IFERROR(DATE(MID($E$6, 1, 4), MID($E$6, 6, 2),1), "1/1/1900") ), "La fecha de fin de la liquidación debe estar dentro del período liquidado. ", "")
)
)
)</f>
        <v/>
      </c>
      <c r="EO342" s="46">
        <f>IF($DS342,
IF(Y342="","Debes escribir la frecuencia de pago del trabajador. ",
IF(_xlfn.IFNA(VLOOKUP(Y342,PERÍODO_DE_NÓMINA,1,FALSE),-1)=-1,"La frecuencia de pago es inválida (por favor seleccionarlo de la lista). ","")
)
)</f>
        <v/>
      </c>
      <c r="EP342" s="46">
        <f>IF($DS342,
IF(Z342="","Debes escribir la fecha de pago. ",
IF(ISERR(DATE(YEAR(Z342),MONTH(Z342),DAY(Z342))), "El valor ingresado en fecha de pago no tiene un formato válido. ","")
)
)</f>
        <v/>
      </c>
      <c r="EQ342" s="46">
        <f>IF($DS342,
IF(AA342="","Debes escribir el medio de pago. ",
IF(_xlfn.IFNA(VLOOKUP(AA342,MEDIOS_DE_PAGO,1,FALSE),-1)=-1,"El medio de pago es inválido (por favor seleccionarlo de la lista). ","")
)
)</f>
        <v/>
      </c>
      <c r="ER342" s="46">
        <f>OR(AA342='Tablas '!$T$4,AA342='Tablas '!$T$7,AA342='Tablas '!$T$8,AA342='Tablas '!$T$11)</f>
        <v/>
      </c>
      <c r="ES342" s="46">
        <f>IF(AND($DS342,ER342),
IF(AB342="","Debes escribir la entidad bancaria. ",""),
""
)</f>
        <v/>
      </c>
      <c r="ET342" s="46">
        <f>IF(AND($DS342,ER342),
IF(AC342="","Debes escribir el tipo de cuenta bancaria. ",
IF(_xlfn.IFNA(VLOOKUP(AC342,TIPO_DE_CUENTA,1,FALSE),-1)=-1,"El tipo de cuenta bancaria es inválida (por favor seleccionarlo de la lista). ","")
),
""
)</f>
        <v/>
      </c>
      <c r="EU342" s="46">
        <f>IF(AND($DS342,ER342),
IF(AD342="","Debes escribir el número de cuenta bancaria. ",""),
""
)</f>
        <v/>
      </c>
      <c r="EV342" s="46">
        <f>IF($DS342,
IF(AE342="","Debes escribir el valor del sueldo básico. ",
IF( ISERR(_xlfn.NUMBERVALUE(AE342)), "El valor del sueldo básico debe ser un número válido. ", "")
)
)</f>
        <v/>
      </c>
      <c r="EW342" s="46">
        <f>IF($DS342,
IF(AF342="","Debes escribir el número de días trabajados. ",
IF( IFERROR(INT(AF342),1.1) &lt;&gt; IFERROR(_xlfn.NUMBERVALUE(AF342),1), "La cantidad de días trabajados debe ser un número entero. ", "")
)
)</f>
        <v/>
      </c>
      <c r="EX342" s="46">
        <f>IF($DS342,
IF(AG342="","Debes escribir el valor del sueldo trabajado. ",
IF( ISERR(_xlfn.NUMBERVALUE(AG342)), "El valor del sueldo trabajado debe ser un número válido. ", "")
)
)</f>
        <v/>
      </c>
      <c r="EY342" s="46">
        <f>IF($DS342,
IF( AND(AH342&lt;&gt;"", ISERR(_xlfn.NUMBERVALUE(AH342))), "El valor del auxilio de transporte debe ser un número válido. ", "")
)</f>
        <v/>
      </c>
      <c r="EZ342" s="46">
        <f>IF($DS342,
IF( AND(AI342&lt;&gt;"", ISERR(_xlfn.NUMBERVALUE(AI342))), "El valor de viáticos salariales debe ser un número válido. ", "")
)</f>
        <v/>
      </c>
      <c r="FA342" s="46">
        <f>IF($DS342,
IF( AND(AJ342&lt;&gt;"", ISERR(_xlfn.NUMBERVALUE(AJ342))), "El valor de viáticos NO salariales debe ser un número válido. ", "")
)</f>
        <v/>
      </c>
      <c r="FB342" s="46">
        <f>CONCATENATE(AK342,AL342)&lt;&gt;""</f>
        <v/>
      </c>
      <c r="FC342" s="46">
        <f>IF(AND($DS342,FB342),
IF(AK342="","Debes escribir el número de horas extras diurnas. ",
IF( IFERROR(INT(AK342),1.1) &lt;&gt; IFERROR(_xlfn.NUMBERVALUE(AK342),1), "La cantidad de horas extras diurnas debe ser un número entero. ", "")
),
""
)</f>
        <v/>
      </c>
      <c r="FD342" s="46">
        <f>IF(AND($DS342,FB342),
IF(AL342="","Debes escribir el valor de las horas extras diurnas. ",
IF( ISERR(_xlfn.NUMBERVALUE(AL342)), "El valor de las horas extras duirnas debe ser un número válido. ", "")
),
""
)</f>
        <v/>
      </c>
      <c r="FE342" s="46">
        <f>CONCATENATE(AM342,AN342)&lt;&gt;""</f>
        <v/>
      </c>
      <c r="FF342" s="46">
        <f>IF(AND($DS342,FE342),
IF(AM342="","Debes escribir el número de horas extras nocturnas. ",
IF( IFERROR(INT(AM342),1.1) &lt;&gt; IFERROR(_xlfn.NUMBERVALUE(AM342),1), "La cantidad de horas extras nocturnas debe ser un número entero. ", "")
),
""
)</f>
        <v/>
      </c>
      <c r="FG342" s="46">
        <f>IF(AND($DS342,FE342),
IF(AN342="","Debes escribir el valor de las horas extras nocturnas. ",
IF( ISERR(_xlfn.NUMBERVALUE(AN342)), "El valor de las horas extras nocturnas debe ser un número válido. ", "")
),
""
)</f>
        <v/>
      </c>
      <c r="FH342" s="46">
        <f>CONCATENATE(AO342,AP342)&lt;&gt;""</f>
        <v/>
      </c>
      <c r="FI342" s="46">
        <f>IF(AND($DS342,FH342),
IF(AO342="","Debes escribir el número de horas extras diurnas dominicales y festivas. ",
IF( IFERROR(INT(AO342),1.1) &lt;&gt; IFERROR(_xlfn.NUMBERVALUE(AO342),1), "La cantidad de horas extras diurnas dominicales y festivas debe ser un número entero. ", "")
),
""
)</f>
        <v/>
      </c>
      <c r="FJ342" s="46">
        <f>IF(AND($DS342,FH342),
IF(AP342="","Debes escribir el valor de las horas extras diurnas dominicales y festivas. ",
IF( ISERR(_xlfn.NUMBERVALUE(AP342)), "El valor de las horas extras diurnas dominicales y festivas debe ser un número válido. ", "")
),
""
)</f>
        <v/>
      </c>
      <c r="FK342" s="46">
        <f>CONCATENATE(AQ342,AR342)&lt;&gt;""</f>
        <v/>
      </c>
      <c r="FL342" s="46">
        <f>IF(AND($DS342,FK342),
IF(AQ342="","Debes escribir el número de horas extras nocturnas dominicales y festivas. ",
IF( IFERROR(INT(AQ342),1.1) &lt;&gt; IFERROR(_xlfn.NUMBERVALUE(AQ342),1), "La cantidad de horas extras nocturnas dominicales y festivas debe ser un número entero. ", "")
),
""
)</f>
        <v/>
      </c>
      <c r="FM342" s="46">
        <f>IF(AND($DS342,FK342),
IF(AR342="","Debes escribir el valor de las horas extras nocturnas dominicales y festivas. ",
IF( ISERR(_xlfn.NUMBERVALUE(AR342)), "El valor de las horas extras nocturnas dominicales y festivas debe ser un número válido. ", "")
),
""
)</f>
        <v/>
      </c>
      <c r="FN342" s="46">
        <f>CONCATENATE(AS342,AT342)&lt;&gt;""</f>
        <v/>
      </c>
      <c r="FO342" s="46">
        <f>IF(AND($DS342,FN342),
IF(AS342="","Debes escribir el número de horas recargo nocturno. ",
IF( IFERROR(INT(AS342),1.1) &lt;&gt; IFERROR(_xlfn.NUMBERVALUE(AS342),1), "La cantidad de horas recargo nocturno debe ser un número entero. ", "")
),
""
)</f>
        <v/>
      </c>
      <c r="FP342" s="46">
        <f>IF(AND($DS342,FN342),
IF(AT342="","Debes escribir el valor de las horas recargo nocturno. ",
IF( ISERR(_xlfn.NUMBERVALUE(AT342)), "El valor de las horas recargo nocturno debe ser un número válido. ", "")
),
""
)</f>
        <v/>
      </c>
      <c r="FQ342" s="46">
        <f>CONCATENATE(AU342,AV342)&lt;&gt;""</f>
        <v/>
      </c>
      <c r="FR342" s="46">
        <f>IF(AND($DS342,FQ342),
IF(AU342="","Debes escribir el número de horas recargo diurno dominical y festivo. ",
IF( IFERROR(INT(AU342),1.1) &lt;&gt; IFERROR(_xlfn.NUMBERVALUE(AU342),1), "La cantidad de horas recargo diurno dominical y festivo debe ser un número entero. ", "")
),
""
)</f>
        <v/>
      </c>
      <c r="FS342" s="46">
        <f>IF(AND($DS342,FQ342),
IF(AV342="","Debes escribir el valor de las horas recargo diurno dominical y festivo. ",
IF( ISERR(_xlfn.NUMBERVALUE(AV342)), "El valor de las horas recargo diurno dominical y festivo debe ser un número válido. ", "")
),
""
)</f>
        <v/>
      </c>
      <c r="FT342" s="46">
        <f>CONCATENATE(AW342,AX342)&lt;&gt;""</f>
        <v/>
      </c>
      <c r="FU342" s="46">
        <f>IF(AND($DS342,FT342),
IF(AW342="","Debes escribir el número de horas recargo nocturno dominical y festivo. ",
IF( IFERROR(INT(AW342),1.1) &lt;&gt; IFERROR(_xlfn.NUMBERVALUE(AW342),1), "La cantidad de horas recargo nocturno dominical y festivo debe ser un número entero. ", "")
),
""
)</f>
        <v/>
      </c>
      <c r="FV342" s="46">
        <f>IF(AND($DS342,FT342),
IF(AX342="","Debes escribir el valor de las horas recargo nocturno dominical y festivo. ",
IF( ISERR(_xlfn.NUMBERVALUE(AX342)), "El valor de las horas recargo nocturno dominical y festivo debe ser un número válido. ", "")
),
""
)</f>
        <v/>
      </c>
      <c r="FW342" s="46">
        <f>CONCATENATE(AY342,AZ342)&lt;&gt;""</f>
        <v/>
      </c>
      <c r="FX342" s="46">
        <f>IF(AND($DS342,FW342),
IF(AY342="","Debes escribir el número de días de vacaciones comunes. ",
IF( IFERROR(INT(AY342),1.1) &lt;&gt; IFERROR(_xlfn.NUMBERVALUE(AY342),1), "La cantidad de días de vacaciones comunes debe ser un número entero. ", "")
),
""
)</f>
        <v/>
      </c>
      <c r="FY342" s="46">
        <f>IF(AND($DS342,FW342),
IF(AZ342="","Debes escribir el valor de las vacaciones comunes. ",
IF( ISERR(_xlfn.NUMBERVALUE(AZ342)), "El valor de las vacaciones comunes debe ser un número válido. ", "")
),
""
)</f>
        <v/>
      </c>
      <c r="FZ342" s="46">
        <f>CONCATENATE(BA342,BB342)&lt;&gt;""</f>
        <v/>
      </c>
      <c r="GA342" s="46">
        <f>IF(AND($DS342,FZ342),
IF(BA342="","Debes escribir el número de días de vacaciones compensadas. ",
IF( IFERROR(INT(BA342),1.1) &lt;&gt; IFERROR(_xlfn.NUMBERVALUE(BA342),1), "La cantidad de días de vacaciones compensadas debe ser un número entero. ", "")
),
""
)</f>
        <v/>
      </c>
      <c r="GB342" s="46">
        <f>IF(AND($DS342,FZ342),
IF(BB342="","Debes escribir el valor de las vacaciones compensadas. ",
IF( ISERR(_xlfn.NUMBERVALUE(BB342)), "El valor de las vacaciones compensadas debe ser un número válido. ", "")
),
""
)</f>
        <v/>
      </c>
      <c r="GC342" s="46">
        <f>CONCATENATE(BC342,BD342)&lt;&gt;""</f>
        <v/>
      </c>
      <c r="GD342" s="46">
        <f>IF(AND($DS342,GC342),
IF(BC342="","Debes escribir el número de días de prima salarial. ",
IF( IFERROR(INT(BC342),1.1) &lt;&gt; IFERROR(_xlfn.NUMBERVALUE(BC342),1), "La cantidad de días de prima salarial debe ser un número entero. ", "")
),
""
)</f>
        <v/>
      </c>
      <c r="GE342" s="46">
        <f>IF(AND($DS342,GC342),
IF(BD342="","Debes escribir el valor de los días de prima salarial. ",
IF( ISERR(_xlfn.NUMBERVALUE(BD342)), "El valor de los días de prima salarial debe ser un número válido. ", "")
),
""
)</f>
        <v/>
      </c>
      <c r="GF342" s="46">
        <f>IF($DS342,
IF( AND(BE342&lt;&gt;"", ISERR(_xlfn.NUMBERVALUE(BE342))), "El valor de la prima NO saliarial debe ser un número válido. ", "")
)</f>
        <v/>
      </c>
      <c r="GG342" s="46">
        <f>CONCATENATE(BF342,BG342,BH342)&lt;&gt;""</f>
        <v/>
      </c>
      <c r="GH342" s="46">
        <f>IF(AND($DS342,GG342),
IF(BF342="","Debes escribir el valor de las cesantías. ",
IF( ISERR(_xlfn.NUMBERVALUE(BF342)), "El valor de las cesantías debe ser un número válido. ", "")
),
""
)</f>
        <v/>
      </c>
      <c r="GI342" s="46">
        <f>IF(AND($DS342,GG342),
IF(BG342="","Debes escribir el % de cesantías. ",
IF( ISERR(_xlfn.NUMBERVALUE(BG342)), "El % de cesantías debe ser un número válido. ", "")
),
""
)</f>
        <v/>
      </c>
      <c r="GJ342" s="46">
        <f>IF(AND($DS342,GG342),
IF(BH342="","Debes escribir el valor de intereses de cesantías. ",
IF( ISERR(_xlfn.NUMBERVALUE(BH342)), "El valor de intereses de cesantías debe ser un número válido. ", "")
),
""
)</f>
        <v/>
      </c>
      <c r="GK342" s="46">
        <f>CONCATENATE(BI342,BJ342,BK342)&lt;&gt;""</f>
        <v/>
      </c>
      <c r="GL342" s="46">
        <f>IF(AND($DS342,GK342),
IF(BI342="","Debes escribir el número de días de incapacidad. ",
IF( IFERROR(INT(BI342),1.1) &lt;&gt; IFERROR(_xlfn.NUMBERVALUE(BI342),1), "La cantidad de días de incapacidad debe ser un número entero. ", "")
),
""
)</f>
        <v/>
      </c>
      <c r="GM342" s="46">
        <f>IF(AND($DS342,GK342),
IF(BJ342="","Debes escribir el tipo de incapacidad. ",
IF(_xlfn.IFNA(VLOOKUP(BJ342,TIPO_DE_INCAPACIDAD,1,FALSE),-1)=-1,"El tipo de incapacidad es inválida (por favor seleccionarlo de la lista). ","")
),
""
)</f>
        <v/>
      </c>
      <c r="GN342" s="46">
        <f>IF(AND($DS342,GK342),
IF(BK342="","Debes escribir el valor de la incapacidad. ",
IF( ISERR(_xlfn.NUMBERVALUE(BK342)), "El valor de la incapacidad debe ser un número válido. ", "")
),
""
)</f>
        <v/>
      </c>
      <c r="GO342" s="46">
        <f>CONCATENATE(BL342,BM342)&lt;&gt;""</f>
        <v/>
      </c>
      <c r="GP342" s="46">
        <f>IF(AND($DS342,GO342),
IF(BL342="","Debes escribir el número de días de licencia de maternidad o paternidad. ",
IF( IFERROR(INT(BL342),1.1) &lt;&gt; IFERROR(_xlfn.NUMBERVALUE(BL342),1), "La cantidad de días de licencia de maternidad o paternidad debe ser un número entero. ", "")
),
""
)</f>
        <v/>
      </c>
      <c r="GQ342" s="46">
        <f>IF(AND($DS342,GO342),
IF(BM342="","Debes escribir el valor de la licencia de maternidad o paternidad. ",
IF( ISERR(_xlfn.NUMBERVALUE(BM342)), "El valor de la licencia de maternidad o paternidad debe ser un número válido. ", "")
),
""
)</f>
        <v/>
      </c>
      <c r="GR342" s="46">
        <f>CONCATENATE(BN342,BO342)&lt;&gt;""</f>
        <v/>
      </c>
      <c r="GS342" s="46">
        <f>IF(AND($DS342,GR342),
IF(BN342="","Debes escribir el número de días de licencia remunerada. ",
IF( IFERROR(INT(BN342),1.1) &lt;&gt; IFERROR(_xlfn.NUMBERVALUE(BN342),1), "La cantidad de días de licencia remunerada debe ser un número entero. ", "")
),
""
)</f>
        <v/>
      </c>
      <c r="GT342" s="46">
        <f>IF(AND($DS342,GR342),
IF(BO342="","Debes escribir el valor de la licencia remunerada. ",
IF( ISERR(_xlfn.NUMBERVALUE(BO342)), "El valor de la licencia remunerada debe ser un número válido. ", "")
),
""
)</f>
        <v/>
      </c>
      <c r="GU342" s="46">
        <f>IF($DS342,
IF( AND(BP342&lt;&gt;"", ISERR(_xlfn.NUMBERVALUE(BP342))), "El valor de la licencia NO remunerada debe ser un número válido. ", "")
)</f>
        <v/>
      </c>
      <c r="GV342" s="46">
        <f>IF($DS342,
IF( AND(BQ342&lt;&gt;"", ISERR(_xlfn.NUMBERVALUE(BQ342))), "El valor de auxilios salariales debe ser un número válido. ", "")
)</f>
        <v/>
      </c>
      <c r="GW342" s="46">
        <f>IF($DS342,
IF( AND(BR342&lt;&gt;"", ISERR(_xlfn.NUMBERVALUE(BR342))), "El valor de auxilios NO salariales debe ser un número válido. ", "")
)</f>
        <v/>
      </c>
      <c r="GX342" s="46">
        <f>IF($DS342,
IF( AND(BS342&lt;&gt;"", ISERR(_xlfn.NUMBERVALUE(BS342))), "El valor de bonos salariales debe ser un número válido. ", "")
)</f>
        <v/>
      </c>
      <c r="GY342" s="46">
        <f>IF($DS342,
IF( AND(BT342&lt;&gt;"", ISERR(_xlfn.NUMBERVALUE(BT342))), "El valor de bonos NO salariales debe ser un número válido. ", "")
)</f>
        <v/>
      </c>
      <c r="GZ342" s="46">
        <f>IF($DS342,
IF( AND(BU342&lt;&gt;"", ISERR(_xlfn.NUMBERVALUE(BU342))), "El valor de bonos salariales de alimentación debe ser un número válido. ", "")
)</f>
        <v/>
      </c>
      <c r="HA342" s="46">
        <f>IF($DS342,
IF( AND(BV342&lt;&gt;"", ISERR(_xlfn.NUMBERVALUE(BV342))), "El valor de bonos NO salariales de alimentación debe ser un número válido. ", "")
)</f>
        <v/>
      </c>
      <c r="HB342" s="46">
        <f>IF($DS342,
IF( AND(BW342&lt;&gt;"", ISERR(_xlfn.NUMBERVALUE(BW342))), "El valor de bonificaciones salariales debe ser un número válido. ", "")
)</f>
        <v/>
      </c>
      <c r="HC342" s="46">
        <f>IF($DS342,
IF( AND(BX342&lt;&gt;"", ISERR(_xlfn.NUMBERVALUE(BX342))), "El valor de bonificaciones NO salariales debe ser un número válido. ", "")
)</f>
        <v/>
      </c>
      <c r="HD342" s="46">
        <f>IF($DS342,
IF( AND(BY342&lt;&gt;"", ISERR(_xlfn.NUMBERVALUE(BY342))), "El valor de compensaciones ordinarias debe ser un número válido. ", "")
)</f>
        <v/>
      </c>
      <c r="HE342" s="46">
        <f>IF($DS342,
IF( AND(BZ342&lt;&gt;"", ISERR(_xlfn.NUMBERVALUE(BZ342))), "El valor de compensaciones extraordinarias debe ser un número válido. ", "")
)</f>
        <v/>
      </c>
      <c r="HF342" s="46">
        <f>IF($DS342,
IF( AND(CA342&lt;&gt;"", ISERR(_xlfn.NUMBERVALUE(CA342))), "El valor de comisiones debe ser un número válido. ", "")
)</f>
        <v/>
      </c>
      <c r="HG342" s="46">
        <f>IF($DS342,
IF( AND(CB342&lt;&gt;"", ISERR(_xlfn.NUMBERVALUE(CB342))), "El valor de ausencia por huega debe ser un número válido. ", "")
)</f>
        <v/>
      </c>
      <c r="HH342" s="46">
        <f>IF($DS342,
IF( AND(CC342&lt;&gt;"", ISERR(_xlfn.NUMBERVALUE(CC342))), "El valor de anticipos debe ser un número válido. ", "")
)</f>
        <v/>
      </c>
      <c r="HI342" s="46">
        <f>IF($DS342,
IF( AND(CD342&lt;&gt;"", ISERR(_xlfn.NUMBERVALUE(CD342))), "El valor de pagos a terceros debe ser un número válido. ", "")
)</f>
        <v/>
      </c>
      <c r="HJ342" s="46">
        <f>IF($DS342,
IF( AND(CE342&lt;&gt;"", ISERR(_xlfn.NUMBERVALUE(CE342))), "El valor de dotación debe ser un número válido. ", "")
)</f>
        <v/>
      </c>
      <c r="HK342" s="46">
        <f>IF($DS342,
IF( AND(CF342&lt;&gt;"", ISERR(_xlfn.NUMBERVALUE(CF342))), "El valor de apoyo sostenibilidad debe ser un número válido. ", "")
)</f>
        <v/>
      </c>
      <c r="HL342" s="46">
        <f>IF($DS342,
IF( AND(CG342&lt;&gt;"", ISERR(_xlfn.NUMBERVALUE(CG342))), "El valor de teletrabajo debe ser un número válido. ", "")
)</f>
        <v/>
      </c>
      <c r="HM342" s="46">
        <f>IF($DS342,
IF( AND(CH342&lt;&gt;"", ISERR(_xlfn.NUMBERVALUE(CH342))), "El valor de bonificación de retiro debe ser un número válido. ", "")
)</f>
        <v/>
      </c>
      <c r="HN342" s="46">
        <f>IF($DS342,
IF( AND(CI342&lt;&gt;"", ISERR(_xlfn.NUMBERVALUE(CI342))), "El valor de indemnización de retiro debe ser un número válido. ", "")
)</f>
        <v/>
      </c>
      <c r="HO342" s="46">
        <f>IF($DS342,
IF( AND(CJ342&lt;&gt;"", ISERR(_xlfn.NUMBERVALUE(CJ342))), "El valor de reintegros debe ser un número válido. ", "")
)</f>
        <v/>
      </c>
      <c r="HP342" s="46">
        <f>CONCATENATE(CK342,CL342,CM342)&lt;&gt;""</f>
        <v/>
      </c>
      <c r="HQ342" s="46">
        <f>IF(AND($DS342,HP342),
IF(CK342="","Debes escribir la descripción de otro concepto no categorizado. ",""),
""
)</f>
        <v/>
      </c>
      <c r="HR342" s="46">
        <f>IF(AND($DS342,HP342),
IF(CONCATENATE(CL342,CM342)="","Debes escribir al menos un valor de concepto no categorizado (salarial o no salarial). ",
IF(ISERR(_xlfn.NUMBERVALUE(CL342)),"El valor salarial concepto no categorizado debe ser un número válido. ","")
),
""
)</f>
        <v/>
      </c>
      <c r="HS342" s="46">
        <f>IF(AND($DS342,HP342),
IF(CONCATENATE(CL342,CM342)="","Debes escribir al menos un valor de concepto no categorizado (salarial o no salarial). ",
IF(ISERR(_xlfn.NUMBERVALUE(CM342)),"El valor NO salarial concepto no categorizado debe ser un número válido. ","")
),
""
)</f>
        <v/>
      </c>
      <c r="HT342" s="46">
        <f>IF($DS342,
IF(CN342="","Debes escribir el porcentaje del aporte a salud. ",
IF( ISERR(_xlfn.NUMBERVALUE(CN342)), "El valor del porcentaje del aporte a salud debe ser un número válido. ", "")
)
)</f>
        <v/>
      </c>
      <c r="HU342" s="46">
        <f>IF($DS342,
IF(CO342="","Debes escribir el valor del aporte a salud. ",
IF( ISERR(_xlfn.NUMBERVALUE(CO342)), "El valor del aporte a salud debe ser un número válido. ", "")
)
)</f>
        <v/>
      </c>
      <c r="HV342" s="46">
        <f>IF($DS342,
IF( AND(CP342&lt;&gt;"", ISERR(_xlfn.NUMBERVALUE(CP342))), "El valor plan complementario debe ser un número válido. ", "")
)</f>
        <v/>
      </c>
      <c r="HW342" s="46">
        <f>IF($DS342,
IF(CQ342="","Debes escribir el porcentaje del aporte a pensión. ",
IF( ISERR(_xlfn.NUMBERVALUE(CQ342)), "El valor del porcentaje del aporte a pensión debe ser un número válido. ", "")
)
)</f>
        <v/>
      </c>
      <c r="HX342" s="46">
        <f>IF($DS342,
IF(CR342="","Debes escribir el valor del aporte a pensión. ",
IF( ISERR(_xlfn.NUMBERVALUE(CR342)), "El valor del aporte a salud debe ser un número válido. ", "")
)
)</f>
        <v/>
      </c>
      <c r="HY342" s="46">
        <f>IF($DS342,
IF( AND(CS342&lt;&gt;"", ISERR(_xlfn.NUMBERVALUE(CS342))), "El valor pensión voluntaria debe ser un número válido. ", "")
)</f>
        <v/>
      </c>
      <c r="HZ342" s="46">
        <f>CONCATENATE(CT342,CU342,CV342,CW342)&lt;&gt;""</f>
        <v/>
      </c>
      <c r="IA342" s="46">
        <f>IF(AND($DS342,HZ342),
IF(CT342="","Debes escribir el % del fondo de seguridad pensional. ",
IF( ISERR(_xlfn.NUMBERVALUE(CT342)), "El % del fondo de seguridad debe ser un número válido. ", "")
),
""
)</f>
        <v/>
      </c>
      <c r="IB342" s="46">
        <f>IF(AND($DS342,HZ342),
IF(CU342="","Debes escribir el valor del aporte al fondo de solidaridad pensional. ",
IF( ISERR(_xlfn.NUMBERVALUE(CU342)), "El valor del aporte al fondo de solidaridad pensional debe ser un número válido. ", "")
),
""
)</f>
        <v/>
      </c>
      <c r="IC342" s="46">
        <f>IF(AND($DS342,HZ342),
IF(CV342="","Debes escribir el % del fondo de subsistencia. ",
IF( ISERR(_xlfn.NUMBERVALUE(CV342)), "El % del fondo de subsistencia debe ser un número válido. ", "")
),
""
)</f>
        <v/>
      </c>
      <c r="ID342" s="46">
        <f>IF(AND($DS342,HZ342),
IF(CW342="","Debes escribir el valor del fondo de subsistencia. ",
IF( ISERR(_xlfn.NUMBERVALUE(CW342)), "El valor del fondo de subsistencia debe ser un número válido. ", "")
),
""
)</f>
        <v/>
      </c>
      <c r="IE342" s="46">
        <f>CONCATENATE(CX342,CY342)&lt;&gt;""</f>
        <v/>
      </c>
      <c r="IF342" s="46">
        <f>IF(AND($DS342,IE342),
IF(CX342="","Debes escribir el % de sindicato. ",
IF( ISERR(_xlfn.NUMBERVALUE(CX342)), "El % de sindicato debe ser un número válido. ", "")
),
""
)</f>
        <v/>
      </c>
      <c r="IG342" s="46">
        <f>IF(AND($DS342,IE342),
IF(CY342="","Debes escribir el valor del sindicato. ",
IF( ISERR(_xlfn.NUMBERVALUE(CY342)), "El valor del sindicato debe ser un número válido. ", "")
),
""
)</f>
        <v/>
      </c>
      <c r="IH342" s="46">
        <f>IF($DS342,
IF( AND(CZ342&lt;&gt;"", ISERR(_xlfn.NUMBERVALUE(CZ342))), "El valor de sanción pública debe ser un número válido. ", "")
)</f>
        <v/>
      </c>
      <c r="II342" s="46">
        <f>IF($DS342,
IF( AND(DA342&lt;&gt;"", ISERR(_xlfn.NUMBERVALUE(DA342))), "El valor de sanción privada debe ser un número válido. ", "")
)</f>
        <v/>
      </c>
      <c r="IJ342" s="46">
        <f>CONCATENATE(DB342,DC342)&lt;&gt;""</f>
        <v/>
      </c>
      <c r="IK342" s="46">
        <f>IF(AND($DS342,IJ342),
IF(DB342="","Debes escribir la descripción de libranza. ",""),
""
)</f>
        <v/>
      </c>
      <c r="IL342" s="46">
        <f>IF(AND($DS342,IJ342),
IF(DC342="","Debes escribir la cuota libranza. ",
IF(ISERR(_xlfn.NUMBERVALUE(DC342)),"El valor de la cuota libranza debe ser un número válido. ","")
),
""
)</f>
        <v/>
      </c>
      <c r="IM342" s="46">
        <f>IF($DS342,
IF( AND(DD342&lt;&gt;"", ISERR(_xlfn.NUMBERVALUE(DD342))), "El valor de pagos a terceros debe ser un número válido. ", "")
)</f>
        <v/>
      </c>
      <c r="IN342" s="46">
        <f>IF($DS342,
IF( AND(DE342&lt;&gt;"", ISERR(_xlfn.NUMBERVALUE(DE342))), "El valor de anticipos debe ser un número válido. ", "")
)</f>
        <v/>
      </c>
      <c r="IO342" s="46">
        <f>IF($DS342,
IF( AND(DF342&lt;&gt;"", ISERR(_xlfn.NUMBERVALUE(DF342))), "El valor de AFC debe ser un número válido. ", "")
)</f>
        <v/>
      </c>
      <c r="IP342" s="46">
        <f>IF($DS342,
IF( AND(DG342&lt;&gt;"", ISERR(_xlfn.NUMBERVALUE(DG342))), "El valor de rete-fuente debe ser un número válido. ", "")
)</f>
        <v/>
      </c>
      <c r="IQ342" s="46">
        <f>IF($DS342,
IF( AND(DH342&lt;&gt;"", ISERR(_xlfn.NUMBERVALUE(DH342))), "El valor de cooperativa de trabajo debe ser un número válido. ", "")
)</f>
        <v/>
      </c>
      <c r="IR342" s="46">
        <f>IF($DS342,
IF( AND(DI342&lt;&gt;"", ISERR(_xlfn.NUMBERVALUE(DI342))), "El valor de embargo fiscal debe ser un número válido. ", "")
)</f>
        <v/>
      </c>
      <c r="IS342" s="46">
        <f>IF($DS342,
IF( AND(DJ342&lt;&gt;"", ISERR(_xlfn.NUMBERVALUE(DJ342))), "El valor de educación debe ser un número válido. ", "")
)</f>
        <v/>
      </c>
      <c r="IT342" s="46">
        <f>IF($DS342,
IF( AND(DK342&lt;&gt;"", ISERR(_xlfn.NUMBERVALUE(DK342))), "El valor de reintegro debe ser un número válido. ", "")
)</f>
        <v/>
      </c>
      <c r="IU342" s="46">
        <f>IF($DS342,
IF( AND(DL342&lt;&gt;"", ISERR(_xlfn.NUMBERVALUE(DL342))), "El valor de deuda debe ser un número válido. ", "")
)</f>
        <v/>
      </c>
      <c r="IV342" s="46">
        <f>IF($DS342,
IF( AND(DM342&lt;&gt;"", ISERR(_xlfn.NUMBERVALUE(DM342))), "El valor de otras deducciones debe ser un número válido. ", "")
)</f>
        <v/>
      </c>
      <c r="IW342" s="46">
        <f>IF($DS342,
IF(DN342="","Debes escribir el valor de los devengos totales. ",
IF( ISERR(_xlfn.NUMBERVALUE(DN342)), "El valor de los devengos totales debe ser un número válido. ", "")
)
)</f>
        <v/>
      </c>
      <c r="IX342" s="46">
        <f>IF($DS342,
IF(DO342="","Debes escribir el valor de las deducciones totales. ",
IF( ISERR(_xlfn.NUMBERVALUE(DO342)), "El valor de las deducciones totales debe ser un número válido. ", "")
)
)</f>
        <v/>
      </c>
      <c r="IY342" s="46">
        <f>IF($DS342,
IF(DP342="","Debes escribir el valor del salario total. ",
IF( ISERR(_xlfn.NUMBERVALUE(DP342)), "El valor del salario total debe ser un número válido. ", "")
)
)</f>
        <v/>
      </c>
    </row>
    <row r="343">
      <c r="B343" s="48" t="n">
        <v>331</v>
      </c>
      <c r="C343" s="61">
        <f>IF(AND(DS343,DP343&lt;&gt;""),
IF(DQ343="","OK","Error"),
""
)</f>
        <v/>
      </c>
      <c r="D343" s="53" t="n"/>
      <c r="E343" s="52" t="n"/>
      <c r="F343" s="112" t="n"/>
      <c r="G343" s="52" t="n"/>
      <c r="H343" s="53" t="n"/>
      <c r="I343" s="52" t="n"/>
      <c r="J343" s="52" t="n"/>
      <c r="K343" s="53" t="n"/>
      <c r="L343" s="55" t="n"/>
      <c r="M343" s="108" t="n"/>
      <c r="N343" s="56" t="n"/>
      <c r="O343" s="52" t="n"/>
      <c r="P343" s="52" t="n"/>
      <c r="Q343" s="52" t="n"/>
      <c r="R343" s="52" t="n"/>
      <c r="S343" s="52" t="n"/>
      <c r="T343" s="53" t="n"/>
      <c r="U343" s="52" t="n"/>
      <c r="V343" s="52" t="n"/>
      <c r="W343" s="55" t="n"/>
      <c r="X343" s="55" t="n"/>
      <c r="Y343" s="52" t="n"/>
      <c r="Z343" s="55" t="n"/>
      <c r="AA343" s="52" t="n"/>
      <c r="AB343" s="53" t="n"/>
      <c r="AC343" s="53" t="n"/>
      <c r="AD343" s="53" t="n"/>
      <c r="AE343" s="177" t="n"/>
      <c r="AF343" s="113" t="n"/>
      <c r="AG343" s="177" t="n"/>
      <c r="AH343" s="178" t="n"/>
      <c r="AI343" s="178" t="n"/>
      <c r="AJ343" s="178" t="n"/>
      <c r="AK343" s="114" t="n"/>
      <c r="AL343" s="178" t="n"/>
      <c r="AM343" s="114" t="n"/>
      <c r="AN343" s="178" t="n"/>
      <c r="AO343" s="114" t="n"/>
      <c r="AP343" s="178" t="n"/>
      <c r="AQ343" s="114" t="n"/>
      <c r="AR343" s="178" t="n"/>
      <c r="AS343" s="114" t="n"/>
      <c r="AT343" s="178" t="n"/>
      <c r="AU343" s="114" t="n"/>
      <c r="AV343" s="178" t="n"/>
      <c r="AW343" s="114" t="n"/>
      <c r="AX343" s="178" t="n"/>
      <c r="AY343" s="114" t="n"/>
      <c r="AZ343" s="178" t="n"/>
      <c r="BA343" s="114" t="n"/>
      <c r="BB343" s="178" t="n"/>
      <c r="BC343" s="114" t="n"/>
      <c r="BD343" s="178" t="n"/>
      <c r="BE343" s="178" t="n"/>
      <c r="BF343" s="178" t="n"/>
      <c r="BG343" s="59" t="n"/>
      <c r="BH343" s="178" t="n"/>
      <c r="BI343" s="114" t="n"/>
      <c r="BJ343" s="53" t="n"/>
      <c r="BK343" s="178" t="n"/>
      <c r="BL343" s="114" t="n"/>
      <c r="BM343" s="178" t="n"/>
      <c r="BN343" s="114" t="n"/>
      <c r="BO343" s="178" t="n"/>
      <c r="BP343" s="178" t="n"/>
      <c r="BQ343" s="178" t="n"/>
      <c r="BR343" s="178" t="n"/>
      <c r="BS343" s="178" t="n"/>
      <c r="BT343" s="178" t="n"/>
      <c r="BU343" s="178" t="n"/>
      <c r="BV343" s="178" t="n"/>
      <c r="BW343" s="178" t="n"/>
      <c r="BX343" s="178" t="n"/>
      <c r="BY343" s="178" t="n"/>
      <c r="BZ343" s="178" t="n"/>
      <c r="CA343" s="178" t="n"/>
      <c r="CB343" s="178" t="n"/>
      <c r="CC343" s="178" t="n"/>
      <c r="CD343" s="178" t="n"/>
      <c r="CE343" s="178" t="n"/>
      <c r="CF343" s="178" t="n"/>
      <c r="CG343" s="178" t="n"/>
      <c r="CH343" s="178" t="n"/>
      <c r="CI343" s="178" t="n"/>
      <c r="CJ343" s="178" t="n"/>
      <c r="CK343" s="53" t="n"/>
      <c r="CL343" s="178" t="n"/>
      <c r="CM343" s="178" t="n"/>
      <c r="CN343" s="60" t="n"/>
      <c r="CO343" s="177" t="n"/>
      <c r="CP343" s="178" t="n"/>
      <c r="CQ343" s="60" t="n"/>
      <c r="CR343" s="177" t="n"/>
      <c r="CS343" s="178" t="n"/>
      <c r="CT343" s="59" t="n"/>
      <c r="CU343" s="178" t="n"/>
      <c r="CV343" s="59" t="n"/>
      <c r="CW343" s="178" t="n"/>
      <c r="CX343" s="59" t="n"/>
      <c r="CY343" s="178" t="n"/>
      <c r="CZ343" s="178" t="n"/>
      <c r="DA343" s="178" t="n"/>
      <c r="DB343" s="53" t="n"/>
      <c r="DC343" s="178" t="n"/>
      <c r="DD343" s="178" t="n"/>
      <c r="DE343" s="178" t="n"/>
      <c r="DF343" s="178" t="n"/>
      <c r="DG343" s="178" t="n"/>
      <c r="DH343" s="178" t="n"/>
      <c r="DI343" s="178" t="n"/>
      <c r="DJ343" s="178" t="n"/>
      <c r="DK343" s="178" t="n"/>
      <c r="DL343" s="178" t="n"/>
      <c r="DM343" s="178" t="n"/>
      <c r="DN343" s="177" t="n"/>
      <c r="DO343" s="177" t="n"/>
      <c r="DP343" s="177" t="n"/>
      <c r="DQ343" s="76">
        <f>IF(AND(DS343,DP343&lt;&gt;""),
CONCATENATE(DT343,DU343,DV343,DW343,DX343,DY343,DZ343,EA343,EB343,EC343,ED343,EE343,EF343,EG343,EH343,EI343,EJ343,EK343,EL343,EM343,EN343,EO343,EP343,EQ343,ES343,ET343,EU343,EV343,EW343,EX343,EY343,EZ343,FA343,FC343,FD343,FF343,FG343,FI343,FJ343,FL343,FM343,FO343,FP343,FR343,FS343,FU343,FV343,FX343,FY343,GA343,GB343,GD343,GE343,GF343,GH343,GI343,GJ343,GL343,GM343,GN343,GP343,GQ343,GS343,GT343,GU343,GV343,GW343,GX343,GY343,GZ343,HA343,HB343,HC343,HD343,HE343,HF343,HG343,HH343,HI343,HJ343,HK343,HL343,HM343,HN343,HO343,HQ343,HR343,HS343,HT343,HU343,HV343,HW343,HX343,HY343,IA343,IB343,IC343,ID343,IF343,IG343,IH343,II343,IK343,IL343,IM343,IN343,IO343,IP343,IQ343,IR343,IS343,IT343,IU343,IV343,IW343,IX343,IY343,IZ343),
""
)</f>
        <v/>
      </c>
      <c r="DR343" s="53" t="n"/>
      <c r="DS343" s="46">
        <f>CONCATENATE(D343,$E343,$F343,$G343,H343,$I343,$J343,K343,$L343,$M343,N343,$O343,$P343,$Q343,$R343,$S343,T343,$U343,$V343,$W343,$X343,$Y343,$Z343,$AA343,AB343,AC343,AD343,$AE343,$AF343,$AG343,AH343,AI343,AJ343,AK343,AL343,AM343,AN343,AO343,AP343,AQ343,AR343,AS343,AT343,AU343,AV343,AW343,AX343,AY343,AZ343,BA343,BB343,BC343,BD343,BE343,BF343,BG343,BH343,BI343,BJ343,BK343,BL343,BM343,BN343,BO343,BP343,BQ343,BR343,BS343,BT343,BU343,BV343,BW343,BX343,BY343,BZ343,CA343,CB343,CC343,CD343,CE343,CF343,CG343,CH343,CI343,CJ343,CK343,CL343,CM343,$CN343,$CO343,CP343,$CQ343,$CR343,CS343,CT343,CU343,CV343,CW343,CX343,CY343,CZ343,DA343,DB343,DC343,DD343,DE343,DF343,DG343,DH343,DI343,DJ343,DK343,DL343,DM343,$DN343,$DO343,$DP343,DR343)&lt;&gt;""</f>
        <v/>
      </c>
      <c r="DT343" s="46">
        <f>IF(AND($DS343,$E$4&lt;&gt;""),
IF(LEFT($E$4,2) = "1.",
IF(D343&lt;&gt;"","El CUNE sólo se envía en operaciones de novedad o ajuste. ",""),
IF(D343="","Debes escribir un CUNE válido para realizar operaciones de novedad o ajuste. ","")),
""
)</f>
        <v/>
      </c>
      <c r="DU343" s="46">
        <f>IF($DS343,
IF(E343="","Debes seleccionar el tipo de documento del empleado. ",
IF(_xlfn.IFNA(VLOOKUP(E343,TIPO_DE_DOCUMENTO,1,FALSE),-1)=-1,"El tipo de documento no es válido (por favor seleccionarlo de la lista). ","")
)
)</f>
        <v/>
      </c>
      <c r="DV343" s="46">
        <f>IF($DS343,
IF(F343="","Debes escribir el número de documento del empleado. ","")
)</f>
        <v/>
      </c>
      <c r="DW343" s="46">
        <f>IF($DS343,
IF(G343="","Debes escribir el primer nombre del empleado. ","")
)</f>
        <v/>
      </c>
      <c r="DY343" s="46">
        <f>IF($DS343,
IF(I343="","Debes escribir el primer apellido del empleado. ","")
)</f>
        <v/>
      </c>
      <c r="DZ343" s="46">
        <f>IF($DS343,
IF(J343="","Debes escribir el segundo apellido del empleado. ","")
)</f>
        <v/>
      </c>
      <c r="EB343" s="46">
        <f>IF($DS343,
IF(L343="","Debes escribir la fecha de ingreso del empleado. ",
IF(ISERR(DATE(YEAR(L343),MONTH(L343),DAY(L343))), "El valor ingresado en fecha de ingreso no tiene un formato válido. ","")
)
)</f>
        <v/>
      </c>
      <c r="EC343" s="46">
        <f>IF($DS343,
IF(M343="","Debes escribir el tiempo laborado. ",
IF( IFERROR(INT(M343),1.1) &lt;&gt; IFERROR(_xlfn.NUMBERVALUE(M343),1), "El valor de los días trabajados debe ser un número entero. ", "")
)
)</f>
        <v/>
      </c>
      <c r="ED343" s="46">
        <f>IF($DS343,
IF( AND(N343&lt;&gt;"", ISERR(DATE(YEAR(N343),MONTH(N343),DAY(N343))) ), "El valor ingresado en fecha de ingreso no tiene un formato válido. ",
IF( AND(N343&lt;&gt;"", $E$6&lt;&gt;"", DATE(YEAR(N343), MONTH(N343), 1) &lt;&gt; IFERROR(DATE(MID($E$6, 1, 4), MID($E$6, 6, 2),1), "1/1/1900") ), "La fecha de retiro debe estar dentro del período liquidado. ", "")
)
)</f>
        <v/>
      </c>
      <c r="EE343" s="46">
        <f>IF($DS343,
IF(O343="","Debes seleccionar el tipo de trabajador. ",
IF(_xlfn.IFNA(VLOOKUP(O343,TIPO_DE_TRABAJADOR,1,FALSE),-1)=-1,"El tipo de trabajador no es válido (por favor seleccionarlo de la lista). ","")
)
)</f>
        <v/>
      </c>
      <c r="EF343" s="46">
        <f>IF($DS343,
IF(P343="","Debes seleccionar si es un trabajador dependiente pensionado por vejez. ",
IF(_xlfn.IFNA(VLOOKUP(P343,SUBTIPO_DE_TRABAJADOR,1,FALSE),-1)=-1,"El tipo de trabajador dependiente pensionado por vejez no es válido (por favor seleccionarlo de la lista). ","")
)
)</f>
        <v/>
      </c>
      <c r="EG343" s="46">
        <f>IF($DS343,
IF(Q343="","Debes seleccionar el tipo de contrato del trabajador. ",
IF(_xlfn.IFNA(VLOOKUP(Q343,TIPO_DE_CONTRATO,1,FALSE),-1)=-1,"El tipo de contrato del trabajador no es válido (por favor seleccionarlo de la lista). ","")
)
)</f>
        <v/>
      </c>
      <c r="EH343" s="46">
        <f>IF($DS343,
IF(R343="","Debes seleccionar si es un salario integral. ",
IF(_xlfn.IFNA(VLOOKUP(R343,SI_NO,1,FALSE),-1)=-1,"Valor no válido para salario integral (por favor seleccionarlo de la lista). ","")
)
)</f>
        <v/>
      </c>
      <c r="EI343" s="46">
        <f>IF($DS343,
IF(S343="","Debes seleccionar si el trabajador realiza actividades de riesgo. ",
IF(_xlfn.IFNA(VLOOKUP(S343,SI_NO,1,FALSE),-1)=-1,"Valor no válido para actividad de alto riesgo (por favor seleccionarlo de la lista). ","")
)
)</f>
        <v/>
      </c>
      <c r="EK343" s="46">
        <f>IF($DS343,
IF(U343="","Debes escribir el código del municipio de residencia del trabajador. ",
IF(_xlfn.IFNA(VLOOKUP(U343,MUNICIPIO,1,FALSE),-1)=-1,"El municipio de residencia del trabajador es inválido (por favor seleccionarlo de la lista). ","")
)
)</f>
        <v/>
      </c>
      <c r="EL343" s="46">
        <f>IF($DS343,
IF(V343="","Debes escribir el la dirección de residendia del trabajador. ","")
)</f>
        <v/>
      </c>
      <c r="EM343" s="46">
        <f>IF($DS343,
IF(W343="","Debes escribir la fecha de inicio de la liquidación. ",
IF(ISERR(DATE(YEAR(W343),MONTH(W343),DAY(W343))),"El valor ingresado en fecha de inicio de liquidación no tiene un formato válido. ",
IF( AND($E$6&lt;&gt;"", DATE(YEAR(W343), MONTH(W343), 1) &lt;&gt; IFERROR(DATE(MID($E$6, 1, 4), MID($E$6, 6, 2),1), "1/1/1900") ), "La fecha de inicio de la liquidación debe estar dentro del período liquidado. ", "")
)
)
)</f>
        <v/>
      </c>
      <c r="EN343" s="46">
        <f>IF($DS343,
IF(X343="","Debes escribir la fecha de fin de la liquidación. ",
IF(ISERR(DATE(YEAR(X343),MONTH(X343),DAY(X343))),"El valor ingresado en fecha de fin de liquidación no tiene un formato válido. ",
IF( AND($E$6&lt;&gt;"", DATE(YEAR(X343), MONTH(X343), 1) &lt;&gt; IFERROR(DATE(MID($E$6, 1, 4), MID($E$6, 6, 2),1), "1/1/1900") ), "La fecha de fin de la liquidación debe estar dentro del período liquidado. ", "")
)
)
)</f>
        <v/>
      </c>
      <c r="EO343" s="46">
        <f>IF($DS343,
IF(Y343="","Debes escribir la frecuencia de pago del trabajador. ",
IF(_xlfn.IFNA(VLOOKUP(Y343,PERÍODO_DE_NÓMINA,1,FALSE),-1)=-1,"La frecuencia de pago es inválida (por favor seleccionarlo de la lista). ","")
)
)</f>
        <v/>
      </c>
      <c r="EP343" s="46">
        <f>IF($DS343,
IF(Z343="","Debes escribir la fecha de pago. ",
IF(ISERR(DATE(YEAR(Z343),MONTH(Z343),DAY(Z343))), "El valor ingresado en fecha de pago no tiene un formato válido. ","")
)
)</f>
        <v/>
      </c>
      <c r="EQ343" s="46">
        <f>IF($DS343,
IF(AA343="","Debes escribir el medio de pago. ",
IF(_xlfn.IFNA(VLOOKUP(AA343,MEDIOS_DE_PAGO,1,FALSE),-1)=-1,"El medio de pago es inválido (por favor seleccionarlo de la lista). ","")
)
)</f>
        <v/>
      </c>
      <c r="ER343" s="46">
        <f>OR(AA343='Tablas '!$T$4,AA343='Tablas '!$T$7,AA343='Tablas '!$T$8,AA343='Tablas '!$T$11)</f>
        <v/>
      </c>
      <c r="ES343" s="46">
        <f>IF(AND($DS343,ER343),
IF(AB343="","Debes escribir la entidad bancaria. ",""),
""
)</f>
        <v/>
      </c>
      <c r="ET343" s="46">
        <f>IF(AND($DS343,ER343),
IF(AC343="","Debes escribir el tipo de cuenta bancaria. ",
IF(_xlfn.IFNA(VLOOKUP(AC343,TIPO_DE_CUENTA,1,FALSE),-1)=-1,"El tipo de cuenta bancaria es inválida (por favor seleccionarlo de la lista). ","")
),
""
)</f>
        <v/>
      </c>
      <c r="EU343" s="46">
        <f>IF(AND($DS343,ER343),
IF(AD343="","Debes escribir el número de cuenta bancaria. ",""),
""
)</f>
        <v/>
      </c>
      <c r="EV343" s="46">
        <f>IF($DS343,
IF(AE343="","Debes escribir el valor del sueldo básico. ",
IF( ISERR(_xlfn.NUMBERVALUE(AE343)), "El valor del sueldo básico debe ser un número válido. ", "")
)
)</f>
        <v/>
      </c>
      <c r="EW343" s="46">
        <f>IF($DS343,
IF(AF343="","Debes escribir el número de días trabajados. ",
IF( IFERROR(INT(AF343),1.1) &lt;&gt; IFERROR(_xlfn.NUMBERVALUE(AF343),1), "La cantidad de días trabajados debe ser un número entero. ", "")
)
)</f>
        <v/>
      </c>
      <c r="EX343" s="46">
        <f>IF($DS343,
IF(AG343="","Debes escribir el valor del sueldo trabajado. ",
IF( ISERR(_xlfn.NUMBERVALUE(AG343)), "El valor del sueldo trabajado debe ser un número válido. ", "")
)
)</f>
        <v/>
      </c>
      <c r="EY343" s="46">
        <f>IF($DS343,
IF( AND(AH343&lt;&gt;"", ISERR(_xlfn.NUMBERVALUE(AH343))), "El valor del auxilio de transporte debe ser un número válido. ", "")
)</f>
        <v/>
      </c>
      <c r="EZ343" s="46">
        <f>IF($DS343,
IF( AND(AI343&lt;&gt;"", ISERR(_xlfn.NUMBERVALUE(AI343))), "El valor de viáticos salariales debe ser un número válido. ", "")
)</f>
        <v/>
      </c>
      <c r="FA343" s="46">
        <f>IF($DS343,
IF( AND(AJ343&lt;&gt;"", ISERR(_xlfn.NUMBERVALUE(AJ343))), "El valor de viáticos NO salariales debe ser un número válido. ", "")
)</f>
        <v/>
      </c>
      <c r="FB343" s="46">
        <f>CONCATENATE(AK343,AL343)&lt;&gt;""</f>
        <v/>
      </c>
      <c r="FC343" s="46">
        <f>IF(AND($DS343,FB343),
IF(AK343="","Debes escribir el número de horas extras diurnas. ",
IF( IFERROR(INT(AK343),1.1) &lt;&gt; IFERROR(_xlfn.NUMBERVALUE(AK343),1), "La cantidad de horas extras diurnas debe ser un número entero. ", "")
),
""
)</f>
        <v/>
      </c>
      <c r="FD343" s="46">
        <f>IF(AND($DS343,FB343),
IF(AL343="","Debes escribir el valor de las horas extras diurnas. ",
IF( ISERR(_xlfn.NUMBERVALUE(AL343)), "El valor de las horas extras duirnas debe ser un número válido. ", "")
),
""
)</f>
        <v/>
      </c>
      <c r="FE343" s="46">
        <f>CONCATENATE(AM343,AN343)&lt;&gt;""</f>
        <v/>
      </c>
      <c r="FF343" s="46">
        <f>IF(AND($DS343,FE343),
IF(AM343="","Debes escribir el número de horas extras nocturnas. ",
IF( IFERROR(INT(AM343),1.1) &lt;&gt; IFERROR(_xlfn.NUMBERVALUE(AM343),1), "La cantidad de horas extras nocturnas debe ser un número entero. ", "")
),
""
)</f>
        <v/>
      </c>
      <c r="FG343" s="46">
        <f>IF(AND($DS343,FE343),
IF(AN343="","Debes escribir el valor de las horas extras nocturnas. ",
IF( ISERR(_xlfn.NUMBERVALUE(AN343)), "El valor de las horas extras nocturnas debe ser un número válido. ", "")
),
""
)</f>
        <v/>
      </c>
      <c r="FH343" s="46">
        <f>CONCATENATE(AO343,AP343)&lt;&gt;""</f>
        <v/>
      </c>
      <c r="FI343" s="46">
        <f>IF(AND($DS343,FH343),
IF(AO343="","Debes escribir el número de horas extras diurnas dominicales y festivas. ",
IF( IFERROR(INT(AO343),1.1) &lt;&gt; IFERROR(_xlfn.NUMBERVALUE(AO343),1), "La cantidad de horas extras diurnas dominicales y festivas debe ser un número entero. ", "")
),
""
)</f>
        <v/>
      </c>
      <c r="FJ343" s="46">
        <f>IF(AND($DS343,FH343),
IF(AP343="","Debes escribir el valor de las horas extras diurnas dominicales y festivas. ",
IF( ISERR(_xlfn.NUMBERVALUE(AP343)), "El valor de las horas extras diurnas dominicales y festivas debe ser un número válido. ", "")
),
""
)</f>
        <v/>
      </c>
      <c r="FK343" s="46">
        <f>CONCATENATE(AQ343,AR343)&lt;&gt;""</f>
        <v/>
      </c>
      <c r="FL343" s="46">
        <f>IF(AND($DS343,FK343),
IF(AQ343="","Debes escribir el número de horas extras nocturnas dominicales y festivas. ",
IF( IFERROR(INT(AQ343),1.1) &lt;&gt; IFERROR(_xlfn.NUMBERVALUE(AQ343),1), "La cantidad de horas extras nocturnas dominicales y festivas debe ser un número entero. ", "")
),
""
)</f>
        <v/>
      </c>
      <c r="FM343" s="46">
        <f>IF(AND($DS343,FK343),
IF(AR343="","Debes escribir el valor de las horas extras nocturnas dominicales y festivas. ",
IF( ISERR(_xlfn.NUMBERVALUE(AR343)), "El valor de las horas extras nocturnas dominicales y festivas debe ser un número válido. ", "")
),
""
)</f>
        <v/>
      </c>
      <c r="FN343" s="46">
        <f>CONCATENATE(AS343,AT343)&lt;&gt;""</f>
        <v/>
      </c>
      <c r="FO343" s="46">
        <f>IF(AND($DS343,FN343),
IF(AS343="","Debes escribir el número de horas recargo nocturno. ",
IF( IFERROR(INT(AS343),1.1) &lt;&gt; IFERROR(_xlfn.NUMBERVALUE(AS343),1), "La cantidad de horas recargo nocturno debe ser un número entero. ", "")
),
""
)</f>
        <v/>
      </c>
      <c r="FP343" s="46">
        <f>IF(AND($DS343,FN343),
IF(AT343="","Debes escribir el valor de las horas recargo nocturno. ",
IF( ISERR(_xlfn.NUMBERVALUE(AT343)), "El valor de las horas recargo nocturno debe ser un número válido. ", "")
),
""
)</f>
        <v/>
      </c>
      <c r="FQ343" s="46">
        <f>CONCATENATE(AU343,AV343)&lt;&gt;""</f>
        <v/>
      </c>
      <c r="FR343" s="46">
        <f>IF(AND($DS343,FQ343),
IF(AU343="","Debes escribir el número de horas recargo diurno dominical y festivo. ",
IF( IFERROR(INT(AU343),1.1) &lt;&gt; IFERROR(_xlfn.NUMBERVALUE(AU343),1), "La cantidad de horas recargo diurno dominical y festivo debe ser un número entero. ", "")
),
""
)</f>
        <v/>
      </c>
      <c r="FS343" s="46">
        <f>IF(AND($DS343,FQ343),
IF(AV343="","Debes escribir el valor de las horas recargo diurno dominical y festivo. ",
IF( ISERR(_xlfn.NUMBERVALUE(AV343)), "El valor de las horas recargo diurno dominical y festivo debe ser un número válido. ", "")
),
""
)</f>
        <v/>
      </c>
      <c r="FT343" s="46">
        <f>CONCATENATE(AW343,AX343)&lt;&gt;""</f>
        <v/>
      </c>
      <c r="FU343" s="46">
        <f>IF(AND($DS343,FT343),
IF(AW343="","Debes escribir el número de horas recargo nocturno dominical y festivo. ",
IF( IFERROR(INT(AW343),1.1) &lt;&gt; IFERROR(_xlfn.NUMBERVALUE(AW343),1), "La cantidad de horas recargo nocturno dominical y festivo debe ser un número entero. ", "")
),
""
)</f>
        <v/>
      </c>
      <c r="FV343" s="46">
        <f>IF(AND($DS343,FT343),
IF(AX343="","Debes escribir el valor de las horas recargo nocturno dominical y festivo. ",
IF( ISERR(_xlfn.NUMBERVALUE(AX343)), "El valor de las horas recargo nocturno dominical y festivo debe ser un número válido. ", "")
),
""
)</f>
        <v/>
      </c>
      <c r="FW343" s="46">
        <f>CONCATENATE(AY343,AZ343)&lt;&gt;""</f>
        <v/>
      </c>
      <c r="FX343" s="46">
        <f>IF(AND($DS343,FW343),
IF(AY343="","Debes escribir el número de días de vacaciones comunes. ",
IF( IFERROR(INT(AY343),1.1) &lt;&gt; IFERROR(_xlfn.NUMBERVALUE(AY343),1), "La cantidad de días de vacaciones comunes debe ser un número entero. ", "")
),
""
)</f>
        <v/>
      </c>
      <c r="FY343" s="46">
        <f>IF(AND($DS343,FW343),
IF(AZ343="","Debes escribir el valor de las vacaciones comunes. ",
IF( ISERR(_xlfn.NUMBERVALUE(AZ343)), "El valor de las vacaciones comunes debe ser un número válido. ", "")
),
""
)</f>
        <v/>
      </c>
      <c r="FZ343" s="46">
        <f>CONCATENATE(BA343,BB343)&lt;&gt;""</f>
        <v/>
      </c>
      <c r="GA343" s="46">
        <f>IF(AND($DS343,FZ343),
IF(BA343="","Debes escribir el número de días de vacaciones compensadas. ",
IF( IFERROR(INT(BA343),1.1) &lt;&gt; IFERROR(_xlfn.NUMBERVALUE(BA343),1), "La cantidad de días de vacaciones compensadas debe ser un número entero. ", "")
),
""
)</f>
        <v/>
      </c>
      <c r="GB343" s="46">
        <f>IF(AND($DS343,FZ343),
IF(BB343="","Debes escribir el valor de las vacaciones compensadas. ",
IF( ISERR(_xlfn.NUMBERVALUE(BB343)), "El valor de las vacaciones compensadas debe ser un número válido. ", "")
),
""
)</f>
        <v/>
      </c>
      <c r="GC343" s="46">
        <f>CONCATENATE(BC343,BD343)&lt;&gt;""</f>
        <v/>
      </c>
      <c r="GD343" s="46">
        <f>IF(AND($DS343,GC343),
IF(BC343="","Debes escribir el número de días de prima salarial. ",
IF( IFERROR(INT(BC343),1.1) &lt;&gt; IFERROR(_xlfn.NUMBERVALUE(BC343),1), "La cantidad de días de prima salarial debe ser un número entero. ", "")
),
""
)</f>
        <v/>
      </c>
      <c r="GE343" s="46">
        <f>IF(AND($DS343,GC343),
IF(BD343="","Debes escribir el valor de los días de prima salarial. ",
IF( ISERR(_xlfn.NUMBERVALUE(BD343)), "El valor de los días de prima salarial debe ser un número válido. ", "")
),
""
)</f>
        <v/>
      </c>
      <c r="GF343" s="46">
        <f>IF($DS343,
IF( AND(BE343&lt;&gt;"", ISERR(_xlfn.NUMBERVALUE(BE343))), "El valor de la prima NO saliarial debe ser un número válido. ", "")
)</f>
        <v/>
      </c>
      <c r="GG343" s="46">
        <f>CONCATENATE(BF343,BG343,BH343)&lt;&gt;""</f>
        <v/>
      </c>
      <c r="GH343" s="46">
        <f>IF(AND($DS343,GG343),
IF(BF343="","Debes escribir el valor de las cesantías. ",
IF( ISERR(_xlfn.NUMBERVALUE(BF343)), "El valor de las cesantías debe ser un número válido. ", "")
),
""
)</f>
        <v/>
      </c>
      <c r="GI343" s="46">
        <f>IF(AND($DS343,GG343),
IF(BG343="","Debes escribir el % de cesantías. ",
IF( ISERR(_xlfn.NUMBERVALUE(BG343)), "El % de cesantías debe ser un número válido. ", "")
),
""
)</f>
        <v/>
      </c>
      <c r="GJ343" s="46">
        <f>IF(AND($DS343,GG343),
IF(BH343="","Debes escribir el valor de intereses de cesantías. ",
IF( ISERR(_xlfn.NUMBERVALUE(BH343)), "El valor de intereses de cesantías debe ser un número válido. ", "")
),
""
)</f>
        <v/>
      </c>
      <c r="GK343" s="46">
        <f>CONCATENATE(BI343,BJ343,BK343)&lt;&gt;""</f>
        <v/>
      </c>
      <c r="GL343" s="46">
        <f>IF(AND($DS343,GK343),
IF(BI343="","Debes escribir el número de días de incapacidad. ",
IF( IFERROR(INT(BI343),1.1) &lt;&gt; IFERROR(_xlfn.NUMBERVALUE(BI343),1), "La cantidad de días de incapacidad debe ser un número entero. ", "")
),
""
)</f>
        <v/>
      </c>
      <c r="GM343" s="46">
        <f>IF(AND($DS343,GK343),
IF(BJ343="","Debes escribir el tipo de incapacidad. ",
IF(_xlfn.IFNA(VLOOKUP(BJ343,TIPO_DE_INCAPACIDAD,1,FALSE),-1)=-1,"El tipo de incapacidad es inválida (por favor seleccionarlo de la lista). ","")
),
""
)</f>
        <v/>
      </c>
      <c r="GN343" s="46">
        <f>IF(AND($DS343,GK343),
IF(BK343="","Debes escribir el valor de la incapacidad. ",
IF( ISERR(_xlfn.NUMBERVALUE(BK343)), "El valor de la incapacidad debe ser un número válido. ", "")
),
""
)</f>
        <v/>
      </c>
      <c r="GO343" s="46">
        <f>CONCATENATE(BL343,BM343)&lt;&gt;""</f>
        <v/>
      </c>
      <c r="GP343" s="46">
        <f>IF(AND($DS343,GO343),
IF(BL343="","Debes escribir el número de días de licencia de maternidad o paternidad. ",
IF( IFERROR(INT(BL343),1.1) &lt;&gt; IFERROR(_xlfn.NUMBERVALUE(BL343),1), "La cantidad de días de licencia de maternidad o paternidad debe ser un número entero. ", "")
),
""
)</f>
        <v/>
      </c>
      <c r="GQ343" s="46">
        <f>IF(AND($DS343,GO343),
IF(BM343="","Debes escribir el valor de la licencia de maternidad o paternidad. ",
IF( ISERR(_xlfn.NUMBERVALUE(BM343)), "El valor de la licencia de maternidad o paternidad debe ser un número válido. ", "")
),
""
)</f>
        <v/>
      </c>
      <c r="GR343" s="46">
        <f>CONCATENATE(BN343,BO343)&lt;&gt;""</f>
        <v/>
      </c>
      <c r="GS343" s="46">
        <f>IF(AND($DS343,GR343),
IF(BN343="","Debes escribir el número de días de licencia remunerada. ",
IF( IFERROR(INT(BN343),1.1) &lt;&gt; IFERROR(_xlfn.NUMBERVALUE(BN343),1), "La cantidad de días de licencia remunerada debe ser un número entero. ", "")
),
""
)</f>
        <v/>
      </c>
      <c r="GT343" s="46">
        <f>IF(AND($DS343,GR343),
IF(BO343="","Debes escribir el valor de la licencia remunerada. ",
IF( ISERR(_xlfn.NUMBERVALUE(BO343)), "El valor de la licencia remunerada debe ser un número válido. ", "")
),
""
)</f>
        <v/>
      </c>
      <c r="GU343" s="46">
        <f>IF($DS343,
IF( AND(BP343&lt;&gt;"", ISERR(_xlfn.NUMBERVALUE(BP343))), "El valor de la licencia NO remunerada debe ser un número válido. ", "")
)</f>
        <v/>
      </c>
      <c r="GV343" s="46">
        <f>IF($DS343,
IF( AND(BQ343&lt;&gt;"", ISERR(_xlfn.NUMBERVALUE(BQ343))), "El valor de auxilios salariales debe ser un número válido. ", "")
)</f>
        <v/>
      </c>
      <c r="GW343" s="46">
        <f>IF($DS343,
IF( AND(BR343&lt;&gt;"", ISERR(_xlfn.NUMBERVALUE(BR343))), "El valor de auxilios NO salariales debe ser un número válido. ", "")
)</f>
        <v/>
      </c>
      <c r="GX343" s="46">
        <f>IF($DS343,
IF( AND(BS343&lt;&gt;"", ISERR(_xlfn.NUMBERVALUE(BS343))), "El valor de bonos salariales debe ser un número válido. ", "")
)</f>
        <v/>
      </c>
      <c r="GY343" s="46">
        <f>IF($DS343,
IF( AND(BT343&lt;&gt;"", ISERR(_xlfn.NUMBERVALUE(BT343))), "El valor de bonos NO salariales debe ser un número válido. ", "")
)</f>
        <v/>
      </c>
      <c r="GZ343" s="46">
        <f>IF($DS343,
IF( AND(BU343&lt;&gt;"", ISERR(_xlfn.NUMBERVALUE(BU343))), "El valor de bonos salariales de alimentación debe ser un número válido. ", "")
)</f>
        <v/>
      </c>
      <c r="HA343" s="46">
        <f>IF($DS343,
IF( AND(BV343&lt;&gt;"", ISERR(_xlfn.NUMBERVALUE(BV343))), "El valor de bonos NO salariales de alimentación debe ser un número válido. ", "")
)</f>
        <v/>
      </c>
      <c r="HB343" s="46">
        <f>IF($DS343,
IF( AND(BW343&lt;&gt;"", ISERR(_xlfn.NUMBERVALUE(BW343))), "El valor de bonificaciones salariales debe ser un número válido. ", "")
)</f>
        <v/>
      </c>
      <c r="HC343" s="46">
        <f>IF($DS343,
IF( AND(BX343&lt;&gt;"", ISERR(_xlfn.NUMBERVALUE(BX343))), "El valor de bonificaciones NO salariales debe ser un número válido. ", "")
)</f>
        <v/>
      </c>
      <c r="HD343" s="46">
        <f>IF($DS343,
IF( AND(BY343&lt;&gt;"", ISERR(_xlfn.NUMBERVALUE(BY343))), "El valor de compensaciones ordinarias debe ser un número válido. ", "")
)</f>
        <v/>
      </c>
      <c r="HE343" s="46">
        <f>IF($DS343,
IF( AND(BZ343&lt;&gt;"", ISERR(_xlfn.NUMBERVALUE(BZ343))), "El valor de compensaciones extraordinarias debe ser un número válido. ", "")
)</f>
        <v/>
      </c>
      <c r="HF343" s="46">
        <f>IF($DS343,
IF( AND(CA343&lt;&gt;"", ISERR(_xlfn.NUMBERVALUE(CA343))), "El valor de comisiones debe ser un número válido. ", "")
)</f>
        <v/>
      </c>
      <c r="HG343" s="46">
        <f>IF($DS343,
IF( AND(CB343&lt;&gt;"", ISERR(_xlfn.NUMBERVALUE(CB343))), "El valor de ausencia por huega debe ser un número válido. ", "")
)</f>
        <v/>
      </c>
      <c r="HH343" s="46">
        <f>IF($DS343,
IF( AND(CC343&lt;&gt;"", ISERR(_xlfn.NUMBERVALUE(CC343))), "El valor de anticipos debe ser un número válido. ", "")
)</f>
        <v/>
      </c>
      <c r="HI343" s="46">
        <f>IF($DS343,
IF( AND(CD343&lt;&gt;"", ISERR(_xlfn.NUMBERVALUE(CD343))), "El valor de pagos a terceros debe ser un número válido. ", "")
)</f>
        <v/>
      </c>
      <c r="HJ343" s="46">
        <f>IF($DS343,
IF( AND(CE343&lt;&gt;"", ISERR(_xlfn.NUMBERVALUE(CE343))), "El valor de dotación debe ser un número válido. ", "")
)</f>
        <v/>
      </c>
      <c r="HK343" s="46">
        <f>IF($DS343,
IF( AND(CF343&lt;&gt;"", ISERR(_xlfn.NUMBERVALUE(CF343))), "El valor de apoyo sostenibilidad debe ser un número válido. ", "")
)</f>
        <v/>
      </c>
      <c r="HL343" s="46">
        <f>IF($DS343,
IF( AND(CG343&lt;&gt;"", ISERR(_xlfn.NUMBERVALUE(CG343))), "El valor de teletrabajo debe ser un número válido. ", "")
)</f>
        <v/>
      </c>
      <c r="HM343" s="46">
        <f>IF($DS343,
IF( AND(CH343&lt;&gt;"", ISERR(_xlfn.NUMBERVALUE(CH343))), "El valor de bonificación de retiro debe ser un número válido. ", "")
)</f>
        <v/>
      </c>
      <c r="HN343" s="46">
        <f>IF($DS343,
IF( AND(CI343&lt;&gt;"", ISERR(_xlfn.NUMBERVALUE(CI343))), "El valor de indemnización de retiro debe ser un número válido. ", "")
)</f>
        <v/>
      </c>
      <c r="HO343" s="46">
        <f>IF($DS343,
IF( AND(CJ343&lt;&gt;"", ISERR(_xlfn.NUMBERVALUE(CJ343))), "El valor de reintegros debe ser un número válido. ", "")
)</f>
        <v/>
      </c>
      <c r="HP343" s="46">
        <f>CONCATENATE(CK343,CL343,CM343)&lt;&gt;""</f>
        <v/>
      </c>
      <c r="HQ343" s="46">
        <f>IF(AND($DS343,HP343),
IF(CK343="","Debes escribir la descripción de otro concepto no categorizado. ",""),
""
)</f>
        <v/>
      </c>
      <c r="HR343" s="46">
        <f>IF(AND($DS343,HP343),
IF(CONCATENATE(CL343,CM343)="","Debes escribir al menos un valor de concepto no categorizado (salarial o no salarial). ",
IF(ISERR(_xlfn.NUMBERVALUE(CL343)),"El valor salarial concepto no categorizado debe ser un número válido. ","")
),
""
)</f>
        <v/>
      </c>
      <c r="HS343" s="46">
        <f>IF(AND($DS343,HP343),
IF(CONCATENATE(CL343,CM343)="","Debes escribir al menos un valor de concepto no categorizado (salarial o no salarial). ",
IF(ISERR(_xlfn.NUMBERVALUE(CM343)),"El valor NO salarial concepto no categorizado debe ser un número válido. ","")
),
""
)</f>
        <v/>
      </c>
      <c r="HT343" s="46">
        <f>IF($DS343,
IF(CN343="","Debes escribir el porcentaje del aporte a salud. ",
IF( ISERR(_xlfn.NUMBERVALUE(CN343)), "El valor del porcentaje del aporte a salud debe ser un número válido. ", "")
)
)</f>
        <v/>
      </c>
      <c r="HU343" s="46">
        <f>IF($DS343,
IF(CO343="","Debes escribir el valor del aporte a salud. ",
IF( ISERR(_xlfn.NUMBERVALUE(CO343)), "El valor del aporte a salud debe ser un número válido. ", "")
)
)</f>
        <v/>
      </c>
      <c r="HV343" s="46">
        <f>IF($DS343,
IF( AND(CP343&lt;&gt;"", ISERR(_xlfn.NUMBERVALUE(CP343))), "El valor plan complementario debe ser un número válido. ", "")
)</f>
        <v/>
      </c>
      <c r="HW343" s="46">
        <f>IF($DS343,
IF(CQ343="","Debes escribir el porcentaje del aporte a pensión. ",
IF( ISERR(_xlfn.NUMBERVALUE(CQ343)), "El valor del porcentaje del aporte a pensión debe ser un número válido. ", "")
)
)</f>
        <v/>
      </c>
      <c r="HX343" s="46">
        <f>IF($DS343,
IF(CR343="","Debes escribir el valor del aporte a pensión. ",
IF( ISERR(_xlfn.NUMBERVALUE(CR343)), "El valor del aporte a salud debe ser un número válido. ", "")
)
)</f>
        <v/>
      </c>
      <c r="HY343" s="46">
        <f>IF($DS343,
IF( AND(CS343&lt;&gt;"", ISERR(_xlfn.NUMBERVALUE(CS343))), "El valor pensión voluntaria debe ser un número válido. ", "")
)</f>
        <v/>
      </c>
      <c r="HZ343" s="46">
        <f>CONCATENATE(CT343,CU343,CV343,CW343)&lt;&gt;""</f>
        <v/>
      </c>
      <c r="IA343" s="46">
        <f>IF(AND($DS343,HZ343),
IF(CT343="","Debes escribir el % del fondo de seguridad pensional. ",
IF( ISERR(_xlfn.NUMBERVALUE(CT343)), "El % del fondo de seguridad debe ser un número válido. ", "")
),
""
)</f>
        <v/>
      </c>
      <c r="IB343" s="46">
        <f>IF(AND($DS343,HZ343),
IF(CU343="","Debes escribir el valor del aporte al fondo de solidaridad pensional. ",
IF( ISERR(_xlfn.NUMBERVALUE(CU343)), "El valor del aporte al fondo de solidaridad pensional debe ser un número válido. ", "")
),
""
)</f>
        <v/>
      </c>
      <c r="IC343" s="46">
        <f>IF(AND($DS343,HZ343),
IF(CV343="","Debes escribir el % del fondo de subsistencia. ",
IF( ISERR(_xlfn.NUMBERVALUE(CV343)), "El % del fondo de subsistencia debe ser un número válido. ", "")
),
""
)</f>
        <v/>
      </c>
      <c r="ID343" s="46">
        <f>IF(AND($DS343,HZ343),
IF(CW343="","Debes escribir el valor del fondo de subsistencia. ",
IF( ISERR(_xlfn.NUMBERVALUE(CW343)), "El valor del fondo de subsistencia debe ser un número válido. ", "")
),
""
)</f>
        <v/>
      </c>
      <c r="IE343" s="46">
        <f>CONCATENATE(CX343,CY343)&lt;&gt;""</f>
        <v/>
      </c>
      <c r="IF343" s="46">
        <f>IF(AND($DS343,IE343),
IF(CX343="","Debes escribir el % de sindicato. ",
IF( ISERR(_xlfn.NUMBERVALUE(CX343)), "El % de sindicato debe ser un número válido. ", "")
),
""
)</f>
        <v/>
      </c>
      <c r="IG343" s="46">
        <f>IF(AND($DS343,IE343),
IF(CY343="","Debes escribir el valor del sindicato. ",
IF( ISERR(_xlfn.NUMBERVALUE(CY343)), "El valor del sindicato debe ser un número válido. ", "")
),
""
)</f>
        <v/>
      </c>
      <c r="IH343" s="46">
        <f>IF($DS343,
IF( AND(CZ343&lt;&gt;"", ISERR(_xlfn.NUMBERVALUE(CZ343))), "El valor de sanción pública debe ser un número válido. ", "")
)</f>
        <v/>
      </c>
      <c r="II343" s="46">
        <f>IF($DS343,
IF( AND(DA343&lt;&gt;"", ISERR(_xlfn.NUMBERVALUE(DA343))), "El valor de sanción privada debe ser un número válido. ", "")
)</f>
        <v/>
      </c>
      <c r="IJ343" s="46">
        <f>CONCATENATE(DB343,DC343)&lt;&gt;""</f>
        <v/>
      </c>
      <c r="IK343" s="46">
        <f>IF(AND($DS343,IJ343),
IF(DB343="","Debes escribir la descripción de libranza. ",""),
""
)</f>
        <v/>
      </c>
      <c r="IL343" s="46">
        <f>IF(AND($DS343,IJ343),
IF(DC343="","Debes escribir la cuota libranza. ",
IF(ISERR(_xlfn.NUMBERVALUE(DC343)),"El valor de la cuota libranza debe ser un número válido. ","")
),
""
)</f>
        <v/>
      </c>
      <c r="IM343" s="46">
        <f>IF($DS343,
IF( AND(DD343&lt;&gt;"", ISERR(_xlfn.NUMBERVALUE(DD343))), "El valor de pagos a terceros debe ser un número válido. ", "")
)</f>
        <v/>
      </c>
      <c r="IN343" s="46">
        <f>IF($DS343,
IF( AND(DE343&lt;&gt;"", ISERR(_xlfn.NUMBERVALUE(DE343))), "El valor de anticipos debe ser un número válido. ", "")
)</f>
        <v/>
      </c>
      <c r="IO343" s="46">
        <f>IF($DS343,
IF( AND(DF343&lt;&gt;"", ISERR(_xlfn.NUMBERVALUE(DF343))), "El valor de AFC debe ser un número válido. ", "")
)</f>
        <v/>
      </c>
      <c r="IP343" s="46">
        <f>IF($DS343,
IF( AND(DG343&lt;&gt;"", ISERR(_xlfn.NUMBERVALUE(DG343))), "El valor de rete-fuente debe ser un número válido. ", "")
)</f>
        <v/>
      </c>
      <c r="IQ343" s="46">
        <f>IF($DS343,
IF( AND(DH343&lt;&gt;"", ISERR(_xlfn.NUMBERVALUE(DH343))), "El valor de cooperativa de trabajo debe ser un número válido. ", "")
)</f>
        <v/>
      </c>
      <c r="IR343" s="46">
        <f>IF($DS343,
IF( AND(DI343&lt;&gt;"", ISERR(_xlfn.NUMBERVALUE(DI343))), "El valor de embargo fiscal debe ser un número válido. ", "")
)</f>
        <v/>
      </c>
      <c r="IS343" s="46">
        <f>IF($DS343,
IF( AND(DJ343&lt;&gt;"", ISERR(_xlfn.NUMBERVALUE(DJ343))), "El valor de educación debe ser un número válido. ", "")
)</f>
        <v/>
      </c>
      <c r="IT343" s="46">
        <f>IF($DS343,
IF( AND(DK343&lt;&gt;"", ISERR(_xlfn.NUMBERVALUE(DK343))), "El valor de reintegro debe ser un número válido. ", "")
)</f>
        <v/>
      </c>
      <c r="IU343" s="46">
        <f>IF($DS343,
IF( AND(DL343&lt;&gt;"", ISERR(_xlfn.NUMBERVALUE(DL343))), "El valor de deuda debe ser un número válido. ", "")
)</f>
        <v/>
      </c>
      <c r="IV343" s="46">
        <f>IF($DS343,
IF( AND(DM343&lt;&gt;"", ISERR(_xlfn.NUMBERVALUE(DM343))), "El valor de otras deducciones debe ser un número válido. ", "")
)</f>
        <v/>
      </c>
      <c r="IW343" s="46">
        <f>IF($DS343,
IF(DN343="","Debes escribir el valor de los devengos totales. ",
IF( ISERR(_xlfn.NUMBERVALUE(DN343)), "El valor de los devengos totales debe ser un número válido. ", "")
)
)</f>
        <v/>
      </c>
      <c r="IX343" s="46">
        <f>IF($DS343,
IF(DO343="","Debes escribir el valor de las deducciones totales. ",
IF( ISERR(_xlfn.NUMBERVALUE(DO343)), "El valor de las deducciones totales debe ser un número válido. ", "")
)
)</f>
        <v/>
      </c>
      <c r="IY343" s="46">
        <f>IF($DS343,
IF(DP343="","Debes escribir el valor del salario total. ",
IF( ISERR(_xlfn.NUMBERVALUE(DP343)), "El valor del salario total debe ser un número válido. ", "")
)
)</f>
        <v/>
      </c>
    </row>
    <row r="344">
      <c r="B344" s="48" t="n">
        <v>332</v>
      </c>
      <c r="C344" s="61">
        <f>IF(AND(DS344,DP344&lt;&gt;""),
IF(DQ344="","OK","Error"),
""
)</f>
        <v/>
      </c>
      <c r="D344" s="53" t="n"/>
      <c r="E344" s="52" t="n"/>
      <c r="F344" s="112" t="n"/>
      <c r="G344" s="52" t="n"/>
      <c r="H344" s="53" t="n"/>
      <c r="I344" s="52" t="n"/>
      <c r="J344" s="52" t="n"/>
      <c r="K344" s="53" t="n"/>
      <c r="L344" s="55" t="n"/>
      <c r="M344" s="108" t="n"/>
      <c r="N344" s="56" t="n"/>
      <c r="O344" s="52" t="n"/>
      <c r="P344" s="52" t="n"/>
      <c r="Q344" s="52" t="n"/>
      <c r="R344" s="52" t="n"/>
      <c r="S344" s="52" t="n"/>
      <c r="T344" s="53" t="n"/>
      <c r="U344" s="52" t="n"/>
      <c r="V344" s="52" t="n"/>
      <c r="W344" s="55" t="n"/>
      <c r="X344" s="55" t="n"/>
      <c r="Y344" s="52" t="n"/>
      <c r="Z344" s="55" t="n"/>
      <c r="AA344" s="52" t="n"/>
      <c r="AB344" s="53" t="n"/>
      <c r="AC344" s="53" t="n"/>
      <c r="AD344" s="53" t="n"/>
      <c r="AE344" s="177" t="n"/>
      <c r="AF344" s="113" t="n"/>
      <c r="AG344" s="177" t="n"/>
      <c r="AH344" s="178" t="n"/>
      <c r="AI344" s="178" t="n"/>
      <c r="AJ344" s="178" t="n"/>
      <c r="AK344" s="114" t="n"/>
      <c r="AL344" s="178" t="n"/>
      <c r="AM344" s="114" t="n"/>
      <c r="AN344" s="178" t="n"/>
      <c r="AO344" s="114" t="n"/>
      <c r="AP344" s="178" t="n"/>
      <c r="AQ344" s="114" t="n"/>
      <c r="AR344" s="178" t="n"/>
      <c r="AS344" s="114" t="n"/>
      <c r="AT344" s="178" t="n"/>
      <c r="AU344" s="114" t="n"/>
      <c r="AV344" s="178" t="n"/>
      <c r="AW344" s="114" t="n"/>
      <c r="AX344" s="178" t="n"/>
      <c r="AY344" s="114" t="n"/>
      <c r="AZ344" s="178" t="n"/>
      <c r="BA344" s="114" t="n"/>
      <c r="BB344" s="178" t="n"/>
      <c r="BC344" s="114" t="n"/>
      <c r="BD344" s="178" t="n"/>
      <c r="BE344" s="178" t="n"/>
      <c r="BF344" s="178" t="n"/>
      <c r="BG344" s="59" t="n"/>
      <c r="BH344" s="178" t="n"/>
      <c r="BI344" s="114" t="n"/>
      <c r="BJ344" s="53" t="n"/>
      <c r="BK344" s="178" t="n"/>
      <c r="BL344" s="114" t="n"/>
      <c r="BM344" s="178" t="n"/>
      <c r="BN344" s="114" t="n"/>
      <c r="BO344" s="178" t="n"/>
      <c r="BP344" s="178" t="n"/>
      <c r="BQ344" s="178" t="n"/>
      <c r="BR344" s="178" t="n"/>
      <c r="BS344" s="178" t="n"/>
      <c r="BT344" s="178" t="n"/>
      <c r="BU344" s="178" t="n"/>
      <c r="BV344" s="178" t="n"/>
      <c r="BW344" s="178" t="n"/>
      <c r="BX344" s="178" t="n"/>
      <c r="BY344" s="178" t="n"/>
      <c r="BZ344" s="178" t="n"/>
      <c r="CA344" s="178" t="n"/>
      <c r="CB344" s="178" t="n"/>
      <c r="CC344" s="178" t="n"/>
      <c r="CD344" s="178" t="n"/>
      <c r="CE344" s="178" t="n"/>
      <c r="CF344" s="178" t="n"/>
      <c r="CG344" s="178" t="n"/>
      <c r="CH344" s="178" t="n"/>
      <c r="CI344" s="178" t="n"/>
      <c r="CJ344" s="178" t="n"/>
      <c r="CK344" s="53" t="n"/>
      <c r="CL344" s="178" t="n"/>
      <c r="CM344" s="178" t="n"/>
      <c r="CN344" s="60" t="n"/>
      <c r="CO344" s="177" t="n"/>
      <c r="CP344" s="178" t="n"/>
      <c r="CQ344" s="60" t="n"/>
      <c r="CR344" s="177" t="n"/>
      <c r="CS344" s="178" t="n"/>
      <c r="CT344" s="59" t="n"/>
      <c r="CU344" s="178" t="n"/>
      <c r="CV344" s="59" t="n"/>
      <c r="CW344" s="178" t="n"/>
      <c r="CX344" s="59" t="n"/>
      <c r="CY344" s="178" t="n"/>
      <c r="CZ344" s="178" t="n"/>
      <c r="DA344" s="178" t="n"/>
      <c r="DB344" s="53" t="n"/>
      <c r="DC344" s="178" t="n"/>
      <c r="DD344" s="178" t="n"/>
      <c r="DE344" s="178" t="n"/>
      <c r="DF344" s="178" t="n"/>
      <c r="DG344" s="178" t="n"/>
      <c r="DH344" s="178" t="n"/>
      <c r="DI344" s="178" t="n"/>
      <c r="DJ344" s="178" t="n"/>
      <c r="DK344" s="178" t="n"/>
      <c r="DL344" s="178" t="n"/>
      <c r="DM344" s="178" t="n"/>
      <c r="DN344" s="177" t="n"/>
      <c r="DO344" s="177" t="n"/>
      <c r="DP344" s="177" t="n"/>
      <c r="DQ344" s="76">
        <f>IF(AND(DS344,DP344&lt;&gt;""),
CONCATENATE(DT344,DU344,DV344,DW344,DX344,DY344,DZ344,EA344,EB344,EC344,ED344,EE344,EF344,EG344,EH344,EI344,EJ344,EK344,EL344,EM344,EN344,EO344,EP344,EQ344,ES344,ET344,EU344,EV344,EW344,EX344,EY344,EZ344,FA344,FC344,FD344,FF344,FG344,FI344,FJ344,FL344,FM344,FO344,FP344,FR344,FS344,FU344,FV344,FX344,FY344,GA344,GB344,GD344,GE344,GF344,GH344,GI344,GJ344,GL344,GM344,GN344,GP344,GQ344,GS344,GT344,GU344,GV344,GW344,GX344,GY344,GZ344,HA344,HB344,HC344,HD344,HE344,HF344,HG344,HH344,HI344,HJ344,HK344,HL344,HM344,HN344,HO344,HQ344,HR344,HS344,HT344,HU344,HV344,HW344,HX344,HY344,IA344,IB344,IC344,ID344,IF344,IG344,IH344,II344,IK344,IL344,IM344,IN344,IO344,IP344,IQ344,IR344,IS344,IT344,IU344,IV344,IW344,IX344,IY344,IZ344),
""
)</f>
        <v/>
      </c>
      <c r="DR344" s="53" t="n"/>
      <c r="DS344" s="46">
        <f>CONCATENATE(D344,$E344,$F344,$G344,H344,$I344,$J344,K344,$L344,$M344,N344,$O344,$P344,$Q344,$R344,$S344,T344,$U344,$V344,$W344,$X344,$Y344,$Z344,$AA344,AB344,AC344,AD344,$AE344,$AF344,$AG344,AH344,AI344,AJ344,AK344,AL344,AM344,AN344,AO344,AP344,AQ344,AR344,AS344,AT344,AU344,AV344,AW344,AX344,AY344,AZ344,BA344,BB344,BC344,BD344,BE344,BF344,BG344,BH344,BI344,BJ344,BK344,BL344,BM344,BN344,BO344,BP344,BQ344,BR344,BS344,BT344,BU344,BV344,BW344,BX344,BY344,BZ344,CA344,CB344,CC344,CD344,CE344,CF344,CG344,CH344,CI344,CJ344,CK344,CL344,CM344,$CN344,$CO344,CP344,$CQ344,$CR344,CS344,CT344,CU344,CV344,CW344,CX344,CY344,CZ344,DA344,DB344,DC344,DD344,DE344,DF344,DG344,DH344,DI344,DJ344,DK344,DL344,DM344,$DN344,$DO344,$DP344,DR344)&lt;&gt;""</f>
        <v/>
      </c>
      <c r="DT344" s="46">
        <f>IF(AND($DS344,$E$4&lt;&gt;""),
IF(LEFT($E$4,2) = "1.",
IF(D344&lt;&gt;"","El CUNE sólo se envía en operaciones de novedad o ajuste. ",""),
IF(D344="","Debes escribir un CUNE válido para realizar operaciones de novedad o ajuste. ","")),
""
)</f>
        <v/>
      </c>
      <c r="DU344" s="46">
        <f>IF($DS344,
IF(E344="","Debes seleccionar el tipo de documento del empleado. ",
IF(_xlfn.IFNA(VLOOKUP(E344,TIPO_DE_DOCUMENTO,1,FALSE),-1)=-1,"El tipo de documento no es válido (por favor seleccionarlo de la lista). ","")
)
)</f>
        <v/>
      </c>
      <c r="DV344" s="46">
        <f>IF($DS344,
IF(F344="","Debes escribir el número de documento del empleado. ","")
)</f>
        <v/>
      </c>
      <c r="DW344" s="46">
        <f>IF($DS344,
IF(G344="","Debes escribir el primer nombre del empleado. ","")
)</f>
        <v/>
      </c>
      <c r="DY344" s="46">
        <f>IF($DS344,
IF(I344="","Debes escribir el primer apellido del empleado. ","")
)</f>
        <v/>
      </c>
      <c r="DZ344" s="46">
        <f>IF($DS344,
IF(J344="","Debes escribir el segundo apellido del empleado. ","")
)</f>
        <v/>
      </c>
      <c r="EB344" s="46">
        <f>IF($DS344,
IF(L344="","Debes escribir la fecha de ingreso del empleado. ",
IF(ISERR(DATE(YEAR(L344),MONTH(L344),DAY(L344))), "El valor ingresado en fecha de ingreso no tiene un formato válido. ","")
)
)</f>
        <v/>
      </c>
      <c r="EC344" s="46">
        <f>IF($DS344,
IF(M344="","Debes escribir el tiempo laborado. ",
IF( IFERROR(INT(M344),1.1) &lt;&gt; IFERROR(_xlfn.NUMBERVALUE(M344),1), "El valor de los días trabajados debe ser un número entero. ", "")
)
)</f>
        <v/>
      </c>
      <c r="ED344" s="46">
        <f>IF($DS344,
IF( AND(N344&lt;&gt;"", ISERR(DATE(YEAR(N344),MONTH(N344),DAY(N344))) ), "El valor ingresado en fecha de ingreso no tiene un formato válido. ",
IF( AND(N344&lt;&gt;"", $E$6&lt;&gt;"", DATE(YEAR(N344), MONTH(N344), 1) &lt;&gt; IFERROR(DATE(MID($E$6, 1, 4), MID($E$6, 6, 2),1), "1/1/1900") ), "La fecha de retiro debe estar dentro del período liquidado. ", "")
)
)</f>
        <v/>
      </c>
      <c r="EE344" s="46">
        <f>IF($DS344,
IF(O344="","Debes seleccionar el tipo de trabajador. ",
IF(_xlfn.IFNA(VLOOKUP(O344,TIPO_DE_TRABAJADOR,1,FALSE),-1)=-1,"El tipo de trabajador no es válido (por favor seleccionarlo de la lista). ","")
)
)</f>
        <v/>
      </c>
      <c r="EF344" s="46">
        <f>IF($DS344,
IF(P344="","Debes seleccionar si es un trabajador dependiente pensionado por vejez. ",
IF(_xlfn.IFNA(VLOOKUP(P344,SUBTIPO_DE_TRABAJADOR,1,FALSE),-1)=-1,"El tipo de trabajador dependiente pensionado por vejez no es válido (por favor seleccionarlo de la lista). ","")
)
)</f>
        <v/>
      </c>
      <c r="EG344" s="46">
        <f>IF($DS344,
IF(Q344="","Debes seleccionar el tipo de contrato del trabajador. ",
IF(_xlfn.IFNA(VLOOKUP(Q344,TIPO_DE_CONTRATO,1,FALSE),-1)=-1,"El tipo de contrato del trabajador no es válido (por favor seleccionarlo de la lista). ","")
)
)</f>
        <v/>
      </c>
      <c r="EH344" s="46">
        <f>IF($DS344,
IF(R344="","Debes seleccionar si es un salario integral. ",
IF(_xlfn.IFNA(VLOOKUP(R344,SI_NO,1,FALSE),-1)=-1,"Valor no válido para salario integral (por favor seleccionarlo de la lista). ","")
)
)</f>
        <v/>
      </c>
      <c r="EI344" s="46">
        <f>IF($DS344,
IF(S344="","Debes seleccionar si el trabajador realiza actividades de riesgo. ",
IF(_xlfn.IFNA(VLOOKUP(S344,SI_NO,1,FALSE),-1)=-1,"Valor no válido para actividad de alto riesgo (por favor seleccionarlo de la lista). ","")
)
)</f>
        <v/>
      </c>
      <c r="EK344" s="46">
        <f>IF($DS344,
IF(U344="","Debes escribir el código del municipio de residencia del trabajador. ",
IF(_xlfn.IFNA(VLOOKUP(U344,MUNICIPIO,1,FALSE),-1)=-1,"El municipio de residencia del trabajador es inválido (por favor seleccionarlo de la lista). ","")
)
)</f>
        <v/>
      </c>
      <c r="EL344" s="46">
        <f>IF($DS344,
IF(V344="","Debes escribir el la dirección de residendia del trabajador. ","")
)</f>
        <v/>
      </c>
      <c r="EM344" s="46">
        <f>IF($DS344,
IF(W344="","Debes escribir la fecha de inicio de la liquidación. ",
IF(ISERR(DATE(YEAR(W344),MONTH(W344),DAY(W344))),"El valor ingresado en fecha de inicio de liquidación no tiene un formato válido. ",
IF( AND($E$6&lt;&gt;"", DATE(YEAR(W344), MONTH(W344), 1) &lt;&gt; IFERROR(DATE(MID($E$6, 1, 4), MID($E$6, 6, 2),1), "1/1/1900") ), "La fecha de inicio de la liquidación debe estar dentro del período liquidado. ", "")
)
)
)</f>
        <v/>
      </c>
      <c r="EN344" s="46">
        <f>IF($DS344,
IF(X344="","Debes escribir la fecha de fin de la liquidación. ",
IF(ISERR(DATE(YEAR(X344),MONTH(X344),DAY(X344))),"El valor ingresado en fecha de fin de liquidación no tiene un formato válido. ",
IF( AND($E$6&lt;&gt;"", DATE(YEAR(X344), MONTH(X344), 1) &lt;&gt; IFERROR(DATE(MID($E$6, 1, 4), MID($E$6, 6, 2),1), "1/1/1900") ), "La fecha de fin de la liquidación debe estar dentro del período liquidado. ", "")
)
)
)</f>
        <v/>
      </c>
      <c r="EO344" s="46">
        <f>IF($DS344,
IF(Y344="","Debes escribir la frecuencia de pago del trabajador. ",
IF(_xlfn.IFNA(VLOOKUP(Y344,PERÍODO_DE_NÓMINA,1,FALSE),-1)=-1,"La frecuencia de pago es inválida (por favor seleccionarlo de la lista). ","")
)
)</f>
        <v/>
      </c>
      <c r="EP344" s="46">
        <f>IF($DS344,
IF(Z344="","Debes escribir la fecha de pago. ",
IF(ISERR(DATE(YEAR(Z344),MONTH(Z344),DAY(Z344))), "El valor ingresado en fecha de pago no tiene un formato válido. ","")
)
)</f>
        <v/>
      </c>
      <c r="EQ344" s="46">
        <f>IF($DS344,
IF(AA344="","Debes escribir el medio de pago. ",
IF(_xlfn.IFNA(VLOOKUP(AA344,MEDIOS_DE_PAGO,1,FALSE),-1)=-1,"El medio de pago es inválido (por favor seleccionarlo de la lista). ","")
)
)</f>
        <v/>
      </c>
      <c r="ER344" s="46">
        <f>OR(AA344='Tablas '!$T$4,AA344='Tablas '!$T$7,AA344='Tablas '!$T$8,AA344='Tablas '!$T$11)</f>
        <v/>
      </c>
      <c r="ES344" s="46">
        <f>IF(AND($DS344,ER344),
IF(AB344="","Debes escribir la entidad bancaria. ",""),
""
)</f>
        <v/>
      </c>
      <c r="ET344" s="46">
        <f>IF(AND($DS344,ER344),
IF(AC344="","Debes escribir el tipo de cuenta bancaria. ",
IF(_xlfn.IFNA(VLOOKUP(AC344,TIPO_DE_CUENTA,1,FALSE),-1)=-1,"El tipo de cuenta bancaria es inválida (por favor seleccionarlo de la lista). ","")
),
""
)</f>
        <v/>
      </c>
      <c r="EU344" s="46">
        <f>IF(AND($DS344,ER344),
IF(AD344="","Debes escribir el número de cuenta bancaria. ",""),
""
)</f>
        <v/>
      </c>
      <c r="EV344" s="46">
        <f>IF($DS344,
IF(AE344="","Debes escribir el valor del sueldo básico. ",
IF( ISERR(_xlfn.NUMBERVALUE(AE344)), "El valor del sueldo básico debe ser un número válido. ", "")
)
)</f>
        <v/>
      </c>
      <c r="EW344" s="46">
        <f>IF($DS344,
IF(AF344="","Debes escribir el número de días trabajados. ",
IF( IFERROR(INT(AF344),1.1) &lt;&gt; IFERROR(_xlfn.NUMBERVALUE(AF344),1), "La cantidad de días trabajados debe ser un número entero. ", "")
)
)</f>
        <v/>
      </c>
      <c r="EX344" s="46">
        <f>IF($DS344,
IF(AG344="","Debes escribir el valor del sueldo trabajado. ",
IF( ISERR(_xlfn.NUMBERVALUE(AG344)), "El valor del sueldo trabajado debe ser un número válido. ", "")
)
)</f>
        <v/>
      </c>
      <c r="EY344" s="46">
        <f>IF($DS344,
IF( AND(AH344&lt;&gt;"", ISERR(_xlfn.NUMBERVALUE(AH344))), "El valor del auxilio de transporte debe ser un número válido. ", "")
)</f>
        <v/>
      </c>
      <c r="EZ344" s="46">
        <f>IF($DS344,
IF( AND(AI344&lt;&gt;"", ISERR(_xlfn.NUMBERVALUE(AI344))), "El valor de viáticos salariales debe ser un número válido. ", "")
)</f>
        <v/>
      </c>
      <c r="FA344" s="46">
        <f>IF($DS344,
IF( AND(AJ344&lt;&gt;"", ISERR(_xlfn.NUMBERVALUE(AJ344))), "El valor de viáticos NO salariales debe ser un número válido. ", "")
)</f>
        <v/>
      </c>
      <c r="FB344" s="46">
        <f>CONCATENATE(AK344,AL344)&lt;&gt;""</f>
        <v/>
      </c>
      <c r="FC344" s="46">
        <f>IF(AND($DS344,FB344),
IF(AK344="","Debes escribir el número de horas extras diurnas. ",
IF( IFERROR(INT(AK344),1.1) &lt;&gt; IFERROR(_xlfn.NUMBERVALUE(AK344),1), "La cantidad de horas extras diurnas debe ser un número entero. ", "")
),
""
)</f>
        <v/>
      </c>
      <c r="FD344" s="46">
        <f>IF(AND($DS344,FB344),
IF(AL344="","Debes escribir el valor de las horas extras diurnas. ",
IF( ISERR(_xlfn.NUMBERVALUE(AL344)), "El valor de las horas extras duirnas debe ser un número válido. ", "")
),
""
)</f>
        <v/>
      </c>
      <c r="FE344" s="46">
        <f>CONCATENATE(AM344,AN344)&lt;&gt;""</f>
        <v/>
      </c>
      <c r="FF344" s="46">
        <f>IF(AND($DS344,FE344),
IF(AM344="","Debes escribir el número de horas extras nocturnas. ",
IF( IFERROR(INT(AM344),1.1) &lt;&gt; IFERROR(_xlfn.NUMBERVALUE(AM344),1), "La cantidad de horas extras nocturnas debe ser un número entero. ", "")
),
""
)</f>
        <v/>
      </c>
      <c r="FG344" s="46">
        <f>IF(AND($DS344,FE344),
IF(AN344="","Debes escribir el valor de las horas extras nocturnas. ",
IF( ISERR(_xlfn.NUMBERVALUE(AN344)), "El valor de las horas extras nocturnas debe ser un número válido. ", "")
),
""
)</f>
        <v/>
      </c>
      <c r="FH344" s="46">
        <f>CONCATENATE(AO344,AP344)&lt;&gt;""</f>
        <v/>
      </c>
      <c r="FI344" s="46">
        <f>IF(AND($DS344,FH344),
IF(AO344="","Debes escribir el número de horas extras diurnas dominicales y festivas. ",
IF( IFERROR(INT(AO344),1.1) &lt;&gt; IFERROR(_xlfn.NUMBERVALUE(AO344),1), "La cantidad de horas extras diurnas dominicales y festivas debe ser un número entero. ", "")
),
""
)</f>
        <v/>
      </c>
      <c r="FJ344" s="46">
        <f>IF(AND($DS344,FH344),
IF(AP344="","Debes escribir el valor de las horas extras diurnas dominicales y festivas. ",
IF( ISERR(_xlfn.NUMBERVALUE(AP344)), "El valor de las horas extras diurnas dominicales y festivas debe ser un número válido. ", "")
),
""
)</f>
        <v/>
      </c>
      <c r="FK344" s="46">
        <f>CONCATENATE(AQ344,AR344)&lt;&gt;""</f>
        <v/>
      </c>
      <c r="FL344" s="46">
        <f>IF(AND($DS344,FK344),
IF(AQ344="","Debes escribir el número de horas extras nocturnas dominicales y festivas. ",
IF( IFERROR(INT(AQ344),1.1) &lt;&gt; IFERROR(_xlfn.NUMBERVALUE(AQ344),1), "La cantidad de horas extras nocturnas dominicales y festivas debe ser un número entero. ", "")
),
""
)</f>
        <v/>
      </c>
      <c r="FM344" s="46">
        <f>IF(AND($DS344,FK344),
IF(AR344="","Debes escribir el valor de las horas extras nocturnas dominicales y festivas. ",
IF( ISERR(_xlfn.NUMBERVALUE(AR344)), "El valor de las horas extras nocturnas dominicales y festivas debe ser un número válido. ", "")
),
""
)</f>
        <v/>
      </c>
      <c r="FN344" s="46">
        <f>CONCATENATE(AS344,AT344)&lt;&gt;""</f>
        <v/>
      </c>
      <c r="FO344" s="46">
        <f>IF(AND($DS344,FN344),
IF(AS344="","Debes escribir el número de horas recargo nocturno. ",
IF( IFERROR(INT(AS344),1.1) &lt;&gt; IFERROR(_xlfn.NUMBERVALUE(AS344),1), "La cantidad de horas recargo nocturno debe ser un número entero. ", "")
),
""
)</f>
        <v/>
      </c>
      <c r="FP344" s="46">
        <f>IF(AND($DS344,FN344),
IF(AT344="","Debes escribir el valor de las horas recargo nocturno. ",
IF( ISERR(_xlfn.NUMBERVALUE(AT344)), "El valor de las horas recargo nocturno debe ser un número válido. ", "")
),
""
)</f>
        <v/>
      </c>
      <c r="FQ344" s="46">
        <f>CONCATENATE(AU344,AV344)&lt;&gt;""</f>
        <v/>
      </c>
      <c r="FR344" s="46">
        <f>IF(AND($DS344,FQ344),
IF(AU344="","Debes escribir el número de horas recargo diurno dominical y festivo. ",
IF( IFERROR(INT(AU344),1.1) &lt;&gt; IFERROR(_xlfn.NUMBERVALUE(AU344),1), "La cantidad de horas recargo diurno dominical y festivo debe ser un número entero. ", "")
),
""
)</f>
        <v/>
      </c>
      <c r="FS344" s="46">
        <f>IF(AND($DS344,FQ344),
IF(AV344="","Debes escribir el valor de las horas recargo diurno dominical y festivo. ",
IF( ISERR(_xlfn.NUMBERVALUE(AV344)), "El valor de las horas recargo diurno dominical y festivo debe ser un número válido. ", "")
),
""
)</f>
        <v/>
      </c>
      <c r="FT344" s="46">
        <f>CONCATENATE(AW344,AX344)&lt;&gt;""</f>
        <v/>
      </c>
      <c r="FU344" s="46">
        <f>IF(AND($DS344,FT344),
IF(AW344="","Debes escribir el número de horas recargo nocturno dominical y festivo. ",
IF( IFERROR(INT(AW344),1.1) &lt;&gt; IFERROR(_xlfn.NUMBERVALUE(AW344),1), "La cantidad de horas recargo nocturno dominical y festivo debe ser un número entero. ", "")
),
""
)</f>
        <v/>
      </c>
      <c r="FV344" s="46">
        <f>IF(AND($DS344,FT344),
IF(AX344="","Debes escribir el valor de las horas recargo nocturno dominical y festivo. ",
IF( ISERR(_xlfn.NUMBERVALUE(AX344)), "El valor de las horas recargo nocturno dominical y festivo debe ser un número válido. ", "")
),
""
)</f>
        <v/>
      </c>
      <c r="FW344" s="46">
        <f>CONCATENATE(AY344,AZ344)&lt;&gt;""</f>
        <v/>
      </c>
      <c r="FX344" s="46">
        <f>IF(AND($DS344,FW344),
IF(AY344="","Debes escribir el número de días de vacaciones comunes. ",
IF( IFERROR(INT(AY344),1.1) &lt;&gt; IFERROR(_xlfn.NUMBERVALUE(AY344),1), "La cantidad de días de vacaciones comunes debe ser un número entero. ", "")
),
""
)</f>
        <v/>
      </c>
      <c r="FY344" s="46">
        <f>IF(AND($DS344,FW344),
IF(AZ344="","Debes escribir el valor de las vacaciones comunes. ",
IF( ISERR(_xlfn.NUMBERVALUE(AZ344)), "El valor de las vacaciones comunes debe ser un número válido. ", "")
),
""
)</f>
        <v/>
      </c>
      <c r="FZ344" s="46">
        <f>CONCATENATE(BA344,BB344)&lt;&gt;""</f>
        <v/>
      </c>
      <c r="GA344" s="46">
        <f>IF(AND($DS344,FZ344),
IF(BA344="","Debes escribir el número de días de vacaciones compensadas. ",
IF( IFERROR(INT(BA344),1.1) &lt;&gt; IFERROR(_xlfn.NUMBERVALUE(BA344),1), "La cantidad de días de vacaciones compensadas debe ser un número entero. ", "")
),
""
)</f>
        <v/>
      </c>
      <c r="GB344" s="46">
        <f>IF(AND($DS344,FZ344),
IF(BB344="","Debes escribir el valor de las vacaciones compensadas. ",
IF( ISERR(_xlfn.NUMBERVALUE(BB344)), "El valor de las vacaciones compensadas debe ser un número válido. ", "")
),
""
)</f>
        <v/>
      </c>
      <c r="GC344" s="46">
        <f>CONCATENATE(BC344,BD344)&lt;&gt;""</f>
        <v/>
      </c>
      <c r="GD344" s="46">
        <f>IF(AND($DS344,GC344),
IF(BC344="","Debes escribir el número de días de prima salarial. ",
IF( IFERROR(INT(BC344),1.1) &lt;&gt; IFERROR(_xlfn.NUMBERVALUE(BC344),1), "La cantidad de días de prima salarial debe ser un número entero. ", "")
),
""
)</f>
        <v/>
      </c>
      <c r="GE344" s="46">
        <f>IF(AND($DS344,GC344),
IF(BD344="","Debes escribir el valor de los días de prima salarial. ",
IF( ISERR(_xlfn.NUMBERVALUE(BD344)), "El valor de los días de prima salarial debe ser un número válido. ", "")
),
""
)</f>
        <v/>
      </c>
      <c r="GF344" s="46">
        <f>IF($DS344,
IF( AND(BE344&lt;&gt;"", ISERR(_xlfn.NUMBERVALUE(BE344))), "El valor de la prima NO saliarial debe ser un número válido. ", "")
)</f>
        <v/>
      </c>
      <c r="GG344" s="46">
        <f>CONCATENATE(BF344,BG344,BH344)&lt;&gt;""</f>
        <v/>
      </c>
      <c r="GH344" s="46">
        <f>IF(AND($DS344,GG344),
IF(BF344="","Debes escribir el valor de las cesantías. ",
IF( ISERR(_xlfn.NUMBERVALUE(BF344)), "El valor de las cesantías debe ser un número válido. ", "")
),
""
)</f>
        <v/>
      </c>
      <c r="GI344" s="46">
        <f>IF(AND($DS344,GG344),
IF(BG344="","Debes escribir el % de cesantías. ",
IF( ISERR(_xlfn.NUMBERVALUE(BG344)), "El % de cesantías debe ser un número válido. ", "")
),
""
)</f>
        <v/>
      </c>
      <c r="GJ344" s="46">
        <f>IF(AND($DS344,GG344),
IF(BH344="","Debes escribir el valor de intereses de cesantías. ",
IF( ISERR(_xlfn.NUMBERVALUE(BH344)), "El valor de intereses de cesantías debe ser un número válido. ", "")
),
""
)</f>
        <v/>
      </c>
      <c r="GK344" s="46">
        <f>CONCATENATE(BI344,BJ344,BK344)&lt;&gt;""</f>
        <v/>
      </c>
      <c r="GL344" s="46">
        <f>IF(AND($DS344,GK344),
IF(BI344="","Debes escribir el número de días de incapacidad. ",
IF( IFERROR(INT(BI344),1.1) &lt;&gt; IFERROR(_xlfn.NUMBERVALUE(BI344),1), "La cantidad de días de incapacidad debe ser un número entero. ", "")
),
""
)</f>
        <v/>
      </c>
      <c r="GM344" s="46">
        <f>IF(AND($DS344,GK344),
IF(BJ344="","Debes escribir el tipo de incapacidad. ",
IF(_xlfn.IFNA(VLOOKUP(BJ344,TIPO_DE_INCAPACIDAD,1,FALSE),-1)=-1,"El tipo de incapacidad es inválida (por favor seleccionarlo de la lista). ","")
),
""
)</f>
        <v/>
      </c>
      <c r="GN344" s="46">
        <f>IF(AND($DS344,GK344),
IF(BK344="","Debes escribir el valor de la incapacidad. ",
IF( ISERR(_xlfn.NUMBERVALUE(BK344)), "El valor de la incapacidad debe ser un número válido. ", "")
),
""
)</f>
        <v/>
      </c>
      <c r="GO344" s="46">
        <f>CONCATENATE(BL344,BM344)&lt;&gt;""</f>
        <v/>
      </c>
      <c r="GP344" s="46">
        <f>IF(AND($DS344,GO344),
IF(BL344="","Debes escribir el número de días de licencia de maternidad o paternidad. ",
IF( IFERROR(INT(BL344),1.1) &lt;&gt; IFERROR(_xlfn.NUMBERVALUE(BL344),1), "La cantidad de días de licencia de maternidad o paternidad debe ser un número entero. ", "")
),
""
)</f>
        <v/>
      </c>
      <c r="GQ344" s="46">
        <f>IF(AND($DS344,GO344),
IF(BM344="","Debes escribir el valor de la licencia de maternidad o paternidad. ",
IF( ISERR(_xlfn.NUMBERVALUE(BM344)), "El valor de la licencia de maternidad o paternidad debe ser un número válido. ", "")
),
""
)</f>
        <v/>
      </c>
      <c r="GR344" s="46">
        <f>CONCATENATE(BN344,BO344)&lt;&gt;""</f>
        <v/>
      </c>
      <c r="GS344" s="46">
        <f>IF(AND($DS344,GR344),
IF(BN344="","Debes escribir el número de días de licencia remunerada. ",
IF( IFERROR(INT(BN344),1.1) &lt;&gt; IFERROR(_xlfn.NUMBERVALUE(BN344),1), "La cantidad de días de licencia remunerada debe ser un número entero. ", "")
),
""
)</f>
        <v/>
      </c>
      <c r="GT344" s="46">
        <f>IF(AND($DS344,GR344),
IF(BO344="","Debes escribir el valor de la licencia remunerada. ",
IF( ISERR(_xlfn.NUMBERVALUE(BO344)), "El valor de la licencia remunerada debe ser un número válido. ", "")
),
""
)</f>
        <v/>
      </c>
      <c r="GU344" s="46">
        <f>IF($DS344,
IF( AND(BP344&lt;&gt;"", ISERR(_xlfn.NUMBERVALUE(BP344))), "El valor de la licencia NO remunerada debe ser un número válido. ", "")
)</f>
        <v/>
      </c>
      <c r="GV344" s="46">
        <f>IF($DS344,
IF( AND(BQ344&lt;&gt;"", ISERR(_xlfn.NUMBERVALUE(BQ344))), "El valor de auxilios salariales debe ser un número válido. ", "")
)</f>
        <v/>
      </c>
      <c r="GW344" s="46">
        <f>IF($DS344,
IF( AND(BR344&lt;&gt;"", ISERR(_xlfn.NUMBERVALUE(BR344))), "El valor de auxilios NO salariales debe ser un número válido. ", "")
)</f>
        <v/>
      </c>
      <c r="GX344" s="46">
        <f>IF($DS344,
IF( AND(BS344&lt;&gt;"", ISERR(_xlfn.NUMBERVALUE(BS344))), "El valor de bonos salariales debe ser un número válido. ", "")
)</f>
        <v/>
      </c>
      <c r="GY344" s="46">
        <f>IF($DS344,
IF( AND(BT344&lt;&gt;"", ISERR(_xlfn.NUMBERVALUE(BT344))), "El valor de bonos NO salariales debe ser un número válido. ", "")
)</f>
        <v/>
      </c>
      <c r="GZ344" s="46">
        <f>IF($DS344,
IF( AND(BU344&lt;&gt;"", ISERR(_xlfn.NUMBERVALUE(BU344))), "El valor de bonos salariales de alimentación debe ser un número válido. ", "")
)</f>
        <v/>
      </c>
      <c r="HA344" s="46">
        <f>IF($DS344,
IF( AND(BV344&lt;&gt;"", ISERR(_xlfn.NUMBERVALUE(BV344))), "El valor de bonos NO salariales de alimentación debe ser un número válido. ", "")
)</f>
        <v/>
      </c>
      <c r="HB344" s="46">
        <f>IF($DS344,
IF( AND(BW344&lt;&gt;"", ISERR(_xlfn.NUMBERVALUE(BW344))), "El valor de bonificaciones salariales debe ser un número válido. ", "")
)</f>
        <v/>
      </c>
      <c r="HC344" s="46">
        <f>IF($DS344,
IF( AND(BX344&lt;&gt;"", ISERR(_xlfn.NUMBERVALUE(BX344))), "El valor de bonificaciones NO salariales debe ser un número válido. ", "")
)</f>
        <v/>
      </c>
      <c r="HD344" s="46">
        <f>IF($DS344,
IF( AND(BY344&lt;&gt;"", ISERR(_xlfn.NUMBERVALUE(BY344))), "El valor de compensaciones ordinarias debe ser un número válido. ", "")
)</f>
        <v/>
      </c>
      <c r="HE344" s="46">
        <f>IF($DS344,
IF( AND(BZ344&lt;&gt;"", ISERR(_xlfn.NUMBERVALUE(BZ344))), "El valor de compensaciones extraordinarias debe ser un número válido. ", "")
)</f>
        <v/>
      </c>
      <c r="HF344" s="46">
        <f>IF($DS344,
IF( AND(CA344&lt;&gt;"", ISERR(_xlfn.NUMBERVALUE(CA344))), "El valor de comisiones debe ser un número válido. ", "")
)</f>
        <v/>
      </c>
      <c r="HG344" s="46">
        <f>IF($DS344,
IF( AND(CB344&lt;&gt;"", ISERR(_xlfn.NUMBERVALUE(CB344))), "El valor de ausencia por huega debe ser un número válido. ", "")
)</f>
        <v/>
      </c>
      <c r="HH344" s="46">
        <f>IF($DS344,
IF( AND(CC344&lt;&gt;"", ISERR(_xlfn.NUMBERVALUE(CC344))), "El valor de anticipos debe ser un número válido. ", "")
)</f>
        <v/>
      </c>
      <c r="HI344" s="46">
        <f>IF($DS344,
IF( AND(CD344&lt;&gt;"", ISERR(_xlfn.NUMBERVALUE(CD344))), "El valor de pagos a terceros debe ser un número válido. ", "")
)</f>
        <v/>
      </c>
      <c r="HJ344" s="46">
        <f>IF($DS344,
IF( AND(CE344&lt;&gt;"", ISERR(_xlfn.NUMBERVALUE(CE344))), "El valor de dotación debe ser un número válido. ", "")
)</f>
        <v/>
      </c>
      <c r="HK344" s="46">
        <f>IF($DS344,
IF( AND(CF344&lt;&gt;"", ISERR(_xlfn.NUMBERVALUE(CF344))), "El valor de apoyo sostenibilidad debe ser un número válido. ", "")
)</f>
        <v/>
      </c>
      <c r="HL344" s="46">
        <f>IF($DS344,
IF( AND(CG344&lt;&gt;"", ISERR(_xlfn.NUMBERVALUE(CG344))), "El valor de teletrabajo debe ser un número válido. ", "")
)</f>
        <v/>
      </c>
      <c r="HM344" s="46">
        <f>IF($DS344,
IF( AND(CH344&lt;&gt;"", ISERR(_xlfn.NUMBERVALUE(CH344))), "El valor de bonificación de retiro debe ser un número válido. ", "")
)</f>
        <v/>
      </c>
      <c r="HN344" s="46">
        <f>IF($DS344,
IF( AND(CI344&lt;&gt;"", ISERR(_xlfn.NUMBERVALUE(CI344))), "El valor de indemnización de retiro debe ser un número válido. ", "")
)</f>
        <v/>
      </c>
      <c r="HO344" s="46">
        <f>IF($DS344,
IF( AND(CJ344&lt;&gt;"", ISERR(_xlfn.NUMBERVALUE(CJ344))), "El valor de reintegros debe ser un número válido. ", "")
)</f>
        <v/>
      </c>
      <c r="HP344" s="46">
        <f>CONCATENATE(CK344,CL344,CM344)&lt;&gt;""</f>
        <v/>
      </c>
      <c r="HQ344" s="46">
        <f>IF(AND($DS344,HP344),
IF(CK344="","Debes escribir la descripción de otro concepto no categorizado. ",""),
""
)</f>
        <v/>
      </c>
      <c r="HR344" s="46">
        <f>IF(AND($DS344,HP344),
IF(CONCATENATE(CL344,CM344)="","Debes escribir al menos un valor de concepto no categorizado (salarial o no salarial). ",
IF(ISERR(_xlfn.NUMBERVALUE(CL344)),"El valor salarial concepto no categorizado debe ser un número válido. ","")
),
""
)</f>
        <v/>
      </c>
      <c r="HS344" s="46">
        <f>IF(AND($DS344,HP344),
IF(CONCATENATE(CL344,CM344)="","Debes escribir al menos un valor de concepto no categorizado (salarial o no salarial). ",
IF(ISERR(_xlfn.NUMBERVALUE(CM344)),"El valor NO salarial concepto no categorizado debe ser un número válido. ","")
),
""
)</f>
        <v/>
      </c>
      <c r="HT344" s="46">
        <f>IF($DS344,
IF(CN344="","Debes escribir el porcentaje del aporte a salud. ",
IF( ISERR(_xlfn.NUMBERVALUE(CN344)), "El valor del porcentaje del aporte a salud debe ser un número válido. ", "")
)
)</f>
        <v/>
      </c>
      <c r="HU344" s="46">
        <f>IF($DS344,
IF(CO344="","Debes escribir el valor del aporte a salud. ",
IF( ISERR(_xlfn.NUMBERVALUE(CO344)), "El valor del aporte a salud debe ser un número válido. ", "")
)
)</f>
        <v/>
      </c>
      <c r="HV344" s="46">
        <f>IF($DS344,
IF( AND(CP344&lt;&gt;"", ISERR(_xlfn.NUMBERVALUE(CP344))), "El valor plan complementario debe ser un número válido. ", "")
)</f>
        <v/>
      </c>
      <c r="HW344" s="46">
        <f>IF($DS344,
IF(CQ344="","Debes escribir el porcentaje del aporte a pensión. ",
IF( ISERR(_xlfn.NUMBERVALUE(CQ344)), "El valor del porcentaje del aporte a pensión debe ser un número válido. ", "")
)
)</f>
        <v/>
      </c>
      <c r="HX344" s="46">
        <f>IF($DS344,
IF(CR344="","Debes escribir el valor del aporte a pensión. ",
IF( ISERR(_xlfn.NUMBERVALUE(CR344)), "El valor del aporte a salud debe ser un número válido. ", "")
)
)</f>
        <v/>
      </c>
      <c r="HY344" s="46">
        <f>IF($DS344,
IF( AND(CS344&lt;&gt;"", ISERR(_xlfn.NUMBERVALUE(CS344))), "El valor pensión voluntaria debe ser un número válido. ", "")
)</f>
        <v/>
      </c>
      <c r="HZ344" s="46">
        <f>CONCATENATE(CT344,CU344,CV344,CW344)&lt;&gt;""</f>
        <v/>
      </c>
      <c r="IA344" s="46">
        <f>IF(AND($DS344,HZ344),
IF(CT344="","Debes escribir el % del fondo de seguridad pensional. ",
IF( ISERR(_xlfn.NUMBERVALUE(CT344)), "El % del fondo de seguridad debe ser un número válido. ", "")
),
""
)</f>
        <v/>
      </c>
      <c r="IB344" s="46">
        <f>IF(AND($DS344,HZ344),
IF(CU344="","Debes escribir el valor del aporte al fondo de solidaridad pensional. ",
IF( ISERR(_xlfn.NUMBERVALUE(CU344)), "El valor del aporte al fondo de solidaridad pensional debe ser un número válido. ", "")
),
""
)</f>
        <v/>
      </c>
      <c r="IC344" s="46">
        <f>IF(AND($DS344,HZ344),
IF(CV344="","Debes escribir el % del fondo de subsistencia. ",
IF( ISERR(_xlfn.NUMBERVALUE(CV344)), "El % del fondo de subsistencia debe ser un número válido. ", "")
),
""
)</f>
        <v/>
      </c>
      <c r="ID344" s="46">
        <f>IF(AND($DS344,HZ344),
IF(CW344="","Debes escribir el valor del fondo de subsistencia. ",
IF( ISERR(_xlfn.NUMBERVALUE(CW344)), "El valor del fondo de subsistencia debe ser un número válido. ", "")
),
""
)</f>
        <v/>
      </c>
      <c r="IE344" s="46">
        <f>CONCATENATE(CX344,CY344)&lt;&gt;""</f>
        <v/>
      </c>
      <c r="IF344" s="46">
        <f>IF(AND($DS344,IE344),
IF(CX344="","Debes escribir el % de sindicato. ",
IF( ISERR(_xlfn.NUMBERVALUE(CX344)), "El % de sindicato debe ser un número válido. ", "")
),
""
)</f>
        <v/>
      </c>
      <c r="IG344" s="46">
        <f>IF(AND($DS344,IE344),
IF(CY344="","Debes escribir el valor del sindicato. ",
IF( ISERR(_xlfn.NUMBERVALUE(CY344)), "El valor del sindicato debe ser un número válido. ", "")
),
""
)</f>
        <v/>
      </c>
      <c r="IH344" s="46">
        <f>IF($DS344,
IF( AND(CZ344&lt;&gt;"", ISERR(_xlfn.NUMBERVALUE(CZ344))), "El valor de sanción pública debe ser un número válido. ", "")
)</f>
        <v/>
      </c>
      <c r="II344" s="46">
        <f>IF($DS344,
IF( AND(DA344&lt;&gt;"", ISERR(_xlfn.NUMBERVALUE(DA344))), "El valor de sanción privada debe ser un número válido. ", "")
)</f>
        <v/>
      </c>
      <c r="IJ344" s="46">
        <f>CONCATENATE(DB344,DC344)&lt;&gt;""</f>
        <v/>
      </c>
      <c r="IK344" s="46">
        <f>IF(AND($DS344,IJ344),
IF(DB344="","Debes escribir la descripción de libranza. ",""),
""
)</f>
        <v/>
      </c>
      <c r="IL344" s="46">
        <f>IF(AND($DS344,IJ344),
IF(DC344="","Debes escribir la cuota libranza. ",
IF(ISERR(_xlfn.NUMBERVALUE(DC344)),"El valor de la cuota libranza debe ser un número válido. ","")
),
""
)</f>
        <v/>
      </c>
      <c r="IM344" s="46">
        <f>IF($DS344,
IF( AND(DD344&lt;&gt;"", ISERR(_xlfn.NUMBERVALUE(DD344))), "El valor de pagos a terceros debe ser un número válido. ", "")
)</f>
        <v/>
      </c>
      <c r="IN344" s="46">
        <f>IF($DS344,
IF( AND(DE344&lt;&gt;"", ISERR(_xlfn.NUMBERVALUE(DE344))), "El valor de anticipos debe ser un número válido. ", "")
)</f>
        <v/>
      </c>
      <c r="IO344" s="46">
        <f>IF($DS344,
IF( AND(DF344&lt;&gt;"", ISERR(_xlfn.NUMBERVALUE(DF344))), "El valor de AFC debe ser un número válido. ", "")
)</f>
        <v/>
      </c>
      <c r="IP344" s="46">
        <f>IF($DS344,
IF( AND(DG344&lt;&gt;"", ISERR(_xlfn.NUMBERVALUE(DG344))), "El valor de rete-fuente debe ser un número válido. ", "")
)</f>
        <v/>
      </c>
      <c r="IQ344" s="46">
        <f>IF($DS344,
IF( AND(DH344&lt;&gt;"", ISERR(_xlfn.NUMBERVALUE(DH344))), "El valor de cooperativa de trabajo debe ser un número válido. ", "")
)</f>
        <v/>
      </c>
      <c r="IR344" s="46">
        <f>IF($DS344,
IF( AND(DI344&lt;&gt;"", ISERR(_xlfn.NUMBERVALUE(DI344))), "El valor de embargo fiscal debe ser un número válido. ", "")
)</f>
        <v/>
      </c>
      <c r="IS344" s="46">
        <f>IF($DS344,
IF( AND(DJ344&lt;&gt;"", ISERR(_xlfn.NUMBERVALUE(DJ344))), "El valor de educación debe ser un número válido. ", "")
)</f>
        <v/>
      </c>
      <c r="IT344" s="46">
        <f>IF($DS344,
IF( AND(DK344&lt;&gt;"", ISERR(_xlfn.NUMBERVALUE(DK344))), "El valor de reintegro debe ser un número válido. ", "")
)</f>
        <v/>
      </c>
      <c r="IU344" s="46">
        <f>IF($DS344,
IF( AND(DL344&lt;&gt;"", ISERR(_xlfn.NUMBERVALUE(DL344))), "El valor de deuda debe ser un número válido. ", "")
)</f>
        <v/>
      </c>
      <c r="IV344" s="46">
        <f>IF($DS344,
IF( AND(DM344&lt;&gt;"", ISERR(_xlfn.NUMBERVALUE(DM344))), "El valor de otras deducciones debe ser un número válido. ", "")
)</f>
        <v/>
      </c>
      <c r="IW344" s="46">
        <f>IF($DS344,
IF(DN344="","Debes escribir el valor de los devengos totales. ",
IF( ISERR(_xlfn.NUMBERVALUE(DN344)), "El valor de los devengos totales debe ser un número válido. ", "")
)
)</f>
        <v/>
      </c>
      <c r="IX344" s="46">
        <f>IF($DS344,
IF(DO344="","Debes escribir el valor de las deducciones totales. ",
IF( ISERR(_xlfn.NUMBERVALUE(DO344)), "El valor de las deducciones totales debe ser un número válido. ", "")
)
)</f>
        <v/>
      </c>
      <c r="IY344" s="46">
        <f>IF($DS344,
IF(DP344="","Debes escribir el valor del salario total. ",
IF( ISERR(_xlfn.NUMBERVALUE(DP344)), "El valor del salario total debe ser un número válido. ", "")
)
)</f>
        <v/>
      </c>
    </row>
    <row r="345">
      <c r="B345" s="48" t="n">
        <v>333</v>
      </c>
      <c r="C345" s="61">
        <f>IF(AND(DS345,DP345&lt;&gt;""),
IF(DQ345="","OK","Error"),
""
)</f>
        <v/>
      </c>
      <c r="D345" s="53" t="n"/>
      <c r="E345" s="52" t="n"/>
      <c r="F345" s="112" t="n"/>
      <c r="G345" s="52" t="n"/>
      <c r="H345" s="53" t="n"/>
      <c r="I345" s="52" t="n"/>
      <c r="J345" s="52" t="n"/>
      <c r="K345" s="53" t="n"/>
      <c r="L345" s="55" t="n"/>
      <c r="M345" s="108" t="n"/>
      <c r="N345" s="56" t="n"/>
      <c r="O345" s="52" t="n"/>
      <c r="P345" s="52" t="n"/>
      <c r="Q345" s="52" t="n"/>
      <c r="R345" s="52" t="n"/>
      <c r="S345" s="52" t="n"/>
      <c r="T345" s="53" t="n"/>
      <c r="U345" s="52" t="n"/>
      <c r="V345" s="52" t="n"/>
      <c r="W345" s="55" t="n"/>
      <c r="X345" s="55" t="n"/>
      <c r="Y345" s="52" t="n"/>
      <c r="Z345" s="55" t="n"/>
      <c r="AA345" s="52" t="n"/>
      <c r="AB345" s="53" t="n"/>
      <c r="AC345" s="53" t="n"/>
      <c r="AD345" s="53" t="n"/>
      <c r="AE345" s="177" t="n"/>
      <c r="AF345" s="113" t="n"/>
      <c r="AG345" s="177" t="n"/>
      <c r="AH345" s="178" t="n"/>
      <c r="AI345" s="178" t="n"/>
      <c r="AJ345" s="178" t="n"/>
      <c r="AK345" s="114" t="n"/>
      <c r="AL345" s="178" t="n"/>
      <c r="AM345" s="114" t="n"/>
      <c r="AN345" s="178" t="n"/>
      <c r="AO345" s="114" t="n"/>
      <c r="AP345" s="178" t="n"/>
      <c r="AQ345" s="114" t="n"/>
      <c r="AR345" s="178" t="n"/>
      <c r="AS345" s="114" t="n"/>
      <c r="AT345" s="178" t="n"/>
      <c r="AU345" s="114" t="n"/>
      <c r="AV345" s="178" t="n"/>
      <c r="AW345" s="114" t="n"/>
      <c r="AX345" s="178" t="n"/>
      <c r="AY345" s="114" t="n"/>
      <c r="AZ345" s="178" t="n"/>
      <c r="BA345" s="114" t="n"/>
      <c r="BB345" s="178" t="n"/>
      <c r="BC345" s="114" t="n"/>
      <c r="BD345" s="178" t="n"/>
      <c r="BE345" s="178" t="n"/>
      <c r="BF345" s="178" t="n"/>
      <c r="BG345" s="59" t="n"/>
      <c r="BH345" s="178" t="n"/>
      <c r="BI345" s="114" t="n"/>
      <c r="BJ345" s="53" t="n"/>
      <c r="BK345" s="178" t="n"/>
      <c r="BL345" s="114" t="n"/>
      <c r="BM345" s="178" t="n"/>
      <c r="BN345" s="114" t="n"/>
      <c r="BO345" s="178" t="n"/>
      <c r="BP345" s="178" t="n"/>
      <c r="BQ345" s="178" t="n"/>
      <c r="BR345" s="178" t="n"/>
      <c r="BS345" s="178" t="n"/>
      <c r="BT345" s="178" t="n"/>
      <c r="BU345" s="178" t="n"/>
      <c r="BV345" s="178" t="n"/>
      <c r="BW345" s="178" t="n"/>
      <c r="BX345" s="178" t="n"/>
      <c r="BY345" s="178" t="n"/>
      <c r="BZ345" s="178" t="n"/>
      <c r="CA345" s="178" t="n"/>
      <c r="CB345" s="178" t="n"/>
      <c r="CC345" s="178" t="n"/>
      <c r="CD345" s="178" t="n"/>
      <c r="CE345" s="178" t="n"/>
      <c r="CF345" s="178" t="n"/>
      <c r="CG345" s="178" t="n"/>
      <c r="CH345" s="178" t="n"/>
      <c r="CI345" s="178" t="n"/>
      <c r="CJ345" s="178" t="n"/>
      <c r="CK345" s="53" t="n"/>
      <c r="CL345" s="178" t="n"/>
      <c r="CM345" s="178" t="n"/>
      <c r="CN345" s="60" t="n"/>
      <c r="CO345" s="177" t="n"/>
      <c r="CP345" s="178" t="n"/>
      <c r="CQ345" s="60" t="n"/>
      <c r="CR345" s="177" t="n"/>
      <c r="CS345" s="178" t="n"/>
      <c r="CT345" s="59" t="n"/>
      <c r="CU345" s="178" t="n"/>
      <c r="CV345" s="59" t="n"/>
      <c r="CW345" s="178" t="n"/>
      <c r="CX345" s="59" t="n"/>
      <c r="CY345" s="178" t="n"/>
      <c r="CZ345" s="178" t="n"/>
      <c r="DA345" s="178" t="n"/>
      <c r="DB345" s="53" t="n"/>
      <c r="DC345" s="178" t="n"/>
      <c r="DD345" s="178" t="n"/>
      <c r="DE345" s="178" t="n"/>
      <c r="DF345" s="178" t="n"/>
      <c r="DG345" s="178" t="n"/>
      <c r="DH345" s="178" t="n"/>
      <c r="DI345" s="178" t="n"/>
      <c r="DJ345" s="178" t="n"/>
      <c r="DK345" s="178" t="n"/>
      <c r="DL345" s="178" t="n"/>
      <c r="DM345" s="178" t="n"/>
      <c r="DN345" s="177" t="n"/>
      <c r="DO345" s="177" t="n"/>
      <c r="DP345" s="177" t="n"/>
      <c r="DQ345" s="76">
        <f>IF(AND(DS345,DP345&lt;&gt;""),
CONCATENATE(DT345,DU345,DV345,DW345,DX345,DY345,DZ345,EA345,EB345,EC345,ED345,EE345,EF345,EG345,EH345,EI345,EJ345,EK345,EL345,EM345,EN345,EO345,EP345,EQ345,ES345,ET345,EU345,EV345,EW345,EX345,EY345,EZ345,FA345,FC345,FD345,FF345,FG345,FI345,FJ345,FL345,FM345,FO345,FP345,FR345,FS345,FU345,FV345,FX345,FY345,GA345,GB345,GD345,GE345,GF345,GH345,GI345,GJ345,GL345,GM345,GN345,GP345,GQ345,GS345,GT345,GU345,GV345,GW345,GX345,GY345,GZ345,HA345,HB345,HC345,HD345,HE345,HF345,HG345,HH345,HI345,HJ345,HK345,HL345,HM345,HN345,HO345,HQ345,HR345,HS345,HT345,HU345,HV345,HW345,HX345,HY345,IA345,IB345,IC345,ID345,IF345,IG345,IH345,II345,IK345,IL345,IM345,IN345,IO345,IP345,IQ345,IR345,IS345,IT345,IU345,IV345,IW345,IX345,IY345,IZ345),
""
)</f>
        <v/>
      </c>
      <c r="DR345" s="53" t="n"/>
      <c r="DS345" s="46">
        <f>CONCATENATE(D345,$E345,$F345,$G345,H345,$I345,$J345,K345,$L345,$M345,N345,$O345,$P345,$Q345,$R345,$S345,T345,$U345,$V345,$W345,$X345,$Y345,$Z345,$AA345,AB345,AC345,AD345,$AE345,$AF345,$AG345,AH345,AI345,AJ345,AK345,AL345,AM345,AN345,AO345,AP345,AQ345,AR345,AS345,AT345,AU345,AV345,AW345,AX345,AY345,AZ345,BA345,BB345,BC345,BD345,BE345,BF345,BG345,BH345,BI345,BJ345,BK345,BL345,BM345,BN345,BO345,BP345,BQ345,BR345,BS345,BT345,BU345,BV345,BW345,BX345,BY345,BZ345,CA345,CB345,CC345,CD345,CE345,CF345,CG345,CH345,CI345,CJ345,CK345,CL345,CM345,$CN345,$CO345,CP345,$CQ345,$CR345,CS345,CT345,CU345,CV345,CW345,CX345,CY345,CZ345,DA345,DB345,DC345,DD345,DE345,DF345,DG345,DH345,DI345,DJ345,DK345,DL345,DM345,$DN345,$DO345,$DP345,DR345)&lt;&gt;""</f>
        <v/>
      </c>
      <c r="DT345" s="46">
        <f>IF(AND($DS345,$E$4&lt;&gt;""),
IF(LEFT($E$4,2) = "1.",
IF(D345&lt;&gt;"","El CUNE sólo se envía en operaciones de novedad o ajuste. ",""),
IF(D345="","Debes escribir un CUNE válido para realizar operaciones de novedad o ajuste. ","")),
""
)</f>
        <v/>
      </c>
      <c r="DU345" s="46">
        <f>IF($DS345,
IF(E345="","Debes seleccionar el tipo de documento del empleado. ",
IF(_xlfn.IFNA(VLOOKUP(E345,TIPO_DE_DOCUMENTO,1,FALSE),-1)=-1,"El tipo de documento no es válido (por favor seleccionarlo de la lista). ","")
)
)</f>
        <v/>
      </c>
      <c r="DV345" s="46">
        <f>IF($DS345,
IF(F345="","Debes escribir el número de documento del empleado. ","")
)</f>
        <v/>
      </c>
      <c r="DW345" s="46">
        <f>IF($DS345,
IF(G345="","Debes escribir el primer nombre del empleado. ","")
)</f>
        <v/>
      </c>
      <c r="DY345" s="46">
        <f>IF($DS345,
IF(I345="","Debes escribir el primer apellido del empleado. ","")
)</f>
        <v/>
      </c>
      <c r="DZ345" s="46">
        <f>IF($DS345,
IF(J345="","Debes escribir el segundo apellido del empleado. ","")
)</f>
        <v/>
      </c>
      <c r="EB345" s="46">
        <f>IF($DS345,
IF(L345="","Debes escribir la fecha de ingreso del empleado. ",
IF(ISERR(DATE(YEAR(L345),MONTH(L345),DAY(L345))), "El valor ingresado en fecha de ingreso no tiene un formato válido. ","")
)
)</f>
        <v/>
      </c>
      <c r="EC345" s="46">
        <f>IF($DS345,
IF(M345="","Debes escribir el tiempo laborado. ",
IF( IFERROR(INT(M345),1.1) &lt;&gt; IFERROR(_xlfn.NUMBERVALUE(M345),1), "El valor de los días trabajados debe ser un número entero. ", "")
)
)</f>
        <v/>
      </c>
      <c r="ED345" s="46">
        <f>IF($DS345,
IF( AND(N345&lt;&gt;"", ISERR(DATE(YEAR(N345),MONTH(N345),DAY(N345))) ), "El valor ingresado en fecha de ingreso no tiene un formato válido. ",
IF( AND(N345&lt;&gt;"", $E$6&lt;&gt;"", DATE(YEAR(N345), MONTH(N345), 1) &lt;&gt; IFERROR(DATE(MID($E$6, 1, 4), MID($E$6, 6, 2),1), "1/1/1900") ), "La fecha de retiro debe estar dentro del período liquidado. ", "")
)
)</f>
        <v/>
      </c>
      <c r="EE345" s="46">
        <f>IF($DS345,
IF(O345="","Debes seleccionar el tipo de trabajador. ",
IF(_xlfn.IFNA(VLOOKUP(O345,TIPO_DE_TRABAJADOR,1,FALSE),-1)=-1,"El tipo de trabajador no es válido (por favor seleccionarlo de la lista). ","")
)
)</f>
        <v/>
      </c>
      <c r="EF345" s="46">
        <f>IF($DS345,
IF(P345="","Debes seleccionar si es un trabajador dependiente pensionado por vejez. ",
IF(_xlfn.IFNA(VLOOKUP(P345,SUBTIPO_DE_TRABAJADOR,1,FALSE),-1)=-1,"El tipo de trabajador dependiente pensionado por vejez no es válido (por favor seleccionarlo de la lista). ","")
)
)</f>
        <v/>
      </c>
      <c r="EG345" s="46">
        <f>IF($DS345,
IF(Q345="","Debes seleccionar el tipo de contrato del trabajador. ",
IF(_xlfn.IFNA(VLOOKUP(Q345,TIPO_DE_CONTRATO,1,FALSE),-1)=-1,"El tipo de contrato del trabajador no es válido (por favor seleccionarlo de la lista). ","")
)
)</f>
        <v/>
      </c>
      <c r="EH345" s="46">
        <f>IF($DS345,
IF(R345="","Debes seleccionar si es un salario integral. ",
IF(_xlfn.IFNA(VLOOKUP(R345,SI_NO,1,FALSE),-1)=-1,"Valor no válido para salario integral (por favor seleccionarlo de la lista). ","")
)
)</f>
        <v/>
      </c>
      <c r="EI345" s="46">
        <f>IF($DS345,
IF(S345="","Debes seleccionar si el trabajador realiza actividades de riesgo. ",
IF(_xlfn.IFNA(VLOOKUP(S345,SI_NO,1,FALSE),-1)=-1,"Valor no válido para actividad de alto riesgo (por favor seleccionarlo de la lista). ","")
)
)</f>
        <v/>
      </c>
      <c r="EK345" s="46">
        <f>IF($DS345,
IF(U345="","Debes escribir el código del municipio de residencia del trabajador. ",
IF(_xlfn.IFNA(VLOOKUP(U345,MUNICIPIO,1,FALSE),-1)=-1,"El municipio de residencia del trabajador es inválido (por favor seleccionarlo de la lista). ","")
)
)</f>
        <v/>
      </c>
      <c r="EL345" s="46">
        <f>IF($DS345,
IF(V345="","Debes escribir el la dirección de residendia del trabajador. ","")
)</f>
        <v/>
      </c>
      <c r="EM345" s="46">
        <f>IF($DS345,
IF(W345="","Debes escribir la fecha de inicio de la liquidación. ",
IF(ISERR(DATE(YEAR(W345),MONTH(W345),DAY(W345))),"El valor ingresado en fecha de inicio de liquidación no tiene un formato válido. ",
IF( AND($E$6&lt;&gt;"", DATE(YEAR(W345), MONTH(W345), 1) &lt;&gt; IFERROR(DATE(MID($E$6, 1, 4), MID($E$6, 6, 2),1), "1/1/1900") ), "La fecha de inicio de la liquidación debe estar dentro del período liquidado. ", "")
)
)
)</f>
        <v/>
      </c>
      <c r="EN345" s="46">
        <f>IF($DS345,
IF(X345="","Debes escribir la fecha de fin de la liquidación. ",
IF(ISERR(DATE(YEAR(X345),MONTH(X345),DAY(X345))),"El valor ingresado en fecha de fin de liquidación no tiene un formato válido. ",
IF( AND($E$6&lt;&gt;"", DATE(YEAR(X345), MONTH(X345), 1) &lt;&gt; IFERROR(DATE(MID($E$6, 1, 4), MID($E$6, 6, 2),1), "1/1/1900") ), "La fecha de fin de la liquidación debe estar dentro del período liquidado. ", "")
)
)
)</f>
        <v/>
      </c>
      <c r="EO345" s="46">
        <f>IF($DS345,
IF(Y345="","Debes escribir la frecuencia de pago del trabajador. ",
IF(_xlfn.IFNA(VLOOKUP(Y345,PERÍODO_DE_NÓMINA,1,FALSE),-1)=-1,"La frecuencia de pago es inválida (por favor seleccionarlo de la lista). ","")
)
)</f>
        <v/>
      </c>
      <c r="EP345" s="46">
        <f>IF($DS345,
IF(Z345="","Debes escribir la fecha de pago. ",
IF(ISERR(DATE(YEAR(Z345),MONTH(Z345),DAY(Z345))), "El valor ingresado en fecha de pago no tiene un formato válido. ","")
)
)</f>
        <v/>
      </c>
      <c r="EQ345" s="46">
        <f>IF($DS345,
IF(AA345="","Debes escribir el medio de pago. ",
IF(_xlfn.IFNA(VLOOKUP(AA345,MEDIOS_DE_PAGO,1,FALSE),-1)=-1,"El medio de pago es inválido (por favor seleccionarlo de la lista). ","")
)
)</f>
        <v/>
      </c>
      <c r="ER345" s="46">
        <f>OR(AA345='Tablas '!$T$4,AA345='Tablas '!$T$7,AA345='Tablas '!$T$8,AA345='Tablas '!$T$11)</f>
        <v/>
      </c>
      <c r="ES345" s="46">
        <f>IF(AND($DS345,ER345),
IF(AB345="","Debes escribir la entidad bancaria. ",""),
""
)</f>
        <v/>
      </c>
      <c r="ET345" s="46">
        <f>IF(AND($DS345,ER345),
IF(AC345="","Debes escribir el tipo de cuenta bancaria. ",
IF(_xlfn.IFNA(VLOOKUP(AC345,TIPO_DE_CUENTA,1,FALSE),-1)=-1,"El tipo de cuenta bancaria es inválida (por favor seleccionarlo de la lista). ","")
),
""
)</f>
        <v/>
      </c>
      <c r="EU345" s="46">
        <f>IF(AND($DS345,ER345),
IF(AD345="","Debes escribir el número de cuenta bancaria. ",""),
""
)</f>
        <v/>
      </c>
      <c r="EV345" s="46">
        <f>IF($DS345,
IF(AE345="","Debes escribir el valor del sueldo básico. ",
IF( ISERR(_xlfn.NUMBERVALUE(AE345)), "El valor del sueldo básico debe ser un número válido. ", "")
)
)</f>
        <v/>
      </c>
      <c r="EW345" s="46">
        <f>IF($DS345,
IF(AF345="","Debes escribir el número de días trabajados. ",
IF( IFERROR(INT(AF345),1.1) &lt;&gt; IFERROR(_xlfn.NUMBERVALUE(AF345),1), "La cantidad de días trabajados debe ser un número entero. ", "")
)
)</f>
        <v/>
      </c>
      <c r="EX345" s="46">
        <f>IF($DS345,
IF(AG345="","Debes escribir el valor del sueldo trabajado. ",
IF( ISERR(_xlfn.NUMBERVALUE(AG345)), "El valor del sueldo trabajado debe ser un número válido. ", "")
)
)</f>
        <v/>
      </c>
      <c r="EY345" s="46">
        <f>IF($DS345,
IF( AND(AH345&lt;&gt;"", ISERR(_xlfn.NUMBERVALUE(AH345))), "El valor del auxilio de transporte debe ser un número válido. ", "")
)</f>
        <v/>
      </c>
      <c r="EZ345" s="46">
        <f>IF($DS345,
IF( AND(AI345&lt;&gt;"", ISERR(_xlfn.NUMBERVALUE(AI345))), "El valor de viáticos salariales debe ser un número válido. ", "")
)</f>
        <v/>
      </c>
      <c r="FA345" s="46">
        <f>IF($DS345,
IF( AND(AJ345&lt;&gt;"", ISERR(_xlfn.NUMBERVALUE(AJ345))), "El valor de viáticos NO salariales debe ser un número válido. ", "")
)</f>
        <v/>
      </c>
      <c r="FB345" s="46">
        <f>CONCATENATE(AK345,AL345)&lt;&gt;""</f>
        <v/>
      </c>
      <c r="FC345" s="46">
        <f>IF(AND($DS345,FB345),
IF(AK345="","Debes escribir el número de horas extras diurnas. ",
IF( IFERROR(INT(AK345),1.1) &lt;&gt; IFERROR(_xlfn.NUMBERVALUE(AK345),1), "La cantidad de horas extras diurnas debe ser un número entero. ", "")
),
""
)</f>
        <v/>
      </c>
      <c r="FD345" s="46">
        <f>IF(AND($DS345,FB345),
IF(AL345="","Debes escribir el valor de las horas extras diurnas. ",
IF( ISERR(_xlfn.NUMBERVALUE(AL345)), "El valor de las horas extras duirnas debe ser un número válido. ", "")
),
""
)</f>
        <v/>
      </c>
      <c r="FE345" s="46">
        <f>CONCATENATE(AM345,AN345)&lt;&gt;""</f>
        <v/>
      </c>
      <c r="FF345" s="46">
        <f>IF(AND($DS345,FE345),
IF(AM345="","Debes escribir el número de horas extras nocturnas. ",
IF( IFERROR(INT(AM345),1.1) &lt;&gt; IFERROR(_xlfn.NUMBERVALUE(AM345),1), "La cantidad de horas extras nocturnas debe ser un número entero. ", "")
),
""
)</f>
        <v/>
      </c>
      <c r="FG345" s="46">
        <f>IF(AND($DS345,FE345),
IF(AN345="","Debes escribir el valor de las horas extras nocturnas. ",
IF( ISERR(_xlfn.NUMBERVALUE(AN345)), "El valor de las horas extras nocturnas debe ser un número válido. ", "")
),
""
)</f>
        <v/>
      </c>
      <c r="FH345" s="46">
        <f>CONCATENATE(AO345,AP345)&lt;&gt;""</f>
        <v/>
      </c>
      <c r="FI345" s="46">
        <f>IF(AND($DS345,FH345),
IF(AO345="","Debes escribir el número de horas extras diurnas dominicales y festivas. ",
IF( IFERROR(INT(AO345),1.1) &lt;&gt; IFERROR(_xlfn.NUMBERVALUE(AO345),1), "La cantidad de horas extras diurnas dominicales y festivas debe ser un número entero. ", "")
),
""
)</f>
        <v/>
      </c>
      <c r="FJ345" s="46">
        <f>IF(AND($DS345,FH345),
IF(AP345="","Debes escribir el valor de las horas extras diurnas dominicales y festivas. ",
IF( ISERR(_xlfn.NUMBERVALUE(AP345)), "El valor de las horas extras diurnas dominicales y festivas debe ser un número válido. ", "")
),
""
)</f>
        <v/>
      </c>
      <c r="FK345" s="46">
        <f>CONCATENATE(AQ345,AR345)&lt;&gt;""</f>
        <v/>
      </c>
      <c r="FL345" s="46">
        <f>IF(AND($DS345,FK345),
IF(AQ345="","Debes escribir el número de horas extras nocturnas dominicales y festivas. ",
IF( IFERROR(INT(AQ345),1.1) &lt;&gt; IFERROR(_xlfn.NUMBERVALUE(AQ345),1), "La cantidad de horas extras nocturnas dominicales y festivas debe ser un número entero. ", "")
),
""
)</f>
        <v/>
      </c>
      <c r="FM345" s="46">
        <f>IF(AND($DS345,FK345),
IF(AR345="","Debes escribir el valor de las horas extras nocturnas dominicales y festivas. ",
IF( ISERR(_xlfn.NUMBERVALUE(AR345)), "El valor de las horas extras nocturnas dominicales y festivas debe ser un número válido. ", "")
),
""
)</f>
        <v/>
      </c>
      <c r="FN345" s="46">
        <f>CONCATENATE(AS345,AT345)&lt;&gt;""</f>
        <v/>
      </c>
      <c r="FO345" s="46">
        <f>IF(AND($DS345,FN345),
IF(AS345="","Debes escribir el número de horas recargo nocturno. ",
IF( IFERROR(INT(AS345),1.1) &lt;&gt; IFERROR(_xlfn.NUMBERVALUE(AS345),1), "La cantidad de horas recargo nocturno debe ser un número entero. ", "")
),
""
)</f>
        <v/>
      </c>
      <c r="FP345" s="46">
        <f>IF(AND($DS345,FN345),
IF(AT345="","Debes escribir el valor de las horas recargo nocturno. ",
IF( ISERR(_xlfn.NUMBERVALUE(AT345)), "El valor de las horas recargo nocturno debe ser un número válido. ", "")
),
""
)</f>
        <v/>
      </c>
      <c r="FQ345" s="46">
        <f>CONCATENATE(AU345,AV345)&lt;&gt;""</f>
        <v/>
      </c>
      <c r="FR345" s="46">
        <f>IF(AND($DS345,FQ345),
IF(AU345="","Debes escribir el número de horas recargo diurno dominical y festivo. ",
IF( IFERROR(INT(AU345),1.1) &lt;&gt; IFERROR(_xlfn.NUMBERVALUE(AU345),1), "La cantidad de horas recargo diurno dominical y festivo debe ser un número entero. ", "")
),
""
)</f>
        <v/>
      </c>
      <c r="FS345" s="46">
        <f>IF(AND($DS345,FQ345),
IF(AV345="","Debes escribir el valor de las horas recargo diurno dominical y festivo. ",
IF( ISERR(_xlfn.NUMBERVALUE(AV345)), "El valor de las horas recargo diurno dominical y festivo debe ser un número válido. ", "")
),
""
)</f>
        <v/>
      </c>
      <c r="FT345" s="46">
        <f>CONCATENATE(AW345,AX345)&lt;&gt;""</f>
        <v/>
      </c>
      <c r="FU345" s="46">
        <f>IF(AND($DS345,FT345),
IF(AW345="","Debes escribir el número de horas recargo nocturno dominical y festivo. ",
IF( IFERROR(INT(AW345),1.1) &lt;&gt; IFERROR(_xlfn.NUMBERVALUE(AW345),1), "La cantidad de horas recargo nocturno dominical y festivo debe ser un número entero. ", "")
),
""
)</f>
        <v/>
      </c>
      <c r="FV345" s="46">
        <f>IF(AND($DS345,FT345),
IF(AX345="","Debes escribir el valor de las horas recargo nocturno dominical y festivo. ",
IF( ISERR(_xlfn.NUMBERVALUE(AX345)), "El valor de las horas recargo nocturno dominical y festivo debe ser un número válido. ", "")
),
""
)</f>
        <v/>
      </c>
      <c r="FW345" s="46">
        <f>CONCATENATE(AY345,AZ345)&lt;&gt;""</f>
        <v/>
      </c>
      <c r="FX345" s="46">
        <f>IF(AND($DS345,FW345),
IF(AY345="","Debes escribir el número de días de vacaciones comunes. ",
IF( IFERROR(INT(AY345),1.1) &lt;&gt; IFERROR(_xlfn.NUMBERVALUE(AY345),1), "La cantidad de días de vacaciones comunes debe ser un número entero. ", "")
),
""
)</f>
        <v/>
      </c>
      <c r="FY345" s="46">
        <f>IF(AND($DS345,FW345),
IF(AZ345="","Debes escribir el valor de las vacaciones comunes. ",
IF( ISERR(_xlfn.NUMBERVALUE(AZ345)), "El valor de las vacaciones comunes debe ser un número válido. ", "")
),
""
)</f>
        <v/>
      </c>
      <c r="FZ345" s="46">
        <f>CONCATENATE(BA345,BB345)&lt;&gt;""</f>
        <v/>
      </c>
      <c r="GA345" s="46">
        <f>IF(AND($DS345,FZ345),
IF(BA345="","Debes escribir el número de días de vacaciones compensadas. ",
IF( IFERROR(INT(BA345),1.1) &lt;&gt; IFERROR(_xlfn.NUMBERVALUE(BA345),1), "La cantidad de días de vacaciones compensadas debe ser un número entero. ", "")
),
""
)</f>
        <v/>
      </c>
      <c r="GB345" s="46">
        <f>IF(AND($DS345,FZ345),
IF(BB345="","Debes escribir el valor de las vacaciones compensadas. ",
IF( ISERR(_xlfn.NUMBERVALUE(BB345)), "El valor de las vacaciones compensadas debe ser un número válido. ", "")
),
""
)</f>
        <v/>
      </c>
      <c r="GC345" s="46">
        <f>CONCATENATE(BC345,BD345)&lt;&gt;""</f>
        <v/>
      </c>
      <c r="GD345" s="46">
        <f>IF(AND($DS345,GC345),
IF(BC345="","Debes escribir el número de días de prima salarial. ",
IF( IFERROR(INT(BC345),1.1) &lt;&gt; IFERROR(_xlfn.NUMBERVALUE(BC345),1), "La cantidad de días de prima salarial debe ser un número entero. ", "")
),
""
)</f>
        <v/>
      </c>
      <c r="GE345" s="46">
        <f>IF(AND($DS345,GC345),
IF(BD345="","Debes escribir el valor de los días de prima salarial. ",
IF( ISERR(_xlfn.NUMBERVALUE(BD345)), "El valor de los días de prima salarial debe ser un número válido. ", "")
),
""
)</f>
        <v/>
      </c>
      <c r="GF345" s="46">
        <f>IF($DS345,
IF( AND(BE345&lt;&gt;"", ISERR(_xlfn.NUMBERVALUE(BE345))), "El valor de la prima NO saliarial debe ser un número válido. ", "")
)</f>
        <v/>
      </c>
      <c r="GG345" s="46">
        <f>CONCATENATE(BF345,BG345,BH345)&lt;&gt;""</f>
        <v/>
      </c>
      <c r="GH345" s="46">
        <f>IF(AND($DS345,GG345),
IF(BF345="","Debes escribir el valor de las cesantías. ",
IF( ISERR(_xlfn.NUMBERVALUE(BF345)), "El valor de las cesantías debe ser un número válido. ", "")
),
""
)</f>
        <v/>
      </c>
      <c r="GI345" s="46">
        <f>IF(AND($DS345,GG345),
IF(BG345="","Debes escribir el % de cesantías. ",
IF( ISERR(_xlfn.NUMBERVALUE(BG345)), "El % de cesantías debe ser un número válido. ", "")
),
""
)</f>
        <v/>
      </c>
      <c r="GJ345" s="46">
        <f>IF(AND($DS345,GG345),
IF(BH345="","Debes escribir el valor de intereses de cesantías. ",
IF( ISERR(_xlfn.NUMBERVALUE(BH345)), "El valor de intereses de cesantías debe ser un número válido. ", "")
),
""
)</f>
        <v/>
      </c>
      <c r="GK345" s="46">
        <f>CONCATENATE(BI345,BJ345,BK345)&lt;&gt;""</f>
        <v/>
      </c>
      <c r="GL345" s="46">
        <f>IF(AND($DS345,GK345),
IF(BI345="","Debes escribir el número de días de incapacidad. ",
IF( IFERROR(INT(BI345),1.1) &lt;&gt; IFERROR(_xlfn.NUMBERVALUE(BI345),1), "La cantidad de días de incapacidad debe ser un número entero. ", "")
),
""
)</f>
        <v/>
      </c>
      <c r="GM345" s="46">
        <f>IF(AND($DS345,GK345),
IF(BJ345="","Debes escribir el tipo de incapacidad. ",
IF(_xlfn.IFNA(VLOOKUP(BJ345,TIPO_DE_INCAPACIDAD,1,FALSE),-1)=-1,"El tipo de incapacidad es inválida (por favor seleccionarlo de la lista). ","")
),
""
)</f>
        <v/>
      </c>
      <c r="GN345" s="46">
        <f>IF(AND($DS345,GK345),
IF(BK345="","Debes escribir el valor de la incapacidad. ",
IF( ISERR(_xlfn.NUMBERVALUE(BK345)), "El valor de la incapacidad debe ser un número válido. ", "")
),
""
)</f>
        <v/>
      </c>
      <c r="GO345" s="46">
        <f>CONCATENATE(BL345,BM345)&lt;&gt;""</f>
        <v/>
      </c>
      <c r="GP345" s="46">
        <f>IF(AND($DS345,GO345),
IF(BL345="","Debes escribir el número de días de licencia de maternidad o paternidad. ",
IF( IFERROR(INT(BL345),1.1) &lt;&gt; IFERROR(_xlfn.NUMBERVALUE(BL345),1), "La cantidad de días de licencia de maternidad o paternidad debe ser un número entero. ", "")
),
""
)</f>
        <v/>
      </c>
      <c r="GQ345" s="46">
        <f>IF(AND($DS345,GO345),
IF(BM345="","Debes escribir el valor de la licencia de maternidad o paternidad. ",
IF( ISERR(_xlfn.NUMBERVALUE(BM345)), "El valor de la licencia de maternidad o paternidad debe ser un número válido. ", "")
),
""
)</f>
        <v/>
      </c>
      <c r="GR345" s="46">
        <f>CONCATENATE(BN345,BO345)&lt;&gt;""</f>
        <v/>
      </c>
      <c r="GS345" s="46">
        <f>IF(AND($DS345,GR345),
IF(BN345="","Debes escribir el número de días de licencia remunerada. ",
IF( IFERROR(INT(BN345),1.1) &lt;&gt; IFERROR(_xlfn.NUMBERVALUE(BN345),1), "La cantidad de días de licencia remunerada debe ser un número entero. ", "")
),
""
)</f>
        <v/>
      </c>
      <c r="GT345" s="46">
        <f>IF(AND($DS345,GR345),
IF(BO345="","Debes escribir el valor de la licencia remunerada. ",
IF( ISERR(_xlfn.NUMBERVALUE(BO345)), "El valor de la licencia remunerada debe ser un número válido. ", "")
),
""
)</f>
        <v/>
      </c>
      <c r="GU345" s="46">
        <f>IF($DS345,
IF( AND(BP345&lt;&gt;"", ISERR(_xlfn.NUMBERVALUE(BP345))), "El valor de la licencia NO remunerada debe ser un número válido. ", "")
)</f>
        <v/>
      </c>
      <c r="GV345" s="46">
        <f>IF($DS345,
IF( AND(BQ345&lt;&gt;"", ISERR(_xlfn.NUMBERVALUE(BQ345))), "El valor de auxilios salariales debe ser un número válido. ", "")
)</f>
        <v/>
      </c>
      <c r="GW345" s="46">
        <f>IF($DS345,
IF( AND(BR345&lt;&gt;"", ISERR(_xlfn.NUMBERVALUE(BR345))), "El valor de auxilios NO salariales debe ser un número válido. ", "")
)</f>
        <v/>
      </c>
      <c r="GX345" s="46">
        <f>IF($DS345,
IF( AND(BS345&lt;&gt;"", ISERR(_xlfn.NUMBERVALUE(BS345))), "El valor de bonos salariales debe ser un número válido. ", "")
)</f>
        <v/>
      </c>
      <c r="GY345" s="46">
        <f>IF($DS345,
IF( AND(BT345&lt;&gt;"", ISERR(_xlfn.NUMBERVALUE(BT345))), "El valor de bonos NO salariales debe ser un número válido. ", "")
)</f>
        <v/>
      </c>
      <c r="GZ345" s="46">
        <f>IF($DS345,
IF( AND(BU345&lt;&gt;"", ISERR(_xlfn.NUMBERVALUE(BU345))), "El valor de bonos salariales de alimentación debe ser un número válido. ", "")
)</f>
        <v/>
      </c>
      <c r="HA345" s="46">
        <f>IF($DS345,
IF( AND(BV345&lt;&gt;"", ISERR(_xlfn.NUMBERVALUE(BV345))), "El valor de bonos NO salariales de alimentación debe ser un número válido. ", "")
)</f>
        <v/>
      </c>
      <c r="HB345" s="46">
        <f>IF($DS345,
IF( AND(BW345&lt;&gt;"", ISERR(_xlfn.NUMBERVALUE(BW345))), "El valor de bonificaciones salariales debe ser un número válido. ", "")
)</f>
        <v/>
      </c>
      <c r="HC345" s="46">
        <f>IF($DS345,
IF( AND(BX345&lt;&gt;"", ISERR(_xlfn.NUMBERVALUE(BX345))), "El valor de bonificaciones NO salariales debe ser un número válido. ", "")
)</f>
        <v/>
      </c>
      <c r="HD345" s="46">
        <f>IF($DS345,
IF( AND(BY345&lt;&gt;"", ISERR(_xlfn.NUMBERVALUE(BY345))), "El valor de compensaciones ordinarias debe ser un número válido. ", "")
)</f>
        <v/>
      </c>
      <c r="HE345" s="46">
        <f>IF($DS345,
IF( AND(BZ345&lt;&gt;"", ISERR(_xlfn.NUMBERVALUE(BZ345))), "El valor de compensaciones extraordinarias debe ser un número válido. ", "")
)</f>
        <v/>
      </c>
      <c r="HF345" s="46">
        <f>IF($DS345,
IF( AND(CA345&lt;&gt;"", ISERR(_xlfn.NUMBERVALUE(CA345))), "El valor de comisiones debe ser un número válido. ", "")
)</f>
        <v/>
      </c>
      <c r="HG345" s="46">
        <f>IF($DS345,
IF( AND(CB345&lt;&gt;"", ISERR(_xlfn.NUMBERVALUE(CB345))), "El valor de ausencia por huega debe ser un número válido. ", "")
)</f>
        <v/>
      </c>
      <c r="HH345" s="46">
        <f>IF($DS345,
IF( AND(CC345&lt;&gt;"", ISERR(_xlfn.NUMBERVALUE(CC345))), "El valor de anticipos debe ser un número válido. ", "")
)</f>
        <v/>
      </c>
      <c r="HI345" s="46">
        <f>IF($DS345,
IF( AND(CD345&lt;&gt;"", ISERR(_xlfn.NUMBERVALUE(CD345))), "El valor de pagos a terceros debe ser un número válido. ", "")
)</f>
        <v/>
      </c>
      <c r="HJ345" s="46">
        <f>IF($DS345,
IF( AND(CE345&lt;&gt;"", ISERR(_xlfn.NUMBERVALUE(CE345))), "El valor de dotación debe ser un número válido. ", "")
)</f>
        <v/>
      </c>
      <c r="HK345" s="46">
        <f>IF($DS345,
IF( AND(CF345&lt;&gt;"", ISERR(_xlfn.NUMBERVALUE(CF345))), "El valor de apoyo sostenibilidad debe ser un número válido. ", "")
)</f>
        <v/>
      </c>
      <c r="HL345" s="46">
        <f>IF($DS345,
IF( AND(CG345&lt;&gt;"", ISERR(_xlfn.NUMBERVALUE(CG345))), "El valor de teletrabajo debe ser un número válido. ", "")
)</f>
        <v/>
      </c>
      <c r="HM345" s="46">
        <f>IF($DS345,
IF( AND(CH345&lt;&gt;"", ISERR(_xlfn.NUMBERVALUE(CH345))), "El valor de bonificación de retiro debe ser un número válido. ", "")
)</f>
        <v/>
      </c>
      <c r="HN345" s="46">
        <f>IF($DS345,
IF( AND(CI345&lt;&gt;"", ISERR(_xlfn.NUMBERVALUE(CI345))), "El valor de indemnización de retiro debe ser un número válido. ", "")
)</f>
        <v/>
      </c>
      <c r="HO345" s="46">
        <f>IF($DS345,
IF( AND(CJ345&lt;&gt;"", ISERR(_xlfn.NUMBERVALUE(CJ345))), "El valor de reintegros debe ser un número válido. ", "")
)</f>
        <v/>
      </c>
      <c r="HP345" s="46">
        <f>CONCATENATE(CK345,CL345,CM345)&lt;&gt;""</f>
        <v/>
      </c>
      <c r="HQ345" s="46">
        <f>IF(AND($DS345,HP345),
IF(CK345="","Debes escribir la descripción de otro concepto no categorizado. ",""),
""
)</f>
        <v/>
      </c>
      <c r="HR345" s="46">
        <f>IF(AND($DS345,HP345),
IF(CONCATENATE(CL345,CM345)="","Debes escribir al menos un valor de concepto no categorizado (salarial o no salarial). ",
IF(ISERR(_xlfn.NUMBERVALUE(CL345)),"El valor salarial concepto no categorizado debe ser un número válido. ","")
),
""
)</f>
        <v/>
      </c>
      <c r="HS345" s="46">
        <f>IF(AND($DS345,HP345),
IF(CONCATENATE(CL345,CM345)="","Debes escribir al menos un valor de concepto no categorizado (salarial o no salarial). ",
IF(ISERR(_xlfn.NUMBERVALUE(CM345)),"El valor NO salarial concepto no categorizado debe ser un número válido. ","")
),
""
)</f>
        <v/>
      </c>
      <c r="HT345" s="46">
        <f>IF($DS345,
IF(CN345="","Debes escribir el porcentaje del aporte a salud. ",
IF( ISERR(_xlfn.NUMBERVALUE(CN345)), "El valor del porcentaje del aporte a salud debe ser un número válido. ", "")
)
)</f>
        <v/>
      </c>
      <c r="HU345" s="46">
        <f>IF($DS345,
IF(CO345="","Debes escribir el valor del aporte a salud. ",
IF( ISERR(_xlfn.NUMBERVALUE(CO345)), "El valor del aporte a salud debe ser un número válido. ", "")
)
)</f>
        <v/>
      </c>
      <c r="HV345" s="46">
        <f>IF($DS345,
IF( AND(CP345&lt;&gt;"", ISERR(_xlfn.NUMBERVALUE(CP345))), "El valor plan complementario debe ser un número válido. ", "")
)</f>
        <v/>
      </c>
      <c r="HW345" s="46">
        <f>IF($DS345,
IF(CQ345="","Debes escribir el porcentaje del aporte a pensión. ",
IF( ISERR(_xlfn.NUMBERVALUE(CQ345)), "El valor del porcentaje del aporte a pensión debe ser un número válido. ", "")
)
)</f>
        <v/>
      </c>
      <c r="HX345" s="46">
        <f>IF($DS345,
IF(CR345="","Debes escribir el valor del aporte a pensión. ",
IF( ISERR(_xlfn.NUMBERVALUE(CR345)), "El valor del aporte a salud debe ser un número válido. ", "")
)
)</f>
        <v/>
      </c>
      <c r="HY345" s="46">
        <f>IF($DS345,
IF( AND(CS345&lt;&gt;"", ISERR(_xlfn.NUMBERVALUE(CS345))), "El valor pensión voluntaria debe ser un número válido. ", "")
)</f>
        <v/>
      </c>
      <c r="HZ345" s="46">
        <f>CONCATENATE(CT345,CU345,CV345,CW345)&lt;&gt;""</f>
        <v/>
      </c>
      <c r="IA345" s="46">
        <f>IF(AND($DS345,HZ345),
IF(CT345="","Debes escribir el % del fondo de seguridad pensional. ",
IF( ISERR(_xlfn.NUMBERVALUE(CT345)), "El % del fondo de seguridad debe ser un número válido. ", "")
),
""
)</f>
        <v/>
      </c>
      <c r="IB345" s="46">
        <f>IF(AND($DS345,HZ345),
IF(CU345="","Debes escribir el valor del aporte al fondo de solidaridad pensional. ",
IF( ISERR(_xlfn.NUMBERVALUE(CU345)), "El valor del aporte al fondo de solidaridad pensional debe ser un número válido. ", "")
),
""
)</f>
        <v/>
      </c>
      <c r="IC345" s="46">
        <f>IF(AND($DS345,HZ345),
IF(CV345="","Debes escribir el % del fondo de subsistencia. ",
IF( ISERR(_xlfn.NUMBERVALUE(CV345)), "El % del fondo de subsistencia debe ser un número válido. ", "")
),
""
)</f>
        <v/>
      </c>
      <c r="ID345" s="46">
        <f>IF(AND($DS345,HZ345),
IF(CW345="","Debes escribir el valor del fondo de subsistencia. ",
IF( ISERR(_xlfn.NUMBERVALUE(CW345)), "El valor del fondo de subsistencia debe ser un número válido. ", "")
),
""
)</f>
        <v/>
      </c>
      <c r="IE345" s="46">
        <f>CONCATENATE(CX345,CY345)&lt;&gt;""</f>
        <v/>
      </c>
      <c r="IF345" s="46">
        <f>IF(AND($DS345,IE345),
IF(CX345="","Debes escribir el % de sindicato. ",
IF( ISERR(_xlfn.NUMBERVALUE(CX345)), "El % de sindicato debe ser un número válido. ", "")
),
""
)</f>
        <v/>
      </c>
      <c r="IG345" s="46">
        <f>IF(AND($DS345,IE345),
IF(CY345="","Debes escribir el valor del sindicato. ",
IF( ISERR(_xlfn.NUMBERVALUE(CY345)), "El valor del sindicato debe ser un número válido. ", "")
),
""
)</f>
        <v/>
      </c>
      <c r="IH345" s="46">
        <f>IF($DS345,
IF( AND(CZ345&lt;&gt;"", ISERR(_xlfn.NUMBERVALUE(CZ345))), "El valor de sanción pública debe ser un número válido. ", "")
)</f>
        <v/>
      </c>
      <c r="II345" s="46">
        <f>IF($DS345,
IF( AND(DA345&lt;&gt;"", ISERR(_xlfn.NUMBERVALUE(DA345))), "El valor de sanción privada debe ser un número válido. ", "")
)</f>
        <v/>
      </c>
      <c r="IJ345" s="46">
        <f>CONCATENATE(DB345,DC345)&lt;&gt;""</f>
        <v/>
      </c>
      <c r="IK345" s="46">
        <f>IF(AND($DS345,IJ345),
IF(DB345="","Debes escribir la descripción de libranza. ",""),
""
)</f>
        <v/>
      </c>
      <c r="IL345" s="46">
        <f>IF(AND($DS345,IJ345),
IF(DC345="","Debes escribir la cuota libranza. ",
IF(ISERR(_xlfn.NUMBERVALUE(DC345)),"El valor de la cuota libranza debe ser un número válido. ","")
),
""
)</f>
        <v/>
      </c>
      <c r="IM345" s="46">
        <f>IF($DS345,
IF( AND(DD345&lt;&gt;"", ISERR(_xlfn.NUMBERVALUE(DD345))), "El valor de pagos a terceros debe ser un número válido. ", "")
)</f>
        <v/>
      </c>
      <c r="IN345" s="46">
        <f>IF($DS345,
IF( AND(DE345&lt;&gt;"", ISERR(_xlfn.NUMBERVALUE(DE345))), "El valor de anticipos debe ser un número válido. ", "")
)</f>
        <v/>
      </c>
      <c r="IO345" s="46">
        <f>IF($DS345,
IF( AND(DF345&lt;&gt;"", ISERR(_xlfn.NUMBERVALUE(DF345))), "El valor de AFC debe ser un número válido. ", "")
)</f>
        <v/>
      </c>
      <c r="IP345" s="46">
        <f>IF($DS345,
IF( AND(DG345&lt;&gt;"", ISERR(_xlfn.NUMBERVALUE(DG345))), "El valor de rete-fuente debe ser un número válido. ", "")
)</f>
        <v/>
      </c>
      <c r="IQ345" s="46">
        <f>IF($DS345,
IF( AND(DH345&lt;&gt;"", ISERR(_xlfn.NUMBERVALUE(DH345))), "El valor de cooperativa de trabajo debe ser un número válido. ", "")
)</f>
        <v/>
      </c>
      <c r="IR345" s="46">
        <f>IF($DS345,
IF( AND(DI345&lt;&gt;"", ISERR(_xlfn.NUMBERVALUE(DI345))), "El valor de embargo fiscal debe ser un número válido. ", "")
)</f>
        <v/>
      </c>
      <c r="IS345" s="46">
        <f>IF($DS345,
IF( AND(DJ345&lt;&gt;"", ISERR(_xlfn.NUMBERVALUE(DJ345))), "El valor de educación debe ser un número válido. ", "")
)</f>
        <v/>
      </c>
      <c r="IT345" s="46">
        <f>IF($DS345,
IF( AND(DK345&lt;&gt;"", ISERR(_xlfn.NUMBERVALUE(DK345))), "El valor de reintegro debe ser un número válido. ", "")
)</f>
        <v/>
      </c>
      <c r="IU345" s="46">
        <f>IF($DS345,
IF( AND(DL345&lt;&gt;"", ISERR(_xlfn.NUMBERVALUE(DL345))), "El valor de deuda debe ser un número válido. ", "")
)</f>
        <v/>
      </c>
      <c r="IV345" s="46">
        <f>IF($DS345,
IF( AND(DM345&lt;&gt;"", ISERR(_xlfn.NUMBERVALUE(DM345))), "El valor de otras deducciones debe ser un número válido. ", "")
)</f>
        <v/>
      </c>
      <c r="IW345" s="46">
        <f>IF($DS345,
IF(DN345="","Debes escribir el valor de los devengos totales. ",
IF( ISERR(_xlfn.NUMBERVALUE(DN345)), "El valor de los devengos totales debe ser un número válido. ", "")
)
)</f>
        <v/>
      </c>
      <c r="IX345" s="46">
        <f>IF($DS345,
IF(DO345="","Debes escribir el valor de las deducciones totales. ",
IF( ISERR(_xlfn.NUMBERVALUE(DO345)), "El valor de las deducciones totales debe ser un número válido. ", "")
)
)</f>
        <v/>
      </c>
      <c r="IY345" s="46">
        <f>IF($DS345,
IF(DP345="","Debes escribir el valor del salario total. ",
IF( ISERR(_xlfn.NUMBERVALUE(DP345)), "El valor del salario total debe ser un número válido. ", "")
)
)</f>
        <v/>
      </c>
    </row>
    <row r="346">
      <c r="B346" s="48" t="n">
        <v>334</v>
      </c>
      <c r="C346" s="61">
        <f>IF(AND(DS346,DP346&lt;&gt;""),
IF(DQ346="","OK","Error"),
""
)</f>
        <v/>
      </c>
      <c r="D346" s="53" t="n"/>
      <c r="E346" s="52" t="n"/>
      <c r="F346" s="112" t="n"/>
      <c r="G346" s="52" t="n"/>
      <c r="H346" s="53" t="n"/>
      <c r="I346" s="52" t="n"/>
      <c r="J346" s="52" t="n"/>
      <c r="K346" s="53" t="n"/>
      <c r="L346" s="55" t="n"/>
      <c r="M346" s="108" t="n"/>
      <c r="N346" s="56" t="n"/>
      <c r="O346" s="52" t="n"/>
      <c r="P346" s="52" t="n"/>
      <c r="Q346" s="52" t="n"/>
      <c r="R346" s="52" t="n"/>
      <c r="S346" s="52" t="n"/>
      <c r="T346" s="53" t="n"/>
      <c r="U346" s="52" t="n"/>
      <c r="V346" s="52" t="n"/>
      <c r="W346" s="55" t="n"/>
      <c r="X346" s="55" t="n"/>
      <c r="Y346" s="52" t="n"/>
      <c r="Z346" s="55" t="n"/>
      <c r="AA346" s="52" t="n"/>
      <c r="AB346" s="53" t="n"/>
      <c r="AC346" s="53" t="n"/>
      <c r="AD346" s="53" t="n"/>
      <c r="AE346" s="177" t="n"/>
      <c r="AF346" s="113" t="n"/>
      <c r="AG346" s="177" t="n"/>
      <c r="AH346" s="178" t="n"/>
      <c r="AI346" s="178" t="n"/>
      <c r="AJ346" s="178" t="n"/>
      <c r="AK346" s="114" t="n"/>
      <c r="AL346" s="178" t="n"/>
      <c r="AM346" s="114" t="n"/>
      <c r="AN346" s="178" t="n"/>
      <c r="AO346" s="114" t="n"/>
      <c r="AP346" s="178" t="n"/>
      <c r="AQ346" s="114" t="n"/>
      <c r="AR346" s="178" t="n"/>
      <c r="AS346" s="114" t="n"/>
      <c r="AT346" s="178" t="n"/>
      <c r="AU346" s="114" t="n"/>
      <c r="AV346" s="178" t="n"/>
      <c r="AW346" s="114" t="n"/>
      <c r="AX346" s="178" t="n"/>
      <c r="AY346" s="114" t="n"/>
      <c r="AZ346" s="178" t="n"/>
      <c r="BA346" s="114" t="n"/>
      <c r="BB346" s="178" t="n"/>
      <c r="BC346" s="114" t="n"/>
      <c r="BD346" s="178" t="n"/>
      <c r="BE346" s="178" t="n"/>
      <c r="BF346" s="178" t="n"/>
      <c r="BG346" s="59" t="n"/>
      <c r="BH346" s="178" t="n"/>
      <c r="BI346" s="114" t="n"/>
      <c r="BJ346" s="53" t="n"/>
      <c r="BK346" s="178" t="n"/>
      <c r="BL346" s="114" t="n"/>
      <c r="BM346" s="178" t="n"/>
      <c r="BN346" s="114" t="n"/>
      <c r="BO346" s="178" t="n"/>
      <c r="BP346" s="178" t="n"/>
      <c r="BQ346" s="178" t="n"/>
      <c r="BR346" s="178" t="n"/>
      <c r="BS346" s="178" t="n"/>
      <c r="BT346" s="178" t="n"/>
      <c r="BU346" s="178" t="n"/>
      <c r="BV346" s="178" t="n"/>
      <c r="BW346" s="178" t="n"/>
      <c r="BX346" s="178" t="n"/>
      <c r="BY346" s="178" t="n"/>
      <c r="BZ346" s="178" t="n"/>
      <c r="CA346" s="178" t="n"/>
      <c r="CB346" s="178" t="n"/>
      <c r="CC346" s="178" t="n"/>
      <c r="CD346" s="178" t="n"/>
      <c r="CE346" s="178" t="n"/>
      <c r="CF346" s="178" t="n"/>
      <c r="CG346" s="178" t="n"/>
      <c r="CH346" s="178" t="n"/>
      <c r="CI346" s="178" t="n"/>
      <c r="CJ346" s="178" t="n"/>
      <c r="CK346" s="53" t="n"/>
      <c r="CL346" s="178" t="n"/>
      <c r="CM346" s="178" t="n"/>
      <c r="CN346" s="60" t="n"/>
      <c r="CO346" s="177" t="n"/>
      <c r="CP346" s="178" t="n"/>
      <c r="CQ346" s="60" t="n"/>
      <c r="CR346" s="177" t="n"/>
      <c r="CS346" s="178" t="n"/>
      <c r="CT346" s="59" t="n"/>
      <c r="CU346" s="178" t="n"/>
      <c r="CV346" s="59" t="n"/>
      <c r="CW346" s="178" t="n"/>
      <c r="CX346" s="59" t="n"/>
      <c r="CY346" s="178" t="n"/>
      <c r="CZ346" s="178" t="n"/>
      <c r="DA346" s="178" t="n"/>
      <c r="DB346" s="53" t="n"/>
      <c r="DC346" s="178" t="n"/>
      <c r="DD346" s="178" t="n"/>
      <c r="DE346" s="178" t="n"/>
      <c r="DF346" s="178" t="n"/>
      <c r="DG346" s="178" t="n"/>
      <c r="DH346" s="178" t="n"/>
      <c r="DI346" s="178" t="n"/>
      <c r="DJ346" s="178" t="n"/>
      <c r="DK346" s="178" t="n"/>
      <c r="DL346" s="178" t="n"/>
      <c r="DM346" s="178" t="n"/>
      <c r="DN346" s="177" t="n"/>
      <c r="DO346" s="177" t="n"/>
      <c r="DP346" s="177" t="n"/>
      <c r="DQ346" s="76">
        <f>IF(AND(DS346,DP346&lt;&gt;""),
CONCATENATE(DT346,DU346,DV346,DW346,DX346,DY346,DZ346,EA346,EB346,EC346,ED346,EE346,EF346,EG346,EH346,EI346,EJ346,EK346,EL346,EM346,EN346,EO346,EP346,EQ346,ES346,ET346,EU346,EV346,EW346,EX346,EY346,EZ346,FA346,FC346,FD346,FF346,FG346,FI346,FJ346,FL346,FM346,FO346,FP346,FR346,FS346,FU346,FV346,FX346,FY346,GA346,GB346,GD346,GE346,GF346,GH346,GI346,GJ346,GL346,GM346,GN346,GP346,GQ346,GS346,GT346,GU346,GV346,GW346,GX346,GY346,GZ346,HA346,HB346,HC346,HD346,HE346,HF346,HG346,HH346,HI346,HJ346,HK346,HL346,HM346,HN346,HO346,HQ346,HR346,HS346,HT346,HU346,HV346,HW346,HX346,HY346,IA346,IB346,IC346,ID346,IF346,IG346,IH346,II346,IK346,IL346,IM346,IN346,IO346,IP346,IQ346,IR346,IS346,IT346,IU346,IV346,IW346,IX346,IY346,IZ346),
""
)</f>
        <v/>
      </c>
      <c r="DR346" s="53" t="n"/>
      <c r="DS346" s="46">
        <f>CONCATENATE(D346,$E346,$F346,$G346,H346,$I346,$J346,K346,$L346,$M346,N346,$O346,$P346,$Q346,$R346,$S346,T346,$U346,$V346,$W346,$X346,$Y346,$Z346,$AA346,AB346,AC346,AD346,$AE346,$AF346,$AG346,AH346,AI346,AJ346,AK346,AL346,AM346,AN346,AO346,AP346,AQ346,AR346,AS346,AT346,AU346,AV346,AW346,AX346,AY346,AZ346,BA346,BB346,BC346,BD346,BE346,BF346,BG346,BH346,BI346,BJ346,BK346,BL346,BM346,BN346,BO346,BP346,BQ346,BR346,BS346,BT346,BU346,BV346,BW346,BX346,BY346,BZ346,CA346,CB346,CC346,CD346,CE346,CF346,CG346,CH346,CI346,CJ346,CK346,CL346,CM346,$CN346,$CO346,CP346,$CQ346,$CR346,CS346,CT346,CU346,CV346,CW346,CX346,CY346,CZ346,DA346,DB346,DC346,DD346,DE346,DF346,DG346,DH346,DI346,DJ346,DK346,DL346,DM346,$DN346,$DO346,$DP346,DR346)&lt;&gt;""</f>
        <v/>
      </c>
      <c r="DT346" s="46">
        <f>IF(AND($DS346,$E$4&lt;&gt;""),
IF(LEFT($E$4,2) = "1.",
IF(D346&lt;&gt;"","El CUNE sólo se envía en operaciones de novedad o ajuste. ",""),
IF(D346="","Debes escribir un CUNE válido para realizar operaciones de novedad o ajuste. ","")),
""
)</f>
        <v/>
      </c>
      <c r="DU346" s="46">
        <f>IF($DS346,
IF(E346="","Debes seleccionar el tipo de documento del empleado. ",
IF(_xlfn.IFNA(VLOOKUP(E346,TIPO_DE_DOCUMENTO,1,FALSE),-1)=-1,"El tipo de documento no es válido (por favor seleccionarlo de la lista). ","")
)
)</f>
        <v/>
      </c>
      <c r="DV346" s="46">
        <f>IF($DS346,
IF(F346="","Debes escribir el número de documento del empleado. ","")
)</f>
        <v/>
      </c>
      <c r="DW346" s="46">
        <f>IF($DS346,
IF(G346="","Debes escribir el primer nombre del empleado. ","")
)</f>
        <v/>
      </c>
      <c r="DY346" s="46">
        <f>IF($DS346,
IF(I346="","Debes escribir el primer apellido del empleado. ","")
)</f>
        <v/>
      </c>
      <c r="DZ346" s="46">
        <f>IF($DS346,
IF(J346="","Debes escribir el segundo apellido del empleado. ","")
)</f>
        <v/>
      </c>
      <c r="EB346" s="46">
        <f>IF($DS346,
IF(L346="","Debes escribir la fecha de ingreso del empleado. ",
IF(ISERR(DATE(YEAR(L346),MONTH(L346),DAY(L346))), "El valor ingresado en fecha de ingreso no tiene un formato válido. ","")
)
)</f>
        <v/>
      </c>
      <c r="EC346" s="46">
        <f>IF($DS346,
IF(M346="","Debes escribir el tiempo laborado. ",
IF( IFERROR(INT(M346),1.1) &lt;&gt; IFERROR(_xlfn.NUMBERVALUE(M346),1), "El valor de los días trabajados debe ser un número entero. ", "")
)
)</f>
        <v/>
      </c>
      <c r="ED346" s="46">
        <f>IF($DS346,
IF( AND(N346&lt;&gt;"", ISERR(DATE(YEAR(N346),MONTH(N346),DAY(N346))) ), "El valor ingresado en fecha de ingreso no tiene un formato válido. ",
IF( AND(N346&lt;&gt;"", $E$6&lt;&gt;"", DATE(YEAR(N346), MONTH(N346), 1) &lt;&gt; IFERROR(DATE(MID($E$6, 1, 4), MID($E$6, 6, 2),1), "1/1/1900") ), "La fecha de retiro debe estar dentro del período liquidado. ", "")
)
)</f>
        <v/>
      </c>
      <c r="EE346" s="46">
        <f>IF($DS346,
IF(O346="","Debes seleccionar el tipo de trabajador. ",
IF(_xlfn.IFNA(VLOOKUP(O346,TIPO_DE_TRABAJADOR,1,FALSE),-1)=-1,"El tipo de trabajador no es válido (por favor seleccionarlo de la lista). ","")
)
)</f>
        <v/>
      </c>
      <c r="EF346" s="46">
        <f>IF($DS346,
IF(P346="","Debes seleccionar si es un trabajador dependiente pensionado por vejez. ",
IF(_xlfn.IFNA(VLOOKUP(P346,SUBTIPO_DE_TRABAJADOR,1,FALSE),-1)=-1,"El tipo de trabajador dependiente pensionado por vejez no es válido (por favor seleccionarlo de la lista). ","")
)
)</f>
        <v/>
      </c>
      <c r="EG346" s="46">
        <f>IF($DS346,
IF(Q346="","Debes seleccionar el tipo de contrato del trabajador. ",
IF(_xlfn.IFNA(VLOOKUP(Q346,TIPO_DE_CONTRATO,1,FALSE),-1)=-1,"El tipo de contrato del trabajador no es válido (por favor seleccionarlo de la lista). ","")
)
)</f>
        <v/>
      </c>
      <c r="EH346" s="46">
        <f>IF($DS346,
IF(R346="","Debes seleccionar si es un salario integral. ",
IF(_xlfn.IFNA(VLOOKUP(R346,SI_NO,1,FALSE),-1)=-1,"Valor no válido para salario integral (por favor seleccionarlo de la lista). ","")
)
)</f>
        <v/>
      </c>
      <c r="EI346" s="46">
        <f>IF($DS346,
IF(S346="","Debes seleccionar si el trabajador realiza actividades de riesgo. ",
IF(_xlfn.IFNA(VLOOKUP(S346,SI_NO,1,FALSE),-1)=-1,"Valor no válido para actividad de alto riesgo (por favor seleccionarlo de la lista). ","")
)
)</f>
        <v/>
      </c>
      <c r="EK346" s="46">
        <f>IF($DS346,
IF(U346="","Debes escribir el código del municipio de residencia del trabajador. ",
IF(_xlfn.IFNA(VLOOKUP(U346,MUNICIPIO,1,FALSE),-1)=-1,"El municipio de residencia del trabajador es inválido (por favor seleccionarlo de la lista). ","")
)
)</f>
        <v/>
      </c>
      <c r="EL346" s="46">
        <f>IF($DS346,
IF(V346="","Debes escribir el la dirección de residendia del trabajador. ","")
)</f>
        <v/>
      </c>
      <c r="EM346" s="46">
        <f>IF($DS346,
IF(W346="","Debes escribir la fecha de inicio de la liquidación. ",
IF(ISERR(DATE(YEAR(W346),MONTH(W346),DAY(W346))),"El valor ingresado en fecha de inicio de liquidación no tiene un formato válido. ",
IF( AND($E$6&lt;&gt;"", DATE(YEAR(W346), MONTH(W346), 1) &lt;&gt; IFERROR(DATE(MID($E$6, 1, 4), MID($E$6, 6, 2),1), "1/1/1900") ), "La fecha de inicio de la liquidación debe estar dentro del período liquidado. ", "")
)
)
)</f>
        <v/>
      </c>
      <c r="EN346" s="46">
        <f>IF($DS346,
IF(X346="","Debes escribir la fecha de fin de la liquidación. ",
IF(ISERR(DATE(YEAR(X346),MONTH(X346),DAY(X346))),"El valor ingresado en fecha de fin de liquidación no tiene un formato válido. ",
IF( AND($E$6&lt;&gt;"", DATE(YEAR(X346), MONTH(X346), 1) &lt;&gt; IFERROR(DATE(MID($E$6, 1, 4), MID($E$6, 6, 2),1), "1/1/1900") ), "La fecha de fin de la liquidación debe estar dentro del período liquidado. ", "")
)
)
)</f>
        <v/>
      </c>
      <c r="EO346" s="46">
        <f>IF($DS346,
IF(Y346="","Debes escribir la frecuencia de pago del trabajador. ",
IF(_xlfn.IFNA(VLOOKUP(Y346,PERÍODO_DE_NÓMINA,1,FALSE),-1)=-1,"La frecuencia de pago es inválida (por favor seleccionarlo de la lista). ","")
)
)</f>
        <v/>
      </c>
      <c r="EP346" s="46">
        <f>IF($DS346,
IF(Z346="","Debes escribir la fecha de pago. ",
IF(ISERR(DATE(YEAR(Z346),MONTH(Z346),DAY(Z346))), "El valor ingresado en fecha de pago no tiene un formato válido. ","")
)
)</f>
        <v/>
      </c>
      <c r="EQ346" s="46">
        <f>IF($DS346,
IF(AA346="","Debes escribir el medio de pago. ",
IF(_xlfn.IFNA(VLOOKUP(AA346,MEDIOS_DE_PAGO,1,FALSE),-1)=-1,"El medio de pago es inválido (por favor seleccionarlo de la lista). ","")
)
)</f>
        <v/>
      </c>
      <c r="ER346" s="46">
        <f>OR(AA346='Tablas '!$T$4,AA346='Tablas '!$T$7,AA346='Tablas '!$T$8,AA346='Tablas '!$T$11)</f>
        <v/>
      </c>
      <c r="ES346" s="46">
        <f>IF(AND($DS346,ER346),
IF(AB346="","Debes escribir la entidad bancaria. ",""),
""
)</f>
        <v/>
      </c>
      <c r="ET346" s="46">
        <f>IF(AND($DS346,ER346),
IF(AC346="","Debes escribir el tipo de cuenta bancaria. ",
IF(_xlfn.IFNA(VLOOKUP(AC346,TIPO_DE_CUENTA,1,FALSE),-1)=-1,"El tipo de cuenta bancaria es inválida (por favor seleccionarlo de la lista). ","")
),
""
)</f>
        <v/>
      </c>
      <c r="EU346" s="46">
        <f>IF(AND($DS346,ER346),
IF(AD346="","Debes escribir el número de cuenta bancaria. ",""),
""
)</f>
        <v/>
      </c>
      <c r="EV346" s="46">
        <f>IF($DS346,
IF(AE346="","Debes escribir el valor del sueldo básico. ",
IF( ISERR(_xlfn.NUMBERVALUE(AE346)), "El valor del sueldo básico debe ser un número válido. ", "")
)
)</f>
        <v/>
      </c>
      <c r="EW346" s="46">
        <f>IF($DS346,
IF(AF346="","Debes escribir el número de días trabajados. ",
IF( IFERROR(INT(AF346),1.1) &lt;&gt; IFERROR(_xlfn.NUMBERVALUE(AF346),1), "La cantidad de días trabajados debe ser un número entero. ", "")
)
)</f>
        <v/>
      </c>
      <c r="EX346" s="46">
        <f>IF($DS346,
IF(AG346="","Debes escribir el valor del sueldo trabajado. ",
IF( ISERR(_xlfn.NUMBERVALUE(AG346)), "El valor del sueldo trabajado debe ser un número válido. ", "")
)
)</f>
        <v/>
      </c>
      <c r="EY346" s="46">
        <f>IF($DS346,
IF( AND(AH346&lt;&gt;"", ISERR(_xlfn.NUMBERVALUE(AH346))), "El valor del auxilio de transporte debe ser un número válido. ", "")
)</f>
        <v/>
      </c>
      <c r="EZ346" s="46">
        <f>IF($DS346,
IF( AND(AI346&lt;&gt;"", ISERR(_xlfn.NUMBERVALUE(AI346))), "El valor de viáticos salariales debe ser un número válido. ", "")
)</f>
        <v/>
      </c>
      <c r="FA346" s="46">
        <f>IF($DS346,
IF( AND(AJ346&lt;&gt;"", ISERR(_xlfn.NUMBERVALUE(AJ346))), "El valor de viáticos NO salariales debe ser un número válido. ", "")
)</f>
        <v/>
      </c>
      <c r="FB346" s="46">
        <f>CONCATENATE(AK346,AL346)&lt;&gt;""</f>
        <v/>
      </c>
      <c r="FC346" s="46">
        <f>IF(AND($DS346,FB346),
IF(AK346="","Debes escribir el número de horas extras diurnas. ",
IF( IFERROR(INT(AK346),1.1) &lt;&gt; IFERROR(_xlfn.NUMBERVALUE(AK346),1), "La cantidad de horas extras diurnas debe ser un número entero. ", "")
),
""
)</f>
        <v/>
      </c>
      <c r="FD346" s="46">
        <f>IF(AND($DS346,FB346),
IF(AL346="","Debes escribir el valor de las horas extras diurnas. ",
IF( ISERR(_xlfn.NUMBERVALUE(AL346)), "El valor de las horas extras duirnas debe ser un número válido. ", "")
),
""
)</f>
        <v/>
      </c>
      <c r="FE346" s="46">
        <f>CONCATENATE(AM346,AN346)&lt;&gt;""</f>
        <v/>
      </c>
      <c r="FF346" s="46">
        <f>IF(AND($DS346,FE346),
IF(AM346="","Debes escribir el número de horas extras nocturnas. ",
IF( IFERROR(INT(AM346),1.1) &lt;&gt; IFERROR(_xlfn.NUMBERVALUE(AM346),1), "La cantidad de horas extras nocturnas debe ser un número entero. ", "")
),
""
)</f>
        <v/>
      </c>
      <c r="FG346" s="46">
        <f>IF(AND($DS346,FE346),
IF(AN346="","Debes escribir el valor de las horas extras nocturnas. ",
IF( ISERR(_xlfn.NUMBERVALUE(AN346)), "El valor de las horas extras nocturnas debe ser un número válido. ", "")
),
""
)</f>
        <v/>
      </c>
      <c r="FH346" s="46">
        <f>CONCATENATE(AO346,AP346)&lt;&gt;""</f>
        <v/>
      </c>
      <c r="FI346" s="46">
        <f>IF(AND($DS346,FH346),
IF(AO346="","Debes escribir el número de horas extras diurnas dominicales y festivas. ",
IF( IFERROR(INT(AO346),1.1) &lt;&gt; IFERROR(_xlfn.NUMBERVALUE(AO346),1), "La cantidad de horas extras diurnas dominicales y festivas debe ser un número entero. ", "")
),
""
)</f>
        <v/>
      </c>
      <c r="FJ346" s="46">
        <f>IF(AND($DS346,FH346),
IF(AP346="","Debes escribir el valor de las horas extras diurnas dominicales y festivas. ",
IF( ISERR(_xlfn.NUMBERVALUE(AP346)), "El valor de las horas extras diurnas dominicales y festivas debe ser un número válido. ", "")
),
""
)</f>
        <v/>
      </c>
      <c r="FK346" s="46">
        <f>CONCATENATE(AQ346,AR346)&lt;&gt;""</f>
        <v/>
      </c>
      <c r="FL346" s="46">
        <f>IF(AND($DS346,FK346),
IF(AQ346="","Debes escribir el número de horas extras nocturnas dominicales y festivas. ",
IF( IFERROR(INT(AQ346),1.1) &lt;&gt; IFERROR(_xlfn.NUMBERVALUE(AQ346),1), "La cantidad de horas extras nocturnas dominicales y festivas debe ser un número entero. ", "")
),
""
)</f>
        <v/>
      </c>
      <c r="FM346" s="46">
        <f>IF(AND($DS346,FK346),
IF(AR346="","Debes escribir el valor de las horas extras nocturnas dominicales y festivas. ",
IF( ISERR(_xlfn.NUMBERVALUE(AR346)), "El valor de las horas extras nocturnas dominicales y festivas debe ser un número válido. ", "")
),
""
)</f>
        <v/>
      </c>
      <c r="FN346" s="46">
        <f>CONCATENATE(AS346,AT346)&lt;&gt;""</f>
        <v/>
      </c>
      <c r="FO346" s="46">
        <f>IF(AND($DS346,FN346),
IF(AS346="","Debes escribir el número de horas recargo nocturno. ",
IF( IFERROR(INT(AS346),1.1) &lt;&gt; IFERROR(_xlfn.NUMBERVALUE(AS346),1), "La cantidad de horas recargo nocturno debe ser un número entero. ", "")
),
""
)</f>
        <v/>
      </c>
      <c r="FP346" s="46">
        <f>IF(AND($DS346,FN346),
IF(AT346="","Debes escribir el valor de las horas recargo nocturno. ",
IF( ISERR(_xlfn.NUMBERVALUE(AT346)), "El valor de las horas recargo nocturno debe ser un número válido. ", "")
),
""
)</f>
        <v/>
      </c>
      <c r="FQ346" s="46">
        <f>CONCATENATE(AU346,AV346)&lt;&gt;""</f>
        <v/>
      </c>
      <c r="FR346" s="46">
        <f>IF(AND($DS346,FQ346),
IF(AU346="","Debes escribir el número de horas recargo diurno dominical y festivo. ",
IF( IFERROR(INT(AU346),1.1) &lt;&gt; IFERROR(_xlfn.NUMBERVALUE(AU346),1), "La cantidad de horas recargo diurno dominical y festivo debe ser un número entero. ", "")
),
""
)</f>
        <v/>
      </c>
      <c r="FS346" s="46">
        <f>IF(AND($DS346,FQ346),
IF(AV346="","Debes escribir el valor de las horas recargo diurno dominical y festivo. ",
IF( ISERR(_xlfn.NUMBERVALUE(AV346)), "El valor de las horas recargo diurno dominical y festivo debe ser un número válido. ", "")
),
""
)</f>
        <v/>
      </c>
      <c r="FT346" s="46">
        <f>CONCATENATE(AW346,AX346)&lt;&gt;""</f>
        <v/>
      </c>
      <c r="FU346" s="46">
        <f>IF(AND($DS346,FT346),
IF(AW346="","Debes escribir el número de horas recargo nocturno dominical y festivo. ",
IF( IFERROR(INT(AW346),1.1) &lt;&gt; IFERROR(_xlfn.NUMBERVALUE(AW346),1), "La cantidad de horas recargo nocturno dominical y festivo debe ser un número entero. ", "")
),
""
)</f>
        <v/>
      </c>
      <c r="FV346" s="46">
        <f>IF(AND($DS346,FT346),
IF(AX346="","Debes escribir el valor de las horas recargo nocturno dominical y festivo. ",
IF( ISERR(_xlfn.NUMBERVALUE(AX346)), "El valor de las horas recargo nocturno dominical y festivo debe ser un número válido. ", "")
),
""
)</f>
        <v/>
      </c>
      <c r="FW346" s="46">
        <f>CONCATENATE(AY346,AZ346)&lt;&gt;""</f>
        <v/>
      </c>
      <c r="FX346" s="46">
        <f>IF(AND($DS346,FW346),
IF(AY346="","Debes escribir el número de días de vacaciones comunes. ",
IF( IFERROR(INT(AY346),1.1) &lt;&gt; IFERROR(_xlfn.NUMBERVALUE(AY346),1), "La cantidad de días de vacaciones comunes debe ser un número entero. ", "")
),
""
)</f>
        <v/>
      </c>
      <c r="FY346" s="46">
        <f>IF(AND($DS346,FW346),
IF(AZ346="","Debes escribir el valor de las vacaciones comunes. ",
IF( ISERR(_xlfn.NUMBERVALUE(AZ346)), "El valor de las vacaciones comunes debe ser un número válido. ", "")
),
""
)</f>
        <v/>
      </c>
      <c r="FZ346" s="46">
        <f>CONCATENATE(BA346,BB346)&lt;&gt;""</f>
        <v/>
      </c>
      <c r="GA346" s="46">
        <f>IF(AND($DS346,FZ346),
IF(BA346="","Debes escribir el número de días de vacaciones compensadas. ",
IF( IFERROR(INT(BA346),1.1) &lt;&gt; IFERROR(_xlfn.NUMBERVALUE(BA346),1), "La cantidad de días de vacaciones compensadas debe ser un número entero. ", "")
),
""
)</f>
        <v/>
      </c>
      <c r="GB346" s="46">
        <f>IF(AND($DS346,FZ346),
IF(BB346="","Debes escribir el valor de las vacaciones compensadas. ",
IF( ISERR(_xlfn.NUMBERVALUE(BB346)), "El valor de las vacaciones compensadas debe ser un número válido. ", "")
),
""
)</f>
        <v/>
      </c>
      <c r="GC346" s="46">
        <f>CONCATENATE(BC346,BD346)&lt;&gt;""</f>
        <v/>
      </c>
      <c r="GD346" s="46">
        <f>IF(AND($DS346,GC346),
IF(BC346="","Debes escribir el número de días de prima salarial. ",
IF( IFERROR(INT(BC346),1.1) &lt;&gt; IFERROR(_xlfn.NUMBERVALUE(BC346),1), "La cantidad de días de prima salarial debe ser un número entero. ", "")
),
""
)</f>
        <v/>
      </c>
      <c r="GE346" s="46">
        <f>IF(AND($DS346,GC346),
IF(BD346="","Debes escribir el valor de los días de prima salarial. ",
IF( ISERR(_xlfn.NUMBERVALUE(BD346)), "El valor de los días de prima salarial debe ser un número válido. ", "")
),
""
)</f>
        <v/>
      </c>
      <c r="GF346" s="46">
        <f>IF($DS346,
IF( AND(BE346&lt;&gt;"", ISERR(_xlfn.NUMBERVALUE(BE346))), "El valor de la prima NO saliarial debe ser un número válido. ", "")
)</f>
        <v/>
      </c>
      <c r="GG346" s="46">
        <f>CONCATENATE(BF346,BG346,BH346)&lt;&gt;""</f>
        <v/>
      </c>
      <c r="GH346" s="46">
        <f>IF(AND($DS346,GG346),
IF(BF346="","Debes escribir el valor de las cesantías. ",
IF( ISERR(_xlfn.NUMBERVALUE(BF346)), "El valor de las cesantías debe ser un número válido. ", "")
),
""
)</f>
        <v/>
      </c>
      <c r="GI346" s="46">
        <f>IF(AND($DS346,GG346),
IF(BG346="","Debes escribir el % de cesantías. ",
IF( ISERR(_xlfn.NUMBERVALUE(BG346)), "El % de cesantías debe ser un número válido. ", "")
),
""
)</f>
        <v/>
      </c>
      <c r="GJ346" s="46">
        <f>IF(AND($DS346,GG346),
IF(BH346="","Debes escribir el valor de intereses de cesantías. ",
IF( ISERR(_xlfn.NUMBERVALUE(BH346)), "El valor de intereses de cesantías debe ser un número válido. ", "")
),
""
)</f>
        <v/>
      </c>
      <c r="GK346" s="46">
        <f>CONCATENATE(BI346,BJ346,BK346)&lt;&gt;""</f>
        <v/>
      </c>
      <c r="GL346" s="46">
        <f>IF(AND($DS346,GK346),
IF(BI346="","Debes escribir el número de días de incapacidad. ",
IF( IFERROR(INT(BI346),1.1) &lt;&gt; IFERROR(_xlfn.NUMBERVALUE(BI346),1), "La cantidad de días de incapacidad debe ser un número entero. ", "")
),
""
)</f>
        <v/>
      </c>
      <c r="GM346" s="46">
        <f>IF(AND($DS346,GK346),
IF(BJ346="","Debes escribir el tipo de incapacidad. ",
IF(_xlfn.IFNA(VLOOKUP(BJ346,TIPO_DE_INCAPACIDAD,1,FALSE),-1)=-1,"El tipo de incapacidad es inválida (por favor seleccionarlo de la lista). ","")
),
""
)</f>
        <v/>
      </c>
      <c r="GN346" s="46">
        <f>IF(AND($DS346,GK346),
IF(BK346="","Debes escribir el valor de la incapacidad. ",
IF( ISERR(_xlfn.NUMBERVALUE(BK346)), "El valor de la incapacidad debe ser un número válido. ", "")
),
""
)</f>
        <v/>
      </c>
      <c r="GO346" s="46">
        <f>CONCATENATE(BL346,BM346)&lt;&gt;""</f>
        <v/>
      </c>
      <c r="GP346" s="46">
        <f>IF(AND($DS346,GO346),
IF(BL346="","Debes escribir el número de días de licencia de maternidad o paternidad. ",
IF( IFERROR(INT(BL346),1.1) &lt;&gt; IFERROR(_xlfn.NUMBERVALUE(BL346),1), "La cantidad de días de licencia de maternidad o paternidad debe ser un número entero. ", "")
),
""
)</f>
        <v/>
      </c>
      <c r="GQ346" s="46">
        <f>IF(AND($DS346,GO346),
IF(BM346="","Debes escribir el valor de la licencia de maternidad o paternidad. ",
IF( ISERR(_xlfn.NUMBERVALUE(BM346)), "El valor de la licencia de maternidad o paternidad debe ser un número válido. ", "")
),
""
)</f>
        <v/>
      </c>
      <c r="GR346" s="46">
        <f>CONCATENATE(BN346,BO346)&lt;&gt;""</f>
        <v/>
      </c>
      <c r="GS346" s="46">
        <f>IF(AND($DS346,GR346),
IF(BN346="","Debes escribir el número de días de licencia remunerada. ",
IF( IFERROR(INT(BN346),1.1) &lt;&gt; IFERROR(_xlfn.NUMBERVALUE(BN346),1), "La cantidad de días de licencia remunerada debe ser un número entero. ", "")
),
""
)</f>
        <v/>
      </c>
      <c r="GT346" s="46">
        <f>IF(AND($DS346,GR346),
IF(BO346="","Debes escribir el valor de la licencia remunerada. ",
IF( ISERR(_xlfn.NUMBERVALUE(BO346)), "El valor de la licencia remunerada debe ser un número válido. ", "")
),
""
)</f>
        <v/>
      </c>
      <c r="GU346" s="46">
        <f>IF($DS346,
IF( AND(BP346&lt;&gt;"", ISERR(_xlfn.NUMBERVALUE(BP346))), "El valor de la licencia NO remunerada debe ser un número válido. ", "")
)</f>
        <v/>
      </c>
      <c r="GV346" s="46">
        <f>IF($DS346,
IF( AND(BQ346&lt;&gt;"", ISERR(_xlfn.NUMBERVALUE(BQ346))), "El valor de auxilios salariales debe ser un número válido. ", "")
)</f>
        <v/>
      </c>
      <c r="GW346" s="46">
        <f>IF($DS346,
IF( AND(BR346&lt;&gt;"", ISERR(_xlfn.NUMBERVALUE(BR346))), "El valor de auxilios NO salariales debe ser un número válido. ", "")
)</f>
        <v/>
      </c>
      <c r="GX346" s="46">
        <f>IF($DS346,
IF( AND(BS346&lt;&gt;"", ISERR(_xlfn.NUMBERVALUE(BS346))), "El valor de bonos salariales debe ser un número válido. ", "")
)</f>
        <v/>
      </c>
      <c r="GY346" s="46">
        <f>IF($DS346,
IF( AND(BT346&lt;&gt;"", ISERR(_xlfn.NUMBERVALUE(BT346))), "El valor de bonos NO salariales debe ser un número válido. ", "")
)</f>
        <v/>
      </c>
      <c r="GZ346" s="46">
        <f>IF($DS346,
IF( AND(BU346&lt;&gt;"", ISERR(_xlfn.NUMBERVALUE(BU346))), "El valor de bonos salariales de alimentación debe ser un número válido. ", "")
)</f>
        <v/>
      </c>
      <c r="HA346" s="46">
        <f>IF($DS346,
IF( AND(BV346&lt;&gt;"", ISERR(_xlfn.NUMBERVALUE(BV346))), "El valor de bonos NO salariales de alimentación debe ser un número válido. ", "")
)</f>
        <v/>
      </c>
      <c r="HB346" s="46">
        <f>IF($DS346,
IF( AND(BW346&lt;&gt;"", ISERR(_xlfn.NUMBERVALUE(BW346))), "El valor de bonificaciones salariales debe ser un número válido. ", "")
)</f>
        <v/>
      </c>
      <c r="HC346" s="46">
        <f>IF($DS346,
IF( AND(BX346&lt;&gt;"", ISERR(_xlfn.NUMBERVALUE(BX346))), "El valor de bonificaciones NO salariales debe ser un número válido. ", "")
)</f>
        <v/>
      </c>
      <c r="HD346" s="46">
        <f>IF($DS346,
IF( AND(BY346&lt;&gt;"", ISERR(_xlfn.NUMBERVALUE(BY346))), "El valor de compensaciones ordinarias debe ser un número válido. ", "")
)</f>
        <v/>
      </c>
      <c r="HE346" s="46">
        <f>IF($DS346,
IF( AND(BZ346&lt;&gt;"", ISERR(_xlfn.NUMBERVALUE(BZ346))), "El valor de compensaciones extraordinarias debe ser un número válido. ", "")
)</f>
        <v/>
      </c>
      <c r="HF346" s="46">
        <f>IF($DS346,
IF( AND(CA346&lt;&gt;"", ISERR(_xlfn.NUMBERVALUE(CA346))), "El valor de comisiones debe ser un número válido. ", "")
)</f>
        <v/>
      </c>
      <c r="HG346" s="46">
        <f>IF($DS346,
IF( AND(CB346&lt;&gt;"", ISERR(_xlfn.NUMBERVALUE(CB346))), "El valor de ausencia por huega debe ser un número válido. ", "")
)</f>
        <v/>
      </c>
      <c r="HH346" s="46">
        <f>IF($DS346,
IF( AND(CC346&lt;&gt;"", ISERR(_xlfn.NUMBERVALUE(CC346))), "El valor de anticipos debe ser un número válido. ", "")
)</f>
        <v/>
      </c>
      <c r="HI346" s="46">
        <f>IF($DS346,
IF( AND(CD346&lt;&gt;"", ISERR(_xlfn.NUMBERVALUE(CD346))), "El valor de pagos a terceros debe ser un número válido. ", "")
)</f>
        <v/>
      </c>
      <c r="HJ346" s="46">
        <f>IF($DS346,
IF( AND(CE346&lt;&gt;"", ISERR(_xlfn.NUMBERVALUE(CE346))), "El valor de dotación debe ser un número válido. ", "")
)</f>
        <v/>
      </c>
      <c r="HK346" s="46">
        <f>IF($DS346,
IF( AND(CF346&lt;&gt;"", ISERR(_xlfn.NUMBERVALUE(CF346))), "El valor de apoyo sostenibilidad debe ser un número válido. ", "")
)</f>
        <v/>
      </c>
      <c r="HL346" s="46">
        <f>IF($DS346,
IF( AND(CG346&lt;&gt;"", ISERR(_xlfn.NUMBERVALUE(CG346))), "El valor de teletrabajo debe ser un número válido. ", "")
)</f>
        <v/>
      </c>
      <c r="HM346" s="46">
        <f>IF($DS346,
IF( AND(CH346&lt;&gt;"", ISERR(_xlfn.NUMBERVALUE(CH346))), "El valor de bonificación de retiro debe ser un número válido. ", "")
)</f>
        <v/>
      </c>
      <c r="HN346" s="46">
        <f>IF($DS346,
IF( AND(CI346&lt;&gt;"", ISERR(_xlfn.NUMBERVALUE(CI346))), "El valor de indemnización de retiro debe ser un número válido. ", "")
)</f>
        <v/>
      </c>
      <c r="HO346" s="46">
        <f>IF($DS346,
IF( AND(CJ346&lt;&gt;"", ISERR(_xlfn.NUMBERVALUE(CJ346))), "El valor de reintegros debe ser un número válido. ", "")
)</f>
        <v/>
      </c>
      <c r="HP346" s="46">
        <f>CONCATENATE(CK346,CL346,CM346)&lt;&gt;""</f>
        <v/>
      </c>
      <c r="HQ346" s="46">
        <f>IF(AND($DS346,HP346),
IF(CK346="","Debes escribir la descripción de otro concepto no categorizado. ",""),
""
)</f>
        <v/>
      </c>
      <c r="HR346" s="46">
        <f>IF(AND($DS346,HP346),
IF(CONCATENATE(CL346,CM346)="","Debes escribir al menos un valor de concepto no categorizado (salarial o no salarial). ",
IF(ISERR(_xlfn.NUMBERVALUE(CL346)),"El valor salarial concepto no categorizado debe ser un número válido. ","")
),
""
)</f>
        <v/>
      </c>
      <c r="HS346" s="46">
        <f>IF(AND($DS346,HP346),
IF(CONCATENATE(CL346,CM346)="","Debes escribir al menos un valor de concepto no categorizado (salarial o no salarial). ",
IF(ISERR(_xlfn.NUMBERVALUE(CM346)),"El valor NO salarial concepto no categorizado debe ser un número válido. ","")
),
""
)</f>
        <v/>
      </c>
      <c r="HT346" s="46">
        <f>IF($DS346,
IF(CN346="","Debes escribir el porcentaje del aporte a salud. ",
IF( ISERR(_xlfn.NUMBERVALUE(CN346)), "El valor del porcentaje del aporte a salud debe ser un número válido. ", "")
)
)</f>
        <v/>
      </c>
      <c r="HU346" s="46">
        <f>IF($DS346,
IF(CO346="","Debes escribir el valor del aporte a salud. ",
IF( ISERR(_xlfn.NUMBERVALUE(CO346)), "El valor del aporte a salud debe ser un número válido. ", "")
)
)</f>
        <v/>
      </c>
      <c r="HV346" s="46">
        <f>IF($DS346,
IF( AND(CP346&lt;&gt;"", ISERR(_xlfn.NUMBERVALUE(CP346))), "El valor plan complementario debe ser un número válido. ", "")
)</f>
        <v/>
      </c>
      <c r="HW346" s="46">
        <f>IF($DS346,
IF(CQ346="","Debes escribir el porcentaje del aporte a pensión. ",
IF( ISERR(_xlfn.NUMBERVALUE(CQ346)), "El valor del porcentaje del aporte a pensión debe ser un número válido. ", "")
)
)</f>
        <v/>
      </c>
      <c r="HX346" s="46">
        <f>IF($DS346,
IF(CR346="","Debes escribir el valor del aporte a pensión. ",
IF( ISERR(_xlfn.NUMBERVALUE(CR346)), "El valor del aporte a salud debe ser un número válido. ", "")
)
)</f>
        <v/>
      </c>
      <c r="HY346" s="46">
        <f>IF($DS346,
IF( AND(CS346&lt;&gt;"", ISERR(_xlfn.NUMBERVALUE(CS346))), "El valor pensión voluntaria debe ser un número válido. ", "")
)</f>
        <v/>
      </c>
      <c r="HZ346" s="46">
        <f>CONCATENATE(CT346,CU346,CV346,CW346)&lt;&gt;""</f>
        <v/>
      </c>
      <c r="IA346" s="46">
        <f>IF(AND($DS346,HZ346),
IF(CT346="","Debes escribir el % del fondo de seguridad pensional. ",
IF( ISERR(_xlfn.NUMBERVALUE(CT346)), "El % del fondo de seguridad debe ser un número válido. ", "")
),
""
)</f>
        <v/>
      </c>
      <c r="IB346" s="46">
        <f>IF(AND($DS346,HZ346),
IF(CU346="","Debes escribir el valor del aporte al fondo de solidaridad pensional. ",
IF( ISERR(_xlfn.NUMBERVALUE(CU346)), "El valor del aporte al fondo de solidaridad pensional debe ser un número válido. ", "")
),
""
)</f>
        <v/>
      </c>
      <c r="IC346" s="46">
        <f>IF(AND($DS346,HZ346),
IF(CV346="","Debes escribir el % del fondo de subsistencia. ",
IF( ISERR(_xlfn.NUMBERVALUE(CV346)), "El % del fondo de subsistencia debe ser un número válido. ", "")
),
""
)</f>
        <v/>
      </c>
      <c r="ID346" s="46">
        <f>IF(AND($DS346,HZ346),
IF(CW346="","Debes escribir el valor del fondo de subsistencia. ",
IF( ISERR(_xlfn.NUMBERVALUE(CW346)), "El valor del fondo de subsistencia debe ser un número válido. ", "")
),
""
)</f>
        <v/>
      </c>
      <c r="IE346" s="46">
        <f>CONCATENATE(CX346,CY346)&lt;&gt;""</f>
        <v/>
      </c>
      <c r="IF346" s="46">
        <f>IF(AND($DS346,IE346),
IF(CX346="","Debes escribir el % de sindicato. ",
IF( ISERR(_xlfn.NUMBERVALUE(CX346)), "El % de sindicato debe ser un número válido. ", "")
),
""
)</f>
        <v/>
      </c>
      <c r="IG346" s="46">
        <f>IF(AND($DS346,IE346),
IF(CY346="","Debes escribir el valor del sindicato. ",
IF( ISERR(_xlfn.NUMBERVALUE(CY346)), "El valor del sindicato debe ser un número válido. ", "")
),
""
)</f>
        <v/>
      </c>
      <c r="IH346" s="46">
        <f>IF($DS346,
IF( AND(CZ346&lt;&gt;"", ISERR(_xlfn.NUMBERVALUE(CZ346))), "El valor de sanción pública debe ser un número válido. ", "")
)</f>
        <v/>
      </c>
      <c r="II346" s="46">
        <f>IF($DS346,
IF( AND(DA346&lt;&gt;"", ISERR(_xlfn.NUMBERVALUE(DA346))), "El valor de sanción privada debe ser un número válido. ", "")
)</f>
        <v/>
      </c>
      <c r="IJ346" s="46">
        <f>CONCATENATE(DB346,DC346)&lt;&gt;""</f>
        <v/>
      </c>
      <c r="IK346" s="46">
        <f>IF(AND($DS346,IJ346),
IF(DB346="","Debes escribir la descripción de libranza. ",""),
""
)</f>
        <v/>
      </c>
      <c r="IL346" s="46">
        <f>IF(AND($DS346,IJ346),
IF(DC346="","Debes escribir la cuota libranza. ",
IF(ISERR(_xlfn.NUMBERVALUE(DC346)),"El valor de la cuota libranza debe ser un número válido. ","")
),
""
)</f>
        <v/>
      </c>
      <c r="IM346" s="46">
        <f>IF($DS346,
IF( AND(DD346&lt;&gt;"", ISERR(_xlfn.NUMBERVALUE(DD346))), "El valor de pagos a terceros debe ser un número válido. ", "")
)</f>
        <v/>
      </c>
      <c r="IN346" s="46">
        <f>IF($DS346,
IF( AND(DE346&lt;&gt;"", ISERR(_xlfn.NUMBERVALUE(DE346))), "El valor de anticipos debe ser un número válido. ", "")
)</f>
        <v/>
      </c>
      <c r="IO346" s="46">
        <f>IF($DS346,
IF( AND(DF346&lt;&gt;"", ISERR(_xlfn.NUMBERVALUE(DF346))), "El valor de AFC debe ser un número válido. ", "")
)</f>
        <v/>
      </c>
      <c r="IP346" s="46">
        <f>IF($DS346,
IF( AND(DG346&lt;&gt;"", ISERR(_xlfn.NUMBERVALUE(DG346))), "El valor de rete-fuente debe ser un número válido. ", "")
)</f>
        <v/>
      </c>
      <c r="IQ346" s="46">
        <f>IF($DS346,
IF( AND(DH346&lt;&gt;"", ISERR(_xlfn.NUMBERVALUE(DH346))), "El valor de cooperativa de trabajo debe ser un número válido. ", "")
)</f>
        <v/>
      </c>
      <c r="IR346" s="46">
        <f>IF($DS346,
IF( AND(DI346&lt;&gt;"", ISERR(_xlfn.NUMBERVALUE(DI346))), "El valor de embargo fiscal debe ser un número válido. ", "")
)</f>
        <v/>
      </c>
      <c r="IS346" s="46">
        <f>IF($DS346,
IF( AND(DJ346&lt;&gt;"", ISERR(_xlfn.NUMBERVALUE(DJ346))), "El valor de educación debe ser un número válido. ", "")
)</f>
        <v/>
      </c>
      <c r="IT346" s="46">
        <f>IF($DS346,
IF( AND(DK346&lt;&gt;"", ISERR(_xlfn.NUMBERVALUE(DK346))), "El valor de reintegro debe ser un número válido. ", "")
)</f>
        <v/>
      </c>
      <c r="IU346" s="46">
        <f>IF($DS346,
IF( AND(DL346&lt;&gt;"", ISERR(_xlfn.NUMBERVALUE(DL346))), "El valor de deuda debe ser un número válido. ", "")
)</f>
        <v/>
      </c>
      <c r="IV346" s="46">
        <f>IF($DS346,
IF( AND(DM346&lt;&gt;"", ISERR(_xlfn.NUMBERVALUE(DM346))), "El valor de otras deducciones debe ser un número válido. ", "")
)</f>
        <v/>
      </c>
      <c r="IW346" s="46">
        <f>IF($DS346,
IF(DN346="","Debes escribir el valor de los devengos totales. ",
IF( ISERR(_xlfn.NUMBERVALUE(DN346)), "El valor de los devengos totales debe ser un número válido. ", "")
)
)</f>
        <v/>
      </c>
      <c r="IX346" s="46">
        <f>IF($DS346,
IF(DO346="","Debes escribir el valor de las deducciones totales. ",
IF( ISERR(_xlfn.NUMBERVALUE(DO346)), "El valor de las deducciones totales debe ser un número válido. ", "")
)
)</f>
        <v/>
      </c>
      <c r="IY346" s="46">
        <f>IF($DS346,
IF(DP346="","Debes escribir el valor del salario total. ",
IF( ISERR(_xlfn.NUMBERVALUE(DP346)), "El valor del salario total debe ser un número válido. ", "")
)
)</f>
        <v/>
      </c>
    </row>
    <row r="347">
      <c r="B347" s="48" t="n">
        <v>335</v>
      </c>
      <c r="C347" s="61">
        <f>IF(AND(DS347,DP347&lt;&gt;""),
IF(DQ347="","OK","Error"),
""
)</f>
        <v/>
      </c>
      <c r="D347" s="53" t="n"/>
      <c r="E347" s="52" t="n"/>
      <c r="F347" s="112" t="n"/>
      <c r="G347" s="52" t="n"/>
      <c r="H347" s="53" t="n"/>
      <c r="I347" s="52" t="n"/>
      <c r="J347" s="52" t="n"/>
      <c r="K347" s="53" t="n"/>
      <c r="L347" s="55" t="n"/>
      <c r="M347" s="108" t="n"/>
      <c r="N347" s="56" t="n"/>
      <c r="O347" s="52" t="n"/>
      <c r="P347" s="52" t="n"/>
      <c r="Q347" s="52" t="n"/>
      <c r="R347" s="52" t="n"/>
      <c r="S347" s="52" t="n"/>
      <c r="T347" s="53" t="n"/>
      <c r="U347" s="52" t="n"/>
      <c r="V347" s="52" t="n"/>
      <c r="W347" s="55" t="n"/>
      <c r="X347" s="55" t="n"/>
      <c r="Y347" s="52" t="n"/>
      <c r="Z347" s="55" t="n"/>
      <c r="AA347" s="52" t="n"/>
      <c r="AB347" s="53" t="n"/>
      <c r="AC347" s="53" t="n"/>
      <c r="AD347" s="53" t="n"/>
      <c r="AE347" s="177" t="n"/>
      <c r="AF347" s="113" t="n"/>
      <c r="AG347" s="177" t="n"/>
      <c r="AH347" s="178" t="n"/>
      <c r="AI347" s="178" t="n"/>
      <c r="AJ347" s="178" t="n"/>
      <c r="AK347" s="114" t="n"/>
      <c r="AL347" s="178" t="n"/>
      <c r="AM347" s="114" t="n"/>
      <c r="AN347" s="178" t="n"/>
      <c r="AO347" s="114" t="n"/>
      <c r="AP347" s="178" t="n"/>
      <c r="AQ347" s="114" t="n"/>
      <c r="AR347" s="178" t="n"/>
      <c r="AS347" s="114" t="n"/>
      <c r="AT347" s="178" t="n"/>
      <c r="AU347" s="114" t="n"/>
      <c r="AV347" s="178" t="n"/>
      <c r="AW347" s="114" t="n"/>
      <c r="AX347" s="178" t="n"/>
      <c r="AY347" s="114" t="n"/>
      <c r="AZ347" s="178" t="n"/>
      <c r="BA347" s="114" t="n"/>
      <c r="BB347" s="178" t="n"/>
      <c r="BC347" s="114" t="n"/>
      <c r="BD347" s="178" t="n"/>
      <c r="BE347" s="178" t="n"/>
      <c r="BF347" s="178" t="n"/>
      <c r="BG347" s="59" t="n"/>
      <c r="BH347" s="178" t="n"/>
      <c r="BI347" s="114" t="n"/>
      <c r="BJ347" s="53" t="n"/>
      <c r="BK347" s="178" t="n"/>
      <c r="BL347" s="114" t="n"/>
      <c r="BM347" s="178" t="n"/>
      <c r="BN347" s="114" t="n"/>
      <c r="BO347" s="178" t="n"/>
      <c r="BP347" s="178" t="n"/>
      <c r="BQ347" s="178" t="n"/>
      <c r="BR347" s="178" t="n"/>
      <c r="BS347" s="178" t="n"/>
      <c r="BT347" s="178" t="n"/>
      <c r="BU347" s="178" t="n"/>
      <c r="BV347" s="178" t="n"/>
      <c r="BW347" s="178" t="n"/>
      <c r="BX347" s="178" t="n"/>
      <c r="BY347" s="178" t="n"/>
      <c r="BZ347" s="178" t="n"/>
      <c r="CA347" s="178" t="n"/>
      <c r="CB347" s="178" t="n"/>
      <c r="CC347" s="178" t="n"/>
      <c r="CD347" s="178" t="n"/>
      <c r="CE347" s="178" t="n"/>
      <c r="CF347" s="178" t="n"/>
      <c r="CG347" s="178" t="n"/>
      <c r="CH347" s="178" t="n"/>
      <c r="CI347" s="178" t="n"/>
      <c r="CJ347" s="178" t="n"/>
      <c r="CK347" s="53" t="n"/>
      <c r="CL347" s="178" t="n"/>
      <c r="CM347" s="178" t="n"/>
      <c r="CN347" s="60" t="n"/>
      <c r="CO347" s="177" t="n"/>
      <c r="CP347" s="178" t="n"/>
      <c r="CQ347" s="60" t="n"/>
      <c r="CR347" s="177" t="n"/>
      <c r="CS347" s="178" t="n"/>
      <c r="CT347" s="59" t="n"/>
      <c r="CU347" s="178" t="n"/>
      <c r="CV347" s="59" t="n"/>
      <c r="CW347" s="178" t="n"/>
      <c r="CX347" s="59" t="n"/>
      <c r="CY347" s="178" t="n"/>
      <c r="CZ347" s="178" t="n"/>
      <c r="DA347" s="178" t="n"/>
      <c r="DB347" s="53" t="n"/>
      <c r="DC347" s="178" t="n"/>
      <c r="DD347" s="178" t="n"/>
      <c r="DE347" s="178" t="n"/>
      <c r="DF347" s="178" t="n"/>
      <c r="DG347" s="178" t="n"/>
      <c r="DH347" s="178" t="n"/>
      <c r="DI347" s="178" t="n"/>
      <c r="DJ347" s="178" t="n"/>
      <c r="DK347" s="178" t="n"/>
      <c r="DL347" s="178" t="n"/>
      <c r="DM347" s="178" t="n"/>
      <c r="DN347" s="177" t="n"/>
      <c r="DO347" s="177" t="n"/>
      <c r="DP347" s="177" t="n"/>
      <c r="DQ347" s="76">
        <f>IF(AND(DS347,DP347&lt;&gt;""),
CONCATENATE(DT347,DU347,DV347,DW347,DX347,DY347,DZ347,EA347,EB347,EC347,ED347,EE347,EF347,EG347,EH347,EI347,EJ347,EK347,EL347,EM347,EN347,EO347,EP347,EQ347,ES347,ET347,EU347,EV347,EW347,EX347,EY347,EZ347,FA347,FC347,FD347,FF347,FG347,FI347,FJ347,FL347,FM347,FO347,FP347,FR347,FS347,FU347,FV347,FX347,FY347,GA347,GB347,GD347,GE347,GF347,GH347,GI347,GJ347,GL347,GM347,GN347,GP347,GQ347,GS347,GT347,GU347,GV347,GW347,GX347,GY347,GZ347,HA347,HB347,HC347,HD347,HE347,HF347,HG347,HH347,HI347,HJ347,HK347,HL347,HM347,HN347,HO347,HQ347,HR347,HS347,HT347,HU347,HV347,HW347,HX347,HY347,IA347,IB347,IC347,ID347,IF347,IG347,IH347,II347,IK347,IL347,IM347,IN347,IO347,IP347,IQ347,IR347,IS347,IT347,IU347,IV347,IW347,IX347,IY347,IZ347),
""
)</f>
        <v/>
      </c>
      <c r="DR347" s="53" t="n"/>
      <c r="DS347" s="46">
        <f>CONCATENATE(D347,$E347,$F347,$G347,H347,$I347,$J347,K347,$L347,$M347,N347,$O347,$P347,$Q347,$R347,$S347,T347,$U347,$V347,$W347,$X347,$Y347,$Z347,$AA347,AB347,AC347,AD347,$AE347,$AF347,$AG347,AH347,AI347,AJ347,AK347,AL347,AM347,AN347,AO347,AP347,AQ347,AR347,AS347,AT347,AU347,AV347,AW347,AX347,AY347,AZ347,BA347,BB347,BC347,BD347,BE347,BF347,BG347,BH347,BI347,BJ347,BK347,BL347,BM347,BN347,BO347,BP347,BQ347,BR347,BS347,BT347,BU347,BV347,BW347,BX347,BY347,BZ347,CA347,CB347,CC347,CD347,CE347,CF347,CG347,CH347,CI347,CJ347,CK347,CL347,CM347,$CN347,$CO347,CP347,$CQ347,$CR347,CS347,CT347,CU347,CV347,CW347,CX347,CY347,CZ347,DA347,DB347,DC347,DD347,DE347,DF347,DG347,DH347,DI347,DJ347,DK347,DL347,DM347,$DN347,$DO347,$DP347,DR347)&lt;&gt;""</f>
        <v/>
      </c>
      <c r="DT347" s="46">
        <f>IF(AND($DS347,$E$4&lt;&gt;""),
IF(LEFT($E$4,2) = "1.",
IF(D347&lt;&gt;"","El CUNE sólo se envía en operaciones de novedad o ajuste. ",""),
IF(D347="","Debes escribir un CUNE válido para realizar operaciones de novedad o ajuste. ","")),
""
)</f>
        <v/>
      </c>
      <c r="DU347" s="46">
        <f>IF($DS347,
IF(E347="","Debes seleccionar el tipo de documento del empleado. ",
IF(_xlfn.IFNA(VLOOKUP(E347,TIPO_DE_DOCUMENTO,1,FALSE),-1)=-1,"El tipo de documento no es válido (por favor seleccionarlo de la lista). ","")
)
)</f>
        <v/>
      </c>
      <c r="DV347" s="46">
        <f>IF($DS347,
IF(F347="","Debes escribir el número de documento del empleado. ","")
)</f>
        <v/>
      </c>
      <c r="DW347" s="46">
        <f>IF($DS347,
IF(G347="","Debes escribir el primer nombre del empleado. ","")
)</f>
        <v/>
      </c>
      <c r="DY347" s="46">
        <f>IF($DS347,
IF(I347="","Debes escribir el primer apellido del empleado. ","")
)</f>
        <v/>
      </c>
      <c r="DZ347" s="46">
        <f>IF($DS347,
IF(J347="","Debes escribir el segundo apellido del empleado. ","")
)</f>
        <v/>
      </c>
      <c r="EB347" s="46">
        <f>IF($DS347,
IF(L347="","Debes escribir la fecha de ingreso del empleado. ",
IF(ISERR(DATE(YEAR(L347),MONTH(L347),DAY(L347))), "El valor ingresado en fecha de ingreso no tiene un formato válido. ","")
)
)</f>
        <v/>
      </c>
      <c r="EC347" s="46">
        <f>IF($DS347,
IF(M347="","Debes escribir el tiempo laborado. ",
IF( IFERROR(INT(M347),1.1) &lt;&gt; IFERROR(_xlfn.NUMBERVALUE(M347),1), "El valor de los días trabajados debe ser un número entero. ", "")
)
)</f>
        <v/>
      </c>
      <c r="ED347" s="46">
        <f>IF($DS347,
IF( AND(N347&lt;&gt;"", ISERR(DATE(YEAR(N347),MONTH(N347),DAY(N347))) ), "El valor ingresado en fecha de ingreso no tiene un formato válido. ",
IF( AND(N347&lt;&gt;"", $E$6&lt;&gt;"", DATE(YEAR(N347), MONTH(N347), 1) &lt;&gt; IFERROR(DATE(MID($E$6, 1, 4), MID($E$6, 6, 2),1), "1/1/1900") ), "La fecha de retiro debe estar dentro del período liquidado. ", "")
)
)</f>
        <v/>
      </c>
      <c r="EE347" s="46">
        <f>IF($DS347,
IF(O347="","Debes seleccionar el tipo de trabajador. ",
IF(_xlfn.IFNA(VLOOKUP(O347,TIPO_DE_TRABAJADOR,1,FALSE),-1)=-1,"El tipo de trabajador no es válido (por favor seleccionarlo de la lista). ","")
)
)</f>
        <v/>
      </c>
      <c r="EF347" s="46">
        <f>IF($DS347,
IF(P347="","Debes seleccionar si es un trabajador dependiente pensionado por vejez. ",
IF(_xlfn.IFNA(VLOOKUP(P347,SUBTIPO_DE_TRABAJADOR,1,FALSE),-1)=-1,"El tipo de trabajador dependiente pensionado por vejez no es válido (por favor seleccionarlo de la lista). ","")
)
)</f>
        <v/>
      </c>
      <c r="EG347" s="46">
        <f>IF($DS347,
IF(Q347="","Debes seleccionar el tipo de contrato del trabajador. ",
IF(_xlfn.IFNA(VLOOKUP(Q347,TIPO_DE_CONTRATO,1,FALSE),-1)=-1,"El tipo de contrato del trabajador no es válido (por favor seleccionarlo de la lista). ","")
)
)</f>
        <v/>
      </c>
      <c r="EH347" s="46">
        <f>IF($DS347,
IF(R347="","Debes seleccionar si es un salario integral. ",
IF(_xlfn.IFNA(VLOOKUP(R347,SI_NO,1,FALSE),-1)=-1,"Valor no válido para salario integral (por favor seleccionarlo de la lista). ","")
)
)</f>
        <v/>
      </c>
      <c r="EI347" s="46">
        <f>IF($DS347,
IF(S347="","Debes seleccionar si el trabajador realiza actividades de riesgo. ",
IF(_xlfn.IFNA(VLOOKUP(S347,SI_NO,1,FALSE),-1)=-1,"Valor no válido para actividad de alto riesgo (por favor seleccionarlo de la lista). ","")
)
)</f>
        <v/>
      </c>
      <c r="EK347" s="46">
        <f>IF($DS347,
IF(U347="","Debes escribir el código del municipio de residencia del trabajador. ",
IF(_xlfn.IFNA(VLOOKUP(U347,MUNICIPIO,1,FALSE),-1)=-1,"El municipio de residencia del trabajador es inválido (por favor seleccionarlo de la lista). ","")
)
)</f>
        <v/>
      </c>
      <c r="EL347" s="46">
        <f>IF($DS347,
IF(V347="","Debes escribir el la dirección de residendia del trabajador. ","")
)</f>
        <v/>
      </c>
      <c r="EM347" s="46">
        <f>IF($DS347,
IF(W347="","Debes escribir la fecha de inicio de la liquidación. ",
IF(ISERR(DATE(YEAR(W347),MONTH(W347),DAY(W347))),"El valor ingresado en fecha de inicio de liquidación no tiene un formato válido. ",
IF( AND($E$6&lt;&gt;"", DATE(YEAR(W347), MONTH(W347), 1) &lt;&gt; IFERROR(DATE(MID($E$6, 1, 4), MID($E$6, 6, 2),1), "1/1/1900") ), "La fecha de inicio de la liquidación debe estar dentro del período liquidado. ", "")
)
)
)</f>
        <v/>
      </c>
      <c r="EN347" s="46">
        <f>IF($DS347,
IF(X347="","Debes escribir la fecha de fin de la liquidación. ",
IF(ISERR(DATE(YEAR(X347),MONTH(X347),DAY(X347))),"El valor ingresado en fecha de fin de liquidación no tiene un formato válido. ",
IF( AND($E$6&lt;&gt;"", DATE(YEAR(X347), MONTH(X347), 1) &lt;&gt; IFERROR(DATE(MID($E$6, 1, 4), MID($E$6, 6, 2),1), "1/1/1900") ), "La fecha de fin de la liquidación debe estar dentro del período liquidado. ", "")
)
)
)</f>
        <v/>
      </c>
      <c r="EO347" s="46">
        <f>IF($DS347,
IF(Y347="","Debes escribir la frecuencia de pago del trabajador. ",
IF(_xlfn.IFNA(VLOOKUP(Y347,PERÍODO_DE_NÓMINA,1,FALSE),-1)=-1,"La frecuencia de pago es inválida (por favor seleccionarlo de la lista). ","")
)
)</f>
        <v/>
      </c>
      <c r="EP347" s="46">
        <f>IF($DS347,
IF(Z347="","Debes escribir la fecha de pago. ",
IF(ISERR(DATE(YEAR(Z347),MONTH(Z347),DAY(Z347))), "El valor ingresado en fecha de pago no tiene un formato válido. ","")
)
)</f>
        <v/>
      </c>
      <c r="EQ347" s="46">
        <f>IF($DS347,
IF(AA347="","Debes escribir el medio de pago. ",
IF(_xlfn.IFNA(VLOOKUP(AA347,MEDIOS_DE_PAGO,1,FALSE),-1)=-1,"El medio de pago es inválido (por favor seleccionarlo de la lista). ","")
)
)</f>
        <v/>
      </c>
      <c r="ER347" s="46">
        <f>OR(AA347='Tablas '!$T$4,AA347='Tablas '!$T$7,AA347='Tablas '!$T$8,AA347='Tablas '!$T$11)</f>
        <v/>
      </c>
      <c r="ES347" s="46">
        <f>IF(AND($DS347,ER347),
IF(AB347="","Debes escribir la entidad bancaria. ",""),
""
)</f>
        <v/>
      </c>
      <c r="ET347" s="46">
        <f>IF(AND($DS347,ER347),
IF(AC347="","Debes escribir el tipo de cuenta bancaria. ",
IF(_xlfn.IFNA(VLOOKUP(AC347,TIPO_DE_CUENTA,1,FALSE),-1)=-1,"El tipo de cuenta bancaria es inválida (por favor seleccionarlo de la lista). ","")
),
""
)</f>
        <v/>
      </c>
      <c r="EU347" s="46">
        <f>IF(AND($DS347,ER347),
IF(AD347="","Debes escribir el número de cuenta bancaria. ",""),
""
)</f>
        <v/>
      </c>
      <c r="EV347" s="46">
        <f>IF($DS347,
IF(AE347="","Debes escribir el valor del sueldo básico. ",
IF( ISERR(_xlfn.NUMBERVALUE(AE347)), "El valor del sueldo básico debe ser un número válido. ", "")
)
)</f>
        <v/>
      </c>
      <c r="EW347" s="46">
        <f>IF($DS347,
IF(AF347="","Debes escribir el número de días trabajados. ",
IF( IFERROR(INT(AF347),1.1) &lt;&gt; IFERROR(_xlfn.NUMBERVALUE(AF347),1), "La cantidad de días trabajados debe ser un número entero. ", "")
)
)</f>
        <v/>
      </c>
      <c r="EX347" s="46">
        <f>IF($DS347,
IF(AG347="","Debes escribir el valor del sueldo trabajado. ",
IF( ISERR(_xlfn.NUMBERVALUE(AG347)), "El valor del sueldo trabajado debe ser un número válido. ", "")
)
)</f>
        <v/>
      </c>
      <c r="EY347" s="46">
        <f>IF($DS347,
IF( AND(AH347&lt;&gt;"", ISERR(_xlfn.NUMBERVALUE(AH347))), "El valor del auxilio de transporte debe ser un número válido. ", "")
)</f>
        <v/>
      </c>
      <c r="EZ347" s="46">
        <f>IF($DS347,
IF( AND(AI347&lt;&gt;"", ISERR(_xlfn.NUMBERVALUE(AI347))), "El valor de viáticos salariales debe ser un número válido. ", "")
)</f>
        <v/>
      </c>
      <c r="FA347" s="46">
        <f>IF($DS347,
IF( AND(AJ347&lt;&gt;"", ISERR(_xlfn.NUMBERVALUE(AJ347))), "El valor de viáticos NO salariales debe ser un número válido. ", "")
)</f>
        <v/>
      </c>
      <c r="FB347" s="46">
        <f>CONCATENATE(AK347,AL347)&lt;&gt;""</f>
        <v/>
      </c>
      <c r="FC347" s="46">
        <f>IF(AND($DS347,FB347),
IF(AK347="","Debes escribir el número de horas extras diurnas. ",
IF( IFERROR(INT(AK347),1.1) &lt;&gt; IFERROR(_xlfn.NUMBERVALUE(AK347),1), "La cantidad de horas extras diurnas debe ser un número entero. ", "")
),
""
)</f>
        <v/>
      </c>
      <c r="FD347" s="46">
        <f>IF(AND($DS347,FB347),
IF(AL347="","Debes escribir el valor de las horas extras diurnas. ",
IF( ISERR(_xlfn.NUMBERVALUE(AL347)), "El valor de las horas extras duirnas debe ser un número válido. ", "")
),
""
)</f>
        <v/>
      </c>
      <c r="FE347" s="46">
        <f>CONCATENATE(AM347,AN347)&lt;&gt;""</f>
        <v/>
      </c>
      <c r="FF347" s="46">
        <f>IF(AND($DS347,FE347),
IF(AM347="","Debes escribir el número de horas extras nocturnas. ",
IF( IFERROR(INT(AM347),1.1) &lt;&gt; IFERROR(_xlfn.NUMBERVALUE(AM347),1), "La cantidad de horas extras nocturnas debe ser un número entero. ", "")
),
""
)</f>
        <v/>
      </c>
      <c r="FG347" s="46">
        <f>IF(AND($DS347,FE347),
IF(AN347="","Debes escribir el valor de las horas extras nocturnas. ",
IF( ISERR(_xlfn.NUMBERVALUE(AN347)), "El valor de las horas extras nocturnas debe ser un número válido. ", "")
),
""
)</f>
        <v/>
      </c>
      <c r="FH347" s="46">
        <f>CONCATENATE(AO347,AP347)&lt;&gt;""</f>
        <v/>
      </c>
      <c r="FI347" s="46">
        <f>IF(AND($DS347,FH347),
IF(AO347="","Debes escribir el número de horas extras diurnas dominicales y festivas. ",
IF( IFERROR(INT(AO347),1.1) &lt;&gt; IFERROR(_xlfn.NUMBERVALUE(AO347),1), "La cantidad de horas extras diurnas dominicales y festivas debe ser un número entero. ", "")
),
""
)</f>
        <v/>
      </c>
      <c r="FJ347" s="46">
        <f>IF(AND($DS347,FH347),
IF(AP347="","Debes escribir el valor de las horas extras diurnas dominicales y festivas. ",
IF( ISERR(_xlfn.NUMBERVALUE(AP347)), "El valor de las horas extras diurnas dominicales y festivas debe ser un número válido. ", "")
),
""
)</f>
        <v/>
      </c>
      <c r="FK347" s="46">
        <f>CONCATENATE(AQ347,AR347)&lt;&gt;""</f>
        <v/>
      </c>
      <c r="FL347" s="46">
        <f>IF(AND($DS347,FK347),
IF(AQ347="","Debes escribir el número de horas extras nocturnas dominicales y festivas. ",
IF( IFERROR(INT(AQ347),1.1) &lt;&gt; IFERROR(_xlfn.NUMBERVALUE(AQ347),1), "La cantidad de horas extras nocturnas dominicales y festivas debe ser un número entero. ", "")
),
""
)</f>
        <v/>
      </c>
      <c r="FM347" s="46">
        <f>IF(AND($DS347,FK347),
IF(AR347="","Debes escribir el valor de las horas extras nocturnas dominicales y festivas. ",
IF( ISERR(_xlfn.NUMBERVALUE(AR347)), "El valor de las horas extras nocturnas dominicales y festivas debe ser un número válido. ", "")
),
""
)</f>
        <v/>
      </c>
      <c r="FN347" s="46">
        <f>CONCATENATE(AS347,AT347)&lt;&gt;""</f>
        <v/>
      </c>
      <c r="FO347" s="46">
        <f>IF(AND($DS347,FN347),
IF(AS347="","Debes escribir el número de horas recargo nocturno. ",
IF( IFERROR(INT(AS347),1.1) &lt;&gt; IFERROR(_xlfn.NUMBERVALUE(AS347),1), "La cantidad de horas recargo nocturno debe ser un número entero. ", "")
),
""
)</f>
        <v/>
      </c>
      <c r="FP347" s="46">
        <f>IF(AND($DS347,FN347),
IF(AT347="","Debes escribir el valor de las horas recargo nocturno. ",
IF( ISERR(_xlfn.NUMBERVALUE(AT347)), "El valor de las horas recargo nocturno debe ser un número válido. ", "")
),
""
)</f>
        <v/>
      </c>
      <c r="FQ347" s="46">
        <f>CONCATENATE(AU347,AV347)&lt;&gt;""</f>
        <v/>
      </c>
      <c r="FR347" s="46">
        <f>IF(AND($DS347,FQ347),
IF(AU347="","Debes escribir el número de horas recargo diurno dominical y festivo. ",
IF( IFERROR(INT(AU347),1.1) &lt;&gt; IFERROR(_xlfn.NUMBERVALUE(AU347),1), "La cantidad de horas recargo diurno dominical y festivo debe ser un número entero. ", "")
),
""
)</f>
        <v/>
      </c>
      <c r="FS347" s="46">
        <f>IF(AND($DS347,FQ347),
IF(AV347="","Debes escribir el valor de las horas recargo diurno dominical y festivo. ",
IF( ISERR(_xlfn.NUMBERVALUE(AV347)), "El valor de las horas recargo diurno dominical y festivo debe ser un número válido. ", "")
),
""
)</f>
        <v/>
      </c>
      <c r="FT347" s="46">
        <f>CONCATENATE(AW347,AX347)&lt;&gt;""</f>
        <v/>
      </c>
      <c r="FU347" s="46">
        <f>IF(AND($DS347,FT347),
IF(AW347="","Debes escribir el número de horas recargo nocturno dominical y festivo. ",
IF( IFERROR(INT(AW347),1.1) &lt;&gt; IFERROR(_xlfn.NUMBERVALUE(AW347),1), "La cantidad de horas recargo nocturno dominical y festivo debe ser un número entero. ", "")
),
""
)</f>
        <v/>
      </c>
      <c r="FV347" s="46">
        <f>IF(AND($DS347,FT347),
IF(AX347="","Debes escribir el valor de las horas recargo nocturno dominical y festivo. ",
IF( ISERR(_xlfn.NUMBERVALUE(AX347)), "El valor de las horas recargo nocturno dominical y festivo debe ser un número válido. ", "")
),
""
)</f>
        <v/>
      </c>
      <c r="FW347" s="46">
        <f>CONCATENATE(AY347,AZ347)&lt;&gt;""</f>
        <v/>
      </c>
      <c r="FX347" s="46">
        <f>IF(AND($DS347,FW347),
IF(AY347="","Debes escribir el número de días de vacaciones comunes. ",
IF( IFERROR(INT(AY347),1.1) &lt;&gt; IFERROR(_xlfn.NUMBERVALUE(AY347),1), "La cantidad de días de vacaciones comunes debe ser un número entero. ", "")
),
""
)</f>
        <v/>
      </c>
      <c r="FY347" s="46">
        <f>IF(AND($DS347,FW347),
IF(AZ347="","Debes escribir el valor de las vacaciones comunes. ",
IF( ISERR(_xlfn.NUMBERVALUE(AZ347)), "El valor de las vacaciones comunes debe ser un número válido. ", "")
),
""
)</f>
        <v/>
      </c>
      <c r="FZ347" s="46">
        <f>CONCATENATE(BA347,BB347)&lt;&gt;""</f>
        <v/>
      </c>
      <c r="GA347" s="46">
        <f>IF(AND($DS347,FZ347),
IF(BA347="","Debes escribir el número de días de vacaciones compensadas. ",
IF( IFERROR(INT(BA347),1.1) &lt;&gt; IFERROR(_xlfn.NUMBERVALUE(BA347),1), "La cantidad de días de vacaciones compensadas debe ser un número entero. ", "")
),
""
)</f>
        <v/>
      </c>
      <c r="GB347" s="46">
        <f>IF(AND($DS347,FZ347),
IF(BB347="","Debes escribir el valor de las vacaciones compensadas. ",
IF( ISERR(_xlfn.NUMBERVALUE(BB347)), "El valor de las vacaciones compensadas debe ser un número válido. ", "")
),
""
)</f>
        <v/>
      </c>
      <c r="GC347" s="46">
        <f>CONCATENATE(BC347,BD347)&lt;&gt;""</f>
        <v/>
      </c>
      <c r="GD347" s="46">
        <f>IF(AND($DS347,GC347),
IF(BC347="","Debes escribir el número de días de prima salarial. ",
IF( IFERROR(INT(BC347),1.1) &lt;&gt; IFERROR(_xlfn.NUMBERVALUE(BC347),1), "La cantidad de días de prima salarial debe ser un número entero. ", "")
),
""
)</f>
        <v/>
      </c>
      <c r="GE347" s="46">
        <f>IF(AND($DS347,GC347),
IF(BD347="","Debes escribir el valor de los días de prima salarial. ",
IF( ISERR(_xlfn.NUMBERVALUE(BD347)), "El valor de los días de prima salarial debe ser un número válido. ", "")
),
""
)</f>
        <v/>
      </c>
      <c r="GF347" s="46">
        <f>IF($DS347,
IF( AND(BE347&lt;&gt;"", ISERR(_xlfn.NUMBERVALUE(BE347))), "El valor de la prima NO saliarial debe ser un número válido. ", "")
)</f>
        <v/>
      </c>
      <c r="GG347" s="46">
        <f>CONCATENATE(BF347,BG347,BH347)&lt;&gt;""</f>
        <v/>
      </c>
      <c r="GH347" s="46">
        <f>IF(AND($DS347,GG347),
IF(BF347="","Debes escribir el valor de las cesantías. ",
IF( ISERR(_xlfn.NUMBERVALUE(BF347)), "El valor de las cesantías debe ser un número válido. ", "")
),
""
)</f>
        <v/>
      </c>
      <c r="GI347" s="46">
        <f>IF(AND($DS347,GG347),
IF(BG347="","Debes escribir el % de cesantías. ",
IF( ISERR(_xlfn.NUMBERVALUE(BG347)), "El % de cesantías debe ser un número válido. ", "")
),
""
)</f>
        <v/>
      </c>
      <c r="GJ347" s="46">
        <f>IF(AND($DS347,GG347),
IF(BH347="","Debes escribir el valor de intereses de cesantías. ",
IF( ISERR(_xlfn.NUMBERVALUE(BH347)), "El valor de intereses de cesantías debe ser un número válido. ", "")
),
""
)</f>
        <v/>
      </c>
      <c r="GK347" s="46">
        <f>CONCATENATE(BI347,BJ347,BK347)&lt;&gt;""</f>
        <v/>
      </c>
      <c r="GL347" s="46">
        <f>IF(AND($DS347,GK347),
IF(BI347="","Debes escribir el número de días de incapacidad. ",
IF( IFERROR(INT(BI347),1.1) &lt;&gt; IFERROR(_xlfn.NUMBERVALUE(BI347),1), "La cantidad de días de incapacidad debe ser un número entero. ", "")
),
""
)</f>
        <v/>
      </c>
      <c r="GM347" s="46">
        <f>IF(AND($DS347,GK347),
IF(BJ347="","Debes escribir el tipo de incapacidad. ",
IF(_xlfn.IFNA(VLOOKUP(BJ347,TIPO_DE_INCAPACIDAD,1,FALSE),-1)=-1,"El tipo de incapacidad es inválida (por favor seleccionarlo de la lista). ","")
),
""
)</f>
        <v/>
      </c>
      <c r="GN347" s="46">
        <f>IF(AND($DS347,GK347),
IF(BK347="","Debes escribir el valor de la incapacidad. ",
IF( ISERR(_xlfn.NUMBERVALUE(BK347)), "El valor de la incapacidad debe ser un número válido. ", "")
),
""
)</f>
        <v/>
      </c>
      <c r="GO347" s="46">
        <f>CONCATENATE(BL347,BM347)&lt;&gt;""</f>
        <v/>
      </c>
      <c r="GP347" s="46">
        <f>IF(AND($DS347,GO347),
IF(BL347="","Debes escribir el número de días de licencia de maternidad o paternidad. ",
IF( IFERROR(INT(BL347),1.1) &lt;&gt; IFERROR(_xlfn.NUMBERVALUE(BL347),1), "La cantidad de días de licencia de maternidad o paternidad debe ser un número entero. ", "")
),
""
)</f>
        <v/>
      </c>
      <c r="GQ347" s="46">
        <f>IF(AND($DS347,GO347),
IF(BM347="","Debes escribir el valor de la licencia de maternidad o paternidad. ",
IF( ISERR(_xlfn.NUMBERVALUE(BM347)), "El valor de la licencia de maternidad o paternidad debe ser un número válido. ", "")
),
""
)</f>
        <v/>
      </c>
      <c r="GR347" s="46">
        <f>CONCATENATE(BN347,BO347)&lt;&gt;""</f>
        <v/>
      </c>
      <c r="GS347" s="46">
        <f>IF(AND($DS347,GR347),
IF(BN347="","Debes escribir el número de días de licencia remunerada. ",
IF( IFERROR(INT(BN347),1.1) &lt;&gt; IFERROR(_xlfn.NUMBERVALUE(BN347),1), "La cantidad de días de licencia remunerada debe ser un número entero. ", "")
),
""
)</f>
        <v/>
      </c>
      <c r="GT347" s="46">
        <f>IF(AND($DS347,GR347),
IF(BO347="","Debes escribir el valor de la licencia remunerada. ",
IF( ISERR(_xlfn.NUMBERVALUE(BO347)), "El valor de la licencia remunerada debe ser un número válido. ", "")
),
""
)</f>
        <v/>
      </c>
      <c r="GU347" s="46">
        <f>IF($DS347,
IF( AND(BP347&lt;&gt;"", ISERR(_xlfn.NUMBERVALUE(BP347))), "El valor de la licencia NO remunerada debe ser un número válido. ", "")
)</f>
        <v/>
      </c>
      <c r="GV347" s="46">
        <f>IF($DS347,
IF( AND(BQ347&lt;&gt;"", ISERR(_xlfn.NUMBERVALUE(BQ347))), "El valor de auxilios salariales debe ser un número válido. ", "")
)</f>
        <v/>
      </c>
      <c r="GW347" s="46">
        <f>IF($DS347,
IF( AND(BR347&lt;&gt;"", ISERR(_xlfn.NUMBERVALUE(BR347))), "El valor de auxilios NO salariales debe ser un número válido. ", "")
)</f>
        <v/>
      </c>
      <c r="GX347" s="46">
        <f>IF($DS347,
IF( AND(BS347&lt;&gt;"", ISERR(_xlfn.NUMBERVALUE(BS347))), "El valor de bonos salariales debe ser un número válido. ", "")
)</f>
        <v/>
      </c>
      <c r="GY347" s="46">
        <f>IF($DS347,
IF( AND(BT347&lt;&gt;"", ISERR(_xlfn.NUMBERVALUE(BT347))), "El valor de bonos NO salariales debe ser un número válido. ", "")
)</f>
        <v/>
      </c>
      <c r="GZ347" s="46">
        <f>IF($DS347,
IF( AND(BU347&lt;&gt;"", ISERR(_xlfn.NUMBERVALUE(BU347))), "El valor de bonos salariales de alimentación debe ser un número válido. ", "")
)</f>
        <v/>
      </c>
      <c r="HA347" s="46">
        <f>IF($DS347,
IF( AND(BV347&lt;&gt;"", ISERR(_xlfn.NUMBERVALUE(BV347))), "El valor de bonos NO salariales de alimentación debe ser un número válido. ", "")
)</f>
        <v/>
      </c>
      <c r="HB347" s="46">
        <f>IF($DS347,
IF( AND(BW347&lt;&gt;"", ISERR(_xlfn.NUMBERVALUE(BW347))), "El valor de bonificaciones salariales debe ser un número válido. ", "")
)</f>
        <v/>
      </c>
      <c r="HC347" s="46">
        <f>IF($DS347,
IF( AND(BX347&lt;&gt;"", ISERR(_xlfn.NUMBERVALUE(BX347))), "El valor de bonificaciones NO salariales debe ser un número válido. ", "")
)</f>
        <v/>
      </c>
      <c r="HD347" s="46">
        <f>IF($DS347,
IF( AND(BY347&lt;&gt;"", ISERR(_xlfn.NUMBERVALUE(BY347))), "El valor de compensaciones ordinarias debe ser un número válido. ", "")
)</f>
        <v/>
      </c>
      <c r="HE347" s="46">
        <f>IF($DS347,
IF( AND(BZ347&lt;&gt;"", ISERR(_xlfn.NUMBERVALUE(BZ347))), "El valor de compensaciones extraordinarias debe ser un número válido. ", "")
)</f>
        <v/>
      </c>
      <c r="HF347" s="46">
        <f>IF($DS347,
IF( AND(CA347&lt;&gt;"", ISERR(_xlfn.NUMBERVALUE(CA347))), "El valor de comisiones debe ser un número válido. ", "")
)</f>
        <v/>
      </c>
      <c r="HG347" s="46">
        <f>IF($DS347,
IF( AND(CB347&lt;&gt;"", ISERR(_xlfn.NUMBERVALUE(CB347))), "El valor de ausencia por huega debe ser un número válido. ", "")
)</f>
        <v/>
      </c>
      <c r="HH347" s="46">
        <f>IF($DS347,
IF( AND(CC347&lt;&gt;"", ISERR(_xlfn.NUMBERVALUE(CC347))), "El valor de anticipos debe ser un número válido. ", "")
)</f>
        <v/>
      </c>
      <c r="HI347" s="46">
        <f>IF($DS347,
IF( AND(CD347&lt;&gt;"", ISERR(_xlfn.NUMBERVALUE(CD347))), "El valor de pagos a terceros debe ser un número válido. ", "")
)</f>
        <v/>
      </c>
      <c r="HJ347" s="46">
        <f>IF($DS347,
IF( AND(CE347&lt;&gt;"", ISERR(_xlfn.NUMBERVALUE(CE347))), "El valor de dotación debe ser un número válido. ", "")
)</f>
        <v/>
      </c>
      <c r="HK347" s="46">
        <f>IF($DS347,
IF( AND(CF347&lt;&gt;"", ISERR(_xlfn.NUMBERVALUE(CF347))), "El valor de apoyo sostenibilidad debe ser un número válido. ", "")
)</f>
        <v/>
      </c>
      <c r="HL347" s="46">
        <f>IF($DS347,
IF( AND(CG347&lt;&gt;"", ISERR(_xlfn.NUMBERVALUE(CG347))), "El valor de teletrabajo debe ser un número válido. ", "")
)</f>
        <v/>
      </c>
      <c r="HM347" s="46">
        <f>IF($DS347,
IF( AND(CH347&lt;&gt;"", ISERR(_xlfn.NUMBERVALUE(CH347))), "El valor de bonificación de retiro debe ser un número válido. ", "")
)</f>
        <v/>
      </c>
      <c r="HN347" s="46">
        <f>IF($DS347,
IF( AND(CI347&lt;&gt;"", ISERR(_xlfn.NUMBERVALUE(CI347))), "El valor de indemnización de retiro debe ser un número válido. ", "")
)</f>
        <v/>
      </c>
      <c r="HO347" s="46">
        <f>IF($DS347,
IF( AND(CJ347&lt;&gt;"", ISERR(_xlfn.NUMBERVALUE(CJ347))), "El valor de reintegros debe ser un número válido. ", "")
)</f>
        <v/>
      </c>
      <c r="HP347" s="46">
        <f>CONCATENATE(CK347,CL347,CM347)&lt;&gt;""</f>
        <v/>
      </c>
      <c r="HQ347" s="46">
        <f>IF(AND($DS347,HP347),
IF(CK347="","Debes escribir la descripción de otro concepto no categorizado. ",""),
""
)</f>
        <v/>
      </c>
      <c r="HR347" s="46">
        <f>IF(AND($DS347,HP347),
IF(CONCATENATE(CL347,CM347)="","Debes escribir al menos un valor de concepto no categorizado (salarial o no salarial). ",
IF(ISERR(_xlfn.NUMBERVALUE(CL347)),"El valor salarial concepto no categorizado debe ser un número válido. ","")
),
""
)</f>
        <v/>
      </c>
      <c r="HS347" s="46">
        <f>IF(AND($DS347,HP347),
IF(CONCATENATE(CL347,CM347)="","Debes escribir al menos un valor de concepto no categorizado (salarial o no salarial). ",
IF(ISERR(_xlfn.NUMBERVALUE(CM347)),"El valor NO salarial concepto no categorizado debe ser un número válido. ","")
),
""
)</f>
        <v/>
      </c>
      <c r="HT347" s="46">
        <f>IF($DS347,
IF(CN347="","Debes escribir el porcentaje del aporte a salud. ",
IF( ISERR(_xlfn.NUMBERVALUE(CN347)), "El valor del porcentaje del aporte a salud debe ser un número válido. ", "")
)
)</f>
        <v/>
      </c>
      <c r="HU347" s="46">
        <f>IF($DS347,
IF(CO347="","Debes escribir el valor del aporte a salud. ",
IF( ISERR(_xlfn.NUMBERVALUE(CO347)), "El valor del aporte a salud debe ser un número válido. ", "")
)
)</f>
        <v/>
      </c>
      <c r="HV347" s="46">
        <f>IF($DS347,
IF( AND(CP347&lt;&gt;"", ISERR(_xlfn.NUMBERVALUE(CP347))), "El valor plan complementario debe ser un número válido. ", "")
)</f>
        <v/>
      </c>
      <c r="HW347" s="46">
        <f>IF($DS347,
IF(CQ347="","Debes escribir el porcentaje del aporte a pensión. ",
IF( ISERR(_xlfn.NUMBERVALUE(CQ347)), "El valor del porcentaje del aporte a pensión debe ser un número válido. ", "")
)
)</f>
        <v/>
      </c>
      <c r="HX347" s="46">
        <f>IF($DS347,
IF(CR347="","Debes escribir el valor del aporte a pensión. ",
IF( ISERR(_xlfn.NUMBERVALUE(CR347)), "El valor del aporte a salud debe ser un número válido. ", "")
)
)</f>
        <v/>
      </c>
      <c r="HY347" s="46">
        <f>IF($DS347,
IF( AND(CS347&lt;&gt;"", ISERR(_xlfn.NUMBERVALUE(CS347))), "El valor pensión voluntaria debe ser un número válido. ", "")
)</f>
        <v/>
      </c>
      <c r="HZ347" s="46">
        <f>CONCATENATE(CT347,CU347,CV347,CW347)&lt;&gt;""</f>
        <v/>
      </c>
      <c r="IA347" s="46">
        <f>IF(AND($DS347,HZ347),
IF(CT347="","Debes escribir el % del fondo de seguridad pensional. ",
IF( ISERR(_xlfn.NUMBERVALUE(CT347)), "El % del fondo de seguridad debe ser un número válido. ", "")
),
""
)</f>
        <v/>
      </c>
      <c r="IB347" s="46">
        <f>IF(AND($DS347,HZ347),
IF(CU347="","Debes escribir el valor del aporte al fondo de solidaridad pensional. ",
IF( ISERR(_xlfn.NUMBERVALUE(CU347)), "El valor del aporte al fondo de solidaridad pensional debe ser un número válido. ", "")
),
""
)</f>
        <v/>
      </c>
      <c r="IC347" s="46">
        <f>IF(AND($DS347,HZ347),
IF(CV347="","Debes escribir el % del fondo de subsistencia. ",
IF( ISERR(_xlfn.NUMBERVALUE(CV347)), "El % del fondo de subsistencia debe ser un número válido. ", "")
),
""
)</f>
        <v/>
      </c>
      <c r="ID347" s="46">
        <f>IF(AND($DS347,HZ347),
IF(CW347="","Debes escribir el valor del fondo de subsistencia. ",
IF( ISERR(_xlfn.NUMBERVALUE(CW347)), "El valor del fondo de subsistencia debe ser un número válido. ", "")
),
""
)</f>
        <v/>
      </c>
      <c r="IE347" s="46">
        <f>CONCATENATE(CX347,CY347)&lt;&gt;""</f>
        <v/>
      </c>
      <c r="IF347" s="46">
        <f>IF(AND($DS347,IE347),
IF(CX347="","Debes escribir el % de sindicato. ",
IF( ISERR(_xlfn.NUMBERVALUE(CX347)), "El % de sindicato debe ser un número válido. ", "")
),
""
)</f>
        <v/>
      </c>
      <c r="IG347" s="46">
        <f>IF(AND($DS347,IE347),
IF(CY347="","Debes escribir el valor del sindicato. ",
IF( ISERR(_xlfn.NUMBERVALUE(CY347)), "El valor del sindicato debe ser un número válido. ", "")
),
""
)</f>
        <v/>
      </c>
      <c r="IH347" s="46">
        <f>IF($DS347,
IF( AND(CZ347&lt;&gt;"", ISERR(_xlfn.NUMBERVALUE(CZ347))), "El valor de sanción pública debe ser un número válido. ", "")
)</f>
        <v/>
      </c>
      <c r="II347" s="46">
        <f>IF($DS347,
IF( AND(DA347&lt;&gt;"", ISERR(_xlfn.NUMBERVALUE(DA347))), "El valor de sanción privada debe ser un número válido. ", "")
)</f>
        <v/>
      </c>
      <c r="IJ347" s="46">
        <f>CONCATENATE(DB347,DC347)&lt;&gt;""</f>
        <v/>
      </c>
      <c r="IK347" s="46">
        <f>IF(AND($DS347,IJ347),
IF(DB347="","Debes escribir la descripción de libranza. ",""),
""
)</f>
        <v/>
      </c>
      <c r="IL347" s="46">
        <f>IF(AND($DS347,IJ347),
IF(DC347="","Debes escribir la cuota libranza. ",
IF(ISERR(_xlfn.NUMBERVALUE(DC347)),"El valor de la cuota libranza debe ser un número válido. ","")
),
""
)</f>
        <v/>
      </c>
      <c r="IM347" s="46">
        <f>IF($DS347,
IF( AND(DD347&lt;&gt;"", ISERR(_xlfn.NUMBERVALUE(DD347))), "El valor de pagos a terceros debe ser un número válido. ", "")
)</f>
        <v/>
      </c>
      <c r="IN347" s="46">
        <f>IF($DS347,
IF( AND(DE347&lt;&gt;"", ISERR(_xlfn.NUMBERVALUE(DE347))), "El valor de anticipos debe ser un número válido. ", "")
)</f>
        <v/>
      </c>
      <c r="IO347" s="46">
        <f>IF($DS347,
IF( AND(DF347&lt;&gt;"", ISERR(_xlfn.NUMBERVALUE(DF347))), "El valor de AFC debe ser un número válido. ", "")
)</f>
        <v/>
      </c>
      <c r="IP347" s="46">
        <f>IF($DS347,
IF( AND(DG347&lt;&gt;"", ISERR(_xlfn.NUMBERVALUE(DG347))), "El valor de rete-fuente debe ser un número válido. ", "")
)</f>
        <v/>
      </c>
      <c r="IQ347" s="46">
        <f>IF($DS347,
IF( AND(DH347&lt;&gt;"", ISERR(_xlfn.NUMBERVALUE(DH347))), "El valor de cooperativa de trabajo debe ser un número válido. ", "")
)</f>
        <v/>
      </c>
      <c r="IR347" s="46">
        <f>IF($DS347,
IF( AND(DI347&lt;&gt;"", ISERR(_xlfn.NUMBERVALUE(DI347))), "El valor de embargo fiscal debe ser un número válido. ", "")
)</f>
        <v/>
      </c>
      <c r="IS347" s="46">
        <f>IF($DS347,
IF( AND(DJ347&lt;&gt;"", ISERR(_xlfn.NUMBERVALUE(DJ347))), "El valor de educación debe ser un número válido. ", "")
)</f>
        <v/>
      </c>
      <c r="IT347" s="46">
        <f>IF($DS347,
IF( AND(DK347&lt;&gt;"", ISERR(_xlfn.NUMBERVALUE(DK347))), "El valor de reintegro debe ser un número válido. ", "")
)</f>
        <v/>
      </c>
      <c r="IU347" s="46">
        <f>IF($DS347,
IF( AND(DL347&lt;&gt;"", ISERR(_xlfn.NUMBERVALUE(DL347))), "El valor de deuda debe ser un número válido. ", "")
)</f>
        <v/>
      </c>
      <c r="IV347" s="46">
        <f>IF($DS347,
IF( AND(DM347&lt;&gt;"", ISERR(_xlfn.NUMBERVALUE(DM347))), "El valor de otras deducciones debe ser un número válido. ", "")
)</f>
        <v/>
      </c>
      <c r="IW347" s="46">
        <f>IF($DS347,
IF(DN347="","Debes escribir el valor de los devengos totales. ",
IF( ISERR(_xlfn.NUMBERVALUE(DN347)), "El valor de los devengos totales debe ser un número válido. ", "")
)
)</f>
        <v/>
      </c>
      <c r="IX347" s="46">
        <f>IF($DS347,
IF(DO347="","Debes escribir el valor de las deducciones totales. ",
IF( ISERR(_xlfn.NUMBERVALUE(DO347)), "El valor de las deducciones totales debe ser un número válido. ", "")
)
)</f>
        <v/>
      </c>
      <c r="IY347" s="46">
        <f>IF($DS347,
IF(DP347="","Debes escribir el valor del salario total. ",
IF( ISERR(_xlfn.NUMBERVALUE(DP347)), "El valor del salario total debe ser un número válido. ", "")
)
)</f>
        <v/>
      </c>
    </row>
    <row r="348">
      <c r="B348" s="48" t="n">
        <v>336</v>
      </c>
      <c r="C348" s="61">
        <f>IF(AND(DS348,DP348&lt;&gt;""),
IF(DQ348="","OK","Error"),
""
)</f>
        <v/>
      </c>
      <c r="D348" s="53" t="n"/>
      <c r="E348" s="52" t="n"/>
      <c r="F348" s="112" t="n"/>
      <c r="G348" s="52" t="n"/>
      <c r="H348" s="53" t="n"/>
      <c r="I348" s="52" t="n"/>
      <c r="J348" s="52" t="n"/>
      <c r="K348" s="53" t="n"/>
      <c r="L348" s="55" t="n"/>
      <c r="M348" s="108" t="n"/>
      <c r="N348" s="56" t="n"/>
      <c r="O348" s="52" t="n"/>
      <c r="P348" s="52" t="n"/>
      <c r="Q348" s="52" t="n"/>
      <c r="R348" s="52" t="n"/>
      <c r="S348" s="52" t="n"/>
      <c r="T348" s="53" t="n"/>
      <c r="U348" s="52" t="n"/>
      <c r="V348" s="52" t="n"/>
      <c r="W348" s="55" t="n"/>
      <c r="X348" s="55" t="n"/>
      <c r="Y348" s="52" t="n"/>
      <c r="Z348" s="55" t="n"/>
      <c r="AA348" s="52" t="n"/>
      <c r="AB348" s="53" t="n"/>
      <c r="AC348" s="53" t="n"/>
      <c r="AD348" s="53" t="n"/>
      <c r="AE348" s="177" t="n"/>
      <c r="AF348" s="113" t="n"/>
      <c r="AG348" s="177" t="n"/>
      <c r="AH348" s="178" t="n"/>
      <c r="AI348" s="178" t="n"/>
      <c r="AJ348" s="178" t="n"/>
      <c r="AK348" s="114" t="n"/>
      <c r="AL348" s="178" t="n"/>
      <c r="AM348" s="114" t="n"/>
      <c r="AN348" s="178" t="n"/>
      <c r="AO348" s="114" t="n"/>
      <c r="AP348" s="178" t="n"/>
      <c r="AQ348" s="114" t="n"/>
      <c r="AR348" s="178" t="n"/>
      <c r="AS348" s="114" t="n"/>
      <c r="AT348" s="178" t="n"/>
      <c r="AU348" s="114" t="n"/>
      <c r="AV348" s="178" t="n"/>
      <c r="AW348" s="114" t="n"/>
      <c r="AX348" s="178" t="n"/>
      <c r="AY348" s="114" t="n"/>
      <c r="AZ348" s="178" t="n"/>
      <c r="BA348" s="114" t="n"/>
      <c r="BB348" s="178" t="n"/>
      <c r="BC348" s="114" t="n"/>
      <c r="BD348" s="178" t="n"/>
      <c r="BE348" s="178" t="n"/>
      <c r="BF348" s="178" t="n"/>
      <c r="BG348" s="59" t="n"/>
      <c r="BH348" s="178" t="n"/>
      <c r="BI348" s="114" t="n"/>
      <c r="BJ348" s="53" t="n"/>
      <c r="BK348" s="178" t="n"/>
      <c r="BL348" s="114" t="n"/>
      <c r="BM348" s="178" t="n"/>
      <c r="BN348" s="114" t="n"/>
      <c r="BO348" s="178" t="n"/>
      <c r="BP348" s="178" t="n"/>
      <c r="BQ348" s="178" t="n"/>
      <c r="BR348" s="178" t="n"/>
      <c r="BS348" s="178" t="n"/>
      <c r="BT348" s="178" t="n"/>
      <c r="BU348" s="178" t="n"/>
      <c r="BV348" s="178" t="n"/>
      <c r="BW348" s="178" t="n"/>
      <c r="BX348" s="178" t="n"/>
      <c r="BY348" s="178" t="n"/>
      <c r="BZ348" s="178" t="n"/>
      <c r="CA348" s="178" t="n"/>
      <c r="CB348" s="178" t="n"/>
      <c r="CC348" s="178" t="n"/>
      <c r="CD348" s="178" t="n"/>
      <c r="CE348" s="178" t="n"/>
      <c r="CF348" s="178" t="n"/>
      <c r="CG348" s="178" t="n"/>
      <c r="CH348" s="178" t="n"/>
      <c r="CI348" s="178" t="n"/>
      <c r="CJ348" s="178" t="n"/>
      <c r="CK348" s="53" t="n"/>
      <c r="CL348" s="178" t="n"/>
      <c r="CM348" s="178" t="n"/>
      <c r="CN348" s="60" t="n"/>
      <c r="CO348" s="177" t="n"/>
      <c r="CP348" s="178" t="n"/>
      <c r="CQ348" s="60" t="n"/>
      <c r="CR348" s="177" t="n"/>
      <c r="CS348" s="178" t="n"/>
      <c r="CT348" s="59" t="n"/>
      <c r="CU348" s="178" t="n"/>
      <c r="CV348" s="59" t="n"/>
      <c r="CW348" s="178" t="n"/>
      <c r="CX348" s="59" t="n"/>
      <c r="CY348" s="178" t="n"/>
      <c r="CZ348" s="178" t="n"/>
      <c r="DA348" s="178" t="n"/>
      <c r="DB348" s="53" t="n"/>
      <c r="DC348" s="178" t="n"/>
      <c r="DD348" s="178" t="n"/>
      <c r="DE348" s="178" t="n"/>
      <c r="DF348" s="178" t="n"/>
      <c r="DG348" s="178" t="n"/>
      <c r="DH348" s="178" t="n"/>
      <c r="DI348" s="178" t="n"/>
      <c r="DJ348" s="178" t="n"/>
      <c r="DK348" s="178" t="n"/>
      <c r="DL348" s="178" t="n"/>
      <c r="DM348" s="178" t="n"/>
      <c r="DN348" s="177" t="n"/>
      <c r="DO348" s="177" t="n"/>
      <c r="DP348" s="177" t="n"/>
      <c r="DQ348" s="76">
        <f>IF(AND(DS348,DP348&lt;&gt;""),
CONCATENATE(DT348,DU348,DV348,DW348,DX348,DY348,DZ348,EA348,EB348,EC348,ED348,EE348,EF348,EG348,EH348,EI348,EJ348,EK348,EL348,EM348,EN348,EO348,EP348,EQ348,ES348,ET348,EU348,EV348,EW348,EX348,EY348,EZ348,FA348,FC348,FD348,FF348,FG348,FI348,FJ348,FL348,FM348,FO348,FP348,FR348,FS348,FU348,FV348,FX348,FY348,GA348,GB348,GD348,GE348,GF348,GH348,GI348,GJ348,GL348,GM348,GN348,GP348,GQ348,GS348,GT348,GU348,GV348,GW348,GX348,GY348,GZ348,HA348,HB348,HC348,HD348,HE348,HF348,HG348,HH348,HI348,HJ348,HK348,HL348,HM348,HN348,HO348,HQ348,HR348,HS348,HT348,HU348,HV348,HW348,HX348,HY348,IA348,IB348,IC348,ID348,IF348,IG348,IH348,II348,IK348,IL348,IM348,IN348,IO348,IP348,IQ348,IR348,IS348,IT348,IU348,IV348,IW348,IX348,IY348,IZ348),
""
)</f>
        <v/>
      </c>
      <c r="DR348" s="53" t="n"/>
      <c r="DS348" s="46">
        <f>CONCATENATE(D348,$E348,$F348,$G348,H348,$I348,$J348,K348,$L348,$M348,N348,$O348,$P348,$Q348,$R348,$S348,T348,$U348,$V348,$W348,$X348,$Y348,$Z348,$AA348,AB348,AC348,AD348,$AE348,$AF348,$AG348,AH348,AI348,AJ348,AK348,AL348,AM348,AN348,AO348,AP348,AQ348,AR348,AS348,AT348,AU348,AV348,AW348,AX348,AY348,AZ348,BA348,BB348,BC348,BD348,BE348,BF348,BG348,BH348,BI348,BJ348,BK348,BL348,BM348,BN348,BO348,BP348,BQ348,BR348,BS348,BT348,BU348,BV348,BW348,BX348,BY348,BZ348,CA348,CB348,CC348,CD348,CE348,CF348,CG348,CH348,CI348,CJ348,CK348,CL348,CM348,$CN348,$CO348,CP348,$CQ348,$CR348,CS348,CT348,CU348,CV348,CW348,CX348,CY348,CZ348,DA348,DB348,DC348,DD348,DE348,DF348,DG348,DH348,DI348,DJ348,DK348,DL348,DM348,$DN348,$DO348,$DP348,DR348)&lt;&gt;""</f>
        <v/>
      </c>
      <c r="DT348" s="46">
        <f>IF(AND($DS348,$E$4&lt;&gt;""),
IF(LEFT($E$4,2) = "1.",
IF(D348&lt;&gt;"","El CUNE sólo se envía en operaciones de novedad o ajuste. ",""),
IF(D348="","Debes escribir un CUNE válido para realizar operaciones de novedad o ajuste. ","")),
""
)</f>
        <v/>
      </c>
      <c r="DU348" s="46">
        <f>IF($DS348,
IF(E348="","Debes seleccionar el tipo de documento del empleado. ",
IF(_xlfn.IFNA(VLOOKUP(E348,TIPO_DE_DOCUMENTO,1,FALSE),-1)=-1,"El tipo de documento no es válido (por favor seleccionarlo de la lista). ","")
)
)</f>
        <v/>
      </c>
      <c r="DV348" s="46">
        <f>IF($DS348,
IF(F348="","Debes escribir el número de documento del empleado. ","")
)</f>
        <v/>
      </c>
      <c r="DW348" s="46">
        <f>IF($DS348,
IF(G348="","Debes escribir el primer nombre del empleado. ","")
)</f>
        <v/>
      </c>
      <c r="DY348" s="46">
        <f>IF($DS348,
IF(I348="","Debes escribir el primer apellido del empleado. ","")
)</f>
        <v/>
      </c>
      <c r="DZ348" s="46">
        <f>IF($DS348,
IF(J348="","Debes escribir el segundo apellido del empleado. ","")
)</f>
        <v/>
      </c>
      <c r="EB348" s="46">
        <f>IF($DS348,
IF(L348="","Debes escribir la fecha de ingreso del empleado. ",
IF(ISERR(DATE(YEAR(L348),MONTH(L348),DAY(L348))), "El valor ingresado en fecha de ingreso no tiene un formato válido. ","")
)
)</f>
        <v/>
      </c>
      <c r="EC348" s="46">
        <f>IF($DS348,
IF(M348="","Debes escribir el tiempo laborado. ",
IF( IFERROR(INT(M348),1.1) &lt;&gt; IFERROR(_xlfn.NUMBERVALUE(M348),1), "El valor de los días trabajados debe ser un número entero. ", "")
)
)</f>
        <v/>
      </c>
      <c r="ED348" s="46">
        <f>IF($DS348,
IF( AND(N348&lt;&gt;"", ISERR(DATE(YEAR(N348),MONTH(N348),DAY(N348))) ), "El valor ingresado en fecha de ingreso no tiene un formato válido. ",
IF( AND(N348&lt;&gt;"", $E$6&lt;&gt;"", DATE(YEAR(N348), MONTH(N348), 1) &lt;&gt; IFERROR(DATE(MID($E$6, 1, 4), MID($E$6, 6, 2),1), "1/1/1900") ), "La fecha de retiro debe estar dentro del período liquidado. ", "")
)
)</f>
        <v/>
      </c>
      <c r="EE348" s="46">
        <f>IF($DS348,
IF(O348="","Debes seleccionar el tipo de trabajador. ",
IF(_xlfn.IFNA(VLOOKUP(O348,TIPO_DE_TRABAJADOR,1,FALSE),-1)=-1,"El tipo de trabajador no es válido (por favor seleccionarlo de la lista). ","")
)
)</f>
        <v/>
      </c>
      <c r="EF348" s="46">
        <f>IF($DS348,
IF(P348="","Debes seleccionar si es un trabajador dependiente pensionado por vejez. ",
IF(_xlfn.IFNA(VLOOKUP(P348,SUBTIPO_DE_TRABAJADOR,1,FALSE),-1)=-1,"El tipo de trabajador dependiente pensionado por vejez no es válido (por favor seleccionarlo de la lista). ","")
)
)</f>
        <v/>
      </c>
      <c r="EG348" s="46">
        <f>IF($DS348,
IF(Q348="","Debes seleccionar el tipo de contrato del trabajador. ",
IF(_xlfn.IFNA(VLOOKUP(Q348,TIPO_DE_CONTRATO,1,FALSE),-1)=-1,"El tipo de contrato del trabajador no es válido (por favor seleccionarlo de la lista). ","")
)
)</f>
        <v/>
      </c>
      <c r="EH348" s="46">
        <f>IF($DS348,
IF(R348="","Debes seleccionar si es un salario integral. ",
IF(_xlfn.IFNA(VLOOKUP(R348,SI_NO,1,FALSE),-1)=-1,"Valor no válido para salario integral (por favor seleccionarlo de la lista). ","")
)
)</f>
        <v/>
      </c>
      <c r="EI348" s="46">
        <f>IF($DS348,
IF(S348="","Debes seleccionar si el trabajador realiza actividades de riesgo. ",
IF(_xlfn.IFNA(VLOOKUP(S348,SI_NO,1,FALSE),-1)=-1,"Valor no válido para actividad de alto riesgo (por favor seleccionarlo de la lista). ","")
)
)</f>
        <v/>
      </c>
      <c r="EK348" s="46">
        <f>IF($DS348,
IF(U348="","Debes escribir el código del municipio de residencia del trabajador. ",
IF(_xlfn.IFNA(VLOOKUP(U348,MUNICIPIO,1,FALSE),-1)=-1,"El municipio de residencia del trabajador es inválido (por favor seleccionarlo de la lista). ","")
)
)</f>
        <v/>
      </c>
      <c r="EL348" s="46">
        <f>IF($DS348,
IF(V348="","Debes escribir el la dirección de residendia del trabajador. ","")
)</f>
        <v/>
      </c>
      <c r="EM348" s="46">
        <f>IF($DS348,
IF(W348="","Debes escribir la fecha de inicio de la liquidación. ",
IF(ISERR(DATE(YEAR(W348),MONTH(W348),DAY(W348))),"El valor ingresado en fecha de inicio de liquidación no tiene un formato válido. ",
IF( AND($E$6&lt;&gt;"", DATE(YEAR(W348), MONTH(W348), 1) &lt;&gt; IFERROR(DATE(MID($E$6, 1, 4), MID($E$6, 6, 2),1), "1/1/1900") ), "La fecha de inicio de la liquidación debe estar dentro del período liquidado. ", "")
)
)
)</f>
        <v/>
      </c>
      <c r="EN348" s="46">
        <f>IF($DS348,
IF(X348="","Debes escribir la fecha de fin de la liquidación. ",
IF(ISERR(DATE(YEAR(X348),MONTH(X348),DAY(X348))),"El valor ingresado en fecha de fin de liquidación no tiene un formato válido. ",
IF( AND($E$6&lt;&gt;"", DATE(YEAR(X348), MONTH(X348), 1) &lt;&gt; IFERROR(DATE(MID($E$6, 1, 4), MID($E$6, 6, 2),1), "1/1/1900") ), "La fecha de fin de la liquidación debe estar dentro del período liquidado. ", "")
)
)
)</f>
        <v/>
      </c>
      <c r="EO348" s="46">
        <f>IF($DS348,
IF(Y348="","Debes escribir la frecuencia de pago del trabajador. ",
IF(_xlfn.IFNA(VLOOKUP(Y348,PERÍODO_DE_NÓMINA,1,FALSE),-1)=-1,"La frecuencia de pago es inválida (por favor seleccionarlo de la lista). ","")
)
)</f>
        <v/>
      </c>
      <c r="EP348" s="46">
        <f>IF($DS348,
IF(Z348="","Debes escribir la fecha de pago. ",
IF(ISERR(DATE(YEAR(Z348),MONTH(Z348),DAY(Z348))), "El valor ingresado en fecha de pago no tiene un formato válido. ","")
)
)</f>
        <v/>
      </c>
      <c r="EQ348" s="46">
        <f>IF($DS348,
IF(AA348="","Debes escribir el medio de pago. ",
IF(_xlfn.IFNA(VLOOKUP(AA348,MEDIOS_DE_PAGO,1,FALSE),-1)=-1,"El medio de pago es inválido (por favor seleccionarlo de la lista). ","")
)
)</f>
        <v/>
      </c>
      <c r="ER348" s="46">
        <f>OR(AA348='Tablas '!$T$4,AA348='Tablas '!$T$7,AA348='Tablas '!$T$8,AA348='Tablas '!$T$11)</f>
        <v/>
      </c>
      <c r="ES348" s="46">
        <f>IF(AND($DS348,ER348),
IF(AB348="","Debes escribir la entidad bancaria. ",""),
""
)</f>
        <v/>
      </c>
      <c r="ET348" s="46">
        <f>IF(AND($DS348,ER348),
IF(AC348="","Debes escribir el tipo de cuenta bancaria. ",
IF(_xlfn.IFNA(VLOOKUP(AC348,TIPO_DE_CUENTA,1,FALSE),-1)=-1,"El tipo de cuenta bancaria es inválida (por favor seleccionarlo de la lista). ","")
),
""
)</f>
        <v/>
      </c>
      <c r="EU348" s="46">
        <f>IF(AND($DS348,ER348),
IF(AD348="","Debes escribir el número de cuenta bancaria. ",""),
""
)</f>
        <v/>
      </c>
      <c r="EV348" s="46">
        <f>IF($DS348,
IF(AE348="","Debes escribir el valor del sueldo básico. ",
IF( ISERR(_xlfn.NUMBERVALUE(AE348)), "El valor del sueldo básico debe ser un número válido. ", "")
)
)</f>
        <v/>
      </c>
      <c r="EW348" s="46">
        <f>IF($DS348,
IF(AF348="","Debes escribir el número de días trabajados. ",
IF( IFERROR(INT(AF348),1.1) &lt;&gt; IFERROR(_xlfn.NUMBERVALUE(AF348),1), "La cantidad de días trabajados debe ser un número entero. ", "")
)
)</f>
        <v/>
      </c>
      <c r="EX348" s="46">
        <f>IF($DS348,
IF(AG348="","Debes escribir el valor del sueldo trabajado. ",
IF( ISERR(_xlfn.NUMBERVALUE(AG348)), "El valor del sueldo trabajado debe ser un número válido. ", "")
)
)</f>
        <v/>
      </c>
      <c r="EY348" s="46">
        <f>IF($DS348,
IF( AND(AH348&lt;&gt;"", ISERR(_xlfn.NUMBERVALUE(AH348))), "El valor del auxilio de transporte debe ser un número válido. ", "")
)</f>
        <v/>
      </c>
      <c r="EZ348" s="46">
        <f>IF($DS348,
IF( AND(AI348&lt;&gt;"", ISERR(_xlfn.NUMBERVALUE(AI348))), "El valor de viáticos salariales debe ser un número válido. ", "")
)</f>
        <v/>
      </c>
      <c r="FA348" s="46">
        <f>IF($DS348,
IF( AND(AJ348&lt;&gt;"", ISERR(_xlfn.NUMBERVALUE(AJ348))), "El valor de viáticos NO salariales debe ser un número válido. ", "")
)</f>
        <v/>
      </c>
      <c r="FB348" s="46">
        <f>CONCATENATE(AK348,AL348)&lt;&gt;""</f>
        <v/>
      </c>
      <c r="FC348" s="46">
        <f>IF(AND($DS348,FB348),
IF(AK348="","Debes escribir el número de horas extras diurnas. ",
IF( IFERROR(INT(AK348),1.1) &lt;&gt; IFERROR(_xlfn.NUMBERVALUE(AK348),1), "La cantidad de horas extras diurnas debe ser un número entero. ", "")
),
""
)</f>
        <v/>
      </c>
      <c r="FD348" s="46">
        <f>IF(AND($DS348,FB348),
IF(AL348="","Debes escribir el valor de las horas extras diurnas. ",
IF( ISERR(_xlfn.NUMBERVALUE(AL348)), "El valor de las horas extras duirnas debe ser un número válido. ", "")
),
""
)</f>
        <v/>
      </c>
      <c r="FE348" s="46">
        <f>CONCATENATE(AM348,AN348)&lt;&gt;""</f>
        <v/>
      </c>
      <c r="FF348" s="46">
        <f>IF(AND($DS348,FE348),
IF(AM348="","Debes escribir el número de horas extras nocturnas. ",
IF( IFERROR(INT(AM348),1.1) &lt;&gt; IFERROR(_xlfn.NUMBERVALUE(AM348),1), "La cantidad de horas extras nocturnas debe ser un número entero. ", "")
),
""
)</f>
        <v/>
      </c>
      <c r="FG348" s="46">
        <f>IF(AND($DS348,FE348),
IF(AN348="","Debes escribir el valor de las horas extras nocturnas. ",
IF( ISERR(_xlfn.NUMBERVALUE(AN348)), "El valor de las horas extras nocturnas debe ser un número válido. ", "")
),
""
)</f>
        <v/>
      </c>
      <c r="FH348" s="46">
        <f>CONCATENATE(AO348,AP348)&lt;&gt;""</f>
        <v/>
      </c>
      <c r="FI348" s="46">
        <f>IF(AND($DS348,FH348),
IF(AO348="","Debes escribir el número de horas extras diurnas dominicales y festivas. ",
IF( IFERROR(INT(AO348),1.1) &lt;&gt; IFERROR(_xlfn.NUMBERVALUE(AO348),1), "La cantidad de horas extras diurnas dominicales y festivas debe ser un número entero. ", "")
),
""
)</f>
        <v/>
      </c>
      <c r="FJ348" s="46">
        <f>IF(AND($DS348,FH348),
IF(AP348="","Debes escribir el valor de las horas extras diurnas dominicales y festivas. ",
IF( ISERR(_xlfn.NUMBERVALUE(AP348)), "El valor de las horas extras diurnas dominicales y festivas debe ser un número válido. ", "")
),
""
)</f>
        <v/>
      </c>
      <c r="FK348" s="46">
        <f>CONCATENATE(AQ348,AR348)&lt;&gt;""</f>
        <v/>
      </c>
      <c r="FL348" s="46">
        <f>IF(AND($DS348,FK348),
IF(AQ348="","Debes escribir el número de horas extras nocturnas dominicales y festivas. ",
IF( IFERROR(INT(AQ348),1.1) &lt;&gt; IFERROR(_xlfn.NUMBERVALUE(AQ348),1), "La cantidad de horas extras nocturnas dominicales y festivas debe ser un número entero. ", "")
),
""
)</f>
        <v/>
      </c>
      <c r="FM348" s="46">
        <f>IF(AND($DS348,FK348),
IF(AR348="","Debes escribir el valor de las horas extras nocturnas dominicales y festivas. ",
IF( ISERR(_xlfn.NUMBERVALUE(AR348)), "El valor de las horas extras nocturnas dominicales y festivas debe ser un número válido. ", "")
),
""
)</f>
        <v/>
      </c>
      <c r="FN348" s="46">
        <f>CONCATENATE(AS348,AT348)&lt;&gt;""</f>
        <v/>
      </c>
      <c r="FO348" s="46">
        <f>IF(AND($DS348,FN348),
IF(AS348="","Debes escribir el número de horas recargo nocturno. ",
IF( IFERROR(INT(AS348),1.1) &lt;&gt; IFERROR(_xlfn.NUMBERVALUE(AS348),1), "La cantidad de horas recargo nocturno debe ser un número entero. ", "")
),
""
)</f>
        <v/>
      </c>
      <c r="FP348" s="46">
        <f>IF(AND($DS348,FN348),
IF(AT348="","Debes escribir el valor de las horas recargo nocturno. ",
IF( ISERR(_xlfn.NUMBERVALUE(AT348)), "El valor de las horas recargo nocturno debe ser un número válido. ", "")
),
""
)</f>
        <v/>
      </c>
      <c r="FQ348" s="46">
        <f>CONCATENATE(AU348,AV348)&lt;&gt;""</f>
        <v/>
      </c>
      <c r="FR348" s="46">
        <f>IF(AND($DS348,FQ348),
IF(AU348="","Debes escribir el número de horas recargo diurno dominical y festivo. ",
IF( IFERROR(INT(AU348),1.1) &lt;&gt; IFERROR(_xlfn.NUMBERVALUE(AU348),1), "La cantidad de horas recargo diurno dominical y festivo debe ser un número entero. ", "")
),
""
)</f>
        <v/>
      </c>
      <c r="FS348" s="46">
        <f>IF(AND($DS348,FQ348),
IF(AV348="","Debes escribir el valor de las horas recargo diurno dominical y festivo. ",
IF( ISERR(_xlfn.NUMBERVALUE(AV348)), "El valor de las horas recargo diurno dominical y festivo debe ser un número válido. ", "")
),
""
)</f>
        <v/>
      </c>
      <c r="FT348" s="46">
        <f>CONCATENATE(AW348,AX348)&lt;&gt;""</f>
        <v/>
      </c>
      <c r="FU348" s="46">
        <f>IF(AND($DS348,FT348),
IF(AW348="","Debes escribir el número de horas recargo nocturno dominical y festivo. ",
IF( IFERROR(INT(AW348),1.1) &lt;&gt; IFERROR(_xlfn.NUMBERVALUE(AW348),1), "La cantidad de horas recargo nocturno dominical y festivo debe ser un número entero. ", "")
),
""
)</f>
        <v/>
      </c>
      <c r="FV348" s="46">
        <f>IF(AND($DS348,FT348),
IF(AX348="","Debes escribir el valor de las horas recargo nocturno dominical y festivo. ",
IF( ISERR(_xlfn.NUMBERVALUE(AX348)), "El valor de las horas recargo nocturno dominical y festivo debe ser un número válido. ", "")
),
""
)</f>
        <v/>
      </c>
      <c r="FW348" s="46">
        <f>CONCATENATE(AY348,AZ348)&lt;&gt;""</f>
        <v/>
      </c>
      <c r="FX348" s="46">
        <f>IF(AND($DS348,FW348),
IF(AY348="","Debes escribir el número de días de vacaciones comunes. ",
IF( IFERROR(INT(AY348),1.1) &lt;&gt; IFERROR(_xlfn.NUMBERVALUE(AY348),1), "La cantidad de días de vacaciones comunes debe ser un número entero. ", "")
),
""
)</f>
        <v/>
      </c>
      <c r="FY348" s="46">
        <f>IF(AND($DS348,FW348),
IF(AZ348="","Debes escribir el valor de las vacaciones comunes. ",
IF( ISERR(_xlfn.NUMBERVALUE(AZ348)), "El valor de las vacaciones comunes debe ser un número válido. ", "")
),
""
)</f>
        <v/>
      </c>
      <c r="FZ348" s="46">
        <f>CONCATENATE(BA348,BB348)&lt;&gt;""</f>
        <v/>
      </c>
      <c r="GA348" s="46">
        <f>IF(AND($DS348,FZ348),
IF(BA348="","Debes escribir el número de días de vacaciones compensadas. ",
IF( IFERROR(INT(BA348),1.1) &lt;&gt; IFERROR(_xlfn.NUMBERVALUE(BA348),1), "La cantidad de días de vacaciones compensadas debe ser un número entero. ", "")
),
""
)</f>
        <v/>
      </c>
      <c r="GB348" s="46">
        <f>IF(AND($DS348,FZ348),
IF(BB348="","Debes escribir el valor de las vacaciones compensadas. ",
IF( ISERR(_xlfn.NUMBERVALUE(BB348)), "El valor de las vacaciones compensadas debe ser un número válido. ", "")
),
""
)</f>
        <v/>
      </c>
      <c r="GC348" s="46">
        <f>CONCATENATE(BC348,BD348)&lt;&gt;""</f>
        <v/>
      </c>
      <c r="GD348" s="46">
        <f>IF(AND($DS348,GC348),
IF(BC348="","Debes escribir el número de días de prima salarial. ",
IF( IFERROR(INT(BC348),1.1) &lt;&gt; IFERROR(_xlfn.NUMBERVALUE(BC348),1), "La cantidad de días de prima salarial debe ser un número entero. ", "")
),
""
)</f>
        <v/>
      </c>
      <c r="GE348" s="46">
        <f>IF(AND($DS348,GC348),
IF(BD348="","Debes escribir el valor de los días de prima salarial. ",
IF( ISERR(_xlfn.NUMBERVALUE(BD348)), "El valor de los días de prima salarial debe ser un número válido. ", "")
),
""
)</f>
        <v/>
      </c>
      <c r="GF348" s="46">
        <f>IF($DS348,
IF( AND(BE348&lt;&gt;"", ISERR(_xlfn.NUMBERVALUE(BE348))), "El valor de la prima NO saliarial debe ser un número válido. ", "")
)</f>
        <v/>
      </c>
      <c r="GG348" s="46">
        <f>CONCATENATE(BF348,BG348,BH348)&lt;&gt;""</f>
        <v/>
      </c>
      <c r="GH348" s="46">
        <f>IF(AND($DS348,GG348),
IF(BF348="","Debes escribir el valor de las cesantías. ",
IF( ISERR(_xlfn.NUMBERVALUE(BF348)), "El valor de las cesantías debe ser un número válido. ", "")
),
""
)</f>
        <v/>
      </c>
      <c r="GI348" s="46">
        <f>IF(AND($DS348,GG348),
IF(BG348="","Debes escribir el % de cesantías. ",
IF( ISERR(_xlfn.NUMBERVALUE(BG348)), "El % de cesantías debe ser un número válido. ", "")
),
""
)</f>
        <v/>
      </c>
      <c r="GJ348" s="46">
        <f>IF(AND($DS348,GG348),
IF(BH348="","Debes escribir el valor de intereses de cesantías. ",
IF( ISERR(_xlfn.NUMBERVALUE(BH348)), "El valor de intereses de cesantías debe ser un número válido. ", "")
),
""
)</f>
        <v/>
      </c>
      <c r="GK348" s="46">
        <f>CONCATENATE(BI348,BJ348,BK348)&lt;&gt;""</f>
        <v/>
      </c>
      <c r="GL348" s="46">
        <f>IF(AND($DS348,GK348),
IF(BI348="","Debes escribir el número de días de incapacidad. ",
IF( IFERROR(INT(BI348),1.1) &lt;&gt; IFERROR(_xlfn.NUMBERVALUE(BI348),1), "La cantidad de días de incapacidad debe ser un número entero. ", "")
),
""
)</f>
        <v/>
      </c>
      <c r="GM348" s="46">
        <f>IF(AND($DS348,GK348),
IF(BJ348="","Debes escribir el tipo de incapacidad. ",
IF(_xlfn.IFNA(VLOOKUP(BJ348,TIPO_DE_INCAPACIDAD,1,FALSE),-1)=-1,"El tipo de incapacidad es inválida (por favor seleccionarlo de la lista). ","")
),
""
)</f>
        <v/>
      </c>
      <c r="GN348" s="46">
        <f>IF(AND($DS348,GK348),
IF(BK348="","Debes escribir el valor de la incapacidad. ",
IF( ISERR(_xlfn.NUMBERVALUE(BK348)), "El valor de la incapacidad debe ser un número válido. ", "")
),
""
)</f>
        <v/>
      </c>
      <c r="GO348" s="46">
        <f>CONCATENATE(BL348,BM348)&lt;&gt;""</f>
        <v/>
      </c>
      <c r="GP348" s="46">
        <f>IF(AND($DS348,GO348),
IF(BL348="","Debes escribir el número de días de licencia de maternidad o paternidad. ",
IF( IFERROR(INT(BL348),1.1) &lt;&gt; IFERROR(_xlfn.NUMBERVALUE(BL348),1), "La cantidad de días de licencia de maternidad o paternidad debe ser un número entero. ", "")
),
""
)</f>
        <v/>
      </c>
      <c r="GQ348" s="46">
        <f>IF(AND($DS348,GO348),
IF(BM348="","Debes escribir el valor de la licencia de maternidad o paternidad. ",
IF( ISERR(_xlfn.NUMBERVALUE(BM348)), "El valor de la licencia de maternidad o paternidad debe ser un número válido. ", "")
),
""
)</f>
        <v/>
      </c>
      <c r="GR348" s="46">
        <f>CONCATENATE(BN348,BO348)&lt;&gt;""</f>
        <v/>
      </c>
      <c r="GS348" s="46">
        <f>IF(AND($DS348,GR348),
IF(BN348="","Debes escribir el número de días de licencia remunerada. ",
IF( IFERROR(INT(BN348),1.1) &lt;&gt; IFERROR(_xlfn.NUMBERVALUE(BN348),1), "La cantidad de días de licencia remunerada debe ser un número entero. ", "")
),
""
)</f>
        <v/>
      </c>
      <c r="GT348" s="46">
        <f>IF(AND($DS348,GR348),
IF(BO348="","Debes escribir el valor de la licencia remunerada. ",
IF( ISERR(_xlfn.NUMBERVALUE(BO348)), "El valor de la licencia remunerada debe ser un número válido. ", "")
),
""
)</f>
        <v/>
      </c>
      <c r="GU348" s="46">
        <f>IF($DS348,
IF( AND(BP348&lt;&gt;"", ISERR(_xlfn.NUMBERVALUE(BP348))), "El valor de la licencia NO remunerada debe ser un número válido. ", "")
)</f>
        <v/>
      </c>
      <c r="GV348" s="46">
        <f>IF($DS348,
IF( AND(BQ348&lt;&gt;"", ISERR(_xlfn.NUMBERVALUE(BQ348))), "El valor de auxilios salariales debe ser un número válido. ", "")
)</f>
        <v/>
      </c>
      <c r="GW348" s="46">
        <f>IF($DS348,
IF( AND(BR348&lt;&gt;"", ISERR(_xlfn.NUMBERVALUE(BR348))), "El valor de auxilios NO salariales debe ser un número válido. ", "")
)</f>
        <v/>
      </c>
      <c r="GX348" s="46">
        <f>IF($DS348,
IF( AND(BS348&lt;&gt;"", ISERR(_xlfn.NUMBERVALUE(BS348))), "El valor de bonos salariales debe ser un número válido. ", "")
)</f>
        <v/>
      </c>
      <c r="GY348" s="46">
        <f>IF($DS348,
IF( AND(BT348&lt;&gt;"", ISERR(_xlfn.NUMBERVALUE(BT348))), "El valor de bonos NO salariales debe ser un número válido. ", "")
)</f>
        <v/>
      </c>
      <c r="GZ348" s="46">
        <f>IF($DS348,
IF( AND(BU348&lt;&gt;"", ISERR(_xlfn.NUMBERVALUE(BU348))), "El valor de bonos salariales de alimentación debe ser un número válido. ", "")
)</f>
        <v/>
      </c>
      <c r="HA348" s="46">
        <f>IF($DS348,
IF( AND(BV348&lt;&gt;"", ISERR(_xlfn.NUMBERVALUE(BV348))), "El valor de bonos NO salariales de alimentación debe ser un número válido. ", "")
)</f>
        <v/>
      </c>
      <c r="HB348" s="46">
        <f>IF($DS348,
IF( AND(BW348&lt;&gt;"", ISERR(_xlfn.NUMBERVALUE(BW348))), "El valor de bonificaciones salariales debe ser un número válido. ", "")
)</f>
        <v/>
      </c>
      <c r="HC348" s="46">
        <f>IF($DS348,
IF( AND(BX348&lt;&gt;"", ISERR(_xlfn.NUMBERVALUE(BX348))), "El valor de bonificaciones NO salariales debe ser un número válido. ", "")
)</f>
        <v/>
      </c>
      <c r="HD348" s="46">
        <f>IF($DS348,
IF( AND(BY348&lt;&gt;"", ISERR(_xlfn.NUMBERVALUE(BY348))), "El valor de compensaciones ordinarias debe ser un número válido. ", "")
)</f>
        <v/>
      </c>
      <c r="HE348" s="46">
        <f>IF($DS348,
IF( AND(BZ348&lt;&gt;"", ISERR(_xlfn.NUMBERVALUE(BZ348))), "El valor de compensaciones extraordinarias debe ser un número válido. ", "")
)</f>
        <v/>
      </c>
      <c r="HF348" s="46">
        <f>IF($DS348,
IF( AND(CA348&lt;&gt;"", ISERR(_xlfn.NUMBERVALUE(CA348))), "El valor de comisiones debe ser un número válido. ", "")
)</f>
        <v/>
      </c>
      <c r="HG348" s="46">
        <f>IF($DS348,
IF( AND(CB348&lt;&gt;"", ISERR(_xlfn.NUMBERVALUE(CB348))), "El valor de ausencia por huega debe ser un número válido. ", "")
)</f>
        <v/>
      </c>
      <c r="HH348" s="46">
        <f>IF($DS348,
IF( AND(CC348&lt;&gt;"", ISERR(_xlfn.NUMBERVALUE(CC348))), "El valor de anticipos debe ser un número válido. ", "")
)</f>
        <v/>
      </c>
      <c r="HI348" s="46">
        <f>IF($DS348,
IF( AND(CD348&lt;&gt;"", ISERR(_xlfn.NUMBERVALUE(CD348))), "El valor de pagos a terceros debe ser un número válido. ", "")
)</f>
        <v/>
      </c>
      <c r="HJ348" s="46">
        <f>IF($DS348,
IF( AND(CE348&lt;&gt;"", ISERR(_xlfn.NUMBERVALUE(CE348))), "El valor de dotación debe ser un número válido. ", "")
)</f>
        <v/>
      </c>
      <c r="HK348" s="46">
        <f>IF($DS348,
IF( AND(CF348&lt;&gt;"", ISERR(_xlfn.NUMBERVALUE(CF348))), "El valor de apoyo sostenibilidad debe ser un número válido. ", "")
)</f>
        <v/>
      </c>
      <c r="HL348" s="46">
        <f>IF($DS348,
IF( AND(CG348&lt;&gt;"", ISERR(_xlfn.NUMBERVALUE(CG348))), "El valor de teletrabajo debe ser un número válido. ", "")
)</f>
        <v/>
      </c>
      <c r="HM348" s="46">
        <f>IF($DS348,
IF( AND(CH348&lt;&gt;"", ISERR(_xlfn.NUMBERVALUE(CH348))), "El valor de bonificación de retiro debe ser un número válido. ", "")
)</f>
        <v/>
      </c>
      <c r="HN348" s="46">
        <f>IF($DS348,
IF( AND(CI348&lt;&gt;"", ISERR(_xlfn.NUMBERVALUE(CI348))), "El valor de indemnización de retiro debe ser un número válido. ", "")
)</f>
        <v/>
      </c>
      <c r="HO348" s="46">
        <f>IF($DS348,
IF( AND(CJ348&lt;&gt;"", ISERR(_xlfn.NUMBERVALUE(CJ348))), "El valor de reintegros debe ser un número válido. ", "")
)</f>
        <v/>
      </c>
      <c r="HP348" s="46">
        <f>CONCATENATE(CK348,CL348,CM348)&lt;&gt;""</f>
        <v/>
      </c>
      <c r="HQ348" s="46">
        <f>IF(AND($DS348,HP348),
IF(CK348="","Debes escribir la descripción de otro concepto no categorizado. ",""),
""
)</f>
        <v/>
      </c>
      <c r="HR348" s="46">
        <f>IF(AND($DS348,HP348),
IF(CONCATENATE(CL348,CM348)="","Debes escribir al menos un valor de concepto no categorizado (salarial o no salarial). ",
IF(ISERR(_xlfn.NUMBERVALUE(CL348)),"El valor salarial concepto no categorizado debe ser un número válido. ","")
),
""
)</f>
        <v/>
      </c>
      <c r="HS348" s="46">
        <f>IF(AND($DS348,HP348),
IF(CONCATENATE(CL348,CM348)="","Debes escribir al menos un valor de concepto no categorizado (salarial o no salarial). ",
IF(ISERR(_xlfn.NUMBERVALUE(CM348)),"El valor NO salarial concepto no categorizado debe ser un número válido. ","")
),
""
)</f>
        <v/>
      </c>
      <c r="HT348" s="46">
        <f>IF($DS348,
IF(CN348="","Debes escribir el porcentaje del aporte a salud. ",
IF( ISERR(_xlfn.NUMBERVALUE(CN348)), "El valor del porcentaje del aporte a salud debe ser un número válido. ", "")
)
)</f>
        <v/>
      </c>
      <c r="HU348" s="46">
        <f>IF($DS348,
IF(CO348="","Debes escribir el valor del aporte a salud. ",
IF( ISERR(_xlfn.NUMBERVALUE(CO348)), "El valor del aporte a salud debe ser un número válido. ", "")
)
)</f>
        <v/>
      </c>
      <c r="HV348" s="46">
        <f>IF($DS348,
IF( AND(CP348&lt;&gt;"", ISERR(_xlfn.NUMBERVALUE(CP348))), "El valor plan complementario debe ser un número válido. ", "")
)</f>
        <v/>
      </c>
      <c r="HW348" s="46">
        <f>IF($DS348,
IF(CQ348="","Debes escribir el porcentaje del aporte a pensión. ",
IF( ISERR(_xlfn.NUMBERVALUE(CQ348)), "El valor del porcentaje del aporte a pensión debe ser un número válido. ", "")
)
)</f>
        <v/>
      </c>
      <c r="HX348" s="46">
        <f>IF($DS348,
IF(CR348="","Debes escribir el valor del aporte a pensión. ",
IF( ISERR(_xlfn.NUMBERVALUE(CR348)), "El valor del aporte a salud debe ser un número válido. ", "")
)
)</f>
        <v/>
      </c>
      <c r="HY348" s="46">
        <f>IF($DS348,
IF( AND(CS348&lt;&gt;"", ISERR(_xlfn.NUMBERVALUE(CS348))), "El valor pensión voluntaria debe ser un número válido. ", "")
)</f>
        <v/>
      </c>
      <c r="HZ348" s="46">
        <f>CONCATENATE(CT348,CU348,CV348,CW348)&lt;&gt;""</f>
        <v/>
      </c>
      <c r="IA348" s="46">
        <f>IF(AND($DS348,HZ348),
IF(CT348="","Debes escribir el % del fondo de seguridad pensional. ",
IF( ISERR(_xlfn.NUMBERVALUE(CT348)), "El % del fondo de seguridad debe ser un número válido. ", "")
),
""
)</f>
        <v/>
      </c>
      <c r="IB348" s="46">
        <f>IF(AND($DS348,HZ348),
IF(CU348="","Debes escribir el valor del aporte al fondo de solidaridad pensional. ",
IF( ISERR(_xlfn.NUMBERVALUE(CU348)), "El valor del aporte al fondo de solidaridad pensional debe ser un número válido. ", "")
),
""
)</f>
        <v/>
      </c>
      <c r="IC348" s="46">
        <f>IF(AND($DS348,HZ348),
IF(CV348="","Debes escribir el % del fondo de subsistencia. ",
IF( ISERR(_xlfn.NUMBERVALUE(CV348)), "El % del fondo de subsistencia debe ser un número válido. ", "")
),
""
)</f>
        <v/>
      </c>
      <c r="ID348" s="46">
        <f>IF(AND($DS348,HZ348),
IF(CW348="","Debes escribir el valor del fondo de subsistencia. ",
IF( ISERR(_xlfn.NUMBERVALUE(CW348)), "El valor del fondo de subsistencia debe ser un número válido. ", "")
),
""
)</f>
        <v/>
      </c>
      <c r="IE348" s="46">
        <f>CONCATENATE(CX348,CY348)&lt;&gt;""</f>
        <v/>
      </c>
      <c r="IF348" s="46">
        <f>IF(AND($DS348,IE348),
IF(CX348="","Debes escribir el % de sindicato. ",
IF( ISERR(_xlfn.NUMBERVALUE(CX348)), "El % de sindicato debe ser un número válido. ", "")
),
""
)</f>
        <v/>
      </c>
      <c r="IG348" s="46">
        <f>IF(AND($DS348,IE348),
IF(CY348="","Debes escribir el valor del sindicato. ",
IF( ISERR(_xlfn.NUMBERVALUE(CY348)), "El valor del sindicato debe ser un número válido. ", "")
),
""
)</f>
        <v/>
      </c>
      <c r="IH348" s="46">
        <f>IF($DS348,
IF( AND(CZ348&lt;&gt;"", ISERR(_xlfn.NUMBERVALUE(CZ348))), "El valor de sanción pública debe ser un número válido. ", "")
)</f>
        <v/>
      </c>
      <c r="II348" s="46">
        <f>IF($DS348,
IF( AND(DA348&lt;&gt;"", ISERR(_xlfn.NUMBERVALUE(DA348))), "El valor de sanción privada debe ser un número válido. ", "")
)</f>
        <v/>
      </c>
      <c r="IJ348" s="46">
        <f>CONCATENATE(DB348,DC348)&lt;&gt;""</f>
        <v/>
      </c>
      <c r="IK348" s="46">
        <f>IF(AND($DS348,IJ348),
IF(DB348="","Debes escribir la descripción de libranza. ",""),
""
)</f>
        <v/>
      </c>
      <c r="IL348" s="46">
        <f>IF(AND($DS348,IJ348),
IF(DC348="","Debes escribir la cuota libranza. ",
IF(ISERR(_xlfn.NUMBERVALUE(DC348)),"El valor de la cuota libranza debe ser un número válido. ","")
),
""
)</f>
        <v/>
      </c>
      <c r="IM348" s="46">
        <f>IF($DS348,
IF( AND(DD348&lt;&gt;"", ISERR(_xlfn.NUMBERVALUE(DD348))), "El valor de pagos a terceros debe ser un número válido. ", "")
)</f>
        <v/>
      </c>
      <c r="IN348" s="46">
        <f>IF($DS348,
IF( AND(DE348&lt;&gt;"", ISERR(_xlfn.NUMBERVALUE(DE348))), "El valor de anticipos debe ser un número válido. ", "")
)</f>
        <v/>
      </c>
      <c r="IO348" s="46">
        <f>IF($DS348,
IF( AND(DF348&lt;&gt;"", ISERR(_xlfn.NUMBERVALUE(DF348))), "El valor de AFC debe ser un número válido. ", "")
)</f>
        <v/>
      </c>
      <c r="IP348" s="46">
        <f>IF($DS348,
IF( AND(DG348&lt;&gt;"", ISERR(_xlfn.NUMBERVALUE(DG348))), "El valor de rete-fuente debe ser un número válido. ", "")
)</f>
        <v/>
      </c>
      <c r="IQ348" s="46">
        <f>IF($DS348,
IF( AND(DH348&lt;&gt;"", ISERR(_xlfn.NUMBERVALUE(DH348))), "El valor de cooperativa de trabajo debe ser un número válido. ", "")
)</f>
        <v/>
      </c>
      <c r="IR348" s="46">
        <f>IF($DS348,
IF( AND(DI348&lt;&gt;"", ISERR(_xlfn.NUMBERVALUE(DI348))), "El valor de embargo fiscal debe ser un número válido. ", "")
)</f>
        <v/>
      </c>
      <c r="IS348" s="46">
        <f>IF($DS348,
IF( AND(DJ348&lt;&gt;"", ISERR(_xlfn.NUMBERVALUE(DJ348))), "El valor de educación debe ser un número válido. ", "")
)</f>
        <v/>
      </c>
      <c r="IT348" s="46">
        <f>IF($DS348,
IF( AND(DK348&lt;&gt;"", ISERR(_xlfn.NUMBERVALUE(DK348))), "El valor de reintegro debe ser un número válido. ", "")
)</f>
        <v/>
      </c>
      <c r="IU348" s="46">
        <f>IF($DS348,
IF( AND(DL348&lt;&gt;"", ISERR(_xlfn.NUMBERVALUE(DL348))), "El valor de deuda debe ser un número válido. ", "")
)</f>
        <v/>
      </c>
      <c r="IV348" s="46">
        <f>IF($DS348,
IF( AND(DM348&lt;&gt;"", ISERR(_xlfn.NUMBERVALUE(DM348))), "El valor de otras deducciones debe ser un número válido. ", "")
)</f>
        <v/>
      </c>
      <c r="IW348" s="46">
        <f>IF($DS348,
IF(DN348="","Debes escribir el valor de los devengos totales. ",
IF( ISERR(_xlfn.NUMBERVALUE(DN348)), "El valor de los devengos totales debe ser un número válido. ", "")
)
)</f>
        <v/>
      </c>
      <c r="IX348" s="46">
        <f>IF($DS348,
IF(DO348="","Debes escribir el valor de las deducciones totales. ",
IF( ISERR(_xlfn.NUMBERVALUE(DO348)), "El valor de las deducciones totales debe ser un número válido. ", "")
)
)</f>
        <v/>
      </c>
      <c r="IY348" s="46">
        <f>IF($DS348,
IF(DP348="","Debes escribir el valor del salario total. ",
IF( ISERR(_xlfn.NUMBERVALUE(DP348)), "El valor del salario total debe ser un número válido. ", "")
)
)</f>
        <v/>
      </c>
    </row>
    <row r="349">
      <c r="B349" s="48" t="n">
        <v>337</v>
      </c>
      <c r="C349" s="61">
        <f>IF(AND(DS349,DP349&lt;&gt;""),
IF(DQ349="","OK","Error"),
""
)</f>
        <v/>
      </c>
      <c r="D349" s="53" t="n"/>
      <c r="E349" s="52" t="n"/>
      <c r="F349" s="112" t="n"/>
      <c r="G349" s="52" t="n"/>
      <c r="H349" s="53" t="n"/>
      <c r="I349" s="52" t="n"/>
      <c r="J349" s="52" t="n"/>
      <c r="K349" s="53" t="n"/>
      <c r="L349" s="55" t="n"/>
      <c r="M349" s="108" t="n"/>
      <c r="N349" s="56" t="n"/>
      <c r="O349" s="52" t="n"/>
      <c r="P349" s="52" t="n"/>
      <c r="Q349" s="52" t="n"/>
      <c r="R349" s="52" t="n"/>
      <c r="S349" s="52" t="n"/>
      <c r="T349" s="53" t="n"/>
      <c r="U349" s="52" t="n"/>
      <c r="V349" s="52" t="n"/>
      <c r="W349" s="55" t="n"/>
      <c r="X349" s="55" t="n"/>
      <c r="Y349" s="52" t="n"/>
      <c r="Z349" s="55" t="n"/>
      <c r="AA349" s="52" t="n"/>
      <c r="AB349" s="53" t="n"/>
      <c r="AC349" s="53" t="n"/>
      <c r="AD349" s="53" t="n"/>
      <c r="AE349" s="177" t="n"/>
      <c r="AF349" s="113" t="n"/>
      <c r="AG349" s="177" t="n"/>
      <c r="AH349" s="178" t="n"/>
      <c r="AI349" s="178" t="n"/>
      <c r="AJ349" s="178" t="n"/>
      <c r="AK349" s="114" t="n"/>
      <c r="AL349" s="178" t="n"/>
      <c r="AM349" s="114" t="n"/>
      <c r="AN349" s="178" t="n"/>
      <c r="AO349" s="114" t="n"/>
      <c r="AP349" s="178" t="n"/>
      <c r="AQ349" s="114" t="n"/>
      <c r="AR349" s="178" t="n"/>
      <c r="AS349" s="114" t="n"/>
      <c r="AT349" s="178" t="n"/>
      <c r="AU349" s="114" t="n"/>
      <c r="AV349" s="178" t="n"/>
      <c r="AW349" s="114" t="n"/>
      <c r="AX349" s="178" t="n"/>
      <c r="AY349" s="114" t="n"/>
      <c r="AZ349" s="178" t="n"/>
      <c r="BA349" s="114" t="n"/>
      <c r="BB349" s="178" t="n"/>
      <c r="BC349" s="114" t="n"/>
      <c r="BD349" s="178" t="n"/>
      <c r="BE349" s="178" t="n"/>
      <c r="BF349" s="178" t="n"/>
      <c r="BG349" s="59" t="n"/>
      <c r="BH349" s="178" t="n"/>
      <c r="BI349" s="114" t="n"/>
      <c r="BJ349" s="53" t="n"/>
      <c r="BK349" s="178" t="n"/>
      <c r="BL349" s="114" t="n"/>
      <c r="BM349" s="178" t="n"/>
      <c r="BN349" s="114" t="n"/>
      <c r="BO349" s="178" t="n"/>
      <c r="BP349" s="178" t="n"/>
      <c r="BQ349" s="178" t="n"/>
      <c r="BR349" s="178" t="n"/>
      <c r="BS349" s="178" t="n"/>
      <c r="BT349" s="178" t="n"/>
      <c r="BU349" s="178" t="n"/>
      <c r="BV349" s="178" t="n"/>
      <c r="BW349" s="178" t="n"/>
      <c r="BX349" s="178" t="n"/>
      <c r="BY349" s="178" t="n"/>
      <c r="BZ349" s="178" t="n"/>
      <c r="CA349" s="178" t="n"/>
      <c r="CB349" s="178" t="n"/>
      <c r="CC349" s="178" t="n"/>
      <c r="CD349" s="178" t="n"/>
      <c r="CE349" s="178" t="n"/>
      <c r="CF349" s="178" t="n"/>
      <c r="CG349" s="178" t="n"/>
      <c r="CH349" s="178" t="n"/>
      <c r="CI349" s="178" t="n"/>
      <c r="CJ349" s="178" t="n"/>
      <c r="CK349" s="53" t="n"/>
      <c r="CL349" s="178" t="n"/>
      <c r="CM349" s="178" t="n"/>
      <c r="CN349" s="60" t="n"/>
      <c r="CO349" s="177" t="n"/>
      <c r="CP349" s="178" t="n"/>
      <c r="CQ349" s="60" t="n"/>
      <c r="CR349" s="177" t="n"/>
      <c r="CS349" s="178" t="n"/>
      <c r="CT349" s="59" t="n"/>
      <c r="CU349" s="178" t="n"/>
      <c r="CV349" s="59" t="n"/>
      <c r="CW349" s="178" t="n"/>
      <c r="CX349" s="59" t="n"/>
      <c r="CY349" s="178" t="n"/>
      <c r="CZ349" s="178" t="n"/>
      <c r="DA349" s="178" t="n"/>
      <c r="DB349" s="53" t="n"/>
      <c r="DC349" s="178" t="n"/>
      <c r="DD349" s="178" t="n"/>
      <c r="DE349" s="178" t="n"/>
      <c r="DF349" s="178" t="n"/>
      <c r="DG349" s="178" t="n"/>
      <c r="DH349" s="178" t="n"/>
      <c r="DI349" s="178" t="n"/>
      <c r="DJ349" s="178" t="n"/>
      <c r="DK349" s="178" t="n"/>
      <c r="DL349" s="178" t="n"/>
      <c r="DM349" s="178" t="n"/>
      <c r="DN349" s="177" t="n"/>
      <c r="DO349" s="177" t="n"/>
      <c r="DP349" s="177" t="n"/>
      <c r="DQ349" s="76">
        <f>IF(AND(DS349,DP349&lt;&gt;""),
CONCATENATE(DT349,DU349,DV349,DW349,DX349,DY349,DZ349,EA349,EB349,EC349,ED349,EE349,EF349,EG349,EH349,EI349,EJ349,EK349,EL349,EM349,EN349,EO349,EP349,EQ349,ES349,ET349,EU349,EV349,EW349,EX349,EY349,EZ349,FA349,FC349,FD349,FF349,FG349,FI349,FJ349,FL349,FM349,FO349,FP349,FR349,FS349,FU349,FV349,FX349,FY349,GA349,GB349,GD349,GE349,GF349,GH349,GI349,GJ349,GL349,GM349,GN349,GP349,GQ349,GS349,GT349,GU349,GV349,GW349,GX349,GY349,GZ349,HA349,HB349,HC349,HD349,HE349,HF349,HG349,HH349,HI349,HJ349,HK349,HL349,HM349,HN349,HO349,HQ349,HR349,HS349,HT349,HU349,HV349,HW349,HX349,HY349,IA349,IB349,IC349,ID349,IF349,IG349,IH349,II349,IK349,IL349,IM349,IN349,IO349,IP349,IQ349,IR349,IS349,IT349,IU349,IV349,IW349,IX349,IY349,IZ349),
""
)</f>
        <v/>
      </c>
      <c r="DR349" s="53" t="n"/>
      <c r="DS349" s="46">
        <f>CONCATENATE(D349,$E349,$F349,$G349,H349,$I349,$J349,K349,$L349,$M349,N349,$O349,$P349,$Q349,$R349,$S349,T349,$U349,$V349,$W349,$X349,$Y349,$Z349,$AA349,AB349,AC349,AD349,$AE349,$AF349,$AG349,AH349,AI349,AJ349,AK349,AL349,AM349,AN349,AO349,AP349,AQ349,AR349,AS349,AT349,AU349,AV349,AW349,AX349,AY349,AZ349,BA349,BB349,BC349,BD349,BE349,BF349,BG349,BH349,BI349,BJ349,BK349,BL349,BM349,BN349,BO349,BP349,BQ349,BR349,BS349,BT349,BU349,BV349,BW349,BX349,BY349,BZ349,CA349,CB349,CC349,CD349,CE349,CF349,CG349,CH349,CI349,CJ349,CK349,CL349,CM349,$CN349,$CO349,CP349,$CQ349,$CR349,CS349,CT349,CU349,CV349,CW349,CX349,CY349,CZ349,DA349,DB349,DC349,DD349,DE349,DF349,DG349,DH349,DI349,DJ349,DK349,DL349,DM349,$DN349,$DO349,$DP349,DR349)&lt;&gt;""</f>
        <v/>
      </c>
      <c r="DT349" s="46">
        <f>IF(AND($DS349,$E$4&lt;&gt;""),
IF(LEFT($E$4,2) = "1.",
IF(D349&lt;&gt;"","El CUNE sólo se envía en operaciones de novedad o ajuste. ",""),
IF(D349="","Debes escribir un CUNE válido para realizar operaciones de novedad o ajuste. ","")),
""
)</f>
        <v/>
      </c>
      <c r="DU349" s="46">
        <f>IF($DS349,
IF(E349="","Debes seleccionar el tipo de documento del empleado. ",
IF(_xlfn.IFNA(VLOOKUP(E349,TIPO_DE_DOCUMENTO,1,FALSE),-1)=-1,"El tipo de documento no es válido (por favor seleccionarlo de la lista). ","")
)
)</f>
        <v/>
      </c>
      <c r="DV349" s="46">
        <f>IF($DS349,
IF(F349="","Debes escribir el número de documento del empleado. ","")
)</f>
        <v/>
      </c>
      <c r="DW349" s="46">
        <f>IF($DS349,
IF(G349="","Debes escribir el primer nombre del empleado. ","")
)</f>
        <v/>
      </c>
      <c r="DY349" s="46">
        <f>IF($DS349,
IF(I349="","Debes escribir el primer apellido del empleado. ","")
)</f>
        <v/>
      </c>
      <c r="DZ349" s="46">
        <f>IF($DS349,
IF(J349="","Debes escribir el segundo apellido del empleado. ","")
)</f>
        <v/>
      </c>
      <c r="EB349" s="46">
        <f>IF($DS349,
IF(L349="","Debes escribir la fecha de ingreso del empleado. ",
IF(ISERR(DATE(YEAR(L349),MONTH(L349),DAY(L349))), "El valor ingresado en fecha de ingreso no tiene un formato válido. ","")
)
)</f>
        <v/>
      </c>
      <c r="EC349" s="46">
        <f>IF($DS349,
IF(M349="","Debes escribir el tiempo laborado. ",
IF( IFERROR(INT(M349),1.1) &lt;&gt; IFERROR(_xlfn.NUMBERVALUE(M349),1), "El valor de los días trabajados debe ser un número entero. ", "")
)
)</f>
        <v/>
      </c>
      <c r="ED349" s="46">
        <f>IF($DS349,
IF( AND(N349&lt;&gt;"", ISERR(DATE(YEAR(N349),MONTH(N349),DAY(N349))) ), "El valor ingresado en fecha de ingreso no tiene un formato válido. ",
IF( AND(N349&lt;&gt;"", $E$6&lt;&gt;"", DATE(YEAR(N349), MONTH(N349), 1) &lt;&gt; IFERROR(DATE(MID($E$6, 1, 4), MID($E$6, 6, 2),1), "1/1/1900") ), "La fecha de retiro debe estar dentro del período liquidado. ", "")
)
)</f>
        <v/>
      </c>
      <c r="EE349" s="46">
        <f>IF($DS349,
IF(O349="","Debes seleccionar el tipo de trabajador. ",
IF(_xlfn.IFNA(VLOOKUP(O349,TIPO_DE_TRABAJADOR,1,FALSE),-1)=-1,"El tipo de trabajador no es válido (por favor seleccionarlo de la lista). ","")
)
)</f>
        <v/>
      </c>
      <c r="EF349" s="46">
        <f>IF($DS349,
IF(P349="","Debes seleccionar si es un trabajador dependiente pensionado por vejez. ",
IF(_xlfn.IFNA(VLOOKUP(P349,SUBTIPO_DE_TRABAJADOR,1,FALSE),-1)=-1,"El tipo de trabajador dependiente pensionado por vejez no es válido (por favor seleccionarlo de la lista). ","")
)
)</f>
        <v/>
      </c>
      <c r="EG349" s="46">
        <f>IF($DS349,
IF(Q349="","Debes seleccionar el tipo de contrato del trabajador. ",
IF(_xlfn.IFNA(VLOOKUP(Q349,TIPO_DE_CONTRATO,1,FALSE),-1)=-1,"El tipo de contrato del trabajador no es válido (por favor seleccionarlo de la lista). ","")
)
)</f>
        <v/>
      </c>
      <c r="EH349" s="46">
        <f>IF($DS349,
IF(R349="","Debes seleccionar si es un salario integral. ",
IF(_xlfn.IFNA(VLOOKUP(R349,SI_NO,1,FALSE),-1)=-1,"Valor no válido para salario integral (por favor seleccionarlo de la lista). ","")
)
)</f>
        <v/>
      </c>
      <c r="EI349" s="46">
        <f>IF($DS349,
IF(S349="","Debes seleccionar si el trabajador realiza actividades de riesgo. ",
IF(_xlfn.IFNA(VLOOKUP(S349,SI_NO,1,FALSE),-1)=-1,"Valor no válido para actividad de alto riesgo (por favor seleccionarlo de la lista). ","")
)
)</f>
        <v/>
      </c>
      <c r="EK349" s="46">
        <f>IF($DS349,
IF(U349="","Debes escribir el código del municipio de residencia del trabajador. ",
IF(_xlfn.IFNA(VLOOKUP(U349,MUNICIPIO,1,FALSE),-1)=-1,"El municipio de residencia del trabajador es inválido (por favor seleccionarlo de la lista). ","")
)
)</f>
        <v/>
      </c>
      <c r="EL349" s="46">
        <f>IF($DS349,
IF(V349="","Debes escribir el la dirección de residendia del trabajador. ","")
)</f>
        <v/>
      </c>
      <c r="EM349" s="46">
        <f>IF($DS349,
IF(W349="","Debes escribir la fecha de inicio de la liquidación. ",
IF(ISERR(DATE(YEAR(W349),MONTH(W349),DAY(W349))),"El valor ingresado en fecha de inicio de liquidación no tiene un formato válido. ",
IF( AND($E$6&lt;&gt;"", DATE(YEAR(W349), MONTH(W349), 1) &lt;&gt; IFERROR(DATE(MID($E$6, 1, 4), MID($E$6, 6, 2),1), "1/1/1900") ), "La fecha de inicio de la liquidación debe estar dentro del período liquidado. ", "")
)
)
)</f>
        <v/>
      </c>
      <c r="EN349" s="46">
        <f>IF($DS349,
IF(X349="","Debes escribir la fecha de fin de la liquidación. ",
IF(ISERR(DATE(YEAR(X349),MONTH(X349),DAY(X349))),"El valor ingresado en fecha de fin de liquidación no tiene un formato válido. ",
IF( AND($E$6&lt;&gt;"", DATE(YEAR(X349), MONTH(X349), 1) &lt;&gt; IFERROR(DATE(MID($E$6, 1, 4), MID($E$6, 6, 2),1), "1/1/1900") ), "La fecha de fin de la liquidación debe estar dentro del período liquidado. ", "")
)
)
)</f>
        <v/>
      </c>
      <c r="EO349" s="46">
        <f>IF($DS349,
IF(Y349="","Debes escribir la frecuencia de pago del trabajador. ",
IF(_xlfn.IFNA(VLOOKUP(Y349,PERÍODO_DE_NÓMINA,1,FALSE),-1)=-1,"La frecuencia de pago es inválida (por favor seleccionarlo de la lista). ","")
)
)</f>
        <v/>
      </c>
      <c r="EP349" s="46">
        <f>IF($DS349,
IF(Z349="","Debes escribir la fecha de pago. ",
IF(ISERR(DATE(YEAR(Z349),MONTH(Z349),DAY(Z349))), "El valor ingresado en fecha de pago no tiene un formato válido. ","")
)
)</f>
        <v/>
      </c>
      <c r="EQ349" s="46">
        <f>IF($DS349,
IF(AA349="","Debes escribir el medio de pago. ",
IF(_xlfn.IFNA(VLOOKUP(AA349,MEDIOS_DE_PAGO,1,FALSE),-1)=-1,"El medio de pago es inválido (por favor seleccionarlo de la lista). ","")
)
)</f>
        <v/>
      </c>
      <c r="ER349" s="46">
        <f>OR(AA349='Tablas '!$T$4,AA349='Tablas '!$T$7,AA349='Tablas '!$T$8,AA349='Tablas '!$T$11)</f>
        <v/>
      </c>
      <c r="ES349" s="46">
        <f>IF(AND($DS349,ER349),
IF(AB349="","Debes escribir la entidad bancaria. ",""),
""
)</f>
        <v/>
      </c>
      <c r="ET349" s="46">
        <f>IF(AND($DS349,ER349),
IF(AC349="","Debes escribir el tipo de cuenta bancaria. ",
IF(_xlfn.IFNA(VLOOKUP(AC349,TIPO_DE_CUENTA,1,FALSE),-1)=-1,"El tipo de cuenta bancaria es inválida (por favor seleccionarlo de la lista). ","")
),
""
)</f>
        <v/>
      </c>
      <c r="EU349" s="46">
        <f>IF(AND($DS349,ER349),
IF(AD349="","Debes escribir el número de cuenta bancaria. ",""),
""
)</f>
        <v/>
      </c>
      <c r="EV349" s="46">
        <f>IF($DS349,
IF(AE349="","Debes escribir el valor del sueldo básico. ",
IF( ISERR(_xlfn.NUMBERVALUE(AE349)), "El valor del sueldo básico debe ser un número válido. ", "")
)
)</f>
        <v/>
      </c>
      <c r="EW349" s="46">
        <f>IF($DS349,
IF(AF349="","Debes escribir el número de días trabajados. ",
IF( IFERROR(INT(AF349),1.1) &lt;&gt; IFERROR(_xlfn.NUMBERVALUE(AF349),1), "La cantidad de días trabajados debe ser un número entero. ", "")
)
)</f>
        <v/>
      </c>
      <c r="EX349" s="46">
        <f>IF($DS349,
IF(AG349="","Debes escribir el valor del sueldo trabajado. ",
IF( ISERR(_xlfn.NUMBERVALUE(AG349)), "El valor del sueldo trabajado debe ser un número válido. ", "")
)
)</f>
        <v/>
      </c>
      <c r="EY349" s="46">
        <f>IF($DS349,
IF( AND(AH349&lt;&gt;"", ISERR(_xlfn.NUMBERVALUE(AH349))), "El valor del auxilio de transporte debe ser un número válido. ", "")
)</f>
        <v/>
      </c>
      <c r="EZ349" s="46">
        <f>IF($DS349,
IF( AND(AI349&lt;&gt;"", ISERR(_xlfn.NUMBERVALUE(AI349))), "El valor de viáticos salariales debe ser un número válido. ", "")
)</f>
        <v/>
      </c>
      <c r="FA349" s="46">
        <f>IF($DS349,
IF( AND(AJ349&lt;&gt;"", ISERR(_xlfn.NUMBERVALUE(AJ349))), "El valor de viáticos NO salariales debe ser un número válido. ", "")
)</f>
        <v/>
      </c>
      <c r="FB349" s="46">
        <f>CONCATENATE(AK349,AL349)&lt;&gt;""</f>
        <v/>
      </c>
      <c r="FC349" s="46">
        <f>IF(AND($DS349,FB349),
IF(AK349="","Debes escribir el número de horas extras diurnas. ",
IF( IFERROR(INT(AK349),1.1) &lt;&gt; IFERROR(_xlfn.NUMBERVALUE(AK349),1), "La cantidad de horas extras diurnas debe ser un número entero. ", "")
),
""
)</f>
        <v/>
      </c>
      <c r="FD349" s="46">
        <f>IF(AND($DS349,FB349),
IF(AL349="","Debes escribir el valor de las horas extras diurnas. ",
IF( ISERR(_xlfn.NUMBERVALUE(AL349)), "El valor de las horas extras duirnas debe ser un número válido. ", "")
),
""
)</f>
        <v/>
      </c>
      <c r="FE349" s="46">
        <f>CONCATENATE(AM349,AN349)&lt;&gt;""</f>
        <v/>
      </c>
      <c r="FF349" s="46">
        <f>IF(AND($DS349,FE349),
IF(AM349="","Debes escribir el número de horas extras nocturnas. ",
IF( IFERROR(INT(AM349),1.1) &lt;&gt; IFERROR(_xlfn.NUMBERVALUE(AM349),1), "La cantidad de horas extras nocturnas debe ser un número entero. ", "")
),
""
)</f>
        <v/>
      </c>
      <c r="FG349" s="46">
        <f>IF(AND($DS349,FE349),
IF(AN349="","Debes escribir el valor de las horas extras nocturnas. ",
IF( ISERR(_xlfn.NUMBERVALUE(AN349)), "El valor de las horas extras nocturnas debe ser un número válido. ", "")
),
""
)</f>
        <v/>
      </c>
      <c r="FH349" s="46">
        <f>CONCATENATE(AO349,AP349)&lt;&gt;""</f>
        <v/>
      </c>
      <c r="FI349" s="46">
        <f>IF(AND($DS349,FH349),
IF(AO349="","Debes escribir el número de horas extras diurnas dominicales y festivas. ",
IF( IFERROR(INT(AO349),1.1) &lt;&gt; IFERROR(_xlfn.NUMBERVALUE(AO349),1), "La cantidad de horas extras diurnas dominicales y festivas debe ser un número entero. ", "")
),
""
)</f>
        <v/>
      </c>
      <c r="FJ349" s="46">
        <f>IF(AND($DS349,FH349),
IF(AP349="","Debes escribir el valor de las horas extras diurnas dominicales y festivas. ",
IF( ISERR(_xlfn.NUMBERVALUE(AP349)), "El valor de las horas extras diurnas dominicales y festivas debe ser un número válido. ", "")
),
""
)</f>
        <v/>
      </c>
      <c r="FK349" s="46">
        <f>CONCATENATE(AQ349,AR349)&lt;&gt;""</f>
        <v/>
      </c>
      <c r="FL349" s="46">
        <f>IF(AND($DS349,FK349),
IF(AQ349="","Debes escribir el número de horas extras nocturnas dominicales y festivas. ",
IF( IFERROR(INT(AQ349),1.1) &lt;&gt; IFERROR(_xlfn.NUMBERVALUE(AQ349),1), "La cantidad de horas extras nocturnas dominicales y festivas debe ser un número entero. ", "")
),
""
)</f>
        <v/>
      </c>
      <c r="FM349" s="46">
        <f>IF(AND($DS349,FK349),
IF(AR349="","Debes escribir el valor de las horas extras nocturnas dominicales y festivas. ",
IF( ISERR(_xlfn.NUMBERVALUE(AR349)), "El valor de las horas extras nocturnas dominicales y festivas debe ser un número válido. ", "")
),
""
)</f>
        <v/>
      </c>
      <c r="FN349" s="46">
        <f>CONCATENATE(AS349,AT349)&lt;&gt;""</f>
        <v/>
      </c>
      <c r="FO349" s="46">
        <f>IF(AND($DS349,FN349),
IF(AS349="","Debes escribir el número de horas recargo nocturno. ",
IF( IFERROR(INT(AS349),1.1) &lt;&gt; IFERROR(_xlfn.NUMBERVALUE(AS349),1), "La cantidad de horas recargo nocturno debe ser un número entero. ", "")
),
""
)</f>
        <v/>
      </c>
      <c r="FP349" s="46">
        <f>IF(AND($DS349,FN349),
IF(AT349="","Debes escribir el valor de las horas recargo nocturno. ",
IF( ISERR(_xlfn.NUMBERVALUE(AT349)), "El valor de las horas recargo nocturno debe ser un número válido. ", "")
),
""
)</f>
        <v/>
      </c>
      <c r="FQ349" s="46">
        <f>CONCATENATE(AU349,AV349)&lt;&gt;""</f>
        <v/>
      </c>
      <c r="FR349" s="46">
        <f>IF(AND($DS349,FQ349),
IF(AU349="","Debes escribir el número de horas recargo diurno dominical y festivo. ",
IF( IFERROR(INT(AU349),1.1) &lt;&gt; IFERROR(_xlfn.NUMBERVALUE(AU349),1), "La cantidad de horas recargo diurno dominical y festivo debe ser un número entero. ", "")
),
""
)</f>
        <v/>
      </c>
      <c r="FS349" s="46">
        <f>IF(AND($DS349,FQ349),
IF(AV349="","Debes escribir el valor de las horas recargo diurno dominical y festivo. ",
IF( ISERR(_xlfn.NUMBERVALUE(AV349)), "El valor de las horas recargo diurno dominical y festivo debe ser un número válido. ", "")
),
""
)</f>
        <v/>
      </c>
      <c r="FT349" s="46">
        <f>CONCATENATE(AW349,AX349)&lt;&gt;""</f>
        <v/>
      </c>
      <c r="FU349" s="46">
        <f>IF(AND($DS349,FT349),
IF(AW349="","Debes escribir el número de horas recargo nocturno dominical y festivo. ",
IF( IFERROR(INT(AW349),1.1) &lt;&gt; IFERROR(_xlfn.NUMBERVALUE(AW349),1), "La cantidad de horas recargo nocturno dominical y festivo debe ser un número entero. ", "")
),
""
)</f>
        <v/>
      </c>
      <c r="FV349" s="46">
        <f>IF(AND($DS349,FT349),
IF(AX349="","Debes escribir el valor de las horas recargo nocturno dominical y festivo. ",
IF( ISERR(_xlfn.NUMBERVALUE(AX349)), "El valor de las horas recargo nocturno dominical y festivo debe ser un número válido. ", "")
),
""
)</f>
        <v/>
      </c>
      <c r="FW349" s="46">
        <f>CONCATENATE(AY349,AZ349)&lt;&gt;""</f>
        <v/>
      </c>
      <c r="FX349" s="46">
        <f>IF(AND($DS349,FW349),
IF(AY349="","Debes escribir el número de días de vacaciones comunes. ",
IF( IFERROR(INT(AY349),1.1) &lt;&gt; IFERROR(_xlfn.NUMBERVALUE(AY349),1), "La cantidad de días de vacaciones comunes debe ser un número entero. ", "")
),
""
)</f>
        <v/>
      </c>
      <c r="FY349" s="46">
        <f>IF(AND($DS349,FW349),
IF(AZ349="","Debes escribir el valor de las vacaciones comunes. ",
IF( ISERR(_xlfn.NUMBERVALUE(AZ349)), "El valor de las vacaciones comunes debe ser un número válido. ", "")
),
""
)</f>
        <v/>
      </c>
      <c r="FZ349" s="46">
        <f>CONCATENATE(BA349,BB349)&lt;&gt;""</f>
        <v/>
      </c>
      <c r="GA349" s="46">
        <f>IF(AND($DS349,FZ349),
IF(BA349="","Debes escribir el número de días de vacaciones compensadas. ",
IF( IFERROR(INT(BA349),1.1) &lt;&gt; IFERROR(_xlfn.NUMBERVALUE(BA349),1), "La cantidad de días de vacaciones compensadas debe ser un número entero. ", "")
),
""
)</f>
        <v/>
      </c>
      <c r="GB349" s="46">
        <f>IF(AND($DS349,FZ349),
IF(BB349="","Debes escribir el valor de las vacaciones compensadas. ",
IF( ISERR(_xlfn.NUMBERVALUE(BB349)), "El valor de las vacaciones compensadas debe ser un número válido. ", "")
),
""
)</f>
        <v/>
      </c>
      <c r="GC349" s="46">
        <f>CONCATENATE(BC349,BD349)&lt;&gt;""</f>
        <v/>
      </c>
      <c r="GD349" s="46">
        <f>IF(AND($DS349,GC349),
IF(BC349="","Debes escribir el número de días de prima salarial. ",
IF( IFERROR(INT(BC349),1.1) &lt;&gt; IFERROR(_xlfn.NUMBERVALUE(BC349),1), "La cantidad de días de prima salarial debe ser un número entero. ", "")
),
""
)</f>
        <v/>
      </c>
      <c r="GE349" s="46">
        <f>IF(AND($DS349,GC349),
IF(BD349="","Debes escribir el valor de los días de prima salarial. ",
IF( ISERR(_xlfn.NUMBERVALUE(BD349)), "El valor de los días de prima salarial debe ser un número válido. ", "")
),
""
)</f>
        <v/>
      </c>
      <c r="GF349" s="46">
        <f>IF($DS349,
IF( AND(BE349&lt;&gt;"", ISERR(_xlfn.NUMBERVALUE(BE349))), "El valor de la prima NO saliarial debe ser un número válido. ", "")
)</f>
        <v/>
      </c>
      <c r="GG349" s="46">
        <f>CONCATENATE(BF349,BG349,BH349)&lt;&gt;""</f>
        <v/>
      </c>
      <c r="GH349" s="46">
        <f>IF(AND($DS349,GG349),
IF(BF349="","Debes escribir el valor de las cesantías. ",
IF( ISERR(_xlfn.NUMBERVALUE(BF349)), "El valor de las cesantías debe ser un número válido. ", "")
),
""
)</f>
        <v/>
      </c>
      <c r="GI349" s="46">
        <f>IF(AND($DS349,GG349),
IF(BG349="","Debes escribir el % de cesantías. ",
IF( ISERR(_xlfn.NUMBERVALUE(BG349)), "El % de cesantías debe ser un número válido. ", "")
),
""
)</f>
        <v/>
      </c>
      <c r="GJ349" s="46">
        <f>IF(AND($DS349,GG349),
IF(BH349="","Debes escribir el valor de intereses de cesantías. ",
IF( ISERR(_xlfn.NUMBERVALUE(BH349)), "El valor de intereses de cesantías debe ser un número válido. ", "")
),
""
)</f>
        <v/>
      </c>
      <c r="GK349" s="46">
        <f>CONCATENATE(BI349,BJ349,BK349)&lt;&gt;""</f>
        <v/>
      </c>
      <c r="GL349" s="46">
        <f>IF(AND($DS349,GK349),
IF(BI349="","Debes escribir el número de días de incapacidad. ",
IF( IFERROR(INT(BI349),1.1) &lt;&gt; IFERROR(_xlfn.NUMBERVALUE(BI349),1), "La cantidad de días de incapacidad debe ser un número entero. ", "")
),
""
)</f>
        <v/>
      </c>
      <c r="GM349" s="46">
        <f>IF(AND($DS349,GK349),
IF(BJ349="","Debes escribir el tipo de incapacidad. ",
IF(_xlfn.IFNA(VLOOKUP(BJ349,TIPO_DE_INCAPACIDAD,1,FALSE),-1)=-1,"El tipo de incapacidad es inválida (por favor seleccionarlo de la lista). ","")
),
""
)</f>
        <v/>
      </c>
      <c r="GN349" s="46">
        <f>IF(AND($DS349,GK349),
IF(BK349="","Debes escribir el valor de la incapacidad. ",
IF( ISERR(_xlfn.NUMBERVALUE(BK349)), "El valor de la incapacidad debe ser un número válido. ", "")
),
""
)</f>
        <v/>
      </c>
      <c r="GO349" s="46">
        <f>CONCATENATE(BL349,BM349)&lt;&gt;""</f>
        <v/>
      </c>
      <c r="GP349" s="46">
        <f>IF(AND($DS349,GO349),
IF(BL349="","Debes escribir el número de días de licencia de maternidad o paternidad. ",
IF( IFERROR(INT(BL349),1.1) &lt;&gt; IFERROR(_xlfn.NUMBERVALUE(BL349),1), "La cantidad de días de licencia de maternidad o paternidad debe ser un número entero. ", "")
),
""
)</f>
        <v/>
      </c>
      <c r="GQ349" s="46">
        <f>IF(AND($DS349,GO349),
IF(BM349="","Debes escribir el valor de la licencia de maternidad o paternidad. ",
IF( ISERR(_xlfn.NUMBERVALUE(BM349)), "El valor de la licencia de maternidad o paternidad debe ser un número válido. ", "")
),
""
)</f>
        <v/>
      </c>
      <c r="GR349" s="46">
        <f>CONCATENATE(BN349,BO349)&lt;&gt;""</f>
        <v/>
      </c>
      <c r="GS349" s="46">
        <f>IF(AND($DS349,GR349),
IF(BN349="","Debes escribir el número de días de licencia remunerada. ",
IF( IFERROR(INT(BN349),1.1) &lt;&gt; IFERROR(_xlfn.NUMBERVALUE(BN349),1), "La cantidad de días de licencia remunerada debe ser un número entero. ", "")
),
""
)</f>
        <v/>
      </c>
      <c r="GT349" s="46">
        <f>IF(AND($DS349,GR349),
IF(BO349="","Debes escribir el valor de la licencia remunerada. ",
IF( ISERR(_xlfn.NUMBERVALUE(BO349)), "El valor de la licencia remunerada debe ser un número válido. ", "")
),
""
)</f>
        <v/>
      </c>
      <c r="GU349" s="46">
        <f>IF($DS349,
IF( AND(BP349&lt;&gt;"", ISERR(_xlfn.NUMBERVALUE(BP349))), "El valor de la licencia NO remunerada debe ser un número válido. ", "")
)</f>
        <v/>
      </c>
      <c r="GV349" s="46">
        <f>IF($DS349,
IF( AND(BQ349&lt;&gt;"", ISERR(_xlfn.NUMBERVALUE(BQ349))), "El valor de auxilios salariales debe ser un número válido. ", "")
)</f>
        <v/>
      </c>
      <c r="GW349" s="46">
        <f>IF($DS349,
IF( AND(BR349&lt;&gt;"", ISERR(_xlfn.NUMBERVALUE(BR349))), "El valor de auxilios NO salariales debe ser un número válido. ", "")
)</f>
        <v/>
      </c>
      <c r="GX349" s="46">
        <f>IF($DS349,
IF( AND(BS349&lt;&gt;"", ISERR(_xlfn.NUMBERVALUE(BS349))), "El valor de bonos salariales debe ser un número válido. ", "")
)</f>
        <v/>
      </c>
      <c r="GY349" s="46">
        <f>IF($DS349,
IF( AND(BT349&lt;&gt;"", ISERR(_xlfn.NUMBERVALUE(BT349))), "El valor de bonos NO salariales debe ser un número válido. ", "")
)</f>
        <v/>
      </c>
      <c r="GZ349" s="46">
        <f>IF($DS349,
IF( AND(BU349&lt;&gt;"", ISERR(_xlfn.NUMBERVALUE(BU349))), "El valor de bonos salariales de alimentación debe ser un número válido. ", "")
)</f>
        <v/>
      </c>
      <c r="HA349" s="46">
        <f>IF($DS349,
IF( AND(BV349&lt;&gt;"", ISERR(_xlfn.NUMBERVALUE(BV349))), "El valor de bonos NO salariales de alimentación debe ser un número válido. ", "")
)</f>
        <v/>
      </c>
      <c r="HB349" s="46">
        <f>IF($DS349,
IF( AND(BW349&lt;&gt;"", ISERR(_xlfn.NUMBERVALUE(BW349))), "El valor de bonificaciones salariales debe ser un número válido. ", "")
)</f>
        <v/>
      </c>
      <c r="HC349" s="46">
        <f>IF($DS349,
IF( AND(BX349&lt;&gt;"", ISERR(_xlfn.NUMBERVALUE(BX349))), "El valor de bonificaciones NO salariales debe ser un número válido. ", "")
)</f>
        <v/>
      </c>
      <c r="HD349" s="46">
        <f>IF($DS349,
IF( AND(BY349&lt;&gt;"", ISERR(_xlfn.NUMBERVALUE(BY349))), "El valor de compensaciones ordinarias debe ser un número válido. ", "")
)</f>
        <v/>
      </c>
      <c r="HE349" s="46">
        <f>IF($DS349,
IF( AND(BZ349&lt;&gt;"", ISERR(_xlfn.NUMBERVALUE(BZ349))), "El valor de compensaciones extraordinarias debe ser un número válido. ", "")
)</f>
        <v/>
      </c>
      <c r="HF349" s="46">
        <f>IF($DS349,
IF( AND(CA349&lt;&gt;"", ISERR(_xlfn.NUMBERVALUE(CA349))), "El valor de comisiones debe ser un número válido. ", "")
)</f>
        <v/>
      </c>
      <c r="HG349" s="46">
        <f>IF($DS349,
IF( AND(CB349&lt;&gt;"", ISERR(_xlfn.NUMBERVALUE(CB349))), "El valor de ausencia por huega debe ser un número válido. ", "")
)</f>
        <v/>
      </c>
      <c r="HH349" s="46">
        <f>IF($DS349,
IF( AND(CC349&lt;&gt;"", ISERR(_xlfn.NUMBERVALUE(CC349))), "El valor de anticipos debe ser un número válido. ", "")
)</f>
        <v/>
      </c>
      <c r="HI349" s="46">
        <f>IF($DS349,
IF( AND(CD349&lt;&gt;"", ISERR(_xlfn.NUMBERVALUE(CD349))), "El valor de pagos a terceros debe ser un número válido. ", "")
)</f>
        <v/>
      </c>
      <c r="HJ349" s="46">
        <f>IF($DS349,
IF( AND(CE349&lt;&gt;"", ISERR(_xlfn.NUMBERVALUE(CE349))), "El valor de dotación debe ser un número válido. ", "")
)</f>
        <v/>
      </c>
      <c r="HK349" s="46">
        <f>IF($DS349,
IF( AND(CF349&lt;&gt;"", ISERR(_xlfn.NUMBERVALUE(CF349))), "El valor de apoyo sostenibilidad debe ser un número válido. ", "")
)</f>
        <v/>
      </c>
      <c r="HL349" s="46">
        <f>IF($DS349,
IF( AND(CG349&lt;&gt;"", ISERR(_xlfn.NUMBERVALUE(CG349))), "El valor de teletrabajo debe ser un número válido. ", "")
)</f>
        <v/>
      </c>
      <c r="HM349" s="46">
        <f>IF($DS349,
IF( AND(CH349&lt;&gt;"", ISERR(_xlfn.NUMBERVALUE(CH349))), "El valor de bonificación de retiro debe ser un número válido. ", "")
)</f>
        <v/>
      </c>
      <c r="HN349" s="46">
        <f>IF($DS349,
IF( AND(CI349&lt;&gt;"", ISERR(_xlfn.NUMBERVALUE(CI349))), "El valor de indemnización de retiro debe ser un número válido. ", "")
)</f>
        <v/>
      </c>
      <c r="HO349" s="46">
        <f>IF($DS349,
IF( AND(CJ349&lt;&gt;"", ISERR(_xlfn.NUMBERVALUE(CJ349))), "El valor de reintegros debe ser un número válido. ", "")
)</f>
        <v/>
      </c>
      <c r="HP349" s="46">
        <f>CONCATENATE(CK349,CL349,CM349)&lt;&gt;""</f>
        <v/>
      </c>
      <c r="HQ349" s="46">
        <f>IF(AND($DS349,HP349),
IF(CK349="","Debes escribir la descripción de otro concepto no categorizado. ",""),
""
)</f>
        <v/>
      </c>
      <c r="HR349" s="46">
        <f>IF(AND($DS349,HP349),
IF(CONCATENATE(CL349,CM349)="","Debes escribir al menos un valor de concepto no categorizado (salarial o no salarial). ",
IF(ISERR(_xlfn.NUMBERVALUE(CL349)),"El valor salarial concepto no categorizado debe ser un número válido. ","")
),
""
)</f>
        <v/>
      </c>
      <c r="HS349" s="46">
        <f>IF(AND($DS349,HP349),
IF(CONCATENATE(CL349,CM349)="","Debes escribir al menos un valor de concepto no categorizado (salarial o no salarial). ",
IF(ISERR(_xlfn.NUMBERVALUE(CM349)),"El valor NO salarial concepto no categorizado debe ser un número válido. ","")
),
""
)</f>
        <v/>
      </c>
      <c r="HT349" s="46">
        <f>IF($DS349,
IF(CN349="","Debes escribir el porcentaje del aporte a salud. ",
IF( ISERR(_xlfn.NUMBERVALUE(CN349)), "El valor del porcentaje del aporte a salud debe ser un número válido. ", "")
)
)</f>
        <v/>
      </c>
      <c r="HU349" s="46">
        <f>IF($DS349,
IF(CO349="","Debes escribir el valor del aporte a salud. ",
IF( ISERR(_xlfn.NUMBERVALUE(CO349)), "El valor del aporte a salud debe ser un número válido. ", "")
)
)</f>
        <v/>
      </c>
      <c r="HV349" s="46">
        <f>IF($DS349,
IF( AND(CP349&lt;&gt;"", ISERR(_xlfn.NUMBERVALUE(CP349))), "El valor plan complementario debe ser un número válido. ", "")
)</f>
        <v/>
      </c>
      <c r="HW349" s="46">
        <f>IF($DS349,
IF(CQ349="","Debes escribir el porcentaje del aporte a pensión. ",
IF( ISERR(_xlfn.NUMBERVALUE(CQ349)), "El valor del porcentaje del aporte a pensión debe ser un número válido. ", "")
)
)</f>
        <v/>
      </c>
      <c r="HX349" s="46">
        <f>IF($DS349,
IF(CR349="","Debes escribir el valor del aporte a pensión. ",
IF( ISERR(_xlfn.NUMBERVALUE(CR349)), "El valor del aporte a salud debe ser un número válido. ", "")
)
)</f>
        <v/>
      </c>
      <c r="HY349" s="46">
        <f>IF($DS349,
IF( AND(CS349&lt;&gt;"", ISERR(_xlfn.NUMBERVALUE(CS349))), "El valor pensión voluntaria debe ser un número válido. ", "")
)</f>
        <v/>
      </c>
      <c r="HZ349" s="46">
        <f>CONCATENATE(CT349,CU349,CV349,CW349)&lt;&gt;""</f>
        <v/>
      </c>
      <c r="IA349" s="46">
        <f>IF(AND($DS349,HZ349),
IF(CT349="","Debes escribir el % del fondo de seguridad pensional. ",
IF( ISERR(_xlfn.NUMBERVALUE(CT349)), "El % del fondo de seguridad debe ser un número válido. ", "")
),
""
)</f>
        <v/>
      </c>
      <c r="IB349" s="46">
        <f>IF(AND($DS349,HZ349),
IF(CU349="","Debes escribir el valor del aporte al fondo de solidaridad pensional. ",
IF( ISERR(_xlfn.NUMBERVALUE(CU349)), "El valor del aporte al fondo de solidaridad pensional debe ser un número válido. ", "")
),
""
)</f>
        <v/>
      </c>
      <c r="IC349" s="46">
        <f>IF(AND($DS349,HZ349),
IF(CV349="","Debes escribir el % del fondo de subsistencia. ",
IF( ISERR(_xlfn.NUMBERVALUE(CV349)), "El % del fondo de subsistencia debe ser un número válido. ", "")
),
""
)</f>
        <v/>
      </c>
      <c r="ID349" s="46">
        <f>IF(AND($DS349,HZ349),
IF(CW349="","Debes escribir el valor del fondo de subsistencia. ",
IF( ISERR(_xlfn.NUMBERVALUE(CW349)), "El valor del fondo de subsistencia debe ser un número válido. ", "")
),
""
)</f>
        <v/>
      </c>
      <c r="IE349" s="46">
        <f>CONCATENATE(CX349,CY349)&lt;&gt;""</f>
        <v/>
      </c>
      <c r="IF349" s="46">
        <f>IF(AND($DS349,IE349),
IF(CX349="","Debes escribir el % de sindicato. ",
IF( ISERR(_xlfn.NUMBERVALUE(CX349)), "El % de sindicato debe ser un número válido. ", "")
),
""
)</f>
        <v/>
      </c>
      <c r="IG349" s="46">
        <f>IF(AND($DS349,IE349),
IF(CY349="","Debes escribir el valor del sindicato. ",
IF( ISERR(_xlfn.NUMBERVALUE(CY349)), "El valor del sindicato debe ser un número válido. ", "")
),
""
)</f>
        <v/>
      </c>
      <c r="IH349" s="46">
        <f>IF($DS349,
IF( AND(CZ349&lt;&gt;"", ISERR(_xlfn.NUMBERVALUE(CZ349))), "El valor de sanción pública debe ser un número válido. ", "")
)</f>
        <v/>
      </c>
      <c r="II349" s="46">
        <f>IF($DS349,
IF( AND(DA349&lt;&gt;"", ISERR(_xlfn.NUMBERVALUE(DA349))), "El valor de sanción privada debe ser un número válido. ", "")
)</f>
        <v/>
      </c>
      <c r="IJ349" s="46">
        <f>CONCATENATE(DB349,DC349)&lt;&gt;""</f>
        <v/>
      </c>
      <c r="IK349" s="46">
        <f>IF(AND($DS349,IJ349),
IF(DB349="","Debes escribir la descripción de libranza. ",""),
""
)</f>
        <v/>
      </c>
      <c r="IL349" s="46">
        <f>IF(AND($DS349,IJ349),
IF(DC349="","Debes escribir la cuota libranza. ",
IF(ISERR(_xlfn.NUMBERVALUE(DC349)),"El valor de la cuota libranza debe ser un número válido. ","")
),
""
)</f>
        <v/>
      </c>
      <c r="IM349" s="46">
        <f>IF($DS349,
IF( AND(DD349&lt;&gt;"", ISERR(_xlfn.NUMBERVALUE(DD349))), "El valor de pagos a terceros debe ser un número válido. ", "")
)</f>
        <v/>
      </c>
      <c r="IN349" s="46">
        <f>IF($DS349,
IF( AND(DE349&lt;&gt;"", ISERR(_xlfn.NUMBERVALUE(DE349))), "El valor de anticipos debe ser un número válido. ", "")
)</f>
        <v/>
      </c>
      <c r="IO349" s="46">
        <f>IF($DS349,
IF( AND(DF349&lt;&gt;"", ISERR(_xlfn.NUMBERVALUE(DF349))), "El valor de AFC debe ser un número válido. ", "")
)</f>
        <v/>
      </c>
      <c r="IP349" s="46">
        <f>IF($DS349,
IF( AND(DG349&lt;&gt;"", ISERR(_xlfn.NUMBERVALUE(DG349))), "El valor de rete-fuente debe ser un número válido. ", "")
)</f>
        <v/>
      </c>
      <c r="IQ349" s="46">
        <f>IF($DS349,
IF( AND(DH349&lt;&gt;"", ISERR(_xlfn.NUMBERVALUE(DH349))), "El valor de cooperativa de trabajo debe ser un número válido. ", "")
)</f>
        <v/>
      </c>
      <c r="IR349" s="46">
        <f>IF($DS349,
IF( AND(DI349&lt;&gt;"", ISERR(_xlfn.NUMBERVALUE(DI349))), "El valor de embargo fiscal debe ser un número válido. ", "")
)</f>
        <v/>
      </c>
      <c r="IS349" s="46">
        <f>IF($DS349,
IF( AND(DJ349&lt;&gt;"", ISERR(_xlfn.NUMBERVALUE(DJ349))), "El valor de educación debe ser un número válido. ", "")
)</f>
        <v/>
      </c>
      <c r="IT349" s="46">
        <f>IF($DS349,
IF( AND(DK349&lt;&gt;"", ISERR(_xlfn.NUMBERVALUE(DK349))), "El valor de reintegro debe ser un número válido. ", "")
)</f>
        <v/>
      </c>
      <c r="IU349" s="46">
        <f>IF($DS349,
IF( AND(DL349&lt;&gt;"", ISERR(_xlfn.NUMBERVALUE(DL349))), "El valor de deuda debe ser un número válido. ", "")
)</f>
        <v/>
      </c>
      <c r="IV349" s="46">
        <f>IF($DS349,
IF( AND(DM349&lt;&gt;"", ISERR(_xlfn.NUMBERVALUE(DM349))), "El valor de otras deducciones debe ser un número válido. ", "")
)</f>
        <v/>
      </c>
      <c r="IW349" s="46">
        <f>IF($DS349,
IF(DN349="","Debes escribir el valor de los devengos totales. ",
IF( ISERR(_xlfn.NUMBERVALUE(DN349)), "El valor de los devengos totales debe ser un número válido. ", "")
)
)</f>
        <v/>
      </c>
      <c r="IX349" s="46">
        <f>IF($DS349,
IF(DO349="","Debes escribir el valor de las deducciones totales. ",
IF( ISERR(_xlfn.NUMBERVALUE(DO349)), "El valor de las deducciones totales debe ser un número válido. ", "")
)
)</f>
        <v/>
      </c>
      <c r="IY349" s="46">
        <f>IF($DS349,
IF(DP349="","Debes escribir el valor del salario total. ",
IF( ISERR(_xlfn.NUMBERVALUE(DP349)), "El valor del salario total debe ser un número válido. ", "")
)
)</f>
        <v/>
      </c>
    </row>
    <row r="350">
      <c r="B350" s="48" t="n">
        <v>338</v>
      </c>
      <c r="C350" s="61">
        <f>IF(AND(DS350,DP350&lt;&gt;""),
IF(DQ350="","OK","Error"),
""
)</f>
        <v/>
      </c>
      <c r="D350" s="53" t="n"/>
      <c r="E350" s="52" t="n"/>
      <c r="F350" s="112" t="n"/>
      <c r="G350" s="52" t="n"/>
      <c r="H350" s="53" t="n"/>
      <c r="I350" s="52" t="n"/>
      <c r="J350" s="52" t="n"/>
      <c r="K350" s="53" t="n"/>
      <c r="L350" s="55" t="n"/>
      <c r="M350" s="108" t="n"/>
      <c r="N350" s="56" t="n"/>
      <c r="O350" s="52" t="n"/>
      <c r="P350" s="52" t="n"/>
      <c r="Q350" s="52" t="n"/>
      <c r="R350" s="52" t="n"/>
      <c r="S350" s="52" t="n"/>
      <c r="T350" s="53" t="n"/>
      <c r="U350" s="52" t="n"/>
      <c r="V350" s="52" t="n"/>
      <c r="W350" s="55" t="n"/>
      <c r="X350" s="55" t="n"/>
      <c r="Y350" s="52" t="n"/>
      <c r="Z350" s="55" t="n"/>
      <c r="AA350" s="52" t="n"/>
      <c r="AB350" s="53" t="n"/>
      <c r="AC350" s="53" t="n"/>
      <c r="AD350" s="53" t="n"/>
      <c r="AE350" s="177" t="n"/>
      <c r="AF350" s="113" t="n"/>
      <c r="AG350" s="177" t="n"/>
      <c r="AH350" s="178" t="n"/>
      <c r="AI350" s="178" t="n"/>
      <c r="AJ350" s="178" t="n"/>
      <c r="AK350" s="114" t="n"/>
      <c r="AL350" s="178" t="n"/>
      <c r="AM350" s="114" t="n"/>
      <c r="AN350" s="178" t="n"/>
      <c r="AO350" s="114" t="n"/>
      <c r="AP350" s="178" t="n"/>
      <c r="AQ350" s="114" t="n"/>
      <c r="AR350" s="178" t="n"/>
      <c r="AS350" s="114" t="n"/>
      <c r="AT350" s="178" t="n"/>
      <c r="AU350" s="114" t="n"/>
      <c r="AV350" s="178" t="n"/>
      <c r="AW350" s="114" t="n"/>
      <c r="AX350" s="178" t="n"/>
      <c r="AY350" s="114" t="n"/>
      <c r="AZ350" s="178" t="n"/>
      <c r="BA350" s="114" t="n"/>
      <c r="BB350" s="178" t="n"/>
      <c r="BC350" s="114" t="n"/>
      <c r="BD350" s="178" t="n"/>
      <c r="BE350" s="178" t="n"/>
      <c r="BF350" s="178" t="n"/>
      <c r="BG350" s="59" t="n"/>
      <c r="BH350" s="178" t="n"/>
      <c r="BI350" s="114" t="n"/>
      <c r="BJ350" s="53" t="n"/>
      <c r="BK350" s="178" t="n"/>
      <c r="BL350" s="114" t="n"/>
      <c r="BM350" s="178" t="n"/>
      <c r="BN350" s="114" t="n"/>
      <c r="BO350" s="178" t="n"/>
      <c r="BP350" s="178" t="n"/>
      <c r="BQ350" s="178" t="n"/>
      <c r="BR350" s="178" t="n"/>
      <c r="BS350" s="178" t="n"/>
      <c r="BT350" s="178" t="n"/>
      <c r="BU350" s="178" t="n"/>
      <c r="BV350" s="178" t="n"/>
      <c r="BW350" s="178" t="n"/>
      <c r="BX350" s="178" t="n"/>
      <c r="BY350" s="178" t="n"/>
      <c r="BZ350" s="178" t="n"/>
      <c r="CA350" s="178" t="n"/>
      <c r="CB350" s="178" t="n"/>
      <c r="CC350" s="178" t="n"/>
      <c r="CD350" s="178" t="n"/>
      <c r="CE350" s="178" t="n"/>
      <c r="CF350" s="178" t="n"/>
      <c r="CG350" s="178" t="n"/>
      <c r="CH350" s="178" t="n"/>
      <c r="CI350" s="178" t="n"/>
      <c r="CJ350" s="178" t="n"/>
      <c r="CK350" s="53" t="n"/>
      <c r="CL350" s="178" t="n"/>
      <c r="CM350" s="178" t="n"/>
      <c r="CN350" s="60" t="n"/>
      <c r="CO350" s="177" t="n"/>
      <c r="CP350" s="178" t="n"/>
      <c r="CQ350" s="60" t="n"/>
      <c r="CR350" s="177" t="n"/>
      <c r="CS350" s="178" t="n"/>
      <c r="CT350" s="59" t="n"/>
      <c r="CU350" s="178" t="n"/>
      <c r="CV350" s="59" t="n"/>
      <c r="CW350" s="178" t="n"/>
      <c r="CX350" s="59" t="n"/>
      <c r="CY350" s="178" t="n"/>
      <c r="CZ350" s="178" t="n"/>
      <c r="DA350" s="178" t="n"/>
      <c r="DB350" s="53" t="n"/>
      <c r="DC350" s="178" t="n"/>
      <c r="DD350" s="178" t="n"/>
      <c r="DE350" s="178" t="n"/>
      <c r="DF350" s="178" t="n"/>
      <c r="DG350" s="178" t="n"/>
      <c r="DH350" s="178" t="n"/>
      <c r="DI350" s="178" t="n"/>
      <c r="DJ350" s="178" t="n"/>
      <c r="DK350" s="178" t="n"/>
      <c r="DL350" s="178" t="n"/>
      <c r="DM350" s="178" t="n"/>
      <c r="DN350" s="177" t="n"/>
      <c r="DO350" s="177" t="n"/>
      <c r="DP350" s="177" t="n"/>
      <c r="DQ350" s="76">
        <f>IF(AND(DS350,DP350&lt;&gt;""),
CONCATENATE(DT350,DU350,DV350,DW350,DX350,DY350,DZ350,EA350,EB350,EC350,ED350,EE350,EF350,EG350,EH350,EI350,EJ350,EK350,EL350,EM350,EN350,EO350,EP350,EQ350,ES350,ET350,EU350,EV350,EW350,EX350,EY350,EZ350,FA350,FC350,FD350,FF350,FG350,FI350,FJ350,FL350,FM350,FO350,FP350,FR350,FS350,FU350,FV350,FX350,FY350,GA350,GB350,GD350,GE350,GF350,GH350,GI350,GJ350,GL350,GM350,GN350,GP350,GQ350,GS350,GT350,GU350,GV350,GW350,GX350,GY350,GZ350,HA350,HB350,HC350,HD350,HE350,HF350,HG350,HH350,HI350,HJ350,HK350,HL350,HM350,HN350,HO350,HQ350,HR350,HS350,HT350,HU350,HV350,HW350,HX350,HY350,IA350,IB350,IC350,ID350,IF350,IG350,IH350,II350,IK350,IL350,IM350,IN350,IO350,IP350,IQ350,IR350,IS350,IT350,IU350,IV350,IW350,IX350,IY350,IZ350),
""
)</f>
        <v/>
      </c>
      <c r="DR350" s="53" t="n"/>
      <c r="DS350" s="46">
        <f>CONCATENATE(D350,$E350,$F350,$G350,H350,$I350,$J350,K350,$L350,$M350,N350,$O350,$P350,$Q350,$R350,$S350,T350,$U350,$V350,$W350,$X350,$Y350,$Z350,$AA350,AB350,AC350,AD350,$AE350,$AF350,$AG350,AH350,AI350,AJ350,AK350,AL350,AM350,AN350,AO350,AP350,AQ350,AR350,AS350,AT350,AU350,AV350,AW350,AX350,AY350,AZ350,BA350,BB350,BC350,BD350,BE350,BF350,BG350,BH350,BI350,BJ350,BK350,BL350,BM350,BN350,BO350,BP350,BQ350,BR350,BS350,BT350,BU350,BV350,BW350,BX350,BY350,BZ350,CA350,CB350,CC350,CD350,CE350,CF350,CG350,CH350,CI350,CJ350,CK350,CL350,CM350,$CN350,$CO350,CP350,$CQ350,$CR350,CS350,CT350,CU350,CV350,CW350,CX350,CY350,CZ350,DA350,DB350,DC350,DD350,DE350,DF350,DG350,DH350,DI350,DJ350,DK350,DL350,DM350,$DN350,$DO350,$DP350,DR350)&lt;&gt;""</f>
        <v/>
      </c>
      <c r="DT350" s="46">
        <f>IF(AND($DS350,$E$4&lt;&gt;""),
IF(LEFT($E$4,2) = "1.",
IF(D350&lt;&gt;"","El CUNE sólo se envía en operaciones de novedad o ajuste. ",""),
IF(D350="","Debes escribir un CUNE válido para realizar operaciones de novedad o ajuste. ","")),
""
)</f>
        <v/>
      </c>
      <c r="DU350" s="46">
        <f>IF($DS350,
IF(E350="","Debes seleccionar el tipo de documento del empleado. ",
IF(_xlfn.IFNA(VLOOKUP(E350,TIPO_DE_DOCUMENTO,1,FALSE),-1)=-1,"El tipo de documento no es válido (por favor seleccionarlo de la lista). ","")
)
)</f>
        <v/>
      </c>
      <c r="DV350" s="46">
        <f>IF($DS350,
IF(F350="","Debes escribir el número de documento del empleado. ","")
)</f>
        <v/>
      </c>
      <c r="DW350" s="46">
        <f>IF($DS350,
IF(G350="","Debes escribir el primer nombre del empleado. ","")
)</f>
        <v/>
      </c>
      <c r="DY350" s="46">
        <f>IF($DS350,
IF(I350="","Debes escribir el primer apellido del empleado. ","")
)</f>
        <v/>
      </c>
      <c r="DZ350" s="46">
        <f>IF($DS350,
IF(J350="","Debes escribir el segundo apellido del empleado. ","")
)</f>
        <v/>
      </c>
      <c r="EB350" s="46">
        <f>IF($DS350,
IF(L350="","Debes escribir la fecha de ingreso del empleado. ",
IF(ISERR(DATE(YEAR(L350),MONTH(L350),DAY(L350))), "El valor ingresado en fecha de ingreso no tiene un formato válido. ","")
)
)</f>
        <v/>
      </c>
      <c r="EC350" s="46">
        <f>IF($DS350,
IF(M350="","Debes escribir el tiempo laborado. ",
IF( IFERROR(INT(M350),1.1) &lt;&gt; IFERROR(_xlfn.NUMBERVALUE(M350),1), "El valor de los días trabajados debe ser un número entero. ", "")
)
)</f>
        <v/>
      </c>
      <c r="ED350" s="46">
        <f>IF($DS350,
IF( AND(N350&lt;&gt;"", ISERR(DATE(YEAR(N350),MONTH(N350),DAY(N350))) ), "El valor ingresado en fecha de ingreso no tiene un formato válido. ",
IF( AND(N350&lt;&gt;"", $E$6&lt;&gt;"", DATE(YEAR(N350), MONTH(N350), 1) &lt;&gt; IFERROR(DATE(MID($E$6, 1, 4), MID($E$6, 6, 2),1), "1/1/1900") ), "La fecha de retiro debe estar dentro del período liquidado. ", "")
)
)</f>
        <v/>
      </c>
      <c r="EE350" s="46">
        <f>IF($DS350,
IF(O350="","Debes seleccionar el tipo de trabajador. ",
IF(_xlfn.IFNA(VLOOKUP(O350,TIPO_DE_TRABAJADOR,1,FALSE),-1)=-1,"El tipo de trabajador no es válido (por favor seleccionarlo de la lista). ","")
)
)</f>
        <v/>
      </c>
      <c r="EF350" s="46">
        <f>IF($DS350,
IF(P350="","Debes seleccionar si es un trabajador dependiente pensionado por vejez. ",
IF(_xlfn.IFNA(VLOOKUP(P350,SUBTIPO_DE_TRABAJADOR,1,FALSE),-1)=-1,"El tipo de trabajador dependiente pensionado por vejez no es válido (por favor seleccionarlo de la lista). ","")
)
)</f>
        <v/>
      </c>
      <c r="EG350" s="46">
        <f>IF($DS350,
IF(Q350="","Debes seleccionar el tipo de contrato del trabajador. ",
IF(_xlfn.IFNA(VLOOKUP(Q350,TIPO_DE_CONTRATO,1,FALSE),-1)=-1,"El tipo de contrato del trabajador no es válido (por favor seleccionarlo de la lista). ","")
)
)</f>
        <v/>
      </c>
      <c r="EH350" s="46">
        <f>IF($DS350,
IF(R350="","Debes seleccionar si es un salario integral. ",
IF(_xlfn.IFNA(VLOOKUP(R350,SI_NO,1,FALSE),-1)=-1,"Valor no válido para salario integral (por favor seleccionarlo de la lista). ","")
)
)</f>
        <v/>
      </c>
      <c r="EI350" s="46">
        <f>IF($DS350,
IF(S350="","Debes seleccionar si el trabajador realiza actividades de riesgo. ",
IF(_xlfn.IFNA(VLOOKUP(S350,SI_NO,1,FALSE),-1)=-1,"Valor no válido para actividad de alto riesgo (por favor seleccionarlo de la lista). ","")
)
)</f>
        <v/>
      </c>
      <c r="EK350" s="46">
        <f>IF($DS350,
IF(U350="","Debes escribir el código del municipio de residencia del trabajador. ",
IF(_xlfn.IFNA(VLOOKUP(U350,MUNICIPIO,1,FALSE),-1)=-1,"El municipio de residencia del trabajador es inválido (por favor seleccionarlo de la lista). ","")
)
)</f>
        <v/>
      </c>
      <c r="EL350" s="46">
        <f>IF($DS350,
IF(V350="","Debes escribir el la dirección de residendia del trabajador. ","")
)</f>
        <v/>
      </c>
      <c r="EM350" s="46">
        <f>IF($DS350,
IF(W350="","Debes escribir la fecha de inicio de la liquidación. ",
IF(ISERR(DATE(YEAR(W350),MONTH(W350),DAY(W350))),"El valor ingresado en fecha de inicio de liquidación no tiene un formato válido. ",
IF( AND($E$6&lt;&gt;"", DATE(YEAR(W350), MONTH(W350), 1) &lt;&gt; IFERROR(DATE(MID($E$6, 1, 4), MID($E$6, 6, 2),1), "1/1/1900") ), "La fecha de inicio de la liquidación debe estar dentro del período liquidado. ", "")
)
)
)</f>
        <v/>
      </c>
      <c r="EN350" s="46">
        <f>IF($DS350,
IF(X350="","Debes escribir la fecha de fin de la liquidación. ",
IF(ISERR(DATE(YEAR(X350),MONTH(X350),DAY(X350))),"El valor ingresado en fecha de fin de liquidación no tiene un formato válido. ",
IF( AND($E$6&lt;&gt;"", DATE(YEAR(X350), MONTH(X350), 1) &lt;&gt; IFERROR(DATE(MID($E$6, 1, 4), MID($E$6, 6, 2),1), "1/1/1900") ), "La fecha de fin de la liquidación debe estar dentro del período liquidado. ", "")
)
)
)</f>
        <v/>
      </c>
      <c r="EO350" s="46">
        <f>IF($DS350,
IF(Y350="","Debes escribir la frecuencia de pago del trabajador. ",
IF(_xlfn.IFNA(VLOOKUP(Y350,PERÍODO_DE_NÓMINA,1,FALSE),-1)=-1,"La frecuencia de pago es inválida (por favor seleccionarlo de la lista). ","")
)
)</f>
        <v/>
      </c>
      <c r="EP350" s="46">
        <f>IF($DS350,
IF(Z350="","Debes escribir la fecha de pago. ",
IF(ISERR(DATE(YEAR(Z350),MONTH(Z350),DAY(Z350))), "El valor ingresado en fecha de pago no tiene un formato válido. ","")
)
)</f>
        <v/>
      </c>
      <c r="EQ350" s="46">
        <f>IF($DS350,
IF(AA350="","Debes escribir el medio de pago. ",
IF(_xlfn.IFNA(VLOOKUP(AA350,MEDIOS_DE_PAGO,1,FALSE),-1)=-1,"El medio de pago es inválido (por favor seleccionarlo de la lista). ","")
)
)</f>
        <v/>
      </c>
      <c r="ER350" s="46">
        <f>OR(AA350='Tablas '!$T$4,AA350='Tablas '!$T$7,AA350='Tablas '!$T$8,AA350='Tablas '!$T$11)</f>
        <v/>
      </c>
      <c r="ES350" s="46">
        <f>IF(AND($DS350,ER350),
IF(AB350="","Debes escribir la entidad bancaria. ",""),
""
)</f>
        <v/>
      </c>
      <c r="ET350" s="46">
        <f>IF(AND($DS350,ER350),
IF(AC350="","Debes escribir el tipo de cuenta bancaria. ",
IF(_xlfn.IFNA(VLOOKUP(AC350,TIPO_DE_CUENTA,1,FALSE),-1)=-1,"El tipo de cuenta bancaria es inválida (por favor seleccionarlo de la lista). ","")
),
""
)</f>
        <v/>
      </c>
      <c r="EU350" s="46">
        <f>IF(AND($DS350,ER350),
IF(AD350="","Debes escribir el número de cuenta bancaria. ",""),
""
)</f>
        <v/>
      </c>
      <c r="EV350" s="46">
        <f>IF($DS350,
IF(AE350="","Debes escribir el valor del sueldo básico. ",
IF( ISERR(_xlfn.NUMBERVALUE(AE350)), "El valor del sueldo básico debe ser un número válido. ", "")
)
)</f>
        <v/>
      </c>
      <c r="EW350" s="46">
        <f>IF($DS350,
IF(AF350="","Debes escribir el número de días trabajados. ",
IF( IFERROR(INT(AF350),1.1) &lt;&gt; IFERROR(_xlfn.NUMBERVALUE(AF350),1), "La cantidad de días trabajados debe ser un número entero. ", "")
)
)</f>
        <v/>
      </c>
      <c r="EX350" s="46">
        <f>IF($DS350,
IF(AG350="","Debes escribir el valor del sueldo trabajado. ",
IF( ISERR(_xlfn.NUMBERVALUE(AG350)), "El valor del sueldo trabajado debe ser un número válido. ", "")
)
)</f>
        <v/>
      </c>
      <c r="EY350" s="46">
        <f>IF($DS350,
IF( AND(AH350&lt;&gt;"", ISERR(_xlfn.NUMBERVALUE(AH350))), "El valor del auxilio de transporte debe ser un número válido. ", "")
)</f>
        <v/>
      </c>
      <c r="EZ350" s="46">
        <f>IF($DS350,
IF( AND(AI350&lt;&gt;"", ISERR(_xlfn.NUMBERVALUE(AI350))), "El valor de viáticos salariales debe ser un número válido. ", "")
)</f>
        <v/>
      </c>
      <c r="FA350" s="46">
        <f>IF($DS350,
IF( AND(AJ350&lt;&gt;"", ISERR(_xlfn.NUMBERVALUE(AJ350))), "El valor de viáticos NO salariales debe ser un número válido. ", "")
)</f>
        <v/>
      </c>
      <c r="FB350" s="46">
        <f>CONCATENATE(AK350,AL350)&lt;&gt;""</f>
        <v/>
      </c>
      <c r="FC350" s="46">
        <f>IF(AND($DS350,FB350),
IF(AK350="","Debes escribir el número de horas extras diurnas. ",
IF( IFERROR(INT(AK350),1.1) &lt;&gt; IFERROR(_xlfn.NUMBERVALUE(AK350),1), "La cantidad de horas extras diurnas debe ser un número entero. ", "")
),
""
)</f>
        <v/>
      </c>
      <c r="FD350" s="46">
        <f>IF(AND($DS350,FB350),
IF(AL350="","Debes escribir el valor de las horas extras diurnas. ",
IF( ISERR(_xlfn.NUMBERVALUE(AL350)), "El valor de las horas extras duirnas debe ser un número válido. ", "")
),
""
)</f>
        <v/>
      </c>
      <c r="FE350" s="46">
        <f>CONCATENATE(AM350,AN350)&lt;&gt;""</f>
        <v/>
      </c>
      <c r="FF350" s="46">
        <f>IF(AND($DS350,FE350),
IF(AM350="","Debes escribir el número de horas extras nocturnas. ",
IF( IFERROR(INT(AM350),1.1) &lt;&gt; IFERROR(_xlfn.NUMBERVALUE(AM350),1), "La cantidad de horas extras nocturnas debe ser un número entero. ", "")
),
""
)</f>
        <v/>
      </c>
      <c r="FG350" s="46">
        <f>IF(AND($DS350,FE350),
IF(AN350="","Debes escribir el valor de las horas extras nocturnas. ",
IF( ISERR(_xlfn.NUMBERVALUE(AN350)), "El valor de las horas extras nocturnas debe ser un número válido. ", "")
),
""
)</f>
        <v/>
      </c>
      <c r="FH350" s="46">
        <f>CONCATENATE(AO350,AP350)&lt;&gt;""</f>
        <v/>
      </c>
      <c r="FI350" s="46">
        <f>IF(AND($DS350,FH350),
IF(AO350="","Debes escribir el número de horas extras diurnas dominicales y festivas. ",
IF( IFERROR(INT(AO350),1.1) &lt;&gt; IFERROR(_xlfn.NUMBERVALUE(AO350),1), "La cantidad de horas extras diurnas dominicales y festivas debe ser un número entero. ", "")
),
""
)</f>
        <v/>
      </c>
      <c r="FJ350" s="46">
        <f>IF(AND($DS350,FH350),
IF(AP350="","Debes escribir el valor de las horas extras diurnas dominicales y festivas. ",
IF( ISERR(_xlfn.NUMBERVALUE(AP350)), "El valor de las horas extras diurnas dominicales y festivas debe ser un número válido. ", "")
),
""
)</f>
        <v/>
      </c>
      <c r="FK350" s="46">
        <f>CONCATENATE(AQ350,AR350)&lt;&gt;""</f>
        <v/>
      </c>
      <c r="FL350" s="46">
        <f>IF(AND($DS350,FK350),
IF(AQ350="","Debes escribir el número de horas extras nocturnas dominicales y festivas. ",
IF( IFERROR(INT(AQ350),1.1) &lt;&gt; IFERROR(_xlfn.NUMBERVALUE(AQ350),1), "La cantidad de horas extras nocturnas dominicales y festivas debe ser un número entero. ", "")
),
""
)</f>
        <v/>
      </c>
      <c r="FM350" s="46">
        <f>IF(AND($DS350,FK350),
IF(AR350="","Debes escribir el valor de las horas extras nocturnas dominicales y festivas. ",
IF( ISERR(_xlfn.NUMBERVALUE(AR350)), "El valor de las horas extras nocturnas dominicales y festivas debe ser un número válido. ", "")
),
""
)</f>
        <v/>
      </c>
      <c r="FN350" s="46">
        <f>CONCATENATE(AS350,AT350)&lt;&gt;""</f>
        <v/>
      </c>
      <c r="FO350" s="46">
        <f>IF(AND($DS350,FN350),
IF(AS350="","Debes escribir el número de horas recargo nocturno. ",
IF( IFERROR(INT(AS350),1.1) &lt;&gt; IFERROR(_xlfn.NUMBERVALUE(AS350),1), "La cantidad de horas recargo nocturno debe ser un número entero. ", "")
),
""
)</f>
        <v/>
      </c>
      <c r="FP350" s="46">
        <f>IF(AND($DS350,FN350),
IF(AT350="","Debes escribir el valor de las horas recargo nocturno. ",
IF( ISERR(_xlfn.NUMBERVALUE(AT350)), "El valor de las horas recargo nocturno debe ser un número válido. ", "")
),
""
)</f>
        <v/>
      </c>
      <c r="FQ350" s="46">
        <f>CONCATENATE(AU350,AV350)&lt;&gt;""</f>
        <v/>
      </c>
      <c r="FR350" s="46">
        <f>IF(AND($DS350,FQ350),
IF(AU350="","Debes escribir el número de horas recargo diurno dominical y festivo. ",
IF( IFERROR(INT(AU350),1.1) &lt;&gt; IFERROR(_xlfn.NUMBERVALUE(AU350),1), "La cantidad de horas recargo diurno dominical y festivo debe ser un número entero. ", "")
),
""
)</f>
        <v/>
      </c>
      <c r="FS350" s="46">
        <f>IF(AND($DS350,FQ350),
IF(AV350="","Debes escribir el valor de las horas recargo diurno dominical y festivo. ",
IF( ISERR(_xlfn.NUMBERVALUE(AV350)), "El valor de las horas recargo diurno dominical y festivo debe ser un número válido. ", "")
),
""
)</f>
        <v/>
      </c>
      <c r="FT350" s="46">
        <f>CONCATENATE(AW350,AX350)&lt;&gt;""</f>
        <v/>
      </c>
      <c r="FU350" s="46">
        <f>IF(AND($DS350,FT350),
IF(AW350="","Debes escribir el número de horas recargo nocturno dominical y festivo. ",
IF( IFERROR(INT(AW350),1.1) &lt;&gt; IFERROR(_xlfn.NUMBERVALUE(AW350),1), "La cantidad de horas recargo nocturno dominical y festivo debe ser un número entero. ", "")
),
""
)</f>
        <v/>
      </c>
      <c r="FV350" s="46">
        <f>IF(AND($DS350,FT350),
IF(AX350="","Debes escribir el valor de las horas recargo nocturno dominical y festivo. ",
IF( ISERR(_xlfn.NUMBERVALUE(AX350)), "El valor de las horas recargo nocturno dominical y festivo debe ser un número válido. ", "")
),
""
)</f>
        <v/>
      </c>
      <c r="FW350" s="46">
        <f>CONCATENATE(AY350,AZ350)&lt;&gt;""</f>
        <v/>
      </c>
      <c r="FX350" s="46">
        <f>IF(AND($DS350,FW350),
IF(AY350="","Debes escribir el número de días de vacaciones comunes. ",
IF( IFERROR(INT(AY350),1.1) &lt;&gt; IFERROR(_xlfn.NUMBERVALUE(AY350),1), "La cantidad de días de vacaciones comunes debe ser un número entero. ", "")
),
""
)</f>
        <v/>
      </c>
      <c r="FY350" s="46">
        <f>IF(AND($DS350,FW350),
IF(AZ350="","Debes escribir el valor de las vacaciones comunes. ",
IF( ISERR(_xlfn.NUMBERVALUE(AZ350)), "El valor de las vacaciones comunes debe ser un número válido. ", "")
),
""
)</f>
        <v/>
      </c>
      <c r="FZ350" s="46">
        <f>CONCATENATE(BA350,BB350)&lt;&gt;""</f>
        <v/>
      </c>
      <c r="GA350" s="46">
        <f>IF(AND($DS350,FZ350),
IF(BA350="","Debes escribir el número de días de vacaciones compensadas. ",
IF( IFERROR(INT(BA350),1.1) &lt;&gt; IFERROR(_xlfn.NUMBERVALUE(BA350),1), "La cantidad de días de vacaciones compensadas debe ser un número entero. ", "")
),
""
)</f>
        <v/>
      </c>
      <c r="GB350" s="46">
        <f>IF(AND($DS350,FZ350),
IF(BB350="","Debes escribir el valor de las vacaciones compensadas. ",
IF( ISERR(_xlfn.NUMBERVALUE(BB350)), "El valor de las vacaciones compensadas debe ser un número válido. ", "")
),
""
)</f>
        <v/>
      </c>
      <c r="GC350" s="46">
        <f>CONCATENATE(BC350,BD350)&lt;&gt;""</f>
        <v/>
      </c>
      <c r="GD350" s="46">
        <f>IF(AND($DS350,GC350),
IF(BC350="","Debes escribir el número de días de prima salarial. ",
IF( IFERROR(INT(BC350),1.1) &lt;&gt; IFERROR(_xlfn.NUMBERVALUE(BC350),1), "La cantidad de días de prima salarial debe ser un número entero. ", "")
),
""
)</f>
        <v/>
      </c>
      <c r="GE350" s="46">
        <f>IF(AND($DS350,GC350),
IF(BD350="","Debes escribir el valor de los días de prima salarial. ",
IF( ISERR(_xlfn.NUMBERVALUE(BD350)), "El valor de los días de prima salarial debe ser un número válido. ", "")
),
""
)</f>
        <v/>
      </c>
      <c r="GF350" s="46">
        <f>IF($DS350,
IF( AND(BE350&lt;&gt;"", ISERR(_xlfn.NUMBERVALUE(BE350))), "El valor de la prima NO saliarial debe ser un número válido. ", "")
)</f>
        <v/>
      </c>
      <c r="GG350" s="46">
        <f>CONCATENATE(BF350,BG350,BH350)&lt;&gt;""</f>
        <v/>
      </c>
      <c r="GH350" s="46">
        <f>IF(AND($DS350,GG350),
IF(BF350="","Debes escribir el valor de las cesantías. ",
IF( ISERR(_xlfn.NUMBERVALUE(BF350)), "El valor de las cesantías debe ser un número válido. ", "")
),
""
)</f>
        <v/>
      </c>
      <c r="GI350" s="46">
        <f>IF(AND($DS350,GG350),
IF(BG350="","Debes escribir el % de cesantías. ",
IF( ISERR(_xlfn.NUMBERVALUE(BG350)), "El % de cesantías debe ser un número válido. ", "")
),
""
)</f>
        <v/>
      </c>
      <c r="GJ350" s="46">
        <f>IF(AND($DS350,GG350),
IF(BH350="","Debes escribir el valor de intereses de cesantías. ",
IF( ISERR(_xlfn.NUMBERVALUE(BH350)), "El valor de intereses de cesantías debe ser un número válido. ", "")
),
""
)</f>
        <v/>
      </c>
      <c r="GK350" s="46">
        <f>CONCATENATE(BI350,BJ350,BK350)&lt;&gt;""</f>
        <v/>
      </c>
      <c r="GL350" s="46">
        <f>IF(AND($DS350,GK350),
IF(BI350="","Debes escribir el número de días de incapacidad. ",
IF( IFERROR(INT(BI350),1.1) &lt;&gt; IFERROR(_xlfn.NUMBERVALUE(BI350),1), "La cantidad de días de incapacidad debe ser un número entero. ", "")
),
""
)</f>
        <v/>
      </c>
      <c r="GM350" s="46">
        <f>IF(AND($DS350,GK350),
IF(BJ350="","Debes escribir el tipo de incapacidad. ",
IF(_xlfn.IFNA(VLOOKUP(BJ350,TIPO_DE_INCAPACIDAD,1,FALSE),-1)=-1,"El tipo de incapacidad es inválida (por favor seleccionarlo de la lista). ","")
),
""
)</f>
        <v/>
      </c>
      <c r="GN350" s="46">
        <f>IF(AND($DS350,GK350),
IF(BK350="","Debes escribir el valor de la incapacidad. ",
IF( ISERR(_xlfn.NUMBERVALUE(BK350)), "El valor de la incapacidad debe ser un número válido. ", "")
),
""
)</f>
        <v/>
      </c>
      <c r="GO350" s="46">
        <f>CONCATENATE(BL350,BM350)&lt;&gt;""</f>
        <v/>
      </c>
      <c r="GP350" s="46">
        <f>IF(AND($DS350,GO350),
IF(BL350="","Debes escribir el número de días de licencia de maternidad o paternidad. ",
IF( IFERROR(INT(BL350),1.1) &lt;&gt; IFERROR(_xlfn.NUMBERVALUE(BL350),1), "La cantidad de días de licencia de maternidad o paternidad debe ser un número entero. ", "")
),
""
)</f>
        <v/>
      </c>
      <c r="GQ350" s="46">
        <f>IF(AND($DS350,GO350),
IF(BM350="","Debes escribir el valor de la licencia de maternidad o paternidad. ",
IF( ISERR(_xlfn.NUMBERVALUE(BM350)), "El valor de la licencia de maternidad o paternidad debe ser un número válido. ", "")
),
""
)</f>
        <v/>
      </c>
      <c r="GR350" s="46">
        <f>CONCATENATE(BN350,BO350)&lt;&gt;""</f>
        <v/>
      </c>
      <c r="GS350" s="46">
        <f>IF(AND($DS350,GR350),
IF(BN350="","Debes escribir el número de días de licencia remunerada. ",
IF( IFERROR(INT(BN350),1.1) &lt;&gt; IFERROR(_xlfn.NUMBERVALUE(BN350),1), "La cantidad de días de licencia remunerada debe ser un número entero. ", "")
),
""
)</f>
        <v/>
      </c>
      <c r="GT350" s="46">
        <f>IF(AND($DS350,GR350),
IF(BO350="","Debes escribir el valor de la licencia remunerada. ",
IF( ISERR(_xlfn.NUMBERVALUE(BO350)), "El valor de la licencia remunerada debe ser un número válido. ", "")
),
""
)</f>
        <v/>
      </c>
      <c r="GU350" s="46">
        <f>IF($DS350,
IF( AND(BP350&lt;&gt;"", ISERR(_xlfn.NUMBERVALUE(BP350))), "El valor de la licencia NO remunerada debe ser un número válido. ", "")
)</f>
        <v/>
      </c>
      <c r="GV350" s="46">
        <f>IF($DS350,
IF( AND(BQ350&lt;&gt;"", ISERR(_xlfn.NUMBERVALUE(BQ350))), "El valor de auxilios salariales debe ser un número válido. ", "")
)</f>
        <v/>
      </c>
      <c r="GW350" s="46">
        <f>IF($DS350,
IF( AND(BR350&lt;&gt;"", ISERR(_xlfn.NUMBERVALUE(BR350))), "El valor de auxilios NO salariales debe ser un número válido. ", "")
)</f>
        <v/>
      </c>
      <c r="GX350" s="46">
        <f>IF($DS350,
IF( AND(BS350&lt;&gt;"", ISERR(_xlfn.NUMBERVALUE(BS350))), "El valor de bonos salariales debe ser un número válido. ", "")
)</f>
        <v/>
      </c>
      <c r="GY350" s="46">
        <f>IF($DS350,
IF( AND(BT350&lt;&gt;"", ISERR(_xlfn.NUMBERVALUE(BT350))), "El valor de bonos NO salariales debe ser un número válido. ", "")
)</f>
        <v/>
      </c>
      <c r="GZ350" s="46">
        <f>IF($DS350,
IF( AND(BU350&lt;&gt;"", ISERR(_xlfn.NUMBERVALUE(BU350))), "El valor de bonos salariales de alimentación debe ser un número válido. ", "")
)</f>
        <v/>
      </c>
      <c r="HA350" s="46">
        <f>IF($DS350,
IF( AND(BV350&lt;&gt;"", ISERR(_xlfn.NUMBERVALUE(BV350))), "El valor de bonos NO salariales de alimentación debe ser un número válido. ", "")
)</f>
        <v/>
      </c>
      <c r="HB350" s="46">
        <f>IF($DS350,
IF( AND(BW350&lt;&gt;"", ISERR(_xlfn.NUMBERVALUE(BW350))), "El valor de bonificaciones salariales debe ser un número válido. ", "")
)</f>
        <v/>
      </c>
      <c r="HC350" s="46">
        <f>IF($DS350,
IF( AND(BX350&lt;&gt;"", ISERR(_xlfn.NUMBERVALUE(BX350))), "El valor de bonificaciones NO salariales debe ser un número válido. ", "")
)</f>
        <v/>
      </c>
      <c r="HD350" s="46">
        <f>IF($DS350,
IF( AND(BY350&lt;&gt;"", ISERR(_xlfn.NUMBERVALUE(BY350))), "El valor de compensaciones ordinarias debe ser un número válido. ", "")
)</f>
        <v/>
      </c>
      <c r="HE350" s="46">
        <f>IF($DS350,
IF( AND(BZ350&lt;&gt;"", ISERR(_xlfn.NUMBERVALUE(BZ350))), "El valor de compensaciones extraordinarias debe ser un número válido. ", "")
)</f>
        <v/>
      </c>
      <c r="HF350" s="46">
        <f>IF($DS350,
IF( AND(CA350&lt;&gt;"", ISERR(_xlfn.NUMBERVALUE(CA350))), "El valor de comisiones debe ser un número válido. ", "")
)</f>
        <v/>
      </c>
      <c r="HG350" s="46">
        <f>IF($DS350,
IF( AND(CB350&lt;&gt;"", ISERR(_xlfn.NUMBERVALUE(CB350))), "El valor de ausencia por huega debe ser un número válido. ", "")
)</f>
        <v/>
      </c>
      <c r="HH350" s="46">
        <f>IF($DS350,
IF( AND(CC350&lt;&gt;"", ISERR(_xlfn.NUMBERVALUE(CC350))), "El valor de anticipos debe ser un número válido. ", "")
)</f>
        <v/>
      </c>
      <c r="HI350" s="46">
        <f>IF($DS350,
IF( AND(CD350&lt;&gt;"", ISERR(_xlfn.NUMBERVALUE(CD350))), "El valor de pagos a terceros debe ser un número válido. ", "")
)</f>
        <v/>
      </c>
      <c r="HJ350" s="46">
        <f>IF($DS350,
IF( AND(CE350&lt;&gt;"", ISERR(_xlfn.NUMBERVALUE(CE350))), "El valor de dotación debe ser un número válido. ", "")
)</f>
        <v/>
      </c>
      <c r="HK350" s="46">
        <f>IF($DS350,
IF( AND(CF350&lt;&gt;"", ISERR(_xlfn.NUMBERVALUE(CF350))), "El valor de apoyo sostenibilidad debe ser un número válido. ", "")
)</f>
        <v/>
      </c>
      <c r="HL350" s="46">
        <f>IF($DS350,
IF( AND(CG350&lt;&gt;"", ISERR(_xlfn.NUMBERVALUE(CG350))), "El valor de teletrabajo debe ser un número válido. ", "")
)</f>
        <v/>
      </c>
      <c r="HM350" s="46">
        <f>IF($DS350,
IF( AND(CH350&lt;&gt;"", ISERR(_xlfn.NUMBERVALUE(CH350))), "El valor de bonificación de retiro debe ser un número válido. ", "")
)</f>
        <v/>
      </c>
      <c r="HN350" s="46">
        <f>IF($DS350,
IF( AND(CI350&lt;&gt;"", ISERR(_xlfn.NUMBERVALUE(CI350))), "El valor de indemnización de retiro debe ser un número válido. ", "")
)</f>
        <v/>
      </c>
      <c r="HO350" s="46">
        <f>IF($DS350,
IF( AND(CJ350&lt;&gt;"", ISERR(_xlfn.NUMBERVALUE(CJ350))), "El valor de reintegros debe ser un número válido. ", "")
)</f>
        <v/>
      </c>
      <c r="HP350" s="46">
        <f>CONCATENATE(CK350,CL350,CM350)&lt;&gt;""</f>
        <v/>
      </c>
      <c r="HQ350" s="46">
        <f>IF(AND($DS350,HP350),
IF(CK350="","Debes escribir la descripción de otro concepto no categorizado. ",""),
""
)</f>
        <v/>
      </c>
      <c r="HR350" s="46">
        <f>IF(AND($DS350,HP350),
IF(CONCATENATE(CL350,CM350)="","Debes escribir al menos un valor de concepto no categorizado (salarial o no salarial). ",
IF(ISERR(_xlfn.NUMBERVALUE(CL350)),"El valor salarial concepto no categorizado debe ser un número válido. ","")
),
""
)</f>
        <v/>
      </c>
      <c r="HS350" s="46">
        <f>IF(AND($DS350,HP350),
IF(CONCATENATE(CL350,CM350)="","Debes escribir al menos un valor de concepto no categorizado (salarial o no salarial). ",
IF(ISERR(_xlfn.NUMBERVALUE(CM350)),"El valor NO salarial concepto no categorizado debe ser un número válido. ","")
),
""
)</f>
        <v/>
      </c>
      <c r="HT350" s="46">
        <f>IF($DS350,
IF(CN350="","Debes escribir el porcentaje del aporte a salud. ",
IF( ISERR(_xlfn.NUMBERVALUE(CN350)), "El valor del porcentaje del aporte a salud debe ser un número válido. ", "")
)
)</f>
        <v/>
      </c>
      <c r="HU350" s="46">
        <f>IF($DS350,
IF(CO350="","Debes escribir el valor del aporte a salud. ",
IF( ISERR(_xlfn.NUMBERVALUE(CO350)), "El valor del aporte a salud debe ser un número válido. ", "")
)
)</f>
        <v/>
      </c>
      <c r="HV350" s="46">
        <f>IF($DS350,
IF( AND(CP350&lt;&gt;"", ISERR(_xlfn.NUMBERVALUE(CP350))), "El valor plan complementario debe ser un número válido. ", "")
)</f>
        <v/>
      </c>
      <c r="HW350" s="46">
        <f>IF($DS350,
IF(CQ350="","Debes escribir el porcentaje del aporte a pensión. ",
IF( ISERR(_xlfn.NUMBERVALUE(CQ350)), "El valor del porcentaje del aporte a pensión debe ser un número válido. ", "")
)
)</f>
        <v/>
      </c>
      <c r="HX350" s="46">
        <f>IF($DS350,
IF(CR350="","Debes escribir el valor del aporte a pensión. ",
IF( ISERR(_xlfn.NUMBERVALUE(CR350)), "El valor del aporte a salud debe ser un número válido. ", "")
)
)</f>
        <v/>
      </c>
      <c r="HY350" s="46">
        <f>IF($DS350,
IF( AND(CS350&lt;&gt;"", ISERR(_xlfn.NUMBERVALUE(CS350))), "El valor pensión voluntaria debe ser un número válido. ", "")
)</f>
        <v/>
      </c>
      <c r="HZ350" s="46">
        <f>CONCATENATE(CT350,CU350,CV350,CW350)&lt;&gt;""</f>
        <v/>
      </c>
      <c r="IA350" s="46">
        <f>IF(AND($DS350,HZ350),
IF(CT350="","Debes escribir el % del fondo de seguridad pensional. ",
IF( ISERR(_xlfn.NUMBERVALUE(CT350)), "El % del fondo de seguridad debe ser un número válido. ", "")
),
""
)</f>
        <v/>
      </c>
      <c r="IB350" s="46">
        <f>IF(AND($DS350,HZ350),
IF(CU350="","Debes escribir el valor del aporte al fondo de solidaridad pensional. ",
IF( ISERR(_xlfn.NUMBERVALUE(CU350)), "El valor del aporte al fondo de solidaridad pensional debe ser un número válido. ", "")
),
""
)</f>
        <v/>
      </c>
      <c r="IC350" s="46">
        <f>IF(AND($DS350,HZ350),
IF(CV350="","Debes escribir el % del fondo de subsistencia. ",
IF( ISERR(_xlfn.NUMBERVALUE(CV350)), "El % del fondo de subsistencia debe ser un número válido. ", "")
),
""
)</f>
        <v/>
      </c>
      <c r="ID350" s="46">
        <f>IF(AND($DS350,HZ350),
IF(CW350="","Debes escribir el valor del fondo de subsistencia. ",
IF( ISERR(_xlfn.NUMBERVALUE(CW350)), "El valor del fondo de subsistencia debe ser un número válido. ", "")
),
""
)</f>
        <v/>
      </c>
      <c r="IE350" s="46">
        <f>CONCATENATE(CX350,CY350)&lt;&gt;""</f>
        <v/>
      </c>
      <c r="IF350" s="46">
        <f>IF(AND($DS350,IE350),
IF(CX350="","Debes escribir el % de sindicato. ",
IF( ISERR(_xlfn.NUMBERVALUE(CX350)), "El % de sindicato debe ser un número válido. ", "")
),
""
)</f>
        <v/>
      </c>
      <c r="IG350" s="46">
        <f>IF(AND($DS350,IE350),
IF(CY350="","Debes escribir el valor del sindicato. ",
IF( ISERR(_xlfn.NUMBERVALUE(CY350)), "El valor del sindicato debe ser un número válido. ", "")
),
""
)</f>
        <v/>
      </c>
      <c r="IH350" s="46">
        <f>IF($DS350,
IF( AND(CZ350&lt;&gt;"", ISERR(_xlfn.NUMBERVALUE(CZ350))), "El valor de sanción pública debe ser un número válido. ", "")
)</f>
        <v/>
      </c>
      <c r="II350" s="46">
        <f>IF($DS350,
IF( AND(DA350&lt;&gt;"", ISERR(_xlfn.NUMBERVALUE(DA350))), "El valor de sanción privada debe ser un número válido. ", "")
)</f>
        <v/>
      </c>
      <c r="IJ350" s="46">
        <f>CONCATENATE(DB350,DC350)&lt;&gt;""</f>
        <v/>
      </c>
      <c r="IK350" s="46">
        <f>IF(AND($DS350,IJ350),
IF(DB350="","Debes escribir la descripción de libranza. ",""),
""
)</f>
        <v/>
      </c>
      <c r="IL350" s="46">
        <f>IF(AND($DS350,IJ350),
IF(DC350="","Debes escribir la cuota libranza. ",
IF(ISERR(_xlfn.NUMBERVALUE(DC350)),"El valor de la cuota libranza debe ser un número válido. ","")
),
""
)</f>
        <v/>
      </c>
      <c r="IM350" s="46">
        <f>IF($DS350,
IF( AND(DD350&lt;&gt;"", ISERR(_xlfn.NUMBERVALUE(DD350))), "El valor de pagos a terceros debe ser un número válido. ", "")
)</f>
        <v/>
      </c>
      <c r="IN350" s="46">
        <f>IF($DS350,
IF( AND(DE350&lt;&gt;"", ISERR(_xlfn.NUMBERVALUE(DE350))), "El valor de anticipos debe ser un número válido. ", "")
)</f>
        <v/>
      </c>
      <c r="IO350" s="46">
        <f>IF($DS350,
IF( AND(DF350&lt;&gt;"", ISERR(_xlfn.NUMBERVALUE(DF350))), "El valor de AFC debe ser un número válido. ", "")
)</f>
        <v/>
      </c>
      <c r="IP350" s="46">
        <f>IF($DS350,
IF( AND(DG350&lt;&gt;"", ISERR(_xlfn.NUMBERVALUE(DG350))), "El valor de rete-fuente debe ser un número válido. ", "")
)</f>
        <v/>
      </c>
      <c r="IQ350" s="46">
        <f>IF($DS350,
IF( AND(DH350&lt;&gt;"", ISERR(_xlfn.NUMBERVALUE(DH350))), "El valor de cooperativa de trabajo debe ser un número válido. ", "")
)</f>
        <v/>
      </c>
      <c r="IR350" s="46">
        <f>IF($DS350,
IF( AND(DI350&lt;&gt;"", ISERR(_xlfn.NUMBERVALUE(DI350))), "El valor de embargo fiscal debe ser un número válido. ", "")
)</f>
        <v/>
      </c>
      <c r="IS350" s="46">
        <f>IF($DS350,
IF( AND(DJ350&lt;&gt;"", ISERR(_xlfn.NUMBERVALUE(DJ350))), "El valor de educación debe ser un número válido. ", "")
)</f>
        <v/>
      </c>
      <c r="IT350" s="46">
        <f>IF($DS350,
IF( AND(DK350&lt;&gt;"", ISERR(_xlfn.NUMBERVALUE(DK350))), "El valor de reintegro debe ser un número válido. ", "")
)</f>
        <v/>
      </c>
      <c r="IU350" s="46">
        <f>IF($DS350,
IF( AND(DL350&lt;&gt;"", ISERR(_xlfn.NUMBERVALUE(DL350))), "El valor de deuda debe ser un número válido. ", "")
)</f>
        <v/>
      </c>
      <c r="IV350" s="46">
        <f>IF($DS350,
IF( AND(DM350&lt;&gt;"", ISERR(_xlfn.NUMBERVALUE(DM350))), "El valor de otras deducciones debe ser un número válido. ", "")
)</f>
        <v/>
      </c>
      <c r="IW350" s="46">
        <f>IF($DS350,
IF(DN350="","Debes escribir el valor de los devengos totales. ",
IF( ISERR(_xlfn.NUMBERVALUE(DN350)), "El valor de los devengos totales debe ser un número válido. ", "")
)
)</f>
        <v/>
      </c>
      <c r="IX350" s="46">
        <f>IF($DS350,
IF(DO350="","Debes escribir el valor de las deducciones totales. ",
IF( ISERR(_xlfn.NUMBERVALUE(DO350)), "El valor de las deducciones totales debe ser un número válido. ", "")
)
)</f>
        <v/>
      </c>
      <c r="IY350" s="46">
        <f>IF($DS350,
IF(DP350="","Debes escribir el valor del salario total. ",
IF( ISERR(_xlfn.NUMBERVALUE(DP350)), "El valor del salario total debe ser un número válido. ", "")
)
)</f>
        <v/>
      </c>
    </row>
    <row r="351">
      <c r="B351" s="48" t="n">
        <v>339</v>
      </c>
      <c r="C351" s="61">
        <f>IF(AND(DS351,DP351&lt;&gt;""),
IF(DQ351="","OK","Error"),
""
)</f>
        <v/>
      </c>
      <c r="D351" s="53" t="n"/>
      <c r="E351" s="52" t="n"/>
      <c r="F351" s="112" t="n"/>
      <c r="G351" s="52" t="n"/>
      <c r="H351" s="53" t="n"/>
      <c r="I351" s="52" t="n"/>
      <c r="J351" s="52" t="n"/>
      <c r="K351" s="53" t="n"/>
      <c r="L351" s="55" t="n"/>
      <c r="M351" s="108" t="n"/>
      <c r="N351" s="56" t="n"/>
      <c r="O351" s="52" t="n"/>
      <c r="P351" s="52" t="n"/>
      <c r="Q351" s="52" t="n"/>
      <c r="R351" s="52" t="n"/>
      <c r="S351" s="52" t="n"/>
      <c r="T351" s="53" t="n"/>
      <c r="U351" s="52" t="n"/>
      <c r="V351" s="52" t="n"/>
      <c r="W351" s="55" t="n"/>
      <c r="X351" s="55" t="n"/>
      <c r="Y351" s="52" t="n"/>
      <c r="Z351" s="55" t="n"/>
      <c r="AA351" s="52" t="n"/>
      <c r="AB351" s="53" t="n"/>
      <c r="AC351" s="53" t="n"/>
      <c r="AD351" s="53" t="n"/>
      <c r="AE351" s="177" t="n"/>
      <c r="AF351" s="113" t="n"/>
      <c r="AG351" s="177" t="n"/>
      <c r="AH351" s="178" t="n"/>
      <c r="AI351" s="178" t="n"/>
      <c r="AJ351" s="178" t="n"/>
      <c r="AK351" s="114" t="n"/>
      <c r="AL351" s="178" t="n"/>
      <c r="AM351" s="114" t="n"/>
      <c r="AN351" s="178" t="n"/>
      <c r="AO351" s="114" t="n"/>
      <c r="AP351" s="178" t="n"/>
      <c r="AQ351" s="114" t="n"/>
      <c r="AR351" s="178" t="n"/>
      <c r="AS351" s="114" t="n"/>
      <c r="AT351" s="178" t="n"/>
      <c r="AU351" s="114" t="n"/>
      <c r="AV351" s="178" t="n"/>
      <c r="AW351" s="114" t="n"/>
      <c r="AX351" s="178" t="n"/>
      <c r="AY351" s="114" t="n"/>
      <c r="AZ351" s="178" t="n"/>
      <c r="BA351" s="114" t="n"/>
      <c r="BB351" s="178" t="n"/>
      <c r="BC351" s="114" t="n"/>
      <c r="BD351" s="178" t="n"/>
      <c r="BE351" s="178" t="n"/>
      <c r="BF351" s="178" t="n"/>
      <c r="BG351" s="59" t="n"/>
      <c r="BH351" s="178" t="n"/>
      <c r="BI351" s="114" t="n"/>
      <c r="BJ351" s="53" t="n"/>
      <c r="BK351" s="178" t="n"/>
      <c r="BL351" s="114" t="n"/>
      <c r="BM351" s="178" t="n"/>
      <c r="BN351" s="114" t="n"/>
      <c r="BO351" s="178" t="n"/>
      <c r="BP351" s="178" t="n"/>
      <c r="BQ351" s="178" t="n"/>
      <c r="BR351" s="178" t="n"/>
      <c r="BS351" s="178" t="n"/>
      <c r="BT351" s="178" t="n"/>
      <c r="BU351" s="178" t="n"/>
      <c r="BV351" s="178" t="n"/>
      <c r="BW351" s="178" t="n"/>
      <c r="BX351" s="178" t="n"/>
      <c r="BY351" s="178" t="n"/>
      <c r="BZ351" s="178" t="n"/>
      <c r="CA351" s="178" t="n"/>
      <c r="CB351" s="178" t="n"/>
      <c r="CC351" s="178" t="n"/>
      <c r="CD351" s="178" t="n"/>
      <c r="CE351" s="178" t="n"/>
      <c r="CF351" s="178" t="n"/>
      <c r="CG351" s="178" t="n"/>
      <c r="CH351" s="178" t="n"/>
      <c r="CI351" s="178" t="n"/>
      <c r="CJ351" s="178" t="n"/>
      <c r="CK351" s="53" t="n"/>
      <c r="CL351" s="178" t="n"/>
      <c r="CM351" s="178" t="n"/>
      <c r="CN351" s="60" t="n"/>
      <c r="CO351" s="177" t="n"/>
      <c r="CP351" s="178" t="n"/>
      <c r="CQ351" s="60" t="n"/>
      <c r="CR351" s="177" t="n"/>
      <c r="CS351" s="178" t="n"/>
      <c r="CT351" s="59" t="n"/>
      <c r="CU351" s="178" t="n"/>
      <c r="CV351" s="59" t="n"/>
      <c r="CW351" s="178" t="n"/>
      <c r="CX351" s="59" t="n"/>
      <c r="CY351" s="178" t="n"/>
      <c r="CZ351" s="178" t="n"/>
      <c r="DA351" s="178" t="n"/>
      <c r="DB351" s="53" t="n"/>
      <c r="DC351" s="178" t="n"/>
      <c r="DD351" s="178" t="n"/>
      <c r="DE351" s="178" t="n"/>
      <c r="DF351" s="178" t="n"/>
      <c r="DG351" s="178" t="n"/>
      <c r="DH351" s="178" t="n"/>
      <c r="DI351" s="178" t="n"/>
      <c r="DJ351" s="178" t="n"/>
      <c r="DK351" s="178" t="n"/>
      <c r="DL351" s="178" t="n"/>
      <c r="DM351" s="178" t="n"/>
      <c r="DN351" s="177" t="n"/>
      <c r="DO351" s="177" t="n"/>
      <c r="DP351" s="177" t="n"/>
      <c r="DQ351" s="76">
        <f>IF(AND(DS351,DP351&lt;&gt;""),
CONCATENATE(DT351,DU351,DV351,DW351,DX351,DY351,DZ351,EA351,EB351,EC351,ED351,EE351,EF351,EG351,EH351,EI351,EJ351,EK351,EL351,EM351,EN351,EO351,EP351,EQ351,ES351,ET351,EU351,EV351,EW351,EX351,EY351,EZ351,FA351,FC351,FD351,FF351,FG351,FI351,FJ351,FL351,FM351,FO351,FP351,FR351,FS351,FU351,FV351,FX351,FY351,GA351,GB351,GD351,GE351,GF351,GH351,GI351,GJ351,GL351,GM351,GN351,GP351,GQ351,GS351,GT351,GU351,GV351,GW351,GX351,GY351,GZ351,HA351,HB351,HC351,HD351,HE351,HF351,HG351,HH351,HI351,HJ351,HK351,HL351,HM351,HN351,HO351,HQ351,HR351,HS351,HT351,HU351,HV351,HW351,HX351,HY351,IA351,IB351,IC351,ID351,IF351,IG351,IH351,II351,IK351,IL351,IM351,IN351,IO351,IP351,IQ351,IR351,IS351,IT351,IU351,IV351,IW351,IX351,IY351,IZ351),
""
)</f>
        <v/>
      </c>
      <c r="DR351" s="53" t="n"/>
      <c r="DS351" s="46">
        <f>CONCATENATE(D351,$E351,$F351,$G351,H351,$I351,$J351,K351,$L351,$M351,N351,$O351,$P351,$Q351,$R351,$S351,T351,$U351,$V351,$W351,$X351,$Y351,$Z351,$AA351,AB351,AC351,AD351,$AE351,$AF351,$AG351,AH351,AI351,AJ351,AK351,AL351,AM351,AN351,AO351,AP351,AQ351,AR351,AS351,AT351,AU351,AV351,AW351,AX351,AY351,AZ351,BA351,BB351,BC351,BD351,BE351,BF351,BG351,BH351,BI351,BJ351,BK351,BL351,BM351,BN351,BO351,BP351,BQ351,BR351,BS351,BT351,BU351,BV351,BW351,BX351,BY351,BZ351,CA351,CB351,CC351,CD351,CE351,CF351,CG351,CH351,CI351,CJ351,CK351,CL351,CM351,$CN351,$CO351,CP351,$CQ351,$CR351,CS351,CT351,CU351,CV351,CW351,CX351,CY351,CZ351,DA351,DB351,DC351,DD351,DE351,DF351,DG351,DH351,DI351,DJ351,DK351,DL351,DM351,$DN351,$DO351,$DP351,DR351)&lt;&gt;""</f>
        <v/>
      </c>
      <c r="DT351" s="46">
        <f>IF(AND($DS351,$E$4&lt;&gt;""),
IF(LEFT($E$4,2) = "1.",
IF(D351&lt;&gt;"","El CUNE sólo se envía en operaciones de novedad o ajuste. ",""),
IF(D351="","Debes escribir un CUNE válido para realizar operaciones de novedad o ajuste. ","")),
""
)</f>
        <v/>
      </c>
      <c r="DU351" s="46">
        <f>IF($DS351,
IF(E351="","Debes seleccionar el tipo de documento del empleado. ",
IF(_xlfn.IFNA(VLOOKUP(E351,TIPO_DE_DOCUMENTO,1,FALSE),-1)=-1,"El tipo de documento no es válido (por favor seleccionarlo de la lista). ","")
)
)</f>
        <v/>
      </c>
      <c r="DV351" s="46">
        <f>IF($DS351,
IF(F351="","Debes escribir el número de documento del empleado. ","")
)</f>
        <v/>
      </c>
      <c r="DW351" s="46">
        <f>IF($DS351,
IF(G351="","Debes escribir el primer nombre del empleado. ","")
)</f>
        <v/>
      </c>
      <c r="DY351" s="46">
        <f>IF($DS351,
IF(I351="","Debes escribir el primer apellido del empleado. ","")
)</f>
        <v/>
      </c>
      <c r="DZ351" s="46">
        <f>IF($DS351,
IF(J351="","Debes escribir el segundo apellido del empleado. ","")
)</f>
        <v/>
      </c>
      <c r="EB351" s="46">
        <f>IF($DS351,
IF(L351="","Debes escribir la fecha de ingreso del empleado. ",
IF(ISERR(DATE(YEAR(L351),MONTH(L351),DAY(L351))), "El valor ingresado en fecha de ingreso no tiene un formato válido. ","")
)
)</f>
        <v/>
      </c>
      <c r="EC351" s="46">
        <f>IF($DS351,
IF(M351="","Debes escribir el tiempo laborado. ",
IF( IFERROR(INT(M351),1.1) &lt;&gt; IFERROR(_xlfn.NUMBERVALUE(M351),1), "El valor de los días trabajados debe ser un número entero. ", "")
)
)</f>
        <v/>
      </c>
      <c r="ED351" s="46">
        <f>IF($DS351,
IF( AND(N351&lt;&gt;"", ISERR(DATE(YEAR(N351),MONTH(N351),DAY(N351))) ), "El valor ingresado en fecha de ingreso no tiene un formato válido. ",
IF( AND(N351&lt;&gt;"", $E$6&lt;&gt;"", DATE(YEAR(N351), MONTH(N351), 1) &lt;&gt; IFERROR(DATE(MID($E$6, 1, 4), MID($E$6, 6, 2),1), "1/1/1900") ), "La fecha de retiro debe estar dentro del período liquidado. ", "")
)
)</f>
        <v/>
      </c>
      <c r="EE351" s="46">
        <f>IF($DS351,
IF(O351="","Debes seleccionar el tipo de trabajador. ",
IF(_xlfn.IFNA(VLOOKUP(O351,TIPO_DE_TRABAJADOR,1,FALSE),-1)=-1,"El tipo de trabajador no es válido (por favor seleccionarlo de la lista). ","")
)
)</f>
        <v/>
      </c>
      <c r="EF351" s="46">
        <f>IF($DS351,
IF(P351="","Debes seleccionar si es un trabajador dependiente pensionado por vejez. ",
IF(_xlfn.IFNA(VLOOKUP(P351,SUBTIPO_DE_TRABAJADOR,1,FALSE),-1)=-1,"El tipo de trabajador dependiente pensionado por vejez no es válido (por favor seleccionarlo de la lista). ","")
)
)</f>
        <v/>
      </c>
      <c r="EG351" s="46">
        <f>IF($DS351,
IF(Q351="","Debes seleccionar el tipo de contrato del trabajador. ",
IF(_xlfn.IFNA(VLOOKUP(Q351,TIPO_DE_CONTRATO,1,FALSE),-1)=-1,"El tipo de contrato del trabajador no es válido (por favor seleccionarlo de la lista). ","")
)
)</f>
        <v/>
      </c>
      <c r="EH351" s="46">
        <f>IF($DS351,
IF(R351="","Debes seleccionar si es un salario integral. ",
IF(_xlfn.IFNA(VLOOKUP(R351,SI_NO,1,FALSE),-1)=-1,"Valor no válido para salario integral (por favor seleccionarlo de la lista). ","")
)
)</f>
        <v/>
      </c>
      <c r="EI351" s="46">
        <f>IF($DS351,
IF(S351="","Debes seleccionar si el trabajador realiza actividades de riesgo. ",
IF(_xlfn.IFNA(VLOOKUP(S351,SI_NO,1,FALSE),-1)=-1,"Valor no válido para actividad de alto riesgo (por favor seleccionarlo de la lista). ","")
)
)</f>
        <v/>
      </c>
      <c r="EK351" s="46">
        <f>IF($DS351,
IF(U351="","Debes escribir el código del municipio de residencia del trabajador. ",
IF(_xlfn.IFNA(VLOOKUP(U351,MUNICIPIO,1,FALSE),-1)=-1,"El municipio de residencia del trabajador es inválido (por favor seleccionarlo de la lista). ","")
)
)</f>
        <v/>
      </c>
      <c r="EL351" s="46">
        <f>IF($DS351,
IF(V351="","Debes escribir el la dirección de residendia del trabajador. ","")
)</f>
        <v/>
      </c>
      <c r="EM351" s="46">
        <f>IF($DS351,
IF(W351="","Debes escribir la fecha de inicio de la liquidación. ",
IF(ISERR(DATE(YEAR(W351),MONTH(W351),DAY(W351))),"El valor ingresado en fecha de inicio de liquidación no tiene un formato válido. ",
IF( AND($E$6&lt;&gt;"", DATE(YEAR(W351), MONTH(W351), 1) &lt;&gt; IFERROR(DATE(MID($E$6, 1, 4), MID($E$6, 6, 2),1), "1/1/1900") ), "La fecha de inicio de la liquidación debe estar dentro del período liquidado. ", "")
)
)
)</f>
        <v/>
      </c>
      <c r="EN351" s="46">
        <f>IF($DS351,
IF(X351="","Debes escribir la fecha de fin de la liquidación. ",
IF(ISERR(DATE(YEAR(X351),MONTH(X351),DAY(X351))),"El valor ingresado en fecha de fin de liquidación no tiene un formato válido. ",
IF( AND($E$6&lt;&gt;"", DATE(YEAR(X351), MONTH(X351), 1) &lt;&gt; IFERROR(DATE(MID($E$6, 1, 4), MID($E$6, 6, 2),1), "1/1/1900") ), "La fecha de fin de la liquidación debe estar dentro del período liquidado. ", "")
)
)
)</f>
        <v/>
      </c>
      <c r="EO351" s="46">
        <f>IF($DS351,
IF(Y351="","Debes escribir la frecuencia de pago del trabajador. ",
IF(_xlfn.IFNA(VLOOKUP(Y351,PERÍODO_DE_NÓMINA,1,FALSE),-1)=-1,"La frecuencia de pago es inválida (por favor seleccionarlo de la lista). ","")
)
)</f>
        <v/>
      </c>
      <c r="EP351" s="46">
        <f>IF($DS351,
IF(Z351="","Debes escribir la fecha de pago. ",
IF(ISERR(DATE(YEAR(Z351),MONTH(Z351),DAY(Z351))), "El valor ingresado en fecha de pago no tiene un formato válido. ","")
)
)</f>
        <v/>
      </c>
      <c r="EQ351" s="46">
        <f>IF($DS351,
IF(AA351="","Debes escribir el medio de pago. ",
IF(_xlfn.IFNA(VLOOKUP(AA351,MEDIOS_DE_PAGO,1,FALSE),-1)=-1,"El medio de pago es inválido (por favor seleccionarlo de la lista). ","")
)
)</f>
        <v/>
      </c>
      <c r="ER351" s="46">
        <f>OR(AA351='Tablas '!$T$4,AA351='Tablas '!$T$7,AA351='Tablas '!$T$8,AA351='Tablas '!$T$11)</f>
        <v/>
      </c>
      <c r="ES351" s="46">
        <f>IF(AND($DS351,ER351),
IF(AB351="","Debes escribir la entidad bancaria. ",""),
""
)</f>
        <v/>
      </c>
      <c r="ET351" s="46">
        <f>IF(AND($DS351,ER351),
IF(AC351="","Debes escribir el tipo de cuenta bancaria. ",
IF(_xlfn.IFNA(VLOOKUP(AC351,TIPO_DE_CUENTA,1,FALSE),-1)=-1,"El tipo de cuenta bancaria es inválida (por favor seleccionarlo de la lista). ","")
),
""
)</f>
        <v/>
      </c>
      <c r="EU351" s="46">
        <f>IF(AND($DS351,ER351),
IF(AD351="","Debes escribir el número de cuenta bancaria. ",""),
""
)</f>
        <v/>
      </c>
      <c r="EV351" s="46">
        <f>IF($DS351,
IF(AE351="","Debes escribir el valor del sueldo básico. ",
IF( ISERR(_xlfn.NUMBERVALUE(AE351)), "El valor del sueldo básico debe ser un número válido. ", "")
)
)</f>
        <v/>
      </c>
      <c r="EW351" s="46">
        <f>IF($DS351,
IF(AF351="","Debes escribir el número de días trabajados. ",
IF( IFERROR(INT(AF351),1.1) &lt;&gt; IFERROR(_xlfn.NUMBERVALUE(AF351),1), "La cantidad de días trabajados debe ser un número entero. ", "")
)
)</f>
        <v/>
      </c>
      <c r="EX351" s="46">
        <f>IF($DS351,
IF(AG351="","Debes escribir el valor del sueldo trabajado. ",
IF( ISERR(_xlfn.NUMBERVALUE(AG351)), "El valor del sueldo trabajado debe ser un número válido. ", "")
)
)</f>
        <v/>
      </c>
      <c r="EY351" s="46">
        <f>IF($DS351,
IF( AND(AH351&lt;&gt;"", ISERR(_xlfn.NUMBERVALUE(AH351))), "El valor del auxilio de transporte debe ser un número válido. ", "")
)</f>
        <v/>
      </c>
      <c r="EZ351" s="46">
        <f>IF($DS351,
IF( AND(AI351&lt;&gt;"", ISERR(_xlfn.NUMBERVALUE(AI351))), "El valor de viáticos salariales debe ser un número válido. ", "")
)</f>
        <v/>
      </c>
      <c r="FA351" s="46">
        <f>IF($DS351,
IF( AND(AJ351&lt;&gt;"", ISERR(_xlfn.NUMBERVALUE(AJ351))), "El valor de viáticos NO salariales debe ser un número válido. ", "")
)</f>
        <v/>
      </c>
      <c r="FB351" s="46">
        <f>CONCATENATE(AK351,AL351)&lt;&gt;""</f>
        <v/>
      </c>
      <c r="FC351" s="46">
        <f>IF(AND($DS351,FB351),
IF(AK351="","Debes escribir el número de horas extras diurnas. ",
IF( IFERROR(INT(AK351),1.1) &lt;&gt; IFERROR(_xlfn.NUMBERVALUE(AK351),1), "La cantidad de horas extras diurnas debe ser un número entero. ", "")
),
""
)</f>
        <v/>
      </c>
      <c r="FD351" s="46">
        <f>IF(AND($DS351,FB351),
IF(AL351="","Debes escribir el valor de las horas extras diurnas. ",
IF( ISERR(_xlfn.NUMBERVALUE(AL351)), "El valor de las horas extras duirnas debe ser un número válido. ", "")
),
""
)</f>
        <v/>
      </c>
      <c r="FE351" s="46">
        <f>CONCATENATE(AM351,AN351)&lt;&gt;""</f>
        <v/>
      </c>
      <c r="FF351" s="46">
        <f>IF(AND($DS351,FE351),
IF(AM351="","Debes escribir el número de horas extras nocturnas. ",
IF( IFERROR(INT(AM351),1.1) &lt;&gt; IFERROR(_xlfn.NUMBERVALUE(AM351),1), "La cantidad de horas extras nocturnas debe ser un número entero. ", "")
),
""
)</f>
        <v/>
      </c>
      <c r="FG351" s="46">
        <f>IF(AND($DS351,FE351),
IF(AN351="","Debes escribir el valor de las horas extras nocturnas. ",
IF( ISERR(_xlfn.NUMBERVALUE(AN351)), "El valor de las horas extras nocturnas debe ser un número válido. ", "")
),
""
)</f>
        <v/>
      </c>
      <c r="FH351" s="46">
        <f>CONCATENATE(AO351,AP351)&lt;&gt;""</f>
        <v/>
      </c>
      <c r="FI351" s="46">
        <f>IF(AND($DS351,FH351),
IF(AO351="","Debes escribir el número de horas extras diurnas dominicales y festivas. ",
IF( IFERROR(INT(AO351),1.1) &lt;&gt; IFERROR(_xlfn.NUMBERVALUE(AO351),1), "La cantidad de horas extras diurnas dominicales y festivas debe ser un número entero. ", "")
),
""
)</f>
        <v/>
      </c>
      <c r="FJ351" s="46">
        <f>IF(AND($DS351,FH351),
IF(AP351="","Debes escribir el valor de las horas extras diurnas dominicales y festivas. ",
IF( ISERR(_xlfn.NUMBERVALUE(AP351)), "El valor de las horas extras diurnas dominicales y festivas debe ser un número válido. ", "")
),
""
)</f>
        <v/>
      </c>
      <c r="FK351" s="46">
        <f>CONCATENATE(AQ351,AR351)&lt;&gt;""</f>
        <v/>
      </c>
      <c r="FL351" s="46">
        <f>IF(AND($DS351,FK351),
IF(AQ351="","Debes escribir el número de horas extras nocturnas dominicales y festivas. ",
IF( IFERROR(INT(AQ351),1.1) &lt;&gt; IFERROR(_xlfn.NUMBERVALUE(AQ351),1), "La cantidad de horas extras nocturnas dominicales y festivas debe ser un número entero. ", "")
),
""
)</f>
        <v/>
      </c>
      <c r="FM351" s="46">
        <f>IF(AND($DS351,FK351),
IF(AR351="","Debes escribir el valor de las horas extras nocturnas dominicales y festivas. ",
IF( ISERR(_xlfn.NUMBERVALUE(AR351)), "El valor de las horas extras nocturnas dominicales y festivas debe ser un número válido. ", "")
),
""
)</f>
        <v/>
      </c>
      <c r="FN351" s="46">
        <f>CONCATENATE(AS351,AT351)&lt;&gt;""</f>
        <v/>
      </c>
      <c r="FO351" s="46">
        <f>IF(AND($DS351,FN351),
IF(AS351="","Debes escribir el número de horas recargo nocturno. ",
IF( IFERROR(INT(AS351),1.1) &lt;&gt; IFERROR(_xlfn.NUMBERVALUE(AS351),1), "La cantidad de horas recargo nocturno debe ser un número entero. ", "")
),
""
)</f>
        <v/>
      </c>
      <c r="FP351" s="46">
        <f>IF(AND($DS351,FN351),
IF(AT351="","Debes escribir el valor de las horas recargo nocturno. ",
IF( ISERR(_xlfn.NUMBERVALUE(AT351)), "El valor de las horas recargo nocturno debe ser un número válido. ", "")
),
""
)</f>
        <v/>
      </c>
      <c r="FQ351" s="46">
        <f>CONCATENATE(AU351,AV351)&lt;&gt;""</f>
        <v/>
      </c>
      <c r="FR351" s="46">
        <f>IF(AND($DS351,FQ351),
IF(AU351="","Debes escribir el número de horas recargo diurno dominical y festivo. ",
IF( IFERROR(INT(AU351),1.1) &lt;&gt; IFERROR(_xlfn.NUMBERVALUE(AU351),1), "La cantidad de horas recargo diurno dominical y festivo debe ser un número entero. ", "")
),
""
)</f>
        <v/>
      </c>
      <c r="FS351" s="46">
        <f>IF(AND($DS351,FQ351),
IF(AV351="","Debes escribir el valor de las horas recargo diurno dominical y festivo. ",
IF( ISERR(_xlfn.NUMBERVALUE(AV351)), "El valor de las horas recargo diurno dominical y festivo debe ser un número válido. ", "")
),
""
)</f>
        <v/>
      </c>
      <c r="FT351" s="46">
        <f>CONCATENATE(AW351,AX351)&lt;&gt;""</f>
        <v/>
      </c>
      <c r="FU351" s="46">
        <f>IF(AND($DS351,FT351),
IF(AW351="","Debes escribir el número de horas recargo nocturno dominical y festivo. ",
IF( IFERROR(INT(AW351),1.1) &lt;&gt; IFERROR(_xlfn.NUMBERVALUE(AW351),1), "La cantidad de horas recargo nocturno dominical y festivo debe ser un número entero. ", "")
),
""
)</f>
        <v/>
      </c>
      <c r="FV351" s="46">
        <f>IF(AND($DS351,FT351),
IF(AX351="","Debes escribir el valor de las horas recargo nocturno dominical y festivo. ",
IF( ISERR(_xlfn.NUMBERVALUE(AX351)), "El valor de las horas recargo nocturno dominical y festivo debe ser un número válido. ", "")
),
""
)</f>
        <v/>
      </c>
      <c r="FW351" s="46">
        <f>CONCATENATE(AY351,AZ351)&lt;&gt;""</f>
        <v/>
      </c>
      <c r="FX351" s="46">
        <f>IF(AND($DS351,FW351),
IF(AY351="","Debes escribir el número de días de vacaciones comunes. ",
IF( IFERROR(INT(AY351),1.1) &lt;&gt; IFERROR(_xlfn.NUMBERVALUE(AY351),1), "La cantidad de días de vacaciones comunes debe ser un número entero. ", "")
),
""
)</f>
        <v/>
      </c>
      <c r="FY351" s="46">
        <f>IF(AND($DS351,FW351),
IF(AZ351="","Debes escribir el valor de las vacaciones comunes. ",
IF( ISERR(_xlfn.NUMBERVALUE(AZ351)), "El valor de las vacaciones comunes debe ser un número válido. ", "")
),
""
)</f>
        <v/>
      </c>
      <c r="FZ351" s="46">
        <f>CONCATENATE(BA351,BB351)&lt;&gt;""</f>
        <v/>
      </c>
      <c r="GA351" s="46">
        <f>IF(AND($DS351,FZ351),
IF(BA351="","Debes escribir el número de días de vacaciones compensadas. ",
IF( IFERROR(INT(BA351),1.1) &lt;&gt; IFERROR(_xlfn.NUMBERVALUE(BA351),1), "La cantidad de días de vacaciones compensadas debe ser un número entero. ", "")
),
""
)</f>
        <v/>
      </c>
      <c r="GB351" s="46">
        <f>IF(AND($DS351,FZ351),
IF(BB351="","Debes escribir el valor de las vacaciones compensadas. ",
IF( ISERR(_xlfn.NUMBERVALUE(BB351)), "El valor de las vacaciones compensadas debe ser un número válido. ", "")
),
""
)</f>
        <v/>
      </c>
      <c r="GC351" s="46">
        <f>CONCATENATE(BC351,BD351)&lt;&gt;""</f>
        <v/>
      </c>
      <c r="GD351" s="46">
        <f>IF(AND($DS351,GC351),
IF(BC351="","Debes escribir el número de días de prima salarial. ",
IF( IFERROR(INT(BC351),1.1) &lt;&gt; IFERROR(_xlfn.NUMBERVALUE(BC351),1), "La cantidad de días de prima salarial debe ser un número entero. ", "")
),
""
)</f>
        <v/>
      </c>
      <c r="GE351" s="46">
        <f>IF(AND($DS351,GC351),
IF(BD351="","Debes escribir el valor de los días de prima salarial. ",
IF( ISERR(_xlfn.NUMBERVALUE(BD351)), "El valor de los días de prima salarial debe ser un número válido. ", "")
),
""
)</f>
        <v/>
      </c>
      <c r="GF351" s="46">
        <f>IF($DS351,
IF( AND(BE351&lt;&gt;"", ISERR(_xlfn.NUMBERVALUE(BE351))), "El valor de la prima NO saliarial debe ser un número válido. ", "")
)</f>
        <v/>
      </c>
      <c r="GG351" s="46">
        <f>CONCATENATE(BF351,BG351,BH351)&lt;&gt;""</f>
        <v/>
      </c>
      <c r="GH351" s="46">
        <f>IF(AND($DS351,GG351),
IF(BF351="","Debes escribir el valor de las cesantías. ",
IF( ISERR(_xlfn.NUMBERVALUE(BF351)), "El valor de las cesantías debe ser un número válido. ", "")
),
""
)</f>
        <v/>
      </c>
      <c r="GI351" s="46">
        <f>IF(AND($DS351,GG351),
IF(BG351="","Debes escribir el % de cesantías. ",
IF( ISERR(_xlfn.NUMBERVALUE(BG351)), "El % de cesantías debe ser un número válido. ", "")
),
""
)</f>
        <v/>
      </c>
      <c r="GJ351" s="46">
        <f>IF(AND($DS351,GG351),
IF(BH351="","Debes escribir el valor de intereses de cesantías. ",
IF( ISERR(_xlfn.NUMBERVALUE(BH351)), "El valor de intereses de cesantías debe ser un número válido. ", "")
),
""
)</f>
        <v/>
      </c>
      <c r="GK351" s="46">
        <f>CONCATENATE(BI351,BJ351,BK351)&lt;&gt;""</f>
        <v/>
      </c>
      <c r="GL351" s="46">
        <f>IF(AND($DS351,GK351),
IF(BI351="","Debes escribir el número de días de incapacidad. ",
IF( IFERROR(INT(BI351),1.1) &lt;&gt; IFERROR(_xlfn.NUMBERVALUE(BI351),1), "La cantidad de días de incapacidad debe ser un número entero. ", "")
),
""
)</f>
        <v/>
      </c>
      <c r="GM351" s="46">
        <f>IF(AND($DS351,GK351),
IF(BJ351="","Debes escribir el tipo de incapacidad. ",
IF(_xlfn.IFNA(VLOOKUP(BJ351,TIPO_DE_INCAPACIDAD,1,FALSE),-1)=-1,"El tipo de incapacidad es inválida (por favor seleccionarlo de la lista). ","")
),
""
)</f>
        <v/>
      </c>
      <c r="GN351" s="46">
        <f>IF(AND($DS351,GK351),
IF(BK351="","Debes escribir el valor de la incapacidad. ",
IF( ISERR(_xlfn.NUMBERVALUE(BK351)), "El valor de la incapacidad debe ser un número válido. ", "")
),
""
)</f>
        <v/>
      </c>
      <c r="GO351" s="46">
        <f>CONCATENATE(BL351,BM351)&lt;&gt;""</f>
        <v/>
      </c>
      <c r="GP351" s="46">
        <f>IF(AND($DS351,GO351),
IF(BL351="","Debes escribir el número de días de licencia de maternidad o paternidad. ",
IF( IFERROR(INT(BL351),1.1) &lt;&gt; IFERROR(_xlfn.NUMBERVALUE(BL351),1), "La cantidad de días de licencia de maternidad o paternidad debe ser un número entero. ", "")
),
""
)</f>
        <v/>
      </c>
      <c r="GQ351" s="46">
        <f>IF(AND($DS351,GO351),
IF(BM351="","Debes escribir el valor de la licencia de maternidad o paternidad. ",
IF( ISERR(_xlfn.NUMBERVALUE(BM351)), "El valor de la licencia de maternidad o paternidad debe ser un número válido. ", "")
),
""
)</f>
        <v/>
      </c>
      <c r="GR351" s="46">
        <f>CONCATENATE(BN351,BO351)&lt;&gt;""</f>
        <v/>
      </c>
      <c r="GS351" s="46">
        <f>IF(AND($DS351,GR351),
IF(BN351="","Debes escribir el número de días de licencia remunerada. ",
IF( IFERROR(INT(BN351),1.1) &lt;&gt; IFERROR(_xlfn.NUMBERVALUE(BN351),1), "La cantidad de días de licencia remunerada debe ser un número entero. ", "")
),
""
)</f>
        <v/>
      </c>
      <c r="GT351" s="46">
        <f>IF(AND($DS351,GR351),
IF(BO351="","Debes escribir el valor de la licencia remunerada. ",
IF( ISERR(_xlfn.NUMBERVALUE(BO351)), "El valor de la licencia remunerada debe ser un número válido. ", "")
),
""
)</f>
        <v/>
      </c>
      <c r="GU351" s="46">
        <f>IF($DS351,
IF( AND(BP351&lt;&gt;"", ISERR(_xlfn.NUMBERVALUE(BP351))), "El valor de la licencia NO remunerada debe ser un número válido. ", "")
)</f>
        <v/>
      </c>
      <c r="GV351" s="46">
        <f>IF($DS351,
IF( AND(BQ351&lt;&gt;"", ISERR(_xlfn.NUMBERVALUE(BQ351))), "El valor de auxilios salariales debe ser un número válido. ", "")
)</f>
        <v/>
      </c>
      <c r="GW351" s="46">
        <f>IF($DS351,
IF( AND(BR351&lt;&gt;"", ISERR(_xlfn.NUMBERVALUE(BR351))), "El valor de auxilios NO salariales debe ser un número válido. ", "")
)</f>
        <v/>
      </c>
      <c r="GX351" s="46">
        <f>IF($DS351,
IF( AND(BS351&lt;&gt;"", ISERR(_xlfn.NUMBERVALUE(BS351))), "El valor de bonos salariales debe ser un número válido. ", "")
)</f>
        <v/>
      </c>
      <c r="GY351" s="46">
        <f>IF($DS351,
IF( AND(BT351&lt;&gt;"", ISERR(_xlfn.NUMBERVALUE(BT351))), "El valor de bonos NO salariales debe ser un número válido. ", "")
)</f>
        <v/>
      </c>
      <c r="GZ351" s="46">
        <f>IF($DS351,
IF( AND(BU351&lt;&gt;"", ISERR(_xlfn.NUMBERVALUE(BU351))), "El valor de bonos salariales de alimentación debe ser un número válido. ", "")
)</f>
        <v/>
      </c>
      <c r="HA351" s="46">
        <f>IF($DS351,
IF( AND(BV351&lt;&gt;"", ISERR(_xlfn.NUMBERVALUE(BV351))), "El valor de bonos NO salariales de alimentación debe ser un número válido. ", "")
)</f>
        <v/>
      </c>
      <c r="HB351" s="46">
        <f>IF($DS351,
IF( AND(BW351&lt;&gt;"", ISERR(_xlfn.NUMBERVALUE(BW351))), "El valor de bonificaciones salariales debe ser un número válido. ", "")
)</f>
        <v/>
      </c>
      <c r="HC351" s="46">
        <f>IF($DS351,
IF( AND(BX351&lt;&gt;"", ISERR(_xlfn.NUMBERVALUE(BX351))), "El valor de bonificaciones NO salariales debe ser un número válido. ", "")
)</f>
        <v/>
      </c>
      <c r="HD351" s="46">
        <f>IF($DS351,
IF( AND(BY351&lt;&gt;"", ISERR(_xlfn.NUMBERVALUE(BY351))), "El valor de compensaciones ordinarias debe ser un número válido. ", "")
)</f>
        <v/>
      </c>
      <c r="HE351" s="46">
        <f>IF($DS351,
IF( AND(BZ351&lt;&gt;"", ISERR(_xlfn.NUMBERVALUE(BZ351))), "El valor de compensaciones extraordinarias debe ser un número válido. ", "")
)</f>
        <v/>
      </c>
      <c r="HF351" s="46">
        <f>IF($DS351,
IF( AND(CA351&lt;&gt;"", ISERR(_xlfn.NUMBERVALUE(CA351))), "El valor de comisiones debe ser un número válido. ", "")
)</f>
        <v/>
      </c>
      <c r="HG351" s="46">
        <f>IF($DS351,
IF( AND(CB351&lt;&gt;"", ISERR(_xlfn.NUMBERVALUE(CB351))), "El valor de ausencia por huega debe ser un número válido. ", "")
)</f>
        <v/>
      </c>
      <c r="HH351" s="46">
        <f>IF($DS351,
IF( AND(CC351&lt;&gt;"", ISERR(_xlfn.NUMBERVALUE(CC351))), "El valor de anticipos debe ser un número válido. ", "")
)</f>
        <v/>
      </c>
      <c r="HI351" s="46">
        <f>IF($DS351,
IF( AND(CD351&lt;&gt;"", ISERR(_xlfn.NUMBERVALUE(CD351))), "El valor de pagos a terceros debe ser un número válido. ", "")
)</f>
        <v/>
      </c>
      <c r="HJ351" s="46">
        <f>IF($DS351,
IF( AND(CE351&lt;&gt;"", ISERR(_xlfn.NUMBERVALUE(CE351))), "El valor de dotación debe ser un número válido. ", "")
)</f>
        <v/>
      </c>
      <c r="HK351" s="46">
        <f>IF($DS351,
IF( AND(CF351&lt;&gt;"", ISERR(_xlfn.NUMBERVALUE(CF351))), "El valor de apoyo sostenibilidad debe ser un número válido. ", "")
)</f>
        <v/>
      </c>
      <c r="HL351" s="46">
        <f>IF($DS351,
IF( AND(CG351&lt;&gt;"", ISERR(_xlfn.NUMBERVALUE(CG351))), "El valor de teletrabajo debe ser un número válido. ", "")
)</f>
        <v/>
      </c>
      <c r="HM351" s="46">
        <f>IF($DS351,
IF( AND(CH351&lt;&gt;"", ISERR(_xlfn.NUMBERVALUE(CH351))), "El valor de bonificación de retiro debe ser un número válido. ", "")
)</f>
        <v/>
      </c>
      <c r="HN351" s="46">
        <f>IF($DS351,
IF( AND(CI351&lt;&gt;"", ISERR(_xlfn.NUMBERVALUE(CI351))), "El valor de indemnización de retiro debe ser un número válido. ", "")
)</f>
        <v/>
      </c>
      <c r="HO351" s="46">
        <f>IF($DS351,
IF( AND(CJ351&lt;&gt;"", ISERR(_xlfn.NUMBERVALUE(CJ351))), "El valor de reintegros debe ser un número válido. ", "")
)</f>
        <v/>
      </c>
      <c r="HP351" s="46">
        <f>CONCATENATE(CK351,CL351,CM351)&lt;&gt;""</f>
        <v/>
      </c>
      <c r="HQ351" s="46">
        <f>IF(AND($DS351,HP351),
IF(CK351="","Debes escribir la descripción de otro concepto no categorizado. ",""),
""
)</f>
        <v/>
      </c>
      <c r="HR351" s="46">
        <f>IF(AND($DS351,HP351),
IF(CONCATENATE(CL351,CM351)="","Debes escribir al menos un valor de concepto no categorizado (salarial o no salarial). ",
IF(ISERR(_xlfn.NUMBERVALUE(CL351)),"El valor salarial concepto no categorizado debe ser un número válido. ","")
),
""
)</f>
        <v/>
      </c>
      <c r="HS351" s="46">
        <f>IF(AND($DS351,HP351),
IF(CONCATENATE(CL351,CM351)="","Debes escribir al menos un valor de concepto no categorizado (salarial o no salarial). ",
IF(ISERR(_xlfn.NUMBERVALUE(CM351)),"El valor NO salarial concepto no categorizado debe ser un número válido. ","")
),
""
)</f>
        <v/>
      </c>
      <c r="HT351" s="46">
        <f>IF($DS351,
IF(CN351="","Debes escribir el porcentaje del aporte a salud. ",
IF( ISERR(_xlfn.NUMBERVALUE(CN351)), "El valor del porcentaje del aporte a salud debe ser un número válido. ", "")
)
)</f>
        <v/>
      </c>
      <c r="HU351" s="46">
        <f>IF($DS351,
IF(CO351="","Debes escribir el valor del aporte a salud. ",
IF( ISERR(_xlfn.NUMBERVALUE(CO351)), "El valor del aporte a salud debe ser un número válido. ", "")
)
)</f>
        <v/>
      </c>
      <c r="HV351" s="46">
        <f>IF($DS351,
IF( AND(CP351&lt;&gt;"", ISERR(_xlfn.NUMBERVALUE(CP351))), "El valor plan complementario debe ser un número válido. ", "")
)</f>
        <v/>
      </c>
      <c r="HW351" s="46">
        <f>IF($DS351,
IF(CQ351="","Debes escribir el porcentaje del aporte a pensión. ",
IF( ISERR(_xlfn.NUMBERVALUE(CQ351)), "El valor del porcentaje del aporte a pensión debe ser un número válido. ", "")
)
)</f>
        <v/>
      </c>
      <c r="HX351" s="46">
        <f>IF($DS351,
IF(CR351="","Debes escribir el valor del aporte a pensión. ",
IF( ISERR(_xlfn.NUMBERVALUE(CR351)), "El valor del aporte a salud debe ser un número válido. ", "")
)
)</f>
        <v/>
      </c>
      <c r="HY351" s="46">
        <f>IF($DS351,
IF( AND(CS351&lt;&gt;"", ISERR(_xlfn.NUMBERVALUE(CS351))), "El valor pensión voluntaria debe ser un número válido. ", "")
)</f>
        <v/>
      </c>
      <c r="HZ351" s="46">
        <f>CONCATENATE(CT351,CU351,CV351,CW351)&lt;&gt;""</f>
        <v/>
      </c>
      <c r="IA351" s="46">
        <f>IF(AND($DS351,HZ351),
IF(CT351="","Debes escribir el % del fondo de seguridad pensional. ",
IF( ISERR(_xlfn.NUMBERVALUE(CT351)), "El % del fondo de seguridad debe ser un número válido. ", "")
),
""
)</f>
        <v/>
      </c>
      <c r="IB351" s="46">
        <f>IF(AND($DS351,HZ351),
IF(CU351="","Debes escribir el valor del aporte al fondo de solidaridad pensional. ",
IF( ISERR(_xlfn.NUMBERVALUE(CU351)), "El valor del aporte al fondo de solidaridad pensional debe ser un número válido. ", "")
),
""
)</f>
        <v/>
      </c>
      <c r="IC351" s="46">
        <f>IF(AND($DS351,HZ351),
IF(CV351="","Debes escribir el % del fondo de subsistencia. ",
IF( ISERR(_xlfn.NUMBERVALUE(CV351)), "El % del fondo de subsistencia debe ser un número válido. ", "")
),
""
)</f>
        <v/>
      </c>
      <c r="ID351" s="46">
        <f>IF(AND($DS351,HZ351),
IF(CW351="","Debes escribir el valor del fondo de subsistencia. ",
IF( ISERR(_xlfn.NUMBERVALUE(CW351)), "El valor del fondo de subsistencia debe ser un número válido. ", "")
),
""
)</f>
        <v/>
      </c>
      <c r="IE351" s="46">
        <f>CONCATENATE(CX351,CY351)&lt;&gt;""</f>
        <v/>
      </c>
      <c r="IF351" s="46">
        <f>IF(AND($DS351,IE351),
IF(CX351="","Debes escribir el % de sindicato. ",
IF( ISERR(_xlfn.NUMBERVALUE(CX351)), "El % de sindicato debe ser un número válido. ", "")
),
""
)</f>
        <v/>
      </c>
      <c r="IG351" s="46">
        <f>IF(AND($DS351,IE351),
IF(CY351="","Debes escribir el valor del sindicato. ",
IF( ISERR(_xlfn.NUMBERVALUE(CY351)), "El valor del sindicato debe ser un número válido. ", "")
),
""
)</f>
        <v/>
      </c>
      <c r="IH351" s="46">
        <f>IF($DS351,
IF( AND(CZ351&lt;&gt;"", ISERR(_xlfn.NUMBERVALUE(CZ351))), "El valor de sanción pública debe ser un número válido. ", "")
)</f>
        <v/>
      </c>
      <c r="II351" s="46">
        <f>IF($DS351,
IF( AND(DA351&lt;&gt;"", ISERR(_xlfn.NUMBERVALUE(DA351))), "El valor de sanción privada debe ser un número válido. ", "")
)</f>
        <v/>
      </c>
      <c r="IJ351" s="46">
        <f>CONCATENATE(DB351,DC351)&lt;&gt;""</f>
        <v/>
      </c>
      <c r="IK351" s="46">
        <f>IF(AND($DS351,IJ351),
IF(DB351="","Debes escribir la descripción de libranza. ",""),
""
)</f>
        <v/>
      </c>
      <c r="IL351" s="46">
        <f>IF(AND($DS351,IJ351),
IF(DC351="","Debes escribir la cuota libranza. ",
IF(ISERR(_xlfn.NUMBERVALUE(DC351)),"El valor de la cuota libranza debe ser un número válido. ","")
),
""
)</f>
        <v/>
      </c>
      <c r="IM351" s="46">
        <f>IF($DS351,
IF( AND(DD351&lt;&gt;"", ISERR(_xlfn.NUMBERVALUE(DD351))), "El valor de pagos a terceros debe ser un número válido. ", "")
)</f>
        <v/>
      </c>
      <c r="IN351" s="46">
        <f>IF($DS351,
IF( AND(DE351&lt;&gt;"", ISERR(_xlfn.NUMBERVALUE(DE351))), "El valor de anticipos debe ser un número válido. ", "")
)</f>
        <v/>
      </c>
      <c r="IO351" s="46">
        <f>IF($DS351,
IF( AND(DF351&lt;&gt;"", ISERR(_xlfn.NUMBERVALUE(DF351))), "El valor de AFC debe ser un número válido. ", "")
)</f>
        <v/>
      </c>
      <c r="IP351" s="46">
        <f>IF($DS351,
IF( AND(DG351&lt;&gt;"", ISERR(_xlfn.NUMBERVALUE(DG351))), "El valor de rete-fuente debe ser un número válido. ", "")
)</f>
        <v/>
      </c>
      <c r="IQ351" s="46">
        <f>IF($DS351,
IF( AND(DH351&lt;&gt;"", ISERR(_xlfn.NUMBERVALUE(DH351))), "El valor de cooperativa de trabajo debe ser un número válido. ", "")
)</f>
        <v/>
      </c>
      <c r="IR351" s="46">
        <f>IF($DS351,
IF( AND(DI351&lt;&gt;"", ISERR(_xlfn.NUMBERVALUE(DI351))), "El valor de embargo fiscal debe ser un número válido. ", "")
)</f>
        <v/>
      </c>
      <c r="IS351" s="46">
        <f>IF($DS351,
IF( AND(DJ351&lt;&gt;"", ISERR(_xlfn.NUMBERVALUE(DJ351))), "El valor de educación debe ser un número válido. ", "")
)</f>
        <v/>
      </c>
      <c r="IT351" s="46">
        <f>IF($DS351,
IF( AND(DK351&lt;&gt;"", ISERR(_xlfn.NUMBERVALUE(DK351))), "El valor de reintegro debe ser un número válido. ", "")
)</f>
        <v/>
      </c>
      <c r="IU351" s="46">
        <f>IF($DS351,
IF( AND(DL351&lt;&gt;"", ISERR(_xlfn.NUMBERVALUE(DL351))), "El valor de deuda debe ser un número válido. ", "")
)</f>
        <v/>
      </c>
      <c r="IV351" s="46">
        <f>IF($DS351,
IF( AND(DM351&lt;&gt;"", ISERR(_xlfn.NUMBERVALUE(DM351))), "El valor de otras deducciones debe ser un número válido. ", "")
)</f>
        <v/>
      </c>
      <c r="IW351" s="46">
        <f>IF($DS351,
IF(DN351="","Debes escribir el valor de los devengos totales. ",
IF( ISERR(_xlfn.NUMBERVALUE(DN351)), "El valor de los devengos totales debe ser un número válido. ", "")
)
)</f>
        <v/>
      </c>
      <c r="IX351" s="46">
        <f>IF($DS351,
IF(DO351="","Debes escribir el valor de las deducciones totales. ",
IF( ISERR(_xlfn.NUMBERVALUE(DO351)), "El valor de las deducciones totales debe ser un número válido. ", "")
)
)</f>
        <v/>
      </c>
      <c r="IY351" s="46">
        <f>IF($DS351,
IF(DP351="","Debes escribir el valor del salario total. ",
IF( ISERR(_xlfn.NUMBERVALUE(DP351)), "El valor del salario total debe ser un número válido. ", "")
)
)</f>
        <v/>
      </c>
    </row>
    <row r="352">
      <c r="B352" s="48" t="n">
        <v>340</v>
      </c>
      <c r="C352" s="61">
        <f>IF(AND(DS352,DP352&lt;&gt;""),
IF(DQ352="","OK","Error"),
""
)</f>
        <v/>
      </c>
      <c r="D352" s="53" t="n"/>
      <c r="E352" s="52" t="n"/>
      <c r="F352" s="112" t="n"/>
      <c r="G352" s="52" t="n"/>
      <c r="H352" s="53" t="n"/>
      <c r="I352" s="52" t="n"/>
      <c r="J352" s="52" t="n"/>
      <c r="K352" s="53" t="n"/>
      <c r="L352" s="55" t="n"/>
      <c r="M352" s="108" t="n"/>
      <c r="N352" s="56" t="n"/>
      <c r="O352" s="52" t="n"/>
      <c r="P352" s="52" t="n"/>
      <c r="Q352" s="52" t="n"/>
      <c r="R352" s="52" t="n"/>
      <c r="S352" s="52" t="n"/>
      <c r="T352" s="53" t="n"/>
      <c r="U352" s="52" t="n"/>
      <c r="V352" s="52" t="n"/>
      <c r="W352" s="55" t="n"/>
      <c r="X352" s="55" t="n"/>
      <c r="Y352" s="52" t="n"/>
      <c r="Z352" s="55" t="n"/>
      <c r="AA352" s="52" t="n"/>
      <c r="AB352" s="53" t="n"/>
      <c r="AC352" s="53" t="n"/>
      <c r="AD352" s="53" t="n"/>
      <c r="AE352" s="177" t="n"/>
      <c r="AF352" s="113" t="n"/>
      <c r="AG352" s="177" t="n"/>
      <c r="AH352" s="178" t="n"/>
      <c r="AI352" s="178" t="n"/>
      <c r="AJ352" s="178" t="n"/>
      <c r="AK352" s="114" t="n"/>
      <c r="AL352" s="178" t="n"/>
      <c r="AM352" s="114" t="n"/>
      <c r="AN352" s="178" t="n"/>
      <c r="AO352" s="114" t="n"/>
      <c r="AP352" s="178" t="n"/>
      <c r="AQ352" s="114" t="n"/>
      <c r="AR352" s="178" t="n"/>
      <c r="AS352" s="114" t="n"/>
      <c r="AT352" s="178" t="n"/>
      <c r="AU352" s="114" t="n"/>
      <c r="AV352" s="178" t="n"/>
      <c r="AW352" s="114" t="n"/>
      <c r="AX352" s="178" t="n"/>
      <c r="AY352" s="114" t="n"/>
      <c r="AZ352" s="178" t="n"/>
      <c r="BA352" s="114" t="n"/>
      <c r="BB352" s="178" t="n"/>
      <c r="BC352" s="114" t="n"/>
      <c r="BD352" s="178" t="n"/>
      <c r="BE352" s="178" t="n"/>
      <c r="BF352" s="178" t="n"/>
      <c r="BG352" s="59" t="n"/>
      <c r="BH352" s="178" t="n"/>
      <c r="BI352" s="114" t="n"/>
      <c r="BJ352" s="53" t="n"/>
      <c r="BK352" s="178" t="n"/>
      <c r="BL352" s="114" t="n"/>
      <c r="BM352" s="178" t="n"/>
      <c r="BN352" s="114" t="n"/>
      <c r="BO352" s="178" t="n"/>
      <c r="BP352" s="178" t="n"/>
      <c r="BQ352" s="178" t="n"/>
      <c r="BR352" s="178" t="n"/>
      <c r="BS352" s="178" t="n"/>
      <c r="BT352" s="178" t="n"/>
      <c r="BU352" s="178" t="n"/>
      <c r="BV352" s="178" t="n"/>
      <c r="BW352" s="178" t="n"/>
      <c r="BX352" s="178" t="n"/>
      <c r="BY352" s="178" t="n"/>
      <c r="BZ352" s="178" t="n"/>
      <c r="CA352" s="178" t="n"/>
      <c r="CB352" s="178" t="n"/>
      <c r="CC352" s="178" t="n"/>
      <c r="CD352" s="178" t="n"/>
      <c r="CE352" s="178" t="n"/>
      <c r="CF352" s="178" t="n"/>
      <c r="CG352" s="178" t="n"/>
      <c r="CH352" s="178" t="n"/>
      <c r="CI352" s="178" t="n"/>
      <c r="CJ352" s="178" t="n"/>
      <c r="CK352" s="53" t="n"/>
      <c r="CL352" s="178" t="n"/>
      <c r="CM352" s="178" t="n"/>
      <c r="CN352" s="60" t="n"/>
      <c r="CO352" s="177" t="n"/>
      <c r="CP352" s="178" t="n"/>
      <c r="CQ352" s="60" t="n"/>
      <c r="CR352" s="177" t="n"/>
      <c r="CS352" s="178" t="n"/>
      <c r="CT352" s="59" t="n"/>
      <c r="CU352" s="178" t="n"/>
      <c r="CV352" s="59" t="n"/>
      <c r="CW352" s="178" t="n"/>
      <c r="CX352" s="59" t="n"/>
      <c r="CY352" s="178" t="n"/>
      <c r="CZ352" s="178" t="n"/>
      <c r="DA352" s="178" t="n"/>
      <c r="DB352" s="53" t="n"/>
      <c r="DC352" s="178" t="n"/>
      <c r="DD352" s="178" t="n"/>
      <c r="DE352" s="178" t="n"/>
      <c r="DF352" s="178" t="n"/>
      <c r="DG352" s="178" t="n"/>
      <c r="DH352" s="178" t="n"/>
      <c r="DI352" s="178" t="n"/>
      <c r="DJ352" s="178" t="n"/>
      <c r="DK352" s="178" t="n"/>
      <c r="DL352" s="178" t="n"/>
      <c r="DM352" s="178" t="n"/>
      <c r="DN352" s="177" t="n"/>
      <c r="DO352" s="177" t="n"/>
      <c r="DP352" s="177" t="n"/>
      <c r="DQ352" s="76">
        <f>IF(AND(DS352,DP352&lt;&gt;""),
CONCATENATE(DT352,DU352,DV352,DW352,DX352,DY352,DZ352,EA352,EB352,EC352,ED352,EE352,EF352,EG352,EH352,EI352,EJ352,EK352,EL352,EM352,EN352,EO352,EP352,EQ352,ES352,ET352,EU352,EV352,EW352,EX352,EY352,EZ352,FA352,FC352,FD352,FF352,FG352,FI352,FJ352,FL352,FM352,FO352,FP352,FR352,FS352,FU352,FV352,FX352,FY352,GA352,GB352,GD352,GE352,GF352,GH352,GI352,GJ352,GL352,GM352,GN352,GP352,GQ352,GS352,GT352,GU352,GV352,GW352,GX352,GY352,GZ352,HA352,HB352,HC352,HD352,HE352,HF352,HG352,HH352,HI352,HJ352,HK352,HL352,HM352,HN352,HO352,HQ352,HR352,HS352,HT352,HU352,HV352,HW352,HX352,HY352,IA352,IB352,IC352,ID352,IF352,IG352,IH352,II352,IK352,IL352,IM352,IN352,IO352,IP352,IQ352,IR352,IS352,IT352,IU352,IV352,IW352,IX352,IY352,IZ352),
""
)</f>
        <v/>
      </c>
      <c r="DR352" s="53" t="n"/>
      <c r="DS352" s="46">
        <f>CONCATENATE(D352,$E352,$F352,$G352,H352,$I352,$J352,K352,$L352,$M352,N352,$O352,$P352,$Q352,$R352,$S352,T352,$U352,$V352,$W352,$X352,$Y352,$Z352,$AA352,AB352,AC352,AD352,$AE352,$AF352,$AG352,AH352,AI352,AJ352,AK352,AL352,AM352,AN352,AO352,AP352,AQ352,AR352,AS352,AT352,AU352,AV352,AW352,AX352,AY352,AZ352,BA352,BB352,BC352,BD352,BE352,BF352,BG352,BH352,BI352,BJ352,BK352,BL352,BM352,BN352,BO352,BP352,BQ352,BR352,BS352,BT352,BU352,BV352,BW352,BX352,BY352,BZ352,CA352,CB352,CC352,CD352,CE352,CF352,CG352,CH352,CI352,CJ352,CK352,CL352,CM352,$CN352,$CO352,CP352,$CQ352,$CR352,CS352,CT352,CU352,CV352,CW352,CX352,CY352,CZ352,DA352,DB352,DC352,DD352,DE352,DF352,DG352,DH352,DI352,DJ352,DK352,DL352,DM352,$DN352,$DO352,$DP352,DR352)&lt;&gt;""</f>
        <v/>
      </c>
      <c r="DT352" s="46">
        <f>IF(AND($DS352,$E$4&lt;&gt;""),
IF(LEFT($E$4,2) = "1.",
IF(D352&lt;&gt;"","El CUNE sólo se envía en operaciones de novedad o ajuste. ",""),
IF(D352="","Debes escribir un CUNE válido para realizar operaciones de novedad o ajuste. ","")),
""
)</f>
        <v/>
      </c>
      <c r="DU352" s="46">
        <f>IF($DS352,
IF(E352="","Debes seleccionar el tipo de documento del empleado. ",
IF(_xlfn.IFNA(VLOOKUP(E352,TIPO_DE_DOCUMENTO,1,FALSE),-1)=-1,"El tipo de documento no es válido (por favor seleccionarlo de la lista). ","")
)
)</f>
        <v/>
      </c>
      <c r="DV352" s="46">
        <f>IF($DS352,
IF(F352="","Debes escribir el número de documento del empleado. ","")
)</f>
        <v/>
      </c>
      <c r="DW352" s="46">
        <f>IF($DS352,
IF(G352="","Debes escribir el primer nombre del empleado. ","")
)</f>
        <v/>
      </c>
      <c r="DY352" s="46">
        <f>IF($DS352,
IF(I352="","Debes escribir el primer apellido del empleado. ","")
)</f>
        <v/>
      </c>
      <c r="DZ352" s="46">
        <f>IF($DS352,
IF(J352="","Debes escribir el segundo apellido del empleado. ","")
)</f>
        <v/>
      </c>
      <c r="EB352" s="46">
        <f>IF($DS352,
IF(L352="","Debes escribir la fecha de ingreso del empleado. ",
IF(ISERR(DATE(YEAR(L352),MONTH(L352),DAY(L352))), "El valor ingresado en fecha de ingreso no tiene un formato válido. ","")
)
)</f>
        <v/>
      </c>
      <c r="EC352" s="46">
        <f>IF($DS352,
IF(M352="","Debes escribir el tiempo laborado. ",
IF( IFERROR(INT(M352),1.1) &lt;&gt; IFERROR(_xlfn.NUMBERVALUE(M352),1), "El valor de los días trabajados debe ser un número entero. ", "")
)
)</f>
        <v/>
      </c>
      <c r="ED352" s="46">
        <f>IF($DS352,
IF( AND(N352&lt;&gt;"", ISERR(DATE(YEAR(N352),MONTH(N352),DAY(N352))) ), "El valor ingresado en fecha de ingreso no tiene un formato válido. ",
IF( AND(N352&lt;&gt;"", $E$6&lt;&gt;"", DATE(YEAR(N352), MONTH(N352), 1) &lt;&gt; IFERROR(DATE(MID($E$6, 1, 4), MID($E$6, 6, 2),1), "1/1/1900") ), "La fecha de retiro debe estar dentro del período liquidado. ", "")
)
)</f>
        <v/>
      </c>
      <c r="EE352" s="46">
        <f>IF($DS352,
IF(O352="","Debes seleccionar el tipo de trabajador. ",
IF(_xlfn.IFNA(VLOOKUP(O352,TIPO_DE_TRABAJADOR,1,FALSE),-1)=-1,"El tipo de trabajador no es válido (por favor seleccionarlo de la lista). ","")
)
)</f>
        <v/>
      </c>
      <c r="EF352" s="46">
        <f>IF($DS352,
IF(P352="","Debes seleccionar si es un trabajador dependiente pensionado por vejez. ",
IF(_xlfn.IFNA(VLOOKUP(P352,SUBTIPO_DE_TRABAJADOR,1,FALSE),-1)=-1,"El tipo de trabajador dependiente pensionado por vejez no es válido (por favor seleccionarlo de la lista). ","")
)
)</f>
        <v/>
      </c>
      <c r="EG352" s="46">
        <f>IF($DS352,
IF(Q352="","Debes seleccionar el tipo de contrato del trabajador. ",
IF(_xlfn.IFNA(VLOOKUP(Q352,TIPO_DE_CONTRATO,1,FALSE),-1)=-1,"El tipo de contrato del trabajador no es válido (por favor seleccionarlo de la lista). ","")
)
)</f>
        <v/>
      </c>
      <c r="EH352" s="46">
        <f>IF($DS352,
IF(R352="","Debes seleccionar si es un salario integral. ",
IF(_xlfn.IFNA(VLOOKUP(R352,SI_NO,1,FALSE),-1)=-1,"Valor no válido para salario integral (por favor seleccionarlo de la lista). ","")
)
)</f>
        <v/>
      </c>
      <c r="EI352" s="46">
        <f>IF($DS352,
IF(S352="","Debes seleccionar si el trabajador realiza actividades de riesgo. ",
IF(_xlfn.IFNA(VLOOKUP(S352,SI_NO,1,FALSE),-1)=-1,"Valor no válido para actividad de alto riesgo (por favor seleccionarlo de la lista). ","")
)
)</f>
        <v/>
      </c>
      <c r="EK352" s="46">
        <f>IF($DS352,
IF(U352="","Debes escribir el código del municipio de residencia del trabajador. ",
IF(_xlfn.IFNA(VLOOKUP(U352,MUNICIPIO,1,FALSE),-1)=-1,"El municipio de residencia del trabajador es inválido (por favor seleccionarlo de la lista). ","")
)
)</f>
        <v/>
      </c>
      <c r="EL352" s="46">
        <f>IF($DS352,
IF(V352="","Debes escribir el la dirección de residendia del trabajador. ","")
)</f>
        <v/>
      </c>
      <c r="EM352" s="46">
        <f>IF($DS352,
IF(W352="","Debes escribir la fecha de inicio de la liquidación. ",
IF(ISERR(DATE(YEAR(W352),MONTH(W352),DAY(W352))),"El valor ingresado en fecha de inicio de liquidación no tiene un formato válido. ",
IF( AND($E$6&lt;&gt;"", DATE(YEAR(W352), MONTH(W352), 1) &lt;&gt; IFERROR(DATE(MID($E$6, 1, 4), MID($E$6, 6, 2),1), "1/1/1900") ), "La fecha de inicio de la liquidación debe estar dentro del período liquidado. ", "")
)
)
)</f>
        <v/>
      </c>
      <c r="EN352" s="46">
        <f>IF($DS352,
IF(X352="","Debes escribir la fecha de fin de la liquidación. ",
IF(ISERR(DATE(YEAR(X352),MONTH(X352),DAY(X352))),"El valor ingresado en fecha de fin de liquidación no tiene un formato válido. ",
IF( AND($E$6&lt;&gt;"", DATE(YEAR(X352), MONTH(X352), 1) &lt;&gt; IFERROR(DATE(MID($E$6, 1, 4), MID($E$6, 6, 2),1), "1/1/1900") ), "La fecha de fin de la liquidación debe estar dentro del período liquidado. ", "")
)
)
)</f>
        <v/>
      </c>
      <c r="EO352" s="46">
        <f>IF($DS352,
IF(Y352="","Debes escribir la frecuencia de pago del trabajador. ",
IF(_xlfn.IFNA(VLOOKUP(Y352,PERÍODO_DE_NÓMINA,1,FALSE),-1)=-1,"La frecuencia de pago es inválida (por favor seleccionarlo de la lista). ","")
)
)</f>
        <v/>
      </c>
      <c r="EP352" s="46">
        <f>IF($DS352,
IF(Z352="","Debes escribir la fecha de pago. ",
IF(ISERR(DATE(YEAR(Z352),MONTH(Z352),DAY(Z352))), "El valor ingresado en fecha de pago no tiene un formato válido. ","")
)
)</f>
        <v/>
      </c>
      <c r="EQ352" s="46">
        <f>IF($DS352,
IF(AA352="","Debes escribir el medio de pago. ",
IF(_xlfn.IFNA(VLOOKUP(AA352,MEDIOS_DE_PAGO,1,FALSE),-1)=-1,"El medio de pago es inválido (por favor seleccionarlo de la lista). ","")
)
)</f>
        <v/>
      </c>
      <c r="ER352" s="46">
        <f>OR(AA352='Tablas '!$T$4,AA352='Tablas '!$T$7,AA352='Tablas '!$T$8,AA352='Tablas '!$T$11)</f>
        <v/>
      </c>
      <c r="ES352" s="46">
        <f>IF(AND($DS352,ER352),
IF(AB352="","Debes escribir la entidad bancaria. ",""),
""
)</f>
        <v/>
      </c>
      <c r="ET352" s="46">
        <f>IF(AND($DS352,ER352),
IF(AC352="","Debes escribir el tipo de cuenta bancaria. ",
IF(_xlfn.IFNA(VLOOKUP(AC352,TIPO_DE_CUENTA,1,FALSE),-1)=-1,"El tipo de cuenta bancaria es inválida (por favor seleccionarlo de la lista). ","")
),
""
)</f>
        <v/>
      </c>
      <c r="EU352" s="46">
        <f>IF(AND($DS352,ER352),
IF(AD352="","Debes escribir el número de cuenta bancaria. ",""),
""
)</f>
        <v/>
      </c>
      <c r="EV352" s="46">
        <f>IF($DS352,
IF(AE352="","Debes escribir el valor del sueldo básico. ",
IF( ISERR(_xlfn.NUMBERVALUE(AE352)), "El valor del sueldo básico debe ser un número válido. ", "")
)
)</f>
        <v/>
      </c>
      <c r="EW352" s="46">
        <f>IF($DS352,
IF(AF352="","Debes escribir el número de días trabajados. ",
IF( IFERROR(INT(AF352),1.1) &lt;&gt; IFERROR(_xlfn.NUMBERVALUE(AF352),1), "La cantidad de días trabajados debe ser un número entero. ", "")
)
)</f>
        <v/>
      </c>
      <c r="EX352" s="46">
        <f>IF($DS352,
IF(AG352="","Debes escribir el valor del sueldo trabajado. ",
IF( ISERR(_xlfn.NUMBERVALUE(AG352)), "El valor del sueldo trabajado debe ser un número válido. ", "")
)
)</f>
        <v/>
      </c>
      <c r="EY352" s="46">
        <f>IF($DS352,
IF( AND(AH352&lt;&gt;"", ISERR(_xlfn.NUMBERVALUE(AH352))), "El valor del auxilio de transporte debe ser un número válido. ", "")
)</f>
        <v/>
      </c>
      <c r="EZ352" s="46">
        <f>IF($DS352,
IF( AND(AI352&lt;&gt;"", ISERR(_xlfn.NUMBERVALUE(AI352))), "El valor de viáticos salariales debe ser un número válido. ", "")
)</f>
        <v/>
      </c>
      <c r="FA352" s="46">
        <f>IF($DS352,
IF( AND(AJ352&lt;&gt;"", ISERR(_xlfn.NUMBERVALUE(AJ352))), "El valor de viáticos NO salariales debe ser un número válido. ", "")
)</f>
        <v/>
      </c>
      <c r="FB352" s="46">
        <f>CONCATENATE(AK352,AL352)&lt;&gt;""</f>
        <v/>
      </c>
      <c r="FC352" s="46">
        <f>IF(AND($DS352,FB352),
IF(AK352="","Debes escribir el número de horas extras diurnas. ",
IF( IFERROR(INT(AK352),1.1) &lt;&gt; IFERROR(_xlfn.NUMBERVALUE(AK352),1), "La cantidad de horas extras diurnas debe ser un número entero. ", "")
),
""
)</f>
        <v/>
      </c>
      <c r="FD352" s="46">
        <f>IF(AND($DS352,FB352),
IF(AL352="","Debes escribir el valor de las horas extras diurnas. ",
IF( ISERR(_xlfn.NUMBERVALUE(AL352)), "El valor de las horas extras duirnas debe ser un número válido. ", "")
),
""
)</f>
        <v/>
      </c>
      <c r="FE352" s="46">
        <f>CONCATENATE(AM352,AN352)&lt;&gt;""</f>
        <v/>
      </c>
      <c r="FF352" s="46">
        <f>IF(AND($DS352,FE352),
IF(AM352="","Debes escribir el número de horas extras nocturnas. ",
IF( IFERROR(INT(AM352),1.1) &lt;&gt; IFERROR(_xlfn.NUMBERVALUE(AM352),1), "La cantidad de horas extras nocturnas debe ser un número entero. ", "")
),
""
)</f>
        <v/>
      </c>
      <c r="FG352" s="46">
        <f>IF(AND($DS352,FE352),
IF(AN352="","Debes escribir el valor de las horas extras nocturnas. ",
IF( ISERR(_xlfn.NUMBERVALUE(AN352)), "El valor de las horas extras nocturnas debe ser un número válido. ", "")
),
""
)</f>
        <v/>
      </c>
      <c r="FH352" s="46">
        <f>CONCATENATE(AO352,AP352)&lt;&gt;""</f>
        <v/>
      </c>
      <c r="FI352" s="46">
        <f>IF(AND($DS352,FH352),
IF(AO352="","Debes escribir el número de horas extras diurnas dominicales y festivas. ",
IF( IFERROR(INT(AO352),1.1) &lt;&gt; IFERROR(_xlfn.NUMBERVALUE(AO352),1), "La cantidad de horas extras diurnas dominicales y festivas debe ser un número entero. ", "")
),
""
)</f>
        <v/>
      </c>
      <c r="FJ352" s="46">
        <f>IF(AND($DS352,FH352),
IF(AP352="","Debes escribir el valor de las horas extras diurnas dominicales y festivas. ",
IF( ISERR(_xlfn.NUMBERVALUE(AP352)), "El valor de las horas extras diurnas dominicales y festivas debe ser un número válido. ", "")
),
""
)</f>
        <v/>
      </c>
      <c r="FK352" s="46">
        <f>CONCATENATE(AQ352,AR352)&lt;&gt;""</f>
        <v/>
      </c>
      <c r="FL352" s="46">
        <f>IF(AND($DS352,FK352),
IF(AQ352="","Debes escribir el número de horas extras nocturnas dominicales y festivas. ",
IF( IFERROR(INT(AQ352),1.1) &lt;&gt; IFERROR(_xlfn.NUMBERVALUE(AQ352),1), "La cantidad de horas extras nocturnas dominicales y festivas debe ser un número entero. ", "")
),
""
)</f>
        <v/>
      </c>
      <c r="FM352" s="46">
        <f>IF(AND($DS352,FK352),
IF(AR352="","Debes escribir el valor de las horas extras nocturnas dominicales y festivas. ",
IF( ISERR(_xlfn.NUMBERVALUE(AR352)), "El valor de las horas extras nocturnas dominicales y festivas debe ser un número válido. ", "")
),
""
)</f>
        <v/>
      </c>
      <c r="FN352" s="46">
        <f>CONCATENATE(AS352,AT352)&lt;&gt;""</f>
        <v/>
      </c>
      <c r="FO352" s="46">
        <f>IF(AND($DS352,FN352),
IF(AS352="","Debes escribir el número de horas recargo nocturno. ",
IF( IFERROR(INT(AS352),1.1) &lt;&gt; IFERROR(_xlfn.NUMBERVALUE(AS352),1), "La cantidad de horas recargo nocturno debe ser un número entero. ", "")
),
""
)</f>
        <v/>
      </c>
      <c r="FP352" s="46">
        <f>IF(AND($DS352,FN352),
IF(AT352="","Debes escribir el valor de las horas recargo nocturno. ",
IF( ISERR(_xlfn.NUMBERVALUE(AT352)), "El valor de las horas recargo nocturno debe ser un número válido. ", "")
),
""
)</f>
        <v/>
      </c>
      <c r="FQ352" s="46">
        <f>CONCATENATE(AU352,AV352)&lt;&gt;""</f>
        <v/>
      </c>
      <c r="FR352" s="46">
        <f>IF(AND($DS352,FQ352),
IF(AU352="","Debes escribir el número de horas recargo diurno dominical y festivo. ",
IF( IFERROR(INT(AU352),1.1) &lt;&gt; IFERROR(_xlfn.NUMBERVALUE(AU352),1), "La cantidad de horas recargo diurno dominical y festivo debe ser un número entero. ", "")
),
""
)</f>
        <v/>
      </c>
      <c r="FS352" s="46">
        <f>IF(AND($DS352,FQ352),
IF(AV352="","Debes escribir el valor de las horas recargo diurno dominical y festivo. ",
IF( ISERR(_xlfn.NUMBERVALUE(AV352)), "El valor de las horas recargo diurno dominical y festivo debe ser un número válido. ", "")
),
""
)</f>
        <v/>
      </c>
      <c r="FT352" s="46">
        <f>CONCATENATE(AW352,AX352)&lt;&gt;""</f>
        <v/>
      </c>
      <c r="FU352" s="46">
        <f>IF(AND($DS352,FT352),
IF(AW352="","Debes escribir el número de horas recargo nocturno dominical y festivo. ",
IF( IFERROR(INT(AW352),1.1) &lt;&gt; IFERROR(_xlfn.NUMBERVALUE(AW352),1), "La cantidad de horas recargo nocturno dominical y festivo debe ser un número entero. ", "")
),
""
)</f>
        <v/>
      </c>
      <c r="FV352" s="46">
        <f>IF(AND($DS352,FT352),
IF(AX352="","Debes escribir el valor de las horas recargo nocturno dominical y festivo. ",
IF( ISERR(_xlfn.NUMBERVALUE(AX352)), "El valor de las horas recargo nocturno dominical y festivo debe ser un número válido. ", "")
),
""
)</f>
        <v/>
      </c>
      <c r="FW352" s="46">
        <f>CONCATENATE(AY352,AZ352)&lt;&gt;""</f>
        <v/>
      </c>
      <c r="FX352" s="46">
        <f>IF(AND($DS352,FW352),
IF(AY352="","Debes escribir el número de días de vacaciones comunes. ",
IF( IFERROR(INT(AY352),1.1) &lt;&gt; IFERROR(_xlfn.NUMBERVALUE(AY352),1), "La cantidad de días de vacaciones comunes debe ser un número entero. ", "")
),
""
)</f>
        <v/>
      </c>
      <c r="FY352" s="46">
        <f>IF(AND($DS352,FW352),
IF(AZ352="","Debes escribir el valor de las vacaciones comunes. ",
IF( ISERR(_xlfn.NUMBERVALUE(AZ352)), "El valor de las vacaciones comunes debe ser un número válido. ", "")
),
""
)</f>
        <v/>
      </c>
      <c r="FZ352" s="46">
        <f>CONCATENATE(BA352,BB352)&lt;&gt;""</f>
        <v/>
      </c>
      <c r="GA352" s="46">
        <f>IF(AND($DS352,FZ352),
IF(BA352="","Debes escribir el número de días de vacaciones compensadas. ",
IF( IFERROR(INT(BA352),1.1) &lt;&gt; IFERROR(_xlfn.NUMBERVALUE(BA352),1), "La cantidad de días de vacaciones compensadas debe ser un número entero. ", "")
),
""
)</f>
        <v/>
      </c>
      <c r="GB352" s="46">
        <f>IF(AND($DS352,FZ352),
IF(BB352="","Debes escribir el valor de las vacaciones compensadas. ",
IF( ISERR(_xlfn.NUMBERVALUE(BB352)), "El valor de las vacaciones compensadas debe ser un número válido. ", "")
),
""
)</f>
        <v/>
      </c>
      <c r="GC352" s="46">
        <f>CONCATENATE(BC352,BD352)&lt;&gt;""</f>
        <v/>
      </c>
      <c r="GD352" s="46">
        <f>IF(AND($DS352,GC352),
IF(BC352="","Debes escribir el número de días de prima salarial. ",
IF( IFERROR(INT(BC352),1.1) &lt;&gt; IFERROR(_xlfn.NUMBERVALUE(BC352),1), "La cantidad de días de prima salarial debe ser un número entero. ", "")
),
""
)</f>
        <v/>
      </c>
      <c r="GE352" s="46">
        <f>IF(AND($DS352,GC352),
IF(BD352="","Debes escribir el valor de los días de prima salarial. ",
IF( ISERR(_xlfn.NUMBERVALUE(BD352)), "El valor de los días de prima salarial debe ser un número válido. ", "")
),
""
)</f>
        <v/>
      </c>
      <c r="GF352" s="46">
        <f>IF($DS352,
IF( AND(BE352&lt;&gt;"", ISERR(_xlfn.NUMBERVALUE(BE352))), "El valor de la prima NO saliarial debe ser un número válido. ", "")
)</f>
        <v/>
      </c>
      <c r="GG352" s="46">
        <f>CONCATENATE(BF352,BG352,BH352)&lt;&gt;""</f>
        <v/>
      </c>
      <c r="GH352" s="46">
        <f>IF(AND($DS352,GG352),
IF(BF352="","Debes escribir el valor de las cesantías. ",
IF( ISERR(_xlfn.NUMBERVALUE(BF352)), "El valor de las cesantías debe ser un número válido. ", "")
),
""
)</f>
        <v/>
      </c>
      <c r="GI352" s="46">
        <f>IF(AND($DS352,GG352),
IF(BG352="","Debes escribir el % de cesantías. ",
IF( ISERR(_xlfn.NUMBERVALUE(BG352)), "El % de cesantías debe ser un número válido. ", "")
),
""
)</f>
        <v/>
      </c>
      <c r="GJ352" s="46">
        <f>IF(AND($DS352,GG352),
IF(BH352="","Debes escribir el valor de intereses de cesantías. ",
IF( ISERR(_xlfn.NUMBERVALUE(BH352)), "El valor de intereses de cesantías debe ser un número válido. ", "")
),
""
)</f>
        <v/>
      </c>
      <c r="GK352" s="46">
        <f>CONCATENATE(BI352,BJ352,BK352)&lt;&gt;""</f>
        <v/>
      </c>
      <c r="GL352" s="46">
        <f>IF(AND($DS352,GK352),
IF(BI352="","Debes escribir el número de días de incapacidad. ",
IF( IFERROR(INT(BI352),1.1) &lt;&gt; IFERROR(_xlfn.NUMBERVALUE(BI352),1), "La cantidad de días de incapacidad debe ser un número entero. ", "")
),
""
)</f>
        <v/>
      </c>
      <c r="GM352" s="46">
        <f>IF(AND($DS352,GK352),
IF(BJ352="","Debes escribir el tipo de incapacidad. ",
IF(_xlfn.IFNA(VLOOKUP(BJ352,TIPO_DE_INCAPACIDAD,1,FALSE),-1)=-1,"El tipo de incapacidad es inválida (por favor seleccionarlo de la lista). ","")
),
""
)</f>
        <v/>
      </c>
      <c r="GN352" s="46">
        <f>IF(AND($DS352,GK352),
IF(BK352="","Debes escribir el valor de la incapacidad. ",
IF( ISERR(_xlfn.NUMBERVALUE(BK352)), "El valor de la incapacidad debe ser un número válido. ", "")
),
""
)</f>
        <v/>
      </c>
      <c r="GO352" s="46">
        <f>CONCATENATE(BL352,BM352)&lt;&gt;""</f>
        <v/>
      </c>
      <c r="GP352" s="46">
        <f>IF(AND($DS352,GO352),
IF(BL352="","Debes escribir el número de días de licencia de maternidad o paternidad. ",
IF( IFERROR(INT(BL352),1.1) &lt;&gt; IFERROR(_xlfn.NUMBERVALUE(BL352),1), "La cantidad de días de licencia de maternidad o paternidad debe ser un número entero. ", "")
),
""
)</f>
        <v/>
      </c>
      <c r="GQ352" s="46">
        <f>IF(AND($DS352,GO352),
IF(BM352="","Debes escribir el valor de la licencia de maternidad o paternidad. ",
IF( ISERR(_xlfn.NUMBERVALUE(BM352)), "El valor de la licencia de maternidad o paternidad debe ser un número válido. ", "")
),
""
)</f>
        <v/>
      </c>
      <c r="GR352" s="46">
        <f>CONCATENATE(BN352,BO352)&lt;&gt;""</f>
        <v/>
      </c>
      <c r="GS352" s="46">
        <f>IF(AND($DS352,GR352),
IF(BN352="","Debes escribir el número de días de licencia remunerada. ",
IF( IFERROR(INT(BN352),1.1) &lt;&gt; IFERROR(_xlfn.NUMBERVALUE(BN352),1), "La cantidad de días de licencia remunerada debe ser un número entero. ", "")
),
""
)</f>
        <v/>
      </c>
      <c r="GT352" s="46">
        <f>IF(AND($DS352,GR352),
IF(BO352="","Debes escribir el valor de la licencia remunerada. ",
IF( ISERR(_xlfn.NUMBERVALUE(BO352)), "El valor de la licencia remunerada debe ser un número válido. ", "")
),
""
)</f>
        <v/>
      </c>
      <c r="GU352" s="46">
        <f>IF($DS352,
IF( AND(BP352&lt;&gt;"", ISERR(_xlfn.NUMBERVALUE(BP352))), "El valor de la licencia NO remunerada debe ser un número válido. ", "")
)</f>
        <v/>
      </c>
      <c r="GV352" s="46">
        <f>IF($DS352,
IF( AND(BQ352&lt;&gt;"", ISERR(_xlfn.NUMBERVALUE(BQ352))), "El valor de auxilios salariales debe ser un número válido. ", "")
)</f>
        <v/>
      </c>
      <c r="GW352" s="46">
        <f>IF($DS352,
IF( AND(BR352&lt;&gt;"", ISERR(_xlfn.NUMBERVALUE(BR352))), "El valor de auxilios NO salariales debe ser un número válido. ", "")
)</f>
        <v/>
      </c>
      <c r="GX352" s="46">
        <f>IF($DS352,
IF( AND(BS352&lt;&gt;"", ISERR(_xlfn.NUMBERVALUE(BS352))), "El valor de bonos salariales debe ser un número válido. ", "")
)</f>
        <v/>
      </c>
      <c r="GY352" s="46">
        <f>IF($DS352,
IF( AND(BT352&lt;&gt;"", ISERR(_xlfn.NUMBERVALUE(BT352))), "El valor de bonos NO salariales debe ser un número válido. ", "")
)</f>
        <v/>
      </c>
      <c r="GZ352" s="46">
        <f>IF($DS352,
IF( AND(BU352&lt;&gt;"", ISERR(_xlfn.NUMBERVALUE(BU352))), "El valor de bonos salariales de alimentación debe ser un número válido. ", "")
)</f>
        <v/>
      </c>
      <c r="HA352" s="46">
        <f>IF($DS352,
IF( AND(BV352&lt;&gt;"", ISERR(_xlfn.NUMBERVALUE(BV352))), "El valor de bonos NO salariales de alimentación debe ser un número válido. ", "")
)</f>
        <v/>
      </c>
      <c r="HB352" s="46">
        <f>IF($DS352,
IF( AND(BW352&lt;&gt;"", ISERR(_xlfn.NUMBERVALUE(BW352))), "El valor de bonificaciones salariales debe ser un número válido. ", "")
)</f>
        <v/>
      </c>
      <c r="HC352" s="46">
        <f>IF($DS352,
IF( AND(BX352&lt;&gt;"", ISERR(_xlfn.NUMBERVALUE(BX352))), "El valor de bonificaciones NO salariales debe ser un número válido. ", "")
)</f>
        <v/>
      </c>
      <c r="HD352" s="46">
        <f>IF($DS352,
IF( AND(BY352&lt;&gt;"", ISERR(_xlfn.NUMBERVALUE(BY352))), "El valor de compensaciones ordinarias debe ser un número válido. ", "")
)</f>
        <v/>
      </c>
      <c r="HE352" s="46">
        <f>IF($DS352,
IF( AND(BZ352&lt;&gt;"", ISERR(_xlfn.NUMBERVALUE(BZ352))), "El valor de compensaciones extraordinarias debe ser un número válido. ", "")
)</f>
        <v/>
      </c>
      <c r="HF352" s="46">
        <f>IF($DS352,
IF( AND(CA352&lt;&gt;"", ISERR(_xlfn.NUMBERVALUE(CA352))), "El valor de comisiones debe ser un número válido. ", "")
)</f>
        <v/>
      </c>
      <c r="HG352" s="46">
        <f>IF($DS352,
IF( AND(CB352&lt;&gt;"", ISERR(_xlfn.NUMBERVALUE(CB352))), "El valor de ausencia por huega debe ser un número válido. ", "")
)</f>
        <v/>
      </c>
      <c r="HH352" s="46">
        <f>IF($DS352,
IF( AND(CC352&lt;&gt;"", ISERR(_xlfn.NUMBERVALUE(CC352))), "El valor de anticipos debe ser un número válido. ", "")
)</f>
        <v/>
      </c>
      <c r="HI352" s="46">
        <f>IF($DS352,
IF( AND(CD352&lt;&gt;"", ISERR(_xlfn.NUMBERVALUE(CD352))), "El valor de pagos a terceros debe ser un número válido. ", "")
)</f>
        <v/>
      </c>
      <c r="HJ352" s="46">
        <f>IF($DS352,
IF( AND(CE352&lt;&gt;"", ISERR(_xlfn.NUMBERVALUE(CE352))), "El valor de dotación debe ser un número válido. ", "")
)</f>
        <v/>
      </c>
      <c r="HK352" s="46">
        <f>IF($DS352,
IF( AND(CF352&lt;&gt;"", ISERR(_xlfn.NUMBERVALUE(CF352))), "El valor de apoyo sostenibilidad debe ser un número válido. ", "")
)</f>
        <v/>
      </c>
      <c r="HL352" s="46">
        <f>IF($DS352,
IF( AND(CG352&lt;&gt;"", ISERR(_xlfn.NUMBERVALUE(CG352))), "El valor de teletrabajo debe ser un número válido. ", "")
)</f>
        <v/>
      </c>
      <c r="HM352" s="46">
        <f>IF($DS352,
IF( AND(CH352&lt;&gt;"", ISERR(_xlfn.NUMBERVALUE(CH352))), "El valor de bonificación de retiro debe ser un número válido. ", "")
)</f>
        <v/>
      </c>
      <c r="HN352" s="46">
        <f>IF($DS352,
IF( AND(CI352&lt;&gt;"", ISERR(_xlfn.NUMBERVALUE(CI352))), "El valor de indemnización de retiro debe ser un número válido. ", "")
)</f>
        <v/>
      </c>
      <c r="HO352" s="46">
        <f>IF($DS352,
IF( AND(CJ352&lt;&gt;"", ISERR(_xlfn.NUMBERVALUE(CJ352))), "El valor de reintegros debe ser un número válido. ", "")
)</f>
        <v/>
      </c>
      <c r="HP352" s="46">
        <f>CONCATENATE(CK352,CL352,CM352)&lt;&gt;""</f>
        <v/>
      </c>
      <c r="HQ352" s="46">
        <f>IF(AND($DS352,HP352),
IF(CK352="","Debes escribir la descripción de otro concepto no categorizado. ",""),
""
)</f>
        <v/>
      </c>
      <c r="HR352" s="46">
        <f>IF(AND($DS352,HP352),
IF(CONCATENATE(CL352,CM352)="","Debes escribir al menos un valor de concepto no categorizado (salarial o no salarial). ",
IF(ISERR(_xlfn.NUMBERVALUE(CL352)),"El valor salarial concepto no categorizado debe ser un número válido. ","")
),
""
)</f>
        <v/>
      </c>
      <c r="HS352" s="46">
        <f>IF(AND($DS352,HP352),
IF(CONCATENATE(CL352,CM352)="","Debes escribir al menos un valor de concepto no categorizado (salarial o no salarial). ",
IF(ISERR(_xlfn.NUMBERVALUE(CM352)),"El valor NO salarial concepto no categorizado debe ser un número válido. ","")
),
""
)</f>
        <v/>
      </c>
      <c r="HT352" s="46">
        <f>IF($DS352,
IF(CN352="","Debes escribir el porcentaje del aporte a salud. ",
IF( ISERR(_xlfn.NUMBERVALUE(CN352)), "El valor del porcentaje del aporte a salud debe ser un número válido. ", "")
)
)</f>
        <v/>
      </c>
      <c r="HU352" s="46">
        <f>IF($DS352,
IF(CO352="","Debes escribir el valor del aporte a salud. ",
IF( ISERR(_xlfn.NUMBERVALUE(CO352)), "El valor del aporte a salud debe ser un número válido. ", "")
)
)</f>
        <v/>
      </c>
      <c r="HV352" s="46">
        <f>IF($DS352,
IF( AND(CP352&lt;&gt;"", ISERR(_xlfn.NUMBERVALUE(CP352))), "El valor plan complementario debe ser un número válido. ", "")
)</f>
        <v/>
      </c>
      <c r="HW352" s="46">
        <f>IF($DS352,
IF(CQ352="","Debes escribir el porcentaje del aporte a pensión. ",
IF( ISERR(_xlfn.NUMBERVALUE(CQ352)), "El valor del porcentaje del aporte a pensión debe ser un número válido. ", "")
)
)</f>
        <v/>
      </c>
      <c r="HX352" s="46">
        <f>IF($DS352,
IF(CR352="","Debes escribir el valor del aporte a pensión. ",
IF( ISERR(_xlfn.NUMBERVALUE(CR352)), "El valor del aporte a salud debe ser un número válido. ", "")
)
)</f>
        <v/>
      </c>
      <c r="HY352" s="46">
        <f>IF($DS352,
IF( AND(CS352&lt;&gt;"", ISERR(_xlfn.NUMBERVALUE(CS352))), "El valor pensión voluntaria debe ser un número válido. ", "")
)</f>
        <v/>
      </c>
      <c r="HZ352" s="46">
        <f>CONCATENATE(CT352,CU352,CV352,CW352)&lt;&gt;""</f>
        <v/>
      </c>
      <c r="IA352" s="46">
        <f>IF(AND($DS352,HZ352),
IF(CT352="","Debes escribir el % del fondo de seguridad pensional. ",
IF( ISERR(_xlfn.NUMBERVALUE(CT352)), "El % del fondo de seguridad debe ser un número válido. ", "")
),
""
)</f>
        <v/>
      </c>
      <c r="IB352" s="46">
        <f>IF(AND($DS352,HZ352),
IF(CU352="","Debes escribir el valor del aporte al fondo de solidaridad pensional. ",
IF( ISERR(_xlfn.NUMBERVALUE(CU352)), "El valor del aporte al fondo de solidaridad pensional debe ser un número válido. ", "")
),
""
)</f>
        <v/>
      </c>
      <c r="IC352" s="46">
        <f>IF(AND($DS352,HZ352),
IF(CV352="","Debes escribir el % del fondo de subsistencia. ",
IF( ISERR(_xlfn.NUMBERVALUE(CV352)), "El % del fondo de subsistencia debe ser un número válido. ", "")
),
""
)</f>
        <v/>
      </c>
      <c r="ID352" s="46">
        <f>IF(AND($DS352,HZ352),
IF(CW352="","Debes escribir el valor del fondo de subsistencia. ",
IF( ISERR(_xlfn.NUMBERVALUE(CW352)), "El valor del fondo de subsistencia debe ser un número válido. ", "")
),
""
)</f>
        <v/>
      </c>
      <c r="IE352" s="46">
        <f>CONCATENATE(CX352,CY352)&lt;&gt;""</f>
        <v/>
      </c>
      <c r="IF352" s="46">
        <f>IF(AND($DS352,IE352),
IF(CX352="","Debes escribir el % de sindicato. ",
IF( ISERR(_xlfn.NUMBERVALUE(CX352)), "El % de sindicato debe ser un número válido. ", "")
),
""
)</f>
        <v/>
      </c>
      <c r="IG352" s="46">
        <f>IF(AND($DS352,IE352),
IF(CY352="","Debes escribir el valor del sindicato. ",
IF( ISERR(_xlfn.NUMBERVALUE(CY352)), "El valor del sindicato debe ser un número válido. ", "")
),
""
)</f>
        <v/>
      </c>
      <c r="IH352" s="46">
        <f>IF($DS352,
IF( AND(CZ352&lt;&gt;"", ISERR(_xlfn.NUMBERVALUE(CZ352))), "El valor de sanción pública debe ser un número válido. ", "")
)</f>
        <v/>
      </c>
      <c r="II352" s="46">
        <f>IF($DS352,
IF( AND(DA352&lt;&gt;"", ISERR(_xlfn.NUMBERVALUE(DA352))), "El valor de sanción privada debe ser un número válido. ", "")
)</f>
        <v/>
      </c>
      <c r="IJ352" s="46">
        <f>CONCATENATE(DB352,DC352)&lt;&gt;""</f>
        <v/>
      </c>
      <c r="IK352" s="46">
        <f>IF(AND($DS352,IJ352),
IF(DB352="","Debes escribir la descripción de libranza. ",""),
""
)</f>
        <v/>
      </c>
      <c r="IL352" s="46">
        <f>IF(AND($DS352,IJ352),
IF(DC352="","Debes escribir la cuota libranza. ",
IF(ISERR(_xlfn.NUMBERVALUE(DC352)),"El valor de la cuota libranza debe ser un número válido. ","")
),
""
)</f>
        <v/>
      </c>
      <c r="IM352" s="46">
        <f>IF($DS352,
IF( AND(DD352&lt;&gt;"", ISERR(_xlfn.NUMBERVALUE(DD352))), "El valor de pagos a terceros debe ser un número válido. ", "")
)</f>
        <v/>
      </c>
      <c r="IN352" s="46">
        <f>IF($DS352,
IF( AND(DE352&lt;&gt;"", ISERR(_xlfn.NUMBERVALUE(DE352))), "El valor de anticipos debe ser un número válido. ", "")
)</f>
        <v/>
      </c>
      <c r="IO352" s="46">
        <f>IF($DS352,
IF( AND(DF352&lt;&gt;"", ISERR(_xlfn.NUMBERVALUE(DF352))), "El valor de AFC debe ser un número válido. ", "")
)</f>
        <v/>
      </c>
      <c r="IP352" s="46">
        <f>IF($DS352,
IF( AND(DG352&lt;&gt;"", ISERR(_xlfn.NUMBERVALUE(DG352))), "El valor de rete-fuente debe ser un número válido. ", "")
)</f>
        <v/>
      </c>
      <c r="IQ352" s="46">
        <f>IF($DS352,
IF( AND(DH352&lt;&gt;"", ISERR(_xlfn.NUMBERVALUE(DH352))), "El valor de cooperativa de trabajo debe ser un número válido. ", "")
)</f>
        <v/>
      </c>
      <c r="IR352" s="46">
        <f>IF($DS352,
IF( AND(DI352&lt;&gt;"", ISERR(_xlfn.NUMBERVALUE(DI352))), "El valor de embargo fiscal debe ser un número válido. ", "")
)</f>
        <v/>
      </c>
      <c r="IS352" s="46">
        <f>IF($DS352,
IF( AND(DJ352&lt;&gt;"", ISERR(_xlfn.NUMBERVALUE(DJ352))), "El valor de educación debe ser un número válido. ", "")
)</f>
        <v/>
      </c>
      <c r="IT352" s="46">
        <f>IF($DS352,
IF( AND(DK352&lt;&gt;"", ISERR(_xlfn.NUMBERVALUE(DK352))), "El valor de reintegro debe ser un número válido. ", "")
)</f>
        <v/>
      </c>
      <c r="IU352" s="46">
        <f>IF($DS352,
IF( AND(DL352&lt;&gt;"", ISERR(_xlfn.NUMBERVALUE(DL352))), "El valor de deuda debe ser un número válido. ", "")
)</f>
        <v/>
      </c>
      <c r="IV352" s="46">
        <f>IF($DS352,
IF( AND(DM352&lt;&gt;"", ISERR(_xlfn.NUMBERVALUE(DM352))), "El valor de otras deducciones debe ser un número válido. ", "")
)</f>
        <v/>
      </c>
      <c r="IW352" s="46">
        <f>IF($DS352,
IF(DN352="","Debes escribir el valor de los devengos totales. ",
IF( ISERR(_xlfn.NUMBERVALUE(DN352)), "El valor de los devengos totales debe ser un número válido. ", "")
)
)</f>
        <v/>
      </c>
      <c r="IX352" s="46">
        <f>IF($DS352,
IF(DO352="","Debes escribir el valor de las deducciones totales. ",
IF( ISERR(_xlfn.NUMBERVALUE(DO352)), "El valor de las deducciones totales debe ser un número válido. ", "")
)
)</f>
        <v/>
      </c>
      <c r="IY352" s="46">
        <f>IF($DS352,
IF(DP352="","Debes escribir el valor del salario total. ",
IF( ISERR(_xlfn.NUMBERVALUE(DP352)), "El valor del salario total debe ser un número válido. ", "")
)
)</f>
        <v/>
      </c>
    </row>
    <row r="353">
      <c r="B353" s="48" t="n">
        <v>341</v>
      </c>
      <c r="C353" s="61">
        <f>IF(AND(DS353,DP353&lt;&gt;""),
IF(DQ353="","OK","Error"),
""
)</f>
        <v/>
      </c>
      <c r="D353" s="53" t="n"/>
      <c r="E353" s="52" t="n"/>
      <c r="F353" s="112" t="n"/>
      <c r="G353" s="52" t="n"/>
      <c r="H353" s="53" t="n"/>
      <c r="I353" s="52" t="n"/>
      <c r="J353" s="52" t="n"/>
      <c r="K353" s="53" t="n"/>
      <c r="L353" s="55" t="n"/>
      <c r="M353" s="108" t="n"/>
      <c r="N353" s="56" t="n"/>
      <c r="O353" s="52" t="n"/>
      <c r="P353" s="52" t="n"/>
      <c r="Q353" s="52" t="n"/>
      <c r="R353" s="52" t="n"/>
      <c r="S353" s="52" t="n"/>
      <c r="T353" s="53" t="n"/>
      <c r="U353" s="52" t="n"/>
      <c r="V353" s="52" t="n"/>
      <c r="W353" s="55" t="n"/>
      <c r="X353" s="55" t="n"/>
      <c r="Y353" s="52" t="n"/>
      <c r="Z353" s="55" t="n"/>
      <c r="AA353" s="52" t="n"/>
      <c r="AB353" s="53" t="n"/>
      <c r="AC353" s="53" t="n"/>
      <c r="AD353" s="53" t="n"/>
      <c r="AE353" s="177" t="n"/>
      <c r="AF353" s="113" t="n"/>
      <c r="AG353" s="177" t="n"/>
      <c r="AH353" s="178" t="n"/>
      <c r="AI353" s="178" t="n"/>
      <c r="AJ353" s="178" t="n"/>
      <c r="AK353" s="114" t="n"/>
      <c r="AL353" s="178" t="n"/>
      <c r="AM353" s="114" t="n"/>
      <c r="AN353" s="178" t="n"/>
      <c r="AO353" s="114" t="n"/>
      <c r="AP353" s="178" t="n"/>
      <c r="AQ353" s="114" t="n"/>
      <c r="AR353" s="178" t="n"/>
      <c r="AS353" s="114" t="n"/>
      <c r="AT353" s="178" t="n"/>
      <c r="AU353" s="114" t="n"/>
      <c r="AV353" s="178" t="n"/>
      <c r="AW353" s="114" t="n"/>
      <c r="AX353" s="178" t="n"/>
      <c r="AY353" s="114" t="n"/>
      <c r="AZ353" s="178" t="n"/>
      <c r="BA353" s="114" t="n"/>
      <c r="BB353" s="178" t="n"/>
      <c r="BC353" s="114" t="n"/>
      <c r="BD353" s="178" t="n"/>
      <c r="BE353" s="178" t="n"/>
      <c r="BF353" s="178" t="n"/>
      <c r="BG353" s="59" t="n"/>
      <c r="BH353" s="178" t="n"/>
      <c r="BI353" s="114" t="n"/>
      <c r="BJ353" s="53" t="n"/>
      <c r="BK353" s="178" t="n"/>
      <c r="BL353" s="114" t="n"/>
      <c r="BM353" s="178" t="n"/>
      <c r="BN353" s="114" t="n"/>
      <c r="BO353" s="178" t="n"/>
      <c r="BP353" s="178" t="n"/>
      <c r="BQ353" s="178" t="n"/>
      <c r="BR353" s="178" t="n"/>
      <c r="BS353" s="178" t="n"/>
      <c r="BT353" s="178" t="n"/>
      <c r="BU353" s="178" t="n"/>
      <c r="BV353" s="178" t="n"/>
      <c r="BW353" s="178" t="n"/>
      <c r="BX353" s="178" t="n"/>
      <c r="BY353" s="178" t="n"/>
      <c r="BZ353" s="178" t="n"/>
      <c r="CA353" s="178" t="n"/>
      <c r="CB353" s="178" t="n"/>
      <c r="CC353" s="178" t="n"/>
      <c r="CD353" s="178" t="n"/>
      <c r="CE353" s="178" t="n"/>
      <c r="CF353" s="178" t="n"/>
      <c r="CG353" s="178" t="n"/>
      <c r="CH353" s="178" t="n"/>
      <c r="CI353" s="178" t="n"/>
      <c r="CJ353" s="178" t="n"/>
      <c r="CK353" s="53" t="n"/>
      <c r="CL353" s="178" t="n"/>
      <c r="CM353" s="178" t="n"/>
      <c r="CN353" s="60" t="n"/>
      <c r="CO353" s="177" t="n"/>
      <c r="CP353" s="178" t="n"/>
      <c r="CQ353" s="60" t="n"/>
      <c r="CR353" s="177" t="n"/>
      <c r="CS353" s="178" t="n"/>
      <c r="CT353" s="59" t="n"/>
      <c r="CU353" s="178" t="n"/>
      <c r="CV353" s="59" t="n"/>
      <c r="CW353" s="178" t="n"/>
      <c r="CX353" s="59" t="n"/>
      <c r="CY353" s="178" t="n"/>
      <c r="CZ353" s="178" t="n"/>
      <c r="DA353" s="178" t="n"/>
      <c r="DB353" s="53" t="n"/>
      <c r="DC353" s="178" t="n"/>
      <c r="DD353" s="178" t="n"/>
      <c r="DE353" s="178" t="n"/>
      <c r="DF353" s="178" t="n"/>
      <c r="DG353" s="178" t="n"/>
      <c r="DH353" s="178" t="n"/>
      <c r="DI353" s="178" t="n"/>
      <c r="DJ353" s="178" t="n"/>
      <c r="DK353" s="178" t="n"/>
      <c r="DL353" s="178" t="n"/>
      <c r="DM353" s="178" t="n"/>
      <c r="DN353" s="177" t="n"/>
      <c r="DO353" s="177" t="n"/>
      <c r="DP353" s="177" t="n"/>
      <c r="DQ353" s="76">
        <f>IF(AND(DS353,DP353&lt;&gt;""),
CONCATENATE(DT353,DU353,DV353,DW353,DX353,DY353,DZ353,EA353,EB353,EC353,ED353,EE353,EF353,EG353,EH353,EI353,EJ353,EK353,EL353,EM353,EN353,EO353,EP353,EQ353,ES353,ET353,EU353,EV353,EW353,EX353,EY353,EZ353,FA353,FC353,FD353,FF353,FG353,FI353,FJ353,FL353,FM353,FO353,FP353,FR353,FS353,FU353,FV353,FX353,FY353,GA353,GB353,GD353,GE353,GF353,GH353,GI353,GJ353,GL353,GM353,GN353,GP353,GQ353,GS353,GT353,GU353,GV353,GW353,GX353,GY353,GZ353,HA353,HB353,HC353,HD353,HE353,HF353,HG353,HH353,HI353,HJ353,HK353,HL353,HM353,HN353,HO353,HQ353,HR353,HS353,HT353,HU353,HV353,HW353,HX353,HY353,IA353,IB353,IC353,ID353,IF353,IG353,IH353,II353,IK353,IL353,IM353,IN353,IO353,IP353,IQ353,IR353,IS353,IT353,IU353,IV353,IW353,IX353,IY353,IZ353),
""
)</f>
        <v/>
      </c>
      <c r="DR353" s="53" t="n"/>
      <c r="DS353" s="46">
        <f>CONCATENATE(D353,$E353,$F353,$G353,H353,$I353,$J353,K353,$L353,$M353,N353,$O353,$P353,$Q353,$R353,$S353,T353,$U353,$V353,$W353,$X353,$Y353,$Z353,$AA353,AB353,AC353,AD353,$AE353,$AF353,$AG353,AH353,AI353,AJ353,AK353,AL353,AM353,AN353,AO353,AP353,AQ353,AR353,AS353,AT353,AU353,AV353,AW353,AX353,AY353,AZ353,BA353,BB353,BC353,BD353,BE353,BF353,BG353,BH353,BI353,BJ353,BK353,BL353,BM353,BN353,BO353,BP353,BQ353,BR353,BS353,BT353,BU353,BV353,BW353,BX353,BY353,BZ353,CA353,CB353,CC353,CD353,CE353,CF353,CG353,CH353,CI353,CJ353,CK353,CL353,CM353,$CN353,$CO353,CP353,$CQ353,$CR353,CS353,CT353,CU353,CV353,CW353,CX353,CY353,CZ353,DA353,DB353,DC353,DD353,DE353,DF353,DG353,DH353,DI353,DJ353,DK353,DL353,DM353,$DN353,$DO353,$DP353,DR353)&lt;&gt;""</f>
        <v/>
      </c>
      <c r="DT353" s="46">
        <f>IF(AND($DS353,$E$4&lt;&gt;""),
IF(LEFT($E$4,2) = "1.",
IF(D353&lt;&gt;"","El CUNE sólo se envía en operaciones de novedad o ajuste. ",""),
IF(D353="","Debes escribir un CUNE válido para realizar operaciones de novedad o ajuste. ","")),
""
)</f>
        <v/>
      </c>
      <c r="DU353" s="46">
        <f>IF($DS353,
IF(E353="","Debes seleccionar el tipo de documento del empleado. ",
IF(_xlfn.IFNA(VLOOKUP(E353,TIPO_DE_DOCUMENTO,1,FALSE),-1)=-1,"El tipo de documento no es válido (por favor seleccionarlo de la lista). ","")
)
)</f>
        <v/>
      </c>
      <c r="DV353" s="46">
        <f>IF($DS353,
IF(F353="","Debes escribir el número de documento del empleado. ","")
)</f>
        <v/>
      </c>
      <c r="DW353" s="46">
        <f>IF($DS353,
IF(G353="","Debes escribir el primer nombre del empleado. ","")
)</f>
        <v/>
      </c>
      <c r="DY353" s="46">
        <f>IF($DS353,
IF(I353="","Debes escribir el primer apellido del empleado. ","")
)</f>
        <v/>
      </c>
      <c r="DZ353" s="46">
        <f>IF($DS353,
IF(J353="","Debes escribir el segundo apellido del empleado. ","")
)</f>
        <v/>
      </c>
      <c r="EB353" s="46">
        <f>IF($DS353,
IF(L353="","Debes escribir la fecha de ingreso del empleado. ",
IF(ISERR(DATE(YEAR(L353),MONTH(L353),DAY(L353))), "El valor ingresado en fecha de ingreso no tiene un formato válido. ","")
)
)</f>
        <v/>
      </c>
      <c r="EC353" s="46">
        <f>IF($DS353,
IF(M353="","Debes escribir el tiempo laborado. ",
IF( IFERROR(INT(M353),1.1) &lt;&gt; IFERROR(_xlfn.NUMBERVALUE(M353),1), "El valor de los días trabajados debe ser un número entero. ", "")
)
)</f>
        <v/>
      </c>
      <c r="ED353" s="46">
        <f>IF($DS353,
IF( AND(N353&lt;&gt;"", ISERR(DATE(YEAR(N353),MONTH(N353),DAY(N353))) ), "El valor ingresado en fecha de ingreso no tiene un formato válido. ",
IF( AND(N353&lt;&gt;"", $E$6&lt;&gt;"", DATE(YEAR(N353), MONTH(N353), 1) &lt;&gt; IFERROR(DATE(MID($E$6, 1, 4), MID($E$6, 6, 2),1), "1/1/1900") ), "La fecha de retiro debe estar dentro del período liquidado. ", "")
)
)</f>
        <v/>
      </c>
      <c r="EE353" s="46">
        <f>IF($DS353,
IF(O353="","Debes seleccionar el tipo de trabajador. ",
IF(_xlfn.IFNA(VLOOKUP(O353,TIPO_DE_TRABAJADOR,1,FALSE),-1)=-1,"El tipo de trabajador no es válido (por favor seleccionarlo de la lista). ","")
)
)</f>
        <v/>
      </c>
      <c r="EF353" s="46">
        <f>IF($DS353,
IF(P353="","Debes seleccionar si es un trabajador dependiente pensionado por vejez. ",
IF(_xlfn.IFNA(VLOOKUP(P353,SUBTIPO_DE_TRABAJADOR,1,FALSE),-1)=-1,"El tipo de trabajador dependiente pensionado por vejez no es válido (por favor seleccionarlo de la lista). ","")
)
)</f>
        <v/>
      </c>
      <c r="EG353" s="46">
        <f>IF($DS353,
IF(Q353="","Debes seleccionar el tipo de contrato del trabajador. ",
IF(_xlfn.IFNA(VLOOKUP(Q353,TIPO_DE_CONTRATO,1,FALSE),-1)=-1,"El tipo de contrato del trabajador no es válido (por favor seleccionarlo de la lista). ","")
)
)</f>
        <v/>
      </c>
      <c r="EH353" s="46">
        <f>IF($DS353,
IF(R353="","Debes seleccionar si es un salario integral. ",
IF(_xlfn.IFNA(VLOOKUP(R353,SI_NO,1,FALSE),-1)=-1,"Valor no válido para salario integral (por favor seleccionarlo de la lista). ","")
)
)</f>
        <v/>
      </c>
      <c r="EI353" s="46">
        <f>IF($DS353,
IF(S353="","Debes seleccionar si el trabajador realiza actividades de riesgo. ",
IF(_xlfn.IFNA(VLOOKUP(S353,SI_NO,1,FALSE),-1)=-1,"Valor no válido para actividad de alto riesgo (por favor seleccionarlo de la lista). ","")
)
)</f>
        <v/>
      </c>
      <c r="EK353" s="46">
        <f>IF($DS353,
IF(U353="","Debes escribir el código del municipio de residencia del trabajador. ",
IF(_xlfn.IFNA(VLOOKUP(U353,MUNICIPIO,1,FALSE),-1)=-1,"El municipio de residencia del trabajador es inválido (por favor seleccionarlo de la lista). ","")
)
)</f>
        <v/>
      </c>
      <c r="EL353" s="46">
        <f>IF($DS353,
IF(V353="","Debes escribir el la dirección de residendia del trabajador. ","")
)</f>
        <v/>
      </c>
      <c r="EM353" s="46">
        <f>IF($DS353,
IF(W353="","Debes escribir la fecha de inicio de la liquidación. ",
IF(ISERR(DATE(YEAR(W353),MONTH(W353),DAY(W353))),"El valor ingresado en fecha de inicio de liquidación no tiene un formato válido. ",
IF( AND($E$6&lt;&gt;"", DATE(YEAR(W353), MONTH(W353), 1) &lt;&gt; IFERROR(DATE(MID($E$6, 1, 4), MID($E$6, 6, 2),1), "1/1/1900") ), "La fecha de inicio de la liquidación debe estar dentro del período liquidado. ", "")
)
)
)</f>
        <v/>
      </c>
      <c r="EN353" s="46">
        <f>IF($DS353,
IF(X353="","Debes escribir la fecha de fin de la liquidación. ",
IF(ISERR(DATE(YEAR(X353),MONTH(X353),DAY(X353))),"El valor ingresado en fecha de fin de liquidación no tiene un formato válido. ",
IF( AND($E$6&lt;&gt;"", DATE(YEAR(X353), MONTH(X353), 1) &lt;&gt; IFERROR(DATE(MID($E$6, 1, 4), MID($E$6, 6, 2),1), "1/1/1900") ), "La fecha de fin de la liquidación debe estar dentro del período liquidado. ", "")
)
)
)</f>
        <v/>
      </c>
      <c r="EO353" s="46">
        <f>IF($DS353,
IF(Y353="","Debes escribir la frecuencia de pago del trabajador. ",
IF(_xlfn.IFNA(VLOOKUP(Y353,PERÍODO_DE_NÓMINA,1,FALSE),-1)=-1,"La frecuencia de pago es inválida (por favor seleccionarlo de la lista). ","")
)
)</f>
        <v/>
      </c>
      <c r="EP353" s="46">
        <f>IF($DS353,
IF(Z353="","Debes escribir la fecha de pago. ",
IF(ISERR(DATE(YEAR(Z353),MONTH(Z353),DAY(Z353))), "El valor ingresado en fecha de pago no tiene un formato válido. ","")
)
)</f>
        <v/>
      </c>
      <c r="EQ353" s="46">
        <f>IF($DS353,
IF(AA353="","Debes escribir el medio de pago. ",
IF(_xlfn.IFNA(VLOOKUP(AA353,MEDIOS_DE_PAGO,1,FALSE),-1)=-1,"El medio de pago es inválido (por favor seleccionarlo de la lista). ","")
)
)</f>
        <v/>
      </c>
      <c r="ER353" s="46">
        <f>OR(AA353='Tablas '!$T$4,AA353='Tablas '!$T$7,AA353='Tablas '!$T$8,AA353='Tablas '!$T$11)</f>
        <v/>
      </c>
      <c r="ES353" s="46">
        <f>IF(AND($DS353,ER353),
IF(AB353="","Debes escribir la entidad bancaria. ",""),
""
)</f>
        <v/>
      </c>
      <c r="ET353" s="46">
        <f>IF(AND($DS353,ER353),
IF(AC353="","Debes escribir el tipo de cuenta bancaria. ",
IF(_xlfn.IFNA(VLOOKUP(AC353,TIPO_DE_CUENTA,1,FALSE),-1)=-1,"El tipo de cuenta bancaria es inválida (por favor seleccionarlo de la lista). ","")
),
""
)</f>
        <v/>
      </c>
      <c r="EU353" s="46">
        <f>IF(AND($DS353,ER353),
IF(AD353="","Debes escribir el número de cuenta bancaria. ",""),
""
)</f>
        <v/>
      </c>
      <c r="EV353" s="46">
        <f>IF($DS353,
IF(AE353="","Debes escribir el valor del sueldo básico. ",
IF( ISERR(_xlfn.NUMBERVALUE(AE353)), "El valor del sueldo básico debe ser un número válido. ", "")
)
)</f>
        <v/>
      </c>
      <c r="EW353" s="46">
        <f>IF($DS353,
IF(AF353="","Debes escribir el número de días trabajados. ",
IF( IFERROR(INT(AF353),1.1) &lt;&gt; IFERROR(_xlfn.NUMBERVALUE(AF353),1), "La cantidad de días trabajados debe ser un número entero. ", "")
)
)</f>
        <v/>
      </c>
      <c r="EX353" s="46">
        <f>IF($DS353,
IF(AG353="","Debes escribir el valor del sueldo trabajado. ",
IF( ISERR(_xlfn.NUMBERVALUE(AG353)), "El valor del sueldo trabajado debe ser un número válido. ", "")
)
)</f>
        <v/>
      </c>
      <c r="EY353" s="46">
        <f>IF($DS353,
IF( AND(AH353&lt;&gt;"", ISERR(_xlfn.NUMBERVALUE(AH353))), "El valor del auxilio de transporte debe ser un número válido. ", "")
)</f>
        <v/>
      </c>
      <c r="EZ353" s="46">
        <f>IF($DS353,
IF( AND(AI353&lt;&gt;"", ISERR(_xlfn.NUMBERVALUE(AI353))), "El valor de viáticos salariales debe ser un número válido. ", "")
)</f>
        <v/>
      </c>
      <c r="FA353" s="46">
        <f>IF($DS353,
IF( AND(AJ353&lt;&gt;"", ISERR(_xlfn.NUMBERVALUE(AJ353))), "El valor de viáticos NO salariales debe ser un número válido. ", "")
)</f>
        <v/>
      </c>
      <c r="FB353" s="46">
        <f>CONCATENATE(AK353,AL353)&lt;&gt;""</f>
        <v/>
      </c>
      <c r="FC353" s="46">
        <f>IF(AND($DS353,FB353),
IF(AK353="","Debes escribir el número de horas extras diurnas. ",
IF( IFERROR(INT(AK353),1.1) &lt;&gt; IFERROR(_xlfn.NUMBERVALUE(AK353),1), "La cantidad de horas extras diurnas debe ser un número entero. ", "")
),
""
)</f>
        <v/>
      </c>
      <c r="FD353" s="46">
        <f>IF(AND($DS353,FB353),
IF(AL353="","Debes escribir el valor de las horas extras diurnas. ",
IF( ISERR(_xlfn.NUMBERVALUE(AL353)), "El valor de las horas extras duirnas debe ser un número válido. ", "")
),
""
)</f>
        <v/>
      </c>
      <c r="FE353" s="46">
        <f>CONCATENATE(AM353,AN353)&lt;&gt;""</f>
        <v/>
      </c>
      <c r="FF353" s="46">
        <f>IF(AND($DS353,FE353),
IF(AM353="","Debes escribir el número de horas extras nocturnas. ",
IF( IFERROR(INT(AM353),1.1) &lt;&gt; IFERROR(_xlfn.NUMBERVALUE(AM353),1), "La cantidad de horas extras nocturnas debe ser un número entero. ", "")
),
""
)</f>
        <v/>
      </c>
      <c r="FG353" s="46">
        <f>IF(AND($DS353,FE353),
IF(AN353="","Debes escribir el valor de las horas extras nocturnas. ",
IF( ISERR(_xlfn.NUMBERVALUE(AN353)), "El valor de las horas extras nocturnas debe ser un número válido. ", "")
),
""
)</f>
        <v/>
      </c>
      <c r="FH353" s="46">
        <f>CONCATENATE(AO353,AP353)&lt;&gt;""</f>
        <v/>
      </c>
      <c r="FI353" s="46">
        <f>IF(AND($DS353,FH353),
IF(AO353="","Debes escribir el número de horas extras diurnas dominicales y festivas. ",
IF( IFERROR(INT(AO353),1.1) &lt;&gt; IFERROR(_xlfn.NUMBERVALUE(AO353),1), "La cantidad de horas extras diurnas dominicales y festivas debe ser un número entero. ", "")
),
""
)</f>
        <v/>
      </c>
      <c r="FJ353" s="46">
        <f>IF(AND($DS353,FH353),
IF(AP353="","Debes escribir el valor de las horas extras diurnas dominicales y festivas. ",
IF( ISERR(_xlfn.NUMBERVALUE(AP353)), "El valor de las horas extras diurnas dominicales y festivas debe ser un número válido. ", "")
),
""
)</f>
        <v/>
      </c>
      <c r="FK353" s="46">
        <f>CONCATENATE(AQ353,AR353)&lt;&gt;""</f>
        <v/>
      </c>
      <c r="FL353" s="46">
        <f>IF(AND($DS353,FK353),
IF(AQ353="","Debes escribir el número de horas extras nocturnas dominicales y festivas. ",
IF( IFERROR(INT(AQ353),1.1) &lt;&gt; IFERROR(_xlfn.NUMBERVALUE(AQ353),1), "La cantidad de horas extras nocturnas dominicales y festivas debe ser un número entero. ", "")
),
""
)</f>
        <v/>
      </c>
      <c r="FM353" s="46">
        <f>IF(AND($DS353,FK353),
IF(AR353="","Debes escribir el valor de las horas extras nocturnas dominicales y festivas. ",
IF( ISERR(_xlfn.NUMBERVALUE(AR353)), "El valor de las horas extras nocturnas dominicales y festivas debe ser un número válido. ", "")
),
""
)</f>
        <v/>
      </c>
      <c r="FN353" s="46">
        <f>CONCATENATE(AS353,AT353)&lt;&gt;""</f>
        <v/>
      </c>
      <c r="FO353" s="46">
        <f>IF(AND($DS353,FN353),
IF(AS353="","Debes escribir el número de horas recargo nocturno. ",
IF( IFERROR(INT(AS353),1.1) &lt;&gt; IFERROR(_xlfn.NUMBERVALUE(AS353),1), "La cantidad de horas recargo nocturno debe ser un número entero. ", "")
),
""
)</f>
        <v/>
      </c>
      <c r="FP353" s="46">
        <f>IF(AND($DS353,FN353),
IF(AT353="","Debes escribir el valor de las horas recargo nocturno. ",
IF( ISERR(_xlfn.NUMBERVALUE(AT353)), "El valor de las horas recargo nocturno debe ser un número válido. ", "")
),
""
)</f>
        <v/>
      </c>
      <c r="FQ353" s="46">
        <f>CONCATENATE(AU353,AV353)&lt;&gt;""</f>
        <v/>
      </c>
      <c r="FR353" s="46">
        <f>IF(AND($DS353,FQ353),
IF(AU353="","Debes escribir el número de horas recargo diurno dominical y festivo. ",
IF( IFERROR(INT(AU353),1.1) &lt;&gt; IFERROR(_xlfn.NUMBERVALUE(AU353),1), "La cantidad de horas recargo diurno dominical y festivo debe ser un número entero. ", "")
),
""
)</f>
        <v/>
      </c>
      <c r="FS353" s="46">
        <f>IF(AND($DS353,FQ353),
IF(AV353="","Debes escribir el valor de las horas recargo diurno dominical y festivo. ",
IF( ISERR(_xlfn.NUMBERVALUE(AV353)), "El valor de las horas recargo diurno dominical y festivo debe ser un número válido. ", "")
),
""
)</f>
        <v/>
      </c>
      <c r="FT353" s="46">
        <f>CONCATENATE(AW353,AX353)&lt;&gt;""</f>
        <v/>
      </c>
      <c r="FU353" s="46">
        <f>IF(AND($DS353,FT353),
IF(AW353="","Debes escribir el número de horas recargo nocturno dominical y festivo. ",
IF( IFERROR(INT(AW353),1.1) &lt;&gt; IFERROR(_xlfn.NUMBERVALUE(AW353),1), "La cantidad de horas recargo nocturno dominical y festivo debe ser un número entero. ", "")
),
""
)</f>
        <v/>
      </c>
      <c r="FV353" s="46">
        <f>IF(AND($DS353,FT353),
IF(AX353="","Debes escribir el valor de las horas recargo nocturno dominical y festivo. ",
IF( ISERR(_xlfn.NUMBERVALUE(AX353)), "El valor de las horas recargo nocturno dominical y festivo debe ser un número válido. ", "")
),
""
)</f>
        <v/>
      </c>
      <c r="FW353" s="46">
        <f>CONCATENATE(AY353,AZ353)&lt;&gt;""</f>
        <v/>
      </c>
      <c r="FX353" s="46">
        <f>IF(AND($DS353,FW353),
IF(AY353="","Debes escribir el número de días de vacaciones comunes. ",
IF( IFERROR(INT(AY353),1.1) &lt;&gt; IFERROR(_xlfn.NUMBERVALUE(AY353),1), "La cantidad de días de vacaciones comunes debe ser un número entero. ", "")
),
""
)</f>
        <v/>
      </c>
      <c r="FY353" s="46">
        <f>IF(AND($DS353,FW353),
IF(AZ353="","Debes escribir el valor de las vacaciones comunes. ",
IF( ISERR(_xlfn.NUMBERVALUE(AZ353)), "El valor de las vacaciones comunes debe ser un número válido. ", "")
),
""
)</f>
        <v/>
      </c>
      <c r="FZ353" s="46">
        <f>CONCATENATE(BA353,BB353)&lt;&gt;""</f>
        <v/>
      </c>
      <c r="GA353" s="46">
        <f>IF(AND($DS353,FZ353),
IF(BA353="","Debes escribir el número de días de vacaciones compensadas. ",
IF( IFERROR(INT(BA353),1.1) &lt;&gt; IFERROR(_xlfn.NUMBERVALUE(BA353),1), "La cantidad de días de vacaciones compensadas debe ser un número entero. ", "")
),
""
)</f>
        <v/>
      </c>
      <c r="GB353" s="46">
        <f>IF(AND($DS353,FZ353),
IF(BB353="","Debes escribir el valor de las vacaciones compensadas. ",
IF( ISERR(_xlfn.NUMBERVALUE(BB353)), "El valor de las vacaciones compensadas debe ser un número válido. ", "")
),
""
)</f>
        <v/>
      </c>
      <c r="GC353" s="46">
        <f>CONCATENATE(BC353,BD353)&lt;&gt;""</f>
        <v/>
      </c>
      <c r="GD353" s="46">
        <f>IF(AND($DS353,GC353),
IF(BC353="","Debes escribir el número de días de prima salarial. ",
IF( IFERROR(INT(BC353),1.1) &lt;&gt; IFERROR(_xlfn.NUMBERVALUE(BC353),1), "La cantidad de días de prima salarial debe ser un número entero. ", "")
),
""
)</f>
        <v/>
      </c>
      <c r="GE353" s="46">
        <f>IF(AND($DS353,GC353),
IF(BD353="","Debes escribir el valor de los días de prima salarial. ",
IF( ISERR(_xlfn.NUMBERVALUE(BD353)), "El valor de los días de prima salarial debe ser un número válido. ", "")
),
""
)</f>
        <v/>
      </c>
      <c r="GF353" s="46">
        <f>IF($DS353,
IF( AND(BE353&lt;&gt;"", ISERR(_xlfn.NUMBERVALUE(BE353))), "El valor de la prima NO saliarial debe ser un número válido. ", "")
)</f>
        <v/>
      </c>
      <c r="GG353" s="46">
        <f>CONCATENATE(BF353,BG353,BH353)&lt;&gt;""</f>
        <v/>
      </c>
      <c r="GH353" s="46">
        <f>IF(AND($DS353,GG353),
IF(BF353="","Debes escribir el valor de las cesantías. ",
IF( ISERR(_xlfn.NUMBERVALUE(BF353)), "El valor de las cesantías debe ser un número válido. ", "")
),
""
)</f>
        <v/>
      </c>
      <c r="GI353" s="46">
        <f>IF(AND($DS353,GG353),
IF(BG353="","Debes escribir el % de cesantías. ",
IF( ISERR(_xlfn.NUMBERVALUE(BG353)), "El % de cesantías debe ser un número válido. ", "")
),
""
)</f>
        <v/>
      </c>
      <c r="GJ353" s="46">
        <f>IF(AND($DS353,GG353),
IF(BH353="","Debes escribir el valor de intereses de cesantías. ",
IF( ISERR(_xlfn.NUMBERVALUE(BH353)), "El valor de intereses de cesantías debe ser un número válido. ", "")
),
""
)</f>
        <v/>
      </c>
      <c r="GK353" s="46">
        <f>CONCATENATE(BI353,BJ353,BK353)&lt;&gt;""</f>
        <v/>
      </c>
      <c r="GL353" s="46">
        <f>IF(AND($DS353,GK353),
IF(BI353="","Debes escribir el número de días de incapacidad. ",
IF( IFERROR(INT(BI353),1.1) &lt;&gt; IFERROR(_xlfn.NUMBERVALUE(BI353),1), "La cantidad de días de incapacidad debe ser un número entero. ", "")
),
""
)</f>
        <v/>
      </c>
      <c r="GM353" s="46">
        <f>IF(AND($DS353,GK353),
IF(BJ353="","Debes escribir el tipo de incapacidad. ",
IF(_xlfn.IFNA(VLOOKUP(BJ353,TIPO_DE_INCAPACIDAD,1,FALSE),-1)=-1,"El tipo de incapacidad es inválida (por favor seleccionarlo de la lista). ","")
),
""
)</f>
        <v/>
      </c>
      <c r="GN353" s="46">
        <f>IF(AND($DS353,GK353),
IF(BK353="","Debes escribir el valor de la incapacidad. ",
IF( ISERR(_xlfn.NUMBERVALUE(BK353)), "El valor de la incapacidad debe ser un número válido. ", "")
),
""
)</f>
        <v/>
      </c>
      <c r="GO353" s="46">
        <f>CONCATENATE(BL353,BM353)&lt;&gt;""</f>
        <v/>
      </c>
      <c r="GP353" s="46">
        <f>IF(AND($DS353,GO353),
IF(BL353="","Debes escribir el número de días de licencia de maternidad o paternidad. ",
IF( IFERROR(INT(BL353),1.1) &lt;&gt; IFERROR(_xlfn.NUMBERVALUE(BL353),1), "La cantidad de días de licencia de maternidad o paternidad debe ser un número entero. ", "")
),
""
)</f>
        <v/>
      </c>
      <c r="GQ353" s="46">
        <f>IF(AND($DS353,GO353),
IF(BM353="","Debes escribir el valor de la licencia de maternidad o paternidad. ",
IF( ISERR(_xlfn.NUMBERVALUE(BM353)), "El valor de la licencia de maternidad o paternidad debe ser un número válido. ", "")
),
""
)</f>
        <v/>
      </c>
      <c r="GR353" s="46">
        <f>CONCATENATE(BN353,BO353)&lt;&gt;""</f>
        <v/>
      </c>
      <c r="GS353" s="46">
        <f>IF(AND($DS353,GR353),
IF(BN353="","Debes escribir el número de días de licencia remunerada. ",
IF( IFERROR(INT(BN353),1.1) &lt;&gt; IFERROR(_xlfn.NUMBERVALUE(BN353),1), "La cantidad de días de licencia remunerada debe ser un número entero. ", "")
),
""
)</f>
        <v/>
      </c>
      <c r="GT353" s="46">
        <f>IF(AND($DS353,GR353),
IF(BO353="","Debes escribir el valor de la licencia remunerada. ",
IF( ISERR(_xlfn.NUMBERVALUE(BO353)), "El valor de la licencia remunerada debe ser un número válido. ", "")
),
""
)</f>
        <v/>
      </c>
      <c r="GU353" s="46">
        <f>IF($DS353,
IF( AND(BP353&lt;&gt;"", ISERR(_xlfn.NUMBERVALUE(BP353))), "El valor de la licencia NO remunerada debe ser un número válido. ", "")
)</f>
        <v/>
      </c>
      <c r="GV353" s="46">
        <f>IF($DS353,
IF( AND(BQ353&lt;&gt;"", ISERR(_xlfn.NUMBERVALUE(BQ353))), "El valor de auxilios salariales debe ser un número válido. ", "")
)</f>
        <v/>
      </c>
      <c r="GW353" s="46">
        <f>IF($DS353,
IF( AND(BR353&lt;&gt;"", ISERR(_xlfn.NUMBERVALUE(BR353))), "El valor de auxilios NO salariales debe ser un número válido. ", "")
)</f>
        <v/>
      </c>
      <c r="GX353" s="46">
        <f>IF($DS353,
IF( AND(BS353&lt;&gt;"", ISERR(_xlfn.NUMBERVALUE(BS353))), "El valor de bonos salariales debe ser un número válido. ", "")
)</f>
        <v/>
      </c>
      <c r="GY353" s="46">
        <f>IF($DS353,
IF( AND(BT353&lt;&gt;"", ISERR(_xlfn.NUMBERVALUE(BT353))), "El valor de bonos NO salariales debe ser un número válido. ", "")
)</f>
        <v/>
      </c>
      <c r="GZ353" s="46">
        <f>IF($DS353,
IF( AND(BU353&lt;&gt;"", ISERR(_xlfn.NUMBERVALUE(BU353))), "El valor de bonos salariales de alimentación debe ser un número válido. ", "")
)</f>
        <v/>
      </c>
      <c r="HA353" s="46">
        <f>IF($DS353,
IF( AND(BV353&lt;&gt;"", ISERR(_xlfn.NUMBERVALUE(BV353))), "El valor de bonos NO salariales de alimentación debe ser un número válido. ", "")
)</f>
        <v/>
      </c>
      <c r="HB353" s="46">
        <f>IF($DS353,
IF( AND(BW353&lt;&gt;"", ISERR(_xlfn.NUMBERVALUE(BW353))), "El valor de bonificaciones salariales debe ser un número válido. ", "")
)</f>
        <v/>
      </c>
      <c r="HC353" s="46">
        <f>IF($DS353,
IF( AND(BX353&lt;&gt;"", ISERR(_xlfn.NUMBERVALUE(BX353))), "El valor de bonificaciones NO salariales debe ser un número válido. ", "")
)</f>
        <v/>
      </c>
      <c r="HD353" s="46">
        <f>IF($DS353,
IF( AND(BY353&lt;&gt;"", ISERR(_xlfn.NUMBERVALUE(BY353))), "El valor de compensaciones ordinarias debe ser un número válido. ", "")
)</f>
        <v/>
      </c>
      <c r="HE353" s="46">
        <f>IF($DS353,
IF( AND(BZ353&lt;&gt;"", ISERR(_xlfn.NUMBERVALUE(BZ353))), "El valor de compensaciones extraordinarias debe ser un número válido. ", "")
)</f>
        <v/>
      </c>
      <c r="HF353" s="46">
        <f>IF($DS353,
IF( AND(CA353&lt;&gt;"", ISERR(_xlfn.NUMBERVALUE(CA353))), "El valor de comisiones debe ser un número válido. ", "")
)</f>
        <v/>
      </c>
      <c r="HG353" s="46">
        <f>IF($DS353,
IF( AND(CB353&lt;&gt;"", ISERR(_xlfn.NUMBERVALUE(CB353))), "El valor de ausencia por huega debe ser un número válido. ", "")
)</f>
        <v/>
      </c>
      <c r="HH353" s="46">
        <f>IF($DS353,
IF( AND(CC353&lt;&gt;"", ISERR(_xlfn.NUMBERVALUE(CC353))), "El valor de anticipos debe ser un número válido. ", "")
)</f>
        <v/>
      </c>
      <c r="HI353" s="46">
        <f>IF($DS353,
IF( AND(CD353&lt;&gt;"", ISERR(_xlfn.NUMBERVALUE(CD353))), "El valor de pagos a terceros debe ser un número válido. ", "")
)</f>
        <v/>
      </c>
      <c r="HJ353" s="46">
        <f>IF($DS353,
IF( AND(CE353&lt;&gt;"", ISERR(_xlfn.NUMBERVALUE(CE353))), "El valor de dotación debe ser un número válido. ", "")
)</f>
        <v/>
      </c>
      <c r="HK353" s="46">
        <f>IF($DS353,
IF( AND(CF353&lt;&gt;"", ISERR(_xlfn.NUMBERVALUE(CF353))), "El valor de apoyo sostenibilidad debe ser un número válido. ", "")
)</f>
        <v/>
      </c>
      <c r="HL353" s="46">
        <f>IF($DS353,
IF( AND(CG353&lt;&gt;"", ISERR(_xlfn.NUMBERVALUE(CG353))), "El valor de teletrabajo debe ser un número válido. ", "")
)</f>
        <v/>
      </c>
      <c r="HM353" s="46">
        <f>IF($DS353,
IF( AND(CH353&lt;&gt;"", ISERR(_xlfn.NUMBERVALUE(CH353))), "El valor de bonificación de retiro debe ser un número válido. ", "")
)</f>
        <v/>
      </c>
      <c r="HN353" s="46">
        <f>IF($DS353,
IF( AND(CI353&lt;&gt;"", ISERR(_xlfn.NUMBERVALUE(CI353))), "El valor de indemnización de retiro debe ser un número válido. ", "")
)</f>
        <v/>
      </c>
      <c r="HO353" s="46">
        <f>IF($DS353,
IF( AND(CJ353&lt;&gt;"", ISERR(_xlfn.NUMBERVALUE(CJ353))), "El valor de reintegros debe ser un número válido. ", "")
)</f>
        <v/>
      </c>
      <c r="HP353" s="46">
        <f>CONCATENATE(CK353,CL353,CM353)&lt;&gt;""</f>
        <v/>
      </c>
      <c r="HQ353" s="46">
        <f>IF(AND($DS353,HP353),
IF(CK353="","Debes escribir la descripción de otro concepto no categorizado. ",""),
""
)</f>
        <v/>
      </c>
      <c r="HR353" s="46">
        <f>IF(AND($DS353,HP353),
IF(CONCATENATE(CL353,CM353)="","Debes escribir al menos un valor de concepto no categorizado (salarial o no salarial). ",
IF(ISERR(_xlfn.NUMBERVALUE(CL353)),"El valor salarial concepto no categorizado debe ser un número válido. ","")
),
""
)</f>
        <v/>
      </c>
      <c r="HS353" s="46">
        <f>IF(AND($DS353,HP353),
IF(CONCATENATE(CL353,CM353)="","Debes escribir al menos un valor de concepto no categorizado (salarial o no salarial). ",
IF(ISERR(_xlfn.NUMBERVALUE(CM353)),"El valor NO salarial concepto no categorizado debe ser un número válido. ","")
),
""
)</f>
        <v/>
      </c>
      <c r="HT353" s="46">
        <f>IF($DS353,
IF(CN353="","Debes escribir el porcentaje del aporte a salud. ",
IF( ISERR(_xlfn.NUMBERVALUE(CN353)), "El valor del porcentaje del aporte a salud debe ser un número válido. ", "")
)
)</f>
        <v/>
      </c>
      <c r="HU353" s="46">
        <f>IF($DS353,
IF(CO353="","Debes escribir el valor del aporte a salud. ",
IF( ISERR(_xlfn.NUMBERVALUE(CO353)), "El valor del aporte a salud debe ser un número válido. ", "")
)
)</f>
        <v/>
      </c>
      <c r="HV353" s="46">
        <f>IF($DS353,
IF( AND(CP353&lt;&gt;"", ISERR(_xlfn.NUMBERVALUE(CP353))), "El valor plan complementario debe ser un número válido. ", "")
)</f>
        <v/>
      </c>
      <c r="HW353" s="46">
        <f>IF($DS353,
IF(CQ353="","Debes escribir el porcentaje del aporte a pensión. ",
IF( ISERR(_xlfn.NUMBERVALUE(CQ353)), "El valor del porcentaje del aporte a pensión debe ser un número válido. ", "")
)
)</f>
        <v/>
      </c>
      <c r="HX353" s="46">
        <f>IF($DS353,
IF(CR353="","Debes escribir el valor del aporte a pensión. ",
IF( ISERR(_xlfn.NUMBERVALUE(CR353)), "El valor del aporte a salud debe ser un número válido. ", "")
)
)</f>
        <v/>
      </c>
      <c r="HY353" s="46">
        <f>IF($DS353,
IF( AND(CS353&lt;&gt;"", ISERR(_xlfn.NUMBERVALUE(CS353))), "El valor pensión voluntaria debe ser un número válido. ", "")
)</f>
        <v/>
      </c>
      <c r="HZ353" s="46">
        <f>CONCATENATE(CT353,CU353,CV353,CW353)&lt;&gt;""</f>
        <v/>
      </c>
      <c r="IA353" s="46">
        <f>IF(AND($DS353,HZ353),
IF(CT353="","Debes escribir el % del fondo de seguridad pensional. ",
IF( ISERR(_xlfn.NUMBERVALUE(CT353)), "El % del fondo de seguridad debe ser un número válido. ", "")
),
""
)</f>
        <v/>
      </c>
      <c r="IB353" s="46">
        <f>IF(AND($DS353,HZ353),
IF(CU353="","Debes escribir el valor del aporte al fondo de solidaridad pensional. ",
IF( ISERR(_xlfn.NUMBERVALUE(CU353)), "El valor del aporte al fondo de solidaridad pensional debe ser un número válido. ", "")
),
""
)</f>
        <v/>
      </c>
      <c r="IC353" s="46">
        <f>IF(AND($DS353,HZ353),
IF(CV353="","Debes escribir el % del fondo de subsistencia. ",
IF( ISERR(_xlfn.NUMBERVALUE(CV353)), "El % del fondo de subsistencia debe ser un número válido. ", "")
),
""
)</f>
        <v/>
      </c>
      <c r="ID353" s="46">
        <f>IF(AND($DS353,HZ353),
IF(CW353="","Debes escribir el valor del fondo de subsistencia. ",
IF( ISERR(_xlfn.NUMBERVALUE(CW353)), "El valor del fondo de subsistencia debe ser un número válido. ", "")
),
""
)</f>
        <v/>
      </c>
      <c r="IE353" s="46">
        <f>CONCATENATE(CX353,CY353)&lt;&gt;""</f>
        <v/>
      </c>
      <c r="IF353" s="46">
        <f>IF(AND($DS353,IE353),
IF(CX353="","Debes escribir el % de sindicato. ",
IF( ISERR(_xlfn.NUMBERVALUE(CX353)), "El % de sindicato debe ser un número válido. ", "")
),
""
)</f>
        <v/>
      </c>
      <c r="IG353" s="46">
        <f>IF(AND($DS353,IE353),
IF(CY353="","Debes escribir el valor del sindicato. ",
IF( ISERR(_xlfn.NUMBERVALUE(CY353)), "El valor del sindicato debe ser un número válido. ", "")
),
""
)</f>
        <v/>
      </c>
      <c r="IH353" s="46">
        <f>IF($DS353,
IF( AND(CZ353&lt;&gt;"", ISERR(_xlfn.NUMBERVALUE(CZ353))), "El valor de sanción pública debe ser un número válido. ", "")
)</f>
        <v/>
      </c>
      <c r="II353" s="46">
        <f>IF($DS353,
IF( AND(DA353&lt;&gt;"", ISERR(_xlfn.NUMBERVALUE(DA353))), "El valor de sanción privada debe ser un número válido. ", "")
)</f>
        <v/>
      </c>
      <c r="IJ353" s="46">
        <f>CONCATENATE(DB353,DC353)&lt;&gt;""</f>
        <v/>
      </c>
      <c r="IK353" s="46">
        <f>IF(AND($DS353,IJ353),
IF(DB353="","Debes escribir la descripción de libranza. ",""),
""
)</f>
        <v/>
      </c>
      <c r="IL353" s="46">
        <f>IF(AND($DS353,IJ353),
IF(DC353="","Debes escribir la cuota libranza. ",
IF(ISERR(_xlfn.NUMBERVALUE(DC353)),"El valor de la cuota libranza debe ser un número válido. ","")
),
""
)</f>
        <v/>
      </c>
      <c r="IM353" s="46">
        <f>IF($DS353,
IF( AND(DD353&lt;&gt;"", ISERR(_xlfn.NUMBERVALUE(DD353))), "El valor de pagos a terceros debe ser un número válido. ", "")
)</f>
        <v/>
      </c>
      <c r="IN353" s="46">
        <f>IF($DS353,
IF( AND(DE353&lt;&gt;"", ISERR(_xlfn.NUMBERVALUE(DE353))), "El valor de anticipos debe ser un número válido. ", "")
)</f>
        <v/>
      </c>
      <c r="IO353" s="46">
        <f>IF($DS353,
IF( AND(DF353&lt;&gt;"", ISERR(_xlfn.NUMBERVALUE(DF353))), "El valor de AFC debe ser un número válido. ", "")
)</f>
        <v/>
      </c>
      <c r="IP353" s="46">
        <f>IF($DS353,
IF( AND(DG353&lt;&gt;"", ISERR(_xlfn.NUMBERVALUE(DG353))), "El valor de rete-fuente debe ser un número válido. ", "")
)</f>
        <v/>
      </c>
      <c r="IQ353" s="46">
        <f>IF($DS353,
IF( AND(DH353&lt;&gt;"", ISERR(_xlfn.NUMBERVALUE(DH353))), "El valor de cooperativa de trabajo debe ser un número válido. ", "")
)</f>
        <v/>
      </c>
      <c r="IR353" s="46">
        <f>IF($DS353,
IF( AND(DI353&lt;&gt;"", ISERR(_xlfn.NUMBERVALUE(DI353))), "El valor de embargo fiscal debe ser un número válido. ", "")
)</f>
        <v/>
      </c>
      <c r="IS353" s="46">
        <f>IF($DS353,
IF( AND(DJ353&lt;&gt;"", ISERR(_xlfn.NUMBERVALUE(DJ353))), "El valor de educación debe ser un número válido. ", "")
)</f>
        <v/>
      </c>
      <c r="IT353" s="46">
        <f>IF($DS353,
IF( AND(DK353&lt;&gt;"", ISERR(_xlfn.NUMBERVALUE(DK353))), "El valor de reintegro debe ser un número válido. ", "")
)</f>
        <v/>
      </c>
      <c r="IU353" s="46">
        <f>IF($DS353,
IF( AND(DL353&lt;&gt;"", ISERR(_xlfn.NUMBERVALUE(DL353))), "El valor de deuda debe ser un número válido. ", "")
)</f>
        <v/>
      </c>
      <c r="IV353" s="46">
        <f>IF($DS353,
IF( AND(DM353&lt;&gt;"", ISERR(_xlfn.NUMBERVALUE(DM353))), "El valor de otras deducciones debe ser un número válido. ", "")
)</f>
        <v/>
      </c>
      <c r="IW353" s="46">
        <f>IF($DS353,
IF(DN353="","Debes escribir el valor de los devengos totales. ",
IF( ISERR(_xlfn.NUMBERVALUE(DN353)), "El valor de los devengos totales debe ser un número válido. ", "")
)
)</f>
        <v/>
      </c>
      <c r="IX353" s="46">
        <f>IF($DS353,
IF(DO353="","Debes escribir el valor de las deducciones totales. ",
IF( ISERR(_xlfn.NUMBERVALUE(DO353)), "El valor de las deducciones totales debe ser un número válido. ", "")
)
)</f>
        <v/>
      </c>
      <c r="IY353" s="46">
        <f>IF($DS353,
IF(DP353="","Debes escribir el valor del salario total. ",
IF( ISERR(_xlfn.NUMBERVALUE(DP353)), "El valor del salario total debe ser un número válido. ", "")
)
)</f>
        <v/>
      </c>
    </row>
    <row r="354">
      <c r="B354" s="48" t="n">
        <v>342</v>
      </c>
      <c r="C354" s="61">
        <f>IF(AND(DS354,DP354&lt;&gt;""),
IF(DQ354="","OK","Error"),
""
)</f>
        <v/>
      </c>
      <c r="D354" s="53" t="n"/>
      <c r="E354" s="52" t="n"/>
      <c r="F354" s="112" t="n"/>
      <c r="G354" s="52" t="n"/>
      <c r="H354" s="53" t="n"/>
      <c r="I354" s="52" t="n"/>
      <c r="J354" s="52" t="n"/>
      <c r="K354" s="53" t="n"/>
      <c r="L354" s="55" t="n"/>
      <c r="M354" s="108" t="n"/>
      <c r="N354" s="56" t="n"/>
      <c r="O354" s="52" t="n"/>
      <c r="P354" s="52" t="n"/>
      <c r="Q354" s="52" t="n"/>
      <c r="R354" s="52" t="n"/>
      <c r="S354" s="52" t="n"/>
      <c r="T354" s="53" t="n"/>
      <c r="U354" s="52" t="n"/>
      <c r="V354" s="52" t="n"/>
      <c r="W354" s="55" t="n"/>
      <c r="X354" s="55" t="n"/>
      <c r="Y354" s="52" t="n"/>
      <c r="Z354" s="55" t="n"/>
      <c r="AA354" s="52" t="n"/>
      <c r="AB354" s="53" t="n"/>
      <c r="AC354" s="53" t="n"/>
      <c r="AD354" s="53" t="n"/>
      <c r="AE354" s="177" t="n"/>
      <c r="AF354" s="113" t="n"/>
      <c r="AG354" s="177" t="n"/>
      <c r="AH354" s="178" t="n"/>
      <c r="AI354" s="178" t="n"/>
      <c r="AJ354" s="178" t="n"/>
      <c r="AK354" s="114" t="n"/>
      <c r="AL354" s="178" t="n"/>
      <c r="AM354" s="114" t="n"/>
      <c r="AN354" s="178" t="n"/>
      <c r="AO354" s="114" t="n"/>
      <c r="AP354" s="178" t="n"/>
      <c r="AQ354" s="114" t="n"/>
      <c r="AR354" s="178" t="n"/>
      <c r="AS354" s="114" t="n"/>
      <c r="AT354" s="178" t="n"/>
      <c r="AU354" s="114" t="n"/>
      <c r="AV354" s="178" t="n"/>
      <c r="AW354" s="114" t="n"/>
      <c r="AX354" s="178" t="n"/>
      <c r="AY354" s="114" t="n"/>
      <c r="AZ354" s="178" t="n"/>
      <c r="BA354" s="114" t="n"/>
      <c r="BB354" s="178" t="n"/>
      <c r="BC354" s="114" t="n"/>
      <c r="BD354" s="178" t="n"/>
      <c r="BE354" s="178" t="n"/>
      <c r="BF354" s="178" t="n"/>
      <c r="BG354" s="59" t="n"/>
      <c r="BH354" s="178" t="n"/>
      <c r="BI354" s="114" t="n"/>
      <c r="BJ354" s="53" t="n"/>
      <c r="BK354" s="178" t="n"/>
      <c r="BL354" s="114" t="n"/>
      <c r="BM354" s="178" t="n"/>
      <c r="BN354" s="114" t="n"/>
      <c r="BO354" s="178" t="n"/>
      <c r="BP354" s="178" t="n"/>
      <c r="BQ354" s="178" t="n"/>
      <c r="BR354" s="178" t="n"/>
      <c r="BS354" s="178" t="n"/>
      <c r="BT354" s="178" t="n"/>
      <c r="BU354" s="178" t="n"/>
      <c r="BV354" s="178" t="n"/>
      <c r="BW354" s="178" t="n"/>
      <c r="BX354" s="178" t="n"/>
      <c r="BY354" s="178" t="n"/>
      <c r="BZ354" s="178" t="n"/>
      <c r="CA354" s="178" t="n"/>
      <c r="CB354" s="178" t="n"/>
      <c r="CC354" s="178" t="n"/>
      <c r="CD354" s="178" t="n"/>
      <c r="CE354" s="178" t="n"/>
      <c r="CF354" s="178" t="n"/>
      <c r="CG354" s="178" t="n"/>
      <c r="CH354" s="178" t="n"/>
      <c r="CI354" s="178" t="n"/>
      <c r="CJ354" s="178" t="n"/>
      <c r="CK354" s="53" t="n"/>
      <c r="CL354" s="178" t="n"/>
      <c r="CM354" s="178" t="n"/>
      <c r="CN354" s="60" t="n"/>
      <c r="CO354" s="177" t="n"/>
      <c r="CP354" s="178" t="n"/>
      <c r="CQ354" s="60" t="n"/>
      <c r="CR354" s="177" t="n"/>
      <c r="CS354" s="178" t="n"/>
      <c r="CT354" s="59" t="n"/>
      <c r="CU354" s="178" t="n"/>
      <c r="CV354" s="59" t="n"/>
      <c r="CW354" s="178" t="n"/>
      <c r="CX354" s="59" t="n"/>
      <c r="CY354" s="178" t="n"/>
      <c r="CZ354" s="178" t="n"/>
      <c r="DA354" s="178" t="n"/>
      <c r="DB354" s="53" t="n"/>
      <c r="DC354" s="178" t="n"/>
      <c r="DD354" s="178" t="n"/>
      <c r="DE354" s="178" t="n"/>
      <c r="DF354" s="178" t="n"/>
      <c r="DG354" s="178" t="n"/>
      <c r="DH354" s="178" t="n"/>
      <c r="DI354" s="178" t="n"/>
      <c r="DJ354" s="178" t="n"/>
      <c r="DK354" s="178" t="n"/>
      <c r="DL354" s="178" t="n"/>
      <c r="DM354" s="178" t="n"/>
      <c r="DN354" s="177" t="n"/>
      <c r="DO354" s="177" t="n"/>
      <c r="DP354" s="177" t="n"/>
      <c r="DQ354" s="76">
        <f>IF(AND(DS354,DP354&lt;&gt;""),
CONCATENATE(DT354,DU354,DV354,DW354,DX354,DY354,DZ354,EA354,EB354,EC354,ED354,EE354,EF354,EG354,EH354,EI354,EJ354,EK354,EL354,EM354,EN354,EO354,EP354,EQ354,ES354,ET354,EU354,EV354,EW354,EX354,EY354,EZ354,FA354,FC354,FD354,FF354,FG354,FI354,FJ354,FL354,FM354,FO354,FP354,FR354,FS354,FU354,FV354,FX354,FY354,GA354,GB354,GD354,GE354,GF354,GH354,GI354,GJ354,GL354,GM354,GN354,GP354,GQ354,GS354,GT354,GU354,GV354,GW354,GX354,GY354,GZ354,HA354,HB354,HC354,HD354,HE354,HF354,HG354,HH354,HI354,HJ354,HK354,HL354,HM354,HN354,HO354,HQ354,HR354,HS354,HT354,HU354,HV354,HW354,HX354,HY354,IA354,IB354,IC354,ID354,IF354,IG354,IH354,II354,IK354,IL354,IM354,IN354,IO354,IP354,IQ354,IR354,IS354,IT354,IU354,IV354,IW354,IX354,IY354,IZ354),
""
)</f>
        <v/>
      </c>
      <c r="DR354" s="53" t="n"/>
      <c r="DS354" s="46">
        <f>CONCATENATE(D354,$E354,$F354,$G354,H354,$I354,$J354,K354,$L354,$M354,N354,$O354,$P354,$Q354,$R354,$S354,T354,$U354,$V354,$W354,$X354,$Y354,$Z354,$AA354,AB354,AC354,AD354,$AE354,$AF354,$AG354,AH354,AI354,AJ354,AK354,AL354,AM354,AN354,AO354,AP354,AQ354,AR354,AS354,AT354,AU354,AV354,AW354,AX354,AY354,AZ354,BA354,BB354,BC354,BD354,BE354,BF354,BG354,BH354,BI354,BJ354,BK354,BL354,BM354,BN354,BO354,BP354,BQ354,BR354,BS354,BT354,BU354,BV354,BW354,BX354,BY354,BZ354,CA354,CB354,CC354,CD354,CE354,CF354,CG354,CH354,CI354,CJ354,CK354,CL354,CM354,$CN354,$CO354,CP354,$CQ354,$CR354,CS354,CT354,CU354,CV354,CW354,CX354,CY354,CZ354,DA354,DB354,DC354,DD354,DE354,DF354,DG354,DH354,DI354,DJ354,DK354,DL354,DM354,$DN354,$DO354,$DP354,DR354)&lt;&gt;""</f>
        <v/>
      </c>
      <c r="DT354" s="46">
        <f>IF(AND($DS354,$E$4&lt;&gt;""),
IF(LEFT($E$4,2) = "1.",
IF(D354&lt;&gt;"","El CUNE sólo se envía en operaciones de novedad o ajuste. ",""),
IF(D354="","Debes escribir un CUNE válido para realizar operaciones de novedad o ajuste. ","")),
""
)</f>
        <v/>
      </c>
      <c r="DU354" s="46">
        <f>IF($DS354,
IF(E354="","Debes seleccionar el tipo de documento del empleado. ",
IF(_xlfn.IFNA(VLOOKUP(E354,TIPO_DE_DOCUMENTO,1,FALSE),-1)=-1,"El tipo de documento no es válido (por favor seleccionarlo de la lista). ","")
)
)</f>
        <v/>
      </c>
      <c r="DV354" s="46">
        <f>IF($DS354,
IF(F354="","Debes escribir el número de documento del empleado. ","")
)</f>
        <v/>
      </c>
      <c r="DW354" s="46">
        <f>IF($DS354,
IF(G354="","Debes escribir el primer nombre del empleado. ","")
)</f>
        <v/>
      </c>
      <c r="DY354" s="46">
        <f>IF($DS354,
IF(I354="","Debes escribir el primer apellido del empleado. ","")
)</f>
        <v/>
      </c>
      <c r="DZ354" s="46">
        <f>IF($DS354,
IF(J354="","Debes escribir el segundo apellido del empleado. ","")
)</f>
        <v/>
      </c>
      <c r="EB354" s="46">
        <f>IF($DS354,
IF(L354="","Debes escribir la fecha de ingreso del empleado. ",
IF(ISERR(DATE(YEAR(L354),MONTH(L354),DAY(L354))), "El valor ingresado en fecha de ingreso no tiene un formato válido. ","")
)
)</f>
        <v/>
      </c>
      <c r="EC354" s="46">
        <f>IF($DS354,
IF(M354="","Debes escribir el tiempo laborado. ",
IF( IFERROR(INT(M354),1.1) &lt;&gt; IFERROR(_xlfn.NUMBERVALUE(M354),1), "El valor de los días trabajados debe ser un número entero. ", "")
)
)</f>
        <v/>
      </c>
      <c r="ED354" s="46">
        <f>IF($DS354,
IF( AND(N354&lt;&gt;"", ISERR(DATE(YEAR(N354),MONTH(N354),DAY(N354))) ), "El valor ingresado en fecha de ingreso no tiene un formato válido. ",
IF( AND(N354&lt;&gt;"", $E$6&lt;&gt;"", DATE(YEAR(N354), MONTH(N354), 1) &lt;&gt; IFERROR(DATE(MID($E$6, 1, 4), MID($E$6, 6, 2),1), "1/1/1900") ), "La fecha de retiro debe estar dentro del período liquidado. ", "")
)
)</f>
        <v/>
      </c>
      <c r="EE354" s="46">
        <f>IF($DS354,
IF(O354="","Debes seleccionar el tipo de trabajador. ",
IF(_xlfn.IFNA(VLOOKUP(O354,TIPO_DE_TRABAJADOR,1,FALSE),-1)=-1,"El tipo de trabajador no es válido (por favor seleccionarlo de la lista). ","")
)
)</f>
        <v/>
      </c>
      <c r="EF354" s="46">
        <f>IF($DS354,
IF(P354="","Debes seleccionar si es un trabajador dependiente pensionado por vejez. ",
IF(_xlfn.IFNA(VLOOKUP(P354,SUBTIPO_DE_TRABAJADOR,1,FALSE),-1)=-1,"El tipo de trabajador dependiente pensionado por vejez no es válido (por favor seleccionarlo de la lista). ","")
)
)</f>
        <v/>
      </c>
      <c r="EG354" s="46">
        <f>IF($DS354,
IF(Q354="","Debes seleccionar el tipo de contrato del trabajador. ",
IF(_xlfn.IFNA(VLOOKUP(Q354,TIPO_DE_CONTRATO,1,FALSE),-1)=-1,"El tipo de contrato del trabajador no es válido (por favor seleccionarlo de la lista). ","")
)
)</f>
        <v/>
      </c>
      <c r="EH354" s="46">
        <f>IF($DS354,
IF(R354="","Debes seleccionar si es un salario integral. ",
IF(_xlfn.IFNA(VLOOKUP(R354,SI_NO,1,FALSE),-1)=-1,"Valor no válido para salario integral (por favor seleccionarlo de la lista). ","")
)
)</f>
        <v/>
      </c>
      <c r="EI354" s="46">
        <f>IF($DS354,
IF(S354="","Debes seleccionar si el trabajador realiza actividades de riesgo. ",
IF(_xlfn.IFNA(VLOOKUP(S354,SI_NO,1,FALSE),-1)=-1,"Valor no válido para actividad de alto riesgo (por favor seleccionarlo de la lista). ","")
)
)</f>
        <v/>
      </c>
      <c r="EK354" s="46">
        <f>IF($DS354,
IF(U354="","Debes escribir el código del municipio de residencia del trabajador. ",
IF(_xlfn.IFNA(VLOOKUP(U354,MUNICIPIO,1,FALSE),-1)=-1,"El municipio de residencia del trabajador es inválido (por favor seleccionarlo de la lista). ","")
)
)</f>
        <v/>
      </c>
      <c r="EL354" s="46">
        <f>IF($DS354,
IF(V354="","Debes escribir el la dirección de residendia del trabajador. ","")
)</f>
        <v/>
      </c>
      <c r="EM354" s="46">
        <f>IF($DS354,
IF(W354="","Debes escribir la fecha de inicio de la liquidación. ",
IF(ISERR(DATE(YEAR(W354),MONTH(W354),DAY(W354))),"El valor ingresado en fecha de inicio de liquidación no tiene un formato válido. ",
IF( AND($E$6&lt;&gt;"", DATE(YEAR(W354), MONTH(W354), 1) &lt;&gt; IFERROR(DATE(MID($E$6, 1, 4), MID($E$6, 6, 2),1), "1/1/1900") ), "La fecha de inicio de la liquidación debe estar dentro del período liquidado. ", "")
)
)
)</f>
        <v/>
      </c>
      <c r="EN354" s="46">
        <f>IF($DS354,
IF(X354="","Debes escribir la fecha de fin de la liquidación. ",
IF(ISERR(DATE(YEAR(X354),MONTH(X354),DAY(X354))),"El valor ingresado en fecha de fin de liquidación no tiene un formato válido. ",
IF( AND($E$6&lt;&gt;"", DATE(YEAR(X354), MONTH(X354), 1) &lt;&gt; IFERROR(DATE(MID($E$6, 1, 4), MID($E$6, 6, 2),1), "1/1/1900") ), "La fecha de fin de la liquidación debe estar dentro del período liquidado. ", "")
)
)
)</f>
        <v/>
      </c>
      <c r="EO354" s="46">
        <f>IF($DS354,
IF(Y354="","Debes escribir la frecuencia de pago del trabajador. ",
IF(_xlfn.IFNA(VLOOKUP(Y354,PERÍODO_DE_NÓMINA,1,FALSE),-1)=-1,"La frecuencia de pago es inválida (por favor seleccionarlo de la lista). ","")
)
)</f>
        <v/>
      </c>
      <c r="EP354" s="46">
        <f>IF($DS354,
IF(Z354="","Debes escribir la fecha de pago. ",
IF(ISERR(DATE(YEAR(Z354),MONTH(Z354),DAY(Z354))), "El valor ingresado en fecha de pago no tiene un formato válido. ","")
)
)</f>
        <v/>
      </c>
      <c r="EQ354" s="46">
        <f>IF($DS354,
IF(AA354="","Debes escribir el medio de pago. ",
IF(_xlfn.IFNA(VLOOKUP(AA354,MEDIOS_DE_PAGO,1,FALSE),-1)=-1,"El medio de pago es inválido (por favor seleccionarlo de la lista). ","")
)
)</f>
        <v/>
      </c>
      <c r="ER354" s="46">
        <f>OR(AA354='Tablas '!$T$4,AA354='Tablas '!$T$7,AA354='Tablas '!$T$8,AA354='Tablas '!$T$11)</f>
        <v/>
      </c>
      <c r="ES354" s="46">
        <f>IF(AND($DS354,ER354),
IF(AB354="","Debes escribir la entidad bancaria. ",""),
""
)</f>
        <v/>
      </c>
      <c r="ET354" s="46">
        <f>IF(AND($DS354,ER354),
IF(AC354="","Debes escribir el tipo de cuenta bancaria. ",
IF(_xlfn.IFNA(VLOOKUP(AC354,TIPO_DE_CUENTA,1,FALSE),-1)=-1,"El tipo de cuenta bancaria es inválida (por favor seleccionarlo de la lista). ","")
),
""
)</f>
        <v/>
      </c>
      <c r="EU354" s="46">
        <f>IF(AND($DS354,ER354),
IF(AD354="","Debes escribir el número de cuenta bancaria. ",""),
""
)</f>
        <v/>
      </c>
      <c r="EV354" s="46">
        <f>IF($DS354,
IF(AE354="","Debes escribir el valor del sueldo básico. ",
IF( ISERR(_xlfn.NUMBERVALUE(AE354)), "El valor del sueldo básico debe ser un número válido. ", "")
)
)</f>
        <v/>
      </c>
      <c r="EW354" s="46">
        <f>IF($DS354,
IF(AF354="","Debes escribir el número de días trabajados. ",
IF( IFERROR(INT(AF354),1.1) &lt;&gt; IFERROR(_xlfn.NUMBERVALUE(AF354),1), "La cantidad de días trabajados debe ser un número entero. ", "")
)
)</f>
        <v/>
      </c>
      <c r="EX354" s="46">
        <f>IF($DS354,
IF(AG354="","Debes escribir el valor del sueldo trabajado. ",
IF( ISERR(_xlfn.NUMBERVALUE(AG354)), "El valor del sueldo trabajado debe ser un número válido. ", "")
)
)</f>
        <v/>
      </c>
      <c r="EY354" s="46">
        <f>IF($DS354,
IF( AND(AH354&lt;&gt;"", ISERR(_xlfn.NUMBERVALUE(AH354))), "El valor del auxilio de transporte debe ser un número válido. ", "")
)</f>
        <v/>
      </c>
      <c r="EZ354" s="46">
        <f>IF($DS354,
IF( AND(AI354&lt;&gt;"", ISERR(_xlfn.NUMBERVALUE(AI354))), "El valor de viáticos salariales debe ser un número válido. ", "")
)</f>
        <v/>
      </c>
      <c r="FA354" s="46">
        <f>IF($DS354,
IF( AND(AJ354&lt;&gt;"", ISERR(_xlfn.NUMBERVALUE(AJ354))), "El valor de viáticos NO salariales debe ser un número válido. ", "")
)</f>
        <v/>
      </c>
      <c r="FB354" s="46">
        <f>CONCATENATE(AK354,AL354)&lt;&gt;""</f>
        <v/>
      </c>
      <c r="FC354" s="46">
        <f>IF(AND($DS354,FB354),
IF(AK354="","Debes escribir el número de horas extras diurnas. ",
IF( IFERROR(INT(AK354),1.1) &lt;&gt; IFERROR(_xlfn.NUMBERVALUE(AK354),1), "La cantidad de horas extras diurnas debe ser un número entero. ", "")
),
""
)</f>
        <v/>
      </c>
      <c r="FD354" s="46">
        <f>IF(AND($DS354,FB354),
IF(AL354="","Debes escribir el valor de las horas extras diurnas. ",
IF( ISERR(_xlfn.NUMBERVALUE(AL354)), "El valor de las horas extras duirnas debe ser un número válido. ", "")
),
""
)</f>
        <v/>
      </c>
      <c r="FE354" s="46">
        <f>CONCATENATE(AM354,AN354)&lt;&gt;""</f>
        <v/>
      </c>
      <c r="FF354" s="46">
        <f>IF(AND($DS354,FE354),
IF(AM354="","Debes escribir el número de horas extras nocturnas. ",
IF( IFERROR(INT(AM354),1.1) &lt;&gt; IFERROR(_xlfn.NUMBERVALUE(AM354),1), "La cantidad de horas extras nocturnas debe ser un número entero. ", "")
),
""
)</f>
        <v/>
      </c>
      <c r="FG354" s="46">
        <f>IF(AND($DS354,FE354),
IF(AN354="","Debes escribir el valor de las horas extras nocturnas. ",
IF( ISERR(_xlfn.NUMBERVALUE(AN354)), "El valor de las horas extras nocturnas debe ser un número válido. ", "")
),
""
)</f>
        <v/>
      </c>
      <c r="FH354" s="46">
        <f>CONCATENATE(AO354,AP354)&lt;&gt;""</f>
        <v/>
      </c>
      <c r="FI354" s="46">
        <f>IF(AND($DS354,FH354),
IF(AO354="","Debes escribir el número de horas extras diurnas dominicales y festivas. ",
IF( IFERROR(INT(AO354),1.1) &lt;&gt; IFERROR(_xlfn.NUMBERVALUE(AO354),1), "La cantidad de horas extras diurnas dominicales y festivas debe ser un número entero. ", "")
),
""
)</f>
        <v/>
      </c>
      <c r="FJ354" s="46">
        <f>IF(AND($DS354,FH354),
IF(AP354="","Debes escribir el valor de las horas extras diurnas dominicales y festivas. ",
IF( ISERR(_xlfn.NUMBERVALUE(AP354)), "El valor de las horas extras diurnas dominicales y festivas debe ser un número válido. ", "")
),
""
)</f>
        <v/>
      </c>
      <c r="FK354" s="46">
        <f>CONCATENATE(AQ354,AR354)&lt;&gt;""</f>
        <v/>
      </c>
      <c r="FL354" s="46">
        <f>IF(AND($DS354,FK354),
IF(AQ354="","Debes escribir el número de horas extras nocturnas dominicales y festivas. ",
IF( IFERROR(INT(AQ354),1.1) &lt;&gt; IFERROR(_xlfn.NUMBERVALUE(AQ354),1), "La cantidad de horas extras nocturnas dominicales y festivas debe ser un número entero. ", "")
),
""
)</f>
        <v/>
      </c>
      <c r="FM354" s="46">
        <f>IF(AND($DS354,FK354),
IF(AR354="","Debes escribir el valor de las horas extras nocturnas dominicales y festivas. ",
IF( ISERR(_xlfn.NUMBERVALUE(AR354)), "El valor de las horas extras nocturnas dominicales y festivas debe ser un número válido. ", "")
),
""
)</f>
        <v/>
      </c>
      <c r="FN354" s="46">
        <f>CONCATENATE(AS354,AT354)&lt;&gt;""</f>
        <v/>
      </c>
      <c r="FO354" s="46">
        <f>IF(AND($DS354,FN354),
IF(AS354="","Debes escribir el número de horas recargo nocturno. ",
IF( IFERROR(INT(AS354),1.1) &lt;&gt; IFERROR(_xlfn.NUMBERVALUE(AS354),1), "La cantidad de horas recargo nocturno debe ser un número entero. ", "")
),
""
)</f>
        <v/>
      </c>
      <c r="FP354" s="46">
        <f>IF(AND($DS354,FN354),
IF(AT354="","Debes escribir el valor de las horas recargo nocturno. ",
IF( ISERR(_xlfn.NUMBERVALUE(AT354)), "El valor de las horas recargo nocturno debe ser un número válido. ", "")
),
""
)</f>
        <v/>
      </c>
      <c r="FQ354" s="46">
        <f>CONCATENATE(AU354,AV354)&lt;&gt;""</f>
        <v/>
      </c>
      <c r="FR354" s="46">
        <f>IF(AND($DS354,FQ354),
IF(AU354="","Debes escribir el número de horas recargo diurno dominical y festivo. ",
IF( IFERROR(INT(AU354),1.1) &lt;&gt; IFERROR(_xlfn.NUMBERVALUE(AU354),1), "La cantidad de horas recargo diurno dominical y festivo debe ser un número entero. ", "")
),
""
)</f>
        <v/>
      </c>
      <c r="FS354" s="46">
        <f>IF(AND($DS354,FQ354),
IF(AV354="","Debes escribir el valor de las horas recargo diurno dominical y festivo. ",
IF( ISERR(_xlfn.NUMBERVALUE(AV354)), "El valor de las horas recargo diurno dominical y festivo debe ser un número válido. ", "")
),
""
)</f>
        <v/>
      </c>
      <c r="FT354" s="46">
        <f>CONCATENATE(AW354,AX354)&lt;&gt;""</f>
        <v/>
      </c>
      <c r="FU354" s="46">
        <f>IF(AND($DS354,FT354),
IF(AW354="","Debes escribir el número de horas recargo nocturno dominical y festivo. ",
IF( IFERROR(INT(AW354),1.1) &lt;&gt; IFERROR(_xlfn.NUMBERVALUE(AW354),1), "La cantidad de horas recargo nocturno dominical y festivo debe ser un número entero. ", "")
),
""
)</f>
        <v/>
      </c>
      <c r="FV354" s="46">
        <f>IF(AND($DS354,FT354),
IF(AX354="","Debes escribir el valor de las horas recargo nocturno dominical y festivo. ",
IF( ISERR(_xlfn.NUMBERVALUE(AX354)), "El valor de las horas recargo nocturno dominical y festivo debe ser un número válido. ", "")
),
""
)</f>
        <v/>
      </c>
      <c r="FW354" s="46">
        <f>CONCATENATE(AY354,AZ354)&lt;&gt;""</f>
        <v/>
      </c>
      <c r="FX354" s="46">
        <f>IF(AND($DS354,FW354),
IF(AY354="","Debes escribir el número de días de vacaciones comunes. ",
IF( IFERROR(INT(AY354),1.1) &lt;&gt; IFERROR(_xlfn.NUMBERVALUE(AY354),1), "La cantidad de días de vacaciones comunes debe ser un número entero. ", "")
),
""
)</f>
        <v/>
      </c>
      <c r="FY354" s="46">
        <f>IF(AND($DS354,FW354),
IF(AZ354="","Debes escribir el valor de las vacaciones comunes. ",
IF( ISERR(_xlfn.NUMBERVALUE(AZ354)), "El valor de las vacaciones comunes debe ser un número válido. ", "")
),
""
)</f>
        <v/>
      </c>
      <c r="FZ354" s="46">
        <f>CONCATENATE(BA354,BB354)&lt;&gt;""</f>
        <v/>
      </c>
      <c r="GA354" s="46">
        <f>IF(AND($DS354,FZ354),
IF(BA354="","Debes escribir el número de días de vacaciones compensadas. ",
IF( IFERROR(INT(BA354),1.1) &lt;&gt; IFERROR(_xlfn.NUMBERVALUE(BA354),1), "La cantidad de días de vacaciones compensadas debe ser un número entero. ", "")
),
""
)</f>
        <v/>
      </c>
      <c r="GB354" s="46">
        <f>IF(AND($DS354,FZ354),
IF(BB354="","Debes escribir el valor de las vacaciones compensadas. ",
IF( ISERR(_xlfn.NUMBERVALUE(BB354)), "El valor de las vacaciones compensadas debe ser un número válido. ", "")
),
""
)</f>
        <v/>
      </c>
      <c r="GC354" s="46">
        <f>CONCATENATE(BC354,BD354)&lt;&gt;""</f>
        <v/>
      </c>
      <c r="GD354" s="46">
        <f>IF(AND($DS354,GC354),
IF(BC354="","Debes escribir el número de días de prima salarial. ",
IF( IFERROR(INT(BC354),1.1) &lt;&gt; IFERROR(_xlfn.NUMBERVALUE(BC354),1), "La cantidad de días de prima salarial debe ser un número entero. ", "")
),
""
)</f>
        <v/>
      </c>
      <c r="GE354" s="46">
        <f>IF(AND($DS354,GC354),
IF(BD354="","Debes escribir el valor de los días de prima salarial. ",
IF( ISERR(_xlfn.NUMBERVALUE(BD354)), "El valor de los días de prima salarial debe ser un número válido. ", "")
),
""
)</f>
        <v/>
      </c>
      <c r="GF354" s="46">
        <f>IF($DS354,
IF( AND(BE354&lt;&gt;"", ISERR(_xlfn.NUMBERVALUE(BE354))), "El valor de la prima NO saliarial debe ser un número válido. ", "")
)</f>
        <v/>
      </c>
      <c r="GG354" s="46">
        <f>CONCATENATE(BF354,BG354,BH354)&lt;&gt;""</f>
        <v/>
      </c>
      <c r="GH354" s="46">
        <f>IF(AND($DS354,GG354),
IF(BF354="","Debes escribir el valor de las cesantías. ",
IF( ISERR(_xlfn.NUMBERVALUE(BF354)), "El valor de las cesantías debe ser un número válido. ", "")
),
""
)</f>
        <v/>
      </c>
      <c r="GI354" s="46">
        <f>IF(AND($DS354,GG354),
IF(BG354="","Debes escribir el % de cesantías. ",
IF( ISERR(_xlfn.NUMBERVALUE(BG354)), "El % de cesantías debe ser un número válido. ", "")
),
""
)</f>
        <v/>
      </c>
      <c r="GJ354" s="46">
        <f>IF(AND($DS354,GG354),
IF(BH354="","Debes escribir el valor de intereses de cesantías. ",
IF( ISERR(_xlfn.NUMBERVALUE(BH354)), "El valor de intereses de cesantías debe ser un número válido. ", "")
),
""
)</f>
        <v/>
      </c>
      <c r="GK354" s="46">
        <f>CONCATENATE(BI354,BJ354,BK354)&lt;&gt;""</f>
        <v/>
      </c>
      <c r="GL354" s="46">
        <f>IF(AND($DS354,GK354),
IF(BI354="","Debes escribir el número de días de incapacidad. ",
IF( IFERROR(INT(BI354),1.1) &lt;&gt; IFERROR(_xlfn.NUMBERVALUE(BI354),1), "La cantidad de días de incapacidad debe ser un número entero. ", "")
),
""
)</f>
        <v/>
      </c>
      <c r="GM354" s="46">
        <f>IF(AND($DS354,GK354),
IF(BJ354="","Debes escribir el tipo de incapacidad. ",
IF(_xlfn.IFNA(VLOOKUP(BJ354,TIPO_DE_INCAPACIDAD,1,FALSE),-1)=-1,"El tipo de incapacidad es inválida (por favor seleccionarlo de la lista). ","")
),
""
)</f>
        <v/>
      </c>
      <c r="GN354" s="46">
        <f>IF(AND($DS354,GK354),
IF(BK354="","Debes escribir el valor de la incapacidad. ",
IF( ISERR(_xlfn.NUMBERVALUE(BK354)), "El valor de la incapacidad debe ser un número válido. ", "")
),
""
)</f>
        <v/>
      </c>
      <c r="GO354" s="46">
        <f>CONCATENATE(BL354,BM354)&lt;&gt;""</f>
        <v/>
      </c>
      <c r="GP354" s="46">
        <f>IF(AND($DS354,GO354),
IF(BL354="","Debes escribir el número de días de licencia de maternidad o paternidad. ",
IF( IFERROR(INT(BL354),1.1) &lt;&gt; IFERROR(_xlfn.NUMBERVALUE(BL354),1), "La cantidad de días de licencia de maternidad o paternidad debe ser un número entero. ", "")
),
""
)</f>
        <v/>
      </c>
      <c r="GQ354" s="46">
        <f>IF(AND($DS354,GO354),
IF(BM354="","Debes escribir el valor de la licencia de maternidad o paternidad. ",
IF( ISERR(_xlfn.NUMBERVALUE(BM354)), "El valor de la licencia de maternidad o paternidad debe ser un número válido. ", "")
),
""
)</f>
        <v/>
      </c>
      <c r="GR354" s="46">
        <f>CONCATENATE(BN354,BO354)&lt;&gt;""</f>
        <v/>
      </c>
      <c r="GS354" s="46">
        <f>IF(AND($DS354,GR354),
IF(BN354="","Debes escribir el número de días de licencia remunerada. ",
IF( IFERROR(INT(BN354),1.1) &lt;&gt; IFERROR(_xlfn.NUMBERVALUE(BN354),1), "La cantidad de días de licencia remunerada debe ser un número entero. ", "")
),
""
)</f>
        <v/>
      </c>
      <c r="GT354" s="46">
        <f>IF(AND($DS354,GR354),
IF(BO354="","Debes escribir el valor de la licencia remunerada. ",
IF( ISERR(_xlfn.NUMBERVALUE(BO354)), "El valor de la licencia remunerada debe ser un número válido. ", "")
),
""
)</f>
        <v/>
      </c>
      <c r="GU354" s="46">
        <f>IF($DS354,
IF( AND(BP354&lt;&gt;"", ISERR(_xlfn.NUMBERVALUE(BP354))), "El valor de la licencia NO remunerada debe ser un número válido. ", "")
)</f>
        <v/>
      </c>
      <c r="GV354" s="46">
        <f>IF($DS354,
IF( AND(BQ354&lt;&gt;"", ISERR(_xlfn.NUMBERVALUE(BQ354))), "El valor de auxilios salariales debe ser un número válido. ", "")
)</f>
        <v/>
      </c>
      <c r="GW354" s="46">
        <f>IF($DS354,
IF( AND(BR354&lt;&gt;"", ISERR(_xlfn.NUMBERVALUE(BR354))), "El valor de auxilios NO salariales debe ser un número válido. ", "")
)</f>
        <v/>
      </c>
      <c r="GX354" s="46">
        <f>IF($DS354,
IF( AND(BS354&lt;&gt;"", ISERR(_xlfn.NUMBERVALUE(BS354))), "El valor de bonos salariales debe ser un número válido. ", "")
)</f>
        <v/>
      </c>
      <c r="GY354" s="46">
        <f>IF($DS354,
IF( AND(BT354&lt;&gt;"", ISERR(_xlfn.NUMBERVALUE(BT354))), "El valor de bonos NO salariales debe ser un número válido. ", "")
)</f>
        <v/>
      </c>
      <c r="GZ354" s="46">
        <f>IF($DS354,
IF( AND(BU354&lt;&gt;"", ISERR(_xlfn.NUMBERVALUE(BU354))), "El valor de bonos salariales de alimentación debe ser un número válido. ", "")
)</f>
        <v/>
      </c>
      <c r="HA354" s="46">
        <f>IF($DS354,
IF( AND(BV354&lt;&gt;"", ISERR(_xlfn.NUMBERVALUE(BV354))), "El valor de bonos NO salariales de alimentación debe ser un número válido. ", "")
)</f>
        <v/>
      </c>
      <c r="HB354" s="46">
        <f>IF($DS354,
IF( AND(BW354&lt;&gt;"", ISERR(_xlfn.NUMBERVALUE(BW354))), "El valor de bonificaciones salariales debe ser un número válido. ", "")
)</f>
        <v/>
      </c>
      <c r="HC354" s="46">
        <f>IF($DS354,
IF( AND(BX354&lt;&gt;"", ISERR(_xlfn.NUMBERVALUE(BX354))), "El valor de bonificaciones NO salariales debe ser un número válido. ", "")
)</f>
        <v/>
      </c>
      <c r="HD354" s="46">
        <f>IF($DS354,
IF( AND(BY354&lt;&gt;"", ISERR(_xlfn.NUMBERVALUE(BY354))), "El valor de compensaciones ordinarias debe ser un número válido. ", "")
)</f>
        <v/>
      </c>
      <c r="HE354" s="46">
        <f>IF($DS354,
IF( AND(BZ354&lt;&gt;"", ISERR(_xlfn.NUMBERVALUE(BZ354))), "El valor de compensaciones extraordinarias debe ser un número válido. ", "")
)</f>
        <v/>
      </c>
      <c r="HF354" s="46">
        <f>IF($DS354,
IF( AND(CA354&lt;&gt;"", ISERR(_xlfn.NUMBERVALUE(CA354))), "El valor de comisiones debe ser un número válido. ", "")
)</f>
        <v/>
      </c>
      <c r="HG354" s="46">
        <f>IF($DS354,
IF( AND(CB354&lt;&gt;"", ISERR(_xlfn.NUMBERVALUE(CB354))), "El valor de ausencia por huega debe ser un número válido. ", "")
)</f>
        <v/>
      </c>
      <c r="HH354" s="46">
        <f>IF($DS354,
IF( AND(CC354&lt;&gt;"", ISERR(_xlfn.NUMBERVALUE(CC354))), "El valor de anticipos debe ser un número válido. ", "")
)</f>
        <v/>
      </c>
      <c r="HI354" s="46">
        <f>IF($DS354,
IF( AND(CD354&lt;&gt;"", ISERR(_xlfn.NUMBERVALUE(CD354))), "El valor de pagos a terceros debe ser un número válido. ", "")
)</f>
        <v/>
      </c>
      <c r="HJ354" s="46">
        <f>IF($DS354,
IF( AND(CE354&lt;&gt;"", ISERR(_xlfn.NUMBERVALUE(CE354))), "El valor de dotación debe ser un número válido. ", "")
)</f>
        <v/>
      </c>
      <c r="HK354" s="46">
        <f>IF($DS354,
IF( AND(CF354&lt;&gt;"", ISERR(_xlfn.NUMBERVALUE(CF354))), "El valor de apoyo sostenibilidad debe ser un número válido. ", "")
)</f>
        <v/>
      </c>
      <c r="HL354" s="46">
        <f>IF($DS354,
IF( AND(CG354&lt;&gt;"", ISERR(_xlfn.NUMBERVALUE(CG354))), "El valor de teletrabajo debe ser un número válido. ", "")
)</f>
        <v/>
      </c>
      <c r="HM354" s="46">
        <f>IF($DS354,
IF( AND(CH354&lt;&gt;"", ISERR(_xlfn.NUMBERVALUE(CH354))), "El valor de bonificación de retiro debe ser un número válido. ", "")
)</f>
        <v/>
      </c>
      <c r="HN354" s="46">
        <f>IF($DS354,
IF( AND(CI354&lt;&gt;"", ISERR(_xlfn.NUMBERVALUE(CI354))), "El valor de indemnización de retiro debe ser un número válido. ", "")
)</f>
        <v/>
      </c>
      <c r="HO354" s="46">
        <f>IF($DS354,
IF( AND(CJ354&lt;&gt;"", ISERR(_xlfn.NUMBERVALUE(CJ354))), "El valor de reintegros debe ser un número válido. ", "")
)</f>
        <v/>
      </c>
      <c r="HP354" s="46">
        <f>CONCATENATE(CK354,CL354,CM354)&lt;&gt;""</f>
        <v/>
      </c>
      <c r="HQ354" s="46">
        <f>IF(AND($DS354,HP354),
IF(CK354="","Debes escribir la descripción de otro concepto no categorizado. ",""),
""
)</f>
        <v/>
      </c>
      <c r="HR354" s="46">
        <f>IF(AND($DS354,HP354),
IF(CONCATENATE(CL354,CM354)="","Debes escribir al menos un valor de concepto no categorizado (salarial o no salarial). ",
IF(ISERR(_xlfn.NUMBERVALUE(CL354)),"El valor salarial concepto no categorizado debe ser un número válido. ","")
),
""
)</f>
        <v/>
      </c>
      <c r="HS354" s="46">
        <f>IF(AND($DS354,HP354),
IF(CONCATENATE(CL354,CM354)="","Debes escribir al menos un valor de concepto no categorizado (salarial o no salarial). ",
IF(ISERR(_xlfn.NUMBERVALUE(CM354)),"El valor NO salarial concepto no categorizado debe ser un número válido. ","")
),
""
)</f>
        <v/>
      </c>
      <c r="HT354" s="46">
        <f>IF($DS354,
IF(CN354="","Debes escribir el porcentaje del aporte a salud. ",
IF( ISERR(_xlfn.NUMBERVALUE(CN354)), "El valor del porcentaje del aporte a salud debe ser un número válido. ", "")
)
)</f>
        <v/>
      </c>
      <c r="HU354" s="46">
        <f>IF($DS354,
IF(CO354="","Debes escribir el valor del aporte a salud. ",
IF( ISERR(_xlfn.NUMBERVALUE(CO354)), "El valor del aporte a salud debe ser un número válido. ", "")
)
)</f>
        <v/>
      </c>
      <c r="HV354" s="46">
        <f>IF($DS354,
IF( AND(CP354&lt;&gt;"", ISERR(_xlfn.NUMBERVALUE(CP354))), "El valor plan complementario debe ser un número válido. ", "")
)</f>
        <v/>
      </c>
      <c r="HW354" s="46">
        <f>IF($DS354,
IF(CQ354="","Debes escribir el porcentaje del aporte a pensión. ",
IF( ISERR(_xlfn.NUMBERVALUE(CQ354)), "El valor del porcentaje del aporte a pensión debe ser un número válido. ", "")
)
)</f>
        <v/>
      </c>
      <c r="HX354" s="46">
        <f>IF($DS354,
IF(CR354="","Debes escribir el valor del aporte a pensión. ",
IF( ISERR(_xlfn.NUMBERVALUE(CR354)), "El valor del aporte a salud debe ser un número válido. ", "")
)
)</f>
        <v/>
      </c>
      <c r="HY354" s="46">
        <f>IF($DS354,
IF( AND(CS354&lt;&gt;"", ISERR(_xlfn.NUMBERVALUE(CS354))), "El valor pensión voluntaria debe ser un número válido. ", "")
)</f>
        <v/>
      </c>
      <c r="HZ354" s="46">
        <f>CONCATENATE(CT354,CU354,CV354,CW354)&lt;&gt;""</f>
        <v/>
      </c>
      <c r="IA354" s="46">
        <f>IF(AND($DS354,HZ354),
IF(CT354="","Debes escribir el % del fondo de seguridad pensional. ",
IF( ISERR(_xlfn.NUMBERVALUE(CT354)), "El % del fondo de seguridad debe ser un número válido. ", "")
),
""
)</f>
        <v/>
      </c>
      <c r="IB354" s="46">
        <f>IF(AND($DS354,HZ354),
IF(CU354="","Debes escribir el valor del aporte al fondo de solidaridad pensional. ",
IF( ISERR(_xlfn.NUMBERVALUE(CU354)), "El valor del aporte al fondo de solidaridad pensional debe ser un número válido. ", "")
),
""
)</f>
        <v/>
      </c>
      <c r="IC354" s="46">
        <f>IF(AND($DS354,HZ354),
IF(CV354="","Debes escribir el % del fondo de subsistencia. ",
IF( ISERR(_xlfn.NUMBERVALUE(CV354)), "El % del fondo de subsistencia debe ser un número válido. ", "")
),
""
)</f>
        <v/>
      </c>
      <c r="ID354" s="46">
        <f>IF(AND($DS354,HZ354),
IF(CW354="","Debes escribir el valor del fondo de subsistencia. ",
IF( ISERR(_xlfn.NUMBERVALUE(CW354)), "El valor del fondo de subsistencia debe ser un número válido. ", "")
),
""
)</f>
        <v/>
      </c>
      <c r="IE354" s="46">
        <f>CONCATENATE(CX354,CY354)&lt;&gt;""</f>
        <v/>
      </c>
      <c r="IF354" s="46">
        <f>IF(AND($DS354,IE354),
IF(CX354="","Debes escribir el % de sindicato. ",
IF( ISERR(_xlfn.NUMBERVALUE(CX354)), "El % de sindicato debe ser un número válido. ", "")
),
""
)</f>
        <v/>
      </c>
      <c r="IG354" s="46">
        <f>IF(AND($DS354,IE354),
IF(CY354="","Debes escribir el valor del sindicato. ",
IF( ISERR(_xlfn.NUMBERVALUE(CY354)), "El valor del sindicato debe ser un número válido. ", "")
),
""
)</f>
        <v/>
      </c>
      <c r="IH354" s="46">
        <f>IF($DS354,
IF( AND(CZ354&lt;&gt;"", ISERR(_xlfn.NUMBERVALUE(CZ354))), "El valor de sanción pública debe ser un número válido. ", "")
)</f>
        <v/>
      </c>
      <c r="II354" s="46">
        <f>IF($DS354,
IF( AND(DA354&lt;&gt;"", ISERR(_xlfn.NUMBERVALUE(DA354))), "El valor de sanción privada debe ser un número válido. ", "")
)</f>
        <v/>
      </c>
      <c r="IJ354" s="46">
        <f>CONCATENATE(DB354,DC354)&lt;&gt;""</f>
        <v/>
      </c>
      <c r="IK354" s="46">
        <f>IF(AND($DS354,IJ354),
IF(DB354="","Debes escribir la descripción de libranza. ",""),
""
)</f>
        <v/>
      </c>
      <c r="IL354" s="46">
        <f>IF(AND($DS354,IJ354),
IF(DC354="","Debes escribir la cuota libranza. ",
IF(ISERR(_xlfn.NUMBERVALUE(DC354)),"El valor de la cuota libranza debe ser un número válido. ","")
),
""
)</f>
        <v/>
      </c>
      <c r="IM354" s="46">
        <f>IF($DS354,
IF( AND(DD354&lt;&gt;"", ISERR(_xlfn.NUMBERVALUE(DD354))), "El valor de pagos a terceros debe ser un número válido. ", "")
)</f>
        <v/>
      </c>
      <c r="IN354" s="46">
        <f>IF($DS354,
IF( AND(DE354&lt;&gt;"", ISERR(_xlfn.NUMBERVALUE(DE354))), "El valor de anticipos debe ser un número válido. ", "")
)</f>
        <v/>
      </c>
      <c r="IO354" s="46">
        <f>IF($DS354,
IF( AND(DF354&lt;&gt;"", ISERR(_xlfn.NUMBERVALUE(DF354))), "El valor de AFC debe ser un número válido. ", "")
)</f>
        <v/>
      </c>
      <c r="IP354" s="46">
        <f>IF($DS354,
IF( AND(DG354&lt;&gt;"", ISERR(_xlfn.NUMBERVALUE(DG354))), "El valor de rete-fuente debe ser un número válido. ", "")
)</f>
        <v/>
      </c>
      <c r="IQ354" s="46">
        <f>IF($DS354,
IF( AND(DH354&lt;&gt;"", ISERR(_xlfn.NUMBERVALUE(DH354))), "El valor de cooperativa de trabajo debe ser un número válido. ", "")
)</f>
        <v/>
      </c>
      <c r="IR354" s="46">
        <f>IF($DS354,
IF( AND(DI354&lt;&gt;"", ISERR(_xlfn.NUMBERVALUE(DI354))), "El valor de embargo fiscal debe ser un número válido. ", "")
)</f>
        <v/>
      </c>
      <c r="IS354" s="46">
        <f>IF($DS354,
IF( AND(DJ354&lt;&gt;"", ISERR(_xlfn.NUMBERVALUE(DJ354))), "El valor de educación debe ser un número válido. ", "")
)</f>
        <v/>
      </c>
      <c r="IT354" s="46">
        <f>IF($DS354,
IF( AND(DK354&lt;&gt;"", ISERR(_xlfn.NUMBERVALUE(DK354))), "El valor de reintegro debe ser un número válido. ", "")
)</f>
        <v/>
      </c>
      <c r="IU354" s="46">
        <f>IF($DS354,
IF( AND(DL354&lt;&gt;"", ISERR(_xlfn.NUMBERVALUE(DL354))), "El valor de deuda debe ser un número válido. ", "")
)</f>
        <v/>
      </c>
      <c r="IV354" s="46">
        <f>IF($DS354,
IF( AND(DM354&lt;&gt;"", ISERR(_xlfn.NUMBERVALUE(DM354))), "El valor de otras deducciones debe ser un número válido. ", "")
)</f>
        <v/>
      </c>
      <c r="IW354" s="46">
        <f>IF($DS354,
IF(DN354="","Debes escribir el valor de los devengos totales. ",
IF( ISERR(_xlfn.NUMBERVALUE(DN354)), "El valor de los devengos totales debe ser un número válido. ", "")
)
)</f>
        <v/>
      </c>
      <c r="IX354" s="46">
        <f>IF($DS354,
IF(DO354="","Debes escribir el valor de las deducciones totales. ",
IF( ISERR(_xlfn.NUMBERVALUE(DO354)), "El valor de las deducciones totales debe ser un número válido. ", "")
)
)</f>
        <v/>
      </c>
      <c r="IY354" s="46">
        <f>IF($DS354,
IF(DP354="","Debes escribir el valor del salario total. ",
IF( ISERR(_xlfn.NUMBERVALUE(DP354)), "El valor del salario total debe ser un número válido. ", "")
)
)</f>
        <v/>
      </c>
    </row>
    <row r="355">
      <c r="B355" s="48" t="n">
        <v>343</v>
      </c>
      <c r="C355" s="61">
        <f>IF(AND(DS355,DP355&lt;&gt;""),
IF(DQ355="","OK","Error"),
""
)</f>
        <v/>
      </c>
      <c r="D355" s="53" t="n"/>
      <c r="E355" s="52" t="n"/>
      <c r="F355" s="112" t="n"/>
      <c r="G355" s="52" t="n"/>
      <c r="H355" s="53" t="n"/>
      <c r="I355" s="52" t="n"/>
      <c r="J355" s="52" t="n"/>
      <c r="K355" s="53" t="n"/>
      <c r="L355" s="55" t="n"/>
      <c r="M355" s="108" t="n"/>
      <c r="N355" s="56" t="n"/>
      <c r="O355" s="52" t="n"/>
      <c r="P355" s="52" t="n"/>
      <c r="Q355" s="52" t="n"/>
      <c r="R355" s="52" t="n"/>
      <c r="S355" s="52" t="n"/>
      <c r="T355" s="53" t="n"/>
      <c r="U355" s="52" t="n"/>
      <c r="V355" s="52" t="n"/>
      <c r="W355" s="55" t="n"/>
      <c r="X355" s="55" t="n"/>
      <c r="Y355" s="52" t="n"/>
      <c r="Z355" s="55" t="n"/>
      <c r="AA355" s="52" t="n"/>
      <c r="AB355" s="53" t="n"/>
      <c r="AC355" s="53" t="n"/>
      <c r="AD355" s="53" t="n"/>
      <c r="AE355" s="177" t="n"/>
      <c r="AF355" s="113" t="n"/>
      <c r="AG355" s="177" t="n"/>
      <c r="AH355" s="178" t="n"/>
      <c r="AI355" s="178" t="n"/>
      <c r="AJ355" s="178" t="n"/>
      <c r="AK355" s="114" t="n"/>
      <c r="AL355" s="178" t="n"/>
      <c r="AM355" s="114" t="n"/>
      <c r="AN355" s="178" t="n"/>
      <c r="AO355" s="114" t="n"/>
      <c r="AP355" s="178" t="n"/>
      <c r="AQ355" s="114" t="n"/>
      <c r="AR355" s="178" t="n"/>
      <c r="AS355" s="114" t="n"/>
      <c r="AT355" s="178" t="n"/>
      <c r="AU355" s="114" t="n"/>
      <c r="AV355" s="178" t="n"/>
      <c r="AW355" s="114" t="n"/>
      <c r="AX355" s="178" t="n"/>
      <c r="AY355" s="114" t="n"/>
      <c r="AZ355" s="178" t="n"/>
      <c r="BA355" s="114" t="n"/>
      <c r="BB355" s="178" t="n"/>
      <c r="BC355" s="114" t="n"/>
      <c r="BD355" s="178" t="n"/>
      <c r="BE355" s="178" t="n"/>
      <c r="BF355" s="178" t="n"/>
      <c r="BG355" s="59" t="n"/>
      <c r="BH355" s="178" t="n"/>
      <c r="BI355" s="114" t="n"/>
      <c r="BJ355" s="53" t="n"/>
      <c r="BK355" s="178" t="n"/>
      <c r="BL355" s="114" t="n"/>
      <c r="BM355" s="178" t="n"/>
      <c r="BN355" s="114" t="n"/>
      <c r="BO355" s="178" t="n"/>
      <c r="BP355" s="178" t="n"/>
      <c r="BQ355" s="178" t="n"/>
      <c r="BR355" s="178" t="n"/>
      <c r="BS355" s="178" t="n"/>
      <c r="BT355" s="178" t="n"/>
      <c r="BU355" s="178" t="n"/>
      <c r="BV355" s="178" t="n"/>
      <c r="BW355" s="178" t="n"/>
      <c r="BX355" s="178" t="n"/>
      <c r="BY355" s="178" t="n"/>
      <c r="BZ355" s="178" t="n"/>
      <c r="CA355" s="178" t="n"/>
      <c r="CB355" s="178" t="n"/>
      <c r="CC355" s="178" t="n"/>
      <c r="CD355" s="178" t="n"/>
      <c r="CE355" s="178" t="n"/>
      <c r="CF355" s="178" t="n"/>
      <c r="CG355" s="178" t="n"/>
      <c r="CH355" s="178" t="n"/>
      <c r="CI355" s="178" t="n"/>
      <c r="CJ355" s="178" t="n"/>
      <c r="CK355" s="53" t="n"/>
      <c r="CL355" s="178" t="n"/>
      <c r="CM355" s="178" t="n"/>
      <c r="CN355" s="60" t="n"/>
      <c r="CO355" s="177" t="n"/>
      <c r="CP355" s="178" t="n"/>
      <c r="CQ355" s="60" t="n"/>
      <c r="CR355" s="177" t="n"/>
      <c r="CS355" s="178" t="n"/>
      <c r="CT355" s="59" t="n"/>
      <c r="CU355" s="178" t="n"/>
      <c r="CV355" s="59" t="n"/>
      <c r="CW355" s="178" t="n"/>
      <c r="CX355" s="59" t="n"/>
      <c r="CY355" s="178" t="n"/>
      <c r="CZ355" s="178" t="n"/>
      <c r="DA355" s="178" t="n"/>
      <c r="DB355" s="53" t="n"/>
      <c r="DC355" s="178" t="n"/>
      <c r="DD355" s="178" t="n"/>
      <c r="DE355" s="178" t="n"/>
      <c r="DF355" s="178" t="n"/>
      <c r="DG355" s="178" t="n"/>
      <c r="DH355" s="178" t="n"/>
      <c r="DI355" s="178" t="n"/>
      <c r="DJ355" s="178" t="n"/>
      <c r="DK355" s="178" t="n"/>
      <c r="DL355" s="178" t="n"/>
      <c r="DM355" s="178" t="n"/>
      <c r="DN355" s="177" t="n"/>
      <c r="DO355" s="177" t="n"/>
      <c r="DP355" s="177" t="n"/>
      <c r="DQ355" s="76">
        <f>IF(AND(DS355,DP355&lt;&gt;""),
CONCATENATE(DT355,DU355,DV355,DW355,DX355,DY355,DZ355,EA355,EB355,EC355,ED355,EE355,EF355,EG355,EH355,EI355,EJ355,EK355,EL355,EM355,EN355,EO355,EP355,EQ355,ES355,ET355,EU355,EV355,EW355,EX355,EY355,EZ355,FA355,FC355,FD355,FF355,FG355,FI355,FJ355,FL355,FM355,FO355,FP355,FR355,FS355,FU355,FV355,FX355,FY355,GA355,GB355,GD355,GE355,GF355,GH355,GI355,GJ355,GL355,GM355,GN355,GP355,GQ355,GS355,GT355,GU355,GV355,GW355,GX355,GY355,GZ355,HA355,HB355,HC355,HD355,HE355,HF355,HG355,HH355,HI355,HJ355,HK355,HL355,HM355,HN355,HO355,HQ355,HR355,HS355,HT355,HU355,HV355,HW355,HX355,HY355,IA355,IB355,IC355,ID355,IF355,IG355,IH355,II355,IK355,IL355,IM355,IN355,IO355,IP355,IQ355,IR355,IS355,IT355,IU355,IV355,IW355,IX355,IY355,IZ355),
""
)</f>
        <v/>
      </c>
      <c r="DR355" s="53" t="n"/>
      <c r="DS355" s="46">
        <f>CONCATENATE(D355,$E355,$F355,$G355,H355,$I355,$J355,K355,$L355,$M355,N355,$O355,$P355,$Q355,$R355,$S355,T355,$U355,$V355,$W355,$X355,$Y355,$Z355,$AA355,AB355,AC355,AD355,$AE355,$AF355,$AG355,AH355,AI355,AJ355,AK355,AL355,AM355,AN355,AO355,AP355,AQ355,AR355,AS355,AT355,AU355,AV355,AW355,AX355,AY355,AZ355,BA355,BB355,BC355,BD355,BE355,BF355,BG355,BH355,BI355,BJ355,BK355,BL355,BM355,BN355,BO355,BP355,BQ355,BR355,BS355,BT355,BU355,BV355,BW355,BX355,BY355,BZ355,CA355,CB355,CC355,CD355,CE355,CF355,CG355,CH355,CI355,CJ355,CK355,CL355,CM355,$CN355,$CO355,CP355,$CQ355,$CR355,CS355,CT355,CU355,CV355,CW355,CX355,CY355,CZ355,DA355,DB355,DC355,DD355,DE355,DF355,DG355,DH355,DI355,DJ355,DK355,DL355,DM355,$DN355,$DO355,$DP355,DR355)&lt;&gt;""</f>
        <v/>
      </c>
      <c r="DT355" s="46">
        <f>IF(AND($DS355,$E$4&lt;&gt;""),
IF(LEFT($E$4,2) = "1.",
IF(D355&lt;&gt;"","El CUNE sólo se envía en operaciones de novedad o ajuste. ",""),
IF(D355="","Debes escribir un CUNE válido para realizar operaciones de novedad o ajuste. ","")),
""
)</f>
        <v/>
      </c>
      <c r="DU355" s="46">
        <f>IF($DS355,
IF(E355="","Debes seleccionar el tipo de documento del empleado. ",
IF(_xlfn.IFNA(VLOOKUP(E355,TIPO_DE_DOCUMENTO,1,FALSE),-1)=-1,"El tipo de documento no es válido (por favor seleccionarlo de la lista). ","")
)
)</f>
        <v/>
      </c>
      <c r="DV355" s="46">
        <f>IF($DS355,
IF(F355="","Debes escribir el número de documento del empleado. ","")
)</f>
        <v/>
      </c>
      <c r="DW355" s="46">
        <f>IF($DS355,
IF(G355="","Debes escribir el primer nombre del empleado. ","")
)</f>
        <v/>
      </c>
      <c r="DY355" s="46">
        <f>IF($DS355,
IF(I355="","Debes escribir el primer apellido del empleado. ","")
)</f>
        <v/>
      </c>
      <c r="DZ355" s="46">
        <f>IF($DS355,
IF(J355="","Debes escribir el segundo apellido del empleado. ","")
)</f>
        <v/>
      </c>
      <c r="EB355" s="46">
        <f>IF($DS355,
IF(L355="","Debes escribir la fecha de ingreso del empleado. ",
IF(ISERR(DATE(YEAR(L355),MONTH(L355),DAY(L355))), "El valor ingresado en fecha de ingreso no tiene un formato válido. ","")
)
)</f>
        <v/>
      </c>
      <c r="EC355" s="46">
        <f>IF($DS355,
IF(M355="","Debes escribir el tiempo laborado. ",
IF( IFERROR(INT(M355),1.1) &lt;&gt; IFERROR(_xlfn.NUMBERVALUE(M355),1), "El valor de los días trabajados debe ser un número entero. ", "")
)
)</f>
        <v/>
      </c>
      <c r="ED355" s="46">
        <f>IF($DS355,
IF( AND(N355&lt;&gt;"", ISERR(DATE(YEAR(N355),MONTH(N355),DAY(N355))) ), "El valor ingresado en fecha de ingreso no tiene un formato válido. ",
IF( AND(N355&lt;&gt;"", $E$6&lt;&gt;"", DATE(YEAR(N355), MONTH(N355), 1) &lt;&gt; IFERROR(DATE(MID($E$6, 1, 4), MID($E$6, 6, 2),1), "1/1/1900") ), "La fecha de retiro debe estar dentro del período liquidado. ", "")
)
)</f>
        <v/>
      </c>
      <c r="EE355" s="46">
        <f>IF($DS355,
IF(O355="","Debes seleccionar el tipo de trabajador. ",
IF(_xlfn.IFNA(VLOOKUP(O355,TIPO_DE_TRABAJADOR,1,FALSE),-1)=-1,"El tipo de trabajador no es válido (por favor seleccionarlo de la lista). ","")
)
)</f>
        <v/>
      </c>
      <c r="EF355" s="46">
        <f>IF($DS355,
IF(P355="","Debes seleccionar si es un trabajador dependiente pensionado por vejez. ",
IF(_xlfn.IFNA(VLOOKUP(P355,SUBTIPO_DE_TRABAJADOR,1,FALSE),-1)=-1,"El tipo de trabajador dependiente pensionado por vejez no es válido (por favor seleccionarlo de la lista). ","")
)
)</f>
        <v/>
      </c>
      <c r="EG355" s="46">
        <f>IF($DS355,
IF(Q355="","Debes seleccionar el tipo de contrato del trabajador. ",
IF(_xlfn.IFNA(VLOOKUP(Q355,TIPO_DE_CONTRATO,1,FALSE),-1)=-1,"El tipo de contrato del trabajador no es válido (por favor seleccionarlo de la lista). ","")
)
)</f>
        <v/>
      </c>
      <c r="EH355" s="46">
        <f>IF($DS355,
IF(R355="","Debes seleccionar si es un salario integral. ",
IF(_xlfn.IFNA(VLOOKUP(R355,SI_NO,1,FALSE),-1)=-1,"Valor no válido para salario integral (por favor seleccionarlo de la lista). ","")
)
)</f>
        <v/>
      </c>
      <c r="EI355" s="46">
        <f>IF($DS355,
IF(S355="","Debes seleccionar si el trabajador realiza actividades de riesgo. ",
IF(_xlfn.IFNA(VLOOKUP(S355,SI_NO,1,FALSE),-1)=-1,"Valor no válido para actividad de alto riesgo (por favor seleccionarlo de la lista). ","")
)
)</f>
        <v/>
      </c>
      <c r="EK355" s="46">
        <f>IF($DS355,
IF(U355="","Debes escribir el código del municipio de residencia del trabajador. ",
IF(_xlfn.IFNA(VLOOKUP(U355,MUNICIPIO,1,FALSE),-1)=-1,"El municipio de residencia del trabajador es inválido (por favor seleccionarlo de la lista). ","")
)
)</f>
        <v/>
      </c>
      <c r="EL355" s="46">
        <f>IF($DS355,
IF(V355="","Debes escribir el la dirección de residendia del trabajador. ","")
)</f>
        <v/>
      </c>
      <c r="EM355" s="46">
        <f>IF($DS355,
IF(W355="","Debes escribir la fecha de inicio de la liquidación. ",
IF(ISERR(DATE(YEAR(W355),MONTH(W355),DAY(W355))),"El valor ingresado en fecha de inicio de liquidación no tiene un formato válido. ",
IF( AND($E$6&lt;&gt;"", DATE(YEAR(W355), MONTH(W355), 1) &lt;&gt; IFERROR(DATE(MID($E$6, 1, 4), MID($E$6, 6, 2),1), "1/1/1900") ), "La fecha de inicio de la liquidación debe estar dentro del período liquidado. ", "")
)
)
)</f>
        <v/>
      </c>
      <c r="EN355" s="46">
        <f>IF($DS355,
IF(X355="","Debes escribir la fecha de fin de la liquidación. ",
IF(ISERR(DATE(YEAR(X355),MONTH(X355),DAY(X355))),"El valor ingresado en fecha de fin de liquidación no tiene un formato válido. ",
IF( AND($E$6&lt;&gt;"", DATE(YEAR(X355), MONTH(X355), 1) &lt;&gt; IFERROR(DATE(MID($E$6, 1, 4), MID($E$6, 6, 2),1), "1/1/1900") ), "La fecha de fin de la liquidación debe estar dentro del período liquidado. ", "")
)
)
)</f>
        <v/>
      </c>
      <c r="EO355" s="46">
        <f>IF($DS355,
IF(Y355="","Debes escribir la frecuencia de pago del trabajador. ",
IF(_xlfn.IFNA(VLOOKUP(Y355,PERÍODO_DE_NÓMINA,1,FALSE),-1)=-1,"La frecuencia de pago es inválida (por favor seleccionarlo de la lista). ","")
)
)</f>
        <v/>
      </c>
      <c r="EP355" s="46">
        <f>IF($DS355,
IF(Z355="","Debes escribir la fecha de pago. ",
IF(ISERR(DATE(YEAR(Z355),MONTH(Z355),DAY(Z355))), "El valor ingresado en fecha de pago no tiene un formato válido. ","")
)
)</f>
        <v/>
      </c>
      <c r="EQ355" s="46">
        <f>IF($DS355,
IF(AA355="","Debes escribir el medio de pago. ",
IF(_xlfn.IFNA(VLOOKUP(AA355,MEDIOS_DE_PAGO,1,FALSE),-1)=-1,"El medio de pago es inválido (por favor seleccionarlo de la lista). ","")
)
)</f>
        <v/>
      </c>
      <c r="ER355" s="46">
        <f>OR(AA355='Tablas '!$T$4,AA355='Tablas '!$T$7,AA355='Tablas '!$T$8,AA355='Tablas '!$T$11)</f>
        <v/>
      </c>
      <c r="ES355" s="46">
        <f>IF(AND($DS355,ER355),
IF(AB355="","Debes escribir la entidad bancaria. ",""),
""
)</f>
        <v/>
      </c>
      <c r="ET355" s="46">
        <f>IF(AND($DS355,ER355),
IF(AC355="","Debes escribir el tipo de cuenta bancaria. ",
IF(_xlfn.IFNA(VLOOKUP(AC355,TIPO_DE_CUENTA,1,FALSE),-1)=-1,"El tipo de cuenta bancaria es inválida (por favor seleccionarlo de la lista). ","")
),
""
)</f>
        <v/>
      </c>
      <c r="EU355" s="46">
        <f>IF(AND($DS355,ER355),
IF(AD355="","Debes escribir el número de cuenta bancaria. ",""),
""
)</f>
        <v/>
      </c>
      <c r="EV355" s="46">
        <f>IF($DS355,
IF(AE355="","Debes escribir el valor del sueldo básico. ",
IF( ISERR(_xlfn.NUMBERVALUE(AE355)), "El valor del sueldo básico debe ser un número válido. ", "")
)
)</f>
        <v/>
      </c>
      <c r="EW355" s="46">
        <f>IF($DS355,
IF(AF355="","Debes escribir el número de días trabajados. ",
IF( IFERROR(INT(AF355),1.1) &lt;&gt; IFERROR(_xlfn.NUMBERVALUE(AF355),1), "La cantidad de días trabajados debe ser un número entero. ", "")
)
)</f>
        <v/>
      </c>
      <c r="EX355" s="46">
        <f>IF($DS355,
IF(AG355="","Debes escribir el valor del sueldo trabajado. ",
IF( ISERR(_xlfn.NUMBERVALUE(AG355)), "El valor del sueldo trabajado debe ser un número válido. ", "")
)
)</f>
        <v/>
      </c>
      <c r="EY355" s="46">
        <f>IF($DS355,
IF( AND(AH355&lt;&gt;"", ISERR(_xlfn.NUMBERVALUE(AH355))), "El valor del auxilio de transporte debe ser un número válido. ", "")
)</f>
        <v/>
      </c>
      <c r="EZ355" s="46">
        <f>IF($DS355,
IF( AND(AI355&lt;&gt;"", ISERR(_xlfn.NUMBERVALUE(AI355))), "El valor de viáticos salariales debe ser un número válido. ", "")
)</f>
        <v/>
      </c>
      <c r="FA355" s="46">
        <f>IF($DS355,
IF( AND(AJ355&lt;&gt;"", ISERR(_xlfn.NUMBERVALUE(AJ355))), "El valor de viáticos NO salariales debe ser un número válido. ", "")
)</f>
        <v/>
      </c>
      <c r="FB355" s="46">
        <f>CONCATENATE(AK355,AL355)&lt;&gt;""</f>
        <v/>
      </c>
      <c r="FC355" s="46">
        <f>IF(AND($DS355,FB355),
IF(AK355="","Debes escribir el número de horas extras diurnas. ",
IF( IFERROR(INT(AK355),1.1) &lt;&gt; IFERROR(_xlfn.NUMBERVALUE(AK355),1), "La cantidad de horas extras diurnas debe ser un número entero. ", "")
),
""
)</f>
        <v/>
      </c>
      <c r="FD355" s="46">
        <f>IF(AND($DS355,FB355),
IF(AL355="","Debes escribir el valor de las horas extras diurnas. ",
IF( ISERR(_xlfn.NUMBERVALUE(AL355)), "El valor de las horas extras duirnas debe ser un número válido. ", "")
),
""
)</f>
        <v/>
      </c>
      <c r="FE355" s="46">
        <f>CONCATENATE(AM355,AN355)&lt;&gt;""</f>
        <v/>
      </c>
      <c r="FF355" s="46">
        <f>IF(AND($DS355,FE355),
IF(AM355="","Debes escribir el número de horas extras nocturnas. ",
IF( IFERROR(INT(AM355),1.1) &lt;&gt; IFERROR(_xlfn.NUMBERVALUE(AM355),1), "La cantidad de horas extras nocturnas debe ser un número entero. ", "")
),
""
)</f>
        <v/>
      </c>
      <c r="FG355" s="46">
        <f>IF(AND($DS355,FE355),
IF(AN355="","Debes escribir el valor de las horas extras nocturnas. ",
IF( ISERR(_xlfn.NUMBERVALUE(AN355)), "El valor de las horas extras nocturnas debe ser un número válido. ", "")
),
""
)</f>
        <v/>
      </c>
      <c r="FH355" s="46">
        <f>CONCATENATE(AO355,AP355)&lt;&gt;""</f>
        <v/>
      </c>
      <c r="FI355" s="46">
        <f>IF(AND($DS355,FH355),
IF(AO355="","Debes escribir el número de horas extras diurnas dominicales y festivas. ",
IF( IFERROR(INT(AO355),1.1) &lt;&gt; IFERROR(_xlfn.NUMBERVALUE(AO355),1), "La cantidad de horas extras diurnas dominicales y festivas debe ser un número entero. ", "")
),
""
)</f>
        <v/>
      </c>
      <c r="FJ355" s="46">
        <f>IF(AND($DS355,FH355),
IF(AP355="","Debes escribir el valor de las horas extras diurnas dominicales y festivas. ",
IF( ISERR(_xlfn.NUMBERVALUE(AP355)), "El valor de las horas extras diurnas dominicales y festivas debe ser un número válido. ", "")
),
""
)</f>
        <v/>
      </c>
      <c r="FK355" s="46">
        <f>CONCATENATE(AQ355,AR355)&lt;&gt;""</f>
        <v/>
      </c>
      <c r="FL355" s="46">
        <f>IF(AND($DS355,FK355),
IF(AQ355="","Debes escribir el número de horas extras nocturnas dominicales y festivas. ",
IF( IFERROR(INT(AQ355),1.1) &lt;&gt; IFERROR(_xlfn.NUMBERVALUE(AQ355),1), "La cantidad de horas extras nocturnas dominicales y festivas debe ser un número entero. ", "")
),
""
)</f>
        <v/>
      </c>
      <c r="FM355" s="46">
        <f>IF(AND($DS355,FK355),
IF(AR355="","Debes escribir el valor de las horas extras nocturnas dominicales y festivas. ",
IF( ISERR(_xlfn.NUMBERVALUE(AR355)), "El valor de las horas extras nocturnas dominicales y festivas debe ser un número válido. ", "")
),
""
)</f>
        <v/>
      </c>
      <c r="FN355" s="46">
        <f>CONCATENATE(AS355,AT355)&lt;&gt;""</f>
        <v/>
      </c>
      <c r="FO355" s="46">
        <f>IF(AND($DS355,FN355),
IF(AS355="","Debes escribir el número de horas recargo nocturno. ",
IF( IFERROR(INT(AS355),1.1) &lt;&gt; IFERROR(_xlfn.NUMBERVALUE(AS355),1), "La cantidad de horas recargo nocturno debe ser un número entero. ", "")
),
""
)</f>
        <v/>
      </c>
      <c r="FP355" s="46">
        <f>IF(AND($DS355,FN355),
IF(AT355="","Debes escribir el valor de las horas recargo nocturno. ",
IF( ISERR(_xlfn.NUMBERVALUE(AT355)), "El valor de las horas recargo nocturno debe ser un número válido. ", "")
),
""
)</f>
        <v/>
      </c>
      <c r="FQ355" s="46">
        <f>CONCATENATE(AU355,AV355)&lt;&gt;""</f>
        <v/>
      </c>
      <c r="FR355" s="46">
        <f>IF(AND($DS355,FQ355),
IF(AU355="","Debes escribir el número de horas recargo diurno dominical y festivo. ",
IF( IFERROR(INT(AU355),1.1) &lt;&gt; IFERROR(_xlfn.NUMBERVALUE(AU355),1), "La cantidad de horas recargo diurno dominical y festivo debe ser un número entero. ", "")
),
""
)</f>
        <v/>
      </c>
      <c r="FS355" s="46">
        <f>IF(AND($DS355,FQ355),
IF(AV355="","Debes escribir el valor de las horas recargo diurno dominical y festivo. ",
IF( ISERR(_xlfn.NUMBERVALUE(AV355)), "El valor de las horas recargo diurno dominical y festivo debe ser un número válido. ", "")
),
""
)</f>
        <v/>
      </c>
      <c r="FT355" s="46">
        <f>CONCATENATE(AW355,AX355)&lt;&gt;""</f>
        <v/>
      </c>
      <c r="FU355" s="46">
        <f>IF(AND($DS355,FT355),
IF(AW355="","Debes escribir el número de horas recargo nocturno dominical y festivo. ",
IF( IFERROR(INT(AW355),1.1) &lt;&gt; IFERROR(_xlfn.NUMBERVALUE(AW355),1), "La cantidad de horas recargo nocturno dominical y festivo debe ser un número entero. ", "")
),
""
)</f>
        <v/>
      </c>
      <c r="FV355" s="46">
        <f>IF(AND($DS355,FT355),
IF(AX355="","Debes escribir el valor de las horas recargo nocturno dominical y festivo. ",
IF( ISERR(_xlfn.NUMBERVALUE(AX355)), "El valor de las horas recargo nocturno dominical y festivo debe ser un número válido. ", "")
),
""
)</f>
        <v/>
      </c>
      <c r="FW355" s="46">
        <f>CONCATENATE(AY355,AZ355)&lt;&gt;""</f>
        <v/>
      </c>
      <c r="FX355" s="46">
        <f>IF(AND($DS355,FW355),
IF(AY355="","Debes escribir el número de días de vacaciones comunes. ",
IF( IFERROR(INT(AY355),1.1) &lt;&gt; IFERROR(_xlfn.NUMBERVALUE(AY355),1), "La cantidad de días de vacaciones comunes debe ser un número entero. ", "")
),
""
)</f>
        <v/>
      </c>
      <c r="FY355" s="46">
        <f>IF(AND($DS355,FW355),
IF(AZ355="","Debes escribir el valor de las vacaciones comunes. ",
IF( ISERR(_xlfn.NUMBERVALUE(AZ355)), "El valor de las vacaciones comunes debe ser un número válido. ", "")
),
""
)</f>
        <v/>
      </c>
      <c r="FZ355" s="46">
        <f>CONCATENATE(BA355,BB355)&lt;&gt;""</f>
        <v/>
      </c>
      <c r="GA355" s="46">
        <f>IF(AND($DS355,FZ355),
IF(BA355="","Debes escribir el número de días de vacaciones compensadas. ",
IF( IFERROR(INT(BA355),1.1) &lt;&gt; IFERROR(_xlfn.NUMBERVALUE(BA355),1), "La cantidad de días de vacaciones compensadas debe ser un número entero. ", "")
),
""
)</f>
        <v/>
      </c>
      <c r="GB355" s="46">
        <f>IF(AND($DS355,FZ355),
IF(BB355="","Debes escribir el valor de las vacaciones compensadas. ",
IF( ISERR(_xlfn.NUMBERVALUE(BB355)), "El valor de las vacaciones compensadas debe ser un número válido. ", "")
),
""
)</f>
        <v/>
      </c>
      <c r="GC355" s="46">
        <f>CONCATENATE(BC355,BD355)&lt;&gt;""</f>
        <v/>
      </c>
      <c r="GD355" s="46">
        <f>IF(AND($DS355,GC355),
IF(BC355="","Debes escribir el número de días de prima salarial. ",
IF( IFERROR(INT(BC355),1.1) &lt;&gt; IFERROR(_xlfn.NUMBERVALUE(BC355),1), "La cantidad de días de prima salarial debe ser un número entero. ", "")
),
""
)</f>
        <v/>
      </c>
      <c r="GE355" s="46">
        <f>IF(AND($DS355,GC355),
IF(BD355="","Debes escribir el valor de los días de prima salarial. ",
IF( ISERR(_xlfn.NUMBERVALUE(BD355)), "El valor de los días de prima salarial debe ser un número válido. ", "")
),
""
)</f>
        <v/>
      </c>
      <c r="GF355" s="46">
        <f>IF($DS355,
IF( AND(BE355&lt;&gt;"", ISERR(_xlfn.NUMBERVALUE(BE355))), "El valor de la prima NO saliarial debe ser un número válido. ", "")
)</f>
        <v/>
      </c>
      <c r="GG355" s="46">
        <f>CONCATENATE(BF355,BG355,BH355)&lt;&gt;""</f>
        <v/>
      </c>
      <c r="GH355" s="46">
        <f>IF(AND($DS355,GG355),
IF(BF355="","Debes escribir el valor de las cesantías. ",
IF( ISERR(_xlfn.NUMBERVALUE(BF355)), "El valor de las cesantías debe ser un número válido. ", "")
),
""
)</f>
        <v/>
      </c>
      <c r="GI355" s="46">
        <f>IF(AND($DS355,GG355),
IF(BG355="","Debes escribir el % de cesantías. ",
IF( ISERR(_xlfn.NUMBERVALUE(BG355)), "El % de cesantías debe ser un número válido. ", "")
),
""
)</f>
        <v/>
      </c>
      <c r="GJ355" s="46">
        <f>IF(AND($DS355,GG355),
IF(BH355="","Debes escribir el valor de intereses de cesantías. ",
IF( ISERR(_xlfn.NUMBERVALUE(BH355)), "El valor de intereses de cesantías debe ser un número válido. ", "")
),
""
)</f>
        <v/>
      </c>
      <c r="GK355" s="46">
        <f>CONCATENATE(BI355,BJ355,BK355)&lt;&gt;""</f>
        <v/>
      </c>
      <c r="GL355" s="46">
        <f>IF(AND($DS355,GK355),
IF(BI355="","Debes escribir el número de días de incapacidad. ",
IF( IFERROR(INT(BI355),1.1) &lt;&gt; IFERROR(_xlfn.NUMBERVALUE(BI355),1), "La cantidad de días de incapacidad debe ser un número entero. ", "")
),
""
)</f>
        <v/>
      </c>
      <c r="GM355" s="46">
        <f>IF(AND($DS355,GK355),
IF(BJ355="","Debes escribir el tipo de incapacidad. ",
IF(_xlfn.IFNA(VLOOKUP(BJ355,TIPO_DE_INCAPACIDAD,1,FALSE),-1)=-1,"El tipo de incapacidad es inválida (por favor seleccionarlo de la lista). ","")
),
""
)</f>
        <v/>
      </c>
      <c r="GN355" s="46">
        <f>IF(AND($DS355,GK355),
IF(BK355="","Debes escribir el valor de la incapacidad. ",
IF( ISERR(_xlfn.NUMBERVALUE(BK355)), "El valor de la incapacidad debe ser un número válido. ", "")
),
""
)</f>
        <v/>
      </c>
      <c r="GO355" s="46">
        <f>CONCATENATE(BL355,BM355)&lt;&gt;""</f>
        <v/>
      </c>
      <c r="GP355" s="46">
        <f>IF(AND($DS355,GO355),
IF(BL355="","Debes escribir el número de días de licencia de maternidad o paternidad. ",
IF( IFERROR(INT(BL355),1.1) &lt;&gt; IFERROR(_xlfn.NUMBERVALUE(BL355),1), "La cantidad de días de licencia de maternidad o paternidad debe ser un número entero. ", "")
),
""
)</f>
        <v/>
      </c>
      <c r="GQ355" s="46">
        <f>IF(AND($DS355,GO355),
IF(BM355="","Debes escribir el valor de la licencia de maternidad o paternidad. ",
IF( ISERR(_xlfn.NUMBERVALUE(BM355)), "El valor de la licencia de maternidad o paternidad debe ser un número válido. ", "")
),
""
)</f>
        <v/>
      </c>
      <c r="GR355" s="46">
        <f>CONCATENATE(BN355,BO355)&lt;&gt;""</f>
        <v/>
      </c>
      <c r="GS355" s="46">
        <f>IF(AND($DS355,GR355),
IF(BN355="","Debes escribir el número de días de licencia remunerada. ",
IF( IFERROR(INT(BN355),1.1) &lt;&gt; IFERROR(_xlfn.NUMBERVALUE(BN355),1), "La cantidad de días de licencia remunerada debe ser un número entero. ", "")
),
""
)</f>
        <v/>
      </c>
      <c r="GT355" s="46">
        <f>IF(AND($DS355,GR355),
IF(BO355="","Debes escribir el valor de la licencia remunerada. ",
IF( ISERR(_xlfn.NUMBERVALUE(BO355)), "El valor de la licencia remunerada debe ser un número válido. ", "")
),
""
)</f>
        <v/>
      </c>
      <c r="GU355" s="46">
        <f>IF($DS355,
IF( AND(BP355&lt;&gt;"", ISERR(_xlfn.NUMBERVALUE(BP355))), "El valor de la licencia NO remunerada debe ser un número válido. ", "")
)</f>
        <v/>
      </c>
      <c r="GV355" s="46">
        <f>IF($DS355,
IF( AND(BQ355&lt;&gt;"", ISERR(_xlfn.NUMBERVALUE(BQ355))), "El valor de auxilios salariales debe ser un número válido. ", "")
)</f>
        <v/>
      </c>
      <c r="GW355" s="46">
        <f>IF($DS355,
IF( AND(BR355&lt;&gt;"", ISERR(_xlfn.NUMBERVALUE(BR355))), "El valor de auxilios NO salariales debe ser un número válido. ", "")
)</f>
        <v/>
      </c>
      <c r="GX355" s="46">
        <f>IF($DS355,
IF( AND(BS355&lt;&gt;"", ISERR(_xlfn.NUMBERVALUE(BS355))), "El valor de bonos salariales debe ser un número válido. ", "")
)</f>
        <v/>
      </c>
      <c r="GY355" s="46">
        <f>IF($DS355,
IF( AND(BT355&lt;&gt;"", ISERR(_xlfn.NUMBERVALUE(BT355))), "El valor de bonos NO salariales debe ser un número válido. ", "")
)</f>
        <v/>
      </c>
      <c r="GZ355" s="46">
        <f>IF($DS355,
IF( AND(BU355&lt;&gt;"", ISERR(_xlfn.NUMBERVALUE(BU355))), "El valor de bonos salariales de alimentación debe ser un número válido. ", "")
)</f>
        <v/>
      </c>
      <c r="HA355" s="46">
        <f>IF($DS355,
IF( AND(BV355&lt;&gt;"", ISERR(_xlfn.NUMBERVALUE(BV355))), "El valor de bonos NO salariales de alimentación debe ser un número válido. ", "")
)</f>
        <v/>
      </c>
      <c r="HB355" s="46">
        <f>IF($DS355,
IF( AND(BW355&lt;&gt;"", ISERR(_xlfn.NUMBERVALUE(BW355))), "El valor de bonificaciones salariales debe ser un número válido. ", "")
)</f>
        <v/>
      </c>
      <c r="HC355" s="46">
        <f>IF($DS355,
IF( AND(BX355&lt;&gt;"", ISERR(_xlfn.NUMBERVALUE(BX355))), "El valor de bonificaciones NO salariales debe ser un número válido. ", "")
)</f>
        <v/>
      </c>
      <c r="HD355" s="46">
        <f>IF($DS355,
IF( AND(BY355&lt;&gt;"", ISERR(_xlfn.NUMBERVALUE(BY355))), "El valor de compensaciones ordinarias debe ser un número válido. ", "")
)</f>
        <v/>
      </c>
      <c r="HE355" s="46">
        <f>IF($DS355,
IF( AND(BZ355&lt;&gt;"", ISERR(_xlfn.NUMBERVALUE(BZ355))), "El valor de compensaciones extraordinarias debe ser un número válido. ", "")
)</f>
        <v/>
      </c>
      <c r="HF355" s="46">
        <f>IF($DS355,
IF( AND(CA355&lt;&gt;"", ISERR(_xlfn.NUMBERVALUE(CA355))), "El valor de comisiones debe ser un número válido. ", "")
)</f>
        <v/>
      </c>
      <c r="HG355" s="46">
        <f>IF($DS355,
IF( AND(CB355&lt;&gt;"", ISERR(_xlfn.NUMBERVALUE(CB355))), "El valor de ausencia por huega debe ser un número válido. ", "")
)</f>
        <v/>
      </c>
      <c r="HH355" s="46">
        <f>IF($DS355,
IF( AND(CC355&lt;&gt;"", ISERR(_xlfn.NUMBERVALUE(CC355))), "El valor de anticipos debe ser un número válido. ", "")
)</f>
        <v/>
      </c>
      <c r="HI355" s="46">
        <f>IF($DS355,
IF( AND(CD355&lt;&gt;"", ISERR(_xlfn.NUMBERVALUE(CD355))), "El valor de pagos a terceros debe ser un número válido. ", "")
)</f>
        <v/>
      </c>
      <c r="HJ355" s="46">
        <f>IF($DS355,
IF( AND(CE355&lt;&gt;"", ISERR(_xlfn.NUMBERVALUE(CE355))), "El valor de dotación debe ser un número válido. ", "")
)</f>
        <v/>
      </c>
      <c r="HK355" s="46">
        <f>IF($DS355,
IF( AND(CF355&lt;&gt;"", ISERR(_xlfn.NUMBERVALUE(CF355))), "El valor de apoyo sostenibilidad debe ser un número válido. ", "")
)</f>
        <v/>
      </c>
      <c r="HL355" s="46">
        <f>IF($DS355,
IF( AND(CG355&lt;&gt;"", ISERR(_xlfn.NUMBERVALUE(CG355))), "El valor de teletrabajo debe ser un número válido. ", "")
)</f>
        <v/>
      </c>
      <c r="HM355" s="46">
        <f>IF($DS355,
IF( AND(CH355&lt;&gt;"", ISERR(_xlfn.NUMBERVALUE(CH355))), "El valor de bonificación de retiro debe ser un número válido. ", "")
)</f>
        <v/>
      </c>
      <c r="HN355" s="46">
        <f>IF($DS355,
IF( AND(CI355&lt;&gt;"", ISERR(_xlfn.NUMBERVALUE(CI355))), "El valor de indemnización de retiro debe ser un número válido. ", "")
)</f>
        <v/>
      </c>
      <c r="HO355" s="46">
        <f>IF($DS355,
IF( AND(CJ355&lt;&gt;"", ISERR(_xlfn.NUMBERVALUE(CJ355))), "El valor de reintegros debe ser un número válido. ", "")
)</f>
        <v/>
      </c>
      <c r="HP355" s="46">
        <f>CONCATENATE(CK355,CL355,CM355)&lt;&gt;""</f>
        <v/>
      </c>
      <c r="HQ355" s="46">
        <f>IF(AND($DS355,HP355),
IF(CK355="","Debes escribir la descripción de otro concepto no categorizado. ",""),
""
)</f>
        <v/>
      </c>
      <c r="HR355" s="46">
        <f>IF(AND($DS355,HP355),
IF(CONCATENATE(CL355,CM355)="","Debes escribir al menos un valor de concepto no categorizado (salarial o no salarial). ",
IF(ISERR(_xlfn.NUMBERVALUE(CL355)),"El valor salarial concepto no categorizado debe ser un número válido. ","")
),
""
)</f>
        <v/>
      </c>
      <c r="HS355" s="46">
        <f>IF(AND($DS355,HP355),
IF(CONCATENATE(CL355,CM355)="","Debes escribir al menos un valor de concepto no categorizado (salarial o no salarial). ",
IF(ISERR(_xlfn.NUMBERVALUE(CM355)),"El valor NO salarial concepto no categorizado debe ser un número válido. ","")
),
""
)</f>
        <v/>
      </c>
      <c r="HT355" s="46">
        <f>IF($DS355,
IF(CN355="","Debes escribir el porcentaje del aporte a salud. ",
IF( ISERR(_xlfn.NUMBERVALUE(CN355)), "El valor del porcentaje del aporte a salud debe ser un número válido. ", "")
)
)</f>
        <v/>
      </c>
      <c r="HU355" s="46">
        <f>IF($DS355,
IF(CO355="","Debes escribir el valor del aporte a salud. ",
IF( ISERR(_xlfn.NUMBERVALUE(CO355)), "El valor del aporte a salud debe ser un número válido. ", "")
)
)</f>
        <v/>
      </c>
      <c r="HV355" s="46">
        <f>IF($DS355,
IF( AND(CP355&lt;&gt;"", ISERR(_xlfn.NUMBERVALUE(CP355))), "El valor plan complementario debe ser un número válido. ", "")
)</f>
        <v/>
      </c>
      <c r="HW355" s="46">
        <f>IF($DS355,
IF(CQ355="","Debes escribir el porcentaje del aporte a pensión. ",
IF( ISERR(_xlfn.NUMBERVALUE(CQ355)), "El valor del porcentaje del aporte a pensión debe ser un número válido. ", "")
)
)</f>
        <v/>
      </c>
      <c r="HX355" s="46">
        <f>IF($DS355,
IF(CR355="","Debes escribir el valor del aporte a pensión. ",
IF( ISERR(_xlfn.NUMBERVALUE(CR355)), "El valor del aporte a salud debe ser un número válido. ", "")
)
)</f>
        <v/>
      </c>
      <c r="HY355" s="46">
        <f>IF($DS355,
IF( AND(CS355&lt;&gt;"", ISERR(_xlfn.NUMBERVALUE(CS355))), "El valor pensión voluntaria debe ser un número válido. ", "")
)</f>
        <v/>
      </c>
      <c r="HZ355" s="46">
        <f>CONCATENATE(CT355,CU355,CV355,CW355)&lt;&gt;""</f>
        <v/>
      </c>
      <c r="IA355" s="46">
        <f>IF(AND($DS355,HZ355),
IF(CT355="","Debes escribir el % del fondo de seguridad pensional. ",
IF( ISERR(_xlfn.NUMBERVALUE(CT355)), "El % del fondo de seguridad debe ser un número válido. ", "")
),
""
)</f>
        <v/>
      </c>
      <c r="IB355" s="46">
        <f>IF(AND($DS355,HZ355),
IF(CU355="","Debes escribir el valor del aporte al fondo de solidaridad pensional. ",
IF( ISERR(_xlfn.NUMBERVALUE(CU355)), "El valor del aporte al fondo de solidaridad pensional debe ser un número válido. ", "")
),
""
)</f>
        <v/>
      </c>
      <c r="IC355" s="46">
        <f>IF(AND($DS355,HZ355),
IF(CV355="","Debes escribir el % del fondo de subsistencia. ",
IF( ISERR(_xlfn.NUMBERVALUE(CV355)), "El % del fondo de subsistencia debe ser un número válido. ", "")
),
""
)</f>
        <v/>
      </c>
      <c r="ID355" s="46">
        <f>IF(AND($DS355,HZ355),
IF(CW355="","Debes escribir el valor del fondo de subsistencia. ",
IF( ISERR(_xlfn.NUMBERVALUE(CW355)), "El valor del fondo de subsistencia debe ser un número válido. ", "")
),
""
)</f>
        <v/>
      </c>
      <c r="IE355" s="46">
        <f>CONCATENATE(CX355,CY355)&lt;&gt;""</f>
        <v/>
      </c>
      <c r="IF355" s="46">
        <f>IF(AND($DS355,IE355),
IF(CX355="","Debes escribir el % de sindicato. ",
IF( ISERR(_xlfn.NUMBERVALUE(CX355)), "El % de sindicato debe ser un número válido. ", "")
),
""
)</f>
        <v/>
      </c>
      <c r="IG355" s="46">
        <f>IF(AND($DS355,IE355),
IF(CY355="","Debes escribir el valor del sindicato. ",
IF( ISERR(_xlfn.NUMBERVALUE(CY355)), "El valor del sindicato debe ser un número válido. ", "")
),
""
)</f>
        <v/>
      </c>
      <c r="IH355" s="46">
        <f>IF($DS355,
IF( AND(CZ355&lt;&gt;"", ISERR(_xlfn.NUMBERVALUE(CZ355))), "El valor de sanción pública debe ser un número válido. ", "")
)</f>
        <v/>
      </c>
      <c r="II355" s="46">
        <f>IF($DS355,
IF( AND(DA355&lt;&gt;"", ISERR(_xlfn.NUMBERVALUE(DA355))), "El valor de sanción privada debe ser un número válido. ", "")
)</f>
        <v/>
      </c>
      <c r="IJ355" s="46">
        <f>CONCATENATE(DB355,DC355)&lt;&gt;""</f>
        <v/>
      </c>
      <c r="IK355" s="46">
        <f>IF(AND($DS355,IJ355),
IF(DB355="","Debes escribir la descripción de libranza. ",""),
""
)</f>
        <v/>
      </c>
      <c r="IL355" s="46">
        <f>IF(AND($DS355,IJ355),
IF(DC355="","Debes escribir la cuota libranza. ",
IF(ISERR(_xlfn.NUMBERVALUE(DC355)),"El valor de la cuota libranza debe ser un número válido. ","")
),
""
)</f>
        <v/>
      </c>
      <c r="IM355" s="46">
        <f>IF($DS355,
IF( AND(DD355&lt;&gt;"", ISERR(_xlfn.NUMBERVALUE(DD355))), "El valor de pagos a terceros debe ser un número válido. ", "")
)</f>
        <v/>
      </c>
      <c r="IN355" s="46">
        <f>IF($DS355,
IF( AND(DE355&lt;&gt;"", ISERR(_xlfn.NUMBERVALUE(DE355))), "El valor de anticipos debe ser un número válido. ", "")
)</f>
        <v/>
      </c>
      <c r="IO355" s="46">
        <f>IF($DS355,
IF( AND(DF355&lt;&gt;"", ISERR(_xlfn.NUMBERVALUE(DF355))), "El valor de AFC debe ser un número válido. ", "")
)</f>
        <v/>
      </c>
      <c r="IP355" s="46">
        <f>IF($DS355,
IF( AND(DG355&lt;&gt;"", ISERR(_xlfn.NUMBERVALUE(DG355))), "El valor de rete-fuente debe ser un número válido. ", "")
)</f>
        <v/>
      </c>
      <c r="IQ355" s="46">
        <f>IF($DS355,
IF( AND(DH355&lt;&gt;"", ISERR(_xlfn.NUMBERVALUE(DH355))), "El valor de cooperativa de trabajo debe ser un número válido. ", "")
)</f>
        <v/>
      </c>
      <c r="IR355" s="46">
        <f>IF($DS355,
IF( AND(DI355&lt;&gt;"", ISERR(_xlfn.NUMBERVALUE(DI355))), "El valor de embargo fiscal debe ser un número válido. ", "")
)</f>
        <v/>
      </c>
      <c r="IS355" s="46">
        <f>IF($DS355,
IF( AND(DJ355&lt;&gt;"", ISERR(_xlfn.NUMBERVALUE(DJ355))), "El valor de educación debe ser un número válido. ", "")
)</f>
        <v/>
      </c>
      <c r="IT355" s="46">
        <f>IF($DS355,
IF( AND(DK355&lt;&gt;"", ISERR(_xlfn.NUMBERVALUE(DK355))), "El valor de reintegro debe ser un número válido. ", "")
)</f>
        <v/>
      </c>
      <c r="IU355" s="46">
        <f>IF($DS355,
IF( AND(DL355&lt;&gt;"", ISERR(_xlfn.NUMBERVALUE(DL355))), "El valor de deuda debe ser un número válido. ", "")
)</f>
        <v/>
      </c>
      <c r="IV355" s="46">
        <f>IF($DS355,
IF( AND(DM355&lt;&gt;"", ISERR(_xlfn.NUMBERVALUE(DM355))), "El valor de otras deducciones debe ser un número válido. ", "")
)</f>
        <v/>
      </c>
      <c r="IW355" s="46">
        <f>IF($DS355,
IF(DN355="","Debes escribir el valor de los devengos totales. ",
IF( ISERR(_xlfn.NUMBERVALUE(DN355)), "El valor de los devengos totales debe ser un número válido. ", "")
)
)</f>
        <v/>
      </c>
      <c r="IX355" s="46">
        <f>IF($DS355,
IF(DO355="","Debes escribir el valor de las deducciones totales. ",
IF( ISERR(_xlfn.NUMBERVALUE(DO355)), "El valor de las deducciones totales debe ser un número válido. ", "")
)
)</f>
        <v/>
      </c>
      <c r="IY355" s="46">
        <f>IF($DS355,
IF(DP355="","Debes escribir el valor del salario total. ",
IF( ISERR(_xlfn.NUMBERVALUE(DP355)), "El valor del salario total debe ser un número válido. ", "")
)
)</f>
        <v/>
      </c>
    </row>
    <row r="356">
      <c r="B356" s="48" t="n">
        <v>344</v>
      </c>
      <c r="C356" s="61">
        <f>IF(AND(DS356,DP356&lt;&gt;""),
IF(DQ356="","OK","Error"),
""
)</f>
        <v/>
      </c>
      <c r="D356" s="53" t="n"/>
      <c r="E356" s="52" t="n"/>
      <c r="F356" s="112" t="n"/>
      <c r="G356" s="52" t="n"/>
      <c r="H356" s="53" t="n"/>
      <c r="I356" s="52" t="n"/>
      <c r="J356" s="52" t="n"/>
      <c r="K356" s="53" t="n"/>
      <c r="L356" s="55" t="n"/>
      <c r="M356" s="108" t="n"/>
      <c r="N356" s="56" t="n"/>
      <c r="O356" s="52" t="n"/>
      <c r="P356" s="52" t="n"/>
      <c r="Q356" s="52" t="n"/>
      <c r="R356" s="52" t="n"/>
      <c r="S356" s="52" t="n"/>
      <c r="T356" s="53" t="n"/>
      <c r="U356" s="52" t="n"/>
      <c r="V356" s="52" t="n"/>
      <c r="W356" s="55" t="n"/>
      <c r="X356" s="55" t="n"/>
      <c r="Y356" s="52" t="n"/>
      <c r="Z356" s="55" t="n"/>
      <c r="AA356" s="52" t="n"/>
      <c r="AB356" s="53" t="n"/>
      <c r="AC356" s="53" t="n"/>
      <c r="AD356" s="53" t="n"/>
      <c r="AE356" s="177" t="n"/>
      <c r="AF356" s="113" t="n"/>
      <c r="AG356" s="177" t="n"/>
      <c r="AH356" s="178" t="n"/>
      <c r="AI356" s="178" t="n"/>
      <c r="AJ356" s="178" t="n"/>
      <c r="AK356" s="114" t="n"/>
      <c r="AL356" s="178" t="n"/>
      <c r="AM356" s="114" t="n"/>
      <c r="AN356" s="178" t="n"/>
      <c r="AO356" s="114" t="n"/>
      <c r="AP356" s="178" t="n"/>
      <c r="AQ356" s="114" t="n"/>
      <c r="AR356" s="178" t="n"/>
      <c r="AS356" s="114" t="n"/>
      <c r="AT356" s="178" t="n"/>
      <c r="AU356" s="114" t="n"/>
      <c r="AV356" s="178" t="n"/>
      <c r="AW356" s="114" t="n"/>
      <c r="AX356" s="178" t="n"/>
      <c r="AY356" s="114" t="n"/>
      <c r="AZ356" s="178" t="n"/>
      <c r="BA356" s="114" t="n"/>
      <c r="BB356" s="178" t="n"/>
      <c r="BC356" s="114" t="n"/>
      <c r="BD356" s="178" t="n"/>
      <c r="BE356" s="178" t="n"/>
      <c r="BF356" s="178" t="n"/>
      <c r="BG356" s="59" t="n"/>
      <c r="BH356" s="178" t="n"/>
      <c r="BI356" s="114" t="n"/>
      <c r="BJ356" s="53" t="n"/>
      <c r="BK356" s="178" t="n"/>
      <c r="BL356" s="114" t="n"/>
      <c r="BM356" s="178" t="n"/>
      <c r="BN356" s="114" t="n"/>
      <c r="BO356" s="178" t="n"/>
      <c r="BP356" s="178" t="n"/>
      <c r="BQ356" s="178" t="n"/>
      <c r="BR356" s="178" t="n"/>
      <c r="BS356" s="178" t="n"/>
      <c r="BT356" s="178" t="n"/>
      <c r="BU356" s="178" t="n"/>
      <c r="BV356" s="178" t="n"/>
      <c r="BW356" s="178" t="n"/>
      <c r="BX356" s="178" t="n"/>
      <c r="BY356" s="178" t="n"/>
      <c r="BZ356" s="178" t="n"/>
      <c r="CA356" s="178" t="n"/>
      <c r="CB356" s="178" t="n"/>
      <c r="CC356" s="178" t="n"/>
      <c r="CD356" s="178" t="n"/>
      <c r="CE356" s="178" t="n"/>
      <c r="CF356" s="178" t="n"/>
      <c r="CG356" s="178" t="n"/>
      <c r="CH356" s="178" t="n"/>
      <c r="CI356" s="178" t="n"/>
      <c r="CJ356" s="178" t="n"/>
      <c r="CK356" s="53" t="n"/>
      <c r="CL356" s="178" t="n"/>
      <c r="CM356" s="178" t="n"/>
      <c r="CN356" s="60" t="n"/>
      <c r="CO356" s="177" t="n"/>
      <c r="CP356" s="178" t="n"/>
      <c r="CQ356" s="60" t="n"/>
      <c r="CR356" s="177" t="n"/>
      <c r="CS356" s="178" t="n"/>
      <c r="CT356" s="59" t="n"/>
      <c r="CU356" s="178" t="n"/>
      <c r="CV356" s="59" t="n"/>
      <c r="CW356" s="178" t="n"/>
      <c r="CX356" s="59" t="n"/>
      <c r="CY356" s="178" t="n"/>
      <c r="CZ356" s="178" t="n"/>
      <c r="DA356" s="178" t="n"/>
      <c r="DB356" s="53" t="n"/>
      <c r="DC356" s="178" t="n"/>
      <c r="DD356" s="178" t="n"/>
      <c r="DE356" s="178" t="n"/>
      <c r="DF356" s="178" t="n"/>
      <c r="DG356" s="178" t="n"/>
      <c r="DH356" s="178" t="n"/>
      <c r="DI356" s="178" t="n"/>
      <c r="DJ356" s="178" t="n"/>
      <c r="DK356" s="178" t="n"/>
      <c r="DL356" s="178" t="n"/>
      <c r="DM356" s="178" t="n"/>
      <c r="DN356" s="177" t="n"/>
      <c r="DO356" s="177" t="n"/>
      <c r="DP356" s="177" t="n"/>
      <c r="DQ356" s="76">
        <f>IF(AND(DS356,DP356&lt;&gt;""),
CONCATENATE(DT356,DU356,DV356,DW356,DX356,DY356,DZ356,EA356,EB356,EC356,ED356,EE356,EF356,EG356,EH356,EI356,EJ356,EK356,EL356,EM356,EN356,EO356,EP356,EQ356,ES356,ET356,EU356,EV356,EW356,EX356,EY356,EZ356,FA356,FC356,FD356,FF356,FG356,FI356,FJ356,FL356,FM356,FO356,FP356,FR356,FS356,FU356,FV356,FX356,FY356,GA356,GB356,GD356,GE356,GF356,GH356,GI356,GJ356,GL356,GM356,GN356,GP356,GQ356,GS356,GT356,GU356,GV356,GW356,GX356,GY356,GZ356,HA356,HB356,HC356,HD356,HE356,HF356,HG356,HH356,HI356,HJ356,HK356,HL356,HM356,HN356,HO356,HQ356,HR356,HS356,HT356,HU356,HV356,HW356,HX356,HY356,IA356,IB356,IC356,ID356,IF356,IG356,IH356,II356,IK356,IL356,IM356,IN356,IO356,IP356,IQ356,IR356,IS356,IT356,IU356,IV356,IW356,IX356,IY356,IZ356),
""
)</f>
        <v/>
      </c>
      <c r="DR356" s="53" t="n"/>
      <c r="DS356" s="46">
        <f>CONCATENATE(D356,$E356,$F356,$G356,H356,$I356,$J356,K356,$L356,$M356,N356,$O356,$P356,$Q356,$R356,$S356,T356,$U356,$V356,$W356,$X356,$Y356,$Z356,$AA356,AB356,AC356,AD356,$AE356,$AF356,$AG356,AH356,AI356,AJ356,AK356,AL356,AM356,AN356,AO356,AP356,AQ356,AR356,AS356,AT356,AU356,AV356,AW356,AX356,AY356,AZ356,BA356,BB356,BC356,BD356,BE356,BF356,BG356,BH356,BI356,BJ356,BK356,BL356,BM356,BN356,BO356,BP356,BQ356,BR356,BS356,BT356,BU356,BV356,BW356,BX356,BY356,BZ356,CA356,CB356,CC356,CD356,CE356,CF356,CG356,CH356,CI356,CJ356,CK356,CL356,CM356,$CN356,$CO356,CP356,$CQ356,$CR356,CS356,CT356,CU356,CV356,CW356,CX356,CY356,CZ356,DA356,DB356,DC356,DD356,DE356,DF356,DG356,DH356,DI356,DJ356,DK356,DL356,DM356,$DN356,$DO356,$DP356,DR356)&lt;&gt;""</f>
        <v/>
      </c>
      <c r="DT356" s="46">
        <f>IF(AND($DS356,$E$4&lt;&gt;""),
IF(LEFT($E$4,2) = "1.",
IF(D356&lt;&gt;"","El CUNE sólo se envía en operaciones de novedad o ajuste. ",""),
IF(D356="","Debes escribir un CUNE válido para realizar operaciones de novedad o ajuste. ","")),
""
)</f>
        <v/>
      </c>
      <c r="DU356" s="46">
        <f>IF($DS356,
IF(E356="","Debes seleccionar el tipo de documento del empleado. ",
IF(_xlfn.IFNA(VLOOKUP(E356,TIPO_DE_DOCUMENTO,1,FALSE),-1)=-1,"El tipo de documento no es válido (por favor seleccionarlo de la lista). ","")
)
)</f>
        <v/>
      </c>
      <c r="DV356" s="46">
        <f>IF($DS356,
IF(F356="","Debes escribir el número de documento del empleado. ","")
)</f>
        <v/>
      </c>
      <c r="DW356" s="46">
        <f>IF($DS356,
IF(G356="","Debes escribir el primer nombre del empleado. ","")
)</f>
        <v/>
      </c>
      <c r="DY356" s="46">
        <f>IF($DS356,
IF(I356="","Debes escribir el primer apellido del empleado. ","")
)</f>
        <v/>
      </c>
      <c r="DZ356" s="46">
        <f>IF($DS356,
IF(J356="","Debes escribir el segundo apellido del empleado. ","")
)</f>
        <v/>
      </c>
      <c r="EB356" s="46">
        <f>IF($DS356,
IF(L356="","Debes escribir la fecha de ingreso del empleado. ",
IF(ISERR(DATE(YEAR(L356),MONTH(L356),DAY(L356))), "El valor ingresado en fecha de ingreso no tiene un formato válido. ","")
)
)</f>
        <v/>
      </c>
      <c r="EC356" s="46">
        <f>IF($DS356,
IF(M356="","Debes escribir el tiempo laborado. ",
IF( IFERROR(INT(M356),1.1) &lt;&gt; IFERROR(_xlfn.NUMBERVALUE(M356),1), "El valor de los días trabajados debe ser un número entero. ", "")
)
)</f>
        <v/>
      </c>
      <c r="ED356" s="46">
        <f>IF($DS356,
IF( AND(N356&lt;&gt;"", ISERR(DATE(YEAR(N356),MONTH(N356),DAY(N356))) ), "El valor ingresado en fecha de ingreso no tiene un formato válido. ",
IF( AND(N356&lt;&gt;"", $E$6&lt;&gt;"", DATE(YEAR(N356), MONTH(N356), 1) &lt;&gt; IFERROR(DATE(MID($E$6, 1, 4), MID($E$6, 6, 2),1), "1/1/1900") ), "La fecha de retiro debe estar dentro del período liquidado. ", "")
)
)</f>
        <v/>
      </c>
      <c r="EE356" s="46">
        <f>IF($DS356,
IF(O356="","Debes seleccionar el tipo de trabajador. ",
IF(_xlfn.IFNA(VLOOKUP(O356,TIPO_DE_TRABAJADOR,1,FALSE),-1)=-1,"El tipo de trabajador no es válido (por favor seleccionarlo de la lista). ","")
)
)</f>
        <v/>
      </c>
      <c r="EF356" s="46">
        <f>IF($DS356,
IF(P356="","Debes seleccionar si es un trabajador dependiente pensionado por vejez. ",
IF(_xlfn.IFNA(VLOOKUP(P356,SUBTIPO_DE_TRABAJADOR,1,FALSE),-1)=-1,"El tipo de trabajador dependiente pensionado por vejez no es válido (por favor seleccionarlo de la lista). ","")
)
)</f>
        <v/>
      </c>
      <c r="EG356" s="46">
        <f>IF($DS356,
IF(Q356="","Debes seleccionar el tipo de contrato del trabajador. ",
IF(_xlfn.IFNA(VLOOKUP(Q356,TIPO_DE_CONTRATO,1,FALSE),-1)=-1,"El tipo de contrato del trabajador no es válido (por favor seleccionarlo de la lista). ","")
)
)</f>
        <v/>
      </c>
      <c r="EH356" s="46">
        <f>IF($DS356,
IF(R356="","Debes seleccionar si es un salario integral. ",
IF(_xlfn.IFNA(VLOOKUP(R356,SI_NO,1,FALSE),-1)=-1,"Valor no válido para salario integral (por favor seleccionarlo de la lista). ","")
)
)</f>
        <v/>
      </c>
      <c r="EI356" s="46">
        <f>IF($DS356,
IF(S356="","Debes seleccionar si el trabajador realiza actividades de riesgo. ",
IF(_xlfn.IFNA(VLOOKUP(S356,SI_NO,1,FALSE),-1)=-1,"Valor no válido para actividad de alto riesgo (por favor seleccionarlo de la lista). ","")
)
)</f>
        <v/>
      </c>
      <c r="EK356" s="46">
        <f>IF($DS356,
IF(U356="","Debes escribir el código del municipio de residencia del trabajador. ",
IF(_xlfn.IFNA(VLOOKUP(U356,MUNICIPIO,1,FALSE),-1)=-1,"El municipio de residencia del trabajador es inválido (por favor seleccionarlo de la lista). ","")
)
)</f>
        <v/>
      </c>
      <c r="EL356" s="46">
        <f>IF($DS356,
IF(V356="","Debes escribir el la dirección de residendia del trabajador. ","")
)</f>
        <v/>
      </c>
      <c r="EM356" s="46">
        <f>IF($DS356,
IF(W356="","Debes escribir la fecha de inicio de la liquidación. ",
IF(ISERR(DATE(YEAR(W356),MONTH(W356),DAY(W356))),"El valor ingresado en fecha de inicio de liquidación no tiene un formato válido. ",
IF( AND($E$6&lt;&gt;"", DATE(YEAR(W356), MONTH(W356), 1) &lt;&gt; IFERROR(DATE(MID($E$6, 1, 4), MID($E$6, 6, 2),1), "1/1/1900") ), "La fecha de inicio de la liquidación debe estar dentro del período liquidado. ", "")
)
)
)</f>
        <v/>
      </c>
      <c r="EN356" s="46">
        <f>IF($DS356,
IF(X356="","Debes escribir la fecha de fin de la liquidación. ",
IF(ISERR(DATE(YEAR(X356),MONTH(X356),DAY(X356))),"El valor ingresado en fecha de fin de liquidación no tiene un formato válido. ",
IF( AND($E$6&lt;&gt;"", DATE(YEAR(X356), MONTH(X356), 1) &lt;&gt; IFERROR(DATE(MID($E$6, 1, 4), MID($E$6, 6, 2),1), "1/1/1900") ), "La fecha de fin de la liquidación debe estar dentro del período liquidado. ", "")
)
)
)</f>
        <v/>
      </c>
      <c r="EO356" s="46">
        <f>IF($DS356,
IF(Y356="","Debes escribir la frecuencia de pago del trabajador. ",
IF(_xlfn.IFNA(VLOOKUP(Y356,PERÍODO_DE_NÓMINA,1,FALSE),-1)=-1,"La frecuencia de pago es inválida (por favor seleccionarlo de la lista). ","")
)
)</f>
        <v/>
      </c>
      <c r="EP356" s="46">
        <f>IF($DS356,
IF(Z356="","Debes escribir la fecha de pago. ",
IF(ISERR(DATE(YEAR(Z356),MONTH(Z356),DAY(Z356))), "El valor ingresado en fecha de pago no tiene un formato válido. ","")
)
)</f>
        <v/>
      </c>
      <c r="EQ356" s="46">
        <f>IF($DS356,
IF(AA356="","Debes escribir el medio de pago. ",
IF(_xlfn.IFNA(VLOOKUP(AA356,MEDIOS_DE_PAGO,1,FALSE),-1)=-1,"El medio de pago es inválido (por favor seleccionarlo de la lista). ","")
)
)</f>
        <v/>
      </c>
      <c r="ER356" s="46">
        <f>OR(AA356='Tablas '!$T$4,AA356='Tablas '!$T$7,AA356='Tablas '!$T$8,AA356='Tablas '!$T$11)</f>
        <v/>
      </c>
      <c r="ES356" s="46">
        <f>IF(AND($DS356,ER356),
IF(AB356="","Debes escribir la entidad bancaria. ",""),
""
)</f>
        <v/>
      </c>
      <c r="ET356" s="46">
        <f>IF(AND($DS356,ER356),
IF(AC356="","Debes escribir el tipo de cuenta bancaria. ",
IF(_xlfn.IFNA(VLOOKUP(AC356,TIPO_DE_CUENTA,1,FALSE),-1)=-1,"El tipo de cuenta bancaria es inválida (por favor seleccionarlo de la lista). ","")
),
""
)</f>
        <v/>
      </c>
      <c r="EU356" s="46">
        <f>IF(AND($DS356,ER356),
IF(AD356="","Debes escribir el número de cuenta bancaria. ",""),
""
)</f>
        <v/>
      </c>
      <c r="EV356" s="46">
        <f>IF($DS356,
IF(AE356="","Debes escribir el valor del sueldo básico. ",
IF( ISERR(_xlfn.NUMBERVALUE(AE356)), "El valor del sueldo básico debe ser un número válido. ", "")
)
)</f>
        <v/>
      </c>
      <c r="EW356" s="46">
        <f>IF($DS356,
IF(AF356="","Debes escribir el número de días trabajados. ",
IF( IFERROR(INT(AF356),1.1) &lt;&gt; IFERROR(_xlfn.NUMBERVALUE(AF356),1), "La cantidad de días trabajados debe ser un número entero. ", "")
)
)</f>
        <v/>
      </c>
      <c r="EX356" s="46">
        <f>IF($DS356,
IF(AG356="","Debes escribir el valor del sueldo trabajado. ",
IF( ISERR(_xlfn.NUMBERVALUE(AG356)), "El valor del sueldo trabajado debe ser un número válido. ", "")
)
)</f>
        <v/>
      </c>
      <c r="EY356" s="46">
        <f>IF($DS356,
IF( AND(AH356&lt;&gt;"", ISERR(_xlfn.NUMBERVALUE(AH356))), "El valor del auxilio de transporte debe ser un número válido. ", "")
)</f>
        <v/>
      </c>
      <c r="EZ356" s="46">
        <f>IF($DS356,
IF( AND(AI356&lt;&gt;"", ISERR(_xlfn.NUMBERVALUE(AI356))), "El valor de viáticos salariales debe ser un número válido. ", "")
)</f>
        <v/>
      </c>
      <c r="FA356" s="46">
        <f>IF($DS356,
IF( AND(AJ356&lt;&gt;"", ISERR(_xlfn.NUMBERVALUE(AJ356))), "El valor de viáticos NO salariales debe ser un número válido. ", "")
)</f>
        <v/>
      </c>
      <c r="FB356" s="46">
        <f>CONCATENATE(AK356,AL356)&lt;&gt;""</f>
        <v/>
      </c>
      <c r="FC356" s="46">
        <f>IF(AND($DS356,FB356),
IF(AK356="","Debes escribir el número de horas extras diurnas. ",
IF( IFERROR(INT(AK356),1.1) &lt;&gt; IFERROR(_xlfn.NUMBERVALUE(AK356),1), "La cantidad de horas extras diurnas debe ser un número entero. ", "")
),
""
)</f>
        <v/>
      </c>
      <c r="FD356" s="46">
        <f>IF(AND($DS356,FB356),
IF(AL356="","Debes escribir el valor de las horas extras diurnas. ",
IF( ISERR(_xlfn.NUMBERVALUE(AL356)), "El valor de las horas extras duirnas debe ser un número válido. ", "")
),
""
)</f>
        <v/>
      </c>
      <c r="FE356" s="46">
        <f>CONCATENATE(AM356,AN356)&lt;&gt;""</f>
        <v/>
      </c>
      <c r="FF356" s="46">
        <f>IF(AND($DS356,FE356),
IF(AM356="","Debes escribir el número de horas extras nocturnas. ",
IF( IFERROR(INT(AM356),1.1) &lt;&gt; IFERROR(_xlfn.NUMBERVALUE(AM356),1), "La cantidad de horas extras nocturnas debe ser un número entero. ", "")
),
""
)</f>
        <v/>
      </c>
      <c r="FG356" s="46">
        <f>IF(AND($DS356,FE356),
IF(AN356="","Debes escribir el valor de las horas extras nocturnas. ",
IF( ISERR(_xlfn.NUMBERVALUE(AN356)), "El valor de las horas extras nocturnas debe ser un número válido. ", "")
),
""
)</f>
        <v/>
      </c>
      <c r="FH356" s="46">
        <f>CONCATENATE(AO356,AP356)&lt;&gt;""</f>
        <v/>
      </c>
      <c r="FI356" s="46">
        <f>IF(AND($DS356,FH356),
IF(AO356="","Debes escribir el número de horas extras diurnas dominicales y festivas. ",
IF( IFERROR(INT(AO356),1.1) &lt;&gt; IFERROR(_xlfn.NUMBERVALUE(AO356),1), "La cantidad de horas extras diurnas dominicales y festivas debe ser un número entero. ", "")
),
""
)</f>
        <v/>
      </c>
      <c r="FJ356" s="46">
        <f>IF(AND($DS356,FH356),
IF(AP356="","Debes escribir el valor de las horas extras diurnas dominicales y festivas. ",
IF( ISERR(_xlfn.NUMBERVALUE(AP356)), "El valor de las horas extras diurnas dominicales y festivas debe ser un número válido. ", "")
),
""
)</f>
        <v/>
      </c>
      <c r="FK356" s="46">
        <f>CONCATENATE(AQ356,AR356)&lt;&gt;""</f>
        <v/>
      </c>
      <c r="FL356" s="46">
        <f>IF(AND($DS356,FK356),
IF(AQ356="","Debes escribir el número de horas extras nocturnas dominicales y festivas. ",
IF( IFERROR(INT(AQ356),1.1) &lt;&gt; IFERROR(_xlfn.NUMBERVALUE(AQ356),1), "La cantidad de horas extras nocturnas dominicales y festivas debe ser un número entero. ", "")
),
""
)</f>
        <v/>
      </c>
      <c r="FM356" s="46">
        <f>IF(AND($DS356,FK356),
IF(AR356="","Debes escribir el valor de las horas extras nocturnas dominicales y festivas. ",
IF( ISERR(_xlfn.NUMBERVALUE(AR356)), "El valor de las horas extras nocturnas dominicales y festivas debe ser un número válido. ", "")
),
""
)</f>
        <v/>
      </c>
      <c r="FN356" s="46">
        <f>CONCATENATE(AS356,AT356)&lt;&gt;""</f>
        <v/>
      </c>
      <c r="FO356" s="46">
        <f>IF(AND($DS356,FN356),
IF(AS356="","Debes escribir el número de horas recargo nocturno. ",
IF( IFERROR(INT(AS356),1.1) &lt;&gt; IFERROR(_xlfn.NUMBERVALUE(AS356),1), "La cantidad de horas recargo nocturno debe ser un número entero. ", "")
),
""
)</f>
        <v/>
      </c>
      <c r="FP356" s="46">
        <f>IF(AND($DS356,FN356),
IF(AT356="","Debes escribir el valor de las horas recargo nocturno. ",
IF( ISERR(_xlfn.NUMBERVALUE(AT356)), "El valor de las horas recargo nocturno debe ser un número válido. ", "")
),
""
)</f>
        <v/>
      </c>
      <c r="FQ356" s="46">
        <f>CONCATENATE(AU356,AV356)&lt;&gt;""</f>
        <v/>
      </c>
      <c r="FR356" s="46">
        <f>IF(AND($DS356,FQ356),
IF(AU356="","Debes escribir el número de horas recargo diurno dominical y festivo. ",
IF( IFERROR(INT(AU356),1.1) &lt;&gt; IFERROR(_xlfn.NUMBERVALUE(AU356),1), "La cantidad de horas recargo diurno dominical y festivo debe ser un número entero. ", "")
),
""
)</f>
        <v/>
      </c>
      <c r="FS356" s="46">
        <f>IF(AND($DS356,FQ356),
IF(AV356="","Debes escribir el valor de las horas recargo diurno dominical y festivo. ",
IF( ISERR(_xlfn.NUMBERVALUE(AV356)), "El valor de las horas recargo diurno dominical y festivo debe ser un número válido. ", "")
),
""
)</f>
        <v/>
      </c>
      <c r="FT356" s="46">
        <f>CONCATENATE(AW356,AX356)&lt;&gt;""</f>
        <v/>
      </c>
      <c r="FU356" s="46">
        <f>IF(AND($DS356,FT356),
IF(AW356="","Debes escribir el número de horas recargo nocturno dominical y festivo. ",
IF( IFERROR(INT(AW356),1.1) &lt;&gt; IFERROR(_xlfn.NUMBERVALUE(AW356),1), "La cantidad de horas recargo nocturno dominical y festivo debe ser un número entero. ", "")
),
""
)</f>
        <v/>
      </c>
      <c r="FV356" s="46">
        <f>IF(AND($DS356,FT356),
IF(AX356="","Debes escribir el valor de las horas recargo nocturno dominical y festivo. ",
IF( ISERR(_xlfn.NUMBERVALUE(AX356)), "El valor de las horas recargo nocturno dominical y festivo debe ser un número válido. ", "")
),
""
)</f>
        <v/>
      </c>
      <c r="FW356" s="46">
        <f>CONCATENATE(AY356,AZ356)&lt;&gt;""</f>
        <v/>
      </c>
      <c r="FX356" s="46">
        <f>IF(AND($DS356,FW356),
IF(AY356="","Debes escribir el número de días de vacaciones comunes. ",
IF( IFERROR(INT(AY356),1.1) &lt;&gt; IFERROR(_xlfn.NUMBERVALUE(AY356),1), "La cantidad de días de vacaciones comunes debe ser un número entero. ", "")
),
""
)</f>
        <v/>
      </c>
      <c r="FY356" s="46">
        <f>IF(AND($DS356,FW356),
IF(AZ356="","Debes escribir el valor de las vacaciones comunes. ",
IF( ISERR(_xlfn.NUMBERVALUE(AZ356)), "El valor de las vacaciones comunes debe ser un número válido. ", "")
),
""
)</f>
        <v/>
      </c>
      <c r="FZ356" s="46">
        <f>CONCATENATE(BA356,BB356)&lt;&gt;""</f>
        <v/>
      </c>
      <c r="GA356" s="46">
        <f>IF(AND($DS356,FZ356),
IF(BA356="","Debes escribir el número de días de vacaciones compensadas. ",
IF( IFERROR(INT(BA356),1.1) &lt;&gt; IFERROR(_xlfn.NUMBERVALUE(BA356),1), "La cantidad de días de vacaciones compensadas debe ser un número entero. ", "")
),
""
)</f>
        <v/>
      </c>
      <c r="GB356" s="46">
        <f>IF(AND($DS356,FZ356),
IF(BB356="","Debes escribir el valor de las vacaciones compensadas. ",
IF( ISERR(_xlfn.NUMBERVALUE(BB356)), "El valor de las vacaciones compensadas debe ser un número válido. ", "")
),
""
)</f>
        <v/>
      </c>
      <c r="GC356" s="46">
        <f>CONCATENATE(BC356,BD356)&lt;&gt;""</f>
        <v/>
      </c>
      <c r="GD356" s="46">
        <f>IF(AND($DS356,GC356),
IF(BC356="","Debes escribir el número de días de prima salarial. ",
IF( IFERROR(INT(BC356),1.1) &lt;&gt; IFERROR(_xlfn.NUMBERVALUE(BC356),1), "La cantidad de días de prima salarial debe ser un número entero. ", "")
),
""
)</f>
        <v/>
      </c>
      <c r="GE356" s="46">
        <f>IF(AND($DS356,GC356),
IF(BD356="","Debes escribir el valor de los días de prima salarial. ",
IF( ISERR(_xlfn.NUMBERVALUE(BD356)), "El valor de los días de prima salarial debe ser un número válido. ", "")
),
""
)</f>
        <v/>
      </c>
      <c r="GF356" s="46">
        <f>IF($DS356,
IF( AND(BE356&lt;&gt;"", ISERR(_xlfn.NUMBERVALUE(BE356))), "El valor de la prima NO saliarial debe ser un número válido. ", "")
)</f>
        <v/>
      </c>
      <c r="GG356" s="46">
        <f>CONCATENATE(BF356,BG356,BH356)&lt;&gt;""</f>
        <v/>
      </c>
      <c r="GH356" s="46">
        <f>IF(AND($DS356,GG356),
IF(BF356="","Debes escribir el valor de las cesantías. ",
IF( ISERR(_xlfn.NUMBERVALUE(BF356)), "El valor de las cesantías debe ser un número válido. ", "")
),
""
)</f>
        <v/>
      </c>
      <c r="GI356" s="46">
        <f>IF(AND($DS356,GG356),
IF(BG356="","Debes escribir el % de cesantías. ",
IF( ISERR(_xlfn.NUMBERVALUE(BG356)), "El % de cesantías debe ser un número válido. ", "")
),
""
)</f>
        <v/>
      </c>
      <c r="GJ356" s="46">
        <f>IF(AND($DS356,GG356),
IF(BH356="","Debes escribir el valor de intereses de cesantías. ",
IF( ISERR(_xlfn.NUMBERVALUE(BH356)), "El valor de intereses de cesantías debe ser un número válido. ", "")
),
""
)</f>
        <v/>
      </c>
      <c r="GK356" s="46">
        <f>CONCATENATE(BI356,BJ356,BK356)&lt;&gt;""</f>
        <v/>
      </c>
      <c r="GL356" s="46">
        <f>IF(AND($DS356,GK356),
IF(BI356="","Debes escribir el número de días de incapacidad. ",
IF( IFERROR(INT(BI356),1.1) &lt;&gt; IFERROR(_xlfn.NUMBERVALUE(BI356),1), "La cantidad de días de incapacidad debe ser un número entero. ", "")
),
""
)</f>
        <v/>
      </c>
      <c r="GM356" s="46">
        <f>IF(AND($DS356,GK356),
IF(BJ356="","Debes escribir el tipo de incapacidad. ",
IF(_xlfn.IFNA(VLOOKUP(BJ356,TIPO_DE_INCAPACIDAD,1,FALSE),-1)=-1,"El tipo de incapacidad es inválida (por favor seleccionarlo de la lista). ","")
),
""
)</f>
        <v/>
      </c>
      <c r="GN356" s="46">
        <f>IF(AND($DS356,GK356),
IF(BK356="","Debes escribir el valor de la incapacidad. ",
IF( ISERR(_xlfn.NUMBERVALUE(BK356)), "El valor de la incapacidad debe ser un número válido. ", "")
),
""
)</f>
        <v/>
      </c>
      <c r="GO356" s="46">
        <f>CONCATENATE(BL356,BM356)&lt;&gt;""</f>
        <v/>
      </c>
      <c r="GP356" s="46">
        <f>IF(AND($DS356,GO356),
IF(BL356="","Debes escribir el número de días de licencia de maternidad o paternidad. ",
IF( IFERROR(INT(BL356),1.1) &lt;&gt; IFERROR(_xlfn.NUMBERVALUE(BL356),1), "La cantidad de días de licencia de maternidad o paternidad debe ser un número entero. ", "")
),
""
)</f>
        <v/>
      </c>
      <c r="GQ356" s="46">
        <f>IF(AND($DS356,GO356),
IF(BM356="","Debes escribir el valor de la licencia de maternidad o paternidad. ",
IF( ISERR(_xlfn.NUMBERVALUE(BM356)), "El valor de la licencia de maternidad o paternidad debe ser un número válido. ", "")
),
""
)</f>
        <v/>
      </c>
      <c r="GR356" s="46">
        <f>CONCATENATE(BN356,BO356)&lt;&gt;""</f>
        <v/>
      </c>
      <c r="GS356" s="46">
        <f>IF(AND($DS356,GR356),
IF(BN356="","Debes escribir el número de días de licencia remunerada. ",
IF( IFERROR(INT(BN356),1.1) &lt;&gt; IFERROR(_xlfn.NUMBERVALUE(BN356),1), "La cantidad de días de licencia remunerada debe ser un número entero. ", "")
),
""
)</f>
        <v/>
      </c>
      <c r="GT356" s="46">
        <f>IF(AND($DS356,GR356),
IF(BO356="","Debes escribir el valor de la licencia remunerada. ",
IF( ISERR(_xlfn.NUMBERVALUE(BO356)), "El valor de la licencia remunerada debe ser un número válido. ", "")
),
""
)</f>
        <v/>
      </c>
      <c r="GU356" s="46">
        <f>IF($DS356,
IF( AND(BP356&lt;&gt;"", ISERR(_xlfn.NUMBERVALUE(BP356))), "El valor de la licencia NO remunerada debe ser un número válido. ", "")
)</f>
        <v/>
      </c>
      <c r="GV356" s="46">
        <f>IF($DS356,
IF( AND(BQ356&lt;&gt;"", ISERR(_xlfn.NUMBERVALUE(BQ356))), "El valor de auxilios salariales debe ser un número válido. ", "")
)</f>
        <v/>
      </c>
      <c r="GW356" s="46">
        <f>IF($DS356,
IF( AND(BR356&lt;&gt;"", ISERR(_xlfn.NUMBERVALUE(BR356))), "El valor de auxilios NO salariales debe ser un número válido. ", "")
)</f>
        <v/>
      </c>
      <c r="GX356" s="46">
        <f>IF($DS356,
IF( AND(BS356&lt;&gt;"", ISERR(_xlfn.NUMBERVALUE(BS356))), "El valor de bonos salariales debe ser un número válido. ", "")
)</f>
        <v/>
      </c>
      <c r="GY356" s="46">
        <f>IF($DS356,
IF( AND(BT356&lt;&gt;"", ISERR(_xlfn.NUMBERVALUE(BT356))), "El valor de bonos NO salariales debe ser un número válido. ", "")
)</f>
        <v/>
      </c>
      <c r="GZ356" s="46">
        <f>IF($DS356,
IF( AND(BU356&lt;&gt;"", ISERR(_xlfn.NUMBERVALUE(BU356))), "El valor de bonos salariales de alimentación debe ser un número válido. ", "")
)</f>
        <v/>
      </c>
      <c r="HA356" s="46">
        <f>IF($DS356,
IF( AND(BV356&lt;&gt;"", ISERR(_xlfn.NUMBERVALUE(BV356))), "El valor de bonos NO salariales de alimentación debe ser un número válido. ", "")
)</f>
        <v/>
      </c>
      <c r="HB356" s="46">
        <f>IF($DS356,
IF( AND(BW356&lt;&gt;"", ISERR(_xlfn.NUMBERVALUE(BW356))), "El valor de bonificaciones salariales debe ser un número válido. ", "")
)</f>
        <v/>
      </c>
      <c r="HC356" s="46">
        <f>IF($DS356,
IF( AND(BX356&lt;&gt;"", ISERR(_xlfn.NUMBERVALUE(BX356))), "El valor de bonificaciones NO salariales debe ser un número válido. ", "")
)</f>
        <v/>
      </c>
      <c r="HD356" s="46">
        <f>IF($DS356,
IF( AND(BY356&lt;&gt;"", ISERR(_xlfn.NUMBERVALUE(BY356))), "El valor de compensaciones ordinarias debe ser un número válido. ", "")
)</f>
        <v/>
      </c>
      <c r="HE356" s="46">
        <f>IF($DS356,
IF( AND(BZ356&lt;&gt;"", ISERR(_xlfn.NUMBERVALUE(BZ356))), "El valor de compensaciones extraordinarias debe ser un número válido. ", "")
)</f>
        <v/>
      </c>
      <c r="HF356" s="46">
        <f>IF($DS356,
IF( AND(CA356&lt;&gt;"", ISERR(_xlfn.NUMBERVALUE(CA356))), "El valor de comisiones debe ser un número válido. ", "")
)</f>
        <v/>
      </c>
      <c r="HG356" s="46">
        <f>IF($DS356,
IF( AND(CB356&lt;&gt;"", ISERR(_xlfn.NUMBERVALUE(CB356))), "El valor de ausencia por huega debe ser un número válido. ", "")
)</f>
        <v/>
      </c>
      <c r="HH356" s="46">
        <f>IF($DS356,
IF( AND(CC356&lt;&gt;"", ISERR(_xlfn.NUMBERVALUE(CC356))), "El valor de anticipos debe ser un número válido. ", "")
)</f>
        <v/>
      </c>
      <c r="HI356" s="46">
        <f>IF($DS356,
IF( AND(CD356&lt;&gt;"", ISERR(_xlfn.NUMBERVALUE(CD356))), "El valor de pagos a terceros debe ser un número válido. ", "")
)</f>
        <v/>
      </c>
      <c r="HJ356" s="46">
        <f>IF($DS356,
IF( AND(CE356&lt;&gt;"", ISERR(_xlfn.NUMBERVALUE(CE356))), "El valor de dotación debe ser un número válido. ", "")
)</f>
        <v/>
      </c>
      <c r="HK356" s="46">
        <f>IF($DS356,
IF( AND(CF356&lt;&gt;"", ISERR(_xlfn.NUMBERVALUE(CF356))), "El valor de apoyo sostenibilidad debe ser un número válido. ", "")
)</f>
        <v/>
      </c>
      <c r="HL356" s="46">
        <f>IF($DS356,
IF( AND(CG356&lt;&gt;"", ISERR(_xlfn.NUMBERVALUE(CG356))), "El valor de teletrabajo debe ser un número válido. ", "")
)</f>
        <v/>
      </c>
      <c r="HM356" s="46">
        <f>IF($DS356,
IF( AND(CH356&lt;&gt;"", ISERR(_xlfn.NUMBERVALUE(CH356))), "El valor de bonificación de retiro debe ser un número válido. ", "")
)</f>
        <v/>
      </c>
      <c r="HN356" s="46">
        <f>IF($DS356,
IF( AND(CI356&lt;&gt;"", ISERR(_xlfn.NUMBERVALUE(CI356))), "El valor de indemnización de retiro debe ser un número válido. ", "")
)</f>
        <v/>
      </c>
      <c r="HO356" s="46">
        <f>IF($DS356,
IF( AND(CJ356&lt;&gt;"", ISERR(_xlfn.NUMBERVALUE(CJ356))), "El valor de reintegros debe ser un número válido. ", "")
)</f>
        <v/>
      </c>
      <c r="HP356" s="46">
        <f>CONCATENATE(CK356,CL356,CM356)&lt;&gt;""</f>
        <v/>
      </c>
      <c r="HQ356" s="46">
        <f>IF(AND($DS356,HP356),
IF(CK356="","Debes escribir la descripción de otro concepto no categorizado. ",""),
""
)</f>
        <v/>
      </c>
      <c r="HR356" s="46">
        <f>IF(AND($DS356,HP356),
IF(CONCATENATE(CL356,CM356)="","Debes escribir al menos un valor de concepto no categorizado (salarial o no salarial). ",
IF(ISERR(_xlfn.NUMBERVALUE(CL356)),"El valor salarial concepto no categorizado debe ser un número válido. ","")
),
""
)</f>
        <v/>
      </c>
      <c r="HS356" s="46">
        <f>IF(AND($DS356,HP356),
IF(CONCATENATE(CL356,CM356)="","Debes escribir al menos un valor de concepto no categorizado (salarial o no salarial). ",
IF(ISERR(_xlfn.NUMBERVALUE(CM356)),"El valor NO salarial concepto no categorizado debe ser un número válido. ","")
),
""
)</f>
        <v/>
      </c>
      <c r="HT356" s="46">
        <f>IF($DS356,
IF(CN356="","Debes escribir el porcentaje del aporte a salud. ",
IF( ISERR(_xlfn.NUMBERVALUE(CN356)), "El valor del porcentaje del aporte a salud debe ser un número válido. ", "")
)
)</f>
        <v/>
      </c>
      <c r="HU356" s="46">
        <f>IF($DS356,
IF(CO356="","Debes escribir el valor del aporte a salud. ",
IF( ISERR(_xlfn.NUMBERVALUE(CO356)), "El valor del aporte a salud debe ser un número válido. ", "")
)
)</f>
        <v/>
      </c>
      <c r="HV356" s="46">
        <f>IF($DS356,
IF( AND(CP356&lt;&gt;"", ISERR(_xlfn.NUMBERVALUE(CP356))), "El valor plan complementario debe ser un número válido. ", "")
)</f>
        <v/>
      </c>
      <c r="HW356" s="46">
        <f>IF($DS356,
IF(CQ356="","Debes escribir el porcentaje del aporte a pensión. ",
IF( ISERR(_xlfn.NUMBERVALUE(CQ356)), "El valor del porcentaje del aporte a pensión debe ser un número válido. ", "")
)
)</f>
        <v/>
      </c>
      <c r="HX356" s="46">
        <f>IF($DS356,
IF(CR356="","Debes escribir el valor del aporte a pensión. ",
IF( ISERR(_xlfn.NUMBERVALUE(CR356)), "El valor del aporte a salud debe ser un número válido. ", "")
)
)</f>
        <v/>
      </c>
      <c r="HY356" s="46">
        <f>IF($DS356,
IF( AND(CS356&lt;&gt;"", ISERR(_xlfn.NUMBERVALUE(CS356))), "El valor pensión voluntaria debe ser un número válido. ", "")
)</f>
        <v/>
      </c>
      <c r="HZ356" s="46">
        <f>CONCATENATE(CT356,CU356,CV356,CW356)&lt;&gt;""</f>
        <v/>
      </c>
      <c r="IA356" s="46">
        <f>IF(AND($DS356,HZ356),
IF(CT356="","Debes escribir el % del fondo de seguridad pensional. ",
IF( ISERR(_xlfn.NUMBERVALUE(CT356)), "El % del fondo de seguridad debe ser un número válido. ", "")
),
""
)</f>
        <v/>
      </c>
      <c r="IB356" s="46">
        <f>IF(AND($DS356,HZ356),
IF(CU356="","Debes escribir el valor del aporte al fondo de solidaridad pensional. ",
IF( ISERR(_xlfn.NUMBERVALUE(CU356)), "El valor del aporte al fondo de solidaridad pensional debe ser un número válido. ", "")
),
""
)</f>
        <v/>
      </c>
      <c r="IC356" s="46">
        <f>IF(AND($DS356,HZ356),
IF(CV356="","Debes escribir el % del fondo de subsistencia. ",
IF( ISERR(_xlfn.NUMBERVALUE(CV356)), "El % del fondo de subsistencia debe ser un número válido. ", "")
),
""
)</f>
        <v/>
      </c>
      <c r="ID356" s="46">
        <f>IF(AND($DS356,HZ356),
IF(CW356="","Debes escribir el valor del fondo de subsistencia. ",
IF( ISERR(_xlfn.NUMBERVALUE(CW356)), "El valor del fondo de subsistencia debe ser un número válido. ", "")
),
""
)</f>
        <v/>
      </c>
      <c r="IE356" s="46">
        <f>CONCATENATE(CX356,CY356)&lt;&gt;""</f>
        <v/>
      </c>
      <c r="IF356" s="46">
        <f>IF(AND($DS356,IE356),
IF(CX356="","Debes escribir el % de sindicato. ",
IF( ISERR(_xlfn.NUMBERVALUE(CX356)), "El % de sindicato debe ser un número válido. ", "")
),
""
)</f>
        <v/>
      </c>
      <c r="IG356" s="46">
        <f>IF(AND($DS356,IE356),
IF(CY356="","Debes escribir el valor del sindicato. ",
IF( ISERR(_xlfn.NUMBERVALUE(CY356)), "El valor del sindicato debe ser un número válido. ", "")
),
""
)</f>
        <v/>
      </c>
      <c r="IH356" s="46">
        <f>IF($DS356,
IF( AND(CZ356&lt;&gt;"", ISERR(_xlfn.NUMBERVALUE(CZ356))), "El valor de sanción pública debe ser un número válido. ", "")
)</f>
        <v/>
      </c>
      <c r="II356" s="46">
        <f>IF($DS356,
IF( AND(DA356&lt;&gt;"", ISERR(_xlfn.NUMBERVALUE(DA356))), "El valor de sanción privada debe ser un número válido. ", "")
)</f>
        <v/>
      </c>
      <c r="IJ356" s="46">
        <f>CONCATENATE(DB356,DC356)&lt;&gt;""</f>
        <v/>
      </c>
      <c r="IK356" s="46">
        <f>IF(AND($DS356,IJ356),
IF(DB356="","Debes escribir la descripción de libranza. ",""),
""
)</f>
        <v/>
      </c>
      <c r="IL356" s="46">
        <f>IF(AND($DS356,IJ356),
IF(DC356="","Debes escribir la cuota libranza. ",
IF(ISERR(_xlfn.NUMBERVALUE(DC356)),"El valor de la cuota libranza debe ser un número válido. ","")
),
""
)</f>
        <v/>
      </c>
      <c r="IM356" s="46">
        <f>IF($DS356,
IF( AND(DD356&lt;&gt;"", ISERR(_xlfn.NUMBERVALUE(DD356))), "El valor de pagos a terceros debe ser un número válido. ", "")
)</f>
        <v/>
      </c>
      <c r="IN356" s="46">
        <f>IF($DS356,
IF( AND(DE356&lt;&gt;"", ISERR(_xlfn.NUMBERVALUE(DE356))), "El valor de anticipos debe ser un número válido. ", "")
)</f>
        <v/>
      </c>
      <c r="IO356" s="46">
        <f>IF($DS356,
IF( AND(DF356&lt;&gt;"", ISERR(_xlfn.NUMBERVALUE(DF356))), "El valor de AFC debe ser un número válido. ", "")
)</f>
        <v/>
      </c>
      <c r="IP356" s="46">
        <f>IF($DS356,
IF( AND(DG356&lt;&gt;"", ISERR(_xlfn.NUMBERVALUE(DG356))), "El valor de rete-fuente debe ser un número válido. ", "")
)</f>
        <v/>
      </c>
      <c r="IQ356" s="46">
        <f>IF($DS356,
IF( AND(DH356&lt;&gt;"", ISERR(_xlfn.NUMBERVALUE(DH356))), "El valor de cooperativa de trabajo debe ser un número válido. ", "")
)</f>
        <v/>
      </c>
      <c r="IR356" s="46">
        <f>IF($DS356,
IF( AND(DI356&lt;&gt;"", ISERR(_xlfn.NUMBERVALUE(DI356))), "El valor de embargo fiscal debe ser un número válido. ", "")
)</f>
        <v/>
      </c>
      <c r="IS356" s="46">
        <f>IF($DS356,
IF( AND(DJ356&lt;&gt;"", ISERR(_xlfn.NUMBERVALUE(DJ356))), "El valor de educación debe ser un número válido. ", "")
)</f>
        <v/>
      </c>
      <c r="IT356" s="46">
        <f>IF($DS356,
IF( AND(DK356&lt;&gt;"", ISERR(_xlfn.NUMBERVALUE(DK356))), "El valor de reintegro debe ser un número válido. ", "")
)</f>
        <v/>
      </c>
      <c r="IU356" s="46">
        <f>IF($DS356,
IF( AND(DL356&lt;&gt;"", ISERR(_xlfn.NUMBERVALUE(DL356))), "El valor de deuda debe ser un número válido. ", "")
)</f>
        <v/>
      </c>
      <c r="IV356" s="46">
        <f>IF($DS356,
IF( AND(DM356&lt;&gt;"", ISERR(_xlfn.NUMBERVALUE(DM356))), "El valor de otras deducciones debe ser un número válido. ", "")
)</f>
        <v/>
      </c>
      <c r="IW356" s="46">
        <f>IF($DS356,
IF(DN356="","Debes escribir el valor de los devengos totales. ",
IF( ISERR(_xlfn.NUMBERVALUE(DN356)), "El valor de los devengos totales debe ser un número válido. ", "")
)
)</f>
        <v/>
      </c>
      <c r="IX356" s="46">
        <f>IF($DS356,
IF(DO356="","Debes escribir el valor de las deducciones totales. ",
IF( ISERR(_xlfn.NUMBERVALUE(DO356)), "El valor de las deducciones totales debe ser un número válido. ", "")
)
)</f>
        <v/>
      </c>
      <c r="IY356" s="46">
        <f>IF($DS356,
IF(DP356="","Debes escribir el valor del salario total. ",
IF( ISERR(_xlfn.NUMBERVALUE(DP356)), "El valor del salario total debe ser un número válido. ", "")
)
)</f>
        <v/>
      </c>
    </row>
    <row r="357">
      <c r="B357" s="48" t="n">
        <v>345</v>
      </c>
      <c r="C357" s="61">
        <f>IF(AND(DS357,DP357&lt;&gt;""),
IF(DQ357="","OK","Error"),
""
)</f>
        <v/>
      </c>
      <c r="D357" s="53" t="n"/>
      <c r="E357" s="52" t="n"/>
      <c r="F357" s="112" t="n"/>
      <c r="G357" s="52" t="n"/>
      <c r="H357" s="53" t="n"/>
      <c r="I357" s="52" t="n"/>
      <c r="J357" s="52" t="n"/>
      <c r="K357" s="53" t="n"/>
      <c r="L357" s="55" t="n"/>
      <c r="M357" s="108" t="n"/>
      <c r="N357" s="56" t="n"/>
      <c r="O357" s="52" t="n"/>
      <c r="P357" s="52" t="n"/>
      <c r="Q357" s="52" t="n"/>
      <c r="R357" s="52" t="n"/>
      <c r="S357" s="52" t="n"/>
      <c r="T357" s="53" t="n"/>
      <c r="U357" s="52" t="n"/>
      <c r="V357" s="52" t="n"/>
      <c r="W357" s="55" t="n"/>
      <c r="X357" s="55" t="n"/>
      <c r="Y357" s="52" t="n"/>
      <c r="Z357" s="55" t="n"/>
      <c r="AA357" s="52" t="n"/>
      <c r="AB357" s="53" t="n"/>
      <c r="AC357" s="53" t="n"/>
      <c r="AD357" s="53" t="n"/>
      <c r="AE357" s="177" t="n"/>
      <c r="AF357" s="113" t="n"/>
      <c r="AG357" s="177" t="n"/>
      <c r="AH357" s="178" t="n"/>
      <c r="AI357" s="178" t="n"/>
      <c r="AJ357" s="178" t="n"/>
      <c r="AK357" s="114" t="n"/>
      <c r="AL357" s="178" t="n"/>
      <c r="AM357" s="114" t="n"/>
      <c r="AN357" s="178" t="n"/>
      <c r="AO357" s="114" t="n"/>
      <c r="AP357" s="178" t="n"/>
      <c r="AQ357" s="114" t="n"/>
      <c r="AR357" s="178" t="n"/>
      <c r="AS357" s="114" t="n"/>
      <c r="AT357" s="178" t="n"/>
      <c r="AU357" s="114" t="n"/>
      <c r="AV357" s="178" t="n"/>
      <c r="AW357" s="114" t="n"/>
      <c r="AX357" s="178" t="n"/>
      <c r="AY357" s="114" t="n"/>
      <c r="AZ357" s="178" t="n"/>
      <c r="BA357" s="114" t="n"/>
      <c r="BB357" s="178" t="n"/>
      <c r="BC357" s="114" t="n"/>
      <c r="BD357" s="178" t="n"/>
      <c r="BE357" s="178" t="n"/>
      <c r="BF357" s="178" t="n"/>
      <c r="BG357" s="59" t="n"/>
      <c r="BH357" s="178" t="n"/>
      <c r="BI357" s="114" t="n"/>
      <c r="BJ357" s="53" t="n"/>
      <c r="BK357" s="178" t="n"/>
      <c r="BL357" s="114" t="n"/>
      <c r="BM357" s="178" t="n"/>
      <c r="BN357" s="114" t="n"/>
      <c r="BO357" s="178" t="n"/>
      <c r="BP357" s="178" t="n"/>
      <c r="BQ357" s="178" t="n"/>
      <c r="BR357" s="178" t="n"/>
      <c r="BS357" s="178" t="n"/>
      <c r="BT357" s="178" t="n"/>
      <c r="BU357" s="178" t="n"/>
      <c r="BV357" s="178" t="n"/>
      <c r="BW357" s="178" t="n"/>
      <c r="BX357" s="178" t="n"/>
      <c r="BY357" s="178" t="n"/>
      <c r="BZ357" s="178" t="n"/>
      <c r="CA357" s="178" t="n"/>
      <c r="CB357" s="178" t="n"/>
      <c r="CC357" s="178" t="n"/>
      <c r="CD357" s="178" t="n"/>
      <c r="CE357" s="178" t="n"/>
      <c r="CF357" s="178" t="n"/>
      <c r="CG357" s="178" t="n"/>
      <c r="CH357" s="178" t="n"/>
      <c r="CI357" s="178" t="n"/>
      <c r="CJ357" s="178" t="n"/>
      <c r="CK357" s="53" t="n"/>
      <c r="CL357" s="178" t="n"/>
      <c r="CM357" s="178" t="n"/>
      <c r="CN357" s="60" t="n"/>
      <c r="CO357" s="177" t="n"/>
      <c r="CP357" s="178" t="n"/>
      <c r="CQ357" s="60" t="n"/>
      <c r="CR357" s="177" t="n"/>
      <c r="CS357" s="178" t="n"/>
      <c r="CT357" s="59" t="n"/>
      <c r="CU357" s="178" t="n"/>
      <c r="CV357" s="59" t="n"/>
      <c r="CW357" s="178" t="n"/>
      <c r="CX357" s="59" t="n"/>
      <c r="CY357" s="178" t="n"/>
      <c r="CZ357" s="178" t="n"/>
      <c r="DA357" s="178" t="n"/>
      <c r="DB357" s="53" t="n"/>
      <c r="DC357" s="178" t="n"/>
      <c r="DD357" s="178" t="n"/>
      <c r="DE357" s="178" t="n"/>
      <c r="DF357" s="178" t="n"/>
      <c r="DG357" s="178" t="n"/>
      <c r="DH357" s="178" t="n"/>
      <c r="DI357" s="178" t="n"/>
      <c r="DJ357" s="178" t="n"/>
      <c r="DK357" s="178" t="n"/>
      <c r="DL357" s="178" t="n"/>
      <c r="DM357" s="178" t="n"/>
      <c r="DN357" s="177" t="n"/>
      <c r="DO357" s="177" t="n"/>
      <c r="DP357" s="177" t="n"/>
      <c r="DQ357" s="76">
        <f>IF(AND(DS357,DP357&lt;&gt;""),
CONCATENATE(DT357,DU357,DV357,DW357,DX357,DY357,DZ357,EA357,EB357,EC357,ED357,EE357,EF357,EG357,EH357,EI357,EJ357,EK357,EL357,EM357,EN357,EO357,EP357,EQ357,ES357,ET357,EU357,EV357,EW357,EX357,EY357,EZ357,FA357,FC357,FD357,FF357,FG357,FI357,FJ357,FL357,FM357,FO357,FP357,FR357,FS357,FU357,FV357,FX357,FY357,GA357,GB357,GD357,GE357,GF357,GH357,GI357,GJ357,GL357,GM357,GN357,GP357,GQ357,GS357,GT357,GU357,GV357,GW357,GX357,GY357,GZ357,HA357,HB357,HC357,HD357,HE357,HF357,HG357,HH357,HI357,HJ357,HK357,HL357,HM357,HN357,HO357,HQ357,HR357,HS357,HT357,HU357,HV357,HW357,HX357,HY357,IA357,IB357,IC357,ID357,IF357,IG357,IH357,II357,IK357,IL357,IM357,IN357,IO357,IP357,IQ357,IR357,IS357,IT357,IU357,IV357,IW357,IX357,IY357,IZ357),
""
)</f>
        <v/>
      </c>
      <c r="DR357" s="53" t="n"/>
      <c r="DS357" s="46">
        <f>CONCATENATE(D357,$E357,$F357,$G357,H357,$I357,$J357,K357,$L357,$M357,N357,$O357,$P357,$Q357,$R357,$S357,T357,$U357,$V357,$W357,$X357,$Y357,$Z357,$AA357,AB357,AC357,AD357,$AE357,$AF357,$AG357,AH357,AI357,AJ357,AK357,AL357,AM357,AN357,AO357,AP357,AQ357,AR357,AS357,AT357,AU357,AV357,AW357,AX357,AY357,AZ357,BA357,BB357,BC357,BD357,BE357,BF357,BG357,BH357,BI357,BJ357,BK357,BL357,BM357,BN357,BO357,BP357,BQ357,BR357,BS357,BT357,BU357,BV357,BW357,BX357,BY357,BZ357,CA357,CB357,CC357,CD357,CE357,CF357,CG357,CH357,CI357,CJ357,CK357,CL357,CM357,$CN357,$CO357,CP357,$CQ357,$CR357,CS357,CT357,CU357,CV357,CW357,CX357,CY357,CZ357,DA357,DB357,DC357,DD357,DE357,DF357,DG357,DH357,DI357,DJ357,DK357,DL357,DM357,$DN357,$DO357,$DP357,DR357)&lt;&gt;""</f>
        <v/>
      </c>
      <c r="DT357" s="46">
        <f>IF(AND($DS357,$E$4&lt;&gt;""),
IF(LEFT($E$4,2) = "1.",
IF(D357&lt;&gt;"","El CUNE sólo se envía en operaciones de novedad o ajuste. ",""),
IF(D357="","Debes escribir un CUNE válido para realizar operaciones de novedad o ajuste. ","")),
""
)</f>
        <v/>
      </c>
      <c r="DU357" s="46">
        <f>IF($DS357,
IF(E357="","Debes seleccionar el tipo de documento del empleado. ",
IF(_xlfn.IFNA(VLOOKUP(E357,TIPO_DE_DOCUMENTO,1,FALSE),-1)=-1,"El tipo de documento no es válido (por favor seleccionarlo de la lista). ","")
)
)</f>
        <v/>
      </c>
      <c r="DV357" s="46">
        <f>IF($DS357,
IF(F357="","Debes escribir el número de documento del empleado. ","")
)</f>
        <v/>
      </c>
      <c r="DW357" s="46">
        <f>IF($DS357,
IF(G357="","Debes escribir el primer nombre del empleado. ","")
)</f>
        <v/>
      </c>
      <c r="DY357" s="46">
        <f>IF($DS357,
IF(I357="","Debes escribir el primer apellido del empleado. ","")
)</f>
        <v/>
      </c>
      <c r="DZ357" s="46">
        <f>IF($DS357,
IF(J357="","Debes escribir el segundo apellido del empleado. ","")
)</f>
        <v/>
      </c>
      <c r="EB357" s="46">
        <f>IF($DS357,
IF(L357="","Debes escribir la fecha de ingreso del empleado. ",
IF(ISERR(DATE(YEAR(L357),MONTH(L357),DAY(L357))), "El valor ingresado en fecha de ingreso no tiene un formato válido. ","")
)
)</f>
        <v/>
      </c>
      <c r="EC357" s="46">
        <f>IF($DS357,
IF(M357="","Debes escribir el tiempo laborado. ",
IF( IFERROR(INT(M357),1.1) &lt;&gt; IFERROR(_xlfn.NUMBERVALUE(M357),1), "El valor de los días trabajados debe ser un número entero. ", "")
)
)</f>
        <v/>
      </c>
      <c r="ED357" s="46">
        <f>IF($DS357,
IF( AND(N357&lt;&gt;"", ISERR(DATE(YEAR(N357),MONTH(N357),DAY(N357))) ), "El valor ingresado en fecha de ingreso no tiene un formato válido. ",
IF( AND(N357&lt;&gt;"", $E$6&lt;&gt;"", DATE(YEAR(N357), MONTH(N357), 1) &lt;&gt; IFERROR(DATE(MID($E$6, 1, 4), MID($E$6, 6, 2),1), "1/1/1900") ), "La fecha de retiro debe estar dentro del período liquidado. ", "")
)
)</f>
        <v/>
      </c>
      <c r="EE357" s="46">
        <f>IF($DS357,
IF(O357="","Debes seleccionar el tipo de trabajador. ",
IF(_xlfn.IFNA(VLOOKUP(O357,TIPO_DE_TRABAJADOR,1,FALSE),-1)=-1,"El tipo de trabajador no es válido (por favor seleccionarlo de la lista). ","")
)
)</f>
        <v/>
      </c>
      <c r="EF357" s="46">
        <f>IF($DS357,
IF(P357="","Debes seleccionar si es un trabajador dependiente pensionado por vejez. ",
IF(_xlfn.IFNA(VLOOKUP(P357,SUBTIPO_DE_TRABAJADOR,1,FALSE),-1)=-1,"El tipo de trabajador dependiente pensionado por vejez no es válido (por favor seleccionarlo de la lista). ","")
)
)</f>
        <v/>
      </c>
      <c r="EG357" s="46">
        <f>IF($DS357,
IF(Q357="","Debes seleccionar el tipo de contrato del trabajador. ",
IF(_xlfn.IFNA(VLOOKUP(Q357,TIPO_DE_CONTRATO,1,FALSE),-1)=-1,"El tipo de contrato del trabajador no es válido (por favor seleccionarlo de la lista). ","")
)
)</f>
        <v/>
      </c>
      <c r="EH357" s="46">
        <f>IF($DS357,
IF(R357="","Debes seleccionar si es un salario integral. ",
IF(_xlfn.IFNA(VLOOKUP(R357,SI_NO,1,FALSE),-1)=-1,"Valor no válido para salario integral (por favor seleccionarlo de la lista). ","")
)
)</f>
        <v/>
      </c>
      <c r="EI357" s="46">
        <f>IF($DS357,
IF(S357="","Debes seleccionar si el trabajador realiza actividades de riesgo. ",
IF(_xlfn.IFNA(VLOOKUP(S357,SI_NO,1,FALSE),-1)=-1,"Valor no válido para actividad de alto riesgo (por favor seleccionarlo de la lista). ","")
)
)</f>
        <v/>
      </c>
      <c r="EK357" s="46">
        <f>IF($DS357,
IF(U357="","Debes escribir el código del municipio de residencia del trabajador. ",
IF(_xlfn.IFNA(VLOOKUP(U357,MUNICIPIO,1,FALSE),-1)=-1,"El municipio de residencia del trabajador es inválido (por favor seleccionarlo de la lista). ","")
)
)</f>
        <v/>
      </c>
      <c r="EL357" s="46">
        <f>IF($DS357,
IF(V357="","Debes escribir el la dirección de residendia del trabajador. ","")
)</f>
        <v/>
      </c>
      <c r="EM357" s="46">
        <f>IF($DS357,
IF(W357="","Debes escribir la fecha de inicio de la liquidación. ",
IF(ISERR(DATE(YEAR(W357),MONTH(W357),DAY(W357))),"El valor ingresado en fecha de inicio de liquidación no tiene un formato válido. ",
IF( AND($E$6&lt;&gt;"", DATE(YEAR(W357), MONTH(W357), 1) &lt;&gt; IFERROR(DATE(MID($E$6, 1, 4), MID($E$6, 6, 2),1), "1/1/1900") ), "La fecha de inicio de la liquidación debe estar dentro del período liquidado. ", "")
)
)
)</f>
        <v/>
      </c>
      <c r="EN357" s="46">
        <f>IF($DS357,
IF(X357="","Debes escribir la fecha de fin de la liquidación. ",
IF(ISERR(DATE(YEAR(X357),MONTH(X357),DAY(X357))),"El valor ingresado en fecha de fin de liquidación no tiene un formato válido. ",
IF( AND($E$6&lt;&gt;"", DATE(YEAR(X357), MONTH(X357), 1) &lt;&gt; IFERROR(DATE(MID($E$6, 1, 4), MID($E$6, 6, 2),1), "1/1/1900") ), "La fecha de fin de la liquidación debe estar dentro del período liquidado. ", "")
)
)
)</f>
        <v/>
      </c>
      <c r="EO357" s="46">
        <f>IF($DS357,
IF(Y357="","Debes escribir la frecuencia de pago del trabajador. ",
IF(_xlfn.IFNA(VLOOKUP(Y357,PERÍODO_DE_NÓMINA,1,FALSE),-1)=-1,"La frecuencia de pago es inválida (por favor seleccionarlo de la lista). ","")
)
)</f>
        <v/>
      </c>
      <c r="EP357" s="46">
        <f>IF($DS357,
IF(Z357="","Debes escribir la fecha de pago. ",
IF(ISERR(DATE(YEAR(Z357),MONTH(Z357),DAY(Z357))), "El valor ingresado en fecha de pago no tiene un formato válido. ","")
)
)</f>
        <v/>
      </c>
      <c r="EQ357" s="46">
        <f>IF($DS357,
IF(AA357="","Debes escribir el medio de pago. ",
IF(_xlfn.IFNA(VLOOKUP(AA357,MEDIOS_DE_PAGO,1,FALSE),-1)=-1,"El medio de pago es inválido (por favor seleccionarlo de la lista). ","")
)
)</f>
        <v/>
      </c>
      <c r="ER357" s="46">
        <f>OR(AA357='Tablas '!$T$4,AA357='Tablas '!$T$7,AA357='Tablas '!$T$8,AA357='Tablas '!$T$11)</f>
        <v/>
      </c>
      <c r="ES357" s="46">
        <f>IF(AND($DS357,ER357),
IF(AB357="","Debes escribir la entidad bancaria. ",""),
""
)</f>
        <v/>
      </c>
      <c r="ET357" s="46">
        <f>IF(AND($DS357,ER357),
IF(AC357="","Debes escribir el tipo de cuenta bancaria. ",
IF(_xlfn.IFNA(VLOOKUP(AC357,TIPO_DE_CUENTA,1,FALSE),-1)=-1,"El tipo de cuenta bancaria es inválida (por favor seleccionarlo de la lista). ","")
),
""
)</f>
        <v/>
      </c>
      <c r="EU357" s="46">
        <f>IF(AND($DS357,ER357),
IF(AD357="","Debes escribir el número de cuenta bancaria. ",""),
""
)</f>
        <v/>
      </c>
      <c r="EV357" s="46">
        <f>IF($DS357,
IF(AE357="","Debes escribir el valor del sueldo básico. ",
IF( ISERR(_xlfn.NUMBERVALUE(AE357)), "El valor del sueldo básico debe ser un número válido. ", "")
)
)</f>
        <v/>
      </c>
      <c r="EW357" s="46">
        <f>IF($DS357,
IF(AF357="","Debes escribir el número de días trabajados. ",
IF( IFERROR(INT(AF357),1.1) &lt;&gt; IFERROR(_xlfn.NUMBERVALUE(AF357),1), "La cantidad de días trabajados debe ser un número entero. ", "")
)
)</f>
        <v/>
      </c>
      <c r="EX357" s="46">
        <f>IF($DS357,
IF(AG357="","Debes escribir el valor del sueldo trabajado. ",
IF( ISERR(_xlfn.NUMBERVALUE(AG357)), "El valor del sueldo trabajado debe ser un número válido. ", "")
)
)</f>
        <v/>
      </c>
      <c r="EY357" s="46">
        <f>IF($DS357,
IF( AND(AH357&lt;&gt;"", ISERR(_xlfn.NUMBERVALUE(AH357))), "El valor del auxilio de transporte debe ser un número válido. ", "")
)</f>
        <v/>
      </c>
      <c r="EZ357" s="46">
        <f>IF($DS357,
IF( AND(AI357&lt;&gt;"", ISERR(_xlfn.NUMBERVALUE(AI357))), "El valor de viáticos salariales debe ser un número válido. ", "")
)</f>
        <v/>
      </c>
      <c r="FA357" s="46">
        <f>IF($DS357,
IF( AND(AJ357&lt;&gt;"", ISERR(_xlfn.NUMBERVALUE(AJ357))), "El valor de viáticos NO salariales debe ser un número válido. ", "")
)</f>
        <v/>
      </c>
      <c r="FB357" s="46">
        <f>CONCATENATE(AK357,AL357)&lt;&gt;""</f>
        <v/>
      </c>
      <c r="FC357" s="46">
        <f>IF(AND($DS357,FB357),
IF(AK357="","Debes escribir el número de horas extras diurnas. ",
IF( IFERROR(INT(AK357),1.1) &lt;&gt; IFERROR(_xlfn.NUMBERVALUE(AK357),1), "La cantidad de horas extras diurnas debe ser un número entero. ", "")
),
""
)</f>
        <v/>
      </c>
      <c r="FD357" s="46">
        <f>IF(AND($DS357,FB357),
IF(AL357="","Debes escribir el valor de las horas extras diurnas. ",
IF( ISERR(_xlfn.NUMBERVALUE(AL357)), "El valor de las horas extras duirnas debe ser un número válido. ", "")
),
""
)</f>
        <v/>
      </c>
      <c r="FE357" s="46">
        <f>CONCATENATE(AM357,AN357)&lt;&gt;""</f>
        <v/>
      </c>
      <c r="FF357" s="46">
        <f>IF(AND($DS357,FE357),
IF(AM357="","Debes escribir el número de horas extras nocturnas. ",
IF( IFERROR(INT(AM357),1.1) &lt;&gt; IFERROR(_xlfn.NUMBERVALUE(AM357),1), "La cantidad de horas extras nocturnas debe ser un número entero. ", "")
),
""
)</f>
        <v/>
      </c>
      <c r="FG357" s="46">
        <f>IF(AND($DS357,FE357),
IF(AN357="","Debes escribir el valor de las horas extras nocturnas. ",
IF( ISERR(_xlfn.NUMBERVALUE(AN357)), "El valor de las horas extras nocturnas debe ser un número válido. ", "")
),
""
)</f>
        <v/>
      </c>
      <c r="FH357" s="46">
        <f>CONCATENATE(AO357,AP357)&lt;&gt;""</f>
        <v/>
      </c>
      <c r="FI357" s="46">
        <f>IF(AND($DS357,FH357),
IF(AO357="","Debes escribir el número de horas extras diurnas dominicales y festivas. ",
IF( IFERROR(INT(AO357),1.1) &lt;&gt; IFERROR(_xlfn.NUMBERVALUE(AO357),1), "La cantidad de horas extras diurnas dominicales y festivas debe ser un número entero. ", "")
),
""
)</f>
        <v/>
      </c>
      <c r="FJ357" s="46">
        <f>IF(AND($DS357,FH357),
IF(AP357="","Debes escribir el valor de las horas extras diurnas dominicales y festivas. ",
IF( ISERR(_xlfn.NUMBERVALUE(AP357)), "El valor de las horas extras diurnas dominicales y festivas debe ser un número válido. ", "")
),
""
)</f>
        <v/>
      </c>
      <c r="FK357" s="46">
        <f>CONCATENATE(AQ357,AR357)&lt;&gt;""</f>
        <v/>
      </c>
      <c r="FL357" s="46">
        <f>IF(AND($DS357,FK357),
IF(AQ357="","Debes escribir el número de horas extras nocturnas dominicales y festivas. ",
IF( IFERROR(INT(AQ357),1.1) &lt;&gt; IFERROR(_xlfn.NUMBERVALUE(AQ357),1), "La cantidad de horas extras nocturnas dominicales y festivas debe ser un número entero. ", "")
),
""
)</f>
        <v/>
      </c>
      <c r="FM357" s="46">
        <f>IF(AND($DS357,FK357),
IF(AR357="","Debes escribir el valor de las horas extras nocturnas dominicales y festivas. ",
IF( ISERR(_xlfn.NUMBERVALUE(AR357)), "El valor de las horas extras nocturnas dominicales y festivas debe ser un número válido. ", "")
),
""
)</f>
        <v/>
      </c>
      <c r="FN357" s="46">
        <f>CONCATENATE(AS357,AT357)&lt;&gt;""</f>
        <v/>
      </c>
      <c r="FO357" s="46">
        <f>IF(AND($DS357,FN357),
IF(AS357="","Debes escribir el número de horas recargo nocturno. ",
IF( IFERROR(INT(AS357),1.1) &lt;&gt; IFERROR(_xlfn.NUMBERVALUE(AS357),1), "La cantidad de horas recargo nocturno debe ser un número entero. ", "")
),
""
)</f>
        <v/>
      </c>
      <c r="FP357" s="46">
        <f>IF(AND($DS357,FN357),
IF(AT357="","Debes escribir el valor de las horas recargo nocturno. ",
IF( ISERR(_xlfn.NUMBERVALUE(AT357)), "El valor de las horas recargo nocturno debe ser un número válido. ", "")
),
""
)</f>
        <v/>
      </c>
      <c r="FQ357" s="46">
        <f>CONCATENATE(AU357,AV357)&lt;&gt;""</f>
        <v/>
      </c>
      <c r="FR357" s="46">
        <f>IF(AND($DS357,FQ357),
IF(AU357="","Debes escribir el número de horas recargo diurno dominical y festivo. ",
IF( IFERROR(INT(AU357),1.1) &lt;&gt; IFERROR(_xlfn.NUMBERVALUE(AU357),1), "La cantidad de horas recargo diurno dominical y festivo debe ser un número entero. ", "")
),
""
)</f>
        <v/>
      </c>
      <c r="FS357" s="46">
        <f>IF(AND($DS357,FQ357),
IF(AV357="","Debes escribir el valor de las horas recargo diurno dominical y festivo. ",
IF( ISERR(_xlfn.NUMBERVALUE(AV357)), "El valor de las horas recargo diurno dominical y festivo debe ser un número válido. ", "")
),
""
)</f>
        <v/>
      </c>
      <c r="FT357" s="46">
        <f>CONCATENATE(AW357,AX357)&lt;&gt;""</f>
        <v/>
      </c>
      <c r="FU357" s="46">
        <f>IF(AND($DS357,FT357),
IF(AW357="","Debes escribir el número de horas recargo nocturno dominical y festivo. ",
IF( IFERROR(INT(AW357),1.1) &lt;&gt; IFERROR(_xlfn.NUMBERVALUE(AW357),1), "La cantidad de horas recargo nocturno dominical y festivo debe ser un número entero. ", "")
),
""
)</f>
        <v/>
      </c>
      <c r="FV357" s="46">
        <f>IF(AND($DS357,FT357),
IF(AX357="","Debes escribir el valor de las horas recargo nocturno dominical y festivo. ",
IF( ISERR(_xlfn.NUMBERVALUE(AX357)), "El valor de las horas recargo nocturno dominical y festivo debe ser un número válido. ", "")
),
""
)</f>
        <v/>
      </c>
      <c r="FW357" s="46">
        <f>CONCATENATE(AY357,AZ357)&lt;&gt;""</f>
        <v/>
      </c>
      <c r="FX357" s="46">
        <f>IF(AND($DS357,FW357),
IF(AY357="","Debes escribir el número de días de vacaciones comunes. ",
IF( IFERROR(INT(AY357),1.1) &lt;&gt; IFERROR(_xlfn.NUMBERVALUE(AY357),1), "La cantidad de días de vacaciones comunes debe ser un número entero. ", "")
),
""
)</f>
        <v/>
      </c>
      <c r="FY357" s="46">
        <f>IF(AND($DS357,FW357),
IF(AZ357="","Debes escribir el valor de las vacaciones comunes. ",
IF( ISERR(_xlfn.NUMBERVALUE(AZ357)), "El valor de las vacaciones comunes debe ser un número válido. ", "")
),
""
)</f>
        <v/>
      </c>
      <c r="FZ357" s="46">
        <f>CONCATENATE(BA357,BB357)&lt;&gt;""</f>
        <v/>
      </c>
      <c r="GA357" s="46">
        <f>IF(AND($DS357,FZ357),
IF(BA357="","Debes escribir el número de días de vacaciones compensadas. ",
IF( IFERROR(INT(BA357),1.1) &lt;&gt; IFERROR(_xlfn.NUMBERVALUE(BA357),1), "La cantidad de días de vacaciones compensadas debe ser un número entero. ", "")
),
""
)</f>
        <v/>
      </c>
      <c r="GB357" s="46">
        <f>IF(AND($DS357,FZ357),
IF(BB357="","Debes escribir el valor de las vacaciones compensadas. ",
IF( ISERR(_xlfn.NUMBERVALUE(BB357)), "El valor de las vacaciones compensadas debe ser un número válido. ", "")
),
""
)</f>
        <v/>
      </c>
      <c r="GC357" s="46">
        <f>CONCATENATE(BC357,BD357)&lt;&gt;""</f>
        <v/>
      </c>
      <c r="GD357" s="46">
        <f>IF(AND($DS357,GC357),
IF(BC357="","Debes escribir el número de días de prima salarial. ",
IF( IFERROR(INT(BC357),1.1) &lt;&gt; IFERROR(_xlfn.NUMBERVALUE(BC357),1), "La cantidad de días de prima salarial debe ser un número entero. ", "")
),
""
)</f>
        <v/>
      </c>
      <c r="GE357" s="46">
        <f>IF(AND($DS357,GC357),
IF(BD357="","Debes escribir el valor de los días de prima salarial. ",
IF( ISERR(_xlfn.NUMBERVALUE(BD357)), "El valor de los días de prima salarial debe ser un número válido. ", "")
),
""
)</f>
        <v/>
      </c>
      <c r="GF357" s="46">
        <f>IF($DS357,
IF( AND(BE357&lt;&gt;"", ISERR(_xlfn.NUMBERVALUE(BE357))), "El valor de la prima NO saliarial debe ser un número válido. ", "")
)</f>
        <v/>
      </c>
      <c r="GG357" s="46">
        <f>CONCATENATE(BF357,BG357,BH357)&lt;&gt;""</f>
        <v/>
      </c>
      <c r="GH357" s="46">
        <f>IF(AND($DS357,GG357),
IF(BF357="","Debes escribir el valor de las cesantías. ",
IF( ISERR(_xlfn.NUMBERVALUE(BF357)), "El valor de las cesantías debe ser un número válido. ", "")
),
""
)</f>
        <v/>
      </c>
      <c r="GI357" s="46">
        <f>IF(AND($DS357,GG357),
IF(BG357="","Debes escribir el % de cesantías. ",
IF( ISERR(_xlfn.NUMBERVALUE(BG357)), "El % de cesantías debe ser un número válido. ", "")
),
""
)</f>
        <v/>
      </c>
      <c r="GJ357" s="46">
        <f>IF(AND($DS357,GG357),
IF(BH357="","Debes escribir el valor de intereses de cesantías. ",
IF( ISERR(_xlfn.NUMBERVALUE(BH357)), "El valor de intereses de cesantías debe ser un número válido. ", "")
),
""
)</f>
        <v/>
      </c>
      <c r="GK357" s="46">
        <f>CONCATENATE(BI357,BJ357,BK357)&lt;&gt;""</f>
        <v/>
      </c>
      <c r="GL357" s="46">
        <f>IF(AND($DS357,GK357),
IF(BI357="","Debes escribir el número de días de incapacidad. ",
IF( IFERROR(INT(BI357),1.1) &lt;&gt; IFERROR(_xlfn.NUMBERVALUE(BI357),1), "La cantidad de días de incapacidad debe ser un número entero. ", "")
),
""
)</f>
        <v/>
      </c>
      <c r="GM357" s="46">
        <f>IF(AND($DS357,GK357),
IF(BJ357="","Debes escribir el tipo de incapacidad. ",
IF(_xlfn.IFNA(VLOOKUP(BJ357,TIPO_DE_INCAPACIDAD,1,FALSE),-1)=-1,"El tipo de incapacidad es inválida (por favor seleccionarlo de la lista). ","")
),
""
)</f>
        <v/>
      </c>
      <c r="GN357" s="46">
        <f>IF(AND($DS357,GK357),
IF(BK357="","Debes escribir el valor de la incapacidad. ",
IF( ISERR(_xlfn.NUMBERVALUE(BK357)), "El valor de la incapacidad debe ser un número válido. ", "")
),
""
)</f>
        <v/>
      </c>
      <c r="GO357" s="46">
        <f>CONCATENATE(BL357,BM357)&lt;&gt;""</f>
        <v/>
      </c>
      <c r="GP357" s="46">
        <f>IF(AND($DS357,GO357),
IF(BL357="","Debes escribir el número de días de licencia de maternidad o paternidad. ",
IF( IFERROR(INT(BL357),1.1) &lt;&gt; IFERROR(_xlfn.NUMBERVALUE(BL357),1), "La cantidad de días de licencia de maternidad o paternidad debe ser un número entero. ", "")
),
""
)</f>
        <v/>
      </c>
      <c r="GQ357" s="46">
        <f>IF(AND($DS357,GO357),
IF(BM357="","Debes escribir el valor de la licencia de maternidad o paternidad. ",
IF( ISERR(_xlfn.NUMBERVALUE(BM357)), "El valor de la licencia de maternidad o paternidad debe ser un número válido. ", "")
),
""
)</f>
        <v/>
      </c>
      <c r="GR357" s="46">
        <f>CONCATENATE(BN357,BO357)&lt;&gt;""</f>
        <v/>
      </c>
      <c r="GS357" s="46">
        <f>IF(AND($DS357,GR357),
IF(BN357="","Debes escribir el número de días de licencia remunerada. ",
IF( IFERROR(INT(BN357),1.1) &lt;&gt; IFERROR(_xlfn.NUMBERVALUE(BN357),1), "La cantidad de días de licencia remunerada debe ser un número entero. ", "")
),
""
)</f>
        <v/>
      </c>
      <c r="GT357" s="46">
        <f>IF(AND($DS357,GR357),
IF(BO357="","Debes escribir el valor de la licencia remunerada. ",
IF( ISERR(_xlfn.NUMBERVALUE(BO357)), "El valor de la licencia remunerada debe ser un número válido. ", "")
),
""
)</f>
        <v/>
      </c>
      <c r="GU357" s="46">
        <f>IF($DS357,
IF( AND(BP357&lt;&gt;"", ISERR(_xlfn.NUMBERVALUE(BP357))), "El valor de la licencia NO remunerada debe ser un número válido. ", "")
)</f>
        <v/>
      </c>
      <c r="GV357" s="46">
        <f>IF($DS357,
IF( AND(BQ357&lt;&gt;"", ISERR(_xlfn.NUMBERVALUE(BQ357))), "El valor de auxilios salariales debe ser un número válido. ", "")
)</f>
        <v/>
      </c>
      <c r="GW357" s="46">
        <f>IF($DS357,
IF( AND(BR357&lt;&gt;"", ISERR(_xlfn.NUMBERVALUE(BR357))), "El valor de auxilios NO salariales debe ser un número válido. ", "")
)</f>
        <v/>
      </c>
      <c r="GX357" s="46">
        <f>IF($DS357,
IF( AND(BS357&lt;&gt;"", ISERR(_xlfn.NUMBERVALUE(BS357))), "El valor de bonos salariales debe ser un número válido. ", "")
)</f>
        <v/>
      </c>
      <c r="GY357" s="46">
        <f>IF($DS357,
IF( AND(BT357&lt;&gt;"", ISERR(_xlfn.NUMBERVALUE(BT357))), "El valor de bonos NO salariales debe ser un número válido. ", "")
)</f>
        <v/>
      </c>
      <c r="GZ357" s="46">
        <f>IF($DS357,
IF( AND(BU357&lt;&gt;"", ISERR(_xlfn.NUMBERVALUE(BU357))), "El valor de bonos salariales de alimentación debe ser un número válido. ", "")
)</f>
        <v/>
      </c>
      <c r="HA357" s="46">
        <f>IF($DS357,
IF( AND(BV357&lt;&gt;"", ISERR(_xlfn.NUMBERVALUE(BV357))), "El valor de bonos NO salariales de alimentación debe ser un número válido. ", "")
)</f>
        <v/>
      </c>
      <c r="HB357" s="46">
        <f>IF($DS357,
IF( AND(BW357&lt;&gt;"", ISERR(_xlfn.NUMBERVALUE(BW357))), "El valor de bonificaciones salariales debe ser un número válido. ", "")
)</f>
        <v/>
      </c>
      <c r="HC357" s="46">
        <f>IF($DS357,
IF( AND(BX357&lt;&gt;"", ISERR(_xlfn.NUMBERVALUE(BX357))), "El valor de bonificaciones NO salariales debe ser un número válido. ", "")
)</f>
        <v/>
      </c>
      <c r="HD357" s="46">
        <f>IF($DS357,
IF( AND(BY357&lt;&gt;"", ISERR(_xlfn.NUMBERVALUE(BY357))), "El valor de compensaciones ordinarias debe ser un número válido. ", "")
)</f>
        <v/>
      </c>
      <c r="HE357" s="46">
        <f>IF($DS357,
IF( AND(BZ357&lt;&gt;"", ISERR(_xlfn.NUMBERVALUE(BZ357))), "El valor de compensaciones extraordinarias debe ser un número válido. ", "")
)</f>
        <v/>
      </c>
      <c r="HF357" s="46">
        <f>IF($DS357,
IF( AND(CA357&lt;&gt;"", ISERR(_xlfn.NUMBERVALUE(CA357))), "El valor de comisiones debe ser un número válido. ", "")
)</f>
        <v/>
      </c>
      <c r="HG357" s="46">
        <f>IF($DS357,
IF( AND(CB357&lt;&gt;"", ISERR(_xlfn.NUMBERVALUE(CB357))), "El valor de ausencia por huega debe ser un número válido. ", "")
)</f>
        <v/>
      </c>
      <c r="HH357" s="46">
        <f>IF($DS357,
IF( AND(CC357&lt;&gt;"", ISERR(_xlfn.NUMBERVALUE(CC357))), "El valor de anticipos debe ser un número válido. ", "")
)</f>
        <v/>
      </c>
      <c r="HI357" s="46">
        <f>IF($DS357,
IF( AND(CD357&lt;&gt;"", ISERR(_xlfn.NUMBERVALUE(CD357))), "El valor de pagos a terceros debe ser un número válido. ", "")
)</f>
        <v/>
      </c>
      <c r="HJ357" s="46">
        <f>IF($DS357,
IF( AND(CE357&lt;&gt;"", ISERR(_xlfn.NUMBERVALUE(CE357))), "El valor de dotación debe ser un número válido. ", "")
)</f>
        <v/>
      </c>
      <c r="HK357" s="46">
        <f>IF($DS357,
IF( AND(CF357&lt;&gt;"", ISERR(_xlfn.NUMBERVALUE(CF357))), "El valor de apoyo sostenibilidad debe ser un número válido. ", "")
)</f>
        <v/>
      </c>
      <c r="HL357" s="46">
        <f>IF($DS357,
IF( AND(CG357&lt;&gt;"", ISERR(_xlfn.NUMBERVALUE(CG357))), "El valor de teletrabajo debe ser un número válido. ", "")
)</f>
        <v/>
      </c>
      <c r="HM357" s="46">
        <f>IF($DS357,
IF( AND(CH357&lt;&gt;"", ISERR(_xlfn.NUMBERVALUE(CH357))), "El valor de bonificación de retiro debe ser un número válido. ", "")
)</f>
        <v/>
      </c>
      <c r="HN357" s="46">
        <f>IF($DS357,
IF( AND(CI357&lt;&gt;"", ISERR(_xlfn.NUMBERVALUE(CI357))), "El valor de indemnización de retiro debe ser un número válido. ", "")
)</f>
        <v/>
      </c>
      <c r="HO357" s="46">
        <f>IF($DS357,
IF( AND(CJ357&lt;&gt;"", ISERR(_xlfn.NUMBERVALUE(CJ357))), "El valor de reintegros debe ser un número válido. ", "")
)</f>
        <v/>
      </c>
      <c r="HP357" s="46">
        <f>CONCATENATE(CK357,CL357,CM357)&lt;&gt;""</f>
        <v/>
      </c>
      <c r="HQ357" s="46">
        <f>IF(AND($DS357,HP357),
IF(CK357="","Debes escribir la descripción de otro concepto no categorizado. ",""),
""
)</f>
        <v/>
      </c>
      <c r="HR357" s="46">
        <f>IF(AND($DS357,HP357),
IF(CONCATENATE(CL357,CM357)="","Debes escribir al menos un valor de concepto no categorizado (salarial o no salarial). ",
IF(ISERR(_xlfn.NUMBERVALUE(CL357)),"El valor salarial concepto no categorizado debe ser un número válido. ","")
),
""
)</f>
        <v/>
      </c>
      <c r="HS357" s="46">
        <f>IF(AND($DS357,HP357),
IF(CONCATENATE(CL357,CM357)="","Debes escribir al menos un valor de concepto no categorizado (salarial o no salarial). ",
IF(ISERR(_xlfn.NUMBERVALUE(CM357)),"El valor NO salarial concepto no categorizado debe ser un número válido. ","")
),
""
)</f>
        <v/>
      </c>
      <c r="HT357" s="46">
        <f>IF($DS357,
IF(CN357="","Debes escribir el porcentaje del aporte a salud. ",
IF( ISERR(_xlfn.NUMBERVALUE(CN357)), "El valor del porcentaje del aporte a salud debe ser un número válido. ", "")
)
)</f>
        <v/>
      </c>
      <c r="HU357" s="46">
        <f>IF($DS357,
IF(CO357="","Debes escribir el valor del aporte a salud. ",
IF( ISERR(_xlfn.NUMBERVALUE(CO357)), "El valor del aporte a salud debe ser un número válido. ", "")
)
)</f>
        <v/>
      </c>
      <c r="HV357" s="46">
        <f>IF($DS357,
IF( AND(CP357&lt;&gt;"", ISERR(_xlfn.NUMBERVALUE(CP357))), "El valor plan complementario debe ser un número válido. ", "")
)</f>
        <v/>
      </c>
      <c r="HW357" s="46">
        <f>IF($DS357,
IF(CQ357="","Debes escribir el porcentaje del aporte a pensión. ",
IF( ISERR(_xlfn.NUMBERVALUE(CQ357)), "El valor del porcentaje del aporte a pensión debe ser un número válido. ", "")
)
)</f>
        <v/>
      </c>
      <c r="HX357" s="46">
        <f>IF($DS357,
IF(CR357="","Debes escribir el valor del aporte a pensión. ",
IF( ISERR(_xlfn.NUMBERVALUE(CR357)), "El valor del aporte a salud debe ser un número válido. ", "")
)
)</f>
        <v/>
      </c>
      <c r="HY357" s="46">
        <f>IF($DS357,
IF( AND(CS357&lt;&gt;"", ISERR(_xlfn.NUMBERVALUE(CS357))), "El valor pensión voluntaria debe ser un número válido. ", "")
)</f>
        <v/>
      </c>
      <c r="HZ357" s="46">
        <f>CONCATENATE(CT357,CU357,CV357,CW357)&lt;&gt;""</f>
        <v/>
      </c>
      <c r="IA357" s="46">
        <f>IF(AND($DS357,HZ357),
IF(CT357="","Debes escribir el % del fondo de seguridad pensional. ",
IF( ISERR(_xlfn.NUMBERVALUE(CT357)), "El % del fondo de seguridad debe ser un número válido. ", "")
),
""
)</f>
        <v/>
      </c>
      <c r="IB357" s="46">
        <f>IF(AND($DS357,HZ357),
IF(CU357="","Debes escribir el valor del aporte al fondo de solidaridad pensional. ",
IF( ISERR(_xlfn.NUMBERVALUE(CU357)), "El valor del aporte al fondo de solidaridad pensional debe ser un número válido. ", "")
),
""
)</f>
        <v/>
      </c>
      <c r="IC357" s="46">
        <f>IF(AND($DS357,HZ357),
IF(CV357="","Debes escribir el % del fondo de subsistencia. ",
IF( ISERR(_xlfn.NUMBERVALUE(CV357)), "El % del fondo de subsistencia debe ser un número válido. ", "")
),
""
)</f>
        <v/>
      </c>
      <c r="ID357" s="46">
        <f>IF(AND($DS357,HZ357),
IF(CW357="","Debes escribir el valor del fondo de subsistencia. ",
IF( ISERR(_xlfn.NUMBERVALUE(CW357)), "El valor del fondo de subsistencia debe ser un número válido. ", "")
),
""
)</f>
        <v/>
      </c>
      <c r="IE357" s="46">
        <f>CONCATENATE(CX357,CY357)&lt;&gt;""</f>
        <v/>
      </c>
      <c r="IF357" s="46">
        <f>IF(AND($DS357,IE357),
IF(CX357="","Debes escribir el % de sindicato. ",
IF( ISERR(_xlfn.NUMBERVALUE(CX357)), "El % de sindicato debe ser un número válido. ", "")
),
""
)</f>
        <v/>
      </c>
      <c r="IG357" s="46">
        <f>IF(AND($DS357,IE357),
IF(CY357="","Debes escribir el valor del sindicato. ",
IF( ISERR(_xlfn.NUMBERVALUE(CY357)), "El valor del sindicato debe ser un número válido. ", "")
),
""
)</f>
        <v/>
      </c>
      <c r="IH357" s="46">
        <f>IF($DS357,
IF( AND(CZ357&lt;&gt;"", ISERR(_xlfn.NUMBERVALUE(CZ357))), "El valor de sanción pública debe ser un número válido. ", "")
)</f>
        <v/>
      </c>
      <c r="II357" s="46">
        <f>IF($DS357,
IF( AND(DA357&lt;&gt;"", ISERR(_xlfn.NUMBERVALUE(DA357))), "El valor de sanción privada debe ser un número válido. ", "")
)</f>
        <v/>
      </c>
      <c r="IJ357" s="46">
        <f>CONCATENATE(DB357,DC357)&lt;&gt;""</f>
        <v/>
      </c>
      <c r="IK357" s="46">
        <f>IF(AND($DS357,IJ357),
IF(DB357="","Debes escribir la descripción de libranza. ",""),
""
)</f>
        <v/>
      </c>
      <c r="IL357" s="46">
        <f>IF(AND($DS357,IJ357),
IF(DC357="","Debes escribir la cuota libranza. ",
IF(ISERR(_xlfn.NUMBERVALUE(DC357)),"El valor de la cuota libranza debe ser un número válido. ","")
),
""
)</f>
        <v/>
      </c>
      <c r="IM357" s="46">
        <f>IF($DS357,
IF( AND(DD357&lt;&gt;"", ISERR(_xlfn.NUMBERVALUE(DD357))), "El valor de pagos a terceros debe ser un número válido. ", "")
)</f>
        <v/>
      </c>
      <c r="IN357" s="46">
        <f>IF($DS357,
IF( AND(DE357&lt;&gt;"", ISERR(_xlfn.NUMBERVALUE(DE357))), "El valor de anticipos debe ser un número válido. ", "")
)</f>
        <v/>
      </c>
      <c r="IO357" s="46">
        <f>IF($DS357,
IF( AND(DF357&lt;&gt;"", ISERR(_xlfn.NUMBERVALUE(DF357))), "El valor de AFC debe ser un número válido. ", "")
)</f>
        <v/>
      </c>
      <c r="IP357" s="46">
        <f>IF($DS357,
IF( AND(DG357&lt;&gt;"", ISERR(_xlfn.NUMBERVALUE(DG357))), "El valor de rete-fuente debe ser un número válido. ", "")
)</f>
        <v/>
      </c>
      <c r="IQ357" s="46">
        <f>IF($DS357,
IF( AND(DH357&lt;&gt;"", ISERR(_xlfn.NUMBERVALUE(DH357))), "El valor de cooperativa de trabajo debe ser un número válido. ", "")
)</f>
        <v/>
      </c>
      <c r="IR357" s="46">
        <f>IF($DS357,
IF( AND(DI357&lt;&gt;"", ISERR(_xlfn.NUMBERVALUE(DI357))), "El valor de embargo fiscal debe ser un número válido. ", "")
)</f>
        <v/>
      </c>
      <c r="IS357" s="46">
        <f>IF($DS357,
IF( AND(DJ357&lt;&gt;"", ISERR(_xlfn.NUMBERVALUE(DJ357))), "El valor de educación debe ser un número válido. ", "")
)</f>
        <v/>
      </c>
      <c r="IT357" s="46">
        <f>IF($DS357,
IF( AND(DK357&lt;&gt;"", ISERR(_xlfn.NUMBERVALUE(DK357))), "El valor de reintegro debe ser un número válido. ", "")
)</f>
        <v/>
      </c>
      <c r="IU357" s="46">
        <f>IF($DS357,
IF( AND(DL357&lt;&gt;"", ISERR(_xlfn.NUMBERVALUE(DL357))), "El valor de deuda debe ser un número válido. ", "")
)</f>
        <v/>
      </c>
      <c r="IV357" s="46">
        <f>IF($DS357,
IF( AND(DM357&lt;&gt;"", ISERR(_xlfn.NUMBERVALUE(DM357))), "El valor de otras deducciones debe ser un número válido. ", "")
)</f>
        <v/>
      </c>
      <c r="IW357" s="46">
        <f>IF($DS357,
IF(DN357="","Debes escribir el valor de los devengos totales. ",
IF( ISERR(_xlfn.NUMBERVALUE(DN357)), "El valor de los devengos totales debe ser un número válido. ", "")
)
)</f>
        <v/>
      </c>
      <c r="IX357" s="46">
        <f>IF($DS357,
IF(DO357="","Debes escribir el valor de las deducciones totales. ",
IF( ISERR(_xlfn.NUMBERVALUE(DO357)), "El valor de las deducciones totales debe ser un número válido. ", "")
)
)</f>
        <v/>
      </c>
      <c r="IY357" s="46">
        <f>IF($DS357,
IF(DP357="","Debes escribir el valor del salario total. ",
IF( ISERR(_xlfn.NUMBERVALUE(DP357)), "El valor del salario total debe ser un número válido. ", "")
)
)</f>
        <v/>
      </c>
    </row>
    <row r="358">
      <c r="B358" s="48" t="n">
        <v>346</v>
      </c>
      <c r="C358" s="61">
        <f>IF(AND(DS358,DP358&lt;&gt;""),
IF(DQ358="","OK","Error"),
""
)</f>
        <v/>
      </c>
      <c r="D358" s="53" t="n"/>
      <c r="E358" s="52" t="n"/>
      <c r="F358" s="112" t="n"/>
      <c r="G358" s="52" t="n"/>
      <c r="H358" s="53" t="n"/>
      <c r="I358" s="52" t="n"/>
      <c r="J358" s="52" t="n"/>
      <c r="K358" s="53" t="n"/>
      <c r="L358" s="55" t="n"/>
      <c r="M358" s="108" t="n"/>
      <c r="N358" s="56" t="n"/>
      <c r="O358" s="52" t="n"/>
      <c r="P358" s="52" t="n"/>
      <c r="Q358" s="52" t="n"/>
      <c r="R358" s="52" t="n"/>
      <c r="S358" s="52" t="n"/>
      <c r="T358" s="53" t="n"/>
      <c r="U358" s="52" t="n"/>
      <c r="V358" s="52" t="n"/>
      <c r="W358" s="55" t="n"/>
      <c r="X358" s="55" t="n"/>
      <c r="Y358" s="52" t="n"/>
      <c r="Z358" s="55" t="n"/>
      <c r="AA358" s="52" t="n"/>
      <c r="AB358" s="53" t="n"/>
      <c r="AC358" s="53" t="n"/>
      <c r="AD358" s="53" t="n"/>
      <c r="AE358" s="177" t="n"/>
      <c r="AF358" s="113" t="n"/>
      <c r="AG358" s="177" t="n"/>
      <c r="AH358" s="178" t="n"/>
      <c r="AI358" s="178" t="n"/>
      <c r="AJ358" s="178" t="n"/>
      <c r="AK358" s="114" t="n"/>
      <c r="AL358" s="178" t="n"/>
      <c r="AM358" s="114" t="n"/>
      <c r="AN358" s="178" t="n"/>
      <c r="AO358" s="114" t="n"/>
      <c r="AP358" s="178" t="n"/>
      <c r="AQ358" s="114" t="n"/>
      <c r="AR358" s="178" t="n"/>
      <c r="AS358" s="114" t="n"/>
      <c r="AT358" s="178" t="n"/>
      <c r="AU358" s="114" t="n"/>
      <c r="AV358" s="178" t="n"/>
      <c r="AW358" s="114" t="n"/>
      <c r="AX358" s="178" t="n"/>
      <c r="AY358" s="114" t="n"/>
      <c r="AZ358" s="178" t="n"/>
      <c r="BA358" s="114" t="n"/>
      <c r="BB358" s="178" t="n"/>
      <c r="BC358" s="114" t="n"/>
      <c r="BD358" s="178" t="n"/>
      <c r="BE358" s="178" t="n"/>
      <c r="BF358" s="178" t="n"/>
      <c r="BG358" s="59" t="n"/>
      <c r="BH358" s="178" t="n"/>
      <c r="BI358" s="114" t="n"/>
      <c r="BJ358" s="53" t="n"/>
      <c r="BK358" s="178" t="n"/>
      <c r="BL358" s="114" t="n"/>
      <c r="BM358" s="178" t="n"/>
      <c r="BN358" s="114" t="n"/>
      <c r="BO358" s="178" t="n"/>
      <c r="BP358" s="178" t="n"/>
      <c r="BQ358" s="178" t="n"/>
      <c r="BR358" s="178" t="n"/>
      <c r="BS358" s="178" t="n"/>
      <c r="BT358" s="178" t="n"/>
      <c r="BU358" s="178" t="n"/>
      <c r="BV358" s="178" t="n"/>
      <c r="BW358" s="178" t="n"/>
      <c r="BX358" s="178" t="n"/>
      <c r="BY358" s="178" t="n"/>
      <c r="BZ358" s="178" t="n"/>
      <c r="CA358" s="178" t="n"/>
      <c r="CB358" s="178" t="n"/>
      <c r="CC358" s="178" t="n"/>
      <c r="CD358" s="178" t="n"/>
      <c r="CE358" s="178" t="n"/>
      <c r="CF358" s="178" t="n"/>
      <c r="CG358" s="178" t="n"/>
      <c r="CH358" s="178" t="n"/>
      <c r="CI358" s="178" t="n"/>
      <c r="CJ358" s="178" t="n"/>
      <c r="CK358" s="53" t="n"/>
      <c r="CL358" s="178" t="n"/>
      <c r="CM358" s="178" t="n"/>
      <c r="CN358" s="60" t="n"/>
      <c r="CO358" s="177" t="n"/>
      <c r="CP358" s="178" t="n"/>
      <c r="CQ358" s="60" t="n"/>
      <c r="CR358" s="177" t="n"/>
      <c r="CS358" s="178" t="n"/>
      <c r="CT358" s="59" t="n"/>
      <c r="CU358" s="178" t="n"/>
      <c r="CV358" s="59" t="n"/>
      <c r="CW358" s="178" t="n"/>
      <c r="CX358" s="59" t="n"/>
      <c r="CY358" s="178" t="n"/>
      <c r="CZ358" s="178" t="n"/>
      <c r="DA358" s="178" t="n"/>
      <c r="DB358" s="53" t="n"/>
      <c r="DC358" s="178" t="n"/>
      <c r="DD358" s="178" t="n"/>
      <c r="DE358" s="178" t="n"/>
      <c r="DF358" s="178" t="n"/>
      <c r="DG358" s="178" t="n"/>
      <c r="DH358" s="178" t="n"/>
      <c r="DI358" s="178" t="n"/>
      <c r="DJ358" s="178" t="n"/>
      <c r="DK358" s="178" t="n"/>
      <c r="DL358" s="178" t="n"/>
      <c r="DM358" s="178" t="n"/>
      <c r="DN358" s="177" t="n"/>
      <c r="DO358" s="177" t="n"/>
      <c r="DP358" s="177" t="n"/>
      <c r="DQ358" s="76">
        <f>IF(AND(DS358,DP358&lt;&gt;""),
CONCATENATE(DT358,DU358,DV358,DW358,DX358,DY358,DZ358,EA358,EB358,EC358,ED358,EE358,EF358,EG358,EH358,EI358,EJ358,EK358,EL358,EM358,EN358,EO358,EP358,EQ358,ES358,ET358,EU358,EV358,EW358,EX358,EY358,EZ358,FA358,FC358,FD358,FF358,FG358,FI358,FJ358,FL358,FM358,FO358,FP358,FR358,FS358,FU358,FV358,FX358,FY358,GA358,GB358,GD358,GE358,GF358,GH358,GI358,GJ358,GL358,GM358,GN358,GP358,GQ358,GS358,GT358,GU358,GV358,GW358,GX358,GY358,GZ358,HA358,HB358,HC358,HD358,HE358,HF358,HG358,HH358,HI358,HJ358,HK358,HL358,HM358,HN358,HO358,HQ358,HR358,HS358,HT358,HU358,HV358,HW358,HX358,HY358,IA358,IB358,IC358,ID358,IF358,IG358,IH358,II358,IK358,IL358,IM358,IN358,IO358,IP358,IQ358,IR358,IS358,IT358,IU358,IV358,IW358,IX358,IY358,IZ358),
""
)</f>
        <v/>
      </c>
      <c r="DR358" s="53" t="n"/>
      <c r="DS358" s="46">
        <f>CONCATENATE(D358,$E358,$F358,$G358,H358,$I358,$J358,K358,$L358,$M358,N358,$O358,$P358,$Q358,$R358,$S358,T358,$U358,$V358,$W358,$X358,$Y358,$Z358,$AA358,AB358,AC358,AD358,$AE358,$AF358,$AG358,AH358,AI358,AJ358,AK358,AL358,AM358,AN358,AO358,AP358,AQ358,AR358,AS358,AT358,AU358,AV358,AW358,AX358,AY358,AZ358,BA358,BB358,BC358,BD358,BE358,BF358,BG358,BH358,BI358,BJ358,BK358,BL358,BM358,BN358,BO358,BP358,BQ358,BR358,BS358,BT358,BU358,BV358,BW358,BX358,BY358,BZ358,CA358,CB358,CC358,CD358,CE358,CF358,CG358,CH358,CI358,CJ358,CK358,CL358,CM358,$CN358,$CO358,CP358,$CQ358,$CR358,CS358,CT358,CU358,CV358,CW358,CX358,CY358,CZ358,DA358,DB358,DC358,DD358,DE358,DF358,DG358,DH358,DI358,DJ358,DK358,DL358,DM358,$DN358,$DO358,$DP358,DR358)&lt;&gt;""</f>
        <v/>
      </c>
      <c r="DT358" s="46">
        <f>IF(AND($DS358,$E$4&lt;&gt;""),
IF(LEFT($E$4,2) = "1.",
IF(D358&lt;&gt;"","El CUNE sólo se envía en operaciones de novedad o ajuste. ",""),
IF(D358="","Debes escribir un CUNE válido para realizar operaciones de novedad o ajuste. ","")),
""
)</f>
        <v/>
      </c>
      <c r="DU358" s="46">
        <f>IF($DS358,
IF(E358="","Debes seleccionar el tipo de documento del empleado. ",
IF(_xlfn.IFNA(VLOOKUP(E358,TIPO_DE_DOCUMENTO,1,FALSE),-1)=-1,"El tipo de documento no es válido (por favor seleccionarlo de la lista). ","")
)
)</f>
        <v/>
      </c>
      <c r="DV358" s="46">
        <f>IF($DS358,
IF(F358="","Debes escribir el número de documento del empleado. ","")
)</f>
        <v/>
      </c>
      <c r="DW358" s="46">
        <f>IF($DS358,
IF(G358="","Debes escribir el primer nombre del empleado. ","")
)</f>
        <v/>
      </c>
      <c r="DY358" s="46">
        <f>IF($DS358,
IF(I358="","Debes escribir el primer apellido del empleado. ","")
)</f>
        <v/>
      </c>
      <c r="DZ358" s="46">
        <f>IF($DS358,
IF(J358="","Debes escribir el segundo apellido del empleado. ","")
)</f>
        <v/>
      </c>
      <c r="EB358" s="46">
        <f>IF($DS358,
IF(L358="","Debes escribir la fecha de ingreso del empleado. ",
IF(ISERR(DATE(YEAR(L358),MONTH(L358),DAY(L358))), "El valor ingresado en fecha de ingreso no tiene un formato válido. ","")
)
)</f>
        <v/>
      </c>
      <c r="EC358" s="46">
        <f>IF($DS358,
IF(M358="","Debes escribir el tiempo laborado. ",
IF( IFERROR(INT(M358),1.1) &lt;&gt; IFERROR(_xlfn.NUMBERVALUE(M358),1), "El valor de los días trabajados debe ser un número entero. ", "")
)
)</f>
        <v/>
      </c>
      <c r="ED358" s="46">
        <f>IF($DS358,
IF( AND(N358&lt;&gt;"", ISERR(DATE(YEAR(N358),MONTH(N358),DAY(N358))) ), "El valor ingresado en fecha de ingreso no tiene un formato válido. ",
IF( AND(N358&lt;&gt;"", $E$6&lt;&gt;"", DATE(YEAR(N358), MONTH(N358), 1) &lt;&gt; IFERROR(DATE(MID($E$6, 1, 4), MID($E$6, 6, 2),1), "1/1/1900") ), "La fecha de retiro debe estar dentro del período liquidado. ", "")
)
)</f>
        <v/>
      </c>
      <c r="EE358" s="46">
        <f>IF($DS358,
IF(O358="","Debes seleccionar el tipo de trabajador. ",
IF(_xlfn.IFNA(VLOOKUP(O358,TIPO_DE_TRABAJADOR,1,FALSE),-1)=-1,"El tipo de trabajador no es válido (por favor seleccionarlo de la lista). ","")
)
)</f>
        <v/>
      </c>
      <c r="EF358" s="46">
        <f>IF($DS358,
IF(P358="","Debes seleccionar si es un trabajador dependiente pensionado por vejez. ",
IF(_xlfn.IFNA(VLOOKUP(P358,SUBTIPO_DE_TRABAJADOR,1,FALSE),-1)=-1,"El tipo de trabajador dependiente pensionado por vejez no es válido (por favor seleccionarlo de la lista). ","")
)
)</f>
        <v/>
      </c>
      <c r="EG358" s="46">
        <f>IF($DS358,
IF(Q358="","Debes seleccionar el tipo de contrato del trabajador. ",
IF(_xlfn.IFNA(VLOOKUP(Q358,TIPO_DE_CONTRATO,1,FALSE),-1)=-1,"El tipo de contrato del trabajador no es válido (por favor seleccionarlo de la lista). ","")
)
)</f>
        <v/>
      </c>
      <c r="EH358" s="46">
        <f>IF($DS358,
IF(R358="","Debes seleccionar si es un salario integral. ",
IF(_xlfn.IFNA(VLOOKUP(R358,SI_NO,1,FALSE),-1)=-1,"Valor no válido para salario integral (por favor seleccionarlo de la lista). ","")
)
)</f>
        <v/>
      </c>
      <c r="EI358" s="46">
        <f>IF($DS358,
IF(S358="","Debes seleccionar si el trabajador realiza actividades de riesgo. ",
IF(_xlfn.IFNA(VLOOKUP(S358,SI_NO,1,FALSE),-1)=-1,"Valor no válido para actividad de alto riesgo (por favor seleccionarlo de la lista). ","")
)
)</f>
        <v/>
      </c>
      <c r="EK358" s="46">
        <f>IF($DS358,
IF(U358="","Debes escribir el código del municipio de residencia del trabajador. ",
IF(_xlfn.IFNA(VLOOKUP(U358,MUNICIPIO,1,FALSE),-1)=-1,"El municipio de residencia del trabajador es inválido (por favor seleccionarlo de la lista). ","")
)
)</f>
        <v/>
      </c>
      <c r="EL358" s="46">
        <f>IF($DS358,
IF(V358="","Debes escribir el la dirección de residendia del trabajador. ","")
)</f>
        <v/>
      </c>
      <c r="EM358" s="46">
        <f>IF($DS358,
IF(W358="","Debes escribir la fecha de inicio de la liquidación. ",
IF(ISERR(DATE(YEAR(W358),MONTH(W358),DAY(W358))),"El valor ingresado en fecha de inicio de liquidación no tiene un formato válido. ",
IF( AND($E$6&lt;&gt;"", DATE(YEAR(W358), MONTH(W358), 1) &lt;&gt; IFERROR(DATE(MID($E$6, 1, 4), MID($E$6, 6, 2),1), "1/1/1900") ), "La fecha de inicio de la liquidación debe estar dentro del período liquidado. ", "")
)
)
)</f>
        <v/>
      </c>
      <c r="EN358" s="46">
        <f>IF($DS358,
IF(X358="","Debes escribir la fecha de fin de la liquidación. ",
IF(ISERR(DATE(YEAR(X358),MONTH(X358),DAY(X358))),"El valor ingresado en fecha de fin de liquidación no tiene un formato válido. ",
IF( AND($E$6&lt;&gt;"", DATE(YEAR(X358), MONTH(X358), 1) &lt;&gt; IFERROR(DATE(MID($E$6, 1, 4), MID($E$6, 6, 2),1), "1/1/1900") ), "La fecha de fin de la liquidación debe estar dentro del período liquidado. ", "")
)
)
)</f>
        <v/>
      </c>
      <c r="EO358" s="46">
        <f>IF($DS358,
IF(Y358="","Debes escribir la frecuencia de pago del trabajador. ",
IF(_xlfn.IFNA(VLOOKUP(Y358,PERÍODO_DE_NÓMINA,1,FALSE),-1)=-1,"La frecuencia de pago es inválida (por favor seleccionarlo de la lista). ","")
)
)</f>
        <v/>
      </c>
      <c r="EP358" s="46">
        <f>IF($DS358,
IF(Z358="","Debes escribir la fecha de pago. ",
IF(ISERR(DATE(YEAR(Z358),MONTH(Z358),DAY(Z358))), "El valor ingresado en fecha de pago no tiene un formato válido. ","")
)
)</f>
        <v/>
      </c>
      <c r="EQ358" s="46">
        <f>IF($DS358,
IF(AA358="","Debes escribir el medio de pago. ",
IF(_xlfn.IFNA(VLOOKUP(AA358,MEDIOS_DE_PAGO,1,FALSE),-1)=-1,"El medio de pago es inválido (por favor seleccionarlo de la lista). ","")
)
)</f>
        <v/>
      </c>
      <c r="ER358" s="46">
        <f>OR(AA358='Tablas '!$T$4,AA358='Tablas '!$T$7,AA358='Tablas '!$T$8,AA358='Tablas '!$T$11)</f>
        <v/>
      </c>
      <c r="ES358" s="46">
        <f>IF(AND($DS358,ER358),
IF(AB358="","Debes escribir la entidad bancaria. ",""),
""
)</f>
        <v/>
      </c>
      <c r="ET358" s="46">
        <f>IF(AND($DS358,ER358),
IF(AC358="","Debes escribir el tipo de cuenta bancaria. ",
IF(_xlfn.IFNA(VLOOKUP(AC358,TIPO_DE_CUENTA,1,FALSE),-1)=-1,"El tipo de cuenta bancaria es inválida (por favor seleccionarlo de la lista). ","")
),
""
)</f>
        <v/>
      </c>
      <c r="EU358" s="46">
        <f>IF(AND($DS358,ER358),
IF(AD358="","Debes escribir el número de cuenta bancaria. ",""),
""
)</f>
        <v/>
      </c>
      <c r="EV358" s="46">
        <f>IF($DS358,
IF(AE358="","Debes escribir el valor del sueldo básico. ",
IF( ISERR(_xlfn.NUMBERVALUE(AE358)), "El valor del sueldo básico debe ser un número válido. ", "")
)
)</f>
        <v/>
      </c>
      <c r="EW358" s="46">
        <f>IF($DS358,
IF(AF358="","Debes escribir el número de días trabajados. ",
IF( IFERROR(INT(AF358),1.1) &lt;&gt; IFERROR(_xlfn.NUMBERVALUE(AF358),1), "La cantidad de días trabajados debe ser un número entero. ", "")
)
)</f>
        <v/>
      </c>
      <c r="EX358" s="46">
        <f>IF($DS358,
IF(AG358="","Debes escribir el valor del sueldo trabajado. ",
IF( ISERR(_xlfn.NUMBERVALUE(AG358)), "El valor del sueldo trabajado debe ser un número válido. ", "")
)
)</f>
        <v/>
      </c>
      <c r="EY358" s="46">
        <f>IF($DS358,
IF( AND(AH358&lt;&gt;"", ISERR(_xlfn.NUMBERVALUE(AH358))), "El valor del auxilio de transporte debe ser un número válido. ", "")
)</f>
        <v/>
      </c>
      <c r="EZ358" s="46">
        <f>IF($DS358,
IF( AND(AI358&lt;&gt;"", ISERR(_xlfn.NUMBERVALUE(AI358))), "El valor de viáticos salariales debe ser un número válido. ", "")
)</f>
        <v/>
      </c>
      <c r="FA358" s="46">
        <f>IF($DS358,
IF( AND(AJ358&lt;&gt;"", ISERR(_xlfn.NUMBERVALUE(AJ358))), "El valor de viáticos NO salariales debe ser un número válido. ", "")
)</f>
        <v/>
      </c>
      <c r="FB358" s="46">
        <f>CONCATENATE(AK358,AL358)&lt;&gt;""</f>
        <v/>
      </c>
      <c r="FC358" s="46">
        <f>IF(AND($DS358,FB358),
IF(AK358="","Debes escribir el número de horas extras diurnas. ",
IF( IFERROR(INT(AK358),1.1) &lt;&gt; IFERROR(_xlfn.NUMBERVALUE(AK358),1), "La cantidad de horas extras diurnas debe ser un número entero. ", "")
),
""
)</f>
        <v/>
      </c>
      <c r="FD358" s="46">
        <f>IF(AND($DS358,FB358),
IF(AL358="","Debes escribir el valor de las horas extras diurnas. ",
IF( ISERR(_xlfn.NUMBERVALUE(AL358)), "El valor de las horas extras duirnas debe ser un número válido. ", "")
),
""
)</f>
        <v/>
      </c>
      <c r="FE358" s="46">
        <f>CONCATENATE(AM358,AN358)&lt;&gt;""</f>
        <v/>
      </c>
      <c r="FF358" s="46">
        <f>IF(AND($DS358,FE358),
IF(AM358="","Debes escribir el número de horas extras nocturnas. ",
IF( IFERROR(INT(AM358),1.1) &lt;&gt; IFERROR(_xlfn.NUMBERVALUE(AM358),1), "La cantidad de horas extras nocturnas debe ser un número entero. ", "")
),
""
)</f>
        <v/>
      </c>
      <c r="FG358" s="46">
        <f>IF(AND($DS358,FE358),
IF(AN358="","Debes escribir el valor de las horas extras nocturnas. ",
IF( ISERR(_xlfn.NUMBERVALUE(AN358)), "El valor de las horas extras nocturnas debe ser un número válido. ", "")
),
""
)</f>
        <v/>
      </c>
      <c r="FH358" s="46">
        <f>CONCATENATE(AO358,AP358)&lt;&gt;""</f>
        <v/>
      </c>
      <c r="FI358" s="46">
        <f>IF(AND($DS358,FH358),
IF(AO358="","Debes escribir el número de horas extras diurnas dominicales y festivas. ",
IF( IFERROR(INT(AO358),1.1) &lt;&gt; IFERROR(_xlfn.NUMBERVALUE(AO358),1), "La cantidad de horas extras diurnas dominicales y festivas debe ser un número entero. ", "")
),
""
)</f>
        <v/>
      </c>
      <c r="FJ358" s="46">
        <f>IF(AND($DS358,FH358),
IF(AP358="","Debes escribir el valor de las horas extras diurnas dominicales y festivas. ",
IF( ISERR(_xlfn.NUMBERVALUE(AP358)), "El valor de las horas extras diurnas dominicales y festivas debe ser un número válido. ", "")
),
""
)</f>
        <v/>
      </c>
      <c r="FK358" s="46">
        <f>CONCATENATE(AQ358,AR358)&lt;&gt;""</f>
        <v/>
      </c>
      <c r="FL358" s="46">
        <f>IF(AND($DS358,FK358),
IF(AQ358="","Debes escribir el número de horas extras nocturnas dominicales y festivas. ",
IF( IFERROR(INT(AQ358),1.1) &lt;&gt; IFERROR(_xlfn.NUMBERVALUE(AQ358),1), "La cantidad de horas extras nocturnas dominicales y festivas debe ser un número entero. ", "")
),
""
)</f>
        <v/>
      </c>
      <c r="FM358" s="46">
        <f>IF(AND($DS358,FK358),
IF(AR358="","Debes escribir el valor de las horas extras nocturnas dominicales y festivas. ",
IF( ISERR(_xlfn.NUMBERVALUE(AR358)), "El valor de las horas extras nocturnas dominicales y festivas debe ser un número válido. ", "")
),
""
)</f>
        <v/>
      </c>
      <c r="FN358" s="46">
        <f>CONCATENATE(AS358,AT358)&lt;&gt;""</f>
        <v/>
      </c>
      <c r="FO358" s="46">
        <f>IF(AND($DS358,FN358),
IF(AS358="","Debes escribir el número de horas recargo nocturno. ",
IF( IFERROR(INT(AS358),1.1) &lt;&gt; IFERROR(_xlfn.NUMBERVALUE(AS358),1), "La cantidad de horas recargo nocturno debe ser un número entero. ", "")
),
""
)</f>
        <v/>
      </c>
      <c r="FP358" s="46">
        <f>IF(AND($DS358,FN358),
IF(AT358="","Debes escribir el valor de las horas recargo nocturno. ",
IF( ISERR(_xlfn.NUMBERVALUE(AT358)), "El valor de las horas recargo nocturno debe ser un número válido. ", "")
),
""
)</f>
        <v/>
      </c>
      <c r="FQ358" s="46">
        <f>CONCATENATE(AU358,AV358)&lt;&gt;""</f>
        <v/>
      </c>
      <c r="FR358" s="46">
        <f>IF(AND($DS358,FQ358),
IF(AU358="","Debes escribir el número de horas recargo diurno dominical y festivo. ",
IF( IFERROR(INT(AU358),1.1) &lt;&gt; IFERROR(_xlfn.NUMBERVALUE(AU358),1), "La cantidad de horas recargo diurno dominical y festivo debe ser un número entero. ", "")
),
""
)</f>
        <v/>
      </c>
      <c r="FS358" s="46">
        <f>IF(AND($DS358,FQ358),
IF(AV358="","Debes escribir el valor de las horas recargo diurno dominical y festivo. ",
IF( ISERR(_xlfn.NUMBERVALUE(AV358)), "El valor de las horas recargo diurno dominical y festivo debe ser un número válido. ", "")
),
""
)</f>
        <v/>
      </c>
      <c r="FT358" s="46">
        <f>CONCATENATE(AW358,AX358)&lt;&gt;""</f>
        <v/>
      </c>
      <c r="FU358" s="46">
        <f>IF(AND($DS358,FT358),
IF(AW358="","Debes escribir el número de horas recargo nocturno dominical y festivo. ",
IF( IFERROR(INT(AW358),1.1) &lt;&gt; IFERROR(_xlfn.NUMBERVALUE(AW358),1), "La cantidad de horas recargo nocturno dominical y festivo debe ser un número entero. ", "")
),
""
)</f>
        <v/>
      </c>
      <c r="FV358" s="46">
        <f>IF(AND($DS358,FT358),
IF(AX358="","Debes escribir el valor de las horas recargo nocturno dominical y festivo. ",
IF( ISERR(_xlfn.NUMBERVALUE(AX358)), "El valor de las horas recargo nocturno dominical y festivo debe ser un número válido. ", "")
),
""
)</f>
        <v/>
      </c>
      <c r="FW358" s="46">
        <f>CONCATENATE(AY358,AZ358)&lt;&gt;""</f>
        <v/>
      </c>
      <c r="FX358" s="46">
        <f>IF(AND($DS358,FW358),
IF(AY358="","Debes escribir el número de días de vacaciones comunes. ",
IF( IFERROR(INT(AY358),1.1) &lt;&gt; IFERROR(_xlfn.NUMBERVALUE(AY358),1), "La cantidad de días de vacaciones comunes debe ser un número entero. ", "")
),
""
)</f>
        <v/>
      </c>
      <c r="FY358" s="46">
        <f>IF(AND($DS358,FW358),
IF(AZ358="","Debes escribir el valor de las vacaciones comunes. ",
IF( ISERR(_xlfn.NUMBERVALUE(AZ358)), "El valor de las vacaciones comunes debe ser un número válido. ", "")
),
""
)</f>
        <v/>
      </c>
      <c r="FZ358" s="46">
        <f>CONCATENATE(BA358,BB358)&lt;&gt;""</f>
        <v/>
      </c>
      <c r="GA358" s="46">
        <f>IF(AND($DS358,FZ358),
IF(BA358="","Debes escribir el número de días de vacaciones compensadas. ",
IF( IFERROR(INT(BA358),1.1) &lt;&gt; IFERROR(_xlfn.NUMBERVALUE(BA358),1), "La cantidad de días de vacaciones compensadas debe ser un número entero. ", "")
),
""
)</f>
        <v/>
      </c>
      <c r="GB358" s="46">
        <f>IF(AND($DS358,FZ358),
IF(BB358="","Debes escribir el valor de las vacaciones compensadas. ",
IF( ISERR(_xlfn.NUMBERVALUE(BB358)), "El valor de las vacaciones compensadas debe ser un número válido. ", "")
),
""
)</f>
        <v/>
      </c>
      <c r="GC358" s="46">
        <f>CONCATENATE(BC358,BD358)&lt;&gt;""</f>
        <v/>
      </c>
      <c r="GD358" s="46">
        <f>IF(AND($DS358,GC358),
IF(BC358="","Debes escribir el número de días de prima salarial. ",
IF( IFERROR(INT(BC358),1.1) &lt;&gt; IFERROR(_xlfn.NUMBERVALUE(BC358),1), "La cantidad de días de prima salarial debe ser un número entero. ", "")
),
""
)</f>
        <v/>
      </c>
      <c r="GE358" s="46">
        <f>IF(AND($DS358,GC358),
IF(BD358="","Debes escribir el valor de los días de prima salarial. ",
IF( ISERR(_xlfn.NUMBERVALUE(BD358)), "El valor de los días de prima salarial debe ser un número válido. ", "")
),
""
)</f>
        <v/>
      </c>
      <c r="GF358" s="46">
        <f>IF($DS358,
IF( AND(BE358&lt;&gt;"", ISERR(_xlfn.NUMBERVALUE(BE358))), "El valor de la prima NO saliarial debe ser un número válido. ", "")
)</f>
        <v/>
      </c>
      <c r="GG358" s="46">
        <f>CONCATENATE(BF358,BG358,BH358)&lt;&gt;""</f>
        <v/>
      </c>
      <c r="GH358" s="46">
        <f>IF(AND($DS358,GG358),
IF(BF358="","Debes escribir el valor de las cesantías. ",
IF( ISERR(_xlfn.NUMBERVALUE(BF358)), "El valor de las cesantías debe ser un número válido. ", "")
),
""
)</f>
        <v/>
      </c>
      <c r="GI358" s="46">
        <f>IF(AND($DS358,GG358),
IF(BG358="","Debes escribir el % de cesantías. ",
IF( ISERR(_xlfn.NUMBERVALUE(BG358)), "El % de cesantías debe ser un número válido. ", "")
),
""
)</f>
        <v/>
      </c>
      <c r="GJ358" s="46">
        <f>IF(AND($DS358,GG358),
IF(BH358="","Debes escribir el valor de intereses de cesantías. ",
IF( ISERR(_xlfn.NUMBERVALUE(BH358)), "El valor de intereses de cesantías debe ser un número válido. ", "")
),
""
)</f>
        <v/>
      </c>
      <c r="GK358" s="46">
        <f>CONCATENATE(BI358,BJ358,BK358)&lt;&gt;""</f>
        <v/>
      </c>
      <c r="GL358" s="46">
        <f>IF(AND($DS358,GK358),
IF(BI358="","Debes escribir el número de días de incapacidad. ",
IF( IFERROR(INT(BI358),1.1) &lt;&gt; IFERROR(_xlfn.NUMBERVALUE(BI358),1), "La cantidad de días de incapacidad debe ser un número entero. ", "")
),
""
)</f>
        <v/>
      </c>
      <c r="GM358" s="46">
        <f>IF(AND($DS358,GK358),
IF(BJ358="","Debes escribir el tipo de incapacidad. ",
IF(_xlfn.IFNA(VLOOKUP(BJ358,TIPO_DE_INCAPACIDAD,1,FALSE),-1)=-1,"El tipo de incapacidad es inválida (por favor seleccionarlo de la lista). ","")
),
""
)</f>
        <v/>
      </c>
      <c r="GN358" s="46">
        <f>IF(AND($DS358,GK358),
IF(BK358="","Debes escribir el valor de la incapacidad. ",
IF( ISERR(_xlfn.NUMBERVALUE(BK358)), "El valor de la incapacidad debe ser un número válido. ", "")
),
""
)</f>
        <v/>
      </c>
      <c r="GO358" s="46">
        <f>CONCATENATE(BL358,BM358)&lt;&gt;""</f>
        <v/>
      </c>
      <c r="GP358" s="46">
        <f>IF(AND($DS358,GO358),
IF(BL358="","Debes escribir el número de días de licencia de maternidad o paternidad. ",
IF( IFERROR(INT(BL358),1.1) &lt;&gt; IFERROR(_xlfn.NUMBERVALUE(BL358),1), "La cantidad de días de licencia de maternidad o paternidad debe ser un número entero. ", "")
),
""
)</f>
        <v/>
      </c>
      <c r="GQ358" s="46">
        <f>IF(AND($DS358,GO358),
IF(BM358="","Debes escribir el valor de la licencia de maternidad o paternidad. ",
IF( ISERR(_xlfn.NUMBERVALUE(BM358)), "El valor de la licencia de maternidad o paternidad debe ser un número válido. ", "")
),
""
)</f>
        <v/>
      </c>
      <c r="GR358" s="46">
        <f>CONCATENATE(BN358,BO358)&lt;&gt;""</f>
        <v/>
      </c>
      <c r="GS358" s="46">
        <f>IF(AND($DS358,GR358),
IF(BN358="","Debes escribir el número de días de licencia remunerada. ",
IF( IFERROR(INT(BN358),1.1) &lt;&gt; IFERROR(_xlfn.NUMBERVALUE(BN358),1), "La cantidad de días de licencia remunerada debe ser un número entero. ", "")
),
""
)</f>
        <v/>
      </c>
      <c r="GT358" s="46">
        <f>IF(AND($DS358,GR358),
IF(BO358="","Debes escribir el valor de la licencia remunerada. ",
IF( ISERR(_xlfn.NUMBERVALUE(BO358)), "El valor de la licencia remunerada debe ser un número válido. ", "")
),
""
)</f>
        <v/>
      </c>
      <c r="GU358" s="46">
        <f>IF($DS358,
IF( AND(BP358&lt;&gt;"", ISERR(_xlfn.NUMBERVALUE(BP358))), "El valor de la licencia NO remunerada debe ser un número válido. ", "")
)</f>
        <v/>
      </c>
      <c r="GV358" s="46">
        <f>IF($DS358,
IF( AND(BQ358&lt;&gt;"", ISERR(_xlfn.NUMBERVALUE(BQ358))), "El valor de auxilios salariales debe ser un número válido. ", "")
)</f>
        <v/>
      </c>
      <c r="GW358" s="46">
        <f>IF($DS358,
IF( AND(BR358&lt;&gt;"", ISERR(_xlfn.NUMBERVALUE(BR358))), "El valor de auxilios NO salariales debe ser un número válido. ", "")
)</f>
        <v/>
      </c>
      <c r="GX358" s="46">
        <f>IF($DS358,
IF( AND(BS358&lt;&gt;"", ISERR(_xlfn.NUMBERVALUE(BS358))), "El valor de bonos salariales debe ser un número válido. ", "")
)</f>
        <v/>
      </c>
      <c r="GY358" s="46">
        <f>IF($DS358,
IF( AND(BT358&lt;&gt;"", ISERR(_xlfn.NUMBERVALUE(BT358))), "El valor de bonos NO salariales debe ser un número válido. ", "")
)</f>
        <v/>
      </c>
      <c r="GZ358" s="46">
        <f>IF($DS358,
IF( AND(BU358&lt;&gt;"", ISERR(_xlfn.NUMBERVALUE(BU358))), "El valor de bonos salariales de alimentación debe ser un número válido. ", "")
)</f>
        <v/>
      </c>
      <c r="HA358" s="46">
        <f>IF($DS358,
IF( AND(BV358&lt;&gt;"", ISERR(_xlfn.NUMBERVALUE(BV358))), "El valor de bonos NO salariales de alimentación debe ser un número válido. ", "")
)</f>
        <v/>
      </c>
      <c r="HB358" s="46">
        <f>IF($DS358,
IF( AND(BW358&lt;&gt;"", ISERR(_xlfn.NUMBERVALUE(BW358))), "El valor de bonificaciones salariales debe ser un número válido. ", "")
)</f>
        <v/>
      </c>
      <c r="HC358" s="46">
        <f>IF($DS358,
IF( AND(BX358&lt;&gt;"", ISERR(_xlfn.NUMBERVALUE(BX358))), "El valor de bonificaciones NO salariales debe ser un número válido. ", "")
)</f>
        <v/>
      </c>
      <c r="HD358" s="46">
        <f>IF($DS358,
IF( AND(BY358&lt;&gt;"", ISERR(_xlfn.NUMBERVALUE(BY358))), "El valor de compensaciones ordinarias debe ser un número válido. ", "")
)</f>
        <v/>
      </c>
      <c r="HE358" s="46">
        <f>IF($DS358,
IF( AND(BZ358&lt;&gt;"", ISERR(_xlfn.NUMBERVALUE(BZ358))), "El valor de compensaciones extraordinarias debe ser un número válido. ", "")
)</f>
        <v/>
      </c>
      <c r="HF358" s="46">
        <f>IF($DS358,
IF( AND(CA358&lt;&gt;"", ISERR(_xlfn.NUMBERVALUE(CA358))), "El valor de comisiones debe ser un número válido. ", "")
)</f>
        <v/>
      </c>
      <c r="HG358" s="46">
        <f>IF($DS358,
IF( AND(CB358&lt;&gt;"", ISERR(_xlfn.NUMBERVALUE(CB358))), "El valor de ausencia por huega debe ser un número válido. ", "")
)</f>
        <v/>
      </c>
      <c r="HH358" s="46">
        <f>IF($DS358,
IF( AND(CC358&lt;&gt;"", ISERR(_xlfn.NUMBERVALUE(CC358))), "El valor de anticipos debe ser un número válido. ", "")
)</f>
        <v/>
      </c>
      <c r="HI358" s="46">
        <f>IF($DS358,
IF( AND(CD358&lt;&gt;"", ISERR(_xlfn.NUMBERVALUE(CD358))), "El valor de pagos a terceros debe ser un número válido. ", "")
)</f>
        <v/>
      </c>
      <c r="HJ358" s="46">
        <f>IF($DS358,
IF( AND(CE358&lt;&gt;"", ISERR(_xlfn.NUMBERVALUE(CE358))), "El valor de dotación debe ser un número válido. ", "")
)</f>
        <v/>
      </c>
      <c r="HK358" s="46">
        <f>IF($DS358,
IF( AND(CF358&lt;&gt;"", ISERR(_xlfn.NUMBERVALUE(CF358))), "El valor de apoyo sostenibilidad debe ser un número válido. ", "")
)</f>
        <v/>
      </c>
      <c r="HL358" s="46">
        <f>IF($DS358,
IF( AND(CG358&lt;&gt;"", ISERR(_xlfn.NUMBERVALUE(CG358))), "El valor de teletrabajo debe ser un número válido. ", "")
)</f>
        <v/>
      </c>
      <c r="HM358" s="46">
        <f>IF($DS358,
IF( AND(CH358&lt;&gt;"", ISERR(_xlfn.NUMBERVALUE(CH358))), "El valor de bonificación de retiro debe ser un número válido. ", "")
)</f>
        <v/>
      </c>
      <c r="HN358" s="46">
        <f>IF($DS358,
IF( AND(CI358&lt;&gt;"", ISERR(_xlfn.NUMBERVALUE(CI358))), "El valor de indemnización de retiro debe ser un número válido. ", "")
)</f>
        <v/>
      </c>
      <c r="HO358" s="46">
        <f>IF($DS358,
IF( AND(CJ358&lt;&gt;"", ISERR(_xlfn.NUMBERVALUE(CJ358))), "El valor de reintegros debe ser un número válido. ", "")
)</f>
        <v/>
      </c>
      <c r="HP358" s="46">
        <f>CONCATENATE(CK358,CL358,CM358)&lt;&gt;""</f>
        <v/>
      </c>
      <c r="HQ358" s="46">
        <f>IF(AND($DS358,HP358),
IF(CK358="","Debes escribir la descripción de otro concepto no categorizado. ",""),
""
)</f>
        <v/>
      </c>
      <c r="HR358" s="46">
        <f>IF(AND($DS358,HP358),
IF(CONCATENATE(CL358,CM358)="","Debes escribir al menos un valor de concepto no categorizado (salarial o no salarial). ",
IF(ISERR(_xlfn.NUMBERVALUE(CL358)),"El valor salarial concepto no categorizado debe ser un número válido. ","")
),
""
)</f>
        <v/>
      </c>
      <c r="HS358" s="46">
        <f>IF(AND($DS358,HP358),
IF(CONCATENATE(CL358,CM358)="","Debes escribir al menos un valor de concepto no categorizado (salarial o no salarial). ",
IF(ISERR(_xlfn.NUMBERVALUE(CM358)),"El valor NO salarial concepto no categorizado debe ser un número válido. ","")
),
""
)</f>
        <v/>
      </c>
      <c r="HT358" s="46">
        <f>IF($DS358,
IF(CN358="","Debes escribir el porcentaje del aporte a salud. ",
IF( ISERR(_xlfn.NUMBERVALUE(CN358)), "El valor del porcentaje del aporte a salud debe ser un número válido. ", "")
)
)</f>
        <v/>
      </c>
      <c r="HU358" s="46">
        <f>IF($DS358,
IF(CO358="","Debes escribir el valor del aporte a salud. ",
IF( ISERR(_xlfn.NUMBERVALUE(CO358)), "El valor del aporte a salud debe ser un número válido. ", "")
)
)</f>
        <v/>
      </c>
      <c r="HV358" s="46">
        <f>IF($DS358,
IF( AND(CP358&lt;&gt;"", ISERR(_xlfn.NUMBERVALUE(CP358))), "El valor plan complementario debe ser un número válido. ", "")
)</f>
        <v/>
      </c>
      <c r="HW358" s="46">
        <f>IF($DS358,
IF(CQ358="","Debes escribir el porcentaje del aporte a pensión. ",
IF( ISERR(_xlfn.NUMBERVALUE(CQ358)), "El valor del porcentaje del aporte a pensión debe ser un número válido. ", "")
)
)</f>
        <v/>
      </c>
      <c r="HX358" s="46">
        <f>IF($DS358,
IF(CR358="","Debes escribir el valor del aporte a pensión. ",
IF( ISERR(_xlfn.NUMBERVALUE(CR358)), "El valor del aporte a salud debe ser un número válido. ", "")
)
)</f>
        <v/>
      </c>
      <c r="HY358" s="46">
        <f>IF($DS358,
IF( AND(CS358&lt;&gt;"", ISERR(_xlfn.NUMBERVALUE(CS358))), "El valor pensión voluntaria debe ser un número válido. ", "")
)</f>
        <v/>
      </c>
      <c r="HZ358" s="46">
        <f>CONCATENATE(CT358,CU358,CV358,CW358)&lt;&gt;""</f>
        <v/>
      </c>
      <c r="IA358" s="46">
        <f>IF(AND($DS358,HZ358),
IF(CT358="","Debes escribir el % del fondo de seguridad pensional. ",
IF( ISERR(_xlfn.NUMBERVALUE(CT358)), "El % del fondo de seguridad debe ser un número válido. ", "")
),
""
)</f>
        <v/>
      </c>
      <c r="IB358" s="46">
        <f>IF(AND($DS358,HZ358),
IF(CU358="","Debes escribir el valor del aporte al fondo de solidaridad pensional. ",
IF( ISERR(_xlfn.NUMBERVALUE(CU358)), "El valor del aporte al fondo de solidaridad pensional debe ser un número válido. ", "")
),
""
)</f>
        <v/>
      </c>
      <c r="IC358" s="46">
        <f>IF(AND($DS358,HZ358),
IF(CV358="","Debes escribir el % del fondo de subsistencia. ",
IF( ISERR(_xlfn.NUMBERVALUE(CV358)), "El % del fondo de subsistencia debe ser un número válido. ", "")
),
""
)</f>
        <v/>
      </c>
      <c r="ID358" s="46">
        <f>IF(AND($DS358,HZ358),
IF(CW358="","Debes escribir el valor del fondo de subsistencia. ",
IF( ISERR(_xlfn.NUMBERVALUE(CW358)), "El valor del fondo de subsistencia debe ser un número válido. ", "")
),
""
)</f>
        <v/>
      </c>
      <c r="IE358" s="46">
        <f>CONCATENATE(CX358,CY358)&lt;&gt;""</f>
        <v/>
      </c>
      <c r="IF358" s="46">
        <f>IF(AND($DS358,IE358),
IF(CX358="","Debes escribir el % de sindicato. ",
IF( ISERR(_xlfn.NUMBERVALUE(CX358)), "El % de sindicato debe ser un número válido. ", "")
),
""
)</f>
        <v/>
      </c>
      <c r="IG358" s="46">
        <f>IF(AND($DS358,IE358),
IF(CY358="","Debes escribir el valor del sindicato. ",
IF( ISERR(_xlfn.NUMBERVALUE(CY358)), "El valor del sindicato debe ser un número válido. ", "")
),
""
)</f>
        <v/>
      </c>
      <c r="IH358" s="46">
        <f>IF($DS358,
IF( AND(CZ358&lt;&gt;"", ISERR(_xlfn.NUMBERVALUE(CZ358))), "El valor de sanción pública debe ser un número válido. ", "")
)</f>
        <v/>
      </c>
      <c r="II358" s="46">
        <f>IF($DS358,
IF( AND(DA358&lt;&gt;"", ISERR(_xlfn.NUMBERVALUE(DA358))), "El valor de sanción privada debe ser un número válido. ", "")
)</f>
        <v/>
      </c>
      <c r="IJ358" s="46">
        <f>CONCATENATE(DB358,DC358)&lt;&gt;""</f>
        <v/>
      </c>
      <c r="IK358" s="46">
        <f>IF(AND($DS358,IJ358),
IF(DB358="","Debes escribir la descripción de libranza. ",""),
""
)</f>
        <v/>
      </c>
      <c r="IL358" s="46">
        <f>IF(AND($DS358,IJ358),
IF(DC358="","Debes escribir la cuota libranza. ",
IF(ISERR(_xlfn.NUMBERVALUE(DC358)),"El valor de la cuota libranza debe ser un número válido. ","")
),
""
)</f>
        <v/>
      </c>
      <c r="IM358" s="46">
        <f>IF($DS358,
IF( AND(DD358&lt;&gt;"", ISERR(_xlfn.NUMBERVALUE(DD358))), "El valor de pagos a terceros debe ser un número válido. ", "")
)</f>
        <v/>
      </c>
      <c r="IN358" s="46">
        <f>IF($DS358,
IF( AND(DE358&lt;&gt;"", ISERR(_xlfn.NUMBERVALUE(DE358))), "El valor de anticipos debe ser un número válido. ", "")
)</f>
        <v/>
      </c>
      <c r="IO358" s="46">
        <f>IF($DS358,
IF( AND(DF358&lt;&gt;"", ISERR(_xlfn.NUMBERVALUE(DF358))), "El valor de AFC debe ser un número válido. ", "")
)</f>
        <v/>
      </c>
      <c r="IP358" s="46">
        <f>IF($DS358,
IF( AND(DG358&lt;&gt;"", ISERR(_xlfn.NUMBERVALUE(DG358))), "El valor de rete-fuente debe ser un número válido. ", "")
)</f>
        <v/>
      </c>
      <c r="IQ358" s="46">
        <f>IF($DS358,
IF( AND(DH358&lt;&gt;"", ISERR(_xlfn.NUMBERVALUE(DH358))), "El valor de cooperativa de trabajo debe ser un número válido. ", "")
)</f>
        <v/>
      </c>
      <c r="IR358" s="46">
        <f>IF($DS358,
IF( AND(DI358&lt;&gt;"", ISERR(_xlfn.NUMBERVALUE(DI358))), "El valor de embargo fiscal debe ser un número válido. ", "")
)</f>
        <v/>
      </c>
      <c r="IS358" s="46">
        <f>IF($DS358,
IF( AND(DJ358&lt;&gt;"", ISERR(_xlfn.NUMBERVALUE(DJ358))), "El valor de educación debe ser un número válido. ", "")
)</f>
        <v/>
      </c>
      <c r="IT358" s="46">
        <f>IF($DS358,
IF( AND(DK358&lt;&gt;"", ISERR(_xlfn.NUMBERVALUE(DK358))), "El valor de reintegro debe ser un número válido. ", "")
)</f>
        <v/>
      </c>
      <c r="IU358" s="46">
        <f>IF($DS358,
IF( AND(DL358&lt;&gt;"", ISERR(_xlfn.NUMBERVALUE(DL358))), "El valor de deuda debe ser un número válido. ", "")
)</f>
        <v/>
      </c>
      <c r="IV358" s="46">
        <f>IF($DS358,
IF( AND(DM358&lt;&gt;"", ISERR(_xlfn.NUMBERVALUE(DM358))), "El valor de otras deducciones debe ser un número válido. ", "")
)</f>
        <v/>
      </c>
      <c r="IW358" s="46">
        <f>IF($DS358,
IF(DN358="","Debes escribir el valor de los devengos totales. ",
IF( ISERR(_xlfn.NUMBERVALUE(DN358)), "El valor de los devengos totales debe ser un número válido. ", "")
)
)</f>
        <v/>
      </c>
      <c r="IX358" s="46">
        <f>IF($DS358,
IF(DO358="","Debes escribir el valor de las deducciones totales. ",
IF( ISERR(_xlfn.NUMBERVALUE(DO358)), "El valor de las deducciones totales debe ser un número válido. ", "")
)
)</f>
        <v/>
      </c>
      <c r="IY358" s="46">
        <f>IF($DS358,
IF(DP358="","Debes escribir el valor del salario total. ",
IF( ISERR(_xlfn.NUMBERVALUE(DP358)), "El valor del salario total debe ser un número válido. ", "")
)
)</f>
        <v/>
      </c>
    </row>
    <row r="359">
      <c r="B359" s="48" t="n">
        <v>347</v>
      </c>
      <c r="C359" s="61">
        <f>IF(AND(DS359,DP359&lt;&gt;""),
IF(DQ359="","OK","Error"),
""
)</f>
        <v/>
      </c>
      <c r="D359" s="53" t="n"/>
      <c r="E359" s="52" t="n"/>
      <c r="F359" s="112" t="n"/>
      <c r="G359" s="52" t="n"/>
      <c r="H359" s="53" t="n"/>
      <c r="I359" s="52" t="n"/>
      <c r="J359" s="52" t="n"/>
      <c r="K359" s="53" t="n"/>
      <c r="L359" s="55" t="n"/>
      <c r="M359" s="108" t="n"/>
      <c r="N359" s="56" t="n"/>
      <c r="O359" s="52" t="n"/>
      <c r="P359" s="52" t="n"/>
      <c r="Q359" s="52" t="n"/>
      <c r="R359" s="52" t="n"/>
      <c r="S359" s="52" t="n"/>
      <c r="T359" s="53" t="n"/>
      <c r="U359" s="52" t="n"/>
      <c r="V359" s="52" t="n"/>
      <c r="W359" s="55" t="n"/>
      <c r="X359" s="55" t="n"/>
      <c r="Y359" s="52" t="n"/>
      <c r="Z359" s="55" t="n"/>
      <c r="AA359" s="52" t="n"/>
      <c r="AB359" s="53" t="n"/>
      <c r="AC359" s="53" t="n"/>
      <c r="AD359" s="53" t="n"/>
      <c r="AE359" s="177" t="n"/>
      <c r="AF359" s="113" t="n"/>
      <c r="AG359" s="177" t="n"/>
      <c r="AH359" s="178" t="n"/>
      <c r="AI359" s="178" t="n"/>
      <c r="AJ359" s="178" t="n"/>
      <c r="AK359" s="114" t="n"/>
      <c r="AL359" s="178" t="n"/>
      <c r="AM359" s="114" t="n"/>
      <c r="AN359" s="178" t="n"/>
      <c r="AO359" s="114" t="n"/>
      <c r="AP359" s="178" t="n"/>
      <c r="AQ359" s="114" t="n"/>
      <c r="AR359" s="178" t="n"/>
      <c r="AS359" s="114" t="n"/>
      <c r="AT359" s="178" t="n"/>
      <c r="AU359" s="114" t="n"/>
      <c r="AV359" s="178" t="n"/>
      <c r="AW359" s="114" t="n"/>
      <c r="AX359" s="178" t="n"/>
      <c r="AY359" s="114" t="n"/>
      <c r="AZ359" s="178" t="n"/>
      <c r="BA359" s="114" t="n"/>
      <c r="BB359" s="178" t="n"/>
      <c r="BC359" s="114" t="n"/>
      <c r="BD359" s="178" t="n"/>
      <c r="BE359" s="178" t="n"/>
      <c r="BF359" s="178" t="n"/>
      <c r="BG359" s="59" t="n"/>
      <c r="BH359" s="178" t="n"/>
      <c r="BI359" s="114" t="n"/>
      <c r="BJ359" s="53" t="n"/>
      <c r="BK359" s="178" t="n"/>
      <c r="BL359" s="114" t="n"/>
      <c r="BM359" s="178" t="n"/>
      <c r="BN359" s="114" t="n"/>
      <c r="BO359" s="178" t="n"/>
      <c r="BP359" s="178" t="n"/>
      <c r="BQ359" s="178" t="n"/>
      <c r="BR359" s="178" t="n"/>
      <c r="BS359" s="178" t="n"/>
      <c r="BT359" s="178" t="n"/>
      <c r="BU359" s="178" t="n"/>
      <c r="BV359" s="178" t="n"/>
      <c r="BW359" s="178" t="n"/>
      <c r="BX359" s="178" t="n"/>
      <c r="BY359" s="178" t="n"/>
      <c r="BZ359" s="178" t="n"/>
      <c r="CA359" s="178" t="n"/>
      <c r="CB359" s="178" t="n"/>
      <c r="CC359" s="178" t="n"/>
      <c r="CD359" s="178" t="n"/>
      <c r="CE359" s="178" t="n"/>
      <c r="CF359" s="178" t="n"/>
      <c r="CG359" s="178" t="n"/>
      <c r="CH359" s="178" t="n"/>
      <c r="CI359" s="178" t="n"/>
      <c r="CJ359" s="178" t="n"/>
      <c r="CK359" s="53" t="n"/>
      <c r="CL359" s="178" t="n"/>
      <c r="CM359" s="178" t="n"/>
      <c r="CN359" s="60" t="n"/>
      <c r="CO359" s="177" t="n"/>
      <c r="CP359" s="178" t="n"/>
      <c r="CQ359" s="60" t="n"/>
      <c r="CR359" s="177" t="n"/>
      <c r="CS359" s="178" t="n"/>
      <c r="CT359" s="59" t="n"/>
      <c r="CU359" s="178" t="n"/>
      <c r="CV359" s="59" t="n"/>
      <c r="CW359" s="178" t="n"/>
      <c r="CX359" s="59" t="n"/>
      <c r="CY359" s="178" t="n"/>
      <c r="CZ359" s="178" t="n"/>
      <c r="DA359" s="178" t="n"/>
      <c r="DB359" s="53" t="n"/>
      <c r="DC359" s="178" t="n"/>
      <c r="DD359" s="178" t="n"/>
      <c r="DE359" s="178" t="n"/>
      <c r="DF359" s="178" t="n"/>
      <c r="DG359" s="178" t="n"/>
      <c r="DH359" s="178" t="n"/>
      <c r="DI359" s="178" t="n"/>
      <c r="DJ359" s="178" t="n"/>
      <c r="DK359" s="178" t="n"/>
      <c r="DL359" s="178" t="n"/>
      <c r="DM359" s="178" t="n"/>
      <c r="DN359" s="177" t="n"/>
      <c r="DO359" s="177" t="n"/>
      <c r="DP359" s="177" t="n"/>
      <c r="DQ359" s="76">
        <f>IF(AND(DS359,DP359&lt;&gt;""),
CONCATENATE(DT359,DU359,DV359,DW359,DX359,DY359,DZ359,EA359,EB359,EC359,ED359,EE359,EF359,EG359,EH359,EI359,EJ359,EK359,EL359,EM359,EN359,EO359,EP359,EQ359,ES359,ET359,EU359,EV359,EW359,EX359,EY359,EZ359,FA359,FC359,FD359,FF359,FG359,FI359,FJ359,FL359,FM359,FO359,FP359,FR359,FS359,FU359,FV359,FX359,FY359,GA359,GB359,GD359,GE359,GF359,GH359,GI359,GJ359,GL359,GM359,GN359,GP359,GQ359,GS359,GT359,GU359,GV359,GW359,GX359,GY359,GZ359,HA359,HB359,HC359,HD359,HE359,HF359,HG359,HH359,HI359,HJ359,HK359,HL359,HM359,HN359,HO359,HQ359,HR359,HS359,HT359,HU359,HV359,HW359,HX359,HY359,IA359,IB359,IC359,ID359,IF359,IG359,IH359,II359,IK359,IL359,IM359,IN359,IO359,IP359,IQ359,IR359,IS359,IT359,IU359,IV359,IW359,IX359,IY359,IZ359),
""
)</f>
        <v/>
      </c>
      <c r="DR359" s="53" t="n"/>
      <c r="DS359" s="46">
        <f>CONCATENATE(D359,$E359,$F359,$G359,H359,$I359,$J359,K359,$L359,$M359,N359,$O359,$P359,$Q359,$R359,$S359,T359,$U359,$V359,$W359,$X359,$Y359,$Z359,$AA359,AB359,AC359,AD359,$AE359,$AF359,$AG359,AH359,AI359,AJ359,AK359,AL359,AM359,AN359,AO359,AP359,AQ359,AR359,AS359,AT359,AU359,AV359,AW359,AX359,AY359,AZ359,BA359,BB359,BC359,BD359,BE359,BF359,BG359,BH359,BI359,BJ359,BK359,BL359,BM359,BN359,BO359,BP359,BQ359,BR359,BS359,BT359,BU359,BV359,BW359,BX359,BY359,BZ359,CA359,CB359,CC359,CD359,CE359,CF359,CG359,CH359,CI359,CJ359,CK359,CL359,CM359,$CN359,$CO359,CP359,$CQ359,$CR359,CS359,CT359,CU359,CV359,CW359,CX359,CY359,CZ359,DA359,DB359,DC359,DD359,DE359,DF359,DG359,DH359,DI359,DJ359,DK359,DL359,DM359,$DN359,$DO359,$DP359,DR359)&lt;&gt;""</f>
        <v/>
      </c>
      <c r="DT359" s="46">
        <f>IF(AND($DS359,$E$4&lt;&gt;""),
IF(LEFT($E$4,2) = "1.",
IF(D359&lt;&gt;"","El CUNE sólo se envía en operaciones de novedad o ajuste. ",""),
IF(D359="","Debes escribir un CUNE válido para realizar operaciones de novedad o ajuste. ","")),
""
)</f>
        <v/>
      </c>
      <c r="DU359" s="46">
        <f>IF($DS359,
IF(E359="","Debes seleccionar el tipo de documento del empleado. ",
IF(_xlfn.IFNA(VLOOKUP(E359,TIPO_DE_DOCUMENTO,1,FALSE),-1)=-1,"El tipo de documento no es válido (por favor seleccionarlo de la lista). ","")
)
)</f>
        <v/>
      </c>
      <c r="DV359" s="46">
        <f>IF($DS359,
IF(F359="","Debes escribir el número de documento del empleado. ","")
)</f>
        <v/>
      </c>
      <c r="DW359" s="46">
        <f>IF($DS359,
IF(G359="","Debes escribir el primer nombre del empleado. ","")
)</f>
        <v/>
      </c>
      <c r="DY359" s="46">
        <f>IF($DS359,
IF(I359="","Debes escribir el primer apellido del empleado. ","")
)</f>
        <v/>
      </c>
      <c r="DZ359" s="46">
        <f>IF($DS359,
IF(J359="","Debes escribir el segundo apellido del empleado. ","")
)</f>
        <v/>
      </c>
      <c r="EB359" s="46">
        <f>IF($DS359,
IF(L359="","Debes escribir la fecha de ingreso del empleado. ",
IF(ISERR(DATE(YEAR(L359),MONTH(L359),DAY(L359))), "El valor ingresado en fecha de ingreso no tiene un formato válido. ","")
)
)</f>
        <v/>
      </c>
      <c r="EC359" s="46">
        <f>IF($DS359,
IF(M359="","Debes escribir el tiempo laborado. ",
IF( IFERROR(INT(M359),1.1) &lt;&gt; IFERROR(_xlfn.NUMBERVALUE(M359),1), "El valor de los días trabajados debe ser un número entero. ", "")
)
)</f>
        <v/>
      </c>
      <c r="ED359" s="46">
        <f>IF($DS359,
IF( AND(N359&lt;&gt;"", ISERR(DATE(YEAR(N359),MONTH(N359),DAY(N359))) ), "El valor ingresado en fecha de ingreso no tiene un formato válido. ",
IF( AND(N359&lt;&gt;"", $E$6&lt;&gt;"", DATE(YEAR(N359), MONTH(N359), 1) &lt;&gt; IFERROR(DATE(MID($E$6, 1, 4), MID($E$6, 6, 2),1), "1/1/1900") ), "La fecha de retiro debe estar dentro del período liquidado. ", "")
)
)</f>
        <v/>
      </c>
      <c r="EE359" s="46">
        <f>IF($DS359,
IF(O359="","Debes seleccionar el tipo de trabajador. ",
IF(_xlfn.IFNA(VLOOKUP(O359,TIPO_DE_TRABAJADOR,1,FALSE),-1)=-1,"El tipo de trabajador no es válido (por favor seleccionarlo de la lista). ","")
)
)</f>
        <v/>
      </c>
      <c r="EF359" s="46">
        <f>IF($DS359,
IF(P359="","Debes seleccionar si es un trabajador dependiente pensionado por vejez. ",
IF(_xlfn.IFNA(VLOOKUP(P359,SUBTIPO_DE_TRABAJADOR,1,FALSE),-1)=-1,"El tipo de trabajador dependiente pensionado por vejez no es válido (por favor seleccionarlo de la lista). ","")
)
)</f>
        <v/>
      </c>
      <c r="EG359" s="46">
        <f>IF($DS359,
IF(Q359="","Debes seleccionar el tipo de contrato del trabajador. ",
IF(_xlfn.IFNA(VLOOKUP(Q359,TIPO_DE_CONTRATO,1,FALSE),-1)=-1,"El tipo de contrato del trabajador no es válido (por favor seleccionarlo de la lista). ","")
)
)</f>
        <v/>
      </c>
      <c r="EH359" s="46">
        <f>IF($DS359,
IF(R359="","Debes seleccionar si es un salario integral. ",
IF(_xlfn.IFNA(VLOOKUP(R359,SI_NO,1,FALSE),-1)=-1,"Valor no válido para salario integral (por favor seleccionarlo de la lista). ","")
)
)</f>
        <v/>
      </c>
      <c r="EI359" s="46">
        <f>IF($DS359,
IF(S359="","Debes seleccionar si el trabajador realiza actividades de riesgo. ",
IF(_xlfn.IFNA(VLOOKUP(S359,SI_NO,1,FALSE),-1)=-1,"Valor no válido para actividad de alto riesgo (por favor seleccionarlo de la lista). ","")
)
)</f>
        <v/>
      </c>
      <c r="EK359" s="46">
        <f>IF($DS359,
IF(U359="","Debes escribir el código del municipio de residencia del trabajador. ",
IF(_xlfn.IFNA(VLOOKUP(U359,MUNICIPIO,1,FALSE),-1)=-1,"El municipio de residencia del trabajador es inválido (por favor seleccionarlo de la lista). ","")
)
)</f>
        <v/>
      </c>
      <c r="EL359" s="46">
        <f>IF($DS359,
IF(V359="","Debes escribir el la dirección de residendia del trabajador. ","")
)</f>
        <v/>
      </c>
      <c r="EM359" s="46">
        <f>IF($DS359,
IF(W359="","Debes escribir la fecha de inicio de la liquidación. ",
IF(ISERR(DATE(YEAR(W359),MONTH(W359),DAY(W359))),"El valor ingresado en fecha de inicio de liquidación no tiene un formato válido. ",
IF( AND($E$6&lt;&gt;"", DATE(YEAR(W359), MONTH(W359), 1) &lt;&gt; IFERROR(DATE(MID($E$6, 1, 4), MID($E$6, 6, 2),1), "1/1/1900") ), "La fecha de inicio de la liquidación debe estar dentro del período liquidado. ", "")
)
)
)</f>
        <v/>
      </c>
      <c r="EN359" s="46">
        <f>IF($DS359,
IF(X359="","Debes escribir la fecha de fin de la liquidación. ",
IF(ISERR(DATE(YEAR(X359),MONTH(X359),DAY(X359))),"El valor ingresado en fecha de fin de liquidación no tiene un formato válido. ",
IF( AND($E$6&lt;&gt;"", DATE(YEAR(X359), MONTH(X359), 1) &lt;&gt; IFERROR(DATE(MID($E$6, 1, 4), MID($E$6, 6, 2),1), "1/1/1900") ), "La fecha de fin de la liquidación debe estar dentro del período liquidado. ", "")
)
)
)</f>
        <v/>
      </c>
      <c r="EO359" s="46">
        <f>IF($DS359,
IF(Y359="","Debes escribir la frecuencia de pago del trabajador. ",
IF(_xlfn.IFNA(VLOOKUP(Y359,PERÍODO_DE_NÓMINA,1,FALSE),-1)=-1,"La frecuencia de pago es inválida (por favor seleccionarlo de la lista). ","")
)
)</f>
        <v/>
      </c>
      <c r="EP359" s="46">
        <f>IF($DS359,
IF(Z359="","Debes escribir la fecha de pago. ",
IF(ISERR(DATE(YEAR(Z359),MONTH(Z359),DAY(Z359))), "El valor ingresado en fecha de pago no tiene un formato válido. ","")
)
)</f>
        <v/>
      </c>
      <c r="EQ359" s="46">
        <f>IF($DS359,
IF(AA359="","Debes escribir el medio de pago. ",
IF(_xlfn.IFNA(VLOOKUP(AA359,MEDIOS_DE_PAGO,1,FALSE),-1)=-1,"El medio de pago es inválido (por favor seleccionarlo de la lista). ","")
)
)</f>
        <v/>
      </c>
      <c r="ER359" s="46">
        <f>OR(AA359='Tablas '!$T$4,AA359='Tablas '!$T$7,AA359='Tablas '!$T$8,AA359='Tablas '!$T$11)</f>
        <v/>
      </c>
      <c r="ES359" s="46">
        <f>IF(AND($DS359,ER359),
IF(AB359="","Debes escribir la entidad bancaria. ",""),
""
)</f>
        <v/>
      </c>
      <c r="ET359" s="46">
        <f>IF(AND($DS359,ER359),
IF(AC359="","Debes escribir el tipo de cuenta bancaria. ",
IF(_xlfn.IFNA(VLOOKUP(AC359,TIPO_DE_CUENTA,1,FALSE),-1)=-1,"El tipo de cuenta bancaria es inválida (por favor seleccionarlo de la lista). ","")
),
""
)</f>
        <v/>
      </c>
      <c r="EU359" s="46">
        <f>IF(AND($DS359,ER359),
IF(AD359="","Debes escribir el número de cuenta bancaria. ",""),
""
)</f>
        <v/>
      </c>
      <c r="EV359" s="46">
        <f>IF($DS359,
IF(AE359="","Debes escribir el valor del sueldo básico. ",
IF( ISERR(_xlfn.NUMBERVALUE(AE359)), "El valor del sueldo básico debe ser un número válido. ", "")
)
)</f>
        <v/>
      </c>
      <c r="EW359" s="46">
        <f>IF($DS359,
IF(AF359="","Debes escribir el número de días trabajados. ",
IF( IFERROR(INT(AF359),1.1) &lt;&gt; IFERROR(_xlfn.NUMBERVALUE(AF359),1), "La cantidad de días trabajados debe ser un número entero. ", "")
)
)</f>
        <v/>
      </c>
      <c r="EX359" s="46">
        <f>IF($DS359,
IF(AG359="","Debes escribir el valor del sueldo trabajado. ",
IF( ISERR(_xlfn.NUMBERVALUE(AG359)), "El valor del sueldo trabajado debe ser un número válido. ", "")
)
)</f>
        <v/>
      </c>
      <c r="EY359" s="46">
        <f>IF($DS359,
IF( AND(AH359&lt;&gt;"", ISERR(_xlfn.NUMBERVALUE(AH359))), "El valor del auxilio de transporte debe ser un número válido. ", "")
)</f>
        <v/>
      </c>
      <c r="EZ359" s="46">
        <f>IF($DS359,
IF( AND(AI359&lt;&gt;"", ISERR(_xlfn.NUMBERVALUE(AI359))), "El valor de viáticos salariales debe ser un número válido. ", "")
)</f>
        <v/>
      </c>
      <c r="FA359" s="46">
        <f>IF($DS359,
IF( AND(AJ359&lt;&gt;"", ISERR(_xlfn.NUMBERVALUE(AJ359))), "El valor de viáticos NO salariales debe ser un número válido. ", "")
)</f>
        <v/>
      </c>
      <c r="FB359" s="46">
        <f>CONCATENATE(AK359,AL359)&lt;&gt;""</f>
        <v/>
      </c>
      <c r="FC359" s="46">
        <f>IF(AND($DS359,FB359),
IF(AK359="","Debes escribir el número de horas extras diurnas. ",
IF( IFERROR(INT(AK359),1.1) &lt;&gt; IFERROR(_xlfn.NUMBERVALUE(AK359),1), "La cantidad de horas extras diurnas debe ser un número entero. ", "")
),
""
)</f>
        <v/>
      </c>
      <c r="FD359" s="46">
        <f>IF(AND($DS359,FB359),
IF(AL359="","Debes escribir el valor de las horas extras diurnas. ",
IF( ISERR(_xlfn.NUMBERVALUE(AL359)), "El valor de las horas extras duirnas debe ser un número válido. ", "")
),
""
)</f>
        <v/>
      </c>
      <c r="FE359" s="46">
        <f>CONCATENATE(AM359,AN359)&lt;&gt;""</f>
        <v/>
      </c>
      <c r="FF359" s="46">
        <f>IF(AND($DS359,FE359),
IF(AM359="","Debes escribir el número de horas extras nocturnas. ",
IF( IFERROR(INT(AM359),1.1) &lt;&gt; IFERROR(_xlfn.NUMBERVALUE(AM359),1), "La cantidad de horas extras nocturnas debe ser un número entero. ", "")
),
""
)</f>
        <v/>
      </c>
      <c r="FG359" s="46">
        <f>IF(AND($DS359,FE359),
IF(AN359="","Debes escribir el valor de las horas extras nocturnas. ",
IF( ISERR(_xlfn.NUMBERVALUE(AN359)), "El valor de las horas extras nocturnas debe ser un número válido. ", "")
),
""
)</f>
        <v/>
      </c>
      <c r="FH359" s="46">
        <f>CONCATENATE(AO359,AP359)&lt;&gt;""</f>
        <v/>
      </c>
      <c r="FI359" s="46">
        <f>IF(AND($DS359,FH359),
IF(AO359="","Debes escribir el número de horas extras diurnas dominicales y festivas. ",
IF( IFERROR(INT(AO359),1.1) &lt;&gt; IFERROR(_xlfn.NUMBERVALUE(AO359),1), "La cantidad de horas extras diurnas dominicales y festivas debe ser un número entero. ", "")
),
""
)</f>
        <v/>
      </c>
      <c r="FJ359" s="46">
        <f>IF(AND($DS359,FH359),
IF(AP359="","Debes escribir el valor de las horas extras diurnas dominicales y festivas. ",
IF( ISERR(_xlfn.NUMBERVALUE(AP359)), "El valor de las horas extras diurnas dominicales y festivas debe ser un número válido. ", "")
),
""
)</f>
        <v/>
      </c>
      <c r="FK359" s="46">
        <f>CONCATENATE(AQ359,AR359)&lt;&gt;""</f>
        <v/>
      </c>
      <c r="FL359" s="46">
        <f>IF(AND($DS359,FK359),
IF(AQ359="","Debes escribir el número de horas extras nocturnas dominicales y festivas. ",
IF( IFERROR(INT(AQ359),1.1) &lt;&gt; IFERROR(_xlfn.NUMBERVALUE(AQ359),1), "La cantidad de horas extras nocturnas dominicales y festivas debe ser un número entero. ", "")
),
""
)</f>
        <v/>
      </c>
      <c r="FM359" s="46">
        <f>IF(AND($DS359,FK359),
IF(AR359="","Debes escribir el valor de las horas extras nocturnas dominicales y festivas. ",
IF( ISERR(_xlfn.NUMBERVALUE(AR359)), "El valor de las horas extras nocturnas dominicales y festivas debe ser un número válido. ", "")
),
""
)</f>
        <v/>
      </c>
      <c r="FN359" s="46">
        <f>CONCATENATE(AS359,AT359)&lt;&gt;""</f>
        <v/>
      </c>
      <c r="FO359" s="46">
        <f>IF(AND($DS359,FN359),
IF(AS359="","Debes escribir el número de horas recargo nocturno. ",
IF( IFERROR(INT(AS359),1.1) &lt;&gt; IFERROR(_xlfn.NUMBERVALUE(AS359),1), "La cantidad de horas recargo nocturno debe ser un número entero. ", "")
),
""
)</f>
        <v/>
      </c>
      <c r="FP359" s="46">
        <f>IF(AND($DS359,FN359),
IF(AT359="","Debes escribir el valor de las horas recargo nocturno. ",
IF( ISERR(_xlfn.NUMBERVALUE(AT359)), "El valor de las horas recargo nocturno debe ser un número válido. ", "")
),
""
)</f>
        <v/>
      </c>
      <c r="FQ359" s="46">
        <f>CONCATENATE(AU359,AV359)&lt;&gt;""</f>
        <v/>
      </c>
      <c r="FR359" s="46">
        <f>IF(AND($DS359,FQ359),
IF(AU359="","Debes escribir el número de horas recargo diurno dominical y festivo. ",
IF( IFERROR(INT(AU359),1.1) &lt;&gt; IFERROR(_xlfn.NUMBERVALUE(AU359),1), "La cantidad de horas recargo diurno dominical y festivo debe ser un número entero. ", "")
),
""
)</f>
        <v/>
      </c>
      <c r="FS359" s="46">
        <f>IF(AND($DS359,FQ359),
IF(AV359="","Debes escribir el valor de las horas recargo diurno dominical y festivo. ",
IF( ISERR(_xlfn.NUMBERVALUE(AV359)), "El valor de las horas recargo diurno dominical y festivo debe ser un número válido. ", "")
),
""
)</f>
        <v/>
      </c>
      <c r="FT359" s="46">
        <f>CONCATENATE(AW359,AX359)&lt;&gt;""</f>
        <v/>
      </c>
      <c r="FU359" s="46">
        <f>IF(AND($DS359,FT359),
IF(AW359="","Debes escribir el número de horas recargo nocturno dominical y festivo. ",
IF( IFERROR(INT(AW359),1.1) &lt;&gt; IFERROR(_xlfn.NUMBERVALUE(AW359),1), "La cantidad de horas recargo nocturno dominical y festivo debe ser un número entero. ", "")
),
""
)</f>
        <v/>
      </c>
      <c r="FV359" s="46">
        <f>IF(AND($DS359,FT359),
IF(AX359="","Debes escribir el valor de las horas recargo nocturno dominical y festivo. ",
IF( ISERR(_xlfn.NUMBERVALUE(AX359)), "El valor de las horas recargo nocturno dominical y festivo debe ser un número válido. ", "")
),
""
)</f>
        <v/>
      </c>
      <c r="FW359" s="46">
        <f>CONCATENATE(AY359,AZ359)&lt;&gt;""</f>
        <v/>
      </c>
      <c r="FX359" s="46">
        <f>IF(AND($DS359,FW359),
IF(AY359="","Debes escribir el número de días de vacaciones comunes. ",
IF( IFERROR(INT(AY359),1.1) &lt;&gt; IFERROR(_xlfn.NUMBERVALUE(AY359),1), "La cantidad de días de vacaciones comunes debe ser un número entero. ", "")
),
""
)</f>
        <v/>
      </c>
      <c r="FY359" s="46">
        <f>IF(AND($DS359,FW359),
IF(AZ359="","Debes escribir el valor de las vacaciones comunes. ",
IF( ISERR(_xlfn.NUMBERVALUE(AZ359)), "El valor de las vacaciones comunes debe ser un número válido. ", "")
),
""
)</f>
        <v/>
      </c>
      <c r="FZ359" s="46">
        <f>CONCATENATE(BA359,BB359)&lt;&gt;""</f>
        <v/>
      </c>
      <c r="GA359" s="46">
        <f>IF(AND($DS359,FZ359),
IF(BA359="","Debes escribir el número de días de vacaciones compensadas. ",
IF( IFERROR(INT(BA359),1.1) &lt;&gt; IFERROR(_xlfn.NUMBERVALUE(BA359),1), "La cantidad de días de vacaciones compensadas debe ser un número entero. ", "")
),
""
)</f>
        <v/>
      </c>
      <c r="GB359" s="46">
        <f>IF(AND($DS359,FZ359),
IF(BB359="","Debes escribir el valor de las vacaciones compensadas. ",
IF( ISERR(_xlfn.NUMBERVALUE(BB359)), "El valor de las vacaciones compensadas debe ser un número válido. ", "")
),
""
)</f>
        <v/>
      </c>
      <c r="GC359" s="46">
        <f>CONCATENATE(BC359,BD359)&lt;&gt;""</f>
        <v/>
      </c>
      <c r="GD359" s="46">
        <f>IF(AND($DS359,GC359),
IF(BC359="","Debes escribir el número de días de prima salarial. ",
IF( IFERROR(INT(BC359),1.1) &lt;&gt; IFERROR(_xlfn.NUMBERVALUE(BC359),1), "La cantidad de días de prima salarial debe ser un número entero. ", "")
),
""
)</f>
        <v/>
      </c>
      <c r="GE359" s="46">
        <f>IF(AND($DS359,GC359),
IF(BD359="","Debes escribir el valor de los días de prima salarial. ",
IF( ISERR(_xlfn.NUMBERVALUE(BD359)), "El valor de los días de prima salarial debe ser un número válido. ", "")
),
""
)</f>
        <v/>
      </c>
      <c r="GF359" s="46">
        <f>IF($DS359,
IF( AND(BE359&lt;&gt;"", ISERR(_xlfn.NUMBERVALUE(BE359))), "El valor de la prima NO saliarial debe ser un número válido. ", "")
)</f>
        <v/>
      </c>
      <c r="GG359" s="46">
        <f>CONCATENATE(BF359,BG359,BH359)&lt;&gt;""</f>
        <v/>
      </c>
      <c r="GH359" s="46">
        <f>IF(AND($DS359,GG359),
IF(BF359="","Debes escribir el valor de las cesantías. ",
IF( ISERR(_xlfn.NUMBERVALUE(BF359)), "El valor de las cesantías debe ser un número válido. ", "")
),
""
)</f>
        <v/>
      </c>
      <c r="GI359" s="46">
        <f>IF(AND($DS359,GG359),
IF(BG359="","Debes escribir el % de cesantías. ",
IF( ISERR(_xlfn.NUMBERVALUE(BG359)), "El % de cesantías debe ser un número válido. ", "")
),
""
)</f>
        <v/>
      </c>
      <c r="GJ359" s="46">
        <f>IF(AND($DS359,GG359),
IF(BH359="","Debes escribir el valor de intereses de cesantías. ",
IF( ISERR(_xlfn.NUMBERVALUE(BH359)), "El valor de intereses de cesantías debe ser un número válido. ", "")
),
""
)</f>
        <v/>
      </c>
      <c r="GK359" s="46">
        <f>CONCATENATE(BI359,BJ359,BK359)&lt;&gt;""</f>
        <v/>
      </c>
      <c r="GL359" s="46">
        <f>IF(AND($DS359,GK359),
IF(BI359="","Debes escribir el número de días de incapacidad. ",
IF( IFERROR(INT(BI359),1.1) &lt;&gt; IFERROR(_xlfn.NUMBERVALUE(BI359),1), "La cantidad de días de incapacidad debe ser un número entero. ", "")
),
""
)</f>
        <v/>
      </c>
      <c r="GM359" s="46">
        <f>IF(AND($DS359,GK359),
IF(BJ359="","Debes escribir el tipo de incapacidad. ",
IF(_xlfn.IFNA(VLOOKUP(BJ359,TIPO_DE_INCAPACIDAD,1,FALSE),-1)=-1,"El tipo de incapacidad es inválida (por favor seleccionarlo de la lista). ","")
),
""
)</f>
        <v/>
      </c>
      <c r="GN359" s="46">
        <f>IF(AND($DS359,GK359),
IF(BK359="","Debes escribir el valor de la incapacidad. ",
IF( ISERR(_xlfn.NUMBERVALUE(BK359)), "El valor de la incapacidad debe ser un número válido. ", "")
),
""
)</f>
        <v/>
      </c>
      <c r="GO359" s="46">
        <f>CONCATENATE(BL359,BM359)&lt;&gt;""</f>
        <v/>
      </c>
      <c r="GP359" s="46">
        <f>IF(AND($DS359,GO359),
IF(BL359="","Debes escribir el número de días de licencia de maternidad o paternidad. ",
IF( IFERROR(INT(BL359),1.1) &lt;&gt; IFERROR(_xlfn.NUMBERVALUE(BL359),1), "La cantidad de días de licencia de maternidad o paternidad debe ser un número entero. ", "")
),
""
)</f>
        <v/>
      </c>
      <c r="GQ359" s="46">
        <f>IF(AND($DS359,GO359),
IF(BM359="","Debes escribir el valor de la licencia de maternidad o paternidad. ",
IF( ISERR(_xlfn.NUMBERVALUE(BM359)), "El valor de la licencia de maternidad o paternidad debe ser un número válido. ", "")
),
""
)</f>
        <v/>
      </c>
      <c r="GR359" s="46">
        <f>CONCATENATE(BN359,BO359)&lt;&gt;""</f>
        <v/>
      </c>
      <c r="GS359" s="46">
        <f>IF(AND($DS359,GR359),
IF(BN359="","Debes escribir el número de días de licencia remunerada. ",
IF( IFERROR(INT(BN359),1.1) &lt;&gt; IFERROR(_xlfn.NUMBERVALUE(BN359),1), "La cantidad de días de licencia remunerada debe ser un número entero. ", "")
),
""
)</f>
        <v/>
      </c>
      <c r="GT359" s="46">
        <f>IF(AND($DS359,GR359),
IF(BO359="","Debes escribir el valor de la licencia remunerada. ",
IF( ISERR(_xlfn.NUMBERVALUE(BO359)), "El valor de la licencia remunerada debe ser un número válido. ", "")
),
""
)</f>
        <v/>
      </c>
      <c r="GU359" s="46">
        <f>IF($DS359,
IF( AND(BP359&lt;&gt;"", ISERR(_xlfn.NUMBERVALUE(BP359))), "El valor de la licencia NO remunerada debe ser un número válido. ", "")
)</f>
        <v/>
      </c>
      <c r="GV359" s="46">
        <f>IF($DS359,
IF( AND(BQ359&lt;&gt;"", ISERR(_xlfn.NUMBERVALUE(BQ359))), "El valor de auxilios salariales debe ser un número válido. ", "")
)</f>
        <v/>
      </c>
      <c r="GW359" s="46">
        <f>IF($DS359,
IF( AND(BR359&lt;&gt;"", ISERR(_xlfn.NUMBERVALUE(BR359))), "El valor de auxilios NO salariales debe ser un número válido. ", "")
)</f>
        <v/>
      </c>
      <c r="GX359" s="46">
        <f>IF($DS359,
IF( AND(BS359&lt;&gt;"", ISERR(_xlfn.NUMBERVALUE(BS359))), "El valor de bonos salariales debe ser un número válido. ", "")
)</f>
        <v/>
      </c>
      <c r="GY359" s="46">
        <f>IF($DS359,
IF( AND(BT359&lt;&gt;"", ISERR(_xlfn.NUMBERVALUE(BT359))), "El valor de bonos NO salariales debe ser un número válido. ", "")
)</f>
        <v/>
      </c>
      <c r="GZ359" s="46">
        <f>IF($DS359,
IF( AND(BU359&lt;&gt;"", ISERR(_xlfn.NUMBERVALUE(BU359))), "El valor de bonos salariales de alimentación debe ser un número válido. ", "")
)</f>
        <v/>
      </c>
      <c r="HA359" s="46">
        <f>IF($DS359,
IF( AND(BV359&lt;&gt;"", ISERR(_xlfn.NUMBERVALUE(BV359))), "El valor de bonos NO salariales de alimentación debe ser un número válido. ", "")
)</f>
        <v/>
      </c>
      <c r="HB359" s="46">
        <f>IF($DS359,
IF( AND(BW359&lt;&gt;"", ISERR(_xlfn.NUMBERVALUE(BW359))), "El valor de bonificaciones salariales debe ser un número válido. ", "")
)</f>
        <v/>
      </c>
      <c r="HC359" s="46">
        <f>IF($DS359,
IF( AND(BX359&lt;&gt;"", ISERR(_xlfn.NUMBERVALUE(BX359))), "El valor de bonificaciones NO salariales debe ser un número válido. ", "")
)</f>
        <v/>
      </c>
      <c r="HD359" s="46">
        <f>IF($DS359,
IF( AND(BY359&lt;&gt;"", ISERR(_xlfn.NUMBERVALUE(BY359))), "El valor de compensaciones ordinarias debe ser un número válido. ", "")
)</f>
        <v/>
      </c>
      <c r="HE359" s="46">
        <f>IF($DS359,
IF( AND(BZ359&lt;&gt;"", ISERR(_xlfn.NUMBERVALUE(BZ359))), "El valor de compensaciones extraordinarias debe ser un número válido. ", "")
)</f>
        <v/>
      </c>
      <c r="HF359" s="46">
        <f>IF($DS359,
IF( AND(CA359&lt;&gt;"", ISERR(_xlfn.NUMBERVALUE(CA359))), "El valor de comisiones debe ser un número válido. ", "")
)</f>
        <v/>
      </c>
      <c r="HG359" s="46">
        <f>IF($DS359,
IF( AND(CB359&lt;&gt;"", ISERR(_xlfn.NUMBERVALUE(CB359))), "El valor de ausencia por huega debe ser un número válido. ", "")
)</f>
        <v/>
      </c>
      <c r="HH359" s="46">
        <f>IF($DS359,
IF( AND(CC359&lt;&gt;"", ISERR(_xlfn.NUMBERVALUE(CC359))), "El valor de anticipos debe ser un número válido. ", "")
)</f>
        <v/>
      </c>
      <c r="HI359" s="46">
        <f>IF($DS359,
IF( AND(CD359&lt;&gt;"", ISERR(_xlfn.NUMBERVALUE(CD359))), "El valor de pagos a terceros debe ser un número válido. ", "")
)</f>
        <v/>
      </c>
      <c r="HJ359" s="46">
        <f>IF($DS359,
IF( AND(CE359&lt;&gt;"", ISERR(_xlfn.NUMBERVALUE(CE359))), "El valor de dotación debe ser un número válido. ", "")
)</f>
        <v/>
      </c>
      <c r="HK359" s="46">
        <f>IF($DS359,
IF( AND(CF359&lt;&gt;"", ISERR(_xlfn.NUMBERVALUE(CF359))), "El valor de apoyo sostenibilidad debe ser un número válido. ", "")
)</f>
        <v/>
      </c>
      <c r="HL359" s="46">
        <f>IF($DS359,
IF( AND(CG359&lt;&gt;"", ISERR(_xlfn.NUMBERVALUE(CG359))), "El valor de teletrabajo debe ser un número válido. ", "")
)</f>
        <v/>
      </c>
      <c r="HM359" s="46">
        <f>IF($DS359,
IF( AND(CH359&lt;&gt;"", ISERR(_xlfn.NUMBERVALUE(CH359))), "El valor de bonificación de retiro debe ser un número válido. ", "")
)</f>
        <v/>
      </c>
      <c r="HN359" s="46">
        <f>IF($DS359,
IF( AND(CI359&lt;&gt;"", ISERR(_xlfn.NUMBERVALUE(CI359))), "El valor de indemnización de retiro debe ser un número válido. ", "")
)</f>
        <v/>
      </c>
      <c r="HO359" s="46">
        <f>IF($DS359,
IF( AND(CJ359&lt;&gt;"", ISERR(_xlfn.NUMBERVALUE(CJ359))), "El valor de reintegros debe ser un número válido. ", "")
)</f>
        <v/>
      </c>
      <c r="HP359" s="46">
        <f>CONCATENATE(CK359,CL359,CM359)&lt;&gt;""</f>
        <v/>
      </c>
      <c r="HQ359" s="46">
        <f>IF(AND($DS359,HP359),
IF(CK359="","Debes escribir la descripción de otro concepto no categorizado. ",""),
""
)</f>
        <v/>
      </c>
      <c r="HR359" s="46">
        <f>IF(AND($DS359,HP359),
IF(CONCATENATE(CL359,CM359)="","Debes escribir al menos un valor de concepto no categorizado (salarial o no salarial). ",
IF(ISERR(_xlfn.NUMBERVALUE(CL359)),"El valor salarial concepto no categorizado debe ser un número válido. ","")
),
""
)</f>
        <v/>
      </c>
      <c r="HS359" s="46">
        <f>IF(AND($DS359,HP359),
IF(CONCATENATE(CL359,CM359)="","Debes escribir al menos un valor de concepto no categorizado (salarial o no salarial). ",
IF(ISERR(_xlfn.NUMBERVALUE(CM359)),"El valor NO salarial concepto no categorizado debe ser un número válido. ","")
),
""
)</f>
        <v/>
      </c>
      <c r="HT359" s="46">
        <f>IF($DS359,
IF(CN359="","Debes escribir el porcentaje del aporte a salud. ",
IF( ISERR(_xlfn.NUMBERVALUE(CN359)), "El valor del porcentaje del aporte a salud debe ser un número válido. ", "")
)
)</f>
        <v/>
      </c>
      <c r="HU359" s="46">
        <f>IF($DS359,
IF(CO359="","Debes escribir el valor del aporte a salud. ",
IF( ISERR(_xlfn.NUMBERVALUE(CO359)), "El valor del aporte a salud debe ser un número válido. ", "")
)
)</f>
        <v/>
      </c>
      <c r="HV359" s="46">
        <f>IF($DS359,
IF( AND(CP359&lt;&gt;"", ISERR(_xlfn.NUMBERVALUE(CP359))), "El valor plan complementario debe ser un número válido. ", "")
)</f>
        <v/>
      </c>
      <c r="HW359" s="46">
        <f>IF($DS359,
IF(CQ359="","Debes escribir el porcentaje del aporte a pensión. ",
IF( ISERR(_xlfn.NUMBERVALUE(CQ359)), "El valor del porcentaje del aporte a pensión debe ser un número válido. ", "")
)
)</f>
        <v/>
      </c>
      <c r="HX359" s="46">
        <f>IF($DS359,
IF(CR359="","Debes escribir el valor del aporte a pensión. ",
IF( ISERR(_xlfn.NUMBERVALUE(CR359)), "El valor del aporte a salud debe ser un número válido. ", "")
)
)</f>
        <v/>
      </c>
      <c r="HY359" s="46">
        <f>IF($DS359,
IF( AND(CS359&lt;&gt;"", ISERR(_xlfn.NUMBERVALUE(CS359))), "El valor pensión voluntaria debe ser un número válido. ", "")
)</f>
        <v/>
      </c>
      <c r="HZ359" s="46">
        <f>CONCATENATE(CT359,CU359,CV359,CW359)&lt;&gt;""</f>
        <v/>
      </c>
      <c r="IA359" s="46">
        <f>IF(AND($DS359,HZ359),
IF(CT359="","Debes escribir el % del fondo de seguridad pensional. ",
IF( ISERR(_xlfn.NUMBERVALUE(CT359)), "El % del fondo de seguridad debe ser un número válido. ", "")
),
""
)</f>
        <v/>
      </c>
      <c r="IB359" s="46">
        <f>IF(AND($DS359,HZ359),
IF(CU359="","Debes escribir el valor del aporte al fondo de solidaridad pensional. ",
IF( ISERR(_xlfn.NUMBERVALUE(CU359)), "El valor del aporte al fondo de solidaridad pensional debe ser un número válido. ", "")
),
""
)</f>
        <v/>
      </c>
      <c r="IC359" s="46">
        <f>IF(AND($DS359,HZ359),
IF(CV359="","Debes escribir el % del fondo de subsistencia. ",
IF( ISERR(_xlfn.NUMBERVALUE(CV359)), "El % del fondo de subsistencia debe ser un número válido. ", "")
),
""
)</f>
        <v/>
      </c>
      <c r="ID359" s="46">
        <f>IF(AND($DS359,HZ359),
IF(CW359="","Debes escribir el valor del fondo de subsistencia. ",
IF( ISERR(_xlfn.NUMBERVALUE(CW359)), "El valor del fondo de subsistencia debe ser un número válido. ", "")
),
""
)</f>
        <v/>
      </c>
      <c r="IE359" s="46">
        <f>CONCATENATE(CX359,CY359)&lt;&gt;""</f>
        <v/>
      </c>
      <c r="IF359" s="46">
        <f>IF(AND($DS359,IE359),
IF(CX359="","Debes escribir el % de sindicato. ",
IF( ISERR(_xlfn.NUMBERVALUE(CX359)), "El % de sindicato debe ser un número válido. ", "")
),
""
)</f>
        <v/>
      </c>
      <c r="IG359" s="46">
        <f>IF(AND($DS359,IE359),
IF(CY359="","Debes escribir el valor del sindicato. ",
IF( ISERR(_xlfn.NUMBERVALUE(CY359)), "El valor del sindicato debe ser un número válido. ", "")
),
""
)</f>
        <v/>
      </c>
      <c r="IH359" s="46">
        <f>IF($DS359,
IF( AND(CZ359&lt;&gt;"", ISERR(_xlfn.NUMBERVALUE(CZ359))), "El valor de sanción pública debe ser un número válido. ", "")
)</f>
        <v/>
      </c>
      <c r="II359" s="46">
        <f>IF($DS359,
IF( AND(DA359&lt;&gt;"", ISERR(_xlfn.NUMBERVALUE(DA359))), "El valor de sanción privada debe ser un número válido. ", "")
)</f>
        <v/>
      </c>
      <c r="IJ359" s="46">
        <f>CONCATENATE(DB359,DC359)&lt;&gt;""</f>
        <v/>
      </c>
      <c r="IK359" s="46">
        <f>IF(AND($DS359,IJ359),
IF(DB359="","Debes escribir la descripción de libranza. ",""),
""
)</f>
        <v/>
      </c>
      <c r="IL359" s="46">
        <f>IF(AND($DS359,IJ359),
IF(DC359="","Debes escribir la cuota libranza. ",
IF(ISERR(_xlfn.NUMBERVALUE(DC359)),"El valor de la cuota libranza debe ser un número válido. ","")
),
""
)</f>
        <v/>
      </c>
      <c r="IM359" s="46">
        <f>IF($DS359,
IF( AND(DD359&lt;&gt;"", ISERR(_xlfn.NUMBERVALUE(DD359))), "El valor de pagos a terceros debe ser un número válido. ", "")
)</f>
        <v/>
      </c>
      <c r="IN359" s="46">
        <f>IF($DS359,
IF( AND(DE359&lt;&gt;"", ISERR(_xlfn.NUMBERVALUE(DE359))), "El valor de anticipos debe ser un número válido. ", "")
)</f>
        <v/>
      </c>
      <c r="IO359" s="46">
        <f>IF($DS359,
IF( AND(DF359&lt;&gt;"", ISERR(_xlfn.NUMBERVALUE(DF359))), "El valor de AFC debe ser un número válido. ", "")
)</f>
        <v/>
      </c>
      <c r="IP359" s="46">
        <f>IF($DS359,
IF( AND(DG359&lt;&gt;"", ISERR(_xlfn.NUMBERVALUE(DG359))), "El valor de rete-fuente debe ser un número válido. ", "")
)</f>
        <v/>
      </c>
      <c r="IQ359" s="46">
        <f>IF($DS359,
IF( AND(DH359&lt;&gt;"", ISERR(_xlfn.NUMBERVALUE(DH359))), "El valor de cooperativa de trabajo debe ser un número válido. ", "")
)</f>
        <v/>
      </c>
      <c r="IR359" s="46">
        <f>IF($DS359,
IF( AND(DI359&lt;&gt;"", ISERR(_xlfn.NUMBERVALUE(DI359))), "El valor de embargo fiscal debe ser un número válido. ", "")
)</f>
        <v/>
      </c>
      <c r="IS359" s="46">
        <f>IF($DS359,
IF( AND(DJ359&lt;&gt;"", ISERR(_xlfn.NUMBERVALUE(DJ359))), "El valor de educación debe ser un número válido. ", "")
)</f>
        <v/>
      </c>
      <c r="IT359" s="46">
        <f>IF($DS359,
IF( AND(DK359&lt;&gt;"", ISERR(_xlfn.NUMBERVALUE(DK359))), "El valor de reintegro debe ser un número válido. ", "")
)</f>
        <v/>
      </c>
      <c r="IU359" s="46">
        <f>IF($DS359,
IF( AND(DL359&lt;&gt;"", ISERR(_xlfn.NUMBERVALUE(DL359))), "El valor de deuda debe ser un número válido. ", "")
)</f>
        <v/>
      </c>
      <c r="IV359" s="46">
        <f>IF($DS359,
IF( AND(DM359&lt;&gt;"", ISERR(_xlfn.NUMBERVALUE(DM359))), "El valor de otras deducciones debe ser un número válido. ", "")
)</f>
        <v/>
      </c>
      <c r="IW359" s="46">
        <f>IF($DS359,
IF(DN359="","Debes escribir el valor de los devengos totales. ",
IF( ISERR(_xlfn.NUMBERVALUE(DN359)), "El valor de los devengos totales debe ser un número válido. ", "")
)
)</f>
        <v/>
      </c>
      <c r="IX359" s="46">
        <f>IF($DS359,
IF(DO359="","Debes escribir el valor de las deducciones totales. ",
IF( ISERR(_xlfn.NUMBERVALUE(DO359)), "El valor de las deducciones totales debe ser un número válido. ", "")
)
)</f>
        <v/>
      </c>
      <c r="IY359" s="46">
        <f>IF($DS359,
IF(DP359="","Debes escribir el valor del salario total. ",
IF( ISERR(_xlfn.NUMBERVALUE(DP359)), "El valor del salario total debe ser un número válido. ", "")
)
)</f>
        <v/>
      </c>
    </row>
    <row r="360">
      <c r="B360" s="48" t="n">
        <v>348</v>
      </c>
      <c r="C360" s="61">
        <f>IF(AND(DS360,DP360&lt;&gt;""),
IF(DQ360="","OK","Error"),
""
)</f>
        <v/>
      </c>
      <c r="D360" s="53" t="n"/>
      <c r="E360" s="52" t="n"/>
      <c r="F360" s="112" t="n"/>
      <c r="G360" s="52" t="n"/>
      <c r="H360" s="53" t="n"/>
      <c r="I360" s="52" t="n"/>
      <c r="J360" s="52" t="n"/>
      <c r="K360" s="53" t="n"/>
      <c r="L360" s="55" t="n"/>
      <c r="M360" s="108" t="n"/>
      <c r="N360" s="56" t="n"/>
      <c r="O360" s="52" t="n"/>
      <c r="P360" s="52" t="n"/>
      <c r="Q360" s="52" t="n"/>
      <c r="R360" s="52" t="n"/>
      <c r="S360" s="52" t="n"/>
      <c r="T360" s="53" t="n"/>
      <c r="U360" s="52" t="n"/>
      <c r="V360" s="52" t="n"/>
      <c r="W360" s="55" t="n"/>
      <c r="X360" s="55" t="n"/>
      <c r="Y360" s="52" t="n"/>
      <c r="Z360" s="55" t="n"/>
      <c r="AA360" s="52" t="n"/>
      <c r="AB360" s="53" t="n"/>
      <c r="AC360" s="53" t="n"/>
      <c r="AD360" s="53" t="n"/>
      <c r="AE360" s="177" t="n"/>
      <c r="AF360" s="113" t="n"/>
      <c r="AG360" s="177" t="n"/>
      <c r="AH360" s="178" t="n"/>
      <c r="AI360" s="178" t="n"/>
      <c r="AJ360" s="178" t="n"/>
      <c r="AK360" s="114" t="n"/>
      <c r="AL360" s="178" t="n"/>
      <c r="AM360" s="114" t="n"/>
      <c r="AN360" s="178" t="n"/>
      <c r="AO360" s="114" t="n"/>
      <c r="AP360" s="178" t="n"/>
      <c r="AQ360" s="114" t="n"/>
      <c r="AR360" s="178" t="n"/>
      <c r="AS360" s="114" t="n"/>
      <c r="AT360" s="178" t="n"/>
      <c r="AU360" s="114" t="n"/>
      <c r="AV360" s="178" t="n"/>
      <c r="AW360" s="114" t="n"/>
      <c r="AX360" s="178" t="n"/>
      <c r="AY360" s="114" t="n"/>
      <c r="AZ360" s="178" t="n"/>
      <c r="BA360" s="114" t="n"/>
      <c r="BB360" s="178" t="n"/>
      <c r="BC360" s="114" t="n"/>
      <c r="BD360" s="178" t="n"/>
      <c r="BE360" s="178" t="n"/>
      <c r="BF360" s="178" t="n"/>
      <c r="BG360" s="59" t="n"/>
      <c r="BH360" s="178" t="n"/>
      <c r="BI360" s="114" t="n"/>
      <c r="BJ360" s="53" t="n"/>
      <c r="BK360" s="178" t="n"/>
      <c r="BL360" s="114" t="n"/>
      <c r="BM360" s="178" t="n"/>
      <c r="BN360" s="114" t="n"/>
      <c r="BO360" s="178" t="n"/>
      <c r="BP360" s="178" t="n"/>
      <c r="BQ360" s="178" t="n"/>
      <c r="BR360" s="178" t="n"/>
      <c r="BS360" s="178" t="n"/>
      <c r="BT360" s="178" t="n"/>
      <c r="BU360" s="178" t="n"/>
      <c r="BV360" s="178" t="n"/>
      <c r="BW360" s="178" t="n"/>
      <c r="BX360" s="178" t="n"/>
      <c r="BY360" s="178" t="n"/>
      <c r="BZ360" s="178" t="n"/>
      <c r="CA360" s="178" t="n"/>
      <c r="CB360" s="178" t="n"/>
      <c r="CC360" s="178" t="n"/>
      <c r="CD360" s="178" t="n"/>
      <c r="CE360" s="178" t="n"/>
      <c r="CF360" s="178" t="n"/>
      <c r="CG360" s="178" t="n"/>
      <c r="CH360" s="178" t="n"/>
      <c r="CI360" s="178" t="n"/>
      <c r="CJ360" s="178" t="n"/>
      <c r="CK360" s="53" t="n"/>
      <c r="CL360" s="178" t="n"/>
      <c r="CM360" s="178" t="n"/>
      <c r="CN360" s="60" t="n"/>
      <c r="CO360" s="177" t="n"/>
      <c r="CP360" s="178" t="n"/>
      <c r="CQ360" s="60" t="n"/>
      <c r="CR360" s="177" t="n"/>
      <c r="CS360" s="178" t="n"/>
      <c r="CT360" s="59" t="n"/>
      <c r="CU360" s="178" t="n"/>
      <c r="CV360" s="59" t="n"/>
      <c r="CW360" s="178" t="n"/>
      <c r="CX360" s="59" t="n"/>
      <c r="CY360" s="178" t="n"/>
      <c r="CZ360" s="178" t="n"/>
      <c r="DA360" s="178" t="n"/>
      <c r="DB360" s="53" t="n"/>
      <c r="DC360" s="178" t="n"/>
      <c r="DD360" s="178" t="n"/>
      <c r="DE360" s="178" t="n"/>
      <c r="DF360" s="178" t="n"/>
      <c r="DG360" s="178" t="n"/>
      <c r="DH360" s="178" t="n"/>
      <c r="DI360" s="178" t="n"/>
      <c r="DJ360" s="178" t="n"/>
      <c r="DK360" s="178" t="n"/>
      <c r="DL360" s="178" t="n"/>
      <c r="DM360" s="178" t="n"/>
      <c r="DN360" s="177" t="n"/>
      <c r="DO360" s="177" t="n"/>
      <c r="DP360" s="177" t="n"/>
      <c r="DQ360" s="76">
        <f>IF(AND(DS360,DP360&lt;&gt;""),
CONCATENATE(DT360,DU360,DV360,DW360,DX360,DY360,DZ360,EA360,EB360,EC360,ED360,EE360,EF360,EG360,EH360,EI360,EJ360,EK360,EL360,EM360,EN360,EO360,EP360,EQ360,ES360,ET360,EU360,EV360,EW360,EX360,EY360,EZ360,FA360,FC360,FD360,FF360,FG360,FI360,FJ360,FL360,FM360,FO360,FP360,FR360,FS360,FU360,FV360,FX360,FY360,GA360,GB360,GD360,GE360,GF360,GH360,GI360,GJ360,GL360,GM360,GN360,GP360,GQ360,GS360,GT360,GU360,GV360,GW360,GX360,GY360,GZ360,HA360,HB360,HC360,HD360,HE360,HF360,HG360,HH360,HI360,HJ360,HK360,HL360,HM360,HN360,HO360,HQ360,HR360,HS360,HT360,HU360,HV360,HW360,HX360,HY360,IA360,IB360,IC360,ID360,IF360,IG360,IH360,II360,IK360,IL360,IM360,IN360,IO360,IP360,IQ360,IR360,IS360,IT360,IU360,IV360,IW360,IX360,IY360,IZ360),
""
)</f>
        <v/>
      </c>
      <c r="DR360" s="53" t="n"/>
      <c r="DS360" s="46">
        <f>CONCATENATE(D360,$E360,$F360,$G360,H360,$I360,$J360,K360,$L360,$M360,N360,$O360,$P360,$Q360,$R360,$S360,T360,$U360,$V360,$W360,$X360,$Y360,$Z360,$AA360,AB360,AC360,AD360,$AE360,$AF360,$AG360,AH360,AI360,AJ360,AK360,AL360,AM360,AN360,AO360,AP360,AQ360,AR360,AS360,AT360,AU360,AV360,AW360,AX360,AY360,AZ360,BA360,BB360,BC360,BD360,BE360,BF360,BG360,BH360,BI360,BJ360,BK360,BL360,BM360,BN360,BO360,BP360,BQ360,BR360,BS360,BT360,BU360,BV360,BW360,BX360,BY360,BZ360,CA360,CB360,CC360,CD360,CE360,CF360,CG360,CH360,CI360,CJ360,CK360,CL360,CM360,$CN360,$CO360,CP360,$CQ360,$CR360,CS360,CT360,CU360,CV360,CW360,CX360,CY360,CZ360,DA360,DB360,DC360,DD360,DE360,DF360,DG360,DH360,DI360,DJ360,DK360,DL360,DM360,$DN360,$DO360,$DP360,DR360)&lt;&gt;""</f>
        <v/>
      </c>
      <c r="DT360" s="46">
        <f>IF(AND($DS360,$E$4&lt;&gt;""),
IF(LEFT($E$4,2) = "1.",
IF(D360&lt;&gt;"","El CUNE sólo se envía en operaciones de novedad o ajuste. ",""),
IF(D360="","Debes escribir un CUNE válido para realizar operaciones de novedad o ajuste. ","")),
""
)</f>
        <v/>
      </c>
      <c r="DU360" s="46">
        <f>IF($DS360,
IF(E360="","Debes seleccionar el tipo de documento del empleado. ",
IF(_xlfn.IFNA(VLOOKUP(E360,TIPO_DE_DOCUMENTO,1,FALSE),-1)=-1,"El tipo de documento no es válido (por favor seleccionarlo de la lista). ","")
)
)</f>
        <v/>
      </c>
      <c r="DV360" s="46">
        <f>IF($DS360,
IF(F360="","Debes escribir el número de documento del empleado. ","")
)</f>
        <v/>
      </c>
      <c r="DW360" s="46">
        <f>IF($DS360,
IF(G360="","Debes escribir el primer nombre del empleado. ","")
)</f>
        <v/>
      </c>
      <c r="DY360" s="46">
        <f>IF($DS360,
IF(I360="","Debes escribir el primer apellido del empleado. ","")
)</f>
        <v/>
      </c>
      <c r="DZ360" s="46">
        <f>IF($DS360,
IF(J360="","Debes escribir el segundo apellido del empleado. ","")
)</f>
        <v/>
      </c>
      <c r="EB360" s="46">
        <f>IF($DS360,
IF(L360="","Debes escribir la fecha de ingreso del empleado. ",
IF(ISERR(DATE(YEAR(L360),MONTH(L360),DAY(L360))), "El valor ingresado en fecha de ingreso no tiene un formato válido. ","")
)
)</f>
        <v/>
      </c>
      <c r="EC360" s="46">
        <f>IF($DS360,
IF(M360="","Debes escribir el tiempo laborado. ",
IF( IFERROR(INT(M360),1.1) &lt;&gt; IFERROR(_xlfn.NUMBERVALUE(M360),1), "El valor de los días trabajados debe ser un número entero. ", "")
)
)</f>
        <v/>
      </c>
      <c r="ED360" s="46">
        <f>IF($DS360,
IF( AND(N360&lt;&gt;"", ISERR(DATE(YEAR(N360),MONTH(N360),DAY(N360))) ), "El valor ingresado en fecha de ingreso no tiene un formato válido. ",
IF( AND(N360&lt;&gt;"", $E$6&lt;&gt;"", DATE(YEAR(N360), MONTH(N360), 1) &lt;&gt; IFERROR(DATE(MID($E$6, 1, 4), MID($E$6, 6, 2),1), "1/1/1900") ), "La fecha de retiro debe estar dentro del período liquidado. ", "")
)
)</f>
        <v/>
      </c>
      <c r="EE360" s="46">
        <f>IF($DS360,
IF(O360="","Debes seleccionar el tipo de trabajador. ",
IF(_xlfn.IFNA(VLOOKUP(O360,TIPO_DE_TRABAJADOR,1,FALSE),-1)=-1,"El tipo de trabajador no es válido (por favor seleccionarlo de la lista). ","")
)
)</f>
        <v/>
      </c>
      <c r="EF360" s="46">
        <f>IF($DS360,
IF(P360="","Debes seleccionar si es un trabajador dependiente pensionado por vejez. ",
IF(_xlfn.IFNA(VLOOKUP(P360,SUBTIPO_DE_TRABAJADOR,1,FALSE),-1)=-1,"El tipo de trabajador dependiente pensionado por vejez no es válido (por favor seleccionarlo de la lista). ","")
)
)</f>
        <v/>
      </c>
      <c r="EG360" s="46">
        <f>IF($DS360,
IF(Q360="","Debes seleccionar el tipo de contrato del trabajador. ",
IF(_xlfn.IFNA(VLOOKUP(Q360,TIPO_DE_CONTRATO,1,FALSE),-1)=-1,"El tipo de contrato del trabajador no es válido (por favor seleccionarlo de la lista). ","")
)
)</f>
        <v/>
      </c>
      <c r="EH360" s="46">
        <f>IF($DS360,
IF(R360="","Debes seleccionar si es un salario integral. ",
IF(_xlfn.IFNA(VLOOKUP(R360,SI_NO,1,FALSE),-1)=-1,"Valor no válido para salario integral (por favor seleccionarlo de la lista). ","")
)
)</f>
        <v/>
      </c>
      <c r="EI360" s="46">
        <f>IF($DS360,
IF(S360="","Debes seleccionar si el trabajador realiza actividades de riesgo. ",
IF(_xlfn.IFNA(VLOOKUP(S360,SI_NO,1,FALSE),-1)=-1,"Valor no válido para actividad de alto riesgo (por favor seleccionarlo de la lista). ","")
)
)</f>
        <v/>
      </c>
      <c r="EK360" s="46">
        <f>IF($DS360,
IF(U360="","Debes escribir el código del municipio de residencia del trabajador. ",
IF(_xlfn.IFNA(VLOOKUP(U360,MUNICIPIO,1,FALSE),-1)=-1,"El municipio de residencia del trabajador es inválido (por favor seleccionarlo de la lista). ","")
)
)</f>
        <v/>
      </c>
      <c r="EL360" s="46">
        <f>IF($DS360,
IF(V360="","Debes escribir el la dirección de residendia del trabajador. ","")
)</f>
        <v/>
      </c>
      <c r="EM360" s="46">
        <f>IF($DS360,
IF(W360="","Debes escribir la fecha de inicio de la liquidación. ",
IF(ISERR(DATE(YEAR(W360),MONTH(W360),DAY(W360))),"El valor ingresado en fecha de inicio de liquidación no tiene un formato válido. ",
IF( AND($E$6&lt;&gt;"", DATE(YEAR(W360), MONTH(W360), 1) &lt;&gt; IFERROR(DATE(MID($E$6, 1, 4), MID($E$6, 6, 2),1), "1/1/1900") ), "La fecha de inicio de la liquidación debe estar dentro del período liquidado. ", "")
)
)
)</f>
        <v/>
      </c>
      <c r="EN360" s="46">
        <f>IF($DS360,
IF(X360="","Debes escribir la fecha de fin de la liquidación. ",
IF(ISERR(DATE(YEAR(X360),MONTH(X360),DAY(X360))),"El valor ingresado en fecha de fin de liquidación no tiene un formato válido. ",
IF( AND($E$6&lt;&gt;"", DATE(YEAR(X360), MONTH(X360), 1) &lt;&gt; IFERROR(DATE(MID($E$6, 1, 4), MID($E$6, 6, 2),1), "1/1/1900") ), "La fecha de fin de la liquidación debe estar dentro del período liquidado. ", "")
)
)
)</f>
        <v/>
      </c>
      <c r="EO360" s="46">
        <f>IF($DS360,
IF(Y360="","Debes escribir la frecuencia de pago del trabajador. ",
IF(_xlfn.IFNA(VLOOKUP(Y360,PERÍODO_DE_NÓMINA,1,FALSE),-1)=-1,"La frecuencia de pago es inválida (por favor seleccionarlo de la lista). ","")
)
)</f>
        <v/>
      </c>
      <c r="EP360" s="46">
        <f>IF($DS360,
IF(Z360="","Debes escribir la fecha de pago. ",
IF(ISERR(DATE(YEAR(Z360),MONTH(Z360),DAY(Z360))), "El valor ingresado en fecha de pago no tiene un formato válido. ","")
)
)</f>
        <v/>
      </c>
      <c r="EQ360" s="46">
        <f>IF($DS360,
IF(AA360="","Debes escribir el medio de pago. ",
IF(_xlfn.IFNA(VLOOKUP(AA360,MEDIOS_DE_PAGO,1,FALSE),-1)=-1,"El medio de pago es inválido (por favor seleccionarlo de la lista). ","")
)
)</f>
        <v/>
      </c>
      <c r="ER360" s="46">
        <f>OR(AA360='Tablas '!$T$4,AA360='Tablas '!$T$7,AA360='Tablas '!$T$8,AA360='Tablas '!$T$11)</f>
        <v/>
      </c>
      <c r="ES360" s="46">
        <f>IF(AND($DS360,ER360),
IF(AB360="","Debes escribir la entidad bancaria. ",""),
""
)</f>
        <v/>
      </c>
      <c r="ET360" s="46">
        <f>IF(AND($DS360,ER360),
IF(AC360="","Debes escribir el tipo de cuenta bancaria. ",
IF(_xlfn.IFNA(VLOOKUP(AC360,TIPO_DE_CUENTA,1,FALSE),-1)=-1,"El tipo de cuenta bancaria es inválida (por favor seleccionarlo de la lista). ","")
),
""
)</f>
        <v/>
      </c>
      <c r="EU360" s="46">
        <f>IF(AND($DS360,ER360),
IF(AD360="","Debes escribir el número de cuenta bancaria. ",""),
""
)</f>
        <v/>
      </c>
      <c r="EV360" s="46">
        <f>IF($DS360,
IF(AE360="","Debes escribir el valor del sueldo básico. ",
IF( ISERR(_xlfn.NUMBERVALUE(AE360)), "El valor del sueldo básico debe ser un número válido. ", "")
)
)</f>
        <v/>
      </c>
      <c r="EW360" s="46">
        <f>IF($DS360,
IF(AF360="","Debes escribir el número de días trabajados. ",
IF( IFERROR(INT(AF360),1.1) &lt;&gt; IFERROR(_xlfn.NUMBERVALUE(AF360),1), "La cantidad de días trabajados debe ser un número entero. ", "")
)
)</f>
        <v/>
      </c>
      <c r="EX360" s="46">
        <f>IF($DS360,
IF(AG360="","Debes escribir el valor del sueldo trabajado. ",
IF( ISERR(_xlfn.NUMBERVALUE(AG360)), "El valor del sueldo trabajado debe ser un número válido. ", "")
)
)</f>
        <v/>
      </c>
      <c r="EY360" s="46">
        <f>IF($DS360,
IF( AND(AH360&lt;&gt;"", ISERR(_xlfn.NUMBERVALUE(AH360))), "El valor del auxilio de transporte debe ser un número válido. ", "")
)</f>
        <v/>
      </c>
      <c r="EZ360" s="46">
        <f>IF($DS360,
IF( AND(AI360&lt;&gt;"", ISERR(_xlfn.NUMBERVALUE(AI360))), "El valor de viáticos salariales debe ser un número válido. ", "")
)</f>
        <v/>
      </c>
      <c r="FA360" s="46">
        <f>IF($DS360,
IF( AND(AJ360&lt;&gt;"", ISERR(_xlfn.NUMBERVALUE(AJ360))), "El valor de viáticos NO salariales debe ser un número válido. ", "")
)</f>
        <v/>
      </c>
      <c r="FB360" s="46">
        <f>CONCATENATE(AK360,AL360)&lt;&gt;""</f>
        <v/>
      </c>
      <c r="FC360" s="46">
        <f>IF(AND($DS360,FB360),
IF(AK360="","Debes escribir el número de horas extras diurnas. ",
IF( IFERROR(INT(AK360),1.1) &lt;&gt; IFERROR(_xlfn.NUMBERVALUE(AK360),1), "La cantidad de horas extras diurnas debe ser un número entero. ", "")
),
""
)</f>
        <v/>
      </c>
      <c r="FD360" s="46">
        <f>IF(AND($DS360,FB360),
IF(AL360="","Debes escribir el valor de las horas extras diurnas. ",
IF( ISERR(_xlfn.NUMBERVALUE(AL360)), "El valor de las horas extras duirnas debe ser un número válido. ", "")
),
""
)</f>
        <v/>
      </c>
      <c r="FE360" s="46">
        <f>CONCATENATE(AM360,AN360)&lt;&gt;""</f>
        <v/>
      </c>
      <c r="FF360" s="46">
        <f>IF(AND($DS360,FE360),
IF(AM360="","Debes escribir el número de horas extras nocturnas. ",
IF( IFERROR(INT(AM360),1.1) &lt;&gt; IFERROR(_xlfn.NUMBERVALUE(AM360),1), "La cantidad de horas extras nocturnas debe ser un número entero. ", "")
),
""
)</f>
        <v/>
      </c>
      <c r="FG360" s="46">
        <f>IF(AND($DS360,FE360),
IF(AN360="","Debes escribir el valor de las horas extras nocturnas. ",
IF( ISERR(_xlfn.NUMBERVALUE(AN360)), "El valor de las horas extras nocturnas debe ser un número válido. ", "")
),
""
)</f>
        <v/>
      </c>
      <c r="FH360" s="46">
        <f>CONCATENATE(AO360,AP360)&lt;&gt;""</f>
        <v/>
      </c>
      <c r="FI360" s="46">
        <f>IF(AND($DS360,FH360),
IF(AO360="","Debes escribir el número de horas extras diurnas dominicales y festivas. ",
IF( IFERROR(INT(AO360),1.1) &lt;&gt; IFERROR(_xlfn.NUMBERVALUE(AO360),1), "La cantidad de horas extras diurnas dominicales y festivas debe ser un número entero. ", "")
),
""
)</f>
        <v/>
      </c>
      <c r="FJ360" s="46">
        <f>IF(AND($DS360,FH360),
IF(AP360="","Debes escribir el valor de las horas extras diurnas dominicales y festivas. ",
IF( ISERR(_xlfn.NUMBERVALUE(AP360)), "El valor de las horas extras diurnas dominicales y festivas debe ser un número válido. ", "")
),
""
)</f>
        <v/>
      </c>
      <c r="FK360" s="46">
        <f>CONCATENATE(AQ360,AR360)&lt;&gt;""</f>
        <v/>
      </c>
      <c r="FL360" s="46">
        <f>IF(AND($DS360,FK360),
IF(AQ360="","Debes escribir el número de horas extras nocturnas dominicales y festivas. ",
IF( IFERROR(INT(AQ360),1.1) &lt;&gt; IFERROR(_xlfn.NUMBERVALUE(AQ360),1), "La cantidad de horas extras nocturnas dominicales y festivas debe ser un número entero. ", "")
),
""
)</f>
        <v/>
      </c>
      <c r="FM360" s="46">
        <f>IF(AND($DS360,FK360),
IF(AR360="","Debes escribir el valor de las horas extras nocturnas dominicales y festivas. ",
IF( ISERR(_xlfn.NUMBERVALUE(AR360)), "El valor de las horas extras nocturnas dominicales y festivas debe ser un número válido. ", "")
),
""
)</f>
        <v/>
      </c>
      <c r="FN360" s="46">
        <f>CONCATENATE(AS360,AT360)&lt;&gt;""</f>
        <v/>
      </c>
      <c r="FO360" s="46">
        <f>IF(AND($DS360,FN360),
IF(AS360="","Debes escribir el número de horas recargo nocturno. ",
IF( IFERROR(INT(AS360),1.1) &lt;&gt; IFERROR(_xlfn.NUMBERVALUE(AS360),1), "La cantidad de horas recargo nocturno debe ser un número entero. ", "")
),
""
)</f>
        <v/>
      </c>
      <c r="FP360" s="46">
        <f>IF(AND($DS360,FN360),
IF(AT360="","Debes escribir el valor de las horas recargo nocturno. ",
IF( ISERR(_xlfn.NUMBERVALUE(AT360)), "El valor de las horas recargo nocturno debe ser un número válido. ", "")
),
""
)</f>
        <v/>
      </c>
      <c r="FQ360" s="46">
        <f>CONCATENATE(AU360,AV360)&lt;&gt;""</f>
        <v/>
      </c>
      <c r="FR360" s="46">
        <f>IF(AND($DS360,FQ360),
IF(AU360="","Debes escribir el número de horas recargo diurno dominical y festivo. ",
IF( IFERROR(INT(AU360),1.1) &lt;&gt; IFERROR(_xlfn.NUMBERVALUE(AU360),1), "La cantidad de horas recargo diurno dominical y festivo debe ser un número entero. ", "")
),
""
)</f>
        <v/>
      </c>
      <c r="FS360" s="46">
        <f>IF(AND($DS360,FQ360),
IF(AV360="","Debes escribir el valor de las horas recargo diurno dominical y festivo. ",
IF( ISERR(_xlfn.NUMBERVALUE(AV360)), "El valor de las horas recargo diurno dominical y festivo debe ser un número válido. ", "")
),
""
)</f>
        <v/>
      </c>
      <c r="FT360" s="46">
        <f>CONCATENATE(AW360,AX360)&lt;&gt;""</f>
        <v/>
      </c>
      <c r="FU360" s="46">
        <f>IF(AND($DS360,FT360),
IF(AW360="","Debes escribir el número de horas recargo nocturno dominical y festivo. ",
IF( IFERROR(INT(AW360),1.1) &lt;&gt; IFERROR(_xlfn.NUMBERVALUE(AW360),1), "La cantidad de horas recargo nocturno dominical y festivo debe ser un número entero. ", "")
),
""
)</f>
        <v/>
      </c>
      <c r="FV360" s="46">
        <f>IF(AND($DS360,FT360),
IF(AX360="","Debes escribir el valor de las horas recargo nocturno dominical y festivo. ",
IF( ISERR(_xlfn.NUMBERVALUE(AX360)), "El valor de las horas recargo nocturno dominical y festivo debe ser un número válido. ", "")
),
""
)</f>
        <v/>
      </c>
      <c r="FW360" s="46">
        <f>CONCATENATE(AY360,AZ360)&lt;&gt;""</f>
        <v/>
      </c>
      <c r="FX360" s="46">
        <f>IF(AND($DS360,FW360),
IF(AY360="","Debes escribir el número de días de vacaciones comunes. ",
IF( IFERROR(INT(AY360),1.1) &lt;&gt; IFERROR(_xlfn.NUMBERVALUE(AY360),1), "La cantidad de días de vacaciones comunes debe ser un número entero. ", "")
),
""
)</f>
        <v/>
      </c>
      <c r="FY360" s="46">
        <f>IF(AND($DS360,FW360),
IF(AZ360="","Debes escribir el valor de las vacaciones comunes. ",
IF( ISERR(_xlfn.NUMBERVALUE(AZ360)), "El valor de las vacaciones comunes debe ser un número válido. ", "")
),
""
)</f>
        <v/>
      </c>
      <c r="FZ360" s="46">
        <f>CONCATENATE(BA360,BB360)&lt;&gt;""</f>
        <v/>
      </c>
      <c r="GA360" s="46">
        <f>IF(AND($DS360,FZ360),
IF(BA360="","Debes escribir el número de días de vacaciones compensadas. ",
IF( IFERROR(INT(BA360),1.1) &lt;&gt; IFERROR(_xlfn.NUMBERVALUE(BA360),1), "La cantidad de días de vacaciones compensadas debe ser un número entero. ", "")
),
""
)</f>
        <v/>
      </c>
      <c r="GB360" s="46">
        <f>IF(AND($DS360,FZ360),
IF(BB360="","Debes escribir el valor de las vacaciones compensadas. ",
IF( ISERR(_xlfn.NUMBERVALUE(BB360)), "El valor de las vacaciones compensadas debe ser un número válido. ", "")
),
""
)</f>
        <v/>
      </c>
      <c r="GC360" s="46">
        <f>CONCATENATE(BC360,BD360)&lt;&gt;""</f>
        <v/>
      </c>
      <c r="GD360" s="46">
        <f>IF(AND($DS360,GC360),
IF(BC360="","Debes escribir el número de días de prima salarial. ",
IF( IFERROR(INT(BC360),1.1) &lt;&gt; IFERROR(_xlfn.NUMBERVALUE(BC360),1), "La cantidad de días de prima salarial debe ser un número entero. ", "")
),
""
)</f>
        <v/>
      </c>
      <c r="GE360" s="46">
        <f>IF(AND($DS360,GC360),
IF(BD360="","Debes escribir el valor de los días de prima salarial. ",
IF( ISERR(_xlfn.NUMBERVALUE(BD360)), "El valor de los días de prima salarial debe ser un número válido. ", "")
),
""
)</f>
        <v/>
      </c>
      <c r="GF360" s="46">
        <f>IF($DS360,
IF( AND(BE360&lt;&gt;"", ISERR(_xlfn.NUMBERVALUE(BE360))), "El valor de la prima NO saliarial debe ser un número válido. ", "")
)</f>
        <v/>
      </c>
      <c r="GG360" s="46">
        <f>CONCATENATE(BF360,BG360,BH360)&lt;&gt;""</f>
        <v/>
      </c>
      <c r="GH360" s="46">
        <f>IF(AND($DS360,GG360),
IF(BF360="","Debes escribir el valor de las cesantías. ",
IF( ISERR(_xlfn.NUMBERVALUE(BF360)), "El valor de las cesantías debe ser un número válido. ", "")
),
""
)</f>
        <v/>
      </c>
      <c r="GI360" s="46">
        <f>IF(AND($DS360,GG360),
IF(BG360="","Debes escribir el % de cesantías. ",
IF( ISERR(_xlfn.NUMBERVALUE(BG360)), "El % de cesantías debe ser un número válido. ", "")
),
""
)</f>
        <v/>
      </c>
      <c r="GJ360" s="46">
        <f>IF(AND($DS360,GG360),
IF(BH360="","Debes escribir el valor de intereses de cesantías. ",
IF( ISERR(_xlfn.NUMBERVALUE(BH360)), "El valor de intereses de cesantías debe ser un número válido. ", "")
),
""
)</f>
        <v/>
      </c>
      <c r="GK360" s="46">
        <f>CONCATENATE(BI360,BJ360,BK360)&lt;&gt;""</f>
        <v/>
      </c>
      <c r="GL360" s="46">
        <f>IF(AND($DS360,GK360),
IF(BI360="","Debes escribir el número de días de incapacidad. ",
IF( IFERROR(INT(BI360),1.1) &lt;&gt; IFERROR(_xlfn.NUMBERVALUE(BI360),1), "La cantidad de días de incapacidad debe ser un número entero. ", "")
),
""
)</f>
        <v/>
      </c>
      <c r="GM360" s="46">
        <f>IF(AND($DS360,GK360),
IF(BJ360="","Debes escribir el tipo de incapacidad. ",
IF(_xlfn.IFNA(VLOOKUP(BJ360,TIPO_DE_INCAPACIDAD,1,FALSE),-1)=-1,"El tipo de incapacidad es inválida (por favor seleccionarlo de la lista). ","")
),
""
)</f>
        <v/>
      </c>
      <c r="GN360" s="46">
        <f>IF(AND($DS360,GK360),
IF(BK360="","Debes escribir el valor de la incapacidad. ",
IF( ISERR(_xlfn.NUMBERVALUE(BK360)), "El valor de la incapacidad debe ser un número válido. ", "")
),
""
)</f>
        <v/>
      </c>
      <c r="GO360" s="46">
        <f>CONCATENATE(BL360,BM360)&lt;&gt;""</f>
        <v/>
      </c>
      <c r="GP360" s="46">
        <f>IF(AND($DS360,GO360),
IF(BL360="","Debes escribir el número de días de licencia de maternidad o paternidad. ",
IF( IFERROR(INT(BL360),1.1) &lt;&gt; IFERROR(_xlfn.NUMBERVALUE(BL360),1), "La cantidad de días de licencia de maternidad o paternidad debe ser un número entero. ", "")
),
""
)</f>
        <v/>
      </c>
      <c r="GQ360" s="46">
        <f>IF(AND($DS360,GO360),
IF(BM360="","Debes escribir el valor de la licencia de maternidad o paternidad. ",
IF( ISERR(_xlfn.NUMBERVALUE(BM360)), "El valor de la licencia de maternidad o paternidad debe ser un número válido. ", "")
),
""
)</f>
        <v/>
      </c>
      <c r="GR360" s="46">
        <f>CONCATENATE(BN360,BO360)&lt;&gt;""</f>
        <v/>
      </c>
      <c r="GS360" s="46">
        <f>IF(AND($DS360,GR360),
IF(BN360="","Debes escribir el número de días de licencia remunerada. ",
IF( IFERROR(INT(BN360),1.1) &lt;&gt; IFERROR(_xlfn.NUMBERVALUE(BN360),1), "La cantidad de días de licencia remunerada debe ser un número entero. ", "")
),
""
)</f>
        <v/>
      </c>
      <c r="GT360" s="46">
        <f>IF(AND($DS360,GR360),
IF(BO360="","Debes escribir el valor de la licencia remunerada. ",
IF( ISERR(_xlfn.NUMBERVALUE(BO360)), "El valor de la licencia remunerada debe ser un número válido. ", "")
),
""
)</f>
        <v/>
      </c>
      <c r="GU360" s="46">
        <f>IF($DS360,
IF( AND(BP360&lt;&gt;"", ISERR(_xlfn.NUMBERVALUE(BP360))), "El valor de la licencia NO remunerada debe ser un número válido. ", "")
)</f>
        <v/>
      </c>
      <c r="GV360" s="46">
        <f>IF($DS360,
IF( AND(BQ360&lt;&gt;"", ISERR(_xlfn.NUMBERVALUE(BQ360))), "El valor de auxilios salariales debe ser un número válido. ", "")
)</f>
        <v/>
      </c>
      <c r="GW360" s="46">
        <f>IF($DS360,
IF( AND(BR360&lt;&gt;"", ISERR(_xlfn.NUMBERVALUE(BR360))), "El valor de auxilios NO salariales debe ser un número válido. ", "")
)</f>
        <v/>
      </c>
      <c r="GX360" s="46">
        <f>IF($DS360,
IF( AND(BS360&lt;&gt;"", ISERR(_xlfn.NUMBERVALUE(BS360))), "El valor de bonos salariales debe ser un número válido. ", "")
)</f>
        <v/>
      </c>
      <c r="GY360" s="46">
        <f>IF($DS360,
IF( AND(BT360&lt;&gt;"", ISERR(_xlfn.NUMBERVALUE(BT360))), "El valor de bonos NO salariales debe ser un número válido. ", "")
)</f>
        <v/>
      </c>
      <c r="GZ360" s="46">
        <f>IF($DS360,
IF( AND(BU360&lt;&gt;"", ISERR(_xlfn.NUMBERVALUE(BU360))), "El valor de bonos salariales de alimentación debe ser un número válido. ", "")
)</f>
        <v/>
      </c>
      <c r="HA360" s="46">
        <f>IF($DS360,
IF( AND(BV360&lt;&gt;"", ISERR(_xlfn.NUMBERVALUE(BV360))), "El valor de bonos NO salariales de alimentación debe ser un número válido. ", "")
)</f>
        <v/>
      </c>
      <c r="HB360" s="46">
        <f>IF($DS360,
IF( AND(BW360&lt;&gt;"", ISERR(_xlfn.NUMBERVALUE(BW360))), "El valor de bonificaciones salariales debe ser un número válido. ", "")
)</f>
        <v/>
      </c>
      <c r="HC360" s="46">
        <f>IF($DS360,
IF( AND(BX360&lt;&gt;"", ISERR(_xlfn.NUMBERVALUE(BX360))), "El valor de bonificaciones NO salariales debe ser un número válido. ", "")
)</f>
        <v/>
      </c>
      <c r="HD360" s="46">
        <f>IF($DS360,
IF( AND(BY360&lt;&gt;"", ISERR(_xlfn.NUMBERVALUE(BY360))), "El valor de compensaciones ordinarias debe ser un número válido. ", "")
)</f>
        <v/>
      </c>
      <c r="HE360" s="46">
        <f>IF($DS360,
IF( AND(BZ360&lt;&gt;"", ISERR(_xlfn.NUMBERVALUE(BZ360))), "El valor de compensaciones extraordinarias debe ser un número válido. ", "")
)</f>
        <v/>
      </c>
      <c r="HF360" s="46">
        <f>IF($DS360,
IF( AND(CA360&lt;&gt;"", ISERR(_xlfn.NUMBERVALUE(CA360))), "El valor de comisiones debe ser un número válido. ", "")
)</f>
        <v/>
      </c>
      <c r="HG360" s="46">
        <f>IF($DS360,
IF( AND(CB360&lt;&gt;"", ISERR(_xlfn.NUMBERVALUE(CB360))), "El valor de ausencia por huega debe ser un número válido. ", "")
)</f>
        <v/>
      </c>
      <c r="HH360" s="46">
        <f>IF($DS360,
IF( AND(CC360&lt;&gt;"", ISERR(_xlfn.NUMBERVALUE(CC360))), "El valor de anticipos debe ser un número válido. ", "")
)</f>
        <v/>
      </c>
      <c r="HI360" s="46">
        <f>IF($DS360,
IF( AND(CD360&lt;&gt;"", ISERR(_xlfn.NUMBERVALUE(CD360))), "El valor de pagos a terceros debe ser un número válido. ", "")
)</f>
        <v/>
      </c>
      <c r="HJ360" s="46">
        <f>IF($DS360,
IF( AND(CE360&lt;&gt;"", ISERR(_xlfn.NUMBERVALUE(CE360))), "El valor de dotación debe ser un número válido. ", "")
)</f>
        <v/>
      </c>
      <c r="HK360" s="46">
        <f>IF($DS360,
IF( AND(CF360&lt;&gt;"", ISERR(_xlfn.NUMBERVALUE(CF360))), "El valor de apoyo sostenibilidad debe ser un número válido. ", "")
)</f>
        <v/>
      </c>
      <c r="HL360" s="46">
        <f>IF($DS360,
IF( AND(CG360&lt;&gt;"", ISERR(_xlfn.NUMBERVALUE(CG360))), "El valor de teletrabajo debe ser un número válido. ", "")
)</f>
        <v/>
      </c>
      <c r="HM360" s="46">
        <f>IF($DS360,
IF( AND(CH360&lt;&gt;"", ISERR(_xlfn.NUMBERVALUE(CH360))), "El valor de bonificación de retiro debe ser un número válido. ", "")
)</f>
        <v/>
      </c>
      <c r="HN360" s="46">
        <f>IF($DS360,
IF( AND(CI360&lt;&gt;"", ISERR(_xlfn.NUMBERVALUE(CI360))), "El valor de indemnización de retiro debe ser un número válido. ", "")
)</f>
        <v/>
      </c>
      <c r="HO360" s="46">
        <f>IF($DS360,
IF( AND(CJ360&lt;&gt;"", ISERR(_xlfn.NUMBERVALUE(CJ360))), "El valor de reintegros debe ser un número válido. ", "")
)</f>
        <v/>
      </c>
      <c r="HP360" s="46">
        <f>CONCATENATE(CK360,CL360,CM360)&lt;&gt;""</f>
        <v/>
      </c>
      <c r="HQ360" s="46">
        <f>IF(AND($DS360,HP360),
IF(CK360="","Debes escribir la descripción de otro concepto no categorizado. ",""),
""
)</f>
        <v/>
      </c>
      <c r="HR360" s="46">
        <f>IF(AND($DS360,HP360),
IF(CONCATENATE(CL360,CM360)="","Debes escribir al menos un valor de concepto no categorizado (salarial o no salarial). ",
IF(ISERR(_xlfn.NUMBERVALUE(CL360)),"El valor salarial concepto no categorizado debe ser un número válido. ","")
),
""
)</f>
        <v/>
      </c>
      <c r="HS360" s="46">
        <f>IF(AND($DS360,HP360),
IF(CONCATENATE(CL360,CM360)="","Debes escribir al menos un valor de concepto no categorizado (salarial o no salarial). ",
IF(ISERR(_xlfn.NUMBERVALUE(CM360)),"El valor NO salarial concepto no categorizado debe ser un número válido. ","")
),
""
)</f>
        <v/>
      </c>
      <c r="HT360" s="46">
        <f>IF($DS360,
IF(CN360="","Debes escribir el porcentaje del aporte a salud. ",
IF( ISERR(_xlfn.NUMBERVALUE(CN360)), "El valor del porcentaje del aporte a salud debe ser un número válido. ", "")
)
)</f>
        <v/>
      </c>
      <c r="HU360" s="46">
        <f>IF($DS360,
IF(CO360="","Debes escribir el valor del aporte a salud. ",
IF( ISERR(_xlfn.NUMBERVALUE(CO360)), "El valor del aporte a salud debe ser un número válido. ", "")
)
)</f>
        <v/>
      </c>
      <c r="HV360" s="46">
        <f>IF($DS360,
IF( AND(CP360&lt;&gt;"", ISERR(_xlfn.NUMBERVALUE(CP360))), "El valor plan complementario debe ser un número válido. ", "")
)</f>
        <v/>
      </c>
      <c r="HW360" s="46">
        <f>IF($DS360,
IF(CQ360="","Debes escribir el porcentaje del aporte a pensión. ",
IF( ISERR(_xlfn.NUMBERVALUE(CQ360)), "El valor del porcentaje del aporte a pensión debe ser un número válido. ", "")
)
)</f>
        <v/>
      </c>
      <c r="HX360" s="46">
        <f>IF($DS360,
IF(CR360="","Debes escribir el valor del aporte a pensión. ",
IF( ISERR(_xlfn.NUMBERVALUE(CR360)), "El valor del aporte a salud debe ser un número válido. ", "")
)
)</f>
        <v/>
      </c>
      <c r="HY360" s="46">
        <f>IF($DS360,
IF( AND(CS360&lt;&gt;"", ISERR(_xlfn.NUMBERVALUE(CS360))), "El valor pensión voluntaria debe ser un número válido. ", "")
)</f>
        <v/>
      </c>
      <c r="HZ360" s="46">
        <f>CONCATENATE(CT360,CU360,CV360,CW360)&lt;&gt;""</f>
        <v/>
      </c>
      <c r="IA360" s="46">
        <f>IF(AND($DS360,HZ360),
IF(CT360="","Debes escribir el % del fondo de seguridad pensional. ",
IF( ISERR(_xlfn.NUMBERVALUE(CT360)), "El % del fondo de seguridad debe ser un número válido. ", "")
),
""
)</f>
        <v/>
      </c>
      <c r="IB360" s="46">
        <f>IF(AND($DS360,HZ360),
IF(CU360="","Debes escribir el valor del aporte al fondo de solidaridad pensional. ",
IF( ISERR(_xlfn.NUMBERVALUE(CU360)), "El valor del aporte al fondo de solidaridad pensional debe ser un número válido. ", "")
),
""
)</f>
        <v/>
      </c>
      <c r="IC360" s="46">
        <f>IF(AND($DS360,HZ360),
IF(CV360="","Debes escribir el % del fondo de subsistencia. ",
IF( ISERR(_xlfn.NUMBERVALUE(CV360)), "El % del fondo de subsistencia debe ser un número válido. ", "")
),
""
)</f>
        <v/>
      </c>
      <c r="ID360" s="46">
        <f>IF(AND($DS360,HZ360),
IF(CW360="","Debes escribir el valor del fondo de subsistencia. ",
IF( ISERR(_xlfn.NUMBERVALUE(CW360)), "El valor del fondo de subsistencia debe ser un número válido. ", "")
),
""
)</f>
        <v/>
      </c>
      <c r="IE360" s="46">
        <f>CONCATENATE(CX360,CY360)&lt;&gt;""</f>
        <v/>
      </c>
      <c r="IF360" s="46">
        <f>IF(AND($DS360,IE360),
IF(CX360="","Debes escribir el % de sindicato. ",
IF( ISERR(_xlfn.NUMBERVALUE(CX360)), "El % de sindicato debe ser un número válido. ", "")
),
""
)</f>
        <v/>
      </c>
      <c r="IG360" s="46">
        <f>IF(AND($DS360,IE360),
IF(CY360="","Debes escribir el valor del sindicato. ",
IF( ISERR(_xlfn.NUMBERVALUE(CY360)), "El valor del sindicato debe ser un número válido. ", "")
),
""
)</f>
        <v/>
      </c>
      <c r="IH360" s="46">
        <f>IF($DS360,
IF( AND(CZ360&lt;&gt;"", ISERR(_xlfn.NUMBERVALUE(CZ360))), "El valor de sanción pública debe ser un número válido. ", "")
)</f>
        <v/>
      </c>
      <c r="II360" s="46">
        <f>IF($DS360,
IF( AND(DA360&lt;&gt;"", ISERR(_xlfn.NUMBERVALUE(DA360))), "El valor de sanción privada debe ser un número válido. ", "")
)</f>
        <v/>
      </c>
      <c r="IJ360" s="46">
        <f>CONCATENATE(DB360,DC360)&lt;&gt;""</f>
        <v/>
      </c>
      <c r="IK360" s="46">
        <f>IF(AND($DS360,IJ360),
IF(DB360="","Debes escribir la descripción de libranza. ",""),
""
)</f>
        <v/>
      </c>
      <c r="IL360" s="46">
        <f>IF(AND($DS360,IJ360),
IF(DC360="","Debes escribir la cuota libranza. ",
IF(ISERR(_xlfn.NUMBERVALUE(DC360)),"El valor de la cuota libranza debe ser un número válido. ","")
),
""
)</f>
        <v/>
      </c>
      <c r="IM360" s="46">
        <f>IF($DS360,
IF( AND(DD360&lt;&gt;"", ISERR(_xlfn.NUMBERVALUE(DD360))), "El valor de pagos a terceros debe ser un número válido. ", "")
)</f>
        <v/>
      </c>
      <c r="IN360" s="46">
        <f>IF($DS360,
IF( AND(DE360&lt;&gt;"", ISERR(_xlfn.NUMBERVALUE(DE360))), "El valor de anticipos debe ser un número válido. ", "")
)</f>
        <v/>
      </c>
      <c r="IO360" s="46">
        <f>IF($DS360,
IF( AND(DF360&lt;&gt;"", ISERR(_xlfn.NUMBERVALUE(DF360))), "El valor de AFC debe ser un número válido. ", "")
)</f>
        <v/>
      </c>
      <c r="IP360" s="46">
        <f>IF($DS360,
IF( AND(DG360&lt;&gt;"", ISERR(_xlfn.NUMBERVALUE(DG360))), "El valor de rete-fuente debe ser un número válido. ", "")
)</f>
        <v/>
      </c>
      <c r="IQ360" s="46">
        <f>IF($DS360,
IF( AND(DH360&lt;&gt;"", ISERR(_xlfn.NUMBERVALUE(DH360))), "El valor de cooperativa de trabajo debe ser un número válido. ", "")
)</f>
        <v/>
      </c>
      <c r="IR360" s="46">
        <f>IF($DS360,
IF( AND(DI360&lt;&gt;"", ISERR(_xlfn.NUMBERVALUE(DI360))), "El valor de embargo fiscal debe ser un número válido. ", "")
)</f>
        <v/>
      </c>
      <c r="IS360" s="46">
        <f>IF($DS360,
IF( AND(DJ360&lt;&gt;"", ISERR(_xlfn.NUMBERVALUE(DJ360))), "El valor de educación debe ser un número válido. ", "")
)</f>
        <v/>
      </c>
      <c r="IT360" s="46">
        <f>IF($DS360,
IF( AND(DK360&lt;&gt;"", ISERR(_xlfn.NUMBERVALUE(DK360))), "El valor de reintegro debe ser un número válido. ", "")
)</f>
        <v/>
      </c>
      <c r="IU360" s="46">
        <f>IF($DS360,
IF( AND(DL360&lt;&gt;"", ISERR(_xlfn.NUMBERVALUE(DL360))), "El valor de deuda debe ser un número válido. ", "")
)</f>
        <v/>
      </c>
      <c r="IV360" s="46">
        <f>IF($DS360,
IF( AND(DM360&lt;&gt;"", ISERR(_xlfn.NUMBERVALUE(DM360))), "El valor de otras deducciones debe ser un número válido. ", "")
)</f>
        <v/>
      </c>
      <c r="IW360" s="46">
        <f>IF($DS360,
IF(DN360="","Debes escribir el valor de los devengos totales. ",
IF( ISERR(_xlfn.NUMBERVALUE(DN360)), "El valor de los devengos totales debe ser un número válido. ", "")
)
)</f>
        <v/>
      </c>
      <c r="IX360" s="46">
        <f>IF($DS360,
IF(DO360="","Debes escribir el valor de las deducciones totales. ",
IF( ISERR(_xlfn.NUMBERVALUE(DO360)), "El valor de las deducciones totales debe ser un número válido. ", "")
)
)</f>
        <v/>
      </c>
      <c r="IY360" s="46">
        <f>IF($DS360,
IF(DP360="","Debes escribir el valor del salario total. ",
IF( ISERR(_xlfn.NUMBERVALUE(DP360)), "El valor del salario total debe ser un número válido. ", "")
)
)</f>
        <v/>
      </c>
    </row>
    <row r="361">
      <c r="B361" s="48" t="n">
        <v>349</v>
      </c>
      <c r="C361" s="61">
        <f>IF(AND(DS361,DP361&lt;&gt;""),
IF(DQ361="","OK","Error"),
""
)</f>
        <v/>
      </c>
      <c r="D361" s="53" t="n"/>
      <c r="E361" s="52" t="n"/>
      <c r="F361" s="112" t="n"/>
      <c r="G361" s="52" t="n"/>
      <c r="H361" s="53" t="n"/>
      <c r="I361" s="52" t="n"/>
      <c r="J361" s="52" t="n"/>
      <c r="K361" s="53" t="n"/>
      <c r="L361" s="55" t="n"/>
      <c r="M361" s="108" t="n"/>
      <c r="N361" s="56" t="n"/>
      <c r="O361" s="52" t="n"/>
      <c r="P361" s="52" t="n"/>
      <c r="Q361" s="52" t="n"/>
      <c r="R361" s="52" t="n"/>
      <c r="S361" s="52" t="n"/>
      <c r="T361" s="53" t="n"/>
      <c r="U361" s="52" t="n"/>
      <c r="V361" s="52" t="n"/>
      <c r="W361" s="55" t="n"/>
      <c r="X361" s="55" t="n"/>
      <c r="Y361" s="52" t="n"/>
      <c r="Z361" s="55" t="n"/>
      <c r="AA361" s="52" t="n"/>
      <c r="AB361" s="53" t="n"/>
      <c r="AC361" s="53" t="n"/>
      <c r="AD361" s="53" t="n"/>
      <c r="AE361" s="177" t="n"/>
      <c r="AF361" s="113" t="n"/>
      <c r="AG361" s="177" t="n"/>
      <c r="AH361" s="178" t="n"/>
      <c r="AI361" s="178" t="n"/>
      <c r="AJ361" s="178" t="n"/>
      <c r="AK361" s="114" t="n"/>
      <c r="AL361" s="178" t="n"/>
      <c r="AM361" s="114" t="n"/>
      <c r="AN361" s="178" t="n"/>
      <c r="AO361" s="114" t="n"/>
      <c r="AP361" s="178" t="n"/>
      <c r="AQ361" s="114" t="n"/>
      <c r="AR361" s="178" t="n"/>
      <c r="AS361" s="114" t="n"/>
      <c r="AT361" s="178" t="n"/>
      <c r="AU361" s="114" t="n"/>
      <c r="AV361" s="178" t="n"/>
      <c r="AW361" s="114" t="n"/>
      <c r="AX361" s="178" t="n"/>
      <c r="AY361" s="114" t="n"/>
      <c r="AZ361" s="178" t="n"/>
      <c r="BA361" s="114" t="n"/>
      <c r="BB361" s="178" t="n"/>
      <c r="BC361" s="114" t="n"/>
      <c r="BD361" s="178" t="n"/>
      <c r="BE361" s="178" t="n"/>
      <c r="BF361" s="178" t="n"/>
      <c r="BG361" s="59" t="n"/>
      <c r="BH361" s="178" t="n"/>
      <c r="BI361" s="114" t="n"/>
      <c r="BJ361" s="53" t="n"/>
      <c r="BK361" s="178" t="n"/>
      <c r="BL361" s="114" t="n"/>
      <c r="BM361" s="178" t="n"/>
      <c r="BN361" s="114" t="n"/>
      <c r="BO361" s="178" t="n"/>
      <c r="BP361" s="178" t="n"/>
      <c r="BQ361" s="178" t="n"/>
      <c r="BR361" s="178" t="n"/>
      <c r="BS361" s="178" t="n"/>
      <c r="BT361" s="178" t="n"/>
      <c r="BU361" s="178" t="n"/>
      <c r="BV361" s="178" t="n"/>
      <c r="BW361" s="178" t="n"/>
      <c r="BX361" s="178" t="n"/>
      <c r="BY361" s="178" t="n"/>
      <c r="BZ361" s="178" t="n"/>
      <c r="CA361" s="178" t="n"/>
      <c r="CB361" s="178" t="n"/>
      <c r="CC361" s="178" t="n"/>
      <c r="CD361" s="178" t="n"/>
      <c r="CE361" s="178" t="n"/>
      <c r="CF361" s="178" t="n"/>
      <c r="CG361" s="178" t="n"/>
      <c r="CH361" s="178" t="n"/>
      <c r="CI361" s="178" t="n"/>
      <c r="CJ361" s="178" t="n"/>
      <c r="CK361" s="53" t="n"/>
      <c r="CL361" s="178" t="n"/>
      <c r="CM361" s="178" t="n"/>
      <c r="CN361" s="60" t="n"/>
      <c r="CO361" s="177" t="n"/>
      <c r="CP361" s="178" t="n"/>
      <c r="CQ361" s="60" t="n"/>
      <c r="CR361" s="177" t="n"/>
      <c r="CS361" s="178" t="n"/>
      <c r="CT361" s="59" t="n"/>
      <c r="CU361" s="178" t="n"/>
      <c r="CV361" s="59" t="n"/>
      <c r="CW361" s="178" t="n"/>
      <c r="CX361" s="59" t="n"/>
      <c r="CY361" s="178" t="n"/>
      <c r="CZ361" s="178" t="n"/>
      <c r="DA361" s="178" t="n"/>
      <c r="DB361" s="53" t="n"/>
      <c r="DC361" s="178" t="n"/>
      <c r="DD361" s="178" t="n"/>
      <c r="DE361" s="178" t="n"/>
      <c r="DF361" s="178" t="n"/>
      <c r="DG361" s="178" t="n"/>
      <c r="DH361" s="178" t="n"/>
      <c r="DI361" s="178" t="n"/>
      <c r="DJ361" s="178" t="n"/>
      <c r="DK361" s="178" t="n"/>
      <c r="DL361" s="178" t="n"/>
      <c r="DM361" s="178" t="n"/>
      <c r="DN361" s="177" t="n"/>
      <c r="DO361" s="177" t="n"/>
      <c r="DP361" s="177" t="n"/>
      <c r="DQ361" s="76">
        <f>IF(AND(DS361,DP361&lt;&gt;""),
CONCATENATE(DT361,DU361,DV361,DW361,DX361,DY361,DZ361,EA361,EB361,EC361,ED361,EE361,EF361,EG361,EH361,EI361,EJ361,EK361,EL361,EM361,EN361,EO361,EP361,EQ361,ES361,ET361,EU361,EV361,EW361,EX361,EY361,EZ361,FA361,FC361,FD361,FF361,FG361,FI361,FJ361,FL361,FM361,FO361,FP361,FR361,FS361,FU361,FV361,FX361,FY361,GA361,GB361,GD361,GE361,GF361,GH361,GI361,GJ361,GL361,GM361,GN361,GP361,GQ361,GS361,GT361,GU361,GV361,GW361,GX361,GY361,GZ361,HA361,HB361,HC361,HD361,HE361,HF361,HG361,HH361,HI361,HJ361,HK361,HL361,HM361,HN361,HO361,HQ361,HR361,HS361,HT361,HU361,HV361,HW361,HX361,HY361,IA361,IB361,IC361,ID361,IF361,IG361,IH361,II361,IK361,IL361,IM361,IN361,IO361,IP361,IQ361,IR361,IS361,IT361,IU361,IV361,IW361,IX361,IY361,IZ361),
""
)</f>
        <v/>
      </c>
      <c r="DR361" s="53" t="n"/>
      <c r="DS361" s="46">
        <f>CONCATENATE(D361,$E361,$F361,$G361,H361,$I361,$J361,K361,$L361,$M361,N361,$O361,$P361,$Q361,$R361,$S361,T361,$U361,$V361,$W361,$X361,$Y361,$Z361,$AA361,AB361,AC361,AD361,$AE361,$AF361,$AG361,AH361,AI361,AJ361,AK361,AL361,AM361,AN361,AO361,AP361,AQ361,AR361,AS361,AT361,AU361,AV361,AW361,AX361,AY361,AZ361,BA361,BB361,BC361,BD361,BE361,BF361,BG361,BH361,BI361,BJ361,BK361,BL361,BM361,BN361,BO361,BP361,BQ361,BR361,BS361,BT361,BU361,BV361,BW361,BX361,BY361,BZ361,CA361,CB361,CC361,CD361,CE361,CF361,CG361,CH361,CI361,CJ361,CK361,CL361,CM361,$CN361,$CO361,CP361,$CQ361,$CR361,CS361,CT361,CU361,CV361,CW361,CX361,CY361,CZ361,DA361,DB361,DC361,DD361,DE361,DF361,DG361,DH361,DI361,DJ361,DK361,DL361,DM361,$DN361,$DO361,$DP361,DR361)&lt;&gt;""</f>
        <v/>
      </c>
      <c r="DT361" s="46">
        <f>IF(AND($DS361,$E$4&lt;&gt;""),
IF(LEFT($E$4,2) = "1.",
IF(D361&lt;&gt;"","El CUNE sólo se envía en operaciones de novedad o ajuste. ",""),
IF(D361="","Debes escribir un CUNE válido para realizar operaciones de novedad o ajuste. ","")),
""
)</f>
        <v/>
      </c>
      <c r="DU361" s="46">
        <f>IF($DS361,
IF(E361="","Debes seleccionar el tipo de documento del empleado. ",
IF(_xlfn.IFNA(VLOOKUP(E361,TIPO_DE_DOCUMENTO,1,FALSE),-1)=-1,"El tipo de documento no es válido (por favor seleccionarlo de la lista). ","")
)
)</f>
        <v/>
      </c>
      <c r="DV361" s="46">
        <f>IF($DS361,
IF(F361="","Debes escribir el número de documento del empleado. ","")
)</f>
        <v/>
      </c>
      <c r="DW361" s="46">
        <f>IF($DS361,
IF(G361="","Debes escribir el primer nombre del empleado. ","")
)</f>
        <v/>
      </c>
      <c r="DY361" s="46">
        <f>IF($DS361,
IF(I361="","Debes escribir el primer apellido del empleado. ","")
)</f>
        <v/>
      </c>
      <c r="DZ361" s="46">
        <f>IF($DS361,
IF(J361="","Debes escribir el segundo apellido del empleado. ","")
)</f>
        <v/>
      </c>
      <c r="EB361" s="46">
        <f>IF($DS361,
IF(L361="","Debes escribir la fecha de ingreso del empleado. ",
IF(ISERR(DATE(YEAR(L361),MONTH(L361),DAY(L361))), "El valor ingresado en fecha de ingreso no tiene un formato válido. ","")
)
)</f>
        <v/>
      </c>
      <c r="EC361" s="46">
        <f>IF($DS361,
IF(M361="","Debes escribir el tiempo laborado. ",
IF( IFERROR(INT(M361),1.1) &lt;&gt; IFERROR(_xlfn.NUMBERVALUE(M361),1), "El valor de los días trabajados debe ser un número entero. ", "")
)
)</f>
        <v/>
      </c>
      <c r="ED361" s="46">
        <f>IF($DS361,
IF( AND(N361&lt;&gt;"", ISERR(DATE(YEAR(N361),MONTH(N361),DAY(N361))) ), "El valor ingresado en fecha de ingreso no tiene un formato válido. ",
IF( AND(N361&lt;&gt;"", $E$6&lt;&gt;"", DATE(YEAR(N361), MONTH(N361), 1) &lt;&gt; IFERROR(DATE(MID($E$6, 1, 4), MID($E$6, 6, 2),1), "1/1/1900") ), "La fecha de retiro debe estar dentro del período liquidado. ", "")
)
)</f>
        <v/>
      </c>
      <c r="EE361" s="46">
        <f>IF($DS361,
IF(O361="","Debes seleccionar el tipo de trabajador. ",
IF(_xlfn.IFNA(VLOOKUP(O361,TIPO_DE_TRABAJADOR,1,FALSE),-1)=-1,"El tipo de trabajador no es válido (por favor seleccionarlo de la lista). ","")
)
)</f>
        <v/>
      </c>
      <c r="EF361" s="46">
        <f>IF($DS361,
IF(P361="","Debes seleccionar si es un trabajador dependiente pensionado por vejez. ",
IF(_xlfn.IFNA(VLOOKUP(P361,SUBTIPO_DE_TRABAJADOR,1,FALSE),-1)=-1,"El tipo de trabajador dependiente pensionado por vejez no es válido (por favor seleccionarlo de la lista). ","")
)
)</f>
        <v/>
      </c>
      <c r="EG361" s="46">
        <f>IF($DS361,
IF(Q361="","Debes seleccionar el tipo de contrato del trabajador. ",
IF(_xlfn.IFNA(VLOOKUP(Q361,TIPO_DE_CONTRATO,1,FALSE),-1)=-1,"El tipo de contrato del trabajador no es válido (por favor seleccionarlo de la lista). ","")
)
)</f>
        <v/>
      </c>
      <c r="EH361" s="46">
        <f>IF($DS361,
IF(R361="","Debes seleccionar si es un salario integral. ",
IF(_xlfn.IFNA(VLOOKUP(R361,SI_NO,1,FALSE),-1)=-1,"Valor no válido para salario integral (por favor seleccionarlo de la lista). ","")
)
)</f>
        <v/>
      </c>
      <c r="EI361" s="46">
        <f>IF($DS361,
IF(S361="","Debes seleccionar si el trabajador realiza actividades de riesgo. ",
IF(_xlfn.IFNA(VLOOKUP(S361,SI_NO,1,FALSE),-1)=-1,"Valor no válido para actividad de alto riesgo (por favor seleccionarlo de la lista). ","")
)
)</f>
        <v/>
      </c>
      <c r="EK361" s="46">
        <f>IF($DS361,
IF(U361="","Debes escribir el código del municipio de residencia del trabajador. ",
IF(_xlfn.IFNA(VLOOKUP(U361,MUNICIPIO,1,FALSE),-1)=-1,"El municipio de residencia del trabajador es inválido (por favor seleccionarlo de la lista). ","")
)
)</f>
        <v/>
      </c>
      <c r="EL361" s="46">
        <f>IF($DS361,
IF(V361="","Debes escribir el la dirección de residendia del trabajador. ","")
)</f>
        <v/>
      </c>
      <c r="EM361" s="46">
        <f>IF($DS361,
IF(W361="","Debes escribir la fecha de inicio de la liquidación. ",
IF(ISERR(DATE(YEAR(W361),MONTH(W361),DAY(W361))),"El valor ingresado en fecha de inicio de liquidación no tiene un formato válido. ",
IF( AND($E$6&lt;&gt;"", DATE(YEAR(W361), MONTH(W361), 1) &lt;&gt; IFERROR(DATE(MID($E$6, 1, 4), MID($E$6, 6, 2),1), "1/1/1900") ), "La fecha de inicio de la liquidación debe estar dentro del período liquidado. ", "")
)
)
)</f>
        <v/>
      </c>
      <c r="EN361" s="46">
        <f>IF($DS361,
IF(X361="","Debes escribir la fecha de fin de la liquidación. ",
IF(ISERR(DATE(YEAR(X361),MONTH(X361),DAY(X361))),"El valor ingresado en fecha de fin de liquidación no tiene un formato válido. ",
IF( AND($E$6&lt;&gt;"", DATE(YEAR(X361), MONTH(X361), 1) &lt;&gt; IFERROR(DATE(MID($E$6, 1, 4), MID($E$6, 6, 2),1), "1/1/1900") ), "La fecha de fin de la liquidación debe estar dentro del período liquidado. ", "")
)
)
)</f>
        <v/>
      </c>
      <c r="EO361" s="46">
        <f>IF($DS361,
IF(Y361="","Debes escribir la frecuencia de pago del trabajador. ",
IF(_xlfn.IFNA(VLOOKUP(Y361,PERÍODO_DE_NÓMINA,1,FALSE),-1)=-1,"La frecuencia de pago es inválida (por favor seleccionarlo de la lista). ","")
)
)</f>
        <v/>
      </c>
      <c r="EP361" s="46">
        <f>IF($DS361,
IF(Z361="","Debes escribir la fecha de pago. ",
IF(ISERR(DATE(YEAR(Z361),MONTH(Z361),DAY(Z361))), "El valor ingresado en fecha de pago no tiene un formato válido. ","")
)
)</f>
        <v/>
      </c>
      <c r="EQ361" s="46">
        <f>IF($DS361,
IF(AA361="","Debes escribir el medio de pago. ",
IF(_xlfn.IFNA(VLOOKUP(AA361,MEDIOS_DE_PAGO,1,FALSE),-1)=-1,"El medio de pago es inválido (por favor seleccionarlo de la lista). ","")
)
)</f>
        <v/>
      </c>
      <c r="ER361" s="46">
        <f>OR(AA361='Tablas '!$T$4,AA361='Tablas '!$T$7,AA361='Tablas '!$T$8,AA361='Tablas '!$T$11)</f>
        <v/>
      </c>
      <c r="ES361" s="46">
        <f>IF(AND($DS361,ER361),
IF(AB361="","Debes escribir la entidad bancaria. ",""),
""
)</f>
        <v/>
      </c>
      <c r="ET361" s="46">
        <f>IF(AND($DS361,ER361),
IF(AC361="","Debes escribir el tipo de cuenta bancaria. ",
IF(_xlfn.IFNA(VLOOKUP(AC361,TIPO_DE_CUENTA,1,FALSE),-1)=-1,"El tipo de cuenta bancaria es inválida (por favor seleccionarlo de la lista). ","")
),
""
)</f>
        <v/>
      </c>
      <c r="EU361" s="46">
        <f>IF(AND($DS361,ER361),
IF(AD361="","Debes escribir el número de cuenta bancaria. ",""),
""
)</f>
        <v/>
      </c>
      <c r="EV361" s="46">
        <f>IF($DS361,
IF(AE361="","Debes escribir el valor del sueldo básico. ",
IF( ISERR(_xlfn.NUMBERVALUE(AE361)), "El valor del sueldo básico debe ser un número válido. ", "")
)
)</f>
        <v/>
      </c>
      <c r="EW361" s="46">
        <f>IF($DS361,
IF(AF361="","Debes escribir el número de días trabajados. ",
IF( IFERROR(INT(AF361),1.1) &lt;&gt; IFERROR(_xlfn.NUMBERVALUE(AF361),1), "La cantidad de días trabajados debe ser un número entero. ", "")
)
)</f>
        <v/>
      </c>
      <c r="EX361" s="46">
        <f>IF($DS361,
IF(AG361="","Debes escribir el valor del sueldo trabajado. ",
IF( ISERR(_xlfn.NUMBERVALUE(AG361)), "El valor del sueldo trabajado debe ser un número válido. ", "")
)
)</f>
        <v/>
      </c>
      <c r="EY361" s="46">
        <f>IF($DS361,
IF( AND(AH361&lt;&gt;"", ISERR(_xlfn.NUMBERVALUE(AH361))), "El valor del auxilio de transporte debe ser un número válido. ", "")
)</f>
        <v/>
      </c>
      <c r="EZ361" s="46">
        <f>IF($DS361,
IF( AND(AI361&lt;&gt;"", ISERR(_xlfn.NUMBERVALUE(AI361))), "El valor de viáticos salariales debe ser un número válido. ", "")
)</f>
        <v/>
      </c>
      <c r="FA361" s="46">
        <f>IF($DS361,
IF( AND(AJ361&lt;&gt;"", ISERR(_xlfn.NUMBERVALUE(AJ361))), "El valor de viáticos NO salariales debe ser un número válido. ", "")
)</f>
        <v/>
      </c>
      <c r="FB361" s="46">
        <f>CONCATENATE(AK361,AL361)&lt;&gt;""</f>
        <v/>
      </c>
      <c r="FC361" s="46">
        <f>IF(AND($DS361,FB361),
IF(AK361="","Debes escribir el número de horas extras diurnas. ",
IF( IFERROR(INT(AK361),1.1) &lt;&gt; IFERROR(_xlfn.NUMBERVALUE(AK361),1), "La cantidad de horas extras diurnas debe ser un número entero. ", "")
),
""
)</f>
        <v/>
      </c>
      <c r="FD361" s="46">
        <f>IF(AND($DS361,FB361),
IF(AL361="","Debes escribir el valor de las horas extras diurnas. ",
IF( ISERR(_xlfn.NUMBERVALUE(AL361)), "El valor de las horas extras duirnas debe ser un número válido. ", "")
),
""
)</f>
        <v/>
      </c>
      <c r="FE361" s="46">
        <f>CONCATENATE(AM361,AN361)&lt;&gt;""</f>
        <v/>
      </c>
      <c r="FF361" s="46">
        <f>IF(AND($DS361,FE361),
IF(AM361="","Debes escribir el número de horas extras nocturnas. ",
IF( IFERROR(INT(AM361),1.1) &lt;&gt; IFERROR(_xlfn.NUMBERVALUE(AM361),1), "La cantidad de horas extras nocturnas debe ser un número entero. ", "")
),
""
)</f>
        <v/>
      </c>
      <c r="FG361" s="46">
        <f>IF(AND($DS361,FE361),
IF(AN361="","Debes escribir el valor de las horas extras nocturnas. ",
IF( ISERR(_xlfn.NUMBERVALUE(AN361)), "El valor de las horas extras nocturnas debe ser un número válido. ", "")
),
""
)</f>
        <v/>
      </c>
      <c r="FH361" s="46">
        <f>CONCATENATE(AO361,AP361)&lt;&gt;""</f>
        <v/>
      </c>
      <c r="FI361" s="46">
        <f>IF(AND($DS361,FH361),
IF(AO361="","Debes escribir el número de horas extras diurnas dominicales y festivas. ",
IF( IFERROR(INT(AO361),1.1) &lt;&gt; IFERROR(_xlfn.NUMBERVALUE(AO361),1), "La cantidad de horas extras diurnas dominicales y festivas debe ser un número entero. ", "")
),
""
)</f>
        <v/>
      </c>
      <c r="FJ361" s="46">
        <f>IF(AND($DS361,FH361),
IF(AP361="","Debes escribir el valor de las horas extras diurnas dominicales y festivas. ",
IF( ISERR(_xlfn.NUMBERVALUE(AP361)), "El valor de las horas extras diurnas dominicales y festivas debe ser un número válido. ", "")
),
""
)</f>
        <v/>
      </c>
      <c r="FK361" s="46">
        <f>CONCATENATE(AQ361,AR361)&lt;&gt;""</f>
        <v/>
      </c>
      <c r="FL361" s="46">
        <f>IF(AND($DS361,FK361),
IF(AQ361="","Debes escribir el número de horas extras nocturnas dominicales y festivas. ",
IF( IFERROR(INT(AQ361),1.1) &lt;&gt; IFERROR(_xlfn.NUMBERVALUE(AQ361),1), "La cantidad de horas extras nocturnas dominicales y festivas debe ser un número entero. ", "")
),
""
)</f>
        <v/>
      </c>
      <c r="FM361" s="46">
        <f>IF(AND($DS361,FK361),
IF(AR361="","Debes escribir el valor de las horas extras nocturnas dominicales y festivas. ",
IF( ISERR(_xlfn.NUMBERVALUE(AR361)), "El valor de las horas extras nocturnas dominicales y festivas debe ser un número válido. ", "")
),
""
)</f>
        <v/>
      </c>
      <c r="FN361" s="46">
        <f>CONCATENATE(AS361,AT361)&lt;&gt;""</f>
        <v/>
      </c>
      <c r="FO361" s="46">
        <f>IF(AND($DS361,FN361),
IF(AS361="","Debes escribir el número de horas recargo nocturno. ",
IF( IFERROR(INT(AS361),1.1) &lt;&gt; IFERROR(_xlfn.NUMBERVALUE(AS361),1), "La cantidad de horas recargo nocturno debe ser un número entero. ", "")
),
""
)</f>
        <v/>
      </c>
      <c r="FP361" s="46">
        <f>IF(AND($DS361,FN361),
IF(AT361="","Debes escribir el valor de las horas recargo nocturno. ",
IF( ISERR(_xlfn.NUMBERVALUE(AT361)), "El valor de las horas recargo nocturno debe ser un número válido. ", "")
),
""
)</f>
        <v/>
      </c>
      <c r="FQ361" s="46">
        <f>CONCATENATE(AU361,AV361)&lt;&gt;""</f>
        <v/>
      </c>
      <c r="FR361" s="46">
        <f>IF(AND($DS361,FQ361),
IF(AU361="","Debes escribir el número de horas recargo diurno dominical y festivo. ",
IF( IFERROR(INT(AU361),1.1) &lt;&gt; IFERROR(_xlfn.NUMBERVALUE(AU361),1), "La cantidad de horas recargo diurno dominical y festivo debe ser un número entero. ", "")
),
""
)</f>
        <v/>
      </c>
      <c r="FS361" s="46">
        <f>IF(AND($DS361,FQ361),
IF(AV361="","Debes escribir el valor de las horas recargo diurno dominical y festivo. ",
IF( ISERR(_xlfn.NUMBERVALUE(AV361)), "El valor de las horas recargo diurno dominical y festivo debe ser un número válido. ", "")
),
""
)</f>
        <v/>
      </c>
      <c r="FT361" s="46">
        <f>CONCATENATE(AW361,AX361)&lt;&gt;""</f>
        <v/>
      </c>
      <c r="FU361" s="46">
        <f>IF(AND($DS361,FT361),
IF(AW361="","Debes escribir el número de horas recargo nocturno dominical y festivo. ",
IF( IFERROR(INT(AW361),1.1) &lt;&gt; IFERROR(_xlfn.NUMBERVALUE(AW361),1), "La cantidad de horas recargo nocturno dominical y festivo debe ser un número entero. ", "")
),
""
)</f>
        <v/>
      </c>
      <c r="FV361" s="46">
        <f>IF(AND($DS361,FT361),
IF(AX361="","Debes escribir el valor de las horas recargo nocturno dominical y festivo. ",
IF( ISERR(_xlfn.NUMBERVALUE(AX361)), "El valor de las horas recargo nocturno dominical y festivo debe ser un número válido. ", "")
),
""
)</f>
        <v/>
      </c>
      <c r="FW361" s="46">
        <f>CONCATENATE(AY361,AZ361)&lt;&gt;""</f>
        <v/>
      </c>
      <c r="FX361" s="46">
        <f>IF(AND($DS361,FW361),
IF(AY361="","Debes escribir el número de días de vacaciones comunes. ",
IF( IFERROR(INT(AY361),1.1) &lt;&gt; IFERROR(_xlfn.NUMBERVALUE(AY361),1), "La cantidad de días de vacaciones comunes debe ser un número entero. ", "")
),
""
)</f>
        <v/>
      </c>
      <c r="FY361" s="46">
        <f>IF(AND($DS361,FW361),
IF(AZ361="","Debes escribir el valor de las vacaciones comunes. ",
IF( ISERR(_xlfn.NUMBERVALUE(AZ361)), "El valor de las vacaciones comunes debe ser un número válido. ", "")
),
""
)</f>
        <v/>
      </c>
      <c r="FZ361" s="46">
        <f>CONCATENATE(BA361,BB361)&lt;&gt;""</f>
        <v/>
      </c>
      <c r="GA361" s="46">
        <f>IF(AND($DS361,FZ361),
IF(BA361="","Debes escribir el número de días de vacaciones compensadas. ",
IF( IFERROR(INT(BA361),1.1) &lt;&gt; IFERROR(_xlfn.NUMBERVALUE(BA361),1), "La cantidad de días de vacaciones compensadas debe ser un número entero. ", "")
),
""
)</f>
        <v/>
      </c>
      <c r="GB361" s="46">
        <f>IF(AND($DS361,FZ361),
IF(BB361="","Debes escribir el valor de las vacaciones compensadas. ",
IF( ISERR(_xlfn.NUMBERVALUE(BB361)), "El valor de las vacaciones compensadas debe ser un número válido. ", "")
),
""
)</f>
        <v/>
      </c>
      <c r="GC361" s="46">
        <f>CONCATENATE(BC361,BD361)&lt;&gt;""</f>
        <v/>
      </c>
      <c r="GD361" s="46">
        <f>IF(AND($DS361,GC361),
IF(BC361="","Debes escribir el número de días de prima salarial. ",
IF( IFERROR(INT(BC361),1.1) &lt;&gt; IFERROR(_xlfn.NUMBERVALUE(BC361),1), "La cantidad de días de prima salarial debe ser un número entero. ", "")
),
""
)</f>
        <v/>
      </c>
      <c r="GE361" s="46">
        <f>IF(AND($DS361,GC361),
IF(BD361="","Debes escribir el valor de los días de prima salarial. ",
IF( ISERR(_xlfn.NUMBERVALUE(BD361)), "El valor de los días de prima salarial debe ser un número válido. ", "")
),
""
)</f>
        <v/>
      </c>
      <c r="GF361" s="46">
        <f>IF($DS361,
IF( AND(BE361&lt;&gt;"", ISERR(_xlfn.NUMBERVALUE(BE361))), "El valor de la prima NO saliarial debe ser un número válido. ", "")
)</f>
        <v/>
      </c>
      <c r="GG361" s="46">
        <f>CONCATENATE(BF361,BG361,BH361)&lt;&gt;""</f>
        <v/>
      </c>
      <c r="GH361" s="46">
        <f>IF(AND($DS361,GG361),
IF(BF361="","Debes escribir el valor de las cesantías. ",
IF( ISERR(_xlfn.NUMBERVALUE(BF361)), "El valor de las cesantías debe ser un número válido. ", "")
),
""
)</f>
        <v/>
      </c>
      <c r="GI361" s="46">
        <f>IF(AND($DS361,GG361),
IF(BG361="","Debes escribir el % de cesantías. ",
IF( ISERR(_xlfn.NUMBERVALUE(BG361)), "El % de cesantías debe ser un número válido. ", "")
),
""
)</f>
        <v/>
      </c>
      <c r="GJ361" s="46">
        <f>IF(AND($DS361,GG361),
IF(BH361="","Debes escribir el valor de intereses de cesantías. ",
IF( ISERR(_xlfn.NUMBERVALUE(BH361)), "El valor de intereses de cesantías debe ser un número válido. ", "")
),
""
)</f>
        <v/>
      </c>
      <c r="GK361" s="46">
        <f>CONCATENATE(BI361,BJ361,BK361)&lt;&gt;""</f>
        <v/>
      </c>
      <c r="GL361" s="46">
        <f>IF(AND($DS361,GK361),
IF(BI361="","Debes escribir el número de días de incapacidad. ",
IF( IFERROR(INT(BI361),1.1) &lt;&gt; IFERROR(_xlfn.NUMBERVALUE(BI361),1), "La cantidad de días de incapacidad debe ser un número entero. ", "")
),
""
)</f>
        <v/>
      </c>
      <c r="GM361" s="46">
        <f>IF(AND($DS361,GK361),
IF(BJ361="","Debes escribir el tipo de incapacidad. ",
IF(_xlfn.IFNA(VLOOKUP(BJ361,TIPO_DE_INCAPACIDAD,1,FALSE),-1)=-1,"El tipo de incapacidad es inválida (por favor seleccionarlo de la lista). ","")
),
""
)</f>
        <v/>
      </c>
      <c r="GN361" s="46">
        <f>IF(AND($DS361,GK361),
IF(BK361="","Debes escribir el valor de la incapacidad. ",
IF( ISERR(_xlfn.NUMBERVALUE(BK361)), "El valor de la incapacidad debe ser un número válido. ", "")
),
""
)</f>
        <v/>
      </c>
      <c r="GO361" s="46">
        <f>CONCATENATE(BL361,BM361)&lt;&gt;""</f>
        <v/>
      </c>
      <c r="GP361" s="46">
        <f>IF(AND($DS361,GO361),
IF(BL361="","Debes escribir el número de días de licencia de maternidad o paternidad. ",
IF( IFERROR(INT(BL361),1.1) &lt;&gt; IFERROR(_xlfn.NUMBERVALUE(BL361),1), "La cantidad de días de licencia de maternidad o paternidad debe ser un número entero. ", "")
),
""
)</f>
        <v/>
      </c>
      <c r="GQ361" s="46">
        <f>IF(AND($DS361,GO361),
IF(BM361="","Debes escribir el valor de la licencia de maternidad o paternidad. ",
IF( ISERR(_xlfn.NUMBERVALUE(BM361)), "El valor de la licencia de maternidad o paternidad debe ser un número válido. ", "")
),
""
)</f>
        <v/>
      </c>
      <c r="GR361" s="46">
        <f>CONCATENATE(BN361,BO361)&lt;&gt;""</f>
        <v/>
      </c>
      <c r="GS361" s="46">
        <f>IF(AND($DS361,GR361),
IF(BN361="","Debes escribir el número de días de licencia remunerada. ",
IF( IFERROR(INT(BN361),1.1) &lt;&gt; IFERROR(_xlfn.NUMBERVALUE(BN361),1), "La cantidad de días de licencia remunerada debe ser un número entero. ", "")
),
""
)</f>
        <v/>
      </c>
      <c r="GT361" s="46">
        <f>IF(AND($DS361,GR361),
IF(BO361="","Debes escribir el valor de la licencia remunerada. ",
IF( ISERR(_xlfn.NUMBERVALUE(BO361)), "El valor de la licencia remunerada debe ser un número válido. ", "")
),
""
)</f>
        <v/>
      </c>
      <c r="GU361" s="46">
        <f>IF($DS361,
IF( AND(BP361&lt;&gt;"", ISERR(_xlfn.NUMBERVALUE(BP361))), "El valor de la licencia NO remunerada debe ser un número válido. ", "")
)</f>
        <v/>
      </c>
      <c r="GV361" s="46">
        <f>IF($DS361,
IF( AND(BQ361&lt;&gt;"", ISERR(_xlfn.NUMBERVALUE(BQ361))), "El valor de auxilios salariales debe ser un número válido. ", "")
)</f>
        <v/>
      </c>
      <c r="GW361" s="46">
        <f>IF($DS361,
IF( AND(BR361&lt;&gt;"", ISERR(_xlfn.NUMBERVALUE(BR361))), "El valor de auxilios NO salariales debe ser un número válido. ", "")
)</f>
        <v/>
      </c>
      <c r="GX361" s="46">
        <f>IF($DS361,
IF( AND(BS361&lt;&gt;"", ISERR(_xlfn.NUMBERVALUE(BS361))), "El valor de bonos salariales debe ser un número válido. ", "")
)</f>
        <v/>
      </c>
      <c r="GY361" s="46">
        <f>IF($DS361,
IF( AND(BT361&lt;&gt;"", ISERR(_xlfn.NUMBERVALUE(BT361))), "El valor de bonos NO salariales debe ser un número válido. ", "")
)</f>
        <v/>
      </c>
      <c r="GZ361" s="46">
        <f>IF($DS361,
IF( AND(BU361&lt;&gt;"", ISERR(_xlfn.NUMBERVALUE(BU361))), "El valor de bonos salariales de alimentación debe ser un número válido. ", "")
)</f>
        <v/>
      </c>
      <c r="HA361" s="46">
        <f>IF($DS361,
IF( AND(BV361&lt;&gt;"", ISERR(_xlfn.NUMBERVALUE(BV361))), "El valor de bonos NO salariales de alimentación debe ser un número válido. ", "")
)</f>
        <v/>
      </c>
      <c r="HB361" s="46">
        <f>IF($DS361,
IF( AND(BW361&lt;&gt;"", ISERR(_xlfn.NUMBERVALUE(BW361))), "El valor de bonificaciones salariales debe ser un número válido. ", "")
)</f>
        <v/>
      </c>
      <c r="HC361" s="46">
        <f>IF($DS361,
IF( AND(BX361&lt;&gt;"", ISERR(_xlfn.NUMBERVALUE(BX361))), "El valor de bonificaciones NO salariales debe ser un número válido. ", "")
)</f>
        <v/>
      </c>
      <c r="HD361" s="46">
        <f>IF($DS361,
IF( AND(BY361&lt;&gt;"", ISERR(_xlfn.NUMBERVALUE(BY361))), "El valor de compensaciones ordinarias debe ser un número válido. ", "")
)</f>
        <v/>
      </c>
      <c r="HE361" s="46">
        <f>IF($DS361,
IF( AND(BZ361&lt;&gt;"", ISERR(_xlfn.NUMBERVALUE(BZ361))), "El valor de compensaciones extraordinarias debe ser un número válido. ", "")
)</f>
        <v/>
      </c>
      <c r="HF361" s="46">
        <f>IF($DS361,
IF( AND(CA361&lt;&gt;"", ISERR(_xlfn.NUMBERVALUE(CA361))), "El valor de comisiones debe ser un número válido. ", "")
)</f>
        <v/>
      </c>
      <c r="HG361" s="46">
        <f>IF($DS361,
IF( AND(CB361&lt;&gt;"", ISERR(_xlfn.NUMBERVALUE(CB361))), "El valor de ausencia por huega debe ser un número válido. ", "")
)</f>
        <v/>
      </c>
      <c r="HH361" s="46">
        <f>IF($DS361,
IF( AND(CC361&lt;&gt;"", ISERR(_xlfn.NUMBERVALUE(CC361))), "El valor de anticipos debe ser un número válido. ", "")
)</f>
        <v/>
      </c>
      <c r="HI361" s="46">
        <f>IF($DS361,
IF( AND(CD361&lt;&gt;"", ISERR(_xlfn.NUMBERVALUE(CD361))), "El valor de pagos a terceros debe ser un número válido. ", "")
)</f>
        <v/>
      </c>
      <c r="HJ361" s="46">
        <f>IF($DS361,
IF( AND(CE361&lt;&gt;"", ISERR(_xlfn.NUMBERVALUE(CE361))), "El valor de dotación debe ser un número válido. ", "")
)</f>
        <v/>
      </c>
      <c r="HK361" s="46">
        <f>IF($DS361,
IF( AND(CF361&lt;&gt;"", ISERR(_xlfn.NUMBERVALUE(CF361))), "El valor de apoyo sostenibilidad debe ser un número válido. ", "")
)</f>
        <v/>
      </c>
      <c r="HL361" s="46">
        <f>IF($DS361,
IF( AND(CG361&lt;&gt;"", ISERR(_xlfn.NUMBERVALUE(CG361))), "El valor de teletrabajo debe ser un número válido. ", "")
)</f>
        <v/>
      </c>
      <c r="HM361" s="46">
        <f>IF($DS361,
IF( AND(CH361&lt;&gt;"", ISERR(_xlfn.NUMBERVALUE(CH361))), "El valor de bonificación de retiro debe ser un número válido. ", "")
)</f>
        <v/>
      </c>
      <c r="HN361" s="46">
        <f>IF($DS361,
IF( AND(CI361&lt;&gt;"", ISERR(_xlfn.NUMBERVALUE(CI361))), "El valor de indemnización de retiro debe ser un número válido. ", "")
)</f>
        <v/>
      </c>
      <c r="HO361" s="46">
        <f>IF($DS361,
IF( AND(CJ361&lt;&gt;"", ISERR(_xlfn.NUMBERVALUE(CJ361))), "El valor de reintegros debe ser un número válido. ", "")
)</f>
        <v/>
      </c>
      <c r="HP361" s="46">
        <f>CONCATENATE(CK361,CL361,CM361)&lt;&gt;""</f>
        <v/>
      </c>
      <c r="HQ361" s="46">
        <f>IF(AND($DS361,HP361),
IF(CK361="","Debes escribir la descripción de otro concepto no categorizado. ",""),
""
)</f>
        <v/>
      </c>
      <c r="HR361" s="46">
        <f>IF(AND($DS361,HP361),
IF(CONCATENATE(CL361,CM361)="","Debes escribir al menos un valor de concepto no categorizado (salarial o no salarial). ",
IF(ISERR(_xlfn.NUMBERVALUE(CL361)),"El valor salarial concepto no categorizado debe ser un número válido. ","")
),
""
)</f>
        <v/>
      </c>
      <c r="HS361" s="46">
        <f>IF(AND($DS361,HP361),
IF(CONCATENATE(CL361,CM361)="","Debes escribir al menos un valor de concepto no categorizado (salarial o no salarial). ",
IF(ISERR(_xlfn.NUMBERVALUE(CM361)),"El valor NO salarial concepto no categorizado debe ser un número válido. ","")
),
""
)</f>
        <v/>
      </c>
      <c r="HT361" s="46">
        <f>IF($DS361,
IF(CN361="","Debes escribir el porcentaje del aporte a salud. ",
IF( ISERR(_xlfn.NUMBERVALUE(CN361)), "El valor del porcentaje del aporte a salud debe ser un número válido. ", "")
)
)</f>
        <v/>
      </c>
      <c r="HU361" s="46">
        <f>IF($DS361,
IF(CO361="","Debes escribir el valor del aporte a salud. ",
IF( ISERR(_xlfn.NUMBERVALUE(CO361)), "El valor del aporte a salud debe ser un número válido. ", "")
)
)</f>
        <v/>
      </c>
      <c r="HV361" s="46">
        <f>IF($DS361,
IF( AND(CP361&lt;&gt;"", ISERR(_xlfn.NUMBERVALUE(CP361))), "El valor plan complementario debe ser un número válido. ", "")
)</f>
        <v/>
      </c>
      <c r="HW361" s="46">
        <f>IF($DS361,
IF(CQ361="","Debes escribir el porcentaje del aporte a pensión. ",
IF( ISERR(_xlfn.NUMBERVALUE(CQ361)), "El valor del porcentaje del aporte a pensión debe ser un número válido. ", "")
)
)</f>
        <v/>
      </c>
      <c r="HX361" s="46">
        <f>IF($DS361,
IF(CR361="","Debes escribir el valor del aporte a pensión. ",
IF( ISERR(_xlfn.NUMBERVALUE(CR361)), "El valor del aporte a salud debe ser un número válido. ", "")
)
)</f>
        <v/>
      </c>
      <c r="HY361" s="46">
        <f>IF($DS361,
IF( AND(CS361&lt;&gt;"", ISERR(_xlfn.NUMBERVALUE(CS361))), "El valor pensión voluntaria debe ser un número válido. ", "")
)</f>
        <v/>
      </c>
      <c r="HZ361" s="46">
        <f>CONCATENATE(CT361,CU361,CV361,CW361)&lt;&gt;""</f>
        <v/>
      </c>
      <c r="IA361" s="46">
        <f>IF(AND($DS361,HZ361),
IF(CT361="","Debes escribir el % del fondo de seguridad pensional. ",
IF( ISERR(_xlfn.NUMBERVALUE(CT361)), "El % del fondo de seguridad debe ser un número válido. ", "")
),
""
)</f>
        <v/>
      </c>
      <c r="IB361" s="46">
        <f>IF(AND($DS361,HZ361),
IF(CU361="","Debes escribir el valor del aporte al fondo de solidaridad pensional. ",
IF( ISERR(_xlfn.NUMBERVALUE(CU361)), "El valor del aporte al fondo de solidaridad pensional debe ser un número válido. ", "")
),
""
)</f>
        <v/>
      </c>
      <c r="IC361" s="46">
        <f>IF(AND($DS361,HZ361),
IF(CV361="","Debes escribir el % del fondo de subsistencia. ",
IF( ISERR(_xlfn.NUMBERVALUE(CV361)), "El % del fondo de subsistencia debe ser un número válido. ", "")
),
""
)</f>
        <v/>
      </c>
      <c r="ID361" s="46">
        <f>IF(AND($DS361,HZ361),
IF(CW361="","Debes escribir el valor del fondo de subsistencia. ",
IF( ISERR(_xlfn.NUMBERVALUE(CW361)), "El valor del fondo de subsistencia debe ser un número válido. ", "")
),
""
)</f>
        <v/>
      </c>
      <c r="IE361" s="46">
        <f>CONCATENATE(CX361,CY361)&lt;&gt;""</f>
        <v/>
      </c>
      <c r="IF361" s="46">
        <f>IF(AND($DS361,IE361),
IF(CX361="","Debes escribir el % de sindicato. ",
IF( ISERR(_xlfn.NUMBERVALUE(CX361)), "El % de sindicato debe ser un número válido. ", "")
),
""
)</f>
        <v/>
      </c>
      <c r="IG361" s="46">
        <f>IF(AND($DS361,IE361),
IF(CY361="","Debes escribir el valor del sindicato. ",
IF( ISERR(_xlfn.NUMBERVALUE(CY361)), "El valor del sindicato debe ser un número válido. ", "")
),
""
)</f>
        <v/>
      </c>
      <c r="IH361" s="46">
        <f>IF($DS361,
IF( AND(CZ361&lt;&gt;"", ISERR(_xlfn.NUMBERVALUE(CZ361))), "El valor de sanción pública debe ser un número válido. ", "")
)</f>
        <v/>
      </c>
      <c r="II361" s="46">
        <f>IF($DS361,
IF( AND(DA361&lt;&gt;"", ISERR(_xlfn.NUMBERVALUE(DA361))), "El valor de sanción privada debe ser un número válido. ", "")
)</f>
        <v/>
      </c>
      <c r="IJ361" s="46">
        <f>CONCATENATE(DB361,DC361)&lt;&gt;""</f>
        <v/>
      </c>
      <c r="IK361" s="46">
        <f>IF(AND($DS361,IJ361),
IF(DB361="","Debes escribir la descripción de libranza. ",""),
""
)</f>
        <v/>
      </c>
      <c r="IL361" s="46">
        <f>IF(AND($DS361,IJ361),
IF(DC361="","Debes escribir la cuota libranza. ",
IF(ISERR(_xlfn.NUMBERVALUE(DC361)),"El valor de la cuota libranza debe ser un número válido. ","")
),
""
)</f>
        <v/>
      </c>
      <c r="IM361" s="46">
        <f>IF($DS361,
IF( AND(DD361&lt;&gt;"", ISERR(_xlfn.NUMBERVALUE(DD361))), "El valor de pagos a terceros debe ser un número válido. ", "")
)</f>
        <v/>
      </c>
      <c r="IN361" s="46">
        <f>IF($DS361,
IF( AND(DE361&lt;&gt;"", ISERR(_xlfn.NUMBERVALUE(DE361))), "El valor de anticipos debe ser un número válido. ", "")
)</f>
        <v/>
      </c>
      <c r="IO361" s="46">
        <f>IF($DS361,
IF( AND(DF361&lt;&gt;"", ISERR(_xlfn.NUMBERVALUE(DF361))), "El valor de AFC debe ser un número válido. ", "")
)</f>
        <v/>
      </c>
      <c r="IP361" s="46">
        <f>IF($DS361,
IF( AND(DG361&lt;&gt;"", ISERR(_xlfn.NUMBERVALUE(DG361))), "El valor de rete-fuente debe ser un número válido. ", "")
)</f>
        <v/>
      </c>
      <c r="IQ361" s="46">
        <f>IF($DS361,
IF( AND(DH361&lt;&gt;"", ISERR(_xlfn.NUMBERVALUE(DH361))), "El valor de cooperativa de trabajo debe ser un número válido. ", "")
)</f>
        <v/>
      </c>
      <c r="IR361" s="46">
        <f>IF($DS361,
IF( AND(DI361&lt;&gt;"", ISERR(_xlfn.NUMBERVALUE(DI361))), "El valor de embargo fiscal debe ser un número válido. ", "")
)</f>
        <v/>
      </c>
      <c r="IS361" s="46">
        <f>IF($DS361,
IF( AND(DJ361&lt;&gt;"", ISERR(_xlfn.NUMBERVALUE(DJ361))), "El valor de educación debe ser un número válido. ", "")
)</f>
        <v/>
      </c>
      <c r="IT361" s="46">
        <f>IF($DS361,
IF( AND(DK361&lt;&gt;"", ISERR(_xlfn.NUMBERVALUE(DK361))), "El valor de reintegro debe ser un número válido. ", "")
)</f>
        <v/>
      </c>
      <c r="IU361" s="46">
        <f>IF($DS361,
IF( AND(DL361&lt;&gt;"", ISERR(_xlfn.NUMBERVALUE(DL361))), "El valor de deuda debe ser un número válido. ", "")
)</f>
        <v/>
      </c>
      <c r="IV361" s="46">
        <f>IF($DS361,
IF( AND(DM361&lt;&gt;"", ISERR(_xlfn.NUMBERVALUE(DM361))), "El valor de otras deducciones debe ser un número válido. ", "")
)</f>
        <v/>
      </c>
      <c r="IW361" s="46">
        <f>IF($DS361,
IF(DN361="","Debes escribir el valor de los devengos totales. ",
IF( ISERR(_xlfn.NUMBERVALUE(DN361)), "El valor de los devengos totales debe ser un número válido. ", "")
)
)</f>
        <v/>
      </c>
      <c r="IX361" s="46">
        <f>IF($DS361,
IF(DO361="","Debes escribir el valor de las deducciones totales. ",
IF( ISERR(_xlfn.NUMBERVALUE(DO361)), "El valor de las deducciones totales debe ser un número válido. ", "")
)
)</f>
        <v/>
      </c>
      <c r="IY361" s="46">
        <f>IF($DS361,
IF(DP361="","Debes escribir el valor del salario total. ",
IF( ISERR(_xlfn.NUMBERVALUE(DP361)), "El valor del salario total debe ser un número válido. ", "")
)
)</f>
        <v/>
      </c>
    </row>
    <row r="362">
      <c r="B362" s="48" t="n">
        <v>350</v>
      </c>
      <c r="C362" s="61">
        <f>IF(AND(DS362,DP362&lt;&gt;""),
IF(DQ362="","OK","Error"),
""
)</f>
        <v/>
      </c>
      <c r="D362" s="53" t="n"/>
      <c r="E362" s="52" t="n"/>
      <c r="F362" s="112" t="n"/>
      <c r="G362" s="52" t="n"/>
      <c r="H362" s="53" t="n"/>
      <c r="I362" s="52" t="n"/>
      <c r="J362" s="52" t="n"/>
      <c r="K362" s="53" t="n"/>
      <c r="L362" s="55" t="n"/>
      <c r="M362" s="108" t="n"/>
      <c r="N362" s="56" t="n"/>
      <c r="O362" s="52" t="n"/>
      <c r="P362" s="52" t="n"/>
      <c r="Q362" s="52" t="n"/>
      <c r="R362" s="52" t="n"/>
      <c r="S362" s="52" t="n"/>
      <c r="T362" s="53" t="n"/>
      <c r="U362" s="52" t="n"/>
      <c r="V362" s="52" t="n"/>
      <c r="W362" s="55" t="n"/>
      <c r="X362" s="55" t="n"/>
      <c r="Y362" s="52" t="n"/>
      <c r="Z362" s="55" t="n"/>
      <c r="AA362" s="52" t="n"/>
      <c r="AB362" s="53" t="n"/>
      <c r="AC362" s="53" t="n"/>
      <c r="AD362" s="53" t="n"/>
      <c r="AE362" s="177" t="n"/>
      <c r="AF362" s="113" t="n"/>
      <c r="AG362" s="177" t="n"/>
      <c r="AH362" s="178" t="n"/>
      <c r="AI362" s="178" t="n"/>
      <c r="AJ362" s="178" t="n"/>
      <c r="AK362" s="114" t="n"/>
      <c r="AL362" s="178" t="n"/>
      <c r="AM362" s="114" t="n"/>
      <c r="AN362" s="178" t="n"/>
      <c r="AO362" s="114" t="n"/>
      <c r="AP362" s="178" t="n"/>
      <c r="AQ362" s="114" t="n"/>
      <c r="AR362" s="178" t="n"/>
      <c r="AS362" s="114" t="n"/>
      <c r="AT362" s="178" t="n"/>
      <c r="AU362" s="114" t="n"/>
      <c r="AV362" s="178" t="n"/>
      <c r="AW362" s="114" t="n"/>
      <c r="AX362" s="178" t="n"/>
      <c r="AY362" s="114" t="n"/>
      <c r="AZ362" s="178" t="n"/>
      <c r="BA362" s="114" t="n"/>
      <c r="BB362" s="178" t="n"/>
      <c r="BC362" s="114" t="n"/>
      <c r="BD362" s="178" t="n"/>
      <c r="BE362" s="178" t="n"/>
      <c r="BF362" s="178" t="n"/>
      <c r="BG362" s="59" t="n"/>
      <c r="BH362" s="178" t="n"/>
      <c r="BI362" s="114" t="n"/>
      <c r="BJ362" s="53" t="n"/>
      <c r="BK362" s="178" t="n"/>
      <c r="BL362" s="114" t="n"/>
      <c r="BM362" s="178" t="n"/>
      <c r="BN362" s="114" t="n"/>
      <c r="BO362" s="178" t="n"/>
      <c r="BP362" s="178" t="n"/>
      <c r="BQ362" s="178" t="n"/>
      <c r="BR362" s="178" t="n"/>
      <c r="BS362" s="178" t="n"/>
      <c r="BT362" s="178" t="n"/>
      <c r="BU362" s="178" t="n"/>
      <c r="BV362" s="178" t="n"/>
      <c r="BW362" s="178" t="n"/>
      <c r="BX362" s="178" t="n"/>
      <c r="BY362" s="178" t="n"/>
      <c r="BZ362" s="178" t="n"/>
      <c r="CA362" s="178" t="n"/>
      <c r="CB362" s="178" t="n"/>
      <c r="CC362" s="178" t="n"/>
      <c r="CD362" s="178" t="n"/>
      <c r="CE362" s="178" t="n"/>
      <c r="CF362" s="178" t="n"/>
      <c r="CG362" s="178" t="n"/>
      <c r="CH362" s="178" t="n"/>
      <c r="CI362" s="178" t="n"/>
      <c r="CJ362" s="178" t="n"/>
      <c r="CK362" s="53" t="n"/>
      <c r="CL362" s="178" t="n"/>
      <c r="CM362" s="178" t="n"/>
      <c r="CN362" s="60" t="n"/>
      <c r="CO362" s="177" t="n"/>
      <c r="CP362" s="178" t="n"/>
      <c r="CQ362" s="60" t="n"/>
      <c r="CR362" s="177" t="n"/>
      <c r="CS362" s="178" t="n"/>
      <c r="CT362" s="59" t="n"/>
      <c r="CU362" s="178" t="n"/>
      <c r="CV362" s="59" t="n"/>
      <c r="CW362" s="178" t="n"/>
      <c r="CX362" s="59" t="n"/>
      <c r="CY362" s="178" t="n"/>
      <c r="CZ362" s="178" t="n"/>
      <c r="DA362" s="178" t="n"/>
      <c r="DB362" s="53" t="n"/>
      <c r="DC362" s="178" t="n"/>
      <c r="DD362" s="178" t="n"/>
      <c r="DE362" s="178" t="n"/>
      <c r="DF362" s="178" t="n"/>
      <c r="DG362" s="178" t="n"/>
      <c r="DH362" s="178" t="n"/>
      <c r="DI362" s="178" t="n"/>
      <c r="DJ362" s="178" t="n"/>
      <c r="DK362" s="178" t="n"/>
      <c r="DL362" s="178" t="n"/>
      <c r="DM362" s="178" t="n"/>
      <c r="DN362" s="177" t="n"/>
      <c r="DO362" s="177" t="n"/>
      <c r="DP362" s="177" t="n"/>
      <c r="DQ362" s="76">
        <f>IF(AND(DS362,DP362&lt;&gt;""),
CONCATENATE(DT362,DU362,DV362,DW362,DX362,DY362,DZ362,EA362,EB362,EC362,ED362,EE362,EF362,EG362,EH362,EI362,EJ362,EK362,EL362,EM362,EN362,EO362,EP362,EQ362,ES362,ET362,EU362,EV362,EW362,EX362,EY362,EZ362,FA362,FC362,FD362,FF362,FG362,FI362,FJ362,FL362,FM362,FO362,FP362,FR362,FS362,FU362,FV362,FX362,FY362,GA362,GB362,GD362,GE362,GF362,GH362,GI362,GJ362,GL362,GM362,GN362,GP362,GQ362,GS362,GT362,GU362,GV362,GW362,GX362,GY362,GZ362,HA362,HB362,HC362,HD362,HE362,HF362,HG362,HH362,HI362,HJ362,HK362,HL362,HM362,HN362,HO362,HQ362,HR362,HS362,HT362,HU362,HV362,HW362,HX362,HY362,IA362,IB362,IC362,ID362,IF362,IG362,IH362,II362,IK362,IL362,IM362,IN362,IO362,IP362,IQ362,IR362,IS362,IT362,IU362,IV362,IW362,IX362,IY362,IZ362),
""
)</f>
        <v/>
      </c>
      <c r="DR362" s="53" t="n"/>
      <c r="DS362" s="46">
        <f>CONCATENATE(D362,$E362,$F362,$G362,H362,$I362,$J362,K362,$L362,$M362,N362,$O362,$P362,$Q362,$R362,$S362,T362,$U362,$V362,$W362,$X362,$Y362,$Z362,$AA362,AB362,AC362,AD362,$AE362,$AF362,$AG362,AH362,AI362,AJ362,AK362,AL362,AM362,AN362,AO362,AP362,AQ362,AR362,AS362,AT362,AU362,AV362,AW362,AX362,AY362,AZ362,BA362,BB362,BC362,BD362,BE362,BF362,BG362,BH362,BI362,BJ362,BK362,BL362,BM362,BN362,BO362,BP362,BQ362,BR362,BS362,BT362,BU362,BV362,BW362,BX362,BY362,BZ362,CA362,CB362,CC362,CD362,CE362,CF362,CG362,CH362,CI362,CJ362,CK362,CL362,CM362,$CN362,$CO362,CP362,$CQ362,$CR362,CS362,CT362,CU362,CV362,CW362,CX362,CY362,CZ362,DA362,DB362,DC362,DD362,DE362,DF362,DG362,DH362,DI362,DJ362,DK362,DL362,DM362,$DN362,$DO362,$DP362,DR362)&lt;&gt;""</f>
        <v/>
      </c>
      <c r="DT362" s="46">
        <f>IF(AND($DS362,$E$4&lt;&gt;""),
IF(LEFT($E$4,2) = "1.",
IF(D362&lt;&gt;"","El CUNE sólo se envía en operaciones de novedad o ajuste. ",""),
IF(D362="","Debes escribir un CUNE válido para realizar operaciones de novedad o ajuste. ","")),
""
)</f>
        <v/>
      </c>
      <c r="DU362" s="46">
        <f>IF($DS362,
IF(E362="","Debes seleccionar el tipo de documento del empleado. ",
IF(_xlfn.IFNA(VLOOKUP(E362,TIPO_DE_DOCUMENTO,1,FALSE),-1)=-1,"El tipo de documento no es válido (por favor seleccionarlo de la lista). ","")
)
)</f>
        <v/>
      </c>
      <c r="DV362" s="46">
        <f>IF($DS362,
IF(F362="","Debes escribir el número de documento del empleado. ","")
)</f>
        <v/>
      </c>
      <c r="DW362" s="46">
        <f>IF($DS362,
IF(G362="","Debes escribir el primer nombre del empleado. ","")
)</f>
        <v/>
      </c>
      <c r="DY362" s="46">
        <f>IF($DS362,
IF(I362="","Debes escribir el primer apellido del empleado. ","")
)</f>
        <v/>
      </c>
      <c r="DZ362" s="46">
        <f>IF($DS362,
IF(J362="","Debes escribir el segundo apellido del empleado. ","")
)</f>
        <v/>
      </c>
      <c r="EB362" s="46">
        <f>IF($DS362,
IF(L362="","Debes escribir la fecha de ingreso del empleado. ",
IF(ISERR(DATE(YEAR(L362),MONTH(L362),DAY(L362))), "El valor ingresado en fecha de ingreso no tiene un formato válido. ","")
)
)</f>
        <v/>
      </c>
      <c r="EC362" s="46">
        <f>IF($DS362,
IF(M362="","Debes escribir el tiempo laborado. ",
IF( IFERROR(INT(M362),1.1) &lt;&gt; IFERROR(_xlfn.NUMBERVALUE(M362),1), "El valor de los días trabajados debe ser un número entero. ", "")
)
)</f>
        <v/>
      </c>
      <c r="ED362" s="46">
        <f>IF($DS362,
IF( AND(N362&lt;&gt;"", ISERR(DATE(YEAR(N362),MONTH(N362),DAY(N362))) ), "El valor ingresado en fecha de ingreso no tiene un formato válido. ",
IF( AND(N362&lt;&gt;"", $E$6&lt;&gt;"", DATE(YEAR(N362), MONTH(N362), 1) &lt;&gt; IFERROR(DATE(MID($E$6, 1, 4), MID($E$6, 6, 2),1), "1/1/1900") ), "La fecha de retiro debe estar dentro del período liquidado. ", "")
)
)</f>
        <v/>
      </c>
      <c r="EE362" s="46">
        <f>IF($DS362,
IF(O362="","Debes seleccionar el tipo de trabajador. ",
IF(_xlfn.IFNA(VLOOKUP(O362,TIPO_DE_TRABAJADOR,1,FALSE),-1)=-1,"El tipo de trabajador no es válido (por favor seleccionarlo de la lista). ","")
)
)</f>
        <v/>
      </c>
      <c r="EF362" s="46">
        <f>IF($DS362,
IF(P362="","Debes seleccionar si es un trabajador dependiente pensionado por vejez. ",
IF(_xlfn.IFNA(VLOOKUP(P362,SUBTIPO_DE_TRABAJADOR,1,FALSE),-1)=-1,"El tipo de trabajador dependiente pensionado por vejez no es válido (por favor seleccionarlo de la lista). ","")
)
)</f>
        <v/>
      </c>
      <c r="EG362" s="46">
        <f>IF($DS362,
IF(Q362="","Debes seleccionar el tipo de contrato del trabajador. ",
IF(_xlfn.IFNA(VLOOKUP(Q362,TIPO_DE_CONTRATO,1,FALSE),-1)=-1,"El tipo de contrato del trabajador no es válido (por favor seleccionarlo de la lista). ","")
)
)</f>
        <v/>
      </c>
      <c r="EH362" s="46">
        <f>IF($DS362,
IF(R362="","Debes seleccionar si es un salario integral. ",
IF(_xlfn.IFNA(VLOOKUP(R362,SI_NO,1,FALSE),-1)=-1,"Valor no válido para salario integral (por favor seleccionarlo de la lista). ","")
)
)</f>
        <v/>
      </c>
      <c r="EI362" s="46">
        <f>IF($DS362,
IF(S362="","Debes seleccionar si el trabajador realiza actividades de riesgo. ",
IF(_xlfn.IFNA(VLOOKUP(S362,SI_NO,1,FALSE),-1)=-1,"Valor no válido para actividad de alto riesgo (por favor seleccionarlo de la lista). ","")
)
)</f>
        <v/>
      </c>
      <c r="EK362" s="46">
        <f>IF($DS362,
IF(U362="","Debes escribir el código del municipio de residencia del trabajador. ",
IF(_xlfn.IFNA(VLOOKUP(U362,MUNICIPIO,1,FALSE),-1)=-1,"El municipio de residencia del trabajador es inválido (por favor seleccionarlo de la lista). ","")
)
)</f>
        <v/>
      </c>
      <c r="EL362" s="46">
        <f>IF($DS362,
IF(V362="","Debes escribir el la dirección de residendia del trabajador. ","")
)</f>
        <v/>
      </c>
      <c r="EM362" s="46">
        <f>IF($DS362,
IF(W362="","Debes escribir la fecha de inicio de la liquidación. ",
IF(ISERR(DATE(YEAR(W362),MONTH(W362),DAY(W362))),"El valor ingresado en fecha de inicio de liquidación no tiene un formato válido. ",
IF( AND($E$6&lt;&gt;"", DATE(YEAR(W362), MONTH(W362), 1) &lt;&gt; IFERROR(DATE(MID($E$6, 1, 4), MID($E$6, 6, 2),1), "1/1/1900") ), "La fecha de inicio de la liquidación debe estar dentro del período liquidado. ", "")
)
)
)</f>
        <v/>
      </c>
      <c r="EN362" s="46">
        <f>IF($DS362,
IF(X362="","Debes escribir la fecha de fin de la liquidación. ",
IF(ISERR(DATE(YEAR(X362),MONTH(X362),DAY(X362))),"El valor ingresado en fecha de fin de liquidación no tiene un formato válido. ",
IF( AND($E$6&lt;&gt;"", DATE(YEAR(X362), MONTH(X362), 1) &lt;&gt; IFERROR(DATE(MID($E$6, 1, 4), MID($E$6, 6, 2),1), "1/1/1900") ), "La fecha de fin de la liquidación debe estar dentro del período liquidado. ", "")
)
)
)</f>
        <v/>
      </c>
      <c r="EO362" s="46">
        <f>IF($DS362,
IF(Y362="","Debes escribir la frecuencia de pago del trabajador. ",
IF(_xlfn.IFNA(VLOOKUP(Y362,PERÍODO_DE_NÓMINA,1,FALSE),-1)=-1,"La frecuencia de pago es inválida (por favor seleccionarlo de la lista). ","")
)
)</f>
        <v/>
      </c>
      <c r="EP362" s="46">
        <f>IF($DS362,
IF(Z362="","Debes escribir la fecha de pago. ",
IF(ISERR(DATE(YEAR(Z362),MONTH(Z362),DAY(Z362))), "El valor ingresado en fecha de pago no tiene un formato válido. ","")
)
)</f>
        <v/>
      </c>
      <c r="EQ362" s="46">
        <f>IF($DS362,
IF(AA362="","Debes escribir el medio de pago. ",
IF(_xlfn.IFNA(VLOOKUP(AA362,MEDIOS_DE_PAGO,1,FALSE),-1)=-1,"El medio de pago es inválido (por favor seleccionarlo de la lista). ","")
)
)</f>
        <v/>
      </c>
      <c r="ER362" s="46">
        <f>OR(AA362='Tablas '!$T$4,AA362='Tablas '!$T$7,AA362='Tablas '!$T$8,AA362='Tablas '!$T$11)</f>
        <v/>
      </c>
      <c r="ES362" s="46">
        <f>IF(AND($DS362,ER362),
IF(AB362="","Debes escribir la entidad bancaria. ",""),
""
)</f>
        <v/>
      </c>
      <c r="ET362" s="46">
        <f>IF(AND($DS362,ER362),
IF(AC362="","Debes escribir el tipo de cuenta bancaria. ",
IF(_xlfn.IFNA(VLOOKUP(AC362,TIPO_DE_CUENTA,1,FALSE),-1)=-1,"El tipo de cuenta bancaria es inválida (por favor seleccionarlo de la lista). ","")
),
""
)</f>
        <v/>
      </c>
      <c r="EU362" s="46">
        <f>IF(AND($DS362,ER362),
IF(AD362="","Debes escribir el número de cuenta bancaria. ",""),
""
)</f>
        <v/>
      </c>
      <c r="EV362" s="46">
        <f>IF($DS362,
IF(AE362="","Debes escribir el valor del sueldo básico. ",
IF( ISERR(_xlfn.NUMBERVALUE(AE362)), "El valor del sueldo básico debe ser un número válido. ", "")
)
)</f>
        <v/>
      </c>
      <c r="EW362" s="46">
        <f>IF($DS362,
IF(AF362="","Debes escribir el número de días trabajados. ",
IF( IFERROR(INT(AF362),1.1) &lt;&gt; IFERROR(_xlfn.NUMBERVALUE(AF362),1), "La cantidad de días trabajados debe ser un número entero. ", "")
)
)</f>
        <v/>
      </c>
      <c r="EX362" s="46">
        <f>IF($DS362,
IF(AG362="","Debes escribir el valor del sueldo trabajado. ",
IF( ISERR(_xlfn.NUMBERVALUE(AG362)), "El valor del sueldo trabajado debe ser un número válido. ", "")
)
)</f>
        <v/>
      </c>
      <c r="EY362" s="46">
        <f>IF($DS362,
IF( AND(AH362&lt;&gt;"", ISERR(_xlfn.NUMBERVALUE(AH362))), "El valor del auxilio de transporte debe ser un número válido. ", "")
)</f>
        <v/>
      </c>
      <c r="EZ362" s="46">
        <f>IF($DS362,
IF( AND(AI362&lt;&gt;"", ISERR(_xlfn.NUMBERVALUE(AI362))), "El valor de viáticos salariales debe ser un número válido. ", "")
)</f>
        <v/>
      </c>
      <c r="FA362" s="46">
        <f>IF($DS362,
IF( AND(AJ362&lt;&gt;"", ISERR(_xlfn.NUMBERVALUE(AJ362))), "El valor de viáticos NO salariales debe ser un número válido. ", "")
)</f>
        <v/>
      </c>
      <c r="FB362" s="46">
        <f>CONCATENATE(AK362,AL362)&lt;&gt;""</f>
        <v/>
      </c>
      <c r="FC362" s="46">
        <f>IF(AND($DS362,FB362),
IF(AK362="","Debes escribir el número de horas extras diurnas. ",
IF( IFERROR(INT(AK362),1.1) &lt;&gt; IFERROR(_xlfn.NUMBERVALUE(AK362),1), "La cantidad de horas extras diurnas debe ser un número entero. ", "")
),
""
)</f>
        <v/>
      </c>
      <c r="FD362" s="46">
        <f>IF(AND($DS362,FB362),
IF(AL362="","Debes escribir el valor de las horas extras diurnas. ",
IF( ISERR(_xlfn.NUMBERVALUE(AL362)), "El valor de las horas extras duirnas debe ser un número válido. ", "")
),
""
)</f>
        <v/>
      </c>
      <c r="FE362" s="46">
        <f>CONCATENATE(AM362,AN362)&lt;&gt;""</f>
        <v/>
      </c>
      <c r="FF362" s="46">
        <f>IF(AND($DS362,FE362),
IF(AM362="","Debes escribir el número de horas extras nocturnas. ",
IF( IFERROR(INT(AM362),1.1) &lt;&gt; IFERROR(_xlfn.NUMBERVALUE(AM362),1), "La cantidad de horas extras nocturnas debe ser un número entero. ", "")
),
""
)</f>
        <v/>
      </c>
      <c r="FG362" s="46">
        <f>IF(AND($DS362,FE362),
IF(AN362="","Debes escribir el valor de las horas extras nocturnas. ",
IF( ISERR(_xlfn.NUMBERVALUE(AN362)), "El valor de las horas extras nocturnas debe ser un número válido. ", "")
),
""
)</f>
        <v/>
      </c>
      <c r="FH362" s="46">
        <f>CONCATENATE(AO362,AP362)&lt;&gt;""</f>
        <v/>
      </c>
      <c r="FI362" s="46">
        <f>IF(AND($DS362,FH362),
IF(AO362="","Debes escribir el número de horas extras diurnas dominicales y festivas. ",
IF( IFERROR(INT(AO362),1.1) &lt;&gt; IFERROR(_xlfn.NUMBERVALUE(AO362),1), "La cantidad de horas extras diurnas dominicales y festivas debe ser un número entero. ", "")
),
""
)</f>
        <v/>
      </c>
      <c r="FJ362" s="46">
        <f>IF(AND($DS362,FH362),
IF(AP362="","Debes escribir el valor de las horas extras diurnas dominicales y festivas. ",
IF( ISERR(_xlfn.NUMBERVALUE(AP362)), "El valor de las horas extras diurnas dominicales y festivas debe ser un número válido. ", "")
),
""
)</f>
        <v/>
      </c>
      <c r="FK362" s="46">
        <f>CONCATENATE(AQ362,AR362)&lt;&gt;""</f>
        <v/>
      </c>
      <c r="FL362" s="46">
        <f>IF(AND($DS362,FK362),
IF(AQ362="","Debes escribir el número de horas extras nocturnas dominicales y festivas. ",
IF( IFERROR(INT(AQ362),1.1) &lt;&gt; IFERROR(_xlfn.NUMBERVALUE(AQ362),1), "La cantidad de horas extras nocturnas dominicales y festivas debe ser un número entero. ", "")
),
""
)</f>
        <v/>
      </c>
      <c r="FM362" s="46">
        <f>IF(AND($DS362,FK362),
IF(AR362="","Debes escribir el valor de las horas extras nocturnas dominicales y festivas. ",
IF( ISERR(_xlfn.NUMBERVALUE(AR362)), "El valor de las horas extras nocturnas dominicales y festivas debe ser un número válido. ", "")
),
""
)</f>
        <v/>
      </c>
      <c r="FN362" s="46">
        <f>CONCATENATE(AS362,AT362)&lt;&gt;""</f>
        <v/>
      </c>
      <c r="FO362" s="46">
        <f>IF(AND($DS362,FN362),
IF(AS362="","Debes escribir el número de horas recargo nocturno. ",
IF( IFERROR(INT(AS362),1.1) &lt;&gt; IFERROR(_xlfn.NUMBERVALUE(AS362),1), "La cantidad de horas recargo nocturno debe ser un número entero. ", "")
),
""
)</f>
        <v/>
      </c>
      <c r="FP362" s="46">
        <f>IF(AND($DS362,FN362),
IF(AT362="","Debes escribir el valor de las horas recargo nocturno. ",
IF( ISERR(_xlfn.NUMBERVALUE(AT362)), "El valor de las horas recargo nocturno debe ser un número válido. ", "")
),
""
)</f>
        <v/>
      </c>
      <c r="FQ362" s="46">
        <f>CONCATENATE(AU362,AV362)&lt;&gt;""</f>
        <v/>
      </c>
      <c r="FR362" s="46">
        <f>IF(AND($DS362,FQ362),
IF(AU362="","Debes escribir el número de horas recargo diurno dominical y festivo. ",
IF( IFERROR(INT(AU362),1.1) &lt;&gt; IFERROR(_xlfn.NUMBERVALUE(AU362),1), "La cantidad de horas recargo diurno dominical y festivo debe ser un número entero. ", "")
),
""
)</f>
        <v/>
      </c>
      <c r="FS362" s="46">
        <f>IF(AND($DS362,FQ362),
IF(AV362="","Debes escribir el valor de las horas recargo diurno dominical y festivo. ",
IF( ISERR(_xlfn.NUMBERVALUE(AV362)), "El valor de las horas recargo diurno dominical y festivo debe ser un número válido. ", "")
),
""
)</f>
        <v/>
      </c>
      <c r="FT362" s="46">
        <f>CONCATENATE(AW362,AX362)&lt;&gt;""</f>
        <v/>
      </c>
      <c r="FU362" s="46">
        <f>IF(AND($DS362,FT362),
IF(AW362="","Debes escribir el número de horas recargo nocturno dominical y festivo. ",
IF( IFERROR(INT(AW362),1.1) &lt;&gt; IFERROR(_xlfn.NUMBERVALUE(AW362),1), "La cantidad de horas recargo nocturno dominical y festivo debe ser un número entero. ", "")
),
""
)</f>
        <v/>
      </c>
      <c r="FV362" s="46">
        <f>IF(AND($DS362,FT362),
IF(AX362="","Debes escribir el valor de las horas recargo nocturno dominical y festivo. ",
IF( ISERR(_xlfn.NUMBERVALUE(AX362)), "El valor de las horas recargo nocturno dominical y festivo debe ser un número válido. ", "")
),
""
)</f>
        <v/>
      </c>
      <c r="FW362" s="46">
        <f>CONCATENATE(AY362,AZ362)&lt;&gt;""</f>
        <v/>
      </c>
      <c r="FX362" s="46">
        <f>IF(AND($DS362,FW362),
IF(AY362="","Debes escribir el número de días de vacaciones comunes. ",
IF( IFERROR(INT(AY362),1.1) &lt;&gt; IFERROR(_xlfn.NUMBERVALUE(AY362),1), "La cantidad de días de vacaciones comunes debe ser un número entero. ", "")
),
""
)</f>
        <v/>
      </c>
      <c r="FY362" s="46">
        <f>IF(AND($DS362,FW362),
IF(AZ362="","Debes escribir el valor de las vacaciones comunes. ",
IF( ISERR(_xlfn.NUMBERVALUE(AZ362)), "El valor de las vacaciones comunes debe ser un número válido. ", "")
),
""
)</f>
        <v/>
      </c>
      <c r="FZ362" s="46">
        <f>CONCATENATE(BA362,BB362)&lt;&gt;""</f>
        <v/>
      </c>
      <c r="GA362" s="46">
        <f>IF(AND($DS362,FZ362),
IF(BA362="","Debes escribir el número de días de vacaciones compensadas. ",
IF( IFERROR(INT(BA362),1.1) &lt;&gt; IFERROR(_xlfn.NUMBERVALUE(BA362),1), "La cantidad de días de vacaciones compensadas debe ser un número entero. ", "")
),
""
)</f>
        <v/>
      </c>
      <c r="GB362" s="46">
        <f>IF(AND($DS362,FZ362),
IF(BB362="","Debes escribir el valor de las vacaciones compensadas. ",
IF( ISERR(_xlfn.NUMBERVALUE(BB362)), "El valor de las vacaciones compensadas debe ser un número válido. ", "")
),
""
)</f>
        <v/>
      </c>
      <c r="GC362" s="46">
        <f>CONCATENATE(BC362,BD362)&lt;&gt;""</f>
        <v/>
      </c>
      <c r="GD362" s="46">
        <f>IF(AND($DS362,GC362),
IF(BC362="","Debes escribir el número de días de prima salarial. ",
IF( IFERROR(INT(BC362),1.1) &lt;&gt; IFERROR(_xlfn.NUMBERVALUE(BC362),1), "La cantidad de días de prima salarial debe ser un número entero. ", "")
),
""
)</f>
        <v/>
      </c>
      <c r="GE362" s="46">
        <f>IF(AND($DS362,GC362),
IF(BD362="","Debes escribir el valor de los días de prima salarial. ",
IF( ISERR(_xlfn.NUMBERVALUE(BD362)), "El valor de los días de prima salarial debe ser un número válido. ", "")
),
""
)</f>
        <v/>
      </c>
      <c r="GF362" s="46">
        <f>IF($DS362,
IF( AND(BE362&lt;&gt;"", ISERR(_xlfn.NUMBERVALUE(BE362))), "El valor de la prima NO saliarial debe ser un número válido. ", "")
)</f>
        <v/>
      </c>
      <c r="GG362" s="46">
        <f>CONCATENATE(BF362,BG362,BH362)&lt;&gt;""</f>
        <v/>
      </c>
      <c r="GH362" s="46">
        <f>IF(AND($DS362,GG362),
IF(BF362="","Debes escribir el valor de las cesantías. ",
IF( ISERR(_xlfn.NUMBERVALUE(BF362)), "El valor de las cesantías debe ser un número válido. ", "")
),
""
)</f>
        <v/>
      </c>
      <c r="GI362" s="46">
        <f>IF(AND($DS362,GG362),
IF(BG362="","Debes escribir el % de cesantías. ",
IF( ISERR(_xlfn.NUMBERVALUE(BG362)), "El % de cesantías debe ser un número válido. ", "")
),
""
)</f>
        <v/>
      </c>
      <c r="GJ362" s="46">
        <f>IF(AND($DS362,GG362),
IF(BH362="","Debes escribir el valor de intereses de cesantías. ",
IF( ISERR(_xlfn.NUMBERVALUE(BH362)), "El valor de intereses de cesantías debe ser un número válido. ", "")
),
""
)</f>
        <v/>
      </c>
      <c r="GK362" s="46">
        <f>CONCATENATE(BI362,BJ362,BK362)&lt;&gt;""</f>
        <v/>
      </c>
      <c r="GL362" s="46">
        <f>IF(AND($DS362,GK362),
IF(BI362="","Debes escribir el número de días de incapacidad. ",
IF( IFERROR(INT(BI362),1.1) &lt;&gt; IFERROR(_xlfn.NUMBERVALUE(BI362),1), "La cantidad de días de incapacidad debe ser un número entero. ", "")
),
""
)</f>
        <v/>
      </c>
      <c r="GM362" s="46">
        <f>IF(AND($DS362,GK362),
IF(BJ362="","Debes escribir el tipo de incapacidad. ",
IF(_xlfn.IFNA(VLOOKUP(BJ362,TIPO_DE_INCAPACIDAD,1,FALSE),-1)=-1,"El tipo de incapacidad es inválida (por favor seleccionarlo de la lista). ","")
),
""
)</f>
        <v/>
      </c>
      <c r="GN362" s="46">
        <f>IF(AND($DS362,GK362),
IF(BK362="","Debes escribir el valor de la incapacidad. ",
IF( ISERR(_xlfn.NUMBERVALUE(BK362)), "El valor de la incapacidad debe ser un número válido. ", "")
),
""
)</f>
        <v/>
      </c>
      <c r="GO362" s="46">
        <f>CONCATENATE(BL362,BM362)&lt;&gt;""</f>
        <v/>
      </c>
      <c r="GP362" s="46">
        <f>IF(AND($DS362,GO362),
IF(BL362="","Debes escribir el número de días de licencia de maternidad o paternidad. ",
IF( IFERROR(INT(BL362),1.1) &lt;&gt; IFERROR(_xlfn.NUMBERVALUE(BL362),1), "La cantidad de días de licencia de maternidad o paternidad debe ser un número entero. ", "")
),
""
)</f>
        <v/>
      </c>
      <c r="GQ362" s="46">
        <f>IF(AND($DS362,GO362),
IF(BM362="","Debes escribir el valor de la licencia de maternidad o paternidad. ",
IF( ISERR(_xlfn.NUMBERVALUE(BM362)), "El valor de la licencia de maternidad o paternidad debe ser un número válido. ", "")
),
""
)</f>
        <v/>
      </c>
      <c r="GR362" s="46">
        <f>CONCATENATE(BN362,BO362)&lt;&gt;""</f>
        <v/>
      </c>
      <c r="GS362" s="46">
        <f>IF(AND($DS362,GR362),
IF(BN362="","Debes escribir el número de días de licencia remunerada. ",
IF( IFERROR(INT(BN362),1.1) &lt;&gt; IFERROR(_xlfn.NUMBERVALUE(BN362),1), "La cantidad de días de licencia remunerada debe ser un número entero. ", "")
),
""
)</f>
        <v/>
      </c>
      <c r="GT362" s="46">
        <f>IF(AND($DS362,GR362),
IF(BO362="","Debes escribir el valor de la licencia remunerada. ",
IF( ISERR(_xlfn.NUMBERVALUE(BO362)), "El valor de la licencia remunerada debe ser un número válido. ", "")
),
""
)</f>
        <v/>
      </c>
      <c r="GU362" s="46">
        <f>IF($DS362,
IF( AND(BP362&lt;&gt;"", ISERR(_xlfn.NUMBERVALUE(BP362))), "El valor de la licencia NO remunerada debe ser un número válido. ", "")
)</f>
        <v/>
      </c>
      <c r="GV362" s="46">
        <f>IF($DS362,
IF( AND(BQ362&lt;&gt;"", ISERR(_xlfn.NUMBERVALUE(BQ362))), "El valor de auxilios salariales debe ser un número válido. ", "")
)</f>
        <v/>
      </c>
      <c r="GW362" s="46">
        <f>IF($DS362,
IF( AND(BR362&lt;&gt;"", ISERR(_xlfn.NUMBERVALUE(BR362))), "El valor de auxilios NO salariales debe ser un número válido. ", "")
)</f>
        <v/>
      </c>
      <c r="GX362" s="46">
        <f>IF($DS362,
IF( AND(BS362&lt;&gt;"", ISERR(_xlfn.NUMBERVALUE(BS362))), "El valor de bonos salariales debe ser un número válido. ", "")
)</f>
        <v/>
      </c>
      <c r="GY362" s="46">
        <f>IF($DS362,
IF( AND(BT362&lt;&gt;"", ISERR(_xlfn.NUMBERVALUE(BT362))), "El valor de bonos NO salariales debe ser un número válido. ", "")
)</f>
        <v/>
      </c>
      <c r="GZ362" s="46">
        <f>IF($DS362,
IF( AND(BU362&lt;&gt;"", ISERR(_xlfn.NUMBERVALUE(BU362))), "El valor de bonos salariales de alimentación debe ser un número válido. ", "")
)</f>
        <v/>
      </c>
      <c r="HA362" s="46">
        <f>IF($DS362,
IF( AND(BV362&lt;&gt;"", ISERR(_xlfn.NUMBERVALUE(BV362))), "El valor de bonos NO salariales de alimentación debe ser un número válido. ", "")
)</f>
        <v/>
      </c>
      <c r="HB362" s="46">
        <f>IF($DS362,
IF( AND(BW362&lt;&gt;"", ISERR(_xlfn.NUMBERVALUE(BW362))), "El valor de bonificaciones salariales debe ser un número válido. ", "")
)</f>
        <v/>
      </c>
      <c r="HC362" s="46">
        <f>IF($DS362,
IF( AND(BX362&lt;&gt;"", ISERR(_xlfn.NUMBERVALUE(BX362))), "El valor de bonificaciones NO salariales debe ser un número válido. ", "")
)</f>
        <v/>
      </c>
      <c r="HD362" s="46">
        <f>IF($DS362,
IF( AND(BY362&lt;&gt;"", ISERR(_xlfn.NUMBERVALUE(BY362))), "El valor de compensaciones ordinarias debe ser un número válido. ", "")
)</f>
        <v/>
      </c>
      <c r="HE362" s="46">
        <f>IF($DS362,
IF( AND(BZ362&lt;&gt;"", ISERR(_xlfn.NUMBERVALUE(BZ362))), "El valor de compensaciones extraordinarias debe ser un número válido. ", "")
)</f>
        <v/>
      </c>
      <c r="HF362" s="46">
        <f>IF($DS362,
IF( AND(CA362&lt;&gt;"", ISERR(_xlfn.NUMBERVALUE(CA362))), "El valor de comisiones debe ser un número válido. ", "")
)</f>
        <v/>
      </c>
      <c r="HG362" s="46">
        <f>IF($DS362,
IF( AND(CB362&lt;&gt;"", ISERR(_xlfn.NUMBERVALUE(CB362))), "El valor de ausencia por huega debe ser un número válido. ", "")
)</f>
        <v/>
      </c>
      <c r="HH362" s="46">
        <f>IF($DS362,
IF( AND(CC362&lt;&gt;"", ISERR(_xlfn.NUMBERVALUE(CC362))), "El valor de anticipos debe ser un número válido. ", "")
)</f>
        <v/>
      </c>
      <c r="HI362" s="46">
        <f>IF($DS362,
IF( AND(CD362&lt;&gt;"", ISERR(_xlfn.NUMBERVALUE(CD362))), "El valor de pagos a terceros debe ser un número válido. ", "")
)</f>
        <v/>
      </c>
      <c r="HJ362" s="46">
        <f>IF($DS362,
IF( AND(CE362&lt;&gt;"", ISERR(_xlfn.NUMBERVALUE(CE362))), "El valor de dotación debe ser un número válido. ", "")
)</f>
        <v/>
      </c>
      <c r="HK362" s="46">
        <f>IF($DS362,
IF( AND(CF362&lt;&gt;"", ISERR(_xlfn.NUMBERVALUE(CF362))), "El valor de apoyo sostenibilidad debe ser un número válido. ", "")
)</f>
        <v/>
      </c>
      <c r="HL362" s="46">
        <f>IF($DS362,
IF( AND(CG362&lt;&gt;"", ISERR(_xlfn.NUMBERVALUE(CG362))), "El valor de teletrabajo debe ser un número válido. ", "")
)</f>
        <v/>
      </c>
      <c r="HM362" s="46">
        <f>IF($DS362,
IF( AND(CH362&lt;&gt;"", ISERR(_xlfn.NUMBERVALUE(CH362))), "El valor de bonificación de retiro debe ser un número válido. ", "")
)</f>
        <v/>
      </c>
      <c r="HN362" s="46">
        <f>IF($DS362,
IF( AND(CI362&lt;&gt;"", ISERR(_xlfn.NUMBERVALUE(CI362))), "El valor de indemnización de retiro debe ser un número válido. ", "")
)</f>
        <v/>
      </c>
      <c r="HO362" s="46">
        <f>IF($DS362,
IF( AND(CJ362&lt;&gt;"", ISERR(_xlfn.NUMBERVALUE(CJ362))), "El valor de reintegros debe ser un número válido. ", "")
)</f>
        <v/>
      </c>
      <c r="HP362" s="46">
        <f>CONCATENATE(CK362,CL362,CM362)&lt;&gt;""</f>
        <v/>
      </c>
      <c r="HQ362" s="46">
        <f>IF(AND($DS362,HP362),
IF(CK362="","Debes escribir la descripción de otro concepto no categorizado. ",""),
""
)</f>
        <v/>
      </c>
      <c r="HR362" s="46">
        <f>IF(AND($DS362,HP362),
IF(CONCATENATE(CL362,CM362)="","Debes escribir al menos un valor de concepto no categorizado (salarial o no salarial). ",
IF(ISERR(_xlfn.NUMBERVALUE(CL362)),"El valor salarial concepto no categorizado debe ser un número válido. ","")
),
""
)</f>
        <v/>
      </c>
      <c r="HS362" s="46">
        <f>IF(AND($DS362,HP362),
IF(CONCATENATE(CL362,CM362)="","Debes escribir al menos un valor de concepto no categorizado (salarial o no salarial). ",
IF(ISERR(_xlfn.NUMBERVALUE(CM362)),"El valor NO salarial concepto no categorizado debe ser un número válido. ","")
),
""
)</f>
        <v/>
      </c>
      <c r="HT362" s="46">
        <f>IF($DS362,
IF(CN362="","Debes escribir el porcentaje del aporte a salud. ",
IF( ISERR(_xlfn.NUMBERVALUE(CN362)), "El valor del porcentaje del aporte a salud debe ser un número válido. ", "")
)
)</f>
        <v/>
      </c>
      <c r="HU362" s="46">
        <f>IF($DS362,
IF(CO362="","Debes escribir el valor del aporte a salud. ",
IF( ISERR(_xlfn.NUMBERVALUE(CO362)), "El valor del aporte a salud debe ser un número válido. ", "")
)
)</f>
        <v/>
      </c>
      <c r="HV362" s="46">
        <f>IF($DS362,
IF( AND(CP362&lt;&gt;"", ISERR(_xlfn.NUMBERVALUE(CP362))), "El valor plan complementario debe ser un número válido. ", "")
)</f>
        <v/>
      </c>
      <c r="HW362" s="46">
        <f>IF($DS362,
IF(CQ362="","Debes escribir el porcentaje del aporte a pensión. ",
IF( ISERR(_xlfn.NUMBERVALUE(CQ362)), "El valor del porcentaje del aporte a pensión debe ser un número válido. ", "")
)
)</f>
        <v/>
      </c>
      <c r="HX362" s="46">
        <f>IF($DS362,
IF(CR362="","Debes escribir el valor del aporte a pensión. ",
IF( ISERR(_xlfn.NUMBERVALUE(CR362)), "El valor del aporte a salud debe ser un número válido. ", "")
)
)</f>
        <v/>
      </c>
      <c r="HY362" s="46">
        <f>IF($DS362,
IF( AND(CS362&lt;&gt;"", ISERR(_xlfn.NUMBERVALUE(CS362))), "El valor pensión voluntaria debe ser un número válido. ", "")
)</f>
        <v/>
      </c>
      <c r="HZ362" s="46">
        <f>CONCATENATE(CT362,CU362,CV362,CW362)&lt;&gt;""</f>
        <v/>
      </c>
      <c r="IA362" s="46">
        <f>IF(AND($DS362,HZ362),
IF(CT362="","Debes escribir el % del fondo de seguridad pensional. ",
IF( ISERR(_xlfn.NUMBERVALUE(CT362)), "El % del fondo de seguridad debe ser un número válido. ", "")
),
""
)</f>
        <v/>
      </c>
      <c r="IB362" s="46">
        <f>IF(AND($DS362,HZ362),
IF(CU362="","Debes escribir el valor del aporte al fondo de solidaridad pensional. ",
IF( ISERR(_xlfn.NUMBERVALUE(CU362)), "El valor del aporte al fondo de solidaridad pensional debe ser un número válido. ", "")
),
""
)</f>
        <v/>
      </c>
      <c r="IC362" s="46">
        <f>IF(AND($DS362,HZ362),
IF(CV362="","Debes escribir el % del fondo de subsistencia. ",
IF( ISERR(_xlfn.NUMBERVALUE(CV362)), "El % del fondo de subsistencia debe ser un número válido. ", "")
),
""
)</f>
        <v/>
      </c>
      <c r="ID362" s="46">
        <f>IF(AND($DS362,HZ362),
IF(CW362="","Debes escribir el valor del fondo de subsistencia. ",
IF( ISERR(_xlfn.NUMBERVALUE(CW362)), "El valor del fondo de subsistencia debe ser un número válido. ", "")
),
""
)</f>
        <v/>
      </c>
      <c r="IE362" s="46">
        <f>CONCATENATE(CX362,CY362)&lt;&gt;""</f>
        <v/>
      </c>
      <c r="IF362" s="46">
        <f>IF(AND($DS362,IE362),
IF(CX362="","Debes escribir el % de sindicato. ",
IF( ISERR(_xlfn.NUMBERVALUE(CX362)), "El % de sindicato debe ser un número válido. ", "")
),
""
)</f>
        <v/>
      </c>
      <c r="IG362" s="46">
        <f>IF(AND($DS362,IE362),
IF(CY362="","Debes escribir el valor del sindicato. ",
IF( ISERR(_xlfn.NUMBERVALUE(CY362)), "El valor del sindicato debe ser un número válido. ", "")
),
""
)</f>
        <v/>
      </c>
      <c r="IH362" s="46">
        <f>IF($DS362,
IF( AND(CZ362&lt;&gt;"", ISERR(_xlfn.NUMBERVALUE(CZ362))), "El valor de sanción pública debe ser un número válido. ", "")
)</f>
        <v/>
      </c>
      <c r="II362" s="46">
        <f>IF($DS362,
IF( AND(DA362&lt;&gt;"", ISERR(_xlfn.NUMBERVALUE(DA362))), "El valor de sanción privada debe ser un número válido. ", "")
)</f>
        <v/>
      </c>
      <c r="IJ362" s="46">
        <f>CONCATENATE(DB362,DC362)&lt;&gt;""</f>
        <v/>
      </c>
      <c r="IK362" s="46">
        <f>IF(AND($DS362,IJ362),
IF(DB362="","Debes escribir la descripción de libranza. ",""),
""
)</f>
        <v/>
      </c>
      <c r="IL362" s="46">
        <f>IF(AND($DS362,IJ362),
IF(DC362="","Debes escribir la cuota libranza. ",
IF(ISERR(_xlfn.NUMBERVALUE(DC362)),"El valor de la cuota libranza debe ser un número válido. ","")
),
""
)</f>
        <v/>
      </c>
      <c r="IM362" s="46">
        <f>IF($DS362,
IF( AND(DD362&lt;&gt;"", ISERR(_xlfn.NUMBERVALUE(DD362))), "El valor de pagos a terceros debe ser un número válido. ", "")
)</f>
        <v/>
      </c>
      <c r="IN362" s="46">
        <f>IF($DS362,
IF( AND(DE362&lt;&gt;"", ISERR(_xlfn.NUMBERVALUE(DE362))), "El valor de anticipos debe ser un número válido. ", "")
)</f>
        <v/>
      </c>
      <c r="IO362" s="46">
        <f>IF($DS362,
IF( AND(DF362&lt;&gt;"", ISERR(_xlfn.NUMBERVALUE(DF362))), "El valor de AFC debe ser un número válido. ", "")
)</f>
        <v/>
      </c>
      <c r="IP362" s="46">
        <f>IF($DS362,
IF( AND(DG362&lt;&gt;"", ISERR(_xlfn.NUMBERVALUE(DG362))), "El valor de rete-fuente debe ser un número válido. ", "")
)</f>
        <v/>
      </c>
      <c r="IQ362" s="46">
        <f>IF($DS362,
IF( AND(DH362&lt;&gt;"", ISERR(_xlfn.NUMBERVALUE(DH362))), "El valor de cooperativa de trabajo debe ser un número válido. ", "")
)</f>
        <v/>
      </c>
      <c r="IR362" s="46">
        <f>IF($DS362,
IF( AND(DI362&lt;&gt;"", ISERR(_xlfn.NUMBERVALUE(DI362))), "El valor de embargo fiscal debe ser un número válido. ", "")
)</f>
        <v/>
      </c>
      <c r="IS362" s="46">
        <f>IF($DS362,
IF( AND(DJ362&lt;&gt;"", ISERR(_xlfn.NUMBERVALUE(DJ362))), "El valor de educación debe ser un número válido. ", "")
)</f>
        <v/>
      </c>
      <c r="IT362" s="46">
        <f>IF($DS362,
IF( AND(DK362&lt;&gt;"", ISERR(_xlfn.NUMBERVALUE(DK362))), "El valor de reintegro debe ser un número válido. ", "")
)</f>
        <v/>
      </c>
      <c r="IU362" s="46">
        <f>IF($DS362,
IF( AND(DL362&lt;&gt;"", ISERR(_xlfn.NUMBERVALUE(DL362))), "El valor de deuda debe ser un número válido. ", "")
)</f>
        <v/>
      </c>
      <c r="IV362" s="46">
        <f>IF($DS362,
IF( AND(DM362&lt;&gt;"", ISERR(_xlfn.NUMBERVALUE(DM362))), "El valor de otras deducciones debe ser un número válido. ", "")
)</f>
        <v/>
      </c>
      <c r="IW362" s="46">
        <f>IF($DS362,
IF(DN362="","Debes escribir el valor de los devengos totales. ",
IF( ISERR(_xlfn.NUMBERVALUE(DN362)), "El valor de los devengos totales debe ser un número válido. ", "")
)
)</f>
        <v/>
      </c>
      <c r="IX362" s="46">
        <f>IF($DS362,
IF(DO362="","Debes escribir el valor de las deducciones totales. ",
IF( ISERR(_xlfn.NUMBERVALUE(DO362)), "El valor de las deducciones totales debe ser un número válido. ", "")
)
)</f>
        <v/>
      </c>
      <c r="IY362" s="46">
        <f>IF($DS362,
IF(DP362="","Debes escribir el valor del salario total. ",
IF( ISERR(_xlfn.NUMBERVALUE(DP362)), "El valor del salario total debe ser un número válido. ", "")
)
)</f>
        <v/>
      </c>
    </row>
    <row r="363">
      <c r="B363" s="48" t="n">
        <v>351</v>
      </c>
      <c r="C363" s="61">
        <f>IF(AND(DS363,DP363&lt;&gt;""),
IF(DQ363="","OK","Error"),
""
)</f>
        <v/>
      </c>
      <c r="D363" s="53" t="n"/>
      <c r="E363" s="52" t="n"/>
      <c r="F363" s="112" t="n"/>
      <c r="G363" s="52" t="n"/>
      <c r="H363" s="53" t="n"/>
      <c r="I363" s="52" t="n"/>
      <c r="J363" s="52" t="n"/>
      <c r="K363" s="53" t="n"/>
      <c r="L363" s="55" t="n"/>
      <c r="M363" s="108" t="n"/>
      <c r="N363" s="56" t="n"/>
      <c r="O363" s="52" t="n"/>
      <c r="P363" s="52" t="n"/>
      <c r="Q363" s="52" t="n"/>
      <c r="R363" s="52" t="n"/>
      <c r="S363" s="52" t="n"/>
      <c r="T363" s="53" t="n"/>
      <c r="U363" s="52" t="n"/>
      <c r="V363" s="52" t="n"/>
      <c r="W363" s="55" t="n"/>
      <c r="X363" s="55" t="n"/>
      <c r="Y363" s="52" t="n"/>
      <c r="Z363" s="55" t="n"/>
      <c r="AA363" s="52" t="n"/>
      <c r="AB363" s="53" t="n"/>
      <c r="AC363" s="53" t="n"/>
      <c r="AD363" s="53" t="n"/>
      <c r="AE363" s="177" t="n"/>
      <c r="AF363" s="113" t="n"/>
      <c r="AG363" s="177" t="n"/>
      <c r="AH363" s="178" t="n"/>
      <c r="AI363" s="178" t="n"/>
      <c r="AJ363" s="178" t="n"/>
      <c r="AK363" s="114" t="n"/>
      <c r="AL363" s="178" t="n"/>
      <c r="AM363" s="114" t="n"/>
      <c r="AN363" s="178" t="n"/>
      <c r="AO363" s="114" t="n"/>
      <c r="AP363" s="178" t="n"/>
      <c r="AQ363" s="114" t="n"/>
      <c r="AR363" s="178" t="n"/>
      <c r="AS363" s="114" t="n"/>
      <c r="AT363" s="178" t="n"/>
      <c r="AU363" s="114" t="n"/>
      <c r="AV363" s="178" t="n"/>
      <c r="AW363" s="114" t="n"/>
      <c r="AX363" s="178" t="n"/>
      <c r="AY363" s="114" t="n"/>
      <c r="AZ363" s="178" t="n"/>
      <c r="BA363" s="114" t="n"/>
      <c r="BB363" s="178" t="n"/>
      <c r="BC363" s="114" t="n"/>
      <c r="BD363" s="178" t="n"/>
      <c r="BE363" s="178" t="n"/>
      <c r="BF363" s="178" t="n"/>
      <c r="BG363" s="59" t="n"/>
      <c r="BH363" s="178" t="n"/>
      <c r="BI363" s="114" t="n"/>
      <c r="BJ363" s="53" t="n"/>
      <c r="BK363" s="178" t="n"/>
      <c r="BL363" s="114" t="n"/>
      <c r="BM363" s="178" t="n"/>
      <c r="BN363" s="114" t="n"/>
      <c r="BO363" s="178" t="n"/>
      <c r="BP363" s="178" t="n"/>
      <c r="BQ363" s="178" t="n"/>
      <c r="BR363" s="178" t="n"/>
      <c r="BS363" s="178" t="n"/>
      <c r="BT363" s="178" t="n"/>
      <c r="BU363" s="178" t="n"/>
      <c r="BV363" s="178" t="n"/>
      <c r="BW363" s="178" t="n"/>
      <c r="BX363" s="178" t="n"/>
      <c r="BY363" s="178" t="n"/>
      <c r="BZ363" s="178" t="n"/>
      <c r="CA363" s="178" t="n"/>
      <c r="CB363" s="178" t="n"/>
      <c r="CC363" s="178" t="n"/>
      <c r="CD363" s="178" t="n"/>
      <c r="CE363" s="178" t="n"/>
      <c r="CF363" s="178" t="n"/>
      <c r="CG363" s="178" t="n"/>
      <c r="CH363" s="178" t="n"/>
      <c r="CI363" s="178" t="n"/>
      <c r="CJ363" s="178" t="n"/>
      <c r="CK363" s="53" t="n"/>
      <c r="CL363" s="178" t="n"/>
      <c r="CM363" s="178" t="n"/>
      <c r="CN363" s="60" t="n"/>
      <c r="CO363" s="177" t="n"/>
      <c r="CP363" s="178" t="n"/>
      <c r="CQ363" s="60" t="n"/>
      <c r="CR363" s="177" t="n"/>
      <c r="CS363" s="178" t="n"/>
      <c r="CT363" s="59" t="n"/>
      <c r="CU363" s="178" t="n"/>
      <c r="CV363" s="59" t="n"/>
      <c r="CW363" s="178" t="n"/>
      <c r="CX363" s="59" t="n"/>
      <c r="CY363" s="178" t="n"/>
      <c r="CZ363" s="178" t="n"/>
      <c r="DA363" s="178" t="n"/>
      <c r="DB363" s="53" t="n"/>
      <c r="DC363" s="178" t="n"/>
      <c r="DD363" s="178" t="n"/>
      <c r="DE363" s="178" t="n"/>
      <c r="DF363" s="178" t="n"/>
      <c r="DG363" s="178" t="n"/>
      <c r="DH363" s="178" t="n"/>
      <c r="DI363" s="178" t="n"/>
      <c r="DJ363" s="178" t="n"/>
      <c r="DK363" s="178" t="n"/>
      <c r="DL363" s="178" t="n"/>
      <c r="DM363" s="178" t="n"/>
      <c r="DN363" s="177" t="n"/>
      <c r="DO363" s="177" t="n"/>
      <c r="DP363" s="177" t="n"/>
      <c r="DQ363" s="76">
        <f>IF(AND(DS363,DP363&lt;&gt;""),
CONCATENATE(DT363,DU363,DV363,DW363,DX363,DY363,DZ363,EA363,EB363,EC363,ED363,EE363,EF363,EG363,EH363,EI363,EJ363,EK363,EL363,EM363,EN363,EO363,EP363,EQ363,ES363,ET363,EU363,EV363,EW363,EX363,EY363,EZ363,FA363,FC363,FD363,FF363,FG363,FI363,FJ363,FL363,FM363,FO363,FP363,FR363,FS363,FU363,FV363,FX363,FY363,GA363,GB363,GD363,GE363,GF363,GH363,GI363,GJ363,GL363,GM363,GN363,GP363,GQ363,GS363,GT363,GU363,GV363,GW363,GX363,GY363,GZ363,HA363,HB363,HC363,HD363,HE363,HF363,HG363,HH363,HI363,HJ363,HK363,HL363,HM363,HN363,HO363,HQ363,HR363,HS363,HT363,HU363,HV363,HW363,HX363,HY363,IA363,IB363,IC363,ID363,IF363,IG363,IH363,II363,IK363,IL363,IM363,IN363,IO363,IP363,IQ363,IR363,IS363,IT363,IU363,IV363,IW363,IX363,IY363,IZ363),
""
)</f>
        <v/>
      </c>
      <c r="DR363" s="53" t="n"/>
      <c r="DS363" s="46">
        <f>CONCATENATE(D363,$E363,$F363,$G363,H363,$I363,$J363,K363,$L363,$M363,N363,$O363,$P363,$Q363,$R363,$S363,T363,$U363,$V363,$W363,$X363,$Y363,$Z363,$AA363,AB363,AC363,AD363,$AE363,$AF363,$AG363,AH363,AI363,AJ363,AK363,AL363,AM363,AN363,AO363,AP363,AQ363,AR363,AS363,AT363,AU363,AV363,AW363,AX363,AY363,AZ363,BA363,BB363,BC363,BD363,BE363,BF363,BG363,BH363,BI363,BJ363,BK363,BL363,BM363,BN363,BO363,BP363,BQ363,BR363,BS363,BT363,BU363,BV363,BW363,BX363,BY363,BZ363,CA363,CB363,CC363,CD363,CE363,CF363,CG363,CH363,CI363,CJ363,CK363,CL363,CM363,$CN363,$CO363,CP363,$CQ363,$CR363,CS363,CT363,CU363,CV363,CW363,CX363,CY363,CZ363,DA363,DB363,DC363,DD363,DE363,DF363,DG363,DH363,DI363,DJ363,DK363,DL363,DM363,$DN363,$DO363,$DP363,DR363)&lt;&gt;""</f>
        <v/>
      </c>
      <c r="DT363" s="46">
        <f>IF(AND($DS363,$E$4&lt;&gt;""),
IF(LEFT($E$4,2) = "1.",
IF(D363&lt;&gt;"","El CUNE sólo se envía en operaciones de novedad o ajuste. ",""),
IF(D363="","Debes escribir un CUNE válido para realizar operaciones de novedad o ajuste. ","")),
""
)</f>
        <v/>
      </c>
      <c r="DU363" s="46">
        <f>IF($DS363,
IF(E363="","Debes seleccionar el tipo de documento del empleado. ",
IF(_xlfn.IFNA(VLOOKUP(E363,TIPO_DE_DOCUMENTO,1,FALSE),-1)=-1,"El tipo de documento no es válido (por favor seleccionarlo de la lista). ","")
)
)</f>
        <v/>
      </c>
      <c r="DV363" s="46">
        <f>IF($DS363,
IF(F363="","Debes escribir el número de documento del empleado. ","")
)</f>
        <v/>
      </c>
      <c r="DW363" s="46">
        <f>IF($DS363,
IF(G363="","Debes escribir el primer nombre del empleado. ","")
)</f>
        <v/>
      </c>
      <c r="DY363" s="46">
        <f>IF($DS363,
IF(I363="","Debes escribir el primer apellido del empleado. ","")
)</f>
        <v/>
      </c>
      <c r="DZ363" s="46">
        <f>IF($DS363,
IF(J363="","Debes escribir el segundo apellido del empleado. ","")
)</f>
        <v/>
      </c>
      <c r="EB363" s="46">
        <f>IF($DS363,
IF(L363="","Debes escribir la fecha de ingreso del empleado. ",
IF(ISERR(DATE(YEAR(L363),MONTH(L363),DAY(L363))), "El valor ingresado en fecha de ingreso no tiene un formato válido. ","")
)
)</f>
        <v/>
      </c>
      <c r="EC363" s="46">
        <f>IF($DS363,
IF(M363="","Debes escribir el tiempo laborado. ",
IF( IFERROR(INT(M363),1.1) &lt;&gt; IFERROR(_xlfn.NUMBERVALUE(M363),1), "El valor de los días trabajados debe ser un número entero. ", "")
)
)</f>
        <v/>
      </c>
      <c r="ED363" s="46">
        <f>IF($DS363,
IF( AND(N363&lt;&gt;"", ISERR(DATE(YEAR(N363),MONTH(N363),DAY(N363))) ), "El valor ingresado en fecha de ingreso no tiene un formato válido. ",
IF( AND(N363&lt;&gt;"", $E$6&lt;&gt;"", DATE(YEAR(N363), MONTH(N363), 1) &lt;&gt; IFERROR(DATE(MID($E$6, 1, 4), MID($E$6, 6, 2),1), "1/1/1900") ), "La fecha de retiro debe estar dentro del período liquidado. ", "")
)
)</f>
        <v/>
      </c>
      <c r="EE363" s="46">
        <f>IF($DS363,
IF(O363="","Debes seleccionar el tipo de trabajador. ",
IF(_xlfn.IFNA(VLOOKUP(O363,TIPO_DE_TRABAJADOR,1,FALSE),-1)=-1,"El tipo de trabajador no es válido (por favor seleccionarlo de la lista). ","")
)
)</f>
        <v/>
      </c>
      <c r="EF363" s="46">
        <f>IF($DS363,
IF(P363="","Debes seleccionar si es un trabajador dependiente pensionado por vejez. ",
IF(_xlfn.IFNA(VLOOKUP(P363,SUBTIPO_DE_TRABAJADOR,1,FALSE),-1)=-1,"El tipo de trabajador dependiente pensionado por vejez no es válido (por favor seleccionarlo de la lista). ","")
)
)</f>
        <v/>
      </c>
      <c r="EG363" s="46">
        <f>IF($DS363,
IF(Q363="","Debes seleccionar el tipo de contrato del trabajador. ",
IF(_xlfn.IFNA(VLOOKUP(Q363,TIPO_DE_CONTRATO,1,FALSE),-1)=-1,"El tipo de contrato del trabajador no es válido (por favor seleccionarlo de la lista). ","")
)
)</f>
        <v/>
      </c>
      <c r="EH363" s="46">
        <f>IF($DS363,
IF(R363="","Debes seleccionar si es un salario integral. ",
IF(_xlfn.IFNA(VLOOKUP(R363,SI_NO,1,FALSE),-1)=-1,"Valor no válido para salario integral (por favor seleccionarlo de la lista). ","")
)
)</f>
        <v/>
      </c>
      <c r="EI363" s="46">
        <f>IF($DS363,
IF(S363="","Debes seleccionar si el trabajador realiza actividades de riesgo. ",
IF(_xlfn.IFNA(VLOOKUP(S363,SI_NO,1,FALSE),-1)=-1,"Valor no válido para actividad de alto riesgo (por favor seleccionarlo de la lista). ","")
)
)</f>
        <v/>
      </c>
      <c r="EK363" s="46">
        <f>IF($DS363,
IF(U363="","Debes escribir el código del municipio de residencia del trabajador. ",
IF(_xlfn.IFNA(VLOOKUP(U363,MUNICIPIO,1,FALSE),-1)=-1,"El municipio de residencia del trabajador es inválido (por favor seleccionarlo de la lista). ","")
)
)</f>
        <v/>
      </c>
      <c r="EL363" s="46">
        <f>IF($DS363,
IF(V363="","Debes escribir el la dirección de residendia del trabajador. ","")
)</f>
        <v/>
      </c>
      <c r="EM363" s="46">
        <f>IF($DS363,
IF(W363="","Debes escribir la fecha de inicio de la liquidación. ",
IF(ISERR(DATE(YEAR(W363),MONTH(W363),DAY(W363))),"El valor ingresado en fecha de inicio de liquidación no tiene un formato válido. ",
IF( AND($E$6&lt;&gt;"", DATE(YEAR(W363), MONTH(W363), 1) &lt;&gt; IFERROR(DATE(MID($E$6, 1, 4), MID($E$6, 6, 2),1), "1/1/1900") ), "La fecha de inicio de la liquidación debe estar dentro del período liquidado. ", "")
)
)
)</f>
        <v/>
      </c>
      <c r="EN363" s="46">
        <f>IF($DS363,
IF(X363="","Debes escribir la fecha de fin de la liquidación. ",
IF(ISERR(DATE(YEAR(X363),MONTH(X363),DAY(X363))),"El valor ingresado en fecha de fin de liquidación no tiene un formato válido. ",
IF( AND($E$6&lt;&gt;"", DATE(YEAR(X363), MONTH(X363), 1) &lt;&gt; IFERROR(DATE(MID($E$6, 1, 4), MID($E$6, 6, 2),1), "1/1/1900") ), "La fecha de fin de la liquidación debe estar dentro del período liquidado. ", "")
)
)
)</f>
        <v/>
      </c>
      <c r="EO363" s="46">
        <f>IF($DS363,
IF(Y363="","Debes escribir la frecuencia de pago del trabajador. ",
IF(_xlfn.IFNA(VLOOKUP(Y363,PERÍODO_DE_NÓMINA,1,FALSE),-1)=-1,"La frecuencia de pago es inválida (por favor seleccionarlo de la lista). ","")
)
)</f>
        <v/>
      </c>
      <c r="EP363" s="46">
        <f>IF($DS363,
IF(Z363="","Debes escribir la fecha de pago. ",
IF(ISERR(DATE(YEAR(Z363),MONTH(Z363),DAY(Z363))), "El valor ingresado en fecha de pago no tiene un formato válido. ","")
)
)</f>
        <v/>
      </c>
      <c r="EQ363" s="46">
        <f>IF($DS363,
IF(AA363="","Debes escribir el medio de pago. ",
IF(_xlfn.IFNA(VLOOKUP(AA363,MEDIOS_DE_PAGO,1,FALSE),-1)=-1,"El medio de pago es inválido (por favor seleccionarlo de la lista). ","")
)
)</f>
        <v/>
      </c>
      <c r="ER363" s="46">
        <f>OR(AA363='Tablas '!$T$4,AA363='Tablas '!$T$7,AA363='Tablas '!$T$8,AA363='Tablas '!$T$11)</f>
        <v/>
      </c>
      <c r="ES363" s="46">
        <f>IF(AND($DS363,ER363),
IF(AB363="","Debes escribir la entidad bancaria. ",""),
""
)</f>
        <v/>
      </c>
      <c r="ET363" s="46">
        <f>IF(AND($DS363,ER363),
IF(AC363="","Debes escribir el tipo de cuenta bancaria. ",
IF(_xlfn.IFNA(VLOOKUP(AC363,TIPO_DE_CUENTA,1,FALSE),-1)=-1,"El tipo de cuenta bancaria es inválida (por favor seleccionarlo de la lista). ","")
),
""
)</f>
        <v/>
      </c>
      <c r="EU363" s="46">
        <f>IF(AND($DS363,ER363),
IF(AD363="","Debes escribir el número de cuenta bancaria. ",""),
""
)</f>
        <v/>
      </c>
      <c r="EV363" s="46">
        <f>IF($DS363,
IF(AE363="","Debes escribir el valor del sueldo básico. ",
IF( ISERR(_xlfn.NUMBERVALUE(AE363)), "El valor del sueldo básico debe ser un número válido. ", "")
)
)</f>
        <v/>
      </c>
      <c r="EW363" s="46">
        <f>IF($DS363,
IF(AF363="","Debes escribir el número de días trabajados. ",
IF( IFERROR(INT(AF363),1.1) &lt;&gt; IFERROR(_xlfn.NUMBERVALUE(AF363),1), "La cantidad de días trabajados debe ser un número entero. ", "")
)
)</f>
        <v/>
      </c>
      <c r="EX363" s="46">
        <f>IF($DS363,
IF(AG363="","Debes escribir el valor del sueldo trabajado. ",
IF( ISERR(_xlfn.NUMBERVALUE(AG363)), "El valor del sueldo trabajado debe ser un número válido. ", "")
)
)</f>
        <v/>
      </c>
      <c r="EY363" s="46">
        <f>IF($DS363,
IF( AND(AH363&lt;&gt;"", ISERR(_xlfn.NUMBERVALUE(AH363))), "El valor del auxilio de transporte debe ser un número válido. ", "")
)</f>
        <v/>
      </c>
      <c r="EZ363" s="46">
        <f>IF($DS363,
IF( AND(AI363&lt;&gt;"", ISERR(_xlfn.NUMBERVALUE(AI363))), "El valor de viáticos salariales debe ser un número válido. ", "")
)</f>
        <v/>
      </c>
      <c r="FA363" s="46">
        <f>IF($DS363,
IF( AND(AJ363&lt;&gt;"", ISERR(_xlfn.NUMBERVALUE(AJ363))), "El valor de viáticos NO salariales debe ser un número válido. ", "")
)</f>
        <v/>
      </c>
      <c r="FB363" s="46">
        <f>CONCATENATE(AK363,AL363)&lt;&gt;""</f>
        <v/>
      </c>
      <c r="FC363" s="46">
        <f>IF(AND($DS363,FB363),
IF(AK363="","Debes escribir el número de horas extras diurnas. ",
IF( IFERROR(INT(AK363),1.1) &lt;&gt; IFERROR(_xlfn.NUMBERVALUE(AK363),1), "La cantidad de horas extras diurnas debe ser un número entero. ", "")
),
""
)</f>
        <v/>
      </c>
      <c r="FD363" s="46">
        <f>IF(AND($DS363,FB363),
IF(AL363="","Debes escribir el valor de las horas extras diurnas. ",
IF( ISERR(_xlfn.NUMBERVALUE(AL363)), "El valor de las horas extras duirnas debe ser un número válido. ", "")
),
""
)</f>
        <v/>
      </c>
      <c r="FE363" s="46">
        <f>CONCATENATE(AM363,AN363)&lt;&gt;""</f>
        <v/>
      </c>
      <c r="FF363" s="46">
        <f>IF(AND($DS363,FE363),
IF(AM363="","Debes escribir el número de horas extras nocturnas. ",
IF( IFERROR(INT(AM363),1.1) &lt;&gt; IFERROR(_xlfn.NUMBERVALUE(AM363),1), "La cantidad de horas extras nocturnas debe ser un número entero. ", "")
),
""
)</f>
        <v/>
      </c>
      <c r="FG363" s="46">
        <f>IF(AND($DS363,FE363),
IF(AN363="","Debes escribir el valor de las horas extras nocturnas. ",
IF( ISERR(_xlfn.NUMBERVALUE(AN363)), "El valor de las horas extras nocturnas debe ser un número válido. ", "")
),
""
)</f>
        <v/>
      </c>
      <c r="FH363" s="46">
        <f>CONCATENATE(AO363,AP363)&lt;&gt;""</f>
        <v/>
      </c>
      <c r="FI363" s="46">
        <f>IF(AND($DS363,FH363),
IF(AO363="","Debes escribir el número de horas extras diurnas dominicales y festivas. ",
IF( IFERROR(INT(AO363),1.1) &lt;&gt; IFERROR(_xlfn.NUMBERVALUE(AO363),1), "La cantidad de horas extras diurnas dominicales y festivas debe ser un número entero. ", "")
),
""
)</f>
        <v/>
      </c>
      <c r="FJ363" s="46">
        <f>IF(AND($DS363,FH363),
IF(AP363="","Debes escribir el valor de las horas extras diurnas dominicales y festivas. ",
IF( ISERR(_xlfn.NUMBERVALUE(AP363)), "El valor de las horas extras diurnas dominicales y festivas debe ser un número válido. ", "")
),
""
)</f>
        <v/>
      </c>
      <c r="FK363" s="46">
        <f>CONCATENATE(AQ363,AR363)&lt;&gt;""</f>
        <v/>
      </c>
      <c r="FL363" s="46">
        <f>IF(AND($DS363,FK363),
IF(AQ363="","Debes escribir el número de horas extras nocturnas dominicales y festivas. ",
IF( IFERROR(INT(AQ363),1.1) &lt;&gt; IFERROR(_xlfn.NUMBERVALUE(AQ363),1), "La cantidad de horas extras nocturnas dominicales y festivas debe ser un número entero. ", "")
),
""
)</f>
        <v/>
      </c>
      <c r="FM363" s="46">
        <f>IF(AND($DS363,FK363),
IF(AR363="","Debes escribir el valor de las horas extras nocturnas dominicales y festivas. ",
IF( ISERR(_xlfn.NUMBERVALUE(AR363)), "El valor de las horas extras nocturnas dominicales y festivas debe ser un número válido. ", "")
),
""
)</f>
        <v/>
      </c>
      <c r="FN363" s="46">
        <f>CONCATENATE(AS363,AT363)&lt;&gt;""</f>
        <v/>
      </c>
      <c r="FO363" s="46">
        <f>IF(AND($DS363,FN363),
IF(AS363="","Debes escribir el número de horas recargo nocturno. ",
IF( IFERROR(INT(AS363),1.1) &lt;&gt; IFERROR(_xlfn.NUMBERVALUE(AS363),1), "La cantidad de horas recargo nocturno debe ser un número entero. ", "")
),
""
)</f>
        <v/>
      </c>
      <c r="FP363" s="46">
        <f>IF(AND($DS363,FN363),
IF(AT363="","Debes escribir el valor de las horas recargo nocturno. ",
IF( ISERR(_xlfn.NUMBERVALUE(AT363)), "El valor de las horas recargo nocturno debe ser un número válido. ", "")
),
""
)</f>
        <v/>
      </c>
      <c r="FQ363" s="46">
        <f>CONCATENATE(AU363,AV363)&lt;&gt;""</f>
        <v/>
      </c>
      <c r="FR363" s="46">
        <f>IF(AND($DS363,FQ363),
IF(AU363="","Debes escribir el número de horas recargo diurno dominical y festivo. ",
IF( IFERROR(INT(AU363),1.1) &lt;&gt; IFERROR(_xlfn.NUMBERVALUE(AU363),1), "La cantidad de horas recargo diurno dominical y festivo debe ser un número entero. ", "")
),
""
)</f>
        <v/>
      </c>
      <c r="FS363" s="46">
        <f>IF(AND($DS363,FQ363),
IF(AV363="","Debes escribir el valor de las horas recargo diurno dominical y festivo. ",
IF( ISERR(_xlfn.NUMBERVALUE(AV363)), "El valor de las horas recargo diurno dominical y festivo debe ser un número válido. ", "")
),
""
)</f>
        <v/>
      </c>
      <c r="FT363" s="46">
        <f>CONCATENATE(AW363,AX363)&lt;&gt;""</f>
        <v/>
      </c>
      <c r="FU363" s="46">
        <f>IF(AND($DS363,FT363),
IF(AW363="","Debes escribir el número de horas recargo nocturno dominical y festivo. ",
IF( IFERROR(INT(AW363),1.1) &lt;&gt; IFERROR(_xlfn.NUMBERVALUE(AW363),1), "La cantidad de horas recargo nocturno dominical y festivo debe ser un número entero. ", "")
),
""
)</f>
        <v/>
      </c>
      <c r="FV363" s="46">
        <f>IF(AND($DS363,FT363),
IF(AX363="","Debes escribir el valor de las horas recargo nocturno dominical y festivo. ",
IF( ISERR(_xlfn.NUMBERVALUE(AX363)), "El valor de las horas recargo nocturno dominical y festivo debe ser un número válido. ", "")
),
""
)</f>
        <v/>
      </c>
      <c r="FW363" s="46">
        <f>CONCATENATE(AY363,AZ363)&lt;&gt;""</f>
        <v/>
      </c>
      <c r="FX363" s="46">
        <f>IF(AND($DS363,FW363),
IF(AY363="","Debes escribir el número de días de vacaciones comunes. ",
IF( IFERROR(INT(AY363),1.1) &lt;&gt; IFERROR(_xlfn.NUMBERVALUE(AY363),1), "La cantidad de días de vacaciones comunes debe ser un número entero. ", "")
),
""
)</f>
        <v/>
      </c>
      <c r="FY363" s="46">
        <f>IF(AND($DS363,FW363),
IF(AZ363="","Debes escribir el valor de las vacaciones comunes. ",
IF( ISERR(_xlfn.NUMBERVALUE(AZ363)), "El valor de las vacaciones comunes debe ser un número válido. ", "")
),
""
)</f>
        <v/>
      </c>
      <c r="FZ363" s="46">
        <f>CONCATENATE(BA363,BB363)&lt;&gt;""</f>
        <v/>
      </c>
      <c r="GA363" s="46">
        <f>IF(AND($DS363,FZ363),
IF(BA363="","Debes escribir el número de días de vacaciones compensadas. ",
IF( IFERROR(INT(BA363),1.1) &lt;&gt; IFERROR(_xlfn.NUMBERVALUE(BA363),1), "La cantidad de días de vacaciones compensadas debe ser un número entero. ", "")
),
""
)</f>
        <v/>
      </c>
      <c r="GB363" s="46">
        <f>IF(AND($DS363,FZ363),
IF(BB363="","Debes escribir el valor de las vacaciones compensadas. ",
IF( ISERR(_xlfn.NUMBERVALUE(BB363)), "El valor de las vacaciones compensadas debe ser un número válido. ", "")
),
""
)</f>
        <v/>
      </c>
      <c r="GC363" s="46">
        <f>CONCATENATE(BC363,BD363)&lt;&gt;""</f>
        <v/>
      </c>
      <c r="GD363" s="46">
        <f>IF(AND($DS363,GC363),
IF(BC363="","Debes escribir el número de días de prima salarial. ",
IF( IFERROR(INT(BC363),1.1) &lt;&gt; IFERROR(_xlfn.NUMBERVALUE(BC363),1), "La cantidad de días de prima salarial debe ser un número entero. ", "")
),
""
)</f>
        <v/>
      </c>
      <c r="GE363" s="46">
        <f>IF(AND($DS363,GC363),
IF(BD363="","Debes escribir el valor de los días de prima salarial. ",
IF( ISERR(_xlfn.NUMBERVALUE(BD363)), "El valor de los días de prima salarial debe ser un número válido. ", "")
),
""
)</f>
        <v/>
      </c>
      <c r="GF363" s="46">
        <f>IF($DS363,
IF( AND(BE363&lt;&gt;"", ISERR(_xlfn.NUMBERVALUE(BE363))), "El valor de la prima NO saliarial debe ser un número válido. ", "")
)</f>
        <v/>
      </c>
      <c r="GG363" s="46">
        <f>CONCATENATE(BF363,BG363,BH363)&lt;&gt;""</f>
        <v/>
      </c>
      <c r="GH363" s="46">
        <f>IF(AND($DS363,GG363),
IF(BF363="","Debes escribir el valor de las cesantías. ",
IF( ISERR(_xlfn.NUMBERVALUE(BF363)), "El valor de las cesantías debe ser un número válido. ", "")
),
""
)</f>
        <v/>
      </c>
      <c r="GI363" s="46">
        <f>IF(AND($DS363,GG363),
IF(BG363="","Debes escribir el % de cesantías. ",
IF( ISERR(_xlfn.NUMBERVALUE(BG363)), "El % de cesantías debe ser un número válido. ", "")
),
""
)</f>
        <v/>
      </c>
      <c r="GJ363" s="46">
        <f>IF(AND($DS363,GG363),
IF(BH363="","Debes escribir el valor de intereses de cesantías. ",
IF( ISERR(_xlfn.NUMBERVALUE(BH363)), "El valor de intereses de cesantías debe ser un número válido. ", "")
),
""
)</f>
        <v/>
      </c>
      <c r="GK363" s="46">
        <f>CONCATENATE(BI363,BJ363,BK363)&lt;&gt;""</f>
        <v/>
      </c>
      <c r="GL363" s="46">
        <f>IF(AND($DS363,GK363),
IF(BI363="","Debes escribir el número de días de incapacidad. ",
IF( IFERROR(INT(BI363),1.1) &lt;&gt; IFERROR(_xlfn.NUMBERVALUE(BI363),1), "La cantidad de días de incapacidad debe ser un número entero. ", "")
),
""
)</f>
        <v/>
      </c>
      <c r="GM363" s="46">
        <f>IF(AND($DS363,GK363),
IF(BJ363="","Debes escribir el tipo de incapacidad. ",
IF(_xlfn.IFNA(VLOOKUP(BJ363,TIPO_DE_INCAPACIDAD,1,FALSE),-1)=-1,"El tipo de incapacidad es inválida (por favor seleccionarlo de la lista). ","")
),
""
)</f>
        <v/>
      </c>
      <c r="GN363" s="46">
        <f>IF(AND($DS363,GK363),
IF(BK363="","Debes escribir el valor de la incapacidad. ",
IF( ISERR(_xlfn.NUMBERVALUE(BK363)), "El valor de la incapacidad debe ser un número válido. ", "")
),
""
)</f>
        <v/>
      </c>
      <c r="GO363" s="46">
        <f>CONCATENATE(BL363,BM363)&lt;&gt;""</f>
        <v/>
      </c>
      <c r="GP363" s="46">
        <f>IF(AND($DS363,GO363),
IF(BL363="","Debes escribir el número de días de licencia de maternidad o paternidad. ",
IF( IFERROR(INT(BL363),1.1) &lt;&gt; IFERROR(_xlfn.NUMBERVALUE(BL363),1), "La cantidad de días de licencia de maternidad o paternidad debe ser un número entero. ", "")
),
""
)</f>
        <v/>
      </c>
      <c r="GQ363" s="46">
        <f>IF(AND($DS363,GO363),
IF(BM363="","Debes escribir el valor de la licencia de maternidad o paternidad. ",
IF( ISERR(_xlfn.NUMBERVALUE(BM363)), "El valor de la licencia de maternidad o paternidad debe ser un número válido. ", "")
),
""
)</f>
        <v/>
      </c>
      <c r="GR363" s="46">
        <f>CONCATENATE(BN363,BO363)&lt;&gt;""</f>
        <v/>
      </c>
      <c r="GS363" s="46">
        <f>IF(AND($DS363,GR363),
IF(BN363="","Debes escribir el número de días de licencia remunerada. ",
IF( IFERROR(INT(BN363),1.1) &lt;&gt; IFERROR(_xlfn.NUMBERVALUE(BN363),1), "La cantidad de días de licencia remunerada debe ser un número entero. ", "")
),
""
)</f>
        <v/>
      </c>
      <c r="GT363" s="46">
        <f>IF(AND($DS363,GR363),
IF(BO363="","Debes escribir el valor de la licencia remunerada. ",
IF( ISERR(_xlfn.NUMBERVALUE(BO363)), "El valor de la licencia remunerada debe ser un número válido. ", "")
),
""
)</f>
        <v/>
      </c>
      <c r="GU363" s="46">
        <f>IF($DS363,
IF( AND(BP363&lt;&gt;"", ISERR(_xlfn.NUMBERVALUE(BP363))), "El valor de la licencia NO remunerada debe ser un número válido. ", "")
)</f>
        <v/>
      </c>
      <c r="GV363" s="46">
        <f>IF($DS363,
IF( AND(BQ363&lt;&gt;"", ISERR(_xlfn.NUMBERVALUE(BQ363))), "El valor de auxilios salariales debe ser un número válido. ", "")
)</f>
        <v/>
      </c>
      <c r="GW363" s="46">
        <f>IF($DS363,
IF( AND(BR363&lt;&gt;"", ISERR(_xlfn.NUMBERVALUE(BR363))), "El valor de auxilios NO salariales debe ser un número válido. ", "")
)</f>
        <v/>
      </c>
      <c r="GX363" s="46">
        <f>IF($DS363,
IF( AND(BS363&lt;&gt;"", ISERR(_xlfn.NUMBERVALUE(BS363))), "El valor de bonos salariales debe ser un número válido. ", "")
)</f>
        <v/>
      </c>
      <c r="GY363" s="46">
        <f>IF($DS363,
IF( AND(BT363&lt;&gt;"", ISERR(_xlfn.NUMBERVALUE(BT363))), "El valor de bonos NO salariales debe ser un número válido. ", "")
)</f>
        <v/>
      </c>
      <c r="GZ363" s="46">
        <f>IF($DS363,
IF( AND(BU363&lt;&gt;"", ISERR(_xlfn.NUMBERVALUE(BU363))), "El valor de bonos salariales de alimentación debe ser un número válido. ", "")
)</f>
        <v/>
      </c>
      <c r="HA363" s="46">
        <f>IF($DS363,
IF( AND(BV363&lt;&gt;"", ISERR(_xlfn.NUMBERVALUE(BV363))), "El valor de bonos NO salariales de alimentación debe ser un número válido. ", "")
)</f>
        <v/>
      </c>
      <c r="HB363" s="46">
        <f>IF($DS363,
IF( AND(BW363&lt;&gt;"", ISERR(_xlfn.NUMBERVALUE(BW363))), "El valor de bonificaciones salariales debe ser un número válido. ", "")
)</f>
        <v/>
      </c>
      <c r="HC363" s="46">
        <f>IF($DS363,
IF( AND(BX363&lt;&gt;"", ISERR(_xlfn.NUMBERVALUE(BX363))), "El valor de bonificaciones NO salariales debe ser un número válido. ", "")
)</f>
        <v/>
      </c>
      <c r="HD363" s="46">
        <f>IF($DS363,
IF( AND(BY363&lt;&gt;"", ISERR(_xlfn.NUMBERVALUE(BY363))), "El valor de compensaciones ordinarias debe ser un número válido. ", "")
)</f>
        <v/>
      </c>
      <c r="HE363" s="46">
        <f>IF($DS363,
IF( AND(BZ363&lt;&gt;"", ISERR(_xlfn.NUMBERVALUE(BZ363))), "El valor de compensaciones extraordinarias debe ser un número válido. ", "")
)</f>
        <v/>
      </c>
      <c r="HF363" s="46">
        <f>IF($DS363,
IF( AND(CA363&lt;&gt;"", ISERR(_xlfn.NUMBERVALUE(CA363))), "El valor de comisiones debe ser un número válido. ", "")
)</f>
        <v/>
      </c>
      <c r="HG363" s="46">
        <f>IF($DS363,
IF( AND(CB363&lt;&gt;"", ISERR(_xlfn.NUMBERVALUE(CB363))), "El valor de ausencia por huega debe ser un número válido. ", "")
)</f>
        <v/>
      </c>
      <c r="HH363" s="46">
        <f>IF($DS363,
IF( AND(CC363&lt;&gt;"", ISERR(_xlfn.NUMBERVALUE(CC363))), "El valor de anticipos debe ser un número válido. ", "")
)</f>
        <v/>
      </c>
      <c r="HI363" s="46">
        <f>IF($DS363,
IF( AND(CD363&lt;&gt;"", ISERR(_xlfn.NUMBERVALUE(CD363))), "El valor de pagos a terceros debe ser un número válido. ", "")
)</f>
        <v/>
      </c>
      <c r="HJ363" s="46">
        <f>IF($DS363,
IF( AND(CE363&lt;&gt;"", ISERR(_xlfn.NUMBERVALUE(CE363))), "El valor de dotación debe ser un número válido. ", "")
)</f>
        <v/>
      </c>
      <c r="HK363" s="46">
        <f>IF($DS363,
IF( AND(CF363&lt;&gt;"", ISERR(_xlfn.NUMBERVALUE(CF363))), "El valor de apoyo sostenibilidad debe ser un número válido. ", "")
)</f>
        <v/>
      </c>
      <c r="HL363" s="46">
        <f>IF($DS363,
IF( AND(CG363&lt;&gt;"", ISERR(_xlfn.NUMBERVALUE(CG363))), "El valor de teletrabajo debe ser un número válido. ", "")
)</f>
        <v/>
      </c>
      <c r="HM363" s="46">
        <f>IF($DS363,
IF( AND(CH363&lt;&gt;"", ISERR(_xlfn.NUMBERVALUE(CH363))), "El valor de bonificación de retiro debe ser un número válido. ", "")
)</f>
        <v/>
      </c>
      <c r="HN363" s="46">
        <f>IF($DS363,
IF( AND(CI363&lt;&gt;"", ISERR(_xlfn.NUMBERVALUE(CI363))), "El valor de indemnización de retiro debe ser un número válido. ", "")
)</f>
        <v/>
      </c>
      <c r="HO363" s="46">
        <f>IF($DS363,
IF( AND(CJ363&lt;&gt;"", ISERR(_xlfn.NUMBERVALUE(CJ363))), "El valor de reintegros debe ser un número válido. ", "")
)</f>
        <v/>
      </c>
      <c r="HP363" s="46">
        <f>CONCATENATE(CK363,CL363,CM363)&lt;&gt;""</f>
        <v/>
      </c>
      <c r="HQ363" s="46">
        <f>IF(AND($DS363,HP363),
IF(CK363="","Debes escribir la descripción de otro concepto no categorizado. ",""),
""
)</f>
        <v/>
      </c>
      <c r="HR363" s="46">
        <f>IF(AND($DS363,HP363),
IF(CONCATENATE(CL363,CM363)="","Debes escribir al menos un valor de concepto no categorizado (salarial o no salarial). ",
IF(ISERR(_xlfn.NUMBERVALUE(CL363)),"El valor salarial concepto no categorizado debe ser un número válido. ","")
),
""
)</f>
        <v/>
      </c>
      <c r="HS363" s="46">
        <f>IF(AND($DS363,HP363),
IF(CONCATENATE(CL363,CM363)="","Debes escribir al menos un valor de concepto no categorizado (salarial o no salarial). ",
IF(ISERR(_xlfn.NUMBERVALUE(CM363)),"El valor NO salarial concepto no categorizado debe ser un número válido. ","")
),
""
)</f>
        <v/>
      </c>
      <c r="HT363" s="46">
        <f>IF($DS363,
IF(CN363="","Debes escribir el porcentaje del aporte a salud. ",
IF( ISERR(_xlfn.NUMBERVALUE(CN363)), "El valor del porcentaje del aporte a salud debe ser un número válido. ", "")
)
)</f>
        <v/>
      </c>
      <c r="HU363" s="46">
        <f>IF($DS363,
IF(CO363="","Debes escribir el valor del aporte a salud. ",
IF( ISERR(_xlfn.NUMBERVALUE(CO363)), "El valor del aporte a salud debe ser un número válido. ", "")
)
)</f>
        <v/>
      </c>
      <c r="HV363" s="46">
        <f>IF($DS363,
IF( AND(CP363&lt;&gt;"", ISERR(_xlfn.NUMBERVALUE(CP363))), "El valor plan complementario debe ser un número válido. ", "")
)</f>
        <v/>
      </c>
      <c r="HW363" s="46">
        <f>IF($DS363,
IF(CQ363="","Debes escribir el porcentaje del aporte a pensión. ",
IF( ISERR(_xlfn.NUMBERVALUE(CQ363)), "El valor del porcentaje del aporte a pensión debe ser un número válido. ", "")
)
)</f>
        <v/>
      </c>
      <c r="HX363" s="46">
        <f>IF($DS363,
IF(CR363="","Debes escribir el valor del aporte a pensión. ",
IF( ISERR(_xlfn.NUMBERVALUE(CR363)), "El valor del aporte a salud debe ser un número válido. ", "")
)
)</f>
        <v/>
      </c>
      <c r="HY363" s="46">
        <f>IF($DS363,
IF( AND(CS363&lt;&gt;"", ISERR(_xlfn.NUMBERVALUE(CS363))), "El valor pensión voluntaria debe ser un número válido. ", "")
)</f>
        <v/>
      </c>
      <c r="HZ363" s="46">
        <f>CONCATENATE(CT363,CU363,CV363,CW363)&lt;&gt;""</f>
        <v/>
      </c>
      <c r="IA363" s="46">
        <f>IF(AND($DS363,HZ363),
IF(CT363="","Debes escribir el % del fondo de seguridad pensional. ",
IF( ISERR(_xlfn.NUMBERVALUE(CT363)), "El % del fondo de seguridad debe ser un número válido. ", "")
),
""
)</f>
        <v/>
      </c>
      <c r="IB363" s="46">
        <f>IF(AND($DS363,HZ363),
IF(CU363="","Debes escribir el valor del aporte al fondo de solidaridad pensional. ",
IF( ISERR(_xlfn.NUMBERVALUE(CU363)), "El valor del aporte al fondo de solidaridad pensional debe ser un número válido. ", "")
),
""
)</f>
        <v/>
      </c>
      <c r="IC363" s="46">
        <f>IF(AND($DS363,HZ363),
IF(CV363="","Debes escribir el % del fondo de subsistencia. ",
IF( ISERR(_xlfn.NUMBERVALUE(CV363)), "El % del fondo de subsistencia debe ser un número válido. ", "")
),
""
)</f>
        <v/>
      </c>
      <c r="ID363" s="46">
        <f>IF(AND($DS363,HZ363),
IF(CW363="","Debes escribir el valor del fondo de subsistencia. ",
IF( ISERR(_xlfn.NUMBERVALUE(CW363)), "El valor del fondo de subsistencia debe ser un número válido. ", "")
),
""
)</f>
        <v/>
      </c>
      <c r="IE363" s="46">
        <f>CONCATENATE(CX363,CY363)&lt;&gt;""</f>
        <v/>
      </c>
      <c r="IF363" s="46">
        <f>IF(AND($DS363,IE363),
IF(CX363="","Debes escribir el % de sindicato. ",
IF( ISERR(_xlfn.NUMBERVALUE(CX363)), "El % de sindicato debe ser un número válido. ", "")
),
""
)</f>
        <v/>
      </c>
      <c r="IG363" s="46">
        <f>IF(AND($DS363,IE363),
IF(CY363="","Debes escribir el valor del sindicato. ",
IF( ISERR(_xlfn.NUMBERVALUE(CY363)), "El valor del sindicato debe ser un número válido. ", "")
),
""
)</f>
        <v/>
      </c>
      <c r="IH363" s="46">
        <f>IF($DS363,
IF( AND(CZ363&lt;&gt;"", ISERR(_xlfn.NUMBERVALUE(CZ363))), "El valor de sanción pública debe ser un número válido. ", "")
)</f>
        <v/>
      </c>
      <c r="II363" s="46">
        <f>IF($DS363,
IF( AND(DA363&lt;&gt;"", ISERR(_xlfn.NUMBERVALUE(DA363))), "El valor de sanción privada debe ser un número válido. ", "")
)</f>
        <v/>
      </c>
      <c r="IJ363" s="46">
        <f>CONCATENATE(DB363,DC363)&lt;&gt;""</f>
        <v/>
      </c>
      <c r="IK363" s="46">
        <f>IF(AND($DS363,IJ363),
IF(DB363="","Debes escribir la descripción de libranza. ",""),
""
)</f>
        <v/>
      </c>
      <c r="IL363" s="46">
        <f>IF(AND($DS363,IJ363),
IF(DC363="","Debes escribir la cuota libranza. ",
IF(ISERR(_xlfn.NUMBERVALUE(DC363)),"El valor de la cuota libranza debe ser un número válido. ","")
),
""
)</f>
        <v/>
      </c>
      <c r="IM363" s="46">
        <f>IF($DS363,
IF( AND(DD363&lt;&gt;"", ISERR(_xlfn.NUMBERVALUE(DD363))), "El valor de pagos a terceros debe ser un número válido. ", "")
)</f>
        <v/>
      </c>
      <c r="IN363" s="46">
        <f>IF($DS363,
IF( AND(DE363&lt;&gt;"", ISERR(_xlfn.NUMBERVALUE(DE363))), "El valor de anticipos debe ser un número válido. ", "")
)</f>
        <v/>
      </c>
      <c r="IO363" s="46">
        <f>IF($DS363,
IF( AND(DF363&lt;&gt;"", ISERR(_xlfn.NUMBERVALUE(DF363))), "El valor de AFC debe ser un número válido. ", "")
)</f>
        <v/>
      </c>
      <c r="IP363" s="46">
        <f>IF($DS363,
IF( AND(DG363&lt;&gt;"", ISERR(_xlfn.NUMBERVALUE(DG363))), "El valor de rete-fuente debe ser un número válido. ", "")
)</f>
        <v/>
      </c>
      <c r="IQ363" s="46">
        <f>IF($DS363,
IF( AND(DH363&lt;&gt;"", ISERR(_xlfn.NUMBERVALUE(DH363))), "El valor de cooperativa de trabajo debe ser un número válido. ", "")
)</f>
        <v/>
      </c>
      <c r="IR363" s="46">
        <f>IF($DS363,
IF( AND(DI363&lt;&gt;"", ISERR(_xlfn.NUMBERVALUE(DI363))), "El valor de embargo fiscal debe ser un número válido. ", "")
)</f>
        <v/>
      </c>
      <c r="IS363" s="46">
        <f>IF($DS363,
IF( AND(DJ363&lt;&gt;"", ISERR(_xlfn.NUMBERVALUE(DJ363))), "El valor de educación debe ser un número válido. ", "")
)</f>
        <v/>
      </c>
      <c r="IT363" s="46">
        <f>IF($DS363,
IF( AND(DK363&lt;&gt;"", ISERR(_xlfn.NUMBERVALUE(DK363))), "El valor de reintegro debe ser un número válido. ", "")
)</f>
        <v/>
      </c>
      <c r="IU363" s="46">
        <f>IF($DS363,
IF( AND(DL363&lt;&gt;"", ISERR(_xlfn.NUMBERVALUE(DL363))), "El valor de deuda debe ser un número válido. ", "")
)</f>
        <v/>
      </c>
      <c r="IV363" s="46">
        <f>IF($DS363,
IF( AND(DM363&lt;&gt;"", ISERR(_xlfn.NUMBERVALUE(DM363))), "El valor de otras deducciones debe ser un número válido. ", "")
)</f>
        <v/>
      </c>
      <c r="IW363" s="46">
        <f>IF($DS363,
IF(DN363="","Debes escribir el valor de los devengos totales. ",
IF( ISERR(_xlfn.NUMBERVALUE(DN363)), "El valor de los devengos totales debe ser un número válido. ", "")
)
)</f>
        <v/>
      </c>
      <c r="IX363" s="46">
        <f>IF($DS363,
IF(DO363="","Debes escribir el valor de las deducciones totales. ",
IF( ISERR(_xlfn.NUMBERVALUE(DO363)), "El valor de las deducciones totales debe ser un número válido. ", "")
)
)</f>
        <v/>
      </c>
      <c r="IY363" s="46">
        <f>IF($DS363,
IF(DP363="","Debes escribir el valor del salario total. ",
IF( ISERR(_xlfn.NUMBERVALUE(DP363)), "El valor del salario total debe ser un número válido. ", "")
)
)</f>
        <v/>
      </c>
    </row>
    <row r="364">
      <c r="B364" s="48" t="n">
        <v>352</v>
      </c>
      <c r="C364" s="61">
        <f>IF(AND(DS364,DP364&lt;&gt;""),
IF(DQ364="","OK","Error"),
""
)</f>
        <v/>
      </c>
      <c r="D364" s="53" t="n"/>
      <c r="E364" s="52" t="n"/>
      <c r="F364" s="112" t="n"/>
      <c r="G364" s="52" t="n"/>
      <c r="H364" s="53" t="n"/>
      <c r="I364" s="52" t="n"/>
      <c r="J364" s="52" t="n"/>
      <c r="K364" s="53" t="n"/>
      <c r="L364" s="55" t="n"/>
      <c r="M364" s="108" t="n"/>
      <c r="N364" s="56" t="n"/>
      <c r="O364" s="52" t="n"/>
      <c r="P364" s="52" t="n"/>
      <c r="Q364" s="52" t="n"/>
      <c r="R364" s="52" t="n"/>
      <c r="S364" s="52" t="n"/>
      <c r="T364" s="53" t="n"/>
      <c r="U364" s="52" t="n"/>
      <c r="V364" s="52" t="n"/>
      <c r="W364" s="55" t="n"/>
      <c r="X364" s="55" t="n"/>
      <c r="Y364" s="52" t="n"/>
      <c r="Z364" s="55" t="n"/>
      <c r="AA364" s="52" t="n"/>
      <c r="AB364" s="53" t="n"/>
      <c r="AC364" s="53" t="n"/>
      <c r="AD364" s="53" t="n"/>
      <c r="AE364" s="177" t="n"/>
      <c r="AF364" s="113" t="n"/>
      <c r="AG364" s="177" t="n"/>
      <c r="AH364" s="178" t="n"/>
      <c r="AI364" s="178" t="n"/>
      <c r="AJ364" s="178" t="n"/>
      <c r="AK364" s="114" t="n"/>
      <c r="AL364" s="178" t="n"/>
      <c r="AM364" s="114" t="n"/>
      <c r="AN364" s="178" t="n"/>
      <c r="AO364" s="114" t="n"/>
      <c r="AP364" s="178" t="n"/>
      <c r="AQ364" s="114" t="n"/>
      <c r="AR364" s="178" t="n"/>
      <c r="AS364" s="114" t="n"/>
      <c r="AT364" s="178" t="n"/>
      <c r="AU364" s="114" t="n"/>
      <c r="AV364" s="178" t="n"/>
      <c r="AW364" s="114" t="n"/>
      <c r="AX364" s="178" t="n"/>
      <c r="AY364" s="114" t="n"/>
      <c r="AZ364" s="178" t="n"/>
      <c r="BA364" s="114" t="n"/>
      <c r="BB364" s="178" t="n"/>
      <c r="BC364" s="114" t="n"/>
      <c r="BD364" s="178" t="n"/>
      <c r="BE364" s="178" t="n"/>
      <c r="BF364" s="178" t="n"/>
      <c r="BG364" s="59" t="n"/>
      <c r="BH364" s="178" t="n"/>
      <c r="BI364" s="114" t="n"/>
      <c r="BJ364" s="53" t="n"/>
      <c r="BK364" s="178" t="n"/>
      <c r="BL364" s="114" t="n"/>
      <c r="BM364" s="178" t="n"/>
      <c r="BN364" s="114" t="n"/>
      <c r="BO364" s="178" t="n"/>
      <c r="BP364" s="178" t="n"/>
      <c r="BQ364" s="178" t="n"/>
      <c r="BR364" s="178" t="n"/>
      <c r="BS364" s="178" t="n"/>
      <c r="BT364" s="178" t="n"/>
      <c r="BU364" s="178" t="n"/>
      <c r="BV364" s="178" t="n"/>
      <c r="BW364" s="178" t="n"/>
      <c r="BX364" s="178" t="n"/>
      <c r="BY364" s="178" t="n"/>
      <c r="BZ364" s="178" t="n"/>
      <c r="CA364" s="178" t="n"/>
      <c r="CB364" s="178" t="n"/>
      <c r="CC364" s="178" t="n"/>
      <c r="CD364" s="178" t="n"/>
      <c r="CE364" s="178" t="n"/>
      <c r="CF364" s="178" t="n"/>
      <c r="CG364" s="178" t="n"/>
      <c r="CH364" s="178" t="n"/>
      <c r="CI364" s="178" t="n"/>
      <c r="CJ364" s="178" t="n"/>
      <c r="CK364" s="53" t="n"/>
      <c r="CL364" s="178" t="n"/>
      <c r="CM364" s="178" t="n"/>
      <c r="CN364" s="60" t="n"/>
      <c r="CO364" s="177" t="n"/>
      <c r="CP364" s="178" t="n"/>
      <c r="CQ364" s="60" t="n"/>
      <c r="CR364" s="177" t="n"/>
      <c r="CS364" s="178" t="n"/>
      <c r="CT364" s="59" t="n"/>
      <c r="CU364" s="178" t="n"/>
      <c r="CV364" s="59" t="n"/>
      <c r="CW364" s="178" t="n"/>
      <c r="CX364" s="59" t="n"/>
      <c r="CY364" s="178" t="n"/>
      <c r="CZ364" s="178" t="n"/>
      <c r="DA364" s="178" t="n"/>
      <c r="DB364" s="53" t="n"/>
      <c r="DC364" s="178" t="n"/>
      <c r="DD364" s="178" t="n"/>
      <c r="DE364" s="178" t="n"/>
      <c r="DF364" s="178" t="n"/>
      <c r="DG364" s="178" t="n"/>
      <c r="DH364" s="178" t="n"/>
      <c r="DI364" s="178" t="n"/>
      <c r="DJ364" s="178" t="n"/>
      <c r="DK364" s="178" t="n"/>
      <c r="DL364" s="178" t="n"/>
      <c r="DM364" s="178" t="n"/>
      <c r="DN364" s="177" t="n"/>
      <c r="DO364" s="177" t="n"/>
      <c r="DP364" s="177" t="n"/>
      <c r="DQ364" s="76">
        <f>IF(AND(DS364,DP364&lt;&gt;""),
CONCATENATE(DT364,DU364,DV364,DW364,DX364,DY364,DZ364,EA364,EB364,EC364,ED364,EE364,EF364,EG364,EH364,EI364,EJ364,EK364,EL364,EM364,EN364,EO364,EP364,EQ364,ES364,ET364,EU364,EV364,EW364,EX364,EY364,EZ364,FA364,FC364,FD364,FF364,FG364,FI364,FJ364,FL364,FM364,FO364,FP364,FR364,FS364,FU364,FV364,FX364,FY364,GA364,GB364,GD364,GE364,GF364,GH364,GI364,GJ364,GL364,GM364,GN364,GP364,GQ364,GS364,GT364,GU364,GV364,GW364,GX364,GY364,GZ364,HA364,HB364,HC364,HD364,HE364,HF364,HG364,HH364,HI364,HJ364,HK364,HL364,HM364,HN364,HO364,HQ364,HR364,HS364,HT364,HU364,HV364,HW364,HX364,HY364,IA364,IB364,IC364,ID364,IF364,IG364,IH364,II364,IK364,IL364,IM364,IN364,IO364,IP364,IQ364,IR364,IS364,IT364,IU364,IV364,IW364,IX364,IY364,IZ364),
""
)</f>
        <v/>
      </c>
      <c r="DR364" s="53" t="n"/>
      <c r="DS364" s="46">
        <f>CONCATENATE(D364,$E364,$F364,$G364,H364,$I364,$J364,K364,$L364,$M364,N364,$O364,$P364,$Q364,$R364,$S364,T364,$U364,$V364,$W364,$X364,$Y364,$Z364,$AA364,AB364,AC364,AD364,$AE364,$AF364,$AG364,AH364,AI364,AJ364,AK364,AL364,AM364,AN364,AO364,AP364,AQ364,AR364,AS364,AT364,AU364,AV364,AW364,AX364,AY364,AZ364,BA364,BB364,BC364,BD364,BE364,BF364,BG364,BH364,BI364,BJ364,BK364,BL364,BM364,BN364,BO364,BP364,BQ364,BR364,BS364,BT364,BU364,BV364,BW364,BX364,BY364,BZ364,CA364,CB364,CC364,CD364,CE364,CF364,CG364,CH364,CI364,CJ364,CK364,CL364,CM364,$CN364,$CO364,CP364,$CQ364,$CR364,CS364,CT364,CU364,CV364,CW364,CX364,CY364,CZ364,DA364,DB364,DC364,DD364,DE364,DF364,DG364,DH364,DI364,DJ364,DK364,DL364,DM364,$DN364,$DO364,$DP364,DR364)&lt;&gt;""</f>
        <v/>
      </c>
      <c r="DT364" s="46">
        <f>IF(AND($DS364,$E$4&lt;&gt;""),
IF(LEFT($E$4,2) = "1.",
IF(D364&lt;&gt;"","El CUNE sólo se envía en operaciones de novedad o ajuste. ",""),
IF(D364="","Debes escribir un CUNE válido para realizar operaciones de novedad o ajuste. ","")),
""
)</f>
        <v/>
      </c>
      <c r="DU364" s="46">
        <f>IF($DS364,
IF(E364="","Debes seleccionar el tipo de documento del empleado. ",
IF(_xlfn.IFNA(VLOOKUP(E364,TIPO_DE_DOCUMENTO,1,FALSE),-1)=-1,"El tipo de documento no es válido (por favor seleccionarlo de la lista). ","")
)
)</f>
        <v/>
      </c>
      <c r="DV364" s="46">
        <f>IF($DS364,
IF(F364="","Debes escribir el número de documento del empleado. ","")
)</f>
        <v/>
      </c>
      <c r="DW364" s="46">
        <f>IF($DS364,
IF(G364="","Debes escribir el primer nombre del empleado. ","")
)</f>
        <v/>
      </c>
      <c r="DY364" s="46">
        <f>IF($DS364,
IF(I364="","Debes escribir el primer apellido del empleado. ","")
)</f>
        <v/>
      </c>
      <c r="DZ364" s="46">
        <f>IF($DS364,
IF(J364="","Debes escribir el segundo apellido del empleado. ","")
)</f>
        <v/>
      </c>
      <c r="EB364" s="46">
        <f>IF($DS364,
IF(L364="","Debes escribir la fecha de ingreso del empleado. ",
IF(ISERR(DATE(YEAR(L364),MONTH(L364),DAY(L364))), "El valor ingresado en fecha de ingreso no tiene un formato válido. ","")
)
)</f>
        <v/>
      </c>
      <c r="EC364" s="46">
        <f>IF($DS364,
IF(M364="","Debes escribir el tiempo laborado. ",
IF( IFERROR(INT(M364),1.1) &lt;&gt; IFERROR(_xlfn.NUMBERVALUE(M364),1), "El valor de los días trabajados debe ser un número entero. ", "")
)
)</f>
        <v/>
      </c>
      <c r="ED364" s="46">
        <f>IF($DS364,
IF( AND(N364&lt;&gt;"", ISERR(DATE(YEAR(N364),MONTH(N364),DAY(N364))) ), "El valor ingresado en fecha de ingreso no tiene un formato válido. ",
IF( AND(N364&lt;&gt;"", $E$6&lt;&gt;"", DATE(YEAR(N364), MONTH(N364), 1) &lt;&gt; IFERROR(DATE(MID($E$6, 1, 4), MID($E$6, 6, 2),1), "1/1/1900") ), "La fecha de retiro debe estar dentro del período liquidado. ", "")
)
)</f>
        <v/>
      </c>
      <c r="EE364" s="46">
        <f>IF($DS364,
IF(O364="","Debes seleccionar el tipo de trabajador. ",
IF(_xlfn.IFNA(VLOOKUP(O364,TIPO_DE_TRABAJADOR,1,FALSE),-1)=-1,"El tipo de trabajador no es válido (por favor seleccionarlo de la lista). ","")
)
)</f>
        <v/>
      </c>
      <c r="EF364" s="46">
        <f>IF($DS364,
IF(P364="","Debes seleccionar si es un trabajador dependiente pensionado por vejez. ",
IF(_xlfn.IFNA(VLOOKUP(P364,SUBTIPO_DE_TRABAJADOR,1,FALSE),-1)=-1,"El tipo de trabajador dependiente pensionado por vejez no es válido (por favor seleccionarlo de la lista). ","")
)
)</f>
        <v/>
      </c>
      <c r="EG364" s="46">
        <f>IF($DS364,
IF(Q364="","Debes seleccionar el tipo de contrato del trabajador. ",
IF(_xlfn.IFNA(VLOOKUP(Q364,TIPO_DE_CONTRATO,1,FALSE),-1)=-1,"El tipo de contrato del trabajador no es válido (por favor seleccionarlo de la lista). ","")
)
)</f>
        <v/>
      </c>
      <c r="EH364" s="46">
        <f>IF($DS364,
IF(R364="","Debes seleccionar si es un salario integral. ",
IF(_xlfn.IFNA(VLOOKUP(R364,SI_NO,1,FALSE),-1)=-1,"Valor no válido para salario integral (por favor seleccionarlo de la lista). ","")
)
)</f>
        <v/>
      </c>
      <c r="EI364" s="46">
        <f>IF($DS364,
IF(S364="","Debes seleccionar si el trabajador realiza actividades de riesgo. ",
IF(_xlfn.IFNA(VLOOKUP(S364,SI_NO,1,FALSE),-1)=-1,"Valor no válido para actividad de alto riesgo (por favor seleccionarlo de la lista). ","")
)
)</f>
        <v/>
      </c>
      <c r="EK364" s="46">
        <f>IF($DS364,
IF(U364="","Debes escribir el código del municipio de residencia del trabajador. ",
IF(_xlfn.IFNA(VLOOKUP(U364,MUNICIPIO,1,FALSE),-1)=-1,"El municipio de residencia del trabajador es inválido (por favor seleccionarlo de la lista). ","")
)
)</f>
        <v/>
      </c>
      <c r="EL364" s="46">
        <f>IF($DS364,
IF(V364="","Debes escribir el la dirección de residendia del trabajador. ","")
)</f>
        <v/>
      </c>
      <c r="EM364" s="46">
        <f>IF($DS364,
IF(W364="","Debes escribir la fecha de inicio de la liquidación. ",
IF(ISERR(DATE(YEAR(W364),MONTH(W364),DAY(W364))),"El valor ingresado en fecha de inicio de liquidación no tiene un formato válido. ",
IF( AND($E$6&lt;&gt;"", DATE(YEAR(W364), MONTH(W364), 1) &lt;&gt; IFERROR(DATE(MID($E$6, 1, 4), MID($E$6, 6, 2),1), "1/1/1900") ), "La fecha de inicio de la liquidación debe estar dentro del período liquidado. ", "")
)
)
)</f>
        <v/>
      </c>
      <c r="EN364" s="46">
        <f>IF($DS364,
IF(X364="","Debes escribir la fecha de fin de la liquidación. ",
IF(ISERR(DATE(YEAR(X364),MONTH(X364),DAY(X364))),"El valor ingresado en fecha de fin de liquidación no tiene un formato válido. ",
IF( AND($E$6&lt;&gt;"", DATE(YEAR(X364), MONTH(X364), 1) &lt;&gt; IFERROR(DATE(MID($E$6, 1, 4), MID($E$6, 6, 2),1), "1/1/1900") ), "La fecha de fin de la liquidación debe estar dentro del período liquidado. ", "")
)
)
)</f>
        <v/>
      </c>
      <c r="EO364" s="46">
        <f>IF($DS364,
IF(Y364="","Debes escribir la frecuencia de pago del trabajador. ",
IF(_xlfn.IFNA(VLOOKUP(Y364,PERÍODO_DE_NÓMINA,1,FALSE),-1)=-1,"La frecuencia de pago es inválida (por favor seleccionarlo de la lista). ","")
)
)</f>
        <v/>
      </c>
      <c r="EP364" s="46">
        <f>IF($DS364,
IF(Z364="","Debes escribir la fecha de pago. ",
IF(ISERR(DATE(YEAR(Z364),MONTH(Z364),DAY(Z364))), "El valor ingresado en fecha de pago no tiene un formato válido. ","")
)
)</f>
        <v/>
      </c>
      <c r="EQ364" s="46">
        <f>IF($DS364,
IF(AA364="","Debes escribir el medio de pago. ",
IF(_xlfn.IFNA(VLOOKUP(AA364,MEDIOS_DE_PAGO,1,FALSE),-1)=-1,"El medio de pago es inválido (por favor seleccionarlo de la lista). ","")
)
)</f>
        <v/>
      </c>
      <c r="ER364" s="46">
        <f>OR(AA364='Tablas '!$T$4,AA364='Tablas '!$T$7,AA364='Tablas '!$T$8,AA364='Tablas '!$T$11)</f>
        <v/>
      </c>
      <c r="ES364" s="46">
        <f>IF(AND($DS364,ER364),
IF(AB364="","Debes escribir la entidad bancaria. ",""),
""
)</f>
        <v/>
      </c>
      <c r="ET364" s="46">
        <f>IF(AND($DS364,ER364),
IF(AC364="","Debes escribir el tipo de cuenta bancaria. ",
IF(_xlfn.IFNA(VLOOKUP(AC364,TIPO_DE_CUENTA,1,FALSE),-1)=-1,"El tipo de cuenta bancaria es inválida (por favor seleccionarlo de la lista). ","")
),
""
)</f>
        <v/>
      </c>
      <c r="EU364" s="46">
        <f>IF(AND($DS364,ER364),
IF(AD364="","Debes escribir el número de cuenta bancaria. ",""),
""
)</f>
        <v/>
      </c>
      <c r="EV364" s="46">
        <f>IF($DS364,
IF(AE364="","Debes escribir el valor del sueldo básico. ",
IF( ISERR(_xlfn.NUMBERVALUE(AE364)), "El valor del sueldo básico debe ser un número válido. ", "")
)
)</f>
        <v/>
      </c>
      <c r="EW364" s="46">
        <f>IF($DS364,
IF(AF364="","Debes escribir el número de días trabajados. ",
IF( IFERROR(INT(AF364),1.1) &lt;&gt; IFERROR(_xlfn.NUMBERVALUE(AF364),1), "La cantidad de días trabajados debe ser un número entero. ", "")
)
)</f>
        <v/>
      </c>
      <c r="EX364" s="46">
        <f>IF($DS364,
IF(AG364="","Debes escribir el valor del sueldo trabajado. ",
IF( ISERR(_xlfn.NUMBERVALUE(AG364)), "El valor del sueldo trabajado debe ser un número válido. ", "")
)
)</f>
        <v/>
      </c>
      <c r="EY364" s="46">
        <f>IF($DS364,
IF( AND(AH364&lt;&gt;"", ISERR(_xlfn.NUMBERVALUE(AH364))), "El valor del auxilio de transporte debe ser un número válido. ", "")
)</f>
        <v/>
      </c>
      <c r="EZ364" s="46">
        <f>IF($DS364,
IF( AND(AI364&lt;&gt;"", ISERR(_xlfn.NUMBERVALUE(AI364))), "El valor de viáticos salariales debe ser un número válido. ", "")
)</f>
        <v/>
      </c>
      <c r="FA364" s="46">
        <f>IF($DS364,
IF( AND(AJ364&lt;&gt;"", ISERR(_xlfn.NUMBERVALUE(AJ364))), "El valor de viáticos NO salariales debe ser un número válido. ", "")
)</f>
        <v/>
      </c>
      <c r="FB364" s="46">
        <f>CONCATENATE(AK364,AL364)&lt;&gt;""</f>
        <v/>
      </c>
      <c r="FC364" s="46">
        <f>IF(AND($DS364,FB364),
IF(AK364="","Debes escribir el número de horas extras diurnas. ",
IF( IFERROR(INT(AK364),1.1) &lt;&gt; IFERROR(_xlfn.NUMBERVALUE(AK364),1), "La cantidad de horas extras diurnas debe ser un número entero. ", "")
),
""
)</f>
        <v/>
      </c>
      <c r="FD364" s="46">
        <f>IF(AND($DS364,FB364),
IF(AL364="","Debes escribir el valor de las horas extras diurnas. ",
IF( ISERR(_xlfn.NUMBERVALUE(AL364)), "El valor de las horas extras duirnas debe ser un número válido. ", "")
),
""
)</f>
        <v/>
      </c>
      <c r="FE364" s="46">
        <f>CONCATENATE(AM364,AN364)&lt;&gt;""</f>
        <v/>
      </c>
      <c r="FF364" s="46">
        <f>IF(AND($DS364,FE364),
IF(AM364="","Debes escribir el número de horas extras nocturnas. ",
IF( IFERROR(INT(AM364),1.1) &lt;&gt; IFERROR(_xlfn.NUMBERVALUE(AM364),1), "La cantidad de horas extras nocturnas debe ser un número entero. ", "")
),
""
)</f>
        <v/>
      </c>
      <c r="FG364" s="46">
        <f>IF(AND($DS364,FE364),
IF(AN364="","Debes escribir el valor de las horas extras nocturnas. ",
IF( ISERR(_xlfn.NUMBERVALUE(AN364)), "El valor de las horas extras nocturnas debe ser un número válido. ", "")
),
""
)</f>
        <v/>
      </c>
      <c r="FH364" s="46">
        <f>CONCATENATE(AO364,AP364)&lt;&gt;""</f>
        <v/>
      </c>
      <c r="FI364" s="46">
        <f>IF(AND($DS364,FH364),
IF(AO364="","Debes escribir el número de horas extras diurnas dominicales y festivas. ",
IF( IFERROR(INT(AO364),1.1) &lt;&gt; IFERROR(_xlfn.NUMBERVALUE(AO364),1), "La cantidad de horas extras diurnas dominicales y festivas debe ser un número entero. ", "")
),
""
)</f>
        <v/>
      </c>
      <c r="FJ364" s="46">
        <f>IF(AND($DS364,FH364),
IF(AP364="","Debes escribir el valor de las horas extras diurnas dominicales y festivas. ",
IF( ISERR(_xlfn.NUMBERVALUE(AP364)), "El valor de las horas extras diurnas dominicales y festivas debe ser un número válido. ", "")
),
""
)</f>
        <v/>
      </c>
      <c r="FK364" s="46">
        <f>CONCATENATE(AQ364,AR364)&lt;&gt;""</f>
        <v/>
      </c>
      <c r="FL364" s="46">
        <f>IF(AND($DS364,FK364),
IF(AQ364="","Debes escribir el número de horas extras nocturnas dominicales y festivas. ",
IF( IFERROR(INT(AQ364),1.1) &lt;&gt; IFERROR(_xlfn.NUMBERVALUE(AQ364),1), "La cantidad de horas extras nocturnas dominicales y festivas debe ser un número entero. ", "")
),
""
)</f>
        <v/>
      </c>
      <c r="FM364" s="46">
        <f>IF(AND($DS364,FK364),
IF(AR364="","Debes escribir el valor de las horas extras nocturnas dominicales y festivas. ",
IF( ISERR(_xlfn.NUMBERVALUE(AR364)), "El valor de las horas extras nocturnas dominicales y festivas debe ser un número válido. ", "")
),
""
)</f>
        <v/>
      </c>
      <c r="FN364" s="46">
        <f>CONCATENATE(AS364,AT364)&lt;&gt;""</f>
        <v/>
      </c>
      <c r="FO364" s="46">
        <f>IF(AND($DS364,FN364),
IF(AS364="","Debes escribir el número de horas recargo nocturno. ",
IF( IFERROR(INT(AS364),1.1) &lt;&gt; IFERROR(_xlfn.NUMBERVALUE(AS364),1), "La cantidad de horas recargo nocturno debe ser un número entero. ", "")
),
""
)</f>
        <v/>
      </c>
      <c r="FP364" s="46">
        <f>IF(AND($DS364,FN364),
IF(AT364="","Debes escribir el valor de las horas recargo nocturno. ",
IF( ISERR(_xlfn.NUMBERVALUE(AT364)), "El valor de las horas recargo nocturno debe ser un número válido. ", "")
),
""
)</f>
        <v/>
      </c>
      <c r="FQ364" s="46">
        <f>CONCATENATE(AU364,AV364)&lt;&gt;""</f>
        <v/>
      </c>
      <c r="FR364" s="46">
        <f>IF(AND($DS364,FQ364),
IF(AU364="","Debes escribir el número de horas recargo diurno dominical y festivo. ",
IF( IFERROR(INT(AU364),1.1) &lt;&gt; IFERROR(_xlfn.NUMBERVALUE(AU364),1), "La cantidad de horas recargo diurno dominical y festivo debe ser un número entero. ", "")
),
""
)</f>
        <v/>
      </c>
      <c r="FS364" s="46">
        <f>IF(AND($DS364,FQ364),
IF(AV364="","Debes escribir el valor de las horas recargo diurno dominical y festivo. ",
IF( ISERR(_xlfn.NUMBERVALUE(AV364)), "El valor de las horas recargo diurno dominical y festivo debe ser un número válido. ", "")
),
""
)</f>
        <v/>
      </c>
      <c r="FT364" s="46">
        <f>CONCATENATE(AW364,AX364)&lt;&gt;""</f>
        <v/>
      </c>
      <c r="FU364" s="46">
        <f>IF(AND($DS364,FT364),
IF(AW364="","Debes escribir el número de horas recargo nocturno dominical y festivo. ",
IF( IFERROR(INT(AW364),1.1) &lt;&gt; IFERROR(_xlfn.NUMBERVALUE(AW364),1), "La cantidad de horas recargo nocturno dominical y festivo debe ser un número entero. ", "")
),
""
)</f>
        <v/>
      </c>
      <c r="FV364" s="46">
        <f>IF(AND($DS364,FT364),
IF(AX364="","Debes escribir el valor de las horas recargo nocturno dominical y festivo. ",
IF( ISERR(_xlfn.NUMBERVALUE(AX364)), "El valor de las horas recargo nocturno dominical y festivo debe ser un número válido. ", "")
),
""
)</f>
        <v/>
      </c>
      <c r="FW364" s="46">
        <f>CONCATENATE(AY364,AZ364)&lt;&gt;""</f>
        <v/>
      </c>
      <c r="FX364" s="46">
        <f>IF(AND($DS364,FW364),
IF(AY364="","Debes escribir el número de días de vacaciones comunes. ",
IF( IFERROR(INT(AY364),1.1) &lt;&gt; IFERROR(_xlfn.NUMBERVALUE(AY364),1), "La cantidad de días de vacaciones comunes debe ser un número entero. ", "")
),
""
)</f>
        <v/>
      </c>
      <c r="FY364" s="46">
        <f>IF(AND($DS364,FW364),
IF(AZ364="","Debes escribir el valor de las vacaciones comunes. ",
IF( ISERR(_xlfn.NUMBERVALUE(AZ364)), "El valor de las vacaciones comunes debe ser un número válido. ", "")
),
""
)</f>
        <v/>
      </c>
      <c r="FZ364" s="46">
        <f>CONCATENATE(BA364,BB364)&lt;&gt;""</f>
        <v/>
      </c>
      <c r="GA364" s="46">
        <f>IF(AND($DS364,FZ364),
IF(BA364="","Debes escribir el número de días de vacaciones compensadas. ",
IF( IFERROR(INT(BA364),1.1) &lt;&gt; IFERROR(_xlfn.NUMBERVALUE(BA364),1), "La cantidad de días de vacaciones compensadas debe ser un número entero. ", "")
),
""
)</f>
        <v/>
      </c>
      <c r="GB364" s="46">
        <f>IF(AND($DS364,FZ364),
IF(BB364="","Debes escribir el valor de las vacaciones compensadas. ",
IF( ISERR(_xlfn.NUMBERVALUE(BB364)), "El valor de las vacaciones compensadas debe ser un número válido. ", "")
),
""
)</f>
        <v/>
      </c>
      <c r="GC364" s="46">
        <f>CONCATENATE(BC364,BD364)&lt;&gt;""</f>
        <v/>
      </c>
      <c r="GD364" s="46">
        <f>IF(AND($DS364,GC364),
IF(BC364="","Debes escribir el número de días de prima salarial. ",
IF( IFERROR(INT(BC364),1.1) &lt;&gt; IFERROR(_xlfn.NUMBERVALUE(BC364),1), "La cantidad de días de prima salarial debe ser un número entero. ", "")
),
""
)</f>
        <v/>
      </c>
      <c r="GE364" s="46">
        <f>IF(AND($DS364,GC364),
IF(BD364="","Debes escribir el valor de los días de prima salarial. ",
IF( ISERR(_xlfn.NUMBERVALUE(BD364)), "El valor de los días de prima salarial debe ser un número válido. ", "")
),
""
)</f>
        <v/>
      </c>
      <c r="GF364" s="46">
        <f>IF($DS364,
IF( AND(BE364&lt;&gt;"", ISERR(_xlfn.NUMBERVALUE(BE364))), "El valor de la prima NO saliarial debe ser un número válido. ", "")
)</f>
        <v/>
      </c>
      <c r="GG364" s="46">
        <f>CONCATENATE(BF364,BG364,BH364)&lt;&gt;""</f>
        <v/>
      </c>
      <c r="GH364" s="46">
        <f>IF(AND($DS364,GG364),
IF(BF364="","Debes escribir el valor de las cesantías. ",
IF( ISERR(_xlfn.NUMBERVALUE(BF364)), "El valor de las cesantías debe ser un número válido. ", "")
),
""
)</f>
        <v/>
      </c>
      <c r="GI364" s="46">
        <f>IF(AND($DS364,GG364),
IF(BG364="","Debes escribir el % de cesantías. ",
IF( ISERR(_xlfn.NUMBERVALUE(BG364)), "El % de cesantías debe ser un número válido. ", "")
),
""
)</f>
        <v/>
      </c>
      <c r="GJ364" s="46">
        <f>IF(AND($DS364,GG364),
IF(BH364="","Debes escribir el valor de intereses de cesantías. ",
IF( ISERR(_xlfn.NUMBERVALUE(BH364)), "El valor de intereses de cesantías debe ser un número válido. ", "")
),
""
)</f>
        <v/>
      </c>
      <c r="GK364" s="46">
        <f>CONCATENATE(BI364,BJ364,BK364)&lt;&gt;""</f>
        <v/>
      </c>
      <c r="GL364" s="46">
        <f>IF(AND($DS364,GK364),
IF(BI364="","Debes escribir el número de días de incapacidad. ",
IF( IFERROR(INT(BI364),1.1) &lt;&gt; IFERROR(_xlfn.NUMBERVALUE(BI364),1), "La cantidad de días de incapacidad debe ser un número entero. ", "")
),
""
)</f>
        <v/>
      </c>
      <c r="GM364" s="46">
        <f>IF(AND($DS364,GK364),
IF(BJ364="","Debes escribir el tipo de incapacidad. ",
IF(_xlfn.IFNA(VLOOKUP(BJ364,TIPO_DE_INCAPACIDAD,1,FALSE),-1)=-1,"El tipo de incapacidad es inválida (por favor seleccionarlo de la lista). ","")
),
""
)</f>
        <v/>
      </c>
      <c r="GN364" s="46">
        <f>IF(AND($DS364,GK364),
IF(BK364="","Debes escribir el valor de la incapacidad. ",
IF( ISERR(_xlfn.NUMBERVALUE(BK364)), "El valor de la incapacidad debe ser un número válido. ", "")
),
""
)</f>
        <v/>
      </c>
      <c r="GO364" s="46">
        <f>CONCATENATE(BL364,BM364)&lt;&gt;""</f>
        <v/>
      </c>
      <c r="GP364" s="46">
        <f>IF(AND($DS364,GO364),
IF(BL364="","Debes escribir el número de días de licencia de maternidad o paternidad. ",
IF( IFERROR(INT(BL364),1.1) &lt;&gt; IFERROR(_xlfn.NUMBERVALUE(BL364),1), "La cantidad de días de licencia de maternidad o paternidad debe ser un número entero. ", "")
),
""
)</f>
        <v/>
      </c>
      <c r="GQ364" s="46">
        <f>IF(AND($DS364,GO364),
IF(BM364="","Debes escribir el valor de la licencia de maternidad o paternidad. ",
IF( ISERR(_xlfn.NUMBERVALUE(BM364)), "El valor de la licencia de maternidad o paternidad debe ser un número válido. ", "")
),
""
)</f>
        <v/>
      </c>
      <c r="GR364" s="46">
        <f>CONCATENATE(BN364,BO364)&lt;&gt;""</f>
        <v/>
      </c>
      <c r="GS364" s="46">
        <f>IF(AND($DS364,GR364),
IF(BN364="","Debes escribir el número de días de licencia remunerada. ",
IF( IFERROR(INT(BN364),1.1) &lt;&gt; IFERROR(_xlfn.NUMBERVALUE(BN364),1), "La cantidad de días de licencia remunerada debe ser un número entero. ", "")
),
""
)</f>
        <v/>
      </c>
      <c r="GT364" s="46">
        <f>IF(AND($DS364,GR364),
IF(BO364="","Debes escribir el valor de la licencia remunerada. ",
IF( ISERR(_xlfn.NUMBERVALUE(BO364)), "El valor de la licencia remunerada debe ser un número válido. ", "")
),
""
)</f>
        <v/>
      </c>
      <c r="GU364" s="46">
        <f>IF($DS364,
IF( AND(BP364&lt;&gt;"", ISERR(_xlfn.NUMBERVALUE(BP364))), "El valor de la licencia NO remunerada debe ser un número válido. ", "")
)</f>
        <v/>
      </c>
      <c r="GV364" s="46">
        <f>IF($DS364,
IF( AND(BQ364&lt;&gt;"", ISERR(_xlfn.NUMBERVALUE(BQ364))), "El valor de auxilios salariales debe ser un número válido. ", "")
)</f>
        <v/>
      </c>
      <c r="GW364" s="46">
        <f>IF($DS364,
IF( AND(BR364&lt;&gt;"", ISERR(_xlfn.NUMBERVALUE(BR364))), "El valor de auxilios NO salariales debe ser un número válido. ", "")
)</f>
        <v/>
      </c>
      <c r="GX364" s="46">
        <f>IF($DS364,
IF( AND(BS364&lt;&gt;"", ISERR(_xlfn.NUMBERVALUE(BS364))), "El valor de bonos salariales debe ser un número válido. ", "")
)</f>
        <v/>
      </c>
      <c r="GY364" s="46">
        <f>IF($DS364,
IF( AND(BT364&lt;&gt;"", ISERR(_xlfn.NUMBERVALUE(BT364))), "El valor de bonos NO salariales debe ser un número válido. ", "")
)</f>
        <v/>
      </c>
      <c r="GZ364" s="46">
        <f>IF($DS364,
IF( AND(BU364&lt;&gt;"", ISERR(_xlfn.NUMBERVALUE(BU364))), "El valor de bonos salariales de alimentación debe ser un número válido. ", "")
)</f>
        <v/>
      </c>
      <c r="HA364" s="46">
        <f>IF($DS364,
IF( AND(BV364&lt;&gt;"", ISERR(_xlfn.NUMBERVALUE(BV364))), "El valor de bonos NO salariales de alimentación debe ser un número válido. ", "")
)</f>
        <v/>
      </c>
      <c r="HB364" s="46">
        <f>IF($DS364,
IF( AND(BW364&lt;&gt;"", ISERR(_xlfn.NUMBERVALUE(BW364))), "El valor de bonificaciones salariales debe ser un número válido. ", "")
)</f>
        <v/>
      </c>
      <c r="HC364" s="46">
        <f>IF($DS364,
IF( AND(BX364&lt;&gt;"", ISERR(_xlfn.NUMBERVALUE(BX364))), "El valor de bonificaciones NO salariales debe ser un número válido. ", "")
)</f>
        <v/>
      </c>
      <c r="HD364" s="46">
        <f>IF($DS364,
IF( AND(BY364&lt;&gt;"", ISERR(_xlfn.NUMBERVALUE(BY364))), "El valor de compensaciones ordinarias debe ser un número válido. ", "")
)</f>
        <v/>
      </c>
      <c r="HE364" s="46">
        <f>IF($DS364,
IF( AND(BZ364&lt;&gt;"", ISERR(_xlfn.NUMBERVALUE(BZ364))), "El valor de compensaciones extraordinarias debe ser un número válido. ", "")
)</f>
        <v/>
      </c>
      <c r="HF364" s="46">
        <f>IF($DS364,
IF( AND(CA364&lt;&gt;"", ISERR(_xlfn.NUMBERVALUE(CA364))), "El valor de comisiones debe ser un número válido. ", "")
)</f>
        <v/>
      </c>
      <c r="HG364" s="46">
        <f>IF($DS364,
IF( AND(CB364&lt;&gt;"", ISERR(_xlfn.NUMBERVALUE(CB364))), "El valor de ausencia por huega debe ser un número válido. ", "")
)</f>
        <v/>
      </c>
      <c r="HH364" s="46">
        <f>IF($DS364,
IF( AND(CC364&lt;&gt;"", ISERR(_xlfn.NUMBERVALUE(CC364))), "El valor de anticipos debe ser un número válido. ", "")
)</f>
        <v/>
      </c>
      <c r="HI364" s="46">
        <f>IF($DS364,
IF( AND(CD364&lt;&gt;"", ISERR(_xlfn.NUMBERVALUE(CD364))), "El valor de pagos a terceros debe ser un número válido. ", "")
)</f>
        <v/>
      </c>
      <c r="HJ364" s="46">
        <f>IF($DS364,
IF( AND(CE364&lt;&gt;"", ISERR(_xlfn.NUMBERVALUE(CE364))), "El valor de dotación debe ser un número válido. ", "")
)</f>
        <v/>
      </c>
      <c r="HK364" s="46">
        <f>IF($DS364,
IF( AND(CF364&lt;&gt;"", ISERR(_xlfn.NUMBERVALUE(CF364))), "El valor de apoyo sostenibilidad debe ser un número válido. ", "")
)</f>
        <v/>
      </c>
      <c r="HL364" s="46">
        <f>IF($DS364,
IF( AND(CG364&lt;&gt;"", ISERR(_xlfn.NUMBERVALUE(CG364))), "El valor de teletrabajo debe ser un número válido. ", "")
)</f>
        <v/>
      </c>
      <c r="HM364" s="46">
        <f>IF($DS364,
IF( AND(CH364&lt;&gt;"", ISERR(_xlfn.NUMBERVALUE(CH364))), "El valor de bonificación de retiro debe ser un número válido. ", "")
)</f>
        <v/>
      </c>
      <c r="HN364" s="46">
        <f>IF($DS364,
IF( AND(CI364&lt;&gt;"", ISERR(_xlfn.NUMBERVALUE(CI364))), "El valor de indemnización de retiro debe ser un número válido. ", "")
)</f>
        <v/>
      </c>
      <c r="HO364" s="46">
        <f>IF($DS364,
IF( AND(CJ364&lt;&gt;"", ISERR(_xlfn.NUMBERVALUE(CJ364))), "El valor de reintegros debe ser un número válido. ", "")
)</f>
        <v/>
      </c>
      <c r="HP364" s="46">
        <f>CONCATENATE(CK364,CL364,CM364)&lt;&gt;""</f>
        <v/>
      </c>
      <c r="HQ364" s="46">
        <f>IF(AND($DS364,HP364),
IF(CK364="","Debes escribir la descripción de otro concepto no categorizado. ",""),
""
)</f>
        <v/>
      </c>
      <c r="HR364" s="46">
        <f>IF(AND($DS364,HP364),
IF(CONCATENATE(CL364,CM364)="","Debes escribir al menos un valor de concepto no categorizado (salarial o no salarial). ",
IF(ISERR(_xlfn.NUMBERVALUE(CL364)),"El valor salarial concepto no categorizado debe ser un número válido. ","")
),
""
)</f>
        <v/>
      </c>
      <c r="HS364" s="46">
        <f>IF(AND($DS364,HP364),
IF(CONCATENATE(CL364,CM364)="","Debes escribir al menos un valor de concepto no categorizado (salarial o no salarial). ",
IF(ISERR(_xlfn.NUMBERVALUE(CM364)),"El valor NO salarial concepto no categorizado debe ser un número válido. ","")
),
""
)</f>
        <v/>
      </c>
      <c r="HT364" s="46">
        <f>IF($DS364,
IF(CN364="","Debes escribir el porcentaje del aporte a salud. ",
IF( ISERR(_xlfn.NUMBERVALUE(CN364)), "El valor del porcentaje del aporte a salud debe ser un número válido. ", "")
)
)</f>
        <v/>
      </c>
      <c r="HU364" s="46">
        <f>IF($DS364,
IF(CO364="","Debes escribir el valor del aporte a salud. ",
IF( ISERR(_xlfn.NUMBERVALUE(CO364)), "El valor del aporte a salud debe ser un número válido. ", "")
)
)</f>
        <v/>
      </c>
      <c r="HV364" s="46">
        <f>IF($DS364,
IF( AND(CP364&lt;&gt;"", ISERR(_xlfn.NUMBERVALUE(CP364))), "El valor plan complementario debe ser un número válido. ", "")
)</f>
        <v/>
      </c>
      <c r="HW364" s="46">
        <f>IF($DS364,
IF(CQ364="","Debes escribir el porcentaje del aporte a pensión. ",
IF( ISERR(_xlfn.NUMBERVALUE(CQ364)), "El valor del porcentaje del aporte a pensión debe ser un número válido. ", "")
)
)</f>
        <v/>
      </c>
      <c r="HX364" s="46">
        <f>IF($DS364,
IF(CR364="","Debes escribir el valor del aporte a pensión. ",
IF( ISERR(_xlfn.NUMBERVALUE(CR364)), "El valor del aporte a salud debe ser un número válido. ", "")
)
)</f>
        <v/>
      </c>
      <c r="HY364" s="46">
        <f>IF($DS364,
IF( AND(CS364&lt;&gt;"", ISERR(_xlfn.NUMBERVALUE(CS364))), "El valor pensión voluntaria debe ser un número válido. ", "")
)</f>
        <v/>
      </c>
      <c r="HZ364" s="46">
        <f>CONCATENATE(CT364,CU364,CV364,CW364)&lt;&gt;""</f>
        <v/>
      </c>
      <c r="IA364" s="46">
        <f>IF(AND($DS364,HZ364),
IF(CT364="","Debes escribir el % del fondo de seguridad pensional. ",
IF( ISERR(_xlfn.NUMBERVALUE(CT364)), "El % del fondo de seguridad debe ser un número válido. ", "")
),
""
)</f>
        <v/>
      </c>
      <c r="IB364" s="46">
        <f>IF(AND($DS364,HZ364),
IF(CU364="","Debes escribir el valor del aporte al fondo de solidaridad pensional. ",
IF( ISERR(_xlfn.NUMBERVALUE(CU364)), "El valor del aporte al fondo de solidaridad pensional debe ser un número válido. ", "")
),
""
)</f>
        <v/>
      </c>
      <c r="IC364" s="46">
        <f>IF(AND($DS364,HZ364),
IF(CV364="","Debes escribir el % del fondo de subsistencia. ",
IF( ISERR(_xlfn.NUMBERVALUE(CV364)), "El % del fondo de subsistencia debe ser un número válido. ", "")
),
""
)</f>
        <v/>
      </c>
      <c r="ID364" s="46">
        <f>IF(AND($DS364,HZ364),
IF(CW364="","Debes escribir el valor del fondo de subsistencia. ",
IF( ISERR(_xlfn.NUMBERVALUE(CW364)), "El valor del fondo de subsistencia debe ser un número válido. ", "")
),
""
)</f>
        <v/>
      </c>
      <c r="IE364" s="46">
        <f>CONCATENATE(CX364,CY364)&lt;&gt;""</f>
        <v/>
      </c>
      <c r="IF364" s="46">
        <f>IF(AND($DS364,IE364),
IF(CX364="","Debes escribir el % de sindicato. ",
IF( ISERR(_xlfn.NUMBERVALUE(CX364)), "El % de sindicato debe ser un número válido. ", "")
),
""
)</f>
        <v/>
      </c>
      <c r="IG364" s="46">
        <f>IF(AND($DS364,IE364),
IF(CY364="","Debes escribir el valor del sindicato. ",
IF( ISERR(_xlfn.NUMBERVALUE(CY364)), "El valor del sindicato debe ser un número válido. ", "")
),
""
)</f>
        <v/>
      </c>
      <c r="IH364" s="46">
        <f>IF($DS364,
IF( AND(CZ364&lt;&gt;"", ISERR(_xlfn.NUMBERVALUE(CZ364))), "El valor de sanción pública debe ser un número válido. ", "")
)</f>
        <v/>
      </c>
      <c r="II364" s="46">
        <f>IF($DS364,
IF( AND(DA364&lt;&gt;"", ISERR(_xlfn.NUMBERVALUE(DA364))), "El valor de sanción privada debe ser un número válido. ", "")
)</f>
        <v/>
      </c>
      <c r="IJ364" s="46">
        <f>CONCATENATE(DB364,DC364)&lt;&gt;""</f>
        <v/>
      </c>
      <c r="IK364" s="46">
        <f>IF(AND($DS364,IJ364),
IF(DB364="","Debes escribir la descripción de libranza. ",""),
""
)</f>
        <v/>
      </c>
      <c r="IL364" s="46">
        <f>IF(AND($DS364,IJ364),
IF(DC364="","Debes escribir la cuota libranza. ",
IF(ISERR(_xlfn.NUMBERVALUE(DC364)),"El valor de la cuota libranza debe ser un número válido. ","")
),
""
)</f>
        <v/>
      </c>
      <c r="IM364" s="46">
        <f>IF($DS364,
IF( AND(DD364&lt;&gt;"", ISERR(_xlfn.NUMBERVALUE(DD364))), "El valor de pagos a terceros debe ser un número válido. ", "")
)</f>
        <v/>
      </c>
      <c r="IN364" s="46">
        <f>IF($DS364,
IF( AND(DE364&lt;&gt;"", ISERR(_xlfn.NUMBERVALUE(DE364))), "El valor de anticipos debe ser un número válido. ", "")
)</f>
        <v/>
      </c>
      <c r="IO364" s="46">
        <f>IF($DS364,
IF( AND(DF364&lt;&gt;"", ISERR(_xlfn.NUMBERVALUE(DF364))), "El valor de AFC debe ser un número válido. ", "")
)</f>
        <v/>
      </c>
      <c r="IP364" s="46">
        <f>IF($DS364,
IF( AND(DG364&lt;&gt;"", ISERR(_xlfn.NUMBERVALUE(DG364))), "El valor de rete-fuente debe ser un número válido. ", "")
)</f>
        <v/>
      </c>
      <c r="IQ364" s="46">
        <f>IF($DS364,
IF( AND(DH364&lt;&gt;"", ISERR(_xlfn.NUMBERVALUE(DH364))), "El valor de cooperativa de trabajo debe ser un número válido. ", "")
)</f>
        <v/>
      </c>
      <c r="IR364" s="46">
        <f>IF($DS364,
IF( AND(DI364&lt;&gt;"", ISERR(_xlfn.NUMBERVALUE(DI364))), "El valor de embargo fiscal debe ser un número válido. ", "")
)</f>
        <v/>
      </c>
      <c r="IS364" s="46">
        <f>IF($DS364,
IF( AND(DJ364&lt;&gt;"", ISERR(_xlfn.NUMBERVALUE(DJ364))), "El valor de educación debe ser un número válido. ", "")
)</f>
        <v/>
      </c>
      <c r="IT364" s="46">
        <f>IF($DS364,
IF( AND(DK364&lt;&gt;"", ISERR(_xlfn.NUMBERVALUE(DK364))), "El valor de reintegro debe ser un número válido. ", "")
)</f>
        <v/>
      </c>
      <c r="IU364" s="46">
        <f>IF($DS364,
IF( AND(DL364&lt;&gt;"", ISERR(_xlfn.NUMBERVALUE(DL364))), "El valor de deuda debe ser un número válido. ", "")
)</f>
        <v/>
      </c>
      <c r="IV364" s="46">
        <f>IF($DS364,
IF( AND(DM364&lt;&gt;"", ISERR(_xlfn.NUMBERVALUE(DM364))), "El valor de otras deducciones debe ser un número válido. ", "")
)</f>
        <v/>
      </c>
      <c r="IW364" s="46">
        <f>IF($DS364,
IF(DN364="","Debes escribir el valor de los devengos totales. ",
IF( ISERR(_xlfn.NUMBERVALUE(DN364)), "El valor de los devengos totales debe ser un número válido. ", "")
)
)</f>
        <v/>
      </c>
      <c r="IX364" s="46">
        <f>IF($DS364,
IF(DO364="","Debes escribir el valor de las deducciones totales. ",
IF( ISERR(_xlfn.NUMBERVALUE(DO364)), "El valor de las deducciones totales debe ser un número válido. ", "")
)
)</f>
        <v/>
      </c>
      <c r="IY364" s="46">
        <f>IF($DS364,
IF(DP364="","Debes escribir el valor del salario total. ",
IF( ISERR(_xlfn.NUMBERVALUE(DP364)), "El valor del salario total debe ser un número válido. ", "")
)
)</f>
        <v/>
      </c>
    </row>
    <row r="365">
      <c r="B365" s="48" t="n">
        <v>353</v>
      </c>
      <c r="C365" s="61">
        <f>IF(AND(DS365,DP365&lt;&gt;""),
IF(DQ365="","OK","Error"),
""
)</f>
        <v/>
      </c>
      <c r="D365" s="53" t="n"/>
      <c r="E365" s="52" t="n"/>
      <c r="F365" s="112" t="n"/>
      <c r="G365" s="52" t="n"/>
      <c r="H365" s="53" t="n"/>
      <c r="I365" s="52" t="n"/>
      <c r="J365" s="52" t="n"/>
      <c r="K365" s="53" t="n"/>
      <c r="L365" s="55" t="n"/>
      <c r="M365" s="108" t="n"/>
      <c r="N365" s="56" t="n"/>
      <c r="O365" s="52" t="n"/>
      <c r="P365" s="52" t="n"/>
      <c r="Q365" s="52" t="n"/>
      <c r="R365" s="52" t="n"/>
      <c r="S365" s="52" t="n"/>
      <c r="T365" s="53" t="n"/>
      <c r="U365" s="52" t="n"/>
      <c r="V365" s="52" t="n"/>
      <c r="W365" s="55" t="n"/>
      <c r="X365" s="55" t="n"/>
      <c r="Y365" s="52" t="n"/>
      <c r="Z365" s="55" t="n"/>
      <c r="AA365" s="52" t="n"/>
      <c r="AB365" s="53" t="n"/>
      <c r="AC365" s="53" t="n"/>
      <c r="AD365" s="53" t="n"/>
      <c r="AE365" s="177" t="n"/>
      <c r="AF365" s="113" t="n"/>
      <c r="AG365" s="177" t="n"/>
      <c r="AH365" s="178" t="n"/>
      <c r="AI365" s="178" t="n"/>
      <c r="AJ365" s="178" t="n"/>
      <c r="AK365" s="114" t="n"/>
      <c r="AL365" s="178" t="n"/>
      <c r="AM365" s="114" t="n"/>
      <c r="AN365" s="178" t="n"/>
      <c r="AO365" s="114" t="n"/>
      <c r="AP365" s="178" t="n"/>
      <c r="AQ365" s="114" t="n"/>
      <c r="AR365" s="178" t="n"/>
      <c r="AS365" s="114" t="n"/>
      <c r="AT365" s="178" t="n"/>
      <c r="AU365" s="114" t="n"/>
      <c r="AV365" s="178" t="n"/>
      <c r="AW365" s="114" t="n"/>
      <c r="AX365" s="178" t="n"/>
      <c r="AY365" s="114" t="n"/>
      <c r="AZ365" s="178" t="n"/>
      <c r="BA365" s="114" t="n"/>
      <c r="BB365" s="178" t="n"/>
      <c r="BC365" s="114" t="n"/>
      <c r="BD365" s="178" t="n"/>
      <c r="BE365" s="178" t="n"/>
      <c r="BF365" s="178" t="n"/>
      <c r="BG365" s="59" t="n"/>
      <c r="BH365" s="178" t="n"/>
      <c r="BI365" s="114" t="n"/>
      <c r="BJ365" s="53" t="n"/>
      <c r="BK365" s="178" t="n"/>
      <c r="BL365" s="114" t="n"/>
      <c r="BM365" s="178" t="n"/>
      <c r="BN365" s="114" t="n"/>
      <c r="BO365" s="178" t="n"/>
      <c r="BP365" s="178" t="n"/>
      <c r="BQ365" s="178" t="n"/>
      <c r="BR365" s="178" t="n"/>
      <c r="BS365" s="178" t="n"/>
      <c r="BT365" s="178" t="n"/>
      <c r="BU365" s="178" t="n"/>
      <c r="BV365" s="178" t="n"/>
      <c r="BW365" s="178" t="n"/>
      <c r="BX365" s="178" t="n"/>
      <c r="BY365" s="178" t="n"/>
      <c r="BZ365" s="178" t="n"/>
      <c r="CA365" s="178" t="n"/>
      <c r="CB365" s="178" t="n"/>
      <c r="CC365" s="178" t="n"/>
      <c r="CD365" s="178" t="n"/>
      <c r="CE365" s="178" t="n"/>
      <c r="CF365" s="178" t="n"/>
      <c r="CG365" s="178" t="n"/>
      <c r="CH365" s="178" t="n"/>
      <c r="CI365" s="178" t="n"/>
      <c r="CJ365" s="178" t="n"/>
      <c r="CK365" s="53" t="n"/>
      <c r="CL365" s="178" t="n"/>
      <c r="CM365" s="178" t="n"/>
      <c r="CN365" s="60" t="n"/>
      <c r="CO365" s="177" t="n"/>
      <c r="CP365" s="178" t="n"/>
      <c r="CQ365" s="60" t="n"/>
      <c r="CR365" s="177" t="n"/>
      <c r="CS365" s="178" t="n"/>
      <c r="CT365" s="59" t="n"/>
      <c r="CU365" s="178" t="n"/>
      <c r="CV365" s="59" t="n"/>
      <c r="CW365" s="178" t="n"/>
      <c r="CX365" s="59" t="n"/>
      <c r="CY365" s="178" t="n"/>
      <c r="CZ365" s="178" t="n"/>
      <c r="DA365" s="178" t="n"/>
      <c r="DB365" s="53" t="n"/>
      <c r="DC365" s="178" t="n"/>
      <c r="DD365" s="178" t="n"/>
      <c r="DE365" s="178" t="n"/>
      <c r="DF365" s="178" t="n"/>
      <c r="DG365" s="178" t="n"/>
      <c r="DH365" s="178" t="n"/>
      <c r="DI365" s="178" t="n"/>
      <c r="DJ365" s="178" t="n"/>
      <c r="DK365" s="178" t="n"/>
      <c r="DL365" s="178" t="n"/>
      <c r="DM365" s="178" t="n"/>
      <c r="DN365" s="177" t="n"/>
      <c r="DO365" s="177" t="n"/>
      <c r="DP365" s="177" t="n"/>
      <c r="DQ365" s="76">
        <f>IF(AND(DS365,DP365&lt;&gt;""),
CONCATENATE(DT365,DU365,DV365,DW365,DX365,DY365,DZ365,EA365,EB365,EC365,ED365,EE365,EF365,EG365,EH365,EI365,EJ365,EK365,EL365,EM365,EN365,EO365,EP365,EQ365,ES365,ET365,EU365,EV365,EW365,EX365,EY365,EZ365,FA365,FC365,FD365,FF365,FG365,FI365,FJ365,FL365,FM365,FO365,FP365,FR365,FS365,FU365,FV365,FX365,FY365,GA365,GB365,GD365,GE365,GF365,GH365,GI365,GJ365,GL365,GM365,GN365,GP365,GQ365,GS365,GT365,GU365,GV365,GW365,GX365,GY365,GZ365,HA365,HB365,HC365,HD365,HE365,HF365,HG365,HH365,HI365,HJ365,HK365,HL365,HM365,HN365,HO365,HQ365,HR365,HS365,HT365,HU365,HV365,HW365,HX365,HY365,IA365,IB365,IC365,ID365,IF365,IG365,IH365,II365,IK365,IL365,IM365,IN365,IO365,IP365,IQ365,IR365,IS365,IT365,IU365,IV365,IW365,IX365,IY365,IZ365),
""
)</f>
        <v/>
      </c>
      <c r="DR365" s="53" t="n"/>
      <c r="DS365" s="46">
        <f>CONCATENATE(D365,$E365,$F365,$G365,H365,$I365,$J365,K365,$L365,$M365,N365,$O365,$P365,$Q365,$R365,$S365,T365,$U365,$V365,$W365,$X365,$Y365,$Z365,$AA365,AB365,AC365,AD365,$AE365,$AF365,$AG365,AH365,AI365,AJ365,AK365,AL365,AM365,AN365,AO365,AP365,AQ365,AR365,AS365,AT365,AU365,AV365,AW365,AX365,AY365,AZ365,BA365,BB365,BC365,BD365,BE365,BF365,BG365,BH365,BI365,BJ365,BK365,BL365,BM365,BN365,BO365,BP365,BQ365,BR365,BS365,BT365,BU365,BV365,BW365,BX365,BY365,BZ365,CA365,CB365,CC365,CD365,CE365,CF365,CG365,CH365,CI365,CJ365,CK365,CL365,CM365,$CN365,$CO365,CP365,$CQ365,$CR365,CS365,CT365,CU365,CV365,CW365,CX365,CY365,CZ365,DA365,DB365,DC365,DD365,DE365,DF365,DG365,DH365,DI365,DJ365,DK365,DL365,DM365,$DN365,$DO365,$DP365,DR365)&lt;&gt;""</f>
        <v/>
      </c>
      <c r="DT365" s="46">
        <f>IF(AND($DS365,$E$4&lt;&gt;""),
IF(LEFT($E$4,2) = "1.",
IF(D365&lt;&gt;"","El CUNE sólo se envía en operaciones de novedad o ajuste. ",""),
IF(D365="","Debes escribir un CUNE válido para realizar operaciones de novedad o ajuste. ","")),
""
)</f>
        <v/>
      </c>
      <c r="DU365" s="46">
        <f>IF($DS365,
IF(E365="","Debes seleccionar el tipo de documento del empleado. ",
IF(_xlfn.IFNA(VLOOKUP(E365,TIPO_DE_DOCUMENTO,1,FALSE),-1)=-1,"El tipo de documento no es válido (por favor seleccionarlo de la lista). ","")
)
)</f>
        <v/>
      </c>
      <c r="DV365" s="46">
        <f>IF($DS365,
IF(F365="","Debes escribir el número de documento del empleado. ","")
)</f>
        <v/>
      </c>
      <c r="DW365" s="46">
        <f>IF($DS365,
IF(G365="","Debes escribir el primer nombre del empleado. ","")
)</f>
        <v/>
      </c>
      <c r="DY365" s="46">
        <f>IF($DS365,
IF(I365="","Debes escribir el primer apellido del empleado. ","")
)</f>
        <v/>
      </c>
      <c r="DZ365" s="46">
        <f>IF($DS365,
IF(J365="","Debes escribir el segundo apellido del empleado. ","")
)</f>
        <v/>
      </c>
      <c r="EB365" s="46">
        <f>IF($DS365,
IF(L365="","Debes escribir la fecha de ingreso del empleado. ",
IF(ISERR(DATE(YEAR(L365),MONTH(L365),DAY(L365))), "El valor ingresado en fecha de ingreso no tiene un formato válido. ","")
)
)</f>
        <v/>
      </c>
      <c r="EC365" s="46">
        <f>IF($DS365,
IF(M365="","Debes escribir el tiempo laborado. ",
IF( IFERROR(INT(M365),1.1) &lt;&gt; IFERROR(_xlfn.NUMBERVALUE(M365),1), "El valor de los días trabajados debe ser un número entero. ", "")
)
)</f>
        <v/>
      </c>
      <c r="ED365" s="46">
        <f>IF($DS365,
IF( AND(N365&lt;&gt;"", ISERR(DATE(YEAR(N365),MONTH(N365),DAY(N365))) ), "El valor ingresado en fecha de ingreso no tiene un formato válido. ",
IF( AND(N365&lt;&gt;"", $E$6&lt;&gt;"", DATE(YEAR(N365), MONTH(N365), 1) &lt;&gt; IFERROR(DATE(MID($E$6, 1, 4), MID($E$6, 6, 2),1), "1/1/1900") ), "La fecha de retiro debe estar dentro del período liquidado. ", "")
)
)</f>
        <v/>
      </c>
      <c r="EE365" s="46">
        <f>IF($DS365,
IF(O365="","Debes seleccionar el tipo de trabajador. ",
IF(_xlfn.IFNA(VLOOKUP(O365,TIPO_DE_TRABAJADOR,1,FALSE),-1)=-1,"El tipo de trabajador no es válido (por favor seleccionarlo de la lista). ","")
)
)</f>
        <v/>
      </c>
      <c r="EF365" s="46">
        <f>IF($DS365,
IF(P365="","Debes seleccionar si es un trabajador dependiente pensionado por vejez. ",
IF(_xlfn.IFNA(VLOOKUP(P365,SUBTIPO_DE_TRABAJADOR,1,FALSE),-1)=-1,"El tipo de trabajador dependiente pensionado por vejez no es válido (por favor seleccionarlo de la lista). ","")
)
)</f>
        <v/>
      </c>
      <c r="EG365" s="46">
        <f>IF($DS365,
IF(Q365="","Debes seleccionar el tipo de contrato del trabajador. ",
IF(_xlfn.IFNA(VLOOKUP(Q365,TIPO_DE_CONTRATO,1,FALSE),-1)=-1,"El tipo de contrato del trabajador no es válido (por favor seleccionarlo de la lista). ","")
)
)</f>
        <v/>
      </c>
      <c r="EH365" s="46">
        <f>IF($DS365,
IF(R365="","Debes seleccionar si es un salario integral. ",
IF(_xlfn.IFNA(VLOOKUP(R365,SI_NO,1,FALSE),-1)=-1,"Valor no válido para salario integral (por favor seleccionarlo de la lista). ","")
)
)</f>
        <v/>
      </c>
      <c r="EI365" s="46">
        <f>IF($DS365,
IF(S365="","Debes seleccionar si el trabajador realiza actividades de riesgo. ",
IF(_xlfn.IFNA(VLOOKUP(S365,SI_NO,1,FALSE),-1)=-1,"Valor no válido para actividad de alto riesgo (por favor seleccionarlo de la lista). ","")
)
)</f>
        <v/>
      </c>
      <c r="EK365" s="46">
        <f>IF($DS365,
IF(U365="","Debes escribir el código del municipio de residencia del trabajador. ",
IF(_xlfn.IFNA(VLOOKUP(U365,MUNICIPIO,1,FALSE),-1)=-1,"El municipio de residencia del trabajador es inválido (por favor seleccionarlo de la lista). ","")
)
)</f>
        <v/>
      </c>
      <c r="EL365" s="46">
        <f>IF($DS365,
IF(V365="","Debes escribir el la dirección de residendia del trabajador. ","")
)</f>
        <v/>
      </c>
      <c r="EM365" s="46">
        <f>IF($DS365,
IF(W365="","Debes escribir la fecha de inicio de la liquidación. ",
IF(ISERR(DATE(YEAR(W365),MONTH(W365),DAY(W365))),"El valor ingresado en fecha de inicio de liquidación no tiene un formato válido. ",
IF( AND($E$6&lt;&gt;"", DATE(YEAR(W365), MONTH(W365), 1) &lt;&gt; IFERROR(DATE(MID($E$6, 1, 4), MID($E$6, 6, 2),1), "1/1/1900") ), "La fecha de inicio de la liquidación debe estar dentro del período liquidado. ", "")
)
)
)</f>
        <v/>
      </c>
      <c r="EN365" s="46">
        <f>IF($DS365,
IF(X365="","Debes escribir la fecha de fin de la liquidación. ",
IF(ISERR(DATE(YEAR(X365),MONTH(X365),DAY(X365))),"El valor ingresado en fecha de fin de liquidación no tiene un formato válido. ",
IF( AND($E$6&lt;&gt;"", DATE(YEAR(X365), MONTH(X365), 1) &lt;&gt; IFERROR(DATE(MID($E$6, 1, 4), MID($E$6, 6, 2),1), "1/1/1900") ), "La fecha de fin de la liquidación debe estar dentro del período liquidado. ", "")
)
)
)</f>
        <v/>
      </c>
      <c r="EO365" s="46">
        <f>IF($DS365,
IF(Y365="","Debes escribir la frecuencia de pago del trabajador. ",
IF(_xlfn.IFNA(VLOOKUP(Y365,PERÍODO_DE_NÓMINA,1,FALSE),-1)=-1,"La frecuencia de pago es inválida (por favor seleccionarlo de la lista). ","")
)
)</f>
        <v/>
      </c>
      <c r="EP365" s="46">
        <f>IF($DS365,
IF(Z365="","Debes escribir la fecha de pago. ",
IF(ISERR(DATE(YEAR(Z365),MONTH(Z365),DAY(Z365))), "El valor ingresado en fecha de pago no tiene un formato válido. ","")
)
)</f>
        <v/>
      </c>
      <c r="EQ365" s="46">
        <f>IF($DS365,
IF(AA365="","Debes escribir el medio de pago. ",
IF(_xlfn.IFNA(VLOOKUP(AA365,MEDIOS_DE_PAGO,1,FALSE),-1)=-1,"El medio de pago es inválido (por favor seleccionarlo de la lista). ","")
)
)</f>
        <v/>
      </c>
      <c r="ER365" s="46">
        <f>OR(AA365='Tablas '!$T$4,AA365='Tablas '!$T$7,AA365='Tablas '!$T$8,AA365='Tablas '!$T$11)</f>
        <v/>
      </c>
      <c r="ES365" s="46">
        <f>IF(AND($DS365,ER365),
IF(AB365="","Debes escribir la entidad bancaria. ",""),
""
)</f>
        <v/>
      </c>
      <c r="ET365" s="46">
        <f>IF(AND($DS365,ER365),
IF(AC365="","Debes escribir el tipo de cuenta bancaria. ",
IF(_xlfn.IFNA(VLOOKUP(AC365,TIPO_DE_CUENTA,1,FALSE),-1)=-1,"El tipo de cuenta bancaria es inválida (por favor seleccionarlo de la lista). ","")
),
""
)</f>
        <v/>
      </c>
      <c r="EU365" s="46">
        <f>IF(AND($DS365,ER365),
IF(AD365="","Debes escribir el número de cuenta bancaria. ",""),
""
)</f>
        <v/>
      </c>
      <c r="EV365" s="46">
        <f>IF($DS365,
IF(AE365="","Debes escribir el valor del sueldo básico. ",
IF( ISERR(_xlfn.NUMBERVALUE(AE365)), "El valor del sueldo básico debe ser un número válido. ", "")
)
)</f>
        <v/>
      </c>
      <c r="EW365" s="46">
        <f>IF($DS365,
IF(AF365="","Debes escribir el número de días trabajados. ",
IF( IFERROR(INT(AF365),1.1) &lt;&gt; IFERROR(_xlfn.NUMBERVALUE(AF365),1), "La cantidad de días trabajados debe ser un número entero. ", "")
)
)</f>
        <v/>
      </c>
      <c r="EX365" s="46">
        <f>IF($DS365,
IF(AG365="","Debes escribir el valor del sueldo trabajado. ",
IF( ISERR(_xlfn.NUMBERVALUE(AG365)), "El valor del sueldo trabajado debe ser un número válido. ", "")
)
)</f>
        <v/>
      </c>
      <c r="EY365" s="46">
        <f>IF($DS365,
IF( AND(AH365&lt;&gt;"", ISERR(_xlfn.NUMBERVALUE(AH365))), "El valor del auxilio de transporte debe ser un número válido. ", "")
)</f>
        <v/>
      </c>
      <c r="EZ365" s="46">
        <f>IF($DS365,
IF( AND(AI365&lt;&gt;"", ISERR(_xlfn.NUMBERVALUE(AI365))), "El valor de viáticos salariales debe ser un número válido. ", "")
)</f>
        <v/>
      </c>
      <c r="FA365" s="46">
        <f>IF($DS365,
IF( AND(AJ365&lt;&gt;"", ISERR(_xlfn.NUMBERVALUE(AJ365))), "El valor de viáticos NO salariales debe ser un número válido. ", "")
)</f>
        <v/>
      </c>
      <c r="FB365" s="46">
        <f>CONCATENATE(AK365,AL365)&lt;&gt;""</f>
        <v/>
      </c>
      <c r="FC365" s="46">
        <f>IF(AND($DS365,FB365),
IF(AK365="","Debes escribir el número de horas extras diurnas. ",
IF( IFERROR(INT(AK365),1.1) &lt;&gt; IFERROR(_xlfn.NUMBERVALUE(AK365),1), "La cantidad de horas extras diurnas debe ser un número entero. ", "")
),
""
)</f>
        <v/>
      </c>
      <c r="FD365" s="46">
        <f>IF(AND($DS365,FB365),
IF(AL365="","Debes escribir el valor de las horas extras diurnas. ",
IF( ISERR(_xlfn.NUMBERVALUE(AL365)), "El valor de las horas extras duirnas debe ser un número válido. ", "")
),
""
)</f>
        <v/>
      </c>
      <c r="FE365" s="46">
        <f>CONCATENATE(AM365,AN365)&lt;&gt;""</f>
        <v/>
      </c>
      <c r="FF365" s="46">
        <f>IF(AND($DS365,FE365),
IF(AM365="","Debes escribir el número de horas extras nocturnas. ",
IF( IFERROR(INT(AM365),1.1) &lt;&gt; IFERROR(_xlfn.NUMBERVALUE(AM365),1), "La cantidad de horas extras nocturnas debe ser un número entero. ", "")
),
""
)</f>
        <v/>
      </c>
      <c r="FG365" s="46">
        <f>IF(AND($DS365,FE365),
IF(AN365="","Debes escribir el valor de las horas extras nocturnas. ",
IF( ISERR(_xlfn.NUMBERVALUE(AN365)), "El valor de las horas extras nocturnas debe ser un número válido. ", "")
),
""
)</f>
        <v/>
      </c>
      <c r="FH365" s="46">
        <f>CONCATENATE(AO365,AP365)&lt;&gt;""</f>
        <v/>
      </c>
      <c r="FI365" s="46">
        <f>IF(AND($DS365,FH365),
IF(AO365="","Debes escribir el número de horas extras diurnas dominicales y festivas. ",
IF( IFERROR(INT(AO365),1.1) &lt;&gt; IFERROR(_xlfn.NUMBERVALUE(AO365),1), "La cantidad de horas extras diurnas dominicales y festivas debe ser un número entero. ", "")
),
""
)</f>
        <v/>
      </c>
      <c r="FJ365" s="46">
        <f>IF(AND($DS365,FH365),
IF(AP365="","Debes escribir el valor de las horas extras diurnas dominicales y festivas. ",
IF( ISERR(_xlfn.NUMBERVALUE(AP365)), "El valor de las horas extras diurnas dominicales y festivas debe ser un número válido. ", "")
),
""
)</f>
        <v/>
      </c>
      <c r="FK365" s="46">
        <f>CONCATENATE(AQ365,AR365)&lt;&gt;""</f>
        <v/>
      </c>
      <c r="FL365" s="46">
        <f>IF(AND($DS365,FK365),
IF(AQ365="","Debes escribir el número de horas extras nocturnas dominicales y festivas. ",
IF( IFERROR(INT(AQ365),1.1) &lt;&gt; IFERROR(_xlfn.NUMBERVALUE(AQ365),1), "La cantidad de horas extras nocturnas dominicales y festivas debe ser un número entero. ", "")
),
""
)</f>
        <v/>
      </c>
      <c r="FM365" s="46">
        <f>IF(AND($DS365,FK365),
IF(AR365="","Debes escribir el valor de las horas extras nocturnas dominicales y festivas. ",
IF( ISERR(_xlfn.NUMBERVALUE(AR365)), "El valor de las horas extras nocturnas dominicales y festivas debe ser un número válido. ", "")
),
""
)</f>
        <v/>
      </c>
      <c r="FN365" s="46">
        <f>CONCATENATE(AS365,AT365)&lt;&gt;""</f>
        <v/>
      </c>
      <c r="FO365" s="46">
        <f>IF(AND($DS365,FN365),
IF(AS365="","Debes escribir el número de horas recargo nocturno. ",
IF( IFERROR(INT(AS365),1.1) &lt;&gt; IFERROR(_xlfn.NUMBERVALUE(AS365),1), "La cantidad de horas recargo nocturno debe ser un número entero. ", "")
),
""
)</f>
        <v/>
      </c>
      <c r="FP365" s="46">
        <f>IF(AND($DS365,FN365),
IF(AT365="","Debes escribir el valor de las horas recargo nocturno. ",
IF( ISERR(_xlfn.NUMBERVALUE(AT365)), "El valor de las horas recargo nocturno debe ser un número válido. ", "")
),
""
)</f>
        <v/>
      </c>
      <c r="FQ365" s="46">
        <f>CONCATENATE(AU365,AV365)&lt;&gt;""</f>
        <v/>
      </c>
      <c r="FR365" s="46">
        <f>IF(AND($DS365,FQ365),
IF(AU365="","Debes escribir el número de horas recargo diurno dominical y festivo. ",
IF( IFERROR(INT(AU365),1.1) &lt;&gt; IFERROR(_xlfn.NUMBERVALUE(AU365),1), "La cantidad de horas recargo diurno dominical y festivo debe ser un número entero. ", "")
),
""
)</f>
        <v/>
      </c>
      <c r="FS365" s="46">
        <f>IF(AND($DS365,FQ365),
IF(AV365="","Debes escribir el valor de las horas recargo diurno dominical y festivo. ",
IF( ISERR(_xlfn.NUMBERVALUE(AV365)), "El valor de las horas recargo diurno dominical y festivo debe ser un número válido. ", "")
),
""
)</f>
        <v/>
      </c>
      <c r="FT365" s="46">
        <f>CONCATENATE(AW365,AX365)&lt;&gt;""</f>
        <v/>
      </c>
      <c r="FU365" s="46">
        <f>IF(AND($DS365,FT365),
IF(AW365="","Debes escribir el número de horas recargo nocturno dominical y festivo. ",
IF( IFERROR(INT(AW365),1.1) &lt;&gt; IFERROR(_xlfn.NUMBERVALUE(AW365),1), "La cantidad de horas recargo nocturno dominical y festivo debe ser un número entero. ", "")
),
""
)</f>
        <v/>
      </c>
      <c r="FV365" s="46">
        <f>IF(AND($DS365,FT365),
IF(AX365="","Debes escribir el valor de las horas recargo nocturno dominical y festivo. ",
IF( ISERR(_xlfn.NUMBERVALUE(AX365)), "El valor de las horas recargo nocturno dominical y festivo debe ser un número válido. ", "")
),
""
)</f>
        <v/>
      </c>
      <c r="FW365" s="46">
        <f>CONCATENATE(AY365,AZ365)&lt;&gt;""</f>
        <v/>
      </c>
      <c r="FX365" s="46">
        <f>IF(AND($DS365,FW365),
IF(AY365="","Debes escribir el número de días de vacaciones comunes. ",
IF( IFERROR(INT(AY365),1.1) &lt;&gt; IFERROR(_xlfn.NUMBERVALUE(AY365),1), "La cantidad de días de vacaciones comunes debe ser un número entero. ", "")
),
""
)</f>
        <v/>
      </c>
      <c r="FY365" s="46">
        <f>IF(AND($DS365,FW365),
IF(AZ365="","Debes escribir el valor de las vacaciones comunes. ",
IF( ISERR(_xlfn.NUMBERVALUE(AZ365)), "El valor de las vacaciones comunes debe ser un número válido. ", "")
),
""
)</f>
        <v/>
      </c>
      <c r="FZ365" s="46">
        <f>CONCATENATE(BA365,BB365)&lt;&gt;""</f>
        <v/>
      </c>
      <c r="GA365" s="46">
        <f>IF(AND($DS365,FZ365),
IF(BA365="","Debes escribir el número de días de vacaciones compensadas. ",
IF( IFERROR(INT(BA365),1.1) &lt;&gt; IFERROR(_xlfn.NUMBERVALUE(BA365),1), "La cantidad de días de vacaciones compensadas debe ser un número entero. ", "")
),
""
)</f>
        <v/>
      </c>
      <c r="GB365" s="46">
        <f>IF(AND($DS365,FZ365),
IF(BB365="","Debes escribir el valor de las vacaciones compensadas. ",
IF( ISERR(_xlfn.NUMBERVALUE(BB365)), "El valor de las vacaciones compensadas debe ser un número válido. ", "")
),
""
)</f>
        <v/>
      </c>
      <c r="GC365" s="46">
        <f>CONCATENATE(BC365,BD365)&lt;&gt;""</f>
        <v/>
      </c>
      <c r="GD365" s="46">
        <f>IF(AND($DS365,GC365),
IF(BC365="","Debes escribir el número de días de prima salarial. ",
IF( IFERROR(INT(BC365),1.1) &lt;&gt; IFERROR(_xlfn.NUMBERVALUE(BC365),1), "La cantidad de días de prima salarial debe ser un número entero. ", "")
),
""
)</f>
        <v/>
      </c>
      <c r="GE365" s="46">
        <f>IF(AND($DS365,GC365),
IF(BD365="","Debes escribir el valor de los días de prima salarial. ",
IF( ISERR(_xlfn.NUMBERVALUE(BD365)), "El valor de los días de prima salarial debe ser un número válido. ", "")
),
""
)</f>
        <v/>
      </c>
      <c r="GF365" s="46">
        <f>IF($DS365,
IF( AND(BE365&lt;&gt;"", ISERR(_xlfn.NUMBERVALUE(BE365))), "El valor de la prima NO saliarial debe ser un número válido. ", "")
)</f>
        <v/>
      </c>
      <c r="GG365" s="46">
        <f>CONCATENATE(BF365,BG365,BH365)&lt;&gt;""</f>
        <v/>
      </c>
      <c r="GH365" s="46">
        <f>IF(AND($DS365,GG365),
IF(BF365="","Debes escribir el valor de las cesantías. ",
IF( ISERR(_xlfn.NUMBERVALUE(BF365)), "El valor de las cesantías debe ser un número válido. ", "")
),
""
)</f>
        <v/>
      </c>
      <c r="GI365" s="46">
        <f>IF(AND($DS365,GG365),
IF(BG365="","Debes escribir el % de cesantías. ",
IF( ISERR(_xlfn.NUMBERVALUE(BG365)), "El % de cesantías debe ser un número válido. ", "")
),
""
)</f>
        <v/>
      </c>
      <c r="GJ365" s="46">
        <f>IF(AND($DS365,GG365),
IF(BH365="","Debes escribir el valor de intereses de cesantías. ",
IF( ISERR(_xlfn.NUMBERVALUE(BH365)), "El valor de intereses de cesantías debe ser un número válido. ", "")
),
""
)</f>
        <v/>
      </c>
      <c r="GK365" s="46">
        <f>CONCATENATE(BI365,BJ365,BK365)&lt;&gt;""</f>
        <v/>
      </c>
      <c r="GL365" s="46">
        <f>IF(AND($DS365,GK365),
IF(BI365="","Debes escribir el número de días de incapacidad. ",
IF( IFERROR(INT(BI365),1.1) &lt;&gt; IFERROR(_xlfn.NUMBERVALUE(BI365),1), "La cantidad de días de incapacidad debe ser un número entero. ", "")
),
""
)</f>
        <v/>
      </c>
      <c r="GM365" s="46">
        <f>IF(AND($DS365,GK365),
IF(BJ365="","Debes escribir el tipo de incapacidad. ",
IF(_xlfn.IFNA(VLOOKUP(BJ365,TIPO_DE_INCAPACIDAD,1,FALSE),-1)=-1,"El tipo de incapacidad es inválida (por favor seleccionarlo de la lista). ","")
),
""
)</f>
        <v/>
      </c>
      <c r="GN365" s="46">
        <f>IF(AND($DS365,GK365),
IF(BK365="","Debes escribir el valor de la incapacidad. ",
IF( ISERR(_xlfn.NUMBERVALUE(BK365)), "El valor de la incapacidad debe ser un número válido. ", "")
),
""
)</f>
        <v/>
      </c>
      <c r="GO365" s="46">
        <f>CONCATENATE(BL365,BM365)&lt;&gt;""</f>
        <v/>
      </c>
      <c r="GP365" s="46">
        <f>IF(AND($DS365,GO365),
IF(BL365="","Debes escribir el número de días de licencia de maternidad o paternidad. ",
IF( IFERROR(INT(BL365),1.1) &lt;&gt; IFERROR(_xlfn.NUMBERVALUE(BL365),1), "La cantidad de días de licencia de maternidad o paternidad debe ser un número entero. ", "")
),
""
)</f>
        <v/>
      </c>
      <c r="GQ365" s="46">
        <f>IF(AND($DS365,GO365),
IF(BM365="","Debes escribir el valor de la licencia de maternidad o paternidad. ",
IF( ISERR(_xlfn.NUMBERVALUE(BM365)), "El valor de la licencia de maternidad o paternidad debe ser un número válido. ", "")
),
""
)</f>
        <v/>
      </c>
      <c r="GR365" s="46">
        <f>CONCATENATE(BN365,BO365)&lt;&gt;""</f>
        <v/>
      </c>
      <c r="GS365" s="46">
        <f>IF(AND($DS365,GR365),
IF(BN365="","Debes escribir el número de días de licencia remunerada. ",
IF( IFERROR(INT(BN365),1.1) &lt;&gt; IFERROR(_xlfn.NUMBERVALUE(BN365),1), "La cantidad de días de licencia remunerada debe ser un número entero. ", "")
),
""
)</f>
        <v/>
      </c>
      <c r="GT365" s="46">
        <f>IF(AND($DS365,GR365),
IF(BO365="","Debes escribir el valor de la licencia remunerada. ",
IF( ISERR(_xlfn.NUMBERVALUE(BO365)), "El valor de la licencia remunerada debe ser un número válido. ", "")
),
""
)</f>
        <v/>
      </c>
      <c r="GU365" s="46">
        <f>IF($DS365,
IF( AND(BP365&lt;&gt;"", ISERR(_xlfn.NUMBERVALUE(BP365))), "El valor de la licencia NO remunerada debe ser un número válido. ", "")
)</f>
        <v/>
      </c>
      <c r="GV365" s="46">
        <f>IF($DS365,
IF( AND(BQ365&lt;&gt;"", ISERR(_xlfn.NUMBERVALUE(BQ365))), "El valor de auxilios salariales debe ser un número válido. ", "")
)</f>
        <v/>
      </c>
      <c r="GW365" s="46">
        <f>IF($DS365,
IF( AND(BR365&lt;&gt;"", ISERR(_xlfn.NUMBERVALUE(BR365))), "El valor de auxilios NO salariales debe ser un número válido. ", "")
)</f>
        <v/>
      </c>
      <c r="GX365" s="46">
        <f>IF($DS365,
IF( AND(BS365&lt;&gt;"", ISERR(_xlfn.NUMBERVALUE(BS365))), "El valor de bonos salariales debe ser un número válido. ", "")
)</f>
        <v/>
      </c>
      <c r="GY365" s="46">
        <f>IF($DS365,
IF( AND(BT365&lt;&gt;"", ISERR(_xlfn.NUMBERVALUE(BT365))), "El valor de bonos NO salariales debe ser un número válido. ", "")
)</f>
        <v/>
      </c>
      <c r="GZ365" s="46">
        <f>IF($DS365,
IF( AND(BU365&lt;&gt;"", ISERR(_xlfn.NUMBERVALUE(BU365))), "El valor de bonos salariales de alimentación debe ser un número válido. ", "")
)</f>
        <v/>
      </c>
      <c r="HA365" s="46">
        <f>IF($DS365,
IF( AND(BV365&lt;&gt;"", ISERR(_xlfn.NUMBERVALUE(BV365))), "El valor de bonos NO salariales de alimentación debe ser un número válido. ", "")
)</f>
        <v/>
      </c>
      <c r="HB365" s="46">
        <f>IF($DS365,
IF( AND(BW365&lt;&gt;"", ISERR(_xlfn.NUMBERVALUE(BW365))), "El valor de bonificaciones salariales debe ser un número válido. ", "")
)</f>
        <v/>
      </c>
      <c r="HC365" s="46">
        <f>IF($DS365,
IF( AND(BX365&lt;&gt;"", ISERR(_xlfn.NUMBERVALUE(BX365))), "El valor de bonificaciones NO salariales debe ser un número válido. ", "")
)</f>
        <v/>
      </c>
      <c r="HD365" s="46">
        <f>IF($DS365,
IF( AND(BY365&lt;&gt;"", ISERR(_xlfn.NUMBERVALUE(BY365))), "El valor de compensaciones ordinarias debe ser un número válido. ", "")
)</f>
        <v/>
      </c>
      <c r="HE365" s="46">
        <f>IF($DS365,
IF( AND(BZ365&lt;&gt;"", ISERR(_xlfn.NUMBERVALUE(BZ365))), "El valor de compensaciones extraordinarias debe ser un número válido. ", "")
)</f>
        <v/>
      </c>
      <c r="HF365" s="46">
        <f>IF($DS365,
IF( AND(CA365&lt;&gt;"", ISERR(_xlfn.NUMBERVALUE(CA365))), "El valor de comisiones debe ser un número válido. ", "")
)</f>
        <v/>
      </c>
      <c r="HG365" s="46">
        <f>IF($DS365,
IF( AND(CB365&lt;&gt;"", ISERR(_xlfn.NUMBERVALUE(CB365))), "El valor de ausencia por huega debe ser un número válido. ", "")
)</f>
        <v/>
      </c>
      <c r="HH365" s="46">
        <f>IF($DS365,
IF( AND(CC365&lt;&gt;"", ISERR(_xlfn.NUMBERVALUE(CC365))), "El valor de anticipos debe ser un número válido. ", "")
)</f>
        <v/>
      </c>
      <c r="HI365" s="46">
        <f>IF($DS365,
IF( AND(CD365&lt;&gt;"", ISERR(_xlfn.NUMBERVALUE(CD365))), "El valor de pagos a terceros debe ser un número válido. ", "")
)</f>
        <v/>
      </c>
      <c r="HJ365" s="46">
        <f>IF($DS365,
IF( AND(CE365&lt;&gt;"", ISERR(_xlfn.NUMBERVALUE(CE365))), "El valor de dotación debe ser un número válido. ", "")
)</f>
        <v/>
      </c>
      <c r="HK365" s="46">
        <f>IF($DS365,
IF( AND(CF365&lt;&gt;"", ISERR(_xlfn.NUMBERVALUE(CF365))), "El valor de apoyo sostenibilidad debe ser un número válido. ", "")
)</f>
        <v/>
      </c>
      <c r="HL365" s="46">
        <f>IF($DS365,
IF( AND(CG365&lt;&gt;"", ISERR(_xlfn.NUMBERVALUE(CG365))), "El valor de teletrabajo debe ser un número válido. ", "")
)</f>
        <v/>
      </c>
      <c r="HM365" s="46">
        <f>IF($DS365,
IF( AND(CH365&lt;&gt;"", ISERR(_xlfn.NUMBERVALUE(CH365))), "El valor de bonificación de retiro debe ser un número válido. ", "")
)</f>
        <v/>
      </c>
      <c r="HN365" s="46">
        <f>IF($DS365,
IF( AND(CI365&lt;&gt;"", ISERR(_xlfn.NUMBERVALUE(CI365))), "El valor de indemnización de retiro debe ser un número válido. ", "")
)</f>
        <v/>
      </c>
      <c r="HO365" s="46">
        <f>IF($DS365,
IF( AND(CJ365&lt;&gt;"", ISERR(_xlfn.NUMBERVALUE(CJ365))), "El valor de reintegros debe ser un número válido. ", "")
)</f>
        <v/>
      </c>
      <c r="HP365" s="46">
        <f>CONCATENATE(CK365,CL365,CM365)&lt;&gt;""</f>
        <v/>
      </c>
      <c r="HQ365" s="46">
        <f>IF(AND($DS365,HP365),
IF(CK365="","Debes escribir la descripción de otro concepto no categorizado. ",""),
""
)</f>
        <v/>
      </c>
      <c r="HR365" s="46">
        <f>IF(AND($DS365,HP365),
IF(CONCATENATE(CL365,CM365)="","Debes escribir al menos un valor de concepto no categorizado (salarial o no salarial). ",
IF(ISERR(_xlfn.NUMBERVALUE(CL365)),"El valor salarial concepto no categorizado debe ser un número válido. ","")
),
""
)</f>
        <v/>
      </c>
      <c r="HS365" s="46">
        <f>IF(AND($DS365,HP365),
IF(CONCATENATE(CL365,CM365)="","Debes escribir al menos un valor de concepto no categorizado (salarial o no salarial). ",
IF(ISERR(_xlfn.NUMBERVALUE(CM365)),"El valor NO salarial concepto no categorizado debe ser un número válido. ","")
),
""
)</f>
        <v/>
      </c>
      <c r="HT365" s="46">
        <f>IF($DS365,
IF(CN365="","Debes escribir el porcentaje del aporte a salud. ",
IF( ISERR(_xlfn.NUMBERVALUE(CN365)), "El valor del porcentaje del aporte a salud debe ser un número válido. ", "")
)
)</f>
        <v/>
      </c>
      <c r="HU365" s="46">
        <f>IF($DS365,
IF(CO365="","Debes escribir el valor del aporte a salud. ",
IF( ISERR(_xlfn.NUMBERVALUE(CO365)), "El valor del aporte a salud debe ser un número válido. ", "")
)
)</f>
        <v/>
      </c>
      <c r="HV365" s="46">
        <f>IF($DS365,
IF( AND(CP365&lt;&gt;"", ISERR(_xlfn.NUMBERVALUE(CP365))), "El valor plan complementario debe ser un número válido. ", "")
)</f>
        <v/>
      </c>
      <c r="HW365" s="46">
        <f>IF($DS365,
IF(CQ365="","Debes escribir el porcentaje del aporte a pensión. ",
IF( ISERR(_xlfn.NUMBERVALUE(CQ365)), "El valor del porcentaje del aporte a pensión debe ser un número válido. ", "")
)
)</f>
        <v/>
      </c>
      <c r="HX365" s="46">
        <f>IF($DS365,
IF(CR365="","Debes escribir el valor del aporte a pensión. ",
IF( ISERR(_xlfn.NUMBERVALUE(CR365)), "El valor del aporte a salud debe ser un número válido. ", "")
)
)</f>
        <v/>
      </c>
      <c r="HY365" s="46">
        <f>IF($DS365,
IF( AND(CS365&lt;&gt;"", ISERR(_xlfn.NUMBERVALUE(CS365))), "El valor pensión voluntaria debe ser un número válido. ", "")
)</f>
        <v/>
      </c>
      <c r="HZ365" s="46">
        <f>CONCATENATE(CT365,CU365,CV365,CW365)&lt;&gt;""</f>
        <v/>
      </c>
      <c r="IA365" s="46">
        <f>IF(AND($DS365,HZ365),
IF(CT365="","Debes escribir el % del fondo de seguridad pensional. ",
IF( ISERR(_xlfn.NUMBERVALUE(CT365)), "El % del fondo de seguridad debe ser un número válido. ", "")
),
""
)</f>
        <v/>
      </c>
      <c r="IB365" s="46">
        <f>IF(AND($DS365,HZ365),
IF(CU365="","Debes escribir el valor del aporte al fondo de solidaridad pensional. ",
IF( ISERR(_xlfn.NUMBERVALUE(CU365)), "El valor del aporte al fondo de solidaridad pensional debe ser un número válido. ", "")
),
""
)</f>
        <v/>
      </c>
      <c r="IC365" s="46">
        <f>IF(AND($DS365,HZ365),
IF(CV365="","Debes escribir el % del fondo de subsistencia. ",
IF( ISERR(_xlfn.NUMBERVALUE(CV365)), "El % del fondo de subsistencia debe ser un número válido. ", "")
),
""
)</f>
        <v/>
      </c>
      <c r="ID365" s="46">
        <f>IF(AND($DS365,HZ365),
IF(CW365="","Debes escribir el valor del fondo de subsistencia. ",
IF( ISERR(_xlfn.NUMBERVALUE(CW365)), "El valor del fondo de subsistencia debe ser un número válido. ", "")
),
""
)</f>
        <v/>
      </c>
      <c r="IE365" s="46">
        <f>CONCATENATE(CX365,CY365)&lt;&gt;""</f>
        <v/>
      </c>
      <c r="IF365" s="46">
        <f>IF(AND($DS365,IE365),
IF(CX365="","Debes escribir el % de sindicato. ",
IF( ISERR(_xlfn.NUMBERVALUE(CX365)), "El % de sindicato debe ser un número válido. ", "")
),
""
)</f>
        <v/>
      </c>
      <c r="IG365" s="46">
        <f>IF(AND($DS365,IE365),
IF(CY365="","Debes escribir el valor del sindicato. ",
IF( ISERR(_xlfn.NUMBERVALUE(CY365)), "El valor del sindicato debe ser un número válido. ", "")
),
""
)</f>
        <v/>
      </c>
      <c r="IH365" s="46">
        <f>IF($DS365,
IF( AND(CZ365&lt;&gt;"", ISERR(_xlfn.NUMBERVALUE(CZ365))), "El valor de sanción pública debe ser un número válido. ", "")
)</f>
        <v/>
      </c>
      <c r="II365" s="46">
        <f>IF($DS365,
IF( AND(DA365&lt;&gt;"", ISERR(_xlfn.NUMBERVALUE(DA365))), "El valor de sanción privada debe ser un número válido. ", "")
)</f>
        <v/>
      </c>
      <c r="IJ365" s="46">
        <f>CONCATENATE(DB365,DC365)&lt;&gt;""</f>
        <v/>
      </c>
      <c r="IK365" s="46">
        <f>IF(AND($DS365,IJ365),
IF(DB365="","Debes escribir la descripción de libranza. ",""),
""
)</f>
        <v/>
      </c>
      <c r="IL365" s="46">
        <f>IF(AND($DS365,IJ365),
IF(DC365="","Debes escribir la cuota libranza. ",
IF(ISERR(_xlfn.NUMBERVALUE(DC365)),"El valor de la cuota libranza debe ser un número válido. ","")
),
""
)</f>
        <v/>
      </c>
      <c r="IM365" s="46">
        <f>IF($DS365,
IF( AND(DD365&lt;&gt;"", ISERR(_xlfn.NUMBERVALUE(DD365))), "El valor de pagos a terceros debe ser un número válido. ", "")
)</f>
        <v/>
      </c>
      <c r="IN365" s="46">
        <f>IF($DS365,
IF( AND(DE365&lt;&gt;"", ISERR(_xlfn.NUMBERVALUE(DE365))), "El valor de anticipos debe ser un número válido. ", "")
)</f>
        <v/>
      </c>
      <c r="IO365" s="46">
        <f>IF($DS365,
IF( AND(DF365&lt;&gt;"", ISERR(_xlfn.NUMBERVALUE(DF365))), "El valor de AFC debe ser un número válido. ", "")
)</f>
        <v/>
      </c>
      <c r="IP365" s="46">
        <f>IF($DS365,
IF( AND(DG365&lt;&gt;"", ISERR(_xlfn.NUMBERVALUE(DG365))), "El valor de rete-fuente debe ser un número válido. ", "")
)</f>
        <v/>
      </c>
      <c r="IQ365" s="46">
        <f>IF($DS365,
IF( AND(DH365&lt;&gt;"", ISERR(_xlfn.NUMBERVALUE(DH365))), "El valor de cooperativa de trabajo debe ser un número válido. ", "")
)</f>
        <v/>
      </c>
      <c r="IR365" s="46">
        <f>IF($DS365,
IF( AND(DI365&lt;&gt;"", ISERR(_xlfn.NUMBERVALUE(DI365))), "El valor de embargo fiscal debe ser un número válido. ", "")
)</f>
        <v/>
      </c>
      <c r="IS365" s="46">
        <f>IF($DS365,
IF( AND(DJ365&lt;&gt;"", ISERR(_xlfn.NUMBERVALUE(DJ365))), "El valor de educación debe ser un número válido. ", "")
)</f>
        <v/>
      </c>
      <c r="IT365" s="46">
        <f>IF($DS365,
IF( AND(DK365&lt;&gt;"", ISERR(_xlfn.NUMBERVALUE(DK365))), "El valor de reintegro debe ser un número válido. ", "")
)</f>
        <v/>
      </c>
      <c r="IU365" s="46">
        <f>IF($DS365,
IF( AND(DL365&lt;&gt;"", ISERR(_xlfn.NUMBERVALUE(DL365))), "El valor de deuda debe ser un número válido. ", "")
)</f>
        <v/>
      </c>
      <c r="IV365" s="46">
        <f>IF($DS365,
IF( AND(DM365&lt;&gt;"", ISERR(_xlfn.NUMBERVALUE(DM365))), "El valor de otras deducciones debe ser un número válido. ", "")
)</f>
        <v/>
      </c>
      <c r="IW365" s="46">
        <f>IF($DS365,
IF(DN365="","Debes escribir el valor de los devengos totales. ",
IF( ISERR(_xlfn.NUMBERVALUE(DN365)), "El valor de los devengos totales debe ser un número válido. ", "")
)
)</f>
        <v/>
      </c>
      <c r="IX365" s="46">
        <f>IF($DS365,
IF(DO365="","Debes escribir el valor de las deducciones totales. ",
IF( ISERR(_xlfn.NUMBERVALUE(DO365)), "El valor de las deducciones totales debe ser un número válido. ", "")
)
)</f>
        <v/>
      </c>
      <c r="IY365" s="46">
        <f>IF($DS365,
IF(DP365="","Debes escribir el valor del salario total. ",
IF( ISERR(_xlfn.NUMBERVALUE(DP365)), "El valor del salario total debe ser un número válido. ", "")
)
)</f>
        <v/>
      </c>
    </row>
    <row r="366">
      <c r="B366" s="48" t="n">
        <v>354</v>
      </c>
      <c r="C366" s="61">
        <f>IF(AND(DS366,DP366&lt;&gt;""),
IF(DQ366="","OK","Error"),
""
)</f>
        <v/>
      </c>
      <c r="D366" s="53" t="n"/>
      <c r="E366" s="52" t="n"/>
      <c r="F366" s="112" t="n"/>
      <c r="G366" s="52" t="n"/>
      <c r="H366" s="53" t="n"/>
      <c r="I366" s="52" t="n"/>
      <c r="J366" s="52" t="n"/>
      <c r="K366" s="53" t="n"/>
      <c r="L366" s="55" t="n"/>
      <c r="M366" s="108" t="n"/>
      <c r="N366" s="56" t="n"/>
      <c r="O366" s="52" t="n"/>
      <c r="P366" s="52" t="n"/>
      <c r="Q366" s="52" t="n"/>
      <c r="R366" s="52" t="n"/>
      <c r="S366" s="52" t="n"/>
      <c r="T366" s="53" t="n"/>
      <c r="U366" s="52" t="n"/>
      <c r="V366" s="52" t="n"/>
      <c r="W366" s="55" t="n"/>
      <c r="X366" s="55" t="n"/>
      <c r="Y366" s="52" t="n"/>
      <c r="Z366" s="55" t="n"/>
      <c r="AA366" s="52" t="n"/>
      <c r="AB366" s="53" t="n"/>
      <c r="AC366" s="53" t="n"/>
      <c r="AD366" s="53" t="n"/>
      <c r="AE366" s="177" t="n"/>
      <c r="AF366" s="113" t="n"/>
      <c r="AG366" s="177" t="n"/>
      <c r="AH366" s="178" t="n"/>
      <c r="AI366" s="178" t="n"/>
      <c r="AJ366" s="178" t="n"/>
      <c r="AK366" s="114" t="n"/>
      <c r="AL366" s="178" t="n"/>
      <c r="AM366" s="114" t="n"/>
      <c r="AN366" s="178" t="n"/>
      <c r="AO366" s="114" t="n"/>
      <c r="AP366" s="178" t="n"/>
      <c r="AQ366" s="114" t="n"/>
      <c r="AR366" s="178" t="n"/>
      <c r="AS366" s="114" t="n"/>
      <c r="AT366" s="178" t="n"/>
      <c r="AU366" s="114" t="n"/>
      <c r="AV366" s="178" t="n"/>
      <c r="AW366" s="114" t="n"/>
      <c r="AX366" s="178" t="n"/>
      <c r="AY366" s="114" t="n"/>
      <c r="AZ366" s="178" t="n"/>
      <c r="BA366" s="114" t="n"/>
      <c r="BB366" s="178" t="n"/>
      <c r="BC366" s="114" t="n"/>
      <c r="BD366" s="178" t="n"/>
      <c r="BE366" s="178" t="n"/>
      <c r="BF366" s="178" t="n"/>
      <c r="BG366" s="59" t="n"/>
      <c r="BH366" s="178" t="n"/>
      <c r="BI366" s="114" t="n"/>
      <c r="BJ366" s="53" t="n"/>
      <c r="BK366" s="178" t="n"/>
      <c r="BL366" s="114" t="n"/>
      <c r="BM366" s="178" t="n"/>
      <c r="BN366" s="114" t="n"/>
      <c r="BO366" s="178" t="n"/>
      <c r="BP366" s="178" t="n"/>
      <c r="BQ366" s="178" t="n"/>
      <c r="BR366" s="178" t="n"/>
      <c r="BS366" s="178" t="n"/>
      <c r="BT366" s="178" t="n"/>
      <c r="BU366" s="178" t="n"/>
      <c r="BV366" s="178" t="n"/>
      <c r="BW366" s="178" t="n"/>
      <c r="BX366" s="178" t="n"/>
      <c r="BY366" s="178" t="n"/>
      <c r="BZ366" s="178" t="n"/>
      <c r="CA366" s="178" t="n"/>
      <c r="CB366" s="178" t="n"/>
      <c r="CC366" s="178" t="n"/>
      <c r="CD366" s="178" t="n"/>
      <c r="CE366" s="178" t="n"/>
      <c r="CF366" s="178" t="n"/>
      <c r="CG366" s="178" t="n"/>
      <c r="CH366" s="178" t="n"/>
      <c r="CI366" s="178" t="n"/>
      <c r="CJ366" s="178" t="n"/>
      <c r="CK366" s="53" t="n"/>
      <c r="CL366" s="178" t="n"/>
      <c r="CM366" s="178" t="n"/>
      <c r="CN366" s="60" t="n"/>
      <c r="CO366" s="177" t="n"/>
      <c r="CP366" s="178" t="n"/>
      <c r="CQ366" s="60" t="n"/>
      <c r="CR366" s="177" t="n"/>
      <c r="CS366" s="178" t="n"/>
      <c r="CT366" s="59" t="n"/>
      <c r="CU366" s="178" t="n"/>
      <c r="CV366" s="59" t="n"/>
      <c r="CW366" s="178" t="n"/>
      <c r="CX366" s="59" t="n"/>
      <c r="CY366" s="178" t="n"/>
      <c r="CZ366" s="178" t="n"/>
      <c r="DA366" s="178" t="n"/>
      <c r="DB366" s="53" t="n"/>
      <c r="DC366" s="178" t="n"/>
      <c r="DD366" s="178" t="n"/>
      <c r="DE366" s="178" t="n"/>
      <c r="DF366" s="178" t="n"/>
      <c r="DG366" s="178" t="n"/>
      <c r="DH366" s="178" t="n"/>
      <c r="DI366" s="178" t="n"/>
      <c r="DJ366" s="178" t="n"/>
      <c r="DK366" s="178" t="n"/>
      <c r="DL366" s="178" t="n"/>
      <c r="DM366" s="178" t="n"/>
      <c r="DN366" s="177" t="n"/>
      <c r="DO366" s="177" t="n"/>
      <c r="DP366" s="177" t="n"/>
      <c r="DQ366" s="76">
        <f>IF(AND(DS366,DP366&lt;&gt;""),
CONCATENATE(DT366,DU366,DV366,DW366,DX366,DY366,DZ366,EA366,EB366,EC366,ED366,EE366,EF366,EG366,EH366,EI366,EJ366,EK366,EL366,EM366,EN366,EO366,EP366,EQ366,ES366,ET366,EU366,EV366,EW366,EX366,EY366,EZ366,FA366,FC366,FD366,FF366,FG366,FI366,FJ366,FL366,FM366,FO366,FP366,FR366,FS366,FU366,FV366,FX366,FY366,GA366,GB366,GD366,GE366,GF366,GH366,GI366,GJ366,GL366,GM366,GN366,GP366,GQ366,GS366,GT366,GU366,GV366,GW366,GX366,GY366,GZ366,HA366,HB366,HC366,HD366,HE366,HF366,HG366,HH366,HI366,HJ366,HK366,HL366,HM366,HN366,HO366,HQ366,HR366,HS366,HT366,HU366,HV366,HW366,HX366,HY366,IA366,IB366,IC366,ID366,IF366,IG366,IH366,II366,IK366,IL366,IM366,IN366,IO366,IP366,IQ366,IR366,IS366,IT366,IU366,IV366,IW366,IX366,IY366,IZ366),
""
)</f>
        <v/>
      </c>
      <c r="DR366" s="53" t="n"/>
      <c r="DS366" s="46">
        <f>CONCATENATE(D366,$E366,$F366,$G366,H366,$I366,$J366,K366,$L366,$M366,N366,$O366,$P366,$Q366,$R366,$S366,T366,$U366,$V366,$W366,$X366,$Y366,$Z366,$AA366,AB366,AC366,AD366,$AE366,$AF366,$AG366,AH366,AI366,AJ366,AK366,AL366,AM366,AN366,AO366,AP366,AQ366,AR366,AS366,AT366,AU366,AV366,AW366,AX366,AY366,AZ366,BA366,BB366,BC366,BD366,BE366,BF366,BG366,BH366,BI366,BJ366,BK366,BL366,BM366,BN366,BO366,BP366,BQ366,BR366,BS366,BT366,BU366,BV366,BW366,BX366,BY366,BZ366,CA366,CB366,CC366,CD366,CE366,CF366,CG366,CH366,CI366,CJ366,CK366,CL366,CM366,$CN366,$CO366,CP366,$CQ366,$CR366,CS366,CT366,CU366,CV366,CW366,CX366,CY366,CZ366,DA366,DB366,DC366,DD366,DE366,DF366,DG366,DH366,DI366,DJ366,DK366,DL366,DM366,$DN366,$DO366,$DP366,DR366)&lt;&gt;""</f>
        <v/>
      </c>
      <c r="DT366" s="46">
        <f>IF(AND($DS366,$E$4&lt;&gt;""),
IF(LEFT($E$4,2) = "1.",
IF(D366&lt;&gt;"","El CUNE sólo se envía en operaciones de novedad o ajuste. ",""),
IF(D366="","Debes escribir un CUNE válido para realizar operaciones de novedad o ajuste. ","")),
""
)</f>
        <v/>
      </c>
      <c r="DU366" s="46">
        <f>IF($DS366,
IF(E366="","Debes seleccionar el tipo de documento del empleado. ",
IF(_xlfn.IFNA(VLOOKUP(E366,TIPO_DE_DOCUMENTO,1,FALSE),-1)=-1,"El tipo de documento no es válido (por favor seleccionarlo de la lista). ","")
)
)</f>
        <v/>
      </c>
      <c r="DV366" s="46">
        <f>IF($DS366,
IF(F366="","Debes escribir el número de documento del empleado. ","")
)</f>
        <v/>
      </c>
      <c r="DW366" s="46">
        <f>IF($DS366,
IF(G366="","Debes escribir el primer nombre del empleado. ","")
)</f>
        <v/>
      </c>
      <c r="DY366" s="46">
        <f>IF($DS366,
IF(I366="","Debes escribir el primer apellido del empleado. ","")
)</f>
        <v/>
      </c>
      <c r="DZ366" s="46">
        <f>IF($DS366,
IF(J366="","Debes escribir el segundo apellido del empleado. ","")
)</f>
        <v/>
      </c>
      <c r="EB366" s="46">
        <f>IF($DS366,
IF(L366="","Debes escribir la fecha de ingreso del empleado. ",
IF(ISERR(DATE(YEAR(L366),MONTH(L366),DAY(L366))), "El valor ingresado en fecha de ingreso no tiene un formato válido. ","")
)
)</f>
        <v/>
      </c>
      <c r="EC366" s="46">
        <f>IF($DS366,
IF(M366="","Debes escribir el tiempo laborado. ",
IF( IFERROR(INT(M366),1.1) &lt;&gt; IFERROR(_xlfn.NUMBERVALUE(M366),1), "El valor de los días trabajados debe ser un número entero. ", "")
)
)</f>
        <v/>
      </c>
      <c r="ED366" s="46">
        <f>IF($DS366,
IF( AND(N366&lt;&gt;"", ISERR(DATE(YEAR(N366),MONTH(N366),DAY(N366))) ), "El valor ingresado en fecha de ingreso no tiene un formato válido. ",
IF( AND(N366&lt;&gt;"", $E$6&lt;&gt;"", DATE(YEAR(N366), MONTH(N366), 1) &lt;&gt; IFERROR(DATE(MID($E$6, 1, 4), MID($E$6, 6, 2),1), "1/1/1900") ), "La fecha de retiro debe estar dentro del período liquidado. ", "")
)
)</f>
        <v/>
      </c>
      <c r="EE366" s="46">
        <f>IF($DS366,
IF(O366="","Debes seleccionar el tipo de trabajador. ",
IF(_xlfn.IFNA(VLOOKUP(O366,TIPO_DE_TRABAJADOR,1,FALSE),-1)=-1,"El tipo de trabajador no es válido (por favor seleccionarlo de la lista). ","")
)
)</f>
        <v/>
      </c>
      <c r="EF366" s="46">
        <f>IF($DS366,
IF(P366="","Debes seleccionar si es un trabajador dependiente pensionado por vejez. ",
IF(_xlfn.IFNA(VLOOKUP(P366,SUBTIPO_DE_TRABAJADOR,1,FALSE),-1)=-1,"El tipo de trabajador dependiente pensionado por vejez no es válido (por favor seleccionarlo de la lista). ","")
)
)</f>
        <v/>
      </c>
      <c r="EG366" s="46">
        <f>IF($DS366,
IF(Q366="","Debes seleccionar el tipo de contrato del trabajador. ",
IF(_xlfn.IFNA(VLOOKUP(Q366,TIPO_DE_CONTRATO,1,FALSE),-1)=-1,"El tipo de contrato del trabajador no es válido (por favor seleccionarlo de la lista). ","")
)
)</f>
        <v/>
      </c>
      <c r="EH366" s="46">
        <f>IF($DS366,
IF(R366="","Debes seleccionar si es un salario integral. ",
IF(_xlfn.IFNA(VLOOKUP(R366,SI_NO,1,FALSE),-1)=-1,"Valor no válido para salario integral (por favor seleccionarlo de la lista). ","")
)
)</f>
        <v/>
      </c>
      <c r="EI366" s="46">
        <f>IF($DS366,
IF(S366="","Debes seleccionar si el trabajador realiza actividades de riesgo. ",
IF(_xlfn.IFNA(VLOOKUP(S366,SI_NO,1,FALSE),-1)=-1,"Valor no válido para actividad de alto riesgo (por favor seleccionarlo de la lista). ","")
)
)</f>
        <v/>
      </c>
      <c r="EK366" s="46">
        <f>IF($DS366,
IF(U366="","Debes escribir el código del municipio de residencia del trabajador. ",
IF(_xlfn.IFNA(VLOOKUP(U366,MUNICIPIO,1,FALSE),-1)=-1,"El municipio de residencia del trabajador es inválido (por favor seleccionarlo de la lista). ","")
)
)</f>
        <v/>
      </c>
      <c r="EL366" s="46">
        <f>IF($DS366,
IF(V366="","Debes escribir el la dirección de residendia del trabajador. ","")
)</f>
        <v/>
      </c>
      <c r="EM366" s="46">
        <f>IF($DS366,
IF(W366="","Debes escribir la fecha de inicio de la liquidación. ",
IF(ISERR(DATE(YEAR(W366),MONTH(W366),DAY(W366))),"El valor ingresado en fecha de inicio de liquidación no tiene un formato válido. ",
IF( AND($E$6&lt;&gt;"", DATE(YEAR(W366), MONTH(W366), 1) &lt;&gt; IFERROR(DATE(MID($E$6, 1, 4), MID($E$6, 6, 2),1), "1/1/1900") ), "La fecha de inicio de la liquidación debe estar dentro del período liquidado. ", "")
)
)
)</f>
        <v/>
      </c>
      <c r="EN366" s="46">
        <f>IF($DS366,
IF(X366="","Debes escribir la fecha de fin de la liquidación. ",
IF(ISERR(DATE(YEAR(X366),MONTH(X366),DAY(X366))),"El valor ingresado en fecha de fin de liquidación no tiene un formato válido. ",
IF( AND($E$6&lt;&gt;"", DATE(YEAR(X366), MONTH(X366), 1) &lt;&gt; IFERROR(DATE(MID($E$6, 1, 4), MID($E$6, 6, 2),1), "1/1/1900") ), "La fecha de fin de la liquidación debe estar dentro del período liquidado. ", "")
)
)
)</f>
        <v/>
      </c>
      <c r="EO366" s="46">
        <f>IF($DS366,
IF(Y366="","Debes escribir la frecuencia de pago del trabajador. ",
IF(_xlfn.IFNA(VLOOKUP(Y366,PERÍODO_DE_NÓMINA,1,FALSE),-1)=-1,"La frecuencia de pago es inválida (por favor seleccionarlo de la lista). ","")
)
)</f>
        <v/>
      </c>
      <c r="EP366" s="46">
        <f>IF($DS366,
IF(Z366="","Debes escribir la fecha de pago. ",
IF(ISERR(DATE(YEAR(Z366),MONTH(Z366),DAY(Z366))), "El valor ingresado en fecha de pago no tiene un formato válido. ","")
)
)</f>
        <v/>
      </c>
      <c r="EQ366" s="46">
        <f>IF($DS366,
IF(AA366="","Debes escribir el medio de pago. ",
IF(_xlfn.IFNA(VLOOKUP(AA366,MEDIOS_DE_PAGO,1,FALSE),-1)=-1,"El medio de pago es inválido (por favor seleccionarlo de la lista). ","")
)
)</f>
        <v/>
      </c>
      <c r="ER366" s="46">
        <f>OR(AA366='Tablas '!$T$4,AA366='Tablas '!$T$7,AA366='Tablas '!$T$8,AA366='Tablas '!$T$11)</f>
        <v/>
      </c>
      <c r="ES366" s="46">
        <f>IF(AND($DS366,ER366),
IF(AB366="","Debes escribir la entidad bancaria. ",""),
""
)</f>
        <v/>
      </c>
      <c r="ET366" s="46">
        <f>IF(AND($DS366,ER366),
IF(AC366="","Debes escribir el tipo de cuenta bancaria. ",
IF(_xlfn.IFNA(VLOOKUP(AC366,TIPO_DE_CUENTA,1,FALSE),-1)=-1,"El tipo de cuenta bancaria es inválida (por favor seleccionarlo de la lista). ","")
),
""
)</f>
        <v/>
      </c>
      <c r="EU366" s="46">
        <f>IF(AND($DS366,ER366),
IF(AD366="","Debes escribir el número de cuenta bancaria. ",""),
""
)</f>
        <v/>
      </c>
      <c r="EV366" s="46">
        <f>IF($DS366,
IF(AE366="","Debes escribir el valor del sueldo básico. ",
IF( ISERR(_xlfn.NUMBERVALUE(AE366)), "El valor del sueldo básico debe ser un número válido. ", "")
)
)</f>
        <v/>
      </c>
      <c r="EW366" s="46">
        <f>IF($DS366,
IF(AF366="","Debes escribir el número de días trabajados. ",
IF( IFERROR(INT(AF366),1.1) &lt;&gt; IFERROR(_xlfn.NUMBERVALUE(AF366),1), "La cantidad de días trabajados debe ser un número entero. ", "")
)
)</f>
        <v/>
      </c>
      <c r="EX366" s="46">
        <f>IF($DS366,
IF(AG366="","Debes escribir el valor del sueldo trabajado. ",
IF( ISERR(_xlfn.NUMBERVALUE(AG366)), "El valor del sueldo trabajado debe ser un número válido. ", "")
)
)</f>
        <v/>
      </c>
      <c r="EY366" s="46">
        <f>IF($DS366,
IF( AND(AH366&lt;&gt;"", ISERR(_xlfn.NUMBERVALUE(AH366))), "El valor del auxilio de transporte debe ser un número válido. ", "")
)</f>
        <v/>
      </c>
      <c r="EZ366" s="46">
        <f>IF($DS366,
IF( AND(AI366&lt;&gt;"", ISERR(_xlfn.NUMBERVALUE(AI366))), "El valor de viáticos salariales debe ser un número válido. ", "")
)</f>
        <v/>
      </c>
      <c r="FA366" s="46">
        <f>IF($DS366,
IF( AND(AJ366&lt;&gt;"", ISERR(_xlfn.NUMBERVALUE(AJ366))), "El valor de viáticos NO salariales debe ser un número válido. ", "")
)</f>
        <v/>
      </c>
      <c r="FB366" s="46">
        <f>CONCATENATE(AK366,AL366)&lt;&gt;""</f>
        <v/>
      </c>
      <c r="FC366" s="46">
        <f>IF(AND($DS366,FB366),
IF(AK366="","Debes escribir el número de horas extras diurnas. ",
IF( IFERROR(INT(AK366),1.1) &lt;&gt; IFERROR(_xlfn.NUMBERVALUE(AK366),1), "La cantidad de horas extras diurnas debe ser un número entero. ", "")
),
""
)</f>
        <v/>
      </c>
      <c r="FD366" s="46">
        <f>IF(AND($DS366,FB366),
IF(AL366="","Debes escribir el valor de las horas extras diurnas. ",
IF( ISERR(_xlfn.NUMBERVALUE(AL366)), "El valor de las horas extras duirnas debe ser un número válido. ", "")
),
""
)</f>
        <v/>
      </c>
      <c r="FE366" s="46">
        <f>CONCATENATE(AM366,AN366)&lt;&gt;""</f>
        <v/>
      </c>
      <c r="FF366" s="46">
        <f>IF(AND($DS366,FE366),
IF(AM366="","Debes escribir el número de horas extras nocturnas. ",
IF( IFERROR(INT(AM366),1.1) &lt;&gt; IFERROR(_xlfn.NUMBERVALUE(AM366),1), "La cantidad de horas extras nocturnas debe ser un número entero. ", "")
),
""
)</f>
        <v/>
      </c>
      <c r="FG366" s="46">
        <f>IF(AND($DS366,FE366),
IF(AN366="","Debes escribir el valor de las horas extras nocturnas. ",
IF( ISERR(_xlfn.NUMBERVALUE(AN366)), "El valor de las horas extras nocturnas debe ser un número válido. ", "")
),
""
)</f>
        <v/>
      </c>
      <c r="FH366" s="46">
        <f>CONCATENATE(AO366,AP366)&lt;&gt;""</f>
        <v/>
      </c>
      <c r="FI366" s="46">
        <f>IF(AND($DS366,FH366),
IF(AO366="","Debes escribir el número de horas extras diurnas dominicales y festivas. ",
IF( IFERROR(INT(AO366),1.1) &lt;&gt; IFERROR(_xlfn.NUMBERVALUE(AO366),1), "La cantidad de horas extras diurnas dominicales y festivas debe ser un número entero. ", "")
),
""
)</f>
        <v/>
      </c>
      <c r="FJ366" s="46">
        <f>IF(AND($DS366,FH366),
IF(AP366="","Debes escribir el valor de las horas extras diurnas dominicales y festivas. ",
IF( ISERR(_xlfn.NUMBERVALUE(AP366)), "El valor de las horas extras diurnas dominicales y festivas debe ser un número válido. ", "")
),
""
)</f>
        <v/>
      </c>
      <c r="FK366" s="46">
        <f>CONCATENATE(AQ366,AR366)&lt;&gt;""</f>
        <v/>
      </c>
      <c r="FL366" s="46">
        <f>IF(AND($DS366,FK366),
IF(AQ366="","Debes escribir el número de horas extras nocturnas dominicales y festivas. ",
IF( IFERROR(INT(AQ366),1.1) &lt;&gt; IFERROR(_xlfn.NUMBERVALUE(AQ366),1), "La cantidad de horas extras nocturnas dominicales y festivas debe ser un número entero. ", "")
),
""
)</f>
        <v/>
      </c>
      <c r="FM366" s="46">
        <f>IF(AND($DS366,FK366),
IF(AR366="","Debes escribir el valor de las horas extras nocturnas dominicales y festivas. ",
IF( ISERR(_xlfn.NUMBERVALUE(AR366)), "El valor de las horas extras nocturnas dominicales y festivas debe ser un número válido. ", "")
),
""
)</f>
        <v/>
      </c>
      <c r="FN366" s="46">
        <f>CONCATENATE(AS366,AT366)&lt;&gt;""</f>
        <v/>
      </c>
      <c r="FO366" s="46">
        <f>IF(AND($DS366,FN366),
IF(AS366="","Debes escribir el número de horas recargo nocturno. ",
IF( IFERROR(INT(AS366),1.1) &lt;&gt; IFERROR(_xlfn.NUMBERVALUE(AS366),1), "La cantidad de horas recargo nocturno debe ser un número entero. ", "")
),
""
)</f>
        <v/>
      </c>
      <c r="FP366" s="46">
        <f>IF(AND($DS366,FN366),
IF(AT366="","Debes escribir el valor de las horas recargo nocturno. ",
IF( ISERR(_xlfn.NUMBERVALUE(AT366)), "El valor de las horas recargo nocturno debe ser un número válido. ", "")
),
""
)</f>
        <v/>
      </c>
      <c r="FQ366" s="46">
        <f>CONCATENATE(AU366,AV366)&lt;&gt;""</f>
        <v/>
      </c>
      <c r="FR366" s="46">
        <f>IF(AND($DS366,FQ366),
IF(AU366="","Debes escribir el número de horas recargo diurno dominical y festivo. ",
IF( IFERROR(INT(AU366),1.1) &lt;&gt; IFERROR(_xlfn.NUMBERVALUE(AU366),1), "La cantidad de horas recargo diurno dominical y festivo debe ser un número entero. ", "")
),
""
)</f>
        <v/>
      </c>
      <c r="FS366" s="46">
        <f>IF(AND($DS366,FQ366),
IF(AV366="","Debes escribir el valor de las horas recargo diurno dominical y festivo. ",
IF( ISERR(_xlfn.NUMBERVALUE(AV366)), "El valor de las horas recargo diurno dominical y festivo debe ser un número válido. ", "")
),
""
)</f>
        <v/>
      </c>
      <c r="FT366" s="46">
        <f>CONCATENATE(AW366,AX366)&lt;&gt;""</f>
        <v/>
      </c>
      <c r="FU366" s="46">
        <f>IF(AND($DS366,FT366),
IF(AW366="","Debes escribir el número de horas recargo nocturno dominical y festivo. ",
IF( IFERROR(INT(AW366),1.1) &lt;&gt; IFERROR(_xlfn.NUMBERVALUE(AW366),1), "La cantidad de horas recargo nocturno dominical y festivo debe ser un número entero. ", "")
),
""
)</f>
        <v/>
      </c>
      <c r="FV366" s="46">
        <f>IF(AND($DS366,FT366),
IF(AX366="","Debes escribir el valor de las horas recargo nocturno dominical y festivo. ",
IF( ISERR(_xlfn.NUMBERVALUE(AX366)), "El valor de las horas recargo nocturno dominical y festivo debe ser un número válido. ", "")
),
""
)</f>
        <v/>
      </c>
      <c r="FW366" s="46">
        <f>CONCATENATE(AY366,AZ366)&lt;&gt;""</f>
        <v/>
      </c>
      <c r="FX366" s="46">
        <f>IF(AND($DS366,FW366),
IF(AY366="","Debes escribir el número de días de vacaciones comunes. ",
IF( IFERROR(INT(AY366),1.1) &lt;&gt; IFERROR(_xlfn.NUMBERVALUE(AY366),1), "La cantidad de días de vacaciones comunes debe ser un número entero. ", "")
),
""
)</f>
        <v/>
      </c>
      <c r="FY366" s="46">
        <f>IF(AND($DS366,FW366),
IF(AZ366="","Debes escribir el valor de las vacaciones comunes. ",
IF( ISERR(_xlfn.NUMBERVALUE(AZ366)), "El valor de las vacaciones comunes debe ser un número válido. ", "")
),
""
)</f>
        <v/>
      </c>
      <c r="FZ366" s="46">
        <f>CONCATENATE(BA366,BB366)&lt;&gt;""</f>
        <v/>
      </c>
      <c r="GA366" s="46">
        <f>IF(AND($DS366,FZ366),
IF(BA366="","Debes escribir el número de días de vacaciones compensadas. ",
IF( IFERROR(INT(BA366),1.1) &lt;&gt; IFERROR(_xlfn.NUMBERVALUE(BA366),1), "La cantidad de días de vacaciones compensadas debe ser un número entero. ", "")
),
""
)</f>
        <v/>
      </c>
      <c r="GB366" s="46">
        <f>IF(AND($DS366,FZ366),
IF(BB366="","Debes escribir el valor de las vacaciones compensadas. ",
IF( ISERR(_xlfn.NUMBERVALUE(BB366)), "El valor de las vacaciones compensadas debe ser un número válido. ", "")
),
""
)</f>
        <v/>
      </c>
      <c r="GC366" s="46">
        <f>CONCATENATE(BC366,BD366)&lt;&gt;""</f>
        <v/>
      </c>
      <c r="GD366" s="46">
        <f>IF(AND($DS366,GC366),
IF(BC366="","Debes escribir el número de días de prima salarial. ",
IF( IFERROR(INT(BC366),1.1) &lt;&gt; IFERROR(_xlfn.NUMBERVALUE(BC366),1), "La cantidad de días de prima salarial debe ser un número entero. ", "")
),
""
)</f>
        <v/>
      </c>
      <c r="GE366" s="46">
        <f>IF(AND($DS366,GC366),
IF(BD366="","Debes escribir el valor de los días de prima salarial. ",
IF( ISERR(_xlfn.NUMBERVALUE(BD366)), "El valor de los días de prima salarial debe ser un número válido. ", "")
),
""
)</f>
        <v/>
      </c>
      <c r="GF366" s="46">
        <f>IF($DS366,
IF( AND(BE366&lt;&gt;"", ISERR(_xlfn.NUMBERVALUE(BE366))), "El valor de la prima NO saliarial debe ser un número válido. ", "")
)</f>
        <v/>
      </c>
      <c r="GG366" s="46">
        <f>CONCATENATE(BF366,BG366,BH366)&lt;&gt;""</f>
        <v/>
      </c>
      <c r="GH366" s="46">
        <f>IF(AND($DS366,GG366),
IF(BF366="","Debes escribir el valor de las cesantías. ",
IF( ISERR(_xlfn.NUMBERVALUE(BF366)), "El valor de las cesantías debe ser un número válido. ", "")
),
""
)</f>
        <v/>
      </c>
      <c r="GI366" s="46">
        <f>IF(AND($DS366,GG366),
IF(BG366="","Debes escribir el % de cesantías. ",
IF( ISERR(_xlfn.NUMBERVALUE(BG366)), "El % de cesantías debe ser un número válido. ", "")
),
""
)</f>
        <v/>
      </c>
      <c r="GJ366" s="46">
        <f>IF(AND($DS366,GG366),
IF(BH366="","Debes escribir el valor de intereses de cesantías. ",
IF( ISERR(_xlfn.NUMBERVALUE(BH366)), "El valor de intereses de cesantías debe ser un número válido. ", "")
),
""
)</f>
        <v/>
      </c>
      <c r="GK366" s="46">
        <f>CONCATENATE(BI366,BJ366,BK366)&lt;&gt;""</f>
        <v/>
      </c>
      <c r="GL366" s="46">
        <f>IF(AND($DS366,GK366),
IF(BI366="","Debes escribir el número de días de incapacidad. ",
IF( IFERROR(INT(BI366),1.1) &lt;&gt; IFERROR(_xlfn.NUMBERVALUE(BI366),1), "La cantidad de días de incapacidad debe ser un número entero. ", "")
),
""
)</f>
        <v/>
      </c>
      <c r="GM366" s="46">
        <f>IF(AND($DS366,GK366),
IF(BJ366="","Debes escribir el tipo de incapacidad. ",
IF(_xlfn.IFNA(VLOOKUP(BJ366,TIPO_DE_INCAPACIDAD,1,FALSE),-1)=-1,"El tipo de incapacidad es inválida (por favor seleccionarlo de la lista). ","")
),
""
)</f>
        <v/>
      </c>
      <c r="GN366" s="46">
        <f>IF(AND($DS366,GK366),
IF(BK366="","Debes escribir el valor de la incapacidad. ",
IF( ISERR(_xlfn.NUMBERVALUE(BK366)), "El valor de la incapacidad debe ser un número válido. ", "")
),
""
)</f>
        <v/>
      </c>
      <c r="GO366" s="46">
        <f>CONCATENATE(BL366,BM366)&lt;&gt;""</f>
        <v/>
      </c>
      <c r="GP366" s="46">
        <f>IF(AND($DS366,GO366),
IF(BL366="","Debes escribir el número de días de licencia de maternidad o paternidad. ",
IF( IFERROR(INT(BL366),1.1) &lt;&gt; IFERROR(_xlfn.NUMBERVALUE(BL366),1), "La cantidad de días de licencia de maternidad o paternidad debe ser un número entero. ", "")
),
""
)</f>
        <v/>
      </c>
      <c r="GQ366" s="46">
        <f>IF(AND($DS366,GO366),
IF(BM366="","Debes escribir el valor de la licencia de maternidad o paternidad. ",
IF( ISERR(_xlfn.NUMBERVALUE(BM366)), "El valor de la licencia de maternidad o paternidad debe ser un número válido. ", "")
),
""
)</f>
        <v/>
      </c>
      <c r="GR366" s="46">
        <f>CONCATENATE(BN366,BO366)&lt;&gt;""</f>
        <v/>
      </c>
      <c r="GS366" s="46">
        <f>IF(AND($DS366,GR366),
IF(BN366="","Debes escribir el número de días de licencia remunerada. ",
IF( IFERROR(INT(BN366),1.1) &lt;&gt; IFERROR(_xlfn.NUMBERVALUE(BN366),1), "La cantidad de días de licencia remunerada debe ser un número entero. ", "")
),
""
)</f>
        <v/>
      </c>
      <c r="GT366" s="46">
        <f>IF(AND($DS366,GR366),
IF(BO366="","Debes escribir el valor de la licencia remunerada. ",
IF( ISERR(_xlfn.NUMBERVALUE(BO366)), "El valor de la licencia remunerada debe ser un número válido. ", "")
),
""
)</f>
        <v/>
      </c>
      <c r="GU366" s="46">
        <f>IF($DS366,
IF( AND(BP366&lt;&gt;"", ISERR(_xlfn.NUMBERVALUE(BP366))), "El valor de la licencia NO remunerada debe ser un número válido. ", "")
)</f>
        <v/>
      </c>
      <c r="GV366" s="46">
        <f>IF($DS366,
IF( AND(BQ366&lt;&gt;"", ISERR(_xlfn.NUMBERVALUE(BQ366))), "El valor de auxilios salariales debe ser un número válido. ", "")
)</f>
        <v/>
      </c>
      <c r="GW366" s="46">
        <f>IF($DS366,
IF( AND(BR366&lt;&gt;"", ISERR(_xlfn.NUMBERVALUE(BR366))), "El valor de auxilios NO salariales debe ser un número válido. ", "")
)</f>
        <v/>
      </c>
      <c r="GX366" s="46">
        <f>IF($DS366,
IF( AND(BS366&lt;&gt;"", ISERR(_xlfn.NUMBERVALUE(BS366))), "El valor de bonos salariales debe ser un número válido. ", "")
)</f>
        <v/>
      </c>
      <c r="GY366" s="46">
        <f>IF($DS366,
IF( AND(BT366&lt;&gt;"", ISERR(_xlfn.NUMBERVALUE(BT366))), "El valor de bonos NO salariales debe ser un número válido. ", "")
)</f>
        <v/>
      </c>
      <c r="GZ366" s="46">
        <f>IF($DS366,
IF( AND(BU366&lt;&gt;"", ISERR(_xlfn.NUMBERVALUE(BU366))), "El valor de bonos salariales de alimentación debe ser un número válido. ", "")
)</f>
        <v/>
      </c>
      <c r="HA366" s="46">
        <f>IF($DS366,
IF( AND(BV366&lt;&gt;"", ISERR(_xlfn.NUMBERVALUE(BV366))), "El valor de bonos NO salariales de alimentación debe ser un número válido. ", "")
)</f>
        <v/>
      </c>
      <c r="HB366" s="46">
        <f>IF($DS366,
IF( AND(BW366&lt;&gt;"", ISERR(_xlfn.NUMBERVALUE(BW366))), "El valor de bonificaciones salariales debe ser un número válido. ", "")
)</f>
        <v/>
      </c>
      <c r="HC366" s="46">
        <f>IF($DS366,
IF( AND(BX366&lt;&gt;"", ISERR(_xlfn.NUMBERVALUE(BX366))), "El valor de bonificaciones NO salariales debe ser un número válido. ", "")
)</f>
        <v/>
      </c>
      <c r="HD366" s="46">
        <f>IF($DS366,
IF( AND(BY366&lt;&gt;"", ISERR(_xlfn.NUMBERVALUE(BY366))), "El valor de compensaciones ordinarias debe ser un número válido. ", "")
)</f>
        <v/>
      </c>
      <c r="HE366" s="46">
        <f>IF($DS366,
IF( AND(BZ366&lt;&gt;"", ISERR(_xlfn.NUMBERVALUE(BZ366))), "El valor de compensaciones extraordinarias debe ser un número válido. ", "")
)</f>
        <v/>
      </c>
      <c r="HF366" s="46">
        <f>IF($DS366,
IF( AND(CA366&lt;&gt;"", ISERR(_xlfn.NUMBERVALUE(CA366))), "El valor de comisiones debe ser un número válido. ", "")
)</f>
        <v/>
      </c>
      <c r="HG366" s="46">
        <f>IF($DS366,
IF( AND(CB366&lt;&gt;"", ISERR(_xlfn.NUMBERVALUE(CB366))), "El valor de ausencia por huega debe ser un número válido. ", "")
)</f>
        <v/>
      </c>
      <c r="HH366" s="46">
        <f>IF($DS366,
IF( AND(CC366&lt;&gt;"", ISERR(_xlfn.NUMBERVALUE(CC366))), "El valor de anticipos debe ser un número válido. ", "")
)</f>
        <v/>
      </c>
      <c r="HI366" s="46">
        <f>IF($DS366,
IF( AND(CD366&lt;&gt;"", ISERR(_xlfn.NUMBERVALUE(CD366))), "El valor de pagos a terceros debe ser un número válido. ", "")
)</f>
        <v/>
      </c>
      <c r="HJ366" s="46">
        <f>IF($DS366,
IF( AND(CE366&lt;&gt;"", ISERR(_xlfn.NUMBERVALUE(CE366))), "El valor de dotación debe ser un número válido. ", "")
)</f>
        <v/>
      </c>
      <c r="HK366" s="46">
        <f>IF($DS366,
IF( AND(CF366&lt;&gt;"", ISERR(_xlfn.NUMBERVALUE(CF366))), "El valor de apoyo sostenibilidad debe ser un número válido. ", "")
)</f>
        <v/>
      </c>
      <c r="HL366" s="46">
        <f>IF($DS366,
IF( AND(CG366&lt;&gt;"", ISERR(_xlfn.NUMBERVALUE(CG366))), "El valor de teletrabajo debe ser un número válido. ", "")
)</f>
        <v/>
      </c>
      <c r="HM366" s="46">
        <f>IF($DS366,
IF( AND(CH366&lt;&gt;"", ISERR(_xlfn.NUMBERVALUE(CH366))), "El valor de bonificación de retiro debe ser un número válido. ", "")
)</f>
        <v/>
      </c>
      <c r="HN366" s="46">
        <f>IF($DS366,
IF( AND(CI366&lt;&gt;"", ISERR(_xlfn.NUMBERVALUE(CI366))), "El valor de indemnización de retiro debe ser un número válido. ", "")
)</f>
        <v/>
      </c>
      <c r="HO366" s="46">
        <f>IF($DS366,
IF( AND(CJ366&lt;&gt;"", ISERR(_xlfn.NUMBERVALUE(CJ366))), "El valor de reintegros debe ser un número válido. ", "")
)</f>
        <v/>
      </c>
      <c r="HP366" s="46">
        <f>CONCATENATE(CK366,CL366,CM366)&lt;&gt;""</f>
        <v/>
      </c>
      <c r="HQ366" s="46">
        <f>IF(AND($DS366,HP366),
IF(CK366="","Debes escribir la descripción de otro concepto no categorizado. ",""),
""
)</f>
        <v/>
      </c>
      <c r="HR366" s="46">
        <f>IF(AND($DS366,HP366),
IF(CONCATENATE(CL366,CM366)="","Debes escribir al menos un valor de concepto no categorizado (salarial o no salarial). ",
IF(ISERR(_xlfn.NUMBERVALUE(CL366)),"El valor salarial concepto no categorizado debe ser un número válido. ","")
),
""
)</f>
        <v/>
      </c>
      <c r="HS366" s="46">
        <f>IF(AND($DS366,HP366),
IF(CONCATENATE(CL366,CM366)="","Debes escribir al menos un valor de concepto no categorizado (salarial o no salarial). ",
IF(ISERR(_xlfn.NUMBERVALUE(CM366)),"El valor NO salarial concepto no categorizado debe ser un número válido. ","")
),
""
)</f>
        <v/>
      </c>
      <c r="HT366" s="46">
        <f>IF($DS366,
IF(CN366="","Debes escribir el porcentaje del aporte a salud. ",
IF( ISERR(_xlfn.NUMBERVALUE(CN366)), "El valor del porcentaje del aporte a salud debe ser un número válido. ", "")
)
)</f>
        <v/>
      </c>
      <c r="HU366" s="46">
        <f>IF($DS366,
IF(CO366="","Debes escribir el valor del aporte a salud. ",
IF( ISERR(_xlfn.NUMBERVALUE(CO366)), "El valor del aporte a salud debe ser un número válido. ", "")
)
)</f>
        <v/>
      </c>
      <c r="HV366" s="46">
        <f>IF($DS366,
IF( AND(CP366&lt;&gt;"", ISERR(_xlfn.NUMBERVALUE(CP366))), "El valor plan complementario debe ser un número válido. ", "")
)</f>
        <v/>
      </c>
      <c r="HW366" s="46">
        <f>IF($DS366,
IF(CQ366="","Debes escribir el porcentaje del aporte a pensión. ",
IF( ISERR(_xlfn.NUMBERVALUE(CQ366)), "El valor del porcentaje del aporte a pensión debe ser un número válido. ", "")
)
)</f>
        <v/>
      </c>
      <c r="HX366" s="46">
        <f>IF($DS366,
IF(CR366="","Debes escribir el valor del aporte a pensión. ",
IF( ISERR(_xlfn.NUMBERVALUE(CR366)), "El valor del aporte a salud debe ser un número válido. ", "")
)
)</f>
        <v/>
      </c>
      <c r="HY366" s="46">
        <f>IF($DS366,
IF( AND(CS366&lt;&gt;"", ISERR(_xlfn.NUMBERVALUE(CS366))), "El valor pensión voluntaria debe ser un número válido. ", "")
)</f>
        <v/>
      </c>
      <c r="HZ366" s="46">
        <f>CONCATENATE(CT366,CU366,CV366,CW366)&lt;&gt;""</f>
        <v/>
      </c>
      <c r="IA366" s="46">
        <f>IF(AND($DS366,HZ366),
IF(CT366="","Debes escribir el % del fondo de seguridad pensional. ",
IF( ISERR(_xlfn.NUMBERVALUE(CT366)), "El % del fondo de seguridad debe ser un número válido. ", "")
),
""
)</f>
        <v/>
      </c>
      <c r="IB366" s="46">
        <f>IF(AND($DS366,HZ366),
IF(CU366="","Debes escribir el valor del aporte al fondo de solidaridad pensional. ",
IF( ISERR(_xlfn.NUMBERVALUE(CU366)), "El valor del aporte al fondo de solidaridad pensional debe ser un número válido. ", "")
),
""
)</f>
        <v/>
      </c>
      <c r="IC366" s="46">
        <f>IF(AND($DS366,HZ366),
IF(CV366="","Debes escribir el % del fondo de subsistencia. ",
IF( ISERR(_xlfn.NUMBERVALUE(CV366)), "El % del fondo de subsistencia debe ser un número válido. ", "")
),
""
)</f>
        <v/>
      </c>
      <c r="ID366" s="46">
        <f>IF(AND($DS366,HZ366),
IF(CW366="","Debes escribir el valor del fondo de subsistencia. ",
IF( ISERR(_xlfn.NUMBERVALUE(CW366)), "El valor del fondo de subsistencia debe ser un número válido. ", "")
),
""
)</f>
        <v/>
      </c>
      <c r="IE366" s="46">
        <f>CONCATENATE(CX366,CY366)&lt;&gt;""</f>
        <v/>
      </c>
      <c r="IF366" s="46">
        <f>IF(AND($DS366,IE366),
IF(CX366="","Debes escribir el % de sindicato. ",
IF( ISERR(_xlfn.NUMBERVALUE(CX366)), "El % de sindicato debe ser un número válido. ", "")
),
""
)</f>
        <v/>
      </c>
      <c r="IG366" s="46">
        <f>IF(AND($DS366,IE366),
IF(CY366="","Debes escribir el valor del sindicato. ",
IF( ISERR(_xlfn.NUMBERVALUE(CY366)), "El valor del sindicato debe ser un número válido. ", "")
),
""
)</f>
        <v/>
      </c>
      <c r="IH366" s="46">
        <f>IF($DS366,
IF( AND(CZ366&lt;&gt;"", ISERR(_xlfn.NUMBERVALUE(CZ366))), "El valor de sanción pública debe ser un número válido. ", "")
)</f>
        <v/>
      </c>
      <c r="II366" s="46">
        <f>IF($DS366,
IF( AND(DA366&lt;&gt;"", ISERR(_xlfn.NUMBERVALUE(DA366))), "El valor de sanción privada debe ser un número válido. ", "")
)</f>
        <v/>
      </c>
      <c r="IJ366" s="46">
        <f>CONCATENATE(DB366,DC366)&lt;&gt;""</f>
        <v/>
      </c>
      <c r="IK366" s="46">
        <f>IF(AND($DS366,IJ366),
IF(DB366="","Debes escribir la descripción de libranza. ",""),
""
)</f>
        <v/>
      </c>
      <c r="IL366" s="46">
        <f>IF(AND($DS366,IJ366),
IF(DC366="","Debes escribir la cuota libranza. ",
IF(ISERR(_xlfn.NUMBERVALUE(DC366)),"El valor de la cuota libranza debe ser un número válido. ","")
),
""
)</f>
        <v/>
      </c>
      <c r="IM366" s="46">
        <f>IF($DS366,
IF( AND(DD366&lt;&gt;"", ISERR(_xlfn.NUMBERVALUE(DD366))), "El valor de pagos a terceros debe ser un número válido. ", "")
)</f>
        <v/>
      </c>
      <c r="IN366" s="46">
        <f>IF($DS366,
IF( AND(DE366&lt;&gt;"", ISERR(_xlfn.NUMBERVALUE(DE366))), "El valor de anticipos debe ser un número válido. ", "")
)</f>
        <v/>
      </c>
      <c r="IO366" s="46">
        <f>IF($DS366,
IF( AND(DF366&lt;&gt;"", ISERR(_xlfn.NUMBERVALUE(DF366))), "El valor de AFC debe ser un número válido. ", "")
)</f>
        <v/>
      </c>
      <c r="IP366" s="46">
        <f>IF($DS366,
IF( AND(DG366&lt;&gt;"", ISERR(_xlfn.NUMBERVALUE(DG366))), "El valor de rete-fuente debe ser un número válido. ", "")
)</f>
        <v/>
      </c>
      <c r="IQ366" s="46">
        <f>IF($DS366,
IF( AND(DH366&lt;&gt;"", ISERR(_xlfn.NUMBERVALUE(DH366))), "El valor de cooperativa de trabajo debe ser un número válido. ", "")
)</f>
        <v/>
      </c>
      <c r="IR366" s="46">
        <f>IF($DS366,
IF( AND(DI366&lt;&gt;"", ISERR(_xlfn.NUMBERVALUE(DI366))), "El valor de embargo fiscal debe ser un número válido. ", "")
)</f>
        <v/>
      </c>
      <c r="IS366" s="46">
        <f>IF($DS366,
IF( AND(DJ366&lt;&gt;"", ISERR(_xlfn.NUMBERVALUE(DJ366))), "El valor de educación debe ser un número válido. ", "")
)</f>
        <v/>
      </c>
      <c r="IT366" s="46">
        <f>IF($DS366,
IF( AND(DK366&lt;&gt;"", ISERR(_xlfn.NUMBERVALUE(DK366))), "El valor de reintegro debe ser un número válido. ", "")
)</f>
        <v/>
      </c>
      <c r="IU366" s="46">
        <f>IF($DS366,
IF( AND(DL366&lt;&gt;"", ISERR(_xlfn.NUMBERVALUE(DL366))), "El valor de deuda debe ser un número válido. ", "")
)</f>
        <v/>
      </c>
      <c r="IV366" s="46">
        <f>IF($DS366,
IF( AND(DM366&lt;&gt;"", ISERR(_xlfn.NUMBERVALUE(DM366))), "El valor de otras deducciones debe ser un número válido. ", "")
)</f>
        <v/>
      </c>
      <c r="IW366" s="46">
        <f>IF($DS366,
IF(DN366="","Debes escribir el valor de los devengos totales. ",
IF( ISERR(_xlfn.NUMBERVALUE(DN366)), "El valor de los devengos totales debe ser un número válido. ", "")
)
)</f>
        <v/>
      </c>
      <c r="IX366" s="46">
        <f>IF($DS366,
IF(DO366="","Debes escribir el valor de las deducciones totales. ",
IF( ISERR(_xlfn.NUMBERVALUE(DO366)), "El valor de las deducciones totales debe ser un número válido. ", "")
)
)</f>
        <v/>
      </c>
      <c r="IY366" s="46">
        <f>IF($DS366,
IF(DP366="","Debes escribir el valor del salario total. ",
IF( ISERR(_xlfn.NUMBERVALUE(DP366)), "El valor del salario total debe ser un número válido. ", "")
)
)</f>
        <v/>
      </c>
    </row>
    <row r="367">
      <c r="B367" s="48" t="n">
        <v>355</v>
      </c>
      <c r="C367" s="61">
        <f>IF(AND(DS367,DP367&lt;&gt;""),
IF(DQ367="","OK","Error"),
""
)</f>
        <v/>
      </c>
      <c r="D367" s="53" t="n"/>
      <c r="E367" s="52" t="n"/>
      <c r="F367" s="112" t="n"/>
      <c r="G367" s="52" t="n"/>
      <c r="H367" s="53" t="n"/>
      <c r="I367" s="52" t="n"/>
      <c r="J367" s="52" t="n"/>
      <c r="K367" s="53" t="n"/>
      <c r="L367" s="55" t="n"/>
      <c r="M367" s="108" t="n"/>
      <c r="N367" s="56" t="n"/>
      <c r="O367" s="52" t="n"/>
      <c r="P367" s="52" t="n"/>
      <c r="Q367" s="52" t="n"/>
      <c r="R367" s="52" t="n"/>
      <c r="S367" s="52" t="n"/>
      <c r="T367" s="53" t="n"/>
      <c r="U367" s="52" t="n"/>
      <c r="V367" s="52" t="n"/>
      <c r="W367" s="55" t="n"/>
      <c r="X367" s="55" t="n"/>
      <c r="Y367" s="52" t="n"/>
      <c r="Z367" s="55" t="n"/>
      <c r="AA367" s="52" t="n"/>
      <c r="AB367" s="53" t="n"/>
      <c r="AC367" s="53" t="n"/>
      <c r="AD367" s="53" t="n"/>
      <c r="AE367" s="177" t="n"/>
      <c r="AF367" s="113" t="n"/>
      <c r="AG367" s="177" t="n"/>
      <c r="AH367" s="178" t="n"/>
      <c r="AI367" s="178" t="n"/>
      <c r="AJ367" s="178" t="n"/>
      <c r="AK367" s="114" t="n"/>
      <c r="AL367" s="178" t="n"/>
      <c r="AM367" s="114" t="n"/>
      <c r="AN367" s="178" t="n"/>
      <c r="AO367" s="114" t="n"/>
      <c r="AP367" s="178" t="n"/>
      <c r="AQ367" s="114" t="n"/>
      <c r="AR367" s="178" t="n"/>
      <c r="AS367" s="114" t="n"/>
      <c r="AT367" s="178" t="n"/>
      <c r="AU367" s="114" t="n"/>
      <c r="AV367" s="178" t="n"/>
      <c r="AW367" s="114" t="n"/>
      <c r="AX367" s="178" t="n"/>
      <c r="AY367" s="114" t="n"/>
      <c r="AZ367" s="178" t="n"/>
      <c r="BA367" s="114" t="n"/>
      <c r="BB367" s="178" t="n"/>
      <c r="BC367" s="114" t="n"/>
      <c r="BD367" s="178" t="n"/>
      <c r="BE367" s="178" t="n"/>
      <c r="BF367" s="178" t="n"/>
      <c r="BG367" s="59" t="n"/>
      <c r="BH367" s="178" t="n"/>
      <c r="BI367" s="114" t="n"/>
      <c r="BJ367" s="53" t="n"/>
      <c r="BK367" s="178" t="n"/>
      <c r="BL367" s="114" t="n"/>
      <c r="BM367" s="178" t="n"/>
      <c r="BN367" s="114" t="n"/>
      <c r="BO367" s="178" t="n"/>
      <c r="BP367" s="178" t="n"/>
      <c r="BQ367" s="178" t="n"/>
      <c r="BR367" s="178" t="n"/>
      <c r="BS367" s="178" t="n"/>
      <c r="BT367" s="178" t="n"/>
      <c r="BU367" s="178" t="n"/>
      <c r="BV367" s="178" t="n"/>
      <c r="BW367" s="178" t="n"/>
      <c r="BX367" s="178" t="n"/>
      <c r="BY367" s="178" t="n"/>
      <c r="BZ367" s="178" t="n"/>
      <c r="CA367" s="178" t="n"/>
      <c r="CB367" s="178" t="n"/>
      <c r="CC367" s="178" t="n"/>
      <c r="CD367" s="178" t="n"/>
      <c r="CE367" s="178" t="n"/>
      <c r="CF367" s="178" t="n"/>
      <c r="CG367" s="178" t="n"/>
      <c r="CH367" s="178" t="n"/>
      <c r="CI367" s="178" t="n"/>
      <c r="CJ367" s="178" t="n"/>
      <c r="CK367" s="53" t="n"/>
      <c r="CL367" s="178" t="n"/>
      <c r="CM367" s="178" t="n"/>
      <c r="CN367" s="60" t="n"/>
      <c r="CO367" s="177" t="n"/>
      <c r="CP367" s="178" t="n"/>
      <c r="CQ367" s="60" t="n"/>
      <c r="CR367" s="177" t="n"/>
      <c r="CS367" s="178" t="n"/>
      <c r="CT367" s="59" t="n"/>
      <c r="CU367" s="178" t="n"/>
      <c r="CV367" s="59" t="n"/>
      <c r="CW367" s="178" t="n"/>
      <c r="CX367" s="59" t="n"/>
      <c r="CY367" s="178" t="n"/>
      <c r="CZ367" s="178" t="n"/>
      <c r="DA367" s="178" t="n"/>
      <c r="DB367" s="53" t="n"/>
      <c r="DC367" s="178" t="n"/>
      <c r="DD367" s="178" t="n"/>
      <c r="DE367" s="178" t="n"/>
      <c r="DF367" s="178" t="n"/>
      <c r="DG367" s="178" t="n"/>
      <c r="DH367" s="178" t="n"/>
      <c r="DI367" s="178" t="n"/>
      <c r="DJ367" s="178" t="n"/>
      <c r="DK367" s="178" t="n"/>
      <c r="DL367" s="178" t="n"/>
      <c r="DM367" s="178" t="n"/>
      <c r="DN367" s="177" t="n"/>
      <c r="DO367" s="177" t="n"/>
      <c r="DP367" s="177" t="n"/>
      <c r="DQ367" s="76">
        <f>IF(AND(DS367,DP367&lt;&gt;""),
CONCATENATE(DT367,DU367,DV367,DW367,DX367,DY367,DZ367,EA367,EB367,EC367,ED367,EE367,EF367,EG367,EH367,EI367,EJ367,EK367,EL367,EM367,EN367,EO367,EP367,EQ367,ES367,ET367,EU367,EV367,EW367,EX367,EY367,EZ367,FA367,FC367,FD367,FF367,FG367,FI367,FJ367,FL367,FM367,FO367,FP367,FR367,FS367,FU367,FV367,FX367,FY367,GA367,GB367,GD367,GE367,GF367,GH367,GI367,GJ367,GL367,GM367,GN367,GP367,GQ367,GS367,GT367,GU367,GV367,GW367,GX367,GY367,GZ367,HA367,HB367,HC367,HD367,HE367,HF367,HG367,HH367,HI367,HJ367,HK367,HL367,HM367,HN367,HO367,HQ367,HR367,HS367,HT367,HU367,HV367,HW367,HX367,HY367,IA367,IB367,IC367,ID367,IF367,IG367,IH367,II367,IK367,IL367,IM367,IN367,IO367,IP367,IQ367,IR367,IS367,IT367,IU367,IV367,IW367,IX367,IY367,IZ367),
""
)</f>
        <v/>
      </c>
      <c r="DR367" s="53" t="n"/>
      <c r="DS367" s="46">
        <f>CONCATENATE(D367,$E367,$F367,$G367,H367,$I367,$J367,K367,$L367,$M367,N367,$O367,$P367,$Q367,$R367,$S367,T367,$U367,$V367,$W367,$X367,$Y367,$Z367,$AA367,AB367,AC367,AD367,$AE367,$AF367,$AG367,AH367,AI367,AJ367,AK367,AL367,AM367,AN367,AO367,AP367,AQ367,AR367,AS367,AT367,AU367,AV367,AW367,AX367,AY367,AZ367,BA367,BB367,BC367,BD367,BE367,BF367,BG367,BH367,BI367,BJ367,BK367,BL367,BM367,BN367,BO367,BP367,BQ367,BR367,BS367,BT367,BU367,BV367,BW367,BX367,BY367,BZ367,CA367,CB367,CC367,CD367,CE367,CF367,CG367,CH367,CI367,CJ367,CK367,CL367,CM367,$CN367,$CO367,CP367,$CQ367,$CR367,CS367,CT367,CU367,CV367,CW367,CX367,CY367,CZ367,DA367,DB367,DC367,DD367,DE367,DF367,DG367,DH367,DI367,DJ367,DK367,DL367,DM367,$DN367,$DO367,$DP367,DR367)&lt;&gt;""</f>
        <v/>
      </c>
      <c r="DT367" s="46">
        <f>IF(AND($DS367,$E$4&lt;&gt;""),
IF(LEFT($E$4,2) = "1.",
IF(D367&lt;&gt;"","El CUNE sólo se envía en operaciones de novedad o ajuste. ",""),
IF(D367="","Debes escribir un CUNE válido para realizar operaciones de novedad o ajuste. ","")),
""
)</f>
        <v/>
      </c>
      <c r="DU367" s="46">
        <f>IF($DS367,
IF(E367="","Debes seleccionar el tipo de documento del empleado. ",
IF(_xlfn.IFNA(VLOOKUP(E367,TIPO_DE_DOCUMENTO,1,FALSE),-1)=-1,"El tipo de documento no es válido (por favor seleccionarlo de la lista). ","")
)
)</f>
        <v/>
      </c>
      <c r="DV367" s="46">
        <f>IF($DS367,
IF(F367="","Debes escribir el número de documento del empleado. ","")
)</f>
        <v/>
      </c>
      <c r="DW367" s="46">
        <f>IF($DS367,
IF(G367="","Debes escribir el primer nombre del empleado. ","")
)</f>
        <v/>
      </c>
      <c r="DY367" s="46">
        <f>IF($DS367,
IF(I367="","Debes escribir el primer apellido del empleado. ","")
)</f>
        <v/>
      </c>
      <c r="DZ367" s="46">
        <f>IF($DS367,
IF(J367="","Debes escribir el segundo apellido del empleado. ","")
)</f>
        <v/>
      </c>
      <c r="EB367" s="46">
        <f>IF($DS367,
IF(L367="","Debes escribir la fecha de ingreso del empleado. ",
IF(ISERR(DATE(YEAR(L367),MONTH(L367),DAY(L367))), "El valor ingresado en fecha de ingreso no tiene un formato válido. ","")
)
)</f>
        <v/>
      </c>
      <c r="EC367" s="46">
        <f>IF($DS367,
IF(M367="","Debes escribir el tiempo laborado. ",
IF( IFERROR(INT(M367),1.1) &lt;&gt; IFERROR(_xlfn.NUMBERVALUE(M367),1), "El valor de los días trabajados debe ser un número entero. ", "")
)
)</f>
        <v/>
      </c>
      <c r="ED367" s="46">
        <f>IF($DS367,
IF( AND(N367&lt;&gt;"", ISERR(DATE(YEAR(N367),MONTH(N367),DAY(N367))) ), "El valor ingresado en fecha de ingreso no tiene un formato válido. ",
IF( AND(N367&lt;&gt;"", $E$6&lt;&gt;"", DATE(YEAR(N367), MONTH(N367), 1) &lt;&gt; IFERROR(DATE(MID($E$6, 1, 4), MID($E$6, 6, 2),1), "1/1/1900") ), "La fecha de retiro debe estar dentro del período liquidado. ", "")
)
)</f>
        <v/>
      </c>
      <c r="EE367" s="46">
        <f>IF($DS367,
IF(O367="","Debes seleccionar el tipo de trabajador. ",
IF(_xlfn.IFNA(VLOOKUP(O367,TIPO_DE_TRABAJADOR,1,FALSE),-1)=-1,"El tipo de trabajador no es válido (por favor seleccionarlo de la lista). ","")
)
)</f>
        <v/>
      </c>
      <c r="EF367" s="46">
        <f>IF($DS367,
IF(P367="","Debes seleccionar si es un trabajador dependiente pensionado por vejez. ",
IF(_xlfn.IFNA(VLOOKUP(P367,SUBTIPO_DE_TRABAJADOR,1,FALSE),-1)=-1,"El tipo de trabajador dependiente pensionado por vejez no es válido (por favor seleccionarlo de la lista). ","")
)
)</f>
        <v/>
      </c>
      <c r="EG367" s="46">
        <f>IF($DS367,
IF(Q367="","Debes seleccionar el tipo de contrato del trabajador. ",
IF(_xlfn.IFNA(VLOOKUP(Q367,TIPO_DE_CONTRATO,1,FALSE),-1)=-1,"El tipo de contrato del trabajador no es válido (por favor seleccionarlo de la lista). ","")
)
)</f>
        <v/>
      </c>
      <c r="EH367" s="46">
        <f>IF($DS367,
IF(R367="","Debes seleccionar si es un salario integral. ",
IF(_xlfn.IFNA(VLOOKUP(R367,SI_NO,1,FALSE),-1)=-1,"Valor no válido para salario integral (por favor seleccionarlo de la lista). ","")
)
)</f>
        <v/>
      </c>
      <c r="EI367" s="46">
        <f>IF($DS367,
IF(S367="","Debes seleccionar si el trabajador realiza actividades de riesgo. ",
IF(_xlfn.IFNA(VLOOKUP(S367,SI_NO,1,FALSE),-1)=-1,"Valor no válido para actividad de alto riesgo (por favor seleccionarlo de la lista). ","")
)
)</f>
        <v/>
      </c>
      <c r="EK367" s="46">
        <f>IF($DS367,
IF(U367="","Debes escribir el código del municipio de residencia del trabajador. ",
IF(_xlfn.IFNA(VLOOKUP(U367,MUNICIPIO,1,FALSE),-1)=-1,"El municipio de residencia del trabajador es inválido (por favor seleccionarlo de la lista). ","")
)
)</f>
        <v/>
      </c>
      <c r="EL367" s="46">
        <f>IF($DS367,
IF(V367="","Debes escribir el la dirección de residendia del trabajador. ","")
)</f>
        <v/>
      </c>
      <c r="EM367" s="46">
        <f>IF($DS367,
IF(W367="","Debes escribir la fecha de inicio de la liquidación. ",
IF(ISERR(DATE(YEAR(W367),MONTH(W367),DAY(W367))),"El valor ingresado en fecha de inicio de liquidación no tiene un formato válido. ",
IF( AND($E$6&lt;&gt;"", DATE(YEAR(W367), MONTH(W367), 1) &lt;&gt; IFERROR(DATE(MID($E$6, 1, 4), MID($E$6, 6, 2),1), "1/1/1900") ), "La fecha de inicio de la liquidación debe estar dentro del período liquidado. ", "")
)
)
)</f>
        <v/>
      </c>
      <c r="EN367" s="46">
        <f>IF($DS367,
IF(X367="","Debes escribir la fecha de fin de la liquidación. ",
IF(ISERR(DATE(YEAR(X367),MONTH(X367),DAY(X367))),"El valor ingresado en fecha de fin de liquidación no tiene un formato válido. ",
IF( AND($E$6&lt;&gt;"", DATE(YEAR(X367), MONTH(X367), 1) &lt;&gt; IFERROR(DATE(MID($E$6, 1, 4), MID($E$6, 6, 2),1), "1/1/1900") ), "La fecha de fin de la liquidación debe estar dentro del período liquidado. ", "")
)
)
)</f>
        <v/>
      </c>
      <c r="EO367" s="46">
        <f>IF($DS367,
IF(Y367="","Debes escribir la frecuencia de pago del trabajador. ",
IF(_xlfn.IFNA(VLOOKUP(Y367,PERÍODO_DE_NÓMINA,1,FALSE),-1)=-1,"La frecuencia de pago es inválida (por favor seleccionarlo de la lista). ","")
)
)</f>
        <v/>
      </c>
      <c r="EP367" s="46">
        <f>IF($DS367,
IF(Z367="","Debes escribir la fecha de pago. ",
IF(ISERR(DATE(YEAR(Z367),MONTH(Z367),DAY(Z367))), "El valor ingresado en fecha de pago no tiene un formato válido. ","")
)
)</f>
        <v/>
      </c>
      <c r="EQ367" s="46">
        <f>IF($DS367,
IF(AA367="","Debes escribir el medio de pago. ",
IF(_xlfn.IFNA(VLOOKUP(AA367,MEDIOS_DE_PAGO,1,FALSE),-1)=-1,"El medio de pago es inválido (por favor seleccionarlo de la lista). ","")
)
)</f>
        <v/>
      </c>
      <c r="ER367" s="46">
        <f>OR(AA367='Tablas '!$T$4,AA367='Tablas '!$T$7,AA367='Tablas '!$T$8,AA367='Tablas '!$T$11)</f>
        <v/>
      </c>
      <c r="ES367" s="46">
        <f>IF(AND($DS367,ER367),
IF(AB367="","Debes escribir la entidad bancaria. ",""),
""
)</f>
        <v/>
      </c>
      <c r="ET367" s="46">
        <f>IF(AND($DS367,ER367),
IF(AC367="","Debes escribir el tipo de cuenta bancaria. ",
IF(_xlfn.IFNA(VLOOKUP(AC367,TIPO_DE_CUENTA,1,FALSE),-1)=-1,"El tipo de cuenta bancaria es inválida (por favor seleccionarlo de la lista). ","")
),
""
)</f>
        <v/>
      </c>
      <c r="EU367" s="46">
        <f>IF(AND($DS367,ER367),
IF(AD367="","Debes escribir el número de cuenta bancaria. ",""),
""
)</f>
        <v/>
      </c>
      <c r="EV367" s="46">
        <f>IF($DS367,
IF(AE367="","Debes escribir el valor del sueldo básico. ",
IF( ISERR(_xlfn.NUMBERVALUE(AE367)), "El valor del sueldo básico debe ser un número válido. ", "")
)
)</f>
        <v/>
      </c>
      <c r="EW367" s="46">
        <f>IF($DS367,
IF(AF367="","Debes escribir el número de días trabajados. ",
IF( IFERROR(INT(AF367),1.1) &lt;&gt; IFERROR(_xlfn.NUMBERVALUE(AF367),1), "La cantidad de días trabajados debe ser un número entero. ", "")
)
)</f>
        <v/>
      </c>
      <c r="EX367" s="46">
        <f>IF($DS367,
IF(AG367="","Debes escribir el valor del sueldo trabajado. ",
IF( ISERR(_xlfn.NUMBERVALUE(AG367)), "El valor del sueldo trabajado debe ser un número válido. ", "")
)
)</f>
        <v/>
      </c>
      <c r="EY367" s="46">
        <f>IF($DS367,
IF( AND(AH367&lt;&gt;"", ISERR(_xlfn.NUMBERVALUE(AH367))), "El valor del auxilio de transporte debe ser un número válido. ", "")
)</f>
        <v/>
      </c>
      <c r="EZ367" s="46">
        <f>IF($DS367,
IF( AND(AI367&lt;&gt;"", ISERR(_xlfn.NUMBERVALUE(AI367))), "El valor de viáticos salariales debe ser un número válido. ", "")
)</f>
        <v/>
      </c>
      <c r="FA367" s="46">
        <f>IF($DS367,
IF( AND(AJ367&lt;&gt;"", ISERR(_xlfn.NUMBERVALUE(AJ367))), "El valor de viáticos NO salariales debe ser un número válido. ", "")
)</f>
        <v/>
      </c>
      <c r="FB367" s="46">
        <f>CONCATENATE(AK367,AL367)&lt;&gt;""</f>
        <v/>
      </c>
      <c r="FC367" s="46">
        <f>IF(AND($DS367,FB367),
IF(AK367="","Debes escribir el número de horas extras diurnas. ",
IF( IFERROR(INT(AK367),1.1) &lt;&gt; IFERROR(_xlfn.NUMBERVALUE(AK367),1), "La cantidad de horas extras diurnas debe ser un número entero. ", "")
),
""
)</f>
        <v/>
      </c>
      <c r="FD367" s="46">
        <f>IF(AND($DS367,FB367),
IF(AL367="","Debes escribir el valor de las horas extras diurnas. ",
IF( ISERR(_xlfn.NUMBERVALUE(AL367)), "El valor de las horas extras duirnas debe ser un número válido. ", "")
),
""
)</f>
        <v/>
      </c>
      <c r="FE367" s="46">
        <f>CONCATENATE(AM367,AN367)&lt;&gt;""</f>
        <v/>
      </c>
      <c r="FF367" s="46">
        <f>IF(AND($DS367,FE367),
IF(AM367="","Debes escribir el número de horas extras nocturnas. ",
IF( IFERROR(INT(AM367),1.1) &lt;&gt; IFERROR(_xlfn.NUMBERVALUE(AM367),1), "La cantidad de horas extras nocturnas debe ser un número entero. ", "")
),
""
)</f>
        <v/>
      </c>
      <c r="FG367" s="46">
        <f>IF(AND($DS367,FE367),
IF(AN367="","Debes escribir el valor de las horas extras nocturnas. ",
IF( ISERR(_xlfn.NUMBERVALUE(AN367)), "El valor de las horas extras nocturnas debe ser un número válido. ", "")
),
""
)</f>
        <v/>
      </c>
      <c r="FH367" s="46">
        <f>CONCATENATE(AO367,AP367)&lt;&gt;""</f>
        <v/>
      </c>
      <c r="FI367" s="46">
        <f>IF(AND($DS367,FH367),
IF(AO367="","Debes escribir el número de horas extras diurnas dominicales y festivas. ",
IF( IFERROR(INT(AO367),1.1) &lt;&gt; IFERROR(_xlfn.NUMBERVALUE(AO367),1), "La cantidad de horas extras diurnas dominicales y festivas debe ser un número entero. ", "")
),
""
)</f>
        <v/>
      </c>
      <c r="FJ367" s="46">
        <f>IF(AND($DS367,FH367),
IF(AP367="","Debes escribir el valor de las horas extras diurnas dominicales y festivas. ",
IF( ISERR(_xlfn.NUMBERVALUE(AP367)), "El valor de las horas extras diurnas dominicales y festivas debe ser un número válido. ", "")
),
""
)</f>
        <v/>
      </c>
      <c r="FK367" s="46">
        <f>CONCATENATE(AQ367,AR367)&lt;&gt;""</f>
        <v/>
      </c>
      <c r="FL367" s="46">
        <f>IF(AND($DS367,FK367),
IF(AQ367="","Debes escribir el número de horas extras nocturnas dominicales y festivas. ",
IF( IFERROR(INT(AQ367),1.1) &lt;&gt; IFERROR(_xlfn.NUMBERVALUE(AQ367),1), "La cantidad de horas extras nocturnas dominicales y festivas debe ser un número entero. ", "")
),
""
)</f>
        <v/>
      </c>
      <c r="FM367" s="46">
        <f>IF(AND($DS367,FK367),
IF(AR367="","Debes escribir el valor de las horas extras nocturnas dominicales y festivas. ",
IF( ISERR(_xlfn.NUMBERVALUE(AR367)), "El valor de las horas extras nocturnas dominicales y festivas debe ser un número válido. ", "")
),
""
)</f>
        <v/>
      </c>
      <c r="FN367" s="46">
        <f>CONCATENATE(AS367,AT367)&lt;&gt;""</f>
        <v/>
      </c>
      <c r="FO367" s="46">
        <f>IF(AND($DS367,FN367),
IF(AS367="","Debes escribir el número de horas recargo nocturno. ",
IF( IFERROR(INT(AS367),1.1) &lt;&gt; IFERROR(_xlfn.NUMBERVALUE(AS367),1), "La cantidad de horas recargo nocturno debe ser un número entero. ", "")
),
""
)</f>
        <v/>
      </c>
      <c r="FP367" s="46">
        <f>IF(AND($DS367,FN367),
IF(AT367="","Debes escribir el valor de las horas recargo nocturno. ",
IF( ISERR(_xlfn.NUMBERVALUE(AT367)), "El valor de las horas recargo nocturno debe ser un número válido. ", "")
),
""
)</f>
        <v/>
      </c>
      <c r="FQ367" s="46">
        <f>CONCATENATE(AU367,AV367)&lt;&gt;""</f>
        <v/>
      </c>
      <c r="FR367" s="46">
        <f>IF(AND($DS367,FQ367),
IF(AU367="","Debes escribir el número de horas recargo diurno dominical y festivo. ",
IF( IFERROR(INT(AU367),1.1) &lt;&gt; IFERROR(_xlfn.NUMBERVALUE(AU367),1), "La cantidad de horas recargo diurno dominical y festivo debe ser un número entero. ", "")
),
""
)</f>
        <v/>
      </c>
      <c r="FS367" s="46">
        <f>IF(AND($DS367,FQ367),
IF(AV367="","Debes escribir el valor de las horas recargo diurno dominical y festivo. ",
IF( ISERR(_xlfn.NUMBERVALUE(AV367)), "El valor de las horas recargo diurno dominical y festivo debe ser un número válido. ", "")
),
""
)</f>
        <v/>
      </c>
      <c r="FT367" s="46">
        <f>CONCATENATE(AW367,AX367)&lt;&gt;""</f>
        <v/>
      </c>
      <c r="FU367" s="46">
        <f>IF(AND($DS367,FT367),
IF(AW367="","Debes escribir el número de horas recargo nocturno dominical y festivo. ",
IF( IFERROR(INT(AW367),1.1) &lt;&gt; IFERROR(_xlfn.NUMBERVALUE(AW367),1), "La cantidad de horas recargo nocturno dominical y festivo debe ser un número entero. ", "")
),
""
)</f>
        <v/>
      </c>
      <c r="FV367" s="46">
        <f>IF(AND($DS367,FT367),
IF(AX367="","Debes escribir el valor de las horas recargo nocturno dominical y festivo. ",
IF( ISERR(_xlfn.NUMBERVALUE(AX367)), "El valor de las horas recargo nocturno dominical y festivo debe ser un número válido. ", "")
),
""
)</f>
        <v/>
      </c>
      <c r="FW367" s="46">
        <f>CONCATENATE(AY367,AZ367)&lt;&gt;""</f>
        <v/>
      </c>
      <c r="FX367" s="46">
        <f>IF(AND($DS367,FW367),
IF(AY367="","Debes escribir el número de días de vacaciones comunes. ",
IF( IFERROR(INT(AY367),1.1) &lt;&gt; IFERROR(_xlfn.NUMBERVALUE(AY367),1), "La cantidad de días de vacaciones comunes debe ser un número entero. ", "")
),
""
)</f>
        <v/>
      </c>
      <c r="FY367" s="46">
        <f>IF(AND($DS367,FW367),
IF(AZ367="","Debes escribir el valor de las vacaciones comunes. ",
IF( ISERR(_xlfn.NUMBERVALUE(AZ367)), "El valor de las vacaciones comunes debe ser un número válido. ", "")
),
""
)</f>
        <v/>
      </c>
      <c r="FZ367" s="46">
        <f>CONCATENATE(BA367,BB367)&lt;&gt;""</f>
        <v/>
      </c>
      <c r="GA367" s="46">
        <f>IF(AND($DS367,FZ367),
IF(BA367="","Debes escribir el número de días de vacaciones compensadas. ",
IF( IFERROR(INT(BA367),1.1) &lt;&gt; IFERROR(_xlfn.NUMBERVALUE(BA367),1), "La cantidad de días de vacaciones compensadas debe ser un número entero. ", "")
),
""
)</f>
        <v/>
      </c>
      <c r="GB367" s="46">
        <f>IF(AND($DS367,FZ367),
IF(BB367="","Debes escribir el valor de las vacaciones compensadas. ",
IF( ISERR(_xlfn.NUMBERVALUE(BB367)), "El valor de las vacaciones compensadas debe ser un número válido. ", "")
),
""
)</f>
        <v/>
      </c>
      <c r="GC367" s="46">
        <f>CONCATENATE(BC367,BD367)&lt;&gt;""</f>
        <v/>
      </c>
      <c r="GD367" s="46">
        <f>IF(AND($DS367,GC367),
IF(BC367="","Debes escribir el número de días de prima salarial. ",
IF( IFERROR(INT(BC367),1.1) &lt;&gt; IFERROR(_xlfn.NUMBERVALUE(BC367),1), "La cantidad de días de prima salarial debe ser un número entero. ", "")
),
""
)</f>
        <v/>
      </c>
      <c r="GE367" s="46">
        <f>IF(AND($DS367,GC367),
IF(BD367="","Debes escribir el valor de los días de prima salarial. ",
IF( ISERR(_xlfn.NUMBERVALUE(BD367)), "El valor de los días de prima salarial debe ser un número válido. ", "")
),
""
)</f>
        <v/>
      </c>
      <c r="GF367" s="46">
        <f>IF($DS367,
IF( AND(BE367&lt;&gt;"", ISERR(_xlfn.NUMBERVALUE(BE367))), "El valor de la prima NO saliarial debe ser un número válido. ", "")
)</f>
        <v/>
      </c>
      <c r="GG367" s="46">
        <f>CONCATENATE(BF367,BG367,BH367)&lt;&gt;""</f>
        <v/>
      </c>
      <c r="GH367" s="46">
        <f>IF(AND($DS367,GG367),
IF(BF367="","Debes escribir el valor de las cesantías. ",
IF( ISERR(_xlfn.NUMBERVALUE(BF367)), "El valor de las cesantías debe ser un número válido. ", "")
),
""
)</f>
        <v/>
      </c>
      <c r="GI367" s="46">
        <f>IF(AND($DS367,GG367),
IF(BG367="","Debes escribir el % de cesantías. ",
IF( ISERR(_xlfn.NUMBERVALUE(BG367)), "El % de cesantías debe ser un número válido. ", "")
),
""
)</f>
        <v/>
      </c>
      <c r="GJ367" s="46">
        <f>IF(AND($DS367,GG367),
IF(BH367="","Debes escribir el valor de intereses de cesantías. ",
IF( ISERR(_xlfn.NUMBERVALUE(BH367)), "El valor de intereses de cesantías debe ser un número válido. ", "")
),
""
)</f>
        <v/>
      </c>
      <c r="GK367" s="46">
        <f>CONCATENATE(BI367,BJ367,BK367)&lt;&gt;""</f>
        <v/>
      </c>
      <c r="GL367" s="46">
        <f>IF(AND($DS367,GK367),
IF(BI367="","Debes escribir el número de días de incapacidad. ",
IF( IFERROR(INT(BI367),1.1) &lt;&gt; IFERROR(_xlfn.NUMBERVALUE(BI367),1), "La cantidad de días de incapacidad debe ser un número entero. ", "")
),
""
)</f>
        <v/>
      </c>
      <c r="GM367" s="46">
        <f>IF(AND($DS367,GK367),
IF(BJ367="","Debes escribir el tipo de incapacidad. ",
IF(_xlfn.IFNA(VLOOKUP(BJ367,TIPO_DE_INCAPACIDAD,1,FALSE),-1)=-1,"El tipo de incapacidad es inválida (por favor seleccionarlo de la lista). ","")
),
""
)</f>
        <v/>
      </c>
      <c r="GN367" s="46">
        <f>IF(AND($DS367,GK367),
IF(BK367="","Debes escribir el valor de la incapacidad. ",
IF( ISERR(_xlfn.NUMBERVALUE(BK367)), "El valor de la incapacidad debe ser un número válido. ", "")
),
""
)</f>
        <v/>
      </c>
      <c r="GO367" s="46">
        <f>CONCATENATE(BL367,BM367)&lt;&gt;""</f>
        <v/>
      </c>
      <c r="GP367" s="46">
        <f>IF(AND($DS367,GO367),
IF(BL367="","Debes escribir el número de días de licencia de maternidad o paternidad. ",
IF( IFERROR(INT(BL367),1.1) &lt;&gt; IFERROR(_xlfn.NUMBERVALUE(BL367),1), "La cantidad de días de licencia de maternidad o paternidad debe ser un número entero. ", "")
),
""
)</f>
        <v/>
      </c>
      <c r="GQ367" s="46">
        <f>IF(AND($DS367,GO367),
IF(BM367="","Debes escribir el valor de la licencia de maternidad o paternidad. ",
IF( ISERR(_xlfn.NUMBERVALUE(BM367)), "El valor de la licencia de maternidad o paternidad debe ser un número válido. ", "")
),
""
)</f>
        <v/>
      </c>
      <c r="GR367" s="46">
        <f>CONCATENATE(BN367,BO367)&lt;&gt;""</f>
        <v/>
      </c>
      <c r="GS367" s="46">
        <f>IF(AND($DS367,GR367),
IF(BN367="","Debes escribir el número de días de licencia remunerada. ",
IF( IFERROR(INT(BN367),1.1) &lt;&gt; IFERROR(_xlfn.NUMBERVALUE(BN367),1), "La cantidad de días de licencia remunerada debe ser un número entero. ", "")
),
""
)</f>
        <v/>
      </c>
      <c r="GT367" s="46">
        <f>IF(AND($DS367,GR367),
IF(BO367="","Debes escribir el valor de la licencia remunerada. ",
IF( ISERR(_xlfn.NUMBERVALUE(BO367)), "El valor de la licencia remunerada debe ser un número válido. ", "")
),
""
)</f>
        <v/>
      </c>
      <c r="GU367" s="46">
        <f>IF($DS367,
IF( AND(BP367&lt;&gt;"", ISERR(_xlfn.NUMBERVALUE(BP367))), "El valor de la licencia NO remunerada debe ser un número válido. ", "")
)</f>
        <v/>
      </c>
      <c r="GV367" s="46">
        <f>IF($DS367,
IF( AND(BQ367&lt;&gt;"", ISERR(_xlfn.NUMBERVALUE(BQ367))), "El valor de auxilios salariales debe ser un número válido. ", "")
)</f>
        <v/>
      </c>
      <c r="GW367" s="46">
        <f>IF($DS367,
IF( AND(BR367&lt;&gt;"", ISERR(_xlfn.NUMBERVALUE(BR367))), "El valor de auxilios NO salariales debe ser un número válido. ", "")
)</f>
        <v/>
      </c>
      <c r="GX367" s="46">
        <f>IF($DS367,
IF( AND(BS367&lt;&gt;"", ISERR(_xlfn.NUMBERVALUE(BS367))), "El valor de bonos salariales debe ser un número válido. ", "")
)</f>
        <v/>
      </c>
      <c r="GY367" s="46">
        <f>IF($DS367,
IF( AND(BT367&lt;&gt;"", ISERR(_xlfn.NUMBERVALUE(BT367))), "El valor de bonos NO salariales debe ser un número válido. ", "")
)</f>
        <v/>
      </c>
      <c r="GZ367" s="46">
        <f>IF($DS367,
IF( AND(BU367&lt;&gt;"", ISERR(_xlfn.NUMBERVALUE(BU367))), "El valor de bonos salariales de alimentación debe ser un número válido. ", "")
)</f>
        <v/>
      </c>
      <c r="HA367" s="46">
        <f>IF($DS367,
IF( AND(BV367&lt;&gt;"", ISERR(_xlfn.NUMBERVALUE(BV367))), "El valor de bonos NO salariales de alimentación debe ser un número válido. ", "")
)</f>
        <v/>
      </c>
      <c r="HB367" s="46">
        <f>IF($DS367,
IF( AND(BW367&lt;&gt;"", ISERR(_xlfn.NUMBERVALUE(BW367))), "El valor de bonificaciones salariales debe ser un número válido. ", "")
)</f>
        <v/>
      </c>
      <c r="HC367" s="46">
        <f>IF($DS367,
IF( AND(BX367&lt;&gt;"", ISERR(_xlfn.NUMBERVALUE(BX367))), "El valor de bonificaciones NO salariales debe ser un número válido. ", "")
)</f>
        <v/>
      </c>
      <c r="HD367" s="46">
        <f>IF($DS367,
IF( AND(BY367&lt;&gt;"", ISERR(_xlfn.NUMBERVALUE(BY367))), "El valor de compensaciones ordinarias debe ser un número válido. ", "")
)</f>
        <v/>
      </c>
      <c r="HE367" s="46">
        <f>IF($DS367,
IF( AND(BZ367&lt;&gt;"", ISERR(_xlfn.NUMBERVALUE(BZ367))), "El valor de compensaciones extraordinarias debe ser un número válido. ", "")
)</f>
        <v/>
      </c>
      <c r="HF367" s="46">
        <f>IF($DS367,
IF( AND(CA367&lt;&gt;"", ISERR(_xlfn.NUMBERVALUE(CA367))), "El valor de comisiones debe ser un número válido. ", "")
)</f>
        <v/>
      </c>
      <c r="HG367" s="46">
        <f>IF($DS367,
IF( AND(CB367&lt;&gt;"", ISERR(_xlfn.NUMBERVALUE(CB367))), "El valor de ausencia por huega debe ser un número válido. ", "")
)</f>
        <v/>
      </c>
      <c r="HH367" s="46">
        <f>IF($DS367,
IF( AND(CC367&lt;&gt;"", ISERR(_xlfn.NUMBERVALUE(CC367))), "El valor de anticipos debe ser un número válido. ", "")
)</f>
        <v/>
      </c>
      <c r="HI367" s="46">
        <f>IF($DS367,
IF( AND(CD367&lt;&gt;"", ISERR(_xlfn.NUMBERVALUE(CD367))), "El valor de pagos a terceros debe ser un número válido. ", "")
)</f>
        <v/>
      </c>
      <c r="HJ367" s="46">
        <f>IF($DS367,
IF( AND(CE367&lt;&gt;"", ISERR(_xlfn.NUMBERVALUE(CE367))), "El valor de dotación debe ser un número válido. ", "")
)</f>
        <v/>
      </c>
      <c r="HK367" s="46">
        <f>IF($DS367,
IF( AND(CF367&lt;&gt;"", ISERR(_xlfn.NUMBERVALUE(CF367))), "El valor de apoyo sostenibilidad debe ser un número válido. ", "")
)</f>
        <v/>
      </c>
      <c r="HL367" s="46">
        <f>IF($DS367,
IF( AND(CG367&lt;&gt;"", ISERR(_xlfn.NUMBERVALUE(CG367))), "El valor de teletrabajo debe ser un número válido. ", "")
)</f>
        <v/>
      </c>
      <c r="HM367" s="46">
        <f>IF($DS367,
IF( AND(CH367&lt;&gt;"", ISERR(_xlfn.NUMBERVALUE(CH367))), "El valor de bonificación de retiro debe ser un número válido. ", "")
)</f>
        <v/>
      </c>
      <c r="HN367" s="46">
        <f>IF($DS367,
IF( AND(CI367&lt;&gt;"", ISERR(_xlfn.NUMBERVALUE(CI367))), "El valor de indemnización de retiro debe ser un número válido. ", "")
)</f>
        <v/>
      </c>
      <c r="HO367" s="46">
        <f>IF($DS367,
IF( AND(CJ367&lt;&gt;"", ISERR(_xlfn.NUMBERVALUE(CJ367))), "El valor de reintegros debe ser un número válido. ", "")
)</f>
        <v/>
      </c>
      <c r="HP367" s="46">
        <f>CONCATENATE(CK367,CL367,CM367)&lt;&gt;""</f>
        <v/>
      </c>
      <c r="HQ367" s="46">
        <f>IF(AND($DS367,HP367),
IF(CK367="","Debes escribir la descripción de otro concepto no categorizado. ",""),
""
)</f>
        <v/>
      </c>
      <c r="HR367" s="46">
        <f>IF(AND($DS367,HP367),
IF(CONCATENATE(CL367,CM367)="","Debes escribir al menos un valor de concepto no categorizado (salarial o no salarial). ",
IF(ISERR(_xlfn.NUMBERVALUE(CL367)),"El valor salarial concepto no categorizado debe ser un número válido. ","")
),
""
)</f>
        <v/>
      </c>
      <c r="HS367" s="46">
        <f>IF(AND($DS367,HP367),
IF(CONCATENATE(CL367,CM367)="","Debes escribir al menos un valor de concepto no categorizado (salarial o no salarial). ",
IF(ISERR(_xlfn.NUMBERVALUE(CM367)),"El valor NO salarial concepto no categorizado debe ser un número válido. ","")
),
""
)</f>
        <v/>
      </c>
      <c r="HT367" s="46">
        <f>IF($DS367,
IF(CN367="","Debes escribir el porcentaje del aporte a salud. ",
IF( ISERR(_xlfn.NUMBERVALUE(CN367)), "El valor del porcentaje del aporte a salud debe ser un número válido. ", "")
)
)</f>
        <v/>
      </c>
      <c r="HU367" s="46">
        <f>IF($DS367,
IF(CO367="","Debes escribir el valor del aporte a salud. ",
IF( ISERR(_xlfn.NUMBERVALUE(CO367)), "El valor del aporte a salud debe ser un número válido. ", "")
)
)</f>
        <v/>
      </c>
      <c r="HV367" s="46">
        <f>IF($DS367,
IF( AND(CP367&lt;&gt;"", ISERR(_xlfn.NUMBERVALUE(CP367))), "El valor plan complementario debe ser un número válido. ", "")
)</f>
        <v/>
      </c>
      <c r="HW367" s="46">
        <f>IF($DS367,
IF(CQ367="","Debes escribir el porcentaje del aporte a pensión. ",
IF( ISERR(_xlfn.NUMBERVALUE(CQ367)), "El valor del porcentaje del aporte a pensión debe ser un número válido. ", "")
)
)</f>
        <v/>
      </c>
      <c r="HX367" s="46">
        <f>IF($DS367,
IF(CR367="","Debes escribir el valor del aporte a pensión. ",
IF( ISERR(_xlfn.NUMBERVALUE(CR367)), "El valor del aporte a salud debe ser un número válido. ", "")
)
)</f>
        <v/>
      </c>
      <c r="HY367" s="46">
        <f>IF($DS367,
IF( AND(CS367&lt;&gt;"", ISERR(_xlfn.NUMBERVALUE(CS367))), "El valor pensión voluntaria debe ser un número válido. ", "")
)</f>
        <v/>
      </c>
      <c r="HZ367" s="46">
        <f>CONCATENATE(CT367,CU367,CV367,CW367)&lt;&gt;""</f>
        <v/>
      </c>
      <c r="IA367" s="46">
        <f>IF(AND($DS367,HZ367),
IF(CT367="","Debes escribir el % del fondo de seguridad pensional. ",
IF( ISERR(_xlfn.NUMBERVALUE(CT367)), "El % del fondo de seguridad debe ser un número válido. ", "")
),
""
)</f>
        <v/>
      </c>
      <c r="IB367" s="46">
        <f>IF(AND($DS367,HZ367),
IF(CU367="","Debes escribir el valor del aporte al fondo de solidaridad pensional. ",
IF( ISERR(_xlfn.NUMBERVALUE(CU367)), "El valor del aporte al fondo de solidaridad pensional debe ser un número válido. ", "")
),
""
)</f>
        <v/>
      </c>
      <c r="IC367" s="46">
        <f>IF(AND($DS367,HZ367),
IF(CV367="","Debes escribir el % del fondo de subsistencia. ",
IF( ISERR(_xlfn.NUMBERVALUE(CV367)), "El % del fondo de subsistencia debe ser un número válido. ", "")
),
""
)</f>
        <v/>
      </c>
      <c r="ID367" s="46">
        <f>IF(AND($DS367,HZ367),
IF(CW367="","Debes escribir el valor del fondo de subsistencia. ",
IF( ISERR(_xlfn.NUMBERVALUE(CW367)), "El valor del fondo de subsistencia debe ser un número válido. ", "")
),
""
)</f>
        <v/>
      </c>
      <c r="IE367" s="46">
        <f>CONCATENATE(CX367,CY367)&lt;&gt;""</f>
        <v/>
      </c>
      <c r="IF367" s="46">
        <f>IF(AND($DS367,IE367),
IF(CX367="","Debes escribir el % de sindicato. ",
IF( ISERR(_xlfn.NUMBERVALUE(CX367)), "El % de sindicato debe ser un número válido. ", "")
),
""
)</f>
        <v/>
      </c>
      <c r="IG367" s="46">
        <f>IF(AND($DS367,IE367),
IF(CY367="","Debes escribir el valor del sindicato. ",
IF( ISERR(_xlfn.NUMBERVALUE(CY367)), "El valor del sindicato debe ser un número válido. ", "")
),
""
)</f>
        <v/>
      </c>
      <c r="IH367" s="46">
        <f>IF($DS367,
IF( AND(CZ367&lt;&gt;"", ISERR(_xlfn.NUMBERVALUE(CZ367))), "El valor de sanción pública debe ser un número válido. ", "")
)</f>
        <v/>
      </c>
      <c r="II367" s="46">
        <f>IF($DS367,
IF( AND(DA367&lt;&gt;"", ISERR(_xlfn.NUMBERVALUE(DA367))), "El valor de sanción privada debe ser un número válido. ", "")
)</f>
        <v/>
      </c>
      <c r="IJ367" s="46">
        <f>CONCATENATE(DB367,DC367)&lt;&gt;""</f>
        <v/>
      </c>
      <c r="IK367" s="46">
        <f>IF(AND($DS367,IJ367),
IF(DB367="","Debes escribir la descripción de libranza. ",""),
""
)</f>
        <v/>
      </c>
      <c r="IL367" s="46">
        <f>IF(AND($DS367,IJ367),
IF(DC367="","Debes escribir la cuota libranza. ",
IF(ISERR(_xlfn.NUMBERVALUE(DC367)),"El valor de la cuota libranza debe ser un número válido. ","")
),
""
)</f>
        <v/>
      </c>
      <c r="IM367" s="46">
        <f>IF($DS367,
IF( AND(DD367&lt;&gt;"", ISERR(_xlfn.NUMBERVALUE(DD367))), "El valor de pagos a terceros debe ser un número válido. ", "")
)</f>
        <v/>
      </c>
      <c r="IN367" s="46">
        <f>IF($DS367,
IF( AND(DE367&lt;&gt;"", ISERR(_xlfn.NUMBERVALUE(DE367))), "El valor de anticipos debe ser un número válido. ", "")
)</f>
        <v/>
      </c>
      <c r="IO367" s="46">
        <f>IF($DS367,
IF( AND(DF367&lt;&gt;"", ISERR(_xlfn.NUMBERVALUE(DF367))), "El valor de AFC debe ser un número válido. ", "")
)</f>
        <v/>
      </c>
      <c r="IP367" s="46">
        <f>IF($DS367,
IF( AND(DG367&lt;&gt;"", ISERR(_xlfn.NUMBERVALUE(DG367))), "El valor de rete-fuente debe ser un número válido. ", "")
)</f>
        <v/>
      </c>
      <c r="IQ367" s="46">
        <f>IF($DS367,
IF( AND(DH367&lt;&gt;"", ISERR(_xlfn.NUMBERVALUE(DH367))), "El valor de cooperativa de trabajo debe ser un número válido. ", "")
)</f>
        <v/>
      </c>
      <c r="IR367" s="46">
        <f>IF($DS367,
IF( AND(DI367&lt;&gt;"", ISERR(_xlfn.NUMBERVALUE(DI367))), "El valor de embargo fiscal debe ser un número válido. ", "")
)</f>
        <v/>
      </c>
      <c r="IS367" s="46">
        <f>IF($DS367,
IF( AND(DJ367&lt;&gt;"", ISERR(_xlfn.NUMBERVALUE(DJ367))), "El valor de educación debe ser un número válido. ", "")
)</f>
        <v/>
      </c>
      <c r="IT367" s="46">
        <f>IF($DS367,
IF( AND(DK367&lt;&gt;"", ISERR(_xlfn.NUMBERVALUE(DK367))), "El valor de reintegro debe ser un número válido. ", "")
)</f>
        <v/>
      </c>
      <c r="IU367" s="46">
        <f>IF($DS367,
IF( AND(DL367&lt;&gt;"", ISERR(_xlfn.NUMBERVALUE(DL367))), "El valor de deuda debe ser un número válido. ", "")
)</f>
        <v/>
      </c>
      <c r="IV367" s="46">
        <f>IF($DS367,
IF( AND(DM367&lt;&gt;"", ISERR(_xlfn.NUMBERVALUE(DM367))), "El valor de otras deducciones debe ser un número válido. ", "")
)</f>
        <v/>
      </c>
      <c r="IW367" s="46">
        <f>IF($DS367,
IF(DN367="","Debes escribir el valor de los devengos totales. ",
IF( ISERR(_xlfn.NUMBERVALUE(DN367)), "El valor de los devengos totales debe ser un número válido. ", "")
)
)</f>
        <v/>
      </c>
      <c r="IX367" s="46">
        <f>IF($DS367,
IF(DO367="","Debes escribir el valor de las deducciones totales. ",
IF( ISERR(_xlfn.NUMBERVALUE(DO367)), "El valor de las deducciones totales debe ser un número válido. ", "")
)
)</f>
        <v/>
      </c>
      <c r="IY367" s="46">
        <f>IF($DS367,
IF(DP367="","Debes escribir el valor del salario total. ",
IF( ISERR(_xlfn.NUMBERVALUE(DP367)), "El valor del salario total debe ser un número válido. ", "")
)
)</f>
        <v/>
      </c>
    </row>
    <row r="368">
      <c r="B368" s="48" t="n">
        <v>356</v>
      </c>
      <c r="C368" s="61">
        <f>IF(AND(DS368,DP368&lt;&gt;""),
IF(DQ368="","OK","Error"),
""
)</f>
        <v/>
      </c>
      <c r="D368" s="53" t="n"/>
      <c r="E368" s="52" t="n"/>
      <c r="F368" s="112" t="n"/>
      <c r="G368" s="52" t="n"/>
      <c r="H368" s="53" t="n"/>
      <c r="I368" s="52" t="n"/>
      <c r="J368" s="52" t="n"/>
      <c r="K368" s="53" t="n"/>
      <c r="L368" s="55" t="n"/>
      <c r="M368" s="108" t="n"/>
      <c r="N368" s="56" t="n"/>
      <c r="O368" s="52" t="n"/>
      <c r="P368" s="52" t="n"/>
      <c r="Q368" s="52" t="n"/>
      <c r="R368" s="52" t="n"/>
      <c r="S368" s="52" t="n"/>
      <c r="T368" s="53" t="n"/>
      <c r="U368" s="52" t="n"/>
      <c r="V368" s="52" t="n"/>
      <c r="W368" s="55" t="n"/>
      <c r="X368" s="55" t="n"/>
      <c r="Y368" s="52" t="n"/>
      <c r="Z368" s="55" t="n"/>
      <c r="AA368" s="52" t="n"/>
      <c r="AB368" s="53" t="n"/>
      <c r="AC368" s="53" t="n"/>
      <c r="AD368" s="53" t="n"/>
      <c r="AE368" s="177" t="n"/>
      <c r="AF368" s="113" t="n"/>
      <c r="AG368" s="177" t="n"/>
      <c r="AH368" s="178" t="n"/>
      <c r="AI368" s="178" t="n"/>
      <c r="AJ368" s="178" t="n"/>
      <c r="AK368" s="114" t="n"/>
      <c r="AL368" s="178" t="n"/>
      <c r="AM368" s="114" t="n"/>
      <c r="AN368" s="178" t="n"/>
      <c r="AO368" s="114" t="n"/>
      <c r="AP368" s="178" t="n"/>
      <c r="AQ368" s="114" t="n"/>
      <c r="AR368" s="178" t="n"/>
      <c r="AS368" s="114" t="n"/>
      <c r="AT368" s="178" t="n"/>
      <c r="AU368" s="114" t="n"/>
      <c r="AV368" s="178" t="n"/>
      <c r="AW368" s="114" t="n"/>
      <c r="AX368" s="178" t="n"/>
      <c r="AY368" s="114" t="n"/>
      <c r="AZ368" s="178" t="n"/>
      <c r="BA368" s="114" t="n"/>
      <c r="BB368" s="178" t="n"/>
      <c r="BC368" s="114" t="n"/>
      <c r="BD368" s="178" t="n"/>
      <c r="BE368" s="178" t="n"/>
      <c r="BF368" s="178" t="n"/>
      <c r="BG368" s="59" t="n"/>
      <c r="BH368" s="178" t="n"/>
      <c r="BI368" s="114" t="n"/>
      <c r="BJ368" s="53" t="n"/>
      <c r="BK368" s="178" t="n"/>
      <c r="BL368" s="114" t="n"/>
      <c r="BM368" s="178" t="n"/>
      <c r="BN368" s="114" t="n"/>
      <c r="BO368" s="178" t="n"/>
      <c r="BP368" s="178" t="n"/>
      <c r="BQ368" s="178" t="n"/>
      <c r="BR368" s="178" t="n"/>
      <c r="BS368" s="178" t="n"/>
      <c r="BT368" s="178" t="n"/>
      <c r="BU368" s="178" t="n"/>
      <c r="BV368" s="178" t="n"/>
      <c r="BW368" s="178" t="n"/>
      <c r="BX368" s="178" t="n"/>
      <c r="BY368" s="178" t="n"/>
      <c r="BZ368" s="178" t="n"/>
      <c r="CA368" s="178" t="n"/>
      <c r="CB368" s="178" t="n"/>
      <c r="CC368" s="178" t="n"/>
      <c r="CD368" s="178" t="n"/>
      <c r="CE368" s="178" t="n"/>
      <c r="CF368" s="178" t="n"/>
      <c r="CG368" s="178" t="n"/>
      <c r="CH368" s="178" t="n"/>
      <c r="CI368" s="178" t="n"/>
      <c r="CJ368" s="178" t="n"/>
      <c r="CK368" s="53" t="n"/>
      <c r="CL368" s="178" t="n"/>
      <c r="CM368" s="178" t="n"/>
      <c r="CN368" s="60" t="n"/>
      <c r="CO368" s="177" t="n"/>
      <c r="CP368" s="178" t="n"/>
      <c r="CQ368" s="60" t="n"/>
      <c r="CR368" s="177" t="n"/>
      <c r="CS368" s="178" t="n"/>
      <c r="CT368" s="59" t="n"/>
      <c r="CU368" s="178" t="n"/>
      <c r="CV368" s="59" t="n"/>
      <c r="CW368" s="178" t="n"/>
      <c r="CX368" s="59" t="n"/>
      <c r="CY368" s="178" t="n"/>
      <c r="CZ368" s="178" t="n"/>
      <c r="DA368" s="178" t="n"/>
      <c r="DB368" s="53" t="n"/>
      <c r="DC368" s="178" t="n"/>
      <c r="DD368" s="178" t="n"/>
      <c r="DE368" s="178" t="n"/>
      <c r="DF368" s="178" t="n"/>
      <c r="DG368" s="178" t="n"/>
      <c r="DH368" s="178" t="n"/>
      <c r="DI368" s="178" t="n"/>
      <c r="DJ368" s="178" t="n"/>
      <c r="DK368" s="178" t="n"/>
      <c r="DL368" s="178" t="n"/>
      <c r="DM368" s="178" t="n"/>
      <c r="DN368" s="177" t="n"/>
      <c r="DO368" s="177" t="n"/>
      <c r="DP368" s="177" t="n"/>
      <c r="DQ368" s="76">
        <f>IF(AND(DS368,DP368&lt;&gt;""),
CONCATENATE(DT368,DU368,DV368,DW368,DX368,DY368,DZ368,EA368,EB368,EC368,ED368,EE368,EF368,EG368,EH368,EI368,EJ368,EK368,EL368,EM368,EN368,EO368,EP368,EQ368,ES368,ET368,EU368,EV368,EW368,EX368,EY368,EZ368,FA368,FC368,FD368,FF368,FG368,FI368,FJ368,FL368,FM368,FO368,FP368,FR368,FS368,FU368,FV368,FX368,FY368,GA368,GB368,GD368,GE368,GF368,GH368,GI368,GJ368,GL368,GM368,GN368,GP368,GQ368,GS368,GT368,GU368,GV368,GW368,GX368,GY368,GZ368,HA368,HB368,HC368,HD368,HE368,HF368,HG368,HH368,HI368,HJ368,HK368,HL368,HM368,HN368,HO368,HQ368,HR368,HS368,HT368,HU368,HV368,HW368,HX368,HY368,IA368,IB368,IC368,ID368,IF368,IG368,IH368,II368,IK368,IL368,IM368,IN368,IO368,IP368,IQ368,IR368,IS368,IT368,IU368,IV368,IW368,IX368,IY368,IZ368),
""
)</f>
        <v/>
      </c>
      <c r="DR368" s="53" t="n"/>
      <c r="DS368" s="46">
        <f>CONCATENATE(D368,$E368,$F368,$G368,H368,$I368,$J368,K368,$L368,$M368,N368,$O368,$P368,$Q368,$R368,$S368,T368,$U368,$V368,$W368,$X368,$Y368,$Z368,$AA368,AB368,AC368,AD368,$AE368,$AF368,$AG368,AH368,AI368,AJ368,AK368,AL368,AM368,AN368,AO368,AP368,AQ368,AR368,AS368,AT368,AU368,AV368,AW368,AX368,AY368,AZ368,BA368,BB368,BC368,BD368,BE368,BF368,BG368,BH368,BI368,BJ368,BK368,BL368,BM368,BN368,BO368,BP368,BQ368,BR368,BS368,BT368,BU368,BV368,BW368,BX368,BY368,BZ368,CA368,CB368,CC368,CD368,CE368,CF368,CG368,CH368,CI368,CJ368,CK368,CL368,CM368,$CN368,$CO368,CP368,$CQ368,$CR368,CS368,CT368,CU368,CV368,CW368,CX368,CY368,CZ368,DA368,DB368,DC368,DD368,DE368,DF368,DG368,DH368,DI368,DJ368,DK368,DL368,DM368,$DN368,$DO368,$DP368,DR368)&lt;&gt;""</f>
        <v/>
      </c>
      <c r="DT368" s="46">
        <f>IF(AND($DS368,$E$4&lt;&gt;""),
IF(LEFT($E$4,2) = "1.",
IF(D368&lt;&gt;"","El CUNE sólo se envía en operaciones de novedad o ajuste. ",""),
IF(D368="","Debes escribir un CUNE válido para realizar operaciones de novedad o ajuste. ","")),
""
)</f>
        <v/>
      </c>
      <c r="DU368" s="46">
        <f>IF($DS368,
IF(E368="","Debes seleccionar el tipo de documento del empleado. ",
IF(_xlfn.IFNA(VLOOKUP(E368,TIPO_DE_DOCUMENTO,1,FALSE),-1)=-1,"El tipo de documento no es válido (por favor seleccionarlo de la lista). ","")
)
)</f>
        <v/>
      </c>
      <c r="DV368" s="46">
        <f>IF($DS368,
IF(F368="","Debes escribir el número de documento del empleado. ","")
)</f>
        <v/>
      </c>
      <c r="DW368" s="46">
        <f>IF($DS368,
IF(G368="","Debes escribir el primer nombre del empleado. ","")
)</f>
        <v/>
      </c>
      <c r="DY368" s="46">
        <f>IF($DS368,
IF(I368="","Debes escribir el primer apellido del empleado. ","")
)</f>
        <v/>
      </c>
      <c r="DZ368" s="46">
        <f>IF($DS368,
IF(J368="","Debes escribir el segundo apellido del empleado. ","")
)</f>
        <v/>
      </c>
      <c r="EB368" s="46">
        <f>IF($DS368,
IF(L368="","Debes escribir la fecha de ingreso del empleado. ",
IF(ISERR(DATE(YEAR(L368),MONTH(L368),DAY(L368))), "El valor ingresado en fecha de ingreso no tiene un formato válido. ","")
)
)</f>
        <v/>
      </c>
      <c r="EC368" s="46">
        <f>IF($DS368,
IF(M368="","Debes escribir el tiempo laborado. ",
IF( IFERROR(INT(M368),1.1) &lt;&gt; IFERROR(_xlfn.NUMBERVALUE(M368),1), "El valor de los días trabajados debe ser un número entero. ", "")
)
)</f>
        <v/>
      </c>
      <c r="ED368" s="46">
        <f>IF($DS368,
IF( AND(N368&lt;&gt;"", ISERR(DATE(YEAR(N368),MONTH(N368),DAY(N368))) ), "El valor ingresado en fecha de ingreso no tiene un formato válido. ",
IF( AND(N368&lt;&gt;"", $E$6&lt;&gt;"", DATE(YEAR(N368), MONTH(N368), 1) &lt;&gt; IFERROR(DATE(MID($E$6, 1, 4), MID($E$6, 6, 2),1), "1/1/1900") ), "La fecha de retiro debe estar dentro del período liquidado. ", "")
)
)</f>
        <v/>
      </c>
      <c r="EE368" s="46">
        <f>IF($DS368,
IF(O368="","Debes seleccionar el tipo de trabajador. ",
IF(_xlfn.IFNA(VLOOKUP(O368,TIPO_DE_TRABAJADOR,1,FALSE),-1)=-1,"El tipo de trabajador no es válido (por favor seleccionarlo de la lista). ","")
)
)</f>
        <v/>
      </c>
      <c r="EF368" s="46">
        <f>IF($DS368,
IF(P368="","Debes seleccionar si es un trabajador dependiente pensionado por vejez. ",
IF(_xlfn.IFNA(VLOOKUP(P368,SUBTIPO_DE_TRABAJADOR,1,FALSE),-1)=-1,"El tipo de trabajador dependiente pensionado por vejez no es válido (por favor seleccionarlo de la lista). ","")
)
)</f>
        <v/>
      </c>
      <c r="EG368" s="46">
        <f>IF($DS368,
IF(Q368="","Debes seleccionar el tipo de contrato del trabajador. ",
IF(_xlfn.IFNA(VLOOKUP(Q368,TIPO_DE_CONTRATO,1,FALSE),-1)=-1,"El tipo de contrato del trabajador no es válido (por favor seleccionarlo de la lista). ","")
)
)</f>
        <v/>
      </c>
      <c r="EH368" s="46">
        <f>IF($DS368,
IF(R368="","Debes seleccionar si es un salario integral. ",
IF(_xlfn.IFNA(VLOOKUP(R368,SI_NO,1,FALSE),-1)=-1,"Valor no válido para salario integral (por favor seleccionarlo de la lista). ","")
)
)</f>
        <v/>
      </c>
      <c r="EI368" s="46">
        <f>IF($DS368,
IF(S368="","Debes seleccionar si el trabajador realiza actividades de riesgo. ",
IF(_xlfn.IFNA(VLOOKUP(S368,SI_NO,1,FALSE),-1)=-1,"Valor no válido para actividad de alto riesgo (por favor seleccionarlo de la lista). ","")
)
)</f>
        <v/>
      </c>
      <c r="EK368" s="46">
        <f>IF($DS368,
IF(U368="","Debes escribir el código del municipio de residencia del trabajador. ",
IF(_xlfn.IFNA(VLOOKUP(U368,MUNICIPIO,1,FALSE),-1)=-1,"El municipio de residencia del trabajador es inválido (por favor seleccionarlo de la lista). ","")
)
)</f>
        <v/>
      </c>
      <c r="EL368" s="46">
        <f>IF($DS368,
IF(V368="","Debes escribir el la dirección de residendia del trabajador. ","")
)</f>
        <v/>
      </c>
      <c r="EM368" s="46">
        <f>IF($DS368,
IF(W368="","Debes escribir la fecha de inicio de la liquidación. ",
IF(ISERR(DATE(YEAR(W368),MONTH(W368),DAY(W368))),"El valor ingresado en fecha de inicio de liquidación no tiene un formato válido. ",
IF( AND($E$6&lt;&gt;"", DATE(YEAR(W368), MONTH(W368), 1) &lt;&gt; IFERROR(DATE(MID($E$6, 1, 4), MID($E$6, 6, 2),1), "1/1/1900") ), "La fecha de inicio de la liquidación debe estar dentro del período liquidado. ", "")
)
)
)</f>
        <v/>
      </c>
      <c r="EN368" s="46">
        <f>IF($DS368,
IF(X368="","Debes escribir la fecha de fin de la liquidación. ",
IF(ISERR(DATE(YEAR(X368),MONTH(X368),DAY(X368))),"El valor ingresado en fecha de fin de liquidación no tiene un formato válido. ",
IF( AND($E$6&lt;&gt;"", DATE(YEAR(X368), MONTH(X368), 1) &lt;&gt; IFERROR(DATE(MID($E$6, 1, 4), MID($E$6, 6, 2),1), "1/1/1900") ), "La fecha de fin de la liquidación debe estar dentro del período liquidado. ", "")
)
)
)</f>
        <v/>
      </c>
      <c r="EO368" s="46">
        <f>IF($DS368,
IF(Y368="","Debes escribir la frecuencia de pago del trabajador. ",
IF(_xlfn.IFNA(VLOOKUP(Y368,PERÍODO_DE_NÓMINA,1,FALSE),-1)=-1,"La frecuencia de pago es inválida (por favor seleccionarlo de la lista). ","")
)
)</f>
        <v/>
      </c>
      <c r="EP368" s="46">
        <f>IF($DS368,
IF(Z368="","Debes escribir la fecha de pago. ",
IF(ISERR(DATE(YEAR(Z368),MONTH(Z368),DAY(Z368))), "El valor ingresado en fecha de pago no tiene un formato válido. ","")
)
)</f>
        <v/>
      </c>
      <c r="EQ368" s="46">
        <f>IF($DS368,
IF(AA368="","Debes escribir el medio de pago. ",
IF(_xlfn.IFNA(VLOOKUP(AA368,MEDIOS_DE_PAGO,1,FALSE),-1)=-1,"El medio de pago es inválido (por favor seleccionarlo de la lista). ","")
)
)</f>
        <v/>
      </c>
      <c r="ER368" s="46">
        <f>OR(AA368='Tablas '!$T$4,AA368='Tablas '!$T$7,AA368='Tablas '!$T$8,AA368='Tablas '!$T$11)</f>
        <v/>
      </c>
      <c r="ES368" s="46">
        <f>IF(AND($DS368,ER368),
IF(AB368="","Debes escribir la entidad bancaria. ",""),
""
)</f>
        <v/>
      </c>
      <c r="ET368" s="46">
        <f>IF(AND($DS368,ER368),
IF(AC368="","Debes escribir el tipo de cuenta bancaria. ",
IF(_xlfn.IFNA(VLOOKUP(AC368,TIPO_DE_CUENTA,1,FALSE),-1)=-1,"El tipo de cuenta bancaria es inválida (por favor seleccionarlo de la lista). ","")
),
""
)</f>
        <v/>
      </c>
      <c r="EU368" s="46">
        <f>IF(AND($DS368,ER368),
IF(AD368="","Debes escribir el número de cuenta bancaria. ",""),
""
)</f>
        <v/>
      </c>
      <c r="EV368" s="46">
        <f>IF($DS368,
IF(AE368="","Debes escribir el valor del sueldo básico. ",
IF( ISERR(_xlfn.NUMBERVALUE(AE368)), "El valor del sueldo básico debe ser un número válido. ", "")
)
)</f>
        <v/>
      </c>
      <c r="EW368" s="46">
        <f>IF($DS368,
IF(AF368="","Debes escribir el número de días trabajados. ",
IF( IFERROR(INT(AF368),1.1) &lt;&gt; IFERROR(_xlfn.NUMBERVALUE(AF368),1), "La cantidad de días trabajados debe ser un número entero. ", "")
)
)</f>
        <v/>
      </c>
      <c r="EX368" s="46">
        <f>IF($DS368,
IF(AG368="","Debes escribir el valor del sueldo trabajado. ",
IF( ISERR(_xlfn.NUMBERVALUE(AG368)), "El valor del sueldo trabajado debe ser un número válido. ", "")
)
)</f>
        <v/>
      </c>
      <c r="EY368" s="46">
        <f>IF($DS368,
IF( AND(AH368&lt;&gt;"", ISERR(_xlfn.NUMBERVALUE(AH368))), "El valor del auxilio de transporte debe ser un número válido. ", "")
)</f>
        <v/>
      </c>
      <c r="EZ368" s="46">
        <f>IF($DS368,
IF( AND(AI368&lt;&gt;"", ISERR(_xlfn.NUMBERVALUE(AI368))), "El valor de viáticos salariales debe ser un número válido. ", "")
)</f>
        <v/>
      </c>
      <c r="FA368" s="46">
        <f>IF($DS368,
IF( AND(AJ368&lt;&gt;"", ISERR(_xlfn.NUMBERVALUE(AJ368))), "El valor de viáticos NO salariales debe ser un número válido. ", "")
)</f>
        <v/>
      </c>
      <c r="FB368" s="46">
        <f>CONCATENATE(AK368,AL368)&lt;&gt;""</f>
        <v/>
      </c>
      <c r="FC368" s="46">
        <f>IF(AND($DS368,FB368),
IF(AK368="","Debes escribir el número de horas extras diurnas. ",
IF( IFERROR(INT(AK368),1.1) &lt;&gt; IFERROR(_xlfn.NUMBERVALUE(AK368),1), "La cantidad de horas extras diurnas debe ser un número entero. ", "")
),
""
)</f>
        <v/>
      </c>
      <c r="FD368" s="46">
        <f>IF(AND($DS368,FB368),
IF(AL368="","Debes escribir el valor de las horas extras diurnas. ",
IF( ISERR(_xlfn.NUMBERVALUE(AL368)), "El valor de las horas extras duirnas debe ser un número válido. ", "")
),
""
)</f>
        <v/>
      </c>
      <c r="FE368" s="46">
        <f>CONCATENATE(AM368,AN368)&lt;&gt;""</f>
        <v/>
      </c>
      <c r="FF368" s="46">
        <f>IF(AND($DS368,FE368),
IF(AM368="","Debes escribir el número de horas extras nocturnas. ",
IF( IFERROR(INT(AM368),1.1) &lt;&gt; IFERROR(_xlfn.NUMBERVALUE(AM368),1), "La cantidad de horas extras nocturnas debe ser un número entero. ", "")
),
""
)</f>
        <v/>
      </c>
      <c r="FG368" s="46">
        <f>IF(AND($DS368,FE368),
IF(AN368="","Debes escribir el valor de las horas extras nocturnas. ",
IF( ISERR(_xlfn.NUMBERVALUE(AN368)), "El valor de las horas extras nocturnas debe ser un número válido. ", "")
),
""
)</f>
        <v/>
      </c>
      <c r="FH368" s="46">
        <f>CONCATENATE(AO368,AP368)&lt;&gt;""</f>
        <v/>
      </c>
      <c r="FI368" s="46">
        <f>IF(AND($DS368,FH368),
IF(AO368="","Debes escribir el número de horas extras diurnas dominicales y festivas. ",
IF( IFERROR(INT(AO368),1.1) &lt;&gt; IFERROR(_xlfn.NUMBERVALUE(AO368),1), "La cantidad de horas extras diurnas dominicales y festivas debe ser un número entero. ", "")
),
""
)</f>
        <v/>
      </c>
      <c r="FJ368" s="46">
        <f>IF(AND($DS368,FH368),
IF(AP368="","Debes escribir el valor de las horas extras diurnas dominicales y festivas. ",
IF( ISERR(_xlfn.NUMBERVALUE(AP368)), "El valor de las horas extras diurnas dominicales y festivas debe ser un número válido. ", "")
),
""
)</f>
        <v/>
      </c>
      <c r="FK368" s="46">
        <f>CONCATENATE(AQ368,AR368)&lt;&gt;""</f>
        <v/>
      </c>
      <c r="FL368" s="46">
        <f>IF(AND($DS368,FK368),
IF(AQ368="","Debes escribir el número de horas extras nocturnas dominicales y festivas. ",
IF( IFERROR(INT(AQ368),1.1) &lt;&gt; IFERROR(_xlfn.NUMBERVALUE(AQ368),1), "La cantidad de horas extras nocturnas dominicales y festivas debe ser un número entero. ", "")
),
""
)</f>
        <v/>
      </c>
      <c r="FM368" s="46">
        <f>IF(AND($DS368,FK368),
IF(AR368="","Debes escribir el valor de las horas extras nocturnas dominicales y festivas. ",
IF( ISERR(_xlfn.NUMBERVALUE(AR368)), "El valor de las horas extras nocturnas dominicales y festivas debe ser un número válido. ", "")
),
""
)</f>
        <v/>
      </c>
      <c r="FN368" s="46">
        <f>CONCATENATE(AS368,AT368)&lt;&gt;""</f>
        <v/>
      </c>
      <c r="FO368" s="46">
        <f>IF(AND($DS368,FN368),
IF(AS368="","Debes escribir el número de horas recargo nocturno. ",
IF( IFERROR(INT(AS368),1.1) &lt;&gt; IFERROR(_xlfn.NUMBERVALUE(AS368),1), "La cantidad de horas recargo nocturno debe ser un número entero. ", "")
),
""
)</f>
        <v/>
      </c>
      <c r="FP368" s="46">
        <f>IF(AND($DS368,FN368),
IF(AT368="","Debes escribir el valor de las horas recargo nocturno. ",
IF( ISERR(_xlfn.NUMBERVALUE(AT368)), "El valor de las horas recargo nocturno debe ser un número válido. ", "")
),
""
)</f>
        <v/>
      </c>
      <c r="FQ368" s="46">
        <f>CONCATENATE(AU368,AV368)&lt;&gt;""</f>
        <v/>
      </c>
      <c r="FR368" s="46">
        <f>IF(AND($DS368,FQ368),
IF(AU368="","Debes escribir el número de horas recargo diurno dominical y festivo. ",
IF( IFERROR(INT(AU368),1.1) &lt;&gt; IFERROR(_xlfn.NUMBERVALUE(AU368),1), "La cantidad de horas recargo diurno dominical y festivo debe ser un número entero. ", "")
),
""
)</f>
        <v/>
      </c>
      <c r="FS368" s="46">
        <f>IF(AND($DS368,FQ368),
IF(AV368="","Debes escribir el valor de las horas recargo diurno dominical y festivo. ",
IF( ISERR(_xlfn.NUMBERVALUE(AV368)), "El valor de las horas recargo diurno dominical y festivo debe ser un número válido. ", "")
),
""
)</f>
        <v/>
      </c>
      <c r="FT368" s="46">
        <f>CONCATENATE(AW368,AX368)&lt;&gt;""</f>
        <v/>
      </c>
      <c r="FU368" s="46">
        <f>IF(AND($DS368,FT368),
IF(AW368="","Debes escribir el número de horas recargo nocturno dominical y festivo. ",
IF( IFERROR(INT(AW368),1.1) &lt;&gt; IFERROR(_xlfn.NUMBERVALUE(AW368),1), "La cantidad de horas recargo nocturno dominical y festivo debe ser un número entero. ", "")
),
""
)</f>
        <v/>
      </c>
      <c r="FV368" s="46">
        <f>IF(AND($DS368,FT368),
IF(AX368="","Debes escribir el valor de las horas recargo nocturno dominical y festivo. ",
IF( ISERR(_xlfn.NUMBERVALUE(AX368)), "El valor de las horas recargo nocturno dominical y festivo debe ser un número válido. ", "")
),
""
)</f>
        <v/>
      </c>
      <c r="FW368" s="46">
        <f>CONCATENATE(AY368,AZ368)&lt;&gt;""</f>
        <v/>
      </c>
      <c r="FX368" s="46">
        <f>IF(AND($DS368,FW368),
IF(AY368="","Debes escribir el número de días de vacaciones comunes. ",
IF( IFERROR(INT(AY368),1.1) &lt;&gt; IFERROR(_xlfn.NUMBERVALUE(AY368),1), "La cantidad de días de vacaciones comunes debe ser un número entero. ", "")
),
""
)</f>
        <v/>
      </c>
      <c r="FY368" s="46">
        <f>IF(AND($DS368,FW368),
IF(AZ368="","Debes escribir el valor de las vacaciones comunes. ",
IF( ISERR(_xlfn.NUMBERVALUE(AZ368)), "El valor de las vacaciones comunes debe ser un número válido. ", "")
),
""
)</f>
        <v/>
      </c>
      <c r="FZ368" s="46">
        <f>CONCATENATE(BA368,BB368)&lt;&gt;""</f>
        <v/>
      </c>
      <c r="GA368" s="46">
        <f>IF(AND($DS368,FZ368),
IF(BA368="","Debes escribir el número de días de vacaciones compensadas. ",
IF( IFERROR(INT(BA368),1.1) &lt;&gt; IFERROR(_xlfn.NUMBERVALUE(BA368),1), "La cantidad de días de vacaciones compensadas debe ser un número entero. ", "")
),
""
)</f>
        <v/>
      </c>
      <c r="GB368" s="46">
        <f>IF(AND($DS368,FZ368),
IF(BB368="","Debes escribir el valor de las vacaciones compensadas. ",
IF( ISERR(_xlfn.NUMBERVALUE(BB368)), "El valor de las vacaciones compensadas debe ser un número válido. ", "")
),
""
)</f>
        <v/>
      </c>
      <c r="GC368" s="46">
        <f>CONCATENATE(BC368,BD368)&lt;&gt;""</f>
        <v/>
      </c>
      <c r="GD368" s="46">
        <f>IF(AND($DS368,GC368),
IF(BC368="","Debes escribir el número de días de prima salarial. ",
IF( IFERROR(INT(BC368),1.1) &lt;&gt; IFERROR(_xlfn.NUMBERVALUE(BC368),1), "La cantidad de días de prima salarial debe ser un número entero. ", "")
),
""
)</f>
        <v/>
      </c>
      <c r="GE368" s="46">
        <f>IF(AND($DS368,GC368),
IF(BD368="","Debes escribir el valor de los días de prima salarial. ",
IF( ISERR(_xlfn.NUMBERVALUE(BD368)), "El valor de los días de prima salarial debe ser un número válido. ", "")
),
""
)</f>
        <v/>
      </c>
      <c r="GF368" s="46">
        <f>IF($DS368,
IF( AND(BE368&lt;&gt;"", ISERR(_xlfn.NUMBERVALUE(BE368))), "El valor de la prima NO saliarial debe ser un número válido. ", "")
)</f>
        <v/>
      </c>
      <c r="GG368" s="46">
        <f>CONCATENATE(BF368,BG368,BH368)&lt;&gt;""</f>
        <v/>
      </c>
      <c r="GH368" s="46">
        <f>IF(AND($DS368,GG368),
IF(BF368="","Debes escribir el valor de las cesantías. ",
IF( ISERR(_xlfn.NUMBERVALUE(BF368)), "El valor de las cesantías debe ser un número válido. ", "")
),
""
)</f>
        <v/>
      </c>
      <c r="GI368" s="46">
        <f>IF(AND($DS368,GG368),
IF(BG368="","Debes escribir el % de cesantías. ",
IF( ISERR(_xlfn.NUMBERVALUE(BG368)), "El % de cesantías debe ser un número válido. ", "")
),
""
)</f>
        <v/>
      </c>
      <c r="GJ368" s="46">
        <f>IF(AND($DS368,GG368),
IF(BH368="","Debes escribir el valor de intereses de cesantías. ",
IF( ISERR(_xlfn.NUMBERVALUE(BH368)), "El valor de intereses de cesantías debe ser un número válido. ", "")
),
""
)</f>
        <v/>
      </c>
      <c r="GK368" s="46">
        <f>CONCATENATE(BI368,BJ368,BK368)&lt;&gt;""</f>
        <v/>
      </c>
      <c r="GL368" s="46">
        <f>IF(AND($DS368,GK368),
IF(BI368="","Debes escribir el número de días de incapacidad. ",
IF( IFERROR(INT(BI368),1.1) &lt;&gt; IFERROR(_xlfn.NUMBERVALUE(BI368),1), "La cantidad de días de incapacidad debe ser un número entero. ", "")
),
""
)</f>
        <v/>
      </c>
      <c r="GM368" s="46">
        <f>IF(AND($DS368,GK368),
IF(BJ368="","Debes escribir el tipo de incapacidad. ",
IF(_xlfn.IFNA(VLOOKUP(BJ368,TIPO_DE_INCAPACIDAD,1,FALSE),-1)=-1,"El tipo de incapacidad es inválida (por favor seleccionarlo de la lista). ","")
),
""
)</f>
        <v/>
      </c>
      <c r="GN368" s="46">
        <f>IF(AND($DS368,GK368),
IF(BK368="","Debes escribir el valor de la incapacidad. ",
IF( ISERR(_xlfn.NUMBERVALUE(BK368)), "El valor de la incapacidad debe ser un número válido. ", "")
),
""
)</f>
        <v/>
      </c>
      <c r="GO368" s="46">
        <f>CONCATENATE(BL368,BM368)&lt;&gt;""</f>
        <v/>
      </c>
      <c r="GP368" s="46">
        <f>IF(AND($DS368,GO368),
IF(BL368="","Debes escribir el número de días de licencia de maternidad o paternidad. ",
IF( IFERROR(INT(BL368),1.1) &lt;&gt; IFERROR(_xlfn.NUMBERVALUE(BL368),1), "La cantidad de días de licencia de maternidad o paternidad debe ser un número entero. ", "")
),
""
)</f>
        <v/>
      </c>
      <c r="GQ368" s="46">
        <f>IF(AND($DS368,GO368),
IF(BM368="","Debes escribir el valor de la licencia de maternidad o paternidad. ",
IF( ISERR(_xlfn.NUMBERVALUE(BM368)), "El valor de la licencia de maternidad o paternidad debe ser un número válido. ", "")
),
""
)</f>
        <v/>
      </c>
      <c r="GR368" s="46">
        <f>CONCATENATE(BN368,BO368)&lt;&gt;""</f>
        <v/>
      </c>
      <c r="GS368" s="46">
        <f>IF(AND($DS368,GR368),
IF(BN368="","Debes escribir el número de días de licencia remunerada. ",
IF( IFERROR(INT(BN368),1.1) &lt;&gt; IFERROR(_xlfn.NUMBERVALUE(BN368),1), "La cantidad de días de licencia remunerada debe ser un número entero. ", "")
),
""
)</f>
        <v/>
      </c>
      <c r="GT368" s="46">
        <f>IF(AND($DS368,GR368),
IF(BO368="","Debes escribir el valor de la licencia remunerada. ",
IF( ISERR(_xlfn.NUMBERVALUE(BO368)), "El valor de la licencia remunerada debe ser un número válido. ", "")
),
""
)</f>
        <v/>
      </c>
      <c r="GU368" s="46">
        <f>IF($DS368,
IF( AND(BP368&lt;&gt;"", ISERR(_xlfn.NUMBERVALUE(BP368))), "El valor de la licencia NO remunerada debe ser un número válido. ", "")
)</f>
        <v/>
      </c>
      <c r="GV368" s="46">
        <f>IF($DS368,
IF( AND(BQ368&lt;&gt;"", ISERR(_xlfn.NUMBERVALUE(BQ368))), "El valor de auxilios salariales debe ser un número válido. ", "")
)</f>
        <v/>
      </c>
      <c r="GW368" s="46">
        <f>IF($DS368,
IF( AND(BR368&lt;&gt;"", ISERR(_xlfn.NUMBERVALUE(BR368))), "El valor de auxilios NO salariales debe ser un número válido. ", "")
)</f>
        <v/>
      </c>
      <c r="GX368" s="46">
        <f>IF($DS368,
IF( AND(BS368&lt;&gt;"", ISERR(_xlfn.NUMBERVALUE(BS368))), "El valor de bonos salariales debe ser un número válido. ", "")
)</f>
        <v/>
      </c>
      <c r="GY368" s="46">
        <f>IF($DS368,
IF( AND(BT368&lt;&gt;"", ISERR(_xlfn.NUMBERVALUE(BT368))), "El valor de bonos NO salariales debe ser un número válido. ", "")
)</f>
        <v/>
      </c>
      <c r="GZ368" s="46">
        <f>IF($DS368,
IF( AND(BU368&lt;&gt;"", ISERR(_xlfn.NUMBERVALUE(BU368))), "El valor de bonos salariales de alimentación debe ser un número válido. ", "")
)</f>
        <v/>
      </c>
      <c r="HA368" s="46">
        <f>IF($DS368,
IF( AND(BV368&lt;&gt;"", ISERR(_xlfn.NUMBERVALUE(BV368))), "El valor de bonos NO salariales de alimentación debe ser un número válido. ", "")
)</f>
        <v/>
      </c>
      <c r="HB368" s="46">
        <f>IF($DS368,
IF( AND(BW368&lt;&gt;"", ISERR(_xlfn.NUMBERVALUE(BW368))), "El valor de bonificaciones salariales debe ser un número válido. ", "")
)</f>
        <v/>
      </c>
      <c r="HC368" s="46">
        <f>IF($DS368,
IF( AND(BX368&lt;&gt;"", ISERR(_xlfn.NUMBERVALUE(BX368))), "El valor de bonificaciones NO salariales debe ser un número válido. ", "")
)</f>
        <v/>
      </c>
      <c r="HD368" s="46">
        <f>IF($DS368,
IF( AND(BY368&lt;&gt;"", ISERR(_xlfn.NUMBERVALUE(BY368))), "El valor de compensaciones ordinarias debe ser un número válido. ", "")
)</f>
        <v/>
      </c>
      <c r="HE368" s="46">
        <f>IF($DS368,
IF( AND(BZ368&lt;&gt;"", ISERR(_xlfn.NUMBERVALUE(BZ368))), "El valor de compensaciones extraordinarias debe ser un número válido. ", "")
)</f>
        <v/>
      </c>
      <c r="HF368" s="46">
        <f>IF($DS368,
IF( AND(CA368&lt;&gt;"", ISERR(_xlfn.NUMBERVALUE(CA368))), "El valor de comisiones debe ser un número válido. ", "")
)</f>
        <v/>
      </c>
      <c r="HG368" s="46">
        <f>IF($DS368,
IF( AND(CB368&lt;&gt;"", ISERR(_xlfn.NUMBERVALUE(CB368))), "El valor de ausencia por huega debe ser un número válido. ", "")
)</f>
        <v/>
      </c>
      <c r="HH368" s="46">
        <f>IF($DS368,
IF( AND(CC368&lt;&gt;"", ISERR(_xlfn.NUMBERVALUE(CC368))), "El valor de anticipos debe ser un número válido. ", "")
)</f>
        <v/>
      </c>
      <c r="HI368" s="46">
        <f>IF($DS368,
IF( AND(CD368&lt;&gt;"", ISERR(_xlfn.NUMBERVALUE(CD368))), "El valor de pagos a terceros debe ser un número válido. ", "")
)</f>
        <v/>
      </c>
      <c r="HJ368" s="46">
        <f>IF($DS368,
IF( AND(CE368&lt;&gt;"", ISERR(_xlfn.NUMBERVALUE(CE368))), "El valor de dotación debe ser un número válido. ", "")
)</f>
        <v/>
      </c>
      <c r="HK368" s="46">
        <f>IF($DS368,
IF( AND(CF368&lt;&gt;"", ISERR(_xlfn.NUMBERVALUE(CF368))), "El valor de apoyo sostenibilidad debe ser un número válido. ", "")
)</f>
        <v/>
      </c>
      <c r="HL368" s="46">
        <f>IF($DS368,
IF( AND(CG368&lt;&gt;"", ISERR(_xlfn.NUMBERVALUE(CG368))), "El valor de teletrabajo debe ser un número válido. ", "")
)</f>
        <v/>
      </c>
      <c r="HM368" s="46">
        <f>IF($DS368,
IF( AND(CH368&lt;&gt;"", ISERR(_xlfn.NUMBERVALUE(CH368))), "El valor de bonificación de retiro debe ser un número válido. ", "")
)</f>
        <v/>
      </c>
      <c r="HN368" s="46">
        <f>IF($DS368,
IF( AND(CI368&lt;&gt;"", ISERR(_xlfn.NUMBERVALUE(CI368))), "El valor de indemnización de retiro debe ser un número válido. ", "")
)</f>
        <v/>
      </c>
      <c r="HO368" s="46">
        <f>IF($DS368,
IF( AND(CJ368&lt;&gt;"", ISERR(_xlfn.NUMBERVALUE(CJ368))), "El valor de reintegros debe ser un número válido. ", "")
)</f>
        <v/>
      </c>
      <c r="HP368" s="46">
        <f>CONCATENATE(CK368,CL368,CM368)&lt;&gt;""</f>
        <v/>
      </c>
      <c r="HQ368" s="46">
        <f>IF(AND($DS368,HP368),
IF(CK368="","Debes escribir la descripción de otro concepto no categorizado. ",""),
""
)</f>
        <v/>
      </c>
      <c r="HR368" s="46">
        <f>IF(AND($DS368,HP368),
IF(CONCATENATE(CL368,CM368)="","Debes escribir al menos un valor de concepto no categorizado (salarial o no salarial). ",
IF(ISERR(_xlfn.NUMBERVALUE(CL368)),"El valor salarial concepto no categorizado debe ser un número válido. ","")
),
""
)</f>
        <v/>
      </c>
      <c r="HS368" s="46">
        <f>IF(AND($DS368,HP368),
IF(CONCATENATE(CL368,CM368)="","Debes escribir al menos un valor de concepto no categorizado (salarial o no salarial). ",
IF(ISERR(_xlfn.NUMBERVALUE(CM368)),"El valor NO salarial concepto no categorizado debe ser un número válido. ","")
),
""
)</f>
        <v/>
      </c>
      <c r="HT368" s="46">
        <f>IF($DS368,
IF(CN368="","Debes escribir el porcentaje del aporte a salud. ",
IF( ISERR(_xlfn.NUMBERVALUE(CN368)), "El valor del porcentaje del aporte a salud debe ser un número válido. ", "")
)
)</f>
        <v/>
      </c>
      <c r="HU368" s="46">
        <f>IF($DS368,
IF(CO368="","Debes escribir el valor del aporte a salud. ",
IF( ISERR(_xlfn.NUMBERVALUE(CO368)), "El valor del aporte a salud debe ser un número válido. ", "")
)
)</f>
        <v/>
      </c>
      <c r="HV368" s="46">
        <f>IF($DS368,
IF( AND(CP368&lt;&gt;"", ISERR(_xlfn.NUMBERVALUE(CP368))), "El valor plan complementario debe ser un número válido. ", "")
)</f>
        <v/>
      </c>
      <c r="HW368" s="46">
        <f>IF($DS368,
IF(CQ368="","Debes escribir el porcentaje del aporte a pensión. ",
IF( ISERR(_xlfn.NUMBERVALUE(CQ368)), "El valor del porcentaje del aporte a pensión debe ser un número válido. ", "")
)
)</f>
        <v/>
      </c>
      <c r="HX368" s="46">
        <f>IF($DS368,
IF(CR368="","Debes escribir el valor del aporte a pensión. ",
IF( ISERR(_xlfn.NUMBERVALUE(CR368)), "El valor del aporte a salud debe ser un número válido. ", "")
)
)</f>
        <v/>
      </c>
      <c r="HY368" s="46">
        <f>IF($DS368,
IF( AND(CS368&lt;&gt;"", ISERR(_xlfn.NUMBERVALUE(CS368))), "El valor pensión voluntaria debe ser un número válido. ", "")
)</f>
        <v/>
      </c>
      <c r="HZ368" s="46">
        <f>CONCATENATE(CT368,CU368,CV368,CW368)&lt;&gt;""</f>
        <v/>
      </c>
      <c r="IA368" s="46">
        <f>IF(AND($DS368,HZ368),
IF(CT368="","Debes escribir el % del fondo de seguridad pensional. ",
IF( ISERR(_xlfn.NUMBERVALUE(CT368)), "El % del fondo de seguridad debe ser un número válido. ", "")
),
""
)</f>
        <v/>
      </c>
      <c r="IB368" s="46">
        <f>IF(AND($DS368,HZ368),
IF(CU368="","Debes escribir el valor del aporte al fondo de solidaridad pensional. ",
IF( ISERR(_xlfn.NUMBERVALUE(CU368)), "El valor del aporte al fondo de solidaridad pensional debe ser un número válido. ", "")
),
""
)</f>
        <v/>
      </c>
      <c r="IC368" s="46">
        <f>IF(AND($DS368,HZ368),
IF(CV368="","Debes escribir el % del fondo de subsistencia. ",
IF( ISERR(_xlfn.NUMBERVALUE(CV368)), "El % del fondo de subsistencia debe ser un número válido. ", "")
),
""
)</f>
        <v/>
      </c>
      <c r="ID368" s="46">
        <f>IF(AND($DS368,HZ368),
IF(CW368="","Debes escribir el valor del fondo de subsistencia. ",
IF( ISERR(_xlfn.NUMBERVALUE(CW368)), "El valor del fondo de subsistencia debe ser un número válido. ", "")
),
""
)</f>
        <v/>
      </c>
      <c r="IE368" s="46">
        <f>CONCATENATE(CX368,CY368)&lt;&gt;""</f>
        <v/>
      </c>
      <c r="IF368" s="46">
        <f>IF(AND($DS368,IE368),
IF(CX368="","Debes escribir el % de sindicato. ",
IF( ISERR(_xlfn.NUMBERVALUE(CX368)), "El % de sindicato debe ser un número válido. ", "")
),
""
)</f>
        <v/>
      </c>
      <c r="IG368" s="46">
        <f>IF(AND($DS368,IE368),
IF(CY368="","Debes escribir el valor del sindicato. ",
IF( ISERR(_xlfn.NUMBERVALUE(CY368)), "El valor del sindicato debe ser un número válido. ", "")
),
""
)</f>
        <v/>
      </c>
      <c r="IH368" s="46">
        <f>IF($DS368,
IF( AND(CZ368&lt;&gt;"", ISERR(_xlfn.NUMBERVALUE(CZ368))), "El valor de sanción pública debe ser un número válido. ", "")
)</f>
        <v/>
      </c>
      <c r="II368" s="46">
        <f>IF($DS368,
IF( AND(DA368&lt;&gt;"", ISERR(_xlfn.NUMBERVALUE(DA368))), "El valor de sanción privada debe ser un número válido. ", "")
)</f>
        <v/>
      </c>
      <c r="IJ368" s="46">
        <f>CONCATENATE(DB368,DC368)&lt;&gt;""</f>
        <v/>
      </c>
      <c r="IK368" s="46">
        <f>IF(AND($DS368,IJ368),
IF(DB368="","Debes escribir la descripción de libranza. ",""),
""
)</f>
        <v/>
      </c>
      <c r="IL368" s="46">
        <f>IF(AND($DS368,IJ368),
IF(DC368="","Debes escribir la cuota libranza. ",
IF(ISERR(_xlfn.NUMBERVALUE(DC368)),"El valor de la cuota libranza debe ser un número válido. ","")
),
""
)</f>
        <v/>
      </c>
      <c r="IM368" s="46">
        <f>IF($DS368,
IF( AND(DD368&lt;&gt;"", ISERR(_xlfn.NUMBERVALUE(DD368))), "El valor de pagos a terceros debe ser un número válido. ", "")
)</f>
        <v/>
      </c>
      <c r="IN368" s="46">
        <f>IF($DS368,
IF( AND(DE368&lt;&gt;"", ISERR(_xlfn.NUMBERVALUE(DE368))), "El valor de anticipos debe ser un número válido. ", "")
)</f>
        <v/>
      </c>
      <c r="IO368" s="46">
        <f>IF($DS368,
IF( AND(DF368&lt;&gt;"", ISERR(_xlfn.NUMBERVALUE(DF368))), "El valor de AFC debe ser un número válido. ", "")
)</f>
        <v/>
      </c>
      <c r="IP368" s="46">
        <f>IF($DS368,
IF( AND(DG368&lt;&gt;"", ISERR(_xlfn.NUMBERVALUE(DG368))), "El valor de rete-fuente debe ser un número válido. ", "")
)</f>
        <v/>
      </c>
      <c r="IQ368" s="46">
        <f>IF($DS368,
IF( AND(DH368&lt;&gt;"", ISERR(_xlfn.NUMBERVALUE(DH368))), "El valor de cooperativa de trabajo debe ser un número válido. ", "")
)</f>
        <v/>
      </c>
      <c r="IR368" s="46">
        <f>IF($DS368,
IF( AND(DI368&lt;&gt;"", ISERR(_xlfn.NUMBERVALUE(DI368))), "El valor de embargo fiscal debe ser un número válido. ", "")
)</f>
        <v/>
      </c>
      <c r="IS368" s="46">
        <f>IF($DS368,
IF( AND(DJ368&lt;&gt;"", ISERR(_xlfn.NUMBERVALUE(DJ368))), "El valor de educación debe ser un número válido. ", "")
)</f>
        <v/>
      </c>
      <c r="IT368" s="46">
        <f>IF($DS368,
IF( AND(DK368&lt;&gt;"", ISERR(_xlfn.NUMBERVALUE(DK368))), "El valor de reintegro debe ser un número válido. ", "")
)</f>
        <v/>
      </c>
      <c r="IU368" s="46">
        <f>IF($DS368,
IF( AND(DL368&lt;&gt;"", ISERR(_xlfn.NUMBERVALUE(DL368))), "El valor de deuda debe ser un número válido. ", "")
)</f>
        <v/>
      </c>
      <c r="IV368" s="46">
        <f>IF($DS368,
IF( AND(DM368&lt;&gt;"", ISERR(_xlfn.NUMBERVALUE(DM368))), "El valor de otras deducciones debe ser un número válido. ", "")
)</f>
        <v/>
      </c>
      <c r="IW368" s="46">
        <f>IF($DS368,
IF(DN368="","Debes escribir el valor de los devengos totales. ",
IF( ISERR(_xlfn.NUMBERVALUE(DN368)), "El valor de los devengos totales debe ser un número válido. ", "")
)
)</f>
        <v/>
      </c>
      <c r="IX368" s="46">
        <f>IF($DS368,
IF(DO368="","Debes escribir el valor de las deducciones totales. ",
IF( ISERR(_xlfn.NUMBERVALUE(DO368)), "El valor de las deducciones totales debe ser un número válido. ", "")
)
)</f>
        <v/>
      </c>
      <c r="IY368" s="46">
        <f>IF($DS368,
IF(DP368="","Debes escribir el valor del salario total. ",
IF( ISERR(_xlfn.NUMBERVALUE(DP368)), "El valor del salario total debe ser un número válido. ", "")
)
)</f>
        <v/>
      </c>
    </row>
    <row r="369">
      <c r="B369" s="48" t="n">
        <v>357</v>
      </c>
      <c r="C369" s="61">
        <f>IF(AND(DS369,DP369&lt;&gt;""),
IF(DQ369="","OK","Error"),
""
)</f>
        <v/>
      </c>
      <c r="D369" s="53" t="n"/>
      <c r="E369" s="52" t="n"/>
      <c r="F369" s="112" t="n"/>
      <c r="G369" s="52" t="n"/>
      <c r="H369" s="53" t="n"/>
      <c r="I369" s="52" t="n"/>
      <c r="J369" s="52" t="n"/>
      <c r="K369" s="53" t="n"/>
      <c r="L369" s="55" t="n"/>
      <c r="M369" s="108" t="n"/>
      <c r="N369" s="56" t="n"/>
      <c r="O369" s="52" t="n"/>
      <c r="P369" s="52" t="n"/>
      <c r="Q369" s="52" t="n"/>
      <c r="R369" s="52" t="n"/>
      <c r="S369" s="52" t="n"/>
      <c r="T369" s="53" t="n"/>
      <c r="U369" s="52" t="n"/>
      <c r="V369" s="52" t="n"/>
      <c r="W369" s="55" t="n"/>
      <c r="X369" s="55" t="n"/>
      <c r="Y369" s="52" t="n"/>
      <c r="Z369" s="55" t="n"/>
      <c r="AA369" s="52" t="n"/>
      <c r="AB369" s="53" t="n"/>
      <c r="AC369" s="53" t="n"/>
      <c r="AD369" s="53" t="n"/>
      <c r="AE369" s="177" t="n"/>
      <c r="AF369" s="113" t="n"/>
      <c r="AG369" s="177" t="n"/>
      <c r="AH369" s="178" t="n"/>
      <c r="AI369" s="178" t="n"/>
      <c r="AJ369" s="178" t="n"/>
      <c r="AK369" s="114" t="n"/>
      <c r="AL369" s="178" t="n"/>
      <c r="AM369" s="114" t="n"/>
      <c r="AN369" s="178" t="n"/>
      <c r="AO369" s="114" t="n"/>
      <c r="AP369" s="178" t="n"/>
      <c r="AQ369" s="114" t="n"/>
      <c r="AR369" s="178" t="n"/>
      <c r="AS369" s="114" t="n"/>
      <c r="AT369" s="178" t="n"/>
      <c r="AU369" s="114" t="n"/>
      <c r="AV369" s="178" t="n"/>
      <c r="AW369" s="114" t="n"/>
      <c r="AX369" s="178" t="n"/>
      <c r="AY369" s="114" t="n"/>
      <c r="AZ369" s="178" t="n"/>
      <c r="BA369" s="114" t="n"/>
      <c r="BB369" s="178" t="n"/>
      <c r="BC369" s="114" t="n"/>
      <c r="BD369" s="178" t="n"/>
      <c r="BE369" s="178" t="n"/>
      <c r="BF369" s="178" t="n"/>
      <c r="BG369" s="59" t="n"/>
      <c r="BH369" s="178" t="n"/>
      <c r="BI369" s="114" t="n"/>
      <c r="BJ369" s="53" t="n"/>
      <c r="BK369" s="178" t="n"/>
      <c r="BL369" s="114" t="n"/>
      <c r="BM369" s="178" t="n"/>
      <c r="BN369" s="114" t="n"/>
      <c r="BO369" s="178" t="n"/>
      <c r="BP369" s="178" t="n"/>
      <c r="BQ369" s="178" t="n"/>
      <c r="BR369" s="178" t="n"/>
      <c r="BS369" s="178" t="n"/>
      <c r="BT369" s="178" t="n"/>
      <c r="BU369" s="178" t="n"/>
      <c r="BV369" s="178" t="n"/>
      <c r="BW369" s="178" t="n"/>
      <c r="BX369" s="178" t="n"/>
      <c r="BY369" s="178" t="n"/>
      <c r="BZ369" s="178" t="n"/>
      <c r="CA369" s="178" t="n"/>
      <c r="CB369" s="178" t="n"/>
      <c r="CC369" s="178" t="n"/>
      <c r="CD369" s="178" t="n"/>
      <c r="CE369" s="178" t="n"/>
      <c r="CF369" s="178" t="n"/>
      <c r="CG369" s="178" t="n"/>
      <c r="CH369" s="178" t="n"/>
      <c r="CI369" s="178" t="n"/>
      <c r="CJ369" s="178" t="n"/>
      <c r="CK369" s="53" t="n"/>
      <c r="CL369" s="178" t="n"/>
      <c r="CM369" s="178" t="n"/>
      <c r="CN369" s="60" t="n"/>
      <c r="CO369" s="177" t="n"/>
      <c r="CP369" s="178" t="n"/>
      <c r="CQ369" s="60" t="n"/>
      <c r="CR369" s="177" t="n"/>
      <c r="CS369" s="178" t="n"/>
      <c r="CT369" s="59" t="n"/>
      <c r="CU369" s="178" t="n"/>
      <c r="CV369" s="59" t="n"/>
      <c r="CW369" s="178" t="n"/>
      <c r="CX369" s="59" t="n"/>
      <c r="CY369" s="178" t="n"/>
      <c r="CZ369" s="178" t="n"/>
      <c r="DA369" s="178" t="n"/>
      <c r="DB369" s="53" t="n"/>
      <c r="DC369" s="178" t="n"/>
      <c r="DD369" s="178" t="n"/>
      <c r="DE369" s="178" t="n"/>
      <c r="DF369" s="178" t="n"/>
      <c r="DG369" s="178" t="n"/>
      <c r="DH369" s="178" t="n"/>
      <c r="DI369" s="178" t="n"/>
      <c r="DJ369" s="178" t="n"/>
      <c r="DK369" s="178" t="n"/>
      <c r="DL369" s="178" t="n"/>
      <c r="DM369" s="178" t="n"/>
      <c r="DN369" s="177" t="n"/>
      <c r="DO369" s="177" t="n"/>
      <c r="DP369" s="177" t="n"/>
      <c r="DQ369" s="76">
        <f>IF(AND(DS369,DP369&lt;&gt;""),
CONCATENATE(DT369,DU369,DV369,DW369,DX369,DY369,DZ369,EA369,EB369,EC369,ED369,EE369,EF369,EG369,EH369,EI369,EJ369,EK369,EL369,EM369,EN369,EO369,EP369,EQ369,ES369,ET369,EU369,EV369,EW369,EX369,EY369,EZ369,FA369,FC369,FD369,FF369,FG369,FI369,FJ369,FL369,FM369,FO369,FP369,FR369,FS369,FU369,FV369,FX369,FY369,GA369,GB369,GD369,GE369,GF369,GH369,GI369,GJ369,GL369,GM369,GN369,GP369,GQ369,GS369,GT369,GU369,GV369,GW369,GX369,GY369,GZ369,HA369,HB369,HC369,HD369,HE369,HF369,HG369,HH369,HI369,HJ369,HK369,HL369,HM369,HN369,HO369,HQ369,HR369,HS369,HT369,HU369,HV369,HW369,HX369,HY369,IA369,IB369,IC369,ID369,IF369,IG369,IH369,II369,IK369,IL369,IM369,IN369,IO369,IP369,IQ369,IR369,IS369,IT369,IU369,IV369,IW369,IX369,IY369,IZ369),
""
)</f>
        <v/>
      </c>
      <c r="DR369" s="53" t="n"/>
      <c r="DS369" s="46">
        <f>CONCATENATE(D369,$E369,$F369,$G369,H369,$I369,$J369,K369,$L369,$M369,N369,$O369,$P369,$Q369,$R369,$S369,T369,$U369,$V369,$W369,$X369,$Y369,$Z369,$AA369,AB369,AC369,AD369,$AE369,$AF369,$AG369,AH369,AI369,AJ369,AK369,AL369,AM369,AN369,AO369,AP369,AQ369,AR369,AS369,AT369,AU369,AV369,AW369,AX369,AY369,AZ369,BA369,BB369,BC369,BD369,BE369,BF369,BG369,BH369,BI369,BJ369,BK369,BL369,BM369,BN369,BO369,BP369,BQ369,BR369,BS369,BT369,BU369,BV369,BW369,BX369,BY369,BZ369,CA369,CB369,CC369,CD369,CE369,CF369,CG369,CH369,CI369,CJ369,CK369,CL369,CM369,$CN369,$CO369,CP369,$CQ369,$CR369,CS369,CT369,CU369,CV369,CW369,CX369,CY369,CZ369,DA369,DB369,DC369,DD369,DE369,DF369,DG369,DH369,DI369,DJ369,DK369,DL369,DM369,$DN369,$DO369,$DP369,DR369)&lt;&gt;""</f>
        <v/>
      </c>
      <c r="DT369" s="46">
        <f>IF(AND($DS369,$E$4&lt;&gt;""),
IF(LEFT($E$4,2) = "1.",
IF(D369&lt;&gt;"","El CUNE sólo se envía en operaciones de novedad o ajuste. ",""),
IF(D369="","Debes escribir un CUNE válido para realizar operaciones de novedad o ajuste. ","")),
""
)</f>
        <v/>
      </c>
      <c r="DU369" s="46">
        <f>IF($DS369,
IF(E369="","Debes seleccionar el tipo de documento del empleado. ",
IF(_xlfn.IFNA(VLOOKUP(E369,TIPO_DE_DOCUMENTO,1,FALSE),-1)=-1,"El tipo de documento no es válido (por favor seleccionarlo de la lista). ","")
)
)</f>
        <v/>
      </c>
      <c r="DV369" s="46">
        <f>IF($DS369,
IF(F369="","Debes escribir el número de documento del empleado. ","")
)</f>
        <v/>
      </c>
      <c r="DW369" s="46">
        <f>IF($DS369,
IF(G369="","Debes escribir el primer nombre del empleado. ","")
)</f>
        <v/>
      </c>
      <c r="DY369" s="46">
        <f>IF($DS369,
IF(I369="","Debes escribir el primer apellido del empleado. ","")
)</f>
        <v/>
      </c>
      <c r="DZ369" s="46">
        <f>IF($DS369,
IF(J369="","Debes escribir el segundo apellido del empleado. ","")
)</f>
        <v/>
      </c>
      <c r="EB369" s="46">
        <f>IF($DS369,
IF(L369="","Debes escribir la fecha de ingreso del empleado. ",
IF(ISERR(DATE(YEAR(L369),MONTH(L369),DAY(L369))), "El valor ingresado en fecha de ingreso no tiene un formato válido. ","")
)
)</f>
        <v/>
      </c>
      <c r="EC369" s="46">
        <f>IF($DS369,
IF(M369="","Debes escribir el tiempo laborado. ",
IF( IFERROR(INT(M369),1.1) &lt;&gt; IFERROR(_xlfn.NUMBERVALUE(M369),1), "El valor de los días trabajados debe ser un número entero. ", "")
)
)</f>
        <v/>
      </c>
      <c r="ED369" s="46">
        <f>IF($DS369,
IF( AND(N369&lt;&gt;"", ISERR(DATE(YEAR(N369),MONTH(N369),DAY(N369))) ), "El valor ingresado en fecha de ingreso no tiene un formato válido. ",
IF( AND(N369&lt;&gt;"", $E$6&lt;&gt;"", DATE(YEAR(N369), MONTH(N369), 1) &lt;&gt; IFERROR(DATE(MID($E$6, 1, 4), MID($E$6, 6, 2),1), "1/1/1900") ), "La fecha de retiro debe estar dentro del período liquidado. ", "")
)
)</f>
        <v/>
      </c>
      <c r="EE369" s="46">
        <f>IF($DS369,
IF(O369="","Debes seleccionar el tipo de trabajador. ",
IF(_xlfn.IFNA(VLOOKUP(O369,TIPO_DE_TRABAJADOR,1,FALSE),-1)=-1,"El tipo de trabajador no es válido (por favor seleccionarlo de la lista). ","")
)
)</f>
        <v/>
      </c>
      <c r="EF369" s="46">
        <f>IF($DS369,
IF(P369="","Debes seleccionar si es un trabajador dependiente pensionado por vejez. ",
IF(_xlfn.IFNA(VLOOKUP(P369,SUBTIPO_DE_TRABAJADOR,1,FALSE),-1)=-1,"El tipo de trabajador dependiente pensionado por vejez no es válido (por favor seleccionarlo de la lista). ","")
)
)</f>
        <v/>
      </c>
      <c r="EG369" s="46">
        <f>IF($DS369,
IF(Q369="","Debes seleccionar el tipo de contrato del trabajador. ",
IF(_xlfn.IFNA(VLOOKUP(Q369,TIPO_DE_CONTRATO,1,FALSE),-1)=-1,"El tipo de contrato del trabajador no es válido (por favor seleccionarlo de la lista). ","")
)
)</f>
        <v/>
      </c>
      <c r="EH369" s="46">
        <f>IF($DS369,
IF(R369="","Debes seleccionar si es un salario integral. ",
IF(_xlfn.IFNA(VLOOKUP(R369,SI_NO,1,FALSE),-1)=-1,"Valor no válido para salario integral (por favor seleccionarlo de la lista). ","")
)
)</f>
        <v/>
      </c>
      <c r="EI369" s="46">
        <f>IF($DS369,
IF(S369="","Debes seleccionar si el trabajador realiza actividades de riesgo. ",
IF(_xlfn.IFNA(VLOOKUP(S369,SI_NO,1,FALSE),-1)=-1,"Valor no válido para actividad de alto riesgo (por favor seleccionarlo de la lista). ","")
)
)</f>
        <v/>
      </c>
      <c r="EK369" s="46">
        <f>IF($DS369,
IF(U369="","Debes escribir el código del municipio de residencia del trabajador. ",
IF(_xlfn.IFNA(VLOOKUP(U369,MUNICIPIO,1,FALSE),-1)=-1,"El municipio de residencia del trabajador es inválido (por favor seleccionarlo de la lista). ","")
)
)</f>
        <v/>
      </c>
      <c r="EL369" s="46">
        <f>IF($DS369,
IF(V369="","Debes escribir el la dirección de residendia del trabajador. ","")
)</f>
        <v/>
      </c>
      <c r="EM369" s="46">
        <f>IF($DS369,
IF(W369="","Debes escribir la fecha de inicio de la liquidación. ",
IF(ISERR(DATE(YEAR(W369),MONTH(W369),DAY(W369))),"El valor ingresado en fecha de inicio de liquidación no tiene un formato válido. ",
IF( AND($E$6&lt;&gt;"", DATE(YEAR(W369), MONTH(W369), 1) &lt;&gt; IFERROR(DATE(MID($E$6, 1, 4), MID($E$6, 6, 2),1), "1/1/1900") ), "La fecha de inicio de la liquidación debe estar dentro del período liquidado. ", "")
)
)
)</f>
        <v/>
      </c>
      <c r="EN369" s="46">
        <f>IF($DS369,
IF(X369="","Debes escribir la fecha de fin de la liquidación. ",
IF(ISERR(DATE(YEAR(X369),MONTH(X369),DAY(X369))),"El valor ingresado en fecha de fin de liquidación no tiene un formato válido. ",
IF( AND($E$6&lt;&gt;"", DATE(YEAR(X369), MONTH(X369), 1) &lt;&gt; IFERROR(DATE(MID($E$6, 1, 4), MID($E$6, 6, 2),1), "1/1/1900") ), "La fecha de fin de la liquidación debe estar dentro del período liquidado. ", "")
)
)
)</f>
        <v/>
      </c>
      <c r="EO369" s="46">
        <f>IF($DS369,
IF(Y369="","Debes escribir la frecuencia de pago del trabajador. ",
IF(_xlfn.IFNA(VLOOKUP(Y369,PERÍODO_DE_NÓMINA,1,FALSE),-1)=-1,"La frecuencia de pago es inválida (por favor seleccionarlo de la lista). ","")
)
)</f>
        <v/>
      </c>
      <c r="EP369" s="46">
        <f>IF($DS369,
IF(Z369="","Debes escribir la fecha de pago. ",
IF(ISERR(DATE(YEAR(Z369),MONTH(Z369),DAY(Z369))), "El valor ingresado en fecha de pago no tiene un formato válido. ","")
)
)</f>
        <v/>
      </c>
      <c r="EQ369" s="46">
        <f>IF($DS369,
IF(AA369="","Debes escribir el medio de pago. ",
IF(_xlfn.IFNA(VLOOKUP(AA369,MEDIOS_DE_PAGO,1,FALSE),-1)=-1,"El medio de pago es inválido (por favor seleccionarlo de la lista). ","")
)
)</f>
        <v/>
      </c>
      <c r="ER369" s="46">
        <f>OR(AA369='Tablas '!$T$4,AA369='Tablas '!$T$7,AA369='Tablas '!$T$8,AA369='Tablas '!$T$11)</f>
        <v/>
      </c>
      <c r="ES369" s="46">
        <f>IF(AND($DS369,ER369),
IF(AB369="","Debes escribir la entidad bancaria. ",""),
""
)</f>
        <v/>
      </c>
      <c r="ET369" s="46">
        <f>IF(AND($DS369,ER369),
IF(AC369="","Debes escribir el tipo de cuenta bancaria. ",
IF(_xlfn.IFNA(VLOOKUP(AC369,TIPO_DE_CUENTA,1,FALSE),-1)=-1,"El tipo de cuenta bancaria es inválida (por favor seleccionarlo de la lista). ","")
),
""
)</f>
        <v/>
      </c>
      <c r="EU369" s="46">
        <f>IF(AND($DS369,ER369),
IF(AD369="","Debes escribir el número de cuenta bancaria. ",""),
""
)</f>
        <v/>
      </c>
      <c r="EV369" s="46">
        <f>IF($DS369,
IF(AE369="","Debes escribir el valor del sueldo básico. ",
IF( ISERR(_xlfn.NUMBERVALUE(AE369)), "El valor del sueldo básico debe ser un número válido. ", "")
)
)</f>
        <v/>
      </c>
      <c r="EW369" s="46">
        <f>IF($DS369,
IF(AF369="","Debes escribir el número de días trabajados. ",
IF( IFERROR(INT(AF369),1.1) &lt;&gt; IFERROR(_xlfn.NUMBERVALUE(AF369),1), "La cantidad de días trabajados debe ser un número entero. ", "")
)
)</f>
        <v/>
      </c>
      <c r="EX369" s="46">
        <f>IF($DS369,
IF(AG369="","Debes escribir el valor del sueldo trabajado. ",
IF( ISERR(_xlfn.NUMBERVALUE(AG369)), "El valor del sueldo trabajado debe ser un número válido. ", "")
)
)</f>
        <v/>
      </c>
      <c r="EY369" s="46">
        <f>IF($DS369,
IF( AND(AH369&lt;&gt;"", ISERR(_xlfn.NUMBERVALUE(AH369))), "El valor del auxilio de transporte debe ser un número válido. ", "")
)</f>
        <v/>
      </c>
      <c r="EZ369" s="46">
        <f>IF($DS369,
IF( AND(AI369&lt;&gt;"", ISERR(_xlfn.NUMBERVALUE(AI369))), "El valor de viáticos salariales debe ser un número válido. ", "")
)</f>
        <v/>
      </c>
      <c r="FA369" s="46">
        <f>IF($DS369,
IF( AND(AJ369&lt;&gt;"", ISERR(_xlfn.NUMBERVALUE(AJ369))), "El valor de viáticos NO salariales debe ser un número válido. ", "")
)</f>
        <v/>
      </c>
      <c r="FB369" s="46">
        <f>CONCATENATE(AK369,AL369)&lt;&gt;""</f>
        <v/>
      </c>
      <c r="FC369" s="46">
        <f>IF(AND($DS369,FB369),
IF(AK369="","Debes escribir el número de horas extras diurnas. ",
IF( IFERROR(INT(AK369),1.1) &lt;&gt; IFERROR(_xlfn.NUMBERVALUE(AK369),1), "La cantidad de horas extras diurnas debe ser un número entero. ", "")
),
""
)</f>
        <v/>
      </c>
      <c r="FD369" s="46">
        <f>IF(AND($DS369,FB369),
IF(AL369="","Debes escribir el valor de las horas extras diurnas. ",
IF( ISERR(_xlfn.NUMBERVALUE(AL369)), "El valor de las horas extras duirnas debe ser un número válido. ", "")
),
""
)</f>
        <v/>
      </c>
      <c r="FE369" s="46">
        <f>CONCATENATE(AM369,AN369)&lt;&gt;""</f>
        <v/>
      </c>
      <c r="FF369" s="46">
        <f>IF(AND($DS369,FE369),
IF(AM369="","Debes escribir el número de horas extras nocturnas. ",
IF( IFERROR(INT(AM369),1.1) &lt;&gt; IFERROR(_xlfn.NUMBERVALUE(AM369),1), "La cantidad de horas extras nocturnas debe ser un número entero. ", "")
),
""
)</f>
        <v/>
      </c>
      <c r="FG369" s="46">
        <f>IF(AND($DS369,FE369),
IF(AN369="","Debes escribir el valor de las horas extras nocturnas. ",
IF( ISERR(_xlfn.NUMBERVALUE(AN369)), "El valor de las horas extras nocturnas debe ser un número válido. ", "")
),
""
)</f>
        <v/>
      </c>
      <c r="FH369" s="46">
        <f>CONCATENATE(AO369,AP369)&lt;&gt;""</f>
        <v/>
      </c>
      <c r="FI369" s="46">
        <f>IF(AND($DS369,FH369),
IF(AO369="","Debes escribir el número de horas extras diurnas dominicales y festivas. ",
IF( IFERROR(INT(AO369),1.1) &lt;&gt; IFERROR(_xlfn.NUMBERVALUE(AO369),1), "La cantidad de horas extras diurnas dominicales y festivas debe ser un número entero. ", "")
),
""
)</f>
        <v/>
      </c>
      <c r="FJ369" s="46">
        <f>IF(AND($DS369,FH369),
IF(AP369="","Debes escribir el valor de las horas extras diurnas dominicales y festivas. ",
IF( ISERR(_xlfn.NUMBERVALUE(AP369)), "El valor de las horas extras diurnas dominicales y festivas debe ser un número válido. ", "")
),
""
)</f>
        <v/>
      </c>
      <c r="FK369" s="46">
        <f>CONCATENATE(AQ369,AR369)&lt;&gt;""</f>
        <v/>
      </c>
      <c r="FL369" s="46">
        <f>IF(AND($DS369,FK369),
IF(AQ369="","Debes escribir el número de horas extras nocturnas dominicales y festivas. ",
IF( IFERROR(INT(AQ369),1.1) &lt;&gt; IFERROR(_xlfn.NUMBERVALUE(AQ369),1), "La cantidad de horas extras nocturnas dominicales y festivas debe ser un número entero. ", "")
),
""
)</f>
        <v/>
      </c>
      <c r="FM369" s="46">
        <f>IF(AND($DS369,FK369),
IF(AR369="","Debes escribir el valor de las horas extras nocturnas dominicales y festivas. ",
IF( ISERR(_xlfn.NUMBERVALUE(AR369)), "El valor de las horas extras nocturnas dominicales y festivas debe ser un número válido. ", "")
),
""
)</f>
        <v/>
      </c>
      <c r="FN369" s="46">
        <f>CONCATENATE(AS369,AT369)&lt;&gt;""</f>
        <v/>
      </c>
      <c r="FO369" s="46">
        <f>IF(AND($DS369,FN369),
IF(AS369="","Debes escribir el número de horas recargo nocturno. ",
IF( IFERROR(INT(AS369),1.1) &lt;&gt; IFERROR(_xlfn.NUMBERVALUE(AS369),1), "La cantidad de horas recargo nocturno debe ser un número entero. ", "")
),
""
)</f>
        <v/>
      </c>
      <c r="FP369" s="46">
        <f>IF(AND($DS369,FN369),
IF(AT369="","Debes escribir el valor de las horas recargo nocturno. ",
IF( ISERR(_xlfn.NUMBERVALUE(AT369)), "El valor de las horas recargo nocturno debe ser un número válido. ", "")
),
""
)</f>
        <v/>
      </c>
      <c r="FQ369" s="46">
        <f>CONCATENATE(AU369,AV369)&lt;&gt;""</f>
        <v/>
      </c>
      <c r="FR369" s="46">
        <f>IF(AND($DS369,FQ369),
IF(AU369="","Debes escribir el número de horas recargo diurno dominical y festivo. ",
IF( IFERROR(INT(AU369),1.1) &lt;&gt; IFERROR(_xlfn.NUMBERVALUE(AU369),1), "La cantidad de horas recargo diurno dominical y festivo debe ser un número entero. ", "")
),
""
)</f>
        <v/>
      </c>
      <c r="FS369" s="46">
        <f>IF(AND($DS369,FQ369),
IF(AV369="","Debes escribir el valor de las horas recargo diurno dominical y festivo. ",
IF( ISERR(_xlfn.NUMBERVALUE(AV369)), "El valor de las horas recargo diurno dominical y festivo debe ser un número válido. ", "")
),
""
)</f>
        <v/>
      </c>
      <c r="FT369" s="46">
        <f>CONCATENATE(AW369,AX369)&lt;&gt;""</f>
        <v/>
      </c>
      <c r="FU369" s="46">
        <f>IF(AND($DS369,FT369),
IF(AW369="","Debes escribir el número de horas recargo nocturno dominical y festivo. ",
IF( IFERROR(INT(AW369),1.1) &lt;&gt; IFERROR(_xlfn.NUMBERVALUE(AW369),1), "La cantidad de horas recargo nocturno dominical y festivo debe ser un número entero. ", "")
),
""
)</f>
        <v/>
      </c>
      <c r="FV369" s="46">
        <f>IF(AND($DS369,FT369),
IF(AX369="","Debes escribir el valor de las horas recargo nocturno dominical y festivo. ",
IF( ISERR(_xlfn.NUMBERVALUE(AX369)), "El valor de las horas recargo nocturno dominical y festivo debe ser un número válido. ", "")
),
""
)</f>
        <v/>
      </c>
      <c r="FW369" s="46">
        <f>CONCATENATE(AY369,AZ369)&lt;&gt;""</f>
        <v/>
      </c>
      <c r="FX369" s="46">
        <f>IF(AND($DS369,FW369),
IF(AY369="","Debes escribir el número de días de vacaciones comunes. ",
IF( IFERROR(INT(AY369),1.1) &lt;&gt; IFERROR(_xlfn.NUMBERVALUE(AY369),1), "La cantidad de días de vacaciones comunes debe ser un número entero. ", "")
),
""
)</f>
        <v/>
      </c>
      <c r="FY369" s="46">
        <f>IF(AND($DS369,FW369),
IF(AZ369="","Debes escribir el valor de las vacaciones comunes. ",
IF( ISERR(_xlfn.NUMBERVALUE(AZ369)), "El valor de las vacaciones comunes debe ser un número válido. ", "")
),
""
)</f>
        <v/>
      </c>
      <c r="FZ369" s="46">
        <f>CONCATENATE(BA369,BB369)&lt;&gt;""</f>
        <v/>
      </c>
      <c r="GA369" s="46">
        <f>IF(AND($DS369,FZ369),
IF(BA369="","Debes escribir el número de días de vacaciones compensadas. ",
IF( IFERROR(INT(BA369),1.1) &lt;&gt; IFERROR(_xlfn.NUMBERVALUE(BA369),1), "La cantidad de días de vacaciones compensadas debe ser un número entero. ", "")
),
""
)</f>
        <v/>
      </c>
      <c r="GB369" s="46">
        <f>IF(AND($DS369,FZ369),
IF(BB369="","Debes escribir el valor de las vacaciones compensadas. ",
IF( ISERR(_xlfn.NUMBERVALUE(BB369)), "El valor de las vacaciones compensadas debe ser un número válido. ", "")
),
""
)</f>
        <v/>
      </c>
      <c r="GC369" s="46">
        <f>CONCATENATE(BC369,BD369)&lt;&gt;""</f>
        <v/>
      </c>
      <c r="GD369" s="46">
        <f>IF(AND($DS369,GC369),
IF(BC369="","Debes escribir el número de días de prima salarial. ",
IF( IFERROR(INT(BC369),1.1) &lt;&gt; IFERROR(_xlfn.NUMBERVALUE(BC369),1), "La cantidad de días de prima salarial debe ser un número entero. ", "")
),
""
)</f>
        <v/>
      </c>
      <c r="GE369" s="46">
        <f>IF(AND($DS369,GC369),
IF(BD369="","Debes escribir el valor de los días de prima salarial. ",
IF( ISERR(_xlfn.NUMBERVALUE(BD369)), "El valor de los días de prima salarial debe ser un número válido. ", "")
),
""
)</f>
        <v/>
      </c>
      <c r="GF369" s="46">
        <f>IF($DS369,
IF( AND(BE369&lt;&gt;"", ISERR(_xlfn.NUMBERVALUE(BE369))), "El valor de la prima NO saliarial debe ser un número válido. ", "")
)</f>
        <v/>
      </c>
      <c r="GG369" s="46">
        <f>CONCATENATE(BF369,BG369,BH369)&lt;&gt;""</f>
        <v/>
      </c>
      <c r="GH369" s="46">
        <f>IF(AND($DS369,GG369),
IF(BF369="","Debes escribir el valor de las cesantías. ",
IF( ISERR(_xlfn.NUMBERVALUE(BF369)), "El valor de las cesantías debe ser un número válido. ", "")
),
""
)</f>
        <v/>
      </c>
      <c r="GI369" s="46">
        <f>IF(AND($DS369,GG369),
IF(BG369="","Debes escribir el % de cesantías. ",
IF( ISERR(_xlfn.NUMBERVALUE(BG369)), "El % de cesantías debe ser un número válido. ", "")
),
""
)</f>
        <v/>
      </c>
      <c r="GJ369" s="46">
        <f>IF(AND($DS369,GG369),
IF(BH369="","Debes escribir el valor de intereses de cesantías. ",
IF( ISERR(_xlfn.NUMBERVALUE(BH369)), "El valor de intereses de cesantías debe ser un número válido. ", "")
),
""
)</f>
        <v/>
      </c>
      <c r="GK369" s="46">
        <f>CONCATENATE(BI369,BJ369,BK369)&lt;&gt;""</f>
        <v/>
      </c>
      <c r="GL369" s="46">
        <f>IF(AND($DS369,GK369),
IF(BI369="","Debes escribir el número de días de incapacidad. ",
IF( IFERROR(INT(BI369),1.1) &lt;&gt; IFERROR(_xlfn.NUMBERVALUE(BI369),1), "La cantidad de días de incapacidad debe ser un número entero. ", "")
),
""
)</f>
        <v/>
      </c>
      <c r="GM369" s="46">
        <f>IF(AND($DS369,GK369),
IF(BJ369="","Debes escribir el tipo de incapacidad. ",
IF(_xlfn.IFNA(VLOOKUP(BJ369,TIPO_DE_INCAPACIDAD,1,FALSE),-1)=-1,"El tipo de incapacidad es inválida (por favor seleccionarlo de la lista). ","")
),
""
)</f>
        <v/>
      </c>
      <c r="GN369" s="46">
        <f>IF(AND($DS369,GK369),
IF(BK369="","Debes escribir el valor de la incapacidad. ",
IF( ISERR(_xlfn.NUMBERVALUE(BK369)), "El valor de la incapacidad debe ser un número válido. ", "")
),
""
)</f>
        <v/>
      </c>
      <c r="GO369" s="46">
        <f>CONCATENATE(BL369,BM369)&lt;&gt;""</f>
        <v/>
      </c>
      <c r="GP369" s="46">
        <f>IF(AND($DS369,GO369),
IF(BL369="","Debes escribir el número de días de licencia de maternidad o paternidad. ",
IF( IFERROR(INT(BL369),1.1) &lt;&gt; IFERROR(_xlfn.NUMBERVALUE(BL369),1), "La cantidad de días de licencia de maternidad o paternidad debe ser un número entero. ", "")
),
""
)</f>
        <v/>
      </c>
      <c r="GQ369" s="46">
        <f>IF(AND($DS369,GO369),
IF(BM369="","Debes escribir el valor de la licencia de maternidad o paternidad. ",
IF( ISERR(_xlfn.NUMBERVALUE(BM369)), "El valor de la licencia de maternidad o paternidad debe ser un número válido. ", "")
),
""
)</f>
        <v/>
      </c>
      <c r="GR369" s="46">
        <f>CONCATENATE(BN369,BO369)&lt;&gt;""</f>
        <v/>
      </c>
      <c r="GS369" s="46">
        <f>IF(AND($DS369,GR369),
IF(BN369="","Debes escribir el número de días de licencia remunerada. ",
IF( IFERROR(INT(BN369),1.1) &lt;&gt; IFERROR(_xlfn.NUMBERVALUE(BN369),1), "La cantidad de días de licencia remunerada debe ser un número entero. ", "")
),
""
)</f>
        <v/>
      </c>
      <c r="GT369" s="46">
        <f>IF(AND($DS369,GR369),
IF(BO369="","Debes escribir el valor de la licencia remunerada. ",
IF( ISERR(_xlfn.NUMBERVALUE(BO369)), "El valor de la licencia remunerada debe ser un número válido. ", "")
),
""
)</f>
        <v/>
      </c>
      <c r="GU369" s="46">
        <f>IF($DS369,
IF( AND(BP369&lt;&gt;"", ISERR(_xlfn.NUMBERVALUE(BP369))), "El valor de la licencia NO remunerada debe ser un número válido. ", "")
)</f>
        <v/>
      </c>
      <c r="GV369" s="46">
        <f>IF($DS369,
IF( AND(BQ369&lt;&gt;"", ISERR(_xlfn.NUMBERVALUE(BQ369))), "El valor de auxilios salariales debe ser un número válido. ", "")
)</f>
        <v/>
      </c>
      <c r="GW369" s="46">
        <f>IF($DS369,
IF( AND(BR369&lt;&gt;"", ISERR(_xlfn.NUMBERVALUE(BR369))), "El valor de auxilios NO salariales debe ser un número válido. ", "")
)</f>
        <v/>
      </c>
      <c r="GX369" s="46">
        <f>IF($DS369,
IF( AND(BS369&lt;&gt;"", ISERR(_xlfn.NUMBERVALUE(BS369))), "El valor de bonos salariales debe ser un número válido. ", "")
)</f>
        <v/>
      </c>
      <c r="GY369" s="46">
        <f>IF($DS369,
IF( AND(BT369&lt;&gt;"", ISERR(_xlfn.NUMBERVALUE(BT369))), "El valor de bonos NO salariales debe ser un número válido. ", "")
)</f>
        <v/>
      </c>
      <c r="GZ369" s="46">
        <f>IF($DS369,
IF( AND(BU369&lt;&gt;"", ISERR(_xlfn.NUMBERVALUE(BU369))), "El valor de bonos salariales de alimentación debe ser un número válido. ", "")
)</f>
        <v/>
      </c>
      <c r="HA369" s="46">
        <f>IF($DS369,
IF( AND(BV369&lt;&gt;"", ISERR(_xlfn.NUMBERVALUE(BV369))), "El valor de bonos NO salariales de alimentación debe ser un número válido. ", "")
)</f>
        <v/>
      </c>
      <c r="HB369" s="46">
        <f>IF($DS369,
IF( AND(BW369&lt;&gt;"", ISERR(_xlfn.NUMBERVALUE(BW369))), "El valor de bonificaciones salariales debe ser un número válido. ", "")
)</f>
        <v/>
      </c>
      <c r="HC369" s="46">
        <f>IF($DS369,
IF( AND(BX369&lt;&gt;"", ISERR(_xlfn.NUMBERVALUE(BX369))), "El valor de bonificaciones NO salariales debe ser un número válido. ", "")
)</f>
        <v/>
      </c>
      <c r="HD369" s="46">
        <f>IF($DS369,
IF( AND(BY369&lt;&gt;"", ISERR(_xlfn.NUMBERVALUE(BY369))), "El valor de compensaciones ordinarias debe ser un número válido. ", "")
)</f>
        <v/>
      </c>
      <c r="HE369" s="46">
        <f>IF($DS369,
IF( AND(BZ369&lt;&gt;"", ISERR(_xlfn.NUMBERVALUE(BZ369))), "El valor de compensaciones extraordinarias debe ser un número válido. ", "")
)</f>
        <v/>
      </c>
      <c r="HF369" s="46">
        <f>IF($DS369,
IF( AND(CA369&lt;&gt;"", ISERR(_xlfn.NUMBERVALUE(CA369))), "El valor de comisiones debe ser un número válido. ", "")
)</f>
        <v/>
      </c>
      <c r="HG369" s="46">
        <f>IF($DS369,
IF( AND(CB369&lt;&gt;"", ISERR(_xlfn.NUMBERVALUE(CB369))), "El valor de ausencia por huega debe ser un número válido. ", "")
)</f>
        <v/>
      </c>
      <c r="HH369" s="46">
        <f>IF($DS369,
IF( AND(CC369&lt;&gt;"", ISERR(_xlfn.NUMBERVALUE(CC369))), "El valor de anticipos debe ser un número válido. ", "")
)</f>
        <v/>
      </c>
      <c r="HI369" s="46">
        <f>IF($DS369,
IF( AND(CD369&lt;&gt;"", ISERR(_xlfn.NUMBERVALUE(CD369))), "El valor de pagos a terceros debe ser un número válido. ", "")
)</f>
        <v/>
      </c>
      <c r="HJ369" s="46">
        <f>IF($DS369,
IF( AND(CE369&lt;&gt;"", ISERR(_xlfn.NUMBERVALUE(CE369))), "El valor de dotación debe ser un número válido. ", "")
)</f>
        <v/>
      </c>
      <c r="HK369" s="46">
        <f>IF($DS369,
IF( AND(CF369&lt;&gt;"", ISERR(_xlfn.NUMBERVALUE(CF369))), "El valor de apoyo sostenibilidad debe ser un número válido. ", "")
)</f>
        <v/>
      </c>
      <c r="HL369" s="46">
        <f>IF($DS369,
IF( AND(CG369&lt;&gt;"", ISERR(_xlfn.NUMBERVALUE(CG369))), "El valor de teletrabajo debe ser un número válido. ", "")
)</f>
        <v/>
      </c>
      <c r="HM369" s="46">
        <f>IF($DS369,
IF( AND(CH369&lt;&gt;"", ISERR(_xlfn.NUMBERVALUE(CH369))), "El valor de bonificación de retiro debe ser un número válido. ", "")
)</f>
        <v/>
      </c>
      <c r="HN369" s="46">
        <f>IF($DS369,
IF( AND(CI369&lt;&gt;"", ISERR(_xlfn.NUMBERVALUE(CI369))), "El valor de indemnización de retiro debe ser un número válido. ", "")
)</f>
        <v/>
      </c>
      <c r="HO369" s="46">
        <f>IF($DS369,
IF( AND(CJ369&lt;&gt;"", ISERR(_xlfn.NUMBERVALUE(CJ369))), "El valor de reintegros debe ser un número válido. ", "")
)</f>
        <v/>
      </c>
      <c r="HP369" s="46">
        <f>CONCATENATE(CK369,CL369,CM369)&lt;&gt;""</f>
        <v/>
      </c>
      <c r="HQ369" s="46">
        <f>IF(AND($DS369,HP369),
IF(CK369="","Debes escribir la descripción de otro concepto no categorizado. ",""),
""
)</f>
        <v/>
      </c>
      <c r="HR369" s="46">
        <f>IF(AND($DS369,HP369),
IF(CONCATENATE(CL369,CM369)="","Debes escribir al menos un valor de concepto no categorizado (salarial o no salarial). ",
IF(ISERR(_xlfn.NUMBERVALUE(CL369)),"El valor salarial concepto no categorizado debe ser un número válido. ","")
),
""
)</f>
        <v/>
      </c>
      <c r="HS369" s="46">
        <f>IF(AND($DS369,HP369),
IF(CONCATENATE(CL369,CM369)="","Debes escribir al menos un valor de concepto no categorizado (salarial o no salarial). ",
IF(ISERR(_xlfn.NUMBERVALUE(CM369)),"El valor NO salarial concepto no categorizado debe ser un número válido. ","")
),
""
)</f>
        <v/>
      </c>
      <c r="HT369" s="46">
        <f>IF($DS369,
IF(CN369="","Debes escribir el porcentaje del aporte a salud. ",
IF( ISERR(_xlfn.NUMBERVALUE(CN369)), "El valor del porcentaje del aporte a salud debe ser un número válido. ", "")
)
)</f>
        <v/>
      </c>
      <c r="HU369" s="46">
        <f>IF($DS369,
IF(CO369="","Debes escribir el valor del aporte a salud. ",
IF( ISERR(_xlfn.NUMBERVALUE(CO369)), "El valor del aporte a salud debe ser un número válido. ", "")
)
)</f>
        <v/>
      </c>
      <c r="HV369" s="46">
        <f>IF($DS369,
IF( AND(CP369&lt;&gt;"", ISERR(_xlfn.NUMBERVALUE(CP369))), "El valor plan complementario debe ser un número válido. ", "")
)</f>
        <v/>
      </c>
      <c r="HW369" s="46">
        <f>IF($DS369,
IF(CQ369="","Debes escribir el porcentaje del aporte a pensión. ",
IF( ISERR(_xlfn.NUMBERVALUE(CQ369)), "El valor del porcentaje del aporte a pensión debe ser un número válido. ", "")
)
)</f>
        <v/>
      </c>
      <c r="HX369" s="46">
        <f>IF($DS369,
IF(CR369="","Debes escribir el valor del aporte a pensión. ",
IF( ISERR(_xlfn.NUMBERVALUE(CR369)), "El valor del aporte a salud debe ser un número válido. ", "")
)
)</f>
        <v/>
      </c>
      <c r="HY369" s="46">
        <f>IF($DS369,
IF( AND(CS369&lt;&gt;"", ISERR(_xlfn.NUMBERVALUE(CS369))), "El valor pensión voluntaria debe ser un número válido. ", "")
)</f>
        <v/>
      </c>
      <c r="HZ369" s="46">
        <f>CONCATENATE(CT369,CU369,CV369,CW369)&lt;&gt;""</f>
        <v/>
      </c>
      <c r="IA369" s="46">
        <f>IF(AND($DS369,HZ369),
IF(CT369="","Debes escribir el % del fondo de seguridad pensional. ",
IF( ISERR(_xlfn.NUMBERVALUE(CT369)), "El % del fondo de seguridad debe ser un número válido. ", "")
),
""
)</f>
        <v/>
      </c>
      <c r="IB369" s="46">
        <f>IF(AND($DS369,HZ369),
IF(CU369="","Debes escribir el valor del aporte al fondo de solidaridad pensional. ",
IF( ISERR(_xlfn.NUMBERVALUE(CU369)), "El valor del aporte al fondo de solidaridad pensional debe ser un número válido. ", "")
),
""
)</f>
        <v/>
      </c>
      <c r="IC369" s="46">
        <f>IF(AND($DS369,HZ369),
IF(CV369="","Debes escribir el % del fondo de subsistencia. ",
IF( ISERR(_xlfn.NUMBERVALUE(CV369)), "El % del fondo de subsistencia debe ser un número válido. ", "")
),
""
)</f>
        <v/>
      </c>
      <c r="ID369" s="46">
        <f>IF(AND($DS369,HZ369),
IF(CW369="","Debes escribir el valor del fondo de subsistencia. ",
IF( ISERR(_xlfn.NUMBERVALUE(CW369)), "El valor del fondo de subsistencia debe ser un número válido. ", "")
),
""
)</f>
        <v/>
      </c>
      <c r="IE369" s="46">
        <f>CONCATENATE(CX369,CY369)&lt;&gt;""</f>
        <v/>
      </c>
      <c r="IF369" s="46">
        <f>IF(AND($DS369,IE369),
IF(CX369="","Debes escribir el % de sindicato. ",
IF( ISERR(_xlfn.NUMBERVALUE(CX369)), "El % de sindicato debe ser un número válido. ", "")
),
""
)</f>
        <v/>
      </c>
      <c r="IG369" s="46">
        <f>IF(AND($DS369,IE369),
IF(CY369="","Debes escribir el valor del sindicato. ",
IF( ISERR(_xlfn.NUMBERVALUE(CY369)), "El valor del sindicato debe ser un número válido. ", "")
),
""
)</f>
        <v/>
      </c>
      <c r="IH369" s="46">
        <f>IF($DS369,
IF( AND(CZ369&lt;&gt;"", ISERR(_xlfn.NUMBERVALUE(CZ369))), "El valor de sanción pública debe ser un número válido. ", "")
)</f>
        <v/>
      </c>
      <c r="II369" s="46">
        <f>IF($DS369,
IF( AND(DA369&lt;&gt;"", ISERR(_xlfn.NUMBERVALUE(DA369))), "El valor de sanción privada debe ser un número válido. ", "")
)</f>
        <v/>
      </c>
      <c r="IJ369" s="46">
        <f>CONCATENATE(DB369,DC369)&lt;&gt;""</f>
        <v/>
      </c>
      <c r="IK369" s="46">
        <f>IF(AND($DS369,IJ369),
IF(DB369="","Debes escribir la descripción de libranza. ",""),
""
)</f>
        <v/>
      </c>
      <c r="IL369" s="46">
        <f>IF(AND($DS369,IJ369),
IF(DC369="","Debes escribir la cuota libranza. ",
IF(ISERR(_xlfn.NUMBERVALUE(DC369)),"El valor de la cuota libranza debe ser un número válido. ","")
),
""
)</f>
        <v/>
      </c>
      <c r="IM369" s="46">
        <f>IF($DS369,
IF( AND(DD369&lt;&gt;"", ISERR(_xlfn.NUMBERVALUE(DD369))), "El valor de pagos a terceros debe ser un número válido. ", "")
)</f>
        <v/>
      </c>
      <c r="IN369" s="46">
        <f>IF($DS369,
IF( AND(DE369&lt;&gt;"", ISERR(_xlfn.NUMBERVALUE(DE369))), "El valor de anticipos debe ser un número válido. ", "")
)</f>
        <v/>
      </c>
      <c r="IO369" s="46">
        <f>IF($DS369,
IF( AND(DF369&lt;&gt;"", ISERR(_xlfn.NUMBERVALUE(DF369))), "El valor de AFC debe ser un número válido. ", "")
)</f>
        <v/>
      </c>
      <c r="IP369" s="46">
        <f>IF($DS369,
IF( AND(DG369&lt;&gt;"", ISERR(_xlfn.NUMBERVALUE(DG369))), "El valor de rete-fuente debe ser un número válido. ", "")
)</f>
        <v/>
      </c>
      <c r="IQ369" s="46">
        <f>IF($DS369,
IF( AND(DH369&lt;&gt;"", ISERR(_xlfn.NUMBERVALUE(DH369))), "El valor de cooperativa de trabajo debe ser un número válido. ", "")
)</f>
        <v/>
      </c>
      <c r="IR369" s="46">
        <f>IF($DS369,
IF( AND(DI369&lt;&gt;"", ISERR(_xlfn.NUMBERVALUE(DI369))), "El valor de embargo fiscal debe ser un número válido. ", "")
)</f>
        <v/>
      </c>
      <c r="IS369" s="46">
        <f>IF($DS369,
IF( AND(DJ369&lt;&gt;"", ISERR(_xlfn.NUMBERVALUE(DJ369))), "El valor de educación debe ser un número válido. ", "")
)</f>
        <v/>
      </c>
      <c r="IT369" s="46">
        <f>IF($DS369,
IF( AND(DK369&lt;&gt;"", ISERR(_xlfn.NUMBERVALUE(DK369))), "El valor de reintegro debe ser un número válido. ", "")
)</f>
        <v/>
      </c>
      <c r="IU369" s="46">
        <f>IF($DS369,
IF( AND(DL369&lt;&gt;"", ISERR(_xlfn.NUMBERVALUE(DL369))), "El valor de deuda debe ser un número válido. ", "")
)</f>
        <v/>
      </c>
      <c r="IV369" s="46">
        <f>IF($DS369,
IF( AND(DM369&lt;&gt;"", ISERR(_xlfn.NUMBERVALUE(DM369))), "El valor de otras deducciones debe ser un número válido. ", "")
)</f>
        <v/>
      </c>
      <c r="IW369" s="46">
        <f>IF($DS369,
IF(DN369="","Debes escribir el valor de los devengos totales. ",
IF( ISERR(_xlfn.NUMBERVALUE(DN369)), "El valor de los devengos totales debe ser un número válido. ", "")
)
)</f>
        <v/>
      </c>
      <c r="IX369" s="46">
        <f>IF($DS369,
IF(DO369="","Debes escribir el valor de las deducciones totales. ",
IF( ISERR(_xlfn.NUMBERVALUE(DO369)), "El valor de las deducciones totales debe ser un número válido. ", "")
)
)</f>
        <v/>
      </c>
      <c r="IY369" s="46">
        <f>IF($DS369,
IF(DP369="","Debes escribir el valor del salario total. ",
IF( ISERR(_xlfn.NUMBERVALUE(DP369)), "El valor del salario total debe ser un número válido. ", "")
)
)</f>
        <v/>
      </c>
    </row>
    <row r="370">
      <c r="B370" s="48" t="n">
        <v>358</v>
      </c>
      <c r="C370" s="61">
        <f>IF(AND(DS370,DP370&lt;&gt;""),
IF(DQ370="","OK","Error"),
""
)</f>
        <v/>
      </c>
      <c r="D370" s="53" t="n"/>
      <c r="E370" s="52" t="n"/>
      <c r="F370" s="112" t="n"/>
      <c r="G370" s="52" t="n"/>
      <c r="H370" s="53" t="n"/>
      <c r="I370" s="52" t="n"/>
      <c r="J370" s="52" t="n"/>
      <c r="K370" s="53" t="n"/>
      <c r="L370" s="55" t="n"/>
      <c r="M370" s="108" t="n"/>
      <c r="N370" s="56" t="n"/>
      <c r="O370" s="52" t="n"/>
      <c r="P370" s="52" t="n"/>
      <c r="Q370" s="52" t="n"/>
      <c r="R370" s="52" t="n"/>
      <c r="S370" s="52" t="n"/>
      <c r="T370" s="53" t="n"/>
      <c r="U370" s="52" t="n"/>
      <c r="V370" s="52" t="n"/>
      <c r="W370" s="55" t="n"/>
      <c r="X370" s="55" t="n"/>
      <c r="Y370" s="52" t="n"/>
      <c r="Z370" s="55" t="n"/>
      <c r="AA370" s="52" t="n"/>
      <c r="AB370" s="53" t="n"/>
      <c r="AC370" s="53" t="n"/>
      <c r="AD370" s="53" t="n"/>
      <c r="AE370" s="177" t="n"/>
      <c r="AF370" s="113" t="n"/>
      <c r="AG370" s="177" t="n"/>
      <c r="AH370" s="178" t="n"/>
      <c r="AI370" s="178" t="n"/>
      <c r="AJ370" s="178" t="n"/>
      <c r="AK370" s="114" t="n"/>
      <c r="AL370" s="178" t="n"/>
      <c r="AM370" s="114" t="n"/>
      <c r="AN370" s="178" t="n"/>
      <c r="AO370" s="114" t="n"/>
      <c r="AP370" s="178" t="n"/>
      <c r="AQ370" s="114" t="n"/>
      <c r="AR370" s="178" t="n"/>
      <c r="AS370" s="114" t="n"/>
      <c r="AT370" s="178" t="n"/>
      <c r="AU370" s="114" t="n"/>
      <c r="AV370" s="178" t="n"/>
      <c r="AW370" s="114" t="n"/>
      <c r="AX370" s="178" t="n"/>
      <c r="AY370" s="114" t="n"/>
      <c r="AZ370" s="178" t="n"/>
      <c r="BA370" s="114" t="n"/>
      <c r="BB370" s="178" t="n"/>
      <c r="BC370" s="114" t="n"/>
      <c r="BD370" s="178" t="n"/>
      <c r="BE370" s="178" t="n"/>
      <c r="BF370" s="178" t="n"/>
      <c r="BG370" s="59" t="n"/>
      <c r="BH370" s="178" t="n"/>
      <c r="BI370" s="114" t="n"/>
      <c r="BJ370" s="53" t="n"/>
      <c r="BK370" s="178" t="n"/>
      <c r="BL370" s="114" t="n"/>
      <c r="BM370" s="178" t="n"/>
      <c r="BN370" s="114" t="n"/>
      <c r="BO370" s="178" t="n"/>
      <c r="BP370" s="178" t="n"/>
      <c r="BQ370" s="178" t="n"/>
      <c r="BR370" s="178" t="n"/>
      <c r="BS370" s="178" t="n"/>
      <c r="BT370" s="178" t="n"/>
      <c r="BU370" s="178" t="n"/>
      <c r="BV370" s="178" t="n"/>
      <c r="BW370" s="178" t="n"/>
      <c r="BX370" s="178" t="n"/>
      <c r="BY370" s="178" t="n"/>
      <c r="BZ370" s="178" t="n"/>
      <c r="CA370" s="178" t="n"/>
      <c r="CB370" s="178" t="n"/>
      <c r="CC370" s="178" t="n"/>
      <c r="CD370" s="178" t="n"/>
      <c r="CE370" s="178" t="n"/>
      <c r="CF370" s="178" t="n"/>
      <c r="CG370" s="178" t="n"/>
      <c r="CH370" s="178" t="n"/>
      <c r="CI370" s="178" t="n"/>
      <c r="CJ370" s="178" t="n"/>
      <c r="CK370" s="53" t="n"/>
      <c r="CL370" s="178" t="n"/>
      <c r="CM370" s="178" t="n"/>
      <c r="CN370" s="60" t="n"/>
      <c r="CO370" s="177" t="n"/>
      <c r="CP370" s="178" t="n"/>
      <c r="CQ370" s="60" t="n"/>
      <c r="CR370" s="177" t="n"/>
      <c r="CS370" s="178" t="n"/>
      <c r="CT370" s="59" t="n"/>
      <c r="CU370" s="178" t="n"/>
      <c r="CV370" s="59" t="n"/>
      <c r="CW370" s="178" t="n"/>
      <c r="CX370" s="59" t="n"/>
      <c r="CY370" s="178" t="n"/>
      <c r="CZ370" s="178" t="n"/>
      <c r="DA370" s="178" t="n"/>
      <c r="DB370" s="53" t="n"/>
      <c r="DC370" s="178" t="n"/>
      <c r="DD370" s="178" t="n"/>
      <c r="DE370" s="178" t="n"/>
      <c r="DF370" s="178" t="n"/>
      <c r="DG370" s="178" t="n"/>
      <c r="DH370" s="178" t="n"/>
      <c r="DI370" s="178" t="n"/>
      <c r="DJ370" s="178" t="n"/>
      <c r="DK370" s="178" t="n"/>
      <c r="DL370" s="178" t="n"/>
      <c r="DM370" s="178" t="n"/>
      <c r="DN370" s="177" t="n"/>
      <c r="DO370" s="177" t="n"/>
      <c r="DP370" s="177" t="n"/>
      <c r="DQ370" s="76">
        <f>IF(AND(DS370,DP370&lt;&gt;""),
CONCATENATE(DT370,DU370,DV370,DW370,DX370,DY370,DZ370,EA370,EB370,EC370,ED370,EE370,EF370,EG370,EH370,EI370,EJ370,EK370,EL370,EM370,EN370,EO370,EP370,EQ370,ES370,ET370,EU370,EV370,EW370,EX370,EY370,EZ370,FA370,FC370,FD370,FF370,FG370,FI370,FJ370,FL370,FM370,FO370,FP370,FR370,FS370,FU370,FV370,FX370,FY370,GA370,GB370,GD370,GE370,GF370,GH370,GI370,GJ370,GL370,GM370,GN370,GP370,GQ370,GS370,GT370,GU370,GV370,GW370,GX370,GY370,GZ370,HA370,HB370,HC370,HD370,HE370,HF370,HG370,HH370,HI370,HJ370,HK370,HL370,HM370,HN370,HO370,HQ370,HR370,HS370,HT370,HU370,HV370,HW370,HX370,HY370,IA370,IB370,IC370,ID370,IF370,IG370,IH370,II370,IK370,IL370,IM370,IN370,IO370,IP370,IQ370,IR370,IS370,IT370,IU370,IV370,IW370,IX370,IY370,IZ370),
""
)</f>
        <v/>
      </c>
      <c r="DR370" s="53" t="n"/>
      <c r="DS370" s="46">
        <f>CONCATENATE(D370,$E370,$F370,$G370,H370,$I370,$J370,K370,$L370,$M370,N370,$O370,$P370,$Q370,$R370,$S370,T370,$U370,$V370,$W370,$X370,$Y370,$Z370,$AA370,AB370,AC370,AD370,$AE370,$AF370,$AG370,AH370,AI370,AJ370,AK370,AL370,AM370,AN370,AO370,AP370,AQ370,AR370,AS370,AT370,AU370,AV370,AW370,AX370,AY370,AZ370,BA370,BB370,BC370,BD370,BE370,BF370,BG370,BH370,BI370,BJ370,BK370,BL370,BM370,BN370,BO370,BP370,BQ370,BR370,BS370,BT370,BU370,BV370,BW370,BX370,BY370,BZ370,CA370,CB370,CC370,CD370,CE370,CF370,CG370,CH370,CI370,CJ370,CK370,CL370,CM370,$CN370,$CO370,CP370,$CQ370,$CR370,CS370,CT370,CU370,CV370,CW370,CX370,CY370,CZ370,DA370,DB370,DC370,DD370,DE370,DF370,DG370,DH370,DI370,DJ370,DK370,DL370,DM370,$DN370,$DO370,$DP370,DR370)&lt;&gt;""</f>
        <v/>
      </c>
      <c r="DT370" s="46">
        <f>IF(AND($DS370,$E$4&lt;&gt;""),
IF(LEFT($E$4,2) = "1.",
IF(D370&lt;&gt;"","El CUNE sólo se envía en operaciones de novedad o ajuste. ",""),
IF(D370="","Debes escribir un CUNE válido para realizar operaciones de novedad o ajuste. ","")),
""
)</f>
        <v/>
      </c>
      <c r="DU370" s="46">
        <f>IF($DS370,
IF(E370="","Debes seleccionar el tipo de documento del empleado. ",
IF(_xlfn.IFNA(VLOOKUP(E370,TIPO_DE_DOCUMENTO,1,FALSE),-1)=-1,"El tipo de documento no es válido (por favor seleccionarlo de la lista). ","")
)
)</f>
        <v/>
      </c>
      <c r="DV370" s="46">
        <f>IF($DS370,
IF(F370="","Debes escribir el número de documento del empleado. ","")
)</f>
        <v/>
      </c>
      <c r="DW370" s="46">
        <f>IF($DS370,
IF(G370="","Debes escribir el primer nombre del empleado. ","")
)</f>
        <v/>
      </c>
      <c r="DY370" s="46">
        <f>IF($DS370,
IF(I370="","Debes escribir el primer apellido del empleado. ","")
)</f>
        <v/>
      </c>
      <c r="DZ370" s="46">
        <f>IF($DS370,
IF(J370="","Debes escribir el segundo apellido del empleado. ","")
)</f>
        <v/>
      </c>
      <c r="EB370" s="46">
        <f>IF($DS370,
IF(L370="","Debes escribir la fecha de ingreso del empleado. ",
IF(ISERR(DATE(YEAR(L370),MONTH(L370),DAY(L370))), "El valor ingresado en fecha de ingreso no tiene un formato válido. ","")
)
)</f>
        <v/>
      </c>
      <c r="EC370" s="46">
        <f>IF($DS370,
IF(M370="","Debes escribir el tiempo laborado. ",
IF( IFERROR(INT(M370),1.1) &lt;&gt; IFERROR(_xlfn.NUMBERVALUE(M370),1), "El valor de los días trabajados debe ser un número entero. ", "")
)
)</f>
        <v/>
      </c>
      <c r="ED370" s="46">
        <f>IF($DS370,
IF( AND(N370&lt;&gt;"", ISERR(DATE(YEAR(N370),MONTH(N370),DAY(N370))) ), "El valor ingresado en fecha de ingreso no tiene un formato válido. ",
IF( AND(N370&lt;&gt;"", $E$6&lt;&gt;"", DATE(YEAR(N370), MONTH(N370), 1) &lt;&gt; IFERROR(DATE(MID($E$6, 1, 4), MID($E$6, 6, 2),1), "1/1/1900") ), "La fecha de retiro debe estar dentro del período liquidado. ", "")
)
)</f>
        <v/>
      </c>
      <c r="EE370" s="46">
        <f>IF($DS370,
IF(O370="","Debes seleccionar el tipo de trabajador. ",
IF(_xlfn.IFNA(VLOOKUP(O370,TIPO_DE_TRABAJADOR,1,FALSE),-1)=-1,"El tipo de trabajador no es válido (por favor seleccionarlo de la lista). ","")
)
)</f>
        <v/>
      </c>
      <c r="EF370" s="46">
        <f>IF($DS370,
IF(P370="","Debes seleccionar si es un trabajador dependiente pensionado por vejez. ",
IF(_xlfn.IFNA(VLOOKUP(P370,SUBTIPO_DE_TRABAJADOR,1,FALSE),-1)=-1,"El tipo de trabajador dependiente pensionado por vejez no es válido (por favor seleccionarlo de la lista). ","")
)
)</f>
        <v/>
      </c>
      <c r="EG370" s="46">
        <f>IF($DS370,
IF(Q370="","Debes seleccionar el tipo de contrato del trabajador. ",
IF(_xlfn.IFNA(VLOOKUP(Q370,TIPO_DE_CONTRATO,1,FALSE),-1)=-1,"El tipo de contrato del trabajador no es válido (por favor seleccionarlo de la lista). ","")
)
)</f>
        <v/>
      </c>
      <c r="EH370" s="46">
        <f>IF($DS370,
IF(R370="","Debes seleccionar si es un salario integral. ",
IF(_xlfn.IFNA(VLOOKUP(R370,SI_NO,1,FALSE),-1)=-1,"Valor no válido para salario integral (por favor seleccionarlo de la lista). ","")
)
)</f>
        <v/>
      </c>
      <c r="EI370" s="46">
        <f>IF($DS370,
IF(S370="","Debes seleccionar si el trabajador realiza actividades de riesgo. ",
IF(_xlfn.IFNA(VLOOKUP(S370,SI_NO,1,FALSE),-1)=-1,"Valor no válido para actividad de alto riesgo (por favor seleccionarlo de la lista). ","")
)
)</f>
        <v/>
      </c>
      <c r="EK370" s="46">
        <f>IF($DS370,
IF(U370="","Debes escribir el código del municipio de residencia del trabajador. ",
IF(_xlfn.IFNA(VLOOKUP(U370,MUNICIPIO,1,FALSE),-1)=-1,"El municipio de residencia del trabajador es inválido (por favor seleccionarlo de la lista). ","")
)
)</f>
        <v/>
      </c>
      <c r="EL370" s="46">
        <f>IF($DS370,
IF(V370="","Debes escribir el la dirección de residendia del trabajador. ","")
)</f>
        <v/>
      </c>
      <c r="EM370" s="46">
        <f>IF($DS370,
IF(W370="","Debes escribir la fecha de inicio de la liquidación. ",
IF(ISERR(DATE(YEAR(W370),MONTH(W370),DAY(W370))),"El valor ingresado en fecha de inicio de liquidación no tiene un formato válido. ",
IF( AND($E$6&lt;&gt;"", DATE(YEAR(W370), MONTH(W370), 1) &lt;&gt; IFERROR(DATE(MID($E$6, 1, 4), MID($E$6, 6, 2),1), "1/1/1900") ), "La fecha de inicio de la liquidación debe estar dentro del período liquidado. ", "")
)
)
)</f>
        <v/>
      </c>
      <c r="EN370" s="46">
        <f>IF($DS370,
IF(X370="","Debes escribir la fecha de fin de la liquidación. ",
IF(ISERR(DATE(YEAR(X370),MONTH(X370),DAY(X370))),"El valor ingresado en fecha de fin de liquidación no tiene un formato válido. ",
IF( AND($E$6&lt;&gt;"", DATE(YEAR(X370), MONTH(X370), 1) &lt;&gt; IFERROR(DATE(MID($E$6, 1, 4), MID($E$6, 6, 2),1), "1/1/1900") ), "La fecha de fin de la liquidación debe estar dentro del período liquidado. ", "")
)
)
)</f>
        <v/>
      </c>
      <c r="EO370" s="46">
        <f>IF($DS370,
IF(Y370="","Debes escribir la frecuencia de pago del trabajador. ",
IF(_xlfn.IFNA(VLOOKUP(Y370,PERÍODO_DE_NÓMINA,1,FALSE),-1)=-1,"La frecuencia de pago es inválida (por favor seleccionarlo de la lista). ","")
)
)</f>
        <v/>
      </c>
      <c r="EP370" s="46">
        <f>IF($DS370,
IF(Z370="","Debes escribir la fecha de pago. ",
IF(ISERR(DATE(YEAR(Z370),MONTH(Z370),DAY(Z370))), "El valor ingresado en fecha de pago no tiene un formato válido. ","")
)
)</f>
        <v/>
      </c>
      <c r="EQ370" s="46">
        <f>IF($DS370,
IF(AA370="","Debes escribir el medio de pago. ",
IF(_xlfn.IFNA(VLOOKUP(AA370,MEDIOS_DE_PAGO,1,FALSE),-1)=-1,"El medio de pago es inválido (por favor seleccionarlo de la lista). ","")
)
)</f>
        <v/>
      </c>
      <c r="ER370" s="46">
        <f>OR(AA370='Tablas '!$T$4,AA370='Tablas '!$T$7,AA370='Tablas '!$T$8,AA370='Tablas '!$T$11)</f>
        <v/>
      </c>
      <c r="ES370" s="46">
        <f>IF(AND($DS370,ER370),
IF(AB370="","Debes escribir la entidad bancaria. ",""),
""
)</f>
        <v/>
      </c>
      <c r="ET370" s="46">
        <f>IF(AND($DS370,ER370),
IF(AC370="","Debes escribir el tipo de cuenta bancaria. ",
IF(_xlfn.IFNA(VLOOKUP(AC370,TIPO_DE_CUENTA,1,FALSE),-1)=-1,"El tipo de cuenta bancaria es inválida (por favor seleccionarlo de la lista). ","")
),
""
)</f>
        <v/>
      </c>
      <c r="EU370" s="46">
        <f>IF(AND($DS370,ER370),
IF(AD370="","Debes escribir el número de cuenta bancaria. ",""),
""
)</f>
        <v/>
      </c>
      <c r="EV370" s="46">
        <f>IF($DS370,
IF(AE370="","Debes escribir el valor del sueldo básico. ",
IF( ISERR(_xlfn.NUMBERVALUE(AE370)), "El valor del sueldo básico debe ser un número válido. ", "")
)
)</f>
        <v/>
      </c>
      <c r="EW370" s="46">
        <f>IF($DS370,
IF(AF370="","Debes escribir el número de días trabajados. ",
IF( IFERROR(INT(AF370),1.1) &lt;&gt; IFERROR(_xlfn.NUMBERVALUE(AF370),1), "La cantidad de días trabajados debe ser un número entero. ", "")
)
)</f>
        <v/>
      </c>
      <c r="EX370" s="46">
        <f>IF($DS370,
IF(AG370="","Debes escribir el valor del sueldo trabajado. ",
IF( ISERR(_xlfn.NUMBERVALUE(AG370)), "El valor del sueldo trabajado debe ser un número válido. ", "")
)
)</f>
        <v/>
      </c>
      <c r="EY370" s="46">
        <f>IF($DS370,
IF( AND(AH370&lt;&gt;"", ISERR(_xlfn.NUMBERVALUE(AH370))), "El valor del auxilio de transporte debe ser un número válido. ", "")
)</f>
        <v/>
      </c>
      <c r="EZ370" s="46">
        <f>IF($DS370,
IF( AND(AI370&lt;&gt;"", ISERR(_xlfn.NUMBERVALUE(AI370))), "El valor de viáticos salariales debe ser un número válido. ", "")
)</f>
        <v/>
      </c>
      <c r="FA370" s="46">
        <f>IF($DS370,
IF( AND(AJ370&lt;&gt;"", ISERR(_xlfn.NUMBERVALUE(AJ370))), "El valor de viáticos NO salariales debe ser un número válido. ", "")
)</f>
        <v/>
      </c>
      <c r="FB370" s="46">
        <f>CONCATENATE(AK370,AL370)&lt;&gt;""</f>
        <v/>
      </c>
      <c r="FC370" s="46">
        <f>IF(AND($DS370,FB370),
IF(AK370="","Debes escribir el número de horas extras diurnas. ",
IF( IFERROR(INT(AK370),1.1) &lt;&gt; IFERROR(_xlfn.NUMBERVALUE(AK370),1), "La cantidad de horas extras diurnas debe ser un número entero. ", "")
),
""
)</f>
        <v/>
      </c>
      <c r="FD370" s="46">
        <f>IF(AND($DS370,FB370),
IF(AL370="","Debes escribir el valor de las horas extras diurnas. ",
IF( ISERR(_xlfn.NUMBERVALUE(AL370)), "El valor de las horas extras duirnas debe ser un número válido. ", "")
),
""
)</f>
        <v/>
      </c>
      <c r="FE370" s="46">
        <f>CONCATENATE(AM370,AN370)&lt;&gt;""</f>
        <v/>
      </c>
      <c r="FF370" s="46">
        <f>IF(AND($DS370,FE370),
IF(AM370="","Debes escribir el número de horas extras nocturnas. ",
IF( IFERROR(INT(AM370),1.1) &lt;&gt; IFERROR(_xlfn.NUMBERVALUE(AM370),1), "La cantidad de horas extras nocturnas debe ser un número entero. ", "")
),
""
)</f>
        <v/>
      </c>
      <c r="FG370" s="46">
        <f>IF(AND($DS370,FE370),
IF(AN370="","Debes escribir el valor de las horas extras nocturnas. ",
IF( ISERR(_xlfn.NUMBERVALUE(AN370)), "El valor de las horas extras nocturnas debe ser un número válido. ", "")
),
""
)</f>
        <v/>
      </c>
      <c r="FH370" s="46">
        <f>CONCATENATE(AO370,AP370)&lt;&gt;""</f>
        <v/>
      </c>
      <c r="FI370" s="46">
        <f>IF(AND($DS370,FH370),
IF(AO370="","Debes escribir el número de horas extras diurnas dominicales y festivas. ",
IF( IFERROR(INT(AO370),1.1) &lt;&gt; IFERROR(_xlfn.NUMBERVALUE(AO370),1), "La cantidad de horas extras diurnas dominicales y festivas debe ser un número entero. ", "")
),
""
)</f>
        <v/>
      </c>
      <c r="FJ370" s="46">
        <f>IF(AND($DS370,FH370),
IF(AP370="","Debes escribir el valor de las horas extras diurnas dominicales y festivas. ",
IF( ISERR(_xlfn.NUMBERVALUE(AP370)), "El valor de las horas extras diurnas dominicales y festivas debe ser un número válido. ", "")
),
""
)</f>
        <v/>
      </c>
      <c r="FK370" s="46">
        <f>CONCATENATE(AQ370,AR370)&lt;&gt;""</f>
        <v/>
      </c>
      <c r="FL370" s="46">
        <f>IF(AND($DS370,FK370),
IF(AQ370="","Debes escribir el número de horas extras nocturnas dominicales y festivas. ",
IF( IFERROR(INT(AQ370),1.1) &lt;&gt; IFERROR(_xlfn.NUMBERVALUE(AQ370),1), "La cantidad de horas extras nocturnas dominicales y festivas debe ser un número entero. ", "")
),
""
)</f>
        <v/>
      </c>
      <c r="FM370" s="46">
        <f>IF(AND($DS370,FK370),
IF(AR370="","Debes escribir el valor de las horas extras nocturnas dominicales y festivas. ",
IF( ISERR(_xlfn.NUMBERVALUE(AR370)), "El valor de las horas extras nocturnas dominicales y festivas debe ser un número válido. ", "")
),
""
)</f>
        <v/>
      </c>
      <c r="FN370" s="46">
        <f>CONCATENATE(AS370,AT370)&lt;&gt;""</f>
        <v/>
      </c>
      <c r="FO370" s="46">
        <f>IF(AND($DS370,FN370),
IF(AS370="","Debes escribir el número de horas recargo nocturno. ",
IF( IFERROR(INT(AS370),1.1) &lt;&gt; IFERROR(_xlfn.NUMBERVALUE(AS370),1), "La cantidad de horas recargo nocturno debe ser un número entero. ", "")
),
""
)</f>
        <v/>
      </c>
      <c r="FP370" s="46">
        <f>IF(AND($DS370,FN370),
IF(AT370="","Debes escribir el valor de las horas recargo nocturno. ",
IF( ISERR(_xlfn.NUMBERVALUE(AT370)), "El valor de las horas recargo nocturno debe ser un número válido. ", "")
),
""
)</f>
        <v/>
      </c>
      <c r="FQ370" s="46">
        <f>CONCATENATE(AU370,AV370)&lt;&gt;""</f>
        <v/>
      </c>
      <c r="FR370" s="46">
        <f>IF(AND($DS370,FQ370),
IF(AU370="","Debes escribir el número de horas recargo diurno dominical y festivo. ",
IF( IFERROR(INT(AU370),1.1) &lt;&gt; IFERROR(_xlfn.NUMBERVALUE(AU370),1), "La cantidad de horas recargo diurno dominical y festivo debe ser un número entero. ", "")
),
""
)</f>
        <v/>
      </c>
      <c r="FS370" s="46">
        <f>IF(AND($DS370,FQ370),
IF(AV370="","Debes escribir el valor de las horas recargo diurno dominical y festivo. ",
IF( ISERR(_xlfn.NUMBERVALUE(AV370)), "El valor de las horas recargo diurno dominical y festivo debe ser un número válido. ", "")
),
""
)</f>
        <v/>
      </c>
      <c r="FT370" s="46">
        <f>CONCATENATE(AW370,AX370)&lt;&gt;""</f>
        <v/>
      </c>
      <c r="FU370" s="46">
        <f>IF(AND($DS370,FT370),
IF(AW370="","Debes escribir el número de horas recargo nocturno dominical y festivo. ",
IF( IFERROR(INT(AW370),1.1) &lt;&gt; IFERROR(_xlfn.NUMBERVALUE(AW370),1), "La cantidad de horas recargo nocturno dominical y festivo debe ser un número entero. ", "")
),
""
)</f>
        <v/>
      </c>
      <c r="FV370" s="46">
        <f>IF(AND($DS370,FT370),
IF(AX370="","Debes escribir el valor de las horas recargo nocturno dominical y festivo. ",
IF( ISERR(_xlfn.NUMBERVALUE(AX370)), "El valor de las horas recargo nocturno dominical y festivo debe ser un número válido. ", "")
),
""
)</f>
        <v/>
      </c>
      <c r="FW370" s="46">
        <f>CONCATENATE(AY370,AZ370)&lt;&gt;""</f>
        <v/>
      </c>
      <c r="FX370" s="46">
        <f>IF(AND($DS370,FW370),
IF(AY370="","Debes escribir el número de días de vacaciones comunes. ",
IF( IFERROR(INT(AY370),1.1) &lt;&gt; IFERROR(_xlfn.NUMBERVALUE(AY370),1), "La cantidad de días de vacaciones comunes debe ser un número entero. ", "")
),
""
)</f>
        <v/>
      </c>
      <c r="FY370" s="46">
        <f>IF(AND($DS370,FW370),
IF(AZ370="","Debes escribir el valor de las vacaciones comunes. ",
IF( ISERR(_xlfn.NUMBERVALUE(AZ370)), "El valor de las vacaciones comunes debe ser un número válido. ", "")
),
""
)</f>
        <v/>
      </c>
      <c r="FZ370" s="46">
        <f>CONCATENATE(BA370,BB370)&lt;&gt;""</f>
        <v/>
      </c>
      <c r="GA370" s="46">
        <f>IF(AND($DS370,FZ370),
IF(BA370="","Debes escribir el número de días de vacaciones compensadas. ",
IF( IFERROR(INT(BA370),1.1) &lt;&gt; IFERROR(_xlfn.NUMBERVALUE(BA370),1), "La cantidad de días de vacaciones compensadas debe ser un número entero. ", "")
),
""
)</f>
        <v/>
      </c>
      <c r="GB370" s="46">
        <f>IF(AND($DS370,FZ370),
IF(BB370="","Debes escribir el valor de las vacaciones compensadas. ",
IF( ISERR(_xlfn.NUMBERVALUE(BB370)), "El valor de las vacaciones compensadas debe ser un número válido. ", "")
),
""
)</f>
        <v/>
      </c>
      <c r="GC370" s="46">
        <f>CONCATENATE(BC370,BD370)&lt;&gt;""</f>
        <v/>
      </c>
      <c r="GD370" s="46">
        <f>IF(AND($DS370,GC370),
IF(BC370="","Debes escribir el número de días de prima salarial. ",
IF( IFERROR(INT(BC370),1.1) &lt;&gt; IFERROR(_xlfn.NUMBERVALUE(BC370),1), "La cantidad de días de prima salarial debe ser un número entero. ", "")
),
""
)</f>
        <v/>
      </c>
      <c r="GE370" s="46">
        <f>IF(AND($DS370,GC370),
IF(BD370="","Debes escribir el valor de los días de prima salarial. ",
IF( ISERR(_xlfn.NUMBERVALUE(BD370)), "El valor de los días de prima salarial debe ser un número válido. ", "")
),
""
)</f>
        <v/>
      </c>
      <c r="GF370" s="46">
        <f>IF($DS370,
IF( AND(BE370&lt;&gt;"", ISERR(_xlfn.NUMBERVALUE(BE370))), "El valor de la prima NO saliarial debe ser un número válido. ", "")
)</f>
        <v/>
      </c>
      <c r="GG370" s="46">
        <f>CONCATENATE(BF370,BG370,BH370)&lt;&gt;""</f>
        <v/>
      </c>
      <c r="GH370" s="46">
        <f>IF(AND($DS370,GG370),
IF(BF370="","Debes escribir el valor de las cesantías. ",
IF( ISERR(_xlfn.NUMBERVALUE(BF370)), "El valor de las cesantías debe ser un número válido. ", "")
),
""
)</f>
        <v/>
      </c>
      <c r="GI370" s="46">
        <f>IF(AND($DS370,GG370),
IF(BG370="","Debes escribir el % de cesantías. ",
IF( ISERR(_xlfn.NUMBERVALUE(BG370)), "El % de cesantías debe ser un número válido. ", "")
),
""
)</f>
        <v/>
      </c>
      <c r="GJ370" s="46">
        <f>IF(AND($DS370,GG370),
IF(BH370="","Debes escribir el valor de intereses de cesantías. ",
IF( ISERR(_xlfn.NUMBERVALUE(BH370)), "El valor de intereses de cesantías debe ser un número válido. ", "")
),
""
)</f>
        <v/>
      </c>
      <c r="GK370" s="46">
        <f>CONCATENATE(BI370,BJ370,BK370)&lt;&gt;""</f>
        <v/>
      </c>
      <c r="GL370" s="46">
        <f>IF(AND($DS370,GK370),
IF(BI370="","Debes escribir el número de días de incapacidad. ",
IF( IFERROR(INT(BI370),1.1) &lt;&gt; IFERROR(_xlfn.NUMBERVALUE(BI370),1), "La cantidad de días de incapacidad debe ser un número entero. ", "")
),
""
)</f>
        <v/>
      </c>
      <c r="GM370" s="46">
        <f>IF(AND($DS370,GK370),
IF(BJ370="","Debes escribir el tipo de incapacidad. ",
IF(_xlfn.IFNA(VLOOKUP(BJ370,TIPO_DE_INCAPACIDAD,1,FALSE),-1)=-1,"El tipo de incapacidad es inválida (por favor seleccionarlo de la lista). ","")
),
""
)</f>
        <v/>
      </c>
      <c r="GN370" s="46">
        <f>IF(AND($DS370,GK370),
IF(BK370="","Debes escribir el valor de la incapacidad. ",
IF( ISERR(_xlfn.NUMBERVALUE(BK370)), "El valor de la incapacidad debe ser un número válido. ", "")
),
""
)</f>
        <v/>
      </c>
      <c r="GO370" s="46">
        <f>CONCATENATE(BL370,BM370)&lt;&gt;""</f>
        <v/>
      </c>
      <c r="GP370" s="46">
        <f>IF(AND($DS370,GO370),
IF(BL370="","Debes escribir el número de días de licencia de maternidad o paternidad. ",
IF( IFERROR(INT(BL370),1.1) &lt;&gt; IFERROR(_xlfn.NUMBERVALUE(BL370),1), "La cantidad de días de licencia de maternidad o paternidad debe ser un número entero. ", "")
),
""
)</f>
        <v/>
      </c>
      <c r="GQ370" s="46">
        <f>IF(AND($DS370,GO370),
IF(BM370="","Debes escribir el valor de la licencia de maternidad o paternidad. ",
IF( ISERR(_xlfn.NUMBERVALUE(BM370)), "El valor de la licencia de maternidad o paternidad debe ser un número válido. ", "")
),
""
)</f>
        <v/>
      </c>
      <c r="GR370" s="46">
        <f>CONCATENATE(BN370,BO370)&lt;&gt;""</f>
        <v/>
      </c>
      <c r="GS370" s="46">
        <f>IF(AND($DS370,GR370),
IF(BN370="","Debes escribir el número de días de licencia remunerada. ",
IF( IFERROR(INT(BN370),1.1) &lt;&gt; IFERROR(_xlfn.NUMBERVALUE(BN370),1), "La cantidad de días de licencia remunerada debe ser un número entero. ", "")
),
""
)</f>
        <v/>
      </c>
      <c r="GT370" s="46">
        <f>IF(AND($DS370,GR370),
IF(BO370="","Debes escribir el valor de la licencia remunerada. ",
IF( ISERR(_xlfn.NUMBERVALUE(BO370)), "El valor de la licencia remunerada debe ser un número válido. ", "")
),
""
)</f>
        <v/>
      </c>
      <c r="GU370" s="46">
        <f>IF($DS370,
IF( AND(BP370&lt;&gt;"", ISERR(_xlfn.NUMBERVALUE(BP370))), "El valor de la licencia NO remunerada debe ser un número válido. ", "")
)</f>
        <v/>
      </c>
      <c r="GV370" s="46">
        <f>IF($DS370,
IF( AND(BQ370&lt;&gt;"", ISERR(_xlfn.NUMBERVALUE(BQ370))), "El valor de auxilios salariales debe ser un número válido. ", "")
)</f>
        <v/>
      </c>
      <c r="GW370" s="46">
        <f>IF($DS370,
IF( AND(BR370&lt;&gt;"", ISERR(_xlfn.NUMBERVALUE(BR370))), "El valor de auxilios NO salariales debe ser un número válido. ", "")
)</f>
        <v/>
      </c>
      <c r="GX370" s="46">
        <f>IF($DS370,
IF( AND(BS370&lt;&gt;"", ISERR(_xlfn.NUMBERVALUE(BS370))), "El valor de bonos salariales debe ser un número válido. ", "")
)</f>
        <v/>
      </c>
      <c r="GY370" s="46">
        <f>IF($DS370,
IF( AND(BT370&lt;&gt;"", ISERR(_xlfn.NUMBERVALUE(BT370))), "El valor de bonos NO salariales debe ser un número válido. ", "")
)</f>
        <v/>
      </c>
      <c r="GZ370" s="46">
        <f>IF($DS370,
IF( AND(BU370&lt;&gt;"", ISERR(_xlfn.NUMBERVALUE(BU370))), "El valor de bonos salariales de alimentación debe ser un número válido. ", "")
)</f>
        <v/>
      </c>
      <c r="HA370" s="46">
        <f>IF($DS370,
IF( AND(BV370&lt;&gt;"", ISERR(_xlfn.NUMBERVALUE(BV370))), "El valor de bonos NO salariales de alimentación debe ser un número válido. ", "")
)</f>
        <v/>
      </c>
      <c r="HB370" s="46">
        <f>IF($DS370,
IF( AND(BW370&lt;&gt;"", ISERR(_xlfn.NUMBERVALUE(BW370))), "El valor de bonificaciones salariales debe ser un número válido. ", "")
)</f>
        <v/>
      </c>
      <c r="HC370" s="46">
        <f>IF($DS370,
IF( AND(BX370&lt;&gt;"", ISERR(_xlfn.NUMBERVALUE(BX370))), "El valor de bonificaciones NO salariales debe ser un número válido. ", "")
)</f>
        <v/>
      </c>
      <c r="HD370" s="46">
        <f>IF($DS370,
IF( AND(BY370&lt;&gt;"", ISERR(_xlfn.NUMBERVALUE(BY370))), "El valor de compensaciones ordinarias debe ser un número válido. ", "")
)</f>
        <v/>
      </c>
      <c r="HE370" s="46">
        <f>IF($DS370,
IF( AND(BZ370&lt;&gt;"", ISERR(_xlfn.NUMBERVALUE(BZ370))), "El valor de compensaciones extraordinarias debe ser un número válido. ", "")
)</f>
        <v/>
      </c>
      <c r="HF370" s="46">
        <f>IF($DS370,
IF( AND(CA370&lt;&gt;"", ISERR(_xlfn.NUMBERVALUE(CA370))), "El valor de comisiones debe ser un número válido. ", "")
)</f>
        <v/>
      </c>
      <c r="HG370" s="46">
        <f>IF($DS370,
IF( AND(CB370&lt;&gt;"", ISERR(_xlfn.NUMBERVALUE(CB370))), "El valor de ausencia por huega debe ser un número válido. ", "")
)</f>
        <v/>
      </c>
      <c r="HH370" s="46">
        <f>IF($DS370,
IF( AND(CC370&lt;&gt;"", ISERR(_xlfn.NUMBERVALUE(CC370))), "El valor de anticipos debe ser un número válido. ", "")
)</f>
        <v/>
      </c>
      <c r="HI370" s="46">
        <f>IF($DS370,
IF( AND(CD370&lt;&gt;"", ISERR(_xlfn.NUMBERVALUE(CD370))), "El valor de pagos a terceros debe ser un número válido. ", "")
)</f>
        <v/>
      </c>
      <c r="HJ370" s="46">
        <f>IF($DS370,
IF( AND(CE370&lt;&gt;"", ISERR(_xlfn.NUMBERVALUE(CE370))), "El valor de dotación debe ser un número válido. ", "")
)</f>
        <v/>
      </c>
      <c r="HK370" s="46">
        <f>IF($DS370,
IF( AND(CF370&lt;&gt;"", ISERR(_xlfn.NUMBERVALUE(CF370))), "El valor de apoyo sostenibilidad debe ser un número válido. ", "")
)</f>
        <v/>
      </c>
      <c r="HL370" s="46">
        <f>IF($DS370,
IF( AND(CG370&lt;&gt;"", ISERR(_xlfn.NUMBERVALUE(CG370))), "El valor de teletrabajo debe ser un número válido. ", "")
)</f>
        <v/>
      </c>
      <c r="HM370" s="46">
        <f>IF($DS370,
IF( AND(CH370&lt;&gt;"", ISERR(_xlfn.NUMBERVALUE(CH370))), "El valor de bonificación de retiro debe ser un número válido. ", "")
)</f>
        <v/>
      </c>
      <c r="HN370" s="46">
        <f>IF($DS370,
IF( AND(CI370&lt;&gt;"", ISERR(_xlfn.NUMBERVALUE(CI370))), "El valor de indemnización de retiro debe ser un número válido. ", "")
)</f>
        <v/>
      </c>
      <c r="HO370" s="46">
        <f>IF($DS370,
IF( AND(CJ370&lt;&gt;"", ISERR(_xlfn.NUMBERVALUE(CJ370))), "El valor de reintegros debe ser un número válido. ", "")
)</f>
        <v/>
      </c>
      <c r="HP370" s="46">
        <f>CONCATENATE(CK370,CL370,CM370)&lt;&gt;""</f>
        <v/>
      </c>
      <c r="HQ370" s="46">
        <f>IF(AND($DS370,HP370),
IF(CK370="","Debes escribir la descripción de otro concepto no categorizado. ",""),
""
)</f>
        <v/>
      </c>
      <c r="HR370" s="46">
        <f>IF(AND($DS370,HP370),
IF(CONCATENATE(CL370,CM370)="","Debes escribir al menos un valor de concepto no categorizado (salarial o no salarial). ",
IF(ISERR(_xlfn.NUMBERVALUE(CL370)),"El valor salarial concepto no categorizado debe ser un número válido. ","")
),
""
)</f>
        <v/>
      </c>
      <c r="HS370" s="46">
        <f>IF(AND($DS370,HP370),
IF(CONCATENATE(CL370,CM370)="","Debes escribir al menos un valor de concepto no categorizado (salarial o no salarial). ",
IF(ISERR(_xlfn.NUMBERVALUE(CM370)),"El valor NO salarial concepto no categorizado debe ser un número válido. ","")
),
""
)</f>
        <v/>
      </c>
      <c r="HT370" s="46">
        <f>IF($DS370,
IF(CN370="","Debes escribir el porcentaje del aporte a salud. ",
IF( ISERR(_xlfn.NUMBERVALUE(CN370)), "El valor del porcentaje del aporte a salud debe ser un número válido. ", "")
)
)</f>
        <v/>
      </c>
      <c r="HU370" s="46">
        <f>IF($DS370,
IF(CO370="","Debes escribir el valor del aporte a salud. ",
IF( ISERR(_xlfn.NUMBERVALUE(CO370)), "El valor del aporte a salud debe ser un número válido. ", "")
)
)</f>
        <v/>
      </c>
      <c r="HV370" s="46">
        <f>IF($DS370,
IF( AND(CP370&lt;&gt;"", ISERR(_xlfn.NUMBERVALUE(CP370))), "El valor plan complementario debe ser un número válido. ", "")
)</f>
        <v/>
      </c>
      <c r="HW370" s="46">
        <f>IF($DS370,
IF(CQ370="","Debes escribir el porcentaje del aporte a pensión. ",
IF( ISERR(_xlfn.NUMBERVALUE(CQ370)), "El valor del porcentaje del aporte a pensión debe ser un número válido. ", "")
)
)</f>
        <v/>
      </c>
      <c r="HX370" s="46">
        <f>IF($DS370,
IF(CR370="","Debes escribir el valor del aporte a pensión. ",
IF( ISERR(_xlfn.NUMBERVALUE(CR370)), "El valor del aporte a salud debe ser un número válido. ", "")
)
)</f>
        <v/>
      </c>
      <c r="HY370" s="46">
        <f>IF($DS370,
IF( AND(CS370&lt;&gt;"", ISERR(_xlfn.NUMBERVALUE(CS370))), "El valor pensión voluntaria debe ser un número válido. ", "")
)</f>
        <v/>
      </c>
      <c r="HZ370" s="46">
        <f>CONCATENATE(CT370,CU370,CV370,CW370)&lt;&gt;""</f>
        <v/>
      </c>
      <c r="IA370" s="46">
        <f>IF(AND($DS370,HZ370),
IF(CT370="","Debes escribir el % del fondo de seguridad pensional. ",
IF( ISERR(_xlfn.NUMBERVALUE(CT370)), "El % del fondo de seguridad debe ser un número válido. ", "")
),
""
)</f>
        <v/>
      </c>
      <c r="IB370" s="46">
        <f>IF(AND($DS370,HZ370),
IF(CU370="","Debes escribir el valor del aporte al fondo de solidaridad pensional. ",
IF( ISERR(_xlfn.NUMBERVALUE(CU370)), "El valor del aporte al fondo de solidaridad pensional debe ser un número válido. ", "")
),
""
)</f>
        <v/>
      </c>
      <c r="IC370" s="46">
        <f>IF(AND($DS370,HZ370),
IF(CV370="","Debes escribir el % del fondo de subsistencia. ",
IF( ISERR(_xlfn.NUMBERVALUE(CV370)), "El % del fondo de subsistencia debe ser un número válido. ", "")
),
""
)</f>
        <v/>
      </c>
      <c r="ID370" s="46">
        <f>IF(AND($DS370,HZ370),
IF(CW370="","Debes escribir el valor del fondo de subsistencia. ",
IF( ISERR(_xlfn.NUMBERVALUE(CW370)), "El valor del fondo de subsistencia debe ser un número válido. ", "")
),
""
)</f>
        <v/>
      </c>
      <c r="IE370" s="46">
        <f>CONCATENATE(CX370,CY370)&lt;&gt;""</f>
        <v/>
      </c>
      <c r="IF370" s="46">
        <f>IF(AND($DS370,IE370),
IF(CX370="","Debes escribir el % de sindicato. ",
IF( ISERR(_xlfn.NUMBERVALUE(CX370)), "El % de sindicato debe ser un número válido. ", "")
),
""
)</f>
        <v/>
      </c>
      <c r="IG370" s="46">
        <f>IF(AND($DS370,IE370),
IF(CY370="","Debes escribir el valor del sindicato. ",
IF( ISERR(_xlfn.NUMBERVALUE(CY370)), "El valor del sindicato debe ser un número válido. ", "")
),
""
)</f>
        <v/>
      </c>
      <c r="IH370" s="46">
        <f>IF($DS370,
IF( AND(CZ370&lt;&gt;"", ISERR(_xlfn.NUMBERVALUE(CZ370))), "El valor de sanción pública debe ser un número válido. ", "")
)</f>
        <v/>
      </c>
      <c r="II370" s="46">
        <f>IF($DS370,
IF( AND(DA370&lt;&gt;"", ISERR(_xlfn.NUMBERVALUE(DA370))), "El valor de sanción privada debe ser un número válido. ", "")
)</f>
        <v/>
      </c>
      <c r="IJ370" s="46">
        <f>CONCATENATE(DB370,DC370)&lt;&gt;""</f>
        <v/>
      </c>
      <c r="IK370" s="46">
        <f>IF(AND($DS370,IJ370),
IF(DB370="","Debes escribir la descripción de libranza. ",""),
""
)</f>
        <v/>
      </c>
      <c r="IL370" s="46">
        <f>IF(AND($DS370,IJ370),
IF(DC370="","Debes escribir la cuota libranza. ",
IF(ISERR(_xlfn.NUMBERVALUE(DC370)),"El valor de la cuota libranza debe ser un número válido. ","")
),
""
)</f>
        <v/>
      </c>
      <c r="IM370" s="46">
        <f>IF($DS370,
IF( AND(DD370&lt;&gt;"", ISERR(_xlfn.NUMBERVALUE(DD370))), "El valor de pagos a terceros debe ser un número válido. ", "")
)</f>
        <v/>
      </c>
      <c r="IN370" s="46">
        <f>IF($DS370,
IF( AND(DE370&lt;&gt;"", ISERR(_xlfn.NUMBERVALUE(DE370))), "El valor de anticipos debe ser un número válido. ", "")
)</f>
        <v/>
      </c>
      <c r="IO370" s="46">
        <f>IF($DS370,
IF( AND(DF370&lt;&gt;"", ISERR(_xlfn.NUMBERVALUE(DF370))), "El valor de AFC debe ser un número válido. ", "")
)</f>
        <v/>
      </c>
      <c r="IP370" s="46">
        <f>IF($DS370,
IF( AND(DG370&lt;&gt;"", ISERR(_xlfn.NUMBERVALUE(DG370))), "El valor de rete-fuente debe ser un número válido. ", "")
)</f>
        <v/>
      </c>
      <c r="IQ370" s="46">
        <f>IF($DS370,
IF( AND(DH370&lt;&gt;"", ISERR(_xlfn.NUMBERVALUE(DH370))), "El valor de cooperativa de trabajo debe ser un número válido. ", "")
)</f>
        <v/>
      </c>
      <c r="IR370" s="46">
        <f>IF($DS370,
IF( AND(DI370&lt;&gt;"", ISERR(_xlfn.NUMBERVALUE(DI370))), "El valor de embargo fiscal debe ser un número válido. ", "")
)</f>
        <v/>
      </c>
      <c r="IS370" s="46">
        <f>IF($DS370,
IF( AND(DJ370&lt;&gt;"", ISERR(_xlfn.NUMBERVALUE(DJ370))), "El valor de educación debe ser un número válido. ", "")
)</f>
        <v/>
      </c>
      <c r="IT370" s="46">
        <f>IF($DS370,
IF( AND(DK370&lt;&gt;"", ISERR(_xlfn.NUMBERVALUE(DK370))), "El valor de reintegro debe ser un número válido. ", "")
)</f>
        <v/>
      </c>
      <c r="IU370" s="46">
        <f>IF($DS370,
IF( AND(DL370&lt;&gt;"", ISERR(_xlfn.NUMBERVALUE(DL370))), "El valor de deuda debe ser un número válido. ", "")
)</f>
        <v/>
      </c>
      <c r="IV370" s="46">
        <f>IF($DS370,
IF( AND(DM370&lt;&gt;"", ISERR(_xlfn.NUMBERVALUE(DM370))), "El valor de otras deducciones debe ser un número válido. ", "")
)</f>
        <v/>
      </c>
      <c r="IW370" s="46">
        <f>IF($DS370,
IF(DN370="","Debes escribir el valor de los devengos totales. ",
IF( ISERR(_xlfn.NUMBERVALUE(DN370)), "El valor de los devengos totales debe ser un número válido. ", "")
)
)</f>
        <v/>
      </c>
      <c r="IX370" s="46">
        <f>IF($DS370,
IF(DO370="","Debes escribir el valor de las deducciones totales. ",
IF( ISERR(_xlfn.NUMBERVALUE(DO370)), "El valor de las deducciones totales debe ser un número válido. ", "")
)
)</f>
        <v/>
      </c>
      <c r="IY370" s="46">
        <f>IF($DS370,
IF(DP370="","Debes escribir el valor del salario total. ",
IF( ISERR(_xlfn.NUMBERVALUE(DP370)), "El valor del salario total debe ser un número válido. ", "")
)
)</f>
        <v/>
      </c>
    </row>
    <row r="371">
      <c r="B371" s="48" t="n">
        <v>359</v>
      </c>
      <c r="C371" s="61">
        <f>IF(AND(DS371,DP371&lt;&gt;""),
IF(DQ371="","OK","Error"),
""
)</f>
        <v/>
      </c>
      <c r="D371" s="53" t="n"/>
      <c r="E371" s="52" t="n"/>
      <c r="F371" s="112" t="n"/>
      <c r="G371" s="52" t="n"/>
      <c r="H371" s="53" t="n"/>
      <c r="I371" s="52" t="n"/>
      <c r="J371" s="52" t="n"/>
      <c r="K371" s="53" t="n"/>
      <c r="L371" s="55" t="n"/>
      <c r="M371" s="108" t="n"/>
      <c r="N371" s="56" t="n"/>
      <c r="O371" s="52" t="n"/>
      <c r="P371" s="52" t="n"/>
      <c r="Q371" s="52" t="n"/>
      <c r="R371" s="52" t="n"/>
      <c r="S371" s="52" t="n"/>
      <c r="T371" s="53" t="n"/>
      <c r="U371" s="52" t="n"/>
      <c r="V371" s="52" t="n"/>
      <c r="W371" s="55" t="n"/>
      <c r="X371" s="55" t="n"/>
      <c r="Y371" s="52" t="n"/>
      <c r="Z371" s="55" t="n"/>
      <c r="AA371" s="52" t="n"/>
      <c r="AB371" s="53" t="n"/>
      <c r="AC371" s="53" t="n"/>
      <c r="AD371" s="53" t="n"/>
      <c r="AE371" s="177" t="n"/>
      <c r="AF371" s="113" t="n"/>
      <c r="AG371" s="177" t="n"/>
      <c r="AH371" s="178" t="n"/>
      <c r="AI371" s="178" t="n"/>
      <c r="AJ371" s="178" t="n"/>
      <c r="AK371" s="114" t="n"/>
      <c r="AL371" s="178" t="n"/>
      <c r="AM371" s="114" t="n"/>
      <c r="AN371" s="178" t="n"/>
      <c r="AO371" s="114" t="n"/>
      <c r="AP371" s="178" t="n"/>
      <c r="AQ371" s="114" t="n"/>
      <c r="AR371" s="178" t="n"/>
      <c r="AS371" s="114" t="n"/>
      <c r="AT371" s="178" t="n"/>
      <c r="AU371" s="114" t="n"/>
      <c r="AV371" s="178" t="n"/>
      <c r="AW371" s="114" t="n"/>
      <c r="AX371" s="178" t="n"/>
      <c r="AY371" s="114" t="n"/>
      <c r="AZ371" s="178" t="n"/>
      <c r="BA371" s="114" t="n"/>
      <c r="BB371" s="178" t="n"/>
      <c r="BC371" s="114" t="n"/>
      <c r="BD371" s="178" t="n"/>
      <c r="BE371" s="178" t="n"/>
      <c r="BF371" s="178" t="n"/>
      <c r="BG371" s="59" t="n"/>
      <c r="BH371" s="178" t="n"/>
      <c r="BI371" s="114" t="n"/>
      <c r="BJ371" s="53" t="n"/>
      <c r="BK371" s="178" t="n"/>
      <c r="BL371" s="114" t="n"/>
      <c r="BM371" s="178" t="n"/>
      <c r="BN371" s="114" t="n"/>
      <c r="BO371" s="178" t="n"/>
      <c r="BP371" s="178" t="n"/>
      <c r="BQ371" s="178" t="n"/>
      <c r="BR371" s="178" t="n"/>
      <c r="BS371" s="178" t="n"/>
      <c r="BT371" s="178" t="n"/>
      <c r="BU371" s="178" t="n"/>
      <c r="BV371" s="178" t="n"/>
      <c r="BW371" s="178" t="n"/>
      <c r="BX371" s="178" t="n"/>
      <c r="BY371" s="178" t="n"/>
      <c r="BZ371" s="178" t="n"/>
      <c r="CA371" s="178" t="n"/>
      <c r="CB371" s="178" t="n"/>
      <c r="CC371" s="178" t="n"/>
      <c r="CD371" s="178" t="n"/>
      <c r="CE371" s="178" t="n"/>
      <c r="CF371" s="178" t="n"/>
      <c r="CG371" s="178" t="n"/>
      <c r="CH371" s="178" t="n"/>
      <c r="CI371" s="178" t="n"/>
      <c r="CJ371" s="178" t="n"/>
      <c r="CK371" s="53" t="n"/>
      <c r="CL371" s="178" t="n"/>
      <c r="CM371" s="178" t="n"/>
      <c r="CN371" s="60" t="n"/>
      <c r="CO371" s="177" t="n"/>
      <c r="CP371" s="178" t="n"/>
      <c r="CQ371" s="60" t="n"/>
      <c r="CR371" s="177" t="n"/>
      <c r="CS371" s="178" t="n"/>
      <c r="CT371" s="59" t="n"/>
      <c r="CU371" s="178" t="n"/>
      <c r="CV371" s="59" t="n"/>
      <c r="CW371" s="178" t="n"/>
      <c r="CX371" s="59" t="n"/>
      <c r="CY371" s="178" t="n"/>
      <c r="CZ371" s="178" t="n"/>
      <c r="DA371" s="178" t="n"/>
      <c r="DB371" s="53" t="n"/>
      <c r="DC371" s="178" t="n"/>
      <c r="DD371" s="178" t="n"/>
      <c r="DE371" s="178" t="n"/>
      <c r="DF371" s="178" t="n"/>
      <c r="DG371" s="178" t="n"/>
      <c r="DH371" s="178" t="n"/>
      <c r="DI371" s="178" t="n"/>
      <c r="DJ371" s="178" t="n"/>
      <c r="DK371" s="178" t="n"/>
      <c r="DL371" s="178" t="n"/>
      <c r="DM371" s="178" t="n"/>
      <c r="DN371" s="177" t="n"/>
      <c r="DO371" s="177" t="n"/>
      <c r="DP371" s="177" t="n"/>
      <c r="DQ371" s="76">
        <f>IF(AND(DS371,DP371&lt;&gt;""),
CONCATENATE(DT371,DU371,DV371,DW371,DX371,DY371,DZ371,EA371,EB371,EC371,ED371,EE371,EF371,EG371,EH371,EI371,EJ371,EK371,EL371,EM371,EN371,EO371,EP371,EQ371,ES371,ET371,EU371,EV371,EW371,EX371,EY371,EZ371,FA371,FC371,FD371,FF371,FG371,FI371,FJ371,FL371,FM371,FO371,FP371,FR371,FS371,FU371,FV371,FX371,FY371,GA371,GB371,GD371,GE371,GF371,GH371,GI371,GJ371,GL371,GM371,GN371,GP371,GQ371,GS371,GT371,GU371,GV371,GW371,GX371,GY371,GZ371,HA371,HB371,HC371,HD371,HE371,HF371,HG371,HH371,HI371,HJ371,HK371,HL371,HM371,HN371,HO371,HQ371,HR371,HS371,HT371,HU371,HV371,HW371,HX371,HY371,IA371,IB371,IC371,ID371,IF371,IG371,IH371,II371,IK371,IL371,IM371,IN371,IO371,IP371,IQ371,IR371,IS371,IT371,IU371,IV371,IW371,IX371,IY371,IZ371),
""
)</f>
        <v/>
      </c>
      <c r="DR371" s="53" t="n"/>
      <c r="DS371" s="46">
        <f>CONCATENATE(D371,$E371,$F371,$G371,H371,$I371,$J371,K371,$L371,$M371,N371,$O371,$P371,$Q371,$R371,$S371,T371,$U371,$V371,$W371,$X371,$Y371,$Z371,$AA371,AB371,AC371,AD371,$AE371,$AF371,$AG371,AH371,AI371,AJ371,AK371,AL371,AM371,AN371,AO371,AP371,AQ371,AR371,AS371,AT371,AU371,AV371,AW371,AX371,AY371,AZ371,BA371,BB371,BC371,BD371,BE371,BF371,BG371,BH371,BI371,BJ371,BK371,BL371,BM371,BN371,BO371,BP371,BQ371,BR371,BS371,BT371,BU371,BV371,BW371,BX371,BY371,BZ371,CA371,CB371,CC371,CD371,CE371,CF371,CG371,CH371,CI371,CJ371,CK371,CL371,CM371,$CN371,$CO371,CP371,$CQ371,$CR371,CS371,CT371,CU371,CV371,CW371,CX371,CY371,CZ371,DA371,DB371,DC371,DD371,DE371,DF371,DG371,DH371,DI371,DJ371,DK371,DL371,DM371,$DN371,$DO371,$DP371,DR371)&lt;&gt;""</f>
        <v/>
      </c>
      <c r="DT371" s="46">
        <f>IF(AND($DS371,$E$4&lt;&gt;""),
IF(LEFT($E$4,2) = "1.",
IF(D371&lt;&gt;"","El CUNE sólo se envía en operaciones de novedad o ajuste. ",""),
IF(D371="","Debes escribir un CUNE válido para realizar operaciones de novedad o ajuste. ","")),
""
)</f>
        <v/>
      </c>
      <c r="DU371" s="46">
        <f>IF($DS371,
IF(E371="","Debes seleccionar el tipo de documento del empleado. ",
IF(_xlfn.IFNA(VLOOKUP(E371,TIPO_DE_DOCUMENTO,1,FALSE),-1)=-1,"El tipo de documento no es válido (por favor seleccionarlo de la lista). ","")
)
)</f>
        <v/>
      </c>
      <c r="DV371" s="46">
        <f>IF($DS371,
IF(F371="","Debes escribir el número de documento del empleado. ","")
)</f>
        <v/>
      </c>
      <c r="DW371" s="46">
        <f>IF($DS371,
IF(G371="","Debes escribir el primer nombre del empleado. ","")
)</f>
        <v/>
      </c>
      <c r="DY371" s="46">
        <f>IF($DS371,
IF(I371="","Debes escribir el primer apellido del empleado. ","")
)</f>
        <v/>
      </c>
      <c r="DZ371" s="46">
        <f>IF($DS371,
IF(J371="","Debes escribir el segundo apellido del empleado. ","")
)</f>
        <v/>
      </c>
      <c r="EB371" s="46">
        <f>IF($DS371,
IF(L371="","Debes escribir la fecha de ingreso del empleado. ",
IF(ISERR(DATE(YEAR(L371),MONTH(L371),DAY(L371))), "El valor ingresado en fecha de ingreso no tiene un formato válido. ","")
)
)</f>
        <v/>
      </c>
      <c r="EC371" s="46">
        <f>IF($DS371,
IF(M371="","Debes escribir el tiempo laborado. ",
IF( IFERROR(INT(M371),1.1) &lt;&gt; IFERROR(_xlfn.NUMBERVALUE(M371),1), "El valor de los días trabajados debe ser un número entero. ", "")
)
)</f>
        <v/>
      </c>
      <c r="ED371" s="46">
        <f>IF($DS371,
IF( AND(N371&lt;&gt;"", ISERR(DATE(YEAR(N371),MONTH(N371),DAY(N371))) ), "El valor ingresado en fecha de ingreso no tiene un formato válido. ",
IF( AND(N371&lt;&gt;"", $E$6&lt;&gt;"", DATE(YEAR(N371), MONTH(N371), 1) &lt;&gt; IFERROR(DATE(MID($E$6, 1, 4), MID($E$6, 6, 2),1), "1/1/1900") ), "La fecha de retiro debe estar dentro del período liquidado. ", "")
)
)</f>
        <v/>
      </c>
      <c r="EE371" s="46">
        <f>IF($DS371,
IF(O371="","Debes seleccionar el tipo de trabajador. ",
IF(_xlfn.IFNA(VLOOKUP(O371,TIPO_DE_TRABAJADOR,1,FALSE),-1)=-1,"El tipo de trabajador no es válido (por favor seleccionarlo de la lista). ","")
)
)</f>
        <v/>
      </c>
      <c r="EF371" s="46">
        <f>IF($DS371,
IF(P371="","Debes seleccionar si es un trabajador dependiente pensionado por vejez. ",
IF(_xlfn.IFNA(VLOOKUP(P371,SUBTIPO_DE_TRABAJADOR,1,FALSE),-1)=-1,"El tipo de trabajador dependiente pensionado por vejez no es válido (por favor seleccionarlo de la lista). ","")
)
)</f>
        <v/>
      </c>
      <c r="EG371" s="46">
        <f>IF($DS371,
IF(Q371="","Debes seleccionar el tipo de contrato del trabajador. ",
IF(_xlfn.IFNA(VLOOKUP(Q371,TIPO_DE_CONTRATO,1,FALSE),-1)=-1,"El tipo de contrato del trabajador no es válido (por favor seleccionarlo de la lista). ","")
)
)</f>
        <v/>
      </c>
      <c r="EH371" s="46">
        <f>IF($DS371,
IF(R371="","Debes seleccionar si es un salario integral. ",
IF(_xlfn.IFNA(VLOOKUP(R371,SI_NO,1,FALSE),-1)=-1,"Valor no válido para salario integral (por favor seleccionarlo de la lista). ","")
)
)</f>
        <v/>
      </c>
      <c r="EI371" s="46">
        <f>IF($DS371,
IF(S371="","Debes seleccionar si el trabajador realiza actividades de riesgo. ",
IF(_xlfn.IFNA(VLOOKUP(S371,SI_NO,1,FALSE),-1)=-1,"Valor no válido para actividad de alto riesgo (por favor seleccionarlo de la lista). ","")
)
)</f>
        <v/>
      </c>
      <c r="EK371" s="46">
        <f>IF($DS371,
IF(U371="","Debes escribir el código del municipio de residencia del trabajador. ",
IF(_xlfn.IFNA(VLOOKUP(U371,MUNICIPIO,1,FALSE),-1)=-1,"El municipio de residencia del trabajador es inválido (por favor seleccionarlo de la lista). ","")
)
)</f>
        <v/>
      </c>
      <c r="EL371" s="46">
        <f>IF($DS371,
IF(V371="","Debes escribir el la dirección de residendia del trabajador. ","")
)</f>
        <v/>
      </c>
      <c r="EM371" s="46">
        <f>IF($DS371,
IF(W371="","Debes escribir la fecha de inicio de la liquidación. ",
IF(ISERR(DATE(YEAR(W371),MONTH(W371),DAY(W371))),"El valor ingresado en fecha de inicio de liquidación no tiene un formato válido. ",
IF( AND($E$6&lt;&gt;"", DATE(YEAR(W371), MONTH(W371), 1) &lt;&gt; IFERROR(DATE(MID($E$6, 1, 4), MID($E$6, 6, 2),1), "1/1/1900") ), "La fecha de inicio de la liquidación debe estar dentro del período liquidado. ", "")
)
)
)</f>
        <v/>
      </c>
      <c r="EN371" s="46">
        <f>IF($DS371,
IF(X371="","Debes escribir la fecha de fin de la liquidación. ",
IF(ISERR(DATE(YEAR(X371),MONTH(X371),DAY(X371))),"El valor ingresado en fecha de fin de liquidación no tiene un formato válido. ",
IF( AND($E$6&lt;&gt;"", DATE(YEAR(X371), MONTH(X371), 1) &lt;&gt; IFERROR(DATE(MID($E$6, 1, 4), MID($E$6, 6, 2),1), "1/1/1900") ), "La fecha de fin de la liquidación debe estar dentro del período liquidado. ", "")
)
)
)</f>
        <v/>
      </c>
      <c r="EO371" s="46">
        <f>IF($DS371,
IF(Y371="","Debes escribir la frecuencia de pago del trabajador. ",
IF(_xlfn.IFNA(VLOOKUP(Y371,PERÍODO_DE_NÓMINA,1,FALSE),-1)=-1,"La frecuencia de pago es inválida (por favor seleccionarlo de la lista). ","")
)
)</f>
        <v/>
      </c>
      <c r="EP371" s="46">
        <f>IF($DS371,
IF(Z371="","Debes escribir la fecha de pago. ",
IF(ISERR(DATE(YEAR(Z371),MONTH(Z371),DAY(Z371))), "El valor ingresado en fecha de pago no tiene un formato válido. ","")
)
)</f>
        <v/>
      </c>
      <c r="EQ371" s="46">
        <f>IF($DS371,
IF(AA371="","Debes escribir el medio de pago. ",
IF(_xlfn.IFNA(VLOOKUP(AA371,MEDIOS_DE_PAGO,1,FALSE),-1)=-1,"El medio de pago es inválido (por favor seleccionarlo de la lista). ","")
)
)</f>
        <v/>
      </c>
      <c r="ER371" s="46">
        <f>OR(AA371='Tablas '!$T$4,AA371='Tablas '!$T$7,AA371='Tablas '!$T$8,AA371='Tablas '!$T$11)</f>
        <v/>
      </c>
      <c r="ES371" s="46">
        <f>IF(AND($DS371,ER371),
IF(AB371="","Debes escribir la entidad bancaria. ",""),
""
)</f>
        <v/>
      </c>
      <c r="ET371" s="46">
        <f>IF(AND($DS371,ER371),
IF(AC371="","Debes escribir el tipo de cuenta bancaria. ",
IF(_xlfn.IFNA(VLOOKUP(AC371,TIPO_DE_CUENTA,1,FALSE),-1)=-1,"El tipo de cuenta bancaria es inválida (por favor seleccionarlo de la lista). ","")
),
""
)</f>
        <v/>
      </c>
      <c r="EU371" s="46">
        <f>IF(AND($DS371,ER371),
IF(AD371="","Debes escribir el número de cuenta bancaria. ",""),
""
)</f>
        <v/>
      </c>
      <c r="EV371" s="46">
        <f>IF($DS371,
IF(AE371="","Debes escribir el valor del sueldo básico. ",
IF( ISERR(_xlfn.NUMBERVALUE(AE371)), "El valor del sueldo básico debe ser un número válido. ", "")
)
)</f>
        <v/>
      </c>
      <c r="EW371" s="46">
        <f>IF($DS371,
IF(AF371="","Debes escribir el número de días trabajados. ",
IF( IFERROR(INT(AF371),1.1) &lt;&gt; IFERROR(_xlfn.NUMBERVALUE(AF371),1), "La cantidad de días trabajados debe ser un número entero. ", "")
)
)</f>
        <v/>
      </c>
      <c r="EX371" s="46">
        <f>IF($DS371,
IF(AG371="","Debes escribir el valor del sueldo trabajado. ",
IF( ISERR(_xlfn.NUMBERVALUE(AG371)), "El valor del sueldo trabajado debe ser un número válido. ", "")
)
)</f>
        <v/>
      </c>
      <c r="EY371" s="46">
        <f>IF($DS371,
IF( AND(AH371&lt;&gt;"", ISERR(_xlfn.NUMBERVALUE(AH371))), "El valor del auxilio de transporte debe ser un número válido. ", "")
)</f>
        <v/>
      </c>
      <c r="EZ371" s="46">
        <f>IF($DS371,
IF( AND(AI371&lt;&gt;"", ISERR(_xlfn.NUMBERVALUE(AI371))), "El valor de viáticos salariales debe ser un número válido. ", "")
)</f>
        <v/>
      </c>
      <c r="FA371" s="46">
        <f>IF($DS371,
IF( AND(AJ371&lt;&gt;"", ISERR(_xlfn.NUMBERVALUE(AJ371))), "El valor de viáticos NO salariales debe ser un número válido. ", "")
)</f>
        <v/>
      </c>
      <c r="FB371" s="46">
        <f>CONCATENATE(AK371,AL371)&lt;&gt;""</f>
        <v/>
      </c>
      <c r="FC371" s="46">
        <f>IF(AND($DS371,FB371),
IF(AK371="","Debes escribir el número de horas extras diurnas. ",
IF( IFERROR(INT(AK371),1.1) &lt;&gt; IFERROR(_xlfn.NUMBERVALUE(AK371),1), "La cantidad de horas extras diurnas debe ser un número entero. ", "")
),
""
)</f>
        <v/>
      </c>
      <c r="FD371" s="46">
        <f>IF(AND($DS371,FB371),
IF(AL371="","Debes escribir el valor de las horas extras diurnas. ",
IF( ISERR(_xlfn.NUMBERVALUE(AL371)), "El valor de las horas extras duirnas debe ser un número válido. ", "")
),
""
)</f>
        <v/>
      </c>
      <c r="FE371" s="46">
        <f>CONCATENATE(AM371,AN371)&lt;&gt;""</f>
        <v/>
      </c>
      <c r="FF371" s="46">
        <f>IF(AND($DS371,FE371),
IF(AM371="","Debes escribir el número de horas extras nocturnas. ",
IF( IFERROR(INT(AM371),1.1) &lt;&gt; IFERROR(_xlfn.NUMBERVALUE(AM371),1), "La cantidad de horas extras nocturnas debe ser un número entero. ", "")
),
""
)</f>
        <v/>
      </c>
      <c r="FG371" s="46">
        <f>IF(AND($DS371,FE371),
IF(AN371="","Debes escribir el valor de las horas extras nocturnas. ",
IF( ISERR(_xlfn.NUMBERVALUE(AN371)), "El valor de las horas extras nocturnas debe ser un número válido. ", "")
),
""
)</f>
        <v/>
      </c>
      <c r="FH371" s="46">
        <f>CONCATENATE(AO371,AP371)&lt;&gt;""</f>
        <v/>
      </c>
      <c r="FI371" s="46">
        <f>IF(AND($DS371,FH371),
IF(AO371="","Debes escribir el número de horas extras diurnas dominicales y festivas. ",
IF( IFERROR(INT(AO371),1.1) &lt;&gt; IFERROR(_xlfn.NUMBERVALUE(AO371),1), "La cantidad de horas extras diurnas dominicales y festivas debe ser un número entero. ", "")
),
""
)</f>
        <v/>
      </c>
      <c r="FJ371" s="46">
        <f>IF(AND($DS371,FH371),
IF(AP371="","Debes escribir el valor de las horas extras diurnas dominicales y festivas. ",
IF( ISERR(_xlfn.NUMBERVALUE(AP371)), "El valor de las horas extras diurnas dominicales y festivas debe ser un número válido. ", "")
),
""
)</f>
        <v/>
      </c>
      <c r="FK371" s="46">
        <f>CONCATENATE(AQ371,AR371)&lt;&gt;""</f>
        <v/>
      </c>
      <c r="FL371" s="46">
        <f>IF(AND($DS371,FK371),
IF(AQ371="","Debes escribir el número de horas extras nocturnas dominicales y festivas. ",
IF( IFERROR(INT(AQ371),1.1) &lt;&gt; IFERROR(_xlfn.NUMBERVALUE(AQ371),1), "La cantidad de horas extras nocturnas dominicales y festivas debe ser un número entero. ", "")
),
""
)</f>
        <v/>
      </c>
      <c r="FM371" s="46">
        <f>IF(AND($DS371,FK371),
IF(AR371="","Debes escribir el valor de las horas extras nocturnas dominicales y festivas. ",
IF( ISERR(_xlfn.NUMBERVALUE(AR371)), "El valor de las horas extras nocturnas dominicales y festivas debe ser un número válido. ", "")
),
""
)</f>
        <v/>
      </c>
      <c r="FN371" s="46">
        <f>CONCATENATE(AS371,AT371)&lt;&gt;""</f>
        <v/>
      </c>
      <c r="FO371" s="46">
        <f>IF(AND($DS371,FN371),
IF(AS371="","Debes escribir el número de horas recargo nocturno. ",
IF( IFERROR(INT(AS371),1.1) &lt;&gt; IFERROR(_xlfn.NUMBERVALUE(AS371),1), "La cantidad de horas recargo nocturno debe ser un número entero. ", "")
),
""
)</f>
        <v/>
      </c>
      <c r="FP371" s="46">
        <f>IF(AND($DS371,FN371),
IF(AT371="","Debes escribir el valor de las horas recargo nocturno. ",
IF( ISERR(_xlfn.NUMBERVALUE(AT371)), "El valor de las horas recargo nocturno debe ser un número válido. ", "")
),
""
)</f>
        <v/>
      </c>
      <c r="FQ371" s="46">
        <f>CONCATENATE(AU371,AV371)&lt;&gt;""</f>
        <v/>
      </c>
      <c r="FR371" s="46">
        <f>IF(AND($DS371,FQ371),
IF(AU371="","Debes escribir el número de horas recargo diurno dominical y festivo. ",
IF( IFERROR(INT(AU371),1.1) &lt;&gt; IFERROR(_xlfn.NUMBERVALUE(AU371),1), "La cantidad de horas recargo diurno dominical y festivo debe ser un número entero. ", "")
),
""
)</f>
        <v/>
      </c>
      <c r="FS371" s="46">
        <f>IF(AND($DS371,FQ371),
IF(AV371="","Debes escribir el valor de las horas recargo diurno dominical y festivo. ",
IF( ISERR(_xlfn.NUMBERVALUE(AV371)), "El valor de las horas recargo diurno dominical y festivo debe ser un número válido. ", "")
),
""
)</f>
        <v/>
      </c>
      <c r="FT371" s="46">
        <f>CONCATENATE(AW371,AX371)&lt;&gt;""</f>
        <v/>
      </c>
      <c r="FU371" s="46">
        <f>IF(AND($DS371,FT371),
IF(AW371="","Debes escribir el número de horas recargo nocturno dominical y festivo. ",
IF( IFERROR(INT(AW371),1.1) &lt;&gt; IFERROR(_xlfn.NUMBERVALUE(AW371),1), "La cantidad de horas recargo nocturno dominical y festivo debe ser un número entero. ", "")
),
""
)</f>
        <v/>
      </c>
      <c r="FV371" s="46">
        <f>IF(AND($DS371,FT371),
IF(AX371="","Debes escribir el valor de las horas recargo nocturno dominical y festivo. ",
IF( ISERR(_xlfn.NUMBERVALUE(AX371)), "El valor de las horas recargo nocturno dominical y festivo debe ser un número válido. ", "")
),
""
)</f>
        <v/>
      </c>
      <c r="FW371" s="46">
        <f>CONCATENATE(AY371,AZ371)&lt;&gt;""</f>
        <v/>
      </c>
      <c r="FX371" s="46">
        <f>IF(AND($DS371,FW371),
IF(AY371="","Debes escribir el número de días de vacaciones comunes. ",
IF( IFERROR(INT(AY371),1.1) &lt;&gt; IFERROR(_xlfn.NUMBERVALUE(AY371),1), "La cantidad de días de vacaciones comunes debe ser un número entero. ", "")
),
""
)</f>
        <v/>
      </c>
      <c r="FY371" s="46">
        <f>IF(AND($DS371,FW371),
IF(AZ371="","Debes escribir el valor de las vacaciones comunes. ",
IF( ISERR(_xlfn.NUMBERVALUE(AZ371)), "El valor de las vacaciones comunes debe ser un número válido. ", "")
),
""
)</f>
        <v/>
      </c>
      <c r="FZ371" s="46">
        <f>CONCATENATE(BA371,BB371)&lt;&gt;""</f>
        <v/>
      </c>
      <c r="GA371" s="46">
        <f>IF(AND($DS371,FZ371),
IF(BA371="","Debes escribir el número de días de vacaciones compensadas. ",
IF( IFERROR(INT(BA371),1.1) &lt;&gt; IFERROR(_xlfn.NUMBERVALUE(BA371),1), "La cantidad de días de vacaciones compensadas debe ser un número entero. ", "")
),
""
)</f>
        <v/>
      </c>
      <c r="GB371" s="46">
        <f>IF(AND($DS371,FZ371),
IF(BB371="","Debes escribir el valor de las vacaciones compensadas. ",
IF( ISERR(_xlfn.NUMBERVALUE(BB371)), "El valor de las vacaciones compensadas debe ser un número válido. ", "")
),
""
)</f>
        <v/>
      </c>
      <c r="GC371" s="46">
        <f>CONCATENATE(BC371,BD371)&lt;&gt;""</f>
        <v/>
      </c>
      <c r="GD371" s="46">
        <f>IF(AND($DS371,GC371),
IF(BC371="","Debes escribir el número de días de prima salarial. ",
IF( IFERROR(INT(BC371),1.1) &lt;&gt; IFERROR(_xlfn.NUMBERVALUE(BC371),1), "La cantidad de días de prima salarial debe ser un número entero. ", "")
),
""
)</f>
        <v/>
      </c>
      <c r="GE371" s="46">
        <f>IF(AND($DS371,GC371),
IF(BD371="","Debes escribir el valor de los días de prima salarial. ",
IF( ISERR(_xlfn.NUMBERVALUE(BD371)), "El valor de los días de prima salarial debe ser un número válido. ", "")
),
""
)</f>
        <v/>
      </c>
      <c r="GF371" s="46">
        <f>IF($DS371,
IF( AND(BE371&lt;&gt;"", ISERR(_xlfn.NUMBERVALUE(BE371))), "El valor de la prima NO saliarial debe ser un número válido. ", "")
)</f>
        <v/>
      </c>
      <c r="GG371" s="46">
        <f>CONCATENATE(BF371,BG371,BH371)&lt;&gt;""</f>
        <v/>
      </c>
      <c r="GH371" s="46">
        <f>IF(AND($DS371,GG371),
IF(BF371="","Debes escribir el valor de las cesantías. ",
IF( ISERR(_xlfn.NUMBERVALUE(BF371)), "El valor de las cesantías debe ser un número válido. ", "")
),
""
)</f>
        <v/>
      </c>
      <c r="GI371" s="46">
        <f>IF(AND($DS371,GG371),
IF(BG371="","Debes escribir el % de cesantías. ",
IF( ISERR(_xlfn.NUMBERVALUE(BG371)), "El % de cesantías debe ser un número válido. ", "")
),
""
)</f>
        <v/>
      </c>
      <c r="GJ371" s="46">
        <f>IF(AND($DS371,GG371),
IF(BH371="","Debes escribir el valor de intereses de cesantías. ",
IF( ISERR(_xlfn.NUMBERVALUE(BH371)), "El valor de intereses de cesantías debe ser un número válido. ", "")
),
""
)</f>
        <v/>
      </c>
      <c r="GK371" s="46">
        <f>CONCATENATE(BI371,BJ371,BK371)&lt;&gt;""</f>
        <v/>
      </c>
      <c r="GL371" s="46">
        <f>IF(AND($DS371,GK371),
IF(BI371="","Debes escribir el número de días de incapacidad. ",
IF( IFERROR(INT(BI371),1.1) &lt;&gt; IFERROR(_xlfn.NUMBERVALUE(BI371),1), "La cantidad de días de incapacidad debe ser un número entero. ", "")
),
""
)</f>
        <v/>
      </c>
      <c r="GM371" s="46">
        <f>IF(AND($DS371,GK371),
IF(BJ371="","Debes escribir el tipo de incapacidad. ",
IF(_xlfn.IFNA(VLOOKUP(BJ371,TIPO_DE_INCAPACIDAD,1,FALSE),-1)=-1,"El tipo de incapacidad es inválida (por favor seleccionarlo de la lista). ","")
),
""
)</f>
        <v/>
      </c>
      <c r="GN371" s="46">
        <f>IF(AND($DS371,GK371),
IF(BK371="","Debes escribir el valor de la incapacidad. ",
IF( ISERR(_xlfn.NUMBERVALUE(BK371)), "El valor de la incapacidad debe ser un número válido. ", "")
),
""
)</f>
        <v/>
      </c>
      <c r="GO371" s="46">
        <f>CONCATENATE(BL371,BM371)&lt;&gt;""</f>
        <v/>
      </c>
      <c r="GP371" s="46">
        <f>IF(AND($DS371,GO371),
IF(BL371="","Debes escribir el número de días de licencia de maternidad o paternidad. ",
IF( IFERROR(INT(BL371),1.1) &lt;&gt; IFERROR(_xlfn.NUMBERVALUE(BL371),1), "La cantidad de días de licencia de maternidad o paternidad debe ser un número entero. ", "")
),
""
)</f>
        <v/>
      </c>
      <c r="GQ371" s="46">
        <f>IF(AND($DS371,GO371),
IF(BM371="","Debes escribir el valor de la licencia de maternidad o paternidad. ",
IF( ISERR(_xlfn.NUMBERVALUE(BM371)), "El valor de la licencia de maternidad o paternidad debe ser un número válido. ", "")
),
""
)</f>
        <v/>
      </c>
      <c r="GR371" s="46">
        <f>CONCATENATE(BN371,BO371)&lt;&gt;""</f>
        <v/>
      </c>
      <c r="GS371" s="46">
        <f>IF(AND($DS371,GR371),
IF(BN371="","Debes escribir el número de días de licencia remunerada. ",
IF( IFERROR(INT(BN371),1.1) &lt;&gt; IFERROR(_xlfn.NUMBERVALUE(BN371),1), "La cantidad de días de licencia remunerada debe ser un número entero. ", "")
),
""
)</f>
        <v/>
      </c>
      <c r="GT371" s="46">
        <f>IF(AND($DS371,GR371),
IF(BO371="","Debes escribir el valor de la licencia remunerada. ",
IF( ISERR(_xlfn.NUMBERVALUE(BO371)), "El valor de la licencia remunerada debe ser un número válido. ", "")
),
""
)</f>
        <v/>
      </c>
      <c r="GU371" s="46">
        <f>IF($DS371,
IF( AND(BP371&lt;&gt;"", ISERR(_xlfn.NUMBERVALUE(BP371))), "El valor de la licencia NO remunerada debe ser un número válido. ", "")
)</f>
        <v/>
      </c>
      <c r="GV371" s="46">
        <f>IF($DS371,
IF( AND(BQ371&lt;&gt;"", ISERR(_xlfn.NUMBERVALUE(BQ371))), "El valor de auxilios salariales debe ser un número válido. ", "")
)</f>
        <v/>
      </c>
      <c r="GW371" s="46">
        <f>IF($DS371,
IF( AND(BR371&lt;&gt;"", ISERR(_xlfn.NUMBERVALUE(BR371))), "El valor de auxilios NO salariales debe ser un número válido. ", "")
)</f>
        <v/>
      </c>
      <c r="GX371" s="46">
        <f>IF($DS371,
IF( AND(BS371&lt;&gt;"", ISERR(_xlfn.NUMBERVALUE(BS371))), "El valor de bonos salariales debe ser un número válido. ", "")
)</f>
        <v/>
      </c>
      <c r="GY371" s="46">
        <f>IF($DS371,
IF( AND(BT371&lt;&gt;"", ISERR(_xlfn.NUMBERVALUE(BT371))), "El valor de bonos NO salariales debe ser un número válido. ", "")
)</f>
        <v/>
      </c>
      <c r="GZ371" s="46">
        <f>IF($DS371,
IF( AND(BU371&lt;&gt;"", ISERR(_xlfn.NUMBERVALUE(BU371))), "El valor de bonos salariales de alimentación debe ser un número válido. ", "")
)</f>
        <v/>
      </c>
      <c r="HA371" s="46">
        <f>IF($DS371,
IF( AND(BV371&lt;&gt;"", ISERR(_xlfn.NUMBERVALUE(BV371))), "El valor de bonos NO salariales de alimentación debe ser un número válido. ", "")
)</f>
        <v/>
      </c>
      <c r="HB371" s="46">
        <f>IF($DS371,
IF( AND(BW371&lt;&gt;"", ISERR(_xlfn.NUMBERVALUE(BW371))), "El valor de bonificaciones salariales debe ser un número válido. ", "")
)</f>
        <v/>
      </c>
      <c r="HC371" s="46">
        <f>IF($DS371,
IF( AND(BX371&lt;&gt;"", ISERR(_xlfn.NUMBERVALUE(BX371))), "El valor de bonificaciones NO salariales debe ser un número válido. ", "")
)</f>
        <v/>
      </c>
      <c r="HD371" s="46">
        <f>IF($DS371,
IF( AND(BY371&lt;&gt;"", ISERR(_xlfn.NUMBERVALUE(BY371))), "El valor de compensaciones ordinarias debe ser un número válido. ", "")
)</f>
        <v/>
      </c>
      <c r="HE371" s="46">
        <f>IF($DS371,
IF( AND(BZ371&lt;&gt;"", ISERR(_xlfn.NUMBERVALUE(BZ371))), "El valor de compensaciones extraordinarias debe ser un número válido. ", "")
)</f>
        <v/>
      </c>
      <c r="HF371" s="46">
        <f>IF($DS371,
IF( AND(CA371&lt;&gt;"", ISERR(_xlfn.NUMBERVALUE(CA371))), "El valor de comisiones debe ser un número válido. ", "")
)</f>
        <v/>
      </c>
      <c r="HG371" s="46">
        <f>IF($DS371,
IF( AND(CB371&lt;&gt;"", ISERR(_xlfn.NUMBERVALUE(CB371))), "El valor de ausencia por huega debe ser un número válido. ", "")
)</f>
        <v/>
      </c>
      <c r="HH371" s="46">
        <f>IF($DS371,
IF( AND(CC371&lt;&gt;"", ISERR(_xlfn.NUMBERVALUE(CC371))), "El valor de anticipos debe ser un número válido. ", "")
)</f>
        <v/>
      </c>
      <c r="HI371" s="46">
        <f>IF($DS371,
IF( AND(CD371&lt;&gt;"", ISERR(_xlfn.NUMBERVALUE(CD371))), "El valor de pagos a terceros debe ser un número válido. ", "")
)</f>
        <v/>
      </c>
      <c r="HJ371" s="46">
        <f>IF($DS371,
IF( AND(CE371&lt;&gt;"", ISERR(_xlfn.NUMBERVALUE(CE371))), "El valor de dotación debe ser un número válido. ", "")
)</f>
        <v/>
      </c>
      <c r="HK371" s="46">
        <f>IF($DS371,
IF( AND(CF371&lt;&gt;"", ISERR(_xlfn.NUMBERVALUE(CF371))), "El valor de apoyo sostenibilidad debe ser un número válido. ", "")
)</f>
        <v/>
      </c>
      <c r="HL371" s="46">
        <f>IF($DS371,
IF( AND(CG371&lt;&gt;"", ISERR(_xlfn.NUMBERVALUE(CG371))), "El valor de teletrabajo debe ser un número válido. ", "")
)</f>
        <v/>
      </c>
      <c r="HM371" s="46">
        <f>IF($DS371,
IF( AND(CH371&lt;&gt;"", ISERR(_xlfn.NUMBERVALUE(CH371))), "El valor de bonificación de retiro debe ser un número válido. ", "")
)</f>
        <v/>
      </c>
      <c r="HN371" s="46">
        <f>IF($DS371,
IF( AND(CI371&lt;&gt;"", ISERR(_xlfn.NUMBERVALUE(CI371))), "El valor de indemnización de retiro debe ser un número válido. ", "")
)</f>
        <v/>
      </c>
      <c r="HO371" s="46">
        <f>IF($DS371,
IF( AND(CJ371&lt;&gt;"", ISERR(_xlfn.NUMBERVALUE(CJ371))), "El valor de reintegros debe ser un número válido. ", "")
)</f>
        <v/>
      </c>
      <c r="HP371" s="46">
        <f>CONCATENATE(CK371,CL371,CM371)&lt;&gt;""</f>
        <v/>
      </c>
      <c r="HQ371" s="46">
        <f>IF(AND($DS371,HP371),
IF(CK371="","Debes escribir la descripción de otro concepto no categorizado. ",""),
""
)</f>
        <v/>
      </c>
      <c r="HR371" s="46">
        <f>IF(AND($DS371,HP371),
IF(CONCATENATE(CL371,CM371)="","Debes escribir al menos un valor de concepto no categorizado (salarial o no salarial). ",
IF(ISERR(_xlfn.NUMBERVALUE(CL371)),"El valor salarial concepto no categorizado debe ser un número válido. ","")
),
""
)</f>
        <v/>
      </c>
      <c r="HS371" s="46">
        <f>IF(AND($DS371,HP371),
IF(CONCATENATE(CL371,CM371)="","Debes escribir al menos un valor de concepto no categorizado (salarial o no salarial). ",
IF(ISERR(_xlfn.NUMBERVALUE(CM371)),"El valor NO salarial concepto no categorizado debe ser un número válido. ","")
),
""
)</f>
        <v/>
      </c>
      <c r="HT371" s="46">
        <f>IF($DS371,
IF(CN371="","Debes escribir el porcentaje del aporte a salud. ",
IF( ISERR(_xlfn.NUMBERVALUE(CN371)), "El valor del porcentaje del aporte a salud debe ser un número válido. ", "")
)
)</f>
        <v/>
      </c>
      <c r="HU371" s="46">
        <f>IF($DS371,
IF(CO371="","Debes escribir el valor del aporte a salud. ",
IF( ISERR(_xlfn.NUMBERVALUE(CO371)), "El valor del aporte a salud debe ser un número válido. ", "")
)
)</f>
        <v/>
      </c>
      <c r="HV371" s="46">
        <f>IF($DS371,
IF( AND(CP371&lt;&gt;"", ISERR(_xlfn.NUMBERVALUE(CP371))), "El valor plan complementario debe ser un número válido. ", "")
)</f>
        <v/>
      </c>
      <c r="HW371" s="46">
        <f>IF($DS371,
IF(CQ371="","Debes escribir el porcentaje del aporte a pensión. ",
IF( ISERR(_xlfn.NUMBERVALUE(CQ371)), "El valor del porcentaje del aporte a pensión debe ser un número válido. ", "")
)
)</f>
        <v/>
      </c>
      <c r="HX371" s="46">
        <f>IF($DS371,
IF(CR371="","Debes escribir el valor del aporte a pensión. ",
IF( ISERR(_xlfn.NUMBERVALUE(CR371)), "El valor del aporte a salud debe ser un número válido. ", "")
)
)</f>
        <v/>
      </c>
      <c r="HY371" s="46">
        <f>IF($DS371,
IF( AND(CS371&lt;&gt;"", ISERR(_xlfn.NUMBERVALUE(CS371))), "El valor pensión voluntaria debe ser un número válido. ", "")
)</f>
        <v/>
      </c>
      <c r="HZ371" s="46">
        <f>CONCATENATE(CT371,CU371,CV371,CW371)&lt;&gt;""</f>
        <v/>
      </c>
      <c r="IA371" s="46">
        <f>IF(AND($DS371,HZ371),
IF(CT371="","Debes escribir el % del fondo de seguridad pensional. ",
IF( ISERR(_xlfn.NUMBERVALUE(CT371)), "El % del fondo de seguridad debe ser un número válido. ", "")
),
""
)</f>
        <v/>
      </c>
      <c r="IB371" s="46">
        <f>IF(AND($DS371,HZ371),
IF(CU371="","Debes escribir el valor del aporte al fondo de solidaridad pensional. ",
IF( ISERR(_xlfn.NUMBERVALUE(CU371)), "El valor del aporte al fondo de solidaridad pensional debe ser un número válido. ", "")
),
""
)</f>
        <v/>
      </c>
      <c r="IC371" s="46">
        <f>IF(AND($DS371,HZ371),
IF(CV371="","Debes escribir el % del fondo de subsistencia. ",
IF( ISERR(_xlfn.NUMBERVALUE(CV371)), "El % del fondo de subsistencia debe ser un número válido. ", "")
),
""
)</f>
        <v/>
      </c>
      <c r="ID371" s="46">
        <f>IF(AND($DS371,HZ371),
IF(CW371="","Debes escribir el valor del fondo de subsistencia. ",
IF( ISERR(_xlfn.NUMBERVALUE(CW371)), "El valor del fondo de subsistencia debe ser un número válido. ", "")
),
""
)</f>
        <v/>
      </c>
      <c r="IE371" s="46">
        <f>CONCATENATE(CX371,CY371)&lt;&gt;""</f>
        <v/>
      </c>
      <c r="IF371" s="46">
        <f>IF(AND($DS371,IE371),
IF(CX371="","Debes escribir el % de sindicato. ",
IF( ISERR(_xlfn.NUMBERVALUE(CX371)), "El % de sindicato debe ser un número válido. ", "")
),
""
)</f>
        <v/>
      </c>
      <c r="IG371" s="46">
        <f>IF(AND($DS371,IE371),
IF(CY371="","Debes escribir el valor del sindicato. ",
IF( ISERR(_xlfn.NUMBERVALUE(CY371)), "El valor del sindicato debe ser un número válido. ", "")
),
""
)</f>
        <v/>
      </c>
      <c r="IH371" s="46">
        <f>IF($DS371,
IF( AND(CZ371&lt;&gt;"", ISERR(_xlfn.NUMBERVALUE(CZ371))), "El valor de sanción pública debe ser un número válido. ", "")
)</f>
        <v/>
      </c>
      <c r="II371" s="46">
        <f>IF($DS371,
IF( AND(DA371&lt;&gt;"", ISERR(_xlfn.NUMBERVALUE(DA371))), "El valor de sanción privada debe ser un número válido. ", "")
)</f>
        <v/>
      </c>
      <c r="IJ371" s="46">
        <f>CONCATENATE(DB371,DC371)&lt;&gt;""</f>
        <v/>
      </c>
      <c r="IK371" s="46">
        <f>IF(AND($DS371,IJ371),
IF(DB371="","Debes escribir la descripción de libranza. ",""),
""
)</f>
        <v/>
      </c>
      <c r="IL371" s="46">
        <f>IF(AND($DS371,IJ371),
IF(DC371="","Debes escribir la cuota libranza. ",
IF(ISERR(_xlfn.NUMBERVALUE(DC371)),"El valor de la cuota libranza debe ser un número válido. ","")
),
""
)</f>
        <v/>
      </c>
      <c r="IM371" s="46">
        <f>IF($DS371,
IF( AND(DD371&lt;&gt;"", ISERR(_xlfn.NUMBERVALUE(DD371))), "El valor de pagos a terceros debe ser un número válido. ", "")
)</f>
        <v/>
      </c>
      <c r="IN371" s="46">
        <f>IF($DS371,
IF( AND(DE371&lt;&gt;"", ISERR(_xlfn.NUMBERVALUE(DE371))), "El valor de anticipos debe ser un número válido. ", "")
)</f>
        <v/>
      </c>
      <c r="IO371" s="46">
        <f>IF($DS371,
IF( AND(DF371&lt;&gt;"", ISERR(_xlfn.NUMBERVALUE(DF371))), "El valor de AFC debe ser un número válido. ", "")
)</f>
        <v/>
      </c>
      <c r="IP371" s="46">
        <f>IF($DS371,
IF( AND(DG371&lt;&gt;"", ISERR(_xlfn.NUMBERVALUE(DG371))), "El valor de rete-fuente debe ser un número válido. ", "")
)</f>
        <v/>
      </c>
      <c r="IQ371" s="46">
        <f>IF($DS371,
IF( AND(DH371&lt;&gt;"", ISERR(_xlfn.NUMBERVALUE(DH371))), "El valor de cooperativa de trabajo debe ser un número válido. ", "")
)</f>
        <v/>
      </c>
      <c r="IR371" s="46">
        <f>IF($DS371,
IF( AND(DI371&lt;&gt;"", ISERR(_xlfn.NUMBERVALUE(DI371))), "El valor de embargo fiscal debe ser un número válido. ", "")
)</f>
        <v/>
      </c>
      <c r="IS371" s="46">
        <f>IF($DS371,
IF( AND(DJ371&lt;&gt;"", ISERR(_xlfn.NUMBERVALUE(DJ371))), "El valor de educación debe ser un número válido. ", "")
)</f>
        <v/>
      </c>
      <c r="IT371" s="46">
        <f>IF($DS371,
IF( AND(DK371&lt;&gt;"", ISERR(_xlfn.NUMBERVALUE(DK371))), "El valor de reintegro debe ser un número válido. ", "")
)</f>
        <v/>
      </c>
      <c r="IU371" s="46">
        <f>IF($DS371,
IF( AND(DL371&lt;&gt;"", ISERR(_xlfn.NUMBERVALUE(DL371))), "El valor de deuda debe ser un número válido. ", "")
)</f>
        <v/>
      </c>
      <c r="IV371" s="46">
        <f>IF($DS371,
IF( AND(DM371&lt;&gt;"", ISERR(_xlfn.NUMBERVALUE(DM371))), "El valor de otras deducciones debe ser un número válido. ", "")
)</f>
        <v/>
      </c>
      <c r="IW371" s="46">
        <f>IF($DS371,
IF(DN371="","Debes escribir el valor de los devengos totales. ",
IF( ISERR(_xlfn.NUMBERVALUE(DN371)), "El valor de los devengos totales debe ser un número válido. ", "")
)
)</f>
        <v/>
      </c>
      <c r="IX371" s="46">
        <f>IF($DS371,
IF(DO371="","Debes escribir el valor de las deducciones totales. ",
IF( ISERR(_xlfn.NUMBERVALUE(DO371)), "El valor de las deducciones totales debe ser un número válido. ", "")
)
)</f>
        <v/>
      </c>
      <c r="IY371" s="46">
        <f>IF($DS371,
IF(DP371="","Debes escribir el valor del salario total. ",
IF( ISERR(_xlfn.NUMBERVALUE(DP371)), "El valor del salario total debe ser un número válido. ", "")
)
)</f>
        <v/>
      </c>
    </row>
    <row r="372">
      <c r="B372" s="48" t="n">
        <v>360</v>
      </c>
      <c r="C372" s="61">
        <f>IF(AND(DS372,DP372&lt;&gt;""),
IF(DQ372="","OK","Error"),
""
)</f>
        <v/>
      </c>
      <c r="D372" s="53" t="n"/>
      <c r="E372" s="52" t="n"/>
      <c r="F372" s="112" t="n"/>
      <c r="G372" s="52" t="n"/>
      <c r="H372" s="53" t="n"/>
      <c r="I372" s="52" t="n"/>
      <c r="J372" s="52" t="n"/>
      <c r="K372" s="53" t="n"/>
      <c r="L372" s="55" t="n"/>
      <c r="M372" s="108" t="n"/>
      <c r="N372" s="56" t="n"/>
      <c r="O372" s="52" t="n"/>
      <c r="P372" s="52" t="n"/>
      <c r="Q372" s="52" t="n"/>
      <c r="R372" s="52" t="n"/>
      <c r="S372" s="52" t="n"/>
      <c r="T372" s="53" t="n"/>
      <c r="U372" s="52" t="n"/>
      <c r="V372" s="52" t="n"/>
      <c r="W372" s="55" t="n"/>
      <c r="X372" s="55" t="n"/>
      <c r="Y372" s="52" t="n"/>
      <c r="Z372" s="55" t="n"/>
      <c r="AA372" s="52" t="n"/>
      <c r="AB372" s="53" t="n"/>
      <c r="AC372" s="53" t="n"/>
      <c r="AD372" s="53" t="n"/>
      <c r="AE372" s="177" t="n"/>
      <c r="AF372" s="113" t="n"/>
      <c r="AG372" s="177" t="n"/>
      <c r="AH372" s="178" t="n"/>
      <c r="AI372" s="178" t="n"/>
      <c r="AJ372" s="178" t="n"/>
      <c r="AK372" s="114" t="n"/>
      <c r="AL372" s="178" t="n"/>
      <c r="AM372" s="114" t="n"/>
      <c r="AN372" s="178" t="n"/>
      <c r="AO372" s="114" t="n"/>
      <c r="AP372" s="178" t="n"/>
      <c r="AQ372" s="114" t="n"/>
      <c r="AR372" s="178" t="n"/>
      <c r="AS372" s="114" t="n"/>
      <c r="AT372" s="178" t="n"/>
      <c r="AU372" s="114" t="n"/>
      <c r="AV372" s="178" t="n"/>
      <c r="AW372" s="114" t="n"/>
      <c r="AX372" s="178" t="n"/>
      <c r="AY372" s="114" t="n"/>
      <c r="AZ372" s="178" t="n"/>
      <c r="BA372" s="114" t="n"/>
      <c r="BB372" s="178" t="n"/>
      <c r="BC372" s="114" t="n"/>
      <c r="BD372" s="178" t="n"/>
      <c r="BE372" s="178" t="n"/>
      <c r="BF372" s="178" t="n"/>
      <c r="BG372" s="59" t="n"/>
      <c r="BH372" s="178" t="n"/>
      <c r="BI372" s="114" t="n"/>
      <c r="BJ372" s="53" t="n"/>
      <c r="BK372" s="178" t="n"/>
      <c r="BL372" s="114" t="n"/>
      <c r="BM372" s="178" t="n"/>
      <c r="BN372" s="114" t="n"/>
      <c r="BO372" s="178" t="n"/>
      <c r="BP372" s="178" t="n"/>
      <c r="BQ372" s="178" t="n"/>
      <c r="BR372" s="178" t="n"/>
      <c r="BS372" s="178" t="n"/>
      <c r="BT372" s="178" t="n"/>
      <c r="BU372" s="178" t="n"/>
      <c r="BV372" s="178" t="n"/>
      <c r="BW372" s="178" t="n"/>
      <c r="BX372" s="178" t="n"/>
      <c r="BY372" s="178" t="n"/>
      <c r="BZ372" s="178" t="n"/>
      <c r="CA372" s="178" t="n"/>
      <c r="CB372" s="178" t="n"/>
      <c r="CC372" s="178" t="n"/>
      <c r="CD372" s="178" t="n"/>
      <c r="CE372" s="178" t="n"/>
      <c r="CF372" s="178" t="n"/>
      <c r="CG372" s="178" t="n"/>
      <c r="CH372" s="178" t="n"/>
      <c r="CI372" s="178" t="n"/>
      <c r="CJ372" s="178" t="n"/>
      <c r="CK372" s="53" t="n"/>
      <c r="CL372" s="178" t="n"/>
      <c r="CM372" s="178" t="n"/>
      <c r="CN372" s="60" t="n"/>
      <c r="CO372" s="177" t="n"/>
      <c r="CP372" s="178" t="n"/>
      <c r="CQ372" s="60" t="n"/>
      <c r="CR372" s="177" t="n"/>
      <c r="CS372" s="178" t="n"/>
      <c r="CT372" s="59" t="n"/>
      <c r="CU372" s="178" t="n"/>
      <c r="CV372" s="59" t="n"/>
      <c r="CW372" s="178" t="n"/>
      <c r="CX372" s="59" t="n"/>
      <c r="CY372" s="178" t="n"/>
      <c r="CZ372" s="178" t="n"/>
      <c r="DA372" s="178" t="n"/>
      <c r="DB372" s="53" t="n"/>
      <c r="DC372" s="178" t="n"/>
      <c r="DD372" s="178" t="n"/>
      <c r="DE372" s="178" t="n"/>
      <c r="DF372" s="178" t="n"/>
      <c r="DG372" s="178" t="n"/>
      <c r="DH372" s="178" t="n"/>
      <c r="DI372" s="178" t="n"/>
      <c r="DJ372" s="178" t="n"/>
      <c r="DK372" s="178" t="n"/>
      <c r="DL372" s="178" t="n"/>
      <c r="DM372" s="178" t="n"/>
      <c r="DN372" s="177" t="n"/>
      <c r="DO372" s="177" t="n"/>
      <c r="DP372" s="177" t="n"/>
      <c r="DQ372" s="76">
        <f>IF(AND(DS372,DP372&lt;&gt;""),
CONCATENATE(DT372,DU372,DV372,DW372,DX372,DY372,DZ372,EA372,EB372,EC372,ED372,EE372,EF372,EG372,EH372,EI372,EJ372,EK372,EL372,EM372,EN372,EO372,EP372,EQ372,ES372,ET372,EU372,EV372,EW372,EX372,EY372,EZ372,FA372,FC372,FD372,FF372,FG372,FI372,FJ372,FL372,FM372,FO372,FP372,FR372,FS372,FU372,FV372,FX372,FY372,GA372,GB372,GD372,GE372,GF372,GH372,GI372,GJ372,GL372,GM372,GN372,GP372,GQ372,GS372,GT372,GU372,GV372,GW372,GX372,GY372,GZ372,HA372,HB372,HC372,HD372,HE372,HF372,HG372,HH372,HI372,HJ372,HK372,HL372,HM372,HN372,HO372,HQ372,HR372,HS372,HT372,HU372,HV372,HW372,HX372,HY372,IA372,IB372,IC372,ID372,IF372,IG372,IH372,II372,IK372,IL372,IM372,IN372,IO372,IP372,IQ372,IR372,IS372,IT372,IU372,IV372,IW372,IX372,IY372,IZ372),
""
)</f>
        <v/>
      </c>
      <c r="DR372" s="53" t="n"/>
      <c r="DS372" s="46">
        <f>CONCATENATE(D372,$E372,$F372,$G372,H372,$I372,$J372,K372,$L372,$M372,N372,$O372,$P372,$Q372,$R372,$S372,T372,$U372,$V372,$W372,$X372,$Y372,$Z372,$AA372,AB372,AC372,AD372,$AE372,$AF372,$AG372,AH372,AI372,AJ372,AK372,AL372,AM372,AN372,AO372,AP372,AQ372,AR372,AS372,AT372,AU372,AV372,AW372,AX372,AY372,AZ372,BA372,BB372,BC372,BD372,BE372,BF372,BG372,BH372,BI372,BJ372,BK372,BL372,BM372,BN372,BO372,BP372,BQ372,BR372,BS372,BT372,BU372,BV372,BW372,BX372,BY372,BZ372,CA372,CB372,CC372,CD372,CE372,CF372,CG372,CH372,CI372,CJ372,CK372,CL372,CM372,$CN372,$CO372,CP372,$CQ372,$CR372,CS372,CT372,CU372,CV372,CW372,CX372,CY372,CZ372,DA372,DB372,DC372,DD372,DE372,DF372,DG372,DH372,DI372,DJ372,DK372,DL372,DM372,$DN372,$DO372,$DP372,DR372)&lt;&gt;""</f>
        <v/>
      </c>
      <c r="DT372" s="46">
        <f>IF(AND($DS372,$E$4&lt;&gt;""),
IF(LEFT($E$4,2) = "1.",
IF(D372&lt;&gt;"","El CUNE sólo se envía en operaciones de novedad o ajuste. ",""),
IF(D372="","Debes escribir un CUNE válido para realizar operaciones de novedad o ajuste. ","")),
""
)</f>
        <v/>
      </c>
      <c r="DU372" s="46">
        <f>IF($DS372,
IF(E372="","Debes seleccionar el tipo de documento del empleado. ",
IF(_xlfn.IFNA(VLOOKUP(E372,TIPO_DE_DOCUMENTO,1,FALSE),-1)=-1,"El tipo de documento no es válido (por favor seleccionarlo de la lista). ","")
)
)</f>
        <v/>
      </c>
      <c r="DV372" s="46">
        <f>IF($DS372,
IF(F372="","Debes escribir el número de documento del empleado. ","")
)</f>
        <v/>
      </c>
      <c r="DW372" s="46">
        <f>IF($DS372,
IF(G372="","Debes escribir el primer nombre del empleado. ","")
)</f>
        <v/>
      </c>
      <c r="DY372" s="46">
        <f>IF($DS372,
IF(I372="","Debes escribir el primer apellido del empleado. ","")
)</f>
        <v/>
      </c>
      <c r="DZ372" s="46">
        <f>IF($DS372,
IF(J372="","Debes escribir el segundo apellido del empleado. ","")
)</f>
        <v/>
      </c>
      <c r="EB372" s="46">
        <f>IF($DS372,
IF(L372="","Debes escribir la fecha de ingreso del empleado. ",
IF(ISERR(DATE(YEAR(L372),MONTH(L372),DAY(L372))), "El valor ingresado en fecha de ingreso no tiene un formato válido. ","")
)
)</f>
        <v/>
      </c>
      <c r="EC372" s="46">
        <f>IF($DS372,
IF(M372="","Debes escribir el tiempo laborado. ",
IF( IFERROR(INT(M372),1.1) &lt;&gt; IFERROR(_xlfn.NUMBERVALUE(M372),1), "El valor de los días trabajados debe ser un número entero. ", "")
)
)</f>
        <v/>
      </c>
      <c r="ED372" s="46">
        <f>IF($DS372,
IF( AND(N372&lt;&gt;"", ISERR(DATE(YEAR(N372),MONTH(N372),DAY(N372))) ), "El valor ingresado en fecha de ingreso no tiene un formato válido. ",
IF( AND(N372&lt;&gt;"", $E$6&lt;&gt;"", DATE(YEAR(N372), MONTH(N372), 1) &lt;&gt; IFERROR(DATE(MID($E$6, 1, 4), MID($E$6, 6, 2),1), "1/1/1900") ), "La fecha de retiro debe estar dentro del período liquidado. ", "")
)
)</f>
        <v/>
      </c>
      <c r="EE372" s="46">
        <f>IF($DS372,
IF(O372="","Debes seleccionar el tipo de trabajador. ",
IF(_xlfn.IFNA(VLOOKUP(O372,TIPO_DE_TRABAJADOR,1,FALSE),-1)=-1,"El tipo de trabajador no es válido (por favor seleccionarlo de la lista). ","")
)
)</f>
        <v/>
      </c>
      <c r="EF372" s="46">
        <f>IF($DS372,
IF(P372="","Debes seleccionar si es un trabajador dependiente pensionado por vejez. ",
IF(_xlfn.IFNA(VLOOKUP(P372,SUBTIPO_DE_TRABAJADOR,1,FALSE),-1)=-1,"El tipo de trabajador dependiente pensionado por vejez no es válido (por favor seleccionarlo de la lista). ","")
)
)</f>
        <v/>
      </c>
      <c r="EG372" s="46">
        <f>IF($DS372,
IF(Q372="","Debes seleccionar el tipo de contrato del trabajador. ",
IF(_xlfn.IFNA(VLOOKUP(Q372,TIPO_DE_CONTRATO,1,FALSE),-1)=-1,"El tipo de contrato del trabajador no es válido (por favor seleccionarlo de la lista). ","")
)
)</f>
        <v/>
      </c>
      <c r="EH372" s="46">
        <f>IF($DS372,
IF(R372="","Debes seleccionar si es un salario integral. ",
IF(_xlfn.IFNA(VLOOKUP(R372,SI_NO,1,FALSE),-1)=-1,"Valor no válido para salario integral (por favor seleccionarlo de la lista). ","")
)
)</f>
        <v/>
      </c>
      <c r="EI372" s="46">
        <f>IF($DS372,
IF(S372="","Debes seleccionar si el trabajador realiza actividades de riesgo. ",
IF(_xlfn.IFNA(VLOOKUP(S372,SI_NO,1,FALSE),-1)=-1,"Valor no válido para actividad de alto riesgo (por favor seleccionarlo de la lista). ","")
)
)</f>
        <v/>
      </c>
      <c r="EK372" s="46">
        <f>IF($DS372,
IF(U372="","Debes escribir el código del municipio de residencia del trabajador. ",
IF(_xlfn.IFNA(VLOOKUP(U372,MUNICIPIO,1,FALSE),-1)=-1,"El municipio de residencia del trabajador es inválido (por favor seleccionarlo de la lista). ","")
)
)</f>
        <v/>
      </c>
      <c r="EL372" s="46">
        <f>IF($DS372,
IF(V372="","Debes escribir el la dirección de residendia del trabajador. ","")
)</f>
        <v/>
      </c>
      <c r="EM372" s="46">
        <f>IF($DS372,
IF(W372="","Debes escribir la fecha de inicio de la liquidación. ",
IF(ISERR(DATE(YEAR(W372),MONTH(W372),DAY(W372))),"El valor ingresado en fecha de inicio de liquidación no tiene un formato válido. ",
IF( AND($E$6&lt;&gt;"", DATE(YEAR(W372), MONTH(W372), 1) &lt;&gt; IFERROR(DATE(MID($E$6, 1, 4), MID($E$6, 6, 2),1), "1/1/1900") ), "La fecha de inicio de la liquidación debe estar dentro del período liquidado. ", "")
)
)
)</f>
        <v/>
      </c>
      <c r="EN372" s="46">
        <f>IF($DS372,
IF(X372="","Debes escribir la fecha de fin de la liquidación. ",
IF(ISERR(DATE(YEAR(X372),MONTH(X372),DAY(X372))),"El valor ingresado en fecha de fin de liquidación no tiene un formato válido. ",
IF( AND($E$6&lt;&gt;"", DATE(YEAR(X372), MONTH(X372), 1) &lt;&gt; IFERROR(DATE(MID($E$6, 1, 4), MID($E$6, 6, 2),1), "1/1/1900") ), "La fecha de fin de la liquidación debe estar dentro del período liquidado. ", "")
)
)
)</f>
        <v/>
      </c>
      <c r="EO372" s="46">
        <f>IF($DS372,
IF(Y372="","Debes escribir la frecuencia de pago del trabajador. ",
IF(_xlfn.IFNA(VLOOKUP(Y372,PERÍODO_DE_NÓMINA,1,FALSE),-1)=-1,"La frecuencia de pago es inválida (por favor seleccionarlo de la lista). ","")
)
)</f>
        <v/>
      </c>
      <c r="EP372" s="46">
        <f>IF($DS372,
IF(Z372="","Debes escribir la fecha de pago. ",
IF(ISERR(DATE(YEAR(Z372),MONTH(Z372),DAY(Z372))), "El valor ingresado en fecha de pago no tiene un formato válido. ","")
)
)</f>
        <v/>
      </c>
      <c r="EQ372" s="46">
        <f>IF($DS372,
IF(AA372="","Debes escribir el medio de pago. ",
IF(_xlfn.IFNA(VLOOKUP(AA372,MEDIOS_DE_PAGO,1,FALSE),-1)=-1,"El medio de pago es inválido (por favor seleccionarlo de la lista). ","")
)
)</f>
        <v/>
      </c>
      <c r="ER372" s="46">
        <f>OR(AA372='Tablas '!$T$4,AA372='Tablas '!$T$7,AA372='Tablas '!$T$8,AA372='Tablas '!$T$11)</f>
        <v/>
      </c>
      <c r="ES372" s="46">
        <f>IF(AND($DS372,ER372),
IF(AB372="","Debes escribir la entidad bancaria. ",""),
""
)</f>
        <v/>
      </c>
      <c r="ET372" s="46">
        <f>IF(AND($DS372,ER372),
IF(AC372="","Debes escribir el tipo de cuenta bancaria. ",
IF(_xlfn.IFNA(VLOOKUP(AC372,TIPO_DE_CUENTA,1,FALSE),-1)=-1,"El tipo de cuenta bancaria es inválida (por favor seleccionarlo de la lista). ","")
),
""
)</f>
        <v/>
      </c>
      <c r="EU372" s="46">
        <f>IF(AND($DS372,ER372),
IF(AD372="","Debes escribir el número de cuenta bancaria. ",""),
""
)</f>
        <v/>
      </c>
      <c r="EV372" s="46">
        <f>IF($DS372,
IF(AE372="","Debes escribir el valor del sueldo básico. ",
IF( ISERR(_xlfn.NUMBERVALUE(AE372)), "El valor del sueldo básico debe ser un número válido. ", "")
)
)</f>
        <v/>
      </c>
      <c r="EW372" s="46">
        <f>IF($DS372,
IF(AF372="","Debes escribir el número de días trabajados. ",
IF( IFERROR(INT(AF372),1.1) &lt;&gt; IFERROR(_xlfn.NUMBERVALUE(AF372),1), "La cantidad de días trabajados debe ser un número entero. ", "")
)
)</f>
        <v/>
      </c>
      <c r="EX372" s="46">
        <f>IF($DS372,
IF(AG372="","Debes escribir el valor del sueldo trabajado. ",
IF( ISERR(_xlfn.NUMBERVALUE(AG372)), "El valor del sueldo trabajado debe ser un número válido. ", "")
)
)</f>
        <v/>
      </c>
      <c r="EY372" s="46">
        <f>IF($DS372,
IF( AND(AH372&lt;&gt;"", ISERR(_xlfn.NUMBERVALUE(AH372))), "El valor del auxilio de transporte debe ser un número válido. ", "")
)</f>
        <v/>
      </c>
      <c r="EZ372" s="46">
        <f>IF($DS372,
IF( AND(AI372&lt;&gt;"", ISERR(_xlfn.NUMBERVALUE(AI372))), "El valor de viáticos salariales debe ser un número válido. ", "")
)</f>
        <v/>
      </c>
      <c r="FA372" s="46">
        <f>IF($DS372,
IF( AND(AJ372&lt;&gt;"", ISERR(_xlfn.NUMBERVALUE(AJ372))), "El valor de viáticos NO salariales debe ser un número válido. ", "")
)</f>
        <v/>
      </c>
      <c r="FB372" s="46">
        <f>CONCATENATE(AK372,AL372)&lt;&gt;""</f>
        <v/>
      </c>
      <c r="FC372" s="46">
        <f>IF(AND($DS372,FB372),
IF(AK372="","Debes escribir el número de horas extras diurnas. ",
IF( IFERROR(INT(AK372),1.1) &lt;&gt; IFERROR(_xlfn.NUMBERVALUE(AK372),1), "La cantidad de horas extras diurnas debe ser un número entero. ", "")
),
""
)</f>
        <v/>
      </c>
      <c r="FD372" s="46">
        <f>IF(AND($DS372,FB372),
IF(AL372="","Debes escribir el valor de las horas extras diurnas. ",
IF( ISERR(_xlfn.NUMBERVALUE(AL372)), "El valor de las horas extras duirnas debe ser un número válido. ", "")
),
""
)</f>
        <v/>
      </c>
      <c r="FE372" s="46">
        <f>CONCATENATE(AM372,AN372)&lt;&gt;""</f>
        <v/>
      </c>
      <c r="FF372" s="46">
        <f>IF(AND($DS372,FE372),
IF(AM372="","Debes escribir el número de horas extras nocturnas. ",
IF( IFERROR(INT(AM372),1.1) &lt;&gt; IFERROR(_xlfn.NUMBERVALUE(AM372),1), "La cantidad de horas extras nocturnas debe ser un número entero. ", "")
),
""
)</f>
        <v/>
      </c>
      <c r="FG372" s="46">
        <f>IF(AND($DS372,FE372),
IF(AN372="","Debes escribir el valor de las horas extras nocturnas. ",
IF( ISERR(_xlfn.NUMBERVALUE(AN372)), "El valor de las horas extras nocturnas debe ser un número válido. ", "")
),
""
)</f>
        <v/>
      </c>
      <c r="FH372" s="46">
        <f>CONCATENATE(AO372,AP372)&lt;&gt;""</f>
        <v/>
      </c>
      <c r="FI372" s="46">
        <f>IF(AND($DS372,FH372),
IF(AO372="","Debes escribir el número de horas extras diurnas dominicales y festivas. ",
IF( IFERROR(INT(AO372),1.1) &lt;&gt; IFERROR(_xlfn.NUMBERVALUE(AO372),1), "La cantidad de horas extras diurnas dominicales y festivas debe ser un número entero. ", "")
),
""
)</f>
        <v/>
      </c>
      <c r="FJ372" s="46">
        <f>IF(AND($DS372,FH372),
IF(AP372="","Debes escribir el valor de las horas extras diurnas dominicales y festivas. ",
IF( ISERR(_xlfn.NUMBERVALUE(AP372)), "El valor de las horas extras diurnas dominicales y festivas debe ser un número válido. ", "")
),
""
)</f>
        <v/>
      </c>
      <c r="FK372" s="46">
        <f>CONCATENATE(AQ372,AR372)&lt;&gt;""</f>
        <v/>
      </c>
      <c r="FL372" s="46">
        <f>IF(AND($DS372,FK372),
IF(AQ372="","Debes escribir el número de horas extras nocturnas dominicales y festivas. ",
IF( IFERROR(INT(AQ372),1.1) &lt;&gt; IFERROR(_xlfn.NUMBERVALUE(AQ372),1), "La cantidad de horas extras nocturnas dominicales y festivas debe ser un número entero. ", "")
),
""
)</f>
        <v/>
      </c>
      <c r="FM372" s="46">
        <f>IF(AND($DS372,FK372),
IF(AR372="","Debes escribir el valor de las horas extras nocturnas dominicales y festivas. ",
IF( ISERR(_xlfn.NUMBERVALUE(AR372)), "El valor de las horas extras nocturnas dominicales y festivas debe ser un número válido. ", "")
),
""
)</f>
        <v/>
      </c>
      <c r="FN372" s="46">
        <f>CONCATENATE(AS372,AT372)&lt;&gt;""</f>
        <v/>
      </c>
      <c r="FO372" s="46">
        <f>IF(AND($DS372,FN372),
IF(AS372="","Debes escribir el número de horas recargo nocturno. ",
IF( IFERROR(INT(AS372),1.1) &lt;&gt; IFERROR(_xlfn.NUMBERVALUE(AS372),1), "La cantidad de horas recargo nocturno debe ser un número entero. ", "")
),
""
)</f>
        <v/>
      </c>
      <c r="FP372" s="46">
        <f>IF(AND($DS372,FN372),
IF(AT372="","Debes escribir el valor de las horas recargo nocturno. ",
IF( ISERR(_xlfn.NUMBERVALUE(AT372)), "El valor de las horas recargo nocturno debe ser un número válido. ", "")
),
""
)</f>
        <v/>
      </c>
      <c r="FQ372" s="46">
        <f>CONCATENATE(AU372,AV372)&lt;&gt;""</f>
        <v/>
      </c>
      <c r="FR372" s="46">
        <f>IF(AND($DS372,FQ372),
IF(AU372="","Debes escribir el número de horas recargo diurno dominical y festivo. ",
IF( IFERROR(INT(AU372),1.1) &lt;&gt; IFERROR(_xlfn.NUMBERVALUE(AU372),1), "La cantidad de horas recargo diurno dominical y festivo debe ser un número entero. ", "")
),
""
)</f>
        <v/>
      </c>
      <c r="FS372" s="46">
        <f>IF(AND($DS372,FQ372),
IF(AV372="","Debes escribir el valor de las horas recargo diurno dominical y festivo. ",
IF( ISERR(_xlfn.NUMBERVALUE(AV372)), "El valor de las horas recargo diurno dominical y festivo debe ser un número válido. ", "")
),
""
)</f>
        <v/>
      </c>
      <c r="FT372" s="46">
        <f>CONCATENATE(AW372,AX372)&lt;&gt;""</f>
        <v/>
      </c>
      <c r="FU372" s="46">
        <f>IF(AND($DS372,FT372),
IF(AW372="","Debes escribir el número de horas recargo nocturno dominical y festivo. ",
IF( IFERROR(INT(AW372),1.1) &lt;&gt; IFERROR(_xlfn.NUMBERVALUE(AW372),1), "La cantidad de horas recargo nocturno dominical y festivo debe ser un número entero. ", "")
),
""
)</f>
        <v/>
      </c>
      <c r="FV372" s="46">
        <f>IF(AND($DS372,FT372),
IF(AX372="","Debes escribir el valor de las horas recargo nocturno dominical y festivo. ",
IF( ISERR(_xlfn.NUMBERVALUE(AX372)), "El valor de las horas recargo nocturno dominical y festivo debe ser un número válido. ", "")
),
""
)</f>
        <v/>
      </c>
      <c r="FW372" s="46">
        <f>CONCATENATE(AY372,AZ372)&lt;&gt;""</f>
        <v/>
      </c>
      <c r="FX372" s="46">
        <f>IF(AND($DS372,FW372),
IF(AY372="","Debes escribir el número de días de vacaciones comunes. ",
IF( IFERROR(INT(AY372),1.1) &lt;&gt; IFERROR(_xlfn.NUMBERVALUE(AY372),1), "La cantidad de días de vacaciones comunes debe ser un número entero. ", "")
),
""
)</f>
        <v/>
      </c>
      <c r="FY372" s="46">
        <f>IF(AND($DS372,FW372),
IF(AZ372="","Debes escribir el valor de las vacaciones comunes. ",
IF( ISERR(_xlfn.NUMBERVALUE(AZ372)), "El valor de las vacaciones comunes debe ser un número válido. ", "")
),
""
)</f>
        <v/>
      </c>
      <c r="FZ372" s="46">
        <f>CONCATENATE(BA372,BB372)&lt;&gt;""</f>
        <v/>
      </c>
      <c r="GA372" s="46">
        <f>IF(AND($DS372,FZ372),
IF(BA372="","Debes escribir el número de días de vacaciones compensadas. ",
IF( IFERROR(INT(BA372),1.1) &lt;&gt; IFERROR(_xlfn.NUMBERVALUE(BA372),1), "La cantidad de días de vacaciones compensadas debe ser un número entero. ", "")
),
""
)</f>
        <v/>
      </c>
      <c r="GB372" s="46">
        <f>IF(AND($DS372,FZ372),
IF(BB372="","Debes escribir el valor de las vacaciones compensadas. ",
IF( ISERR(_xlfn.NUMBERVALUE(BB372)), "El valor de las vacaciones compensadas debe ser un número válido. ", "")
),
""
)</f>
        <v/>
      </c>
      <c r="GC372" s="46">
        <f>CONCATENATE(BC372,BD372)&lt;&gt;""</f>
        <v/>
      </c>
      <c r="GD372" s="46">
        <f>IF(AND($DS372,GC372),
IF(BC372="","Debes escribir el número de días de prima salarial. ",
IF( IFERROR(INT(BC372),1.1) &lt;&gt; IFERROR(_xlfn.NUMBERVALUE(BC372),1), "La cantidad de días de prima salarial debe ser un número entero. ", "")
),
""
)</f>
        <v/>
      </c>
      <c r="GE372" s="46">
        <f>IF(AND($DS372,GC372),
IF(BD372="","Debes escribir el valor de los días de prima salarial. ",
IF( ISERR(_xlfn.NUMBERVALUE(BD372)), "El valor de los días de prima salarial debe ser un número válido. ", "")
),
""
)</f>
        <v/>
      </c>
      <c r="GF372" s="46">
        <f>IF($DS372,
IF( AND(BE372&lt;&gt;"", ISERR(_xlfn.NUMBERVALUE(BE372))), "El valor de la prima NO saliarial debe ser un número válido. ", "")
)</f>
        <v/>
      </c>
      <c r="GG372" s="46">
        <f>CONCATENATE(BF372,BG372,BH372)&lt;&gt;""</f>
        <v/>
      </c>
      <c r="GH372" s="46">
        <f>IF(AND($DS372,GG372),
IF(BF372="","Debes escribir el valor de las cesantías. ",
IF( ISERR(_xlfn.NUMBERVALUE(BF372)), "El valor de las cesantías debe ser un número válido. ", "")
),
""
)</f>
        <v/>
      </c>
      <c r="GI372" s="46">
        <f>IF(AND($DS372,GG372),
IF(BG372="","Debes escribir el % de cesantías. ",
IF( ISERR(_xlfn.NUMBERVALUE(BG372)), "El % de cesantías debe ser un número válido. ", "")
),
""
)</f>
        <v/>
      </c>
      <c r="GJ372" s="46">
        <f>IF(AND($DS372,GG372),
IF(BH372="","Debes escribir el valor de intereses de cesantías. ",
IF( ISERR(_xlfn.NUMBERVALUE(BH372)), "El valor de intereses de cesantías debe ser un número válido. ", "")
),
""
)</f>
        <v/>
      </c>
      <c r="GK372" s="46">
        <f>CONCATENATE(BI372,BJ372,BK372)&lt;&gt;""</f>
        <v/>
      </c>
      <c r="GL372" s="46">
        <f>IF(AND($DS372,GK372),
IF(BI372="","Debes escribir el número de días de incapacidad. ",
IF( IFERROR(INT(BI372),1.1) &lt;&gt; IFERROR(_xlfn.NUMBERVALUE(BI372),1), "La cantidad de días de incapacidad debe ser un número entero. ", "")
),
""
)</f>
        <v/>
      </c>
      <c r="GM372" s="46">
        <f>IF(AND($DS372,GK372),
IF(BJ372="","Debes escribir el tipo de incapacidad. ",
IF(_xlfn.IFNA(VLOOKUP(BJ372,TIPO_DE_INCAPACIDAD,1,FALSE),-1)=-1,"El tipo de incapacidad es inválida (por favor seleccionarlo de la lista). ","")
),
""
)</f>
        <v/>
      </c>
      <c r="GN372" s="46">
        <f>IF(AND($DS372,GK372),
IF(BK372="","Debes escribir el valor de la incapacidad. ",
IF( ISERR(_xlfn.NUMBERVALUE(BK372)), "El valor de la incapacidad debe ser un número válido. ", "")
),
""
)</f>
        <v/>
      </c>
      <c r="GO372" s="46">
        <f>CONCATENATE(BL372,BM372)&lt;&gt;""</f>
        <v/>
      </c>
      <c r="GP372" s="46">
        <f>IF(AND($DS372,GO372),
IF(BL372="","Debes escribir el número de días de licencia de maternidad o paternidad. ",
IF( IFERROR(INT(BL372),1.1) &lt;&gt; IFERROR(_xlfn.NUMBERVALUE(BL372),1), "La cantidad de días de licencia de maternidad o paternidad debe ser un número entero. ", "")
),
""
)</f>
        <v/>
      </c>
      <c r="GQ372" s="46">
        <f>IF(AND($DS372,GO372),
IF(BM372="","Debes escribir el valor de la licencia de maternidad o paternidad. ",
IF( ISERR(_xlfn.NUMBERVALUE(BM372)), "El valor de la licencia de maternidad o paternidad debe ser un número válido. ", "")
),
""
)</f>
        <v/>
      </c>
      <c r="GR372" s="46">
        <f>CONCATENATE(BN372,BO372)&lt;&gt;""</f>
        <v/>
      </c>
      <c r="GS372" s="46">
        <f>IF(AND($DS372,GR372),
IF(BN372="","Debes escribir el número de días de licencia remunerada. ",
IF( IFERROR(INT(BN372),1.1) &lt;&gt; IFERROR(_xlfn.NUMBERVALUE(BN372),1), "La cantidad de días de licencia remunerada debe ser un número entero. ", "")
),
""
)</f>
        <v/>
      </c>
      <c r="GT372" s="46">
        <f>IF(AND($DS372,GR372),
IF(BO372="","Debes escribir el valor de la licencia remunerada. ",
IF( ISERR(_xlfn.NUMBERVALUE(BO372)), "El valor de la licencia remunerada debe ser un número válido. ", "")
),
""
)</f>
        <v/>
      </c>
      <c r="GU372" s="46">
        <f>IF($DS372,
IF( AND(BP372&lt;&gt;"", ISERR(_xlfn.NUMBERVALUE(BP372))), "El valor de la licencia NO remunerada debe ser un número válido. ", "")
)</f>
        <v/>
      </c>
      <c r="GV372" s="46">
        <f>IF($DS372,
IF( AND(BQ372&lt;&gt;"", ISERR(_xlfn.NUMBERVALUE(BQ372))), "El valor de auxilios salariales debe ser un número válido. ", "")
)</f>
        <v/>
      </c>
      <c r="GW372" s="46">
        <f>IF($DS372,
IF( AND(BR372&lt;&gt;"", ISERR(_xlfn.NUMBERVALUE(BR372))), "El valor de auxilios NO salariales debe ser un número válido. ", "")
)</f>
        <v/>
      </c>
      <c r="GX372" s="46">
        <f>IF($DS372,
IF( AND(BS372&lt;&gt;"", ISERR(_xlfn.NUMBERVALUE(BS372))), "El valor de bonos salariales debe ser un número válido. ", "")
)</f>
        <v/>
      </c>
      <c r="GY372" s="46">
        <f>IF($DS372,
IF( AND(BT372&lt;&gt;"", ISERR(_xlfn.NUMBERVALUE(BT372))), "El valor de bonos NO salariales debe ser un número válido. ", "")
)</f>
        <v/>
      </c>
      <c r="GZ372" s="46">
        <f>IF($DS372,
IF( AND(BU372&lt;&gt;"", ISERR(_xlfn.NUMBERVALUE(BU372))), "El valor de bonos salariales de alimentación debe ser un número válido. ", "")
)</f>
        <v/>
      </c>
      <c r="HA372" s="46">
        <f>IF($DS372,
IF( AND(BV372&lt;&gt;"", ISERR(_xlfn.NUMBERVALUE(BV372))), "El valor de bonos NO salariales de alimentación debe ser un número válido. ", "")
)</f>
        <v/>
      </c>
      <c r="HB372" s="46">
        <f>IF($DS372,
IF( AND(BW372&lt;&gt;"", ISERR(_xlfn.NUMBERVALUE(BW372))), "El valor de bonificaciones salariales debe ser un número válido. ", "")
)</f>
        <v/>
      </c>
      <c r="HC372" s="46">
        <f>IF($DS372,
IF( AND(BX372&lt;&gt;"", ISERR(_xlfn.NUMBERVALUE(BX372))), "El valor de bonificaciones NO salariales debe ser un número válido. ", "")
)</f>
        <v/>
      </c>
      <c r="HD372" s="46">
        <f>IF($DS372,
IF( AND(BY372&lt;&gt;"", ISERR(_xlfn.NUMBERVALUE(BY372))), "El valor de compensaciones ordinarias debe ser un número válido. ", "")
)</f>
        <v/>
      </c>
      <c r="HE372" s="46">
        <f>IF($DS372,
IF( AND(BZ372&lt;&gt;"", ISERR(_xlfn.NUMBERVALUE(BZ372))), "El valor de compensaciones extraordinarias debe ser un número válido. ", "")
)</f>
        <v/>
      </c>
      <c r="HF372" s="46">
        <f>IF($DS372,
IF( AND(CA372&lt;&gt;"", ISERR(_xlfn.NUMBERVALUE(CA372))), "El valor de comisiones debe ser un número válido. ", "")
)</f>
        <v/>
      </c>
      <c r="HG372" s="46">
        <f>IF($DS372,
IF( AND(CB372&lt;&gt;"", ISERR(_xlfn.NUMBERVALUE(CB372))), "El valor de ausencia por huega debe ser un número válido. ", "")
)</f>
        <v/>
      </c>
      <c r="HH372" s="46">
        <f>IF($DS372,
IF( AND(CC372&lt;&gt;"", ISERR(_xlfn.NUMBERVALUE(CC372))), "El valor de anticipos debe ser un número válido. ", "")
)</f>
        <v/>
      </c>
      <c r="HI372" s="46">
        <f>IF($DS372,
IF( AND(CD372&lt;&gt;"", ISERR(_xlfn.NUMBERVALUE(CD372))), "El valor de pagos a terceros debe ser un número válido. ", "")
)</f>
        <v/>
      </c>
      <c r="HJ372" s="46">
        <f>IF($DS372,
IF( AND(CE372&lt;&gt;"", ISERR(_xlfn.NUMBERVALUE(CE372))), "El valor de dotación debe ser un número válido. ", "")
)</f>
        <v/>
      </c>
      <c r="HK372" s="46">
        <f>IF($DS372,
IF( AND(CF372&lt;&gt;"", ISERR(_xlfn.NUMBERVALUE(CF372))), "El valor de apoyo sostenibilidad debe ser un número válido. ", "")
)</f>
        <v/>
      </c>
      <c r="HL372" s="46">
        <f>IF($DS372,
IF( AND(CG372&lt;&gt;"", ISERR(_xlfn.NUMBERVALUE(CG372))), "El valor de teletrabajo debe ser un número válido. ", "")
)</f>
        <v/>
      </c>
      <c r="HM372" s="46">
        <f>IF($DS372,
IF( AND(CH372&lt;&gt;"", ISERR(_xlfn.NUMBERVALUE(CH372))), "El valor de bonificación de retiro debe ser un número válido. ", "")
)</f>
        <v/>
      </c>
      <c r="HN372" s="46">
        <f>IF($DS372,
IF( AND(CI372&lt;&gt;"", ISERR(_xlfn.NUMBERVALUE(CI372))), "El valor de indemnización de retiro debe ser un número válido. ", "")
)</f>
        <v/>
      </c>
      <c r="HO372" s="46">
        <f>IF($DS372,
IF( AND(CJ372&lt;&gt;"", ISERR(_xlfn.NUMBERVALUE(CJ372))), "El valor de reintegros debe ser un número válido. ", "")
)</f>
        <v/>
      </c>
      <c r="HP372" s="46">
        <f>CONCATENATE(CK372,CL372,CM372)&lt;&gt;""</f>
        <v/>
      </c>
      <c r="HQ372" s="46">
        <f>IF(AND($DS372,HP372),
IF(CK372="","Debes escribir la descripción de otro concepto no categorizado. ",""),
""
)</f>
        <v/>
      </c>
      <c r="HR372" s="46">
        <f>IF(AND($DS372,HP372),
IF(CONCATENATE(CL372,CM372)="","Debes escribir al menos un valor de concepto no categorizado (salarial o no salarial). ",
IF(ISERR(_xlfn.NUMBERVALUE(CL372)),"El valor salarial concepto no categorizado debe ser un número válido. ","")
),
""
)</f>
        <v/>
      </c>
      <c r="HS372" s="46">
        <f>IF(AND($DS372,HP372),
IF(CONCATENATE(CL372,CM372)="","Debes escribir al menos un valor de concepto no categorizado (salarial o no salarial). ",
IF(ISERR(_xlfn.NUMBERVALUE(CM372)),"El valor NO salarial concepto no categorizado debe ser un número válido. ","")
),
""
)</f>
        <v/>
      </c>
      <c r="HT372" s="46">
        <f>IF($DS372,
IF(CN372="","Debes escribir el porcentaje del aporte a salud. ",
IF( ISERR(_xlfn.NUMBERVALUE(CN372)), "El valor del porcentaje del aporte a salud debe ser un número válido. ", "")
)
)</f>
        <v/>
      </c>
      <c r="HU372" s="46">
        <f>IF($DS372,
IF(CO372="","Debes escribir el valor del aporte a salud. ",
IF( ISERR(_xlfn.NUMBERVALUE(CO372)), "El valor del aporte a salud debe ser un número válido. ", "")
)
)</f>
        <v/>
      </c>
      <c r="HV372" s="46">
        <f>IF($DS372,
IF( AND(CP372&lt;&gt;"", ISERR(_xlfn.NUMBERVALUE(CP372))), "El valor plan complementario debe ser un número válido. ", "")
)</f>
        <v/>
      </c>
      <c r="HW372" s="46">
        <f>IF($DS372,
IF(CQ372="","Debes escribir el porcentaje del aporte a pensión. ",
IF( ISERR(_xlfn.NUMBERVALUE(CQ372)), "El valor del porcentaje del aporte a pensión debe ser un número válido. ", "")
)
)</f>
        <v/>
      </c>
      <c r="HX372" s="46">
        <f>IF($DS372,
IF(CR372="","Debes escribir el valor del aporte a pensión. ",
IF( ISERR(_xlfn.NUMBERVALUE(CR372)), "El valor del aporte a salud debe ser un número válido. ", "")
)
)</f>
        <v/>
      </c>
      <c r="HY372" s="46">
        <f>IF($DS372,
IF( AND(CS372&lt;&gt;"", ISERR(_xlfn.NUMBERVALUE(CS372))), "El valor pensión voluntaria debe ser un número válido. ", "")
)</f>
        <v/>
      </c>
      <c r="HZ372" s="46">
        <f>CONCATENATE(CT372,CU372,CV372,CW372)&lt;&gt;""</f>
        <v/>
      </c>
      <c r="IA372" s="46">
        <f>IF(AND($DS372,HZ372),
IF(CT372="","Debes escribir el % del fondo de seguridad pensional. ",
IF( ISERR(_xlfn.NUMBERVALUE(CT372)), "El % del fondo de seguridad debe ser un número válido. ", "")
),
""
)</f>
        <v/>
      </c>
      <c r="IB372" s="46">
        <f>IF(AND($DS372,HZ372),
IF(CU372="","Debes escribir el valor del aporte al fondo de solidaridad pensional. ",
IF( ISERR(_xlfn.NUMBERVALUE(CU372)), "El valor del aporte al fondo de solidaridad pensional debe ser un número válido. ", "")
),
""
)</f>
        <v/>
      </c>
      <c r="IC372" s="46">
        <f>IF(AND($DS372,HZ372),
IF(CV372="","Debes escribir el % del fondo de subsistencia. ",
IF( ISERR(_xlfn.NUMBERVALUE(CV372)), "El % del fondo de subsistencia debe ser un número válido. ", "")
),
""
)</f>
        <v/>
      </c>
      <c r="ID372" s="46">
        <f>IF(AND($DS372,HZ372),
IF(CW372="","Debes escribir el valor del fondo de subsistencia. ",
IF( ISERR(_xlfn.NUMBERVALUE(CW372)), "El valor del fondo de subsistencia debe ser un número válido. ", "")
),
""
)</f>
        <v/>
      </c>
      <c r="IE372" s="46">
        <f>CONCATENATE(CX372,CY372)&lt;&gt;""</f>
        <v/>
      </c>
      <c r="IF372" s="46">
        <f>IF(AND($DS372,IE372),
IF(CX372="","Debes escribir el % de sindicato. ",
IF( ISERR(_xlfn.NUMBERVALUE(CX372)), "El % de sindicato debe ser un número válido. ", "")
),
""
)</f>
        <v/>
      </c>
      <c r="IG372" s="46">
        <f>IF(AND($DS372,IE372),
IF(CY372="","Debes escribir el valor del sindicato. ",
IF( ISERR(_xlfn.NUMBERVALUE(CY372)), "El valor del sindicato debe ser un número válido. ", "")
),
""
)</f>
        <v/>
      </c>
      <c r="IH372" s="46">
        <f>IF($DS372,
IF( AND(CZ372&lt;&gt;"", ISERR(_xlfn.NUMBERVALUE(CZ372))), "El valor de sanción pública debe ser un número válido. ", "")
)</f>
        <v/>
      </c>
      <c r="II372" s="46">
        <f>IF($DS372,
IF( AND(DA372&lt;&gt;"", ISERR(_xlfn.NUMBERVALUE(DA372))), "El valor de sanción privada debe ser un número válido. ", "")
)</f>
        <v/>
      </c>
      <c r="IJ372" s="46">
        <f>CONCATENATE(DB372,DC372)&lt;&gt;""</f>
        <v/>
      </c>
      <c r="IK372" s="46">
        <f>IF(AND($DS372,IJ372),
IF(DB372="","Debes escribir la descripción de libranza. ",""),
""
)</f>
        <v/>
      </c>
      <c r="IL372" s="46">
        <f>IF(AND($DS372,IJ372),
IF(DC372="","Debes escribir la cuota libranza. ",
IF(ISERR(_xlfn.NUMBERVALUE(DC372)),"El valor de la cuota libranza debe ser un número válido. ","")
),
""
)</f>
        <v/>
      </c>
      <c r="IM372" s="46">
        <f>IF($DS372,
IF( AND(DD372&lt;&gt;"", ISERR(_xlfn.NUMBERVALUE(DD372))), "El valor de pagos a terceros debe ser un número válido. ", "")
)</f>
        <v/>
      </c>
      <c r="IN372" s="46">
        <f>IF($DS372,
IF( AND(DE372&lt;&gt;"", ISERR(_xlfn.NUMBERVALUE(DE372))), "El valor de anticipos debe ser un número válido. ", "")
)</f>
        <v/>
      </c>
      <c r="IO372" s="46">
        <f>IF($DS372,
IF( AND(DF372&lt;&gt;"", ISERR(_xlfn.NUMBERVALUE(DF372))), "El valor de AFC debe ser un número válido. ", "")
)</f>
        <v/>
      </c>
      <c r="IP372" s="46">
        <f>IF($DS372,
IF( AND(DG372&lt;&gt;"", ISERR(_xlfn.NUMBERVALUE(DG372))), "El valor de rete-fuente debe ser un número válido. ", "")
)</f>
        <v/>
      </c>
      <c r="IQ372" s="46">
        <f>IF($DS372,
IF( AND(DH372&lt;&gt;"", ISERR(_xlfn.NUMBERVALUE(DH372))), "El valor de cooperativa de trabajo debe ser un número válido. ", "")
)</f>
        <v/>
      </c>
      <c r="IR372" s="46">
        <f>IF($DS372,
IF( AND(DI372&lt;&gt;"", ISERR(_xlfn.NUMBERVALUE(DI372))), "El valor de embargo fiscal debe ser un número válido. ", "")
)</f>
        <v/>
      </c>
      <c r="IS372" s="46">
        <f>IF($DS372,
IF( AND(DJ372&lt;&gt;"", ISERR(_xlfn.NUMBERVALUE(DJ372))), "El valor de educación debe ser un número válido. ", "")
)</f>
        <v/>
      </c>
      <c r="IT372" s="46">
        <f>IF($DS372,
IF( AND(DK372&lt;&gt;"", ISERR(_xlfn.NUMBERVALUE(DK372))), "El valor de reintegro debe ser un número válido. ", "")
)</f>
        <v/>
      </c>
      <c r="IU372" s="46">
        <f>IF($DS372,
IF( AND(DL372&lt;&gt;"", ISERR(_xlfn.NUMBERVALUE(DL372))), "El valor de deuda debe ser un número válido. ", "")
)</f>
        <v/>
      </c>
      <c r="IV372" s="46">
        <f>IF($DS372,
IF( AND(DM372&lt;&gt;"", ISERR(_xlfn.NUMBERVALUE(DM372))), "El valor de otras deducciones debe ser un número válido. ", "")
)</f>
        <v/>
      </c>
      <c r="IW372" s="46">
        <f>IF($DS372,
IF(DN372="","Debes escribir el valor de los devengos totales. ",
IF( ISERR(_xlfn.NUMBERVALUE(DN372)), "El valor de los devengos totales debe ser un número válido. ", "")
)
)</f>
        <v/>
      </c>
      <c r="IX372" s="46">
        <f>IF($DS372,
IF(DO372="","Debes escribir el valor de las deducciones totales. ",
IF( ISERR(_xlfn.NUMBERVALUE(DO372)), "El valor de las deducciones totales debe ser un número válido. ", "")
)
)</f>
        <v/>
      </c>
      <c r="IY372" s="46">
        <f>IF($DS372,
IF(DP372="","Debes escribir el valor del salario total. ",
IF( ISERR(_xlfn.NUMBERVALUE(DP372)), "El valor del salario total debe ser un número válido. ", "")
)
)</f>
        <v/>
      </c>
    </row>
    <row r="373">
      <c r="B373" s="48" t="n">
        <v>361</v>
      </c>
      <c r="C373" s="61">
        <f>IF(AND(DS373,DP373&lt;&gt;""),
IF(DQ373="","OK","Error"),
""
)</f>
        <v/>
      </c>
      <c r="D373" s="53" t="n"/>
      <c r="E373" s="52" t="n"/>
      <c r="F373" s="112" t="n"/>
      <c r="G373" s="52" t="n"/>
      <c r="H373" s="53" t="n"/>
      <c r="I373" s="52" t="n"/>
      <c r="J373" s="52" t="n"/>
      <c r="K373" s="53" t="n"/>
      <c r="L373" s="55" t="n"/>
      <c r="M373" s="108" t="n"/>
      <c r="N373" s="56" t="n"/>
      <c r="O373" s="52" t="n"/>
      <c r="P373" s="52" t="n"/>
      <c r="Q373" s="52" t="n"/>
      <c r="R373" s="52" t="n"/>
      <c r="S373" s="52" t="n"/>
      <c r="T373" s="53" t="n"/>
      <c r="U373" s="52" t="n"/>
      <c r="V373" s="52" t="n"/>
      <c r="W373" s="55" t="n"/>
      <c r="X373" s="55" t="n"/>
      <c r="Y373" s="52" t="n"/>
      <c r="Z373" s="55" t="n"/>
      <c r="AA373" s="52" t="n"/>
      <c r="AB373" s="53" t="n"/>
      <c r="AC373" s="53" t="n"/>
      <c r="AD373" s="53" t="n"/>
      <c r="AE373" s="177" t="n"/>
      <c r="AF373" s="113" t="n"/>
      <c r="AG373" s="177" t="n"/>
      <c r="AH373" s="178" t="n"/>
      <c r="AI373" s="178" t="n"/>
      <c r="AJ373" s="178" t="n"/>
      <c r="AK373" s="114" t="n"/>
      <c r="AL373" s="178" t="n"/>
      <c r="AM373" s="114" t="n"/>
      <c r="AN373" s="178" t="n"/>
      <c r="AO373" s="114" t="n"/>
      <c r="AP373" s="178" t="n"/>
      <c r="AQ373" s="114" t="n"/>
      <c r="AR373" s="178" t="n"/>
      <c r="AS373" s="114" t="n"/>
      <c r="AT373" s="178" t="n"/>
      <c r="AU373" s="114" t="n"/>
      <c r="AV373" s="178" t="n"/>
      <c r="AW373" s="114" t="n"/>
      <c r="AX373" s="178" t="n"/>
      <c r="AY373" s="114" t="n"/>
      <c r="AZ373" s="178" t="n"/>
      <c r="BA373" s="114" t="n"/>
      <c r="BB373" s="178" t="n"/>
      <c r="BC373" s="114" t="n"/>
      <c r="BD373" s="178" t="n"/>
      <c r="BE373" s="178" t="n"/>
      <c r="BF373" s="178" t="n"/>
      <c r="BG373" s="59" t="n"/>
      <c r="BH373" s="178" t="n"/>
      <c r="BI373" s="114" t="n"/>
      <c r="BJ373" s="53" t="n"/>
      <c r="BK373" s="178" t="n"/>
      <c r="BL373" s="114" t="n"/>
      <c r="BM373" s="178" t="n"/>
      <c r="BN373" s="114" t="n"/>
      <c r="BO373" s="178" t="n"/>
      <c r="BP373" s="178" t="n"/>
      <c r="BQ373" s="178" t="n"/>
      <c r="BR373" s="178" t="n"/>
      <c r="BS373" s="178" t="n"/>
      <c r="BT373" s="178" t="n"/>
      <c r="BU373" s="178" t="n"/>
      <c r="BV373" s="178" t="n"/>
      <c r="BW373" s="178" t="n"/>
      <c r="BX373" s="178" t="n"/>
      <c r="BY373" s="178" t="n"/>
      <c r="BZ373" s="178" t="n"/>
      <c r="CA373" s="178" t="n"/>
      <c r="CB373" s="178" t="n"/>
      <c r="CC373" s="178" t="n"/>
      <c r="CD373" s="178" t="n"/>
      <c r="CE373" s="178" t="n"/>
      <c r="CF373" s="178" t="n"/>
      <c r="CG373" s="178" t="n"/>
      <c r="CH373" s="178" t="n"/>
      <c r="CI373" s="178" t="n"/>
      <c r="CJ373" s="178" t="n"/>
      <c r="CK373" s="53" t="n"/>
      <c r="CL373" s="178" t="n"/>
      <c r="CM373" s="178" t="n"/>
      <c r="CN373" s="60" t="n"/>
      <c r="CO373" s="177" t="n"/>
      <c r="CP373" s="178" t="n"/>
      <c r="CQ373" s="60" t="n"/>
      <c r="CR373" s="177" t="n"/>
      <c r="CS373" s="178" t="n"/>
      <c r="CT373" s="59" t="n"/>
      <c r="CU373" s="178" t="n"/>
      <c r="CV373" s="59" t="n"/>
      <c r="CW373" s="178" t="n"/>
      <c r="CX373" s="59" t="n"/>
      <c r="CY373" s="178" t="n"/>
      <c r="CZ373" s="178" t="n"/>
      <c r="DA373" s="178" t="n"/>
      <c r="DB373" s="53" t="n"/>
      <c r="DC373" s="178" t="n"/>
      <c r="DD373" s="178" t="n"/>
      <c r="DE373" s="178" t="n"/>
      <c r="DF373" s="178" t="n"/>
      <c r="DG373" s="178" t="n"/>
      <c r="DH373" s="178" t="n"/>
      <c r="DI373" s="178" t="n"/>
      <c r="DJ373" s="178" t="n"/>
      <c r="DK373" s="178" t="n"/>
      <c r="DL373" s="178" t="n"/>
      <c r="DM373" s="178" t="n"/>
      <c r="DN373" s="177" t="n"/>
      <c r="DO373" s="177" t="n"/>
      <c r="DP373" s="177" t="n"/>
      <c r="DQ373" s="76">
        <f>IF(AND(DS373,DP373&lt;&gt;""),
CONCATENATE(DT373,DU373,DV373,DW373,DX373,DY373,DZ373,EA373,EB373,EC373,ED373,EE373,EF373,EG373,EH373,EI373,EJ373,EK373,EL373,EM373,EN373,EO373,EP373,EQ373,ES373,ET373,EU373,EV373,EW373,EX373,EY373,EZ373,FA373,FC373,FD373,FF373,FG373,FI373,FJ373,FL373,FM373,FO373,FP373,FR373,FS373,FU373,FV373,FX373,FY373,GA373,GB373,GD373,GE373,GF373,GH373,GI373,GJ373,GL373,GM373,GN373,GP373,GQ373,GS373,GT373,GU373,GV373,GW373,GX373,GY373,GZ373,HA373,HB373,HC373,HD373,HE373,HF373,HG373,HH373,HI373,HJ373,HK373,HL373,HM373,HN373,HO373,HQ373,HR373,HS373,HT373,HU373,HV373,HW373,HX373,HY373,IA373,IB373,IC373,ID373,IF373,IG373,IH373,II373,IK373,IL373,IM373,IN373,IO373,IP373,IQ373,IR373,IS373,IT373,IU373,IV373,IW373,IX373,IY373,IZ373),
""
)</f>
        <v/>
      </c>
      <c r="DR373" s="53" t="n"/>
      <c r="DS373" s="46">
        <f>CONCATENATE(D373,$E373,$F373,$G373,H373,$I373,$J373,K373,$L373,$M373,N373,$O373,$P373,$Q373,$R373,$S373,T373,$U373,$V373,$W373,$X373,$Y373,$Z373,$AA373,AB373,AC373,AD373,$AE373,$AF373,$AG373,AH373,AI373,AJ373,AK373,AL373,AM373,AN373,AO373,AP373,AQ373,AR373,AS373,AT373,AU373,AV373,AW373,AX373,AY373,AZ373,BA373,BB373,BC373,BD373,BE373,BF373,BG373,BH373,BI373,BJ373,BK373,BL373,BM373,BN373,BO373,BP373,BQ373,BR373,BS373,BT373,BU373,BV373,BW373,BX373,BY373,BZ373,CA373,CB373,CC373,CD373,CE373,CF373,CG373,CH373,CI373,CJ373,CK373,CL373,CM373,$CN373,$CO373,CP373,$CQ373,$CR373,CS373,CT373,CU373,CV373,CW373,CX373,CY373,CZ373,DA373,DB373,DC373,DD373,DE373,DF373,DG373,DH373,DI373,DJ373,DK373,DL373,DM373,$DN373,$DO373,$DP373,DR373)&lt;&gt;""</f>
        <v/>
      </c>
      <c r="DT373" s="46">
        <f>IF(AND($DS373,$E$4&lt;&gt;""),
IF(LEFT($E$4,2) = "1.",
IF(D373&lt;&gt;"","El CUNE sólo se envía en operaciones de novedad o ajuste. ",""),
IF(D373="","Debes escribir un CUNE válido para realizar operaciones de novedad o ajuste. ","")),
""
)</f>
        <v/>
      </c>
      <c r="DU373" s="46">
        <f>IF($DS373,
IF(E373="","Debes seleccionar el tipo de documento del empleado. ",
IF(_xlfn.IFNA(VLOOKUP(E373,TIPO_DE_DOCUMENTO,1,FALSE),-1)=-1,"El tipo de documento no es válido (por favor seleccionarlo de la lista). ","")
)
)</f>
        <v/>
      </c>
      <c r="DV373" s="46">
        <f>IF($DS373,
IF(F373="","Debes escribir el número de documento del empleado. ","")
)</f>
        <v/>
      </c>
      <c r="DW373" s="46">
        <f>IF($DS373,
IF(G373="","Debes escribir el primer nombre del empleado. ","")
)</f>
        <v/>
      </c>
      <c r="DY373" s="46">
        <f>IF($DS373,
IF(I373="","Debes escribir el primer apellido del empleado. ","")
)</f>
        <v/>
      </c>
      <c r="DZ373" s="46">
        <f>IF($DS373,
IF(J373="","Debes escribir el segundo apellido del empleado. ","")
)</f>
        <v/>
      </c>
      <c r="EB373" s="46">
        <f>IF($DS373,
IF(L373="","Debes escribir la fecha de ingreso del empleado. ",
IF(ISERR(DATE(YEAR(L373),MONTH(L373),DAY(L373))), "El valor ingresado en fecha de ingreso no tiene un formato válido. ","")
)
)</f>
        <v/>
      </c>
      <c r="EC373" s="46">
        <f>IF($DS373,
IF(M373="","Debes escribir el tiempo laborado. ",
IF( IFERROR(INT(M373),1.1) &lt;&gt; IFERROR(_xlfn.NUMBERVALUE(M373),1), "El valor de los días trabajados debe ser un número entero. ", "")
)
)</f>
        <v/>
      </c>
      <c r="ED373" s="46">
        <f>IF($DS373,
IF( AND(N373&lt;&gt;"", ISERR(DATE(YEAR(N373),MONTH(N373),DAY(N373))) ), "El valor ingresado en fecha de ingreso no tiene un formato válido. ",
IF( AND(N373&lt;&gt;"", $E$6&lt;&gt;"", DATE(YEAR(N373), MONTH(N373), 1) &lt;&gt; IFERROR(DATE(MID($E$6, 1, 4), MID($E$6, 6, 2),1), "1/1/1900") ), "La fecha de retiro debe estar dentro del período liquidado. ", "")
)
)</f>
        <v/>
      </c>
      <c r="EE373" s="46">
        <f>IF($DS373,
IF(O373="","Debes seleccionar el tipo de trabajador. ",
IF(_xlfn.IFNA(VLOOKUP(O373,TIPO_DE_TRABAJADOR,1,FALSE),-1)=-1,"El tipo de trabajador no es válido (por favor seleccionarlo de la lista). ","")
)
)</f>
        <v/>
      </c>
      <c r="EF373" s="46">
        <f>IF($DS373,
IF(P373="","Debes seleccionar si es un trabajador dependiente pensionado por vejez. ",
IF(_xlfn.IFNA(VLOOKUP(P373,SUBTIPO_DE_TRABAJADOR,1,FALSE),-1)=-1,"El tipo de trabajador dependiente pensionado por vejez no es válido (por favor seleccionarlo de la lista). ","")
)
)</f>
        <v/>
      </c>
      <c r="EG373" s="46">
        <f>IF($DS373,
IF(Q373="","Debes seleccionar el tipo de contrato del trabajador. ",
IF(_xlfn.IFNA(VLOOKUP(Q373,TIPO_DE_CONTRATO,1,FALSE),-1)=-1,"El tipo de contrato del trabajador no es válido (por favor seleccionarlo de la lista). ","")
)
)</f>
        <v/>
      </c>
      <c r="EH373" s="46">
        <f>IF($DS373,
IF(R373="","Debes seleccionar si es un salario integral. ",
IF(_xlfn.IFNA(VLOOKUP(R373,SI_NO,1,FALSE),-1)=-1,"Valor no válido para salario integral (por favor seleccionarlo de la lista). ","")
)
)</f>
        <v/>
      </c>
      <c r="EI373" s="46">
        <f>IF($DS373,
IF(S373="","Debes seleccionar si el trabajador realiza actividades de riesgo. ",
IF(_xlfn.IFNA(VLOOKUP(S373,SI_NO,1,FALSE),-1)=-1,"Valor no válido para actividad de alto riesgo (por favor seleccionarlo de la lista). ","")
)
)</f>
        <v/>
      </c>
      <c r="EK373" s="46">
        <f>IF($DS373,
IF(U373="","Debes escribir el código del municipio de residencia del trabajador. ",
IF(_xlfn.IFNA(VLOOKUP(U373,MUNICIPIO,1,FALSE),-1)=-1,"El municipio de residencia del trabajador es inválido (por favor seleccionarlo de la lista). ","")
)
)</f>
        <v/>
      </c>
      <c r="EL373" s="46">
        <f>IF($DS373,
IF(V373="","Debes escribir el la dirección de residendia del trabajador. ","")
)</f>
        <v/>
      </c>
      <c r="EM373" s="46">
        <f>IF($DS373,
IF(W373="","Debes escribir la fecha de inicio de la liquidación. ",
IF(ISERR(DATE(YEAR(W373),MONTH(W373),DAY(W373))),"El valor ingresado en fecha de inicio de liquidación no tiene un formato válido. ",
IF( AND($E$6&lt;&gt;"", DATE(YEAR(W373), MONTH(W373), 1) &lt;&gt; IFERROR(DATE(MID($E$6, 1, 4), MID($E$6, 6, 2),1), "1/1/1900") ), "La fecha de inicio de la liquidación debe estar dentro del período liquidado. ", "")
)
)
)</f>
        <v/>
      </c>
      <c r="EN373" s="46">
        <f>IF($DS373,
IF(X373="","Debes escribir la fecha de fin de la liquidación. ",
IF(ISERR(DATE(YEAR(X373),MONTH(X373),DAY(X373))),"El valor ingresado en fecha de fin de liquidación no tiene un formato válido. ",
IF( AND($E$6&lt;&gt;"", DATE(YEAR(X373), MONTH(X373), 1) &lt;&gt; IFERROR(DATE(MID($E$6, 1, 4), MID($E$6, 6, 2),1), "1/1/1900") ), "La fecha de fin de la liquidación debe estar dentro del período liquidado. ", "")
)
)
)</f>
        <v/>
      </c>
      <c r="EO373" s="46">
        <f>IF($DS373,
IF(Y373="","Debes escribir la frecuencia de pago del trabajador. ",
IF(_xlfn.IFNA(VLOOKUP(Y373,PERÍODO_DE_NÓMINA,1,FALSE),-1)=-1,"La frecuencia de pago es inválida (por favor seleccionarlo de la lista). ","")
)
)</f>
        <v/>
      </c>
      <c r="EP373" s="46">
        <f>IF($DS373,
IF(Z373="","Debes escribir la fecha de pago. ",
IF(ISERR(DATE(YEAR(Z373),MONTH(Z373),DAY(Z373))), "El valor ingresado en fecha de pago no tiene un formato válido. ","")
)
)</f>
        <v/>
      </c>
      <c r="EQ373" s="46">
        <f>IF($DS373,
IF(AA373="","Debes escribir el medio de pago. ",
IF(_xlfn.IFNA(VLOOKUP(AA373,MEDIOS_DE_PAGO,1,FALSE),-1)=-1,"El medio de pago es inválido (por favor seleccionarlo de la lista). ","")
)
)</f>
        <v/>
      </c>
      <c r="ER373" s="46">
        <f>OR(AA373='Tablas '!$T$4,AA373='Tablas '!$T$7,AA373='Tablas '!$T$8,AA373='Tablas '!$T$11)</f>
        <v/>
      </c>
      <c r="ES373" s="46">
        <f>IF(AND($DS373,ER373),
IF(AB373="","Debes escribir la entidad bancaria. ",""),
""
)</f>
        <v/>
      </c>
      <c r="ET373" s="46">
        <f>IF(AND($DS373,ER373),
IF(AC373="","Debes escribir el tipo de cuenta bancaria. ",
IF(_xlfn.IFNA(VLOOKUP(AC373,TIPO_DE_CUENTA,1,FALSE),-1)=-1,"El tipo de cuenta bancaria es inválida (por favor seleccionarlo de la lista). ","")
),
""
)</f>
        <v/>
      </c>
      <c r="EU373" s="46">
        <f>IF(AND($DS373,ER373),
IF(AD373="","Debes escribir el número de cuenta bancaria. ",""),
""
)</f>
        <v/>
      </c>
      <c r="EV373" s="46">
        <f>IF($DS373,
IF(AE373="","Debes escribir el valor del sueldo básico. ",
IF( ISERR(_xlfn.NUMBERVALUE(AE373)), "El valor del sueldo básico debe ser un número válido. ", "")
)
)</f>
        <v/>
      </c>
      <c r="EW373" s="46">
        <f>IF($DS373,
IF(AF373="","Debes escribir el número de días trabajados. ",
IF( IFERROR(INT(AF373),1.1) &lt;&gt; IFERROR(_xlfn.NUMBERVALUE(AF373),1), "La cantidad de días trabajados debe ser un número entero. ", "")
)
)</f>
        <v/>
      </c>
      <c r="EX373" s="46">
        <f>IF($DS373,
IF(AG373="","Debes escribir el valor del sueldo trabajado. ",
IF( ISERR(_xlfn.NUMBERVALUE(AG373)), "El valor del sueldo trabajado debe ser un número válido. ", "")
)
)</f>
        <v/>
      </c>
      <c r="EY373" s="46">
        <f>IF($DS373,
IF( AND(AH373&lt;&gt;"", ISERR(_xlfn.NUMBERVALUE(AH373))), "El valor del auxilio de transporte debe ser un número válido. ", "")
)</f>
        <v/>
      </c>
      <c r="EZ373" s="46">
        <f>IF($DS373,
IF( AND(AI373&lt;&gt;"", ISERR(_xlfn.NUMBERVALUE(AI373))), "El valor de viáticos salariales debe ser un número válido. ", "")
)</f>
        <v/>
      </c>
      <c r="FA373" s="46">
        <f>IF($DS373,
IF( AND(AJ373&lt;&gt;"", ISERR(_xlfn.NUMBERVALUE(AJ373))), "El valor de viáticos NO salariales debe ser un número válido. ", "")
)</f>
        <v/>
      </c>
      <c r="FB373" s="46">
        <f>CONCATENATE(AK373,AL373)&lt;&gt;""</f>
        <v/>
      </c>
      <c r="FC373" s="46">
        <f>IF(AND($DS373,FB373),
IF(AK373="","Debes escribir el número de horas extras diurnas. ",
IF( IFERROR(INT(AK373),1.1) &lt;&gt; IFERROR(_xlfn.NUMBERVALUE(AK373),1), "La cantidad de horas extras diurnas debe ser un número entero. ", "")
),
""
)</f>
        <v/>
      </c>
      <c r="FD373" s="46">
        <f>IF(AND($DS373,FB373),
IF(AL373="","Debes escribir el valor de las horas extras diurnas. ",
IF( ISERR(_xlfn.NUMBERVALUE(AL373)), "El valor de las horas extras duirnas debe ser un número válido. ", "")
),
""
)</f>
        <v/>
      </c>
      <c r="FE373" s="46">
        <f>CONCATENATE(AM373,AN373)&lt;&gt;""</f>
        <v/>
      </c>
      <c r="FF373" s="46">
        <f>IF(AND($DS373,FE373),
IF(AM373="","Debes escribir el número de horas extras nocturnas. ",
IF( IFERROR(INT(AM373),1.1) &lt;&gt; IFERROR(_xlfn.NUMBERVALUE(AM373),1), "La cantidad de horas extras nocturnas debe ser un número entero. ", "")
),
""
)</f>
        <v/>
      </c>
      <c r="FG373" s="46">
        <f>IF(AND($DS373,FE373),
IF(AN373="","Debes escribir el valor de las horas extras nocturnas. ",
IF( ISERR(_xlfn.NUMBERVALUE(AN373)), "El valor de las horas extras nocturnas debe ser un número válido. ", "")
),
""
)</f>
        <v/>
      </c>
      <c r="FH373" s="46">
        <f>CONCATENATE(AO373,AP373)&lt;&gt;""</f>
        <v/>
      </c>
      <c r="FI373" s="46">
        <f>IF(AND($DS373,FH373),
IF(AO373="","Debes escribir el número de horas extras diurnas dominicales y festivas. ",
IF( IFERROR(INT(AO373),1.1) &lt;&gt; IFERROR(_xlfn.NUMBERVALUE(AO373),1), "La cantidad de horas extras diurnas dominicales y festivas debe ser un número entero. ", "")
),
""
)</f>
        <v/>
      </c>
      <c r="FJ373" s="46">
        <f>IF(AND($DS373,FH373),
IF(AP373="","Debes escribir el valor de las horas extras diurnas dominicales y festivas. ",
IF( ISERR(_xlfn.NUMBERVALUE(AP373)), "El valor de las horas extras diurnas dominicales y festivas debe ser un número válido. ", "")
),
""
)</f>
        <v/>
      </c>
      <c r="FK373" s="46">
        <f>CONCATENATE(AQ373,AR373)&lt;&gt;""</f>
        <v/>
      </c>
      <c r="FL373" s="46">
        <f>IF(AND($DS373,FK373),
IF(AQ373="","Debes escribir el número de horas extras nocturnas dominicales y festivas. ",
IF( IFERROR(INT(AQ373),1.1) &lt;&gt; IFERROR(_xlfn.NUMBERVALUE(AQ373),1), "La cantidad de horas extras nocturnas dominicales y festivas debe ser un número entero. ", "")
),
""
)</f>
        <v/>
      </c>
      <c r="FM373" s="46">
        <f>IF(AND($DS373,FK373),
IF(AR373="","Debes escribir el valor de las horas extras nocturnas dominicales y festivas. ",
IF( ISERR(_xlfn.NUMBERVALUE(AR373)), "El valor de las horas extras nocturnas dominicales y festivas debe ser un número válido. ", "")
),
""
)</f>
        <v/>
      </c>
      <c r="FN373" s="46">
        <f>CONCATENATE(AS373,AT373)&lt;&gt;""</f>
        <v/>
      </c>
      <c r="FO373" s="46">
        <f>IF(AND($DS373,FN373),
IF(AS373="","Debes escribir el número de horas recargo nocturno. ",
IF( IFERROR(INT(AS373),1.1) &lt;&gt; IFERROR(_xlfn.NUMBERVALUE(AS373),1), "La cantidad de horas recargo nocturno debe ser un número entero. ", "")
),
""
)</f>
        <v/>
      </c>
      <c r="FP373" s="46">
        <f>IF(AND($DS373,FN373),
IF(AT373="","Debes escribir el valor de las horas recargo nocturno. ",
IF( ISERR(_xlfn.NUMBERVALUE(AT373)), "El valor de las horas recargo nocturno debe ser un número válido. ", "")
),
""
)</f>
        <v/>
      </c>
      <c r="FQ373" s="46">
        <f>CONCATENATE(AU373,AV373)&lt;&gt;""</f>
        <v/>
      </c>
      <c r="FR373" s="46">
        <f>IF(AND($DS373,FQ373),
IF(AU373="","Debes escribir el número de horas recargo diurno dominical y festivo. ",
IF( IFERROR(INT(AU373),1.1) &lt;&gt; IFERROR(_xlfn.NUMBERVALUE(AU373),1), "La cantidad de horas recargo diurno dominical y festivo debe ser un número entero. ", "")
),
""
)</f>
        <v/>
      </c>
      <c r="FS373" s="46">
        <f>IF(AND($DS373,FQ373),
IF(AV373="","Debes escribir el valor de las horas recargo diurno dominical y festivo. ",
IF( ISERR(_xlfn.NUMBERVALUE(AV373)), "El valor de las horas recargo diurno dominical y festivo debe ser un número válido. ", "")
),
""
)</f>
        <v/>
      </c>
      <c r="FT373" s="46">
        <f>CONCATENATE(AW373,AX373)&lt;&gt;""</f>
        <v/>
      </c>
      <c r="FU373" s="46">
        <f>IF(AND($DS373,FT373),
IF(AW373="","Debes escribir el número de horas recargo nocturno dominical y festivo. ",
IF( IFERROR(INT(AW373),1.1) &lt;&gt; IFERROR(_xlfn.NUMBERVALUE(AW373),1), "La cantidad de horas recargo nocturno dominical y festivo debe ser un número entero. ", "")
),
""
)</f>
        <v/>
      </c>
      <c r="FV373" s="46">
        <f>IF(AND($DS373,FT373),
IF(AX373="","Debes escribir el valor de las horas recargo nocturno dominical y festivo. ",
IF( ISERR(_xlfn.NUMBERVALUE(AX373)), "El valor de las horas recargo nocturno dominical y festivo debe ser un número válido. ", "")
),
""
)</f>
        <v/>
      </c>
      <c r="FW373" s="46">
        <f>CONCATENATE(AY373,AZ373)&lt;&gt;""</f>
        <v/>
      </c>
      <c r="FX373" s="46">
        <f>IF(AND($DS373,FW373),
IF(AY373="","Debes escribir el número de días de vacaciones comunes. ",
IF( IFERROR(INT(AY373),1.1) &lt;&gt; IFERROR(_xlfn.NUMBERVALUE(AY373),1), "La cantidad de días de vacaciones comunes debe ser un número entero. ", "")
),
""
)</f>
        <v/>
      </c>
      <c r="FY373" s="46">
        <f>IF(AND($DS373,FW373),
IF(AZ373="","Debes escribir el valor de las vacaciones comunes. ",
IF( ISERR(_xlfn.NUMBERVALUE(AZ373)), "El valor de las vacaciones comunes debe ser un número válido. ", "")
),
""
)</f>
        <v/>
      </c>
      <c r="FZ373" s="46">
        <f>CONCATENATE(BA373,BB373)&lt;&gt;""</f>
        <v/>
      </c>
      <c r="GA373" s="46">
        <f>IF(AND($DS373,FZ373),
IF(BA373="","Debes escribir el número de días de vacaciones compensadas. ",
IF( IFERROR(INT(BA373),1.1) &lt;&gt; IFERROR(_xlfn.NUMBERVALUE(BA373),1), "La cantidad de días de vacaciones compensadas debe ser un número entero. ", "")
),
""
)</f>
        <v/>
      </c>
      <c r="GB373" s="46">
        <f>IF(AND($DS373,FZ373),
IF(BB373="","Debes escribir el valor de las vacaciones compensadas. ",
IF( ISERR(_xlfn.NUMBERVALUE(BB373)), "El valor de las vacaciones compensadas debe ser un número válido. ", "")
),
""
)</f>
        <v/>
      </c>
      <c r="GC373" s="46">
        <f>CONCATENATE(BC373,BD373)&lt;&gt;""</f>
        <v/>
      </c>
      <c r="GD373" s="46">
        <f>IF(AND($DS373,GC373),
IF(BC373="","Debes escribir el número de días de prima salarial. ",
IF( IFERROR(INT(BC373),1.1) &lt;&gt; IFERROR(_xlfn.NUMBERVALUE(BC373),1), "La cantidad de días de prima salarial debe ser un número entero. ", "")
),
""
)</f>
        <v/>
      </c>
      <c r="GE373" s="46">
        <f>IF(AND($DS373,GC373),
IF(BD373="","Debes escribir el valor de los días de prima salarial. ",
IF( ISERR(_xlfn.NUMBERVALUE(BD373)), "El valor de los días de prima salarial debe ser un número válido. ", "")
),
""
)</f>
        <v/>
      </c>
      <c r="GF373" s="46">
        <f>IF($DS373,
IF( AND(BE373&lt;&gt;"", ISERR(_xlfn.NUMBERVALUE(BE373))), "El valor de la prima NO saliarial debe ser un número válido. ", "")
)</f>
        <v/>
      </c>
      <c r="GG373" s="46">
        <f>CONCATENATE(BF373,BG373,BH373)&lt;&gt;""</f>
        <v/>
      </c>
      <c r="GH373" s="46">
        <f>IF(AND($DS373,GG373),
IF(BF373="","Debes escribir el valor de las cesantías. ",
IF( ISERR(_xlfn.NUMBERVALUE(BF373)), "El valor de las cesantías debe ser un número válido. ", "")
),
""
)</f>
        <v/>
      </c>
      <c r="GI373" s="46">
        <f>IF(AND($DS373,GG373),
IF(BG373="","Debes escribir el % de cesantías. ",
IF( ISERR(_xlfn.NUMBERVALUE(BG373)), "El % de cesantías debe ser un número válido. ", "")
),
""
)</f>
        <v/>
      </c>
      <c r="GJ373" s="46">
        <f>IF(AND($DS373,GG373),
IF(BH373="","Debes escribir el valor de intereses de cesantías. ",
IF( ISERR(_xlfn.NUMBERVALUE(BH373)), "El valor de intereses de cesantías debe ser un número válido. ", "")
),
""
)</f>
        <v/>
      </c>
      <c r="GK373" s="46">
        <f>CONCATENATE(BI373,BJ373,BK373)&lt;&gt;""</f>
        <v/>
      </c>
      <c r="GL373" s="46">
        <f>IF(AND($DS373,GK373),
IF(BI373="","Debes escribir el número de días de incapacidad. ",
IF( IFERROR(INT(BI373),1.1) &lt;&gt; IFERROR(_xlfn.NUMBERVALUE(BI373),1), "La cantidad de días de incapacidad debe ser un número entero. ", "")
),
""
)</f>
        <v/>
      </c>
      <c r="GM373" s="46">
        <f>IF(AND($DS373,GK373),
IF(BJ373="","Debes escribir el tipo de incapacidad. ",
IF(_xlfn.IFNA(VLOOKUP(BJ373,TIPO_DE_INCAPACIDAD,1,FALSE),-1)=-1,"El tipo de incapacidad es inválida (por favor seleccionarlo de la lista). ","")
),
""
)</f>
        <v/>
      </c>
      <c r="GN373" s="46">
        <f>IF(AND($DS373,GK373),
IF(BK373="","Debes escribir el valor de la incapacidad. ",
IF( ISERR(_xlfn.NUMBERVALUE(BK373)), "El valor de la incapacidad debe ser un número válido. ", "")
),
""
)</f>
        <v/>
      </c>
      <c r="GO373" s="46">
        <f>CONCATENATE(BL373,BM373)&lt;&gt;""</f>
        <v/>
      </c>
      <c r="GP373" s="46">
        <f>IF(AND($DS373,GO373),
IF(BL373="","Debes escribir el número de días de licencia de maternidad o paternidad. ",
IF( IFERROR(INT(BL373),1.1) &lt;&gt; IFERROR(_xlfn.NUMBERVALUE(BL373),1), "La cantidad de días de licencia de maternidad o paternidad debe ser un número entero. ", "")
),
""
)</f>
        <v/>
      </c>
      <c r="GQ373" s="46">
        <f>IF(AND($DS373,GO373),
IF(BM373="","Debes escribir el valor de la licencia de maternidad o paternidad. ",
IF( ISERR(_xlfn.NUMBERVALUE(BM373)), "El valor de la licencia de maternidad o paternidad debe ser un número válido. ", "")
),
""
)</f>
        <v/>
      </c>
      <c r="GR373" s="46">
        <f>CONCATENATE(BN373,BO373)&lt;&gt;""</f>
        <v/>
      </c>
      <c r="GS373" s="46">
        <f>IF(AND($DS373,GR373),
IF(BN373="","Debes escribir el número de días de licencia remunerada. ",
IF( IFERROR(INT(BN373),1.1) &lt;&gt; IFERROR(_xlfn.NUMBERVALUE(BN373),1), "La cantidad de días de licencia remunerada debe ser un número entero. ", "")
),
""
)</f>
        <v/>
      </c>
      <c r="GT373" s="46">
        <f>IF(AND($DS373,GR373),
IF(BO373="","Debes escribir el valor de la licencia remunerada. ",
IF( ISERR(_xlfn.NUMBERVALUE(BO373)), "El valor de la licencia remunerada debe ser un número válido. ", "")
),
""
)</f>
        <v/>
      </c>
      <c r="GU373" s="46">
        <f>IF($DS373,
IF( AND(BP373&lt;&gt;"", ISERR(_xlfn.NUMBERVALUE(BP373))), "El valor de la licencia NO remunerada debe ser un número válido. ", "")
)</f>
        <v/>
      </c>
      <c r="GV373" s="46">
        <f>IF($DS373,
IF( AND(BQ373&lt;&gt;"", ISERR(_xlfn.NUMBERVALUE(BQ373))), "El valor de auxilios salariales debe ser un número válido. ", "")
)</f>
        <v/>
      </c>
      <c r="GW373" s="46">
        <f>IF($DS373,
IF( AND(BR373&lt;&gt;"", ISERR(_xlfn.NUMBERVALUE(BR373))), "El valor de auxilios NO salariales debe ser un número válido. ", "")
)</f>
        <v/>
      </c>
      <c r="GX373" s="46">
        <f>IF($DS373,
IF( AND(BS373&lt;&gt;"", ISERR(_xlfn.NUMBERVALUE(BS373))), "El valor de bonos salariales debe ser un número válido. ", "")
)</f>
        <v/>
      </c>
      <c r="GY373" s="46">
        <f>IF($DS373,
IF( AND(BT373&lt;&gt;"", ISERR(_xlfn.NUMBERVALUE(BT373))), "El valor de bonos NO salariales debe ser un número válido. ", "")
)</f>
        <v/>
      </c>
      <c r="GZ373" s="46">
        <f>IF($DS373,
IF( AND(BU373&lt;&gt;"", ISERR(_xlfn.NUMBERVALUE(BU373))), "El valor de bonos salariales de alimentación debe ser un número válido. ", "")
)</f>
        <v/>
      </c>
      <c r="HA373" s="46">
        <f>IF($DS373,
IF( AND(BV373&lt;&gt;"", ISERR(_xlfn.NUMBERVALUE(BV373))), "El valor de bonos NO salariales de alimentación debe ser un número válido. ", "")
)</f>
        <v/>
      </c>
      <c r="HB373" s="46">
        <f>IF($DS373,
IF( AND(BW373&lt;&gt;"", ISERR(_xlfn.NUMBERVALUE(BW373))), "El valor de bonificaciones salariales debe ser un número válido. ", "")
)</f>
        <v/>
      </c>
      <c r="HC373" s="46">
        <f>IF($DS373,
IF( AND(BX373&lt;&gt;"", ISERR(_xlfn.NUMBERVALUE(BX373))), "El valor de bonificaciones NO salariales debe ser un número válido. ", "")
)</f>
        <v/>
      </c>
      <c r="HD373" s="46">
        <f>IF($DS373,
IF( AND(BY373&lt;&gt;"", ISERR(_xlfn.NUMBERVALUE(BY373))), "El valor de compensaciones ordinarias debe ser un número válido. ", "")
)</f>
        <v/>
      </c>
      <c r="HE373" s="46">
        <f>IF($DS373,
IF( AND(BZ373&lt;&gt;"", ISERR(_xlfn.NUMBERVALUE(BZ373))), "El valor de compensaciones extraordinarias debe ser un número válido. ", "")
)</f>
        <v/>
      </c>
      <c r="HF373" s="46">
        <f>IF($DS373,
IF( AND(CA373&lt;&gt;"", ISERR(_xlfn.NUMBERVALUE(CA373))), "El valor de comisiones debe ser un número válido. ", "")
)</f>
        <v/>
      </c>
      <c r="HG373" s="46">
        <f>IF($DS373,
IF( AND(CB373&lt;&gt;"", ISERR(_xlfn.NUMBERVALUE(CB373))), "El valor de ausencia por huega debe ser un número válido. ", "")
)</f>
        <v/>
      </c>
      <c r="HH373" s="46">
        <f>IF($DS373,
IF( AND(CC373&lt;&gt;"", ISERR(_xlfn.NUMBERVALUE(CC373))), "El valor de anticipos debe ser un número válido. ", "")
)</f>
        <v/>
      </c>
      <c r="HI373" s="46">
        <f>IF($DS373,
IF( AND(CD373&lt;&gt;"", ISERR(_xlfn.NUMBERVALUE(CD373))), "El valor de pagos a terceros debe ser un número válido. ", "")
)</f>
        <v/>
      </c>
      <c r="HJ373" s="46">
        <f>IF($DS373,
IF( AND(CE373&lt;&gt;"", ISERR(_xlfn.NUMBERVALUE(CE373))), "El valor de dotación debe ser un número válido. ", "")
)</f>
        <v/>
      </c>
      <c r="HK373" s="46">
        <f>IF($DS373,
IF( AND(CF373&lt;&gt;"", ISERR(_xlfn.NUMBERVALUE(CF373))), "El valor de apoyo sostenibilidad debe ser un número válido. ", "")
)</f>
        <v/>
      </c>
      <c r="HL373" s="46">
        <f>IF($DS373,
IF( AND(CG373&lt;&gt;"", ISERR(_xlfn.NUMBERVALUE(CG373))), "El valor de teletrabajo debe ser un número válido. ", "")
)</f>
        <v/>
      </c>
      <c r="HM373" s="46">
        <f>IF($DS373,
IF( AND(CH373&lt;&gt;"", ISERR(_xlfn.NUMBERVALUE(CH373))), "El valor de bonificación de retiro debe ser un número válido. ", "")
)</f>
        <v/>
      </c>
      <c r="HN373" s="46">
        <f>IF($DS373,
IF( AND(CI373&lt;&gt;"", ISERR(_xlfn.NUMBERVALUE(CI373))), "El valor de indemnización de retiro debe ser un número válido. ", "")
)</f>
        <v/>
      </c>
      <c r="HO373" s="46">
        <f>IF($DS373,
IF( AND(CJ373&lt;&gt;"", ISERR(_xlfn.NUMBERVALUE(CJ373))), "El valor de reintegros debe ser un número válido. ", "")
)</f>
        <v/>
      </c>
      <c r="HP373" s="46">
        <f>CONCATENATE(CK373,CL373,CM373)&lt;&gt;""</f>
        <v/>
      </c>
      <c r="HQ373" s="46">
        <f>IF(AND($DS373,HP373),
IF(CK373="","Debes escribir la descripción de otro concepto no categorizado. ",""),
""
)</f>
        <v/>
      </c>
      <c r="HR373" s="46">
        <f>IF(AND($DS373,HP373),
IF(CONCATENATE(CL373,CM373)="","Debes escribir al menos un valor de concepto no categorizado (salarial o no salarial). ",
IF(ISERR(_xlfn.NUMBERVALUE(CL373)),"El valor salarial concepto no categorizado debe ser un número válido. ","")
),
""
)</f>
        <v/>
      </c>
      <c r="HS373" s="46">
        <f>IF(AND($DS373,HP373),
IF(CONCATENATE(CL373,CM373)="","Debes escribir al menos un valor de concepto no categorizado (salarial o no salarial). ",
IF(ISERR(_xlfn.NUMBERVALUE(CM373)),"El valor NO salarial concepto no categorizado debe ser un número válido. ","")
),
""
)</f>
        <v/>
      </c>
      <c r="HT373" s="46">
        <f>IF($DS373,
IF(CN373="","Debes escribir el porcentaje del aporte a salud. ",
IF( ISERR(_xlfn.NUMBERVALUE(CN373)), "El valor del porcentaje del aporte a salud debe ser un número válido. ", "")
)
)</f>
        <v/>
      </c>
      <c r="HU373" s="46">
        <f>IF($DS373,
IF(CO373="","Debes escribir el valor del aporte a salud. ",
IF( ISERR(_xlfn.NUMBERVALUE(CO373)), "El valor del aporte a salud debe ser un número válido. ", "")
)
)</f>
        <v/>
      </c>
      <c r="HV373" s="46">
        <f>IF($DS373,
IF( AND(CP373&lt;&gt;"", ISERR(_xlfn.NUMBERVALUE(CP373))), "El valor plan complementario debe ser un número válido. ", "")
)</f>
        <v/>
      </c>
      <c r="HW373" s="46">
        <f>IF($DS373,
IF(CQ373="","Debes escribir el porcentaje del aporte a pensión. ",
IF( ISERR(_xlfn.NUMBERVALUE(CQ373)), "El valor del porcentaje del aporte a pensión debe ser un número válido. ", "")
)
)</f>
        <v/>
      </c>
      <c r="HX373" s="46">
        <f>IF($DS373,
IF(CR373="","Debes escribir el valor del aporte a pensión. ",
IF( ISERR(_xlfn.NUMBERVALUE(CR373)), "El valor del aporte a salud debe ser un número válido. ", "")
)
)</f>
        <v/>
      </c>
      <c r="HY373" s="46">
        <f>IF($DS373,
IF( AND(CS373&lt;&gt;"", ISERR(_xlfn.NUMBERVALUE(CS373))), "El valor pensión voluntaria debe ser un número válido. ", "")
)</f>
        <v/>
      </c>
      <c r="HZ373" s="46">
        <f>CONCATENATE(CT373,CU373,CV373,CW373)&lt;&gt;""</f>
        <v/>
      </c>
      <c r="IA373" s="46">
        <f>IF(AND($DS373,HZ373),
IF(CT373="","Debes escribir el % del fondo de seguridad pensional. ",
IF( ISERR(_xlfn.NUMBERVALUE(CT373)), "El % del fondo de seguridad debe ser un número válido. ", "")
),
""
)</f>
        <v/>
      </c>
      <c r="IB373" s="46">
        <f>IF(AND($DS373,HZ373),
IF(CU373="","Debes escribir el valor del aporte al fondo de solidaridad pensional. ",
IF( ISERR(_xlfn.NUMBERVALUE(CU373)), "El valor del aporte al fondo de solidaridad pensional debe ser un número válido. ", "")
),
""
)</f>
        <v/>
      </c>
      <c r="IC373" s="46">
        <f>IF(AND($DS373,HZ373),
IF(CV373="","Debes escribir el % del fondo de subsistencia. ",
IF( ISERR(_xlfn.NUMBERVALUE(CV373)), "El % del fondo de subsistencia debe ser un número válido. ", "")
),
""
)</f>
        <v/>
      </c>
      <c r="ID373" s="46">
        <f>IF(AND($DS373,HZ373),
IF(CW373="","Debes escribir el valor del fondo de subsistencia. ",
IF( ISERR(_xlfn.NUMBERVALUE(CW373)), "El valor del fondo de subsistencia debe ser un número válido. ", "")
),
""
)</f>
        <v/>
      </c>
      <c r="IE373" s="46">
        <f>CONCATENATE(CX373,CY373)&lt;&gt;""</f>
        <v/>
      </c>
      <c r="IF373" s="46">
        <f>IF(AND($DS373,IE373),
IF(CX373="","Debes escribir el % de sindicato. ",
IF( ISERR(_xlfn.NUMBERVALUE(CX373)), "El % de sindicato debe ser un número válido. ", "")
),
""
)</f>
        <v/>
      </c>
      <c r="IG373" s="46">
        <f>IF(AND($DS373,IE373),
IF(CY373="","Debes escribir el valor del sindicato. ",
IF( ISERR(_xlfn.NUMBERVALUE(CY373)), "El valor del sindicato debe ser un número válido. ", "")
),
""
)</f>
        <v/>
      </c>
      <c r="IH373" s="46">
        <f>IF($DS373,
IF( AND(CZ373&lt;&gt;"", ISERR(_xlfn.NUMBERVALUE(CZ373))), "El valor de sanción pública debe ser un número válido. ", "")
)</f>
        <v/>
      </c>
      <c r="II373" s="46">
        <f>IF($DS373,
IF( AND(DA373&lt;&gt;"", ISERR(_xlfn.NUMBERVALUE(DA373))), "El valor de sanción privada debe ser un número válido. ", "")
)</f>
        <v/>
      </c>
      <c r="IJ373" s="46">
        <f>CONCATENATE(DB373,DC373)&lt;&gt;""</f>
        <v/>
      </c>
      <c r="IK373" s="46">
        <f>IF(AND($DS373,IJ373),
IF(DB373="","Debes escribir la descripción de libranza. ",""),
""
)</f>
        <v/>
      </c>
      <c r="IL373" s="46">
        <f>IF(AND($DS373,IJ373),
IF(DC373="","Debes escribir la cuota libranza. ",
IF(ISERR(_xlfn.NUMBERVALUE(DC373)),"El valor de la cuota libranza debe ser un número válido. ","")
),
""
)</f>
        <v/>
      </c>
      <c r="IM373" s="46">
        <f>IF($DS373,
IF( AND(DD373&lt;&gt;"", ISERR(_xlfn.NUMBERVALUE(DD373))), "El valor de pagos a terceros debe ser un número válido. ", "")
)</f>
        <v/>
      </c>
      <c r="IN373" s="46">
        <f>IF($DS373,
IF( AND(DE373&lt;&gt;"", ISERR(_xlfn.NUMBERVALUE(DE373))), "El valor de anticipos debe ser un número válido. ", "")
)</f>
        <v/>
      </c>
      <c r="IO373" s="46">
        <f>IF($DS373,
IF( AND(DF373&lt;&gt;"", ISERR(_xlfn.NUMBERVALUE(DF373))), "El valor de AFC debe ser un número válido. ", "")
)</f>
        <v/>
      </c>
      <c r="IP373" s="46">
        <f>IF($DS373,
IF( AND(DG373&lt;&gt;"", ISERR(_xlfn.NUMBERVALUE(DG373))), "El valor de rete-fuente debe ser un número válido. ", "")
)</f>
        <v/>
      </c>
      <c r="IQ373" s="46">
        <f>IF($DS373,
IF( AND(DH373&lt;&gt;"", ISERR(_xlfn.NUMBERVALUE(DH373))), "El valor de cooperativa de trabajo debe ser un número válido. ", "")
)</f>
        <v/>
      </c>
      <c r="IR373" s="46">
        <f>IF($DS373,
IF( AND(DI373&lt;&gt;"", ISERR(_xlfn.NUMBERVALUE(DI373))), "El valor de embargo fiscal debe ser un número válido. ", "")
)</f>
        <v/>
      </c>
      <c r="IS373" s="46">
        <f>IF($DS373,
IF( AND(DJ373&lt;&gt;"", ISERR(_xlfn.NUMBERVALUE(DJ373))), "El valor de educación debe ser un número válido. ", "")
)</f>
        <v/>
      </c>
      <c r="IT373" s="46">
        <f>IF($DS373,
IF( AND(DK373&lt;&gt;"", ISERR(_xlfn.NUMBERVALUE(DK373))), "El valor de reintegro debe ser un número válido. ", "")
)</f>
        <v/>
      </c>
      <c r="IU373" s="46">
        <f>IF($DS373,
IF( AND(DL373&lt;&gt;"", ISERR(_xlfn.NUMBERVALUE(DL373))), "El valor de deuda debe ser un número válido. ", "")
)</f>
        <v/>
      </c>
      <c r="IV373" s="46">
        <f>IF($DS373,
IF( AND(DM373&lt;&gt;"", ISERR(_xlfn.NUMBERVALUE(DM373))), "El valor de otras deducciones debe ser un número válido. ", "")
)</f>
        <v/>
      </c>
      <c r="IW373" s="46">
        <f>IF($DS373,
IF(DN373="","Debes escribir el valor de los devengos totales. ",
IF( ISERR(_xlfn.NUMBERVALUE(DN373)), "El valor de los devengos totales debe ser un número válido. ", "")
)
)</f>
        <v/>
      </c>
      <c r="IX373" s="46">
        <f>IF($DS373,
IF(DO373="","Debes escribir el valor de las deducciones totales. ",
IF( ISERR(_xlfn.NUMBERVALUE(DO373)), "El valor de las deducciones totales debe ser un número válido. ", "")
)
)</f>
        <v/>
      </c>
      <c r="IY373" s="46">
        <f>IF($DS373,
IF(DP373="","Debes escribir el valor del salario total. ",
IF( ISERR(_xlfn.NUMBERVALUE(DP373)), "El valor del salario total debe ser un número válido. ", "")
)
)</f>
        <v/>
      </c>
    </row>
    <row r="374">
      <c r="B374" s="48" t="n">
        <v>362</v>
      </c>
      <c r="C374" s="61">
        <f>IF(AND(DS374,DP374&lt;&gt;""),
IF(DQ374="","OK","Error"),
""
)</f>
        <v/>
      </c>
      <c r="D374" s="53" t="n"/>
      <c r="E374" s="52" t="n"/>
      <c r="F374" s="112" t="n"/>
      <c r="G374" s="52" t="n"/>
      <c r="H374" s="53" t="n"/>
      <c r="I374" s="52" t="n"/>
      <c r="J374" s="52" t="n"/>
      <c r="K374" s="53" t="n"/>
      <c r="L374" s="55" t="n"/>
      <c r="M374" s="108" t="n"/>
      <c r="N374" s="56" t="n"/>
      <c r="O374" s="52" t="n"/>
      <c r="P374" s="52" t="n"/>
      <c r="Q374" s="52" t="n"/>
      <c r="R374" s="52" t="n"/>
      <c r="S374" s="52" t="n"/>
      <c r="T374" s="53" t="n"/>
      <c r="U374" s="52" t="n"/>
      <c r="V374" s="52" t="n"/>
      <c r="W374" s="55" t="n"/>
      <c r="X374" s="55" t="n"/>
      <c r="Y374" s="52" t="n"/>
      <c r="Z374" s="55" t="n"/>
      <c r="AA374" s="52" t="n"/>
      <c r="AB374" s="53" t="n"/>
      <c r="AC374" s="53" t="n"/>
      <c r="AD374" s="53" t="n"/>
      <c r="AE374" s="177" t="n"/>
      <c r="AF374" s="113" t="n"/>
      <c r="AG374" s="177" t="n"/>
      <c r="AH374" s="178" t="n"/>
      <c r="AI374" s="178" t="n"/>
      <c r="AJ374" s="178" t="n"/>
      <c r="AK374" s="114" t="n"/>
      <c r="AL374" s="178" t="n"/>
      <c r="AM374" s="114" t="n"/>
      <c r="AN374" s="178" t="n"/>
      <c r="AO374" s="114" t="n"/>
      <c r="AP374" s="178" t="n"/>
      <c r="AQ374" s="114" t="n"/>
      <c r="AR374" s="178" t="n"/>
      <c r="AS374" s="114" t="n"/>
      <c r="AT374" s="178" t="n"/>
      <c r="AU374" s="114" t="n"/>
      <c r="AV374" s="178" t="n"/>
      <c r="AW374" s="114" t="n"/>
      <c r="AX374" s="178" t="n"/>
      <c r="AY374" s="114" t="n"/>
      <c r="AZ374" s="178" t="n"/>
      <c r="BA374" s="114" t="n"/>
      <c r="BB374" s="178" t="n"/>
      <c r="BC374" s="114" t="n"/>
      <c r="BD374" s="178" t="n"/>
      <c r="BE374" s="178" t="n"/>
      <c r="BF374" s="178" t="n"/>
      <c r="BG374" s="59" t="n"/>
      <c r="BH374" s="178" t="n"/>
      <c r="BI374" s="114" t="n"/>
      <c r="BJ374" s="53" t="n"/>
      <c r="BK374" s="178" t="n"/>
      <c r="BL374" s="114" t="n"/>
      <c r="BM374" s="178" t="n"/>
      <c r="BN374" s="114" t="n"/>
      <c r="BO374" s="178" t="n"/>
      <c r="BP374" s="178" t="n"/>
      <c r="BQ374" s="178" t="n"/>
      <c r="BR374" s="178" t="n"/>
      <c r="BS374" s="178" t="n"/>
      <c r="BT374" s="178" t="n"/>
      <c r="BU374" s="178" t="n"/>
      <c r="BV374" s="178" t="n"/>
      <c r="BW374" s="178" t="n"/>
      <c r="BX374" s="178" t="n"/>
      <c r="BY374" s="178" t="n"/>
      <c r="BZ374" s="178" t="n"/>
      <c r="CA374" s="178" t="n"/>
      <c r="CB374" s="178" t="n"/>
      <c r="CC374" s="178" t="n"/>
      <c r="CD374" s="178" t="n"/>
      <c r="CE374" s="178" t="n"/>
      <c r="CF374" s="178" t="n"/>
      <c r="CG374" s="178" t="n"/>
      <c r="CH374" s="178" t="n"/>
      <c r="CI374" s="178" t="n"/>
      <c r="CJ374" s="178" t="n"/>
      <c r="CK374" s="53" t="n"/>
      <c r="CL374" s="178" t="n"/>
      <c r="CM374" s="178" t="n"/>
      <c r="CN374" s="60" t="n"/>
      <c r="CO374" s="177" t="n"/>
      <c r="CP374" s="178" t="n"/>
      <c r="CQ374" s="60" t="n"/>
      <c r="CR374" s="177" t="n"/>
      <c r="CS374" s="178" t="n"/>
      <c r="CT374" s="59" t="n"/>
      <c r="CU374" s="178" t="n"/>
      <c r="CV374" s="59" t="n"/>
      <c r="CW374" s="178" t="n"/>
      <c r="CX374" s="59" t="n"/>
      <c r="CY374" s="178" t="n"/>
      <c r="CZ374" s="178" t="n"/>
      <c r="DA374" s="178" t="n"/>
      <c r="DB374" s="53" t="n"/>
      <c r="DC374" s="178" t="n"/>
      <c r="DD374" s="178" t="n"/>
      <c r="DE374" s="178" t="n"/>
      <c r="DF374" s="178" t="n"/>
      <c r="DG374" s="178" t="n"/>
      <c r="DH374" s="178" t="n"/>
      <c r="DI374" s="178" t="n"/>
      <c r="DJ374" s="178" t="n"/>
      <c r="DK374" s="178" t="n"/>
      <c r="DL374" s="178" t="n"/>
      <c r="DM374" s="178" t="n"/>
      <c r="DN374" s="177" t="n"/>
      <c r="DO374" s="177" t="n"/>
      <c r="DP374" s="177" t="n"/>
      <c r="DQ374" s="76">
        <f>IF(AND(DS374,DP374&lt;&gt;""),
CONCATENATE(DT374,DU374,DV374,DW374,DX374,DY374,DZ374,EA374,EB374,EC374,ED374,EE374,EF374,EG374,EH374,EI374,EJ374,EK374,EL374,EM374,EN374,EO374,EP374,EQ374,ES374,ET374,EU374,EV374,EW374,EX374,EY374,EZ374,FA374,FC374,FD374,FF374,FG374,FI374,FJ374,FL374,FM374,FO374,FP374,FR374,FS374,FU374,FV374,FX374,FY374,GA374,GB374,GD374,GE374,GF374,GH374,GI374,GJ374,GL374,GM374,GN374,GP374,GQ374,GS374,GT374,GU374,GV374,GW374,GX374,GY374,GZ374,HA374,HB374,HC374,HD374,HE374,HF374,HG374,HH374,HI374,HJ374,HK374,HL374,HM374,HN374,HO374,HQ374,HR374,HS374,HT374,HU374,HV374,HW374,HX374,HY374,IA374,IB374,IC374,ID374,IF374,IG374,IH374,II374,IK374,IL374,IM374,IN374,IO374,IP374,IQ374,IR374,IS374,IT374,IU374,IV374,IW374,IX374,IY374,IZ374),
""
)</f>
        <v/>
      </c>
      <c r="DR374" s="53" t="n"/>
      <c r="DS374" s="46">
        <f>CONCATENATE(D374,$E374,$F374,$G374,H374,$I374,$J374,K374,$L374,$M374,N374,$O374,$P374,$Q374,$R374,$S374,T374,$U374,$V374,$W374,$X374,$Y374,$Z374,$AA374,AB374,AC374,AD374,$AE374,$AF374,$AG374,AH374,AI374,AJ374,AK374,AL374,AM374,AN374,AO374,AP374,AQ374,AR374,AS374,AT374,AU374,AV374,AW374,AX374,AY374,AZ374,BA374,BB374,BC374,BD374,BE374,BF374,BG374,BH374,BI374,BJ374,BK374,BL374,BM374,BN374,BO374,BP374,BQ374,BR374,BS374,BT374,BU374,BV374,BW374,BX374,BY374,BZ374,CA374,CB374,CC374,CD374,CE374,CF374,CG374,CH374,CI374,CJ374,CK374,CL374,CM374,$CN374,$CO374,CP374,$CQ374,$CR374,CS374,CT374,CU374,CV374,CW374,CX374,CY374,CZ374,DA374,DB374,DC374,DD374,DE374,DF374,DG374,DH374,DI374,DJ374,DK374,DL374,DM374,$DN374,$DO374,$DP374,DR374)&lt;&gt;""</f>
        <v/>
      </c>
      <c r="DT374" s="46">
        <f>IF(AND($DS374,$E$4&lt;&gt;""),
IF(LEFT($E$4,2) = "1.",
IF(D374&lt;&gt;"","El CUNE sólo se envía en operaciones de novedad o ajuste. ",""),
IF(D374="","Debes escribir un CUNE válido para realizar operaciones de novedad o ajuste. ","")),
""
)</f>
        <v/>
      </c>
      <c r="DU374" s="46">
        <f>IF($DS374,
IF(E374="","Debes seleccionar el tipo de documento del empleado. ",
IF(_xlfn.IFNA(VLOOKUP(E374,TIPO_DE_DOCUMENTO,1,FALSE),-1)=-1,"El tipo de documento no es válido (por favor seleccionarlo de la lista). ","")
)
)</f>
        <v/>
      </c>
      <c r="DV374" s="46">
        <f>IF($DS374,
IF(F374="","Debes escribir el número de documento del empleado. ","")
)</f>
        <v/>
      </c>
      <c r="DW374" s="46">
        <f>IF($DS374,
IF(G374="","Debes escribir el primer nombre del empleado. ","")
)</f>
        <v/>
      </c>
      <c r="DY374" s="46">
        <f>IF($DS374,
IF(I374="","Debes escribir el primer apellido del empleado. ","")
)</f>
        <v/>
      </c>
      <c r="DZ374" s="46">
        <f>IF($DS374,
IF(J374="","Debes escribir el segundo apellido del empleado. ","")
)</f>
        <v/>
      </c>
      <c r="EB374" s="46">
        <f>IF($DS374,
IF(L374="","Debes escribir la fecha de ingreso del empleado. ",
IF(ISERR(DATE(YEAR(L374),MONTH(L374),DAY(L374))), "El valor ingresado en fecha de ingreso no tiene un formato válido. ","")
)
)</f>
        <v/>
      </c>
      <c r="EC374" s="46">
        <f>IF($DS374,
IF(M374="","Debes escribir el tiempo laborado. ",
IF( IFERROR(INT(M374),1.1) &lt;&gt; IFERROR(_xlfn.NUMBERVALUE(M374),1), "El valor de los días trabajados debe ser un número entero. ", "")
)
)</f>
        <v/>
      </c>
      <c r="ED374" s="46">
        <f>IF($DS374,
IF( AND(N374&lt;&gt;"", ISERR(DATE(YEAR(N374),MONTH(N374),DAY(N374))) ), "El valor ingresado en fecha de ingreso no tiene un formato válido. ",
IF( AND(N374&lt;&gt;"", $E$6&lt;&gt;"", DATE(YEAR(N374), MONTH(N374), 1) &lt;&gt; IFERROR(DATE(MID($E$6, 1, 4), MID($E$6, 6, 2),1), "1/1/1900") ), "La fecha de retiro debe estar dentro del período liquidado. ", "")
)
)</f>
        <v/>
      </c>
      <c r="EE374" s="46">
        <f>IF($DS374,
IF(O374="","Debes seleccionar el tipo de trabajador. ",
IF(_xlfn.IFNA(VLOOKUP(O374,TIPO_DE_TRABAJADOR,1,FALSE),-1)=-1,"El tipo de trabajador no es válido (por favor seleccionarlo de la lista). ","")
)
)</f>
        <v/>
      </c>
      <c r="EF374" s="46">
        <f>IF($DS374,
IF(P374="","Debes seleccionar si es un trabajador dependiente pensionado por vejez. ",
IF(_xlfn.IFNA(VLOOKUP(P374,SUBTIPO_DE_TRABAJADOR,1,FALSE),-1)=-1,"El tipo de trabajador dependiente pensionado por vejez no es válido (por favor seleccionarlo de la lista). ","")
)
)</f>
        <v/>
      </c>
      <c r="EG374" s="46">
        <f>IF($DS374,
IF(Q374="","Debes seleccionar el tipo de contrato del trabajador. ",
IF(_xlfn.IFNA(VLOOKUP(Q374,TIPO_DE_CONTRATO,1,FALSE),-1)=-1,"El tipo de contrato del trabajador no es válido (por favor seleccionarlo de la lista). ","")
)
)</f>
        <v/>
      </c>
      <c r="EH374" s="46">
        <f>IF($DS374,
IF(R374="","Debes seleccionar si es un salario integral. ",
IF(_xlfn.IFNA(VLOOKUP(R374,SI_NO,1,FALSE),-1)=-1,"Valor no válido para salario integral (por favor seleccionarlo de la lista). ","")
)
)</f>
        <v/>
      </c>
      <c r="EI374" s="46">
        <f>IF($DS374,
IF(S374="","Debes seleccionar si el trabajador realiza actividades de riesgo. ",
IF(_xlfn.IFNA(VLOOKUP(S374,SI_NO,1,FALSE),-1)=-1,"Valor no válido para actividad de alto riesgo (por favor seleccionarlo de la lista). ","")
)
)</f>
        <v/>
      </c>
      <c r="EK374" s="46">
        <f>IF($DS374,
IF(U374="","Debes escribir el código del municipio de residencia del trabajador. ",
IF(_xlfn.IFNA(VLOOKUP(U374,MUNICIPIO,1,FALSE),-1)=-1,"El municipio de residencia del trabajador es inválido (por favor seleccionarlo de la lista). ","")
)
)</f>
        <v/>
      </c>
      <c r="EL374" s="46">
        <f>IF($DS374,
IF(V374="","Debes escribir el la dirección de residendia del trabajador. ","")
)</f>
        <v/>
      </c>
      <c r="EM374" s="46">
        <f>IF($DS374,
IF(W374="","Debes escribir la fecha de inicio de la liquidación. ",
IF(ISERR(DATE(YEAR(W374),MONTH(W374),DAY(W374))),"El valor ingresado en fecha de inicio de liquidación no tiene un formato válido. ",
IF( AND($E$6&lt;&gt;"", DATE(YEAR(W374), MONTH(W374), 1) &lt;&gt; IFERROR(DATE(MID($E$6, 1, 4), MID($E$6, 6, 2),1), "1/1/1900") ), "La fecha de inicio de la liquidación debe estar dentro del período liquidado. ", "")
)
)
)</f>
        <v/>
      </c>
      <c r="EN374" s="46">
        <f>IF($DS374,
IF(X374="","Debes escribir la fecha de fin de la liquidación. ",
IF(ISERR(DATE(YEAR(X374),MONTH(X374),DAY(X374))),"El valor ingresado en fecha de fin de liquidación no tiene un formato válido. ",
IF( AND($E$6&lt;&gt;"", DATE(YEAR(X374), MONTH(X374), 1) &lt;&gt; IFERROR(DATE(MID($E$6, 1, 4), MID($E$6, 6, 2),1), "1/1/1900") ), "La fecha de fin de la liquidación debe estar dentro del período liquidado. ", "")
)
)
)</f>
        <v/>
      </c>
      <c r="EO374" s="46">
        <f>IF($DS374,
IF(Y374="","Debes escribir la frecuencia de pago del trabajador. ",
IF(_xlfn.IFNA(VLOOKUP(Y374,PERÍODO_DE_NÓMINA,1,FALSE),-1)=-1,"La frecuencia de pago es inválida (por favor seleccionarlo de la lista). ","")
)
)</f>
        <v/>
      </c>
      <c r="EP374" s="46">
        <f>IF($DS374,
IF(Z374="","Debes escribir la fecha de pago. ",
IF(ISERR(DATE(YEAR(Z374),MONTH(Z374),DAY(Z374))), "El valor ingresado en fecha de pago no tiene un formato válido. ","")
)
)</f>
        <v/>
      </c>
      <c r="EQ374" s="46">
        <f>IF($DS374,
IF(AA374="","Debes escribir el medio de pago. ",
IF(_xlfn.IFNA(VLOOKUP(AA374,MEDIOS_DE_PAGO,1,FALSE),-1)=-1,"El medio de pago es inválido (por favor seleccionarlo de la lista). ","")
)
)</f>
        <v/>
      </c>
      <c r="ER374" s="46">
        <f>OR(AA374='Tablas '!$T$4,AA374='Tablas '!$T$7,AA374='Tablas '!$T$8,AA374='Tablas '!$T$11)</f>
        <v/>
      </c>
      <c r="ES374" s="46">
        <f>IF(AND($DS374,ER374),
IF(AB374="","Debes escribir la entidad bancaria. ",""),
""
)</f>
        <v/>
      </c>
      <c r="ET374" s="46">
        <f>IF(AND($DS374,ER374),
IF(AC374="","Debes escribir el tipo de cuenta bancaria. ",
IF(_xlfn.IFNA(VLOOKUP(AC374,TIPO_DE_CUENTA,1,FALSE),-1)=-1,"El tipo de cuenta bancaria es inválida (por favor seleccionarlo de la lista). ","")
),
""
)</f>
        <v/>
      </c>
      <c r="EU374" s="46">
        <f>IF(AND($DS374,ER374),
IF(AD374="","Debes escribir el número de cuenta bancaria. ",""),
""
)</f>
        <v/>
      </c>
      <c r="EV374" s="46">
        <f>IF($DS374,
IF(AE374="","Debes escribir el valor del sueldo básico. ",
IF( ISERR(_xlfn.NUMBERVALUE(AE374)), "El valor del sueldo básico debe ser un número válido. ", "")
)
)</f>
        <v/>
      </c>
      <c r="EW374" s="46">
        <f>IF($DS374,
IF(AF374="","Debes escribir el número de días trabajados. ",
IF( IFERROR(INT(AF374),1.1) &lt;&gt; IFERROR(_xlfn.NUMBERVALUE(AF374),1), "La cantidad de días trabajados debe ser un número entero. ", "")
)
)</f>
        <v/>
      </c>
      <c r="EX374" s="46">
        <f>IF($DS374,
IF(AG374="","Debes escribir el valor del sueldo trabajado. ",
IF( ISERR(_xlfn.NUMBERVALUE(AG374)), "El valor del sueldo trabajado debe ser un número válido. ", "")
)
)</f>
        <v/>
      </c>
      <c r="EY374" s="46">
        <f>IF($DS374,
IF( AND(AH374&lt;&gt;"", ISERR(_xlfn.NUMBERVALUE(AH374))), "El valor del auxilio de transporte debe ser un número válido. ", "")
)</f>
        <v/>
      </c>
      <c r="EZ374" s="46">
        <f>IF($DS374,
IF( AND(AI374&lt;&gt;"", ISERR(_xlfn.NUMBERVALUE(AI374))), "El valor de viáticos salariales debe ser un número válido. ", "")
)</f>
        <v/>
      </c>
      <c r="FA374" s="46">
        <f>IF($DS374,
IF( AND(AJ374&lt;&gt;"", ISERR(_xlfn.NUMBERVALUE(AJ374))), "El valor de viáticos NO salariales debe ser un número válido. ", "")
)</f>
        <v/>
      </c>
      <c r="FB374" s="46">
        <f>CONCATENATE(AK374,AL374)&lt;&gt;""</f>
        <v/>
      </c>
      <c r="FC374" s="46">
        <f>IF(AND($DS374,FB374),
IF(AK374="","Debes escribir el número de horas extras diurnas. ",
IF( IFERROR(INT(AK374),1.1) &lt;&gt; IFERROR(_xlfn.NUMBERVALUE(AK374),1), "La cantidad de horas extras diurnas debe ser un número entero. ", "")
),
""
)</f>
        <v/>
      </c>
      <c r="FD374" s="46">
        <f>IF(AND($DS374,FB374),
IF(AL374="","Debes escribir el valor de las horas extras diurnas. ",
IF( ISERR(_xlfn.NUMBERVALUE(AL374)), "El valor de las horas extras duirnas debe ser un número válido. ", "")
),
""
)</f>
        <v/>
      </c>
      <c r="FE374" s="46">
        <f>CONCATENATE(AM374,AN374)&lt;&gt;""</f>
        <v/>
      </c>
      <c r="FF374" s="46">
        <f>IF(AND($DS374,FE374),
IF(AM374="","Debes escribir el número de horas extras nocturnas. ",
IF( IFERROR(INT(AM374),1.1) &lt;&gt; IFERROR(_xlfn.NUMBERVALUE(AM374),1), "La cantidad de horas extras nocturnas debe ser un número entero. ", "")
),
""
)</f>
        <v/>
      </c>
      <c r="FG374" s="46">
        <f>IF(AND($DS374,FE374),
IF(AN374="","Debes escribir el valor de las horas extras nocturnas. ",
IF( ISERR(_xlfn.NUMBERVALUE(AN374)), "El valor de las horas extras nocturnas debe ser un número válido. ", "")
),
""
)</f>
        <v/>
      </c>
      <c r="FH374" s="46">
        <f>CONCATENATE(AO374,AP374)&lt;&gt;""</f>
        <v/>
      </c>
      <c r="FI374" s="46">
        <f>IF(AND($DS374,FH374),
IF(AO374="","Debes escribir el número de horas extras diurnas dominicales y festivas. ",
IF( IFERROR(INT(AO374),1.1) &lt;&gt; IFERROR(_xlfn.NUMBERVALUE(AO374),1), "La cantidad de horas extras diurnas dominicales y festivas debe ser un número entero. ", "")
),
""
)</f>
        <v/>
      </c>
      <c r="FJ374" s="46">
        <f>IF(AND($DS374,FH374),
IF(AP374="","Debes escribir el valor de las horas extras diurnas dominicales y festivas. ",
IF( ISERR(_xlfn.NUMBERVALUE(AP374)), "El valor de las horas extras diurnas dominicales y festivas debe ser un número válido. ", "")
),
""
)</f>
        <v/>
      </c>
      <c r="FK374" s="46">
        <f>CONCATENATE(AQ374,AR374)&lt;&gt;""</f>
        <v/>
      </c>
      <c r="FL374" s="46">
        <f>IF(AND($DS374,FK374),
IF(AQ374="","Debes escribir el número de horas extras nocturnas dominicales y festivas. ",
IF( IFERROR(INT(AQ374),1.1) &lt;&gt; IFERROR(_xlfn.NUMBERVALUE(AQ374),1), "La cantidad de horas extras nocturnas dominicales y festivas debe ser un número entero. ", "")
),
""
)</f>
        <v/>
      </c>
      <c r="FM374" s="46">
        <f>IF(AND($DS374,FK374),
IF(AR374="","Debes escribir el valor de las horas extras nocturnas dominicales y festivas. ",
IF( ISERR(_xlfn.NUMBERVALUE(AR374)), "El valor de las horas extras nocturnas dominicales y festivas debe ser un número válido. ", "")
),
""
)</f>
        <v/>
      </c>
      <c r="FN374" s="46">
        <f>CONCATENATE(AS374,AT374)&lt;&gt;""</f>
        <v/>
      </c>
      <c r="FO374" s="46">
        <f>IF(AND($DS374,FN374),
IF(AS374="","Debes escribir el número de horas recargo nocturno. ",
IF( IFERROR(INT(AS374),1.1) &lt;&gt; IFERROR(_xlfn.NUMBERVALUE(AS374),1), "La cantidad de horas recargo nocturno debe ser un número entero. ", "")
),
""
)</f>
        <v/>
      </c>
      <c r="FP374" s="46">
        <f>IF(AND($DS374,FN374),
IF(AT374="","Debes escribir el valor de las horas recargo nocturno. ",
IF( ISERR(_xlfn.NUMBERVALUE(AT374)), "El valor de las horas recargo nocturno debe ser un número válido. ", "")
),
""
)</f>
        <v/>
      </c>
      <c r="FQ374" s="46">
        <f>CONCATENATE(AU374,AV374)&lt;&gt;""</f>
        <v/>
      </c>
      <c r="FR374" s="46">
        <f>IF(AND($DS374,FQ374),
IF(AU374="","Debes escribir el número de horas recargo diurno dominical y festivo. ",
IF( IFERROR(INT(AU374),1.1) &lt;&gt; IFERROR(_xlfn.NUMBERVALUE(AU374),1), "La cantidad de horas recargo diurno dominical y festivo debe ser un número entero. ", "")
),
""
)</f>
        <v/>
      </c>
      <c r="FS374" s="46">
        <f>IF(AND($DS374,FQ374),
IF(AV374="","Debes escribir el valor de las horas recargo diurno dominical y festivo. ",
IF( ISERR(_xlfn.NUMBERVALUE(AV374)), "El valor de las horas recargo diurno dominical y festivo debe ser un número válido. ", "")
),
""
)</f>
        <v/>
      </c>
      <c r="FT374" s="46">
        <f>CONCATENATE(AW374,AX374)&lt;&gt;""</f>
        <v/>
      </c>
      <c r="FU374" s="46">
        <f>IF(AND($DS374,FT374),
IF(AW374="","Debes escribir el número de horas recargo nocturno dominical y festivo. ",
IF( IFERROR(INT(AW374),1.1) &lt;&gt; IFERROR(_xlfn.NUMBERVALUE(AW374),1), "La cantidad de horas recargo nocturno dominical y festivo debe ser un número entero. ", "")
),
""
)</f>
        <v/>
      </c>
      <c r="FV374" s="46">
        <f>IF(AND($DS374,FT374),
IF(AX374="","Debes escribir el valor de las horas recargo nocturno dominical y festivo. ",
IF( ISERR(_xlfn.NUMBERVALUE(AX374)), "El valor de las horas recargo nocturno dominical y festivo debe ser un número válido. ", "")
),
""
)</f>
        <v/>
      </c>
      <c r="FW374" s="46">
        <f>CONCATENATE(AY374,AZ374)&lt;&gt;""</f>
        <v/>
      </c>
      <c r="FX374" s="46">
        <f>IF(AND($DS374,FW374),
IF(AY374="","Debes escribir el número de días de vacaciones comunes. ",
IF( IFERROR(INT(AY374),1.1) &lt;&gt; IFERROR(_xlfn.NUMBERVALUE(AY374),1), "La cantidad de días de vacaciones comunes debe ser un número entero. ", "")
),
""
)</f>
        <v/>
      </c>
      <c r="FY374" s="46">
        <f>IF(AND($DS374,FW374),
IF(AZ374="","Debes escribir el valor de las vacaciones comunes. ",
IF( ISERR(_xlfn.NUMBERVALUE(AZ374)), "El valor de las vacaciones comunes debe ser un número válido. ", "")
),
""
)</f>
        <v/>
      </c>
      <c r="FZ374" s="46">
        <f>CONCATENATE(BA374,BB374)&lt;&gt;""</f>
        <v/>
      </c>
      <c r="GA374" s="46">
        <f>IF(AND($DS374,FZ374),
IF(BA374="","Debes escribir el número de días de vacaciones compensadas. ",
IF( IFERROR(INT(BA374),1.1) &lt;&gt; IFERROR(_xlfn.NUMBERVALUE(BA374),1), "La cantidad de días de vacaciones compensadas debe ser un número entero. ", "")
),
""
)</f>
        <v/>
      </c>
      <c r="GB374" s="46">
        <f>IF(AND($DS374,FZ374),
IF(BB374="","Debes escribir el valor de las vacaciones compensadas. ",
IF( ISERR(_xlfn.NUMBERVALUE(BB374)), "El valor de las vacaciones compensadas debe ser un número válido. ", "")
),
""
)</f>
        <v/>
      </c>
      <c r="GC374" s="46">
        <f>CONCATENATE(BC374,BD374)&lt;&gt;""</f>
        <v/>
      </c>
      <c r="GD374" s="46">
        <f>IF(AND($DS374,GC374),
IF(BC374="","Debes escribir el número de días de prima salarial. ",
IF( IFERROR(INT(BC374),1.1) &lt;&gt; IFERROR(_xlfn.NUMBERVALUE(BC374),1), "La cantidad de días de prima salarial debe ser un número entero. ", "")
),
""
)</f>
        <v/>
      </c>
      <c r="GE374" s="46">
        <f>IF(AND($DS374,GC374),
IF(BD374="","Debes escribir el valor de los días de prima salarial. ",
IF( ISERR(_xlfn.NUMBERVALUE(BD374)), "El valor de los días de prima salarial debe ser un número válido. ", "")
),
""
)</f>
        <v/>
      </c>
      <c r="GF374" s="46">
        <f>IF($DS374,
IF( AND(BE374&lt;&gt;"", ISERR(_xlfn.NUMBERVALUE(BE374))), "El valor de la prima NO saliarial debe ser un número válido. ", "")
)</f>
        <v/>
      </c>
      <c r="GG374" s="46">
        <f>CONCATENATE(BF374,BG374,BH374)&lt;&gt;""</f>
        <v/>
      </c>
      <c r="GH374" s="46">
        <f>IF(AND($DS374,GG374),
IF(BF374="","Debes escribir el valor de las cesantías. ",
IF( ISERR(_xlfn.NUMBERVALUE(BF374)), "El valor de las cesantías debe ser un número válido. ", "")
),
""
)</f>
        <v/>
      </c>
      <c r="GI374" s="46">
        <f>IF(AND($DS374,GG374),
IF(BG374="","Debes escribir el % de cesantías. ",
IF( ISERR(_xlfn.NUMBERVALUE(BG374)), "El % de cesantías debe ser un número válido. ", "")
),
""
)</f>
        <v/>
      </c>
      <c r="GJ374" s="46">
        <f>IF(AND($DS374,GG374),
IF(BH374="","Debes escribir el valor de intereses de cesantías. ",
IF( ISERR(_xlfn.NUMBERVALUE(BH374)), "El valor de intereses de cesantías debe ser un número válido. ", "")
),
""
)</f>
        <v/>
      </c>
      <c r="GK374" s="46">
        <f>CONCATENATE(BI374,BJ374,BK374)&lt;&gt;""</f>
        <v/>
      </c>
      <c r="GL374" s="46">
        <f>IF(AND($DS374,GK374),
IF(BI374="","Debes escribir el número de días de incapacidad. ",
IF( IFERROR(INT(BI374),1.1) &lt;&gt; IFERROR(_xlfn.NUMBERVALUE(BI374),1), "La cantidad de días de incapacidad debe ser un número entero. ", "")
),
""
)</f>
        <v/>
      </c>
      <c r="GM374" s="46">
        <f>IF(AND($DS374,GK374),
IF(BJ374="","Debes escribir el tipo de incapacidad. ",
IF(_xlfn.IFNA(VLOOKUP(BJ374,TIPO_DE_INCAPACIDAD,1,FALSE),-1)=-1,"El tipo de incapacidad es inválida (por favor seleccionarlo de la lista). ","")
),
""
)</f>
        <v/>
      </c>
      <c r="GN374" s="46">
        <f>IF(AND($DS374,GK374),
IF(BK374="","Debes escribir el valor de la incapacidad. ",
IF( ISERR(_xlfn.NUMBERVALUE(BK374)), "El valor de la incapacidad debe ser un número válido. ", "")
),
""
)</f>
        <v/>
      </c>
      <c r="GO374" s="46">
        <f>CONCATENATE(BL374,BM374)&lt;&gt;""</f>
        <v/>
      </c>
      <c r="GP374" s="46">
        <f>IF(AND($DS374,GO374),
IF(BL374="","Debes escribir el número de días de licencia de maternidad o paternidad. ",
IF( IFERROR(INT(BL374),1.1) &lt;&gt; IFERROR(_xlfn.NUMBERVALUE(BL374),1), "La cantidad de días de licencia de maternidad o paternidad debe ser un número entero. ", "")
),
""
)</f>
        <v/>
      </c>
      <c r="GQ374" s="46">
        <f>IF(AND($DS374,GO374),
IF(BM374="","Debes escribir el valor de la licencia de maternidad o paternidad. ",
IF( ISERR(_xlfn.NUMBERVALUE(BM374)), "El valor de la licencia de maternidad o paternidad debe ser un número válido. ", "")
),
""
)</f>
        <v/>
      </c>
      <c r="GR374" s="46">
        <f>CONCATENATE(BN374,BO374)&lt;&gt;""</f>
        <v/>
      </c>
      <c r="GS374" s="46">
        <f>IF(AND($DS374,GR374),
IF(BN374="","Debes escribir el número de días de licencia remunerada. ",
IF( IFERROR(INT(BN374),1.1) &lt;&gt; IFERROR(_xlfn.NUMBERVALUE(BN374),1), "La cantidad de días de licencia remunerada debe ser un número entero. ", "")
),
""
)</f>
        <v/>
      </c>
      <c r="GT374" s="46">
        <f>IF(AND($DS374,GR374),
IF(BO374="","Debes escribir el valor de la licencia remunerada. ",
IF( ISERR(_xlfn.NUMBERVALUE(BO374)), "El valor de la licencia remunerada debe ser un número válido. ", "")
),
""
)</f>
        <v/>
      </c>
      <c r="GU374" s="46">
        <f>IF($DS374,
IF( AND(BP374&lt;&gt;"", ISERR(_xlfn.NUMBERVALUE(BP374))), "El valor de la licencia NO remunerada debe ser un número válido. ", "")
)</f>
        <v/>
      </c>
      <c r="GV374" s="46">
        <f>IF($DS374,
IF( AND(BQ374&lt;&gt;"", ISERR(_xlfn.NUMBERVALUE(BQ374))), "El valor de auxilios salariales debe ser un número válido. ", "")
)</f>
        <v/>
      </c>
      <c r="GW374" s="46">
        <f>IF($DS374,
IF( AND(BR374&lt;&gt;"", ISERR(_xlfn.NUMBERVALUE(BR374))), "El valor de auxilios NO salariales debe ser un número válido. ", "")
)</f>
        <v/>
      </c>
      <c r="GX374" s="46">
        <f>IF($DS374,
IF( AND(BS374&lt;&gt;"", ISERR(_xlfn.NUMBERVALUE(BS374))), "El valor de bonos salariales debe ser un número válido. ", "")
)</f>
        <v/>
      </c>
      <c r="GY374" s="46">
        <f>IF($DS374,
IF( AND(BT374&lt;&gt;"", ISERR(_xlfn.NUMBERVALUE(BT374))), "El valor de bonos NO salariales debe ser un número válido. ", "")
)</f>
        <v/>
      </c>
      <c r="GZ374" s="46">
        <f>IF($DS374,
IF( AND(BU374&lt;&gt;"", ISERR(_xlfn.NUMBERVALUE(BU374))), "El valor de bonos salariales de alimentación debe ser un número válido. ", "")
)</f>
        <v/>
      </c>
      <c r="HA374" s="46">
        <f>IF($DS374,
IF( AND(BV374&lt;&gt;"", ISERR(_xlfn.NUMBERVALUE(BV374))), "El valor de bonos NO salariales de alimentación debe ser un número válido. ", "")
)</f>
        <v/>
      </c>
      <c r="HB374" s="46">
        <f>IF($DS374,
IF( AND(BW374&lt;&gt;"", ISERR(_xlfn.NUMBERVALUE(BW374))), "El valor de bonificaciones salariales debe ser un número válido. ", "")
)</f>
        <v/>
      </c>
      <c r="HC374" s="46">
        <f>IF($DS374,
IF( AND(BX374&lt;&gt;"", ISERR(_xlfn.NUMBERVALUE(BX374))), "El valor de bonificaciones NO salariales debe ser un número válido. ", "")
)</f>
        <v/>
      </c>
      <c r="HD374" s="46">
        <f>IF($DS374,
IF( AND(BY374&lt;&gt;"", ISERR(_xlfn.NUMBERVALUE(BY374))), "El valor de compensaciones ordinarias debe ser un número válido. ", "")
)</f>
        <v/>
      </c>
      <c r="HE374" s="46">
        <f>IF($DS374,
IF( AND(BZ374&lt;&gt;"", ISERR(_xlfn.NUMBERVALUE(BZ374))), "El valor de compensaciones extraordinarias debe ser un número válido. ", "")
)</f>
        <v/>
      </c>
      <c r="HF374" s="46">
        <f>IF($DS374,
IF( AND(CA374&lt;&gt;"", ISERR(_xlfn.NUMBERVALUE(CA374))), "El valor de comisiones debe ser un número válido. ", "")
)</f>
        <v/>
      </c>
      <c r="HG374" s="46">
        <f>IF($DS374,
IF( AND(CB374&lt;&gt;"", ISERR(_xlfn.NUMBERVALUE(CB374))), "El valor de ausencia por huega debe ser un número válido. ", "")
)</f>
        <v/>
      </c>
      <c r="HH374" s="46">
        <f>IF($DS374,
IF( AND(CC374&lt;&gt;"", ISERR(_xlfn.NUMBERVALUE(CC374))), "El valor de anticipos debe ser un número válido. ", "")
)</f>
        <v/>
      </c>
      <c r="HI374" s="46">
        <f>IF($DS374,
IF( AND(CD374&lt;&gt;"", ISERR(_xlfn.NUMBERVALUE(CD374))), "El valor de pagos a terceros debe ser un número válido. ", "")
)</f>
        <v/>
      </c>
      <c r="HJ374" s="46">
        <f>IF($DS374,
IF( AND(CE374&lt;&gt;"", ISERR(_xlfn.NUMBERVALUE(CE374))), "El valor de dotación debe ser un número válido. ", "")
)</f>
        <v/>
      </c>
      <c r="HK374" s="46">
        <f>IF($DS374,
IF( AND(CF374&lt;&gt;"", ISERR(_xlfn.NUMBERVALUE(CF374))), "El valor de apoyo sostenibilidad debe ser un número válido. ", "")
)</f>
        <v/>
      </c>
      <c r="HL374" s="46">
        <f>IF($DS374,
IF( AND(CG374&lt;&gt;"", ISERR(_xlfn.NUMBERVALUE(CG374))), "El valor de teletrabajo debe ser un número válido. ", "")
)</f>
        <v/>
      </c>
      <c r="HM374" s="46">
        <f>IF($DS374,
IF( AND(CH374&lt;&gt;"", ISERR(_xlfn.NUMBERVALUE(CH374))), "El valor de bonificación de retiro debe ser un número válido. ", "")
)</f>
        <v/>
      </c>
      <c r="HN374" s="46">
        <f>IF($DS374,
IF( AND(CI374&lt;&gt;"", ISERR(_xlfn.NUMBERVALUE(CI374))), "El valor de indemnización de retiro debe ser un número válido. ", "")
)</f>
        <v/>
      </c>
      <c r="HO374" s="46">
        <f>IF($DS374,
IF( AND(CJ374&lt;&gt;"", ISERR(_xlfn.NUMBERVALUE(CJ374))), "El valor de reintegros debe ser un número válido. ", "")
)</f>
        <v/>
      </c>
      <c r="HP374" s="46">
        <f>CONCATENATE(CK374,CL374,CM374)&lt;&gt;""</f>
        <v/>
      </c>
      <c r="HQ374" s="46">
        <f>IF(AND($DS374,HP374),
IF(CK374="","Debes escribir la descripción de otro concepto no categorizado. ",""),
""
)</f>
        <v/>
      </c>
      <c r="HR374" s="46">
        <f>IF(AND($DS374,HP374),
IF(CONCATENATE(CL374,CM374)="","Debes escribir al menos un valor de concepto no categorizado (salarial o no salarial). ",
IF(ISERR(_xlfn.NUMBERVALUE(CL374)),"El valor salarial concepto no categorizado debe ser un número válido. ","")
),
""
)</f>
        <v/>
      </c>
      <c r="HS374" s="46">
        <f>IF(AND($DS374,HP374),
IF(CONCATENATE(CL374,CM374)="","Debes escribir al menos un valor de concepto no categorizado (salarial o no salarial). ",
IF(ISERR(_xlfn.NUMBERVALUE(CM374)),"El valor NO salarial concepto no categorizado debe ser un número válido. ","")
),
""
)</f>
        <v/>
      </c>
      <c r="HT374" s="46">
        <f>IF($DS374,
IF(CN374="","Debes escribir el porcentaje del aporte a salud. ",
IF( ISERR(_xlfn.NUMBERVALUE(CN374)), "El valor del porcentaje del aporte a salud debe ser un número válido. ", "")
)
)</f>
        <v/>
      </c>
      <c r="HU374" s="46">
        <f>IF($DS374,
IF(CO374="","Debes escribir el valor del aporte a salud. ",
IF( ISERR(_xlfn.NUMBERVALUE(CO374)), "El valor del aporte a salud debe ser un número válido. ", "")
)
)</f>
        <v/>
      </c>
      <c r="HV374" s="46">
        <f>IF($DS374,
IF( AND(CP374&lt;&gt;"", ISERR(_xlfn.NUMBERVALUE(CP374))), "El valor plan complementario debe ser un número válido. ", "")
)</f>
        <v/>
      </c>
      <c r="HW374" s="46">
        <f>IF($DS374,
IF(CQ374="","Debes escribir el porcentaje del aporte a pensión. ",
IF( ISERR(_xlfn.NUMBERVALUE(CQ374)), "El valor del porcentaje del aporte a pensión debe ser un número válido. ", "")
)
)</f>
        <v/>
      </c>
      <c r="HX374" s="46">
        <f>IF($DS374,
IF(CR374="","Debes escribir el valor del aporte a pensión. ",
IF( ISERR(_xlfn.NUMBERVALUE(CR374)), "El valor del aporte a salud debe ser un número válido. ", "")
)
)</f>
        <v/>
      </c>
      <c r="HY374" s="46">
        <f>IF($DS374,
IF( AND(CS374&lt;&gt;"", ISERR(_xlfn.NUMBERVALUE(CS374))), "El valor pensión voluntaria debe ser un número válido. ", "")
)</f>
        <v/>
      </c>
      <c r="HZ374" s="46">
        <f>CONCATENATE(CT374,CU374,CV374,CW374)&lt;&gt;""</f>
        <v/>
      </c>
      <c r="IA374" s="46">
        <f>IF(AND($DS374,HZ374),
IF(CT374="","Debes escribir el % del fondo de seguridad pensional. ",
IF( ISERR(_xlfn.NUMBERVALUE(CT374)), "El % del fondo de seguridad debe ser un número válido. ", "")
),
""
)</f>
        <v/>
      </c>
      <c r="IB374" s="46">
        <f>IF(AND($DS374,HZ374),
IF(CU374="","Debes escribir el valor del aporte al fondo de solidaridad pensional. ",
IF( ISERR(_xlfn.NUMBERVALUE(CU374)), "El valor del aporte al fondo de solidaridad pensional debe ser un número válido. ", "")
),
""
)</f>
        <v/>
      </c>
      <c r="IC374" s="46">
        <f>IF(AND($DS374,HZ374),
IF(CV374="","Debes escribir el % del fondo de subsistencia. ",
IF( ISERR(_xlfn.NUMBERVALUE(CV374)), "El % del fondo de subsistencia debe ser un número válido. ", "")
),
""
)</f>
        <v/>
      </c>
      <c r="ID374" s="46">
        <f>IF(AND($DS374,HZ374),
IF(CW374="","Debes escribir el valor del fondo de subsistencia. ",
IF( ISERR(_xlfn.NUMBERVALUE(CW374)), "El valor del fondo de subsistencia debe ser un número válido. ", "")
),
""
)</f>
        <v/>
      </c>
      <c r="IE374" s="46">
        <f>CONCATENATE(CX374,CY374)&lt;&gt;""</f>
        <v/>
      </c>
      <c r="IF374" s="46">
        <f>IF(AND($DS374,IE374),
IF(CX374="","Debes escribir el % de sindicato. ",
IF( ISERR(_xlfn.NUMBERVALUE(CX374)), "El % de sindicato debe ser un número válido. ", "")
),
""
)</f>
        <v/>
      </c>
      <c r="IG374" s="46">
        <f>IF(AND($DS374,IE374),
IF(CY374="","Debes escribir el valor del sindicato. ",
IF( ISERR(_xlfn.NUMBERVALUE(CY374)), "El valor del sindicato debe ser un número válido. ", "")
),
""
)</f>
        <v/>
      </c>
      <c r="IH374" s="46">
        <f>IF($DS374,
IF( AND(CZ374&lt;&gt;"", ISERR(_xlfn.NUMBERVALUE(CZ374))), "El valor de sanción pública debe ser un número válido. ", "")
)</f>
        <v/>
      </c>
      <c r="II374" s="46">
        <f>IF($DS374,
IF( AND(DA374&lt;&gt;"", ISERR(_xlfn.NUMBERVALUE(DA374))), "El valor de sanción privada debe ser un número válido. ", "")
)</f>
        <v/>
      </c>
      <c r="IJ374" s="46">
        <f>CONCATENATE(DB374,DC374)&lt;&gt;""</f>
        <v/>
      </c>
      <c r="IK374" s="46">
        <f>IF(AND($DS374,IJ374),
IF(DB374="","Debes escribir la descripción de libranza. ",""),
""
)</f>
        <v/>
      </c>
      <c r="IL374" s="46">
        <f>IF(AND($DS374,IJ374),
IF(DC374="","Debes escribir la cuota libranza. ",
IF(ISERR(_xlfn.NUMBERVALUE(DC374)),"El valor de la cuota libranza debe ser un número válido. ","")
),
""
)</f>
        <v/>
      </c>
      <c r="IM374" s="46">
        <f>IF($DS374,
IF( AND(DD374&lt;&gt;"", ISERR(_xlfn.NUMBERVALUE(DD374))), "El valor de pagos a terceros debe ser un número válido. ", "")
)</f>
        <v/>
      </c>
      <c r="IN374" s="46">
        <f>IF($DS374,
IF( AND(DE374&lt;&gt;"", ISERR(_xlfn.NUMBERVALUE(DE374))), "El valor de anticipos debe ser un número válido. ", "")
)</f>
        <v/>
      </c>
      <c r="IO374" s="46">
        <f>IF($DS374,
IF( AND(DF374&lt;&gt;"", ISERR(_xlfn.NUMBERVALUE(DF374))), "El valor de AFC debe ser un número válido. ", "")
)</f>
        <v/>
      </c>
      <c r="IP374" s="46">
        <f>IF($DS374,
IF( AND(DG374&lt;&gt;"", ISERR(_xlfn.NUMBERVALUE(DG374))), "El valor de rete-fuente debe ser un número válido. ", "")
)</f>
        <v/>
      </c>
      <c r="IQ374" s="46">
        <f>IF($DS374,
IF( AND(DH374&lt;&gt;"", ISERR(_xlfn.NUMBERVALUE(DH374))), "El valor de cooperativa de trabajo debe ser un número válido. ", "")
)</f>
        <v/>
      </c>
      <c r="IR374" s="46">
        <f>IF($DS374,
IF( AND(DI374&lt;&gt;"", ISERR(_xlfn.NUMBERVALUE(DI374))), "El valor de embargo fiscal debe ser un número válido. ", "")
)</f>
        <v/>
      </c>
      <c r="IS374" s="46">
        <f>IF($DS374,
IF( AND(DJ374&lt;&gt;"", ISERR(_xlfn.NUMBERVALUE(DJ374))), "El valor de educación debe ser un número válido. ", "")
)</f>
        <v/>
      </c>
      <c r="IT374" s="46">
        <f>IF($DS374,
IF( AND(DK374&lt;&gt;"", ISERR(_xlfn.NUMBERVALUE(DK374))), "El valor de reintegro debe ser un número válido. ", "")
)</f>
        <v/>
      </c>
      <c r="IU374" s="46">
        <f>IF($DS374,
IF( AND(DL374&lt;&gt;"", ISERR(_xlfn.NUMBERVALUE(DL374))), "El valor de deuda debe ser un número válido. ", "")
)</f>
        <v/>
      </c>
      <c r="IV374" s="46">
        <f>IF($DS374,
IF( AND(DM374&lt;&gt;"", ISERR(_xlfn.NUMBERVALUE(DM374))), "El valor de otras deducciones debe ser un número válido. ", "")
)</f>
        <v/>
      </c>
      <c r="IW374" s="46">
        <f>IF($DS374,
IF(DN374="","Debes escribir el valor de los devengos totales. ",
IF( ISERR(_xlfn.NUMBERVALUE(DN374)), "El valor de los devengos totales debe ser un número válido. ", "")
)
)</f>
        <v/>
      </c>
      <c r="IX374" s="46">
        <f>IF($DS374,
IF(DO374="","Debes escribir el valor de las deducciones totales. ",
IF( ISERR(_xlfn.NUMBERVALUE(DO374)), "El valor de las deducciones totales debe ser un número válido. ", "")
)
)</f>
        <v/>
      </c>
      <c r="IY374" s="46">
        <f>IF($DS374,
IF(DP374="","Debes escribir el valor del salario total. ",
IF( ISERR(_xlfn.NUMBERVALUE(DP374)), "El valor del salario total debe ser un número válido. ", "")
)
)</f>
        <v/>
      </c>
    </row>
    <row r="375">
      <c r="B375" s="48" t="n">
        <v>363</v>
      </c>
      <c r="C375" s="61">
        <f>IF(AND(DS375,DP375&lt;&gt;""),
IF(DQ375="","OK","Error"),
""
)</f>
        <v/>
      </c>
      <c r="D375" s="53" t="n"/>
      <c r="E375" s="52" t="n"/>
      <c r="F375" s="112" t="n"/>
      <c r="G375" s="52" t="n"/>
      <c r="H375" s="53" t="n"/>
      <c r="I375" s="52" t="n"/>
      <c r="J375" s="52" t="n"/>
      <c r="K375" s="53" t="n"/>
      <c r="L375" s="55" t="n"/>
      <c r="M375" s="108" t="n"/>
      <c r="N375" s="56" t="n"/>
      <c r="O375" s="52" t="n"/>
      <c r="P375" s="52" t="n"/>
      <c r="Q375" s="52" t="n"/>
      <c r="R375" s="52" t="n"/>
      <c r="S375" s="52" t="n"/>
      <c r="T375" s="53" t="n"/>
      <c r="U375" s="52" t="n"/>
      <c r="V375" s="52" t="n"/>
      <c r="W375" s="55" t="n"/>
      <c r="X375" s="55" t="n"/>
      <c r="Y375" s="52" t="n"/>
      <c r="Z375" s="55" t="n"/>
      <c r="AA375" s="52" t="n"/>
      <c r="AB375" s="53" t="n"/>
      <c r="AC375" s="53" t="n"/>
      <c r="AD375" s="53" t="n"/>
      <c r="AE375" s="177" t="n"/>
      <c r="AF375" s="113" t="n"/>
      <c r="AG375" s="177" t="n"/>
      <c r="AH375" s="178" t="n"/>
      <c r="AI375" s="178" t="n"/>
      <c r="AJ375" s="178" t="n"/>
      <c r="AK375" s="114" t="n"/>
      <c r="AL375" s="178" t="n"/>
      <c r="AM375" s="114" t="n"/>
      <c r="AN375" s="178" t="n"/>
      <c r="AO375" s="114" t="n"/>
      <c r="AP375" s="178" t="n"/>
      <c r="AQ375" s="114" t="n"/>
      <c r="AR375" s="178" t="n"/>
      <c r="AS375" s="114" t="n"/>
      <c r="AT375" s="178" t="n"/>
      <c r="AU375" s="114" t="n"/>
      <c r="AV375" s="178" t="n"/>
      <c r="AW375" s="114" t="n"/>
      <c r="AX375" s="178" t="n"/>
      <c r="AY375" s="114" t="n"/>
      <c r="AZ375" s="178" t="n"/>
      <c r="BA375" s="114" t="n"/>
      <c r="BB375" s="178" t="n"/>
      <c r="BC375" s="114" t="n"/>
      <c r="BD375" s="178" t="n"/>
      <c r="BE375" s="178" t="n"/>
      <c r="BF375" s="178" t="n"/>
      <c r="BG375" s="59" t="n"/>
      <c r="BH375" s="178" t="n"/>
      <c r="BI375" s="114" t="n"/>
      <c r="BJ375" s="53" t="n"/>
      <c r="BK375" s="178" t="n"/>
      <c r="BL375" s="114" t="n"/>
      <c r="BM375" s="178" t="n"/>
      <c r="BN375" s="114" t="n"/>
      <c r="BO375" s="178" t="n"/>
      <c r="BP375" s="178" t="n"/>
      <c r="BQ375" s="178" t="n"/>
      <c r="BR375" s="178" t="n"/>
      <c r="BS375" s="178" t="n"/>
      <c r="BT375" s="178" t="n"/>
      <c r="BU375" s="178" t="n"/>
      <c r="BV375" s="178" t="n"/>
      <c r="BW375" s="178" t="n"/>
      <c r="BX375" s="178" t="n"/>
      <c r="BY375" s="178" t="n"/>
      <c r="BZ375" s="178" t="n"/>
      <c r="CA375" s="178" t="n"/>
      <c r="CB375" s="178" t="n"/>
      <c r="CC375" s="178" t="n"/>
      <c r="CD375" s="178" t="n"/>
      <c r="CE375" s="178" t="n"/>
      <c r="CF375" s="178" t="n"/>
      <c r="CG375" s="178" t="n"/>
      <c r="CH375" s="178" t="n"/>
      <c r="CI375" s="178" t="n"/>
      <c r="CJ375" s="178" t="n"/>
      <c r="CK375" s="53" t="n"/>
      <c r="CL375" s="178" t="n"/>
      <c r="CM375" s="178" t="n"/>
      <c r="CN375" s="60" t="n"/>
      <c r="CO375" s="177" t="n"/>
      <c r="CP375" s="178" t="n"/>
      <c r="CQ375" s="60" t="n"/>
      <c r="CR375" s="177" t="n"/>
      <c r="CS375" s="178" t="n"/>
      <c r="CT375" s="59" t="n"/>
      <c r="CU375" s="178" t="n"/>
      <c r="CV375" s="59" t="n"/>
      <c r="CW375" s="178" t="n"/>
      <c r="CX375" s="59" t="n"/>
      <c r="CY375" s="178" t="n"/>
      <c r="CZ375" s="178" t="n"/>
      <c r="DA375" s="178" t="n"/>
      <c r="DB375" s="53" t="n"/>
      <c r="DC375" s="178" t="n"/>
      <c r="DD375" s="178" t="n"/>
      <c r="DE375" s="178" t="n"/>
      <c r="DF375" s="178" t="n"/>
      <c r="DG375" s="178" t="n"/>
      <c r="DH375" s="178" t="n"/>
      <c r="DI375" s="178" t="n"/>
      <c r="DJ375" s="178" t="n"/>
      <c r="DK375" s="178" t="n"/>
      <c r="DL375" s="178" t="n"/>
      <c r="DM375" s="178" t="n"/>
      <c r="DN375" s="177" t="n"/>
      <c r="DO375" s="177" t="n"/>
      <c r="DP375" s="177" t="n"/>
      <c r="DQ375" s="76">
        <f>IF(AND(DS375,DP375&lt;&gt;""),
CONCATENATE(DT375,DU375,DV375,DW375,DX375,DY375,DZ375,EA375,EB375,EC375,ED375,EE375,EF375,EG375,EH375,EI375,EJ375,EK375,EL375,EM375,EN375,EO375,EP375,EQ375,ES375,ET375,EU375,EV375,EW375,EX375,EY375,EZ375,FA375,FC375,FD375,FF375,FG375,FI375,FJ375,FL375,FM375,FO375,FP375,FR375,FS375,FU375,FV375,FX375,FY375,GA375,GB375,GD375,GE375,GF375,GH375,GI375,GJ375,GL375,GM375,GN375,GP375,GQ375,GS375,GT375,GU375,GV375,GW375,GX375,GY375,GZ375,HA375,HB375,HC375,HD375,HE375,HF375,HG375,HH375,HI375,HJ375,HK375,HL375,HM375,HN375,HO375,HQ375,HR375,HS375,HT375,HU375,HV375,HW375,HX375,HY375,IA375,IB375,IC375,ID375,IF375,IG375,IH375,II375,IK375,IL375,IM375,IN375,IO375,IP375,IQ375,IR375,IS375,IT375,IU375,IV375,IW375,IX375,IY375,IZ375),
""
)</f>
        <v/>
      </c>
      <c r="DR375" s="53" t="n"/>
      <c r="DS375" s="46">
        <f>CONCATENATE(D375,$E375,$F375,$G375,H375,$I375,$J375,K375,$L375,$M375,N375,$O375,$P375,$Q375,$R375,$S375,T375,$U375,$V375,$W375,$X375,$Y375,$Z375,$AA375,AB375,AC375,AD375,$AE375,$AF375,$AG375,AH375,AI375,AJ375,AK375,AL375,AM375,AN375,AO375,AP375,AQ375,AR375,AS375,AT375,AU375,AV375,AW375,AX375,AY375,AZ375,BA375,BB375,BC375,BD375,BE375,BF375,BG375,BH375,BI375,BJ375,BK375,BL375,BM375,BN375,BO375,BP375,BQ375,BR375,BS375,BT375,BU375,BV375,BW375,BX375,BY375,BZ375,CA375,CB375,CC375,CD375,CE375,CF375,CG375,CH375,CI375,CJ375,CK375,CL375,CM375,$CN375,$CO375,CP375,$CQ375,$CR375,CS375,CT375,CU375,CV375,CW375,CX375,CY375,CZ375,DA375,DB375,DC375,DD375,DE375,DF375,DG375,DH375,DI375,DJ375,DK375,DL375,DM375,$DN375,$DO375,$DP375,DR375)&lt;&gt;""</f>
        <v/>
      </c>
      <c r="DT375" s="46">
        <f>IF(AND($DS375,$E$4&lt;&gt;""),
IF(LEFT($E$4,2) = "1.",
IF(D375&lt;&gt;"","El CUNE sólo se envía en operaciones de novedad o ajuste. ",""),
IF(D375="","Debes escribir un CUNE válido para realizar operaciones de novedad o ajuste. ","")),
""
)</f>
        <v/>
      </c>
      <c r="DU375" s="46">
        <f>IF($DS375,
IF(E375="","Debes seleccionar el tipo de documento del empleado. ",
IF(_xlfn.IFNA(VLOOKUP(E375,TIPO_DE_DOCUMENTO,1,FALSE),-1)=-1,"El tipo de documento no es válido (por favor seleccionarlo de la lista). ","")
)
)</f>
        <v/>
      </c>
      <c r="DV375" s="46">
        <f>IF($DS375,
IF(F375="","Debes escribir el número de documento del empleado. ","")
)</f>
        <v/>
      </c>
      <c r="DW375" s="46">
        <f>IF($DS375,
IF(G375="","Debes escribir el primer nombre del empleado. ","")
)</f>
        <v/>
      </c>
      <c r="DY375" s="46">
        <f>IF($DS375,
IF(I375="","Debes escribir el primer apellido del empleado. ","")
)</f>
        <v/>
      </c>
      <c r="DZ375" s="46">
        <f>IF($DS375,
IF(J375="","Debes escribir el segundo apellido del empleado. ","")
)</f>
        <v/>
      </c>
      <c r="EB375" s="46">
        <f>IF($DS375,
IF(L375="","Debes escribir la fecha de ingreso del empleado. ",
IF(ISERR(DATE(YEAR(L375),MONTH(L375),DAY(L375))), "El valor ingresado en fecha de ingreso no tiene un formato válido. ","")
)
)</f>
        <v/>
      </c>
      <c r="EC375" s="46">
        <f>IF($DS375,
IF(M375="","Debes escribir el tiempo laborado. ",
IF( IFERROR(INT(M375),1.1) &lt;&gt; IFERROR(_xlfn.NUMBERVALUE(M375),1), "El valor de los días trabajados debe ser un número entero. ", "")
)
)</f>
        <v/>
      </c>
      <c r="ED375" s="46">
        <f>IF($DS375,
IF( AND(N375&lt;&gt;"", ISERR(DATE(YEAR(N375),MONTH(N375),DAY(N375))) ), "El valor ingresado en fecha de ingreso no tiene un formato válido. ",
IF( AND(N375&lt;&gt;"", $E$6&lt;&gt;"", DATE(YEAR(N375), MONTH(N375), 1) &lt;&gt; IFERROR(DATE(MID($E$6, 1, 4), MID($E$6, 6, 2),1), "1/1/1900") ), "La fecha de retiro debe estar dentro del período liquidado. ", "")
)
)</f>
        <v/>
      </c>
      <c r="EE375" s="46">
        <f>IF($DS375,
IF(O375="","Debes seleccionar el tipo de trabajador. ",
IF(_xlfn.IFNA(VLOOKUP(O375,TIPO_DE_TRABAJADOR,1,FALSE),-1)=-1,"El tipo de trabajador no es válido (por favor seleccionarlo de la lista). ","")
)
)</f>
        <v/>
      </c>
      <c r="EF375" s="46">
        <f>IF($DS375,
IF(P375="","Debes seleccionar si es un trabajador dependiente pensionado por vejez. ",
IF(_xlfn.IFNA(VLOOKUP(P375,SUBTIPO_DE_TRABAJADOR,1,FALSE),-1)=-1,"El tipo de trabajador dependiente pensionado por vejez no es válido (por favor seleccionarlo de la lista). ","")
)
)</f>
        <v/>
      </c>
      <c r="EG375" s="46">
        <f>IF($DS375,
IF(Q375="","Debes seleccionar el tipo de contrato del trabajador. ",
IF(_xlfn.IFNA(VLOOKUP(Q375,TIPO_DE_CONTRATO,1,FALSE),-1)=-1,"El tipo de contrato del trabajador no es válido (por favor seleccionarlo de la lista). ","")
)
)</f>
        <v/>
      </c>
      <c r="EH375" s="46">
        <f>IF($DS375,
IF(R375="","Debes seleccionar si es un salario integral. ",
IF(_xlfn.IFNA(VLOOKUP(R375,SI_NO,1,FALSE),-1)=-1,"Valor no válido para salario integral (por favor seleccionarlo de la lista). ","")
)
)</f>
        <v/>
      </c>
      <c r="EI375" s="46">
        <f>IF($DS375,
IF(S375="","Debes seleccionar si el trabajador realiza actividades de riesgo. ",
IF(_xlfn.IFNA(VLOOKUP(S375,SI_NO,1,FALSE),-1)=-1,"Valor no válido para actividad de alto riesgo (por favor seleccionarlo de la lista). ","")
)
)</f>
        <v/>
      </c>
      <c r="EK375" s="46">
        <f>IF($DS375,
IF(U375="","Debes escribir el código del municipio de residencia del trabajador. ",
IF(_xlfn.IFNA(VLOOKUP(U375,MUNICIPIO,1,FALSE),-1)=-1,"El municipio de residencia del trabajador es inválido (por favor seleccionarlo de la lista). ","")
)
)</f>
        <v/>
      </c>
      <c r="EL375" s="46">
        <f>IF($DS375,
IF(V375="","Debes escribir el la dirección de residendia del trabajador. ","")
)</f>
        <v/>
      </c>
      <c r="EM375" s="46">
        <f>IF($DS375,
IF(W375="","Debes escribir la fecha de inicio de la liquidación. ",
IF(ISERR(DATE(YEAR(W375),MONTH(W375),DAY(W375))),"El valor ingresado en fecha de inicio de liquidación no tiene un formato válido. ",
IF( AND($E$6&lt;&gt;"", DATE(YEAR(W375), MONTH(W375), 1) &lt;&gt; IFERROR(DATE(MID($E$6, 1, 4), MID($E$6, 6, 2),1), "1/1/1900") ), "La fecha de inicio de la liquidación debe estar dentro del período liquidado. ", "")
)
)
)</f>
        <v/>
      </c>
      <c r="EN375" s="46">
        <f>IF($DS375,
IF(X375="","Debes escribir la fecha de fin de la liquidación. ",
IF(ISERR(DATE(YEAR(X375),MONTH(X375),DAY(X375))),"El valor ingresado en fecha de fin de liquidación no tiene un formato válido. ",
IF( AND($E$6&lt;&gt;"", DATE(YEAR(X375), MONTH(X375), 1) &lt;&gt; IFERROR(DATE(MID($E$6, 1, 4), MID($E$6, 6, 2),1), "1/1/1900") ), "La fecha de fin de la liquidación debe estar dentro del período liquidado. ", "")
)
)
)</f>
        <v/>
      </c>
      <c r="EO375" s="46">
        <f>IF($DS375,
IF(Y375="","Debes escribir la frecuencia de pago del trabajador. ",
IF(_xlfn.IFNA(VLOOKUP(Y375,PERÍODO_DE_NÓMINA,1,FALSE),-1)=-1,"La frecuencia de pago es inválida (por favor seleccionarlo de la lista). ","")
)
)</f>
        <v/>
      </c>
      <c r="EP375" s="46">
        <f>IF($DS375,
IF(Z375="","Debes escribir la fecha de pago. ",
IF(ISERR(DATE(YEAR(Z375),MONTH(Z375),DAY(Z375))), "El valor ingresado en fecha de pago no tiene un formato válido. ","")
)
)</f>
        <v/>
      </c>
      <c r="EQ375" s="46">
        <f>IF($DS375,
IF(AA375="","Debes escribir el medio de pago. ",
IF(_xlfn.IFNA(VLOOKUP(AA375,MEDIOS_DE_PAGO,1,FALSE),-1)=-1,"El medio de pago es inválido (por favor seleccionarlo de la lista). ","")
)
)</f>
        <v/>
      </c>
      <c r="ER375" s="46">
        <f>OR(AA375='Tablas '!$T$4,AA375='Tablas '!$T$7,AA375='Tablas '!$T$8,AA375='Tablas '!$T$11)</f>
        <v/>
      </c>
      <c r="ES375" s="46">
        <f>IF(AND($DS375,ER375),
IF(AB375="","Debes escribir la entidad bancaria. ",""),
""
)</f>
        <v/>
      </c>
      <c r="ET375" s="46">
        <f>IF(AND($DS375,ER375),
IF(AC375="","Debes escribir el tipo de cuenta bancaria. ",
IF(_xlfn.IFNA(VLOOKUP(AC375,TIPO_DE_CUENTA,1,FALSE),-1)=-1,"El tipo de cuenta bancaria es inválida (por favor seleccionarlo de la lista). ","")
),
""
)</f>
        <v/>
      </c>
      <c r="EU375" s="46">
        <f>IF(AND($DS375,ER375),
IF(AD375="","Debes escribir el número de cuenta bancaria. ",""),
""
)</f>
        <v/>
      </c>
      <c r="EV375" s="46">
        <f>IF($DS375,
IF(AE375="","Debes escribir el valor del sueldo básico. ",
IF( ISERR(_xlfn.NUMBERVALUE(AE375)), "El valor del sueldo básico debe ser un número válido. ", "")
)
)</f>
        <v/>
      </c>
      <c r="EW375" s="46">
        <f>IF($DS375,
IF(AF375="","Debes escribir el número de días trabajados. ",
IF( IFERROR(INT(AF375),1.1) &lt;&gt; IFERROR(_xlfn.NUMBERVALUE(AF375),1), "La cantidad de días trabajados debe ser un número entero. ", "")
)
)</f>
        <v/>
      </c>
      <c r="EX375" s="46">
        <f>IF($DS375,
IF(AG375="","Debes escribir el valor del sueldo trabajado. ",
IF( ISERR(_xlfn.NUMBERVALUE(AG375)), "El valor del sueldo trabajado debe ser un número válido. ", "")
)
)</f>
        <v/>
      </c>
      <c r="EY375" s="46">
        <f>IF($DS375,
IF( AND(AH375&lt;&gt;"", ISERR(_xlfn.NUMBERVALUE(AH375))), "El valor del auxilio de transporte debe ser un número válido. ", "")
)</f>
        <v/>
      </c>
      <c r="EZ375" s="46">
        <f>IF($DS375,
IF( AND(AI375&lt;&gt;"", ISERR(_xlfn.NUMBERVALUE(AI375))), "El valor de viáticos salariales debe ser un número válido. ", "")
)</f>
        <v/>
      </c>
      <c r="FA375" s="46">
        <f>IF($DS375,
IF( AND(AJ375&lt;&gt;"", ISERR(_xlfn.NUMBERVALUE(AJ375))), "El valor de viáticos NO salariales debe ser un número válido. ", "")
)</f>
        <v/>
      </c>
      <c r="FB375" s="46">
        <f>CONCATENATE(AK375,AL375)&lt;&gt;""</f>
        <v/>
      </c>
      <c r="FC375" s="46">
        <f>IF(AND($DS375,FB375),
IF(AK375="","Debes escribir el número de horas extras diurnas. ",
IF( IFERROR(INT(AK375),1.1) &lt;&gt; IFERROR(_xlfn.NUMBERVALUE(AK375),1), "La cantidad de horas extras diurnas debe ser un número entero. ", "")
),
""
)</f>
        <v/>
      </c>
      <c r="FD375" s="46">
        <f>IF(AND($DS375,FB375),
IF(AL375="","Debes escribir el valor de las horas extras diurnas. ",
IF( ISERR(_xlfn.NUMBERVALUE(AL375)), "El valor de las horas extras duirnas debe ser un número válido. ", "")
),
""
)</f>
        <v/>
      </c>
      <c r="FE375" s="46">
        <f>CONCATENATE(AM375,AN375)&lt;&gt;""</f>
        <v/>
      </c>
      <c r="FF375" s="46">
        <f>IF(AND($DS375,FE375),
IF(AM375="","Debes escribir el número de horas extras nocturnas. ",
IF( IFERROR(INT(AM375),1.1) &lt;&gt; IFERROR(_xlfn.NUMBERVALUE(AM375),1), "La cantidad de horas extras nocturnas debe ser un número entero. ", "")
),
""
)</f>
        <v/>
      </c>
      <c r="FG375" s="46">
        <f>IF(AND($DS375,FE375),
IF(AN375="","Debes escribir el valor de las horas extras nocturnas. ",
IF( ISERR(_xlfn.NUMBERVALUE(AN375)), "El valor de las horas extras nocturnas debe ser un número válido. ", "")
),
""
)</f>
        <v/>
      </c>
      <c r="FH375" s="46">
        <f>CONCATENATE(AO375,AP375)&lt;&gt;""</f>
        <v/>
      </c>
      <c r="FI375" s="46">
        <f>IF(AND($DS375,FH375),
IF(AO375="","Debes escribir el número de horas extras diurnas dominicales y festivas. ",
IF( IFERROR(INT(AO375),1.1) &lt;&gt; IFERROR(_xlfn.NUMBERVALUE(AO375),1), "La cantidad de horas extras diurnas dominicales y festivas debe ser un número entero. ", "")
),
""
)</f>
        <v/>
      </c>
      <c r="FJ375" s="46">
        <f>IF(AND($DS375,FH375),
IF(AP375="","Debes escribir el valor de las horas extras diurnas dominicales y festivas. ",
IF( ISERR(_xlfn.NUMBERVALUE(AP375)), "El valor de las horas extras diurnas dominicales y festivas debe ser un número válido. ", "")
),
""
)</f>
        <v/>
      </c>
      <c r="FK375" s="46">
        <f>CONCATENATE(AQ375,AR375)&lt;&gt;""</f>
        <v/>
      </c>
      <c r="FL375" s="46">
        <f>IF(AND($DS375,FK375),
IF(AQ375="","Debes escribir el número de horas extras nocturnas dominicales y festivas. ",
IF( IFERROR(INT(AQ375),1.1) &lt;&gt; IFERROR(_xlfn.NUMBERVALUE(AQ375),1), "La cantidad de horas extras nocturnas dominicales y festivas debe ser un número entero. ", "")
),
""
)</f>
        <v/>
      </c>
      <c r="FM375" s="46">
        <f>IF(AND($DS375,FK375),
IF(AR375="","Debes escribir el valor de las horas extras nocturnas dominicales y festivas. ",
IF( ISERR(_xlfn.NUMBERVALUE(AR375)), "El valor de las horas extras nocturnas dominicales y festivas debe ser un número válido. ", "")
),
""
)</f>
        <v/>
      </c>
      <c r="FN375" s="46">
        <f>CONCATENATE(AS375,AT375)&lt;&gt;""</f>
        <v/>
      </c>
      <c r="FO375" s="46">
        <f>IF(AND($DS375,FN375),
IF(AS375="","Debes escribir el número de horas recargo nocturno. ",
IF( IFERROR(INT(AS375),1.1) &lt;&gt; IFERROR(_xlfn.NUMBERVALUE(AS375),1), "La cantidad de horas recargo nocturno debe ser un número entero. ", "")
),
""
)</f>
        <v/>
      </c>
      <c r="FP375" s="46">
        <f>IF(AND($DS375,FN375),
IF(AT375="","Debes escribir el valor de las horas recargo nocturno. ",
IF( ISERR(_xlfn.NUMBERVALUE(AT375)), "El valor de las horas recargo nocturno debe ser un número válido. ", "")
),
""
)</f>
        <v/>
      </c>
      <c r="FQ375" s="46">
        <f>CONCATENATE(AU375,AV375)&lt;&gt;""</f>
        <v/>
      </c>
      <c r="FR375" s="46">
        <f>IF(AND($DS375,FQ375),
IF(AU375="","Debes escribir el número de horas recargo diurno dominical y festivo. ",
IF( IFERROR(INT(AU375),1.1) &lt;&gt; IFERROR(_xlfn.NUMBERVALUE(AU375),1), "La cantidad de horas recargo diurno dominical y festivo debe ser un número entero. ", "")
),
""
)</f>
        <v/>
      </c>
      <c r="FS375" s="46">
        <f>IF(AND($DS375,FQ375),
IF(AV375="","Debes escribir el valor de las horas recargo diurno dominical y festivo. ",
IF( ISERR(_xlfn.NUMBERVALUE(AV375)), "El valor de las horas recargo diurno dominical y festivo debe ser un número válido. ", "")
),
""
)</f>
        <v/>
      </c>
      <c r="FT375" s="46">
        <f>CONCATENATE(AW375,AX375)&lt;&gt;""</f>
        <v/>
      </c>
      <c r="FU375" s="46">
        <f>IF(AND($DS375,FT375),
IF(AW375="","Debes escribir el número de horas recargo nocturno dominical y festivo. ",
IF( IFERROR(INT(AW375),1.1) &lt;&gt; IFERROR(_xlfn.NUMBERVALUE(AW375),1), "La cantidad de horas recargo nocturno dominical y festivo debe ser un número entero. ", "")
),
""
)</f>
        <v/>
      </c>
      <c r="FV375" s="46">
        <f>IF(AND($DS375,FT375),
IF(AX375="","Debes escribir el valor de las horas recargo nocturno dominical y festivo. ",
IF( ISERR(_xlfn.NUMBERVALUE(AX375)), "El valor de las horas recargo nocturno dominical y festivo debe ser un número válido. ", "")
),
""
)</f>
        <v/>
      </c>
      <c r="FW375" s="46">
        <f>CONCATENATE(AY375,AZ375)&lt;&gt;""</f>
        <v/>
      </c>
      <c r="FX375" s="46">
        <f>IF(AND($DS375,FW375),
IF(AY375="","Debes escribir el número de días de vacaciones comunes. ",
IF( IFERROR(INT(AY375),1.1) &lt;&gt; IFERROR(_xlfn.NUMBERVALUE(AY375),1), "La cantidad de días de vacaciones comunes debe ser un número entero. ", "")
),
""
)</f>
        <v/>
      </c>
      <c r="FY375" s="46">
        <f>IF(AND($DS375,FW375),
IF(AZ375="","Debes escribir el valor de las vacaciones comunes. ",
IF( ISERR(_xlfn.NUMBERVALUE(AZ375)), "El valor de las vacaciones comunes debe ser un número válido. ", "")
),
""
)</f>
        <v/>
      </c>
      <c r="FZ375" s="46">
        <f>CONCATENATE(BA375,BB375)&lt;&gt;""</f>
        <v/>
      </c>
      <c r="GA375" s="46">
        <f>IF(AND($DS375,FZ375),
IF(BA375="","Debes escribir el número de días de vacaciones compensadas. ",
IF( IFERROR(INT(BA375),1.1) &lt;&gt; IFERROR(_xlfn.NUMBERVALUE(BA375),1), "La cantidad de días de vacaciones compensadas debe ser un número entero. ", "")
),
""
)</f>
        <v/>
      </c>
      <c r="GB375" s="46">
        <f>IF(AND($DS375,FZ375),
IF(BB375="","Debes escribir el valor de las vacaciones compensadas. ",
IF( ISERR(_xlfn.NUMBERVALUE(BB375)), "El valor de las vacaciones compensadas debe ser un número válido. ", "")
),
""
)</f>
        <v/>
      </c>
      <c r="GC375" s="46">
        <f>CONCATENATE(BC375,BD375)&lt;&gt;""</f>
        <v/>
      </c>
      <c r="GD375" s="46">
        <f>IF(AND($DS375,GC375),
IF(BC375="","Debes escribir el número de días de prima salarial. ",
IF( IFERROR(INT(BC375),1.1) &lt;&gt; IFERROR(_xlfn.NUMBERVALUE(BC375),1), "La cantidad de días de prima salarial debe ser un número entero. ", "")
),
""
)</f>
        <v/>
      </c>
      <c r="GE375" s="46">
        <f>IF(AND($DS375,GC375),
IF(BD375="","Debes escribir el valor de los días de prima salarial. ",
IF( ISERR(_xlfn.NUMBERVALUE(BD375)), "El valor de los días de prima salarial debe ser un número válido. ", "")
),
""
)</f>
        <v/>
      </c>
      <c r="GF375" s="46">
        <f>IF($DS375,
IF( AND(BE375&lt;&gt;"", ISERR(_xlfn.NUMBERVALUE(BE375))), "El valor de la prima NO saliarial debe ser un número válido. ", "")
)</f>
        <v/>
      </c>
      <c r="GG375" s="46">
        <f>CONCATENATE(BF375,BG375,BH375)&lt;&gt;""</f>
        <v/>
      </c>
      <c r="GH375" s="46">
        <f>IF(AND($DS375,GG375),
IF(BF375="","Debes escribir el valor de las cesantías. ",
IF( ISERR(_xlfn.NUMBERVALUE(BF375)), "El valor de las cesantías debe ser un número válido. ", "")
),
""
)</f>
        <v/>
      </c>
      <c r="GI375" s="46">
        <f>IF(AND($DS375,GG375),
IF(BG375="","Debes escribir el % de cesantías. ",
IF( ISERR(_xlfn.NUMBERVALUE(BG375)), "El % de cesantías debe ser un número válido. ", "")
),
""
)</f>
        <v/>
      </c>
      <c r="GJ375" s="46">
        <f>IF(AND($DS375,GG375),
IF(BH375="","Debes escribir el valor de intereses de cesantías. ",
IF( ISERR(_xlfn.NUMBERVALUE(BH375)), "El valor de intereses de cesantías debe ser un número válido. ", "")
),
""
)</f>
        <v/>
      </c>
      <c r="GK375" s="46">
        <f>CONCATENATE(BI375,BJ375,BK375)&lt;&gt;""</f>
        <v/>
      </c>
      <c r="GL375" s="46">
        <f>IF(AND($DS375,GK375),
IF(BI375="","Debes escribir el número de días de incapacidad. ",
IF( IFERROR(INT(BI375),1.1) &lt;&gt; IFERROR(_xlfn.NUMBERVALUE(BI375),1), "La cantidad de días de incapacidad debe ser un número entero. ", "")
),
""
)</f>
        <v/>
      </c>
      <c r="GM375" s="46">
        <f>IF(AND($DS375,GK375),
IF(BJ375="","Debes escribir el tipo de incapacidad. ",
IF(_xlfn.IFNA(VLOOKUP(BJ375,TIPO_DE_INCAPACIDAD,1,FALSE),-1)=-1,"El tipo de incapacidad es inválida (por favor seleccionarlo de la lista). ","")
),
""
)</f>
        <v/>
      </c>
      <c r="GN375" s="46">
        <f>IF(AND($DS375,GK375),
IF(BK375="","Debes escribir el valor de la incapacidad. ",
IF( ISERR(_xlfn.NUMBERVALUE(BK375)), "El valor de la incapacidad debe ser un número válido. ", "")
),
""
)</f>
        <v/>
      </c>
      <c r="GO375" s="46">
        <f>CONCATENATE(BL375,BM375)&lt;&gt;""</f>
        <v/>
      </c>
      <c r="GP375" s="46">
        <f>IF(AND($DS375,GO375),
IF(BL375="","Debes escribir el número de días de licencia de maternidad o paternidad. ",
IF( IFERROR(INT(BL375),1.1) &lt;&gt; IFERROR(_xlfn.NUMBERVALUE(BL375),1), "La cantidad de días de licencia de maternidad o paternidad debe ser un número entero. ", "")
),
""
)</f>
        <v/>
      </c>
      <c r="GQ375" s="46">
        <f>IF(AND($DS375,GO375),
IF(BM375="","Debes escribir el valor de la licencia de maternidad o paternidad. ",
IF( ISERR(_xlfn.NUMBERVALUE(BM375)), "El valor de la licencia de maternidad o paternidad debe ser un número válido. ", "")
),
""
)</f>
        <v/>
      </c>
      <c r="GR375" s="46">
        <f>CONCATENATE(BN375,BO375)&lt;&gt;""</f>
        <v/>
      </c>
      <c r="GS375" s="46">
        <f>IF(AND($DS375,GR375),
IF(BN375="","Debes escribir el número de días de licencia remunerada. ",
IF( IFERROR(INT(BN375),1.1) &lt;&gt; IFERROR(_xlfn.NUMBERVALUE(BN375),1), "La cantidad de días de licencia remunerada debe ser un número entero. ", "")
),
""
)</f>
        <v/>
      </c>
      <c r="GT375" s="46">
        <f>IF(AND($DS375,GR375),
IF(BO375="","Debes escribir el valor de la licencia remunerada. ",
IF( ISERR(_xlfn.NUMBERVALUE(BO375)), "El valor de la licencia remunerada debe ser un número válido. ", "")
),
""
)</f>
        <v/>
      </c>
      <c r="GU375" s="46">
        <f>IF($DS375,
IF( AND(BP375&lt;&gt;"", ISERR(_xlfn.NUMBERVALUE(BP375))), "El valor de la licencia NO remunerada debe ser un número válido. ", "")
)</f>
        <v/>
      </c>
      <c r="GV375" s="46">
        <f>IF($DS375,
IF( AND(BQ375&lt;&gt;"", ISERR(_xlfn.NUMBERVALUE(BQ375))), "El valor de auxilios salariales debe ser un número válido. ", "")
)</f>
        <v/>
      </c>
      <c r="GW375" s="46">
        <f>IF($DS375,
IF( AND(BR375&lt;&gt;"", ISERR(_xlfn.NUMBERVALUE(BR375))), "El valor de auxilios NO salariales debe ser un número válido. ", "")
)</f>
        <v/>
      </c>
      <c r="GX375" s="46">
        <f>IF($DS375,
IF( AND(BS375&lt;&gt;"", ISERR(_xlfn.NUMBERVALUE(BS375))), "El valor de bonos salariales debe ser un número válido. ", "")
)</f>
        <v/>
      </c>
      <c r="GY375" s="46">
        <f>IF($DS375,
IF( AND(BT375&lt;&gt;"", ISERR(_xlfn.NUMBERVALUE(BT375))), "El valor de bonos NO salariales debe ser un número válido. ", "")
)</f>
        <v/>
      </c>
      <c r="GZ375" s="46">
        <f>IF($DS375,
IF( AND(BU375&lt;&gt;"", ISERR(_xlfn.NUMBERVALUE(BU375))), "El valor de bonos salariales de alimentación debe ser un número válido. ", "")
)</f>
        <v/>
      </c>
      <c r="HA375" s="46">
        <f>IF($DS375,
IF( AND(BV375&lt;&gt;"", ISERR(_xlfn.NUMBERVALUE(BV375))), "El valor de bonos NO salariales de alimentación debe ser un número válido. ", "")
)</f>
        <v/>
      </c>
      <c r="HB375" s="46">
        <f>IF($DS375,
IF( AND(BW375&lt;&gt;"", ISERR(_xlfn.NUMBERVALUE(BW375))), "El valor de bonificaciones salariales debe ser un número válido. ", "")
)</f>
        <v/>
      </c>
      <c r="HC375" s="46">
        <f>IF($DS375,
IF( AND(BX375&lt;&gt;"", ISERR(_xlfn.NUMBERVALUE(BX375))), "El valor de bonificaciones NO salariales debe ser un número válido. ", "")
)</f>
        <v/>
      </c>
      <c r="HD375" s="46">
        <f>IF($DS375,
IF( AND(BY375&lt;&gt;"", ISERR(_xlfn.NUMBERVALUE(BY375))), "El valor de compensaciones ordinarias debe ser un número válido. ", "")
)</f>
        <v/>
      </c>
      <c r="HE375" s="46">
        <f>IF($DS375,
IF( AND(BZ375&lt;&gt;"", ISERR(_xlfn.NUMBERVALUE(BZ375))), "El valor de compensaciones extraordinarias debe ser un número válido. ", "")
)</f>
        <v/>
      </c>
      <c r="HF375" s="46">
        <f>IF($DS375,
IF( AND(CA375&lt;&gt;"", ISERR(_xlfn.NUMBERVALUE(CA375))), "El valor de comisiones debe ser un número válido. ", "")
)</f>
        <v/>
      </c>
      <c r="HG375" s="46">
        <f>IF($DS375,
IF( AND(CB375&lt;&gt;"", ISERR(_xlfn.NUMBERVALUE(CB375))), "El valor de ausencia por huega debe ser un número válido. ", "")
)</f>
        <v/>
      </c>
      <c r="HH375" s="46">
        <f>IF($DS375,
IF( AND(CC375&lt;&gt;"", ISERR(_xlfn.NUMBERVALUE(CC375))), "El valor de anticipos debe ser un número válido. ", "")
)</f>
        <v/>
      </c>
      <c r="HI375" s="46">
        <f>IF($DS375,
IF( AND(CD375&lt;&gt;"", ISERR(_xlfn.NUMBERVALUE(CD375))), "El valor de pagos a terceros debe ser un número válido. ", "")
)</f>
        <v/>
      </c>
      <c r="HJ375" s="46">
        <f>IF($DS375,
IF( AND(CE375&lt;&gt;"", ISERR(_xlfn.NUMBERVALUE(CE375))), "El valor de dotación debe ser un número válido. ", "")
)</f>
        <v/>
      </c>
      <c r="HK375" s="46">
        <f>IF($DS375,
IF( AND(CF375&lt;&gt;"", ISERR(_xlfn.NUMBERVALUE(CF375))), "El valor de apoyo sostenibilidad debe ser un número válido. ", "")
)</f>
        <v/>
      </c>
      <c r="HL375" s="46">
        <f>IF($DS375,
IF( AND(CG375&lt;&gt;"", ISERR(_xlfn.NUMBERVALUE(CG375))), "El valor de teletrabajo debe ser un número válido. ", "")
)</f>
        <v/>
      </c>
      <c r="HM375" s="46">
        <f>IF($DS375,
IF( AND(CH375&lt;&gt;"", ISERR(_xlfn.NUMBERVALUE(CH375))), "El valor de bonificación de retiro debe ser un número válido. ", "")
)</f>
        <v/>
      </c>
      <c r="HN375" s="46">
        <f>IF($DS375,
IF( AND(CI375&lt;&gt;"", ISERR(_xlfn.NUMBERVALUE(CI375))), "El valor de indemnización de retiro debe ser un número válido. ", "")
)</f>
        <v/>
      </c>
      <c r="HO375" s="46">
        <f>IF($DS375,
IF( AND(CJ375&lt;&gt;"", ISERR(_xlfn.NUMBERVALUE(CJ375))), "El valor de reintegros debe ser un número válido. ", "")
)</f>
        <v/>
      </c>
      <c r="HP375" s="46">
        <f>CONCATENATE(CK375,CL375,CM375)&lt;&gt;""</f>
        <v/>
      </c>
      <c r="HQ375" s="46">
        <f>IF(AND($DS375,HP375),
IF(CK375="","Debes escribir la descripción de otro concepto no categorizado. ",""),
""
)</f>
        <v/>
      </c>
      <c r="HR375" s="46">
        <f>IF(AND($DS375,HP375),
IF(CONCATENATE(CL375,CM375)="","Debes escribir al menos un valor de concepto no categorizado (salarial o no salarial). ",
IF(ISERR(_xlfn.NUMBERVALUE(CL375)),"El valor salarial concepto no categorizado debe ser un número válido. ","")
),
""
)</f>
        <v/>
      </c>
      <c r="HS375" s="46">
        <f>IF(AND($DS375,HP375),
IF(CONCATENATE(CL375,CM375)="","Debes escribir al menos un valor de concepto no categorizado (salarial o no salarial). ",
IF(ISERR(_xlfn.NUMBERVALUE(CM375)),"El valor NO salarial concepto no categorizado debe ser un número válido. ","")
),
""
)</f>
        <v/>
      </c>
      <c r="HT375" s="46">
        <f>IF($DS375,
IF(CN375="","Debes escribir el porcentaje del aporte a salud. ",
IF( ISERR(_xlfn.NUMBERVALUE(CN375)), "El valor del porcentaje del aporte a salud debe ser un número válido. ", "")
)
)</f>
        <v/>
      </c>
      <c r="HU375" s="46">
        <f>IF($DS375,
IF(CO375="","Debes escribir el valor del aporte a salud. ",
IF( ISERR(_xlfn.NUMBERVALUE(CO375)), "El valor del aporte a salud debe ser un número válido. ", "")
)
)</f>
        <v/>
      </c>
      <c r="HV375" s="46">
        <f>IF($DS375,
IF( AND(CP375&lt;&gt;"", ISERR(_xlfn.NUMBERVALUE(CP375))), "El valor plan complementario debe ser un número válido. ", "")
)</f>
        <v/>
      </c>
      <c r="HW375" s="46">
        <f>IF($DS375,
IF(CQ375="","Debes escribir el porcentaje del aporte a pensión. ",
IF( ISERR(_xlfn.NUMBERVALUE(CQ375)), "El valor del porcentaje del aporte a pensión debe ser un número válido. ", "")
)
)</f>
        <v/>
      </c>
      <c r="HX375" s="46">
        <f>IF($DS375,
IF(CR375="","Debes escribir el valor del aporte a pensión. ",
IF( ISERR(_xlfn.NUMBERVALUE(CR375)), "El valor del aporte a salud debe ser un número válido. ", "")
)
)</f>
        <v/>
      </c>
      <c r="HY375" s="46">
        <f>IF($DS375,
IF( AND(CS375&lt;&gt;"", ISERR(_xlfn.NUMBERVALUE(CS375))), "El valor pensión voluntaria debe ser un número válido. ", "")
)</f>
        <v/>
      </c>
      <c r="HZ375" s="46">
        <f>CONCATENATE(CT375,CU375,CV375,CW375)&lt;&gt;""</f>
        <v/>
      </c>
      <c r="IA375" s="46">
        <f>IF(AND($DS375,HZ375),
IF(CT375="","Debes escribir el % del fondo de seguridad pensional. ",
IF( ISERR(_xlfn.NUMBERVALUE(CT375)), "El % del fondo de seguridad debe ser un número válido. ", "")
),
""
)</f>
        <v/>
      </c>
      <c r="IB375" s="46">
        <f>IF(AND($DS375,HZ375),
IF(CU375="","Debes escribir el valor del aporte al fondo de solidaridad pensional. ",
IF( ISERR(_xlfn.NUMBERVALUE(CU375)), "El valor del aporte al fondo de solidaridad pensional debe ser un número válido. ", "")
),
""
)</f>
        <v/>
      </c>
      <c r="IC375" s="46">
        <f>IF(AND($DS375,HZ375),
IF(CV375="","Debes escribir el % del fondo de subsistencia. ",
IF( ISERR(_xlfn.NUMBERVALUE(CV375)), "El % del fondo de subsistencia debe ser un número válido. ", "")
),
""
)</f>
        <v/>
      </c>
      <c r="ID375" s="46">
        <f>IF(AND($DS375,HZ375),
IF(CW375="","Debes escribir el valor del fondo de subsistencia. ",
IF( ISERR(_xlfn.NUMBERVALUE(CW375)), "El valor del fondo de subsistencia debe ser un número válido. ", "")
),
""
)</f>
        <v/>
      </c>
      <c r="IE375" s="46">
        <f>CONCATENATE(CX375,CY375)&lt;&gt;""</f>
        <v/>
      </c>
      <c r="IF375" s="46">
        <f>IF(AND($DS375,IE375),
IF(CX375="","Debes escribir el % de sindicato. ",
IF( ISERR(_xlfn.NUMBERVALUE(CX375)), "El % de sindicato debe ser un número válido. ", "")
),
""
)</f>
        <v/>
      </c>
      <c r="IG375" s="46">
        <f>IF(AND($DS375,IE375),
IF(CY375="","Debes escribir el valor del sindicato. ",
IF( ISERR(_xlfn.NUMBERVALUE(CY375)), "El valor del sindicato debe ser un número válido. ", "")
),
""
)</f>
        <v/>
      </c>
      <c r="IH375" s="46">
        <f>IF($DS375,
IF( AND(CZ375&lt;&gt;"", ISERR(_xlfn.NUMBERVALUE(CZ375))), "El valor de sanción pública debe ser un número válido. ", "")
)</f>
        <v/>
      </c>
      <c r="II375" s="46">
        <f>IF($DS375,
IF( AND(DA375&lt;&gt;"", ISERR(_xlfn.NUMBERVALUE(DA375))), "El valor de sanción privada debe ser un número válido. ", "")
)</f>
        <v/>
      </c>
      <c r="IJ375" s="46">
        <f>CONCATENATE(DB375,DC375)&lt;&gt;""</f>
        <v/>
      </c>
      <c r="IK375" s="46">
        <f>IF(AND($DS375,IJ375),
IF(DB375="","Debes escribir la descripción de libranza. ",""),
""
)</f>
        <v/>
      </c>
      <c r="IL375" s="46">
        <f>IF(AND($DS375,IJ375),
IF(DC375="","Debes escribir la cuota libranza. ",
IF(ISERR(_xlfn.NUMBERVALUE(DC375)),"El valor de la cuota libranza debe ser un número válido. ","")
),
""
)</f>
        <v/>
      </c>
      <c r="IM375" s="46">
        <f>IF($DS375,
IF( AND(DD375&lt;&gt;"", ISERR(_xlfn.NUMBERVALUE(DD375))), "El valor de pagos a terceros debe ser un número válido. ", "")
)</f>
        <v/>
      </c>
      <c r="IN375" s="46">
        <f>IF($DS375,
IF( AND(DE375&lt;&gt;"", ISERR(_xlfn.NUMBERVALUE(DE375))), "El valor de anticipos debe ser un número válido. ", "")
)</f>
        <v/>
      </c>
      <c r="IO375" s="46">
        <f>IF($DS375,
IF( AND(DF375&lt;&gt;"", ISERR(_xlfn.NUMBERVALUE(DF375))), "El valor de AFC debe ser un número válido. ", "")
)</f>
        <v/>
      </c>
      <c r="IP375" s="46">
        <f>IF($DS375,
IF( AND(DG375&lt;&gt;"", ISERR(_xlfn.NUMBERVALUE(DG375))), "El valor de rete-fuente debe ser un número válido. ", "")
)</f>
        <v/>
      </c>
      <c r="IQ375" s="46">
        <f>IF($DS375,
IF( AND(DH375&lt;&gt;"", ISERR(_xlfn.NUMBERVALUE(DH375))), "El valor de cooperativa de trabajo debe ser un número válido. ", "")
)</f>
        <v/>
      </c>
      <c r="IR375" s="46">
        <f>IF($DS375,
IF( AND(DI375&lt;&gt;"", ISERR(_xlfn.NUMBERVALUE(DI375))), "El valor de embargo fiscal debe ser un número válido. ", "")
)</f>
        <v/>
      </c>
      <c r="IS375" s="46">
        <f>IF($DS375,
IF( AND(DJ375&lt;&gt;"", ISERR(_xlfn.NUMBERVALUE(DJ375))), "El valor de educación debe ser un número válido. ", "")
)</f>
        <v/>
      </c>
      <c r="IT375" s="46">
        <f>IF($DS375,
IF( AND(DK375&lt;&gt;"", ISERR(_xlfn.NUMBERVALUE(DK375))), "El valor de reintegro debe ser un número válido. ", "")
)</f>
        <v/>
      </c>
      <c r="IU375" s="46">
        <f>IF($DS375,
IF( AND(DL375&lt;&gt;"", ISERR(_xlfn.NUMBERVALUE(DL375))), "El valor de deuda debe ser un número válido. ", "")
)</f>
        <v/>
      </c>
      <c r="IV375" s="46">
        <f>IF($DS375,
IF( AND(DM375&lt;&gt;"", ISERR(_xlfn.NUMBERVALUE(DM375))), "El valor de otras deducciones debe ser un número válido. ", "")
)</f>
        <v/>
      </c>
      <c r="IW375" s="46">
        <f>IF($DS375,
IF(DN375="","Debes escribir el valor de los devengos totales. ",
IF( ISERR(_xlfn.NUMBERVALUE(DN375)), "El valor de los devengos totales debe ser un número válido. ", "")
)
)</f>
        <v/>
      </c>
      <c r="IX375" s="46">
        <f>IF($DS375,
IF(DO375="","Debes escribir el valor de las deducciones totales. ",
IF( ISERR(_xlfn.NUMBERVALUE(DO375)), "El valor de las deducciones totales debe ser un número válido. ", "")
)
)</f>
        <v/>
      </c>
      <c r="IY375" s="46">
        <f>IF($DS375,
IF(DP375="","Debes escribir el valor del salario total. ",
IF( ISERR(_xlfn.NUMBERVALUE(DP375)), "El valor del salario total debe ser un número válido. ", "")
)
)</f>
        <v/>
      </c>
    </row>
    <row r="376">
      <c r="B376" s="48" t="n">
        <v>364</v>
      </c>
      <c r="C376" s="61">
        <f>IF(AND(DS376,DP376&lt;&gt;""),
IF(DQ376="","OK","Error"),
""
)</f>
        <v/>
      </c>
      <c r="D376" s="53" t="n"/>
      <c r="E376" s="52" t="n"/>
      <c r="F376" s="112" t="n"/>
      <c r="G376" s="52" t="n"/>
      <c r="H376" s="53" t="n"/>
      <c r="I376" s="52" t="n"/>
      <c r="J376" s="52" t="n"/>
      <c r="K376" s="53" t="n"/>
      <c r="L376" s="55" t="n"/>
      <c r="M376" s="108" t="n"/>
      <c r="N376" s="56" t="n"/>
      <c r="O376" s="52" t="n"/>
      <c r="P376" s="52" t="n"/>
      <c r="Q376" s="52" t="n"/>
      <c r="R376" s="52" t="n"/>
      <c r="S376" s="52" t="n"/>
      <c r="T376" s="53" t="n"/>
      <c r="U376" s="52" t="n"/>
      <c r="V376" s="52" t="n"/>
      <c r="W376" s="55" t="n"/>
      <c r="X376" s="55" t="n"/>
      <c r="Y376" s="52" t="n"/>
      <c r="Z376" s="55" t="n"/>
      <c r="AA376" s="52" t="n"/>
      <c r="AB376" s="53" t="n"/>
      <c r="AC376" s="53" t="n"/>
      <c r="AD376" s="53" t="n"/>
      <c r="AE376" s="177" t="n"/>
      <c r="AF376" s="113" t="n"/>
      <c r="AG376" s="177" t="n"/>
      <c r="AH376" s="178" t="n"/>
      <c r="AI376" s="178" t="n"/>
      <c r="AJ376" s="178" t="n"/>
      <c r="AK376" s="114" t="n"/>
      <c r="AL376" s="178" t="n"/>
      <c r="AM376" s="114" t="n"/>
      <c r="AN376" s="178" t="n"/>
      <c r="AO376" s="114" t="n"/>
      <c r="AP376" s="178" t="n"/>
      <c r="AQ376" s="114" t="n"/>
      <c r="AR376" s="178" t="n"/>
      <c r="AS376" s="114" t="n"/>
      <c r="AT376" s="178" t="n"/>
      <c r="AU376" s="114" t="n"/>
      <c r="AV376" s="178" t="n"/>
      <c r="AW376" s="114" t="n"/>
      <c r="AX376" s="178" t="n"/>
      <c r="AY376" s="114" t="n"/>
      <c r="AZ376" s="178" t="n"/>
      <c r="BA376" s="114" t="n"/>
      <c r="BB376" s="178" t="n"/>
      <c r="BC376" s="114" t="n"/>
      <c r="BD376" s="178" t="n"/>
      <c r="BE376" s="178" t="n"/>
      <c r="BF376" s="178" t="n"/>
      <c r="BG376" s="59" t="n"/>
      <c r="BH376" s="178" t="n"/>
      <c r="BI376" s="114" t="n"/>
      <c r="BJ376" s="53" t="n"/>
      <c r="BK376" s="178" t="n"/>
      <c r="BL376" s="114" t="n"/>
      <c r="BM376" s="178" t="n"/>
      <c r="BN376" s="114" t="n"/>
      <c r="BO376" s="178" t="n"/>
      <c r="BP376" s="178" t="n"/>
      <c r="BQ376" s="178" t="n"/>
      <c r="BR376" s="178" t="n"/>
      <c r="BS376" s="178" t="n"/>
      <c r="BT376" s="178" t="n"/>
      <c r="BU376" s="178" t="n"/>
      <c r="BV376" s="178" t="n"/>
      <c r="BW376" s="178" t="n"/>
      <c r="BX376" s="178" t="n"/>
      <c r="BY376" s="178" t="n"/>
      <c r="BZ376" s="178" t="n"/>
      <c r="CA376" s="178" t="n"/>
      <c r="CB376" s="178" t="n"/>
      <c r="CC376" s="178" t="n"/>
      <c r="CD376" s="178" t="n"/>
      <c r="CE376" s="178" t="n"/>
      <c r="CF376" s="178" t="n"/>
      <c r="CG376" s="178" t="n"/>
      <c r="CH376" s="178" t="n"/>
      <c r="CI376" s="178" t="n"/>
      <c r="CJ376" s="178" t="n"/>
      <c r="CK376" s="53" t="n"/>
      <c r="CL376" s="178" t="n"/>
      <c r="CM376" s="178" t="n"/>
      <c r="CN376" s="60" t="n"/>
      <c r="CO376" s="177" t="n"/>
      <c r="CP376" s="178" t="n"/>
      <c r="CQ376" s="60" t="n"/>
      <c r="CR376" s="177" t="n"/>
      <c r="CS376" s="178" t="n"/>
      <c r="CT376" s="59" t="n"/>
      <c r="CU376" s="178" t="n"/>
      <c r="CV376" s="59" t="n"/>
      <c r="CW376" s="178" t="n"/>
      <c r="CX376" s="59" t="n"/>
      <c r="CY376" s="178" t="n"/>
      <c r="CZ376" s="178" t="n"/>
      <c r="DA376" s="178" t="n"/>
      <c r="DB376" s="53" t="n"/>
      <c r="DC376" s="178" t="n"/>
      <c r="DD376" s="178" t="n"/>
      <c r="DE376" s="178" t="n"/>
      <c r="DF376" s="178" t="n"/>
      <c r="DG376" s="178" t="n"/>
      <c r="DH376" s="178" t="n"/>
      <c r="DI376" s="178" t="n"/>
      <c r="DJ376" s="178" t="n"/>
      <c r="DK376" s="178" t="n"/>
      <c r="DL376" s="178" t="n"/>
      <c r="DM376" s="178" t="n"/>
      <c r="DN376" s="177" t="n"/>
      <c r="DO376" s="177" t="n"/>
      <c r="DP376" s="177" t="n"/>
      <c r="DQ376" s="76">
        <f>IF(AND(DS376,DP376&lt;&gt;""),
CONCATENATE(DT376,DU376,DV376,DW376,DX376,DY376,DZ376,EA376,EB376,EC376,ED376,EE376,EF376,EG376,EH376,EI376,EJ376,EK376,EL376,EM376,EN376,EO376,EP376,EQ376,ES376,ET376,EU376,EV376,EW376,EX376,EY376,EZ376,FA376,FC376,FD376,FF376,FG376,FI376,FJ376,FL376,FM376,FO376,FP376,FR376,FS376,FU376,FV376,FX376,FY376,GA376,GB376,GD376,GE376,GF376,GH376,GI376,GJ376,GL376,GM376,GN376,GP376,GQ376,GS376,GT376,GU376,GV376,GW376,GX376,GY376,GZ376,HA376,HB376,HC376,HD376,HE376,HF376,HG376,HH376,HI376,HJ376,HK376,HL376,HM376,HN376,HO376,HQ376,HR376,HS376,HT376,HU376,HV376,HW376,HX376,HY376,IA376,IB376,IC376,ID376,IF376,IG376,IH376,II376,IK376,IL376,IM376,IN376,IO376,IP376,IQ376,IR376,IS376,IT376,IU376,IV376,IW376,IX376,IY376,IZ376),
""
)</f>
        <v/>
      </c>
      <c r="DR376" s="53" t="n"/>
      <c r="DS376" s="46">
        <f>CONCATENATE(D376,$E376,$F376,$G376,H376,$I376,$J376,K376,$L376,$M376,N376,$O376,$P376,$Q376,$R376,$S376,T376,$U376,$V376,$W376,$X376,$Y376,$Z376,$AA376,AB376,AC376,AD376,$AE376,$AF376,$AG376,AH376,AI376,AJ376,AK376,AL376,AM376,AN376,AO376,AP376,AQ376,AR376,AS376,AT376,AU376,AV376,AW376,AX376,AY376,AZ376,BA376,BB376,BC376,BD376,BE376,BF376,BG376,BH376,BI376,BJ376,BK376,BL376,BM376,BN376,BO376,BP376,BQ376,BR376,BS376,BT376,BU376,BV376,BW376,BX376,BY376,BZ376,CA376,CB376,CC376,CD376,CE376,CF376,CG376,CH376,CI376,CJ376,CK376,CL376,CM376,$CN376,$CO376,CP376,$CQ376,$CR376,CS376,CT376,CU376,CV376,CW376,CX376,CY376,CZ376,DA376,DB376,DC376,DD376,DE376,DF376,DG376,DH376,DI376,DJ376,DK376,DL376,DM376,$DN376,$DO376,$DP376,DR376)&lt;&gt;""</f>
        <v/>
      </c>
      <c r="DT376" s="46">
        <f>IF(AND($DS376,$E$4&lt;&gt;""),
IF(LEFT($E$4,2) = "1.",
IF(D376&lt;&gt;"","El CUNE sólo se envía en operaciones de novedad o ajuste. ",""),
IF(D376="","Debes escribir un CUNE válido para realizar operaciones de novedad o ajuste. ","")),
""
)</f>
        <v/>
      </c>
      <c r="DU376" s="46">
        <f>IF($DS376,
IF(E376="","Debes seleccionar el tipo de documento del empleado. ",
IF(_xlfn.IFNA(VLOOKUP(E376,TIPO_DE_DOCUMENTO,1,FALSE),-1)=-1,"El tipo de documento no es válido (por favor seleccionarlo de la lista). ","")
)
)</f>
        <v/>
      </c>
      <c r="DV376" s="46">
        <f>IF($DS376,
IF(F376="","Debes escribir el número de documento del empleado. ","")
)</f>
        <v/>
      </c>
      <c r="DW376" s="46">
        <f>IF($DS376,
IF(G376="","Debes escribir el primer nombre del empleado. ","")
)</f>
        <v/>
      </c>
      <c r="DY376" s="46">
        <f>IF($DS376,
IF(I376="","Debes escribir el primer apellido del empleado. ","")
)</f>
        <v/>
      </c>
      <c r="DZ376" s="46">
        <f>IF($DS376,
IF(J376="","Debes escribir el segundo apellido del empleado. ","")
)</f>
        <v/>
      </c>
      <c r="EB376" s="46">
        <f>IF($DS376,
IF(L376="","Debes escribir la fecha de ingreso del empleado. ",
IF(ISERR(DATE(YEAR(L376),MONTH(L376),DAY(L376))), "El valor ingresado en fecha de ingreso no tiene un formato válido. ","")
)
)</f>
        <v/>
      </c>
      <c r="EC376" s="46">
        <f>IF($DS376,
IF(M376="","Debes escribir el tiempo laborado. ",
IF( IFERROR(INT(M376),1.1) &lt;&gt; IFERROR(_xlfn.NUMBERVALUE(M376),1), "El valor de los días trabajados debe ser un número entero. ", "")
)
)</f>
        <v/>
      </c>
      <c r="ED376" s="46">
        <f>IF($DS376,
IF( AND(N376&lt;&gt;"", ISERR(DATE(YEAR(N376),MONTH(N376),DAY(N376))) ), "El valor ingresado en fecha de ingreso no tiene un formato válido. ",
IF( AND(N376&lt;&gt;"", $E$6&lt;&gt;"", DATE(YEAR(N376), MONTH(N376), 1) &lt;&gt; IFERROR(DATE(MID($E$6, 1, 4), MID($E$6, 6, 2),1), "1/1/1900") ), "La fecha de retiro debe estar dentro del período liquidado. ", "")
)
)</f>
        <v/>
      </c>
      <c r="EE376" s="46">
        <f>IF($DS376,
IF(O376="","Debes seleccionar el tipo de trabajador. ",
IF(_xlfn.IFNA(VLOOKUP(O376,TIPO_DE_TRABAJADOR,1,FALSE),-1)=-1,"El tipo de trabajador no es válido (por favor seleccionarlo de la lista). ","")
)
)</f>
        <v/>
      </c>
      <c r="EF376" s="46">
        <f>IF($DS376,
IF(P376="","Debes seleccionar si es un trabajador dependiente pensionado por vejez. ",
IF(_xlfn.IFNA(VLOOKUP(P376,SUBTIPO_DE_TRABAJADOR,1,FALSE),-1)=-1,"El tipo de trabajador dependiente pensionado por vejez no es válido (por favor seleccionarlo de la lista). ","")
)
)</f>
        <v/>
      </c>
      <c r="EG376" s="46">
        <f>IF($DS376,
IF(Q376="","Debes seleccionar el tipo de contrato del trabajador. ",
IF(_xlfn.IFNA(VLOOKUP(Q376,TIPO_DE_CONTRATO,1,FALSE),-1)=-1,"El tipo de contrato del trabajador no es válido (por favor seleccionarlo de la lista). ","")
)
)</f>
        <v/>
      </c>
      <c r="EH376" s="46">
        <f>IF($DS376,
IF(R376="","Debes seleccionar si es un salario integral. ",
IF(_xlfn.IFNA(VLOOKUP(R376,SI_NO,1,FALSE),-1)=-1,"Valor no válido para salario integral (por favor seleccionarlo de la lista). ","")
)
)</f>
        <v/>
      </c>
      <c r="EI376" s="46">
        <f>IF($DS376,
IF(S376="","Debes seleccionar si el trabajador realiza actividades de riesgo. ",
IF(_xlfn.IFNA(VLOOKUP(S376,SI_NO,1,FALSE),-1)=-1,"Valor no válido para actividad de alto riesgo (por favor seleccionarlo de la lista). ","")
)
)</f>
        <v/>
      </c>
      <c r="EK376" s="46">
        <f>IF($DS376,
IF(U376="","Debes escribir el código del municipio de residencia del trabajador. ",
IF(_xlfn.IFNA(VLOOKUP(U376,MUNICIPIO,1,FALSE),-1)=-1,"El municipio de residencia del trabajador es inválido (por favor seleccionarlo de la lista). ","")
)
)</f>
        <v/>
      </c>
      <c r="EL376" s="46">
        <f>IF($DS376,
IF(V376="","Debes escribir el la dirección de residendia del trabajador. ","")
)</f>
        <v/>
      </c>
      <c r="EM376" s="46">
        <f>IF($DS376,
IF(W376="","Debes escribir la fecha de inicio de la liquidación. ",
IF(ISERR(DATE(YEAR(W376),MONTH(W376),DAY(W376))),"El valor ingresado en fecha de inicio de liquidación no tiene un formato válido. ",
IF( AND($E$6&lt;&gt;"", DATE(YEAR(W376), MONTH(W376), 1) &lt;&gt; IFERROR(DATE(MID($E$6, 1, 4), MID($E$6, 6, 2),1), "1/1/1900") ), "La fecha de inicio de la liquidación debe estar dentro del período liquidado. ", "")
)
)
)</f>
        <v/>
      </c>
      <c r="EN376" s="46">
        <f>IF($DS376,
IF(X376="","Debes escribir la fecha de fin de la liquidación. ",
IF(ISERR(DATE(YEAR(X376),MONTH(X376),DAY(X376))),"El valor ingresado en fecha de fin de liquidación no tiene un formato válido. ",
IF( AND($E$6&lt;&gt;"", DATE(YEAR(X376), MONTH(X376), 1) &lt;&gt; IFERROR(DATE(MID($E$6, 1, 4), MID($E$6, 6, 2),1), "1/1/1900") ), "La fecha de fin de la liquidación debe estar dentro del período liquidado. ", "")
)
)
)</f>
        <v/>
      </c>
      <c r="EO376" s="46">
        <f>IF($DS376,
IF(Y376="","Debes escribir la frecuencia de pago del trabajador. ",
IF(_xlfn.IFNA(VLOOKUP(Y376,PERÍODO_DE_NÓMINA,1,FALSE),-1)=-1,"La frecuencia de pago es inválida (por favor seleccionarlo de la lista). ","")
)
)</f>
        <v/>
      </c>
      <c r="EP376" s="46">
        <f>IF($DS376,
IF(Z376="","Debes escribir la fecha de pago. ",
IF(ISERR(DATE(YEAR(Z376),MONTH(Z376),DAY(Z376))), "El valor ingresado en fecha de pago no tiene un formato válido. ","")
)
)</f>
        <v/>
      </c>
      <c r="EQ376" s="46">
        <f>IF($DS376,
IF(AA376="","Debes escribir el medio de pago. ",
IF(_xlfn.IFNA(VLOOKUP(AA376,MEDIOS_DE_PAGO,1,FALSE),-1)=-1,"El medio de pago es inválido (por favor seleccionarlo de la lista). ","")
)
)</f>
        <v/>
      </c>
      <c r="ER376" s="46">
        <f>OR(AA376='Tablas '!$T$4,AA376='Tablas '!$T$7,AA376='Tablas '!$T$8,AA376='Tablas '!$T$11)</f>
        <v/>
      </c>
      <c r="ES376" s="46">
        <f>IF(AND($DS376,ER376),
IF(AB376="","Debes escribir la entidad bancaria. ",""),
""
)</f>
        <v/>
      </c>
      <c r="ET376" s="46">
        <f>IF(AND($DS376,ER376),
IF(AC376="","Debes escribir el tipo de cuenta bancaria. ",
IF(_xlfn.IFNA(VLOOKUP(AC376,TIPO_DE_CUENTA,1,FALSE),-1)=-1,"El tipo de cuenta bancaria es inválida (por favor seleccionarlo de la lista). ","")
),
""
)</f>
        <v/>
      </c>
      <c r="EU376" s="46">
        <f>IF(AND($DS376,ER376),
IF(AD376="","Debes escribir el número de cuenta bancaria. ",""),
""
)</f>
        <v/>
      </c>
      <c r="EV376" s="46">
        <f>IF($DS376,
IF(AE376="","Debes escribir el valor del sueldo básico. ",
IF( ISERR(_xlfn.NUMBERVALUE(AE376)), "El valor del sueldo básico debe ser un número válido. ", "")
)
)</f>
        <v/>
      </c>
      <c r="EW376" s="46">
        <f>IF($DS376,
IF(AF376="","Debes escribir el número de días trabajados. ",
IF( IFERROR(INT(AF376),1.1) &lt;&gt; IFERROR(_xlfn.NUMBERVALUE(AF376),1), "La cantidad de días trabajados debe ser un número entero. ", "")
)
)</f>
        <v/>
      </c>
      <c r="EX376" s="46">
        <f>IF($DS376,
IF(AG376="","Debes escribir el valor del sueldo trabajado. ",
IF( ISERR(_xlfn.NUMBERVALUE(AG376)), "El valor del sueldo trabajado debe ser un número válido. ", "")
)
)</f>
        <v/>
      </c>
      <c r="EY376" s="46">
        <f>IF($DS376,
IF( AND(AH376&lt;&gt;"", ISERR(_xlfn.NUMBERVALUE(AH376))), "El valor del auxilio de transporte debe ser un número válido. ", "")
)</f>
        <v/>
      </c>
      <c r="EZ376" s="46">
        <f>IF($DS376,
IF( AND(AI376&lt;&gt;"", ISERR(_xlfn.NUMBERVALUE(AI376))), "El valor de viáticos salariales debe ser un número válido. ", "")
)</f>
        <v/>
      </c>
      <c r="FA376" s="46">
        <f>IF($DS376,
IF( AND(AJ376&lt;&gt;"", ISERR(_xlfn.NUMBERVALUE(AJ376))), "El valor de viáticos NO salariales debe ser un número válido. ", "")
)</f>
        <v/>
      </c>
      <c r="FB376" s="46">
        <f>CONCATENATE(AK376,AL376)&lt;&gt;""</f>
        <v/>
      </c>
      <c r="FC376" s="46">
        <f>IF(AND($DS376,FB376),
IF(AK376="","Debes escribir el número de horas extras diurnas. ",
IF( IFERROR(INT(AK376),1.1) &lt;&gt; IFERROR(_xlfn.NUMBERVALUE(AK376),1), "La cantidad de horas extras diurnas debe ser un número entero. ", "")
),
""
)</f>
        <v/>
      </c>
      <c r="FD376" s="46">
        <f>IF(AND($DS376,FB376),
IF(AL376="","Debes escribir el valor de las horas extras diurnas. ",
IF( ISERR(_xlfn.NUMBERVALUE(AL376)), "El valor de las horas extras duirnas debe ser un número válido. ", "")
),
""
)</f>
        <v/>
      </c>
      <c r="FE376" s="46">
        <f>CONCATENATE(AM376,AN376)&lt;&gt;""</f>
        <v/>
      </c>
      <c r="FF376" s="46">
        <f>IF(AND($DS376,FE376),
IF(AM376="","Debes escribir el número de horas extras nocturnas. ",
IF( IFERROR(INT(AM376),1.1) &lt;&gt; IFERROR(_xlfn.NUMBERVALUE(AM376),1), "La cantidad de horas extras nocturnas debe ser un número entero. ", "")
),
""
)</f>
        <v/>
      </c>
      <c r="FG376" s="46">
        <f>IF(AND($DS376,FE376),
IF(AN376="","Debes escribir el valor de las horas extras nocturnas. ",
IF( ISERR(_xlfn.NUMBERVALUE(AN376)), "El valor de las horas extras nocturnas debe ser un número válido. ", "")
),
""
)</f>
        <v/>
      </c>
      <c r="FH376" s="46">
        <f>CONCATENATE(AO376,AP376)&lt;&gt;""</f>
        <v/>
      </c>
      <c r="FI376" s="46">
        <f>IF(AND($DS376,FH376),
IF(AO376="","Debes escribir el número de horas extras diurnas dominicales y festivas. ",
IF( IFERROR(INT(AO376),1.1) &lt;&gt; IFERROR(_xlfn.NUMBERVALUE(AO376),1), "La cantidad de horas extras diurnas dominicales y festivas debe ser un número entero. ", "")
),
""
)</f>
        <v/>
      </c>
      <c r="FJ376" s="46">
        <f>IF(AND($DS376,FH376),
IF(AP376="","Debes escribir el valor de las horas extras diurnas dominicales y festivas. ",
IF( ISERR(_xlfn.NUMBERVALUE(AP376)), "El valor de las horas extras diurnas dominicales y festivas debe ser un número válido. ", "")
),
""
)</f>
        <v/>
      </c>
      <c r="FK376" s="46">
        <f>CONCATENATE(AQ376,AR376)&lt;&gt;""</f>
        <v/>
      </c>
      <c r="FL376" s="46">
        <f>IF(AND($DS376,FK376),
IF(AQ376="","Debes escribir el número de horas extras nocturnas dominicales y festivas. ",
IF( IFERROR(INT(AQ376),1.1) &lt;&gt; IFERROR(_xlfn.NUMBERVALUE(AQ376),1), "La cantidad de horas extras nocturnas dominicales y festivas debe ser un número entero. ", "")
),
""
)</f>
        <v/>
      </c>
      <c r="FM376" s="46">
        <f>IF(AND($DS376,FK376),
IF(AR376="","Debes escribir el valor de las horas extras nocturnas dominicales y festivas. ",
IF( ISERR(_xlfn.NUMBERVALUE(AR376)), "El valor de las horas extras nocturnas dominicales y festivas debe ser un número válido. ", "")
),
""
)</f>
        <v/>
      </c>
      <c r="FN376" s="46">
        <f>CONCATENATE(AS376,AT376)&lt;&gt;""</f>
        <v/>
      </c>
      <c r="FO376" s="46">
        <f>IF(AND($DS376,FN376),
IF(AS376="","Debes escribir el número de horas recargo nocturno. ",
IF( IFERROR(INT(AS376),1.1) &lt;&gt; IFERROR(_xlfn.NUMBERVALUE(AS376),1), "La cantidad de horas recargo nocturno debe ser un número entero. ", "")
),
""
)</f>
        <v/>
      </c>
      <c r="FP376" s="46">
        <f>IF(AND($DS376,FN376),
IF(AT376="","Debes escribir el valor de las horas recargo nocturno. ",
IF( ISERR(_xlfn.NUMBERVALUE(AT376)), "El valor de las horas recargo nocturno debe ser un número válido. ", "")
),
""
)</f>
        <v/>
      </c>
      <c r="FQ376" s="46">
        <f>CONCATENATE(AU376,AV376)&lt;&gt;""</f>
        <v/>
      </c>
      <c r="FR376" s="46">
        <f>IF(AND($DS376,FQ376),
IF(AU376="","Debes escribir el número de horas recargo diurno dominical y festivo. ",
IF( IFERROR(INT(AU376),1.1) &lt;&gt; IFERROR(_xlfn.NUMBERVALUE(AU376),1), "La cantidad de horas recargo diurno dominical y festivo debe ser un número entero. ", "")
),
""
)</f>
        <v/>
      </c>
      <c r="FS376" s="46">
        <f>IF(AND($DS376,FQ376),
IF(AV376="","Debes escribir el valor de las horas recargo diurno dominical y festivo. ",
IF( ISERR(_xlfn.NUMBERVALUE(AV376)), "El valor de las horas recargo diurno dominical y festivo debe ser un número válido. ", "")
),
""
)</f>
        <v/>
      </c>
      <c r="FT376" s="46">
        <f>CONCATENATE(AW376,AX376)&lt;&gt;""</f>
        <v/>
      </c>
      <c r="FU376" s="46">
        <f>IF(AND($DS376,FT376),
IF(AW376="","Debes escribir el número de horas recargo nocturno dominical y festivo. ",
IF( IFERROR(INT(AW376),1.1) &lt;&gt; IFERROR(_xlfn.NUMBERVALUE(AW376),1), "La cantidad de horas recargo nocturno dominical y festivo debe ser un número entero. ", "")
),
""
)</f>
        <v/>
      </c>
      <c r="FV376" s="46">
        <f>IF(AND($DS376,FT376),
IF(AX376="","Debes escribir el valor de las horas recargo nocturno dominical y festivo. ",
IF( ISERR(_xlfn.NUMBERVALUE(AX376)), "El valor de las horas recargo nocturno dominical y festivo debe ser un número válido. ", "")
),
""
)</f>
        <v/>
      </c>
      <c r="FW376" s="46">
        <f>CONCATENATE(AY376,AZ376)&lt;&gt;""</f>
        <v/>
      </c>
      <c r="FX376" s="46">
        <f>IF(AND($DS376,FW376),
IF(AY376="","Debes escribir el número de días de vacaciones comunes. ",
IF( IFERROR(INT(AY376),1.1) &lt;&gt; IFERROR(_xlfn.NUMBERVALUE(AY376),1), "La cantidad de días de vacaciones comunes debe ser un número entero. ", "")
),
""
)</f>
        <v/>
      </c>
      <c r="FY376" s="46">
        <f>IF(AND($DS376,FW376),
IF(AZ376="","Debes escribir el valor de las vacaciones comunes. ",
IF( ISERR(_xlfn.NUMBERVALUE(AZ376)), "El valor de las vacaciones comunes debe ser un número válido. ", "")
),
""
)</f>
        <v/>
      </c>
      <c r="FZ376" s="46">
        <f>CONCATENATE(BA376,BB376)&lt;&gt;""</f>
        <v/>
      </c>
      <c r="GA376" s="46">
        <f>IF(AND($DS376,FZ376),
IF(BA376="","Debes escribir el número de días de vacaciones compensadas. ",
IF( IFERROR(INT(BA376),1.1) &lt;&gt; IFERROR(_xlfn.NUMBERVALUE(BA376),1), "La cantidad de días de vacaciones compensadas debe ser un número entero. ", "")
),
""
)</f>
        <v/>
      </c>
      <c r="GB376" s="46">
        <f>IF(AND($DS376,FZ376),
IF(BB376="","Debes escribir el valor de las vacaciones compensadas. ",
IF( ISERR(_xlfn.NUMBERVALUE(BB376)), "El valor de las vacaciones compensadas debe ser un número válido. ", "")
),
""
)</f>
        <v/>
      </c>
      <c r="GC376" s="46">
        <f>CONCATENATE(BC376,BD376)&lt;&gt;""</f>
        <v/>
      </c>
      <c r="GD376" s="46">
        <f>IF(AND($DS376,GC376),
IF(BC376="","Debes escribir el número de días de prima salarial. ",
IF( IFERROR(INT(BC376),1.1) &lt;&gt; IFERROR(_xlfn.NUMBERVALUE(BC376),1), "La cantidad de días de prima salarial debe ser un número entero. ", "")
),
""
)</f>
        <v/>
      </c>
      <c r="GE376" s="46">
        <f>IF(AND($DS376,GC376),
IF(BD376="","Debes escribir el valor de los días de prima salarial. ",
IF( ISERR(_xlfn.NUMBERVALUE(BD376)), "El valor de los días de prima salarial debe ser un número válido. ", "")
),
""
)</f>
        <v/>
      </c>
      <c r="GF376" s="46">
        <f>IF($DS376,
IF( AND(BE376&lt;&gt;"", ISERR(_xlfn.NUMBERVALUE(BE376))), "El valor de la prima NO saliarial debe ser un número válido. ", "")
)</f>
        <v/>
      </c>
      <c r="GG376" s="46">
        <f>CONCATENATE(BF376,BG376,BH376)&lt;&gt;""</f>
        <v/>
      </c>
      <c r="GH376" s="46">
        <f>IF(AND($DS376,GG376),
IF(BF376="","Debes escribir el valor de las cesantías. ",
IF( ISERR(_xlfn.NUMBERVALUE(BF376)), "El valor de las cesantías debe ser un número válido. ", "")
),
""
)</f>
        <v/>
      </c>
      <c r="GI376" s="46">
        <f>IF(AND($DS376,GG376),
IF(BG376="","Debes escribir el % de cesantías. ",
IF( ISERR(_xlfn.NUMBERVALUE(BG376)), "El % de cesantías debe ser un número válido. ", "")
),
""
)</f>
        <v/>
      </c>
      <c r="GJ376" s="46">
        <f>IF(AND($DS376,GG376),
IF(BH376="","Debes escribir el valor de intereses de cesantías. ",
IF( ISERR(_xlfn.NUMBERVALUE(BH376)), "El valor de intereses de cesantías debe ser un número válido. ", "")
),
""
)</f>
        <v/>
      </c>
      <c r="GK376" s="46">
        <f>CONCATENATE(BI376,BJ376,BK376)&lt;&gt;""</f>
        <v/>
      </c>
      <c r="GL376" s="46">
        <f>IF(AND($DS376,GK376),
IF(BI376="","Debes escribir el número de días de incapacidad. ",
IF( IFERROR(INT(BI376),1.1) &lt;&gt; IFERROR(_xlfn.NUMBERVALUE(BI376),1), "La cantidad de días de incapacidad debe ser un número entero. ", "")
),
""
)</f>
        <v/>
      </c>
      <c r="GM376" s="46">
        <f>IF(AND($DS376,GK376),
IF(BJ376="","Debes escribir el tipo de incapacidad. ",
IF(_xlfn.IFNA(VLOOKUP(BJ376,TIPO_DE_INCAPACIDAD,1,FALSE),-1)=-1,"El tipo de incapacidad es inválida (por favor seleccionarlo de la lista). ","")
),
""
)</f>
        <v/>
      </c>
      <c r="GN376" s="46">
        <f>IF(AND($DS376,GK376),
IF(BK376="","Debes escribir el valor de la incapacidad. ",
IF( ISERR(_xlfn.NUMBERVALUE(BK376)), "El valor de la incapacidad debe ser un número válido. ", "")
),
""
)</f>
        <v/>
      </c>
      <c r="GO376" s="46">
        <f>CONCATENATE(BL376,BM376)&lt;&gt;""</f>
        <v/>
      </c>
      <c r="GP376" s="46">
        <f>IF(AND($DS376,GO376),
IF(BL376="","Debes escribir el número de días de licencia de maternidad o paternidad. ",
IF( IFERROR(INT(BL376),1.1) &lt;&gt; IFERROR(_xlfn.NUMBERVALUE(BL376),1), "La cantidad de días de licencia de maternidad o paternidad debe ser un número entero. ", "")
),
""
)</f>
        <v/>
      </c>
      <c r="GQ376" s="46">
        <f>IF(AND($DS376,GO376),
IF(BM376="","Debes escribir el valor de la licencia de maternidad o paternidad. ",
IF( ISERR(_xlfn.NUMBERVALUE(BM376)), "El valor de la licencia de maternidad o paternidad debe ser un número válido. ", "")
),
""
)</f>
        <v/>
      </c>
      <c r="GR376" s="46">
        <f>CONCATENATE(BN376,BO376)&lt;&gt;""</f>
        <v/>
      </c>
      <c r="GS376" s="46">
        <f>IF(AND($DS376,GR376),
IF(BN376="","Debes escribir el número de días de licencia remunerada. ",
IF( IFERROR(INT(BN376),1.1) &lt;&gt; IFERROR(_xlfn.NUMBERVALUE(BN376),1), "La cantidad de días de licencia remunerada debe ser un número entero. ", "")
),
""
)</f>
        <v/>
      </c>
      <c r="GT376" s="46">
        <f>IF(AND($DS376,GR376),
IF(BO376="","Debes escribir el valor de la licencia remunerada. ",
IF( ISERR(_xlfn.NUMBERVALUE(BO376)), "El valor de la licencia remunerada debe ser un número válido. ", "")
),
""
)</f>
        <v/>
      </c>
      <c r="GU376" s="46">
        <f>IF($DS376,
IF( AND(BP376&lt;&gt;"", ISERR(_xlfn.NUMBERVALUE(BP376))), "El valor de la licencia NO remunerada debe ser un número válido. ", "")
)</f>
        <v/>
      </c>
      <c r="GV376" s="46">
        <f>IF($DS376,
IF( AND(BQ376&lt;&gt;"", ISERR(_xlfn.NUMBERVALUE(BQ376))), "El valor de auxilios salariales debe ser un número válido. ", "")
)</f>
        <v/>
      </c>
      <c r="GW376" s="46">
        <f>IF($DS376,
IF( AND(BR376&lt;&gt;"", ISERR(_xlfn.NUMBERVALUE(BR376))), "El valor de auxilios NO salariales debe ser un número válido. ", "")
)</f>
        <v/>
      </c>
      <c r="GX376" s="46">
        <f>IF($DS376,
IF( AND(BS376&lt;&gt;"", ISERR(_xlfn.NUMBERVALUE(BS376))), "El valor de bonos salariales debe ser un número válido. ", "")
)</f>
        <v/>
      </c>
      <c r="GY376" s="46">
        <f>IF($DS376,
IF( AND(BT376&lt;&gt;"", ISERR(_xlfn.NUMBERVALUE(BT376))), "El valor de bonos NO salariales debe ser un número válido. ", "")
)</f>
        <v/>
      </c>
      <c r="GZ376" s="46">
        <f>IF($DS376,
IF( AND(BU376&lt;&gt;"", ISERR(_xlfn.NUMBERVALUE(BU376))), "El valor de bonos salariales de alimentación debe ser un número válido. ", "")
)</f>
        <v/>
      </c>
      <c r="HA376" s="46">
        <f>IF($DS376,
IF( AND(BV376&lt;&gt;"", ISERR(_xlfn.NUMBERVALUE(BV376))), "El valor de bonos NO salariales de alimentación debe ser un número válido. ", "")
)</f>
        <v/>
      </c>
      <c r="HB376" s="46">
        <f>IF($DS376,
IF( AND(BW376&lt;&gt;"", ISERR(_xlfn.NUMBERVALUE(BW376))), "El valor de bonificaciones salariales debe ser un número válido. ", "")
)</f>
        <v/>
      </c>
      <c r="HC376" s="46">
        <f>IF($DS376,
IF( AND(BX376&lt;&gt;"", ISERR(_xlfn.NUMBERVALUE(BX376))), "El valor de bonificaciones NO salariales debe ser un número válido. ", "")
)</f>
        <v/>
      </c>
      <c r="HD376" s="46">
        <f>IF($DS376,
IF( AND(BY376&lt;&gt;"", ISERR(_xlfn.NUMBERVALUE(BY376))), "El valor de compensaciones ordinarias debe ser un número válido. ", "")
)</f>
        <v/>
      </c>
      <c r="HE376" s="46">
        <f>IF($DS376,
IF( AND(BZ376&lt;&gt;"", ISERR(_xlfn.NUMBERVALUE(BZ376))), "El valor de compensaciones extraordinarias debe ser un número válido. ", "")
)</f>
        <v/>
      </c>
      <c r="HF376" s="46">
        <f>IF($DS376,
IF( AND(CA376&lt;&gt;"", ISERR(_xlfn.NUMBERVALUE(CA376))), "El valor de comisiones debe ser un número válido. ", "")
)</f>
        <v/>
      </c>
      <c r="HG376" s="46">
        <f>IF($DS376,
IF( AND(CB376&lt;&gt;"", ISERR(_xlfn.NUMBERVALUE(CB376))), "El valor de ausencia por huega debe ser un número válido. ", "")
)</f>
        <v/>
      </c>
      <c r="HH376" s="46">
        <f>IF($DS376,
IF( AND(CC376&lt;&gt;"", ISERR(_xlfn.NUMBERVALUE(CC376))), "El valor de anticipos debe ser un número válido. ", "")
)</f>
        <v/>
      </c>
      <c r="HI376" s="46">
        <f>IF($DS376,
IF( AND(CD376&lt;&gt;"", ISERR(_xlfn.NUMBERVALUE(CD376))), "El valor de pagos a terceros debe ser un número válido. ", "")
)</f>
        <v/>
      </c>
      <c r="HJ376" s="46">
        <f>IF($DS376,
IF( AND(CE376&lt;&gt;"", ISERR(_xlfn.NUMBERVALUE(CE376))), "El valor de dotación debe ser un número válido. ", "")
)</f>
        <v/>
      </c>
      <c r="HK376" s="46">
        <f>IF($DS376,
IF( AND(CF376&lt;&gt;"", ISERR(_xlfn.NUMBERVALUE(CF376))), "El valor de apoyo sostenibilidad debe ser un número válido. ", "")
)</f>
        <v/>
      </c>
      <c r="HL376" s="46">
        <f>IF($DS376,
IF( AND(CG376&lt;&gt;"", ISERR(_xlfn.NUMBERVALUE(CG376))), "El valor de teletrabajo debe ser un número válido. ", "")
)</f>
        <v/>
      </c>
      <c r="HM376" s="46">
        <f>IF($DS376,
IF( AND(CH376&lt;&gt;"", ISERR(_xlfn.NUMBERVALUE(CH376))), "El valor de bonificación de retiro debe ser un número válido. ", "")
)</f>
        <v/>
      </c>
      <c r="HN376" s="46">
        <f>IF($DS376,
IF( AND(CI376&lt;&gt;"", ISERR(_xlfn.NUMBERVALUE(CI376))), "El valor de indemnización de retiro debe ser un número válido. ", "")
)</f>
        <v/>
      </c>
      <c r="HO376" s="46">
        <f>IF($DS376,
IF( AND(CJ376&lt;&gt;"", ISERR(_xlfn.NUMBERVALUE(CJ376))), "El valor de reintegros debe ser un número válido. ", "")
)</f>
        <v/>
      </c>
      <c r="HP376" s="46">
        <f>CONCATENATE(CK376,CL376,CM376)&lt;&gt;""</f>
        <v/>
      </c>
      <c r="HQ376" s="46">
        <f>IF(AND($DS376,HP376),
IF(CK376="","Debes escribir la descripción de otro concepto no categorizado. ",""),
""
)</f>
        <v/>
      </c>
      <c r="HR376" s="46">
        <f>IF(AND($DS376,HP376),
IF(CONCATENATE(CL376,CM376)="","Debes escribir al menos un valor de concepto no categorizado (salarial o no salarial). ",
IF(ISERR(_xlfn.NUMBERVALUE(CL376)),"El valor salarial concepto no categorizado debe ser un número válido. ","")
),
""
)</f>
        <v/>
      </c>
      <c r="HS376" s="46">
        <f>IF(AND($DS376,HP376),
IF(CONCATENATE(CL376,CM376)="","Debes escribir al menos un valor de concepto no categorizado (salarial o no salarial). ",
IF(ISERR(_xlfn.NUMBERVALUE(CM376)),"El valor NO salarial concepto no categorizado debe ser un número válido. ","")
),
""
)</f>
        <v/>
      </c>
      <c r="HT376" s="46">
        <f>IF($DS376,
IF(CN376="","Debes escribir el porcentaje del aporte a salud. ",
IF( ISERR(_xlfn.NUMBERVALUE(CN376)), "El valor del porcentaje del aporte a salud debe ser un número válido. ", "")
)
)</f>
        <v/>
      </c>
      <c r="HU376" s="46">
        <f>IF($DS376,
IF(CO376="","Debes escribir el valor del aporte a salud. ",
IF( ISERR(_xlfn.NUMBERVALUE(CO376)), "El valor del aporte a salud debe ser un número válido. ", "")
)
)</f>
        <v/>
      </c>
      <c r="HV376" s="46">
        <f>IF($DS376,
IF( AND(CP376&lt;&gt;"", ISERR(_xlfn.NUMBERVALUE(CP376))), "El valor plan complementario debe ser un número válido. ", "")
)</f>
        <v/>
      </c>
      <c r="HW376" s="46">
        <f>IF($DS376,
IF(CQ376="","Debes escribir el porcentaje del aporte a pensión. ",
IF( ISERR(_xlfn.NUMBERVALUE(CQ376)), "El valor del porcentaje del aporte a pensión debe ser un número válido. ", "")
)
)</f>
        <v/>
      </c>
      <c r="HX376" s="46">
        <f>IF($DS376,
IF(CR376="","Debes escribir el valor del aporte a pensión. ",
IF( ISERR(_xlfn.NUMBERVALUE(CR376)), "El valor del aporte a salud debe ser un número válido. ", "")
)
)</f>
        <v/>
      </c>
      <c r="HY376" s="46">
        <f>IF($DS376,
IF( AND(CS376&lt;&gt;"", ISERR(_xlfn.NUMBERVALUE(CS376))), "El valor pensión voluntaria debe ser un número válido. ", "")
)</f>
        <v/>
      </c>
      <c r="HZ376" s="46">
        <f>CONCATENATE(CT376,CU376,CV376,CW376)&lt;&gt;""</f>
        <v/>
      </c>
      <c r="IA376" s="46">
        <f>IF(AND($DS376,HZ376),
IF(CT376="","Debes escribir el % del fondo de seguridad pensional. ",
IF( ISERR(_xlfn.NUMBERVALUE(CT376)), "El % del fondo de seguridad debe ser un número válido. ", "")
),
""
)</f>
        <v/>
      </c>
      <c r="IB376" s="46">
        <f>IF(AND($DS376,HZ376),
IF(CU376="","Debes escribir el valor del aporte al fondo de solidaridad pensional. ",
IF( ISERR(_xlfn.NUMBERVALUE(CU376)), "El valor del aporte al fondo de solidaridad pensional debe ser un número válido. ", "")
),
""
)</f>
        <v/>
      </c>
      <c r="IC376" s="46">
        <f>IF(AND($DS376,HZ376),
IF(CV376="","Debes escribir el % del fondo de subsistencia. ",
IF( ISERR(_xlfn.NUMBERVALUE(CV376)), "El % del fondo de subsistencia debe ser un número válido. ", "")
),
""
)</f>
        <v/>
      </c>
      <c r="ID376" s="46">
        <f>IF(AND($DS376,HZ376),
IF(CW376="","Debes escribir el valor del fondo de subsistencia. ",
IF( ISERR(_xlfn.NUMBERVALUE(CW376)), "El valor del fondo de subsistencia debe ser un número válido. ", "")
),
""
)</f>
        <v/>
      </c>
      <c r="IE376" s="46">
        <f>CONCATENATE(CX376,CY376)&lt;&gt;""</f>
        <v/>
      </c>
      <c r="IF376" s="46">
        <f>IF(AND($DS376,IE376),
IF(CX376="","Debes escribir el % de sindicato. ",
IF( ISERR(_xlfn.NUMBERVALUE(CX376)), "El % de sindicato debe ser un número válido. ", "")
),
""
)</f>
        <v/>
      </c>
      <c r="IG376" s="46">
        <f>IF(AND($DS376,IE376),
IF(CY376="","Debes escribir el valor del sindicato. ",
IF( ISERR(_xlfn.NUMBERVALUE(CY376)), "El valor del sindicato debe ser un número válido. ", "")
),
""
)</f>
        <v/>
      </c>
      <c r="IH376" s="46">
        <f>IF($DS376,
IF( AND(CZ376&lt;&gt;"", ISERR(_xlfn.NUMBERVALUE(CZ376))), "El valor de sanción pública debe ser un número válido. ", "")
)</f>
        <v/>
      </c>
      <c r="II376" s="46">
        <f>IF($DS376,
IF( AND(DA376&lt;&gt;"", ISERR(_xlfn.NUMBERVALUE(DA376))), "El valor de sanción privada debe ser un número válido. ", "")
)</f>
        <v/>
      </c>
      <c r="IJ376" s="46">
        <f>CONCATENATE(DB376,DC376)&lt;&gt;""</f>
        <v/>
      </c>
      <c r="IK376" s="46">
        <f>IF(AND($DS376,IJ376),
IF(DB376="","Debes escribir la descripción de libranza. ",""),
""
)</f>
        <v/>
      </c>
      <c r="IL376" s="46">
        <f>IF(AND($DS376,IJ376),
IF(DC376="","Debes escribir la cuota libranza. ",
IF(ISERR(_xlfn.NUMBERVALUE(DC376)),"El valor de la cuota libranza debe ser un número válido. ","")
),
""
)</f>
        <v/>
      </c>
      <c r="IM376" s="46">
        <f>IF($DS376,
IF( AND(DD376&lt;&gt;"", ISERR(_xlfn.NUMBERVALUE(DD376))), "El valor de pagos a terceros debe ser un número válido. ", "")
)</f>
        <v/>
      </c>
      <c r="IN376" s="46">
        <f>IF($DS376,
IF( AND(DE376&lt;&gt;"", ISERR(_xlfn.NUMBERVALUE(DE376))), "El valor de anticipos debe ser un número válido. ", "")
)</f>
        <v/>
      </c>
      <c r="IO376" s="46">
        <f>IF($DS376,
IF( AND(DF376&lt;&gt;"", ISERR(_xlfn.NUMBERVALUE(DF376))), "El valor de AFC debe ser un número válido. ", "")
)</f>
        <v/>
      </c>
      <c r="IP376" s="46">
        <f>IF($DS376,
IF( AND(DG376&lt;&gt;"", ISERR(_xlfn.NUMBERVALUE(DG376))), "El valor de rete-fuente debe ser un número válido. ", "")
)</f>
        <v/>
      </c>
      <c r="IQ376" s="46">
        <f>IF($DS376,
IF( AND(DH376&lt;&gt;"", ISERR(_xlfn.NUMBERVALUE(DH376))), "El valor de cooperativa de trabajo debe ser un número válido. ", "")
)</f>
        <v/>
      </c>
      <c r="IR376" s="46">
        <f>IF($DS376,
IF( AND(DI376&lt;&gt;"", ISERR(_xlfn.NUMBERVALUE(DI376))), "El valor de embargo fiscal debe ser un número válido. ", "")
)</f>
        <v/>
      </c>
      <c r="IS376" s="46">
        <f>IF($DS376,
IF( AND(DJ376&lt;&gt;"", ISERR(_xlfn.NUMBERVALUE(DJ376))), "El valor de educación debe ser un número válido. ", "")
)</f>
        <v/>
      </c>
      <c r="IT376" s="46">
        <f>IF($DS376,
IF( AND(DK376&lt;&gt;"", ISERR(_xlfn.NUMBERVALUE(DK376))), "El valor de reintegro debe ser un número válido. ", "")
)</f>
        <v/>
      </c>
      <c r="IU376" s="46">
        <f>IF($DS376,
IF( AND(DL376&lt;&gt;"", ISERR(_xlfn.NUMBERVALUE(DL376))), "El valor de deuda debe ser un número válido. ", "")
)</f>
        <v/>
      </c>
      <c r="IV376" s="46">
        <f>IF($DS376,
IF( AND(DM376&lt;&gt;"", ISERR(_xlfn.NUMBERVALUE(DM376))), "El valor de otras deducciones debe ser un número válido. ", "")
)</f>
        <v/>
      </c>
      <c r="IW376" s="46">
        <f>IF($DS376,
IF(DN376="","Debes escribir el valor de los devengos totales. ",
IF( ISERR(_xlfn.NUMBERVALUE(DN376)), "El valor de los devengos totales debe ser un número válido. ", "")
)
)</f>
        <v/>
      </c>
      <c r="IX376" s="46">
        <f>IF($DS376,
IF(DO376="","Debes escribir el valor de las deducciones totales. ",
IF( ISERR(_xlfn.NUMBERVALUE(DO376)), "El valor de las deducciones totales debe ser un número válido. ", "")
)
)</f>
        <v/>
      </c>
      <c r="IY376" s="46">
        <f>IF($DS376,
IF(DP376="","Debes escribir el valor del salario total. ",
IF( ISERR(_xlfn.NUMBERVALUE(DP376)), "El valor del salario total debe ser un número válido. ", "")
)
)</f>
        <v/>
      </c>
    </row>
    <row r="377">
      <c r="B377" s="48" t="n">
        <v>365</v>
      </c>
      <c r="C377" s="61">
        <f>IF(AND(DS377,DP377&lt;&gt;""),
IF(DQ377="","OK","Error"),
""
)</f>
        <v/>
      </c>
      <c r="D377" s="53" t="n"/>
      <c r="E377" s="52" t="n"/>
      <c r="F377" s="112" t="n"/>
      <c r="G377" s="52" t="n"/>
      <c r="H377" s="53" t="n"/>
      <c r="I377" s="52" t="n"/>
      <c r="J377" s="52" t="n"/>
      <c r="K377" s="53" t="n"/>
      <c r="L377" s="55" t="n"/>
      <c r="M377" s="108" t="n"/>
      <c r="N377" s="56" t="n"/>
      <c r="O377" s="52" t="n"/>
      <c r="P377" s="52" t="n"/>
      <c r="Q377" s="52" t="n"/>
      <c r="R377" s="52" t="n"/>
      <c r="S377" s="52" t="n"/>
      <c r="T377" s="53" t="n"/>
      <c r="U377" s="52" t="n"/>
      <c r="V377" s="52" t="n"/>
      <c r="W377" s="55" t="n"/>
      <c r="X377" s="55" t="n"/>
      <c r="Y377" s="52" t="n"/>
      <c r="Z377" s="55" t="n"/>
      <c r="AA377" s="52" t="n"/>
      <c r="AB377" s="53" t="n"/>
      <c r="AC377" s="53" t="n"/>
      <c r="AD377" s="53" t="n"/>
      <c r="AE377" s="177" t="n"/>
      <c r="AF377" s="113" t="n"/>
      <c r="AG377" s="177" t="n"/>
      <c r="AH377" s="178" t="n"/>
      <c r="AI377" s="178" t="n"/>
      <c r="AJ377" s="178" t="n"/>
      <c r="AK377" s="114" t="n"/>
      <c r="AL377" s="178" t="n"/>
      <c r="AM377" s="114" t="n"/>
      <c r="AN377" s="178" t="n"/>
      <c r="AO377" s="114" t="n"/>
      <c r="AP377" s="178" t="n"/>
      <c r="AQ377" s="114" t="n"/>
      <c r="AR377" s="178" t="n"/>
      <c r="AS377" s="114" t="n"/>
      <c r="AT377" s="178" t="n"/>
      <c r="AU377" s="114" t="n"/>
      <c r="AV377" s="178" t="n"/>
      <c r="AW377" s="114" t="n"/>
      <c r="AX377" s="178" t="n"/>
      <c r="AY377" s="114" t="n"/>
      <c r="AZ377" s="178" t="n"/>
      <c r="BA377" s="114" t="n"/>
      <c r="BB377" s="178" t="n"/>
      <c r="BC377" s="114" t="n"/>
      <c r="BD377" s="178" t="n"/>
      <c r="BE377" s="178" t="n"/>
      <c r="BF377" s="178" t="n"/>
      <c r="BG377" s="59" t="n"/>
      <c r="BH377" s="178" t="n"/>
      <c r="BI377" s="114" t="n"/>
      <c r="BJ377" s="53" t="n"/>
      <c r="BK377" s="178" t="n"/>
      <c r="BL377" s="114" t="n"/>
      <c r="BM377" s="178" t="n"/>
      <c r="BN377" s="114" t="n"/>
      <c r="BO377" s="178" t="n"/>
      <c r="BP377" s="178" t="n"/>
      <c r="BQ377" s="178" t="n"/>
      <c r="BR377" s="178" t="n"/>
      <c r="BS377" s="178" t="n"/>
      <c r="BT377" s="178" t="n"/>
      <c r="BU377" s="178" t="n"/>
      <c r="BV377" s="178" t="n"/>
      <c r="BW377" s="178" t="n"/>
      <c r="BX377" s="178" t="n"/>
      <c r="BY377" s="178" t="n"/>
      <c r="BZ377" s="178" t="n"/>
      <c r="CA377" s="178" t="n"/>
      <c r="CB377" s="178" t="n"/>
      <c r="CC377" s="178" t="n"/>
      <c r="CD377" s="178" t="n"/>
      <c r="CE377" s="178" t="n"/>
      <c r="CF377" s="178" t="n"/>
      <c r="CG377" s="178" t="n"/>
      <c r="CH377" s="178" t="n"/>
      <c r="CI377" s="178" t="n"/>
      <c r="CJ377" s="178" t="n"/>
      <c r="CK377" s="53" t="n"/>
      <c r="CL377" s="178" t="n"/>
      <c r="CM377" s="178" t="n"/>
      <c r="CN377" s="60" t="n"/>
      <c r="CO377" s="177" t="n"/>
      <c r="CP377" s="178" t="n"/>
      <c r="CQ377" s="60" t="n"/>
      <c r="CR377" s="177" t="n"/>
      <c r="CS377" s="178" t="n"/>
      <c r="CT377" s="59" t="n"/>
      <c r="CU377" s="178" t="n"/>
      <c r="CV377" s="59" t="n"/>
      <c r="CW377" s="178" t="n"/>
      <c r="CX377" s="59" t="n"/>
      <c r="CY377" s="178" t="n"/>
      <c r="CZ377" s="178" t="n"/>
      <c r="DA377" s="178" t="n"/>
      <c r="DB377" s="53" t="n"/>
      <c r="DC377" s="178" t="n"/>
      <c r="DD377" s="178" t="n"/>
      <c r="DE377" s="178" t="n"/>
      <c r="DF377" s="178" t="n"/>
      <c r="DG377" s="178" t="n"/>
      <c r="DH377" s="178" t="n"/>
      <c r="DI377" s="178" t="n"/>
      <c r="DJ377" s="178" t="n"/>
      <c r="DK377" s="178" t="n"/>
      <c r="DL377" s="178" t="n"/>
      <c r="DM377" s="178" t="n"/>
      <c r="DN377" s="177" t="n"/>
      <c r="DO377" s="177" t="n"/>
      <c r="DP377" s="177" t="n"/>
      <c r="DQ377" s="76">
        <f>IF(AND(DS377,DP377&lt;&gt;""),
CONCATENATE(DT377,DU377,DV377,DW377,DX377,DY377,DZ377,EA377,EB377,EC377,ED377,EE377,EF377,EG377,EH377,EI377,EJ377,EK377,EL377,EM377,EN377,EO377,EP377,EQ377,ES377,ET377,EU377,EV377,EW377,EX377,EY377,EZ377,FA377,FC377,FD377,FF377,FG377,FI377,FJ377,FL377,FM377,FO377,FP377,FR377,FS377,FU377,FV377,FX377,FY377,GA377,GB377,GD377,GE377,GF377,GH377,GI377,GJ377,GL377,GM377,GN377,GP377,GQ377,GS377,GT377,GU377,GV377,GW377,GX377,GY377,GZ377,HA377,HB377,HC377,HD377,HE377,HF377,HG377,HH377,HI377,HJ377,HK377,HL377,HM377,HN377,HO377,HQ377,HR377,HS377,HT377,HU377,HV377,HW377,HX377,HY377,IA377,IB377,IC377,ID377,IF377,IG377,IH377,II377,IK377,IL377,IM377,IN377,IO377,IP377,IQ377,IR377,IS377,IT377,IU377,IV377,IW377,IX377,IY377,IZ377),
""
)</f>
        <v/>
      </c>
      <c r="DR377" s="53" t="n"/>
      <c r="DS377" s="46">
        <f>CONCATENATE(D377,$E377,$F377,$G377,H377,$I377,$J377,K377,$L377,$M377,N377,$O377,$P377,$Q377,$R377,$S377,T377,$U377,$V377,$W377,$X377,$Y377,$Z377,$AA377,AB377,AC377,AD377,$AE377,$AF377,$AG377,AH377,AI377,AJ377,AK377,AL377,AM377,AN377,AO377,AP377,AQ377,AR377,AS377,AT377,AU377,AV377,AW377,AX377,AY377,AZ377,BA377,BB377,BC377,BD377,BE377,BF377,BG377,BH377,BI377,BJ377,BK377,BL377,BM377,BN377,BO377,BP377,BQ377,BR377,BS377,BT377,BU377,BV377,BW377,BX377,BY377,BZ377,CA377,CB377,CC377,CD377,CE377,CF377,CG377,CH377,CI377,CJ377,CK377,CL377,CM377,$CN377,$CO377,CP377,$CQ377,$CR377,CS377,CT377,CU377,CV377,CW377,CX377,CY377,CZ377,DA377,DB377,DC377,DD377,DE377,DF377,DG377,DH377,DI377,DJ377,DK377,DL377,DM377,$DN377,$DO377,$DP377,DR377)&lt;&gt;""</f>
        <v/>
      </c>
      <c r="DT377" s="46">
        <f>IF(AND($DS377,$E$4&lt;&gt;""),
IF(LEFT($E$4,2) = "1.",
IF(D377&lt;&gt;"","El CUNE sólo se envía en operaciones de novedad o ajuste. ",""),
IF(D377="","Debes escribir un CUNE válido para realizar operaciones de novedad o ajuste. ","")),
""
)</f>
        <v/>
      </c>
      <c r="DU377" s="46">
        <f>IF($DS377,
IF(E377="","Debes seleccionar el tipo de documento del empleado. ",
IF(_xlfn.IFNA(VLOOKUP(E377,TIPO_DE_DOCUMENTO,1,FALSE),-1)=-1,"El tipo de documento no es válido (por favor seleccionarlo de la lista). ","")
)
)</f>
        <v/>
      </c>
      <c r="DV377" s="46">
        <f>IF($DS377,
IF(F377="","Debes escribir el número de documento del empleado. ","")
)</f>
        <v/>
      </c>
      <c r="DW377" s="46">
        <f>IF($DS377,
IF(G377="","Debes escribir el primer nombre del empleado. ","")
)</f>
        <v/>
      </c>
      <c r="DY377" s="46">
        <f>IF($DS377,
IF(I377="","Debes escribir el primer apellido del empleado. ","")
)</f>
        <v/>
      </c>
      <c r="DZ377" s="46">
        <f>IF($DS377,
IF(J377="","Debes escribir el segundo apellido del empleado. ","")
)</f>
        <v/>
      </c>
      <c r="EB377" s="46">
        <f>IF($DS377,
IF(L377="","Debes escribir la fecha de ingreso del empleado. ",
IF(ISERR(DATE(YEAR(L377),MONTH(L377),DAY(L377))), "El valor ingresado en fecha de ingreso no tiene un formato válido. ","")
)
)</f>
        <v/>
      </c>
      <c r="EC377" s="46">
        <f>IF($DS377,
IF(M377="","Debes escribir el tiempo laborado. ",
IF( IFERROR(INT(M377),1.1) &lt;&gt; IFERROR(_xlfn.NUMBERVALUE(M377),1), "El valor de los días trabajados debe ser un número entero. ", "")
)
)</f>
        <v/>
      </c>
      <c r="ED377" s="46">
        <f>IF($DS377,
IF( AND(N377&lt;&gt;"", ISERR(DATE(YEAR(N377),MONTH(N377),DAY(N377))) ), "El valor ingresado en fecha de ingreso no tiene un formato válido. ",
IF( AND(N377&lt;&gt;"", $E$6&lt;&gt;"", DATE(YEAR(N377), MONTH(N377), 1) &lt;&gt; IFERROR(DATE(MID($E$6, 1, 4), MID($E$6, 6, 2),1), "1/1/1900") ), "La fecha de retiro debe estar dentro del período liquidado. ", "")
)
)</f>
        <v/>
      </c>
      <c r="EE377" s="46">
        <f>IF($DS377,
IF(O377="","Debes seleccionar el tipo de trabajador. ",
IF(_xlfn.IFNA(VLOOKUP(O377,TIPO_DE_TRABAJADOR,1,FALSE),-1)=-1,"El tipo de trabajador no es válido (por favor seleccionarlo de la lista). ","")
)
)</f>
        <v/>
      </c>
      <c r="EF377" s="46">
        <f>IF($DS377,
IF(P377="","Debes seleccionar si es un trabajador dependiente pensionado por vejez. ",
IF(_xlfn.IFNA(VLOOKUP(P377,SUBTIPO_DE_TRABAJADOR,1,FALSE),-1)=-1,"El tipo de trabajador dependiente pensionado por vejez no es válido (por favor seleccionarlo de la lista). ","")
)
)</f>
        <v/>
      </c>
      <c r="EG377" s="46">
        <f>IF($DS377,
IF(Q377="","Debes seleccionar el tipo de contrato del trabajador. ",
IF(_xlfn.IFNA(VLOOKUP(Q377,TIPO_DE_CONTRATO,1,FALSE),-1)=-1,"El tipo de contrato del trabajador no es válido (por favor seleccionarlo de la lista). ","")
)
)</f>
        <v/>
      </c>
      <c r="EH377" s="46">
        <f>IF($DS377,
IF(R377="","Debes seleccionar si es un salario integral. ",
IF(_xlfn.IFNA(VLOOKUP(R377,SI_NO,1,FALSE),-1)=-1,"Valor no válido para salario integral (por favor seleccionarlo de la lista). ","")
)
)</f>
        <v/>
      </c>
      <c r="EI377" s="46">
        <f>IF($DS377,
IF(S377="","Debes seleccionar si el trabajador realiza actividades de riesgo. ",
IF(_xlfn.IFNA(VLOOKUP(S377,SI_NO,1,FALSE),-1)=-1,"Valor no válido para actividad de alto riesgo (por favor seleccionarlo de la lista). ","")
)
)</f>
        <v/>
      </c>
      <c r="EK377" s="46">
        <f>IF($DS377,
IF(U377="","Debes escribir el código del municipio de residencia del trabajador. ",
IF(_xlfn.IFNA(VLOOKUP(U377,MUNICIPIO,1,FALSE),-1)=-1,"El municipio de residencia del trabajador es inválido (por favor seleccionarlo de la lista). ","")
)
)</f>
        <v/>
      </c>
      <c r="EL377" s="46">
        <f>IF($DS377,
IF(V377="","Debes escribir el la dirección de residendia del trabajador. ","")
)</f>
        <v/>
      </c>
      <c r="EM377" s="46">
        <f>IF($DS377,
IF(W377="","Debes escribir la fecha de inicio de la liquidación. ",
IF(ISERR(DATE(YEAR(W377),MONTH(W377),DAY(W377))),"El valor ingresado en fecha de inicio de liquidación no tiene un formato válido. ",
IF( AND($E$6&lt;&gt;"", DATE(YEAR(W377), MONTH(W377), 1) &lt;&gt; IFERROR(DATE(MID($E$6, 1, 4), MID($E$6, 6, 2),1), "1/1/1900") ), "La fecha de inicio de la liquidación debe estar dentro del período liquidado. ", "")
)
)
)</f>
        <v/>
      </c>
      <c r="EN377" s="46">
        <f>IF($DS377,
IF(X377="","Debes escribir la fecha de fin de la liquidación. ",
IF(ISERR(DATE(YEAR(X377),MONTH(X377),DAY(X377))),"El valor ingresado en fecha de fin de liquidación no tiene un formato válido. ",
IF( AND($E$6&lt;&gt;"", DATE(YEAR(X377), MONTH(X377), 1) &lt;&gt; IFERROR(DATE(MID($E$6, 1, 4), MID($E$6, 6, 2),1), "1/1/1900") ), "La fecha de fin de la liquidación debe estar dentro del período liquidado. ", "")
)
)
)</f>
        <v/>
      </c>
      <c r="EO377" s="46">
        <f>IF($DS377,
IF(Y377="","Debes escribir la frecuencia de pago del trabajador. ",
IF(_xlfn.IFNA(VLOOKUP(Y377,PERÍODO_DE_NÓMINA,1,FALSE),-1)=-1,"La frecuencia de pago es inválida (por favor seleccionarlo de la lista). ","")
)
)</f>
        <v/>
      </c>
      <c r="EP377" s="46">
        <f>IF($DS377,
IF(Z377="","Debes escribir la fecha de pago. ",
IF(ISERR(DATE(YEAR(Z377),MONTH(Z377),DAY(Z377))), "El valor ingresado en fecha de pago no tiene un formato válido. ","")
)
)</f>
        <v/>
      </c>
      <c r="EQ377" s="46">
        <f>IF($DS377,
IF(AA377="","Debes escribir el medio de pago. ",
IF(_xlfn.IFNA(VLOOKUP(AA377,MEDIOS_DE_PAGO,1,FALSE),-1)=-1,"El medio de pago es inválido (por favor seleccionarlo de la lista). ","")
)
)</f>
        <v/>
      </c>
      <c r="ER377" s="46">
        <f>OR(AA377='Tablas '!$T$4,AA377='Tablas '!$T$7,AA377='Tablas '!$T$8,AA377='Tablas '!$T$11)</f>
        <v/>
      </c>
      <c r="ES377" s="46">
        <f>IF(AND($DS377,ER377),
IF(AB377="","Debes escribir la entidad bancaria. ",""),
""
)</f>
        <v/>
      </c>
      <c r="ET377" s="46">
        <f>IF(AND($DS377,ER377),
IF(AC377="","Debes escribir el tipo de cuenta bancaria. ",
IF(_xlfn.IFNA(VLOOKUP(AC377,TIPO_DE_CUENTA,1,FALSE),-1)=-1,"El tipo de cuenta bancaria es inválida (por favor seleccionarlo de la lista). ","")
),
""
)</f>
        <v/>
      </c>
      <c r="EU377" s="46">
        <f>IF(AND($DS377,ER377),
IF(AD377="","Debes escribir el número de cuenta bancaria. ",""),
""
)</f>
        <v/>
      </c>
      <c r="EV377" s="46">
        <f>IF($DS377,
IF(AE377="","Debes escribir el valor del sueldo básico. ",
IF( ISERR(_xlfn.NUMBERVALUE(AE377)), "El valor del sueldo básico debe ser un número válido. ", "")
)
)</f>
        <v/>
      </c>
      <c r="EW377" s="46">
        <f>IF($DS377,
IF(AF377="","Debes escribir el número de días trabajados. ",
IF( IFERROR(INT(AF377),1.1) &lt;&gt; IFERROR(_xlfn.NUMBERVALUE(AF377),1), "La cantidad de días trabajados debe ser un número entero. ", "")
)
)</f>
        <v/>
      </c>
      <c r="EX377" s="46">
        <f>IF($DS377,
IF(AG377="","Debes escribir el valor del sueldo trabajado. ",
IF( ISERR(_xlfn.NUMBERVALUE(AG377)), "El valor del sueldo trabajado debe ser un número válido. ", "")
)
)</f>
        <v/>
      </c>
      <c r="EY377" s="46">
        <f>IF($DS377,
IF( AND(AH377&lt;&gt;"", ISERR(_xlfn.NUMBERVALUE(AH377))), "El valor del auxilio de transporte debe ser un número válido. ", "")
)</f>
        <v/>
      </c>
      <c r="EZ377" s="46">
        <f>IF($DS377,
IF( AND(AI377&lt;&gt;"", ISERR(_xlfn.NUMBERVALUE(AI377))), "El valor de viáticos salariales debe ser un número válido. ", "")
)</f>
        <v/>
      </c>
      <c r="FA377" s="46">
        <f>IF($DS377,
IF( AND(AJ377&lt;&gt;"", ISERR(_xlfn.NUMBERVALUE(AJ377))), "El valor de viáticos NO salariales debe ser un número válido. ", "")
)</f>
        <v/>
      </c>
      <c r="FB377" s="46">
        <f>CONCATENATE(AK377,AL377)&lt;&gt;""</f>
        <v/>
      </c>
      <c r="FC377" s="46">
        <f>IF(AND($DS377,FB377),
IF(AK377="","Debes escribir el número de horas extras diurnas. ",
IF( IFERROR(INT(AK377),1.1) &lt;&gt; IFERROR(_xlfn.NUMBERVALUE(AK377),1), "La cantidad de horas extras diurnas debe ser un número entero. ", "")
),
""
)</f>
        <v/>
      </c>
      <c r="FD377" s="46">
        <f>IF(AND($DS377,FB377),
IF(AL377="","Debes escribir el valor de las horas extras diurnas. ",
IF( ISERR(_xlfn.NUMBERVALUE(AL377)), "El valor de las horas extras duirnas debe ser un número válido. ", "")
),
""
)</f>
        <v/>
      </c>
      <c r="FE377" s="46">
        <f>CONCATENATE(AM377,AN377)&lt;&gt;""</f>
        <v/>
      </c>
      <c r="FF377" s="46">
        <f>IF(AND($DS377,FE377),
IF(AM377="","Debes escribir el número de horas extras nocturnas. ",
IF( IFERROR(INT(AM377),1.1) &lt;&gt; IFERROR(_xlfn.NUMBERVALUE(AM377),1), "La cantidad de horas extras nocturnas debe ser un número entero. ", "")
),
""
)</f>
        <v/>
      </c>
      <c r="FG377" s="46">
        <f>IF(AND($DS377,FE377),
IF(AN377="","Debes escribir el valor de las horas extras nocturnas. ",
IF( ISERR(_xlfn.NUMBERVALUE(AN377)), "El valor de las horas extras nocturnas debe ser un número válido. ", "")
),
""
)</f>
        <v/>
      </c>
      <c r="FH377" s="46">
        <f>CONCATENATE(AO377,AP377)&lt;&gt;""</f>
        <v/>
      </c>
      <c r="FI377" s="46">
        <f>IF(AND($DS377,FH377),
IF(AO377="","Debes escribir el número de horas extras diurnas dominicales y festivas. ",
IF( IFERROR(INT(AO377),1.1) &lt;&gt; IFERROR(_xlfn.NUMBERVALUE(AO377),1), "La cantidad de horas extras diurnas dominicales y festivas debe ser un número entero. ", "")
),
""
)</f>
        <v/>
      </c>
      <c r="FJ377" s="46">
        <f>IF(AND($DS377,FH377),
IF(AP377="","Debes escribir el valor de las horas extras diurnas dominicales y festivas. ",
IF( ISERR(_xlfn.NUMBERVALUE(AP377)), "El valor de las horas extras diurnas dominicales y festivas debe ser un número válido. ", "")
),
""
)</f>
        <v/>
      </c>
      <c r="FK377" s="46">
        <f>CONCATENATE(AQ377,AR377)&lt;&gt;""</f>
        <v/>
      </c>
      <c r="FL377" s="46">
        <f>IF(AND($DS377,FK377),
IF(AQ377="","Debes escribir el número de horas extras nocturnas dominicales y festivas. ",
IF( IFERROR(INT(AQ377),1.1) &lt;&gt; IFERROR(_xlfn.NUMBERVALUE(AQ377),1), "La cantidad de horas extras nocturnas dominicales y festivas debe ser un número entero. ", "")
),
""
)</f>
        <v/>
      </c>
      <c r="FM377" s="46">
        <f>IF(AND($DS377,FK377),
IF(AR377="","Debes escribir el valor de las horas extras nocturnas dominicales y festivas. ",
IF( ISERR(_xlfn.NUMBERVALUE(AR377)), "El valor de las horas extras nocturnas dominicales y festivas debe ser un número válido. ", "")
),
""
)</f>
        <v/>
      </c>
      <c r="FN377" s="46">
        <f>CONCATENATE(AS377,AT377)&lt;&gt;""</f>
        <v/>
      </c>
      <c r="FO377" s="46">
        <f>IF(AND($DS377,FN377),
IF(AS377="","Debes escribir el número de horas recargo nocturno. ",
IF( IFERROR(INT(AS377),1.1) &lt;&gt; IFERROR(_xlfn.NUMBERVALUE(AS377),1), "La cantidad de horas recargo nocturno debe ser un número entero. ", "")
),
""
)</f>
        <v/>
      </c>
      <c r="FP377" s="46">
        <f>IF(AND($DS377,FN377),
IF(AT377="","Debes escribir el valor de las horas recargo nocturno. ",
IF( ISERR(_xlfn.NUMBERVALUE(AT377)), "El valor de las horas recargo nocturno debe ser un número válido. ", "")
),
""
)</f>
        <v/>
      </c>
      <c r="FQ377" s="46">
        <f>CONCATENATE(AU377,AV377)&lt;&gt;""</f>
        <v/>
      </c>
      <c r="FR377" s="46">
        <f>IF(AND($DS377,FQ377),
IF(AU377="","Debes escribir el número de horas recargo diurno dominical y festivo. ",
IF( IFERROR(INT(AU377),1.1) &lt;&gt; IFERROR(_xlfn.NUMBERVALUE(AU377),1), "La cantidad de horas recargo diurno dominical y festivo debe ser un número entero. ", "")
),
""
)</f>
        <v/>
      </c>
      <c r="FS377" s="46">
        <f>IF(AND($DS377,FQ377),
IF(AV377="","Debes escribir el valor de las horas recargo diurno dominical y festivo. ",
IF( ISERR(_xlfn.NUMBERVALUE(AV377)), "El valor de las horas recargo diurno dominical y festivo debe ser un número válido. ", "")
),
""
)</f>
        <v/>
      </c>
      <c r="FT377" s="46">
        <f>CONCATENATE(AW377,AX377)&lt;&gt;""</f>
        <v/>
      </c>
      <c r="FU377" s="46">
        <f>IF(AND($DS377,FT377),
IF(AW377="","Debes escribir el número de horas recargo nocturno dominical y festivo. ",
IF( IFERROR(INT(AW377),1.1) &lt;&gt; IFERROR(_xlfn.NUMBERVALUE(AW377),1), "La cantidad de horas recargo nocturno dominical y festivo debe ser un número entero. ", "")
),
""
)</f>
        <v/>
      </c>
      <c r="FV377" s="46">
        <f>IF(AND($DS377,FT377),
IF(AX377="","Debes escribir el valor de las horas recargo nocturno dominical y festivo. ",
IF( ISERR(_xlfn.NUMBERVALUE(AX377)), "El valor de las horas recargo nocturno dominical y festivo debe ser un número válido. ", "")
),
""
)</f>
        <v/>
      </c>
      <c r="FW377" s="46">
        <f>CONCATENATE(AY377,AZ377)&lt;&gt;""</f>
        <v/>
      </c>
      <c r="FX377" s="46">
        <f>IF(AND($DS377,FW377),
IF(AY377="","Debes escribir el número de días de vacaciones comunes. ",
IF( IFERROR(INT(AY377),1.1) &lt;&gt; IFERROR(_xlfn.NUMBERVALUE(AY377),1), "La cantidad de días de vacaciones comunes debe ser un número entero. ", "")
),
""
)</f>
        <v/>
      </c>
      <c r="FY377" s="46">
        <f>IF(AND($DS377,FW377),
IF(AZ377="","Debes escribir el valor de las vacaciones comunes. ",
IF( ISERR(_xlfn.NUMBERVALUE(AZ377)), "El valor de las vacaciones comunes debe ser un número válido. ", "")
),
""
)</f>
        <v/>
      </c>
      <c r="FZ377" s="46">
        <f>CONCATENATE(BA377,BB377)&lt;&gt;""</f>
        <v/>
      </c>
      <c r="GA377" s="46">
        <f>IF(AND($DS377,FZ377),
IF(BA377="","Debes escribir el número de días de vacaciones compensadas. ",
IF( IFERROR(INT(BA377),1.1) &lt;&gt; IFERROR(_xlfn.NUMBERVALUE(BA377),1), "La cantidad de días de vacaciones compensadas debe ser un número entero. ", "")
),
""
)</f>
        <v/>
      </c>
      <c r="GB377" s="46">
        <f>IF(AND($DS377,FZ377),
IF(BB377="","Debes escribir el valor de las vacaciones compensadas. ",
IF( ISERR(_xlfn.NUMBERVALUE(BB377)), "El valor de las vacaciones compensadas debe ser un número válido. ", "")
),
""
)</f>
        <v/>
      </c>
      <c r="GC377" s="46">
        <f>CONCATENATE(BC377,BD377)&lt;&gt;""</f>
        <v/>
      </c>
      <c r="GD377" s="46">
        <f>IF(AND($DS377,GC377),
IF(BC377="","Debes escribir el número de días de prima salarial. ",
IF( IFERROR(INT(BC377),1.1) &lt;&gt; IFERROR(_xlfn.NUMBERVALUE(BC377),1), "La cantidad de días de prima salarial debe ser un número entero. ", "")
),
""
)</f>
        <v/>
      </c>
      <c r="GE377" s="46">
        <f>IF(AND($DS377,GC377),
IF(BD377="","Debes escribir el valor de los días de prima salarial. ",
IF( ISERR(_xlfn.NUMBERVALUE(BD377)), "El valor de los días de prima salarial debe ser un número válido. ", "")
),
""
)</f>
        <v/>
      </c>
      <c r="GF377" s="46">
        <f>IF($DS377,
IF( AND(BE377&lt;&gt;"", ISERR(_xlfn.NUMBERVALUE(BE377))), "El valor de la prima NO saliarial debe ser un número válido. ", "")
)</f>
        <v/>
      </c>
      <c r="GG377" s="46">
        <f>CONCATENATE(BF377,BG377,BH377)&lt;&gt;""</f>
        <v/>
      </c>
      <c r="GH377" s="46">
        <f>IF(AND($DS377,GG377),
IF(BF377="","Debes escribir el valor de las cesantías. ",
IF( ISERR(_xlfn.NUMBERVALUE(BF377)), "El valor de las cesantías debe ser un número válido. ", "")
),
""
)</f>
        <v/>
      </c>
      <c r="GI377" s="46">
        <f>IF(AND($DS377,GG377),
IF(BG377="","Debes escribir el % de cesantías. ",
IF( ISERR(_xlfn.NUMBERVALUE(BG377)), "El % de cesantías debe ser un número válido. ", "")
),
""
)</f>
        <v/>
      </c>
      <c r="GJ377" s="46">
        <f>IF(AND($DS377,GG377),
IF(BH377="","Debes escribir el valor de intereses de cesantías. ",
IF( ISERR(_xlfn.NUMBERVALUE(BH377)), "El valor de intereses de cesantías debe ser un número válido. ", "")
),
""
)</f>
        <v/>
      </c>
      <c r="GK377" s="46">
        <f>CONCATENATE(BI377,BJ377,BK377)&lt;&gt;""</f>
        <v/>
      </c>
      <c r="GL377" s="46">
        <f>IF(AND($DS377,GK377),
IF(BI377="","Debes escribir el número de días de incapacidad. ",
IF( IFERROR(INT(BI377),1.1) &lt;&gt; IFERROR(_xlfn.NUMBERVALUE(BI377),1), "La cantidad de días de incapacidad debe ser un número entero. ", "")
),
""
)</f>
        <v/>
      </c>
      <c r="GM377" s="46">
        <f>IF(AND($DS377,GK377),
IF(BJ377="","Debes escribir el tipo de incapacidad. ",
IF(_xlfn.IFNA(VLOOKUP(BJ377,TIPO_DE_INCAPACIDAD,1,FALSE),-1)=-1,"El tipo de incapacidad es inválida (por favor seleccionarlo de la lista). ","")
),
""
)</f>
        <v/>
      </c>
      <c r="GN377" s="46">
        <f>IF(AND($DS377,GK377),
IF(BK377="","Debes escribir el valor de la incapacidad. ",
IF( ISERR(_xlfn.NUMBERVALUE(BK377)), "El valor de la incapacidad debe ser un número válido. ", "")
),
""
)</f>
        <v/>
      </c>
      <c r="GO377" s="46">
        <f>CONCATENATE(BL377,BM377)&lt;&gt;""</f>
        <v/>
      </c>
      <c r="GP377" s="46">
        <f>IF(AND($DS377,GO377),
IF(BL377="","Debes escribir el número de días de licencia de maternidad o paternidad. ",
IF( IFERROR(INT(BL377),1.1) &lt;&gt; IFERROR(_xlfn.NUMBERVALUE(BL377),1), "La cantidad de días de licencia de maternidad o paternidad debe ser un número entero. ", "")
),
""
)</f>
        <v/>
      </c>
      <c r="GQ377" s="46">
        <f>IF(AND($DS377,GO377),
IF(BM377="","Debes escribir el valor de la licencia de maternidad o paternidad. ",
IF( ISERR(_xlfn.NUMBERVALUE(BM377)), "El valor de la licencia de maternidad o paternidad debe ser un número válido. ", "")
),
""
)</f>
        <v/>
      </c>
      <c r="GR377" s="46">
        <f>CONCATENATE(BN377,BO377)&lt;&gt;""</f>
        <v/>
      </c>
      <c r="GS377" s="46">
        <f>IF(AND($DS377,GR377),
IF(BN377="","Debes escribir el número de días de licencia remunerada. ",
IF( IFERROR(INT(BN377),1.1) &lt;&gt; IFERROR(_xlfn.NUMBERVALUE(BN377),1), "La cantidad de días de licencia remunerada debe ser un número entero. ", "")
),
""
)</f>
        <v/>
      </c>
      <c r="GT377" s="46">
        <f>IF(AND($DS377,GR377),
IF(BO377="","Debes escribir el valor de la licencia remunerada. ",
IF( ISERR(_xlfn.NUMBERVALUE(BO377)), "El valor de la licencia remunerada debe ser un número válido. ", "")
),
""
)</f>
        <v/>
      </c>
      <c r="GU377" s="46">
        <f>IF($DS377,
IF( AND(BP377&lt;&gt;"", ISERR(_xlfn.NUMBERVALUE(BP377))), "El valor de la licencia NO remunerada debe ser un número válido. ", "")
)</f>
        <v/>
      </c>
      <c r="GV377" s="46">
        <f>IF($DS377,
IF( AND(BQ377&lt;&gt;"", ISERR(_xlfn.NUMBERVALUE(BQ377))), "El valor de auxilios salariales debe ser un número válido. ", "")
)</f>
        <v/>
      </c>
      <c r="GW377" s="46">
        <f>IF($DS377,
IF( AND(BR377&lt;&gt;"", ISERR(_xlfn.NUMBERVALUE(BR377))), "El valor de auxilios NO salariales debe ser un número válido. ", "")
)</f>
        <v/>
      </c>
      <c r="GX377" s="46">
        <f>IF($DS377,
IF( AND(BS377&lt;&gt;"", ISERR(_xlfn.NUMBERVALUE(BS377))), "El valor de bonos salariales debe ser un número válido. ", "")
)</f>
        <v/>
      </c>
      <c r="GY377" s="46">
        <f>IF($DS377,
IF( AND(BT377&lt;&gt;"", ISERR(_xlfn.NUMBERVALUE(BT377))), "El valor de bonos NO salariales debe ser un número válido. ", "")
)</f>
        <v/>
      </c>
      <c r="GZ377" s="46">
        <f>IF($DS377,
IF( AND(BU377&lt;&gt;"", ISERR(_xlfn.NUMBERVALUE(BU377))), "El valor de bonos salariales de alimentación debe ser un número válido. ", "")
)</f>
        <v/>
      </c>
      <c r="HA377" s="46">
        <f>IF($DS377,
IF( AND(BV377&lt;&gt;"", ISERR(_xlfn.NUMBERVALUE(BV377))), "El valor de bonos NO salariales de alimentación debe ser un número válido. ", "")
)</f>
        <v/>
      </c>
      <c r="HB377" s="46">
        <f>IF($DS377,
IF( AND(BW377&lt;&gt;"", ISERR(_xlfn.NUMBERVALUE(BW377))), "El valor de bonificaciones salariales debe ser un número válido. ", "")
)</f>
        <v/>
      </c>
      <c r="HC377" s="46">
        <f>IF($DS377,
IF( AND(BX377&lt;&gt;"", ISERR(_xlfn.NUMBERVALUE(BX377))), "El valor de bonificaciones NO salariales debe ser un número válido. ", "")
)</f>
        <v/>
      </c>
      <c r="HD377" s="46">
        <f>IF($DS377,
IF( AND(BY377&lt;&gt;"", ISERR(_xlfn.NUMBERVALUE(BY377))), "El valor de compensaciones ordinarias debe ser un número válido. ", "")
)</f>
        <v/>
      </c>
      <c r="HE377" s="46">
        <f>IF($DS377,
IF( AND(BZ377&lt;&gt;"", ISERR(_xlfn.NUMBERVALUE(BZ377))), "El valor de compensaciones extraordinarias debe ser un número válido. ", "")
)</f>
        <v/>
      </c>
      <c r="HF377" s="46">
        <f>IF($DS377,
IF( AND(CA377&lt;&gt;"", ISERR(_xlfn.NUMBERVALUE(CA377))), "El valor de comisiones debe ser un número válido. ", "")
)</f>
        <v/>
      </c>
      <c r="HG377" s="46">
        <f>IF($DS377,
IF( AND(CB377&lt;&gt;"", ISERR(_xlfn.NUMBERVALUE(CB377))), "El valor de ausencia por huega debe ser un número válido. ", "")
)</f>
        <v/>
      </c>
      <c r="HH377" s="46">
        <f>IF($DS377,
IF( AND(CC377&lt;&gt;"", ISERR(_xlfn.NUMBERVALUE(CC377))), "El valor de anticipos debe ser un número válido. ", "")
)</f>
        <v/>
      </c>
      <c r="HI377" s="46">
        <f>IF($DS377,
IF( AND(CD377&lt;&gt;"", ISERR(_xlfn.NUMBERVALUE(CD377))), "El valor de pagos a terceros debe ser un número válido. ", "")
)</f>
        <v/>
      </c>
      <c r="HJ377" s="46">
        <f>IF($DS377,
IF( AND(CE377&lt;&gt;"", ISERR(_xlfn.NUMBERVALUE(CE377))), "El valor de dotación debe ser un número válido. ", "")
)</f>
        <v/>
      </c>
      <c r="HK377" s="46">
        <f>IF($DS377,
IF( AND(CF377&lt;&gt;"", ISERR(_xlfn.NUMBERVALUE(CF377))), "El valor de apoyo sostenibilidad debe ser un número válido. ", "")
)</f>
        <v/>
      </c>
      <c r="HL377" s="46">
        <f>IF($DS377,
IF( AND(CG377&lt;&gt;"", ISERR(_xlfn.NUMBERVALUE(CG377))), "El valor de teletrabajo debe ser un número válido. ", "")
)</f>
        <v/>
      </c>
      <c r="HM377" s="46">
        <f>IF($DS377,
IF( AND(CH377&lt;&gt;"", ISERR(_xlfn.NUMBERVALUE(CH377))), "El valor de bonificación de retiro debe ser un número válido. ", "")
)</f>
        <v/>
      </c>
      <c r="HN377" s="46">
        <f>IF($DS377,
IF( AND(CI377&lt;&gt;"", ISERR(_xlfn.NUMBERVALUE(CI377))), "El valor de indemnización de retiro debe ser un número válido. ", "")
)</f>
        <v/>
      </c>
      <c r="HO377" s="46">
        <f>IF($DS377,
IF( AND(CJ377&lt;&gt;"", ISERR(_xlfn.NUMBERVALUE(CJ377))), "El valor de reintegros debe ser un número válido. ", "")
)</f>
        <v/>
      </c>
      <c r="HP377" s="46">
        <f>CONCATENATE(CK377,CL377,CM377)&lt;&gt;""</f>
        <v/>
      </c>
      <c r="HQ377" s="46">
        <f>IF(AND($DS377,HP377),
IF(CK377="","Debes escribir la descripción de otro concepto no categorizado. ",""),
""
)</f>
        <v/>
      </c>
      <c r="HR377" s="46">
        <f>IF(AND($DS377,HP377),
IF(CONCATENATE(CL377,CM377)="","Debes escribir al menos un valor de concepto no categorizado (salarial o no salarial). ",
IF(ISERR(_xlfn.NUMBERVALUE(CL377)),"El valor salarial concepto no categorizado debe ser un número válido. ","")
),
""
)</f>
        <v/>
      </c>
      <c r="HS377" s="46">
        <f>IF(AND($DS377,HP377),
IF(CONCATENATE(CL377,CM377)="","Debes escribir al menos un valor de concepto no categorizado (salarial o no salarial). ",
IF(ISERR(_xlfn.NUMBERVALUE(CM377)),"El valor NO salarial concepto no categorizado debe ser un número válido. ","")
),
""
)</f>
        <v/>
      </c>
      <c r="HT377" s="46">
        <f>IF($DS377,
IF(CN377="","Debes escribir el porcentaje del aporte a salud. ",
IF( ISERR(_xlfn.NUMBERVALUE(CN377)), "El valor del porcentaje del aporte a salud debe ser un número válido. ", "")
)
)</f>
        <v/>
      </c>
      <c r="HU377" s="46">
        <f>IF($DS377,
IF(CO377="","Debes escribir el valor del aporte a salud. ",
IF( ISERR(_xlfn.NUMBERVALUE(CO377)), "El valor del aporte a salud debe ser un número válido. ", "")
)
)</f>
        <v/>
      </c>
      <c r="HV377" s="46">
        <f>IF($DS377,
IF( AND(CP377&lt;&gt;"", ISERR(_xlfn.NUMBERVALUE(CP377))), "El valor plan complementario debe ser un número válido. ", "")
)</f>
        <v/>
      </c>
      <c r="HW377" s="46">
        <f>IF($DS377,
IF(CQ377="","Debes escribir el porcentaje del aporte a pensión. ",
IF( ISERR(_xlfn.NUMBERVALUE(CQ377)), "El valor del porcentaje del aporte a pensión debe ser un número válido. ", "")
)
)</f>
        <v/>
      </c>
      <c r="HX377" s="46">
        <f>IF($DS377,
IF(CR377="","Debes escribir el valor del aporte a pensión. ",
IF( ISERR(_xlfn.NUMBERVALUE(CR377)), "El valor del aporte a salud debe ser un número válido. ", "")
)
)</f>
        <v/>
      </c>
      <c r="HY377" s="46">
        <f>IF($DS377,
IF( AND(CS377&lt;&gt;"", ISERR(_xlfn.NUMBERVALUE(CS377))), "El valor pensión voluntaria debe ser un número válido. ", "")
)</f>
        <v/>
      </c>
      <c r="HZ377" s="46">
        <f>CONCATENATE(CT377,CU377,CV377,CW377)&lt;&gt;""</f>
        <v/>
      </c>
      <c r="IA377" s="46">
        <f>IF(AND($DS377,HZ377),
IF(CT377="","Debes escribir el % del fondo de seguridad pensional. ",
IF( ISERR(_xlfn.NUMBERVALUE(CT377)), "El % del fondo de seguridad debe ser un número válido. ", "")
),
""
)</f>
        <v/>
      </c>
      <c r="IB377" s="46">
        <f>IF(AND($DS377,HZ377),
IF(CU377="","Debes escribir el valor del aporte al fondo de solidaridad pensional. ",
IF( ISERR(_xlfn.NUMBERVALUE(CU377)), "El valor del aporte al fondo de solidaridad pensional debe ser un número válido. ", "")
),
""
)</f>
        <v/>
      </c>
      <c r="IC377" s="46">
        <f>IF(AND($DS377,HZ377),
IF(CV377="","Debes escribir el % del fondo de subsistencia. ",
IF( ISERR(_xlfn.NUMBERVALUE(CV377)), "El % del fondo de subsistencia debe ser un número válido. ", "")
),
""
)</f>
        <v/>
      </c>
      <c r="ID377" s="46">
        <f>IF(AND($DS377,HZ377),
IF(CW377="","Debes escribir el valor del fondo de subsistencia. ",
IF( ISERR(_xlfn.NUMBERVALUE(CW377)), "El valor del fondo de subsistencia debe ser un número válido. ", "")
),
""
)</f>
        <v/>
      </c>
      <c r="IE377" s="46">
        <f>CONCATENATE(CX377,CY377)&lt;&gt;""</f>
        <v/>
      </c>
      <c r="IF377" s="46">
        <f>IF(AND($DS377,IE377),
IF(CX377="","Debes escribir el % de sindicato. ",
IF( ISERR(_xlfn.NUMBERVALUE(CX377)), "El % de sindicato debe ser un número válido. ", "")
),
""
)</f>
        <v/>
      </c>
      <c r="IG377" s="46">
        <f>IF(AND($DS377,IE377),
IF(CY377="","Debes escribir el valor del sindicato. ",
IF( ISERR(_xlfn.NUMBERVALUE(CY377)), "El valor del sindicato debe ser un número válido. ", "")
),
""
)</f>
        <v/>
      </c>
      <c r="IH377" s="46">
        <f>IF($DS377,
IF( AND(CZ377&lt;&gt;"", ISERR(_xlfn.NUMBERVALUE(CZ377))), "El valor de sanción pública debe ser un número válido. ", "")
)</f>
        <v/>
      </c>
      <c r="II377" s="46">
        <f>IF($DS377,
IF( AND(DA377&lt;&gt;"", ISERR(_xlfn.NUMBERVALUE(DA377))), "El valor de sanción privada debe ser un número válido. ", "")
)</f>
        <v/>
      </c>
      <c r="IJ377" s="46">
        <f>CONCATENATE(DB377,DC377)&lt;&gt;""</f>
        <v/>
      </c>
      <c r="IK377" s="46">
        <f>IF(AND($DS377,IJ377),
IF(DB377="","Debes escribir la descripción de libranza. ",""),
""
)</f>
        <v/>
      </c>
      <c r="IL377" s="46">
        <f>IF(AND($DS377,IJ377),
IF(DC377="","Debes escribir la cuota libranza. ",
IF(ISERR(_xlfn.NUMBERVALUE(DC377)),"El valor de la cuota libranza debe ser un número válido. ","")
),
""
)</f>
        <v/>
      </c>
      <c r="IM377" s="46">
        <f>IF($DS377,
IF( AND(DD377&lt;&gt;"", ISERR(_xlfn.NUMBERVALUE(DD377))), "El valor de pagos a terceros debe ser un número válido. ", "")
)</f>
        <v/>
      </c>
      <c r="IN377" s="46">
        <f>IF($DS377,
IF( AND(DE377&lt;&gt;"", ISERR(_xlfn.NUMBERVALUE(DE377))), "El valor de anticipos debe ser un número válido. ", "")
)</f>
        <v/>
      </c>
      <c r="IO377" s="46">
        <f>IF($DS377,
IF( AND(DF377&lt;&gt;"", ISERR(_xlfn.NUMBERVALUE(DF377))), "El valor de AFC debe ser un número válido. ", "")
)</f>
        <v/>
      </c>
      <c r="IP377" s="46">
        <f>IF($DS377,
IF( AND(DG377&lt;&gt;"", ISERR(_xlfn.NUMBERVALUE(DG377))), "El valor de rete-fuente debe ser un número válido. ", "")
)</f>
        <v/>
      </c>
      <c r="IQ377" s="46">
        <f>IF($DS377,
IF( AND(DH377&lt;&gt;"", ISERR(_xlfn.NUMBERVALUE(DH377))), "El valor de cooperativa de trabajo debe ser un número válido. ", "")
)</f>
        <v/>
      </c>
      <c r="IR377" s="46">
        <f>IF($DS377,
IF( AND(DI377&lt;&gt;"", ISERR(_xlfn.NUMBERVALUE(DI377))), "El valor de embargo fiscal debe ser un número válido. ", "")
)</f>
        <v/>
      </c>
      <c r="IS377" s="46">
        <f>IF($DS377,
IF( AND(DJ377&lt;&gt;"", ISERR(_xlfn.NUMBERVALUE(DJ377))), "El valor de educación debe ser un número válido. ", "")
)</f>
        <v/>
      </c>
      <c r="IT377" s="46">
        <f>IF($DS377,
IF( AND(DK377&lt;&gt;"", ISERR(_xlfn.NUMBERVALUE(DK377))), "El valor de reintegro debe ser un número válido. ", "")
)</f>
        <v/>
      </c>
      <c r="IU377" s="46">
        <f>IF($DS377,
IF( AND(DL377&lt;&gt;"", ISERR(_xlfn.NUMBERVALUE(DL377))), "El valor de deuda debe ser un número válido. ", "")
)</f>
        <v/>
      </c>
      <c r="IV377" s="46">
        <f>IF($DS377,
IF( AND(DM377&lt;&gt;"", ISERR(_xlfn.NUMBERVALUE(DM377))), "El valor de otras deducciones debe ser un número válido. ", "")
)</f>
        <v/>
      </c>
      <c r="IW377" s="46">
        <f>IF($DS377,
IF(DN377="","Debes escribir el valor de los devengos totales. ",
IF( ISERR(_xlfn.NUMBERVALUE(DN377)), "El valor de los devengos totales debe ser un número válido. ", "")
)
)</f>
        <v/>
      </c>
      <c r="IX377" s="46">
        <f>IF($DS377,
IF(DO377="","Debes escribir el valor de las deducciones totales. ",
IF( ISERR(_xlfn.NUMBERVALUE(DO377)), "El valor de las deducciones totales debe ser un número válido. ", "")
)
)</f>
        <v/>
      </c>
      <c r="IY377" s="46">
        <f>IF($DS377,
IF(DP377="","Debes escribir el valor del salario total. ",
IF( ISERR(_xlfn.NUMBERVALUE(DP377)), "El valor del salario total debe ser un número válido. ", "")
)
)</f>
        <v/>
      </c>
    </row>
    <row r="378">
      <c r="B378" s="48" t="n">
        <v>366</v>
      </c>
      <c r="C378" s="61">
        <f>IF(AND(DS378,DP378&lt;&gt;""),
IF(DQ378="","OK","Error"),
""
)</f>
        <v/>
      </c>
      <c r="D378" s="53" t="n"/>
      <c r="E378" s="52" t="n"/>
      <c r="F378" s="112" t="n"/>
      <c r="G378" s="52" t="n"/>
      <c r="H378" s="53" t="n"/>
      <c r="I378" s="52" t="n"/>
      <c r="J378" s="52" t="n"/>
      <c r="K378" s="53" t="n"/>
      <c r="L378" s="55" t="n"/>
      <c r="M378" s="108" t="n"/>
      <c r="N378" s="56" t="n"/>
      <c r="O378" s="52" t="n"/>
      <c r="P378" s="52" t="n"/>
      <c r="Q378" s="52" t="n"/>
      <c r="R378" s="52" t="n"/>
      <c r="S378" s="52" t="n"/>
      <c r="T378" s="53" t="n"/>
      <c r="U378" s="52" t="n"/>
      <c r="V378" s="52" t="n"/>
      <c r="W378" s="55" t="n"/>
      <c r="X378" s="55" t="n"/>
      <c r="Y378" s="52" t="n"/>
      <c r="Z378" s="55" t="n"/>
      <c r="AA378" s="52" t="n"/>
      <c r="AB378" s="53" t="n"/>
      <c r="AC378" s="53" t="n"/>
      <c r="AD378" s="53" t="n"/>
      <c r="AE378" s="177" t="n"/>
      <c r="AF378" s="113" t="n"/>
      <c r="AG378" s="177" t="n"/>
      <c r="AH378" s="178" t="n"/>
      <c r="AI378" s="178" t="n"/>
      <c r="AJ378" s="178" t="n"/>
      <c r="AK378" s="114" t="n"/>
      <c r="AL378" s="178" t="n"/>
      <c r="AM378" s="114" t="n"/>
      <c r="AN378" s="178" t="n"/>
      <c r="AO378" s="114" t="n"/>
      <c r="AP378" s="178" t="n"/>
      <c r="AQ378" s="114" t="n"/>
      <c r="AR378" s="178" t="n"/>
      <c r="AS378" s="114" t="n"/>
      <c r="AT378" s="178" t="n"/>
      <c r="AU378" s="114" t="n"/>
      <c r="AV378" s="178" t="n"/>
      <c r="AW378" s="114" t="n"/>
      <c r="AX378" s="178" t="n"/>
      <c r="AY378" s="114" t="n"/>
      <c r="AZ378" s="178" t="n"/>
      <c r="BA378" s="114" t="n"/>
      <c r="BB378" s="178" t="n"/>
      <c r="BC378" s="114" t="n"/>
      <c r="BD378" s="178" t="n"/>
      <c r="BE378" s="178" t="n"/>
      <c r="BF378" s="178" t="n"/>
      <c r="BG378" s="59" t="n"/>
      <c r="BH378" s="178" t="n"/>
      <c r="BI378" s="114" t="n"/>
      <c r="BJ378" s="53" t="n"/>
      <c r="BK378" s="178" t="n"/>
      <c r="BL378" s="114" t="n"/>
      <c r="BM378" s="178" t="n"/>
      <c r="BN378" s="114" t="n"/>
      <c r="BO378" s="178" t="n"/>
      <c r="BP378" s="178" t="n"/>
      <c r="BQ378" s="178" t="n"/>
      <c r="BR378" s="178" t="n"/>
      <c r="BS378" s="178" t="n"/>
      <c r="BT378" s="178" t="n"/>
      <c r="BU378" s="178" t="n"/>
      <c r="BV378" s="178" t="n"/>
      <c r="BW378" s="178" t="n"/>
      <c r="BX378" s="178" t="n"/>
      <c r="BY378" s="178" t="n"/>
      <c r="BZ378" s="178" t="n"/>
      <c r="CA378" s="178" t="n"/>
      <c r="CB378" s="178" t="n"/>
      <c r="CC378" s="178" t="n"/>
      <c r="CD378" s="178" t="n"/>
      <c r="CE378" s="178" t="n"/>
      <c r="CF378" s="178" t="n"/>
      <c r="CG378" s="178" t="n"/>
      <c r="CH378" s="178" t="n"/>
      <c r="CI378" s="178" t="n"/>
      <c r="CJ378" s="178" t="n"/>
      <c r="CK378" s="53" t="n"/>
      <c r="CL378" s="178" t="n"/>
      <c r="CM378" s="178" t="n"/>
      <c r="CN378" s="60" t="n"/>
      <c r="CO378" s="177" t="n"/>
      <c r="CP378" s="178" t="n"/>
      <c r="CQ378" s="60" t="n"/>
      <c r="CR378" s="177" t="n"/>
      <c r="CS378" s="178" t="n"/>
      <c r="CT378" s="59" t="n"/>
      <c r="CU378" s="178" t="n"/>
      <c r="CV378" s="59" t="n"/>
      <c r="CW378" s="178" t="n"/>
      <c r="CX378" s="59" t="n"/>
      <c r="CY378" s="178" t="n"/>
      <c r="CZ378" s="178" t="n"/>
      <c r="DA378" s="178" t="n"/>
      <c r="DB378" s="53" t="n"/>
      <c r="DC378" s="178" t="n"/>
      <c r="DD378" s="178" t="n"/>
      <c r="DE378" s="178" t="n"/>
      <c r="DF378" s="178" t="n"/>
      <c r="DG378" s="178" t="n"/>
      <c r="DH378" s="178" t="n"/>
      <c r="DI378" s="178" t="n"/>
      <c r="DJ378" s="178" t="n"/>
      <c r="DK378" s="178" t="n"/>
      <c r="DL378" s="178" t="n"/>
      <c r="DM378" s="178" t="n"/>
      <c r="DN378" s="177" t="n"/>
      <c r="DO378" s="177" t="n"/>
      <c r="DP378" s="177" t="n"/>
      <c r="DQ378" s="76">
        <f>IF(AND(DS378,DP378&lt;&gt;""),
CONCATENATE(DT378,DU378,DV378,DW378,DX378,DY378,DZ378,EA378,EB378,EC378,ED378,EE378,EF378,EG378,EH378,EI378,EJ378,EK378,EL378,EM378,EN378,EO378,EP378,EQ378,ES378,ET378,EU378,EV378,EW378,EX378,EY378,EZ378,FA378,FC378,FD378,FF378,FG378,FI378,FJ378,FL378,FM378,FO378,FP378,FR378,FS378,FU378,FV378,FX378,FY378,GA378,GB378,GD378,GE378,GF378,GH378,GI378,GJ378,GL378,GM378,GN378,GP378,GQ378,GS378,GT378,GU378,GV378,GW378,GX378,GY378,GZ378,HA378,HB378,HC378,HD378,HE378,HF378,HG378,HH378,HI378,HJ378,HK378,HL378,HM378,HN378,HO378,HQ378,HR378,HS378,HT378,HU378,HV378,HW378,HX378,HY378,IA378,IB378,IC378,ID378,IF378,IG378,IH378,II378,IK378,IL378,IM378,IN378,IO378,IP378,IQ378,IR378,IS378,IT378,IU378,IV378,IW378,IX378,IY378,IZ378),
""
)</f>
        <v/>
      </c>
      <c r="DR378" s="53" t="n"/>
      <c r="DS378" s="46">
        <f>CONCATENATE(D378,$E378,$F378,$G378,H378,$I378,$J378,K378,$L378,$M378,N378,$O378,$P378,$Q378,$R378,$S378,T378,$U378,$V378,$W378,$X378,$Y378,$Z378,$AA378,AB378,AC378,AD378,$AE378,$AF378,$AG378,AH378,AI378,AJ378,AK378,AL378,AM378,AN378,AO378,AP378,AQ378,AR378,AS378,AT378,AU378,AV378,AW378,AX378,AY378,AZ378,BA378,BB378,BC378,BD378,BE378,BF378,BG378,BH378,BI378,BJ378,BK378,BL378,BM378,BN378,BO378,BP378,BQ378,BR378,BS378,BT378,BU378,BV378,BW378,BX378,BY378,BZ378,CA378,CB378,CC378,CD378,CE378,CF378,CG378,CH378,CI378,CJ378,CK378,CL378,CM378,$CN378,$CO378,CP378,$CQ378,$CR378,CS378,CT378,CU378,CV378,CW378,CX378,CY378,CZ378,DA378,DB378,DC378,DD378,DE378,DF378,DG378,DH378,DI378,DJ378,DK378,DL378,DM378,$DN378,$DO378,$DP378,DR378)&lt;&gt;""</f>
        <v/>
      </c>
      <c r="DT378" s="46">
        <f>IF(AND($DS378,$E$4&lt;&gt;""),
IF(LEFT($E$4,2) = "1.",
IF(D378&lt;&gt;"","El CUNE sólo se envía en operaciones de novedad o ajuste. ",""),
IF(D378="","Debes escribir un CUNE válido para realizar operaciones de novedad o ajuste. ","")),
""
)</f>
        <v/>
      </c>
      <c r="DU378" s="46">
        <f>IF($DS378,
IF(E378="","Debes seleccionar el tipo de documento del empleado. ",
IF(_xlfn.IFNA(VLOOKUP(E378,TIPO_DE_DOCUMENTO,1,FALSE),-1)=-1,"El tipo de documento no es válido (por favor seleccionarlo de la lista). ","")
)
)</f>
        <v/>
      </c>
      <c r="DV378" s="46">
        <f>IF($DS378,
IF(F378="","Debes escribir el número de documento del empleado. ","")
)</f>
        <v/>
      </c>
      <c r="DW378" s="46">
        <f>IF($DS378,
IF(G378="","Debes escribir el primer nombre del empleado. ","")
)</f>
        <v/>
      </c>
      <c r="DY378" s="46">
        <f>IF($DS378,
IF(I378="","Debes escribir el primer apellido del empleado. ","")
)</f>
        <v/>
      </c>
      <c r="DZ378" s="46">
        <f>IF($DS378,
IF(J378="","Debes escribir el segundo apellido del empleado. ","")
)</f>
        <v/>
      </c>
      <c r="EB378" s="46">
        <f>IF($DS378,
IF(L378="","Debes escribir la fecha de ingreso del empleado. ",
IF(ISERR(DATE(YEAR(L378),MONTH(L378),DAY(L378))), "El valor ingresado en fecha de ingreso no tiene un formato válido. ","")
)
)</f>
        <v/>
      </c>
      <c r="EC378" s="46">
        <f>IF($DS378,
IF(M378="","Debes escribir el tiempo laborado. ",
IF( IFERROR(INT(M378),1.1) &lt;&gt; IFERROR(_xlfn.NUMBERVALUE(M378),1), "El valor de los días trabajados debe ser un número entero. ", "")
)
)</f>
        <v/>
      </c>
      <c r="ED378" s="46">
        <f>IF($DS378,
IF( AND(N378&lt;&gt;"", ISERR(DATE(YEAR(N378),MONTH(N378),DAY(N378))) ), "El valor ingresado en fecha de ingreso no tiene un formato válido. ",
IF( AND(N378&lt;&gt;"", $E$6&lt;&gt;"", DATE(YEAR(N378), MONTH(N378), 1) &lt;&gt; IFERROR(DATE(MID($E$6, 1, 4), MID($E$6, 6, 2),1), "1/1/1900") ), "La fecha de retiro debe estar dentro del período liquidado. ", "")
)
)</f>
        <v/>
      </c>
      <c r="EE378" s="46">
        <f>IF($DS378,
IF(O378="","Debes seleccionar el tipo de trabajador. ",
IF(_xlfn.IFNA(VLOOKUP(O378,TIPO_DE_TRABAJADOR,1,FALSE),-1)=-1,"El tipo de trabajador no es válido (por favor seleccionarlo de la lista). ","")
)
)</f>
        <v/>
      </c>
      <c r="EF378" s="46">
        <f>IF($DS378,
IF(P378="","Debes seleccionar si es un trabajador dependiente pensionado por vejez. ",
IF(_xlfn.IFNA(VLOOKUP(P378,SUBTIPO_DE_TRABAJADOR,1,FALSE),-1)=-1,"El tipo de trabajador dependiente pensionado por vejez no es válido (por favor seleccionarlo de la lista). ","")
)
)</f>
        <v/>
      </c>
      <c r="EG378" s="46">
        <f>IF($DS378,
IF(Q378="","Debes seleccionar el tipo de contrato del trabajador. ",
IF(_xlfn.IFNA(VLOOKUP(Q378,TIPO_DE_CONTRATO,1,FALSE),-1)=-1,"El tipo de contrato del trabajador no es válido (por favor seleccionarlo de la lista). ","")
)
)</f>
        <v/>
      </c>
      <c r="EH378" s="46">
        <f>IF($DS378,
IF(R378="","Debes seleccionar si es un salario integral. ",
IF(_xlfn.IFNA(VLOOKUP(R378,SI_NO,1,FALSE),-1)=-1,"Valor no válido para salario integral (por favor seleccionarlo de la lista). ","")
)
)</f>
        <v/>
      </c>
      <c r="EI378" s="46">
        <f>IF($DS378,
IF(S378="","Debes seleccionar si el trabajador realiza actividades de riesgo. ",
IF(_xlfn.IFNA(VLOOKUP(S378,SI_NO,1,FALSE),-1)=-1,"Valor no válido para actividad de alto riesgo (por favor seleccionarlo de la lista). ","")
)
)</f>
        <v/>
      </c>
      <c r="EK378" s="46">
        <f>IF($DS378,
IF(U378="","Debes escribir el código del municipio de residencia del trabajador. ",
IF(_xlfn.IFNA(VLOOKUP(U378,MUNICIPIO,1,FALSE),-1)=-1,"El municipio de residencia del trabajador es inválido (por favor seleccionarlo de la lista). ","")
)
)</f>
        <v/>
      </c>
      <c r="EL378" s="46">
        <f>IF($DS378,
IF(V378="","Debes escribir el la dirección de residendia del trabajador. ","")
)</f>
        <v/>
      </c>
      <c r="EM378" s="46">
        <f>IF($DS378,
IF(W378="","Debes escribir la fecha de inicio de la liquidación. ",
IF(ISERR(DATE(YEAR(W378),MONTH(W378),DAY(W378))),"El valor ingresado en fecha de inicio de liquidación no tiene un formato válido. ",
IF( AND($E$6&lt;&gt;"", DATE(YEAR(W378), MONTH(W378), 1) &lt;&gt; IFERROR(DATE(MID($E$6, 1, 4), MID($E$6, 6, 2),1), "1/1/1900") ), "La fecha de inicio de la liquidación debe estar dentro del período liquidado. ", "")
)
)
)</f>
        <v/>
      </c>
      <c r="EN378" s="46">
        <f>IF($DS378,
IF(X378="","Debes escribir la fecha de fin de la liquidación. ",
IF(ISERR(DATE(YEAR(X378),MONTH(X378),DAY(X378))),"El valor ingresado en fecha de fin de liquidación no tiene un formato válido. ",
IF( AND($E$6&lt;&gt;"", DATE(YEAR(X378), MONTH(X378), 1) &lt;&gt; IFERROR(DATE(MID($E$6, 1, 4), MID($E$6, 6, 2),1), "1/1/1900") ), "La fecha de fin de la liquidación debe estar dentro del período liquidado. ", "")
)
)
)</f>
        <v/>
      </c>
      <c r="EO378" s="46">
        <f>IF($DS378,
IF(Y378="","Debes escribir la frecuencia de pago del trabajador. ",
IF(_xlfn.IFNA(VLOOKUP(Y378,PERÍODO_DE_NÓMINA,1,FALSE),-1)=-1,"La frecuencia de pago es inválida (por favor seleccionarlo de la lista). ","")
)
)</f>
        <v/>
      </c>
      <c r="EP378" s="46">
        <f>IF($DS378,
IF(Z378="","Debes escribir la fecha de pago. ",
IF(ISERR(DATE(YEAR(Z378),MONTH(Z378),DAY(Z378))), "El valor ingresado en fecha de pago no tiene un formato válido. ","")
)
)</f>
        <v/>
      </c>
      <c r="EQ378" s="46">
        <f>IF($DS378,
IF(AA378="","Debes escribir el medio de pago. ",
IF(_xlfn.IFNA(VLOOKUP(AA378,MEDIOS_DE_PAGO,1,FALSE),-1)=-1,"El medio de pago es inválido (por favor seleccionarlo de la lista). ","")
)
)</f>
        <v/>
      </c>
      <c r="ER378" s="46">
        <f>OR(AA378='Tablas '!$T$4,AA378='Tablas '!$T$7,AA378='Tablas '!$T$8,AA378='Tablas '!$T$11)</f>
        <v/>
      </c>
      <c r="ES378" s="46">
        <f>IF(AND($DS378,ER378),
IF(AB378="","Debes escribir la entidad bancaria. ",""),
""
)</f>
        <v/>
      </c>
      <c r="ET378" s="46">
        <f>IF(AND($DS378,ER378),
IF(AC378="","Debes escribir el tipo de cuenta bancaria. ",
IF(_xlfn.IFNA(VLOOKUP(AC378,TIPO_DE_CUENTA,1,FALSE),-1)=-1,"El tipo de cuenta bancaria es inválida (por favor seleccionarlo de la lista). ","")
),
""
)</f>
        <v/>
      </c>
      <c r="EU378" s="46">
        <f>IF(AND($DS378,ER378),
IF(AD378="","Debes escribir el número de cuenta bancaria. ",""),
""
)</f>
        <v/>
      </c>
      <c r="EV378" s="46">
        <f>IF($DS378,
IF(AE378="","Debes escribir el valor del sueldo básico. ",
IF( ISERR(_xlfn.NUMBERVALUE(AE378)), "El valor del sueldo básico debe ser un número válido. ", "")
)
)</f>
        <v/>
      </c>
      <c r="EW378" s="46">
        <f>IF($DS378,
IF(AF378="","Debes escribir el número de días trabajados. ",
IF( IFERROR(INT(AF378),1.1) &lt;&gt; IFERROR(_xlfn.NUMBERVALUE(AF378),1), "La cantidad de días trabajados debe ser un número entero. ", "")
)
)</f>
        <v/>
      </c>
      <c r="EX378" s="46">
        <f>IF($DS378,
IF(AG378="","Debes escribir el valor del sueldo trabajado. ",
IF( ISERR(_xlfn.NUMBERVALUE(AG378)), "El valor del sueldo trabajado debe ser un número válido. ", "")
)
)</f>
        <v/>
      </c>
      <c r="EY378" s="46">
        <f>IF($DS378,
IF( AND(AH378&lt;&gt;"", ISERR(_xlfn.NUMBERVALUE(AH378))), "El valor del auxilio de transporte debe ser un número válido. ", "")
)</f>
        <v/>
      </c>
      <c r="EZ378" s="46">
        <f>IF($DS378,
IF( AND(AI378&lt;&gt;"", ISERR(_xlfn.NUMBERVALUE(AI378))), "El valor de viáticos salariales debe ser un número válido. ", "")
)</f>
        <v/>
      </c>
      <c r="FA378" s="46">
        <f>IF($DS378,
IF( AND(AJ378&lt;&gt;"", ISERR(_xlfn.NUMBERVALUE(AJ378))), "El valor de viáticos NO salariales debe ser un número válido. ", "")
)</f>
        <v/>
      </c>
      <c r="FB378" s="46">
        <f>CONCATENATE(AK378,AL378)&lt;&gt;""</f>
        <v/>
      </c>
      <c r="FC378" s="46">
        <f>IF(AND($DS378,FB378),
IF(AK378="","Debes escribir el número de horas extras diurnas. ",
IF( IFERROR(INT(AK378),1.1) &lt;&gt; IFERROR(_xlfn.NUMBERVALUE(AK378),1), "La cantidad de horas extras diurnas debe ser un número entero. ", "")
),
""
)</f>
        <v/>
      </c>
      <c r="FD378" s="46">
        <f>IF(AND($DS378,FB378),
IF(AL378="","Debes escribir el valor de las horas extras diurnas. ",
IF( ISERR(_xlfn.NUMBERVALUE(AL378)), "El valor de las horas extras duirnas debe ser un número válido. ", "")
),
""
)</f>
        <v/>
      </c>
      <c r="FE378" s="46">
        <f>CONCATENATE(AM378,AN378)&lt;&gt;""</f>
        <v/>
      </c>
      <c r="FF378" s="46">
        <f>IF(AND($DS378,FE378),
IF(AM378="","Debes escribir el número de horas extras nocturnas. ",
IF( IFERROR(INT(AM378),1.1) &lt;&gt; IFERROR(_xlfn.NUMBERVALUE(AM378),1), "La cantidad de horas extras nocturnas debe ser un número entero. ", "")
),
""
)</f>
        <v/>
      </c>
      <c r="FG378" s="46">
        <f>IF(AND($DS378,FE378),
IF(AN378="","Debes escribir el valor de las horas extras nocturnas. ",
IF( ISERR(_xlfn.NUMBERVALUE(AN378)), "El valor de las horas extras nocturnas debe ser un número válido. ", "")
),
""
)</f>
        <v/>
      </c>
      <c r="FH378" s="46">
        <f>CONCATENATE(AO378,AP378)&lt;&gt;""</f>
        <v/>
      </c>
      <c r="FI378" s="46">
        <f>IF(AND($DS378,FH378),
IF(AO378="","Debes escribir el número de horas extras diurnas dominicales y festivas. ",
IF( IFERROR(INT(AO378),1.1) &lt;&gt; IFERROR(_xlfn.NUMBERVALUE(AO378),1), "La cantidad de horas extras diurnas dominicales y festivas debe ser un número entero. ", "")
),
""
)</f>
        <v/>
      </c>
      <c r="FJ378" s="46">
        <f>IF(AND($DS378,FH378),
IF(AP378="","Debes escribir el valor de las horas extras diurnas dominicales y festivas. ",
IF( ISERR(_xlfn.NUMBERVALUE(AP378)), "El valor de las horas extras diurnas dominicales y festivas debe ser un número válido. ", "")
),
""
)</f>
        <v/>
      </c>
      <c r="FK378" s="46">
        <f>CONCATENATE(AQ378,AR378)&lt;&gt;""</f>
        <v/>
      </c>
      <c r="FL378" s="46">
        <f>IF(AND($DS378,FK378),
IF(AQ378="","Debes escribir el número de horas extras nocturnas dominicales y festivas. ",
IF( IFERROR(INT(AQ378),1.1) &lt;&gt; IFERROR(_xlfn.NUMBERVALUE(AQ378),1), "La cantidad de horas extras nocturnas dominicales y festivas debe ser un número entero. ", "")
),
""
)</f>
        <v/>
      </c>
      <c r="FM378" s="46">
        <f>IF(AND($DS378,FK378),
IF(AR378="","Debes escribir el valor de las horas extras nocturnas dominicales y festivas. ",
IF( ISERR(_xlfn.NUMBERVALUE(AR378)), "El valor de las horas extras nocturnas dominicales y festivas debe ser un número válido. ", "")
),
""
)</f>
        <v/>
      </c>
      <c r="FN378" s="46">
        <f>CONCATENATE(AS378,AT378)&lt;&gt;""</f>
        <v/>
      </c>
      <c r="FO378" s="46">
        <f>IF(AND($DS378,FN378),
IF(AS378="","Debes escribir el número de horas recargo nocturno. ",
IF( IFERROR(INT(AS378),1.1) &lt;&gt; IFERROR(_xlfn.NUMBERVALUE(AS378),1), "La cantidad de horas recargo nocturno debe ser un número entero. ", "")
),
""
)</f>
        <v/>
      </c>
      <c r="FP378" s="46">
        <f>IF(AND($DS378,FN378),
IF(AT378="","Debes escribir el valor de las horas recargo nocturno. ",
IF( ISERR(_xlfn.NUMBERVALUE(AT378)), "El valor de las horas recargo nocturno debe ser un número válido. ", "")
),
""
)</f>
        <v/>
      </c>
      <c r="FQ378" s="46">
        <f>CONCATENATE(AU378,AV378)&lt;&gt;""</f>
        <v/>
      </c>
      <c r="FR378" s="46">
        <f>IF(AND($DS378,FQ378),
IF(AU378="","Debes escribir el número de horas recargo diurno dominical y festivo. ",
IF( IFERROR(INT(AU378),1.1) &lt;&gt; IFERROR(_xlfn.NUMBERVALUE(AU378),1), "La cantidad de horas recargo diurno dominical y festivo debe ser un número entero. ", "")
),
""
)</f>
        <v/>
      </c>
      <c r="FS378" s="46">
        <f>IF(AND($DS378,FQ378),
IF(AV378="","Debes escribir el valor de las horas recargo diurno dominical y festivo. ",
IF( ISERR(_xlfn.NUMBERVALUE(AV378)), "El valor de las horas recargo diurno dominical y festivo debe ser un número válido. ", "")
),
""
)</f>
        <v/>
      </c>
      <c r="FT378" s="46">
        <f>CONCATENATE(AW378,AX378)&lt;&gt;""</f>
        <v/>
      </c>
      <c r="FU378" s="46">
        <f>IF(AND($DS378,FT378),
IF(AW378="","Debes escribir el número de horas recargo nocturno dominical y festivo. ",
IF( IFERROR(INT(AW378),1.1) &lt;&gt; IFERROR(_xlfn.NUMBERVALUE(AW378),1), "La cantidad de horas recargo nocturno dominical y festivo debe ser un número entero. ", "")
),
""
)</f>
        <v/>
      </c>
      <c r="FV378" s="46">
        <f>IF(AND($DS378,FT378),
IF(AX378="","Debes escribir el valor de las horas recargo nocturno dominical y festivo. ",
IF( ISERR(_xlfn.NUMBERVALUE(AX378)), "El valor de las horas recargo nocturno dominical y festivo debe ser un número válido. ", "")
),
""
)</f>
        <v/>
      </c>
      <c r="FW378" s="46">
        <f>CONCATENATE(AY378,AZ378)&lt;&gt;""</f>
        <v/>
      </c>
      <c r="FX378" s="46">
        <f>IF(AND($DS378,FW378),
IF(AY378="","Debes escribir el número de días de vacaciones comunes. ",
IF( IFERROR(INT(AY378),1.1) &lt;&gt; IFERROR(_xlfn.NUMBERVALUE(AY378),1), "La cantidad de días de vacaciones comunes debe ser un número entero. ", "")
),
""
)</f>
        <v/>
      </c>
      <c r="FY378" s="46">
        <f>IF(AND($DS378,FW378),
IF(AZ378="","Debes escribir el valor de las vacaciones comunes. ",
IF( ISERR(_xlfn.NUMBERVALUE(AZ378)), "El valor de las vacaciones comunes debe ser un número válido. ", "")
),
""
)</f>
        <v/>
      </c>
      <c r="FZ378" s="46">
        <f>CONCATENATE(BA378,BB378)&lt;&gt;""</f>
        <v/>
      </c>
      <c r="GA378" s="46">
        <f>IF(AND($DS378,FZ378),
IF(BA378="","Debes escribir el número de días de vacaciones compensadas. ",
IF( IFERROR(INT(BA378),1.1) &lt;&gt; IFERROR(_xlfn.NUMBERVALUE(BA378),1), "La cantidad de días de vacaciones compensadas debe ser un número entero. ", "")
),
""
)</f>
        <v/>
      </c>
      <c r="GB378" s="46">
        <f>IF(AND($DS378,FZ378),
IF(BB378="","Debes escribir el valor de las vacaciones compensadas. ",
IF( ISERR(_xlfn.NUMBERVALUE(BB378)), "El valor de las vacaciones compensadas debe ser un número válido. ", "")
),
""
)</f>
        <v/>
      </c>
      <c r="GC378" s="46">
        <f>CONCATENATE(BC378,BD378)&lt;&gt;""</f>
        <v/>
      </c>
      <c r="GD378" s="46">
        <f>IF(AND($DS378,GC378),
IF(BC378="","Debes escribir el número de días de prima salarial. ",
IF( IFERROR(INT(BC378),1.1) &lt;&gt; IFERROR(_xlfn.NUMBERVALUE(BC378),1), "La cantidad de días de prima salarial debe ser un número entero. ", "")
),
""
)</f>
        <v/>
      </c>
      <c r="GE378" s="46">
        <f>IF(AND($DS378,GC378),
IF(BD378="","Debes escribir el valor de los días de prima salarial. ",
IF( ISERR(_xlfn.NUMBERVALUE(BD378)), "El valor de los días de prima salarial debe ser un número válido. ", "")
),
""
)</f>
        <v/>
      </c>
      <c r="GF378" s="46">
        <f>IF($DS378,
IF( AND(BE378&lt;&gt;"", ISERR(_xlfn.NUMBERVALUE(BE378))), "El valor de la prima NO saliarial debe ser un número válido. ", "")
)</f>
        <v/>
      </c>
      <c r="GG378" s="46">
        <f>CONCATENATE(BF378,BG378,BH378)&lt;&gt;""</f>
        <v/>
      </c>
      <c r="GH378" s="46">
        <f>IF(AND($DS378,GG378),
IF(BF378="","Debes escribir el valor de las cesantías. ",
IF( ISERR(_xlfn.NUMBERVALUE(BF378)), "El valor de las cesantías debe ser un número válido. ", "")
),
""
)</f>
        <v/>
      </c>
      <c r="GI378" s="46">
        <f>IF(AND($DS378,GG378),
IF(BG378="","Debes escribir el % de cesantías. ",
IF( ISERR(_xlfn.NUMBERVALUE(BG378)), "El % de cesantías debe ser un número válido. ", "")
),
""
)</f>
        <v/>
      </c>
      <c r="GJ378" s="46">
        <f>IF(AND($DS378,GG378),
IF(BH378="","Debes escribir el valor de intereses de cesantías. ",
IF( ISERR(_xlfn.NUMBERVALUE(BH378)), "El valor de intereses de cesantías debe ser un número válido. ", "")
),
""
)</f>
        <v/>
      </c>
      <c r="GK378" s="46">
        <f>CONCATENATE(BI378,BJ378,BK378)&lt;&gt;""</f>
        <v/>
      </c>
      <c r="GL378" s="46">
        <f>IF(AND($DS378,GK378),
IF(BI378="","Debes escribir el número de días de incapacidad. ",
IF( IFERROR(INT(BI378),1.1) &lt;&gt; IFERROR(_xlfn.NUMBERVALUE(BI378),1), "La cantidad de días de incapacidad debe ser un número entero. ", "")
),
""
)</f>
        <v/>
      </c>
      <c r="GM378" s="46">
        <f>IF(AND($DS378,GK378),
IF(BJ378="","Debes escribir el tipo de incapacidad. ",
IF(_xlfn.IFNA(VLOOKUP(BJ378,TIPO_DE_INCAPACIDAD,1,FALSE),-1)=-1,"El tipo de incapacidad es inválida (por favor seleccionarlo de la lista). ","")
),
""
)</f>
        <v/>
      </c>
      <c r="GN378" s="46">
        <f>IF(AND($DS378,GK378),
IF(BK378="","Debes escribir el valor de la incapacidad. ",
IF( ISERR(_xlfn.NUMBERVALUE(BK378)), "El valor de la incapacidad debe ser un número válido. ", "")
),
""
)</f>
        <v/>
      </c>
      <c r="GO378" s="46">
        <f>CONCATENATE(BL378,BM378)&lt;&gt;""</f>
        <v/>
      </c>
      <c r="GP378" s="46">
        <f>IF(AND($DS378,GO378),
IF(BL378="","Debes escribir el número de días de licencia de maternidad o paternidad. ",
IF( IFERROR(INT(BL378),1.1) &lt;&gt; IFERROR(_xlfn.NUMBERVALUE(BL378),1), "La cantidad de días de licencia de maternidad o paternidad debe ser un número entero. ", "")
),
""
)</f>
        <v/>
      </c>
      <c r="GQ378" s="46">
        <f>IF(AND($DS378,GO378),
IF(BM378="","Debes escribir el valor de la licencia de maternidad o paternidad. ",
IF( ISERR(_xlfn.NUMBERVALUE(BM378)), "El valor de la licencia de maternidad o paternidad debe ser un número válido. ", "")
),
""
)</f>
        <v/>
      </c>
      <c r="GR378" s="46">
        <f>CONCATENATE(BN378,BO378)&lt;&gt;""</f>
        <v/>
      </c>
      <c r="GS378" s="46">
        <f>IF(AND($DS378,GR378),
IF(BN378="","Debes escribir el número de días de licencia remunerada. ",
IF( IFERROR(INT(BN378),1.1) &lt;&gt; IFERROR(_xlfn.NUMBERVALUE(BN378),1), "La cantidad de días de licencia remunerada debe ser un número entero. ", "")
),
""
)</f>
        <v/>
      </c>
      <c r="GT378" s="46">
        <f>IF(AND($DS378,GR378),
IF(BO378="","Debes escribir el valor de la licencia remunerada. ",
IF( ISERR(_xlfn.NUMBERVALUE(BO378)), "El valor de la licencia remunerada debe ser un número válido. ", "")
),
""
)</f>
        <v/>
      </c>
      <c r="GU378" s="46">
        <f>IF($DS378,
IF( AND(BP378&lt;&gt;"", ISERR(_xlfn.NUMBERVALUE(BP378))), "El valor de la licencia NO remunerada debe ser un número válido. ", "")
)</f>
        <v/>
      </c>
      <c r="GV378" s="46">
        <f>IF($DS378,
IF( AND(BQ378&lt;&gt;"", ISERR(_xlfn.NUMBERVALUE(BQ378))), "El valor de auxilios salariales debe ser un número válido. ", "")
)</f>
        <v/>
      </c>
      <c r="GW378" s="46">
        <f>IF($DS378,
IF( AND(BR378&lt;&gt;"", ISERR(_xlfn.NUMBERVALUE(BR378))), "El valor de auxilios NO salariales debe ser un número válido. ", "")
)</f>
        <v/>
      </c>
      <c r="GX378" s="46">
        <f>IF($DS378,
IF( AND(BS378&lt;&gt;"", ISERR(_xlfn.NUMBERVALUE(BS378))), "El valor de bonos salariales debe ser un número válido. ", "")
)</f>
        <v/>
      </c>
      <c r="GY378" s="46">
        <f>IF($DS378,
IF( AND(BT378&lt;&gt;"", ISERR(_xlfn.NUMBERVALUE(BT378))), "El valor de bonos NO salariales debe ser un número válido. ", "")
)</f>
        <v/>
      </c>
      <c r="GZ378" s="46">
        <f>IF($DS378,
IF( AND(BU378&lt;&gt;"", ISERR(_xlfn.NUMBERVALUE(BU378))), "El valor de bonos salariales de alimentación debe ser un número válido. ", "")
)</f>
        <v/>
      </c>
      <c r="HA378" s="46">
        <f>IF($DS378,
IF( AND(BV378&lt;&gt;"", ISERR(_xlfn.NUMBERVALUE(BV378))), "El valor de bonos NO salariales de alimentación debe ser un número válido. ", "")
)</f>
        <v/>
      </c>
      <c r="HB378" s="46">
        <f>IF($DS378,
IF( AND(BW378&lt;&gt;"", ISERR(_xlfn.NUMBERVALUE(BW378))), "El valor de bonificaciones salariales debe ser un número válido. ", "")
)</f>
        <v/>
      </c>
      <c r="HC378" s="46">
        <f>IF($DS378,
IF( AND(BX378&lt;&gt;"", ISERR(_xlfn.NUMBERVALUE(BX378))), "El valor de bonificaciones NO salariales debe ser un número válido. ", "")
)</f>
        <v/>
      </c>
      <c r="HD378" s="46">
        <f>IF($DS378,
IF( AND(BY378&lt;&gt;"", ISERR(_xlfn.NUMBERVALUE(BY378))), "El valor de compensaciones ordinarias debe ser un número válido. ", "")
)</f>
        <v/>
      </c>
      <c r="HE378" s="46">
        <f>IF($DS378,
IF( AND(BZ378&lt;&gt;"", ISERR(_xlfn.NUMBERVALUE(BZ378))), "El valor de compensaciones extraordinarias debe ser un número válido. ", "")
)</f>
        <v/>
      </c>
      <c r="HF378" s="46">
        <f>IF($DS378,
IF( AND(CA378&lt;&gt;"", ISERR(_xlfn.NUMBERVALUE(CA378))), "El valor de comisiones debe ser un número válido. ", "")
)</f>
        <v/>
      </c>
      <c r="HG378" s="46">
        <f>IF($DS378,
IF( AND(CB378&lt;&gt;"", ISERR(_xlfn.NUMBERVALUE(CB378))), "El valor de ausencia por huega debe ser un número válido. ", "")
)</f>
        <v/>
      </c>
      <c r="HH378" s="46">
        <f>IF($DS378,
IF( AND(CC378&lt;&gt;"", ISERR(_xlfn.NUMBERVALUE(CC378))), "El valor de anticipos debe ser un número válido. ", "")
)</f>
        <v/>
      </c>
      <c r="HI378" s="46">
        <f>IF($DS378,
IF( AND(CD378&lt;&gt;"", ISERR(_xlfn.NUMBERVALUE(CD378))), "El valor de pagos a terceros debe ser un número válido. ", "")
)</f>
        <v/>
      </c>
      <c r="HJ378" s="46">
        <f>IF($DS378,
IF( AND(CE378&lt;&gt;"", ISERR(_xlfn.NUMBERVALUE(CE378))), "El valor de dotación debe ser un número válido. ", "")
)</f>
        <v/>
      </c>
      <c r="HK378" s="46">
        <f>IF($DS378,
IF( AND(CF378&lt;&gt;"", ISERR(_xlfn.NUMBERVALUE(CF378))), "El valor de apoyo sostenibilidad debe ser un número válido. ", "")
)</f>
        <v/>
      </c>
      <c r="HL378" s="46">
        <f>IF($DS378,
IF( AND(CG378&lt;&gt;"", ISERR(_xlfn.NUMBERVALUE(CG378))), "El valor de teletrabajo debe ser un número válido. ", "")
)</f>
        <v/>
      </c>
      <c r="HM378" s="46">
        <f>IF($DS378,
IF( AND(CH378&lt;&gt;"", ISERR(_xlfn.NUMBERVALUE(CH378))), "El valor de bonificación de retiro debe ser un número válido. ", "")
)</f>
        <v/>
      </c>
      <c r="HN378" s="46">
        <f>IF($DS378,
IF( AND(CI378&lt;&gt;"", ISERR(_xlfn.NUMBERVALUE(CI378))), "El valor de indemnización de retiro debe ser un número válido. ", "")
)</f>
        <v/>
      </c>
      <c r="HO378" s="46">
        <f>IF($DS378,
IF( AND(CJ378&lt;&gt;"", ISERR(_xlfn.NUMBERVALUE(CJ378))), "El valor de reintegros debe ser un número válido. ", "")
)</f>
        <v/>
      </c>
      <c r="HP378" s="46">
        <f>CONCATENATE(CK378,CL378,CM378)&lt;&gt;""</f>
        <v/>
      </c>
      <c r="HQ378" s="46">
        <f>IF(AND($DS378,HP378),
IF(CK378="","Debes escribir la descripción de otro concepto no categorizado. ",""),
""
)</f>
        <v/>
      </c>
      <c r="HR378" s="46">
        <f>IF(AND($DS378,HP378),
IF(CONCATENATE(CL378,CM378)="","Debes escribir al menos un valor de concepto no categorizado (salarial o no salarial). ",
IF(ISERR(_xlfn.NUMBERVALUE(CL378)),"El valor salarial concepto no categorizado debe ser un número válido. ","")
),
""
)</f>
        <v/>
      </c>
      <c r="HS378" s="46">
        <f>IF(AND($DS378,HP378),
IF(CONCATENATE(CL378,CM378)="","Debes escribir al menos un valor de concepto no categorizado (salarial o no salarial). ",
IF(ISERR(_xlfn.NUMBERVALUE(CM378)),"El valor NO salarial concepto no categorizado debe ser un número válido. ","")
),
""
)</f>
        <v/>
      </c>
      <c r="HT378" s="46">
        <f>IF($DS378,
IF(CN378="","Debes escribir el porcentaje del aporte a salud. ",
IF( ISERR(_xlfn.NUMBERVALUE(CN378)), "El valor del porcentaje del aporte a salud debe ser un número válido. ", "")
)
)</f>
        <v/>
      </c>
      <c r="HU378" s="46">
        <f>IF($DS378,
IF(CO378="","Debes escribir el valor del aporte a salud. ",
IF( ISERR(_xlfn.NUMBERVALUE(CO378)), "El valor del aporte a salud debe ser un número válido. ", "")
)
)</f>
        <v/>
      </c>
      <c r="HV378" s="46">
        <f>IF($DS378,
IF( AND(CP378&lt;&gt;"", ISERR(_xlfn.NUMBERVALUE(CP378))), "El valor plan complementario debe ser un número válido. ", "")
)</f>
        <v/>
      </c>
      <c r="HW378" s="46">
        <f>IF($DS378,
IF(CQ378="","Debes escribir el porcentaje del aporte a pensión. ",
IF( ISERR(_xlfn.NUMBERVALUE(CQ378)), "El valor del porcentaje del aporte a pensión debe ser un número válido. ", "")
)
)</f>
        <v/>
      </c>
      <c r="HX378" s="46">
        <f>IF($DS378,
IF(CR378="","Debes escribir el valor del aporte a pensión. ",
IF( ISERR(_xlfn.NUMBERVALUE(CR378)), "El valor del aporte a salud debe ser un número válido. ", "")
)
)</f>
        <v/>
      </c>
      <c r="HY378" s="46">
        <f>IF($DS378,
IF( AND(CS378&lt;&gt;"", ISERR(_xlfn.NUMBERVALUE(CS378))), "El valor pensión voluntaria debe ser un número válido. ", "")
)</f>
        <v/>
      </c>
      <c r="HZ378" s="46">
        <f>CONCATENATE(CT378,CU378,CV378,CW378)&lt;&gt;""</f>
        <v/>
      </c>
      <c r="IA378" s="46">
        <f>IF(AND($DS378,HZ378),
IF(CT378="","Debes escribir el % del fondo de seguridad pensional. ",
IF( ISERR(_xlfn.NUMBERVALUE(CT378)), "El % del fondo de seguridad debe ser un número válido. ", "")
),
""
)</f>
        <v/>
      </c>
      <c r="IB378" s="46">
        <f>IF(AND($DS378,HZ378),
IF(CU378="","Debes escribir el valor del aporte al fondo de solidaridad pensional. ",
IF( ISERR(_xlfn.NUMBERVALUE(CU378)), "El valor del aporte al fondo de solidaridad pensional debe ser un número válido. ", "")
),
""
)</f>
        <v/>
      </c>
      <c r="IC378" s="46">
        <f>IF(AND($DS378,HZ378),
IF(CV378="","Debes escribir el % del fondo de subsistencia. ",
IF( ISERR(_xlfn.NUMBERVALUE(CV378)), "El % del fondo de subsistencia debe ser un número válido. ", "")
),
""
)</f>
        <v/>
      </c>
      <c r="ID378" s="46">
        <f>IF(AND($DS378,HZ378),
IF(CW378="","Debes escribir el valor del fondo de subsistencia. ",
IF( ISERR(_xlfn.NUMBERVALUE(CW378)), "El valor del fondo de subsistencia debe ser un número válido. ", "")
),
""
)</f>
        <v/>
      </c>
      <c r="IE378" s="46">
        <f>CONCATENATE(CX378,CY378)&lt;&gt;""</f>
        <v/>
      </c>
      <c r="IF378" s="46">
        <f>IF(AND($DS378,IE378),
IF(CX378="","Debes escribir el % de sindicato. ",
IF( ISERR(_xlfn.NUMBERVALUE(CX378)), "El % de sindicato debe ser un número válido. ", "")
),
""
)</f>
        <v/>
      </c>
      <c r="IG378" s="46">
        <f>IF(AND($DS378,IE378),
IF(CY378="","Debes escribir el valor del sindicato. ",
IF( ISERR(_xlfn.NUMBERVALUE(CY378)), "El valor del sindicato debe ser un número válido. ", "")
),
""
)</f>
        <v/>
      </c>
      <c r="IH378" s="46">
        <f>IF($DS378,
IF( AND(CZ378&lt;&gt;"", ISERR(_xlfn.NUMBERVALUE(CZ378))), "El valor de sanción pública debe ser un número válido. ", "")
)</f>
        <v/>
      </c>
      <c r="II378" s="46">
        <f>IF($DS378,
IF( AND(DA378&lt;&gt;"", ISERR(_xlfn.NUMBERVALUE(DA378))), "El valor de sanción privada debe ser un número válido. ", "")
)</f>
        <v/>
      </c>
      <c r="IJ378" s="46">
        <f>CONCATENATE(DB378,DC378)&lt;&gt;""</f>
        <v/>
      </c>
      <c r="IK378" s="46">
        <f>IF(AND($DS378,IJ378),
IF(DB378="","Debes escribir la descripción de libranza. ",""),
""
)</f>
        <v/>
      </c>
      <c r="IL378" s="46">
        <f>IF(AND($DS378,IJ378),
IF(DC378="","Debes escribir la cuota libranza. ",
IF(ISERR(_xlfn.NUMBERVALUE(DC378)),"El valor de la cuota libranza debe ser un número válido. ","")
),
""
)</f>
        <v/>
      </c>
      <c r="IM378" s="46">
        <f>IF($DS378,
IF( AND(DD378&lt;&gt;"", ISERR(_xlfn.NUMBERVALUE(DD378))), "El valor de pagos a terceros debe ser un número válido. ", "")
)</f>
        <v/>
      </c>
      <c r="IN378" s="46">
        <f>IF($DS378,
IF( AND(DE378&lt;&gt;"", ISERR(_xlfn.NUMBERVALUE(DE378))), "El valor de anticipos debe ser un número válido. ", "")
)</f>
        <v/>
      </c>
      <c r="IO378" s="46">
        <f>IF($DS378,
IF( AND(DF378&lt;&gt;"", ISERR(_xlfn.NUMBERVALUE(DF378))), "El valor de AFC debe ser un número válido. ", "")
)</f>
        <v/>
      </c>
      <c r="IP378" s="46">
        <f>IF($DS378,
IF( AND(DG378&lt;&gt;"", ISERR(_xlfn.NUMBERVALUE(DG378))), "El valor de rete-fuente debe ser un número válido. ", "")
)</f>
        <v/>
      </c>
      <c r="IQ378" s="46">
        <f>IF($DS378,
IF( AND(DH378&lt;&gt;"", ISERR(_xlfn.NUMBERVALUE(DH378))), "El valor de cooperativa de trabajo debe ser un número válido. ", "")
)</f>
        <v/>
      </c>
      <c r="IR378" s="46">
        <f>IF($DS378,
IF( AND(DI378&lt;&gt;"", ISERR(_xlfn.NUMBERVALUE(DI378))), "El valor de embargo fiscal debe ser un número válido. ", "")
)</f>
        <v/>
      </c>
      <c r="IS378" s="46">
        <f>IF($DS378,
IF( AND(DJ378&lt;&gt;"", ISERR(_xlfn.NUMBERVALUE(DJ378))), "El valor de educación debe ser un número válido. ", "")
)</f>
        <v/>
      </c>
      <c r="IT378" s="46">
        <f>IF($DS378,
IF( AND(DK378&lt;&gt;"", ISERR(_xlfn.NUMBERVALUE(DK378))), "El valor de reintegro debe ser un número válido. ", "")
)</f>
        <v/>
      </c>
      <c r="IU378" s="46">
        <f>IF($DS378,
IF( AND(DL378&lt;&gt;"", ISERR(_xlfn.NUMBERVALUE(DL378))), "El valor de deuda debe ser un número válido. ", "")
)</f>
        <v/>
      </c>
      <c r="IV378" s="46">
        <f>IF($DS378,
IF( AND(DM378&lt;&gt;"", ISERR(_xlfn.NUMBERVALUE(DM378))), "El valor de otras deducciones debe ser un número válido. ", "")
)</f>
        <v/>
      </c>
      <c r="IW378" s="46">
        <f>IF($DS378,
IF(DN378="","Debes escribir el valor de los devengos totales. ",
IF( ISERR(_xlfn.NUMBERVALUE(DN378)), "El valor de los devengos totales debe ser un número válido. ", "")
)
)</f>
        <v/>
      </c>
      <c r="IX378" s="46">
        <f>IF($DS378,
IF(DO378="","Debes escribir el valor de las deducciones totales. ",
IF( ISERR(_xlfn.NUMBERVALUE(DO378)), "El valor de las deducciones totales debe ser un número válido. ", "")
)
)</f>
        <v/>
      </c>
      <c r="IY378" s="46">
        <f>IF($DS378,
IF(DP378="","Debes escribir el valor del salario total. ",
IF( ISERR(_xlfn.NUMBERVALUE(DP378)), "El valor del salario total debe ser un número válido. ", "")
)
)</f>
        <v/>
      </c>
    </row>
    <row r="379">
      <c r="B379" s="48" t="n">
        <v>367</v>
      </c>
      <c r="C379" s="61">
        <f>IF(AND(DS379,DP379&lt;&gt;""),
IF(DQ379="","OK","Error"),
""
)</f>
        <v/>
      </c>
      <c r="D379" s="53" t="n"/>
      <c r="E379" s="52" t="n"/>
      <c r="F379" s="112" t="n"/>
      <c r="G379" s="52" t="n"/>
      <c r="H379" s="53" t="n"/>
      <c r="I379" s="52" t="n"/>
      <c r="J379" s="52" t="n"/>
      <c r="K379" s="53" t="n"/>
      <c r="L379" s="55" t="n"/>
      <c r="M379" s="108" t="n"/>
      <c r="N379" s="56" t="n"/>
      <c r="O379" s="52" t="n"/>
      <c r="P379" s="52" t="n"/>
      <c r="Q379" s="52" t="n"/>
      <c r="R379" s="52" t="n"/>
      <c r="S379" s="52" t="n"/>
      <c r="T379" s="53" t="n"/>
      <c r="U379" s="52" t="n"/>
      <c r="V379" s="52" t="n"/>
      <c r="W379" s="55" t="n"/>
      <c r="X379" s="55" t="n"/>
      <c r="Y379" s="52" t="n"/>
      <c r="Z379" s="55" t="n"/>
      <c r="AA379" s="52" t="n"/>
      <c r="AB379" s="53" t="n"/>
      <c r="AC379" s="53" t="n"/>
      <c r="AD379" s="53" t="n"/>
      <c r="AE379" s="177" t="n"/>
      <c r="AF379" s="113" t="n"/>
      <c r="AG379" s="177" t="n"/>
      <c r="AH379" s="178" t="n"/>
      <c r="AI379" s="178" t="n"/>
      <c r="AJ379" s="178" t="n"/>
      <c r="AK379" s="114" t="n"/>
      <c r="AL379" s="178" t="n"/>
      <c r="AM379" s="114" t="n"/>
      <c r="AN379" s="178" t="n"/>
      <c r="AO379" s="114" t="n"/>
      <c r="AP379" s="178" t="n"/>
      <c r="AQ379" s="114" t="n"/>
      <c r="AR379" s="178" t="n"/>
      <c r="AS379" s="114" t="n"/>
      <c r="AT379" s="178" t="n"/>
      <c r="AU379" s="114" t="n"/>
      <c r="AV379" s="178" t="n"/>
      <c r="AW379" s="114" t="n"/>
      <c r="AX379" s="178" t="n"/>
      <c r="AY379" s="114" t="n"/>
      <c r="AZ379" s="178" t="n"/>
      <c r="BA379" s="114" t="n"/>
      <c r="BB379" s="178" t="n"/>
      <c r="BC379" s="114" t="n"/>
      <c r="BD379" s="178" t="n"/>
      <c r="BE379" s="178" t="n"/>
      <c r="BF379" s="178" t="n"/>
      <c r="BG379" s="59" t="n"/>
      <c r="BH379" s="178" t="n"/>
      <c r="BI379" s="114" t="n"/>
      <c r="BJ379" s="53" t="n"/>
      <c r="BK379" s="178" t="n"/>
      <c r="BL379" s="114" t="n"/>
      <c r="BM379" s="178" t="n"/>
      <c r="BN379" s="114" t="n"/>
      <c r="BO379" s="178" t="n"/>
      <c r="BP379" s="178" t="n"/>
      <c r="BQ379" s="178" t="n"/>
      <c r="BR379" s="178" t="n"/>
      <c r="BS379" s="178" t="n"/>
      <c r="BT379" s="178" t="n"/>
      <c r="BU379" s="178" t="n"/>
      <c r="BV379" s="178" t="n"/>
      <c r="BW379" s="178" t="n"/>
      <c r="BX379" s="178" t="n"/>
      <c r="BY379" s="178" t="n"/>
      <c r="BZ379" s="178" t="n"/>
      <c r="CA379" s="178" t="n"/>
      <c r="CB379" s="178" t="n"/>
      <c r="CC379" s="178" t="n"/>
      <c r="CD379" s="178" t="n"/>
      <c r="CE379" s="178" t="n"/>
      <c r="CF379" s="178" t="n"/>
      <c r="CG379" s="178" t="n"/>
      <c r="CH379" s="178" t="n"/>
      <c r="CI379" s="178" t="n"/>
      <c r="CJ379" s="178" t="n"/>
      <c r="CK379" s="53" t="n"/>
      <c r="CL379" s="178" t="n"/>
      <c r="CM379" s="178" t="n"/>
      <c r="CN379" s="60" t="n"/>
      <c r="CO379" s="177" t="n"/>
      <c r="CP379" s="178" t="n"/>
      <c r="CQ379" s="60" t="n"/>
      <c r="CR379" s="177" t="n"/>
      <c r="CS379" s="178" t="n"/>
      <c r="CT379" s="59" t="n"/>
      <c r="CU379" s="178" t="n"/>
      <c r="CV379" s="59" t="n"/>
      <c r="CW379" s="178" t="n"/>
      <c r="CX379" s="59" t="n"/>
      <c r="CY379" s="178" t="n"/>
      <c r="CZ379" s="178" t="n"/>
      <c r="DA379" s="178" t="n"/>
      <c r="DB379" s="53" t="n"/>
      <c r="DC379" s="178" t="n"/>
      <c r="DD379" s="178" t="n"/>
      <c r="DE379" s="178" t="n"/>
      <c r="DF379" s="178" t="n"/>
      <c r="DG379" s="178" t="n"/>
      <c r="DH379" s="178" t="n"/>
      <c r="DI379" s="178" t="n"/>
      <c r="DJ379" s="178" t="n"/>
      <c r="DK379" s="178" t="n"/>
      <c r="DL379" s="178" t="n"/>
      <c r="DM379" s="178" t="n"/>
      <c r="DN379" s="177" t="n"/>
      <c r="DO379" s="177" t="n"/>
      <c r="DP379" s="177" t="n"/>
      <c r="DQ379" s="76">
        <f>IF(AND(DS379,DP379&lt;&gt;""),
CONCATENATE(DT379,DU379,DV379,DW379,DX379,DY379,DZ379,EA379,EB379,EC379,ED379,EE379,EF379,EG379,EH379,EI379,EJ379,EK379,EL379,EM379,EN379,EO379,EP379,EQ379,ES379,ET379,EU379,EV379,EW379,EX379,EY379,EZ379,FA379,FC379,FD379,FF379,FG379,FI379,FJ379,FL379,FM379,FO379,FP379,FR379,FS379,FU379,FV379,FX379,FY379,GA379,GB379,GD379,GE379,GF379,GH379,GI379,GJ379,GL379,GM379,GN379,GP379,GQ379,GS379,GT379,GU379,GV379,GW379,GX379,GY379,GZ379,HA379,HB379,HC379,HD379,HE379,HF379,HG379,HH379,HI379,HJ379,HK379,HL379,HM379,HN379,HO379,HQ379,HR379,HS379,HT379,HU379,HV379,HW379,HX379,HY379,IA379,IB379,IC379,ID379,IF379,IG379,IH379,II379,IK379,IL379,IM379,IN379,IO379,IP379,IQ379,IR379,IS379,IT379,IU379,IV379,IW379,IX379,IY379,IZ379),
""
)</f>
        <v/>
      </c>
      <c r="DR379" s="53" t="n"/>
      <c r="DS379" s="46">
        <f>CONCATENATE(D379,$E379,$F379,$G379,H379,$I379,$J379,K379,$L379,$M379,N379,$O379,$P379,$Q379,$R379,$S379,T379,$U379,$V379,$W379,$X379,$Y379,$Z379,$AA379,AB379,AC379,AD379,$AE379,$AF379,$AG379,AH379,AI379,AJ379,AK379,AL379,AM379,AN379,AO379,AP379,AQ379,AR379,AS379,AT379,AU379,AV379,AW379,AX379,AY379,AZ379,BA379,BB379,BC379,BD379,BE379,BF379,BG379,BH379,BI379,BJ379,BK379,BL379,BM379,BN379,BO379,BP379,BQ379,BR379,BS379,BT379,BU379,BV379,BW379,BX379,BY379,BZ379,CA379,CB379,CC379,CD379,CE379,CF379,CG379,CH379,CI379,CJ379,CK379,CL379,CM379,$CN379,$CO379,CP379,$CQ379,$CR379,CS379,CT379,CU379,CV379,CW379,CX379,CY379,CZ379,DA379,DB379,DC379,DD379,DE379,DF379,DG379,DH379,DI379,DJ379,DK379,DL379,DM379,$DN379,$DO379,$DP379,DR379)&lt;&gt;""</f>
        <v/>
      </c>
      <c r="DT379" s="46">
        <f>IF(AND($DS379,$E$4&lt;&gt;""),
IF(LEFT($E$4,2) = "1.",
IF(D379&lt;&gt;"","El CUNE sólo se envía en operaciones de novedad o ajuste. ",""),
IF(D379="","Debes escribir un CUNE válido para realizar operaciones de novedad o ajuste. ","")),
""
)</f>
        <v/>
      </c>
      <c r="DU379" s="46">
        <f>IF($DS379,
IF(E379="","Debes seleccionar el tipo de documento del empleado. ",
IF(_xlfn.IFNA(VLOOKUP(E379,TIPO_DE_DOCUMENTO,1,FALSE),-1)=-1,"El tipo de documento no es válido (por favor seleccionarlo de la lista). ","")
)
)</f>
        <v/>
      </c>
      <c r="DV379" s="46">
        <f>IF($DS379,
IF(F379="","Debes escribir el número de documento del empleado. ","")
)</f>
        <v/>
      </c>
      <c r="DW379" s="46">
        <f>IF($DS379,
IF(G379="","Debes escribir el primer nombre del empleado. ","")
)</f>
        <v/>
      </c>
      <c r="DY379" s="46">
        <f>IF($DS379,
IF(I379="","Debes escribir el primer apellido del empleado. ","")
)</f>
        <v/>
      </c>
      <c r="DZ379" s="46">
        <f>IF($DS379,
IF(J379="","Debes escribir el segundo apellido del empleado. ","")
)</f>
        <v/>
      </c>
      <c r="EB379" s="46">
        <f>IF($DS379,
IF(L379="","Debes escribir la fecha de ingreso del empleado. ",
IF(ISERR(DATE(YEAR(L379),MONTH(L379),DAY(L379))), "El valor ingresado en fecha de ingreso no tiene un formato válido. ","")
)
)</f>
        <v/>
      </c>
      <c r="EC379" s="46">
        <f>IF($DS379,
IF(M379="","Debes escribir el tiempo laborado. ",
IF( IFERROR(INT(M379),1.1) &lt;&gt; IFERROR(_xlfn.NUMBERVALUE(M379),1), "El valor de los días trabajados debe ser un número entero. ", "")
)
)</f>
        <v/>
      </c>
      <c r="ED379" s="46">
        <f>IF($DS379,
IF( AND(N379&lt;&gt;"", ISERR(DATE(YEAR(N379),MONTH(N379),DAY(N379))) ), "El valor ingresado en fecha de ingreso no tiene un formato válido. ",
IF( AND(N379&lt;&gt;"", $E$6&lt;&gt;"", DATE(YEAR(N379), MONTH(N379), 1) &lt;&gt; IFERROR(DATE(MID($E$6, 1, 4), MID($E$6, 6, 2),1), "1/1/1900") ), "La fecha de retiro debe estar dentro del período liquidado. ", "")
)
)</f>
        <v/>
      </c>
      <c r="EE379" s="46">
        <f>IF($DS379,
IF(O379="","Debes seleccionar el tipo de trabajador. ",
IF(_xlfn.IFNA(VLOOKUP(O379,TIPO_DE_TRABAJADOR,1,FALSE),-1)=-1,"El tipo de trabajador no es válido (por favor seleccionarlo de la lista). ","")
)
)</f>
        <v/>
      </c>
      <c r="EF379" s="46">
        <f>IF($DS379,
IF(P379="","Debes seleccionar si es un trabajador dependiente pensionado por vejez. ",
IF(_xlfn.IFNA(VLOOKUP(P379,SUBTIPO_DE_TRABAJADOR,1,FALSE),-1)=-1,"El tipo de trabajador dependiente pensionado por vejez no es válido (por favor seleccionarlo de la lista). ","")
)
)</f>
        <v/>
      </c>
      <c r="EG379" s="46">
        <f>IF($DS379,
IF(Q379="","Debes seleccionar el tipo de contrato del trabajador. ",
IF(_xlfn.IFNA(VLOOKUP(Q379,TIPO_DE_CONTRATO,1,FALSE),-1)=-1,"El tipo de contrato del trabajador no es válido (por favor seleccionarlo de la lista). ","")
)
)</f>
        <v/>
      </c>
      <c r="EH379" s="46">
        <f>IF($DS379,
IF(R379="","Debes seleccionar si es un salario integral. ",
IF(_xlfn.IFNA(VLOOKUP(R379,SI_NO,1,FALSE),-1)=-1,"Valor no válido para salario integral (por favor seleccionarlo de la lista). ","")
)
)</f>
        <v/>
      </c>
      <c r="EI379" s="46">
        <f>IF($DS379,
IF(S379="","Debes seleccionar si el trabajador realiza actividades de riesgo. ",
IF(_xlfn.IFNA(VLOOKUP(S379,SI_NO,1,FALSE),-1)=-1,"Valor no válido para actividad de alto riesgo (por favor seleccionarlo de la lista). ","")
)
)</f>
        <v/>
      </c>
      <c r="EK379" s="46">
        <f>IF($DS379,
IF(U379="","Debes escribir el código del municipio de residencia del trabajador. ",
IF(_xlfn.IFNA(VLOOKUP(U379,MUNICIPIO,1,FALSE),-1)=-1,"El municipio de residencia del trabajador es inválido (por favor seleccionarlo de la lista). ","")
)
)</f>
        <v/>
      </c>
      <c r="EL379" s="46">
        <f>IF($DS379,
IF(V379="","Debes escribir el la dirección de residendia del trabajador. ","")
)</f>
        <v/>
      </c>
      <c r="EM379" s="46">
        <f>IF($DS379,
IF(W379="","Debes escribir la fecha de inicio de la liquidación. ",
IF(ISERR(DATE(YEAR(W379),MONTH(W379),DAY(W379))),"El valor ingresado en fecha de inicio de liquidación no tiene un formato válido. ",
IF( AND($E$6&lt;&gt;"", DATE(YEAR(W379), MONTH(W379), 1) &lt;&gt; IFERROR(DATE(MID($E$6, 1, 4), MID($E$6, 6, 2),1), "1/1/1900") ), "La fecha de inicio de la liquidación debe estar dentro del período liquidado. ", "")
)
)
)</f>
        <v/>
      </c>
      <c r="EN379" s="46">
        <f>IF($DS379,
IF(X379="","Debes escribir la fecha de fin de la liquidación. ",
IF(ISERR(DATE(YEAR(X379),MONTH(X379),DAY(X379))),"El valor ingresado en fecha de fin de liquidación no tiene un formato válido. ",
IF( AND($E$6&lt;&gt;"", DATE(YEAR(X379), MONTH(X379), 1) &lt;&gt; IFERROR(DATE(MID($E$6, 1, 4), MID($E$6, 6, 2),1), "1/1/1900") ), "La fecha de fin de la liquidación debe estar dentro del período liquidado. ", "")
)
)
)</f>
        <v/>
      </c>
      <c r="EO379" s="46">
        <f>IF($DS379,
IF(Y379="","Debes escribir la frecuencia de pago del trabajador. ",
IF(_xlfn.IFNA(VLOOKUP(Y379,PERÍODO_DE_NÓMINA,1,FALSE),-1)=-1,"La frecuencia de pago es inválida (por favor seleccionarlo de la lista). ","")
)
)</f>
        <v/>
      </c>
      <c r="EP379" s="46">
        <f>IF($DS379,
IF(Z379="","Debes escribir la fecha de pago. ",
IF(ISERR(DATE(YEAR(Z379),MONTH(Z379),DAY(Z379))), "El valor ingresado en fecha de pago no tiene un formato válido. ","")
)
)</f>
        <v/>
      </c>
      <c r="EQ379" s="46">
        <f>IF($DS379,
IF(AA379="","Debes escribir el medio de pago. ",
IF(_xlfn.IFNA(VLOOKUP(AA379,MEDIOS_DE_PAGO,1,FALSE),-1)=-1,"El medio de pago es inválido (por favor seleccionarlo de la lista). ","")
)
)</f>
        <v/>
      </c>
      <c r="ER379" s="46">
        <f>OR(AA379='Tablas '!$T$4,AA379='Tablas '!$T$7,AA379='Tablas '!$T$8,AA379='Tablas '!$T$11)</f>
        <v/>
      </c>
      <c r="ES379" s="46">
        <f>IF(AND($DS379,ER379),
IF(AB379="","Debes escribir la entidad bancaria. ",""),
""
)</f>
        <v/>
      </c>
      <c r="ET379" s="46">
        <f>IF(AND($DS379,ER379),
IF(AC379="","Debes escribir el tipo de cuenta bancaria. ",
IF(_xlfn.IFNA(VLOOKUP(AC379,TIPO_DE_CUENTA,1,FALSE),-1)=-1,"El tipo de cuenta bancaria es inválida (por favor seleccionarlo de la lista). ","")
),
""
)</f>
        <v/>
      </c>
      <c r="EU379" s="46">
        <f>IF(AND($DS379,ER379),
IF(AD379="","Debes escribir el número de cuenta bancaria. ",""),
""
)</f>
        <v/>
      </c>
      <c r="EV379" s="46">
        <f>IF($DS379,
IF(AE379="","Debes escribir el valor del sueldo básico. ",
IF( ISERR(_xlfn.NUMBERVALUE(AE379)), "El valor del sueldo básico debe ser un número válido. ", "")
)
)</f>
        <v/>
      </c>
      <c r="EW379" s="46">
        <f>IF($DS379,
IF(AF379="","Debes escribir el número de días trabajados. ",
IF( IFERROR(INT(AF379),1.1) &lt;&gt; IFERROR(_xlfn.NUMBERVALUE(AF379),1), "La cantidad de días trabajados debe ser un número entero. ", "")
)
)</f>
        <v/>
      </c>
      <c r="EX379" s="46">
        <f>IF($DS379,
IF(AG379="","Debes escribir el valor del sueldo trabajado. ",
IF( ISERR(_xlfn.NUMBERVALUE(AG379)), "El valor del sueldo trabajado debe ser un número válido. ", "")
)
)</f>
        <v/>
      </c>
      <c r="EY379" s="46">
        <f>IF($DS379,
IF( AND(AH379&lt;&gt;"", ISERR(_xlfn.NUMBERVALUE(AH379))), "El valor del auxilio de transporte debe ser un número válido. ", "")
)</f>
        <v/>
      </c>
      <c r="EZ379" s="46">
        <f>IF($DS379,
IF( AND(AI379&lt;&gt;"", ISERR(_xlfn.NUMBERVALUE(AI379))), "El valor de viáticos salariales debe ser un número válido. ", "")
)</f>
        <v/>
      </c>
      <c r="FA379" s="46">
        <f>IF($DS379,
IF( AND(AJ379&lt;&gt;"", ISERR(_xlfn.NUMBERVALUE(AJ379))), "El valor de viáticos NO salariales debe ser un número válido. ", "")
)</f>
        <v/>
      </c>
      <c r="FB379" s="46">
        <f>CONCATENATE(AK379,AL379)&lt;&gt;""</f>
        <v/>
      </c>
      <c r="FC379" s="46">
        <f>IF(AND($DS379,FB379),
IF(AK379="","Debes escribir el número de horas extras diurnas. ",
IF( IFERROR(INT(AK379),1.1) &lt;&gt; IFERROR(_xlfn.NUMBERVALUE(AK379),1), "La cantidad de horas extras diurnas debe ser un número entero. ", "")
),
""
)</f>
        <v/>
      </c>
      <c r="FD379" s="46">
        <f>IF(AND($DS379,FB379),
IF(AL379="","Debes escribir el valor de las horas extras diurnas. ",
IF( ISERR(_xlfn.NUMBERVALUE(AL379)), "El valor de las horas extras duirnas debe ser un número válido. ", "")
),
""
)</f>
        <v/>
      </c>
      <c r="FE379" s="46">
        <f>CONCATENATE(AM379,AN379)&lt;&gt;""</f>
        <v/>
      </c>
      <c r="FF379" s="46">
        <f>IF(AND($DS379,FE379),
IF(AM379="","Debes escribir el número de horas extras nocturnas. ",
IF( IFERROR(INT(AM379),1.1) &lt;&gt; IFERROR(_xlfn.NUMBERVALUE(AM379),1), "La cantidad de horas extras nocturnas debe ser un número entero. ", "")
),
""
)</f>
        <v/>
      </c>
      <c r="FG379" s="46">
        <f>IF(AND($DS379,FE379),
IF(AN379="","Debes escribir el valor de las horas extras nocturnas. ",
IF( ISERR(_xlfn.NUMBERVALUE(AN379)), "El valor de las horas extras nocturnas debe ser un número válido. ", "")
),
""
)</f>
        <v/>
      </c>
      <c r="FH379" s="46">
        <f>CONCATENATE(AO379,AP379)&lt;&gt;""</f>
        <v/>
      </c>
      <c r="FI379" s="46">
        <f>IF(AND($DS379,FH379),
IF(AO379="","Debes escribir el número de horas extras diurnas dominicales y festivas. ",
IF( IFERROR(INT(AO379),1.1) &lt;&gt; IFERROR(_xlfn.NUMBERVALUE(AO379),1), "La cantidad de horas extras diurnas dominicales y festivas debe ser un número entero. ", "")
),
""
)</f>
        <v/>
      </c>
      <c r="FJ379" s="46">
        <f>IF(AND($DS379,FH379),
IF(AP379="","Debes escribir el valor de las horas extras diurnas dominicales y festivas. ",
IF( ISERR(_xlfn.NUMBERVALUE(AP379)), "El valor de las horas extras diurnas dominicales y festivas debe ser un número válido. ", "")
),
""
)</f>
        <v/>
      </c>
      <c r="FK379" s="46">
        <f>CONCATENATE(AQ379,AR379)&lt;&gt;""</f>
        <v/>
      </c>
      <c r="FL379" s="46">
        <f>IF(AND($DS379,FK379),
IF(AQ379="","Debes escribir el número de horas extras nocturnas dominicales y festivas. ",
IF( IFERROR(INT(AQ379),1.1) &lt;&gt; IFERROR(_xlfn.NUMBERVALUE(AQ379),1), "La cantidad de horas extras nocturnas dominicales y festivas debe ser un número entero. ", "")
),
""
)</f>
        <v/>
      </c>
      <c r="FM379" s="46">
        <f>IF(AND($DS379,FK379),
IF(AR379="","Debes escribir el valor de las horas extras nocturnas dominicales y festivas. ",
IF( ISERR(_xlfn.NUMBERVALUE(AR379)), "El valor de las horas extras nocturnas dominicales y festivas debe ser un número válido. ", "")
),
""
)</f>
        <v/>
      </c>
      <c r="FN379" s="46">
        <f>CONCATENATE(AS379,AT379)&lt;&gt;""</f>
        <v/>
      </c>
      <c r="FO379" s="46">
        <f>IF(AND($DS379,FN379),
IF(AS379="","Debes escribir el número de horas recargo nocturno. ",
IF( IFERROR(INT(AS379),1.1) &lt;&gt; IFERROR(_xlfn.NUMBERVALUE(AS379),1), "La cantidad de horas recargo nocturno debe ser un número entero. ", "")
),
""
)</f>
        <v/>
      </c>
      <c r="FP379" s="46">
        <f>IF(AND($DS379,FN379),
IF(AT379="","Debes escribir el valor de las horas recargo nocturno. ",
IF( ISERR(_xlfn.NUMBERVALUE(AT379)), "El valor de las horas recargo nocturno debe ser un número válido. ", "")
),
""
)</f>
        <v/>
      </c>
      <c r="FQ379" s="46">
        <f>CONCATENATE(AU379,AV379)&lt;&gt;""</f>
        <v/>
      </c>
      <c r="FR379" s="46">
        <f>IF(AND($DS379,FQ379),
IF(AU379="","Debes escribir el número de horas recargo diurno dominical y festivo. ",
IF( IFERROR(INT(AU379),1.1) &lt;&gt; IFERROR(_xlfn.NUMBERVALUE(AU379),1), "La cantidad de horas recargo diurno dominical y festivo debe ser un número entero. ", "")
),
""
)</f>
        <v/>
      </c>
      <c r="FS379" s="46">
        <f>IF(AND($DS379,FQ379),
IF(AV379="","Debes escribir el valor de las horas recargo diurno dominical y festivo. ",
IF( ISERR(_xlfn.NUMBERVALUE(AV379)), "El valor de las horas recargo diurno dominical y festivo debe ser un número válido. ", "")
),
""
)</f>
        <v/>
      </c>
      <c r="FT379" s="46">
        <f>CONCATENATE(AW379,AX379)&lt;&gt;""</f>
        <v/>
      </c>
      <c r="FU379" s="46">
        <f>IF(AND($DS379,FT379),
IF(AW379="","Debes escribir el número de horas recargo nocturno dominical y festivo. ",
IF( IFERROR(INT(AW379),1.1) &lt;&gt; IFERROR(_xlfn.NUMBERVALUE(AW379),1), "La cantidad de horas recargo nocturno dominical y festivo debe ser un número entero. ", "")
),
""
)</f>
        <v/>
      </c>
      <c r="FV379" s="46">
        <f>IF(AND($DS379,FT379),
IF(AX379="","Debes escribir el valor de las horas recargo nocturno dominical y festivo. ",
IF( ISERR(_xlfn.NUMBERVALUE(AX379)), "El valor de las horas recargo nocturno dominical y festivo debe ser un número válido. ", "")
),
""
)</f>
        <v/>
      </c>
      <c r="FW379" s="46">
        <f>CONCATENATE(AY379,AZ379)&lt;&gt;""</f>
        <v/>
      </c>
      <c r="FX379" s="46">
        <f>IF(AND($DS379,FW379),
IF(AY379="","Debes escribir el número de días de vacaciones comunes. ",
IF( IFERROR(INT(AY379),1.1) &lt;&gt; IFERROR(_xlfn.NUMBERVALUE(AY379),1), "La cantidad de días de vacaciones comunes debe ser un número entero. ", "")
),
""
)</f>
        <v/>
      </c>
      <c r="FY379" s="46">
        <f>IF(AND($DS379,FW379),
IF(AZ379="","Debes escribir el valor de las vacaciones comunes. ",
IF( ISERR(_xlfn.NUMBERVALUE(AZ379)), "El valor de las vacaciones comunes debe ser un número válido. ", "")
),
""
)</f>
        <v/>
      </c>
      <c r="FZ379" s="46">
        <f>CONCATENATE(BA379,BB379)&lt;&gt;""</f>
        <v/>
      </c>
      <c r="GA379" s="46">
        <f>IF(AND($DS379,FZ379),
IF(BA379="","Debes escribir el número de días de vacaciones compensadas. ",
IF( IFERROR(INT(BA379),1.1) &lt;&gt; IFERROR(_xlfn.NUMBERVALUE(BA379),1), "La cantidad de días de vacaciones compensadas debe ser un número entero. ", "")
),
""
)</f>
        <v/>
      </c>
      <c r="GB379" s="46">
        <f>IF(AND($DS379,FZ379),
IF(BB379="","Debes escribir el valor de las vacaciones compensadas. ",
IF( ISERR(_xlfn.NUMBERVALUE(BB379)), "El valor de las vacaciones compensadas debe ser un número válido. ", "")
),
""
)</f>
        <v/>
      </c>
      <c r="GC379" s="46">
        <f>CONCATENATE(BC379,BD379)&lt;&gt;""</f>
        <v/>
      </c>
      <c r="GD379" s="46">
        <f>IF(AND($DS379,GC379),
IF(BC379="","Debes escribir el número de días de prima salarial. ",
IF( IFERROR(INT(BC379),1.1) &lt;&gt; IFERROR(_xlfn.NUMBERVALUE(BC379),1), "La cantidad de días de prima salarial debe ser un número entero. ", "")
),
""
)</f>
        <v/>
      </c>
      <c r="GE379" s="46">
        <f>IF(AND($DS379,GC379),
IF(BD379="","Debes escribir el valor de los días de prima salarial. ",
IF( ISERR(_xlfn.NUMBERVALUE(BD379)), "El valor de los días de prima salarial debe ser un número válido. ", "")
),
""
)</f>
        <v/>
      </c>
      <c r="GF379" s="46">
        <f>IF($DS379,
IF( AND(BE379&lt;&gt;"", ISERR(_xlfn.NUMBERVALUE(BE379))), "El valor de la prima NO saliarial debe ser un número válido. ", "")
)</f>
        <v/>
      </c>
      <c r="GG379" s="46">
        <f>CONCATENATE(BF379,BG379,BH379)&lt;&gt;""</f>
        <v/>
      </c>
      <c r="GH379" s="46">
        <f>IF(AND($DS379,GG379),
IF(BF379="","Debes escribir el valor de las cesantías. ",
IF( ISERR(_xlfn.NUMBERVALUE(BF379)), "El valor de las cesantías debe ser un número válido. ", "")
),
""
)</f>
        <v/>
      </c>
      <c r="GI379" s="46">
        <f>IF(AND($DS379,GG379),
IF(BG379="","Debes escribir el % de cesantías. ",
IF( ISERR(_xlfn.NUMBERVALUE(BG379)), "El % de cesantías debe ser un número válido. ", "")
),
""
)</f>
        <v/>
      </c>
      <c r="GJ379" s="46">
        <f>IF(AND($DS379,GG379),
IF(BH379="","Debes escribir el valor de intereses de cesantías. ",
IF( ISERR(_xlfn.NUMBERVALUE(BH379)), "El valor de intereses de cesantías debe ser un número válido. ", "")
),
""
)</f>
        <v/>
      </c>
      <c r="GK379" s="46">
        <f>CONCATENATE(BI379,BJ379,BK379)&lt;&gt;""</f>
        <v/>
      </c>
      <c r="GL379" s="46">
        <f>IF(AND($DS379,GK379),
IF(BI379="","Debes escribir el número de días de incapacidad. ",
IF( IFERROR(INT(BI379),1.1) &lt;&gt; IFERROR(_xlfn.NUMBERVALUE(BI379),1), "La cantidad de días de incapacidad debe ser un número entero. ", "")
),
""
)</f>
        <v/>
      </c>
      <c r="GM379" s="46">
        <f>IF(AND($DS379,GK379),
IF(BJ379="","Debes escribir el tipo de incapacidad. ",
IF(_xlfn.IFNA(VLOOKUP(BJ379,TIPO_DE_INCAPACIDAD,1,FALSE),-1)=-1,"El tipo de incapacidad es inválida (por favor seleccionarlo de la lista). ","")
),
""
)</f>
        <v/>
      </c>
      <c r="GN379" s="46">
        <f>IF(AND($DS379,GK379),
IF(BK379="","Debes escribir el valor de la incapacidad. ",
IF( ISERR(_xlfn.NUMBERVALUE(BK379)), "El valor de la incapacidad debe ser un número válido. ", "")
),
""
)</f>
        <v/>
      </c>
      <c r="GO379" s="46">
        <f>CONCATENATE(BL379,BM379)&lt;&gt;""</f>
        <v/>
      </c>
      <c r="GP379" s="46">
        <f>IF(AND($DS379,GO379),
IF(BL379="","Debes escribir el número de días de licencia de maternidad o paternidad. ",
IF( IFERROR(INT(BL379),1.1) &lt;&gt; IFERROR(_xlfn.NUMBERVALUE(BL379),1), "La cantidad de días de licencia de maternidad o paternidad debe ser un número entero. ", "")
),
""
)</f>
        <v/>
      </c>
      <c r="GQ379" s="46">
        <f>IF(AND($DS379,GO379),
IF(BM379="","Debes escribir el valor de la licencia de maternidad o paternidad. ",
IF( ISERR(_xlfn.NUMBERVALUE(BM379)), "El valor de la licencia de maternidad o paternidad debe ser un número válido. ", "")
),
""
)</f>
        <v/>
      </c>
      <c r="GR379" s="46">
        <f>CONCATENATE(BN379,BO379)&lt;&gt;""</f>
        <v/>
      </c>
      <c r="GS379" s="46">
        <f>IF(AND($DS379,GR379),
IF(BN379="","Debes escribir el número de días de licencia remunerada. ",
IF( IFERROR(INT(BN379),1.1) &lt;&gt; IFERROR(_xlfn.NUMBERVALUE(BN379),1), "La cantidad de días de licencia remunerada debe ser un número entero. ", "")
),
""
)</f>
        <v/>
      </c>
      <c r="GT379" s="46">
        <f>IF(AND($DS379,GR379),
IF(BO379="","Debes escribir el valor de la licencia remunerada. ",
IF( ISERR(_xlfn.NUMBERVALUE(BO379)), "El valor de la licencia remunerada debe ser un número válido. ", "")
),
""
)</f>
        <v/>
      </c>
      <c r="GU379" s="46">
        <f>IF($DS379,
IF( AND(BP379&lt;&gt;"", ISERR(_xlfn.NUMBERVALUE(BP379))), "El valor de la licencia NO remunerada debe ser un número válido. ", "")
)</f>
        <v/>
      </c>
      <c r="GV379" s="46">
        <f>IF($DS379,
IF( AND(BQ379&lt;&gt;"", ISERR(_xlfn.NUMBERVALUE(BQ379))), "El valor de auxilios salariales debe ser un número válido. ", "")
)</f>
        <v/>
      </c>
      <c r="GW379" s="46">
        <f>IF($DS379,
IF( AND(BR379&lt;&gt;"", ISERR(_xlfn.NUMBERVALUE(BR379))), "El valor de auxilios NO salariales debe ser un número válido. ", "")
)</f>
        <v/>
      </c>
      <c r="GX379" s="46">
        <f>IF($DS379,
IF( AND(BS379&lt;&gt;"", ISERR(_xlfn.NUMBERVALUE(BS379))), "El valor de bonos salariales debe ser un número válido. ", "")
)</f>
        <v/>
      </c>
      <c r="GY379" s="46">
        <f>IF($DS379,
IF( AND(BT379&lt;&gt;"", ISERR(_xlfn.NUMBERVALUE(BT379))), "El valor de bonos NO salariales debe ser un número válido. ", "")
)</f>
        <v/>
      </c>
      <c r="GZ379" s="46">
        <f>IF($DS379,
IF( AND(BU379&lt;&gt;"", ISERR(_xlfn.NUMBERVALUE(BU379))), "El valor de bonos salariales de alimentación debe ser un número válido. ", "")
)</f>
        <v/>
      </c>
      <c r="HA379" s="46">
        <f>IF($DS379,
IF( AND(BV379&lt;&gt;"", ISERR(_xlfn.NUMBERVALUE(BV379))), "El valor de bonos NO salariales de alimentación debe ser un número válido. ", "")
)</f>
        <v/>
      </c>
      <c r="HB379" s="46">
        <f>IF($DS379,
IF( AND(BW379&lt;&gt;"", ISERR(_xlfn.NUMBERVALUE(BW379))), "El valor de bonificaciones salariales debe ser un número válido. ", "")
)</f>
        <v/>
      </c>
      <c r="HC379" s="46">
        <f>IF($DS379,
IF( AND(BX379&lt;&gt;"", ISERR(_xlfn.NUMBERVALUE(BX379))), "El valor de bonificaciones NO salariales debe ser un número válido. ", "")
)</f>
        <v/>
      </c>
      <c r="HD379" s="46">
        <f>IF($DS379,
IF( AND(BY379&lt;&gt;"", ISERR(_xlfn.NUMBERVALUE(BY379))), "El valor de compensaciones ordinarias debe ser un número válido. ", "")
)</f>
        <v/>
      </c>
      <c r="HE379" s="46">
        <f>IF($DS379,
IF( AND(BZ379&lt;&gt;"", ISERR(_xlfn.NUMBERVALUE(BZ379))), "El valor de compensaciones extraordinarias debe ser un número válido. ", "")
)</f>
        <v/>
      </c>
      <c r="HF379" s="46">
        <f>IF($DS379,
IF( AND(CA379&lt;&gt;"", ISERR(_xlfn.NUMBERVALUE(CA379))), "El valor de comisiones debe ser un número válido. ", "")
)</f>
        <v/>
      </c>
      <c r="HG379" s="46">
        <f>IF($DS379,
IF( AND(CB379&lt;&gt;"", ISERR(_xlfn.NUMBERVALUE(CB379))), "El valor de ausencia por huega debe ser un número válido. ", "")
)</f>
        <v/>
      </c>
      <c r="HH379" s="46">
        <f>IF($DS379,
IF( AND(CC379&lt;&gt;"", ISERR(_xlfn.NUMBERVALUE(CC379))), "El valor de anticipos debe ser un número válido. ", "")
)</f>
        <v/>
      </c>
      <c r="HI379" s="46">
        <f>IF($DS379,
IF( AND(CD379&lt;&gt;"", ISERR(_xlfn.NUMBERVALUE(CD379))), "El valor de pagos a terceros debe ser un número válido. ", "")
)</f>
        <v/>
      </c>
      <c r="HJ379" s="46">
        <f>IF($DS379,
IF( AND(CE379&lt;&gt;"", ISERR(_xlfn.NUMBERVALUE(CE379))), "El valor de dotación debe ser un número válido. ", "")
)</f>
        <v/>
      </c>
      <c r="HK379" s="46">
        <f>IF($DS379,
IF( AND(CF379&lt;&gt;"", ISERR(_xlfn.NUMBERVALUE(CF379))), "El valor de apoyo sostenibilidad debe ser un número válido. ", "")
)</f>
        <v/>
      </c>
      <c r="HL379" s="46">
        <f>IF($DS379,
IF( AND(CG379&lt;&gt;"", ISERR(_xlfn.NUMBERVALUE(CG379))), "El valor de teletrabajo debe ser un número válido. ", "")
)</f>
        <v/>
      </c>
      <c r="HM379" s="46">
        <f>IF($DS379,
IF( AND(CH379&lt;&gt;"", ISERR(_xlfn.NUMBERVALUE(CH379))), "El valor de bonificación de retiro debe ser un número válido. ", "")
)</f>
        <v/>
      </c>
      <c r="HN379" s="46">
        <f>IF($DS379,
IF( AND(CI379&lt;&gt;"", ISERR(_xlfn.NUMBERVALUE(CI379))), "El valor de indemnización de retiro debe ser un número válido. ", "")
)</f>
        <v/>
      </c>
      <c r="HO379" s="46">
        <f>IF($DS379,
IF( AND(CJ379&lt;&gt;"", ISERR(_xlfn.NUMBERVALUE(CJ379))), "El valor de reintegros debe ser un número válido. ", "")
)</f>
        <v/>
      </c>
      <c r="HP379" s="46">
        <f>CONCATENATE(CK379,CL379,CM379)&lt;&gt;""</f>
        <v/>
      </c>
      <c r="HQ379" s="46">
        <f>IF(AND($DS379,HP379),
IF(CK379="","Debes escribir la descripción de otro concepto no categorizado. ",""),
""
)</f>
        <v/>
      </c>
      <c r="HR379" s="46">
        <f>IF(AND($DS379,HP379),
IF(CONCATENATE(CL379,CM379)="","Debes escribir al menos un valor de concepto no categorizado (salarial o no salarial). ",
IF(ISERR(_xlfn.NUMBERVALUE(CL379)),"El valor salarial concepto no categorizado debe ser un número válido. ","")
),
""
)</f>
        <v/>
      </c>
      <c r="HS379" s="46">
        <f>IF(AND($DS379,HP379),
IF(CONCATENATE(CL379,CM379)="","Debes escribir al menos un valor de concepto no categorizado (salarial o no salarial). ",
IF(ISERR(_xlfn.NUMBERVALUE(CM379)),"El valor NO salarial concepto no categorizado debe ser un número válido. ","")
),
""
)</f>
        <v/>
      </c>
      <c r="HT379" s="46">
        <f>IF($DS379,
IF(CN379="","Debes escribir el porcentaje del aporte a salud. ",
IF( ISERR(_xlfn.NUMBERVALUE(CN379)), "El valor del porcentaje del aporte a salud debe ser un número válido. ", "")
)
)</f>
        <v/>
      </c>
      <c r="HU379" s="46">
        <f>IF($DS379,
IF(CO379="","Debes escribir el valor del aporte a salud. ",
IF( ISERR(_xlfn.NUMBERVALUE(CO379)), "El valor del aporte a salud debe ser un número válido. ", "")
)
)</f>
        <v/>
      </c>
      <c r="HV379" s="46">
        <f>IF($DS379,
IF( AND(CP379&lt;&gt;"", ISERR(_xlfn.NUMBERVALUE(CP379))), "El valor plan complementario debe ser un número válido. ", "")
)</f>
        <v/>
      </c>
      <c r="HW379" s="46">
        <f>IF($DS379,
IF(CQ379="","Debes escribir el porcentaje del aporte a pensión. ",
IF( ISERR(_xlfn.NUMBERVALUE(CQ379)), "El valor del porcentaje del aporte a pensión debe ser un número válido. ", "")
)
)</f>
        <v/>
      </c>
      <c r="HX379" s="46">
        <f>IF($DS379,
IF(CR379="","Debes escribir el valor del aporte a pensión. ",
IF( ISERR(_xlfn.NUMBERVALUE(CR379)), "El valor del aporte a salud debe ser un número válido. ", "")
)
)</f>
        <v/>
      </c>
      <c r="HY379" s="46">
        <f>IF($DS379,
IF( AND(CS379&lt;&gt;"", ISERR(_xlfn.NUMBERVALUE(CS379))), "El valor pensión voluntaria debe ser un número válido. ", "")
)</f>
        <v/>
      </c>
      <c r="HZ379" s="46">
        <f>CONCATENATE(CT379,CU379,CV379,CW379)&lt;&gt;""</f>
        <v/>
      </c>
      <c r="IA379" s="46">
        <f>IF(AND($DS379,HZ379),
IF(CT379="","Debes escribir el % del fondo de seguridad pensional. ",
IF( ISERR(_xlfn.NUMBERVALUE(CT379)), "El % del fondo de seguridad debe ser un número válido. ", "")
),
""
)</f>
        <v/>
      </c>
      <c r="IB379" s="46">
        <f>IF(AND($DS379,HZ379),
IF(CU379="","Debes escribir el valor del aporte al fondo de solidaridad pensional. ",
IF( ISERR(_xlfn.NUMBERVALUE(CU379)), "El valor del aporte al fondo de solidaridad pensional debe ser un número válido. ", "")
),
""
)</f>
        <v/>
      </c>
      <c r="IC379" s="46">
        <f>IF(AND($DS379,HZ379),
IF(CV379="","Debes escribir el % del fondo de subsistencia. ",
IF( ISERR(_xlfn.NUMBERVALUE(CV379)), "El % del fondo de subsistencia debe ser un número válido. ", "")
),
""
)</f>
        <v/>
      </c>
      <c r="ID379" s="46">
        <f>IF(AND($DS379,HZ379),
IF(CW379="","Debes escribir el valor del fondo de subsistencia. ",
IF( ISERR(_xlfn.NUMBERVALUE(CW379)), "El valor del fondo de subsistencia debe ser un número válido. ", "")
),
""
)</f>
        <v/>
      </c>
      <c r="IE379" s="46">
        <f>CONCATENATE(CX379,CY379)&lt;&gt;""</f>
        <v/>
      </c>
      <c r="IF379" s="46">
        <f>IF(AND($DS379,IE379),
IF(CX379="","Debes escribir el % de sindicato. ",
IF( ISERR(_xlfn.NUMBERVALUE(CX379)), "El % de sindicato debe ser un número válido. ", "")
),
""
)</f>
        <v/>
      </c>
      <c r="IG379" s="46">
        <f>IF(AND($DS379,IE379),
IF(CY379="","Debes escribir el valor del sindicato. ",
IF( ISERR(_xlfn.NUMBERVALUE(CY379)), "El valor del sindicato debe ser un número válido. ", "")
),
""
)</f>
        <v/>
      </c>
      <c r="IH379" s="46">
        <f>IF($DS379,
IF( AND(CZ379&lt;&gt;"", ISERR(_xlfn.NUMBERVALUE(CZ379))), "El valor de sanción pública debe ser un número válido. ", "")
)</f>
        <v/>
      </c>
      <c r="II379" s="46">
        <f>IF($DS379,
IF( AND(DA379&lt;&gt;"", ISERR(_xlfn.NUMBERVALUE(DA379))), "El valor de sanción privada debe ser un número válido. ", "")
)</f>
        <v/>
      </c>
      <c r="IJ379" s="46">
        <f>CONCATENATE(DB379,DC379)&lt;&gt;""</f>
        <v/>
      </c>
      <c r="IK379" s="46">
        <f>IF(AND($DS379,IJ379),
IF(DB379="","Debes escribir la descripción de libranza. ",""),
""
)</f>
        <v/>
      </c>
      <c r="IL379" s="46">
        <f>IF(AND($DS379,IJ379),
IF(DC379="","Debes escribir la cuota libranza. ",
IF(ISERR(_xlfn.NUMBERVALUE(DC379)),"El valor de la cuota libranza debe ser un número válido. ","")
),
""
)</f>
        <v/>
      </c>
      <c r="IM379" s="46">
        <f>IF($DS379,
IF( AND(DD379&lt;&gt;"", ISERR(_xlfn.NUMBERVALUE(DD379))), "El valor de pagos a terceros debe ser un número válido. ", "")
)</f>
        <v/>
      </c>
      <c r="IN379" s="46">
        <f>IF($DS379,
IF( AND(DE379&lt;&gt;"", ISERR(_xlfn.NUMBERVALUE(DE379))), "El valor de anticipos debe ser un número válido. ", "")
)</f>
        <v/>
      </c>
      <c r="IO379" s="46">
        <f>IF($DS379,
IF( AND(DF379&lt;&gt;"", ISERR(_xlfn.NUMBERVALUE(DF379))), "El valor de AFC debe ser un número válido. ", "")
)</f>
        <v/>
      </c>
      <c r="IP379" s="46">
        <f>IF($DS379,
IF( AND(DG379&lt;&gt;"", ISERR(_xlfn.NUMBERVALUE(DG379))), "El valor de rete-fuente debe ser un número válido. ", "")
)</f>
        <v/>
      </c>
      <c r="IQ379" s="46">
        <f>IF($DS379,
IF( AND(DH379&lt;&gt;"", ISERR(_xlfn.NUMBERVALUE(DH379))), "El valor de cooperativa de trabajo debe ser un número válido. ", "")
)</f>
        <v/>
      </c>
      <c r="IR379" s="46">
        <f>IF($DS379,
IF( AND(DI379&lt;&gt;"", ISERR(_xlfn.NUMBERVALUE(DI379))), "El valor de embargo fiscal debe ser un número válido. ", "")
)</f>
        <v/>
      </c>
      <c r="IS379" s="46">
        <f>IF($DS379,
IF( AND(DJ379&lt;&gt;"", ISERR(_xlfn.NUMBERVALUE(DJ379))), "El valor de educación debe ser un número válido. ", "")
)</f>
        <v/>
      </c>
      <c r="IT379" s="46">
        <f>IF($DS379,
IF( AND(DK379&lt;&gt;"", ISERR(_xlfn.NUMBERVALUE(DK379))), "El valor de reintegro debe ser un número válido. ", "")
)</f>
        <v/>
      </c>
      <c r="IU379" s="46">
        <f>IF($DS379,
IF( AND(DL379&lt;&gt;"", ISERR(_xlfn.NUMBERVALUE(DL379))), "El valor de deuda debe ser un número válido. ", "")
)</f>
        <v/>
      </c>
      <c r="IV379" s="46">
        <f>IF($DS379,
IF( AND(DM379&lt;&gt;"", ISERR(_xlfn.NUMBERVALUE(DM379))), "El valor de otras deducciones debe ser un número válido. ", "")
)</f>
        <v/>
      </c>
      <c r="IW379" s="46">
        <f>IF($DS379,
IF(DN379="","Debes escribir el valor de los devengos totales. ",
IF( ISERR(_xlfn.NUMBERVALUE(DN379)), "El valor de los devengos totales debe ser un número válido. ", "")
)
)</f>
        <v/>
      </c>
      <c r="IX379" s="46">
        <f>IF($DS379,
IF(DO379="","Debes escribir el valor de las deducciones totales. ",
IF( ISERR(_xlfn.NUMBERVALUE(DO379)), "El valor de las deducciones totales debe ser un número válido. ", "")
)
)</f>
        <v/>
      </c>
      <c r="IY379" s="46">
        <f>IF($DS379,
IF(DP379="","Debes escribir el valor del salario total. ",
IF( ISERR(_xlfn.NUMBERVALUE(DP379)), "El valor del salario total debe ser un número válido. ", "")
)
)</f>
        <v/>
      </c>
    </row>
    <row r="380">
      <c r="B380" s="48" t="n">
        <v>368</v>
      </c>
      <c r="C380" s="61">
        <f>IF(AND(DS380,DP380&lt;&gt;""),
IF(DQ380="","OK","Error"),
""
)</f>
        <v/>
      </c>
      <c r="D380" s="53" t="n"/>
      <c r="E380" s="52" t="n"/>
      <c r="F380" s="112" t="n"/>
      <c r="G380" s="52" t="n"/>
      <c r="H380" s="53" t="n"/>
      <c r="I380" s="52" t="n"/>
      <c r="J380" s="52" t="n"/>
      <c r="K380" s="53" t="n"/>
      <c r="L380" s="55" t="n"/>
      <c r="M380" s="108" t="n"/>
      <c r="N380" s="56" t="n"/>
      <c r="O380" s="52" t="n"/>
      <c r="P380" s="52" t="n"/>
      <c r="Q380" s="52" t="n"/>
      <c r="R380" s="52" t="n"/>
      <c r="S380" s="52" t="n"/>
      <c r="T380" s="53" t="n"/>
      <c r="U380" s="52" t="n"/>
      <c r="V380" s="52" t="n"/>
      <c r="W380" s="55" t="n"/>
      <c r="X380" s="55" t="n"/>
      <c r="Y380" s="52" t="n"/>
      <c r="Z380" s="55" t="n"/>
      <c r="AA380" s="52" t="n"/>
      <c r="AB380" s="53" t="n"/>
      <c r="AC380" s="53" t="n"/>
      <c r="AD380" s="53" t="n"/>
      <c r="AE380" s="177" t="n"/>
      <c r="AF380" s="113" t="n"/>
      <c r="AG380" s="177" t="n"/>
      <c r="AH380" s="178" t="n"/>
      <c r="AI380" s="178" t="n"/>
      <c r="AJ380" s="178" t="n"/>
      <c r="AK380" s="114" t="n"/>
      <c r="AL380" s="178" t="n"/>
      <c r="AM380" s="114" t="n"/>
      <c r="AN380" s="178" t="n"/>
      <c r="AO380" s="114" t="n"/>
      <c r="AP380" s="178" t="n"/>
      <c r="AQ380" s="114" t="n"/>
      <c r="AR380" s="178" t="n"/>
      <c r="AS380" s="114" t="n"/>
      <c r="AT380" s="178" t="n"/>
      <c r="AU380" s="114" t="n"/>
      <c r="AV380" s="178" t="n"/>
      <c r="AW380" s="114" t="n"/>
      <c r="AX380" s="178" t="n"/>
      <c r="AY380" s="114" t="n"/>
      <c r="AZ380" s="178" t="n"/>
      <c r="BA380" s="114" t="n"/>
      <c r="BB380" s="178" t="n"/>
      <c r="BC380" s="114" t="n"/>
      <c r="BD380" s="178" t="n"/>
      <c r="BE380" s="178" t="n"/>
      <c r="BF380" s="178" t="n"/>
      <c r="BG380" s="59" t="n"/>
      <c r="BH380" s="178" t="n"/>
      <c r="BI380" s="114" t="n"/>
      <c r="BJ380" s="53" t="n"/>
      <c r="BK380" s="178" t="n"/>
      <c r="BL380" s="114" t="n"/>
      <c r="BM380" s="178" t="n"/>
      <c r="BN380" s="114" t="n"/>
      <c r="BO380" s="178" t="n"/>
      <c r="BP380" s="178" t="n"/>
      <c r="BQ380" s="178" t="n"/>
      <c r="BR380" s="178" t="n"/>
      <c r="BS380" s="178" t="n"/>
      <c r="BT380" s="178" t="n"/>
      <c r="BU380" s="178" t="n"/>
      <c r="BV380" s="178" t="n"/>
      <c r="BW380" s="178" t="n"/>
      <c r="BX380" s="178" t="n"/>
      <c r="BY380" s="178" t="n"/>
      <c r="BZ380" s="178" t="n"/>
      <c r="CA380" s="178" t="n"/>
      <c r="CB380" s="178" t="n"/>
      <c r="CC380" s="178" t="n"/>
      <c r="CD380" s="178" t="n"/>
      <c r="CE380" s="178" t="n"/>
      <c r="CF380" s="178" t="n"/>
      <c r="CG380" s="178" t="n"/>
      <c r="CH380" s="178" t="n"/>
      <c r="CI380" s="178" t="n"/>
      <c r="CJ380" s="178" t="n"/>
      <c r="CK380" s="53" t="n"/>
      <c r="CL380" s="178" t="n"/>
      <c r="CM380" s="178" t="n"/>
      <c r="CN380" s="60" t="n"/>
      <c r="CO380" s="177" t="n"/>
      <c r="CP380" s="178" t="n"/>
      <c r="CQ380" s="60" t="n"/>
      <c r="CR380" s="177" t="n"/>
      <c r="CS380" s="178" t="n"/>
      <c r="CT380" s="59" t="n"/>
      <c r="CU380" s="178" t="n"/>
      <c r="CV380" s="59" t="n"/>
      <c r="CW380" s="178" t="n"/>
      <c r="CX380" s="59" t="n"/>
      <c r="CY380" s="178" t="n"/>
      <c r="CZ380" s="178" t="n"/>
      <c r="DA380" s="178" t="n"/>
      <c r="DB380" s="53" t="n"/>
      <c r="DC380" s="178" t="n"/>
      <c r="DD380" s="178" t="n"/>
      <c r="DE380" s="178" t="n"/>
      <c r="DF380" s="178" t="n"/>
      <c r="DG380" s="178" t="n"/>
      <c r="DH380" s="178" t="n"/>
      <c r="DI380" s="178" t="n"/>
      <c r="DJ380" s="178" t="n"/>
      <c r="DK380" s="178" t="n"/>
      <c r="DL380" s="178" t="n"/>
      <c r="DM380" s="178" t="n"/>
      <c r="DN380" s="177" t="n"/>
      <c r="DO380" s="177" t="n"/>
      <c r="DP380" s="177" t="n"/>
      <c r="DQ380" s="76">
        <f>IF(AND(DS380,DP380&lt;&gt;""),
CONCATENATE(DT380,DU380,DV380,DW380,DX380,DY380,DZ380,EA380,EB380,EC380,ED380,EE380,EF380,EG380,EH380,EI380,EJ380,EK380,EL380,EM380,EN380,EO380,EP380,EQ380,ES380,ET380,EU380,EV380,EW380,EX380,EY380,EZ380,FA380,FC380,FD380,FF380,FG380,FI380,FJ380,FL380,FM380,FO380,FP380,FR380,FS380,FU380,FV380,FX380,FY380,GA380,GB380,GD380,GE380,GF380,GH380,GI380,GJ380,GL380,GM380,GN380,GP380,GQ380,GS380,GT380,GU380,GV380,GW380,GX380,GY380,GZ380,HA380,HB380,HC380,HD380,HE380,HF380,HG380,HH380,HI380,HJ380,HK380,HL380,HM380,HN380,HO380,HQ380,HR380,HS380,HT380,HU380,HV380,HW380,HX380,HY380,IA380,IB380,IC380,ID380,IF380,IG380,IH380,II380,IK380,IL380,IM380,IN380,IO380,IP380,IQ380,IR380,IS380,IT380,IU380,IV380,IW380,IX380,IY380,IZ380),
""
)</f>
        <v/>
      </c>
      <c r="DR380" s="53" t="n"/>
      <c r="DS380" s="46">
        <f>CONCATENATE(D380,$E380,$F380,$G380,H380,$I380,$J380,K380,$L380,$M380,N380,$O380,$P380,$Q380,$R380,$S380,T380,$U380,$V380,$W380,$X380,$Y380,$Z380,$AA380,AB380,AC380,AD380,$AE380,$AF380,$AG380,AH380,AI380,AJ380,AK380,AL380,AM380,AN380,AO380,AP380,AQ380,AR380,AS380,AT380,AU380,AV380,AW380,AX380,AY380,AZ380,BA380,BB380,BC380,BD380,BE380,BF380,BG380,BH380,BI380,BJ380,BK380,BL380,BM380,BN380,BO380,BP380,BQ380,BR380,BS380,BT380,BU380,BV380,BW380,BX380,BY380,BZ380,CA380,CB380,CC380,CD380,CE380,CF380,CG380,CH380,CI380,CJ380,CK380,CL380,CM380,$CN380,$CO380,CP380,$CQ380,$CR380,CS380,CT380,CU380,CV380,CW380,CX380,CY380,CZ380,DA380,DB380,DC380,DD380,DE380,DF380,DG380,DH380,DI380,DJ380,DK380,DL380,DM380,$DN380,$DO380,$DP380,DR380)&lt;&gt;""</f>
        <v/>
      </c>
      <c r="DT380" s="46">
        <f>IF(AND($DS380,$E$4&lt;&gt;""),
IF(LEFT($E$4,2) = "1.",
IF(D380&lt;&gt;"","El CUNE sólo se envía en operaciones de novedad o ajuste. ",""),
IF(D380="","Debes escribir un CUNE válido para realizar operaciones de novedad o ajuste. ","")),
""
)</f>
        <v/>
      </c>
      <c r="DU380" s="46">
        <f>IF($DS380,
IF(E380="","Debes seleccionar el tipo de documento del empleado. ",
IF(_xlfn.IFNA(VLOOKUP(E380,TIPO_DE_DOCUMENTO,1,FALSE),-1)=-1,"El tipo de documento no es válido (por favor seleccionarlo de la lista). ","")
)
)</f>
        <v/>
      </c>
      <c r="DV380" s="46">
        <f>IF($DS380,
IF(F380="","Debes escribir el número de documento del empleado. ","")
)</f>
        <v/>
      </c>
      <c r="DW380" s="46">
        <f>IF($DS380,
IF(G380="","Debes escribir el primer nombre del empleado. ","")
)</f>
        <v/>
      </c>
      <c r="DY380" s="46">
        <f>IF($DS380,
IF(I380="","Debes escribir el primer apellido del empleado. ","")
)</f>
        <v/>
      </c>
      <c r="DZ380" s="46">
        <f>IF($DS380,
IF(J380="","Debes escribir el segundo apellido del empleado. ","")
)</f>
        <v/>
      </c>
      <c r="EB380" s="46">
        <f>IF($DS380,
IF(L380="","Debes escribir la fecha de ingreso del empleado. ",
IF(ISERR(DATE(YEAR(L380),MONTH(L380),DAY(L380))), "El valor ingresado en fecha de ingreso no tiene un formato válido. ","")
)
)</f>
        <v/>
      </c>
      <c r="EC380" s="46">
        <f>IF($DS380,
IF(M380="","Debes escribir el tiempo laborado. ",
IF( IFERROR(INT(M380),1.1) &lt;&gt; IFERROR(_xlfn.NUMBERVALUE(M380),1), "El valor de los días trabajados debe ser un número entero. ", "")
)
)</f>
        <v/>
      </c>
      <c r="ED380" s="46">
        <f>IF($DS380,
IF( AND(N380&lt;&gt;"", ISERR(DATE(YEAR(N380),MONTH(N380),DAY(N380))) ), "El valor ingresado en fecha de ingreso no tiene un formato válido. ",
IF( AND(N380&lt;&gt;"", $E$6&lt;&gt;"", DATE(YEAR(N380), MONTH(N380), 1) &lt;&gt; IFERROR(DATE(MID($E$6, 1, 4), MID($E$6, 6, 2),1), "1/1/1900") ), "La fecha de retiro debe estar dentro del período liquidado. ", "")
)
)</f>
        <v/>
      </c>
      <c r="EE380" s="46">
        <f>IF($DS380,
IF(O380="","Debes seleccionar el tipo de trabajador. ",
IF(_xlfn.IFNA(VLOOKUP(O380,TIPO_DE_TRABAJADOR,1,FALSE),-1)=-1,"El tipo de trabajador no es válido (por favor seleccionarlo de la lista). ","")
)
)</f>
        <v/>
      </c>
      <c r="EF380" s="46">
        <f>IF($DS380,
IF(P380="","Debes seleccionar si es un trabajador dependiente pensionado por vejez. ",
IF(_xlfn.IFNA(VLOOKUP(P380,SUBTIPO_DE_TRABAJADOR,1,FALSE),-1)=-1,"El tipo de trabajador dependiente pensionado por vejez no es válido (por favor seleccionarlo de la lista). ","")
)
)</f>
        <v/>
      </c>
      <c r="EG380" s="46">
        <f>IF($DS380,
IF(Q380="","Debes seleccionar el tipo de contrato del trabajador. ",
IF(_xlfn.IFNA(VLOOKUP(Q380,TIPO_DE_CONTRATO,1,FALSE),-1)=-1,"El tipo de contrato del trabajador no es válido (por favor seleccionarlo de la lista). ","")
)
)</f>
        <v/>
      </c>
      <c r="EH380" s="46">
        <f>IF($DS380,
IF(R380="","Debes seleccionar si es un salario integral. ",
IF(_xlfn.IFNA(VLOOKUP(R380,SI_NO,1,FALSE),-1)=-1,"Valor no válido para salario integral (por favor seleccionarlo de la lista). ","")
)
)</f>
        <v/>
      </c>
      <c r="EI380" s="46">
        <f>IF($DS380,
IF(S380="","Debes seleccionar si el trabajador realiza actividades de riesgo. ",
IF(_xlfn.IFNA(VLOOKUP(S380,SI_NO,1,FALSE),-1)=-1,"Valor no válido para actividad de alto riesgo (por favor seleccionarlo de la lista). ","")
)
)</f>
        <v/>
      </c>
      <c r="EK380" s="46">
        <f>IF($DS380,
IF(U380="","Debes escribir el código del municipio de residencia del trabajador. ",
IF(_xlfn.IFNA(VLOOKUP(U380,MUNICIPIO,1,FALSE),-1)=-1,"El municipio de residencia del trabajador es inválido (por favor seleccionarlo de la lista). ","")
)
)</f>
        <v/>
      </c>
      <c r="EL380" s="46">
        <f>IF($DS380,
IF(V380="","Debes escribir el la dirección de residendia del trabajador. ","")
)</f>
        <v/>
      </c>
      <c r="EM380" s="46">
        <f>IF($DS380,
IF(W380="","Debes escribir la fecha de inicio de la liquidación. ",
IF(ISERR(DATE(YEAR(W380),MONTH(W380),DAY(W380))),"El valor ingresado en fecha de inicio de liquidación no tiene un formato válido. ",
IF( AND($E$6&lt;&gt;"", DATE(YEAR(W380), MONTH(W380), 1) &lt;&gt; IFERROR(DATE(MID($E$6, 1, 4), MID($E$6, 6, 2),1), "1/1/1900") ), "La fecha de inicio de la liquidación debe estar dentro del período liquidado. ", "")
)
)
)</f>
        <v/>
      </c>
      <c r="EN380" s="46">
        <f>IF($DS380,
IF(X380="","Debes escribir la fecha de fin de la liquidación. ",
IF(ISERR(DATE(YEAR(X380),MONTH(X380),DAY(X380))),"El valor ingresado en fecha de fin de liquidación no tiene un formato válido. ",
IF( AND($E$6&lt;&gt;"", DATE(YEAR(X380), MONTH(X380), 1) &lt;&gt; IFERROR(DATE(MID($E$6, 1, 4), MID($E$6, 6, 2),1), "1/1/1900") ), "La fecha de fin de la liquidación debe estar dentro del período liquidado. ", "")
)
)
)</f>
        <v/>
      </c>
      <c r="EO380" s="46">
        <f>IF($DS380,
IF(Y380="","Debes escribir la frecuencia de pago del trabajador. ",
IF(_xlfn.IFNA(VLOOKUP(Y380,PERÍODO_DE_NÓMINA,1,FALSE),-1)=-1,"La frecuencia de pago es inválida (por favor seleccionarlo de la lista). ","")
)
)</f>
        <v/>
      </c>
      <c r="EP380" s="46">
        <f>IF($DS380,
IF(Z380="","Debes escribir la fecha de pago. ",
IF(ISERR(DATE(YEAR(Z380),MONTH(Z380),DAY(Z380))), "El valor ingresado en fecha de pago no tiene un formato válido. ","")
)
)</f>
        <v/>
      </c>
      <c r="EQ380" s="46">
        <f>IF($DS380,
IF(AA380="","Debes escribir el medio de pago. ",
IF(_xlfn.IFNA(VLOOKUP(AA380,MEDIOS_DE_PAGO,1,FALSE),-1)=-1,"El medio de pago es inválido (por favor seleccionarlo de la lista). ","")
)
)</f>
        <v/>
      </c>
      <c r="ER380" s="46">
        <f>OR(AA380='Tablas '!$T$4,AA380='Tablas '!$T$7,AA380='Tablas '!$T$8,AA380='Tablas '!$T$11)</f>
        <v/>
      </c>
      <c r="ES380" s="46">
        <f>IF(AND($DS380,ER380),
IF(AB380="","Debes escribir la entidad bancaria. ",""),
""
)</f>
        <v/>
      </c>
      <c r="ET380" s="46">
        <f>IF(AND($DS380,ER380),
IF(AC380="","Debes escribir el tipo de cuenta bancaria. ",
IF(_xlfn.IFNA(VLOOKUP(AC380,TIPO_DE_CUENTA,1,FALSE),-1)=-1,"El tipo de cuenta bancaria es inválida (por favor seleccionarlo de la lista). ","")
),
""
)</f>
        <v/>
      </c>
      <c r="EU380" s="46">
        <f>IF(AND($DS380,ER380),
IF(AD380="","Debes escribir el número de cuenta bancaria. ",""),
""
)</f>
        <v/>
      </c>
      <c r="EV380" s="46">
        <f>IF($DS380,
IF(AE380="","Debes escribir el valor del sueldo básico. ",
IF( ISERR(_xlfn.NUMBERVALUE(AE380)), "El valor del sueldo básico debe ser un número válido. ", "")
)
)</f>
        <v/>
      </c>
      <c r="EW380" s="46">
        <f>IF($DS380,
IF(AF380="","Debes escribir el número de días trabajados. ",
IF( IFERROR(INT(AF380),1.1) &lt;&gt; IFERROR(_xlfn.NUMBERVALUE(AF380),1), "La cantidad de días trabajados debe ser un número entero. ", "")
)
)</f>
        <v/>
      </c>
      <c r="EX380" s="46">
        <f>IF($DS380,
IF(AG380="","Debes escribir el valor del sueldo trabajado. ",
IF( ISERR(_xlfn.NUMBERVALUE(AG380)), "El valor del sueldo trabajado debe ser un número válido. ", "")
)
)</f>
        <v/>
      </c>
      <c r="EY380" s="46">
        <f>IF($DS380,
IF( AND(AH380&lt;&gt;"", ISERR(_xlfn.NUMBERVALUE(AH380))), "El valor del auxilio de transporte debe ser un número válido. ", "")
)</f>
        <v/>
      </c>
      <c r="EZ380" s="46">
        <f>IF($DS380,
IF( AND(AI380&lt;&gt;"", ISERR(_xlfn.NUMBERVALUE(AI380))), "El valor de viáticos salariales debe ser un número válido. ", "")
)</f>
        <v/>
      </c>
      <c r="FA380" s="46">
        <f>IF($DS380,
IF( AND(AJ380&lt;&gt;"", ISERR(_xlfn.NUMBERVALUE(AJ380))), "El valor de viáticos NO salariales debe ser un número válido. ", "")
)</f>
        <v/>
      </c>
      <c r="FB380" s="46">
        <f>CONCATENATE(AK380,AL380)&lt;&gt;""</f>
        <v/>
      </c>
      <c r="FC380" s="46">
        <f>IF(AND($DS380,FB380),
IF(AK380="","Debes escribir el número de horas extras diurnas. ",
IF( IFERROR(INT(AK380),1.1) &lt;&gt; IFERROR(_xlfn.NUMBERVALUE(AK380),1), "La cantidad de horas extras diurnas debe ser un número entero. ", "")
),
""
)</f>
        <v/>
      </c>
      <c r="FD380" s="46">
        <f>IF(AND($DS380,FB380),
IF(AL380="","Debes escribir el valor de las horas extras diurnas. ",
IF( ISERR(_xlfn.NUMBERVALUE(AL380)), "El valor de las horas extras duirnas debe ser un número válido. ", "")
),
""
)</f>
        <v/>
      </c>
      <c r="FE380" s="46">
        <f>CONCATENATE(AM380,AN380)&lt;&gt;""</f>
        <v/>
      </c>
      <c r="FF380" s="46">
        <f>IF(AND($DS380,FE380),
IF(AM380="","Debes escribir el número de horas extras nocturnas. ",
IF( IFERROR(INT(AM380),1.1) &lt;&gt; IFERROR(_xlfn.NUMBERVALUE(AM380),1), "La cantidad de horas extras nocturnas debe ser un número entero. ", "")
),
""
)</f>
        <v/>
      </c>
      <c r="FG380" s="46">
        <f>IF(AND($DS380,FE380),
IF(AN380="","Debes escribir el valor de las horas extras nocturnas. ",
IF( ISERR(_xlfn.NUMBERVALUE(AN380)), "El valor de las horas extras nocturnas debe ser un número válido. ", "")
),
""
)</f>
        <v/>
      </c>
      <c r="FH380" s="46">
        <f>CONCATENATE(AO380,AP380)&lt;&gt;""</f>
        <v/>
      </c>
      <c r="FI380" s="46">
        <f>IF(AND($DS380,FH380),
IF(AO380="","Debes escribir el número de horas extras diurnas dominicales y festivas. ",
IF( IFERROR(INT(AO380),1.1) &lt;&gt; IFERROR(_xlfn.NUMBERVALUE(AO380),1), "La cantidad de horas extras diurnas dominicales y festivas debe ser un número entero. ", "")
),
""
)</f>
        <v/>
      </c>
      <c r="FJ380" s="46">
        <f>IF(AND($DS380,FH380),
IF(AP380="","Debes escribir el valor de las horas extras diurnas dominicales y festivas. ",
IF( ISERR(_xlfn.NUMBERVALUE(AP380)), "El valor de las horas extras diurnas dominicales y festivas debe ser un número válido. ", "")
),
""
)</f>
        <v/>
      </c>
      <c r="FK380" s="46">
        <f>CONCATENATE(AQ380,AR380)&lt;&gt;""</f>
        <v/>
      </c>
      <c r="FL380" s="46">
        <f>IF(AND($DS380,FK380),
IF(AQ380="","Debes escribir el número de horas extras nocturnas dominicales y festivas. ",
IF( IFERROR(INT(AQ380),1.1) &lt;&gt; IFERROR(_xlfn.NUMBERVALUE(AQ380),1), "La cantidad de horas extras nocturnas dominicales y festivas debe ser un número entero. ", "")
),
""
)</f>
        <v/>
      </c>
      <c r="FM380" s="46">
        <f>IF(AND($DS380,FK380),
IF(AR380="","Debes escribir el valor de las horas extras nocturnas dominicales y festivas. ",
IF( ISERR(_xlfn.NUMBERVALUE(AR380)), "El valor de las horas extras nocturnas dominicales y festivas debe ser un número válido. ", "")
),
""
)</f>
        <v/>
      </c>
      <c r="FN380" s="46">
        <f>CONCATENATE(AS380,AT380)&lt;&gt;""</f>
        <v/>
      </c>
      <c r="FO380" s="46">
        <f>IF(AND($DS380,FN380),
IF(AS380="","Debes escribir el número de horas recargo nocturno. ",
IF( IFERROR(INT(AS380),1.1) &lt;&gt; IFERROR(_xlfn.NUMBERVALUE(AS380),1), "La cantidad de horas recargo nocturno debe ser un número entero. ", "")
),
""
)</f>
        <v/>
      </c>
      <c r="FP380" s="46">
        <f>IF(AND($DS380,FN380),
IF(AT380="","Debes escribir el valor de las horas recargo nocturno. ",
IF( ISERR(_xlfn.NUMBERVALUE(AT380)), "El valor de las horas recargo nocturno debe ser un número válido. ", "")
),
""
)</f>
        <v/>
      </c>
      <c r="FQ380" s="46">
        <f>CONCATENATE(AU380,AV380)&lt;&gt;""</f>
        <v/>
      </c>
      <c r="FR380" s="46">
        <f>IF(AND($DS380,FQ380),
IF(AU380="","Debes escribir el número de horas recargo diurno dominical y festivo. ",
IF( IFERROR(INT(AU380),1.1) &lt;&gt; IFERROR(_xlfn.NUMBERVALUE(AU380),1), "La cantidad de horas recargo diurno dominical y festivo debe ser un número entero. ", "")
),
""
)</f>
        <v/>
      </c>
      <c r="FS380" s="46">
        <f>IF(AND($DS380,FQ380),
IF(AV380="","Debes escribir el valor de las horas recargo diurno dominical y festivo. ",
IF( ISERR(_xlfn.NUMBERVALUE(AV380)), "El valor de las horas recargo diurno dominical y festivo debe ser un número válido. ", "")
),
""
)</f>
        <v/>
      </c>
      <c r="FT380" s="46">
        <f>CONCATENATE(AW380,AX380)&lt;&gt;""</f>
        <v/>
      </c>
      <c r="FU380" s="46">
        <f>IF(AND($DS380,FT380),
IF(AW380="","Debes escribir el número de horas recargo nocturno dominical y festivo. ",
IF( IFERROR(INT(AW380),1.1) &lt;&gt; IFERROR(_xlfn.NUMBERVALUE(AW380),1), "La cantidad de horas recargo nocturno dominical y festivo debe ser un número entero. ", "")
),
""
)</f>
        <v/>
      </c>
      <c r="FV380" s="46">
        <f>IF(AND($DS380,FT380),
IF(AX380="","Debes escribir el valor de las horas recargo nocturno dominical y festivo. ",
IF( ISERR(_xlfn.NUMBERVALUE(AX380)), "El valor de las horas recargo nocturno dominical y festivo debe ser un número válido. ", "")
),
""
)</f>
        <v/>
      </c>
      <c r="FW380" s="46">
        <f>CONCATENATE(AY380,AZ380)&lt;&gt;""</f>
        <v/>
      </c>
      <c r="FX380" s="46">
        <f>IF(AND($DS380,FW380),
IF(AY380="","Debes escribir el número de días de vacaciones comunes. ",
IF( IFERROR(INT(AY380),1.1) &lt;&gt; IFERROR(_xlfn.NUMBERVALUE(AY380),1), "La cantidad de días de vacaciones comunes debe ser un número entero. ", "")
),
""
)</f>
        <v/>
      </c>
      <c r="FY380" s="46">
        <f>IF(AND($DS380,FW380),
IF(AZ380="","Debes escribir el valor de las vacaciones comunes. ",
IF( ISERR(_xlfn.NUMBERVALUE(AZ380)), "El valor de las vacaciones comunes debe ser un número válido. ", "")
),
""
)</f>
        <v/>
      </c>
      <c r="FZ380" s="46">
        <f>CONCATENATE(BA380,BB380)&lt;&gt;""</f>
        <v/>
      </c>
      <c r="GA380" s="46">
        <f>IF(AND($DS380,FZ380),
IF(BA380="","Debes escribir el número de días de vacaciones compensadas. ",
IF( IFERROR(INT(BA380),1.1) &lt;&gt; IFERROR(_xlfn.NUMBERVALUE(BA380),1), "La cantidad de días de vacaciones compensadas debe ser un número entero. ", "")
),
""
)</f>
        <v/>
      </c>
      <c r="GB380" s="46">
        <f>IF(AND($DS380,FZ380),
IF(BB380="","Debes escribir el valor de las vacaciones compensadas. ",
IF( ISERR(_xlfn.NUMBERVALUE(BB380)), "El valor de las vacaciones compensadas debe ser un número válido. ", "")
),
""
)</f>
        <v/>
      </c>
      <c r="GC380" s="46">
        <f>CONCATENATE(BC380,BD380)&lt;&gt;""</f>
        <v/>
      </c>
      <c r="GD380" s="46">
        <f>IF(AND($DS380,GC380),
IF(BC380="","Debes escribir el número de días de prima salarial. ",
IF( IFERROR(INT(BC380),1.1) &lt;&gt; IFERROR(_xlfn.NUMBERVALUE(BC380),1), "La cantidad de días de prima salarial debe ser un número entero. ", "")
),
""
)</f>
        <v/>
      </c>
      <c r="GE380" s="46">
        <f>IF(AND($DS380,GC380),
IF(BD380="","Debes escribir el valor de los días de prima salarial. ",
IF( ISERR(_xlfn.NUMBERVALUE(BD380)), "El valor de los días de prima salarial debe ser un número válido. ", "")
),
""
)</f>
        <v/>
      </c>
      <c r="GF380" s="46">
        <f>IF($DS380,
IF( AND(BE380&lt;&gt;"", ISERR(_xlfn.NUMBERVALUE(BE380))), "El valor de la prima NO saliarial debe ser un número válido. ", "")
)</f>
        <v/>
      </c>
      <c r="GG380" s="46">
        <f>CONCATENATE(BF380,BG380,BH380)&lt;&gt;""</f>
        <v/>
      </c>
      <c r="GH380" s="46">
        <f>IF(AND($DS380,GG380),
IF(BF380="","Debes escribir el valor de las cesantías. ",
IF( ISERR(_xlfn.NUMBERVALUE(BF380)), "El valor de las cesantías debe ser un número válido. ", "")
),
""
)</f>
        <v/>
      </c>
      <c r="GI380" s="46">
        <f>IF(AND($DS380,GG380),
IF(BG380="","Debes escribir el % de cesantías. ",
IF( ISERR(_xlfn.NUMBERVALUE(BG380)), "El % de cesantías debe ser un número válido. ", "")
),
""
)</f>
        <v/>
      </c>
      <c r="GJ380" s="46">
        <f>IF(AND($DS380,GG380),
IF(BH380="","Debes escribir el valor de intereses de cesantías. ",
IF( ISERR(_xlfn.NUMBERVALUE(BH380)), "El valor de intereses de cesantías debe ser un número válido. ", "")
),
""
)</f>
        <v/>
      </c>
      <c r="GK380" s="46">
        <f>CONCATENATE(BI380,BJ380,BK380)&lt;&gt;""</f>
        <v/>
      </c>
      <c r="GL380" s="46">
        <f>IF(AND($DS380,GK380),
IF(BI380="","Debes escribir el número de días de incapacidad. ",
IF( IFERROR(INT(BI380),1.1) &lt;&gt; IFERROR(_xlfn.NUMBERVALUE(BI380),1), "La cantidad de días de incapacidad debe ser un número entero. ", "")
),
""
)</f>
        <v/>
      </c>
      <c r="GM380" s="46">
        <f>IF(AND($DS380,GK380),
IF(BJ380="","Debes escribir el tipo de incapacidad. ",
IF(_xlfn.IFNA(VLOOKUP(BJ380,TIPO_DE_INCAPACIDAD,1,FALSE),-1)=-1,"El tipo de incapacidad es inválida (por favor seleccionarlo de la lista). ","")
),
""
)</f>
        <v/>
      </c>
      <c r="GN380" s="46">
        <f>IF(AND($DS380,GK380),
IF(BK380="","Debes escribir el valor de la incapacidad. ",
IF( ISERR(_xlfn.NUMBERVALUE(BK380)), "El valor de la incapacidad debe ser un número válido. ", "")
),
""
)</f>
        <v/>
      </c>
      <c r="GO380" s="46">
        <f>CONCATENATE(BL380,BM380)&lt;&gt;""</f>
        <v/>
      </c>
      <c r="GP380" s="46">
        <f>IF(AND($DS380,GO380),
IF(BL380="","Debes escribir el número de días de licencia de maternidad o paternidad. ",
IF( IFERROR(INT(BL380),1.1) &lt;&gt; IFERROR(_xlfn.NUMBERVALUE(BL380),1), "La cantidad de días de licencia de maternidad o paternidad debe ser un número entero. ", "")
),
""
)</f>
        <v/>
      </c>
      <c r="GQ380" s="46">
        <f>IF(AND($DS380,GO380),
IF(BM380="","Debes escribir el valor de la licencia de maternidad o paternidad. ",
IF( ISERR(_xlfn.NUMBERVALUE(BM380)), "El valor de la licencia de maternidad o paternidad debe ser un número válido. ", "")
),
""
)</f>
        <v/>
      </c>
      <c r="GR380" s="46">
        <f>CONCATENATE(BN380,BO380)&lt;&gt;""</f>
        <v/>
      </c>
      <c r="GS380" s="46">
        <f>IF(AND($DS380,GR380),
IF(BN380="","Debes escribir el número de días de licencia remunerada. ",
IF( IFERROR(INT(BN380),1.1) &lt;&gt; IFERROR(_xlfn.NUMBERVALUE(BN380),1), "La cantidad de días de licencia remunerada debe ser un número entero. ", "")
),
""
)</f>
        <v/>
      </c>
      <c r="GT380" s="46">
        <f>IF(AND($DS380,GR380),
IF(BO380="","Debes escribir el valor de la licencia remunerada. ",
IF( ISERR(_xlfn.NUMBERVALUE(BO380)), "El valor de la licencia remunerada debe ser un número válido. ", "")
),
""
)</f>
        <v/>
      </c>
      <c r="GU380" s="46">
        <f>IF($DS380,
IF( AND(BP380&lt;&gt;"", ISERR(_xlfn.NUMBERVALUE(BP380))), "El valor de la licencia NO remunerada debe ser un número válido. ", "")
)</f>
        <v/>
      </c>
      <c r="GV380" s="46">
        <f>IF($DS380,
IF( AND(BQ380&lt;&gt;"", ISERR(_xlfn.NUMBERVALUE(BQ380))), "El valor de auxilios salariales debe ser un número válido. ", "")
)</f>
        <v/>
      </c>
      <c r="GW380" s="46">
        <f>IF($DS380,
IF( AND(BR380&lt;&gt;"", ISERR(_xlfn.NUMBERVALUE(BR380))), "El valor de auxilios NO salariales debe ser un número válido. ", "")
)</f>
        <v/>
      </c>
      <c r="GX380" s="46">
        <f>IF($DS380,
IF( AND(BS380&lt;&gt;"", ISERR(_xlfn.NUMBERVALUE(BS380))), "El valor de bonos salariales debe ser un número válido. ", "")
)</f>
        <v/>
      </c>
      <c r="GY380" s="46">
        <f>IF($DS380,
IF( AND(BT380&lt;&gt;"", ISERR(_xlfn.NUMBERVALUE(BT380))), "El valor de bonos NO salariales debe ser un número válido. ", "")
)</f>
        <v/>
      </c>
      <c r="GZ380" s="46">
        <f>IF($DS380,
IF( AND(BU380&lt;&gt;"", ISERR(_xlfn.NUMBERVALUE(BU380))), "El valor de bonos salariales de alimentación debe ser un número válido. ", "")
)</f>
        <v/>
      </c>
      <c r="HA380" s="46">
        <f>IF($DS380,
IF( AND(BV380&lt;&gt;"", ISERR(_xlfn.NUMBERVALUE(BV380))), "El valor de bonos NO salariales de alimentación debe ser un número válido. ", "")
)</f>
        <v/>
      </c>
      <c r="HB380" s="46">
        <f>IF($DS380,
IF( AND(BW380&lt;&gt;"", ISERR(_xlfn.NUMBERVALUE(BW380))), "El valor de bonificaciones salariales debe ser un número válido. ", "")
)</f>
        <v/>
      </c>
      <c r="HC380" s="46">
        <f>IF($DS380,
IF( AND(BX380&lt;&gt;"", ISERR(_xlfn.NUMBERVALUE(BX380))), "El valor de bonificaciones NO salariales debe ser un número válido. ", "")
)</f>
        <v/>
      </c>
      <c r="HD380" s="46">
        <f>IF($DS380,
IF( AND(BY380&lt;&gt;"", ISERR(_xlfn.NUMBERVALUE(BY380))), "El valor de compensaciones ordinarias debe ser un número válido. ", "")
)</f>
        <v/>
      </c>
      <c r="HE380" s="46">
        <f>IF($DS380,
IF( AND(BZ380&lt;&gt;"", ISERR(_xlfn.NUMBERVALUE(BZ380))), "El valor de compensaciones extraordinarias debe ser un número válido. ", "")
)</f>
        <v/>
      </c>
      <c r="HF380" s="46">
        <f>IF($DS380,
IF( AND(CA380&lt;&gt;"", ISERR(_xlfn.NUMBERVALUE(CA380))), "El valor de comisiones debe ser un número válido. ", "")
)</f>
        <v/>
      </c>
      <c r="HG380" s="46">
        <f>IF($DS380,
IF( AND(CB380&lt;&gt;"", ISERR(_xlfn.NUMBERVALUE(CB380))), "El valor de ausencia por huega debe ser un número válido. ", "")
)</f>
        <v/>
      </c>
      <c r="HH380" s="46">
        <f>IF($DS380,
IF( AND(CC380&lt;&gt;"", ISERR(_xlfn.NUMBERVALUE(CC380))), "El valor de anticipos debe ser un número válido. ", "")
)</f>
        <v/>
      </c>
      <c r="HI380" s="46">
        <f>IF($DS380,
IF( AND(CD380&lt;&gt;"", ISERR(_xlfn.NUMBERVALUE(CD380))), "El valor de pagos a terceros debe ser un número válido. ", "")
)</f>
        <v/>
      </c>
      <c r="HJ380" s="46">
        <f>IF($DS380,
IF( AND(CE380&lt;&gt;"", ISERR(_xlfn.NUMBERVALUE(CE380))), "El valor de dotación debe ser un número válido. ", "")
)</f>
        <v/>
      </c>
      <c r="HK380" s="46">
        <f>IF($DS380,
IF( AND(CF380&lt;&gt;"", ISERR(_xlfn.NUMBERVALUE(CF380))), "El valor de apoyo sostenibilidad debe ser un número válido. ", "")
)</f>
        <v/>
      </c>
      <c r="HL380" s="46">
        <f>IF($DS380,
IF( AND(CG380&lt;&gt;"", ISERR(_xlfn.NUMBERVALUE(CG380))), "El valor de teletrabajo debe ser un número válido. ", "")
)</f>
        <v/>
      </c>
      <c r="HM380" s="46">
        <f>IF($DS380,
IF( AND(CH380&lt;&gt;"", ISERR(_xlfn.NUMBERVALUE(CH380))), "El valor de bonificación de retiro debe ser un número válido. ", "")
)</f>
        <v/>
      </c>
      <c r="HN380" s="46">
        <f>IF($DS380,
IF( AND(CI380&lt;&gt;"", ISERR(_xlfn.NUMBERVALUE(CI380))), "El valor de indemnización de retiro debe ser un número válido. ", "")
)</f>
        <v/>
      </c>
      <c r="HO380" s="46">
        <f>IF($DS380,
IF( AND(CJ380&lt;&gt;"", ISERR(_xlfn.NUMBERVALUE(CJ380))), "El valor de reintegros debe ser un número válido. ", "")
)</f>
        <v/>
      </c>
      <c r="HP380" s="46">
        <f>CONCATENATE(CK380,CL380,CM380)&lt;&gt;""</f>
        <v/>
      </c>
      <c r="HQ380" s="46">
        <f>IF(AND($DS380,HP380),
IF(CK380="","Debes escribir la descripción de otro concepto no categorizado. ",""),
""
)</f>
        <v/>
      </c>
      <c r="HR380" s="46">
        <f>IF(AND($DS380,HP380),
IF(CONCATENATE(CL380,CM380)="","Debes escribir al menos un valor de concepto no categorizado (salarial o no salarial). ",
IF(ISERR(_xlfn.NUMBERVALUE(CL380)),"El valor salarial concepto no categorizado debe ser un número válido. ","")
),
""
)</f>
        <v/>
      </c>
      <c r="HS380" s="46">
        <f>IF(AND($DS380,HP380),
IF(CONCATENATE(CL380,CM380)="","Debes escribir al menos un valor de concepto no categorizado (salarial o no salarial). ",
IF(ISERR(_xlfn.NUMBERVALUE(CM380)),"El valor NO salarial concepto no categorizado debe ser un número válido. ","")
),
""
)</f>
        <v/>
      </c>
      <c r="HT380" s="46">
        <f>IF($DS380,
IF(CN380="","Debes escribir el porcentaje del aporte a salud. ",
IF( ISERR(_xlfn.NUMBERVALUE(CN380)), "El valor del porcentaje del aporte a salud debe ser un número válido. ", "")
)
)</f>
        <v/>
      </c>
      <c r="HU380" s="46">
        <f>IF($DS380,
IF(CO380="","Debes escribir el valor del aporte a salud. ",
IF( ISERR(_xlfn.NUMBERVALUE(CO380)), "El valor del aporte a salud debe ser un número válido. ", "")
)
)</f>
        <v/>
      </c>
      <c r="HV380" s="46">
        <f>IF($DS380,
IF( AND(CP380&lt;&gt;"", ISERR(_xlfn.NUMBERVALUE(CP380))), "El valor plan complementario debe ser un número válido. ", "")
)</f>
        <v/>
      </c>
      <c r="HW380" s="46">
        <f>IF($DS380,
IF(CQ380="","Debes escribir el porcentaje del aporte a pensión. ",
IF( ISERR(_xlfn.NUMBERVALUE(CQ380)), "El valor del porcentaje del aporte a pensión debe ser un número válido. ", "")
)
)</f>
        <v/>
      </c>
      <c r="HX380" s="46">
        <f>IF($DS380,
IF(CR380="","Debes escribir el valor del aporte a pensión. ",
IF( ISERR(_xlfn.NUMBERVALUE(CR380)), "El valor del aporte a salud debe ser un número válido. ", "")
)
)</f>
        <v/>
      </c>
      <c r="HY380" s="46">
        <f>IF($DS380,
IF( AND(CS380&lt;&gt;"", ISERR(_xlfn.NUMBERVALUE(CS380))), "El valor pensión voluntaria debe ser un número válido. ", "")
)</f>
        <v/>
      </c>
      <c r="HZ380" s="46">
        <f>CONCATENATE(CT380,CU380,CV380,CW380)&lt;&gt;""</f>
        <v/>
      </c>
      <c r="IA380" s="46">
        <f>IF(AND($DS380,HZ380),
IF(CT380="","Debes escribir el % del fondo de seguridad pensional. ",
IF( ISERR(_xlfn.NUMBERVALUE(CT380)), "El % del fondo de seguridad debe ser un número válido. ", "")
),
""
)</f>
        <v/>
      </c>
      <c r="IB380" s="46">
        <f>IF(AND($DS380,HZ380),
IF(CU380="","Debes escribir el valor del aporte al fondo de solidaridad pensional. ",
IF( ISERR(_xlfn.NUMBERVALUE(CU380)), "El valor del aporte al fondo de solidaridad pensional debe ser un número válido. ", "")
),
""
)</f>
        <v/>
      </c>
      <c r="IC380" s="46">
        <f>IF(AND($DS380,HZ380),
IF(CV380="","Debes escribir el % del fondo de subsistencia. ",
IF( ISERR(_xlfn.NUMBERVALUE(CV380)), "El % del fondo de subsistencia debe ser un número válido. ", "")
),
""
)</f>
        <v/>
      </c>
      <c r="ID380" s="46">
        <f>IF(AND($DS380,HZ380),
IF(CW380="","Debes escribir el valor del fondo de subsistencia. ",
IF( ISERR(_xlfn.NUMBERVALUE(CW380)), "El valor del fondo de subsistencia debe ser un número válido. ", "")
),
""
)</f>
        <v/>
      </c>
      <c r="IE380" s="46">
        <f>CONCATENATE(CX380,CY380)&lt;&gt;""</f>
        <v/>
      </c>
      <c r="IF380" s="46">
        <f>IF(AND($DS380,IE380),
IF(CX380="","Debes escribir el % de sindicato. ",
IF( ISERR(_xlfn.NUMBERVALUE(CX380)), "El % de sindicato debe ser un número válido. ", "")
),
""
)</f>
        <v/>
      </c>
      <c r="IG380" s="46">
        <f>IF(AND($DS380,IE380),
IF(CY380="","Debes escribir el valor del sindicato. ",
IF( ISERR(_xlfn.NUMBERVALUE(CY380)), "El valor del sindicato debe ser un número válido. ", "")
),
""
)</f>
        <v/>
      </c>
      <c r="IH380" s="46">
        <f>IF($DS380,
IF( AND(CZ380&lt;&gt;"", ISERR(_xlfn.NUMBERVALUE(CZ380))), "El valor de sanción pública debe ser un número válido. ", "")
)</f>
        <v/>
      </c>
      <c r="II380" s="46">
        <f>IF($DS380,
IF( AND(DA380&lt;&gt;"", ISERR(_xlfn.NUMBERVALUE(DA380))), "El valor de sanción privada debe ser un número válido. ", "")
)</f>
        <v/>
      </c>
      <c r="IJ380" s="46">
        <f>CONCATENATE(DB380,DC380)&lt;&gt;""</f>
        <v/>
      </c>
      <c r="IK380" s="46">
        <f>IF(AND($DS380,IJ380),
IF(DB380="","Debes escribir la descripción de libranza. ",""),
""
)</f>
        <v/>
      </c>
      <c r="IL380" s="46">
        <f>IF(AND($DS380,IJ380),
IF(DC380="","Debes escribir la cuota libranza. ",
IF(ISERR(_xlfn.NUMBERVALUE(DC380)),"El valor de la cuota libranza debe ser un número válido. ","")
),
""
)</f>
        <v/>
      </c>
      <c r="IM380" s="46">
        <f>IF($DS380,
IF( AND(DD380&lt;&gt;"", ISERR(_xlfn.NUMBERVALUE(DD380))), "El valor de pagos a terceros debe ser un número válido. ", "")
)</f>
        <v/>
      </c>
      <c r="IN380" s="46">
        <f>IF($DS380,
IF( AND(DE380&lt;&gt;"", ISERR(_xlfn.NUMBERVALUE(DE380))), "El valor de anticipos debe ser un número válido. ", "")
)</f>
        <v/>
      </c>
      <c r="IO380" s="46">
        <f>IF($DS380,
IF( AND(DF380&lt;&gt;"", ISERR(_xlfn.NUMBERVALUE(DF380))), "El valor de AFC debe ser un número válido. ", "")
)</f>
        <v/>
      </c>
      <c r="IP380" s="46">
        <f>IF($DS380,
IF( AND(DG380&lt;&gt;"", ISERR(_xlfn.NUMBERVALUE(DG380))), "El valor de rete-fuente debe ser un número válido. ", "")
)</f>
        <v/>
      </c>
      <c r="IQ380" s="46">
        <f>IF($DS380,
IF( AND(DH380&lt;&gt;"", ISERR(_xlfn.NUMBERVALUE(DH380))), "El valor de cooperativa de trabajo debe ser un número válido. ", "")
)</f>
        <v/>
      </c>
      <c r="IR380" s="46">
        <f>IF($DS380,
IF( AND(DI380&lt;&gt;"", ISERR(_xlfn.NUMBERVALUE(DI380))), "El valor de embargo fiscal debe ser un número válido. ", "")
)</f>
        <v/>
      </c>
      <c r="IS380" s="46">
        <f>IF($DS380,
IF( AND(DJ380&lt;&gt;"", ISERR(_xlfn.NUMBERVALUE(DJ380))), "El valor de educación debe ser un número válido. ", "")
)</f>
        <v/>
      </c>
      <c r="IT380" s="46">
        <f>IF($DS380,
IF( AND(DK380&lt;&gt;"", ISERR(_xlfn.NUMBERVALUE(DK380))), "El valor de reintegro debe ser un número válido. ", "")
)</f>
        <v/>
      </c>
      <c r="IU380" s="46">
        <f>IF($DS380,
IF( AND(DL380&lt;&gt;"", ISERR(_xlfn.NUMBERVALUE(DL380))), "El valor de deuda debe ser un número válido. ", "")
)</f>
        <v/>
      </c>
      <c r="IV380" s="46">
        <f>IF($DS380,
IF( AND(DM380&lt;&gt;"", ISERR(_xlfn.NUMBERVALUE(DM380))), "El valor de otras deducciones debe ser un número válido. ", "")
)</f>
        <v/>
      </c>
      <c r="IW380" s="46">
        <f>IF($DS380,
IF(DN380="","Debes escribir el valor de los devengos totales. ",
IF( ISERR(_xlfn.NUMBERVALUE(DN380)), "El valor de los devengos totales debe ser un número válido. ", "")
)
)</f>
        <v/>
      </c>
      <c r="IX380" s="46">
        <f>IF($DS380,
IF(DO380="","Debes escribir el valor de las deducciones totales. ",
IF( ISERR(_xlfn.NUMBERVALUE(DO380)), "El valor de las deducciones totales debe ser un número válido. ", "")
)
)</f>
        <v/>
      </c>
      <c r="IY380" s="46">
        <f>IF($DS380,
IF(DP380="","Debes escribir el valor del salario total. ",
IF( ISERR(_xlfn.NUMBERVALUE(DP380)), "El valor del salario total debe ser un número válido. ", "")
)
)</f>
        <v/>
      </c>
    </row>
    <row r="381">
      <c r="B381" s="48" t="n">
        <v>369</v>
      </c>
      <c r="C381" s="61">
        <f>IF(AND(DS381,DP381&lt;&gt;""),
IF(DQ381="","OK","Error"),
""
)</f>
        <v/>
      </c>
      <c r="D381" s="53" t="n"/>
      <c r="E381" s="52" t="n"/>
      <c r="F381" s="112" t="n"/>
      <c r="G381" s="52" t="n"/>
      <c r="H381" s="53" t="n"/>
      <c r="I381" s="52" t="n"/>
      <c r="J381" s="52" t="n"/>
      <c r="K381" s="53" t="n"/>
      <c r="L381" s="55" t="n"/>
      <c r="M381" s="108" t="n"/>
      <c r="N381" s="56" t="n"/>
      <c r="O381" s="52" t="n"/>
      <c r="P381" s="52" t="n"/>
      <c r="Q381" s="52" t="n"/>
      <c r="R381" s="52" t="n"/>
      <c r="S381" s="52" t="n"/>
      <c r="T381" s="53" t="n"/>
      <c r="U381" s="52" t="n"/>
      <c r="V381" s="52" t="n"/>
      <c r="W381" s="55" t="n"/>
      <c r="X381" s="55" t="n"/>
      <c r="Y381" s="52" t="n"/>
      <c r="Z381" s="55" t="n"/>
      <c r="AA381" s="52" t="n"/>
      <c r="AB381" s="53" t="n"/>
      <c r="AC381" s="53" t="n"/>
      <c r="AD381" s="53" t="n"/>
      <c r="AE381" s="177" t="n"/>
      <c r="AF381" s="113" t="n"/>
      <c r="AG381" s="177" t="n"/>
      <c r="AH381" s="178" t="n"/>
      <c r="AI381" s="178" t="n"/>
      <c r="AJ381" s="178" t="n"/>
      <c r="AK381" s="114" t="n"/>
      <c r="AL381" s="178" t="n"/>
      <c r="AM381" s="114" t="n"/>
      <c r="AN381" s="178" t="n"/>
      <c r="AO381" s="114" t="n"/>
      <c r="AP381" s="178" t="n"/>
      <c r="AQ381" s="114" t="n"/>
      <c r="AR381" s="178" t="n"/>
      <c r="AS381" s="114" t="n"/>
      <c r="AT381" s="178" t="n"/>
      <c r="AU381" s="114" t="n"/>
      <c r="AV381" s="178" t="n"/>
      <c r="AW381" s="114" t="n"/>
      <c r="AX381" s="178" t="n"/>
      <c r="AY381" s="114" t="n"/>
      <c r="AZ381" s="178" t="n"/>
      <c r="BA381" s="114" t="n"/>
      <c r="BB381" s="178" t="n"/>
      <c r="BC381" s="114" t="n"/>
      <c r="BD381" s="178" t="n"/>
      <c r="BE381" s="178" t="n"/>
      <c r="BF381" s="178" t="n"/>
      <c r="BG381" s="59" t="n"/>
      <c r="BH381" s="178" t="n"/>
      <c r="BI381" s="114" t="n"/>
      <c r="BJ381" s="53" t="n"/>
      <c r="BK381" s="178" t="n"/>
      <c r="BL381" s="114" t="n"/>
      <c r="BM381" s="178" t="n"/>
      <c r="BN381" s="114" t="n"/>
      <c r="BO381" s="178" t="n"/>
      <c r="BP381" s="178" t="n"/>
      <c r="BQ381" s="178" t="n"/>
      <c r="BR381" s="178" t="n"/>
      <c r="BS381" s="178" t="n"/>
      <c r="BT381" s="178" t="n"/>
      <c r="BU381" s="178" t="n"/>
      <c r="BV381" s="178" t="n"/>
      <c r="BW381" s="178" t="n"/>
      <c r="BX381" s="178" t="n"/>
      <c r="BY381" s="178" t="n"/>
      <c r="BZ381" s="178" t="n"/>
      <c r="CA381" s="178" t="n"/>
      <c r="CB381" s="178" t="n"/>
      <c r="CC381" s="178" t="n"/>
      <c r="CD381" s="178" t="n"/>
      <c r="CE381" s="178" t="n"/>
      <c r="CF381" s="178" t="n"/>
      <c r="CG381" s="178" t="n"/>
      <c r="CH381" s="178" t="n"/>
      <c r="CI381" s="178" t="n"/>
      <c r="CJ381" s="178" t="n"/>
      <c r="CK381" s="53" t="n"/>
      <c r="CL381" s="178" t="n"/>
      <c r="CM381" s="178" t="n"/>
      <c r="CN381" s="60" t="n"/>
      <c r="CO381" s="177" t="n"/>
      <c r="CP381" s="178" t="n"/>
      <c r="CQ381" s="60" t="n"/>
      <c r="CR381" s="177" t="n"/>
      <c r="CS381" s="178" t="n"/>
      <c r="CT381" s="59" t="n"/>
      <c r="CU381" s="178" t="n"/>
      <c r="CV381" s="59" t="n"/>
      <c r="CW381" s="178" t="n"/>
      <c r="CX381" s="59" t="n"/>
      <c r="CY381" s="178" t="n"/>
      <c r="CZ381" s="178" t="n"/>
      <c r="DA381" s="178" t="n"/>
      <c r="DB381" s="53" t="n"/>
      <c r="DC381" s="178" t="n"/>
      <c r="DD381" s="178" t="n"/>
      <c r="DE381" s="178" t="n"/>
      <c r="DF381" s="178" t="n"/>
      <c r="DG381" s="178" t="n"/>
      <c r="DH381" s="178" t="n"/>
      <c r="DI381" s="178" t="n"/>
      <c r="DJ381" s="178" t="n"/>
      <c r="DK381" s="178" t="n"/>
      <c r="DL381" s="178" t="n"/>
      <c r="DM381" s="178" t="n"/>
      <c r="DN381" s="177" t="n"/>
      <c r="DO381" s="177" t="n"/>
      <c r="DP381" s="177" t="n"/>
      <c r="DQ381" s="76">
        <f>IF(AND(DS381,DP381&lt;&gt;""),
CONCATENATE(DT381,DU381,DV381,DW381,DX381,DY381,DZ381,EA381,EB381,EC381,ED381,EE381,EF381,EG381,EH381,EI381,EJ381,EK381,EL381,EM381,EN381,EO381,EP381,EQ381,ES381,ET381,EU381,EV381,EW381,EX381,EY381,EZ381,FA381,FC381,FD381,FF381,FG381,FI381,FJ381,FL381,FM381,FO381,FP381,FR381,FS381,FU381,FV381,FX381,FY381,GA381,GB381,GD381,GE381,GF381,GH381,GI381,GJ381,GL381,GM381,GN381,GP381,GQ381,GS381,GT381,GU381,GV381,GW381,GX381,GY381,GZ381,HA381,HB381,HC381,HD381,HE381,HF381,HG381,HH381,HI381,HJ381,HK381,HL381,HM381,HN381,HO381,HQ381,HR381,HS381,HT381,HU381,HV381,HW381,HX381,HY381,IA381,IB381,IC381,ID381,IF381,IG381,IH381,II381,IK381,IL381,IM381,IN381,IO381,IP381,IQ381,IR381,IS381,IT381,IU381,IV381,IW381,IX381,IY381,IZ381),
""
)</f>
        <v/>
      </c>
      <c r="DR381" s="53" t="n"/>
      <c r="DS381" s="46">
        <f>CONCATENATE(D381,$E381,$F381,$G381,H381,$I381,$J381,K381,$L381,$M381,N381,$O381,$P381,$Q381,$R381,$S381,T381,$U381,$V381,$W381,$X381,$Y381,$Z381,$AA381,AB381,AC381,AD381,$AE381,$AF381,$AG381,AH381,AI381,AJ381,AK381,AL381,AM381,AN381,AO381,AP381,AQ381,AR381,AS381,AT381,AU381,AV381,AW381,AX381,AY381,AZ381,BA381,BB381,BC381,BD381,BE381,BF381,BG381,BH381,BI381,BJ381,BK381,BL381,BM381,BN381,BO381,BP381,BQ381,BR381,BS381,BT381,BU381,BV381,BW381,BX381,BY381,BZ381,CA381,CB381,CC381,CD381,CE381,CF381,CG381,CH381,CI381,CJ381,CK381,CL381,CM381,$CN381,$CO381,CP381,$CQ381,$CR381,CS381,CT381,CU381,CV381,CW381,CX381,CY381,CZ381,DA381,DB381,DC381,DD381,DE381,DF381,DG381,DH381,DI381,DJ381,DK381,DL381,DM381,$DN381,$DO381,$DP381,DR381)&lt;&gt;""</f>
        <v/>
      </c>
      <c r="DT381" s="46">
        <f>IF(AND($DS381,$E$4&lt;&gt;""),
IF(LEFT($E$4,2) = "1.",
IF(D381&lt;&gt;"","El CUNE sólo se envía en operaciones de novedad o ajuste. ",""),
IF(D381="","Debes escribir un CUNE válido para realizar operaciones de novedad o ajuste. ","")),
""
)</f>
        <v/>
      </c>
      <c r="DU381" s="46">
        <f>IF($DS381,
IF(E381="","Debes seleccionar el tipo de documento del empleado. ",
IF(_xlfn.IFNA(VLOOKUP(E381,TIPO_DE_DOCUMENTO,1,FALSE),-1)=-1,"El tipo de documento no es válido (por favor seleccionarlo de la lista). ","")
)
)</f>
        <v/>
      </c>
      <c r="DV381" s="46">
        <f>IF($DS381,
IF(F381="","Debes escribir el número de documento del empleado. ","")
)</f>
        <v/>
      </c>
      <c r="DW381" s="46">
        <f>IF($DS381,
IF(G381="","Debes escribir el primer nombre del empleado. ","")
)</f>
        <v/>
      </c>
      <c r="DY381" s="46">
        <f>IF($DS381,
IF(I381="","Debes escribir el primer apellido del empleado. ","")
)</f>
        <v/>
      </c>
      <c r="DZ381" s="46">
        <f>IF($DS381,
IF(J381="","Debes escribir el segundo apellido del empleado. ","")
)</f>
        <v/>
      </c>
      <c r="EB381" s="46">
        <f>IF($DS381,
IF(L381="","Debes escribir la fecha de ingreso del empleado. ",
IF(ISERR(DATE(YEAR(L381),MONTH(L381),DAY(L381))), "El valor ingresado en fecha de ingreso no tiene un formato válido. ","")
)
)</f>
        <v/>
      </c>
      <c r="EC381" s="46">
        <f>IF($DS381,
IF(M381="","Debes escribir el tiempo laborado. ",
IF( IFERROR(INT(M381),1.1) &lt;&gt; IFERROR(_xlfn.NUMBERVALUE(M381),1), "El valor de los días trabajados debe ser un número entero. ", "")
)
)</f>
        <v/>
      </c>
      <c r="ED381" s="46">
        <f>IF($DS381,
IF( AND(N381&lt;&gt;"", ISERR(DATE(YEAR(N381),MONTH(N381),DAY(N381))) ), "El valor ingresado en fecha de ingreso no tiene un formato válido. ",
IF( AND(N381&lt;&gt;"", $E$6&lt;&gt;"", DATE(YEAR(N381), MONTH(N381), 1) &lt;&gt; IFERROR(DATE(MID($E$6, 1, 4), MID($E$6, 6, 2),1), "1/1/1900") ), "La fecha de retiro debe estar dentro del período liquidado. ", "")
)
)</f>
        <v/>
      </c>
      <c r="EE381" s="46">
        <f>IF($DS381,
IF(O381="","Debes seleccionar el tipo de trabajador. ",
IF(_xlfn.IFNA(VLOOKUP(O381,TIPO_DE_TRABAJADOR,1,FALSE),-1)=-1,"El tipo de trabajador no es válido (por favor seleccionarlo de la lista). ","")
)
)</f>
        <v/>
      </c>
      <c r="EF381" s="46">
        <f>IF($DS381,
IF(P381="","Debes seleccionar si es un trabajador dependiente pensionado por vejez. ",
IF(_xlfn.IFNA(VLOOKUP(P381,SUBTIPO_DE_TRABAJADOR,1,FALSE),-1)=-1,"El tipo de trabajador dependiente pensionado por vejez no es válido (por favor seleccionarlo de la lista). ","")
)
)</f>
        <v/>
      </c>
      <c r="EG381" s="46">
        <f>IF($DS381,
IF(Q381="","Debes seleccionar el tipo de contrato del trabajador. ",
IF(_xlfn.IFNA(VLOOKUP(Q381,TIPO_DE_CONTRATO,1,FALSE),-1)=-1,"El tipo de contrato del trabajador no es válido (por favor seleccionarlo de la lista). ","")
)
)</f>
        <v/>
      </c>
      <c r="EH381" s="46">
        <f>IF($DS381,
IF(R381="","Debes seleccionar si es un salario integral. ",
IF(_xlfn.IFNA(VLOOKUP(R381,SI_NO,1,FALSE),-1)=-1,"Valor no válido para salario integral (por favor seleccionarlo de la lista). ","")
)
)</f>
        <v/>
      </c>
      <c r="EI381" s="46">
        <f>IF($DS381,
IF(S381="","Debes seleccionar si el trabajador realiza actividades de riesgo. ",
IF(_xlfn.IFNA(VLOOKUP(S381,SI_NO,1,FALSE),-1)=-1,"Valor no válido para actividad de alto riesgo (por favor seleccionarlo de la lista). ","")
)
)</f>
        <v/>
      </c>
      <c r="EK381" s="46">
        <f>IF($DS381,
IF(U381="","Debes escribir el código del municipio de residencia del trabajador. ",
IF(_xlfn.IFNA(VLOOKUP(U381,MUNICIPIO,1,FALSE),-1)=-1,"El municipio de residencia del trabajador es inválido (por favor seleccionarlo de la lista). ","")
)
)</f>
        <v/>
      </c>
      <c r="EL381" s="46">
        <f>IF($DS381,
IF(V381="","Debes escribir el la dirección de residendia del trabajador. ","")
)</f>
        <v/>
      </c>
      <c r="EM381" s="46">
        <f>IF($DS381,
IF(W381="","Debes escribir la fecha de inicio de la liquidación. ",
IF(ISERR(DATE(YEAR(W381),MONTH(W381),DAY(W381))),"El valor ingresado en fecha de inicio de liquidación no tiene un formato válido. ",
IF( AND($E$6&lt;&gt;"", DATE(YEAR(W381), MONTH(W381), 1) &lt;&gt; IFERROR(DATE(MID($E$6, 1, 4), MID($E$6, 6, 2),1), "1/1/1900") ), "La fecha de inicio de la liquidación debe estar dentro del período liquidado. ", "")
)
)
)</f>
        <v/>
      </c>
      <c r="EN381" s="46">
        <f>IF($DS381,
IF(X381="","Debes escribir la fecha de fin de la liquidación. ",
IF(ISERR(DATE(YEAR(X381),MONTH(X381),DAY(X381))),"El valor ingresado en fecha de fin de liquidación no tiene un formato válido. ",
IF( AND($E$6&lt;&gt;"", DATE(YEAR(X381), MONTH(X381), 1) &lt;&gt; IFERROR(DATE(MID($E$6, 1, 4), MID($E$6, 6, 2),1), "1/1/1900") ), "La fecha de fin de la liquidación debe estar dentro del período liquidado. ", "")
)
)
)</f>
        <v/>
      </c>
      <c r="EO381" s="46">
        <f>IF($DS381,
IF(Y381="","Debes escribir la frecuencia de pago del trabajador. ",
IF(_xlfn.IFNA(VLOOKUP(Y381,PERÍODO_DE_NÓMINA,1,FALSE),-1)=-1,"La frecuencia de pago es inválida (por favor seleccionarlo de la lista). ","")
)
)</f>
        <v/>
      </c>
      <c r="EP381" s="46">
        <f>IF($DS381,
IF(Z381="","Debes escribir la fecha de pago. ",
IF(ISERR(DATE(YEAR(Z381),MONTH(Z381),DAY(Z381))), "El valor ingresado en fecha de pago no tiene un formato válido. ","")
)
)</f>
        <v/>
      </c>
      <c r="EQ381" s="46">
        <f>IF($DS381,
IF(AA381="","Debes escribir el medio de pago. ",
IF(_xlfn.IFNA(VLOOKUP(AA381,MEDIOS_DE_PAGO,1,FALSE),-1)=-1,"El medio de pago es inválido (por favor seleccionarlo de la lista). ","")
)
)</f>
        <v/>
      </c>
      <c r="ER381" s="46">
        <f>OR(AA381='Tablas '!$T$4,AA381='Tablas '!$T$7,AA381='Tablas '!$T$8,AA381='Tablas '!$T$11)</f>
        <v/>
      </c>
      <c r="ES381" s="46">
        <f>IF(AND($DS381,ER381),
IF(AB381="","Debes escribir la entidad bancaria. ",""),
""
)</f>
        <v/>
      </c>
      <c r="ET381" s="46">
        <f>IF(AND($DS381,ER381),
IF(AC381="","Debes escribir el tipo de cuenta bancaria. ",
IF(_xlfn.IFNA(VLOOKUP(AC381,TIPO_DE_CUENTA,1,FALSE),-1)=-1,"El tipo de cuenta bancaria es inválida (por favor seleccionarlo de la lista). ","")
),
""
)</f>
        <v/>
      </c>
      <c r="EU381" s="46">
        <f>IF(AND($DS381,ER381),
IF(AD381="","Debes escribir el número de cuenta bancaria. ",""),
""
)</f>
        <v/>
      </c>
      <c r="EV381" s="46">
        <f>IF($DS381,
IF(AE381="","Debes escribir el valor del sueldo básico. ",
IF( ISERR(_xlfn.NUMBERVALUE(AE381)), "El valor del sueldo básico debe ser un número válido. ", "")
)
)</f>
        <v/>
      </c>
      <c r="EW381" s="46">
        <f>IF($DS381,
IF(AF381="","Debes escribir el número de días trabajados. ",
IF( IFERROR(INT(AF381),1.1) &lt;&gt; IFERROR(_xlfn.NUMBERVALUE(AF381),1), "La cantidad de días trabajados debe ser un número entero. ", "")
)
)</f>
        <v/>
      </c>
      <c r="EX381" s="46">
        <f>IF($DS381,
IF(AG381="","Debes escribir el valor del sueldo trabajado. ",
IF( ISERR(_xlfn.NUMBERVALUE(AG381)), "El valor del sueldo trabajado debe ser un número válido. ", "")
)
)</f>
        <v/>
      </c>
      <c r="EY381" s="46">
        <f>IF($DS381,
IF( AND(AH381&lt;&gt;"", ISERR(_xlfn.NUMBERVALUE(AH381))), "El valor del auxilio de transporte debe ser un número válido. ", "")
)</f>
        <v/>
      </c>
      <c r="EZ381" s="46">
        <f>IF($DS381,
IF( AND(AI381&lt;&gt;"", ISERR(_xlfn.NUMBERVALUE(AI381))), "El valor de viáticos salariales debe ser un número válido. ", "")
)</f>
        <v/>
      </c>
      <c r="FA381" s="46">
        <f>IF($DS381,
IF( AND(AJ381&lt;&gt;"", ISERR(_xlfn.NUMBERVALUE(AJ381))), "El valor de viáticos NO salariales debe ser un número válido. ", "")
)</f>
        <v/>
      </c>
      <c r="FB381" s="46">
        <f>CONCATENATE(AK381,AL381)&lt;&gt;""</f>
        <v/>
      </c>
      <c r="FC381" s="46">
        <f>IF(AND($DS381,FB381),
IF(AK381="","Debes escribir el número de horas extras diurnas. ",
IF( IFERROR(INT(AK381),1.1) &lt;&gt; IFERROR(_xlfn.NUMBERVALUE(AK381),1), "La cantidad de horas extras diurnas debe ser un número entero. ", "")
),
""
)</f>
        <v/>
      </c>
      <c r="FD381" s="46">
        <f>IF(AND($DS381,FB381),
IF(AL381="","Debes escribir el valor de las horas extras diurnas. ",
IF( ISERR(_xlfn.NUMBERVALUE(AL381)), "El valor de las horas extras duirnas debe ser un número válido. ", "")
),
""
)</f>
        <v/>
      </c>
      <c r="FE381" s="46">
        <f>CONCATENATE(AM381,AN381)&lt;&gt;""</f>
        <v/>
      </c>
      <c r="FF381" s="46">
        <f>IF(AND($DS381,FE381),
IF(AM381="","Debes escribir el número de horas extras nocturnas. ",
IF( IFERROR(INT(AM381),1.1) &lt;&gt; IFERROR(_xlfn.NUMBERVALUE(AM381),1), "La cantidad de horas extras nocturnas debe ser un número entero. ", "")
),
""
)</f>
        <v/>
      </c>
      <c r="FG381" s="46">
        <f>IF(AND($DS381,FE381),
IF(AN381="","Debes escribir el valor de las horas extras nocturnas. ",
IF( ISERR(_xlfn.NUMBERVALUE(AN381)), "El valor de las horas extras nocturnas debe ser un número válido. ", "")
),
""
)</f>
        <v/>
      </c>
      <c r="FH381" s="46">
        <f>CONCATENATE(AO381,AP381)&lt;&gt;""</f>
        <v/>
      </c>
      <c r="FI381" s="46">
        <f>IF(AND($DS381,FH381),
IF(AO381="","Debes escribir el número de horas extras diurnas dominicales y festivas. ",
IF( IFERROR(INT(AO381),1.1) &lt;&gt; IFERROR(_xlfn.NUMBERVALUE(AO381),1), "La cantidad de horas extras diurnas dominicales y festivas debe ser un número entero. ", "")
),
""
)</f>
        <v/>
      </c>
      <c r="FJ381" s="46">
        <f>IF(AND($DS381,FH381),
IF(AP381="","Debes escribir el valor de las horas extras diurnas dominicales y festivas. ",
IF( ISERR(_xlfn.NUMBERVALUE(AP381)), "El valor de las horas extras diurnas dominicales y festivas debe ser un número válido. ", "")
),
""
)</f>
        <v/>
      </c>
      <c r="FK381" s="46">
        <f>CONCATENATE(AQ381,AR381)&lt;&gt;""</f>
        <v/>
      </c>
      <c r="FL381" s="46">
        <f>IF(AND($DS381,FK381),
IF(AQ381="","Debes escribir el número de horas extras nocturnas dominicales y festivas. ",
IF( IFERROR(INT(AQ381),1.1) &lt;&gt; IFERROR(_xlfn.NUMBERVALUE(AQ381),1), "La cantidad de horas extras nocturnas dominicales y festivas debe ser un número entero. ", "")
),
""
)</f>
        <v/>
      </c>
      <c r="FM381" s="46">
        <f>IF(AND($DS381,FK381),
IF(AR381="","Debes escribir el valor de las horas extras nocturnas dominicales y festivas. ",
IF( ISERR(_xlfn.NUMBERVALUE(AR381)), "El valor de las horas extras nocturnas dominicales y festivas debe ser un número válido. ", "")
),
""
)</f>
        <v/>
      </c>
      <c r="FN381" s="46">
        <f>CONCATENATE(AS381,AT381)&lt;&gt;""</f>
        <v/>
      </c>
      <c r="FO381" s="46">
        <f>IF(AND($DS381,FN381),
IF(AS381="","Debes escribir el número de horas recargo nocturno. ",
IF( IFERROR(INT(AS381),1.1) &lt;&gt; IFERROR(_xlfn.NUMBERVALUE(AS381),1), "La cantidad de horas recargo nocturno debe ser un número entero. ", "")
),
""
)</f>
        <v/>
      </c>
      <c r="FP381" s="46">
        <f>IF(AND($DS381,FN381),
IF(AT381="","Debes escribir el valor de las horas recargo nocturno. ",
IF( ISERR(_xlfn.NUMBERVALUE(AT381)), "El valor de las horas recargo nocturno debe ser un número válido. ", "")
),
""
)</f>
        <v/>
      </c>
      <c r="FQ381" s="46">
        <f>CONCATENATE(AU381,AV381)&lt;&gt;""</f>
        <v/>
      </c>
      <c r="FR381" s="46">
        <f>IF(AND($DS381,FQ381),
IF(AU381="","Debes escribir el número de horas recargo diurno dominical y festivo. ",
IF( IFERROR(INT(AU381),1.1) &lt;&gt; IFERROR(_xlfn.NUMBERVALUE(AU381),1), "La cantidad de horas recargo diurno dominical y festivo debe ser un número entero. ", "")
),
""
)</f>
        <v/>
      </c>
      <c r="FS381" s="46">
        <f>IF(AND($DS381,FQ381),
IF(AV381="","Debes escribir el valor de las horas recargo diurno dominical y festivo. ",
IF( ISERR(_xlfn.NUMBERVALUE(AV381)), "El valor de las horas recargo diurno dominical y festivo debe ser un número válido. ", "")
),
""
)</f>
        <v/>
      </c>
      <c r="FT381" s="46">
        <f>CONCATENATE(AW381,AX381)&lt;&gt;""</f>
        <v/>
      </c>
      <c r="FU381" s="46">
        <f>IF(AND($DS381,FT381),
IF(AW381="","Debes escribir el número de horas recargo nocturno dominical y festivo. ",
IF( IFERROR(INT(AW381),1.1) &lt;&gt; IFERROR(_xlfn.NUMBERVALUE(AW381),1), "La cantidad de horas recargo nocturno dominical y festivo debe ser un número entero. ", "")
),
""
)</f>
        <v/>
      </c>
      <c r="FV381" s="46">
        <f>IF(AND($DS381,FT381),
IF(AX381="","Debes escribir el valor de las horas recargo nocturno dominical y festivo. ",
IF( ISERR(_xlfn.NUMBERVALUE(AX381)), "El valor de las horas recargo nocturno dominical y festivo debe ser un número válido. ", "")
),
""
)</f>
        <v/>
      </c>
      <c r="FW381" s="46">
        <f>CONCATENATE(AY381,AZ381)&lt;&gt;""</f>
        <v/>
      </c>
      <c r="FX381" s="46">
        <f>IF(AND($DS381,FW381),
IF(AY381="","Debes escribir el número de días de vacaciones comunes. ",
IF( IFERROR(INT(AY381),1.1) &lt;&gt; IFERROR(_xlfn.NUMBERVALUE(AY381),1), "La cantidad de días de vacaciones comunes debe ser un número entero. ", "")
),
""
)</f>
        <v/>
      </c>
      <c r="FY381" s="46">
        <f>IF(AND($DS381,FW381),
IF(AZ381="","Debes escribir el valor de las vacaciones comunes. ",
IF( ISERR(_xlfn.NUMBERVALUE(AZ381)), "El valor de las vacaciones comunes debe ser un número válido. ", "")
),
""
)</f>
        <v/>
      </c>
      <c r="FZ381" s="46">
        <f>CONCATENATE(BA381,BB381)&lt;&gt;""</f>
        <v/>
      </c>
      <c r="GA381" s="46">
        <f>IF(AND($DS381,FZ381),
IF(BA381="","Debes escribir el número de días de vacaciones compensadas. ",
IF( IFERROR(INT(BA381),1.1) &lt;&gt; IFERROR(_xlfn.NUMBERVALUE(BA381),1), "La cantidad de días de vacaciones compensadas debe ser un número entero. ", "")
),
""
)</f>
        <v/>
      </c>
      <c r="GB381" s="46">
        <f>IF(AND($DS381,FZ381),
IF(BB381="","Debes escribir el valor de las vacaciones compensadas. ",
IF( ISERR(_xlfn.NUMBERVALUE(BB381)), "El valor de las vacaciones compensadas debe ser un número válido. ", "")
),
""
)</f>
        <v/>
      </c>
      <c r="GC381" s="46">
        <f>CONCATENATE(BC381,BD381)&lt;&gt;""</f>
        <v/>
      </c>
      <c r="GD381" s="46">
        <f>IF(AND($DS381,GC381),
IF(BC381="","Debes escribir el número de días de prima salarial. ",
IF( IFERROR(INT(BC381),1.1) &lt;&gt; IFERROR(_xlfn.NUMBERVALUE(BC381),1), "La cantidad de días de prima salarial debe ser un número entero. ", "")
),
""
)</f>
        <v/>
      </c>
      <c r="GE381" s="46">
        <f>IF(AND($DS381,GC381),
IF(BD381="","Debes escribir el valor de los días de prima salarial. ",
IF( ISERR(_xlfn.NUMBERVALUE(BD381)), "El valor de los días de prima salarial debe ser un número válido. ", "")
),
""
)</f>
        <v/>
      </c>
      <c r="GF381" s="46">
        <f>IF($DS381,
IF( AND(BE381&lt;&gt;"", ISERR(_xlfn.NUMBERVALUE(BE381))), "El valor de la prima NO saliarial debe ser un número válido. ", "")
)</f>
        <v/>
      </c>
      <c r="GG381" s="46">
        <f>CONCATENATE(BF381,BG381,BH381)&lt;&gt;""</f>
        <v/>
      </c>
      <c r="GH381" s="46">
        <f>IF(AND($DS381,GG381),
IF(BF381="","Debes escribir el valor de las cesantías. ",
IF( ISERR(_xlfn.NUMBERVALUE(BF381)), "El valor de las cesantías debe ser un número válido. ", "")
),
""
)</f>
        <v/>
      </c>
      <c r="GI381" s="46">
        <f>IF(AND($DS381,GG381),
IF(BG381="","Debes escribir el % de cesantías. ",
IF( ISERR(_xlfn.NUMBERVALUE(BG381)), "El % de cesantías debe ser un número válido. ", "")
),
""
)</f>
        <v/>
      </c>
      <c r="GJ381" s="46">
        <f>IF(AND($DS381,GG381),
IF(BH381="","Debes escribir el valor de intereses de cesantías. ",
IF( ISERR(_xlfn.NUMBERVALUE(BH381)), "El valor de intereses de cesantías debe ser un número válido. ", "")
),
""
)</f>
        <v/>
      </c>
      <c r="GK381" s="46">
        <f>CONCATENATE(BI381,BJ381,BK381)&lt;&gt;""</f>
        <v/>
      </c>
      <c r="GL381" s="46">
        <f>IF(AND($DS381,GK381),
IF(BI381="","Debes escribir el número de días de incapacidad. ",
IF( IFERROR(INT(BI381),1.1) &lt;&gt; IFERROR(_xlfn.NUMBERVALUE(BI381),1), "La cantidad de días de incapacidad debe ser un número entero. ", "")
),
""
)</f>
        <v/>
      </c>
      <c r="GM381" s="46">
        <f>IF(AND($DS381,GK381),
IF(BJ381="","Debes escribir el tipo de incapacidad. ",
IF(_xlfn.IFNA(VLOOKUP(BJ381,TIPO_DE_INCAPACIDAD,1,FALSE),-1)=-1,"El tipo de incapacidad es inválida (por favor seleccionarlo de la lista). ","")
),
""
)</f>
        <v/>
      </c>
      <c r="GN381" s="46">
        <f>IF(AND($DS381,GK381),
IF(BK381="","Debes escribir el valor de la incapacidad. ",
IF( ISERR(_xlfn.NUMBERVALUE(BK381)), "El valor de la incapacidad debe ser un número válido. ", "")
),
""
)</f>
        <v/>
      </c>
      <c r="GO381" s="46">
        <f>CONCATENATE(BL381,BM381)&lt;&gt;""</f>
        <v/>
      </c>
      <c r="GP381" s="46">
        <f>IF(AND($DS381,GO381),
IF(BL381="","Debes escribir el número de días de licencia de maternidad o paternidad. ",
IF( IFERROR(INT(BL381),1.1) &lt;&gt; IFERROR(_xlfn.NUMBERVALUE(BL381),1), "La cantidad de días de licencia de maternidad o paternidad debe ser un número entero. ", "")
),
""
)</f>
        <v/>
      </c>
      <c r="GQ381" s="46">
        <f>IF(AND($DS381,GO381),
IF(BM381="","Debes escribir el valor de la licencia de maternidad o paternidad. ",
IF( ISERR(_xlfn.NUMBERVALUE(BM381)), "El valor de la licencia de maternidad o paternidad debe ser un número válido. ", "")
),
""
)</f>
        <v/>
      </c>
      <c r="GR381" s="46">
        <f>CONCATENATE(BN381,BO381)&lt;&gt;""</f>
        <v/>
      </c>
      <c r="GS381" s="46">
        <f>IF(AND($DS381,GR381),
IF(BN381="","Debes escribir el número de días de licencia remunerada. ",
IF( IFERROR(INT(BN381),1.1) &lt;&gt; IFERROR(_xlfn.NUMBERVALUE(BN381),1), "La cantidad de días de licencia remunerada debe ser un número entero. ", "")
),
""
)</f>
        <v/>
      </c>
      <c r="GT381" s="46">
        <f>IF(AND($DS381,GR381),
IF(BO381="","Debes escribir el valor de la licencia remunerada. ",
IF( ISERR(_xlfn.NUMBERVALUE(BO381)), "El valor de la licencia remunerada debe ser un número válido. ", "")
),
""
)</f>
        <v/>
      </c>
      <c r="GU381" s="46">
        <f>IF($DS381,
IF( AND(BP381&lt;&gt;"", ISERR(_xlfn.NUMBERVALUE(BP381))), "El valor de la licencia NO remunerada debe ser un número válido. ", "")
)</f>
        <v/>
      </c>
      <c r="GV381" s="46">
        <f>IF($DS381,
IF( AND(BQ381&lt;&gt;"", ISERR(_xlfn.NUMBERVALUE(BQ381))), "El valor de auxilios salariales debe ser un número válido. ", "")
)</f>
        <v/>
      </c>
      <c r="GW381" s="46">
        <f>IF($DS381,
IF( AND(BR381&lt;&gt;"", ISERR(_xlfn.NUMBERVALUE(BR381))), "El valor de auxilios NO salariales debe ser un número válido. ", "")
)</f>
        <v/>
      </c>
      <c r="GX381" s="46">
        <f>IF($DS381,
IF( AND(BS381&lt;&gt;"", ISERR(_xlfn.NUMBERVALUE(BS381))), "El valor de bonos salariales debe ser un número válido. ", "")
)</f>
        <v/>
      </c>
      <c r="GY381" s="46">
        <f>IF($DS381,
IF( AND(BT381&lt;&gt;"", ISERR(_xlfn.NUMBERVALUE(BT381))), "El valor de bonos NO salariales debe ser un número válido. ", "")
)</f>
        <v/>
      </c>
      <c r="GZ381" s="46">
        <f>IF($DS381,
IF( AND(BU381&lt;&gt;"", ISERR(_xlfn.NUMBERVALUE(BU381))), "El valor de bonos salariales de alimentación debe ser un número válido. ", "")
)</f>
        <v/>
      </c>
      <c r="HA381" s="46">
        <f>IF($DS381,
IF( AND(BV381&lt;&gt;"", ISERR(_xlfn.NUMBERVALUE(BV381))), "El valor de bonos NO salariales de alimentación debe ser un número válido. ", "")
)</f>
        <v/>
      </c>
      <c r="HB381" s="46">
        <f>IF($DS381,
IF( AND(BW381&lt;&gt;"", ISERR(_xlfn.NUMBERVALUE(BW381))), "El valor de bonificaciones salariales debe ser un número válido. ", "")
)</f>
        <v/>
      </c>
      <c r="HC381" s="46">
        <f>IF($DS381,
IF( AND(BX381&lt;&gt;"", ISERR(_xlfn.NUMBERVALUE(BX381))), "El valor de bonificaciones NO salariales debe ser un número válido. ", "")
)</f>
        <v/>
      </c>
      <c r="HD381" s="46">
        <f>IF($DS381,
IF( AND(BY381&lt;&gt;"", ISERR(_xlfn.NUMBERVALUE(BY381))), "El valor de compensaciones ordinarias debe ser un número válido. ", "")
)</f>
        <v/>
      </c>
      <c r="HE381" s="46">
        <f>IF($DS381,
IF( AND(BZ381&lt;&gt;"", ISERR(_xlfn.NUMBERVALUE(BZ381))), "El valor de compensaciones extraordinarias debe ser un número válido. ", "")
)</f>
        <v/>
      </c>
      <c r="HF381" s="46">
        <f>IF($DS381,
IF( AND(CA381&lt;&gt;"", ISERR(_xlfn.NUMBERVALUE(CA381))), "El valor de comisiones debe ser un número válido. ", "")
)</f>
        <v/>
      </c>
      <c r="HG381" s="46">
        <f>IF($DS381,
IF( AND(CB381&lt;&gt;"", ISERR(_xlfn.NUMBERVALUE(CB381))), "El valor de ausencia por huega debe ser un número válido. ", "")
)</f>
        <v/>
      </c>
      <c r="HH381" s="46">
        <f>IF($DS381,
IF( AND(CC381&lt;&gt;"", ISERR(_xlfn.NUMBERVALUE(CC381))), "El valor de anticipos debe ser un número válido. ", "")
)</f>
        <v/>
      </c>
      <c r="HI381" s="46">
        <f>IF($DS381,
IF( AND(CD381&lt;&gt;"", ISERR(_xlfn.NUMBERVALUE(CD381))), "El valor de pagos a terceros debe ser un número válido. ", "")
)</f>
        <v/>
      </c>
      <c r="HJ381" s="46">
        <f>IF($DS381,
IF( AND(CE381&lt;&gt;"", ISERR(_xlfn.NUMBERVALUE(CE381))), "El valor de dotación debe ser un número válido. ", "")
)</f>
        <v/>
      </c>
      <c r="HK381" s="46">
        <f>IF($DS381,
IF( AND(CF381&lt;&gt;"", ISERR(_xlfn.NUMBERVALUE(CF381))), "El valor de apoyo sostenibilidad debe ser un número válido. ", "")
)</f>
        <v/>
      </c>
      <c r="HL381" s="46">
        <f>IF($DS381,
IF( AND(CG381&lt;&gt;"", ISERR(_xlfn.NUMBERVALUE(CG381))), "El valor de teletrabajo debe ser un número válido. ", "")
)</f>
        <v/>
      </c>
      <c r="HM381" s="46">
        <f>IF($DS381,
IF( AND(CH381&lt;&gt;"", ISERR(_xlfn.NUMBERVALUE(CH381))), "El valor de bonificación de retiro debe ser un número válido. ", "")
)</f>
        <v/>
      </c>
      <c r="HN381" s="46">
        <f>IF($DS381,
IF( AND(CI381&lt;&gt;"", ISERR(_xlfn.NUMBERVALUE(CI381))), "El valor de indemnización de retiro debe ser un número válido. ", "")
)</f>
        <v/>
      </c>
      <c r="HO381" s="46">
        <f>IF($DS381,
IF( AND(CJ381&lt;&gt;"", ISERR(_xlfn.NUMBERVALUE(CJ381))), "El valor de reintegros debe ser un número válido. ", "")
)</f>
        <v/>
      </c>
      <c r="HP381" s="46">
        <f>CONCATENATE(CK381,CL381,CM381)&lt;&gt;""</f>
        <v/>
      </c>
      <c r="HQ381" s="46">
        <f>IF(AND($DS381,HP381),
IF(CK381="","Debes escribir la descripción de otro concepto no categorizado. ",""),
""
)</f>
        <v/>
      </c>
      <c r="HR381" s="46">
        <f>IF(AND($DS381,HP381),
IF(CONCATENATE(CL381,CM381)="","Debes escribir al menos un valor de concepto no categorizado (salarial o no salarial). ",
IF(ISERR(_xlfn.NUMBERVALUE(CL381)),"El valor salarial concepto no categorizado debe ser un número válido. ","")
),
""
)</f>
        <v/>
      </c>
      <c r="HS381" s="46">
        <f>IF(AND($DS381,HP381),
IF(CONCATENATE(CL381,CM381)="","Debes escribir al menos un valor de concepto no categorizado (salarial o no salarial). ",
IF(ISERR(_xlfn.NUMBERVALUE(CM381)),"El valor NO salarial concepto no categorizado debe ser un número válido. ","")
),
""
)</f>
        <v/>
      </c>
      <c r="HT381" s="46">
        <f>IF($DS381,
IF(CN381="","Debes escribir el porcentaje del aporte a salud. ",
IF( ISERR(_xlfn.NUMBERVALUE(CN381)), "El valor del porcentaje del aporte a salud debe ser un número válido. ", "")
)
)</f>
        <v/>
      </c>
      <c r="HU381" s="46">
        <f>IF($DS381,
IF(CO381="","Debes escribir el valor del aporte a salud. ",
IF( ISERR(_xlfn.NUMBERVALUE(CO381)), "El valor del aporte a salud debe ser un número válido. ", "")
)
)</f>
        <v/>
      </c>
      <c r="HV381" s="46">
        <f>IF($DS381,
IF( AND(CP381&lt;&gt;"", ISERR(_xlfn.NUMBERVALUE(CP381))), "El valor plan complementario debe ser un número válido. ", "")
)</f>
        <v/>
      </c>
      <c r="HW381" s="46">
        <f>IF($DS381,
IF(CQ381="","Debes escribir el porcentaje del aporte a pensión. ",
IF( ISERR(_xlfn.NUMBERVALUE(CQ381)), "El valor del porcentaje del aporte a pensión debe ser un número válido. ", "")
)
)</f>
        <v/>
      </c>
      <c r="HX381" s="46">
        <f>IF($DS381,
IF(CR381="","Debes escribir el valor del aporte a pensión. ",
IF( ISERR(_xlfn.NUMBERVALUE(CR381)), "El valor del aporte a salud debe ser un número válido. ", "")
)
)</f>
        <v/>
      </c>
      <c r="HY381" s="46">
        <f>IF($DS381,
IF( AND(CS381&lt;&gt;"", ISERR(_xlfn.NUMBERVALUE(CS381))), "El valor pensión voluntaria debe ser un número válido. ", "")
)</f>
        <v/>
      </c>
      <c r="HZ381" s="46">
        <f>CONCATENATE(CT381,CU381,CV381,CW381)&lt;&gt;""</f>
        <v/>
      </c>
      <c r="IA381" s="46">
        <f>IF(AND($DS381,HZ381),
IF(CT381="","Debes escribir el % del fondo de seguridad pensional. ",
IF( ISERR(_xlfn.NUMBERVALUE(CT381)), "El % del fondo de seguridad debe ser un número válido. ", "")
),
""
)</f>
        <v/>
      </c>
      <c r="IB381" s="46">
        <f>IF(AND($DS381,HZ381),
IF(CU381="","Debes escribir el valor del aporte al fondo de solidaridad pensional. ",
IF( ISERR(_xlfn.NUMBERVALUE(CU381)), "El valor del aporte al fondo de solidaridad pensional debe ser un número válido. ", "")
),
""
)</f>
        <v/>
      </c>
      <c r="IC381" s="46">
        <f>IF(AND($DS381,HZ381),
IF(CV381="","Debes escribir el % del fondo de subsistencia. ",
IF( ISERR(_xlfn.NUMBERVALUE(CV381)), "El % del fondo de subsistencia debe ser un número válido. ", "")
),
""
)</f>
        <v/>
      </c>
      <c r="ID381" s="46">
        <f>IF(AND($DS381,HZ381),
IF(CW381="","Debes escribir el valor del fondo de subsistencia. ",
IF( ISERR(_xlfn.NUMBERVALUE(CW381)), "El valor del fondo de subsistencia debe ser un número válido. ", "")
),
""
)</f>
        <v/>
      </c>
      <c r="IE381" s="46">
        <f>CONCATENATE(CX381,CY381)&lt;&gt;""</f>
        <v/>
      </c>
      <c r="IF381" s="46">
        <f>IF(AND($DS381,IE381),
IF(CX381="","Debes escribir el % de sindicato. ",
IF( ISERR(_xlfn.NUMBERVALUE(CX381)), "El % de sindicato debe ser un número válido. ", "")
),
""
)</f>
        <v/>
      </c>
      <c r="IG381" s="46">
        <f>IF(AND($DS381,IE381),
IF(CY381="","Debes escribir el valor del sindicato. ",
IF( ISERR(_xlfn.NUMBERVALUE(CY381)), "El valor del sindicato debe ser un número válido. ", "")
),
""
)</f>
        <v/>
      </c>
      <c r="IH381" s="46">
        <f>IF($DS381,
IF( AND(CZ381&lt;&gt;"", ISERR(_xlfn.NUMBERVALUE(CZ381))), "El valor de sanción pública debe ser un número válido. ", "")
)</f>
        <v/>
      </c>
      <c r="II381" s="46">
        <f>IF($DS381,
IF( AND(DA381&lt;&gt;"", ISERR(_xlfn.NUMBERVALUE(DA381))), "El valor de sanción privada debe ser un número válido. ", "")
)</f>
        <v/>
      </c>
      <c r="IJ381" s="46">
        <f>CONCATENATE(DB381,DC381)&lt;&gt;""</f>
        <v/>
      </c>
      <c r="IK381" s="46">
        <f>IF(AND($DS381,IJ381),
IF(DB381="","Debes escribir la descripción de libranza. ",""),
""
)</f>
        <v/>
      </c>
      <c r="IL381" s="46">
        <f>IF(AND($DS381,IJ381),
IF(DC381="","Debes escribir la cuota libranza. ",
IF(ISERR(_xlfn.NUMBERVALUE(DC381)),"El valor de la cuota libranza debe ser un número válido. ","")
),
""
)</f>
        <v/>
      </c>
      <c r="IM381" s="46">
        <f>IF($DS381,
IF( AND(DD381&lt;&gt;"", ISERR(_xlfn.NUMBERVALUE(DD381))), "El valor de pagos a terceros debe ser un número válido. ", "")
)</f>
        <v/>
      </c>
      <c r="IN381" s="46">
        <f>IF($DS381,
IF( AND(DE381&lt;&gt;"", ISERR(_xlfn.NUMBERVALUE(DE381))), "El valor de anticipos debe ser un número válido. ", "")
)</f>
        <v/>
      </c>
      <c r="IO381" s="46">
        <f>IF($DS381,
IF( AND(DF381&lt;&gt;"", ISERR(_xlfn.NUMBERVALUE(DF381))), "El valor de AFC debe ser un número válido. ", "")
)</f>
        <v/>
      </c>
      <c r="IP381" s="46">
        <f>IF($DS381,
IF( AND(DG381&lt;&gt;"", ISERR(_xlfn.NUMBERVALUE(DG381))), "El valor de rete-fuente debe ser un número válido. ", "")
)</f>
        <v/>
      </c>
      <c r="IQ381" s="46">
        <f>IF($DS381,
IF( AND(DH381&lt;&gt;"", ISERR(_xlfn.NUMBERVALUE(DH381))), "El valor de cooperativa de trabajo debe ser un número válido. ", "")
)</f>
        <v/>
      </c>
      <c r="IR381" s="46">
        <f>IF($DS381,
IF( AND(DI381&lt;&gt;"", ISERR(_xlfn.NUMBERVALUE(DI381))), "El valor de embargo fiscal debe ser un número válido. ", "")
)</f>
        <v/>
      </c>
      <c r="IS381" s="46">
        <f>IF($DS381,
IF( AND(DJ381&lt;&gt;"", ISERR(_xlfn.NUMBERVALUE(DJ381))), "El valor de educación debe ser un número válido. ", "")
)</f>
        <v/>
      </c>
      <c r="IT381" s="46">
        <f>IF($DS381,
IF( AND(DK381&lt;&gt;"", ISERR(_xlfn.NUMBERVALUE(DK381))), "El valor de reintegro debe ser un número válido. ", "")
)</f>
        <v/>
      </c>
      <c r="IU381" s="46">
        <f>IF($DS381,
IF( AND(DL381&lt;&gt;"", ISERR(_xlfn.NUMBERVALUE(DL381))), "El valor de deuda debe ser un número válido. ", "")
)</f>
        <v/>
      </c>
      <c r="IV381" s="46">
        <f>IF($DS381,
IF( AND(DM381&lt;&gt;"", ISERR(_xlfn.NUMBERVALUE(DM381))), "El valor de otras deducciones debe ser un número válido. ", "")
)</f>
        <v/>
      </c>
      <c r="IW381" s="46">
        <f>IF($DS381,
IF(DN381="","Debes escribir el valor de los devengos totales. ",
IF( ISERR(_xlfn.NUMBERVALUE(DN381)), "El valor de los devengos totales debe ser un número válido. ", "")
)
)</f>
        <v/>
      </c>
      <c r="IX381" s="46">
        <f>IF($DS381,
IF(DO381="","Debes escribir el valor de las deducciones totales. ",
IF( ISERR(_xlfn.NUMBERVALUE(DO381)), "El valor de las deducciones totales debe ser un número válido. ", "")
)
)</f>
        <v/>
      </c>
      <c r="IY381" s="46">
        <f>IF($DS381,
IF(DP381="","Debes escribir el valor del salario total. ",
IF( ISERR(_xlfn.NUMBERVALUE(DP381)), "El valor del salario total debe ser un número válido. ", "")
)
)</f>
        <v/>
      </c>
    </row>
    <row r="382">
      <c r="B382" s="48" t="n">
        <v>370</v>
      </c>
      <c r="C382" s="61">
        <f>IF(AND(DS382,DP382&lt;&gt;""),
IF(DQ382="","OK","Error"),
""
)</f>
        <v/>
      </c>
      <c r="D382" s="53" t="n"/>
      <c r="E382" s="52" t="n"/>
      <c r="F382" s="112" t="n"/>
      <c r="G382" s="52" t="n"/>
      <c r="H382" s="53" t="n"/>
      <c r="I382" s="52" t="n"/>
      <c r="J382" s="52" t="n"/>
      <c r="K382" s="53" t="n"/>
      <c r="L382" s="55" t="n"/>
      <c r="M382" s="108" t="n"/>
      <c r="N382" s="56" t="n"/>
      <c r="O382" s="52" t="n"/>
      <c r="P382" s="52" t="n"/>
      <c r="Q382" s="52" t="n"/>
      <c r="R382" s="52" t="n"/>
      <c r="S382" s="52" t="n"/>
      <c r="T382" s="53" t="n"/>
      <c r="U382" s="52" t="n"/>
      <c r="V382" s="52" t="n"/>
      <c r="W382" s="55" t="n"/>
      <c r="X382" s="55" t="n"/>
      <c r="Y382" s="52" t="n"/>
      <c r="Z382" s="55" t="n"/>
      <c r="AA382" s="52" t="n"/>
      <c r="AB382" s="53" t="n"/>
      <c r="AC382" s="53" t="n"/>
      <c r="AD382" s="53" t="n"/>
      <c r="AE382" s="177" t="n"/>
      <c r="AF382" s="113" t="n"/>
      <c r="AG382" s="177" t="n"/>
      <c r="AH382" s="178" t="n"/>
      <c r="AI382" s="178" t="n"/>
      <c r="AJ382" s="178" t="n"/>
      <c r="AK382" s="114" t="n"/>
      <c r="AL382" s="178" t="n"/>
      <c r="AM382" s="114" t="n"/>
      <c r="AN382" s="178" t="n"/>
      <c r="AO382" s="114" t="n"/>
      <c r="AP382" s="178" t="n"/>
      <c r="AQ382" s="114" t="n"/>
      <c r="AR382" s="178" t="n"/>
      <c r="AS382" s="114" t="n"/>
      <c r="AT382" s="178" t="n"/>
      <c r="AU382" s="114" t="n"/>
      <c r="AV382" s="178" t="n"/>
      <c r="AW382" s="114" t="n"/>
      <c r="AX382" s="178" t="n"/>
      <c r="AY382" s="114" t="n"/>
      <c r="AZ382" s="178" t="n"/>
      <c r="BA382" s="114" t="n"/>
      <c r="BB382" s="178" t="n"/>
      <c r="BC382" s="114" t="n"/>
      <c r="BD382" s="178" t="n"/>
      <c r="BE382" s="178" t="n"/>
      <c r="BF382" s="178" t="n"/>
      <c r="BG382" s="59" t="n"/>
      <c r="BH382" s="178" t="n"/>
      <c r="BI382" s="114" t="n"/>
      <c r="BJ382" s="53" t="n"/>
      <c r="BK382" s="178" t="n"/>
      <c r="BL382" s="114" t="n"/>
      <c r="BM382" s="178" t="n"/>
      <c r="BN382" s="114" t="n"/>
      <c r="BO382" s="178" t="n"/>
      <c r="BP382" s="178" t="n"/>
      <c r="BQ382" s="178" t="n"/>
      <c r="BR382" s="178" t="n"/>
      <c r="BS382" s="178" t="n"/>
      <c r="BT382" s="178" t="n"/>
      <c r="BU382" s="178" t="n"/>
      <c r="BV382" s="178" t="n"/>
      <c r="BW382" s="178" t="n"/>
      <c r="BX382" s="178" t="n"/>
      <c r="BY382" s="178" t="n"/>
      <c r="BZ382" s="178" t="n"/>
      <c r="CA382" s="178" t="n"/>
      <c r="CB382" s="178" t="n"/>
      <c r="CC382" s="178" t="n"/>
      <c r="CD382" s="178" t="n"/>
      <c r="CE382" s="178" t="n"/>
      <c r="CF382" s="178" t="n"/>
      <c r="CG382" s="178" t="n"/>
      <c r="CH382" s="178" t="n"/>
      <c r="CI382" s="178" t="n"/>
      <c r="CJ382" s="178" t="n"/>
      <c r="CK382" s="53" t="n"/>
      <c r="CL382" s="178" t="n"/>
      <c r="CM382" s="178" t="n"/>
      <c r="CN382" s="60" t="n"/>
      <c r="CO382" s="177" t="n"/>
      <c r="CP382" s="178" t="n"/>
      <c r="CQ382" s="60" t="n"/>
      <c r="CR382" s="177" t="n"/>
      <c r="CS382" s="178" t="n"/>
      <c r="CT382" s="59" t="n"/>
      <c r="CU382" s="178" t="n"/>
      <c r="CV382" s="59" t="n"/>
      <c r="CW382" s="178" t="n"/>
      <c r="CX382" s="59" t="n"/>
      <c r="CY382" s="178" t="n"/>
      <c r="CZ382" s="178" t="n"/>
      <c r="DA382" s="178" t="n"/>
      <c r="DB382" s="53" t="n"/>
      <c r="DC382" s="178" t="n"/>
      <c r="DD382" s="178" t="n"/>
      <c r="DE382" s="178" t="n"/>
      <c r="DF382" s="178" t="n"/>
      <c r="DG382" s="178" t="n"/>
      <c r="DH382" s="178" t="n"/>
      <c r="DI382" s="178" t="n"/>
      <c r="DJ382" s="178" t="n"/>
      <c r="DK382" s="178" t="n"/>
      <c r="DL382" s="178" t="n"/>
      <c r="DM382" s="178" t="n"/>
      <c r="DN382" s="177" t="n"/>
      <c r="DO382" s="177" t="n"/>
      <c r="DP382" s="177" t="n"/>
      <c r="DQ382" s="76">
        <f>IF(AND(DS382,DP382&lt;&gt;""),
CONCATENATE(DT382,DU382,DV382,DW382,DX382,DY382,DZ382,EA382,EB382,EC382,ED382,EE382,EF382,EG382,EH382,EI382,EJ382,EK382,EL382,EM382,EN382,EO382,EP382,EQ382,ES382,ET382,EU382,EV382,EW382,EX382,EY382,EZ382,FA382,FC382,FD382,FF382,FG382,FI382,FJ382,FL382,FM382,FO382,FP382,FR382,FS382,FU382,FV382,FX382,FY382,GA382,GB382,GD382,GE382,GF382,GH382,GI382,GJ382,GL382,GM382,GN382,GP382,GQ382,GS382,GT382,GU382,GV382,GW382,GX382,GY382,GZ382,HA382,HB382,HC382,HD382,HE382,HF382,HG382,HH382,HI382,HJ382,HK382,HL382,HM382,HN382,HO382,HQ382,HR382,HS382,HT382,HU382,HV382,HW382,HX382,HY382,IA382,IB382,IC382,ID382,IF382,IG382,IH382,II382,IK382,IL382,IM382,IN382,IO382,IP382,IQ382,IR382,IS382,IT382,IU382,IV382,IW382,IX382,IY382,IZ382),
""
)</f>
        <v/>
      </c>
      <c r="DR382" s="53" t="n"/>
      <c r="DS382" s="46">
        <f>CONCATENATE(D382,$E382,$F382,$G382,H382,$I382,$J382,K382,$L382,$M382,N382,$O382,$P382,$Q382,$R382,$S382,T382,$U382,$V382,$W382,$X382,$Y382,$Z382,$AA382,AB382,AC382,AD382,$AE382,$AF382,$AG382,AH382,AI382,AJ382,AK382,AL382,AM382,AN382,AO382,AP382,AQ382,AR382,AS382,AT382,AU382,AV382,AW382,AX382,AY382,AZ382,BA382,BB382,BC382,BD382,BE382,BF382,BG382,BH382,BI382,BJ382,BK382,BL382,BM382,BN382,BO382,BP382,BQ382,BR382,BS382,BT382,BU382,BV382,BW382,BX382,BY382,BZ382,CA382,CB382,CC382,CD382,CE382,CF382,CG382,CH382,CI382,CJ382,CK382,CL382,CM382,$CN382,$CO382,CP382,$CQ382,$CR382,CS382,CT382,CU382,CV382,CW382,CX382,CY382,CZ382,DA382,DB382,DC382,DD382,DE382,DF382,DG382,DH382,DI382,DJ382,DK382,DL382,DM382,$DN382,$DO382,$DP382,DR382)&lt;&gt;""</f>
        <v/>
      </c>
      <c r="DT382" s="46">
        <f>IF(AND($DS382,$E$4&lt;&gt;""),
IF(LEFT($E$4,2) = "1.",
IF(D382&lt;&gt;"","El CUNE sólo se envía en operaciones de novedad o ajuste. ",""),
IF(D382="","Debes escribir un CUNE válido para realizar operaciones de novedad o ajuste. ","")),
""
)</f>
        <v/>
      </c>
      <c r="DU382" s="46">
        <f>IF($DS382,
IF(E382="","Debes seleccionar el tipo de documento del empleado. ",
IF(_xlfn.IFNA(VLOOKUP(E382,TIPO_DE_DOCUMENTO,1,FALSE),-1)=-1,"El tipo de documento no es válido (por favor seleccionarlo de la lista). ","")
)
)</f>
        <v/>
      </c>
      <c r="DV382" s="46">
        <f>IF($DS382,
IF(F382="","Debes escribir el número de documento del empleado. ","")
)</f>
        <v/>
      </c>
      <c r="DW382" s="46">
        <f>IF($DS382,
IF(G382="","Debes escribir el primer nombre del empleado. ","")
)</f>
        <v/>
      </c>
      <c r="DY382" s="46">
        <f>IF($DS382,
IF(I382="","Debes escribir el primer apellido del empleado. ","")
)</f>
        <v/>
      </c>
      <c r="DZ382" s="46">
        <f>IF($DS382,
IF(J382="","Debes escribir el segundo apellido del empleado. ","")
)</f>
        <v/>
      </c>
      <c r="EB382" s="46">
        <f>IF($DS382,
IF(L382="","Debes escribir la fecha de ingreso del empleado. ",
IF(ISERR(DATE(YEAR(L382),MONTH(L382),DAY(L382))), "El valor ingresado en fecha de ingreso no tiene un formato válido. ","")
)
)</f>
        <v/>
      </c>
      <c r="EC382" s="46">
        <f>IF($DS382,
IF(M382="","Debes escribir el tiempo laborado. ",
IF( IFERROR(INT(M382),1.1) &lt;&gt; IFERROR(_xlfn.NUMBERVALUE(M382),1), "El valor de los días trabajados debe ser un número entero. ", "")
)
)</f>
        <v/>
      </c>
      <c r="ED382" s="46">
        <f>IF($DS382,
IF( AND(N382&lt;&gt;"", ISERR(DATE(YEAR(N382),MONTH(N382),DAY(N382))) ), "El valor ingresado en fecha de ingreso no tiene un formato válido. ",
IF( AND(N382&lt;&gt;"", $E$6&lt;&gt;"", DATE(YEAR(N382), MONTH(N382), 1) &lt;&gt; IFERROR(DATE(MID($E$6, 1, 4), MID($E$6, 6, 2),1), "1/1/1900") ), "La fecha de retiro debe estar dentro del período liquidado. ", "")
)
)</f>
        <v/>
      </c>
      <c r="EE382" s="46">
        <f>IF($DS382,
IF(O382="","Debes seleccionar el tipo de trabajador. ",
IF(_xlfn.IFNA(VLOOKUP(O382,TIPO_DE_TRABAJADOR,1,FALSE),-1)=-1,"El tipo de trabajador no es válido (por favor seleccionarlo de la lista). ","")
)
)</f>
        <v/>
      </c>
      <c r="EF382" s="46">
        <f>IF($DS382,
IF(P382="","Debes seleccionar si es un trabajador dependiente pensionado por vejez. ",
IF(_xlfn.IFNA(VLOOKUP(P382,SUBTIPO_DE_TRABAJADOR,1,FALSE),-1)=-1,"El tipo de trabajador dependiente pensionado por vejez no es válido (por favor seleccionarlo de la lista). ","")
)
)</f>
        <v/>
      </c>
      <c r="EG382" s="46">
        <f>IF($DS382,
IF(Q382="","Debes seleccionar el tipo de contrato del trabajador. ",
IF(_xlfn.IFNA(VLOOKUP(Q382,TIPO_DE_CONTRATO,1,FALSE),-1)=-1,"El tipo de contrato del trabajador no es válido (por favor seleccionarlo de la lista). ","")
)
)</f>
        <v/>
      </c>
      <c r="EH382" s="46">
        <f>IF($DS382,
IF(R382="","Debes seleccionar si es un salario integral. ",
IF(_xlfn.IFNA(VLOOKUP(R382,SI_NO,1,FALSE),-1)=-1,"Valor no válido para salario integral (por favor seleccionarlo de la lista). ","")
)
)</f>
        <v/>
      </c>
      <c r="EI382" s="46">
        <f>IF($DS382,
IF(S382="","Debes seleccionar si el trabajador realiza actividades de riesgo. ",
IF(_xlfn.IFNA(VLOOKUP(S382,SI_NO,1,FALSE),-1)=-1,"Valor no válido para actividad de alto riesgo (por favor seleccionarlo de la lista). ","")
)
)</f>
        <v/>
      </c>
      <c r="EK382" s="46">
        <f>IF($DS382,
IF(U382="","Debes escribir el código del municipio de residencia del trabajador. ",
IF(_xlfn.IFNA(VLOOKUP(U382,MUNICIPIO,1,FALSE),-1)=-1,"El municipio de residencia del trabajador es inválido (por favor seleccionarlo de la lista). ","")
)
)</f>
        <v/>
      </c>
      <c r="EL382" s="46">
        <f>IF($DS382,
IF(V382="","Debes escribir el la dirección de residendia del trabajador. ","")
)</f>
        <v/>
      </c>
      <c r="EM382" s="46">
        <f>IF($DS382,
IF(W382="","Debes escribir la fecha de inicio de la liquidación. ",
IF(ISERR(DATE(YEAR(W382),MONTH(W382),DAY(W382))),"El valor ingresado en fecha de inicio de liquidación no tiene un formato válido. ",
IF( AND($E$6&lt;&gt;"", DATE(YEAR(W382), MONTH(W382), 1) &lt;&gt; IFERROR(DATE(MID($E$6, 1, 4), MID($E$6, 6, 2),1), "1/1/1900") ), "La fecha de inicio de la liquidación debe estar dentro del período liquidado. ", "")
)
)
)</f>
        <v/>
      </c>
      <c r="EN382" s="46">
        <f>IF($DS382,
IF(X382="","Debes escribir la fecha de fin de la liquidación. ",
IF(ISERR(DATE(YEAR(X382),MONTH(X382),DAY(X382))),"El valor ingresado en fecha de fin de liquidación no tiene un formato válido. ",
IF( AND($E$6&lt;&gt;"", DATE(YEAR(X382), MONTH(X382), 1) &lt;&gt; IFERROR(DATE(MID($E$6, 1, 4), MID($E$6, 6, 2),1), "1/1/1900") ), "La fecha de fin de la liquidación debe estar dentro del período liquidado. ", "")
)
)
)</f>
        <v/>
      </c>
      <c r="EO382" s="46">
        <f>IF($DS382,
IF(Y382="","Debes escribir la frecuencia de pago del trabajador. ",
IF(_xlfn.IFNA(VLOOKUP(Y382,PERÍODO_DE_NÓMINA,1,FALSE),-1)=-1,"La frecuencia de pago es inválida (por favor seleccionarlo de la lista). ","")
)
)</f>
        <v/>
      </c>
      <c r="EP382" s="46">
        <f>IF($DS382,
IF(Z382="","Debes escribir la fecha de pago. ",
IF(ISERR(DATE(YEAR(Z382),MONTH(Z382),DAY(Z382))), "El valor ingresado en fecha de pago no tiene un formato válido. ","")
)
)</f>
        <v/>
      </c>
      <c r="EQ382" s="46">
        <f>IF($DS382,
IF(AA382="","Debes escribir el medio de pago. ",
IF(_xlfn.IFNA(VLOOKUP(AA382,MEDIOS_DE_PAGO,1,FALSE),-1)=-1,"El medio de pago es inválido (por favor seleccionarlo de la lista). ","")
)
)</f>
        <v/>
      </c>
      <c r="ER382" s="46">
        <f>OR(AA382='Tablas '!$T$4,AA382='Tablas '!$T$7,AA382='Tablas '!$T$8,AA382='Tablas '!$T$11)</f>
        <v/>
      </c>
      <c r="ES382" s="46">
        <f>IF(AND($DS382,ER382),
IF(AB382="","Debes escribir la entidad bancaria. ",""),
""
)</f>
        <v/>
      </c>
      <c r="ET382" s="46">
        <f>IF(AND($DS382,ER382),
IF(AC382="","Debes escribir el tipo de cuenta bancaria. ",
IF(_xlfn.IFNA(VLOOKUP(AC382,TIPO_DE_CUENTA,1,FALSE),-1)=-1,"El tipo de cuenta bancaria es inválida (por favor seleccionarlo de la lista). ","")
),
""
)</f>
        <v/>
      </c>
      <c r="EU382" s="46">
        <f>IF(AND($DS382,ER382),
IF(AD382="","Debes escribir el número de cuenta bancaria. ",""),
""
)</f>
        <v/>
      </c>
      <c r="EV382" s="46">
        <f>IF($DS382,
IF(AE382="","Debes escribir el valor del sueldo básico. ",
IF( ISERR(_xlfn.NUMBERVALUE(AE382)), "El valor del sueldo básico debe ser un número válido. ", "")
)
)</f>
        <v/>
      </c>
      <c r="EW382" s="46">
        <f>IF($DS382,
IF(AF382="","Debes escribir el número de días trabajados. ",
IF( IFERROR(INT(AF382),1.1) &lt;&gt; IFERROR(_xlfn.NUMBERVALUE(AF382),1), "La cantidad de días trabajados debe ser un número entero. ", "")
)
)</f>
        <v/>
      </c>
      <c r="EX382" s="46">
        <f>IF($DS382,
IF(AG382="","Debes escribir el valor del sueldo trabajado. ",
IF( ISERR(_xlfn.NUMBERVALUE(AG382)), "El valor del sueldo trabajado debe ser un número válido. ", "")
)
)</f>
        <v/>
      </c>
      <c r="EY382" s="46">
        <f>IF($DS382,
IF( AND(AH382&lt;&gt;"", ISERR(_xlfn.NUMBERVALUE(AH382))), "El valor del auxilio de transporte debe ser un número válido. ", "")
)</f>
        <v/>
      </c>
      <c r="EZ382" s="46">
        <f>IF($DS382,
IF( AND(AI382&lt;&gt;"", ISERR(_xlfn.NUMBERVALUE(AI382))), "El valor de viáticos salariales debe ser un número válido. ", "")
)</f>
        <v/>
      </c>
      <c r="FA382" s="46">
        <f>IF($DS382,
IF( AND(AJ382&lt;&gt;"", ISERR(_xlfn.NUMBERVALUE(AJ382))), "El valor de viáticos NO salariales debe ser un número válido. ", "")
)</f>
        <v/>
      </c>
      <c r="FB382" s="46">
        <f>CONCATENATE(AK382,AL382)&lt;&gt;""</f>
        <v/>
      </c>
      <c r="FC382" s="46">
        <f>IF(AND($DS382,FB382),
IF(AK382="","Debes escribir el número de horas extras diurnas. ",
IF( IFERROR(INT(AK382),1.1) &lt;&gt; IFERROR(_xlfn.NUMBERVALUE(AK382),1), "La cantidad de horas extras diurnas debe ser un número entero. ", "")
),
""
)</f>
        <v/>
      </c>
      <c r="FD382" s="46">
        <f>IF(AND($DS382,FB382),
IF(AL382="","Debes escribir el valor de las horas extras diurnas. ",
IF( ISERR(_xlfn.NUMBERVALUE(AL382)), "El valor de las horas extras duirnas debe ser un número válido. ", "")
),
""
)</f>
        <v/>
      </c>
      <c r="FE382" s="46">
        <f>CONCATENATE(AM382,AN382)&lt;&gt;""</f>
        <v/>
      </c>
      <c r="FF382" s="46">
        <f>IF(AND($DS382,FE382),
IF(AM382="","Debes escribir el número de horas extras nocturnas. ",
IF( IFERROR(INT(AM382),1.1) &lt;&gt; IFERROR(_xlfn.NUMBERVALUE(AM382),1), "La cantidad de horas extras nocturnas debe ser un número entero. ", "")
),
""
)</f>
        <v/>
      </c>
      <c r="FG382" s="46">
        <f>IF(AND($DS382,FE382),
IF(AN382="","Debes escribir el valor de las horas extras nocturnas. ",
IF( ISERR(_xlfn.NUMBERVALUE(AN382)), "El valor de las horas extras nocturnas debe ser un número válido. ", "")
),
""
)</f>
        <v/>
      </c>
      <c r="FH382" s="46">
        <f>CONCATENATE(AO382,AP382)&lt;&gt;""</f>
        <v/>
      </c>
      <c r="FI382" s="46">
        <f>IF(AND($DS382,FH382),
IF(AO382="","Debes escribir el número de horas extras diurnas dominicales y festivas. ",
IF( IFERROR(INT(AO382),1.1) &lt;&gt; IFERROR(_xlfn.NUMBERVALUE(AO382),1), "La cantidad de horas extras diurnas dominicales y festivas debe ser un número entero. ", "")
),
""
)</f>
        <v/>
      </c>
      <c r="FJ382" s="46">
        <f>IF(AND($DS382,FH382),
IF(AP382="","Debes escribir el valor de las horas extras diurnas dominicales y festivas. ",
IF( ISERR(_xlfn.NUMBERVALUE(AP382)), "El valor de las horas extras diurnas dominicales y festivas debe ser un número válido. ", "")
),
""
)</f>
        <v/>
      </c>
      <c r="FK382" s="46">
        <f>CONCATENATE(AQ382,AR382)&lt;&gt;""</f>
        <v/>
      </c>
      <c r="FL382" s="46">
        <f>IF(AND($DS382,FK382),
IF(AQ382="","Debes escribir el número de horas extras nocturnas dominicales y festivas. ",
IF( IFERROR(INT(AQ382),1.1) &lt;&gt; IFERROR(_xlfn.NUMBERVALUE(AQ382),1), "La cantidad de horas extras nocturnas dominicales y festivas debe ser un número entero. ", "")
),
""
)</f>
        <v/>
      </c>
      <c r="FM382" s="46">
        <f>IF(AND($DS382,FK382),
IF(AR382="","Debes escribir el valor de las horas extras nocturnas dominicales y festivas. ",
IF( ISERR(_xlfn.NUMBERVALUE(AR382)), "El valor de las horas extras nocturnas dominicales y festivas debe ser un número válido. ", "")
),
""
)</f>
        <v/>
      </c>
      <c r="FN382" s="46">
        <f>CONCATENATE(AS382,AT382)&lt;&gt;""</f>
        <v/>
      </c>
      <c r="FO382" s="46">
        <f>IF(AND($DS382,FN382),
IF(AS382="","Debes escribir el número de horas recargo nocturno. ",
IF( IFERROR(INT(AS382),1.1) &lt;&gt; IFERROR(_xlfn.NUMBERVALUE(AS382),1), "La cantidad de horas recargo nocturno debe ser un número entero. ", "")
),
""
)</f>
        <v/>
      </c>
      <c r="FP382" s="46">
        <f>IF(AND($DS382,FN382),
IF(AT382="","Debes escribir el valor de las horas recargo nocturno. ",
IF( ISERR(_xlfn.NUMBERVALUE(AT382)), "El valor de las horas recargo nocturno debe ser un número válido. ", "")
),
""
)</f>
        <v/>
      </c>
      <c r="FQ382" s="46">
        <f>CONCATENATE(AU382,AV382)&lt;&gt;""</f>
        <v/>
      </c>
      <c r="FR382" s="46">
        <f>IF(AND($DS382,FQ382),
IF(AU382="","Debes escribir el número de horas recargo diurno dominical y festivo. ",
IF( IFERROR(INT(AU382),1.1) &lt;&gt; IFERROR(_xlfn.NUMBERVALUE(AU382),1), "La cantidad de horas recargo diurno dominical y festivo debe ser un número entero. ", "")
),
""
)</f>
        <v/>
      </c>
      <c r="FS382" s="46">
        <f>IF(AND($DS382,FQ382),
IF(AV382="","Debes escribir el valor de las horas recargo diurno dominical y festivo. ",
IF( ISERR(_xlfn.NUMBERVALUE(AV382)), "El valor de las horas recargo diurno dominical y festivo debe ser un número válido. ", "")
),
""
)</f>
        <v/>
      </c>
      <c r="FT382" s="46">
        <f>CONCATENATE(AW382,AX382)&lt;&gt;""</f>
        <v/>
      </c>
      <c r="FU382" s="46">
        <f>IF(AND($DS382,FT382),
IF(AW382="","Debes escribir el número de horas recargo nocturno dominical y festivo. ",
IF( IFERROR(INT(AW382),1.1) &lt;&gt; IFERROR(_xlfn.NUMBERVALUE(AW382),1), "La cantidad de horas recargo nocturno dominical y festivo debe ser un número entero. ", "")
),
""
)</f>
        <v/>
      </c>
      <c r="FV382" s="46">
        <f>IF(AND($DS382,FT382),
IF(AX382="","Debes escribir el valor de las horas recargo nocturno dominical y festivo. ",
IF( ISERR(_xlfn.NUMBERVALUE(AX382)), "El valor de las horas recargo nocturno dominical y festivo debe ser un número válido. ", "")
),
""
)</f>
        <v/>
      </c>
      <c r="FW382" s="46">
        <f>CONCATENATE(AY382,AZ382)&lt;&gt;""</f>
        <v/>
      </c>
      <c r="FX382" s="46">
        <f>IF(AND($DS382,FW382),
IF(AY382="","Debes escribir el número de días de vacaciones comunes. ",
IF( IFERROR(INT(AY382),1.1) &lt;&gt; IFERROR(_xlfn.NUMBERVALUE(AY382),1), "La cantidad de días de vacaciones comunes debe ser un número entero. ", "")
),
""
)</f>
        <v/>
      </c>
      <c r="FY382" s="46">
        <f>IF(AND($DS382,FW382),
IF(AZ382="","Debes escribir el valor de las vacaciones comunes. ",
IF( ISERR(_xlfn.NUMBERVALUE(AZ382)), "El valor de las vacaciones comunes debe ser un número válido. ", "")
),
""
)</f>
        <v/>
      </c>
      <c r="FZ382" s="46">
        <f>CONCATENATE(BA382,BB382)&lt;&gt;""</f>
        <v/>
      </c>
      <c r="GA382" s="46">
        <f>IF(AND($DS382,FZ382),
IF(BA382="","Debes escribir el número de días de vacaciones compensadas. ",
IF( IFERROR(INT(BA382),1.1) &lt;&gt; IFERROR(_xlfn.NUMBERVALUE(BA382),1), "La cantidad de días de vacaciones compensadas debe ser un número entero. ", "")
),
""
)</f>
        <v/>
      </c>
      <c r="GB382" s="46">
        <f>IF(AND($DS382,FZ382),
IF(BB382="","Debes escribir el valor de las vacaciones compensadas. ",
IF( ISERR(_xlfn.NUMBERVALUE(BB382)), "El valor de las vacaciones compensadas debe ser un número válido. ", "")
),
""
)</f>
        <v/>
      </c>
      <c r="GC382" s="46">
        <f>CONCATENATE(BC382,BD382)&lt;&gt;""</f>
        <v/>
      </c>
      <c r="GD382" s="46">
        <f>IF(AND($DS382,GC382),
IF(BC382="","Debes escribir el número de días de prima salarial. ",
IF( IFERROR(INT(BC382),1.1) &lt;&gt; IFERROR(_xlfn.NUMBERVALUE(BC382),1), "La cantidad de días de prima salarial debe ser un número entero. ", "")
),
""
)</f>
        <v/>
      </c>
      <c r="GE382" s="46">
        <f>IF(AND($DS382,GC382),
IF(BD382="","Debes escribir el valor de los días de prima salarial. ",
IF( ISERR(_xlfn.NUMBERVALUE(BD382)), "El valor de los días de prima salarial debe ser un número válido. ", "")
),
""
)</f>
        <v/>
      </c>
      <c r="GF382" s="46">
        <f>IF($DS382,
IF( AND(BE382&lt;&gt;"", ISERR(_xlfn.NUMBERVALUE(BE382))), "El valor de la prima NO saliarial debe ser un número válido. ", "")
)</f>
        <v/>
      </c>
      <c r="GG382" s="46">
        <f>CONCATENATE(BF382,BG382,BH382)&lt;&gt;""</f>
        <v/>
      </c>
      <c r="GH382" s="46">
        <f>IF(AND($DS382,GG382),
IF(BF382="","Debes escribir el valor de las cesantías. ",
IF( ISERR(_xlfn.NUMBERVALUE(BF382)), "El valor de las cesantías debe ser un número válido. ", "")
),
""
)</f>
        <v/>
      </c>
      <c r="GI382" s="46">
        <f>IF(AND($DS382,GG382),
IF(BG382="","Debes escribir el % de cesantías. ",
IF( ISERR(_xlfn.NUMBERVALUE(BG382)), "El % de cesantías debe ser un número válido. ", "")
),
""
)</f>
        <v/>
      </c>
      <c r="GJ382" s="46">
        <f>IF(AND($DS382,GG382),
IF(BH382="","Debes escribir el valor de intereses de cesantías. ",
IF( ISERR(_xlfn.NUMBERVALUE(BH382)), "El valor de intereses de cesantías debe ser un número válido. ", "")
),
""
)</f>
        <v/>
      </c>
      <c r="GK382" s="46">
        <f>CONCATENATE(BI382,BJ382,BK382)&lt;&gt;""</f>
        <v/>
      </c>
      <c r="GL382" s="46">
        <f>IF(AND($DS382,GK382),
IF(BI382="","Debes escribir el número de días de incapacidad. ",
IF( IFERROR(INT(BI382),1.1) &lt;&gt; IFERROR(_xlfn.NUMBERVALUE(BI382),1), "La cantidad de días de incapacidad debe ser un número entero. ", "")
),
""
)</f>
        <v/>
      </c>
      <c r="GM382" s="46">
        <f>IF(AND($DS382,GK382),
IF(BJ382="","Debes escribir el tipo de incapacidad. ",
IF(_xlfn.IFNA(VLOOKUP(BJ382,TIPO_DE_INCAPACIDAD,1,FALSE),-1)=-1,"El tipo de incapacidad es inválida (por favor seleccionarlo de la lista). ","")
),
""
)</f>
        <v/>
      </c>
      <c r="GN382" s="46">
        <f>IF(AND($DS382,GK382),
IF(BK382="","Debes escribir el valor de la incapacidad. ",
IF( ISERR(_xlfn.NUMBERVALUE(BK382)), "El valor de la incapacidad debe ser un número válido. ", "")
),
""
)</f>
        <v/>
      </c>
      <c r="GO382" s="46">
        <f>CONCATENATE(BL382,BM382)&lt;&gt;""</f>
        <v/>
      </c>
      <c r="GP382" s="46">
        <f>IF(AND($DS382,GO382),
IF(BL382="","Debes escribir el número de días de licencia de maternidad o paternidad. ",
IF( IFERROR(INT(BL382),1.1) &lt;&gt; IFERROR(_xlfn.NUMBERVALUE(BL382),1), "La cantidad de días de licencia de maternidad o paternidad debe ser un número entero. ", "")
),
""
)</f>
        <v/>
      </c>
      <c r="GQ382" s="46">
        <f>IF(AND($DS382,GO382),
IF(BM382="","Debes escribir el valor de la licencia de maternidad o paternidad. ",
IF( ISERR(_xlfn.NUMBERVALUE(BM382)), "El valor de la licencia de maternidad o paternidad debe ser un número válido. ", "")
),
""
)</f>
        <v/>
      </c>
      <c r="GR382" s="46">
        <f>CONCATENATE(BN382,BO382)&lt;&gt;""</f>
        <v/>
      </c>
      <c r="GS382" s="46">
        <f>IF(AND($DS382,GR382),
IF(BN382="","Debes escribir el número de días de licencia remunerada. ",
IF( IFERROR(INT(BN382),1.1) &lt;&gt; IFERROR(_xlfn.NUMBERVALUE(BN382),1), "La cantidad de días de licencia remunerada debe ser un número entero. ", "")
),
""
)</f>
        <v/>
      </c>
      <c r="GT382" s="46">
        <f>IF(AND($DS382,GR382),
IF(BO382="","Debes escribir el valor de la licencia remunerada. ",
IF( ISERR(_xlfn.NUMBERVALUE(BO382)), "El valor de la licencia remunerada debe ser un número válido. ", "")
),
""
)</f>
        <v/>
      </c>
      <c r="GU382" s="46">
        <f>IF($DS382,
IF( AND(BP382&lt;&gt;"", ISERR(_xlfn.NUMBERVALUE(BP382))), "El valor de la licencia NO remunerada debe ser un número válido. ", "")
)</f>
        <v/>
      </c>
      <c r="GV382" s="46">
        <f>IF($DS382,
IF( AND(BQ382&lt;&gt;"", ISERR(_xlfn.NUMBERVALUE(BQ382))), "El valor de auxilios salariales debe ser un número válido. ", "")
)</f>
        <v/>
      </c>
      <c r="GW382" s="46">
        <f>IF($DS382,
IF( AND(BR382&lt;&gt;"", ISERR(_xlfn.NUMBERVALUE(BR382))), "El valor de auxilios NO salariales debe ser un número válido. ", "")
)</f>
        <v/>
      </c>
      <c r="GX382" s="46">
        <f>IF($DS382,
IF( AND(BS382&lt;&gt;"", ISERR(_xlfn.NUMBERVALUE(BS382))), "El valor de bonos salariales debe ser un número válido. ", "")
)</f>
        <v/>
      </c>
      <c r="GY382" s="46">
        <f>IF($DS382,
IF( AND(BT382&lt;&gt;"", ISERR(_xlfn.NUMBERVALUE(BT382))), "El valor de bonos NO salariales debe ser un número válido. ", "")
)</f>
        <v/>
      </c>
      <c r="GZ382" s="46">
        <f>IF($DS382,
IF( AND(BU382&lt;&gt;"", ISERR(_xlfn.NUMBERVALUE(BU382))), "El valor de bonos salariales de alimentación debe ser un número válido. ", "")
)</f>
        <v/>
      </c>
      <c r="HA382" s="46">
        <f>IF($DS382,
IF( AND(BV382&lt;&gt;"", ISERR(_xlfn.NUMBERVALUE(BV382))), "El valor de bonos NO salariales de alimentación debe ser un número válido. ", "")
)</f>
        <v/>
      </c>
      <c r="HB382" s="46">
        <f>IF($DS382,
IF( AND(BW382&lt;&gt;"", ISERR(_xlfn.NUMBERVALUE(BW382))), "El valor de bonificaciones salariales debe ser un número válido. ", "")
)</f>
        <v/>
      </c>
      <c r="HC382" s="46">
        <f>IF($DS382,
IF( AND(BX382&lt;&gt;"", ISERR(_xlfn.NUMBERVALUE(BX382))), "El valor de bonificaciones NO salariales debe ser un número válido. ", "")
)</f>
        <v/>
      </c>
      <c r="HD382" s="46">
        <f>IF($DS382,
IF( AND(BY382&lt;&gt;"", ISERR(_xlfn.NUMBERVALUE(BY382))), "El valor de compensaciones ordinarias debe ser un número válido. ", "")
)</f>
        <v/>
      </c>
      <c r="HE382" s="46">
        <f>IF($DS382,
IF( AND(BZ382&lt;&gt;"", ISERR(_xlfn.NUMBERVALUE(BZ382))), "El valor de compensaciones extraordinarias debe ser un número válido. ", "")
)</f>
        <v/>
      </c>
      <c r="HF382" s="46">
        <f>IF($DS382,
IF( AND(CA382&lt;&gt;"", ISERR(_xlfn.NUMBERVALUE(CA382))), "El valor de comisiones debe ser un número válido. ", "")
)</f>
        <v/>
      </c>
      <c r="HG382" s="46">
        <f>IF($DS382,
IF( AND(CB382&lt;&gt;"", ISERR(_xlfn.NUMBERVALUE(CB382))), "El valor de ausencia por huega debe ser un número válido. ", "")
)</f>
        <v/>
      </c>
      <c r="HH382" s="46">
        <f>IF($DS382,
IF( AND(CC382&lt;&gt;"", ISERR(_xlfn.NUMBERVALUE(CC382))), "El valor de anticipos debe ser un número válido. ", "")
)</f>
        <v/>
      </c>
      <c r="HI382" s="46">
        <f>IF($DS382,
IF( AND(CD382&lt;&gt;"", ISERR(_xlfn.NUMBERVALUE(CD382))), "El valor de pagos a terceros debe ser un número válido. ", "")
)</f>
        <v/>
      </c>
      <c r="HJ382" s="46">
        <f>IF($DS382,
IF( AND(CE382&lt;&gt;"", ISERR(_xlfn.NUMBERVALUE(CE382))), "El valor de dotación debe ser un número válido. ", "")
)</f>
        <v/>
      </c>
      <c r="HK382" s="46">
        <f>IF($DS382,
IF( AND(CF382&lt;&gt;"", ISERR(_xlfn.NUMBERVALUE(CF382))), "El valor de apoyo sostenibilidad debe ser un número válido. ", "")
)</f>
        <v/>
      </c>
      <c r="HL382" s="46">
        <f>IF($DS382,
IF( AND(CG382&lt;&gt;"", ISERR(_xlfn.NUMBERVALUE(CG382))), "El valor de teletrabajo debe ser un número válido. ", "")
)</f>
        <v/>
      </c>
      <c r="HM382" s="46">
        <f>IF($DS382,
IF( AND(CH382&lt;&gt;"", ISERR(_xlfn.NUMBERVALUE(CH382))), "El valor de bonificación de retiro debe ser un número válido. ", "")
)</f>
        <v/>
      </c>
      <c r="HN382" s="46">
        <f>IF($DS382,
IF( AND(CI382&lt;&gt;"", ISERR(_xlfn.NUMBERVALUE(CI382))), "El valor de indemnización de retiro debe ser un número válido. ", "")
)</f>
        <v/>
      </c>
      <c r="HO382" s="46">
        <f>IF($DS382,
IF( AND(CJ382&lt;&gt;"", ISERR(_xlfn.NUMBERVALUE(CJ382))), "El valor de reintegros debe ser un número válido. ", "")
)</f>
        <v/>
      </c>
      <c r="HP382" s="46">
        <f>CONCATENATE(CK382,CL382,CM382)&lt;&gt;""</f>
        <v/>
      </c>
      <c r="HQ382" s="46">
        <f>IF(AND($DS382,HP382),
IF(CK382="","Debes escribir la descripción de otro concepto no categorizado. ",""),
""
)</f>
        <v/>
      </c>
      <c r="HR382" s="46">
        <f>IF(AND($DS382,HP382),
IF(CONCATENATE(CL382,CM382)="","Debes escribir al menos un valor de concepto no categorizado (salarial o no salarial). ",
IF(ISERR(_xlfn.NUMBERVALUE(CL382)),"El valor salarial concepto no categorizado debe ser un número válido. ","")
),
""
)</f>
        <v/>
      </c>
      <c r="HS382" s="46">
        <f>IF(AND($DS382,HP382),
IF(CONCATENATE(CL382,CM382)="","Debes escribir al menos un valor de concepto no categorizado (salarial o no salarial). ",
IF(ISERR(_xlfn.NUMBERVALUE(CM382)),"El valor NO salarial concepto no categorizado debe ser un número válido. ","")
),
""
)</f>
        <v/>
      </c>
      <c r="HT382" s="46">
        <f>IF($DS382,
IF(CN382="","Debes escribir el porcentaje del aporte a salud. ",
IF( ISERR(_xlfn.NUMBERVALUE(CN382)), "El valor del porcentaje del aporte a salud debe ser un número válido. ", "")
)
)</f>
        <v/>
      </c>
      <c r="HU382" s="46">
        <f>IF($DS382,
IF(CO382="","Debes escribir el valor del aporte a salud. ",
IF( ISERR(_xlfn.NUMBERVALUE(CO382)), "El valor del aporte a salud debe ser un número válido. ", "")
)
)</f>
        <v/>
      </c>
      <c r="HV382" s="46">
        <f>IF($DS382,
IF( AND(CP382&lt;&gt;"", ISERR(_xlfn.NUMBERVALUE(CP382))), "El valor plan complementario debe ser un número válido. ", "")
)</f>
        <v/>
      </c>
      <c r="HW382" s="46">
        <f>IF($DS382,
IF(CQ382="","Debes escribir el porcentaje del aporte a pensión. ",
IF( ISERR(_xlfn.NUMBERVALUE(CQ382)), "El valor del porcentaje del aporte a pensión debe ser un número válido. ", "")
)
)</f>
        <v/>
      </c>
      <c r="HX382" s="46">
        <f>IF($DS382,
IF(CR382="","Debes escribir el valor del aporte a pensión. ",
IF( ISERR(_xlfn.NUMBERVALUE(CR382)), "El valor del aporte a salud debe ser un número válido. ", "")
)
)</f>
        <v/>
      </c>
      <c r="HY382" s="46">
        <f>IF($DS382,
IF( AND(CS382&lt;&gt;"", ISERR(_xlfn.NUMBERVALUE(CS382))), "El valor pensión voluntaria debe ser un número válido. ", "")
)</f>
        <v/>
      </c>
      <c r="HZ382" s="46">
        <f>CONCATENATE(CT382,CU382,CV382,CW382)&lt;&gt;""</f>
        <v/>
      </c>
      <c r="IA382" s="46">
        <f>IF(AND($DS382,HZ382),
IF(CT382="","Debes escribir el % del fondo de seguridad pensional. ",
IF( ISERR(_xlfn.NUMBERVALUE(CT382)), "El % del fondo de seguridad debe ser un número válido. ", "")
),
""
)</f>
        <v/>
      </c>
      <c r="IB382" s="46">
        <f>IF(AND($DS382,HZ382),
IF(CU382="","Debes escribir el valor del aporte al fondo de solidaridad pensional. ",
IF( ISERR(_xlfn.NUMBERVALUE(CU382)), "El valor del aporte al fondo de solidaridad pensional debe ser un número válido. ", "")
),
""
)</f>
        <v/>
      </c>
      <c r="IC382" s="46">
        <f>IF(AND($DS382,HZ382),
IF(CV382="","Debes escribir el % del fondo de subsistencia. ",
IF( ISERR(_xlfn.NUMBERVALUE(CV382)), "El % del fondo de subsistencia debe ser un número válido. ", "")
),
""
)</f>
        <v/>
      </c>
      <c r="ID382" s="46">
        <f>IF(AND($DS382,HZ382),
IF(CW382="","Debes escribir el valor del fondo de subsistencia. ",
IF( ISERR(_xlfn.NUMBERVALUE(CW382)), "El valor del fondo de subsistencia debe ser un número válido. ", "")
),
""
)</f>
        <v/>
      </c>
      <c r="IE382" s="46">
        <f>CONCATENATE(CX382,CY382)&lt;&gt;""</f>
        <v/>
      </c>
      <c r="IF382" s="46">
        <f>IF(AND($DS382,IE382),
IF(CX382="","Debes escribir el % de sindicato. ",
IF( ISERR(_xlfn.NUMBERVALUE(CX382)), "El % de sindicato debe ser un número válido. ", "")
),
""
)</f>
        <v/>
      </c>
      <c r="IG382" s="46">
        <f>IF(AND($DS382,IE382),
IF(CY382="","Debes escribir el valor del sindicato. ",
IF( ISERR(_xlfn.NUMBERVALUE(CY382)), "El valor del sindicato debe ser un número válido. ", "")
),
""
)</f>
        <v/>
      </c>
      <c r="IH382" s="46">
        <f>IF($DS382,
IF( AND(CZ382&lt;&gt;"", ISERR(_xlfn.NUMBERVALUE(CZ382))), "El valor de sanción pública debe ser un número válido. ", "")
)</f>
        <v/>
      </c>
      <c r="II382" s="46">
        <f>IF($DS382,
IF( AND(DA382&lt;&gt;"", ISERR(_xlfn.NUMBERVALUE(DA382))), "El valor de sanción privada debe ser un número válido. ", "")
)</f>
        <v/>
      </c>
      <c r="IJ382" s="46">
        <f>CONCATENATE(DB382,DC382)&lt;&gt;""</f>
        <v/>
      </c>
      <c r="IK382" s="46">
        <f>IF(AND($DS382,IJ382),
IF(DB382="","Debes escribir la descripción de libranza. ",""),
""
)</f>
        <v/>
      </c>
      <c r="IL382" s="46">
        <f>IF(AND($DS382,IJ382),
IF(DC382="","Debes escribir la cuota libranza. ",
IF(ISERR(_xlfn.NUMBERVALUE(DC382)),"El valor de la cuota libranza debe ser un número válido. ","")
),
""
)</f>
        <v/>
      </c>
      <c r="IM382" s="46">
        <f>IF($DS382,
IF( AND(DD382&lt;&gt;"", ISERR(_xlfn.NUMBERVALUE(DD382))), "El valor de pagos a terceros debe ser un número válido. ", "")
)</f>
        <v/>
      </c>
      <c r="IN382" s="46">
        <f>IF($DS382,
IF( AND(DE382&lt;&gt;"", ISERR(_xlfn.NUMBERVALUE(DE382))), "El valor de anticipos debe ser un número válido. ", "")
)</f>
        <v/>
      </c>
      <c r="IO382" s="46">
        <f>IF($DS382,
IF( AND(DF382&lt;&gt;"", ISERR(_xlfn.NUMBERVALUE(DF382))), "El valor de AFC debe ser un número válido. ", "")
)</f>
        <v/>
      </c>
      <c r="IP382" s="46">
        <f>IF($DS382,
IF( AND(DG382&lt;&gt;"", ISERR(_xlfn.NUMBERVALUE(DG382))), "El valor de rete-fuente debe ser un número válido. ", "")
)</f>
        <v/>
      </c>
      <c r="IQ382" s="46">
        <f>IF($DS382,
IF( AND(DH382&lt;&gt;"", ISERR(_xlfn.NUMBERVALUE(DH382))), "El valor de cooperativa de trabajo debe ser un número válido. ", "")
)</f>
        <v/>
      </c>
      <c r="IR382" s="46">
        <f>IF($DS382,
IF( AND(DI382&lt;&gt;"", ISERR(_xlfn.NUMBERVALUE(DI382))), "El valor de embargo fiscal debe ser un número válido. ", "")
)</f>
        <v/>
      </c>
      <c r="IS382" s="46">
        <f>IF($DS382,
IF( AND(DJ382&lt;&gt;"", ISERR(_xlfn.NUMBERVALUE(DJ382))), "El valor de educación debe ser un número válido. ", "")
)</f>
        <v/>
      </c>
      <c r="IT382" s="46">
        <f>IF($DS382,
IF( AND(DK382&lt;&gt;"", ISERR(_xlfn.NUMBERVALUE(DK382))), "El valor de reintegro debe ser un número válido. ", "")
)</f>
        <v/>
      </c>
      <c r="IU382" s="46">
        <f>IF($DS382,
IF( AND(DL382&lt;&gt;"", ISERR(_xlfn.NUMBERVALUE(DL382))), "El valor de deuda debe ser un número válido. ", "")
)</f>
        <v/>
      </c>
      <c r="IV382" s="46">
        <f>IF($DS382,
IF( AND(DM382&lt;&gt;"", ISERR(_xlfn.NUMBERVALUE(DM382))), "El valor de otras deducciones debe ser un número válido. ", "")
)</f>
        <v/>
      </c>
      <c r="IW382" s="46">
        <f>IF($DS382,
IF(DN382="","Debes escribir el valor de los devengos totales. ",
IF( ISERR(_xlfn.NUMBERVALUE(DN382)), "El valor de los devengos totales debe ser un número válido. ", "")
)
)</f>
        <v/>
      </c>
      <c r="IX382" s="46">
        <f>IF($DS382,
IF(DO382="","Debes escribir el valor de las deducciones totales. ",
IF( ISERR(_xlfn.NUMBERVALUE(DO382)), "El valor de las deducciones totales debe ser un número válido. ", "")
)
)</f>
        <v/>
      </c>
      <c r="IY382" s="46">
        <f>IF($DS382,
IF(DP382="","Debes escribir el valor del salario total. ",
IF( ISERR(_xlfn.NUMBERVALUE(DP382)), "El valor del salario total debe ser un número válido. ", "")
)
)</f>
        <v/>
      </c>
    </row>
    <row r="383">
      <c r="B383" s="48" t="n">
        <v>371</v>
      </c>
      <c r="C383" s="61">
        <f>IF(AND(DS383,DP383&lt;&gt;""),
IF(DQ383="","OK","Error"),
""
)</f>
        <v/>
      </c>
      <c r="D383" s="53" t="n"/>
      <c r="E383" s="52" t="n"/>
      <c r="F383" s="112" t="n"/>
      <c r="G383" s="52" t="n"/>
      <c r="H383" s="53" t="n"/>
      <c r="I383" s="52" t="n"/>
      <c r="J383" s="52" t="n"/>
      <c r="K383" s="53" t="n"/>
      <c r="L383" s="55" t="n"/>
      <c r="M383" s="108" t="n"/>
      <c r="N383" s="56" t="n"/>
      <c r="O383" s="52" t="n"/>
      <c r="P383" s="52" t="n"/>
      <c r="Q383" s="52" t="n"/>
      <c r="R383" s="52" t="n"/>
      <c r="S383" s="52" t="n"/>
      <c r="T383" s="53" t="n"/>
      <c r="U383" s="52" t="n"/>
      <c r="V383" s="52" t="n"/>
      <c r="W383" s="55" t="n"/>
      <c r="X383" s="55" t="n"/>
      <c r="Y383" s="52" t="n"/>
      <c r="Z383" s="55" t="n"/>
      <c r="AA383" s="52" t="n"/>
      <c r="AB383" s="53" t="n"/>
      <c r="AC383" s="53" t="n"/>
      <c r="AD383" s="53" t="n"/>
      <c r="AE383" s="177" t="n"/>
      <c r="AF383" s="113" t="n"/>
      <c r="AG383" s="177" t="n"/>
      <c r="AH383" s="178" t="n"/>
      <c r="AI383" s="178" t="n"/>
      <c r="AJ383" s="178" t="n"/>
      <c r="AK383" s="114" t="n"/>
      <c r="AL383" s="178" t="n"/>
      <c r="AM383" s="114" t="n"/>
      <c r="AN383" s="178" t="n"/>
      <c r="AO383" s="114" t="n"/>
      <c r="AP383" s="178" t="n"/>
      <c r="AQ383" s="114" t="n"/>
      <c r="AR383" s="178" t="n"/>
      <c r="AS383" s="114" t="n"/>
      <c r="AT383" s="178" t="n"/>
      <c r="AU383" s="114" t="n"/>
      <c r="AV383" s="178" t="n"/>
      <c r="AW383" s="114" t="n"/>
      <c r="AX383" s="178" t="n"/>
      <c r="AY383" s="114" t="n"/>
      <c r="AZ383" s="178" t="n"/>
      <c r="BA383" s="114" t="n"/>
      <c r="BB383" s="178" t="n"/>
      <c r="BC383" s="114" t="n"/>
      <c r="BD383" s="178" t="n"/>
      <c r="BE383" s="178" t="n"/>
      <c r="BF383" s="178" t="n"/>
      <c r="BG383" s="59" t="n"/>
      <c r="BH383" s="178" t="n"/>
      <c r="BI383" s="114" t="n"/>
      <c r="BJ383" s="53" t="n"/>
      <c r="BK383" s="178" t="n"/>
      <c r="BL383" s="114" t="n"/>
      <c r="BM383" s="178" t="n"/>
      <c r="BN383" s="114" t="n"/>
      <c r="BO383" s="178" t="n"/>
      <c r="BP383" s="178" t="n"/>
      <c r="BQ383" s="178" t="n"/>
      <c r="BR383" s="178" t="n"/>
      <c r="BS383" s="178" t="n"/>
      <c r="BT383" s="178" t="n"/>
      <c r="BU383" s="178" t="n"/>
      <c r="BV383" s="178" t="n"/>
      <c r="BW383" s="178" t="n"/>
      <c r="BX383" s="178" t="n"/>
      <c r="BY383" s="178" t="n"/>
      <c r="BZ383" s="178" t="n"/>
      <c r="CA383" s="178" t="n"/>
      <c r="CB383" s="178" t="n"/>
      <c r="CC383" s="178" t="n"/>
      <c r="CD383" s="178" t="n"/>
      <c r="CE383" s="178" t="n"/>
      <c r="CF383" s="178" t="n"/>
      <c r="CG383" s="178" t="n"/>
      <c r="CH383" s="178" t="n"/>
      <c r="CI383" s="178" t="n"/>
      <c r="CJ383" s="178" t="n"/>
      <c r="CK383" s="53" t="n"/>
      <c r="CL383" s="178" t="n"/>
      <c r="CM383" s="178" t="n"/>
      <c r="CN383" s="60" t="n"/>
      <c r="CO383" s="177" t="n"/>
      <c r="CP383" s="178" t="n"/>
      <c r="CQ383" s="60" t="n"/>
      <c r="CR383" s="177" t="n"/>
      <c r="CS383" s="178" t="n"/>
      <c r="CT383" s="59" t="n"/>
      <c r="CU383" s="178" t="n"/>
      <c r="CV383" s="59" t="n"/>
      <c r="CW383" s="178" t="n"/>
      <c r="CX383" s="59" t="n"/>
      <c r="CY383" s="178" t="n"/>
      <c r="CZ383" s="178" t="n"/>
      <c r="DA383" s="178" t="n"/>
      <c r="DB383" s="53" t="n"/>
      <c r="DC383" s="178" t="n"/>
      <c r="DD383" s="178" t="n"/>
      <c r="DE383" s="178" t="n"/>
      <c r="DF383" s="178" t="n"/>
      <c r="DG383" s="178" t="n"/>
      <c r="DH383" s="178" t="n"/>
      <c r="DI383" s="178" t="n"/>
      <c r="DJ383" s="178" t="n"/>
      <c r="DK383" s="178" t="n"/>
      <c r="DL383" s="178" t="n"/>
      <c r="DM383" s="178" t="n"/>
      <c r="DN383" s="177" t="n"/>
      <c r="DO383" s="177" t="n"/>
      <c r="DP383" s="177" t="n"/>
      <c r="DQ383" s="76">
        <f>IF(AND(DS383,DP383&lt;&gt;""),
CONCATENATE(DT383,DU383,DV383,DW383,DX383,DY383,DZ383,EA383,EB383,EC383,ED383,EE383,EF383,EG383,EH383,EI383,EJ383,EK383,EL383,EM383,EN383,EO383,EP383,EQ383,ES383,ET383,EU383,EV383,EW383,EX383,EY383,EZ383,FA383,FC383,FD383,FF383,FG383,FI383,FJ383,FL383,FM383,FO383,FP383,FR383,FS383,FU383,FV383,FX383,FY383,GA383,GB383,GD383,GE383,GF383,GH383,GI383,GJ383,GL383,GM383,GN383,GP383,GQ383,GS383,GT383,GU383,GV383,GW383,GX383,GY383,GZ383,HA383,HB383,HC383,HD383,HE383,HF383,HG383,HH383,HI383,HJ383,HK383,HL383,HM383,HN383,HO383,HQ383,HR383,HS383,HT383,HU383,HV383,HW383,HX383,HY383,IA383,IB383,IC383,ID383,IF383,IG383,IH383,II383,IK383,IL383,IM383,IN383,IO383,IP383,IQ383,IR383,IS383,IT383,IU383,IV383,IW383,IX383,IY383,IZ383),
""
)</f>
        <v/>
      </c>
      <c r="DR383" s="53" t="n"/>
      <c r="DS383" s="46">
        <f>CONCATENATE(D383,$E383,$F383,$G383,H383,$I383,$J383,K383,$L383,$M383,N383,$O383,$P383,$Q383,$R383,$S383,T383,$U383,$V383,$W383,$X383,$Y383,$Z383,$AA383,AB383,AC383,AD383,$AE383,$AF383,$AG383,AH383,AI383,AJ383,AK383,AL383,AM383,AN383,AO383,AP383,AQ383,AR383,AS383,AT383,AU383,AV383,AW383,AX383,AY383,AZ383,BA383,BB383,BC383,BD383,BE383,BF383,BG383,BH383,BI383,BJ383,BK383,BL383,BM383,BN383,BO383,BP383,BQ383,BR383,BS383,BT383,BU383,BV383,BW383,BX383,BY383,BZ383,CA383,CB383,CC383,CD383,CE383,CF383,CG383,CH383,CI383,CJ383,CK383,CL383,CM383,$CN383,$CO383,CP383,$CQ383,$CR383,CS383,CT383,CU383,CV383,CW383,CX383,CY383,CZ383,DA383,DB383,DC383,DD383,DE383,DF383,DG383,DH383,DI383,DJ383,DK383,DL383,DM383,$DN383,$DO383,$DP383,DR383)&lt;&gt;""</f>
        <v/>
      </c>
      <c r="DT383" s="46">
        <f>IF(AND($DS383,$E$4&lt;&gt;""),
IF(LEFT($E$4,2) = "1.",
IF(D383&lt;&gt;"","El CUNE sólo se envía en operaciones de novedad o ajuste. ",""),
IF(D383="","Debes escribir un CUNE válido para realizar operaciones de novedad o ajuste. ","")),
""
)</f>
        <v/>
      </c>
      <c r="DU383" s="46">
        <f>IF($DS383,
IF(E383="","Debes seleccionar el tipo de documento del empleado. ",
IF(_xlfn.IFNA(VLOOKUP(E383,TIPO_DE_DOCUMENTO,1,FALSE),-1)=-1,"El tipo de documento no es válido (por favor seleccionarlo de la lista). ","")
)
)</f>
        <v/>
      </c>
      <c r="DV383" s="46">
        <f>IF($DS383,
IF(F383="","Debes escribir el número de documento del empleado. ","")
)</f>
        <v/>
      </c>
      <c r="DW383" s="46">
        <f>IF($DS383,
IF(G383="","Debes escribir el primer nombre del empleado. ","")
)</f>
        <v/>
      </c>
      <c r="DY383" s="46">
        <f>IF($DS383,
IF(I383="","Debes escribir el primer apellido del empleado. ","")
)</f>
        <v/>
      </c>
      <c r="DZ383" s="46">
        <f>IF($DS383,
IF(J383="","Debes escribir el segundo apellido del empleado. ","")
)</f>
        <v/>
      </c>
      <c r="EB383" s="46">
        <f>IF($DS383,
IF(L383="","Debes escribir la fecha de ingreso del empleado. ",
IF(ISERR(DATE(YEAR(L383),MONTH(L383),DAY(L383))), "El valor ingresado en fecha de ingreso no tiene un formato válido. ","")
)
)</f>
        <v/>
      </c>
      <c r="EC383" s="46">
        <f>IF($DS383,
IF(M383="","Debes escribir el tiempo laborado. ",
IF( IFERROR(INT(M383),1.1) &lt;&gt; IFERROR(_xlfn.NUMBERVALUE(M383),1), "El valor de los días trabajados debe ser un número entero. ", "")
)
)</f>
        <v/>
      </c>
      <c r="ED383" s="46">
        <f>IF($DS383,
IF( AND(N383&lt;&gt;"", ISERR(DATE(YEAR(N383),MONTH(N383),DAY(N383))) ), "El valor ingresado en fecha de ingreso no tiene un formato válido. ",
IF( AND(N383&lt;&gt;"", $E$6&lt;&gt;"", DATE(YEAR(N383), MONTH(N383), 1) &lt;&gt; IFERROR(DATE(MID($E$6, 1, 4), MID($E$6, 6, 2),1), "1/1/1900") ), "La fecha de retiro debe estar dentro del período liquidado. ", "")
)
)</f>
        <v/>
      </c>
      <c r="EE383" s="46">
        <f>IF($DS383,
IF(O383="","Debes seleccionar el tipo de trabajador. ",
IF(_xlfn.IFNA(VLOOKUP(O383,TIPO_DE_TRABAJADOR,1,FALSE),-1)=-1,"El tipo de trabajador no es válido (por favor seleccionarlo de la lista). ","")
)
)</f>
        <v/>
      </c>
      <c r="EF383" s="46">
        <f>IF($DS383,
IF(P383="","Debes seleccionar si es un trabajador dependiente pensionado por vejez. ",
IF(_xlfn.IFNA(VLOOKUP(P383,SUBTIPO_DE_TRABAJADOR,1,FALSE),-1)=-1,"El tipo de trabajador dependiente pensionado por vejez no es válido (por favor seleccionarlo de la lista). ","")
)
)</f>
        <v/>
      </c>
      <c r="EG383" s="46">
        <f>IF($DS383,
IF(Q383="","Debes seleccionar el tipo de contrato del trabajador. ",
IF(_xlfn.IFNA(VLOOKUP(Q383,TIPO_DE_CONTRATO,1,FALSE),-1)=-1,"El tipo de contrato del trabajador no es válido (por favor seleccionarlo de la lista). ","")
)
)</f>
        <v/>
      </c>
      <c r="EH383" s="46">
        <f>IF($DS383,
IF(R383="","Debes seleccionar si es un salario integral. ",
IF(_xlfn.IFNA(VLOOKUP(R383,SI_NO,1,FALSE),-1)=-1,"Valor no válido para salario integral (por favor seleccionarlo de la lista). ","")
)
)</f>
        <v/>
      </c>
      <c r="EI383" s="46">
        <f>IF($DS383,
IF(S383="","Debes seleccionar si el trabajador realiza actividades de riesgo. ",
IF(_xlfn.IFNA(VLOOKUP(S383,SI_NO,1,FALSE),-1)=-1,"Valor no válido para actividad de alto riesgo (por favor seleccionarlo de la lista). ","")
)
)</f>
        <v/>
      </c>
      <c r="EK383" s="46">
        <f>IF($DS383,
IF(U383="","Debes escribir el código del municipio de residencia del trabajador. ",
IF(_xlfn.IFNA(VLOOKUP(U383,MUNICIPIO,1,FALSE),-1)=-1,"El municipio de residencia del trabajador es inválido (por favor seleccionarlo de la lista). ","")
)
)</f>
        <v/>
      </c>
      <c r="EL383" s="46">
        <f>IF($DS383,
IF(V383="","Debes escribir el la dirección de residendia del trabajador. ","")
)</f>
        <v/>
      </c>
      <c r="EM383" s="46">
        <f>IF($DS383,
IF(W383="","Debes escribir la fecha de inicio de la liquidación. ",
IF(ISERR(DATE(YEAR(W383),MONTH(W383),DAY(W383))),"El valor ingresado en fecha de inicio de liquidación no tiene un formato válido. ",
IF( AND($E$6&lt;&gt;"", DATE(YEAR(W383), MONTH(W383), 1) &lt;&gt; IFERROR(DATE(MID($E$6, 1, 4), MID($E$6, 6, 2),1), "1/1/1900") ), "La fecha de inicio de la liquidación debe estar dentro del período liquidado. ", "")
)
)
)</f>
        <v/>
      </c>
      <c r="EN383" s="46">
        <f>IF($DS383,
IF(X383="","Debes escribir la fecha de fin de la liquidación. ",
IF(ISERR(DATE(YEAR(X383),MONTH(X383),DAY(X383))),"El valor ingresado en fecha de fin de liquidación no tiene un formato válido. ",
IF( AND($E$6&lt;&gt;"", DATE(YEAR(X383), MONTH(X383), 1) &lt;&gt; IFERROR(DATE(MID($E$6, 1, 4), MID($E$6, 6, 2),1), "1/1/1900") ), "La fecha de fin de la liquidación debe estar dentro del período liquidado. ", "")
)
)
)</f>
        <v/>
      </c>
      <c r="EO383" s="46">
        <f>IF($DS383,
IF(Y383="","Debes escribir la frecuencia de pago del trabajador. ",
IF(_xlfn.IFNA(VLOOKUP(Y383,PERÍODO_DE_NÓMINA,1,FALSE),-1)=-1,"La frecuencia de pago es inválida (por favor seleccionarlo de la lista). ","")
)
)</f>
        <v/>
      </c>
      <c r="EP383" s="46">
        <f>IF($DS383,
IF(Z383="","Debes escribir la fecha de pago. ",
IF(ISERR(DATE(YEAR(Z383),MONTH(Z383),DAY(Z383))), "El valor ingresado en fecha de pago no tiene un formato válido. ","")
)
)</f>
        <v/>
      </c>
      <c r="EQ383" s="46">
        <f>IF($DS383,
IF(AA383="","Debes escribir el medio de pago. ",
IF(_xlfn.IFNA(VLOOKUP(AA383,MEDIOS_DE_PAGO,1,FALSE),-1)=-1,"El medio de pago es inválido (por favor seleccionarlo de la lista). ","")
)
)</f>
        <v/>
      </c>
      <c r="ER383" s="46">
        <f>OR(AA383='Tablas '!$T$4,AA383='Tablas '!$T$7,AA383='Tablas '!$T$8,AA383='Tablas '!$T$11)</f>
        <v/>
      </c>
      <c r="ES383" s="46">
        <f>IF(AND($DS383,ER383),
IF(AB383="","Debes escribir la entidad bancaria. ",""),
""
)</f>
        <v/>
      </c>
      <c r="ET383" s="46">
        <f>IF(AND($DS383,ER383),
IF(AC383="","Debes escribir el tipo de cuenta bancaria. ",
IF(_xlfn.IFNA(VLOOKUP(AC383,TIPO_DE_CUENTA,1,FALSE),-1)=-1,"El tipo de cuenta bancaria es inválida (por favor seleccionarlo de la lista). ","")
),
""
)</f>
        <v/>
      </c>
      <c r="EU383" s="46">
        <f>IF(AND($DS383,ER383),
IF(AD383="","Debes escribir el número de cuenta bancaria. ",""),
""
)</f>
        <v/>
      </c>
      <c r="EV383" s="46">
        <f>IF($DS383,
IF(AE383="","Debes escribir el valor del sueldo básico. ",
IF( ISERR(_xlfn.NUMBERVALUE(AE383)), "El valor del sueldo básico debe ser un número válido. ", "")
)
)</f>
        <v/>
      </c>
      <c r="EW383" s="46">
        <f>IF($DS383,
IF(AF383="","Debes escribir el número de días trabajados. ",
IF( IFERROR(INT(AF383),1.1) &lt;&gt; IFERROR(_xlfn.NUMBERVALUE(AF383),1), "La cantidad de días trabajados debe ser un número entero. ", "")
)
)</f>
        <v/>
      </c>
      <c r="EX383" s="46">
        <f>IF($DS383,
IF(AG383="","Debes escribir el valor del sueldo trabajado. ",
IF( ISERR(_xlfn.NUMBERVALUE(AG383)), "El valor del sueldo trabajado debe ser un número válido. ", "")
)
)</f>
        <v/>
      </c>
      <c r="EY383" s="46">
        <f>IF($DS383,
IF( AND(AH383&lt;&gt;"", ISERR(_xlfn.NUMBERVALUE(AH383))), "El valor del auxilio de transporte debe ser un número válido. ", "")
)</f>
        <v/>
      </c>
      <c r="EZ383" s="46">
        <f>IF($DS383,
IF( AND(AI383&lt;&gt;"", ISERR(_xlfn.NUMBERVALUE(AI383))), "El valor de viáticos salariales debe ser un número válido. ", "")
)</f>
        <v/>
      </c>
      <c r="FA383" s="46">
        <f>IF($DS383,
IF( AND(AJ383&lt;&gt;"", ISERR(_xlfn.NUMBERVALUE(AJ383))), "El valor de viáticos NO salariales debe ser un número válido. ", "")
)</f>
        <v/>
      </c>
      <c r="FB383" s="46">
        <f>CONCATENATE(AK383,AL383)&lt;&gt;""</f>
        <v/>
      </c>
      <c r="FC383" s="46">
        <f>IF(AND($DS383,FB383),
IF(AK383="","Debes escribir el número de horas extras diurnas. ",
IF( IFERROR(INT(AK383),1.1) &lt;&gt; IFERROR(_xlfn.NUMBERVALUE(AK383),1), "La cantidad de horas extras diurnas debe ser un número entero. ", "")
),
""
)</f>
        <v/>
      </c>
      <c r="FD383" s="46">
        <f>IF(AND($DS383,FB383),
IF(AL383="","Debes escribir el valor de las horas extras diurnas. ",
IF( ISERR(_xlfn.NUMBERVALUE(AL383)), "El valor de las horas extras duirnas debe ser un número válido. ", "")
),
""
)</f>
        <v/>
      </c>
      <c r="FE383" s="46">
        <f>CONCATENATE(AM383,AN383)&lt;&gt;""</f>
        <v/>
      </c>
      <c r="FF383" s="46">
        <f>IF(AND($DS383,FE383),
IF(AM383="","Debes escribir el número de horas extras nocturnas. ",
IF( IFERROR(INT(AM383),1.1) &lt;&gt; IFERROR(_xlfn.NUMBERVALUE(AM383),1), "La cantidad de horas extras nocturnas debe ser un número entero. ", "")
),
""
)</f>
        <v/>
      </c>
      <c r="FG383" s="46">
        <f>IF(AND($DS383,FE383),
IF(AN383="","Debes escribir el valor de las horas extras nocturnas. ",
IF( ISERR(_xlfn.NUMBERVALUE(AN383)), "El valor de las horas extras nocturnas debe ser un número válido. ", "")
),
""
)</f>
        <v/>
      </c>
      <c r="FH383" s="46">
        <f>CONCATENATE(AO383,AP383)&lt;&gt;""</f>
        <v/>
      </c>
      <c r="FI383" s="46">
        <f>IF(AND($DS383,FH383),
IF(AO383="","Debes escribir el número de horas extras diurnas dominicales y festivas. ",
IF( IFERROR(INT(AO383),1.1) &lt;&gt; IFERROR(_xlfn.NUMBERVALUE(AO383),1), "La cantidad de horas extras diurnas dominicales y festivas debe ser un número entero. ", "")
),
""
)</f>
        <v/>
      </c>
      <c r="FJ383" s="46">
        <f>IF(AND($DS383,FH383),
IF(AP383="","Debes escribir el valor de las horas extras diurnas dominicales y festivas. ",
IF( ISERR(_xlfn.NUMBERVALUE(AP383)), "El valor de las horas extras diurnas dominicales y festivas debe ser un número válido. ", "")
),
""
)</f>
        <v/>
      </c>
      <c r="FK383" s="46">
        <f>CONCATENATE(AQ383,AR383)&lt;&gt;""</f>
        <v/>
      </c>
      <c r="FL383" s="46">
        <f>IF(AND($DS383,FK383),
IF(AQ383="","Debes escribir el número de horas extras nocturnas dominicales y festivas. ",
IF( IFERROR(INT(AQ383),1.1) &lt;&gt; IFERROR(_xlfn.NUMBERVALUE(AQ383),1), "La cantidad de horas extras nocturnas dominicales y festivas debe ser un número entero. ", "")
),
""
)</f>
        <v/>
      </c>
      <c r="FM383" s="46">
        <f>IF(AND($DS383,FK383),
IF(AR383="","Debes escribir el valor de las horas extras nocturnas dominicales y festivas. ",
IF( ISERR(_xlfn.NUMBERVALUE(AR383)), "El valor de las horas extras nocturnas dominicales y festivas debe ser un número válido. ", "")
),
""
)</f>
        <v/>
      </c>
      <c r="FN383" s="46">
        <f>CONCATENATE(AS383,AT383)&lt;&gt;""</f>
        <v/>
      </c>
      <c r="FO383" s="46">
        <f>IF(AND($DS383,FN383),
IF(AS383="","Debes escribir el número de horas recargo nocturno. ",
IF( IFERROR(INT(AS383),1.1) &lt;&gt; IFERROR(_xlfn.NUMBERVALUE(AS383),1), "La cantidad de horas recargo nocturno debe ser un número entero. ", "")
),
""
)</f>
        <v/>
      </c>
      <c r="FP383" s="46">
        <f>IF(AND($DS383,FN383),
IF(AT383="","Debes escribir el valor de las horas recargo nocturno. ",
IF( ISERR(_xlfn.NUMBERVALUE(AT383)), "El valor de las horas recargo nocturno debe ser un número válido. ", "")
),
""
)</f>
        <v/>
      </c>
      <c r="FQ383" s="46">
        <f>CONCATENATE(AU383,AV383)&lt;&gt;""</f>
        <v/>
      </c>
      <c r="FR383" s="46">
        <f>IF(AND($DS383,FQ383),
IF(AU383="","Debes escribir el número de horas recargo diurno dominical y festivo. ",
IF( IFERROR(INT(AU383),1.1) &lt;&gt; IFERROR(_xlfn.NUMBERVALUE(AU383),1), "La cantidad de horas recargo diurno dominical y festivo debe ser un número entero. ", "")
),
""
)</f>
        <v/>
      </c>
      <c r="FS383" s="46">
        <f>IF(AND($DS383,FQ383),
IF(AV383="","Debes escribir el valor de las horas recargo diurno dominical y festivo. ",
IF( ISERR(_xlfn.NUMBERVALUE(AV383)), "El valor de las horas recargo diurno dominical y festivo debe ser un número válido. ", "")
),
""
)</f>
        <v/>
      </c>
      <c r="FT383" s="46">
        <f>CONCATENATE(AW383,AX383)&lt;&gt;""</f>
        <v/>
      </c>
      <c r="FU383" s="46">
        <f>IF(AND($DS383,FT383),
IF(AW383="","Debes escribir el número de horas recargo nocturno dominical y festivo. ",
IF( IFERROR(INT(AW383),1.1) &lt;&gt; IFERROR(_xlfn.NUMBERVALUE(AW383),1), "La cantidad de horas recargo nocturno dominical y festivo debe ser un número entero. ", "")
),
""
)</f>
        <v/>
      </c>
      <c r="FV383" s="46">
        <f>IF(AND($DS383,FT383),
IF(AX383="","Debes escribir el valor de las horas recargo nocturno dominical y festivo. ",
IF( ISERR(_xlfn.NUMBERVALUE(AX383)), "El valor de las horas recargo nocturno dominical y festivo debe ser un número válido. ", "")
),
""
)</f>
        <v/>
      </c>
      <c r="FW383" s="46">
        <f>CONCATENATE(AY383,AZ383)&lt;&gt;""</f>
        <v/>
      </c>
      <c r="FX383" s="46">
        <f>IF(AND($DS383,FW383),
IF(AY383="","Debes escribir el número de días de vacaciones comunes. ",
IF( IFERROR(INT(AY383),1.1) &lt;&gt; IFERROR(_xlfn.NUMBERVALUE(AY383),1), "La cantidad de días de vacaciones comunes debe ser un número entero. ", "")
),
""
)</f>
        <v/>
      </c>
      <c r="FY383" s="46">
        <f>IF(AND($DS383,FW383),
IF(AZ383="","Debes escribir el valor de las vacaciones comunes. ",
IF( ISERR(_xlfn.NUMBERVALUE(AZ383)), "El valor de las vacaciones comunes debe ser un número válido. ", "")
),
""
)</f>
        <v/>
      </c>
      <c r="FZ383" s="46">
        <f>CONCATENATE(BA383,BB383)&lt;&gt;""</f>
        <v/>
      </c>
      <c r="GA383" s="46">
        <f>IF(AND($DS383,FZ383),
IF(BA383="","Debes escribir el número de días de vacaciones compensadas. ",
IF( IFERROR(INT(BA383),1.1) &lt;&gt; IFERROR(_xlfn.NUMBERVALUE(BA383),1), "La cantidad de días de vacaciones compensadas debe ser un número entero. ", "")
),
""
)</f>
        <v/>
      </c>
      <c r="GB383" s="46">
        <f>IF(AND($DS383,FZ383),
IF(BB383="","Debes escribir el valor de las vacaciones compensadas. ",
IF( ISERR(_xlfn.NUMBERVALUE(BB383)), "El valor de las vacaciones compensadas debe ser un número válido. ", "")
),
""
)</f>
        <v/>
      </c>
      <c r="GC383" s="46">
        <f>CONCATENATE(BC383,BD383)&lt;&gt;""</f>
        <v/>
      </c>
      <c r="GD383" s="46">
        <f>IF(AND($DS383,GC383),
IF(BC383="","Debes escribir el número de días de prima salarial. ",
IF( IFERROR(INT(BC383),1.1) &lt;&gt; IFERROR(_xlfn.NUMBERVALUE(BC383),1), "La cantidad de días de prima salarial debe ser un número entero. ", "")
),
""
)</f>
        <v/>
      </c>
      <c r="GE383" s="46">
        <f>IF(AND($DS383,GC383),
IF(BD383="","Debes escribir el valor de los días de prima salarial. ",
IF( ISERR(_xlfn.NUMBERVALUE(BD383)), "El valor de los días de prima salarial debe ser un número válido. ", "")
),
""
)</f>
        <v/>
      </c>
      <c r="GF383" s="46">
        <f>IF($DS383,
IF( AND(BE383&lt;&gt;"", ISERR(_xlfn.NUMBERVALUE(BE383))), "El valor de la prima NO saliarial debe ser un número válido. ", "")
)</f>
        <v/>
      </c>
      <c r="GG383" s="46">
        <f>CONCATENATE(BF383,BG383,BH383)&lt;&gt;""</f>
        <v/>
      </c>
      <c r="GH383" s="46">
        <f>IF(AND($DS383,GG383),
IF(BF383="","Debes escribir el valor de las cesantías. ",
IF( ISERR(_xlfn.NUMBERVALUE(BF383)), "El valor de las cesantías debe ser un número válido. ", "")
),
""
)</f>
        <v/>
      </c>
      <c r="GI383" s="46">
        <f>IF(AND($DS383,GG383),
IF(BG383="","Debes escribir el % de cesantías. ",
IF( ISERR(_xlfn.NUMBERVALUE(BG383)), "El % de cesantías debe ser un número válido. ", "")
),
""
)</f>
        <v/>
      </c>
      <c r="GJ383" s="46">
        <f>IF(AND($DS383,GG383),
IF(BH383="","Debes escribir el valor de intereses de cesantías. ",
IF( ISERR(_xlfn.NUMBERVALUE(BH383)), "El valor de intereses de cesantías debe ser un número válido. ", "")
),
""
)</f>
        <v/>
      </c>
      <c r="GK383" s="46">
        <f>CONCATENATE(BI383,BJ383,BK383)&lt;&gt;""</f>
        <v/>
      </c>
      <c r="GL383" s="46">
        <f>IF(AND($DS383,GK383),
IF(BI383="","Debes escribir el número de días de incapacidad. ",
IF( IFERROR(INT(BI383),1.1) &lt;&gt; IFERROR(_xlfn.NUMBERVALUE(BI383),1), "La cantidad de días de incapacidad debe ser un número entero. ", "")
),
""
)</f>
        <v/>
      </c>
      <c r="GM383" s="46">
        <f>IF(AND($DS383,GK383),
IF(BJ383="","Debes escribir el tipo de incapacidad. ",
IF(_xlfn.IFNA(VLOOKUP(BJ383,TIPO_DE_INCAPACIDAD,1,FALSE),-1)=-1,"El tipo de incapacidad es inválida (por favor seleccionarlo de la lista). ","")
),
""
)</f>
        <v/>
      </c>
      <c r="GN383" s="46">
        <f>IF(AND($DS383,GK383),
IF(BK383="","Debes escribir el valor de la incapacidad. ",
IF( ISERR(_xlfn.NUMBERVALUE(BK383)), "El valor de la incapacidad debe ser un número válido. ", "")
),
""
)</f>
        <v/>
      </c>
      <c r="GO383" s="46">
        <f>CONCATENATE(BL383,BM383)&lt;&gt;""</f>
        <v/>
      </c>
      <c r="GP383" s="46">
        <f>IF(AND($DS383,GO383),
IF(BL383="","Debes escribir el número de días de licencia de maternidad o paternidad. ",
IF( IFERROR(INT(BL383),1.1) &lt;&gt; IFERROR(_xlfn.NUMBERVALUE(BL383),1), "La cantidad de días de licencia de maternidad o paternidad debe ser un número entero. ", "")
),
""
)</f>
        <v/>
      </c>
      <c r="GQ383" s="46">
        <f>IF(AND($DS383,GO383),
IF(BM383="","Debes escribir el valor de la licencia de maternidad o paternidad. ",
IF( ISERR(_xlfn.NUMBERVALUE(BM383)), "El valor de la licencia de maternidad o paternidad debe ser un número válido. ", "")
),
""
)</f>
        <v/>
      </c>
      <c r="GR383" s="46">
        <f>CONCATENATE(BN383,BO383)&lt;&gt;""</f>
        <v/>
      </c>
      <c r="GS383" s="46">
        <f>IF(AND($DS383,GR383),
IF(BN383="","Debes escribir el número de días de licencia remunerada. ",
IF( IFERROR(INT(BN383),1.1) &lt;&gt; IFERROR(_xlfn.NUMBERVALUE(BN383),1), "La cantidad de días de licencia remunerada debe ser un número entero. ", "")
),
""
)</f>
        <v/>
      </c>
      <c r="GT383" s="46">
        <f>IF(AND($DS383,GR383),
IF(BO383="","Debes escribir el valor de la licencia remunerada. ",
IF( ISERR(_xlfn.NUMBERVALUE(BO383)), "El valor de la licencia remunerada debe ser un número válido. ", "")
),
""
)</f>
        <v/>
      </c>
      <c r="GU383" s="46">
        <f>IF($DS383,
IF( AND(BP383&lt;&gt;"", ISERR(_xlfn.NUMBERVALUE(BP383))), "El valor de la licencia NO remunerada debe ser un número válido. ", "")
)</f>
        <v/>
      </c>
      <c r="GV383" s="46">
        <f>IF($DS383,
IF( AND(BQ383&lt;&gt;"", ISERR(_xlfn.NUMBERVALUE(BQ383))), "El valor de auxilios salariales debe ser un número válido. ", "")
)</f>
        <v/>
      </c>
      <c r="GW383" s="46">
        <f>IF($DS383,
IF( AND(BR383&lt;&gt;"", ISERR(_xlfn.NUMBERVALUE(BR383))), "El valor de auxilios NO salariales debe ser un número válido. ", "")
)</f>
        <v/>
      </c>
      <c r="GX383" s="46">
        <f>IF($DS383,
IF( AND(BS383&lt;&gt;"", ISERR(_xlfn.NUMBERVALUE(BS383))), "El valor de bonos salariales debe ser un número válido. ", "")
)</f>
        <v/>
      </c>
      <c r="GY383" s="46">
        <f>IF($DS383,
IF( AND(BT383&lt;&gt;"", ISERR(_xlfn.NUMBERVALUE(BT383))), "El valor de bonos NO salariales debe ser un número válido. ", "")
)</f>
        <v/>
      </c>
      <c r="GZ383" s="46">
        <f>IF($DS383,
IF( AND(BU383&lt;&gt;"", ISERR(_xlfn.NUMBERVALUE(BU383))), "El valor de bonos salariales de alimentación debe ser un número válido. ", "")
)</f>
        <v/>
      </c>
      <c r="HA383" s="46">
        <f>IF($DS383,
IF( AND(BV383&lt;&gt;"", ISERR(_xlfn.NUMBERVALUE(BV383))), "El valor de bonos NO salariales de alimentación debe ser un número válido. ", "")
)</f>
        <v/>
      </c>
      <c r="HB383" s="46">
        <f>IF($DS383,
IF( AND(BW383&lt;&gt;"", ISERR(_xlfn.NUMBERVALUE(BW383))), "El valor de bonificaciones salariales debe ser un número válido. ", "")
)</f>
        <v/>
      </c>
      <c r="HC383" s="46">
        <f>IF($DS383,
IF( AND(BX383&lt;&gt;"", ISERR(_xlfn.NUMBERVALUE(BX383))), "El valor de bonificaciones NO salariales debe ser un número válido. ", "")
)</f>
        <v/>
      </c>
      <c r="HD383" s="46">
        <f>IF($DS383,
IF( AND(BY383&lt;&gt;"", ISERR(_xlfn.NUMBERVALUE(BY383))), "El valor de compensaciones ordinarias debe ser un número válido. ", "")
)</f>
        <v/>
      </c>
      <c r="HE383" s="46">
        <f>IF($DS383,
IF( AND(BZ383&lt;&gt;"", ISERR(_xlfn.NUMBERVALUE(BZ383))), "El valor de compensaciones extraordinarias debe ser un número válido. ", "")
)</f>
        <v/>
      </c>
      <c r="HF383" s="46">
        <f>IF($DS383,
IF( AND(CA383&lt;&gt;"", ISERR(_xlfn.NUMBERVALUE(CA383))), "El valor de comisiones debe ser un número válido. ", "")
)</f>
        <v/>
      </c>
      <c r="HG383" s="46">
        <f>IF($DS383,
IF( AND(CB383&lt;&gt;"", ISERR(_xlfn.NUMBERVALUE(CB383))), "El valor de ausencia por huega debe ser un número válido. ", "")
)</f>
        <v/>
      </c>
      <c r="HH383" s="46">
        <f>IF($DS383,
IF( AND(CC383&lt;&gt;"", ISERR(_xlfn.NUMBERVALUE(CC383))), "El valor de anticipos debe ser un número válido. ", "")
)</f>
        <v/>
      </c>
      <c r="HI383" s="46">
        <f>IF($DS383,
IF( AND(CD383&lt;&gt;"", ISERR(_xlfn.NUMBERVALUE(CD383))), "El valor de pagos a terceros debe ser un número válido. ", "")
)</f>
        <v/>
      </c>
      <c r="HJ383" s="46">
        <f>IF($DS383,
IF( AND(CE383&lt;&gt;"", ISERR(_xlfn.NUMBERVALUE(CE383))), "El valor de dotación debe ser un número válido. ", "")
)</f>
        <v/>
      </c>
      <c r="HK383" s="46">
        <f>IF($DS383,
IF( AND(CF383&lt;&gt;"", ISERR(_xlfn.NUMBERVALUE(CF383))), "El valor de apoyo sostenibilidad debe ser un número válido. ", "")
)</f>
        <v/>
      </c>
      <c r="HL383" s="46">
        <f>IF($DS383,
IF( AND(CG383&lt;&gt;"", ISERR(_xlfn.NUMBERVALUE(CG383))), "El valor de teletrabajo debe ser un número válido. ", "")
)</f>
        <v/>
      </c>
      <c r="HM383" s="46">
        <f>IF($DS383,
IF( AND(CH383&lt;&gt;"", ISERR(_xlfn.NUMBERVALUE(CH383))), "El valor de bonificación de retiro debe ser un número válido. ", "")
)</f>
        <v/>
      </c>
      <c r="HN383" s="46">
        <f>IF($DS383,
IF( AND(CI383&lt;&gt;"", ISERR(_xlfn.NUMBERVALUE(CI383))), "El valor de indemnización de retiro debe ser un número válido. ", "")
)</f>
        <v/>
      </c>
      <c r="HO383" s="46">
        <f>IF($DS383,
IF( AND(CJ383&lt;&gt;"", ISERR(_xlfn.NUMBERVALUE(CJ383))), "El valor de reintegros debe ser un número válido. ", "")
)</f>
        <v/>
      </c>
      <c r="HP383" s="46">
        <f>CONCATENATE(CK383,CL383,CM383)&lt;&gt;""</f>
        <v/>
      </c>
      <c r="HQ383" s="46">
        <f>IF(AND($DS383,HP383),
IF(CK383="","Debes escribir la descripción de otro concepto no categorizado. ",""),
""
)</f>
        <v/>
      </c>
      <c r="HR383" s="46">
        <f>IF(AND($DS383,HP383),
IF(CONCATENATE(CL383,CM383)="","Debes escribir al menos un valor de concepto no categorizado (salarial o no salarial). ",
IF(ISERR(_xlfn.NUMBERVALUE(CL383)),"El valor salarial concepto no categorizado debe ser un número válido. ","")
),
""
)</f>
        <v/>
      </c>
      <c r="HS383" s="46">
        <f>IF(AND($DS383,HP383),
IF(CONCATENATE(CL383,CM383)="","Debes escribir al menos un valor de concepto no categorizado (salarial o no salarial). ",
IF(ISERR(_xlfn.NUMBERVALUE(CM383)),"El valor NO salarial concepto no categorizado debe ser un número válido. ","")
),
""
)</f>
        <v/>
      </c>
      <c r="HT383" s="46">
        <f>IF($DS383,
IF(CN383="","Debes escribir el porcentaje del aporte a salud. ",
IF( ISERR(_xlfn.NUMBERVALUE(CN383)), "El valor del porcentaje del aporte a salud debe ser un número válido. ", "")
)
)</f>
        <v/>
      </c>
      <c r="HU383" s="46">
        <f>IF($DS383,
IF(CO383="","Debes escribir el valor del aporte a salud. ",
IF( ISERR(_xlfn.NUMBERVALUE(CO383)), "El valor del aporte a salud debe ser un número válido. ", "")
)
)</f>
        <v/>
      </c>
      <c r="HV383" s="46">
        <f>IF($DS383,
IF( AND(CP383&lt;&gt;"", ISERR(_xlfn.NUMBERVALUE(CP383))), "El valor plan complementario debe ser un número válido. ", "")
)</f>
        <v/>
      </c>
      <c r="HW383" s="46">
        <f>IF($DS383,
IF(CQ383="","Debes escribir el porcentaje del aporte a pensión. ",
IF( ISERR(_xlfn.NUMBERVALUE(CQ383)), "El valor del porcentaje del aporte a pensión debe ser un número válido. ", "")
)
)</f>
        <v/>
      </c>
      <c r="HX383" s="46">
        <f>IF($DS383,
IF(CR383="","Debes escribir el valor del aporte a pensión. ",
IF( ISERR(_xlfn.NUMBERVALUE(CR383)), "El valor del aporte a salud debe ser un número válido. ", "")
)
)</f>
        <v/>
      </c>
      <c r="HY383" s="46">
        <f>IF($DS383,
IF( AND(CS383&lt;&gt;"", ISERR(_xlfn.NUMBERVALUE(CS383))), "El valor pensión voluntaria debe ser un número válido. ", "")
)</f>
        <v/>
      </c>
      <c r="HZ383" s="46">
        <f>CONCATENATE(CT383,CU383,CV383,CW383)&lt;&gt;""</f>
        <v/>
      </c>
      <c r="IA383" s="46">
        <f>IF(AND($DS383,HZ383),
IF(CT383="","Debes escribir el % del fondo de seguridad pensional. ",
IF( ISERR(_xlfn.NUMBERVALUE(CT383)), "El % del fondo de seguridad debe ser un número válido. ", "")
),
""
)</f>
        <v/>
      </c>
      <c r="IB383" s="46">
        <f>IF(AND($DS383,HZ383),
IF(CU383="","Debes escribir el valor del aporte al fondo de solidaridad pensional. ",
IF( ISERR(_xlfn.NUMBERVALUE(CU383)), "El valor del aporte al fondo de solidaridad pensional debe ser un número válido. ", "")
),
""
)</f>
        <v/>
      </c>
      <c r="IC383" s="46">
        <f>IF(AND($DS383,HZ383),
IF(CV383="","Debes escribir el % del fondo de subsistencia. ",
IF( ISERR(_xlfn.NUMBERVALUE(CV383)), "El % del fondo de subsistencia debe ser un número válido. ", "")
),
""
)</f>
        <v/>
      </c>
      <c r="ID383" s="46">
        <f>IF(AND($DS383,HZ383),
IF(CW383="","Debes escribir el valor del fondo de subsistencia. ",
IF( ISERR(_xlfn.NUMBERVALUE(CW383)), "El valor del fondo de subsistencia debe ser un número válido. ", "")
),
""
)</f>
        <v/>
      </c>
      <c r="IE383" s="46">
        <f>CONCATENATE(CX383,CY383)&lt;&gt;""</f>
        <v/>
      </c>
      <c r="IF383" s="46">
        <f>IF(AND($DS383,IE383),
IF(CX383="","Debes escribir el % de sindicato. ",
IF( ISERR(_xlfn.NUMBERVALUE(CX383)), "El % de sindicato debe ser un número válido. ", "")
),
""
)</f>
        <v/>
      </c>
      <c r="IG383" s="46">
        <f>IF(AND($DS383,IE383),
IF(CY383="","Debes escribir el valor del sindicato. ",
IF( ISERR(_xlfn.NUMBERVALUE(CY383)), "El valor del sindicato debe ser un número válido. ", "")
),
""
)</f>
        <v/>
      </c>
      <c r="IH383" s="46">
        <f>IF($DS383,
IF( AND(CZ383&lt;&gt;"", ISERR(_xlfn.NUMBERVALUE(CZ383))), "El valor de sanción pública debe ser un número válido. ", "")
)</f>
        <v/>
      </c>
      <c r="II383" s="46">
        <f>IF($DS383,
IF( AND(DA383&lt;&gt;"", ISERR(_xlfn.NUMBERVALUE(DA383))), "El valor de sanción privada debe ser un número válido. ", "")
)</f>
        <v/>
      </c>
      <c r="IJ383" s="46">
        <f>CONCATENATE(DB383,DC383)&lt;&gt;""</f>
        <v/>
      </c>
      <c r="IK383" s="46">
        <f>IF(AND($DS383,IJ383),
IF(DB383="","Debes escribir la descripción de libranza. ",""),
""
)</f>
        <v/>
      </c>
      <c r="IL383" s="46">
        <f>IF(AND($DS383,IJ383),
IF(DC383="","Debes escribir la cuota libranza. ",
IF(ISERR(_xlfn.NUMBERVALUE(DC383)),"El valor de la cuota libranza debe ser un número válido. ","")
),
""
)</f>
        <v/>
      </c>
      <c r="IM383" s="46">
        <f>IF($DS383,
IF( AND(DD383&lt;&gt;"", ISERR(_xlfn.NUMBERVALUE(DD383))), "El valor de pagos a terceros debe ser un número válido. ", "")
)</f>
        <v/>
      </c>
      <c r="IN383" s="46">
        <f>IF($DS383,
IF( AND(DE383&lt;&gt;"", ISERR(_xlfn.NUMBERVALUE(DE383))), "El valor de anticipos debe ser un número válido. ", "")
)</f>
        <v/>
      </c>
      <c r="IO383" s="46">
        <f>IF($DS383,
IF( AND(DF383&lt;&gt;"", ISERR(_xlfn.NUMBERVALUE(DF383))), "El valor de AFC debe ser un número válido. ", "")
)</f>
        <v/>
      </c>
      <c r="IP383" s="46">
        <f>IF($DS383,
IF( AND(DG383&lt;&gt;"", ISERR(_xlfn.NUMBERVALUE(DG383))), "El valor de rete-fuente debe ser un número válido. ", "")
)</f>
        <v/>
      </c>
      <c r="IQ383" s="46">
        <f>IF($DS383,
IF( AND(DH383&lt;&gt;"", ISERR(_xlfn.NUMBERVALUE(DH383))), "El valor de cooperativa de trabajo debe ser un número válido. ", "")
)</f>
        <v/>
      </c>
      <c r="IR383" s="46">
        <f>IF($DS383,
IF( AND(DI383&lt;&gt;"", ISERR(_xlfn.NUMBERVALUE(DI383))), "El valor de embargo fiscal debe ser un número válido. ", "")
)</f>
        <v/>
      </c>
      <c r="IS383" s="46">
        <f>IF($DS383,
IF( AND(DJ383&lt;&gt;"", ISERR(_xlfn.NUMBERVALUE(DJ383))), "El valor de educación debe ser un número válido. ", "")
)</f>
        <v/>
      </c>
      <c r="IT383" s="46">
        <f>IF($DS383,
IF( AND(DK383&lt;&gt;"", ISERR(_xlfn.NUMBERVALUE(DK383))), "El valor de reintegro debe ser un número válido. ", "")
)</f>
        <v/>
      </c>
      <c r="IU383" s="46">
        <f>IF($DS383,
IF( AND(DL383&lt;&gt;"", ISERR(_xlfn.NUMBERVALUE(DL383))), "El valor de deuda debe ser un número válido. ", "")
)</f>
        <v/>
      </c>
      <c r="IV383" s="46">
        <f>IF($DS383,
IF( AND(DM383&lt;&gt;"", ISERR(_xlfn.NUMBERVALUE(DM383))), "El valor de otras deducciones debe ser un número válido. ", "")
)</f>
        <v/>
      </c>
      <c r="IW383" s="46">
        <f>IF($DS383,
IF(DN383="","Debes escribir el valor de los devengos totales. ",
IF( ISERR(_xlfn.NUMBERVALUE(DN383)), "El valor de los devengos totales debe ser un número válido. ", "")
)
)</f>
        <v/>
      </c>
      <c r="IX383" s="46">
        <f>IF($DS383,
IF(DO383="","Debes escribir el valor de las deducciones totales. ",
IF( ISERR(_xlfn.NUMBERVALUE(DO383)), "El valor de las deducciones totales debe ser un número válido. ", "")
)
)</f>
        <v/>
      </c>
      <c r="IY383" s="46">
        <f>IF($DS383,
IF(DP383="","Debes escribir el valor del salario total. ",
IF( ISERR(_xlfn.NUMBERVALUE(DP383)), "El valor del salario total debe ser un número válido. ", "")
)
)</f>
        <v/>
      </c>
    </row>
    <row r="384">
      <c r="B384" s="48" t="n">
        <v>372</v>
      </c>
      <c r="C384" s="61">
        <f>IF(AND(DS384,DP384&lt;&gt;""),
IF(DQ384="","OK","Error"),
""
)</f>
        <v/>
      </c>
      <c r="D384" s="53" t="n"/>
      <c r="E384" s="52" t="n"/>
      <c r="F384" s="112" t="n"/>
      <c r="G384" s="52" t="n"/>
      <c r="H384" s="53" t="n"/>
      <c r="I384" s="52" t="n"/>
      <c r="J384" s="52" t="n"/>
      <c r="K384" s="53" t="n"/>
      <c r="L384" s="55" t="n"/>
      <c r="M384" s="108" t="n"/>
      <c r="N384" s="56" t="n"/>
      <c r="O384" s="52" t="n"/>
      <c r="P384" s="52" t="n"/>
      <c r="Q384" s="52" t="n"/>
      <c r="R384" s="52" t="n"/>
      <c r="S384" s="52" t="n"/>
      <c r="T384" s="53" t="n"/>
      <c r="U384" s="52" t="n"/>
      <c r="V384" s="52" t="n"/>
      <c r="W384" s="55" t="n"/>
      <c r="X384" s="55" t="n"/>
      <c r="Y384" s="52" t="n"/>
      <c r="Z384" s="55" t="n"/>
      <c r="AA384" s="52" t="n"/>
      <c r="AB384" s="53" t="n"/>
      <c r="AC384" s="53" t="n"/>
      <c r="AD384" s="53" t="n"/>
      <c r="AE384" s="177" t="n"/>
      <c r="AF384" s="113" t="n"/>
      <c r="AG384" s="177" t="n"/>
      <c r="AH384" s="178" t="n"/>
      <c r="AI384" s="178" t="n"/>
      <c r="AJ384" s="178" t="n"/>
      <c r="AK384" s="114" t="n"/>
      <c r="AL384" s="178" t="n"/>
      <c r="AM384" s="114" t="n"/>
      <c r="AN384" s="178" t="n"/>
      <c r="AO384" s="114" t="n"/>
      <c r="AP384" s="178" t="n"/>
      <c r="AQ384" s="114" t="n"/>
      <c r="AR384" s="178" t="n"/>
      <c r="AS384" s="114" t="n"/>
      <c r="AT384" s="178" t="n"/>
      <c r="AU384" s="114" t="n"/>
      <c r="AV384" s="178" t="n"/>
      <c r="AW384" s="114" t="n"/>
      <c r="AX384" s="178" t="n"/>
      <c r="AY384" s="114" t="n"/>
      <c r="AZ384" s="178" t="n"/>
      <c r="BA384" s="114" t="n"/>
      <c r="BB384" s="178" t="n"/>
      <c r="BC384" s="114" t="n"/>
      <c r="BD384" s="178" t="n"/>
      <c r="BE384" s="178" t="n"/>
      <c r="BF384" s="178" t="n"/>
      <c r="BG384" s="59" t="n"/>
      <c r="BH384" s="178" t="n"/>
      <c r="BI384" s="114" t="n"/>
      <c r="BJ384" s="53" t="n"/>
      <c r="BK384" s="178" t="n"/>
      <c r="BL384" s="114" t="n"/>
      <c r="BM384" s="178" t="n"/>
      <c r="BN384" s="114" t="n"/>
      <c r="BO384" s="178" t="n"/>
      <c r="BP384" s="178" t="n"/>
      <c r="BQ384" s="178" t="n"/>
      <c r="BR384" s="178" t="n"/>
      <c r="BS384" s="178" t="n"/>
      <c r="BT384" s="178" t="n"/>
      <c r="BU384" s="178" t="n"/>
      <c r="BV384" s="178" t="n"/>
      <c r="BW384" s="178" t="n"/>
      <c r="BX384" s="178" t="n"/>
      <c r="BY384" s="178" t="n"/>
      <c r="BZ384" s="178" t="n"/>
      <c r="CA384" s="178" t="n"/>
      <c r="CB384" s="178" t="n"/>
      <c r="CC384" s="178" t="n"/>
      <c r="CD384" s="178" t="n"/>
      <c r="CE384" s="178" t="n"/>
      <c r="CF384" s="178" t="n"/>
      <c r="CG384" s="178" t="n"/>
      <c r="CH384" s="178" t="n"/>
      <c r="CI384" s="178" t="n"/>
      <c r="CJ384" s="178" t="n"/>
      <c r="CK384" s="53" t="n"/>
      <c r="CL384" s="178" t="n"/>
      <c r="CM384" s="178" t="n"/>
      <c r="CN384" s="60" t="n"/>
      <c r="CO384" s="177" t="n"/>
      <c r="CP384" s="178" t="n"/>
      <c r="CQ384" s="60" t="n"/>
      <c r="CR384" s="177" t="n"/>
      <c r="CS384" s="178" t="n"/>
      <c r="CT384" s="59" t="n"/>
      <c r="CU384" s="178" t="n"/>
      <c r="CV384" s="59" t="n"/>
      <c r="CW384" s="178" t="n"/>
      <c r="CX384" s="59" t="n"/>
      <c r="CY384" s="178" t="n"/>
      <c r="CZ384" s="178" t="n"/>
      <c r="DA384" s="178" t="n"/>
      <c r="DB384" s="53" t="n"/>
      <c r="DC384" s="178" t="n"/>
      <c r="DD384" s="178" t="n"/>
      <c r="DE384" s="178" t="n"/>
      <c r="DF384" s="178" t="n"/>
      <c r="DG384" s="178" t="n"/>
      <c r="DH384" s="178" t="n"/>
      <c r="DI384" s="178" t="n"/>
      <c r="DJ384" s="178" t="n"/>
      <c r="DK384" s="178" t="n"/>
      <c r="DL384" s="178" t="n"/>
      <c r="DM384" s="178" t="n"/>
      <c r="DN384" s="177" t="n"/>
      <c r="DO384" s="177" t="n"/>
      <c r="DP384" s="177" t="n"/>
      <c r="DQ384" s="76">
        <f>IF(AND(DS384,DP384&lt;&gt;""),
CONCATENATE(DT384,DU384,DV384,DW384,DX384,DY384,DZ384,EA384,EB384,EC384,ED384,EE384,EF384,EG384,EH384,EI384,EJ384,EK384,EL384,EM384,EN384,EO384,EP384,EQ384,ES384,ET384,EU384,EV384,EW384,EX384,EY384,EZ384,FA384,FC384,FD384,FF384,FG384,FI384,FJ384,FL384,FM384,FO384,FP384,FR384,FS384,FU384,FV384,FX384,FY384,GA384,GB384,GD384,GE384,GF384,GH384,GI384,GJ384,GL384,GM384,GN384,GP384,GQ384,GS384,GT384,GU384,GV384,GW384,GX384,GY384,GZ384,HA384,HB384,HC384,HD384,HE384,HF384,HG384,HH384,HI384,HJ384,HK384,HL384,HM384,HN384,HO384,HQ384,HR384,HS384,HT384,HU384,HV384,HW384,HX384,HY384,IA384,IB384,IC384,ID384,IF384,IG384,IH384,II384,IK384,IL384,IM384,IN384,IO384,IP384,IQ384,IR384,IS384,IT384,IU384,IV384,IW384,IX384,IY384,IZ384),
""
)</f>
        <v/>
      </c>
      <c r="DR384" s="53" t="n"/>
      <c r="DS384" s="46">
        <f>CONCATENATE(D384,$E384,$F384,$G384,H384,$I384,$J384,K384,$L384,$M384,N384,$O384,$P384,$Q384,$R384,$S384,T384,$U384,$V384,$W384,$X384,$Y384,$Z384,$AA384,AB384,AC384,AD384,$AE384,$AF384,$AG384,AH384,AI384,AJ384,AK384,AL384,AM384,AN384,AO384,AP384,AQ384,AR384,AS384,AT384,AU384,AV384,AW384,AX384,AY384,AZ384,BA384,BB384,BC384,BD384,BE384,BF384,BG384,BH384,BI384,BJ384,BK384,BL384,BM384,BN384,BO384,BP384,BQ384,BR384,BS384,BT384,BU384,BV384,BW384,BX384,BY384,BZ384,CA384,CB384,CC384,CD384,CE384,CF384,CG384,CH384,CI384,CJ384,CK384,CL384,CM384,$CN384,$CO384,CP384,$CQ384,$CR384,CS384,CT384,CU384,CV384,CW384,CX384,CY384,CZ384,DA384,DB384,DC384,DD384,DE384,DF384,DG384,DH384,DI384,DJ384,DK384,DL384,DM384,$DN384,$DO384,$DP384,DR384)&lt;&gt;""</f>
        <v/>
      </c>
      <c r="DT384" s="46">
        <f>IF(AND($DS384,$E$4&lt;&gt;""),
IF(LEFT($E$4,2) = "1.",
IF(D384&lt;&gt;"","El CUNE sólo se envía en operaciones de novedad o ajuste. ",""),
IF(D384="","Debes escribir un CUNE válido para realizar operaciones de novedad o ajuste. ","")),
""
)</f>
        <v/>
      </c>
      <c r="DU384" s="46">
        <f>IF($DS384,
IF(E384="","Debes seleccionar el tipo de documento del empleado. ",
IF(_xlfn.IFNA(VLOOKUP(E384,TIPO_DE_DOCUMENTO,1,FALSE),-1)=-1,"El tipo de documento no es válido (por favor seleccionarlo de la lista). ","")
)
)</f>
        <v/>
      </c>
      <c r="DV384" s="46">
        <f>IF($DS384,
IF(F384="","Debes escribir el número de documento del empleado. ","")
)</f>
        <v/>
      </c>
      <c r="DW384" s="46">
        <f>IF($DS384,
IF(G384="","Debes escribir el primer nombre del empleado. ","")
)</f>
        <v/>
      </c>
      <c r="DY384" s="46">
        <f>IF($DS384,
IF(I384="","Debes escribir el primer apellido del empleado. ","")
)</f>
        <v/>
      </c>
      <c r="DZ384" s="46">
        <f>IF($DS384,
IF(J384="","Debes escribir el segundo apellido del empleado. ","")
)</f>
        <v/>
      </c>
      <c r="EB384" s="46">
        <f>IF($DS384,
IF(L384="","Debes escribir la fecha de ingreso del empleado. ",
IF(ISERR(DATE(YEAR(L384),MONTH(L384),DAY(L384))), "El valor ingresado en fecha de ingreso no tiene un formato válido. ","")
)
)</f>
        <v/>
      </c>
      <c r="EC384" s="46">
        <f>IF($DS384,
IF(M384="","Debes escribir el tiempo laborado. ",
IF( IFERROR(INT(M384),1.1) &lt;&gt; IFERROR(_xlfn.NUMBERVALUE(M384),1), "El valor de los días trabajados debe ser un número entero. ", "")
)
)</f>
        <v/>
      </c>
      <c r="ED384" s="46">
        <f>IF($DS384,
IF( AND(N384&lt;&gt;"", ISERR(DATE(YEAR(N384),MONTH(N384),DAY(N384))) ), "El valor ingresado en fecha de ingreso no tiene un formato válido. ",
IF( AND(N384&lt;&gt;"", $E$6&lt;&gt;"", DATE(YEAR(N384), MONTH(N384), 1) &lt;&gt; IFERROR(DATE(MID($E$6, 1, 4), MID($E$6, 6, 2),1), "1/1/1900") ), "La fecha de retiro debe estar dentro del período liquidado. ", "")
)
)</f>
        <v/>
      </c>
      <c r="EE384" s="46">
        <f>IF($DS384,
IF(O384="","Debes seleccionar el tipo de trabajador. ",
IF(_xlfn.IFNA(VLOOKUP(O384,TIPO_DE_TRABAJADOR,1,FALSE),-1)=-1,"El tipo de trabajador no es válido (por favor seleccionarlo de la lista). ","")
)
)</f>
        <v/>
      </c>
      <c r="EF384" s="46">
        <f>IF($DS384,
IF(P384="","Debes seleccionar si es un trabajador dependiente pensionado por vejez. ",
IF(_xlfn.IFNA(VLOOKUP(P384,SUBTIPO_DE_TRABAJADOR,1,FALSE),-1)=-1,"El tipo de trabajador dependiente pensionado por vejez no es válido (por favor seleccionarlo de la lista). ","")
)
)</f>
        <v/>
      </c>
      <c r="EG384" s="46">
        <f>IF($DS384,
IF(Q384="","Debes seleccionar el tipo de contrato del trabajador. ",
IF(_xlfn.IFNA(VLOOKUP(Q384,TIPO_DE_CONTRATO,1,FALSE),-1)=-1,"El tipo de contrato del trabajador no es válido (por favor seleccionarlo de la lista). ","")
)
)</f>
        <v/>
      </c>
      <c r="EH384" s="46">
        <f>IF($DS384,
IF(R384="","Debes seleccionar si es un salario integral. ",
IF(_xlfn.IFNA(VLOOKUP(R384,SI_NO,1,FALSE),-1)=-1,"Valor no válido para salario integral (por favor seleccionarlo de la lista). ","")
)
)</f>
        <v/>
      </c>
      <c r="EI384" s="46">
        <f>IF($DS384,
IF(S384="","Debes seleccionar si el trabajador realiza actividades de riesgo. ",
IF(_xlfn.IFNA(VLOOKUP(S384,SI_NO,1,FALSE),-1)=-1,"Valor no válido para actividad de alto riesgo (por favor seleccionarlo de la lista). ","")
)
)</f>
        <v/>
      </c>
      <c r="EK384" s="46">
        <f>IF($DS384,
IF(U384="","Debes escribir el código del municipio de residencia del trabajador. ",
IF(_xlfn.IFNA(VLOOKUP(U384,MUNICIPIO,1,FALSE),-1)=-1,"El municipio de residencia del trabajador es inválido (por favor seleccionarlo de la lista). ","")
)
)</f>
        <v/>
      </c>
      <c r="EL384" s="46">
        <f>IF($DS384,
IF(V384="","Debes escribir el la dirección de residendia del trabajador. ","")
)</f>
        <v/>
      </c>
      <c r="EM384" s="46">
        <f>IF($DS384,
IF(W384="","Debes escribir la fecha de inicio de la liquidación. ",
IF(ISERR(DATE(YEAR(W384),MONTH(W384),DAY(W384))),"El valor ingresado en fecha de inicio de liquidación no tiene un formato válido. ",
IF( AND($E$6&lt;&gt;"", DATE(YEAR(W384), MONTH(W384), 1) &lt;&gt; IFERROR(DATE(MID($E$6, 1, 4), MID($E$6, 6, 2),1), "1/1/1900") ), "La fecha de inicio de la liquidación debe estar dentro del período liquidado. ", "")
)
)
)</f>
        <v/>
      </c>
      <c r="EN384" s="46">
        <f>IF($DS384,
IF(X384="","Debes escribir la fecha de fin de la liquidación. ",
IF(ISERR(DATE(YEAR(X384),MONTH(X384),DAY(X384))),"El valor ingresado en fecha de fin de liquidación no tiene un formato válido. ",
IF( AND($E$6&lt;&gt;"", DATE(YEAR(X384), MONTH(X384), 1) &lt;&gt; IFERROR(DATE(MID($E$6, 1, 4), MID($E$6, 6, 2),1), "1/1/1900") ), "La fecha de fin de la liquidación debe estar dentro del período liquidado. ", "")
)
)
)</f>
        <v/>
      </c>
      <c r="EO384" s="46">
        <f>IF($DS384,
IF(Y384="","Debes escribir la frecuencia de pago del trabajador. ",
IF(_xlfn.IFNA(VLOOKUP(Y384,PERÍODO_DE_NÓMINA,1,FALSE),-1)=-1,"La frecuencia de pago es inválida (por favor seleccionarlo de la lista). ","")
)
)</f>
        <v/>
      </c>
      <c r="EP384" s="46">
        <f>IF($DS384,
IF(Z384="","Debes escribir la fecha de pago. ",
IF(ISERR(DATE(YEAR(Z384),MONTH(Z384),DAY(Z384))), "El valor ingresado en fecha de pago no tiene un formato válido. ","")
)
)</f>
        <v/>
      </c>
      <c r="EQ384" s="46">
        <f>IF($DS384,
IF(AA384="","Debes escribir el medio de pago. ",
IF(_xlfn.IFNA(VLOOKUP(AA384,MEDIOS_DE_PAGO,1,FALSE),-1)=-1,"El medio de pago es inválido (por favor seleccionarlo de la lista). ","")
)
)</f>
        <v/>
      </c>
      <c r="ER384" s="46">
        <f>OR(AA384='Tablas '!$T$4,AA384='Tablas '!$T$7,AA384='Tablas '!$T$8,AA384='Tablas '!$T$11)</f>
        <v/>
      </c>
      <c r="ES384" s="46">
        <f>IF(AND($DS384,ER384),
IF(AB384="","Debes escribir la entidad bancaria. ",""),
""
)</f>
        <v/>
      </c>
      <c r="ET384" s="46">
        <f>IF(AND($DS384,ER384),
IF(AC384="","Debes escribir el tipo de cuenta bancaria. ",
IF(_xlfn.IFNA(VLOOKUP(AC384,TIPO_DE_CUENTA,1,FALSE),-1)=-1,"El tipo de cuenta bancaria es inválida (por favor seleccionarlo de la lista). ","")
),
""
)</f>
        <v/>
      </c>
      <c r="EU384" s="46">
        <f>IF(AND($DS384,ER384),
IF(AD384="","Debes escribir el número de cuenta bancaria. ",""),
""
)</f>
        <v/>
      </c>
      <c r="EV384" s="46">
        <f>IF($DS384,
IF(AE384="","Debes escribir el valor del sueldo básico. ",
IF( ISERR(_xlfn.NUMBERVALUE(AE384)), "El valor del sueldo básico debe ser un número válido. ", "")
)
)</f>
        <v/>
      </c>
      <c r="EW384" s="46">
        <f>IF($DS384,
IF(AF384="","Debes escribir el número de días trabajados. ",
IF( IFERROR(INT(AF384),1.1) &lt;&gt; IFERROR(_xlfn.NUMBERVALUE(AF384),1), "La cantidad de días trabajados debe ser un número entero. ", "")
)
)</f>
        <v/>
      </c>
      <c r="EX384" s="46">
        <f>IF($DS384,
IF(AG384="","Debes escribir el valor del sueldo trabajado. ",
IF( ISERR(_xlfn.NUMBERVALUE(AG384)), "El valor del sueldo trabajado debe ser un número válido. ", "")
)
)</f>
        <v/>
      </c>
      <c r="EY384" s="46">
        <f>IF($DS384,
IF( AND(AH384&lt;&gt;"", ISERR(_xlfn.NUMBERVALUE(AH384))), "El valor del auxilio de transporte debe ser un número válido. ", "")
)</f>
        <v/>
      </c>
      <c r="EZ384" s="46">
        <f>IF($DS384,
IF( AND(AI384&lt;&gt;"", ISERR(_xlfn.NUMBERVALUE(AI384))), "El valor de viáticos salariales debe ser un número válido. ", "")
)</f>
        <v/>
      </c>
      <c r="FA384" s="46">
        <f>IF($DS384,
IF( AND(AJ384&lt;&gt;"", ISERR(_xlfn.NUMBERVALUE(AJ384))), "El valor de viáticos NO salariales debe ser un número válido. ", "")
)</f>
        <v/>
      </c>
      <c r="FB384" s="46">
        <f>CONCATENATE(AK384,AL384)&lt;&gt;""</f>
        <v/>
      </c>
      <c r="FC384" s="46">
        <f>IF(AND($DS384,FB384),
IF(AK384="","Debes escribir el número de horas extras diurnas. ",
IF( IFERROR(INT(AK384),1.1) &lt;&gt; IFERROR(_xlfn.NUMBERVALUE(AK384),1), "La cantidad de horas extras diurnas debe ser un número entero. ", "")
),
""
)</f>
        <v/>
      </c>
      <c r="FD384" s="46">
        <f>IF(AND($DS384,FB384),
IF(AL384="","Debes escribir el valor de las horas extras diurnas. ",
IF( ISERR(_xlfn.NUMBERVALUE(AL384)), "El valor de las horas extras duirnas debe ser un número válido. ", "")
),
""
)</f>
        <v/>
      </c>
      <c r="FE384" s="46">
        <f>CONCATENATE(AM384,AN384)&lt;&gt;""</f>
        <v/>
      </c>
      <c r="FF384" s="46">
        <f>IF(AND($DS384,FE384),
IF(AM384="","Debes escribir el número de horas extras nocturnas. ",
IF( IFERROR(INT(AM384),1.1) &lt;&gt; IFERROR(_xlfn.NUMBERVALUE(AM384),1), "La cantidad de horas extras nocturnas debe ser un número entero. ", "")
),
""
)</f>
        <v/>
      </c>
      <c r="FG384" s="46">
        <f>IF(AND($DS384,FE384),
IF(AN384="","Debes escribir el valor de las horas extras nocturnas. ",
IF( ISERR(_xlfn.NUMBERVALUE(AN384)), "El valor de las horas extras nocturnas debe ser un número válido. ", "")
),
""
)</f>
        <v/>
      </c>
      <c r="FH384" s="46">
        <f>CONCATENATE(AO384,AP384)&lt;&gt;""</f>
        <v/>
      </c>
      <c r="FI384" s="46">
        <f>IF(AND($DS384,FH384),
IF(AO384="","Debes escribir el número de horas extras diurnas dominicales y festivas. ",
IF( IFERROR(INT(AO384),1.1) &lt;&gt; IFERROR(_xlfn.NUMBERVALUE(AO384),1), "La cantidad de horas extras diurnas dominicales y festivas debe ser un número entero. ", "")
),
""
)</f>
        <v/>
      </c>
      <c r="FJ384" s="46">
        <f>IF(AND($DS384,FH384),
IF(AP384="","Debes escribir el valor de las horas extras diurnas dominicales y festivas. ",
IF( ISERR(_xlfn.NUMBERVALUE(AP384)), "El valor de las horas extras diurnas dominicales y festivas debe ser un número válido. ", "")
),
""
)</f>
        <v/>
      </c>
      <c r="FK384" s="46">
        <f>CONCATENATE(AQ384,AR384)&lt;&gt;""</f>
        <v/>
      </c>
      <c r="FL384" s="46">
        <f>IF(AND($DS384,FK384),
IF(AQ384="","Debes escribir el número de horas extras nocturnas dominicales y festivas. ",
IF( IFERROR(INT(AQ384),1.1) &lt;&gt; IFERROR(_xlfn.NUMBERVALUE(AQ384),1), "La cantidad de horas extras nocturnas dominicales y festivas debe ser un número entero. ", "")
),
""
)</f>
        <v/>
      </c>
      <c r="FM384" s="46">
        <f>IF(AND($DS384,FK384),
IF(AR384="","Debes escribir el valor de las horas extras nocturnas dominicales y festivas. ",
IF( ISERR(_xlfn.NUMBERVALUE(AR384)), "El valor de las horas extras nocturnas dominicales y festivas debe ser un número válido. ", "")
),
""
)</f>
        <v/>
      </c>
      <c r="FN384" s="46">
        <f>CONCATENATE(AS384,AT384)&lt;&gt;""</f>
        <v/>
      </c>
      <c r="FO384" s="46">
        <f>IF(AND($DS384,FN384),
IF(AS384="","Debes escribir el número de horas recargo nocturno. ",
IF( IFERROR(INT(AS384),1.1) &lt;&gt; IFERROR(_xlfn.NUMBERVALUE(AS384),1), "La cantidad de horas recargo nocturno debe ser un número entero. ", "")
),
""
)</f>
        <v/>
      </c>
      <c r="FP384" s="46">
        <f>IF(AND($DS384,FN384),
IF(AT384="","Debes escribir el valor de las horas recargo nocturno. ",
IF( ISERR(_xlfn.NUMBERVALUE(AT384)), "El valor de las horas recargo nocturno debe ser un número válido. ", "")
),
""
)</f>
        <v/>
      </c>
      <c r="FQ384" s="46">
        <f>CONCATENATE(AU384,AV384)&lt;&gt;""</f>
        <v/>
      </c>
      <c r="FR384" s="46">
        <f>IF(AND($DS384,FQ384),
IF(AU384="","Debes escribir el número de horas recargo diurno dominical y festivo. ",
IF( IFERROR(INT(AU384),1.1) &lt;&gt; IFERROR(_xlfn.NUMBERVALUE(AU384),1), "La cantidad de horas recargo diurno dominical y festivo debe ser un número entero. ", "")
),
""
)</f>
        <v/>
      </c>
      <c r="FS384" s="46">
        <f>IF(AND($DS384,FQ384),
IF(AV384="","Debes escribir el valor de las horas recargo diurno dominical y festivo. ",
IF( ISERR(_xlfn.NUMBERVALUE(AV384)), "El valor de las horas recargo diurno dominical y festivo debe ser un número válido. ", "")
),
""
)</f>
        <v/>
      </c>
      <c r="FT384" s="46">
        <f>CONCATENATE(AW384,AX384)&lt;&gt;""</f>
        <v/>
      </c>
      <c r="FU384" s="46">
        <f>IF(AND($DS384,FT384),
IF(AW384="","Debes escribir el número de horas recargo nocturno dominical y festivo. ",
IF( IFERROR(INT(AW384),1.1) &lt;&gt; IFERROR(_xlfn.NUMBERVALUE(AW384),1), "La cantidad de horas recargo nocturno dominical y festivo debe ser un número entero. ", "")
),
""
)</f>
        <v/>
      </c>
      <c r="FV384" s="46">
        <f>IF(AND($DS384,FT384),
IF(AX384="","Debes escribir el valor de las horas recargo nocturno dominical y festivo. ",
IF( ISERR(_xlfn.NUMBERVALUE(AX384)), "El valor de las horas recargo nocturno dominical y festivo debe ser un número válido. ", "")
),
""
)</f>
        <v/>
      </c>
      <c r="FW384" s="46">
        <f>CONCATENATE(AY384,AZ384)&lt;&gt;""</f>
        <v/>
      </c>
      <c r="FX384" s="46">
        <f>IF(AND($DS384,FW384),
IF(AY384="","Debes escribir el número de días de vacaciones comunes. ",
IF( IFERROR(INT(AY384),1.1) &lt;&gt; IFERROR(_xlfn.NUMBERVALUE(AY384),1), "La cantidad de días de vacaciones comunes debe ser un número entero. ", "")
),
""
)</f>
        <v/>
      </c>
      <c r="FY384" s="46">
        <f>IF(AND($DS384,FW384),
IF(AZ384="","Debes escribir el valor de las vacaciones comunes. ",
IF( ISERR(_xlfn.NUMBERVALUE(AZ384)), "El valor de las vacaciones comunes debe ser un número válido. ", "")
),
""
)</f>
        <v/>
      </c>
      <c r="FZ384" s="46">
        <f>CONCATENATE(BA384,BB384)&lt;&gt;""</f>
        <v/>
      </c>
      <c r="GA384" s="46">
        <f>IF(AND($DS384,FZ384),
IF(BA384="","Debes escribir el número de días de vacaciones compensadas. ",
IF( IFERROR(INT(BA384),1.1) &lt;&gt; IFERROR(_xlfn.NUMBERVALUE(BA384),1), "La cantidad de días de vacaciones compensadas debe ser un número entero. ", "")
),
""
)</f>
        <v/>
      </c>
      <c r="GB384" s="46">
        <f>IF(AND($DS384,FZ384),
IF(BB384="","Debes escribir el valor de las vacaciones compensadas. ",
IF( ISERR(_xlfn.NUMBERVALUE(BB384)), "El valor de las vacaciones compensadas debe ser un número válido. ", "")
),
""
)</f>
        <v/>
      </c>
      <c r="GC384" s="46">
        <f>CONCATENATE(BC384,BD384)&lt;&gt;""</f>
        <v/>
      </c>
      <c r="GD384" s="46">
        <f>IF(AND($DS384,GC384),
IF(BC384="","Debes escribir el número de días de prima salarial. ",
IF( IFERROR(INT(BC384),1.1) &lt;&gt; IFERROR(_xlfn.NUMBERVALUE(BC384),1), "La cantidad de días de prima salarial debe ser un número entero. ", "")
),
""
)</f>
        <v/>
      </c>
      <c r="GE384" s="46">
        <f>IF(AND($DS384,GC384),
IF(BD384="","Debes escribir el valor de los días de prima salarial. ",
IF( ISERR(_xlfn.NUMBERVALUE(BD384)), "El valor de los días de prima salarial debe ser un número válido. ", "")
),
""
)</f>
        <v/>
      </c>
      <c r="GF384" s="46">
        <f>IF($DS384,
IF( AND(BE384&lt;&gt;"", ISERR(_xlfn.NUMBERVALUE(BE384))), "El valor de la prima NO saliarial debe ser un número válido. ", "")
)</f>
        <v/>
      </c>
      <c r="GG384" s="46">
        <f>CONCATENATE(BF384,BG384,BH384)&lt;&gt;""</f>
        <v/>
      </c>
      <c r="GH384" s="46">
        <f>IF(AND($DS384,GG384),
IF(BF384="","Debes escribir el valor de las cesantías. ",
IF( ISERR(_xlfn.NUMBERVALUE(BF384)), "El valor de las cesantías debe ser un número válido. ", "")
),
""
)</f>
        <v/>
      </c>
      <c r="GI384" s="46">
        <f>IF(AND($DS384,GG384),
IF(BG384="","Debes escribir el % de cesantías. ",
IF( ISERR(_xlfn.NUMBERVALUE(BG384)), "El % de cesantías debe ser un número válido. ", "")
),
""
)</f>
        <v/>
      </c>
      <c r="GJ384" s="46">
        <f>IF(AND($DS384,GG384),
IF(BH384="","Debes escribir el valor de intereses de cesantías. ",
IF( ISERR(_xlfn.NUMBERVALUE(BH384)), "El valor de intereses de cesantías debe ser un número válido. ", "")
),
""
)</f>
        <v/>
      </c>
      <c r="GK384" s="46">
        <f>CONCATENATE(BI384,BJ384,BK384)&lt;&gt;""</f>
        <v/>
      </c>
      <c r="GL384" s="46">
        <f>IF(AND($DS384,GK384),
IF(BI384="","Debes escribir el número de días de incapacidad. ",
IF( IFERROR(INT(BI384),1.1) &lt;&gt; IFERROR(_xlfn.NUMBERVALUE(BI384),1), "La cantidad de días de incapacidad debe ser un número entero. ", "")
),
""
)</f>
        <v/>
      </c>
      <c r="GM384" s="46">
        <f>IF(AND($DS384,GK384),
IF(BJ384="","Debes escribir el tipo de incapacidad. ",
IF(_xlfn.IFNA(VLOOKUP(BJ384,TIPO_DE_INCAPACIDAD,1,FALSE),-1)=-1,"El tipo de incapacidad es inválida (por favor seleccionarlo de la lista). ","")
),
""
)</f>
        <v/>
      </c>
      <c r="GN384" s="46">
        <f>IF(AND($DS384,GK384),
IF(BK384="","Debes escribir el valor de la incapacidad. ",
IF( ISERR(_xlfn.NUMBERVALUE(BK384)), "El valor de la incapacidad debe ser un número válido. ", "")
),
""
)</f>
        <v/>
      </c>
      <c r="GO384" s="46">
        <f>CONCATENATE(BL384,BM384)&lt;&gt;""</f>
        <v/>
      </c>
      <c r="GP384" s="46">
        <f>IF(AND($DS384,GO384),
IF(BL384="","Debes escribir el número de días de licencia de maternidad o paternidad. ",
IF( IFERROR(INT(BL384),1.1) &lt;&gt; IFERROR(_xlfn.NUMBERVALUE(BL384),1), "La cantidad de días de licencia de maternidad o paternidad debe ser un número entero. ", "")
),
""
)</f>
        <v/>
      </c>
      <c r="GQ384" s="46">
        <f>IF(AND($DS384,GO384),
IF(BM384="","Debes escribir el valor de la licencia de maternidad o paternidad. ",
IF( ISERR(_xlfn.NUMBERVALUE(BM384)), "El valor de la licencia de maternidad o paternidad debe ser un número válido. ", "")
),
""
)</f>
        <v/>
      </c>
      <c r="GR384" s="46">
        <f>CONCATENATE(BN384,BO384)&lt;&gt;""</f>
        <v/>
      </c>
      <c r="GS384" s="46">
        <f>IF(AND($DS384,GR384),
IF(BN384="","Debes escribir el número de días de licencia remunerada. ",
IF( IFERROR(INT(BN384),1.1) &lt;&gt; IFERROR(_xlfn.NUMBERVALUE(BN384),1), "La cantidad de días de licencia remunerada debe ser un número entero. ", "")
),
""
)</f>
        <v/>
      </c>
      <c r="GT384" s="46">
        <f>IF(AND($DS384,GR384),
IF(BO384="","Debes escribir el valor de la licencia remunerada. ",
IF( ISERR(_xlfn.NUMBERVALUE(BO384)), "El valor de la licencia remunerada debe ser un número válido. ", "")
),
""
)</f>
        <v/>
      </c>
      <c r="GU384" s="46">
        <f>IF($DS384,
IF( AND(BP384&lt;&gt;"", ISERR(_xlfn.NUMBERVALUE(BP384))), "El valor de la licencia NO remunerada debe ser un número válido. ", "")
)</f>
        <v/>
      </c>
      <c r="GV384" s="46">
        <f>IF($DS384,
IF( AND(BQ384&lt;&gt;"", ISERR(_xlfn.NUMBERVALUE(BQ384))), "El valor de auxilios salariales debe ser un número válido. ", "")
)</f>
        <v/>
      </c>
      <c r="GW384" s="46">
        <f>IF($DS384,
IF( AND(BR384&lt;&gt;"", ISERR(_xlfn.NUMBERVALUE(BR384))), "El valor de auxilios NO salariales debe ser un número válido. ", "")
)</f>
        <v/>
      </c>
      <c r="GX384" s="46">
        <f>IF($DS384,
IF( AND(BS384&lt;&gt;"", ISERR(_xlfn.NUMBERVALUE(BS384))), "El valor de bonos salariales debe ser un número válido. ", "")
)</f>
        <v/>
      </c>
      <c r="GY384" s="46">
        <f>IF($DS384,
IF( AND(BT384&lt;&gt;"", ISERR(_xlfn.NUMBERVALUE(BT384))), "El valor de bonos NO salariales debe ser un número válido. ", "")
)</f>
        <v/>
      </c>
      <c r="GZ384" s="46">
        <f>IF($DS384,
IF( AND(BU384&lt;&gt;"", ISERR(_xlfn.NUMBERVALUE(BU384))), "El valor de bonos salariales de alimentación debe ser un número válido. ", "")
)</f>
        <v/>
      </c>
      <c r="HA384" s="46">
        <f>IF($DS384,
IF( AND(BV384&lt;&gt;"", ISERR(_xlfn.NUMBERVALUE(BV384))), "El valor de bonos NO salariales de alimentación debe ser un número válido. ", "")
)</f>
        <v/>
      </c>
      <c r="HB384" s="46">
        <f>IF($DS384,
IF( AND(BW384&lt;&gt;"", ISERR(_xlfn.NUMBERVALUE(BW384))), "El valor de bonificaciones salariales debe ser un número válido. ", "")
)</f>
        <v/>
      </c>
      <c r="HC384" s="46">
        <f>IF($DS384,
IF( AND(BX384&lt;&gt;"", ISERR(_xlfn.NUMBERVALUE(BX384))), "El valor de bonificaciones NO salariales debe ser un número válido. ", "")
)</f>
        <v/>
      </c>
      <c r="HD384" s="46">
        <f>IF($DS384,
IF( AND(BY384&lt;&gt;"", ISERR(_xlfn.NUMBERVALUE(BY384))), "El valor de compensaciones ordinarias debe ser un número válido. ", "")
)</f>
        <v/>
      </c>
      <c r="HE384" s="46">
        <f>IF($DS384,
IF( AND(BZ384&lt;&gt;"", ISERR(_xlfn.NUMBERVALUE(BZ384))), "El valor de compensaciones extraordinarias debe ser un número válido. ", "")
)</f>
        <v/>
      </c>
      <c r="HF384" s="46">
        <f>IF($DS384,
IF( AND(CA384&lt;&gt;"", ISERR(_xlfn.NUMBERVALUE(CA384))), "El valor de comisiones debe ser un número válido. ", "")
)</f>
        <v/>
      </c>
      <c r="HG384" s="46">
        <f>IF($DS384,
IF( AND(CB384&lt;&gt;"", ISERR(_xlfn.NUMBERVALUE(CB384))), "El valor de ausencia por huega debe ser un número válido. ", "")
)</f>
        <v/>
      </c>
      <c r="HH384" s="46">
        <f>IF($DS384,
IF( AND(CC384&lt;&gt;"", ISERR(_xlfn.NUMBERVALUE(CC384))), "El valor de anticipos debe ser un número válido. ", "")
)</f>
        <v/>
      </c>
      <c r="HI384" s="46">
        <f>IF($DS384,
IF( AND(CD384&lt;&gt;"", ISERR(_xlfn.NUMBERVALUE(CD384))), "El valor de pagos a terceros debe ser un número válido. ", "")
)</f>
        <v/>
      </c>
      <c r="HJ384" s="46">
        <f>IF($DS384,
IF( AND(CE384&lt;&gt;"", ISERR(_xlfn.NUMBERVALUE(CE384))), "El valor de dotación debe ser un número válido. ", "")
)</f>
        <v/>
      </c>
      <c r="HK384" s="46">
        <f>IF($DS384,
IF( AND(CF384&lt;&gt;"", ISERR(_xlfn.NUMBERVALUE(CF384))), "El valor de apoyo sostenibilidad debe ser un número válido. ", "")
)</f>
        <v/>
      </c>
      <c r="HL384" s="46">
        <f>IF($DS384,
IF( AND(CG384&lt;&gt;"", ISERR(_xlfn.NUMBERVALUE(CG384))), "El valor de teletrabajo debe ser un número válido. ", "")
)</f>
        <v/>
      </c>
      <c r="HM384" s="46">
        <f>IF($DS384,
IF( AND(CH384&lt;&gt;"", ISERR(_xlfn.NUMBERVALUE(CH384))), "El valor de bonificación de retiro debe ser un número válido. ", "")
)</f>
        <v/>
      </c>
      <c r="HN384" s="46">
        <f>IF($DS384,
IF( AND(CI384&lt;&gt;"", ISERR(_xlfn.NUMBERVALUE(CI384))), "El valor de indemnización de retiro debe ser un número válido. ", "")
)</f>
        <v/>
      </c>
      <c r="HO384" s="46">
        <f>IF($DS384,
IF( AND(CJ384&lt;&gt;"", ISERR(_xlfn.NUMBERVALUE(CJ384))), "El valor de reintegros debe ser un número válido. ", "")
)</f>
        <v/>
      </c>
      <c r="HP384" s="46">
        <f>CONCATENATE(CK384,CL384,CM384)&lt;&gt;""</f>
        <v/>
      </c>
      <c r="HQ384" s="46">
        <f>IF(AND($DS384,HP384),
IF(CK384="","Debes escribir la descripción de otro concepto no categorizado. ",""),
""
)</f>
        <v/>
      </c>
      <c r="HR384" s="46">
        <f>IF(AND($DS384,HP384),
IF(CONCATENATE(CL384,CM384)="","Debes escribir al menos un valor de concepto no categorizado (salarial o no salarial). ",
IF(ISERR(_xlfn.NUMBERVALUE(CL384)),"El valor salarial concepto no categorizado debe ser un número válido. ","")
),
""
)</f>
        <v/>
      </c>
      <c r="HS384" s="46">
        <f>IF(AND($DS384,HP384),
IF(CONCATENATE(CL384,CM384)="","Debes escribir al menos un valor de concepto no categorizado (salarial o no salarial). ",
IF(ISERR(_xlfn.NUMBERVALUE(CM384)),"El valor NO salarial concepto no categorizado debe ser un número válido. ","")
),
""
)</f>
        <v/>
      </c>
      <c r="HT384" s="46">
        <f>IF($DS384,
IF(CN384="","Debes escribir el porcentaje del aporte a salud. ",
IF( ISERR(_xlfn.NUMBERVALUE(CN384)), "El valor del porcentaje del aporte a salud debe ser un número válido. ", "")
)
)</f>
        <v/>
      </c>
      <c r="HU384" s="46">
        <f>IF($DS384,
IF(CO384="","Debes escribir el valor del aporte a salud. ",
IF( ISERR(_xlfn.NUMBERVALUE(CO384)), "El valor del aporte a salud debe ser un número válido. ", "")
)
)</f>
        <v/>
      </c>
      <c r="HV384" s="46">
        <f>IF($DS384,
IF( AND(CP384&lt;&gt;"", ISERR(_xlfn.NUMBERVALUE(CP384))), "El valor plan complementario debe ser un número válido. ", "")
)</f>
        <v/>
      </c>
      <c r="HW384" s="46">
        <f>IF($DS384,
IF(CQ384="","Debes escribir el porcentaje del aporte a pensión. ",
IF( ISERR(_xlfn.NUMBERVALUE(CQ384)), "El valor del porcentaje del aporte a pensión debe ser un número válido. ", "")
)
)</f>
        <v/>
      </c>
      <c r="HX384" s="46">
        <f>IF($DS384,
IF(CR384="","Debes escribir el valor del aporte a pensión. ",
IF( ISERR(_xlfn.NUMBERVALUE(CR384)), "El valor del aporte a salud debe ser un número válido. ", "")
)
)</f>
        <v/>
      </c>
      <c r="HY384" s="46">
        <f>IF($DS384,
IF( AND(CS384&lt;&gt;"", ISERR(_xlfn.NUMBERVALUE(CS384))), "El valor pensión voluntaria debe ser un número válido. ", "")
)</f>
        <v/>
      </c>
      <c r="HZ384" s="46">
        <f>CONCATENATE(CT384,CU384,CV384,CW384)&lt;&gt;""</f>
        <v/>
      </c>
      <c r="IA384" s="46">
        <f>IF(AND($DS384,HZ384),
IF(CT384="","Debes escribir el % del fondo de seguridad pensional. ",
IF( ISERR(_xlfn.NUMBERVALUE(CT384)), "El % del fondo de seguridad debe ser un número válido. ", "")
),
""
)</f>
        <v/>
      </c>
      <c r="IB384" s="46">
        <f>IF(AND($DS384,HZ384),
IF(CU384="","Debes escribir el valor del aporte al fondo de solidaridad pensional. ",
IF( ISERR(_xlfn.NUMBERVALUE(CU384)), "El valor del aporte al fondo de solidaridad pensional debe ser un número válido. ", "")
),
""
)</f>
        <v/>
      </c>
      <c r="IC384" s="46">
        <f>IF(AND($DS384,HZ384),
IF(CV384="","Debes escribir el % del fondo de subsistencia. ",
IF( ISERR(_xlfn.NUMBERVALUE(CV384)), "El % del fondo de subsistencia debe ser un número válido. ", "")
),
""
)</f>
        <v/>
      </c>
      <c r="ID384" s="46">
        <f>IF(AND($DS384,HZ384),
IF(CW384="","Debes escribir el valor del fondo de subsistencia. ",
IF( ISERR(_xlfn.NUMBERVALUE(CW384)), "El valor del fondo de subsistencia debe ser un número válido. ", "")
),
""
)</f>
        <v/>
      </c>
      <c r="IE384" s="46">
        <f>CONCATENATE(CX384,CY384)&lt;&gt;""</f>
        <v/>
      </c>
      <c r="IF384" s="46">
        <f>IF(AND($DS384,IE384),
IF(CX384="","Debes escribir el % de sindicato. ",
IF( ISERR(_xlfn.NUMBERVALUE(CX384)), "El % de sindicato debe ser un número válido. ", "")
),
""
)</f>
        <v/>
      </c>
      <c r="IG384" s="46">
        <f>IF(AND($DS384,IE384),
IF(CY384="","Debes escribir el valor del sindicato. ",
IF( ISERR(_xlfn.NUMBERVALUE(CY384)), "El valor del sindicato debe ser un número válido. ", "")
),
""
)</f>
        <v/>
      </c>
      <c r="IH384" s="46">
        <f>IF($DS384,
IF( AND(CZ384&lt;&gt;"", ISERR(_xlfn.NUMBERVALUE(CZ384))), "El valor de sanción pública debe ser un número válido. ", "")
)</f>
        <v/>
      </c>
      <c r="II384" s="46">
        <f>IF($DS384,
IF( AND(DA384&lt;&gt;"", ISERR(_xlfn.NUMBERVALUE(DA384))), "El valor de sanción privada debe ser un número válido. ", "")
)</f>
        <v/>
      </c>
      <c r="IJ384" s="46">
        <f>CONCATENATE(DB384,DC384)&lt;&gt;""</f>
        <v/>
      </c>
      <c r="IK384" s="46">
        <f>IF(AND($DS384,IJ384),
IF(DB384="","Debes escribir la descripción de libranza. ",""),
""
)</f>
        <v/>
      </c>
      <c r="IL384" s="46">
        <f>IF(AND($DS384,IJ384),
IF(DC384="","Debes escribir la cuota libranza. ",
IF(ISERR(_xlfn.NUMBERVALUE(DC384)),"El valor de la cuota libranza debe ser un número válido. ","")
),
""
)</f>
        <v/>
      </c>
      <c r="IM384" s="46">
        <f>IF($DS384,
IF( AND(DD384&lt;&gt;"", ISERR(_xlfn.NUMBERVALUE(DD384))), "El valor de pagos a terceros debe ser un número válido. ", "")
)</f>
        <v/>
      </c>
      <c r="IN384" s="46">
        <f>IF($DS384,
IF( AND(DE384&lt;&gt;"", ISERR(_xlfn.NUMBERVALUE(DE384))), "El valor de anticipos debe ser un número válido. ", "")
)</f>
        <v/>
      </c>
      <c r="IO384" s="46">
        <f>IF($DS384,
IF( AND(DF384&lt;&gt;"", ISERR(_xlfn.NUMBERVALUE(DF384))), "El valor de AFC debe ser un número válido. ", "")
)</f>
        <v/>
      </c>
      <c r="IP384" s="46">
        <f>IF($DS384,
IF( AND(DG384&lt;&gt;"", ISERR(_xlfn.NUMBERVALUE(DG384))), "El valor de rete-fuente debe ser un número válido. ", "")
)</f>
        <v/>
      </c>
      <c r="IQ384" s="46">
        <f>IF($DS384,
IF( AND(DH384&lt;&gt;"", ISERR(_xlfn.NUMBERVALUE(DH384))), "El valor de cooperativa de trabajo debe ser un número válido. ", "")
)</f>
        <v/>
      </c>
      <c r="IR384" s="46">
        <f>IF($DS384,
IF( AND(DI384&lt;&gt;"", ISERR(_xlfn.NUMBERVALUE(DI384))), "El valor de embargo fiscal debe ser un número válido. ", "")
)</f>
        <v/>
      </c>
      <c r="IS384" s="46">
        <f>IF($DS384,
IF( AND(DJ384&lt;&gt;"", ISERR(_xlfn.NUMBERVALUE(DJ384))), "El valor de educación debe ser un número válido. ", "")
)</f>
        <v/>
      </c>
      <c r="IT384" s="46">
        <f>IF($DS384,
IF( AND(DK384&lt;&gt;"", ISERR(_xlfn.NUMBERVALUE(DK384))), "El valor de reintegro debe ser un número válido. ", "")
)</f>
        <v/>
      </c>
      <c r="IU384" s="46">
        <f>IF($DS384,
IF( AND(DL384&lt;&gt;"", ISERR(_xlfn.NUMBERVALUE(DL384))), "El valor de deuda debe ser un número válido. ", "")
)</f>
        <v/>
      </c>
      <c r="IV384" s="46">
        <f>IF($DS384,
IF( AND(DM384&lt;&gt;"", ISERR(_xlfn.NUMBERVALUE(DM384))), "El valor de otras deducciones debe ser un número válido. ", "")
)</f>
        <v/>
      </c>
      <c r="IW384" s="46">
        <f>IF($DS384,
IF(DN384="","Debes escribir el valor de los devengos totales. ",
IF( ISERR(_xlfn.NUMBERVALUE(DN384)), "El valor de los devengos totales debe ser un número válido. ", "")
)
)</f>
        <v/>
      </c>
      <c r="IX384" s="46">
        <f>IF($DS384,
IF(DO384="","Debes escribir el valor de las deducciones totales. ",
IF( ISERR(_xlfn.NUMBERVALUE(DO384)), "El valor de las deducciones totales debe ser un número válido. ", "")
)
)</f>
        <v/>
      </c>
      <c r="IY384" s="46">
        <f>IF($DS384,
IF(DP384="","Debes escribir el valor del salario total. ",
IF( ISERR(_xlfn.NUMBERVALUE(DP384)), "El valor del salario total debe ser un número válido. ", "")
)
)</f>
        <v/>
      </c>
    </row>
    <row r="385">
      <c r="B385" s="48" t="n">
        <v>373</v>
      </c>
      <c r="C385" s="61">
        <f>IF(AND(DS385,DP385&lt;&gt;""),
IF(DQ385="","OK","Error"),
""
)</f>
        <v/>
      </c>
      <c r="D385" s="53" t="n"/>
      <c r="E385" s="52" t="n"/>
      <c r="F385" s="112" t="n"/>
      <c r="G385" s="52" t="n"/>
      <c r="H385" s="53" t="n"/>
      <c r="I385" s="52" t="n"/>
      <c r="J385" s="52" t="n"/>
      <c r="K385" s="53" t="n"/>
      <c r="L385" s="55" t="n"/>
      <c r="M385" s="108" t="n"/>
      <c r="N385" s="56" t="n"/>
      <c r="O385" s="52" t="n"/>
      <c r="P385" s="52" t="n"/>
      <c r="Q385" s="52" t="n"/>
      <c r="R385" s="52" t="n"/>
      <c r="S385" s="52" t="n"/>
      <c r="T385" s="53" t="n"/>
      <c r="U385" s="52" t="n"/>
      <c r="V385" s="52" t="n"/>
      <c r="W385" s="55" t="n"/>
      <c r="X385" s="55" t="n"/>
      <c r="Y385" s="52" t="n"/>
      <c r="Z385" s="55" t="n"/>
      <c r="AA385" s="52" t="n"/>
      <c r="AB385" s="53" t="n"/>
      <c r="AC385" s="53" t="n"/>
      <c r="AD385" s="53" t="n"/>
      <c r="AE385" s="177" t="n"/>
      <c r="AF385" s="113" t="n"/>
      <c r="AG385" s="177" t="n"/>
      <c r="AH385" s="178" t="n"/>
      <c r="AI385" s="178" t="n"/>
      <c r="AJ385" s="178" t="n"/>
      <c r="AK385" s="114" t="n"/>
      <c r="AL385" s="178" t="n"/>
      <c r="AM385" s="114" t="n"/>
      <c r="AN385" s="178" t="n"/>
      <c r="AO385" s="114" t="n"/>
      <c r="AP385" s="178" t="n"/>
      <c r="AQ385" s="114" t="n"/>
      <c r="AR385" s="178" t="n"/>
      <c r="AS385" s="114" t="n"/>
      <c r="AT385" s="178" t="n"/>
      <c r="AU385" s="114" t="n"/>
      <c r="AV385" s="178" t="n"/>
      <c r="AW385" s="114" t="n"/>
      <c r="AX385" s="178" t="n"/>
      <c r="AY385" s="114" t="n"/>
      <c r="AZ385" s="178" t="n"/>
      <c r="BA385" s="114" t="n"/>
      <c r="BB385" s="178" t="n"/>
      <c r="BC385" s="114" t="n"/>
      <c r="BD385" s="178" t="n"/>
      <c r="BE385" s="178" t="n"/>
      <c r="BF385" s="178" t="n"/>
      <c r="BG385" s="59" t="n"/>
      <c r="BH385" s="178" t="n"/>
      <c r="BI385" s="114" t="n"/>
      <c r="BJ385" s="53" t="n"/>
      <c r="BK385" s="178" t="n"/>
      <c r="BL385" s="114" t="n"/>
      <c r="BM385" s="178" t="n"/>
      <c r="BN385" s="114" t="n"/>
      <c r="BO385" s="178" t="n"/>
      <c r="BP385" s="178" t="n"/>
      <c r="BQ385" s="178" t="n"/>
      <c r="BR385" s="178" t="n"/>
      <c r="BS385" s="178" t="n"/>
      <c r="BT385" s="178" t="n"/>
      <c r="BU385" s="178" t="n"/>
      <c r="BV385" s="178" t="n"/>
      <c r="BW385" s="178" t="n"/>
      <c r="BX385" s="178" t="n"/>
      <c r="BY385" s="178" t="n"/>
      <c r="BZ385" s="178" t="n"/>
      <c r="CA385" s="178" t="n"/>
      <c r="CB385" s="178" t="n"/>
      <c r="CC385" s="178" t="n"/>
      <c r="CD385" s="178" t="n"/>
      <c r="CE385" s="178" t="n"/>
      <c r="CF385" s="178" t="n"/>
      <c r="CG385" s="178" t="n"/>
      <c r="CH385" s="178" t="n"/>
      <c r="CI385" s="178" t="n"/>
      <c r="CJ385" s="178" t="n"/>
      <c r="CK385" s="53" t="n"/>
      <c r="CL385" s="178" t="n"/>
      <c r="CM385" s="178" t="n"/>
      <c r="CN385" s="60" t="n"/>
      <c r="CO385" s="177" t="n"/>
      <c r="CP385" s="178" t="n"/>
      <c r="CQ385" s="60" t="n"/>
      <c r="CR385" s="177" t="n"/>
      <c r="CS385" s="178" t="n"/>
      <c r="CT385" s="59" t="n"/>
      <c r="CU385" s="178" t="n"/>
      <c r="CV385" s="59" t="n"/>
      <c r="CW385" s="178" t="n"/>
      <c r="CX385" s="59" t="n"/>
      <c r="CY385" s="178" t="n"/>
      <c r="CZ385" s="178" t="n"/>
      <c r="DA385" s="178" t="n"/>
      <c r="DB385" s="53" t="n"/>
      <c r="DC385" s="178" t="n"/>
      <c r="DD385" s="178" t="n"/>
      <c r="DE385" s="178" t="n"/>
      <c r="DF385" s="178" t="n"/>
      <c r="DG385" s="178" t="n"/>
      <c r="DH385" s="178" t="n"/>
      <c r="DI385" s="178" t="n"/>
      <c r="DJ385" s="178" t="n"/>
      <c r="DK385" s="178" t="n"/>
      <c r="DL385" s="178" t="n"/>
      <c r="DM385" s="178" t="n"/>
      <c r="DN385" s="177" t="n"/>
      <c r="DO385" s="177" t="n"/>
      <c r="DP385" s="177" t="n"/>
      <c r="DQ385" s="76">
        <f>IF(AND(DS385,DP385&lt;&gt;""),
CONCATENATE(DT385,DU385,DV385,DW385,DX385,DY385,DZ385,EA385,EB385,EC385,ED385,EE385,EF385,EG385,EH385,EI385,EJ385,EK385,EL385,EM385,EN385,EO385,EP385,EQ385,ES385,ET385,EU385,EV385,EW385,EX385,EY385,EZ385,FA385,FC385,FD385,FF385,FG385,FI385,FJ385,FL385,FM385,FO385,FP385,FR385,FS385,FU385,FV385,FX385,FY385,GA385,GB385,GD385,GE385,GF385,GH385,GI385,GJ385,GL385,GM385,GN385,GP385,GQ385,GS385,GT385,GU385,GV385,GW385,GX385,GY385,GZ385,HA385,HB385,HC385,HD385,HE385,HF385,HG385,HH385,HI385,HJ385,HK385,HL385,HM385,HN385,HO385,HQ385,HR385,HS385,HT385,HU385,HV385,HW385,HX385,HY385,IA385,IB385,IC385,ID385,IF385,IG385,IH385,II385,IK385,IL385,IM385,IN385,IO385,IP385,IQ385,IR385,IS385,IT385,IU385,IV385,IW385,IX385,IY385,IZ385),
""
)</f>
        <v/>
      </c>
      <c r="DR385" s="53" t="n"/>
      <c r="DS385" s="46">
        <f>CONCATENATE(D385,$E385,$F385,$G385,H385,$I385,$J385,K385,$L385,$M385,N385,$O385,$P385,$Q385,$R385,$S385,T385,$U385,$V385,$W385,$X385,$Y385,$Z385,$AA385,AB385,AC385,AD385,$AE385,$AF385,$AG385,AH385,AI385,AJ385,AK385,AL385,AM385,AN385,AO385,AP385,AQ385,AR385,AS385,AT385,AU385,AV385,AW385,AX385,AY385,AZ385,BA385,BB385,BC385,BD385,BE385,BF385,BG385,BH385,BI385,BJ385,BK385,BL385,BM385,BN385,BO385,BP385,BQ385,BR385,BS385,BT385,BU385,BV385,BW385,BX385,BY385,BZ385,CA385,CB385,CC385,CD385,CE385,CF385,CG385,CH385,CI385,CJ385,CK385,CL385,CM385,$CN385,$CO385,CP385,$CQ385,$CR385,CS385,CT385,CU385,CV385,CW385,CX385,CY385,CZ385,DA385,DB385,DC385,DD385,DE385,DF385,DG385,DH385,DI385,DJ385,DK385,DL385,DM385,$DN385,$DO385,$DP385,DR385)&lt;&gt;""</f>
        <v/>
      </c>
      <c r="DT385" s="46">
        <f>IF(AND($DS385,$E$4&lt;&gt;""),
IF(LEFT($E$4,2) = "1.",
IF(D385&lt;&gt;"","El CUNE sólo se envía en operaciones de novedad o ajuste. ",""),
IF(D385="","Debes escribir un CUNE válido para realizar operaciones de novedad o ajuste. ","")),
""
)</f>
        <v/>
      </c>
      <c r="DU385" s="46">
        <f>IF($DS385,
IF(E385="","Debes seleccionar el tipo de documento del empleado. ",
IF(_xlfn.IFNA(VLOOKUP(E385,TIPO_DE_DOCUMENTO,1,FALSE),-1)=-1,"El tipo de documento no es válido (por favor seleccionarlo de la lista). ","")
)
)</f>
        <v/>
      </c>
      <c r="DV385" s="46">
        <f>IF($DS385,
IF(F385="","Debes escribir el número de documento del empleado. ","")
)</f>
        <v/>
      </c>
      <c r="DW385" s="46">
        <f>IF($DS385,
IF(G385="","Debes escribir el primer nombre del empleado. ","")
)</f>
        <v/>
      </c>
      <c r="DY385" s="46">
        <f>IF($DS385,
IF(I385="","Debes escribir el primer apellido del empleado. ","")
)</f>
        <v/>
      </c>
      <c r="DZ385" s="46">
        <f>IF($DS385,
IF(J385="","Debes escribir el segundo apellido del empleado. ","")
)</f>
        <v/>
      </c>
      <c r="EB385" s="46">
        <f>IF($DS385,
IF(L385="","Debes escribir la fecha de ingreso del empleado. ",
IF(ISERR(DATE(YEAR(L385),MONTH(L385),DAY(L385))), "El valor ingresado en fecha de ingreso no tiene un formato válido. ","")
)
)</f>
        <v/>
      </c>
      <c r="EC385" s="46">
        <f>IF($DS385,
IF(M385="","Debes escribir el tiempo laborado. ",
IF( IFERROR(INT(M385),1.1) &lt;&gt; IFERROR(_xlfn.NUMBERVALUE(M385),1), "El valor de los días trabajados debe ser un número entero. ", "")
)
)</f>
        <v/>
      </c>
      <c r="ED385" s="46">
        <f>IF($DS385,
IF( AND(N385&lt;&gt;"", ISERR(DATE(YEAR(N385),MONTH(N385),DAY(N385))) ), "El valor ingresado en fecha de ingreso no tiene un formato válido. ",
IF( AND(N385&lt;&gt;"", $E$6&lt;&gt;"", DATE(YEAR(N385), MONTH(N385), 1) &lt;&gt; IFERROR(DATE(MID($E$6, 1, 4), MID($E$6, 6, 2),1), "1/1/1900") ), "La fecha de retiro debe estar dentro del período liquidado. ", "")
)
)</f>
        <v/>
      </c>
      <c r="EE385" s="46">
        <f>IF($DS385,
IF(O385="","Debes seleccionar el tipo de trabajador. ",
IF(_xlfn.IFNA(VLOOKUP(O385,TIPO_DE_TRABAJADOR,1,FALSE),-1)=-1,"El tipo de trabajador no es válido (por favor seleccionarlo de la lista). ","")
)
)</f>
        <v/>
      </c>
      <c r="EF385" s="46">
        <f>IF($DS385,
IF(P385="","Debes seleccionar si es un trabajador dependiente pensionado por vejez. ",
IF(_xlfn.IFNA(VLOOKUP(P385,SUBTIPO_DE_TRABAJADOR,1,FALSE),-1)=-1,"El tipo de trabajador dependiente pensionado por vejez no es válido (por favor seleccionarlo de la lista). ","")
)
)</f>
        <v/>
      </c>
      <c r="EG385" s="46">
        <f>IF($DS385,
IF(Q385="","Debes seleccionar el tipo de contrato del trabajador. ",
IF(_xlfn.IFNA(VLOOKUP(Q385,TIPO_DE_CONTRATO,1,FALSE),-1)=-1,"El tipo de contrato del trabajador no es válido (por favor seleccionarlo de la lista). ","")
)
)</f>
        <v/>
      </c>
      <c r="EH385" s="46">
        <f>IF($DS385,
IF(R385="","Debes seleccionar si es un salario integral. ",
IF(_xlfn.IFNA(VLOOKUP(R385,SI_NO,1,FALSE),-1)=-1,"Valor no válido para salario integral (por favor seleccionarlo de la lista). ","")
)
)</f>
        <v/>
      </c>
      <c r="EI385" s="46">
        <f>IF($DS385,
IF(S385="","Debes seleccionar si el trabajador realiza actividades de riesgo. ",
IF(_xlfn.IFNA(VLOOKUP(S385,SI_NO,1,FALSE),-1)=-1,"Valor no válido para actividad de alto riesgo (por favor seleccionarlo de la lista). ","")
)
)</f>
        <v/>
      </c>
      <c r="EK385" s="46">
        <f>IF($DS385,
IF(U385="","Debes escribir el código del municipio de residencia del trabajador. ",
IF(_xlfn.IFNA(VLOOKUP(U385,MUNICIPIO,1,FALSE),-1)=-1,"El municipio de residencia del trabajador es inválido (por favor seleccionarlo de la lista). ","")
)
)</f>
        <v/>
      </c>
      <c r="EL385" s="46">
        <f>IF($DS385,
IF(V385="","Debes escribir el la dirección de residendia del trabajador. ","")
)</f>
        <v/>
      </c>
      <c r="EM385" s="46">
        <f>IF($DS385,
IF(W385="","Debes escribir la fecha de inicio de la liquidación. ",
IF(ISERR(DATE(YEAR(W385),MONTH(W385),DAY(W385))),"El valor ingresado en fecha de inicio de liquidación no tiene un formato válido. ",
IF( AND($E$6&lt;&gt;"", DATE(YEAR(W385), MONTH(W385), 1) &lt;&gt; IFERROR(DATE(MID($E$6, 1, 4), MID($E$6, 6, 2),1), "1/1/1900") ), "La fecha de inicio de la liquidación debe estar dentro del período liquidado. ", "")
)
)
)</f>
        <v/>
      </c>
      <c r="EN385" s="46">
        <f>IF($DS385,
IF(X385="","Debes escribir la fecha de fin de la liquidación. ",
IF(ISERR(DATE(YEAR(X385),MONTH(X385),DAY(X385))),"El valor ingresado en fecha de fin de liquidación no tiene un formato válido. ",
IF( AND($E$6&lt;&gt;"", DATE(YEAR(X385), MONTH(X385), 1) &lt;&gt; IFERROR(DATE(MID($E$6, 1, 4), MID($E$6, 6, 2),1), "1/1/1900") ), "La fecha de fin de la liquidación debe estar dentro del período liquidado. ", "")
)
)
)</f>
        <v/>
      </c>
      <c r="EO385" s="46">
        <f>IF($DS385,
IF(Y385="","Debes escribir la frecuencia de pago del trabajador. ",
IF(_xlfn.IFNA(VLOOKUP(Y385,PERÍODO_DE_NÓMINA,1,FALSE),-1)=-1,"La frecuencia de pago es inválida (por favor seleccionarlo de la lista). ","")
)
)</f>
        <v/>
      </c>
      <c r="EP385" s="46">
        <f>IF($DS385,
IF(Z385="","Debes escribir la fecha de pago. ",
IF(ISERR(DATE(YEAR(Z385),MONTH(Z385),DAY(Z385))), "El valor ingresado en fecha de pago no tiene un formato válido. ","")
)
)</f>
        <v/>
      </c>
      <c r="EQ385" s="46">
        <f>IF($DS385,
IF(AA385="","Debes escribir el medio de pago. ",
IF(_xlfn.IFNA(VLOOKUP(AA385,MEDIOS_DE_PAGO,1,FALSE),-1)=-1,"El medio de pago es inválido (por favor seleccionarlo de la lista). ","")
)
)</f>
        <v/>
      </c>
      <c r="ER385" s="46">
        <f>OR(AA385='Tablas '!$T$4,AA385='Tablas '!$T$7,AA385='Tablas '!$T$8,AA385='Tablas '!$T$11)</f>
        <v/>
      </c>
      <c r="ES385" s="46">
        <f>IF(AND($DS385,ER385),
IF(AB385="","Debes escribir la entidad bancaria. ",""),
""
)</f>
        <v/>
      </c>
      <c r="ET385" s="46">
        <f>IF(AND($DS385,ER385),
IF(AC385="","Debes escribir el tipo de cuenta bancaria. ",
IF(_xlfn.IFNA(VLOOKUP(AC385,TIPO_DE_CUENTA,1,FALSE),-1)=-1,"El tipo de cuenta bancaria es inválida (por favor seleccionarlo de la lista). ","")
),
""
)</f>
        <v/>
      </c>
      <c r="EU385" s="46">
        <f>IF(AND($DS385,ER385),
IF(AD385="","Debes escribir el número de cuenta bancaria. ",""),
""
)</f>
        <v/>
      </c>
      <c r="EV385" s="46">
        <f>IF($DS385,
IF(AE385="","Debes escribir el valor del sueldo básico. ",
IF( ISERR(_xlfn.NUMBERVALUE(AE385)), "El valor del sueldo básico debe ser un número válido. ", "")
)
)</f>
        <v/>
      </c>
      <c r="EW385" s="46">
        <f>IF($DS385,
IF(AF385="","Debes escribir el número de días trabajados. ",
IF( IFERROR(INT(AF385),1.1) &lt;&gt; IFERROR(_xlfn.NUMBERVALUE(AF385),1), "La cantidad de días trabajados debe ser un número entero. ", "")
)
)</f>
        <v/>
      </c>
      <c r="EX385" s="46">
        <f>IF($DS385,
IF(AG385="","Debes escribir el valor del sueldo trabajado. ",
IF( ISERR(_xlfn.NUMBERVALUE(AG385)), "El valor del sueldo trabajado debe ser un número válido. ", "")
)
)</f>
        <v/>
      </c>
      <c r="EY385" s="46">
        <f>IF($DS385,
IF( AND(AH385&lt;&gt;"", ISERR(_xlfn.NUMBERVALUE(AH385))), "El valor del auxilio de transporte debe ser un número válido. ", "")
)</f>
        <v/>
      </c>
      <c r="EZ385" s="46">
        <f>IF($DS385,
IF( AND(AI385&lt;&gt;"", ISERR(_xlfn.NUMBERVALUE(AI385))), "El valor de viáticos salariales debe ser un número válido. ", "")
)</f>
        <v/>
      </c>
      <c r="FA385" s="46">
        <f>IF($DS385,
IF( AND(AJ385&lt;&gt;"", ISERR(_xlfn.NUMBERVALUE(AJ385))), "El valor de viáticos NO salariales debe ser un número válido. ", "")
)</f>
        <v/>
      </c>
      <c r="FB385" s="46">
        <f>CONCATENATE(AK385,AL385)&lt;&gt;""</f>
        <v/>
      </c>
      <c r="FC385" s="46">
        <f>IF(AND($DS385,FB385),
IF(AK385="","Debes escribir el número de horas extras diurnas. ",
IF( IFERROR(INT(AK385),1.1) &lt;&gt; IFERROR(_xlfn.NUMBERVALUE(AK385),1), "La cantidad de horas extras diurnas debe ser un número entero. ", "")
),
""
)</f>
        <v/>
      </c>
      <c r="FD385" s="46">
        <f>IF(AND($DS385,FB385),
IF(AL385="","Debes escribir el valor de las horas extras diurnas. ",
IF( ISERR(_xlfn.NUMBERVALUE(AL385)), "El valor de las horas extras duirnas debe ser un número válido. ", "")
),
""
)</f>
        <v/>
      </c>
      <c r="FE385" s="46">
        <f>CONCATENATE(AM385,AN385)&lt;&gt;""</f>
        <v/>
      </c>
      <c r="FF385" s="46">
        <f>IF(AND($DS385,FE385),
IF(AM385="","Debes escribir el número de horas extras nocturnas. ",
IF( IFERROR(INT(AM385),1.1) &lt;&gt; IFERROR(_xlfn.NUMBERVALUE(AM385),1), "La cantidad de horas extras nocturnas debe ser un número entero. ", "")
),
""
)</f>
        <v/>
      </c>
      <c r="FG385" s="46">
        <f>IF(AND($DS385,FE385),
IF(AN385="","Debes escribir el valor de las horas extras nocturnas. ",
IF( ISERR(_xlfn.NUMBERVALUE(AN385)), "El valor de las horas extras nocturnas debe ser un número válido. ", "")
),
""
)</f>
        <v/>
      </c>
      <c r="FH385" s="46">
        <f>CONCATENATE(AO385,AP385)&lt;&gt;""</f>
        <v/>
      </c>
      <c r="FI385" s="46">
        <f>IF(AND($DS385,FH385),
IF(AO385="","Debes escribir el número de horas extras diurnas dominicales y festivas. ",
IF( IFERROR(INT(AO385),1.1) &lt;&gt; IFERROR(_xlfn.NUMBERVALUE(AO385),1), "La cantidad de horas extras diurnas dominicales y festivas debe ser un número entero. ", "")
),
""
)</f>
        <v/>
      </c>
      <c r="FJ385" s="46">
        <f>IF(AND($DS385,FH385),
IF(AP385="","Debes escribir el valor de las horas extras diurnas dominicales y festivas. ",
IF( ISERR(_xlfn.NUMBERVALUE(AP385)), "El valor de las horas extras diurnas dominicales y festivas debe ser un número válido. ", "")
),
""
)</f>
        <v/>
      </c>
      <c r="FK385" s="46">
        <f>CONCATENATE(AQ385,AR385)&lt;&gt;""</f>
        <v/>
      </c>
      <c r="FL385" s="46">
        <f>IF(AND($DS385,FK385),
IF(AQ385="","Debes escribir el número de horas extras nocturnas dominicales y festivas. ",
IF( IFERROR(INT(AQ385),1.1) &lt;&gt; IFERROR(_xlfn.NUMBERVALUE(AQ385),1), "La cantidad de horas extras nocturnas dominicales y festivas debe ser un número entero. ", "")
),
""
)</f>
        <v/>
      </c>
      <c r="FM385" s="46">
        <f>IF(AND($DS385,FK385),
IF(AR385="","Debes escribir el valor de las horas extras nocturnas dominicales y festivas. ",
IF( ISERR(_xlfn.NUMBERVALUE(AR385)), "El valor de las horas extras nocturnas dominicales y festivas debe ser un número válido. ", "")
),
""
)</f>
        <v/>
      </c>
      <c r="FN385" s="46">
        <f>CONCATENATE(AS385,AT385)&lt;&gt;""</f>
        <v/>
      </c>
      <c r="FO385" s="46">
        <f>IF(AND($DS385,FN385),
IF(AS385="","Debes escribir el número de horas recargo nocturno. ",
IF( IFERROR(INT(AS385),1.1) &lt;&gt; IFERROR(_xlfn.NUMBERVALUE(AS385),1), "La cantidad de horas recargo nocturno debe ser un número entero. ", "")
),
""
)</f>
        <v/>
      </c>
      <c r="FP385" s="46">
        <f>IF(AND($DS385,FN385),
IF(AT385="","Debes escribir el valor de las horas recargo nocturno. ",
IF( ISERR(_xlfn.NUMBERVALUE(AT385)), "El valor de las horas recargo nocturno debe ser un número válido. ", "")
),
""
)</f>
        <v/>
      </c>
      <c r="FQ385" s="46">
        <f>CONCATENATE(AU385,AV385)&lt;&gt;""</f>
        <v/>
      </c>
      <c r="FR385" s="46">
        <f>IF(AND($DS385,FQ385),
IF(AU385="","Debes escribir el número de horas recargo diurno dominical y festivo. ",
IF( IFERROR(INT(AU385),1.1) &lt;&gt; IFERROR(_xlfn.NUMBERVALUE(AU385),1), "La cantidad de horas recargo diurno dominical y festivo debe ser un número entero. ", "")
),
""
)</f>
        <v/>
      </c>
      <c r="FS385" s="46">
        <f>IF(AND($DS385,FQ385),
IF(AV385="","Debes escribir el valor de las horas recargo diurno dominical y festivo. ",
IF( ISERR(_xlfn.NUMBERVALUE(AV385)), "El valor de las horas recargo diurno dominical y festivo debe ser un número válido. ", "")
),
""
)</f>
        <v/>
      </c>
      <c r="FT385" s="46">
        <f>CONCATENATE(AW385,AX385)&lt;&gt;""</f>
        <v/>
      </c>
      <c r="FU385" s="46">
        <f>IF(AND($DS385,FT385),
IF(AW385="","Debes escribir el número de horas recargo nocturno dominical y festivo. ",
IF( IFERROR(INT(AW385),1.1) &lt;&gt; IFERROR(_xlfn.NUMBERVALUE(AW385),1), "La cantidad de horas recargo nocturno dominical y festivo debe ser un número entero. ", "")
),
""
)</f>
        <v/>
      </c>
      <c r="FV385" s="46">
        <f>IF(AND($DS385,FT385),
IF(AX385="","Debes escribir el valor de las horas recargo nocturno dominical y festivo. ",
IF( ISERR(_xlfn.NUMBERVALUE(AX385)), "El valor de las horas recargo nocturno dominical y festivo debe ser un número válido. ", "")
),
""
)</f>
        <v/>
      </c>
      <c r="FW385" s="46">
        <f>CONCATENATE(AY385,AZ385)&lt;&gt;""</f>
        <v/>
      </c>
      <c r="FX385" s="46">
        <f>IF(AND($DS385,FW385),
IF(AY385="","Debes escribir el número de días de vacaciones comunes. ",
IF( IFERROR(INT(AY385),1.1) &lt;&gt; IFERROR(_xlfn.NUMBERVALUE(AY385),1), "La cantidad de días de vacaciones comunes debe ser un número entero. ", "")
),
""
)</f>
        <v/>
      </c>
      <c r="FY385" s="46">
        <f>IF(AND($DS385,FW385),
IF(AZ385="","Debes escribir el valor de las vacaciones comunes. ",
IF( ISERR(_xlfn.NUMBERVALUE(AZ385)), "El valor de las vacaciones comunes debe ser un número válido. ", "")
),
""
)</f>
        <v/>
      </c>
      <c r="FZ385" s="46">
        <f>CONCATENATE(BA385,BB385)&lt;&gt;""</f>
        <v/>
      </c>
      <c r="GA385" s="46">
        <f>IF(AND($DS385,FZ385),
IF(BA385="","Debes escribir el número de días de vacaciones compensadas. ",
IF( IFERROR(INT(BA385),1.1) &lt;&gt; IFERROR(_xlfn.NUMBERVALUE(BA385),1), "La cantidad de días de vacaciones compensadas debe ser un número entero. ", "")
),
""
)</f>
        <v/>
      </c>
      <c r="GB385" s="46">
        <f>IF(AND($DS385,FZ385),
IF(BB385="","Debes escribir el valor de las vacaciones compensadas. ",
IF( ISERR(_xlfn.NUMBERVALUE(BB385)), "El valor de las vacaciones compensadas debe ser un número válido. ", "")
),
""
)</f>
        <v/>
      </c>
      <c r="GC385" s="46">
        <f>CONCATENATE(BC385,BD385)&lt;&gt;""</f>
        <v/>
      </c>
      <c r="GD385" s="46">
        <f>IF(AND($DS385,GC385),
IF(BC385="","Debes escribir el número de días de prima salarial. ",
IF( IFERROR(INT(BC385),1.1) &lt;&gt; IFERROR(_xlfn.NUMBERVALUE(BC385),1), "La cantidad de días de prima salarial debe ser un número entero. ", "")
),
""
)</f>
        <v/>
      </c>
      <c r="GE385" s="46">
        <f>IF(AND($DS385,GC385),
IF(BD385="","Debes escribir el valor de los días de prima salarial. ",
IF( ISERR(_xlfn.NUMBERVALUE(BD385)), "El valor de los días de prima salarial debe ser un número válido. ", "")
),
""
)</f>
        <v/>
      </c>
      <c r="GF385" s="46">
        <f>IF($DS385,
IF( AND(BE385&lt;&gt;"", ISERR(_xlfn.NUMBERVALUE(BE385))), "El valor de la prima NO saliarial debe ser un número válido. ", "")
)</f>
        <v/>
      </c>
      <c r="GG385" s="46">
        <f>CONCATENATE(BF385,BG385,BH385)&lt;&gt;""</f>
        <v/>
      </c>
      <c r="GH385" s="46">
        <f>IF(AND($DS385,GG385),
IF(BF385="","Debes escribir el valor de las cesantías. ",
IF( ISERR(_xlfn.NUMBERVALUE(BF385)), "El valor de las cesantías debe ser un número válido. ", "")
),
""
)</f>
        <v/>
      </c>
      <c r="GI385" s="46">
        <f>IF(AND($DS385,GG385),
IF(BG385="","Debes escribir el % de cesantías. ",
IF( ISERR(_xlfn.NUMBERVALUE(BG385)), "El % de cesantías debe ser un número válido. ", "")
),
""
)</f>
        <v/>
      </c>
      <c r="GJ385" s="46">
        <f>IF(AND($DS385,GG385),
IF(BH385="","Debes escribir el valor de intereses de cesantías. ",
IF( ISERR(_xlfn.NUMBERVALUE(BH385)), "El valor de intereses de cesantías debe ser un número válido. ", "")
),
""
)</f>
        <v/>
      </c>
      <c r="GK385" s="46">
        <f>CONCATENATE(BI385,BJ385,BK385)&lt;&gt;""</f>
        <v/>
      </c>
      <c r="GL385" s="46">
        <f>IF(AND($DS385,GK385),
IF(BI385="","Debes escribir el número de días de incapacidad. ",
IF( IFERROR(INT(BI385),1.1) &lt;&gt; IFERROR(_xlfn.NUMBERVALUE(BI385),1), "La cantidad de días de incapacidad debe ser un número entero. ", "")
),
""
)</f>
        <v/>
      </c>
      <c r="GM385" s="46">
        <f>IF(AND($DS385,GK385),
IF(BJ385="","Debes escribir el tipo de incapacidad. ",
IF(_xlfn.IFNA(VLOOKUP(BJ385,TIPO_DE_INCAPACIDAD,1,FALSE),-1)=-1,"El tipo de incapacidad es inválida (por favor seleccionarlo de la lista). ","")
),
""
)</f>
        <v/>
      </c>
      <c r="GN385" s="46">
        <f>IF(AND($DS385,GK385),
IF(BK385="","Debes escribir el valor de la incapacidad. ",
IF( ISERR(_xlfn.NUMBERVALUE(BK385)), "El valor de la incapacidad debe ser un número válido. ", "")
),
""
)</f>
        <v/>
      </c>
      <c r="GO385" s="46">
        <f>CONCATENATE(BL385,BM385)&lt;&gt;""</f>
        <v/>
      </c>
      <c r="GP385" s="46">
        <f>IF(AND($DS385,GO385),
IF(BL385="","Debes escribir el número de días de licencia de maternidad o paternidad. ",
IF( IFERROR(INT(BL385),1.1) &lt;&gt; IFERROR(_xlfn.NUMBERVALUE(BL385),1), "La cantidad de días de licencia de maternidad o paternidad debe ser un número entero. ", "")
),
""
)</f>
        <v/>
      </c>
      <c r="GQ385" s="46">
        <f>IF(AND($DS385,GO385),
IF(BM385="","Debes escribir el valor de la licencia de maternidad o paternidad. ",
IF( ISERR(_xlfn.NUMBERVALUE(BM385)), "El valor de la licencia de maternidad o paternidad debe ser un número válido. ", "")
),
""
)</f>
        <v/>
      </c>
      <c r="GR385" s="46">
        <f>CONCATENATE(BN385,BO385)&lt;&gt;""</f>
        <v/>
      </c>
      <c r="GS385" s="46">
        <f>IF(AND($DS385,GR385),
IF(BN385="","Debes escribir el número de días de licencia remunerada. ",
IF( IFERROR(INT(BN385),1.1) &lt;&gt; IFERROR(_xlfn.NUMBERVALUE(BN385),1), "La cantidad de días de licencia remunerada debe ser un número entero. ", "")
),
""
)</f>
        <v/>
      </c>
      <c r="GT385" s="46">
        <f>IF(AND($DS385,GR385),
IF(BO385="","Debes escribir el valor de la licencia remunerada. ",
IF( ISERR(_xlfn.NUMBERVALUE(BO385)), "El valor de la licencia remunerada debe ser un número válido. ", "")
),
""
)</f>
        <v/>
      </c>
      <c r="GU385" s="46">
        <f>IF($DS385,
IF( AND(BP385&lt;&gt;"", ISERR(_xlfn.NUMBERVALUE(BP385))), "El valor de la licencia NO remunerada debe ser un número válido. ", "")
)</f>
        <v/>
      </c>
      <c r="GV385" s="46">
        <f>IF($DS385,
IF( AND(BQ385&lt;&gt;"", ISERR(_xlfn.NUMBERVALUE(BQ385))), "El valor de auxilios salariales debe ser un número válido. ", "")
)</f>
        <v/>
      </c>
      <c r="GW385" s="46">
        <f>IF($DS385,
IF( AND(BR385&lt;&gt;"", ISERR(_xlfn.NUMBERVALUE(BR385))), "El valor de auxilios NO salariales debe ser un número válido. ", "")
)</f>
        <v/>
      </c>
      <c r="GX385" s="46">
        <f>IF($DS385,
IF( AND(BS385&lt;&gt;"", ISERR(_xlfn.NUMBERVALUE(BS385))), "El valor de bonos salariales debe ser un número válido. ", "")
)</f>
        <v/>
      </c>
      <c r="GY385" s="46">
        <f>IF($DS385,
IF( AND(BT385&lt;&gt;"", ISERR(_xlfn.NUMBERVALUE(BT385))), "El valor de bonos NO salariales debe ser un número válido. ", "")
)</f>
        <v/>
      </c>
      <c r="GZ385" s="46">
        <f>IF($DS385,
IF( AND(BU385&lt;&gt;"", ISERR(_xlfn.NUMBERVALUE(BU385))), "El valor de bonos salariales de alimentación debe ser un número válido. ", "")
)</f>
        <v/>
      </c>
      <c r="HA385" s="46">
        <f>IF($DS385,
IF( AND(BV385&lt;&gt;"", ISERR(_xlfn.NUMBERVALUE(BV385))), "El valor de bonos NO salariales de alimentación debe ser un número válido. ", "")
)</f>
        <v/>
      </c>
      <c r="HB385" s="46">
        <f>IF($DS385,
IF( AND(BW385&lt;&gt;"", ISERR(_xlfn.NUMBERVALUE(BW385))), "El valor de bonificaciones salariales debe ser un número válido. ", "")
)</f>
        <v/>
      </c>
      <c r="HC385" s="46">
        <f>IF($DS385,
IF( AND(BX385&lt;&gt;"", ISERR(_xlfn.NUMBERVALUE(BX385))), "El valor de bonificaciones NO salariales debe ser un número válido. ", "")
)</f>
        <v/>
      </c>
      <c r="HD385" s="46">
        <f>IF($DS385,
IF( AND(BY385&lt;&gt;"", ISERR(_xlfn.NUMBERVALUE(BY385))), "El valor de compensaciones ordinarias debe ser un número válido. ", "")
)</f>
        <v/>
      </c>
      <c r="HE385" s="46">
        <f>IF($DS385,
IF( AND(BZ385&lt;&gt;"", ISERR(_xlfn.NUMBERVALUE(BZ385))), "El valor de compensaciones extraordinarias debe ser un número válido. ", "")
)</f>
        <v/>
      </c>
      <c r="HF385" s="46">
        <f>IF($DS385,
IF( AND(CA385&lt;&gt;"", ISERR(_xlfn.NUMBERVALUE(CA385))), "El valor de comisiones debe ser un número válido. ", "")
)</f>
        <v/>
      </c>
      <c r="HG385" s="46">
        <f>IF($DS385,
IF( AND(CB385&lt;&gt;"", ISERR(_xlfn.NUMBERVALUE(CB385))), "El valor de ausencia por huega debe ser un número válido. ", "")
)</f>
        <v/>
      </c>
      <c r="HH385" s="46">
        <f>IF($DS385,
IF( AND(CC385&lt;&gt;"", ISERR(_xlfn.NUMBERVALUE(CC385))), "El valor de anticipos debe ser un número válido. ", "")
)</f>
        <v/>
      </c>
      <c r="HI385" s="46">
        <f>IF($DS385,
IF( AND(CD385&lt;&gt;"", ISERR(_xlfn.NUMBERVALUE(CD385))), "El valor de pagos a terceros debe ser un número válido. ", "")
)</f>
        <v/>
      </c>
      <c r="HJ385" s="46">
        <f>IF($DS385,
IF( AND(CE385&lt;&gt;"", ISERR(_xlfn.NUMBERVALUE(CE385))), "El valor de dotación debe ser un número válido. ", "")
)</f>
        <v/>
      </c>
      <c r="HK385" s="46">
        <f>IF($DS385,
IF( AND(CF385&lt;&gt;"", ISERR(_xlfn.NUMBERVALUE(CF385))), "El valor de apoyo sostenibilidad debe ser un número válido. ", "")
)</f>
        <v/>
      </c>
      <c r="HL385" s="46">
        <f>IF($DS385,
IF( AND(CG385&lt;&gt;"", ISERR(_xlfn.NUMBERVALUE(CG385))), "El valor de teletrabajo debe ser un número válido. ", "")
)</f>
        <v/>
      </c>
      <c r="HM385" s="46">
        <f>IF($DS385,
IF( AND(CH385&lt;&gt;"", ISERR(_xlfn.NUMBERVALUE(CH385))), "El valor de bonificación de retiro debe ser un número válido. ", "")
)</f>
        <v/>
      </c>
      <c r="HN385" s="46">
        <f>IF($DS385,
IF( AND(CI385&lt;&gt;"", ISERR(_xlfn.NUMBERVALUE(CI385))), "El valor de indemnización de retiro debe ser un número válido. ", "")
)</f>
        <v/>
      </c>
      <c r="HO385" s="46">
        <f>IF($DS385,
IF( AND(CJ385&lt;&gt;"", ISERR(_xlfn.NUMBERVALUE(CJ385))), "El valor de reintegros debe ser un número válido. ", "")
)</f>
        <v/>
      </c>
      <c r="HP385" s="46">
        <f>CONCATENATE(CK385,CL385,CM385)&lt;&gt;""</f>
        <v/>
      </c>
      <c r="HQ385" s="46">
        <f>IF(AND($DS385,HP385),
IF(CK385="","Debes escribir la descripción de otro concepto no categorizado. ",""),
""
)</f>
        <v/>
      </c>
      <c r="HR385" s="46">
        <f>IF(AND($DS385,HP385),
IF(CONCATENATE(CL385,CM385)="","Debes escribir al menos un valor de concepto no categorizado (salarial o no salarial). ",
IF(ISERR(_xlfn.NUMBERVALUE(CL385)),"El valor salarial concepto no categorizado debe ser un número válido. ","")
),
""
)</f>
        <v/>
      </c>
      <c r="HS385" s="46">
        <f>IF(AND($DS385,HP385),
IF(CONCATENATE(CL385,CM385)="","Debes escribir al menos un valor de concepto no categorizado (salarial o no salarial). ",
IF(ISERR(_xlfn.NUMBERVALUE(CM385)),"El valor NO salarial concepto no categorizado debe ser un número válido. ","")
),
""
)</f>
        <v/>
      </c>
      <c r="HT385" s="46">
        <f>IF($DS385,
IF(CN385="","Debes escribir el porcentaje del aporte a salud. ",
IF( ISERR(_xlfn.NUMBERVALUE(CN385)), "El valor del porcentaje del aporte a salud debe ser un número válido. ", "")
)
)</f>
        <v/>
      </c>
      <c r="HU385" s="46">
        <f>IF($DS385,
IF(CO385="","Debes escribir el valor del aporte a salud. ",
IF( ISERR(_xlfn.NUMBERVALUE(CO385)), "El valor del aporte a salud debe ser un número válido. ", "")
)
)</f>
        <v/>
      </c>
      <c r="HV385" s="46">
        <f>IF($DS385,
IF( AND(CP385&lt;&gt;"", ISERR(_xlfn.NUMBERVALUE(CP385))), "El valor plan complementario debe ser un número válido. ", "")
)</f>
        <v/>
      </c>
      <c r="HW385" s="46">
        <f>IF($DS385,
IF(CQ385="","Debes escribir el porcentaje del aporte a pensión. ",
IF( ISERR(_xlfn.NUMBERVALUE(CQ385)), "El valor del porcentaje del aporte a pensión debe ser un número válido. ", "")
)
)</f>
        <v/>
      </c>
      <c r="HX385" s="46">
        <f>IF($DS385,
IF(CR385="","Debes escribir el valor del aporte a pensión. ",
IF( ISERR(_xlfn.NUMBERVALUE(CR385)), "El valor del aporte a salud debe ser un número válido. ", "")
)
)</f>
        <v/>
      </c>
      <c r="HY385" s="46">
        <f>IF($DS385,
IF( AND(CS385&lt;&gt;"", ISERR(_xlfn.NUMBERVALUE(CS385))), "El valor pensión voluntaria debe ser un número válido. ", "")
)</f>
        <v/>
      </c>
      <c r="HZ385" s="46">
        <f>CONCATENATE(CT385,CU385,CV385,CW385)&lt;&gt;""</f>
        <v/>
      </c>
      <c r="IA385" s="46">
        <f>IF(AND($DS385,HZ385),
IF(CT385="","Debes escribir el % del fondo de seguridad pensional. ",
IF( ISERR(_xlfn.NUMBERVALUE(CT385)), "El % del fondo de seguridad debe ser un número válido. ", "")
),
""
)</f>
        <v/>
      </c>
      <c r="IB385" s="46">
        <f>IF(AND($DS385,HZ385),
IF(CU385="","Debes escribir el valor del aporte al fondo de solidaridad pensional. ",
IF( ISERR(_xlfn.NUMBERVALUE(CU385)), "El valor del aporte al fondo de solidaridad pensional debe ser un número válido. ", "")
),
""
)</f>
        <v/>
      </c>
      <c r="IC385" s="46">
        <f>IF(AND($DS385,HZ385),
IF(CV385="","Debes escribir el % del fondo de subsistencia. ",
IF( ISERR(_xlfn.NUMBERVALUE(CV385)), "El % del fondo de subsistencia debe ser un número válido. ", "")
),
""
)</f>
        <v/>
      </c>
      <c r="ID385" s="46">
        <f>IF(AND($DS385,HZ385),
IF(CW385="","Debes escribir el valor del fondo de subsistencia. ",
IF( ISERR(_xlfn.NUMBERVALUE(CW385)), "El valor del fondo de subsistencia debe ser un número válido. ", "")
),
""
)</f>
        <v/>
      </c>
      <c r="IE385" s="46">
        <f>CONCATENATE(CX385,CY385)&lt;&gt;""</f>
        <v/>
      </c>
      <c r="IF385" s="46">
        <f>IF(AND($DS385,IE385),
IF(CX385="","Debes escribir el % de sindicato. ",
IF( ISERR(_xlfn.NUMBERVALUE(CX385)), "El % de sindicato debe ser un número válido. ", "")
),
""
)</f>
        <v/>
      </c>
      <c r="IG385" s="46">
        <f>IF(AND($DS385,IE385),
IF(CY385="","Debes escribir el valor del sindicato. ",
IF( ISERR(_xlfn.NUMBERVALUE(CY385)), "El valor del sindicato debe ser un número válido. ", "")
),
""
)</f>
        <v/>
      </c>
      <c r="IH385" s="46">
        <f>IF($DS385,
IF( AND(CZ385&lt;&gt;"", ISERR(_xlfn.NUMBERVALUE(CZ385))), "El valor de sanción pública debe ser un número válido. ", "")
)</f>
        <v/>
      </c>
      <c r="II385" s="46">
        <f>IF($DS385,
IF( AND(DA385&lt;&gt;"", ISERR(_xlfn.NUMBERVALUE(DA385))), "El valor de sanción privada debe ser un número válido. ", "")
)</f>
        <v/>
      </c>
      <c r="IJ385" s="46">
        <f>CONCATENATE(DB385,DC385)&lt;&gt;""</f>
        <v/>
      </c>
      <c r="IK385" s="46">
        <f>IF(AND($DS385,IJ385),
IF(DB385="","Debes escribir la descripción de libranza. ",""),
""
)</f>
        <v/>
      </c>
      <c r="IL385" s="46">
        <f>IF(AND($DS385,IJ385),
IF(DC385="","Debes escribir la cuota libranza. ",
IF(ISERR(_xlfn.NUMBERVALUE(DC385)),"El valor de la cuota libranza debe ser un número válido. ","")
),
""
)</f>
        <v/>
      </c>
      <c r="IM385" s="46">
        <f>IF($DS385,
IF( AND(DD385&lt;&gt;"", ISERR(_xlfn.NUMBERVALUE(DD385))), "El valor de pagos a terceros debe ser un número válido. ", "")
)</f>
        <v/>
      </c>
      <c r="IN385" s="46">
        <f>IF($DS385,
IF( AND(DE385&lt;&gt;"", ISERR(_xlfn.NUMBERVALUE(DE385))), "El valor de anticipos debe ser un número válido. ", "")
)</f>
        <v/>
      </c>
      <c r="IO385" s="46">
        <f>IF($DS385,
IF( AND(DF385&lt;&gt;"", ISERR(_xlfn.NUMBERVALUE(DF385))), "El valor de AFC debe ser un número válido. ", "")
)</f>
        <v/>
      </c>
      <c r="IP385" s="46">
        <f>IF($DS385,
IF( AND(DG385&lt;&gt;"", ISERR(_xlfn.NUMBERVALUE(DG385))), "El valor de rete-fuente debe ser un número válido. ", "")
)</f>
        <v/>
      </c>
      <c r="IQ385" s="46">
        <f>IF($DS385,
IF( AND(DH385&lt;&gt;"", ISERR(_xlfn.NUMBERVALUE(DH385))), "El valor de cooperativa de trabajo debe ser un número válido. ", "")
)</f>
        <v/>
      </c>
      <c r="IR385" s="46">
        <f>IF($DS385,
IF( AND(DI385&lt;&gt;"", ISERR(_xlfn.NUMBERVALUE(DI385))), "El valor de embargo fiscal debe ser un número válido. ", "")
)</f>
        <v/>
      </c>
      <c r="IS385" s="46">
        <f>IF($DS385,
IF( AND(DJ385&lt;&gt;"", ISERR(_xlfn.NUMBERVALUE(DJ385))), "El valor de educación debe ser un número válido. ", "")
)</f>
        <v/>
      </c>
      <c r="IT385" s="46">
        <f>IF($DS385,
IF( AND(DK385&lt;&gt;"", ISERR(_xlfn.NUMBERVALUE(DK385))), "El valor de reintegro debe ser un número válido. ", "")
)</f>
        <v/>
      </c>
      <c r="IU385" s="46">
        <f>IF($DS385,
IF( AND(DL385&lt;&gt;"", ISERR(_xlfn.NUMBERVALUE(DL385))), "El valor de deuda debe ser un número válido. ", "")
)</f>
        <v/>
      </c>
      <c r="IV385" s="46">
        <f>IF($DS385,
IF( AND(DM385&lt;&gt;"", ISERR(_xlfn.NUMBERVALUE(DM385))), "El valor de otras deducciones debe ser un número válido. ", "")
)</f>
        <v/>
      </c>
      <c r="IW385" s="46">
        <f>IF($DS385,
IF(DN385="","Debes escribir el valor de los devengos totales. ",
IF( ISERR(_xlfn.NUMBERVALUE(DN385)), "El valor de los devengos totales debe ser un número válido. ", "")
)
)</f>
        <v/>
      </c>
      <c r="IX385" s="46">
        <f>IF($DS385,
IF(DO385="","Debes escribir el valor de las deducciones totales. ",
IF( ISERR(_xlfn.NUMBERVALUE(DO385)), "El valor de las deducciones totales debe ser un número válido. ", "")
)
)</f>
        <v/>
      </c>
      <c r="IY385" s="46">
        <f>IF($DS385,
IF(DP385="","Debes escribir el valor del salario total. ",
IF( ISERR(_xlfn.NUMBERVALUE(DP385)), "El valor del salario total debe ser un número válido. ", "")
)
)</f>
        <v/>
      </c>
    </row>
    <row r="386">
      <c r="B386" s="48" t="n">
        <v>374</v>
      </c>
      <c r="C386" s="61">
        <f>IF(AND(DS386,DP386&lt;&gt;""),
IF(DQ386="","OK","Error"),
""
)</f>
        <v/>
      </c>
      <c r="D386" s="53" t="n"/>
      <c r="E386" s="52" t="n"/>
      <c r="F386" s="112" t="n"/>
      <c r="G386" s="52" t="n"/>
      <c r="H386" s="53" t="n"/>
      <c r="I386" s="52" t="n"/>
      <c r="J386" s="52" t="n"/>
      <c r="K386" s="53" t="n"/>
      <c r="L386" s="55" t="n"/>
      <c r="M386" s="108" t="n"/>
      <c r="N386" s="56" t="n"/>
      <c r="O386" s="52" t="n"/>
      <c r="P386" s="52" t="n"/>
      <c r="Q386" s="52" t="n"/>
      <c r="R386" s="52" t="n"/>
      <c r="S386" s="52" t="n"/>
      <c r="T386" s="53" t="n"/>
      <c r="U386" s="52" t="n"/>
      <c r="V386" s="52" t="n"/>
      <c r="W386" s="55" t="n"/>
      <c r="X386" s="55" t="n"/>
      <c r="Y386" s="52" t="n"/>
      <c r="Z386" s="55" t="n"/>
      <c r="AA386" s="52" t="n"/>
      <c r="AB386" s="53" t="n"/>
      <c r="AC386" s="53" t="n"/>
      <c r="AD386" s="53" t="n"/>
      <c r="AE386" s="177" t="n"/>
      <c r="AF386" s="113" t="n"/>
      <c r="AG386" s="177" t="n"/>
      <c r="AH386" s="178" t="n"/>
      <c r="AI386" s="178" t="n"/>
      <c r="AJ386" s="178" t="n"/>
      <c r="AK386" s="114" t="n"/>
      <c r="AL386" s="178" t="n"/>
      <c r="AM386" s="114" t="n"/>
      <c r="AN386" s="178" t="n"/>
      <c r="AO386" s="114" t="n"/>
      <c r="AP386" s="178" t="n"/>
      <c r="AQ386" s="114" t="n"/>
      <c r="AR386" s="178" t="n"/>
      <c r="AS386" s="114" t="n"/>
      <c r="AT386" s="178" t="n"/>
      <c r="AU386" s="114" t="n"/>
      <c r="AV386" s="178" t="n"/>
      <c r="AW386" s="114" t="n"/>
      <c r="AX386" s="178" t="n"/>
      <c r="AY386" s="114" t="n"/>
      <c r="AZ386" s="178" t="n"/>
      <c r="BA386" s="114" t="n"/>
      <c r="BB386" s="178" t="n"/>
      <c r="BC386" s="114" t="n"/>
      <c r="BD386" s="178" t="n"/>
      <c r="BE386" s="178" t="n"/>
      <c r="BF386" s="178" t="n"/>
      <c r="BG386" s="59" t="n"/>
      <c r="BH386" s="178" t="n"/>
      <c r="BI386" s="114" t="n"/>
      <c r="BJ386" s="53" t="n"/>
      <c r="BK386" s="178" t="n"/>
      <c r="BL386" s="114" t="n"/>
      <c r="BM386" s="178" t="n"/>
      <c r="BN386" s="114" t="n"/>
      <c r="BO386" s="178" t="n"/>
      <c r="BP386" s="178" t="n"/>
      <c r="BQ386" s="178" t="n"/>
      <c r="BR386" s="178" t="n"/>
      <c r="BS386" s="178" t="n"/>
      <c r="BT386" s="178" t="n"/>
      <c r="BU386" s="178" t="n"/>
      <c r="BV386" s="178" t="n"/>
      <c r="BW386" s="178" t="n"/>
      <c r="BX386" s="178" t="n"/>
      <c r="BY386" s="178" t="n"/>
      <c r="BZ386" s="178" t="n"/>
      <c r="CA386" s="178" t="n"/>
      <c r="CB386" s="178" t="n"/>
      <c r="CC386" s="178" t="n"/>
      <c r="CD386" s="178" t="n"/>
      <c r="CE386" s="178" t="n"/>
      <c r="CF386" s="178" t="n"/>
      <c r="CG386" s="178" t="n"/>
      <c r="CH386" s="178" t="n"/>
      <c r="CI386" s="178" t="n"/>
      <c r="CJ386" s="178" t="n"/>
      <c r="CK386" s="53" t="n"/>
      <c r="CL386" s="178" t="n"/>
      <c r="CM386" s="178" t="n"/>
      <c r="CN386" s="60" t="n"/>
      <c r="CO386" s="177" t="n"/>
      <c r="CP386" s="178" t="n"/>
      <c r="CQ386" s="60" t="n"/>
      <c r="CR386" s="177" t="n"/>
      <c r="CS386" s="178" t="n"/>
      <c r="CT386" s="59" t="n"/>
      <c r="CU386" s="178" t="n"/>
      <c r="CV386" s="59" t="n"/>
      <c r="CW386" s="178" t="n"/>
      <c r="CX386" s="59" t="n"/>
      <c r="CY386" s="178" t="n"/>
      <c r="CZ386" s="178" t="n"/>
      <c r="DA386" s="178" t="n"/>
      <c r="DB386" s="53" t="n"/>
      <c r="DC386" s="178" t="n"/>
      <c r="DD386" s="178" t="n"/>
      <c r="DE386" s="178" t="n"/>
      <c r="DF386" s="178" t="n"/>
      <c r="DG386" s="178" t="n"/>
      <c r="DH386" s="178" t="n"/>
      <c r="DI386" s="178" t="n"/>
      <c r="DJ386" s="178" t="n"/>
      <c r="DK386" s="178" t="n"/>
      <c r="DL386" s="178" t="n"/>
      <c r="DM386" s="178" t="n"/>
      <c r="DN386" s="177" t="n"/>
      <c r="DO386" s="177" t="n"/>
      <c r="DP386" s="177" t="n"/>
      <c r="DQ386" s="76">
        <f>IF(AND(DS386,DP386&lt;&gt;""),
CONCATENATE(DT386,DU386,DV386,DW386,DX386,DY386,DZ386,EA386,EB386,EC386,ED386,EE386,EF386,EG386,EH386,EI386,EJ386,EK386,EL386,EM386,EN386,EO386,EP386,EQ386,ES386,ET386,EU386,EV386,EW386,EX386,EY386,EZ386,FA386,FC386,FD386,FF386,FG386,FI386,FJ386,FL386,FM386,FO386,FP386,FR386,FS386,FU386,FV386,FX386,FY386,GA386,GB386,GD386,GE386,GF386,GH386,GI386,GJ386,GL386,GM386,GN386,GP386,GQ386,GS386,GT386,GU386,GV386,GW386,GX386,GY386,GZ386,HA386,HB386,HC386,HD386,HE386,HF386,HG386,HH386,HI386,HJ386,HK386,HL386,HM386,HN386,HO386,HQ386,HR386,HS386,HT386,HU386,HV386,HW386,HX386,HY386,IA386,IB386,IC386,ID386,IF386,IG386,IH386,II386,IK386,IL386,IM386,IN386,IO386,IP386,IQ386,IR386,IS386,IT386,IU386,IV386,IW386,IX386,IY386,IZ386),
""
)</f>
        <v/>
      </c>
      <c r="DR386" s="53" t="n"/>
      <c r="DS386" s="46">
        <f>CONCATENATE(D386,$E386,$F386,$G386,H386,$I386,$J386,K386,$L386,$M386,N386,$O386,$P386,$Q386,$R386,$S386,T386,$U386,$V386,$W386,$X386,$Y386,$Z386,$AA386,AB386,AC386,AD386,$AE386,$AF386,$AG386,AH386,AI386,AJ386,AK386,AL386,AM386,AN386,AO386,AP386,AQ386,AR386,AS386,AT386,AU386,AV386,AW386,AX386,AY386,AZ386,BA386,BB386,BC386,BD386,BE386,BF386,BG386,BH386,BI386,BJ386,BK386,BL386,BM386,BN386,BO386,BP386,BQ386,BR386,BS386,BT386,BU386,BV386,BW386,BX386,BY386,BZ386,CA386,CB386,CC386,CD386,CE386,CF386,CG386,CH386,CI386,CJ386,CK386,CL386,CM386,$CN386,$CO386,CP386,$CQ386,$CR386,CS386,CT386,CU386,CV386,CW386,CX386,CY386,CZ386,DA386,DB386,DC386,DD386,DE386,DF386,DG386,DH386,DI386,DJ386,DK386,DL386,DM386,$DN386,$DO386,$DP386,DR386)&lt;&gt;""</f>
        <v/>
      </c>
      <c r="DT386" s="46">
        <f>IF(AND($DS386,$E$4&lt;&gt;""),
IF(LEFT($E$4,2) = "1.",
IF(D386&lt;&gt;"","El CUNE sólo se envía en operaciones de novedad o ajuste. ",""),
IF(D386="","Debes escribir un CUNE válido para realizar operaciones de novedad o ajuste. ","")),
""
)</f>
        <v/>
      </c>
      <c r="DU386" s="46">
        <f>IF($DS386,
IF(E386="","Debes seleccionar el tipo de documento del empleado. ",
IF(_xlfn.IFNA(VLOOKUP(E386,TIPO_DE_DOCUMENTO,1,FALSE),-1)=-1,"El tipo de documento no es válido (por favor seleccionarlo de la lista). ","")
)
)</f>
        <v/>
      </c>
      <c r="DV386" s="46">
        <f>IF($DS386,
IF(F386="","Debes escribir el número de documento del empleado. ","")
)</f>
        <v/>
      </c>
      <c r="DW386" s="46">
        <f>IF($DS386,
IF(G386="","Debes escribir el primer nombre del empleado. ","")
)</f>
        <v/>
      </c>
      <c r="DY386" s="46">
        <f>IF($DS386,
IF(I386="","Debes escribir el primer apellido del empleado. ","")
)</f>
        <v/>
      </c>
      <c r="DZ386" s="46">
        <f>IF($DS386,
IF(J386="","Debes escribir el segundo apellido del empleado. ","")
)</f>
        <v/>
      </c>
      <c r="EB386" s="46">
        <f>IF($DS386,
IF(L386="","Debes escribir la fecha de ingreso del empleado. ",
IF(ISERR(DATE(YEAR(L386),MONTH(L386),DAY(L386))), "El valor ingresado en fecha de ingreso no tiene un formato válido. ","")
)
)</f>
        <v/>
      </c>
      <c r="EC386" s="46">
        <f>IF($DS386,
IF(M386="","Debes escribir el tiempo laborado. ",
IF( IFERROR(INT(M386),1.1) &lt;&gt; IFERROR(_xlfn.NUMBERVALUE(M386),1), "El valor de los días trabajados debe ser un número entero. ", "")
)
)</f>
        <v/>
      </c>
      <c r="ED386" s="46">
        <f>IF($DS386,
IF( AND(N386&lt;&gt;"", ISERR(DATE(YEAR(N386),MONTH(N386),DAY(N386))) ), "El valor ingresado en fecha de ingreso no tiene un formato válido. ",
IF( AND(N386&lt;&gt;"", $E$6&lt;&gt;"", DATE(YEAR(N386), MONTH(N386), 1) &lt;&gt; IFERROR(DATE(MID($E$6, 1, 4), MID($E$6, 6, 2),1), "1/1/1900") ), "La fecha de retiro debe estar dentro del período liquidado. ", "")
)
)</f>
        <v/>
      </c>
      <c r="EE386" s="46">
        <f>IF($DS386,
IF(O386="","Debes seleccionar el tipo de trabajador. ",
IF(_xlfn.IFNA(VLOOKUP(O386,TIPO_DE_TRABAJADOR,1,FALSE),-1)=-1,"El tipo de trabajador no es válido (por favor seleccionarlo de la lista). ","")
)
)</f>
        <v/>
      </c>
      <c r="EF386" s="46">
        <f>IF($DS386,
IF(P386="","Debes seleccionar si es un trabajador dependiente pensionado por vejez. ",
IF(_xlfn.IFNA(VLOOKUP(P386,SUBTIPO_DE_TRABAJADOR,1,FALSE),-1)=-1,"El tipo de trabajador dependiente pensionado por vejez no es válido (por favor seleccionarlo de la lista). ","")
)
)</f>
        <v/>
      </c>
      <c r="EG386" s="46">
        <f>IF($DS386,
IF(Q386="","Debes seleccionar el tipo de contrato del trabajador. ",
IF(_xlfn.IFNA(VLOOKUP(Q386,TIPO_DE_CONTRATO,1,FALSE),-1)=-1,"El tipo de contrato del trabajador no es válido (por favor seleccionarlo de la lista). ","")
)
)</f>
        <v/>
      </c>
      <c r="EH386" s="46">
        <f>IF($DS386,
IF(R386="","Debes seleccionar si es un salario integral. ",
IF(_xlfn.IFNA(VLOOKUP(R386,SI_NO,1,FALSE),-1)=-1,"Valor no válido para salario integral (por favor seleccionarlo de la lista). ","")
)
)</f>
        <v/>
      </c>
      <c r="EI386" s="46">
        <f>IF($DS386,
IF(S386="","Debes seleccionar si el trabajador realiza actividades de riesgo. ",
IF(_xlfn.IFNA(VLOOKUP(S386,SI_NO,1,FALSE),-1)=-1,"Valor no válido para actividad de alto riesgo (por favor seleccionarlo de la lista). ","")
)
)</f>
        <v/>
      </c>
      <c r="EK386" s="46">
        <f>IF($DS386,
IF(U386="","Debes escribir el código del municipio de residencia del trabajador. ",
IF(_xlfn.IFNA(VLOOKUP(U386,MUNICIPIO,1,FALSE),-1)=-1,"El municipio de residencia del trabajador es inválido (por favor seleccionarlo de la lista). ","")
)
)</f>
        <v/>
      </c>
      <c r="EL386" s="46">
        <f>IF($DS386,
IF(V386="","Debes escribir el la dirección de residendia del trabajador. ","")
)</f>
        <v/>
      </c>
      <c r="EM386" s="46">
        <f>IF($DS386,
IF(W386="","Debes escribir la fecha de inicio de la liquidación. ",
IF(ISERR(DATE(YEAR(W386),MONTH(W386),DAY(W386))),"El valor ingresado en fecha de inicio de liquidación no tiene un formato válido. ",
IF( AND($E$6&lt;&gt;"", DATE(YEAR(W386), MONTH(W386), 1) &lt;&gt; IFERROR(DATE(MID($E$6, 1, 4), MID($E$6, 6, 2),1), "1/1/1900") ), "La fecha de inicio de la liquidación debe estar dentro del período liquidado. ", "")
)
)
)</f>
        <v/>
      </c>
      <c r="EN386" s="46">
        <f>IF($DS386,
IF(X386="","Debes escribir la fecha de fin de la liquidación. ",
IF(ISERR(DATE(YEAR(X386),MONTH(X386),DAY(X386))),"El valor ingresado en fecha de fin de liquidación no tiene un formato válido. ",
IF( AND($E$6&lt;&gt;"", DATE(YEAR(X386), MONTH(X386), 1) &lt;&gt; IFERROR(DATE(MID($E$6, 1, 4), MID($E$6, 6, 2),1), "1/1/1900") ), "La fecha de fin de la liquidación debe estar dentro del período liquidado. ", "")
)
)
)</f>
        <v/>
      </c>
      <c r="EO386" s="46">
        <f>IF($DS386,
IF(Y386="","Debes escribir la frecuencia de pago del trabajador. ",
IF(_xlfn.IFNA(VLOOKUP(Y386,PERÍODO_DE_NÓMINA,1,FALSE),-1)=-1,"La frecuencia de pago es inválida (por favor seleccionarlo de la lista). ","")
)
)</f>
        <v/>
      </c>
      <c r="EP386" s="46">
        <f>IF($DS386,
IF(Z386="","Debes escribir la fecha de pago. ",
IF(ISERR(DATE(YEAR(Z386),MONTH(Z386),DAY(Z386))), "El valor ingresado en fecha de pago no tiene un formato válido. ","")
)
)</f>
        <v/>
      </c>
      <c r="EQ386" s="46">
        <f>IF($DS386,
IF(AA386="","Debes escribir el medio de pago. ",
IF(_xlfn.IFNA(VLOOKUP(AA386,MEDIOS_DE_PAGO,1,FALSE),-1)=-1,"El medio de pago es inválido (por favor seleccionarlo de la lista). ","")
)
)</f>
        <v/>
      </c>
      <c r="ER386" s="46">
        <f>OR(AA386='Tablas '!$T$4,AA386='Tablas '!$T$7,AA386='Tablas '!$T$8,AA386='Tablas '!$T$11)</f>
        <v/>
      </c>
      <c r="ES386" s="46">
        <f>IF(AND($DS386,ER386),
IF(AB386="","Debes escribir la entidad bancaria. ",""),
""
)</f>
        <v/>
      </c>
      <c r="ET386" s="46">
        <f>IF(AND($DS386,ER386),
IF(AC386="","Debes escribir el tipo de cuenta bancaria. ",
IF(_xlfn.IFNA(VLOOKUP(AC386,TIPO_DE_CUENTA,1,FALSE),-1)=-1,"El tipo de cuenta bancaria es inválida (por favor seleccionarlo de la lista). ","")
),
""
)</f>
        <v/>
      </c>
      <c r="EU386" s="46">
        <f>IF(AND($DS386,ER386),
IF(AD386="","Debes escribir el número de cuenta bancaria. ",""),
""
)</f>
        <v/>
      </c>
      <c r="EV386" s="46">
        <f>IF($DS386,
IF(AE386="","Debes escribir el valor del sueldo básico. ",
IF( ISERR(_xlfn.NUMBERVALUE(AE386)), "El valor del sueldo básico debe ser un número válido. ", "")
)
)</f>
        <v/>
      </c>
      <c r="EW386" s="46">
        <f>IF($DS386,
IF(AF386="","Debes escribir el número de días trabajados. ",
IF( IFERROR(INT(AF386),1.1) &lt;&gt; IFERROR(_xlfn.NUMBERVALUE(AF386),1), "La cantidad de días trabajados debe ser un número entero. ", "")
)
)</f>
        <v/>
      </c>
      <c r="EX386" s="46">
        <f>IF($DS386,
IF(AG386="","Debes escribir el valor del sueldo trabajado. ",
IF( ISERR(_xlfn.NUMBERVALUE(AG386)), "El valor del sueldo trabajado debe ser un número válido. ", "")
)
)</f>
        <v/>
      </c>
      <c r="EY386" s="46">
        <f>IF($DS386,
IF( AND(AH386&lt;&gt;"", ISERR(_xlfn.NUMBERVALUE(AH386))), "El valor del auxilio de transporte debe ser un número válido. ", "")
)</f>
        <v/>
      </c>
      <c r="EZ386" s="46">
        <f>IF($DS386,
IF( AND(AI386&lt;&gt;"", ISERR(_xlfn.NUMBERVALUE(AI386))), "El valor de viáticos salariales debe ser un número válido. ", "")
)</f>
        <v/>
      </c>
      <c r="FA386" s="46">
        <f>IF($DS386,
IF( AND(AJ386&lt;&gt;"", ISERR(_xlfn.NUMBERVALUE(AJ386))), "El valor de viáticos NO salariales debe ser un número válido. ", "")
)</f>
        <v/>
      </c>
      <c r="FB386" s="46">
        <f>CONCATENATE(AK386,AL386)&lt;&gt;""</f>
        <v/>
      </c>
      <c r="FC386" s="46">
        <f>IF(AND($DS386,FB386),
IF(AK386="","Debes escribir el número de horas extras diurnas. ",
IF( IFERROR(INT(AK386),1.1) &lt;&gt; IFERROR(_xlfn.NUMBERVALUE(AK386),1), "La cantidad de horas extras diurnas debe ser un número entero. ", "")
),
""
)</f>
        <v/>
      </c>
      <c r="FD386" s="46">
        <f>IF(AND($DS386,FB386),
IF(AL386="","Debes escribir el valor de las horas extras diurnas. ",
IF( ISERR(_xlfn.NUMBERVALUE(AL386)), "El valor de las horas extras duirnas debe ser un número válido. ", "")
),
""
)</f>
        <v/>
      </c>
      <c r="FE386" s="46">
        <f>CONCATENATE(AM386,AN386)&lt;&gt;""</f>
        <v/>
      </c>
      <c r="FF386" s="46">
        <f>IF(AND($DS386,FE386),
IF(AM386="","Debes escribir el número de horas extras nocturnas. ",
IF( IFERROR(INT(AM386),1.1) &lt;&gt; IFERROR(_xlfn.NUMBERVALUE(AM386),1), "La cantidad de horas extras nocturnas debe ser un número entero. ", "")
),
""
)</f>
        <v/>
      </c>
      <c r="FG386" s="46">
        <f>IF(AND($DS386,FE386),
IF(AN386="","Debes escribir el valor de las horas extras nocturnas. ",
IF( ISERR(_xlfn.NUMBERVALUE(AN386)), "El valor de las horas extras nocturnas debe ser un número válido. ", "")
),
""
)</f>
        <v/>
      </c>
      <c r="FH386" s="46">
        <f>CONCATENATE(AO386,AP386)&lt;&gt;""</f>
        <v/>
      </c>
      <c r="FI386" s="46">
        <f>IF(AND($DS386,FH386),
IF(AO386="","Debes escribir el número de horas extras diurnas dominicales y festivas. ",
IF( IFERROR(INT(AO386),1.1) &lt;&gt; IFERROR(_xlfn.NUMBERVALUE(AO386),1), "La cantidad de horas extras diurnas dominicales y festivas debe ser un número entero. ", "")
),
""
)</f>
        <v/>
      </c>
      <c r="FJ386" s="46">
        <f>IF(AND($DS386,FH386),
IF(AP386="","Debes escribir el valor de las horas extras diurnas dominicales y festivas. ",
IF( ISERR(_xlfn.NUMBERVALUE(AP386)), "El valor de las horas extras diurnas dominicales y festivas debe ser un número válido. ", "")
),
""
)</f>
        <v/>
      </c>
      <c r="FK386" s="46">
        <f>CONCATENATE(AQ386,AR386)&lt;&gt;""</f>
        <v/>
      </c>
      <c r="FL386" s="46">
        <f>IF(AND($DS386,FK386),
IF(AQ386="","Debes escribir el número de horas extras nocturnas dominicales y festivas. ",
IF( IFERROR(INT(AQ386),1.1) &lt;&gt; IFERROR(_xlfn.NUMBERVALUE(AQ386),1), "La cantidad de horas extras nocturnas dominicales y festivas debe ser un número entero. ", "")
),
""
)</f>
        <v/>
      </c>
      <c r="FM386" s="46">
        <f>IF(AND($DS386,FK386),
IF(AR386="","Debes escribir el valor de las horas extras nocturnas dominicales y festivas. ",
IF( ISERR(_xlfn.NUMBERVALUE(AR386)), "El valor de las horas extras nocturnas dominicales y festivas debe ser un número válido. ", "")
),
""
)</f>
        <v/>
      </c>
      <c r="FN386" s="46">
        <f>CONCATENATE(AS386,AT386)&lt;&gt;""</f>
        <v/>
      </c>
      <c r="FO386" s="46">
        <f>IF(AND($DS386,FN386),
IF(AS386="","Debes escribir el número de horas recargo nocturno. ",
IF( IFERROR(INT(AS386),1.1) &lt;&gt; IFERROR(_xlfn.NUMBERVALUE(AS386),1), "La cantidad de horas recargo nocturno debe ser un número entero. ", "")
),
""
)</f>
        <v/>
      </c>
      <c r="FP386" s="46">
        <f>IF(AND($DS386,FN386),
IF(AT386="","Debes escribir el valor de las horas recargo nocturno. ",
IF( ISERR(_xlfn.NUMBERVALUE(AT386)), "El valor de las horas recargo nocturno debe ser un número válido. ", "")
),
""
)</f>
        <v/>
      </c>
      <c r="FQ386" s="46">
        <f>CONCATENATE(AU386,AV386)&lt;&gt;""</f>
        <v/>
      </c>
      <c r="FR386" s="46">
        <f>IF(AND($DS386,FQ386),
IF(AU386="","Debes escribir el número de horas recargo diurno dominical y festivo. ",
IF( IFERROR(INT(AU386),1.1) &lt;&gt; IFERROR(_xlfn.NUMBERVALUE(AU386),1), "La cantidad de horas recargo diurno dominical y festivo debe ser un número entero. ", "")
),
""
)</f>
        <v/>
      </c>
      <c r="FS386" s="46">
        <f>IF(AND($DS386,FQ386),
IF(AV386="","Debes escribir el valor de las horas recargo diurno dominical y festivo. ",
IF( ISERR(_xlfn.NUMBERVALUE(AV386)), "El valor de las horas recargo diurno dominical y festivo debe ser un número válido. ", "")
),
""
)</f>
        <v/>
      </c>
      <c r="FT386" s="46">
        <f>CONCATENATE(AW386,AX386)&lt;&gt;""</f>
        <v/>
      </c>
      <c r="FU386" s="46">
        <f>IF(AND($DS386,FT386),
IF(AW386="","Debes escribir el número de horas recargo nocturno dominical y festivo. ",
IF( IFERROR(INT(AW386),1.1) &lt;&gt; IFERROR(_xlfn.NUMBERVALUE(AW386),1), "La cantidad de horas recargo nocturno dominical y festivo debe ser un número entero. ", "")
),
""
)</f>
        <v/>
      </c>
      <c r="FV386" s="46">
        <f>IF(AND($DS386,FT386),
IF(AX386="","Debes escribir el valor de las horas recargo nocturno dominical y festivo. ",
IF( ISERR(_xlfn.NUMBERVALUE(AX386)), "El valor de las horas recargo nocturno dominical y festivo debe ser un número válido. ", "")
),
""
)</f>
        <v/>
      </c>
      <c r="FW386" s="46">
        <f>CONCATENATE(AY386,AZ386)&lt;&gt;""</f>
        <v/>
      </c>
      <c r="FX386" s="46">
        <f>IF(AND($DS386,FW386),
IF(AY386="","Debes escribir el número de días de vacaciones comunes. ",
IF( IFERROR(INT(AY386),1.1) &lt;&gt; IFERROR(_xlfn.NUMBERVALUE(AY386),1), "La cantidad de días de vacaciones comunes debe ser un número entero. ", "")
),
""
)</f>
        <v/>
      </c>
      <c r="FY386" s="46">
        <f>IF(AND($DS386,FW386),
IF(AZ386="","Debes escribir el valor de las vacaciones comunes. ",
IF( ISERR(_xlfn.NUMBERVALUE(AZ386)), "El valor de las vacaciones comunes debe ser un número válido. ", "")
),
""
)</f>
        <v/>
      </c>
      <c r="FZ386" s="46">
        <f>CONCATENATE(BA386,BB386)&lt;&gt;""</f>
        <v/>
      </c>
      <c r="GA386" s="46">
        <f>IF(AND($DS386,FZ386),
IF(BA386="","Debes escribir el número de días de vacaciones compensadas. ",
IF( IFERROR(INT(BA386),1.1) &lt;&gt; IFERROR(_xlfn.NUMBERVALUE(BA386),1), "La cantidad de días de vacaciones compensadas debe ser un número entero. ", "")
),
""
)</f>
        <v/>
      </c>
      <c r="GB386" s="46">
        <f>IF(AND($DS386,FZ386),
IF(BB386="","Debes escribir el valor de las vacaciones compensadas. ",
IF( ISERR(_xlfn.NUMBERVALUE(BB386)), "El valor de las vacaciones compensadas debe ser un número válido. ", "")
),
""
)</f>
        <v/>
      </c>
      <c r="GC386" s="46">
        <f>CONCATENATE(BC386,BD386)&lt;&gt;""</f>
        <v/>
      </c>
      <c r="GD386" s="46">
        <f>IF(AND($DS386,GC386),
IF(BC386="","Debes escribir el número de días de prima salarial. ",
IF( IFERROR(INT(BC386),1.1) &lt;&gt; IFERROR(_xlfn.NUMBERVALUE(BC386),1), "La cantidad de días de prima salarial debe ser un número entero. ", "")
),
""
)</f>
        <v/>
      </c>
      <c r="GE386" s="46">
        <f>IF(AND($DS386,GC386),
IF(BD386="","Debes escribir el valor de los días de prima salarial. ",
IF( ISERR(_xlfn.NUMBERVALUE(BD386)), "El valor de los días de prima salarial debe ser un número válido. ", "")
),
""
)</f>
        <v/>
      </c>
      <c r="GF386" s="46">
        <f>IF($DS386,
IF( AND(BE386&lt;&gt;"", ISERR(_xlfn.NUMBERVALUE(BE386))), "El valor de la prima NO saliarial debe ser un número válido. ", "")
)</f>
        <v/>
      </c>
      <c r="GG386" s="46">
        <f>CONCATENATE(BF386,BG386,BH386)&lt;&gt;""</f>
        <v/>
      </c>
      <c r="GH386" s="46">
        <f>IF(AND($DS386,GG386),
IF(BF386="","Debes escribir el valor de las cesantías. ",
IF( ISERR(_xlfn.NUMBERVALUE(BF386)), "El valor de las cesantías debe ser un número válido. ", "")
),
""
)</f>
        <v/>
      </c>
      <c r="GI386" s="46">
        <f>IF(AND($DS386,GG386),
IF(BG386="","Debes escribir el % de cesantías. ",
IF( ISERR(_xlfn.NUMBERVALUE(BG386)), "El % de cesantías debe ser un número válido. ", "")
),
""
)</f>
        <v/>
      </c>
      <c r="GJ386" s="46">
        <f>IF(AND($DS386,GG386),
IF(BH386="","Debes escribir el valor de intereses de cesantías. ",
IF( ISERR(_xlfn.NUMBERVALUE(BH386)), "El valor de intereses de cesantías debe ser un número válido. ", "")
),
""
)</f>
        <v/>
      </c>
      <c r="GK386" s="46">
        <f>CONCATENATE(BI386,BJ386,BK386)&lt;&gt;""</f>
        <v/>
      </c>
      <c r="GL386" s="46">
        <f>IF(AND($DS386,GK386),
IF(BI386="","Debes escribir el número de días de incapacidad. ",
IF( IFERROR(INT(BI386),1.1) &lt;&gt; IFERROR(_xlfn.NUMBERVALUE(BI386),1), "La cantidad de días de incapacidad debe ser un número entero. ", "")
),
""
)</f>
        <v/>
      </c>
      <c r="GM386" s="46">
        <f>IF(AND($DS386,GK386),
IF(BJ386="","Debes escribir el tipo de incapacidad. ",
IF(_xlfn.IFNA(VLOOKUP(BJ386,TIPO_DE_INCAPACIDAD,1,FALSE),-1)=-1,"El tipo de incapacidad es inválida (por favor seleccionarlo de la lista). ","")
),
""
)</f>
        <v/>
      </c>
      <c r="GN386" s="46">
        <f>IF(AND($DS386,GK386),
IF(BK386="","Debes escribir el valor de la incapacidad. ",
IF( ISERR(_xlfn.NUMBERVALUE(BK386)), "El valor de la incapacidad debe ser un número válido. ", "")
),
""
)</f>
        <v/>
      </c>
      <c r="GO386" s="46">
        <f>CONCATENATE(BL386,BM386)&lt;&gt;""</f>
        <v/>
      </c>
      <c r="GP386" s="46">
        <f>IF(AND($DS386,GO386),
IF(BL386="","Debes escribir el número de días de licencia de maternidad o paternidad. ",
IF( IFERROR(INT(BL386),1.1) &lt;&gt; IFERROR(_xlfn.NUMBERVALUE(BL386),1), "La cantidad de días de licencia de maternidad o paternidad debe ser un número entero. ", "")
),
""
)</f>
        <v/>
      </c>
      <c r="GQ386" s="46">
        <f>IF(AND($DS386,GO386),
IF(BM386="","Debes escribir el valor de la licencia de maternidad o paternidad. ",
IF( ISERR(_xlfn.NUMBERVALUE(BM386)), "El valor de la licencia de maternidad o paternidad debe ser un número válido. ", "")
),
""
)</f>
        <v/>
      </c>
      <c r="GR386" s="46">
        <f>CONCATENATE(BN386,BO386)&lt;&gt;""</f>
        <v/>
      </c>
      <c r="GS386" s="46">
        <f>IF(AND($DS386,GR386),
IF(BN386="","Debes escribir el número de días de licencia remunerada. ",
IF( IFERROR(INT(BN386),1.1) &lt;&gt; IFERROR(_xlfn.NUMBERVALUE(BN386),1), "La cantidad de días de licencia remunerada debe ser un número entero. ", "")
),
""
)</f>
        <v/>
      </c>
      <c r="GT386" s="46">
        <f>IF(AND($DS386,GR386),
IF(BO386="","Debes escribir el valor de la licencia remunerada. ",
IF( ISERR(_xlfn.NUMBERVALUE(BO386)), "El valor de la licencia remunerada debe ser un número válido. ", "")
),
""
)</f>
        <v/>
      </c>
      <c r="GU386" s="46">
        <f>IF($DS386,
IF( AND(BP386&lt;&gt;"", ISERR(_xlfn.NUMBERVALUE(BP386))), "El valor de la licencia NO remunerada debe ser un número válido. ", "")
)</f>
        <v/>
      </c>
      <c r="GV386" s="46">
        <f>IF($DS386,
IF( AND(BQ386&lt;&gt;"", ISERR(_xlfn.NUMBERVALUE(BQ386))), "El valor de auxilios salariales debe ser un número válido. ", "")
)</f>
        <v/>
      </c>
      <c r="GW386" s="46">
        <f>IF($DS386,
IF( AND(BR386&lt;&gt;"", ISERR(_xlfn.NUMBERVALUE(BR386))), "El valor de auxilios NO salariales debe ser un número válido. ", "")
)</f>
        <v/>
      </c>
      <c r="GX386" s="46">
        <f>IF($DS386,
IF( AND(BS386&lt;&gt;"", ISERR(_xlfn.NUMBERVALUE(BS386))), "El valor de bonos salariales debe ser un número válido. ", "")
)</f>
        <v/>
      </c>
      <c r="GY386" s="46">
        <f>IF($DS386,
IF( AND(BT386&lt;&gt;"", ISERR(_xlfn.NUMBERVALUE(BT386))), "El valor de bonos NO salariales debe ser un número válido. ", "")
)</f>
        <v/>
      </c>
      <c r="GZ386" s="46">
        <f>IF($DS386,
IF( AND(BU386&lt;&gt;"", ISERR(_xlfn.NUMBERVALUE(BU386))), "El valor de bonos salariales de alimentación debe ser un número válido. ", "")
)</f>
        <v/>
      </c>
      <c r="HA386" s="46">
        <f>IF($DS386,
IF( AND(BV386&lt;&gt;"", ISERR(_xlfn.NUMBERVALUE(BV386))), "El valor de bonos NO salariales de alimentación debe ser un número válido. ", "")
)</f>
        <v/>
      </c>
      <c r="HB386" s="46">
        <f>IF($DS386,
IF( AND(BW386&lt;&gt;"", ISERR(_xlfn.NUMBERVALUE(BW386))), "El valor de bonificaciones salariales debe ser un número válido. ", "")
)</f>
        <v/>
      </c>
      <c r="HC386" s="46">
        <f>IF($DS386,
IF( AND(BX386&lt;&gt;"", ISERR(_xlfn.NUMBERVALUE(BX386))), "El valor de bonificaciones NO salariales debe ser un número válido. ", "")
)</f>
        <v/>
      </c>
      <c r="HD386" s="46">
        <f>IF($DS386,
IF( AND(BY386&lt;&gt;"", ISERR(_xlfn.NUMBERVALUE(BY386))), "El valor de compensaciones ordinarias debe ser un número válido. ", "")
)</f>
        <v/>
      </c>
      <c r="HE386" s="46">
        <f>IF($DS386,
IF( AND(BZ386&lt;&gt;"", ISERR(_xlfn.NUMBERVALUE(BZ386))), "El valor de compensaciones extraordinarias debe ser un número válido. ", "")
)</f>
        <v/>
      </c>
      <c r="HF386" s="46">
        <f>IF($DS386,
IF( AND(CA386&lt;&gt;"", ISERR(_xlfn.NUMBERVALUE(CA386))), "El valor de comisiones debe ser un número válido. ", "")
)</f>
        <v/>
      </c>
      <c r="HG386" s="46">
        <f>IF($DS386,
IF( AND(CB386&lt;&gt;"", ISERR(_xlfn.NUMBERVALUE(CB386))), "El valor de ausencia por huega debe ser un número válido. ", "")
)</f>
        <v/>
      </c>
      <c r="HH386" s="46">
        <f>IF($DS386,
IF( AND(CC386&lt;&gt;"", ISERR(_xlfn.NUMBERVALUE(CC386))), "El valor de anticipos debe ser un número válido. ", "")
)</f>
        <v/>
      </c>
      <c r="HI386" s="46">
        <f>IF($DS386,
IF( AND(CD386&lt;&gt;"", ISERR(_xlfn.NUMBERVALUE(CD386))), "El valor de pagos a terceros debe ser un número válido. ", "")
)</f>
        <v/>
      </c>
      <c r="HJ386" s="46">
        <f>IF($DS386,
IF( AND(CE386&lt;&gt;"", ISERR(_xlfn.NUMBERVALUE(CE386))), "El valor de dotación debe ser un número válido. ", "")
)</f>
        <v/>
      </c>
      <c r="HK386" s="46">
        <f>IF($DS386,
IF( AND(CF386&lt;&gt;"", ISERR(_xlfn.NUMBERVALUE(CF386))), "El valor de apoyo sostenibilidad debe ser un número válido. ", "")
)</f>
        <v/>
      </c>
      <c r="HL386" s="46">
        <f>IF($DS386,
IF( AND(CG386&lt;&gt;"", ISERR(_xlfn.NUMBERVALUE(CG386))), "El valor de teletrabajo debe ser un número válido. ", "")
)</f>
        <v/>
      </c>
      <c r="HM386" s="46">
        <f>IF($DS386,
IF( AND(CH386&lt;&gt;"", ISERR(_xlfn.NUMBERVALUE(CH386))), "El valor de bonificación de retiro debe ser un número válido. ", "")
)</f>
        <v/>
      </c>
      <c r="HN386" s="46">
        <f>IF($DS386,
IF( AND(CI386&lt;&gt;"", ISERR(_xlfn.NUMBERVALUE(CI386))), "El valor de indemnización de retiro debe ser un número válido. ", "")
)</f>
        <v/>
      </c>
      <c r="HO386" s="46">
        <f>IF($DS386,
IF( AND(CJ386&lt;&gt;"", ISERR(_xlfn.NUMBERVALUE(CJ386))), "El valor de reintegros debe ser un número válido. ", "")
)</f>
        <v/>
      </c>
      <c r="HP386" s="46">
        <f>CONCATENATE(CK386,CL386,CM386)&lt;&gt;""</f>
        <v/>
      </c>
      <c r="HQ386" s="46">
        <f>IF(AND($DS386,HP386),
IF(CK386="","Debes escribir la descripción de otro concepto no categorizado. ",""),
""
)</f>
        <v/>
      </c>
      <c r="HR386" s="46">
        <f>IF(AND($DS386,HP386),
IF(CONCATENATE(CL386,CM386)="","Debes escribir al menos un valor de concepto no categorizado (salarial o no salarial). ",
IF(ISERR(_xlfn.NUMBERVALUE(CL386)),"El valor salarial concepto no categorizado debe ser un número válido. ","")
),
""
)</f>
        <v/>
      </c>
      <c r="HS386" s="46">
        <f>IF(AND($DS386,HP386),
IF(CONCATENATE(CL386,CM386)="","Debes escribir al menos un valor de concepto no categorizado (salarial o no salarial). ",
IF(ISERR(_xlfn.NUMBERVALUE(CM386)),"El valor NO salarial concepto no categorizado debe ser un número válido. ","")
),
""
)</f>
        <v/>
      </c>
      <c r="HT386" s="46">
        <f>IF($DS386,
IF(CN386="","Debes escribir el porcentaje del aporte a salud. ",
IF( ISERR(_xlfn.NUMBERVALUE(CN386)), "El valor del porcentaje del aporte a salud debe ser un número válido. ", "")
)
)</f>
        <v/>
      </c>
      <c r="HU386" s="46">
        <f>IF($DS386,
IF(CO386="","Debes escribir el valor del aporte a salud. ",
IF( ISERR(_xlfn.NUMBERVALUE(CO386)), "El valor del aporte a salud debe ser un número válido. ", "")
)
)</f>
        <v/>
      </c>
      <c r="HV386" s="46">
        <f>IF($DS386,
IF( AND(CP386&lt;&gt;"", ISERR(_xlfn.NUMBERVALUE(CP386))), "El valor plan complementario debe ser un número válido. ", "")
)</f>
        <v/>
      </c>
      <c r="HW386" s="46">
        <f>IF($DS386,
IF(CQ386="","Debes escribir el porcentaje del aporte a pensión. ",
IF( ISERR(_xlfn.NUMBERVALUE(CQ386)), "El valor del porcentaje del aporte a pensión debe ser un número válido. ", "")
)
)</f>
        <v/>
      </c>
      <c r="HX386" s="46">
        <f>IF($DS386,
IF(CR386="","Debes escribir el valor del aporte a pensión. ",
IF( ISERR(_xlfn.NUMBERVALUE(CR386)), "El valor del aporte a salud debe ser un número válido. ", "")
)
)</f>
        <v/>
      </c>
      <c r="HY386" s="46">
        <f>IF($DS386,
IF( AND(CS386&lt;&gt;"", ISERR(_xlfn.NUMBERVALUE(CS386))), "El valor pensión voluntaria debe ser un número válido. ", "")
)</f>
        <v/>
      </c>
      <c r="HZ386" s="46">
        <f>CONCATENATE(CT386,CU386,CV386,CW386)&lt;&gt;""</f>
        <v/>
      </c>
      <c r="IA386" s="46">
        <f>IF(AND($DS386,HZ386),
IF(CT386="","Debes escribir el % del fondo de seguridad pensional. ",
IF( ISERR(_xlfn.NUMBERVALUE(CT386)), "El % del fondo de seguridad debe ser un número válido. ", "")
),
""
)</f>
        <v/>
      </c>
      <c r="IB386" s="46">
        <f>IF(AND($DS386,HZ386),
IF(CU386="","Debes escribir el valor del aporte al fondo de solidaridad pensional. ",
IF( ISERR(_xlfn.NUMBERVALUE(CU386)), "El valor del aporte al fondo de solidaridad pensional debe ser un número válido. ", "")
),
""
)</f>
        <v/>
      </c>
      <c r="IC386" s="46">
        <f>IF(AND($DS386,HZ386),
IF(CV386="","Debes escribir el % del fondo de subsistencia. ",
IF( ISERR(_xlfn.NUMBERVALUE(CV386)), "El % del fondo de subsistencia debe ser un número válido. ", "")
),
""
)</f>
        <v/>
      </c>
      <c r="ID386" s="46">
        <f>IF(AND($DS386,HZ386),
IF(CW386="","Debes escribir el valor del fondo de subsistencia. ",
IF( ISERR(_xlfn.NUMBERVALUE(CW386)), "El valor del fondo de subsistencia debe ser un número válido. ", "")
),
""
)</f>
        <v/>
      </c>
      <c r="IE386" s="46">
        <f>CONCATENATE(CX386,CY386)&lt;&gt;""</f>
        <v/>
      </c>
      <c r="IF386" s="46">
        <f>IF(AND($DS386,IE386),
IF(CX386="","Debes escribir el % de sindicato. ",
IF( ISERR(_xlfn.NUMBERVALUE(CX386)), "El % de sindicato debe ser un número válido. ", "")
),
""
)</f>
        <v/>
      </c>
      <c r="IG386" s="46">
        <f>IF(AND($DS386,IE386),
IF(CY386="","Debes escribir el valor del sindicato. ",
IF( ISERR(_xlfn.NUMBERVALUE(CY386)), "El valor del sindicato debe ser un número válido. ", "")
),
""
)</f>
        <v/>
      </c>
      <c r="IH386" s="46">
        <f>IF($DS386,
IF( AND(CZ386&lt;&gt;"", ISERR(_xlfn.NUMBERVALUE(CZ386))), "El valor de sanción pública debe ser un número válido. ", "")
)</f>
        <v/>
      </c>
      <c r="II386" s="46">
        <f>IF($DS386,
IF( AND(DA386&lt;&gt;"", ISERR(_xlfn.NUMBERVALUE(DA386))), "El valor de sanción privada debe ser un número válido. ", "")
)</f>
        <v/>
      </c>
      <c r="IJ386" s="46">
        <f>CONCATENATE(DB386,DC386)&lt;&gt;""</f>
        <v/>
      </c>
      <c r="IK386" s="46">
        <f>IF(AND($DS386,IJ386),
IF(DB386="","Debes escribir la descripción de libranza. ",""),
""
)</f>
        <v/>
      </c>
      <c r="IL386" s="46">
        <f>IF(AND($DS386,IJ386),
IF(DC386="","Debes escribir la cuota libranza. ",
IF(ISERR(_xlfn.NUMBERVALUE(DC386)),"El valor de la cuota libranza debe ser un número válido. ","")
),
""
)</f>
        <v/>
      </c>
      <c r="IM386" s="46">
        <f>IF($DS386,
IF( AND(DD386&lt;&gt;"", ISERR(_xlfn.NUMBERVALUE(DD386))), "El valor de pagos a terceros debe ser un número válido. ", "")
)</f>
        <v/>
      </c>
      <c r="IN386" s="46">
        <f>IF($DS386,
IF( AND(DE386&lt;&gt;"", ISERR(_xlfn.NUMBERVALUE(DE386))), "El valor de anticipos debe ser un número válido. ", "")
)</f>
        <v/>
      </c>
      <c r="IO386" s="46">
        <f>IF($DS386,
IF( AND(DF386&lt;&gt;"", ISERR(_xlfn.NUMBERVALUE(DF386))), "El valor de AFC debe ser un número válido. ", "")
)</f>
        <v/>
      </c>
      <c r="IP386" s="46">
        <f>IF($DS386,
IF( AND(DG386&lt;&gt;"", ISERR(_xlfn.NUMBERVALUE(DG386))), "El valor de rete-fuente debe ser un número válido. ", "")
)</f>
        <v/>
      </c>
      <c r="IQ386" s="46">
        <f>IF($DS386,
IF( AND(DH386&lt;&gt;"", ISERR(_xlfn.NUMBERVALUE(DH386))), "El valor de cooperativa de trabajo debe ser un número válido. ", "")
)</f>
        <v/>
      </c>
      <c r="IR386" s="46">
        <f>IF($DS386,
IF( AND(DI386&lt;&gt;"", ISERR(_xlfn.NUMBERVALUE(DI386))), "El valor de embargo fiscal debe ser un número válido. ", "")
)</f>
        <v/>
      </c>
      <c r="IS386" s="46">
        <f>IF($DS386,
IF( AND(DJ386&lt;&gt;"", ISERR(_xlfn.NUMBERVALUE(DJ386))), "El valor de educación debe ser un número válido. ", "")
)</f>
        <v/>
      </c>
      <c r="IT386" s="46">
        <f>IF($DS386,
IF( AND(DK386&lt;&gt;"", ISERR(_xlfn.NUMBERVALUE(DK386))), "El valor de reintegro debe ser un número válido. ", "")
)</f>
        <v/>
      </c>
      <c r="IU386" s="46">
        <f>IF($DS386,
IF( AND(DL386&lt;&gt;"", ISERR(_xlfn.NUMBERVALUE(DL386))), "El valor de deuda debe ser un número válido. ", "")
)</f>
        <v/>
      </c>
      <c r="IV386" s="46">
        <f>IF($DS386,
IF( AND(DM386&lt;&gt;"", ISERR(_xlfn.NUMBERVALUE(DM386))), "El valor de otras deducciones debe ser un número válido. ", "")
)</f>
        <v/>
      </c>
      <c r="IW386" s="46">
        <f>IF($DS386,
IF(DN386="","Debes escribir el valor de los devengos totales. ",
IF( ISERR(_xlfn.NUMBERVALUE(DN386)), "El valor de los devengos totales debe ser un número válido. ", "")
)
)</f>
        <v/>
      </c>
      <c r="IX386" s="46">
        <f>IF($DS386,
IF(DO386="","Debes escribir el valor de las deducciones totales. ",
IF( ISERR(_xlfn.NUMBERVALUE(DO386)), "El valor de las deducciones totales debe ser un número válido. ", "")
)
)</f>
        <v/>
      </c>
      <c r="IY386" s="46">
        <f>IF($DS386,
IF(DP386="","Debes escribir el valor del salario total. ",
IF( ISERR(_xlfn.NUMBERVALUE(DP386)), "El valor del salario total debe ser un número válido. ", "")
)
)</f>
        <v/>
      </c>
    </row>
    <row r="387">
      <c r="B387" s="48" t="n">
        <v>375</v>
      </c>
      <c r="C387" s="61">
        <f>IF(AND(DS387,DP387&lt;&gt;""),
IF(DQ387="","OK","Error"),
""
)</f>
        <v/>
      </c>
      <c r="D387" s="53" t="n"/>
      <c r="E387" s="52" t="n"/>
      <c r="F387" s="112" t="n"/>
      <c r="G387" s="52" t="n"/>
      <c r="H387" s="53" t="n"/>
      <c r="I387" s="52" t="n"/>
      <c r="J387" s="52" t="n"/>
      <c r="K387" s="53" t="n"/>
      <c r="L387" s="55" t="n"/>
      <c r="M387" s="108" t="n"/>
      <c r="N387" s="56" t="n"/>
      <c r="O387" s="52" t="n"/>
      <c r="P387" s="52" t="n"/>
      <c r="Q387" s="52" t="n"/>
      <c r="R387" s="52" t="n"/>
      <c r="S387" s="52" t="n"/>
      <c r="T387" s="53" t="n"/>
      <c r="U387" s="52" t="n"/>
      <c r="V387" s="52" t="n"/>
      <c r="W387" s="55" t="n"/>
      <c r="X387" s="55" t="n"/>
      <c r="Y387" s="52" t="n"/>
      <c r="Z387" s="55" t="n"/>
      <c r="AA387" s="52" t="n"/>
      <c r="AB387" s="53" t="n"/>
      <c r="AC387" s="53" t="n"/>
      <c r="AD387" s="53" t="n"/>
      <c r="AE387" s="177" t="n"/>
      <c r="AF387" s="113" t="n"/>
      <c r="AG387" s="177" t="n"/>
      <c r="AH387" s="178" t="n"/>
      <c r="AI387" s="178" t="n"/>
      <c r="AJ387" s="178" t="n"/>
      <c r="AK387" s="114" t="n"/>
      <c r="AL387" s="178" t="n"/>
      <c r="AM387" s="114" t="n"/>
      <c r="AN387" s="178" t="n"/>
      <c r="AO387" s="114" t="n"/>
      <c r="AP387" s="178" t="n"/>
      <c r="AQ387" s="114" t="n"/>
      <c r="AR387" s="178" t="n"/>
      <c r="AS387" s="114" t="n"/>
      <c r="AT387" s="178" t="n"/>
      <c r="AU387" s="114" t="n"/>
      <c r="AV387" s="178" t="n"/>
      <c r="AW387" s="114" t="n"/>
      <c r="AX387" s="178" t="n"/>
      <c r="AY387" s="114" t="n"/>
      <c r="AZ387" s="178" t="n"/>
      <c r="BA387" s="114" t="n"/>
      <c r="BB387" s="178" t="n"/>
      <c r="BC387" s="114" t="n"/>
      <c r="BD387" s="178" t="n"/>
      <c r="BE387" s="178" t="n"/>
      <c r="BF387" s="178" t="n"/>
      <c r="BG387" s="59" t="n"/>
      <c r="BH387" s="178" t="n"/>
      <c r="BI387" s="114" t="n"/>
      <c r="BJ387" s="53" t="n"/>
      <c r="BK387" s="178" t="n"/>
      <c r="BL387" s="114" t="n"/>
      <c r="BM387" s="178" t="n"/>
      <c r="BN387" s="114" t="n"/>
      <c r="BO387" s="178" t="n"/>
      <c r="BP387" s="178" t="n"/>
      <c r="BQ387" s="178" t="n"/>
      <c r="BR387" s="178" t="n"/>
      <c r="BS387" s="178" t="n"/>
      <c r="BT387" s="178" t="n"/>
      <c r="BU387" s="178" t="n"/>
      <c r="BV387" s="178" t="n"/>
      <c r="BW387" s="178" t="n"/>
      <c r="BX387" s="178" t="n"/>
      <c r="BY387" s="178" t="n"/>
      <c r="BZ387" s="178" t="n"/>
      <c r="CA387" s="178" t="n"/>
      <c r="CB387" s="178" t="n"/>
      <c r="CC387" s="178" t="n"/>
      <c r="CD387" s="178" t="n"/>
      <c r="CE387" s="178" t="n"/>
      <c r="CF387" s="178" t="n"/>
      <c r="CG387" s="178" t="n"/>
      <c r="CH387" s="178" t="n"/>
      <c r="CI387" s="178" t="n"/>
      <c r="CJ387" s="178" t="n"/>
      <c r="CK387" s="53" t="n"/>
      <c r="CL387" s="178" t="n"/>
      <c r="CM387" s="178" t="n"/>
      <c r="CN387" s="60" t="n"/>
      <c r="CO387" s="177" t="n"/>
      <c r="CP387" s="178" t="n"/>
      <c r="CQ387" s="60" t="n"/>
      <c r="CR387" s="177" t="n"/>
      <c r="CS387" s="178" t="n"/>
      <c r="CT387" s="59" t="n"/>
      <c r="CU387" s="178" t="n"/>
      <c r="CV387" s="59" t="n"/>
      <c r="CW387" s="178" t="n"/>
      <c r="CX387" s="59" t="n"/>
      <c r="CY387" s="178" t="n"/>
      <c r="CZ387" s="178" t="n"/>
      <c r="DA387" s="178" t="n"/>
      <c r="DB387" s="53" t="n"/>
      <c r="DC387" s="178" t="n"/>
      <c r="DD387" s="178" t="n"/>
      <c r="DE387" s="178" t="n"/>
      <c r="DF387" s="178" t="n"/>
      <c r="DG387" s="178" t="n"/>
      <c r="DH387" s="178" t="n"/>
      <c r="DI387" s="178" t="n"/>
      <c r="DJ387" s="178" t="n"/>
      <c r="DK387" s="178" t="n"/>
      <c r="DL387" s="178" t="n"/>
      <c r="DM387" s="178" t="n"/>
      <c r="DN387" s="177" t="n"/>
      <c r="DO387" s="177" t="n"/>
      <c r="DP387" s="177" t="n"/>
      <c r="DQ387" s="76">
        <f>IF(AND(DS387,DP387&lt;&gt;""),
CONCATENATE(DT387,DU387,DV387,DW387,DX387,DY387,DZ387,EA387,EB387,EC387,ED387,EE387,EF387,EG387,EH387,EI387,EJ387,EK387,EL387,EM387,EN387,EO387,EP387,EQ387,ES387,ET387,EU387,EV387,EW387,EX387,EY387,EZ387,FA387,FC387,FD387,FF387,FG387,FI387,FJ387,FL387,FM387,FO387,FP387,FR387,FS387,FU387,FV387,FX387,FY387,GA387,GB387,GD387,GE387,GF387,GH387,GI387,GJ387,GL387,GM387,GN387,GP387,GQ387,GS387,GT387,GU387,GV387,GW387,GX387,GY387,GZ387,HA387,HB387,HC387,HD387,HE387,HF387,HG387,HH387,HI387,HJ387,HK387,HL387,HM387,HN387,HO387,HQ387,HR387,HS387,HT387,HU387,HV387,HW387,HX387,HY387,IA387,IB387,IC387,ID387,IF387,IG387,IH387,II387,IK387,IL387,IM387,IN387,IO387,IP387,IQ387,IR387,IS387,IT387,IU387,IV387,IW387,IX387,IY387,IZ387),
""
)</f>
        <v/>
      </c>
      <c r="DR387" s="53" t="n"/>
      <c r="DS387" s="46">
        <f>CONCATENATE(D387,$E387,$F387,$G387,H387,$I387,$J387,K387,$L387,$M387,N387,$O387,$P387,$Q387,$R387,$S387,T387,$U387,$V387,$W387,$X387,$Y387,$Z387,$AA387,AB387,AC387,AD387,$AE387,$AF387,$AG387,AH387,AI387,AJ387,AK387,AL387,AM387,AN387,AO387,AP387,AQ387,AR387,AS387,AT387,AU387,AV387,AW387,AX387,AY387,AZ387,BA387,BB387,BC387,BD387,BE387,BF387,BG387,BH387,BI387,BJ387,BK387,BL387,BM387,BN387,BO387,BP387,BQ387,BR387,BS387,BT387,BU387,BV387,BW387,BX387,BY387,BZ387,CA387,CB387,CC387,CD387,CE387,CF387,CG387,CH387,CI387,CJ387,CK387,CL387,CM387,$CN387,$CO387,CP387,$CQ387,$CR387,CS387,CT387,CU387,CV387,CW387,CX387,CY387,CZ387,DA387,DB387,DC387,DD387,DE387,DF387,DG387,DH387,DI387,DJ387,DK387,DL387,DM387,$DN387,$DO387,$DP387,DR387)&lt;&gt;""</f>
        <v/>
      </c>
      <c r="DT387" s="46">
        <f>IF(AND($DS387,$E$4&lt;&gt;""),
IF(LEFT($E$4,2) = "1.",
IF(D387&lt;&gt;"","El CUNE sólo se envía en operaciones de novedad o ajuste. ",""),
IF(D387="","Debes escribir un CUNE válido para realizar operaciones de novedad o ajuste. ","")),
""
)</f>
        <v/>
      </c>
      <c r="DU387" s="46">
        <f>IF($DS387,
IF(E387="","Debes seleccionar el tipo de documento del empleado. ",
IF(_xlfn.IFNA(VLOOKUP(E387,TIPO_DE_DOCUMENTO,1,FALSE),-1)=-1,"El tipo de documento no es válido (por favor seleccionarlo de la lista). ","")
)
)</f>
        <v/>
      </c>
      <c r="DV387" s="46">
        <f>IF($DS387,
IF(F387="","Debes escribir el número de documento del empleado. ","")
)</f>
        <v/>
      </c>
      <c r="DW387" s="46">
        <f>IF($DS387,
IF(G387="","Debes escribir el primer nombre del empleado. ","")
)</f>
        <v/>
      </c>
      <c r="DY387" s="46">
        <f>IF($DS387,
IF(I387="","Debes escribir el primer apellido del empleado. ","")
)</f>
        <v/>
      </c>
      <c r="DZ387" s="46">
        <f>IF($DS387,
IF(J387="","Debes escribir el segundo apellido del empleado. ","")
)</f>
        <v/>
      </c>
      <c r="EB387" s="46">
        <f>IF($DS387,
IF(L387="","Debes escribir la fecha de ingreso del empleado. ",
IF(ISERR(DATE(YEAR(L387),MONTH(L387),DAY(L387))), "El valor ingresado en fecha de ingreso no tiene un formato válido. ","")
)
)</f>
        <v/>
      </c>
      <c r="EC387" s="46">
        <f>IF($DS387,
IF(M387="","Debes escribir el tiempo laborado. ",
IF( IFERROR(INT(M387),1.1) &lt;&gt; IFERROR(_xlfn.NUMBERVALUE(M387),1), "El valor de los días trabajados debe ser un número entero. ", "")
)
)</f>
        <v/>
      </c>
      <c r="ED387" s="46">
        <f>IF($DS387,
IF( AND(N387&lt;&gt;"", ISERR(DATE(YEAR(N387),MONTH(N387),DAY(N387))) ), "El valor ingresado en fecha de ingreso no tiene un formato válido. ",
IF( AND(N387&lt;&gt;"", $E$6&lt;&gt;"", DATE(YEAR(N387), MONTH(N387), 1) &lt;&gt; IFERROR(DATE(MID($E$6, 1, 4), MID($E$6, 6, 2),1), "1/1/1900") ), "La fecha de retiro debe estar dentro del período liquidado. ", "")
)
)</f>
        <v/>
      </c>
      <c r="EE387" s="46">
        <f>IF($DS387,
IF(O387="","Debes seleccionar el tipo de trabajador. ",
IF(_xlfn.IFNA(VLOOKUP(O387,TIPO_DE_TRABAJADOR,1,FALSE),-1)=-1,"El tipo de trabajador no es válido (por favor seleccionarlo de la lista). ","")
)
)</f>
        <v/>
      </c>
      <c r="EF387" s="46">
        <f>IF($DS387,
IF(P387="","Debes seleccionar si es un trabajador dependiente pensionado por vejez. ",
IF(_xlfn.IFNA(VLOOKUP(P387,SUBTIPO_DE_TRABAJADOR,1,FALSE),-1)=-1,"El tipo de trabajador dependiente pensionado por vejez no es válido (por favor seleccionarlo de la lista). ","")
)
)</f>
        <v/>
      </c>
      <c r="EG387" s="46">
        <f>IF($DS387,
IF(Q387="","Debes seleccionar el tipo de contrato del trabajador. ",
IF(_xlfn.IFNA(VLOOKUP(Q387,TIPO_DE_CONTRATO,1,FALSE),-1)=-1,"El tipo de contrato del trabajador no es válido (por favor seleccionarlo de la lista). ","")
)
)</f>
        <v/>
      </c>
      <c r="EH387" s="46">
        <f>IF($DS387,
IF(R387="","Debes seleccionar si es un salario integral. ",
IF(_xlfn.IFNA(VLOOKUP(R387,SI_NO,1,FALSE),-1)=-1,"Valor no válido para salario integral (por favor seleccionarlo de la lista). ","")
)
)</f>
        <v/>
      </c>
      <c r="EI387" s="46">
        <f>IF($DS387,
IF(S387="","Debes seleccionar si el trabajador realiza actividades de riesgo. ",
IF(_xlfn.IFNA(VLOOKUP(S387,SI_NO,1,FALSE),-1)=-1,"Valor no válido para actividad de alto riesgo (por favor seleccionarlo de la lista). ","")
)
)</f>
        <v/>
      </c>
      <c r="EK387" s="46">
        <f>IF($DS387,
IF(U387="","Debes escribir el código del municipio de residencia del trabajador. ",
IF(_xlfn.IFNA(VLOOKUP(U387,MUNICIPIO,1,FALSE),-1)=-1,"El municipio de residencia del trabajador es inválido (por favor seleccionarlo de la lista). ","")
)
)</f>
        <v/>
      </c>
      <c r="EL387" s="46">
        <f>IF($DS387,
IF(V387="","Debes escribir el la dirección de residendia del trabajador. ","")
)</f>
        <v/>
      </c>
      <c r="EM387" s="46">
        <f>IF($DS387,
IF(W387="","Debes escribir la fecha de inicio de la liquidación. ",
IF(ISERR(DATE(YEAR(W387),MONTH(W387),DAY(W387))),"El valor ingresado en fecha de inicio de liquidación no tiene un formato válido. ",
IF( AND($E$6&lt;&gt;"", DATE(YEAR(W387), MONTH(W387), 1) &lt;&gt; IFERROR(DATE(MID($E$6, 1, 4), MID($E$6, 6, 2),1), "1/1/1900") ), "La fecha de inicio de la liquidación debe estar dentro del período liquidado. ", "")
)
)
)</f>
        <v/>
      </c>
      <c r="EN387" s="46">
        <f>IF($DS387,
IF(X387="","Debes escribir la fecha de fin de la liquidación. ",
IF(ISERR(DATE(YEAR(X387),MONTH(X387),DAY(X387))),"El valor ingresado en fecha de fin de liquidación no tiene un formato válido. ",
IF( AND($E$6&lt;&gt;"", DATE(YEAR(X387), MONTH(X387), 1) &lt;&gt; IFERROR(DATE(MID($E$6, 1, 4), MID($E$6, 6, 2),1), "1/1/1900") ), "La fecha de fin de la liquidación debe estar dentro del período liquidado. ", "")
)
)
)</f>
        <v/>
      </c>
      <c r="EO387" s="46">
        <f>IF($DS387,
IF(Y387="","Debes escribir la frecuencia de pago del trabajador. ",
IF(_xlfn.IFNA(VLOOKUP(Y387,PERÍODO_DE_NÓMINA,1,FALSE),-1)=-1,"La frecuencia de pago es inválida (por favor seleccionarlo de la lista). ","")
)
)</f>
        <v/>
      </c>
      <c r="EP387" s="46">
        <f>IF($DS387,
IF(Z387="","Debes escribir la fecha de pago. ",
IF(ISERR(DATE(YEAR(Z387),MONTH(Z387),DAY(Z387))), "El valor ingresado en fecha de pago no tiene un formato válido. ","")
)
)</f>
        <v/>
      </c>
      <c r="EQ387" s="46">
        <f>IF($DS387,
IF(AA387="","Debes escribir el medio de pago. ",
IF(_xlfn.IFNA(VLOOKUP(AA387,MEDIOS_DE_PAGO,1,FALSE),-1)=-1,"El medio de pago es inválido (por favor seleccionarlo de la lista). ","")
)
)</f>
        <v/>
      </c>
      <c r="ER387" s="46">
        <f>OR(AA387='Tablas '!$T$4,AA387='Tablas '!$T$7,AA387='Tablas '!$T$8,AA387='Tablas '!$T$11)</f>
        <v/>
      </c>
      <c r="ES387" s="46">
        <f>IF(AND($DS387,ER387),
IF(AB387="","Debes escribir la entidad bancaria. ",""),
""
)</f>
        <v/>
      </c>
      <c r="ET387" s="46">
        <f>IF(AND($DS387,ER387),
IF(AC387="","Debes escribir el tipo de cuenta bancaria. ",
IF(_xlfn.IFNA(VLOOKUP(AC387,TIPO_DE_CUENTA,1,FALSE),-1)=-1,"El tipo de cuenta bancaria es inválida (por favor seleccionarlo de la lista). ","")
),
""
)</f>
        <v/>
      </c>
      <c r="EU387" s="46">
        <f>IF(AND($DS387,ER387),
IF(AD387="","Debes escribir el número de cuenta bancaria. ",""),
""
)</f>
        <v/>
      </c>
      <c r="EV387" s="46">
        <f>IF($DS387,
IF(AE387="","Debes escribir el valor del sueldo básico. ",
IF( ISERR(_xlfn.NUMBERVALUE(AE387)), "El valor del sueldo básico debe ser un número válido. ", "")
)
)</f>
        <v/>
      </c>
      <c r="EW387" s="46">
        <f>IF($DS387,
IF(AF387="","Debes escribir el número de días trabajados. ",
IF( IFERROR(INT(AF387),1.1) &lt;&gt; IFERROR(_xlfn.NUMBERVALUE(AF387),1), "La cantidad de días trabajados debe ser un número entero. ", "")
)
)</f>
        <v/>
      </c>
      <c r="EX387" s="46">
        <f>IF($DS387,
IF(AG387="","Debes escribir el valor del sueldo trabajado. ",
IF( ISERR(_xlfn.NUMBERVALUE(AG387)), "El valor del sueldo trabajado debe ser un número válido. ", "")
)
)</f>
        <v/>
      </c>
      <c r="EY387" s="46">
        <f>IF($DS387,
IF( AND(AH387&lt;&gt;"", ISERR(_xlfn.NUMBERVALUE(AH387))), "El valor del auxilio de transporte debe ser un número válido. ", "")
)</f>
        <v/>
      </c>
      <c r="EZ387" s="46">
        <f>IF($DS387,
IF( AND(AI387&lt;&gt;"", ISERR(_xlfn.NUMBERVALUE(AI387))), "El valor de viáticos salariales debe ser un número válido. ", "")
)</f>
        <v/>
      </c>
      <c r="FA387" s="46">
        <f>IF($DS387,
IF( AND(AJ387&lt;&gt;"", ISERR(_xlfn.NUMBERVALUE(AJ387))), "El valor de viáticos NO salariales debe ser un número válido. ", "")
)</f>
        <v/>
      </c>
      <c r="FB387" s="46">
        <f>CONCATENATE(AK387,AL387)&lt;&gt;""</f>
        <v/>
      </c>
      <c r="FC387" s="46">
        <f>IF(AND($DS387,FB387),
IF(AK387="","Debes escribir el número de horas extras diurnas. ",
IF( IFERROR(INT(AK387),1.1) &lt;&gt; IFERROR(_xlfn.NUMBERVALUE(AK387),1), "La cantidad de horas extras diurnas debe ser un número entero. ", "")
),
""
)</f>
        <v/>
      </c>
      <c r="FD387" s="46">
        <f>IF(AND($DS387,FB387),
IF(AL387="","Debes escribir el valor de las horas extras diurnas. ",
IF( ISERR(_xlfn.NUMBERVALUE(AL387)), "El valor de las horas extras duirnas debe ser un número válido. ", "")
),
""
)</f>
        <v/>
      </c>
      <c r="FE387" s="46">
        <f>CONCATENATE(AM387,AN387)&lt;&gt;""</f>
        <v/>
      </c>
      <c r="FF387" s="46">
        <f>IF(AND($DS387,FE387),
IF(AM387="","Debes escribir el número de horas extras nocturnas. ",
IF( IFERROR(INT(AM387),1.1) &lt;&gt; IFERROR(_xlfn.NUMBERVALUE(AM387),1), "La cantidad de horas extras nocturnas debe ser un número entero. ", "")
),
""
)</f>
        <v/>
      </c>
      <c r="FG387" s="46">
        <f>IF(AND($DS387,FE387),
IF(AN387="","Debes escribir el valor de las horas extras nocturnas. ",
IF( ISERR(_xlfn.NUMBERVALUE(AN387)), "El valor de las horas extras nocturnas debe ser un número válido. ", "")
),
""
)</f>
        <v/>
      </c>
      <c r="FH387" s="46">
        <f>CONCATENATE(AO387,AP387)&lt;&gt;""</f>
        <v/>
      </c>
      <c r="FI387" s="46">
        <f>IF(AND($DS387,FH387),
IF(AO387="","Debes escribir el número de horas extras diurnas dominicales y festivas. ",
IF( IFERROR(INT(AO387),1.1) &lt;&gt; IFERROR(_xlfn.NUMBERVALUE(AO387),1), "La cantidad de horas extras diurnas dominicales y festivas debe ser un número entero. ", "")
),
""
)</f>
        <v/>
      </c>
      <c r="FJ387" s="46">
        <f>IF(AND($DS387,FH387),
IF(AP387="","Debes escribir el valor de las horas extras diurnas dominicales y festivas. ",
IF( ISERR(_xlfn.NUMBERVALUE(AP387)), "El valor de las horas extras diurnas dominicales y festivas debe ser un número válido. ", "")
),
""
)</f>
        <v/>
      </c>
      <c r="FK387" s="46">
        <f>CONCATENATE(AQ387,AR387)&lt;&gt;""</f>
        <v/>
      </c>
      <c r="FL387" s="46">
        <f>IF(AND($DS387,FK387),
IF(AQ387="","Debes escribir el número de horas extras nocturnas dominicales y festivas. ",
IF( IFERROR(INT(AQ387),1.1) &lt;&gt; IFERROR(_xlfn.NUMBERVALUE(AQ387),1), "La cantidad de horas extras nocturnas dominicales y festivas debe ser un número entero. ", "")
),
""
)</f>
        <v/>
      </c>
      <c r="FM387" s="46">
        <f>IF(AND($DS387,FK387),
IF(AR387="","Debes escribir el valor de las horas extras nocturnas dominicales y festivas. ",
IF( ISERR(_xlfn.NUMBERVALUE(AR387)), "El valor de las horas extras nocturnas dominicales y festivas debe ser un número válido. ", "")
),
""
)</f>
        <v/>
      </c>
      <c r="FN387" s="46">
        <f>CONCATENATE(AS387,AT387)&lt;&gt;""</f>
        <v/>
      </c>
      <c r="FO387" s="46">
        <f>IF(AND($DS387,FN387),
IF(AS387="","Debes escribir el número de horas recargo nocturno. ",
IF( IFERROR(INT(AS387),1.1) &lt;&gt; IFERROR(_xlfn.NUMBERVALUE(AS387),1), "La cantidad de horas recargo nocturno debe ser un número entero. ", "")
),
""
)</f>
        <v/>
      </c>
      <c r="FP387" s="46">
        <f>IF(AND($DS387,FN387),
IF(AT387="","Debes escribir el valor de las horas recargo nocturno. ",
IF( ISERR(_xlfn.NUMBERVALUE(AT387)), "El valor de las horas recargo nocturno debe ser un número válido. ", "")
),
""
)</f>
        <v/>
      </c>
      <c r="FQ387" s="46">
        <f>CONCATENATE(AU387,AV387)&lt;&gt;""</f>
        <v/>
      </c>
      <c r="FR387" s="46">
        <f>IF(AND($DS387,FQ387),
IF(AU387="","Debes escribir el número de horas recargo diurno dominical y festivo. ",
IF( IFERROR(INT(AU387),1.1) &lt;&gt; IFERROR(_xlfn.NUMBERVALUE(AU387),1), "La cantidad de horas recargo diurno dominical y festivo debe ser un número entero. ", "")
),
""
)</f>
        <v/>
      </c>
      <c r="FS387" s="46">
        <f>IF(AND($DS387,FQ387),
IF(AV387="","Debes escribir el valor de las horas recargo diurno dominical y festivo. ",
IF( ISERR(_xlfn.NUMBERVALUE(AV387)), "El valor de las horas recargo diurno dominical y festivo debe ser un número válido. ", "")
),
""
)</f>
        <v/>
      </c>
      <c r="FT387" s="46">
        <f>CONCATENATE(AW387,AX387)&lt;&gt;""</f>
        <v/>
      </c>
      <c r="FU387" s="46">
        <f>IF(AND($DS387,FT387),
IF(AW387="","Debes escribir el número de horas recargo nocturno dominical y festivo. ",
IF( IFERROR(INT(AW387),1.1) &lt;&gt; IFERROR(_xlfn.NUMBERVALUE(AW387),1), "La cantidad de horas recargo nocturno dominical y festivo debe ser un número entero. ", "")
),
""
)</f>
        <v/>
      </c>
      <c r="FV387" s="46">
        <f>IF(AND($DS387,FT387),
IF(AX387="","Debes escribir el valor de las horas recargo nocturno dominical y festivo. ",
IF( ISERR(_xlfn.NUMBERVALUE(AX387)), "El valor de las horas recargo nocturno dominical y festivo debe ser un número válido. ", "")
),
""
)</f>
        <v/>
      </c>
      <c r="FW387" s="46">
        <f>CONCATENATE(AY387,AZ387)&lt;&gt;""</f>
        <v/>
      </c>
      <c r="FX387" s="46">
        <f>IF(AND($DS387,FW387),
IF(AY387="","Debes escribir el número de días de vacaciones comunes. ",
IF( IFERROR(INT(AY387),1.1) &lt;&gt; IFERROR(_xlfn.NUMBERVALUE(AY387),1), "La cantidad de días de vacaciones comunes debe ser un número entero. ", "")
),
""
)</f>
        <v/>
      </c>
      <c r="FY387" s="46">
        <f>IF(AND($DS387,FW387),
IF(AZ387="","Debes escribir el valor de las vacaciones comunes. ",
IF( ISERR(_xlfn.NUMBERVALUE(AZ387)), "El valor de las vacaciones comunes debe ser un número válido. ", "")
),
""
)</f>
        <v/>
      </c>
      <c r="FZ387" s="46">
        <f>CONCATENATE(BA387,BB387)&lt;&gt;""</f>
        <v/>
      </c>
      <c r="GA387" s="46">
        <f>IF(AND($DS387,FZ387),
IF(BA387="","Debes escribir el número de días de vacaciones compensadas. ",
IF( IFERROR(INT(BA387),1.1) &lt;&gt; IFERROR(_xlfn.NUMBERVALUE(BA387),1), "La cantidad de días de vacaciones compensadas debe ser un número entero. ", "")
),
""
)</f>
        <v/>
      </c>
      <c r="GB387" s="46">
        <f>IF(AND($DS387,FZ387),
IF(BB387="","Debes escribir el valor de las vacaciones compensadas. ",
IF( ISERR(_xlfn.NUMBERVALUE(BB387)), "El valor de las vacaciones compensadas debe ser un número válido. ", "")
),
""
)</f>
        <v/>
      </c>
      <c r="GC387" s="46">
        <f>CONCATENATE(BC387,BD387)&lt;&gt;""</f>
        <v/>
      </c>
      <c r="GD387" s="46">
        <f>IF(AND($DS387,GC387),
IF(BC387="","Debes escribir el número de días de prima salarial. ",
IF( IFERROR(INT(BC387),1.1) &lt;&gt; IFERROR(_xlfn.NUMBERVALUE(BC387),1), "La cantidad de días de prima salarial debe ser un número entero. ", "")
),
""
)</f>
        <v/>
      </c>
      <c r="GE387" s="46">
        <f>IF(AND($DS387,GC387),
IF(BD387="","Debes escribir el valor de los días de prima salarial. ",
IF( ISERR(_xlfn.NUMBERVALUE(BD387)), "El valor de los días de prima salarial debe ser un número válido. ", "")
),
""
)</f>
        <v/>
      </c>
      <c r="GF387" s="46">
        <f>IF($DS387,
IF( AND(BE387&lt;&gt;"", ISERR(_xlfn.NUMBERVALUE(BE387))), "El valor de la prima NO saliarial debe ser un número válido. ", "")
)</f>
        <v/>
      </c>
      <c r="GG387" s="46">
        <f>CONCATENATE(BF387,BG387,BH387)&lt;&gt;""</f>
        <v/>
      </c>
      <c r="GH387" s="46">
        <f>IF(AND($DS387,GG387),
IF(BF387="","Debes escribir el valor de las cesantías. ",
IF( ISERR(_xlfn.NUMBERVALUE(BF387)), "El valor de las cesantías debe ser un número válido. ", "")
),
""
)</f>
        <v/>
      </c>
      <c r="GI387" s="46">
        <f>IF(AND($DS387,GG387),
IF(BG387="","Debes escribir el % de cesantías. ",
IF( ISERR(_xlfn.NUMBERVALUE(BG387)), "El % de cesantías debe ser un número válido. ", "")
),
""
)</f>
        <v/>
      </c>
      <c r="GJ387" s="46">
        <f>IF(AND($DS387,GG387),
IF(BH387="","Debes escribir el valor de intereses de cesantías. ",
IF( ISERR(_xlfn.NUMBERVALUE(BH387)), "El valor de intereses de cesantías debe ser un número válido. ", "")
),
""
)</f>
        <v/>
      </c>
      <c r="GK387" s="46">
        <f>CONCATENATE(BI387,BJ387,BK387)&lt;&gt;""</f>
        <v/>
      </c>
      <c r="GL387" s="46">
        <f>IF(AND($DS387,GK387),
IF(BI387="","Debes escribir el número de días de incapacidad. ",
IF( IFERROR(INT(BI387),1.1) &lt;&gt; IFERROR(_xlfn.NUMBERVALUE(BI387),1), "La cantidad de días de incapacidad debe ser un número entero. ", "")
),
""
)</f>
        <v/>
      </c>
      <c r="GM387" s="46">
        <f>IF(AND($DS387,GK387),
IF(BJ387="","Debes escribir el tipo de incapacidad. ",
IF(_xlfn.IFNA(VLOOKUP(BJ387,TIPO_DE_INCAPACIDAD,1,FALSE),-1)=-1,"El tipo de incapacidad es inválida (por favor seleccionarlo de la lista). ","")
),
""
)</f>
        <v/>
      </c>
      <c r="GN387" s="46">
        <f>IF(AND($DS387,GK387),
IF(BK387="","Debes escribir el valor de la incapacidad. ",
IF( ISERR(_xlfn.NUMBERVALUE(BK387)), "El valor de la incapacidad debe ser un número válido. ", "")
),
""
)</f>
        <v/>
      </c>
      <c r="GO387" s="46">
        <f>CONCATENATE(BL387,BM387)&lt;&gt;""</f>
        <v/>
      </c>
      <c r="GP387" s="46">
        <f>IF(AND($DS387,GO387),
IF(BL387="","Debes escribir el número de días de licencia de maternidad o paternidad. ",
IF( IFERROR(INT(BL387),1.1) &lt;&gt; IFERROR(_xlfn.NUMBERVALUE(BL387),1), "La cantidad de días de licencia de maternidad o paternidad debe ser un número entero. ", "")
),
""
)</f>
        <v/>
      </c>
      <c r="GQ387" s="46">
        <f>IF(AND($DS387,GO387),
IF(BM387="","Debes escribir el valor de la licencia de maternidad o paternidad. ",
IF( ISERR(_xlfn.NUMBERVALUE(BM387)), "El valor de la licencia de maternidad o paternidad debe ser un número válido. ", "")
),
""
)</f>
        <v/>
      </c>
      <c r="GR387" s="46">
        <f>CONCATENATE(BN387,BO387)&lt;&gt;""</f>
        <v/>
      </c>
      <c r="GS387" s="46">
        <f>IF(AND($DS387,GR387),
IF(BN387="","Debes escribir el número de días de licencia remunerada. ",
IF( IFERROR(INT(BN387),1.1) &lt;&gt; IFERROR(_xlfn.NUMBERVALUE(BN387),1), "La cantidad de días de licencia remunerada debe ser un número entero. ", "")
),
""
)</f>
        <v/>
      </c>
      <c r="GT387" s="46">
        <f>IF(AND($DS387,GR387),
IF(BO387="","Debes escribir el valor de la licencia remunerada. ",
IF( ISERR(_xlfn.NUMBERVALUE(BO387)), "El valor de la licencia remunerada debe ser un número válido. ", "")
),
""
)</f>
        <v/>
      </c>
      <c r="GU387" s="46">
        <f>IF($DS387,
IF( AND(BP387&lt;&gt;"", ISERR(_xlfn.NUMBERVALUE(BP387))), "El valor de la licencia NO remunerada debe ser un número válido. ", "")
)</f>
        <v/>
      </c>
      <c r="GV387" s="46">
        <f>IF($DS387,
IF( AND(BQ387&lt;&gt;"", ISERR(_xlfn.NUMBERVALUE(BQ387))), "El valor de auxilios salariales debe ser un número válido. ", "")
)</f>
        <v/>
      </c>
      <c r="GW387" s="46">
        <f>IF($DS387,
IF( AND(BR387&lt;&gt;"", ISERR(_xlfn.NUMBERVALUE(BR387))), "El valor de auxilios NO salariales debe ser un número válido. ", "")
)</f>
        <v/>
      </c>
      <c r="GX387" s="46">
        <f>IF($DS387,
IF( AND(BS387&lt;&gt;"", ISERR(_xlfn.NUMBERVALUE(BS387))), "El valor de bonos salariales debe ser un número válido. ", "")
)</f>
        <v/>
      </c>
      <c r="GY387" s="46">
        <f>IF($DS387,
IF( AND(BT387&lt;&gt;"", ISERR(_xlfn.NUMBERVALUE(BT387))), "El valor de bonos NO salariales debe ser un número válido. ", "")
)</f>
        <v/>
      </c>
      <c r="GZ387" s="46">
        <f>IF($DS387,
IF( AND(BU387&lt;&gt;"", ISERR(_xlfn.NUMBERVALUE(BU387))), "El valor de bonos salariales de alimentación debe ser un número válido. ", "")
)</f>
        <v/>
      </c>
      <c r="HA387" s="46">
        <f>IF($DS387,
IF( AND(BV387&lt;&gt;"", ISERR(_xlfn.NUMBERVALUE(BV387))), "El valor de bonos NO salariales de alimentación debe ser un número válido. ", "")
)</f>
        <v/>
      </c>
      <c r="HB387" s="46">
        <f>IF($DS387,
IF( AND(BW387&lt;&gt;"", ISERR(_xlfn.NUMBERVALUE(BW387))), "El valor de bonificaciones salariales debe ser un número válido. ", "")
)</f>
        <v/>
      </c>
      <c r="HC387" s="46">
        <f>IF($DS387,
IF( AND(BX387&lt;&gt;"", ISERR(_xlfn.NUMBERVALUE(BX387))), "El valor de bonificaciones NO salariales debe ser un número válido. ", "")
)</f>
        <v/>
      </c>
      <c r="HD387" s="46">
        <f>IF($DS387,
IF( AND(BY387&lt;&gt;"", ISERR(_xlfn.NUMBERVALUE(BY387))), "El valor de compensaciones ordinarias debe ser un número válido. ", "")
)</f>
        <v/>
      </c>
      <c r="HE387" s="46">
        <f>IF($DS387,
IF( AND(BZ387&lt;&gt;"", ISERR(_xlfn.NUMBERVALUE(BZ387))), "El valor de compensaciones extraordinarias debe ser un número válido. ", "")
)</f>
        <v/>
      </c>
      <c r="HF387" s="46">
        <f>IF($DS387,
IF( AND(CA387&lt;&gt;"", ISERR(_xlfn.NUMBERVALUE(CA387))), "El valor de comisiones debe ser un número válido. ", "")
)</f>
        <v/>
      </c>
      <c r="HG387" s="46">
        <f>IF($DS387,
IF( AND(CB387&lt;&gt;"", ISERR(_xlfn.NUMBERVALUE(CB387))), "El valor de ausencia por huega debe ser un número válido. ", "")
)</f>
        <v/>
      </c>
      <c r="HH387" s="46">
        <f>IF($DS387,
IF( AND(CC387&lt;&gt;"", ISERR(_xlfn.NUMBERVALUE(CC387))), "El valor de anticipos debe ser un número válido. ", "")
)</f>
        <v/>
      </c>
      <c r="HI387" s="46">
        <f>IF($DS387,
IF( AND(CD387&lt;&gt;"", ISERR(_xlfn.NUMBERVALUE(CD387))), "El valor de pagos a terceros debe ser un número válido. ", "")
)</f>
        <v/>
      </c>
      <c r="HJ387" s="46">
        <f>IF($DS387,
IF( AND(CE387&lt;&gt;"", ISERR(_xlfn.NUMBERVALUE(CE387))), "El valor de dotación debe ser un número válido. ", "")
)</f>
        <v/>
      </c>
      <c r="HK387" s="46">
        <f>IF($DS387,
IF( AND(CF387&lt;&gt;"", ISERR(_xlfn.NUMBERVALUE(CF387))), "El valor de apoyo sostenibilidad debe ser un número válido. ", "")
)</f>
        <v/>
      </c>
      <c r="HL387" s="46">
        <f>IF($DS387,
IF( AND(CG387&lt;&gt;"", ISERR(_xlfn.NUMBERVALUE(CG387))), "El valor de teletrabajo debe ser un número válido. ", "")
)</f>
        <v/>
      </c>
      <c r="HM387" s="46">
        <f>IF($DS387,
IF( AND(CH387&lt;&gt;"", ISERR(_xlfn.NUMBERVALUE(CH387))), "El valor de bonificación de retiro debe ser un número válido. ", "")
)</f>
        <v/>
      </c>
      <c r="HN387" s="46">
        <f>IF($DS387,
IF( AND(CI387&lt;&gt;"", ISERR(_xlfn.NUMBERVALUE(CI387))), "El valor de indemnización de retiro debe ser un número válido. ", "")
)</f>
        <v/>
      </c>
      <c r="HO387" s="46">
        <f>IF($DS387,
IF( AND(CJ387&lt;&gt;"", ISERR(_xlfn.NUMBERVALUE(CJ387))), "El valor de reintegros debe ser un número válido. ", "")
)</f>
        <v/>
      </c>
      <c r="HP387" s="46">
        <f>CONCATENATE(CK387,CL387,CM387)&lt;&gt;""</f>
        <v/>
      </c>
      <c r="HQ387" s="46">
        <f>IF(AND($DS387,HP387),
IF(CK387="","Debes escribir la descripción de otro concepto no categorizado. ",""),
""
)</f>
        <v/>
      </c>
      <c r="HR387" s="46">
        <f>IF(AND($DS387,HP387),
IF(CONCATENATE(CL387,CM387)="","Debes escribir al menos un valor de concepto no categorizado (salarial o no salarial). ",
IF(ISERR(_xlfn.NUMBERVALUE(CL387)),"El valor salarial concepto no categorizado debe ser un número válido. ","")
),
""
)</f>
        <v/>
      </c>
      <c r="HS387" s="46">
        <f>IF(AND($DS387,HP387),
IF(CONCATENATE(CL387,CM387)="","Debes escribir al menos un valor de concepto no categorizado (salarial o no salarial). ",
IF(ISERR(_xlfn.NUMBERVALUE(CM387)),"El valor NO salarial concepto no categorizado debe ser un número válido. ","")
),
""
)</f>
        <v/>
      </c>
      <c r="HT387" s="46">
        <f>IF($DS387,
IF(CN387="","Debes escribir el porcentaje del aporte a salud. ",
IF( ISERR(_xlfn.NUMBERVALUE(CN387)), "El valor del porcentaje del aporte a salud debe ser un número válido. ", "")
)
)</f>
        <v/>
      </c>
      <c r="HU387" s="46">
        <f>IF($DS387,
IF(CO387="","Debes escribir el valor del aporte a salud. ",
IF( ISERR(_xlfn.NUMBERVALUE(CO387)), "El valor del aporte a salud debe ser un número válido. ", "")
)
)</f>
        <v/>
      </c>
      <c r="HV387" s="46">
        <f>IF($DS387,
IF( AND(CP387&lt;&gt;"", ISERR(_xlfn.NUMBERVALUE(CP387))), "El valor plan complementario debe ser un número válido. ", "")
)</f>
        <v/>
      </c>
      <c r="HW387" s="46">
        <f>IF($DS387,
IF(CQ387="","Debes escribir el porcentaje del aporte a pensión. ",
IF( ISERR(_xlfn.NUMBERVALUE(CQ387)), "El valor del porcentaje del aporte a pensión debe ser un número válido. ", "")
)
)</f>
        <v/>
      </c>
      <c r="HX387" s="46">
        <f>IF($DS387,
IF(CR387="","Debes escribir el valor del aporte a pensión. ",
IF( ISERR(_xlfn.NUMBERVALUE(CR387)), "El valor del aporte a salud debe ser un número válido. ", "")
)
)</f>
        <v/>
      </c>
      <c r="HY387" s="46">
        <f>IF($DS387,
IF( AND(CS387&lt;&gt;"", ISERR(_xlfn.NUMBERVALUE(CS387))), "El valor pensión voluntaria debe ser un número válido. ", "")
)</f>
        <v/>
      </c>
      <c r="HZ387" s="46">
        <f>CONCATENATE(CT387,CU387,CV387,CW387)&lt;&gt;""</f>
        <v/>
      </c>
      <c r="IA387" s="46">
        <f>IF(AND($DS387,HZ387),
IF(CT387="","Debes escribir el % del fondo de seguridad pensional. ",
IF( ISERR(_xlfn.NUMBERVALUE(CT387)), "El % del fondo de seguridad debe ser un número válido. ", "")
),
""
)</f>
        <v/>
      </c>
      <c r="IB387" s="46">
        <f>IF(AND($DS387,HZ387),
IF(CU387="","Debes escribir el valor del aporte al fondo de solidaridad pensional. ",
IF( ISERR(_xlfn.NUMBERVALUE(CU387)), "El valor del aporte al fondo de solidaridad pensional debe ser un número válido. ", "")
),
""
)</f>
        <v/>
      </c>
      <c r="IC387" s="46">
        <f>IF(AND($DS387,HZ387),
IF(CV387="","Debes escribir el % del fondo de subsistencia. ",
IF( ISERR(_xlfn.NUMBERVALUE(CV387)), "El % del fondo de subsistencia debe ser un número válido. ", "")
),
""
)</f>
        <v/>
      </c>
      <c r="ID387" s="46">
        <f>IF(AND($DS387,HZ387),
IF(CW387="","Debes escribir el valor del fondo de subsistencia. ",
IF( ISERR(_xlfn.NUMBERVALUE(CW387)), "El valor del fondo de subsistencia debe ser un número válido. ", "")
),
""
)</f>
        <v/>
      </c>
      <c r="IE387" s="46">
        <f>CONCATENATE(CX387,CY387)&lt;&gt;""</f>
        <v/>
      </c>
      <c r="IF387" s="46">
        <f>IF(AND($DS387,IE387),
IF(CX387="","Debes escribir el % de sindicato. ",
IF( ISERR(_xlfn.NUMBERVALUE(CX387)), "El % de sindicato debe ser un número válido. ", "")
),
""
)</f>
        <v/>
      </c>
      <c r="IG387" s="46">
        <f>IF(AND($DS387,IE387),
IF(CY387="","Debes escribir el valor del sindicato. ",
IF( ISERR(_xlfn.NUMBERVALUE(CY387)), "El valor del sindicato debe ser un número válido. ", "")
),
""
)</f>
        <v/>
      </c>
      <c r="IH387" s="46">
        <f>IF($DS387,
IF( AND(CZ387&lt;&gt;"", ISERR(_xlfn.NUMBERVALUE(CZ387))), "El valor de sanción pública debe ser un número válido. ", "")
)</f>
        <v/>
      </c>
      <c r="II387" s="46">
        <f>IF($DS387,
IF( AND(DA387&lt;&gt;"", ISERR(_xlfn.NUMBERVALUE(DA387))), "El valor de sanción privada debe ser un número válido. ", "")
)</f>
        <v/>
      </c>
      <c r="IJ387" s="46">
        <f>CONCATENATE(DB387,DC387)&lt;&gt;""</f>
        <v/>
      </c>
      <c r="IK387" s="46">
        <f>IF(AND($DS387,IJ387),
IF(DB387="","Debes escribir la descripción de libranza. ",""),
""
)</f>
        <v/>
      </c>
      <c r="IL387" s="46">
        <f>IF(AND($DS387,IJ387),
IF(DC387="","Debes escribir la cuota libranza. ",
IF(ISERR(_xlfn.NUMBERVALUE(DC387)),"El valor de la cuota libranza debe ser un número válido. ","")
),
""
)</f>
        <v/>
      </c>
      <c r="IM387" s="46">
        <f>IF($DS387,
IF( AND(DD387&lt;&gt;"", ISERR(_xlfn.NUMBERVALUE(DD387))), "El valor de pagos a terceros debe ser un número válido. ", "")
)</f>
        <v/>
      </c>
      <c r="IN387" s="46">
        <f>IF($DS387,
IF( AND(DE387&lt;&gt;"", ISERR(_xlfn.NUMBERVALUE(DE387))), "El valor de anticipos debe ser un número válido. ", "")
)</f>
        <v/>
      </c>
      <c r="IO387" s="46">
        <f>IF($DS387,
IF( AND(DF387&lt;&gt;"", ISERR(_xlfn.NUMBERVALUE(DF387))), "El valor de AFC debe ser un número válido. ", "")
)</f>
        <v/>
      </c>
      <c r="IP387" s="46">
        <f>IF($DS387,
IF( AND(DG387&lt;&gt;"", ISERR(_xlfn.NUMBERVALUE(DG387))), "El valor de rete-fuente debe ser un número válido. ", "")
)</f>
        <v/>
      </c>
      <c r="IQ387" s="46">
        <f>IF($DS387,
IF( AND(DH387&lt;&gt;"", ISERR(_xlfn.NUMBERVALUE(DH387))), "El valor de cooperativa de trabajo debe ser un número válido. ", "")
)</f>
        <v/>
      </c>
      <c r="IR387" s="46">
        <f>IF($DS387,
IF( AND(DI387&lt;&gt;"", ISERR(_xlfn.NUMBERVALUE(DI387))), "El valor de embargo fiscal debe ser un número válido. ", "")
)</f>
        <v/>
      </c>
      <c r="IS387" s="46">
        <f>IF($DS387,
IF( AND(DJ387&lt;&gt;"", ISERR(_xlfn.NUMBERVALUE(DJ387))), "El valor de educación debe ser un número válido. ", "")
)</f>
        <v/>
      </c>
      <c r="IT387" s="46">
        <f>IF($DS387,
IF( AND(DK387&lt;&gt;"", ISERR(_xlfn.NUMBERVALUE(DK387))), "El valor de reintegro debe ser un número válido. ", "")
)</f>
        <v/>
      </c>
      <c r="IU387" s="46">
        <f>IF($DS387,
IF( AND(DL387&lt;&gt;"", ISERR(_xlfn.NUMBERVALUE(DL387))), "El valor de deuda debe ser un número válido. ", "")
)</f>
        <v/>
      </c>
      <c r="IV387" s="46">
        <f>IF($DS387,
IF( AND(DM387&lt;&gt;"", ISERR(_xlfn.NUMBERVALUE(DM387))), "El valor de otras deducciones debe ser un número válido. ", "")
)</f>
        <v/>
      </c>
      <c r="IW387" s="46">
        <f>IF($DS387,
IF(DN387="","Debes escribir el valor de los devengos totales. ",
IF( ISERR(_xlfn.NUMBERVALUE(DN387)), "El valor de los devengos totales debe ser un número válido. ", "")
)
)</f>
        <v/>
      </c>
      <c r="IX387" s="46">
        <f>IF($DS387,
IF(DO387="","Debes escribir el valor de las deducciones totales. ",
IF( ISERR(_xlfn.NUMBERVALUE(DO387)), "El valor de las deducciones totales debe ser un número válido. ", "")
)
)</f>
        <v/>
      </c>
      <c r="IY387" s="46">
        <f>IF($DS387,
IF(DP387="","Debes escribir el valor del salario total. ",
IF( ISERR(_xlfn.NUMBERVALUE(DP387)), "El valor del salario total debe ser un número válido. ", "")
)
)</f>
        <v/>
      </c>
    </row>
    <row r="388">
      <c r="B388" s="48" t="n">
        <v>376</v>
      </c>
      <c r="C388" s="61">
        <f>IF(AND(DS388,DP388&lt;&gt;""),
IF(DQ388="","OK","Error"),
""
)</f>
        <v/>
      </c>
      <c r="D388" s="53" t="n"/>
      <c r="E388" s="52" t="n"/>
      <c r="F388" s="112" t="n"/>
      <c r="G388" s="52" t="n"/>
      <c r="H388" s="53" t="n"/>
      <c r="I388" s="52" t="n"/>
      <c r="J388" s="52" t="n"/>
      <c r="K388" s="53" t="n"/>
      <c r="L388" s="55" t="n"/>
      <c r="M388" s="108" t="n"/>
      <c r="N388" s="56" t="n"/>
      <c r="O388" s="52" t="n"/>
      <c r="P388" s="52" t="n"/>
      <c r="Q388" s="52" t="n"/>
      <c r="R388" s="52" t="n"/>
      <c r="S388" s="52" t="n"/>
      <c r="T388" s="53" t="n"/>
      <c r="U388" s="52" t="n"/>
      <c r="V388" s="52" t="n"/>
      <c r="W388" s="55" t="n"/>
      <c r="X388" s="55" t="n"/>
      <c r="Y388" s="52" t="n"/>
      <c r="Z388" s="55" t="n"/>
      <c r="AA388" s="52" t="n"/>
      <c r="AB388" s="53" t="n"/>
      <c r="AC388" s="53" t="n"/>
      <c r="AD388" s="53" t="n"/>
      <c r="AE388" s="177" t="n"/>
      <c r="AF388" s="113" t="n"/>
      <c r="AG388" s="177" t="n"/>
      <c r="AH388" s="178" t="n"/>
      <c r="AI388" s="178" t="n"/>
      <c r="AJ388" s="178" t="n"/>
      <c r="AK388" s="114" t="n"/>
      <c r="AL388" s="178" t="n"/>
      <c r="AM388" s="114" t="n"/>
      <c r="AN388" s="178" t="n"/>
      <c r="AO388" s="114" t="n"/>
      <c r="AP388" s="178" t="n"/>
      <c r="AQ388" s="114" t="n"/>
      <c r="AR388" s="178" t="n"/>
      <c r="AS388" s="114" t="n"/>
      <c r="AT388" s="178" t="n"/>
      <c r="AU388" s="114" t="n"/>
      <c r="AV388" s="178" t="n"/>
      <c r="AW388" s="114" t="n"/>
      <c r="AX388" s="178" t="n"/>
      <c r="AY388" s="114" t="n"/>
      <c r="AZ388" s="178" t="n"/>
      <c r="BA388" s="114" t="n"/>
      <c r="BB388" s="178" t="n"/>
      <c r="BC388" s="114" t="n"/>
      <c r="BD388" s="178" t="n"/>
      <c r="BE388" s="178" t="n"/>
      <c r="BF388" s="178" t="n"/>
      <c r="BG388" s="59" t="n"/>
      <c r="BH388" s="178" t="n"/>
      <c r="BI388" s="114" t="n"/>
      <c r="BJ388" s="53" t="n"/>
      <c r="BK388" s="178" t="n"/>
      <c r="BL388" s="114" t="n"/>
      <c r="BM388" s="178" t="n"/>
      <c r="BN388" s="114" t="n"/>
      <c r="BO388" s="178" t="n"/>
      <c r="BP388" s="178" t="n"/>
      <c r="BQ388" s="178" t="n"/>
      <c r="BR388" s="178" t="n"/>
      <c r="BS388" s="178" t="n"/>
      <c r="BT388" s="178" t="n"/>
      <c r="BU388" s="178" t="n"/>
      <c r="BV388" s="178" t="n"/>
      <c r="BW388" s="178" t="n"/>
      <c r="BX388" s="178" t="n"/>
      <c r="BY388" s="178" t="n"/>
      <c r="BZ388" s="178" t="n"/>
      <c r="CA388" s="178" t="n"/>
      <c r="CB388" s="178" t="n"/>
      <c r="CC388" s="178" t="n"/>
      <c r="CD388" s="178" t="n"/>
      <c r="CE388" s="178" t="n"/>
      <c r="CF388" s="178" t="n"/>
      <c r="CG388" s="178" t="n"/>
      <c r="CH388" s="178" t="n"/>
      <c r="CI388" s="178" t="n"/>
      <c r="CJ388" s="178" t="n"/>
      <c r="CK388" s="53" t="n"/>
      <c r="CL388" s="178" t="n"/>
      <c r="CM388" s="178" t="n"/>
      <c r="CN388" s="60" t="n"/>
      <c r="CO388" s="177" t="n"/>
      <c r="CP388" s="178" t="n"/>
      <c r="CQ388" s="60" t="n"/>
      <c r="CR388" s="177" t="n"/>
      <c r="CS388" s="178" t="n"/>
      <c r="CT388" s="59" t="n"/>
      <c r="CU388" s="178" t="n"/>
      <c r="CV388" s="59" t="n"/>
      <c r="CW388" s="178" t="n"/>
      <c r="CX388" s="59" t="n"/>
      <c r="CY388" s="178" t="n"/>
      <c r="CZ388" s="178" t="n"/>
      <c r="DA388" s="178" t="n"/>
      <c r="DB388" s="53" t="n"/>
      <c r="DC388" s="178" t="n"/>
      <c r="DD388" s="178" t="n"/>
      <c r="DE388" s="178" t="n"/>
      <c r="DF388" s="178" t="n"/>
      <c r="DG388" s="178" t="n"/>
      <c r="DH388" s="178" t="n"/>
      <c r="DI388" s="178" t="n"/>
      <c r="DJ388" s="178" t="n"/>
      <c r="DK388" s="178" t="n"/>
      <c r="DL388" s="178" t="n"/>
      <c r="DM388" s="178" t="n"/>
      <c r="DN388" s="177" t="n"/>
      <c r="DO388" s="177" t="n"/>
      <c r="DP388" s="177" t="n"/>
      <c r="DQ388" s="76">
        <f>IF(AND(DS388,DP388&lt;&gt;""),
CONCATENATE(DT388,DU388,DV388,DW388,DX388,DY388,DZ388,EA388,EB388,EC388,ED388,EE388,EF388,EG388,EH388,EI388,EJ388,EK388,EL388,EM388,EN388,EO388,EP388,EQ388,ES388,ET388,EU388,EV388,EW388,EX388,EY388,EZ388,FA388,FC388,FD388,FF388,FG388,FI388,FJ388,FL388,FM388,FO388,FP388,FR388,FS388,FU388,FV388,FX388,FY388,GA388,GB388,GD388,GE388,GF388,GH388,GI388,GJ388,GL388,GM388,GN388,GP388,GQ388,GS388,GT388,GU388,GV388,GW388,GX388,GY388,GZ388,HA388,HB388,HC388,HD388,HE388,HF388,HG388,HH388,HI388,HJ388,HK388,HL388,HM388,HN388,HO388,HQ388,HR388,HS388,HT388,HU388,HV388,HW388,HX388,HY388,IA388,IB388,IC388,ID388,IF388,IG388,IH388,II388,IK388,IL388,IM388,IN388,IO388,IP388,IQ388,IR388,IS388,IT388,IU388,IV388,IW388,IX388,IY388,IZ388),
""
)</f>
        <v/>
      </c>
      <c r="DR388" s="53" t="n"/>
      <c r="DS388" s="46">
        <f>CONCATENATE(D388,$E388,$F388,$G388,H388,$I388,$J388,K388,$L388,$M388,N388,$O388,$P388,$Q388,$R388,$S388,T388,$U388,$V388,$W388,$X388,$Y388,$Z388,$AA388,AB388,AC388,AD388,$AE388,$AF388,$AG388,AH388,AI388,AJ388,AK388,AL388,AM388,AN388,AO388,AP388,AQ388,AR388,AS388,AT388,AU388,AV388,AW388,AX388,AY388,AZ388,BA388,BB388,BC388,BD388,BE388,BF388,BG388,BH388,BI388,BJ388,BK388,BL388,BM388,BN388,BO388,BP388,BQ388,BR388,BS388,BT388,BU388,BV388,BW388,BX388,BY388,BZ388,CA388,CB388,CC388,CD388,CE388,CF388,CG388,CH388,CI388,CJ388,CK388,CL388,CM388,$CN388,$CO388,CP388,$CQ388,$CR388,CS388,CT388,CU388,CV388,CW388,CX388,CY388,CZ388,DA388,DB388,DC388,DD388,DE388,DF388,DG388,DH388,DI388,DJ388,DK388,DL388,DM388,$DN388,$DO388,$DP388,DR388)&lt;&gt;""</f>
        <v/>
      </c>
      <c r="DT388" s="46">
        <f>IF(AND($DS388,$E$4&lt;&gt;""),
IF(LEFT($E$4,2) = "1.",
IF(D388&lt;&gt;"","El CUNE sólo se envía en operaciones de novedad o ajuste. ",""),
IF(D388="","Debes escribir un CUNE válido para realizar operaciones de novedad o ajuste. ","")),
""
)</f>
        <v/>
      </c>
      <c r="DU388" s="46">
        <f>IF($DS388,
IF(E388="","Debes seleccionar el tipo de documento del empleado. ",
IF(_xlfn.IFNA(VLOOKUP(E388,TIPO_DE_DOCUMENTO,1,FALSE),-1)=-1,"El tipo de documento no es válido (por favor seleccionarlo de la lista). ","")
)
)</f>
        <v/>
      </c>
      <c r="DV388" s="46">
        <f>IF($DS388,
IF(F388="","Debes escribir el número de documento del empleado. ","")
)</f>
        <v/>
      </c>
      <c r="DW388" s="46">
        <f>IF($DS388,
IF(G388="","Debes escribir el primer nombre del empleado. ","")
)</f>
        <v/>
      </c>
      <c r="DY388" s="46">
        <f>IF($DS388,
IF(I388="","Debes escribir el primer apellido del empleado. ","")
)</f>
        <v/>
      </c>
      <c r="DZ388" s="46">
        <f>IF($DS388,
IF(J388="","Debes escribir el segundo apellido del empleado. ","")
)</f>
        <v/>
      </c>
      <c r="EB388" s="46">
        <f>IF($DS388,
IF(L388="","Debes escribir la fecha de ingreso del empleado. ",
IF(ISERR(DATE(YEAR(L388),MONTH(L388),DAY(L388))), "El valor ingresado en fecha de ingreso no tiene un formato válido. ","")
)
)</f>
        <v/>
      </c>
      <c r="EC388" s="46">
        <f>IF($DS388,
IF(M388="","Debes escribir el tiempo laborado. ",
IF( IFERROR(INT(M388),1.1) &lt;&gt; IFERROR(_xlfn.NUMBERVALUE(M388),1), "El valor de los días trabajados debe ser un número entero. ", "")
)
)</f>
        <v/>
      </c>
      <c r="ED388" s="46">
        <f>IF($DS388,
IF( AND(N388&lt;&gt;"", ISERR(DATE(YEAR(N388),MONTH(N388),DAY(N388))) ), "El valor ingresado en fecha de ingreso no tiene un formato válido. ",
IF( AND(N388&lt;&gt;"", $E$6&lt;&gt;"", DATE(YEAR(N388), MONTH(N388), 1) &lt;&gt; IFERROR(DATE(MID($E$6, 1, 4), MID($E$6, 6, 2),1), "1/1/1900") ), "La fecha de retiro debe estar dentro del período liquidado. ", "")
)
)</f>
        <v/>
      </c>
      <c r="EE388" s="46">
        <f>IF($DS388,
IF(O388="","Debes seleccionar el tipo de trabajador. ",
IF(_xlfn.IFNA(VLOOKUP(O388,TIPO_DE_TRABAJADOR,1,FALSE),-1)=-1,"El tipo de trabajador no es válido (por favor seleccionarlo de la lista). ","")
)
)</f>
        <v/>
      </c>
      <c r="EF388" s="46">
        <f>IF($DS388,
IF(P388="","Debes seleccionar si es un trabajador dependiente pensionado por vejez. ",
IF(_xlfn.IFNA(VLOOKUP(P388,SUBTIPO_DE_TRABAJADOR,1,FALSE),-1)=-1,"El tipo de trabajador dependiente pensionado por vejez no es válido (por favor seleccionarlo de la lista). ","")
)
)</f>
        <v/>
      </c>
      <c r="EG388" s="46">
        <f>IF($DS388,
IF(Q388="","Debes seleccionar el tipo de contrato del trabajador. ",
IF(_xlfn.IFNA(VLOOKUP(Q388,TIPO_DE_CONTRATO,1,FALSE),-1)=-1,"El tipo de contrato del trabajador no es válido (por favor seleccionarlo de la lista). ","")
)
)</f>
        <v/>
      </c>
      <c r="EH388" s="46">
        <f>IF($DS388,
IF(R388="","Debes seleccionar si es un salario integral. ",
IF(_xlfn.IFNA(VLOOKUP(R388,SI_NO,1,FALSE),-1)=-1,"Valor no válido para salario integral (por favor seleccionarlo de la lista). ","")
)
)</f>
        <v/>
      </c>
      <c r="EI388" s="46">
        <f>IF($DS388,
IF(S388="","Debes seleccionar si el trabajador realiza actividades de riesgo. ",
IF(_xlfn.IFNA(VLOOKUP(S388,SI_NO,1,FALSE),-1)=-1,"Valor no válido para actividad de alto riesgo (por favor seleccionarlo de la lista). ","")
)
)</f>
        <v/>
      </c>
      <c r="EK388" s="46">
        <f>IF($DS388,
IF(U388="","Debes escribir el código del municipio de residencia del trabajador. ",
IF(_xlfn.IFNA(VLOOKUP(U388,MUNICIPIO,1,FALSE),-1)=-1,"El municipio de residencia del trabajador es inválido (por favor seleccionarlo de la lista). ","")
)
)</f>
        <v/>
      </c>
      <c r="EL388" s="46">
        <f>IF($DS388,
IF(V388="","Debes escribir el la dirección de residendia del trabajador. ","")
)</f>
        <v/>
      </c>
      <c r="EM388" s="46">
        <f>IF($DS388,
IF(W388="","Debes escribir la fecha de inicio de la liquidación. ",
IF(ISERR(DATE(YEAR(W388),MONTH(W388),DAY(W388))),"El valor ingresado en fecha de inicio de liquidación no tiene un formato válido. ",
IF( AND($E$6&lt;&gt;"", DATE(YEAR(W388), MONTH(W388), 1) &lt;&gt; IFERROR(DATE(MID($E$6, 1, 4), MID($E$6, 6, 2),1), "1/1/1900") ), "La fecha de inicio de la liquidación debe estar dentro del período liquidado. ", "")
)
)
)</f>
        <v/>
      </c>
      <c r="EN388" s="46">
        <f>IF($DS388,
IF(X388="","Debes escribir la fecha de fin de la liquidación. ",
IF(ISERR(DATE(YEAR(X388),MONTH(X388),DAY(X388))),"El valor ingresado en fecha de fin de liquidación no tiene un formato válido. ",
IF( AND($E$6&lt;&gt;"", DATE(YEAR(X388), MONTH(X388), 1) &lt;&gt; IFERROR(DATE(MID($E$6, 1, 4), MID($E$6, 6, 2),1), "1/1/1900") ), "La fecha de fin de la liquidación debe estar dentro del período liquidado. ", "")
)
)
)</f>
        <v/>
      </c>
      <c r="EO388" s="46">
        <f>IF($DS388,
IF(Y388="","Debes escribir la frecuencia de pago del trabajador. ",
IF(_xlfn.IFNA(VLOOKUP(Y388,PERÍODO_DE_NÓMINA,1,FALSE),-1)=-1,"La frecuencia de pago es inválida (por favor seleccionarlo de la lista). ","")
)
)</f>
        <v/>
      </c>
      <c r="EP388" s="46">
        <f>IF($DS388,
IF(Z388="","Debes escribir la fecha de pago. ",
IF(ISERR(DATE(YEAR(Z388),MONTH(Z388),DAY(Z388))), "El valor ingresado en fecha de pago no tiene un formato válido. ","")
)
)</f>
        <v/>
      </c>
      <c r="EQ388" s="46">
        <f>IF($DS388,
IF(AA388="","Debes escribir el medio de pago. ",
IF(_xlfn.IFNA(VLOOKUP(AA388,MEDIOS_DE_PAGO,1,FALSE),-1)=-1,"El medio de pago es inválido (por favor seleccionarlo de la lista). ","")
)
)</f>
        <v/>
      </c>
      <c r="ER388" s="46">
        <f>OR(AA388='Tablas '!$T$4,AA388='Tablas '!$T$7,AA388='Tablas '!$T$8,AA388='Tablas '!$T$11)</f>
        <v/>
      </c>
      <c r="ES388" s="46">
        <f>IF(AND($DS388,ER388),
IF(AB388="","Debes escribir la entidad bancaria. ",""),
""
)</f>
        <v/>
      </c>
      <c r="ET388" s="46">
        <f>IF(AND($DS388,ER388),
IF(AC388="","Debes escribir el tipo de cuenta bancaria. ",
IF(_xlfn.IFNA(VLOOKUP(AC388,TIPO_DE_CUENTA,1,FALSE),-1)=-1,"El tipo de cuenta bancaria es inválida (por favor seleccionarlo de la lista). ","")
),
""
)</f>
        <v/>
      </c>
      <c r="EU388" s="46">
        <f>IF(AND($DS388,ER388),
IF(AD388="","Debes escribir el número de cuenta bancaria. ",""),
""
)</f>
        <v/>
      </c>
      <c r="EV388" s="46">
        <f>IF($DS388,
IF(AE388="","Debes escribir el valor del sueldo básico. ",
IF( ISERR(_xlfn.NUMBERVALUE(AE388)), "El valor del sueldo básico debe ser un número válido. ", "")
)
)</f>
        <v/>
      </c>
      <c r="EW388" s="46">
        <f>IF($DS388,
IF(AF388="","Debes escribir el número de días trabajados. ",
IF( IFERROR(INT(AF388),1.1) &lt;&gt; IFERROR(_xlfn.NUMBERVALUE(AF388),1), "La cantidad de días trabajados debe ser un número entero. ", "")
)
)</f>
        <v/>
      </c>
      <c r="EX388" s="46">
        <f>IF($DS388,
IF(AG388="","Debes escribir el valor del sueldo trabajado. ",
IF( ISERR(_xlfn.NUMBERVALUE(AG388)), "El valor del sueldo trabajado debe ser un número válido. ", "")
)
)</f>
        <v/>
      </c>
      <c r="EY388" s="46">
        <f>IF($DS388,
IF( AND(AH388&lt;&gt;"", ISERR(_xlfn.NUMBERVALUE(AH388))), "El valor del auxilio de transporte debe ser un número válido. ", "")
)</f>
        <v/>
      </c>
      <c r="EZ388" s="46">
        <f>IF($DS388,
IF( AND(AI388&lt;&gt;"", ISERR(_xlfn.NUMBERVALUE(AI388))), "El valor de viáticos salariales debe ser un número válido. ", "")
)</f>
        <v/>
      </c>
      <c r="FA388" s="46">
        <f>IF($DS388,
IF( AND(AJ388&lt;&gt;"", ISERR(_xlfn.NUMBERVALUE(AJ388))), "El valor de viáticos NO salariales debe ser un número válido. ", "")
)</f>
        <v/>
      </c>
      <c r="FB388" s="46">
        <f>CONCATENATE(AK388,AL388)&lt;&gt;""</f>
        <v/>
      </c>
      <c r="FC388" s="46">
        <f>IF(AND($DS388,FB388),
IF(AK388="","Debes escribir el número de horas extras diurnas. ",
IF( IFERROR(INT(AK388),1.1) &lt;&gt; IFERROR(_xlfn.NUMBERVALUE(AK388),1), "La cantidad de horas extras diurnas debe ser un número entero. ", "")
),
""
)</f>
        <v/>
      </c>
      <c r="FD388" s="46">
        <f>IF(AND($DS388,FB388),
IF(AL388="","Debes escribir el valor de las horas extras diurnas. ",
IF( ISERR(_xlfn.NUMBERVALUE(AL388)), "El valor de las horas extras duirnas debe ser un número válido. ", "")
),
""
)</f>
        <v/>
      </c>
      <c r="FE388" s="46">
        <f>CONCATENATE(AM388,AN388)&lt;&gt;""</f>
        <v/>
      </c>
      <c r="FF388" s="46">
        <f>IF(AND($DS388,FE388),
IF(AM388="","Debes escribir el número de horas extras nocturnas. ",
IF( IFERROR(INT(AM388),1.1) &lt;&gt; IFERROR(_xlfn.NUMBERVALUE(AM388),1), "La cantidad de horas extras nocturnas debe ser un número entero. ", "")
),
""
)</f>
        <v/>
      </c>
      <c r="FG388" s="46">
        <f>IF(AND($DS388,FE388),
IF(AN388="","Debes escribir el valor de las horas extras nocturnas. ",
IF( ISERR(_xlfn.NUMBERVALUE(AN388)), "El valor de las horas extras nocturnas debe ser un número válido. ", "")
),
""
)</f>
        <v/>
      </c>
      <c r="FH388" s="46">
        <f>CONCATENATE(AO388,AP388)&lt;&gt;""</f>
        <v/>
      </c>
      <c r="FI388" s="46">
        <f>IF(AND($DS388,FH388),
IF(AO388="","Debes escribir el número de horas extras diurnas dominicales y festivas. ",
IF( IFERROR(INT(AO388),1.1) &lt;&gt; IFERROR(_xlfn.NUMBERVALUE(AO388),1), "La cantidad de horas extras diurnas dominicales y festivas debe ser un número entero. ", "")
),
""
)</f>
        <v/>
      </c>
      <c r="FJ388" s="46">
        <f>IF(AND($DS388,FH388),
IF(AP388="","Debes escribir el valor de las horas extras diurnas dominicales y festivas. ",
IF( ISERR(_xlfn.NUMBERVALUE(AP388)), "El valor de las horas extras diurnas dominicales y festivas debe ser un número válido. ", "")
),
""
)</f>
        <v/>
      </c>
      <c r="FK388" s="46">
        <f>CONCATENATE(AQ388,AR388)&lt;&gt;""</f>
        <v/>
      </c>
      <c r="FL388" s="46">
        <f>IF(AND($DS388,FK388),
IF(AQ388="","Debes escribir el número de horas extras nocturnas dominicales y festivas. ",
IF( IFERROR(INT(AQ388),1.1) &lt;&gt; IFERROR(_xlfn.NUMBERVALUE(AQ388),1), "La cantidad de horas extras nocturnas dominicales y festivas debe ser un número entero. ", "")
),
""
)</f>
        <v/>
      </c>
      <c r="FM388" s="46">
        <f>IF(AND($DS388,FK388),
IF(AR388="","Debes escribir el valor de las horas extras nocturnas dominicales y festivas. ",
IF( ISERR(_xlfn.NUMBERVALUE(AR388)), "El valor de las horas extras nocturnas dominicales y festivas debe ser un número válido. ", "")
),
""
)</f>
        <v/>
      </c>
      <c r="FN388" s="46">
        <f>CONCATENATE(AS388,AT388)&lt;&gt;""</f>
        <v/>
      </c>
      <c r="FO388" s="46">
        <f>IF(AND($DS388,FN388),
IF(AS388="","Debes escribir el número de horas recargo nocturno. ",
IF( IFERROR(INT(AS388),1.1) &lt;&gt; IFERROR(_xlfn.NUMBERVALUE(AS388),1), "La cantidad de horas recargo nocturno debe ser un número entero. ", "")
),
""
)</f>
        <v/>
      </c>
      <c r="FP388" s="46">
        <f>IF(AND($DS388,FN388),
IF(AT388="","Debes escribir el valor de las horas recargo nocturno. ",
IF( ISERR(_xlfn.NUMBERVALUE(AT388)), "El valor de las horas recargo nocturno debe ser un número válido. ", "")
),
""
)</f>
        <v/>
      </c>
      <c r="FQ388" s="46">
        <f>CONCATENATE(AU388,AV388)&lt;&gt;""</f>
        <v/>
      </c>
      <c r="FR388" s="46">
        <f>IF(AND($DS388,FQ388),
IF(AU388="","Debes escribir el número de horas recargo diurno dominical y festivo. ",
IF( IFERROR(INT(AU388),1.1) &lt;&gt; IFERROR(_xlfn.NUMBERVALUE(AU388),1), "La cantidad de horas recargo diurno dominical y festivo debe ser un número entero. ", "")
),
""
)</f>
        <v/>
      </c>
      <c r="FS388" s="46">
        <f>IF(AND($DS388,FQ388),
IF(AV388="","Debes escribir el valor de las horas recargo diurno dominical y festivo. ",
IF( ISERR(_xlfn.NUMBERVALUE(AV388)), "El valor de las horas recargo diurno dominical y festivo debe ser un número válido. ", "")
),
""
)</f>
        <v/>
      </c>
      <c r="FT388" s="46">
        <f>CONCATENATE(AW388,AX388)&lt;&gt;""</f>
        <v/>
      </c>
      <c r="FU388" s="46">
        <f>IF(AND($DS388,FT388),
IF(AW388="","Debes escribir el número de horas recargo nocturno dominical y festivo. ",
IF( IFERROR(INT(AW388),1.1) &lt;&gt; IFERROR(_xlfn.NUMBERVALUE(AW388),1), "La cantidad de horas recargo nocturno dominical y festivo debe ser un número entero. ", "")
),
""
)</f>
        <v/>
      </c>
      <c r="FV388" s="46">
        <f>IF(AND($DS388,FT388),
IF(AX388="","Debes escribir el valor de las horas recargo nocturno dominical y festivo. ",
IF( ISERR(_xlfn.NUMBERVALUE(AX388)), "El valor de las horas recargo nocturno dominical y festivo debe ser un número válido. ", "")
),
""
)</f>
        <v/>
      </c>
      <c r="FW388" s="46">
        <f>CONCATENATE(AY388,AZ388)&lt;&gt;""</f>
        <v/>
      </c>
      <c r="FX388" s="46">
        <f>IF(AND($DS388,FW388),
IF(AY388="","Debes escribir el número de días de vacaciones comunes. ",
IF( IFERROR(INT(AY388),1.1) &lt;&gt; IFERROR(_xlfn.NUMBERVALUE(AY388),1), "La cantidad de días de vacaciones comunes debe ser un número entero. ", "")
),
""
)</f>
        <v/>
      </c>
      <c r="FY388" s="46">
        <f>IF(AND($DS388,FW388),
IF(AZ388="","Debes escribir el valor de las vacaciones comunes. ",
IF( ISERR(_xlfn.NUMBERVALUE(AZ388)), "El valor de las vacaciones comunes debe ser un número válido. ", "")
),
""
)</f>
        <v/>
      </c>
      <c r="FZ388" s="46">
        <f>CONCATENATE(BA388,BB388)&lt;&gt;""</f>
        <v/>
      </c>
      <c r="GA388" s="46">
        <f>IF(AND($DS388,FZ388),
IF(BA388="","Debes escribir el número de días de vacaciones compensadas. ",
IF( IFERROR(INT(BA388),1.1) &lt;&gt; IFERROR(_xlfn.NUMBERVALUE(BA388),1), "La cantidad de días de vacaciones compensadas debe ser un número entero. ", "")
),
""
)</f>
        <v/>
      </c>
      <c r="GB388" s="46">
        <f>IF(AND($DS388,FZ388),
IF(BB388="","Debes escribir el valor de las vacaciones compensadas. ",
IF( ISERR(_xlfn.NUMBERVALUE(BB388)), "El valor de las vacaciones compensadas debe ser un número válido. ", "")
),
""
)</f>
        <v/>
      </c>
      <c r="GC388" s="46">
        <f>CONCATENATE(BC388,BD388)&lt;&gt;""</f>
        <v/>
      </c>
      <c r="GD388" s="46">
        <f>IF(AND($DS388,GC388),
IF(BC388="","Debes escribir el número de días de prima salarial. ",
IF( IFERROR(INT(BC388),1.1) &lt;&gt; IFERROR(_xlfn.NUMBERVALUE(BC388),1), "La cantidad de días de prima salarial debe ser un número entero. ", "")
),
""
)</f>
        <v/>
      </c>
      <c r="GE388" s="46">
        <f>IF(AND($DS388,GC388),
IF(BD388="","Debes escribir el valor de los días de prima salarial. ",
IF( ISERR(_xlfn.NUMBERVALUE(BD388)), "El valor de los días de prima salarial debe ser un número válido. ", "")
),
""
)</f>
        <v/>
      </c>
      <c r="GF388" s="46">
        <f>IF($DS388,
IF( AND(BE388&lt;&gt;"", ISERR(_xlfn.NUMBERVALUE(BE388))), "El valor de la prima NO saliarial debe ser un número válido. ", "")
)</f>
        <v/>
      </c>
      <c r="GG388" s="46">
        <f>CONCATENATE(BF388,BG388,BH388)&lt;&gt;""</f>
        <v/>
      </c>
      <c r="GH388" s="46">
        <f>IF(AND($DS388,GG388),
IF(BF388="","Debes escribir el valor de las cesantías. ",
IF( ISERR(_xlfn.NUMBERVALUE(BF388)), "El valor de las cesantías debe ser un número válido. ", "")
),
""
)</f>
        <v/>
      </c>
      <c r="GI388" s="46">
        <f>IF(AND($DS388,GG388),
IF(BG388="","Debes escribir el % de cesantías. ",
IF( ISERR(_xlfn.NUMBERVALUE(BG388)), "El % de cesantías debe ser un número válido. ", "")
),
""
)</f>
        <v/>
      </c>
      <c r="GJ388" s="46">
        <f>IF(AND($DS388,GG388),
IF(BH388="","Debes escribir el valor de intereses de cesantías. ",
IF( ISERR(_xlfn.NUMBERVALUE(BH388)), "El valor de intereses de cesantías debe ser un número válido. ", "")
),
""
)</f>
        <v/>
      </c>
      <c r="GK388" s="46">
        <f>CONCATENATE(BI388,BJ388,BK388)&lt;&gt;""</f>
        <v/>
      </c>
      <c r="GL388" s="46">
        <f>IF(AND($DS388,GK388),
IF(BI388="","Debes escribir el número de días de incapacidad. ",
IF( IFERROR(INT(BI388),1.1) &lt;&gt; IFERROR(_xlfn.NUMBERVALUE(BI388),1), "La cantidad de días de incapacidad debe ser un número entero. ", "")
),
""
)</f>
        <v/>
      </c>
      <c r="GM388" s="46">
        <f>IF(AND($DS388,GK388),
IF(BJ388="","Debes escribir el tipo de incapacidad. ",
IF(_xlfn.IFNA(VLOOKUP(BJ388,TIPO_DE_INCAPACIDAD,1,FALSE),-1)=-1,"El tipo de incapacidad es inválida (por favor seleccionarlo de la lista). ","")
),
""
)</f>
        <v/>
      </c>
      <c r="GN388" s="46">
        <f>IF(AND($DS388,GK388),
IF(BK388="","Debes escribir el valor de la incapacidad. ",
IF( ISERR(_xlfn.NUMBERVALUE(BK388)), "El valor de la incapacidad debe ser un número válido. ", "")
),
""
)</f>
        <v/>
      </c>
      <c r="GO388" s="46">
        <f>CONCATENATE(BL388,BM388)&lt;&gt;""</f>
        <v/>
      </c>
      <c r="GP388" s="46">
        <f>IF(AND($DS388,GO388),
IF(BL388="","Debes escribir el número de días de licencia de maternidad o paternidad. ",
IF( IFERROR(INT(BL388),1.1) &lt;&gt; IFERROR(_xlfn.NUMBERVALUE(BL388),1), "La cantidad de días de licencia de maternidad o paternidad debe ser un número entero. ", "")
),
""
)</f>
        <v/>
      </c>
      <c r="GQ388" s="46">
        <f>IF(AND($DS388,GO388),
IF(BM388="","Debes escribir el valor de la licencia de maternidad o paternidad. ",
IF( ISERR(_xlfn.NUMBERVALUE(BM388)), "El valor de la licencia de maternidad o paternidad debe ser un número válido. ", "")
),
""
)</f>
        <v/>
      </c>
      <c r="GR388" s="46">
        <f>CONCATENATE(BN388,BO388)&lt;&gt;""</f>
        <v/>
      </c>
      <c r="GS388" s="46">
        <f>IF(AND($DS388,GR388),
IF(BN388="","Debes escribir el número de días de licencia remunerada. ",
IF( IFERROR(INT(BN388),1.1) &lt;&gt; IFERROR(_xlfn.NUMBERVALUE(BN388),1), "La cantidad de días de licencia remunerada debe ser un número entero. ", "")
),
""
)</f>
        <v/>
      </c>
      <c r="GT388" s="46">
        <f>IF(AND($DS388,GR388),
IF(BO388="","Debes escribir el valor de la licencia remunerada. ",
IF( ISERR(_xlfn.NUMBERVALUE(BO388)), "El valor de la licencia remunerada debe ser un número válido. ", "")
),
""
)</f>
        <v/>
      </c>
      <c r="GU388" s="46">
        <f>IF($DS388,
IF( AND(BP388&lt;&gt;"", ISERR(_xlfn.NUMBERVALUE(BP388))), "El valor de la licencia NO remunerada debe ser un número válido. ", "")
)</f>
        <v/>
      </c>
      <c r="GV388" s="46">
        <f>IF($DS388,
IF( AND(BQ388&lt;&gt;"", ISERR(_xlfn.NUMBERVALUE(BQ388))), "El valor de auxilios salariales debe ser un número válido. ", "")
)</f>
        <v/>
      </c>
      <c r="GW388" s="46">
        <f>IF($DS388,
IF( AND(BR388&lt;&gt;"", ISERR(_xlfn.NUMBERVALUE(BR388))), "El valor de auxilios NO salariales debe ser un número válido. ", "")
)</f>
        <v/>
      </c>
      <c r="GX388" s="46">
        <f>IF($DS388,
IF( AND(BS388&lt;&gt;"", ISERR(_xlfn.NUMBERVALUE(BS388))), "El valor de bonos salariales debe ser un número válido. ", "")
)</f>
        <v/>
      </c>
      <c r="GY388" s="46">
        <f>IF($DS388,
IF( AND(BT388&lt;&gt;"", ISERR(_xlfn.NUMBERVALUE(BT388))), "El valor de bonos NO salariales debe ser un número válido. ", "")
)</f>
        <v/>
      </c>
      <c r="GZ388" s="46">
        <f>IF($DS388,
IF( AND(BU388&lt;&gt;"", ISERR(_xlfn.NUMBERVALUE(BU388))), "El valor de bonos salariales de alimentación debe ser un número válido. ", "")
)</f>
        <v/>
      </c>
      <c r="HA388" s="46">
        <f>IF($DS388,
IF( AND(BV388&lt;&gt;"", ISERR(_xlfn.NUMBERVALUE(BV388))), "El valor de bonos NO salariales de alimentación debe ser un número válido. ", "")
)</f>
        <v/>
      </c>
      <c r="HB388" s="46">
        <f>IF($DS388,
IF( AND(BW388&lt;&gt;"", ISERR(_xlfn.NUMBERVALUE(BW388))), "El valor de bonificaciones salariales debe ser un número válido. ", "")
)</f>
        <v/>
      </c>
      <c r="HC388" s="46">
        <f>IF($DS388,
IF( AND(BX388&lt;&gt;"", ISERR(_xlfn.NUMBERVALUE(BX388))), "El valor de bonificaciones NO salariales debe ser un número válido. ", "")
)</f>
        <v/>
      </c>
      <c r="HD388" s="46">
        <f>IF($DS388,
IF( AND(BY388&lt;&gt;"", ISERR(_xlfn.NUMBERVALUE(BY388))), "El valor de compensaciones ordinarias debe ser un número válido. ", "")
)</f>
        <v/>
      </c>
      <c r="HE388" s="46">
        <f>IF($DS388,
IF( AND(BZ388&lt;&gt;"", ISERR(_xlfn.NUMBERVALUE(BZ388))), "El valor de compensaciones extraordinarias debe ser un número válido. ", "")
)</f>
        <v/>
      </c>
      <c r="HF388" s="46">
        <f>IF($DS388,
IF( AND(CA388&lt;&gt;"", ISERR(_xlfn.NUMBERVALUE(CA388))), "El valor de comisiones debe ser un número válido. ", "")
)</f>
        <v/>
      </c>
      <c r="HG388" s="46">
        <f>IF($DS388,
IF( AND(CB388&lt;&gt;"", ISERR(_xlfn.NUMBERVALUE(CB388))), "El valor de ausencia por huega debe ser un número válido. ", "")
)</f>
        <v/>
      </c>
      <c r="HH388" s="46">
        <f>IF($DS388,
IF( AND(CC388&lt;&gt;"", ISERR(_xlfn.NUMBERVALUE(CC388))), "El valor de anticipos debe ser un número válido. ", "")
)</f>
        <v/>
      </c>
      <c r="HI388" s="46">
        <f>IF($DS388,
IF( AND(CD388&lt;&gt;"", ISERR(_xlfn.NUMBERVALUE(CD388))), "El valor de pagos a terceros debe ser un número válido. ", "")
)</f>
        <v/>
      </c>
      <c r="HJ388" s="46">
        <f>IF($DS388,
IF( AND(CE388&lt;&gt;"", ISERR(_xlfn.NUMBERVALUE(CE388))), "El valor de dotación debe ser un número válido. ", "")
)</f>
        <v/>
      </c>
      <c r="HK388" s="46">
        <f>IF($DS388,
IF( AND(CF388&lt;&gt;"", ISERR(_xlfn.NUMBERVALUE(CF388))), "El valor de apoyo sostenibilidad debe ser un número válido. ", "")
)</f>
        <v/>
      </c>
      <c r="HL388" s="46">
        <f>IF($DS388,
IF( AND(CG388&lt;&gt;"", ISERR(_xlfn.NUMBERVALUE(CG388))), "El valor de teletrabajo debe ser un número válido. ", "")
)</f>
        <v/>
      </c>
      <c r="HM388" s="46">
        <f>IF($DS388,
IF( AND(CH388&lt;&gt;"", ISERR(_xlfn.NUMBERVALUE(CH388))), "El valor de bonificación de retiro debe ser un número válido. ", "")
)</f>
        <v/>
      </c>
      <c r="HN388" s="46">
        <f>IF($DS388,
IF( AND(CI388&lt;&gt;"", ISERR(_xlfn.NUMBERVALUE(CI388))), "El valor de indemnización de retiro debe ser un número válido. ", "")
)</f>
        <v/>
      </c>
      <c r="HO388" s="46">
        <f>IF($DS388,
IF( AND(CJ388&lt;&gt;"", ISERR(_xlfn.NUMBERVALUE(CJ388))), "El valor de reintegros debe ser un número válido. ", "")
)</f>
        <v/>
      </c>
      <c r="HP388" s="46">
        <f>CONCATENATE(CK388,CL388,CM388)&lt;&gt;""</f>
        <v/>
      </c>
      <c r="HQ388" s="46">
        <f>IF(AND($DS388,HP388),
IF(CK388="","Debes escribir la descripción de otro concepto no categorizado. ",""),
""
)</f>
        <v/>
      </c>
      <c r="HR388" s="46">
        <f>IF(AND($DS388,HP388),
IF(CONCATENATE(CL388,CM388)="","Debes escribir al menos un valor de concepto no categorizado (salarial o no salarial). ",
IF(ISERR(_xlfn.NUMBERVALUE(CL388)),"El valor salarial concepto no categorizado debe ser un número válido. ","")
),
""
)</f>
        <v/>
      </c>
      <c r="HS388" s="46">
        <f>IF(AND($DS388,HP388),
IF(CONCATENATE(CL388,CM388)="","Debes escribir al menos un valor de concepto no categorizado (salarial o no salarial). ",
IF(ISERR(_xlfn.NUMBERVALUE(CM388)),"El valor NO salarial concepto no categorizado debe ser un número válido. ","")
),
""
)</f>
        <v/>
      </c>
      <c r="HT388" s="46">
        <f>IF($DS388,
IF(CN388="","Debes escribir el porcentaje del aporte a salud. ",
IF( ISERR(_xlfn.NUMBERVALUE(CN388)), "El valor del porcentaje del aporte a salud debe ser un número válido. ", "")
)
)</f>
        <v/>
      </c>
      <c r="HU388" s="46">
        <f>IF($DS388,
IF(CO388="","Debes escribir el valor del aporte a salud. ",
IF( ISERR(_xlfn.NUMBERVALUE(CO388)), "El valor del aporte a salud debe ser un número válido. ", "")
)
)</f>
        <v/>
      </c>
      <c r="HV388" s="46">
        <f>IF($DS388,
IF( AND(CP388&lt;&gt;"", ISERR(_xlfn.NUMBERVALUE(CP388))), "El valor plan complementario debe ser un número válido. ", "")
)</f>
        <v/>
      </c>
      <c r="HW388" s="46">
        <f>IF($DS388,
IF(CQ388="","Debes escribir el porcentaje del aporte a pensión. ",
IF( ISERR(_xlfn.NUMBERVALUE(CQ388)), "El valor del porcentaje del aporte a pensión debe ser un número válido. ", "")
)
)</f>
        <v/>
      </c>
      <c r="HX388" s="46">
        <f>IF($DS388,
IF(CR388="","Debes escribir el valor del aporte a pensión. ",
IF( ISERR(_xlfn.NUMBERVALUE(CR388)), "El valor del aporte a salud debe ser un número válido. ", "")
)
)</f>
        <v/>
      </c>
      <c r="HY388" s="46">
        <f>IF($DS388,
IF( AND(CS388&lt;&gt;"", ISERR(_xlfn.NUMBERVALUE(CS388))), "El valor pensión voluntaria debe ser un número válido. ", "")
)</f>
        <v/>
      </c>
      <c r="HZ388" s="46">
        <f>CONCATENATE(CT388,CU388,CV388,CW388)&lt;&gt;""</f>
        <v/>
      </c>
      <c r="IA388" s="46">
        <f>IF(AND($DS388,HZ388),
IF(CT388="","Debes escribir el % del fondo de seguridad pensional. ",
IF( ISERR(_xlfn.NUMBERVALUE(CT388)), "El % del fondo de seguridad debe ser un número válido. ", "")
),
""
)</f>
        <v/>
      </c>
      <c r="IB388" s="46">
        <f>IF(AND($DS388,HZ388),
IF(CU388="","Debes escribir el valor del aporte al fondo de solidaridad pensional. ",
IF( ISERR(_xlfn.NUMBERVALUE(CU388)), "El valor del aporte al fondo de solidaridad pensional debe ser un número válido. ", "")
),
""
)</f>
        <v/>
      </c>
      <c r="IC388" s="46">
        <f>IF(AND($DS388,HZ388),
IF(CV388="","Debes escribir el % del fondo de subsistencia. ",
IF( ISERR(_xlfn.NUMBERVALUE(CV388)), "El % del fondo de subsistencia debe ser un número válido. ", "")
),
""
)</f>
        <v/>
      </c>
      <c r="ID388" s="46">
        <f>IF(AND($DS388,HZ388),
IF(CW388="","Debes escribir el valor del fondo de subsistencia. ",
IF( ISERR(_xlfn.NUMBERVALUE(CW388)), "El valor del fondo de subsistencia debe ser un número válido. ", "")
),
""
)</f>
        <v/>
      </c>
      <c r="IE388" s="46">
        <f>CONCATENATE(CX388,CY388)&lt;&gt;""</f>
        <v/>
      </c>
      <c r="IF388" s="46">
        <f>IF(AND($DS388,IE388),
IF(CX388="","Debes escribir el % de sindicato. ",
IF( ISERR(_xlfn.NUMBERVALUE(CX388)), "El % de sindicato debe ser un número válido. ", "")
),
""
)</f>
        <v/>
      </c>
      <c r="IG388" s="46">
        <f>IF(AND($DS388,IE388),
IF(CY388="","Debes escribir el valor del sindicato. ",
IF( ISERR(_xlfn.NUMBERVALUE(CY388)), "El valor del sindicato debe ser un número válido. ", "")
),
""
)</f>
        <v/>
      </c>
      <c r="IH388" s="46">
        <f>IF($DS388,
IF( AND(CZ388&lt;&gt;"", ISERR(_xlfn.NUMBERVALUE(CZ388))), "El valor de sanción pública debe ser un número válido. ", "")
)</f>
        <v/>
      </c>
      <c r="II388" s="46">
        <f>IF($DS388,
IF( AND(DA388&lt;&gt;"", ISERR(_xlfn.NUMBERVALUE(DA388))), "El valor de sanción privada debe ser un número válido. ", "")
)</f>
        <v/>
      </c>
      <c r="IJ388" s="46">
        <f>CONCATENATE(DB388,DC388)&lt;&gt;""</f>
        <v/>
      </c>
      <c r="IK388" s="46">
        <f>IF(AND($DS388,IJ388),
IF(DB388="","Debes escribir la descripción de libranza. ",""),
""
)</f>
        <v/>
      </c>
      <c r="IL388" s="46">
        <f>IF(AND($DS388,IJ388),
IF(DC388="","Debes escribir la cuota libranza. ",
IF(ISERR(_xlfn.NUMBERVALUE(DC388)),"El valor de la cuota libranza debe ser un número válido. ","")
),
""
)</f>
        <v/>
      </c>
      <c r="IM388" s="46">
        <f>IF($DS388,
IF( AND(DD388&lt;&gt;"", ISERR(_xlfn.NUMBERVALUE(DD388))), "El valor de pagos a terceros debe ser un número válido. ", "")
)</f>
        <v/>
      </c>
      <c r="IN388" s="46">
        <f>IF($DS388,
IF( AND(DE388&lt;&gt;"", ISERR(_xlfn.NUMBERVALUE(DE388))), "El valor de anticipos debe ser un número válido. ", "")
)</f>
        <v/>
      </c>
      <c r="IO388" s="46">
        <f>IF($DS388,
IF( AND(DF388&lt;&gt;"", ISERR(_xlfn.NUMBERVALUE(DF388))), "El valor de AFC debe ser un número válido. ", "")
)</f>
        <v/>
      </c>
      <c r="IP388" s="46">
        <f>IF($DS388,
IF( AND(DG388&lt;&gt;"", ISERR(_xlfn.NUMBERVALUE(DG388))), "El valor de rete-fuente debe ser un número válido. ", "")
)</f>
        <v/>
      </c>
      <c r="IQ388" s="46">
        <f>IF($DS388,
IF( AND(DH388&lt;&gt;"", ISERR(_xlfn.NUMBERVALUE(DH388))), "El valor de cooperativa de trabajo debe ser un número válido. ", "")
)</f>
        <v/>
      </c>
      <c r="IR388" s="46">
        <f>IF($DS388,
IF( AND(DI388&lt;&gt;"", ISERR(_xlfn.NUMBERVALUE(DI388))), "El valor de embargo fiscal debe ser un número válido. ", "")
)</f>
        <v/>
      </c>
      <c r="IS388" s="46">
        <f>IF($DS388,
IF( AND(DJ388&lt;&gt;"", ISERR(_xlfn.NUMBERVALUE(DJ388))), "El valor de educación debe ser un número válido. ", "")
)</f>
        <v/>
      </c>
      <c r="IT388" s="46">
        <f>IF($DS388,
IF( AND(DK388&lt;&gt;"", ISERR(_xlfn.NUMBERVALUE(DK388))), "El valor de reintegro debe ser un número válido. ", "")
)</f>
        <v/>
      </c>
      <c r="IU388" s="46">
        <f>IF($DS388,
IF( AND(DL388&lt;&gt;"", ISERR(_xlfn.NUMBERVALUE(DL388))), "El valor de deuda debe ser un número válido. ", "")
)</f>
        <v/>
      </c>
      <c r="IV388" s="46">
        <f>IF($DS388,
IF( AND(DM388&lt;&gt;"", ISERR(_xlfn.NUMBERVALUE(DM388))), "El valor de otras deducciones debe ser un número válido. ", "")
)</f>
        <v/>
      </c>
      <c r="IW388" s="46">
        <f>IF($DS388,
IF(DN388="","Debes escribir el valor de los devengos totales. ",
IF( ISERR(_xlfn.NUMBERVALUE(DN388)), "El valor de los devengos totales debe ser un número válido. ", "")
)
)</f>
        <v/>
      </c>
      <c r="IX388" s="46">
        <f>IF($DS388,
IF(DO388="","Debes escribir el valor de las deducciones totales. ",
IF( ISERR(_xlfn.NUMBERVALUE(DO388)), "El valor de las deducciones totales debe ser un número válido. ", "")
)
)</f>
        <v/>
      </c>
      <c r="IY388" s="46">
        <f>IF($DS388,
IF(DP388="","Debes escribir el valor del salario total. ",
IF( ISERR(_xlfn.NUMBERVALUE(DP388)), "El valor del salario total debe ser un número válido. ", "")
)
)</f>
        <v/>
      </c>
    </row>
    <row r="389">
      <c r="B389" s="48" t="n">
        <v>377</v>
      </c>
      <c r="C389" s="61">
        <f>IF(AND(DS389,DP389&lt;&gt;""),
IF(DQ389="","OK","Error"),
""
)</f>
        <v/>
      </c>
      <c r="D389" s="53" t="n"/>
      <c r="E389" s="52" t="n"/>
      <c r="F389" s="112" t="n"/>
      <c r="G389" s="52" t="n"/>
      <c r="H389" s="53" t="n"/>
      <c r="I389" s="52" t="n"/>
      <c r="J389" s="52" t="n"/>
      <c r="K389" s="53" t="n"/>
      <c r="L389" s="55" t="n"/>
      <c r="M389" s="108" t="n"/>
      <c r="N389" s="56" t="n"/>
      <c r="O389" s="52" t="n"/>
      <c r="P389" s="52" t="n"/>
      <c r="Q389" s="52" t="n"/>
      <c r="R389" s="52" t="n"/>
      <c r="S389" s="52" t="n"/>
      <c r="T389" s="53" t="n"/>
      <c r="U389" s="52" t="n"/>
      <c r="V389" s="52" t="n"/>
      <c r="W389" s="55" t="n"/>
      <c r="X389" s="55" t="n"/>
      <c r="Y389" s="52" t="n"/>
      <c r="Z389" s="55" t="n"/>
      <c r="AA389" s="52" t="n"/>
      <c r="AB389" s="53" t="n"/>
      <c r="AC389" s="53" t="n"/>
      <c r="AD389" s="53" t="n"/>
      <c r="AE389" s="177" t="n"/>
      <c r="AF389" s="113" t="n"/>
      <c r="AG389" s="177" t="n"/>
      <c r="AH389" s="178" t="n"/>
      <c r="AI389" s="178" t="n"/>
      <c r="AJ389" s="178" t="n"/>
      <c r="AK389" s="114" t="n"/>
      <c r="AL389" s="178" t="n"/>
      <c r="AM389" s="114" t="n"/>
      <c r="AN389" s="178" t="n"/>
      <c r="AO389" s="114" t="n"/>
      <c r="AP389" s="178" t="n"/>
      <c r="AQ389" s="114" t="n"/>
      <c r="AR389" s="178" t="n"/>
      <c r="AS389" s="114" t="n"/>
      <c r="AT389" s="178" t="n"/>
      <c r="AU389" s="114" t="n"/>
      <c r="AV389" s="178" t="n"/>
      <c r="AW389" s="114" t="n"/>
      <c r="AX389" s="178" t="n"/>
      <c r="AY389" s="114" t="n"/>
      <c r="AZ389" s="178" t="n"/>
      <c r="BA389" s="114" t="n"/>
      <c r="BB389" s="178" t="n"/>
      <c r="BC389" s="114" t="n"/>
      <c r="BD389" s="178" t="n"/>
      <c r="BE389" s="178" t="n"/>
      <c r="BF389" s="178" t="n"/>
      <c r="BG389" s="59" t="n"/>
      <c r="BH389" s="178" t="n"/>
      <c r="BI389" s="114" t="n"/>
      <c r="BJ389" s="53" t="n"/>
      <c r="BK389" s="178" t="n"/>
      <c r="BL389" s="114" t="n"/>
      <c r="BM389" s="178" t="n"/>
      <c r="BN389" s="114" t="n"/>
      <c r="BO389" s="178" t="n"/>
      <c r="BP389" s="178" t="n"/>
      <c r="BQ389" s="178" t="n"/>
      <c r="BR389" s="178" t="n"/>
      <c r="BS389" s="178" t="n"/>
      <c r="BT389" s="178" t="n"/>
      <c r="BU389" s="178" t="n"/>
      <c r="BV389" s="178" t="n"/>
      <c r="BW389" s="178" t="n"/>
      <c r="BX389" s="178" t="n"/>
      <c r="BY389" s="178" t="n"/>
      <c r="BZ389" s="178" t="n"/>
      <c r="CA389" s="178" t="n"/>
      <c r="CB389" s="178" t="n"/>
      <c r="CC389" s="178" t="n"/>
      <c r="CD389" s="178" t="n"/>
      <c r="CE389" s="178" t="n"/>
      <c r="CF389" s="178" t="n"/>
      <c r="CG389" s="178" t="n"/>
      <c r="CH389" s="178" t="n"/>
      <c r="CI389" s="178" t="n"/>
      <c r="CJ389" s="178" t="n"/>
      <c r="CK389" s="53" t="n"/>
      <c r="CL389" s="178" t="n"/>
      <c r="CM389" s="178" t="n"/>
      <c r="CN389" s="60" t="n"/>
      <c r="CO389" s="177" t="n"/>
      <c r="CP389" s="178" t="n"/>
      <c r="CQ389" s="60" t="n"/>
      <c r="CR389" s="177" t="n"/>
      <c r="CS389" s="178" t="n"/>
      <c r="CT389" s="59" t="n"/>
      <c r="CU389" s="178" t="n"/>
      <c r="CV389" s="59" t="n"/>
      <c r="CW389" s="178" t="n"/>
      <c r="CX389" s="59" t="n"/>
      <c r="CY389" s="178" t="n"/>
      <c r="CZ389" s="178" t="n"/>
      <c r="DA389" s="178" t="n"/>
      <c r="DB389" s="53" t="n"/>
      <c r="DC389" s="178" t="n"/>
      <c r="DD389" s="178" t="n"/>
      <c r="DE389" s="178" t="n"/>
      <c r="DF389" s="178" t="n"/>
      <c r="DG389" s="178" t="n"/>
      <c r="DH389" s="178" t="n"/>
      <c r="DI389" s="178" t="n"/>
      <c r="DJ389" s="178" t="n"/>
      <c r="DK389" s="178" t="n"/>
      <c r="DL389" s="178" t="n"/>
      <c r="DM389" s="178" t="n"/>
      <c r="DN389" s="177" t="n"/>
      <c r="DO389" s="177" t="n"/>
      <c r="DP389" s="177" t="n"/>
      <c r="DQ389" s="76">
        <f>IF(AND(DS389,DP389&lt;&gt;""),
CONCATENATE(DT389,DU389,DV389,DW389,DX389,DY389,DZ389,EA389,EB389,EC389,ED389,EE389,EF389,EG389,EH389,EI389,EJ389,EK389,EL389,EM389,EN389,EO389,EP389,EQ389,ES389,ET389,EU389,EV389,EW389,EX389,EY389,EZ389,FA389,FC389,FD389,FF389,FG389,FI389,FJ389,FL389,FM389,FO389,FP389,FR389,FS389,FU389,FV389,FX389,FY389,GA389,GB389,GD389,GE389,GF389,GH389,GI389,GJ389,GL389,GM389,GN389,GP389,GQ389,GS389,GT389,GU389,GV389,GW389,GX389,GY389,GZ389,HA389,HB389,HC389,HD389,HE389,HF389,HG389,HH389,HI389,HJ389,HK389,HL389,HM389,HN389,HO389,HQ389,HR389,HS389,HT389,HU389,HV389,HW389,HX389,HY389,IA389,IB389,IC389,ID389,IF389,IG389,IH389,II389,IK389,IL389,IM389,IN389,IO389,IP389,IQ389,IR389,IS389,IT389,IU389,IV389,IW389,IX389,IY389,IZ389),
""
)</f>
        <v/>
      </c>
      <c r="DR389" s="53" t="n"/>
      <c r="DS389" s="46">
        <f>CONCATENATE(D389,$E389,$F389,$G389,H389,$I389,$J389,K389,$L389,$M389,N389,$O389,$P389,$Q389,$R389,$S389,T389,$U389,$V389,$W389,$X389,$Y389,$Z389,$AA389,AB389,AC389,AD389,$AE389,$AF389,$AG389,AH389,AI389,AJ389,AK389,AL389,AM389,AN389,AO389,AP389,AQ389,AR389,AS389,AT389,AU389,AV389,AW389,AX389,AY389,AZ389,BA389,BB389,BC389,BD389,BE389,BF389,BG389,BH389,BI389,BJ389,BK389,BL389,BM389,BN389,BO389,BP389,BQ389,BR389,BS389,BT389,BU389,BV389,BW389,BX389,BY389,BZ389,CA389,CB389,CC389,CD389,CE389,CF389,CG389,CH389,CI389,CJ389,CK389,CL389,CM389,$CN389,$CO389,CP389,$CQ389,$CR389,CS389,CT389,CU389,CV389,CW389,CX389,CY389,CZ389,DA389,DB389,DC389,DD389,DE389,DF389,DG389,DH389,DI389,DJ389,DK389,DL389,DM389,$DN389,$DO389,$DP389,DR389)&lt;&gt;""</f>
        <v/>
      </c>
      <c r="DT389" s="46">
        <f>IF(AND($DS389,$E$4&lt;&gt;""),
IF(LEFT($E$4,2) = "1.",
IF(D389&lt;&gt;"","El CUNE sólo se envía en operaciones de novedad o ajuste. ",""),
IF(D389="","Debes escribir un CUNE válido para realizar operaciones de novedad o ajuste. ","")),
""
)</f>
        <v/>
      </c>
      <c r="DU389" s="46">
        <f>IF($DS389,
IF(E389="","Debes seleccionar el tipo de documento del empleado. ",
IF(_xlfn.IFNA(VLOOKUP(E389,TIPO_DE_DOCUMENTO,1,FALSE),-1)=-1,"El tipo de documento no es válido (por favor seleccionarlo de la lista). ","")
)
)</f>
        <v/>
      </c>
      <c r="DV389" s="46">
        <f>IF($DS389,
IF(F389="","Debes escribir el número de documento del empleado. ","")
)</f>
        <v/>
      </c>
      <c r="DW389" s="46">
        <f>IF($DS389,
IF(G389="","Debes escribir el primer nombre del empleado. ","")
)</f>
        <v/>
      </c>
      <c r="DY389" s="46">
        <f>IF($DS389,
IF(I389="","Debes escribir el primer apellido del empleado. ","")
)</f>
        <v/>
      </c>
      <c r="DZ389" s="46">
        <f>IF($DS389,
IF(J389="","Debes escribir el segundo apellido del empleado. ","")
)</f>
        <v/>
      </c>
      <c r="EB389" s="46">
        <f>IF($DS389,
IF(L389="","Debes escribir la fecha de ingreso del empleado. ",
IF(ISERR(DATE(YEAR(L389),MONTH(L389),DAY(L389))), "El valor ingresado en fecha de ingreso no tiene un formato válido. ","")
)
)</f>
        <v/>
      </c>
      <c r="EC389" s="46">
        <f>IF($DS389,
IF(M389="","Debes escribir el tiempo laborado. ",
IF( IFERROR(INT(M389),1.1) &lt;&gt; IFERROR(_xlfn.NUMBERVALUE(M389),1), "El valor de los días trabajados debe ser un número entero. ", "")
)
)</f>
        <v/>
      </c>
      <c r="ED389" s="46">
        <f>IF($DS389,
IF( AND(N389&lt;&gt;"", ISERR(DATE(YEAR(N389),MONTH(N389),DAY(N389))) ), "El valor ingresado en fecha de ingreso no tiene un formato válido. ",
IF( AND(N389&lt;&gt;"", $E$6&lt;&gt;"", DATE(YEAR(N389), MONTH(N389), 1) &lt;&gt; IFERROR(DATE(MID($E$6, 1, 4), MID($E$6, 6, 2),1), "1/1/1900") ), "La fecha de retiro debe estar dentro del período liquidado. ", "")
)
)</f>
        <v/>
      </c>
      <c r="EE389" s="46">
        <f>IF($DS389,
IF(O389="","Debes seleccionar el tipo de trabajador. ",
IF(_xlfn.IFNA(VLOOKUP(O389,TIPO_DE_TRABAJADOR,1,FALSE),-1)=-1,"El tipo de trabajador no es válido (por favor seleccionarlo de la lista). ","")
)
)</f>
        <v/>
      </c>
      <c r="EF389" s="46">
        <f>IF($DS389,
IF(P389="","Debes seleccionar si es un trabajador dependiente pensionado por vejez. ",
IF(_xlfn.IFNA(VLOOKUP(P389,SUBTIPO_DE_TRABAJADOR,1,FALSE),-1)=-1,"El tipo de trabajador dependiente pensionado por vejez no es válido (por favor seleccionarlo de la lista). ","")
)
)</f>
        <v/>
      </c>
      <c r="EG389" s="46">
        <f>IF($DS389,
IF(Q389="","Debes seleccionar el tipo de contrato del trabajador. ",
IF(_xlfn.IFNA(VLOOKUP(Q389,TIPO_DE_CONTRATO,1,FALSE),-1)=-1,"El tipo de contrato del trabajador no es válido (por favor seleccionarlo de la lista). ","")
)
)</f>
        <v/>
      </c>
      <c r="EH389" s="46">
        <f>IF($DS389,
IF(R389="","Debes seleccionar si es un salario integral. ",
IF(_xlfn.IFNA(VLOOKUP(R389,SI_NO,1,FALSE),-1)=-1,"Valor no válido para salario integral (por favor seleccionarlo de la lista). ","")
)
)</f>
        <v/>
      </c>
      <c r="EI389" s="46">
        <f>IF($DS389,
IF(S389="","Debes seleccionar si el trabajador realiza actividades de riesgo. ",
IF(_xlfn.IFNA(VLOOKUP(S389,SI_NO,1,FALSE),-1)=-1,"Valor no válido para actividad de alto riesgo (por favor seleccionarlo de la lista). ","")
)
)</f>
        <v/>
      </c>
      <c r="EK389" s="46">
        <f>IF($DS389,
IF(U389="","Debes escribir el código del municipio de residencia del trabajador. ",
IF(_xlfn.IFNA(VLOOKUP(U389,MUNICIPIO,1,FALSE),-1)=-1,"El municipio de residencia del trabajador es inválido (por favor seleccionarlo de la lista). ","")
)
)</f>
        <v/>
      </c>
      <c r="EL389" s="46">
        <f>IF($DS389,
IF(V389="","Debes escribir el la dirección de residendia del trabajador. ","")
)</f>
        <v/>
      </c>
      <c r="EM389" s="46">
        <f>IF($DS389,
IF(W389="","Debes escribir la fecha de inicio de la liquidación. ",
IF(ISERR(DATE(YEAR(W389),MONTH(W389),DAY(W389))),"El valor ingresado en fecha de inicio de liquidación no tiene un formato válido. ",
IF( AND($E$6&lt;&gt;"", DATE(YEAR(W389), MONTH(W389), 1) &lt;&gt; IFERROR(DATE(MID($E$6, 1, 4), MID($E$6, 6, 2),1), "1/1/1900") ), "La fecha de inicio de la liquidación debe estar dentro del período liquidado. ", "")
)
)
)</f>
        <v/>
      </c>
      <c r="EN389" s="46">
        <f>IF($DS389,
IF(X389="","Debes escribir la fecha de fin de la liquidación. ",
IF(ISERR(DATE(YEAR(X389),MONTH(X389),DAY(X389))),"El valor ingresado en fecha de fin de liquidación no tiene un formato válido. ",
IF( AND($E$6&lt;&gt;"", DATE(YEAR(X389), MONTH(X389), 1) &lt;&gt; IFERROR(DATE(MID($E$6, 1, 4), MID($E$6, 6, 2),1), "1/1/1900") ), "La fecha de fin de la liquidación debe estar dentro del período liquidado. ", "")
)
)
)</f>
        <v/>
      </c>
      <c r="EO389" s="46">
        <f>IF($DS389,
IF(Y389="","Debes escribir la frecuencia de pago del trabajador. ",
IF(_xlfn.IFNA(VLOOKUP(Y389,PERÍODO_DE_NÓMINA,1,FALSE),-1)=-1,"La frecuencia de pago es inválida (por favor seleccionarlo de la lista). ","")
)
)</f>
        <v/>
      </c>
      <c r="EP389" s="46">
        <f>IF($DS389,
IF(Z389="","Debes escribir la fecha de pago. ",
IF(ISERR(DATE(YEAR(Z389),MONTH(Z389),DAY(Z389))), "El valor ingresado en fecha de pago no tiene un formato válido. ","")
)
)</f>
        <v/>
      </c>
      <c r="EQ389" s="46">
        <f>IF($DS389,
IF(AA389="","Debes escribir el medio de pago. ",
IF(_xlfn.IFNA(VLOOKUP(AA389,MEDIOS_DE_PAGO,1,FALSE),-1)=-1,"El medio de pago es inválido (por favor seleccionarlo de la lista). ","")
)
)</f>
        <v/>
      </c>
      <c r="ER389" s="46">
        <f>OR(AA389='Tablas '!$T$4,AA389='Tablas '!$T$7,AA389='Tablas '!$T$8,AA389='Tablas '!$T$11)</f>
        <v/>
      </c>
      <c r="ES389" s="46">
        <f>IF(AND($DS389,ER389),
IF(AB389="","Debes escribir la entidad bancaria. ",""),
""
)</f>
        <v/>
      </c>
      <c r="ET389" s="46">
        <f>IF(AND($DS389,ER389),
IF(AC389="","Debes escribir el tipo de cuenta bancaria. ",
IF(_xlfn.IFNA(VLOOKUP(AC389,TIPO_DE_CUENTA,1,FALSE),-1)=-1,"El tipo de cuenta bancaria es inválida (por favor seleccionarlo de la lista). ","")
),
""
)</f>
        <v/>
      </c>
      <c r="EU389" s="46">
        <f>IF(AND($DS389,ER389),
IF(AD389="","Debes escribir el número de cuenta bancaria. ",""),
""
)</f>
        <v/>
      </c>
      <c r="EV389" s="46">
        <f>IF($DS389,
IF(AE389="","Debes escribir el valor del sueldo básico. ",
IF( ISERR(_xlfn.NUMBERVALUE(AE389)), "El valor del sueldo básico debe ser un número válido. ", "")
)
)</f>
        <v/>
      </c>
      <c r="EW389" s="46">
        <f>IF($DS389,
IF(AF389="","Debes escribir el número de días trabajados. ",
IF( IFERROR(INT(AF389),1.1) &lt;&gt; IFERROR(_xlfn.NUMBERVALUE(AF389),1), "La cantidad de días trabajados debe ser un número entero. ", "")
)
)</f>
        <v/>
      </c>
      <c r="EX389" s="46">
        <f>IF($DS389,
IF(AG389="","Debes escribir el valor del sueldo trabajado. ",
IF( ISERR(_xlfn.NUMBERVALUE(AG389)), "El valor del sueldo trabajado debe ser un número válido. ", "")
)
)</f>
        <v/>
      </c>
      <c r="EY389" s="46">
        <f>IF($DS389,
IF( AND(AH389&lt;&gt;"", ISERR(_xlfn.NUMBERVALUE(AH389))), "El valor del auxilio de transporte debe ser un número válido. ", "")
)</f>
        <v/>
      </c>
      <c r="EZ389" s="46">
        <f>IF($DS389,
IF( AND(AI389&lt;&gt;"", ISERR(_xlfn.NUMBERVALUE(AI389))), "El valor de viáticos salariales debe ser un número válido. ", "")
)</f>
        <v/>
      </c>
      <c r="FA389" s="46">
        <f>IF($DS389,
IF( AND(AJ389&lt;&gt;"", ISERR(_xlfn.NUMBERVALUE(AJ389))), "El valor de viáticos NO salariales debe ser un número válido. ", "")
)</f>
        <v/>
      </c>
      <c r="FB389" s="46">
        <f>CONCATENATE(AK389,AL389)&lt;&gt;""</f>
        <v/>
      </c>
      <c r="FC389" s="46">
        <f>IF(AND($DS389,FB389),
IF(AK389="","Debes escribir el número de horas extras diurnas. ",
IF( IFERROR(INT(AK389),1.1) &lt;&gt; IFERROR(_xlfn.NUMBERVALUE(AK389),1), "La cantidad de horas extras diurnas debe ser un número entero. ", "")
),
""
)</f>
        <v/>
      </c>
      <c r="FD389" s="46">
        <f>IF(AND($DS389,FB389),
IF(AL389="","Debes escribir el valor de las horas extras diurnas. ",
IF( ISERR(_xlfn.NUMBERVALUE(AL389)), "El valor de las horas extras duirnas debe ser un número válido. ", "")
),
""
)</f>
        <v/>
      </c>
      <c r="FE389" s="46">
        <f>CONCATENATE(AM389,AN389)&lt;&gt;""</f>
        <v/>
      </c>
      <c r="FF389" s="46">
        <f>IF(AND($DS389,FE389),
IF(AM389="","Debes escribir el número de horas extras nocturnas. ",
IF( IFERROR(INT(AM389),1.1) &lt;&gt; IFERROR(_xlfn.NUMBERVALUE(AM389),1), "La cantidad de horas extras nocturnas debe ser un número entero. ", "")
),
""
)</f>
        <v/>
      </c>
      <c r="FG389" s="46">
        <f>IF(AND($DS389,FE389),
IF(AN389="","Debes escribir el valor de las horas extras nocturnas. ",
IF( ISERR(_xlfn.NUMBERVALUE(AN389)), "El valor de las horas extras nocturnas debe ser un número válido. ", "")
),
""
)</f>
        <v/>
      </c>
      <c r="FH389" s="46">
        <f>CONCATENATE(AO389,AP389)&lt;&gt;""</f>
        <v/>
      </c>
      <c r="FI389" s="46">
        <f>IF(AND($DS389,FH389),
IF(AO389="","Debes escribir el número de horas extras diurnas dominicales y festivas. ",
IF( IFERROR(INT(AO389),1.1) &lt;&gt; IFERROR(_xlfn.NUMBERVALUE(AO389),1), "La cantidad de horas extras diurnas dominicales y festivas debe ser un número entero. ", "")
),
""
)</f>
        <v/>
      </c>
      <c r="FJ389" s="46">
        <f>IF(AND($DS389,FH389),
IF(AP389="","Debes escribir el valor de las horas extras diurnas dominicales y festivas. ",
IF( ISERR(_xlfn.NUMBERVALUE(AP389)), "El valor de las horas extras diurnas dominicales y festivas debe ser un número válido. ", "")
),
""
)</f>
        <v/>
      </c>
      <c r="FK389" s="46">
        <f>CONCATENATE(AQ389,AR389)&lt;&gt;""</f>
        <v/>
      </c>
      <c r="FL389" s="46">
        <f>IF(AND($DS389,FK389),
IF(AQ389="","Debes escribir el número de horas extras nocturnas dominicales y festivas. ",
IF( IFERROR(INT(AQ389),1.1) &lt;&gt; IFERROR(_xlfn.NUMBERVALUE(AQ389),1), "La cantidad de horas extras nocturnas dominicales y festivas debe ser un número entero. ", "")
),
""
)</f>
        <v/>
      </c>
      <c r="FM389" s="46">
        <f>IF(AND($DS389,FK389),
IF(AR389="","Debes escribir el valor de las horas extras nocturnas dominicales y festivas. ",
IF( ISERR(_xlfn.NUMBERVALUE(AR389)), "El valor de las horas extras nocturnas dominicales y festivas debe ser un número válido. ", "")
),
""
)</f>
        <v/>
      </c>
      <c r="FN389" s="46">
        <f>CONCATENATE(AS389,AT389)&lt;&gt;""</f>
        <v/>
      </c>
      <c r="FO389" s="46">
        <f>IF(AND($DS389,FN389),
IF(AS389="","Debes escribir el número de horas recargo nocturno. ",
IF( IFERROR(INT(AS389),1.1) &lt;&gt; IFERROR(_xlfn.NUMBERVALUE(AS389),1), "La cantidad de horas recargo nocturno debe ser un número entero. ", "")
),
""
)</f>
        <v/>
      </c>
      <c r="FP389" s="46">
        <f>IF(AND($DS389,FN389),
IF(AT389="","Debes escribir el valor de las horas recargo nocturno. ",
IF( ISERR(_xlfn.NUMBERVALUE(AT389)), "El valor de las horas recargo nocturno debe ser un número válido. ", "")
),
""
)</f>
        <v/>
      </c>
      <c r="FQ389" s="46">
        <f>CONCATENATE(AU389,AV389)&lt;&gt;""</f>
        <v/>
      </c>
      <c r="FR389" s="46">
        <f>IF(AND($DS389,FQ389),
IF(AU389="","Debes escribir el número de horas recargo diurno dominical y festivo. ",
IF( IFERROR(INT(AU389),1.1) &lt;&gt; IFERROR(_xlfn.NUMBERVALUE(AU389),1), "La cantidad de horas recargo diurno dominical y festivo debe ser un número entero. ", "")
),
""
)</f>
        <v/>
      </c>
      <c r="FS389" s="46">
        <f>IF(AND($DS389,FQ389),
IF(AV389="","Debes escribir el valor de las horas recargo diurno dominical y festivo. ",
IF( ISERR(_xlfn.NUMBERVALUE(AV389)), "El valor de las horas recargo diurno dominical y festivo debe ser un número válido. ", "")
),
""
)</f>
        <v/>
      </c>
      <c r="FT389" s="46">
        <f>CONCATENATE(AW389,AX389)&lt;&gt;""</f>
        <v/>
      </c>
      <c r="FU389" s="46">
        <f>IF(AND($DS389,FT389),
IF(AW389="","Debes escribir el número de horas recargo nocturno dominical y festivo. ",
IF( IFERROR(INT(AW389),1.1) &lt;&gt; IFERROR(_xlfn.NUMBERVALUE(AW389),1), "La cantidad de horas recargo nocturno dominical y festivo debe ser un número entero. ", "")
),
""
)</f>
        <v/>
      </c>
      <c r="FV389" s="46">
        <f>IF(AND($DS389,FT389),
IF(AX389="","Debes escribir el valor de las horas recargo nocturno dominical y festivo. ",
IF( ISERR(_xlfn.NUMBERVALUE(AX389)), "El valor de las horas recargo nocturno dominical y festivo debe ser un número válido. ", "")
),
""
)</f>
        <v/>
      </c>
      <c r="FW389" s="46">
        <f>CONCATENATE(AY389,AZ389)&lt;&gt;""</f>
        <v/>
      </c>
      <c r="FX389" s="46">
        <f>IF(AND($DS389,FW389),
IF(AY389="","Debes escribir el número de días de vacaciones comunes. ",
IF( IFERROR(INT(AY389),1.1) &lt;&gt; IFERROR(_xlfn.NUMBERVALUE(AY389),1), "La cantidad de días de vacaciones comunes debe ser un número entero. ", "")
),
""
)</f>
        <v/>
      </c>
      <c r="FY389" s="46">
        <f>IF(AND($DS389,FW389),
IF(AZ389="","Debes escribir el valor de las vacaciones comunes. ",
IF( ISERR(_xlfn.NUMBERVALUE(AZ389)), "El valor de las vacaciones comunes debe ser un número válido. ", "")
),
""
)</f>
        <v/>
      </c>
      <c r="FZ389" s="46">
        <f>CONCATENATE(BA389,BB389)&lt;&gt;""</f>
        <v/>
      </c>
      <c r="GA389" s="46">
        <f>IF(AND($DS389,FZ389),
IF(BA389="","Debes escribir el número de días de vacaciones compensadas. ",
IF( IFERROR(INT(BA389),1.1) &lt;&gt; IFERROR(_xlfn.NUMBERVALUE(BA389),1), "La cantidad de días de vacaciones compensadas debe ser un número entero. ", "")
),
""
)</f>
        <v/>
      </c>
      <c r="GB389" s="46">
        <f>IF(AND($DS389,FZ389),
IF(BB389="","Debes escribir el valor de las vacaciones compensadas. ",
IF( ISERR(_xlfn.NUMBERVALUE(BB389)), "El valor de las vacaciones compensadas debe ser un número válido. ", "")
),
""
)</f>
        <v/>
      </c>
      <c r="GC389" s="46">
        <f>CONCATENATE(BC389,BD389)&lt;&gt;""</f>
        <v/>
      </c>
      <c r="GD389" s="46">
        <f>IF(AND($DS389,GC389),
IF(BC389="","Debes escribir el número de días de prima salarial. ",
IF( IFERROR(INT(BC389),1.1) &lt;&gt; IFERROR(_xlfn.NUMBERVALUE(BC389),1), "La cantidad de días de prima salarial debe ser un número entero. ", "")
),
""
)</f>
        <v/>
      </c>
      <c r="GE389" s="46">
        <f>IF(AND($DS389,GC389),
IF(BD389="","Debes escribir el valor de los días de prima salarial. ",
IF( ISERR(_xlfn.NUMBERVALUE(BD389)), "El valor de los días de prima salarial debe ser un número válido. ", "")
),
""
)</f>
        <v/>
      </c>
      <c r="GF389" s="46">
        <f>IF($DS389,
IF( AND(BE389&lt;&gt;"", ISERR(_xlfn.NUMBERVALUE(BE389))), "El valor de la prima NO saliarial debe ser un número válido. ", "")
)</f>
        <v/>
      </c>
      <c r="GG389" s="46">
        <f>CONCATENATE(BF389,BG389,BH389)&lt;&gt;""</f>
        <v/>
      </c>
      <c r="GH389" s="46">
        <f>IF(AND($DS389,GG389),
IF(BF389="","Debes escribir el valor de las cesantías. ",
IF( ISERR(_xlfn.NUMBERVALUE(BF389)), "El valor de las cesantías debe ser un número válido. ", "")
),
""
)</f>
        <v/>
      </c>
      <c r="GI389" s="46">
        <f>IF(AND($DS389,GG389),
IF(BG389="","Debes escribir el % de cesantías. ",
IF( ISERR(_xlfn.NUMBERVALUE(BG389)), "El % de cesantías debe ser un número válido. ", "")
),
""
)</f>
        <v/>
      </c>
      <c r="GJ389" s="46">
        <f>IF(AND($DS389,GG389),
IF(BH389="","Debes escribir el valor de intereses de cesantías. ",
IF( ISERR(_xlfn.NUMBERVALUE(BH389)), "El valor de intereses de cesantías debe ser un número válido. ", "")
),
""
)</f>
        <v/>
      </c>
      <c r="GK389" s="46">
        <f>CONCATENATE(BI389,BJ389,BK389)&lt;&gt;""</f>
        <v/>
      </c>
      <c r="GL389" s="46">
        <f>IF(AND($DS389,GK389),
IF(BI389="","Debes escribir el número de días de incapacidad. ",
IF( IFERROR(INT(BI389),1.1) &lt;&gt; IFERROR(_xlfn.NUMBERVALUE(BI389),1), "La cantidad de días de incapacidad debe ser un número entero. ", "")
),
""
)</f>
        <v/>
      </c>
      <c r="GM389" s="46">
        <f>IF(AND($DS389,GK389),
IF(BJ389="","Debes escribir el tipo de incapacidad. ",
IF(_xlfn.IFNA(VLOOKUP(BJ389,TIPO_DE_INCAPACIDAD,1,FALSE),-1)=-1,"El tipo de incapacidad es inválida (por favor seleccionarlo de la lista). ","")
),
""
)</f>
        <v/>
      </c>
      <c r="GN389" s="46">
        <f>IF(AND($DS389,GK389),
IF(BK389="","Debes escribir el valor de la incapacidad. ",
IF( ISERR(_xlfn.NUMBERVALUE(BK389)), "El valor de la incapacidad debe ser un número válido. ", "")
),
""
)</f>
        <v/>
      </c>
      <c r="GO389" s="46">
        <f>CONCATENATE(BL389,BM389)&lt;&gt;""</f>
        <v/>
      </c>
      <c r="GP389" s="46">
        <f>IF(AND($DS389,GO389),
IF(BL389="","Debes escribir el número de días de licencia de maternidad o paternidad. ",
IF( IFERROR(INT(BL389),1.1) &lt;&gt; IFERROR(_xlfn.NUMBERVALUE(BL389),1), "La cantidad de días de licencia de maternidad o paternidad debe ser un número entero. ", "")
),
""
)</f>
        <v/>
      </c>
      <c r="GQ389" s="46">
        <f>IF(AND($DS389,GO389),
IF(BM389="","Debes escribir el valor de la licencia de maternidad o paternidad. ",
IF( ISERR(_xlfn.NUMBERVALUE(BM389)), "El valor de la licencia de maternidad o paternidad debe ser un número válido. ", "")
),
""
)</f>
        <v/>
      </c>
      <c r="GR389" s="46">
        <f>CONCATENATE(BN389,BO389)&lt;&gt;""</f>
        <v/>
      </c>
      <c r="GS389" s="46">
        <f>IF(AND($DS389,GR389),
IF(BN389="","Debes escribir el número de días de licencia remunerada. ",
IF( IFERROR(INT(BN389),1.1) &lt;&gt; IFERROR(_xlfn.NUMBERVALUE(BN389),1), "La cantidad de días de licencia remunerada debe ser un número entero. ", "")
),
""
)</f>
        <v/>
      </c>
      <c r="GT389" s="46">
        <f>IF(AND($DS389,GR389),
IF(BO389="","Debes escribir el valor de la licencia remunerada. ",
IF( ISERR(_xlfn.NUMBERVALUE(BO389)), "El valor de la licencia remunerada debe ser un número válido. ", "")
),
""
)</f>
        <v/>
      </c>
      <c r="GU389" s="46">
        <f>IF($DS389,
IF( AND(BP389&lt;&gt;"", ISERR(_xlfn.NUMBERVALUE(BP389))), "El valor de la licencia NO remunerada debe ser un número válido. ", "")
)</f>
        <v/>
      </c>
      <c r="GV389" s="46">
        <f>IF($DS389,
IF( AND(BQ389&lt;&gt;"", ISERR(_xlfn.NUMBERVALUE(BQ389))), "El valor de auxilios salariales debe ser un número válido. ", "")
)</f>
        <v/>
      </c>
      <c r="GW389" s="46">
        <f>IF($DS389,
IF( AND(BR389&lt;&gt;"", ISERR(_xlfn.NUMBERVALUE(BR389))), "El valor de auxilios NO salariales debe ser un número válido. ", "")
)</f>
        <v/>
      </c>
      <c r="GX389" s="46">
        <f>IF($DS389,
IF( AND(BS389&lt;&gt;"", ISERR(_xlfn.NUMBERVALUE(BS389))), "El valor de bonos salariales debe ser un número válido. ", "")
)</f>
        <v/>
      </c>
      <c r="GY389" s="46">
        <f>IF($DS389,
IF( AND(BT389&lt;&gt;"", ISERR(_xlfn.NUMBERVALUE(BT389))), "El valor de bonos NO salariales debe ser un número válido. ", "")
)</f>
        <v/>
      </c>
      <c r="GZ389" s="46">
        <f>IF($DS389,
IF( AND(BU389&lt;&gt;"", ISERR(_xlfn.NUMBERVALUE(BU389))), "El valor de bonos salariales de alimentación debe ser un número válido. ", "")
)</f>
        <v/>
      </c>
      <c r="HA389" s="46">
        <f>IF($DS389,
IF( AND(BV389&lt;&gt;"", ISERR(_xlfn.NUMBERVALUE(BV389))), "El valor de bonos NO salariales de alimentación debe ser un número válido. ", "")
)</f>
        <v/>
      </c>
      <c r="HB389" s="46">
        <f>IF($DS389,
IF( AND(BW389&lt;&gt;"", ISERR(_xlfn.NUMBERVALUE(BW389))), "El valor de bonificaciones salariales debe ser un número válido. ", "")
)</f>
        <v/>
      </c>
      <c r="HC389" s="46">
        <f>IF($DS389,
IF( AND(BX389&lt;&gt;"", ISERR(_xlfn.NUMBERVALUE(BX389))), "El valor de bonificaciones NO salariales debe ser un número válido. ", "")
)</f>
        <v/>
      </c>
      <c r="HD389" s="46">
        <f>IF($DS389,
IF( AND(BY389&lt;&gt;"", ISERR(_xlfn.NUMBERVALUE(BY389))), "El valor de compensaciones ordinarias debe ser un número válido. ", "")
)</f>
        <v/>
      </c>
      <c r="HE389" s="46">
        <f>IF($DS389,
IF( AND(BZ389&lt;&gt;"", ISERR(_xlfn.NUMBERVALUE(BZ389))), "El valor de compensaciones extraordinarias debe ser un número válido. ", "")
)</f>
        <v/>
      </c>
      <c r="HF389" s="46">
        <f>IF($DS389,
IF( AND(CA389&lt;&gt;"", ISERR(_xlfn.NUMBERVALUE(CA389))), "El valor de comisiones debe ser un número válido. ", "")
)</f>
        <v/>
      </c>
      <c r="HG389" s="46">
        <f>IF($DS389,
IF( AND(CB389&lt;&gt;"", ISERR(_xlfn.NUMBERVALUE(CB389))), "El valor de ausencia por huega debe ser un número válido. ", "")
)</f>
        <v/>
      </c>
      <c r="HH389" s="46">
        <f>IF($DS389,
IF( AND(CC389&lt;&gt;"", ISERR(_xlfn.NUMBERVALUE(CC389))), "El valor de anticipos debe ser un número válido. ", "")
)</f>
        <v/>
      </c>
      <c r="HI389" s="46">
        <f>IF($DS389,
IF( AND(CD389&lt;&gt;"", ISERR(_xlfn.NUMBERVALUE(CD389))), "El valor de pagos a terceros debe ser un número válido. ", "")
)</f>
        <v/>
      </c>
      <c r="HJ389" s="46">
        <f>IF($DS389,
IF( AND(CE389&lt;&gt;"", ISERR(_xlfn.NUMBERVALUE(CE389))), "El valor de dotación debe ser un número válido. ", "")
)</f>
        <v/>
      </c>
      <c r="HK389" s="46">
        <f>IF($DS389,
IF( AND(CF389&lt;&gt;"", ISERR(_xlfn.NUMBERVALUE(CF389))), "El valor de apoyo sostenibilidad debe ser un número válido. ", "")
)</f>
        <v/>
      </c>
      <c r="HL389" s="46">
        <f>IF($DS389,
IF( AND(CG389&lt;&gt;"", ISERR(_xlfn.NUMBERVALUE(CG389))), "El valor de teletrabajo debe ser un número válido. ", "")
)</f>
        <v/>
      </c>
      <c r="HM389" s="46">
        <f>IF($DS389,
IF( AND(CH389&lt;&gt;"", ISERR(_xlfn.NUMBERVALUE(CH389))), "El valor de bonificación de retiro debe ser un número válido. ", "")
)</f>
        <v/>
      </c>
      <c r="HN389" s="46">
        <f>IF($DS389,
IF( AND(CI389&lt;&gt;"", ISERR(_xlfn.NUMBERVALUE(CI389))), "El valor de indemnización de retiro debe ser un número válido. ", "")
)</f>
        <v/>
      </c>
      <c r="HO389" s="46">
        <f>IF($DS389,
IF( AND(CJ389&lt;&gt;"", ISERR(_xlfn.NUMBERVALUE(CJ389))), "El valor de reintegros debe ser un número válido. ", "")
)</f>
        <v/>
      </c>
      <c r="HP389" s="46">
        <f>CONCATENATE(CK389,CL389,CM389)&lt;&gt;""</f>
        <v/>
      </c>
      <c r="HQ389" s="46">
        <f>IF(AND($DS389,HP389),
IF(CK389="","Debes escribir la descripción de otro concepto no categorizado. ",""),
""
)</f>
        <v/>
      </c>
      <c r="HR389" s="46">
        <f>IF(AND($DS389,HP389),
IF(CONCATENATE(CL389,CM389)="","Debes escribir al menos un valor de concepto no categorizado (salarial o no salarial). ",
IF(ISERR(_xlfn.NUMBERVALUE(CL389)),"El valor salarial concepto no categorizado debe ser un número válido. ","")
),
""
)</f>
        <v/>
      </c>
      <c r="HS389" s="46">
        <f>IF(AND($DS389,HP389),
IF(CONCATENATE(CL389,CM389)="","Debes escribir al menos un valor de concepto no categorizado (salarial o no salarial). ",
IF(ISERR(_xlfn.NUMBERVALUE(CM389)),"El valor NO salarial concepto no categorizado debe ser un número válido. ","")
),
""
)</f>
        <v/>
      </c>
      <c r="HT389" s="46">
        <f>IF($DS389,
IF(CN389="","Debes escribir el porcentaje del aporte a salud. ",
IF( ISERR(_xlfn.NUMBERVALUE(CN389)), "El valor del porcentaje del aporte a salud debe ser un número válido. ", "")
)
)</f>
        <v/>
      </c>
      <c r="HU389" s="46">
        <f>IF($DS389,
IF(CO389="","Debes escribir el valor del aporte a salud. ",
IF( ISERR(_xlfn.NUMBERVALUE(CO389)), "El valor del aporte a salud debe ser un número válido. ", "")
)
)</f>
        <v/>
      </c>
      <c r="HV389" s="46">
        <f>IF($DS389,
IF( AND(CP389&lt;&gt;"", ISERR(_xlfn.NUMBERVALUE(CP389))), "El valor plan complementario debe ser un número válido. ", "")
)</f>
        <v/>
      </c>
      <c r="HW389" s="46">
        <f>IF($DS389,
IF(CQ389="","Debes escribir el porcentaje del aporte a pensión. ",
IF( ISERR(_xlfn.NUMBERVALUE(CQ389)), "El valor del porcentaje del aporte a pensión debe ser un número válido. ", "")
)
)</f>
        <v/>
      </c>
      <c r="HX389" s="46">
        <f>IF($DS389,
IF(CR389="","Debes escribir el valor del aporte a pensión. ",
IF( ISERR(_xlfn.NUMBERVALUE(CR389)), "El valor del aporte a salud debe ser un número válido. ", "")
)
)</f>
        <v/>
      </c>
      <c r="HY389" s="46">
        <f>IF($DS389,
IF( AND(CS389&lt;&gt;"", ISERR(_xlfn.NUMBERVALUE(CS389))), "El valor pensión voluntaria debe ser un número válido. ", "")
)</f>
        <v/>
      </c>
      <c r="HZ389" s="46">
        <f>CONCATENATE(CT389,CU389,CV389,CW389)&lt;&gt;""</f>
        <v/>
      </c>
      <c r="IA389" s="46">
        <f>IF(AND($DS389,HZ389),
IF(CT389="","Debes escribir el % del fondo de seguridad pensional. ",
IF( ISERR(_xlfn.NUMBERVALUE(CT389)), "El % del fondo de seguridad debe ser un número válido. ", "")
),
""
)</f>
        <v/>
      </c>
      <c r="IB389" s="46">
        <f>IF(AND($DS389,HZ389),
IF(CU389="","Debes escribir el valor del aporte al fondo de solidaridad pensional. ",
IF( ISERR(_xlfn.NUMBERVALUE(CU389)), "El valor del aporte al fondo de solidaridad pensional debe ser un número válido. ", "")
),
""
)</f>
        <v/>
      </c>
      <c r="IC389" s="46">
        <f>IF(AND($DS389,HZ389),
IF(CV389="","Debes escribir el % del fondo de subsistencia. ",
IF( ISERR(_xlfn.NUMBERVALUE(CV389)), "El % del fondo de subsistencia debe ser un número válido. ", "")
),
""
)</f>
        <v/>
      </c>
      <c r="ID389" s="46">
        <f>IF(AND($DS389,HZ389),
IF(CW389="","Debes escribir el valor del fondo de subsistencia. ",
IF( ISERR(_xlfn.NUMBERVALUE(CW389)), "El valor del fondo de subsistencia debe ser un número válido. ", "")
),
""
)</f>
        <v/>
      </c>
      <c r="IE389" s="46">
        <f>CONCATENATE(CX389,CY389)&lt;&gt;""</f>
        <v/>
      </c>
      <c r="IF389" s="46">
        <f>IF(AND($DS389,IE389),
IF(CX389="","Debes escribir el % de sindicato. ",
IF( ISERR(_xlfn.NUMBERVALUE(CX389)), "El % de sindicato debe ser un número válido. ", "")
),
""
)</f>
        <v/>
      </c>
      <c r="IG389" s="46">
        <f>IF(AND($DS389,IE389),
IF(CY389="","Debes escribir el valor del sindicato. ",
IF( ISERR(_xlfn.NUMBERVALUE(CY389)), "El valor del sindicato debe ser un número válido. ", "")
),
""
)</f>
        <v/>
      </c>
      <c r="IH389" s="46">
        <f>IF($DS389,
IF( AND(CZ389&lt;&gt;"", ISERR(_xlfn.NUMBERVALUE(CZ389))), "El valor de sanción pública debe ser un número válido. ", "")
)</f>
        <v/>
      </c>
      <c r="II389" s="46">
        <f>IF($DS389,
IF( AND(DA389&lt;&gt;"", ISERR(_xlfn.NUMBERVALUE(DA389))), "El valor de sanción privada debe ser un número válido. ", "")
)</f>
        <v/>
      </c>
      <c r="IJ389" s="46">
        <f>CONCATENATE(DB389,DC389)&lt;&gt;""</f>
        <v/>
      </c>
      <c r="IK389" s="46">
        <f>IF(AND($DS389,IJ389),
IF(DB389="","Debes escribir la descripción de libranza. ",""),
""
)</f>
        <v/>
      </c>
      <c r="IL389" s="46">
        <f>IF(AND($DS389,IJ389),
IF(DC389="","Debes escribir la cuota libranza. ",
IF(ISERR(_xlfn.NUMBERVALUE(DC389)),"El valor de la cuota libranza debe ser un número válido. ","")
),
""
)</f>
        <v/>
      </c>
      <c r="IM389" s="46">
        <f>IF($DS389,
IF( AND(DD389&lt;&gt;"", ISERR(_xlfn.NUMBERVALUE(DD389))), "El valor de pagos a terceros debe ser un número válido. ", "")
)</f>
        <v/>
      </c>
      <c r="IN389" s="46">
        <f>IF($DS389,
IF( AND(DE389&lt;&gt;"", ISERR(_xlfn.NUMBERVALUE(DE389))), "El valor de anticipos debe ser un número válido. ", "")
)</f>
        <v/>
      </c>
      <c r="IO389" s="46">
        <f>IF($DS389,
IF( AND(DF389&lt;&gt;"", ISERR(_xlfn.NUMBERVALUE(DF389))), "El valor de AFC debe ser un número válido. ", "")
)</f>
        <v/>
      </c>
      <c r="IP389" s="46">
        <f>IF($DS389,
IF( AND(DG389&lt;&gt;"", ISERR(_xlfn.NUMBERVALUE(DG389))), "El valor de rete-fuente debe ser un número válido. ", "")
)</f>
        <v/>
      </c>
      <c r="IQ389" s="46">
        <f>IF($DS389,
IF( AND(DH389&lt;&gt;"", ISERR(_xlfn.NUMBERVALUE(DH389))), "El valor de cooperativa de trabajo debe ser un número válido. ", "")
)</f>
        <v/>
      </c>
      <c r="IR389" s="46">
        <f>IF($DS389,
IF( AND(DI389&lt;&gt;"", ISERR(_xlfn.NUMBERVALUE(DI389))), "El valor de embargo fiscal debe ser un número válido. ", "")
)</f>
        <v/>
      </c>
      <c r="IS389" s="46">
        <f>IF($DS389,
IF( AND(DJ389&lt;&gt;"", ISERR(_xlfn.NUMBERVALUE(DJ389))), "El valor de educación debe ser un número válido. ", "")
)</f>
        <v/>
      </c>
      <c r="IT389" s="46">
        <f>IF($DS389,
IF( AND(DK389&lt;&gt;"", ISERR(_xlfn.NUMBERVALUE(DK389))), "El valor de reintegro debe ser un número válido. ", "")
)</f>
        <v/>
      </c>
      <c r="IU389" s="46">
        <f>IF($DS389,
IF( AND(DL389&lt;&gt;"", ISERR(_xlfn.NUMBERVALUE(DL389))), "El valor de deuda debe ser un número válido. ", "")
)</f>
        <v/>
      </c>
      <c r="IV389" s="46">
        <f>IF($DS389,
IF( AND(DM389&lt;&gt;"", ISERR(_xlfn.NUMBERVALUE(DM389))), "El valor de otras deducciones debe ser un número válido. ", "")
)</f>
        <v/>
      </c>
      <c r="IW389" s="46">
        <f>IF($DS389,
IF(DN389="","Debes escribir el valor de los devengos totales. ",
IF( ISERR(_xlfn.NUMBERVALUE(DN389)), "El valor de los devengos totales debe ser un número válido. ", "")
)
)</f>
        <v/>
      </c>
      <c r="IX389" s="46">
        <f>IF($DS389,
IF(DO389="","Debes escribir el valor de las deducciones totales. ",
IF( ISERR(_xlfn.NUMBERVALUE(DO389)), "El valor de las deducciones totales debe ser un número válido. ", "")
)
)</f>
        <v/>
      </c>
      <c r="IY389" s="46">
        <f>IF($DS389,
IF(DP389="","Debes escribir el valor del salario total. ",
IF( ISERR(_xlfn.NUMBERVALUE(DP389)), "El valor del salario total debe ser un número válido. ", "")
)
)</f>
        <v/>
      </c>
    </row>
    <row r="390">
      <c r="B390" s="48" t="n">
        <v>378</v>
      </c>
      <c r="C390" s="61">
        <f>IF(AND(DS390,DP390&lt;&gt;""),
IF(DQ390="","OK","Error"),
""
)</f>
        <v/>
      </c>
      <c r="D390" s="53" t="n"/>
      <c r="E390" s="52" t="n"/>
      <c r="F390" s="112" t="n"/>
      <c r="G390" s="52" t="n"/>
      <c r="H390" s="53" t="n"/>
      <c r="I390" s="52" t="n"/>
      <c r="J390" s="52" t="n"/>
      <c r="K390" s="53" t="n"/>
      <c r="L390" s="55" t="n"/>
      <c r="M390" s="108" t="n"/>
      <c r="N390" s="56" t="n"/>
      <c r="O390" s="52" t="n"/>
      <c r="P390" s="52" t="n"/>
      <c r="Q390" s="52" t="n"/>
      <c r="R390" s="52" t="n"/>
      <c r="S390" s="52" t="n"/>
      <c r="T390" s="53" t="n"/>
      <c r="U390" s="52" t="n"/>
      <c r="V390" s="52" t="n"/>
      <c r="W390" s="55" t="n"/>
      <c r="X390" s="55" t="n"/>
      <c r="Y390" s="52" t="n"/>
      <c r="Z390" s="55" t="n"/>
      <c r="AA390" s="52" t="n"/>
      <c r="AB390" s="53" t="n"/>
      <c r="AC390" s="53" t="n"/>
      <c r="AD390" s="53" t="n"/>
      <c r="AE390" s="177" t="n"/>
      <c r="AF390" s="113" t="n"/>
      <c r="AG390" s="177" t="n"/>
      <c r="AH390" s="178" t="n"/>
      <c r="AI390" s="178" t="n"/>
      <c r="AJ390" s="178" t="n"/>
      <c r="AK390" s="114" t="n"/>
      <c r="AL390" s="178" t="n"/>
      <c r="AM390" s="114" t="n"/>
      <c r="AN390" s="178" t="n"/>
      <c r="AO390" s="114" t="n"/>
      <c r="AP390" s="178" t="n"/>
      <c r="AQ390" s="114" t="n"/>
      <c r="AR390" s="178" t="n"/>
      <c r="AS390" s="114" t="n"/>
      <c r="AT390" s="178" t="n"/>
      <c r="AU390" s="114" t="n"/>
      <c r="AV390" s="178" t="n"/>
      <c r="AW390" s="114" t="n"/>
      <c r="AX390" s="178" t="n"/>
      <c r="AY390" s="114" t="n"/>
      <c r="AZ390" s="178" t="n"/>
      <c r="BA390" s="114" t="n"/>
      <c r="BB390" s="178" t="n"/>
      <c r="BC390" s="114" t="n"/>
      <c r="BD390" s="178" t="n"/>
      <c r="BE390" s="178" t="n"/>
      <c r="BF390" s="178" t="n"/>
      <c r="BG390" s="59" t="n"/>
      <c r="BH390" s="178" t="n"/>
      <c r="BI390" s="114" t="n"/>
      <c r="BJ390" s="53" t="n"/>
      <c r="BK390" s="178" t="n"/>
      <c r="BL390" s="114" t="n"/>
      <c r="BM390" s="178" t="n"/>
      <c r="BN390" s="114" t="n"/>
      <c r="BO390" s="178" t="n"/>
      <c r="BP390" s="178" t="n"/>
      <c r="BQ390" s="178" t="n"/>
      <c r="BR390" s="178" t="n"/>
      <c r="BS390" s="178" t="n"/>
      <c r="BT390" s="178" t="n"/>
      <c r="BU390" s="178" t="n"/>
      <c r="BV390" s="178" t="n"/>
      <c r="BW390" s="178" t="n"/>
      <c r="BX390" s="178" t="n"/>
      <c r="BY390" s="178" t="n"/>
      <c r="BZ390" s="178" t="n"/>
      <c r="CA390" s="178" t="n"/>
      <c r="CB390" s="178" t="n"/>
      <c r="CC390" s="178" t="n"/>
      <c r="CD390" s="178" t="n"/>
      <c r="CE390" s="178" t="n"/>
      <c r="CF390" s="178" t="n"/>
      <c r="CG390" s="178" t="n"/>
      <c r="CH390" s="178" t="n"/>
      <c r="CI390" s="178" t="n"/>
      <c r="CJ390" s="178" t="n"/>
      <c r="CK390" s="53" t="n"/>
      <c r="CL390" s="178" t="n"/>
      <c r="CM390" s="178" t="n"/>
      <c r="CN390" s="60" t="n"/>
      <c r="CO390" s="177" t="n"/>
      <c r="CP390" s="178" t="n"/>
      <c r="CQ390" s="60" t="n"/>
      <c r="CR390" s="177" t="n"/>
      <c r="CS390" s="178" t="n"/>
      <c r="CT390" s="59" t="n"/>
      <c r="CU390" s="178" t="n"/>
      <c r="CV390" s="59" t="n"/>
      <c r="CW390" s="178" t="n"/>
      <c r="CX390" s="59" t="n"/>
      <c r="CY390" s="178" t="n"/>
      <c r="CZ390" s="178" t="n"/>
      <c r="DA390" s="178" t="n"/>
      <c r="DB390" s="53" t="n"/>
      <c r="DC390" s="178" t="n"/>
      <c r="DD390" s="178" t="n"/>
      <c r="DE390" s="178" t="n"/>
      <c r="DF390" s="178" t="n"/>
      <c r="DG390" s="178" t="n"/>
      <c r="DH390" s="178" t="n"/>
      <c r="DI390" s="178" t="n"/>
      <c r="DJ390" s="178" t="n"/>
      <c r="DK390" s="178" t="n"/>
      <c r="DL390" s="178" t="n"/>
      <c r="DM390" s="178" t="n"/>
      <c r="DN390" s="177" t="n"/>
      <c r="DO390" s="177" t="n"/>
      <c r="DP390" s="177" t="n"/>
      <c r="DQ390" s="76">
        <f>IF(AND(DS390,DP390&lt;&gt;""),
CONCATENATE(DT390,DU390,DV390,DW390,DX390,DY390,DZ390,EA390,EB390,EC390,ED390,EE390,EF390,EG390,EH390,EI390,EJ390,EK390,EL390,EM390,EN390,EO390,EP390,EQ390,ES390,ET390,EU390,EV390,EW390,EX390,EY390,EZ390,FA390,FC390,FD390,FF390,FG390,FI390,FJ390,FL390,FM390,FO390,FP390,FR390,FS390,FU390,FV390,FX390,FY390,GA390,GB390,GD390,GE390,GF390,GH390,GI390,GJ390,GL390,GM390,GN390,GP390,GQ390,GS390,GT390,GU390,GV390,GW390,GX390,GY390,GZ390,HA390,HB390,HC390,HD390,HE390,HF390,HG390,HH390,HI390,HJ390,HK390,HL390,HM390,HN390,HO390,HQ390,HR390,HS390,HT390,HU390,HV390,HW390,HX390,HY390,IA390,IB390,IC390,ID390,IF390,IG390,IH390,II390,IK390,IL390,IM390,IN390,IO390,IP390,IQ390,IR390,IS390,IT390,IU390,IV390,IW390,IX390,IY390,IZ390),
""
)</f>
        <v/>
      </c>
      <c r="DR390" s="53" t="n"/>
      <c r="DS390" s="46">
        <f>CONCATENATE(D390,$E390,$F390,$G390,H390,$I390,$J390,K390,$L390,$M390,N390,$O390,$P390,$Q390,$R390,$S390,T390,$U390,$V390,$W390,$X390,$Y390,$Z390,$AA390,AB390,AC390,AD390,$AE390,$AF390,$AG390,AH390,AI390,AJ390,AK390,AL390,AM390,AN390,AO390,AP390,AQ390,AR390,AS390,AT390,AU390,AV390,AW390,AX390,AY390,AZ390,BA390,BB390,BC390,BD390,BE390,BF390,BG390,BH390,BI390,BJ390,BK390,BL390,BM390,BN390,BO390,BP390,BQ390,BR390,BS390,BT390,BU390,BV390,BW390,BX390,BY390,BZ390,CA390,CB390,CC390,CD390,CE390,CF390,CG390,CH390,CI390,CJ390,CK390,CL390,CM390,$CN390,$CO390,CP390,$CQ390,$CR390,CS390,CT390,CU390,CV390,CW390,CX390,CY390,CZ390,DA390,DB390,DC390,DD390,DE390,DF390,DG390,DH390,DI390,DJ390,DK390,DL390,DM390,$DN390,$DO390,$DP390,DR390)&lt;&gt;""</f>
        <v/>
      </c>
      <c r="DT390" s="46">
        <f>IF(AND($DS390,$E$4&lt;&gt;""),
IF(LEFT($E$4,2) = "1.",
IF(D390&lt;&gt;"","El CUNE sólo se envía en operaciones de novedad o ajuste. ",""),
IF(D390="","Debes escribir un CUNE válido para realizar operaciones de novedad o ajuste. ","")),
""
)</f>
        <v/>
      </c>
      <c r="DU390" s="46">
        <f>IF($DS390,
IF(E390="","Debes seleccionar el tipo de documento del empleado. ",
IF(_xlfn.IFNA(VLOOKUP(E390,TIPO_DE_DOCUMENTO,1,FALSE),-1)=-1,"El tipo de documento no es válido (por favor seleccionarlo de la lista). ","")
)
)</f>
        <v/>
      </c>
      <c r="DV390" s="46">
        <f>IF($DS390,
IF(F390="","Debes escribir el número de documento del empleado. ","")
)</f>
        <v/>
      </c>
      <c r="DW390" s="46">
        <f>IF($DS390,
IF(G390="","Debes escribir el primer nombre del empleado. ","")
)</f>
        <v/>
      </c>
      <c r="DY390" s="46">
        <f>IF($DS390,
IF(I390="","Debes escribir el primer apellido del empleado. ","")
)</f>
        <v/>
      </c>
      <c r="DZ390" s="46">
        <f>IF($DS390,
IF(J390="","Debes escribir el segundo apellido del empleado. ","")
)</f>
        <v/>
      </c>
      <c r="EB390" s="46">
        <f>IF($DS390,
IF(L390="","Debes escribir la fecha de ingreso del empleado. ",
IF(ISERR(DATE(YEAR(L390),MONTH(L390),DAY(L390))), "El valor ingresado en fecha de ingreso no tiene un formato válido. ","")
)
)</f>
        <v/>
      </c>
      <c r="EC390" s="46">
        <f>IF($DS390,
IF(M390="","Debes escribir el tiempo laborado. ",
IF( IFERROR(INT(M390),1.1) &lt;&gt; IFERROR(_xlfn.NUMBERVALUE(M390),1), "El valor de los días trabajados debe ser un número entero. ", "")
)
)</f>
        <v/>
      </c>
      <c r="ED390" s="46">
        <f>IF($DS390,
IF( AND(N390&lt;&gt;"", ISERR(DATE(YEAR(N390),MONTH(N390),DAY(N390))) ), "El valor ingresado en fecha de ingreso no tiene un formato válido. ",
IF( AND(N390&lt;&gt;"", $E$6&lt;&gt;"", DATE(YEAR(N390), MONTH(N390), 1) &lt;&gt; IFERROR(DATE(MID($E$6, 1, 4), MID($E$6, 6, 2),1), "1/1/1900") ), "La fecha de retiro debe estar dentro del período liquidado. ", "")
)
)</f>
        <v/>
      </c>
      <c r="EE390" s="46">
        <f>IF($DS390,
IF(O390="","Debes seleccionar el tipo de trabajador. ",
IF(_xlfn.IFNA(VLOOKUP(O390,TIPO_DE_TRABAJADOR,1,FALSE),-1)=-1,"El tipo de trabajador no es válido (por favor seleccionarlo de la lista). ","")
)
)</f>
        <v/>
      </c>
      <c r="EF390" s="46">
        <f>IF($DS390,
IF(P390="","Debes seleccionar si es un trabajador dependiente pensionado por vejez. ",
IF(_xlfn.IFNA(VLOOKUP(P390,SUBTIPO_DE_TRABAJADOR,1,FALSE),-1)=-1,"El tipo de trabajador dependiente pensionado por vejez no es válido (por favor seleccionarlo de la lista). ","")
)
)</f>
        <v/>
      </c>
      <c r="EG390" s="46">
        <f>IF($DS390,
IF(Q390="","Debes seleccionar el tipo de contrato del trabajador. ",
IF(_xlfn.IFNA(VLOOKUP(Q390,TIPO_DE_CONTRATO,1,FALSE),-1)=-1,"El tipo de contrato del trabajador no es válido (por favor seleccionarlo de la lista). ","")
)
)</f>
        <v/>
      </c>
      <c r="EH390" s="46">
        <f>IF($DS390,
IF(R390="","Debes seleccionar si es un salario integral. ",
IF(_xlfn.IFNA(VLOOKUP(R390,SI_NO,1,FALSE),-1)=-1,"Valor no válido para salario integral (por favor seleccionarlo de la lista). ","")
)
)</f>
        <v/>
      </c>
      <c r="EI390" s="46">
        <f>IF($DS390,
IF(S390="","Debes seleccionar si el trabajador realiza actividades de riesgo. ",
IF(_xlfn.IFNA(VLOOKUP(S390,SI_NO,1,FALSE),-1)=-1,"Valor no válido para actividad de alto riesgo (por favor seleccionarlo de la lista). ","")
)
)</f>
        <v/>
      </c>
      <c r="EK390" s="46">
        <f>IF($DS390,
IF(U390="","Debes escribir el código del municipio de residencia del trabajador. ",
IF(_xlfn.IFNA(VLOOKUP(U390,MUNICIPIO,1,FALSE),-1)=-1,"El municipio de residencia del trabajador es inválido (por favor seleccionarlo de la lista). ","")
)
)</f>
        <v/>
      </c>
      <c r="EL390" s="46">
        <f>IF($DS390,
IF(V390="","Debes escribir el la dirección de residendia del trabajador. ","")
)</f>
        <v/>
      </c>
      <c r="EM390" s="46">
        <f>IF($DS390,
IF(W390="","Debes escribir la fecha de inicio de la liquidación. ",
IF(ISERR(DATE(YEAR(W390),MONTH(W390),DAY(W390))),"El valor ingresado en fecha de inicio de liquidación no tiene un formato válido. ",
IF( AND($E$6&lt;&gt;"", DATE(YEAR(W390), MONTH(W390), 1) &lt;&gt; IFERROR(DATE(MID($E$6, 1, 4), MID($E$6, 6, 2),1), "1/1/1900") ), "La fecha de inicio de la liquidación debe estar dentro del período liquidado. ", "")
)
)
)</f>
        <v/>
      </c>
      <c r="EN390" s="46">
        <f>IF($DS390,
IF(X390="","Debes escribir la fecha de fin de la liquidación. ",
IF(ISERR(DATE(YEAR(X390),MONTH(X390),DAY(X390))),"El valor ingresado en fecha de fin de liquidación no tiene un formato válido. ",
IF( AND($E$6&lt;&gt;"", DATE(YEAR(X390), MONTH(X390), 1) &lt;&gt; IFERROR(DATE(MID($E$6, 1, 4), MID($E$6, 6, 2),1), "1/1/1900") ), "La fecha de fin de la liquidación debe estar dentro del período liquidado. ", "")
)
)
)</f>
        <v/>
      </c>
      <c r="EO390" s="46">
        <f>IF($DS390,
IF(Y390="","Debes escribir la frecuencia de pago del trabajador. ",
IF(_xlfn.IFNA(VLOOKUP(Y390,PERÍODO_DE_NÓMINA,1,FALSE),-1)=-1,"La frecuencia de pago es inválida (por favor seleccionarlo de la lista). ","")
)
)</f>
        <v/>
      </c>
      <c r="EP390" s="46">
        <f>IF($DS390,
IF(Z390="","Debes escribir la fecha de pago. ",
IF(ISERR(DATE(YEAR(Z390),MONTH(Z390),DAY(Z390))), "El valor ingresado en fecha de pago no tiene un formato válido. ","")
)
)</f>
        <v/>
      </c>
      <c r="EQ390" s="46">
        <f>IF($DS390,
IF(AA390="","Debes escribir el medio de pago. ",
IF(_xlfn.IFNA(VLOOKUP(AA390,MEDIOS_DE_PAGO,1,FALSE),-1)=-1,"El medio de pago es inválido (por favor seleccionarlo de la lista). ","")
)
)</f>
        <v/>
      </c>
      <c r="ER390" s="46">
        <f>OR(AA390='Tablas '!$T$4,AA390='Tablas '!$T$7,AA390='Tablas '!$T$8,AA390='Tablas '!$T$11)</f>
        <v/>
      </c>
      <c r="ES390" s="46">
        <f>IF(AND($DS390,ER390),
IF(AB390="","Debes escribir la entidad bancaria. ",""),
""
)</f>
        <v/>
      </c>
      <c r="ET390" s="46">
        <f>IF(AND($DS390,ER390),
IF(AC390="","Debes escribir el tipo de cuenta bancaria. ",
IF(_xlfn.IFNA(VLOOKUP(AC390,TIPO_DE_CUENTA,1,FALSE),-1)=-1,"El tipo de cuenta bancaria es inválida (por favor seleccionarlo de la lista). ","")
),
""
)</f>
        <v/>
      </c>
      <c r="EU390" s="46">
        <f>IF(AND($DS390,ER390),
IF(AD390="","Debes escribir el número de cuenta bancaria. ",""),
""
)</f>
        <v/>
      </c>
      <c r="EV390" s="46">
        <f>IF($DS390,
IF(AE390="","Debes escribir el valor del sueldo básico. ",
IF( ISERR(_xlfn.NUMBERVALUE(AE390)), "El valor del sueldo básico debe ser un número válido. ", "")
)
)</f>
        <v/>
      </c>
      <c r="EW390" s="46">
        <f>IF($DS390,
IF(AF390="","Debes escribir el número de días trabajados. ",
IF( IFERROR(INT(AF390),1.1) &lt;&gt; IFERROR(_xlfn.NUMBERVALUE(AF390),1), "La cantidad de días trabajados debe ser un número entero. ", "")
)
)</f>
        <v/>
      </c>
      <c r="EX390" s="46">
        <f>IF($DS390,
IF(AG390="","Debes escribir el valor del sueldo trabajado. ",
IF( ISERR(_xlfn.NUMBERVALUE(AG390)), "El valor del sueldo trabajado debe ser un número válido. ", "")
)
)</f>
        <v/>
      </c>
      <c r="EY390" s="46">
        <f>IF($DS390,
IF( AND(AH390&lt;&gt;"", ISERR(_xlfn.NUMBERVALUE(AH390))), "El valor del auxilio de transporte debe ser un número válido. ", "")
)</f>
        <v/>
      </c>
      <c r="EZ390" s="46">
        <f>IF($DS390,
IF( AND(AI390&lt;&gt;"", ISERR(_xlfn.NUMBERVALUE(AI390))), "El valor de viáticos salariales debe ser un número válido. ", "")
)</f>
        <v/>
      </c>
      <c r="FA390" s="46">
        <f>IF($DS390,
IF( AND(AJ390&lt;&gt;"", ISERR(_xlfn.NUMBERVALUE(AJ390))), "El valor de viáticos NO salariales debe ser un número válido. ", "")
)</f>
        <v/>
      </c>
      <c r="FB390" s="46">
        <f>CONCATENATE(AK390,AL390)&lt;&gt;""</f>
        <v/>
      </c>
      <c r="FC390" s="46">
        <f>IF(AND($DS390,FB390),
IF(AK390="","Debes escribir el número de horas extras diurnas. ",
IF( IFERROR(INT(AK390),1.1) &lt;&gt; IFERROR(_xlfn.NUMBERVALUE(AK390),1), "La cantidad de horas extras diurnas debe ser un número entero. ", "")
),
""
)</f>
        <v/>
      </c>
      <c r="FD390" s="46">
        <f>IF(AND($DS390,FB390),
IF(AL390="","Debes escribir el valor de las horas extras diurnas. ",
IF( ISERR(_xlfn.NUMBERVALUE(AL390)), "El valor de las horas extras duirnas debe ser un número válido. ", "")
),
""
)</f>
        <v/>
      </c>
      <c r="FE390" s="46">
        <f>CONCATENATE(AM390,AN390)&lt;&gt;""</f>
        <v/>
      </c>
      <c r="FF390" s="46">
        <f>IF(AND($DS390,FE390),
IF(AM390="","Debes escribir el número de horas extras nocturnas. ",
IF( IFERROR(INT(AM390),1.1) &lt;&gt; IFERROR(_xlfn.NUMBERVALUE(AM390),1), "La cantidad de horas extras nocturnas debe ser un número entero. ", "")
),
""
)</f>
        <v/>
      </c>
      <c r="FG390" s="46">
        <f>IF(AND($DS390,FE390),
IF(AN390="","Debes escribir el valor de las horas extras nocturnas. ",
IF( ISERR(_xlfn.NUMBERVALUE(AN390)), "El valor de las horas extras nocturnas debe ser un número válido. ", "")
),
""
)</f>
        <v/>
      </c>
      <c r="FH390" s="46">
        <f>CONCATENATE(AO390,AP390)&lt;&gt;""</f>
        <v/>
      </c>
      <c r="FI390" s="46">
        <f>IF(AND($DS390,FH390),
IF(AO390="","Debes escribir el número de horas extras diurnas dominicales y festivas. ",
IF( IFERROR(INT(AO390),1.1) &lt;&gt; IFERROR(_xlfn.NUMBERVALUE(AO390),1), "La cantidad de horas extras diurnas dominicales y festivas debe ser un número entero. ", "")
),
""
)</f>
        <v/>
      </c>
      <c r="FJ390" s="46">
        <f>IF(AND($DS390,FH390),
IF(AP390="","Debes escribir el valor de las horas extras diurnas dominicales y festivas. ",
IF( ISERR(_xlfn.NUMBERVALUE(AP390)), "El valor de las horas extras diurnas dominicales y festivas debe ser un número válido. ", "")
),
""
)</f>
        <v/>
      </c>
      <c r="FK390" s="46">
        <f>CONCATENATE(AQ390,AR390)&lt;&gt;""</f>
        <v/>
      </c>
      <c r="FL390" s="46">
        <f>IF(AND($DS390,FK390),
IF(AQ390="","Debes escribir el número de horas extras nocturnas dominicales y festivas. ",
IF( IFERROR(INT(AQ390),1.1) &lt;&gt; IFERROR(_xlfn.NUMBERVALUE(AQ390),1), "La cantidad de horas extras nocturnas dominicales y festivas debe ser un número entero. ", "")
),
""
)</f>
        <v/>
      </c>
      <c r="FM390" s="46">
        <f>IF(AND($DS390,FK390),
IF(AR390="","Debes escribir el valor de las horas extras nocturnas dominicales y festivas. ",
IF( ISERR(_xlfn.NUMBERVALUE(AR390)), "El valor de las horas extras nocturnas dominicales y festivas debe ser un número válido. ", "")
),
""
)</f>
        <v/>
      </c>
      <c r="FN390" s="46">
        <f>CONCATENATE(AS390,AT390)&lt;&gt;""</f>
        <v/>
      </c>
      <c r="FO390" s="46">
        <f>IF(AND($DS390,FN390),
IF(AS390="","Debes escribir el número de horas recargo nocturno. ",
IF( IFERROR(INT(AS390),1.1) &lt;&gt; IFERROR(_xlfn.NUMBERVALUE(AS390),1), "La cantidad de horas recargo nocturno debe ser un número entero. ", "")
),
""
)</f>
        <v/>
      </c>
      <c r="FP390" s="46">
        <f>IF(AND($DS390,FN390),
IF(AT390="","Debes escribir el valor de las horas recargo nocturno. ",
IF( ISERR(_xlfn.NUMBERVALUE(AT390)), "El valor de las horas recargo nocturno debe ser un número válido. ", "")
),
""
)</f>
        <v/>
      </c>
      <c r="FQ390" s="46">
        <f>CONCATENATE(AU390,AV390)&lt;&gt;""</f>
        <v/>
      </c>
      <c r="FR390" s="46">
        <f>IF(AND($DS390,FQ390),
IF(AU390="","Debes escribir el número de horas recargo diurno dominical y festivo. ",
IF( IFERROR(INT(AU390),1.1) &lt;&gt; IFERROR(_xlfn.NUMBERVALUE(AU390),1), "La cantidad de horas recargo diurno dominical y festivo debe ser un número entero. ", "")
),
""
)</f>
        <v/>
      </c>
      <c r="FS390" s="46">
        <f>IF(AND($DS390,FQ390),
IF(AV390="","Debes escribir el valor de las horas recargo diurno dominical y festivo. ",
IF( ISERR(_xlfn.NUMBERVALUE(AV390)), "El valor de las horas recargo diurno dominical y festivo debe ser un número válido. ", "")
),
""
)</f>
        <v/>
      </c>
      <c r="FT390" s="46">
        <f>CONCATENATE(AW390,AX390)&lt;&gt;""</f>
        <v/>
      </c>
      <c r="FU390" s="46">
        <f>IF(AND($DS390,FT390),
IF(AW390="","Debes escribir el número de horas recargo nocturno dominical y festivo. ",
IF( IFERROR(INT(AW390),1.1) &lt;&gt; IFERROR(_xlfn.NUMBERVALUE(AW390),1), "La cantidad de horas recargo nocturno dominical y festivo debe ser un número entero. ", "")
),
""
)</f>
        <v/>
      </c>
      <c r="FV390" s="46">
        <f>IF(AND($DS390,FT390),
IF(AX390="","Debes escribir el valor de las horas recargo nocturno dominical y festivo. ",
IF( ISERR(_xlfn.NUMBERVALUE(AX390)), "El valor de las horas recargo nocturno dominical y festivo debe ser un número válido. ", "")
),
""
)</f>
        <v/>
      </c>
      <c r="FW390" s="46">
        <f>CONCATENATE(AY390,AZ390)&lt;&gt;""</f>
        <v/>
      </c>
      <c r="FX390" s="46">
        <f>IF(AND($DS390,FW390),
IF(AY390="","Debes escribir el número de días de vacaciones comunes. ",
IF( IFERROR(INT(AY390),1.1) &lt;&gt; IFERROR(_xlfn.NUMBERVALUE(AY390),1), "La cantidad de días de vacaciones comunes debe ser un número entero. ", "")
),
""
)</f>
        <v/>
      </c>
      <c r="FY390" s="46">
        <f>IF(AND($DS390,FW390),
IF(AZ390="","Debes escribir el valor de las vacaciones comunes. ",
IF( ISERR(_xlfn.NUMBERVALUE(AZ390)), "El valor de las vacaciones comunes debe ser un número válido. ", "")
),
""
)</f>
        <v/>
      </c>
      <c r="FZ390" s="46">
        <f>CONCATENATE(BA390,BB390)&lt;&gt;""</f>
        <v/>
      </c>
      <c r="GA390" s="46">
        <f>IF(AND($DS390,FZ390),
IF(BA390="","Debes escribir el número de días de vacaciones compensadas. ",
IF( IFERROR(INT(BA390),1.1) &lt;&gt; IFERROR(_xlfn.NUMBERVALUE(BA390),1), "La cantidad de días de vacaciones compensadas debe ser un número entero. ", "")
),
""
)</f>
        <v/>
      </c>
      <c r="GB390" s="46">
        <f>IF(AND($DS390,FZ390),
IF(BB390="","Debes escribir el valor de las vacaciones compensadas. ",
IF( ISERR(_xlfn.NUMBERVALUE(BB390)), "El valor de las vacaciones compensadas debe ser un número válido. ", "")
),
""
)</f>
        <v/>
      </c>
      <c r="GC390" s="46">
        <f>CONCATENATE(BC390,BD390)&lt;&gt;""</f>
        <v/>
      </c>
      <c r="GD390" s="46">
        <f>IF(AND($DS390,GC390),
IF(BC390="","Debes escribir el número de días de prima salarial. ",
IF( IFERROR(INT(BC390),1.1) &lt;&gt; IFERROR(_xlfn.NUMBERVALUE(BC390),1), "La cantidad de días de prima salarial debe ser un número entero. ", "")
),
""
)</f>
        <v/>
      </c>
      <c r="GE390" s="46">
        <f>IF(AND($DS390,GC390),
IF(BD390="","Debes escribir el valor de los días de prima salarial. ",
IF( ISERR(_xlfn.NUMBERVALUE(BD390)), "El valor de los días de prima salarial debe ser un número válido. ", "")
),
""
)</f>
        <v/>
      </c>
      <c r="GF390" s="46">
        <f>IF($DS390,
IF( AND(BE390&lt;&gt;"", ISERR(_xlfn.NUMBERVALUE(BE390))), "El valor de la prima NO saliarial debe ser un número válido. ", "")
)</f>
        <v/>
      </c>
      <c r="GG390" s="46">
        <f>CONCATENATE(BF390,BG390,BH390)&lt;&gt;""</f>
        <v/>
      </c>
      <c r="GH390" s="46">
        <f>IF(AND($DS390,GG390),
IF(BF390="","Debes escribir el valor de las cesantías. ",
IF( ISERR(_xlfn.NUMBERVALUE(BF390)), "El valor de las cesantías debe ser un número válido. ", "")
),
""
)</f>
        <v/>
      </c>
      <c r="GI390" s="46">
        <f>IF(AND($DS390,GG390),
IF(BG390="","Debes escribir el % de cesantías. ",
IF( ISERR(_xlfn.NUMBERVALUE(BG390)), "El % de cesantías debe ser un número válido. ", "")
),
""
)</f>
        <v/>
      </c>
      <c r="GJ390" s="46">
        <f>IF(AND($DS390,GG390),
IF(BH390="","Debes escribir el valor de intereses de cesantías. ",
IF( ISERR(_xlfn.NUMBERVALUE(BH390)), "El valor de intereses de cesantías debe ser un número válido. ", "")
),
""
)</f>
        <v/>
      </c>
      <c r="GK390" s="46">
        <f>CONCATENATE(BI390,BJ390,BK390)&lt;&gt;""</f>
        <v/>
      </c>
      <c r="GL390" s="46">
        <f>IF(AND($DS390,GK390),
IF(BI390="","Debes escribir el número de días de incapacidad. ",
IF( IFERROR(INT(BI390),1.1) &lt;&gt; IFERROR(_xlfn.NUMBERVALUE(BI390),1), "La cantidad de días de incapacidad debe ser un número entero. ", "")
),
""
)</f>
        <v/>
      </c>
      <c r="GM390" s="46">
        <f>IF(AND($DS390,GK390),
IF(BJ390="","Debes escribir el tipo de incapacidad. ",
IF(_xlfn.IFNA(VLOOKUP(BJ390,TIPO_DE_INCAPACIDAD,1,FALSE),-1)=-1,"El tipo de incapacidad es inválida (por favor seleccionarlo de la lista). ","")
),
""
)</f>
        <v/>
      </c>
      <c r="GN390" s="46">
        <f>IF(AND($DS390,GK390),
IF(BK390="","Debes escribir el valor de la incapacidad. ",
IF( ISERR(_xlfn.NUMBERVALUE(BK390)), "El valor de la incapacidad debe ser un número válido. ", "")
),
""
)</f>
        <v/>
      </c>
      <c r="GO390" s="46">
        <f>CONCATENATE(BL390,BM390)&lt;&gt;""</f>
        <v/>
      </c>
      <c r="GP390" s="46">
        <f>IF(AND($DS390,GO390),
IF(BL390="","Debes escribir el número de días de licencia de maternidad o paternidad. ",
IF( IFERROR(INT(BL390),1.1) &lt;&gt; IFERROR(_xlfn.NUMBERVALUE(BL390),1), "La cantidad de días de licencia de maternidad o paternidad debe ser un número entero. ", "")
),
""
)</f>
        <v/>
      </c>
      <c r="GQ390" s="46">
        <f>IF(AND($DS390,GO390),
IF(BM390="","Debes escribir el valor de la licencia de maternidad o paternidad. ",
IF( ISERR(_xlfn.NUMBERVALUE(BM390)), "El valor de la licencia de maternidad o paternidad debe ser un número válido. ", "")
),
""
)</f>
        <v/>
      </c>
      <c r="GR390" s="46">
        <f>CONCATENATE(BN390,BO390)&lt;&gt;""</f>
        <v/>
      </c>
      <c r="GS390" s="46">
        <f>IF(AND($DS390,GR390),
IF(BN390="","Debes escribir el número de días de licencia remunerada. ",
IF( IFERROR(INT(BN390),1.1) &lt;&gt; IFERROR(_xlfn.NUMBERVALUE(BN390),1), "La cantidad de días de licencia remunerada debe ser un número entero. ", "")
),
""
)</f>
        <v/>
      </c>
      <c r="GT390" s="46">
        <f>IF(AND($DS390,GR390),
IF(BO390="","Debes escribir el valor de la licencia remunerada. ",
IF( ISERR(_xlfn.NUMBERVALUE(BO390)), "El valor de la licencia remunerada debe ser un número válido. ", "")
),
""
)</f>
        <v/>
      </c>
      <c r="GU390" s="46">
        <f>IF($DS390,
IF( AND(BP390&lt;&gt;"", ISERR(_xlfn.NUMBERVALUE(BP390))), "El valor de la licencia NO remunerada debe ser un número válido. ", "")
)</f>
        <v/>
      </c>
      <c r="GV390" s="46">
        <f>IF($DS390,
IF( AND(BQ390&lt;&gt;"", ISERR(_xlfn.NUMBERVALUE(BQ390))), "El valor de auxilios salariales debe ser un número válido. ", "")
)</f>
        <v/>
      </c>
      <c r="GW390" s="46">
        <f>IF($DS390,
IF( AND(BR390&lt;&gt;"", ISERR(_xlfn.NUMBERVALUE(BR390))), "El valor de auxilios NO salariales debe ser un número válido. ", "")
)</f>
        <v/>
      </c>
      <c r="GX390" s="46">
        <f>IF($DS390,
IF( AND(BS390&lt;&gt;"", ISERR(_xlfn.NUMBERVALUE(BS390))), "El valor de bonos salariales debe ser un número válido. ", "")
)</f>
        <v/>
      </c>
      <c r="GY390" s="46">
        <f>IF($DS390,
IF( AND(BT390&lt;&gt;"", ISERR(_xlfn.NUMBERVALUE(BT390))), "El valor de bonos NO salariales debe ser un número válido. ", "")
)</f>
        <v/>
      </c>
      <c r="GZ390" s="46">
        <f>IF($DS390,
IF( AND(BU390&lt;&gt;"", ISERR(_xlfn.NUMBERVALUE(BU390))), "El valor de bonos salariales de alimentación debe ser un número válido. ", "")
)</f>
        <v/>
      </c>
      <c r="HA390" s="46">
        <f>IF($DS390,
IF( AND(BV390&lt;&gt;"", ISERR(_xlfn.NUMBERVALUE(BV390))), "El valor de bonos NO salariales de alimentación debe ser un número válido. ", "")
)</f>
        <v/>
      </c>
      <c r="HB390" s="46">
        <f>IF($DS390,
IF( AND(BW390&lt;&gt;"", ISERR(_xlfn.NUMBERVALUE(BW390))), "El valor de bonificaciones salariales debe ser un número válido. ", "")
)</f>
        <v/>
      </c>
      <c r="HC390" s="46">
        <f>IF($DS390,
IF( AND(BX390&lt;&gt;"", ISERR(_xlfn.NUMBERVALUE(BX390))), "El valor de bonificaciones NO salariales debe ser un número válido. ", "")
)</f>
        <v/>
      </c>
      <c r="HD390" s="46">
        <f>IF($DS390,
IF( AND(BY390&lt;&gt;"", ISERR(_xlfn.NUMBERVALUE(BY390))), "El valor de compensaciones ordinarias debe ser un número válido. ", "")
)</f>
        <v/>
      </c>
      <c r="HE390" s="46">
        <f>IF($DS390,
IF( AND(BZ390&lt;&gt;"", ISERR(_xlfn.NUMBERVALUE(BZ390))), "El valor de compensaciones extraordinarias debe ser un número válido. ", "")
)</f>
        <v/>
      </c>
      <c r="HF390" s="46">
        <f>IF($DS390,
IF( AND(CA390&lt;&gt;"", ISERR(_xlfn.NUMBERVALUE(CA390))), "El valor de comisiones debe ser un número válido. ", "")
)</f>
        <v/>
      </c>
      <c r="HG390" s="46">
        <f>IF($DS390,
IF( AND(CB390&lt;&gt;"", ISERR(_xlfn.NUMBERVALUE(CB390))), "El valor de ausencia por huega debe ser un número válido. ", "")
)</f>
        <v/>
      </c>
      <c r="HH390" s="46">
        <f>IF($DS390,
IF( AND(CC390&lt;&gt;"", ISERR(_xlfn.NUMBERVALUE(CC390))), "El valor de anticipos debe ser un número válido. ", "")
)</f>
        <v/>
      </c>
      <c r="HI390" s="46">
        <f>IF($DS390,
IF( AND(CD390&lt;&gt;"", ISERR(_xlfn.NUMBERVALUE(CD390))), "El valor de pagos a terceros debe ser un número válido. ", "")
)</f>
        <v/>
      </c>
      <c r="HJ390" s="46">
        <f>IF($DS390,
IF( AND(CE390&lt;&gt;"", ISERR(_xlfn.NUMBERVALUE(CE390))), "El valor de dotación debe ser un número válido. ", "")
)</f>
        <v/>
      </c>
      <c r="HK390" s="46">
        <f>IF($DS390,
IF( AND(CF390&lt;&gt;"", ISERR(_xlfn.NUMBERVALUE(CF390))), "El valor de apoyo sostenibilidad debe ser un número válido. ", "")
)</f>
        <v/>
      </c>
      <c r="HL390" s="46">
        <f>IF($DS390,
IF( AND(CG390&lt;&gt;"", ISERR(_xlfn.NUMBERVALUE(CG390))), "El valor de teletrabajo debe ser un número válido. ", "")
)</f>
        <v/>
      </c>
      <c r="HM390" s="46">
        <f>IF($DS390,
IF( AND(CH390&lt;&gt;"", ISERR(_xlfn.NUMBERVALUE(CH390))), "El valor de bonificación de retiro debe ser un número válido. ", "")
)</f>
        <v/>
      </c>
      <c r="HN390" s="46">
        <f>IF($DS390,
IF( AND(CI390&lt;&gt;"", ISERR(_xlfn.NUMBERVALUE(CI390))), "El valor de indemnización de retiro debe ser un número válido. ", "")
)</f>
        <v/>
      </c>
      <c r="HO390" s="46">
        <f>IF($DS390,
IF( AND(CJ390&lt;&gt;"", ISERR(_xlfn.NUMBERVALUE(CJ390))), "El valor de reintegros debe ser un número válido. ", "")
)</f>
        <v/>
      </c>
      <c r="HP390" s="46">
        <f>CONCATENATE(CK390,CL390,CM390)&lt;&gt;""</f>
        <v/>
      </c>
      <c r="HQ390" s="46">
        <f>IF(AND($DS390,HP390),
IF(CK390="","Debes escribir la descripción de otro concepto no categorizado. ",""),
""
)</f>
        <v/>
      </c>
      <c r="HR390" s="46">
        <f>IF(AND($DS390,HP390),
IF(CONCATENATE(CL390,CM390)="","Debes escribir al menos un valor de concepto no categorizado (salarial o no salarial). ",
IF(ISERR(_xlfn.NUMBERVALUE(CL390)),"El valor salarial concepto no categorizado debe ser un número válido. ","")
),
""
)</f>
        <v/>
      </c>
      <c r="HS390" s="46">
        <f>IF(AND($DS390,HP390),
IF(CONCATENATE(CL390,CM390)="","Debes escribir al menos un valor de concepto no categorizado (salarial o no salarial). ",
IF(ISERR(_xlfn.NUMBERVALUE(CM390)),"El valor NO salarial concepto no categorizado debe ser un número válido. ","")
),
""
)</f>
        <v/>
      </c>
      <c r="HT390" s="46">
        <f>IF($DS390,
IF(CN390="","Debes escribir el porcentaje del aporte a salud. ",
IF( ISERR(_xlfn.NUMBERVALUE(CN390)), "El valor del porcentaje del aporte a salud debe ser un número válido. ", "")
)
)</f>
        <v/>
      </c>
      <c r="HU390" s="46">
        <f>IF($DS390,
IF(CO390="","Debes escribir el valor del aporte a salud. ",
IF( ISERR(_xlfn.NUMBERVALUE(CO390)), "El valor del aporte a salud debe ser un número válido. ", "")
)
)</f>
        <v/>
      </c>
      <c r="HV390" s="46">
        <f>IF($DS390,
IF( AND(CP390&lt;&gt;"", ISERR(_xlfn.NUMBERVALUE(CP390))), "El valor plan complementario debe ser un número válido. ", "")
)</f>
        <v/>
      </c>
      <c r="HW390" s="46">
        <f>IF($DS390,
IF(CQ390="","Debes escribir el porcentaje del aporte a pensión. ",
IF( ISERR(_xlfn.NUMBERVALUE(CQ390)), "El valor del porcentaje del aporte a pensión debe ser un número válido. ", "")
)
)</f>
        <v/>
      </c>
      <c r="HX390" s="46">
        <f>IF($DS390,
IF(CR390="","Debes escribir el valor del aporte a pensión. ",
IF( ISERR(_xlfn.NUMBERVALUE(CR390)), "El valor del aporte a salud debe ser un número válido. ", "")
)
)</f>
        <v/>
      </c>
      <c r="HY390" s="46">
        <f>IF($DS390,
IF( AND(CS390&lt;&gt;"", ISERR(_xlfn.NUMBERVALUE(CS390))), "El valor pensión voluntaria debe ser un número válido. ", "")
)</f>
        <v/>
      </c>
      <c r="HZ390" s="46">
        <f>CONCATENATE(CT390,CU390,CV390,CW390)&lt;&gt;""</f>
        <v/>
      </c>
      <c r="IA390" s="46">
        <f>IF(AND($DS390,HZ390),
IF(CT390="","Debes escribir el % del fondo de seguridad pensional. ",
IF( ISERR(_xlfn.NUMBERVALUE(CT390)), "El % del fondo de seguridad debe ser un número válido. ", "")
),
""
)</f>
        <v/>
      </c>
      <c r="IB390" s="46">
        <f>IF(AND($DS390,HZ390),
IF(CU390="","Debes escribir el valor del aporte al fondo de solidaridad pensional. ",
IF( ISERR(_xlfn.NUMBERVALUE(CU390)), "El valor del aporte al fondo de solidaridad pensional debe ser un número válido. ", "")
),
""
)</f>
        <v/>
      </c>
      <c r="IC390" s="46">
        <f>IF(AND($DS390,HZ390),
IF(CV390="","Debes escribir el % del fondo de subsistencia. ",
IF( ISERR(_xlfn.NUMBERVALUE(CV390)), "El % del fondo de subsistencia debe ser un número válido. ", "")
),
""
)</f>
        <v/>
      </c>
      <c r="ID390" s="46">
        <f>IF(AND($DS390,HZ390),
IF(CW390="","Debes escribir el valor del fondo de subsistencia. ",
IF( ISERR(_xlfn.NUMBERVALUE(CW390)), "El valor del fondo de subsistencia debe ser un número válido. ", "")
),
""
)</f>
        <v/>
      </c>
      <c r="IE390" s="46">
        <f>CONCATENATE(CX390,CY390)&lt;&gt;""</f>
        <v/>
      </c>
      <c r="IF390" s="46">
        <f>IF(AND($DS390,IE390),
IF(CX390="","Debes escribir el % de sindicato. ",
IF( ISERR(_xlfn.NUMBERVALUE(CX390)), "El % de sindicato debe ser un número válido. ", "")
),
""
)</f>
        <v/>
      </c>
      <c r="IG390" s="46">
        <f>IF(AND($DS390,IE390),
IF(CY390="","Debes escribir el valor del sindicato. ",
IF( ISERR(_xlfn.NUMBERVALUE(CY390)), "El valor del sindicato debe ser un número válido. ", "")
),
""
)</f>
        <v/>
      </c>
      <c r="IH390" s="46">
        <f>IF($DS390,
IF( AND(CZ390&lt;&gt;"", ISERR(_xlfn.NUMBERVALUE(CZ390))), "El valor de sanción pública debe ser un número válido. ", "")
)</f>
        <v/>
      </c>
      <c r="II390" s="46">
        <f>IF($DS390,
IF( AND(DA390&lt;&gt;"", ISERR(_xlfn.NUMBERVALUE(DA390))), "El valor de sanción privada debe ser un número válido. ", "")
)</f>
        <v/>
      </c>
      <c r="IJ390" s="46">
        <f>CONCATENATE(DB390,DC390)&lt;&gt;""</f>
        <v/>
      </c>
      <c r="IK390" s="46">
        <f>IF(AND($DS390,IJ390),
IF(DB390="","Debes escribir la descripción de libranza. ",""),
""
)</f>
        <v/>
      </c>
      <c r="IL390" s="46">
        <f>IF(AND($DS390,IJ390),
IF(DC390="","Debes escribir la cuota libranza. ",
IF(ISERR(_xlfn.NUMBERVALUE(DC390)),"El valor de la cuota libranza debe ser un número válido. ","")
),
""
)</f>
        <v/>
      </c>
      <c r="IM390" s="46">
        <f>IF($DS390,
IF( AND(DD390&lt;&gt;"", ISERR(_xlfn.NUMBERVALUE(DD390))), "El valor de pagos a terceros debe ser un número válido. ", "")
)</f>
        <v/>
      </c>
      <c r="IN390" s="46">
        <f>IF($DS390,
IF( AND(DE390&lt;&gt;"", ISERR(_xlfn.NUMBERVALUE(DE390))), "El valor de anticipos debe ser un número válido. ", "")
)</f>
        <v/>
      </c>
      <c r="IO390" s="46">
        <f>IF($DS390,
IF( AND(DF390&lt;&gt;"", ISERR(_xlfn.NUMBERVALUE(DF390))), "El valor de AFC debe ser un número válido. ", "")
)</f>
        <v/>
      </c>
      <c r="IP390" s="46">
        <f>IF($DS390,
IF( AND(DG390&lt;&gt;"", ISERR(_xlfn.NUMBERVALUE(DG390))), "El valor de rete-fuente debe ser un número válido. ", "")
)</f>
        <v/>
      </c>
      <c r="IQ390" s="46">
        <f>IF($DS390,
IF( AND(DH390&lt;&gt;"", ISERR(_xlfn.NUMBERVALUE(DH390))), "El valor de cooperativa de trabajo debe ser un número válido. ", "")
)</f>
        <v/>
      </c>
      <c r="IR390" s="46">
        <f>IF($DS390,
IF( AND(DI390&lt;&gt;"", ISERR(_xlfn.NUMBERVALUE(DI390))), "El valor de embargo fiscal debe ser un número válido. ", "")
)</f>
        <v/>
      </c>
      <c r="IS390" s="46">
        <f>IF($DS390,
IF( AND(DJ390&lt;&gt;"", ISERR(_xlfn.NUMBERVALUE(DJ390))), "El valor de educación debe ser un número válido. ", "")
)</f>
        <v/>
      </c>
      <c r="IT390" s="46">
        <f>IF($DS390,
IF( AND(DK390&lt;&gt;"", ISERR(_xlfn.NUMBERVALUE(DK390))), "El valor de reintegro debe ser un número válido. ", "")
)</f>
        <v/>
      </c>
      <c r="IU390" s="46">
        <f>IF($DS390,
IF( AND(DL390&lt;&gt;"", ISERR(_xlfn.NUMBERVALUE(DL390))), "El valor de deuda debe ser un número válido. ", "")
)</f>
        <v/>
      </c>
      <c r="IV390" s="46">
        <f>IF($DS390,
IF( AND(DM390&lt;&gt;"", ISERR(_xlfn.NUMBERVALUE(DM390))), "El valor de otras deducciones debe ser un número válido. ", "")
)</f>
        <v/>
      </c>
      <c r="IW390" s="46">
        <f>IF($DS390,
IF(DN390="","Debes escribir el valor de los devengos totales. ",
IF( ISERR(_xlfn.NUMBERVALUE(DN390)), "El valor de los devengos totales debe ser un número válido. ", "")
)
)</f>
        <v/>
      </c>
      <c r="IX390" s="46">
        <f>IF($DS390,
IF(DO390="","Debes escribir el valor de las deducciones totales. ",
IF( ISERR(_xlfn.NUMBERVALUE(DO390)), "El valor de las deducciones totales debe ser un número válido. ", "")
)
)</f>
        <v/>
      </c>
      <c r="IY390" s="46">
        <f>IF($DS390,
IF(DP390="","Debes escribir el valor del salario total. ",
IF( ISERR(_xlfn.NUMBERVALUE(DP390)), "El valor del salario total debe ser un número válido. ", "")
)
)</f>
        <v/>
      </c>
    </row>
    <row r="391">
      <c r="B391" s="48" t="n">
        <v>379</v>
      </c>
      <c r="C391" s="61">
        <f>IF(AND(DS391,DP391&lt;&gt;""),
IF(DQ391="","OK","Error"),
""
)</f>
        <v/>
      </c>
      <c r="D391" s="53" t="n"/>
      <c r="E391" s="52" t="n"/>
      <c r="F391" s="112" t="n"/>
      <c r="G391" s="52" t="n"/>
      <c r="H391" s="53" t="n"/>
      <c r="I391" s="52" t="n"/>
      <c r="J391" s="52" t="n"/>
      <c r="K391" s="53" t="n"/>
      <c r="L391" s="55" t="n"/>
      <c r="M391" s="108" t="n"/>
      <c r="N391" s="56" t="n"/>
      <c r="O391" s="52" t="n"/>
      <c r="P391" s="52" t="n"/>
      <c r="Q391" s="52" t="n"/>
      <c r="R391" s="52" t="n"/>
      <c r="S391" s="52" t="n"/>
      <c r="T391" s="53" t="n"/>
      <c r="U391" s="52" t="n"/>
      <c r="V391" s="52" t="n"/>
      <c r="W391" s="55" t="n"/>
      <c r="X391" s="55" t="n"/>
      <c r="Y391" s="52" t="n"/>
      <c r="Z391" s="55" t="n"/>
      <c r="AA391" s="52" t="n"/>
      <c r="AB391" s="53" t="n"/>
      <c r="AC391" s="53" t="n"/>
      <c r="AD391" s="53" t="n"/>
      <c r="AE391" s="177" t="n"/>
      <c r="AF391" s="113" t="n"/>
      <c r="AG391" s="177" t="n"/>
      <c r="AH391" s="178" t="n"/>
      <c r="AI391" s="178" t="n"/>
      <c r="AJ391" s="178" t="n"/>
      <c r="AK391" s="114" t="n"/>
      <c r="AL391" s="178" t="n"/>
      <c r="AM391" s="114" t="n"/>
      <c r="AN391" s="178" t="n"/>
      <c r="AO391" s="114" t="n"/>
      <c r="AP391" s="178" t="n"/>
      <c r="AQ391" s="114" t="n"/>
      <c r="AR391" s="178" t="n"/>
      <c r="AS391" s="114" t="n"/>
      <c r="AT391" s="178" t="n"/>
      <c r="AU391" s="114" t="n"/>
      <c r="AV391" s="178" t="n"/>
      <c r="AW391" s="114" t="n"/>
      <c r="AX391" s="178" t="n"/>
      <c r="AY391" s="114" t="n"/>
      <c r="AZ391" s="178" t="n"/>
      <c r="BA391" s="114" t="n"/>
      <c r="BB391" s="178" t="n"/>
      <c r="BC391" s="114" t="n"/>
      <c r="BD391" s="178" t="n"/>
      <c r="BE391" s="178" t="n"/>
      <c r="BF391" s="178" t="n"/>
      <c r="BG391" s="59" t="n"/>
      <c r="BH391" s="178" t="n"/>
      <c r="BI391" s="114" t="n"/>
      <c r="BJ391" s="53" t="n"/>
      <c r="BK391" s="178" t="n"/>
      <c r="BL391" s="114" t="n"/>
      <c r="BM391" s="178" t="n"/>
      <c r="BN391" s="114" t="n"/>
      <c r="BO391" s="178" t="n"/>
      <c r="BP391" s="178" t="n"/>
      <c r="BQ391" s="178" t="n"/>
      <c r="BR391" s="178" t="n"/>
      <c r="BS391" s="178" t="n"/>
      <c r="BT391" s="178" t="n"/>
      <c r="BU391" s="178" t="n"/>
      <c r="BV391" s="178" t="n"/>
      <c r="BW391" s="178" t="n"/>
      <c r="BX391" s="178" t="n"/>
      <c r="BY391" s="178" t="n"/>
      <c r="BZ391" s="178" t="n"/>
      <c r="CA391" s="178" t="n"/>
      <c r="CB391" s="178" t="n"/>
      <c r="CC391" s="178" t="n"/>
      <c r="CD391" s="178" t="n"/>
      <c r="CE391" s="178" t="n"/>
      <c r="CF391" s="178" t="n"/>
      <c r="CG391" s="178" t="n"/>
      <c r="CH391" s="178" t="n"/>
      <c r="CI391" s="178" t="n"/>
      <c r="CJ391" s="178" t="n"/>
      <c r="CK391" s="53" t="n"/>
      <c r="CL391" s="178" t="n"/>
      <c r="CM391" s="178" t="n"/>
      <c r="CN391" s="60" t="n"/>
      <c r="CO391" s="177" t="n"/>
      <c r="CP391" s="178" t="n"/>
      <c r="CQ391" s="60" t="n"/>
      <c r="CR391" s="177" t="n"/>
      <c r="CS391" s="178" t="n"/>
      <c r="CT391" s="59" t="n"/>
      <c r="CU391" s="178" t="n"/>
      <c r="CV391" s="59" t="n"/>
      <c r="CW391" s="178" t="n"/>
      <c r="CX391" s="59" t="n"/>
      <c r="CY391" s="178" t="n"/>
      <c r="CZ391" s="178" t="n"/>
      <c r="DA391" s="178" t="n"/>
      <c r="DB391" s="53" t="n"/>
      <c r="DC391" s="178" t="n"/>
      <c r="DD391" s="178" t="n"/>
      <c r="DE391" s="178" t="n"/>
      <c r="DF391" s="178" t="n"/>
      <c r="DG391" s="178" t="n"/>
      <c r="DH391" s="178" t="n"/>
      <c r="DI391" s="178" t="n"/>
      <c r="DJ391" s="178" t="n"/>
      <c r="DK391" s="178" t="n"/>
      <c r="DL391" s="178" t="n"/>
      <c r="DM391" s="178" t="n"/>
      <c r="DN391" s="177" t="n"/>
      <c r="DO391" s="177" t="n"/>
      <c r="DP391" s="177" t="n"/>
      <c r="DQ391" s="76">
        <f>IF(AND(DS391,DP391&lt;&gt;""),
CONCATENATE(DT391,DU391,DV391,DW391,DX391,DY391,DZ391,EA391,EB391,EC391,ED391,EE391,EF391,EG391,EH391,EI391,EJ391,EK391,EL391,EM391,EN391,EO391,EP391,EQ391,ES391,ET391,EU391,EV391,EW391,EX391,EY391,EZ391,FA391,FC391,FD391,FF391,FG391,FI391,FJ391,FL391,FM391,FO391,FP391,FR391,FS391,FU391,FV391,FX391,FY391,GA391,GB391,GD391,GE391,GF391,GH391,GI391,GJ391,GL391,GM391,GN391,GP391,GQ391,GS391,GT391,GU391,GV391,GW391,GX391,GY391,GZ391,HA391,HB391,HC391,HD391,HE391,HF391,HG391,HH391,HI391,HJ391,HK391,HL391,HM391,HN391,HO391,HQ391,HR391,HS391,HT391,HU391,HV391,HW391,HX391,HY391,IA391,IB391,IC391,ID391,IF391,IG391,IH391,II391,IK391,IL391,IM391,IN391,IO391,IP391,IQ391,IR391,IS391,IT391,IU391,IV391,IW391,IX391,IY391,IZ391),
""
)</f>
        <v/>
      </c>
      <c r="DR391" s="53" t="n"/>
      <c r="DS391" s="46">
        <f>CONCATENATE(D391,$E391,$F391,$G391,H391,$I391,$J391,K391,$L391,$M391,N391,$O391,$P391,$Q391,$R391,$S391,T391,$U391,$V391,$W391,$X391,$Y391,$Z391,$AA391,AB391,AC391,AD391,$AE391,$AF391,$AG391,AH391,AI391,AJ391,AK391,AL391,AM391,AN391,AO391,AP391,AQ391,AR391,AS391,AT391,AU391,AV391,AW391,AX391,AY391,AZ391,BA391,BB391,BC391,BD391,BE391,BF391,BG391,BH391,BI391,BJ391,BK391,BL391,BM391,BN391,BO391,BP391,BQ391,BR391,BS391,BT391,BU391,BV391,BW391,BX391,BY391,BZ391,CA391,CB391,CC391,CD391,CE391,CF391,CG391,CH391,CI391,CJ391,CK391,CL391,CM391,$CN391,$CO391,CP391,$CQ391,$CR391,CS391,CT391,CU391,CV391,CW391,CX391,CY391,CZ391,DA391,DB391,DC391,DD391,DE391,DF391,DG391,DH391,DI391,DJ391,DK391,DL391,DM391,$DN391,$DO391,$DP391,DR391)&lt;&gt;""</f>
        <v/>
      </c>
      <c r="DT391" s="46">
        <f>IF(AND($DS391,$E$4&lt;&gt;""),
IF(LEFT($E$4,2) = "1.",
IF(D391&lt;&gt;"","El CUNE sólo se envía en operaciones de novedad o ajuste. ",""),
IF(D391="","Debes escribir un CUNE válido para realizar operaciones de novedad o ajuste. ","")),
""
)</f>
        <v/>
      </c>
      <c r="DU391" s="46">
        <f>IF($DS391,
IF(E391="","Debes seleccionar el tipo de documento del empleado. ",
IF(_xlfn.IFNA(VLOOKUP(E391,TIPO_DE_DOCUMENTO,1,FALSE),-1)=-1,"El tipo de documento no es válido (por favor seleccionarlo de la lista). ","")
)
)</f>
        <v/>
      </c>
      <c r="DV391" s="46">
        <f>IF($DS391,
IF(F391="","Debes escribir el número de documento del empleado. ","")
)</f>
        <v/>
      </c>
      <c r="DW391" s="46">
        <f>IF($DS391,
IF(G391="","Debes escribir el primer nombre del empleado. ","")
)</f>
        <v/>
      </c>
      <c r="DY391" s="46">
        <f>IF($DS391,
IF(I391="","Debes escribir el primer apellido del empleado. ","")
)</f>
        <v/>
      </c>
      <c r="DZ391" s="46">
        <f>IF($DS391,
IF(J391="","Debes escribir el segundo apellido del empleado. ","")
)</f>
        <v/>
      </c>
      <c r="EB391" s="46">
        <f>IF($DS391,
IF(L391="","Debes escribir la fecha de ingreso del empleado. ",
IF(ISERR(DATE(YEAR(L391),MONTH(L391),DAY(L391))), "El valor ingresado en fecha de ingreso no tiene un formato válido. ","")
)
)</f>
        <v/>
      </c>
      <c r="EC391" s="46">
        <f>IF($DS391,
IF(M391="","Debes escribir el tiempo laborado. ",
IF( IFERROR(INT(M391),1.1) &lt;&gt; IFERROR(_xlfn.NUMBERVALUE(M391),1), "El valor de los días trabajados debe ser un número entero. ", "")
)
)</f>
        <v/>
      </c>
      <c r="ED391" s="46">
        <f>IF($DS391,
IF( AND(N391&lt;&gt;"", ISERR(DATE(YEAR(N391),MONTH(N391),DAY(N391))) ), "El valor ingresado en fecha de ingreso no tiene un formato válido. ",
IF( AND(N391&lt;&gt;"", $E$6&lt;&gt;"", DATE(YEAR(N391), MONTH(N391), 1) &lt;&gt; IFERROR(DATE(MID($E$6, 1, 4), MID($E$6, 6, 2),1), "1/1/1900") ), "La fecha de retiro debe estar dentro del período liquidado. ", "")
)
)</f>
        <v/>
      </c>
      <c r="EE391" s="46">
        <f>IF($DS391,
IF(O391="","Debes seleccionar el tipo de trabajador. ",
IF(_xlfn.IFNA(VLOOKUP(O391,TIPO_DE_TRABAJADOR,1,FALSE),-1)=-1,"El tipo de trabajador no es válido (por favor seleccionarlo de la lista). ","")
)
)</f>
        <v/>
      </c>
      <c r="EF391" s="46">
        <f>IF($DS391,
IF(P391="","Debes seleccionar si es un trabajador dependiente pensionado por vejez. ",
IF(_xlfn.IFNA(VLOOKUP(P391,SUBTIPO_DE_TRABAJADOR,1,FALSE),-1)=-1,"El tipo de trabajador dependiente pensionado por vejez no es válido (por favor seleccionarlo de la lista). ","")
)
)</f>
        <v/>
      </c>
      <c r="EG391" s="46">
        <f>IF($DS391,
IF(Q391="","Debes seleccionar el tipo de contrato del trabajador. ",
IF(_xlfn.IFNA(VLOOKUP(Q391,TIPO_DE_CONTRATO,1,FALSE),-1)=-1,"El tipo de contrato del trabajador no es válido (por favor seleccionarlo de la lista). ","")
)
)</f>
        <v/>
      </c>
      <c r="EH391" s="46">
        <f>IF($DS391,
IF(R391="","Debes seleccionar si es un salario integral. ",
IF(_xlfn.IFNA(VLOOKUP(R391,SI_NO,1,FALSE),-1)=-1,"Valor no válido para salario integral (por favor seleccionarlo de la lista). ","")
)
)</f>
        <v/>
      </c>
      <c r="EI391" s="46">
        <f>IF($DS391,
IF(S391="","Debes seleccionar si el trabajador realiza actividades de riesgo. ",
IF(_xlfn.IFNA(VLOOKUP(S391,SI_NO,1,FALSE),-1)=-1,"Valor no válido para actividad de alto riesgo (por favor seleccionarlo de la lista). ","")
)
)</f>
        <v/>
      </c>
      <c r="EK391" s="46">
        <f>IF($DS391,
IF(U391="","Debes escribir el código del municipio de residencia del trabajador. ",
IF(_xlfn.IFNA(VLOOKUP(U391,MUNICIPIO,1,FALSE),-1)=-1,"El municipio de residencia del trabajador es inválido (por favor seleccionarlo de la lista). ","")
)
)</f>
        <v/>
      </c>
      <c r="EL391" s="46">
        <f>IF($DS391,
IF(V391="","Debes escribir el la dirección de residendia del trabajador. ","")
)</f>
        <v/>
      </c>
      <c r="EM391" s="46">
        <f>IF($DS391,
IF(W391="","Debes escribir la fecha de inicio de la liquidación. ",
IF(ISERR(DATE(YEAR(W391),MONTH(W391),DAY(W391))),"El valor ingresado en fecha de inicio de liquidación no tiene un formato válido. ",
IF( AND($E$6&lt;&gt;"", DATE(YEAR(W391), MONTH(W391), 1) &lt;&gt; IFERROR(DATE(MID($E$6, 1, 4), MID($E$6, 6, 2),1), "1/1/1900") ), "La fecha de inicio de la liquidación debe estar dentro del período liquidado. ", "")
)
)
)</f>
        <v/>
      </c>
      <c r="EN391" s="46">
        <f>IF($DS391,
IF(X391="","Debes escribir la fecha de fin de la liquidación. ",
IF(ISERR(DATE(YEAR(X391),MONTH(X391),DAY(X391))),"El valor ingresado en fecha de fin de liquidación no tiene un formato válido. ",
IF( AND($E$6&lt;&gt;"", DATE(YEAR(X391), MONTH(X391), 1) &lt;&gt; IFERROR(DATE(MID($E$6, 1, 4), MID($E$6, 6, 2),1), "1/1/1900") ), "La fecha de fin de la liquidación debe estar dentro del período liquidado. ", "")
)
)
)</f>
        <v/>
      </c>
      <c r="EO391" s="46">
        <f>IF($DS391,
IF(Y391="","Debes escribir la frecuencia de pago del trabajador. ",
IF(_xlfn.IFNA(VLOOKUP(Y391,PERÍODO_DE_NÓMINA,1,FALSE),-1)=-1,"La frecuencia de pago es inválida (por favor seleccionarlo de la lista). ","")
)
)</f>
        <v/>
      </c>
      <c r="EP391" s="46">
        <f>IF($DS391,
IF(Z391="","Debes escribir la fecha de pago. ",
IF(ISERR(DATE(YEAR(Z391),MONTH(Z391),DAY(Z391))), "El valor ingresado en fecha de pago no tiene un formato válido. ","")
)
)</f>
        <v/>
      </c>
      <c r="EQ391" s="46">
        <f>IF($DS391,
IF(AA391="","Debes escribir el medio de pago. ",
IF(_xlfn.IFNA(VLOOKUP(AA391,MEDIOS_DE_PAGO,1,FALSE),-1)=-1,"El medio de pago es inválido (por favor seleccionarlo de la lista). ","")
)
)</f>
        <v/>
      </c>
      <c r="ER391" s="46">
        <f>OR(AA391='Tablas '!$T$4,AA391='Tablas '!$T$7,AA391='Tablas '!$T$8,AA391='Tablas '!$T$11)</f>
        <v/>
      </c>
      <c r="ES391" s="46">
        <f>IF(AND($DS391,ER391),
IF(AB391="","Debes escribir la entidad bancaria. ",""),
""
)</f>
        <v/>
      </c>
      <c r="ET391" s="46">
        <f>IF(AND($DS391,ER391),
IF(AC391="","Debes escribir el tipo de cuenta bancaria. ",
IF(_xlfn.IFNA(VLOOKUP(AC391,TIPO_DE_CUENTA,1,FALSE),-1)=-1,"El tipo de cuenta bancaria es inválida (por favor seleccionarlo de la lista). ","")
),
""
)</f>
        <v/>
      </c>
      <c r="EU391" s="46">
        <f>IF(AND($DS391,ER391),
IF(AD391="","Debes escribir el número de cuenta bancaria. ",""),
""
)</f>
        <v/>
      </c>
      <c r="EV391" s="46">
        <f>IF($DS391,
IF(AE391="","Debes escribir el valor del sueldo básico. ",
IF( ISERR(_xlfn.NUMBERVALUE(AE391)), "El valor del sueldo básico debe ser un número válido. ", "")
)
)</f>
        <v/>
      </c>
      <c r="EW391" s="46">
        <f>IF($DS391,
IF(AF391="","Debes escribir el número de días trabajados. ",
IF( IFERROR(INT(AF391),1.1) &lt;&gt; IFERROR(_xlfn.NUMBERVALUE(AF391),1), "La cantidad de días trabajados debe ser un número entero. ", "")
)
)</f>
        <v/>
      </c>
      <c r="EX391" s="46">
        <f>IF($DS391,
IF(AG391="","Debes escribir el valor del sueldo trabajado. ",
IF( ISERR(_xlfn.NUMBERVALUE(AG391)), "El valor del sueldo trabajado debe ser un número válido. ", "")
)
)</f>
        <v/>
      </c>
      <c r="EY391" s="46">
        <f>IF($DS391,
IF( AND(AH391&lt;&gt;"", ISERR(_xlfn.NUMBERVALUE(AH391))), "El valor del auxilio de transporte debe ser un número válido. ", "")
)</f>
        <v/>
      </c>
      <c r="EZ391" s="46">
        <f>IF($DS391,
IF( AND(AI391&lt;&gt;"", ISERR(_xlfn.NUMBERVALUE(AI391))), "El valor de viáticos salariales debe ser un número válido. ", "")
)</f>
        <v/>
      </c>
      <c r="FA391" s="46">
        <f>IF($DS391,
IF( AND(AJ391&lt;&gt;"", ISERR(_xlfn.NUMBERVALUE(AJ391))), "El valor de viáticos NO salariales debe ser un número válido. ", "")
)</f>
        <v/>
      </c>
      <c r="FB391" s="46">
        <f>CONCATENATE(AK391,AL391)&lt;&gt;""</f>
        <v/>
      </c>
      <c r="FC391" s="46">
        <f>IF(AND($DS391,FB391),
IF(AK391="","Debes escribir el número de horas extras diurnas. ",
IF( IFERROR(INT(AK391),1.1) &lt;&gt; IFERROR(_xlfn.NUMBERVALUE(AK391),1), "La cantidad de horas extras diurnas debe ser un número entero. ", "")
),
""
)</f>
        <v/>
      </c>
      <c r="FD391" s="46">
        <f>IF(AND($DS391,FB391),
IF(AL391="","Debes escribir el valor de las horas extras diurnas. ",
IF( ISERR(_xlfn.NUMBERVALUE(AL391)), "El valor de las horas extras duirnas debe ser un número válido. ", "")
),
""
)</f>
        <v/>
      </c>
      <c r="FE391" s="46">
        <f>CONCATENATE(AM391,AN391)&lt;&gt;""</f>
        <v/>
      </c>
      <c r="FF391" s="46">
        <f>IF(AND($DS391,FE391),
IF(AM391="","Debes escribir el número de horas extras nocturnas. ",
IF( IFERROR(INT(AM391),1.1) &lt;&gt; IFERROR(_xlfn.NUMBERVALUE(AM391),1), "La cantidad de horas extras nocturnas debe ser un número entero. ", "")
),
""
)</f>
        <v/>
      </c>
      <c r="FG391" s="46">
        <f>IF(AND($DS391,FE391),
IF(AN391="","Debes escribir el valor de las horas extras nocturnas. ",
IF( ISERR(_xlfn.NUMBERVALUE(AN391)), "El valor de las horas extras nocturnas debe ser un número válido. ", "")
),
""
)</f>
        <v/>
      </c>
      <c r="FH391" s="46">
        <f>CONCATENATE(AO391,AP391)&lt;&gt;""</f>
        <v/>
      </c>
      <c r="FI391" s="46">
        <f>IF(AND($DS391,FH391),
IF(AO391="","Debes escribir el número de horas extras diurnas dominicales y festivas. ",
IF( IFERROR(INT(AO391),1.1) &lt;&gt; IFERROR(_xlfn.NUMBERVALUE(AO391),1), "La cantidad de horas extras diurnas dominicales y festivas debe ser un número entero. ", "")
),
""
)</f>
        <v/>
      </c>
      <c r="FJ391" s="46">
        <f>IF(AND($DS391,FH391),
IF(AP391="","Debes escribir el valor de las horas extras diurnas dominicales y festivas. ",
IF( ISERR(_xlfn.NUMBERVALUE(AP391)), "El valor de las horas extras diurnas dominicales y festivas debe ser un número válido. ", "")
),
""
)</f>
        <v/>
      </c>
      <c r="FK391" s="46">
        <f>CONCATENATE(AQ391,AR391)&lt;&gt;""</f>
        <v/>
      </c>
      <c r="FL391" s="46">
        <f>IF(AND($DS391,FK391),
IF(AQ391="","Debes escribir el número de horas extras nocturnas dominicales y festivas. ",
IF( IFERROR(INT(AQ391),1.1) &lt;&gt; IFERROR(_xlfn.NUMBERVALUE(AQ391),1), "La cantidad de horas extras nocturnas dominicales y festivas debe ser un número entero. ", "")
),
""
)</f>
        <v/>
      </c>
      <c r="FM391" s="46">
        <f>IF(AND($DS391,FK391),
IF(AR391="","Debes escribir el valor de las horas extras nocturnas dominicales y festivas. ",
IF( ISERR(_xlfn.NUMBERVALUE(AR391)), "El valor de las horas extras nocturnas dominicales y festivas debe ser un número válido. ", "")
),
""
)</f>
        <v/>
      </c>
      <c r="FN391" s="46">
        <f>CONCATENATE(AS391,AT391)&lt;&gt;""</f>
        <v/>
      </c>
      <c r="FO391" s="46">
        <f>IF(AND($DS391,FN391),
IF(AS391="","Debes escribir el número de horas recargo nocturno. ",
IF( IFERROR(INT(AS391),1.1) &lt;&gt; IFERROR(_xlfn.NUMBERVALUE(AS391),1), "La cantidad de horas recargo nocturno debe ser un número entero. ", "")
),
""
)</f>
        <v/>
      </c>
      <c r="FP391" s="46">
        <f>IF(AND($DS391,FN391),
IF(AT391="","Debes escribir el valor de las horas recargo nocturno. ",
IF( ISERR(_xlfn.NUMBERVALUE(AT391)), "El valor de las horas recargo nocturno debe ser un número válido. ", "")
),
""
)</f>
        <v/>
      </c>
      <c r="FQ391" s="46">
        <f>CONCATENATE(AU391,AV391)&lt;&gt;""</f>
        <v/>
      </c>
      <c r="FR391" s="46">
        <f>IF(AND($DS391,FQ391),
IF(AU391="","Debes escribir el número de horas recargo diurno dominical y festivo. ",
IF( IFERROR(INT(AU391),1.1) &lt;&gt; IFERROR(_xlfn.NUMBERVALUE(AU391),1), "La cantidad de horas recargo diurno dominical y festivo debe ser un número entero. ", "")
),
""
)</f>
        <v/>
      </c>
      <c r="FS391" s="46">
        <f>IF(AND($DS391,FQ391),
IF(AV391="","Debes escribir el valor de las horas recargo diurno dominical y festivo. ",
IF( ISERR(_xlfn.NUMBERVALUE(AV391)), "El valor de las horas recargo diurno dominical y festivo debe ser un número válido. ", "")
),
""
)</f>
        <v/>
      </c>
      <c r="FT391" s="46">
        <f>CONCATENATE(AW391,AX391)&lt;&gt;""</f>
        <v/>
      </c>
      <c r="FU391" s="46">
        <f>IF(AND($DS391,FT391),
IF(AW391="","Debes escribir el número de horas recargo nocturno dominical y festivo. ",
IF( IFERROR(INT(AW391),1.1) &lt;&gt; IFERROR(_xlfn.NUMBERVALUE(AW391),1), "La cantidad de horas recargo nocturno dominical y festivo debe ser un número entero. ", "")
),
""
)</f>
        <v/>
      </c>
      <c r="FV391" s="46">
        <f>IF(AND($DS391,FT391),
IF(AX391="","Debes escribir el valor de las horas recargo nocturno dominical y festivo. ",
IF( ISERR(_xlfn.NUMBERVALUE(AX391)), "El valor de las horas recargo nocturno dominical y festivo debe ser un número válido. ", "")
),
""
)</f>
        <v/>
      </c>
      <c r="FW391" s="46">
        <f>CONCATENATE(AY391,AZ391)&lt;&gt;""</f>
        <v/>
      </c>
      <c r="FX391" s="46">
        <f>IF(AND($DS391,FW391),
IF(AY391="","Debes escribir el número de días de vacaciones comunes. ",
IF( IFERROR(INT(AY391),1.1) &lt;&gt; IFERROR(_xlfn.NUMBERVALUE(AY391),1), "La cantidad de días de vacaciones comunes debe ser un número entero. ", "")
),
""
)</f>
        <v/>
      </c>
      <c r="FY391" s="46">
        <f>IF(AND($DS391,FW391),
IF(AZ391="","Debes escribir el valor de las vacaciones comunes. ",
IF( ISERR(_xlfn.NUMBERVALUE(AZ391)), "El valor de las vacaciones comunes debe ser un número válido. ", "")
),
""
)</f>
        <v/>
      </c>
      <c r="FZ391" s="46">
        <f>CONCATENATE(BA391,BB391)&lt;&gt;""</f>
        <v/>
      </c>
      <c r="GA391" s="46">
        <f>IF(AND($DS391,FZ391),
IF(BA391="","Debes escribir el número de días de vacaciones compensadas. ",
IF( IFERROR(INT(BA391),1.1) &lt;&gt; IFERROR(_xlfn.NUMBERVALUE(BA391),1), "La cantidad de días de vacaciones compensadas debe ser un número entero. ", "")
),
""
)</f>
        <v/>
      </c>
      <c r="GB391" s="46">
        <f>IF(AND($DS391,FZ391),
IF(BB391="","Debes escribir el valor de las vacaciones compensadas. ",
IF( ISERR(_xlfn.NUMBERVALUE(BB391)), "El valor de las vacaciones compensadas debe ser un número válido. ", "")
),
""
)</f>
        <v/>
      </c>
      <c r="GC391" s="46">
        <f>CONCATENATE(BC391,BD391)&lt;&gt;""</f>
        <v/>
      </c>
      <c r="GD391" s="46">
        <f>IF(AND($DS391,GC391),
IF(BC391="","Debes escribir el número de días de prima salarial. ",
IF( IFERROR(INT(BC391),1.1) &lt;&gt; IFERROR(_xlfn.NUMBERVALUE(BC391),1), "La cantidad de días de prima salarial debe ser un número entero. ", "")
),
""
)</f>
        <v/>
      </c>
      <c r="GE391" s="46">
        <f>IF(AND($DS391,GC391),
IF(BD391="","Debes escribir el valor de los días de prima salarial. ",
IF( ISERR(_xlfn.NUMBERVALUE(BD391)), "El valor de los días de prima salarial debe ser un número válido. ", "")
),
""
)</f>
        <v/>
      </c>
      <c r="GF391" s="46">
        <f>IF($DS391,
IF( AND(BE391&lt;&gt;"", ISERR(_xlfn.NUMBERVALUE(BE391))), "El valor de la prima NO saliarial debe ser un número válido. ", "")
)</f>
        <v/>
      </c>
      <c r="GG391" s="46">
        <f>CONCATENATE(BF391,BG391,BH391)&lt;&gt;""</f>
        <v/>
      </c>
      <c r="GH391" s="46">
        <f>IF(AND($DS391,GG391),
IF(BF391="","Debes escribir el valor de las cesantías. ",
IF( ISERR(_xlfn.NUMBERVALUE(BF391)), "El valor de las cesantías debe ser un número válido. ", "")
),
""
)</f>
        <v/>
      </c>
      <c r="GI391" s="46">
        <f>IF(AND($DS391,GG391),
IF(BG391="","Debes escribir el % de cesantías. ",
IF( ISERR(_xlfn.NUMBERVALUE(BG391)), "El % de cesantías debe ser un número válido. ", "")
),
""
)</f>
        <v/>
      </c>
      <c r="GJ391" s="46">
        <f>IF(AND($DS391,GG391),
IF(BH391="","Debes escribir el valor de intereses de cesantías. ",
IF( ISERR(_xlfn.NUMBERVALUE(BH391)), "El valor de intereses de cesantías debe ser un número válido. ", "")
),
""
)</f>
        <v/>
      </c>
      <c r="GK391" s="46">
        <f>CONCATENATE(BI391,BJ391,BK391)&lt;&gt;""</f>
        <v/>
      </c>
      <c r="GL391" s="46">
        <f>IF(AND($DS391,GK391),
IF(BI391="","Debes escribir el número de días de incapacidad. ",
IF( IFERROR(INT(BI391),1.1) &lt;&gt; IFERROR(_xlfn.NUMBERVALUE(BI391),1), "La cantidad de días de incapacidad debe ser un número entero. ", "")
),
""
)</f>
        <v/>
      </c>
      <c r="GM391" s="46">
        <f>IF(AND($DS391,GK391),
IF(BJ391="","Debes escribir el tipo de incapacidad. ",
IF(_xlfn.IFNA(VLOOKUP(BJ391,TIPO_DE_INCAPACIDAD,1,FALSE),-1)=-1,"El tipo de incapacidad es inválida (por favor seleccionarlo de la lista). ","")
),
""
)</f>
        <v/>
      </c>
      <c r="GN391" s="46">
        <f>IF(AND($DS391,GK391),
IF(BK391="","Debes escribir el valor de la incapacidad. ",
IF( ISERR(_xlfn.NUMBERVALUE(BK391)), "El valor de la incapacidad debe ser un número válido. ", "")
),
""
)</f>
        <v/>
      </c>
      <c r="GO391" s="46">
        <f>CONCATENATE(BL391,BM391)&lt;&gt;""</f>
        <v/>
      </c>
      <c r="GP391" s="46">
        <f>IF(AND($DS391,GO391),
IF(BL391="","Debes escribir el número de días de licencia de maternidad o paternidad. ",
IF( IFERROR(INT(BL391),1.1) &lt;&gt; IFERROR(_xlfn.NUMBERVALUE(BL391),1), "La cantidad de días de licencia de maternidad o paternidad debe ser un número entero. ", "")
),
""
)</f>
        <v/>
      </c>
      <c r="GQ391" s="46">
        <f>IF(AND($DS391,GO391),
IF(BM391="","Debes escribir el valor de la licencia de maternidad o paternidad. ",
IF( ISERR(_xlfn.NUMBERVALUE(BM391)), "El valor de la licencia de maternidad o paternidad debe ser un número válido. ", "")
),
""
)</f>
        <v/>
      </c>
      <c r="GR391" s="46">
        <f>CONCATENATE(BN391,BO391)&lt;&gt;""</f>
        <v/>
      </c>
      <c r="GS391" s="46">
        <f>IF(AND($DS391,GR391),
IF(BN391="","Debes escribir el número de días de licencia remunerada. ",
IF( IFERROR(INT(BN391),1.1) &lt;&gt; IFERROR(_xlfn.NUMBERVALUE(BN391),1), "La cantidad de días de licencia remunerada debe ser un número entero. ", "")
),
""
)</f>
        <v/>
      </c>
      <c r="GT391" s="46">
        <f>IF(AND($DS391,GR391),
IF(BO391="","Debes escribir el valor de la licencia remunerada. ",
IF( ISERR(_xlfn.NUMBERVALUE(BO391)), "El valor de la licencia remunerada debe ser un número válido. ", "")
),
""
)</f>
        <v/>
      </c>
      <c r="GU391" s="46">
        <f>IF($DS391,
IF( AND(BP391&lt;&gt;"", ISERR(_xlfn.NUMBERVALUE(BP391))), "El valor de la licencia NO remunerada debe ser un número válido. ", "")
)</f>
        <v/>
      </c>
      <c r="GV391" s="46">
        <f>IF($DS391,
IF( AND(BQ391&lt;&gt;"", ISERR(_xlfn.NUMBERVALUE(BQ391))), "El valor de auxilios salariales debe ser un número válido. ", "")
)</f>
        <v/>
      </c>
      <c r="GW391" s="46">
        <f>IF($DS391,
IF( AND(BR391&lt;&gt;"", ISERR(_xlfn.NUMBERVALUE(BR391))), "El valor de auxilios NO salariales debe ser un número válido. ", "")
)</f>
        <v/>
      </c>
      <c r="GX391" s="46">
        <f>IF($DS391,
IF( AND(BS391&lt;&gt;"", ISERR(_xlfn.NUMBERVALUE(BS391))), "El valor de bonos salariales debe ser un número válido. ", "")
)</f>
        <v/>
      </c>
      <c r="GY391" s="46">
        <f>IF($DS391,
IF( AND(BT391&lt;&gt;"", ISERR(_xlfn.NUMBERVALUE(BT391))), "El valor de bonos NO salariales debe ser un número válido. ", "")
)</f>
        <v/>
      </c>
      <c r="GZ391" s="46">
        <f>IF($DS391,
IF( AND(BU391&lt;&gt;"", ISERR(_xlfn.NUMBERVALUE(BU391))), "El valor de bonos salariales de alimentación debe ser un número válido. ", "")
)</f>
        <v/>
      </c>
      <c r="HA391" s="46">
        <f>IF($DS391,
IF( AND(BV391&lt;&gt;"", ISERR(_xlfn.NUMBERVALUE(BV391))), "El valor de bonos NO salariales de alimentación debe ser un número válido. ", "")
)</f>
        <v/>
      </c>
      <c r="HB391" s="46">
        <f>IF($DS391,
IF( AND(BW391&lt;&gt;"", ISERR(_xlfn.NUMBERVALUE(BW391))), "El valor de bonificaciones salariales debe ser un número válido. ", "")
)</f>
        <v/>
      </c>
      <c r="HC391" s="46">
        <f>IF($DS391,
IF( AND(BX391&lt;&gt;"", ISERR(_xlfn.NUMBERVALUE(BX391))), "El valor de bonificaciones NO salariales debe ser un número válido. ", "")
)</f>
        <v/>
      </c>
      <c r="HD391" s="46">
        <f>IF($DS391,
IF( AND(BY391&lt;&gt;"", ISERR(_xlfn.NUMBERVALUE(BY391))), "El valor de compensaciones ordinarias debe ser un número válido. ", "")
)</f>
        <v/>
      </c>
      <c r="HE391" s="46">
        <f>IF($DS391,
IF( AND(BZ391&lt;&gt;"", ISERR(_xlfn.NUMBERVALUE(BZ391))), "El valor de compensaciones extraordinarias debe ser un número válido. ", "")
)</f>
        <v/>
      </c>
      <c r="HF391" s="46">
        <f>IF($DS391,
IF( AND(CA391&lt;&gt;"", ISERR(_xlfn.NUMBERVALUE(CA391))), "El valor de comisiones debe ser un número válido. ", "")
)</f>
        <v/>
      </c>
      <c r="HG391" s="46">
        <f>IF($DS391,
IF( AND(CB391&lt;&gt;"", ISERR(_xlfn.NUMBERVALUE(CB391))), "El valor de ausencia por huega debe ser un número válido. ", "")
)</f>
        <v/>
      </c>
      <c r="HH391" s="46">
        <f>IF($DS391,
IF( AND(CC391&lt;&gt;"", ISERR(_xlfn.NUMBERVALUE(CC391))), "El valor de anticipos debe ser un número válido. ", "")
)</f>
        <v/>
      </c>
      <c r="HI391" s="46">
        <f>IF($DS391,
IF( AND(CD391&lt;&gt;"", ISERR(_xlfn.NUMBERVALUE(CD391))), "El valor de pagos a terceros debe ser un número válido. ", "")
)</f>
        <v/>
      </c>
      <c r="HJ391" s="46">
        <f>IF($DS391,
IF( AND(CE391&lt;&gt;"", ISERR(_xlfn.NUMBERVALUE(CE391))), "El valor de dotación debe ser un número válido. ", "")
)</f>
        <v/>
      </c>
      <c r="HK391" s="46">
        <f>IF($DS391,
IF( AND(CF391&lt;&gt;"", ISERR(_xlfn.NUMBERVALUE(CF391))), "El valor de apoyo sostenibilidad debe ser un número válido. ", "")
)</f>
        <v/>
      </c>
      <c r="HL391" s="46">
        <f>IF($DS391,
IF( AND(CG391&lt;&gt;"", ISERR(_xlfn.NUMBERVALUE(CG391))), "El valor de teletrabajo debe ser un número válido. ", "")
)</f>
        <v/>
      </c>
      <c r="HM391" s="46">
        <f>IF($DS391,
IF( AND(CH391&lt;&gt;"", ISERR(_xlfn.NUMBERVALUE(CH391))), "El valor de bonificación de retiro debe ser un número válido. ", "")
)</f>
        <v/>
      </c>
      <c r="HN391" s="46">
        <f>IF($DS391,
IF( AND(CI391&lt;&gt;"", ISERR(_xlfn.NUMBERVALUE(CI391))), "El valor de indemnización de retiro debe ser un número válido. ", "")
)</f>
        <v/>
      </c>
      <c r="HO391" s="46">
        <f>IF($DS391,
IF( AND(CJ391&lt;&gt;"", ISERR(_xlfn.NUMBERVALUE(CJ391))), "El valor de reintegros debe ser un número válido. ", "")
)</f>
        <v/>
      </c>
      <c r="HP391" s="46">
        <f>CONCATENATE(CK391,CL391,CM391)&lt;&gt;""</f>
        <v/>
      </c>
      <c r="HQ391" s="46">
        <f>IF(AND($DS391,HP391),
IF(CK391="","Debes escribir la descripción de otro concepto no categorizado. ",""),
""
)</f>
        <v/>
      </c>
      <c r="HR391" s="46">
        <f>IF(AND($DS391,HP391),
IF(CONCATENATE(CL391,CM391)="","Debes escribir al menos un valor de concepto no categorizado (salarial o no salarial). ",
IF(ISERR(_xlfn.NUMBERVALUE(CL391)),"El valor salarial concepto no categorizado debe ser un número válido. ","")
),
""
)</f>
        <v/>
      </c>
      <c r="HS391" s="46">
        <f>IF(AND($DS391,HP391),
IF(CONCATENATE(CL391,CM391)="","Debes escribir al menos un valor de concepto no categorizado (salarial o no salarial). ",
IF(ISERR(_xlfn.NUMBERVALUE(CM391)),"El valor NO salarial concepto no categorizado debe ser un número válido. ","")
),
""
)</f>
        <v/>
      </c>
      <c r="HT391" s="46">
        <f>IF($DS391,
IF(CN391="","Debes escribir el porcentaje del aporte a salud. ",
IF( ISERR(_xlfn.NUMBERVALUE(CN391)), "El valor del porcentaje del aporte a salud debe ser un número válido. ", "")
)
)</f>
        <v/>
      </c>
      <c r="HU391" s="46">
        <f>IF($DS391,
IF(CO391="","Debes escribir el valor del aporte a salud. ",
IF( ISERR(_xlfn.NUMBERVALUE(CO391)), "El valor del aporte a salud debe ser un número válido. ", "")
)
)</f>
        <v/>
      </c>
      <c r="HV391" s="46">
        <f>IF($DS391,
IF( AND(CP391&lt;&gt;"", ISERR(_xlfn.NUMBERVALUE(CP391))), "El valor plan complementario debe ser un número válido. ", "")
)</f>
        <v/>
      </c>
      <c r="HW391" s="46">
        <f>IF($DS391,
IF(CQ391="","Debes escribir el porcentaje del aporte a pensión. ",
IF( ISERR(_xlfn.NUMBERVALUE(CQ391)), "El valor del porcentaje del aporte a pensión debe ser un número válido. ", "")
)
)</f>
        <v/>
      </c>
      <c r="HX391" s="46">
        <f>IF($DS391,
IF(CR391="","Debes escribir el valor del aporte a pensión. ",
IF( ISERR(_xlfn.NUMBERVALUE(CR391)), "El valor del aporte a salud debe ser un número válido. ", "")
)
)</f>
        <v/>
      </c>
      <c r="HY391" s="46">
        <f>IF($DS391,
IF( AND(CS391&lt;&gt;"", ISERR(_xlfn.NUMBERVALUE(CS391))), "El valor pensión voluntaria debe ser un número válido. ", "")
)</f>
        <v/>
      </c>
      <c r="HZ391" s="46">
        <f>CONCATENATE(CT391,CU391,CV391,CW391)&lt;&gt;""</f>
        <v/>
      </c>
      <c r="IA391" s="46">
        <f>IF(AND($DS391,HZ391),
IF(CT391="","Debes escribir el % del fondo de seguridad pensional. ",
IF( ISERR(_xlfn.NUMBERVALUE(CT391)), "El % del fondo de seguridad debe ser un número válido. ", "")
),
""
)</f>
        <v/>
      </c>
      <c r="IB391" s="46">
        <f>IF(AND($DS391,HZ391),
IF(CU391="","Debes escribir el valor del aporte al fondo de solidaridad pensional. ",
IF( ISERR(_xlfn.NUMBERVALUE(CU391)), "El valor del aporte al fondo de solidaridad pensional debe ser un número válido. ", "")
),
""
)</f>
        <v/>
      </c>
      <c r="IC391" s="46">
        <f>IF(AND($DS391,HZ391),
IF(CV391="","Debes escribir el % del fondo de subsistencia. ",
IF( ISERR(_xlfn.NUMBERVALUE(CV391)), "El % del fondo de subsistencia debe ser un número válido. ", "")
),
""
)</f>
        <v/>
      </c>
      <c r="ID391" s="46">
        <f>IF(AND($DS391,HZ391),
IF(CW391="","Debes escribir el valor del fondo de subsistencia. ",
IF( ISERR(_xlfn.NUMBERVALUE(CW391)), "El valor del fondo de subsistencia debe ser un número válido. ", "")
),
""
)</f>
        <v/>
      </c>
      <c r="IE391" s="46">
        <f>CONCATENATE(CX391,CY391)&lt;&gt;""</f>
        <v/>
      </c>
      <c r="IF391" s="46">
        <f>IF(AND($DS391,IE391),
IF(CX391="","Debes escribir el % de sindicato. ",
IF( ISERR(_xlfn.NUMBERVALUE(CX391)), "El % de sindicato debe ser un número válido. ", "")
),
""
)</f>
        <v/>
      </c>
      <c r="IG391" s="46">
        <f>IF(AND($DS391,IE391),
IF(CY391="","Debes escribir el valor del sindicato. ",
IF( ISERR(_xlfn.NUMBERVALUE(CY391)), "El valor del sindicato debe ser un número válido. ", "")
),
""
)</f>
        <v/>
      </c>
      <c r="IH391" s="46">
        <f>IF($DS391,
IF( AND(CZ391&lt;&gt;"", ISERR(_xlfn.NUMBERVALUE(CZ391))), "El valor de sanción pública debe ser un número válido. ", "")
)</f>
        <v/>
      </c>
      <c r="II391" s="46">
        <f>IF($DS391,
IF( AND(DA391&lt;&gt;"", ISERR(_xlfn.NUMBERVALUE(DA391))), "El valor de sanción privada debe ser un número válido. ", "")
)</f>
        <v/>
      </c>
      <c r="IJ391" s="46">
        <f>CONCATENATE(DB391,DC391)&lt;&gt;""</f>
        <v/>
      </c>
      <c r="IK391" s="46">
        <f>IF(AND($DS391,IJ391),
IF(DB391="","Debes escribir la descripción de libranza. ",""),
""
)</f>
        <v/>
      </c>
      <c r="IL391" s="46">
        <f>IF(AND($DS391,IJ391),
IF(DC391="","Debes escribir la cuota libranza. ",
IF(ISERR(_xlfn.NUMBERVALUE(DC391)),"El valor de la cuota libranza debe ser un número válido. ","")
),
""
)</f>
        <v/>
      </c>
      <c r="IM391" s="46">
        <f>IF($DS391,
IF( AND(DD391&lt;&gt;"", ISERR(_xlfn.NUMBERVALUE(DD391))), "El valor de pagos a terceros debe ser un número válido. ", "")
)</f>
        <v/>
      </c>
      <c r="IN391" s="46">
        <f>IF($DS391,
IF( AND(DE391&lt;&gt;"", ISERR(_xlfn.NUMBERVALUE(DE391))), "El valor de anticipos debe ser un número válido. ", "")
)</f>
        <v/>
      </c>
      <c r="IO391" s="46">
        <f>IF($DS391,
IF( AND(DF391&lt;&gt;"", ISERR(_xlfn.NUMBERVALUE(DF391))), "El valor de AFC debe ser un número válido. ", "")
)</f>
        <v/>
      </c>
      <c r="IP391" s="46">
        <f>IF($DS391,
IF( AND(DG391&lt;&gt;"", ISERR(_xlfn.NUMBERVALUE(DG391))), "El valor de rete-fuente debe ser un número válido. ", "")
)</f>
        <v/>
      </c>
      <c r="IQ391" s="46">
        <f>IF($DS391,
IF( AND(DH391&lt;&gt;"", ISERR(_xlfn.NUMBERVALUE(DH391))), "El valor de cooperativa de trabajo debe ser un número válido. ", "")
)</f>
        <v/>
      </c>
      <c r="IR391" s="46">
        <f>IF($DS391,
IF( AND(DI391&lt;&gt;"", ISERR(_xlfn.NUMBERVALUE(DI391))), "El valor de embargo fiscal debe ser un número válido. ", "")
)</f>
        <v/>
      </c>
      <c r="IS391" s="46">
        <f>IF($DS391,
IF( AND(DJ391&lt;&gt;"", ISERR(_xlfn.NUMBERVALUE(DJ391))), "El valor de educación debe ser un número válido. ", "")
)</f>
        <v/>
      </c>
      <c r="IT391" s="46">
        <f>IF($DS391,
IF( AND(DK391&lt;&gt;"", ISERR(_xlfn.NUMBERVALUE(DK391))), "El valor de reintegro debe ser un número válido. ", "")
)</f>
        <v/>
      </c>
      <c r="IU391" s="46">
        <f>IF($DS391,
IF( AND(DL391&lt;&gt;"", ISERR(_xlfn.NUMBERVALUE(DL391))), "El valor de deuda debe ser un número válido. ", "")
)</f>
        <v/>
      </c>
      <c r="IV391" s="46">
        <f>IF($DS391,
IF( AND(DM391&lt;&gt;"", ISERR(_xlfn.NUMBERVALUE(DM391))), "El valor de otras deducciones debe ser un número válido. ", "")
)</f>
        <v/>
      </c>
      <c r="IW391" s="46">
        <f>IF($DS391,
IF(DN391="","Debes escribir el valor de los devengos totales. ",
IF( ISERR(_xlfn.NUMBERVALUE(DN391)), "El valor de los devengos totales debe ser un número válido. ", "")
)
)</f>
        <v/>
      </c>
      <c r="IX391" s="46">
        <f>IF($DS391,
IF(DO391="","Debes escribir el valor de las deducciones totales. ",
IF( ISERR(_xlfn.NUMBERVALUE(DO391)), "El valor de las deducciones totales debe ser un número válido. ", "")
)
)</f>
        <v/>
      </c>
      <c r="IY391" s="46">
        <f>IF($DS391,
IF(DP391="","Debes escribir el valor del salario total. ",
IF( ISERR(_xlfn.NUMBERVALUE(DP391)), "El valor del salario total debe ser un número válido. ", "")
)
)</f>
        <v/>
      </c>
    </row>
    <row r="392">
      <c r="B392" s="48" t="n">
        <v>380</v>
      </c>
      <c r="C392" s="61">
        <f>IF(AND(DS392,DP392&lt;&gt;""),
IF(DQ392="","OK","Error"),
""
)</f>
        <v/>
      </c>
      <c r="D392" s="53" t="n"/>
      <c r="E392" s="52" t="n"/>
      <c r="F392" s="112" t="n"/>
      <c r="G392" s="52" t="n"/>
      <c r="H392" s="53" t="n"/>
      <c r="I392" s="52" t="n"/>
      <c r="J392" s="52" t="n"/>
      <c r="K392" s="53" t="n"/>
      <c r="L392" s="55" t="n"/>
      <c r="M392" s="108" t="n"/>
      <c r="N392" s="56" t="n"/>
      <c r="O392" s="52" t="n"/>
      <c r="P392" s="52" t="n"/>
      <c r="Q392" s="52" t="n"/>
      <c r="R392" s="52" t="n"/>
      <c r="S392" s="52" t="n"/>
      <c r="T392" s="53" t="n"/>
      <c r="U392" s="52" t="n"/>
      <c r="V392" s="52" t="n"/>
      <c r="W392" s="55" t="n"/>
      <c r="X392" s="55" t="n"/>
      <c r="Y392" s="52" t="n"/>
      <c r="Z392" s="55" t="n"/>
      <c r="AA392" s="52" t="n"/>
      <c r="AB392" s="53" t="n"/>
      <c r="AC392" s="53" t="n"/>
      <c r="AD392" s="53" t="n"/>
      <c r="AE392" s="177" t="n"/>
      <c r="AF392" s="113" t="n"/>
      <c r="AG392" s="177" t="n"/>
      <c r="AH392" s="178" t="n"/>
      <c r="AI392" s="178" t="n"/>
      <c r="AJ392" s="178" t="n"/>
      <c r="AK392" s="114" t="n"/>
      <c r="AL392" s="178" t="n"/>
      <c r="AM392" s="114" t="n"/>
      <c r="AN392" s="178" t="n"/>
      <c r="AO392" s="114" t="n"/>
      <c r="AP392" s="178" t="n"/>
      <c r="AQ392" s="114" t="n"/>
      <c r="AR392" s="178" t="n"/>
      <c r="AS392" s="114" t="n"/>
      <c r="AT392" s="178" t="n"/>
      <c r="AU392" s="114" t="n"/>
      <c r="AV392" s="178" t="n"/>
      <c r="AW392" s="114" t="n"/>
      <c r="AX392" s="178" t="n"/>
      <c r="AY392" s="114" t="n"/>
      <c r="AZ392" s="178" t="n"/>
      <c r="BA392" s="114" t="n"/>
      <c r="BB392" s="178" t="n"/>
      <c r="BC392" s="114" t="n"/>
      <c r="BD392" s="178" t="n"/>
      <c r="BE392" s="178" t="n"/>
      <c r="BF392" s="178" t="n"/>
      <c r="BG392" s="59" t="n"/>
      <c r="BH392" s="178" t="n"/>
      <c r="BI392" s="114" t="n"/>
      <c r="BJ392" s="53" t="n"/>
      <c r="BK392" s="178" t="n"/>
      <c r="BL392" s="114" t="n"/>
      <c r="BM392" s="178" t="n"/>
      <c r="BN392" s="114" t="n"/>
      <c r="BO392" s="178" t="n"/>
      <c r="BP392" s="178" t="n"/>
      <c r="BQ392" s="178" t="n"/>
      <c r="BR392" s="178" t="n"/>
      <c r="BS392" s="178" t="n"/>
      <c r="BT392" s="178" t="n"/>
      <c r="BU392" s="178" t="n"/>
      <c r="BV392" s="178" t="n"/>
      <c r="BW392" s="178" t="n"/>
      <c r="BX392" s="178" t="n"/>
      <c r="BY392" s="178" t="n"/>
      <c r="BZ392" s="178" t="n"/>
      <c r="CA392" s="178" t="n"/>
      <c r="CB392" s="178" t="n"/>
      <c r="CC392" s="178" t="n"/>
      <c r="CD392" s="178" t="n"/>
      <c r="CE392" s="178" t="n"/>
      <c r="CF392" s="178" t="n"/>
      <c r="CG392" s="178" t="n"/>
      <c r="CH392" s="178" t="n"/>
      <c r="CI392" s="178" t="n"/>
      <c r="CJ392" s="178" t="n"/>
      <c r="CK392" s="53" t="n"/>
      <c r="CL392" s="178" t="n"/>
      <c r="CM392" s="178" t="n"/>
      <c r="CN392" s="60" t="n"/>
      <c r="CO392" s="177" t="n"/>
      <c r="CP392" s="178" t="n"/>
      <c r="CQ392" s="60" t="n"/>
      <c r="CR392" s="177" t="n"/>
      <c r="CS392" s="178" t="n"/>
      <c r="CT392" s="59" t="n"/>
      <c r="CU392" s="178" t="n"/>
      <c r="CV392" s="59" t="n"/>
      <c r="CW392" s="178" t="n"/>
      <c r="CX392" s="59" t="n"/>
      <c r="CY392" s="178" t="n"/>
      <c r="CZ392" s="178" t="n"/>
      <c r="DA392" s="178" t="n"/>
      <c r="DB392" s="53" t="n"/>
      <c r="DC392" s="178" t="n"/>
      <c r="DD392" s="178" t="n"/>
      <c r="DE392" s="178" t="n"/>
      <c r="DF392" s="178" t="n"/>
      <c r="DG392" s="178" t="n"/>
      <c r="DH392" s="178" t="n"/>
      <c r="DI392" s="178" t="n"/>
      <c r="DJ392" s="178" t="n"/>
      <c r="DK392" s="178" t="n"/>
      <c r="DL392" s="178" t="n"/>
      <c r="DM392" s="178" t="n"/>
      <c r="DN392" s="177" t="n"/>
      <c r="DO392" s="177" t="n"/>
      <c r="DP392" s="177" t="n"/>
      <c r="DQ392" s="76">
        <f>IF(AND(DS392,DP392&lt;&gt;""),
CONCATENATE(DT392,DU392,DV392,DW392,DX392,DY392,DZ392,EA392,EB392,EC392,ED392,EE392,EF392,EG392,EH392,EI392,EJ392,EK392,EL392,EM392,EN392,EO392,EP392,EQ392,ES392,ET392,EU392,EV392,EW392,EX392,EY392,EZ392,FA392,FC392,FD392,FF392,FG392,FI392,FJ392,FL392,FM392,FO392,FP392,FR392,FS392,FU392,FV392,FX392,FY392,GA392,GB392,GD392,GE392,GF392,GH392,GI392,GJ392,GL392,GM392,GN392,GP392,GQ392,GS392,GT392,GU392,GV392,GW392,GX392,GY392,GZ392,HA392,HB392,HC392,HD392,HE392,HF392,HG392,HH392,HI392,HJ392,HK392,HL392,HM392,HN392,HO392,HQ392,HR392,HS392,HT392,HU392,HV392,HW392,HX392,HY392,IA392,IB392,IC392,ID392,IF392,IG392,IH392,II392,IK392,IL392,IM392,IN392,IO392,IP392,IQ392,IR392,IS392,IT392,IU392,IV392,IW392,IX392,IY392,IZ392),
""
)</f>
        <v/>
      </c>
      <c r="DR392" s="53" t="n"/>
      <c r="DS392" s="46">
        <f>CONCATENATE(D392,$E392,$F392,$G392,H392,$I392,$J392,K392,$L392,$M392,N392,$O392,$P392,$Q392,$R392,$S392,T392,$U392,$V392,$W392,$X392,$Y392,$Z392,$AA392,AB392,AC392,AD392,$AE392,$AF392,$AG392,AH392,AI392,AJ392,AK392,AL392,AM392,AN392,AO392,AP392,AQ392,AR392,AS392,AT392,AU392,AV392,AW392,AX392,AY392,AZ392,BA392,BB392,BC392,BD392,BE392,BF392,BG392,BH392,BI392,BJ392,BK392,BL392,BM392,BN392,BO392,BP392,BQ392,BR392,BS392,BT392,BU392,BV392,BW392,BX392,BY392,BZ392,CA392,CB392,CC392,CD392,CE392,CF392,CG392,CH392,CI392,CJ392,CK392,CL392,CM392,$CN392,$CO392,CP392,$CQ392,$CR392,CS392,CT392,CU392,CV392,CW392,CX392,CY392,CZ392,DA392,DB392,DC392,DD392,DE392,DF392,DG392,DH392,DI392,DJ392,DK392,DL392,DM392,$DN392,$DO392,$DP392,DR392)&lt;&gt;""</f>
        <v/>
      </c>
      <c r="DT392" s="46">
        <f>IF(AND($DS392,$E$4&lt;&gt;""),
IF(LEFT($E$4,2) = "1.",
IF(D392&lt;&gt;"","El CUNE sólo se envía en operaciones de novedad o ajuste. ",""),
IF(D392="","Debes escribir un CUNE válido para realizar operaciones de novedad o ajuste. ","")),
""
)</f>
        <v/>
      </c>
      <c r="DU392" s="46">
        <f>IF($DS392,
IF(E392="","Debes seleccionar el tipo de documento del empleado. ",
IF(_xlfn.IFNA(VLOOKUP(E392,TIPO_DE_DOCUMENTO,1,FALSE),-1)=-1,"El tipo de documento no es válido (por favor seleccionarlo de la lista). ","")
)
)</f>
        <v/>
      </c>
      <c r="DV392" s="46">
        <f>IF($DS392,
IF(F392="","Debes escribir el número de documento del empleado. ","")
)</f>
        <v/>
      </c>
      <c r="DW392" s="46">
        <f>IF($DS392,
IF(G392="","Debes escribir el primer nombre del empleado. ","")
)</f>
        <v/>
      </c>
      <c r="DY392" s="46">
        <f>IF($DS392,
IF(I392="","Debes escribir el primer apellido del empleado. ","")
)</f>
        <v/>
      </c>
      <c r="DZ392" s="46">
        <f>IF($DS392,
IF(J392="","Debes escribir el segundo apellido del empleado. ","")
)</f>
        <v/>
      </c>
      <c r="EB392" s="46">
        <f>IF($DS392,
IF(L392="","Debes escribir la fecha de ingreso del empleado. ",
IF(ISERR(DATE(YEAR(L392),MONTH(L392),DAY(L392))), "El valor ingresado en fecha de ingreso no tiene un formato válido. ","")
)
)</f>
        <v/>
      </c>
      <c r="EC392" s="46">
        <f>IF($DS392,
IF(M392="","Debes escribir el tiempo laborado. ",
IF( IFERROR(INT(M392),1.1) &lt;&gt; IFERROR(_xlfn.NUMBERVALUE(M392),1), "El valor de los días trabajados debe ser un número entero. ", "")
)
)</f>
        <v/>
      </c>
      <c r="ED392" s="46">
        <f>IF($DS392,
IF( AND(N392&lt;&gt;"", ISERR(DATE(YEAR(N392),MONTH(N392),DAY(N392))) ), "El valor ingresado en fecha de ingreso no tiene un formato válido. ",
IF( AND(N392&lt;&gt;"", $E$6&lt;&gt;"", DATE(YEAR(N392), MONTH(N392), 1) &lt;&gt; IFERROR(DATE(MID($E$6, 1, 4), MID($E$6, 6, 2),1), "1/1/1900") ), "La fecha de retiro debe estar dentro del período liquidado. ", "")
)
)</f>
        <v/>
      </c>
      <c r="EE392" s="46">
        <f>IF($DS392,
IF(O392="","Debes seleccionar el tipo de trabajador. ",
IF(_xlfn.IFNA(VLOOKUP(O392,TIPO_DE_TRABAJADOR,1,FALSE),-1)=-1,"El tipo de trabajador no es válido (por favor seleccionarlo de la lista). ","")
)
)</f>
        <v/>
      </c>
      <c r="EF392" s="46">
        <f>IF($DS392,
IF(P392="","Debes seleccionar si es un trabajador dependiente pensionado por vejez. ",
IF(_xlfn.IFNA(VLOOKUP(P392,SUBTIPO_DE_TRABAJADOR,1,FALSE),-1)=-1,"El tipo de trabajador dependiente pensionado por vejez no es válido (por favor seleccionarlo de la lista). ","")
)
)</f>
        <v/>
      </c>
      <c r="EG392" s="46">
        <f>IF($DS392,
IF(Q392="","Debes seleccionar el tipo de contrato del trabajador. ",
IF(_xlfn.IFNA(VLOOKUP(Q392,TIPO_DE_CONTRATO,1,FALSE),-1)=-1,"El tipo de contrato del trabajador no es válido (por favor seleccionarlo de la lista). ","")
)
)</f>
        <v/>
      </c>
      <c r="EH392" s="46">
        <f>IF($DS392,
IF(R392="","Debes seleccionar si es un salario integral. ",
IF(_xlfn.IFNA(VLOOKUP(R392,SI_NO,1,FALSE),-1)=-1,"Valor no válido para salario integral (por favor seleccionarlo de la lista). ","")
)
)</f>
        <v/>
      </c>
      <c r="EI392" s="46">
        <f>IF($DS392,
IF(S392="","Debes seleccionar si el trabajador realiza actividades de riesgo. ",
IF(_xlfn.IFNA(VLOOKUP(S392,SI_NO,1,FALSE),-1)=-1,"Valor no válido para actividad de alto riesgo (por favor seleccionarlo de la lista). ","")
)
)</f>
        <v/>
      </c>
      <c r="EK392" s="46">
        <f>IF($DS392,
IF(U392="","Debes escribir el código del municipio de residencia del trabajador. ",
IF(_xlfn.IFNA(VLOOKUP(U392,MUNICIPIO,1,FALSE),-1)=-1,"El municipio de residencia del trabajador es inválido (por favor seleccionarlo de la lista). ","")
)
)</f>
        <v/>
      </c>
      <c r="EL392" s="46">
        <f>IF($DS392,
IF(V392="","Debes escribir el la dirección de residendia del trabajador. ","")
)</f>
        <v/>
      </c>
      <c r="EM392" s="46">
        <f>IF($DS392,
IF(W392="","Debes escribir la fecha de inicio de la liquidación. ",
IF(ISERR(DATE(YEAR(W392),MONTH(W392),DAY(W392))),"El valor ingresado en fecha de inicio de liquidación no tiene un formato válido. ",
IF( AND($E$6&lt;&gt;"", DATE(YEAR(W392), MONTH(W392), 1) &lt;&gt; IFERROR(DATE(MID($E$6, 1, 4), MID($E$6, 6, 2),1), "1/1/1900") ), "La fecha de inicio de la liquidación debe estar dentro del período liquidado. ", "")
)
)
)</f>
        <v/>
      </c>
      <c r="EN392" s="46">
        <f>IF($DS392,
IF(X392="","Debes escribir la fecha de fin de la liquidación. ",
IF(ISERR(DATE(YEAR(X392),MONTH(X392),DAY(X392))),"El valor ingresado en fecha de fin de liquidación no tiene un formato válido. ",
IF( AND($E$6&lt;&gt;"", DATE(YEAR(X392), MONTH(X392), 1) &lt;&gt; IFERROR(DATE(MID($E$6, 1, 4), MID($E$6, 6, 2),1), "1/1/1900") ), "La fecha de fin de la liquidación debe estar dentro del período liquidado. ", "")
)
)
)</f>
        <v/>
      </c>
      <c r="EO392" s="46">
        <f>IF($DS392,
IF(Y392="","Debes escribir la frecuencia de pago del trabajador. ",
IF(_xlfn.IFNA(VLOOKUP(Y392,PERÍODO_DE_NÓMINA,1,FALSE),-1)=-1,"La frecuencia de pago es inválida (por favor seleccionarlo de la lista). ","")
)
)</f>
        <v/>
      </c>
      <c r="EP392" s="46">
        <f>IF($DS392,
IF(Z392="","Debes escribir la fecha de pago. ",
IF(ISERR(DATE(YEAR(Z392),MONTH(Z392),DAY(Z392))), "El valor ingresado en fecha de pago no tiene un formato válido. ","")
)
)</f>
        <v/>
      </c>
      <c r="EQ392" s="46">
        <f>IF($DS392,
IF(AA392="","Debes escribir el medio de pago. ",
IF(_xlfn.IFNA(VLOOKUP(AA392,MEDIOS_DE_PAGO,1,FALSE),-1)=-1,"El medio de pago es inválido (por favor seleccionarlo de la lista). ","")
)
)</f>
        <v/>
      </c>
      <c r="ER392" s="46">
        <f>OR(AA392='Tablas '!$T$4,AA392='Tablas '!$T$7,AA392='Tablas '!$T$8,AA392='Tablas '!$T$11)</f>
        <v/>
      </c>
      <c r="ES392" s="46">
        <f>IF(AND($DS392,ER392),
IF(AB392="","Debes escribir la entidad bancaria. ",""),
""
)</f>
        <v/>
      </c>
      <c r="ET392" s="46">
        <f>IF(AND($DS392,ER392),
IF(AC392="","Debes escribir el tipo de cuenta bancaria. ",
IF(_xlfn.IFNA(VLOOKUP(AC392,TIPO_DE_CUENTA,1,FALSE),-1)=-1,"El tipo de cuenta bancaria es inválida (por favor seleccionarlo de la lista). ","")
),
""
)</f>
        <v/>
      </c>
      <c r="EU392" s="46">
        <f>IF(AND($DS392,ER392),
IF(AD392="","Debes escribir el número de cuenta bancaria. ",""),
""
)</f>
        <v/>
      </c>
      <c r="EV392" s="46">
        <f>IF($DS392,
IF(AE392="","Debes escribir el valor del sueldo básico. ",
IF( ISERR(_xlfn.NUMBERVALUE(AE392)), "El valor del sueldo básico debe ser un número válido. ", "")
)
)</f>
        <v/>
      </c>
      <c r="EW392" s="46">
        <f>IF($DS392,
IF(AF392="","Debes escribir el número de días trabajados. ",
IF( IFERROR(INT(AF392),1.1) &lt;&gt; IFERROR(_xlfn.NUMBERVALUE(AF392),1), "La cantidad de días trabajados debe ser un número entero. ", "")
)
)</f>
        <v/>
      </c>
      <c r="EX392" s="46">
        <f>IF($DS392,
IF(AG392="","Debes escribir el valor del sueldo trabajado. ",
IF( ISERR(_xlfn.NUMBERVALUE(AG392)), "El valor del sueldo trabajado debe ser un número válido. ", "")
)
)</f>
        <v/>
      </c>
      <c r="EY392" s="46">
        <f>IF($DS392,
IF( AND(AH392&lt;&gt;"", ISERR(_xlfn.NUMBERVALUE(AH392))), "El valor del auxilio de transporte debe ser un número válido. ", "")
)</f>
        <v/>
      </c>
      <c r="EZ392" s="46">
        <f>IF($DS392,
IF( AND(AI392&lt;&gt;"", ISERR(_xlfn.NUMBERVALUE(AI392))), "El valor de viáticos salariales debe ser un número válido. ", "")
)</f>
        <v/>
      </c>
      <c r="FA392" s="46">
        <f>IF($DS392,
IF( AND(AJ392&lt;&gt;"", ISERR(_xlfn.NUMBERVALUE(AJ392))), "El valor de viáticos NO salariales debe ser un número válido. ", "")
)</f>
        <v/>
      </c>
      <c r="FB392" s="46">
        <f>CONCATENATE(AK392,AL392)&lt;&gt;""</f>
        <v/>
      </c>
      <c r="FC392" s="46">
        <f>IF(AND($DS392,FB392),
IF(AK392="","Debes escribir el número de horas extras diurnas. ",
IF( IFERROR(INT(AK392),1.1) &lt;&gt; IFERROR(_xlfn.NUMBERVALUE(AK392),1), "La cantidad de horas extras diurnas debe ser un número entero. ", "")
),
""
)</f>
        <v/>
      </c>
      <c r="FD392" s="46">
        <f>IF(AND($DS392,FB392),
IF(AL392="","Debes escribir el valor de las horas extras diurnas. ",
IF( ISERR(_xlfn.NUMBERVALUE(AL392)), "El valor de las horas extras duirnas debe ser un número válido. ", "")
),
""
)</f>
        <v/>
      </c>
      <c r="FE392" s="46">
        <f>CONCATENATE(AM392,AN392)&lt;&gt;""</f>
        <v/>
      </c>
      <c r="FF392" s="46">
        <f>IF(AND($DS392,FE392),
IF(AM392="","Debes escribir el número de horas extras nocturnas. ",
IF( IFERROR(INT(AM392),1.1) &lt;&gt; IFERROR(_xlfn.NUMBERVALUE(AM392),1), "La cantidad de horas extras nocturnas debe ser un número entero. ", "")
),
""
)</f>
        <v/>
      </c>
      <c r="FG392" s="46">
        <f>IF(AND($DS392,FE392),
IF(AN392="","Debes escribir el valor de las horas extras nocturnas. ",
IF( ISERR(_xlfn.NUMBERVALUE(AN392)), "El valor de las horas extras nocturnas debe ser un número válido. ", "")
),
""
)</f>
        <v/>
      </c>
      <c r="FH392" s="46">
        <f>CONCATENATE(AO392,AP392)&lt;&gt;""</f>
        <v/>
      </c>
      <c r="FI392" s="46">
        <f>IF(AND($DS392,FH392),
IF(AO392="","Debes escribir el número de horas extras diurnas dominicales y festivas. ",
IF( IFERROR(INT(AO392),1.1) &lt;&gt; IFERROR(_xlfn.NUMBERVALUE(AO392),1), "La cantidad de horas extras diurnas dominicales y festivas debe ser un número entero. ", "")
),
""
)</f>
        <v/>
      </c>
      <c r="FJ392" s="46">
        <f>IF(AND($DS392,FH392),
IF(AP392="","Debes escribir el valor de las horas extras diurnas dominicales y festivas. ",
IF( ISERR(_xlfn.NUMBERVALUE(AP392)), "El valor de las horas extras diurnas dominicales y festivas debe ser un número válido. ", "")
),
""
)</f>
        <v/>
      </c>
      <c r="FK392" s="46">
        <f>CONCATENATE(AQ392,AR392)&lt;&gt;""</f>
        <v/>
      </c>
      <c r="FL392" s="46">
        <f>IF(AND($DS392,FK392),
IF(AQ392="","Debes escribir el número de horas extras nocturnas dominicales y festivas. ",
IF( IFERROR(INT(AQ392),1.1) &lt;&gt; IFERROR(_xlfn.NUMBERVALUE(AQ392),1), "La cantidad de horas extras nocturnas dominicales y festivas debe ser un número entero. ", "")
),
""
)</f>
        <v/>
      </c>
      <c r="FM392" s="46">
        <f>IF(AND($DS392,FK392),
IF(AR392="","Debes escribir el valor de las horas extras nocturnas dominicales y festivas. ",
IF( ISERR(_xlfn.NUMBERVALUE(AR392)), "El valor de las horas extras nocturnas dominicales y festivas debe ser un número válido. ", "")
),
""
)</f>
        <v/>
      </c>
      <c r="FN392" s="46">
        <f>CONCATENATE(AS392,AT392)&lt;&gt;""</f>
        <v/>
      </c>
      <c r="FO392" s="46">
        <f>IF(AND($DS392,FN392),
IF(AS392="","Debes escribir el número de horas recargo nocturno. ",
IF( IFERROR(INT(AS392),1.1) &lt;&gt; IFERROR(_xlfn.NUMBERVALUE(AS392),1), "La cantidad de horas recargo nocturno debe ser un número entero. ", "")
),
""
)</f>
        <v/>
      </c>
      <c r="FP392" s="46">
        <f>IF(AND($DS392,FN392),
IF(AT392="","Debes escribir el valor de las horas recargo nocturno. ",
IF( ISERR(_xlfn.NUMBERVALUE(AT392)), "El valor de las horas recargo nocturno debe ser un número válido. ", "")
),
""
)</f>
        <v/>
      </c>
      <c r="FQ392" s="46">
        <f>CONCATENATE(AU392,AV392)&lt;&gt;""</f>
        <v/>
      </c>
      <c r="FR392" s="46">
        <f>IF(AND($DS392,FQ392),
IF(AU392="","Debes escribir el número de horas recargo diurno dominical y festivo. ",
IF( IFERROR(INT(AU392),1.1) &lt;&gt; IFERROR(_xlfn.NUMBERVALUE(AU392),1), "La cantidad de horas recargo diurno dominical y festivo debe ser un número entero. ", "")
),
""
)</f>
        <v/>
      </c>
      <c r="FS392" s="46">
        <f>IF(AND($DS392,FQ392),
IF(AV392="","Debes escribir el valor de las horas recargo diurno dominical y festivo. ",
IF( ISERR(_xlfn.NUMBERVALUE(AV392)), "El valor de las horas recargo diurno dominical y festivo debe ser un número válido. ", "")
),
""
)</f>
        <v/>
      </c>
      <c r="FT392" s="46">
        <f>CONCATENATE(AW392,AX392)&lt;&gt;""</f>
        <v/>
      </c>
      <c r="FU392" s="46">
        <f>IF(AND($DS392,FT392),
IF(AW392="","Debes escribir el número de horas recargo nocturno dominical y festivo. ",
IF( IFERROR(INT(AW392),1.1) &lt;&gt; IFERROR(_xlfn.NUMBERVALUE(AW392),1), "La cantidad de horas recargo nocturno dominical y festivo debe ser un número entero. ", "")
),
""
)</f>
        <v/>
      </c>
      <c r="FV392" s="46">
        <f>IF(AND($DS392,FT392),
IF(AX392="","Debes escribir el valor de las horas recargo nocturno dominical y festivo. ",
IF( ISERR(_xlfn.NUMBERVALUE(AX392)), "El valor de las horas recargo nocturno dominical y festivo debe ser un número válido. ", "")
),
""
)</f>
        <v/>
      </c>
      <c r="FW392" s="46">
        <f>CONCATENATE(AY392,AZ392)&lt;&gt;""</f>
        <v/>
      </c>
      <c r="FX392" s="46">
        <f>IF(AND($DS392,FW392),
IF(AY392="","Debes escribir el número de días de vacaciones comunes. ",
IF( IFERROR(INT(AY392),1.1) &lt;&gt; IFERROR(_xlfn.NUMBERVALUE(AY392),1), "La cantidad de días de vacaciones comunes debe ser un número entero. ", "")
),
""
)</f>
        <v/>
      </c>
      <c r="FY392" s="46">
        <f>IF(AND($DS392,FW392),
IF(AZ392="","Debes escribir el valor de las vacaciones comunes. ",
IF( ISERR(_xlfn.NUMBERVALUE(AZ392)), "El valor de las vacaciones comunes debe ser un número válido. ", "")
),
""
)</f>
        <v/>
      </c>
      <c r="FZ392" s="46">
        <f>CONCATENATE(BA392,BB392)&lt;&gt;""</f>
        <v/>
      </c>
      <c r="GA392" s="46">
        <f>IF(AND($DS392,FZ392),
IF(BA392="","Debes escribir el número de días de vacaciones compensadas. ",
IF( IFERROR(INT(BA392),1.1) &lt;&gt; IFERROR(_xlfn.NUMBERVALUE(BA392),1), "La cantidad de días de vacaciones compensadas debe ser un número entero. ", "")
),
""
)</f>
        <v/>
      </c>
      <c r="GB392" s="46">
        <f>IF(AND($DS392,FZ392),
IF(BB392="","Debes escribir el valor de las vacaciones compensadas. ",
IF( ISERR(_xlfn.NUMBERVALUE(BB392)), "El valor de las vacaciones compensadas debe ser un número válido. ", "")
),
""
)</f>
        <v/>
      </c>
      <c r="GC392" s="46">
        <f>CONCATENATE(BC392,BD392)&lt;&gt;""</f>
        <v/>
      </c>
      <c r="GD392" s="46">
        <f>IF(AND($DS392,GC392),
IF(BC392="","Debes escribir el número de días de prima salarial. ",
IF( IFERROR(INT(BC392),1.1) &lt;&gt; IFERROR(_xlfn.NUMBERVALUE(BC392),1), "La cantidad de días de prima salarial debe ser un número entero. ", "")
),
""
)</f>
        <v/>
      </c>
      <c r="GE392" s="46">
        <f>IF(AND($DS392,GC392),
IF(BD392="","Debes escribir el valor de los días de prima salarial. ",
IF( ISERR(_xlfn.NUMBERVALUE(BD392)), "El valor de los días de prima salarial debe ser un número válido. ", "")
),
""
)</f>
        <v/>
      </c>
      <c r="GF392" s="46">
        <f>IF($DS392,
IF( AND(BE392&lt;&gt;"", ISERR(_xlfn.NUMBERVALUE(BE392))), "El valor de la prima NO saliarial debe ser un número válido. ", "")
)</f>
        <v/>
      </c>
      <c r="GG392" s="46">
        <f>CONCATENATE(BF392,BG392,BH392)&lt;&gt;""</f>
        <v/>
      </c>
      <c r="GH392" s="46">
        <f>IF(AND($DS392,GG392),
IF(BF392="","Debes escribir el valor de las cesantías. ",
IF( ISERR(_xlfn.NUMBERVALUE(BF392)), "El valor de las cesantías debe ser un número válido. ", "")
),
""
)</f>
        <v/>
      </c>
      <c r="GI392" s="46">
        <f>IF(AND($DS392,GG392),
IF(BG392="","Debes escribir el % de cesantías. ",
IF( ISERR(_xlfn.NUMBERVALUE(BG392)), "El % de cesantías debe ser un número válido. ", "")
),
""
)</f>
        <v/>
      </c>
      <c r="GJ392" s="46">
        <f>IF(AND($DS392,GG392),
IF(BH392="","Debes escribir el valor de intereses de cesantías. ",
IF( ISERR(_xlfn.NUMBERVALUE(BH392)), "El valor de intereses de cesantías debe ser un número válido. ", "")
),
""
)</f>
        <v/>
      </c>
      <c r="GK392" s="46">
        <f>CONCATENATE(BI392,BJ392,BK392)&lt;&gt;""</f>
        <v/>
      </c>
      <c r="GL392" s="46">
        <f>IF(AND($DS392,GK392),
IF(BI392="","Debes escribir el número de días de incapacidad. ",
IF( IFERROR(INT(BI392),1.1) &lt;&gt; IFERROR(_xlfn.NUMBERVALUE(BI392),1), "La cantidad de días de incapacidad debe ser un número entero. ", "")
),
""
)</f>
        <v/>
      </c>
      <c r="GM392" s="46">
        <f>IF(AND($DS392,GK392),
IF(BJ392="","Debes escribir el tipo de incapacidad. ",
IF(_xlfn.IFNA(VLOOKUP(BJ392,TIPO_DE_INCAPACIDAD,1,FALSE),-1)=-1,"El tipo de incapacidad es inválida (por favor seleccionarlo de la lista). ","")
),
""
)</f>
        <v/>
      </c>
      <c r="GN392" s="46">
        <f>IF(AND($DS392,GK392),
IF(BK392="","Debes escribir el valor de la incapacidad. ",
IF( ISERR(_xlfn.NUMBERVALUE(BK392)), "El valor de la incapacidad debe ser un número válido. ", "")
),
""
)</f>
        <v/>
      </c>
      <c r="GO392" s="46">
        <f>CONCATENATE(BL392,BM392)&lt;&gt;""</f>
        <v/>
      </c>
      <c r="GP392" s="46">
        <f>IF(AND($DS392,GO392),
IF(BL392="","Debes escribir el número de días de licencia de maternidad o paternidad. ",
IF( IFERROR(INT(BL392),1.1) &lt;&gt; IFERROR(_xlfn.NUMBERVALUE(BL392),1), "La cantidad de días de licencia de maternidad o paternidad debe ser un número entero. ", "")
),
""
)</f>
        <v/>
      </c>
      <c r="GQ392" s="46">
        <f>IF(AND($DS392,GO392),
IF(BM392="","Debes escribir el valor de la licencia de maternidad o paternidad. ",
IF( ISERR(_xlfn.NUMBERVALUE(BM392)), "El valor de la licencia de maternidad o paternidad debe ser un número válido. ", "")
),
""
)</f>
        <v/>
      </c>
      <c r="GR392" s="46">
        <f>CONCATENATE(BN392,BO392)&lt;&gt;""</f>
        <v/>
      </c>
      <c r="GS392" s="46">
        <f>IF(AND($DS392,GR392),
IF(BN392="","Debes escribir el número de días de licencia remunerada. ",
IF( IFERROR(INT(BN392),1.1) &lt;&gt; IFERROR(_xlfn.NUMBERVALUE(BN392),1), "La cantidad de días de licencia remunerada debe ser un número entero. ", "")
),
""
)</f>
        <v/>
      </c>
      <c r="GT392" s="46">
        <f>IF(AND($DS392,GR392),
IF(BO392="","Debes escribir el valor de la licencia remunerada. ",
IF( ISERR(_xlfn.NUMBERVALUE(BO392)), "El valor de la licencia remunerada debe ser un número válido. ", "")
),
""
)</f>
        <v/>
      </c>
      <c r="GU392" s="46">
        <f>IF($DS392,
IF( AND(BP392&lt;&gt;"", ISERR(_xlfn.NUMBERVALUE(BP392))), "El valor de la licencia NO remunerada debe ser un número válido. ", "")
)</f>
        <v/>
      </c>
      <c r="GV392" s="46">
        <f>IF($DS392,
IF( AND(BQ392&lt;&gt;"", ISERR(_xlfn.NUMBERVALUE(BQ392))), "El valor de auxilios salariales debe ser un número válido. ", "")
)</f>
        <v/>
      </c>
      <c r="GW392" s="46">
        <f>IF($DS392,
IF( AND(BR392&lt;&gt;"", ISERR(_xlfn.NUMBERVALUE(BR392))), "El valor de auxilios NO salariales debe ser un número válido. ", "")
)</f>
        <v/>
      </c>
      <c r="GX392" s="46">
        <f>IF($DS392,
IF( AND(BS392&lt;&gt;"", ISERR(_xlfn.NUMBERVALUE(BS392))), "El valor de bonos salariales debe ser un número válido. ", "")
)</f>
        <v/>
      </c>
      <c r="GY392" s="46">
        <f>IF($DS392,
IF( AND(BT392&lt;&gt;"", ISERR(_xlfn.NUMBERVALUE(BT392))), "El valor de bonos NO salariales debe ser un número válido. ", "")
)</f>
        <v/>
      </c>
      <c r="GZ392" s="46">
        <f>IF($DS392,
IF( AND(BU392&lt;&gt;"", ISERR(_xlfn.NUMBERVALUE(BU392))), "El valor de bonos salariales de alimentación debe ser un número válido. ", "")
)</f>
        <v/>
      </c>
      <c r="HA392" s="46">
        <f>IF($DS392,
IF( AND(BV392&lt;&gt;"", ISERR(_xlfn.NUMBERVALUE(BV392))), "El valor de bonos NO salariales de alimentación debe ser un número válido. ", "")
)</f>
        <v/>
      </c>
      <c r="HB392" s="46">
        <f>IF($DS392,
IF( AND(BW392&lt;&gt;"", ISERR(_xlfn.NUMBERVALUE(BW392))), "El valor de bonificaciones salariales debe ser un número válido. ", "")
)</f>
        <v/>
      </c>
      <c r="HC392" s="46">
        <f>IF($DS392,
IF( AND(BX392&lt;&gt;"", ISERR(_xlfn.NUMBERVALUE(BX392))), "El valor de bonificaciones NO salariales debe ser un número válido. ", "")
)</f>
        <v/>
      </c>
      <c r="HD392" s="46">
        <f>IF($DS392,
IF( AND(BY392&lt;&gt;"", ISERR(_xlfn.NUMBERVALUE(BY392))), "El valor de compensaciones ordinarias debe ser un número válido. ", "")
)</f>
        <v/>
      </c>
      <c r="HE392" s="46">
        <f>IF($DS392,
IF( AND(BZ392&lt;&gt;"", ISERR(_xlfn.NUMBERVALUE(BZ392))), "El valor de compensaciones extraordinarias debe ser un número válido. ", "")
)</f>
        <v/>
      </c>
      <c r="HF392" s="46">
        <f>IF($DS392,
IF( AND(CA392&lt;&gt;"", ISERR(_xlfn.NUMBERVALUE(CA392))), "El valor de comisiones debe ser un número válido. ", "")
)</f>
        <v/>
      </c>
      <c r="HG392" s="46">
        <f>IF($DS392,
IF( AND(CB392&lt;&gt;"", ISERR(_xlfn.NUMBERVALUE(CB392))), "El valor de ausencia por huega debe ser un número válido. ", "")
)</f>
        <v/>
      </c>
      <c r="HH392" s="46">
        <f>IF($DS392,
IF( AND(CC392&lt;&gt;"", ISERR(_xlfn.NUMBERVALUE(CC392))), "El valor de anticipos debe ser un número válido. ", "")
)</f>
        <v/>
      </c>
      <c r="HI392" s="46">
        <f>IF($DS392,
IF( AND(CD392&lt;&gt;"", ISERR(_xlfn.NUMBERVALUE(CD392))), "El valor de pagos a terceros debe ser un número válido. ", "")
)</f>
        <v/>
      </c>
      <c r="HJ392" s="46">
        <f>IF($DS392,
IF( AND(CE392&lt;&gt;"", ISERR(_xlfn.NUMBERVALUE(CE392))), "El valor de dotación debe ser un número válido. ", "")
)</f>
        <v/>
      </c>
      <c r="HK392" s="46">
        <f>IF($DS392,
IF( AND(CF392&lt;&gt;"", ISERR(_xlfn.NUMBERVALUE(CF392))), "El valor de apoyo sostenibilidad debe ser un número válido. ", "")
)</f>
        <v/>
      </c>
      <c r="HL392" s="46">
        <f>IF($DS392,
IF( AND(CG392&lt;&gt;"", ISERR(_xlfn.NUMBERVALUE(CG392))), "El valor de teletrabajo debe ser un número válido. ", "")
)</f>
        <v/>
      </c>
      <c r="HM392" s="46">
        <f>IF($DS392,
IF( AND(CH392&lt;&gt;"", ISERR(_xlfn.NUMBERVALUE(CH392))), "El valor de bonificación de retiro debe ser un número válido. ", "")
)</f>
        <v/>
      </c>
      <c r="HN392" s="46">
        <f>IF($DS392,
IF( AND(CI392&lt;&gt;"", ISERR(_xlfn.NUMBERVALUE(CI392))), "El valor de indemnización de retiro debe ser un número válido. ", "")
)</f>
        <v/>
      </c>
      <c r="HO392" s="46">
        <f>IF($DS392,
IF( AND(CJ392&lt;&gt;"", ISERR(_xlfn.NUMBERVALUE(CJ392))), "El valor de reintegros debe ser un número válido. ", "")
)</f>
        <v/>
      </c>
      <c r="HP392" s="46">
        <f>CONCATENATE(CK392,CL392,CM392)&lt;&gt;""</f>
        <v/>
      </c>
      <c r="HQ392" s="46">
        <f>IF(AND($DS392,HP392),
IF(CK392="","Debes escribir la descripción de otro concepto no categorizado. ",""),
""
)</f>
        <v/>
      </c>
      <c r="HR392" s="46">
        <f>IF(AND($DS392,HP392),
IF(CONCATENATE(CL392,CM392)="","Debes escribir al menos un valor de concepto no categorizado (salarial o no salarial). ",
IF(ISERR(_xlfn.NUMBERVALUE(CL392)),"El valor salarial concepto no categorizado debe ser un número válido. ","")
),
""
)</f>
        <v/>
      </c>
      <c r="HS392" s="46">
        <f>IF(AND($DS392,HP392),
IF(CONCATENATE(CL392,CM392)="","Debes escribir al menos un valor de concepto no categorizado (salarial o no salarial). ",
IF(ISERR(_xlfn.NUMBERVALUE(CM392)),"El valor NO salarial concepto no categorizado debe ser un número válido. ","")
),
""
)</f>
        <v/>
      </c>
      <c r="HT392" s="46">
        <f>IF($DS392,
IF(CN392="","Debes escribir el porcentaje del aporte a salud. ",
IF( ISERR(_xlfn.NUMBERVALUE(CN392)), "El valor del porcentaje del aporte a salud debe ser un número válido. ", "")
)
)</f>
        <v/>
      </c>
      <c r="HU392" s="46">
        <f>IF($DS392,
IF(CO392="","Debes escribir el valor del aporte a salud. ",
IF( ISERR(_xlfn.NUMBERVALUE(CO392)), "El valor del aporte a salud debe ser un número válido. ", "")
)
)</f>
        <v/>
      </c>
      <c r="HV392" s="46">
        <f>IF($DS392,
IF( AND(CP392&lt;&gt;"", ISERR(_xlfn.NUMBERVALUE(CP392))), "El valor plan complementario debe ser un número válido. ", "")
)</f>
        <v/>
      </c>
      <c r="HW392" s="46">
        <f>IF($DS392,
IF(CQ392="","Debes escribir el porcentaje del aporte a pensión. ",
IF( ISERR(_xlfn.NUMBERVALUE(CQ392)), "El valor del porcentaje del aporte a pensión debe ser un número válido. ", "")
)
)</f>
        <v/>
      </c>
      <c r="HX392" s="46">
        <f>IF($DS392,
IF(CR392="","Debes escribir el valor del aporte a pensión. ",
IF( ISERR(_xlfn.NUMBERVALUE(CR392)), "El valor del aporte a salud debe ser un número válido. ", "")
)
)</f>
        <v/>
      </c>
      <c r="HY392" s="46">
        <f>IF($DS392,
IF( AND(CS392&lt;&gt;"", ISERR(_xlfn.NUMBERVALUE(CS392))), "El valor pensión voluntaria debe ser un número válido. ", "")
)</f>
        <v/>
      </c>
      <c r="HZ392" s="46">
        <f>CONCATENATE(CT392,CU392,CV392,CW392)&lt;&gt;""</f>
        <v/>
      </c>
      <c r="IA392" s="46">
        <f>IF(AND($DS392,HZ392),
IF(CT392="","Debes escribir el % del fondo de seguridad pensional. ",
IF( ISERR(_xlfn.NUMBERVALUE(CT392)), "El % del fondo de seguridad debe ser un número válido. ", "")
),
""
)</f>
        <v/>
      </c>
      <c r="IB392" s="46">
        <f>IF(AND($DS392,HZ392),
IF(CU392="","Debes escribir el valor del aporte al fondo de solidaridad pensional. ",
IF( ISERR(_xlfn.NUMBERVALUE(CU392)), "El valor del aporte al fondo de solidaridad pensional debe ser un número válido. ", "")
),
""
)</f>
        <v/>
      </c>
      <c r="IC392" s="46">
        <f>IF(AND($DS392,HZ392),
IF(CV392="","Debes escribir el % del fondo de subsistencia. ",
IF( ISERR(_xlfn.NUMBERVALUE(CV392)), "El % del fondo de subsistencia debe ser un número válido. ", "")
),
""
)</f>
        <v/>
      </c>
      <c r="ID392" s="46">
        <f>IF(AND($DS392,HZ392),
IF(CW392="","Debes escribir el valor del fondo de subsistencia. ",
IF( ISERR(_xlfn.NUMBERVALUE(CW392)), "El valor del fondo de subsistencia debe ser un número válido. ", "")
),
""
)</f>
        <v/>
      </c>
      <c r="IE392" s="46">
        <f>CONCATENATE(CX392,CY392)&lt;&gt;""</f>
        <v/>
      </c>
      <c r="IF392" s="46">
        <f>IF(AND($DS392,IE392),
IF(CX392="","Debes escribir el % de sindicato. ",
IF( ISERR(_xlfn.NUMBERVALUE(CX392)), "El % de sindicato debe ser un número válido. ", "")
),
""
)</f>
        <v/>
      </c>
      <c r="IG392" s="46">
        <f>IF(AND($DS392,IE392),
IF(CY392="","Debes escribir el valor del sindicato. ",
IF( ISERR(_xlfn.NUMBERVALUE(CY392)), "El valor del sindicato debe ser un número válido. ", "")
),
""
)</f>
        <v/>
      </c>
      <c r="IH392" s="46">
        <f>IF($DS392,
IF( AND(CZ392&lt;&gt;"", ISERR(_xlfn.NUMBERVALUE(CZ392))), "El valor de sanción pública debe ser un número válido. ", "")
)</f>
        <v/>
      </c>
      <c r="II392" s="46">
        <f>IF($DS392,
IF( AND(DA392&lt;&gt;"", ISERR(_xlfn.NUMBERVALUE(DA392))), "El valor de sanción privada debe ser un número válido. ", "")
)</f>
        <v/>
      </c>
      <c r="IJ392" s="46">
        <f>CONCATENATE(DB392,DC392)&lt;&gt;""</f>
        <v/>
      </c>
      <c r="IK392" s="46">
        <f>IF(AND($DS392,IJ392),
IF(DB392="","Debes escribir la descripción de libranza. ",""),
""
)</f>
        <v/>
      </c>
      <c r="IL392" s="46">
        <f>IF(AND($DS392,IJ392),
IF(DC392="","Debes escribir la cuota libranza. ",
IF(ISERR(_xlfn.NUMBERVALUE(DC392)),"El valor de la cuota libranza debe ser un número válido. ","")
),
""
)</f>
        <v/>
      </c>
      <c r="IM392" s="46">
        <f>IF($DS392,
IF( AND(DD392&lt;&gt;"", ISERR(_xlfn.NUMBERVALUE(DD392))), "El valor de pagos a terceros debe ser un número válido. ", "")
)</f>
        <v/>
      </c>
      <c r="IN392" s="46">
        <f>IF($DS392,
IF( AND(DE392&lt;&gt;"", ISERR(_xlfn.NUMBERVALUE(DE392))), "El valor de anticipos debe ser un número válido. ", "")
)</f>
        <v/>
      </c>
      <c r="IO392" s="46">
        <f>IF($DS392,
IF( AND(DF392&lt;&gt;"", ISERR(_xlfn.NUMBERVALUE(DF392))), "El valor de AFC debe ser un número válido. ", "")
)</f>
        <v/>
      </c>
      <c r="IP392" s="46">
        <f>IF($DS392,
IF( AND(DG392&lt;&gt;"", ISERR(_xlfn.NUMBERVALUE(DG392))), "El valor de rete-fuente debe ser un número válido. ", "")
)</f>
        <v/>
      </c>
      <c r="IQ392" s="46">
        <f>IF($DS392,
IF( AND(DH392&lt;&gt;"", ISERR(_xlfn.NUMBERVALUE(DH392))), "El valor de cooperativa de trabajo debe ser un número válido. ", "")
)</f>
        <v/>
      </c>
      <c r="IR392" s="46">
        <f>IF($DS392,
IF( AND(DI392&lt;&gt;"", ISERR(_xlfn.NUMBERVALUE(DI392))), "El valor de embargo fiscal debe ser un número válido. ", "")
)</f>
        <v/>
      </c>
      <c r="IS392" s="46">
        <f>IF($DS392,
IF( AND(DJ392&lt;&gt;"", ISERR(_xlfn.NUMBERVALUE(DJ392))), "El valor de educación debe ser un número válido. ", "")
)</f>
        <v/>
      </c>
      <c r="IT392" s="46">
        <f>IF($DS392,
IF( AND(DK392&lt;&gt;"", ISERR(_xlfn.NUMBERVALUE(DK392))), "El valor de reintegro debe ser un número válido. ", "")
)</f>
        <v/>
      </c>
      <c r="IU392" s="46">
        <f>IF($DS392,
IF( AND(DL392&lt;&gt;"", ISERR(_xlfn.NUMBERVALUE(DL392))), "El valor de deuda debe ser un número válido. ", "")
)</f>
        <v/>
      </c>
      <c r="IV392" s="46">
        <f>IF($DS392,
IF( AND(DM392&lt;&gt;"", ISERR(_xlfn.NUMBERVALUE(DM392))), "El valor de otras deducciones debe ser un número válido. ", "")
)</f>
        <v/>
      </c>
      <c r="IW392" s="46">
        <f>IF($DS392,
IF(DN392="","Debes escribir el valor de los devengos totales. ",
IF( ISERR(_xlfn.NUMBERVALUE(DN392)), "El valor de los devengos totales debe ser un número válido. ", "")
)
)</f>
        <v/>
      </c>
      <c r="IX392" s="46">
        <f>IF($DS392,
IF(DO392="","Debes escribir el valor de las deducciones totales. ",
IF( ISERR(_xlfn.NUMBERVALUE(DO392)), "El valor de las deducciones totales debe ser un número válido. ", "")
)
)</f>
        <v/>
      </c>
      <c r="IY392" s="46">
        <f>IF($DS392,
IF(DP392="","Debes escribir el valor del salario total. ",
IF( ISERR(_xlfn.NUMBERVALUE(DP392)), "El valor del salario total debe ser un número válido. ", "")
)
)</f>
        <v/>
      </c>
    </row>
    <row r="393">
      <c r="B393" s="48" t="n">
        <v>381</v>
      </c>
      <c r="C393" s="61">
        <f>IF(AND(DS393,DP393&lt;&gt;""),
IF(DQ393="","OK","Error"),
""
)</f>
        <v/>
      </c>
      <c r="D393" s="53" t="n"/>
      <c r="E393" s="52" t="n"/>
      <c r="F393" s="112" t="n"/>
      <c r="G393" s="52" t="n"/>
      <c r="H393" s="53" t="n"/>
      <c r="I393" s="52" t="n"/>
      <c r="J393" s="52" t="n"/>
      <c r="K393" s="53" t="n"/>
      <c r="L393" s="55" t="n"/>
      <c r="M393" s="108" t="n"/>
      <c r="N393" s="56" t="n"/>
      <c r="O393" s="52" t="n"/>
      <c r="P393" s="52" t="n"/>
      <c r="Q393" s="52" t="n"/>
      <c r="R393" s="52" t="n"/>
      <c r="S393" s="52" t="n"/>
      <c r="T393" s="53" t="n"/>
      <c r="U393" s="52" t="n"/>
      <c r="V393" s="52" t="n"/>
      <c r="W393" s="55" t="n"/>
      <c r="X393" s="55" t="n"/>
      <c r="Y393" s="52" t="n"/>
      <c r="Z393" s="55" t="n"/>
      <c r="AA393" s="52" t="n"/>
      <c r="AB393" s="53" t="n"/>
      <c r="AC393" s="53" t="n"/>
      <c r="AD393" s="53" t="n"/>
      <c r="AE393" s="177" t="n"/>
      <c r="AF393" s="113" t="n"/>
      <c r="AG393" s="177" t="n"/>
      <c r="AH393" s="178" t="n"/>
      <c r="AI393" s="178" t="n"/>
      <c r="AJ393" s="178" t="n"/>
      <c r="AK393" s="114" t="n"/>
      <c r="AL393" s="178" t="n"/>
      <c r="AM393" s="114" t="n"/>
      <c r="AN393" s="178" t="n"/>
      <c r="AO393" s="114" t="n"/>
      <c r="AP393" s="178" t="n"/>
      <c r="AQ393" s="114" t="n"/>
      <c r="AR393" s="178" t="n"/>
      <c r="AS393" s="114" t="n"/>
      <c r="AT393" s="178" t="n"/>
      <c r="AU393" s="114" t="n"/>
      <c r="AV393" s="178" t="n"/>
      <c r="AW393" s="114" t="n"/>
      <c r="AX393" s="178" t="n"/>
      <c r="AY393" s="114" t="n"/>
      <c r="AZ393" s="178" t="n"/>
      <c r="BA393" s="114" t="n"/>
      <c r="BB393" s="178" t="n"/>
      <c r="BC393" s="114" t="n"/>
      <c r="BD393" s="178" t="n"/>
      <c r="BE393" s="178" t="n"/>
      <c r="BF393" s="178" t="n"/>
      <c r="BG393" s="59" t="n"/>
      <c r="BH393" s="178" t="n"/>
      <c r="BI393" s="114" t="n"/>
      <c r="BJ393" s="53" t="n"/>
      <c r="BK393" s="178" t="n"/>
      <c r="BL393" s="114" t="n"/>
      <c r="BM393" s="178" t="n"/>
      <c r="BN393" s="114" t="n"/>
      <c r="BO393" s="178" t="n"/>
      <c r="BP393" s="178" t="n"/>
      <c r="BQ393" s="178" t="n"/>
      <c r="BR393" s="178" t="n"/>
      <c r="BS393" s="178" t="n"/>
      <c r="BT393" s="178" t="n"/>
      <c r="BU393" s="178" t="n"/>
      <c r="BV393" s="178" t="n"/>
      <c r="BW393" s="178" t="n"/>
      <c r="BX393" s="178" t="n"/>
      <c r="BY393" s="178" t="n"/>
      <c r="BZ393" s="178" t="n"/>
      <c r="CA393" s="178" t="n"/>
      <c r="CB393" s="178" t="n"/>
      <c r="CC393" s="178" t="n"/>
      <c r="CD393" s="178" t="n"/>
      <c r="CE393" s="178" t="n"/>
      <c r="CF393" s="178" t="n"/>
      <c r="CG393" s="178" t="n"/>
      <c r="CH393" s="178" t="n"/>
      <c r="CI393" s="178" t="n"/>
      <c r="CJ393" s="178" t="n"/>
      <c r="CK393" s="53" t="n"/>
      <c r="CL393" s="178" t="n"/>
      <c r="CM393" s="178" t="n"/>
      <c r="CN393" s="60" t="n"/>
      <c r="CO393" s="177" t="n"/>
      <c r="CP393" s="178" t="n"/>
      <c r="CQ393" s="60" t="n"/>
      <c r="CR393" s="177" t="n"/>
      <c r="CS393" s="178" t="n"/>
      <c r="CT393" s="59" t="n"/>
      <c r="CU393" s="178" t="n"/>
      <c r="CV393" s="59" t="n"/>
      <c r="CW393" s="178" t="n"/>
      <c r="CX393" s="59" t="n"/>
      <c r="CY393" s="178" t="n"/>
      <c r="CZ393" s="178" t="n"/>
      <c r="DA393" s="178" t="n"/>
      <c r="DB393" s="53" t="n"/>
      <c r="DC393" s="178" t="n"/>
      <c r="DD393" s="178" t="n"/>
      <c r="DE393" s="178" t="n"/>
      <c r="DF393" s="178" t="n"/>
      <c r="DG393" s="178" t="n"/>
      <c r="DH393" s="178" t="n"/>
      <c r="DI393" s="178" t="n"/>
      <c r="DJ393" s="178" t="n"/>
      <c r="DK393" s="178" t="n"/>
      <c r="DL393" s="178" t="n"/>
      <c r="DM393" s="178" t="n"/>
      <c r="DN393" s="177" t="n"/>
      <c r="DO393" s="177" t="n"/>
      <c r="DP393" s="177" t="n"/>
      <c r="DQ393" s="76">
        <f>IF(AND(DS393,DP393&lt;&gt;""),
CONCATENATE(DT393,DU393,DV393,DW393,DX393,DY393,DZ393,EA393,EB393,EC393,ED393,EE393,EF393,EG393,EH393,EI393,EJ393,EK393,EL393,EM393,EN393,EO393,EP393,EQ393,ES393,ET393,EU393,EV393,EW393,EX393,EY393,EZ393,FA393,FC393,FD393,FF393,FG393,FI393,FJ393,FL393,FM393,FO393,FP393,FR393,FS393,FU393,FV393,FX393,FY393,GA393,GB393,GD393,GE393,GF393,GH393,GI393,GJ393,GL393,GM393,GN393,GP393,GQ393,GS393,GT393,GU393,GV393,GW393,GX393,GY393,GZ393,HA393,HB393,HC393,HD393,HE393,HF393,HG393,HH393,HI393,HJ393,HK393,HL393,HM393,HN393,HO393,HQ393,HR393,HS393,HT393,HU393,HV393,HW393,HX393,HY393,IA393,IB393,IC393,ID393,IF393,IG393,IH393,II393,IK393,IL393,IM393,IN393,IO393,IP393,IQ393,IR393,IS393,IT393,IU393,IV393,IW393,IX393,IY393,IZ393),
""
)</f>
        <v/>
      </c>
      <c r="DR393" s="53" t="n"/>
      <c r="DS393" s="46">
        <f>CONCATENATE(D393,$E393,$F393,$G393,H393,$I393,$J393,K393,$L393,$M393,N393,$O393,$P393,$Q393,$R393,$S393,T393,$U393,$V393,$W393,$X393,$Y393,$Z393,$AA393,AB393,AC393,AD393,$AE393,$AF393,$AG393,AH393,AI393,AJ393,AK393,AL393,AM393,AN393,AO393,AP393,AQ393,AR393,AS393,AT393,AU393,AV393,AW393,AX393,AY393,AZ393,BA393,BB393,BC393,BD393,BE393,BF393,BG393,BH393,BI393,BJ393,BK393,BL393,BM393,BN393,BO393,BP393,BQ393,BR393,BS393,BT393,BU393,BV393,BW393,BX393,BY393,BZ393,CA393,CB393,CC393,CD393,CE393,CF393,CG393,CH393,CI393,CJ393,CK393,CL393,CM393,$CN393,$CO393,CP393,$CQ393,$CR393,CS393,CT393,CU393,CV393,CW393,CX393,CY393,CZ393,DA393,DB393,DC393,DD393,DE393,DF393,DG393,DH393,DI393,DJ393,DK393,DL393,DM393,$DN393,$DO393,$DP393,DR393)&lt;&gt;""</f>
        <v/>
      </c>
      <c r="DT393" s="46">
        <f>IF(AND($DS393,$E$4&lt;&gt;""),
IF(LEFT($E$4,2) = "1.",
IF(D393&lt;&gt;"","El CUNE sólo se envía en operaciones de novedad o ajuste. ",""),
IF(D393="","Debes escribir un CUNE válido para realizar operaciones de novedad o ajuste. ","")),
""
)</f>
        <v/>
      </c>
      <c r="DU393" s="46">
        <f>IF($DS393,
IF(E393="","Debes seleccionar el tipo de documento del empleado. ",
IF(_xlfn.IFNA(VLOOKUP(E393,TIPO_DE_DOCUMENTO,1,FALSE),-1)=-1,"El tipo de documento no es válido (por favor seleccionarlo de la lista). ","")
)
)</f>
        <v/>
      </c>
      <c r="DV393" s="46">
        <f>IF($DS393,
IF(F393="","Debes escribir el número de documento del empleado. ","")
)</f>
        <v/>
      </c>
      <c r="DW393" s="46">
        <f>IF($DS393,
IF(G393="","Debes escribir el primer nombre del empleado. ","")
)</f>
        <v/>
      </c>
      <c r="DY393" s="46">
        <f>IF($DS393,
IF(I393="","Debes escribir el primer apellido del empleado. ","")
)</f>
        <v/>
      </c>
      <c r="DZ393" s="46">
        <f>IF($DS393,
IF(J393="","Debes escribir el segundo apellido del empleado. ","")
)</f>
        <v/>
      </c>
      <c r="EB393" s="46">
        <f>IF($DS393,
IF(L393="","Debes escribir la fecha de ingreso del empleado. ",
IF(ISERR(DATE(YEAR(L393),MONTH(L393),DAY(L393))), "El valor ingresado en fecha de ingreso no tiene un formato válido. ","")
)
)</f>
        <v/>
      </c>
      <c r="EC393" s="46">
        <f>IF($DS393,
IF(M393="","Debes escribir el tiempo laborado. ",
IF( IFERROR(INT(M393),1.1) &lt;&gt; IFERROR(_xlfn.NUMBERVALUE(M393),1), "El valor de los días trabajados debe ser un número entero. ", "")
)
)</f>
        <v/>
      </c>
      <c r="ED393" s="46">
        <f>IF($DS393,
IF( AND(N393&lt;&gt;"", ISERR(DATE(YEAR(N393),MONTH(N393),DAY(N393))) ), "El valor ingresado en fecha de ingreso no tiene un formato válido. ",
IF( AND(N393&lt;&gt;"", $E$6&lt;&gt;"", DATE(YEAR(N393), MONTH(N393), 1) &lt;&gt; IFERROR(DATE(MID($E$6, 1, 4), MID($E$6, 6, 2),1), "1/1/1900") ), "La fecha de retiro debe estar dentro del período liquidado. ", "")
)
)</f>
        <v/>
      </c>
      <c r="EE393" s="46">
        <f>IF($DS393,
IF(O393="","Debes seleccionar el tipo de trabajador. ",
IF(_xlfn.IFNA(VLOOKUP(O393,TIPO_DE_TRABAJADOR,1,FALSE),-1)=-1,"El tipo de trabajador no es válido (por favor seleccionarlo de la lista). ","")
)
)</f>
        <v/>
      </c>
      <c r="EF393" s="46">
        <f>IF($DS393,
IF(P393="","Debes seleccionar si es un trabajador dependiente pensionado por vejez. ",
IF(_xlfn.IFNA(VLOOKUP(P393,SUBTIPO_DE_TRABAJADOR,1,FALSE),-1)=-1,"El tipo de trabajador dependiente pensionado por vejez no es válido (por favor seleccionarlo de la lista). ","")
)
)</f>
        <v/>
      </c>
      <c r="EG393" s="46">
        <f>IF($DS393,
IF(Q393="","Debes seleccionar el tipo de contrato del trabajador. ",
IF(_xlfn.IFNA(VLOOKUP(Q393,TIPO_DE_CONTRATO,1,FALSE),-1)=-1,"El tipo de contrato del trabajador no es válido (por favor seleccionarlo de la lista). ","")
)
)</f>
        <v/>
      </c>
      <c r="EH393" s="46">
        <f>IF($DS393,
IF(R393="","Debes seleccionar si es un salario integral. ",
IF(_xlfn.IFNA(VLOOKUP(R393,SI_NO,1,FALSE),-1)=-1,"Valor no válido para salario integral (por favor seleccionarlo de la lista). ","")
)
)</f>
        <v/>
      </c>
      <c r="EI393" s="46">
        <f>IF($DS393,
IF(S393="","Debes seleccionar si el trabajador realiza actividades de riesgo. ",
IF(_xlfn.IFNA(VLOOKUP(S393,SI_NO,1,FALSE),-1)=-1,"Valor no válido para actividad de alto riesgo (por favor seleccionarlo de la lista). ","")
)
)</f>
        <v/>
      </c>
      <c r="EK393" s="46">
        <f>IF($DS393,
IF(U393="","Debes escribir el código del municipio de residencia del trabajador. ",
IF(_xlfn.IFNA(VLOOKUP(U393,MUNICIPIO,1,FALSE),-1)=-1,"El municipio de residencia del trabajador es inválido (por favor seleccionarlo de la lista). ","")
)
)</f>
        <v/>
      </c>
      <c r="EL393" s="46">
        <f>IF($DS393,
IF(V393="","Debes escribir el la dirección de residendia del trabajador. ","")
)</f>
        <v/>
      </c>
      <c r="EM393" s="46">
        <f>IF($DS393,
IF(W393="","Debes escribir la fecha de inicio de la liquidación. ",
IF(ISERR(DATE(YEAR(W393),MONTH(W393),DAY(W393))),"El valor ingresado en fecha de inicio de liquidación no tiene un formato válido. ",
IF( AND($E$6&lt;&gt;"", DATE(YEAR(W393), MONTH(W393), 1) &lt;&gt; IFERROR(DATE(MID($E$6, 1, 4), MID($E$6, 6, 2),1), "1/1/1900") ), "La fecha de inicio de la liquidación debe estar dentro del período liquidado. ", "")
)
)
)</f>
        <v/>
      </c>
      <c r="EN393" s="46">
        <f>IF($DS393,
IF(X393="","Debes escribir la fecha de fin de la liquidación. ",
IF(ISERR(DATE(YEAR(X393),MONTH(X393),DAY(X393))),"El valor ingresado en fecha de fin de liquidación no tiene un formato válido. ",
IF( AND($E$6&lt;&gt;"", DATE(YEAR(X393), MONTH(X393), 1) &lt;&gt; IFERROR(DATE(MID($E$6, 1, 4), MID($E$6, 6, 2),1), "1/1/1900") ), "La fecha de fin de la liquidación debe estar dentro del período liquidado. ", "")
)
)
)</f>
        <v/>
      </c>
      <c r="EO393" s="46">
        <f>IF($DS393,
IF(Y393="","Debes escribir la frecuencia de pago del trabajador. ",
IF(_xlfn.IFNA(VLOOKUP(Y393,PERÍODO_DE_NÓMINA,1,FALSE),-1)=-1,"La frecuencia de pago es inválida (por favor seleccionarlo de la lista). ","")
)
)</f>
        <v/>
      </c>
      <c r="EP393" s="46">
        <f>IF($DS393,
IF(Z393="","Debes escribir la fecha de pago. ",
IF(ISERR(DATE(YEAR(Z393),MONTH(Z393),DAY(Z393))), "El valor ingresado en fecha de pago no tiene un formato válido. ","")
)
)</f>
        <v/>
      </c>
      <c r="EQ393" s="46">
        <f>IF($DS393,
IF(AA393="","Debes escribir el medio de pago. ",
IF(_xlfn.IFNA(VLOOKUP(AA393,MEDIOS_DE_PAGO,1,FALSE),-1)=-1,"El medio de pago es inválido (por favor seleccionarlo de la lista). ","")
)
)</f>
        <v/>
      </c>
      <c r="ER393" s="46">
        <f>OR(AA393='Tablas '!$T$4,AA393='Tablas '!$T$7,AA393='Tablas '!$T$8,AA393='Tablas '!$T$11)</f>
        <v/>
      </c>
      <c r="ES393" s="46">
        <f>IF(AND($DS393,ER393),
IF(AB393="","Debes escribir la entidad bancaria. ",""),
""
)</f>
        <v/>
      </c>
      <c r="ET393" s="46">
        <f>IF(AND($DS393,ER393),
IF(AC393="","Debes escribir el tipo de cuenta bancaria. ",
IF(_xlfn.IFNA(VLOOKUP(AC393,TIPO_DE_CUENTA,1,FALSE),-1)=-1,"El tipo de cuenta bancaria es inválida (por favor seleccionarlo de la lista). ","")
),
""
)</f>
        <v/>
      </c>
      <c r="EU393" s="46">
        <f>IF(AND($DS393,ER393),
IF(AD393="","Debes escribir el número de cuenta bancaria. ",""),
""
)</f>
        <v/>
      </c>
      <c r="EV393" s="46">
        <f>IF($DS393,
IF(AE393="","Debes escribir el valor del sueldo básico. ",
IF( ISERR(_xlfn.NUMBERVALUE(AE393)), "El valor del sueldo básico debe ser un número válido. ", "")
)
)</f>
        <v/>
      </c>
      <c r="EW393" s="46">
        <f>IF($DS393,
IF(AF393="","Debes escribir el número de días trabajados. ",
IF( IFERROR(INT(AF393),1.1) &lt;&gt; IFERROR(_xlfn.NUMBERVALUE(AF393),1), "La cantidad de días trabajados debe ser un número entero. ", "")
)
)</f>
        <v/>
      </c>
      <c r="EX393" s="46">
        <f>IF($DS393,
IF(AG393="","Debes escribir el valor del sueldo trabajado. ",
IF( ISERR(_xlfn.NUMBERVALUE(AG393)), "El valor del sueldo trabajado debe ser un número válido. ", "")
)
)</f>
        <v/>
      </c>
      <c r="EY393" s="46">
        <f>IF($DS393,
IF( AND(AH393&lt;&gt;"", ISERR(_xlfn.NUMBERVALUE(AH393))), "El valor del auxilio de transporte debe ser un número válido. ", "")
)</f>
        <v/>
      </c>
      <c r="EZ393" s="46">
        <f>IF($DS393,
IF( AND(AI393&lt;&gt;"", ISERR(_xlfn.NUMBERVALUE(AI393))), "El valor de viáticos salariales debe ser un número válido. ", "")
)</f>
        <v/>
      </c>
      <c r="FA393" s="46">
        <f>IF($DS393,
IF( AND(AJ393&lt;&gt;"", ISERR(_xlfn.NUMBERVALUE(AJ393))), "El valor de viáticos NO salariales debe ser un número válido. ", "")
)</f>
        <v/>
      </c>
      <c r="FB393" s="46">
        <f>CONCATENATE(AK393,AL393)&lt;&gt;""</f>
        <v/>
      </c>
      <c r="FC393" s="46">
        <f>IF(AND($DS393,FB393),
IF(AK393="","Debes escribir el número de horas extras diurnas. ",
IF( IFERROR(INT(AK393),1.1) &lt;&gt; IFERROR(_xlfn.NUMBERVALUE(AK393),1), "La cantidad de horas extras diurnas debe ser un número entero. ", "")
),
""
)</f>
        <v/>
      </c>
      <c r="FD393" s="46">
        <f>IF(AND($DS393,FB393),
IF(AL393="","Debes escribir el valor de las horas extras diurnas. ",
IF( ISERR(_xlfn.NUMBERVALUE(AL393)), "El valor de las horas extras duirnas debe ser un número válido. ", "")
),
""
)</f>
        <v/>
      </c>
      <c r="FE393" s="46">
        <f>CONCATENATE(AM393,AN393)&lt;&gt;""</f>
        <v/>
      </c>
      <c r="FF393" s="46">
        <f>IF(AND($DS393,FE393),
IF(AM393="","Debes escribir el número de horas extras nocturnas. ",
IF( IFERROR(INT(AM393),1.1) &lt;&gt; IFERROR(_xlfn.NUMBERVALUE(AM393),1), "La cantidad de horas extras nocturnas debe ser un número entero. ", "")
),
""
)</f>
        <v/>
      </c>
      <c r="FG393" s="46">
        <f>IF(AND($DS393,FE393),
IF(AN393="","Debes escribir el valor de las horas extras nocturnas. ",
IF( ISERR(_xlfn.NUMBERVALUE(AN393)), "El valor de las horas extras nocturnas debe ser un número válido. ", "")
),
""
)</f>
        <v/>
      </c>
      <c r="FH393" s="46">
        <f>CONCATENATE(AO393,AP393)&lt;&gt;""</f>
        <v/>
      </c>
      <c r="FI393" s="46">
        <f>IF(AND($DS393,FH393),
IF(AO393="","Debes escribir el número de horas extras diurnas dominicales y festivas. ",
IF( IFERROR(INT(AO393),1.1) &lt;&gt; IFERROR(_xlfn.NUMBERVALUE(AO393),1), "La cantidad de horas extras diurnas dominicales y festivas debe ser un número entero. ", "")
),
""
)</f>
        <v/>
      </c>
      <c r="FJ393" s="46">
        <f>IF(AND($DS393,FH393),
IF(AP393="","Debes escribir el valor de las horas extras diurnas dominicales y festivas. ",
IF( ISERR(_xlfn.NUMBERVALUE(AP393)), "El valor de las horas extras diurnas dominicales y festivas debe ser un número válido. ", "")
),
""
)</f>
        <v/>
      </c>
      <c r="FK393" s="46">
        <f>CONCATENATE(AQ393,AR393)&lt;&gt;""</f>
        <v/>
      </c>
      <c r="FL393" s="46">
        <f>IF(AND($DS393,FK393),
IF(AQ393="","Debes escribir el número de horas extras nocturnas dominicales y festivas. ",
IF( IFERROR(INT(AQ393),1.1) &lt;&gt; IFERROR(_xlfn.NUMBERVALUE(AQ393),1), "La cantidad de horas extras nocturnas dominicales y festivas debe ser un número entero. ", "")
),
""
)</f>
        <v/>
      </c>
      <c r="FM393" s="46">
        <f>IF(AND($DS393,FK393),
IF(AR393="","Debes escribir el valor de las horas extras nocturnas dominicales y festivas. ",
IF( ISERR(_xlfn.NUMBERVALUE(AR393)), "El valor de las horas extras nocturnas dominicales y festivas debe ser un número válido. ", "")
),
""
)</f>
        <v/>
      </c>
      <c r="FN393" s="46">
        <f>CONCATENATE(AS393,AT393)&lt;&gt;""</f>
        <v/>
      </c>
      <c r="FO393" s="46">
        <f>IF(AND($DS393,FN393),
IF(AS393="","Debes escribir el número de horas recargo nocturno. ",
IF( IFERROR(INT(AS393),1.1) &lt;&gt; IFERROR(_xlfn.NUMBERVALUE(AS393),1), "La cantidad de horas recargo nocturno debe ser un número entero. ", "")
),
""
)</f>
        <v/>
      </c>
      <c r="FP393" s="46">
        <f>IF(AND($DS393,FN393),
IF(AT393="","Debes escribir el valor de las horas recargo nocturno. ",
IF( ISERR(_xlfn.NUMBERVALUE(AT393)), "El valor de las horas recargo nocturno debe ser un número válido. ", "")
),
""
)</f>
        <v/>
      </c>
      <c r="FQ393" s="46">
        <f>CONCATENATE(AU393,AV393)&lt;&gt;""</f>
        <v/>
      </c>
      <c r="FR393" s="46">
        <f>IF(AND($DS393,FQ393),
IF(AU393="","Debes escribir el número de horas recargo diurno dominical y festivo. ",
IF( IFERROR(INT(AU393),1.1) &lt;&gt; IFERROR(_xlfn.NUMBERVALUE(AU393),1), "La cantidad de horas recargo diurno dominical y festivo debe ser un número entero. ", "")
),
""
)</f>
        <v/>
      </c>
      <c r="FS393" s="46">
        <f>IF(AND($DS393,FQ393),
IF(AV393="","Debes escribir el valor de las horas recargo diurno dominical y festivo. ",
IF( ISERR(_xlfn.NUMBERVALUE(AV393)), "El valor de las horas recargo diurno dominical y festivo debe ser un número válido. ", "")
),
""
)</f>
        <v/>
      </c>
      <c r="FT393" s="46">
        <f>CONCATENATE(AW393,AX393)&lt;&gt;""</f>
        <v/>
      </c>
      <c r="FU393" s="46">
        <f>IF(AND($DS393,FT393),
IF(AW393="","Debes escribir el número de horas recargo nocturno dominical y festivo. ",
IF( IFERROR(INT(AW393),1.1) &lt;&gt; IFERROR(_xlfn.NUMBERVALUE(AW393),1), "La cantidad de horas recargo nocturno dominical y festivo debe ser un número entero. ", "")
),
""
)</f>
        <v/>
      </c>
      <c r="FV393" s="46">
        <f>IF(AND($DS393,FT393),
IF(AX393="","Debes escribir el valor de las horas recargo nocturno dominical y festivo. ",
IF( ISERR(_xlfn.NUMBERVALUE(AX393)), "El valor de las horas recargo nocturno dominical y festivo debe ser un número válido. ", "")
),
""
)</f>
        <v/>
      </c>
      <c r="FW393" s="46">
        <f>CONCATENATE(AY393,AZ393)&lt;&gt;""</f>
        <v/>
      </c>
      <c r="FX393" s="46">
        <f>IF(AND($DS393,FW393),
IF(AY393="","Debes escribir el número de días de vacaciones comunes. ",
IF( IFERROR(INT(AY393),1.1) &lt;&gt; IFERROR(_xlfn.NUMBERVALUE(AY393),1), "La cantidad de días de vacaciones comunes debe ser un número entero. ", "")
),
""
)</f>
        <v/>
      </c>
      <c r="FY393" s="46">
        <f>IF(AND($DS393,FW393),
IF(AZ393="","Debes escribir el valor de las vacaciones comunes. ",
IF( ISERR(_xlfn.NUMBERVALUE(AZ393)), "El valor de las vacaciones comunes debe ser un número válido. ", "")
),
""
)</f>
        <v/>
      </c>
      <c r="FZ393" s="46">
        <f>CONCATENATE(BA393,BB393)&lt;&gt;""</f>
        <v/>
      </c>
      <c r="GA393" s="46">
        <f>IF(AND($DS393,FZ393),
IF(BA393="","Debes escribir el número de días de vacaciones compensadas. ",
IF( IFERROR(INT(BA393),1.1) &lt;&gt; IFERROR(_xlfn.NUMBERVALUE(BA393),1), "La cantidad de días de vacaciones compensadas debe ser un número entero. ", "")
),
""
)</f>
        <v/>
      </c>
      <c r="GB393" s="46">
        <f>IF(AND($DS393,FZ393),
IF(BB393="","Debes escribir el valor de las vacaciones compensadas. ",
IF( ISERR(_xlfn.NUMBERVALUE(BB393)), "El valor de las vacaciones compensadas debe ser un número válido. ", "")
),
""
)</f>
        <v/>
      </c>
      <c r="GC393" s="46">
        <f>CONCATENATE(BC393,BD393)&lt;&gt;""</f>
        <v/>
      </c>
      <c r="GD393" s="46">
        <f>IF(AND($DS393,GC393),
IF(BC393="","Debes escribir el número de días de prima salarial. ",
IF( IFERROR(INT(BC393),1.1) &lt;&gt; IFERROR(_xlfn.NUMBERVALUE(BC393),1), "La cantidad de días de prima salarial debe ser un número entero. ", "")
),
""
)</f>
        <v/>
      </c>
      <c r="GE393" s="46">
        <f>IF(AND($DS393,GC393),
IF(BD393="","Debes escribir el valor de los días de prima salarial. ",
IF( ISERR(_xlfn.NUMBERVALUE(BD393)), "El valor de los días de prima salarial debe ser un número válido. ", "")
),
""
)</f>
        <v/>
      </c>
      <c r="GF393" s="46">
        <f>IF($DS393,
IF( AND(BE393&lt;&gt;"", ISERR(_xlfn.NUMBERVALUE(BE393))), "El valor de la prima NO saliarial debe ser un número válido. ", "")
)</f>
        <v/>
      </c>
      <c r="GG393" s="46">
        <f>CONCATENATE(BF393,BG393,BH393)&lt;&gt;""</f>
        <v/>
      </c>
      <c r="GH393" s="46">
        <f>IF(AND($DS393,GG393),
IF(BF393="","Debes escribir el valor de las cesantías. ",
IF( ISERR(_xlfn.NUMBERVALUE(BF393)), "El valor de las cesantías debe ser un número válido. ", "")
),
""
)</f>
        <v/>
      </c>
      <c r="GI393" s="46">
        <f>IF(AND($DS393,GG393),
IF(BG393="","Debes escribir el % de cesantías. ",
IF( ISERR(_xlfn.NUMBERVALUE(BG393)), "El % de cesantías debe ser un número válido. ", "")
),
""
)</f>
        <v/>
      </c>
      <c r="GJ393" s="46">
        <f>IF(AND($DS393,GG393),
IF(BH393="","Debes escribir el valor de intereses de cesantías. ",
IF( ISERR(_xlfn.NUMBERVALUE(BH393)), "El valor de intereses de cesantías debe ser un número válido. ", "")
),
""
)</f>
        <v/>
      </c>
      <c r="GK393" s="46">
        <f>CONCATENATE(BI393,BJ393,BK393)&lt;&gt;""</f>
        <v/>
      </c>
      <c r="GL393" s="46">
        <f>IF(AND($DS393,GK393),
IF(BI393="","Debes escribir el número de días de incapacidad. ",
IF( IFERROR(INT(BI393),1.1) &lt;&gt; IFERROR(_xlfn.NUMBERVALUE(BI393),1), "La cantidad de días de incapacidad debe ser un número entero. ", "")
),
""
)</f>
        <v/>
      </c>
      <c r="GM393" s="46">
        <f>IF(AND($DS393,GK393),
IF(BJ393="","Debes escribir el tipo de incapacidad. ",
IF(_xlfn.IFNA(VLOOKUP(BJ393,TIPO_DE_INCAPACIDAD,1,FALSE),-1)=-1,"El tipo de incapacidad es inválida (por favor seleccionarlo de la lista). ","")
),
""
)</f>
        <v/>
      </c>
      <c r="GN393" s="46">
        <f>IF(AND($DS393,GK393),
IF(BK393="","Debes escribir el valor de la incapacidad. ",
IF( ISERR(_xlfn.NUMBERVALUE(BK393)), "El valor de la incapacidad debe ser un número válido. ", "")
),
""
)</f>
        <v/>
      </c>
      <c r="GO393" s="46">
        <f>CONCATENATE(BL393,BM393)&lt;&gt;""</f>
        <v/>
      </c>
      <c r="GP393" s="46">
        <f>IF(AND($DS393,GO393),
IF(BL393="","Debes escribir el número de días de licencia de maternidad o paternidad. ",
IF( IFERROR(INT(BL393),1.1) &lt;&gt; IFERROR(_xlfn.NUMBERVALUE(BL393),1), "La cantidad de días de licencia de maternidad o paternidad debe ser un número entero. ", "")
),
""
)</f>
        <v/>
      </c>
      <c r="GQ393" s="46">
        <f>IF(AND($DS393,GO393),
IF(BM393="","Debes escribir el valor de la licencia de maternidad o paternidad. ",
IF( ISERR(_xlfn.NUMBERVALUE(BM393)), "El valor de la licencia de maternidad o paternidad debe ser un número válido. ", "")
),
""
)</f>
        <v/>
      </c>
      <c r="GR393" s="46">
        <f>CONCATENATE(BN393,BO393)&lt;&gt;""</f>
        <v/>
      </c>
      <c r="GS393" s="46">
        <f>IF(AND($DS393,GR393),
IF(BN393="","Debes escribir el número de días de licencia remunerada. ",
IF( IFERROR(INT(BN393),1.1) &lt;&gt; IFERROR(_xlfn.NUMBERVALUE(BN393),1), "La cantidad de días de licencia remunerada debe ser un número entero. ", "")
),
""
)</f>
        <v/>
      </c>
      <c r="GT393" s="46">
        <f>IF(AND($DS393,GR393),
IF(BO393="","Debes escribir el valor de la licencia remunerada. ",
IF( ISERR(_xlfn.NUMBERVALUE(BO393)), "El valor de la licencia remunerada debe ser un número válido. ", "")
),
""
)</f>
        <v/>
      </c>
      <c r="GU393" s="46">
        <f>IF($DS393,
IF( AND(BP393&lt;&gt;"", ISERR(_xlfn.NUMBERVALUE(BP393))), "El valor de la licencia NO remunerada debe ser un número válido. ", "")
)</f>
        <v/>
      </c>
      <c r="GV393" s="46">
        <f>IF($DS393,
IF( AND(BQ393&lt;&gt;"", ISERR(_xlfn.NUMBERVALUE(BQ393))), "El valor de auxilios salariales debe ser un número válido. ", "")
)</f>
        <v/>
      </c>
      <c r="GW393" s="46">
        <f>IF($DS393,
IF( AND(BR393&lt;&gt;"", ISERR(_xlfn.NUMBERVALUE(BR393))), "El valor de auxilios NO salariales debe ser un número válido. ", "")
)</f>
        <v/>
      </c>
      <c r="GX393" s="46">
        <f>IF($DS393,
IF( AND(BS393&lt;&gt;"", ISERR(_xlfn.NUMBERVALUE(BS393))), "El valor de bonos salariales debe ser un número válido. ", "")
)</f>
        <v/>
      </c>
      <c r="GY393" s="46">
        <f>IF($DS393,
IF( AND(BT393&lt;&gt;"", ISERR(_xlfn.NUMBERVALUE(BT393))), "El valor de bonos NO salariales debe ser un número válido. ", "")
)</f>
        <v/>
      </c>
      <c r="GZ393" s="46">
        <f>IF($DS393,
IF( AND(BU393&lt;&gt;"", ISERR(_xlfn.NUMBERVALUE(BU393))), "El valor de bonos salariales de alimentación debe ser un número válido. ", "")
)</f>
        <v/>
      </c>
      <c r="HA393" s="46">
        <f>IF($DS393,
IF( AND(BV393&lt;&gt;"", ISERR(_xlfn.NUMBERVALUE(BV393))), "El valor de bonos NO salariales de alimentación debe ser un número válido. ", "")
)</f>
        <v/>
      </c>
      <c r="HB393" s="46">
        <f>IF($DS393,
IF( AND(BW393&lt;&gt;"", ISERR(_xlfn.NUMBERVALUE(BW393))), "El valor de bonificaciones salariales debe ser un número válido. ", "")
)</f>
        <v/>
      </c>
      <c r="HC393" s="46">
        <f>IF($DS393,
IF( AND(BX393&lt;&gt;"", ISERR(_xlfn.NUMBERVALUE(BX393))), "El valor de bonificaciones NO salariales debe ser un número válido. ", "")
)</f>
        <v/>
      </c>
      <c r="HD393" s="46">
        <f>IF($DS393,
IF( AND(BY393&lt;&gt;"", ISERR(_xlfn.NUMBERVALUE(BY393))), "El valor de compensaciones ordinarias debe ser un número válido. ", "")
)</f>
        <v/>
      </c>
      <c r="HE393" s="46">
        <f>IF($DS393,
IF( AND(BZ393&lt;&gt;"", ISERR(_xlfn.NUMBERVALUE(BZ393))), "El valor de compensaciones extraordinarias debe ser un número válido. ", "")
)</f>
        <v/>
      </c>
      <c r="HF393" s="46">
        <f>IF($DS393,
IF( AND(CA393&lt;&gt;"", ISERR(_xlfn.NUMBERVALUE(CA393))), "El valor de comisiones debe ser un número válido. ", "")
)</f>
        <v/>
      </c>
      <c r="HG393" s="46">
        <f>IF($DS393,
IF( AND(CB393&lt;&gt;"", ISERR(_xlfn.NUMBERVALUE(CB393))), "El valor de ausencia por huega debe ser un número válido. ", "")
)</f>
        <v/>
      </c>
      <c r="HH393" s="46">
        <f>IF($DS393,
IF( AND(CC393&lt;&gt;"", ISERR(_xlfn.NUMBERVALUE(CC393))), "El valor de anticipos debe ser un número válido. ", "")
)</f>
        <v/>
      </c>
      <c r="HI393" s="46">
        <f>IF($DS393,
IF( AND(CD393&lt;&gt;"", ISERR(_xlfn.NUMBERVALUE(CD393))), "El valor de pagos a terceros debe ser un número válido. ", "")
)</f>
        <v/>
      </c>
      <c r="HJ393" s="46">
        <f>IF($DS393,
IF( AND(CE393&lt;&gt;"", ISERR(_xlfn.NUMBERVALUE(CE393))), "El valor de dotación debe ser un número válido. ", "")
)</f>
        <v/>
      </c>
      <c r="HK393" s="46">
        <f>IF($DS393,
IF( AND(CF393&lt;&gt;"", ISERR(_xlfn.NUMBERVALUE(CF393))), "El valor de apoyo sostenibilidad debe ser un número válido. ", "")
)</f>
        <v/>
      </c>
      <c r="HL393" s="46">
        <f>IF($DS393,
IF( AND(CG393&lt;&gt;"", ISERR(_xlfn.NUMBERVALUE(CG393))), "El valor de teletrabajo debe ser un número válido. ", "")
)</f>
        <v/>
      </c>
      <c r="HM393" s="46">
        <f>IF($DS393,
IF( AND(CH393&lt;&gt;"", ISERR(_xlfn.NUMBERVALUE(CH393))), "El valor de bonificación de retiro debe ser un número válido. ", "")
)</f>
        <v/>
      </c>
      <c r="HN393" s="46">
        <f>IF($DS393,
IF( AND(CI393&lt;&gt;"", ISERR(_xlfn.NUMBERVALUE(CI393))), "El valor de indemnización de retiro debe ser un número válido. ", "")
)</f>
        <v/>
      </c>
      <c r="HO393" s="46">
        <f>IF($DS393,
IF( AND(CJ393&lt;&gt;"", ISERR(_xlfn.NUMBERVALUE(CJ393))), "El valor de reintegros debe ser un número válido. ", "")
)</f>
        <v/>
      </c>
      <c r="HP393" s="46">
        <f>CONCATENATE(CK393,CL393,CM393)&lt;&gt;""</f>
        <v/>
      </c>
      <c r="HQ393" s="46">
        <f>IF(AND($DS393,HP393),
IF(CK393="","Debes escribir la descripción de otro concepto no categorizado. ",""),
""
)</f>
        <v/>
      </c>
      <c r="HR393" s="46">
        <f>IF(AND($DS393,HP393),
IF(CONCATENATE(CL393,CM393)="","Debes escribir al menos un valor de concepto no categorizado (salarial o no salarial). ",
IF(ISERR(_xlfn.NUMBERVALUE(CL393)),"El valor salarial concepto no categorizado debe ser un número válido. ","")
),
""
)</f>
        <v/>
      </c>
      <c r="HS393" s="46">
        <f>IF(AND($DS393,HP393),
IF(CONCATENATE(CL393,CM393)="","Debes escribir al menos un valor de concepto no categorizado (salarial o no salarial). ",
IF(ISERR(_xlfn.NUMBERVALUE(CM393)),"El valor NO salarial concepto no categorizado debe ser un número válido. ","")
),
""
)</f>
        <v/>
      </c>
      <c r="HT393" s="46">
        <f>IF($DS393,
IF(CN393="","Debes escribir el porcentaje del aporte a salud. ",
IF( ISERR(_xlfn.NUMBERVALUE(CN393)), "El valor del porcentaje del aporte a salud debe ser un número válido. ", "")
)
)</f>
        <v/>
      </c>
      <c r="HU393" s="46">
        <f>IF($DS393,
IF(CO393="","Debes escribir el valor del aporte a salud. ",
IF( ISERR(_xlfn.NUMBERVALUE(CO393)), "El valor del aporte a salud debe ser un número válido. ", "")
)
)</f>
        <v/>
      </c>
      <c r="HV393" s="46">
        <f>IF($DS393,
IF( AND(CP393&lt;&gt;"", ISERR(_xlfn.NUMBERVALUE(CP393))), "El valor plan complementario debe ser un número válido. ", "")
)</f>
        <v/>
      </c>
      <c r="HW393" s="46">
        <f>IF($DS393,
IF(CQ393="","Debes escribir el porcentaje del aporte a pensión. ",
IF( ISERR(_xlfn.NUMBERVALUE(CQ393)), "El valor del porcentaje del aporte a pensión debe ser un número válido. ", "")
)
)</f>
        <v/>
      </c>
      <c r="HX393" s="46">
        <f>IF($DS393,
IF(CR393="","Debes escribir el valor del aporte a pensión. ",
IF( ISERR(_xlfn.NUMBERVALUE(CR393)), "El valor del aporte a salud debe ser un número válido. ", "")
)
)</f>
        <v/>
      </c>
      <c r="HY393" s="46">
        <f>IF($DS393,
IF( AND(CS393&lt;&gt;"", ISERR(_xlfn.NUMBERVALUE(CS393))), "El valor pensión voluntaria debe ser un número válido. ", "")
)</f>
        <v/>
      </c>
      <c r="HZ393" s="46">
        <f>CONCATENATE(CT393,CU393,CV393,CW393)&lt;&gt;""</f>
        <v/>
      </c>
      <c r="IA393" s="46">
        <f>IF(AND($DS393,HZ393),
IF(CT393="","Debes escribir el % del fondo de seguridad pensional. ",
IF( ISERR(_xlfn.NUMBERVALUE(CT393)), "El % del fondo de seguridad debe ser un número válido. ", "")
),
""
)</f>
        <v/>
      </c>
      <c r="IB393" s="46">
        <f>IF(AND($DS393,HZ393),
IF(CU393="","Debes escribir el valor del aporte al fondo de solidaridad pensional. ",
IF( ISERR(_xlfn.NUMBERVALUE(CU393)), "El valor del aporte al fondo de solidaridad pensional debe ser un número válido. ", "")
),
""
)</f>
        <v/>
      </c>
      <c r="IC393" s="46">
        <f>IF(AND($DS393,HZ393),
IF(CV393="","Debes escribir el % del fondo de subsistencia. ",
IF( ISERR(_xlfn.NUMBERVALUE(CV393)), "El % del fondo de subsistencia debe ser un número válido. ", "")
),
""
)</f>
        <v/>
      </c>
      <c r="ID393" s="46">
        <f>IF(AND($DS393,HZ393),
IF(CW393="","Debes escribir el valor del fondo de subsistencia. ",
IF( ISERR(_xlfn.NUMBERVALUE(CW393)), "El valor del fondo de subsistencia debe ser un número válido. ", "")
),
""
)</f>
        <v/>
      </c>
      <c r="IE393" s="46">
        <f>CONCATENATE(CX393,CY393)&lt;&gt;""</f>
        <v/>
      </c>
      <c r="IF393" s="46">
        <f>IF(AND($DS393,IE393),
IF(CX393="","Debes escribir el % de sindicato. ",
IF( ISERR(_xlfn.NUMBERVALUE(CX393)), "El % de sindicato debe ser un número válido. ", "")
),
""
)</f>
        <v/>
      </c>
      <c r="IG393" s="46">
        <f>IF(AND($DS393,IE393),
IF(CY393="","Debes escribir el valor del sindicato. ",
IF( ISERR(_xlfn.NUMBERVALUE(CY393)), "El valor del sindicato debe ser un número válido. ", "")
),
""
)</f>
        <v/>
      </c>
      <c r="IH393" s="46">
        <f>IF($DS393,
IF( AND(CZ393&lt;&gt;"", ISERR(_xlfn.NUMBERVALUE(CZ393))), "El valor de sanción pública debe ser un número válido. ", "")
)</f>
        <v/>
      </c>
      <c r="II393" s="46">
        <f>IF($DS393,
IF( AND(DA393&lt;&gt;"", ISERR(_xlfn.NUMBERVALUE(DA393))), "El valor de sanción privada debe ser un número válido. ", "")
)</f>
        <v/>
      </c>
      <c r="IJ393" s="46">
        <f>CONCATENATE(DB393,DC393)&lt;&gt;""</f>
        <v/>
      </c>
      <c r="IK393" s="46">
        <f>IF(AND($DS393,IJ393),
IF(DB393="","Debes escribir la descripción de libranza. ",""),
""
)</f>
        <v/>
      </c>
      <c r="IL393" s="46">
        <f>IF(AND($DS393,IJ393),
IF(DC393="","Debes escribir la cuota libranza. ",
IF(ISERR(_xlfn.NUMBERVALUE(DC393)),"El valor de la cuota libranza debe ser un número válido. ","")
),
""
)</f>
        <v/>
      </c>
      <c r="IM393" s="46">
        <f>IF($DS393,
IF( AND(DD393&lt;&gt;"", ISERR(_xlfn.NUMBERVALUE(DD393))), "El valor de pagos a terceros debe ser un número válido. ", "")
)</f>
        <v/>
      </c>
      <c r="IN393" s="46">
        <f>IF($DS393,
IF( AND(DE393&lt;&gt;"", ISERR(_xlfn.NUMBERVALUE(DE393))), "El valor de anticipos debe ser un número válido. ", "")
)</f>
        <v/>
      </c>
      <c r="IO393" s="46">
        <f>IF($DS393,
IF( AND(DF393&lt;&gt;"", ISERR(_xlfn.NUMBERVALUE(DF393))), "El valor de AFC debe ser un número válido. ", "")
)</f>
        <v/>
      </c>
      <c r="IP393" s="46">
        <f>IF($DS393,
IF( AND(DG393&lt;&gt;"", ISERR(_xlfn.NUMBERVALUE(DG393))), "El valor de rete-fuente debe ser un número válido. ", "")
)</f>
        <v/>
      </c>
      <c r="IQ393" s="46">
        <f>IF($DS393,
IF( AND(DH393&lt;&gt;"", ISERR(_xlfn.NUMBERVALUE(DH393))), "El valor de cooperativa de trabajo debe ser un número válido. ", "")
)</f>
        <v/>
      </c>
      <c r="IR393" s="46">
        <f>IF($DS393,
IF( AND(DI393&lt;&gt;"", ISERR(_xlfn.NUMBERVALUE(DI393))), "El valor de embargo fiscal debe ser un número válido. ", "")
)</f>
        <v/>
      </c>
      <c r="IS393" s="46">
        <f>IF($DS393,
IF( AND(DJ393&lt;&gt;"", ISERR(_xlfn.NUMBERVALUE(DJ393))), "El valor de educación debe ser un número válido. ", "")
)</f>
        <v/>
      </c>
      <c r="IT393" s="46">
        <f>IF($DS393,
IF( AND(DK393&lt;&gt;"", ISERR(_xlfn.NUMBERVALUE(DK393))), "El valor de reintegro debe ser un número válido. ", "")
)</f>
        <v/>
      </c>
      <c r="IU393" s="46">
        <f>IF($DS393,
IF( AND(DL393&lt;&gt;"", ISERR(_xlfn.NUMBERVALUE(DL393))), "El valor de deuda debe ser un número válido. ", "")
)</f>
        <v/>
      </c>
      <c r="IV393" s="46">
        <f>IF($DS393,
IF( AND(DM393&lt;&gt;"", ISERR(_xlfn.NUMBERVALUE(DM393))), "El valor de otras deducciones debe ser un número válido. ", "")
)</f>
        <v/>
      </c>
      <c r="IW393" s="46">
        <f>IF($DS393,
IF(DN393="","Debes escribir el valor de los devengos totales. ",
IF( ISERR(_xlfn.NUMBERVALUE(DN393)), "El valor de los devengos totales debe ser un número válido. ", "")
)
)</f>
        <v/>
      </c>
      <c r="IX393" s="46">
        <f>IF($DS393,
IF(DO393="","Debes escribir el valor de las deducciones totales. ",
IF( ISERR(_xlfn.NUMBERVALUE(DO393)), "El valor de las deducciones totales debe ser un número válido. ", "")
)
)</f>
        <v/>
      </c>
      <c r="IY393" s="46">
        <f>IF($DS393,
IF(DP393="","Debes escribir el valor del salario total. ",
IF( ISERR(_xlfn.NUMBERVALUE(DP393)), "El valor del salario total debe ser un número válido. ", "")
)
)</f>
        <v/>
      </c>
    </row>
    <row r="394">
      <c r="B394" s="48" t="n">
        <v>382</v>
      </c>
      <c r="C394" s="61">
        <f>IF(AND(DS394,DP394&lt;&gt;""),
IF(DQ394="","OK","Error"),
""
)</f>
        <v/>
      </c>
      <c r="D394" s="53" t="n"/>
      <c r="E394" s="52" t="n"/>
      <c r="F394" s="112" t="n"/>
      <c r="G394" s="52" t="n"/>
      <c r="H394" s="53" t="n"/>
      <c r="I394" s="52" t="n"/>
      <c r="J394" s="52" t="n"/>
      <c r="K394" s="53" t="n"/>
      <c r="L394" s="55" t="n"/>
      <c r="M394" s="108" t="n"/>
      <c r="N394" s="56" t="n"/>
      <c r="O394" s="52" t="n"/>
      <c r="P394" s="52" t="n"/>
      <c r="Q394" s="52" t="n"/>
      <c r="R394" s="52" t="n"/>
      <c r="S394" s="52" t="n"/>
      <c r="T394" s="53" t="n"/>
      <c r="U394" s="52" t="n"/>
      <c r="V394" s="52" t="n"/>
      <c r="W394" s="55" t="n"/>
      <c r="X394" s="55" t="n"/>
      <c r="Y394" s="52" t="n"/>
      <c r="Z394" s="55" t="n"/>
      <c r="AA394" s="52" t="n"/>
      <c r="AB394" s="53" t="n"/>
      <c r="AC394" s="53" t="n"/>
      <c r="AD394" s="53" t="n"/>
      <c r="AE394" s="177" t="n"/>
      <c r="AF394" s="113" t="n"/>
      <c r="AG394" s="177" t="n"/>
      <c r="AH394" s="178" t="n"/>
      <c r="AI394" s="178" t="n"/>
      <c r="AJ394" s="178" t="n"/>
      <c r="AK394" s="114" t="n"/>
      <c r="AL394" s="178" t="n"/>
      <c r="AM394" s="114" t="n"/>
      <c r="AN394" s="178" t="n"/>
      <c r="AO394" s="114" t="n"/>
      <c r="AP394" s="178" t="n"/>
      <c r="AQ394" s="114" t="n"/>
      <c r="AR394" s="178" t="n"/>
      <c r="AS394" s="114" t="n"/>
      <c r="AT394" s="178" t="n"/>
      <c r="AU394" s="114" t="n"/>
      <c r="AV394" s="178" t="n"/>
      <c r="AW394" s="114" t="n"/>
      <c r="AX394" s="178" t="n"/>
      <c r="AY394" s="114" t="n"/>
      <c r="AZ394" s="178" t="n"/>
      <c r="BA394" s="114" t="n"/>
      <c r="BB394" s="178" t="n"/>
      <c r="BC394" s="114" t="n"/>
      <c r="BD394" s="178" t="n"/>
      <c r="BE394" s="178" t="n"/>
      <c r="BF394" s="178" t="n"/>
      <c r="BG394" s="59" t="n"/>
      <c r="BH394" s="178" t="n"/>
      <c r="BI394" s="114" t="n"/>
      <c r="BJ394" s="53" t="n"/>
      <c r="BK394" s="178" t="n"/>
      <c r="BL394" s="114" t="n"/>
      <c r="BM394" s="178" t="n"/>
      <c r="BN394" s="114" t="n"/>
      <c r="BO394" s="178" t="n"/>
      <c r="BP394" s="178" t="n"/>
      <c r="BQ394" s="178" t="n"/>
      <c r="BR394" s="178" t="n"/>
      <c r="BS394" s="178" t="n"/>
      <c r="BT394" s="178" t="n"/>
      <c r="BU394" s="178" t="n"/>
      <c r="BV394" s="178" t="n"/>
      <c r="BW394" s="178" t="n"/>
      <c r="BX394" s="178" t="n"/>
      <c r="BY394" s="178" t="n"/>
      <c r="BZ394" s="178" t="n"/>
      <c r="CA394" s="178" t="n"/>
      <c r="CB394" s="178" t="n"/>
      <c r="CC394" s="178" t="n"/>
      <c r="CD394" s="178" t="n"/>
      <c r="CE394" s="178" t="n"/>
      <c r="CF394" s="178" t="n"/>
      <c r="CG394" s="178" t="n"/>
      <c r="CH394" s="178" t="n"/>
      <c r="CI394" s="178" t="n"/>
      <c r="CJ394" s="178" t="n"/>
      <c r="CK394" s="53" t="n"/>
      <c r="CL394" s="178" t="n"/>
      <c r="CM394" s="178" t="n"/>
      <c r="CN394" s="60" t="n"/>
      <c r="CO394" s="177" t="n"/>
      <c r="CP394" s="178" t="n"/>
      <c r="CQ394" s="60" t="n"/>
      <c r="CR394" s="177" t="n"/>
      <c r="CS394" s="178" t="n"/>
      <c r="CT394" s="59" t="n"/>
      <c r="CU394" s="178" t="n"/>
      <c r="CV394" s="59" t="n"/>
      <c r="CW394" s="178" t="n"/>
      <c r="CX394" s="59" t="n"/>
      <c r="CY394" s="178" t="n"/>
      <c r="CZ394" s="178" t="n"/>
      <c r="DA394" s="178" t="n"/>
      <c r="DB394" s="53" t="n"/>
      <c r="DC394" s="178" t="n"/>
      <c r="DD394" s="178" t="n"/>
      <c r="DE394" s="178" t="n"/>
      <c r="DF394" s="178" t="n"/>
      <c r="DG394" s="178" t="n"/>
      <c r="DH394" s="178" t="n"/>
      <c r="DI394" s="178" t="n"/>
      <c r="DJ394" s="178" t="n"/>
      <c r="DK394" s="178" t="n"/>
      <c r="DL394" s="178" t="n"/>
      <c r="DM394" s="178" t="n"/>
      <c r="DN394" s="177" t="n"/>
      <c r="DO394" s="177" t="n"/>
      <c r="DP394" s="177" t="n"/>
      <c r="DQ394" s="76">
        <f>IF(AND(DS394,DP394&lt;&gt;""),
CONCATENATE(DT394,DU394,DV394,DW394,DX394,DY394,DZ394,EA394,EB394,EC394,ED394,EE394,EF394,EG394,EH394,EI394,EJ394,EK394,EL394,EM394,EN394,EO394,EP394,EQ394,ES394,ET394,EU394,EV394,EW394,EX394,EY394,EZ394,FA394,FC394,FD394,FF394,FG394,FI394,FJ394,FL394,FM394,FO394,FP394,FR394,FS394,FU394,FV394,FX394,FY394,GA394,GB394,GD394,GE394,GF394,GH394,GI394,GJ394,GL394,GM394,GN394,GP394,GQ394,GS394,GT394,GU394,GV394,GW394,GX394,GY394,GZ394,HA394,HB394,HC394,HD394,HE394,HF394,HG394,HH394,HI394,HJ394,HK394,HL394,HM394,HN394,HO394,HQ394,HR394,HS394,HT394,HU394,HV394,HW394,HX394,HY394,IA394,IB394,IC394,ID394,IF394,IG394,IH394,II394,IK394,IL394,IM394,IN394,IO394,IP394,IQ394,IR394,IS394,IT394,IU394,IV394,IW394,IX394,IY394,IZ394),
""
)</f>
        <v/>
      </c>
      <c r="DR394" s="53" t="n"/>
      <c r="DS394" s="46">
        <f>CONCATENATE(D394,$E394,$F394,$G394,H394,$I394,$J394,K394,$L394,$M394,N394,$O394,$P394,$Q394,$R394,$S394,T394,$U394,$V394,$W394,$X394,$Y394,$Z394,$AA394,AB394,AC394,AD394,$AE394,$AF394,$AG394,AH394,AI394,AJ394,AK394,AL394,AM394,AN394,AO394,AP394,AQ394,AR394,AS394,AT394,AU394,AV394,AW394,AX394,AY394,AZ394,BA394,BB394,BC394,BD394,BE394,BF394,BG394,BH394,BI394,BJ394,BK394,BL394,BM394,BN394,BO394,BP394,BQ394,BR394,BS394,BT394,BU394,BV394,BW394,BX394,BY394,BZ394,CA394,CB394,CC394,CD394,CE394,CF394,CG394,CH394,CI394,CJ394,CK394,CL394,CM394,$CN394,$CO394,CP394,$CQ394,$CR394,CS394,CT394,CU394,CV394,CW394,CX394,CY394,CZ394,DA394,DB394,DC394,DD394,DE394,DF394,DG394,DH394,DI394,DJ394,DK394,DL394,DM394,$DN394,$DO394,$DP394,DR394)&lt;&gt;""</f>
        <v/>
      </c>
      <c r="DT394" s="46">
        <f>IF(AND($DS394,$E$4&lt;&gt;""),
IF(LEFT($E$4,2) = "1.",
IF(D394&lt;&gt;"","El CUNE sólo se envía en operaciones de novedad o ajuste. ",""),
IF(D394="","Debes escribir un CUNE válido para realizar operaciones de novedad o ajuste. ","")),
""
)</f>
        <v/>
      </c>
      <c r="DU394" s="46">
        <f>IF($DS394,
IF(E394="","Debes seleccionar el tipo de documento del empleado. ",
IF(_xlfn.IFNA(VLOOKUP(E394,TIPO_DE_DOCUMENTO,1,FALSE),-1)=-1,"El tipo de documento no es válido (por favor seleccionarlo de la lista). ","")
)
)</f>
        <v/>
      </c>
      <c r="DV394" s="46">
        <f>IF($DS394,
IF(F394="","Debes escribir el número de documento del empleado. ","")
)</f>
        <v/>
      </c>
      <c r="DW394" s="46">
        <f>IF($DS394,
IF(G394="","Debes escribir el primer nombre del empleado. ","")
)</f>
        <v/>
      </c>
      <c r="DY394" s="46">
        <f>IF($DS394,
IF(I394="","Debes escribir el primer apellido del empleado. ","")
)</f>
        <v/>
      </c>
      <c r="DZ394" s="46">
        <f>IF($DS394,
IF(J394="","Debes escribir el segundo apellido del empleado. ","")
)</f>
        <v/>
      </c>
      <c r="EB394" s="46">
        <f>IF($DS394,
IF(L394="","Debes escribir la fecha de ingreso del empleado. ",
IF(ISERR(DATE(YEAR(L394),MONTH(L394),DAY(L394))), "El valor ingresado en fecha de ingreso no tiene un formato válido. ","")
)
)</f>
        <v/>
      </c>
      <c r="EC394" s="46">
        <f>IF($DS394,
IF(M394="","Debes escribir el tiempo laborado. ",
IF( IFERROR(INT(M394),1.1) &lt;&gt; IFERROR(_xlfn.NUMBERVALUE(M394),1), "El valor de los días trabajados debe ser un número entero. ", "")
)
)</f>
        <v/>
      </c>
      <c r="ED394" s="46">
        <f>IF($DS394,
IF( AND(N394&lt;&gt;"", ISERR(DATE(YEAR(N394),MONTH(N394),DAY(N394))) ), "El valor ingresado en fecha de ingreso no tiene un formato válido. ",
IF( AND(N394&lt;&gt;"", $E$6&lt;&gt;"", DATE(YEAR(N394), MONTH(N394), 1) &lt;&gt; IFERROR(DATE(MID($E$6, 1, 4), MID($E$6, 6, 2),1), "1/1/1900") ), "La fecha de retiro debe estar dentro del período liquidado. ", "")
)
)</f>
        <v/>
      </c>
      <c r="EE394" s="46">
        <f>IF($DS394,
IF(O394="","Debes seleccionar el tipo de trabajador. ",
IF(_xlfn.IFNA(VLOOKUP(O394,TIPO_DE_TRABAJADOR,1,FALSE),-1)=-1,"El tipo de trabajador no es válido (por favor seleccionarlo de la lista). ","")
)
)</f>
        <v/>
      </c>
      <c r="EF394" s="46">
        <f>IF($DS394,
IF(P394="","Debes seleccionar si es un trabajador dependiente pensionado por vejez. ",
IF(_xlfn.IFNA(VLOOKUP(P394,SUBTIPO_DE_TRABAJADOR,1,FALSE),-1)=-1,"El tipo de trabajador dependiente pensionado por vejez no es válido (por favor seleccionarlo de la lista). ","")
)
)</f>
        <v/>
      </c>
      <c r="EG394" s="46">
        <f>IF($DS394,
IF(Q394="","Debes seleccionar el tipo de contrato del trabajador. ",
IF(_xlfn.IFNA(VLOOKUP(Q394,TIPO_DE_CONTRATO,1,FALSE),-1)=-1,"El tipo de contrato del trabajador no es válido (por favor seleccionarlo de la lista). ","")
)
)</f>
        <v/>
      </c>
      <c r="EH394" s="46">
        <f>IF($DS394,
IF(R394="","Debes seleccionar si es un salario integral. ",
IF(_xlfn.IFNA(VLOOKUP(R394,SI_NO,1,FALSE),-1)=-1,"Valor no válido para salario integral (por favor seleccionarlo de la lista). ","")
)
)</f>
        <v/>
      </c>
      <c r="EI394" s="46">
        <f>IF($DS394,
IF(S394="","Debes seleccionar si el trabajador realiza actividades de riesgo. ",
IF(_xlfn.IFNA(VLOOKUP(S394,SI_NO,1,FALSE),-1)=-1,"Valor no válido para actividad de alto riesgo (por favor seleccionarlo de la lista). ","")
)
)</f>
        <v/>
      </c>
      <c r="EK394" s="46">
        <f>IF($DS394,
IF(U394="","Debes escribir el código del municipio de residencia del trabajador. ",
IF(_xlfn.IFNA(VLOOKUP(U394,MUNICIPIO,1,FALSE),-1)=-1,"El municipio de residencia del trabajador es inválido (por favor seleccionarlo de la lista). ","")
)
)</f>
        <v/>
      </c>
      <c r="EL394" s="46">
        <f>IF($DS394,
IF(V394="","Debes escribir el la dirección de residendia del trabajador. ","")
)</f>
        <v/>
      </c>
      <c r="EM394" s="46">
        <f>IF($DS394,
IF(W394="","Debes escribir la fecha de inicio de la liquidación. ",
IF(ISERR(DATE(YEAR(W394),MONTH(W394),DAY(W394))),"El valor ingresado en fecha de inicio de liquidación no tiene un formato válido. ",
IF( AND($E$6&lt;&gt;"", DATE(YEAR(W394), MONTH(W394), 1) &lt;&gt; IFERROR(DATE(MID($E$6, 1, 4), MID($E$6, 6, 2),1), "1/1/1900") ), "La fecha de inicio de la liquidación debe estar dentro del período liquidado. ", "")
)
)
)</f>
        <v/>
      </c>
      <c r="EN394" s="46">
        <f>IF($DS394,
IF(X394="","Debes escribir la fecha de fin de la liquidación. ",
IF(ISERR(DATE(YEAR(X394),MONTH(X394),DAY(X394))),"El valor ingresado en fecha de fin de liquidación no tiene un formato válido. ",
IF( AND($E$6&lt;&gt;"", DATE(YEAR(X394), MONTH(X394), 1) &lt;&gt; IFERROR(DATE(MID($E$6, 1, 4), MID($E$6, 6, 2),1), "1/1/1900") ), "La fecha de fin de la liquidación debe estar dentro del período liquidado. ", "")
)
)
)</f>
        <v/>
      </c>
      <c r="EO394" s="46">
        <f>IF($DS394,
IF(Y394="","Debes escribir la frecuencia de pago del trabajador. ",
IF(_xlfn.IFNA(VLOOKUP(Y394,PERÍODO_DE_NÓMINA,1,FALSE),-1)=-1,"La frecuencia de pago es inválida (por favor seleccionarlo de la lista). ","")
)
)</f>
        <v/>
      </c>
      <c r="EP394" s="46">
        <f>IF($DS394,
IF(Z394="","Debes escribir la fecha de pago. ",
IF(ISERR(DATE(YEAR(Z394),MONTH(Z394),DAY(Z394))), "El valor ingresado en fecha de pago no tiene un formato válido. ","")
)
)</f>
        <v/>
      </c>
      <c r="EQ394" s="46">
        <f>IF($DS394,
IF(AA394="","Debes escribir el medio de pago. ",
IF(_xlfn.IFNA(VLOOKUP(AA394,MEDIOS_DE_PAGO,1,FALSE),-1)=-1,"El medio de pago es inválido (por favor seleccionarlo de la lista). ","")
)
)</f>
        <v/>
      </c>
      <c r="ER394" s="46">
        <f>OR(AA394='Tablas '!$T$4,AA394='Tablas '!$T$7,AA394='Tablas '!$T$8,AA394='Tablas '!$T$11)</f>
        <v/>
      </c>
      <c r="ES394" s="46">
        <f>IF(AND($DS394,ER394),
IF(AB394="","Debes escribir la entidad bancaria. ",""),
""
)</f>
        <v/>
      </c>
      <c r="ET394" s="46">
        <f>IF(AND($DS394,ER394),
IF(AC394="","Debes escribir el tipo de cuenta bancaria. ",
IF(_xlfn.IFNA(VLOOKUP(AC394,TIPO_DE_CUENTA,1,FALSE),-1)=-1,"El tipo de cuenta bancaria es inválida (por favor seleccionarlo de la lista). ","")
),
""
)</f>
        <v/>
      </c>
      <c r="EU394" s="46">
        <f>IF(AND($DS394,ER394),
IF(AD394="","Debes escribir el número de cuenta bancaria. ",""),
""
)</f>
        <v/>
      </c>
      <c r="EV394" s="46">
        <f>IF($DS394,
IF(AE394="","Debes escribir el valor del sueldo básico. ",
IF( ISERR(_xlfn.NUMBERVALUE(AE394)), "El valor del sueldo básico debe ser un número válido. ", "")
)
)</f>
        <v/>
      </c>
      <c r="EW394" s="46">
        <f>IF($DS394,
IF(AF394="","Debes escribir el número de días trabajados. ",
IF( IFERROR(INT(AF394),1.1) &lt;&gt; IFERROR(_xlfn.NUMBERVALUE(AF394),1), "La cantidad de días trabajados debe ser un número entero. ", "")
)
)</f>
        <v/>
      </c>
      <c r="EX394" s="46">
        <f>IF($DS394,
IF(AG394="","Debes escribir el valor del sueldo trabajado. ",
IF( ISERR(_xlfn.NUMBERVALUE(AG394)), "El valor del sueldo trabajado debe ser un número válido. ", "")
)
)</f>
        <v/>
      </c>
      <c r="EY394" s="46">
        <f>IF($DS394,
IF( AND(AH394&lt;&gt;"", ISERR(_xlfn.NUMBERVALUE(AH394))), "El valor del auxilio de transporte debe ser un número válido. ", "")
)</f>
        <v/>
      </c>
      <c r="EZ394" s="46">
        <f>IF($DS394,
IF( AND(AI394&lt;&gt;"", ISERR(_xlfn.NUMBERVALUE(AI394))), "El valor de viáticos salariales debe ser un número válido. ", "")
)</f>
        <v/>
      </c>
      <c r="FA394" s="46">
        <f>IF($DS394,
IF( AND(AJ394&lt;&gt;"", ISERR(_xlfn.NUMBERVALUE(AJ394))), "El valor de viáticos NO salariales debe ser un número válido. ", "")
)</f>
        <v/>
      </c>
      <c r="FB394" s="46">
        <f>CONCATENATE(AK394,AL394)&lt;&gt;""</f>
        <v/>
      </c>
      <c r="FC394" s="46">
        <f>IF(AND($DS394,FB394),
IF(AK394="","Debes escribir el número de horas extras diurnas. ",
IF( IFERROR(INT(AK394),1.1) &lt;&gt; IFERROR(_xlfn.NUMBERVALUE(AK394),1), "La cantidad de horas extras diurnas debe ser un número entero. ", "")
),
""
)</f>
        <v/>
      </c>
      <c r="FD394" s="46">
        <f>IF(AND($DS394,FB394),
IF(AL394="","Debes escribir el valor de las horas extras diurnas. ",
IF( ISERR(_xlfn.NUMBERVALUE(AL394)), "El valor de las horas extras duirnas debe ser un número válido. ", "")
),
""
)</f>
        <v/>
      </c>
      <c r="FE394" s="46">
        <f>CONCATENATE(AM394,AN394)&lt;&gt;""</f>
        <v/>
      </c>
      <c r="FF394" s="46">
        <f>IF(AND($DS394,FE394),
IF(AM394="","Debes escribir el número de horas extras nocturnas. ",
IF( IFERROR(INT(AM394),1.1) &lt;&gt; IFERROR(_xlfn.NUMBERVALUE(AM394),1), "La cantidad de horas extras nocturnas debe ser un número entero. ", "")
),
""
)</f>
        <v/>
      </c>
      <c r="FG394" s="46">
        <f>IF(AND($DS394,FE394),
IF(AN394="","Debes escribir el valor de las horas extras nocturnas. ",
IF( ISERR(_xlfn.NUMBERVALUE(AN394)), "El valor de las horas extras nocturnas debe ser un número válido. ", "")
),
""
)</f>
        <v/>
      </c>
      <c r="FH394" s="46">
        <f>CONCATENATE(AO394,AP394)&lt;&gt;""</f>
        <v/>
      </c>
      <c r="FI394" s="46">
        <f>IF(AND($DS394,FH394),
IF(AO394="","Debes escribir el número de horas extras diurnas dominicales y festivas. ",
IF( IFERROR(INT(AO394),1.1) &lt;&gt; IFERROR(_xlfn.NUMBERVALUE(AO394),1), "La cantidad de horas extras diurnas dominicales y festivas debe ser un número entero. ", "")
),
""
)</f>
        <v/>
      </c>
      <c r="FJ394" s="46">
        <f>IF(AND($DS394,FH394),
IF(AP394="","Debes escribir el valor de las horas extras diurnas dominicales y festivas. ",
IF( ISERR(_xlfn.NUMBERVALUE(AP394)), "El valor de las horas extras diurnas dominicales y festivas debe ser un número válido. ", "")
),
""
)</f>
        <v/>
      </c>
      <c r="FK394" s="46">
        <f>CONCATENATE(AQ394,AR394)&lt;&gt;""</f>
        <v/>
      </c>
      <c r="FL394" s="46">
        <f>IF(AND($DS394,FK394),
IF(AQ394="","Debes escribir el número de horas extras nocturnas dominicales y festivas. ",
IF( IFERROR(INT(AQ394),1.1) &lt;&gt; IFERROR(_xlfn.NUMBERVALUE(AQ394),1), "La cantidad de horas extras nocturnas dominicales y festivas debe ser un número entero. ", "")
),
""
)</f>
        <v/>
      </c>
      <c r="FM394" s="46">
        <f>IF(AND($DS394,FK394),
IF(AR394="","Debes escribir el valor de las horas extras nocturnas dominicales y festivas. ",
IF( ISERR(_xlfn.NUMBERVALUE(AR394)), "El valor de las horas extras nocturnas dominicales y festivas debe ser un número válido. ", "")
),
""
)</f>
        <v/>
      </c>
      <c r="FN394" s="46">
        <f>CONCATENATE(AS394,AT394)&lt;&gt;""</f>
        <v/>
      </c>
      <c r="FO394" s="46">
        <f>IF(AND($DS394,FN394),
IF(AS394="","Debes escribir el número de horas recargo nocturno. ",
IF( IFERROR(INT(AS394),1.1) &lt;&gt; IFERROR(_xlfn.NUMBERVALUE(AS394),1), "La cantidad de horas recargo nocturno debe ser un número entero. ", "")
),
""
)</f>
        <v/>
      </c>
      <c r="FP394" s="46">
        <f>IF(AND($DS394,FN394),
IF(AT394="","Debes escribir el valor de las horas recargo nocturno. ",
IF( ISERR(_xlfn.NUMBERVALUE(AT394)), "El valor de las horas recargo nocturno debe ser un número válido. ", "")
),
""
)</f>
        <v/>
      </c>
      <c r="FQ394" s="46">
        <f>CONCATENATE(AU394,AV394)&lt;&gt;""</f>
        <v/>
      </c>
      <c r="FR394" s="46">
        <f>IF(AND($DS394,FQ394),
IF(AU394="","Debes escribir el número de horas recargo diurno dominical y festivo. ",
IF( IFERROR(INT(AU394),1.1) &lt;&gt; IFERROR(_xlfn.NUMBERVALUE(AU394),1), "La cantidad de horas recargo diurno dominical y festivo debe ser un número entero. ", "")
),
""
)</f>
        <v/>
      </c>
      <c r="FS394" s="46">
        <f>IF(AND($DS394,FQ394),
IF(AV394="","Debes escribir el valor de las horas recargo diurno dominical y festivo. ",
IF( ISERR(_xlfn.NUMBERVALUE(AV394)), "El valor de las horas recargo diurno dominical y festivo debe ser un número válido. ", "")
),
""
)</f>
        <v/>
      </c>
      <c r="FT394" s="46">
        <f>CONCATENATE(AW394,AX394)&lt;&gt;""</f>
        <v/>
      </c>
      <c r="FU394" s="46">
        <f>IF(AND($DS394,FT394),
IF(AW394="","Debes escribir el número de horas recargo nocturno dominical y festivo. ",
IF( IFERROR(INT(AW394),1.1) &lt;&gt; IFERROR(_xlfn.NUMBERVALUE(AW394),1), "La cantidad de horas recargo nocturno dominical y festivo debe ser un número entero. ", "")
),
""
)</f>
        <v/>
      </c>
      <c r="FV394" s="46">
        <f>IF(AND($DS394,FT394),
IF(AX394="","Debes escribir el valor de las horas recargo nocturno dominical y festivo. ",
IF( ISERR(_xlfn.NUMBERVALUE(AX394)), "El valor de las horas recargo nocturno dominical y festivo debe ser un número válido. ", "")
),
""
)</f>
        <v/>
      </c>
      <c r="FW394" s="46">
        <f>CONCATENATE(AY394,AZ394)&lt;&gt;""</f>
        <v/>
      </c>
      <c r="FX394" s="46">
        <f>IF(AND($DS394,FW394),
IF(AY394="","Debes escribir el número de días de vacaciones comunes. ",
IF( IFERROR(INT(AY394),1.1) &lt;&gt; IFERROR(_xlfn.NUMBERVALUE(AY394),1), "La cantidad de días de vacaciones comunes debe ser un número entero. ", "")
),
""
)</f>
        <v/>
      </c>
      <c r="FY394" s="46">
        <f>IF(AND($DS394,FW394),
IF(AZ394="","Debes escribir el valor de las vacaciones comunes. ",
IF( ISERR(_xlfn.NUMBERVALUE(AZ394)), "El valor de las vacaciones comunes debe ser un número válido. ", "")
),
""
)</f>
        <v/>
      </c>
      <c r="FZ394" s="46">
        <f>CONCATENATE(BA394,BB394)&lt;&gt;""</f>
        <v/>
      </c>
      <c r="GA394" s="46">
        <f>IF(AND($DS394,FZ394),
IF(BA394="","Debes escribir el número de días de vacaciones compensadas. ",
IF( IFERROR(INT(BA394),1.1) &lt;&gt; IFERROR(_xlfn.NUMBERVALUE(BA394),1), "La cantidad de días de vacaciones compensadas debe ser un número entero. ", "")
),
""
)</f>
        <v/>
      </c>
      <c r="GB394" s="46">
        <f>IF(AND($DS394,FZ394),
IF(BB394="","Debes escribir el valor de las vacaciones compensadas. ",
IF( ISERR(_xlfn.NUMBERVALUE(BB394)), "El valor de las vacaciones compensadas debe ser un número válido. ", "")
),
""
)</f>
        <v/>
      </c>
      <c r="GC394" s="46">
        <f>CONCATENATE(BC394,BD394)&lt;&gt;""</f>
        <v/>
      </c>
      <c r="GD394" s="46">
        <f>IF(AND($DS394,GC394),
IF(BC394="","Debes escribir el número de días de prima salarial. ",
IF( IFERROR(INT(BC394),1.1) &lt;&gt; IFERROR(_xlfn.NUMBERVALUE(BC394),1), "La cantidad de días de prima salarial debe ser un número entero. ", "")
),
""
)</f>
        <v/>
      </c>
      <c r="GE394" s="46">
        <f>IF(AND($DS394,GC394),
IF(BD394="","Debes escribir el valor de los días de prima salarial. ",
IF( ISERR(_xlfn.NUMBERVALUE(BD394)), "El valor de los días de prima salarial debe ser un número válido. ", "")
),
""
)</f>
        <v/>
      </c>
      <c r="GF394" s="46">
        <f>IF($DS394,
IF( AND(BE394&lt;&gt;"", ISERR(_xlfn.NUMBERVALUE(BE394))), "El valor de la prima NO saliarial debe ser un número válido. ", "")
)</f>
        <v/>
      </c>
      <c r="GG394" s="46">
        <f>CONCATENATE(BF394,BG394,BH394)&lt;&gt;""</f>
        <v/>
      </c>
      <c r="GH394" s="46">
        <f>IF(AND($DS394,GG394),
IF(BF394="","Debes escribir el valor de las cesantías. ",
IF( ISERR(_xlfn.NUMBERVALUE(BF394)), "El valor de las cesantías debe ser un número válido. ", "")
),
""
)</f>
        <v/>
      </c>
      <c r="GI394" s="46">
        <f>IF(AND($DS394,GG394),
IF(BG394="","Debes escribir el % de cesantías. ",
IF( ISERR(_xlfn.NUMBERVALUE(BG394)), "El % de cesantías debe ser un número válido. ", "")
),
""
)</f>
        <v/>
      </c>
      <c r="GJ394" s="46">
        <f>IF(AND($DS394,GG394),
IF(BH394="","Debes escribir el valor de intereses de cesantías. ",
IF( ISERR(_xlfn.NUMBERVALUE(BH394)), "El valor de intereses de cesantías debe ser un número válido. ", "")
),
""
)</f>
        <v/>
      </c>
      <c r="GK394" s="46">
        <f>CONCATENATE(BI394,BJ394,BK394)&lt;&gt;""</f>
        <v/>
      </c>
      <c r="GL394" s="46">
        <f>IF(AND($DS394,GK394),
IF(BI394="","Debes escribir el número de días de incapacidad. ",
IF( IFERROR(INT(BI394),1.1) &lt;&gt; IFERROR(_xlfn.NUMBERVALUE(BI394),1), "La cantidad de días de incapacidad debe ser un número entero. ", "")
),
""
)</f>
        <v/>
      </c>
      <c r="GM394" s="46">
        <f>IF(AND($DS394,GK394),
IF(BJ394="","Debes escribir el tipo de incapacidad. ",
IF(_xlfn.IFNA(VLOOKUP(BJ394,TIPO_DE_INCAPACIDAD,1,FALSE),-1)=-1,"El tipo de incapacidad es inválida (por favor seleccionarlo de la lista). ","")
),
""
)</f>
        <v/>
      </c>
      <c r="GN394" s="46">
        <f>IF(AND($DS394,GK394),
IF(BK394="","Debes escribir el valor de la incapacidad. ",
IF( ISERR(_xlfn.NUMBERVALUE(BK394)), "El valor de la incapacidad debe ser un número válido. ", "")
),
""
)</f>
        <v/>
      </c>
      <c r="GO394" s="46">
        <f>CONCATENATE(BL394,BM394)&lt;&gt;""</f>
        <v/>
      </c>
      <c r="GP394" s="46">
        <f>IF(AND($DS394,GO394),
IF(BL394="","Debes escribir el número de días de licencia de maternidad o paternidad. ",
IF( IFERROR(INT(BL394),1.1) &lt;&gt; IFERROR(_xlfn.NUMBERVALUE(BL394),1), "La cantidad de días de licencia de maternidad o paternidad debe ser un número entero. ", "")
),
""
)</f>
        <v/>
      </c>
      <c r="GQ394" s="46">
        <f>IF(AND($DS394,GO394),
IF(BM394="","Debes escribir el valor de la licencia de maternidad o paternidad. ",
IF( ISERR(_xlfn.NUMBERVALUE(BM394)), "El valor de la licencia de maternidad o paternidad debe ser un número válido. ", "")
),
""
)</f>
        <v/>
      </c>
      <c r="GR394" s="46">
        <f>CONCATENATE(BN394,BO394)&lt;&gt;""</f>
        <v/>
      </c>
      <c r="GS394" s="46">
        <f>IF(AND($DS394,GR394),
IF(BN394="","Debes escribir el número de días de licencia remunerada. ",
IF( IFERROR(INT(BN394),1.1) &lt;&gt; IFERROR(_xlfn.NUMBERVALUE(BN394),1), "La cantidad de días de licencia remunerada debe ser un número entero. ", "")
),
""
)</f>
        <v/>
      </c>
      <c r="GT394" s="46">
        <f>IF(AND($DS394,GR394),
IF(BO394="","Debes escribir el valor de la licencia remunerada. ",
IF( ISERR(_xlfn.NUMBERVALUE(BO394)), "El valor de la licencia remunerada debe ser un número válido. ", "")
),
""
)</f>
        <v/>
      </c>
      <c r="GU394" s="46">
        <f>IF($DS394,
IF( AND(BP394&lt;&gt;"", ISERR(_xlfn.NUMBERVALUE(BP394))), "El valor de la licencia NO remunerada debe ser un número válido. ", "")
)</f>
        <v/>
      </c>
      <c r="GV394" s="46">
        <f>IF($DS394,
IF( AND(BQ394&lt;&gt;"", ISERR(_xlfn.NUMBERVALUE(BQ394))), "El valor de auxilios salariales debe ser un número válido. ", "")
)</f>
        <v/>
      </c>
      <c r="GW394" s="46">
        <f>IF($DS394,
IF( AND(BR394&lt;&gt;"", ISERR(_xlfn.NUMBERVALUE(BR394))), "El valor de auxilios NO salariales debe ser un número válido. ", "")
)</f>
        <v/>
      </c>
      <c r="GX394" s="46">
        <f>IF($DS394,
IF( AND(BS394&lt;&gt;"", ISERR(_xlfn.NUMBERVALUE(BS394))), "El valor de bonos salariales debe ser un número válido. ", "")
)</f>
        <v/>
      </c>
      <c r="GY394" s="46">
        <f>IF($DS394,
IF( AND(BT394&lt;&gt;"", ISERR(_xlfn.NUMBERVALUE(BT394))), "El valor de bonos NO salariales debe ser un número válido. ", "")
)</f>
        <v/>
      </c>
      <c r="GZ394" s="46">
        <f>IF($DS394,
IF( AND(BU394&lt;&gt;"", ISERR(_xlfn.NUMBERVALUE(BU394))), "El valor de bonos salariales de alimentación debe ser un número válido. ", "")
)</f>
        <v/>
      </c>
      <c r="HA394" s="46">
        <f>IF($DS394,
IF( AND(BV394&lt;&gt;"", ISERR(_xlfn.NUMBERVALUE(BV394))), "El valor de bonos NO salariales de alimentación debe ser un número válido. ", "")
)</f>
        <v/>
      </c>
      <c r="HB394" s="46">
        <f>IF($DS394,
IF( AND(BW394&lt;&gt;"", ISERR(_xlfn.NUMBERVALUE(BW394))), "El valor de bonificaciones salariales debe ser un número válido. ", "")
)</f>
        <v/>
      </c>
      <c r="HC394" s="46">
        <f>IF($DS394,
IF( AND(BX394&lt;&gt;"", ISERR(_xlfn.NUMBERVALUE(BX394))), "El valor de bonificaciones NO salariales debe ser un número válido. ", "")
)</f>
        <v/>
      </c>
      <c r="HD394" s="46">
        <f>IF($DS394,
IF( AND(BY394&lt;&gt;"", ISERR(_xlfn.NUMBERVALUE(BY394))), "El valor de compensaciones ordinarias debe ser un número válido. ", "")
)</f>
        <v/>
      </c>
      <c r="HE394" s="46">
        <f>IF($DS394,
IF( AND(BZ394&lt;&gt;"", ISERR(_xlfn.NUMBERVALUE(BZ394))), "El valor de compensaciones extraordinarias debe ser un número válido. ", "")
)</f>
        <v/>
      </c>
      <c r="HF394" s="46">
        <f>IF($DS394,
IF( AND(CA394&lt;&gt;"", ISERR(_xlfn.NUMBERVALUE(CA394))), "El valor de comisiones debe ser un número válido. ", "")
)</f>
        <v/>
      </c>
      <c r="HG394" s="46">
        <f>IF($DS394,
IF( AND(CB394&lt;&gt;"", ISERR(_xlfn.NUMBERVALUE(CB394))), "El valor de ausencia por huega debe ser un número válido. ", "")
)</f>
        <v/>
      </c>
      <c r="HH394" s="46">
        <f>IF($DS394,
IF( AND(CC394&lt;&gt;"", ISERR(_xlfn.NUMBERVALUE(CC394))), "El valor de anticipos debe ser un número válido. ", "")
)</f>
        <v/>
      </c>
      <c r="HI394" s="46">
        <f>IF($DS394,
IF( AND(CD394&lt;&gt;"", ISERR(_xlfn.NUMBERVALUE(CD394))), "El valor de pagos a terceros debe ser un número válido. ", "")
)</f>
        <v/>
      </c>
      <c r="HJ394" s="46">
        <f>IF($DS394,
IF( AND(CE394&lt;&gt;"", ISERR(_xlfn.NUMBERVALUE(CE394))), "El valor de dotación debe ser un número válido. ", "")
)</f>
        <v/>
      </c>
      <c r="HK394" s="46">
        <f>IF($DS394,
IF( AND(CF394&lt;&gt;"", ISERR(_xlfn.NUMBERVALUE(CF394))), "El valor de apoyo sostenibilidad debe ser un número válido. ", "")
)</f>
        <v/>
      </c>
      <c r="HL394" s="46">
        <f>IF($DS394,
IF( AND(CG394&lt;&gt;"", ISERR(_xlfn.NUMBERVALUE(CG394))), "El valor de teletrabajo debe ser un número válido. ", "")
)</f>
        <v/>
      </c>
      <c r="HM394" s="46">
        <f>IF($DS394,
IF( AND(CH394&lt;&gt;"", ISERR(_xlfn.NUMBERVALUE(CH394))), "El valor de bonificación de retiro debe ser un número válido. ", "")
)</f>
        <v/>
      </c>
      <c r="HN394" s="46">
        <f>IF($DS394,
IF( AND(CI394&lt;&gt;"", ISERR(_xlfn.NUMBERVALUE(CI394))), "El valor de indemnización de retiro debe ser un número válido. ", "")
)</f>
        <v/>
      </c>
      <c r="HO394" s="46">
        <f>IF($DS394,
IF( AND(CJ394&lt;&gt;"", ISERR(_xlfn.NUMBERVALUE(CJ394))), "El valor de reintegros debe ser un número válido. ", "")
)</f>
        <v/>
      </c>
      <c r="HP394" s="46">
        <f>CONCATENATE(CK394,CL394,CM394)&lt;&gt;""</f>
        <v/>
      </c>
      <c r="HQ394" s="46">
        <f>IF(AND($DS394,HP394),
IF(CK394="","Debes escribir la descripción de otro concepto no categorizado. ",""),
""
)</f>
        <v/>
      </c>
      <c r="HR394" s="46">
        <f>IF(AND($DS394,HP394),
IF(CONCATENATE(CL394,CM394)="","Debes escribir al menos un valor de concepto no categorizado (salarial o no salarial). ",
IF(ISERR(_xlfn.NUMBERVALUE(CL394)),"El valor salarial concepto no categorizado debe ser un número válido. ","")
),
""
)</f>
        <v/>
      </c>
      <c r="HS394" s="46">
        <f>IF(AND($DS394,HP394),
IF(CONCATENATE(CL394,CM394)="","Debes escribir al menos un valor de concepto no categorizado (salarial o no salarial). ",
IF(ISERR(_xlfn.NUMBERVALUE(CM394)),"El valor NO salarial concepto no categorizado debe ser un número válido. ","")
),
""
)</f>
        <v/>
      </c>
      <c r="HT394" s="46">
        <f>IF($DS394,
IF(CN394="","Debes escribir el porcentaje del aporte a salud. ",
IF( ISERR(_xlfn.NUMBERVALUE(CN394)), "El valor del porcentaje del aporte a salud debe ser un número válido. ", "")
)
)</f>
        <v/>
      </c>
      <c r="HU394" s="46">
        <f>IF($DS394,
IF(CO394="","Debes escribir el valor del aporte a salud. ",
IF( ISERR(_xlfn.NUMBERVALUE(CO394)), "El valor del aporte a salud debe ser un número válido. ", "")
)
)</f>
        <v/>
      </c>
      <c r="HV394" s="46">
        <f>IF($DS394,
IF( AND(CP394&lt;&gt;"", ISERR(_xlfn.NUMBERVALUE(CP394))), "El valor plan complementario debe ser un número válido. ", "")
)</f>
        <v/>
      </c>
      <c r="HW394" s="46">
        <f>IF($DS394,
IF(CQ394="","Debes escribir el porcentaje del aporte a pensión. ",
IF( ISERR(_xlfn.NUMBERVALUE(CQ394)), "El valor del porcentaje del aporte a pensión debe ser un número válido. ", "")
)
)</f>
        <v/>
      </c>
      <c r="HX394" s="46">
        <f>IF($DS394,
IF(CR394="","Debes escribir el valor del aporte a pensión. ",
IF( ISERR(_xlfn.NUMBERVALUE(CR394)), "El valor del aporte a salud debe ser un número válido. ", "")
)
)</f>
        <v/>
      </c>
      <c r="HY394" s="46">
        <f>IF($DS394,
IF( AND(CS394&lt;&gt;"", ISERR(_xlfn.NUMBERVALUE(CS394))), "El valor pensión voluntaria debe ser un número válido. ", "")
)</f>
        <v/>
      </c>
      <c r="HZ394" s="46">
        <f>CONCATENATE(CT394,CU394,CV394,CW394)&lt;&gt;""</f>
        <v/>
      </c>
      <c r="IA394" s="46">
        <f>IF(AND($DS394,HZ394),
IF(CT394="","Debes escribir el % del fondo de seguridad pensional. ",
IF( ISERR(_xlfn.NUMBERVALUE(CT394)), "El % del fondo de seguridad debe ser un número válido. ", "")
),
""
)</f>
        <v/>
      </c>
      <c r="IB394" s="46">
        <f>IF(AND($DS394,HZ394),
IF(CU394="","Debes escribir el valor del aporte al fondo de solidaridad pensional. ",
IF( ISERR(_xlfn.NUMBERVALUE(CU394)), "El valor del aporte al fondo de solidaridad pensional debe ser un número válido. ", "")
),
""
)</f>
        <v/>
      </c>
      <c r="IC394" s="46">
        <f>IF(AND($DS394,HZ394),
IF(CV394="","Debes escribir el % del fondo de subsistencia. ",
IF( ISERR(_xlfn.NUMBERVALUE(CV394)), "El % del fondo de subsistencia debe ser un número válido. ", "")
),
""
)</f>
        <v/>
      </c>
      <c r="ID394" s="46">
        <f>IF(AND($DS394,HZ394),
IF(CW394="","Debes escribir el valor del fondo de subsistencia. ",
IF( ISERR(_xlfn.NUMBERVALUE(CW394)), "El valor del fondo de subsistencia debe ser un número válido. ", "")
),
""
)</f>
        <v/>
      </c>
      <c r="IE394" s="46">
        <f>CONCATENATE(CX394,CY394)&lt;&gt;""</f>
        <v/>
      </c>
      <c r="IF394" s="46">
        <f>IF(AND($DS394,IE394),
IF(CX394="","Debes escribir el % de sindicato. ",
IF( ISERR(_xlfn.NUMBERVALUE(CX394)), "El % de sindicato debe ser un número válido. ", "")
),
""
)</f>
        <v/>
      </c>
      <c r="IG394" s="46">
        <f>IF(AND($DS394,IE394),
IF(CY394="","Debes escribir el valor del sindicato. ",
IF( ISERR(_xlfn.NUMBERVALUE(CY394)), "El valor del sindicato debe ser un número válido. ", "")
),
""
)</f>
        <v/>
      </c>
      <c r="IH394" s="46">
        <f>IF($DS394,
IF( AND(CZ394&lt;&gt;"", ISERR(_xlfn.NUMBERVALUE(CZ394))), "El valor de sanción pública debe ser un número válido. ", "")
)</f>
        <v/>
      </c>
      <c r="II394" s="46">
        <f>IF($DS394,
IF( AND(DA394&lt;&gt;"", ISERR(_xlfn.NUMBERVALUE(DA394))), "El valor de sanción privada debe ser un número válido. ", "")
)</f>
        <v/>
      </c>
      <c r="IJ394" s="46">
        <f>CONCATENATE(DB394,DC394)&lt;&gt;""</f>
        <v/>
      </c>
      <c r="IK394" s="46">
        <f>IF(AND($DS394,IJ394),
IF(DB394="","Debes escribir la descripción de libranza. ",""),
""
)</f>
        <v/>
      </c>
      <c r="IL394" s="46">
        <f>IF(AND($DS394,IJ394),
IF(DC394="","Debes escribir la cuota libranza. ",
IF(ISERR(_xlfn.NUMBERVALUE(DC394)),"El valor de la cuota libranza debe ser un número válido. ","")
),
""
)</f>
        <v/>
      </c>
      <c r="IM394" s="46">
        <f>IF($DS394,
IF( AND(DD394&lt;&gt;"", ISERR(_xlfn.NUMBERVALUE(DD394))), "El valor de pagos a terceros debe ser un número válido. ", "")
)</f>
        <v/>
      </c>
      <c r="IN394" s="46">
        <f>IF($DS394,
IF( AND(DE394&lt;&gt;"", ISERR(_xlfn.NUMBERVALUE(DE394))), "El valor de anticipos debe ser un número válido. ", "")
)</f>
        <v/>
      </c>
      <c r="IO394" s="46">
        <f>IF($DS394,
IF( AND(DF394&lt;&gt;"", ISERR(_xlfn.NUMBERVALUE(DF394))), "El valor de AFC debe ser un número válido. ", "")
)</f>
        <v/>
      </c>
      <c r="IP394" s="46">
        <f>IF($DS394,
IF( AND(DG394&lt;&gt;"", ISERR(_xlfn.NUMBERVALUE(DG394))), "El valor de rete-fuente debe ser un número válido. ", "")
)</f>
        <v/>
      </c>
      <c r="IQ394" s="46">
        <f>IF($DS394,
IF( AND(DH394&lt;&gt;"", ISERR(_xlfn.NUMBERVALUE(DH394))), "El valor de cooperativa de trabajo debe ser un número válido. ", "")
)</f>
        <v/>
      </c>
      <c r="IR394" s="46">
        <f>IF($DS394,
IF( AND(DI394&lt;&gt;"", ISERR(_xlfn.NUMBERVALUE(DI394))), "El valor de embargo fiscal debe ser un número válido. ", "")
)</f>
        <v/>
      </c>
      <c r="IS394" s="46">
        <f>IF($DS394,
IF( AND(DJ394&lt;&gt;"", ISERR(_xlfn.NUMBERVALUE(DJ394))), "El valor de educación debe ser un número válido. ", "")
)</f>
        <v/>
      </c>
      <c r="IT394" s="46">
        <f>IF($DS394,
IF( AND(DK394&lt;&gt;"", ISERR(_xlfn.NUMBERVALUE(DK394))), "El valor de reintegro debe ser un número válido. ", "")
)</f>
        <v/>
      </c>
      <c r="IU394" s="46">
        <f>IF($DS394,
IF( AND(DL394&lt;&gt;"", ISERR(_xlfn.NUMBERVALUE(DL394))), "El valor de deuda debe ser un número válido. ", "")
)</f>
        <v/>
      </c>
      <c r="IV394" s="46">
        <f>IF($DS394,
IF( AND(DM394&lt;&gt;"", ISERR(_xlfn.NUMBERVALUE(DM394))), "El valor de otras deducciones debe ser un número válido. ", "")
)</f>
        <v/>
      </c>
      <c r="IW394" s="46">
        <f>IF($DS394,
IF(DN394="","Debes escribir el valor de los devengos totales. ",
IF( ISERR(_xlfn.NUMBERVALUE(DN394)), "El valor de los devengos totales debe ser un número válido. ", "")
)
)</f>
        <v/>
      </c>
      <c r="IX394" s="46">
        <f>IF($DS394,
IF(DO394="","Debes escribir el valor de las deducciones totales. ",
IF( ISERR(_xlfn.NUMBERVALUE(DO394)), "El valor de las deducciones totales debe ser un número válido. ", "")
)
)</f>
        <v/>
      </c>
      <c r="IY394" s="46">
        <f>IF($DS394,
IF(DP394="","Debes escribir el valor del salario total. ",
IF( ISERR(_xlfn.NUMBERVALUE(DP394)), "El valor del salario total debe ser un número válido. ", "")
)
)</f>
        <v/>
      </c>
    </row>
    <row r="395">
      <c r="B395" s="48" t="n">
        <v>383</v>
      </c>
      <c r="C395" s="61">
        <f>IF(AND(DS395,DP395&lt;&gt;""),
IF(DQ395="","OK","Error"),
""
)</f>
        <v/>
      </c>
      <c r="D395" s="53" t="n"/>
      <c r="E395" s="52" t="n"/>
      <c r="F395" s="112" t="n"/>
      <c r="G395" s="52" t="n"/>
      <c r="H395" s="53" t="n"/>
      <c r="I395" s="52" t="n"/>
      <c r="J395" s="52" t="n"/>
      <c r="K395" s="53" t="n"/>
      <c r="L395" s="55" t="n"/>
      <c r="M395" s="108" t="n"/>
      <c r="N395" s="56" t="n"/>
      <c r="O395" s="52" t="n"/>
      <c r="P395" s="52" t="n"/>
      <c r="Q395" s="52" t="n"/>
      <c r="R395" s="52" t="n"/>
      <c r="S395" s="52" t="n"/>
      <c r="T395" s="53" t="n"/>
      <c r="U395" s="52" t="n"/>
      <c r="V395" s="52" t="n"/>
      <c r="W395" s="55" t="n"/>
      <c r="X395" s="55" t="n"/>
      <c r="Y395" s="52" t="n"/>
      <c r="Z395" s="55" t="n"/>
      <c r="AA395" s="52" t="n"/>
      <c r="AB395" s="53" t="n"/>
      <c r="AC395" s="53" t="n"/>
      <c r="AD395" s="53" t="n"/>
      <c r="AE395" s="177" t="n"/>
      <c r="AF395" s="113" t="n"/>
      <c r="AG395" s="177" t="n"/>
      <c r="AH395" s="178" t="n"/>
      <c r="AI395" s="178" t="n"/>
      <c r="AJ395" s="178" t="n"/>
      <c r="AK395" s="114" t="n"/>
      <c r="AL395" s="178" t="n"/>
      <c r="AM395" s="114" t="n"/>
      <c r="AN395" s="178" t="n"/>
      <c r="AO395" s="114" t="n"/>
      <c r="AP395" s="178" t="n"/>
      <c r="AQ395" s="114" t="n"/>
      <c r="AR395" s="178" t="n"/>
      <c r="AS395" s="114" t="n"/>
      <c r="AT395" s="178" t="n"/>
      <c r="AU395" s="114" t="n"/>
      <c r="AV395" s="178" t="n"/>
      <c r="AW395" s="114" t="n"/>
      <c r="AX395" s="178" t="n"/>
      <c r="AY395" s="114" t="n"/>
      <c r="AZ395" s="178" t="n"/>
      <c r="BA395" s="114" t="n"/>
      <c r="BB395" s="178" t="n"/>
      <c r="BC395" s="114" t="n"/>
      <c r="BD395" s="178" t="n"/>
      <c r="BE395" s="178" t="n"/>
      <c r="BF395" s="178" t="n"/>
      <c r="BG395" s="59" t="n"/>
      <c r="BH395" s="178" t="n"/>
      <c r="BI395" s="114" t="n"/>
      <c r="BJ395" s="53" t="n"/>
      <c r="BK395" s="178" t="n"/>
      <c r="BL395" s="114" t="n"/>
      <c r="BM395" s="178" t="n"/>
      <c r="BN395" s="114" t="n"/>
      <c r="BO395" s="178" t="n"/>
      <c r="BP395" s="178" t="n"/>
      <c r="BQ395" s="178" t="n"/>
      <c r="BR395" s="178" t="n"/>
      <c r="BS395" s="178" t="n"/>
      <c r="BT395" s="178" t="n"/>
      <c r="BU395" s="178" t="n"/>
      <c r="BV395" s="178" t="n"/>
      <c r="BW395" s="178" t="n"/>
      <c r="BX395" s="178" t="n"/>
      <c r="BY395" s="178" t="n"/>
      <c r="BZ395" s="178" t="n"/>
      <c r="CA395" s="178" t="n"/>
      <c r="CB395" s="178" t="n"/>
      <c r="CC395" s="178" t="n"/>
      <c r="CD395" s="178" t="n"/>
      <c r="CE395" s="178" t="n"/>
      <c r="CF395" s="178" t="n"/>
      <c r="CG395" s="178" t="n"/>
      <c r="CH395" s="178" t="n"/>
      <c r="CI395" s="178" t="n"/>
      <c r="CJ395" s="178" t="n"/>
      <c r="CK395" s="53" t="n"/>
      <c r="CL395" s="178" t="n"/>
      <c r="CM395" s="178" t="n"/>
      <c r="CN395" s="60" t="n"/>
      <c r="CO395" s="177" t="n"/>
      <c r="CP395" s="178" t="n"/>
      <c r="CQ395" s="60" t="n"/>
      <c r="CR395" s="177" t="n"/>
      <c r="CS395" s="178" t="n"/>
      <c r="CT395" s="59" t="n"/>
      <c r="CU395" s="178" t="n"/>
      <c r="CV395" s="59" t="n"/>
      <c r="CW395" s="178" t="n"/>
      <c r="CX395" s="59" t="n"/>
      <c r="CY395" s="178" t="n"/>
      <c r="CZ395" s="178" t="n"/>
      <c r="DA395" s="178" t="n"/>
      <c r="DB395" s="53" t="n"/>
      <c r="DC395" s="178" t="n"/>
      <c r="DD395" s="178" t="n"/>
      <c r="DE395" s="178" t="n"/>
      <c r="DF395" s="178" t="n"/>
      <c r="DG395" s="178" t="n"/>
      <c r="DH395" s="178" t="n"/>
      <c r="DI395" s="178" t="n"/>
      <c r="DJ395" s="178" t="n"/>
      <c r="DK395" s="178" t="n"/>
      <c r="DL395" s="178" t="n"/>
      <c r="DM395" s="178" t="n"/>
      <c r="DN395" s="177" t="n"/>
      <c r="DO395" s="177" t="n"/>
      <c r="DP395" s="177" t="n"/>
      <c r="DQ395" s="76">
        <f>IF(AND(DS395,DP395&lt;&gt;""),
CONCATENATE(DT395,DU395,DV395,DW395,DX395,DY395,DZ395,EA395,EB395,EC395,ED395,EE395,EF395,EG395,EH395,EI395,EJ395,EK395,EL395,EM395,EN395,EO395,EP395,EQ395,ES395,ET395,EU395,EV395,EW395,EX395,EY395,EZ395,FA395,FC395,FD395,FF395,FG395,FI395,FJ395,FL395,FM395,FO395,FP395,FR395,FS395,FU395,FV395,FX395,FY395,GA395,GB395,GD395,GE395,GF395,GH395,GI395,GJ395,GL395,GM395,GN395,GP395,GQ395,GS395,GT395,GU395,GV395,GW395,GX395,GY395,GZ395,HA395,HB395,HC395,HD395,HE395,HF395,HG395,HH395,HI395,HJ395,HK395,HL395,HM395,HN395,HO395,HQ395,HR395,HS395,HT395,HU395,HV395,HW395,HX395,HY395,IA395,IB395,IC395,ID395,IF395,IG395,IH395,II395,IK395,IL395,IM395,IN395,IO395,IP395,IQ395,IR395,IS395,IT395,IU395,IV395,IW395,IX395,IY395,IZ395),
""
)</f>
        <v/>
      </c>
      <c r="DR395" s="53" t="n"/>
      <c r="DS395" s="46">
        <f>CONCATENATE(D395,$E395,$F395,$G395,H395,$I395,$J395,K395,$L395,$M395,N395,$O395,$P395,$Q395,$R395,$S395,T395,$U395,$V395,$W395,$X395,$Y395,$Z395,$AA395,AB395,AC395,AD395,$AE395,$AF395,$AG395,AH395,AI395,AJ395,AK395,AL395,AM395,AN395,AO395,AP395,AQ395,AR395,AS395,AT395,AU395,AV395,AW395,AX395,AY395,AZ395,BA395,BB395,BC395,BD395,BE395,BF395,BG395,BH395,BI395,BJ395,BK395,BL395,BM395,BN395,BO395,BP395,BQ395,BR395,BS395,BT395,BU395,BV395,BW395,BX395,BY395,BZ395,CA395,CB395,CC395,CD395,CE395,CF395,CG395,CH395,CI395,CJ395,CK395,CL395,CM395,$CN395,$CO395,CP395,$CQ395,$CR395,CS395,CT395,CU395,CV395,CW395,CX395,CY395,CZ395,DA395,DB395,DC395,DD395,DE395,DF395,DG395,DH395,DI395,DJ395,DK395,DL395,DM395,$DN395,$DO395,$DP395,DR395)&lt;&gt;""</f>
        <v/>
      </c>
      <c r="DT395" s="46">
        <f>IF(AND($DS395,$E$4&lt;&gt;""),
IF(LEFT($E$4,2) = "1.",
IF(D395&lt;&gt;"","El CUNE sólo se envía en operaciones de novedad o ajuste. ",""),
IF(D395="","Debes escribir un CUNE válido para realizar operaciones de novedad o ajuste. ","")),
""
)</f>
        <v/>
      </c>
      <c r="DU395" s="46">
        <f>IF($DS395,
IF(E395="","Debes seleccionar el tipo de documento del empleado. ",
IF(_xlfn.IFNA(VLOOKUP(E395,TIPO_DE_DOCUMENTO,1,FALSE),-1)=-1,"El tipo de documento no es válido (por favor seleccionarlo de la lista). ","")
)
)</f>
        <v/>
      </c>
      <c r="DV395" s="46">
        <f>IF($DS395,
IF(F395="","Debes escribir el número de documento del empleado. ","")
)</f>
        <v/>
      </c>
      <c r="DW395" s="46">
        <f>IF($DS395,
IF(G395="","Debes escribir el primer nombre del empleado. ","")
)</f>
        <v/>
      </c>
      <c r="DY395" s="46">
        <f>IF($DS395,
IF(I395="","Debes escribir el primer apellido del empleado. ","")
)</f>
        <v/>
      </c>
      <c r="DZ395" s="46">
        <f>IF($DS395,
IF(J395="","Debes escribir el segundo apellido del empleado. ","")
)</f>
        <v/>
      </c>
      <c r="EB395" s="46">
        <f>IF($DS395,
IF(L395="","Debes escribir la fecha de ingreso del empleado. ",
IF(ISERR(DATE(YEAR(L395),MONTH(L395),DAY(L395))), "El valor ingresado en fecha de ingreso no tiene un formato válido. ","")
)
)</f>
        <v/>
      </c>
      <c r="EC395" s="46">
        <f>IF($DS395,
IF(M395="","Debes escribir el tiempo laborado. ",
IF( IFERROR(INT(M395),1.1) &lt;&gt; IFERROR(_xlfn.NUMBERVALUE(M395),1), "El valor de los días trabajados debe ser un número entero. ", "")
)
)</f>
        <v/>
      </c>
      <c r="ED395" s="46">
        <f>IF($DS395,
IF( AND(N395&lt;&gt;"", ISERR(DATE(YEAR(N395),MONTH(N395),DAY(N395))) ), "El valor ingresado en fecha de ingreso no tiene un formato válido. ",
IF( AND(N395&lt;&gt;"", $E$6&lt;&gt;"", DATE(YEAR(N395), MONTH(N395), 1) &lt;&gt; IFERROR(DATE(MID($E$6, 1, 4), MID($E$6, 6, 2),1), "1/1/1900") ), "La fecha de retiro debe estar dentro del período liquidado. ", "")
)
)</f>
        <v/>
      </c>
      <c r="EE395" s="46">
        <f>IF($DS395,
IF(O395="","Debes seleccionar el tipo de trabajador. ",
IF(_xlfn.IFNA(VLOOKUP(O395,TIPO_DE_TRABAJADOR,1,FALSE),-1)=-1,"El tipo de trabajador no es válido (por favor seleccionarlo de la lista). ","")
)
)</f>
        <v/>
      </c>
      <c r="EF395" s="46">
        <f>IF($DS395,
IF(P395="","Debes seleccionar si es un trabajador dependiente pensionado por vejez. ",
IF(_xlfn.IFNA(VLOOKUP(P395,SUBTIPO_DE_TRABAJADOR,1,FALSE),-1)=-1,"El tipo de trabajador dependiente pensionado por vejez no es válido (por favor seleccionarlo de la lista). ","")
)
)</f>
        <v/>
      </c>
      <c r="EG395" s="46">
        <f>IF($DS395,
IF(Q395="","Debes seleccionar el tipo de contrato del trabajador. ",
IF(_xlfn.IFNA(VLOOKUP(Q395,TIPO_DE_CONTRATO,1,FALSE),-1)=-1,"El tipo de contrato del trabajador no es válido (por favor seleccionarlo de la lista). ","")
)
)</f>
        <v/>
      </c>
      <c r="EH395" s="46">
        <f>IF($DS395,
IF(R395="","Debes seleccionar si es un salario integral. ",
IF(_xlfn.IFNA(VLOOKUP(R395,SI_NO,1,FALSE),-1)=-1,"Valor no válido para salario integral (por favor seleccionarlo de la lista). ","")
)
)</f>
        <v/>
      </c>
      <c r="EI395" s="46">
        <f>IF($DS395,
IF(S395="","Debes seleccionar si el trabajador realiza actividades de riesgo. ",
IF(_xlfn.IFNA(VLOOKUP(S395,SI_NO,1,FALSE),-1)=-1,"Valor no válido para actividad de alto riesgo (por favor seleccionarlo de la lista). ","")
)
)</f>
        <v/>
      </c>
      <c r="EK395" s="46">
        <f>IF($DS395,
IF(U395="","Debes escribir el código del municipio de residencia del trabajador. ",
IF(_xlfn.IFNA(VLOOKUP(U395,MUNICIPIO,1,FALSE),-1)=-1,"El municipio de residencia del trabajador es inválido (por favor seleccionarlo de la lista). ","")
)
)</f>
        <v/>
      </c>
      <c r="EL395" s="46">
        <f>IF($DS395,
IF(V395="","Debes escribir el la dirección de residendia del trabajador. ","")
)</f>
        <v/>
      </c>
      <c r="EM395" s="46">
        <f>IF($DS395,
IF(W395="","Debes escribir la fecha de inicio de la liquidación. ",
IF(ISERR(DATE(YEAR(W395),MONTH(W395),DAY(W395))),"El valor ingresado en fecha de inicio de liquidación no tiene un formato válido. ",
IF( AND($E$6&lt;&gt;"", DATE(YEAR(W395), MONTH(W395), 1) &lt;&gt; IFERROR(DATE(MID($E$6, 1, 4), MID($E$6, 6, 2),1), "1/1/1900") ), "La fecha de inicio de la liquidación debe estar dentro del período liquidado. ", "")
)
)
)</f>
        <v/>
      </c>
      <c r="EN395" s="46">
        <f>IF($DS395,
IF(X395="","Debes escribir la fecha de fin de la liquidación. ",
IF(ISERR(DATE(YEAR(X395),MONTH(X395),DAY(X395))),"El valor ingresado en fecha de fin de liquidación no tiene un formato válido. ",
IF( AND($E$6&lt;&gt;"", DATE(YEAR(X395), MONTH(X395), 1) &lt;&gt; IFERROR(DATE(MID($E$6, 1, 4), MID($E$6, 6, 2),1), "1/1/1900") ), "La fecha de fin de la liquidación debe estar dentro del período liquidado. ", "")
)
)
)</f>
        <v/>
      </c>
      <c r="EO395" s="46">
        <f>IF($DS395,
IF(Y395="","Debes escribir la frecuencia de pago del trabajador. ",
IF(_xlfn.IFNA(VLOOKUP(Y395,PERÍODO_DE_NÓMINA,1,FALSE),-1)=-1,"La frecuencia de pago es inválida (por favor seleccionarlo de la lista). ","")
)
)</f>
        <v/>
      </c>
      <c r="EP395" s="46">
        <f>IF($DS395,
IF(Z395="","Debes escribir la fecha de pago. ",
IF(ISERR(DATE(YEAR(Z395),MONTH(Z395),DAY(Z395))), "El valor ingresado en fecha de pago no tiene un formato válido. ","")
)
)</f>
        <v/>
      </c>
      <c r="EQ395" s="46">
        <f>IF($DS395,
IF(AA395="","Debes escribir el medio de pago. ",
IF(_xlfn.IFNA(VLOOKUP(AA395,MEDIOS_DE_PAGO,1,FALSE),-1)=-1,"El medio de pago es inválido (por favor seleccionarlo de la lista). ","")
)
)</f>
        <v/>
      </c>
      <c r="ER395" s="46">
        <f>OR(AA395='Tablas '!$T$4,AA395='Tablas '!$T$7,AA395='Tablas '!$T$8,AA395='Tablas '!$T$11)</f>
        <v/>
      </c>
      <c r="ES395" s="46">
        <f>IF(AND($DS395,ER395),
IF(AB395="","Debes escribir la entidad bancaria. ",""),
""
)</f>
        <v/>
      </c>
      <c r="ET395" s="46">
        <f>IF(AND($DS395,ER395),
IF(AC395="","Debes escribir el tipo de cuenta bancaria. ",
IF(_xlfn.IFNA(VLOOKUP(AC395,TIPO_DE_CUENTA,1,FALSE),-1)=-1,"El tipo de cuenta bancaria es inválida (por favor seleccionarlo de la lista). ","")
),
""
)</f>
        <v/>
      </c>
      <c r="EU395" s="46">
        <f>IF(AND($DS395,ER395),
IF(AD395="","Debes escribir el número de cuenta bancaria. ",""),
""
)</f>
        <v/>
      </c>
      <c r="EV395" s="46">
        <f>IF($DS395,
IF(AE395="","Debes escribir el valor del sueldo básico. ",
IF( ISERR(_xlfn.NUMBERVALUE(AE395)), "El valor del sueldo básico debe ser un número válido. ", "")
)
)</f>
        <v/>
      </c>
      <c r="EW395" s="46">
        <f>IF($DS395,
IF(AF395="","Debes escribir el número de días trabajados. ",
IF( IFERROR(INT(AF395),1.1) &lt;&gt; IFERROR(_xlfn.NUMBERVALUE(AF395),1), "La cantidad de días trabajados debe ser un número entero. ", "")
)
)</f>
        <v/>
      </c>
      <c r="EX395" s="46">
        <f>IF($DS395,
IF(AG395="","Debes escribir el valor del sueldo trabajado. ",
IF( ISERR(_xlfn.NUMBERVALUE(AG395)), "El valor del sueldo trabajado debe ser un número válido. ", "")
)
)</f>
        <v/>
      </c>
      <c r="EY395" s="46">
        <f>IF($DS395,
IF( AND(AH395&lt;&gt;"", ISERR(_xlfn.NUMBERVALUE(AH395))), "El valor del auxilio de transporte debe ser un número válido. ", "")
)</f>
        <v/>
      </c>
      <c r="EZ395" s="46">
        <f>IF($DS395,
IF( AND(AI395&lt;&gt;"", ISERR(_xlfn.NUMBERVALUE(AI395))), "El valor de viáticos salariales debe ser un número válido. ", "")
)</f>
        <v/>
      </c>
      <c r="FA395" s="46">
        <f>IF($DS395,
IF( AND(AJ395&lt;&gt;"", ISERR(_xlfn.NUMBERVALUE(AJ395))), "El valor de viáticos NO salariales debe ser un número válido. ", "")
)</f>
        <v/>
      </c>
      <c r="FB395" s="46">
        <f>CONCATENATE(AK395,AL395)&lt;&gt;""</f>
        <v/>
      </c>
      <c r="FC395" s="46">
        <f>IF(AND($DS395,FB395),
IF(AK395="","Debes escribir el número de horas extras diurnas. ",
IF( IFERROR(INT(AK395),1.1) &lt;&gt; IFERROR(_xlfn.NUMBERVALUE(AK395),1), "La cantidad de horas extras diurnas debe ser un número entero. ", "")
),
""
)</f>
        <v/>
      </c>
      <c r="FD395" s="46">
        <f>IF(AND($DS395,FB395),
IF(AL395="","Debes escribir el valor de las horas extras diurnas. ",
IF( ISERR(_xlfn.NUMBERVALUE(AL395)), "El valor de las horas extras duirnas debe ser un número válido. ", "")
),
""
)</f>
        <v/>
      </c>
      <c r="FE395" s="46">
        <f>CONCATENATE(AM395,AN395)&lt;&gt;""</f>
        <v/>
      </c>
      <c r="FF395" s="46">
        <f>IF(AND($DS395,FE395),
IF(AM395="","Debes escribir el número de horas extras nocturnas. ",
IF( IFERROR(INT(AM395),1.1) &lt;&gt; IFERROR(_xlfn.NUMBERVALUE(AM395),1), "La cantidad de horas extras nocturnas debe ser un número entero. ", "")
),
""
)</f>
        <v/>
      </c>
      <c r="FG395" s="46">
        <f>IF(AND($DS395,FE395),
IF(AN395="","Debes escribir el valor de las horas extras nocturnas. ",
IF( ISERR(_xlfn.NUMBERVALUE(AN395)), "El valor de las horas extras nocturnas debe ser un número válido. ", "")
),
""
)</f>
        <v/>
      </c>
      <c r="FH395" s="46">
        <f>CONCATENATE(AO395,AP395)&lt;&gt;""</f>
        <v/>
      </c>
      <c r="FI395" s="46">
        <f>IF(AND($DS395,FH395),
IF(AO395="","Debes escribir el número de horas extras diurnas dominicales y festivas. ",
IF( IFERROR(INT(AO395),1.1) &lt;&gt; IFERROR(_xlfn.NUMBERVALUE(AO395),1), "La cantidad de horas extras diurnas dominicales y festivas debe ser un número entero. ", "")
),
""
)</f>
        <v/>
      </c>
      <c r="FJ395" s="46">
        <f>IF(AND($DS395,FH395),
IF(AP395="","Debes escribir el valor de las horas extras diurnas dominicales y festivas. ",
IF( ISERR(_xlfn.NUMBERVALUE(AP395)), "El valor de las horas extras diurnas dominicales y festivas debe ser un número válido. ", "")
),
""
)</f>
        <v/>
      </c>
      <c r="FK395" s="46">
        <f>CONCATENATE(AQ395,AR395)&lt;&gt;""</f>
        <v/>
      </c>
      <c r="FL395" s="46">
        <f>IF(AND($DS395,FK395),
IF(AQ395="","Debes escribir el número de horas extras nocturnas dominicales y festivas. ",
IF( IFERROR(INT(AQ395),1.1) &lt;&gt; IFERROR(_xlfn.NUMBERVALUE(AQ395),1), "La cantidad de horas extras nocturnas dominicales y festivas debe ser un número entero. ", "")
),
""
)</f>
        <v/>
      </c>
      <c r="FM395" s="46">
        <f>IF(AND($DS395,FK395),
IF(AR395="","Debes escribir el valor de las horas extras nocturnas dominicales y festivas. ",
IF( ISERR(_xlfn.NUMBERVALUE(AR395)), "El valor de las horas extras nocturnas dominicales y festivas debe ser un número válido. ", "")
),
""
)</f>
        <v/>
      </c>
      <c r="FN395" s="46">
        <f>CONCATENATE(AS395,AT395)&lt;&gt;""</f>
        <v/>
      </c>
      <c r="FO395" s="46">
        <f>IF(AND($DS395,FN395),
IF(AS395="","Debes escribir el número de horas recargo nocturno. ",
IF( IFERROR(INT(AS395),1.1) &lt;&gt; IFERROR(_xlfn.NUMBERVALUE(AS395),1), "La cantidad de horas recargo nocturno debe ser un número entero. ", "")
),
""
)</f>
        <v/>
      </c>
      <c r="FP395" s="46">
        <f>IF(AND($DS395,FN395),
IF(AT395="","Debes escribir el valor de las horas recargo nocturno. ",
IF( ISERR(_xlfn.NUMBERVALUE(AT395)), "El valor de las horas recargo nocturno debe ser un número válido. ", "")
),
""
)</f>
        <v/>
      </c>
      <c r="FQ395" s="46">
        <f>CONCATENATE(AU395,AV395)&lt;&gt;""</f>
        <v/>
      </c>
      <c r="FR395" s="46">
        <f>IF(AND($DS395,FQ395),
IF(AU395="","Debes escribir el número de horas recargo diurno dominical y festivo. ",
IF( IFERROR(INT(AU395),1.1) &lt;&gt; IFERROR(_xlfn.NUMBERVALUE(AU395),1), "La cantidad de horas recargo diurno dominical y festivo debe ser un número entero. ", "")
),
""
)</f>
        <v/>
      </c>
      <c r="FS395" s="46">
        <f>IF(AND($DS395,FQ395),
IF(AV395="","Debes escribir el valor de las horas recargo diurno dominical y festivo. ",
IF( ISERR(_xlfn.NUMBERVALUE(AV395)), "El valor de las horas recargo diurno dominical y festivo debe ser un número válido. ", "")
),
""
)</f>
        <v/>
      </c>
      <c r="FT395" s="46">
        <f>CONCATENATE(AW395,AX395)&lt;&gt;""</f>
        <v/>
      </c>
      <c r="FU395" s="46">
        <f>IF(AND($DS395,FT395),
IF(AW395="","Debes escribir el número de horas recargo nocturno dominical y festivo. ",
IF( IFERROR(INT(AW395),1.1) &lt;&gt; IFERROR(_xlfn.NUMBERVALUE(AW395),1), "La cantidad de horas recargo nocturno dominical y festivo debe ser un número entero. ", "")
),
""
)</f>
        <v/>
      </c>
      <c r="FV395" s="46">
        <f>IF(AND($DS395,FT395),
IF(AX395="","Debes escribir el valor de las horas recargo nocturno dominical y festivo. ",
IF( ISERR(_xlfn.NUMBERVALUE(AX395)), "El valor de las horas recargo nocturno dominical y festivo debe ser un número válido. ", "")
),
""
)</f>
        <v/>
      </c>
      <c r="FW395" s="46">
        <f>CONCATENATE(AY395,AZ395)&lt;&gt;""</f>
        <v/>
      </c>
      <c r="FX395" s="46">
        <f>IF(AND($DS395,FW395),
IF(AY395="","Debes escribir el número de días de vacaciones comunes. ",
IF( IFERROR(INT(AY395),1.1) &lt;&gt; IFERROR(_xlfn.NUMBERVALUE(AY395),1), "La cantidad de días de vacaciones comunes debe ser un número entero. ", "")
),
""
)</f>
        <v/>
      </c>
      <c r="FY395" s="46">
        <f>IF(AND($DS395,FW395),
IF(AZ395="","Debes escribir el valor de las vacaciones comunes. ",
IF( ISERR(_xlfn.NUMBERVALUE(AZ395)), "El valor de las vacaciones comunes debe ser un número válido. ", "")
),
""
)</f>
        <v/>
      </c>
      <c r="FZ395" s="46">
        <f>CONCATENATE(BA395,BB395)&lt;&gt;""</f>
        <v/>
      </c>
      <c r="GA395" s="46">
        <f>IF(AND($DS395,FZ395),
IF(BA395="","Debes escribir el número de días de vacaciones compensadas. ",
IF( IFERROR(INT(BA395),1.1) &lt;&gt; IFERROR(_xlfn.NUMBERVALUE(BA395),1), "La cantidad de días de vacaciones compensadas debe ser un número entero. ", "")
),
""
)</f>
        <v/>
      </c>
      <c r="GB395" s="46">
        <f>IF(AND($DS395,FZ395),
IF(BB395="","Debes escribir el valor de las vacaciones compensadas. ",
IF( ISERR(_xlfn.NUMBERVALUE(BB395)), "El valor de las vacaciones compensadas debe ser un número válido. ", "")
),
""
)</f>
        <v/>
      </c>
      <c r="GC395" s="46">
        <f>CONCATENATE(BC395,BD395)&lt;&gt;""</f>
        <v/>
      </c>
      <c r="GD395" s="46">
        <f>IF(AND($DS395,GC395),
IF(BC395="","Debes escribir el número de días de prima salarial. ",
IF( IFERROR(INT(BC395),1.1) &lt;&gt; IFERROR(_xlfn.NUMBERVALUE(BC395),1), "La cantidad de días de prima salarial debe ser un número entero. ", "")
),
""
)</f>
        <v/>
      </c>
      <c r="GE395" s="46">
        <f>IF(AND($DS395,GC395),
IF(BD395="","Debes escribir el valor de los días de prima salarial. ",
IF( ISERR(_xlfn.NUMBERVALUE(BD395)), "El valor de los días de prima salarial debe ser un número válido. ", "")
),
""
)</f>
        <v/>
      </c>
      <c r="GF395" s="46">
        <f>IF($DS395,
IF( AND(BE395&lt;&gt;"", ISERR(_xlfn.NUMBERVALUE(BE395))), "El valor de la prima NO saliarial debe ser un número válido. ", "")
)</f>
        <v/>
      </c>
      <c r="GG395" s="46">
        <f>CONCATENATE(BF395,BG395,BH395)&lt;&gt;""</f>
        <v/>
      </c>
      <c r="GH395" s="46">
        <f>IF(AND($DS395,GG395),
IF(BF395="","Debes escribir el valor de las cesantías. ",
IF( ISERR(_xlfn.NUMBERVALUE(BF395)), "El valor de las cesantías debe ser un número válido. ", "")
),
""
)</f>
        <v/>
      </c>
      <c r="GI395" s="46">
        <f>IF(AND($DS395,GG395),
IF(BG395="","Debes escribir el % de cesantías. ",
IF( ISERR(_xlfn.NUMBERVALUE(BG395)), "El % de cesantías debe ser un número válido. ", "")
),
""
)</f>
        <v/>
      </c>
      <c r="GJ395" s="46">
        <f>IF(AND($DS395,GG395),
IF(BH395="","Debes escribir el valor de intereses de cesantías. ",
IF( ISERR(_xlfn.NUMBERVALUE(BH395)), "El valor de intereses de cesantías debe ser un número válido. ", "")
),
""
)</f>
        <v/>
      </c>
      <c r="GK395" s="46">
        <f>CONCATENATE(BI395,BJ395,BK395)&lt;&gt;""</f>
        <v/>
      </c>
      <c r="GL395" s="46">
        <f>IF(AND($DS395,GK395),
IF(BI395="","Debes escribir el número de días de incapacidad. ",
IF( IFERROR(INT(BI395),1.1) &lt;&gt; IFERROR(_xlfn.NUMBERVALUE(BI395),1), "La cantidad de días de incapacidad debe ser un número entero. ", "")
),
""
)</f>
        <v/>
      </c>
      <c r="GM395" s="46">
        <f>IF(AND($DS395,GK395),
IF(BJ395="","Debes escribir el tipo de incapacidad. ",
IF(_xlfn.IFNA(VLOOKUP(BJ395,TIPO_DE_INCAPACIDAD,1,FALSE),-1)=-1,"El tipo de incapacidad es inválida (por favor seleccionarlo de la lista). ","")
),
""
)</f>
        <v/>
      </c>
      <c r="GN395" s="46">
        <f>IF(AND($DS395,GK395),
IF(BK395="","Debes escribir el valor de la incapacidad. ",
IF( ISERR(_xlfn.NUMBERVALUE(BK395)), "El valor de la incapacidad debe ser un número válido. ", "")
),
""
)</f>
        <v/>
      </c>
      <c r="GO395" s="46">
        <f>CONCATENATE(BL395,BM395)&lt;&gt;""</f>
        <v/>
      </c>
      <c r="GP395" s="46">
        <f>IF(AND($DS395,GO395),
IF(BL395="","Debes escribir el número de días de licencia de maternidad o paternidad. ",
IF( IFERROR(INT(BL395),1.1) &lt;&gt; IFERROR(_xlfn.NUMBERVALUE(BL395),1), "La cantidad de días de licencia de maternidad o paternidad debe ser un número entero. ", "")
),
""
)</f>
        <v/>
      </c>
      <c r="GQ395" s="46">
        <f>IF(AND($DS395,GO395),
IF(BM395="","Debes escribir el valor de la licencia de maternidad o paternidad. ",
IF( ISERR(_xlfn.NUMBERVALUE(BM395)), "El valor de la licencia de maternidad o paternidad debe ser un número válido. ", "")
),
""
)</f>
        <v/>
      </c>
      <c r="GR395" s="46">
        <f>CONCATENATE(BN395,BO395)&lt;&gt;""</f>
        <v/>
      </c>
      <c r="GS395" s="46">
        <f>IF(AND($DS395,GR395),
IF(BN395="","Debes escribir el número de días de licencia remunerada. ",
IF( IFERROR(INT(BN395),1.1) &lt;&gt; IFERROR(_xlfn.NUMBERVALUE(BN395),1), "La cantidad de días de licencia remunerada debe ser un número entero. ", "")
),
""
)</f>
        <v/>
      </c>
      <c r="GT395" s="46">
        <f>IF(AND($DS395,GR395),
IF(BO395="","Debes escribir el valor de la licencia remunerada. ",
IF( ISERR(_xlfn.NUMBERVALUE(BO395)), "El valor de la licencia remunerada debe ser un número válido. ", "")
),
""
)</f>
        <v/>
      </c>
      <c r="GU395" s="46">
        <f>IF($DS395,
IF( AND(BP395&lt;&gt;"", ISERR(_xlfn.NUMBERVALUE(BP395))), "El valor de la licencia NO remunerada debe ser un número válido. ", "")
)</f>
        <v/>
      </c>
      <c r="GV395" s="46">
        <f>IF($DS395,
IF( AND(BQ395&lt;&gt;"", ISERR(_xlfn.NUMBERVALUE(BQ395))), "El valor de auxilios salariales debe ser un número válido. ", "")
)</f>
        <v/>
      </c>
      <c r="GW395" s="46">
        <f>IF($DS395,
IF( AND(BR395&lt;&gt;"", ISERR(_xlfn.NUMBERVALUE(BR395))), "El valor de auxilios NO salariales debe ser un número válido. ", "")
)</f>
        <v/>
      </c>
      <c r="GX395" s="46">
        <f>IF($DS395,
IF( AND(BS395&lt;&gt;"", ISERR(_xlfn.NUMBERVALUE(BS395))), "El valor de bonos salariales debe ser un número válido. ", "")
)</f>
        <v/>
      </c>
      <c r="GY395" s="46">
        <f>IF($DS395,
IF( AND(BT395&lt;&gt;"", ISERR(_xlfn.NUMBERVALUE(BT395))), "El valor de bonos NO salariales debe ser un número válido. ", "")
)</f>
        <v/>
      </c>
      <c r="GZ395" s="46">
        <f>IF($DS395,
IF( AND(BU395&lt;&gt;"", ISERR(_xlfn.NUMBERVALUE(BU395))), "El valor de bonos salariales de alimentación debe ser un número válido. ", "")
)</f>
        <v/>
      </c>
      <c r="HA395" s="46">
        <f>IF($DS395,
IF( AND(BV395&lt;&gt;"", ISERR(_xlfn.NUMBERVALUE(BV395))), "El valor de bonos NO salariales de alimentación debe ser un número válido. ", "")
)</f>
        <v/>
      </c>
      <c r="HB395" s="46">
        <f>IF($DS395,
IF( AND(BW395&lt;&gt;"", ISERR(_xlfn.NUMBERVALUE(BW395))), "El valor de bonificaciones salariales debe ser un número válido. ", "")
)</f>
        <v/>
      </c>
      <c r="HC395" s="46">
        <f>IF($DS395,
IF( AND(BX395&lt;&gt;"", ISERR(_xlfn.NUMBERVALUE(BX395))), "El valor de bonificaciones NO salariales debe ser un número válido. ", "")
)</f>
        <v/>
      </c>
      <c r="HD395" s="46">
        <f>IF($DS395,
IF( AND(BY395&lt;&gt;"", ISERR(_xlfn.NUMBERVALUE(BY395))), "El valor de compensaciones ordinarias debe ser un número válido. ", "")
)</f>
        <v/>
      </c>
      <c r="HE395" s="46">
        <f>IF($DS395,
IF( AND(BZ395&lt;&gt;"", ISERR(_xlfn.NUMBERVALUE(BZ395))), "El valor de compensaciones extraordinarias debe ser un número válido. ", "")
)</f>
        <v/>
      </c>
      <c r="HF395" s="46">
        <f>IF($DS395,
IF( AND(CA395&lt;&gt;"", ISERR(_xlfn.NUMBERVALUE(CA395))), "El valor de comisiones debe ser un número válido. ", "")
)</f>
        <v/>
      </c>
      <c r="HG395" s="46">
        <f>IF($DS395,
IF( AND(CB395&lt;&gt;"", ISERR(_xlfn.NUMBERVALUE(CB395))), "El valor de ausencia por huega debe ser un número válido. ", "")
)</f>
        <v/>
      </c>
      <c r="HH395" s="46">
        <f>IF($DS395,
IF( AND(CC395&lt;&gt;"", ISERR(_xlfn.NUMBERVALUE(CC395))), "El valor de anticipos debe ser un número válido. ", "")
)</f>
        <v/>
      </c>
      <c r="HI395" s="46">
        <f>IF($DS395,
IF( AND(CD395&lt;&gt;"", ISERR(_xlfn.NUMBERVALUE(CD395))), "El valor de pagos a terceros debe ser un número válido. ", "")
)</f>
        <v/>
      </c>
      <c r="HJ395" s="46">
        <f>IF($DS395,
IF( AND(CE395&lt;&gt;"", ISERR(_xlfn.NUMBERVALUE(CE395))), "El valor de dotación debe ser un número válido. ", "")
)</f>
        <v/>
      </c>
      <c r="HK395" s="46">
        <f>IF($DS395,
IF( AND(CF395&lt;&gt;"", ISERR(_xlfn.NUMBERVALUE(CF395))), "El valor de apoyo sostenibilidad debe ser un número válido. ", "")
)</f>
        <v/>
      </c>
      <c r="HL395" s="46">
        <f>IF($DS395,
IF( AND(CG395&lt;&gt;"", ISERR(_xlfn.NUMBERVALUE(CG395))), "El valor de teletrabajo debe ser un número válido. ", "")
)</f>
        <v/>
      </c>
      <c r="HM395" s="46">
        <f>IF($DS395,
IF( AND(CH395&lt;&gt;"", ISERR(_xlfn.NUMBERVALUE(CH395))), "El valor de bonificación de retiro debe ser un número válido. ", "")
)</f>
        <v/>
      </c>
      <c r="HN395" s="46">
        <f>IF($DS395,
IF( AND(CI395&lt;&gt;"", ISERR(_xlfn.NUMBERVALUE(CI395))), "El valor de indemnización de retiro debe ser un número válido. ", "")
)</f>
        <v/>
      </c>
      <c r="HO395" s="46">
        <f>IF($DS395,
IF( AND(CJ395&lt;&gt;"", ISERR(_xlfn.NUMBERVALUE(CJ395))), "El valor de reintegros debe ser un número válido. ", "")
)</f>
        <v/>
      </c>
      <c r="HP395" s="46">
        <f>CONCATENATE(CK395,CL395,CM395)&lt;&gt;""</f>
        <v/>
      </c>
      <c r="HQ395" s="46">
        <f>IF(AND($DS395,HP395),
IF(CK395="","Debes escribir la descripción de otro concepto no categorizado. ",""),
""
)</f>
        <v/>
      </c>
      <c r="HR395" s="46">
        <f>IF(AND($DS395,HP395),
IF(CONCATENATE(CL395,CM395)="","Debes escribir al menos un valor de concepto no categorizado (salarial o no salarial). ",
IF(ISERR(_xlfn.NUMBERVALUE(CL395)),"El valor salarial concepto no categorizado debe ser un número válido. ","")
),
""
)</f>
        <v/>
      </c>
      <c r="HS395" s="46">
        <f>IF(AND($DS395,HP395),
IF(CONCATENATE(CL395,CM395)="","Debes escribir al menos un valor de concepto no categorizado (salarial o no salarial). ",
IF(ISERR(_xlfn.NUMBERVALUE(CM395)),"El valor NO salarial concepto no categorizado debe ser un número válido. ","")
),
""
)</f>
        <v/>
      </c>
      <c r="HT395" s="46">
        <f>IF($DS395,
IF(CN395="","Debes escribir el porcentaje del aporte a salud. ",
IF( ISERR(_xlfn.NUMBERVALUE(CN395)), "El valor del porcentaje del aporte a salud debe ser un número válido. ", "")
)
)</f>
        <v/>
      </c>
      <c r="HU395" s="46">
        <f>IF($DS395,
IF(CO395="","Debes escribir el valor del aporte a salud. ",
IF( ISERR(_xlfn.NUMBERVALUE(CO395)), "El valor del aporte a salud debe ser un número válido. ", "")
)
)</f>
        <v/>
      </c>
      <c r="HV395" s="46">
        <f>IF($DS395,
IF( AND(CP395&lt;&gt;"", ISERR(_xlfn.NUMBERVALUE(CP395))), "El valor plan complementario debe ser un número válido. ", "")
)</f>
        <v/>
      </c>
      <c r="HW395" s="46">
        <f>IF($DS395,
IF(CQ395="","Debes escribir el porcentaje del aporte a pensión. ",
IF( ISERR(_xlfn.NUMBERVALUE(CQ395)), "El valor del porcentaje del aporte a pensión debe ser un número válido. ", "")
)
)</f>
        <v/>
      </c>
      <c r="HX395" s="46">
        <f>IF($DS395,
IF(CR395="","Debes escribir el valor del aporte a pensión. ",
IF( ISERR(_xlfn.NUMBERVALUE(CR395)), "El valor del aporte a salud debe ser un número válido. ", "")
)
)</f>
        <v/>
      </c>
      <c r="HY395" s="46">
        <f>IF($DS395,
IF( AND(CS395&lt;&gt;"", ISERR(_xlfn.NUMBERVALUE(CS395))), "El valor pensión voluntaria debe ser un número válido. ", "")
)</f>
        <v/>
      </c>
      <c r="HZ395" s="46">
        <f>CONCATENATE(CT395,CU395,CV395,CW395)&lt;&gt;""</f>
        <v/>
      </c>
      <c r="IA395" s="46">
        <f>IF(AND($DS395,HZ395),
IF(CT395="","Debes escribir el % del fondo de seguridad pensional. ",
IF( ISERR(_xlfn.NUMBERVALUE(CT395)), "El % del fondo de seguridad debe ser un número válido. ", "")
),
""
)</f>
        <v/>
      </c>
      <c r="IB395" s="46">
        <f>IF(AND($DS395,HZ395),
IF(CU395="","Debes escribir el valor del aporte al fondo de solidaridad pensional. ",
IF( ISERR(_xlfn.NUMBERVALUE(CU395)), "El valor del aporte al fondo de solidaridad pensional debe ser un número válido. ", "")
),
""
)</f>
        <v/>
      </c>
      <c r="IC395" s="46">
        <f>IF(AND($DS395,HZ395),
IF(CV395="","Debes escribir el % del fondo de subsistencia. ",
IF( ISERR(_xlfn.NUMBERVALUE(CV395)), "El % del fondo de subsistencia debe ser un número válido. ", "")
),
""
)</f>
        <v/>
      </c>
      <c r="ID395" s="46">
        <f>IF(AND($DS395,HZ395),
IF(CW395="","Debes escribir el valor del fondo de subsistencia. ",
IF( ISERR(_xlfn.NUMBERVALUE(CW395)), "El valor del fondo de subsistencia debe ser un número válido. ", "")
),
""
)</f>
        <v/>
      </c>
      <c r="IE395" s="46">
        <f>CONCATENATE(CX395,CY395)&lt;&gt;""</f>
        <v/>
      </c>
      <c r="IF395" s="46">
        <f>IF(AND($DS395,IE395),
IF(CX395="","Debes escribir el % de sindicato. ",
IF( ISERR(_xlfn.NUMBERVALUE(CX395)), "El % de sindicato debe ser un número válido. ", "")
),
""
)</f>
        <v/>
      </c>
      <c r="IG395" s="46">
        <f>IF(AND($DS395,IE395),
IF(CY395="","Debes escribir el valor del sindicato. ",
IF( ISERR(_xlfn.NUMBERVALUE(CY395)), "El valor del sindicato debe ser un número válido. ", "")
),
""
)</f>
        <v/>
      </c>
      <c r="IH395" s="46">
        <f>IF($DS395,
IF( AND(CZ395&lt;&gt;"", ISERR(_xlfn.NUMBERVALUE(CZ395))), "El valor de sanción pública debe ser un número válido. ", "")
)</f>
        <v/>
      </c>
      <c r="II395" s="46">
        <f>IF($DS395,
IF( AND(DA395&lt;&gt;"", ISERR(_xlfn.NUMBERVALUE(DA395))), "El valor de sanción privada debe ser un número válido. ", "")
)</f>
        <v/>
      </c>
      <c r="IJ395" s="46">
        <f>CONCATENATE(DB395,DC395)&lt;&gt;""</f>
        <v/>
      </c>
      <c r="IK395" s="46">
        <f>IF(AND($DS395,IJ395),
IF(DB395="","Debes escribir la descripción de libranza. ",""),
""
)</f>
        <v/>
      </c>
      <c r="IL395" s="46">
        <f>IF(AND($DS395,IJ395),
IF(DC395="","Debes escribir la cuota libranza. ",
IF(ISERR(_xlfn.NUMBERVALUE(DC395)),"El valor de la cuota libranza debe ser un número válido. ","")
),
""
)</f>
        <v/>
      </c>
      <c r="IM395" s="46">
        <f>IF($DS395,
IF( AND(DD395&lt;&gt;"", ISERR(_xlfn.NUMBERVALUE(DD395))), "El valor de pagos a terceros debe ser un número válido. ", "")
)</f>
        <v/>
      </c>
      <c r="IN395" s="46">
        <f>IF($DS395,
IF( AND(DE395&lt;&gt;"", ISERR(_xlfn.NUMBERVALUE(DE395))), "El valor de anticipos debe ser un número válido. ", "")
)</f>
        <v/>
      </c>
      <c r="IO395" s="46">
        <f>IF($DS395,
IF( AND(DF395&lt;&gt;"", ISERR(_xlfn.NUMBERVALUE(DF395))), "El valor de AFC debe ser un número válido. ", "")
)</f>
        <v/>
      </c>
      <c r="IP395" s="46">
        <f>IF($DS395,
IF( AND(DG395&lt;&gt;"", ISERR(_xlfn.NUMBERVALUE(DG395))), "El valor de rete-fuente debe ser un número válido. ", "")
)</f>
        <v/>
      </c>
      <c r="IQ395" s="46">
        <f>IF($DS395,
IF( AND(DH395&lt;&gt;"", ISERR(_xlfn.NUMBERVALUE(DH395))), "El valor de cooperativa de trabajo debe ser un número válido. ", "")
)</f>
        <v/>
      </c>
      <c r="IR395" s="46">
        <f>IF($DS395,
IF( AND(DI395&lt;&gt;"", ISERR(_xlfn.NUMBERVALUE(DI395))), "El valor de embargo fiscal debe ser un número válido. ", "")
)</f>
        <v/>
      </c>
      <c r="IS395" s="46">
        <f>IF($DS395,
IF( AND(DJ395&lt;&gt;"", ISERR(_xlfn.NUMBERVALUE(DJ395))), "El valor de educación debe ser un número válido. ", "")
)</f>
        <v/>
      </c>
      <c r="IT395" s="46">
        <f>IF($DS395,
IF( AND(DK395&lt;&gt;"", ISERR(_xlfn.NUMBERVALUE(DK395))), "El valor de reintegro debe ser un número válido. ", "")
)</f>
        <v/>
      </c>
      <c r="IU395" s="46">
        <f>IF($DS395,
IF( AND(DL395&lt;&gt;"", ISERR(_xlfn.NUMBERVALUE(DL395))), "El valor de deuda debe ser un número válido. ", "")
)</f>
        <v/>
      </c>
      <c r="IV395" s="46">
        <f>IF($DS395,
IF( AND(DM395&lt;&gt;"", ISERR(_xlfn.NUMBERVALUE(DM395))), "El valor de otras deducciones debe ser un número válido. ", "")
)</f>
        <v/>
      </c>
      <c r="IW395" s="46">
        <f>IF($DS395,
IF(DN395="","Debes escribir el valor de los devengos totales. ",
IF( ISERR(_xlfn.NUMBERVALUE(DN395)), "El valor de los devengos totales debe ser un número válido. ", "")
)
)</f>
        <v/>
      </c>
      <c r="IX395" s="46">
        <f>IF($DS395,
IF(DO395="","Debes escribir el valor de las deducciones totales. ",
IF( ISERR(_xlfn.NUMBERVALUE(DO395)), "El valor de las deducciones totales debe ser un número válido. ", "")
)
)</f>
        <v/>
      </c>
      <c r="IY395" s="46">
        <f>IF($DS395,
IF(DP395="","Debes escribir el valor del salario total. ",
IF( ISERR(_xlfn.NUMBERVALUE(DP395)), "El valor del salario total debe ser un número válido. ", "")
)
)</f>
        <v/>
      </c>
    </row>
    <row r="396">
      <c r="B396" s="48" t="n">
        <v>384</v>
      </c>
      <c r="C396" s="61">
        <f>IF(AND(DS396,DP396&lt;&gt;""),
IF(DQ396="","OK","Error"),
""
)</f>
        <v/>
      </c>
      <c r="D396" s="53" t="n"/>
      <c r="E396" s="52" t="n"/>
      <c r="F396" s="112" t="n"/>
      <c r="G396" s="52" t="n"/>
      <c r="H396" s="53" t="n"/>
      <c r="I396" s="52" t="n"/>
      <c r="J396" s="52" t="n"/>
      <c r="K396" s="53" t="n"/>
      <c r="L396" s="55" t="n"/>
      <c r="M396" s="108" t="n"/>
      <c r="N396" s="56" t="n"/>
      <c r="O396" s="52" t="n"/>
      <c r="P396" s="52" t="n"/>
      <c r="Q396" s="52" t="n"/>
      <c r="R396" s="52" t="n"/>
      <c r="S396" s="52" t="n"/>
      <c r="T396" s="53" t="n"/>
      <c r="U396" s="52" t="n"/>
      <c r="V396" s="52" t="n"/>
      <c r="W396" s="55" t="n"/>
      <c r="X396" s="55" t="n"/>
      <c r="Y396" s="52" t="n"/>
      <c r="Z396" s="55" t="n"/>
      <c r="AA396" s="52" t="n"/>
      <c r="AB396" s="53" t="n"/>
      <c r="AC396" s="53" t="n"/>
      <c r="AD396" s="53" t="n"/>
      <c r="AE396" s="177" t="n"/>
      <c r="AF396" s="113" t="n"/>
      <c r="AG396" s="177" t="n"/>
      <c r="AH396" s="178" t="n"/>
      <c r="AI396" s="178" t="n"/>
      <c r="AJ396" s="178" t="n"/>
      <c r="AK396" s="114" t="n"/>
      <c r="AL396" s="178" t="n"/>
      <c r="AM396" s="114" t="n"/>
      <c r="AN396" s="178" t="n"/>
      <c r="AO396" s="114" t="n"/>
      <c r="AP396" s="178" t="n"/>
      <c r="AQ396" s="114" t="n"/>
      <c r="AR396" s="178" t="n"/>
      <c r="AS396" s="114" t="n"/>
      <c r="AT396" s="178" t="n"/>
      <c r="AU396" s="114" t="n"/>
      <c r="AV396" s="178" t="n"/>
      <c r="AW396" s="114" t="n"/>
      <c r="AX396" s="178" t="n"/>
      <c r="AY396" s="114" t="n"/>
      <c r="AZ396" s="178" t="n"/>
      <c r="BA396" s="114" t="n"/>
      <c r="BB396" s="178" t="n"/>
      <c r="BC396" s="114" t="n"/>
      <c r="BD396" s="178" t="n"/>
      <c r="BE396" s="178" t="n"/>
      <c r="BF396" s="178" t="n"/>
      <c r="BG396" s="59" t="n"/>
      <c r="BH396" s="178" t="n"/>
      <c r="BI396" s="114" t="n"/>
      <c r="BJ396" s="53" t="n"/>
      <c r="BK396" s="178" t="n"/>
      <c r="BL396" s="114" t="n"/>
      <c r="BM396" s="178" t="n"/>
      <c r="BN396" s="114" t="n"/>
      <c r="BO396" s="178" t="n"/>
      <c r="BP396" s="178" t="n"/>
      <c r="BQ396" s="178" t="n"/>
      <c r="BR396" s="178" t="n"/>
      <c r="BS396" s="178" t="n"/>
      <c r="BT396" s="178" t="n"/>
      <c r="BU396" s="178" t="n"/>
      <c r="BV396" s="178" t="n"/>
      <c r="BW396" s="178" t="n"/>
      <c r="BX396" s="178" t="n"/>
      <c r="BY396" s="178" t="n"/>
      <c r="BZ396" s="178" t="n"/>
      <c r="CA396" s="178" t="n"/>
      <c r="CB396" s="178" t="n"/>
      <c r="CC396" s="178" t="n"/>
      <c r="CD396" s="178" t="n"/>
      <c r="CE396" s="178" t="n"/>
      <c r="CF396" s="178" t="n"/>
      <c r="CG396" s="178" t="n"/>
      <c r="CH396" s="178" t="n"/>
      <c r="CI396" s="178" t="n"/>
      <c r="CJ396" s="178" t="n"/>
      <c r="CK396" s="53" t="n"/>
      <c r="CL396" s="178" t="n"/>
      <c r="CM396" s="178" t="n"/>
      <c r="CN396" s="60" t="n"/>
      <c r="CO396" s="177" t="n"/>
      <c r="CP396" s="178" t="n"/>
      <c r="CQ396" s="60" t="n"/>
      <c r="CR396" s="177" t="n"/>
      <c r="CS396" s="178" t="n"/>
      <c r="CT396" s="59" t="n"/>
      <c r="CU396" s="178" t="n"/>
      <c r="CV396" s="59" t="n"/>
      <c r="CW396" s="178" t="n"/>
      <c r="CX396" s="59" t="n"/>
      <c r="CY396" s="178" t="n"/>
      <c r="CZ396" s="178" t="n"/>
      <c r="DA396" s="178" t="n"/>
      <c r="DB396" s="53" t="n"/>
      <c r="DC396" s="178" t="n"/>
      <c r="DD396" s="178" t="n"/>
      <c r="DE396" s="178" t="n"/>
      <c r="DF396" s="178" t="n"/>
      <c r="DG396" s="178" t="n"/>
      <c r="DH396" s="178" t="n"/>
      <c r="DI396" s="178" t="n"/>
      <c r="DJ396" s="178" t="n"/>
      <c r="DK396" s="178" t="n"/>
      <c r="DL396" s="178" t="n"/>
      <c r="DM396" s="178" t="n"/>
      <c r="DN396" s="177" t="n"/>
      <c r="DO396" s="177" t="n"/>
      <c r="DP396" s="177" t="n"/>
      <c r="DQ396" s="76">
        <f>IF(AND(DS396,DP396&lt;&gt;""),
CONCATENATE(DT396,DU396,DV396,DW396,DX396,DY396,DZ396,EA396,EB396,EC396,ED396,EE396,EF396,EG396,EH396,EI396,EJ396,EK396,EL396,EM396,EN396,EO396,EP396,EQ396,ES396,ET396,EU396,EV396,EW396,EX396,EY396,EZ396,FA396,FC396,FD396,FF396,FG396,FI396,FJ396,FL396,FM396,FO396,FP396,FR396,FS396,FU396,FV396,FX396,FY396,GA396,GB396,GD396,GE396,GF396,GH396,GI396,GJ396,GL396,GM396,GN396,GP396,GQ396,GS396,GT396,GU396,GV396,GW396,GX396,GY396,GZ396,HA396,HB396,HC396,HD396,HE396,HF396,HG396,HH396,HI396,HJ396,HK396,HL396,HM396,HN396,HO396,HQ396,HR396,HS396,HT396,HU396,HV396,HW396,HX396,HY396,IA396,IB396,IC396,ID396,IF396,IG396,IH396,II396,IK396,IL396,IM396,IN396,IO396,IP396,IQ396,IR396,IS396,IT396,IU396,IV396,IW396,IX396,IY396,IZ396),
""
)</f>
        <v/>
      </c>
      <c r="DR396" s="53" t="n"/>
      <c r="DS396" s="46">
        <f>CONCATENATE(D396,$E396,$F396,$G396,H396,$I396,$J396,K396,$L396,$M396,N396,$O396,$P396,$Q396,$R396,$S396,T396,$U396,$V396,$W396,$X396,$Y396,$Z396,$AA396,AB396,AC396,AD396,$AE396,$AF396,$AG396,AH396,AI396,AJ396,AK396,AL396,AM396,AN396,AO396,AP396,AQ396,AR396,AS396,AT396,AU396,AV396,AW396,AX396,AY396,AZ396,BA396,BB396,BC396,BD396,BE396,BF396,BG396,BH396,BI396,BJ396,BK396,BL396,BM396,BN396,BO396,BP396,BQ396,BR396,BS396,BT396,BU396,BV396,BW396,BX396,BY396,BZ396,CA396,CB396,CC396,CD396,CE396,CF396,CG396,CH396,CI396,CJ396,CK396,CL396,CM396,$CN396,$CO396,CP396,$CQ396,$CR396,CS396,CT396,CU396,CV396,CW396,CX396,CY396,CZ396,DA396,DB396,DC396,DD396,DE396,DF396,DG396,DH396,DI396,DJ396,DK396,DL396,DM396,$DN396,$DO396,$DP396,DR396)&lt;&gt;""</f>
        <v/>
      </c>
      <c r="DT396" s="46">
        <f>IF(AND($DS396,$E$4&lt;&gt;""),
IF(LEFT($E$4,2) = "1.",
IF(D396&lt;&gt;"","El CUNE sólo se envía en operaciones de novedad o ajuste. ",""),
IF(D396="","Debes escribir un CUNE válido para realizar operaciones de novedad o ajuste. ","")),
""
)</f>
        <v/>
      </c>
      <c r="DU396" s="46">
        <f>IF($DS396,
IF(E396="","Debes seleccionar el tipo de documento del empleado. ",
IF(_xlfn.IFNA(VLOOKUP(E396,TIPO_DE_DOCUMENTO,1,FALSE),-1)=-1,"El tipo de documento no es válido (por favor seleccionarlo de la lista). ","")
)
)</f>
        <v/>
      </c>
      <c r="DV396" s="46">
        <f>IF($DS396,
IF(F396="","Debes escribir el número de documento del empleado. ","")
)</f>
        <v/>
      </c>
      <c r="DW396" s="46">
        <f>IF($DS396,
IF(G396="","Debes escribir el primer nombre del empleado. ","")
)</f>
        <v/>
      </c>
      <c r="DY396" s="46">
        <f>IF($DS396,
IF(I396="","Debes escribir el primer apellido del empleado. ","")
)</f>
        <v/>
      </c>
      <c r="DZ396" s="46">
        <f>IF($DS396,
IF(J396="","Debes escribir el segundo apellido del empleado. ","")
)</f>
        <v/>
      </c>
      <c r="EB396" s="46">
        <f>IF($DS396,
IF(L396="","Debes escribir la fecha de ingreso del empleado. ",
IF(ISERR(DATE(YEAR(L396),MONTH(L396),DAY(L396))), "El valor ingresado en fecha de ingreso no tiene un formato válido. ","")
)
)</f>
        <v/>
      </c>
      <c r="EC396" s="46">
        <f>IF($DS396,
IF(M396="","Debes escribir el tiempo laborado. ",
IF( IFERROR(INT(M396),1.1) &lt;&gt; IFERROR(_xlfn.NUMBERVALUE(M396),1), "El valor de los días trabajados debe ser un número entero. ", "")
)
)</f>
        <v/>
      </c>
      <c r="ED396" s="46">
        <f>IF($DS396,
IF( AND(N396&lt;&gt;"", ISERR(DATE(YEAR(N396),MONTH(N396),DAY(N396))) ), "El valor ingresado en fecha de ingreso no tiene un formato válido. ",
IF( AND(N396&lt;&gt;"", $E$6&lt;&gt;"", DATE(YEAR(N396), MONTH(N396), 1) &lt;&gt; IFERROR(DATE(MID($E$6, 1, 4), MID($E$6, 6, 2),1), "1/1/1900") ), "La fecha de retiro debe estar dentro del período liquidado. ", "")
)
)</f>
        <v/>
      </c>
      <c r="EE396" s="46">
        <f>IF($DS396,
IF(O396="","Debes seleccionar el tipo de trabajador. ",
IF(_xlfn.IFNA(VLOOKUP(O396,TIPO_DE_TRABAJADOR,1,FALSE),-1)=-1,"El tipo de trabajador no es válido (por favor seleccionarlo de la lista). ","")
)
)</f>
        <v/>
      </c>
      <c r="EF396" s="46">
        <f>IF($DS396,
IF(P396="","Debes seleccionar si es un trabajador dependiente pensionado por vejez. ",
IF(_xlfn.IFNA(VLOOKUP(P396,SUBTIPO_DE_TRABAJADOR,1,FALSE),-1)=-1,"El tipo de trabajador dependiente pensionado por vejez no es válido (por favor seleccionarlo de la lista). ","")
)
)</f>
        <v/>
      </c>
      <c r="EG396" s="46">
        <f>IF($DS396,
IF(Q396="","Debes seleccionar el tipo de contrato del trabajador. ",
IF(_xlfn.IFNA(VLOOKUP(Q396,TIPO_DE_CONTRATO,1,FALSE),-1)=-1,"El tipo de contrato del trabajador no es válido (por favor seleccionarlo de la lista). ","")
)
)</f>
        <v/>
      </c>
      <c r="EH396" s="46">
        <f>IF($DS396,
IF(R396="","Debes seleccionar si es un salario integral. ",
IF(_xlfn.IFNA(VLOOKUP(R396,SI_NO,1,FALSE),-1)=-1,"Valor no válido para salario integral (por favor seleccionarlo de la lista). ","")
)
)</f>
        <v/>
      </c>
      <c r="EI396" s="46">
        <f>IF($DS396,
IF(S396="","Debes seleccionar si el trabajador realiza actividades de riesgo. ",
IF(_xlfn.IFNA(VLOOKUP(S396,SI_NO,1,FALSE),-1)=-1,"Valor no válido para actividad de alto riesgo (por favor seleccionarlo de la lista). ","")
)
)</f>
        <v/>
      </c>
      <c r="EK396" s="46">
        <f>IF($DS396,
IF(U396="","Debes escribir el código del municipio de residencia del trabajador. ",
IF(_xlfn.IFNA(VLOOKUP(U396,MUNICIPIO,1,FALSE),-1)=-1,"El municipio de residencia del trabajador es inválido (por favor seleccionarlo de la lista). ","")
)
)</f>
        <v/>
      </c>
      <c r="EL396" s="46">
        <f>IF($DS396,
IF(V396="","Debes escribir el la dirección de residendia del trabajador. ","")
)</f>
        <v/>
      </c>
      <c r="EM396" s="46">
        <f>IF($DS396,
IF(W396="","Debes escribir la fecha de inicio de la liquidación. ",
IF(ISERR(DATE(YEAR(W396),MONTH(W396),DAY(W396))),"El valor ingresado en fecha de inicio de liquidación no tiene un formato válido. ",
IF( AND($E$6&lt;&gt;"", DATE(YEAR(W396), MONTH(W396), 1) &lt;&gt; IFERROR(DATE(MID($E$6, 1, 4), MID($E$6, 6, 2),1), "1/1/1900") ), "La fecha de inicio de la liquidación debe estar dentro del período liquidado. ", "")
)
)
)</f>
        <v/>
      </c>
      <c r="EN396" s="46">
        <f>IF($DS396,
IF(X396="","Debes escribir la fecha de fin de la liquidación. ",
IF(ISERR(DATE(YEAR(X396),MONTH(X396),DAY(X396))),"El valor ingresado en fecha de fin de liquidación no tiene un formato válido. ",
IF( AND($E$6&lt;&gt;"", DATE(YEAR(X396), MONTH(X396), 1) &lt;&gt; IFERROR(DATE(MID($E$6, 1, 4), MID($E$6, 6, 2),1), "1/1/1900") ), "La fecha de fin de la liquidación debe estar dentro del período liquidado. ", "")
)
)
)</f>
        <v/>
      </c>
      <c r="EO396" s="46">
        <f>IF($DS396,
IF(Y396="","Debes escribir la frecuencia de pago del trabajador. ",
IF(_xlfn.IFNA(VLOOKUP(Y396,PERÍODO_DE_NÓMINA,1,FALSE),-1)=-1,"La frecuencia de pago es inválida (por favor seleccionarlo de la lista). ","")
)
)</f>
        <v/>
      </c>
      <c r="EP396" s="46">
        <f>IF($DS396,
IF(Z396="","Debes escribir la fecha de pago. ",
IF(ISERR(DATE(YEAR(Z396),MONTH(Z396),DAY(Z396))), "El valor ingresado en fecha de pago no tiene un formato válido. ","")
)
)</f>
        <v/>
      </c>
      <c r="EQ396" s="46">
        <f>IF($DS396,
IF(AA396="","Debes escribir el medio de pago. ",
IF(_xlfn.IFNA(VLOOKUP(AA396,MEDIOS_DE_PAGO,1,FALSE),-1)=-1,"El medio de pago es inválido (por favor seleccionarlo de la lista). ","")
)
)</f>
        <v/>
      </c>
      <c r="ER396" s="46">
        <f>OR(AA396='Tablas '!$T$4,AA396='Tablas '!$T$7,AA396='Tablas '!$T$8,AA396='Tablas '!$T$11)</f>
        <v/>
      </c>
      <c r="ES396" s="46">
        <f>IF(AND($DS396,ER396),
IF(AB396="","Debes escribir la entidad bancaria. ",""),
""
)</f>
        <v/>
      </c>
      <c r="ET396" s="46">
        <f>IF(AND($DS396,ER396),
IF(AC396="","Debes escribir el tipo de cuenta bancaria. ",
IF(_xlfn.IFNA(VLOOKUP(AC396,TIPO_DE_CUENTA,1,FALSE),-1)=-1,"El tipo de cuenta bancaria es inválida (por favor seleccionarlo de la lista). ","")
),
""
)</f>
        <v/>
      </c>
      <c r="EU396" s="46">
        <f>IF(AND($DS396,ER396),
IF(AD396="","Debes escribir el número de cuenta bancaria. ",""),
""
)</f>
        <v/>
      </c>
      <c r="EV396" s="46">
        <f>IF($DS396,
IF(AE396="","Debes escribir el valor del sueldo básico. ",
IF( ISERR(_xlfn.NUMBERVALUE(AE396)), "El valor del sueldo básico debe ser un número válido. ", "")
)
)</f>
        <v/>
      </c>
      <c r="EW396" s="46">
        <f>IF($DS396,
IF(AF396="","Debes escribir el número de días trabajados. ",
IF( IFERROR(INT(AF396),1.1) &lt;&gt; IFERROR(_xlfn.NUMBERVALUE(AF396),1), "La cantidad de días trabajados debe ser un número entero. ", "")
)
)</f>
        <v/>
      </c>
      <c r="EX396" s="46">
        <f>IF($DS396,
IF(AG396="","Debes escribir el valor del sueldo trabajado. ",
IF( ISERR(_xlfn.NUMBERVALUE(AG396)), "El valor del sueldo trabajado debe ser un número válido. ", "")
)
)</f>
        <v/>
      </c>
      <c r="EY396" s="46">
        <f>IF($DS396,
IF( AND(AH396&lt;&gt;"", ISERR(_xlfn.NUMBERVALUE(AH396))), "El valor del auxilio de transporte debe ser un número válido. ", "")
)</f>
        <v/>
      </c>
      <c r="EZ396" s="46">
        <f>IF($DS396,
IF( AND(AI396&lt;&gt;"", ISERR(_xlfn.NUMBERVALUE(AI396))), "El valor de viáticos salariales debe ser un número válido. ", "")
)</f>
        <v/>
      </c>
      <c r="FA396" s="46">
        <f>IF($DS396,
IF( AND(AJ396&lt;&gt;"", ISERR(_xlfn.NUMBERVALUE(AJ396))), "El valor de viáticos NO salariales debe ser un número válido. ", "")
)</f>
        <v/>
      </c>
      <c r="FB396" s="46">
        <f>CONCATENATE(AK396,AL396)&lt;&gt;""</f>
        <v/>
      </c>
      <c r="FC396" s="46">
        <f>IF(AND($DS396,FB396),
IF(AK396="","Debes escribir el número de horas extras diurnas. ",
IF( IFERROR(INT(AK396),1.1) &lt;&gt; IFERROR(_xlfn.NUMBERVALUE(AK396),1), "La cantidad de horas extras diurnas debe ser un número entero. ", "")
),
""
)</f>
        <v/>
      </c>
      <c r="FD396" s="46">
        <f>IF(AND($DS396,FB396),
IF(AL396="","Debes escribir el valor de las horas extras diurnas. ",
IF( ISERR(_xlfn.NUMBERVALUE(AL396)), "El valor de las horas extras duirnas debe ser un número válido. ", "")
),
""
)</f>
        <v/>
      </c>
      <c r="FE396" s="46">
        <f>CONCATENATE(AM396,AN396)&lt;&gt;""</f>
        <v/>
      </c>
      <c r="FF396" s="46">
        <f>IF(AND($DS396,FE396),
IF(AM396="","Debes escribir el número de horas extras nocturnas. ",
IF( IFERROR(INT(AM396),1.1) &lt;&gt; IFERROR(_xlfn.NUMBERVALUE(AM396),1), "La cantidad de horas extras nocturnas debe ser un número entero. ", "")
),
""
)</f>
        <v/>
      </c>
      <c r="FG396" s="46">
        <f>IF(AND($DS396,FE396),
IF(AN396="","Debes escribir el valor de las horas extras nocturnas. ",
IF( ISERR(_xlfn.NUMBERVALUE(AN396)), "El valor de las horas extras nocturnas debe ser un número válido. ", "")
),
""
)</f>
        <v/>
      </c>
      <c r="FH396" s="46">
        <f>CONCATENATE(AO396,AP396)&lt;&gt;""</f>
        <v/>
      </c>
      <c r="FI396" s="46">
        <f>IF(AND($DS396,FH396),
IF(AO396="","Debes escribir el número de horas extras diurnas dominicales y festivas. ",
IF( IFERROR(INT(AO396),1.1) &lt;&gt; IFERROR(_xlfn.NUMBERVALUE(AO396),1), "La cantidad de horas extras diurnas dominicales y festivas debe ser un número entero. ", "")
),
""
)</f>
        <v/>
      </c>
      <c r="FJ396" s="46">
        <f>IF(AND($DS396,FH396),
IF(AP396="","Debes escribir el valor de las horas extras diurnas dominicales y festivas. ",
IF( ISERR(_xlfn.NUMBERVALUE(AP396)), "El valor de las horas extras diurnas dominicales y festivas debe ser un número válido. ", "")
),
""
)</f>
        <v/>
      </c>
      <c r="FK396" s="46">
        <f>CONCATENATE(AQ396,AR396)&lt;&gt;""</f>
        <v/>
      </c>
      <c r="FL396" s="46">
        <f>IF(AND($DS396,FK396),
IF(AQ396="","Debes escribir el número de horas extras nocturnas dominicales y festivas. ",
IF( IFERROR(INT(AQ396),1.1) &lt;&gt; IFERROR(_xlfn.NUMBERVALUE(AQ396),1), "La cantidad de horas extras nocturnas dominicales y festivas debe ser un número entero. ", "")
),
""
)</f>
        <v/>
      </c>
      <c r="FM396" s="46">
        <f>IF(AND($DS396,FK396),
IF(AR396="","Debes escribir el valor de las horas extras nocturnas dominicales y festivas. ",
IF( ISERR(_xlfn.NUMBERVALUE(AR396)), "El valor de las horas extras nocturnas dominicales y festivas debe ser un número válido. ", "")
),
""
)</f>
        <v/>
      </c>
      <c r="FN396" s="46">
        <f>CONCATENATE(AS396,AT396)&lt;&gt;""</f>
        <v/>
      </c>
      <c r="FO396" s="46">
        <f>IF(AND($DS396,FN396),
IF(AS396="","Debes escribir el número de horas recargo nocturno. ",
IF( IFERROR(INT(AS396),1.1) &lt;&gt; IFERROR(_xlfn.NUMBERVALUE(AS396),1), "La cantidad de horas recargo nocturno debe ser un número entero. ", "")
),
""
)</f>
        <v/>
      </c>
      <c r="FP396" s="46">
        <f>IF(AND($DS396,FN396),
IF(AT396="","Debes escribir el valor de las horas recargo nocturno. ",
IF( ISERR(_xlfn.NUMBERVALUE(AT396)), "El valor de las horas recargo nocturno debe ser un número válido. ", "")
),
""
)</f>
        <v/>
      </c>
      <c r="FQ396" s="46">
        <f>CONCATENATE(AU396,AV396)&lt;&gt;""</f>
        <v/>
      </c>
      <c r="FR396" s="46">
        <f>IF(AND($DS396,FQ396),
IF(AU396="","Debes escribir el número de horas recargo diurno dominical y festivo. ",
IF( IFERROR(INT(AU396),1.1) &lt;&gt; IFERROR(_xlfn.NUMBERVALUE(AU396),1), "La cantidad de horas recargo diurno dominical y festivo debe ser un número entero. ", "")
),
""
)</f>
        <v/>
      </c>
      <c r="FS396" s="46">
        <f>IF(AND($DS396,FQ396),
IF(AV396="","Debes escribir el valor de las horas recargo diurno dominical y festivo. ",
IF( ISERR(_xlfn.NUMBERVALUE(AV396)), "El valor de las horas recargo diurno dominical y festivo debe ser un número válido. ", "")
),
""
)</f>
        <v/>
      </c>
      <c r="FT396" s="46">
        <f>CONCATENATE(AW396,AX396)&lt;&gt;""</f>
        <v/>
      </c>
      <c r="FU396" s="46">
        <f>IF(AND($DS396,FT396),
IF(AW396="","Debes escribir el número de horas recargo nocturno dominical y festivo. ",
IF( IFERROR(INT(AW396),1.1) &lt;&gt; IFERROR(_xlfn.NUMBERVALUE(AW396),1), "La cantidad de horas recargo nocturno dominical y festivo debe ser un número entero. ", "")
),
""
)</f>
        <v/>
      </c>
      <c r="FV396" s="46">
        <f>IF(AND($DS396,FT396),
IF(AX396="","Debes escribir el valor de las horas recargo nocturno dominical y festivo. ",
IF( ISERR(_xlfn.NUMBERVALUE(AX396)), "El valor de las horas recargo nocturno dominical y festivo debe ser un número válido. ", "")
),
""
)</f>
        <v/>
      </c>
      <c r="FW396" s="46">
        <f>CONCATENATE(AY396,AZ396)&lt;&gt;""</f>
        <v/>
      </c>
      <c r="FX396" s="46">
        <f>IF(AND($DS396,FW396),
IF(AY396="","Debes escribir el número de días de vacaciones comunes. ",
IF( IFERROR(INT(AY396),1.1) &lt;&gt; IFERROR(_xlfn.NUMBERVALUE(AY396),1), "La cantidad de días de vacaciones comunes debe ser un número entero. ", "")
),
""
)</f>
        <v/>
      </c>
      <c r="FY396" s="46">
        <f>IF(AND($DS396,FW396),
IF(AZ396="","Debes escribir el valor de las vacaciones comunes. ",
IF( ISERR(_xlfn.NUMBERVALUE(AZ396)), "El valor de las vacaciones comunes debe ser un número válido. ", "")
),
""
)</f>
        <v/>
      </c>
      <c r="FZ396" s="46">
        <f>CONCATENATE(BA396,BB396)&lt;&gt;""</f>
        <v/>
      </c>
      <c r="GA396" s="46">
        <f>IF(AND($DS396,FZ396),
IF(BA396="","Debes escribir el número de días de vacaciones compensadas. ",
IF( IFERROR(INT(BA396),1.1) &lt;&gt; IFERROR(_xlfn.NUMBERVALUE(BA396),1), "La cantidad de días de vacaciones compensadas debe ser un número entero. ", "")
),
""
)</f>
        <v/>
      </c>
      <c r="GB396" s="46">
        <f>IF(AND($DS396,FZ396),
IF(BB396="","Debes escribir el valor de las vacaciones compensadas. ",
IF( ISERR(_xlfn.NUMBERVALUE(BB396)), "El valor de las vacaciones compensadas debe ser un número válido. ", "")
),
""
)</f>
        <v/>
      </c>
      <c r="GC396" s="46">
        <f>CONCATENATE(BC396,BD396)&lt;&gt;""</f>
        <v/>
      </c>
      <c r="GD396" s="46">
        <f>IF(AND($DS396,GC396),
IF(BC396="","Debes escribir el número de días de prima salarial. ",
IF( IFERROR(INT(BC396),1.1) &lt;&gt; IFERROR(_xlfn.NUMBERVALUE(BC396),1), "La cantidad de días de prima salarial debe ser un número entero. ", "")
),
""
)</f>
        <v/>
      </c>
      <c r="GE396" s="46">
        <f>IF(AND($DS396,GC396),
IF(BD396="","Debes escribir el valor de los días de prima salarial. ",
IF( ISERR(_xlfn.NUMBERVALUE(BD396)), "El valor de los días de prima salarial debe ser un número válido. ", "")
),
""
)</f>
        <v/>
      </c>
      <c r="GF396" s="46">
        <f>IF($DS396,
IF( AND(BE396&lt;&gt;"", ISERR(_xlfn.NUMBERVALUE(BE396))), "El valor de la prima NO saliarial debe ser un número válido. ", "")
)</f>
        <v/>
      </c>
      <c r="GG396" s="46">
        <f>CONCATENATE(BF396,BG396,BH396)&lt;&gt;""</f>
        <v/>
      </c>
      <c r="GH396" s="46">
        <f>IF(AND($DS396,GG396),
IF(BF396="","Debes escribir el valor de las cesantías. ",
IF( ISERR(_xlfn.NUMBERVALUE(BF396)), "El valor de las cesantías debe ser un número válido. ", "")
),
""
)</f>
        <v/>
      </c>
      <c r="GI396" s="46">
        <f>IF(AND($DS396,GG396),
IF(BG396="","Debes escribir el % de cesantías. ",
IF( ISERR(_xlfn.NUMBERVALUE(BG396)), "El % de cesantías debe ser un número válido. ", "")
),
""
)</f>
        <v/>
      </c>
      <c r="GJ396" s="46">
        <f>IF(AND($DS396,GG396),
IF(BH396="","Debes escribir el valor de intereses de cesantías. ",
IF( ISERR(_xlfn.NUMBERVALUE(BH396)), "El valor de intereses de cesantías debe ser un número válido. ", "")
),
""
)</f>
        <v/>
      </c>
      <c r="GK396" s="46">
        <f>CONCATENATE(BI396,BJ396,BK396)&lt;&gt;""</f>
        <v/>
      </c>
      <c r="GL396" s="46">
        <f>IF(AND($DS396,GK396),
IF(BI396="","Debes escribir el número de días de incapacidad. ",
IF( IFERROR(INT(BI396),1.1) &lt;&gt; IFERROR(_xlfn.NUMBERVALUE(BI396),1), "La cantidad de días de incapacidad debe ser un número entero. ", "")
),
""
)</f>
        <v/>
      </c>
      <c r="GM396" s="46">
        <f>IF(AND($DS396,GK396),
IF(BJ396="","Debes escribir el tipo de incapacidad. ",
IF(_xlfn.IFNA(VLOOKUP(BJ396,TIPO_DE_INCAPACIDAD,1,FALSE),-1)=-1,"El tipo de incapacidad es inválida (por favor seleccionarlo de la lista). ","")
),
""
)</f>
        <v/>
      </c>
      <c r="GN396" s="46">
        <f>IF(AND($DS396,GK396),
IF(BK396="","Debes escribir el valor de la incapacidad. ",
IF( ISERR(_xlfn.NUMBERVALUE(BK396)), "El valor de la incapacidad debe ser un número válido. ", "")
),
""
)</f>
        <v/>
      </c>
      <c r="GO396" s="46">
        <f>CONCATENATE(BL396,BM396)&lt;&gt;""</f>
        <v/>
      </c>
      <c r="GP396" s="46">
        <f>IF(AND($DS396,GO396),
IF(BL396="","Debes escribir el número de días de licencia de maternidad o paternidad. ",
IF( IFERROR(INT(BL396),1.1) &lt;&gt; IFERROR(_xlfn.NUMBERVALUE(BL396),1), "La cantidad de días de licencia de maternidad o paternidad debe ser un número entero. ", "")
),
""
)</f>
        <v/>
      </c>
      <c r="GQ396" s="46">
        <f>IF(AND($DS396,GO396),
IF(BM396="","Debes escribir el valor de la licencia de maternidad o paternidad. ",
IF( ISERR(_xlfn.NUMBERVALUE(BM396)), "El valor de la licencia de maternidad o paternidad debe ser un número válido. ", "")
),
""
)</f>
        <v/>
      </c>
      <c r="GR396" s="46">
        <f>CONCATENATE(BN396,BO396)&lt;&gt;""</f>
        <v/>
      </c>
      <c r="GS396" s="46">
        <f>IF(AND($DS396,GR396),
IF(BN396="","Debes escribir el número de días de licencia remunerada. ",
IF( IFERROR(INT(BN396),1.1) &lt;&gt; IFERROR(_xlfn.NUMBERVALUE(BN396),1), "La cantidad de días de licencia remunerada debe ser un número entero. ", "")
),
""
)</f>
        <v/>
      </c>
      <c r="GT396" s="46">
        <f>IF(AND($DS396,GR396),
IF(BO396="","Debes escribir el valor de la licencia remunerada. ",
IF( ISERR(_xlfn.NUMBERVALUE(BO396)), "El valor de la licencia remunerada debe ser un número válido. ", "")
),
""
)</f>
        <v/>
      </c>
      <c r="GU396" s="46">
        <f>IF($DS396,
IF( AND(BP396&lt;&gt;"", ISERR(_xlfn.NUMBERVALUE(BP396))), "El valor de la licencia NO remunerada debe ser un número válido. ", "")
)</f>
        <v/>
      </c>
      <c r="GV396" s="46">
        <f>IF($DS396,
IF( AND(BQ396&lt;&gt;"", ISERR(_xlfn.NUMBERVALUE(BQ396))), "El valor de auxilios salariales debe ser un número válido. ", "")
)</f>
        <v/>
      </c>
      <c r="GW396" s="46">
        <f>IF($DS396,
IF( AND(BR396&lt;&gt;"", ISERR(_xlfn.NUMBERVALUE(BR396))), "El valor de auxilios NO salariales debe ser un número válido. ", "")
)</f>
        <v/>
      </c>
      <c r="GX396" s="46">
        <f>IF($DS396,
IF( AND(BS396&lt;&gt;"", ISERR(_xlfn.NUMBERVALUE(BS396))), "El valor de bonos salariales debe ser un número válido. ", "")
)</f>
        <v/>
      </c>
      <c r="GY396" s="46">
        <f>IF($DS396,
IF( AND(BT396&lt;&gt;"", ISERR(_xlfn.NUMBERVALUE(BT396))), "El valor de bonos NO salariales debe ser un número válido. ", "")
)</f>
        <v/>
      </c>
      <c r="GZ396" s="46">
        <f>IF($DS396,
IF( AND(BU396&lt;&gt;"", ISERR(_xlfn.NUMBERVALUE(BU396))), "El valor de bonos salariales de alimentación debe ser un número válido. ", "")
)</f>
        <v/>
      </c>
      <c r="HA396" s="46">
        <f>IF($DS396,
IF( AND(BV396&lt;&gt;"", ISERR(_xlfn.NUMBERVALUE(BV396))), "El valor de bonos NO salariales de alimentación debe ser un número válido. ", "")
)</f>
        <v/>
      </c>
      <c r="HB396" s="46">
        <f>IF($DS396,
IF( AND(BW396&lt;&gt;"", ISERR(_xlfn.NUMBERVALUE(BW396))), "El valor de bonificaciones salariales debe ser un número válido. ", "")
)</f>
        <v/>
      </c>
      <c r="HC396" s="46">
        <f>IF($DS396,
IF( AND(BX396&lt;&gt;"", ISERR(_xlfn.NUMBERVALUE(BX396))), "El valor de bonificaciones NO salariales debe ser un número válido. ", "")
)</f>
        <v/>
      </c>
      <c r="HD396" s="46">
        <f>IF($DS396,
IF( AND(BY396&lt;&gt;"", ISERR(_xlfn.NUMBERVALUE(BY396))), "El valor de compensaciones ordinarias debe ser un número válido. ", "")
)</f>
        <v/>
      </c>
      <c r="HE396" s="46">
        <f>IF($DS396,
IF( AND(BZ396&lt;&gt;"", ISERR(_xlfn.NUMBERVALUE(BZ396))), "El valor de compensaciones extraordinarias debe ser un número válido. ", "")
)</f>
        <v/>
      </c>
      <c r="HF396" s="46">
        <f>IF($DS396,
IF( AND(CA396&lt;&gt;"", ISERR(_xlfn.NUMBERVALUE(CA396))), "El valor de comisiones debe ser un número válido. ", "")
)</f>
        <v/>
      </c>
      <c r="HG396" s="46">
        <f>IF($DS396,
IF( AND(CB396&lt;&gt;"", ISERR(_xlfn.NUMBERVALUE(CB396))), "El valor de ausencia por huega debe ser un número válido. ", "")
)</f>
        <v/>
      </c>
      <c r="HH396" s="46">
        <f>IF($DS396,
IF( AND(CC396&lt;&gt;"", ISERR(_xlfn.NUMBERVALUE(CC396))), "El valor de anticipos debe ser un número válido. ", "")
)</f>
        <v/>
      </c>
      <c r="HI396" s="46">
        <f>IF($DS396,
IF( AND(CD396&lt;&gt;"", ISERR(_xlfn.NUMBERVALUE(CD396))), "El valor de pagos a terceros debe ser un número válido. ", "")
)</f>
        <v/>
      </c>
      <c r="HJ396" s="46">
        <f>IF($DS396,
IF( AND(CE396&lt;&gt;"", ISERR(_xlfn.NUMBERVALUE(CE396))), "El valor de dotación debe ser un número válido. ", "")
)</f>
        <v/>
      </c>
      <c r="HK396" s="46">
        <f>IF($DS396,
IF( AND(CF396&lt;&gt;"", ISERR(_xlfn.NUMBERVALUE(CF396))), "El valor de apoyo sostenibilidad debe ser un número válido. ", "")
)</f>
        <v/>
      </c>
      <c r="HL396" s="46">
        <f>IF($DS396,
IF( AND(CG396&lt;&gt;"", ISERR(_xlfn.NUMBERVALUE(CG396))), "El valor de teletrabajo debe ser un número válido. ", "")
)</f>
        <v/>
      </c>
      <c r="HM396" s="46">
        <f>IF($DS396,
IF( AND(CH396&lt;&gt;"", ISERR(_xlfn.NUMBERVALUE(CH396))), "El valor de bonificación de retiro debe ser un número válido. ", "")
)</f>
        <v/>
      </c>
      <c r="HN396" s="46">
        <f>IF($DS396,
IF( AND(CI396&lt;&gt;"", ISERR(_xlfn.NUMBERVALUE(CI396))), "El valor de indemnización de retiro debe ser un número válido. ", "")
)</f>
        <v/>
      </c>
      <c r="HO396" s="46">
        <f>IF($DS396,
IF( AND(CJ396&lt;&gt;"", ISERR(_xlfn.NUMBERVALUE(CJ396))), "El valor de reintegros debe ser un número válido. ", "")
)</f>
        <v/>
      </c>
      <c r="HP396" s="46">
        <f>CONCATENATE(CK396,CL396,CM396)&lt;&gt;""</f>
        <v/>
      </c>
      <c r="HQ396" s="46">
        <f>IF(AND($DS396,HP396),
IF(CK396="","Debes escribir la descripción de otro concepto no categorizado. ",""),
""
)</f>
        <v/>
      </c>
      <c r="HR396" s="46">
        <f>IF(AND($DS396,HP396),
IF(CONCATENATE(CL396,CM396)="","Debes escribir al menos un valor de concepto no categorizado (salarial o no salarial). ",
IF(ISERR(_xlfn.NUMBERVALUE(CL396)),"El valor salarial concepto no categorizado debe ser un número válido. ","")
),
""
)</f>
        <v/>
      </c>
      <c r="HS396" s="46">
        <f>IF(AND($DS396,HP396),
IF(CONCATENATE(CL396,CM396)="","Debes escribir al menos un valor de concepto no categorizado (salarial o no salarial). ",
IF(ISERR(_xlfn.NUMBERVALUE(CM396)),"El valor NO salarial concepto no categorizado debe ser un número válido. ","")
),
""
)</f>
        <v/>
      </c>
      <c r="HT396" s="46">
        <f>IF($DS396,
IF(CN396="","Debes escribir el porcentaje del aporte a salud. ",
IF( ISERR(_xlfn.NUMBERVALUE(CN396)), "El valor del porcentaje del aporte a salud debe ser un número válido. ", "")
)
)</f>
        <v/>
      </c>
      <c r="HU396" s="46">
        <f>IF($DS396,
IF(CO396="","Debes escribir el valor del aporte a salud. ",
IF( ISERR(_xlfn.NUMBERVALUE(CO396)), "El valor del aporte a salud debe ser un número válido. ", "")
)
)</f>
        <v/>
      </c>
      <c r="HV396" s="46">
        <f>IF($DS396,
IF( AND(CP396&lt;&gt;"", ISERR(_xlfn.NUMBERVALUE(CP396))), "El valor plan complementario debe ser un número válido. ", "")
)</f>
        <v/>
      </c>
      <c r="HW396" s="46">
        <f>IF($DS396,
IF(CQ396="","Debes escribir el porcentaje del aporte a pensión. ",
IF( ISERR(_xlfn.NUMBERVALUE(CQ396)), "El valor del porcentaje del aporte a pensión debe ser un número válido. ", "")
)
)</f>
        <v/>
      </c>
      <c r="HX396" s="46">
        <f>IF($DS396,
IF(CR396="","Debes escribir el valor del aporte a pensión. ",
IF( ISERR(_xlfn.NUMBERVALUE(CR396)), "El valor del aporte a salud debe ser un número válido. ", "")
)
)</f>
        <v/>
      </c>
      <c r="HY396" s="46">
        <f>IF($DS396,
IF( AND(CS396&lt;&gt;"", ISERR(_xlfn.NUMBERVALUE(CS396))), "El valor pensión voluntaria debe ser un número válido. ", "")
)</f>
        <v/>
      </c>
      <c r="HZ396" s="46">
        <f>CONCATENATE(CT396,CU396,CV396,CW396)&lt;&gt;""</f>
        <v/>
      </c>
      <c r="IA396" s="46">
        <f>IF(AND($DS396,HZ396),
IF(CT396="","Debes escribir el % del fondo de seguridad pensional. ",
IF( ISERR(_xlfn.NUMBERVALUE(CT396)), "El % del fondo de seguridad debe ser un número válido. ", "")
),
""
)</f>
        <v/>
      </c>
      <c r="IB396" s="46">
        <f>IF(AND($DS396,HZ396),
IF(CU396="","Debes escribir el valor del aporte al fondo de solidaridad pensional. ",
IF( ISERR(_xlfn.NUMBERVALUE(CU396)), "El valor del aporte al fondo de solidaridad pensional debe ser un número válido. ", "")
),
""
)</f>
        <v/>
      </c>
      <c r="IC396" s="46">
        <f>IF(AND($DS396,HZ396),
IF(CV396="","Debes escribir el % del fondo de subsistencia. ",
IF( ISERR(_xlfn.NUMBERVALUE(CV396)), "El % del fondo de subsistencia debe ser un número válido. ", "")
),
""
)</f>
        <v/>
      </c>
      <c r="ID396" s="46">
        <f>IF(AND($DS396,HZ396),
IF(CW396="","Debes escribir el valor del fondo de subsistencia. ",
IF( ISERR(_xlfn.NUMBERVALUE(CW396)), "El valor del fondo de subsistencia debe ser un número válido. ", "")
),
""
)</f>
        <v/>
      </c>
      <c r="IE396" s="46">
        <f>CONCATENATE(CX396,CY396)&lt;&gt;""</f>
        <v/>
      </c>
      <c r="IF396" s="46">
        <f>IF(AND($DS396,IE396),
IF(CX396="","Debes escribir el % de sindicato. ",
IF( ISERR(_xlfn.NUMBERVALUE(CX396)), "El % de sindicato debe ser un número válido. ", "")
),
""
)</f>
        <v/>
      </c>
      <c r="IG396" s="46">
        <f>IF(AND($DS396,IE396),
IF(CY396="","Debes escribir el valor del sindicato. ",
IF( ISERR(_xlfn.NUMBERVALUE(CY396)), "El valor del sindicato debe ser un número válido. ", "")
),
""
)</f>
        <v/>
      </c>
      <c r="IH396" s="46">
        <f>IF($DS396,
IF( AND(CZ396&lt;&gt;"", ISERR(_xlfn.NUMBERVALUE(CZ396))), "El valor de sanción pública debe ser un número válido. ", "")
)</f>
        <v/>
      </c>
      <c r="II396" s="46">
        <f>IF($DS396,
IF( AND(DA396&lt;&gt;"", ISERR(_xlfn.NUMBERVALUE(DA396))), "El valor de sanción privada debe ser un número válido. ", "")
)</f>
        <v/>
      </c>
      <c r="IJ396" s="46">
        <f>CONCATENATE(DB396,DC396)&lt;&gt;""</f>
        <v/>
      </c>
      <c r="IK396" s="46">
        <f>IF(AND($DS396,IJ396),
IF(DB396="","Debes escribir la descripción de libranza. ",""),
""
)</f>
        <v/>
      </c>
      <c r="IL396" s="46">
        <f>IF(AND($DS396,IJ396),
IF(DC396="","Debes escribir la cuota libranza. ",
IF(ISERR(_xlfn.NUMBERVALUE(DC396)),"El valor de la cuota libranza debe ser un número válido. ","")
),
""
)</f>
        <v/>
      </c>
      <c r="IM396" s="46">
        <f>IF($DS396,
IF( AND(DD396&lt;&gt;"", ISERR(_xlfn.NUMBERVALUE(DD396))), "El valor de pagos a terceros debe ser un número válido. ", "")
)</f>
        <v/>
      </c>
      <c r="IN396" s="46">
        <f>IF($DS396,
IF( AND(DE396&lt;&gt;"", ISERR(_xlfn.NUMBERVALUE(DE396))), "El valor de anticipos debe ser un número válido. ", "")
)</f>
        <v/>
      </c>
      <c r="IO396" s="46">
        <f>IF($DS396,
IF( AND(DF396&lt;&gt;"", ISERR(_xlfn.NUMBERVALUE(DF396))), "El valor de AFC debe ser un número válido. ", "")
)</f>
        <v/>
      </c>
      <c r="IP396" s="46">
        <f>IF($DS396,
IF( AND(DG396&lt;&gt;"", ISERR(_xlfn.NUMBERVALUE(DG396))), "El valor de rete-fuente debe ser un número válido. ", "")
)</f>
        <v/>
      </c>
      <c r="IQ396" s="46">
        <f>IF($DS396,
IF( AND(DH396&lt;&gt;"", ISERR(_xlfn.NUMBERVALUE(DH396))), "El valor de cooperativa de trabajo debe ser un número válido. ", "")
)</f>
        <v/>
      </c>
      <c r="IR396" s="46">
        <f>IF($DS396,
IF( AND(DI396&lt;&gt;"", ISERR(_xlfn.NUMBERVALUE(DI396))), "El valor de embargo fiscal debe ser un número válido. ", "")
)</f>
        <v/>
      </c>
      <c r="IS396" s="46">
        <f>IF($DS396,
IF( AND(DJ396&lt;&gt;"", ISERR(_xlfn.NUMBERVALUE(DJ396))), "El valor de educación debe ser un número válido. ", "")
)</f>
        <v/>
      </c>
      <c r="IT396" s="46">
        <f>IF($DS396,
IF( AND(DK396&lt;&gt;"", ISERR(_xlfn.NUMBERVALUE(DK396))), "El valor de reintegro debe ser un número válido. ", "")
)</f>
        <v/>
      </c>
      <c r="IU396" s="46">
        <f>IF($DS396,
IF( AND(DL396&lt;&gt;"", ISERR(_xlfn.NUMBERVALUE(DL396))), "El valor de deuda debe ser un número válido. ", "")
)</f>
        <v/>
      </c>
      <c r="IV396" s="46">
        <f>IF($DS396,
IF( AND(DM396&lt;&gt;"", ISERR(_xlfn.NUMBERVALUE(DM396))), "El valor de otras deducciones debe ser un número válido. ", "")
)</f>
        <v/>
      </c>
      <c r="IW396" s="46">
        <f>IF($DS396,
IF(DN396="","Debes escribir el valor de los devengos totales. ",
IF( ISERR(_xlfn.NUMBERVALUE(DN396)), "El valor de los devengos totales debe ser un número válido. ", "")
)
)</f>
        <v/>
      </c>
      <c r="IX396" s="46">
        <f>IF($DS396,
IF(DO396="","Debes escribir el valor de las deducciones totales. ",
IF( ISERR(_xlfn.NUMBERVALUE(DO396)), "El valor de las deducciones totales debe ser un número válido. ", "")
)
)</f>
        <v/>
      </c>
      <c r="IY396" s="46">
        <f>IF($DS396,
IF(DP396="","Debes escribir el valor del salario total. ",
IF( ISERR(_xlfn.NUMBERVALUE(DP396)), "El valor del salario total debe ser un número válido. ", "")
)
)</f>
        <v/>
      </c>
    </row>
    <row r="397">
      <c r="B397" s="48" t="n">
        <v>385</v>
      </c>
      <c r="C397" s="61">
        <f>IF(AND(DS397,DP397&lt;&gt;""),
IF(DQ397="","OK","Error"),
""
)</f>
        <v/>
      </c>
      <c r="D397" s="53" t="n"/>
      <c r="E397" s="52" t="n"/>
      <c r="F397" s="112" t="n"/>
      <c r="G397" s="52" t="n"/>
      <c r="H397" s="53" t="n"/>
      <c r="I397" s="52" t="n"/>
      <c r="J397" s="52" t="n"/>
      <c r="K397" s="53" t="n"/>
      <c r="L397" s="55" t="n"/>
      <c r="M397" s="108" t="n"/>
      <c r="N397" s="56" t="n"/>
      <c r="O397" s="52" t="n"/>
      <c r="P397" s="52" t="n"/>
      <c r="Q397" s="52" t="n"/>
      <c r="R397" s="52" t="n"/>
      <c r="S397" s="52" t="n"/>
      <c r="T397" s="53" t="n"/>
      <c r="U397" s="52" t="n"/>
      <c r="V397" s="52" t="n"/>
      <c r="W397" s="55" t="n"/>
      <c r="X397" s="55" t="n"/>
      <c r="Y397" s="52" t="n"/>
      <c r="Z397" s="55" t="n"/>
      <c r="AA397" s="52" t="n"/>
      <c r="AB397" s="53" t="n"/>
      <c r="AC397" s="53" t="n"/>
      <c r="AD397" s="53" t="n"/>
      <c r="AE397" s="177" t="n"/>
      <c r="AF397" s="113" t="n"/>
      <c r="AG397" s="177" t="n"/>
      <c r="AH397" s="178" t="n"/>
      <c r="AI397" s="178" t="n"/>
      <c r="AJ397" s="178" t="n"/>
      <c r="AK397" s="114" t="n"/>
      <c r="AL397" s="178" t="n"/>
      <c r="AM397" s="114" t="n"/>
      <c r="AN397" s="178" t="n"/>
      <c r="AO397" s="114" t="n"/>
      <c r="AP397" s="178" t="n"/>
      <c r="AQ397" s="114" t="n"/>
      <c r="AR397" s="178" t="n"/>
      <c r="AS397" s="114" t="n"/>
      <c r="AT397" s="178" t="n"/>
      <c r="AU397" s="114" t="n"/>
      <c r="AV397" s="178" t="n"/>
      <c r="AW397" s="114" t="n"/>
      <c r="AX397" s="178" t="n"/>
      <c r="AY397" s="114" t="n"/>
      <c r="AZ397" s="178" t="n"/>
      <c r="BA397" s="114" t="n"/>
      <c r="BB397" s="178" t="n"/>
      <c r="BC397" s="114" t="n"/>
      <c r="BD397" s="178" t="n"/>
      <c r="BE397" s="178" t="n"/>
      <c r="BF397" s="178" t="n"/>
      <c r="BG397" s="59" t="n"/>
      <c r="BH397" s="178" t="n"/>
      <c r="BI397" s="114" t="n"/>
      <c r="BJ397" s="53" t="n"/>
      <c r="BK397" s="178" t="n"/>
      <c r="BL397" s="114" t="n"/>
      <c r="BM397" s="178" t="n"/>
      <c r="BN397" s="114" t="n"/>
      <c r="BO397" s="178" t="n"/>
      <c r="BP397" s="178" t="n"/>
      <c r="BQ397" s="178" t="n"/>
      <c r="BR397" s="178" t="n"/>
      <c r="BS397" s="178" t="n"/>
      <c r="BT397" s="178" t="n"/>
      <c r="BU397" s="178" t="n"/>
      <c r="BV397" s="178" t="n"/>
      <c r="BW397" s="178" t="n"/>
      <c r="BX397" s="178" t="n"/>
      <c r="BY397" s="178" t="n"/>
      <c r="BZ397" s="178" t="n"/>
      <c r="CA397" s="178" t="n"/>
      <c r="CB397" s="178" t="n"/>
      <c r="CC397" s="178" t="n"/>
      <c r="CD397" s="178" t="n"/>
      <c r="CE397" s="178" t="n"/>
      <c r="CF397" s="178" t="n"/>
      <c r="CG397" s="178" t="n"/>
      <c r="CH397" s="178" t="n"/>
      <c r="CI397" s="178" t="n"/>
      <c r="CJ397" s="178" t="n"/>
      <c r="CK397" s="53" t="n"/>
      <c r="CL397" s="178" t="n"/>
      <c r="CM397" s="178" t="n"/>
      <c r="CN397" s="60" t="n"/>
      <c r="CO397" s="177" t="n"/>
      <c r="CP397" s="178" t="n"/>
      <c r="CQ397" s="60" t="n"/>
      <c r="CR397" s="177" t="n"/>
      <c r="CS397" s="178" t="n"/>
      <c r="CT397" s="59" t="n"/>
      <c r="CU397" s="178" t="n"/>
      <c r="CV397" s="59" t="n"/>
      <c r="CW397" s="178" t="n"/>
      <c r="CX397" s="59" t="n"/>
      <c r="CY397" s="178" t="n"/>
      <c r="CZ397" s="178" t="n"/>
      <c r="DA397" s="178" t="n"/>
      <c r="DB397" s="53" t="n"/>
      <c r="DC397" s="178" t="n"/>
      <c r="DD397" s="178" t="n"/>
      <c r="DE397" s="178" t="n"/>
      <c r="DF397" s="178" t="n"/>
      <c r="DG397" s="178" t="n"/>
      <c r="DH397" s="178" t="n"/>
      <c r="DI397" s="178" t="n"/>
      <c r="DJ397" s="178" t="n"/>
      <c r="DK397" s="178" t="n"/>
      <c r="DL397" s="178" t="n"/>
      <c r="DM397" s="178" t="n"/>
      <c r="DN397" s="177" t="n"/>
      <c r="DO397" s="177" t="n"/>
      <c r="DP397" s="177" t="n"/>
      <c r="DQ397" s="76">
        <f>IF(AND(DS397,DP397&lt;&gt;""),
CONCATENATE(DT397,DU397,DV397,DW397,DX397,DY397,DZ397,EA397,EB397,EC397,ED397,EE397,EF397,EG397,EH397,EI397,EJ397,EK397,EL397,EM397,EN397,EO397,EP397,EQ397,ES397,ET397,EU397,EV397,EW397,EX397,EY397,EZ397,FA397,FC397,FD397,FF397,FG397,FI397,FJ397,FL397,FM397,FO397,FP397,FR397,FS397,FU397,FV397,FX397,FY397,GA397,GB397,GD397,GE397,GF397,GH397,GI397,GJ397,GL397,GM397,GN397,GP397,GQ397,GS397,GT397,GU397,GV397,GW397,GX397,GY397,GZ397,HA397,HB397,HC397,HD397,HE397,HF397,HG397,HH397,HI397,HJ397,HK397,HL397,HM397,HN397,HO397,HQ397,HR397,HS397,HT397,HU397,HV397,HW397,HX397,HY397,IA397,IB397,IC397,ID397,IF397,IG397,IH397,II397,IK397,IL397,IM397,IN397,IO397,IP397,IQ397,IR397,IS397,IT397,IU397,IV397,IW397,IX397,IY397,IZ397),
""
)</f>
        <v/>
      </c>
      <c r="DR397" s="53" t="n"/>
      <c r="DS397" s="46">
        <f>CONCATENATE(D397,$E397,$F397,$G397,H397,$I397,$J397,K397,$L397,$M397,N397,$O397,$P397,$Q397,$R397,$S397,T397,$U397,$V397,$W397,$X397,$Y397,$Z397,$AA397,AB397,AC397,AD397,$AE397,$AF397,$AG397,AH397,AI397,AJ397,AK397,AL397,AM397,AN397,AO397,AP397,AQ397,AR397,AS397,AT397,AU397,AV397,AW397,AX397,AY397,AZ397,BA397,BB397,BC397,BD397,BE397,BF397,BG397,BH397,BI397,BJ397,BK397,BL397,BM397,BN397,BO397,BP397,BQ397,BR397,BS397,BT397,BU397,BV397,BW397,BX397,BY397,BZ397,CA397,CB397,CC397,CD397,CE397,CF397,CG397,CH397,CI397,CJ397,CK397,CL397,CM397,$CN397,$CO397,CP397,$CQ397,$CR397,CS397,CT397,CU397,CV397,CW397,CX397,CY397,CZ397,DA397,DB397,DC397,DD397,DE397,DF397,DG397,DH397,DI397,DJ397,DK397,DL397,DM397,$DN397,$DO397,$DP397,DR397)&lt;&gt;""</f>
        <v/>
      </c>
      <c r="DT397" s="46">
        <f>IF(AND($DS397,$E$4&lt;&gt;""),
IF(LEFT($E$4,2) = "1.",
IF(D397&lt;&gt;"","El CUNE sólo se envía en operaciones de novedad o ajuste. ",""),
IF(D397="","Debes escribir un CUNE válido para realizar operaciones de novedad o ajuste. ","")),
""
)</f>
        <v/>
      </c>
      <c r="DU397" s="46">
        <f>IF($DS397,
IF(E397="","Debes seleccionar el tipo de documento del empleado. ",
IF(_xlfn.IFNA(VLOOKUP(E397,TIPO_DE_DOCUMENTO,1,FALSE),-1)=-1,"El tipo de documento no es válido (por favor seleccionarlo de la lista). ","")
)
)</f>
        <v/>
      </c>
      <c r="DV397" s="46">
        <f>IF($DS397,
IF(F397="","Debes escribir el número de documento del empleado. ","")
)</f>
        <v/>
      </c>
      <c r="DW397" s="46">
        <f>IF($DS397,
IF(G397="","Debes escribir el primer nombre del empleado. ","")
)</f>
        <v/>
      </c>
      <c r="DY397" s="46">
        <f>IF($DS397,
IF(I397="","Debes escribir el primer apellido del empleado. ","")
)</f>
        <v/>
      </c>
      <c r="DZ397" s="46">
        <f>IF($DS397,
IF(J397="","Debes escribir el segundo apellido del empleado. ","")
)</f>
        <v/>
      </c>
      <c r="EB397" s="46">
        <f>IF($DS397,
IF(L397="","Debes escribir la fecha de ingreso del empleado. ",
IF(ISERR(DATE(YEAR(L397),MONTH(L397),DAY(L397))), "El valor ingresado en fecha de ingreso no tiene un formato válido. ","")
)
)</f>
        <v/>
      </c>
      <c r="EC397" s="46">
        <f>IF($DS397,
IF(M397="","Debes escribir el tiempo laborado. ",
IF( IFERROR(INT(M397),1.1) &lt;&gt; IFERROR(_xlfn.NUMBERVALUE(M397),1), "El valor de los días trabajados debe ser un número entero. ", "")
)
)</f>
        <v/>
      </c>
      <c r="ED397" s="46">
        <f>IF($DS397,
IF( AND(N397&lt;&gt;"", ISERR(DATE(YEAR(N397),MONTH(N397),DAY(N397))) ), "El valor ingresado en fecha de ingreso no tiene un formato válido. ",
IF( AND(N397&lt;&gt;"", $E$6&lt;&gt;"", DATE(YEAR(N397), MONTH(N397), 1) &lt;&gt; IFERROR(DATE(MID($E$6, 1, 4), MID($E$6, 6, 2),1), "1/1/1900") ), "La fecha de retiro debe estar dentro del período liquidado. ", "")
)
)</f>
        <v/>
      </c>
      <c r="EE397" s="46">
        <f>IF($DS397,
IF(O397="","Debes seleccionar el tipo de trabajador. ",
IF(_xlfn.IFNA(VLOOKUP(O397,TIPO_DE_TRABAJADOR,1,FALSE),-1)=-1,"El tipo de trabajador no es válido (por favor seleccionarlo de la lista). ","")
)
)</f>
        <v/>
      </c>
      <c r="EF397" s="46">
        <f>IF($DS397,
IF(P397="","Debes seleccionar si es un trabajador dependiente pensionado por vejez. ",
IF(_xlfn.IFNA(VLOOKUP(P397,SUBTIPO_DE_TRABAJADOR,1,FALSE),-1)=-1,"El tipo de trabajador dependiente pensionado por vejez no es válido (por favor seleccionarlo de la lista). ","")
)
)</f>
        <v/>
      </c>
      <c r="EG397" s="46">
        <f>IF($DS397,
IF(Q397="","Debes seleccionar el tipo de contrato del trabajador. ",
IF(_xlfn.IFNA(VLOOKUP(Q397,TIPO_DE_CONTRATO,1,FALSE),-1)=-1,"El tipo de contrato del trabajador no es válido (por favor seleccionarlo de la lista). ","")
)
)</f>
        <v/>
      </c>
      <c r="EH397" s="46">
        <f>IF($DS397,
IF(R397="","Debes seleccionar si es un salario integral. ",
IF(_xlfn.IFNA(VLOOKUP(R397,SI_NO,1,FALSE),-1)=-1,"Valor no válido para salario integral (por favor seleccionarlo de la lista). ","")
)
)</f>
        <v/>
      </c>
      <c r="EI397" s="46">
        <f>IF($DS397,
IF(S397="","Debes seleccionar si el trabajador realiza actividades de riesgo. ",
IF(_xlfn.IFNA(VLOOKUP(S397,SI_NO,1,FALSE),-1)=-1,"Valor no válido para actividad de alto riesgo (por favor seleccionarlo de la lista). ","")
)
)</f>
        <v/>
      </c>
      <c r="EK397" s="46">
        <f>IF($DS397,
IF(U397="","Debes escribir el código del municipio de residencia del trabajador. ",
IF(_xlfn.IFNA(VLOOKUP(U397,MUNICIPIO,1,FALSE),-1)=-1,"El municipio de residencia del trabajador es inválido (por favor seleccionarlo de la lista). ","")
)
)</f>
        <v/>
      </c>
      <c r="EL397" s="46">
        <f>IF($DS397,
IF(V397="","Debes escribir el la dirección de residendia del trabajador. ","")
)</f>
        <v/>
      </c>
      <c r="EM397" s="46">
        <f>IF($DS397,
IF(W397="","Debes escribir la fecha de inicio de la liquidación. ",
IF(ISERR(DATE(YEAR(W397),MONTH(W397),DAY(W397))),"El valor ingresado en fecha de inicio de liquidación no tiene un formato válido. ",
IF( AND($E$6&lt;&gt;"", DATE(YEAR(W397), MONTH(W397), 1) &lt;&gt; IFERROR(DATE(MID($E$6, 1, 4), MID($E$6, 6, 2),1), "1/1/1900") ), "La fecha de inicio de la liquidación debe estar dentro del período liquidado. ", "")
)
)
)</f>
        <v/>
      </c>
      <c r="EN397" s="46">
        <f>IF($DS397,
IF(X397="","Debes escribir la fecha de fin de la liquidación. ",
IF(ISERR(DATE(YEAR(X397),MONTH(X397),DAY(X397))),"El valor ingresado en fecha de fin de liquidación no tiene un formato válido. ",
IF( AND($E$6&lt;&gt;"", DATE(YEAR(X397), MONTH(X397), 1) &lt;&gt; IFERROR(DATE(MID($E$6, 1, 4), MID($E$6, 6, 2),1), "1/1/1900") ), "La fecha de fin de la liquidación debe estar dentro del período liquidado. ", "")
)
)
)</f>
        <v/>
      </c>
      <c r="EO397" s="46">
        <f>IF($DS397,
IF(Y397="","Debes escribir la frecuencia de pago del trabajador. ",
IF(_xlfn.IFNA(VLOOKUP(Y397,PERÍODO_DE_NÓMINA,1,FALSE),-1)=-1,"La frecuencia de pago es inválida (por favor seleccionarlo de la lista). ","")
)
)</f>
        <v/>
      </c>
      <c r="EP397" s="46">
        <f>IF($DS397,
IF(Z397="","Debes escribir la fecha de pago. ",
IF(ISERR(DATE(YEAR(Z397),MONTH(Z397),DAY(Z397))), "El valor ingresado en fecha de pago no tiene un formato válido. ","")
)
)</f>
        <v/>
      </c>
      <c r="EQ397" s="46">
        <f>IF($DS397,
IF(AA397="","Debes escribir el medio de pago. ",
IF(_xlfn.IFNA(VLOOKUP(AA397,MEDIOS_DE_PAGO,1,FALSE),-1)=-1,"El medio de pago es inválido (por favor seleccionarlo de la lista). ","")
)
)</f>
        <v/>
      </c>
      <c r="ER397" s="46">
        <f>OR(AA397='Tablas '!$T$4,AA397='Tablas '!$T$7,AA397='Tablas '!$T$8,AA397='Tablas '!$T$11)</f>
        <v/>
      </c>
      <c r="ES397" s="46">
        <f>IF(AND($DS397,ER397),
IF(AB397="","Debes escribir la entidad bancaria. ",""),
""
)</f>
        <v/>
      </c>
      <c r="ET397" s="46">
        <f>IF(AND($DS397,ER397),
IF(AC397="","Debes escribir el tipo de cuenta bancaria. ",
IF(_xlfn.IFNA(VLOOKUP(AC397,TIPO_DE_CUENTA,1,FALSE),-1)=-1,"El tipo de cuenta bancaria es inválida (por favor seleccionarlo de la lista). ","")
),
""
)</f>
        <v/>
      </c>
      <c r="EU397" s="46">
        <f>IF(AND($DS397,ER397),
IF(AD397="","Debes escribir el número de cuenta bancaria. ",""),
""
)</f>
        <v/>
      </c>
      <c r="EV397" s="46">
        <f>IF($DS397,
IF(AE397="","Debes escribir el valor del sueldo básico. ",
IF( ISERR(_xlfn.NUMBERVALUE(AE397)), "El valor del sueldo básico debe ser un número válido. ", "")
)
)</f>
        <v/>
      </c>
      <c r="EW397" s="46">
        <f>IF($DS397,
IF(AF397="","Debes escribir el número de días trabajados. ",
IF( IFERROR(INT(AF397),1.1) &lt;&gt; IFERROR(_xlfn.NUMBERVALUE(AF397),1), "La cantidad de días trabajados debe ser un número entero. ", "")
)
)</f>
        <v/>
      </c>
      <c r="EX397" s="46">
        <f>IF($DS397,
IF(AG397="","Debes escribir el valor del sueldo trabajado. ",
IF( ISERR(_xlfn.NUMBERVALUE(AG397)), "El valor del sueldo trabajado debe ser un número válido. ", "")
)
)</f>
        <v/>
      </c>
      <c r="EY397" s="46">
        <f>IF($DS397,
IF( AND(AH397&lt;&gt;"", ISERR(_xlfn.NUMBERVALUE(AH397))), "El valor del auxilio de transporte debe ser un número válido. ", "")
)</f>
        <v/>
      </c>
      <c r="EZ397" s="46">
        <f>IF($DS397,
IF( AND(AI397&lt;&gt;"", ISERR(_xlfn.NUMBERVALUE(AI397))), "El valor de viáticos salariales debe ser un número válido. ", "")
)</f>
        <v/>
      </c>
      <c r="FA397" s="46">
        <f>IF($DS397,
IF( AND(AJ397&lt;&gt;"", ISERR(_xlfn.NUMBERVALUE(AJ397))), "El valor de viáticos NO salariales debe ser un número válido. ", "")
)</f>
        <v/>
      </c>
      <c r="FB397" s="46">
        <f>CONCATENATE(AK397,AL397)&lt;&gt;""</f>
        <v/>
      </c>
      <c r="FC397" s="46">
        <f>IF(AND($DS397,FB397),
IF(AK397="","Debes escribir el número de horas extras diurnas. ",
IF( IFERROR(INT(AK397),1.1) &lt;&gt; IFERROR(_xlfn.NUMBERVALUE(AK397),1), "La cantidad de horas extras diurnas debe ser un número entero. ", "")
),
""
)</f>
        <v/>
      </c>
      <c r="FD397" s="46">
        <f>IF(AND($DS397,FB397),
IF(AL397="","Debes escribir el valor de las horas extras diurnas. ",
IF( ISERR(_xlfn.NUMBERVALUE(AL397)), "El valor de las horas extras duirnas debe ser un número válido. ", "")
),
""
)</f>
        <v/>
      </c>
      <c r="FE397" s="46">
        <f>CONCATENATE(AM397,AN397)&lt;&gt;""</f>
        <v/>
      </c>
      <c r="FF397" s="46">
        <f>IF(AND($DS397,FE397),
IF(AM397="","Debes escribir el número de horas extras nocturnas. ",
IF( IFERROR(INT(AM397),1.1) &lt;&gt; IFERROR(_xlfn.NUMBERVALUE(AM397),1), "La cantidad de horas extras nocturnas debe ser un número entero. ", "")
),
""
)</f>
        <v/>
      </c>
      <c r="FG397" s="46">
        <f>IF(AND($DS397,FE397),
IF(AN397="","Debes escribir el valor de las horas extras nocturnas. ",
IF( ISERR(_xlfn.NUMBERVALUE(AN397)), "El valor de las horas extras nocturnas debe ser un número válido. ", "")
),
""
)</f>
        <v/>
      </c>
      <c r="FH397" s="46">
        <f>CONCATENATE(AO397,AP397)&lt;&gt;""</f>
        <v/>
      </c>
      <c r="FI397" s="46">
        <f>IF(AND($DS397,FH397),
IF(AO397="","Debes escribir el número de horas extras diurnas dominicales y festivas. ",
IF( IFERROR(INT(AO397),1.1) &lt;&gt; IFERROR(_xlfn.NUMBERVALUE(AO397),1), "La cantidad de horas extras diurnas dominicales y festivas debe ser un número entero. ", "")
),
""
)</f>
        <v/>
      </c>
      <c r="FJ397" s="46">
        <f>IF(AND($DS397,FH397),
IF(AP397="","Debes escribir el valor de las horas extras diurnas dominicales y festivas. ",
IF( ISERR(_xlfn.NUMBERVALUE(AP397)), "El valor de las horas extras diurnas dominicales y festivas debe ser un número válido. ", "")
),
""
)</f>
        <v/>
      </c>
      <c r="FK397" s="46">
        <f>CONCATENATE(AQ397,AR397)&lt;&gt;""</f>
        <v/>
      </c>
      <c r="FL397" s="46">
        <f>IF(AND($DS397,FK397),
IF(AQ397="","Debes escribir el número de horas extras nocturnas dominicales y festivas. ",
IF( IFERROR(INT(AQ397),1.1) &lt;&gt; IFERROR(_xlfn.NUMBERVALUE(AQ397),1), "La cantidad de horas extras nocturnas dominicales y festivas debe ser un número entero. ", "")
),
""
)</f>
        <v/>
      </c>
      <c r="FM397" s="46">
        <f>IF(AND($DS397,FK397),
IF(AR397="","Debes escribir el valor de las horas extras nocturnas dominicales y festivas. ",
IF( ISERR(_xlfn.NUMBERVALUE(AR397)), "El valor de las horas extras nocturnas dominicales y festivas debe ser un número válido. ", "")
),
""
)</f>
        <v/>
      </c>
      <c r="FN397" s="46">
        <f>CONCATENATE(AS397,AT397)&lt;&gt;""</f>
        <v/>
      </c>
      <c r="FO397" s="46">
        <f>IF(AND($DS397,FN397),
IF(AS397="","Debes escribir el número de horas recargo nocturno. ",
IF( IFERROR(INT(AS397),1.1) &lt;&gt; IFERROR(_xlfn.NUMBERVALUE(AS397),1), "La cantidad de horas recargo nocturno debe ser un número entero. ", "")
),
""
)</f>
        <v/>
      </c>
      <c r="FP397" s="46">
        <f>IF(AND($DS397,FN397),
IF(AT397="","Debes escribir el valor de las horas recargo nocturno. ",
IF( ISERR(_xlfn.NUMBERVALUE(AT397)), "El valor de las horas recargo nocturno debe ser un número válido. ", "")
),
""
)</f>
        <v/>
      </c>
      <c r="FQ397" s="46">
        <f>CONCATENATE(AU397,AV397)&lt;&gt;""</f>
        <v/>
      </c>
      <c r="FR397" s="46">
        <f>IF(AND($DS397,FQ397),
IF(AU397="","Debes escribir el número de horas recargo diurno dominical y festivo. ",
IF( IFERROR(INT(AU397),1.1) &lt;&gt; IFERROR(_xlfn.NUMBERVALUE(AU397),1), "La cantidad de horas recargo diurno dominical y festivo debe ser un número entero. ", "")
),
""
)</f>
        <v/>
      </c>
      <c r="FS397" s="46">
        <f>IF(AND($DS397,FQ397),
IF(AV397="","Debes escribir el valor de las horas recargo diurno dominical y festivo. ",
IF( ISERR(_xlfn.NUMBERVALUE(AV397)), "El valor de las horas recargo diurno dominical y festivo debe ser un número válido. ", "")
),
""
)</f>
        <v/>
      </c>
      <c r="FT397" s="46">
        <f>CONCATENATE(AW397,AX397)&lt;&gt;""</f>
        <v/>
      </c>
      <c r="FU397" s="46">
        <f>IF(AND($DS397,FT397),
IF(AW397="","Debes escribir el número de horas recargo nocturno dominical y festivo. ",
IF( IFERROR(INT(AW397),1.1) &lt;&gt; IFERROR(_xlfn.NUMBERVALUE(AW397),1), "La cantidad de horas recargo nocturno dominical y festivo debe ser un número entero. ", "")
),
""
)</f>
        <v/>
      </c>
      <c r="FV397" s="46">
        <f>IF(AND($DS397,FT397),
IF(AX397="","Debes escribir el valor de las horas recargo nocturno dominical y festivo. ",
IF( ISERR(_xlfn.NUMBERVALUE(AX397)), "El valor de las horas recargo nocturno dominical y festivo debe ser un número válido. ", "")
),
""
)</f>
        <v/>
      </c>
      <c r="FW397" s="46">
        <f>CONCATENATE(AY397,AZ397)&lt;&gt;""</f>
        <v/>
      </c>
      <c r="FX397" s="46">
        <f>IF(AND($DS397,FW397),
IF(AY397="","Debes escribir el número de días de vacaciones comunes. ",
IF( IFERROR(INT(AY397),1.1) &lt;&gt; IFERROR(_xlfn.NUMBERVALUE(AY397),1), "La cantidad de días de vacaciones comunes debe ser un número entero. ", "")
),
""
)</f>
        <v/>
      </c>
      <c r="FY397" s="46">
        <f>IF(AND($DS397,FW397),
IF(AZ397="","Debes escribir el valor de las vacaciones comunes. ",
IF( ISERR(_xlfn.NUMBERVALUE(AZ397)), "El valor de las vacaciones comunes debe ser un número válido. ", "")
),
""
)</f>
        <v/>
      </c>
      <c r="FZ397" s="46">
        <f>CONCATENATE(BA397,BB397)&lt;&gt;""</f>
        <v/>
      </c>
      <c r="GA397" s="46">
        <f>IF(AND($DS397,FZ397),
IF(BA397="","Debes escribir el número de días de vacaciones compensadas. ",
IF( IFERROR(INT(BA397),1.1) &lt;&gt; IFERROR(_xlfn.NUMBERVALUE(BA397),1), "La cantidad de días de vacaciones compensadas debe ser un número entero. ", "")
),
""
)</f>
        <v/>
      </c>
      <c r="GB397" s="46">
        <f>IF(AND($DS397,FZ397),
IF(BB397="","Debes escribir el valor de las vacaciones compensadas. ",
IF( ISERR(_xlfn.NUMBERVALUE(BB397)), "El valor de las vacaciones compensadas debe ser un número válido. ", "")
),
""
)</f>
        <v/>
      </c>
      <c r="GC397" s="46">
        <f>CONCATENATE(BC397,BD397)&lt;&gt;""</f>
        <v/>
      </c>
      <c r="GD397" s="46">
        <f>IF(AND($DS397,GC397),
IF(BC397="","Debes escribir el número de días de prima salarial. ",
IF( IFERROR(INT(BC397),1.1) &lt;&gt; IFERROR(_xlfn.NUMBERVALUE(BC397),1), "La cantidad de días de prima salarial debe ser un número entero. ", "")
),
""
)</f>
        <v/>
      </c>
      <c r="GE397" s="46">
        <f>IF(AND($DS397,GC397),
IF(BD397="","Debes escribir el valor de los días de prima salarial. ",
IF( ISERR(_xlfn.NUMBERVALUE(BD397)), "El valor de los días de prima salarial debe ser un número válido. ", "")
),
""
)</f>
        <v/>
      </c>
      <c r="GF397" s="46">
        <f>IF($DS397,
IF( AND(BE397&lt;&gt;"", ISERR(_xlfn.NUMBERVALUE(BE397))), "El valor de la prima NO saliarial debe ser un número válido. ", "")
)</f>
        <v/>
      </c>
      <c r="GG397" s="46">
        <f>CONCATENATE(BF397,BG397,BH397)&lt;&gt;""</f>
        <v/>
      </c>
      <c r="GH397" s="46">
        <f>IF(AND($DS397,GG397),
IF(BF397="","Debes escribir el valor de las cesantías. ",
IF( ISERR(_xlfn.NUMBERVALUE(BF397)), "El valor de las cesantías debe ser un número válido. ", "")
),
""
)</f>
        <v/>
      </c>
      <c r="GI397" s="46">
        <f>IF(AND($DS397,GG397),
IF(BG397="","Debes escribir el % de cesantías. ",
IF( ISERR(_xlfn.NUMBERVALUE(BG397)), "El % de cesantías debe ser un número válido. ", "")
),
""
)</f>
        <v/>
      </c>
      <c r="GJ397" s="46">
        <f>IF(AND($DS397,GG397),
IF(BH397="","Debes escribir el valor de intereses de cesantías. ",
IF( ISERR(_xlfn.NUMBERVALUE(BH397)), "El valor de intereses de cesantías debe ser un número válido. ", "")
),
""
)</f>
        <v/>
      </c>
      <c r="GK397" s="46">
        <f>CONCATENATE(BI397,BJ397,BK397)&lt;&gt;""</f>
        <v/>
      </c>
      <c r="GL397" s="46">
        <f>IF(AND($DS397,GK397),
IF(BI397="","Debes escribir el número de días de incapacidad. ",
IF( IFERROR(INT(BI397),1.1) &lt;&gt; IFERROR(_xlfn.NUMBERVALUE(BI397),1), "La cantidad de días de incapacidad debe ser un número entero. ", "")
),
""
)</f>
        <v/>
      </c>
      <c r="GM397" s="46">
        <f>IF(AND($DS397,GK397),
IF(BJ397="","Debes escribir el tipo de incapacidad. ",
IF(_xlfn.IFNA(VLOOKUP(BJ397,TIPO_DE_INCAPACIDAD,1,FALSE),-1)=-1,"El tipo de incapacidad es inválida (por favor seleccionarlo de la lista). ","")
),
""
)</f>
        <v/>
      </c>
      <c r="GN397" s="46">
        <f>IF(AND($DS397,GK397),
IF(BK397="","Debes escribir el valor de la incapacidad. ",
IF( ISERR(_xlfn.NUMBERVALUE(BK397)), "El valor de la incapacidad debe ser un número válido. ", "")
),
""
)</f>
        <v/>
      </c>
      <c r="GO397" s="46">
        <f>CONCATENATE(BL397,BM397)&lt;&gt;""</f>
        <v/>
      </c>
      <c r="GP397" s="46">
        <f>IF(AND($DS397,GO397),
IF(BL397="","Debes escribir el número de días de licencia de maternidad o paternidad. ",
IF( IFERROR(INT(BL397),1.1) &lt;&gt; IFERROR(_xlfn.NUMBERVALUE(BL397),1), "La cantidad de días de licencia de maternidad o paternidad debe ser un número entero. ", "")
),
""
)</f>
        <v/>
      </c>
      <c r="GQ397" s="46">
        <f>IF(AND($DS397,GO397),
IF(BM397="","Debes escribir el valor de la licencia de maternidad o paternidad. ",
IF( ISERR(_xlfn.NUMBERVALUE(BM397)), "El valor de la licencia de maternidad o paternidad debe ser un número válido. ", "")
),
""
)</f>
        <v/>
      </c>
      <c r="GR397" s="46">
        <f>CONCATENATE(BN397,BO397)&lt;&gt;""</f>
        <v/>
      </c>
      <c r="GS397" s="46">
        <f>IF(AND($DS397,GR397),
IF(BN397="","Debes escribir el número de días de licencia remunerada. ",
IF( IFERROR(INT(BN397),1.1) &lt;&gt; IFERROR(_xlfn.NUMBERVALUE(BN397),1), "La cantidad de días de licencia remunerada debe ser un número entero. ", "")
),
""
)</f>
        <v/>
      </c>
      <c r="GT397" s="46">
        <f>IF(AND($DS397,GR397),
IF(BO397="","Debes escribir el valor de la licencia remunerada. ",
IF( ISERR(_xlfn.NUMBERVALUE(BO397)), "El valor de la licencia remunerada debe ser un número válido. ", "")
),
""
)</f>
        <v/>
      </c>
      <c r="GU397" s="46">
        <f>IF($DS397,
IF( AND(BP397&lt;&gt;"", ISERR(_xlfn.NUMBERVALUE(BP397))), "El valor de la licencia NO remunerada debe ser un número válido. ", "")
)</f>
        <v/>
      </c>
      <c r="GV397" s="46">
        <f>IF($DS397,
IF( AND(BQ397&lt;&gt;"", ISERR(_xlfn.NUMBERVALUE(BQ397))), "El valor de auxilios salariales debe ser un número válido. ", "")
)</f>
        <v/>
      </c>
      <c r="GW397" s="46">
        <f>IF($DS397,
IF( AND(BR397&lt;&gt;"", ISERR(_xlfn.NUMBERVALUE(BR397))), "El valor de auxilios NO salariales debe ser un número válido. ", "")
)</f>
        <v/>
      </c>
      <c r="GX397" s="46">
        <f>IF($DS397,
IF( AND(BS397&lt;&gt;"", ISERR(_xlfn.NUMBERVALUE(BS397))), "El valor de bonos salariales debe ser un número válido. ", "")
)</f>
        <v/>
      </c>
      <c r="GY397" s="46">
        <f>IF($DS397,
IF( AND(BT397&lt;&gt;"", ISERR(_xlfn.NUMBERVALUE(BT397))), "El valor de bonos NO salariales debe ser un número válido. ", "")
)</f>
        <v/>
      </c>
      <c r="GZ397" s="46">
        <f>IF($DS397,
IF( AND(BU397&lt;&gt;"", ISERR(_xlfn.NUMBERVALUE(BU397))), "El valor de bonos salariales de alimentación debe ser un número válido. ", "")
)</f>
        <v/>
      </c>
      <c r="HA397" s="46">
        <f>IF($DS397,
IF( AND(BV397&lt;&gt;"", ISERR(_xlfn.NUMBERVALUE(BV397))), "El valor de bonos NO salariales de alimentación debe ser un número válido. ", "")
)</f>
        <v/>
      </c>
      <c r="HB397" s="46">
        <f>IF($DS397,
IF( AND(BW397&lt;&gt;"", ISERR(_xlfn.NUMBERVALUE(BW397))), "El valor de bonificaciones salariales debe ser un número válido. ", "")
)</f>
        <v/>
      </c>
      <c r="HC397" s="46">
        <f>IF($DS397,
IF( AND(BX397&lt;&gt;"", ISERR(_xlfn.NUMBERVALUE(BX397))), "El valor de bonificaciones NO salariales debe ser un número válido. ", "")
)</f>
        <v/>
      </c>
      <c r="HD397" s="46">
        <f>IF($DS397,
IF( AND(BY397&lt;&gt;"", ISERR(_xlfn.NUMBERVALUE(BY397))), "El valor de compensaciones ordinarias debe ser un número válido. ", "")
)</f>
        <v/>
      </c>
      <c r="HE397" s="46">
        <f>IF($DS397,
IF( AND(BZ397&lt;&gt;"", ISERR(_xlfn.NUMBERVALUE(BZ397))), "El valor de compensaciones extraordinarias debe ser un número válido. ", "")
)</f>
        <v/>
      </c>
      <c r="HF397" s="46">
        <f>IF($DS397,
IF( AND(CA397&lt;&gt;"", ISERR(_xlfn.NUMBERVALUE(CA397))), "El valor de comisiones debe ser un número válido. ", "")
)</f>
        <v/>
      </c>
      <c r="HG397" s="46">
        <f>IF($DS397,
IF( AND(CB397&lt;&gt;"", ISERR(_xlfn.NUMBERVALUE(CB397))), "El valor de ausencia por huega debe ser un número válido. ", "")
)</f>
        <v/>
      </c>
      <c r="HH397" s="46">
        <f>IF($DS397,
IF( AND(CC397&lt;&gt;"", ISERR(_xlfn.NUMBERVALUE(CC397))), "El valor de anticipos debe ser un número válido. ", "")
)</f>
        <v/>
      </c>
      <c r="HI397" s="46">
        <f>IF($DS397,
IF( AND(CD397&lt;&gt;"", ISERR(_xlfn.NUMBERVALUE(CD397))), "El valor de pagos a terceros debe ser un número válido. ", "")
)</f>
        <v/>
      </c>
      <c r="HJ397" s="46">
        <f>IF($DS397,
IF( AND(CE397&lt;&gt;"", ISERR(_xlfn.NUMBERVALUE(CE397))), "El valor de dotación debe ser un número válido. ", "")
)</f>
        <v/>
      </c>
      <c r="HK397" s="46">
        <f>IF($DS397,
IF( AND(CF397&lt;&gt;"", ISERR(_xlfn.NUMBERVALUE(CF397))), "El valor de apoyo sostenibilidad debe ser un número válido. ", "")
)</f>
        <v/>
      </c>
      <c r="HL397" s="46">
        <f>IF($DS397,
IF( AND(CG397&lt;&gt;"", ISERR(_xlfn.NUMBERVALUE(CG397))), "El valor de teletrabajo debe ser un número válido. ", "")
)</f>
        <v/>
      </c>
      <c r="HM397" s="46">
        <f>IF($DS397,
IF( AND(CH397&lt;&gt;"", ISERR(_xlfn.NUMBERVALUE(CH397))), "El valor de bonificación de retiro debe ser un número válido. ", "")
)</f>
        <v/>
      </c>
      <c r="HN397" s="46">
        <f>IF($DS397,
IF( AND(CI397&lt;&gt;"", ISERR(_xlfn.NUMBERVALUE(CI397))), "El valor de indemnización de retiro debe ser un número válido. ", "")
)</f>
        <v/>
      </c>
      <c r="HO397" s="46">
        <f>IF($DS397,
IF( AND(CJ397&lt;&gt;"", ISERR(_xlfn.NUMBERVALUE(CJ397))), "El valor de reintegros debe ser un número válido. ", "")
)</f>
        <v/>
      </c>
      <c r="HP397" s="46">
        <f>CONCATENATE(CK397,CL397,CM397)&lt;&gt;""</f>
        <v/>
      </c>
      <c r="HQ397" s="46">
        <f>IF(AND($DS397,HP397),
IF(CK397="","Debes escribir la descripción de otro concepto no categorizado. ",""),
""
)</f>
        <v/>
      </c>
      <c r="HR397" s="46">
        <f>IF(AND($DS397,HP397),
IF(CONCATENATE(CL397,CM397)="","Debes escribir al menos un valor de concepto no categorizado (salarial o no salarial). ",
IF(ISERR(_xlfn.NUMBERVALUE(CL397)),"El valor salarial concepto no categorizado debe ser un número válido. ","")
),
""
)</f>
        <v/>
      </c>
      <c r="HS397" s="46">
        <f>IF(AND($DS397,HP397),
IF(CONCATENATE(CL397,CM397)="","Debes escribir al menos un valor de concepto no categorizado (salarial o no salarial). ",
IF(ISERR(_xlfn.NUMBERVALUE(CM397)),"El valor NO salarial concepto no categorizado debe ser un número válido. ","")
),
""
)</f>
        <v/>
      </c>
      <c r="HT397" s="46">
        <f>IF($DS397,
IF(CN397="","Debes escribir el porcentaje del aporte a salud. ",
IF( ISERR(_xlfn.NUMBERVALUE(CN397)), "El valor del porcentaje del aporte a salud debe ser un número válido. ", "")
)
)</f>
        <v/>
      </c>
      <c r="HU397" s="46">
        <f>IF($DS397,
IF(CO397="","Debes escribir el valor del aporte a salud. ",
IF( ISERR(_xlfn.NUMBERVALUE(CO397)), "El valor del aporte a salud debe ser un número válido. ", "")
)
)</f>
        <v/>
      </c>
      <c r="HV397" s="46">
        <f>IF($DS397,
IF( AND(CP397&lt;&gt;"", ISERR(_xlfn.NUMBERVALUE(CP397))), "El valor plan complementario debe ser un número válido. ", "")
)</f>
        <v/>
      </c>
      <c r="HW397" s="46">
        <f>IF($DS397,
IF(CQ397="","Debes escribir el porcentaje del aporte a pensión. ",
IF( ISERR(_xlfn.NUMBERVALUE(CQ397)), "El valor del porcentaje del aporte a pensión debe ser un número válido. ", "")
)
)</f>
        <v/>
      </c>
      <c r="HX397" s="46">
        <f>IF($DS397,
IF(CR397="","Debes escribir el valor del aporte a pensión. ",
IF( ISERR(_xlfn.NUMBERVALUE(CR397)), "El valor del aporte a salud debe ser un número válido. ", "")
)
)</f>
        <v/>
      </c>
      <c r="HY397" s="46">
        <f>IF($DS397,
IF( AND(CS397&lt;&gt;"", ISERR(_xlfn.NUMBERVALUE(CS397))), "El valor pensión voluntaria debe ser un número válido. ", "")
)</f>
        <v/>
      </c>
      <c r="HZ397" s="46">
        <f>CONCATENATE(CT397,CU397,CV397,CW397)&lt;&gt;""</f>
        <v/>
      </c>
      <c r="IA397" s="46">
        <f>IF(AND($DS397,HZ397),
IF(CT397="","Debes escribir el % del fondo de seguridad pensional. ",
IF( ISERR(_xlfn.NUMBERVALUE(CT397)), "El % del fondo de seguridad debe ser un número válido. ", "")
),
""
)</f>
        <v/>
      </c>
      <c r="IB397" s="46">
        <f>IF(AND($DS397,HZ397),
IF(CU397="","Debes escribir el valor del aporte al fondo de solidaridad pensional. ",
IF( ISERR(_xlfn.NUMBERVALUE(CU397)), "El valor del aporte al fondo de solidaridad pensional debe ser un número válido. ", "")
),
""
)</f>
        <v/>
      </c>
      <c r="IC397" s="46">
        <f>IF(AND($DS397,HZ397),
IF(CV397="","Debes escribir el % del fondo de subsistencia. ",
IF( ISERR(_xlfn.NUMBERVALUE(CV397)), "El % del fondo de subsistencia debe ser un número válido. ", "")
),
""
)</f>
        <v/>
      </c>
      <c r="ID397" s="46">
        <f>IF(AND($DS397,HZ397),
IF(CW397="","Debes escribir el valor del fondo de subsistencia. ",
IF( ISERR(_xlfn.NUMBERVALUE(CW397)), "El valor del fondo de subsistencia debe ser un número válido. ", "")
),
""
)</f>
        <v/>
      </c>
      <c r="IE397" s="46">
        <f>CONCATENATE(CX397,CY397)&lt;&gt;""</f>
        <v/>
      </c>
      <c r="IF397" s="46">
        <f>IF(AND($DS397,IE397),
IF(CX397="","Debes escribir el % de sindicato. ",
IF( ISERR(_xlfn.NUMBERVALUE(CX397)), "El % de sindicato debe ser un número válido. ", "")
),
""
)</f>
        <v/>
      </c>
      <c r="IG397" s="46">
        <f>IF(AND($DS397,IE397),
IF(CY397="","Debes escribir el valor del sindicato. ",
IF( ISERR(_xlfn.NUMBERVALUE(CY397)), "El valor del sindicato debe ser un número válido. ", "")
),
""
)</f>
        <v/>
      </c>
      <c r="IH397" s="46">
        <f>IF($DS397,
IF( AND(CZ397&lt;&gt;"", ISERR(_xlfn.NUMBERVALUE(CZ397))), "El valor de sanción pública debe ser un número válido. ", "")
)</f>
        <v/>
      </c>
      <c r="II397" s="46">
        <f>IF($DS397,
IF( AND(DA397&lt;&gt;"", ISERR(_xlfn.NUMBERVALUE(DA397))), "El valor de sanción privada debe ser un número válido. ", "")
)</f>
        <v/>
      </c>
      <c r="IJ397" s="46">
        <f>CONCATENATE(DB397,DC397)&lt;&gt;""</f>
        <v/>
      </c>
      <c r="IK397" s="46">
        <f>IF(AND($DS397,IJ397),
IF(DB397="","Debes escribir la descripción de libranza. ",""),
""
)</f>
        <v/>
      </c>
      <c r="IL397" s="46">
        <f>IF(AND($DS397,IJ397),
IF(DC397="","Debes escribir la cuota libranza. ",
IF(ISERR(_xlfn.NUMBERVALUE(DC397)),"El valor de la cuota libranza debe ser un número válido. ","")
),
""
)</f>
        <v/>
      </c>
      <c r="IM397" s="46">
        <f>IF($DS397,
IF( AND(DD397&lt;&gt;"", ISERR(_xlfn.NUMBERVALUE(DD397))), "El valor de pagos a terceros debe ser un número válido. ", "")
)</f>
        <v/>
      </c>
      <c r="IN397" s="46">
        <f>IF($DS397,
IF( AND(DE397&lt;&gt;"", ISERR(_xlfn.NUMBERVALUE(DE397))), "El valor de anticipos debe ser un número válido. ", "")
)</f>
        <v/>
      </c>
      <c r="IO397" s="46">
        <f>IF($DS397,
IF( AND(DF397&lt;&gt;"", ISERR(_xlfn.NUMBERVALUE(DF397))), "El valor de AFC debe ser un número válido. ", "")
)</f>
        <v/>
      </c>
      <c r="IP397" s="46">
        <f>IF($DS397,
IF( AND(DG397&lt;&gt;"", ISERR(_xlfn.NUMBERVALUE(DG397))), "El valor de rete-fuente debe ser un número válido. ", "")
)</f>
        <v/>
      </c>
      <c r="IQ397" s="46">
        <f>IF($DS397,
IF( AND(DH397&lt;&gt;"", ISERR(_xlfn.NUMBERVALUE(DH397))), "El valor de cooperativa de trabajo debe ser un número válido. ", "")
)</f>
        <v/>
      </c>
      <c r="IR397" s="46">
        <f>IF($DS397,
IF( AND(DI397&lt;&gt;"", ISERR(_xlfn.NUMBERVALUE(DI397))), "El valor de embargo fiscal debe ser un número válido. ", "")
)</f>
        <v/>
      </c>
      <c r="IS397" s="46">
        <f>IF($DS397,
IF( AND(DJ397&lt;&gt;"", ISERR(_xlfn.NUMBERVALUE(DJ397))), "El valor de educación debe ser un número válido. ", "")
)</f>
        <v/>
      </c>
      <c r="IT397" s="46">
        <f>IF($DS397,
IF( AND(DK397&lt;&gt;"", ISERR(_xlfn.NUMBERVALUE(DK397))), "El valor de reintegro debe ser un número válido. ", "")
)</f>
        <v/>
      </c>
      <c r="IU397" s="46">
        <f>IF($DS397,
IF( AND(DL397&lt;&gt;"", ISERR(_xlfn.NUMBERVALUE(DL397))), "El valor de deuda debe ser un número válido. ", "")
)</f>
        <v/>
      </c>
      <c r="IV397" s="46">
        <f>IF($DS397,
IF( AND(DM397&lt;&gt;"", ISERR(_xlfn.NUMBERVALUE(DM397))), "El valor de otras deducciones debe ser un número válido. ", "")
)</f>
        <v/>
      </c>
      <c r="IW397" s="46">
        <f>IF($DS397,
IF(DN397="","Debes escribir el valor de los devengos totales. ",
IF( ISERR(_xlfn.NUMBERVALUE(DN397)), "El valor de los devengos totales debe ser un número válido. ", "")
)
)</f>
        <v/>
      </c>
      <c r="IX397" s="46">
        <f>IF($DS397,
IF(DO397="","Debes escribir el valor de las deducciones totales. ",
IF( ISERR(_xlfn.NUMBERVALUE(DO397)), "El valor de las deducciones totales debe ser un número válido. ", "")
)
)</f>
        <v/>
      </c>
      <c r="IY397" s="46">
        <f>IF($DS397,
IF(DP397="","Debes escribir el valor del salario total. ",
IF( ISERR(_xlfn.NUMBERVALUE(DP397)), "El valor del salario total debe ser un número válido. ", "")
)
)</f>
        <v/>
      </c>
    </row>
    <row r="398">
      <c r="B398" s="48" t="n">
        <v>386</v>
      </c>
      <c r="C398" s="61">
        <f>IF(AND(DS398,DP398&lt;&gt;""),
   IF(DQ398="","OK","Error"),
   ""
)</f>
        <v/>
      </c>
      <c r="D398" s="53" t="n"/>
      <c r="E398" s="52" t="n"/>
      <c r="F398" s="112" t="n"/>
      <c r="G398" s="52" t="n"/>
      <c r="H398" s="53" t="n"/>
      <c r="I398" s="52" t="n"/>
      <c r="J398" s="52" t="n"/>
      <c r="K398" s="53" t="n"/>
      <c r="L398" s="55" t="n"/>
      <c r="M398" s="108" t="n"/>
      <c r="N398" s="56" t="n"/>
      <c r="O398" s="52" t="n"/>
      <c r="P398" s="52" t="n"/>
      <c r="Q398" s="52" t="n"/>
      <c r="R398" s="52" t="n"/>
      <c r="S398" s="52" t="n"/>
      <c r="T398" s="53" t="n"/>
      <c r="U398" s="52" t="n"/>
      <c r="V398" s="52" t="n"/>
      <c r="W398" s="55" t="n"/>
      <c r="X398" s="55" t="n"/>
      <c r="Y398" s="52" t="n"/>
      <c r="Z398" s="55" t="n"/>
      <c r="AA398" s="52" t="n"/>
      <c r="AB398" s="53" t="n"/>
      <c r="AC398" s="53" t="n"/>
      <c r="AD398" s="53" t="n"/>
      <c r="AE398" s="177" t="n"/>
      <c r="AF398" s="113" t="n"/>
      <c r="AG398" s="177" t="n"/>
      <c r="AH398" s="178" t="n"/>
      <c r="AI398" s="178" t="n"/>
      <c r="AJ398" s="178" t="n"/>
      <c r="AK398" s="114" t="n"/>
      <c r="AL398" s="178" t="n"/>
      <c r="AM398" s="114" t="n"/>
      <c r="AN398" s="178" t="n"/>
      <c r="AO398" s="114" t="n"/>
      <c r="AP398" s="178" t="n"/>
      <c r="AQ398" s="114" t="n"/>
      <c r="AR398" s="178" t="n"/>
      <c r="AS398" s="114" t="n"/>
      <c r="AT398" s="178" t="n"/>
      <c r="AU398" s="114" t="n"/>
      <c r="AV398" s="178" t="n"/>
      <c r="AW398" s="114" t="n"/>
      <c r="AX398" s="178" t="n"/>
      <c r="AY398" s="114" t="n"/>
      <c r="AZ398" s="178" t="n"/>
      <c r="BA398" s="114" t="n"/>
      <c r="BB398" s="178" t="n"/>
      <c r="BC398" s="114" t="n"/>
      <c r="BD398" s="178" t="n"/>
      <c r="BE398" s="178" t="n"/>
      <c r="BF398" s="178" t="n"/>
      <c r="BG398" s="59" t="n"/>
      <c r="BH398" s="178" t="n"/>
      <c r="BI398" s="114" t="n"/>
      <c r="BJ398" s="53" t="n"/>
      <c r="BK398" s="178" t="n"/>
      <c r="BL398" s="114" t="n"/>
      <c r="BM398" s="178" t="n"/>
      <c r="BN398" s="114" t="n"/>
      <c r="BO398" s="178" t="n"/>
      <c r="BP398" s="178" t="n"/>
      <c r="BQ398" s="178" t="n"/>
      <c r="BR398" s="178" t="n"/>
      <c r="BS398" s="178" t="n"/>
      <c r="BT398" s="178" t="n"/>
      <c r="BU398" s="178" t="n"/>
      <c r="BV398" s="178" t="n"/>
      <c r="BW398" s="178" t="n"/>
      <c r="BX398" s="178" t="n"/>
      <c r="BY398" s="178" t="n"/>
      <c r="BZ398" s="178" t="n"/>
      <c r="CA398" s="178" t="n"/>
      <c r="CB398" s="178" t="n"/>
      <c r="CC398" s="178" t="n"/>
      <c r="CD398" s="178" t="n"/>
      <c r="CE398" s="178" t="n"/>
      <c r="CF398" s="178" t="n"/>
      <c r="CG398" s="178" t="n"/>
      <c r="CH398" s="178" t="n"/>
      <c r="CI398" s="178" t="n"/>
      <c r="CJ398" s="178" t="n"/>
      <c r="CK398" s="53" t="n"/>
      <c r="CL398" s="178" t="n"/>
      <c r="CM398" s="178" t="n"/>
      <c r="CN398" s="60" t="n"/>
      <c r="CO398" s="177" t="n"/>
      <c r="CP398" s="178" t="n"/>
      <c r="CQ398" s="60" t="n"/>
      <c r="CR398" s="177" t="n"/>
      <c r="CS398" s="178" t="n"/>
      <c r="CT398" s="59" t="n"/>
      <c r="CU398" s="178" t="n"/>
      <c r="CV398" s="59" t="n"/>
      <c r="CW398" s="178" t="n"/>
      <c r="CX398" s="59" t="n"/>
      <c r="CY398" s="178" t="n"/>
      <c r="CZ398" s="178" t="n"/>
      <c r="DA398" s="178" t="n"/>
      <c r="DB398" s="53" t="n"/>
      <c r="DC398" s="178" t="n"/>
      <c r="DD398" s="178" t="n"/>
      <c r="DE398" s="178" t="n"/>
      <c r="DF398" s="178" t="n"/>
      <c r="DG398" s="178" t="n"/>
      <c r="DH398" s="178" t="n"/>
      <c r="DI398" s="178" t="n"/>
      <c r="DJ398" s="178" t="n"/>
      <c r="DK398" s="178" t="n"/>
      <c r="DL398" s="178" t="n"/>
      <c r="DM398" s="178" t="n"/>
      <c r="DN398" s="177" t="n"/>
      <c r="DO398" s="177" t="n"/>
      <c r="DP398" s="177" t="n"/>
      <c r="DQ398" s="76">
        <f>IF(AND(DS398,DP398&lt;&gt;""),
   CONCATENATE(DT398,DU398,DV398,DW398,DX398,DY398,DZ398,EA398,EB398,EC398,ED398,EE398,EF398,EG398,EH398,EI398,EJ398,EK398,EL398,EM398,EN398,EO398,EP398,EQ398,ES398,ET398,EU398,EV398,EW398,EX398,EY398,EZ398,FA398,FC398,FD398,FF398,FG398,FI398,FJ398,FL398,FM398,FO398,FP398,FR398,FS398,FU398,FV398,FX398,FY398,GA398,GB398,GD398,GE398,GF398,GH398,GI398,GJ398,GL398,GM398,GN398,GP398,GQ398,GS398,GT398,GU398,GV398,GW398,GX398,GY398,GZ398,HA398,HB398,HC398,HD398,HE398,HF398,HG398,HH398,HI398,HJ398,HK398,HL398,HM398,HN398,HO398,HQ398,HR398,HS398,HT398,HU398,HV398,HW398,HX398,HY398,IA398,IB398,IC398,ID398,IF398,IG398,IH398,II398,IK398,IL398,IM398,IN398,IO398,IP398,IQ398,IR398,IS398,IT398,IU398,IV398,IW398,IX398,IY398,IZ398),
   ""
)</f>
        <v/>
      </c>
      <c r="DR398" s="53" t="n"/>
      <c r="DS398" s="46">
        <f>CONCATENATE(D398,$E398,$F398,$G398,H398,$I398,$J398,K398,$L398,$M398,N398,$O398,$P398,$Q398,$R398,$S398,T398,$U398,$V398,$W398,$X398,$Y398,$Z398,$AA398,AB398,AC398,AD398,$AE398,$AF398,$AG398,AH398,AI398,AJ398,AK398,AL398,AM398,AN398,AO398,AP398,AQ398,AR398,AS398,AT398,AU398,AV398,AW398,AX398,AY398,AZ398,BA398,BB398,BC398,BD398,BE398,BF398,BG398,BH398,BI398,BJ398,BK398,BL398,BM398,BN398,BO398,BP398,BQ398,BR398,BS398,BT398,BU398,BV398,BW398,BX398,BY398,BZ398,CA398,CB398,CC398,CD398,CE398,CF398,CG398,CH398,CI398,CJ398,CK398,CL398,CM398,$CN398,$CO398,CP398,$CQ398,$CR398,CS398,CT398,CU398,CV398,CW398,CX398,CY398,CZ398,DA398,DB398,DC398,DD398,DE398,DF398,DG398,DH398,DI398,DJ398,DK398,DL398,DM398,$DN398,$DO398,$DP398,DR398)&lt;&gt;""</f>
        <v/>
      </c>
      <c r="DT398" s="46">
        <f>IF(AND($DS398,$E$4&lt;&gt;""),
   IF(LEFT($E$4,2) = "1.",
      IF(D398&lt;&gt;"","El CUNE sólo se envía en operaciones de novedad o ajuste. ",""),
      IF(D398="","Debes escribir un CUNE válido para realizar operaciones de novedad o ajuste. ","")),
   ""
)</f>
        <v/>
      </c>
      <c r="DU398" s="46">
        <f>IF($DS398,
   IF(E398="","Debes seleccionar el tipo de documento del empleado. ",
      IF(_xlfn.IFNA(VLOOKUP(E398,TIPO_DE_DOCUMENTO,1,FALSE),-1)=-1,"El tipo de documento no es válido (por favor seleccionarlo de la lista). ","")
   )
)</f>
        <v/>
      </c>
      <c r="DV398" s="46">
        <f>IF($DS398,
   IF(F398="","Debes escribir el número de documento del empleado. ","")
)</f>
        <v/>
      </c>
      <c r="DW398" s="46">
        <f>IF($DS398,
   IF(G398="","Debes escribir el primer nombre del empleado. ","")
)</f>
        <v/>
      </c>
      <c r="DY398" s="46">
        <f>IF($DS398,
   IF(I398="","Debes escribir el primer apellido del empleado. ","")
)</f>
        <v/>
      </c>
      <c r="DZ398" s="46">
        <f>IF($DS398,
   IF(J398="","Debes escribir el segundo apellido del empleado. ","")
)</f>
        <v/>
      </c>
      <c r="EB398" s="46">
        <f>IF($DS398,
   IF(L398="","Debes escribir la fecha de ingreso del empleado. ",
      IF(ISERR(DATE(YEAR(L398),MONTH(L398),DAY(L398))), "El valor ingresado en fecha de ingreso no tiene un formato válido. ","")
   )
)</f>
        <v/>
      </c>
      <c r="EC398" s="46">
        <f>IF($DS398,
   IF(M398="","Debes escribir el tiempo laborado. ",
      IF( IFERROR(INT(M398),1.1) &lt;&gt; IFERROR(_xlfn.NUMBERVALUE(M398),1), "El valor de los días trabajados debe ser un número entero. ", "")
   )
)</f>
        <v/>
      </c>
      <c r="ED398" s="46">
        <f>IF($DS398,
   IF( AND(N398&lt;&gt;"", ISERR(DATE(YEAR(N398),MONTH(N398),DAY(N398))) ), "El valor ingresado en fecha de ingreso no tiene un formato válido. ",
      IF( AND(N398&lt;&gt;"", $E$6&lt;&gt;"", DATE(YEAR(N398), MONTH(N398), 1) &lt;&gt; IFERROR(DATE(MID($E$6, 1, 4), MID($E$6, 6, 2),1), "1/1/1900") ), "La fecha de retiro debe estar dentro del período liquidado. ", "")
   )
)</f>
        <v/>
      </c>
      <c r="EE398" s="46">
        <f>IF($DS398,
   IF(O398="","Debes seleccionar el tipo de trabajador. ",
      IF(_xlfn.IFNA(VLOOKUP(O398,TIPO_DE_TRABAJADOR,1,FALSE),-1)=-1,"El tipo de trabajador no es válido (por favor seleccionarlo de la lista). ","")
   )
)</f>
        <v/>
      </c>
      <c r="EF398" s="46">
        <f>IF($DS398,
   IF(P398="","Debes seleccionar si es un trabajador dependiente pensionado por vejez. ",
      IF(_xlfn.IFNA(VLOOKUP(P398,SUBTIPO_DE_TRABAJADOR,1,FALSE),-1)=-1,"El tipo de trabajador dependiente pensionado por vejez no es válido (por favor seleccionarlo de la lista). ","")
   )
)</f>
        <v/>
      </c>
      <c r="EG398" s="46">
        <f>IF($DS398,
   IF(Q398="","Debes seleccionar el tipo de contrato del trabajador. ",
      IF(_xlfn.IFNA(VLOOKUP(Q398,TIPO_DE_CONTRATO,1,FALSE),-1)=-1,"El tipo de contrato del trabajador no es válido (por favor seleccionarlo de la lista). ","")
   )
)</f>
        <v/>
      </c>
      <c r="EH398" s="46">
        <f>IF($DS398,
   IF(R398="","Debes seleccionar si es un salario integral. ",
      IF(_xlfn.IFNA(VLOOKUP(R398,SI_NO,1,FALSE),-1)=-1,"Valor no válido para salario integral (por favor seleccionarlo de la lista). ","")
   )
)</f>
        <v/>
      </c>
      <c r="EI398" s="46">
        <f>IF($DS398,
   IF(S398="","Debes seleccionar si el trabajador realiza actividades de riesgo. ",
      IF(_xlfn.IFNA(VLOOKUP(S398,SI_NO,1,FALSE),-1)=-1,"Valor no válido para actividad de alto riesgo (por favor seleccionarlo de la lista). ","")
   )
)</f>
        <v/>
      </c>
      <c r="EK398" s="46">
        <f>IF($DS398,
   IF(U398="","Debes escribir el código del municipio de residencia del trabajador. ",
      IF(_xlfn.IFNA(VLOOKUP(U398,MUNICIPIO,1,FALSE),-1)=-1,"El municipio de residencia del trabajador es inválido (por favor seleccionarlo de la lista). ","")
   )
)</f>
        <v/>
      </c>
      <c r="EL398" s="46">
        <f>IF($DS398,
   IF(V398="","Debes escribir el la dirección de residendia del trabajador. ","")
)</f>
        <v/>
      </c>
      <c r="EM398" s="46">
        <f>IF($DS398,
   IF(W398="","Debes escribir la fecha de inicio de la liquidación. ",
      IF(ISERR(DATE(YEAR(W398),MONTH(W398),DAY(W398))),"El valor ingresado en fecha de inicio de liquidación no tiene un formato válido. ",
          IF( AND($E$6&lt;&gt;"", DATE(YEAR(W398), MONTH(W398), 1) &lt;&gt; IFERROR(DATE(MID($E$6, 1, 4), MID($E$6, 6, 2),1), "1/1/1900") ), "La fecha de inicio de la liquidación debe estar dentro del período liquidado. ", "")
      )
   )
)</f>
        <v/>
      </c>
      <c r="EN398" s="46">
        <f>IF($DS398,
   IF(X398="","Debes escribir la fecha de fin de la liquidación. ",
      IF(ISERR(DATE(YEAR(X398),MONTH(X398),DAY(X398))),"El valor ingresado en fecha de fin de liquidación no tiene un formato válido. ",
          IF( AND($E$6&lt;&gt;"", DATE(YEAR(X398), MONTH(X398), 1) &lt;&gt; IFERROR(DATE(MID($E$6, 1, 4), MID($E$6, 6, 2),1), "1/1/1900") ), "La fecha de fin de la liquidación debe estar dentro del período liquidado. ", "")
      )
   )
)</f>
        <v/>
      </c>
      <c r="EO398" s="46">
        <f>IF($DS398,
   IF(Y398="","Debes escribir la frecuencia de pago del trabajador. ",
      IF(_xlfn.IFNA(VLOOKUP(Y398,PERÍODO_DE_NÓMINA,1,FALSE),-1)=-1,"La frecuencia de pago es inválida (por favor seleccionarlo de la lista). ","")
   )
)</f>
        <v/>
      </c>
      <c r="EP398" s="46">
        <f>IF($DS398,
   IF(Z398="","Debes escribir la fecha de pago. ",
      IF(ISERR(DATE(YEAR(Z398),MONTH(Z398),DAY(Z398))), "El valor ingresado en fecha de pago no tiene un formato válido. ","")
   )
)</f>
        <v/>
      </c>
      <c r="EQ398" s="46">
        <f>IF($DS398,
   IF(AA398="","Debes escribir el medio de pago. ",
      IF(_xlfn.IFNA(VLOOKUP(AA398,MEDIOS_DE_PAGO,1,FALSE),-1)=-1,"El medio de pago es inválido (por favor seleccionarlo de la lista). ","")
   )
)</f>
        <v/>
      </c>
      <c r="ER398" s="46">
        <f>OR(AA398='Tablas '!$T$4,AA398='Tablas '!$T$7,AA398='Tablas '!$T$8,AA398='Tablas '!$T$11)</f>
        <v/>
      </c>
      <c r="ES398" s="46">
        <f>IF(AND($DS398,ER398),
   IF(AB398="","Debes escribir la entidad bancaria. ",""),
   ""
)</f>
        <v/>
      </c>
      <c r="ET398" s="46">
        <f>IF(AND($DS398,ER398),
   IF(AC398="","Debes escribir el tipo de cuenta bancaria. ",
      IF(_xlfn.IFNA(VLOOKUP(AC398,TIPO_DE_CUENTA,1,FALSE),-1)=-1,"El tipo de cuenta bancaria es inválida (por favor seleccionarlo de la lista). ","")
   ),
   ""
)</f>
        <v/>
      </c>
      <c r="EU398" s="46">
        <f>IF(AND($DS398,ER398),
   IF(AD398="","Debes escribir el número de cuenta bancaria. ",""),
   ""
)</f>
        <v/>
      </c>
      <c r="EV398" s="46">
        <f>IF($DS398,
   IF(AE398="","Debes escribir el valor del sueldo básico. ",
      IF( ISERR(_xlfn.NUMBERVALUE(AE398)), "El valor del sueldo básico debe ser un número válido. ", "")
   )
)</f>
        <v/>
      </c>
      <c r="EW398" s="46">
        <f>IF($DS398,
   IF(AF398="","Debes escribir el número de días trabajados. ",
      IF( IFERROR(INT(AF398),1.1) &lt;&gt; IFERROR(_xlfn.NUMBERVALUE(AF398),1), "La cantidad de días trabajados debe ser un número entero. ", "")
   )
)</f>
        <v/>
      </c>
      <c r="EX398" s="46">
        <f>IF($DS398,
   IF(AG398="","Debes escribir el valor del sueldo trabajado. ",
      IF( ISERR(_xlfn.NUMBERVALUE(AG398)), "El valor del sueldo trabajado debe ser un número válido. ", "")
   )
)</f>
        <v/>
      </c>
      <c r="EY398" s="46">
        <f>IF($DS398,
   IF( AND(AH398&lt;&gt;"", ISERR(_xlfn.NUMBERVALUE(AH398))), "El valor del auxilio de transporte debe ser un número válido. ", "")
)</f>
        <v/>
      </c>
      <c r="EZ398" s="46">
        <f>IF($DS398,
   IF( AND(AI398&lt;&gt;"", ISERR(_xlfn.NUMBERVALUE(AI398))), "El valor de viáticos salariales debe ser un número válido. ", "")
)</f>
        <v/>
      </c>
      <c r="FA398" s="46">
        <f>IF($DS398,
   IF( AND(AJ398&lt;&gt;"", ISERR(_xlfn.NUMBERVALUE(AJ398))), "El valor de viáticos NO salariales debe ser un número válido. ", "")
)</f>
        <v/>
      </c>
      <c r="FB398" s="46">
        <f>CONCATENATE(AK398,AL398)&lt;&gt;""</f>
        <v/>
      </c>
      <c r="FC398" s="46">
        <f>IF(AND($DS398,FB398),
   IF(AK398="","Debes escribir el número de horas extras diurnas. ",
      IF( IFERROR(INT(AK398),1.1) &lt;&gt; IFERROR(_xlfn.NUMBERVALUE(AK398),1), "La cantidad de horas extras diurnas debe ser un número entero. ", "")
   ),
   ""
)</f>
        <v/>
      </c>
      <c r="FD398" s="46">
        <f>IF(AND($DS398,FB398),
   IF(AL398="","Debes escribir el valor de las horas extras diurnas. ",
      IF( ISERR(_xlfn.NUMBERVALUE(AL398)), "El valor de las horas extras duirnas debe ser un número válido. ", "")
   ),
   ""
)</f>
        <v/>
      </c>
      <c r="FE398" s="46">
        <f>CONCATENATE(AM398,AN398)&lt;&gt;""</f>
        <v/>
      </c>
      <c r="FF398" s="46">
        <f>IF(AND($DS398,FE398),
   IF(AM398="","Debes escribir el número de horas extras nocturnas. ",
      IF( IFERROR(INT(AM398),1.1) &lt;&gt; IFERROR(_xlfn.NUMBERVALUE(AM398),1), "La cantidad de horas extras nocturnas debe ser un número entero. ", "")
   ),
   ""
)</f>
        <v/>
      </c>
      <c r="FG398" s="46">
        <f>IF(AND($DS398,FE398),
   IF(AN398="","Debes escribir el valor de las horas extras nocturnas. ",
      IF( ISERR(_xlfn.NUMBERVALUE(AN398)), "El valor de las horas extras nocturnas debe ser un número válido. ", "")
   ),
   ""
)</f>
        <v/>
      </c>
      <c r="FH398" s="46">
        <f>CONCATENATE(AO398,AP398)&lt;&gt;""</f>
        <v/>
      </c>
      <c r="FI398" s="46">
        <f>IF(AND($DS398,FH398),
   IF(AO398="","Debes escribir el número de horas extras diurnas dominicales y festivas. ",
      IF( IFERROR(INT(AO398),1.1) &lt;&gt; IFERROR(_xlfn.NUMBERVALUE(AO398),1), "La cantidad de horas extras diurnas dominicales y festivas debe ser un número entero. ", "")
   ),
   ""
)</f>
        <v/>
      </c>
      <c r="FJ398" s="46">
        <f>IF(AND($DS398,FH398),
   IF(AP398="","Debes escribir el valor de las horas extras diurnas dominicales y festivas. ",
      IF( ISERR(_xlfn.NUMBERVALUE(AP398)), "El valor de las horas extras diurnas dominicales y festivas debe ser un número válido. ", "")
   ),
   ""
)</f>
        <v/>
      </c>
      <c r="FK398" s="46">
        <f>CONCATENATE(AQ398,AR398)&lt;&gt;""</f>
        <v/>
      </c>
      <c r="FL398" s="46">
        <f>IF(AND($DS398,FK398),
   IF(AQ398="","Debes escribir el número de horas extras nocturnas dominicales y festivas. ",
      IF( IFERROR(INT(AQ398),1.1) &lt;&gt; IFERROR(_xlfn.NUMBERVALUE(AQ398),1), "La cantidad de horas extras nocturnas dominicales y festivas debe ser un número entero. ", "")
   ),
   ""
)</f>
        <v/>
      </c>
      <c r="FM398" s="46">
        <f>IF(AND($DS398,FK398),
   IF(AR398="","Debes escribir el valor de las horas extras nocturnas dominicales y festivas. ",
      IF( ISERR(_xlfn.NUMBERVALUE(AR398)), "El valor de las horas extras nocturnas dominicales y festivas debe ser un número válido. ", "")
   ),
   ""
)</f>
        <v/>
      </c>
      <c r="FN398" s="46">
        <f>CONCATENATE(AS398,AT398)&lt;&gt;""</f>
        <v/>
      </c>
      <c r="FO398" s="46">
        <f>IF(AND($DS398,FN398),
   IF(AS398="","Debes escribir el número de horas recargo nocturno. ",
      IF( IFERROR(INT(AS398),1.1) &lt;&gt; IFERROR(_xlfn.NUMBERVALUE(AS398),1), "La cantidad de horas recargo nocturno debe ser un número entero. ", "")
   ),
   ""
)</f>
        <v/>
      </c>
      <c r="FP398" s="46">
        <f>IF(AND($DS398,FN398),
   IF(AT398="","Debes escribir el valor de las horas recargo nocturno. ",
      IF( ISERR(_xlfn.NUMBERVALUE(AT398)), "El valor de las horas recargo nocturno debe ser un número válido. ", "")
   ),
   ""
)</f>
        <v/>
      </c>
      <c r="FQ398" s="46">
        <f>CONCATENATE(AU398,AV398)&lt;&gt;""</f>
        <v/>
      </c>
      <c r="FR398" s="46">
        <f>IF(AND($DS398,FQ398),
   IF(AU398="","Debes escribir el número de horas recargo diurno dominical y festivo. ",
      IF( IFERROR(INT(AU398),1.1) &lt;&gt; IFERROR(_xlfn.NUMBERVALUE(AU398),1), "La cantidad de horas recargo diurno dominical y festivo debe ser un número entero. ", "")
   ),
   ""
)</f>
        <v/>
      </c>
      <c r="FS398" s="46">
        <f>IF(AND($DS398,FQ398),
   IF(AV398="","Debes escribir el valor de las horas recargo diurno dominical y festivo. ",
      IF( ISERR(_xlfn.NUMBERVALUE(AV398)), "El valor de las horas recargo diurno dominical y festivo debe ser un número válido. ", "")
   ),
   ""
)</f>
        <v/>
      </c>
      <c r="FT398" s="46">
        <f>CONCATENATE(AW398,AX398)&lt;&gt;""</f>
        <v/>
      </c>
      <c r="FU398" s="46">
        <f>IF(AND($DS398,FT398),
   IF(AW398="","Debes escribir el número de horas recargo nocturno dominical y festivo. ",
      IF( IFERROR(INT(AW398),1.1) &lt;&gt; IFERROR(_xlfn.NUMBERVALUE(AW398),1), "La cantidad de horas recargo nocturno dominical y festivo debe ser un número entero. ", "")
   ),
   ""
)</f>
        <v/>
      </c>
      <c r="FV398" s="46">
        <f>IF(AND($DS398,FT398),
   IF(AX398="","Debes escribir el valor de las horas recargo nocturno dominical y festivo. ",
      IF( ISERR(_xlfn.NUMBERVALUE(AX398)), "El valor de las horas recargo nocturno dominical y festivo debe ser un número válido. ", "")
   ),
   ""
)</f>
        <v/>
      </c>
      <c r="FW398" s="46">
        <f>CONCATENATE(AY398,AZ398)&lt;&gt;""</f>
        <v/>
      </c>
      <c r="FX398" s="46">
        <f>IF(AND($DS398,FW398),
   IF(AY398="","Debes escribir el número de días de vacaciones comunes. ",
      IF( IFERROR(INT(AY398),1.1) &lt;&gt; IFERROR(_xlfn.NUMBERVALUE(AY398),1), "La cantidad de días de vacaciones comunes debe ser un número entero. ", "")
   ),
   ""
)</f>
        <v/>
      </c>
      <c r="FY398" s="46">
        <f>IF(AND($DS398,FW398),
   IF(AZ398="","Debes escribir el valor de las vacaciones comunes. ",
      IF( ISERR(_xlfn.NUMBERVALUE(AZ398)), "El valor de las vacaciones comunes debe ser un número válido. ", "")
   ),
   ""
)</f>
        <v/>
      </c>
      <c r="FZ398" s="46">
        <f>CONCATENATE(BA398,BB398)&lt;&gt;""</f>
        <v/>
      </c>
      <c r="GA398" s="46">
        <f>IF(AND($DS398,FZ398),
   IF(BA398="","Debes escribir el número de días de vacaciones compensadas. ",
      IF( IFERROR(INT(BA398),1.1) &lt;&gt; IFERROR(_xlfn.NUMBERVALUE(BA398),1), "La cantidad de días de vacaciones compensadas debe ser un número entero. ", "")
   ),
   ""
)</f>
        <v/>
      </c>
      <c r="GB398" s="46">
        <f>IF(AND($DS398,FZ398),
   IF(BB398="","Debes escribir el valor de las vacaciones compensadas. ",
      IF( ISERR(_xlfn.NUMBERVALUE(BB398)), "El valor de las vacaciones compensadas debe ser un número válido. ", "")
   ),
   ""
)</f>
        <v/>
      </c>
      <c r="GC398" s="46">
        <f>CONCATENATE(BC398,BD398)&lt;&gt;""</f>
        <v/>
      </c>
      <c r="GD398" s="46">
        <f>IF(AND($DS398,GC398),
   IF(BC398="","Debes escribir el número de días de prima salarial. ",
      IF( IFERROR(INT(BC398),1.1) &lt;&gt; IFERROR(_xlfn.NUMBERVALUE(BC398),1), "La cantidad de días de prima salarial debe ser un número entero. ", "")
   ),
   ""
)</f>
        <v/>
      </c>
      <c r="GE398" s="46">
        <f>IF(AND($DS398,GC398),
   IF(BD398="","Debes escribir el valor de los días de prima salarial. ",
      IF( ISERR(_xlfn.NUMBERVALUE(BD398)), "El valor de los días de prima salarial debe ser un número válido. ", "")
   ),
   ""
)</f>
        <v/>
      </c>
      <c r="GF398" s="46">
        <f>IF($DS398,
   IF( AND(BE398&lt;&gt;"", ISERR(_xlfn.NUMBERVALUE(BE398))), "El valor de la prima NO saliarial debe ser un número válido. ", "")
)</f>
        <v/>
      </c>
      <c r="GG398" s="46">
        <f>CONCATENATE(BF398,BG398,BH398)&lt;&gt;""</f>
        <v/>
      </c>
      <c r="GH398" s="46">
        <f>IF(AND($DS398,GG398),
   IF(BF398="","Debes escribir el valor de las cesantías. ",
      IF( ISERR(_xlfn.NUMBERVALUE(BF398)), "El valor de las cesantías debe ser un número válido. ", "")
   ),
   ""
)</f>
        <v/>
      </c>
      <c r="GI398" s="46">
        <f>IF(AND($DS398,GG398),
   IF(BG398="","Debes escribir el % de cesantías. ",
      IF( ISERR(_xlfn.NUMBERVALUE(BG398)), "El % de cesantías debe ser un número válido. ", "")
   ),
   ""
)</f>
        <v/>
      </c>
      <c r="GJ398" s="46">
        <f>IF(AND($DS398,GG398),
   IF(BH398="","Debes escribir el valor de intereses de cesantías. ",
      IF( ISERR(_xlfn.NUMBERVALUE(BH398)), "El valor de intereses de cesantías debe ser un número válido. ", "")
   ),
   ""
)</f>
        <v/>
      </c>
      <c r="GK398" s="46">
        <f>CONCATENATE(BI398,BJ398,BK398)&lt;&gt;""</f>
        <v/>
      </c>
      <c r="GL398" s="46">
        <f>IF(AND($DS398,GK398),
   IF(BI398="","Debes escribir el número de días de incapacidad. ",
      IF( IFERROR(INT(BI398),1.1) &lt;&gt; IFERROR(_xlfn.NUMBERVALUE(BI398),1), "La cantidad de días de incapacidad debe ser un número entero. ", "")
   ),
   ""
)</f>
        <v/>
      </c>
      <c r="GM398" s="46">
        <f>IF(AND($DS398,GK398),
   IF(BJ398="","Debes escribir el tipo de incapacidad. ",
      IF(_xlfn.IFNA(VLOOKUP(BJ398,TIPO_DE_INCAPACIDAD,1,FALSE),-1)=-1,"El tipo de incapacidad es inválida (por favor seleccionarlo de la lista). ","")
   ),
   ""
)</f>
        <v/>
      </c>
      <c r="GN398" s="46">
        <f>IF(AND($DS398,GK398),
   IF(BK398="","Debes escribir el valor de la incapacidad. ",
      IF( ISERR(_xlfn.NUMBERVALUE(BK398)), "El valor de la incapacidad debe ser un número válido. ", "")
   ),
   ""
)</f>
        <v/>
      </c>
      <c r="GO398" s="46">
        <f>CONCATENATE(BL398,BM398)&lt;&gt;""</f>
        <v/>
      </c>
      <c r="GP398" s="46">
        <f>IF(AND($DS398,GO398),
   IF(BL398="","Debes escribir el número de días de licencia de maternidad o paternidad. ",
      IF( IFERROR(INT(BL398),1.1) &lt;&gt; IFERROR(_xlfn.NUMBERVALUE(BL398),1), "La cantidad de días de licencia de maternidad o paternidad debe ser un número entero. ", "")
   ),
   ""
)</f>
        <v/>
      </c>
      <c r="GQ398" s="46">
        <f>IF(AND($DS398,GO398),
   IF(BM398="","Debes escribir el valor de la licencia de maternidad o paternidad. ",
      IF( ISERR(_xlfn.NUMBERVALUE(BM398)), "El valor de la licencia de maternidad o paternidad debe ser un número válido. ", "")
   ),
   ""
)</f>
        <v/>
      </c>
      <c r="GR398" s="46">
        <f>CONCATENATE(BN398,BO398)&lt;&gt;""</f>
        <v/>
      </c>
      <c r="GS398" s="46">
        <f>IF(AND($DS398,GR398),
   IF(BN398="","Debes escribir el número de días de licencia remunerada. ",
      IF( IFERROR(INT(BN398),1.1) &lt;&gt; IFERROR(_xlfn.NUMBERVALUE(BN398),1), "La cantidad de días de licencia remunerada debe ser un número entero. ", "")
   ),
   ""
)</f>
        <v/>
      </c>
      <c r="GT398" s="46">
        <f>IF(AND($DS398,GR398),
   IF(BO398="","Debes escribir el valor de la licencia remunerada. ",
      IF( ISERR(_xlfn.NUMBERVALUE(BO398)), "El valor de la licencia remunerada debe ser un número válido. ", "")
   ),
   ""
)</f>
        <v/>
      </c>
      <c r="GU398" s="46">
        <f>IF($DS398,
   IF( AND(BP398&lt;&gt;"", ISERR(_xlfn.NUMBERVALUE(BP398))), "El valor de la licencia NO remunerada debe ser un número válido. ", "")
)</f>
        <v/>
      </c>
      <c r="GV398" s="46">
        <f>IF($DS398,
   IF( AND(BQ398&lt;&gt;"", ISERR(_xlfn.NUMBERVALUE(BQ398))), "El valor de auxilios salariales debe ser un número válido. ", "")
)</f>
        <v/>
      </c>
      <c r="GW398" s="46">
        <f>IF($DS398,
   IF( AND(BR398&lt;&gt;"", ISERR(_xlfn.NUMBERVALUE(BR398))), "El valor de auxilios NO salariales debe ser un número válido. ", "")
)</f>
        <v/>
      </c>
      <c r="GX398" s="46">
        <f>IF($DS398,
   IF( AND(BS398&lt;&gt;"", ISERR(_xlfn.NUMBERVALUE(BS398))), "El valor de bonos salariales debe ser un número válido. ", "")
)</f>
        <v/>
      </c>
      <c r="GY398" s="46">
        <f>IF($DS398,
   IF( AND(BT398&lt;&gt;"", ISERR(_xlfn.NUMBERVALUE(BT398))), "El valor de bonos NO salariales debe ser un número válido. ", "")
)</f>
        <v/>
      </c>
      <c r="GZ398" s="46">
        <f>IF($DS398,
   IF( AND(BU398&lt;&gt;"", ISERR(_xlfn.NUMBERVALUE(BU398))), "El valor de bonos salariales de alimentación debe ser un número válido. ", "")
)</f>
        <v/>
      </c>
      <c r="HA398" s="46">
        <f>IF($DS398,
   IF( AND(BV398&lt;&gt;"", ISERR(_xlfn.NUMBERVALUE(BV398))), "El valor de bonos NO salariales de alimentación debe ser un número válido. ", "")
)</f>
        <v/>
      </c>
      <c r="HB398" s="46">
        <f>IF($DS398,
   IF( AND(BW398&lt;&gt;"", ISERR(_xlfn.NUMBERVALUE(BW398))), "El valor de bonificaciones salariales debe ser un número válido. ", "")
)</f>
        <v/>
      </c>
      <c r="HC398" s="46">
        <f>IF($DS398,
   IF( AND(BX398&lt;&gt;"", ISERR(_xlfn.NUMBERVALUE(BX398))), "El valor de bonificaciones NO salariales debe ser un número válido. ", "")
)</f>
        <v/>
      </c>
      <c r="HD398" s="46">
        <f>IF($DS398,
   IF( AND(BY398&lt;&gt;"", ISERR(_xlfn.NUMBERVALUE(BY398))), "El valor de compensaciones ordinarias debe ser un número válido. ", "")
)</f>
        <v/>
      </c>
      <c r="HE398" s="46">
        <f>IF($DS398,
   IF( AND(BZ398&lt;&gt;"", ISERR(_xlfn.NUMBERVALUE(BZ398))), "El valor de compensaciones extraordinarias debe ser un número válido. ", "")
)</f>
        <v/>
      </c>
      <c r="HF398" s="46">
        <f>IF($DS398,
   IF( AND(CA398&lt;&gt;"", ISERR(_xlfn.NUMBERVALUE(CA398))), "El valor de comisiones debe ser un número válido. ", "")
)</f>
        <v/>
      </c>
      <c r="HG398" s="46">
        <f>IF($DS398,
   IF( AND(CB398&lt;&gt;"", ISERR(_xlfn.NUMBERVALUE(CB398))), "El valor de ausencia por huega debe ser un número válido. ", "")
)</f>
        <v/>
      </c>
      <c r="HH398" s="46">
        <f>IF($DS398,
   IF( AND(CC398&lt;&gt;"", ISERR(_xlfn.NUMBERVALUE(CC398))), "El valor de anticipos debe ser un número válido. ", "")
)</f>
        <v/>
      </c>
      <c r="HI398" s="46">
        <f>IF($DS398,
   IF( AND(CD398&lt;&gt;"", ISERR(_xlfn.NUMBERVALUE(CD398))), "El valor de pagos a terceros debe ser un número válido. ", "")
)</f>
        <v/>
      </c>
      <c r="HJ398" s="46">
        <f>IF($DS398,
   IF( AND(CE398&lt;&gt;"", ISERR(_xlfn.NUMBERVALUE(CE398))), "El valor de dotación debe ser un número válido. ", "")
)</f>
        <v/>
      </c>
      <c r="HK398" s="46">
        <f>IF($DS398,
   IF( AND(CF398&lt;&gt;"", ISERR(_xlfn.NUMBERVALUE(CF398))), "El valor de apoyo sostenibilidad debe ser un número válido. ", "")
)</f>
        <v/>
      </c>
      <c r="HL398" s="46">
        <f>IF($DS398,
   IF( AND(CG398&lt;&gt;"", ISERR(_xlfn.NUMBERVALUE(CG398))), "El valor de teletrabajo debe ser un número válido. ", "")
)</f>
        <v/>
      </c>
      <c r="HM398" s="46">
        <f>IF($DS398,
   IF( AND(CH398&lt;&gt;"", ISERR(_xlfn.NUMBERVALUE(CH398))), "El valor de bonificación de retiro debe ser un número válido. ", "")
)</f>
        <v/>
      </c>
      <c r="HN398" s="46">
        <f>IF($DS398,
   IF( AND(CI398&lt;&gt;"", ISERR(_xlfn.NUMBERVALUE(CI398))), "El valor de indemnización de retiro debe ser un número válido. ", "")
)</f>
        <v/>
      </c>
      <c r="HO398" s="46">
        <f>IF($DS398,
   IF( AND(CJ398&lt;&gt;"", ISERR(_xlfn.NUMBERVALUE(CJ398))), "El valor de reintegros debe ser un número válido. ", "")
)</f>
        <v/>
      </c>
      <c r="HP398" s="46">
        <f>CONCATENATE(CK398,CL398,CM398)&lt;&gt;""</f>
        <v/>
      </c>
      <c r="HQ398" s="46">
        <f>IF(AND($DS398,HP398),
   IF(CK398="","Debes escribir la descripción de otro concepto no categorizado. ",""),
   ""
)</f>
        <v/>
      </c>
      <c r="HR398" s="46">
        <f>IF(AND($DS398,HP398),
   IF(CONCATENATE(CL398,CM398)="","Debes escribir al menos un valor de concepto no categorizado (salarial o no salarial). ",
      IF(ISERR(_xlfn.NUMBERVALUE(CL398)),"El valor salarial concepto no categorizado debe ser un número válido. ","")
   ),
   ""
)</f>
        <v/>
      </c>
      <c r="HS398" s="46">
        <f>IF(AND($DS398,HP398),
   IF(CONCATENATE(CL398,CM398)="","Debes escribir al menos un valor de concepto no categorizado (salarial o no salarial). ",
      IF(ISERR(_xlfn.NUMBERVALUE(CM398)),"El valor NO salarial concepto no categorizado debe ser un número válido. ","")
   ),
   ""
)</f>
        <v/>
      </c>
      <c r="HT398" s="46">
        <f>IF($DS398,
   IF(CN398="","Debes escribir el porcentaje del aporte a salud. ",
      IF( ISERR(_xlfn.NUMBERVALUE(CN398)), "El valor del porcentaje del aporte a salud debe ser un número válido. ", "")
   )
)</f>
        <v/>
      </c>
      <c r="HU398" s="46">
        <f>IF($DS398,
   IF(CO398="","Debes escribir el valor del aporte a salud. ",
      IF( ISERR(_xlfn.NUMBERVALUE(CO398)), "El valor del aporte a salud debe ser un número válido. ", "")
   )
)</f>
        <v/>
      </c>
      <c r="HV398" s="46">
        <f>IF($DS398,
   IF( AND(CP398&lt;&gt;"", ISERR(_xlfn.NUMBERVALUE(CP398))), "El valor plan complementario debe ser un número válido. ", "")
)</f>
        <v/>
      </c>
      <c r="HW398" s="46">
        <f>IF($DS398,
   IF(CQ398="","Debes escribir el porcentaje del aporte a pensión. ",
      IF( ISERR(_xlfn.NUMBERVALUE(CQ398)), "El valor del porcentaje del aporte a pensión debe ser un número válido. ", "")
   )
)</f>
        <v/>
      </c>
      <c r="HX398" s="46">
        <f>IF($DS398,
   IF(CR398="","Debes escribir el valor del aporte a pensión. ",
      IF( ISERR(_xlfn.NUMBERVALUE(CR398)), "El valor del aporte a salud debe ser un número válido. ", "")
   )
)</f>
        <v/>
      </c>
      <c r="HY398" s="46">
        <f>IF($DS398,
   IF( AND(CS398&lt;&gt;"", ISERR(_xlfn.NUMBERVALUE(CS398))), "El valor pensión voluntaria debe ser un número válido. ", "")
)</f>
        <v/>
      </c>
      <c r="HZ398" s="46">
        <f>CONCATENATE(CT398,CU398,CV398,CW398)&lt;&gt;""</f>
        <v/>
      </c>
      <c r="IA398" s="46">
        <f>IF(AND($DS398,HZ398),
   IF(CT398="","Debes escribir el % del fondo de seguridad pensional. ",
      IF( ISERR(_xlfn.NUMBERVALUE(CT398)), "El % del fondo de seguridad debe ser un número válido. ", "")
   ),
   ""
)</f>
        <v/>
      </c>
      <c r="IB398" s="46">
        <f>IF(AND($DS398,HZ398),
   IF(CU398="","Debes escribir el valor del aporte al fondo de solidaridad pensional. ",
      IF( ISERR(_xlfn.NUMBERVALUE(CU398)), "El valor del aporte al fondo de solidaridad pensional debe ser un número válido. ", "")
   ),
   ""
)</f>
        <v/>
      </c>
      <c r="IC398" s="46">
        <f>IF(AND($DS398,HZ398),
   IF(CV398="","Debes escribir el % del fondo de subsistencia. ",
      IF( ISERR(_xlfn.NUMBERVALUE(CV398)), "El % del fondo de subsistencia debe ser un número válido. ", "")
   ),
   ""
)</f>
        <v/>
      </c>
      <c r="ID398" s="46">
        <f>IF(AND($DS398,HZ398),
   IF(CW398="","Debes escribir el valor del fondo de subsistencia. ",
      IF( ISERR(_xlfn.NUMBERVALUE(CW398)), "El valor del fondo de subsistencia debe ser un número válido. ", "")
   ),
   ""
)</f>
        <v/>
      </c>
      <c r="IE398" s="46">
        <f>CONCATENATE(CX398,CY398)&lt;&gt;""</f>
        <v/>
      </c>
      <c r="IF398" s="46">
        <f>IF(AND($DS398,IE398),
   IF(CX398="","Debes escribir el % de sindicato. ",
      IF( ISERR(_xlfn.NUMBERVALUE(CX398)), "El % de sindicato debe ser un número válido. ", "")
   ),
   ""
)</f>
        <v/>
      </c>
      <c r="IG398" s="46">
        <f>IF(AND($DS398,IE398),
   IF(CY398="","Debes escribir el valor del sindicato. ",
      IF( ISERR(_xlfn.NUMBERVALUE(CY398)), "El valor del sindicato debe ser un número válido. ", "")
   ),
   ""
)</f>
        <v/>
      </c>
      <c r="IH398" s="46">
        <f>IF($DS398,
   IF( AND(CZ398&lt;&gt;"", ISERR(_xlfn.NUMBERVALUE(CZ398))), "El valor de sanción pública debe ser un número válido. ", "")
)</f>
        <v/>
      </c>
      <c r="II398" s="46">
        <f>IF($DS398,
   IF( AND(DA398&lt;&gt;"", ISERR(_xlfn.NUMBERVALUE(DA398))), "El valor de sanción privada debe ser un número válido. ", "")
)</f>
        <v/>
      </c>
      <c r="IJ398" s="46">
        <f>CONCATENATE(DB398,DC398)&lt;&gt;""</f>
        <v/>
      </c>
      <c r="IK398" s="46">
        <f>IF(AND($DS398,IJ398),
   IF(DB398="","Debes escribir la descripción de libranza. ",""),
   ""
)</f>
        <v/>
      </c>
      <c r="IL398" s="46">
        <f>IF(AND($DS398,IJ398),
   IF(DC398="","Debes escribir la cuota libranza. ",
      IF(ISERR(_xlfn.NUMBERVALUE(DC398)),"El valor de la cuota libranza debe ser un número válido. ","")
   ),
   ""
)</f>
        <v/>
      </c>
      <c r="IM398" s="46">
        <f>IF($DS398,
   IF( AND(DD398&lt;&gt;"", ISERR(_xlfn.NUMBERVALUE(DD398))), "El valor de pagos a terceros debe ser un número válido. ", "")
)</f>
        <v/>
      </c>
      <c r="IN398" s="46">
        <f>IF($DS398,
   IF( AND(DE398&lt;&gt;"", ISERR(_xlfn.NUMBERVALUE(DE398))), "El valor de anticipos debe ser un número válido. ", "")
)</f>
        <v/>
      </c>
      <c r="IO398" s="46">
        <f>IF($DS398,
   IF( AND(DF398&lt;&gt;"", ISERR(_xlfn.NUMBERVALUE(DF398))), "El valor de AFC debe ser un número válido. ", "")
)</f>
        <v/>
      </c>
      <c r="IP398" s="46">
        <f>IF($DS398,
   IF( AND(DG398&lt;&gt;"", ISERR(_xlfn.NUMBERVALUE(DG398))), "El valor de rete-fuente debe ser un número válido. ", "")
)</f>
        <v/>
      </c>
      <c r="IQ398" s="46">
        <f>IF($DS398,
   IF( AND(DH398&lt;&gt;"", ISERR(_xlfn.NUMBERVALUE(DH398))), "El valor de cooperativa de trabajo debe ser un número válido. ", "")
)</f>
        <v/>
      </c>
      <c r="IR398" s="46">
        <f>IF($DS398,
   IF( AND(DI398&lt;&gt;"", ISERR(_xlfn.NUMBERVALUE(DI398))), "El valor de embargo fiscal debe ser un número válido. ", "")
)</f>
        <v/>
      </c>
      <c r="IS398" s="46">
        <f>IF($DS398,
   IF( AND(DJ398&lt;&gt;"", ISERR(_xlfn.NUMBERVALUE(DJ398))), "El valor de educación debe ser un número válido. ", "")
)</f>
        <v/>
      </c>
      <c r="IT398" s="46">
        <f>IF($DS398,
   IF( AND(DK398&lt;&gt;"", ISERR(_xlfn.NUMBERVALUE(DK398))), "El valor de reintegro debe ser un número válido. ", "")
)</f>
        <v/>
      </c>
      <c r="IU398" s="46">
        <f>IF($DS398,
   IF( AND(DL398&lt;&gt;"", ISERR(_xlfn.NUMBERVALUE(DL398))), "El valor de deuda debe ser un número válido. ", "")
)</f>
        <v/>
      </c>
      <c r="IV398" s="46">
        <f>IF($DS398,
   IF( AND(DM398&lt;&gt;"", ISERR(_xlfn.NUMBERVALUE(DM398))), "El valor de otras deducciones debe ser un número válido. ", "")
)</f>
        <v/>
      </c>
      <c r="IW398" s="46">
        <f>IF($DS398,
   IF(DN398="","Debes escribir el valor de los devengos totales. ",
      IF( ISERR(_xlfn.NUMBERVALUE(DN398)), "El valor de los devengos totales debe ser un número válido. ", "")
   )
)</f>
        <v/>
      </c>
      <c r="IX398" s="46">
        <f>IF($DS398,
   IF(DO398="","Debes escribir el valor de las deducciones totales. ",
      IF( ISERR(_xlfn.NUMBERVALUE(DO398)), "El valor de las deducciones totales debe ser un número válido. ", "")
   )
)</f>
        <v/>
      </c>
      <c r="IY398" s="46">
        <f>IF($DS398,
   IF(DP398="","Debes escribir el valor del salario total. ",
      IF( ISERR(_xlfn.NUMBERVALUE(DP398)), "El valor del salario total debe ser un número válido. ", "")
   )
)</f>
        <v/>
      </c>
    </row>
    <row r="399">
      <c r="B399" s="48" t="n">
        <v>387</v>
      </c>
      <c r="C399" s="61">
        <f>IF(AND(DS399,DP399&lt;&gt;""),
IF(DQ399="","OK","Error"),
""
)</f>
        <v/>
      </c>
      <c r="D399" s="53" t="n"/>
      <c r="E399" s="52" t="n"/>
      <c r="F399" s="112" t="n"/>
      <c r="G399" s="52" t="n"/>
      <c r="H399" s="53" t="n"/>
      <c r="I399" s="52" t="n"/>
      <c r="J399" s="52" t="n"/>
      <c r="K399" s="53" t="n"/>
      <c r="L399" s="55" t="n"/>
      <c r="M399" s="108" t="n"/>
      <c r="N399" s="56" t="n"/>
      <c r="O399" s="52" t="n"/>
      <c r="P399" s="52" t="n"/>
      <c r="Q399" s="52" t="n"/>
      <c r="R399" s="52" t="n"/>
      <c r="S399" s="52" t="n"/>
      <c r="T399" s="53" t="n"/>
      <c r="U399" s="52" t="n"/>
      <c r="V399" s="52" t="n"/>
      <c r="W399" s="55" t="n"/>
      <c r="X399" s="55" t="n"/>
      <c r="Y399" s="52" t="n"/>
      <c r="Z399" s="55" t="n"/>
      <c r="AA399" s="52" t="n"/>
      <c r="AB399" s="53" t="n"/>
      <c r="AC399" s="53" t="n"/>
      <c r="AD399" s="53" t="n"/>
      <c r="AE399" s="177" t="n"/>
      <c r="AF399" s="113" t="n"/>
      <c r="AG399" s="177" t="n"/>
      <c r="AH399" s="178" t="n"/>
      <c r="AI399" s="178" t="n"/>
      <c r="AJ399" s="178" t="n"/>
      <c r="AK399" s="114" t="n"/>
      <c r="AL399" s="178" t="n"/>
      <c r="AM399" s="114" t="n"/>
      <c r="AN399" s="178" t="n"/>
      <c r="AO399" s="114" t="n"/>
      <c r="AP399" s="178" t="n"/>
      <c r="AQ399" s="114" t="n"/>
      <c r="AR399" s="178" t="n"/>
      <c r="AS399" s="114" t="n"/>
      <c r="AT399" s="178" t="n"/>
      <c r="AU399" s="114" t="n"/>
      <c r="AV399" s="178" t="n"/>
      <c r="AW399" s="114" t="n"/>
      <c r="AX399" s="178" t="n"/>
      <c r="AY399" s="114" t="n"/>
      <c r="AZ399" s="178" t="n"/>
      <c r="BA399" s="114" t="n"/>
      <c r="BB399" s="178" t="n"/>
      <c r="BC399" s="114" t="n"/>
      <c r="BD399" s="178" t="n"/>
      <c r="BE399" s="178" t="n"/>
      <c r="BF399" s="178" t="n"/>
      <c r="BG399" s="59" t="n"/>
      <c r="BH399" s="178" t="n"/>
      <c r="BI399" s="114" t="n"/>
      <c r="BJ399" s="53" t="n"/>
      <c r="BK399" s="178" t="n"/>
      <c r="BL399" s="114" t="n"/>
      <c r="BM399" s="178" t="n"/>
      <c r="BN399" s="114" t="n"/>
      <c r="BO399" s="178" t="n"/>
      <c r="BP399" s="178" t="n"/>
      <c r="BQ399" s="178" t="n"/>
      <c r="BR399" s="178" t="n"/>
      <c r="BS399" s="178" t="n"/>
      <c r="BT399" s="178" t="n"/>
      <c r="BU399" s="178" t="n"/>
      <c r="BV399" s="178" t="n"/>
      <c r="BW399" s="178" t="n"/>
      <c r="BX399" s="178" t="n"/>
      <c r="BY399" s="178" t="n"/>
      <c r="BZ399" s="178" t="n"/>
      <c r="CA399" s="178" t="n"/>
      <c r="CB399" s="178" t="n"/>
      <c r="CC399" s="178" t="n"/>
      <c r="CD399" s="178" t="n"/>
      <c r="CE399" s="178" t="n"/>
      <c r="CF399" s="178" t="n"/>
      <c r="CG399" s="178" t="n"/>
      <c r="CH399" s="178" t="n"/>
      <c r="CI399" s="178" t="n"/>
      <c r="CJ399" s="178" t="n"/>
      <c r="CK399" s="53" t="n"/>
      <c r="CL399" s="178" t="n"/>
      <c r="CM399" s="178" t="n"/>
      <c r="CN399" s="60" t="n"/>
      <c r="CO399" s="177" t="n"/>
      <c r="CP399" s="178" t="n"/>
      <c r="CQ399" s="60" t="n"/>
      <c r="CR399" s="177" t="n"/>
      <c r="CS399" s="178" t="n"/>
      <c r="CT399" s="59" t="n"/>
      <c r="CU399" s="178" t="n"/>
      <c r="CV399" s="59" t="n"/>
      <c r="CW399" s="178" t="n"/>
      <c r="CX399" s="59" t="n"/>
      <c r="CY399" s="178" t="n"/>
      <c r="CZ399" s="178" t="n"/>
      <c r="DA399" s="178" t="n"/>
      <c r="DB399" s="53" t="n"/>
      <c r="DC399" s="178" t="n"/>
      <c r="DD399" s="178" t="n"/>
      <c r="DE399" s="178" t="n"/>
      <c r="DF399" s="178" t="n"/>
      <c r="DG399" s="178" t="n"/>
      <c r="DH399" s="178" t="n"/>
      <c r="DI399" s="178" t="n"/>
      <c r="DJ399" s="178" t="n"/>
      <c r="DK399" s="178" t="n"/>
      <c r="DL399" s="178" t="n"/>
      <c r="DM399" s="178" t="n"/>
      <c r="DN399" s="177" t="n"/>
      <c r="DO399" s="177" t="n"/>
      <c r="DP399" s="177" t="n"/>
      <c r="DQ399" s="76">
        <f>IF(AND(DS399,DP399&lt;&gt;""),
CONCATENATE(DT399,DU399,DV399,DW399,DX399,DY399,DZ399,EA399,EB399,EC399,ED399,EE399,EF399,EG399,EH399,EI399,EJ399,EK399,EL399,EM399,EN399,EO399,EP399,EQ399,ES399,ET399,EU399,EV399,EW399,EX399,EY399,EZ399,FA399,FC399,FD399,FF399,FG399,FI399,FJ399,FL399,FM399,FO399,FP399,FR399,FS399,FU399,FV399,FX399,FY399,GA399,GB399,GD399,GE399,GF399,GH399,GI399,GJ399,GL399,GM399,GN399,GP399,GQ399,GS399,GT399,GU399,GV399,GW399,GX399,GY399,GZ399,HA399,HB399,HC399,HD399,HE399,HF399,HG399,HH399,HI399,HJ399,HK399,HL399,HM399,HN399,HO399,HQ399,HR399,HS399,HT399,HU399,HV399,HW399,HX399,HY399,IA399,IB399,IC399,ID399,IF399,IG399,IH399,II399,IK399,IL399,IM399,IN399,IO399,IP399,IQ399,IR399,IS399,IT399,IU399,IV399,IW399,IX399,IY399,IZ399),
""
)</f>
        <v/>
      </c>
      <c r="DR399" s="53" t="n"/>
      <c r="DS399" s="46">
        <f>CONCATENATE(D399,$E399,$F399,$G399,H399,$I399,$J399,K399,$L399,$M399,N399,$O399,$P399,$Q399,$R399,$S399,T399,$U399,$V399,$W399,$X399,$Y399,$Z399,$AA399,AB399,AC399,AD399,$AE399,$AF399,$AG399,AH399,AI399,AJ399,AK399,AL399,AM399,AN399,AO399,AP399,AQ399,AR399,AS399,AT399,AU399,AV399,AW399,AX399,AY399,AZ399,BA399,BB399,BC399,BD399,BE399,BF399,BG399,BH399,BI399,BJ399,BK399,BL399,BM399,BN399,BO399,BP399,BQ399,BR399,BS399,BT399,BU399,BV399,BW399,BX399,BY399,BZ399,CA399,CB399,CC399,CD399,CE399,CF399,CG399,CH399,CI399,CJ399,CK399,CL399,CM399,$CN399,$CO399,CP399,$CQ399,$CR399,CS399,CT399,CU399,CV399,CW399,CX399,CY399,CZ399,DA399,DB399,DC399,DD399,DE399,DF399,DG399,DH399,DI399,DJ399,DK399,DL399,DM399,$DN399,$DO399,$DP399,DR399)&lt;&gt;""</f>
        <v/>
      </c>
      <c r="DT399" s="46">
        <f>IF(AND($DS399,$E$4&lt;&gt;""),
IF(LEFT($E$4,2) = "1.",
IF(D399&lt;&gt;"","El CUNE sólo se envía en operaciones de novedad o ajuste. ",""),
IF(D399="","Debes escribir un CUNE válido para realizar operaciones de novedad o ajuste. ","")),
""
)</f>
        <v/>
      </c>
      <c r="DU399" s="46">
        <f>IF($DS399,
IF(E399="","Debes seleccionar el tipo de documento del empleado. ",
IF(_xlfn.IFNA(VLOOKUP(E399,TIPO_DE_DOCUMENTO,1,FALSE),-1)=-1,"El tipo de documento no es válido (por favor seleccionarlo de la lista). ","")
)
)</f>
        <v/>
      </c>
      <c r="DV399" s="46">
        <f>IF($DS399,
IF(F399="","Debes escribir el número de documento del empleado. ","")
)</f>
        <v/>
      </c>
      <c r="DW399" s="46">
        <f>IF($DS399,
IF(G399="","Debes escribir el primer nombre del empleado. ","")
)</f>
        <v/>
      </c>
      <c r="DY399" s="46">
        <f>IF($DS399,
IF(I399="","Debes escribir el primer apellido del empleado. ","")
)</f>
        <v/>
      </c>
      <c r="DZ399" s="46">
        <f>IF($DS399,
IF(J399="","Debes escribir el segundo apellido del empleado. ","")
)</f>
        <v/>
      </c>
      <c r="EB399" s="46">
        <f>IF($DS399,
IF(L399="","Debes escribir la fecha de ingreso del empleado. ",
IF(ISERR(DATE(YEAR(L399),MONTH(L399),DAY(L399))), "El valor ingresado en fecha de ingreso no tiene un formato válido. ","")
)
)</f>
        <v/>
      </c>
      <c r="EC399" s="46">
        <f>IF($DS399,
IF(M399="","Debes escribir el tiempo laborado. ",
IF( IFERROR(INT(M399),1.1) &lt;&gt; IFERROR(_xlfn.NUMBERVALUE(M399),1), "El valor de los días trabajados debe ser un número entero. ", "")
)
)</f>
        <v/>
      </c>
      <c r="ED399" s="46">
        <f>IF($DS399,
IF( AND(N399&lt;&gt;"", ISERR(DATE(YEAR(N399),MONTH(N399),DAY(N399))) ), "El valor ingresado en fecha de ingreso no tiene un formato válido. ",
IF( AND(N399&lt;&gt;"", $E$6&lt;&gt;"", DATE(YEAR(N399), MONTH(N399), 1) &lt;&gt; IFERROR(DATE(MID($E$6, 1, 4), MID($E$6, 6, 2),1), "1/1/1900") ), "La fecha de retiro debe estar dentro del período liquidado. ", "")
)
)</f>
        <v/>
      </c>
      <c r="EE399" s="46">
        <f>IF($DS399,
IF(O399="","Debes seleccionar el tipo de trabajador. ",
IF(_xlfn.IFNA(VLOOKUP(O399,TIPO_DE_TRABAJADOR,1,FALSE),-1)=-1,"El tipo de trabajador no es válido (por favor seleccionarlo de la lista). ","")
)
)</f>
        <v/>
      </c>
      <c r="EF399" s="46">
        <f>IF($DS399,
IF(P399="","Debes seleccionar si es un trabajador dependiente pensionado por vejez. ",
IF(_xlfn.IFNA(VLOOKUP(P399,SUBTIPO_DE_TRABAJADOR,1,FALSE),-1)=-1,"El tipo de trabajador dependiente pensionado por vejez no es válido (por favor seleccionarlo de la lista). ","")
)
)</f>
        <v/>
      </c>
      <c r="EG399" s="46">
        <f>IF($DS399,
IF(Q399="","Debes seleccionar el tipo de contrato del trabajador. ",
IF(_xlfn.IFNA(VLOOKUP(Q399,TIPO_DE_CONTRATO,1,FALSE),-1)=-1,"El tipo de contrato del trabajador no es válido (por favor seleccionarlo de la lista). ","")
)
)</f>
        <v/>
      </c>
      <c r="EH399" s="46">
        <f>IF($DS399,
IF(R399="","Debes seleccionar si es un salario integral. ",
IF(_xlfn.IFNA(VLOOKUP(R399,SI_NO,1,FALSE),-1)=-1,"Valor no válido para salario integral (por favor seleccionarlo de la lista). ","")
)
)</f>
        <v/>
      </c>
      <c r="EI399" s="46">
        <f>IF($DS399,
IF(S399="","Debes seleccionar si el trabajador realiza actividades de riesgo. ",
IF(_xlfn.IFNA(VLOOKUP(S399,SI_NO,1,FALSE),-1)=-1,"Valor no válido para actividad de alto riesgo (por favor seleccionarlo de la lista). ","")
)
)</f>
        <v/>
      </c>
      <c r="EK399" s="46">
        <f>IF($DS399,
IF(U399="","Debes escribir el código del municipio de residencia del trabajador. ",
IF(_xlfn.IFNA(VLOOKUP(U399,MUNICIPIO,1,FALSE),-1)=-1,"El municipio de residencia del trabajador es inválido (por favor seleccionarlo de la lista). ","")
)
)</f>
        <v/>
      </c>
      <c r="EL399" s="46">
        <f>IF($DS399,
IF(V399="","Debes escribir el la dirección de residendia del trabajador. ","")
)</f>
        <v/>
      </c>
      <c r="EM399" s="46">
        <f>IF($DS399,
IF(W399="","Debes escribir la fecha de inicio de la liquidación. ",
IF(ISERR(DATE(YEAR(W399),MONTH(W399),DAY(W399))),"El valor ingresado en fecha de inicio de liquidación no tiene un formato válido. ",
IF( AND($E$6&lt;&gt;"", DATE(YEAR(W399), MONTH(W399), 1) &lt;&gt; IFERROR(DATE(MID($E$6, 1, 4), MID($E$6, 6, 2),1), "1/1/1900") ), "La fecha de inicio de la liquidación debe estar dentro del período liquidado. ", "")
)
)
)</f>
        <v/>
      </c>
      <c r="EN399" s="46">
        <f>IF($DS399,
IF(X399="","Debes escribir la fecha de fin de la liquidación. ",
IF(ISERR(DATE(YEAR(X399),MONTH(X399),DAY(X399))),"El valor ingresado en fecha de fin de liquidación no tiene un formato válido. ",
IF( AND($E$6&lt;&gt;"", DATE(YEAR(X399), MONTH(X399), 1) &lt;&gt; IFERROR(DATE(MID($E$6, 1, 4), MID($E$6, 6, 2),1), "1/1/1900") ), "La fecha de fin de la liquidación debe estar dentro del período liquidado. ", "")
)
)
)</f>
        <v/>
      </c>
      <c r="EO399" s="46">
        <f>IF($DS399,
IF(Y399="","Debes escribir la frecuencia de pago del trabajador. ",
IF(_xlfn.IFNA(VLOOKUP(Y399,PERÍODO_DE_NÓMINA,1,FALSE),-1)=-1,"La frecuencia de pago es inválida (por favor seleccionarlo de la lista). ","")
)
)</f>
        <v/>
      </c>
      <c r="EP399" s="46">
        <f>IF($DS399,
IF(Z399="","Debes escribir la fecha de pago. ",
IF(ISERR(DATE(YEAR(Z399),MONTH(Z399),DAY(Z399))), "El valor ingresado en fecha de pago no tiene un formato válido. ","")
)
)</f>
        <v/>
      </c>
      <c r="EQ399" s="46">
        <f>IF($DS399,
IF(AA399="","Debes escribir el medio de pago. ",
IF(_xlfn.IFNA(VLOOKUP(AA399,MEDIOS_DE_PAGO,1,FALSE),-1)=-1,"El medio de pago es inválido (por favor seleccionarlo de la lista). ","")
)
)</f>
        <v/>
      </c>
      <c r="ER399" s="46">
        <f>OR(AA399='Tablas '!$T$4,AA399='Tablas '!$T$7,AA399='Tablas '!$T$8,AA399='Tablas '!$T$11)</f>
        <v/>
      </c>
      <c r="ES399" s="46">
        <f>IF(AND($DS399,ER399),
IF(AB399="","Debes escribir la entidad bancaria. ",""),
""
)</f>
        <v/>
      </c>
      <c r="ET399" s="46">
        <f>IF(AND($DS399,ER399),
IF(AC399="","Debes escribir el tipo de cuenta bancaria. ",
IF(_xlfn.IFNA(VLOOKUP(AC399,TIPO_DE_CUENTA,1,FALSE),-1)=-1,"El tipo de cuenta bancaria es inválida (por favor seleccionarlo de la lista). ","")
),
""
)</f>
        <v/>
      </c>
      <c r="EU399" s="46">
        <f>IF(AND($DS399,ER399),
IF(AD399="","Debes escribir el número de cuenta bancaria. ",""),
""
)</f>
        <v/>
      </c>
      <c r="EV399" s="46">
        <f>IF($DS399,
IF(AE399="","Debes escribir el valor del sueldo básico. ",
IF( ISERR(_xlfn.NUMBERVALUE(AE399)), "El valor del sueldo básico debe ser un número válido. ", "")
)
)</f>
        <v/>
      </c>
      <c r="EW399" s="46">
        <f>IF($DS399,
IF(AF399="","Debes escribir el número de días trabajados. ",
IF( IFERROR(INT(AF399),1.1) &lt;&gt; IFERROR(_xlfn.NUMBERVALUE(AF399),1), "La cantidad de días trabajados debe ser un número entero. ", "")
)
)</f>
        <v/>
      </c>
      <c r="EX399" s="46">
        <f>IF($DS399,
IF(AG399="","Debes escribir el valor del sueldo trabajado. ",
IF( ISERR(_xlfn.NUMBERVALUE(AG399)), "El valor del sueldo trabajado debe ser un número válido. ", "")
)
)</f>
        <v/>
      </c>
      <c r="EY399" s="46">
        <f>IF($DS399,
IF( AND(AH399&lt;&gt;"", ISERR(_xlfn.NUMBERVALUE(AH399))), "El valor del auxilio de transporte debe ser un número válido. ", "")
)</f>
        <v/>
      </c>
      <c r="EZ399" s="46">
        <f>IF($DS399,
IF( AND(AI399&lt;&gt;"", ISERR(_xlfn.NUMBERVALUE(AI399))), "El valor de viáticos salariales debe ser un número válido. ", "")
)</f>
        <v/>
      </c>
      <c r="FA399" s="46">
        <f>IF($DS399,
IF( AND(AJ399&lt;&gt;"", ISERR(_xlfn.NUMBERVALUE(AJ399))), "El valor de viáticos NO salariales debe ser un número válido. ", "")
)</f>
        <v/>
      </c>
      <c r="FB399" s="46">
        <f>CONCATENATE(AK399,AL399)&lt;&gt;""</f>
        <v/>
      </c>
      <c r="FC399" s="46">
        <f>IF(AND($DS399,FB399),
IF(AK399="","Debes escribir el número de horas extras diurnas. ",
IF( IFERROR(INT(AK399),1.1) &lt;&gt; IFERROR(_xlfn.NUMBERVALUE(AK399),1), "La cantidad de horas extras diurnas debe ser un número entero. ", "")
),
""
)</f>
        <v/>
      </c>
      <c r="FD399" s="46">
        <f>IF(AND($DS399,FB399),
IF(AL399="","Debes escribir el valor de las horas extras diurnas. ",
IF( ISERR(_xlfn.NUMBERVALUE(AL399)), "El valor de las horas extras duirnas debe ser un número válido. ", "")
),
""
)</f>
        <v/>
      </c>
      <c r="FE399" s="46">
        <f>CONCATENATE(AM399,AN399)&lt;&gt;""</f>
        <v/>
      </c>
      <c r="FF399" s="46">
        <f>IF(AND($DS399,FE399),
IF(AM399="","Debes escribir el número de horas extras nocturnas. ",
IF( IFERROR(INT(AM399),1.1) &lt;&gt; IFERROR(_xlfn.NUMBERVALUE(AM399),1), "La cantidad de horas extras nocturnas debe ser un número entero. ", "")
),
""
)</f>
        <v/>
      </c>
      <c r="FG399" s="46">
        <f>IF(AND($DS399,FE399),
IF(AN399="","Debes escribir el valor de las horas extras nocturnas. ",
IF( ISERR(_xlfn.NUMBERVALUE(AN399)), "El valor de las horas extras nocturnas debe ser un número válido. ", "")
),
""
)</f>
        <v/>
      </c>
      <c r="FH399" s="46">
        <f>CONCATENATE(AO399,AP399)&lt;&gt;""</f>
        <v/>
      </c>
      <c r="FI399" s="46">
        <f>IF(AND($DS399,FH399),
IF(AO399="","Debes escribir el número de horas extras diurnas dominicales y festivas. ",
IF( IFERROR(INT(AO399),1.1) &lt;&gt; IFERROR(_xlfn.NUMBERVALUE(AO399),1), "La cantidad de horas extras diurnas dominicales y festivas debe ser un número entero. ", "")
),
""
)</f>
        <v/>
      </c>
      <c r="FJ399" s="46">
        <f>IF(AND($DS399,FH399),
IF(AP399="","Debes escribir el valor de las horas extras diurnas dominicales y festivas. ",
IF( ISERR(_xlfn.NUMBERVALUE(AP399)), "El valor de las horas extras diurnas dominicales y festivas debe ser un número válido. ", "")
),
""
)</f>
        <v/>
      </c>
      <c r="FK399" s="46">
        <f>CONCATENATE(AQ399,AR399)&lt;&gt;""</f>
        <v/>
      </c>
      <c r="FL399" s="46">
        <f>IF(AND($DS399,FK399),
IF(AQ399="","Debes escribir el número de horas extras nocturnas dominicales y festivas. ",
IF( IFERROR(INT(AQ399),1.1) &lt;&gt; IFERROR(_xlfn.NUMBERVALUE(AQ399),1), "La cantidad de horas extras nocturnas dominicales y festivas debe ser un número entero. ", "")
),
""
)</f>
        <v/>
      </c>
      <c r="FM399" s="46">
        <f>IF(AND($DS399,FK399),
IF(AR399="","Debes escribir el valor de las horas extras nocturnas dominicales y festivas. ",
IF( ISERR(_xlfn.NUMBERVALUE(AR399)), "El valor de las horas extras nocturnas dominicales y festivas debe ser un número válido. ", "")
),
""
)</f>
        <v/>
      </c>
      <c r="FN399" s="46">
        <f>CONCATENATE(AS399,AT399)&lt;&gt;""</f>
        <v/>
      </c>
      <c r="FO399" s="46">
        <f>IF(AND($DS399,FN399),
IF(AS399="","Debes escribir el número de horas recargo nocturno. ",
IF( IFERROR(INT(AS399),1.1) &lt;&gt; IFERROR(_xlfn.NUMBERVALUE(AS399),1), "La cantidad de horas recargo nocturno debe ser un número entero. ", "")
),
""
)</f>
        <v/>
      </c>
      <c r="FP399" s="46">
        <f>IF(AND($DS399,FN399),
IF(AT399="","Debes escribir el valor de las horas recargo nocturno. ",
IF( ISERR(_xlfn.NUMBERVALUE(AT399)), "El valor de las horas recargo nocturno debe ser un número válido. ", "")
),
""
)</f>
        <v/>
      </c>
      <c r="FQ399" s="46">
        <f>CONCATENATE(AU399,AV399)&lt;&gt;""</f>
        <v/>
      </c>
      <c r="FR399" s="46">
        <f>IF(AND($DS399,FQ399),
IF(AU399="","Debes escribir el número de horas recargo diurno dominical y festivo. ",
IF( IFERROR(INT(AU399),1.1) &lt;&gt; IFERROR(_xlfn.NUMBERVALUE(AU399),1), "La cantidad de horas recargo diurno dominical y festivo debe ser un número entero. ", "")
),
""
)</f>
        <v/>
      </c>
      <c r="FS399" s="46">
        <f>IF(AND($DS399,FQ399),
IF(AV399="","Debes escribir el valor de las horas recargo diurno dominical y festivo. ",
IF( ISERR(_xlfn.NUMBERVALUE(AV399)), "El valor de las horas recargo diurno dominical y festivo debe ser un número válido. ", "")
),
""
)</f>
        <v/>
      </c>
      <c r="FT399" s="46">
        <f>CONCATENATE(AW399,AX399)&lt;&gt;""</f>
        <v/>
      </c>
      <c r="FU399" s="46">
        <f>IF(AND($DS399,FT399),
IF(AW399="","Debes escribir el número de horas recargo nocturno dominical y festivo. ",
IF( IFERROR(INT(AW399),1.1) &lt;&gt; IFERROR(_xlfn.NUMBERVALUE(AW399),1), "La cantidad de horas recargo nocturno dominical y festivo debe ser un número entero. ", "")
),
""
)</f>
        <v/>
      </c>
      <c r="FV399" s="46">
        <f>IF(AND($DS399,FT399),
IF(AX399="","Debes escribir el valor de las horas recargo nocturno dominical y festivo. ",
IF( ISERR(_xlfn.NUMBERVALUE(AX399)), "El valor de las horas recargo nocturno dominical y festivo debe ser un número válido. ", "")
),
""
)</f>
        <v/>
      </c>
      <c r="FW399" s="46">
        <f>CONCATENATE(AY399,AZ399)&lt;&gt;""</f>
        <v/>
      </c>
      <c r="FX399" s="46">
        <f>IF(AND($DS399,FW399),
IF(AY399="","Debes escribir el número de días de vacaciones comunes. ",
IF( IFERROR(INT(AY399),1.1) &lt;&gt; IFERROR(_xlfn.NUMBERVALUE(AY399),1), "La cantidad de días de vacaciones comunes debe ser un número entero. ", "")
),
""
)</f>
        <v/>
      </c>
      <c r="FY399" s="46">
        <f>IF(AND($DS399,FW399),
IF(AZ399="","Debes escribir el valor de las vacaciones comunes. ",
IF( ISERR(_xlfn.NUMBERVALUE(AZ399)), "El valor de las vacaciones comunes debe ser un número válido. ", "")
),
""
)</f>
        <v/>
      </c>
      <c r="FZ399" s="46">
        <f>CONCATENATE(BA399,BB399)&lt;&gt;""</f>
        <v/>
      </c>
      <c r="GA399" s="46">
        <f>IF(AND($DS399,FZ399),
IF(BA399="","Debes escribir el número de días de vacaciones compensadas. ",
IF( IFERROR(INT(BA399),1.1) &lt;&gt; IFERROR(_xlfn.NUMBERVALUE(BA399),1), "La cantidad de días de vacaciones compensadas debe ser un número entero. ", "")
),
""
)</f>
        <v/>
      </c>
      <c r="GB399" s="46">
        <f>IF(AND($DS399,FZ399),
IF(BB399="","Debes escribir el valor de las vacaciones compensadas. ",
IF( ISERR(_xlfn.NUMBERVALUE(BB399)), "El valor de las vacaciones compensadas debe ser un número válido. ", "")
),
""
)</f>
        <v/>
      </c>
      <c r="GC399" s="46">
        <f>CONCATENATE(BC399,BD399)&lt;&gt;""</f>
        <v/>
      </c>
      <c r="GD399" s="46">
        <f>IF(AND($DS399,GC399),
IF(BC399="","Debes escribir el número de días de prima salarial. ",
IF( IFERROR(INT(BC399),1.1) &lt;&gt; IFERROR(_xlfn.NUMBERVALUE(BC399),1), "La cantidad de días de prima salarial debe ser un número entero. ", "")
),
""
)</f>
        <v/>
      </c>
      <c r="GE399" s="46">
        <f>IF(AND($DS399,GC399),
IF(BD399="","Debes escribir el valor de los días de prima salarial. ",
IF( ISERR(_xlfn.NUMBERVALUE(BD399)), "El valor de los días de prima salarial debe ser un número válido. ", "")
),
""
)</f>
        <v/>
      </c>
      <c r="GF399" s="46">
        <f>IF($DS399,
IF( AND(BE399&lt;&gt;"", ISERR(_xlfn.NUMBERVALUE(BE399))), "El valor de la prima NO saliarial debe ser un número válido. ", "")
)</f>
        <v/>
      </c>
      <c r="GG399" s="46">
        <f>CONCATENATE(BF399,BG399,BH399)&lt;&gt;""</f>
        <v/>
      </c>
      <c r="GH399" s="46">
        <f>IF(AND($DS399,GG399),
IF(BF399="","Debes escribir el valor de las cesantías. ",
IF( ISERR(_xlfn.NUMBERVALUE(BF399)), "El valor de las cesantías debe ser un número válido. ", "")
),
""
)</f>
        <v/>
      </c>
      <c r="GI399" s="46">
        <f>IF(AND($DS399,GG399),
IF(BG399="","Debes escribir el % de cesantías. ",
IF( ISERR(_xlfn.NUMBERVALUE(BG399)), "El % de cesantías debe ser un número válido. ", "")
),
""
)</f>
        <v/>
      </c>
      <c r="GJ399" s="46">
        <f>IF(AND($DS399,GG399),
IF(BH399="","Debes escribir el valor de intereses de cesantías. ",
IF( ISERR(_xlfn.NUMBERVALUE(BH399)), "El valor de intereses de cesantías debe ser un número válido. ", "")
),
""
)</f>
        <v/>
      </c>
      <c r="GK399" s="46">
        <f>CONCATENATE(BI399,BJ399,BK399)&lt;&gt;""</f>
        <v/>
      </c>
      <c r="GL399" s="46">
        <f>IF(AND($DS399,GK399),
IF(BI399="","Debes escribir el número de días de incapacidad. ",
IF( IFERROR(INT(BI399),1.1) &lt;&gt; IFERROR(_xlfn.NUMBERVALUE(BI399),1), "La cantidad de días de incapacidad debe ser un número entero. ", "")
),
""
)</f>
        <v/>
      </c>
      <c r="GM399" s="46">
        <f>IF(AND($DS399,GK399),
IF(BJ399="","Debes escribir el tipo de incapacidad. ",
IF(_xlfn.IFNA(VLOOKUP(BJ399,TIPO_DE_INCAPACIDAD,1,FALSE),-1)=-1,"El tipo de incapacidad es inválida (por favor seleccionarlo de la lista). ","")
),
""
)</f>
        <v/>
      </c>
      <c r="GN399" s="46">
        <f>IF(AND($DS399,GK399),
IF(BK399="","Debes escribir el valor de la incapacidad. ",
IF( ISERR(_xlfn.NUMBERVALUE(BK399)), "El valor de la incapacidad debe ser un número válido. ", "")
),
""
)</f>
        <v/>
      </c>
      <c r="GO399" s="46">
        <f>CONCATENATE(BL399,BM399)&lt;&gt;""</f>
        <v/>
      </c>
      <c r="GP399" s="46">
        <f>IF(AND($DS399,GO399),
IF(BL399="","Debes escribir el número de días de licencia de maternidad o paternidad. ",
IF( IFERROR(INT(BL399),1.1) &lt;&gt; IFERROR(_xlfn.NUMBERVALUE(BL399),1), "La cantidad de días de licencia de maternidad o paternidad debe ser un número entero. ", "")
),
""
)</f>
        <v/>
      </c>
      <c r="GQ399" s="46">
        <f>IF(AND($DS399,GO399),
IF(BM399="","Debes escribir el valor de la licencia de maternidad o paternidad. ",
IF( ISERR(_xlfn.NUMBERVALUE(BM399)), "El valor de la licencia de maternidad o paternidad debe ser un número válido. ", "")
),
""
)</f>
        <v/>
      </c>
      <c r="GR399" s="46">
        <f>CONCATENATE(BN399,BO399)&lt;&gt;""</f>
        <v/>
      </c>
      <c r="GS399" s="46">
        <f>IF(AND($DS399,GR399),
IF(BN399="","Debes escribir el número de días de licencia remunerada. ",
IF( IFERROR(INT(BN399),1.1) &lt;&gt; IFERROR(_xlfn.NUMBERVALUE(BN399),1), "La cantidad de días de licencia remunerada debe ser un número entero. ", "")
),
""
)</f>
        <v/>
      </c>
      <c r="GT399" s="46">
        <f>IF(AND($DS399,GR399),
IF(BO399="","Debes escribir el valor de la licencia remunerada. ",
IF( ISERR(_xlfn.NUMBERVALUE(BO399)), "El valor de la licencia remunerada debe ser un número válido. ", "")
),
""
)</f>
        <v/>
      </c>
      <c r="GU399" s="46">
        <f>IF($DS399,
IF( AND(BP399&lt;&gt;"", ISERR(_xlfn.NUMBERVALUE(BP399))), "El valor de la licencia NO remunerada debe ser un número válido. ", "")
)</f>
        <v/>
      </c>
      <c r="GV399" s="46">
        <f>IF($DS399,
IF( AND(BQ399&lt;&gt;"", ISERR(_xlfn.NUMBERVALUE(BQ399))), "El valor de auxilios salariales debe ser un número válido. ", "")
)</f>
        <v/>
      </c>
      <c r="GW399" s="46">
        <f>IF($DS399,
IF( AND(BR399&lt;&gt;"", ISERR(_xlfn.NUMBERVALUE(BR399))), "El valor de auxilios NO salariales debe ser un número válido. ", "")
)</f>
        <v/>
      </c>
      <c r="GX399" s="46">
        <f>IF($DS399,
IF( AND(BS399&lt;&gt;"", ISERR(_xlfn.NUMBERVALUE(BS399))), "El valor de bonos salariales debe ser un número válido. ", "")
)</f>
        <v/>
      </c>
      <c r="GY399" s="46">
        <f>IF($DS399,
IF( AND(BT399&lt;&gt;"", ISERR(_xlfn.NUMBERVALUE(BT399))), "El valor de bonos NO salariales debe ser un número válido. ", "")
)</f>
        <v/>
      </c>
      <c r="GZ399" s="46">
        <f>IF($DS399,
IF( AND(BU399&lt;&gt;"", ISERR(_xlfn.NUMBERVALUE(BU399))), "El valor de bonos salariales de alimentación debe ser un número válido. ", "")
)</f>
        <v/>
      </c>
      <c r="HA399" s="46">
        <f>IF($DS399,
IF( AND(BV399&lt;&gt;"", ISERR(_xlfn.NUMBERVALUE(BV399))), "El valor de bonos NO salariales de alimentación debe ser un número válido. ", "")
)</f>
        <v/>
      </c>
      <c r="HB399" s="46">
        <f>IF($DS399,
IF( AND(BW399&lt;&gt;"", ISERR(_xlfn.NUMBERVALUE(BW399))), "El valor de bonificaciones salariales debe ser un número válido. ", "")
)</f>
        <v/>
      </c>
      <c r="HC399" s="46">
        <f>IF($DS399,
IF( AND(BX399&lt;&gt;"", ISERR(_xlfn.NUMBERVALUE(BX399))), "El valor de bonificaciones NO salariales debe ser un número válido. ", "")
)</f>
        <v/>
      </c>
      <c r="HD399" s="46">
        <f>IF($DS399,
IF( AND(BY399&lt;&gt;"", ISERR(_xlfn.NUMBERVALUE(BY399))), "El valor de compensaciones ordinarias debe ser un número válido. ", "")
)</f>
        <v/>
      </c>
      <c r="HE399" s="46">
        <f>IF($DS399,
IF( AND(BZ399&lt;&gt;"", ISERR(_xlfn.NUMBERVALUE(BZ399))), "El valor de compensaciones extraordinarias debe ser un número válido. ", "")
)</f>
        <v/>
      </c>
      <c r="HF399" s="46">
        <f>IF($DS399,
IF( AND(CA399&lt;&gt;"", ISERR(_xlfn.NUMBERVALUE(CA399))), "El valor de comisiones debe ser un número válido. ", "")
)</f>
        <v/>
      </c>
      <c r="HG399" s="46">
        <f>IF($DS399,
IF( AND(CB399&lt;&gt;"", ISERR(_xlfn.NUMBERVALUE(CB399))), "El valor de ausencia por huega debe ser un número válido. ", "")
)</f>
        <v/>
      </c>
      <c r="HH399" s="46">
        <f>IF($DS399,
IF( AND(CC399&lt;&gt;"", ISERR(_xlfn.NUMBERVALUE(CC399))), "El valor de anticipos debe ser un número válido. ", "")
)</f>
        <v/>
      </c>
      <c r="HI399" s="46">
        <f>IF($DS399,
IF( AND(CD399&lt;&gt;"", ISERR(_xlfn.NUMBERVALUE(CD399))), "El valor de pagos a terceros debe ser un número válido. ", "")
)</f>
        <v/>
      </c>
      <c r="HJ399" s="46">
        <f>IF($DS399,
IF( AND(CE399&lt;&gt;"", ISERR(_xlfn.NUMBERVALUE(CE399))), "El valor de dotación debe ser un número válido. ", "")
)</f>
        <v/>
      </c>
      <c r="HK399" s="46">
        <f>IF($DS399,
IF( AND(CF399&lt;&gt;"", ISERR(_xlfn.NUMBERVALUE(CF399))), "El valor de apoyo sostenibilidad debe ser un número válido. ", "")
)</f>
        <v/>
      </c>
      <c r="HL399" s="46">
        <f>IF($DS399,
IF( AND(CG399&lt;&gt;"", ISERR(_xlfn.NUMBERVALUE(CG399))), "El valor de teletrabajo debe ser un número válido. ", "")
)</f>
        <v/>
      </c>
      <c r="HM399" s="46">
        <f>IF($DS399,
IF( AND(CH399&lt;&gt;"", ISERR(_xlfn.NUMBERVALUE(CH399))), "El valor de bonificación de retiro debe ser un número válido. ", "")
)</f>
        <v/>
      </c>
      <c r="HN399" s="46">
        <f>IF($DS399,
IF( AND(CI399&lt;&gt;"", ISERR(_xlfn.NUMBERVALUE(CI399))), "El valor de indemnización de retiro debe ser un número válido. ", "")
)</f>
        <v/>
      </c>
      <c r="HO399" s="46">
        <f>IF($DS399,
IF( AND(CJ399&lt;&gt;"", ISERR(_xlfn.NUMBERVALUE(CJ399))), "El valor de reintegros debe ser un número válido. ", "")
)</f>
        <v/>
      </c>
      <c r="HP399" s="46">
        <f>CONCATENATE(CK399,CL399,CM399)&lt;&gt;""</f>
        <v/>
      </c>
      <c r="HQ399" s="46">
        <f>IF(AND($DS399,HP399),
IF(CK399="","Debes escribir la descripción de otro concepto no categorizado. ",""),
""
)</f>
        <v/>
      </c>
      <c r="HR399" s="46">
        <f>IF(AND($DS399,HP399),
IF(CONCATENATE(CL399,CM399)="","Debes escribir al menos un valor de concepto no categorizado (salarial o no salarial). ",
IF(ISERR(_xlfn.NUMBERVALUE(CL399)),"El valor salarial concepto no categorizado debe ser un número válido. ","")
),
""
)</f>
        <v/>
      </c>
      <c r="HS399" s="46">
        <f>IF(AND($DS399,HP399),
IF(CONCATENATE(CL399,CM399)="","Debes escribir al menos un valor de concepto no categorizado (salarial o no salarial). ",
IF(ISERR(_xlfn.NUMBERVALUE(CM399)),"El valor NO salarial concepto no categorizado debe ser un número válido. ","")
),
""
)</f>
        <v/>
      </c>
      <c r="HT399" s="46">
        <f>IF($DS399,
IF(CN399="","Debes escribir el porcentaje del aporte a salud. ",
IF( ISERR(_xlfn.NUMBERVALUE(CN399)), "El valor del porcentaje del aporte a salud debe ser un número válido. ", "")
)
)</f>
        <v/>
      </c>
      <c r="HU399" s="46">
        <f>IF($DS399,
IF(CO399="","Debes escribir el valor del aporte a salud. ",
IF( ISERR(_xlfn.NUMBERVALUE(CO399)), "El valor del aporte a salud debe ser un número válido. ", "")
)
)</f>
        <v/>
      </c>
      <c r="HV399" s="46">
        <f>IF($DS399,
IF( AND(CP399&lt;&gt;"", ISERR(_xlfn.NUMBERVALUE(CP399))), "El valor plan complementario debe ser un número válido. ", "")
)</f>
        <v/>
      </c>
      <c r="HW399" s="46">
        <f>IF($DS399,
IF(CQ399="","Debes escribir el porcentaje del aporte a pensión. ",
IF( ISERR(_xlfn.NUMBERVALUE(CQ399)), "El valor del porcentaje del aporte a pensión debe ser un número válido. ", "")
)
)</f>
        <v/>
      </c>
      <c r="HX399" s="46">
        <f>IF($DS399,
IF(CR399="","Debes escribir el valor del aporte a pensión. ",
IF( ISERR(_xlfn.NUMBERVALUE(CR399)), "El valor del aporte a salud debe ser un número válido. ", "")
)
)</f>
        <v/>
      </c>
      <c r="HY399" s="46">
        <f>IF($DS399,
IF( AND(CS399&lt;&gt;"", ISERR(_xlfn.NUMBERVALUE(CS399))), "El valor pensión voluntaria debe ser un número válido. ", "")
)</f>
        <v/>
      </c>
      <c r="HZ399" s="46">
        <f>CONCATENATE(CT399,CU399,CV399,CW399)&lt;&gt;""</f>
        <v/>
      </c>
      <c r="IA399" s="46">
        <f>IF(AND($DS399,HZ399),
IF(CT399="","Debes escribir el % del fondo de seguridad pensional. ",
IF( ISERR(_xlfn.NUMBERVALUE(CT399)), "El % del fondo de seguridad debe ser un número válido. ", "")
),
""
)</f>
        <v/>
      </c>
      <c r="IB399" s="46">
        <f>IF(AND($DS399,HZ399),
IF(CU399="","Debes escribir el valor del aporte al fondo de solidaridad pensional. ",
IF( ISERR(_xlfn.NUMBERVALUE(CU399)), "El valor del aporte al fondo de solidaridad pensional debe ser un número válido. ", "")
),
""
)</f>
        <v/>
      </c>
      <c r="IC399" s="46">
        <f>IF(AND($DS399,HZ399),
IF(CV399="","Debes escribir el % del fondo de subsistencia. ",
IF( ISERR(_xlfn.NUMBERVALUE(CV399)), "El % del fondo de subsistencia debe ser un número válido. ", "")
),
""
)</f>
        <v/>
      </c>
      <c r="ID399" s="46">
        <f>IF(AND($DS399,HZ399),
IF(CW399="","Debes escribir el valor del fondo de subsistencia. ",
IF( ISERR(_xlfn.NUMBERVALUE(CW399)), "El valor del fondo de subsistencia debe ser un número válido. ", "")
),
""
)</f>
        <v/>
      </c>
      <c r="IE399" s="46">
        <f>CONCATENATE(CX399,CY399)&lt;&gt;""</f>
        <v/>
      </c>
      <c r="IF399" s="46">
        <f>IF(AND($DS399,IE399),
IF(CX399="","Debes escribir el % de sindicato. ",
IF( ISERR(_xlfn.NUMBERVALUE(CX399)), "El % de sindicato debe ser un número válido. ", "")
),
""
)</f>
        <v/>
      </c>
      <c r="IG399" s="46">
        <f>IF(AND($DS399,IE399),
IF(CY399="","Debes escribir el valor del sindicato. ",
IF( ISERR(_xlfn.NUMBERVALUE(CY399)), "El valor del sindicato debe ser un número válido. ", "")
),
""
)</f>
        <v/>
      </c>
      <c r="IH399" s="46">
        <f>IF($DS399,
IF( AND(CZ399&lt;&gt;"", ISERR(_xlfn.NUMBERVALUE(CZ399))), "El valor de sanción pública debe ser un número válido. ", "")
)</f>
        <v/>
      </c>
      <c r="II399" s="46">
        <f>IF($DS399,
IF( AND(DA399&lt;&gt;"", ISERR(_xlfn.NUMBERVALUE(DA399))), "El valor de sanción privada debe ser un número válido. ", "")
)</f>
        <v/>
      </c>
      <c r="IJ399" s="46">
        <f>CONCATENATE(DB399,DC399)&lt;&gt;""</f>
        <v/>
      </c>
      <c r="IK399" s="46">
        <f>IF(AND($DS399,IJ399),
IF(DB399="","Debes escribir la descripción de libranza. ",""),
""
)</f>
        <v/>
      </c>
      <c r="IL399" s="46">
        <f>IF(AND($DS399,IJ399),
IF(DC399="","Debes escribir la cuota libranza. ",
IF(ISERR(_xlfn.NUMBERVALUE(DC399)),"El valor de la cuota libranza debe ser un número válido. ","")
),
""
)</f>
        <v/>
      </c>
      <c r="IM399" s="46">
        <f>IF($DS399,
IF( AND(DD399&lt;&gt;"", ISERR(_xlfn.NUMBERVALUE(DD399))), "El valor de pagos a terceros debe ser un número válido. ", "")
)</f>
        <v/>
      </c>
      <c r="IN399" s="46">
        <f>IF($DS399,
IF( AND(DE399&lt;&gt;"", ISERR(_xlfn.NUMBERVALUE(DE399))), "El valor de anticipos debe ser un número válido. ", "")
)</f>
        <v/>
      </c>
      <c r="IO399" s="46">
        <f>IF($DS399,
IF( AND(DF399&lt;&gt;"", ISERR(_xlfn.NUMBERVALUE(DF399))), "El valor de AFC debe ser un número válido. ", "")
)</f>
        <v/>
      </c>
      <c r="IP399" s="46">
        <f>IF($DS399,
IF( AND(DG399&lt;&gt;"", ISERR(_xlfn.NUMBERVALUE(DG399))), "El valor de rete-fuente debe ser un número válido. ", "")
)</f>
        <v/>
      </c>
      <c r="IQ399" s="46">
        <f>IF($DS399,
IF( AND(DH399&lt;&gt;"", ISERR(_xlfn.NUMBERVALUE(DH399))), "El valor de cooperativa de trabajo debe ser un número válido. ", "")
)</f>
        <v/>
      </c>
      <c r="IR399" s="46">
        <f>IF($DS399,
IF( AND(DI399&lt;&gt;"", ISERR(_xlfn.NUMBERVALUE(DI399))), "El valor de embargo fiscal debe ser un número válido. ", "")
)</f>
        <v/>
      </c>
      <c r="IS399" s="46">
        <f>IF($DS399,
IF( AND(DJ399&lt;&gt;"", ISERR(_xlfn.NUMBERVALUE(DJ399))), "El valor de educación debe ser un número válido. ", "")
)</f>
        <v/>
      </c>
      <c r="IT399" s="46">
        <f>IF($DS399,
IF( AND(DK399&lt;&gt;"", ISERR(_xlfn.NUMBERVALUE(DK399))), "El valor de reintegro debe ser un número válido. ", "")
)</f>
        <v/>
      </c>
      <c r="IU399" s="46">
        <f>IF($DS399,
IF( AND(DL399&lt;&gt;"", ISERR(_xlfn.NUMBERVALUE(DL399))), "El valor de deuda debe ser un número válido. ", "")
)</f>
        <v/>
      </c>
      <c r="IV399" s="46">
        <f>IF($DS399,
IF( AND(DM399&lt;&gt;"", ISERR(_xlfn.NUMBERVALUE(DM399))), "El valor de otras deducciones debe ser un número válido. ", "")
)</f>
        <v/>
      </c>
      <c r="IW399" s="46">
        <f>IF($DS399,
IF(DN399="","Debes escribir el valor de los devengos totales. ",
IF( ISERR(_xlfn.NUMBERVALUE(DN399)), "El valor de los devengos totales debe ser un número válido. ", "")
)
)</f>
        <v/>
      </c>
      <c r="IX399" s="46">
        <f>IF($DS399,
IF(DO399="","Debes escribir el valor de las deducciones totales. ",
IF( ISERR(_xlfn.NUMBERVALUE(DO399)), "El valor de las deducciones totales debe ser un número válido. ", "")
)
)</f>
        <v/>
      </c>
      <c r="IY399" s="46">
        <f>IF($DS399,
IF(DP399="","Debes escribir el valor del salario total. ",
IF( ISERR(_xlfn.NUMBERVALUE(DP399)), "El valor del salario total debe ser un número válido. ", "")
)
)</f>
        <v/>
      </c>
    </row>
    <row r="400">
      <c r="B400" s="48" t="n">
        <v>388</v>
      </c>
      <c r="C400" s="61">
        <f>IF(AND(DS400,DP400&lt;&gt;""),
IF(DQ400="","OK","Error"),
""
)</f>
        <v/>
      </c>
      <c r="D400" s="53" t="n"/>
      <c r="E400" s="52" t="n"/>
      <c r="F400" s="112" t="n"/>
      <c r="G400" s="52" t="n"/>
      <c r="H400" s="53" t="n"/>
      <c r="I400" s="52" t="n"/>
      <c r="J400" s="52" t="n"/>
      <c r="K400" s="53" t="n"/>
      <c r="L400" s="55" t="n"/>
      <c r="M400" s="108" t="n"/>
      <c r="N400" s="56" t="n"/>
      <c r="O400" s="52" t="n"/>
      <c r="P400" s="52" t="n"/>
      <c r="Q400" s="52" t="n"/>
      <c r="R400" s="52" t="n"/>
      <c r="S400" s="52" t="n"/>
      <c r="T400" s="53" t="n"/>
      <c r="U400" s="52" t="n"/>
      <c r="V400" s="52" t="n"/>
      <c r="W400" s="55" t="n"/>
      <c r="X400" s="55" t="n"/>
      <c r="Y400" s="52" t="n"/>
      <c r="Z400" s="55" t="n"/>
      <c r="AA400" s="52" t="n"/>
      <c r="AB400" s="53" t="n"/>
      <c r="AC400" s="53" t="n"/>
      <c r="AD400" s="53" t="n"/>
      <c r="AE400" s="177" t="n"/>
      <c r="AF400" s="113" t="n"/>
      <c r="AG400" s="177" t="n"/>
      <c r="AH400" s="178" t="n"/>
      <c r="AI400" s="178" t="n"/>
      <c r="AJ400" s="178" t="n"/>
      <c r="AK400" s="114" t="n"/>
      <c r="AL400" s="178" t="n"/>
      <c r="AM400" s="114" t="n"/>
      <c r="AN400" s="178" t="n"/>
      <c r="AO400" s="114" t="n"/>
      <c r="AP400" s="178" t="n"/>
      <c r="AQ400" s="114" t="n"/>
      <c r="AR400" s="178" t="n"/>
      <c r="AS400" s="114" t="n"/>
      <c r="AT400" s="178" t="n"/>
      <c r="AU400" s="114" t="n"/>
      <c r="AV400" s="178" t="n"/>
      <c r="AW400" s="114" t="n"/>
      <c r="AX400" s="178" t="n"/>
      <c r="AY400" s="114" t="n"/>
      <c r="AZ400" s="178" t="n"/>
      <c r="BA400" s="114" t="n"/>
      <c r="BB400" s="178" t="n"/>
      <c r="BC400" s="114" t="n"/>
      <c r="BD400" s="178" t="n"/>
      <c r="BE400" s="178" t="n"/>
      <c r="BF400" s="178" t="n"/>
      <c r="BG400" s="59" t="n"/>
      <c r="BH400" s="178" t="n"/>
      <c r="BI400" s="114" t="n"/>
      <c r="BJ400" s="53" t="n"/>
      <c r="BK400" s="178" t="n"/>
      <c r="BL400" s="114" t="n"/>
      <c r="BM400" s="178" t="n"/>
      <c r="BN400" s="114" t="n"/>
      <c r="BO400" s="178" t="n"/>
      <c r="BP400" s="178" t="n"/>
      <c r="BQ400" s="178" t="n"/>
      <c r="BR400" s="178" t="n"/>
      <c r="BS400" s="178" t="n"/>
      <c r="BT400" s="178" t="n"/>
      <c r="BU400" s="178" t="n"/>
      <c r="BV400" s="178" t="n"/>
      <c r="BW400" s="178" t="n"/>
      <c r="BX400" s="178" t="n"/>
      <c r="BY400" s="178" t="n"/>
      <c r="BZ400" s="178" t="n"/>
      <c r="CA400" s="178" t="n"/>
      <c r="CB400" s="178" t="n"/>
      <c r="CC400" s="178" t="n"/>
      <c r="CD400" s="178" t="n"/>
      <c r="CE400" s="178" t="n"/>
      <c r="CF400" s="178" t="n"/>
      <c r="CG400" s="178" t="n"/>
      <c r="CH400" s="178" t="n"/>
      <c r="CI400" s="178" t="n"/>
      <c r="CJ400" s="178" t="n"/>
      <c r="CK400" s="53" t="n"/>
      <c r="CL400" s="178" t="n"/>
      <c r="CM400" s="178" t="n"/>
      <c r="CN400" s="60" t="n"/>
      <c r="CO400" s="177" t="n"/>
      <c r="CP400" s="178" t="n"/>
      <c r="CQ400" s="60" t="n"/>
      <c r="CR400" s="177" t="n"/>
      <c r="CS400" s="178" t="n"/>
      <c r="CT400" s="59" t="n"/>
      <c r="CU400" s="178" t="n"/>
      <c r="CV400" s="59" t="n"/>
      <c r="CW400" s="178" t="n"/>
      <c r="CX400" s="59" t="n"/>
      <c r="CY400" s="178" t="n"/>
      <c r="CZ400" s="178" t="n"/>
      <c r="DA400" s="178" t="n"/>
      <c r="DB400" s="53" t="n"/>
      <c r="DC400" s="178" t="n"/>
      <c r="DD400" s="178" t="n"/>
      <c r="DE400" s="178" t="n"/>
      <c r="DF400" s="178" t="n"/>
      <c r="DG400" s="178" t="n"/>
      <c r="DH400" s="178" t="n"/>
      <c r="DI400" s="178" t="n"/>
      <c r="DJ400" s="178" t="n"/>
      <c r="DK400" s="178" t="n"/>
      <c r="DL400" s="178" t="n"/>
      <c r="DM400" s="178" t="n"/>
      <c r="DN400" s="177" t="n"/>
      <c r="DO400" s="177" t="n"/>
      <c r="DP400" s="177" t="n"/>
      <c r="DQ400" s="76">
        <f>IF(AND(DS400,DP400&lt;&gt;""),
CONCATENATE(DT400,DU400,DV400,DW400,DX400,DY400,DZ400,EA400,EB400,EC400,ED400,EE400,EF400,EG400,EH400,EI400,EJ400,EK400,EL400,EM400,EN400,EO400,EP400,EQ400,ES400,ET400,EU400,EV400,EW400,EX400,EY400,EZ400,FA400,FC400,FD400,FF400,FG400,FI400,FJ400,FL400,FM400,FO400,FP400,FR400,FS400,FU400,FV400,FX400,FY400,GA400,GB400,GD400,GE400,GF400,GH400,GI400,GJ400,GL400,GM400,GN400,GP400,GQ400,GS400,GT400,GU400,GV400,GW400,GX400,GY400,GZ400,HA400,HB400,HC400,HD400,HE400,HF400,HG400,HH400,HI400,HJ400,HK400,HL400,HM400,HN400,HO400,HQ400,HR400,HS400,HT400,HU400,HV400,HW400,HX400,HY400,IA400,IB400,IC400,ID400,IF400,IG400,IH400,II400,IK400,IL400,IM400,IN400,IO400,IP400,IQ400,IR400,IS400,IT400,IU400,IV400,IW400,IX400,IY400,IZ400),
""
)</f>
        <v/>
      </c>
      <c r="DR400" s="53" t="n"/>
      <c r="DS400" s="46">
        <f>CONCATENATE(D400,$E400,$F400,$G400,H400,$I400,$J400,K400,$L400,$M400,N400,$O400,$P400,$Q400,$R400,$S400,T400,$U400,$V400,$W400,$X400,$Y400,$Z400,$AA400,AB400,AC400,AD400,$AE400,$AF400,$AG400,AH400,AI400,AJ400,AK400,AL400,AM400,AN400,AO400,AP400,AQ400,AR400,AS400,AT400,AU400,AV400,AW400,AX400,AY400,AZ400,BA400,BB400,BC400,BD400,BE400,BF400,BG400,BH400,BI400,BJ400,BK400,BL400,BM400,BN400,BO400,BP400,BQ400,BR400,BS400,BT400,BU400,BV400,BW400,BX400,BY400,BZ400,CA400,CB400,CC400,CD400,CE400,CF400,CG400,CH400,CI400,CJ400,CK400,CL400,CM400,$CN400,$CO400,CP400,$CQ400,$CR400,CS400,CT400,CU400,CV400,CW400,CX400,CY400,CZ400,DA400,DB400,DC400,DD400,DE400,DF400,DG400,DH400,DI400,DJ400,DK400,DL400,DM400,$DN400,$DO400,$DP400,DR400)&lt;&gt;""</f>
        <v/>
      </c>
      <c r="DT400" s="46">
        <f>IF(AND($DS400,$E$4&lt;&gt;""),
IF(LEFT($E$4,2) = "1.",
IF(D400&lt;&gt;"","El CUNE sólo se envía en operaciones de novedad o ajuste. ",""),
IF(D400="","Debes escribir un CUNE válido para realizar operaciones de novedad o ajuste. ","")),
""
)</f>
        <v/>
      </c>
      <c r="DU400" s="46">
        <f>IF($DS400,
IF(E400="","Debes seleccionar el tipo de documento del empleado. ",
IF(_xlfn.IFNA(VLOOKUP(E400,TIPO_DE_DOCUMENTO,1,FALSE),-1)=-1,"El tipo de documento no es válido (por favor seleccionarlo de la lista). ","")
)
)</f>
        <v/>
      </c>
      <c r="DV400" s="46">
        <f>IF($DS400,
IF(F400="","Debes escribir el número de documento del empleado. ","")
)</f>
        <v/>
      </c>
      <c r="DW400" s="46">
        <f>IF($DS400,
IF(G400="","Debes escribir el primer nombre del empleado. ","")
)</f>
        <v/>
      </c>
      <c r="DY400" s="46">
        <f>IF($DS400,
IF(I400="","Debes escribir el primer apellido del empleado. ","")
)</f>
        <v/>
      </c>
      <c r="DZ400" s="46">
        <f>IF($DS400,
IF(J400="","Debes escribir el segundo apellido del empleado. ","")
)</f>
        <v/>
      </c>
      <c r="EB400" s="46">
        <f>IF($DS400,
IF(L400="","Debes escribir la fecha de ingreso del empleado. ",
IF(ISERR(DATE(YEAR(L400),MONTH(L400),DAY(L400))), "El valor ingresado en fecha de ingreso no tiene un formato válido. ","")
)
)</f>
        <v/>
      </c>
      <c r="EC400" s="46">
        <f>IF($DS400,
IF(M400="","Debes escribir el tiempo laborado. ",
IF( IFERROR(INT(M400),1.1) &lt;&gt; IFERROR(_xlfn.NUMBERVALUE(M400),1), "El valor de los días trabajados debe ser un número entero. ", "")
)
)</f>
        <v/>
      </c>
      <c r="ED400" s="46">
        <f>IF($DS400,
IF( AND(N400&lt;&gt;"", ISERR(DATE(YEAR(N400),MONTH(N400),DAY(N400))) ), "El valor ingresado en fecha de ingreso no tiene un formato válido. ",
IF( AND(N400&lt;&gt;"", $E$6&lt;&gt;"", DATE(YEAR(N400), MONTH(N400), 1) &lt;&gt; IFERROR(DATE(MID($E$6, 1, 4), MID($E$6, 6, 2),1), "1/1/1900") ), "La fecha de retiro debe estar dentro del período liquidado. ", "")
)
)</f>
        <v/>
      </c>
      <c r="EE400" s="46">
        <f>IF($DS400,
IF(O400="","Debes seleccionar el tipo de trabajador. ",
IF(_xlfn.IFNA(VLOOKUP(O400,TIPO_DE_TRABAJADOR,1,FALSE),-1)=-1,"El tipo de trabajador no es válido (por favor seleccionarlo de la lista). ","")
)
)</f>
        <v/>
      </c>
      <c r="EF400" s="46">
        <f>IF($DS400,
IF(P400="","Debes seleccionar si es un trabajador dependiente pensionado por vejez. ",
IF(_xlfn.IFNA(VLOOKUP(P400,SUBTIPO_DE_TRABAJADOR,1,FALSE),-1)=-1,"El tipo de trabajador dependiente pensionado por vejez no es válido (por favor seleccionarlo de la lista). ","")
)
)</f>
        <v/>
      </c>
      <c r="EG400" s="46">
        <f>IF($DS400,
IF(Q400="","Debes seleccionar el tipo de contrato del trabajador. ",
IF(_xlfn.IFNA(VLOOKUP(Q400,TIPO_DE_CONTRATO,1,FALSE),-1)=-1,"El tipo de contrato del trabajador no es válido (por favor seleccionarlo de la lista). ","")
)
)</f>
        <v/>
      </c>
      <c r="EH400" s="46">
        <f>IF($DS400,
IF(R400="","Debes seleccionar si es un salario integral. ",
IF(_xlfn.IFNA(VLOOKUP(R400,SI_NO,1,FALSE),-1)=-1,"Valor no válido para salario integral (por favor seleccionarlo de la lista). ","")
)
)</f>
        <v/>
      </c>
      <c r="EI400" s="46">
        <f>IF($DS400,
IF(S400="","Debes seleccionar si el trabajador realiza actividades de riesgo. ",
IF(_xlfn.IFNA(VLOOKUP(S400,SI_NO,1,FALSE),-1)=-1,"Valor no válido para actividad de alto riesgo (por favor seleccionarlo de la lista). ","")
)
)</f>
        <v/>
      </c>
      <c r="EK400" s="46">
        <f>IF($DS400,
IF(U400="","Debes escribir el código del municipio de residencia del trabajador. ",
IF(_xlfn.IFNA(VLOOKUP(U400,MUNICIPIO,1,FALSE),-1)=-1,"El municipio de residencia del trabajador es inválido (por favor seleccionarlo de la lista). ","")
)
)</f>
        <v/>
      </c>
      <c r="EL400" s="46">
        <f>IF($DS400,
IF(V400="","Debes escribir el la dirección de residendia del trabajador. ","")
)</f>
        <v/>
      </c>
      <c r="EM400" s="46">
        <f>IF($DS400,
IF(W400="","Debes escribir la fecha de inicio de la liquidación. ",
IF(ISERR(DATE(YEAR(W400),MONTH(W400),DAY(W400))),"El valor ingresado en fecha de inicio de liquidación no tiene un formato válido. ",
IF( AND($E$6&lt;&gt;"", DATE(YEAR(W400), MONTH(W400), 1) &lt;&gt; IFERROR(DATE(MID($E$6, 1, 4), MID($E$6, 6, 2),1), "1/1/1900") ), "La fecha de inicio de la liquidación debe estar dentro del período liquidado. ", "")
)
)
)</f>
        <v/>
      </c>
      <c r="EN400" s="46">
        <f>IF($DS400,
IF(X400="","Debes escribir la fecha de fin de la liquidación. ",
IF(ISERR(DATE(YEAR(X400),MONTH(X400),DAY(X400))),"El valor ingresado en fecha de fin de liquidación no tiene un formato válido. ",
IF( AND($E$6&lt;&gt;"", DATE(YEAR(X400), MONTH(X400), 1) &lt;&gt; IFERROR(DATE(MID($E$6, 1, 4), MID($E$6, 6, 2),1), "1/1/1900") ), "La fecha de fin de la liquidación debe estar dentro del período liquidado. ", "")
)
)
)</f>
        <v/>
      </c>
      <c r="EO400" s="46">
        <f>IF($DS400,
IF(Y400="","Debes escribir la frecuencia de pago del trabajador. ",
IF(_xlfn.IFNA(VLOOKUP(Y400,PERÍODO_DE_NÓMINA,1,FALSE),-1)=-1,"La frecuencia de pago es inválida (por favor seleccionarlo de la lista). ","")
)
)</f>
        <v/>
      </c>
      <c r="EP400" s="46">
        <f>IF($DS400,
IF(Z400="","Debes escribir la fecha de pago. ",
IF(ISERR(DATE(YEAR(Z400),MONTH(Z400),DAY(Z400))), "El valor ingresado en fecha de pago no tiene un formato válido. ","")
)
)</f>
        <v/>
      </c>
      <c r="EQ400" s="46">
        <f>IF($DS400,
IF(AA400="","Debes escribir el medio de pago. ",
IF(_xlfn.IFNA(VLOOKUP(AA400,MEDIOS_DE_PAGO,1,FALSE),-1)=-1,"El medio de pago es inválido (por favor seleccionarlo de la lista). ","")
)
)</f>
        <v/>
      </c>
      <c r="ER400" s="46">
        <f>OR(AA400='Tablas '!$T$4,AA400='Tablas '!$T$7,AA400='Tablas '!$T$8,AA400='Tablas '!$T$11)</f>
        <v/>
      </c>
      <c r="ES400" s="46">
        <f>IF(AND($DS400,ER400),
IF(AB400="","Debes escribir la entidad bancaria. ",""),
""
)</f>
        <v/>
      </c>
      <c r="ET400" s="46">
        <f>IF(AND($DS400,ER400),
IF(AC400="","Debes escribir el tipo de cuenta bancaria. ",
IF(_xlfn.IFNA(VLOOKUP(AC400,TIPO_DE_CUENTA,1,FALSE),-1)=-1,"El tipo de cuenta bancaria es inválida (por favor seleccionarlo de la lista). ","")
),
""
)</f>
        <v/>
      </c>
      <c r="EU400" s="46">
        <f>IF(AND($DS400,ER400),
IF(AD400="","Debes escribir el número de cuenta bancaria. ",""),
""
)</f>
        <v/>
      </c>
      <c r="EV400" s="46">
        <f>IF($DS400,
IF(AE400="","Debes escribir el valor del sueldo básico. ",
IF( ISERR(_xlfn.NUMBERVALUE(AE400)), "El valor del sueldo básico debe ser un número válido. ", "")
)
)</f>
        <v/>
      </c>
      <c r="EW400" s="46">
        <f>IF($DS400,
IF(AF400="","Debes escribir el número de días trabajados. ",
IF( IFERROR(INT(AF400),1.1) &lt;&gt; IFERROR(_xlfn.NUMBERVALUE(AF400),1), "La cantidad de días trabajados debe ser un número entero. ", "")
)
)</f>
        <v/>
      </c>
      <c r="EX400" s="46">
        <f>IF($DS400,
IF(AG400="","Debes escribir el valor del sueldo trabajado. ",
IF( ISERR(_xlfn.NUMBERVALUE(AG400)), "El valor del sueldo trabajado debe ser un número válido. ", "")
)
)</f>
        <v/>
      </c>
      <c r="EY400" s="46">
        <f>IF($DS400,
IF( AND(AH400&lt;&gt;"", ISERR(_xlfn.NUMBERVALUE(AH400))), "El valor del auxilio de transporte debe ser un número válido. ", "")
)</f>
        <v/>
      </c>
      <c r="EZ400" s="46">
        <f>IF($DS400,
IF( AND(AI400&lt;&gt;"", ISERR(_xlfn.NUMBERVALUE(AI400))), "El valor de viáticos salariales debe ser un número válido. ", "")
)</f>
        <v/>
      </c>
      <c r="FA400" s="46">
        <f>IF($DS400,
IF( AND(AJ400&lt;&gt;"", ISERR(_xlfn.NUMBERVALUE(AJ400))), "El valor de viáticos NO salariales debe ser un número válido. ", "")
)</f>
        <v/>
      </c>
      <c r="FB400" s="46">
        <f>CONCATENATE(AK400,AL400)&lt;&gt;""</f>
        <v/>
      </c>
      <c r="FC400" s="46">
        <f>IF(AND($DS400,FB400),
IF(AK400="","Debes escribir el número de horas extras diurnas. ",
IF( IFERROR(INT(AK400),1.1) &lt;&gt; IFERROR(_xlfn.NUMBERVALUE(AK400),1), "La cantidad de horas extras diurnas debe ser un número entero. ", "")
),
""
)</f>
        <v/>
      </c>
      <c r="FD400" s="46">
        <f>IF(AND($DS400,FB400),
IF(AL400="","Debes escribir el valor de las horas extras diurnas. ",
IF( ISERR(_xlfn.NUMBERVALUE(AL400)), "El valor de las horas extras duirnas debe ser un número válido. ", "")
),
""
)</f>
        <v/>
      </c>
      <c r="FE400" s="46">
        <f>CONCATENATE(AM400,AN400)&lt;&gt;""</f>
        <v/>
      </c>
      <c r="FF400" s="46">
        <f>IF(AND($DS400,FE400),
IF(AM400="","Debes escribir el número de horas extras nocturnas. ",
IF( IFERROR(INT(AM400),1.1) &lt;&gt; IFERROR(_xlfn.NUMBERVALUE(AM400),1), "La cantidad de horas extras nocturnas debe ser un número entero. ", "")
),
""
)</f>
        <v/>
      </c>
      <c r="FG400" s="46">
        <f>IF(AND($DS400,FE400),
IF(AN400="","Debes escribir el valor de las horas extras nocturnas. ",
IF( ISERR(_xlfn.NUMBERVALUE(AN400)), "El valor de las horas extras nocturnas debe ser un número válido. ", "")
),
""
)</f>
        <v/>
      </c>
      <c r="FH400" s="46">
        <f>CONCATENATE(AO400,AP400)&lt;&gt;""</f>
        <v/>
      </c>
      <c r="FI400" s="46">
        <f>IF(AND($DS400,FH400),
IF(AO400="","Debes escribir el número de horas extras diurnas dominicales y festivas. ",
IF( IFERROR(INT(AO400),1.1) &lt;&gt; IFERROR(_xlfn.NUMBERVALUE(AO400),1), "La cantidad de horas extras diurnas dominicales y festivas debe ser un número entero. ", "")
),
""
)</f>
        <v/>
      </c>
      <c r="FJ400" s="46">
        <f>IF(AND($DS400,FH400),
IF(AP400="","Debes escribir el valor de las horas extras diurnas dominicales y festivas. ",
IF( ISERR(_xlfn.NUMBERVALUE(AP400)), "El valor de las horas extras diurnas dominicales y festivas debe ser un número válido. ", "")
),
""
)</f>
        <v/>
      </c>
      <c r="FK400" s="46">
        <f>CONCATENATE(AQ400,AR400)&lt;&gt;""</f>
        <v/>
      </c>
      <c r="FL400" s="46">
        <f>IF(AND($DS400,FK400),
IF(AQ400="","Debes escribir el número de horas extras nocturnas dominicales y festivas. ",
IF( IFERROR(INT(AQ400),1.1) &lt;&gt; IFERROR(_xlfn.NUMBERVALUE(AQ400),1), "La cantidad de horas extras nocturnas dominicales y festivas debe ser un número entero. ", "")
),
""
)</f>
        <v/>
      </c>
      <c r="FM400" s="46">
        <f>IF(AND($DS400,FK400),
IF(AR400="","Debes escribir el valor de las horas extras nocturnas dominicales y festivas. ",
IF( ISERR(_xlfn.NUMBERVALUE(AR400)), "El valor de las horas extras nocturnas dominicales y festivas debe ser un número válido. ", "")
),
""
)</f>
        <v/>
      </c>
      <c r="FN400" s="46">
        <f>CONCATENATE(AS400,AT400)&lt;&gt;""</f>
        <v/>
      </c>
      <c r="FO400" s="46">
        <f>IF(AND($DS400,FN400),
IF(AS400="","Debes escribir el número de horas recargo nocturno. ",
IF( IFERROR(INT(AS400),1.1) &lt;&gt; IFERROR(_xlfn.NUMBERVALUE(AS400),1), "La cantidad de horas recargo nocturno debe ser un número entero. ", "")
),
""
)</f>
        <v/>
      </c>
      <c r="FP400" s="46">
        <f>IF(AND($DS400,FN400),
IF(AT400="","Debes escribir el valor de las horas recargo nocturno. ",
IF( ISERR(_xlfn.NUMBERVALUE(AT400)), "El valor de las horas recargo nocturno debe ser un número válido. ", "")
),
""
)</f>
        <v/>
      </c>
      <c r="FQ400" s="46">
        <f>CONCATENATE(AU400,AV400)&lt;&gt;""</f>
        <v/>
      </c>
      <c r="FR400" s="46">
        <f>IF(AND($DS400,FQ400),
IF(AU400="","Debes escribir el número de horas recargo diurno dominical y festivo. ",
IF( IFERROR(INT(AU400),1.1) &lt;&gt; IFERROR(_xlfn.NUMBERVALUE(AU400),1), "La cantidad de horas recargo diurno dominical y festivo debe ser un número entero. ", "")
),
""
)</f>
        <v/>
      </c>
      <c r="FS400" s="46">
        <f>IF(AND($DS400,FQ400),
IF(AV400="","Debes escribir el valor de las horas recargo diurno dominical y festivo. ",
IF( ISERR(_xlfn.NUMBERVALUE(AV400)), "El valor de las horas recargo diurno dominical y festivo debe ser un número válido. ", "")
),
""
)</f>
        <v/>
      </c>
      <c r="FT400" s="46">
        <f>CONCATENATE(AW400,AX400)&lt;&gt;""</f>
        <v/>
      </c>
      <c r="FU400" s="46">
        <f>IF(AND($DS400,FT400),
IF(AW400="","Debes escribir el número de horas recargo nocturno dominical y festivo. ",
IF( IFERROR(INT(AW400),1.1) &lt;&gt; IFERROR(_xlfn.NUMBERVALUE(AW400),1), "La cantidad de horas recargo nocturno dominical y festivo debe ser un número entero. ", "")
),
""
)</f>
        <v/>
      </c>
      <c r="FV400" s="46">
        <f>IF(AND($DS400,FT400),
IF(AX400="","Debes escribir el valor de las horas recargo nocturno dominical y festivo. ",
IF( ISERR(_xlfn.NUMBERVALUE(AX400)), "El valor de las horas recargo nocturno dominical y festivo debe ser un número válido. ", "")
),
""
)</f>
        <v/>
      </c>
      <c r="FW400" s="46">
        <f>CONCATENATE(AY400,AZ400)&lt;&gt;""</f>
        <v/>
      </c>
      <c r="FX400" s="46">
        <f>IF(AND($DS400,FW400),
IF(AY400="","Debes escribir el número de días de vacaciones comunes. ",
IF( IFERROR(INT(AY400),1.1) &lt;&gt; IFERROR(_xlfn.NUMBERVALUE(AY400),1), "La cantidad de días de vacaciones comunes debe ser un número entero. ", "")
),
""
)</f>
        <v/>
      </c>
      <c r="FY400" s="46">
        <f>IF(AND($DS400,FW400),
IF(AZ400="","Debes escribir el valor de las vacaciones comunes. ",
IF( ISERR(_xlfn.NUMBERVALUE(AZ400)), "El valor de las vacaciones comunes debe ser un número válido. ", "")
),
""
)</f>
        <v/>
      </c>
      <c r="FZ400" s="46">
        <f>CONCATENATE(BA400,BB400)&lt;&gt;""</f>
        <v/>
      </c>
      <c r="GA400" s="46">
        <f>IF(AND($DS400,FZ400),
IF(BA400="","Debes escribir el número de días de vacaciones compensadas. ",
IF( IFERROR(INT(BA400),1.1) &lt;&gt; IFERROR(_xlfn.NUMBERVALUE(BA400),1), "La cantidad de días de vacaciones compensadas debe ser un número entero. ", "")
),
""
)</f>
        <v/>
      </c>
      <c r="GB400" s="46">
        <f>IF(AND($DS400,FZ400),
IF(BB400="","Debes escribir el valor de las vacaciones compensadas. ",
IF( ISERR(_xlfn.NUMBERVALUE(BB400)), "El valor de las vacaciones compensadas debe ser un número válido. ", "")
),
""
)</f>
        <v/>
      </c>
      <c r="GC400" s="46">
        <f>CONCATENATE(BC400,BD400)&lt;&gt;""</f>
        <v/>
      </c>
      <c r="GD400" s="46">
        <f>IF(AND($DS400,GC400),
IF(BC400="","Debes escribir el número de días de prima salarial. ",
IF( IFERROR(INT(BC400),1.1) &lt;&gt; IFERROR(_xlfn.NUMBERVALUE(BC400),1), "La cantidad de días de prima salarial debe ser un número entero. ", "")
),
""
)</f>
        <v/>
      </c>
      <c r="GE400" s="46">
        <f>IF(AND($DS400,GC400),
IF(BD400="","Debes escribir el valor de los días de prima salarial. ",
IF( ISERR(_xlfn.NUMBERVALUE(BD400)), "El valor de los días de prima salarial debe ser un número válido. ", "")
),
""
)</f>
        <v/>
      </c>
      <c r="GF400" s="46">
        <f>IF($DS400,
IF( AND(BE400&lt;&gt;"", ISERR(_xlfn.NUMBERVALUE(BE400))), "El valor de la prima NO saliarial debe ser un número válido. ", "")
)</f>
        <v/>
      </c>
      <c r="GG400" s="46">
        <f>CONCATENATE(BF400,BG400,BH400)&lt;&gt;""</f>
        <v/>
      </c>
      <c r="GH400" s="46">
        <f>IF(AND($DS400,GG400),
IF(BF400="","Debes escribir el valor de las cesantías. ",
IF( ISERR(_xlfn.NUMBERVALUE(BF400)), "El valor de las cesantías debe ser un número válido. ", "")
),
""
)</f>
        <v/>
      </c>
      <c r="GI400" s="46">
        <f>IF(AND($DS400,GG400),
IF(BG400="","Debes escribir el % de cesantías. ",
IF( ISERR(_xlfn.NUMBERVALUE(BG400)), "El % de cesantías debe ser un número válido. ", "")
),
""
)</f>
        <v/>
      </c>
      <c r="GJ400" s="46">
        <f>IF(AND($DS400,GG400),
IF(BH400="","Debes escribir el valor de intereses de cesantías. ",
IF( ISERR(_xlfn.NUMBERVALUE(BH400)), "El valor de intereses de cesantías debe ser un número válido. ", "")
),
""
)</f>
        <v/>
      </c>
      <c r="GK400" s="46">
        <f>CONCATENATE(BI400,BJ400,BK400)&lt;&gt;""</f>
        <v/>
      </c>
      <c r="GL400" s="46">
        <f>IF(AND($DS400,GK400),
IF(BI400="","Debes escribir el número de días de incapacidad. ",
IF( IFERROR(INT(BI400),1.1) &lt;&gt; IFERROR(_xlfn.NUMBERVALUE(BI400),1), "La cantidad de días de incapacidad debe ser un número entero. ", "")
),
""
)</f>
        <v/>
      </c>
      <c r="GM400" s="46">
        <f>IF(AND($DS400,GK400),
IF(BJ400="","Debes escribir el tipo de incapacidad. ",
IF(_xlfn.IFNA(VLOOKUP(BJ400,TIPO_DE_INCAPACIDAD,1,FALSE),-1)=-1,"El tipo de incapacidad es inválida (por favor seleccionarlo de la lista). ","")
),
""
)</f>
        <v/>
      </c>
      <c r="GN400" s="46">
        <f>IF(AND($DS400,GK400),
IF(BK400="","Debes escribir el valor de la incapacidad. ",
IF( ISERR(_xlfn.NUMBERVALUE(BK400)), "El valor de la incapacidad debe ser un número válido. ", "")
),
""
)</f>
        <v/>
      </c>
      <c r="GO400" s="46">
        <f>CONCATENATE(BL400,BM400)&lt;&gt;""</f>
        <v/>
      </c>
      <c r="GP400" s="46">
        <f>IF(AND($DS400,GO400),
IF(BL400="","Debes escribir el número de días de licencia de maternidad o paternidad. ",
IF( IFERROR(INT(BL400),1.1) &lt;&gt; IFERROR(_xlfn.NUMBERVALUE(BL400),1), "La cantidad de días de licencia de maternidad o paternidad debe ser un número entero. ", "")
),
""
)</f>
        <v/>
      </c>
      <c r="GQ400" s="46">
        <f>IF(AND($DS400,GO400),
IF(BM400="","Debes escribir el valor de la licencia de maternidad o paternidad. ",
IF( ISERR(_xlfn.NUMBERVALUE(BM400)), "El valor de la licencia de maternidad o paternidad debe ser un número válido. ", "")
),
""
)</f>
        <v/>
      </c>
      <c r="GR400" s="46">
        <f>CONCATENATE(BN400,BO400)&lt;&gt;""</f>
        <v/>
      </c>
      <c r="GS400" s="46">
        <f>IF(AND($DS400,GR400),
IF(BN400="","Debes escribir el número de días de licencia remunerada. ",
IF( IFERROR(INT(BN400),1.1) &lt;&gt; IFERROR(_xlfn.NUMBERVALUE(BN400),1), "La cantidad de días de licencia remunerada debe ser un número entero. ", "")
),
""
)</f>
        <v/>
      </c>
      <c r="GT400" s="46">
        <f>IF(AND($DS400,GR400),
IF(BO400="","Debes escribir el valor de la licencia remunerada. ",
IF( ISERR(_xlfn.NUMBERVALUE(BO400)), "El valor de la licencia remunerada debe ser un número válido. ", "")
),
""
)</f>
        <v/>
      </c>
      <c r="GU400" s="46">
        <f>IF($DS400,
IF( AND(BP400&lt;&gt;"", ISERR(_xlfn.NUMBERVALUE(BP400))), "El valor de la licencia NO remunerada debe ser un número válido. ", "")
)</f>
        <v/>
      </c>
      <c r="GV400" s="46">
        <f>IF($DS400,
IF( AND(BQ400&lt;&gt;"", ISERR(_xlfn.NUMBERVALUE(BQ400))), "El valor de auxilios salariales debe ser un número válido. ", "")
)</f>
        <v/>
      </c>
      <c r="GW400" s="46">
        <f>IF($DS400,
IF( AND(BR400&lt;&gt;"", ISERR(_xlfn.NUMBERVALUE(BR400))), "El valor de auxilios NO salariales debe ser un número válido. ", "")
)</f>
        <v/>
      </c>
      <c r="GX400" s="46">
        <f>IF($DS400,
IF( AND(BS400&lt;&gt;"", ISERR(_xlfn.NUMBERVALUE(BS400))), "El valor de bonos salariales debe ser un número válido. ", "")
)</f>
        <v/>
      </c>
      <c r="GY400" s="46">
        <f>IF($DS400,
IF( AND(BT400&lt;&gt;"", ISERR(_xlfn.NUMBERVALUE(BT400))), "El valor de bonos NO salariales debe ser un número válido. ", "")
)</f>
        <v/>
      </c>
      <c r="GZ400" s="46">
        <f>IF($DS400,
IF( AND(BU400&lt;&gt;"", ISERR(_xlfn.NUMBERVALUE(BU400))), "El valor de bonos salariales de alimentación debe ser un número válido. ", "")
)</f>
        <v/>
      </c>
      <c r="HA400" s="46">
        <f>IF($DS400,
IF( AND(BV400&lt;&gt;"", ISERR(_xlfn.NUMBERVALUE(BV400))), "El valor de bonos NO salariales de alimentación debe ser un número válido. ", "")
)</f>
        <v/>
      </c>
      <c r="HB400" s="46">
        <f>IF($DS400,
IF( AND(BW400&lt;&gt;"", ISERR(_xlfn.NUMBERVALUE(BW400))), "El valor de bonificaciones salariales debe ser un número válido. ", "")
)</f>
        <v/>
      </c>
      <c r="HC400" s="46">
        <f>IF($DS400,
IF( AND(BX400&lt;&gt;"", ISERR(_xlfn.NUMBERVALUE(BX400))), "El valor de bonificaciones NO salariales debe ser un número válido. ", "")
)</f>
        <v/>
      </c>
      <c r="HD400" s="46">
        <f>IF($DS400,
IF( AND(BY400&lt;&gt;"", ISERR(_xlfn.NUMBERVALUE(BY400))), "El valor de compensaciones ordinarias debe ser un número válido. ", "")
)</f>
        <v/>
      </c>
      <c r="HE400" s="46">
        <f>IF($DS400,
IF( AND(BZ400&lt;&gt;"", ISERR(_xlfn.NUMBERVALUE(BZ400))), "El valor de compensaciones extraordinarias debe ser un número válido. ", "")
)</f>
        <v/>
      </c>
      <c r="HF400" s="46">
        <f>IF($DS400,
IF( AND(CA400&lt;&gt;"", ISERR(_xlfn.NUMBERVALUE(CA400))), "El valor de comisiones debe ser un número válido. ", "")
)</f>
        <v/>
      </c>
      <c r="HG400" s="46">
        <f>IF($DS400,
IF( AND(CB400&lt;&gt;"", ISERR(_xlfn.NUMBERVALUE(CB400))), "El valor de ausencia por huega debe ser un número válido. ", "")
)</f>
        <v/>
      </c>
      <c r="HH400" s="46">
        <f>IF($DS400,
IF( AND(CC400&lt;&gt;"", ISERR(_xlfn.NUMBERVALUE(CC400))), "El valor de anticipos debe ser un número válido. ", "")
)</f>
        <v/>
      </c>
      <c r="HI400" s="46">
        <f>IF($DS400,
IF( AND(CD400&lt;&gt;"", ISERR(_xlfn.NUMBERVALUE(CD400))), "El valor de pagos a terceros debe ser un número válido. ", "")
)</f>
        <v/>
      </c>
      <c r="HJ400" s="46">
        <f>IF($DS400,
IF( AND(CE400&lt;&gt;"", ISERR(_xlfn.NUMBERVALUE(CE400))), "El valor de dotación debe ser un número válido. ", "")
)</f>
        <v/>
      </c>
      <c r="HK400" s="46">
        <f>IF($DS400,
IF( AND(CF400&lt;&gt;"", ISERR(_xlfn.NUMBERVALUE(CF400))), "El valor de apoyo sostenibilidad debe ser un número válido. ", "")
)</f>
        <v/>
      </c>
      <c r="HL400" s="46">
        <f>IF($DS400,
IF( AND(CG400&lt;&gt;"", ISERR(_xlfn.NUMBERVALUE(CG400))), "El valor de teletrabajo debe ser un número válido. ", "")
)</f>
        <v/>
      </c>
      <c r="HM400" s="46">
        <f>IF($DS400,
IF( AND(CH400&lt;&gt;"", ISERR(_xlfn.NUMBERVALUE(CH400))), "El valor de bonificación de retiro debe ser un número válido. ", "")
)</f>
        <v/>
      </c>
      <c r="HN400" s="46">
        <f>IF($DS400,
IF( AND(CI400&lt;&gt;"", ISERR(_xlfn.NUMBERVALUE(CI400))), "El valor de indemnización de retiro debe ser un número válido. ", "")
)</f>
        <v/>
      </c>
      <c r="HO400" s="46">
        <f>IF($DS400,
IF( AND(CJ400&lt;&gt;"", ISERR(_xlfn.NUMBERVALUE(CJ400))), "El valor de reintegros debe ser un número válido. ", "")
)</f>
        <v/>
      </c>
      <c r="HP400" s="46">
        <f>CONCATENATE(CK400,CL400,CM400)&lt;&gt;""</f>
        <v/>
      </c>
      <c r="HQ400" s="46">
        <f>IF(AND($DS400,HP400),
IF(CK400="","Debes escribir la descripción de otro concepto no categorizado. ",""),
""
)</f>
        <v/>
      </c>
      <c r="HR400" s="46">
        <f>IF(AND($DS400,HP400),
IF(CONCATENATE(CL400,CM400)="","Debes escribir al menos un valor de concepto no categorizado (salarial o no salarial). ",
IF(ISERR(_xlfn.NUMBERVALUE(CL400)),"El valor salarial concepto no categorizado debe ser un número válido. ","")
),
""
)</f>
        <v/>
      </c>
      <c r="HS400" s="46">
        <f>IF(AND($DS400,HP400),
IF(CONCATENATE(CL400,CM400)="","Debes escribir al menos un valor de concepto no categorizado (salarial o no salarial). ",
IF(ISERR(_xlfn.NUMBERVALUE(CM400)),"El valor NO salarial concepto no categorizado debe ser un número válido. ","")
),
""
)</f>
        <v/>
      </c>
      <c r="HT400" s="46">
        <f>IF($DS400,
IF(CN400="","Debes escribir el porcentaje del aporte a salud. ",
IF( ISERR(_xlfn.NUMBERVALUE(CN400)), "El valor del porcentaje del aporte a salud debe ser un número válido. ", "")
)
)</f>
        <v/>
      </c>
      <c r="HU400" s="46">
        <f>IF($DS400,
IF(CO400="","Debes escribir el valor del aporte a salud. ",
IF( ISERR(_xlfn.NUMBERVALUE(CO400)), "El valor del aporte a salud debe ser un número válido. ", "")
)
)</f>
        <v/>
      </c>
      <c r="HV400" s="46">
        <f>IF($DS400,
IF( AND(CP400&lt;&gt;"", ISERR(_xlfn.NUMBERVALUE(CP400))), "El valor plan complementario debe ser un número válido. ", "")
)</f>
        <v/>
      </c>
      <c r="HW400" s="46">
        <f>IF($DS400,
IF(CQ400="","Debes escribir el porcentaje del aporte a pensión. ",
IF( ISERR(_xlfn.NUMBERVALUE(CQ400)), "El valor del porcentaje del aporte a pensión debe ser un número válido. ", "")
)
)</f>
        <v/>
      </c>
      <c r="HX400" s="46">
        <f>IF($DS400,
IF(CR400="","Debes escribir el valor del aporte a pensión. ",
IF( ISERR(_xlfn.NUMBERVALUE(CR400)), "El valor del aporte a salud debe ser un número válido. ", "")
)
)</f>
        <v/>
      </c>
      <c r="HY400" s="46">
        <f>IF($DS400,
IF( AND(CS400&lt;&gt;"", ISERR(_xlfn.NUMBERVALUE(CS400))), "El valor pensión voluntaria debe ser un número válido. ", "")
)</f>
        <v/>
      </c>
      <c r="HZ400" s="46">
        <f>CONCATENATE(CT400,CU400,CV400,CW400)&lt;&gt;""</f>
        <v/>
      </c>
      <c r="IA400" s="46">
        <f>IF(AND($DS400,HZ400),
IF(CT400="","Debes escribir el % del fondo de seguridad pensional. ",
IF( ISERR(_xlfn.NUMBERVALUE(CT400)), "El % del fondo de seguridad debe ser un número válido. ", "")
),
""
)</f>
        <v/>
      </c>
      <c r="IB400" s="46">
        <f>IF(AND($DS400,HZ400),
IF(CU400="","Debes escribir el valor del aporte al fondo de solidaridad pensional. ",
IF( ISERR(_xlfn.NUMBERVALUE(CU400)), "El valor del aporte al fondo de solidaridad pensional debe ser un número válido. ", "")
),
""
)</f>
        <v/>
      </c>
      <c r="IC400" s="46">
        <f>IF(AND($DS400,HZ400),
IF(CV400="","Debes escribir el % del fondo de subsistencia. ",
IF( ISERR(_xlfn.NUMBERVALUE(CV400)), "El % del fondo de subsistencia debe ser un número válido. ", "")
),
""
)</f>
        <v/>
      </c>
      <c r="ID400" s="46">
        <f>IF(AND($DS400,HZ400),
IF(CW400="","Debes escribir el valor del fondo de subsistencia. ",
IF( ISERR(_xlfn.NUMBERVALUE(CW400)), "El valor del fondo de subsistencia debe ser un número válido. ", "")
),
""
)</f>
        <v/>
      </c>
      <c r="IE400" s="46">
        <f>CONCATENATE(CX400,CY400)&lt;&gt;""</f>
        <v/>
      </c>
      <c r="IF400" s="46">
        <f>IF(AND($DS400,IE400),
IF(CX400="","Debes escribir el % de sindicato. ",
IF( ISERR(_xlfn.NUMBERVALUE(CX400)), "El % de sindicato debe ser un número válido. ", "")
),
""
)</f>
        <v/>
      </c>
      <c r="IG400" s="46">
        <f>IF(AND($DS400,IE400),
IF(CY400="","Debes escribir el valor del sindicato. ",
IF( ISERR(_xlfn.NUMBERVALUE(CY400)), "El valor del sindicato debe ser un número válido. ", "")
),
""
)</f>
        <v/>
      </c>
      <c r="IH400" s="46">
        <f>IF($DS400,
IF( AND(CZ400&lt;&gt;"", ISERR(_xlfn.NUMBERVALUE(CZ400))), "El valor de sanción pública debe ser un número válido. ", "")
)</f>
        <v/>
      </c>
      <c r="II400" s="46">
        <f>IF($DS400,
IF( AND(DA400&lt;&gt;"", ISERR(_xlfn.NUMBERVALUE(DA400))), "El valor de sanción privada debe ser un número válido. ", "")
)</f>
        <v/>
      </c>
      <c r="IJ400" s="46">
        <f>CONCATENATE(DB400,DC400)&lt;&gt;""</f>
        <v/>
      </c>
      <c r="IK400" s="46">
        <f>IF(AND($DS400,IJ400),
IF(DB400="","Debes escribir la descripción de libranza. ",""),
""
)</f>
        <v/>
      </c>
      <c r="IL400" s="46">
        <f>IF(AND($DS400,IJ400),
IF(DC400="","Debes escribir la cuota libranza. ",
IF(ISERR(_xlfn.NUMBERVALUE(DC400)),"El valor de la cuota libranza debe ser un número válido. ","")
),
""
)</f>
        <v/>
      </c>
      <c r="IM400" s="46">
        <f>IF($DS400,
IF( AND(DD400&lt;&gt;"", ISERR(_xlfn.NUMBERVALUE(DD400))), "El valor de pagos a terceros debe ser un número válido. ", "")
)</f>
        <v/>
      </c>
      <c r="IN400" s="46">
        <f>IF($DS400,
IF( AND(DE400&lt;&gt;"", ISERR(_xlfn.NUMBERVALUE(DE400))), "El valor de anticipos debe ser un número válido. ", "")
)</f>
        <v/>
      </c>
      <c r="IO400" s="46">
        <f>IF($DS400,
IF( AND(DF400&lt;&gt;"", ISERR(_xlfn.NUMBERVALUE(DF400))), "El valor de AFC debe ser un número válido. ", "")
)</f>
        <v/>
      </c>
      <c r="IP400" s="46">
        <f>IF($DS400,
IF( AND(DG400&lt;&gt;"", ISERR(_xlfn.NUMBERVALUE(DG400))), "El valor de rete-fuente debe ser un número válido. ", "")
)</f>
        <v/>
      </c>
      <c r="IQ400" s="46">
        <f>IF($DS400,
IF( AND(DH400&lt;&gt;"", ISERR(_xlfn.NUMBERVALUE(DH400))), "El valor de cooperativa de trabajo debe ser un número válido. ", "")
)</f>
        <v/>
      </c>
      <c r="IR400" s="46">
        <f>IF($DS400,
IF( AND(DI400&lt;&gt;"", ISERR(_xlfn.NUMBERVALUE(DI400))), "El valor de embargo fiscal debe ser un número válido. ", "")
)</f>
        <v/>
      </c>
      <c r="IS400" s="46">
        <f>IF($DS400,
IF( AND(DJ400&lt;&gt;"", ISERR(_xlfn.NUMBERVALUE(DJ400))), "El valor de educación debe ser un número válido. ", "")
)</f>
        <v/>
      </c>
      <c r="IT400" s="46">
        <f>IF($DS400,
IF( AND(DK400&lt;&gt;"", ISERR(_xlfn.NUMBERVALUE(DK400))), "El valor de reintegro debe ser un número válido. ", "")
)</f>
        <v/>
      </c>
      <c r="IU400" s="46">
        <f>IF($DS400,
IF( AND(DL400&lt;&gt;"", ISERR(_xlfn.NUMBERVALUE(DL400))), "El valor de deuda debe ser un número válido. ", "")
)</f>
        <v/>
      </c>
      <c r="IV400" s="46">
        <f>IF($DS400,
IF( AND(DM400&lt;&gt;"", ISERR(_xlfn.NUMBERVALUE(DM400))), "El valor de otras deducciones debe ser un número válido. ", "")
)</f>
        <v/>
      </c>
      <c r="IW400" s="46">
        <f>IF($DS400,
IF(DN400="","Debes escribir el valor de los devengos totales. ",
IF( ISERR(_xlfn.NUMBERVALUE(DN400)), "El valor de los devengos totales debe ser un número válido. ", "")
)
)</f>
        <v/>
      </c>
      <c r="IX400" s="46">
        <f>IF($DS400,
IF(DO400="","Debes escribir el valor de las deducciones totales. ",
IF( ISERR(_xlfn.NUMBERVALUE(DO400)), "El valor de las deducciones totales debe ser un número válido. ", "")
)
)</f>
        <v/>
      </c>
      <c r="IY400" s="46">
        <f>IF($DS400,
IF(DP400="","Debes escribir el valor del salario total. ",
IF( ISERR(_xlfn.NUMBERVALUE(DP400)), "El valor del salario total debe ser un número válido. ", "")
)
)</f>
        <v/>
      </c>
    </row>
    <row r="401">
      <c r="B401" s="48" t="n">
        <v>389</v>
      </c>
      <c r="C401" s="61">
        <f>IF(AND(DS401,DP401&lt;&gt;""),
IF(DQ401="","OK","Error"),
""
)</f>
        <v/>
      </c>
      <c r="D401" s="53" t="n"/>
      <c r="E401" s="52" t="n"/>
      <c r="F401" s="112" t="n"/>
      <c r="G401" s="52" t="n"/>
      <c r="H401" s="53" t="n"/>
      <c r="I401" s="52" t="n"/>
      <c r="J401" s="52" t="n"/>
      <c r="K401" s="53" t="n"/>
      <c r="L401" s="55" t="n"/>
      <c r="M401" s="108" t="n"/>
      <c r="N401" s="56" t="n"/>
      <c r="O401" s="52" t="n"/>
      <c r="P401" s="52" t="n"/>
      <c r="Q401" s="52" t="n"/>
      <c r="R401" s="52" t="n"/>
      <c r="S401" s="52" t="n"/>
      <c r="T401" s="53" t="n"/>
      <c r="U401" s="52" t="n"/>
      <c r="V401" s="52" t="n"/>
      <c r="W401" s="55" t="n"/>
      <c r="X401" s="55" t="n"/>
      <c r="Y401" s="52" t="n"/>
      <c r="Z401" s="55" t="n"/>
      <c r="AA401" s="52" t="n"/>
      <c r="AB401" s="53" t="n"/>
      <c r="AC401" s="53" t="n"/>
      <c r="AD401" s="53" t="n"/>
      <c r="AE401" s="177" t="n"/>
      <c r="AF401" s="113" t="n"/>
      <c r="AG401" s="177" t="n"/>
      <c r="AH401" s="178" t="n"/>
      <c r="AI401" s="178" t="n"/>
      <c r="AJ401" s="178" t="n"/>
      <c r="AK401" s="114" t="n"/>
      <c r="AL401" s="178" t="n"/>
      <c r="AM401" s="114" t="n"/>
      <c r="AN401" s="178" t="n"/>
      <c r="AO401" s="114" t="n"/>
      <c r="AP401" s="178" t="n"/>
      <c r="AQ401" s="114" t="n"/>
      <c r="AR401" s="178" t="n"/>
      <c r="AS401" s="114" t="n"/>
      <c r="AT401" s="178" t="n"/>
      <c r="AU401" s="114" t="n"/>
      <c r="AV401" s="178" t="n"/>
      <c r="AW401" s="114" t="n"/>
      <c r="AX401" s="178" t="n"/>
      <c r="AY401" s="114" t="n"/>
      <c r="AZ401" s="178" t="n"/>
      <c r="BA401" s="114" t="n"/>
      <c r="BB401" s="178" t="n"/>
      <c r="BC401" s="114" t="n"/>
      <c r="BD401" s="178" t="n"/>
      <c r="BE401" s="178" t="n"/>
      <c r="BF401" s="178" t="n"/>
      <c r="BG401" s="59" t="n"/>
      <c r="BH401" s="178" t="n"/>
      <c r="BI401" s="114" t="n"/>
      <c r="BJ401" s="53" t="n"/>
      <c r="BK401" s="178" t="n"/>
      <c r="BL401" s="114" t="n"/>
      <c r="BM401" s="178" t="n"/>
      <c r="BN401" s="114" t="n"/>
      <c r="BO401" s="178" t="n"/>
      <c r="BP401" s="178" t="n"/>
      <c r="BQ401" s="178" t="n"/>
      <c r="BR401" s="178" t="n"/>
      <c r="BS401" s="178" t="n"/>
      <c r="BT401" s="178" t="n"/>
      <c r="BU401" s="178" t="n"/>
      <c r="BV401" s="178" t="n"/>
      <c r="BW401" s="178" t="n"/>
      <c r="BX401" s="178" t="n"/>
      <c r="BY401" s="178" t="n"/>
      <c r="BZ401" s="178" t="n"/>
      <c r="CA401" s="178" t="n"/>
      <c r="CB401" s="178" t="n"/>
      <c r="CC401" s="178" t="n"/>
      <c r="CD401" s="178" t="n"/>
      <c r="CE401" s="178" t="n"/>
      <c r="CF401" s="178" t="n"/>
      <c r="CG401" s="178" t="n"/>
      <c r="CH401" s="178" t="n"/>
      <c r="CI401" s="178" t="n"/>
      <c r="CJ401" s="178" t="n"/>
      <c r="CK401" s="53" t="n"/>
      <c r="CL401" s="178" t="n"/>
      <c r="CM401" s="178" t="n"/>
      <c r="CN401" s="60" t="n"/>
      <c r="CO401" s="177" t="n"/>
      <c r="CP401" s="178" t="n"/>
      <c r="CQ401" s="60" t="n"/>
      <c r="CR401" s="177" t="n"/>
      <c r="CS401" s="178" t="n"/>
      <c r="CT401" s="59" t="n"/>
      <c r="CU401" s="178" t="n"/>
      <c r="CV401" s="59" t="n"/>
      <c r="CW401" s="178" t="n"/>
      <c r="CX401" s="59" t="n"/>
      <c r="CY401" s="178" t="n"/>
      <c r="CZ401" s="178" t="n"/>
      <c r="DA401" s="178" t="n"/>
      <c r="DB401" s="53" t="n"/>
      <c r="DC401" s="178" t="n"/>
      <c r="DD401" s="178" t="n"/>
      <c r="DE401" s="178" t="n"/>
      <c r="DF401" s="178" t="n"/>
      <c r="DG401" s="178" t="n"/>
      <c r="DH401" s="178" t="n"/>
      <c r="DI401" s="178" t="n"/>
      <c r="DJ401" s="178" t="n"/>
      <c r="DK401" s="178" t="n"/>
      <c r="DL401" s="178" t="n"/>
      <c r="DM401" s="178" t="n"/>
      <c r="DN401" s="177" t="n"/>
      <c r="DO401" s="177" t="n"/>
      <c r="DP401" s="177" t="n"/>
      <c r="DQ401" s="76">
        <f>IF(AND(DS401,DP401&lt;&gt;""),
CONCATENATE(DT401,DU401,DV401,DW401,DX401,DY401,DZ401,EA401,EB401,EC401,ED401,EE401,EF401,EG401,EH401,EI401,EJ401,EK401,EL401,EM401,EN401,EO401,EP401,EQ401,ES401,ET401,EU401,EV401,EW401,EX401,EY401,EZ401,FA401,FC401,FD401,FF401,FG401,FI401,FJ401,FL401,FM401,FO401,FP401,FR401,FS401,FU401,FV401,FX401,FY401,GA401,GB401,GD401,GE401,GF401,GH401,GI401,GJ401,GL401,GM401,GN401,GP401,GQ401,GS401,GT401,GU401,GV401,GW401,GX401,GY401,GZ401,HA401,HB401,HC401,HD401,HE401,HF401,HG401,HH401,HI401,HJ401,HK401,HL401,HM401,HN401,HO401,HQ401,HR401,HS401,HT401,HU401,HV401,HW401,HX401,HY401,IA401,IB401,IC401,ID401,IF401,IG401,IH401,II401,IK401,IL401,IM401,IN401,IO401,IP401,IQ401,IR401,IS401,IT401,IU401,IV401,IW401,IX401,IY401,IZ401),
""
)</f>
        <v/>
      </c>
      <c r="DR401" s="53" t="n"/>
      <c r="DS401" s="46">
        <f>CONCATENATE(D401,$E401,$F401,$G401,H401,$I401,$J401,K401,$L401,$M401,N401,$O401,$P401,$Q401,$R401,$S401,T401,$U401,$V401,$W401,$X401,$Y401,$Z401,$AA401,AB401,AC401,AD401,$AE401,$AF401,$AG401,AH401,AI401,AJ401,AK401,AL401,AM401,AN401,AO401,AP401,AQ401,AR401,AS401,AT401,AU401,AV401,AW401,AX401,AY401,AZ401,BA401,BB401,BC401,BD401,BE401,BF401,BG401,BH401,BI401,BJ401,BK401,BL401,BM401,BN401,BO401,BP401,BQ401,BR401,BS401,BT401,BU401,BV401,BW401,BX401,BY401,BZ401,CA401,CB401,CC401,CD401,CE401,CF401,CG401,CH401,CI401,CJ401,CK401,CL401,CM401,$CN401,$CO401,CP401,$CQ401,$CR401,CS401,CT401,CU401,CV401,CW401,CX401,CY401,CZ401,DA401,DB401,DC401,DD401,DE401,DF401,DG401,DH401,DI401,DJ401,DK401,DL401,DM401,$DN401,$DO401,$DP401,DR401)&lt;&gt;""</f>
        <v/>
      </c>
      <c r="DT401" s="46">
        <f>IF(AND($DS401,$E$4&lt;&gt;""),
IF(LEFT($E$4,2) = "1.",
IF(D401&lt;&gt;"","El CUNE sólo se envía en operaciones de novedad o ajuste. ",""),
IF(D401="","Debes escribir un CUNE válido para realizar operaciones de novedad o ajuste. ","")),
""
)</f>
        <v/>
      </c>
      <c r="DU401" s="46">
        <f>IF($DS401,
IF(E401="","Debes seleccionar el tipo de documento del empleado. ",
IF(_xlfn.IFNA(VLOOKUP(E401,TIPO_DE_DOCUMENTO,1,FALSE),-1)=-1,"El tipo de documento no es válido (por favor seleccionarlo de la lista). ","")
)
)</f>
        <v/>
      </c>
      <c r="DV401" s="46">
        <f>IF($DS401,
IF(F401="","Debes escribir el número de documento del empleado. ","")
)</f>
        <v/>
      </c>
      <c r="DW401" s="46">
        <f>IF($DS401,
IF(G401="","Debes escribir el primer nombre del empleado. ","")
)</f>
        <v/>
      </c>
      <c r="DY401" s="46">
        <f>IF($DS401,
IF(I401="","Debes escribir el primer apellido del empleado. ","")
)</f>
        <v/>
      </c>
      <c r="DZ401" s="46">
        <f>IF($DS401,
IF(J401="","Debes escribir el segundo apellido del empleado. ","")
)</f>
        <v/>
      </c>
      <c r="EB401" s="46">
        <f>IF($DS401,
IF(L401="","Debes escribir la fecha de ingreso del empleado. ",
IF(ISERR(DATE(YEAR(L401),MONTH(L401),DAY(L401))), "El valor ingresado en fecha de ingreso no tiene un formato válido. ","")
)
)</f>
        <v/>
      </c>
      <c r="EC401" s="46">
        <f>IF($DS401,
IF(M401="","Debes escribir el tiempo laborado. ",
IF( IFERROR(INT(M401),1.1) &lt;&gt; IFERROR(_xlfn.NUMBERVALUE(M401),1), "El valor de los días trabajados debe ser un número entero. ", "")
)
)</f>
        <v/>
      </c>
      <c r="ED401" s="46">
        <f>IF($DS401,
IF( AND(N401&lt;&gt;"", ISERR(DATE(YEAR(N401),MONTH(N401),DAY(N401))) ), "El valor ingresado en fecha de ingreso no tiene un formato válido. ",
IF( AND(N401&lt;&gt;"", $E$6&lt;&gt;"", DATE(YEAR(N401), MONTH(N401), 1) &lt;&gt; IFERROR(DATE(MID($E$6, 1, 4), MID($E$6, 6, 2),1), "1/1/1900") ), "La fecha de retiro debe estar dentro del período liquidado. ", "")
)
)</f>
        <v/>
      </c>
      <c r="EE401" s="46">
        <f>IF($DS401,
IF(O401="","Debes seleccionar el tipo de trabajador. ",
IF(_xlfn.IFNA(VLOOKUP(O401,TIPO_DE_TRABAJADOR,1,FALSE),-1)=-1,"El tipo de trabajador no es válido (por favor seleccionarlo de la lista). ","")
)
)</f>
        <v/>
      </c>
      <c r="EF401" s="46">
        <f>IF($DS401,
IF(P401="","Debes seleccionar si es un trabajador dependiente pensionado por vejez. ",
IF(_xlfn.IFNA(VLOOKUP(P401,SUBTIPO_DE_TRABAJADOR,1,FALSE),-1)=-1,"El tipo de trabajador dependiente pensionado por vejez no es válido (por favor seleccionarlo de la lista). ","")
)
)</f>
        <v/>
      </c>
      <c r="EG401" s="46">
        <f>IF($DS401,
IF(Q401="","Debes seleccionar el tipo de contrato del trabajador. ",
IF(_xlfn.IFNA(VLOOKUP(Q401,TIPO_DE_CONTRATO,1,FALSE),-1)=-1,"El tipo de contrato del trabajador no es válido (por favor seleccionarlo de la lista). ","")
)
)</f>
        <v/>
      </c>
      <c r="EH401" s="46">
        <f>IF($DS401,
IF(R401="","Debes seleccionar si es un salario integral. ",
IF(_xlfn.IFNA(VLOOKUP(R401,SI_NO,1,FALSE),-1)=-1,"Valor no válido para salario integral (por favor seleccionarlo de la lista). ","")
)
)</f>
        <v/>
      </c>
      <c r="EI401" s="46">
        <f>IF($DS401,
IF(S401="","Debes seleccionar si el trabajador realiza actividades de riesgo. ",
IF(_xlfn.IFNA(VLOOKUP(S401,SI_NO,1,FALSE),-1)=-1,"Valor no válido para actividad de alto riesgo (por favor seleccionarlo de la lista). ","")
)
)</f>
        <v/>
      </c>
      <c r="EK401" s="46">
        <f>IF($DS401,
IF(U401="","Debes escribir el código del municipio de residencia del trabajador. ",
IF(_xlfn.IFNA(VLOOKUP(U401,MUNICIPIO,1,FALSE),-1)=-1,"El municipio de residencia del trabajador es inválido (por favor seleccionarlo de la lista). ","")
)
)</f>
        <v/>
      </c>
      <c r="EL401" s="46">
        <f>IF($DS401,
IF(V401="","Debes escribir el la dirección de residendia del trabajador. ","")
)</f>
        <v/>
      </c>
      <c r="EM401" s="46">
        <f>IF($DS401,
IF(W401="","Debes escribir la fecha de inicio de la liquidación. ",
IF(ISERR(DATE(YEAR(W401),MONTH(W401),DAY(W401))),"El valor ingresado en fecha de inicio de liquidación no tiene un formato válido. ",
IF( AND($E$6&lt;&gt;"", DATE(YEAR(W401), MONTH(W401), 1) &lt;&gt; IFERROR(DATE(MID($E$6, 1, 4), MID($E$6, 6, 2),1), "1/1/1900") ), "La fecha de inicio de la liquidación debe estar dentro del período liquidado. ", "")
)
)
)</f>
        <v/>
      </c>
      <c r="EN401" s="46">
        <f>IF($DS401,
IF(X401="","Debes escribir la fecha de fin de la liquidación. ",
IF(ISERR(DATE(YEAR(X401),MONTH(X401),DAY(X401))),"El valor ingresado en fecha de fin de liquidación no tiene un formato válido. ",
IF( AND($E$6&lt;&gt;"", DATE(YEAR(X401), MONTH(X401), 1) &lt;&gt; IFERROR(DATE(MID($E$6, 1, 4), MID($E$6, 6, 2),1), "1/1/1900") ), "La fecha de fin de la liquidación debe estar dentro del período liquidado. ", "")
)
)
)</f>
        <v/>
      </c>
      <c r="EO401" s="46">
        <f>IF($DS401,
IF(Y401="","Debes escribir la frecuencia de pago del trabajador. ",
IF(_xlfn.IFNA(VLOOKUP(Y401,PERÍODO_DE_NÓMINA,1,FALSE),-1)=-1,"La frecuencia de pago es inválida (por favor seleccionarlo de la lista). ","")
)
)</f>
        <v/>
      </c>
      <c r="EP401" s="46">
        <f>IF($DS401,
IF(Z401="","Debes escribir la fecha de pago. ",
IF(ISERR(DATE(YEAR(Z401),MONTH(Z401),DAY(Z401))), "El valor ingresado en fecha de pago no tiene un formato válido. ","")
)
)</f>
        <v/>
      </c>
      <c r="EQ401" s="46">
        <f>IF($DS401,
IF(AA401="","Debes escribir el medio de pago. ",
IF(_xlfn.IFNA(VLOOKUP(AA401,MEDIOS_DE_PAGO,1,FALSE),-1)=-1,"El medio de pago es inválido (por favor seleccionarlo de la lista). ","")
)
)</f>
        <v/>
      </c>
      <c r="ER401" s="46">
        <f>OR(AA401='Tablas '!$T$4,AA401='Tablas '!$T$7,AA401='Tablas '!$T$8,AA401='Tablas '!$T$11)</f>
        <v/>
      </c>
      <c r="ES401" s="46">
        <f>IF(AND($DS401,ER401),
IF(AB401="","Debes escribir la entidad bancaria. ",""),
""
)</f>
        <v/>
      </c>
      <c r="ET401" s="46">
        <f>IF(AND($DS401,ER401),
IF(AC401="","Debes escribir el tipo de cuenta bancaria. ",
IF(_xlfn.IFNA(VLOOKUP(AC401,TIPO_DE_CUENTA,1,FALSE),-1)=-1,"El tipo de cuenta bancaria es inválida (por favor seleccionarlo de la lista). ","")
),
""
)</f>
        <v/>
      </c>
      <c r="EU401" s="46">
        <f>IF(AND($DS401,ER401),
IF(AD401="","Debes escribir el número de cuenta bancaria. ",""),
""
)</f>
        <v/>
      </c>
      <c r="EV401" s="46">
        <f>IF($DS401,
IF(AE401="","Debes escribir el valor del sueldo básico. ",
IF( ISERR(_xlfn.NUMBERVALUE(AE401)), "El valor del sueldo básico debe ser un número válido. ", "")
)
)</f>
        <v/>
      </c>
      <c r="EW401" s="46">
        <f>IF($DS401,
IF(AF401="","Debes escribir el número de días trabajados. ",
IF( IFERROR(INT(AF401),1.1) &lt;&gt; IFERROR(_xlfn.NUMBERVALUE(AF401),1), "La cantidad de días trabajados debe ser un número entero. ", "")
)
)</f>
        <v/>
      </c>
      <c r="EX401" s="46">
        <f>IF($DS401,
IF(AG401="","Debes escribir el valor del sueldo trabajado. ",
IF( ISERR(_xlfn.NUMBERVALUE(AG401)), "El valor del sueldo trabajado debe ser un número válido. ", "")
)
)</f>
        <v/>
      </c>
      <c r="EY401" s="46">
        <f>IF($DS401,
IF( AND(AH401&lt;&gt;"", ISERR(_xlfn.NUMBERVALUE(AH401))), "El valor del auxilio de transporte debe ser un número válido. ", "")
)</f>
        <v/>
      </c>
      <c r="EZ401" s="46">
        <f>IF($DS401,
IF( AND(AI401&lt;&gt;"", ISERR(_xlfn.NUMBERVALUE(AI401))), "El valor de viáticos salariales debe ser un número válido. ", "")
)</f>
        <v/>
      </c>
      <c r="FA401" s="46">
        <f>IF($DS401,
IF( AND(AJ401&lt;&gt;"", ISERR(_xlfn.NUMBERVALUE(AJ401))), "El valor de viáticos NO salariales debe ser un número válido. ", "")
)</f>
        <v/>
      </c>
      <c r="FB401" s="46">
        <f>CONCATENATE(AK401,AL401)&lt;&gt;""</f>
        <v/>
      </c>
      <c r="FC401" s="46">
        <f>IF(AND($DS401,FB401),
IF(AK401="","Debes escribir el número de horas extras diurnas. ",
IF( IFERROR(INT(AK401),1.1) &lt;&gt; IFERROR(_xlfn.NUMBERVALUE(AK401),1), "La cantidad de horas extras diurnas debe ser un número entero. ", "")
),
""
)</f>
        <v/>
      </c>
      <c r="FD401" s="46">
        <f>IF(AND($DS401,FB401),
IF(AL401="","Debes escribir el valor de las horas extras diurnas. ",
IF( ISERR(_xlfn.NUMBERVALUE(AL401)), "El valor de las horas extras duirnas debe ser un número válido. ", "")
),
""
)</f>
        <v/>
      </c>
      <c r="FE401" s="46">
        <f>CONCATENATE(AM401,AN401)&lt;&gt;""</f>
        <v/>
      </c>
      <c r="FF401" s="46">
        <f>IF(AND($DS401,FE401),
IF(AM401="","Debes escribir el número de horas extras nocturnas. ",
IF( IFERROR(INT(AM401),1.1) &lt;&gt; IFERROR(_xlfn.NUMBERVALUE(AM401),1), "La cantidad de horas extras nocturnas debe ser un número entero. ", "")
),
""
)</f>
        <v/>
      </c>
      <c r="FG401" s="46">
        <f>IF(AND($DS401,FE401),
IF(AN401="","Debes escribir el valor de las horas extras nocturnas. ",
IF( ISERR(_xlfn.NUMBERVALUE(AN401)), "El valor de las horas extras nocturnas debe ser un número válido. ", "")
),
""
)</f>
        <v/>
      </c>
      <c r="FH401" s="46">
        <f>CONCATENATE(AO401,AP401)&lt;&gt;""</f>
        <v/>
      </c>
      <c r="FI401" s="46">
        <f>IF(AND($DS401,FH401),
IF(AO401="","Debes escribir el número de horas extras diurnas dominicales y festivas. ",
IF( IFERROR(INT(AO401),1.1) &lt;&gt; IFERROR(_xlfn.NUMBERVALUE(AO401),1), "La cantidad de horas extras diurnas dominicales y festivas debe ser un número entero. ", "")
),
""
)</f>
        <v/>
      </c>
      <c r="FJ401" s="46">
        <f>IF(AND($DS401,FH401),
IF(AP401="","Debes escribir el valor de las horas extras diurnas dominicales y festivas. ",
IF( ISERR(_xlfn.NUMBERVALUE(AP401)), "El valor de las horas extras diurnas dominicales y festivas debe ser un número válido. ", "")
),
""
)</f>
        <v/>
      </c>
      <c r="FK401" s="46">
        <f>CONCATENATE(AQ401,AR401)&lt;&gt;""</f>
        <v/>
      </c>
      <c r="FL401" s="46">
        <f>IF(AND($DS401,FK401),
IF(AQ401="","Debes escribir el número de horas extras nocturnas dominicales y festivas. ",
IF( IFERROR(INT(AQ401),1.1) &lt;&gt; IFERROR(_xlfn.NUMBERVALUE(AQ401),1), "La cantidad de horas extras nocturnas dominicales y festivas debe ser un número entero. ", "")
),
""
)</f>
        <v/>
      </c>
      <c r="FM401" s="46">
        <f>IF(AND($DS401,FK401),
IF(AR401="","Debes escribir el valor de las horas extras nocturnas dominicales y festivas. ",
IF( ISERR(_xlfn.NUMBERVALUE(AR401)), "El valor de las horas extras nocturnas dominicales y festivas debe ser un número válido. ", "")
),
""
)</f>
        <v/>
      </c>
      <c r="FN401" s="46">
        <f>CONCATENATE(AS401,AT401)&lt;&gt;""</f>
        <v/>
      </c>
      <c r="FO401" s="46">
        <f>IF(AND($DS401,FN401),
IF(AS401="","Debes escribir el número de horas recargo nocturno. ",
IF( IFERROR(INT(AS401),1.1) &lt;&gt; IFERROR(_xlfn.NUMBERVALUE(AS401),1), "La cantidad de horas recargo nocturno debe ser un número entero. ", "")
),
""
)</f>
        <v/>
      </c>
      <c r="FP401" s="46">
        <f>IF(AND($DS401,FN401),
IF(AT401="","Debes escribir el valor de las horas recargo nocturno. ",
IF( ISERR(_xlfn.NUMBERVALUE(AT401)), "El valor de las horas recargo nocturno debe ser un número válido. ", "")
),
""
)</f>
        <v/>
      </c>
      <c r="FQ401" s="46">
        <f>CONCATENATE(AU401,AV401)&lt;&gt;""</f>
        <v/>
      </c>
      <c r="FR401" s="46">
        <f>IF(AND($DS401,FQ401),
IF(AU401="","Debes escribir el número de horas recargo diurno dominical y festivo. ",
IF( IFERROR(INT(AU401),1.1) &lt;&gt; IFERROR(_xlfn.NUMBERVALUE(AU401),1), "La cantidad de horas recargo diurno dominical y festivo debe ser un número entero. ", "")
),
""
)</f>
        <v/>
      </c>
      <c r="FS401" s="46">
        <f>IF(AND($DS401,FQ401),
IF(AV401="","Debes escribir el valor de las horas recargo diurno dominical y festivo. ",
IF( ISERR(_xlfn.NUMBERVALUE(AV401)), "El valor de las horas recargo diurno dominical y festivo debe ser un número válido. ", "")
),
""
)</f>
        <v/>
      </c>
      <c r="FT401" s="46">
        <f>CONCATENATE(AW401,AX401)&lt;&gt;""</f>
        <v/>
      </c>
      <c r="FU401" s="46">
        <f>IF(AND($DS401,FT401),
IF(AW401="","Debes escribir el número de horas recargo nocturno dominical y festivo. ",
IF( IFERROR(INT(AW401),1.1) &lt;&gt; IFERROR(_xlfn.NUMBERVALUE(AW401),1), "La cantidad de horas recargo nocturno dominical y festivo debe ser un número entero. ", "")
),
""
)</f>
        <v/>
      </c>
      <c r="FV401" s="46">
        <f>IF(AND($DS401,FT401),
IF(AX401="","Debes escribir el valor de las horas recargo nocturno dominical y festivo. ",
IF( ISERR(_xlfn.NUMBERVALUE(AX401)), "El valor de las horas recargo nocturno dominical y festivo debe ser un número válido. ", "")
),
""
)</f>
        <v/>
      </c>
      <c r="FW401" s="46">
        <f>CONCATENATE(AY401,AZ401)&lt;&gt;""</f>
        <v/>
      </c>
      <c r="FX401" s="46">
        <f>IF(AND($DS401,FW401),
IF(AY401="","Debes escribir el número de días de vacaciones comunes. ",
IF( IFERROR(INT(AY401),1.1) &lt;&gt; IFERROR(_xlfn.NUMBERVALUE(AY401),1), "La cantidad de días de vacaciones comunes debe ser un número entero. ", "")
),
""
)</f>
        <v/>
      </c>
      <c r="FY401" s="46">
        <f>IF(AND($DS401,FW401),
IF(AZ401="","Debes escribir el valor de las vacaciones comunes. ",
IF( ISERR(_xlfn.NUMBERVALUE(AZ401)), "El valor de las vacaciones comunes debe ser un número válido. ", "")
),
""
)</f>
        <v/>
      </c>
      <c r="FZ401" s="46">
        <f>CONCATENATE(BA401,BB401)&lt;&gt;""</f>
        <v/>
      </c>
      <c r="GA401" s="46">
        <f>IF(AND($DS401,FZ401),
IF(BA401="","Debes escribir el número de días de vacaciones compensadas. ",
IF( IFERROR(INT(BA401),1.1) &lt;&gt; IFERROR(_xlfn.NUMBERVALUE(BA401),1), "La cantidad de días de vacaciones compensadas debe ser un número entero. ", "")
),
""
)</f>
        <v/>
      </c>
      <c r="GB401" s="46">
        <f>IF(AND($DS401,FZ401),
IF(BB401="","Debes escribir el valor de las vacaciones compensadas. ",
IF( ISERR(_xlfn.NUMBERVALUE(BB401)), "El valor de las vacaciones compensadas debe ser un número válido. ", "")
),
""
)</f>
        <v/>
      </c>
      <c r="GC401" s="46">
        <f>CONCATENATE(BC401,BD401)&lt;&gt;""</f>
        <v/>
      </c>
      <c r="GD401" s="46">
        <f>IF(AND($DS401,GC401),
IF(BC401="","Debes escribir el número de días de prima salarial. ",
IF( IFERROR(INT(BC401),1.1) &lt;&gt; IFERROR(_xlfn.NUMBERVALUE(BC401),1), "La cantidad de días de prima salarial debe ser un número entero. ", "")
),
""
)</f>
        <v/>
      </c>
      <c r="GE401" s="46">
        <f>IF(AND($DS401,GC401),
IF(BD401="","Debes escribir el valor de los días de prima salarial. ",
IF( ISERR(_xlfn.NUMBERVALUE(BD401)), "El valor de los días de prima salarial debe ser un número válido. ", "")
),
""
)</f>
        <v/>
      </c>
      <c r="GF401" s="46">
        <f>IF($DS401,
IF( AND(BE401&lt;&gt;"", ISERR(_xlfn.NUMBERVALUE(BE401))), "El valor de la prima NO saliarial debe ser un número válido. ", "")
)</f>
        <v/>
      </c>
      <c r="GG401" s="46">
        <f>CONCATENATE(BF401,BG401,BH401)&lt;&gt;""</f>
        <v/>
      </c>
      <c r="GH401" s="46">
        <f>IF(AND($DS401,GG401),
IF(BF401="","Debes escribir el valor de las cesantías. ",
IF( ISERR(_xlfn.NUMBERVALUE(BF401)), "El valor de las cesantías debe ser un número válido. ", "")
),
""
)</f>
        <v/>
      </c>
      <c r="GI401" s="46">
        <f>IF(AND($DS401,GG401),
IF(BG401="","Debes escribir el % de cesantías. ",
IF( ISERR(_xlfn.NUMBERVALUE(BG401)), "El % de cesantías debe ser un número válido. ", "")
),
""
)</f>
        <v/>
      </c>
      <c r="GJ401" s="46">
        <f>IF(AND($DS401,GG401),
IF(BH401="","Debes escribir el valor de intereses de cesantías. ",
IF( ISERR(_xlfn.NUMBERVALUE(BH401)), "El valor de intereses de cesantías debe ser un número válido. ", "")
),
""
)</f>
        <v/>
      </c>
      <c r="GK401" s="46">
        <f>CONCATENATE(BI401,BJ401,BK401)&lt;&gt;""</f>
        <v/>
      </c>
      <c r="GL401" s="46">
        <f>IF(AND($DS401,GK401),
IF(BI401="","Debes escribir el número de días de incapacidad. ",
IF( IFERROR(INT(BI401),1.1) &lt;&gt; IFERROR(_xlfn.NUMBERVALUE(BI401),1), "La cantidad de días de incapacidad debe ser un número entero. ", "")
),
""
)</f>
        <v/>
      </c>
      <c r="GM401" s="46">
        <f>IF(AND($DS401,GK401),
IF(BJ401="","Debes escribir el tipo de incapacidad. ",
IF(_xlfn.IFNA(VLOOKUP(BJ401,TIPO_DE_INCAPACIDAD,1,FALSE),-1)=-1,"El tipo de incapacidad es inválida (por favor seleccionarlo de la lista). ","")
),
""
)</f>
        <v/>
      </c>
      <c r="GN401" s="46">
        <f>IF(AND($DS401,GK401),
IF(BK401="","Debes escribir el valor de la incapacidad. ",
IF( ISERR(_xlfn.NUMBERVALUE(BK401)), "El valor de la incapacidad debe ser un número válido. ", "")
),
""
)</f>
        <v/>
      </c>
      <c r="GO401" s="46">
        <f>CONCATENATE(BL401,BM401)&lt;&gt;""</f>
        <v/>
      </c>
      <c r="GP401" s="46">
        <f>IF(AND($DS401,GO401),
IF(BL401="","Debes escribir el número de días de licencia de maternidad o paternidad. ",
IF( IFERROR(INT(BL401),1.1) &lt;&gt; IFERROR(_xlfn.NUMBERVALUE(BL401),1), "La cantidad de días de licencia de maternidad o paternidad debe ser un número entero. ", "")
),
""
)</f>
        <v/>
      </c>
      <c r="GQ401" s="46">
        <f>IF(AND($DS401,GO401),
IF(BM401="","Debes escribir el valor de la licencia de maternidad o paternidad. ",
IF( ISERR(_xlfn.NUMBERVALUE(BM401)), "El valor de la licencia de maternidad o paternidad debe ser un número válido. ", "")
),
""
)</f>
        <v/>
      </c>
      <c r="GR401" s="46">
        <f>CONCATENATE(BN401,BO401)&lt;&gt;""</f>
        <v/>
      </c>
      <c r="GS401" s="46">
        <f>IF(AND($DS401,GR401),
IF(BN401="","Debes escribir el número de días de licencia remunerada. ",
IF( IFERROR(INT(BN401),1.1) &lt;&gt; IFERROR(_xlfn.NUMBERVALUE(BN401),1), "La cantidad de días de licencia remunerada debe ser un número entero. ", "")
),
""
)</f>
        <v/>
      </c>
      <c r="GT401" s="46">
        <f>IF(AND($DS401,GR401),
IF(BO401="","Debes escribir el valor de la licencia remunerada. ",
IF( ISERR(_xlfn.NUMBERVALUE(BO401)), "El valor de la licencia remunerada debe ser un número válido. ", "")
),
""
)</f>
        <v/>
      </c>
      <c r="GU401" s="46">
        <f>IF($DS401,
IF( AND(BP401&lt;&gt;"", ISERR(_xlfn.NUMBERVALUE(BP401))), "El valor de la licencia NO remunerada debe ser un número válido. ", "")
)</f>
        <v/>
      </c>
      <c r="GV401" s="46">
        <f>IF($DS401,
IF( AND(BQ401&lt;&gt;"", ISERR(_xlfn.NUMBERVALUE(BQ401))), "El valor de auxilios salariales debe ser un número válido. ", "")
)</f>
        <v/>
      </c>
      <c r="GW401" s="46">
        <f>IF($DS401,
IF( AND(BR401&lt;&gt;"", ISERR(_xlfn.NUMBERVALUE(BR401))), "El valor de auxilios NO salariales debe ser un número válido. ", "")
)</f>
        <v/>
      </c>
      <c r="GX401" s="46">
        <f>IF($DS401,
IF( AND(BS401&lt;&gt;"", ISERR(_xlfn.NUMBERVALUE(BS401))), "El valor de bonos salariales debe ser un número válido. ", "")
)</f>
        <v/>
      </c>
      <c r="GY401" s="46">
        <f>IF($DS401,
IF( AND(BT401&lt;&gt;"", ISERR(_xlfn.NUMBERVALUE(BT401))), "El valor de bonos NO salariales debe ser un número válido. ", "")
)</f>
        <v/>
      </c>
      <c r="GZ401" s="46">
        <f>IF($DS401,
IF( AND(BU401&lt;&gt;"", ISERR(_xlfn.NUMBERVALUE(BU401))), "El valor de bonos salariales de alimentación debe ser un número válido. ", "")
)</f>
        <v/>
      </c>
      <c r="HA401" s="46">
        <f>IF($DS401,
IF( AND(BV401&lt;&gt;"", ISERR(_xlfn.NUMBERVALUE(BV401))), "El valor de bonos NO salariales de alimentación debe ser un número válido. ", "")
)</f>
        <v/>
      </c>
      <c r="HB401" s="46">
        <f>IF($DS401,
IF( AND(BW401&lt;&gt;"", ISERR(_xlfn.NUMBERVALUE(BW401))), "El valor de bonificaciones salariales debe ser un número válido. ", "")
)</f>
        <v/>
      </c>
      <c r="HC401" s="46">
        <f>IF($DS401,
IF( AND(BX401&lt;&gt;"", ISERR(_xlfn.NUMBERVALUE(BX401))), "El valor de bonificaciones NO salariales debe ser un número válido. ", "")
)</f>
        <v/>
      </c>
      <c r="HD401" s="46">
        <f>IF($DS401,
IF( AND(BY401&lt;&gt;"", ISERR(_xlfn.NUMBERVALUE(BY401))), "El valor de compensaciones ordinarias debe ser un número válido. ", "")
)</f>
        <v/>
      </c>
      <c r="HE401" s="46">
        <f>IF($DS401,
IF( AND(BZ401&lt;&gt;"", ISERR(_xlfn.NUMBERVALUE(BZ401))), "El valor de compensaciones extraordinarias debe ser un número válido. ", "")
)</f>
        <v/>
      </c>
      <c r="HF401" s="46">
        <f>IF($DS401,
IF( AND(CA401&lt;&gt;"", ISERR(_xlfn.NUMBERVALUE(CA401))), "El valor de comisiones debe ser un número válido. ", "")
)</f>
        <v/>
      </c>
      <c r="HG401" s="46">
        <f>IF($DS401,
IF( AND(CB401&lt;&gt;"", ISERR(_xlfn.NUMBERVALUE(CB401))), "El valor de ausencia por huega debe ser un número válido. ", "")
)</f>
        <v/>
      </c>
      <c r="HH401" s="46">
        <f>IF($DS401,
IF( AND(CC401&lt;&gt;"", ISERR(_xlfn.NUMBERVALUE(CC401))), "El valor de anticipos debe ser un número válido. ", "")
)</f>
        <v/>
      </c>
      <c r="HI401" s="46">
        <f>IF($DS401,
IF( AND(CD401&lt;&gt;"", ISERR(_xlfn.NUMBERVALUE(CD401))), "El valor de pagos a terceros debe ser un número válido. ", "")
)</f>
        <v/>
      </c>
      <c r="HJ401" s="46">
        <f>IF($DS401,
IF( AND(CE401&lt;&gt;"", ISERR(_xlfn.NUMBERVALUE(CE401))), "El valor de dotación debe ser un número válido. ", "")
)</f>
        <v/>
      </c>
      <c r="HK401" s="46">
        <f>IF($DS401,
IF( AND(CF401&lt;&gt;"", ISERR(_xlfn.NUMBERVALUE(CF401))), "El valor de apoyo sostenibilidad debe ser un número válido. ", "")
)</f>
        <v/>
      </c>
      <c r="HL401" s="46">
        <f>IF($DS401,
IF( AND(CG401&lt;&gt;"", ISERR(_xlfn.NUMBERVALUE(CG401))), "El valor de teletrabajo debe ser un número válido. ", "")
)</f>
        <v/>
      </c>
      <c r="HM401" s="46">
        <f>IF($DS401,
IF( AND(CH401&lt;&gt;"", ISERR(_xlfn.NUMBERVALUE(CH401))), "El valor de bonificación de retiro debe ser un número válido. ", "")
)</f>
        <v/>
      </c>
      <c r="HN401" s="46">
        <f>IF($DS401,
IF( AND(CI401&lt;&gt;"", ISERR(_xlfn.NUMBERVALUE(CI401))), "El valor de indemnización de retiro debe ser un número válido. ", "")
)</f>
        <v/>
      </c>
      <c r="HO401" s="46">
        <f>IF($DS401,
IF( AND(CJ401&lt;&gt;"", ISERR(_xlfn.NUMBERVALUE(CJ401))), "El valor de reintegros debe ser un número válido. ", "")
)</f>
        <v/>
      </c>
      <c r="HP401" s="46">
        <f>CONCATENATE(CK401,CL401,CM401)&lt;&gt;""</f>
        <v/>
      </c>
      <c r="HQ401" s="46">
        <f>IF(AND($DS401,HP401),
IF(CK401="","Debes escribir la descripción de otro concepto no categorizado. ",""),
""
)</f>
        <v/>
      </c>
      <c r="HR401" s="46">
        <f>IF(AND($DS401,HP401),
IF(CONCATENATE(CL401,CM401)="","Debes escribir al menos un valor de concepto no categorizado (salarial o no salarial). ",
IF(ISERR(_xlfn.NUMBERVALUE(CL401)),"El valor salarial concepto no categorizado debe ser un número válido. ","")
),
""
)</f>
        <v/>
      </c>
      <c r="HS401" s="46">
        <f>IF(AND($DS401,HP401),
IF(CONCATENATE(CL401,CM401)="","Debes escribir al menos un valor de concepto no categorizado (salarial o no salarial). ",
IF(ISERR(_xlfn.NUMBERVALUE(CM401)),"El valor NO salarial concepto no categorizado debe ser un número válido. ","")
),
""
)</f>
        <v/>
      </c>
      <c r="HT401" s="46">
        <f>IF($DS401,
IF(CN401="","Debes escribir el porcentaje del aporte a salud. ",
IF( ISERR(_xlfn.NUMBERVALUE(CN401)), "El valor del porcentaje del aporte a salud debe ser un número válido. ", "")
)
)</f>
        <v/>
      </c>
      <c r="HU401" s="46">
        <f>IF($DS401,
IF(CO401="","Debes escribir el valor del aporte a salud. ",
IF( ISERR(_xlfn.NUMBERVALUE(CO401)), "El valor del aporte a salud debe ser un número válido. ", "")
)
)</f>
        <v/>
      </c>
      <c r="HV401" s="46">
        <f>IF($DS401,
IF( AND(CP401&lt;&gt;"", ISERR(_xlfn.NUMBERVALUE(CP401))), "El valor plan complementario debe ser un número válido. ", "")
)</f>
        <v/>
      </c>
      <c r="HW401" s="46">
        <f>IF($DS401,
IF(CQ401="","Debes escribir el porcentaje del aporte a pensión. ",
IF( ISERR(_xlfn.NUMBERVALUE(CQ401)), "El valor del porcentaje del aporte a pensión debe ser un número válido. ", "")
)
)</f>
        <v/>
      </c>
      <c r="HX401" s="46">
        <f>IF($DS401,
IF(CR401="","Debes escribir el valor del aporte a pensión. ",
IF( ISERR(_xlfn.NUMBERVALUE(CR401)), "El valor del aporte a salud debe ser un número válido. ", "")
)
)</f>
        <v/>
      </c>
      <c r="HY401" s="46">
        <f>IF($DS401,
IF( AND(CS401&lt;&gt;"", ISERR(_xlfn.NUMBERVALUE(CS401))), "El valor pensión voluntaria debe ser un número válido. ", "")
)</f>
        <v/>
      </c>
      <c r="HZ401" s="46">
        <f>CONCATENATE(CT401,CU401,CV401,CW401)&lt;&gt;""</f>
        <v/>
      </c>
      <c r="IA401" s="46">
        <f>IF(AND($DS401,HZ401),
IF(CT401="","Debes escribir el % del fondo de seguridad pensional. ",
IF( ISERR(_xlfn.NUMBERVALUE(CT401)), "El % del fondo de seguridad debe ser un número válido. ", "")
),
""
)</f>
        <v/>
      </c>
      <c r="IB401" s="46">
        <f>IF(AND($DS401,HZ401),
IF(CU401="","Debes escribir el valor del aporte al fondo de solidaridad pensional. ",
IF( ISERR(_xlfn.NUMBERVALUE(CU401)), "El valor del aporte al fondo de solidaridad pensional debe ser un número válido. ", "")
),
""
)</f>
        <v/>
      </c>
      <c r="IC401" s="46">
        <f>IF(AND($DS401,HZ401),
IF(CV401="","Debes escribir el % del fondo de subsistencia. ",
IF( ISERR(_xlfn.NUMBERVALUE(CV401)), "El % del fondo de subsistencia debe ser un número válido. ", "")
),
""
)</f>
        <v/>
      </c>
      <c r="ID401" s="46">
        <f>IF(AND($DS401,HZ401),
IF(CW401="","Debes escribir el valor del fondo de subsistencia. ",
IF( ISERR(_xlfn.NUMBERVALUE(CW401)), "El valor del fondo de subsistencia debe ser un número válido. ", "")
),
""
)</f>
        <v/>
      </c>
      <c r="IE401" s="46">
        <f>CONCATENATE(CX401,CY401)&lt;&gt;""</f>
        <v/>
      </c>
      <c r="IF401" s="46">
        <f>IF(AND($DS401,IE401),
IF(CX401="","Debes escribir el % de sindicato. ",
IF( ISERR(_xlfn.NUMBERVALUE(CX401)), "El % de sindicato debe ser un número válido. ", "")
),
""
)</f>
        <v/>
      </c>
      <c r="IG401" s="46">
        <f>IF(AND($DS401,IE401),
IF(CY401="","Debes escribir el valor del sindicato. ",
IF( ISERR(_xlfn.NUMBERVALUE(CY401)), "El valor del sindicato debe ser un número válido. ", "")
),
""
)</f>
        <v/>
      </c>
      <c r="IH401" s="46">
        <f>IF($DS401,
IF( AND(CZ401&lt;&gt;"", ISERR(_xlfn.NUMBERVALUE(CZ401))), "El valor de sanción pública debe ser un número válido. ", "")
)</f>
        <v/>
      </c>
      <c r="II401" s="46">
        <f>IF($DS401,
IF( AND(DA401&lt;&gt;"", ISERR(_xlfn.NUMBERVALUE(DA401))), "El valor de sanción privada debe ser un número válido. ", "")
)</f>
        <v/>
      </c>
      <c r="IJ401" s="46">
        <f>CONCATENATE(DB401,DC401)&lt;&gt;""</f>
        <v/>
      </c>
      <c r="IK401" s="46">
        <f>IF(AND($DS401,IJ401),
IF(DB401="","Debes escribir la descripción de libranza. ",""),
""
)</f>
        <v/>
      </c>
      <c r="IL401" s="46">
        <f>IF(AND($DS401,IJ401),
IF(DC401="","Debes escribir la cuota libranza. ",
IF(ISERR(_xlfn.NUMBERVALUE(DC401)),"El valor de la cuota libranza debe ser un número válido. ","")
),
""
)</f>
        <v/>
      </c>
      <c r="IM401" s="46">
        <f>IF($DS401,
IF( AND(DD401&lt;&gt;"", ISERR(_xlfn.NUMBERVALUE(DD401))), "El valor de pagos a terceros debe ser un número válido. ", "")
)</f>
        <v/>
      </c>
      <c r="IN401" s="46">
        <f>IF($DS401,
IF( AND(DE401&lt;&gt;"", ISERR(_xlfn.NUMBERVALUE(DE401))), "El valor de anticipos debe ser un número válido. ", "")
)</f>
        <v/>
      </c>
      <c r="IO401" s="46">
        <f>IF($DS401,
IF( AND(DF401&lt;&gt;"", ISERR(_xlfn.NUMBERVALUE(DF401))), "El valor de AFC debe ser un número válido. ", "")
)</f>
        <v/>
      </c>
      <c r="IP401" s="46">
        <f>IF($DS401,
IF( AND(DG401&lt;&gt;"", ISERR(_xlfn.NUMBERVALUE(DG401))), "El valor de rete-fuente debe ser un número válido. ", "")
)</f>
        <v/>
      </c>
      <c r="IQ401" s="46">
        <f>IF($DS401,
IF( AND(DH401&lt;&gt;"", ISERR(_xlfn.NUMBERVALUE(DH401))), "El valor de cooperativa de trabajo debe ser un número válido. ", "")
)</f>
        <v/>
      </c>
      <c r="IR401" s="46">
        <f>IF($DS401,
IF( AND(DI401&lt;&gt;"", ISERR(_xlfn.NUMBERVALUE(DI401))), "El valor de embargo fiscal debe ser un número válido. ", "")
)</f>
        <v/>
      </c>
      <c r="IS401" s="46">
        <f>IF($DS401,
IF( AND(DJ401&lt;&gt;"", ISERR(_xlfn.NUMBERVALUE(DJ401))), "El valor de educación debe ser un número válido. ", "")
)</f>
        <v/>
      </c>
      <c r="IT401" s="46">
        <f>IF($DS401,
IF( AND(DK401&lt;&gt;"", ISERR(_xlfn.NUMBERVALUE(DK401))), "El valor de reintegro debe ser un número válido. ", "")
)</f>
        <v/>
      </c>
      <c r="IU401" s="46">
        <f>IF($DS401,
IF( AND(DL401&lt;&gt;"", ISERR(_xlfn.NUMBERVALUE(DL401))), "El valor de deuda debe ser un número válido. ", "")
)</f>
        <v/>
      </c>
      <c r="IV401" s="46">
        <f>IF($DS401,
IF( AND(DM401&lt;&gt;"", ISERR(_xlfn.NUMBERVALUE(DM401))), "El valor de otras deducciones debe ser un número válido. ", "")
)</f>
        <v/>
      </c>
      <c r="IW401" s="46">
        <f>IF($DS401,
IF(DN401="","Debes escribir el valor de los devengos totales. ",
IF( ISERR(_xlfn.NUMBERVALUE(DN401)), "El valor de los devengos totales debe ser un número válido. ", "")
)
)</f>
        <v/>
      </c>
      <c r="IX401" s="46">
        <f>IF($DS401,
IF(DO401="","Debes escribir el valor de las deducciones totales. ",
IF( ISERR(_xlfn.NUMBERVALUE(DO401)), "El valor de las deducciones totales debe ser un número válido. ", "")
)
)</f>
        <v/>
      </c>
      <c r="IY401" s="46">
        <f>IF($DS401,
IF(DP401="","Debes escribir el valor del salario total. ",
IF( ISERR(_xlfn.NUMBERVALUE(DP401)), "El valor del salario total debe ser un número válido. ", "")
)
)</f>
        <v/>
      </c>
    </row>
    <row r="402">
      <c r="B402" s="48" t="n">
        <v>390</v>
      </c>
      <c r="C402" s="61">
        <f>IF(AND(DS402,DP402&lt;&gt;""),
IF(DQ402="","OK","Error"),
""
)</f>
        <v/>
      </c>
      <c r="D402" s="53" t="n"/>
      <c r="E402" s="52" t="n"/>
      <c r="F402" s="112" t="n"/>
      <c r="G402" s="52" t="n"/>
      <c r="H402" s="53" t="n"/>
      <c r="I402" s="52" t="n"/>
      <c r="J402" s="52" t="n"/>
      <c r="K402" s="53" t="n"/>
      <c r="L402" s="55" t="n"/>
      <c r="M402" s="108" t="n"/>
      <c r="N402" s="56" t="n"/>
      <c r="O402" s="52" t="n"/>
      <c r="P402" s="52" t="n"/>
      <c r="Q402" s="52" t="n"/>
      <c r="R402" s="52" t="n"/>
      <c r="S402" s="52" t="n"/>
      <c r="T402" s="53" t="n"/>
      <c r="U402" s="52" t="n"/>
      <c r="V402" s="52" t="n"/>
      <c r="W402" s="55" t="n"/>
      <c r="X402" s="55" t="n"/>
      <c r="Y402" s="52" t="n"/>
      <c r="Z402" s="55" t="n"/>
      <c r="AA402" s="52" t="n"/>
      <c r="AB402" s="53" t="n"/>
      <c r="AC402" s="53" t="n"/>
      <c r="AD402" s="53" t="n"/>
      <c r="AE402" s="177" t="n"/>
      <c r="AF402" s="113" t="n"/>
      <c r="AG402" s="177" t="n"/>
      <c r="AH402" s="178" t="n"/>
      <c r="AI402" s="178" t="n"/>
      <c r="AJ402" s="178" t="n"/>
      <c r="AK402" s="114" t="n"/>
      <c r="AL402" s="178" t="n"/>
      <c r="AM402" s="114" t="n"/>
      <c r="AN402" s="178" t="n"/>
      <c r="AO402" s="114" t="n"/>
      <c r="AP402" s="178" t="n"/>
      <c r="AQ402" s="114" t="n"/>
      <c r="AR402" s="178" t="n"/>
      <c r="AS402" s="114" t="n"/>
      <c r="AT402" s="178" t="n"/>
      <c r="AU402" s="114" t="n"/>
      <c r="AV402" s="178" t="n"/>
      <c r="AW402" s="114" t="n"/>
      <c r="AX402" s="178" t="n"/>
      <c r="AY402" s="114" t="n"/>
      <c r="AZ402" s="178" t="n"/>
      <c r="BA402" s="114" t="n"/>
      <c r="BB402" s="178" t="n"/>
      <c r="BC402" s="114" t="n"/>
      <c r="BD402" s="178" t="n"/>
      <c r="BE402" s="178" t="n"/>
      <c r="BF402" s="178" t="n"/>
      <c r="BG402" s="59" t="n"/>
      <c r="BH402" s="178" t="n"/>
      <c r="BI402" s="114" t="n"/>
      <c r="BJ402" s="53" t="n"/>
      <c r="BK402" s="178" t="n"/>
      <c r="BL402" s="114" t="n"/>
      <c r="BM402" s="178" t="n"/>
      <c r="BN402" s="114" t="n"/>
      <c r="BO402" s="178" t="n"/>
      <c r="BP402" s="178" t="n"/>
      <c r="BQ402" s="178" t="n"/>
      <c r="BR402" s="178" t="n"/>
      <c r="BS402" s="178" t="n"/>
      <c r="BT402" s="178" t="n"/>
      <c r="BU402" s="178" t="n"/>
      <c r="BV402" s="178" t="n"/>
      <c r="BW402" s="178" t="n"/>
      <c r="BX402" s="178" t="n"/>
      <c r="BY402" s="178" t="n"/>
      <c r="BZ402" s="178" t="n"/>
      <c r="CA402" s="178" t="n"/>
      <c r="CB402" s="178" t="n"/>
      <c r="CC402" s="178" t="n"/>
      <c r="CD402" s="178" t="n"/>
      <c r="CE402" s="178" t="n"/>
      <c r="CF402" s="178" t="n"/>
      <c r="CG402" s="178" t="n"/>
      <c r="CH402" s="178" t="n"/>
      <c r="CI402" s="178" t="n"/>
      <c r="CJ402" s="178" t="n"/>
      <c r="CK402" s="53" t="n"/>
      <c r="CL402" s="178" t="n"/>
      <c r="CM402" s="178" t="n"/>
      <c r="CN402" s="60" t="n"/>
      <c r="CO402" s="177" t="n"/>
      <c r="CP402" s="178" t="n"/>
      <c r="CQ402" s="60" t="n"/>
      <c r="CR402" s="177" t="n"/>
      <c r="CS402" s="178" t="n"/>
      <c r="CT402" s="59" t="n"/>
      <c r="CU402" s="178" t="n"/>
      <c r="CV402" s="59" t="n"/>
      <c r="CW402" s="178" t="n"/>
      <c r="CX402" s="59" t="n"/>
      <c r="CY402" s="178" t="n"/>
      <c r="CZ402" s="178" t="n"/>
      <c r="DA402" s="178" t="n"/>
      <c r="DB402" s="53" t="n"/>
      <c r="DC402" s="178" t="n"/>
      <c r="DD402" s="178" t="n"/>
      <c r="DE402" s="178" t="n"/>
      <c r="DF402" s="178" t="n"/>
      <c r="DG402" s="178" t="n"/>
      <c r="DH402" s="178" t="n"/>
      <c r="DI402" s="178" t="n"/>
      <c r="DJ402" s="178" t="n"/>
      <c r="DK402" s="178" t="n"/>
      <c r="DL402" s="178" t="n"/>
      <c r="DM402" s="178" t="n"/>
      <c r="DN402" s="177" t="n"/>
      <c r="DO402" s="177" t="n"/>
      <c r="DP402" s="177" t="n"/>
      <c r="DQ402" s="76">
        <f>IF(AND(DS402,DP402&lt;&gt;""),
CONCATENATE(DT402,DU402,DV402,DW402,DX402,DY402,DZ402,EA402,EB402,EC402,ED402,EE402,EF402,EG402,EH402,EI402,EJ402,EK402,EL402,EM402,EN402,EO402,EP402,EQ402,ES402,ET402,EU402,EV402,EW402,EX402,EY402,EZ402,FA402,FC402,FD402,FF402,FG402,FI402,FJ402,FL402,FM402,FO402,FP402,FR402,FS402,FU402,FV402,FX402,FY402,GA402,GB402,GD402,GE402,GF402,GH402,GI402,GJ402,GL402,GM402,GN402,GP402,GQ402,GS402,GT402,GU402,GV402,GW402,GX402,GY402,GZ402,HA402,HB402,HC402,HD402,HE402,HF402,HG402,HH402,HI402,HJ402,HK402,HL402,HM402,HN402,HO402,HQ402,HR402,HS402,HT402,HU402,HV402,HW402,HX402,HY402,IA402,IB402,IC402,ID402,IF402,IG402,IH402,II402,IK402,IL402,IM402,IN402,IO402,IP402,IQ402,IR402,IS402,IT402,IU402,IV402,IW402,IX402,IY402,IZ402),
""
)</f>
        <v/>
      </c>
      <c r="DR402" s="53" t="n"/>
      <c r="DS402" s="46">
        <f>CONCATENATE(D402,$E402,$F402,$G402,H402,$I402,$J402,K402,$L402,$M402,N402,$O402,$P402,$Q402,$R402,$S402,T402,$U402,$V402,$W402,$X402,$Y402,$Z402,$AA402,AB402,AC402,AD402,$AE402,$AF402,$AG402,AH402,AI402,AJ402,AK402,AL402,AM402,AN402,AO402,AP402,AQ402,AR402,AS402,AT402,AU402,AV402,AW402,AX402,AY402,AZ402,BA402,BB402,BC402,BD402,BE402,BF402,BG402,BH402,BI402,BJ402,BK402,BL402,BM402,BN402,BO402,BP402,BQ402,BR402,BS402,BT402,BU402,BV402,BW402,BX402,BY402,BZ402,CA402,CB402,CC402,CD402,CE402,CF402,CG402,CH402,CI402,CJ402,CK402,CL402,CM402,$CN402,$CO402,CP402,$CQ402,$CR402,CS402,CT402,CU402,CV402,CW402,CX402,CY402,CZ402,DA402,DB402,DC402,DD402,DE402,DF402,DG402,DH402,DI402,DJ402,DK402,DL402,DM402,$DN402,$DO402,$DP402,DR402)&lt;&gt;""</f>
        <v/>
      </c>
      <c r="DT402" s="46">
        <f>IF(AND($DS402,$E$4&lt;&gt;""),
IF(LEFT($E$4,2) = "1.",
IF(D402&lt;&gt;"","El CUNE sólo se envía en operaciones de novedad o ajuste. ",""),
IF(D402="","Debes escribir un CUNE válido para realizar operaciones de novedad o ajuste. ","")),
""
)</f>
        <v/>
      </c>
      <c r="DU402" s="46">
        <f>IF($DS402,
IF(E402="","Debes seleccionar el tipo de documento del empleado. ",
IF(_xlfn.IFNA(VLOOKUP(E402,TIPO_DE_DOCUMENTO,1,FALSE),-1)=-1,"El tipo de documento no es válido (por favor seleccionarlo de la lista). ","")
)
)</f>
        <v/>
      </c>
      <c r="DV402" s="46">
        <f>IF($DS402,
IF(F402="","Debes escribir el número de documento del empleado. ","")
)</f>
        <v/>
      </c>
      <c r="DW402" s="46">
        <f>IF($DS402,
IF(G402="","Debes escribir el primer nombre del empleado. ","")
)</f>
        <v/>
      </c>
      <c r="DY402" s="46">
        <f>IF($DS402,
IF(I402="","Debes escribir el primer apellido del empleado. ","")
)</f>
        <v/>
      </c>
      <c r="DZ402" s="46">
        <f>IF($DS402,
IF(J402="","Debes escribir el segundo apellido del empleado. ","")
)</f>
        <v/>
      </c>
      <c r="EB402" s="46">
        <f>IF($DS402,
IF(L402="","Debes escribir la fecha de ingreso del empleado. ",
IF(ISERR(DATE(YEAR(L402),MONTH(L402),DAY(L402))), "El valor ingresado en fecha de ingreso no tiene un formato válido. ","")
)
)</f>
        <v/>
      </c>
      <c r="EC402" s="46">
        <f>IF($DS402,
IF(M402="","Debes escribir el tiempo laborado. ",
IF( IFERROR(INT(M402),1.1) &lt;&gt; IFERROR(_xlfn.NUMBERVALUE(M402),1), "El valor de los días trabajados debe ser un número entero. ", "")
)
)</f>
        <v/>
      </c>
      <c r="ED402" s="46">
        <f>IF($DS402,
IF( AND(N402&lt;&gt;"", ISERR(DATE(YEAR(N402),MONTH(N402),DAY(N402))) ), "El valor ingresado en fecha de ingreso no tiene un formato válido. ",
IF( AND(N402&lt;&gt;"", $E$6&lt;&gt;"", DATE(YEAR(N402), MONTH(N402), 1) &lt;&gt; IFERROR(DATE(MID($E$6, 1, 4), MID($E$6, 6, 2),1), "1/1/1900") ), "La fecha de retiro debe estar dentro del período liquidado. ", "")
)
)</f>
        <v/>
      </c>
      <c r="EE402" s="46">
        <f>IF($DS402,
IF(O402="","Debes seleccionar el tipo de trabajador. ",
IF(_xlfn.IFNA(VLOOKUP(O402,TIPO_DE_TRABAJADOR,1,FALSE),-1)=-1,"El tipo de trabajador no es válido (por favor seleccionarlo de la lista). ","")
)
)</f>
        <v/>
      </c>
      <c r="EF402" s="46">
        <f>IF($DS402,
IF(P402="","Debes seleccionar si es un trabajador dependiente pensionado por vejez. ",
IF(_xlfn.IFNA(VLOOKUP(P402,SUBTIPO_DE_TRABAJADOR,1,FALSE),-1)=-1,"El tipo de trabajador dependiente pensionado por vejez no es válido (por favor seleccionarlo de la lista). ","")
)
)</f>
        <v/>
      </c>
      <c r="EG402" s="46">
        <f>IF($DS402,
IF(Q402="","Debes seleccionar el tipo de contrato del trabajador. ",
IF(_xlfn.IFNA(VLOOKUP(Q402,TIPO_DE_CONTRATO,1,FALSE),-1)=-1,"El tipo de contrato del trabajador no es válido (por favor seleccionarlo de la lista). ","")
)
)</f>
        <v/>
      </c>
      <c r="EH402" s="46">
        <f>IF($DS402,
IF(R402="","Debes seleccionar si es un salario integral. ",
IF(_xlfn.IFNA(VLOOKUP(R402,SI_NO,1,FALSE),-1)=-1,"Valor no válido para salario integral (por favor seleccionarlo de la lista). ","")
)
)</f>
        <v/>
      </c>
      <c r="EI402" s="46">
        <f>IF($DS402,
IF(S402="","Debes seleccionar si el trabajador realiza actividades de riesgo. ",
IF(_xlfn.IFNA(VLOOKUP(S402,SI_NO,1,FALSE),-1)=-1,"Valor no válido para actividad de alto riesgo (por favor seleccionarlo de la lista). ","")
)
)</f>
        <v/>
      </c>
      <c r="EK402" s="46">
        <f>IF($DS402,
IF(U402="","Debes escribir el código del municipio de residencia del trabajador. ",
IF(_xlfn.IFNA(VLOOKUP(U402,MUNICIPIO,1,FALSE),-1)=-1,"El municipio de residencia del trabajador es inválido (por favor seleccionarlo de la lista). ","")
)
)</f>
        <v/>
      </c>
      <c r="EL402" s="46">
        <f>IF($DS402,
IF(V402="","Debes escribir el la dirección de residendia del trabajador. ","")
)</f>
        <v/>
      </c>
      <c r="EM402" s="46">
        <f>IF($DS402,
IF(W402="","Debes escribir la fecha de inicio de la liquidación. ",
IF(ISERR(DATE(YEAR(W402),MONTH(W402),DAY(W402))),"El valor ingresado en fecha de inicio de liquidación no tiene un formato válido. ",
IF( AND($E$6&lt;&gt;"", DATE(YEAR(W402), MONTH(W402), 1) &lt;&gt; IFERROR(DATE(MID($E$6, 1, 4), MID($E$6, 6, 2),1), "1/1/1900") ), "La fecha de inicio de la liquidación debe estar dentro del período liquidado. ", "")
)
)
)</f>
        <v/>
      </c>
      <c r="EN402" s="46">
        <f>IF($DS402,
IF(X402="","Debes escribir la fecha de fin de la liquidación. ",
IF(ISERR(DATE(YEAR(X402),MONTH(X402),DAY(X402))),"El valor ingresado en fecha de fin de liquidación no tiene un formato válido. ",
IF( AND($E$6&lt;&gt;"", DATE(YEAR(X402), MONTH(X402), 1) &lt;&gt; IFERROR(DATE(MID($E$6, 1, 4), MID($E$6, 6, 2),1), "1/1/1900") ), "La fecha de fin de la liquidación debe estar dentro del período liquidado. ", "")
)
)
)</f>
        <v/>
      </c>
      <c r="EO402" s="46">
        <f>IF($DS402,
IF(Y402="","Debes escribir la frecuencia de pago del trabajador. ",
IF(_xlfn.IFNA(VLOOKUP(Y402,PERÍODO_DE_NÓMINA,1,FALSE),-1)=-1,"La frecuencia de pago es inválida (por favor seleccionarlo de la lista). ","")
)
)</f>
        <v/>
      </c>
      <c r="EP402" s="46">
        <f>IF($DS402,
IF(Z402="","Debes escribir la fecha de pago. ",
IF(ISERR(DATE(YEAR(Z402),MONTH(Z402),DAY(Z402))), "El valor ingresado en fecha de pago no tiene un formato válido. ","")
)
)</f>
        <v/>
      </c>
      <c r="EQ402" s="46">
        <f>IF($DS402,
IF(AA402="","Debes escribir el medio de pago. ",
IF(_xlfn.IFNA(VLOOKUP(AA402,MEDIOS_DE_PAGO,1,FALSE),-1)=-1,"El medio de pago es inválido (por favor seleccionarlo de la lista). ","")
)
)</f>
        <v/>
      </c>
      <c r="ER402" s="46">
        <f>OR(AA402='Tablas '!$T$4,AA402='Tablas '!$T$7,AA402='Tablas '!$T$8,AA402='Tablas '!$T$11)</f>
        <v/>
      </c>
      <c r="ES402" s="46">
        <f>IF(AND($DS402,ER402),
IF(AB402="","Debes escribir la entidad bancaria. ",""),
""
)</f>
        <v/>
      </c>
      <c r="ET402" s="46">
        <f>IF(AND($DS402,ER402),
IF(AC402="","Debes escribir el tipo de cuenta bancaria. ",
IF(_xlfn.IFNA(VLOOKUP(AC402,TIPO_DE_CUENTA,1,FALSE),-1)=-1,"El tipo de cuenta bancaria es inválida (por favor seleccionarlo de la lista). ","")
),
""
)</f>
        <v/>
      </c>
      <c r="EU402" s="46">
        <f>IF(AND($DS402,ER402),
IF(AD402="","Debes escribir el número de cuenta bancaria. ",""),
""
)</f>
        <v/>
      </c>
      <c r="EV402" s="46">
        <f>IF($DS402,
IF(AE402="","Debes escribir el valor del sueldo básico. ",
IF( ISERR(_xlfn.NUMBERVALUE(AE402)), "El valor del sueldo básico debe ser un número válido. ", "")
)
)</f>
        <v/>
      </c>
      <c r="EW402" s="46">
        <f>IF($DS402,
IF(AF402="","Debes escribir el número de días trabajados. ",
IF( IFERROR(INT(AF402),1.1) &lt;&gt; IFERROR(_xlfn.NUMBERVALUE(AF402),1), "La cantidad de días trabajados debe ser un número entero. ", "")
)
)</f>
        <v/>
      </c>
      <c r="EX402" s="46">
        <f>IF($DS402,
IF(AG402="","Debes escribir el valor del sueldo trabajado. ",
IF( ISERR(_xlfn.NUMBERVALUE(AG402)), "El valor del sueldo trabajado debe ser un número válido. ", "")
)
)</f>
        <v/>
      </c>
      <c r="EY402" s="46">
        <f>IF($DS402,
IF( AND(AH402&lt;&gt;"", ISERR(_xlfn.NUMBERVALUE(AH402))), "El valor del auxilio de transporte debe ser un número válido. ", "")
)</f>
        <v/>
      </c>
      <c r="EZ402" s="46">
        <f>IF($DS402,
IF( AND(AI402&lt;&gt;"", ISERR(_xlfn.NUMBERVALUE(AI402))), "El valor de viáticos salariales debe ser un número válido. ", "")
)</f>
        <v/>
      </c>
      <c r="FA402" s="46">
        <f>IF($DS402,
IF( AND(AJ402&lt;&gt;"", ISERR(_xlfn.NUMBERVALUE(AJ402))), "El valor de viáticos NO salariales debe ser un número válido. ", "")
)</f>
        <v/>
      </c>
      <c r="FB402" s="46">
        <f>CONCATENATE(AK402,AL402)&lt;&gt;""</f>
        <v/>
      </c>
      <c r="FC402" s="46">
        <f>IF(AND($DS402,FB402),
IF(AK402="","Debes escribir el número de horas extras diurnas. ",
IF( IFERROR(INT(AK402),1.1) &lt;&gt; IFERROR(_xlfn.NUMBERVALUE(AK402),1), "La cantidad de horas extras diurnas debe ser un número entero. ", "")
),
""
)</f>
        <v/>
      </c>
      <c r="FD402" s="46">
        <f>IF(AND($DS402,FB402),
IF(AL402="","Debes escribir el valor de las horas extras diurnas. ",
IF( ISERR(_xlfn.NUMBERVALUE(AL402)), "El valor de las horas extras duirnas debe ser un número válido. ", "")
),
""
)</f>
        <v/>
      </c>
      <c r="FE402" s="46">
        <f>CONCATENATE(AM402,AN402)&lt;&gt;""</f>
        <v/>
      </c>
      <c r="FF402" s="46">
        <f>IF(AND($DS402,FE402),
IF(AM402="","Debes escribir el número de horas extras nocturnas. ",
IF( IFERROR(INT(AM402),1.1) &lt;&gt; IFERROR(_xlfn.NUMBERVALUE(AM402),1), "La cantidad de horas extras nocturnas debe ser un número entero. ", "")
),
""
)</f>
        <v/>
      </c>
      <c r="FG402" s="46">
        <f>IF(AND($DS402,FE402),
IF(AN402="","Debes escribir el valor de las horas extras nocturnas. ",
IF( ISERR(_xlfn.NUMBERVALUE(AN402)), "El valor de las horas extras nocturnas debe ser un número válido. ", "")
),
""
)</f>
        <v/>
      </c>
      <c r="FH402" s="46">
        <f>CONCATENATE(AO402,AP402)&lt;&gt;""</f>
        <v/>
      </c>
      <c r="FI402" s="46">
        <f>IF(AND($DS402,FH402),
IF(AO402="","Debes escribir el número de horas extras diurnas dominicales y festivas. ",
IF( IFERROR(INT(AO402),1.1) &lt;&gt; IFERROR(_xlfn.NUMBERVALUE(AO402),1), "La cantidad de horas extras diurnas dominicales y festivas debe ser un número entero. ", "")
),
""
)</f>
        <v/>
      </c>
      <c r="FJ402" s="46">
        <f>IF(AND($DS402,FH402),
IF(AP402="","Debes escribir el valor de las horas extras diurnas dominicales y festivas. ",
IF( ISERR(_xlfn.NUMBERVALUE(AP402)), "El valor de las horas extras diurnas dominicales y festivas debe ser un número válido. ", "")
),
""
)</f>
        <v/>
      </c>
      <c r="FK402" s="46">
        <f>CONCATENATE(AQ402,AR402)&lt;&gt;""</f>
        <v/>
      </c>
      <c r="FL402" s="46">
        <f>IF(AND($DS402,FK402),
IF(AQ402="","Debes escribir el número de horas extras nocturnas dominicales y festivas. ",
IF( IFERROR(INT(AQ402),1.1) &lt;&gt; IFERROR(_xlfn.NUMBERVALUE(AQ402),1), "La cantidad de horas extras nocturnas dominicales y festivas debe ser un número entero. ", "")
),
""
)</f>
        <v/>
      </c>
      <c r="FM402" s="46">
        <f>IF(AND($DS402,FK402),
IF(AR402="","Debes escribir el valor de las horas extras nocturnas dominicales y festivas. ",
IF( ISERR(_xlfn.NUMBERVALUE(AR402)), "El valor de las horas extras nocturnas dominicales y festivas debe ser un número válido. ", "")
),
""
)</f>
        <v/>
      </c>
      <c r="FN402" s="46">
        <f>CONCATENATE(AS402,AT402)&lt;&gt;""</f>
        <v/>
      </c>
      <c r="FO402" s="46">
        <f>IF(AND($DS402,FN402),
IF(AS402="","Debes escribir el número de horas recargo nocturno. ",
IF( IFERROR(INT(AS402),1.1) &lt;&gt; IFERROR(_xlfn.NUMBERVALUE(AS402),1), "La cantidad de horas recargo nocturno debe ser un número entero. ", "")
),
""
)</f>
        <v/>
      </c>
      <c r="FP402" s="46">
        <f>IF(AND($DS402,FN402),
IF(AT402="","Debes escribir el valor de las horas recargo nocturno. ",
IF( ISERR(_xlfn.NUMBERVALUE(AT402)), "El valor de las horas recargo nocturno debe ser un número válido. ", "")
),
""
)</f>
        <v/>
      </c>
      <c r="FQ402" s="46">
        <f>CONCATENATE(AU402,AV402)&lt;&gt;""</f>
        <v/>
      </c>
      <c r="FR402" s="46">
        <f>IF(AND($DS402,FQ402),
IF(AU402="","Debes escribir el número de horas recargo diurno dominical y festivo. ",
IF( IFERROR(INT(AU402),1.1) &lt;&gt; IFERROR(_xlfn.NUMBERVALUE(AU402),1), "La cantidad de horas recargo diurno dominical y festivo debe ser un número entero. ", "")
),
""
)</f>
        <v/>
      </c>
      <c r="FS402" s="46">
        <f>IF(AND($DS402,FQ402),
IF(AV402="","Debes escribir el valor de las horas recargo diurno dominical y festivo. ",
IF( ISERR(_xlfn.NUMBERVALUE(AV402)), "El valor de las horas recargo diurno dominical y festivo debe ser un número válido. ", "")
),
""
)</f>
        <v/>
      </c>
      <c r="FT402" s="46">
        <f>CONCATENATE(AW402,AX402)&lt;&gt;""</f>
        <v/>
      </c>
      <c r="FU402" s="46">
        <f>IF(AND($DS402,FT402),
IF(AW402="","Debes escribir el número de horas recargo nocturno dominical y festivo. ",
IF( IFERROR(INT(AW402),1.1) &lt;&gt; IFERROR(_xlfn.NUMBERVALUE(AW402),1), "La cantidad de horas recargo nocturno dominical y festivo debe ser un número entero. ", "")
),
""
)</f>
        <v/>
      </c>
      <c r="FV402" s="46">
        <f>IF(AND($DS402,FT402),
IF(AX402="","Debes escribir el valor de las horas recargo nocturno dominical y festivo. ",
IF( ISERR(_xlfn.NUMBERVALUE(AX402)), "El valor de las horas recargo nocturno dominical y festivo debe ser un número válido. ", "")
),
""
)</f>
        <v/>
      </c>
      <c r="FW402" s="46">
        <f>CONCATENATE(AY402,AZ402)&lt;&gt;""</f>
        <v/>
      </c>
      <c r="FX402" s="46">
        <f>IF(AND($DS402,FW402),
IF(AY402="","Debes escribir el número de días de vacaciones comunes. ",
IF( IFERROR(INT(AY402),1.1) &lt;&gt; IFERROR(_xlfn.NUMBERVALUE(AY402),1), "La cantidad de días de vacaciones comunes debe ser un número entero. ", "")
),
""
)</f>
        <v/>
      </c>
      <c r="FY402" s="46">
        <f>IF(AND($DS402,FW402),
IF(AZ402="","Debes escribir el valor de las vacaciones comunes. ",
IF( ISERR(_xlfn.NUMBERVALUE(AZ402)), "El valor de las vacaciones comunes debe ser un número válido. ", "")
),
""
)</f>
        <v/>
      </c>
      <c r="FZ402" s="46">
        <f>CONCATENATE(BA402,BB402)&lt;&gt;""</f>
        <v/>
      </c>
      <c r="GA402" s="46">
        <f>IF(AND($DS402,FZ402),
IF(BA402="","Debes escribir el número de días de vacaciones compensadas. ",
IF( IFERROR(INT(BA402),1.1) &lt;&gt; IFERROR(_xlfn.NUMBERVALUE(BA402),1), "La cantidad de días de vacaciones compensadas debe ser un número entero. ", "")
),
""
)</f>
        <v/>
      </c>
      <c r="GB402" s="46">
        <f>IF(AND($DS402,FZ402),
IF(BB402="","Debes escribir el valor de las vacaciones compensadas. ",
IF( ISERR(_xlfn.NUMBERVALUE(BB402)), "El valor de las vacaciones compensadas debe ser un número válido. ", "")
),
""
)</f>
        <v/>
      </c>
      <c r="GC402" s="46">
        <f>CONCATENATE(BC402,BD402)&lt;&gt;""</f>
        <v/>
      </c>
      <c r="GD402" s="46">
        <f>IF(AND($DS402,GC402),
IF(BC402="","Debes escribir el número de días de prima salarial. ",
IF( IFERROR(INT(BC402),1.1) &lt;&gt; IFERROR(_xlfn.NUMBERVALUE(BC402),1), "La cantidad de días de prima salarial debe ser un número entero. ", "")
),
""
)</f>
        <v/>
      </c>
      <c r="GE402" s="46">
        <f>IF(AND($DS402,GC402),
IF(BD402="","Debes escribir el valor de los días de prima salarial. ",
IF( ISERR(_xlfn.NUMBERVALUE(BD402)), "El valor de los días de prima salarial debe ser un número válido. ", "")
),
""
)</f>
        <v/>
      </c>
      <c r="GF402" s="46">
        <f>IF($DS402,
IF( AND(BE402&lt;&gt;"", ISERR(_xlfn.NUMBERVALUE(BE402))), "El valor de la prima NO saliarial debe ser un número válido. ", "")
)</f>
        <v/>
      </c>
      <c r="GG402" s="46">
        <f>CONCATENATE(BF402,BG402,BH402)&lt;&gt;""</f>
        <v/>
      </c>
      <c r="GH402" s="46">
        <f>IF(AND($DS402,GG402),
IF(BF402="","Debes escribir el valor de las cesantías. ",
IF( ISERR(_xlfn.NUMBERVALUE(BF402)), "El valor de las cesantías debe ser un número válido. ", "")
),
""
)</f>
        <v/>
      </c>
      <c r="GI402" s="46">
        <f>IF(AND($DS402,GG402),
IF(BG402="","Debes escribir el % de cesantías. ",
IF( ISERR(_xlfn.NUMBERVALUE(BG402)), "El % de cesantías debe ser un número válido. ", "")
),
""
)</f>
        <v/>
      </c>
      <c r="GJ402" s="46">
        <f>IF(AND($DS402,GG402),
IF(BH402="","Debes escribir el valor de intereses de cesantías. ",
IF( ISERR(_xlfn.NUMBERVALUE(BH402)), "El valor de intereses de cesantías debe ser un número válido. ", "")
),
""
)</f>
        <v/>
      </c>
      <c r="GK402" s="46">
        <f>CONCATENATE(BI402,BJ402,BK402)&lt;&gt;""</f>
        <v/>
      </c>
      <c r="GL402" s="46">
        <f>IF(AND($DS402,GK402),
IF(BI402="","Debes escribir el número de días de incapacidad. ",
IF( IFERROR(INT(BI402),1.1) &lt;&gt; IFERROR(_xlfn.NUMBERVALUE(BI402),1), "La cantidad de días de incapacidad debe ser un número entero. ", "")
),
""
)</f>
        <v/>
      </c>
      <c r="GM402" s="46">
        <f>IF(AND($DS402,GK402),
IF(BJ402="","Debes escribir el tipo de incapacidad. ",
IF(_xlfn.IFNA(VLOOKUP(BJ402,TIPO_DE_INCAPACIDAD,1,FALSE),-1)=-1,"El tipo de incapacidad es inválida (por favor seleccionarlo de la lista). ","")
),
""
)</f>
        <v/>
      </c>
      <c r="GN402" s="46">
        <f>IF(AND($DS402,GK402),
IF(BK402="","Debes escribir el valor de la incapacidad. ",
IF( ISERR(_xlfn.NUMBERVALUE(BK402)), "El valor de la incapacidad debe ser un número válido. ", "")
),
""
)</f>
        <v/>
      </c>
      <c r="GO402" s="46">
        <f>CONCATENATE(BL402,BM402)&lt;&gt;""</f>
        <v/>
      </c>
      <c r="GP402" s="46">
        <f>IF(AND($DS402,GO402),
IF(BL402="","Debes escribir el número de días de licencia de maternidad o paternidad. ",
IF( IFERROR(INT(BL402),1.1) &lt;&gt; IFERROR(_xlfn.NUMBERVALUE(BL402),1), "La cantidad de días de licencia de maternidad o paternidad debe ser un número entero. ", "")
),
""
)</f>
        <v/>
      </c>
      <c r="GQ402" s="46">
        <f>IF(AND($DS402,GO402),
IF(BM402="","Debes escribir el valor de la licencia de maternidad o paternidad. ",
IF( ISERR(_xlfn.NUMBERVALUE(BM402)), "El valor de la licencia de maternidad o paternidad debe ser un número válido. ", "")
),
""
)</f>
        <v/>
      </c>
      <c r="GR402" s="46">
        <f>CONCATENATE(BN402,BO402)&lt;&gt;""</f>
        <v/>
      </c>
      <c r="GS402" s="46">
        <f>IF(AND($DS402,GR402),
IF(BN402="","Debes escribir el número de días de licencia remunerada. ",
IF( IFERROR(INT(BN402),1.1) &lt;&gt; IFERROR(_xlfn.NUMBERVALUE(BN402),1), "La cantidad de días de licencia remunerada debe ser un número entero. ", "")
),
""
)</f>
        <v/>
      </c>
      <c r="GT402" s="46">
        <f>IF(AND($DS402,GR402),
IF(BO402="","Debes escribir el valor de la licencia remunerada. ",
IF( ISERR(_xlfn.NUMBERVALUE(BO402)), "El valor de la licencia remunerada debe ser un número válido. ", "")
),
""
)</f>
        <v/>
      </c>
      <c r="GU402" s="46">
        <f>IF($DS402,
IF( AND(BP402&lt;&gt;"", ISERR(_xlfn.NUMBERVALUE(BP402))), "El valor de la licencia NO remunerada debe ser un número válido. ", "")
)</f>
        <v/>
      </c>
      <c r="GV402" s="46">
        <f>IF($DS402,
IF( AND(BQ402&lt;&gt;"", ISERR(_xlfn.NUMBERVALUE(BQ402))), "El valor de auxilios salariales debe ser un número válido. ", "")
)</f>
        <v/>
      </c>
      <c r="GW402" s="46">
        <f>IF($DS402,
IF( AND(BR402&lt;&gt;"", ISERR(_xlfn.NUMBERVALUE(BR402))), "El valor de auxilios NO salariales debe ser un número válido. ", "")
)</f>
        <v/>
      </c>
      <c r="GX402" s="46">
        <f>IF($DS402,
IF( AND(BS402&lt;&gt;"", ISERR(_xlfn.NUMBERVALUE(BS402))), "El valor de bonos salariales debe ser un número válido. ", "")
)</f>
        <v/>
      </c>
      <c r="GY402" s="46">
        <f>IF($DS402,
IF( AND(BT402&lt;&gt;"", ISERR(_xlfn.NUMBERVALUE(BT402))), "El valor de bonos NO salariales debe ser un número válido. ", "")
)</f>
        <v/>
      </c>
      <c r="GZ402" s="46">
        <f>IF($DS402,
IF( AND(BU402&lt;&gt;"", ISERR(_xlfn.NUMBERVALUE(BU402))), "El valor de bonos salariales de alimentación debe ser un número válido. ", "")
)</f>
        <v/>
      </c>
      <c r="HA402" s="46">
        <f>IF($DS402,
IF( AND(BV402&lt;&gt;"", ISERR(_xlfn.NUMBERVALUE(BV402))), "El valor de bonos NO salariales de alimentación debe ser un número válido. ", "")
)</f>
        <v/>
      </c>
      <c r="HB402" s="46">
        <f>IF($DS402,
IF( AND(BW402&lt;&gt;"", ISERR(_xlfn.NUMBERVALUE(BW402))), "El valor de bonificaciones salariales debe ser un número válido. ", "")
)</f>
        <v/>
      </c>
      <c r="HC402" s="46">
        <f>IF($DS402,
IF( AND(BX402&lt;&gt;"", ISERR(_xlfn.NUMBERVALUE(BX402))), "El valor de bonificaciones NO salariales debe ser un número válido. ", "")
)</f>
        <v/>
      </c>
      <c r="HD402" s="46">
        <f>IF($DS402,
IF( AND(BY402&lt;&gt;"", ISERR(_xlfn.NUMBERVALUE(BY402))), "El valor de compensaciones ordinarias debe ser un número válido. ", "")
)</f>
        <v/>
      </c>
      <c r="HE402" s="46">
        <f>IF($DS402,
IF( AND(BZ402&lt;&gt;"", ISERR(_xlfn.NUMBERVALUE(BZ402))), "El valor de compensaciones extraordinarias debe ser un número válido. ", "")
)</f>
        <v/>
      </c>
      <c r="HF402" s="46">
        <f>IF($DS402,
IF( AND(CA402&lt;&gt;"", ISERR(_xlfn.NUMBERVALUE(CA402))), "El valor de comisiones debe ser un número válido. ", "")
)</f>
        <v/>
      </c>
      <c r="HG402" s="46">
        <f>IF($DS402,
IF( AND(CB402&lt;&gt;"", ISERR(_xlfn.NUMBERVALUE(CB402))), "El valor de ausencia por huega debe ser un número válido. ", "")
)</f>
        <v/>
      </c>
      <c r="HH402" s="46">
        <f>IF($DS402,
IF( AND(CC402&lt;&gt;"", ISERR(_xlfn.NUMBERVALUE(CC402))), "El valor de anticipos debe ser un número válido. ", "")
)</f>
        <v/>
      </c>
      <c r="HI402" s="46">
        <f>IF($DS402,
IF( AND(CD402&lt;&gt;"", ISERR(_xlfn.NUMBERVALUE(CD402))), "El valor de pagos a terceros debe ser un número válido. ", "")
)</f>
        <v/>
      </c>
      <c r="HJ402" s="46">
        <f>IF($DS402,
IF( AND(CE402&lt;&gt;"", ISERR(_xlfn.NUMBERVALUE(CE402))), "El valor de dotación debe ser un número válido. ", "")
)</f>
        <v/>
      </c>
      <c r="HK402" s="46">
        <f>IF($DS402,
IF( AND(CF402&lt;&gt;"", ISERR(_xlfn.NUMBERVALUE(CF402))), "El valor de apoyo sostenibilidad debe ser un número válido. ", "")
)</f>
        <v/>
      </c>
      <c r="HL402" s="46">
        <f>IF($DS402,
IF( AND(CG402&lt;&gt;"", ISERR(_xlfn.NUMBERVALUE(CG402))), "El valor de teletrabajo debe ser un número válido. ", "")
)</f>
        <v/>
      </c>
      <c r="HM402" s="46">
        <f>IF($DS402,
IF( AND(CH402&lt;&gt;"", ISERR(_xlfn.NUMBERVALUE(CH402))), "El valor de bonificación de retiro debe ser un número válido. ", "")
)</f>
        <v/>
      </c>
      <c r="HN402" s="46">
        <f>IF($DS402,
IF( AND(CI402&lt;&gt;"", ISERR(_xlfn.NUMBERVALUE(CI402))), "El valor de indemnización de retiro debe ser un número válido. ", "")
)</f>
        <v/>
      </c>
      <c r="HO402" s="46">
        <f>IF($DS402,
IF( AND(CJ402&lt;&gt;"", ISERR(_xlfn.NUMBERVALUE(CJ402))), "El valor de reintegros debe ser un número válido. ", "")
)</f>
        <v/>
      </c>
      <c r="HP402" s="46">
        <f>CONCATENATE(CK402,CL402,CM402)&lt;&gt;""</f>
        <v/>
      </c>
      <c r="HQ402" s="46">
        <f>IF(AND($DS402,HP402),
IF(CK402="","Debes escribir la descripción de otro concepto no categorizado. ",""),
""
)</f>
        <v/>
      </c>
      <c r="HR402" s="46">
        <f>IF(AND($DS402,HP402),
IF(CONCATENATE(CL402,CM402)="","Debes escribir al menos un valor de concepto no categorizado (salarial o no salarial). ",
IF(ISERR(_xlfn.NUMBERVALUE(CL402)),"El valor salarial concepto no categorizado debe ser un número válido. ","")
),
""
)</f>
        <v/>
      </c>
      <c r="HS402" s="46">
        <f>IF(AND($DS402,HP402),
IF(CONCATENATE(CL402,CM402)="","Debes escribir al menos un valor de concepto no categorizado (salarial o no salarial). ",
IF(ISERR(_xlfn.NUMBERVALUE(CM402)),"El valor NO salarial concepto no categorizado debe ser un número válido. ","")
),
""
)</f>
        <v/>
      </c>
      <c r="HT402" s="46">
        <f>IF($DS402,
IF(CN402="","Debes escribir el porcentaje del aporte a salud. ",
IF( ISERR(_xlfn.NUMBERVALUE(CN402)), "El valor del porcentaje del aporte a salud debe ser un número válido. ", "")
)
)</f>
        <v/>
      </c>
      <c r="HU402" s="46">
        <f>IF($DS402,
IF(CO402="","Debes escribir el valor del aporte a salud. ",
IF( ISERR(_xlfn.NUMBERVALUE(CO402)), "El valor del aporte a salud debe ser un número válido. ", "")
)
)</f>
        <v/>
      </c>
      <c r="HV402" s="46">
        <f>IF($DS402,
IF( AND(CP402&lt;&gt;"", ISERR(_xlfn.NUMBERVALUE(CP402))), "El valor plan complementario debe ser un número válido. ", "")
)</f>
        <v/>
      </c>
      <c r="HW402" s="46">
        <f>IF($DS402,
IF(CQ402="","Debes escribir el porcentaje del aporte a pensión. ",
IF( ISERR(_xlfn.NUMBERVALUE(CQ402)), "El valor del porcentaje del aporte a pensión debe ser un número válido. ", "")
)
)</f>
        <v/>
      </c>
      <c r="HX402" s="46">
        <f>IF($DS402,
IF(CR402="","Debes escribir el valor del aporte a pensión. ",
IF( ISERR(_xlfn.NUMBERVALUE(CR402)), "El valor del aporte a salud debe ser un número válido. ", "")
)
)</f>
        <v/>
      </c>
      <c r="HY402" s="46">
        <f>IF($DS402,
IF( AND(CS402&lt;&gt;"", ISERR(_xlfn.NUMBERVALUE(CS402))), "El valor pensión voluntaria debe ser un número válido. ", "")
)</f>
        <v/>
      </c>
      <c r="HZ402" s="46">
        <f>CONCATENATE(CT402,CU402,CV402,CW402)&lt;&gt;""</f>
        <v/>
      </c>
      <c r="IA402" s="46">
        <f>IF(AND($DS402,HZ402),
IF(CT402="","Debes escribir el % del fondo de seguridad pensional. ",
IF( ISERR(_xlfn.NUMBERVALUE(CT402)), "El % del fondo de seguridad debe ser un número válido. ", "")
),
""
)</f>
        <v/>
      </c>
      <c r="IB402" s="46">
        <f>IF(AND($DS402,HZ402),
IF(CU402="","Debes escribir el valor del aporte al fondo de solidaridad pensional. ",
IF( ISERR(_xlfn.NUMBERVALUE(CU402)), "El valor del aporte al fondo de solidaridad pensional debe ser un número válido. ", "")
),
""
)</f>
        <v/>
      </c>
      <c r="IC402" s="46">
        <f>IF(AND($DS402,HZ402),
IF(CV402="","Debes escribir el % del fondo de subsistencia. ",
IF( ISERR(_xlfn.NUMBERVALUE(CV402)), "El % del fondo de subsistencia debe ser un número válido. ", "")
),
""
)</f>
        <v/>
      </c>
      <c r="ID402" s="46">
        <f>IF(AND($DS402,HZ402),
IF(CW402="","Debes escribir el valor del fondo de subsistencia. ",
IF( ISERR(_xlfn.NUMBERVALUE(CW402)), "El valor del fondo de subsistencia debe ser un número válido. ", "")
),
""
)</f>
        <v/>
      </c>
      <c r="IE402" s="46">
        <f>CONCATENATE(CX402,CY402)&lt;&gt;""</f>
        <v/>
      </c>
      <c r="IF402" s="46">
        <f>IF(AND($DS402,IE402),
IF(CX402="","Debes escribir el % de sindicato. ",
IF( ISERR(_xlfn.NUMBERVALUE(CX402)), "El % de sindicato debe ser un número válido. ", "")
),
""
)</f>
        <v/>
      </c>
      <c r="IG402" s="46">
        <f>IF(AND($DS402,IE402),
IF(CY402="","Debes escribir el valor del sindicato. ",
IF( ISERR(_xlfn.NUMBERVALUE(CY402)), "El valor del sindicato debe ser un número válido. ", "")
),
""
)</f>
        <v/>
      </c>
      <c r="IH402" s="46">
        <f>IF($DS402,
IF( AND(CZ402&lt;&gt;"", ISERR(_xlfn.NUMBERVALUE(CZ402))), "El valor de sanción pública debe ser un número válido. ", "")
)</f>
        <v/>
      </c>
      <c r="II402" s="46">
        <f>IF($DS402,
IF( AND(DA402&lt;&gt;"", ISERR(_xlfn.NUMBERVALUE(DA402))), "El valor de sanción privada debe ser un número válido. ", "")
)</f>
        <v/>
      </c>
      <c r="IJ402" s="46">
        <f>CONCATENATE(DB402,DC402)&lt;&gt;""</f>
        <v/>
      </c>
      <c r="IK402" s="46">
        <f>IF(AND($DS402,IJ402),
IF(DB402="","Debes escribir la descripción de libranza. ",""),
""
)</f>
        <v/>
      </c>
      <c r="IL402" s="46">
        <f>IF(AND($DS402,IJ402),
IF(DC402="","Debes escribir la cuota libranza. ",
IF(ISERR(_xlfn.NUMBERVALUE(DC402)),"El valor de la cuota libranza debe ser un número válido. ","")
),
""
)</f>
        <v/>
      </c>
      <c r="IM402" s="46">
        <f>IF($DS402,
IF( AND(DD402&lt;&gt;"", ISERR(_xlfn.NUMBERVALUE(DD402))), "El valor de pagos a terceros debe ser un número válido. ", "")
)</f>
        <v/>
      </c>
      <c r="IN402" s="46">
        <f>IF($DS402,
IF( AND(DE402&lt;&gt;"", ISERR(_xlfn.NUMBERVALUE(DE402))), "El valor de anticipos debe ser un número válido. ", "")
)</f>
        <v/>
      </c>
      <c r="IO402" s="46">
        <f>IF($DS402,
IF( AND(DF402&lt;&gt;"", ISERR(_xlfn.NUMBERVALUE(DF402))), "El valor de AFC debe ser un número válido. ", "")
)</f>
        <v/>
      </c>
      <c r="IP402" s="46">
        <f>IF($DS402,
IF( AND(DG402&lt;&gt;"", ISERR(_xlfn.NUMBERVALUE(DG402))), "El valor de rete-fuente debe ser un número válido. ", "")
)</f>
        <v/>
      </c>
      <c r="IQ402" s="46">
        <f>IF($DS402,
IF( AND(DH402&lt;&gt;"", ISERR(_xlfn.NUMBERVALUE(DH402))), "El valor de cooperativa de trabajo debe ser un número válido. ", "")
)</f>
        <v/>
      </c>
      <c r="IR402" s="46">
        <f>IF($DS402,
IF( AND(DI402&lt;&gt;"", ISERR(_xlfn.NUMBERVALUE(DI402))), "El valor de embargo fiscal debe ser un número válido. ", "")
)</f>
        <v/>
      </c>
      <c r="IS402" s="46">
        <f>IF($DS402,
IF( AND(DJ402&lt;&gt;"", ISERR(_xlfn.NUMBERVALUE(DJ402))), "El valor de educación debe ser un número válido. ", "")
)</f>
        <v/>
      </c>
      <c r="IT402" s="46">
        <f>IF($DS402,
IF( AND(DK402&lt;&gt;"", ISERR(_xlfn.NUMBERVALUE(DK402))), "El valor de reintegro debe ser un número válido. ", "")
)</f>
        <v/>
      </c>
      <c r="IU402" s="46">
        <f>IF($DS402,
IF( AND(DL402&lt;&gt;"", ISERR(_xlfn.NUMBERVALUE(DL402))), "El valor de deuda debe ser un número válido. ", "")
)</f>
        <v/>
      </c>
      <c r="IV402" s="46">
        <f>IF($DS402,
IF( AND(DM402&lt;&gt;"", ISERR(_xlfn.NUMBERVALUE(DM402))), "El valor de otras deducciones debe ser un número válido. ", "")
)</f>
        <v/>
      </c>
      <c r="IW402" s="46">
        <f>IF($DS402,
IF(DN402="","Debes escribir el valor de los devengos totales. ",
IF( ISERR(_xlfn.NUMBERVALUE(DN402)), "El valor de los devengos totales debe ser un número válido. ", "")
)
)</f>
        <v/>
      </c>
      <c r="IX402" s="46">
        <f>IF($DS402,
IF(DO402="","Debes escribir el valor de las deducciones totales. ",
IF( ISERR(_xlfn.NUMBERVALUE(DO402)), "El valor de las deducciones totales debe ser un número válido. ", "")
)
)</f>
        <v/>
      </c>
      <c r="IY402" s="46">
        <f>IF($DS402,
IF(DP402="","Debes escribir el valor del salario total. ",
IF( ISERR(_xlfn.NUMBERVALUE(DP402)), "El valor del salario total debe ser un número válido. ", "")
)
)</f>
        <v/>
      </c>
    </row>
    <row r="403">
      <c r="B403" s="48" t="n">
        <v>391</v>
      </c>
      <c r="C403" s="61">
        <f>IF(AND(DS403,DP403&lt;&gt;""),
IF(DQ403="","OK","Error"),
""
)</f>
        <v/>
      </c>
      <c r="D403" s="53" t="n"/>
      <c r="E403" s="52" t="n"/>
      <c r="F403" s="112" t="n"/>
      <c r="G403" s="52" t="n"/>
      <c r="H403" s="53" t="n"/>
      <c r="I403" s="52" t="n"/>
      <c r="J403" s="52" t="n"/>
      <c r="K403" s="53" t="n"/>
      <c r="L403" s="55" t="n"/>
      <c r="M403" s="108" t="n"/>
      <c r="N403" s="56" t="n"/>
      <c r="O403" s="52" t="n"/>
      <c r="P403" s="52" t="n"/>
      <c r="Q403" s="52" t="n"/>
      <c r="R403" s="52" t="n"/>
      <c r="S403" s="52" t="n"/>
      <c r="T403" s="53" t="n"/>
      <c r="U403" s="52" t="n"/>
      <c r="V403" s="52" t="n"/>
      <c r="W403" s="55" t="n"/>
      <c r="X403" s="55" t="n"/>
      <c r="Y403" s="52" t="n"/>
      <c r="Z403" s="55" t="n"/>
      <c r="AA403" s="52" t="n"/>
      <c r="AB403" s="53" t="n"/>
      <c r="AC403" s="53" t="n"/>
      <c r="AD403" s="53" t="n"/>
      <c r="AE403" s="177" t="n"/>
      <c r="AF403" s="113" t="n"/>
      <c r="AG403" s="177" t="n"/>
      <c r="AH403" s="178" t="n"/>
      <c r="AI403" s="178" t="n"/>
      <c r="AJ403" s="178" t="n"/>
      <c r="AK403" s="114" t="n"/>
      <c r="AL403" s="178" t="n"/>
      <c r="AM403" s="114" t="n"/>
      <c r="AN403" s="178" t="n"/>
      <c r="AO403" s="114" t="n"/>
      <c r="AP403" s="178" t="n"/>
      <c r="AQ403" s="114" t="n"/>
      <c r="AR403" s="178" t="n"/>
      <c r="AS403" s="114" t="n"/>
      <c r="AT403" s="178" t="n"/>
      <c r="AU403" s="114" t="n"/>
      <c r="AV403" s="178" t="n"/>
      <c r="AW403" s="114" t="n"/>
      <c r="AX403" s="178" t="n"/>
      <c r="AY403" s="114" t="n"/>
      <c r="AZ403" s="178" t="n"/>
      <c r="BA403" s="114" t="n"/>
      <c r="BB403" s="178" t="n"/>
      <c r="BC403" s="114" t="n"/>
      <c r="BD403" s="178" t="n"/>
      <c r="BE403" s="178" t="n"/>
      <c r="BF403" s="178" t="n"/>
      <c r="BG403" s="59" t="n"/>
      <c r="BH403" s="178" t="n"/>
      <c r="BI403" s="114" t="n"/>
      <c r="BJ403" s="53" t="n"/>
      <c r="BK403" s="178" t="n"/>
      <c r="BL403" s="114" t="n"/>
      <c r="BM403" s="178" t="n"/>
      <c r="BN403" s="114" t="n"/>
      <c r="BO403" s="178" t="n"/>
      <c r="BP403" s="178" t="n"/>
      <c r="BQ403" s="178" t="n"/>
      <c r="BR403" s="178" t="n"/>
      <c r="BS403" s="178" t="n"/>
      <c r="BT403" s="178" t="n"/>
      <c r="BU403" s="178" t="n"/>
      <c r="BV403" s="178" t="n"/>
      <c r="BW403" s="178" t="n"/>
      <c r="BX403" s="178" t="n"/>
      <c r="BY403" s="178" t="n"/>
      <c r="BZ403" s="178" t="n"/>
      <c r="CA403" s="178" t="n"/>
      <c r="CB403" s="178" t="n"/>
      <c r="CC403" s="178" t="n"/>
      <c r="CD403" s="178" t="n"/>
      <c r="CE403" s="178" t="n"/>
      <c r="CF403" s="178" t="n"/>
      <c r="CG403" s="178" t="n"/>
      <c r="CH403" s="178" t="n"/>
      <c r="CI403" s="178" t="n"/>
      <c r="CJ403" s="178" t="n"/>
      <c r="CK403" s="53" t="n"/>
      <c r="CL403" s="178" t="n"/>
      <c r="CM403" s="178" t="n"/>
      <c r="CN403" s="60" t="n"/>
      <c r="CO403" s="177" t="n"/>
      <c r="CP403" s="178" t="n"/>
      <c r="CQ403" s="60" t="n"/>
      <c r="CR403" s="177" t="n"/>
      <c r="CS403" s="178" t="n"/>
      <c r="CT403" s="59" t="n"/>
      <c r="CU403" s="178" t="n"/>
      <c r="CV403" s="59" t="n"/>
      <c r="CW403" s="178" t="n"/>
      <c r="CX403" s="59" t="n"/>
      <c r="CY403" s="178" t="n"/>
      <c r="CZ403" s="178" t="n"/>
      <c r="DA403" s="178" t="n"/>
      <c r="DB403" s="53" t="n"/>
      <c r="DC403" s="178" t="n"/>
      <c r="DD403" s="178" t="n"/>
      <c r="DE403" s="178" t="n"/>
      <c r="DF403" s="178" t="n"/>
      <c r="DG403" s="178" t="n"/>
      <c r="DH403" s="178" t="n"/>
      <c r="DI403" s="178" t="n"/>
      <c r="DJ403" s="178" t="n"/>
      <c r="DK403" s="178" t="n"/>
      <c r="DL403" s="178" t="n"/>
      <c r="DM403" s="178" t="n"/>
      <c r="DN403" s="177" t="n"/>
      <c r="DO403" s="177" t="n"/>
      <c r="DP403" s="177" t="n"/>
      <c r="DQ403" s="76">
        <f>IF(AND(DS403,DP403&lt;&gt;""),
CONCATENATE(DT403,DU403,DV403,DW403,DX403,DY403,DZ403,EA403,EB403,EC403,ED403,EE403,EF403,EG403,EH403,EI403,EJ403,EK403,EL403,EM403,EN403,EO403,EP403,EQ403,ES403,ET403,EU403,EV403,EW403,EX403,EY403,EZ403,FA403,FC403,FD403,FF403,FG403,FI403,FJ403,FL403,FM403,FO403,FP403,FR403,FS403,FU403,FV403,FX403,FY403,GA403,GB403,GD403,GE403,GF403,GH403,GI403,GJ403,GL403,GM403,GN403,GP403,GQ403,GS403,GT403,GU403,GV403,GW403,GX403,GY403,GZ403,HA403,HB403,HC403,HD403,HE403,HF403,HG403,HH403,HI403,HJ403,HK403,HL403,HM403,HN403,HO403,HQ403,HR403,HS403,HT403,HU403,HV403,HW403,HX403,HY403,IA403,IB403,IC403,ID403,IF403,IG403,IH403,II403,IK403,IL403,IM403,IN403,IO403,IP403,IQ403,IR403,IS403,IT403,IU403,IV403,IW403,IX403,IY403,IZ403),
""
)</f>
        <v/>
      </c>
      <c r="DR403" s="53" t="n"/>
      <c r="DS403" s="46">
        <f>CONCATENATE(D403,$E403,$F403,$G403,H403,$I403,$J403,K403,$L403,$M403,N403,$O403,$P403,$Q403,$R403,$S403,T403,$U403,$V403,$W403,$X403,$Y403,$Z403,$AA403,AB403,AC403,AD403,$AE403,$AF403,$AG403,AH403,AI403,AJ403,AK403,AL403,AM403,AN403,AO403,AP403,AQ403,AR403,AS403,AT403,AU403,AV403,AW403,AX403,AY403,AZ403,BA403,BB403,BC403,BD403,BE403,BF403,BG403,BH403,BI403,BJ403,BK403,BL403,BM403,BN403,BO403,BP403,BQ403,BR403,BS403,BT403,BU403,BV403,BW403,BX403,BY403,BZ403,CA403,CB403,CC403,CD403,CE403,CF403,CG403,CH403,CI403,CJ403,CK403,CL403,CM403,$CN403,$CO403,CP403,$CQ403,$CR403,CS403,CT403,CU403,CV403,CW403,CX403,CY403,CZ403,DA403,DB403,DC403,DD403,DE403,DF403,DG403,DH403,DI403,DJ403,DK403,DL403,DM403,$DN403,$DO403,$DP403,DR403)&lt;&gt;""</f>
        <v/>
      </c>
      <c r="DT403" s="46">
        <f>IF(AND($DS403,$E$4&lt;&gt;""),
IF(LEFT($E$4,2) = "1.",
IF(D403&lt;&gt;"","El CUNE sólo se envía en operaciones de novedad o ajuste. ",""),
IF(D403="","Debes escribir un CUNE válido para realizar operaciones de novedad o ajuste. ","")),
""
)</f>
        <v/>
      </c>
      <c r="DU403" s="46">
        <f>IF($DS403,
IF(E403="","Debes seleccionar el tipo de documento del empleado. ",
IF(_xlfn.IFNA(VLOOKUP(E403,TIPO_DE_DOCUMENTO,1,FALSE),-1)=-1,"El tipo de documento no es válido (por favor seleccionarlo de la lista). ","")
)
)</f>
        <v/>
      </c>
      <c r="DV403" s="46">
        <f>IF($DS403,
IF(F403="","Debes escribir el número de documento del empleado. ","")
)</f>
        <v/>
      </c>
      <c r="DW403" s="46">
        <f>IF($DS403,
IF(G403="","Debes escribir el primer nombre del empleado. ","")
)</f>
        <v/>
      </c>
      <c r="DY403" s="46">
        <f>IF($DS403,
IF(I403="","Debes escribir el primer apellido del empleado. ","")
)</f>
        <v/>
      </c>
      <c r="DZ403" s="46">
        <f>IF($DS403,
IF(J403="","Debes escribir el segundo apellido del empleado. ","")
)</f>
        <v/>
      </c>
      <c r="EB403" s="46">
        <f>IF($DS403,
IF(L403="","Debes escribir la fecha de ingreso del empleado. ",
IF(ISERR(DATE(YEAR(L403),MONTH(L403),DAY(L403))), "El valor ingresado en fecha de ingreso no tiene un formato válido. ","")
)
)</f>
        <v/>
      </c>
      <c r="EC403" s="46">
        <f>IF($DS403,
IF(M403="","Debes escribir el tiempo laborado. ",
IF( IFERROR(INT(M403),1.1) &lt;&gt; IFERROR(_xlfn.NUMBERVALUE(M403),1), "El valor de los días trabajados debe ser un número entero. ", "")
)
)</f>
        <v/>
      </c>
      <c r="ED403" s="46">
        <f>IF($DS403,
IF( AND(N403&lt;&gt;"", ISERR(DATE(YEAR(N403),MONTH(N403),DAY(N403))) ), "El valor ingresado en fecha de ingreso no tiene un formato válido. ",
IF( AND(N403&lt;&gt;"", $E$6&lt;&gt;"", DATE(YEAR(N403), MONTH(N403), 1) &lt;&gt; IFERROR(DATE(MID($E$6, 1, 4), MID($E$6, 6, 2),1), "1/1/1900") ), "La fecha de retiro debe estar dentro del período liquidado. ", "")
)
)</f>
        <v/>
      </c>
      <c r="EE403" s="46">
        <f>IF($DS403,
IF(O403="","Debes seleccionar el tipo de trabajador. ",
IF(_xlfn.IFNA(VLOOKUP(O403,TIPO_DE_TRABAJADOR,1,FALSE),-1)=-1,"El tipo de trabajador no es válido (por favor seleccionarlo de la lista). ","")
)
)</f>
        <v/>
      </c>
      <c r="EF403" s="46">
        <f>IF($DS403,
IF(P403="","Debes seleccionar si es un trabajador dependiente pensionado por vejez. ",
IF(_xlfn.IFNA(VLOOKUP(P403,SUBTIPO_DE_TRABAJADOR,1,FALSE),-1)=-1,"El tipo de trabajador dependiente pensionado por vejez no es válido (por favor seleccionarlo de la lista). ","")
)
)</f>
        <v/>
      </c>
      <c r="EG403" s="46">
        <f>IF($DS403,
IF(Q403="","Debes seleccionar el tipo de contrato del trabajador. ",
IF(_xlfn.IFNA(VLOOKUP(Q403,TIPO_DE_CONTRATO,1,FALSE),-1)=-1,"El tipo de contrato del trabajador no es válido (por favor seleccionarlo de la lista). ","")
)
)</f>
        <v/>
      </c>
      <c r="EH403" s="46">
        <f>IF($DS403,
IF(R403="","Debes seleccionar si es un salario integral. ",
IF(_xlfn.IFNA(VLOOKUP(R403,SI_NO,1,FALSE),-1)=-1,"Valor no válido para salario integral (por favor seleccionarlo de la lista). ","")
)
)</f>
        <v/>
      </c>
      <c r="EI403" s="46">
        <f>IF($DS403,
IF(S403="","Debes seleccionar si el trabajador realiza actividades de riesgo. ",
IF(_xlfn.IFNA(VLOOKUP(S403,SI_NO,1,FALSE),-1)=-1,"Valor no válido para actividad de alto riesgo (por favor seleccionarlo de la lista). ","")
)
)</f>
        <v/>
      </c>
      <c r="EK403" s="46">
        <f>IF($DS403,
IF(U403="","Debes escribir el código del municipio de residencia del trabajador. ",
IF(_xlfn.IFNA(VLOOKUP(U403,MUNICIPIO,1,FALSE),-1)=-1,"El municipio de residencia del trabajador es inválido (por favor seleccionarlo de la lista). ","")
)
)</f>
        <v/>
      </c>
      <c r="EL403" s="46">
        <f>IF($DS403,
IF(V403="","Debes escribir el la dirección de residendia del trabajador. ","")
)</f>
        <v/>
      </c>
      <c r="EM403" s="46">
        <f>IF($DS403,
IF(W403="","Debes escribir la fecha de inicio de la liquidación. ",
IF(ISERR(DATE(YEAR(W403),MONTH(W403),DAY(W403))),"El valor ingresado en fecha de inicio de liquidación no tiene un formato válido. ",
IF( AND($E$6&lt;&gt;"", DATE(YEAR(W403), MONTH(W403), 1) &lt;&gt; IFERROR(DATE(MID($E$6, 1, 4), MID($E$6, 6, 2),1), "1/1/1900") ), "La fecha de inicio de la liquidación debe estar dentro del período liquidado. ", "")
)
)
)</f>
        <v/>
      </c>
      <c r="EN403" s="46">
        <f>IF($DS403,
IF(X403="","Debes escribir la fecha de fin de la liquidación. ",
IF(ISERR(DATE(YEAR(X403),MONTH(X403),DAY(X403))),"El valor ingresado en fecha de fin de liquidación no tiene un formato válido. ",
IF( AND($E$6&lt;&gt;"", DATE(YEAR(X403), MONTH(X403), 1) &lt;&gt; IFERROR(DATE(MID($E$6, 1, 4), MID($E$6, 6, 2),1), "1/1/1900") ), "La fecha de fin de la liquidación debe estar dentro del período liquidado. ", "")
)
)
)</f>
        <v/>
      </c>
      <c r="EO403" s="46">
        <f>IF($DS403,
IF(Y403="","Debes escribir la frecuencia de pago del trabajador. ",
IF(_xlfn.IFNA(VLOOKUP(Y403,PERÍODO_DE_NÓMINA,1,FALSE),-1)=-1,"La frecuencia de pago es inválida (por favor seleccionarlo de la lista). ","")
)
)</f>
        <v/>
      </c>
      <c r="EP403" s="46">
        <f>IF($DS403,
IF(Z403="","Debes escribir la fecha de pago. ",
IF(ISERR(DATE(YEAR(Z403),MONTH(Z403),DAY(Z403))), "El valor ingresado en fecha de pago no tiene un formato válido. ","")
)
)</f>
        <v/>
      </c>
      <c r="EQ403" s="46">
        <f>IF($DS403,
IF(AA403="","Debes escribir el medio de pago. ",
IF(_xlfn.IFNA(VLOOKUP(AA403,MEDIOS_DE_PAGO,1,FALSE),-1)=-1,"El medio de pago es inválido (por favor seleccionarlo de la lista). ","")
)
)</f>
        <v/>
      </c>
      <c r="ER403" s="46">
        <f>OR(AA403='Tablas '!$T$4,AA403='Tablas '!$T$7,AA403='Tablas '!$T$8,AA403='Tablas '!$T$11)</f>
        <v/>
      </c>
      <c r="ES403" s="46">
        <f>IF(AND($DS403,ER403),
IF(AB403="","Debes escribir la entidad bancaria. ",""),
""
)</f>
        <v/>
      </c>
      <c r="ET403" s="46">
        <f>IF(AND($DS403,ER403),
IF(AC403="","Debes escribir el tipo de cuenta bancaria. ",
IF(_xlfn.IFNA(VLOOKUP(AC403,TIPO_DE_CUENTA,1,FALSE),-1)=-1,"El tipo de cuenta bancaria es inválida (por favor seleccionarlo de la lista). ","")
),
""
)</f>
        <v/>
      </c>
      <c r="EU403" s="46">
        <f>IF(AND($DS403,ER403),
IF(AD403="","Debes escribir el número de cuenta bancaria. ",""),
""
)</f>
        <v/>
      </c>
      <c r="EV403" s="46">
        <f>IF($DS403,
IF(AE403="","Debes escribir el valor del sueldo básico. ",
IF( ISERR(_xlfn.NUMBERVALUE(AE403)), "El valor del sueldo básico debe ser un número válido. ", "")
)
)</f>
        <v/>
      </c>
      <c r="EW403" s="46">
        <f>IF($DS403,
IF(AF403="","Debes escribir el número de días trabajados. ",
IF( IFERROR(INT(AF403),1.1) &lt;&gt; IFERROR(_xlfn.NUMBERVALUE(AF403),1), "La cantidad de días trabajados debe ser un número entero. ", "")
)
)</f>
        <v/>
      </c>
      <c r="EX403" s="46">
        <f>IF($DS403,
IF(AG403="","Debes escribir el valor del sueldo trabajado. ",
IF( ISERR(_xlfn.NUMBERVALUE(AG403)), "El valor del sueldo trabajado debe ser un número válido. ", "")
)
)</f>
        <v/>
      </c>
      <c r="EY403" s="46">
        <f>IF($DS403,
IF( AND(AH403&lt;&gt;"", ISERR(_xlfn.NUMBERVALUE(AH403))), "El valor del auxilio de transporte debe ser un número válido. ", "")
)</f>
        <v/>
      </c>
      <c r="EZ403" s="46">
        <f>IF($DS403,
IF( AND(AI403&lt;&gt;"", ISERR(_xlfn.NUMBERVALUE(AI403))), "El valor de viáticos salariales debe ser un número válido. ", "")
)</f>
        <v/>
      </c>
      <c r="FA403" s="46">
        <f>IF($DS403,
IF( AND(AJ403&lt;&gt;"", ISERR(_xlfn.NUMBERVALUE(AJ403))), "El valor de viáticos NO salariales debe ser un número válido. ", "")
)</f>
        <v/>
      </c>
      <c r="FB403" s="46">
        <f>CONCATENATE(AK403,AL403)&lt;&gt;""</f>
        <v/>
      </c>
      <c r="FC403" s="46">
        <f>IF(AND($DS403,FB403),
IF(AK403="","Debes escribir el número de horas extras diurnas. ",
IF( IFERROR(INT(AK403),1.1) &lt;&gt; IFERROR(_xlfn.NUMBERVALUE(AK403),1), "La cantidad de horas extras diurnas debe ser un número entero. ", "")
),
""
)</f>
        <v/>
      </c>
      <c r="FD403" s="46">
        <f>IF(AND($DS403,FB403),
IF(AL403="","Debes escribir el valor de las horas extras diurnas. ",
IF( ISERR(_xlfn.NUMBERVALUE(AL403)), "El valor de las horas extras duirnas debe ser un número válido. ", "")
),
""
)</f>
        <v/>
      </c>
      <c r="FE403" s="46">
        <f>CONCATENATE(AM403,AN403)&lt;&gt;""</f>
        <v/>
      </c>
      <c r="FF403" s="46">
        <f>IF(AND($DS403,FE403),
IF(AM403="","Debes escribir el número de horas extras nocturnas. ",
IF( IFERROR(INT(AM403),1.1) &lt;&gt; IFERROR(_xlfn.NUMBERVALUE(AM403),1), "La cantidad de horas extras nocturnas debe ser un número entero. ", "")
),
""
)</f>
        <v/>
      </c>
      <c r="FG403" s="46">
        <f>IF(AND($DS403,FE403),
IF(AN403="","Debes escribir el valor de las horas extras nocturnas. ",
IF( ISERR(_xlfn.NUMBERVALUE(AN403)), "El valor de las horas extras nocturnas debe ser un número válido. ", "")
),
""
)</f>
        <v/>
      </c>
      <c r="FH403" s="46">
        <f>CONCATENATE(AO403,AP403)&lt;&gt;""</f>
        <v/>
      </c>
      <c r="FI403" s="46">
        <f>IF(AND($DS403,FH403),
IF(AO403="","Debes escribir el número de horas extras diurnas dominicales y festivas. ",
IF( IFERROR(INT(AO403),1.1) &lt;&gt; IFERROR(_xlfn.NUMBERVALUE(AO403),1), "La cantidad de horas extras diurnas dominicales y festivas debe ser un número entero. ", "")
),
""
)</f>
        <v/>
      </c>
      <c r="FJ403" s="46">
        <f>IF(AND($DS403,FH403),
IF(AP403="","Debes escribir el valor de las horas extras diurnas dominicales y festivas. ",
IF( ISERR(_xlfn.NUMBERVALUE(AP403)), "El valor de las horas extras diurnas dominicales y festivas debe ser un número válido. ", "")
),
""
)</f>
        <v/>
      </c>
      <c r="FK403" s="46">
        <f>CONCATENATE(AQ403,AR403)&lt;&gt;""</f>
        <v/>
      </c>
      <c r="FL403" s="46">
        <f>IF(AND($DS403,FK403),
IF(AQ403="","Debes escribir el número de horas extras nocturnas dominicales y festivas. ",
IF( IFERROR(INT(AQ403),1.1) &lt;&gt; IFERROR(_xlfn.NUMBERVALUE(AQ403),1), "La cantidad de horas extras nocturnas dominicales y festivas debe ser un número entero. ", "")
),
""
)</f>
        <v/>
      </c>
      <c r="FM403" s="46">
        <f>IF(AND($DS403,FK403),
IF(AR403="","Debes escribir el valor de las horas extras nocturnas dominicales y festivas. ",
IF( ISERR(_xlfn.NUMBERVALUE(AR403)), "El valor de las horas extras nocturnas dominicales y festivas debe ser un número válido. ", "")
),
""
)</f>
        <v/>
      </c>
      <c r="FN403" s="46">
        <f>CONCATENATE(AS403,AT403)&lt;&gt;""</f>
        <v/>
      </c>
      <c r="FO403" s="46">
        <f>IF(AND($DS403,FN403),
IF(AS403="","Debes escribir el número de horas recargo nocturno. ",
IF( IFERROR(INT(AS403),1.1) &lt;&gt; IFERROR(_xlfn.NUMBERVALUE(AS403),1), "La cantidad de horas recargo nocturno debe ser un número entero. ", "")
),
""
)</f>
        <v/>
      </c>
      <c r="FP403" s="46">
        <f>IF(AND($DS403,FN403),
IF(AT403="","Debes escribir el valor de las horas recargo nocturno. ",
IF( ISERR(_xlfn.NUMBERVALUE(AT403)), "El valor de las horas recargo nocturno debe ser un número válido. ", "")
),
""
)</f>
        <v/>
      </c>
      <c r="FQ403" s="46">
        <f>CONCATENATE(AU403,AV403)&lt;&gt;""</f>
        <v/>
      </c>
      <c r="FR403" s="46">
        <f>IF(AND($DS403,FQ403),
IF(AU403="","Debes escribir el número de horas recargo diurno dominical y festivo. ",
IF( IFERROR(INT(AU403),1.1) &lt;&gt; IFERROR(_xlfn.NUMBERVALUE(AU403),1), "La cantidad de horas recargo diurno dominical y festivo debe ser un número entero. ", "")
),
""
)</f>
        <v/>
      </c>
      <c r="FS403" s="46">
        <f>IF(AND($DS403,FQ403),
IF(AV403="","Debes escribir el valor de las horas recargo diurno dominical y festivo. ",
IF( ISERR(_xlfn.NUMBERVALUE(AV403)), "El valor de las horas recargo diurno dominical y festivo debe ser un número válido. ", "")
),
""
)</f>
        <v/>
      </c>
      <c r="FT403" s="46">
        <f>CONCATENATE(AW403,AX403)&lt;&gt;""</f>
        <v/>
      </c>
      <c r="FU403" s="46">
        <f>IF(AND($DS403,FT403),
IF(AW403="","Debes escribir el número de horas recargo nocturno dominical y festivo. ",
IF( IFERROR(INT(AW403),1.1) &lt;&gt; IFERROR(_xlfn.NUMBERVALUE(AW403),1), "La cantidad de horas recargo nocturno dominical y festivo debe ser un número entero. ", "")
),
""
)</f>
        <v/>
      </c>
      <c r="FV403" s="46">
        <f>IF(AND($DS403,FT403),
IF(AX403="","Debes escribir el valor de las horas recargo nocturno dominical y festivo. ",
IF( ISERR(_xlfn.NUMBERVALUE(AX403)), "El valor de las horas recargo nocturno dominical y festivo debe ser un número válido. ", "")
),
""
)</f>
        <v/>
      </c>
      <c r="FW403" s="46">
        <f>CONCATENATE(AY403,AZ403)&lt;&gt;""</f>
        <v/>
      </c>
      <c r="FX403" s="46">
        <f>IF(AND($DS403,FW403),
IF(AY403="","Debes escribir el número de días de vacaciones comunes. ",
IF( IFERROR(INT(AY403),1.1) &lt;&gt; IFERROR(_xlfn.NUMBERVALUE(AY403),1), "La cantidad de días de vacaciones comunes debe ser un número entero. ", "")
),
""
)</f>
        <v/>
      </c>
      <c r="FY403" s="46">
        <f>IF(AND($DS403,FW403),
IF(AZ403="","Debes escribir el valor de las vacaciones comunes. ",
IF( ISERR(_xlfn.NUMBERVALUE(AZ403)), "El valor de las vacaciones comunes debe ser un número válido. ", "")
),
""
)</f>
        <v/>
      </c>
      <c r="FZ403" s="46">
        <f>CONCATENATE(BA403,BB403)&lt;&gt;""</f>
        <v/>
      </c>
      <c r="GA403" s="46">
        <f>IF(AND($DS403,FZ403),
IF(BA403="","Debes escribir el número de días de vacaciones compensadas. ",
IF( IFERROR(INT(BA403),1.1) &lt;&gt; IFERROR(_xlfn.NUMBERVALUE(BA403),1), "La cantidad de días de vacaciones compensadas debe ser un número entero. ", "")
),
""
)</f>
        <v/>
      </c>
      <c r="GB403" s="46">
        <f>IF(AND($DS403,FZ403),
IF(BB403="","Debes escribir el valor de las vacaciones compensadas. ",
IF( ISERR(_xlfn.NUMBERVALUE(BB403)), "El valor de las vacaciones compensadas debe ser un número válido. ", "")
),
""
)</f>
        <v/>
      </c>
      <c r="GC403" s="46">
        <f>CONCATENATE(BC403,BD403)&lt;&gt;""</f>
        <v/>
      </c>
      <c r="GD403" s="46">
        <f>IF(AND($DS403,GC403),
IF(BC403="","Debes escribir el número de días de prima salarial. ",
IF( IFERROR(INT(BC403),1.1) &lt;&gt; IFERROR(_xlfn.NUMBERVALUE(BC403),1), "La cantidad de días de prima salarial debe ser un número entero. ", "")
),
""
)</f>
        <v/>
      </c>
      <c r="GE403" s="46">
        <f>IF(AND($DS403,GC403),
IF(BD403="","Debes escribir el valor de los días de prima salarial. ",
IF( ISERR(_xlfn.NUMBERVALUE(BD403)), "El valor de los días de prima salarial debe ser un número válido. ", "")
),
""
)</f>
        <v/>
      </c>
      <c r="GF403" s="46">
        <f>IF($DS403,
IF( AND(BE403&lt;&gt;"", ISERR(_xlfn.NUMBERVALUE(BE403))), "El valor de la prima NO saliarial debe ser un número válido. ", "")
)</f>
        <v/>
      </c>
      <c r="GG403" s="46">
        <f>CONCATENATE(BF403,BG403,BH403)&lt;&gt;""</f>
        <v/>
      </c>
      <c r="GH403" s="46">
        <f>IF(AND($DS403,GG403),
IF(BF403="","Debes escribir el valor de las cesantías. ",
IF( ISERR(_xlfn.NUMBERVALUE(BF403)), "El valor de las cesantías debe ser un número válido. ", "")
),
""
)</f>
        <v/>
      </c>
      <c r="GI403" s="46">
        <f>IF(AND($DS403,GG403),
IF(BG403="","Debes escribir el % de cesantías. ",
IF( ISERR(_xlfn.NUMBERVALUE(BG403)), "El % de cesantías debe ser un número válido. ", "")
),
""
)</f>
        <v/>
      </c>
      <c r="GJ403" s="46">
        <f>IF(AND($DS403,GG403),
IF(BH403="","Debes escribir el valor de intereses de cesantías. ",
IF( ISERR(_xlfn.NUMBERVALUE(BH403)), "El valor de intereses de cesantías debe ser un número válido. ", "")
),
""
)</f>
        <v/>
      </c>
      <c r="GK403" s="46">
        <f>CONCATENATE(BI403,BJ403,BK403)&lt;&gt;""</f>
        <v/>
      </c>
      <c r="GL403" s="46">
        <f>IF(AND($DS403,GK403),
IF(BI403="","Debes escribir el número de días de incapacidad. ",
IF( IFERROR(INT(BI403),1.1) &lt;&gt; IFERROR(_xlfn.NUMBERVALUE(BI403),1), "La cantidad de días de incapacidad debe ser un número entero. ", "")
),
""
)</f>
        <v/>
      </c>
      <c r="GM403" s="46">
        <f>IF(AND($DS403,GK403),
IF(BJ403="","Debes escribir el tipo de incapacidad. ",
IF(_xlfn.IFNA(VLOOKUP(BJ403,TIPO_DE_INCAPACIDAD,1,FALSE),-1)=-1,"El tipo de incapacidad es inválida (por favor seleccionarlo de la lista). ","")
),
""
)</f>
        <v/>
      </c>
      <c r="GN403" s="46">
        <f>IF(AND($DS403,GK403),
IF(BK403="","Debes escribir el valor de la incapacidad. ",
IF( ISERR(_xlfn.NUMBERVALUE(BK403)), "El valor de la incapacidad debe ser un número válido. ", "")
),
""
)</f>
        <v/>
      </c>
      <c r="GO403" s="46">
        <f>CONCATENATE(BL403,BM403)&lt;&gt;""</f>
        <v/>
      </c>
      <c r="GP403" s="46">
        <f>IF(AND($DS403,GO403),
IF(BL403="","Debes escribir el número de días de licencia de maternidad o paternidad. ",
IF( IFERROR(INT(BL403),1.1) &lt;&gt; IFERROR(_xlfn.NUMBERVALUE(BL403),1), "La cantidad de días de licencia de maternidad o paternidad debe ser un número entero. ", "")
),
""
)</f>
        <v/>
      </c>
      <c r="GQ403" s="46">
        <f>IF(AND($DS403,GO403),
IF(BM403="","Debes escribir el valor de la licencia de maternidad o paternidad. ",
IF( ISERR(_xlfn.NUMBERVALUE(BM403)), "El valor de la licencia de maternidad o paternidad debe ser un número válido. ", "")
),
""
)</f>
        <v/>
      </c>
      <c r="GR403" s="46">
        <f>CONCATENATE(BN403,BO403)&lt;&gt;""</f>
        <v/>
      </c>
      <c r="GS403" s="46">
        <f>IF(AND($DS403,GR403),
IF(BN403="","Debes escribir el número de días de licencia remunerada. ",
IF( IFERROR(INT(BN403),1.1) &lt;&gt; IFERROR(_xlfn.NUMBERVALUE(BN403),1), "La cantidad de días de licencia remunerada debe ser un número entero. ", "")
),
""
)</f>
        <v/>
      </c>
      <c r="GT403" s="46">
        <f>IF(AND($DS403,GR403),
IF(BO403="","Debes escribir el valor de la licencia remunerada. ",
IF( ISERR(_xlfn.NUMBERVALUE(BO403)), "El valor de la licencia remunerada debe ser un número válido. ", "")
),
""
)</f>
        <v/>
      </c>
      <c r="GU403" s="46">
        <f>IF($DS403,
IF( AND(BP403&lt;&gt;"", ISERR(_xlfn.NUMBERVALUE(BP403))), "El valor de la licencia NO remunerada debe ser un número válido. ", "")
)</f>
        <v/>
      </c>
      <c r="GV403" s="46">
        <f>IF($DS403,
IF( AND(BQ403&lt;&gt;"", ISERR(_xlfn.NUMBERVALUE(BQ403))), "El valor de auxilios salariales debe ser un número válido. ", "")
)</f>
        <v/>
      </c>
      <c r="GW403" s="46">
        <f>IF($DS403,
IF( AND(BR403&lt;&gt;"", ISERR(_xlfn.NUMBERVALUE(BR403))), "El valor de auxilios NO salariales debe ser un número válido. ", "")
)</f>
        <v/>
      </c>
      <c r="GX403" s="46">
        <f>IF($DS403,
IF( AND(BS403&lt;&gt;"", ISERR(_xlfn.NUMBERVALUE(BS403))), "El valor de bonos salariales debe ser un número válido. ", "")
)</f>
        <v/>
      </c>
      <c r="GY403" s="46">
        <f>IF($DS403,
IF( AND(BT403&lt;&gt;"", ISERR(_xlfn.NUMBERVALUE(BT403))), "El valor de bonos NO salariales debe ser un número válido. ", "")
)</f>
        <v/>
      </c>
      <c r="GZ403" s="46">
        <f>IF($DS403,
IF( AND(BU403&lt;&gt;"", ISERR(_xlfn.NUMBERVALUE(BU403))), "El valor de bonos salariales de alimentación debe ser un número válido. ", "")
)</f>
        <v/>
      </c>
      <c r="HA403" s="46">
        <f>IF($DS403,
IF( AND(BV403&lt;&gt;"", ISERR(_xlfn.NUMBERVALUE(BV403))), "El valor de bonos NO salariales de alimentación debe ser un número válido. ", "")
)</f>
        <v/>
      </c>
      <c r="HB403" s="46">
        <f>IF($DS403,
IF( AND(BW403&lt;&gt;"", ISERR(_xlfn.NUMBERVALUE(BW403))), "El valor de bonificaciones salariales debe ser un número válido. ", "")
)</f>
        <v/>
      </c>
      <c r="HC403" s="46">
        <f>IF($DS403,
IF( AND(BX403&lt;&gt;"", ISERR(_xlfn.NUMBERVALUE(BX403))), "El valor de bonificaciones NO salariales debe ser un número válido. ", "")
)</f>
        <v/>
      </c>
      <c r="HD403" s="46">
        <f>IF($DS403,
IF( AND(BY403&lt;&gt;"", ISERR(_xlfn.NUMBERVALUE(BY403))), "El valor de compensaciones ordinarias debe ser un número válido. ", "")
)</f>
        <v/>
      </c>
      <c r="HE403" s="46">
        <f>IF($DS403,
IF( AND(BZ403&lt;&gt;"", ISERR(_xlfn.NUMBERVALUE(BZ403))), "El valor de compensaciones extraordinarias debe ser un número válido. ", "")
)</f>
        <v/>
      </c>
      <c r="HF403" s="46">
        <f>IF($DS403,
IF( AND(CA403&lt;&gt;"", ISERR(_xlfn.NUMBERVALUE(CA403))), "El valor de comisiones debe ser un número válido. ", "")
)</f>
        <v/>
      </c>
      <c r="HG403" s="46">
        <f>IF($DS403,
IF( AND(CB403&lt;&gt;"", ISERR(_xlfn.NUMBERVALUE(CB403))), "El valor de ausencia por huega debe ser un número válido. ", "")
)</f>
        <v/>
      </c>
      <c r="HH403" s="46">
        <f>IF($DS403,
IF( AND(CC403&lt;&gt;"", ISERR(_xlfn.NUMBERVALUE(CC403))), "El valor de anticipos debe ser un número válido. ", "")
)</f>
        <v/>
      </c>
      <c r="HI403" s="46">
        <f>IF($DS403,
IF( AND(CD403&lt;&gt;"", ISERR(_xlfn.NUMBERVALUE(CD403))), "El valor de pagos a terceros debe ser un número válido. ", "")
)</f>
        <v/>
      </c>
      <c r="HJ403" s="46">
        <f>IF($DS403,
IF( AND(CE403&lt;&gt;"", ISERR(_xlfn.NUMBERVALUE(CE403))), "El valor de dotación debe ser un número válido. ", "")
)</f>
        <v/>
      </c>
      <c r="HK403" s="46">
        <f>IF($DS403,
IF( AND(CF403&lt;&gt;"", ISERR(_xlfn.NUMBERVALUE(CF403))), "El valor de apoyo sostenibilidad debe ser un número válido. ", "")
)</f>
        <v/>
      </c>
      <c r="HL403" s="46">
        <f>IF($DS403,
IF( AND(CG403&lt;&gt;"", ISERR(_xlfn.NUMBERVALUE(CG403))), "El valor de teletrabajo debe ser un número válido. ", "")
)</f>
        <v/>
      </c>
      <c r="HM403" s="46">
        <f>IF($DS403,
IF( AND(CH403&lt;&gt;"", ISERR(_xlfn.NUMBERVALUE(CH403))), "El valor de bonificación de retiro debe ser un número válido. ", "")
)</f>
        <v/>
      </c>
      <c r="HN403" s="46">
        <f>IF($DS403,
IF( AND(CI403&lt;&gt;"", ISERR(_xlfn.NUMBERVALUE(CI403))), "El valor de indemnización de retiro debe ser un número válido. ", "")
)</f>
        <v/>
      </c>
      <c r="HO403" s="46">
        <f>IF($DS403,
IF( AND(CJ403&lt;&gt;"", ISERR(_xlfn.NUMBERVALUE(CJ403))), "El valor de reintegros debe ser un número válido. ", "")
)</f>
        <v/>
      </c>
      <c r="HP403" s="46">
        <f>CONCATENATE(CK403,CL403,CM403)&lt;&gt;""</f>
        <v/>
      </c>
      <c r="HQ403" s="46">
        <f>IF(AND($DS403,HP403),
IF(CK403="","Debes escribir la descripción de otro concepto no categorizado. ",""),
""
)</f>
        <v/>
      </c>
      <c r="HR403" s="46">
        <f>IF(AND($DS403,HP403),
IF(CONCATENATE(CL403,CM403)="","Debes escribir al menos un valor de concepto no categorizado (salarial o no salarial). ",
IF(ISERR(_xlfn.NUMBERVALUE(CL403)),"El valor salarial concepto no categorizado debe ser un número válido. ","")
),
""
)</f>
        <v/>
      </c>
      <c r="HS403" s="46">
        <f>IF(AND($DS403,HP403),
IF(CONCATENATE(CL403,CM403)="","Debes escribir al menos un valor de concepto no categorizado (salarial o no salarial). ",
IF(ISERR(_xlfn.NUMBERVALUE(CM403)),"El valor NO salarial concepto no categorizado debe ser un número válido. ","")
),
""
)</f>
        <v/>
      </c>
      <c r="HT403" s="46">
        <f>IF($DS403,
IF(CN403="","Debes escribir el porcentaje del aporte a salud. ",
IF( ISERR(_xlfn.NUMBERVALUE(CN403)), "El valor del porcentaje del aporte a salud debe ser un número válido. ", "")
)
)</f>
        <v/>
      </c>
      <c r="HU403" s="46">
        <f>IF($DS403,
IF(CO403="","Debes escribir el valor del aporte a salud. ",
IF( ISERR(_xlfn.NUMBERVALUE(CO403)), "El valor del aporte a salud debe ser un número válido. ", "")
)
)</f>
        <v/>
      </c>
      <c r="HV403" s="46">
        <f>IF($DS403,
IF( AND(CP403&lt;&gt;"", ISERR(_xlfn.NUMBERVALUE(CP403))), "El valor plan complementario debe ser un número válido. ", "")
)</f>
        <v/>
      </c>
      <c r="HW403" s="46">
        <f>IF($DS403,
IF(CQ403="","Debes escribir el porcentaje del aporte a pensión. ",
IF( ISERR(_xlfn.NUMBERVALUE(CQ403)), "El valor del porcentaje del aporte a pensión debe ser un número válido. ", "")
)
)</f>
        <v/>
      </c>
      <c r="HX403" s="46">
        <f>IF($DS403,
IF(CR403="","Debes escribir el valor del aporte a pensión. ",
IF( ISERR(_xlfn.NUMBERVALUE(CR403)), "El valor del aporte a salud debe ser un número válido. ", "")
)
)</f>
        <v/>
      </c>
      <c r="HY403" s="46">
        <f>IF($DS403,
IF( AND(CS403&lt;&gt;"", ISERR(_xlfn.NUMBERVALUE(CS403))), "El valor pensión voluntaria debe ser un número válido. ", "")
)</f>
        <v/>
      </c>
      <c r="HZ403" s="46">
        <f>CONCATENATE(CT403,CU403,CV403,CW403)&lt;&gt;""</f>
        <v/>
      </c>
      <c r="IA403" s="46">
        <f>IF(AND($DS403,HZ403),
IF(CT403="","Debes escribir el % del fondo de seguridad pensional. ",
IF( ISERR(_xlfn.NUMBERVALUE(CT403)), "El % del fondo de seguridad debe ser un número válido. ", "")
),
""
)</f>
        <v/>
      </c>
      <c r="IB403" s="46">
        <f>IF(AND($DS403,HZ403),
IF(CU403="","Debes escribir el valor del aporte al fondo de solidaridad pensional. ",
IF( ISERR(_xlfn.NUMBERVALUE(CU403)), "El valor del aporte al fondo de solidaridad pensional debe ser un número válido. ", "")
),
""
)</f>
        <v/>
      </c>
      <c r="IC403" s="46">
        <f>IF(AND($DS403,HZ403),
IF(CV403="","Debes escribir el % del fondo de subsistencia. ",
IF( ISERR(_xlfn.NUMBERVALUE(CV403)), "El % del fondo de subsistencia debe ser un número válido. ", "")
),
""
)</f>
        <v/>
      </c>
      <c r="ID403" s="46">
        <f>IF(AND($DS403,HZ403),
IF(CW403="","Debes escribir el valor del fondo de subsistencia. ",
IF( ISERR(_xlfn.NUMBERVALUE(CW403)), "El valor del fondo de subsistencia debe ser un número válido. ", "")
),
""
)</f>
        <v/>
      </c>
      <c r="IE403" s="46">
        <f>CONCATENATE(CX403,CY403)&lt;&gt;""</f>
        <v/>
      </c>
      <c r="IF403" s="46">
        <f>IF(AND($DS403,IE403),
IF(CX403="","Debes escribir el % de sindicato. ",
IF( ISERR(_xlfn.NUMBERVALUE(CX403)), "El % de sindicato debe ser un número válido. ", "")
),
""
)</f>
        <v/>
      </c>
      <c r="IG403" s="46">
        <f>IF(AND($DS403,IE403),
IF(CY403="","Debes escribir el valor del sindicato. ",
IF( ISERR(_xlfn.NUMBERVALUE(CY403)), "El valor del sindicato debe ser un número válido. ", "")
),
""
)</f>
        <v/>
      </c>
      <c r="IH403" s="46">
        <f>IF($DS403,
IF( AND(CZ403&lt;&gt;"", ISERR(_xlfn.NUMBERVALUE(CZ403))), "El valor de sanción pública debe ser un número válido. ", "")
)</f>
        <v/>
      </c>
      <c r="II403" s="46">
        <f>IF($DS403,
IF( AND(DA403&lt;&gt;"", ISERR(_xlfn.NUMBERVALUE(DA403))), "El valor de sanción privada debe ser un número válido. ", "")
)</f>
        <v/>
      </c>
      <c r="IJ403" s="46">
        <f>CONCATENATE(DB403,DC403)&lt;&gt;""</f>
        <v/>
      </c>
      <c r="IK403" s="46">
        <f>IF(AND($DS403,IJ403),
IF(DB403="","Debes escribir la descripción de libranza. ",""),
""
)</f>
        <v/>
      </c>
      <c r="IL403" s="46">
        <f>IF(AND($DS403,IJ403),
IF(DC403="","Debes escribir la cuota libranza. ",
IF(ISERR(_xlfn.NUMBERVALUE(DC403)),"El valor de la cuota libranza debe ser un número válido. ","")
),
""
)</f>
        <v/>
      </c>
      <c r="IM403" s="46">
        <f>IF($DS403,
IF( AND(DD403&lt;&gt;"", ISERR(_xlfn.NUMBERVALUE(DD403))), "El valor de pagos a terceros debe ser un número válido. ", "")
)</f>
        <v/>
      </c>
      <c r="IN403" s="46">
        <f>IF($DS403,
IF( AND(DE403&lt;&gt;"", ISERR(_xlfn.NUMBERVALUE(DE403))), "El valor de anticipos debe ser un número válido. ", "")
)</f>
        <v/>
      </c>
      <c r="IO403" s="46">
        <f>IF($DS403,
IF( AND(DF403&lt;&gt;"", ISERR(_xlfn.NUMBERVALUE(DF403))), "El valor de AFC debe ser un número válido. ", "")
)</f>
        <v/>
      </c>
      <c r="IP403" s="46">
        <f>IF($DS403,
IF( AND(DG403&lt;&gt;"", ISERR(_xlfn.NUMBERVALUE(DG403))), "El valor de rete-fuente debe ser un número válido. ", "")
)</f>
        <v/>
      </c>
      <c r="IQ403" s="46">
        <f>IF($DS403,
IF( AND(DH403&lt;&gt;"", ISERR(_xlfn.NUMBERVALUE(DH403))), "El valor de cooperativa de trabajo debe ser un número válido. ", "")
)</f>
        <v/>
      </c>
      <c r="IR403" s="46">
        <f>IF($DS403,
IF( AND(DI403&lt;&gt;"", ISERR(_xlfn.NUMBERVALUE(DI403))), "El valor de embargo fiscal debe ser un número válido. ", "")
)</f>
        <v/>
      </c>
      <c r="IS403" s="46">
        <f>IF($DS403,
IF( AND(DJ403&lt;&gt;"", ISERR(_xlfn.NUMBERVALUE(DJ403))), "El valor de educación debe ser un número válido. ", "")
)</f>
        <v/>
      </c>
      <c r="IT403" s="46">
        <f>IF($DS403,
IF( AND(DK403&lt;&gt;"", ISERR(_xlfn.NUMBERVALUE(DK403))), "El valor de reintegro debe ser un número válido. ", "")
)</f>
        <v/>
      </c>
      <c r="IU403" s="46">
        <f>IF($DS403,
IF( AND(DL403&lt;&gt;"", ISERR(_xlfn.NUMBERVALUE(DL403))), "El valor de deuda debe ser un número válido. ", "")
)</f>
        <v/>
      </c>
      <c r="IV403" s="46">
        <f>IF($DS403,
IF( AND(DM403&lt;&gt;"", ISERR(_xlfn.NUMBERVALUE(DM403))), "El valor de otras deducciones debe ser un número válido. ", "")
)</f>
        <v/>
      </c>
      <c r="IW403" s="46">
        <f>IF($DS403,
IF(DN403="","Debes escribir el valor de los devengos totales. ",
IF( ISERR(_xlfn.NUMBERVALUE(DN403)), "El valor de los devengos totales debe ser un número válido. ", "")
)
)</f>
        <v/>
      </c>
      <c r="IX403" s="46">
        <f>IF($DS403,
IF(DO403="","Debes escribir el valor de las deducciones totales. ",
IF( ISERR(_xlfn.NUMBERVALUE(DO403)), "El valor de las deducciones totales debe ser un número válido. ", "")
)
)</f>
        <v/>
      </c>
      <c r="IY403" s="46">
        <f>IF($DS403,
IF(DP403="","Debes escribir el valor del salario total. ",
IF( ISERR(_xlfn.NUMBERVALUE(DP403)), "El valor del salario total debe ser un número válido. ", "")
)
)</f>
        <v/>
      </c>
    </row>
    <row r="404">
      <c r="B404" s="48" t="n">
        <v>392</v>
      </c>
      <c r="C404" s="61">
        <f>IF(AND(DS404,DP404&lt;&gt;""),
IF(DQ404="","OK","Error"),
""
)</f>
        <v/>
      </c>
      <c r="D404" s="53" t="n"/>
      <c r="E404" s="52" t="n"/>
      <c r="F404" s="112" t="n"/>
      <c r="G404" s="52" t="n"/>
      <c r="H404" s="53" t="n"/>
      <c r="I404" s="52" t="n"/>
      <c r="J404" s="52" t="n"/>
      <c r="K404" s="53" t="n"/>
      <c r="L404" s="55" t="n"/>
      <c r="M404" s="108" t="n"/>
      <c r="N404" s="56" t="n"/>
      <c r="O404" s="52" t="n"/>
      <c r="P404" s="52" t="n"/>
      <c r="Q404" s="52" t="n"/>
      <c r="R404" s="52" t="n"/>
      <c r="S404" s="52" t="n"/>
      <c r="T404" s="53" t="n"/>
      <c r="U404" s="52" t="n"/>
      <c r="V404" s="52" t="n"/>
      <c r="W404" s="55" t="n"/>
      <c r="X404" s="55" t="n"/>
      <c r="Y404" s="52" t="n"/>
      <c r="Z404" s="55" t="n"/>
      <c r="AA404" s="52" t="n"/>
      <c r="AB404" s="53" t="n"/>
      <c r="AC404" s="53" t="n"/>
      <c r="AD404" s="53" t="n"/>
      <c r="AE404" s="177" t="n"/>
      <c r="AF404" s="113" t="n"/>
      <c r="AG404" s="177" t="n"/>
      <c r="AH404" s="178" t="n"/>
      <c r="AI404" s="178" t="n"/>
      <c r="AJ404" s="178" t="n"/>
      <c r="AK404" s="114" t="n"/>
      <c r="AL404" s="178" t="n"/>
      <c r="AM404" s="114" t="n"/>
      <c r="AN404" s="178" t="n"/>
      <c r="AO404" s="114" t="n"/>
      <c r="AP404" s="178" t="n"/>
      <c r="AQ404" s="114" t="n"/>
      <c r="AR404" s="178" t="n"/>
      <c r="AS404" s="114" t="n"/>
      <c r="AT404" s="178" t="n"/>
      <c r="AU404" s="114" t="n"/>
      <c r="AV404" s="178" t="n"/>
      <c r="AW404" s="114" t="n"/>
      <c r="AX404" s="178" t="n"/>
      <c r="AY404" s="114" t="n"/>
      <c r="AZ404" s="178" t="n"/>
      <c r="BA404" s="114" t="n"/>
      <c r="BB404" s="178" t="n"/>
      <c r="BC404" s="114" t="n"/>
      <c r="BD404" s="178" t="n"/>
      <c r="BE404" s="178" t="n"/>
      <c r="BF404" s="178" t="n"/>
      <c r="BG404" s="59" t="n"/>
      <c r="BH404" s="178" t="n"/>
      <c r="BI404" s="114" t="n"/>
      <c r="BJ404" s="53" t="n"/>
      <c r="BK404" s="178" t="n"/>
      <c r="BL404" s="114" t="n"/>
      <c r="BM404" s="178" t="n"/>
      <c r="BN404" s="114" t="n"/>
      <c r="BO404" s="178" t="n"/>
      <c r="BP404" s="178" t="n"/>
      <c r="BQ404" s="178" t="n"/>
      <c r="BR404" s="178" t="n"/>
      <c r="BS404" s="178" t="n"/>
      <c r="BT404" s="178" t="n"/>
      <c r="BU404" s="178" t="n"/>
      <c r="BV404" s="178" t="n"/>
      <c r="BW404" s="178" t="n"/>
      <c r="BX404" s="178" t="n"/>
      <c r="BY404" s="178" t="n"/>
      <c r="BZ404" s="178" t="n"/>
      <c r="CA404" s="178" t="n"/>
      <c r="CB404" s="178" t="n"/>
      <c r="CC404" s="178" t="n"/>
      <c r="CD404" s="178" t="n"/>
      <c r="CE404" s="178" t="n"/>
      <c r="CF404" s="178" t="n"/>
      <c r="CG404" s="178" t="n"/>
      <c r="CH404" s="178" t="n"/>
      <c r="CI404" s="178" t="n"/>
      <c r="CJ404" s="178" t="n"/>
      <c r="CK404" s="53" t="n"/>
      <c r="CL404" s="178" t="n"/>
      <c r="CM404" s="178" t="n"/>
      <c r="CN404" s="60" t="n"/>
      <c r="CO404" s="177" t="n"/>
      <c r="CP404" s="178" t="n"/>
      <c r="CQ404" s="60" t="n"/>
      <c r="CR404" s="177" t="n"/>
      <c r="CS404" s="178" t="n"/>
      <c r="CT404" s="59" t="n"/>
      <c r="CU404" s="178" t="n"/>
      <c r="CV404" s="59" t="n"/>
      <c r="CW404" s="178" t="n"/>
      <c r="CX404" s="59" t="n"/>
      <c r="CY404" s="178" t="n"/>
      <c r="CZ404" s="178" t="n"/>
      <c r="DA404" s="178" t="n"/>
      <c r="DB404" s="53" t="n"/>
      <c r="DC404" s="178" t="n"/>
      <c r="DD404" s="178" t="n"/>
      <c r="DE404" s="178" t="n"/>
      <c r="DF404" s="178" t="n"/>
      <c r="DG404" s="178" t="n"/>
      <c r="DH404" s="178" t="n"/>
      <c r="DI404" s="178" t="n"/>
      <c r="DJ404" s="178" t="n"/>
      <c r="DK404" s="178" t="n"/>
      <c r="DL404" s="178" t="n"/>
      <c r="DM404" s="178" t="n"/>
      <c r="DN404" s="177" t="n"/>
      <c r="DO404" s="177" t="n"/>
      <c r="DP404" s="177" t="n"/>
      <c r="DQ404" s="76">
        <f>IF(AND(DS404,DP404&lt;&gt;""),
CONCATENATE(DT404,DU404,DV404,DW404,DX404,DY404,DZ404,EA404,EB404,EC404,ED404,EE404,EF404,EG404,EH404,EI404,EJ404,EK404,EL404,EM404,EN404,EO404,EP404,EQ404,ES404,ET404,EU404,EV404,EW404,EX404,EY404,EZ404,FA404,FC404,FD404,FF404,FG404,FI404,FJ404,FL404,FM404,FO404,FP404,FR404,FS404,FU404,FV404,FX404,FY404,GA404,GB404,GD404,GE404,GF404,GH404,GI404,GJ404,GL404,GM404,GN404,GP404,GQ404,GS404,GT404,GU404,GV404,GW404,GX404,GY404,GZ404,HA404,HB404,HC404,HD404,HE404,HF404,HG404,HH404,HI404,HJ404,HK404,HL404,HM404,HN404,HO404,HQ404,HR404,HS404,HT404,HU404,HV404,HW404,HX404,HY404,IA404,IB404,IC404,ID404,IF404,IG404,IH404,II404,IK404,IL404,IM404,IN404,IO404,IP404,IQ404,IR404,IS404,IT404,IU404,IV404,IW404,IX404,IY404,IZ404),
""
)</f>
        <v/>
      </c>
      <c r="DR404" s="53" t="n"/>
      <c r="DS404" s="46">
        <f>CONCATENATE(D404,$E404,$F404,$G404,H404,$I404,$J404,K404,$L404,$M404,N404,$O404,$P404,$Q404,$R404,$S404,T404,$U404,$V404,$W404,$X404,$Y404,$Z404,$AA404,AB404,AC404,AD404,$AE404,$AF404,$AG404,AH404,AI404,AJ404,AK404,AL404,AM404,AN404,AO404,AP404,AQ404,AR404,AS404,AT404,AU404,AV404,AW404,AX404,AY404,AZ404,BA404,BB404,BC404,BD404,BE404,BF404,BG404,BH404,BI404,BJ404,BK404,BL404,BM404,BN404,BO404,BP404,BQ404,BR404,BS404,BT404,BU404,BV404,BW404,BX404,BY404,BZ404,CA404,CB404,CC404,CD404,CE404,CF404,CG404,CH404,CI404,CJ404,CK404,CL404,CM404,$CN404,$CO404,CP404,$CQ404,$CR404,CS404,CT404,CU404,CV404,CW404,CX404,CY404,CZ404,DA404,DB404,DC404,DD404,DE404,DF404,DG404,DH404,DI404,DJ404,DK404,DL404,DM404,$DN404,$DO404,$DP404,DR404)&lt;&gt;""</f>
        <v/>
      </c>
      <c r="DT404" s="46">
        <f>IF(AND($DS404,$E$4&lt;&gt;""),
IF(LEFT($E$4,2) = "1.",
IF(D404&lt;&gt;"","El CUNE sólo se envía en operaciones de novedad o ajuste. ",""),
IF(D404="","Debes escribir un CUNE válido para realizar operaciones de novedad o ajuste. ","")),
""
)</f>
        <v/>
      </c>
      <c r="DU404" s="46">
        <f>IF($DS404,
IF(E404="","Debes seleccionar el tipo de documento del empleado. ",
IF(_xlfn.IFNA(VLOOKUP(E404,TIPO_DE_DOCUMENTO,1,FALSE),-1)=-1,"El tipo de documento no es válido (por favor seleccionarlo de la lista). ","")
)
)</f>
        <v/>
      </c>
      <c r="DV404" s="46">
        <f>IF($DS404,
IF(F404="","Debes escribir el número de documento del empleado. ","")
)</f>
        <v/>
      </c>
      <c r="DW404" s="46">
        <f>IF($DS404,
IF(G404="","Debes escribir el primer nombre del empleado. ","")
)</f>
        <v/>
      </c>
      <c r="DY404" s="46">
        <f>IF($DS404,
IF(I404="","Debes escribir el primer apellido del empleado. ","")
)</f>
        <v/>
      </c>
      <c r="DZ404" s="46">
        <f>IF($DS404,
IF(J404="","Debes escribir el segundo apellido del empleado. ","")
)</f>
        <v/>
      </c>
      <c r="EB404" s="46">
        <f>IF($DS404,
IF(L404="","Debes escribir la fecha de ingreso del empleado. ",
IF(ISERR(DATE(YEAR(L404),MONTH(L404),DAY(L404))), "El valor ingresado en fecha de ingreso no tiene un formato válido. ","")
)
)</f>
        <v/>
      </c>
      <c r="EC404" s="46">
        <f>IF($DS404,
IF(M404="","Debes escribir el tiempo laborado. ",
IF( IFERROR(INT(M404),1.1) &lt;&gt; IFERROR(_xlfn.NUMBERVALUE(M404),1), "El valor de los días trabajados debe ser un número entero. ", "")
)
)</f>
        <v/>
      </c>
      <c r="ED404" s="46">
        <f>IF($DS404,
IF( AND(N404&lt;&gt;"", ISERR(DATE(YEAR(N404),MONTH(N404),DAY(N404))) ), "El valor ingresado en fecha de ingreso no tiene un formato válido. ",
IF( AND(N404&lt;&gt;"", $E$6&lt;&gt;"", DATE(YEAR(N404), MONTH(N404), 1) &lt;&gt; IFERROR(DATE(MID($E$6, 1, 4), MID($E$6, 6, 2),1), "1/1/1900") ), "La fecha de retiro debe estar dentro del período liquidado. ", "")
)
)</f>
        <v/>
      </c>
      <c r="EE404" s="46">
        <f>IF($DS404,
IF(O404="","Debes seleccionar el tipo de trabajador. ",
IF(_xlfn.IFNA(VLOOKUP(O404,TIPO_DE_TRABAJADOR,1,FALSE),-1)=-1,"El tipo de trabajador no es válido (por favor seleccionarlo de la lista). ","")
)
)</f>
        <v/>
      </c>
      <c r="EF404" s="46">
        <f>IF($DS404,
IF(P404="","Debes seleccionar si es un trabajador dependiente pensionado por vejez. ",
IF(_xlfn.IFNA(VLOOKUP(P404,SUBTIPO_DE_TRABAJADOR,1,FALSE),-1)=-1,"El tipo de trabajador dependiente pensionado por vejez no es válido (por favor seleccionarlo de la lista). ","")
)
)</f>
        <v/>
      </c>
      <c r="EG404" s="46">
        <f>IF($DS404,
IF(Q404="","Debes seleccionar el tipo de contrato del trabajador. ",
IF(_xlfn.IFNA(VLOOKUP(Q404,TIPO_DE_CONTRATO,1,FALSE),-1)=-1,"El tipo de contrato del trabajador no es válido (por favor seleccionarlo de la lista). ","")
)
)</f>
        <v/>
      </c>
      <c r="EH404" s="46">
        <f>IF($DS404,
IF(R404="","Debes seleccionar si es un salario integral. ",
IF(_xlfn.IFNA(VLOOKUP(R404,SI_NO,1,FALSE),-1)=-1,"Valor no válido para salario integral (por favor seleccionarlo de la lista). ","")
)
)</f>
        <v/>
      </c>
      <c r="EI404" s="46">
        <f>IF($DS404,
IF(S404="","Debes seleccionar si el trabajador realiza actividades de riesgo. ",
IF(_xlfn.IFNA(VLOOKUP(S404,SI_NO,1,FALSE),-1)=-1,"Valor no válido para actividad de alto riesgo (por favor seleccionarlo de la lista). ","")
)
)</f>
        <v/>
      </c>
      <c r="EK404" s="46">
        <f>IF($DS404,
IF(U404="","Debes escribir el código del municipio de residencia del trabajador. ",
IF(_xlfn.IFNA(VLOOKUP(U404,MUNICIPIO,1,FALSE),-1)=-1,"El municipio de residencia del trabajador es inválido (por favor seleccionarlo de la lista). ","")
)
)</f>
        <v/>
      </c>
      <c r="EL404" s="46">
        <f>IF($DS404,
IF(V404="","Debes escribir el la dirección de residendia del trabajador. ","")
)</f>
        <v/>
      </c>
      <c r="EM404" s="46">
        <f>IF($DS404,
IF(W404="","Debes escribir la fecha de inicio de la liquidación. ",
IF(ISERR(DATE(YEAR(W404),MONTH(W404),DAY(W404))),"El valor ingresado en fecha de inicio de liquidación no tiene un formato válido. ",
IF( AND($E$6&lt;&gt;"", DATE(YEAR(W404), MONTH(W404), 1) &lt;&gt; IFERROR(DATE(MID($E$6, 1, 4), MID($E$6, 6, 2),1), "1/1/1900") ), "La fecha de inicio de la liquidación debe estar dentro del período liquidado. ", "")
)
)
)</f>
        <v/>
      </c>
      <c r="EN404" s="46">
        <f>IF($DS404,
IF(X404="","Debes escribir la fecha de fin de la liquidación. ",
IF(ISERR(DATE(YEAR(X404),MONTH(X404),DAY(X404))),"El valor ingresado en fecha de fin de liquidación no tiene un formato válido. ",
IF( AND($E$6&lt;&gt;"", DATE(YEAR(X404), MONTH(X404), 1) &lt;&gt; IFERROR(DATE(MID($E$6, 1, 4), MID($E$6, 6, 2),1), "1/1/1900") ), "La fecha de fin de la liquidación debe estar dentro del período liquidado. ", "")
)
)
)</f>
        <v/>
      </c>
      <c r="EO404" s="46">
        <f>IF($DS404,
IF(Y404="","Debes escribir la frecuencia de pago del trabajador. ",
IF(_xlfn.IFNA(VLOOKUP(Y404,PERÍODO_DE_NÓMINA,1,FALSE),-1)=-1,"La frecuencia de pago es inválida (por favor seleccionarlo de la lista). ","")
)
)</f>
        <v/>
      </c>
      <c r="EP404" s="46">
        <f>IF($DS404,
IF(Z404="","Debes escribir la fecha de pago. ",
IF(ISERR(DATE(YEAR(Z404),MONTH(Z404),DAY(Z404))), "El valor ingresado en fecha de pago no tiene un formato válido. ","")
)
)</f>
        <v/>
      </c>
      <c r="EQ404" s="46">
        <f>IF($DS404,
IF(AA404="","Debes escribir el medio de pago. ",
IF(_xlfn.IFNA(VLOOKUP(AA404,MEDIOS_DE_PAGO,1,FALSE),-1)=-1,"El medio de pago es inválido (por favor seleccionarlo de la lista). ","")
)
)</f>
        <v/>
      </c>
      <c r="ER404" s="46">
        <f>OR(AA404='Tablas '!$T$4,AA404='Tablas '!$T$7,AA404='Tablas '!$T$8,AA404='Tablas '!$T$11)</f>
        <v/>
      </c>
      <c r="ES404" s="46">
        <f>IF(AND($DS404,ER404),
IF(AB404="","Debes escribir la entidad bancaria. ",""),
""
)</f>
        <v/>
      </c>
      <c r="ET404" s="46">
        <f>IF(AND($DS404,ER404),
IF(AC404="","Debes escribir el tipo de cuenta bancaria. ",
IF(_xlfn.IFNA(VLOOKUP(AC404,TIPO_DE_CUENTA,1,FALSE),-1)=-1,"El tipo de cuenta bancaria es inválida (por favor seleccionarlo de la lista). ","")
),
""
)</f>
        <v/>
      </c>
      <c r="EU404" s="46">
        <f>IF(AND($DS404,ER404),
IF(AD404="","Debes escribir el número de cuenta bancaria. ",""),
""
)</f>
        <v/>
      </c>
      <c r="EV404" s="46">
        <f>IF($DS404,
IF(AE404="","Debes escribir el valor del sueldo básico. ",
IF( ISERR(_xlfn.NUMBERVALUE(AE404)), "El valor del sueldo básico debe ser un número válido. ", "")
)
)</f>
        <v/>
      </c>
      <c r="EW404" s="46">
        <f>IF($DS404,
IF(AF404="","Debes escribir el número de días trabajados. ",
IF( IFERROR(INT(AF404),1.1) &lt;&gt; IFERROR(_xlfn.NUMBERVALUE(AF404),1), "La cantidad de días trabajados debe ser un número entero. ", "")
)
)</f>
        <v/>
      </c>
      <c r="EX404" s="46">
        <f>IF($DS404,
IF(AG404="","Debes escribir el valor del sueldo trabajado. ",
IF( ISERR(_xlfn.NUMBERVALUE(AG404)), "El valor del sueldo trabajado debe ser un número válido. ", "")
)
)</f>
        <v/>
      </c>
      <c r="EY404" s="46">
        <f>IF($DS404,
IF( AND(AH404&lt;&gt;"", ISERR(_xlfn.NUMBERVALUE(AH404))), "El valor del auxilio de transporte debe ser un número válido. ", "")
)</f>
        <v/>
      </c>
      <c r="EZ404" s="46">
        <f>IF($DS404,
IF( AND(AI404&lt;&gt;"", ISERR(_xlfn.NUMBERVALUE(AI404))), "El valor de viáticos salariales debe ser un número válido. ", "")
)</f>
        <v/>
      </c>
      <c r="FA404" s="46">
        <f>IF($DS404,
IF( AND(AJ404&lt;&gt;"", ISERR(_xlfn.NUMBERVALUE(AJ404))), "El valor de viáticos NO salariales debe ser un número válido. ", "")
)</f>
        <v/>
      </c>
      <c r="FB404" s="46">
        <f>CONCATENATE(AK404,AL404)&lt;&gt;""</f>
        <v/>
      </c>
      <c r="FC404" s="46">
        <f>IF(AND($DS404,FB404),
IF(AK404="","Debes escribir el número de horas extras diurnas. ",
IF( IFERROR(INT(AK404),1.1) &lt;&gt; IFERROR(_xlfn.NUMBERVALUE(AK404),1), "La cantidad de horas extras diurnas debe ser un número entero. ", "")
),
""
)</f>
        <v/>
      </c>
      <c r="FD404" s="46">
        <f>IF(AND($DS404,FB404),
IF(AL404="","Debes escribir el valor de las horas extras diurnas. ",
IF( ISERR(_xlfn.NUMBERVALUE(AL404)), "El valor de las horas extras duirnas debe ser un número válido. ", "")
),
""
)</f>
        <v/>
      </c>
      <c r="FE404" s="46">
        <f>CONCATENATE(AM404,AN404)&lt;&gt;""</f>
        <v/>
      </c>
      <c r="FF404" s="46">
        <f>IF(AND($DS404,FE404),
IF(AM404="","Debes escribir el número de horas extras nocturnas. ",
IF( IFERROR(INT(AM404),1.1) &lt;&gt; IFERROR(_xlfn.NUMBERVALUE(AM404),1), "La cantidad de horas extras nocturnas debe ser un número entero. ", "")
),
""
)</f>
        <v/>
      </c>
      <c r="FG404" s="46">
        <f>IF(AND($DS404,FE404),
IF(AN404="","Debes escribir el valor de las horas extras nocturnas. ",
IF( ISERR(_xlfn.NUMBERVALUE(AN404)), "El valor de las horas extras nocturnas debe ser un número válido. ", "")
),
""
)</f>
        <v/>
      </c>
      <c r="FH404" s="46">
        <f>CONCATENATE(AO404,AP404)&lt;&gt;""</f>
        <v/>
      </c>
      <c r="FI404" s="46">
        <f>IF(AND($DS404,FH404),
IF(AO404="","Debes escribir el número de horas extras diurnas dominicales y festivas. ",
IF( IFERROR(INT(AO404),1.1) &lt;&gt; IFERROR(_xlfn.NUMBERVALUE(AO404),1), "La cantidad de horas extras diurnas dominicales y festivas debe ser un número entero. ", "")
),
""
)</f>
        <v/>
      </c>
      <c r="FJ404" s="46">
        <f>IF(AND($DS404,FH404),
IF(AP404="","Debes escribir el valor de las horas extras diurnas dominicales y festivas. ",
IF( ISERR(_xlfn.NUMBERVALUE(AP404)), "El valor de las horas extras diurnas dominicales y festivas debe ser un número válido. ", "")
),
""
)</f>
        <v/>
      </c>
      <c r="FK404" s="46">
        <f>CONCATENATE(AQ404,AR404)&lt;&gt;""</f>
        <v/>
      </c>
      <c r="FL404" s="46">
        <f>IF(AND($DS404,FK404),
IF(AQ404="","Debes escribir el número de horas extras nocturnas dominicales y festivas. ",
IF( IFERROR(INT(AQ404),1.1) &lt;&gt; IFERROR(_xlfn.NUMBERVALUE(AQ404),1), "La cantidad de horas extras nocturnas dominicales y festivas debe ser un número entero. ", "")
),
""
)</f>
        <v/>
      </c>
      <c r="FM404" s="46">
        <f>IF(AND($DS404,FK404),
IF(AR404="","Debes escribir el valor de las horas extras nocturnas dominicales y festivas. ",
IF( ISERR(_xlfn.NUMBERVALUE(AR404)), "El valor de las horas extras nocturnas dominicales y festivas debe ser un número válido. ", "")
),
""
)</f>
        <v/>
      </c>
      <c r="FN404" s="46">
        <f>CONCATENATE(AS404,AT404)&lt;&gt;""</f>
        <v/>
      </c>
      <c r="FO404" s="46">
        <f>IF(AND($DS404,FN404),
IF(AS404="","Debes escribir el número de horas recargo nocturno. ",
IF( IFERROR(INT(AS404),1.1) &lt;&gt; IFERROR(_xlfn.NUMBERVALUE(AS404),1), "La cantidad de horas recargo nocturno debe ser un número entero. ", "")
),
""
)</f>
        <v/>
      </c>
      <c r="FP404" s="46">
        <f>IF(AND($DS404,FN404),
IF(AT404="","Debes escribir el valor de las horas recargo nocturno. ",
IF( ISERR(_xlfn.NUMBERVALUE(AT404)), "El valor de las horas recargo nocturno debe ser un número válido. ", "")
),
""
)</f>
        <v/>
      </c>
      <c r="FQ404" s="46">
        <f>CONCATENATE(AU404,AV404)&lt;&gt;""</f>
        <v/>
      </c>
      <c r="FR404" s="46">
        <f>IF(AND($DS404,FQ404),
IF(AU404="","Debes escribir el número de horas recargo diurno dominical y festivo. ",
IF( IFERROR(INT(AU404),1.1) &lt;&gt; IFERROR(_xlfn.NUMBERVALUE(AU404),1), "La cantidad de horas recargo diurno dominical y festivo debe ser un número entero. ", "")
),
""
)</f>
        <v/>
      </c>
      <c r="FS404" s="46">
        <f>IF(AND($DS404,FQ404),
IF(AV404="","Debes escribir el valor de las horas recargo diurno dominical y festivo. ",
IF( ISERR(_xlfn.NUMBERVALUE(AV404)), "El valor de las horas recargo diurno dominical y festivo debe ser un número válido. ", "")
),
""
)</f>
        <v/>
      </c>
      <c r="FT404" s="46">
        <f>CONCATENATE(AW404,AX404)&lt;&gt;""</f>
        <v/>
      </c>
      <c r="FU404" s="46">
        <f>IF(AND($DS404,FT404),
IF(AW404="","Debes escribir el número de horas recargo nocturno dominical y festivo. ",
IF( IFERROR(INT(AW404),1.1) &lt;&gt; IFERROR(_xlfn.NUMBERVALUE(AW404),1), "La cantidad de horas recargo nocturno dominical y festivo debe ser un número entero. ", "")
),
""
)</f>
        <v/>
      </c>
      <c r="FV404" s="46">
        <f>IF(AND($DS404,FT404),
IF(AX404="","Debes escribir el valor de las horas recargo nocturno dominical y festivo. ",
IF( ISERR(_xlfn.NUMBERVALUE(AX404)), "El valor de las horas recargo nocturno dominical y festivo debe ser un número válido. ", "")
),
""
)</f>
        <v/>
      </c>
      <c r="FW404" s="46">
        <f>CONCATENATE(AY404,AZ404)&lt;&gt;""</f>
        <v/>
      </c>
      <c r="FX404" s="46">
        <f>IF(AND($DS404,FW404),
IF(AY404="","Debes escribir el número de días de vacaciones comunes. ",
IF( IFERROR(INT(AY404),1.1) &lt;&gt; IFERROR(_xlfn.NUMBERVALUE(AY404),1), "La cantidad de días de vacaciones comunes debe ser un número entero. ", "")
),
""
)</f>
        <v/>
      </c>
      <c r="FY404" s="46">
        <f>IF(AND($DS404,FW404),
IF(AZ404="","Debes escribir el valor de las vacaciones comunes. ",
IF( ISERR(_xlfn.NUMBERVALUE(AZ404)), "El valor de las vacaciones comunes debe ser un número válido. ", "")
),
""
)</f>
        <v/>
      </c>
      <c r="FZ404" s="46">
        <f>CONCATENATE(BA404,BB404)&lt;&gt;""</f>
        <v/>
      </c>
      <c r="GA404" s="46">
        <f>IF(AND($DS404,FZ404),
IF(BA404="","Debes escribir el número de días de vacaciones compensadas. ",
IF( IFERROR(INT(BA404),1.1) &lt;&gt; IFERROR(_xlfn.NUMBERVALUE(BA404),1), "La cantidad de días de vacaciones compensadas debe ser un número entero. ", "")
),
""
)</f>
        <v/>
      </c>
      <c r="GB404" s="46">
        <f>IF(AND($DS404,FZ404),
IF(BB404="","Debes escribir el valor de las vacaciones compensadas. ",
IF( ISERR(_xlfn.NUMBERVALUE(BB404)), "El valor de las vacaciones compensadas debe ser un número válido. ", "")
),
""
)</f>
        <v/>
      </c>
      <c r="GC404" s="46">
        <f>CONCATENATE(BC404,BD404)&lt;&gt;""</f>
        <v/>
      </c>
      <c r="GD404" s="46">
        <f>IF(AND($DS404,GC404),
IF(BC404="","Debes escribir el número de días de prima salarial. ",
IF( IFERROR(INT(BC404),1.1) &lt;&gt; IFERROR(_xlfn.NUMBERVALUE(BC404),1), "La cantidad de días de prima salarial debe ser un número entero. ", "")
),
""
)</f>
        <v/>
      </c>
      <c r="GE404" s="46">
        <f>IF(AND($DS404,GC404),
IF(BD404="","Debes escribir el valor de los días de prima salarial. ",
IF( ISERR(_xlfn.NUMBERVALUE(BD404)), "El valor de los días de prima salarial debe ser un número válido. ", "")
),
""
)</f>
        <v/>
      </c>
      <c r="GF404" s="46">
        <f>IF($DS404,
IF( AND(BE404&lt;&gt;"", ISERR(_xlfn.NUMBERVALUE(BE404))), "El valor de la prima NO saliarial debe ser un número válido. ", "")
)</f>
        <v/>
      </c>
      <c r="GG404" s="46">
        <f>CONCATENATE(BF404,BG404,BH404)&lt;&gt;""</f>
        <v/>
      </c>
      <c r="GH404" s="46">
        <f>IF(AND($DS404,GG404),
IF(BF404="","Debes escribir el valor de las cesantías. ",
IF( ISERR(_xlfn.NUMBERVALUE(BF404)), "El valor de las cesantías debe ser un número válido. ", "")
),
""
)</f>
        <v/>
      </c>
      <c r="GI404" s="46">
        <f>IF(AND($DS404,GG404),
IF(BG404="","Debes escribir el % de cesantías. ",
IF( ISERR(_xlfn.NUMBERVALUE(BG404)), "El % de cesantías debe ser un número válido. ", "")
),
""
)</f>
        <v/>
      </c>
      <c r="GJ404" s="46">
        <f>IF(AND($DS404,GG404),
IF(BH404="","Debes escribir el valor de intereses de cesantías. ",
IF( ISERR(_xlfn.NUMBERVALUE(BH404)), "El valor de intereses de cesantías debe ser un número válido. ", "")
),
""
)</f>
        <v/>
      </c>
      <c r="GK404" s="46">
        <f>CONCATENATE(BI404,BJ404,BK404)&lt;&gt;""</f>
        <v/>
      </c>
      <c r="GL404" s="46">
        <f>IF(AND($DS404,GK404),
IF(BI404="","Debes escribir el número de días de incapacidad. ",
IF( IFERROR(INT(BI404),1.1) &lt;&gt; IFERROR(_xlfn.NUMBERVALUE(BI404),1), "La cantidad de días de incapacidad debe ser un número entero. ", "")
),
""
)</f>
        <v/>
      </c>
      <c r="GM404" s="46">
        <f>IF(AND($DS404,GK404),
IF(BJ404="","Debes escribir el tipo de incapacidad. ",
IF(_xlfn.IFNA(VLOOKUP(BJ404,TIPO_DE_INCAPACIDAD,1,FALSE),-1)=-1,"El tipo de incapacidad es inválida (por favor seleccionarlo de la lista). ","")
),
""
)</f>
        <v/>
      </c>
      <c r="GN404" s="46">
        <f>IF(AND($DS404,GK404),
IF(BK404="","Debes escribir el valor de la incapacidad. ",
IF( ISERR(_xlfn.NUMBERVALUE(BK404)), "El valor de la incapacidad debe ser un número válido. ", "")
),
""
)</f>
        <v/>
      </c>
      <c r="GO404" s="46">
        <f>CONCATENATE(BL404,BM404)&lt;&gt;""</f>
        <v/>
      </c>
      <c r="GP404" s="46">
        <f>IF(AND($DS404,GO404),
IF(BL404="","Debes escribir el número de días de licencia de maternidad o paternidad. ",
IF( IFERROR(INT(BL404),1.1) &lt;&gt; IFERROR(_xlfn.NUMBERVALUE(BL404),1), "La cantidad de días de licencia de maternidad o paternidad debe ser un número entero. ", "")
),
""
)</f>
        <v/>
      </c>
      <c r="GQ404" s="46">
        <f>IF(AND($DS404,GO404),
IF(BM404="","Debes escribir el valor de la licencia de maternidad o paternidad. ",
IF( ISERR(_xlfn.NUMBERVALUE(BM404)), "El valor de la licencia de maternidad o paternidad debe ser un número válido. ", "")
),
""
)</f>
        <v/>
      </c>
      <c r="GR404" s="46">
        <f>CONCATENATE(BN404,BO404)&lt;&gt;""</f>
        <v/>
      </c>
      <c r="GS404" s="46">
        <f>IF(AND($DS404,GR404),
IF(BN404="","Debes escribir el número de días de licencia remunerada. ",
IF( IFERROR(INT(BN404),1.1) &lt;&gt; IFERROR(_xlfn.NUMBERVALUE(BN404),1), "La cantidad de días de licencia remunerada debe ser un número entero. ", "")
),
""
)</f>
        <v/>
      </c>
      <c r="GT404" s="46">
        <f>IF(AND($DS404,GR404),
IF(BO404="","Debes escribir el valor de la licencia remunerada. ",
IF( ISERR(_xlfn.NUMBERVALUE(BO404)), "El valor de la licencia remunerada debe ser un número válido. ", "")
),
""
)</f>
        <v/>
      </c>
      <c r="GU404" s="46">
        <f>IF($DS404,
IF( AND(BP404&lt;&gt;"", ISERR(_xlfn.NUMBERVALUE(BP404))), "El valor de la licencia NO remunerada debe ser un número válido. ", "")
)</f>
        <v/>
      </c>
      <c r="GV404" s="46">
        <f>IF($DS404,
IF( AND(BQ404&lt;&gt;"", ISERR(_xlfn.NUMBERVALUE(BQ404))), "El valor de auxilios salariales debe ser un número válido. ", "")
)</f>
        <v/>
      </c>
      <c r="GW404" s="46">
        <f>IF($DS404,
IF( AND(BR404&lt;&gt;"", ISERR(_xlfn.NUMBERVALUE(BR404))), "El valor de auxilios NO salariales debe ser un número válido. ", "")
)</f>
        <v/>
      </c>
      <c r="GX404" s="46">
        <f>IF($DS404,
IF( AND(BS404&lt;&gt;"", ISERR(_xlfn.NUMBERVALUE(BS404))), "El valor de bonos salariales debe ser un número válido. ", "")
)</f>
        <v/>
      </c>
      <c r="GY404" s="46">
        <f>IF($DS404,
IF( AND(BT404&lt;&gt;"", ISERR(_xlfn.NUMBERVALUE(BT404))), "El valor de bonos NO salariales debe ser un número válido. ", "")
)</f>
        <v/>
      </c>
      <c r="GZ404" s="46">
        <f>IF($DS404,
IF( AND(BU404&lt;&gt;"", ISERR(_xlfn.NUMBERVALUE(BU404))), "El valor de bonos salariales de alimentación debe ser un número válido. ", "")
)</f>
        <v/>
      </c>
      <c r="HA404" s="46">
        <f>IF($DS404,
IF( AND(BV404&lt;&gt;"", ISERR(_xlfn.NUMBERVALUE(BV404))), "El valor de bonos NO salariales de alimentación debe ser un número válido. ", "")
)</f>
        <v/>
      </c>
      <c r="HB404" s="46">
        <f>IF($DS404,
IF( AND(BW404&lt;&gt;"", ISERR(_xlfn.NUMBERVALUE(BW404))), "El valor de bonificaciones salariales debe ser un número válido. ", "")
)</f>
        <v/>
      </c>
      <c r="HC404" s="46">
        <f>IF($DS404,
IF( AND(BX404&lt;&gt;"", ISERR(_xlfn.NUMBERVALUE(BX404))), "El valor de bonificaciones NO salariales debe ser un número válido. ", "")
)</f>
        <v/>
      </c>
      <c r="HD404" s="46">
        <f>IF($DS404,
IF( AND(BY404&lt;&gt;"", ISERR(_xlfn.NUMBERVALUE(BY404))), "El valor de compensaciones ordinarias debe ser un número válido. ", "")
)</f>
        <v/>
      </c>
      <c r="HE404" s="46">
        <f>IF($DS404,
IF( AND(BZ404&lt;&gt;"", ISERR(_xlfn.NUMBERVALUE(BZ404))), "El valor de compensaciones extraordinarias debe ser un número válido. ", "")
)</f>
        <v/>
      </c>
      <c r="HF404" s="46">
        <f>IF($DS404,
IF( AND(CA404&lt;&gt;"", ISERR(_xlfn.NUMBERVALUE(CA404))), "El valor de comisiones debe ser un número válido. ", "")
)</f>
        <v/>
      </c>
      <c r="HG404" s="46">
        <f>IF($DS404,
IF( AND(CB404&lt;&gt;"", ISERR(_xlfn.NUMBERVALUE(CB404))), "El valor de ausencia por huega debe ser un número válido. ", "")
)</f>
        <v/>
      </c>
      <c r="HH404" s="46">
        <f>IF($DS404,
IF( AND(CC404&lt;&gt;"", ISERR(_xlfn.NUMBERVALUE(CC404))), "El valor de anticipos debe ser un número válido. ", "")
)</f>
        <v/>
      </c>
      <c r="HI404" s="46">
        <f>IF($DS404,
IF( AND(CD404&lt;&gt;"", ISERR(_xlfn.NUMBERVALUE(CD404))), "El valor de pagos a terceros debe ser un número válido. ", "")
)</f>
        <v/>
      </c>
      <c r="HJ404" s="46">
        <f>IF($DS404,
IF( AND(CE404&lt;&gt;"", ISERR(_xlfn.NUMBERVALUE(CE404))), "El valor de dotación debe ser un número válido. ", "")
)</f>
        <v/>
      </c>
      <c r="HK404" s="46">
        <f>IF($DS404,
IF( AND(CF404&lt;&gt;"", ISERR(_xlfn.NUMBERVALUE(CF404))), "El valor de apoyo sostenibilidad debe ser un número válido. ", "")
)</f>
        <v/>
      </c>
      <c r="HL404" s="46">
        <f>IF($DS404,
IF( AND(CG404&lt;&gt;"", ISERR(_xlfn.NUMBERVALUE(CG404))), "El valor de teletrabajo debe ser un número válido. ", "")
)</f>
        <v/>
      </c>
      <c r="HM404" s="46">
        <f>IF($DS404,
IF( AND(CH404&lt;&gt;"", ISERR(_xlfn.NUMBERVALUE(CH404))), "El valor de bonificación de retiro debe ser un número válido. ", "")
)</f>
        <v/>
      </c>
      <c r="HN404" s="46">
        <f>IF($DS404,
IF( AND(CI404&lt;&gt;"", ISERR(_xlfn.NUMBERVALUE(CI404))), "El valor de indemnización de retiro debe ser un número válido. ", "")
)</f>
        <v/>
      </c>
      <c r="HO404" s="46">
        <f>IF($DS404,
IF( AND(CJ404&lt;&gt;"", ISERR(_xlfn.NUMBERVALUE(CJ404))), "El valor de reintegros debe ser un número válido. ", "")
)</f>
        <v/>
      </c>
      <c r="HP404" s="46">
        <f>CONCATENATE(CK404,CL404,CM404)&lt;&gt;""</f>
        <v/>
      </c>
      <c r="HQ404" s="46">
        <f>IF(AND($DS404,HP404),
IF(CK404="","Debes escribir la descripción de otro concepto no categorizado. ",""),
""
)</f>
        <v/>
      </c>
      <c r="HR404" s="46">
        <f>IF(AND($DS404,HP404),
IF(CONCATENATE(CL404,CM404)="","Debes escribir al menos un valor de concepto no categorizado (salarial o no salarial). ",
IF(ISERR(_xlfn.NUMBERVALUE(CL404)),"El valor salarial concepto no categorizado debe ser un número válido. ","")
),
""
)</f>
        <v/>
      </c>
      <c r="HS404" s="46">
        <f>IF(AND($DS404,HP404),
IF(CONCATENATE(CL404,CM404)="","Debes escribir al menos un valor de concepto no categorizado (salarial o no salarial). ",
IF(ISERR(_xlfn.NUMBERVALUE(CM404)),"El valor NO salarial concepto no categorizado debe ser un número válido. ","")
),
""
)</f>
        <v/>
      </c>
      <c r="HT404" s="46">
        <f>IF($DS404,
IF(CN404="","Debes escribir el porcentaje del aporte a salud. ",
IF( ISERR(_xlfn.NUMBERVALUE(CN404)), "El valor del porcentaje del aporte a salud debe ser un número válido. ", "")
)
)</f>
        <v/>
      </c>
      <c r="HU404" s="46">
        <f>IF($DS404,
IF(CO404="","Debes escribir el valor del aporte a salud. ",
IF( ISERR(_xlfn.NUMBERVALUE(CO404)), "El valor del aporte a salud debe ser un número válido. ", "")
)
)</f>
        <v/>
      </c>
      <c r="HV404" s="46">
        <f>IF($DS404,
IF( AND(CP404&lt;&gt;"", ISERR(_xlfn.NUMBERVALUE(CP404))), "El valor plan complementario debe ser un número válido. ", "")
)</f>
        <v/>
      </c>
      <c r="HW404" s="46">
        <f>IF($DS404,
IF(CQ404="","Debes escribir el porcentaje del aporte a pensión. ",
IF( ISERR(_xlfn.NUMBERVALUE(CQ404)), "El valor del porcentaje del aporte a pensión debe ser un número válido. ", "")
)
)</f>
        <v/>
      </c>
      <c r="HX404" s="46">
        <f>IF($DS404,
IF(CR404="","Debes escribir el valor del aporte a pensión. ",
IF( ISERR(_xlfn.NUMBERVALUE(CR404)), "El valor del aporte a salud debe ser un número válido. ", "")
)
)</f>
        <v/>
      </c>
      <c r="HY404" s="46">
        <f>IF($DS404,
IF( AND(CS404&lt;&gt;"", ISERR(_xlfn.NUMBERVALUE(CS404))), "El valor pensión voluntaria debe ser un número válido. ", "")
)</f>
        <v/>
      </c>
      <c r="HZ404" s="46">
        <f>CONCATENATE(CT404,CU404,CV404,CW404)&lt;&gt;""</f>
        <v/>
      </c>
      <c r="IA404" s="46">
        <f>IF(AND($DS404,HZ404),
IF(CT404="","Debes escribir el % del fondo de seguridad pensional. ",
IF( ISERR(_xlfn.NUMBERVALUE(CT404)), "El % del fondo de seguridad debe ser un número válido. ", "")
),
""
)</f>
        <v/>
      </c>
      <c r="IB404" s="46">
        <f>IF(AND($DS404,HZ404),
IF(CU404="","Debes escribir el valor del aporte al fondo de solidaridad pensional. ",
IF( ISERR(_xlfn.NUMBERVALUE(CU404)), "El valor del aporte al fondo de solidaridad pensional debe ser un número válido. ", "")
),
""
)</f>
        <v/>
      </c>
      <c r="IC404" s="46">
        <f>IF(AND($DS404,HZ404),
IF(CV404="","Debes escribir el % del fondo de subsistencia. ",
IF( ISERR(_xlfn.NUMBERVALUE(CV404)), "El % del fondo de subsistencia debe ser un número válido. ", "")
),
""
)</f>
        <v/>
      </c>
      <c r="ID404" s="46">
        <f>IF(AND($DS404,HZ404),
IF(CW404="","Debes escribir el valor del fondo de subsistencia. ",
IF( ISERR(_xlfn.NUMBERVALUE(CW404)), "El valor del fondo de subsistencia debe ser un número válido. ", "")
),
""
)</f>
        <v/>
      </c>
      <c r="IE404" s="46">
        <f>CONCATENATE(CX404,CY404)&lt;&gt;""</f>
        <v/>
      </c>
      <c r="IF404" s="46">
        <f>IF(AND($DS404,IE404),
IF(CX404="","Debes escribir el % de sindicato. ",
IF( ISERR(_xlfn.NUMBERVALUE(CX404)), "El % de sindicato debe ser un número válido. ", "")
),
""
)</f>
        <v/>
      </c>
      <c r="IG404" s="46">
        <f>IF(AND($DS404,IE404),
IF(CY404="","Debes escribir el valor del sindicato. ",
IF( ISERR(_xlfn.NUMBERVALUE(CY404)), "El valor del sindicato debe ser un número válido. ", "")
),
""
)</f>
        <v/>
      </c>
      <c r="IH404" s="46">
        <f>IF($DS404,
IF( AND(CZ404&lt;&gt;"", ISERR(_xlfn.NUMBERVALUE(CZ404))), "El valor de sanción pública debe ser un número válido. ", "")
)</f>
        <v/>
      </c>
      <c r="II404" s="46">
        <f>IF($DS404,
IF( AND(DA404&lt;&gt;"", ISERR(_xlfn.NUMBERVALUE(DA404))), "El valor de sanción privada debe ser un número válido. ", "")
)</f>
        <v/>
      </c>
      <c r="IJ404" s="46">
        <f>CONCATENATE(DB404,DC404)&lt;&gt;""</f>
        <v/>
      </c>
      <c r="IK404" s="46">
        <f>IF(AND($DS404,IJ404),
IF(DB404="","Debes escribir la descripción de libranza. ",""),
""
)</f>
        <v/>
      </c>
      <c r="IL404" s="46">
        <f>IF(AND($DS404,IJ404),
IF(DC404="","Debes escribir la cuota libranza. ",
IF(ISERR(_xlfn.NUMBERVALUE(DC404)),"El valor de la cuota libranza debe ser un número válido. ","")
),
""
)</f>
        <v/>
      </c>
      <c r="IM404" s="46">
        <f>IF($DS404,
IF( AND(DD404&lt;&gt;"", ISERR(_xlfn.NUMBERVALUE(DD404))), "El valor de pagos a terceros debe ser un número válido. ", "")
)</f>
        <v/>
      </c>
      <c r="IN404" s="46">
        <f>IF($DS404,
IF( AND(DE404&lt;&gt;"", ISERR(_xlfn.NUMBERVALUE(DE404))), "El valor de anticipos debe ser un número válido. ", "")
)</f>
        <v/>
      </c>
      <c r="IO404" s="46">
        <f>IF($DS404,
IF( AND(DF404&lt;&gt;"", ISERR(_xlfn.NUMBERVALUE(DF404))), "El valor de AFC debe ser un número válido. ", "")
)</f>
        <v/>
      </c>
      <c r="IP404" s="46">
        <f>IF($DS404,
IF( AND(DG404&lt;&gt;"", ISERR(_xlfn.NUMBERVALUE(DG404))), "El valor de rete-fuente debe ser un número válido. ", "")
)</f>
        <v/>
      </c>
      <c r="IQ404" s="46">
        <f>IF($DS404,
IF( AND(DH404&lt;&gt;"", ISERR(_xlfn.NUMBERVALUE(DH404))), "El valor de cooperativa de trabajo debe ser un número válido. ", "")
)</f>
        <v/>
      </c>
      <c r="IR404" s="46">
        <f>IF($DS404,
IF( AND(DI404&lt;&gt;"", ISERR(_xlfn.NUMBERVALUE(DI404))), "El valor de embargo fiscal debe ser un número válido. ", "")
)</f>
        <v/>
      </c>
      <c r="IS404" s="46">
        <f>IF($DS404,
IF( AND(DJ404&lt;&gt;"", ISERR(_xlfn.NUMBERVALUE(DJ404))), "El valor de educación debe ser un número válido. ", "")
)</f>
        <v/>
      </c>
      <c r="IT404" s="46">
        <f>IF($DS404,
IF( AND(DK404&lt;&gt;"", ISERR(_xlfn.NUMBERVALUE(DK404))), "El valor de reintegro debe ser un número válido. ", "")
)</f>
        <v/>
      </c>
      <c r="IU404" s="46">
        <f>IF($DS404,
IF( AND(DL404&lt;&gt;"", ISERR(_xlfn.NUMBERVALUE(DL404))), "El valor de deuda debe ser un número válido. ", "")
)</f>
        <v/>
      </c>
      <c r="IV404" s="46">
        <f>IF($DS404,
IF( AND(DM404&lt;&gt;"", ISERR(_xlfn.NUMBERVALUE(DM404))), "El valor de otras deducciones debe ser un número válido. ", "")
)</f>
        <v/>
      </c>
      <c r="IW404" s="46">
        <f>IF($DS404,
IF(DN404="","Debes escribir el valor de los devengos totales. ",
IF( ISERR(_xlfn.NUMBERVALUE(DN404)), "El valor de los devengos totales debe ser un número válido. ", "")
)
)</f>
        <v/>
      </c>
      <c r="IX404" s="46">
        <f>IF($DS404,
IF(DO404="","Debes escribir el valor de las deducciones totales. ",
IF( ISERR(_xlfn.NUMBERVALUE(DO404)), "El valor de las deducciones totales debe ser un número válido. ", "")
)
)</f>
        <v/>
      </c>
      <c r="IY404" s="46">
        <f>IF($DS404,
IF(DP404="","Debes escribir el valor del salario total. ",
IF( ISERR(_xlfn.NUMBERVALUE(DP404)), "El valor del salario total debe ser un número válido. ", "")
)
)</f>
        <v/>
      </c>
    </row>
    <row r="405">
      <c r="B405" s="48" t="n">
        <v>393</v>
      </c>
      <c r="C405" s="61">
        <f>IF(AND(DS405,DP405&lt;&gt;""),
IF(DQ405="","OK","Error"),
""
)</f>
        <v/>
      </c>
      <c r="D405" s="53" t="n"/>
      <c r="E405" s="52" t="n"/>
      <c r="F405" s="112" t="n"/>
      <c r="G405" s="52" t="n"/>
      <c r="H405" s="53" t="n"/>
      <c r="I405" s="52" t="n"/>
      <c r="J405" s="52" t="n"/>
      <c r="K405" s="53" t="n"/>
      <c r="L405" s="55" t="n"/>
      <c r="M405" s="108" t="n"/>
      <c r="N405" s="56" t="n"/>
      <c r="O405" s="52" t="n"/>
      <c r="P405" s="52" t="n"/>
      <c r="Q405" s="52" t="n"/>
      <c r="R405" s="52" t="n"/>
      <c r="S405" s="52" t="n"/>
      <c r="T405" s="53" t="n"/>
      <c r="U405" s="52" t="n"/>
      <c r="V405" s="52" t="n"/>
      <c r="W405" s="55" t="n"/>
      <c r="X405" s="55" t="n"/>
      <c r="Y405" s="52" t="n"/>
      <c r="Z405" s="55" t="n"/>
      <c r="AA405" s="52" t="n"/>
      <c r="AB405" s="53" t="n"/>
      <c r="AC405" s="53" t="n"/>
      <c r="AD405" s="53" t="n"/>
      <c r="AE405" s="177" t="n"/>
      <c r="AF405" s="113" t="n"/>
      <c r="AG405" s="177" t="n"/>
      <c r="AH405" s="178" t="n"/>
      <c r="AI405" s="178" t="n"/>
      <c r="AJ405" s="178" t="n"/>
      <c r="AK405" s="114" t="n"/>
      <c r="AL405" s="178" t="n"/>
      <c r="AM405" s="114" t="n"/>
      <c r="AN405" s="178" t="n"/>
      <c r="AO405" s="114" t="n"/>
      <c r="AP405" s="178" t="n"/>
      <c r="AQ405" s="114" t="n"/>
      <c r="AR405" s="178" t="n"/>
      <c r="AS405" s="114" t="n"/>
      <c r="AT405" s="178" t="n"/>
      <c r="AU405" s="114" t="n"/>
      <c r="AV405" s="178" t="n"/>
      <c r="AW405" s="114" t="n"/>
      <c r="AX405" s="178" t="n"/>
      <c r="AY405" s="114" t="n"/>
      <c r="AZ405" s="178" t="n"/>
      <c r="BA405" s="114" t="n"/>
      <c r="BB405" s="178" t="n"/>
      <c r="BC405" s="114" t="n"/>
      <c r="BD405" s="178" t="n"/>
      <c r="BE405" s="178" t="n"/>
      <c r="BF405" s="178" t="n"/>
      <c r="BG405" s="59" t="n"/>
      <c r="BH405" s="178" t="n"/>
      <c r="BI405" s="114" t="n"/>
      <c r="BJ405" s="53" t="n"/>
      <c r="BK405" s="178" t="n"/>
      <c r="BL405" s="114" t="n"/>
      <c r="BM405" s="178" t="n"/>
      <c r="BN405" s="114" t="n"/>
      <c r="BO405" s="178" t="n"/>
      <c r="BP405" s="178" t="n"/>
      <c r="BQ405" s="178" t="n"/>
      <c r="BR405" s="178" t="n"/>
      <c r="BS405" s="178" t="n"/>
      <c r="BT405" s="178" t="n"/>
      <c r="BU405" s="178" t="n"/>
      <c r="BV405" s="178" t="n"/>
      <c r="BW405" s="178" t="n"/>
      <c r="BX405" s="178" t="n"/>
      <c r="BY405" s="178" t="n"/>
      <c r="BZ405" s="178" t="n"/>
      <c r="CA405" s="178" t="n"/>
      <c r="CB405" s="178" t="n"/>
      <c r="CC405" s="178" t="n"/>
      <c r="CD405" s="178" t="n"/>
      <c r="CE405" s="178" t="n"/>
      <c r="CF405" s="178" t="n"/>
      <c r="CG405" s="178" t="n"/>
      <c r="CH405" s="178" t="n"/>
      <c r="CI405" s="178" t="n"/>
      <c r="CJ405" s="178" t="n"/>
      <c r="CK405" s="53" t="n"/>
      <c r="CL405" s="178" t="n"/>
      <c r="CM405" s="178" t="n"/>
      <c r="CN405" s="60" t="n"/>
      <c r="CO405" s="177" t="n"/>
      <c r="CP405" s="178" t="n"/>
      <c r="CQ405" s="60" t="n"/>
      <c r="CR405" s="177" t="n"/>
      <c r="CS405" s="178" t="n"/>
      <c r="CT405" s="59" t="n"/>
      <c r="CU405" s="178" t="n"/>
      <c r="CV405" s="59" t="n"/>
      <c r="CW405" s="178" t="n"/>
      <c r="CX405" s="59" t="n"/>
      <c r="CY405" s="178" t="n"/>
      <c r="CZ405" s="178" t="n"/>
      <c r="DA405" s="178" t="n"/>
      <c r="DB405" s="53" t="n"/>
      <c r="DC405" s="178" t="n"/>
      <c r="DD405" s="178" t="n"/>
      <c r="DE405" s="178" t="n"/>
      <c r="DF405" s="178" t="n"/>
      <c r="DG405" s="178" t="n"/>
      <c r="DH405" s="178" t="n"/>
      <c r="DI405" s="178" t="n"/>
      <c r="DJ405" s="178" t="n"/>
      <c r="DK405" s="178" t="n"/>
      <c r="DL405" s="178" t="n"/>
      <c r="DM405" s="178" t="n"/>
      <c r="DN405" s="177" t="n"/>
      <c r="DO405" s="177" t="n"/>
      <c r="DP405" s="177" t="n"/>
      <c r="DQ405" s="76">
        <f>IF(AND(DS405,DP405&lt;&gt;""),
CONCATENATE(DT405,DU405,DV405,DW405,DX405,DY405,DZ405,EA405,EB405,EC405,ED405,EE405,EF405,EG405,EH405,EI405,EJ405,EK405,EL405,EM405,EN405,EO405,EP405,EQ405,ES405,ET405,EU405,EV405,EW405,EX405,EY405,EZ405,FA405,FC405,FD405,FF405,FG405,FI405,FJ405,FL405,FM405,FO405,FP405,FR405,FS405,FU405,FV405,FX405,FY405,GA405,GB405,GD405,GE405,GF405,GH405,GI405,GJ405,GL405,GM405,GN405,GP405,GQ405,GS405,GT405,GU405,GV405,GW405,GX405,GY405,GZ405,HA405,HB405,HC405,HD405,HE405,HF405,HG405,HH405,HI405,HJ405,HK405,HL405,HM405,HN405,HO405,HQ405,HR405,HS405,HT405,HU405,HV405,HW405,HX405,HY405,IA405,IB405,IC405,ID405,IF405,IG405,IH405,II405,IK405,IL405,IM405,IN405,IO405,IP405,IQ405,IR405,IS405,IT405,IU405,IV405,IW405,IX405,IY405,IZ405),
""
)</f>
        <v/>
      </c>
      <c r="DR405" s="53" t="n"/>
      <c r="DS405" s="46">
        <f>CONCATENATE(D405,$E405,$F405,$G405,H405,$I405,$J405,K405,$L405,$M405,N405,$O405,$P405,$Q405,$R405,$S405,T405,$U405,$V405,$W405,$X405,$Y405,$Z405,$AA405,AB405,AC405,AD405,$AE405,$AF405,$AG405,AH405,AI405,AJ405,AK405,AL405,AM405,AN405,AO405,AP405,AQ405,AR405,AS405,AT405,AU405,AV405,AW405,AX405,AY405,AZ405,BA405,BB405,BC405,BD405,BE405,BF405,BG405,BH405,BI405,BJ405,BK405,BL405,BM405,BN405,BO405,BP405,BQ405,BR405,BS405,BT405,BU405,BV405,BW405,BX405,BY405,BZ405,CA405,CB405,CC405,CD405,CE405,CF405,CG405,CH405,CI405,CJ405,CK405,CL405,CM405,$CN405,$CO405,CP405,$CQ405,$CR405,CS405,CT405,CU405,CV405,CW405,CX405,CY405,CZ405,DA405,DB405,DC405,DD405,DE405,DF405,DG405,DH405,DI405,DJ405,DK405,DL405,DM405,$DN405,$DO405,$DP405,DR405)&lt;&gt;""</f>
        <v/>
      </c>
      <c r="DT405" s="46">
        <f>IF(AND($DS405,$E$4&lt;&gt;""),
IF(LEFT($E$4,2) = "1.",
IF(D405&lt;&gt;"","El CUNE sólo se envía en operaciones de novedad o ajuste. ",""),
IF(D405="","Debes escribir un CUNE válido para realizar operaciones de novedad o ajuste. ","")),
""
)</f>
        <v/>
      </c>
      <c r="DU405" s="46">
        <f>IF($DS405,
IF(E405="","Debes seleccionar el tipo de documento del empleado. ",
IF(_xlfn.IFNA(VLOOKUP(E405,TIPO_DE_DOCUMENTO,1,FALSE),-1)=-1,"El tipo de documento no es válido (por favor seleccionarlo de la lista). ","")
)
)</f>
        <v/>
      </c>
      <c r="DV405" s="46">
        <f>IF($DS405,
IF(F405="","Debes escribir el número de documento del empleado. ","")
)</f>
        <v/>
      </c>
      <c r="DW405" s="46">
        <f>IF($DS405,
IF(G405="","Debes escribir el primer nombre del empleado. ","")
)</f>
        <v/>
      </c>
      <c r="DY405" s="46">
        <f>IF($DS405,
IF(I405="","Debes escribir el primer apellido del empleado. ","")
)</f>
        <v/>
      </c>
      <c r="DZ405" s="46">
        <f>IF($DS405,
IF(J405="","Debes escribir el segundo apellido del empleado. ","")
)</f>
        <v/>
      </c>
      <c r="EB405" s="46">
        <f>IF($DS405,
IF(L405="","Debes escribir la fecha de ingreso del empleado. ",
IF(ISERR(DATE(YEAR(L405),MONTH(L405),DAY(L405))), "El valor ingresado en fecha de ingreso no tiene un formato válido. ","")
)
)</f>
        <v/>
      </c>
      <c r="EC405" s="46">
        <f>IF($DS405,
IF(M405="","Debes escribir el tiempo laborado. ",
IF( IFERROR(INT(M405),1.1) &lt;&gt; IFERROR(_xlfn.NUMBERVALUE(M405),1), "El valor de los días trabajados debe ser un número entero. ", "")
)
)</f>
        <v/>
      </c>
      <c r="ED405" s="46">
        <f>IF($DS405,
IF( AND(N405&lt;&gt;"", ISERR(DATE(YEAR(N405),MONTH(N405),DAY(N405))) ), "El valor ingresado en fecha de ingreso no tiene un formato válido. ",
IF( AND(N405&lt;&gt;"", $E$6&lt;&gt;"", DATE(YEAR(N405), MONTH(N405), 1) &lt;&gt; IFERROR(DATE(MID($E$6, 1, 4), MID($E$6, 6, 2),1), "1/1/1900") ), "La fecha de retiro debe estar dentro del período liquidado. ", "")
)
)</f>
        <v/>
      </c>
      <c r="EE405" s="46">
        <f>IF($DS405,
IF(O405="","Debes seleccionar el tipo de trabajador. ",
IF(_xlfn.IFNA(VLOOKUP(O405,TIPO_DE_TRABAJADOR,1,FALSE),-1)=-1,"El tipo de trabajador no es válido (por favor seleccionarlo de la lista). ","")
)
)</f>
        <v/>
      </c>
      <c r="EF405" s="46">
        <f>IF($DS405,
IF(P405="","Debes seleccionar si es un trabajador dependiente pensionado por vejez. ",
IF(_xlfn.IFNA(VLOOKUP(P405,SUBTIPO_DE_TRABAJADOR,1,FALSE),-1)=-1,"El tipo de trabajador dependiente pensionado por vejez no es válido (por favor seleccionarlo de la lista). ","")
)
)</f>
        <v/>
      </c>
      <c r="EG405" s="46">
        <f>IF($DS405,
IF(Q405="","Debes seleccionar el tipo de contrato del trabajador. ",
IF(_xlfn.IFNA(VLOOKUP(Q405,TIPO_DE_CONTRATO,1,FALSE),-1)=-1,"El tipo de contrato del trabajador no es válido (por favor seleccionarlo de la lista). ","")
)
)</f>
        <v/>
      </c>
      <c r="EH405" s="46">
        <f>IF($DS405,
IF(R405="","Debes seleccionar si es un salario integral. ",
IF(_xlfn.IFNA(VLOOKUP(R405,SI_NO,1,FALSE),-1)=-1,"Valor no válido para salario integral (por favor seleccionarlo de la lista). ","")
)
)</f>
        <v/>
      </c>
      <c r="EI405" s="46">
        <f>IF($DS405,
IF(S405="","Debes seleccionar si el trabajador realiza actividades de riesgo. ",
IF(_xlfn.IFNA(VLOOKUP(S405,SI_NO,1,FALSE),-1)=-1,"Valor no válido para actividad de alto riesgo (por favor seleccionarlo de la lista). ","")
)
)</f>
        <v/>
      </c>
      <c r="EK405" s="46">
        <f>IF($DS405,
IF(U405="","Debes escribir el código del municipio de residencia del trabajador. ",
IF(_xlfn.IFNA(VLOOKUP(U405,MUNICIPIO,1,FALSE),-1)=-1,"El municipio de residencia del trabajador es inválido (por favor seleccionarlo de la lista). ","")
)
)</f>
        <v/>
      </c>
      <c r="EL405" s="46">
        <f>IF($DS405,
IF(V405="","Debes escribir el la dirección de residendia del trabajador. ","")
)</f>
        <v/>
      </c>
      <c r="EM405" s="46">
        <f>IF($DS405,
IF(W405="","Debes escribir la fecha de inicio de la liquidación. ",
IF(ISERR(DATE(YEAR(W405),MONTH(W405),DAY(W405))),"El valor ingresado en fecha de inicio de liquidación no tiene un formato válido. ",
IF( AND($E$6&lt;&gt;"", DATE(YEAR(W405), MONTH(W405), 1) &lt;&gt; IFERROR(DATE(MID($E$6, 1, 4), MID($E$6, 6, 2),1), "1/1/1900") ), "La fecha de inicio de la liquidación debe estar dentro del período liquidado. ", "")
)
)
)</f>
        <v/>
      </c>
      <c r="EN405" s="46">
        <f>IF($DS405,
IF(X405="","Debes escribir la fecha de fin de la liquidación. ",
IF(ISERR(DATE(YEAR(X405),MONTH(X405),DAY(X405))),"El valor ingresado en fecha de fin de liquidación no tiene un formato válido. ",
IF( AND($E$6&lt;&gt;"", DATE(YEAR(X405), MONTH(X405), 1) &lt;&gt; IFERROR(DATE(MID($E$6, 1, 4), MID($E$6, 6, 2),1), "1/1/1900") ), "La fecha de fin de la liquidación debe estar dentro del período liquidado. ", "")
)
)
)</f>
        <v/>
      </c>
      <c r="EO405" s="46">
        <f>IF($DS405,
IF(Y405="","Debes escribir la frecuencia de pago del trabajador. ",
IF(_xlfn.IFNA(VLOOKUP(Y405,PERÍODO_DE_NÓMINA,1,FALSE),-1)=-1,"La frecuencia de pago es inválida (por favor seleccionarlo de la lista). ","")
)
)</f>
        <v/>
      </c>
      <c r="EP405" s="46">
        <f>IF($DS405,
IF(Z405="","Debes escribir la fecha de pago. ",
IF(ISERR(DATE(YEAR(Z405),MONTH(Z405),DAY(Z405))), "El valor ingresado en fecha de pago no tiene un formato válido. ","")
)
)</f>
        <v/>
      </c>
      <c r="EQ405" s="46">
        <f>IF($DS405,
IF(AA405="","Debes escribir el medio de pago. ",
IF(_xlfn.IFNA(VLOOKUP(AA405,MEDIOS_DE_PAGO,1,FALSE),-1)=-1,"El medio de pago es inválido (por favor seleccionarlo de la lista). ","")
)
)</f>
        <v/>
      </c>
      <c r="ER405" s="46">
        <f>OR(AA405='Tablas '!$T$4,AA405='Tablas '!$T$7,AA405='Tablas '!$T$8,AA405='Tablas '!$T$11)</f>
        <v/>
      </c>
      <c r="ES405" s="46">
        <f>IF(AND($DS405,ER405),
IF(AB405="","Debes escribir la entidad bancaria. ",""),
""
)</f>
        <v/>
      </c>
      <c r="ET405" s="46">
        <f>IF(AND($DS405,ER405),
IF(AC405="","Debes escribir el tipo de cuenta bancaria. ",
IF(_xlfn.IFNA(VLOOKUP(AC405,TIPO_DE_CUENTA,1,FALSE),-1)=-1,"El tipo de cuenta bancaria es inválida (por favor seleccionarlo de la lista). ","")
),
""
)</f>
        <v/>
      </c>
      <c r="EU405" s="46">
        <f>IF(AND($DS405,ER405),
IF(AD405="","Debes escribir el número de cuenta bancaria. ",""),
""
)</f>
        <v/>
      </c>
      <c r="EV405" s="46">
        <f>IF($DS405,
IF(AE405="","Debes escribir el valor del sueldo básico. ",
IF( ISERR(_xlfn.NUMBERVALUE(AE405)), "El valor del sueldo básico debe ser un número válido. ", "")
)
)</f>
        <v/>
      </c>
      <c r="EW405" s="46">
        <f>IF($DS405,
IF(AF405="","Debes escribir el número de días trabajados. ",
IF( IFERROR(INT(AF405),1.1) &lt;&gt; IFERROR(_xlfn.NUMBERVALUE(AF405),1), "La cantidad de días trabajados debe ser un número entero. ", "")
)
)</f>
        <v/>
      </c>
      <c r="EX405" s="46">
        <f>IF($DS405,
IF(AG405="","Debes escribir el valor del sueldo trabajado. ",
IF( ISERR(_xlfn.NUMBERVALUE(AG405)), "El valor del sueldo trabajado debe ser un número válido. ", "")
)
)</f>
        <v/>
      </c>
      <c r="EY405" s="46">
        <f>IF($DS405,
IF( AND(AH405&lt;&gt;"", ISERR(_xlfn.NUMBERVALUE(AH405))), "El valor del auxilio de transporte debe ser un número válido. ", "")
)</f>
        <v/>
      </c>
      <c r="EZ405" s="46">
        <f>IF($DS405,
IF( AND(AI405&lt;&gt;"", ISERR(_xlfn.NUMBERVALUE(AI405))), "El valor de viáticos salariales debe ser un número válido. ", "")
)</f>
        <v/>
      </c>
      <c r="FA405" s="46">
        <f>IF($DS405,
IF( AND(AJ405&lt;&gt;"", ISERR(_xlfn.NUMBERVALUE(AJ405))), "El valor de viáticos NO salariales debe ser un número válido. ", "")
)</f>
        <v/>
      </c>
      <c r="FB405" s="46">
        <f>CONCATENATE(AK405,AL405)&lt;&gt;""</f>
        <v/>
      </c>
      <c r="FC405" s="46">
        <f>IF(AND($DS405,FB405),
IF(AK405="","Debes escribir el número de horas extras diurnas. ",
IF( IFERROR(INT(AK405),1.1) &lt;&gt; IFERROR(_xlfn.NUMBERVALUE(AK405),1), "La cantidad de horas extras diurnas debe ser un número entero. ", "")
),
""
)</f>
        <v/>
      </c>
      <c r="FD405" s="46">
        <f>IF(AND($DS405,FB405),
IF(AL405="","Debes escribir el valor de las horas extras diurnas. ",
IF( ISERR(_xlfn.NUMBERVALUE(AL405)), "El valor de las horas extras duirnas debe ser un número válido. ", "")
),
""
)</f>
        <v/>
      </c>
      <c r="FE405" s="46">
        <f>CONCATENATE(AM405,AN405)&lt;&gt;""</f>
        <v/>
      </c>
      <c r="FF405" s="46">
        <f>IF(AND($DS405,FE405),
IF(AM405="","Debes escribir el número de horas extras nocturnas. ",
IF( IFERROR(INT(AM405),1.1) &lt;&gt; IFERROR(_xlfn.NUMBERVALUE(AM405),1), "La cantidad de horas extras nocturnas debe ser un número entero. ", "")
),
""
)</f>
        <v/>
      </c>
      <c r="FG405" s="46">
        <f>IF(AND($DS405,FE405),
IF(AN405="","Debes escribir el valor de las horas extras nocturnas. ",
IF( ISERR(_xlfn.NUMBERVALUE(AN405)), "El valor de las horas extras nocturnas debe ser un número válido. ", "")
),
""
)</f>
        <v/>
      </c>
      <c r="FH405" s="46">
        <f>CONCATENATE(AO405,AP405)&lt;&gt;""</f>
        <v/>
      </c>
      <c r="FI405" s="46">
        <f>IF(AND($DS405,FH405),
IF(AO405="","Debes escribir el número de horas extras diurnas dominicales y festivas. ",
IF( IFERROR(INT(AO405),1.1) &lt;&gt; IFERROR(_xlfn.NUMBERVALUE(AO405),1), "La cantidad de horas extras diurnas dominicales y festivas debe ser un número entero. ", "")
),
""
)</f>
        <v/>
      </c>
      <c r="FJ405" s="46">
        <f>IF(AND($DS405,FH405),
IF(AP405="","Debes escribir el valor de las horas extras diurnas dominicales y festivas. ",
IF( ISERR(_xlfn.NUMBERVALUE(AP405)), "El valor de las horas extras diurnas dominicales y festivas debe ser un número válido. ", "")
),
""
)</f>
        <v/>
      </c>
      <c r="FK405" s="46">
        <f>CONCATENATE(AQ405,AR405)&lt;&gt;""</f>
        <v/>
      </c>
      <c r="FL405" s="46">
        <f>IF(AND($DS405,FK405),
IF(AQ405="","Debes escribir el número de horas extras nocturnas dominicales y festivas. ",
IF( IFERROR(INT(AQ405),1.1) &lt;&gt; IFERROR(_xlfn.NUMBERVALUE(AQ405),1), "La cantidad de horas extras nocturnas dominicales y festivas debe ser un número entero. ", "")
),
""
)</f>
        <v/>
      </c>
      <c r="FM405" s="46">
        <f>IF(AND($DS405,FK405),
IF(AR405="","Debes escribir el valor de las horas extras nocturnas dominicales y festivas. ",
IF( ISERR(_xlfn.NUMBERVALUE(AR405)), "El valor de las horas extras nocturnas dominicales y festivas debe ser un número válido. ", "")
),
""
)</f>
        <v/>
      </c>
      <c r="FN405" s="46">
        <f>CONCATENATE(AS405,AT405)&lt;&gt;""</f>
        <v/>
      </c>
      <c r="FO405" s="46">
        <f>IF(AND($DS405,FN405),
IF(AS405="","Debes escribir el número de horas recargo nocturno. ",
IF( IFERROR(INT(AS405),1.1) &lt;&gt; IFERROR(_xlfn.NUMBERVALUE(AS405),1), "La cantidad de horas recargo nocturno debe ser un número entero. ", "")
),
""
)</f>
        <v/>
      </c>
      <c r="FP405" s="46">
        <f>IF(AND($DS405,FN405),
IF(AT405="","Debes escribir el valor de las horas recargo nocturno. ",
IF( ISERR(_xlfn.NUMBERVALUE(AT405)), "El valor de las horas recargo nocturno debe ser un número válido. ", "")
),
""
)</f>
        <v/>
      </c>
      <c r="FQ405" s="46">
        <f>CONCATENATE(AU405,AV405)&lt;&gt;""</f>
        <v/>
      </c>
      <c r="FR405" s="46">
        <f>IF(AND($DS405,FQ405),
IF(AU405="","Debes escribir el número de horas recargo diurno dominical y festivo. ",
IF( IFERROR(INT(AU405),1.1) &lt;&gt; IFERROR(_xlfn.NUMBERVALUE(AU405),1), "La cantidad de horas recargo diurno dominical y festivo debe ser un número entero. ", "")
),
""
)</f>
        <v/>
      </c>
      <c r="FS405" s="46">
        <f>IF(AND($DS405,FQ405),
IF(AV405="","Debes escribir el valor de las horas recargo diurno dominical y festivo. ",
IF( ISERR(_xlfn.NUMBERVALUE(AV405)), "El valor de las horas recargo diurno dominical y festivo debe ser un número válido. ", "")
),
""
)</f>
        <v/>
      </c>
      <c r="FT405" s="46">
        <f>CONCATENATE(AW405,AX405)&lt;&gt;""</f>
        <v/>
      </c>
      <c r="FU405" s="46">
        <f>IF(AND($DS405,FT405),
IF(AW405="","Debes escribir el número de horas recargo nocturno dominical y festivo. ",
IF( IFERROR(INT(AW405),1.1) &lt;&gt; IFERROR(_xlfn.NUMBERVALUE(AW405),1), "La cantidad de horas recargo nocturno dominical y festivo debe ser un número entero. ", "")
),
""
)</f>
        <v/>
      </c>
      <c r="FV405" s="46">
        <f>IF(AND($DS405,FT405),
IF(AX405="","Debes escribir el valor de las horas recargo nocturno dominical y festivo. ",
IF( ISERR(_xlfn.NUMBERVALUE(AX405)), "El valor de las horas recargo nocturno dominical y festivo debe ser un número válido. ", "")
),
""
)</f>
        <v/>
      </c>
      <c r="FW405" s="46">
        <f>CONCATENATE(AY405,AZ405)&lt;&gt;""</f>
        <v/>
      </c>
      <c r="FX405" s="46">
        <f>IF(AND($DS405,FW405),
IF(AY405="","Debes escribir el número de días de vacaciones comunes. ",
IF( IFERROR(INT(AY405),1.1) &lt;&gt; IFERROR(_xlfn.NUMBERVALUE(AY405),1), "La cantidad de días de vacaciones comunes debe ser un número entero. ", "")
),
""
)</f>
        <v/>
      </c>
      <c r="FY405" s="46">
        <f>IF(AND($DS405,FW405),
IF(AZ405="","Debes escribir el valor de las vacaciones comunes. ",
IF( ISERR(_xlfn.NUMBERVALUE(AZ405)), "El valor de las vacaciones comunes debe ser un número válido. ", "")
),
""
)</f>
        <v/>
      </c>
      <c r="FZ405" s="46">
        <f>CONCATENATE(BA405,BB405)&lt;&gt;""</f>
        <v/>
      </c>
      <c r="GA405" s="46">
        <f>IF(AND($DS405,FZ405),
IF(BA405="","Debes escribir el número de días de vacaciones compensadas. ",
IF( IFERROR(INT(BA405),1.1) &lt;&gt; IFERROR(_xlfn.NUMBERVALUE(BA405),1), "La cantidad de días de vacaciones compensadas debe ser un número entero. ", "")
),
""
)</f>
        <v/>
      </c>
      <c r="GB405" s="46">
        <f>IF(AND($DS405,FZ405),
IF(BB405="","Debes escribir el valor de las vacaciones compensadas. ",
IF( ISERR(_xlfn.NUMBERVALUE(BB405)), "El valor de las vacaciones compensadas debe ser un número válido. ", "")
),
""
)</f>
        <v/>
      </c>
      <c r="GC405" s="46">
        <f>CONCATENATE(BC405,BD405)&lt;&gt;""</f>
        <v/>
      </c>
      <c r="GD405" s="46">
        <f>IF(AND($DS405,GC405),
IF(BC405="","Debes escribir el número de días de prima salarial. ",
IF( IFERROR(INT(BC405),1.1) &lt;&gt; IFERROR(_xlfn.NUMBERVALUE(BC405),1), "La cantidad de días de prima salarial debe ser un número entero. ", "")
),
""
)</f>
        <v/>
      </c>
      <c r="GE405" s="46">
        <f>IF(AND($DS405,GC405),
IF(BD405="","Debes escribir el valor de los días de prima salarial. ",
IF( ISERR(_xlfn.NUMBERVALUE(BD405)), "El valor de los días de prima salarial debe ser un número válido. ", "")
),
""
)</f>
        <v/>
      </c>
      <c r="GF405" s="46">
        <f>IF($DS405,
IF( AND(BE405&lt;&gt;"", ISERR(_xlfn.NUMBERVALUE(BE405))), "El valor de la prima NO saliarial debe ser un número válido. ", "")
)</f>
        <v/>
      </c>
      <c r="GG405" s="46">
        <f>CONCATENATE(BF405,BG405,BH405)&lt;&gt;""</f>
        <v/>
      </c>
      <c r="GH405" s="46">
        <f>IF(AND($DS405,GG405),
IF(BF405="","Debes escribir el valor de las cesantías. ",
IF( ISERR(_xlfn.NUMBERVALUE(BF405)), "El valor de las cesantías debe ser un número válido. ", "")
),
""
)</f>
        <v/>
      </c>
      <c r="GI405" s="46">
        <f>IF(AND($DS405,GG405),
IF(BG405="","Debes escribir el % de cesantías. ",
IF( ISERR(_xlfn.NUMBERVALUE(BG405)), "El % de cesantías debe ser un número válido. ", "")
),
""
)</f>
        <v/>
      </c>
      <c r="GJ405" s="46">
        <f>IF(AND($DS405,GG405),
IF(BH405="","Debes escribir el valor de intereses de cesantías. ",
IF( ISERR(_xlfn.NUMBERVALUE(BH405)), "El valor de intereses de cesantías debe ser un número válido. ", "")
),
""
)</f>
        <v/>
      </c>
      <c r="GK405" s="46">
        <f>CONCATENATE(BI405,BJ405,BK405)&lt;&gt;""</f>
        <v/>
      </c>
      <c r="GL405" s="46">
        <f>IF(AND($DS405,GK405),
IF(BI405="","Debes escribir el número de días de incapacidad. ",
IF( IFERROR(INT(BI405),1.1) &lt;&gt; IFERROR(_xlfn.NUMBERVALUE(BI405),1), "La cantidad de días de incapacidad debe ser un número entero. ", "")
),
""
)</f>
        <v/>
      </c>
      <c r="GM405" s="46">
        <f>IF(AND($DS405,GK405),
IF(BJ405="","Debes escribir el tipo de incapacidad. ",
IF(_xlfn.IFNA(VLOOKUP(BJ405,TIPO_DE_INCAPACIDAD,1,FALSE),-1)=-1,"El tipo de incapacidad es inválida (por favor seleccionarlo de la lista). ","")
),
""
)</f>
        <v/>
      </c>
      <c r="GN405" s="46">
        <f>IF(AND($DS405,GK405),
IF(BK405="","Debes escribir el valor de la incapacidad. ",
IF( ISERR(_xlfn.NUMBERVALUE(BK405)), "El valor de la incapacidad debe ser un número válido. ", "")
),
""
)</f>
        <v/>
      </c>
      <c r="GO405" s="46">
        <f>CONCATENATE(BL405,BM405)&lt;&gt;""</f>
        <v/>
      </c>
      <c r="GP405" s="46">
        <f>IF(AND($DS405,GO405),
IF(BL405="","Debes escribir el número de días de licencia de maternidad o paternidad. ",
IF( IFERROR(INT(BL405),1.1) &lt;&gt; IFERROR(_xlfn.NUMBERVALUE(BL405),1), "La cantidad de días de licencia de maternidad o paternidad debe ser un número entero. ", "")
),
""
)</f>
        <v/>
      </c>
      <c r="GQ405" s="46">
        <f>IF(AND($DS405,GO405),
IF(BM405="","Debes escribir el valor de la licencia de maternidad o paternidad. ",
IF( ISERR(_xlfn.NUMBERVALUE(BM405)), "El valor de la licencia de maternidad o paternidad debe ser un número válido. ", "")
),
""
)</f>
        <v/>
      </c>
      <c r="GR405" s="46">
        <f>CONCATENATE(BN405,BO405)&lt;&gt;""</f>
        <v/>
      </c>
      <c r="GS405" s="46">
        <f>IF(AND($DS405,GR405),
IF(BN405="","Debes escribir el número de días de licencia remunerada. ",
IF( IFERROR(INT(BN405),1.1) &lt;&gt; IFERROR(_xlfn.NUMBERVALUE(BN405),1), "La cantidad de días de licencia remunerada debe ser un número entero. ", "")
),
""
)</f>
        <v/>
      </c>
      <c r="GT405" s="46">
        <f>IF(AND($DS405,GR405),
IF(BO405="","Debes escribir el valor de la licencia remunerada. ",
IF( ISERR(_xlfn.NUMBERVALUE(BO405)), "El valor de la licencia remunerada debe ser un número válido. ", "")
),
""
)</f>
        <v/>
      </c>
      <c r="GU405" s="46">
        <f>IF($DS405,
IF( AND(BP405&lt;&gt;"", ISERR(_xlfn.NUMBERVALUE(BP405))), "El valor de la licencia NO remunerada debe ser un número válido. ", "")
)</f>
        <v/>
      </c>
      <c r="GV405" s="46">
        <f>IF($DS405,
IF( AND(BQ405&lt;&gt;"", ISERR(_xlfn.NUMBERVALUE(BQ405))), "El valor de auxilios salariales debe ser un número válido. ", "")
)</f>
        <v/>
      </c>
      <c r="GW405" s="46">
        <f>IF($DS405,
IF( AND(BR405&lt;&gt;"", ISERR(_xlfn.NUMBERVALUE(BR405))), "El valor de auxilios NO salariales debe ser un número válido. ", "")
)</f>
        <v/>
      </c>
      <c r="GX405" s="46">
        <f>IF($DS405,
IF( AND(BS405&lt;&gt;"", ISERR(_xlfn.NUMBERVALUE(BS405))), "El valor de bonos salariales debe ser un número válido. ", "")
)</f>
        <v/>
      </c>
      <c r="GY405" s="46">
        <f>IF($DS405,
IF( AND(BT405&lt;&gt;"", ISERR(_xlfn.NUMBERVALUE(BT405))), "El valor de bonos NO salariales debe ser un número válido. ", "")
)</f>
        <v/>
      </c>
      <c r="GZ405" s="46">
        <f>IF($DS405,
IF( AND(BU405&lt;&gt;"", ISERR(_xlfn.NUMBERVALUE(BU405))), "El valor de bonos salariales de alimentación debe ser un número válido. ", "")
)</f>
        <v/>
      </c>
      <c r="HA405" s="46">
        <f>IF($DS405,
IF( AND(BV405&lt;&gt;"", ISERR(_xlfn.NUMBERVALUE(BV405))), "El valor de bonos NO salariales de alimentación debe ser un número válido. ", "")
)</f>
        <v/>
      </c>
      <c r="HB405" s="46">
        <f>IF($DS405,
IF( AND(BW405&lt;&gt;"", ISERR(_xlfn.NUMBERVALUE(BW405))), "El valor de bonificaciones salariales debe ser un número válido. ", "")
)</f>
        <v/>
      </c>
      <c r="HC405" s="46">
        <f>IF($DS405,
IF( AND(BX405&lt;&gt;"", ISERR(_xlfn.NUMBERVALUE(BX405))), "El valor de bonificaciones NO salariales debe ser un número válido. ", "")
)</f>
        <v/>
      </c>
      <c r="HD405" s="46">
        <f>IF($DS405,
IF( AND(BY405&lt;&gt;"", ISERR(_xlfn.NUMBERVALUE(BY405))), "El valor de compensaciones ordinarias debe ser un número válido. ", "")
)</f>
        <v/>
      </c>
      <c r="HE405" s="46">
        <f>IF($DS405,
IF( AND(BZ405&lt;&gt;"", ISERR(_xlfn.NUMBERVALUE(BZ405))), "El valor de compensaciones extraordinarias debe ser un número válido. ", "")
)</f>
        <v/>
      </c>
      <c r="HF405" s="46">
        <f>IF($DS405,
IF( AND(CA405&lt;&gt;"", ISERR(_xlfn.NUMBERVALUE(CA405))), "El valor de comisiones debe ser un número válido. ", "")
)</f>
        <v/>
      </c>
      <c r="HG405" s="46">
        <f>IF($DS405,
IF( AND(CB405&lt;&gt;"", ISERR(_xlfn.NUMBERVALUE(CB405))), "El valor de ausencia por huega debe ser un número válido. ", "")
)</f>
        <v/>
      </c>
      <c r="HH405" s="46">
        <f>IF($DS405,
IF( AND(CC405&lt;&gt;"", ISERR(_xlfn.NUMBERVALUE(CC405))), "El valor de anticipos debe ser un número válido. ", "")
)</f>
        <v/>
      </c>
      <c r="HI405" s="46">
        <f>IF($DS405,
IF( AND(CD405&lt;&gt;"", ISERR(_xlfn.NUMBERVALUE(CD405))), "El valor de pagos a terceros debe ser un número válido. ", "")
)</f>
        <v/>
      </c>
      <c r="HJ405" s="46">
        <f>IF($DS405,
IF( AND(CE405&lt;&gt;"", ISERR(_xlfn.NUMBERVALUE(CE405))), "El valor de dotación debe ser un número válido. ", "")
)</f>
        <v/>
      </c>
      <c r="HK405" s="46">
        <f>IF($DS405,
IF( AND(CF405&lt;&gt;"", ISERR(_xlfn.NUMBERVALUE(CF405))), "El valor de apoyo sostenibilidad debe ser un número válido. ", "")
)</f>
        <v/>
      </c>
      <c r="HL405" s="46">
        <f>IF($DS405,
IF( AND(CG405&lt;&gt;"", ISERR(_xlfn.NUMBERVALUE(CG405))), "El valor de teletrabajo debe ser un número válido. ", "")
)</f>
        <v/>
      </c>
      <c r="HM405" s="46">
        <f>IF($DS405,
IF( AND(CH405&lt;&gt;"", ISERR(_xlfn.NUMBERVALUE(CH405))), "El valor de bonificación de retiro debe ser un número válido. ", "")
)</f>
        <v/>
      </c>
      <c r="HN405" s="46">
        <f>IF($DS405,
IF( AND(CI405&lt;&gt;"", ISERR(_xlfn.NUMBERVALUE(CI405))), "El valor de indemnización de retiro debe ser un número válido. ", "")
)</f>
        <v/>
      </c>
      <c r="HO405" s="46">
        <f>IF($DS405,
IF( AND(CJ405&lt;&gt;"", ISERR(_xlfn.NUMBERVALUE(CJ405))), "El valor de reintegros debe ser un número válido. ", "")
)</f>
        <v/>
      </c>
      <c r="HP405" s="46">
        <f>CONCATENATE(CK405,CL405,CM405)&lt;&gt;""</f>
        <v/>
      </c>
      <c r="HQ405" s="46">
        <f>IF(AND($DS405,HP405),
IF(CK405="","Debes escribir la descripción de otro concepto no categorizado. ",""),
""
)</f>
        <v/>
      </c>
      <c r="HR405" s="46">
        <f>IF(AND($DS405,HP405),
IF(CONCATENATE(CL405,CM405)="","Debes escribir al menos un valor de concepto no categorizado (salarial o no salarial). ",
IF(ISERR(_xlfn.NUMBERVALUE(CL405)),"El valor salarial concepto no categorizado debe ser un número válido. ","")
),
""
)</f>
        <v/>
      </c>
      <c r="HS405" s="46">
        <f>IF(AND($DS405,HP405),
IF(CONCATENATE(CL405,CM405)="","Debes escribir al menos un valor de concepto no categorizado (salarial o no salarial). ",
IF(ISERR(_xlfn.NUMBERVALUE(CM405)),"El valor NO salarial concepto no categorizado debe ser un número válido. ","")
),
""
)</f>
        <v/>
      </c>
      <c r="HT405" s="46">
        <f>IF($DS405,
IF(CN405="","Debes escribir el porcentaje del aporte a salud. ",
IF( ISERR(_xlfn.NUMBERVALUE(CN405)), "El valor del porcentaje del aporte a salud debe ser un número válido. ", "")
)
)</f>
        <v/>
      </c>
      <c r="HU405" s="46">
        <f>IF($DS405,
IF(CO405="","Debes escribir el valor del aporte a salud. ",
IF( ISERR(_xlfn.NUMBERVALUE(CO405)), "El valor del aporte a salud debe ser un número válido. ", "")
)
)</f>
        <v/>
      </c>
      <c r="HV405" s="46">
        <f>IF($DS405,
IF( AND(CP405&lt;&gt;"", ISERR(_xlfn.NUMBERVALUE(CP405))), "El valor plan complementario debe ser un número válido. ", "")
)</f>
        <v/>
      </c>
      <c r="HW405" s="46">
        <f>IF($DS405,
IF(CQ405="","Debes escribir el porcentaje del aporte a pensión. ",
IF( ISERR(_xlfn.NUMBERVALUE(CQ405)), "El valor del porcentaje del aporte a pensión debe ser un número válido. ", "")
)
)</f>
        <v/>
      </c>
      <c r="HX405" s="46">
        <f>IF($DS405,
IF(CR405="","Debes escribir el valor del aporte a pensión. ",
IF( ISERR(_xlfn.NUMBERVALUE(CR405)), "El valor del aporte a salud debe ser un número válido. ", "")
)
)</f>
        <v/>
      </c>
      <c r="HY405" s="46">
        <f>IF($DS405,
IF( AND(CS405&lt;&gt;"", ISERR(_xlfn.NUMBERVALUE(CS405))), "El valor pensión voluntaria debe ser un número válido. ", "")
)</f>
        <v/>
      </c>
      <c r="HZ405" s="46">
        <f>CONCATENATE(CT405,CU405,CV405,CW405)&lt;&gt;""</f>
        <v/>
      </c>
      <c r="IA405" s="46">
        <f>IF(AND($DS405,HZ405),
IF(CT405="","Debes escribir el % del fondo de seguridad pensional. ",
IF( ISERR(_xlfn.NUMBERVALUE(CT405)), "El % del fondo de seguridad debe ser un número válido. ", "")
),
""
)</f>
        <v/>
      </c>
      <c r="IB405" s="46">
        <f>IF(AND($DS405,HZ405),
IF(CU405="","Debes escribir el valor del aporte al fondo de solidaridad pensional. ",
IF( ISERR(_xlfn.NUMBERVALUE(CU405)), "El valor del aporte al fondo de solidaridad pensional debe ser un número válido. ", "")
),
""
)</f>
        <v/>
      </c>
      <c r="IC405" s="46">
        <f>IF(AND($DS405,HZ405),
IF(CV405="","Debes escribir el % del fondo de subsistencia. ",
IF( ISERR(_xlfn.NUMBERVALUE(CV405)), "El % del fondo de subsistencia debe ser un número válido. ", "")
),
""
)</f>
        <v/>
      </c>
      <c r="ID405" s="46">
        <f>IF(AND($DS405,HZ405),
IF(CW405="","Debes escribir el valor del fondo de subsistencia. ",
IF( ISERR(_xlfn.NUMBERVALUE(CW405)), "El valor del fondo de subsistencia debe ser un número válido. ", "")
),
""
)</f>
        <v/>
      </c>
      <c r="IE405" s="46">
        <f>CONCATENATE(CX405,CY405)&lt;&gt;""</f>
        <v/>
      </c>
      <c r="IF405" s="46">
        <f>IF(AND($DS405,IE405),
IF(CX405="","Debes escribir el % de sindicato. ",
IF( ISERR(_xlfn.NUMBERVALUE(CX405)), "El % de sindicato debe ser un número válido. ", "")
),
""
)</f>
        <v/>
      </c>
      <c r="IG405" s="46">
        <f>IF(AND($DS405,IE405),
IF(CY405="","Debes escribir el valor del sindicato. ",
IF( ISERR(_xlfn.NUMBERVALUE(CY405)), "El valor del sindicato debe ser un número válido. ", "")
),
""
)</f>
        <v/>
      </c>
      <c r="IH405" s="46">
        <f>IF($DS405,
IF( AND(CZ405&lt;&gt;"", ISERR(_xlfn.NUMBERVALUE(CZ405))), "El valor de sanción pública debe ser un número válido. ", "")
)</f>
        <v/>
      </c>
      <c r="II405" s="46">
        <f>IF($DS405,
IF( AND(DA405&lt;&gt;"", ISERR(_xlfn.NUMBERVALUE(DA405))), "El valor de sanción privada debe ser un número válido. ", "")
)</f>
        <v/>
      </c>
      <c r="IJ405" s="46">
        <f>CONCATENATE(DB405,DC405)&lt;&gt;""</f>
        <v/>
      </c>
      <c r="IK405" s="46">
        <f>IF(AND($DS405,IJ405),
IF(DB405="","Debes escribir la descripción de libranza. ",""),
""
)</f>
        <v/>
      </c>
      <c r="IL405" s="46">
        <f>IF(AND($DS405,IJ405),
IF(DC405="","Debes escribir la cuota libranza. ",
IF(ISERR(_xlfn.NUMBERVALUE(DC405)),"El valor de la cuota libranza debe ser un número válido. ","")
),
""
)</f>
        <v/>
      </c>
      <c r="IM405" s="46">
        <f>IF($DS405,
IF( AND(DD405&lt;&gt;"", ISERR(_xlfn.NUMBERVALUE(DD405))), "El valor de pagos a terceros debe ser un número válido. ", "")
)</f>
        <v/>
      </c>
      <c r="IN405" s="46">
        <f>IF($DS405,
IF( AND(DE405&lt;&gt;"", ISERR(_xlfn.NUMBERVALUE(DE405))), "El valor de anticipos debe ser un número válido. ", "")
)</f>
        <v/>
      </c>
      <c r="IO405" s="46">
        <f>IF($DS405,
IF( AND(DF405&lt;&gt;"", ISERR(_xlfn.NUMBERVALUE(DF405))), "El valor de AFC debe ser un número válido. ", "")
)</f>
        <v/>
      </c>
      <c r="IP405" s="46">
        <f>IF($DS405,
IF( AND(DG405&lt;&gt;"", ISERR(_xlfn.NUMBERVALUE(DG405))), "El valor de rete-fuente debe ser un número válido. ", "")
)</f>
        <v/>
      </c>
      <c r="IQ405" s="46">
        <f>IF($DS405,
IF( AND(DH405&lt;&gt;"", ISERR(_xlfn.NUMBERVALUE(DH405))), "El valor de cooperativa de trabajo debe ser un número válido. ", "")
)</f>
        <v/>
      </c>
      <c r="IR405" s="46">
        <f>IF($DS405,
IF( AND(DI405&lt;&gt;"", ISERR(_xlfn.NUMBERVALUE(DI405))), "El valor de embargo fiscal debe ser un número válido. ", "")
)</f>
        <v/>
      </c>
      <c r="IS405" s="46">
        <f>IF($DS405,
IF( AND(DJ405&lt;&gt;"", ISERR(_xlfn.NUMBERVALUE(DJ405))), "El valor de educación debe ser un número válido. ", "")
)</f>
        <v/>
      </c>
      <c r="IT405" s="46">
        <f>IF($DS405,
IF( AND(DK405&lt;&gt;"", ISERR(_xlfn.NUMBERVALUE(DK405))), "El valor de reintegro debe ser un número válido. ", "")
)</f>
        <v/>
      </c>
      <c r="IU405" s="46">
        <f>IF($DS405,
IF( AND(DL405&lt;&gt;"", ISERR(_xlfn.NUMBERVALUE(DL405))), "El valor de deuda debe ser un número válido. ", "")
)</f>
        <v/>
      </c>
      <c r="IV405" s="46">
        <f>IF($DS405,
IF( AND(DM405&lt;&gt;"", ISERR(_xlfn.NUMBERVALUE(DM405))), "El valor de otras deducciones debe ser un número válido. ", "")
)</f>
        <v/>
      </c>
      <c r="IW405" s="46">
        <f>IF($DS405,
IF(DN405="","Debes escribir el valor de los devengos totales. ",
IF( ISERR(_xlfn.NUMBERVALUE(DN405)), "El valor de los devengos totales debe ser un número válido. ", "")
)
)</f>
        <v/>
      </c>
      <c r="IX405" s="46">
        <f>IF($DS405,
IF(DO405="","Debes escribir el valor de las deducciones totales. ",
IF( ISERR(_xlfn.NUMBERVALUE(DO405)), "El valor de las deducciones totales debe ser un número válido. ", "")
)
)</f>
        <v/>
      </c>
      <c r="IY405" s="46">
        <f>IF($DS405,
IF(DP405="","Debes escribir el valor del salario total. ",
IF( ISERR(_xlfn.NUMBERVALUE(DP405)), "El valor del salario total debe ser un número válido. ", "")
)
)</f>
        <v/>
      </c>
    </row>
    <row r="406">
      <c r="B406" s="48" t="n">
        <v>394</v>
      </c>
      <c r="C406" s="61">
        <f>IF(AND(DS406,DP406&lt;&gt;""),
IF(DQ406="","OK","Error"),
""
)</f>
        <v/>
      </c>
      <c r="D406" s="53" t="n"/>
      <c r="E406" s="52" t="n"/>
      <c r="F406" s="112" t="n"/>
      <c r="G406" s="52" t="n"/>
      <c r="H406" s="53" t="n"/>
      <c r="I406" s="52" t="n"/>
      <c r="J406" s="52" t="n"/>
      <c r="K406" s="53" t="n"/>
      <c r="L406" s="55" t="n"/>
      <c r="M406" s="108" t="n"/>
      <c r="N406" s="56" t="n"/>
      <c r="O406" s="52" t="n"/>
      <c r="P406" s="52" t="n"/>
      <c r="Q406" s="52" t="n"/>
      <c r="R406" s="52" t="n"/>
      <c r="S406" s="52" t="n"/>
      <c r="T406" s="53" t="n"/>
      <c r="U406" s="52" t="n"/>
      <c r="V406" s="52" t="n"/>
      <c r="W406" s="55" t="n"/>
      <c r="X406" s="55" t="n"/>
      <c r="Y406" s="52" t="n"/>
      <c r="Z406" s="55" t="n"/>
      <c r="AA406" s="52" t="n"/>
      <c r="AB406" s="53" t="n"/>
      <c r="AC406" s="53" t="n"/>
      <c r="AD406" s="53" t="n"/>
      <c r="AE406" s="177" t="n"/>
      <c r="AF406" s="113" t="n"/>
      <c r="AG406" s="177" t="n"/>
      <c r="AH406" s="178" t="n"/>
      <c r="AI406" s="178" t="n"/>
      <c r="AJ406" s="178" t="n"/>
      <c r="AK406" s="114" t="n"/>
      <c r="AL406" s="178" t="n"/>
      <c r="AM406" s="114" t="n"/>
      <c r="AN406" s="178" t="n"/>
      <c r="AO406" s="114" t="n"/>
      <c r="AP406" s="178" t="n"/>
      <c r="AQ406" s="114" t="n"/>
      <c r="AR406" s="178" t="n"/>
      <c r="AS406" s="114" t="n"/>
      <c r="AT406" s="178" t="n"/>
      <c r="AU406" s="114" t="n"/>
      <c r="AV406" s="178" t="n"/>
      <c r="AW406" s="114" t="n"/>
      <c r="AX406" s="178" t="n"/>
      <c r="AY406" s="114" t="n"/>
      <c r="AZ406" s="178" t="n"/>
      <c r="BA406" s="114" t="n"/>
      <c r="BB406" s="178" t="n"/>
      <c r="BC406" s="114" t="n"/>
      <c r="BD406" s="178" t="n"/>
      <c r="BE406" s="178" t="n"/>
      <c r="BF406" s="178" t="n"/>
      <c r="BG406" s="59" t="n"/>
      <c r="BH406" s="178" t="n"/>
      <c r="BI406" s="114" t="n"/>
      <c r="BJ406" s="53" t="n"/>
      <c r="BK406" s="178" t="n"/>
      <c r="BL406" s="114" t="n"/>
      <c r="BM406" s="178" t="n"/>
      <c r="BN406" s="114" t="n"/>
      <c r="BO406" s="178" t="n"/>
      <c r="BP406" s="178" t="n"/>
      <c r="BQ406" s="178" t="n"/>
      <c r="BR406" s="178" t="n"/>
      <c r="BS406" s="178" t="n"/>
      <c r="BT406" s="178" t="n"/>
      <c r="BU406" s="178" t="n"/>
      <c r="BV406" s="178" t="n"/>
      <c r="BW406" s="178" t="n"/>
      <c r="BX406" s="178" t="n"/>
      <c r="BY406" s="178" t="n"/>
      <c r="BZ406" s="178" t="n"/>
      <c r="CA406" s="178" t="n"/>
      <c r="CB406" s="178" t="n"/>
      <c r="CC406" s="178" t="n"/>
      <c r="CD406" s="178" t="n"/>
      <c r="CE406" s="178" t="n"/>
      <c r="CF406" s="178" t="n"/>
      <c r="CG406" s="178" t="n"/>
      <c r="CH406" s="178" t="n"/>
      <c r="CI406" s="178" t="n"/>
      <c r="CJ406" s="178" t="n"/>
      <c r="CK406" s="53" t="n"/>
      <c r="CL406" s="178" t="n"/>
      <c r="CM406" s="178" t="n"/>
      <c r="CN406" s="60" t="n"/>
      <c r="CO406" s="177" t="n"/>
      <c r="CP406" s="178" t="n"/>
      <c r="CQ406" s="60" t="n"/>
      <c r="CR406" s="177" t="n"/>
      <c r="CS406" s="178" t="n"/>
      <c r="CT406" s="59" t="n"/>
      <c r="CU406" s="178" t="n"/>
      <c r="CV406" s="59" t="n"/>
      <c r="CW406" s="178" t="n"/>
      <c r="CX406" s="59" t="n"/>
      <c r="CY406" s="178" t="n"/>
      <c r="CZ406" s="178" t="n"/>
      <c r="DA406" s="178" t="n"/>
      <c r="DB406" s="53" t="n"/>
      <c r="DC406" s="178" t="n"/>
      <c r="DD406" s="178" t="n"/>
      <c r="DE406" s="178" t="n"/>
      <c r="DF406" s="178" t="n"/>
      <c r="DG406" s="178" t="n"/>
      <c r="DH406" s="178" t="n"/>
      <c r="DI406" s="178" t="n"/>
      <c r="DJ406" s="178" t="n"/>
      <c r="DK406" s="178" t="n"/>
      <c r="DL406" s="178" t="n"/>
      <c r="DM406" s="178" t="n"/>
      <c r="DN406" s="177" t="n"/>
      <c r="DO406" s="177" t="n"/>
      <c r="DP406" s="177" t="n"/>
      <c r="DQ406" s="76">
        <f>IF(AND(DS406,DP406&lt;&gt;""),
CONCATENATE(DT406,DU406,DV406,DW406,DX406,DY406,DZ406,EA406,EB406,EC406,ED406,EE406,EF406,EG406,EH406,EI406,EJ406,EK406,EL406,EM406,EN406,EO406,EP406,EQ406,ES406,ET406,EU406,EV406,EW406,EX406,EY406,EZ406,FA406,FC406,FD406,FF406,FG406,FI406,FJ406,FL406,FM406,FO406,FP406,FR406,FS406,FU406,FV406,FX406,FY406,GA406,GB406,GD406,GE406,GF406,GH406,GI406,GJ406,GL406,GM406,GN406,GP406,GQ406,GS406,GT406,GU406,GV406,GW406,GX406,GY406,GZ406,HA406,HB406,HC406,HD406,HE406,HF406,HG406,HH406,HI406,HJ406,HK406,HL406,HM406,HN406,HO406,HQ406,HR406,HS406,HT406,HU406,HV406,HW406,HX406,HY406,IA406,IB406,IC406,ID406,IF406,IG406,IH406,II406,IK406,IL406,IM406,IN406,IO406,IP406,IQ406,IR406,IS406,IT406,IU406,IV406,IW406,IX406,IY406,IZ406),
""
)</f>
        <v/>
      </c>
      <c r="DR406" s="53" t="n"/>
      <c r="DS406" s="46">
        <f>CONCATENATE(D406,$E406,$F406,$G406,H406,$I406,$J406,K406,$L406,$M406,N406,$O406,$P406,$Q406,$R406,$S406,T406,$U406,$V406,$W406,$X406,$Y406,$Z406,$AA406,AB406,AC406,AD406,$AE406,$AF406,$AG406,AH406,AI406,AJ406,AK406,AL406,AM406,AN406,AO406,AP406,AQ406,AR406,AS406,AT406,AU406,AV406,AW406,AX406,AY406,AZ406,BA406,BB406,BC406,BD406,BE406,BF406,BG406,BH406,BI406,BJ406,BK406,BL406,BM406,BN406,BO406,BP406,BQ406,BR406,BS406,BT406,BU406,BV406,BW406,BX406,BY406,BZ406,CA406,CB406,CC406,CD406,CE406,CF406,CG406,CH406,CI406,CJ406,CK406,CL406,CM406,$CN406,$CO406,CP406,$CQ406,$CR406,CS406,CT406,CU406,CV406,CW406,CX406,CY406,CZ406,DA406,DB406,DC406,DD406,DE406,DF406,DG406,DH406,DI406,DJ406,DK406,DL406,DM406,$DN406,$DO406,$DP406,DR406)&lt;&gt;""</f>
        <v/>
      </c>
      <c r="DT406" s="46">
        <f>IF(AND($DS406,$E$4&lt;&gt;""),
IF(LEFT($E$4,2) = "1.",
IF(D406&lt;&gt;"","El CUNE sólo se envía en operaciones de novedad o ajuste. ",""),
IF(D406="","Debes escribir un CUNE válido para realizar operaciones de novedad o ajuste. ","")),
""
)</f>
        <v/>
      </c>
      <c r="DU406" s="46">
        <f>IF($DS406,
IF(E406="","Debes seleccionar el tipo de documento del empleado. ",
IF(_xlfn.IFNA(VLOOKUP(E406,TIPO_DE_DOCUMENTO,1,FALSE),-1)=-1,"El tipo de documento no es válido (por favor seleccionarlo de la lista). ","")
)
)</f>
        <v/>
      </c>
      <c r="DV406" s="46">
        <f>IF($DS406,
IF(F406="","Debes escribir el número de documento del empleado. ","")
)</f>
        <v/>
      </c>
      <c r="DW406" s="46">
        <f>IF($DS406,
IF(G406="","Debes escribir el primer nombre del empleado. ","")
)</f>
        <v/>
      </c>
      <c r="DY406" s="46">
        <f>IF($DS406,
IF(I406="","Debes escribir el primer apellido del empleado. ","")
)</f>
        <v/>
      </c>
      <c r="DZ406" s="46">
        <f>IF($DS406,
IF(J406="","Debes escribir el segundo apellido del empleado. ","")
)</f>
        <v/>
      </c>
      <c r="EB406" s="46">
        <f>IF($DS406,
IF(L406="","Debes escribir la fecha de ingreso del empleado. ",
IF(ISERR(DATE(YEAR(L406),MONTH(L406),DAY(L406))), "El valor ingresado en fecha de ingreso no tiene un formato válido. ","")
)
)</f>
        <v/>
      </c>
      <c r="EC406" s="46">
        <f>IF($DS406,
IF(M406="","Debes escribir el tiempo laborado. ",
IF( IFERROR(INT(M406),1.1) &lt;&gt; IFERROR(_xlfn.NUMBERVALUE(M406),1), "El valor de los días trabajados debe ser un número entero. ", "")
)
)</f>
        <v/>
      </c>
      <c r="ED406" s="46">
        <f>IF($DS406,
IF( AND(N406&lt;&gt;"", ISERR(DATE(YEAR(N406),MONTH(N406),DAY(N406))) ), "El valor ingresado en fecha de ingreso no tiene un formato válido. ",
IF( AND(N406&lt;&gt;"", $E$6&lt;&gt;"", DATE(YEAR(N406), MONTH(N406), 1) &lt;&gt; IFERROR(DATE(MID($E$6, 1, 4), MID($E$6, 6, 2),1), "1/1/1900") ), "La fecha de retiro debe estar dentro del período liquidado. ", "")
)
)</f>
        <v/>
      </c>
      <c r="EE406" s="46">
        <f>IF($DS406,
IF(O406="","Debes seleccionar el tipo de trabajador. ",
IF(_xlfn.IFNA(VLOOKUP(O406,TIPO_DE_TRABAJADOR,1,FALSE),-1)=-1,"El tipo de trabajador no es válido (por favor seleccionarlo de la lista). ","")
)
)</f>
        <v/>
      </c>
      <c r="EF406" s="46">
        <f>IF($DS406,
IF(P406="","Debes seleccionar si es un trabajador dependiente pensionado por vejez. ",
IF(_xlfn.IFNA(VLOOKUP(P406,SUBTIPO_DE_TRABAJADOR,1,FALSE),-1)=-1,"El tipo de trabajador dependiente pensionado por vejez no es válido (por favor seleccionarlo de la lista). ","")
)
)</f>
        <v/>
      </c>
      <c r="EG406" s="46">
        <f>IF($DS406,
IF(Q406="","Debes seleccionar el tipo de contrato del trabajador. ",
IF(_xlfn.IFNA(VLOOKUP(Q406,TIPO_DE_CONTRATO,1,FALSE),-1)=-1,"El tipo de contrato del trabajador no es válido (por favor seleccionarlo de la lista). ","")
)
)</f>
        <v/>
      </c>
      <c r="EH406" s="46">
        <f>IF($DS406,
IF(R406="","Debes seleccionar si es un salario integral. ",
IF(_xlfn.IFNA(VLOOKUP(R406,SI_NO,1,FALSE),-1)=-1,"Valor no válido para salario integral (por favor seleccionarlo de la lista). ","")
)
)</f>
        <v/>
      </c>
      <c r="EI406" s="46">
        <f>IF($DS406,
IF(S406="","Debes seleccionar si el trabajador realiza actividades de riesgo. ",
IF(_xlfn.IFNA(VLOOKUP(S406,SI_NO,1,FALSE),-1)=-1,"Valor no válido para actividad de alto riesgo (por favor seleccionarlo de la lista). ","")
)
)</f>
        <v/>
      </c>
      <c r="EK406" s="46">
        <f>IF($DS406,
IF(U406="","Debes escribir el código del municipio de residencia del trabajador. ",
IF(_xlfn.IFNA(VLOOKUP(U406,MUNICIPIO,1,FALSE),-1)=-1,"El municipio de residencia del trabajador es inválido (por favor seleccionarlo de la lista). ","")
)
)</f>
        <v/>
      </c>
      <c r="EL406" s="46">
        <f>IF($DS406,
IF(V406="","Debes escribir el la dirección de residendia del trabajador. ","")
)</f>
        <v/>
      </c>
      <c r="EM406" s="46">
        <f>IF($DS406,
IF(W406="","Debes escribir la fecha de inicio de la liquidación. ",
IF(ISERR(DATE(YEAR(W406),MONTH(W406),DAY(W406))),"El valor ingresado en fecha de inicio de liquidación no tiene un formato válido. ",
IF( AND($E$6&lt;&gt;"", DATE(YEAR(W406), MONTH(W406), 1) &lt;&gt; IFERROR(DATE(MID($E$6, 1, 4), MID($E$6, 6, 2),1), "1/1/1900") ), "La fecha de inicio de la liquidación debe estar dentro del período liquidado. ", "")
)
)
)</f>
        <v/>
      </c>
      <c r="EN406" s="46">
        <f>IF($DS406,
IF(X406="","Debes escribir la fecha de fin de la liquidación. ",
IF(ISERR(DATE(YEAR(X406),MONTH(X406),DAY(X406))),"El valor ingresado en fecha de fin de liquidación no tiene un formato válido. ",
IF( AND($E$6&lt;&gt;"", DATE(YEAR(X406), MONTH(X406), 1) &lt;&gt; IFERROR(DATE(MID($E$6, 1, 4), MID($E$6, 6, 2),1), "1/1/1900") ), "La fecha de fin de la liquidación debe estar dentro del período liquidado. ", "")
)
)
)</f>
        <v/>
      </c>
      <c r="EO406" s="46">
        <f>IF($DS406,
IF(Y406="","Debes escribir la frecuencia de pago del trabajador. ",
IF(_xlfn.IFNA(VLOOKUP(Y406,PERÍODO_DE_NÓMINA,1,FALSE),-1)=-1,"La frecuencia de pago es inválida (por favor seleccionarlo de la lista). ","")
)
)</f>
        <v/>
      </c>
      <c r="EP406" s="46">
        <f>IF($DS406,
IF(Z406="","Debes escribir la fecha de pago. ",
IF(ISERR(DATE(YEAR(Z406),MONTH(Z406),DAY(Z406))), "El valor ingresado en fecha de pago no tiene un formato válido. ","")
)
)</f>
        <v/>
      </c>
      <c r="EQ406" s="46">
        <f>IF($DS406,
IF(AA406="","Debes escribir el medio de pago. ",
IF(_xlfn.IFNA(VLOOKUP(AA406,MEDIOS_DE_PAGO,1,FALSE),-1)=-1,"El medio de pago es inválido (por favor seleccionarlo de la lista). ","")
)
)</f>
        <v/>
      </c>
      <c r="ER406" s="46">
        <f>OR(AA406='Tablas '!$T$4,AA406='Tablas '!$T$7,AA406='Tablas '!$T$8,AA406='Tablas '!$T$11)</f>
        <v/>
      </c>
      <c r="ES406" s="46">
        <f>IF(AND($DS406,ER406),
IF(AB406="","Debes escribir la entidad bancaria. ",""),
""
)</f>
        <v/>
      </c>
      <c r="ET406" s="46">
        <f>IF(AND($DS406,ER406),
IF(AC406="","Debes escribir el tipo de cuenta bancaria. ",
IF(_xlfn.IFNA(VLOOKUP(AC406,TIPO_DE_CUENTA,1,FALSE),-1)=-1,"El tipo de cuenta bancaria es inválida (por favor seleccionarlo de la lista). ","")
),
""
)</f>
        <v/>
      </c>
      <c r="EU406" s="46">
        <f>IF(AND($DS406,ER406),
IF(AD406="","Debes escribir el número de cuenta bancaria. ",""),
""
)</f>
        <v/>
      </c>
      <c r="EV406" s="46">
        <f>IF($DS406,
IF(AE406="","Debes escribir el valor del sueldo básico. ",
IF( ISERR(_xlfn.NUMBERVALUE(AE406)), "El valor del sueldo básico debe ser un número válido. ", "")
)
)</f>
        <v/>
      </c>
      <c r="EW406" s="46">
        <f>IF($DS406,
IF(AF406="","Debes escribir el número de días trabajados. ",
IF( IFERROR(INT(AF406),1.1) &lt;&gt; IFERROR(_xlfn.NUMBERVALUE(AF406),1), "La cantidad de días trabajados debe ser un número entero. ", "")
)
)</f>
        <v/>
      </c>
      <c r="EX406" s="46">
        <f>IF($DS406,
IF(AG406="","Debes escribir el valor del sueldo trabajado. ",
IF( ISERR(_xlfn.NUMBERVALUE(AG406)), "El valor del sueldo trabajado debe ser un número válido. ", "")
)
)</f>
        <v/>
      </c>
      <c r="EY406" s="46">
        <f>IF($DS406,
IF( AND(AH406&lt;&gt;"", ISERR(_xlfn.NUMBERVALUE(AH406))), "El valor del auxilio de transporte debe ser un número válido. ", "")
)</f>
        <v/>
      </c>
      <c r="EZ406" s="46">
        <f>IF($DS406,
IF( AND(AI406&lt;&gt;"", ISERR(_xlfn.NUMBERVALUE(AI406))), "El valor de viáticos salariales debe ser un número válido. ", "")
)</f>
        <v/>
      </c>
      <c r="FA406" s="46">
        <f>IF($DS406,
IF( AND(AJ406&lt;&gt;"", ISERR(_xlfn.NUMBERVALUE(AJ406))), "El valor de viáticos NO salariales debe ser un número válido. ", "")
)</f>
        <v/>
      </c>
      <c r="FB406" s="46">
        <f>CONCATENATE(AK406,AL406)&lt;&gt;""</f>
        <v/>
      </c>
      <c r="FC406" s="46">
        <f>IF(AND($DS406,FB406),
IF(AK406="","Debes escribir el número de horas extras diurnas. ",
IF( IFERROR(INT(AK406),1.1) &lt;&gt; IFERROR(_xlfn.NUMBERVALUE(AK406),1), "La cantidad de horas extras diurnas debe ser un número entero. ", "")
),
""
)</f>
        <v/>
      </c>
      <c r="FD406" s="46">
        <f>IF(AND($DS406,FB406),
IF(AL406="","Debes escribir el valor de las horas extras diurnas. ",
IF( ISERR(_xlfn.NUMBERVALUE(AL406)), "El valor de las horas extras duirnas debe ser un número válido. ", "")
),
""
)</f>
        <v/>
      </c>
      <c r="FE406" s="46">
        <f>CONCATENATE(AM406,AN406)&lt;&gt;""</f>
        <v/>
      </c>
      <c r="FF406" s="46">
        <f>IF(AND($DS406,FE406),
IF(AM406="","Debes escribir el número de horas extras nocturnas. ",
IF( IFERROR(INT(AM406),1.1) &lt;&gt; IFERROR(_xlfn.NUMBERVALUE(AM406),1), "La cantidad de horas extras nocturnas debe ser un número entero. ", "")
),
""
)</f>
        <v/>
      </c>
      <c r="FG406" s="46">
        <f>IF(AND($DS406,FE406),
IF(AN406="","Debes escribir el valor de las horas extras nocturnas. ",
IF( ISERR(_xlfn.NUMBERVALUE(AN406)), "El valor de las horas extras nocturnas debe ser un número válido. ", "")
),
""
)</f>
        <v/>
      </c>
      <c r="FH406" s="46">
        <f>CONCATENATE(AO406,AP406)&lt;&gt;""</f>
        <v/>
      </c>
      <c r="FI406" s="46">
        <f>IF(AND($DS406,FH406),
IF(AO406="","Debes escribir el número de horas extras diurnas dominicales y festivas. ",
IF( IFERROR(INT(AO406),1.1) &lt;&gt; IFERROR(_xlfn.NUMBERVALUE(AO406),1), "La cantidad de horas extras diurnas dominicales y festivas debe ser un número entero. ", "")
),
""
)</f>
        <v/>
      </c>
      <c r="FJ406" s="46">
        <f>IF(AND($DS406,FH406),
IF(AP406="","Debes escribir el valor de las horas extras diurnas dominicales y festivas. ",
IF( ISERR(_xlfn.NUMBERVALUE(AP406)), "El valor de las horas extras diurnas dominicales y festivas debe ser un número válido. ", "")
),
""
)</f>
        <v/>
      </c>
      <c r="FK406" s="46">
        <f>CONCATENATE(AQ406,AR406)&lt;&gt;""</f>
        <v/>
      </c>
      <c r="FL406" s="46">
        <f>IF(AND($DS406,FK406),
IF(AQ406="","Debes escribir el número de horas extras nocturnas dominicales y festivas. ",
IF( IFERROR(INT(AQ406),1.1) &lt;&gt; IFERROR(_xlfn.NUMBERVALUE(AQ406),1), "La cantidad de horas extras nocturnas dominicales y festivas debe ser un número entero. ", "")
),
""
)</f>
        <v/>
      </c>
      <c r="FM406" s="46">
        <f>IF(AND($DS406,FK406),
IF(AR406="","Debes escribir el valor de las horas extras nocturnas dominicales y festivas. ",
IF( ISERR(_xlfn.NUMBERVALUE(AR406)), "El valor de las horas extras nocturnas dominicales y festivas debe ser un número válido. ", "")
),
""
)</f>
        <v/>
      </c>
      <c r="FN406" s="46">
        <f>CONCATENATE(AS406,AT406)&lt;&gt;""</f>
        <v/>
      </c>
      <c r="FO406" s="46">
        <f>IF(AND($DS406,FN406),
IF(AS406="","Debes escribir el número de horas recargo nocturno. ",
IF( IFERROR(INT(AS406),1.1) &lt;&gt; IFERROR(_xlfn.NUMBERVALUE(AS406),1), "La cantidad de horas recargo nocturno debe ser un número entero. ", "")
),
""
)</f>
        <v/>
      </c>
      <c r="FP406" s="46">
        <f>IF(AND($DS406,FN406),
IF(AT406="","Debes escribir el valor de las horas recargo nocturno. ",
IF( ISERR(_xlfn.NUMBERVALUE(AT406)), "El valor de las horas recargo nocturno debe ser un número válido. ", "")
),
""
)</f>
        <v/>
      </c>
      <c r="FQ406" s="46">
        <f>CONCATENATE(AU406,AV406)&lt;&gt;""</f>
        <v/>
      </c>
      <c r="FR406" s="46">
        <f>IF(AND($DS406,FQ406),
IF(AU406="","Debes escribir el número de horas recargo diurno dominical y festivo. ",
IF( IFERROR(INT(AU406),1.1) &lt;&gt; IFERROR(_xlfn.NUMBERVALUE(AU406),1), "La cantidad de horas recargo diurno dominical y festivo debe ser un número entero. ", "")
),
""
)</f>
        <v/>
      </c>
      <c r="FS406" s="46">
        <f>IF(AND($DS406,FQ406),
IF(AV406="","Debes escribir el valor de las horas recargo diurno dominical y festivo. ",
IF( ISERR(_xlfn.NUMBERVALUE(AV406)), "El valor de las horas recargo diurno dominical y festivo debe ser un número válido. ", "")
),
""
)</f>
        <v/>
      </c>
      <c r="FT406" s="46">
        <f>CONCATENATE(AW406,AX406)&lt;&gt;""</f>
        <v/>
      </c>
      <c r="FU406" s="46">
        <f>IF(AND($DS406,FT406),
IF(AW406="","Debes escribir el número de horas recargo nocturno dominical y festivo. ",
IF( IFERROR(INT(AW406),1.1) &lt;&gt; IFERROR(_xlfn.NUMBERVALUE(AW406),1), "La cantidad de horas recargo nocturno dominical y festivo debe ser un número entero. ", "")
),
""
)</f>
        <v/>
      </c>
      <c r="FV406" s="46">
        <f>IF(AND($DS406,FT406),
IF(AX406="","Debes escribir el valor de las horas recargo nocturno dominical y festivo. ",
IF( ISERR(_xlfn.NUMBERVALUE(AX406)), "El valor de las horas recargo nocturno dominical y festivo debe ser un número válido. ", "")
),
""
)</f>
        <v/>
      </c>
      <c r="FW406" s="46">
        <f>CONCATENATE(AY406,AZ406)&lt;&gt;""</f>
        <v/>
      </c>
      <c r="FX406" s="46">
        <f>IF(AND($DS406,FW406),
IF(AY406="","Debes escribir el número de días de vacaciones comunes. ",
IF( IFERROR(INT(AY406),1.1) &lt;&gt; IFERROR(_xlfn.NUMBERVALUE(AY406),1), "La cantidad de días de vacaciones comunes debe ser un número entero. ", "")
),
""
)</f>
        <v/>
      </c>
      <c r="FY406" s="46">
        <f>IF(AND($DS406,FW406),
IF(AZ406="","Debes escribir el valor de las vacaciones comunes. ",
IF( ISERR(_xlfn.NUMBERVALUE(AZ406)), "El valor de las vacaciones comunes debe ser un número válido. ", "")
),
""
)</f>
        <v/>
      </c>
      <c r="FZ406" s="46">
        <f>CONCATENATE(BA406,BB406)&lt;&gt;""</f>
        <v/>
      </c>
      <c r="GA406" s="46">
        <f>IF(AND($DS406,FZ406),
IF(BA406="","Debes escribir el número de días de vacaciones compensadas. ",
IF( IFERROR(INT(BA406),1.1) &lt;&gt; IFERROR(_xlfn.NUMBERVALUE(BA406),1), "La cantidad de días de vacaciones compensadas debe ser un número entero. ", "")
),
""
)</f>
        <v/>
      </c>
      <c r="GB406" s="46">
        <f>IF(AND($DS406,FZ406),
IF(BB406="","Debes escribir el valor de las vacaciones compensadas. ",
IF( ISERR(_xlfn.NUMBERVALUE(BB406)), "El valor de las vacaciones compensadas debe ser un número válido. ", "")
),
""
)</f>
        <v/>
      </c>
      <c r="GC406" s="46">
        <f>CONCATENATE(BC406,BD406)&lt;&gt;""</f>
        <v/>
      </c>
      <c r="GD406" s="46">
        <f>IF(AND($DS406,GC406),
IF(BC406="","Debes escribir el número de días de prima salarial. ",
IF( IFERROR(INT(BC406),1.1) &lt;&gt; IFERROR(_xlfn.NUMBERVALUE(BC406),1), "La cantidad de días de prima salarial debe ser un número entero. ", "")
),
""
)</f>
        <v/>
      </c>
      <c r="GE406" s="46">
        <f>IF(AND($DS406,GC406),
IF(BD406="","Debes escribir el valor de los días de prima salarial. ",
IF( ISERR(_xlfn.NUMBERVALUE(BD406)), "El valor de los días de prima salarial debe ser un número válido. ", "")
),
""
)</f>
        <v/>
      </c>
      <c r="GF406" s="46">
        <f>IF($DS406,
IF( AND(BE406&lt;&gt;"", ISERR(_xlfn.NUMBERVALUE(BE406))), "El valor de la prima NO saliarial debe ser un número válido. ", "")
)</f>
        <v/>
      </c>
      <c r="GG406" s="46">
        <f>CONCATENATE(BF406,BG406,BH406)&lt;&gt;""</f>
        <v/>
      </c>
      <c r="GH406" s="46">
        <f>IF(AND($DS406,GG406),
IF(BF406="","Debes escribir el valor de las cesantías. ",
IF( ISERR(_xlfn.NUMBERVALUE(BF406)), "El valor de las cesantías debe ser un número válido. ", "")
),
""
)</f>
        <v/>
      </c>
      <c r="GI406" s="46">
        <f>IF(AND($DS406,GG406),
IF(BG406="","Debes escribir el % de cesantías. ",
IF( ISERR(_xlfn.NUMBERVALUE(BG406)), "El % de cesantías debe ser un número válido. ", "")
),
""
)</f>
        <v/>
      </c>
      <c r="GJ406" s="46">
        <f>IF(AND($DS406,GG406),
IF(BH406="","Debes escribir el valor de intereses de cesantías. ",
IF( ISERR(_xlfn.NUMBERVALUE(BH406)), "El valor de intereses de cesantías debe ser un número válido. ", "")
),
""
)</f>
        <v/>
      </c>
      <c r="GK406" s="46">
        <f>CONCATENATE(BI406,BJ406,BK406)&lt;&gt;""</f>
        <v/>
      </c>
      <c r="GL406" s="46">
        <f>IF(AND($DS406,GK406),
IF(BI406="","Debes escribir el número de días de incapacidad. ",
IF( IFERROR(INT(BI406),1.1) &lt;&gt; IFERROR(_xlfn.NUMBERVALUE(BI406),1), "La cantidad de días de incapacidad debe ser un número entero. ", "")
),
""
)</f>
        <v/>
      </c>
      <c r="GM406" s="46">
        <f>IF(AND($DS406,GK406),
IF(BJ406="","Debes escribir el tipo de incapacidad. ",
IF(_xlfn.IFNA(VLOOKUP(BJ406,TIPO_DE_INCAPACIDAD,1,FALSE),-1)=-1,"El tipo de incapacidad es inválida (por favor seleccionarlo de la lista). ","")
),
""
)</f>
        <v/>
      </c>
      <c r="GN406" s="46">
        <f>IF(AND($DS406,GK406),
IF(BK406="","Debes escribir el valor de la incapacidad. ",
IF( ISERR(_xlfn.NUMBERVALUE(BK406)), "El valor de la incapacidad debe ser un número válido. ", "")
),
""
)</f>
        <v/>
      </c>
      <c r="GO406" s="46">
        <f>CONCATENATE(BL406,BM406)&lt;&gt;""</f>
        <v/>
      </c>
      <c r="GP406" s="46">
        <f>IF(AND($DS406,GO406),
IF(BL406="","Debes escribir el número de días de licencia de maternidad o paternidad. ",
IF( IFERROR(INT(BL406),1.1) &lt;&gt; IFERROR(_xlfn.NUMBERVALUE(BL406),1), "La cantidad de días de licencia de maternidad o paternidad debe ser un número entero. ", "")
),
""
)</f>
        <v/>
      </c>
      <c r="GQ406" s="46">
        <f>IF(AND($DS406,GO406),
IF(BM406="","Debes escribir el valor de la licencia de maternidad o paternidad. ",
IF( ISERR(_xlfn.NUMBERVALUE(BM406)), "El valor de la licencia de maternidad o paternidad debe ser un número válido. ", "")
),
""
)</f>
        <v/>
      </c>
      <c r="GR406" s="46">
        <f>CONCATENATE(BN406,BO406)&lt;&gt;""</f>
        <v/>
      </c>
      <c r="GS406" s="46">
        <f>IF(AND($DS406,GR406),
IF(BN406="","Debes escribir el número de días de licencia remunerada. ",
IF( IFERROR(INT(BN406),1.1) &lt;&gt; IFERROR(_xlfn.NUMBERVALUE(BN406),1), "La cantidad de días de licencia remunerada debe ser un número entero. ", "")
),
""
)</f>
        <v/>
      </c>
      <c r="GT406" s="46">
        <f>IF(AND($DS406,GR406),
IF(BO406="","Debes escribir el valor de la licencia remunerada. ",
IF( ISERR(_xlfn.NUMBERVALUE(BO406)), "El valor de la licencia remunerada debe ser un número válido. ", "")
),
""
)</f>
        <v/>
      </c>
      <c r="GU406" s="46">
        <f>IF($DS406,
IF( AND(BP406&lt;&gt;"", ISERR(_xlfn.NUMBERVALUE(BP406))), "El valor de la licencia NO remunerada debe ser un número válido. ", "")
)</f>
        <v/>
      </c>
      <c r="GV406" s="46">
        <f>IF($DS406,
IF( AND(BQ406&lt;&gt;"", ISERR(_xlfn.NUMBERVALUE(BQ406))), "El valor de auxilios salariales debe ser un número válido. ", "")
)</f>
        <v/>
      </c>
      <c r="GW406" s="46">
        <f>IF($DS406,
IF( AND(BR406&lt;&gt;"", ISERR(_xlfn.NUMBERVALUE(BR406))), "El valor de auxilios NO salariales debe ser un número válido. ", "")
)</f>
        <v/>
      </c>
      <c r="GX406" s="46">
        <f>IF($DS406,
IF( AND(BS406&lt;&gt;"", ISERR(_xlfn.NUMBERVALUE(BS406))), "El valor de bonos salariales debe ser un número válido. ", "")
)</f>
        <v/>
      </c>
      <c r="GY406" s="46">
        <f>IF($DS406,
IF( AND(BT406&lt;&gt;"", ISERR(_xlfn.NUMBERVALUE(BT406))), "El valor de bonos NO salariales debe ser un número válido. ", "")
)</f>
        <v/>
      </c>
      <c r="GZ406" s="46">
        <f>IF($DS406,
IF( AND(BU406&lt;&gt;"", ISERR(_xlfn.NUMBERVALUE(BU406))), "El valor de bonos salariales de alimentación debe ser un número válido. ", "")
)</f>
        <v/>
      </c>
      <c r="HA406" s="46">
        <f>IF($DS406,
IF( AND(BV406&lt;&gt;"", ISERR(_xlfn.NUMBERVALUE(BV406))), "El valor de bonos NO salariales de alimentación debe ser un número válido. ", "")
)</f>
        <v/>
      </c>
      <c r="HB406" s="46">
        <f>IF($DS406,
IF( AND(BW406&lt;&gt;"", ISERR(_xlfn.NUMBERVALUE(BW406))), "El valor de bonificaciones salariales debe ser un número válido. ", "")
)</f>
        <v/>
      </c>
      <c r="HC406" s="46">
        <f>IF($DS406,
IF( AND(BX406&lt;&gt;"", ISERR(_xlfn.NUMBERVALUE(BX406))), "El valor de bonificaciones NO salariales debe ser un número válido. ", "")
)</f>
        <v/>
      </c>
      <c r="HD406" s="46">
        <f>IF($DS406,
IF( AND(BY406&lt;&gt;"", ISERR(_xlfn.NUMBERVALUE(BY406))), "El valor de compensaciones ordinarias debe ser un número válido. ", "")
)</f>
        <v/>
      </c>
      <c r="HE406" s="46">
        <f>IF($DS406,
IF( AND(BZ406&lt;&gt;"", ISERR(_xlfn.NUMBERVALUE(BZ406))), "El valor de compensaciones extraordinarias debe ser un número válido. ", "")
)</f>
        <v/>
      </c>
      <c r="HF406" s="46">
        <f>IF($DS406,
IF( AND(CA406&lt;&gt;"", ISERR(_xlfn.NUMBERVALUE(CA406))), "El valor de comisiones debe ser un número válido. ", "")
)</f>
        <v/>
      </c>
      <c r="HG406" s="46">
        <f>IF($DS406,
IF( AND(CB406&lt;&gt;"", ISERR(_xlfn.NUMBERVALUE(CB406))), "El valor de ausencia por huega debe ser un número válido. ", "")
)</f>
        <v/>
      </c>
      <c r="HH406" s="46">
        <f>IF($DS406,
IF( AND(CC406&lt;&gt;"", ISERR(_xlfn.NUMBERVALUE(CC406))), "El valor de anticipos debe ser un número válido. ", "")
)</f>
        <v/>
      </c>
      <c r="HI406" s="46">
        <f>IF($DS406,
IF( AND(CD406&lt;&gt;"", ISERR(_xlfn.NUMBERVALUE(CD406))), "El valor de pagos a terceros debe ser un número válido. ", "")
)</f>
        <v/>
      </c>
      <c r="HJ406" s="46">
        <f>IF($DS406,
IF( AND(CE406&lt;&gt;"", ISERR(_xlfn.NUMBERVALUE(CE406))), "El valor de dotación debe ser un número válido. ", "")
)</f>
        <v/>
      </c>
      <c r="HK406" s="46">
        <f>IF($DS406,
IF( AND(CF406&lt;&gt;"", ISERR(_xlfn.NUMBERVALUE(CF406))), "El valor de apoyo sostenibilidad debe ser un número válido. ", "")
)</f>
        <v/>
      </c>
      <c r="HL406" s="46">
        <f>IF($DS406,
IF( AND(CG406&lt;&gt;"", ISERR(_xlfn.NUMBERVALUE(CG406))), "El valor de teletrabajo debe ser un número válido. ", "")
)</f>
        <v/>
      </c>
      <c r="HM406" s="46">
        <f>IF($DS406,
IF( AND(CH406&lt;&gt;"", ISERR(_xlfn.NUMBERVALUE(CH406))), "El valor de bonificación de retiro debe ser un número válido. ", "")
)</f>
        <v/>
      </c>
      <c r="HN406" s="46">
        <f>IF($DS406,
IF( AND(CI406&lt;&gt;"", ISERR(_xlfn.NUMBERVALUE(CI406))), "El valor de indemnización de retiro debe ser un número válido. ", "")
)</f>
        <v/>
      </c>
      <c r="HO406" s="46">
        <f>IF($DS406,
IF( AND(CJ406&lt;&gt;"", ISERR(_xlfn.NUMBERVALUE(CJ406))), "El valor de reintegros debe ser un número válido. ", "")
)</f>
        <v/>
      </c>
      <c r="HP406" s="46">
        <f>CONCATENATE(CK406,CL406,CM406)&lt;&gt;""</f>
        <v/>
      </c>
      <c r="HQ406" s="46">
        <f>IF(AND($DS406,HP406),
IF(CK406="","Debes escribir la descripción de otro concepto no categorizado. ",""),
""
)</f>
        <v/>
      </c>
      <c r="HR406" s="46">
        <f>IF(AND($DS406,HP406),
IF(CONCATENATE(CL406,CM406)="","Debes escribir al menos un valor de concepto no categorizado (salarial o no salarial). ",
IF(ISERR(_xlfn.NUMBERVALUE(CL406)),"El valor salarial concepto no categorizado debe ser un número válido. ","")
),
""
)</f>
        <v/>
      </c>
      <c r="HS406" s="46">
        <f>IF(AND($DS406,HP406),
IF(CONCATENATE(CL406,CM406)="","Debes escribir al menos un valor de concepto no categorizado (salarial o no salarial). ",
IF(ISERR(_xlfn.NUMBERVALUE(CM406)),"El valor NO salarial concepto no categorizado debe ser un número válido. ","")
),
""
)</f>
        <v/>
      </c>
      <c r="HT406" s="46">
        <f>IF($DS406,
IF(CN406="","Debes escribir el porcentaje del aporte a salud. ",
IF( ISERR(_xlfn.NUMBERVALUE(CN406)), "El valor del porcentaje del aporte a salud debe ser un número válido. ", "")
)
)</f>
        <v/>
      </c>
      <c r="HU406" s="46">
        <f>IF($DS406,
IF(CO406="","Debes escribir el valor del aporte a salud. ",
IF( ISERR(_xlfn.NUMBERVALUE(CO406)), "El valor del aporte a salud debe ser un número válido. ", "")
)
)</f>
        <v/>
      </c>
      <c r="HV406" s="46">
        <f>IF($DS406,
IF( AND(CP406&lt;&gt;"", ISERR(_xlfn.NUMBERVALUE(CP406))), "El valor plan complementario debe ser un número válido. ", "")
)</f>
        <v/>
      </c>
      <c r="HW406" s="46">
        <f>IF($DS406,
IF(CQ406="","Debes escribir el porcentaje del aporte a pensión. ",
IF( ISERR(_xlfn.NUMBERVALUE(CQ406)), "El valor del porcentaje del aporte a pensión debe ser un número válido. ", "")
)
)</f>
        <v/>
      </c>
      <c r="HX406" s="46">
        <f>IF($DS406,
IF(CR406="","Debes escribir el valor del aporte a pensión. ",
IF( ISERR(_xlfn.NUMBERVALUE(CR406)), "El valor del aporte a salud debe ser un número válido. ", "")
)
)</f>
        <v/>
      </c>
      <c r="HY406" s="46">
        <f>IF($DS406,
IF( AND(CS406&lt;&gt;"", ISERR(_xlfn.NUMBERVALUE(CS406))), "El valor pensión voluntaria debe ser un número válido. ", "")
)</f>
        <v/>
      </c>
      <c r="HZ406" s="46">
        <f>CONCATENATE(CT406,CU406,CV406,CW406)&lt;&gt;""</f>
        <v/>
      </c>
      <c r="IA406" s="46">
        <f>IF(AND($DS406,HZ406),
IF(CT406="","Debes escribir el % del fondo de seguridad pensional. ",
IF( ISERR(_xlfn.NUMBERVALUE(CT406)), "El % del fondo de seguridad debe ser un número válido. ", "")
),
""
)</f>
        <v/>
      </c>
      <c r="IB406" s="46">
        <f>IF(AND($DS406,HZ406),
IF(CU406="","Debes escribir el valor del aporte al fondo de solidaridad pensional. ",
IF( ISERR(_xlfn.NUMBERVALUE(CU406)), "El valor del aporte al fondo de solidaridad pensional debe ser un número válido. ", "")
),
""
)</f>
        <v/>
      </c>
      <c r="IC406" s="46">
        <f>IF(AND($DS406,HZ406),
IF(CV406="","Debes escribir el % del fondo de subsistencia. ",
IF( ISERR(_xlfn.NUMBERVALUE(CV406)), "El % del fondo de subsistencia debe ser un número válido. ", "")
),
""
)</f>
        <v/>
      </c>
      <c r="ID406" s="46">
        <f>IF(AND($DS406,HZ406),
IF(CW406="","Debes escribir el valor del fondo de subsistencia. ",
IF( ISERR(_xlfn.NUMBERVALUE(CW406)), "El valor del fondo de subsistencia debe ser un número válido. ", "")
),
""
)</f>
        <v/>
      </c>
      <c r="IE406" s="46">
        <f>CONCATENATE(CX406,CY406)&lt;&gt;""</f>
        <v/>
      </c>
      <c r="IF406" s="46">
        <f>IF(AND($DS406,IE406),
IF(CX406="","Debes escribir el % de sindicato. ",
IF( ISERR(_xlfn.NUMBERVALUE(CX406)), "El % de sindicato debe ser un número válido. ", "")
),
""
)</f>
        <v/>
      </c>
      <c r="IG406" s="46">
        <f>IF(AND($DS406,IE406),
IF(CY406="","Debes escribir el valor del sindicato. ",
IF( ISERR(_xlfn.NUMBERVALUE(CY406)), "El valor del sindicato debe ser un número válido. ", "")
),
""
)</f>
        <v/>
      </c>
      <c r="IH406" s="46">
        <f>IF($DS406,
IF( AND(CZ406&lt;&gt;"", ISERR(_xlfn.NUMBERVALUE(CZ406))), "El valor de sanción pública debe ser un número válido. ", "")
)</f>
        <v/>
      </c>
      <c r="II406" s="46">
        <f>IF($DS406,
IF( AND(DA406&lt;&gt;"", ISERR(_xlfn.NUMBERVALUE(DA406))), "El valor de sanción privada debe ser un número válido. ", "")
)</f>
        <v/>
      </c>
      <c r="IJ406" s="46">
        <f>CONCATENATE(DB406,DC406)&lt;&gt;""</f>
        <v/>
      </c>
      <c r="IK406" s="46">
        <f>IF(AND($DS406,IJ406),
IF(DB406="","Debes escribir la descripción de libranza. ",""),
""
)</f>
        <v/>
      </c>
      <c r="IL406" s="46">
        <f>IF(AND($DS406,IJ406),
IF(DC406="","Debes escribir la cuota libranza. ",
IF(ISERR(_xlfn.NUMBERVALUE(DC406)),"El valor de la cuota libranza debe ser un número válido. ","")
),
""
)</f>
        <v/>
      </c>
      <c r="IM406" s="46">
        <f>IF($DS406,
IF( AND(DD406&lt;&gt;"", ISERR(_xlfn.NUMBERVALUE(DD406))), "El valor de pagos a terceros debe ser un número válido. ", "")
)</f>
        <v/>
      </c>
      <c r="IN406" s="46">
        <f>IF($DS406,
IF( AND(DE406&lt;&gt;"", ISERR(_xlfn.NUMBERVALUE(DE406))), "El valor de anticipos debe ser un número válido. ", "")
)</f>
        <v/>
      </c>
      <c r="IO406" s="46">
        <f>IF($DS406,
IF( AND(DF406&lt;&gt;"", ISERR(_xlfn.NUMBERVALUE(DF406))), "El valor de AFC debe ser un número válido. ", "")
)</f>
        <v/>
      </c>
      <c r="IP406" s="46">
        <f>IF($DS406,
IF( AND(DG406&lt;&gt;"", ISERR(_xlfn.NUMBERVALUE(DG406))), "El valor de rete-fuente debe ser un número válido. ", "")
)</f>
        <v/>
      </c>
      <c r="IQ406" s="46">
        <f>IF($DS406,
IF( AND(DH406&lt;&gt;"", ISERR(_xlfn.NUMBERVALUE(DH406))), "El valor de cooperativa de trabajo debe ser un número válido. ", "")
)</f>
        <v/>
      </c>
      <c r="IR406" s="46">
        <f>IF($DS406,
IF( AND(DI406&lt;&gt;"", ISERR(_xlfn.NUMBERVALUE(DI406))), "El valor de embargo fiscal debe ser un número válido. ", "")
)</f>
        <v/>
      </c>
      <c r="IS406" s="46">
        <f>IF($DS406,
IF( AND(DJ406&lt;&gt;"", ISERR(_xlfn.NUMBERVALUE(DJ406))), "El valor de educación debe ser un número válido. ", "")
)</f>
        <v/>
      </c>
      <c r="IT406" s="46">
        <f>IF($DS406,
IF( AND(DK406&lt;&gt;"", ISERR(_xlfn.NUMBERVALUE(DK406))), "El valor de reintegro debe ser un número válido. ", "")
)</f>
        <v/>
      </c>
      <c r="IU406" s="46">
        <f>IF($DS406,
IF( AND(DL406&lt;&gt;"", ISERR(_xlfn.NUMBERVALUE(DL406))), "El valor de deuda debe ser un número válido. ", "")
)</f>
        <v/>
      </c>
      <c r="IV406" s="46">
        <f>IF($DS406,
IF( AND(DM406&lt;&gt;"", ISERR(_xlfn.NUMBERVALUE(DM406))), "El valor de otras deducciones debe ser un número válido. ", "")
)</f>
        <v/>
      </c>
      <c r="IW406" s="46">
        <f>IF($DS406,
IF(DN406="","Debes escribir el valor de los devengos totales. ",
IF( ISERR(_xlfn.NUMBERVALUE(DN406)), "El valor de los devengos totales debe ser un número válido. ", "")
)
)</f>
        <v/>
      </c>
      <c r="IX406" s="46">
        <f>IF($DS406,
IF(DO406="","Debes escribir el valor de las deducciones totales. ",
IF( ISERR(_xlfn.NUMBERVALUE(DO406)), "El valor de las deducciones totales debe ser un número válido. ", "")
)
)</f>
        <v/>
      </c>
      <c r="IY406" s="46">
        <f>IF($DS406,
IF(DP406="","Debes escribir el valor del salario total. ",
IF( ISERR(_xlfn.NUMBERVALUE(DP406)), "El valor del salario total debe ser un número válido. ", "")
)
)</f>
        <v/>
      </c>
    </row>
    <row r="407">
      <c r="B407" s="48" t="n">
        <v>395</v>
      </c>
      <c r="C407" s="61">
        <f>IF(AND(DS407,DP407&lt;&gt;""),
IF(DQ407="","OK","Error"),
""
)</f>
        <v/>
      </c>
      <c r="D407" s="53" t="n"/>
      <c r="E407" s="52" t="n"/>
      <c r="F407" s="112" t="n"/>
      <c r="G407" s="52" t="n"/>
      <c r="H407" s="53" t="n"/>
      <c r="I407" s="52" t="n"/>
      <c r="J407" s="52" t="n"/>
      <c r="K407" s="53" t="n"/>
      <c r="L407" s="55" t="n"/>
      <c r="M407" s="108" t="n"/>
      <c r="N407" s="56" t="n"/>
      <c r="O407" s="52" t="n"/>
      <c r="P407" s="52" t="n"/>
      <c r="Q407" s="52" t="n"/>
      <c r="R407" s="52" t="n"/>
      <c r="S407" s="52" t="n"/>
      <c r="T407" s="53" t="n"/>
      <c r="U407" s="52" t="n"/>
      <c r="V407" s="52" t="n"/>
      <c r="W407" s="55" t="n"/>
      <c r="X407" s="55" t="n"/>
      <c r="Y407" s="52" t="n"/>
      <c r="Z407" s="55" t="n"/>
      <c r="AA407" s="52" t="n"/>
      <c r="AB407" s="53" t="n"/>
      <c r="AC407" s="53" t="n"/>
      <c r="AD407" s="53" t="n"/>
      <c r="AE407" s="177" t="n"/>
      <c r="AF407" s="113" t="n"/>
      <c r="AG407" s="177" t="n"/>
      <c r="AH407" s="178" t="n"/>
      <c r="AI407" s="178" t="n"/>
      <c r="AJ407" s="178" t="n"/>
      <c r="AK407" s="114" t="n"/>
      <c r="AL407" s="178" t="n"/>
      <c r="AM407" s="114" t="n"/>
      <c r="AN407" s="178" t="n"/>
      <c r="AO407" s="114" t="n"/>
      <c r="AP407" s="178" t="n"/>
      <c r="AQ407" s="114" t="n"/>
      <c r="AR407" s="178" t="n"/>
      <c r="AS407" s="114" t="n"/>
      <c r="AT407" s="178" t="n"/>
      <c r="AU407" s="114" t="n"/>
      <c r="AV407" s="178" t="n"/>
      <c r="AW407" s="114" t="n"/>
      <c r="AX407" s="178" t="n"/>
      <c r="AY407" s="114" t="n"/>
      <c r="AZ407" s="178" t="n"/>
      <c r="BA407" s="114" t="n"/>
      <c r="BB407" s="178" t="n"/>
      <c r="BC407" s="114" t="n"/>
      <c r="BD407" s="178" t="n"/>
      <c r="BE407" s="178" t="n"/>
      <c r="BF407" s="178" t="n"/>
      <c r="BG407" s="59" t="n"/>
      <c r="BH407" s="178" t="n"/>
      <c r="BI407" s="114" t="n"/>
      <c r="BJ407" s="53" t="n"/>
      <c r="BK407" s="178" t="n"/>
      <c r="BL407" s="114" t="n"/>
      <c r="BM407" s="178" t="n"/>
      <c r="BN407" s="114" t="n"/>
      <c r="BO407" s="178" t="n"/>
      <c r="BP407" s="178" t="n"/>
      <c r="BQ407" s="178" t="n"/>
      <c r="BR407" s="178" t="n"/>
      <c r="BS407" s="178" t="n"/>
      <c r="BT407" s="178" t="n"/>
      <c r="BU407" s="178" t="n"/>
      <c r="BV407" s="178" t="n"/>
      <c r="BW407" s="178" t="n"/>
      <c r="BX407" s="178" t="n"/>
      <c r="BY407" s="178" t="n"/>
      <c r="BZ407" s="178" t="n"/>
      <c r="CA407" s="178" t="n"/>
      <c r="CB407" s="178" t="n"/>
      <c r="CC407" s="178" t="n"/>
      <c r="CD407" s="178" t="n"/>
      <c r="CE407" s="178" t="n"/>
      <c r="CF407" s="178" t="n"/>
      <c r="CG407" s="178" t="n"/>
      <c r="CH407" s="178" t="n"/>
      <c r="CI407" s="178" t="n"/>
      <c r="CJ407" s="178" t="n"/>
      <c r="CK407" s="53" t="n"/>
      <c r="CL407" s="178" t="n"/>
      <c r="CM407" s="178" t="n"/>
      <c r="CN407" s="60" t="n"/>
      <c r="CO407" s="177" t="n"/>
      <c r="CP407" s="178" t="n"/>
      <c r="CQ407" s="60" t="n"/>
      <c r="CR407" s="177" t="n"/>
      <c r="CS407" s="178" t="n"/>
      <c r="CT407" s="59" t="n"/>
      <c r="CU407" s="178" t="n"/>
      <c r="CV407" s="59" t="n"/>
      <c r="CW407" s="178" t="n"/>
      <c r="CX407" s="59" t="n"/>
      <c r="CY407" s="178" t="n"/>
      <c r="CZ407" s="178" t="n"/>
      <c r="DA407" s="178" t="n"/>
      <c r="DB407" s="53" t="n"/>
      <c r="DC407" s="178" t="n"/>
      <c r="DD407" s="178" t="n"/>
      <c r="DE407" s="178" t="n"/>
      <c r="DF407" s="178" t="n"/>
      <c r="DG407" s="178" t="n"/>
      <c r="DH407" s="178" t="n"/>
      <c r="DI407" s="178" t="n"/>
      <c r="DJ407" s="178" t="n"/>
      <c r="DK407" s="178" t="n"/>
      <c r="DL407" s="178" t="n"/>
      <c r="DM407" s="178" t="n"/>
      <c r="DN407" s="177" t="n"/>
      <c r="DO407" s="177" t="n"/>
      <c r="DP407" s="177" t="n"/>
      <c r="DQ407" s="76">
        <f>IF(AND(DS407,DP407&lt;&gt;""),
CONCATENATE(DT407,DU407,DV407,DW407,DX407,DY407,DZ407,EA407,EB407,EC407,ED407,EE407,EF407,EG407,EH407,EI407,EJ407,EK407,EL407,EM407,EN407,EO407,EP407,EQ407,ES407,ET407,EU407,EV407,EW407,EX407,EY407,EZ407,FA407,FC407,FD407,FF407,FG407,FI407,FJ407,FL407,FM407,FO407,FP407,FR407,FS407,FU407,FV407,FX407,FY407,GA407,GB407,GD407,GE407,GF407,GH407,GI407,GJ407,GL407,GM407,GN407,GP407,GQ407,GS407,GT407,GU407,GV407,GW407,GX407,GY407,GZ407,HA407,HB407,HC407,HD407,HE407,HF407,HG407,HH407,HI407,HJ407,HK407,HL407,HM407,HN407,HO407,HQ407,HR407,HS407,HT407,HU407,HV407,HW407,HX407,HY407,IA407,IB407,IC407,ID407,IF407,IG407,IH407,II407,IK407,IL407,IM407,IN407,IO407,IP407,IQ407,IR407,IS407,IT407,IU407,IV407,IW407,IX407,IY407,IZ407),
""
)</f>
        <v/>
      </c>
      <c r="DR407" s="53" t="n"/>
      <c r="DS407" s="46">
        <f>CONCATENATE(D407,$E407,$F407,$G407,H407,$I407,$J407,K407,$L407,$M407,N407,$O407,$P407,$Q407,$R407,$S407,T407,$U407,$V407,$W407,$X407,$Y407,$Z407,$AA407,AB407,AC407,AD407,$AE407,$AF407,$AG407,AH407,AI407,AJ407,AK407,AL407,AM407,AN407,AO407,AP407,AQ407,AR407,AS407,AT407,AU407,AV407,AW407,AX407,AY407,AZ407,BA407,BB407,BC407,BD407,BE407,BF407,BG407,BH407,BI407,BJ407,BK407,BL407,BM407,BN407,BO407,BP407,BQ407,BR407,BS407,BT407,BU407,BV407,BW407,BX407,BY407,BZ407,CA407,CB407,CC407,CD407,CE407,CF407,CG407,CH407,CI407,CJ407,CK407,CL407,CM407,$CN407,$CO407,CP407,$CQ407,$CR407,CS407,CT407,CU407,CV407,CW407,CX407,CY407,CZ407,DA407,DB407,DC407,DD407,DE407,DF407,DG407,DH407,DI407,DJ407,DK407,DL407,DM407,$DN407,$DO407,$DP407,DR407)&lt;&gt;""</f>
        <v/>
      </c>
      <c r="DT407" s="46">
        <f>IF(AND($DS407,$E$4&lt;&gt;""),
IF(LEFT($E$4,2) = "1.",
IF(D407&lt;&gt;"","El CUNE sólo se envía en operaciones de novedad o ajuste. ",""),
IF(D407="","Debes escribir un CUNE válido para realizar operaciones de novedad o ajuste. ","")),
""
)</f>
        <v/>
      </c>
      <c r="DU407" s="46">
        <f>IF($DS407,
IF(E407="","Debes seleccionar el tipo de documento del empleado. ",
IF(_xlfn.IFNA(VLOOKUP(E407,TIPO_DE_DOCUMENTO,1,FALSE),-1)=-1,"El tipo de documento no es válido (por favor seleccionarlo de la lista). ","")
)
)</f>
        <v/>
      </c>
      <c r="DV407" s="46">
        <f>IF($DS407,
IF(F407="","Debes escribir el número de documento del empleado. ","")
)</f>
        <v/>
      </c>
      <c r="DW407" s="46">
        <f>IF($DS407,
IF(G407="","Debes escribir el primer nombre del empleado. ","")
)</f>
        <v/>
      </c>
      <c r="DY407" s="46">
        <f>IF($DS407,
IF(I407="","Debes escribir el primer apellido del empleado. ","")
)</f>
        <v/>
      </c>
      <c r="DZ407" s="46">
        <f>IF($DS407,
IF(J407="","Debes escribir el segundo apellido del empleado. ","")
)</f>
        <v/>
      </c>
      <c r="EB407" s="46">
        <f>IF($DS407,
IF(L407="","Debes escribir la fecha de ingreso del empleado. ",
IF(ISERR(DATE(YEAR(L407),MONTH(L407),DAY(L407))), "El valor ingresado en fecha de ingreso no tiene un formato válido. ","")
)
)</f>
        <v/>
      </c>
      <c r="EC407" s="46">
        <f>IF($DS407,
IF(M407="","Debes escribir el tiempo laborado. ",
IF( IFERROR(INT(M407),1.1) &lt;&gt; IFERROR(_xlfn.NUMBERVALUE(M407),1), "El valor de los días trabajados debe ser un número entero. ", "")
)
)</f>
        <v/>
      </c>
      <c r="ED407" s="46">
        <f>IF($DS407,
IF( AND(N407&lt;&gt;"", ISERR(DATE(YEAR(N407),MONTH(N407),DAY(N407))) ), "El valor ingresado en fecha de ingreso no tiene un formato válido. ",
IF( AND(N407&lt;&gt;"", $E$6&lt;&gt;"", DATE(YEAR(N407), MONTH(N407), 1) &lt;&gt; IFERROR(DATE(MID($E$6, 1, 4), MID($E$6, 6, 2),1), "1/1/1900") ), "La fecha de retiro debe estar dentro del período liquidado. ", "")
)
)</f>
        <v/>
      </c>
      <c r="EE407" s="46">
        <f>IF($DS407,
IF(O407="","Debes seleccionar el tipo de trabajador. ",
IF(_xlfn.IFNA(VLOOKUP(O407,TIPO_DE_TRABAJADOR,1,FALSE),-1)=-1,"El tipo de trabajador no es válido (por favor seleccionarlo de la lista). ","")
)
)</f>
        <v/>
      </c>
      <c r="EF407" s="46">
        <f>IF($DS407,
IF(P407="","Debes seleccionar si es un trabajador dependiente pensionado por vejez. ",
IF(_xlfn.IFNA(VLOOKUP(P407,SUBTIPO_DE_TRABAJADOR,1,FALSE),-1)=-1,"El tipo de trabajador dependiente pensionado por vejez no es válido (por favor seleccionarlo de la lista). ","")
)
)</f>
        <v/>
      </c>
      <c r="EG407" s="46">
        <f>IF($DS407,
IF(Q407="","Debes seleccionar el tipo de contrato del trabajador. ",
IF(_xlfn.IFNA(VLOOKUP(Q407,TIPO_DE_CONTRATO,1,FALSE),-1)=-1,"El tipo de contrato del trabajador no es válido (por favor seleccionarlo de la lista). ","")
)
)</f>
        <v/>
      </c>
      <c r="EH407" s="46">
        <f>IF($DS407,
IF(R407="","Debes seleccionar si es un salario integral. ",
IF(_xlfn.IFNA(VLOOKUP(R407,SI_NO,1,FALSE),-1)=-1,"Valor no válido para salario integral (por favor seleccionarlo de la lista). ","")
)
)</f>
        <v/>
      </c>
      <c r="EI407" s="46">
        <f>IF($DS407,
IF(S407="","Debes seleccionar si el trabajador realiza actividades de riesgo. ",
IF(_xlfn.IFNA(VLOOKUP(S407,SI_NO,1,FALSE),-1)=-1,"Valor no válido para actividad de alto riesgo (por favor seleccionarlo de la lista). ","")
)
)</f>
        <v/>
      </c>
      <c r="EK407" s="46">
        <f>IF($DS407,
IF(U407="","Debes escribir el código del municipio de residencia del trabajador. ",
IF(_xlfn.IFNA(VLOOKUP(U407,MUNICIPIO,1,FALSE),-1)=-1,"El municipio de residencia del trabajador es inválido (por favor seleccionarlo de la lista). ","")
)
)</f>
        <v/>
      </c>
      <c r="EL407" s="46">
        <f>IF($DS407,
IF(V407="","Debes escribir el la dirección de residendia del trabajador. ","")
)</f>
        <v/>
      </c>
      <c r="EM407" s="46">
        <f>IF($DS407,
IF(W407="","Debes escribir la fecha de inicio de la liquidación. ",
IF(ISERR(DATE(YEAR(W407),MONTH(W407),DAY(W407))),"El valor ingresado en fecha de inicio de liquidación no tiene un formato válido. ",
IF( AND($E$6&lt;&gt;"", DATE(YEAR(W407), MONTH(W407), 1) &lt;&gt; IFERROR(DATE(MID($E$6, 1, 4), MID($E$6, 6, 2),1), "1/1/1900") ), "La fecha de inicio de la liquidación debe estar dentro del período liquidado. ", "")
)
)
)</f>
        <v/>
      </c>
      <c r="EN407" s="46">
        <f>IF($DS407,
IF(X407="","Debes escribir la fecha de fin de la liquidación. ",
IF(ISERR(DATE(YEAR(X407),MONTH(X407),DAY(X407))),"El valor ingresado en fecha de fin de liquidación no tiene un formato válido. ",
IF( AND($E$6&lt;&gt;"", DATE(YEAR(X407), MONTH(X407), 1) &lt;&gt; IFERROR(DATE(MID($E$6, 1, 4), MID($E$6, 6, 2),1), "1/1/1900") ), "La fecha de fin de la liquidación debe estar dentro del período liquidado. ", "")
)
)
)</f>
        <v/>
      </c>
      <c r="EO407" s="46">
        <f>IF($DS407,
IF(Y407="","Debes escribir la frecuencia de pago del trabajador. ",
IF(_xlfn.IFNA(VLOOKUP(Y407,PERÍODO_DE_NÓMINA,1,FALSE),-1)=-1,"La frecuencia de pago es inválida (por favor seleccionarlo de la lista). ","")
)
)</f>
        <v/>
      </c>
      <c r="EP407" s="46">
        <f>IF($DS407,
IF(Z407="","Debes escribir la fecha de pago. ",
IF(ISERR(DATE(YEAR(Z407),MONTH(Z407),DAY(Z407))), "El valor ingresado en fecha de pago no tiene un formato válido. ","")
)
)</f>
        <v/>
      </c>
      <c r="EQ407" s="46">
        <f>IF($DS407,
IF(AA407="","Debes escribir el medio de pago. ",
IF(_xlfn.IFNA(VLOOKUP(AA407,MEDIOS_DE_PAGO,1,FALSE),-1)=-1,"El medio de pago es inválido (por favor seleccionarlo de la lista). ","")
)
)</f>
        <v/>
      </c>
      <c r="ER407" s="46">
        <f>OR(AA407='Tablas '!$T$4,AA407='Tablas '!$T$7,AA407='Tablas '!$T$8,AA407='Tablas '!$T$11)</f>
        <v/>
      </c>
      <c r="ES407" s="46">
        <f>IF(AND($DS407,ER407),
IF(AB407="","Debes escribir la entidad bancaria. ",""),
""
)</f>
        <v/>
      </c>
      <c r="ET407" s="46">
        <f>IF(AND($DS407,ER407),
IF(AC407="","Debes escribir el tipo de cuenta bancaria. ",
IF(_xlfn.IFNA(VLOOKUP(AC407,TIPO_DE_CUENTA,1,FALSE),-1)=-1,"El tipo de cuenta bancaria es inválida (por favor seleccionarlo de la lista). ","")
),
""
)</f>
        <v/>
      </c>
      <c r="EU407" s="46">
        <f>IF(AND($DS407,ER407),
IF(AD407="","Debes escribir el número de cuenta bancaria. ",""),
""
)</f>
        <v/>
      </c>
      <c r="EV407" s="46">
        <f>IF($DS407,
IF(AE407="","Debes escribir el valor del sueldo básico. ",
IF( ISERR(_xlfn.NUMBERVALUE(AE407)), "El valor del sueldo básico debe ser un número válido. ", "")
)
)</f>
        <v/>
      </c>
      <c r="EW407" s="46">
        <f>IF($DS407,
IF(AF407="","Debes escribir el número de días trabajados. ",
IF( IFERROR(INT(AF407),1.1) &lt;&gt; IFERROR(_xlfn.NUMBERVALUE(AF407),1), "La cantidad de días trabajados debe ser un número entero. ", "")
)
)</f>
        <v/>
      </c>
      <c r="EX407" s="46">
        <f>IF($DS407,
IF(AG407="","Debes escribir el valor del sueldo trabajado. ",
IF( ISERR(_xlfn.NUMBERVALUE(AG407)), "El valor del sueldo trabajado debe ser un número válido. ", "")
)
)</f>
        <v/>
      </c>
      <c r="EY407" s="46">
        <f>IF($DS407,
IF( AND(AH407&lt;&gt;"", ISERR(_xlfn.NUMBERVALUE(AH407))), "El valor del auxilio de transporte debe ser un número válido. ", "")
)</f>
        <v/>
      </c>
      <c r="EZ407" s="46">
        <f>IF($DS407,
IF( AND(AI407&lt;&gt;"", ISERR(_xlfn.NUMBERVALUE(AI407))), "El valor de viáticos salariales debe ser un número válido. ", "")
)</f>
        <v/>
      </c>
      <c r="FA407" s="46">
        <f>IF($DS407,
IF( AND(AJ407&lt;&gt;"", ISERR(_xlfn.NUMBERVALUE(AJ407))), "El valor de viáticos NO salariales debe ser un número válido. ", "")
)</f>
        <v/>
      </c>
      <c r="FB407" s="46">
        <f>CONCATENATE(AK407,AL407)&lt;&gt;""</f>
        <v/>
      </c>
      <c r="FC407" s="46">
        <f>IF(AND($DS407,FB407),
IF(AK407="","Debes escribir el número de horas extras diurnas. ",
IF( IFERROR(INT(AK407),1.1) &lt;&gt; IFERROR(_xlfn.NUMBERVALUE(AK407),1), "La cantidad de horas extras diurnas debe ser un número entero. ", "")
),
""
)</f>
        <v/>
      </c>
      <c r="FD407" s="46">
        <f>IF(AND($DS407,FB407),
IF(AL407="","Debes escribir el valor de las horas extras diurnas. ",
IF( ISERR(_xlfn.NUMBERVALUE(AL407)), "El valor de las horas extras duirnas debe ser un número válido. ", "")
),
""
)</f>
        <v/>
      </c>
      <c r="FE407" s="46">
        <f>CONCATENATE(AM407,AN407)&lt;&gt;""</f>
        <v/>
      </c>
      <c r="FF407" s="46">
        <f>IF(AND($DS407,FE407),
IF(AM407="","Debes escribir el número de horas extras nocturnas. ",
IF( IFERROR(INT(AM407),1.1) &lt;&gt; IFERROR(_xlfn.NUMBERVALUE(AM407),1), "La cantidad de horas extras nocturnas debe ser un número entero. ", "")
),
""
)</f>
        <v/>
      </c>
      <c r="FG407" s="46">
        <f>IF(AND($DS407,FE407),
IF(AN407="","Debes escribir el valor de las horas extras nocturnas. ",
IF( ISERR(_xlfn.NUMBERVALUE(AN407)), "El valor de las horas extras nocturnas debe ser un número válido. ", "")
),
""
)</f>
        <v/>
      </c>
      <c r="FH407" s="46">
        <f>CONCATENATE(AO407,AP407)&lt;&gt;""</f>
        <v/>
      </c>
      <c r="FI407" s="46">
        <f>IF(AND($DS407,FH407),
IF(AO407="","Debes escribir el número de horas extras diurnas dominicales y festivas. ",
IF( IFERROR(INT(AO407),1.1) &lt;&gt; IFERROR(_xlfn.NUMBERVALUE(AO407),1), "La cantidad de horas extras diurnas dominicales y festivas debe ser un número entero. ", "")
),
""
)</f>
        <v/>
      </c>
      <c r="FJ407" s="46">
        <f>IF(AND($DS407,FH407),
IF(AP407="","Debes escribir el valor de las horas extras diurnas dominicales y festivas. ",
IF( ISERR(_xlfn.NUMBERVALUE(AP407)), "El valor de las horas extras diurnas dominicales y festivas debe ser un número válido. ", "")
),
""
)</f>
        <v/>
      </c>
      <c r="FK407" s="46">
        <f>CONCATENATE(AQ407,AR407)&lt;&gt;""</f>
        <v/>
      </c>
      <c r="FL407" s="46">
        <f>IF(AND($DS407,FK407),
IF(AQ407="","Debes escribir el número de horas extras nocturnas dominicales y festivas. ",
IF( IFERROR(INT(AQ407),1.1) &lt;&gt; IFERROR(_xlfn.NUMBERVALUE(AQ407),1), "La cantidad de horas extras nocturnas dominicales y festivas debe ser un número entero. ", "")
),
""
)</f>
        <v/>
      </c>
      <c r="FM407" s="46">
        <f>IF(AND($DS407,FK407),
IF(AR407="","Debes escribir el valor de las horas extras nocturnas dominicales y festivas. ",
IF( ISERR(_xlfn.NUMBERVALUE(AR407)), "El valor de las horas extras nocturnas dominicales y festivas debe ser un número válido. ", "")
),
""
)</f>
        <v/>
      </c>
      <c r="FN407" s="46">
        <f>CONCATENATE(AS407,AT407)&lt;&gt;""</f>
        <v/>
      </c>
      <c r="FO407" s="46">
        <f>IF(AND($DS407,FN407),
IF(AS407="","Debes escribir el número de horas recargo nocturno. ",
IF( IFERROR(INT(AS407),1.1) &lt;&gt; IFERROR(_xlfn.NUMBERVALUE(AS407),1), "La cantidad de horas recargo nocturno debe ser un número entero. ", "")
),
""
)</f>
        <v/>
      </c>
      <c r="FP407" s="46">
        <f>IF(AND($DS407,FN407),
IF(AT407="","Debes escribir el valor de las horas recargo nocturno. ",
IF( ISERR(_xlfn.NUMBERVALUE(AT407)), "El valor de las horas recargo nocturno debe ser un número válido. ", "")
),
""
)</f>
        <v/>
      </c>
      <c r="FQ407" s="46">
        <f>CONCATENATE(AU407,AV407)&lt;&gt;""</f>
        <v/>
      </c>
      <c r="FR407" s="46">
        <f>IF(AND($DS407,FQ407),
IF(AU407="","Debes escribir el número de horas recargo diurno dominical y festivo. ",
IF( IFERROR(INT(AU407),1.1) &lt;&gt; IFERROR(_xlfn.NUMBERVALUE(AU407),1), "La cantidad de horas recargo diurno dominical y festivo debe ser un número entero. ", "")
),
""
)</f>
        <v/>
      </c>
      <c r="FS407" s="46">
        <f>IF(AND($DS407,FQ407),
IF(AV407="","Debes escribir el valor de las horas recargo diurno dominical y festivo. ",
IF( ISERR(_xlfn.NUMBERVALUE(AV407)), "El valor de las horas recargo diurno dominical y festivo debe ser un número válido. ", "")
),
""
)</f>
        <v/>
      </c>
      <c r="FT407" s="46">
        <f>CONCATENATE(AW407,AX407)&lt;&gt;""</f>
        <v/>
      </c>
      <c r="FU407" s="46">
        <f>IF(AND($DS407,FT407),
IF(AW407="","Debes escribir el número de horas recargo nocturno dominical y festivo. ",
IF( IFERROR(INT(AW407),1.1) &lt;&gt; IFERROR(_xlfn.NUMBERVALUE(AW407),1), "La cantidad de horas recargo nocturno dominical y festivo debe ser un número entero. ", "")
),
""
)</f>
        <v/>
      </c>
      <c r="FV407" s="46">
        <f>IF(AND($DS407,FT407),
IF(AX407="","Debes escribir el valor de las horas recargo nocturno dominical y festivo. ",
IF( ISERR(_xlfn.NUMBERVALUE(AX407)), "El valor de las horas recargo nocturno dominical y festivo debe ser un número válido. ", "")
),
""
)</f>
        <v/>
      </c>
      <c r="FW407" s="46">
        <f>CONCATENATE(AY407,AZ407)&lt;&gt;""</f>
        <v/>
      </c>
      <c r="FX407" s="46">
        <f>IF(AND($DS407,FW407),
IF(AY407="","Debes escribir el número de días de vacaciones comunes. ",
IF( IFERROR(INT(AY407),1.1) &lt;&gt; IFERROR(_xlfn.NUMBERVALUE(AY407),1), "La cantidad de días de vacaciones comunes debe ser un número entero. ", "")
),
""
)</f>
        <v/>
      </c>
      <c r="FY407" s="46">
        <f>IF(AND($DS407,FW407),
IF(AZ407="","Debes escribir el valor de las vacaciones comunes. ",
IF( ISERR(_xlfn.NUMBERVALUE(AZ407)), "El valor de las vacaciones comunes debe ser un número válido. ", "")
),
""
)</f>
        <v/>
      </c>
      <c r="FZ407" s="46">
        <f>CONCATENATE(BA407,BB407)&lt;&gt;""</f>
        <v/>
      </c>
      <c r="GA407" s="46">
        <f>IF(AND($DS407,FZ407),
IF(BA407="","Debes escribir el número de días de vacaciones compensadas. ",
IF( IFERROR(INT(BA407),1.1) &lt;&gt; IFERROR(_xlfn.NUMBERVALUE(BA407),1), "La cantidad de días de vacaciones compensadas debe ser un número entero. ", "")
),
""
)</f>
        <v/>
      </c>
      <c r="GB407" s="46">
        <f>IF(AND($DS407,FZ407),
IF(BB407="","Debes escribir el valor de las vacaciones compensadas. ",
IF( ISERR(_xlfn.NUMBERVALUE(BB407)), "El valor de las vacaciones compensadas debe ser un número válido. ", "")
),
""
)</f>
        <v/>
      </c>
      <c r="GC407" s="46">
        <f>CONCATENATE(BC407,BD407)&lt;&gt;""</f>
        <v/>
      </c>
      <c r="GD407" s="46">
        <f>IF(AND($DS407,GC407),
IF(BC407="","Debes escribir el número de días de prima salarial. ",
IF( IFERROR(INT(BC407),1.1) &lt;&gt; IFERROR(_xlfn.NUMBERVALUE(BC407),1), "La cantidad de días de prima salarial debe ser un número entero. ", "")
),
""
)</f>
        <v/>
      </c>
      <c r="GE407" s="46">
        <f>IF(AND($DS407,GC407),
IF(BD407="","Debes escribir el valor de los días de prima salarial. ",
IF( ISERR(_xlfn.NUMBERVALUE(BD407)), "El valor de los días de prima salarial debe ser un número válido. ", "")
),
""
)</f>
        <v/>
      </c>
      <c r="GF407" s="46">
        <f>IF($DS407,
IF( AND(BE407&lt;&gt;"", ISERR(_xlfn.NUMBERVALUE(BE407))), "El valor de la prima NO saliarial debe ser un número válido. ", "")
)</f>
        <v/>
      </c>
      <c r="GG407" s="46">
        <f>CONCATENATE(BF407,BG407,BH407)&lt;&gt;""</f>
        <v/>
      </c>
      <c r="GH407" s="46">
        <f>IF(AND($DS407,GG407),
IF(BF407="","Debes escribir el valor de las cesantías. ",
IF( ISERR(_xlfn.NUMBERVALUE(BF407)), "El valor de las cesantías debe ser un número válido. ", "")
),
""
)</f>
        <v/>
      </c>
      <c r="GI407" s="46">
        <f>IF(AND($DS407,GG407),
IF(BG407="","Debes escribir el % de cesantías. ",
IF( ISERR(_xlfn.NUMBERVALUE(BG407)), "El % de cesantías debe ser un número válido. ", "")
),
""
)</f>
        <v/>
      </c>
      <c r="GJ407" s="46">
        <f>IF(AND($DS407,GG407),
IF(BH407="","Debes escribir el valor de intereses de cesantías. ",
IF( ISERR(_xlfn.NUMBERVALUE(BH407)), "El valor de intereses de cesantías debe ser un número válido. ", "")
),
""
)</f>
        <v/>
      </c>
      <c r="GK407" s="46">
        <f>CONCATENATE(BI407,BJ407,BK407)&lt;&gt;""</f>
        <v/>
      </c>
      <c r="GL407" s="46">
        <f>IF(AND($DS407,GK407),
IF(BI407="","Debes escribir el número de días de incapacidad. ",
IF( IFERROR(INT(BI407),1.1) &lt;&gt; IFERROR(_xlfn.NUMBERVALUE(BI407),1), "La cantidad de días de incapacidad debe ser un número entero. ", "")
),
""
)</f>
        <v/>
      </c>
      <c r="GM407" s="46">
        <f>IF(AND($DS407,GK407),
IF(BJ407="","Debes escribir el tipo de incapacidad. ",
IF(_xlfn.IFNA(VLOOKUP(BJ407,TIPO_DE_INCAPACIDAD,1,FALSE),-1)=-1,"El tipo de incapacidad es inválida (por favor seleccionarlo de la lista). ","")
),
""
)</f>
        <v/>
      </c>
      <c r="GN407" s="46">
        <f>IF(AND($DS407,GK407),
IF(BK407="","Debes escribir el valor de la incapacidad. ",
IF( ISERR(_xlfn.NUMBERVALUE(BK407)), "El valor de la incapacidad debe ser un número válido. ", "")
),
""
)</f>
        <v/>
      </c>
      <c r="GO407" s="46">
        <f>CONCATENATE(BL407,BM407)&lt;&gt;""</f>
        <v/>
      </c>
      <c r="GP407" s="46">
        <f>IF(AND($DS407,GO407),
IF(BL407="","Debes escribir el número de días de licencia de maternidad o paternidad. ",
IF( IFERROR(INT(BL407),1.1) &lt;&gt; IFERROR(_xlfn.NUMBERVALUE(BL407),1), "La cantidad de días de licencia de maternidad o paternidad debe ser un número entero. ", "")
),
""
)</f>
        <v/>
      </c>
      <c r="GQ407" s="46">
        <f>IF(AND($DS407,GO407),
IF(BM407="","Debes escribir el valor de la licencia de maternidad o paternidad. ",
IF( ISERR(_xlfn.NUMBERVALUE(BM407)), "El valor de la licencia de maternidad o paternidad debe ser un número válido. ", "")
),
""
)</f>
        <v/>
      </c>
      <c r="GR407" s="46">
        <f>CONCATENATE(BN407,BO407)&lt;&gt;""</f>
        <v/>
      </c>
      <c r="GS407" s="46">
        <f>IF(AND($DS407,GR407),
IF(BN407="","Debes escribir el número de días de licencia remunerada. ",
IF( IFERROR(INT(BN407),1.1) &lt;&gt; IFERROR(_xlfn.NUMBERVALUE(BN407),1), "La cantidad de días de licencia remunerada debe ser un número entero. ", "")
),
""
)</f>
        <v/>
      </c>
      <c r="GT407" s="46">
        <f>IF(AND($DS407,GR407),
IF(BO407="","Debes escribir el valor de la licencia remunerada. ",
IF( ISERR(_xlfn.NUMBERVALUE(BO407)), "El valor de la licencia remunerada debe ser un número válido. ", "")
),
""
)</f>
        <v/>
      </c>
      <c r="GU407" s="46">
        <f>IF($DS407,
IF( AND(BP407&lt;&gt;"", ISERR(_xlfn.NUMBERVALUE(BP407))), "El valor de la licencia NO remunerada debe ser un número válido. ", "")
)</f>
        <v/>
      </c>
      <c r="GV407" s="46">
        <f>IF($DS407,
IF( AND(BQ407&lt;&gt;"", ISERR(_xlfn.NUMBERVALUE(BQ407))), "El valor de auxilios salariales debe ser un número válido. ", "")
)</f>
        <v/>
      </c>
      <c r="GW407" s="46">
        <f>IF($DS407,
IF( AND(BR407&lt;&gt;"", ISERR(_xlfn.NUMBERVALUE(BR407))), "El valor de auxilios NO salariales debe ser un número válido. ", "")
)</f>
        <v/>
      </c>
      <c r="GX407" s="46">
        <f>IF($DS407,
IF( AND(BS407&lt;&gt;"", ISERR(_xlfn.NUMBERVALUE(BS407))), "El valor de bonos salariales debe ser un número válido. ", "")
)</f>
        <v/>
      </c>
      <c r="GY407" s="46">
        <f>IF($DS407,
IF( AND(BT407&lt;&gt;"", ISERR(_xlfn.NUMBERVALUE(BT407))), "El valor de bonos NO salariales debe ser un número válido. ", "")
)</f>
        <v/>
      </c>
      <c r="GZ407" s="46">
        <f>IF($DS407,
IF( AND(BU407&lt;&gt;"", ISERR(_xlfn.NUMBERVALUE(BU407))), "El valor de bonos salariales de alimentación debe ser un número válido. ", "")
)</f>
        <v/>
      </c>
      <c r="HA407" s="46">
        <f>IF($DS407,
IF( AND(BV407&lt;&gt;"", ISERR(_xlfn.NUMBERVALUE(BV407))), "El valor de bonos NO salariales de alimentación debe ser un número válido. ", "")
)</f>
        <v/>
      </c>
      <c r="HB407" s="46">
        <f>IF($DS407,
IF( AND(BW407&lt;&gt;"", ISERR(_xlfn.NUMBERVALUE(BW407))), "El valor de bonificaciones salariales debe ser un número válido. ", "")
)</f>
        <v/>
      </c>
      <c r="HC407" s="46">
        <f>IF($DS407,
IF( AND(BX407&lt;&gt;"", ISERR(_xlfn.NUMBERVALUE(BX407))), "El valor de bonificaciones NO salariales debe ser un número válido. ", "")
)</f>
        <v/>
      </c>
      <c r="HD407" s="46">
        <f>IF($DS407,
IF( AND(BY407&lt;&gt;"", ISERR(_xlfn.NUMBERVALUE(BY407))), "El valor de compensaciones ordinarias debe ser un número válido. ", "")
)</f>
        <v/>
      </c>
      <c r="HE407" s="46">
        <f>IF($DS407,
IF( AND(BZ407&lt;&gt;"", ISERR(_xlfn.NUMBERVALUE(BZ407))), "El valor de compensaciones extraordinarias debe ser un número válido. ", "")
)</f>
        <v/>
      </c>
      <c r="HF407" s="46">
        <f>IF($DS407,
IF( AND(CA407&lt;&gt;"", ISERR(_xlfn.NUMBERVALUE(CA407))), "El valor de comisiones debe ser un número válido. ", "")
)</f>
        <v/>
      </c>
      <c r="HG407" s="46">
        <f>IF($DS407,
IF( AND(CB407&lt;&gt;"", ISERR(_xlfn.NUMBERVALUE(CB407))), "El valor de ausencia por huega debe ser un número válido. ", "")
)</f>
        <v/>
      </c>
      <c r="HH407" s="46">
        <f>IF($DS407,
IF( AND(CC407&lt;&gt;"", ISERR(_xlfn.NUMBERVALUE(CC407))), "El valor de anticipos debe ser un número válido. ", "")
)</f>
        <v/>
      </c>
      <c r="HI407" s="46">
        <f>IF($DS407,
IF( AND(CD407&lt;&gt;"", ISERR(_xlfn.NUMBERVALUE(CD407))), "El valor de pagos a terceros debe ser un número válido. ", "")
)</f>
        <v/>
      </c>
      <c r="HJ407" s="46">
        <f>IF($DS407,
IF( AND(CE407&lt;&gt;"", ISERR(_xlfn.NUMBERVALUE(CE407))), "El valor de dotación debe ser un número válido. ", "")
)</f>
        <v/>
      </c>
      <c r="HK407" s="46">
        <f>IF($DS407,
IF( AND(CF407&lt;&gt;"", ISERR(_xlfn.NUMBERVALUE(CF407))), "El valor de apoyo sostenibilidad debe ser un número válido. ", "")
)</f>
        <v/>
      </c>
      <c r="HL407" s="46">
        <f>IF($DS407,
IF( AND(CG407&lt;&gt;"", ISERR(_xlfn.NUMBERVALUE(CG407))), "El valor de teletrabajo debe ser un número válido. ", "")
)</f>
        <v/>
      </c>
      <c r="HM407" s="46">
        <f>IF($DS407,
IF( AND(CH407&lt;&gt;"", ISERR(_xlfn.NUMBERVALUE(CH407))), "El valor de bonificación de retiro debe ser un número válido. ", "")
)</f>
        <v/>
      </c>
      <c r="HN407" s="46">
        <f>IF($DS407,
IF( AND(CI407&lt;&gt;"", ISERR(_xlfn.NUMBERVALUE(CI407))), "El valor de indemnización de retiro debe ser un número válido. ", "")
)</f>
        <v/>
      </c>
      <c r="HO407" s="46">
        <f>IF($DS407,
IF( AND(CJ407&lt;&gt;"", ISERR(_xlfn.NUMBERVALUE(CJ407))), "El valor de reintegros debe ser un número válido. ", "")
)</f>
        <v/>
      </c>
      <c r="HP407" s="46">
        <f>CONCATENATE(CK407,CL407,CM407)&lt;&gt;""</f>
        <v/>
      </c>
      <c r="HQ407" s="46">
        <f>IF(AND($DS407,HP407),
IF(CK407="","Debes escribir la descripción de otro concepto no categorizado. ",""),
""
)</f>
        <v/>
      </c>
      <c r="HR407" s="46">
        <f>IF(AND($DS407,HP407),
IF(CONCATENATE(CL407,CM407)="","Debes escribir al menos un valor de concepto no categorizado (salarial o no salarial). ",
IF(ISERR(_xlfn.NUMBERVALUE(CL407)),"El valor salarial concepto no categorizado debe ser un número válido. ","")
),
""
)</f>
        <v/>
      </c>
      <c r="HS407" s="46">
        <f>IF(AND($DS407,HP407),
IF(CONCATENATE(CL407,CM407)="","Debes escribir al menos un valor de concepto no categorizado (salarial o no salarial). ",
IF(ISERR(_xlfn.NUMBERVALUE(CM407)),"El valor NO salarial concepto no categorizado debe ser un número válido. ","")
),
""
)</f>
        <v/>
      </c>
      <c r="HT407" s="46">
        <f>IF($DS407,
IF(CN407="","Debes escribir el porcentaje del aporte a salud. ",
IF( ISERR(_xlfn.NUMBERVALUE(CN407)), "El valor del porcentaje del aporte a salud debe ser un número válido. ", "")
)
)</f>
        <v/>
      </c>
      <c r="HU407" s="46">
        <f>IF($DS407,
IF(CO407="","Debes escribir el valor del aporte a salud. ",
IF( ISERR(_xlfn.NUMBERVALUE(CO407)), "El valor del aporte a salud debe ser un número válido. ", "")
)
)</f>
        <v/>
      </c>
      <c r="HV407" s="46">
        <f>IF($DS407,
IF( AND(CP407&lt;&gt;"", ISERR(_xlfn.NUMBERVALUE(CP407))), "El valor plan complementario debe ser un número válido. ", "")
)</f>
        <v/>
      </c>
      <c r="HW407" s="46">
        <f>IF($DS407,
IF(CQ407="","Debes escribir el porcentaje del aporte a pensión. ",
IF( ISERR(_xlfn.NUMBERVALUE(CQ407)), "El valor del porcentaje del aporte a pensión debe ser un número válido. ", "")
)
)</f>
        <v/>
      </c>
      <c r="HX407" s="46">
        <f>IF($DS407,
IF(CR407="","Debes escribir el valor del aporte a pensión. ",
IF( ISERR(_xlfn.NUMBERVALUE(CR407)), "El valor del aporte a salud debe ser un número válido. ", "")
)
)</f>
        <v/>
      </c>
      <c r="HY407" s="46">
        <f>IF($DS407,
IF( AND(CS407&lt;&gt;"", ISERR(_xlfn.NUMBERVALUE(CS407))), "El valor pensión voluntaria debe ser un número válido. ", "")
)</f>
        <v/>
      </c>
      <c r="HZ407" s="46">
        <f>CONCATENATE(CT407,CU407,CV407,CW407)&lt;&gt;""</f>
        <v/>
      </c>
      <c r="IA407" s="46">
        <f>IF(AND($DS407,HZ407),
IF(CT407="","Debes escribir el % del fondo de seguridad pensional. ",
IF( ISERR(_xlfn.NUMBERVALUE(CT407)), "El % del fondo de seguridad debe ser un número válido. ", "")
),
""
)</f>
        <v/>
      </c>
      <c r="IB407" s="46">
        <f>IF(AND($DS407,HZ407),
IF(CU407="","Debes escribir el valor del aporte al fondo de solidaridad pensional. ",
IF( ISERR(_xlfn.NUMBERVALUE(CU407)), "El valor del aporte al fondo de solidaridad pensional debe ser un número válido. ", "")
),
""
)</f>
        <v/>
      </c>
      <c r="IC407" s="46">
        <f>IF(AND($DS407,HZ407),
IF(CV407="","Debes escribir el % del fondo de subsistencia. ",
IF( ISERR(_xlfn.NUMBERVALUE(CV407)), "El % del fondo de subsistencia debe ser un número válido. ", "")
),
""
)</f>
        <v/>
      </c>
      <c r="ID407" s="46">
        <f>IF(AND($DS407,HZ407),
IF(CW407="","Debes escribir el valor del fondo de subsistencia. ",
IF( ISERR(_xlfn.NUMBERVALUE(CW407)), "El valor del fondo de subsistencia debe ser un número válido. ", "")
),
""
)</f>
        <v/>
      </c>
      <c r="IE407" s="46">
        <f>CONCATENATE(CX407,CY407)&lt;&gt;""</f>
        <v/>
      </c>
      <c r="IF407" s="46">
        <f>IF(AND($DS407,IE407),
IF(CX407="","Debes escribir el % de sindicato. ",
IF( ISERR(_xlfn.NUMBERVALUE(CX407)), "El % de sindicato debe ser un número válido. ", "")
),
""
)</f>
        <v/>
      </c>
      <c r="IG407" s="46">
        <f>IF(AND($DS407,IE407),
IF(CY407="","Debes escribir el valor del sindicato. ",
IF( ISERR(_xlfn.NUMBERVALUE(CY407)), "El valor del sindicato debe ser un número válido. ", "")
),
""
)</f>
        <v/>
      </c>
      <c r="IH407" s="46">
        <f>IF($DS407,
IF( AND(CZ407&lt;&gt;"", ISERR(_xlfn.NUMBERVALUE(CZ407))), "El valor de sanción pública debe ser un número válido. ", "")
)</f>
        <v/>
      </c>
      <c r="II407" s="46">
        <f>IF($DS407,
IF( AND(DA407&lt;&gt;"", ISERR(_xlfn.NUMBERVALUE(DA407))), "El valor de sanción privada debe ser un número válido. ", "")
)</f>
        <v/>
      </c>
      <c r="IJ407" s="46">
        <f>CONCATENATE(DB407,DC407)&lt;&gt;""</f>
        <v/>
      </c>
      <c r="IK407" s="46">
        <f>IF(AND($DS407,IJ407),
IF(DB407="","Debes escribir la descripción de libranza. ",""),
""
)</f>
        <v/>
      </c>
      <c r="IL407" s="46">
        <f>IF(AND($DS407,IJ407),
IF(DC407="","Debes escribir la cuota libranza. ",
IF(ISERR(_xlfn.NUMBERVALUE(DC407)),"El valor de la cuota libranza debe ser un número válido. ","")
),
""
)</f>
        <v/>
      </c>
      <c r="IM407" s="46">
        <f>IF($DS407,
IF( AND(DD407&lt;&gt;"", ISERR(_xlfn.NUMBERVALUE(DD407))), "El valor de pagos a terceros debe ser un número válido. ", "")
)</f>
        <v/>
      </c>
      <c r="IN407" s="46">
        <f>IF($DS407,
IF( AND(DE407&lt;&gt;"", ISERR(_xlfn.NUMBERVALUE(DE407))), "El valor de anticipos debe ser un número válido. ", "")
)</f>
        <v/>
      </c>
      <c r="IO407" s="46">
        <f>IF($DS407,
IF( AND(DF407&lt;&gt;"", ISERR(_xlfn.NUMBERVALUE(DF407))), "El valor de AFC debe ser un número válido. ", "")
)</f>
        <v/>
      </c>
      <c r="IP407" s="46">
        <f>IF($DS407,
IF( AND(DG407&lt;&gt;"", ISERR(_xlfn.NUMBERVALUE(DG407))), "El valor de rete-fuente debe ser un número válido. ", "")
)</f>
        <v/>
      </c>
      <c r="IQ407" s="46">
        <f>IF($DS407,
IF( AND(DH407&lt;&gt;"", ISERR(_xlfn.NUMBERVALUE(DH407))), "El valor de cooperativa de trabajo debe ser un número válido. ", "")
)</f>
        <v/>
      </c>
      <c r="IR407" s="46">
        <f>IF($DS407,
IF( AND(DI407&lt;&gt;"", ISERR(_xlfn.NUMBERVALUE(DI407))), "El valor de embargo fiscal debe ser un número válido. ", "")
)</f>
        <v/>
      </c>
      <c r="IS407" s="46">
        <f>IF($DS407,
IF( AND(DJ407&lt;&gt;"", ISERR(_xlfn.NUMBERVALUE(DJ407))), "El valor de educación debe ser un número válido. ", "")
)</f>
        <v/>
      </c>
      <c r="IT407" s="46">
        <f>IF($DS407,
IF( AND(DK407&lt;&gt;"", ISERR(_xlfn.NUMBERVALUE(DK407))), "El valor de reintegro debe ser un número válido. ", "")
)</f>
        <v/>
      </c>
      <c r="IU407" s="46">
        <f>IF($DS407,
IF( AND(DL407&lt;&gt;"", ISERR(_xlfn.NUMBERVALUE(DL407))), "El valor de deuda debe ser un número válido. ", "")
)</f>
        <v/>
      </c>
      <c r="IV407" s="46">
        <f>IF($DS407,
IF( AND(DM407&lt;&gt;"", ISERR(_xlfn.NUMBERVALUE(DM407))), "El valor de otras deducciones debe ser un número válido. ", "")
)</f>
        <v/>
      </c>
      <c r="IW407" s="46">
        <f>IF($DS407,
IF(DN407="","Debes escribir el valor de los devengos totales. ",
IF( ISERR(_xlfn.NUMBERVALUE(DN407)), "El valor de los devengos totales debe ser un número válido. ", "")
)
)</f>
        <v/>
      </c>
      <c r="IX407" s="46">
        <f>IF($DS407,
IF(DO407="","Debes escribir el valor de las deducciones totales. ",
IF( ISERR(_xlfn.NUMBERVALUE(DO407)), "El valor de las deducciones totales debe ser un número válido. ", "")
)
)</f>
        <v/>
      </c>
      <c r="IY407" s="46">
        <f>IF($DS407,
IF(DP407="","Debes escribir el valor del salario total. ",
IF( ISERR(_xlfn.NUMBERVALUE(DP407)), "El valor del salario total debe ser un número válido. ", "")
)
)</f>
        <v/>
      </c>
    </row>
    <row r="408">
      <c r="B408" s="48" t="n">
        <v>396</v>
      </c>
      <c r="C408" s="61">
        <f>IF(AND(DS408,DP408&lt;&gt;""),
IF(DQ408="","OK","Error"),
""
)</f>
        <v/>
      </c>
      <c r="D408" s="53" t="n"/>
      <c r="E408" s="52" t="n"/>
      <c r="F408" s="112" t="n"/>
      <c r="G408" s="52" t="n"/>
      <c r="H408" s="53" t="n"/>
      <c r="I408" s="52" t="n"/>
      <c r="J408" s="52" t="n"/>
      <c r="K408" s="53" t="n"/>
      <c r="L408" s="55" t="n"/>
      <c r="M408" s="108" t="n"/>
      <c r="N408" s="56" t="n"/>
      <c r="O408" s="52" t="n"/>
      <c r="P408" s="52" t="n"/>
      <c r="Q408" s="52" t="n"/>
      <c r="R408" s="52" t="n"/>
      <c r="S408" s="52" t="n"/>
      <c r="T408" s="53" t="n"/>
      <c r="U408" s="52" t="n"/>
      <c r="V408" s="52" t="n"/>
      <c r="W408" s="55" t="n"/>
      <c r="X408" s="55" t="n"/>
      <c r="Y408" s="52" t="n"/>
      <c r="Z408" s="55" t="n"/>
      <c r="AA408" s="52" t="n"/>
      <c r="AB408" s="53" t="n"/>
      <c r="AC408" s="53" t="n"/>
      <c r="AD408" s="53" t="n"/>
      <c r="AE408" s="177" t="n"/>
      <c r="AF408" s="113" t="n"/>
      <c r="AG408" s="177" t="n"/>
      <c r="AH408" s="178" t="n"/>
      <c r="AI408" s="178" t="n"/>
      <c r="AJ408" s="178" t="n"/>
      <c r="AK408" s="114" t="n"/>
      <c r="AL408" s="178" t="n"/>
      <c r="AM408" s="114" t="n"/>
      <c r="AN408" s="178" t="n"/>
      <c r="AO408" s="114" t="n"/>
      <c r="AP408" s="178" t="n"/>
      <c r="AQ408" s="114" t="n"/>
      <c r="AR408" s="178" t="n"/>
      <c r="AS408" s="114" t="n"/>
      <c r="AT408" s="178" t="n"/>
      <c r="AU408" s="114" t="n"/>
      <c r="AV408" s="178" t="n"/>
      <c r="AW408" s="114" t="n"/>
      <c r="AX408" s="178" t="n"/>
      <c r="AY408" s="114" t="n"/>
      <c r="AZ408" s="178" t="n"/>
      <c r="BA408" s="114" t="n"/>
      <c r="BB408" s="178" t="n"/>
      <c r="BC408" s="114" t="n"/>
      <c r="BD408" s="178" t="n"/>
      <c r="BE408" s="178" t="n"/>
      <c r="BF408" s="178" t="n"/>
      <c r="BG408" s="59" t="n"/>
      <c r="BH408" s="178" t="n"/>
      <c r="BI408" s="114" t="n"/>
      <c r="BJ408" s="53" t="n"/>
      <c r="BK408" s="178" t="n"/>
      <c r="BL408" s="114" t="n"/>
      <c r="BM408" s="178" t="n"/>
      <c r="BN408" s="114" t="n"/>
      <c r="BO408" s="178" t="n"/>
      <c r="BP408" s="178" t="n"/>
      <c r="BQ408" s="178" t="n"/>
      <c r="BR408" s="178" t="n"/>
      <c r="BS408" s="178" t="n"/>
      <c r="BT408" s="178" t="n"/>
      <c r="BU408" s="178" t="n"/>
      <c r="BV408" s="178" t="n"/>
      <c r="BW408" s="178" t="n"/>
      <c r="BX408" s="178" t="n"/>
      <c r="BY408" s="178" t="n"/>
      <c r="BZ408" s="178" t="n"/>
      <c r="CA408" s="178" t="n"/>
      <c r="CB408" s="178" t="n"/>
      <c r="CC408" s="178" t="n"/>
      <c r="CD408" s="178" t="n"/>
      <c r="CE408" s="178" t="n"/>
      <c r="CF408" s="178" t="n"/>
      <c r="CG408" s="178" t="n"/>
      <c r="CH408" s="178" t="n"/>
      <c r="CI408" s="178" t="n"/>
      <c r="CJ408" s="178" t="n"/>
      <c r="CK408" s="53" t="n"/>
      <c r="CL408" s="178" t="n"/>
      <c r="CM408" s="178" t="n"/>
      <c r="CN408" s="60" t="n"/>
      <c r="CO408" s="177" t="n"/>
      <c r="CP408" s="178" t="n"/>
      <c r="CQ408" s="60" t="n"/>
      <c r="CR408" s="177" t="n"/>
      <c r="CS408" s="178" t="n"/>
      <c r="CT408" s="59" t="n"/>
      <c r="CU408" s="178" t="n"/>
      <c r="CV408" s="59" t="n"/>
      <c r="CW408" s="178" t="n"/>
      <c r="CX408" s="59" t="n"/>
      <c r="CY408" s="178" t="n"/>
      <c r="CZ408" s="178" t="n"/>
      <c r="DA408" s="178" t="n"/>
      <c r="DB408" s="53" t="n"/>
      <c r="DC408" s="178" t="n"/>
      <c r="DD408" s="178" t="n"/>
      <c r="DE408" s="178" t="n"/>
      <c r="DF408" s="178" t="n"/>
      <c r="DG408" s="178" t="n"/>
      <c r="DH408" s="178" t="n"/>
      <c r="DI408" s="178" t="n"/>
      <c r="DJ408" s="178" t="n"/>
      <c r="DK408" s="178" t="n"/>
      <c r="DL408" s="178" t="n"/>
      <c r="DM408" s="178" t="n"/>
      <c r="DN408" s="177" t="n"/>
      <c r="DO408" s="177" t="n"/>
      <c r="DP408" s="177" t="n"/>
      <c r="DQ408" s="76">
        <f>IF(AND(DS408,DP408&lt;&gt;""),
CONCATENATE(DT408,DU408,DV408,DW408,DX408,DY408,DZ408,EA408,EB408,EC408,ED408,EE408,EF408,EG408,EH408,EI408,EJ408,EK408,EL408,EM408,EN408,EO408,EP408,EQ408,ES408,ET408,EU408,EV408,EW408,EX408,EY408,EZ408,FA408,FC408,FD408,FF408,FG408,FI408,FJ408,FL408,FM408,FO408,FP408,FR408,FS408,FU408,FV408,FX408,FY408,GA408,GB408,GD408,GE408,GF408,GH408,GI408,GJ408,GL408,GM408,GN408,GP408,GQ408,GS408,GT408,GU408,GV408,GW408,GX408,GY408,GZ408,HA408,HB408,HC408,HD408,HE408,HF408,HG408,HH408,HI408,HJ408,HK408,HL408,HM408,HN408,HO408,HQ408,HR408,HS408,HT408,HU408,HV408,HW408,HX408,HY408,IA408,IB408,IC408,ID408,IF408,IG408,IH408,II408,IK408,IL408,IM408,IN408,IO408,IP408,IQ408,IR408,IS408,IT408,IU408,IV408,IW408,IX408,IY408,IZ408),
""
)</f>
        <v/>
      </c>
      <c r="DR408" s="53" t="n"/>
      <c r="DS408" s="46">
        <f>CONCATENATE(D408,$E408,$F408,$G408,H408,$I408,$J408,K408,$L408,$M408,N408,$O408,$P408,$Q408,$R408,$S408,T408,$U408,$V408,$W408,$X408,$Y408,$Z408,$AA408,AB408,AC408,AD408,$AE408,$AF408,$AG408,AH408,AI408,AJ408,AK408,AL408,AM408,AN408,AO408,AP408,AQ408,AR408,AS408,AT408,AU408,AV408,AW408,AX408,AY408,AZ408,BA408,BB408,BC408,BD408,BE408,BF408,BG408,BH408,BI408,BJ408,BK408,BL408,BM408,BN408,BO408,BP408,BQ408,BR408,BS408,BT408,BU408,BV408,BW408,BX408,BY408,BZ408,CA408,CB408,CC408,CD408,CE408,CF408,CG408,CH408,CI408,CJ408,CK408,CL408,CM408,$CN408,$CO408,CP408,$CQ408,$CR408,CS408,CT408,CU408,CV408,CW408,CX408,CY408,CZ408,DA408,DB408,DC408,DD408,DE408,DF408,DG408,DH408,DI408,DJ408,DK408,DL408,DM408,$DN408,$DO408,$DP408,DR408)&lt;&gt;""</f>
        <v/>
      </c>
      <c r="DT408" s="46">
        <f>IF(AND($DS408,$E$4&lt;&gt;""),
IF(LEFT($E$4,2) = "1.",
IF(D408&lt;&gt;"","El CUNE sólo se envía en operaciones de novedad o ajuste. ",""),
IF(D408="","Debes escribir un CUNE válido para realizar operaciones de novedad o ajuste. ","")),
""
)</f>
        <v/>
      </c>
      <c r="DU408" s="46">
        <f>IF($DS408,
IF(E408="","Debes seleccionar el tipo de documento del empleado. ",
IF(_xlfn.IFNA(VLOOKUP(E408,TIPO_DE_DOCUMENTO,1,FALSE),-1)=-1,"El tipo de documento no es válido (por favor seleccionarlo de la lista). ","")
)
)</f>
        <v/>
      </c>
      <c r="DV408" s="46">
        <f>IF($DS408,
IF(F408="","Debes escribir el número de documento del empleado. ","")
)</f>
        <v/>
      </c>
      <c r="DW408" s="46">
        <f>IF($DS408,
IF(G408="","Debes escribir el primer nombre del empleado. ","")
)</f>
        <v/>
      </c>
      <c r="DY408" s="46">
        <f>IF($DS408,
IF(I408="","Debes escribir el primer apellido del empleado. ","")
)</f>
        <v/>
      </c>
      <c r="DZ408" s="46">
        <f>IF($DS408,
IF(J408="","Debes escribir el segundo apellido del empleado. ","")
)</f>
        <v/>
      </c>
      <c r="EB408" s="46">
        <f>IF($DS408,
IF(L408="","Debes escribir la fecha de ingreso del empleado. ",
IF(ISERR(DATE(YEAR(L408),MONTH(L408),DAY(L408))), "El valor ingresado en fecha de ingreso no tiene un formato válido. ","")
)
)</f>
        <v/>
      </c>
      <c r="EC408" s="46">
        <f>IF($DS408,
IF(M408="","Debes escribir el tiempo laborado. ",
IF( IFERROR(INT(M408),1.1) &lt;&gt; IFERROR(_xlfn.NUMBERVALUE(M408),1), "El valor de los días trabajados debe ser un número entero. ", "")
)
)</f>
        <v/>
      </c>
      <c r="ED408" s="46">
        <f>IF($DS408,
IF( AND(N408&lt;&gt;"", ISERR(DATE(YEAR(N408),MONTH(N408),DAY(N408))) ), "El valor ingresado en fecha de ingreso no tiene un formato válido. ",
IF( AND(N408&lt;&gt;"", $E$6&lt;&gt;"", DATE(YEAR(N408), MONTH(N408), 1) &lt;&gt; IFERROR(DATE(MID($E$6, 1, 4), MID($E$6, 6, 2),1), "1/1/1900") ), "La fecha de retiro debe estar dentro del período liquidado. ", "")
)
)</f>
        <v/>
      </c>
      <c r="EE408" s="46">
        <f>IF($DS408,
IF(O408="","Debes seleccionar el tipo de trabajador. ",
IF(_xlfn.IFNA(VLOOKUP(O408,TIPO_DE_TRABAJADOR,1,FALSE),-1)=-1,"El tipo de trabajador no es válido (por favor seleccionarlo de la lista). ","")
)
)</f>
        <v/>
      </c>
      <c r="EF408" s="46">
        <f>IF($DS408,
IF(P408="","Debes seleccionar si es un trabajador dependiente pensionado por vejez. ",
IF(_xlfn.IFNA(VLOOKUP(P408,SUBTIPO_DE_TRABAJADOR,1,FALSE),-1)=-1,"El tipo de trabajador dependiente pensionado por vejez no es válido (por favor seleccionarlo de la lista). ","")
)
)</f>
        <v/>
      </c>
      <c r="EG408" s="46">
        <f>IF($DS408,
IF(Q408="","Debes seleccionar el tipo de contrato del trabajador. ",
IF(_xlfn.IFNA(VLOOKUP(Q408,TIPO_DE_CONTRATO,1,FALSE),-1)=-1,"El tipo de contrato del trabajador no es válido (por favor seleccionarlo de la lista). ","")
)
)</f>
        <v/>
      </c>
      <c r="EH408" s="46">
        <f>IF($DS408,
IF(R408="","Debes seleccionar si es un salario integral. ",
IF(_xlfn.IFNA(VLOOKUP(R408,SI_NO,1,FALSE),-1)=-1,"Valor no válido para salario integral (por favor seleccionarlo de la lista). ","")
)
)</f>
        <v/>
      </c>
      <c r="EI408" s="46">
        <f>IF($DS408,
IF(S408="","Debes seleccionar si el trabajador realiza actividades de riesgo. ",
IF(_xlfn.IFNA(VLOOKUP(S408,SI_NO,1,FALSE),-1)=-1,"Valor no válido para actividad de alto riesgo (por favor seleccionarlo de la lista). ","")
)
)</f>
        <v/>
      </c>
      <c r="EK408" s="46">
        <f>IF($DS408,
IF(U408="","Debes escribir el código del municipio de residencia del trabajador. ",
IF(_xlfn.IFNA(VLOOKUP(U408,MUNICIPIO,1,FALSE),-1)=-1,"El municipio de residencia del trabajador es inválido (por favor seleccionarlo de la lista). ","")
)
)</f>
        <v/>
      </c>
      <c r="EL408" s="46">
        <f>IF($DS408,
IF(V408="","Debes escribir el la dirección de residendia del trabajador. ","")
)</f>
        <v/>
      </c>
      <c r="EM408" s="46">
        <f>IF($DS408,
IF(W408="","Debes escribir la fecha de inicio de la liquidación. ",
IF(ISERR(DATE(YEAR(W408),MONTH(W408),DAY(W408))),"El valor ingresado en fecha de inicio de liquidación no tiene un formato válido. ",
IF( AND($E$6&lt;&gt;"", DATE(YEAR(W408), MONTH(W408), 1) &lt;&gt; IFERROR(DATE(MID($E$6, 1, 4), MID($E$6, 6, 2),1), "1/1/1900") ), "La fecha de inicio de la liquidación debe estar dentro del período liquidado. ", "")
)
)
)</f>
        <v/>
      </c>
      <c r="EN408" s="46">
        <f>IF($DS408,
IF(X408="","Debes escribir la fecha de fin de la liquidación. ",
IF(ISERR(DATE(YEAR(X408),MONTH(X408),DAY(X408))),"El valor ingresado en fecha de fin de liquidación no tiene un formato válido. ",
IF( AND($E$6&lt;&gt;"", DATE(YEAR(X408), MONTH(X408), 1) &lt;&gt; IFERROR(DATE(MID($E$6, 1, 4), MID($E$6, 6, 2),1), "1/1/1900") ), "La fecha de fin de la liquidación debe estar dentro del período liquidado. ", "")
)
)
)</f>
        <v/>
      </c>
      <c r="EO408" s="46">
        <f>IF($DS408,
IF(Y408="","Debes escribir la frecuencia de pago del trabajador. ",
IF(_xlfn.IFNA(VLOOKUP(Y408,PERÍODO_DE_NÓMINA,1,FALSE),-1)=-1,"La frecuencia de pago es inválida (por favor seleccionarlo de la lista). ","")
)
)</f>
        <v/>
      </c>
      <c r="EP408" s="46">
        <f>IF($DS408,
IF(Z408="","Debes escribir la fecha de pago. ",
IF(ISERR(DATE(YEAR(Z408),MONTH(Z408),DAY(Z408))), "El valor ingresado en fecha de pago no tiene un formato válido. ","")
)
)</f>
        <v/>
      </c>
      <c r="EQ408" s="46">
        <f>IF($DS408,
IF(AA408="","Debes escribir el medio de pago. ",
IF(_xlfn.IFNA(VLOOKUP(AA408,MEDIOS_DE_PAGO,1,FALSE),-1)=-1,"El medio de pago es inválido (por favor seleccionarlo de la lista). ","")
)
)</f>
        <v/>
      </c>
      <c r="ER408" s="46">
        <f>OR(AA408='Tablas '!$T$4,AA408='Tablas '!$T$7,AA408='Tablas '!$T$8,AA408='Tablas '!$T$11)</f>
        <v/>
      </c>
      <c r="ES408" s="46">
        <f>IF(AND($DS408,ER408),
IF(AB408="","Debes escribir la entidad bancaria. ",""),
""
)</f>
        <v/>
      </c>
      <c r="ET408" s="46">
        <f>IF(AND($DS408,ER408),
IF(AC408="","Debes escribir el tipo de cuenta bancaria. ",
IF(_xlfn.IFNA(VLOOKUP(AC408,TIPO_DE_CUENTA,1,FALSE),-1)=-1,"El tipo de cuenta bancaria es inválida (por favor seleccionarlo de la lista). ","")
),
""
)</f>
        <v/>
      </c>
      <c r="EU408" s="46">
        <f>IF(AND($DS408,ER408),
IF(AD408="","Debes escribir el número de cuenta bancaria. ",""),
""
)</f>
        <v/>
      </c>
      <c r="EV408" s="46">
        <f>IF($DS408,
IF(AE408="","Debes escribir el valor del sueldo básico. ",
IF( ISERR(_xlfn.NUMBERVALUE(AE408)), "El valor del sueldo básico debe ser un número válido. ", "")
)
)</f>
        <v/>
      </c>
      <c r="EW408" s="46">
        <f>IF($DS408,
IF(AF408="","Debes escribir el número de días trabajados. ",
IF( IFERROR(INT(AF408),1.1) &lt;&gt; IFERROR(_xlfn.NUMBERVALUE(AF408),1), "La cantidad de días trabajados debe ser un número entero. ", "")
)
)</f>
        <v/>
      </c>
      <c r="EX408" s="46">
        <f>IF($DS408,
IF(AG408="","Debes escribir el valor del sueldo trabajado. ",
IF( ISERR(_xlfn.NUMBERVALUE(AG408)), "El valor del sueldo trabajado debe ser un número válido. ", "")
)
)</f>
        <v/>
      </c>
      <c r="EY408" s="46">
        <f>IF($DS408,
IF( AND(AH408&lt;&gt;"", ISERR(_xlfn.NUMBERVALUE(AH408))), "El valor del auxilio de transporte debe ser un número válido. ", "")
)</f>
        <v/>
      </c>
      <c r="EZ408" s="46">
        <f>IF($DS408,
IF( AND(AI408&lt;&gt;"", ISERR(_xlfn.NUMBERVALUE(AI408))), "El valor de viáticos salariales debe ser un número válido. ", "")
)</f>
        <v/>
      </c>
      <c r="FA408" s="46">
        <f>IF($DS408,
IF( AND(AJ408&lt;&gt;"", ISERR(_xlfn.NUMBERVALUE(AJ408))), "El valor de viáticos NO salariales debe ser un número válido. ", "")
)</f>
        <v/>
      </c>
      <c r="FB408" s="46">
        <f>CONCATENATE(AK408,AL408)&lt;&gt;""</f>
        <v/>
      </c>
      <c r="FC408" s="46">
        <f>IF(AND($DS408,FB408),
IF(AK408="","Debes escribir el número de horas extras diurnas. ",
IF( IFERROR(INT(AK408),1.1) &lt;&gt; IFERROR(_xlfn.NUMBERVALUE(AK408),1), "La cantidad de horas extras diurnas debe ser un número entero. ", "")
),
""
)</f>
        <v/>
      </c>
      <c r="FD408" s="46">
        <f>IF(AND($DS408,FB408),
IF(AL408="","Debes escribir el valor de las horas extras diurnas. ",
IF( ISERR(_xlfn.NUMBERVALUE(AL408)), "El valor de las horas extras duirnas debe ser un número válido. ", "")
),
""
)</f>
        <v/>
      </c>
      <c r="FE408" s="46">
        <f>CONCATENATE(AM408,AN408)&lt;&gt;""</f>
        <v/>
      </c>
      <c r="FF408" s="46">
        <f>IF(AND($DS408,FE408),
IF(AM408="","Debes escribir el número de horas extras nocturnas. ",
IF( IFERROR(INT(AM408),1.1) &lt;&gt; IFERROR(_xlfn.NUMBERVALUE(AM408),1), "La cantidad de horas extras nocturnas debe ser un número entero. ", "")
),
""
)</f>
        <v/>
      </c>
      <c r="FG408" s="46">
        <f>IF(AND($DS408,FE408),
IF(AN408="","Debes escribir el valor de las horas extras nocturnas. ",
IF( ISERR(_xlfn.NUMBERVALUE(AN408)), "El valor de las horas extras nocturnas debe ser un número válido. ", "")
),
""
)</f>
        <v/>
      </c>
      <c r="FH408" s="46">
        <f>CONCATENATE(AO408,AP408)&lt;&gt;""</f>
        <v/>
      </c>
      <c r="FI408" s="46">
        <f>IF(AND($DS408,FH408),
IF(AO408="","Debes escribir el número de horas extras diurnas dominicales y festivas. ",
IF( IFERROR(INT(AO408),1.1) &lt;&gt; IFERROR(_xlfn.NUMBERVALUE(AO408),1), "La cantidad de horas extras diurnas dominicales y festivas debe ser un número entero. ", "")
),
""
)</f>
        <v/>
      </c>
      <c r="FJ408" s="46">
        <f>IF(AND($DS408,FH408),
IF(AP408="","Debes escribir el valor de las horas extras diurnas dominicales y festivas. ",
IF( ISERR(_xlfn.NUMBERVALUE(AP408)), "El valor de las horas extras diurnas dominicales y festivas debe ser un número válido. ", "")
),
""
)</f>
        <v/>
      </c>
      <c r="FK408" s="46">
        <f>CONCATENATE(AQ408,AR408)&lt;&gt;""</f>
        <v/>
      </c>
      <c r="FL408" s="46">
        <f>IF(AND($DS408,FK408),
IF(AQ408="","Debes escribir el número de horas extras nocturnas dominicales y festivas. ",
IF( IFERROR(INT(AQ408),1.1) &lt;&gt; IFERROR(_xlfn.NUMBERVALUE(AQ408),1), "La cantidad de horas extras nocturnas dominicales y festivas debe ser un número entero. ", "")
),
""
)</f>
        <v/>
      </c>
      <c r="FM408" s="46">
        <f>IF(AND($DS408,FK408),
IF(AR408="","Debes escribir el valor de las horas extras nocturnas dominicales y festivas. ",
IF( ISERR(_xlfn.NUMBERVALUE(AR408)), "El valor de las horas extras nocturnas dominicales y festivas debe ser un número válido. ", "")
),
""
)</f>
        <v/>
      </c>
      <c r="FN408" s="46">
        <f>CONCATENATE(AS408,AT408)&lt;&gt;""</f>
        <v/>
      </c>
      <c r="FO408" s="46">
        <f>IF(AND($DS408,FN408),
IF(AS408="","Debes escribir el número de horas recargo nocturno. ",
IF( IFERROR(INT(AS408),1.1) &lt;&gt; IFERROR(_xlfn.NUMBERVALUE(AS408),1), "La cantidad de horas recargo nocturno debe ser un número entero. ", "")
),
""
)</f>
        <v/>
      </c>
      <c r="FP408" s="46">
        <f>IF(AND($DS408,FN408),
IF(AT408="","Debes escribir el valor de las horas recargo nocturno. ",
IF( ISERR(_xlfn.NUMBERVALUE(AT408)), "El valor de las horas recargo nocturno debe ser un número válido. ", "")
),
""
)</f>
        <v/>
      </c>
      <c r="FQ408" s="46">
        <f>CONCATENATE(AU408,AV408)&lt;&gt;""</f>
        <v/>
      </c>
      <c r="FR408" s="46">
        <f>IF(AND($DS408,FQ408),
IF(AU408="","Debes escribir el número de horas recargo diurno dominical y festivo. ",
IF( IFERROR(INT(AU408),1.1) &lt;&gt; IFERROR(_xlfn.NUMBERVALUE(AU408),1), "La cantidad de horas recargo diurno dominical y festivo debe ser un número entero. ", "")
),
""
)</f>
        <v/>
      </c>
      <c r="FS408" s="46">
        <f>IF(AND($DS408,FQ408),
IF(AV408="","Debes escribir el valor de las horas recargo diurno dominical y festivo. ",
IF( ISERR(_xlfn.NUMBERVALUE(AV408)), "El valor de las horas recargo diurno dominical y festivo debe ser un número válido. ", "")
),
""
)</f>
        <v/>
      </c>
      <c r="FT408" s="46">
        <f>CONCATENATE(AW408,AX408)&lt;&gt;""</f>
        <v/>
      </c>
      <c r="FU408" s="46">
        <f>IF(AND($DS408,FT408),
IF(AW408="","Debes escribir el número de horas recargo nocturno dominical y festivo. ",
IF( IFERROR(INT(AW408),1.1) &lt;&gt; IFERROR(_xlfn.NUMBERVALUE(AW408),1), "La cantidad de horas recargo nocturno dominical y festivo debe ser un número entero. ", "")
),
""
)</f>
        <v/>
      </c>
      <c r="FV408" s="46">
        <f>IF(AND($DS408,FT408),
IF(AX408="","Debes escribir el valor de las horas recargo nocturno dominical y festivo. ",
IF( ISERR(_xlfn.NUMBERVALUE(AX408)), "El valor de las horas recargo nocturno dominical y festivo debe ser un número válido. ", "")
),
""
)</f>
        <v/>
      </c>
      <c r="FW408" s="46">
        <f>CONCATENATE(AY408,AZ408)&lt;&gt;""</f>
        <v/>
      </c>
      <c r="FX408" s="46">
        <f>IF(AND($DS408,FW408),
IF(AY408="","Debes escribir el número de días de vacaciones comunes. ",
IF( IFERROR(INT(AY408),1.1) &lt;&gt; IFERROR(_xlfn.NUMBERVALUE(AY408),1), "La cantidad de días de vacaciones comunes debe ser un número entero. ", "")
),
""
)</f>
        <v/>
      </c>
      <c r="FY408" s="46">
        <f>IF(AND($DS408,FW408),
IF(AZ408="","Debes escribir el valor de las vacaciones comunes. ",
IF( ISERR(_xlfn.NUMBERVALUE(AZ408)), "El valor de las vacaciones comunes debe ser un número válido. ", "")
),
""
)</f>
        <v/>
      </c>
      <c r="FZ408" s="46">
        <f>CONCATENATE(BA408,BB408)&lt;&gt;""</f>
        <v/>
      </c>
      <c r="GA408" s="46">
        <f>IF(AND($DS408,FZ408),
IF(BA408="","Debes escribir el número de días de vacaciones compensadas. ",
IF( IFERROR(INT(BA408),1.1) &lt;&gt; IFERROR(_xlfn.NUMBERVALUE(BA408),1), "La cantidad de días de vacaciones compensadas debe ser un número entero. ", "")
),
""
)</f>
        <v/>
      </c>
      <c r="GB408" s="46">
        <f>IF(AND($DS408,FZ408),
IF(BB408="","Debes escribir el valor de las vacaciones compensadas. ",
IF( ISERR(_xlfn.NUMBERVALUE(BB408)), "El valor de las vacaciones compensadas debe ser un número válido. ", "")
),
""
)</f>
        <v/>
      </c>
      <c r="GC408" s="46">
        <f>CONCATENATE(BC408,BD408)&lt;&gt;""</f>
        <v/>
      </c>
      <c r="GD408" s="46">
        <f>IF(AND($DS408,GC408),
IF(BC408="","Debes escribir el número de días de prima salarial. ",
IF( IFERROR(INT(BC408),1.1) &lt;&gt; IFERROR(_xlfn.NUMBERVALUE(BC408),1), "La cantidad de días de prima salarial debe ser un número entero. ", "")
),
""
)</f>
        <v/>
      </c>
      <c r="GE408" s="46">
        <f>IF(AND($DS408,GC408),
IF(BD408="","Debes escribir el valor de los días de prima salarial. ",
IF( ISERR(_xlfn.NUMBERVALUE(BD408)), "El valor de los días de prima salarial debe ser un número válido. ", "")
),
""
)</f>
        <v/>
      </c>
      <c r="GF408" s="46">
        <f>IF($DS408,
IF( AND(BE408&lt;&gt;"", ISERR(_xlfn.NUMBERVALUE(BE408))), "El valor de la prima NO saliarial debe ser un número válido. ", "")
)</f>
        <v/>
      </c>
      <c r="GG408" s="46">
        <f>CONCATENATE(BF408,BG408,BH408)&lt;&gt;""</f>
        <v/>
      </c>
      <c r="GH408" s="46">
        <f>IF(AND($DS408,GG408),
IF(BF408="","Debes escribir el valor de las cesantías. ",
IF( ISERR(_xlfn.NUMBERVALUE(BF408)), "El valor de las cesantías debe ser un número válido. ", "")
),
""
)</f>
        <v/>
      </c>
      <c r="GI408" s="46">
        <f>IF(AND($DS408,GG408),
IF(BG408="","Debes escribir el % de cesantías. ",
IF( ISERR(_xlfn.NUMBERVALUE(BG408)), "El % de cesantías debe ser un número válido. ", "")
),
""
)</f>
        <v/>
      </c>
      <c r="GJ408" s="46">
        <f>IF(AND($DS408,GG408),
IF(BH408="","Debes escribir el valor de intereses de cesantías. ",
IF( ISERR(_xlfn.NUMBERVALUE(BH408)), "El valor de intereses de cesantías debe ser un número válido. ", "")
),
""
)</f>
        <v/>
      </c>
      <c r="GK408" s="46">
        <f>CONCATENATE(BI408,BJ408,BK408)&lt;&gt;""</f>
        <v/>
      </c>
      <c r="GL408" s="46">
        <f>IF(AND($DS408,GK408),
IF(BI408="","Debes escribir el número de días de incapacidad. ",
IF( IFERROR(INT(BI408),1.1) &lt;&gt; IFERROR(_xlfn.NUMBERVALUE(BI408),1), "La cantidad de días de incapacidad debe ser un número entero. ", "")
),
""
)</f>
        <v/>
      </c>
      <c r="GM408" s="46">
        <f>IF(AND($DS408,GK408),
IF(BJ408="","Debes escribir el tipo de incapacidad. ",
IF(_xlfn.IFNA(VLOOKUP(BJ408,TIPO_DE_INCAPACIDAD,1,FALSE),-1)=-1,"El tipo de incapacidad es inválida (por favor seleccionarlo de la lista). ","")
),
""
)</f>
        <v/>
      </c>
      <c r="GN408" s="46">
        <f>IF(AND($DS408,GK408),
IF(BK408="","Debes escribir el valor de la incapacidad. ",
IF( ISERR(_xlfn.NUMBERVALUE(BK408)), "El valor de la incapacidad debe ser un número válido. ", "")
),
""
)</f>
        <v/>
      </c>
      <c r="GO408" s="46">
        <f>CONCATENATE(BL408,BM408)&lt;&gt;""</f>
        <v/>
      </c>
      <c r="GP408" s="46">
        <f>IF(AND($DS408,GO408),
IF(BL408="","Debes escribir el número de días de licencia de maternidad o paternidad. ",
IF( IFERROR(INT(BL408),1.1) &lt;&gt; IFERROR(_xlfn.NUMBERVALUE(BL408),1), "La cantidad de días de licencia de maternidad o paternidad debe ser un número entero. ", "")
),
""
)</f>
        <v/>
      </c>
      <c r="GQ408" s="46">
        <f>IF(AND($DS408,GO408),
IF(BM408="","Debes escribir el valor de la licencia de maternidad o paternidad. ",
IF( ISERR(_xlfn.NUMBERVALUE(BM408)), "El valor de la licencia de maternidad o paternidad debe ser un número válido. ", "")
),
""
)</f>
        <v/>
      </c>
      <c r="GR408" s="46">
        <f>CONCATENATE(BN408,BO408)&lt;&gt;""</f>
        <v/>
      </c>
      <c r="GS408" s="46">
        <f>IF(AND($DS408,GR408),
IF(BN408="","Debes escribir el número de días de licencia remunerada. ",
IF( IFERROR(INT(BN408),1.1) &lt;&gt; IFERROR(_xlfn.NUMBERVALUE(BN408),1), "La cantidad de días de licencia remunerada debe ser un número entero. ", "")
),
""
)</f>
        <v/>
      </c>
      <c r="GT408" s="46">
        <f>IF(AND($DS408,GR408),
IF(BO408="","Debes escribir el valor de la licencia remunerada. ",
IF( ISERR(_xlfn.NUMBERVALUE(BO408)), "El valor de la licencia remunerada debe ser un número válido. ", "")
),
""
)</f>
        <v/>
      </c>
      <c r="GU408" s="46">
        <f>IF($DS408,
IF( AND(BP408&lt;&gt;"", ISERR(_xlfn.NUMBERVALUE(BP408))), "El valor de la licencia NO remunerada debe ser un número válido. ", "")
)</f>
        <v/>
      </c>
      <c r="GV408" s="46">
        <f>IF($DS408,
IF( AND(BQ408&lt;&gt;"", ISERR(_xlfn.NUMBERVALUE(BQ408))), "El valor de auxilios salariales debe ser un número válido. ", "")
)</f>
        <v/>
      </c>
      <c r="GW408" s="46">
        <f>IF($DS408,
IF( AND(BR408&lt;&gt;"", ISERR(_xlfn.NUMBERVALUE(BR408))), "El valor de auxilios NO salariales debe ser un número válido. ", "")
)</f>
        <v/>
      </c>
      <c r="GX408" s="46">
        <f>IF($DS408,
IF( AND(BS408&lt;&gt;"", ISERR(_xlfn.NUMBERVALUE(BS408))), "El valor de bonos salariales debe ser un número válido. ", "")
)</f>
        <v/>
      </c>
      <c r="GY408" s="46">
        <f>IF($DS408,
IF( AND(BT408&lt;&gt;"", ISERR(_xlfn.NUMBERVALUE(BT408))), "El valor de bonos NO salariales debe ser un número válido. ", "")
)</f>
        <v/>
      </c>
      <c r="GZ408" s="46">
        <f>IF($DS408,
IF( AND(BU408&lt;&gt;"", ISERR(_xlfn.NUMBERVALUE(BU408))), "El valor de bonos salariales de alimentación debe ser un número válido. ", "")
)</f>
        <v/>
      </c>
      <c r="HA408" s="46">
        <f>IF($DS408,
IF( AND(BV408&lt;&gt;"", ISERR(_xlfn.NUMBERVALUE(BV408))), "El valor de bonos NO salariales de alimentación debe ser un número válido. ", "")
)</f>
        <v/>
      </c>
      <c r="HB408" s="46">
        <f>IF($DS408,
IF( AND(BW408&lt;&gt;"", ISERR(_xlfn.NUMBERVALUE(BW408))), "El valor de bonificaciones salariales debe ser un número válido. ", "")
)</f>
        <v/>
      </c>
      <c r="HC408" s="46">
        <f>IF($DS408,
IF( AND(BX408&lt;&gt;"", ISERR(_xlfn.NUMBERVALUE(BX408))), "El valor de bonificaciones NO salariales debe ser un número válido. ", "")
)</f>
        <v/>
      </c>
      <c r="HD408" s="46">
        <f>IF($DS408,
IF( AND(BY408&lt;&gt;"", ISERR(_xlfn.NUMBERVALUE(BY408))), "El valor de compensaciones ordinarias debe ser un número válido. ", "")
)</f>
        <v/>
      </c>
      <c r="HE408" s="46">
        <f>IF($DS408,
IF( AND(BZ408&lt;&gt;"", ISERR(_xlfn.NUMBERVALUE(BZ408))), "El valor de compensaciones extraordinarias debe ser un número válido. ", "")
)</f>
        <v/>
      </c>
      <c r="HF408" s="46">
        <f>IF($DS408,
IF( AND(CA408&lt;&gt;"", ISERR(_xlfn.NUMBERVALUE(CA408))), "El valor de comisiones debe ser un número válido. ", "")
)</f>
        <v/>
      </c>
      <c r="HG408" s="46">
        <f>IF($DS408,
IF( AND(CB408&lt;&gt;"", ISERR(_xlfn.NUMBERVALUE(CB408))), "El valor de ausencia por huega debe ser un número válido. ", "")
)</f>
        <v/>
      </c>
      <c r="HH408" s="46">
        <f>IF($DS408,
IF( AND(CC408&lt;&gt;"", ISERR(_xlfn.NUMBERVALUE(CC408))), "El valor de anticipos debe ser un número válido. ", "")
)</f>
        <v/>
      </c>
      <c r="HI408" s="46">
        <f>IF($DS408,
IF( AND(CD408&lt;&gt;"", ISERR(_xlfn.NUMBERVALUE(CD408))), "El valor de pagos a terceros debe ser un número válido. ", "")
)</f>
        <v/>
      </c>
      <c r="HJ408" s="46">
        <f>IF($DS408,
IF( AND(CE408&lt;&gt;"", ISERR(_xlfn.NUMBERVALUE(CE408))), "El valor de dotación debe ser un número válido. ", "")
)</f>
        <v/>
      </c>
      <c r="HK408" s="46">
        <f>IF($DS408,
IF( AND(CF408&lt;&gt;"", ISERR(_xlfn.NUMBERVALUE(CF408))), "El valor de apoyo sostenibilidad debe ser un número válido. ", "")
)</f>
        <v/>
      </c>
      <c r="HL408" s="46">
        <f>IF($DS408,
IF( AND(CG408&lt;&gt;"", ISERR(_xlfn.NUMBERVALUE(CG408))), "El valor de teletrabajo debe ser un número válido. ", "")
)</f>
        <v/>
      </c>
      <c r="HM408" s="46">
        <f>IF($DS408,
IF( AND(CH408&lt;&gt;"", ISERR(_xlfn.NUMBERVALUE(CH408))), "El valor de bonificación de retiro debe ser un número válido. ", "")
)</f>
        <v/>
      </c>
      <c r="HN408" s="46">
        <f>IF($DS408,
IF( AND(CI408&lt;&gt;"", ISERR(_xlfn.NUMBERVALUE(CI408))), "El valor de indemnización de retiro debe ser un número válido. ", "")
)</f>
        <v/>
      </c>
      <c r="HO408" s="46">
        <f>IF($DS408,
IF( AND(CJ408&lt;&gt;"", ISERR(_xlfn.NUMBERVALUE(CJ408))), "El valor de reintegros debe ser un número válido. ", "")
)</f>
        <v/>
      </c>
      <c r="HP408" s="46">
        <f>CONCATENATE(CK408,CL408,CM408)&lt;&gt;""</f>
        <v/>
      </c>
      <c r="HQ408" s="46">
        <f>IF(AND($DS408,HP408),
IF(CK408="","Debes escribir la descripción de otro concepto no categorizado. ",""),
""
)</f>
        <v/>
      </c>
      <c r="HR408" s="46">
        <f>IF(AND($DS408,HP408),
IF(CONCATENATE(CL408,CM408)="","Debes escribir al menos un valor de concepto no categorizado (salarial o no salarial). ",
IF(ISERR(_xlfn.NUMBERVALUE(CL408)),"El valor salarial concepto no categorizado debe ser un número válido. ","")
),
""
)</f>
        <v/>
      </c>
      <c r="HS408" s="46">
        <f>IF(AND($DS408,HP408),
IF(CONCATENATE(CL408,CM408)="","Debes escribir al menos un valor de concepto no categorizado (salarial o no salarial). ",
IF(ISERR(_xlfn.NUMBERVALUE(CM408)),"El valor NO salarial concepto no categorizado debe ser un número válido. ","")
),
""
)</f>
        <v/>
      </c>
      <c r="HT408" s="46">
        <f>IF($DS408,
IF(CN408="","Debes escribir el porcentaje del aporte a salud. ",
IF( ISERR(_xlfn.NUMBERVALUE(CN408)), "El valor del porcentaje del aporte a salud debe ser un número válido. ", "")
)
)</f>
        <v/>
      </c>
      <c r="HU408" s="46">
        <f>IF($DS408,
IF(CO408="","Debes escribir el valor del aporte a salud. ",
IF( ISERR(_xlfn.NUMBERVALUE(CO408)), "El valor del aporte a salud debe ser un número válido. ", "")
)
)</f>
        <v/>
      </c>
      <c r="HV408" s="46">
        <f>IF($DS408,
IF( AND(CP408&lt;&gt;"", ISERR(_xlfn.NUMBERVALUE(CP408))), "El valor plan complementario debe ser un número válido. ", "")
)</f>
        <v/>
      </c>
      <c r="HW408" s="46">
        <f>IF($DS408,
IF(CQ408="","Debes escribir el porcentaje del aporte a pensión. ",
IF( ISERR(_xlfn.NUMBERVALUE(CQ408)), "El valor del porcentaje del aporte a pensión debe ser un número válido. ", "")
)
)</f>
        <v/>
      </c>
      <c r="HX408" s="46">
        <f>IF($DS408,
IF(CR408="","Debes escribir el valor del aporte a pensión. ",
IF( ISERR(_xlfn.NUMBERVALUE(CR408)), "El valor del aporte a salud debe ser un número válido. ", "")
)
)</f>
        <v/>
      </c>
      <c r="HY408" s="46">
        <f>IF($DS408,
IF( AND(CS408&lt;&gt;"", ISERR(_xlfn.NUMBERVALUE(CS408))), "El valor pensión voluntaria debe ser un número válido. ", "")
)</f>
        <v/>
      </c>
      <c r="HZ408" s="46">
        <f>CONCATENATE(CT408,CU408,CV408,CW408)&lt;&gt;""</f>
        <v/>
      </c>
      <c r="IA408" s="46">
        <f>IF(AND($DS408,HZ408),
IF(CT408="","Debes escribir el % del fondo de seguridad pensional. ",
IF( ISERR(_xlfn.NUMBERVALUE(CT408)), "El % del fondo de seguridad debe ser un número válido. ", "")
),
""
)</f>
        <v/>
      </c>
      <c r="IB408" s="46">
        <f>IF(AND($DS408,HZ408),
IF(CU408="","Debes escribir el valor del aporte al fondo de solidaridad pensional. ",
IF( ISERR(_xlfn.NUMBERVALUE(CU408)), "El valor del aporte al fondo de solidaridad pensional debe ser un número válido. ", "")
),
""
)</f>
        <v/>
      </c>
      <c r="IC408" s="46">
        <f>IF(AND($DS408,HZ408),
IF(CV408="","Debes escribir el % del fondo de subsistencia. ",
IF( ISERR(_xlfn.NUMBERVALUE(CV408)), "El % del fondo de subsistencia debe ser un número válido. ", "")
),
""
)</f>
        <v/>
      </c>
      <c r="ID408" s="46">
        <f>IF(AND($DS408,HZ408),
IF(CW408="","Debes escribir el valor del fondo de subsistencia. ",
IF( ISERR(_xlfn.NUMBERVALUE(CW408)), "El valor del fondo de subsistencia debe ser un número válido. ", "")
),
""
)</f>
        <v/>
      </c>
      <c r="IE408" s="46">
        <f>CONCATENATE(CX408,CY408)&lt;&gt;""</f>
        <v/>
      </c>
      <c r="IF408" s="46">
        <f>IF(AND($DS408,IE408),
IF(CX408="","Debes escribir el % de sindicato. ",
IF( ISERR(_xlfn.NUMBERVALUE(CX408)), "El % de sindicato debe ser un número válido. ", "")
),
""
)</f>
        <v/>
      </c>
      <c r="IG408" s="46">
        <f>IF(AND($DS408,IE408),
IF(CY408="","Debes escribir el valor del sindicato. ",
IF( ISERR(_xlfn.NUMBERVALUE(CY408)), "El valor del sindicato debe ser un número válido. ", "")
),
""
)</f>
        <v/>
      </c>
      <c r="IH408" s="46">
        <f>IF($DS408,
IF( AND(CZ408&lt;&gt;"", ISERR(_xlfn.NUMBERVALUE(CZ408))), "El valor de sanción pública debe ser un número válido. ", "")
)</f>
        <v/>
      </c>
      <c r="II408" s="46">
        <f>IF($DS408,
IF( AND(DA408&lt;&gt;"", ISERR(_xlfn.NUMBERVALUE(DA408))), "El valor de sanción privada debe ser un número válido. ", "")
)</f>
        <v/>
      </c>
      <c r="IJ408" s="46">
        <f>CONCATENATE(DB408,DC408)&lt;&gt;""</f>
        <v/>
      </c>
      <c r="IK408" s="46">
        <f>IF(AND($DS408,IJ408),
IF(DB408="","Debes escribir la descripción de libranza. ",""),
""
)</f>
        <v/>
      </c>
      <c r="IL408" s="46">
        <f>IF(AND($DS408,IJ408),
IF(DC408="","Debes escribir la cuota libranza. ",
IF(ISERR(_xlfn.NUMBERVALUE(DC408)),"El valor de la cuota libranza debe ser un número válido. ","")
),
""
)</f>
        <v/>
      </c>
      <c r="IM408" s="46">
        <f>IF($DS408,
IF( AND(DD408&lt;&gt;"", ISERR(_xlfn.NUMBERVALUE(DD408))), "El valor de pagos a terceros debe ser un número válido. ", "")
)</f>
        <v/>
      </c>
      <c r="IN408" s="46">
        <f>IF($DS408,
IF( AND(DE408&lt;&gt;"", ISERR(_xlfn.NUMBERVALUE(DE408))), "El valor de anticipos debe ser un número válido. ", "")
)</f>
        <v/>
      </c>
      <c r="IO408" s="46">
        <f>IF($DS408,
IF( AND(DF408&lt;&gt;"", ISERR(_xlfn.NUMBERVALUE(DF408))), "El valor de AFC debe ser un número válido. ", "")
)</f>
        <v/>
      </c>
      <c r="IP408" s="46">
        <f>IF($DS408,
IF( AND(DG408&lt;&gt;"", ISERR(_xlfn.NUMBERVALUE(DG408))), "El valor de rete-fuente debe ser un número válido. ", "")
)</f>
        <v/>
      </c>
      <c r="IQ408" s="46">
        <f>IF($DS408,
IF( AND(DH408&lt;&gt;"", ISERR(_xlfn.NUMBERVALUE(DH408))), "El valor de cooperativa de trabajo debe ser un número válido. ", "")
)</f>
        <v/>
      </c>
      <c r="IR408" s="46">
        <f>IF($DS408,
IF( AND(DI408&lt;&gt;"", ISERR(_xlfn.NUMBERVALUE(DI408))), "El valor de embargo fiscal debe ser un número válido. ", "")
)</f>
        <v/>
      </c>
      <c r="IS408" s="46">
        <f>IF($DS408,
IF( AND(DJ408&lt;&gt;"", ISERR(_xlfn.NUMBERVALUE(DJ408))), "El valor de educación debe ser un número válido. ", "")
)</f>
        <v/>
      </c>
      <c r="IT408" s="46">
        <f>IF($DS408,
IF( AND(DK408&lt;&gt;"", ISERR(_xlfn.NUMBERVALUE(DK408))), "El valor de reintegro debe ser un número válido. ", "")
)</f>
        <v/>
      </c>
      <c r="IU408" s="46">
        <f>IF($DS408,
IF( AND(DL408&lt;&gt;"", ISERR(_xlfn.NUMBERVALUE(DL408))), "El valor de deuda debe ser un número válido. ", "")
)</f>
        <v/>
      </c>
      <c r="IV408" s="46">
        <f>IF($DS408,
IF( AND(DM408&lt;&gt;"", ISERR(_xlfn.NUMBERVALUE(DM408))), "El valor de otras deducciones debe ser un número válido. ", "")
)</f>
        <v/>
      </c>
      <c r="IW408" s="46">
        <f>IF($DS408,
IF(DN408="","Debes escribir el valor de los devengos totales. ",
IF( ISERR(_xlfn.NUMBERVALUE(DN408)), "El valor de los devengos totales debe ser un número válido. ", "")
)
)</f>
        <v/>
      </c>
      <c r="IX408" s="46">
        <f>IF($DS408,
IF(DO408="","Debes escribir el valor de las deducciones totales. ",
IF( ISERR(_xlfn.NUMBERVALUE(DO408)), "El valor de las deducciones totales debe ser un número válido. ", "")
)
)</f>
        <v/>
      </c>
      <c r="IY408" s="46">
        <f>IF($DS408,
IF(DP408="","Debes escribir el valor del salario total. ",
IF( ISERR(_xlfn.NUMBERVALUE(DP408)), "El valor del salario total debe ser un número válido. ", "")
)
)</f>
        <v/>
      </c>
    </row>
    <row r="409">
      <c r="B409" s="48" t="n">
        <v>397</v>
      </c>
      <c r="C409" s="61">
        <f>IF(AND(DS409,DP409&lt;&gt;""),
IF(DQ409="","OK","Error"),
""
)</f>
        <v/>
      </c>
      <c r="D409" s="53" t="n"/>
      <c r="E409" s="52" t="n"/>
      <c r="F409" s="112" t="n"/>
      <c r="G409" s="52" t="n"/>
      <c r="H409" s="53" t="n"/>
      <c r="I409" s="52" t="n"/>
      <c r="J409" s="52" t="n"/>
      <c r="K409" s="53" t="n"/>
      <c r="L409" s="55" t="n"/>
      <c r="M409" s="108" t="n"/>
      <c r="N409" s="56" t="n"/>
      <c r="O409" s="52" t="n"/>
      <c r="P409" s="52" t="n"/>
      <c r="Q409" s="52" t="n"/>
      <c r="R409" s="52" t="n"/>
      <c r="S409" s="52" t="n"/>
      <c r="T409" s="53" t="n"/>
      <c r="U409" s="52" t="n"/>
      <c r="V409" s="52" t="n"/>
      <c r="W409" s="55" t="n"/>
      <c r="X409" s="55" t="n"/>
      <c r="Y409" s="52" t="n"/>
      <c r="Z409" s="55" t="n"/>
      <c r="AA409" s="52" t="n"/>
      <c r="AB409" s="53" t="n"/>
      <c r="AC409" s="53" t="n"/>
      <c r="AD409" s="53" t="n"/>
      <c r="AE409" s="177" t="n"/>
      <c r="AF409" s="113" t="n"/>
      <c r="AG409" s="177" t="n"/>
      <c r="AH409" s="178" t="n"/>
      <c r="AI409" s="178" t="n"/>
      <c r="AJ409" s="178" t="n"/>
      <c r="AK409" s="114" t="n"/>
      <c r="AL409" s="178" t="n"/>
      <c r="AM409" s="114" t="n"/>
      <c r="AN409" s="178" t="n"/>
      <c r="AO409" s="114" t="n"/>
      <c r="AP409" s="178" t="n"/>
      <c r="AQ409" s="114" t="n"/>
      <c r="AR409" s="178" t="n"/>
      <c r="AS409" s="114" t="n"/>
      <c r="AT409" s="178" t="n"/>
      <c r="AU409" s="114" t="n"/>
      <c r="AV409" s="178" t="n"/>
      <c r="AW409" s="114" t="n"/>
      <c r="AX409" s="178" t="n"/>
      <c r="AY409" s="114" t="n"/>
      <c r="AZ409" s="178" t="n"/>
      <c r="BA409" s="114" t="n"/>
      <c r="BB409" s="178" t="n"/>
      <c r="BC409" s="114" t="n"/>
      <c r="BD409" s="178" t="n"/>
      <c r="BE409" s="178" t="n"/>
      <c r="BF409" s="178" t="n"/>
      <c r="BG409" s="59" t="n"/>
      <c r="BH409" s="178" t="n"/>
      <c r="BI409" s="114" t="n"/>
      <c r="BJ409" s="53" t="n"/>
      <c r="BK409" s="178" t="n"/>
      <c r="BL409" s="114" t="n"/>
      <c r="BM409" s="178" t="n"/>
      <c r="BN409" s="114" t="n"/>
      <c r="BO409" s="178" t="n"/>
      <c r="BP409" s="178" t="n"/>
      <c r="BQ409" s="178" t="n"/>
      <c r="BR409" s="178" t="n"/>
      <c r="BS409" s="178" t="n"/>
      <c r="BT409" s="178" t="n"/>
      <c r="BU409" s="178" t="n"/>
      <c r="BV409" s="178" t="n"/>
      <c r="BW409" s="178" t="n"/>
      <c r="BX409" s="178" t="n"/>
      <c r="BY409" s="178" t="n"/>
      <c r="BZ409" s="178" t="n"/>
      <c r="CA409" s="178" t="n"/>
      <c r="CB409" s="178" t="n"/>
      <c r="CC409" s="178" t="n"/>
      <c r="CD409" s="178" t="n"/>
      <c r="CE409" s="178" t="n"/>
      <c r="CF409" s="178" t="n"/>
      <c r="CG409" s="178" t="n"/>
      <c r="CH409" s="178" t="n"/>
      <c r="CI409" s="178" t="n"/>
      <c r="CJ409" s="178" t="n"/>
      <c r="CK409" s="53" t="n"/>
      <c r="CL409" s="178" t="n"/>
      <c r="CM409" s="178" t="n"/>
      <c r="CN409" s="60" t="n"/>
      <c r="CO409" s="177" t="n"/>
      <c r="CP409" s="178" t="n"/>
      <c r="CQ409" s="60" t="n"/>
      <c r="CR409" s="177" t="n"/>
      <c r="CS409" s="178" t="n"/>
      <c r="CT409" s="59" t="n"/>
      <c r="CU409" s="178" t="n"/>
      <c r="CV409" s="59" t="n"/>
      <c r="CW409" s="178" t="n"/>
      <c r="CX409" s="59" t="n"/>
      <c r="CY409" s="178" t="n"/>
      <c r="CZ409" s="178" t="n"/>
      <c r="DA409" s="178" t="n"/>
      <c r="DB409" s="53" t="n"/>
      <c r="DC409" s="178" t="n"/>
      <c r="DD409" s="178" t="n"/>
      <c r="DE409" s="178" t="n"/>
      <c r="DF409" s="178" t="n"/>
      <c r="DG409" s="178" t="n"/>
      <c r="DH409" s="178" t="n"/>
      <c r="DI409" s="178" t="n"/>
      <c r="DJ409" s="178" t="n"/>
      <c r="DK409" s="178" t="n"/>
      <c r="DL409" s="178" t="n"/>
      <c r="DM409" s="178" t="n"/>
      <c r="DN409" s="177" t="n"/>
      <c r="DO409" s="177" t="n"/>
      <c r="DP409" s="177" t="n"/>
      <c r="DQ409" s="76">
        <f>IF(AND(DS409,DP409&lt;&gt;""),
CONCATENATE(DT409,DU409,DV409,DW409,DX409,DY409,DZ409,EA409,EB409,EC409,ED409,EE409,EF409,EG409,EH409,EI409,EJ409,EK409,EL409,EM409,EN409,EO409,EP409,EQ409,ES409,ET409,EU409,EV409,EW409,EX409,EY409,EZ409,FA409,FC409,FD409,FF409,FG409,FI409,FJ409,FL409,FM409,FO409,FP409,FR409,FS409,FU409,FV409,FX409,FY409,GA409,GB409,GD409,GE409,GF409,GH409,GI409,GJ409,GL409,GM409,GN409,GP409,GQ409,GS409,GT409,GU409,GV409,GW409,GX409,GY409,GZ409,HA409,HB409,HC409,HD409,HE409,HF409,HG409,HH409,HI409,HJ409,HK409,HL409,HM409,HN409,HO409,HQ409,HR409,HS409,HT409,HU409,HV409,HW409,HX409,HY409,IA409,IB409,IC409,ID409,IF409,IG409,IH409,II409,IK409,IL409,IM409,IN409,IO409,IP409,IQ409,IR409,IS409,IT409,IU409,IV409,IW409,IX409,IY409,IZ409),
""
)</f>
        <v/>
      </c>
      <c r="DR409" s="53" t="n"/>
      <c r="DS409" s="46">
        <f>CONCATENATE(D409,$E409,$F409,$G409,H409,$I409,$J409,K409,$L409,$M409,N409,$O409,$P409,$Q409,$R409,$S409,T409,$U409,$V409,$W409,$X409,$Y409,$Z409,$AA409,AB409,AC409,AD409,$AE409,$AF409,$AG409,AH409,AI409,AJ409,AK409,AL409,AM409,AN409,AO409,AP409,AQ409,AR409,AS409,AT409,AU409,AV409,AW409,AX409,AY409,AZ409,BA409,BB409,BC409,BD409,BE409,BF409,BG409,BH409,BI409,BJ409,BK409,BL409,BM409,BN409,BO409,BP409,BQ409,BR409,BS409,BT409,BU409,BV409,BW409,BX409,BY409,BZ409,CA409,CB409,CC409,CD409,CE409,CF409,CG409,CH409,CI409,CJ409,CK409,CL409,CM409,$CN409,$CO409,CP409,$CQ409,$CR409,CS409,CT409,CU409,CV409,CW409,CX409,CY409,CZ409,DA409,DB409,DC409,DD409,DE409,DF409,DG409,DH409,DI409,DJ409,DK409,DL409,DM409,$DN409,$DO409,$DP409,DR409)&lt;&gt;""</f>
        <v/>
      </c>
      <c r="DT409" s="46">
        <f>IF(AND($DS409,$E$4&lt;&gt;""),
IF(LEFT($E$4,2) = "1.",
IF(D409&lt;&gt;"","El CUNE sólo se envía en operaciones de novedad o ajuste. ",""),
IF(D409="","Debes escribir un CUNE válido para realizar operaciones de novedad o ajuste. ","")),
""
)</f>
        <v/>
      </c>
      <c r="DU409" s="46">
        <f>IF($DS409,
IF(E409="","Debes seleccionar el tipo de documento del empleado. ",
IF(_xlfn.IFNA(VLOOKUP(E409,TIPO_DE_DOCUMENTO,1,FALSE),-1)=-1,"El tipo de documento no es válido (por favor seleccionarlo de la lista). ","")
)
)</f>
        <v/>
      </c>
      <c r="DV409" s="46">
        <f>IF($DS409,
IF(F409="","Debes escribir el número de documento del empleado. ","")
)</f>
        <v/>
      </c>
      <c r="DW409" s="46">
        <f>IF($DS409,
IF(G409="","Debes escribir el primer nombre del empleado. ","")
)</f>
        <v/>
      </c>
      <c r="DY409" s="46">
        <f>IF($DS409,
IF(I409="","Debes escribir el primer apellido del empleado. ","")
)</f>
        <v/>
      </c>
      <c r="DZ409" s="46">
        <f>IF($DS409,
IF(J409="","Debes escribir el segundo apellido del empleado. ","")
)</f>
        <v/>
      </c>
      <c r="EB409" s="46">
        <f>IF($DS409,
IF(L409="","Debes escribir la fecha de ingreso del empleado. ",
IF(ISERR(DATE(YEAR(L409),MONTH(L409),DAY(L409))), "El valor ingresado en fecha de ingreso no tiene un formato válido. ","")
)
)</f>
        <v/>
      </c>
      <c r="EC409" s="46">
        <f>IF($DS409,
IF(M409="","Debes escribir el tiempo laborado. ",
IF( IFERROR(INT(M409),1.1) &lt;&gt; IFERROR(_xlfn.NUMBERVALUE(M409),1), "El valor de los días trabajados debe ser un número entero. ", "")
)
)</f>
        <v/>
      </c>
      <c r="ED409" s="46">
        <f>IF($DS409,
IF( AND(N409&lt;&gt;"", ISERR(DATE(YEAR(N409),MONTH(N409),DAY(N409))) ), "El valor ingresado en fecha de ingreso no tiene un formato válido. ",
IF( AND(N409&lt;&gt;"", $E$6&lt;&gt;"", DATE(YEAR(N409), MONTH(N409), 1) &lt;&gt; IFERROR(DATE(MID($E$6, 1, 4), MID($E$6, 6, 2),1), "1/1/1900") ), "La fecha de retiro debe estar dentro del período liquidado. ", "")
)
)</f>
        <v/>
      </c>
      <c r="EE409" s="46">
        <f>IF($DS409,
IF(O409="","Debes seleccionar el tipo de trabajador. ",
IF(_xlfn.IFNA(VLOOKUP(O409,TIPO_DE_TRABAJADOR,1,FALSE),-1)=-1,"El tipo de trabajador no es válido (por favor seleccionarlo de la lista). ","")
)
)</f>
        <v/>
      </c>
      <c r="EF409" s="46">
        <f>IF($DS409,
IF(P409="","Debes seleccionar si es un trabajador dependiente pensionado por vejez. ",
IF(_xlfn.IFNA(VLOOKUP(P409,SUBTIPO_DE_TRABAJADOR,1,FALSE),-1)=-1,"El tipo de trabajador dependiente pensionado por vejez no es válido (por favor seleccionarlo de la lista). ","")
)
)</f>
        <v/>
      </c>
      <c r="EG409" s="46">
        <f>IF($DS409,
IF(Q409="","Debes seleccionar el tipo de contrato del trabajador. ",
IF(_xlfn.IFNA(VLOOKUP(Q409,TIPO_DE_CONTRATO,1,FALSE),-1)=-1,"El tipo de contrato del trabajador no es válido (por favor seleccionarlo de la lista). ","")
)
)</f>
        <v/>
      </c>
      <c r="EH409" s="46">
        <f>IF($DS409,
IF(R409="","Debes seleccionar si es un salario integral. ",
IF(_xlfn.IFNA(VLOOKUP(R409,SI_NO,1,FALSE),-1)=-1,"Valor no válido para salario integral (por favor seleccionarlo de la lista). ","")
)
)</f>
        <v/>
      </c>
      <c r="EI409" s="46">
        <f>IF($DS409,
IF(S409="","Debes seleccionar si el trabajador realiza actividades de riesgo. ",
IF(_xlfn.IFNA(VLOOKUP(S409,SI_NO,1,FALSE),-1)=-1,"Valor no válido para actividad de alto riesgo (por favor seleccionarlo de la lista). ","")
)
)</f>
        <v/>
      </c>
      <c r="EK409" s="46">
        <f>IF($DS409,
IF(U409="","Debes escribir el código del municipio de residencia del trabajador. ",
IF(_xlfn.IFNA(VLOOKUP(U409,MUNICIPIO,1,FALSE),-1)=-1,"El municipio de residencia del trabajador es inválido (por favor seleccionarlo de la lista). ","")
)
)</f>
        <v/>
      </c>
      <c r="EL409" s="46">
        <f>IF($DS409,
IF(V409="","Debes escribir el la dirección de residendia del trabajador. ","")
)</f>
        <v/>
      </c>
      <c r="EM409" s="46">
        <f>IF($DS409,
IF(W409="","Debes escribir la fecha de inicio de la liquidación. ",
IF(ISERR(DATE(YEAR(W409),MONTH(W409),DAY(W409))),"El valor ingresado en fecha de inicio de liquidación no tiene un formato válido. ",
IF( AND($E$6&lt;&gt;"", DATE(YEAR(W409), MONTH(W409), 1) &lt;&gt; IFERROR(DATE(MID($E$6, 1, 4), MID($E$6, 6, 2),1), "1/1/1900") ), "La fecha de inicio de la liquidación debe estar dentro del período liquidado. ", "")
)
)
)</f>
        <v/>
      </c>
      <c r="EN409" s="46">
        <f>IF($DS409,
IF(X409="","Debes escribir la fecha de fin de la liquidación. ",
IF(ISERR(DATE(YEAR(X409),MONTH(X409),DAY(X409))),"El valor ingresado en fecha de fin de liquidación no tiene un formato válido. ",
IF( AND($E$6&lt;&gt;"", DATE(YEAR(X409), MONTH(X409), 1) &lt;&gt; IFERROR(DATE(MID($E$6, 1, 4), MID($E$6, 6, 2),1), "1/1/1900") ), "La fecha de fin de la liquidación debe estar dentro del período liquidado. ", "")
)
)
)</f>
        <v/>
      </c>
      <c r="EO409" s="46">
        <f>IF($DS409,
IF(Y409="","Debes escribir la frecuencia de pago del trabajador. ",
IF(_xlfn.IFNA(VLOOKUP(Y409,PERÍODO_DE_NÓMINA,1,FALSE),-1)=-1,"La frecuencia de pago es inválida (por favor seleccionarlo de la lista). ","")
)
)</f>
        <v/>
      </c>
      <c r="EP409" s="46">
        <f>IF($DS409,
IF(Z409="","Debes escribir la fecha de pago. ",
IF(ISERR(DATE(YEAR(Z409),MONTH(Z409),DAY(Z409))), "El valor ingresado en fecha de pago no tiene un formato válido. ","")
)
)</f>
        <v/>
      </c>
      <c r="EQ409" s="46">
        <f>IF($DS409,
IF(AA409="","Debes escribir el medio de pago. ",
IF(_xlfn.IFNA(VLOOKUP(AA409,MEDIOS_DE_PAGO,1,FALSE),-1)=-1,"El medio de pago es inválido (por favor seleccionarlo de la lista). ","")
)
)</f>
        <v/>
      </c>
      <c r="ER409" s="46">
        <f>OR(AA409='Tablas '!$T$4,AA409='Tablas '!$T$7,AA409='Tablas '!$T$8,AA409='Tablas '!$T$11)</f>
        <v/>
      </c>
      <c r="ES409" s="46">
        <f>IF(AND($DS409,ER409),
IF(AB409="","Debes escribir la entidad bancaria. ",""),
""
)</f>
        <v/>
      </c>
      <c r="ET409" s="46">
        <f>IF(AND($DS409,ER409),
IF(AC409="","Debes escribir el tipo de cuenta bancaria. ",
IF(_xlfn.IFNA(VLOOKUP(AC409,TIPO_DE_CUENTA,1,FALSE),-1)=-1,"El tipo de cuenta bancaria es inválida (por favor seleccionarlo de la lista). ","")
),
""
)</f>
        <v/>
      </c>
      <c r="EU409" s="46">
        <f>IF(AND($DS409,ER409),
IF(AD409="","Debes escribir el número de cuenta bancaria. ",""),
""
)</f>
        <v/>
      </c>
      <c r="EV409" s="46">
        <f>IF($DS409,
IF(AE409="","Debes escribir el valor del sueldo básico. ",
IF( ISERR(_xlfn.NUMBERVALUE(AE409)), "El valor del sueldo básico debe ser un número válido. ", "")
)
)</f>
        <v/>
      </c>
      <c r="EW409" s="46">
        <f>IF($DS409,
IF(AF409="","Debes escribir el número de días trabajados. ",
IF( IFERROR(INT(AF409),1.1) &lt;&gt; IFERROR(_xlfn.NUMBERVALUE(AF409),1), "La cantidad de días trabajados debe ser un número entero. ", "")
)
)</f>
        <v/>
      </c>
      <c r="EX409" s="46">
        <f>IF($DS409,
IF(AG409="","Debes escribir el valor del sueldo trabajado. ",
IF( ISERR(_xlfn.NUMBERVALUE(AG409)), "El valor del sueldo trabajado debe ser un número válido. ", "")
)
)</f>
        <v/>
      </c>
      <c r="EY409" s="46">
        <f>IF($DS409,
IF( AND(AH409&lt;&gt;"", ISERR(_xlfn.NUMBERVALUE(AH409))), "El valor del auxilio de transporte debe ser un número válido. ", "")
)</f>
        <v/>
      </c>
      <c r="EZ409" s="46">
        <f>IF($DS409,
IF( AND(AI409&lt;&gt;"", ISERR(_xlfn.NUMBERVALUE(AI409))), "El valor de viáticos salariales debe ser un número válido. ", "")
)</f>
        <v/>
      </c>
      <c r="FA409" s="46">
        <f>IF($DS409,
IF( AND(AJ409&lt;&gt;"", ISERR(_xlfn.NUMBERVALUE(AJ409))), "El valor de viáticos NO salariales debe ser un número válido. ", "")
)</f>
        <v/>
      </c>
      <c r="FB409" s="46">
        <f>CONCATENATE(AK409,AL409)&lt;&gt;""</f>
        <v/>
      </c>
      <c r="FC409" s="46">
        <f>IF(AND($DS409,FB409),
IF(AK409="","Debes escribir el número de horas extras diurnas. ",
IF( IFERROR(INT(AK409),1.1) &lt;&gt; IFERROR(_xlfn.NUMBERVALUE(AK409),1), "La cantidad de horas extras diurnas debe ser un número entero. ", "")
),
""
)</f>
        <v/>
      </c>
      <c r="FD409" s="46">
        <f>IF(AND($DS409,FB409),
IF(AL409="","Debes escribir el valor de las horas extras diurnas. ",
IF( ISERR(_xlfn.NUMBERVALUE(AL409)), "El valor de las horas extras duirnas debe ser un número válido. ", "")
),
""
)</f>
        <v/>
      </c>
      <c r="FE409" s="46">
        <f>CONCATENATE(AM409,AN409)&lt;&gt;""</f>
        <v/>
      </c>
      <c r="FF409" s="46">
        <f>IF(AND($DS409,FE409),
IF(AM409="","Debes escribir el número de horas extras nocturnas. ",
IF( IFERROR(INT(AM409),1.1) &lt;&gt; IFERROR(_xlfn.NUMBERVALUE(AM409),1), "La cantidad de horas extras nocturnas debe ser un número entero. ", "")
),
""
)</f>
        <v/>
      </c>
      <c r="FG409" s="46">
        <f>IF(AND($DS409,FE409),
IF(AN409="","Debes escribir el valor de las horas extras nocturnas. ",
IF( ISERR(_xlfn.NUMBERVALUE(AN409)), "El valor de las horas extras nocturnas debe ser un número válido. ", "")
),
""
)</f>
        <v/>
      </c>
      <c r="FH409" s="46">
        <f>CONCATENATE(AO409,AP409)&lt;&gt;""</f>
        <v/>
      </c>
      <c r="FI409" s="46">
        <f>IF(AND($DS409,FH409),
IF(AO409="","Debes escribir el número de horas extras diurnas dominicales y festivas. ",
IF( IFERROR(INT(AO409),1.1) &lt;&gt; IFERROR(_xlfn.NUMBERVALUE(AO409),1), "La cantidad de horas extras diurnas dominicales y festivas debe ser un número entero. ", "")
),
""
)</f>
        <v/>
      </c>
      <c r="FJ409" s="46">
        <f>IF(AND($DS409,FH409),
IF(AP409="","Debes escribir el valor de las horas extras diurnas dominicales y festivas. ",
IF( ISERR(_xlfn.NUMBERVALUE(AP409)), "El valor de las horas extras diurnas dominicales y festivas debe ser un número válido. ", "")
),
""
)</f>
        <v/>
      </c>
      <c r="FK409" s="46">
        <f>CONCATENATE(AQ409,AR409)&lt;&gt;""</f>
        <v/>
      </c>
      <c r="FL409" s="46">
        <f>IF(AND($DS409,FK409),
IF(AQ409="","Debes escribir el número de horas extras nocturnas dominicales y festivas. ",
IF( IFERROR(INT(AQ409),1.1) &lt;&gt; IFERROR(_xlfn.NUMBERVALUE(AQ409),1), "La cantidad de horas extras nocturnas dominicales y festivas debe ser un número entero. ", "")
),
""
)</f>
        <v/>
      </c>
      <c r="FM409" s="46">
        <f>IF(AND($DS409,FK409),
IF(AR409="","Debes escribir el valor de las horas extras nocturnas dominicales y festivas. ",
IF( ISERR(_xlfn.NUMBERVALUE(AR409)), "El valor de las horas extras nocturnas dominicales y festivas debe ser un número válido. ", "")
),
""
)</f>
        <v/>
      </c>
      <c r="FN409" s="46">
        <f>CONCATENATE(AS409,AT409)&lt;&gt;""</f>
        <v/>
      </c>
      <c r="FO409" s="46">
        <f>IF(AND($DS409,FN409),
IF(AS409="","Debes escribir el número de horas recargo nocturno. ",
IF( IFERROR(INT(AS409),1.1) &lt;&gt; IFERROR(_xlfn.NUMBERVALUE(AS409),1), "La cantidad de horas recargo nocturno debe ser un número entero. ", "")
),
""
)</f>
        <v/>
      </c>
      <c r="FP409" s="46">
        <f>IF(AND($DS409,FN409),
IF(AT409="","Debes escribir el valor de las horas recargo nocturno. ",
IF( ISERR(_xlfn.NUMBERVALUE(AT409)), "El valor de las horas recargo nocturno debe ser un número válido. ", "")
),
""
)</f>
        <v/>
      </c>
      <c r="FQ409" s="46">
        <f>CONCATENATE(AU409,AV409)&lt;&gt;""</f>
        <v/>
      </c>
      <c r="FR409" s="46">
        <f>IF(AND($DS409,FQ409),
IF(AU409="","Debes escribir el número de horas recargo diurno dominical y festivo. ",
IF( IFERROR(INT(AU409),1.1) &lt;&gt; IFERROR(_xlfn.NUMBERVALUE(AU409),1), "La cantidad de horas recargo diurno dominical y festivo debe ser un número entero. ", "")
),
""
)</f>
        <v/>
      </c>
      <c r="FS409" s="46">
        <f>IF(AND($DS409,FQ409),
IF(AV409="","Debes escribir el valor de las horas recargo diurno dominical y festivo. ",
IF( ISERR(_xlfn.NUMBERVALUE(AV409)), "El valor de las horas recargo diurno dominical y festivo debe ser un número válido. ", "")
),
""
)</f>
        <v/>
      </c>
      <c r="FT409" s="46">
        <f>CONCATENATE(AW409,AX409)&lt;&gt;""</f>
        <v/>
      </c>
      <c r="FU409" s="46">
        <f>IF(AND($DS409,FT409),
IF(AW409="","Debes escribir el número de horas recargo nocturno dominical y festivo. ",
IF( IFERROR(INT(AW409),1.1) &lt;&gt; IFERROR(_xlfn.NUMBERVALUE(AW409),1), "La cantidad de horas recargo nocturno dominical y festivo debe ser un número entero. ", "")
),
""
)</f>
        <v/>
      </c>
      <c r="FV409" s="46">
        <f>IF(AND($DS409,FT409),
IF(AX409="","Debes escribir el valor de las horas recargo nocturno dominical y festivo. ",
IF( ISERR(_xlfn.NUMBERVALUE(AX409)), "El valor de las horas recargo nocturno dominical y festivo debe ser un número válido. ", "")
),
""
)</f>
        <v/>
      </c>
      <c r="FW409" s="46">
        <f>CONCATENATE(AY409,AZ409)&lt;&gt;""</f>
        <v/>
      </c>
      <c r="FX409" s="46">
        <f>IF(AND($DS409,FW409),
IF(AY409="","Debes escribir el número de días de vacaciones comunes. ",
IF( IFERROR(INT(AY409),1.1) &lt;&gt; IFERROR(_xlfn.NUMBERVALUE(AY409),1), "La cantidad de días de vacaciones comunes debe ser un número entero. ", "")
),
""
)</f>
        <v/>
      </c>
      <c r="FY409" s="46">
        <f>IF(AND($DS409,FW409),
IF(AZ409="","Debes escribir el valor de las vacaciones comunes. ",
IF( ISERR(_xlfn.NUMBERVALUE(AZ409)), "El valor de las vacaciones comunes debe ser un número válido. ", "")
),
""
)</f>
        <v/>
      </c>
      <c r="FZ409" s="46">
        <f>CONCATENATE(BA409,BB409)&lt;&gt;""</f>
        <v/>
      </c>
      <c r="GA409" s="46">
        <f>IF(AND($DS409,FZ409),
IF(BA409="","Debes escribir el número de días de vacaciones compensadas. ",
IF( IFERROR(INT(BA409),1.1) &lt;&gt; IFERROR(_xlfn.NUMBERVALUE(BA409),1), "La cantidad de días de vacaciones compensadas debe ser un número entero. ", "")
),
""
)</f>
        <v/>
      </c>
      <c r="GB409" s="46">
        <f>IF(AND($DS409,FZ409),
IF(BB409="","Debes escribir el valor de las vacaciones compensadas. ",
IF( ISERR(_xlfn.NUMBERVALUE(BB409)), "El valor de las vacaciones compensadas debe ser un número válido. ", "")
),
""
)</f>
        <v/>
      </c>
      <c r="GC409" s="46">
        <f>CONCATENATE(BC409,BD409)&lt;&gt;""</f>
        <v/>
      </c>
      <c r="GD409" s="46">
        <f>IF(AND($DS409,GC409),
IF(BC409="","Debes escribir el número de días de prima salarial. ",
IF( IFERROR(INT(BC409),1.1) &lt;&gt; IFERROR(_xlfn.NUMBERVALUE(BC409),1), "La cantidad de días de prima salarial debe ser un número entero. ", "")
),
""
)</f>
        <v/>
      </c>
      <c r="GE409" s="46">
        <f>IF(AND($DS409,GC409),
IF(BD409="","Debes escribir el valor de los días de prima salarial. ",
IF( ISERR(_xlfn.NUMBERVALUE(BD409)), "El valor de los días de prima salarial debe ser un número válido. ", "")
),
""
)</f>
        <v/>
      </c>
      <c r="GF409" s="46">
        <f>IF($DS409,
IF( AND(BE409&lt;&gt;"", ISERR(_xlfn.NUMBERVALUE(BE409))), "El valor de la prima NO saliarial debe ser un número válido. ", "")
)</f>
        <v/>
      </c>
      <c r="GG409" s="46">
        <f>CONCATENATE(BF409,BG409,BH409)&lt;&gt;""</f>
        <v/>
      </c>
      <c r="GH409" s="46">
        <f>IF(AND($DS409,GG409),
IF(BF409="","Debes escribir el valor de las cesantías. ",
IF( ISERR(_xlfn.NUMBERVALUE(BF409)), "El valor de las cesantías debe ser un número válido. ", "")
),
""
)</f>
        <v/>
      </c>
      <c r="GI409" s="46">
        <f>IF(AND($DS409,GG409),
IF(BG409="","Debes escribir el % de cesantías. ",
IF( ISERR(_xlfn.NUMBERVALUE(BG409)), "El % de cesantías debe ser un número válido. ", "")
),
""
)</f>
        <v/>
      </c>
      <c r="GJ409" s="46">
        <f>IF(AND($DS409,GG409),
IF(BH409="","Debes escribir el valor de intereses de cesantías. ",
IF( ISERR(_xlfn.NUMBERVALUE(BH409)), "El valor de intereses de cesantías debe ser un número válido. ", "")
),
""
)</f>
        <v/>
      </c>
      <c r="GK409" s="46">
        <f>CONCATENATE(BI409,BJ409,BK409)&lt;&gt;""</f>
        <v/>
      </c>
      <c r="GL409" s="46">
        <f>IF(AND($DS409,GK409),
IF(BI409="","Debes escribir el número de días de incapacidad. ",
IF( IFERROR(INT(BI409),1.1) &lt;&gt; IFERROR(_xlfn.NUMBERVALUE(BI409),1), "La cantidad de días de incapacidad debe ser un número entero. ", "")
),
""
)</f>
        <v/>
      </c>
      <c r="GM409" s="46">
        <f>IF(AND($DS409,GK409),
IF(BJ409="","Debes escribir el tipo de incapacidad. ",
IF(_xlfn.IFNA(VLOOKUP(BJ409,TIPO_DE_INCAPACIDAD,1,FALSE),-1)=-1,"El tipo de incapacidad es inválida (por favor seleccionarlo de la lista). ","")
),
""
)</f>
        <v/>
      </c>
      <c r="GN409" s="46">
        <f>IF(AND($DS409,GK409),
IF(BK409="","Debes escribir el valor de la incapacidad. ",
IF( ISERR(_xlfn.NUMBERVALUE(BK409)), "El valor de la incapacidad debe ser un número válido. ", "")
),
""
)</f>
        <v/>
      </c>
      <c r="GO409" s="46">
        <f>CONCATENATE(BL409,BM409)&lt;&gt;""</f>
        <v/>
      </c>
      <c r="GP409" s="46">
        <f>IF(AND($DS409,GO409),
IF(BL409="","Debes escribir el número de días de licencia de maternidad o paternidad. ",
IF( IFERROR(INT(BL409),1.1) &lt;&gt; IFERROR(_xlfn.NUMBERVALUE(BL409),1), "La cantidad de días de licencia de maternidad o paternidad debe ser un número entero. ", "")
),
""
)</f>
        <v/>
      </c>
      <c r="GQ409" s="46">
        <f>IF(AND($DS409,GO409),
IF(BM409="","Debes escribir el valor de la licencia de maternidad o paternidad. ",
IF( ISERR(_xlfn.NUMBERVALUE(BM409)), "El valor de la licencia de maternidad o paternidad debe ser un número válido. ", "")
),
""
)</f>
        <v/>
      </c>
      <c r="GR409" s="46">
        <f>CONCATENATE(BN409,BO409)&lt;&gt;""</f>
        <v/>
      </c>
      <c r="GS409" s="46">
        <f>IF(AND($DS409,GR409),
IF(BN409="","Debes escribir el número de días de licencia remunerada. ",
IF( IFERROR(INT(BN409),1.1) &lt;&gt; IFERROR(_xlfn.NUMBERVALUE(BN409),1), "La cantidad de días de licencia remunerada debe ser un número entero. ", "")
),
""
)</f>
        <v/>
      </c>
      <c r="GT409" s="46">
        <f>IF(AND($DS409,GR409),
IF(BO409="","Debes escribir el valor de la licencia remunerada. ",
IF( ISERR(_xlfn.NUMBERVALUE(BO409)), "El valor de la licencia remunerada debe ser un número válido. ", "")
),
""
)</f>
        <v/>
      </c>
      <c r="GU409" s="46">
        <f>IF($DS409,
IF( AND(BP409&lt;&gt;"", ISERR(_xlfn.NUMBERVALUE(BP409))), "El valor de la licencia NO remunerada debe ser un número válido. ", "")
)</f>
        <v/>
      </c>
      <c r="GV409" s="46">
        <f>IF($DS409,
IF( AND(BQ409&lt;&gt;"", ISERR(_xlfn.NUMBERVALUE(BQ409))), "El valor de auxilios salariales debe ser un número válido. ", "")
)</f>
        <v/>
      </c>
      <c r="GW409" s="46">
        <f>IF($DS409,
IF( AND(BR409&lt;&gt;"", ISERR(_xlfn.NUMBERVALUE(BR409))), "El valor de auxilios NO salariales debe ser un número válido. ", "")
)</f>
        <v/>
      </c>
      <c r="GX409" s="46">
        <f>IF($DS409,
IF( AND(BS409&lt;&gt;"", ISERR(_xlfn.NUMBERVALUE(BS409))), "El valor de bonos salariales debe ser un número válido. ", "")
)</f>
        <v/>
      </c>
      <c r="GY409" s="46">
        <f>IF($DS409,
IF( AND(BT409&lt;&gt;"", ISERR(_xlfn.NUMBERVALUE(BT409))), "El valor de bonos NO salariales debe ser un número válido. ", "")
)</f>
        <v/>
      </c>
      <c r="GZ409" s="46">
        <f>IF($DS409,
IF( AND(BU409&lt;&gt;"", ISERR(_xlfn.NUMBERVALUE(BU409))), "El valor de bonos salariales de alimentación debe ser un número válido. ", "")
)</f>
        <v/>
      </c>
      <c r="HA409" s="46">
        <f>IF($DS409,
IF( AND(BV409&lt;&gt;"", ISERR(_xlfn.NUMBERVALUE(BV409))), "El valor de bonos NO salariales de alimentación debe ser un número válido. ", "")
)</f>
        <v/>
      </c>
      <c r="HB409" s="46">
        <f>IF($DS409,
IF( AND(BW409&lt;&gt;"", ISERR(_xlfn.NUMBERVALUE(BW409))), "El valor de bonificaciones salariales debe ser un número válido. ", "")
)</f>
        <v/>
      </c>
      <c r="HC409" s="46">
        <f>IF($DS409,
IF( AND(BX409&lt;&gt;"", ISERR(_xlfn.NUMBERVALUE(BX409))), "El valor de bonificaciones NO salariales debe ser un número válido. ", "")
)</f>
        <v/>
      </c>
      <c r="HD409" s="46">
        <f>IF($DS409,
IF( AND(BY409&lt;&gt;"", ISERR(_xlfn.NUMBERVALUE(BY409))), "El valor de compensaciones ordinarias debe ser un número válido. ", "")
)</f>
        <v/>
      </c>
      <c r="HE409" s="46">
        <f>IF($DS409,
IF( AND(BZ409&lt;&gt;"", ISERR(_xlfn.NUMBERVALUE(BZ409))), "El valor de compensaciones extraordinarias debe ser un número válido. ", "")
)</f>
        <v/>
      </c>
      <c r="HF409" s="46">
        <f>IF($DS409,
IF( AND(CA409&lt;&gt;"", ISERR(_xlfn.NUMBERVALUE(CA409))), "El valor de comisiones debe ser un número válido. ", "")
)</f>
        <v/>
      </c>
      <c r="HG409" s="46">
        <f>IF($DS409,
IF( AND(CB409&lt;&gt;"", ISERR(_xlfn.NUMBERVALUE(CB409))), "El valor de ausencia por huega debe ser un número válido. ", "")
)</f>
        <v/>
      </c>
      <c r="HH409" s="46">
        <f>IF($DS409,
IF( AND(CC409&lt;&gt;"", ISERR(_xlfn.NUMBERVALUE(CC409))), "El valor de anticipos debe ser un número válido. ", "")
)</f>
        <v/>
      </c>
      <c r="HI409" s="46">
        <f>IF($DS409,
IF( AND(CD409&lt;&gt;"", ISERR(_xlfn.NUMBERVALUE(CD409))), "El valor de pagos a terceros debe ser un número válido. ", "")
)</f>
        <v/>
      </c>
      <c r="HJ409" s="46">
        <f>IF($DS409,
IF( AND(CE409&lt;&gt;"", ISERR(_xlfn.NUMBERVALUE(CE409))), "El valor de dotación debe ser un número válido. ", "")
)</f>
        <v/>
      </c>
      <c r="HK409" s="46">
        <f>IF($DS409,
IF( AND(CF409&lt;&gt;"", ISERR(_xlfn.NUMBERVALUE(CF409))), "El valor de apoyo sostenibilidad debe ser un número válido. ", "")
)</f>
        <v/>
      </c>
      <c r="HL409" s="46">
        <f>IF($DS409,
IF( AND(CG409&lt;&gt;"", ISERR(_xlfn.NUMBERVALUE(CG409))), "El valor de teletrabajo debe ser un número válido. ", "")
)</f>
        <v/>
      </c>
      <c r="HM409" s="46">
        <f>IF($DS409,
IF( AND(CH409&lt;&gt;"", ISERR(_xlfn.NUMBERVALUE(CH409))), "El valor de bonificación de retiro debe ser un número válido. ", "")
)</f>
        <v/>
      </c>
      <c r="HN409" s="46">
        <f>IF($DS409,
IF( AND(CI409&lt;&gt;"", ISERR(_xlfn.NUMBERVALUE(CI409))), "El valor de indemnización de retiro debe ser un número válido. ", "")
)</f>
        <v/>
      </c>
      <c r="HO409" s="46">
        <f>IF($DS409,
IF( AND(CJ409&lt;&gt;"", ISERR(_xlfn.NUMBERVALUE(CJ409))), "El valor de reintegros debe ser un número válido. ", "")
)</f>
        <v/>
      </c>
      <c r="HP409" s="46">
        <f>CONCATENATE(CK409,CL409,CM409)&lt;&gt;""</f>
        <v/>
      </c>
      <c r="HQ409" s="46">
        <f>IF(AND($DS409,HP409),
IF(CK409="","Debes escribir la descripción de otro concepto no categorizado. ",""),
""
)</f>
        <v/>
      </c>
      <c r="HR409" s="46">
        <f>IF(AND($DS409,HP409),
IF(CONCATENATE(CL409,CM409)="","Debes escribir al menos un valor de concepto no categorizado (salarial o no salarial). ",
IF(ISERR(_xlfn.NUMBERVALUE(CL409)),"El valor salarial concepto no categorizado debe ser un número válido. ","")
),
""
)</f>
        <v/>
      </c>
      <c r="HS409" s="46">
        <f>IF(AND($DS409,HP409),
IF(CONCATENATE(CL409,CM409)="","Debes escribir al menos un valor de concepto no categorizado (salarial o no salarial). ",
IF(ISERR(_xlfn.NUMBERVALUE(CM409)),"El valor NO salarial concepto no categorizado debe ser un número válido. ","")
),
""
)</f>
        <v/>
      </c>
      <c r="HT409" s="46">
        <f>IF($DS409,
IF(CN409="","Debes escribir el porcentaje del aporte a salud. ",
IF( ISERR(_xlfn.NUMBERVALUE(CN409)), "El valor del porcentaje del aporte a salud debe ser un número válido. ", "")
)
)</f>
        <v/>
      </c>
      <c r="HU409" s="46">
        <f>IF($DS409,
IF(CO409="","Debes escribir el valor del aporte a salud. ",
IF( ISERR(_xlfn.NUMBERVALUE(CO409)), "El valor del aporte a salud debe ser un número válido. ", "")
)
)</f>
        <v/>
      </c>
      <c r="HV409" s="46">
        <f>IF($DS409,
IF( AND(CP409&lt;&gt;"", ISERR(_xlfn.NUMBERVALUE(CP409))), "El valor plan complementario debe ser un número válido. ", "")
)</f>
        <v/>
      </c>
      <c r="HW409" s="46">
        <f>IF($DS409,
IF(CQ409="","Debes escribir el porcentaje del aporte a pensión. ",
IF( ISERR(_xlfn.NUMBERVALUE(CQ409)), "El valor del porcentaje del aporte a pensión debe ser un número válido. ", "")
)
)</f>
        <v/>
      </c>
      <c r="HX409" s="46">
        <f>IF($DS409,
IF(CR409="","Debes escribir el valor del aporte a pensión. ",
IF( ISERR(_xlfn.NUMBERVALUE(CR409)), "El valor del aporte a salud debe ser un número válido. ", "")
)
)</f>
        <v/>
      </c>
      <c r="HY409" s="46">
        <f>IF($DS409,
IF( AND(CS409&lt;&gt;"", ISERR(_xlfn.NUMBERVALUE(CS409))), "El valor pensión voluntaria debe ser un número válido. ", "")
)</f>
        <v/>
      </c>
      <c r="HZ409" s="46">
        <f>CONCATENATE(CT409,CU409,CV409,CW409)&lt;&gt;""</f>
        <v/>
      </c>
      <c r="IA409" s="46">
        <f>IF(AND($DS409,HZ409),
IF(CT409="","Debes escribir el % del fondo de seguridad pensional. ",
IF( ISERR(_xlfn.NUMBERVALUE(CT409)), "El % del fondo de seguridad debe ser un número válido. ", "")
),
""
)</f>
        <v/>
      </c>
      <c r="IB409" s="46">
        <f>IF(AND($DS409,HZ409),
IF(CU409="","Debes escribir el valor del aporte al fondo de solidaridad pensional. ",
IF( ISERR(_xlfn.NUMBERVALUE(CU409)), "El valor del aporte al fondo de solidaridad pensional debe ser un número válido. ", "")
),
""
)</f>
        <v/>
      </c>
      <c r="IC409" s="46">
        <f>IF(AND($DS409,HZ409),
IF(CV409="","Debes escribir el % del fondo de subsistencia. ",
IF( ISERR(_xlfn.NUMBERVALUE(CV409)), "El % del fondo de subsistencia debe ser un número válido. ", "")
),
""
)</f>
        <v/>
      </c>
      <c r="ID409" s="46">
        <f>IF(AND($DS409,HZ409),
IF(CW409="","Debes escribir el valor del fondo de subsistencia. ",
IF( ISERR(_xlfn.NUMBERVALUE(CW409)), "El valor del fondo de subsistencia debe ser un número válido. ", "")
),
""
)</f>
        <v/>
      </c>
      <c r="IE409" s="46">
        <f>CONCATENATE(CX409,CY409)&lt;&gt;""</f>
        <v/>
      </c>
      <c r="IF409" s="46">
        <f>IF(AND($DS409,IE409),
IF(CX409="","Debes escribir el % de sindicato. ",
IF( ISERR(_xlfn.NUMBERVALUE(CX409)), "El % de sindicato debe ser un número válido. ", "")
),
""
)</f>
        <v/>
      </c>
      <c r="IG409" s="46">
        <f>IF(AND($DS409,IE409),
IF(CY409="","Debes escribir el valor del sindicato. ",
IF( ISERR(_xlfn.NUMBERVALUE(CY409)), "El valor del sindicato debe ser un número válido. ", "")
),
""
)</f>
        <v/>
      </c>
      <c r="IH409" s="46">
        <f>IF($DS409,
IF( AND(CZ409&lt;&gt;"", ISERR(_xlfn.NUMBERVALUE(CZ409))), "El valor de sanción pública debe ser un número válido. ", "")
)</f>
        <v/>
      </c>
      <c r="II409" s="46">
        <f>IF($DS409,
IF( AND(DA409&lt;&gt;"", ISERR(_xlfn.NUMBERVALUE(DA409))), "El valor de sanción privada debe ser un número válido. ", "")
)</f>
        <v/>
      </c>
      <c r="IJ409" s="46">
        <f>CONCATENATE(DB409,DC409)&lt;&gt;""</f>
        <v/>
      </c>
      <c r="IK409" s="46">
        <f>IF(AND($DS409,IJ409),
IF(DB409="","Debes escribir la descripción de libranza. ",""),
""
)</f>
        <v/>
      </c>
      <c r="IL409" s="46">
        <f>IF(AND($DS409,IJ409),
IF(DC409="","Debes escribir la cuota libranza. ",
IF(ISERR(_xlfn.NUMBERVALUE(DC409)),"El valor de la cuota libranza debe ser un número válido. ","")
),
""
)</f>
        <v/>
      </c>
      <c r="IM409" s="46">
        <f>IF($DS409,
IF( AND(DD409&lt;&gt;"", ISERR(_xlfn.NUMBERVALUE(DD409))), "El valor de pagos a terceros debe ser un número válido. ", "")
)</f>
        <v/>
      </c>
      <c r="IN409" s="46">
        <f>IF($DS409,
IF( AND(DE409&lt;&gt;"", ISERR(_xlfn.NUMBERVALUE(DE409))), "El valor de anticipos debe ser un número válido. ", "")
)</f>
        <v/>
      </c>
      <c r="IO409" s="46">
        <f>IF($DS409,
IF( AND(DF409&lt;&gt;"", ISERR(_xlfn.NUMBERVALUE(DF409))), "El valor de AFC debe ser un número válido. ", "")
)</f>
        <v/>
      </c>
      <c r="IP409" s="46">
        <f>IF($DS409,
IF( AND(DG409&lt;&gt;"", ISERR(_xlfn.NUMBERVALUE(DG409))), "El valor de rete-fuente debe ser un número válido. ", "")
)</f>
        <v/>
      </c>
      <c r="IQ409" s="46">
        <f>IF($DS409,
IF( AND(DH409&lt;&gt;"", ISERR(_xlfn.NUMBERVALUE(DH409))), "El valor de cooperativa de trabajo debe ser un número válido. ", "")
)</f>
        <v/>
      </c>
      <c r="IR409" s="46">
        <f>IF($DS409,
IF( AND(DI409&lt;&gt;"", ISERR(_xlfn.NUMBERVALUE(DI409))), "El valor de embargo fiscal debe ser un número válido. ", "")
)</f>
        <v/>
      </c>
      <c r="IS409" s="46">
        <f>IF($DS409,
IF( AND(DJ409&lt;&gt;"", ISERR(_xlfn.NUMBERVALUE(DJ409))), "El valor de educación debe ser un número válido. ", "")
)</f>
        <v/>
      </c>
      <c r="IT409" s="46">
        <f>IF($DS409,
IF( AND(DK409&lt;&gt;"", ISERR(_xlfn.NUMBERVALUE(DK409))), "El valor de reintegro debe ser un número válido. ", "")
)</f>
        <v/>
      </c>
      <c r="IU409" s="46">
        <f>IF($DS409,
IF( AND(DL409&lt;&gt;"", ISERR(_xlfn.NUMBERVALUE(DL409))), "El valor de deuda debe ser un número válido. ", "")
)</f>
        <v/>
      </c>
      <c r="IV409" s="46">
        <f>IF($DS409,
IF( AND(DM409&lt;&gt;"", ISERR(_xlfn.NUMBERVALUE(DM409))), "El valor de otras deducciones debe ser un número válido. ", "")
)</f>
        <v/>
      </c>
      <c r="IW409" s="46">
        <f>IF($DS409,
IF(DN409="","Debes escribir el valor de los devengos totales. ",
IF( ISERR(_xlfn.NUMBERVALUE(DN409)), "El valor de los devengos totales debe ser un número válido. ", "")
)
)</f>
        <v/>
      </c>
      <c r="IX409" s="46">
        <f>IF($DS409,
IF(DO409="","Debes escribir el valor de las deducciones totales. ",
IF( ISERR(_xlfn.NUMBERVALUE(DO409)), "El valor de las deducciones totales debe ser un número válido. ", "")
)
)</f>
        <v/>
      </c>
      <c r="IY409" s="46">
        <f>IF($DS409,
IF(DP409="","Debes escribir el valor del salario total. ",
IF( ISERR(_xlfn.NUMBERVALUE(DP409)), "El valor del salario total debe ser un número válido. ", "")
)
)</f>
        <v/>
      </c>
    </row>
    <row r="410">
      <c r="B410" s="48" t="n">
        <v>398</v>
      </c>
      <c r="C410" s="61">
        <f>IF(AND(DS410,DP410&lt;&gt;""),
IF(DQ410="","OK","Error"),
""
)</f>
        <v/>
      </c>
      <c r="D410" s="53" t="n"/>
      <c r="E410" s="52" t="n"/>
      <c r="F410" s="112" t="n"/>
      <c r="G410" s="52" t="n"/>
      <c r="H410" s="53" t="n"/>
      <c r="I410" s="52" t="n"/>
      <c r="J410" s="52" t="n"/>
      <c r="K410" s="53" t="n"/>
      <c r="L410" s="55" t="n"/>
      <c r="M410" s="108" t="n"/>
      <c r="N410" s="56" t="n"/>
      <c r="O410" s="52" t="n"/>
      <c r="P410" s="52" t="n"/>
      <c r="Q410" s="52" t="n"/>
      <c r="R410" s="52" t="n"/>
      <c r="S410" s="52" t="n"/>
      <c r="T410" s="53" t="n"/>
      <c r="U410" s="52" t="n"/>
      <c r="V410" s="52" t="n"/>
      <c r="W410" s="55" t="n"/>
      <c r="X410" s="55" t="n"/>
      <c r="Y410" s="52" t="n"/>
      <c r="Z410" s="55" t="n"/>
      <c r="AA410" s="52" t="n"/>
      <c r="AB410" s="53" t="n"/>
      <c r="AC410" s="53" t="n"/>
      <c r="AD410" s="53" t="n"/>
      <c r="AE410" s="177" t="n"/>
      <c r="AF410" s="113" t="n"/>
      <c r="AG410" s="177" t="n"/>
      <c r="AH410" s="178" t="n"/>
      <c r="AI410" s="178" t="n"/>
      <c r="AJ410" s="178" t="n"/>
      <c r="AK410" s="114" t="n"/>
      <c r="AL410" s="178" t="n"/>
      <c r="AM410" s="114" t="n"/>
      <c r="AN410" s="178" t="n"/>
      <c r="AO410" s="114" t="n"/>
      <c r="AP410" s="178" t="n"/>
      <c r="AQ410" s="114" t="n"/>
      <c r="AR410" s="178" t="n"/>
      <c r="AS410" s="114" t="n"/>
      <c r="AT410" s="178" t="n"/>
      <c r="AU410" s="114" t="n"/>
      <c r="AV410" s="178" t="n"/>
      <c r="AW410" s="114" t="n"/>
      <c r="AX410" s="178" t="n"/>
      <c r="AY410" s="114" t="n"/>
      <c r="AZ410" s="178" t="n"/>
      <c r="BA410" s="114" t="n"/>
      <c r="BB410" s="178" t="n"/>
      <c r="BC410" s="114" t="n"/>
      <c r="BD410" s="178" t="n"/>
      <c r="BE410" s="178" t="n"/>
      <c r="BF410" s="178" t="n"/>
      <c r="BG410" s="59" t="n"/>
      <c r="BH410" s="178" t="n"/>
      <c r="BI410" s="114" t="n"/>
      <c r="BJ410" s="53" t="n"/>
      <c r="BK410" s="178" t="n"/>
      <c r="BL410" s="114" t="n"/>
      <c r="BM410" s="178" t="n"/>
      <c r="BN410" s="114" t="n"/>
      <c r="BO410" s="178" t="n"/>
      <c r="BP410" s="178" t="n"/>
      <c r="BQ410" s="178" t="n"/>
      <c r="BR410" s="178" t="n"/>
      <c r="BS410" s="178" t="n"/>
      <c r="BT410" s="178" t="n"/>
      <c r="BU410" s="178" t="n"/>
      <c r="BV410" s="178" t="n"/>
      <c r="BW410" s="178" t="n"/>
      <c r="BX410" s="178" t="n"/>
      <c r="BY410" s="178" t="n"/>
      <c r="BZ410" s="178" t="n"/>
      <c r="CA410" s="178" t="n"/>
      <c r="CB410" s="178" t="n"/>
      <c r="CC410" s="178" t="n"/>
      <c r="CD410" s="178" t="n"/>
      <c r="CE410" s="178" t="n"/>
      <c r="CF410" s="178" t="n"/>
      <c r="CG410" s="178" t="n"/>
      <c r="CH410" s="178" t="n"/>
      <c r="CI410" s="178" t="n"/>
      <c r="CJ410" s="178" t="n"/>
      <c r="CK410" s="53" t="n"/>
      <c r="CL410" s="178" t="n"/>
      <c r="CM410" s="178" t="n"/>
      <c r="CN410" s="60" t="n"/>
      <c r="CO410" s="177" t="n"/>
      <c r="CP410" s="178" t="n"/>
      <c r="CQ410" s="60" t="n"/>
      <c r="CR410" s="177" t="n"/>
      <c r="CS410" s="178" t="n"/>
      <c r="CT410" s="59" t="n"/>
      <c r="CU410" s="178" t="n"/>
      <c r="CV410" s="59" t="n"/>
      <c r="CW410" s="178" t="n"/>
      <c r="CX410" s="59" t="n"/>
      <c r="CY410" s="178" t="n"/>
      <c r="CZ410" s="178" t="n"/>
      <c r="DA410" s="178" t="n"/>
      <c r="DB410" s="53" t="n"/>
      <c r="DC410" s="178" t="n"/>
      <c r="DD410" s="178" t="n"/>
      <c r="DE410" s="178" t="n"/>
      <c r="DF410" s="178" t="n"/>
      <c r="DG410" s="178" t="n"/>
      <c r="DH410" s="178" t="n"/>
      <c r="DI410" s="178" t="n"/>
      <c r="DJ410" s="178" t="n"/>
      <c r="DK410" s="178" t="n"/>
      <c r="DL410" s="178" t="n"/>
      <c r="DM410" s="178" t="n"/>
      <c r="DN410" s="177" t="n"/>
      <c r="DO410" s="177" t="n"/>
      <c r="DP410" s="177" t="n"/>
      <c r="DQ410" s="76">
        <f>IF(AND(DS410,DP410&lt;&gt;""),
CONCATENATE(DT410,DU410,DV410,DW410,DX410,DY410,DZ410,EA410,EB410,EC410,ED410,EE410,EF410,EG410,EH410,EI410,EJ410,EK410,EL410,EM410,EN410,EO410,EP410,EQ410,ES410,ET410,EU410,EV410,EW410,EX410,EY410,EZ410,FA410,FC410,FD410,FF410,FG410,FI410,FJ410,FL410,FM410,FO410,FP410,FR410,FS410,FU410,FV410,FX410,FY410,GA410,GB410,GD410,GE410,GF410,GH410,GI410,GJ410,GL410,GM410,GN410,GP410,GQ410,GS410,GT410,GU410,GV410,GW410,GX410,GY410,GZ410,HA410,HB410,HC410,HD410,HE410,HF410,HG410,HH410,HI410,HJ410,HK410,HL410,HM410,HN410,HO410,HQ410,HR410,HS410,HT410,HU410,HV410,HW410,HX410,HY410,IA410,IB410,IC410,ID410,IF410,IG410,IH410,II410,IK410,IL410,IM410,IN410,IO410,IP410,IQ410,IR410,IS410,IT410,IU410,IV410,IW410,IX410,IY410,IZ410),
""
)</f>
        <v/>
      </c>
      <c r="DR410" s="53" t="n"/>
      <c r="DS410" s="46">
        <f>CONCATENATE(D410,$E410,$F410,$G410,H410,$I410,$J410,K410,$L410,$M410,N410,$O410,$P410,$Q410,$R410,$S410,T410,$U410,$V410,$W410,$X410,$Y410,$Z410,$AA410,AB410,AC410,AD410,$AE410,$AF410,$AG410,AH410,AI410,AJ410,AK410,AL410,AM410,AN410,AO410,AP410,AQ410,AR410,AS410,AT410,AU410,AV410,AW410,AX410,AY410,AZ410,BA410,BB410,BC410,BD410,BE410,BF410,BG410,BH410,BI410,BJ410,BK410,BL410,BM410,BN410,BO410,BP410,BQ410,BR410,BS410,BT410,BU410,BV410,BW410,BX410,BY410,BZ410,CA410,CB410,CC410,CD410,CE410,CF410,CG410,CH410,CI410,CJ410,CK410,CL410,CM410,$CN410,$CO410,CP410,$CQ410,$CR410,CS410,CT410,CU410,CV410,CW410,CX410,CY410,CZ410,DA410,DB410,DC410,DD410,DE410,DF410,DG410,DH410,DI410,DJ410,DK410,DL410,DM410,$DN410,$DO410,$DP410,DR410)&lt;&gt;""</f>
        <v/>
      </c>
      <c r="DT410" s="46">
        <f>IF(AND($DS410,$E$4&lt;&gt;""),
IF(LEFT($E$4,2) = "1.",
IF(D410&lt;&gt;"","El CUNE sólo se envía en operaciones de novedad o ajuste. ",""),
IF(D410="","Debes escribir un CUNE válido para realizar operaciones de novedad o ajuste. ","")),
""
)</f>
        <v/>
      </c>
      <c r="DU410" s="46">
        <f>IF($DS410,
IF(E410="","Debes seleccionar el tipo de documento del empleado. ",
IF(_xlfn.IFNA(VLOOKUP(E410,TIPO_DE_DOCUMENTO,1,FALSE),-1)=-1,"El tipo de documento no es válido (por favor seleccionarlo de la lista). ","")
)
)</f>
        <v/>
      </c>
      <c r="DV410" s="46">
        <f>IF($DS410,
IF(F410="","Debes escribir el número de documento del empleado. ","")
)</f>
        <v/>
      </c>
      <c r="DW410" s="46">
        <f>IF($DS410,
IF(G410="","Debes escribir el primer nombre del empleado. ","")
)</f>
        <v/>
      </c>
      <c r="DY410" s="46">
        <f>IF($DS410,
IF(I410="","Debes escribir el primer apellido del empleado. ","")
)</f>
        <v/>
      </c>
      <c r="DZ410" s="46">
        <f>IF($DS410,
IF(J410="","Debes escribir el segundo apellido del empleado. ","")
)</f>
        <v/>
      </c>
      <c r="EB410" s="46">
        <f>IF($DS410,
IF(L410="","Debes escribir la fecha de ingreso del empleado. ",
IF(ISERR(DATE(YEAR(L410),MONTH(L410),DAY(L410))), "El valor ingresado en fecha de ingreso no tiene un formato válido. ","")
)
)</f>
        <v/>
      </c>
      <c r="EC410" s="46">
        <f>IF($DS410,
IF(M410="","Debes escribir el tiempo laborado. ",
IF( IFERROR(INT(M410),1.1) &lt;&gt; IFERROR(_xlfn.NUMBERVALUE(M410),1), "El valor de los días trabajados debe ser un número entero. ", "")
)
)</f>
        <v/>
      </c>
      <c r="ED410" s="46">
        <f>IF($DS410,
IF( AND(N410&lt;&gt;"", ISERR(DATE(YEAR(N410),MONTH(N410),DAY(N410))) ), "El valor ingresado en fecha de ingreso no tiene un formato válido. ",
IF( AND(N410&lt;&gt;"", $E$6&lt;&gt;"", DATE(YEAR(N410), MONTH(N410), 1) &lt;&gt; IFERROR(DATE(MID($E$6, 1, 4), MID($E$6, 6, 2),1), "1/1/1900") ), "La fecha de retiro debe estar dentro del período liquidado. ", "")
)
)</f>
        <v/>
      </c>
      <c r="EE410" s="46">
        <f>IF($DS410,
IF(O410="","Debes seleccionar el tipo de trabajador. ",
IF(_xlfn.IFNA(VLOOKUP(O410,TIPO_DE_TRABAJADOR,1,FALSE),-1)=-1,"El tipo de trabajador no es válido (por favor seleccionarlo de la lista). ","")
)
)</f>
        <v/>
      </c>
      <c r="EF410" s="46">
        <f>IF($DS410,
IF(P410="","Debes seleccionar si es un trabajador dependiente pensionado por vejez. ",
IF(_xlfn.IFNA(VLOOKUP(P410,SUBTIPO_DE_TRABAJADOR,1,FALSE),-1)=-1,"El tipo de trabajador dependiente pensionado por vejez no es válido (por favor seleccionarlo de la lista). ","")
)
)</f>
        <v/>
      </c>
      <c r="EG410" s="46">
        <f>IF($DS410,
IF(Q410="","Debes seleccionar el tipo de contrato del trabajador. ",
IF(_xlfn.IFNA(VLOOKUP(Q410,TIPO_DE_CONTRATO,1,FALSE),-1)=-1,"El tipo de contrato del trabajador no es válido (por favor seleccionarlo de la lista). ","")
)
)</f>
        <v/>
      </c>
      <c r="EH410" s="46">
        <f>IF($DS410,
IF(R410="","Debes seleccionar si es un salario integral. ",
IF(_xlfn.IFNA(VLOOKUP(R410,SI_NO,1,FALSE),-1)=-1,"Valor no válido para salario integral (por favor seleccionarlo de la lista). ","")
)
)</f>
        <v/>
      </c>
      <c r="EI410" s="46">
        <f>IF($DS410,
IF(S410="","Debes seleccionar si el trabajador realiza actividades de riesgo. ",
IF(_xlfn.IFNA(VLOOKUP(S410,SI_NO,1,FALSE),-1)=-1,"Valor no válido para actividad de alto riesgo (por favor seleccionarlo de la lista). ","")
)
)</f>
        <v/>
      </c>
      <c r="EK410" s="46">
        <f>IF($DS410,
IF(U410="","Debes escribir el código del municipio de residencia del trabajador. ",
IF(_xlfn.IFNA(VLOOKUP(U410,MUNICIPIO,1,FALSE),-1)=-1,"El municipio de residencia del trabajador es inválido (por favor seleccionarlo de la lista). ","")
)
)</f>
        <v/>
      </c>
      <c r="EL410" s="46">
        <f>IF($DS410,
IF(V410="","Debes escribir el la dirección de residendia del trabajador. ","")
)</f>
        <v/>
      </c>
      <c r="EM410" s="46">
        <f>IF($DS410,
IF(W410="","Debes escribir la fecha de inicio de la liquidación. ",
IF(ISERR(DATE(YEAR(W410),MONTH(W410),DAY(W410))),"El valor ingresado en fecha de inicio de liquidación no tiene un formato válido. ",
IF( AND($E$6&lt;&gt;"", DATE(YEAR(W410), MONTH(W410), 1) &lt;&gt; IFERROR(DATE(MID($E$6, 1, 4), MID($E$6, 6, 2),1), "1/1/1900") ), "La fecha de inicio de la liquidación debe estar dentro del período liquidado. ", "")
)
)
)</f>
        <v/>
      </c>
      <c r="EN410" s="46">
        <f>IF($DS410,
IF(X410="","Debes escribir la fecha de fin de la liquidación. ",
IF(ISERR(DATE(YEAR(X410),MONTH(X410),DAY(X410))),"El valor ingresado en fecha de fin de liquidación no tiene un formato válido. ",
IF( AND($E$6&lt;&gt;"", DATE(YEAR(X410), MONTH(X410), 1) &lt;&gt; IFERROR(DATE(MID($E$6, 1, 4), MID($E$6, 6, 2),1), "1/1/1900") ), "La fecha de fin de la liquidación debe estar dentro del período liquidado. ", "")
)
)
)</f>
        <v/>
      </c>
      <c r="EO410" s="46">
        <f>IF($DS410,
IF(Y410="","Debes escribir la frecuencia de pago del trabajador. ",
IF(_xlfn.IFNA(VLOOKUP(Y410,PERÍODO_DE_NÓMINA,1,FALSE),-1)=-1,"La frecuencia de pago es inválida (por favor seleccionarlo de la lista). ","")
)
)</f>
        <v/>
      </c>
      <c r="EP410" s="46">
        <f>IF($DS410,
IF(Z410="","Debes escribir la fecha de pago. ",
IF(ISERR(DATE(YEAR(Z410),MONTH(Z410),DAY(Z410))), "El valor ingresado en fecha de pago no tiene un formato válido. ","")
)
)</f>
        <v/>
      </c>
      <c r="EQ410" s="46">
        <f>IF($DS410,
IF(AA410="","Debes escribir el medio de pago. ",
IF(_xlfn.IFNA(VLOOKUP(AA410,MEDIOS_DE_PAGO,1,FALSE),-1)=-1,"El medio de pago es inválido (por favor seleccionarlo de la lista). ","")
)
)</f>
        <v/>
      </c>
      <c r="ER410" s="46">
        <f>OR(AA410='Tablas '!$T$4,AA410='Tablas '!$T$7,AA410='Tablas '!$T$8,AA410='Tablas '!$T$11)</f>
        <v/>
      </c>
      <c r="ES410" s="46">
        <f>IF(AND($DS410,ER410),
IF(AB410="","Debes escribir la entidad bancaria. ",""),
""
)</f>
        <v/>
      </c>
      <c r="ET410" s="46">
        <f>IF(AND($DS410,ER410),
IF(AC410="","Debes escribir el tipo de cuenta bancaria. ",
IF(_xlfn.IFNA(VLOOKUP(AC410,TIPO_DE_CUENTA,1,FALSE),-1)=-1,"El tipo de cuenta bancaria es inválida (por favor seleccionarlo de la lista). ","")
),
""
)</f>
        <v/>
      </c>
      <c r="EU410" s="46">
        <f>IF(AND($DS410,ER410),
IF(AD410="","Debes escribir el número de cuenta bancaria. ",""),
""
)</f>
        <v/>
      </c>
      <c r="EV410" s="46">
        <f>IF($DS410,
IF(AE410="","Debes escribir el valor del sueldo básico. ",
IF( ISERR(_xlfn.NUMBERVALUE(AE410)), "El valor del sueldo básico debe ser un número válido. ", "")
)
)</f>
        <v/>
      </c>
      <c r="EW410" s="46">
        <f>IF($DS410,
IF(AF410="","Debes escribir el número de días trabajados. ",
IF( IFERROR(INT(AF410),1.1) &lt;&gt; IFERROR(_xlfn.NUMBERVALUE(AF410),1), "La cantidad de días trabajados debe ser un número entero. ", "")
)
)</f>
        <v/>
      </c>
      <c r="EX410" s="46">
        <f>IF($DS410,
IF(AG410="","Debes escribir el valor del sueldo trabajado. ",
IF( ISERR(_xlfn.NUMBERVALUE(AG410)), "El valor del sueldo trabajado debe ser un número válido. ", "")
)
)</f>
        <v/>
      </c>
      <c r="EY410" s="46">
        <f>IF($DS410,
IF( AND(AH410&lt;&gt;"", ISERR(_xlfn.NUMBERVALUE(AH410))), "El valor del auxilio de transporte debe ser un número válido. ", "")
)</f>
        <v/>
      </c>
      <c r="EZ410" s="46">
        <f>IF($DS410,
IF( AND(AI410&lt;&gt;"", ISERR(_xlfn.NUMBERVALUE(AI410))), "El valor de viáticos salariales debe ser un número válido. ", "")
)</f>
        <v/>
      </c>
      <c r="FA410" s="46">
        <f>IF($DS410,
IF( AND(AJ410&lt;&gt;"", ISERR(_xlfn.NUMBERVALUE(AJ410))), "El valor de viáticos NO salariales debe ser un número válido. ", "")
)</f>
        <v/>
      </c>
      <c r="FB410" s="46">
        <f>CONCATENATE(AK410,AL410)&lt;&gt;""</f>
        <v/>
      </c>
      <c r="FC410" s="46">
        <f>IF(AND($DS410,FB410),
IF(AK410="","Debes escribir el número de horas extras diurnas. ",
IF( IFERROR(INT(AK410),1.1) &lt;&gt; IFERROR(_xlfn.NUMBERVALUE(AK410),1), "La cantidad de horas extras diurnas debe ser un número entero. ", "")
),
""
)</f>
        <v/>
      </c>
      <c r="FD410" s="46">
        <f>IF(AND($DS410,FB410),
IF(AL410="","Debes escribir el valor de las horas extras diurnas. ",
IF( ISERR(_xlfn.NUMBERVALUE(AL410)), "El valor de las horas extras duirnas debe ser un número válido. ", "")
),
""
)</f>
        <v/>
      </c>
      <c r="FE410" s="46">
        <f>CONCATENATE(AM410,AN410)&lt;&gt;""</f>
        <v/>
      </c>
      <c r="FF410" s="46">
        <f>IF(AND($DS410,FE410),
IF(AM410="","Debes escribir el número de horas extras nocturnas. ",
IF( IFERROR(INT(AM410),1.1) &lt;&gt; IFERROR(_xlfn.NUMBERVALUE(AM410),1), "La cantidad de horas extras nocturnas debe ser un número entero. ", "")
),
""
)</f>
        <v/>
      </c>
      <c r="FG410" s="46">
        <f>IF(AND($DS410,FE410),
IF(AN410="","Debes escribir el valor de las horas extras nocturnas. ",
IF( ISERR(_xlfn.NUMBERVALUE(AN410)), "El valor de las horas extras nocturnas debe ser un número válido. ", "")
),
""
)</f>
        <v/>
      </c>
      <c r="FH410" s="46">
        <f>CONCATENATE(AO410,AP410)&lt;&gt;""</f>
        <v/>
      </c>
      <c r="FI410" s="46">
        <f>IF(AND($DS410,FH410),
IF(AO410="","Debes escribir el número de horas extras diurnas dominicales y festivas. ",
IF( IFERROR(INT(AO410),1.1) &lt;&gt; IFERROR(_xlfn.NUMBERVALUE(AO410),1), "La cantidad de horas extras diurnas dominicales y festivas debe ser un número entero. ", "")
),
""
)</f>
        <v/>
      </c>
      <c r="FJ410" s="46">
        <f>IF(AND($DS410,FH410),
IF(AP410="","Debes escribir el valor de las horas extras diurnas dominicales y festivas. ",
IF( ISERR(_xlfn.NUMBERVALUE(AP410)), "El valor de las horas extras diurnas dominicales y festivas debe ser un número válido. ", "")
),
""
)</f>
        <v/>
      </c>
      <c r="FK410" s="46">
        <f>CONCATENATE(AQ410,AR410)&lt;&gt;""</f>
        <v/>
      </c>
      <c r="FL410" s="46">
        <f>IF(AND($DS410,FK410),
IF(AQ410="","Debes escribir el número de horas extras nocturnas dominicales y festivas. ",
IF( IFERROR(INT(AQ410),1.1) &lt;&gt; IFERROR(_xlfn.NUMBERVALUE(AQ410),1), "La cantidad de horas extras nocturnas dominicales y festivas debe ser un número entero. ", "")
),
""
)</f>
        <v/>
      </c>
      <c r="FM410" s="46">
        <f>IF(AND($DS410,FK410),
IF(AR410="","Debes escribir el valor de las horas extras nocturnas dominicales y festivas. ",
IF( ISERR(_xlfn.NUMBERVALUE(AR410)), "El valor de las horas extras nocturnas dominicales y festivas debe ser un número válido. ", "")
),
""
)</f>
        <v/>
      </c>
      <c r="FN410" s="46">
        <f>CONCATENATE(AS410,AT410)&lt;&gt;""</f>
        <v/>
      </c>
      <c r="FO410" s="46">
        <f>IF(AND($DS410,FN410),
IF(AS410="","Debes escribir el número de horas recargo nocturno. ",
IF( IFERROR(INT(AS410),1.1) &lt;&gt; IFERROR(_xlfn.NUMBERVALUE(AS410),1), "La cantidad de horas recargo nocturno debe ser un número entero. ", "")
),
""
)</f>
        <v/>
      </c>
      <c r="FP410" s="46">
        <f>IF(AND($DS410,FN410),
IF(AT410="","Debes escribir el valor de las horas recargo nocturno. ",
IF( ISERR(_xlfn.NUMBERVALUE(AT410)), "El valor de las horas recargo nocturno debe ser un número válido. ", "")
),
""
)</f>
        <v/>
      </c>
      <c r="FQ410" s="46">
        <f>CONCATENATE(AU410,AV410)&lt;&gt;""</f>
        <v/>
      </c>
      <c r="FR410" s="46">
        <f>IF(AND($DS410,FQ410),
IF(AU410="","Debes escribir el número de horas recargo diurno dominical y festivo. ",
IF( IFERROR(INT(AU410),1.1) &lt;&gt; IFERROR(_xlfn.NUMBERVALUE(AU410),1), "La cantidad de horas recargo diurno dominical y festivo debe ser un número entero. ", "")
),
""
)</f>
        <v/>
      </c>
      <c r="FS410" s="46">
        <f>IF(AND($DS410,FQ410),
IF(AV410="","Debes escribir el valor de las horas recargo diurno dominical y festivo. ",
IF( ISERR(_xlfn.NUMBERVALUE(AV410)), "El valor de las horas recargo diurno dominical y festivo debe ser un número válido. ", "")
),
""
)</f>
        <v/>
      </c>
      <c r="FT410" s="46">
        <f>CONCATENATE(AW410,AX410)&lt;&gt;""</f>
        <v/>
      </c>
      <c r="FU410" s="46">
        <f>IF(AND($DS410,FT410),
IF(AW410="","Debes escribir el número de horas recargo nocturno dominical y festivo. ",
IF( IFERROR(INT(AW410),1.1) &lt;&gt; IFERROR(_xlfn.NUMBERVALUE(AW410),1), "La cantidad de horas recargo nocturno dominical y festivo debe ser un número entero. ", "")
),
""
)</f>
        <v/>
      </c>
      <c r="FV410" s="46">
        <f>IF(AND($DS410,FT410),
IF(AX410="","Debes escribir el valor de las horas recargo nocturno dominical y festivo. ",
IF( ISERR(_xlfn.NUMBERVALUE(AX410)), "El valor de las horas recargo nocturno dominical y festivo debe ser un número válido. ", "")
),
""
)</f>
        <v/>
      </c>
      <c r="FW410" s="46">
        <f>CONCATENATE(AY410,AZ410)&lt;&gt;""</f>
        <v/>
      </c>
      <c r="FX410" s="46">
        <f>IF(AND($DS410,FW410),
IF(AY410="","Debes escribir el número de días de vacaciones comunes. ",
IF( IFERROR(INT(AY410),1.1) &lt;&gt; IFERROR(_xlfn.NUMBERVALUE(AY410),1), "La cantidad de días de vacaciones comunes debe ser un número entero. ", "")
),
""
)</f>
        <v/>
      </c>
      <c r="FY410" s="46">
        <f>IF(AND($DS410,FW410),
IF(AZ410="","Debes escribir el valor de las vacaciones comunes. ",
IF( ISERR(_xlfn.NUMBERVALUE(AZ410)), "El valor de las vacaciones comunes debe ser un número válido. ", "")
),
""
)</f>
        <v/>
      </c>
      <c r="FZ410" s="46">
        <f>CONCATENATE(BA410,BB410)&lt;&gt;""</f>
        <v/>
      </c>
      <c r="GA410" s="46">
        <f>IF(AND($DS410,FZ410),
IF(BA410="","Debes escribir el número de días de vacaciones compensadas. ",
IF( IFERROR(INT(BA410),1.1) &lt;&gt; IFERROR(_xlfn.NUMBERVALUE(BA410),1), "La cantidad de días de vacaciones compensadas debe ser un número entero. ", "")
),
""
)</f>
        <v/>
      </c>
      <c r="GB410" s="46">
        <f>IF(AND($DS410,FZ410),
IF(BB410="","Debes escribir el valor de las vacaciones compensadas. ",
IF( ISERR(_xlfn.NUMBERVALUE(BB410)), "El valor de las vacaciones compensadas debe ser un número válido. ", "")
),
""
)</f>
        <v/>
      </c>
      <c r="GC410" s="46">
        <f>CONCATENATE(BC410,BD410)&lt;&gt;""</f>
        <v/>
      </c>
      <c r="GD410" s="46">
        <f>IF(AND($DS410,GC410),
IF(BC410="","Debes escribir el número de días de prima salarial. ",
IF( IFERROR(INT(BC410),1.1) &lt;&gt; IFERROR(_xlfn.NUMBERVALUE(BC410),1), "La cantidad de días de prima salarial debe ser un número entero. ", "")
),
""
)</f>
        <v/>
      </c>
      <c r="GE410" s="46">
        <f>IF(AND($DS410,GC410),
IF(BD410="","Debes escribir el valor de los días de prima salarial. ",
IF( ISERR(_xlfn.NUMBERVALUE(BD410)), "El valor de los días de prima salarial debe ser un número válido. ", "")
),
""
)</f>
        <v/>
      </c>
      <c r="GF410" s="46">
        <f>IF($DS410,
IF( AND(BE410&lt;&gt;"", ISERR(_xlfn.NUMBERVALUE(BE410))), "El valor de la prima NO saliarial debe ser un número válido. ", "")
)</f>
        <v/>
      </c>
      <c r="GG410" s="46">
        <f>CONCATENATE(BF410,BG410,BH410)&lt;&gt;""</f>
        <v/>
      </c>
      <c r="GH410" s="46">
        <f>IF(AND($DS410,GG410),
IF(BF410="","Debes escribir el valor de las cesantías. ",
IF( ISERR(_xlfn.NUMBERVALUE(BF410)), "El valor de las cesantías debe ser un número válido. ", "")
),
""
)</f>
        <v/>
      </c>
      <c r="GI410" s="46">
        <f>IF(AND($DS410,GG410),
IF(BG410="","Debes escribir el % de cesantías. ",
IF( ISERR(_xlfn.NUMBERVALUE(BG410)), "El % de cesantías debe ser un número válido. ", "")
),
""
)</f>
        <v/>
      </c>
      <c r="GJ410" s="46">
        <f>IF(AND($DS410,GG410),
IF(BH410="","Debes escribir el valor de intereses de cesantías. ",
IF( ISERR(_xlfn.NUMBERVALUE(BH410)), "El valor de intereses de cesantías debe ser un número válido. ", "")
),
""
)</f>
        <v/>
      </c>
      <c r="GK410" s="46">
        <f>CONCATENATE(BI410,BJ410,BK410)&lt;&gt;""</f>
        <v/>
      </c>
      <c r="GL410" s="46">
        <f>IF(AND($DS410,GK410),
IF(BI410="","Debes escribir el número de días de incapacidad. ",
IF( IFERROR(INT(BI410),1.1) &lt;&gt; IFERROR(_xlfn.NUMBERVALUE(BI410),1), "La cantidad de días de incapacidad debe ser un número entero. ", "")
),
""
)</f>
        <v/>
      </c>
      <c r="GM410" s="46">
        <f>IF(AND($DS410,GK410),
IF(BJ410="","Debes escribir el tipo de incapacidad. ",
IF(_xlfn.IFNA(VLOOKUP(BJ410,TIPO_DE_INCAPACIDAD,1,FALSE),-1)=-1,"El tipo de incapacidad es inválida (por favor seleccionarlo de la lista). ","")
),
""
)</f>
        <v/>
      </c>
      <c r="GN410" s="46">
        <f>IF(AND($DS410,GK410),
IF(BK410="","Debes escribir el valor de la incapacidad. ",
IF( ISERR(_xlfn.NUMBERVALUE(BK410)), "El valor de la incapacidad debe ser un número válido. ", "")
),
""
)</f>
        <v/>
      </c>
      <c r="GO410" s="46">
        <f>CONCATENATE(BL410,BM410)&lt;&gt;""</f>
        <v/>
      </c>
      <c r="GP410" s="46">
        <f>IF(AND($DS410,GO410),
IF(BL410="","Debes escribir el número de días de licencia de maternidad o paternidad. ",
IF( IFERROR(INT(BL410),1.1) &lt;&gt; IFERROR(_xlfn.NUMBERVALUE(BL410),1), "La cantidad de días de licencia de maternidad o paternidad debe ser un número entero. ", "")
),
""
)</f>
        <v/>
      </c>
      <c r="GQ410" s="46">
        <f>IF(AND($DS410,GO410),
IF(BM410="","Debes escribir el valor de la licencia de maternidad o paternidad. ",
IF( ISERR(_xlfn.NUMBERVALUE(BM410)), "El valor de la licencia de maternidad o paternidad debe ser un número válido. ", "")
),
""
)</f>
        <v/>
      </c>
      <c r="GR410" s="46">
        <f>CONCATENATE(BN410,BO410)&lt;&gt;""</f>
        <v/>
      </c>
      <c r="GS410" s="46">
        <f>IF(AND($DS410,GR410),
IF(BN410="","Debes escribir el número de días de licencia remunerada. ",
IF( IFERROR(INT(BN410),1.1) &lt;&gt; IFERROR(_xlfn.NUMBERVALUE(BN410),1), "La cantidad de días de licencia remunerada debe ser un número entero. ", "")
),
""
)</f>
        <v/>
      </c>
      <c r="GT410" s="46">
        <f>IF(AND($DS410,GR410),
IF(BO410="","Debes escribir el valor de la licencia remunerada. ",
IF( ISERR(_xlfn.NUMBERVALUE(BO410)), "El valor de la licencia remunerada debe ser un número válido. ", "")
),
""
)</f>
        <v/>
      </c>
      <c r="GU410" s="46">
        <f>IF($DS410,
IF( AND(BP410&lt;&gt;"", ISERR(_xlfn.NUMBERVALUE(BP410))), "El valor de la licencia NO remunerada debe ser un número válido. ", "")
)</f>
        <v/>
      </c>
      <c r="GV410" s="46">
        <f>IF($DS410,
IF( AND(BQ410&lt;&gt;"", ISERR(_xlfn.NUMBERVALUE(BQ410))), "El valor de auxilios salariales debe ser un número válido. ", "")
)</f>
        <v/>
      </c>
      <c r="GW410" s="46">
        <f>IF($DS410,
IF( AND(BR410&lt;&gt;"", ISERR(_xlfn.NUMBERVALUE(BR410))), "El valor de auxilios NO salariales debe ser un número válido. ", "")
)</f>
        <v/>
      </c>
      <c r="GX410" s="46">
        <f>IF($DS410,
IF( AND(BS410&lt;&gt;"", ISERR(_xlfn.NUMBERVALUE(BS410))), "El valor de bonos salariales debe ser un número válido. ", "")
)</f>
        <v/>
      </c>
      <c r="GY410" s="46">
        <f>IF($DS410,
IF( AND(BT410&lt;&gt;"", ISERR(_xlfn.NUMBERVALUE(BT410))), "El valor de bonos NO salariales debe ser un número válido. ", "")
)</f>
        <v/>
      </c>
      <c r="GZ410" s="46">
        <f>IF($DS410,
IF( AND(BU410&lt;&gt;"", ISERR(_xlfn.NUMBERVALUE(BU410))), "El valor de bonos salariales de alimentación debe ser un número válido. ", "")
)</f>
        <v/>
      </c>
      <c r="HA410" s="46">
        <f>IF($DS410,
IF( AND(BV410&lt;&gt;"", ISERR(_xlfn.NUMBERVALUE(BV410))), "El valor de bonos NO salariales de alimentación debe ser un número válido. ", "")
)</f>
        <v/>
      </c>
      <c r="HB410" s="46">
        <f>IF($DS410,
IF( AND(BW410&lt;&gt;"", ISERR(_xlfn.NUMBERVALUE(BW410))), "El valor de bonificaciones salariales debe ser un número válido. ", "")
)</f>
        <v/>
      </c>
      <c r="HC410" s="46">
        <f>IF($DS410,
IF( AND(BX410&lt;&gt;"", ISERR(_xlfn.NUMBERVALUE(BX410))), "El valor de bonificaciones NO salariales debe ser un número válido. ", "")
)</f>
        <v/>
      </c>
      <c r="HD410" s="46">
        <f>IF($DS410,
IF( AND(BY410&lt;&gt;"", ISERR(_xlfn.NUMBERVALUE(BY410))), "El valor de compensaciones ordinarias debe ser un número válido. ", "")
)</f>
        <v/>
      </c>
      <c r="HE410" s="46">
        <f>IF($DS410,
IF( AND(BZ410&lt;&gt;"", ISERR(_xlfn.NUMBERVALUE(BZ410))), "El valor de compensaciones extraordinarias debe ser un número válido. ", "")
)</f>
        <v/>
      </c>
      <c r="HF410" s="46">
        <f>IF($DS410,
IF( AND(CA410&lt;&gt;"", ISERR(_xlfn.NUMBERVALUE(CA410))), "El valor de comisiones debe ser un número válido. ", "")
)</f>
        <v/>
      </c>
      <c r="HG410" s="46">
        <f>IF($DS410,
IF( AND(CB410&lt;&gt;"", ISERR(_xlfn.NUMBERVALUE(CB410))), "El valor de ausencia por huega debe ser un número válido. ", "")
)</f>
        <v/>
      </c>
      <c r="HH410" s="46">
        <f>IF($DS410,
IF( AND(CC410&lt;&gt;"", ISERR(_xlfn.NUMBERVALUE(CC410))), "El valor de anticipos debe ser un número válido. ", "")
)</f>
        <v/>
      </c>
      <c r="HI410" s="46">
        <f>IF($DS410,
IF( AND(CD410&lt;&gt;"", ISERR(_xlfn.NUMBERVALUE(CD410))), "El valor de pagos a terceros debe ser un número válido. ", "")
)</f>
        <v/>
      </c>
      <c r="HJ410" s="46">
        <f>IF($DS410,
IF( AND(CE410&lt;&gt;"", ISERR(_xlfn.NUMBERVALUE(CE410))), "El valor de dotación debe ser un número válido. ", "")
)</f>
        <v/>
      </c>
      <c r="HK410" s="46">
        <f>IF($DS410,
IF( AND(CF410&lt;&gt;"", ISERR(_xlfn.NUMBERVALUE(CF410))), "El valor de apoyo sostenibilidad debe ser un número válido. ", "")
)</f>
        <v/>
      </c>
      <c r="HL410" s="46">
        <f>IF($DS410,
IF( AND(CG410&lt;&gt;"", ISERR(_xlfn.NUMBERVALUE(CG410))), "El valor de teletrabajo debe ser un número válido. ", "")
)</f>
        <v/>
      </c>
      <c r="HM410" s="46">
        <f>IF($DS410,
IF( AND(CH410&lt;&gt;"", ISERR(_xlfn.NUMBERVALUE(CH410))), "El valor de bonificación de retiro debe ser un número válido. ", "")
)</f>
        <v/>
      </c>
      <c r="HN410" s="46">
        <f>IF($DS410,
IF( AND(CI410&lt;&gt;"", ISERR(_xlfn.NUMBERVALUE(CI410))), "El valor de indemnización de retiro debe ser un número válido. ", "")
)</f>
        <v/>
      </c>
      <c r="HO410" s="46">
        <f>IF($DS410,
IF( AND(CJ410&lt;&gt;"", ISERR(_xlfn.NUMBERVALUE(CJ410))), "El valor de reintegros debe ser un número válido. ", "")
)</f>
        <v/>
      </c>
      <c r="HP410" s="46">
        <f>CONCATENATE(CK410,CL410,CM410)&lt;&gt;""</f>
        <v/>
      </c>
      <c r="HQ410" s="46">
        <f>IF(AND($DS410,HP410),
IF(CK410="","Debes escribir la descripción de otro concepto no categorizado. ",""),
""
)</f>
        <v/>
      </c>
      <c r="HR410" s="46">
        <f>IF(AND($DS410,HP410),
IF(CONCATENATE(CL410,CM410)="","Debes escribir al menos un valor de concepto no categorizado (salarial o no salarial). ",
IF(ISERR(_xlfn.NUMBERVALUE(CL410)),"El valor salarial concepto no categorizado debe ser un número válido. ","")
),
""
)</f>
        <v/>
      </c>
      <c r="HS410" s="46">
        <f>IF(AND($DS410,HP410),
IF(CONCATENATE(CL410,CM410)="","Debes escribir al menos un valor de concepto no categorizado (salarial o no salarial). ",
IF(ISERR(_xlfn.NUMBERVALUE(CM410)),"El valor NO salarial concepto no categorizado debe ser un número válido. ","")
),
""
)</f>
        <v/>
      </c>
      <c r="HT410" s="46">
        <f>IF($DS410,
IF(CN410="","Debes escribir el porcentaje del aporte a salud. ",
IF( ISERR(_xlfn.NUMBERVALUE(CN410)), "El valor del porcentaje del aporte a salud debe ser un número válido. ", "")
)
)</f>
        <v/>
      </c>
      <c r="HU410" s="46">
        <f>IF($DS410,
IF(CO410="","Debes escribir el valor del aporte a salud. ",
IF( ISERR(_xlfn.NUMBERVALUE(CO410)), "El valor del aporte a salud debe ser un número válido. ", "")
)
)</f>
        <v/>
      </c>
      <c r="HV410" s="46">
        <f>IF($DS410,
IF( AND(CP410&lt;&gt;"", ISERR(_xlfn.NUMBERVALUE(CP410))), "El valor plan complementario debe ser un número válido. ", "")
)</f>
        <v/>
      </c>
      <c r="HW410" s="46">
        <f>IF($DS410,
IF(CQ410="","Debes escribir el porcentaje del aporte a pensión. ",
IF( ISERR(_xlfn.NUMBERVALUE(CQ410)), "El valor del porcentaje del aporte a pensión debe ser un número válido. ", "")
)
)</f>
        <v/>
      </c>
      <c r="HX410" s="46">
        <f>IF($DS410,
IF(CR410="","Debes escribir el valor del aporte a pensión. ",
IF( ISERR(_xlfn.NUMBERVALUE(CR410)), "El valor del aporte a salud debe ser un número válido. ", "")
)
)</f>
        <v/>
      </c>
      <c r="HY410" s="46">
        <f>IF($DS410,
IF( AND(CS410&lt;&gt;"", ISERR(_xlfn.NUMBERVALUE(CS410))), "El valor pensión voluntaria debe ser un número válido. ", "")
)</f>
        <v/>
      </c>
      <c r="HZ410" s="46">
        <f>CONCATENATE(CT410,CU410,CV410,CW410)&lt;&gt;""</f>
        <v/>
      </c>
      <c r="IA410" s="46">
        <f>IF(AND($DS410,HZ410),
IF(CT410="","Debes escribir el % del fondo de seguridad pensional. ",
IF( ISERR(_xlfn.NUMBERVALUE(CT410)), "El % del fondo de seguridad debe ser un número válido. ", "")
),
""
)</f>
        <v/>
      </c>
      <c r="IB410" s="46">
        <f>IF(AND($DS410,HZ410),
IF(CU410="","Debes escribir el valor del aporte al fondo de solidaridad pensional. ",
IF( ISERR(_xlfn.NUMBERVALUE(CU410)), "El valor del aporte al fondo de solidaridad pensional debe ser un número válido. ", "")
),
""
)</f>
        <v/>
      </c>
      <c r="IC410" s="46">
        <f>IF(AND($DS410,HZ410),
IF(CV410="","Debes escribir el % del fondo de subsistencia. ",
IF( ISERR(_xlfn.NUMBERVALUE(CV410)), "El % del fondo de subsistencia debe ser un número válido. ", "")
),
""
)</f>
        <v/>
      </c>
      <c r="ID410" s="46">
        <f>IF(AND($DS410,HZ410),
IF(CW410="","Debes escribir el valor del fondo de subsistencia. ",
IF( ISERR(_xlfn.NUMBERVALUE(CW410)), "El valor del fondo de subsistencia debe ser un número válido. ", "")
),
""
)</f>
        <v/>
      </c>
      <c r="IE410" s="46">
        <f>CONCATENATE(CX410,CY410)&lt;&gt;""</f>
        <v/>
      </c>
      <c r="IF410" s="46">
        <f>IF(AND($DS410,IE410),
IF(CX410="","Debes escribir el % de sindicato. ",
IF( ISERR(_xlfn.NUMBERVALUE(CX410)), "El % de sindicato debe ser un número válido. ", "")
),
""
)</f>
        <v/>
      </c>
      <c r="IG410" s="46">
        <f>IF(AND($DS410,IE410),
IF(CY410="","Debes escribir el valor del sindicato. ",
IF( ISERR(_xlfn.NUMBERVALUE(CY410)), "El valor del sindicato debe ser un número válido. ", "")
),
""
)</f>
        <v/>
      </c>
      <c r="IH410" s="46">
        <f>IF($DS410,
IF( AND(CZ410&lt;&gt;"", ISERR(_xlfn.NUMBERVALUE(CZ410))), "El valor de sanción pública debe ser un número válido. ", "")
)</f>
        <v/>
      </c>
      <c r="II410" s="46">
        <f>IF($DS410,
IF( AND(DA410&lt;&gt;"", ISERR(_xlfn.NUMBERVALUE(DA410))), "El valor de sanción privada debe ser un número válido. ", "")
)</f>
        <v/>
      </c>
      <c r="IJ410" s="46">
        <f>CONCATENATE(DB410,DC410)&lt;&gt;""</f>
        <v/>
      </c>
      <c r="IK410" s="46">
        <f>IF(AND($DS410,IJ410),
IF(DB410="","Debes escribir la descripción de libranza. ",""),
""
)</f>
        <v/>
      </c>
      <c r="IL410" s="46">
        <f>IF(AND($DS410,IJ410),
IF(DC410="","Debes escribir la cuota libranza. ",
IF(ISERR(_xlfn.NUMBERVALUE(DC410)),"El valor de la cuota libranza debe ser un número válido. ","")
),
""
)</f>
        <v/>
      </c>
      <c r="IM410" s="46">
        <f>IF($DS410,
IF( AND(DD410&lt;&gt;"", ISERR(_xlfn.NUMBERVALUE(DD410))), "El valor de pagos a terceros debe ser un número válido. ", "")
)</f>
        <v/>
      </c>
      <c r="IN410" s="46">
        <f>IF($DS410,
IF( AND(DE410&lt;&gt;"", ISERR(_xlfn.NUMBERVALUE(DE410))), "El valor de anticipos debe ser un número válido. ", "")
)</f>
        <v/>
      </c>
      <c r="IO410" s="46">
        <f>IF($DS410,
IF( AND(DF410&lt;&gt;"", ISERR(_xlfn.NUMBERVALUE(DF410))), "El valor de AFC debe ser un número válido. ", "")
)</f>
        <v/>
      </c>
      <c r="IP410" s="46">
        <f>IF($DS410,
IF( AND(DG410&lt;&gt;"", ISERR(_xlfn.NUMBERVALUE(DG410))), "El valor de rete-fuente debe ser un número válido. ", "")
)</f>
        <v/>
      </c>
      <c r="IQ410" s="46">
        <f>IF($DS410,
IF( AND(DH410&lt;&gt;"", ISERR(_xlfn.NUMBERVALUE(DH410))), "El valor de cooperativa de trabajo debe ser un número válido. ", "")
)</f>
        <v/>
      </c>
      <c r="IR410" s="46">
        <f>IF($DS410,
IF( AND(DI410&lt;&gt;"", ISERR(_xlfn.NUMBERVALUE(DI410))), "El valor de embargo fiscal debe ser un número válido. ", "")
)</f>
        <v/>
      </c>
      <c r="IS410" s="46">
        <f>IF($DS410,
IF( AND(DJ410&lt;&gt;"", ISERR(_xlfn.NUMBERVALUE(DJ410))), "El valor de educación debe ser un número válido. ", "")
)</f>
        <v/>
      </c>
      <c r="IT410" s="46">
        <f>IF($DS410,
IF( AND(DK410&lt;&gt;"", ISERR(_xlfn.NUMBERVALUE(DK410))), "El valor de reintegro debe ser un número válido. ", "")
)</f>
        <v/>
      </c>
      <c r="IU410" s="46">
        <f>IF($DS410,
IF( AND(DL410&lt;&gt;"", ISERR(_xlfn.NUMBERVALUE(DL410))), "El valor de deuda debe ser un número válido. ", "")
)</f>
        <v/>
      </c>
      <c r="IV410" s="46">
        <f>IF($DS410,
IF( AND(DM410&lt;&gt;"", ISERR(_xlfn.NUMBERVALUE(DM410))), "El valor de otras deducciones debe ser un número válido. ", "")
)</f>
        <v/>
      </c>
      <c r="IW410" s="46">
        <f>IF($DS410,
IF(DN410="","Debes escribir el valor de los devengos totales. ",
IF( ISERR(_xlfn.NUMBERVALUE(DN410)), "El valor de los devengos totales debe ser un número válido. ", "")
)
)</f>
        <v/>
      </c>
      <c r="IX410" s="46">
        <f>IF($DS410,
IF(DO410="","Debes escribir el valor de las deducciones totales. ",
IF( ISERR(_xlfn.NUMBERVALUE(DO410)), "El valor de las deducciones totales debe ser un número válido. ", "")
)
)</f>
        <v/>
      </c>
      <c r="IY410" s="46">
        <f>IF($DS410,
IF(DP410="","Debes escribir el valor del salario total. ",
IF( ISERR(_xlfn.NUMBERVALUE(DP410)), "El valor del salario total debe ser un número válido. ", "")
)
)</f>
        <v/>
      </c>
    </row>
    <row r="411">
      <c r="B411" s="48" t="n">
        <v>399</v>
      </c>
      <c r="C411" s="61">
        <f>IF(AND(DS411,DP411&lt;&gt;""),
IF(DQ411="","OK","Error"),
""
)</f>
        <v/>
      </c>
      <c r="D411" s="53" t="n"/>
      <c r="E411" s="52" t="n"/>
      <c r="F411" s="112" t="n"/>
      <c r="G411" s="52" t="n"/>
      <c r="H411" s="53" t="n"/>
      <c r="I411" s="52" t="n"/>
      <c r="J411" s="52" t="n"/>
      <c r="K411" s="53" t="n"/>
      <c r="L411" s="55" t="n"/>
      <c r="M411" s="108" t="n"/>
      <c r="N411" s="56" t="n"/>
      <c r="O411" s="52" t="n"/>
      <c r="P411" s="52" t="n"/>
      <c r="Q411" s="52" t="n"/>
      <c r="R411" s="52" t="n"/>
      <c r="S411" s="52" t="n"/>
      <c r="T411" s="53" t="n"/>
      <c r="U411" s="52" t="n"/>
      <c r="V411" s="52" t="n"/>
      <c r="W411" s="55" t="n"/>
      <c r="X411" s="55" t="n"/>
      <c r="Y411" s="52" t="n"/>
      <c r="Z411" s="55" t="n"/>
      <c r="AA411" s="52" t="n"/>
      <c r="AB411" s="53" t="n"/>
      <c r="AC411" s="53" t="n"/>
      <c r="AD411" s="53" t="n"/>
      <c r="AE411" s="177" t="n"/>
      <c r="AF411" s="113" t="n"/>
      <c r="AG411" s="177" t="n"/>
      <c r="AH411" s="178" t="n"/>
      <c r="AI411" s="178" t="n"/>
      <c r="AJ411" s="178" t="n"/>
      <c r="AK411" s="114" t="n"/>
      <c r="AL411" s="178" t="n"/>
      <c r="AM411" s="114" t="n"/>
      <c r="AN411" s="178" t="n"/>
      <c r="AO411" s="114" t="n"/>
      <c r="AP411" s="178" t="n"/>
      <c r="AQ411" s="114" t="n"/>
      <c r="AR411" s="178" t="n"/>
      <c r="AS411" s="114" t="n"/>
      <c r="AT411" s="178" t="n"/>
      <c r="AU411" s="114" t="n"/>
      <c r="AV411" s="178" t="n"/>
      <c r="AW411" s="114" t="n"/>
      <c r="AX411" s="178" t="n"/>
      <c r="AY411" s="114" t="n"/>
      <c r="AZ411" s="178" t="n"/>
      <c r="BA411" s="114" t="n"/>
      <c r="BB411" s="178" t="n"/>
      <c r="BC411" s="114" t="n"/>
      <c r="BD411" s="178" t="n"/>
      <c r="BE411" s="178" t="n"/>
      <c r="BF411" s="178" t="n"/>
      <c r="BG411" s="59" t="n"/>
      <c r="BH411" s="178" t="n"/>
      <c r="BI411" s="114" t="n"/>
      <c r="BJ411" s="53" t="n"/>
      <c r="BK411" s="178" t="n"/>
      <c r="BL411" s="114" t="n"/>
      <c r="BM411" s="178" t="n"/>
      <c r="BN411" s="114" t="n"/>
      <c r="BO411" s="178" t="n"/>
      <c r="BP411" s="178" t="n"/>
      <c r="BQ411" s="178" t="n"/>
      <c r="BR411" s="178" t="n"/>
      <c r="BS411" s="178" t="n"/>
      <c r="BT411" s="178" t="n"/>
      <c r="BU411" s="178" t="n"/>
      <c r="BV411" s="178" t="n"/>
      <c r="BW411" s="178" t="n"/>
      <c r="BX411" s="178" t="n"/>
      <c r="BY411" s="178" t="n"/>
      <c r="BZ411" s="178" t="n"/>
      <c r="CA411" s="178" t="n"/>
      <c r="CB411" s="178" t="n"/>
      <c r="CC411" s="178" t="n"/>
      <c r="CD411" s="178" t="n"/>
      <c r="CE411" s="178" t="n"/>
      <c r="CF411" s="178" t="n"/>
      <c r="CG411" s="178" t="n"/>
      <c r="CH411" s="178" t="n"/>
      <c r="CI411" s="178" t="n"/>
      <c r="CJ411" s="178" t="n"/>
      <c r="CK411" s="53" t="n"/>
      <c r="CL411" s="178" t="n"/>
      <c r="CM411" s="178" t="n"/>
      <c r="CN411" s="60" t="n"/>
      <c r="CO411" s="177" t="n"/>
      <c r="CP411" s="178" t="n"/>
      <c r="CQ411" s="60" t="n"/>
      <c r="CR411" s="177" t="n"/>
      <c r="CS411" s="178" t="n"/>
      <c r="CT411" s="59" t="n"/>
      <c r="CU411" s="178" t="n"/>
      <c r="CV411" s="59" t="n"/>
      <c r="CW411" s="178" t="n"/>
      <c r="CX411" s="59" t="n"/>
      <c r="CY411" s="178" t="n"/>
      <c r="CZ411" s="178" t="n"/>
      <c r="DA411" s="178" t="n"/>
      <c r="DB411" s="53" t="n"/>
      <c r="DC411" s="178" t="n"/>
      <c r="DD411" s="178" t="n"/>
      <c r="DE411" s="178" t="n"/>
      <c r="DF411" s="178" t="n"/>
      <c r="DG411" s="178" t="n"/>
      <c r="DH411" s="178" t="n"/>
      <c r="DI411" s="178" t="n"/>
      <c r="DJ411" s="178" t="n"/>
      <c r="DK411" s="178" t="n"/>
      <c r="DL411" s="178" t="n"/>
      <c r="DM411" s="178" t="n"/>
      <c r="DN411" s="177" t="n"/>
      <c r="DO411" s="177" t="n"/>
      <c r="DP411" s="177" t="n"/>
      <c r="DQ411" s="76">
        <f>IF(AND(DS411,DP411&lt;&gt;""),
CONCATENATE(DT411,DU411,DV411,DW411,DX411,DY411,DZ411,EA411,EB411,EC411,ED411,EE411,EF411,EG411,EH411,EI411,EJ411,EK411,EL411,EM411,EN411,EO411,EP411,EQ411,ES411,ET411,EU411,EV411,EW411,EX411,EY411,EZ411,FA411,FC411,FD411,FF411,FG411,FI411,FJ411,FL411,FM411,FO411,FP411,FR411,FS411,FU411,FV411,FX411,FY411,GA411,GB411,GD411,GE411,GF411,GH411,GI411,GJ411,GL411,GM411,GN411,GP411,GQ411,GS411,GT411,GU411,GV411,GW411,GX411,GY411,GZ411,HA411,HB411,HC411,HD411,HE411,HF411,HG411,HH411,HI411,HJ411,HK411,HL411,HM411,HN411,HO411,HQ411,HR411,HS411,HT411,HU411,HV411,HW411,HX411,HY411,IA411,IB411,IC411,ID411,IF411,IG411,IH411,II411,IK411,IL411,IM411,IN411,IO411,IP411,IQ411,IR411,IS411,IT411,IU411,IV411,IW411,IX411,IY411,IZ411),
""
)</f>
        <v/>
      </c>
      <c r="DR411" s="53" t="n"/>
      <c r="DS411" s="46">
        <f>CONCATENATE(D411,$E411,$F411,$G411,H411,$I411,$J411,K411,$L411,$M411,N411,$O411,$P411,$Q411,$R411,$S411,T411,$U411,$V411,$W411,$X411,$Y411,$Z411,$AA411,AB411,AC411,AD411,$AE411,$AF411,$AG411,AH411,AI411,AJ411,AK411,AL411,AM411,AN411,AO411,AP411,AQ411,AR411,AS411,AT411,AU411,AV411,AW411,AX411,AY411,AZ411,BA411,BB411,BC411,BD411,BE411,BF411,BG411,BH411,BI411,BJ411,BK411,BL411,BM411,BN411,BO411,BP411,BQ411,BR411,BS411,BT411,BU411,BV411,BW411,BX411,BY411,BZ411,CA411,CB411,CC411,CD411,CE411,CF411,CG411,CH411,CI411,CJ411,CK411,CL411,CM411,$CN411,$CO411,CP411,$CQ411,$CR411,CS411,CT411,CU411,CV411,CW411,CX411,CY411,CZ411,DA411,DB411,DC411,DD411,DE411,DF411,DG411,DH411,DI411,DJ411,DK411,DL411,DM411,$DN411,$DO411,$DP411,DR411)&lt;&gt;""</f>
        <v/>
      </c>
      <c r="DT411" s="46">
        <f>IF(AND($DS411,$E$4&lt;&gt;""),
IF(LEFT($E$4,2) = "1.",
IF(D411&lt;&gt;"","El CUNE sólo se envía en operaciones de novedad o ajuste. ",""),
IF(D411="","Debes escribir un CUNE válido para realizar operaciones de novedad o ajuste. ","")),
""
)</f>
        <v/>
      </c>
      <c r="DU411" s="46">
        <f>IF($DS411,
IF(E411="","Debes seleccionar el tipo de documento del empleado. ",
IF(_xlfn.IFNA(VLOOKUP(E411,TIPO_DE_DOCUMENTO,1,FALSE),-1)=-1,"El tipo de documento no es válido (por favor seleccionarlo de la lista). ","")
)
)</f>
        <v/>
      </c>
      <c r="DV411" s="46">
        <f>IF($DS411,
IF(F411="","Debes escribir el número de documento del empleado. ","")
)</f>
        <v/>
      </c>
      <c r="DW411" s="46">
        <f>IF($DS411,
IF(G411="","Debes escribir el primer nombre del empleado. ","")
)</f>
        <v/>
      </c>
      <c r="DY411" s="46">
        <f>IF($DS411,
IF(I411="","Debes escribir el primer apellido del empleado. ","")
)</f>
        <v/>
      </c>
      <c r="DZ411" s="46">
        <f>IF($DS411,
IF(J411="","Debes escribir el segundo apellido del empleado. ","")
)</f>
        <v/>
      </c>
      <c r="EB411" s="46">
        <f>IF($DS411,
IF(L411="","Debes escribir la fecha de ingreso del empleado. ",
IF(ISERR(DATE(YEAR(L411),MONTH(L411),DAY(L411))), "El valor ingresado en fecha de ingreso no tiene un formato válido. ","")
)
)</f>
        <v/>
      </c>
      <c r="EC411" s="46">
        <f>IF($DS411,
IF(M411="","Debes escribir el tiempo laborado. ",
IF( IFERROR(INT(M411),1.1) &lt;&gt; IFERROR(_xlfn.NUMBERVALUE(M411),1), "El valor de los días trabajados debe ser un número entero. ", "")
)
)</f>
        <v/>
      </c>
      <c r="ED411" s="46">
        <f>IF($DS411,
IF( AND(N411&lt;&gt;"", ISERR(DATE(YEAR(N411),MONTH(N411),DAY(N411))) ), "El valor ingresado en fecha de ingreso no tiene un formato válido. ",
IF( AND(N411&lt;&gt;"", $E$6&lt;&gt;"", DATE(YEAR(N411), MONTH(N411), 1) &lt;&gt; IFERROR(DATE(MID($E$6, 1, 4), MID($E$6, 6, 2),1), "1/1/1900") ), "La fecha de retiro debe estar dentro del período liquidado. ", "")
)
)</f>
        <v/>
      </c>
      <c r="EE411" s="46">
        <f>IF($DS411,
IF(O411="","Debes seleccionar el tipo de trabajador. ",
IF(_xlfn.IFNA(VLOOKUP(O411,TIPO_DE_TRABAJADOR,1,FALSE),-1)=-1,"El tipo de trabajador no es válido (por favor seleccionarlo de la lista). ","")
)
)</f>
        <v/>
      </c>
      <c r="EF411" s="46">
        <f>IF($DS411,
IF(P411="","Debes seleccionar si es un trabajador dependiente pensionado por vejez. ",
IF(_xlfn.IFNA(VLOOKUP(P411,SUBTIPO_DE_TRABAJADOR,1,FALSE),-1)=-1,"El tipo de trabajador dependiente pensionado por vejez no es válido (por favor seleccionarlo de la lista). ","")
)
)</f>
        <v/>
      </c>
      <c r="EG411" s="46">
        <f>IF($DS411,
IF(Q411="","Debes seleccionar el tipo de contrato del trabajador. ",
IF(_xlfn.IFNA(VLOOKUP(Q411,TIPO_DE_CONTRATO,1,FALSE),-1)=-1,"El tipo de contrato del trabajador no es válido (por favor seleccionarlo de la lista). ","")
)
)</f>
        <v/>
      </c>
      <c r="EH411" s="46">
        <f>IF($DS411,
IF(R411="","Debes seleccionar si es un salario integral. ",
IF(_xlfn.IFNA(VLOOKUP(R411,SI_NO,1,FALSE),-1)=-1,"Valor no válido para salario integral (por favor seleccionarlo de la lista). ","")
)
)</f>
        <v/>
      </c>
      <c r="EI411" s="46">
        <f>IF($DS411,
IF(S411="","Debes seleccionar si el trabajador realiza actividades de riesgo. ",
IF(_xlfn.IFNA(VLOOKUP(S411,SI_NO,1,FALSE),-1)=-1,"Valor no válido para actividad de alto riesgo (por favor seleccionarlo de la lista). ","")
)
)</f>
        <v/>
      </c>
      <c r="EK411" s="46">
        <f>IF($DS411,
IF(U411="","Debes escribir el código del municipio de residencia del trabajador. ",
IF(_xlfn.IFNA(VLOOKUP(U411,MUNICIPIO,1,FALSE),-1)=-1,"El municipio de residencia del trabajador es inválido (por favor seleccionarlo de la lista). ","")
)
)</f>
        <v/>
      </c>
      <c r="EL411" s="46">
        <f>IF($DS411,
IF(V411="","Debes escribir el la dirección de residendia del trabajador. ","")
)</f>
        <v/>
      </c>
      <c r="EM411" s="46">
        <f>IF($DS411,
IF(W411="","Debes escribir la fecha de inicio de la liquidación. ",
IF(ISERR(DATE(YEAR(W411),MONTH(W411),DAY(W411))),"El valor ingresado en fecha de inicio de liquidación no tiene un formato válido. ",
IF( AND($E$6&lt;&gt;"", DATE(YEAR(W411), MONTH(W411), 1) &lt;&gt; IFERROR(DATE(MID($E$6, 1, 4), MID($E$6, 6, 2),1), "1/1/1900") ), "La fecha de inicio de la liquidación debe estar dentro del período liquidado. ", "")
)
)
)</f>
        <v/>
      </c>
      <c r="EN411" s="46">
        <f>IF($DS411,
IF(X411="","Debes escribir la fecha de fin de la liquidación. ",
IF(ISERR(DATE(YEAR(X411),MONTH(X411),DAY(X411))),"El valor ingresado en fecha de fin de liquidación no tiene un formato válido. ",
IF( AND($E$6&lt;&gt;"", DATE(YEAR(X411), MONTH(X411), 1) &lt;&gt; IFERROR(DATE(MID($E$6, 1, 4), MID($E$6, 6, 2),1), "1/1/1900") ), "La fecha de fin de la liquidación debe estar dentro del período liquidado. ", "")
)
)
)</f>
        <v/>
      </c>
      <c r="EO411" s="46">
        <f>IF($DS411,
IF(Y411="","Debes escribir la frecuencia de pago del trabajador. ",
IF(_xlfn.IFNA(VLOOKUP(Y411,PERÍODO_DE_NÓMINA,1,FALSE),-1)=-1,"La frecuencia de pago es inválida (por favor seleccionarlo de la lista). ","")
)
)</f>
        <v/>
      </c>
      <c r="EP411" s="46">
        <f>IF($DS411,
IF(Z411="","Debes escribir la fecha de pago. ",
IF(ISERR(DATE(YEAR(Z411),MONTH(Z411),DAY(Z411))), "El valor ingresado en fecha de pago no tiene un formato válido. ","")
)
)</f>
        <v/>
      </c>
      <c r="EQ411" s="46">
        <f>IF($DS411,
IF(AA411="","Debes escribir el medio de pago. ",
IF(_xlfn.IFNA(VLOOKUP(AA411,MEDIOS_DE_PAGO,1,FALSE),-1)=-1,"El medio de pago es inválido (por favor seleccionarlo de la lista). ","")
)
)</f>
        <v/>
      </c>
      <c r="ER411" s="46">
        <f>OR(AA411='Tablas '!$T$4,AA411='Tablas '!$T$7,AA411='Tablas '!$T$8,AA411='Tablas '!$T$11)</f>
        <v/>
      </c>
      <c r="ES411" s="46">
        <f>IF(AND($DS411,ER411),
IF(AB411="","Debes escribir la entidad bancaria. ",""),
""
)</f>
        <v/>
      </c>
      <c r="ET411" s="46">
        <f>IF(AND($DS411,ER411),
IF(AC411="","Debes escribir el tipo de cuenta bancaria. ",
IF(_xlfn.IFNA(VLOOKUP(AC411,TIPO_DE_CUENTA,1,FALSE),-1)=-1,"El tipo de cuenta bancaria es inválida (por favor seleccionarlo de la lista). ","")
),
""
)</f>
        <v/>
      </c>
      <c r="EU411" s="46">
        <f>IF(AND($DS411,ER411),
IF(AD411="","Debes escribir el número de cuenta bancaria. ",""),
""
)</f>
        <v/>
      </c>
      <c r="EV411" s="46">
        <f>IF($DS411,
IF(AE411="","Debes escribir el valor del sueldo básico. ",
IF( ISERR(_xlfn.NUMBERVALUE(AE411)), "El valor del sueldo básico debe ser un número válido. ", "")
)
)</f>
        <v/>
      </c>
      <c r="EW411" s="46">
        <f>IF($DS411,
IF(AF411="","Debes escribir el número de días trabajados. ",
IF( IFERROR(INT(AF411),1.1) &lt;&gt; IFERROR(_xlfn.NUMBERVALUE(AF411),1), "La cantidad de días trabajados debe ser un número entero. ", "")
)
)</f>
        <v/>
      </c>
      <c r="EX411" s="46">
        <f>IF($DS411,
IF(AG411="","Debes escribir el valor del sueldo trabajado. ",
IF( ISERR(_xlfn.NUMBERVALUE(AG411)), "El valor del sueldo trabajado debe ser un número válido. ", "")
)
)</f>
        <v/>
      </c>
      <c r="EY411" s="46">
        <f>IF($DS411,
IF( AND(AH411&lt;&gt;"", ISERR(_xlfn.NUMBERVALUE(AH411))), "El valor del auxilio de transporte debe ser un número válido. ", "")
)</f>
        <v/>
      </c>
      <c r="EZ411" s="46">
        <f>IF($DS411,
IF( AND(AI411&lt;&gt;"", ISERR(_xlfn.NUMBERVALUE(AI411))), "El valor de viáticos salariales debe ser un número válido. ", "")
)</f>
        <v/>
      </c>
      <c r="FA411" s="46">
        <f>IF($DS411,
IF( AND(AJ411&lt;&gt;"", ISERR(_xlfn.NUMBERVALUE(AJ411))), "El valor de viáticos NO salariales debe ser un número válido. ", "")
)</f>
        <v/>
      </c>
      <c r="FB411" s="46">
        <f>CONCATENATE(AK411,AL411)&lt;&gt;""</f>
        <v/>
      </c>
      <c r="FC411" s="46">
        <f>IF(AND($DS411,FB411),
IF(AK411="","Debes escribir el número de horas extras diurnas. ",
IF( IFERROR(INT(AK411),1.1) &lt;&gt; IFERROR(_xlfn.NUMBERVALUE(AK411),1), "La cantidad de horas extras diurnas debe ser un número entero. ", "")
),
""
)</f>
        <v/>
      </c>
      <c r="FD411" s="46">
        <f>IF(AND($DS411,FB411),
IF(AL411="","Debes escribir el valor de las horas extras diurnas. ",
IF( ISERR(_xlfn.NUMBERVALUE(AL411)), "El valor de las horas extras duirnas debe ser un número válido. ", "")
),
""
)</f>
        <v/>
      </c>
      <c r="FE411" s="46">
        <f>CONCATENATE(AM411,AN411)&lt;&gt;""</f>
        <v/>
      </c>
      <c r="FF411" s="46">
        <f>IF(AND($DS411,FE411),
IF(AM411="","Debes escribir el número de horas extras nocturnas. ",
IF( IFERROR(INT(AM411),1.1) &lt;&gt; IFERROR(_xlfn.NUMBERVALUE(AM411),1), "La cantidad de horas extras nocturnas debe ser un número entero. ", "")
),
""
)</f>
        <v/>
      </c>
      <c r="FG411" s="46">
        <f>IF(AND($DS411,FE411),
IF(AN411="","Debes escribir el valor de las horas extras nocturnas. ",
IF( ISERR(_xlfn.NUMBERVALUE(AN411)), "El valor de las horas extras nocturnas debe ser un número válido. ", "")
),
""
)</f>
        <v/>
      </c>
      <c r="FH411" s="46">
        <f>CONCATENATE(AO411,AP411)&lt;&gt;""</f>
        <v/>
      </c>
      <c r="FI411" s="46">
        <f>IF(AND($DS411,FH411),
IF(AO411="","Debes escribir el número de horas extras diurnas dominicales y festivas. ",
IF( IFERROR(INT(AO411),1.1) &lt;&gt; IFERROR(_xlfn.NUMBERVALUE(AO411),1), "La cantidad de horas extras diurnas dominicales y festivas debe ser un número entero. ", "")
),
""
)</f>
        <v/>
      </c>
      <c r="FJ411" s="46">
        <f>IF(AND($DS411,FH411),
IF(AP411="","Debes escribir el valor de las horas extras diurnas dominicales y festivas. ",
IF( ISERR(_xlfn.NUMBERVALUE(AP411)), "El valor de las horas extras diurnas dominicales y festivas debe ser un número válido. ", "")
),
""
)</f>
        <v/>
      </c>
      <c r="FK411" s="46">
        <f>CONCATENATE(AQ411,AR411)&lt;&gt;""</f>
        <v/>
      </c>
      <c r="FL411" s="46">
        <f>IF(AND($DS411,FK411),
IF(AQ411="","Debes escribir el número de horas extras nocturnas dominicales y festivas. ",
IF( IFERROR(INT(AQ411),1.1) &lt;&gt; IFERROR(_xlfn.NUMBERVALUE(AQ411),1), "La cantidad de horas extras nocturnas dominicales y festivas debe ser un número entero. ", "")
),
""
)</f>
        <v/>
      </c>
      <c r="FM411" s="46">
        <f>IF(AND($DS411,FK411),
IF(AR411="","Debes escribir el valor de las horas extras nocturnas dominicales y festivas. ",
IF( ISERR(_xlfn.NUMBERVALUE(AR411)), "El valor de las horas extras nocturnas dominicales y festivas debe ser un número válido. ", "")
),
""
)</f>
        <v/>
      </c>
      <c r="FN411" s="46">
        <f>CONCATENATE(AS411,AT411)&lt;&gt;""</f>
        <v/>
      </c>
      <c r="FO411" s="46">
        <f>IF(AND($DS411,FN411),
IF(AS411="","Debes escribir el número de horas recargo nocturno. ",
IF( IFERROR(INT(AS411),1.1) &lt;&gt; IFERROR(_xlfn.NUMBERVALUE(AS411),1), "La cantidad de horas recargo nocturno debe ser un número entero. ", "")
),
""
)</f>
        <v/>
      </c>
      <c r="FP411" s="46">
        <f>IF(AND($DS411,FN411),
IF(AT411="","Debes escribir el valor de las horas recargo nocturno. ",
IF( ISERR(_xlfn.NUMBERVALUE(AT411)), "El valor de las horas recargo nocturno debe ser un número válido. ", "")
),
""
)</f>
        <v/>
      </c>
      <c r="FQ411" s="46">
        <f>CONCATENATE(AU411,AV411)&lt;&gt;""</f>
        <v/>
      </c>
      <c r="FR411" s="46">
        <f>IF(AND($DS411,FQ411),
IF(AU411="","Debes escribir el número de horas recargo diurno dominical y festivo. ",
IF( IFERROR(INT(AU411),1.1) &lt;&gt; IFERROR(_xlfn.NUMBERVALUE(AU411),1), "La cantidad de horas recargo diurno dominical y festivo debe ser un número entero. ", "")
),
""
)</f>
        <v/>
      </c>
      <c r="FS411" s="46">
        <f>IF(AND($DS411,FQ411),
IF(AV411="","Debes escribir el valor de las horas recargo diurno dominical y festivo. ",
IF( ISERR(_xlfn.NUMBERVALUE(AV411)), "El valor de las horas recargo diurno dominical y festivo debe ser un número válido. ", "")
),
""
)</f>
        <v/>
      </c>
      <c r="FT411" s="46">
        <f>CONCATENATE(AW411,AX411)&lt;&gt;""</f>
        <v/>
      </c>
      <c r="FU411" s="46">
        <f>IF(AND($DS411,FT411),
IF(AW411="","Debes escribir el número de horas recargo nocturno dominical y festivo. ",
IF( IFERROR(INT(AW411),1.1) &lt;&gt; IFERROR(_xlfn.NUMBERVALUE(AW411),1), "La cantidad de horas recargo nocturno dominical y festivo debe ser un número entero. ", "")
),
""
)</f>
        <v/>
      </c>
      <c r="FV411" s="46">
        <f>IF(AND($DS411,FT411),
IF(AX411="","Debes escribir el valor de las horas recargo nocturno dominical y festivo. ",
IF( ISERR(_xlfn.NUMBERVALUE(AX411)), "El valor de las horas recargo nocturno dominical y festivo debe ser un número válido. ", "")
),
""
)</f>
        <v/>
      </c>
      <c r="FW411" s="46">
        <f>CONCATENATE(AY411,AZ411)&lt;&gt;""</f>
        <v/>
      </c>
      <c r="FX411" s="46">
        <f>IF(AND($DS411,FW411),
IF(AY411="","Debes escribir el número de días de vacaciones comunes. ",
IF( IFERROR(INT(AY411),1.1) &lt;&gt; IFERROR(_xlfn.NUMBERVALUE(AY411),1), "La cantidad de días de vacaciones comunes debe ser un número entero. ", "")
),
""
)</f>
        <v/>
      </c>
      <c r="FY411" s="46">
        <f>IF(AND($DS411,FW411),
IF(AZ411="","Debes escribir el valor de las vacaciones comunes. ",
IF( ISERR(_xlfn.NUMBERVALUE(AZ411)), "El valor de las vacaciones comunes debe ser un número válido. ", "")
),
""
)</f>
        <v/>
      </c>
      <c r="FZ411" s="46">
        <f>CONCATENATE(BA411,BB411)&lt;&gt;""</f>
        <v/>
      </c>
      <c r="GA411" s="46">
        <f>IF(AND($DS411,FZ411),
IF(BA411="","Debes escribir el número de días de vacaciones compensadas. ",
IF( IFERROR(INT(BA411),1.1) &lt;&gt; IFERROR(_xlfn.NUMBERVALUE(BA411),1), "La cantidad de días de vacaciones compensadas debe ser un número entero. ", "")
),
""
)</f>
        <v/>
      </c>
      <c r="GB411" s="46">
        <f>IF(AND($DS411,FZ411),
IF(BB411="","Debes escribir el valor de las vacaciones compensadas. ",
IF( ISERR(_xlfn.NUMBERVALUE(BB411)), "El valor de las vacaciones compensadas debe ser un número válido. ", "")
),
""
)</f>
        <v/>
      </c>
      <c r="GC411" s="46">
        <f>CONCATENATE(BC411,BD411)&lt;&gt;""</f>
        <v/>
      </c>
      <c r="GD411" s="46">
        <f>IF(AND($DS411,GC411),
IF(BC411="","Debes escribir el número de días de prima salarial. ",
IF( IFERROR(INT(BC411),1.1) &lt;&gt; IFERROR(_xlfn.NUMBERVALUE(BC411),1), "La cantidad de días de prima salarial debe ser un número entero. ", "")
),
""
)</f>
        <v/>
      </c>
      <c r="GE411" s="46">
        <f>IF(AND($DS411,GC411),
IF(BD411="","Debes escribir el valor de los días de prima salarial. ",
IF( ISERR(_xlfn.NUMBERVALUE(BD411)), "El valor de los días de prima salarial debe ser un número válido. ", "")
),
""
)</f>
        <v/>
      </c>
      <c r="GF411" s="46">
        <f>IF($DS411,
IF( AND(BE411&lt;&gt;"", ISERR(_xlfn.NUMBERVALUE(BE411))), "El valor de la prima NO saliarial debe ser un número válido. ", "")
)</f>
        <v/>
      </c>
      <c r="GG411" s="46">
        <f>CONCATENATE(BF411,BG411,BH411)&lt;&gt;""</f>
        <v/>
      </c>
      <c r="GH411" s="46">
        <f>IF(AND($DS411,GG411),
IF(BF411="","Debes escribir el valor de las cesantías. ",
IF( ISERR(_xlfn.NUMBERVALUE(BF411)), "El valor de las cesantías debe ser un número válido. ", "")
),
""
)</f>
        <v/>
      </c>
      <c r="GI411" s="46">
        <f>IF(AND($DS411,GG411),
IF(BG411="","Debes escribir el % de cesantías. ",
IF( ISERR(_xlfn.NUMBERVALUE(BG411)), "El % de cesantías debe ser un número válido. ", "")
),
""
)</f>
        <v/>
      </c>
      <c r="GJ411" s="46">
        <f>IF(AND($DS411,GG411),
IF(BH411="","Debes escribir el valor de intereses de cesantías. ",
IF( ISERR(_xlfn.NUMBERVALUE(BH411)), "El valor de intereses de cesantías debe ser un número válido. ", "")
),
""
)</f>
        <v/>
      </c>
      <c r="GK411" s="46">
        <f>CONCATENATE(BI411,BJ411,BK411)&lt;&gt;""</f>
        <v/>
      </c>
      <c r="GL411" s="46">
        <f>IF(AND($DS411,GK411),
IF(BI411="","Debes escribir el número de días de incapacidad. ",
IF( IFERROR(INT(BI411),1.1) &lt;&gt; IFERROR(_xlfn.NUMBERVALUE(BI411),1), "La cantidad de días de incapacidad debe ser un número entero. ", "")
),
""
)</f>
        <v/>
      </c>
      <c r="GM411" s="46">
        <f>IF(AND($DS411,GK411),
IF(BJ411="","Debes escribir el tipo de incapacidad. ",
IF(_xlfn.IFNA(VLOOKUP(BJ411,TIPO_DE_INCAPACIDAD,1,FALSE),-1)=-1,"El tipo de incapacidad es inválida (por favor seleccionarlo de la lista). ","")
),
""
)</f>
        <v/>
      </c>
      <c r="GN411" s="46">
        <f>IF(AND($DS411,GK411),
IF(BK411="","Debes escribir el valor de la incapacidad. ",
IF( ISERR(_xlfn.NUMBERVALUE(BK411)), "El valor de la incapacidad debe ser un número válido. ", "")
),
""
)</f>
        <v/>
      </c>
      <c r="GO411" s="46">
        <f>CONCATENATE(BL411,BM411)&lt;&gt;""</f>
        <v/>
      </c>
      <c r="GP411" s="46">
        <f>IF(AND($DS411,GO411),
IF(BL411="","Debes escribir el número de días de licencia de maternidad o paternidad. ",
IF( IFERROR(INT(BL411),1.1) &lt;&gt; IFERROR(_xlfn.NUMBERVALUE(BL411),1), "La cantidad de días de licencia de maternidad o paternidad debe ser un número entero. ", "")
),
""
)</f>
        <v/>
      </c>
      <c r="GQ411" s="46">
        <f>IF(AND($DS411,GO411),
IF(BM411="","Debes escribir el valor de la licencia de maternidad o paternidad. ",
IF( ISERR(_xlfn.NUMBERVALUE(BM411)), "El valor de la licencia de maternidad o paternidad debe ser un número válido. ", "")
),
""
)</f>
        <v/>
      </c>
      <c r="GR411" s="46">
        <f>CONCATENATE(BN411,BO411)&lt;&gt;""</f>
        <v/>
      </c>
      <c r="GS411" s="46">
        <f>IF(AND($DS411,GR411),
IF(BN411="","Debes escribir el número de días de licencia remunerada. ",
IF( IFERROR(INT(BN411),1.1) &lt;&gt; IFERROR(_xlfn.NUMBERVALUE(BN411),1), "La cantidad de días de licencia remunerada debe ser un número entero. ", "")
),
""
)</f>
        <v/>
      </c>
      <c r="GT411" s="46">
        <f>IF(AND($DS411,GR411),
IF(BO411="","Debes escribir el valor de la licencia remunerada. ",
IF( ISERR(_xlfn.NUMBERVALUE(BO411)), "El valor de la licencia remunerada debe ser un número válido. ", "")
),
""
)</f>
        <v/>
      </c>
      <c r="GU411" s="46">
        <f>IF($DS411,
IF( AND(BP411&lt;&gt;"", ISERR(_xlfn.NUMBERVALUE(BP411))), "El valor de la licencia NO remunerada debe ser un número válido. ", "")
)</f>
        <v/>
      </c>
      <c r="GV411" s="46">
        <f>IF($DS411,
IF( AND(BQ411&lt;&gt;"", ISERR(_xlfn.NUMBERVALUE(BQ411))), "El valor de auxilios salariales debe ser un número válido. ", "")
)</f>
        <v/>
      </c>
      <c r="GW411" s="46">
        <f>IF($DS411,
IF( AND(BR411&lt;&gt;"", ISERR(_xlfn.NUMBERVALUE(BR411))), "El valor de auxilios NO salariales debe ser un número válido. ", "")
)</f>
        <v/>
      </c>
      <c r="GX411" s="46">
        <f>IF($DS411,
IF( AND(BS411&lt;&gt;"", ISERR(_xlfn.NUMBERVALUE(BS411))), "El valor de bonos salariales debe ser un número válido. ", "")
)</f>
        <v/>
      </c>
      <c r="GY411" s="46">
        <f>IF($DS411,
IF( AND(BT411&lt;&gt;"", ISERR(_xlfn.NUMBERVALUE(BT411))), "El valor de bonos NO salariales debe ser un número válido. ", "")
)</f>
        <v/>
      </c>
      <c r="GZ411" s="46">
        <f>IF($DS411,
IF( AND(BU411&lt;&gt;"", ISERR(_xlfn.NUMBERVALUE(BU411))), "El valor de bonos salariales de alimentación debe ser un número válido. ", "")
)</f>
        <v/>
      </c>
      <c r="HA411" s="46">
        <f>IF($DS411,
IF( AND(BV411&lt;&gt;"", ISERR(_xlfn.NUMBERVALUE(BV411))), "El valor de bonos NO salariales de alimentación debe ser un número válido. ", "")
)</f>
        <v/>
      </c>
      <c r="HB411" s="46">
        <f>IF($DS411,
IF( AND(BW411&lt;&gt;"", ISERR(_xlfn.NUMBERVALUE(BW411))), "El valor de bonificaciones salariales debe ser un número válido. ", "")
)</f>
        <v/>
      </c>
      <c r="HC411" s="46">
        <f>IF($DS411,
IF( AND(BX411&lt;&gt;"", ISERR(_xlfn.NUMBERVALUE(BX411))), "El valor de bonificaciones NO salariales debe ser un número válido. ", "")
)</f>
        <v/>
      </c>
      <c r="HD411" s="46">
        <f>IF($DS411,
IF( AND(BY411&lt;&gt;"", ISERR(_xlfn.NUMBERVALUE(BY411))), "El valor de compensaciones ordinarias debe ser un número válido. ", "")
)</f>
        <v/>
      </c>
      <c r="HE411" s="46">
        <f>IF($DS411,
IF( AND(BZ411&lt;&gt;"", ISERR(_xlfn.NUMBERVALUE(BZ411))), "El valor de compensaciones extraordinarias debe ser un número válido. ", "")
)</f>
        <v/>
      </c>
      <c r="HF411" s="46">
        <f>IF($DS411,
IF( AND(CA411&lt;&gt;"", ISERR(_xlfn.NUMBERVALUE(CA411))), "El valor de comisiones debe ser un número válido. ", "")
)</f>
        <v/>
      </c>
      <c r="HG411" s="46">
        <f>IF($DS411,
IF( AND(CB411&lt;&gt;"", ISERR(_xlfn.NUMBERVALUE(CB411))), "El valor de ausencia por huega debe ser un número válido. ", "")
)</f>
        <v/>
      </c>
      <c r="HH411" s="46">
        <f>IF($DS411,
IF( AND(CC411&lt;&gt;"", ISERR(_xlfn.NUMBERVALUE(CC411))), "El valor de anticipos debe ser un número válido. ", "")
)</f>
        <v/>
      </c>
      <c r="HI411" s="46">
        <f>IF($DS411,
IF( AND(CD411&lt;&gt;"", ISERR(_xlfn.NUMBERVALUE(CD411))), "El valor de pagos a terceros debe ser un número válido. ", "")
)</f>
        <v/>
      </c>
      <c r="HJ411" s="46">
        <f>IF($DS411,
IF( AND(CE411&lt;&gt;"", ISERR(_xlfn.NUMBERVALUE(CE411))), "El valor de dotación debe ser un número válido. ", "")
)</f>
        <v/>
      </c>
      <c r="HK411" s="46">
        <f>IF($DS411,
IF( AND(CF411&lt;&gt;"", ISERR(_xlfn.NUMBERVALUE(CF411))), "El valor de apoyo sostenibilidad debe ser un número válido. ", "")
)</f>
        <v/>
      </c>
      <c r="HL411" s="46">
        <f>IF($DS411,
IF( AND(CG411&lt;&gt;"", ISERR(_xlfn.NUMBERVALUE(CG411))), "El valor de teletrabajo debe ser un número válido. ", "")
)</f>
        <v/>
      </c>
      <c r="HM411" s="46">
        <f>IF($DS411,
IF( AND(CH411&lt;&gt;"", ISERR(_xlfn.NUMBERVALUE(CH411))), "El valor de bonificación de retiro debe ser un número válido. ", "")
)</f>
        <v/>
      </c>
      <c r="HN411" s="46">
        <f>IF($DS411,
IF( AND(CI411&lt;&gt;"", ISERR(_xlfn.NUMBERVALUE(CI411))), "El valor de indemnización de retiro debe ser un número válido. ", "")
)</f>
        <v/>
      </c>
      <c r="HO411" s="46">
        <f>IF($DS411,
IF( AND(CJ411&lt;&gt;"", ISERR(_xlfn.NUMBERVALUE(CJ411))), "El valor de reintegros debe ser un número válido. ", "")
)</f>
        <v/>
      </c>
      <c r="HP411" s="46">
        <f>CONCATENATE(CK411,CL411,CM411)&lt;&gt;""</f>
        <v/>
      </c>
      <c r="HQ411" s="46">
        <f>IF(AND($DS411,HP411),
IF(CK411="","Debes escribir la descripción de otro concepto no categorizado. ",""),
""
)</f>
        <v/>
      </c>
      <c r="HR411" s="46">
        <f>IF(AND($DS411,HP411),
IF(CONCATENATE(CL411,CM411)="","Debes escribir al menos un valor de concepto no categorizado (salarial o no salarial). ",
IF(ISERR(_xlfn.NUMBERVALUE(CL411)),"El valor salarial concepto no categorizado debe ser un número válido. ","")
),
""
)</f>
        <v/>
      </c>
      <c r="HS411" s="46">
        <f>IF(AND($DS411,HP411),
IF(CONCATENATE(CL411,CM411)="","Debes escribir al menos un valor de concepto no categorizado (salarial o no salarial). ",
IF(ISERR(_xlfn.NUMBERVALUE(CM411)),"El valor NO salarial concepto no categorizado debe ser un número válido. ","")
),
""
)</f>
        <v/>
      </c>
      <c r="HT411" s="46">
        <f>IF($DS411,
IF(CN411="","Debes escribir el porcentaje del aporte a salud. ",
IF( ISERR(_xlfn.NUMBERVALUE(CN411)), "El valor del porcentaje del aporte a salud debe ser un número válido. ", "")
)
)</f>
        <v/>
      </c>
      <c r="HU411" s="46">
        <f>IF($DS411,
IF(CO411="","Debes escribir el valor del aporte a salud. ",
IF( ISERR(_xlfn.NUMBERVALUE(CO411)), "El valor del aporte a salud debe ser un número válido. ", "")
)
)</f>
        <v/>
      </c>
      <c r="HV411" s="46">
        <f>IF($DS411,
IF( AND(CP411&lt;&gt;"", ISERR(_xlfn.NUMBERVALUE(CP411))), "El valor plan complementario debe ser un número válido. ", "")
)</f>
        <v/>
      </c>
      <c r="HW411" s="46">
        <f>IF($DS411,
IF(CQ411="","Debes escribir el porcentaje del aporte a pensión. ",
IF( ISERR(_xlfn.NUMBERVALUE(CQ411)), "El valor del porcentaje del aporte a pensión debe ser un número válido. ", "")
)
)</f>
        <v/>
      </c>
      <c r="HX411" s="46">
        <f>IF($DS411,
IF(CR411="","Debes escribir el valor del aporte a pensión. ",
IF( ISERR(_xlfn.NUMBERVALUE(CR411)), "El valor del aporte a salud debe ser un número válido. ", "")
)
)</f>
        <v/>
      </c>
      <c r="HY411" s="46">
        <f>IF($DS411,
IF( AND(CS411&lt;&gt;"", ISERR(_xlfn.NUMBERVALUE(CS411))), "El valor pensión voluntaria debe ser un número válido. ", "")
)</f>
        <v/>
      </c>
      <c r="HZ411" s="46">
        <f>CONCATENATE(CT411,CU411,CV411,CW411)&lt;&gt;""</f>
        <v/>
      </c>
      <c r="IA411" s="46">
        <f>IF(AND($DS411,HZ411),
IF(CT411="","Debes escribir el % del fondo de seguridad pensional. ",
IF( ISERR(_xlfn.NUMBERVALUE(CT411)), "El % del fondo de seguridad debe ser un número válido. ", "")
),
""
)</f>
        <v/>
      </c>
      <c r="IB411" s="46">
        <f>IF(AND($DS411,HZ411),
IF(CU411="","Debes escribir el valor del aporte al fondo de solidaridad pensional. ",
IF( ISERR(_xlfn.NUMBERVALUE(CU411)), "El valor del aporte al fondo de solidaridad pensional debe ser un número válido. ", "")
),
""
)</f>
        <v/>
      </c>
      <c r="IC411" s="46">
        <f>IF(AND($DS411,HZ411),
IF(CV411="","Debes escribir el % del fondo de subsistencia. ",
IF( ISERR(_xlfn.NUMBERVALUE(CV411)), "El % del fondo de subsistencia debe ser un número válido. ", "")
),
""
)</f>
        <v/>
      </c>
      <c r="ID411" s="46">
        <f>IF(AND($DS411,HZ411),
IF(CW411="","Debes escribir el valor del fondo de subsistencia. ",
IF( ISERR(_xlfn.NUMBERVALUE(CW411)), "El valor del fondo de subsistencia debe ser un número válido. ", "")
),
""
)</f>
        <v/>
      </c>
      <c r="IE411" s="46">
        <f>CONCATENATE(CX411,CY411)&lt;&gt;""</f>
        <v/>
      </c>
      <c r="IF411" s="46">
        <f>IF(AND($DS411,IE411),
IF(CX411="","Debes escribir el % de sindicato. ",
IF( ISERR(_xlfn.NUMBERVALUE(CX411)), "El % de sindicato debe ser un número válido. ", "")
),
""
)</f>
        <v/>
      </c>
      <c r="IG411" s="46">
        <f>IF(AND($DS411,IE411),
IF(CY411="","Debes escribir el valor del sindicato. ",
IF( ISERR(_xlfn.NUMBERVALUE(CY411)), "El valor del sindicato debe ser un número válido. ", "")
),
""
)</f>
        <v/>
      </c>
      <c r="IH411" s="46">
        <f>IF($DS411,
IF( AND(CZ411&lt;&gt;"", ISERR(_xlfn.NUMBERVALUE(CZ411))), "El valor de sanción pública debe ser un número válido. ", "")
)</f>
        <v/>
      </c>
      <c r="II411" s="46">
        <f>IF($DS411,
IF( AND(DA411&lt;&gt;"", ISERR(_xlfn.NUMBERVALUE(DA411))), "El valor de sanción privada debe ser un número válido. ", "")
)</f>
        <v/>
      </c>
      <c r="IJ411" s="46">
        <f>CONCATENATE(DB411,DC411)&lt;&gt;""</f>
        <v/>
      </c>
      <c r="IK411" s="46">
        <f>IF(AND($DS411,IJ411),
IF(DB411="","Debes escribir la descripción de libranza. ",""),
""
)</f>
        <v/>
      </c>
      <c r="IL411" s="46">
        <f>IF(AND($DS411,IJ411),
IF(DC411="","Debes escribir la cuota libranza. ",
IF(ISERR(_xlfn.NUMBERVALUE(DC411)),"El valor de la cuota libranza debe ser un número válido. ","")
),
""
)</f>
        <v/>
      </c>
      <c r="IM411" s="46">
        <f>IF($DS411,
IF( AND(DD411&lt;&gt;"", ISERR(_xlfn.NUMBERVALUE(DD411))), "El valor de pagos a terceros debe ser un número válido. ", "")
)</f>
        <v/>
      </c>
      <c r="IN411" s="46">
        <f>IF($DS411,
IF( AND(DE411&lt;&gt;"", ISERR(_xlfn.NUMBERVALUE(DE411))), "El valor de anticipos debe ser un número válido. ", "")
)</f>
        <v/>
      </c>
      <c r="IO411" s="46">
        <f>IF($DS411,
IF( AND(DF411&lt;&gt;"", ISERR(_xlfn.NUMBERVALUE(DF411))), "El valor de AFC debe ser un número válido. ", "")
)</f>
        <v/>
      </c>
      <c r="IP411" s="46">
        <f>IF($DS411,
IF( AND(DG411&lt;&gt;"", ISERR(_xlfn.NUMBERVALUE(DG411))), "El valor de rete-fuente debe ser un número válido. ", "")
)</f>
        <v/>
      </c>
      <c r="IQ411" s="46">
        <f>IF($DS411,
IF( AND(DH411&lt;&gt;"", ISERR(_xlfn.NUMBERVALUE(DH411))), "El valor de cooperativa de trabajo debe ser un número válido. ", "")
)</f>
        <v/>
      </c>
      <c r="IR411" s="46">
        <f>IF($DS411,
IF( AND(DI411&lt;&gt;"", ISERR(_xlfn.NUMBERVALUE(DI411))), "El valor de embargo fiscal debe ser un número válido. ", "")
)</f>
        <v/>
      </c>
      <c r="IS411" s="46">
        <f>IF($DS411,
IF( AND(DJ411&lt;&gt;"", ISERR(_xlfn.NUMBERVALUE(DJ411))), "El valor de educación debe ser un número válido. ", "")
)</f>
        <v/>
      </c>
      <c r="IT411" s="46">
        <f>IF($DS411,
IF( AND(DK411&lt;&gt;"", ISERR(_xlfn.NUMBERVALUE(DK411))), "El valor de reintegro debe ser un número válido. ", "")
)</f>
        <v/>
      </c>
      <c r="IU411" s="46">
        <f>IF($DS411,
IF( AND(DL411&lt;&gt;"", ISERR(_xlfn.NUMBERVALUE(DL411))), "El valor de deuda debe ser un número válido. ", "")
)</f>
        <v/>
      </c>
      <c r="IV411" s="46">
        <f>IF($DS411,
IF( AND(DM411&lt;&gt;"", ISERR(_xlfn.NUMBERVALUE(DM411))), "El valor de otras deducciones debe ser un número válido. ", "")
)</f>
        <v/>
      </c>
      <c r="IW411" s="46">
        <f>IF($DS411,
IF(DN411="","Debes escribir el valor de los devengos totales. ",
IF( ISERR(_xlfn.NUMBERVALUE(DN411)), "El valor de los devengos totales debe ser un número válido. ", "")
)
)</f>
        <v/>
      </c>
      <c r="IX411" s="46">
        <f>IF($DS411,
IF(DO411="","Debes escribir el valor de las deducciones totales. ",
IF( ISERR(_xlfn.NUMBERVALUE(DO411)), "El valor de las deducciones totales debe ser un número válido. ", "")
)
)</f>
        <v/>
      </c>
      <c r="IY411" s="46">
        <f>IF($DS411,
IF(DP411="","Debes escribir el valor del salario total. ",
IF( ISERR(_xlfn.NUMBERVALUE(DP411)), "El valor del salario total debe ser un número válido. ", "")
)
)</f>
        <v/>
      </c>
    </row>
    <row r="412">
      <c r="B412" s="48" t="n">
        <v>400</v>
      </c>
      <c r="C412" s="61">
        <f>IF(AND(DS412,DP412&lt;&gt;""),
IF(DQ412="","OK","Error"),
""
)</f>
        <v/>
      </c>
      <c r="D412" s="53" t="n"/>
      <c r="E412" s="52" t="n"/>
      <c r="F412" s="112" t="n"/>
      <c r="G412" s="52" t="n"/>
      <c r="H412" s="53" t="n"/>
      <c r="I412" s="52" t="n"/>
      <c r="J412" s="52" t="n"/>
      <c r="K412" s="53" t="n"/>
      <c r="L412" s="55" t="n"/>
      <c r="M412" s="108" t="n"/>
      <c r="N412" s="56" t="n"/>
      <c r="O412" s="52" t="n"/>
      <c r="P412" s="52" t="n"/>
      <c r="Q412" s="52" t="n"/>
      <c r="R412" s="52" t="n"/>
      <c r="S412" s="52" t="n"/>
      <c r="T412" s="53" t="n"/>
      <c r="U412" s="52" t="n"/>
      <c r="V412" s="52" t="n"/>
      <c r="W412" s="55" t="n"/>
      <c r="X412" s="55" t="n"/>
      <c r="Y412" s="52" t="n"/>
      <c r="Z412" s="55" t="n"/>
      <c r="AA412" s="52" t="n"/>
      <c r="AB412" s="53" t="n"/>
      <c r="AC412" s="53" t="n"/>
      <c r="AD412" s="53" t="n"/>
      <c r="AE412" s="177" t="n"/>
      <c r="AF412" s="113" t="n"/>
      <c r="AG412" s="177" t="n"/>
      <c r="AH412" s="178" t="n"/>
      <c r="AI412" s="178" t="n"/>
      <c r="AJ412" s="178" t="n"/>
      <c r="AK412" s="114" t="n"/>
      <c r="AL412" s="178" t="n"/>
      <c r="AM412" s="114" t="n"/>
      <c r="AN412" s="178" t="n"/>
      <c r="AO412" s="114" t="n"/>
      <c r="AP412" s="178" t="n"/>
      <c r="AQ412" s="114" t="n"/>
      <c r="AR412" s="178" t="n"/>
      <c r="AS412" s="114" t="n"/>
      <c r="AT412" s="178" t="n"/>
      <c r="AU412" s="114" t="n"/>
      <c r="AV412" s="178" t="n"/>
      <c r="AW412" s="114" t="n"/>
      <c r="AX412" s="178" t="n"/>
      <c r="AY412" s="114" t="n"/>
      <c r="AZ412" s="178" t="n"/>
      <c r="BA412" s="114" t="n"/>
      <c r="BB412" s="178" t="n"/>
      <c r="BC412" s="114" t="n"/>
      <c r="BD412" s="178" t="n"/>
      <c r="BE412" s="178" t="n"/>
      <c r="BF412" s="178" t="n"/>
      <c r="BG412" s="59" t="n"/>
      <c r="BH412" s="178" t="n"/>
      <c r="BI412" s="114" t="n"/>
      <c r="BJ412" s="53" t="n"/>
      <c r="BK412" s="178" t="n"/>
      <c r="BL412" s="114" t="n"/>
      <c r="BM412" s="178" t="n"/>
      <c r="BN412" s="114" t="n"/>
      <c r="BO412" s="178" t="n"/>
      <c r="BP412" s="178" t="n"/>
      <c r="BQ412" s="178" t="n"/>
      <c r="BR412" s="178" t="n"/>
      <c r="BS412" s="178" t="n"/>
      <c r="BT412" s="178" t="n"/>
      <c r="BU412" s="178" t="n"/>
      <c r="BV412" s="178" t="n"/>
      <c r="BW412" s="178" t="n"/>
      <c r="BX412" s="178" t="n"/>
      <c r="BY412" s="178" t="n"/>
      <c r="BZ412" s="178" t="n"/>
      <c r="CA412" s="178" t="n"/>
      <c r="CB412" s="178" t="n"/>
      <c r="CC412" s="178" t="n"/>
      <c r="CD412" s="178" t="n"/>
      <c r="CE412" s="178" t="n"/>
      <c r="CF412" s="178" t="n"/>
      <c r="CG412" s="178" t="n"/>
      <c r="CH412" s="178" t="n"/>
      <c r="CI412" s="178" t="n"/>
      <c r="CJ412" s="178" t="n"/>
      <c r="CK412" s="53" t="n"/>
      <c r="CL412" s="178" t="n"/>
      <c r="CM412" s="178" t="n"/>
      <c r="CN412" s="60" t="n"/>
      <c r="CO412" s="177" t="n"/>
      <c r="CP412" s="178" t="n"/>
      <c r="CQ412" s="60" t="n"/>
      <c r="CR412" s="177" t="n"/>
      <c r="CS412" s="178" t="n"/>
      <c r="CT412" s="59" t="n"/>
      <c r="CU412" s="178" t="n"/>
      <c r="CV412" s="59" t="n"/>
      <c r="CW412" s="178" t="n"/>
      <c r="CX412" s="59" t="n"/>
      <c r="CY412" s="178" t="n"/>
      <c r="CZ412" s="178" t="n"/>
      <c r="DA412" s="178" t="n"/>
      <c r="DB412" s="53" t="n"/>
      <c r="DC412" s="178" t="n"/>
      <c r="DD412" s="178" t="n"/>
      <c r="DE412" s="178" t="n"/>
      <c r="DF412" s="178" t="n"/>
      <c r="DG412" s="178" t="n"/>
      <c r="DH412" s="178" t="n"/>
      <c r="DI412" s="178" t="n"/>
      <c r="DJ412" s="178" t="n"/>
      <c r="DK412" s="178" t="n"/>
      <c r="DL412" s="178" t="n"/>
      <c r="DM412" s="178" t="n"/>
      <c r="DN412" s="177" t="n"/>
      <c r="DO412" s="177" t="n"/>
      <c r="DP412" s="177" t="n"/>
      <c r="DQ412" s="76">
        <f>IF(AND(DS412,DP412&lt;&gt;""),
CONCATENATE(DT412,DU412,DV412,DW412,DX412,DY412,DZ412,EA412,EB412,EC412,ED412,EE412,EF412,EG412,EH412,EI412,EJ412,EK412,EL412,EM412,EN412,EO412,EP412,EQ412,ES412,ET412,EU412,EV412,EW412,EX412,EY412,EZ412,FA412,FC412,FD412,FF412,FG412,FI412,FJ412,FL412,FM412,FO412,FP412,FR412,FS412,FU412,FV412,FX412,FY412,GA412,GB412,GD412,GE412,GF412,GH412,GI412,GJ412,GL412,GM412,GN412,GP412,GQ412,GS412,GT412,GU412,GV412,GW412,GX412,GY412,GZ412,HA412,HB412,HC412,HD412,HE412,HF412,HG412,HH412,HI412,HJ412,HK412,HL412,HM412,HN412,HO412,HQ412,HR412,HS412,HT412,HU412,HV412,HW412,HX412,HY412,IA412,IB412,IC412,ID412,IF412,IG412,IH412,II412,IK412,IL412,IM412,IN412,IO412,IP412,IQ412,IR412,IS412,IT412,IU412,IV412,IW412,IX412,IY412,IZ412),
""
)</f>
        <v/>
      </c>
      <c r="DR412" s="53" t="n"/>
      <c r="DS412" s="46">
        <f>CONCATENATE(D412,$E412,$F412,$G412,H412,$I412,$J412,K412,$L412,$M412,N412,$O412,$P412,$Q412,$R412,$S412,T412,$U412,$V412,$W412,$X412,$Y412,$Z412,$AA412,AB412,AC412,AD412,$AE412,$AF412,$AG412,AH412,AI412,AJ412,AK412,AL412,AM412,AN412,AO412,AP412,AQ412,AR412,AS412,AT412,AU412,AV412,AW412,AX412,AY412,AZ412,BA412,BB412,BC412,BD412,BE412,BF412,BG412,BH412,BI412,BJ412,BK412,BL412,BM412,BN412,BO412,BP412,BQ412,BR412,BS412,BT412,BU412,BV412,BW412,BX412,BY412,BZ412,CA412,CB412,CC412,CD412,CE412,CF412,CG412,CH412,CI412,CJ412,CK412,CL412,CM412,$CN412,$CO412,CP412,$CQ412,$CR412,CS412,CT412,CU412,CV412,CW412,CX412,CY412,CZ412,DA412,DB412,DC412,DD412,DE412,DF412,DG412,DH412,DI412,DJ412,DK412,DL412,DM412,$DN412,$DO412,$DP412,DR412)&lt;&gt;""</f>
        <v/>
      </c>
      <c r="DT412" s="46">
        <f>IF(AND($DS412,$E$4&lt;&gt;""),
IF(LEFT($E$4,2) = "1.",
IF(D412&lt;&gt;"","El CUNE sólo se envía en operaciones de novedad o ajuste. ",""),
IF(D412="","Debes escribir un CUNE válido para realizar operaciones de novedad o ajuste. ","")),
""
)</f>
        <v/>
      </c>
      <c r="DU412" s="46">
        <f>IF($DS412,
IF(E412="","Debes seleccionar el tipo de documento del empleado. ",
IF(_xlfn.IFNA(VLOOKUP(E412,TIPO_DE_DOCUMENTO,1,FALSE),-1)=-1,"El tipo de documento no es válido (por favor seleccionarlo de la lista). ","")
)
)</f>
        <v/>
      </c>
      <c r="DV412" s="46">
        <f>IF($DS412,
IF(F412="","Debes escribir el número de documento del empleado. ","")
)</f>
        <v/>
      </c>
      <c r="DW412" s="46">
        <f>IF($DS412,
IF(G412="","Debes escribir el primer nombre del empleado. ","")
)</f>
        <v/>
      </c>
      <c r="DY412" s="46">
        <f>IF($DS412,
IF(I412="","Debes escribir el primer apellido del empleado. ","")
)</f>
        <v/>
      </c>
      <c r="DZ412" s="46">
        <f>IF($DS412,
IF(J412="","Debes escribir el segundo apellido del empleado. ","")
)</f>
        <v/>
      </c>
      <c r="EB412" s="46">
        <f>IF($DS412,
IF(L412="","Debes escribir la fecha de ingreso del empleado. ",
IF(ISERR(DATE(YEAR(L412),MONTH(L412),DAY(L412))), "El valor ingresado en fecha de ingreso no tiene un formato válido. ","")
)
)</f>
        <v/>
      </c>
      <c r="EC412" s="46">
        <f>IF($DS412,
IF(M412="","Debes escribir el tiempo laborado. ",
IF( IFERROR(INT(M412),1.1) &lt;&gt; IFERROR(_xlfn.NUMBERVALUE(M412),1), "El valor de los días trabajados debe ser un número entero. ", "")
)
)</f>
        <v/>
      </c>
      <c r="ED412" s="46">
        <f>IF($DS412,
IF( AND(N412&lt;&gt;"", ISERR(DATE(YEAR(N412),MONTH(N412),DAY(N412))) ), "El valor ingresado en fecha de ingreso no tiene un formato válido. ",
IF( AND(N412&lt;&gt;"", $E$6&lt;&gt;"", DATE(YEAR(N412), MONTH(N412), 1) &lt;&gt; IFERROR(DATE(MID($E$6, 1, 4), MID($E$6, 6, 2),1), "1/1/1900") ), "La fecha de retiro debe estar dentro del período liquidado. ", "")
)
)</f>
        <v/>
      </c>
      <c r="EE412" s="46">
        <f>IF($DS412,
IF(O412="","Debes seleccionar el tipo de trabajador. ",
IF(_xlfn.IFNA(VLOOKUP(O412,TIPO_DE_TRABAJADOR,1,FALSE),-1)=-1,"El tipo de trabajador no es válido (por favor seleccionarlo de la lista). ","")
)
)</f>
        <v/>
      </c>
      <c r="EF412" s="46">
        <f>IF($DS412,
IF(P412="","Debes seleccionar si es un trabajador dependiente pensionado por vejez. ",
IF(_xlfn.IFNA(VLOOKUP(P412,SUBTIPO_DE_TRABAJADOR,1,FALSE),-1)=-1,"El tipo de trabajador dependiente pensionado por vejez no es válido (por favor seleccionarlo de la lista). ","")
)
)</f>
        <v/>
      </c>
      <c r="EG412" s="46">
        <f>IF($DS412,
IF(Q412="","Debes seleccionar el tipo de contrato del trabajador. ",
IF(_xlfn.IFNA(VLOOKUP(Q412,TIPO_DE_CONTRATO,1,FALSE),-1)=-1,"El tipo de contrato del trabajador no es válido (por favor seleccionarlo de la lista). ","")
)
)</f>
        <v/>
      </c>
      <c r="EH412" s="46">
        <f>IF($DS412,
IF(R412="","Debes seleccionar si es un salario integral. ",
IF(_xlfn.IFNA(VLOOKUP(R412,SI_NO,1,FALSE),-1)=-1,"Valor no válido para salario integral (por favor seleccionarlo de la lista). ","")
)
)</f>
        <v/>
      </c>
      <c r="EI412" s="46">
        <f>IF($DS412,
IF(S412="","Debes seleccionar si el trabajador realiza actividades de riesgo. ",
IF(_xlfn.IFNA(VLOOKUP(S412,SI_NO,1,FALSE),-1)=-1,"Valor no válido para actividad de alto riesgo (por favor seleccionarlo de la lista). ","")
)
)</f>
        <v/>
      </c>
      <c r="EK412" s="46">
        <f>IF($DS412,
IF(U412="","Debes escribir el código del municipio de residencia del trabajador. ",
IF(_xlfn.IFNA(VLOOKUP(U412,MUNICIPIO,1,FALSE),-1)=-1,"El municipio de residencia del trabajador es inválido (por favor seleccionarlo de la lista). ","")
)
)</f>
        <v/>
      </c>
      <c r="EL412" s="46">
        <f>IF($DS412,
IF(V412="","Debes escribir el la dirección de residendia del trabajador. ","")
)</f>
        <v/>
      </c>
      <c r="EM412" s="46">
        <f>IF($DS412,
IF(W412="","Debes escribir la fecha de inicio de la liquidación. ",
IF(ISERR(DATE(YEAR(W412),MONTH(W412),DAY(W412))),"El valor ingresado en fecha de inicio de liquidación no tiene un formato válido. ",
IF( AND($E$6&lt;&gt;"", DATE(YEAR(W412), MONTH(W412), 1) &lt;&gt; IFERROR(DATE(MID($E$6, 1, 4), MID($E$6, 6, 2),1), "1/1/1900") ), "La fecha de inicio de la liquidación debe estar dentro del período liquidado. ", "")
)
)
)</f>
        <v/>
      </c>
      <c r="EN412" s="46">
        <f>IF($DS412,
IF(X412="","Debes escribir la fecha de fin de la liquidación. ",
IF(ISERR(DATE(YEAR(X412),MONTH(X412),DAY(X412))),"El valor ingresado en fecha de fin de liquidación no tiene un formato válido. ",
IF( AND($E$6&lt;&gt;"", DATE(YEAR(X412), MONTH(X412), 1) &lt;&gt; IFERROR(DATE(MID($E$6, 1, 4), MID($E$6, 6, 2),1), "1/1/1900") ), "La fecha de fin de la liquidación debe estar dentro del período liquidado. ", "")
)
)
)</f>
        <v/>
      </c>
      <c r="EO412" s="46">
        <f>IF($DS412,
IF(Y412="","Debes escribir la frecuencia de pago del trabajador. ",
IF(_xlfn.IFNA(VLOOKUP(Y412,PERÍODO_DE_NÓMINA,1,FALSE),-1)=-1,"La frecuencia de pago es inválida (por favor seleccionarlo de la lista). ","")
)
)</f>
        <v/>
      </c>
      <c r="EP412" s="46">
        <f>IF($DS412,
IF(Z412="","Debes escribir la fecha de pago. ",
IF(ISERR(DATE(YEAR(Z412),MONTH(Z412),DAY(Z412))), "El valor ingresado en fecha de pago no tiene un formato válido. ","")
)
)</f>
        <v/>
      </c>
      <c r="EQ412" s="46">
        <f>IF($DS412,
IF(AA412="","Debes escribir el medio de pago. ",
IF(_xlfn.IFNA(VLOOKUP(AA412,MEDIOS_DE_PAGO,1,FALSE),-1)=-1,"El medio de pago es inválido (por favor seleccionarlo de la lista). ","")
)
)</f>
        <v/>
      </c>
      <c r="ER412" s="46">
        <f>OR(AA412='Tablas '!$T$4,AA412='Tablas '!$T$7,AA412='Tablas '!$T$8,AA412='Tablas '!$T$11)</f>
        <v/>
      </c>
      <c r="ES412" s="46">
        <f>IF(AND($DS412,ER412),
IF(AB412="","Debes escribir la entidad bancaria. ",""),
""
)</f>
        <v/>
      </c>
      <c r="ET412" s="46">
        <f>IF(AND($DS412,ER412),
IF(AC412="","Debes escribir el tipo de cuenta bancaria. ",
IF(_xlfn.IFNA(VLOOKUP(AC412,TIPO_DE_CUENTA,1,FALSE),-1)=-1,"El tipo de cuenta bancaria es inválida (por favor seleccionarlo de la lista). ","")
),
""
)</f>
        <v/>
      </c>
      <c r="EU412" s="46">
        <f>IF(AND($DS412,ER412),
IF(AD412="","Debes escribir el número de cuenta bancaria. ",""),
""
)</f>
        <v/>
      </c>
      <c r="EV412" s="46">
        <f>IF($DS412,
IF(AE412="","Debes escribir el valor del sueldo básico. ",
IF( ISERR(_xlfn.NUMBERVALUE(AE412)), "El valor del sueldo básico debe ser un número válido. ", "")
)
)</f>
        <v/>
      </c>
      <c r="EW412" s="46">
        <f>IF($DS412,
IF(AF412="","Debes escribir el número de días trabajados. ",
IF( IFERROR(INT(AF412),1.1) &lt;&gt; IFERROR(_xlfn.NUMBERVALUE(AF412),1), "La cantidad de días trabajados debe ser un número entero. ", "")
)
)</f>
        <v/>
      </c>
      <c r="EX412" s="46">
        <f>IF($DS412,
IF(AG412="","Debes escribir el valor del sueldo trabajado. ",
IF( ISERR(_xlfn.NUMBERVALUE(AG412)), "El valor del sueldo trabajado debe ser un número válido. ", "")
)
)</f>
        <v/>
      </c>
      <c r="EY412" s="46">
        <f>IF($DS412,
IF( AND(AH412&lt;&gt;"", ISERR(_xlfn.NUMBERVALUE(AH412))), "El valor del auxilio de transporte debe ser un número válido. ", "")
)</f>
        <v/>
      </c>
      <c r="EZ412" s="46">
        <f>IF($DS412,
IF( AND(AI412&lt;&gt;"", ISERR(_xlfn.NUMBERVALUE(AI412))), "El valor de viáticos salariales debe ser un número válido. ", "")
)</f>
        <v/>
      </c>
      <c r="FA412" s="46">
        <f>IF($DS412,
IF( AND(AJ412&lt;&gt;"", ISERR(_xlfn.NUMBERVALUE(AJ412))), "El valor de viáticos NO salariales debe ser un número válido. ", "")
)</f>
        <v/>
      </c>
      <c r="FB412" s="46">
        <f>CONCATENATE(AK412,AL412)&lt;&gt;""</f>
        <v/>
      </c>
      <c r="FC412" s="46">
        <f>IF(AND($DS412,FB412),
IF(AK412="","Debes escribir el número de horas extras diurnas. ",
IF( IFERROR(INT(AK412),1.1) &lt;&gt; IFERROR(_xlfn.NUMBERVALUE(AK412),1), "La cantidad de horas extras diurnas debe ser un número entero. ", "")
),
""
)</f>
        <v/>
      </c>
      <c r="FD412" s="46">
        <f>IF(AND($DS412,FB412),
IF(AL412="","Debes escribir el valor de las horas extras diurnas. ",
IF( ISERR(_xlfn.NUMBERVALUE(AL412)), "El valor de las horas extras duirnas debe ser un número válido. ", "")
),
""
)</f>
        <v/>
      </c>
      <c r="FE412" s="46">
        <f>CONCATENATE(AM412,AN412)&lt;&gt;""</f>
        <v/>
      </c>
      <c r="FF412" s="46">
        <f>IF(AND($DS412,FE412),
IF(AM412="","Debes escribir el número de horas extras nocturnas. ",
IF( IFERROR(INT(AM412),1.1) &lt;&gt; IFERROR(_xlfn.NUMBERVALUE(AM412),1), "La cantidad de horas extras nocturnas debe ser un número entero. ", "")
),
""
)</f>
        <v/>
      </c>
      <c r="FG412" s="46">
        <f>IF(AND($DS412,FE412),
IF(AN412="","Debes escribir el valor de las horas extras nocturnas. ",
IF( ISERR(_xlfn.NUMBERVALUE(AN412)), "El valor de las horas extras nocturnas debe ser un número válido. ", "")
),
""
)</f>
        <v/>
      </c>
      <c r="FH412" s="46">
        <f>CONCATENATE(AO412,AP412)&lt;&gt;""</f>
        <v/>
      </c>
      <c r="FI412" s="46">
        <f>IF(AND($DS412,FH412),
IF(AO412="","Debes escribir el número de horas extras diurnas dominicales y festivas. ",
IF( IFERROR(INT(AO412),1.1) &lt;&gt; IFERROR(_xlfn.NUMBERVALUE(AO412),1), "La cantidad de horas extras diurnas dominicales y festivas debe ser un número entero. ", "")
),
""
)</f>
        <v/>
      </c>
      <c r="FJ412" s="46">
        <f>IF(AND($DS412,FH412),
IF(AP412="","Debes escribir el valor de las horas extras diurnas dominicales y festivas. ",
IF( ISERR(_xlfn.NUMBERVALUE(AP412)), "El valor de las horas extras diurnas dominicales y festivas debe ser un número válido. ", "")
),
""
)</f>
        <v/>
      </c>
      <c r="FK412" s="46">
        <f>CONCATENATE(AQ412,AR412)&lt;&gt;""</f>
        <v/>
      </c>
      <c r="FL412" s="46">
        <f>IF(AND($DS412,FK412),
IF(AQ412="","Debes escribir el número de horas extras nocturnas dominicales y festivas. ",
IF( IFERROR(INT(AQ412),1.1) &lt;&gt; IFERROR(_xlfn.NUMBERVALUE(AQ412),1), "La cantidad de horas extras nocturnas dominicales y festivas debe ser un número entero. ", "")
),
""
)</f>
        <v/>
      </c>
      <c r="FM412" s="46">
        <f>IF(AND($DS412,FK412),
IF(AR412="","Debes escribir el valor de las horas extras nocturnas dominicales y festivas. ",
IF( ISERR(_xlfn.NUMBERVALUE(AR412)), "El valor de las horas extras nocturnas dominicales y festivas debe ser un número válido. ", "")
),
""
)</f>
        <v/>
      </c>
      <c r="FN412" s="46">
        <f>CONCATENATE(AS412,AT412)&lt;&gt;""</f>
        <v/>
      </c>
      <c r="FO412" s="46">
        <f>IF(AND($DS412,FN412),
IF(AS412="","Debes escribir el número de horas recargo nocturno. ",
IF( IFERROR(INT(AS412),1.1) &lt;&gt; IFERROR(_xlfn.NUMBERVALUE(AS412),1), "La cantidad de horas recargo nocturno debe ser un número entero. ", "")
),
""
)</f>
        <v/>
      </c>
      <c r="FP412" s="46">
        <f>IF(AND($DS412,FN412),
IF(AT412="","Debes escribir el valor de las horas recargo nocturno. ",
IF( ISERR(_xlfn.NUMBERVALUE(AT412)), "El valor de las horas recargo nocturno debe ser un número válido. ", "")
),
""
)</f>
        <v/>
      </c>
      <c r="FQ412" s="46">
        <f>CONCATENATE(AU412,AV412)&lt;&gt;""</f>
        <v/>
      </c>
      <c r="FR412" s="46">
        <f>IF(AND($DS412,FQ412),
IF(AU412="","Debes escribir el número de horas recargo diurno dominical y festivo. ",
IF( IFERROR(INT(AU412),1.1) &lt;&gt; IFERROR(_xlfn.NUMBERVALUE(AU412),1), "La cantidad de horas recargo diurno dominical y festivo debe ser un número entero. ", "")
),
""
)</f>
        <v/>
      </c>
      <c r="FS412" s="46">
        <f>IF(AND($DS412,FQ412),
IF(AV412="","Debes escribir el valor de las horas recargo diurno dominical y festivo. ",
IF( ISERR(_xlfn.NUMBERVALUE(AV412)), "El valor de las horas recargo diurno dominical y festivo debe ser un número válido. ", "")
),
""
)</f>
        <v/>
      </c>
      <c r="FT412" s="46">
        <f>CONCATENATE(AW412,AX412)&lt;&gt;""</f>
        <v/>
      </c>
      <c r="FU412" s="46">
        <f>IF(AND($DS412,FT412),
IF(AW412="","Debes escribir el número de horas recargo nocturno dominical y festivo. ",
IF( IFERROR(INT(AW412),1.1) &lt;&gt; IFERROR(_xlfn.NUMBERVALUE(AW412),1), "La cantidad de horas recargo nocturno dominical y festivo debe ser un número entero. ", "")
),
""
)</f>
        <v/>
      </c>
      <c r="FV412" s="46">
        <f>IF(AND($DS412,FT412),
IF(AX412="","Debes escribir el valor de las horas recargo nocturno dominical y festivo. ",
IF( ISERR(_xlfn.NUMBERVALUE(AX412)), "El valor de las horas recargo nocturno dominical y festivo debe ser un número válido. ", "")
),
""
)</f>
        <v/>
      </c>
      <c r="FW412" s="46">
        <f>CONCATENATE(AY412,AZ412)&lt;&gt;""</f>
        <v/>
      </c>
      <c r="FX412" s="46">
        <f>IF(AND($DS412,FW412),
IF(AY412="","Debes escribir el número de días de vacaciones comunes. ",
IF( IFERROR(INT(AY412),1.1) &lt;&gt; IFERROR(_xlfn.NUMBERVALUE(AY412),1), "La cantidad de días de vacaciones comunes debe ser un número entero. ", "")
),
""
)</f>
        <v/>
      </c>
      <c r="FY412" s="46">
        <f>IF(AND($DS412,FW412),
IF(AZ412="","Debes escribir el valor de las vacaciones comunes. ",
IF( ISERR(_xlfn.NUMBERVALUE(AZ412)), "El valor de las vacaciones comunes debe ser un número válido. ", "")
),
""
)</f>
        <v/>
      </c>
      <c r="FZ412" s="46">
        <f>CONCATENATE(BA412,BB412)&lt;&gt;""</f>
        <v/>
      </c>
      <c r="GA412" s="46">
        <f>IF(AND($DS412,FZ412),
IF(BA412="","Debes escribir el número de días de vacaciones compensadas. ",
IF( IFERROR(INT(BA412),1.1) &lt;&gt; IFERROR(_xlfn.NUMBERVALUE(BA412),1), "La cantidad de días de vacaciones compensadas debe ser un número entero. ", "")
),
""
)</f>
        <v/>
      </c>
      <c r="GB412" s="46">
        <f>IF(AND($DS412,FZ412),
IF(BB412="","Debes escribir el valor de las vacaciones compensadas. ",
IF( ISERR(_xlfn.NUMBERVALUE(BB412)), "El valor de las vacaciones compensadas debe ser un número válido. ", "")
),
""
)</f>
        <v/>
      </c>
      <c r="GC412" s="46">
        <f>CONCATENATE(BC412,BD412)&lt;&gt;""</f>
        <v/>
      </c>
      <c r="GD412" s="46">
        <f>IF(AND($DS412,GC412),
IF(BC412="","Debes escribir el número de días de prima salarial. ",
IF( IFERROR(INT(BC412),1.1) &lt;&gt; IFERROR(_xlfn.NUMBERVALUE(BC412),1), "La cantidad de días de prima salarial debe ser un número entero. ", "")
),
""
)</f>
        <v/>
      </c>
      <c r="GE412" s="46">
        <f>IF(AND($DS412,GC412),
IF(BD412="","Debes escribir el valor de los días de prima salarial. ",
IF( ISERR(_xlfn.NUMBERVALUE(BD412)), "El valor de los días de prima salarial debe ser un número válido. ", "")
),
""
)</f>
        <v/>
      </c>
      <c r="GF412" s="46">
        <f>IF($DS412,
IF( AND(BE412&lt;&gt;"", ISERR(_xlfn.NUMBERVALUE(BE412))), "El valor de la prima NO saliarial debe ser un número válido. ", "")
)</f>
        <v/>
      </c>
      <c r="GG412" s="46">
        <f>CONCATENATE(BF412,BG412,BH412)&lt;&gt;""</f>
        <v/>
      </c>
      <c r="GH412" s="46">
        <f>IF(AND($DS412,GG412),
IF(BF412="","Debes escribir el valor de las cesantías. ",
IF( ISERR(_xlfn.NUMBERVALUE(BF412)), "El valor de las cesantías debe ser un número válido. ", "")
),
""
)</f>
        <v/>
      </c>
      <c r="GI412" s="46">
        <f>IF(AND($DS412,GG412),
IF(BG412="","Debes escribir el % de cesantías. ",
IF( ISERR(_xlfn.NUMBERVALUE(BG412)), "El % de cesantías debe ser un número válido. ", "")
),
""
)</f>
        <v/>
      </c>
      <c r="GJ412" s="46">
        <f>IF(AND($DS412,GG412),
IF(BH412="","Debes escribir el valor de intereses de cesantías. ",
IF( ISERR(_xlfn.NUMBERVALUE(BH412)), "El valor de intereses de cesantías debe ser un número válido. ", "")
),
""
)</f>
        <v/>
      </c>
      <c r="GK412" s="46">
        <f>CONCATENATE(BI412,BJ412,BK412)&lt;&gt;""</f>
        <v/>
      </c>
      <c r="GL412" s="46">
        <f>IF(AND($DS412,GK412),
IF(BI412="","Debes escribir el número de días de incapacidad. ",
IF( IFERROR(INT(BI412),1.1) &lt;&gt; IFERROR(_xlfn.NUMBERVALUE(BI412),1), "La cantidad de días de incapacidad debe ser un número entero. ", "")
),
""
)</f>
        <v/>
      </c>
      <c r="GM412" s="46">
        <f>IF(AND($DS412,GK412),
IF(BJ412="","Debes escribir el tipo de incapacidad. ",
IF(_xlfn.IFNA(VLOOKUP(BJ412,TIPO_DE_INCAPACIDAD,1,FALSE),-1)=-1,"El tipo de incapacidad es inválida (por favor seleccionarlo de la lista). ","")
),
""
)</f>
        <v/>
      </c>
      <c r="GN412" s="46">
        <f>IF(AND($DS412,GK412),
IF(BK412="","Debes escribir el valor de la incapacidad. ",
IF( ISERR(_xlfn.NUMBERVALUE(BK412)), "El valor de la incapacidad debe ser un número válido. ", "")
),
""
)</f>
        <v/>
      </c>
      <c r="GO412" s="46">
        <f>CONCATENATE(BL412,BM412)&lt;&gt;""</f>
        <v/>
      </c>
      <c r="GP412" s="46">
        <f>IF(AND($DS412,GO412),
IF(BL412="","Debes escribir el número de días de licencia de maternidad o paternidad. ",
IF( IFERROR(INT(BL412),1.1) &lt;&gt; IFERROR(_xlfn.NUMBERVALUE(BL412),1), "La cantidad de días de licencia de maternidad o paternidad debe ser un número entero. ", "")
),
""
)</f>
        <v/>
      </c>
      <c r="GQ412" s="46">
        <f>IF(AND($DS412,GO412),
IF(BM412="","Debes escribir el valor de la licencia de maternidad o paternidad. ",
IF( ISERR(_xlfn.NUMBERVALUE(BM412)), "El valor de la licencia de maternidad o paternidad debe ser un número válido. ", "")
),
""
)</f>
        <v/>
      </c>
      <c r="GR412" s="46">
        <f>CONCATENATE(BN412,BO412)&lt;&gt;""</f>
        <v/>
      </c>
      <c r="GS412" s="46">
        <f>IF(AND($DS412,GR412),
IF(BN412="","Debes escribir el número de días de licencia remunerada. ",
IF( IFERROR(INT(BN412),1.1) &lt;&gt; IFERROR(_xlfn.NUMBERVALUE(BN412),1), "La cantidad de días de licencia remunerada debe ser un número entero. ", "")
),
""
)</f>
        <v/>
      </c>
      <c r="GT412" s="46">
        <f>IF(AND($DS412,GR412),
IF(BO412="","Debes escribir el valor de la licencia remunerada. ",
IF( ISERR(_xlfn.NUMBERVALUE(BO412)), "El valor de la licencia remunerada debe ser un número válido. ", "")
),
""
)</f>
        <v/>
      </c>
      <c r="GU412" s="46">
        <f>IF($DS412,
IF( AND(BP412&lt;&gt;"", ISERR(_xlfn.NUMBERVALUE(BP412))), "El valor de la licencia NO remunerada debe ser un número válido. ", "")
)</f>
        <v/>
      </c>
      <c r="GV412" s="46">
        <f>IF($DS412,
IF( AND(BQ412&lt;&gt;"", ISERR(_xlfn.NUMBERVALUE(BQ412))), "El valor de auxilios salariales debe ser un número válido. ", "")
)</f>
        <v/>
      </c>
      <c r="GW412" s="46">
        <f>IF($DS412,
IF( AND(BR412&lt;&gt;"", ISERR(_xlfn.NUMBERVALUE(BR412))), "El valor de auxilios NO salariales debe ser un número válido. ", "")
)</f>
        <v/>
      </c>
      <c r="GX412" s="46">
        <f>IF($DS412,
IF( AND(BS412&lt;&gt;"", ISERR(_xlfn.NUMBERVALUE(BS412))), "El valor de bonos salariales debe ser un número válido. ", "")
)</f>
        <v/>
      </c>
      <c r="GY412" s="46">
        <f>IF($DS412,
IF( AND(BT412&lt;&gt;"", ISERR(_xlfn.NUMBERVALUE(BT412))), "El valor de bonos NO salariales debe ser un número válido. ", "")
)</f>
        <v/>
      </c>
      <c r="GZ412" s="46">
        <f>IF($DS412,
IF( AND(BU412&lt;&gt;"", ISERR(_xlfn.NUMBERVALUE(BU412))), "El valor de bonos salariales de alimentación debe ser un número válido. ", "")
)</f>
        <v/>
      </c>
      <c r="HA412" s="46">
        <f>IF($DS412,
IF( AND(BV412&lt;&gt;"", ISERR(_xlfn.NUMBERVALUE(BV412))), "El valor de bonos NO salariales de alimentación debe ser un número válido. ", "")
)</f>
        <v/>
      </c>
      <c r="HB412" s="46">
        <f>IF($DS412,
IF( AND(BW412&lt;&gt;"", ISERR(_xlfn.NUMBERVALUE(BW412))), "El valor de bonificaciones salariales debe ser un número válido. ", "")
)</f>
        <v/>
      </c>
      <c r="HC412" s="46">
        <f>IF($DS412,
IF( AND(BX412&lt;&gt;"", ISERR(_xlfn.NUMBERVALUE(BX412))), "El valor de bonificaciones NO salariales debe ser un número válido. ", "")
)</f>
        <v/>
      </c>
      <c r="HD412" s="46">
        <f>IF($DS412,
IF( AND(BY412&lt;&gt;"", ISERR(_xlfn.NUMBERVALUE(BY412))), "El valor de compensaciones ordinarias debe ser un número válido. ", "")
)</f>
        <v/>
      </c>
      <c r="HE412" s="46">
        <f>IF($DS412,
IF( AND(BZ412&lt;&gt;"", ISERR(_xlfn.NUMBERVALUE(BZ412))), "El valor de compensaciones extraordinarias debe ser un número válido. ", "")
)</f>
        <v/>
      </c>
      <c r="HF412" s="46">
        <f>IF($DS412,
IF( AND(CA412&lt;&gt;"", ISERR(_xlfn.NUMBERVALUE(CA412))), "El valor de comisiones debe ser un número válido. ", "")
)</f>
        <v/>
      </c>
      <c r="HG412" s="46">
        <f>IF($DS412,
IF( AND(CB412&lt;&gt;"", ISERR(_xlfn.NUMBERVALUE(CB412))), "El valor de ausencia por huega debe ser un número válido. ", "")
)</f>
        <v/>
      </c>
      <c r="HH412" s="46">
        <f>IF($DS412,
IF( AND(CC412&lt;&gt;"", ISERR(_xlfn.NUMBERVALUE(CC412))), "El valor de anticipos debe ser un número válido. ", "")
)</f>
        <v/>
      </c>
      <c r="HI412" s="46">
        <f>IF($DS412,
IF( AND(CD412&lt;&gt;"", ISERR(_xlfn.NUMBERVALUE(CD412))), "El valor de pagos a terceros debe ser un número válido. ", "")
)</f>
        <v/>
      </c>
      <c r="HJ412" s="46">
        <f>IF($DS412,
IF( AND(CE412&lt;&gt;"", ISERR(_xlfn.NUMBERVALUE(CE412))), "El valor de dotación debe ser un número válido. ", "")
)</f>
        <v/>
      </c>
      <c r="HK412" s="46">
        <f>IF($DS412,
IF( AND(CF412&lt;&gt;"", ISERR(_xlfn.NUMBERVALUE(CF412))), "El valor de apoyo sostenibilidad debe ser un número válido. ", "")
)</f>
        <v/>
      </c>
      <c r="HL412" s="46">
        <f>IF($DS412,
IF( AND(CG412&lt;&gt;"", ISERR(_xlfn.NUMBERVALUE(CG412))), "El valor de teletrabajo debe ser un número válido. ", "")
)</f>
        <v/>
      </c>
      <c r="HM412" s="46">
        <f>IF($DS412,
IF( AND(CH412&lt;&gt;"", ISERR(_xlfn.NUMBERVALUE(CH412))), "El valor de bonificación de retiro debe ser un número válido. ", "")
)</f>
        <v/>
      </c>
      <c r="HN412" s="46">
        <f>IF($DS412,
IF( AND(CI412&lt;&gt;"", ISERR(_xlfn.NUMBERVALUE(CI412))), "El valor de indemnización de retiro debe ser un número válido. ", "")
)</f>
        <v/>
      </c>
      <c r="HO412" s="46">
        <f>IF($DS412,
IF( AND(CJ412&lt;&gt;"", ISERR(_xlfn.NUMBERVALUE(CJ412))), "El valor de reintegros debe ser un número válido. ", "")
)</f>
        <v/>
      </c>
      <c r="HP412" s="46">
        <f>CONCATENATE(CK412,CL412,CM412)&lt;&gt;""</f>
        <v/>
      </c>
      <c r="HQ412" s="46">
        <f>IF(AND($DS412,HP412),
IF(CK412="","Debes escribir la descripción de otro concepto no categorizado. ",""),
""
)</f>
        <v/>
      </c>
      <c r="HR412" s="46">
        <f>IF(AND($DS412,HP412),
IF(CONCATENATE(CL412,CM412)="","Debes escribir al menos un valor de concepto no categorizado (salarial o no salarial). ",
IF(ISERR(_xlfn.NUMBERVALUE(CL412)),"El valor salarial concepto no categorizado debe ser un número válido. ","")
),
""
)</f>
        <v/>
      </c>
      <c r="HS412" s="46">
        <f>IF(AND($DS412,HP412),
IF(CONCATENATE(CL412,CM412)="","Debes escribir al menos un valor de concepto no categorizado (salarial o no salarial). ",
IF(ISERR(_xlfn.NUMBERVALUE(CM412)),"El valor NO salarial concepto no categorizado debe ser un número válido. ","")
),
""
)</f>
        <v/>
      </c>
      <c r="HT412" s="46">
        <f>IF($DS412,
IF(CN412="","Debes escribir el porcentaje del aporte a salud. ",
IF( ISERR(_xlfn.NUMBERVALUE(CN412)), "El valor del porcentaje del aporte a salud debe ser un número válido. ", "")
)
)</f>
        <v/>
      </c>
      <c r="HU412" s="46">
        <f>IF($DS412,
IF(CO412="","Debes escribir el valor del aporte a salud. ",
IF( ISERR(_xlfn.NUMBERVALUE(CO412)), "El valor del aporte a salud debe ser un número válido. ", "")
)
)</f>
        <v/>
      </c>
      <c r="HV412" s="46">
        <f>IF($DS412,
IF( AND(CP412&lt;&gt;"", ISERR(_xlfn.NUMBERVALUE(CP412))), "El valor plan complementario debe ser un número válido. ", "")
)</f>
        <v/>
      </c>
      <c r="HW412" s="46">
        <f>IF($DS412,
IF(CQ412="","Debes escribir el porcentaje del aporte a pensión. ",
IF( ISERR(_xlfn.NUMBERVALUE(CQ412)), "El valor del porcentaje del aporte a pensión debe ser un número válido. ", "")
)
)</f>
        <v/>
      </c>
      <c r="HX412" s="46">
        <f>IF($DS412,
IF(CR412="","Debes escribir el valor del aporte a pensión. ",
IF( ISERR(_xlfn.NUMBERVALUE(CR412)), "El valor del aporte a salud debe ser un número válido. ", "")
)
)</f>
        <v/>
      </c>
      <c r="HY412" s="46">
        <f>IF($DS412,
IF( AND(CS412&lt;&gt;"", ISERR(_xlfn.NUMBERVALUE(CS412))), "El valor pensión voluntaria debe ser un número válido. ", "")
)</f>
        <v/>
      </c>
      <c r="HZ412" s="46">
        <f>CONCATENATE(CT412,CU412,CV412,CW412)&lt;&gt;""</f>
        <v/>
      </c>
      <c r="IA412" s="46">
        <f>IF(AND($DS412,HZ412),
IF(CT412="","Debes escribir el % del fondo de seguridad pensional. ",
IF( ISERR(_xlfn.NUMBERVALUE(CT412)), "El % del fondo de seguridad debe ser un número válido. ", "")
),
""
)</f>
        <v/>
      </c>
      <c r="IB412" s="46">
        <f>IF(AND($DS412,HZ412),
IF(CU412="","Debes escribir el valor del aporte al fondo de solidaridad pensional. ",
IF( ISERR(_xlfn.NUMBERVALUE(CU412)), "El valor del aporte al fondo de solidaridad pensional debe ser un número válido. ", "")
),
""
)</f>
        <v/>
      </c>
      <c r="IC412" s="46">
        <f>IF(AND($DS412,HZ412),
IF(CV412="","Debes escribir el % del fondo de subsistencia. ",
IF( ISERR(_xlfn.NUMBERVALUE(CV412)), "El % del fondo de subsistencia debe ser un número válido. ", "")
),
""
)</f>
        <v/>
      </c>
      <c r="ID412" s="46">
        <f>IF(AND($DS412,HZ412),
IF(CW412="","Debes escribir el valor del fondo de subsistencia. ",
IF( ISERR(_xlfn.NUMBERVALUE(CW412)), "El valor del fondo de subsistencia debe ser un número válido. ", "")
),
""
)</f>
        <v/>
      </c>
      <c r="IE412" s="46">
        <f>CONCATENATE(CX412,CY412)&lt;&gt;""</f>
        <v/>
      </c>
      <c r="IF412" s="46">
        <f>IF(AND($DS412,IE412),
IF(CX412="","Debes escribir el % de sindicato. ",
IF( ISERR(_xlfn.NUMBERVALUE(CX412)), "El % de sindicato debe ser un número válido. ", "")
),
""
)</f>
        <v/>
      </c>
      <c r="IG412" s="46">
        <f>IF(AND($DS412,IE412),
IF(CY412="","Debes escribir el valor del sindicato. ",
IF( ISERR(_xlfn.NUMBERVALUE(CY412)), "El valor del sindicato debe ser un número válido. ", "")
),
""
)</f>
        <v/>
      </c>
      <c r="IH412" s="46">
        <f>IF($DS412,
IF( AND(CZ412&lt;&gt;"", ISERR(_xlfn.NUMBERVALUE(CZ412))), "El valor de sanción pública debe ser un número válido. ", "")
)</f>
        <v/>
      </c>
      <c r="II412" s="46">
        <f>IF($DS412,
IF( AND(DA412&lt;&gt;"", ISERR(_xlfn.NUMBERVALUE(DA412))), "El valor de sanción privada debe ser un número válido. ", "")
)</f>
        <v/>
      </c>
      <c r="IJ412" s="46">
        <f>CONCATENATE(DB412,DC412)&lt;&gt;""</f>
        <v/>
      </c>
      <c r="IK412" s="46">
        <f>IF(AND($DS412,IJ412),
IF(DB412="","Debes escribir la descripción de libranza. ",""),
""
)</f>
        <v/>
      </c>
      <c r="IL412" s="46">
        <f>IF(AND($DS412,IJ412),
IF(DC412="","Debes escribir la cuota libranza. ",
IF(ISERR(_xlfn.NUMBERVALUE(DC412)),"El valor de la cuota libranza debe ser un número válido. ","")
),
""
)</f>
        <v/>
      </c>
      <c r="IM412" s="46">
        <f>IF($DS412,
IF( AND(DD412&lt;&gt;"", ISERR(_xlfn.NUMBERVALUE(DD412))), "El valor de pagos a terceros debe ser un número válido. ", "")
)</f>
        <v/>
      </c>
      <c r="IN412" s="46">
        <f>IF($DS412,
IF( AND(DE412&lt;&gt;"", ISERR(_xlfn.NUMBERVALUE(DE412))), "El valor de anticipos debe ser un número válido. ", "")
)</f>
        <v/>
      </c>
      <c r="IO412" s="46">
        <f>IF($DS412,
IF( AND(DF412&lt;&gt;"", ISERR(_xlfn.NUMBERVALUE(DF412))), "El valor de AFC debe ser un número válido. ", "")
)</f>
        <v/>
      </c>
      <c r="IP412" s="46">
        <f>IF($DS412,
IF( AND(DG412&lt;&gt;"", ISERR(_xlfn.NUMBERVALUE(DG412))), "El valor de rete-fuente debe ser un número válido. ", "")
)</f>
        <v/>
      </c>
      <c r="IQ412" s="46">
        <f>IF($DS412,
IF( AND(DH412&lt;&gt;"", ISERR(_xlfn.NUMBERVALUE(DH412))), "El valor de cooperativa de trabajo debe ser un número válido. ", "")
)</f>
        <v/>
      </c>
      <c r="IR412" s="46">
        <f>IF($DS412,
IF( AND(DI412&lt;&gt;"", ISERR(_xlfn.NUMBERVALUE(DI412))), "El valor de embargo fiscal debe ser un número válido. ", "")
)</f>
        <v/>
      </c>
      <c r="IS412" s="46">
        <f>IF($DS412,
IF( AND(DJ412&lt;&gt;"", ISERR(_xlfn.NUMBERVALUE(DJ412))), "El valor de educación debe ser un número válido. ", "")
)</f>
        <v/>
      </c>
      <c r="IT412" s="46">
        <f>IF($DS412,
IF( AND(DK412&lt;&gt;"", ISERR(_xlfn.NUMBERVALUE(DK412))), "El valor de reintegro debe ser un número válido. ", "")
)</f>
        <v/>
      </c>
      <c r="IU412" s="46">
        <f>IF($DS412,
IF( AND(DL412&lt;&gt;"", ISERR(_xlfn.NUMBERVALUE(DL412))), "El valor de deuda debe ser un número válido. ", "")
)</f>
        <v/>
      </c>
      <c r="IV412" s="46">
        <f>IF($DS412,
IF( AND(DM412&lt;&gt;"", ISERR(_xlfn.NUMBERVALUE(DM412))), "El valor de otras deducciones debe ser un número válido. ", "")
)</f>
        <v/>
      </c>
      <c r="IW412" s="46">
        <f>IF($DS412,
IF(DN412="","Debes escribir el valor de los devengos totales. ",
IF( ISERR(_xlfn.NUMBERVALUE(DN412)), "El valor de los devengos totales debe ser un número válido. ", "")
)
)</f>
        <v/>
      </c>
      <c r="IX412" s="46">
        <f>IF($DS412,
IF(DO412="","Debes escribir el valor de las deducciones totales. ",
IF( ISERR(_xlfn.NUMBERVALUE(DO412)), "El valor de las deducciones totales debe ser un número válido. ", "")
)
)</f>
        <v/>
      </c>
      <c r="IY412" s="46">
        <f>IF($DS412,
IF(DP412="","Debes escribir el valor del salario total. ",
IF( ISERR(_xlfn.NUMBERVALUE(DP412)), "El valor del salario total debe ser un número válido. ", "")
)
)</f>
        <v/>
      </c>
    </row>
    <row r="413">
      <c r="B413" s="48" t="n">
        <v>401</v>
      </c>
      <c r="C413" s="61">
        <f>IF(AND(DS413,DP413&lt;&gt;""),
IF(DQ413="","OK","Error"),
""
)</f>
        <v/>
      </c>
      <c r="D413" s="53" t="n"/>
      <c r="E413" s="52" t="n"/>
      <c r="F413" s="112" t="n"/>
      <c r="G413" s="52" t="n"/>
      <c r="H413" s="53" t="n"/>
      <c r="I413" s="52" t="n"/>
      <c r="J413" s="52" t="n"/>
      <c r="K413" s="53" t="n"/>
      <c r="L413" s="55" t="n"/>
      <c r="M413" s="108" t="n"/>
      <c r="N413" s="56" t="n"/>
      <c r="O413" s="52" t="n"/>
      <c r="P413" s="52" t="n"/>
      <c r="Q413" s="52" t="n"/>
      <c r="R413" s="52" t="n"/>
      <c r="S413" s="52" t="n"/>
      <c r="T413" s="53" t="n"/>
      <c r="U413" s="52" t="n"/>
      <c r="V413" s="52" t="n"/>
      <c r="W413" s="55" t="n"/>
      <c r="X413" s="55" t="n"/>
      <c r="Y413" s="52" t="n"/>
      <c r="Z413" s="55" t="n"/>
      <c r="AA413" s="52" t="n"/>
      <c r="AB413" s="53" t="n"/>
      <c r="AC413" s="53" t="n"/>
      <c r="AD413" s="53" t="n"/>
      <c r="AE413" s="177" t="n"/>
      <c r="AF413" s="113" t="n"/>
      <c r="AG413" s="177" t="n"/>
      <c r="AH413" s="178" t="n"/>
      <c r="AI413" s="178" t="n"/>
      <c r="AJ413" s="178" t="n"/>
      <c r="AK413" s="114" t="n"/>
      <c r="AL413" s="178" t="n"/>
      <c r="AM413" s="114" t="n"/>
      <c r="AN413" s="178" t="n"/>
      <c r="AO413" s="114" t="n"/>
      <c r="AP413" s="178" t="n"/>
      <c r="AQ413" s="114" t="n"/>
      <c r="AR413" s="178" t="n"/>
      <c r="AS413" s="114" t="n"/>
      <c r="AT413" s="178" t="n"/>
      <c r="AU413" s="114" t="n"/>
      <c r="AV413" s="178" t="n"/>
      <c r="AW413" s="114" t="n"/>
      <c r="AX413" s="178" t="n"/>
      <c r="AY413" s="114" t="n"/>
      <c r="AZ413" s="178" t="n"/>
      <c r="BA413" s="114" t="n"/>
      <c r="BB413" s="178" t="n"/>
      <c r="BC413" s="114" t="n"/>
      <c r="BD413" s="178" t="n"/>
      <c r="BE413" s="178" t="n"/>
      <c r="BF413" s="178" t="n"/>
      <c r="BG413" s="59" t="n"/>
      <c r="BH413" s="178" t="n"/>
      <c r="BI413" s="114" t="n"/>
      <c r="BJ413" s="53" t="n"/>
      <c r="BK413" s="178" t="n"/>
      <c r="BL413" s="114" t="n"/>
      <c r="BM413" s="178" t="n"/>
      <c r="BN413" s="114" t="n"/>
      <c r="BO413" s="178" t="n"/>
      <c r="BP413" s="178" t="n"/>
      <c r="BQ413" s="178" t="n"/>
      <c r="BR413" s="178" t="n"/>
      <c r="BS413" s="178" t="n"/>
      <c r="BT413" s="178" t="n"/>
      <c r="BU413" s="178" t="n"/>
      <c r="BV413" s="178" t="n"/>
      <c r="BW413" s="178" t="n"/>
      <c r="BX413" s="178" t="n"/>
      <c r="BY413" s="178" t="n"/>
      <c r="BZ413" s="178" t="n"/>
      <c r="CA413" s="178" t="n"/>
      <c r="CB413" s="178" t="n"/>
      <c r="CC413" s="178" t="n"/>
      <c r="CD413" s="178" t="n"/>
      <c r="CE413" s="178" t="n"/>
      <c r="CF413" s="178" t="n"/>
      <c r="CG413" s="178" t="n"/>
      <c r="CH413" s="178" t="n"/>
      <c r="CI413" s="178" t="n"/>
      <c r="CJ413" s="178" t="n"/>
      <c r="CK413" s="53" t="n"/>
      <c r="CL413" s="178" t="n"/>
      <c r="CM413" s="178" t="n"/>
      <c r="CN413" s="60" t="n"/>
      <c r="CO413" s="177" t="n"/>
      <c r="CP413" s="178" t="n"/>
      <c r="CQ413" s="60" t="n"/>
      <c r="CR413" s="177" t="n"/>
      <c r="CS413" s="178" t="n"/>
      <c r="CT413" s="59" t="n"/>
      <c r="CU413" s="178" t="n"/>
      <c r="CV413" s="59" t="n"/>
      <c r="CW413" s="178" t="n"/>
      <c r="CX413" s="59" t="n"/>
      <c r="CY413" s="178" t="n"/>
      <c r="CZ413" s="178" t="n"/>
      <c r="DA413" s="178" t="n"/>
      <c r="DB413" s="53" t="n"/>
      <c r="DC413" s="178" t="n"/>
      <c r="DD413" s="178" t="n"/>
      <c r="DE413" s="178" t="n"/>
      <c r="DF413" s="178" t="n"/>
      <c r="DG413" s="178" t="n"/>
      <c r="DH413" s="178" t="n"/>
      <c r="DI413" s="178" t="n"/>
      <c r="DJ413" s="178" t="n"/>
      <c r="DK413" s="178" t="n"/>
      <c r="DL413" s="178" t="n"/>
      <c r="DM413" s="178" t="n"/>
      <c r="DN413" s="177" t="n"/>
      <c r="DO413" s="177" t="n"/>
      <c r="DP413" s="177" t="n"/>
      <c r="DQ413" s="76">
        <f>IF(AND(DS413,DP413&lt;&gt;""),
CONCATENATE(DT413,DU413,DV413,DW413,DX413,DY413,DZ413,EA413,EB413,EC413,ED413,EE413,EF413,EG413,EH413,EI413,EJ413,EK413,EL413,EM413,EN413,EO413,EP413,EQ413,ES413,ET413,EU413,EV413,EW413,EX413,EY413,EZ413,FA413,FC413,FD413,FF413,FG413,FI413,FJ413,FL413,FM413,FO413,FP413,FR413,FS413,FU413,FV413,FX413,FY413,GA413,GB413,GD413,GE413,GF413,GH413,GI413,GJ413,GL413,GM413,GN413,GP413,GQ413,GS413,GT413,GU413,GV413,GW413,GX413,GY413,GZ413,HA413,HB413,HC413,HD413,HE413,HF413,HG413,HH413,HI413,HJ413,HK413,HL413,HM413,HN413,HO413,HQ413,HR413,HS413,HT413,HU413,HV413,HW413,HX413,HY413,IA413,IB413,IC413,ID413,IF413,IG413,IH413,II413,IK413,IL413,IM413,IN413,IO413,IP413,IQ413,IR413,IS413,IT413,IU413,IV413,IW413,IX413,IY413,IZ413),
""
)</f>
        <v/>
      </c>
      <c r="DR413" s="53" t="n"/>
      <c r="DS413" s="46">
        <f>CONCATENATE(D413,$E413,$F413,$G413,H413,$I413,$J413,K413,$L413,$M413,N413,$O413,$P413,$Q413,$R413,$S413,T413,$U413,$V413,$W413,$X413,$Y413,$Z413,$AA413,AB413,AC413,AD413,$AE413,$AF413,$AG413,AH413,AI413,AJ413,AK413,AL413,AM413,AN413,AO413,AP413,AQ413,AR413,AS413,AT413,AU413,AV413,AW413,AX413,AY413,AZ413,BA413,BB413,BC413,BD413,BE413,BF413,BG413,BH413,BI413,BJ413,BK413,BL413,BM413,BN413,BO413,BP413,BQ413,BR413,BS413,BT413,BU413,BV413,BW413,BX413,BY413,BZ413,CA413,CB413,CC413,CD413,CE413,CF413,CG413,CH413,CI413,CJ413,CK413,CL413,CM413,$CN413,$CO413,CP413,$CQ413,$CR413,CS413,CT413,CU413,CV413,CW413,CX413,CY413,CZ413,DA413,DB413,DC413,DD413,DE413,DF413,DG413,DH413,DI413,DJ413,DK413,DL413,DM413,$DN413,$DO413,$DP413,DR413)&lt;&gt;""</f>
        <v/>
      </c>
      <c r="DT413" s="46">
        <f>IF(AND($DS413,$E$4&lt;&gt;""),
IF(LEFT($E$4,2) = "1.",
IF(D413&lt;&gt;"","El CUNE sólo se envía en operaciones de novedad o ajuste. ",""),
IF(D413="","Debes escribir un CUNE válido para realizar operaciones de novedad o ajuste. ","")),
""
)</f>
        <v/>
      </c>
      <c r="DU413" s="46">
        <f>IF($DS413,
IF(E413="","Debes seleccionar el tipo de documento del empleado. ",
IF(_xlfn.IFNA(VLOOKUP(E413,TIPO_DE_DOCUMENTO,1,FALSE),-1)=-1,"El tipo de documento no es válido (por favor seleccionarlo de la lista). ","")
)
)</f>
        <v/>
      </c>
      <c r="DV413" s="46">
        <f>IF($DS413,
IF(F413="","Debes escribir el número de documento del empleado. ","")
)</f>
        <v/>
      </c>
      <c r="DW413" s="46">
        <f>IF($DS413,
IF(G413="","Debes escribir el primer nombre del empleado. ","")
)</f>
        <v/>
      </c>
      <c r="DY413" s="46">
        <f>IF($DS413,
IF(I413="","Debes escribir el primer apellido del empleado. ","")
)</f>
        <v/>
      </c>
      <c r="DZ413" s="46">
        <f>IF($DS413,
IF(J413="","Debes escribir el segundo apellido del empleado. ","")
)</f>
        <v/>
      </c>
      <c r="EB413" s="46">
        <f>IF($DS413,
IF(L413="","Debes escribir la fecha de ingreso del empleado. ",
IF(ISERR(DATE(YEAR(L413),MONTH(L413),DAY(L413))), "El valor ingresado en fecha de ingreso no tiene un formato válido. ","")
)
)</f>
        <v/>
      </c>
      <c r="EC413" s="46">
        <f>IF($DS413,
IF(M413="","Debes escribir el tiempo laborado. ",
IF( IFERROR(INT(M413),1.1) &lt;&gt; IFERROR(_xlfn.NUMBERVALUE(M413),1), "El valor de los días trabajados debe ser un número entero. ", "")
)
)</f>
        <v/>
      </c>
      <c r="ED413" s="46">
        <f>IF($DS413,
IF( AND(N413&lt;&gt;"", ISERR(DATE(YEAR(N413),MONTH(N413),DAY(N413))) ), "El valor ingresado en fecha de ingreso no tiene un formato válido. ",
IF( AND(N413&lt;&gt;"", $E$6&lt;&gt;"", DATE(YEAR(N413), MONTH(N413), 1) &lt;&gt; IFERROR(DATE(MID($E$6, 1, 4), MID($E$6, 6, 2),1), "1/1/1900") ), "La fecha de retiro debe estar dentro del período liquidado. ", "")
)
)</f>
        <v/>
      </c>
      <c r="EE413" s="46">
        <f>IF($DS413,
IF(O413="","Debes seleccionar el tipo de trabajador. ",
IF(_xlfn.IFNA(VLOOKUP(O413,TIPO_DE_TRABAJADOR,1,FALSE),-1)=-1,"El tipo de trabajador no es válido (por favor seleccionarlo de la lista). ","")
)
)</f>
        <v/>
      </c>
      <c r="EF413" s="46">
        <f>IF($DS413,
IF(P413="","Debes seleccionar si es un trabajador dependiente pensionado por vejez. ",
IF(_xlfn.IFNA(VLOOKUP(P413,SUBTIPO_DE_TRABAJADOR,1,FALSE),-1)=-1,"El tipo de trabajador dependiente pensionado por vejez no es válido (por favor seleccionarlo de la lista). ","")
)
)</f>
        <v/>
      </c>
      <c r="EG413" s="46">
        <f>IF($DS413,
IF(Q413="","Debes seleccionar el tipo de contrato del trabajador. ",
IF(_xlfn.IFNA(VLOOKUP(Q413,TIPO_DE_CONTRATO,1,FALSE),-1)=-1,"El tipo de contrato del trabajador no es válido (por favor seleccionarlo de la lista). ","")
)
)</f>
        <v/>
      </c>
      <c r="EH413" s="46">
        <f>IF($DS413,
IF(R413="","Debes seleccionar si es un salario integral. ",
IF(_xlfn.IFNA(VLOOKUP(R413,SI_NO,1,FALSE),-1)=-1,"Valor no válido para salario integral (por favor seleccionarlo de la lista). ","")
)
)</f>
        <v/>
      </c>
      <c r="EI413" s="46">
        <f>IF($DS413,
IF(S413="","Debes seleccionar si el trabajador realiza actividades de riesgo. ",
IF(_xlfn.IFNA(VLOOKUP(S413,SI_NO,1,FALSE),-1)=-1,"Valor no válido para actividad de alto riesgo (por favor seleccionarlo de la lista). ","")
)
)</f>
        <v/>
      </c>
      <c r="EK413" s="46">
        <f>IF($DS413,
IF(U413="","Debes escribir el código del municipio de residencia del trabajador. ",
IF(_xlfn.IFNA(VLOOKUP(U413,MUNICIPIO,1,FALSE),-1)=-1,"El municipio de residencia del trabajador es inválido (por favor seleccionarlo de la lista). ","")
)
)</f>
        <v/>
      </c>
      <c r="EL413" s="46">
        <f>IF($DS413,
IF(V413="","Debes escribir el la dirección de residendia del trabajador. ","")
)</f>
        <v/>
      </c>
      <c r="EM413" s="46">
        <f>IF($DS413,
IF(W413="","Debes escribir la fecha de inicio de la liquidación. ",
IF(ISERR(DATE(YEAR(W413),MONTH(W413),DAY(W413))),"El valor ingresado en fecha de inicio de liquidación no tiene un formato válido. ",
IF( AND($E$6&lt;&gt;"", DATE(YEAR(W413), MONTH(W413), 1) &lt;&gt; IFERROR(DATE(MID($E$6, 1, 4), MID($E$6, 6, 2),1), "1/1/1900") ), "La fecha de inicio de la liquidación debe estar dentro del período liquidado. ", "")
)
)
)</f>
        <v/>
      </c>
      <c r="EN413" s="46">
        <f>IF($DS413,
IF(X413="","Debes escribir la fecha de fin de la liquidación. ",
IF(ISERR(DATE(YEAR(X413),MONTH(X413),DAY(X413))),"El valor ingresado en fecha de fin de liquidación no tiene un formato válido. ",
IF( AND($E$6&lt;&gt;"", DATE(YEAR(X413), MONTH(X413), 1) &lt;&gt; IFERROR(DATE(MID($E$6, 1, 4), MID($E$6, 6, 2),1), "1/1/1900") ), "La fecha de fin de la liquidación debe estar dentro del período liquidado. ", "")
)
)
)</f>
        <v/>
      </c>
      <c r="EO413" s="46">
        <f>IF($DS413,
IF(Y413="","Debes escribir la frecuencia de pago del trabajador. ",
IF(_xlfn.IFNA(VLOOKUP(Y413,PERÍODO_DE_NÓMINA,1,FALSE),-1)=-1,"La frecuencia de pago es inválida (por favor seleccionarlo de la lista). ","")
)
)</f>
        <v/>
      </c>
      <c r="EP413" s="46">
        <f>IF($DS413,
IF(Z413="","Debes escribir la fecha de pago. ",
IF(ISERR(DATE(YEAR(Z413),MONTH(Z413),DAY(Z413))), "El valor ingresado en fecha de pago no tiene un formato válido. ","")
)
)</f>
        <v/>
      </c>
      <c r="EQ413" s="46">
        <f>IF($DS413,
IF(AA413="","Debes escribir el medio de pago. ",
IF(_xlfn.IFNA(VLOOKUP(AA413,MEDIOS_DE_PAGO,1,FALSE),-1)=-1,"El medio de pago es inválido (por favor seleccionarlo de la lista). ","")
)
)</f>
        <v/>
      </c>
      <c r="ER413" s="46">
        <f>OR(AA413='Tablas '!$T$4,AA413='Tablas '!$T$7,AA413='Tablas '!$T$8,AA413='Tablas '!$T$11)</f>
        <v/>
      </c>
      <c r="ES413" s="46">
        <f>IF(AND($DS413,ER413),
IF(AB413="","Debes escribir la entidad bancaria. ",""),
""
)</f>
        <v/>
      </c>
      <c r="ET413" s="46">
        <f>IF(AND($DS413,ER413),
IF(AC413="","Debes escribir el tipo de cuenta bancaria. ",
IF(_xlfn.IFNA(VLOOKUP(AC413,TIPO_DE_CUENTA,1,FALSE),-1)=-1,"El tipo de cuenta bancaria es inválida (por favor seleccionarlo de la lista). ","")
),
""
)</f>
        <v/>
      </c>
      <c r="EU413" s="46">
        <f>IF(AND($DS413,ER413),
IF(AD413="","Debes escribir el número de cuenta bancaria. ",""),
""
)</f>
        <v/>
      </c>
      <c r="EV413" s="46">
        <f>IF($DS413,
IF(AE413="","Debes escribir el valor del sueldo básico. ",
IF( ISERR(_xlfn.NUMBERVALUE(AE413)), "El valor del sueldo básico debe ser un número válido. ", "")
)
)</f>
        <v/>
      </c>
      <c r="EW413" s="46">
        <f>IF($DS413,
IF(AF413="","Debes escribir el número de días trabajados. ",
IF( IFERROR(INT(AF413),1.1) &lt;&gt; IFERROR(_xlfn.NUMBERVALUE(AF413),1), "La cantidad de días trabajados debe ser un número entero. ", "")
)
)</f>
        <v/>
      </c>
      <c r="EX413" s="46">
        <f>IF($DS413,
IF(AG413="","Debes escribir el valor del sueldo trabajado. ",
IF( ISERR(_xlfn.NUMBERVALUE(AG413)), "El valor del sueldo trabajado debe ser un número válido. ", "")
)
)</f>
        <v/>
      </c>
      <c r="EY413" s="46">
        <f>IF($DS413,
IF( AND(AH413&lt;&gt;"", ISERR(_xlfn.NUMBERVALUE(AH413))), "El valor del auxilio de transporte debe ser un número válido. ", "")
)</f>
        <v/>
      </c>
      <c r="EZ413" s="46">
        <f>IF($DS413,
IF( AND(AI413&lt;&gt;"", ISERR(_xlfn.NUMBERVALUE(AI413))), "El valor de viáticos salariales debe ser un número válido. ", "")
)</f>
        <v/>
      </c>
      <c r="FA413" s="46">
        <f>IF($DS413,
IF( AND(AJ413&lt;&gt;"", ISERR(_xlfn.NUMBERVALUE(AJ413))), "El valor de viáticos NO salariales debe ser un número válido. ", "")
)</f>
        <v/>
      </c>
      <c r="FB413" s="46">
        <f>CONCATENATE(AK413,AL413)&lt;&gt;""</f>
        <v/>
      </c>
      <c r="FC413" s="46">
        <f>IF(AND($DS413,FB413),
IF(AK413="","Debes escribir el número de horas extras diurnas. ",
IF( IFERROR(INT(AK413),1.1) &lt;&gt; IFERROR(_xlfn.NUMBERVALUE(AK413),1), "La cantidad de horas extras diurnas debe ser un número entero. ", "")
),
""
)</f>
        <v/>
      </c>
      <c r="FD413" s="46">
        <f>IF(AND($DS413,FB413),
IF(AL413="","Debes escribir el valor de las horas extras diurnas. ",
IF( ISERR(_xlfn.NUMBERVALUE(AL413)), "El valor de las horas extras duirnas debe ser un número válido. ", "")
),
""
)</f>
        <v/>
      </c>
      <c r="FE413" s="46">
        <f>CONCATENATE(AM413,AN413)&lt;&gt;""</f>
        <v/>
      </c>
      <c r="FF413" s="46">
        <f>IF(AND($DS413,FE413),
IF(AM413="","Debes escribir el número de horas extras nocturnas. ",
IF( IFERROR(INT(AM413),1.1) &lt;&gt; IFERROR(_xlfn.NUMBERVALUE(AM413),1), "La cantidad de horas extras nocturnas debe ser un número entero. ", "")
),
""
)</f>
        <v/>
      </c>
      <c r="FG413" s="46">
        <f>IF(AND($DS413,FE413),
IF(AN413="","Debes escribir el valor de las horas extras nocturnas. ",
IF( ISERR(_xlfn.NUMBERVALUE(AN413)), "El valor de las horas extras nocturnas debe ser un número válido. ", "")
),
""
)</f>
        <v/>
      </c>
      <c r="FH413" s="46">
        <f>CONCATENATE(AO413,AP413)&lt;&gt;""</f>
        <v/>
      </c>
      <c r="FI413" s="46">
        <f>IF(AND($DS413,FH413),
IF(AO413="","Debes escribir el número de horas extras diurnas dominicales y festivas. ",
IF( IFERROR(INT(AO413),1.1) &lt;&gt; IFERROR(_xlfn.NUMBERVALUE(AO413),1), "La cantidad de horas extras diurnas dominicales y festivas debe ser un número entero. ", "")
),
""
)</f>
        <v/>
      </c>
      <c r="FJ413" s="46">
        <f>IF(AND($DS413,FH413),
IF(AP413="","Debes escribir el valor de las horas extras diurnas dominicales y festivas. ",
IF( ISERR(_xlfn.NUMBERVALUE(AP413)), "El valor de las horas extras diurnas dominicales y festivas debe ser un número válido. ", "")
),
""
)</f>
        <v/>
      </c>
      <c r="FK413" s="46">
        <f>CONCATENATE(AQ413,AR413)&lt;&gt;""</f>
        <v/>
      </c>
      <c r="FL413" s="46">
        <f>IF(AND($DS413,FK413),
IF(AQ413="","Debes escribir el número de horas extras nocturnas dominicales y festivas. ",
IF( IFERROR(INT(AQ413),1.1) &lt;&gt; IFERROR(_xlfn.NUMBERVALUE(AQ413),1), "La cantidad de horas extras nocturnas dominicales y festivas debe ser un número entero. ", "")
),
""
)</f>
        <v/>
      </c>
      <c r="FM413" s="46">
        <f>IF(AND($DS413,FK413),
IF(AR413="","Debes escribir el valor de las horas extras nocturnas dominicales y festivas. ",
IF( ISERR(_xlfn.NUMBERVALUE(AR413)), "El valor de las horas extras nocturnas dominicales y festivas debe ser un número válido. ", "")
),
""
)</f>
        <v/>
      </c>
      <c r="FN413" s="46">
        <f>CONCATENATE(AS413,AT413)&lt;&gt;""</f>
        <v/>
      </c>
      <c r="FO413" s="46">
        <f>IF(AND($DS413,FN413),
IF(AS413="","Debes escribir el número de horas recargo nocturno. ",
IF( IFERROR(INT(AS413),1.1) &lt;&gt; IFERROR(_xlfn.NUMBERVALUE(AS413),1), "La cantidad de horas recargo nocturno debe ser un número entero. ", "")
),
""
)</f>
        <v/>
      </c>
      <c r="FP413" s="46">
        <f>IF(AND($DS413,FN413),
IF(AT413="","Debes escribir el valor de las horas recargo nocturno. ",
IF( ISERR(_xlfn.NUMBERVALUE(AT413)), "El valor de las horas recargo nocturno debe ser un número válido. ", "")
),
""
)</f>
        <v/>
      </c>
      <c r="FQ413" s="46">
        <f>CONCATENATE(AU413,AV413)&lt;&gt;""</f>
        <v/>
      </c>
      <c r="FR413" s="46">
        <f>IF(AND($DS413,FQ413),
IF(AU413="","Debes escribir el número de horas recargo diurno dominical y festivo. ",
IF( IFERROR(INT(AU413),1.1) &lt;&gt; IFERROR(_xlfn.NUMBERVALUE(AU413),1), "La cantidad de horas recargo diurno dominical y festivo debe ser un número entero. ", "")
),
""
)</f>
        <v/>
      </c>
      <c r="FS413" s="46">
        <f>IF(AND($DS413,FQ413),
IF(AV413="","Debes escribir el valor de las horas recargo diurno dominical y festivo. ",
IF( ISERR(_xlfn.NUMBERVALUE(AV413)), "El valor de las horas recargo diurno dominical y festivo debe ser un número válido. ", "")
),
""
)</f>
        <v/>
      </c>
      <c r="FT413" s="46">
        <f>CONCATENATE(AW413,AX413)&lt;&gt;""</f>
        <v/>
      </c>
      <c r="FU413" s="46">
        <f>IF(AND($DS413,FT413),
IF(AW413="","Debes escribir el número de horas recargo nocturno dominical y festivo. ",
IF( IFERROR(INT(AW413),1.1) &lt;&gt; IFERROR(_xlfn.NUMBERVALUE(AW413),1), "La cantidad de horas recargo nocturno dominical y festivo debe ser un número entero. ", "")
),
""
)</f>
        <v/>
      </c>
      <c r="FV413" s="46">
        <f>IF(AND($DS413,FT413),
IF(AX413="","Debes escribir el valor de las horas recargo nocturno dominical y festivo. ",
IF( ISERR(_xlfn.NUMBERVALUE(AX413)), "El valor de las horas recargo nocturno dominical y festivo debe ser un número válido. ", "")
),
""
)</f>
        <v/>
      </c>
      <c r="FW413" s="46">
        <f>CONCATENATE(AY413,AZ413)&lt;&gt;""</f>
        <v/>
      </c>
      <c r="FX413" s="46">
        <f>IF(AND($DS413,FW413),
IF(AY413="","Debes escribir el número de días de vacaciones comunes. ",
IF( IFERROR(INT(AY413),1.1) &lt;&gt; IFERROR(_xlfn.NUMBERVALUE(AY413),1), "La cantidad de días de vacaciones comunes debe ser un número entero. ", "")
),
""
)</f>
        <v/>
      </c>
      <c r="FY413" s="46">
        <f>IF(AND($DS413,FW413),
IF(AZ413="","Debes escribir el valor de las vacaciones comunes. ",
IF( ISERR(_xlfn.NUMBERVALUE(AZ413)), "El valor de las vacaciones comunes debe ser un número válido. ", "")
),
""
)</f>
        <v/>
      </c>
      <c r="FZ413" s="46">
        <f>CONCATENATE(BA413,BB413)&lt;&gt;""</f>
        <v/>
      </c>
      <c r="GA413" s="46">
        <f>IF(AND($DS413,FZ413),
IF(BA413="","Debes escribir el número de días de vacaciones compensadas. ",
IF( IFERROR(INT(BA413),1.1) &lt;&gt; IFERROR(_xlfn.NUMBERVALUE(BA413),1), "La cantidad de días de vacaciones compensadas debe ser un número entero. ", "")
),
""
)</f>
        <v/>
      </c>
      <c r="GB413" s="46">
        <f>IF(AND($DS413,FZ413),
IF(BB413="","Debes escribir el valor de las vacaciones compensadas. ",
IF( ISERR(_xlfn.NUMBERVALUE(BB413)), "El valor de las vacaciones compensadas debe ser un número válido. ", "")
),
""
)</f>
        <v/>
      </c>
      <c r="GC413" s="46">
        <f>CONCATENATE(BC413,BD413)&lt;&gt;""</f>
        <v/>
      </c>
      <c r="GD413" s="46">
        <f>IF(AND($DS413,GC413),
IF(BC413="","Debes escribir el número de días de prima salarial. ",
IF( IFERROR(INT(BC413),1.1) &lt;&gt; IFERROR(_xlfn.NUMBERVALUE(BC413),1), "La cantidad de días de prima salarial debe ser un número entero. ", "")
),
""
)</f>
        <v/>
      </c>
      <c r="GE413" s="46">
        <f>IF(AND($DS413,GC413),
IF(BD413="","Debes escribir el valor de los días de prima salarial. ",
IF( ISERR(_xlfn.NUMBERVALUE(BD413)), "El valor de los días de prima salarial debe ser un número válido. ", "")
),
""
)</f>
        <v/>
      </c>
      <c r="GF413" s="46">
        <f>IF($DS413,
IF( AND(BE413&lt;&gt;"", ISERR(_xlfn.NUMBERVALUE(BE413))), "El valor de la prima NO saliarial debe ser un número válido. ", "")
)</f>
        <v/>
      </c>
      <c r="GG413" s="46">
        <f>CONCATENATE(BF413,BG413,BH413)&lt;&gt;""</f>
        <v/>
      </c>
      <c r="GH413" s="46">
        <f>IF(AND($DS413,GG413),
IF(BF413="","Debes escribir el valor de las cesantías. ",
IF( ISERR(_xlfn.NUMBERVALUE(BF413)), "El valor de las cesantías debe ser un número válido. ", "")
),
""
)</f>
        <v/>
      </c>
      <c r="GI413" s="46">
        <f>IF(AND($DS413,GG413),
IF(BG413="","Debes escribir el % de cesantías. ",
IF( ISERR(_xlfn.NUMBERVALUE(BG413)), "El % de cesantías debe ser un número válido. ", "")
),
""
)</f>
        <v/>
      </c>
      <c r="GJ413" s="46">
        <f>IF(AND($DS413,GG413),
IF(BH413="","Debes escribir el valor de intereses de cesantías. ",
IF( ISERR(_xlfn.NUMBERVALUE(BH413)), "El valor de intereses de cesantías debe ser un número válido. ", "")
),
""
)</f>
        <v/>
      </c>
      <c r="GK413" s="46">
        <f>CONCATENATE(BI413,BJ413,BK413)&lt;&gt;""</f>
        <v/>
      </c>
      <c r="GL413" s="46">
        <f>IF(AND($DS413,GK413),
IF(BI413="","Debes escribir el número de días de incapacidad. ",
IF( IFERROR(INT(BI413),1.1) &lt;&gt; IFERROR(_xlfn.NUMBERVALUE(BI413),1), "La cantidad de días de incapacidad debe ser un número entero. ", "")
),
""
)</f>
        <v/>
      </c>
      <c r="GM413" s="46">
        <f>IF(AND($DS413,GK413),
IF(BJ413="","Debes escribir el tipo de incapacidad. ",
IF(_xlfn.IFNA(VLOOKUP(BJ413,TIPO_DE_INCAPACIDAD,1,FALSE),-1)=-1,"El tipo de incapacidad es inválida (por favor seleccionarlo de la lista). ","")
),
""
)</f>
        <v/>
      </c>
      <c r="GN413" s="46">
        <f>IF(AND($DS413,GK413),
IF(BK413="","Debes escribir el valor de la incapacidad. ",
IF( ISERR(_xlfn.NUMBERVALUE(BK413)), "El valor de la incapacidad debe ser un número válido. ", "")
),
""
)</f>
        <v/>
      </c>
      <c r="GO413" s="46">
        <f>CONCATENATE(BL413,BM413)&lt;&gt;""</f>
        <v/>
      </c>
      <c r="GP413" s="46">
        <f>IF(AND($DS413,GO413),
IF(BL413="","Debes escribir el número de días de licencia de maternidad o paternidad. ",
IF( IFERROR(INT(BL413),1.1) &lt;&gt; IFERROR(_xlfn.NUMBERVALUE(BL413),1), "La cantidad de días de licencia de maternidad o paternidad debe ser un número entero. ", "")
),
""
)</f>
        <v/>
      </c>
      <c r="GQ413" s="46">
        <f>IF(AND($DS413,GO413),
IF(BM413="","Debes escribir el valor de la licencia de maternidad o paternidad. ",
IF( ISERR(_xlfn.NUMBERVALUE(BM413)), "El valor de la licencia de maternidad o paternidad debe ser un número válido. ", "")
),
""
)</f>
        <v/>
      </c>
      <c r="GR413" s="46">
        <f>CONCATENATE(BN413,BO413)&lt;&gt;""</f>
        <v/>
      </c>
      <c r="GS413" s="46">
        <f>IF(AND($DS413,GR413),
IF(BN413="","Debes escribir el número de días de licencia remunerada. ",
IF( IFERROR(INT(BN413),1.1) &lt;&gt; IFERROR(_xlfn.NUMBERVALUE(BN413),1), "La cantidad de días de licencia remunerada debe ser un número entero. ", "")
),
""
)</f>
        <v/>
      </c>
      <c r="GT413" s="46">
        <f>IF(AND($DS413,GR413),
IF(BO413="","Debes escribir el valor de la licencia remunerada. ",
IF( ISERR(_xlfn.NUMBERVALUE(BO413)), "El valor de la licencia remunerada debe ser un número válido. ", "")
),
""
)</f>
        <v/>
      </c>
      <c r="GU413" s="46">
        <f>IF($DS413,
IF( AND(BP413&lt;&gt;"", ISERR(_xlfn.NUMBERVALUE(BP413))), "El valor de la licencia NO remunerada debe ser un número válido. ", "")
)</f>
        <v/>
      </c>
      <c r="GV413" s="46">
        <f>IF($DS413,
IF( AND(BQ413&lt;&gt;"", ISERR(_xlfn.NUMBERVALUE(BQ413))), "El valor de auxilios salariales debe ser un número válido. ", "")
)</f>
        <v/>
      </c>
      <c r="GW413" s="46">
        <f>IF($DS413,
IF( AND(BR413&lt;&gt;"", ISERR(_xlfn.NUMBERVALUE(BR413))), "El valor de auxilios NO salariales debe ser un número válido. ", "")
)</f>
        <v/>
      </c>
      <c r="GX413" s="46">
        <f>IF($DS413,
IF( AND(BS413&lt;&gt;"", ISERR(_xlfn.NUMBERVALUE(BS413))), "El valor de bonos salariales debe ser un número válido. ", "")
)</f>
        <v/>
      </c>
      <c r="GY413" s="46">
        <f>IF($DS413,
IF( AND(BT413&lt;&gt;"", ISERR(_xlfn.NUMBERVALUE(BT413))), "El valor de bonos NO salariales debe ser un número válido. ", "")
)</f>
        <v/>
      </c>
      <c r="GZ413" s="46">
        <f>IF($DS413,
IF( AND(BU413&lt;&gt;"", ISERR(_xlfn.NUMBERVALUE(BU413))), "El valor de bonos salariales de alimentación debe ser un número válido. ", "")
)</f>
        <v/>
      </c>
      <c r="HA413" s="46">
        <f>IF($DS413,
IF( AND(BV413&lt;&gt;"", ISERR(_xlfn.NUMBERVALUE(BV413))), "El valor de bonos NO salariales de alimentación debe ser un número válido. ", "")
)</f>
        <v/>
      </c>
      <c r="HB413" s="46">
        <f>IF($DS413,
IF( AND(BW413&lt;&gt;"", ISERR(_xlfn.NUMBERVALUE(BW413))), "El valor de bonificaciones salariales debe ser un número válido. ", "")
)</f>
        <v/>
      </c>
      <c r="HC413" s="46">
        <f>IF($DS413,
IF( AND(BX413&lt;&gt;"", ISERR(_xlfn.NUMBERVALUE(BX413))), "El valor de bonificaciones NO salariales debe ser un número válido. ", "")
)</f>
        <v/>
      </c>
      <c r="HD413" s="46">
        <f>IF($DS413,
IF( AND(BY413&lt;&gt;"", ISERR(_xlfn.NUMBERVALUE(BY413))), "El valor de compensaciones ordinarias debe ser un número válido. ", "")
)</f>
        <v/>
      </c>
      <c r="HE413" s="46">
        <f>IF($DS413,
IF( AND(BZ413&lt;&gt;"", ISERR(_xlfn.NUMBERVALUE(BZ413))), "El valor de compensaciones extraordinarias debe ser un número válido. ", "")
)</f>
        <v/>
      </c>
      <c r="HF413" s="46">
        <f>IF($DS413,
IF( AND(CA413&lt;&gt;"", ISERR(_xlfn.NUMBERVALUE(CA413))), "El valor de comisiones debe ser un número válido. ", "")
)</f>
        <v/>
      </c>
      <c r="HG413" s="46">
        <f>IF($DS413,
IF( AND(CB413&lt;&gt;"", ISERR(_xlfn.NUMBERVALUE(CB413))), "El valor de ausencia por huega debe ser un número válido. ", "")
)</f>
        <v/>
      </c>
      <c r="HH413" s="46">
        <f>IF($DS413,
IF( AND(CC413&lt;&gt;"", ISERR(_xlfn.NUMBERVALUE(CC413))), "El valor de anticipos debe ser un número válido. ", "")
)</f>
        <v/>
      </c>
      <c r="HI413" s="46">
        <f>IF($DS413,
IF( AND(CD413&lt;&gt;"", ISERR(_xlfn.NUMBERVALUE(CD413))), "El valor de pagos a terceros debe ser un número válido. ", "")
)</f>
        <v/>
      </c>
      <c r="HJ413" s="46">
        <f>IF($DS413,
IF( AND(CE413&lt;&gt;"", ISERR(_xlfn.NUMBERVALUE(CE413))), "El valor de dotación debe ser un número válido. ", "")
)</f>
        <v/>
      </c>
      <c r="HK413" s="46">
        <f>IF($DS413,
IF( AND(CF413&lt;&gt;"", ISERR(_xlfn.NUMBERVALUE(CF413))), "El valor de apoyo sostenibilidad debe ser un número válido. ", "")
)</f>
        <v/>
      </c>
      <c r="HL413" s="46">
        <f>IF($DS413,
IF( AND(CG413&lt;&gt;"", ISERR(_xlfn.NUMBERVALUE(CG413))), "El valor de teletrabajo debe ser un número válido. ", "")
)</f>
        <v/>
      </c>
      <c r="HM413" s="46">
        <f>IF($DS413,
IF( AND(CH413&lt;&gt;"", ISERR(_xlfn.NUMBERVALUE(CH413))), "El valor de bonificación de retiro debe ser un número válido. ", "")
)</f>
        <v/>
      </c>
      <c r="HN413" s="46">
        <f>IF($DS413,
IF( AND(CI413&lt;&gt;"", ISERR(_xlfn.NUMBERVALUE(CI413))), "El valor de indemnización de retiro debe ser un número válido. ", "")
)</f>
        <v/>
      </c>
      <c r="HO413" s="46">
        <f>IF($DS413,
IF( AND(CJ413&lt;&gt;"", ISERR(_xlfn.NUMBERVALUE(CJ413))), "El valor de reintegros debe ser un número válido. ", "")
)</f>
        <v/>
      </c>
      <c r="HP413" s="46">
        <f>CONCATENATE(CK413,CL413,CM413)&lt;&gt;""</f>
        <v/>
      </c>
      <c r="HQ413" s="46">
        <f>IF(AND($DS413,HP413),
IF(CK413="","Debes escribir la descripción de otro concepto no categorizado. ",""),
""
)</f>
        <v/>
      </c>
      <c r="HR413" s="46">
        <f>IF(AND($DS413,HP413),
IF(CONCATENATE(CL413,CM413)="","Debes escribir al menos un valor de concepto no categorizado (salarial o no salarial). ",
IF(ISERR(_xlfn.NUMBERVALUE(CL413)),"El valor salarial concepto no categorizado debe ser un número válido. ","")
),
""
)</f>
        <v/>
      </c>
      <c r="HS413" s="46">
        <f>IF(AND($DS413,HP413),
IF(CONCATENATE(CL413,CM413)="","Debes escribir al menos un valor de concepto no categorizado (salarial o no salarial). ",
IF(ISERR(_xlfn.NUMBERVALUE(CM413)),"El valor NO salarial concepto no categorizado debe ser un número válido. ","")
),
""
)</f>
        <v/>
      </c>
      <c r="HT413" s="46">
        <f>IF($DS413,
IF(CN413="","Debes escribir el porcentaje del aporte a salud. ",
IF( ISERR(_xlfn.NUMBERVALUE(CN413)), "El valor del porcentaje del aporte a salud debe ser un número válido. ", "")
)
)</f>
        <v/>
      </c>
      <c r="HU413" s="46">
        <f>IF($DS413,
IF(CO413="","Debes escribir el valor del aporte a salud. ",
IF( ISERR(_xlfn.NUMBERVALUE(CO413)), "El valor del aporte a salud debe ser un número válido. ", "")
)
)</f>
        <v/>
      </c>
      <c r="HV413" s="46">
        <f>IF($DS413,
IF( AND(CP413&lt;&gt;"", ISERR(_xlfn.NUMBERVALUE(CP413))), "El valor plan complementario debe ser un número válido. ", "")
)</f>
        <v/>
      </c>
      <c r="HW413" s="46">
        <f>IF($DS413,
IF(CQ413="","Debes escribir el porcentaje del aporte a pensión. ",
IF( ISERR(_xlfn.NUMBERVALUE(CQ413)), "El valor del porcentaje del aporte a pensión debe ser un número válido. ", "")
)
)</f>
        <v/>
      </c>
      <c r="HX413" s="46">
        <f>IF($DS413,
IF(CR413="","Debes escribir el valor del aporte a pensión. ",
IF( ISERR(_xlfn.NUMBERVALUE(CR413)), "El valor del aporte a salud debe ser un número válido. ", "")
)
)</f>
        <v/>
      </c>
      <c r="HY413" s="46">
        <f>IF($DS413,
IF( AND(CS413&lt;&gt;"", ISERR(_xlfn.NUMBERVALUE(CS413))), "El valor pensión voluntaria debe ser un número válido. ", "")
)</f>
        <v/>
      </c>
      <c r="HZ413" s="46">
        <f>CONCATENATE(CT413,CU413,CV413,CW413)&lt;&gt;""</f>
        <v/>
      </c>
      <c r="IA413" s="46">
        <f>IF(AND($DS413,HZ413),
IF(CT413="","Debes escribir el % del fondo de seguridad pensional. ",
IF( ISERR(_xlfn.NUMBERVALUE(CT413)), "El % del fondo de seguridad debe ser un número válido. ", "")
),
""
)</f>
        <v/>
      </c>
      <c r="IB413" s="46">
        <f>IF(AND($DS413,HZ413),
IF(CU413="","Debes escribir el valor del aporte al fondo de solidaridad pensional. ",
IF( ISERR(_xlfn.NUMBERVALUE(CU413)), "El valor del aporte al fondo de solidaridad pensional debe ser un número válido. ", "")
),
""
)</f>
        <v/>
      </c>
      <c r="IC413" s="46">
        <f>IF(AND($DS413,HZ413),
IF(CV413="","Debes escribir el % del fondo de subsistencia. ",
IF( ISERR(_xlfn.NUMBERVALUE(CV413)), "El % del fondo de subsistencia debe ser un número válido. ", "")
),
""
)</f>
        <v/>
      </c>
      <c r="ID413" s="46">
        <f>IF(AND($DS413,HZ413),
IF(CW413="","Debes escribir el valor del fondo de subsistencia. ",
IF( ISERR(_xlfn.NUMBERVALUE(CW413)), "El valor del fondo de subsistencia debe ser un número válido. ", "")
),
""
)</f>
        <v/>
      </c>
      <c r="IE413" s="46">
        <f>CONCATENATE(CX413,CY413)&lt;&gt;""</f>
        <v/>
      </c>
      <c r="IF413" s="46">
        <f>IF(AND($DS413,IE413),
IF(CX413="","Debes escribir el % de sindicato. ",
IF( ISERR(_xlfn.NUMBERVALUE(CX413)), "El % de sindicato debe ser un número válido. ", "")
),
""
)</f>
        <v/>
      </c>
      <c r="IG413" s="46">
        <f>IF(AND($DS413,IE413),
IF(CY413="","Debes escribir el valor del sindicato. ",
IF( ISERR(_xlfn.NUMBERVALUE(CY413)), "El valor del sindicato debe ser un número válido. ", "")
),
""
)</f>
        <v/>
      </c>
      <c r="IH413" s="46">
        <f>IF($DS413,
IF( AND(CZ413&lt;&gt;"", ISERR(_xlfn.NUMBERVALUE(CZ413))), "El valor de sanción pública debe ser un número válido. ", "")
)</f>
        <v/>
      </c>
      <c r="II413" s="46">
        <f>IF($DS413,
IF( AND(DA413&lt;&gt;"", ISERR(_xlfn.NUMBERVALUE(DA413))), "El valor de sanción privada debe ser un número válido. ", "")
)</f>
        <v/>
      </c>
      <c r="IJ413" s="46">
        <f>CONCATENATE(DB413,DC413)&lt;&gt;""</f>
        <v/>
      </c>
      <c r="IK413" s="46">
        <f>IF(AND($DS413,IJ413),
IF(DB413="","Debes escribir la descripción de libranza. ",""),
""
)</f>
        <v/>
      </c>
      <c r="IL413" s="46">
        <f>IF(AND($DS413,IJ413),
IF(DC413="","Debes escribir la cuota libranza. ",
IF(ISERR(_xlfn.NUMBERVALUE(DC413)),"El valor de la cuota libranza debe ser un número válido. ","")
),
""
)</f>
        <v/>
      </c>
      <c r="IM413" s="46">
        <f>IF($DS413,
IF( AND(DD413&lt;&gt;"", ISERR(_xlfn.NUMBERVALUE(DD413))), "El valor de pagos a terceros debe ser un número válido. ", "")
)</f>
        <v/>
      </c>
      <c r="IN413" s="46">
        <f>IF($DS413,
IF( AND(DE413&lt;&gt;"", ISERR(_xlfn.NUMBERVALUE(DE413))), "El valor de anticipos debe ser un número válido. ", "")
)</f>
        <v/>
      </c>
      <c r="IO413" s="46">
        <f>IF($DS413,
IF( AND(DF413&lt;&gt;"", ISERR(_xlfn.NUMBERVALUE(DF413))), "El valor de AFC debe ser un número válido. ", "")
)</f>
        <v/>
      </c>
      <c r="IP413" s="46">
        <f>IF($DS413,
IF( AND(DG413&lt;&gt;"", ISERR(_xlfn.NUMBERVALUE(DG413))), "El valor de rete-fuente debe ser un número válido. ", "")
)</f>
        <v/>
      </c>
      <c r="IQ413" s="46">
        <f>IF($DS413,
IF( AND(DH413&lt;&gt;"", ISERR(_xlfn.NUMBERVALUE(DH413))), "El valor de cooperativa de trabajo debe ser un número válido. ", "")
)</f>
        <v/>
      </c>
      <c r="IR413" s="46">
        <f>IF($DS413,
IF( AND(DI413&lt;&gt;"", ISERR(_xlfn.NUMBERVALUE(DI413))), "El valor de embargo fiscal debe ser un número válido. ", "")
)</f>
        <v/>
      </c>
      <c r="IS413" s="46">
        <f>IF($DS413,
IF( AND(DJ413&lt;&gt;"", ISERR(_xlfn.NUMBERVALUE(DJ413))), "El valor de educación debe ser un número válido. ", "")
)</f>
        <v/>
      </c>
      <c r="IT413" s="46">
        <f>IF($DS413,
IF( AND(DK413&lt;&gt;"", ISERR(_xlfn.NUMBERVALUE(DK413))), "El valor de reintegro debe ser un número válido. ", "")
)</f>
        <v/>
      </c>
      <c r="IU413" s="46">
        <f>IF($DS413,
IF( AND(DL413&lt;&gt;"", ISERR(_xlfn.NUMBERVALUE(DL413))), "El valor de deuda debe ser un número válido. ", "")
)</f>
        <v/>
      </c>
      <c r="IV413" s="46">
        <f>IF($DS413,
IF( AND(DM413&lt;&gt;"", ISERR(_xlfn.NUMBERVALUE(DM413))), "El valor de otras deducciones debe ser un número válido. ", "")
)</f>
        <v/>
      </c>
      <c r="IW413" s="46">
        <f>IF($DS413,
IF(DN413="","Debes escribir el valor de los devengos totales. ",
IF( ISERR(_xlfn.NUMBERVALUE(DN413)), "El valor de los devengos totales debe ser un número válido. ", "")
)
)</f>
        <v/>
      </c>
      <c r="IX413" s="46">
        <f>IF($DS413,
IF(DO413="","Debes escribir el valor de las deducciones totales. ",
IF( ISERR(_xlfn.NUMBERVALUE(DO413)), "El valor de las deducciones totales debe ser un número válido. ", "")
)
)</f>
        <v/>
      </c>
      <c r="IY413" s="46">
        <f>IF($DS413,
IF(DP413="","Debes escribir el valor del salario total. ",
IF( ISERR(_xlfn.NUMBERVALUE(DP413)), "El valor del salario total debe ser un número válido. ", "")
)
)</f>
        <v/>
      </c>
    </row>
    <row r="414">
      <c r="B414" s="48" t="n">
        <v>402</v>
      </c>
      <c r="C414" s="61">
        <f>IF(AND(DS414,DP414&lt;&gt;""),
IF(DQ414="","OK","Error"),
""
)</f>
        <v/>
      </c>
      <c r="D414" s="53" t="n"/>
      <c r="E414" s="52" t="n"/>
      <c r="F414" s="112" t="n"/>
      <c r="G414" s="52" t="n"/>
      <c r="H414" s="53" t="n"/>
      <c r="I414" s="52" t="n"/>
      <c r="J414" s="52" t="n"/>
      <c r="K414" s="53" t="n"/>
      <c r="L414" s="55" t="n"/>
      <c r="M414" s="108" t="n"/>
      <c r="N414" s="56" t="n"/>
      <c r="O414" s="52" t="n"/>
      <c r="P414" s="52" t="n"/>
      <c r="Q414" s="52" t="n"/>
      <c r="R414" s="52" t="n"/>
      <c r="S414" s="52" t="n"/>
      <c r="T414" s="53" t="n"/>
      <c r="U414" s="52" t="n"/>
      <c r="V414" s="52" t="n"/>
      <c r="W414" s="55" t="n"/>
      <c r="X414" s="55" t="n"/>
      <c r="Y414" s="52" t="n"/>
      <c r="Z414" s="55" t="n"/>
      <c r="AA414" s="52" t="n"/>
      <c r="AB414" s="53" t="n"/>
      <c r="AC414" s="53" t="n"/>
      <c r="AD414" s="53" t="n"/>
      <c r="AE414" s="177" t="n"/>
      <c r="AF414" s="113" t="n"/>
      <c r="AG414" s="177" t="n"/>
      <c r="AH414" s="178" t="n"/>
      <c r="AI414" s="178" t="n"/>
      <c r="AJ414" s="178" t="n"/>
      <c r="AK414" s="114" t="n"/>
      <c r="AL414" s="178" t="n"/>
      <c r="AM414" s="114" t="n"/>
      <c r="AN414" s="178" t="n"/>
      <c r="AO414" s="114" t="n"/>
      <c r="AP414" s="178" t="n"/>
      <c r="AQ414" s="114" t="n"/>
      <c r="AR414" s="178" t="n"/>
      <c r="AS414" s="114" t="n"/>
      <c r="AT414" s="178" t="n"/>
      <c r="AU414" s="114" t="n"/>
      <c r="AV414" s="178" t="n"/>
      <c r="AW414" s="114" t="n"/>
      <c r="AX414" s="178" t="n"/>
      <c r="AY414" s="114" t="n"/>
      <c r="AZ414" s="178" t="n"/>
      <c r="BA414" s="114" t="n"/>
      <c r="BB414" s="178" t="n"/>
      <c r="BC414" s="114" t="n"/>
      <c r="BD414" s="178" t="n"/>
      <c r="BE414" s="178" t="n"/>
      <c r="BF414" s="178" t="n"/>
      <c r="BG414" s="59" t="n"/>
      <c r="BH414" s="178" t="n"/>
      <c r="BI414" s="114" t="n"/>
      <c r="BJ414" s="53" t="n"/>
      <c r="BK414" s="178" t="n"/>
      <c r="BL414" s="114" t="n"/>
      <c r="BM414" s="178" t="n"/>
      <c r="BN414" s="114" t="n"/>
      <c r="BO414" s="178" t="n"/>
      <c r="BP414" s="178" t="n"/>
      <c r="BQ414" s="178" t="n"/>
      <c r="BR414" s="178" t="n"/>
      <c r="BS414" s="178" t="n"/>
      <c r="BT414" s="178" t="n"/>
      <c r="BU414" s="178" t="n"/>
      <c r="BV414" s="178" t="n"/>
      <c r="BW414" s="178" t="n"/>
      <c r="BX414" s="178" t="n"/>
      <c r="BY414" s="178" t="n"/>
      <c r="BZ414" s="178" t="n"/>
      <c r="CA414" s="178" t="n"/>
      <c r="CB414" s="178" t="n"/>
      <c r="CC414" s="178" t="n"/>
      <c r="CD414" s="178" t="n"/>
      <c r="CE414" s="178" t="n"/>
      <c r="CF414" s="178" t="n"/>
      <c r="CG414" s="178" t="n"/>
      <c r="CH414" s="178" t="n"/>
      <c r="CI414" s="178" t="n"/>
      <c r="CJ414" s="178" t="n"/>
      <c r="CK414" s="53" t="n"/>
      <c r="CL414" s="178" t="n"/>
      <c r="CM414" s="178" t="n"/>
      <c r="CN414" s="60" t="n"/>
      <c r="CO414" s="177" t="n"/>
      <c r="CP414" s="178" t="n"/>
      <c r="CQ414" s="60" t="n"/>
      <c r="CR414" s="177" t="n"/>
      <c r="CS414" s="178" t="n"/>
      <c r="CT414" s="59" t="n"/>
      <c r="CU414" s="178" t="n"/>
      <c r="CV414" s="59" t="n"/>
      <c r="CW414" s="178" t="n"/>
      <c r="CX414" s="59" t="n"/>
      <c r="CY414" s="178" t="n"/>
      <c r="CZ414" s="178" t="n"/>
      <c r="DA414" s="178" t="n"/>
      <c r="DB414" s="53" t="n"/>
      <c r="DC414" s="178" t="n"/>
      <c r="DD414" s="178" t="n"/>
      <c r="DE414" s="178" t="n"/>
      <c r="DF414" s="178" t="n"/>
      <c r="DG414" s="178" t="n"/>
      <c r="DH414" s="178" t="n"/>
      <c r="DI414" s="178" t="n"/>
      <c r="DJ414" s="178" t="n"/>
      <c r="DK414" s="178" t="n"/>
      <c r="DL414" s="178" t="n"/>
      <c r="DM414" s="178" t="n"/>
      <c r="DN414" s="177" t="n"/>
      <c r="DO414" s="177" t="n"/>
      <c r="DP414" s="177" t="n"/>
      <c r="DQ414" s="76">
        <f>IF(AND(DS414,DP414&lt;&gt;""),
CONCATENATE(DT414,DU414,DV414,DW414,DX414,DY414,DZ414,EA414,EB414,EC414,ED414,EE414,EF414,EG414,EH414,EI414,EJ414,EK414,EL414,EM414,EN414,EO414,EP414,EQ414,ES414,ET414,EU414,EV414,EW414,EX414,EY414,EZ414,FA414,FC414,FD414,FF414,FG414,FI414,FJ414,FL414,FM414,FO414,FP414,FR414,FS414,FU414,FV414,FX414,FY414,GA414,GB414,GD414,GE414,GF414,GH414,GI414,GJ414,GL414,GM414,GN414,GP414,GQ414,GS414,GT414,GU414,GV414,GW414,GX414,GY414,GZ414,HA414,HB414,HC414,HD414,HE414,HF414,HG414,HH414,HI414,HJ414,HK414,HL414,HM414,HN414,HO414,HQ414,HR414,HS414,HT414,HU414,HV414,HW414,HX414,HY414,IA414,IB414,IC414,ID414,IF414,IG414,IH414,II414,IK414,IL414,IM414,IN414,IO414,IP414,IQ414,IR414,IS414,IT414,IU414,IV414,IW414,IX414,IY414,IZ414),
""
)</f>
        <v/>
      </c>
      <c r="DR414" s="53" t="n"/>
      <c r="DS414" s="46">
        <f>CONCATENATE(D414,$E414,$F414,$G414,H414,$I414,$J414,K414,$L414,$M414,N414,$O414,$P414,$Q414,$R414,$S414,T414,$U414,$V414,$W414,$X414,$Y414,$Z414,$AA414,AB414,AC414,AD414,$AE414,$AF414,$AG414,AH414,AI414,AJ414,AK414,AL414,AM414,AN414,AO414,AP414,AQ414,AR414,AS414,AT414,AU414,AV414,AW414,AX414,AY414,AZ414,BA414,BB414,BC414,BD414,BE414,BF414,BG414,BH414,BI414,BJ414,BK414,BL414,BM414,BN414,BO414,BP414,BQ414,BR414,BS414,BT414,BU414,BV414,BW414,BX414,BY414,BZ414,CA414,CB414,CC414,CD414,CE414,CF414,CG414,CH414,CI414,CJ414,CK414,CL414,CM414,$CN414,$CO414,CP414,$CQ414,$CR414,CS414,CT414,CU414,CV414,CW414,CX414,CY414,CZ414,DA414,DB414,DC414,DD414,DE414,DF414,DG414,DH414,DI414,DJ414,DK414,DL414,DM414,$DN414,$DO414,$DP414,DR414)&lt;&gt;""</f>
        <v/>
      </c>
      <c r="DT414" s="46">
        <f>IF(AND($DS414,$E$4&lt;&gt;""),
IF(LEFT($E$4,2) = "1.",
IF(D414&lt;&gt;"","El CUNE sólo se envía en operaciones de novedad o ajuste. ",""),
IF(D414="","Debes escribir un CUNE válido para realizar operaciones de novedad o ajuste. ","")),
""
)</f>
        <v/>
      </c>
      <c r="DU414" s="46">
        <f>IF($DS414,
IF(E414="","Debes seleccionar el tipo de documento del empleado. ",
IF(_xlfn.IFNA(VLOOKUP(E414,TIPO_DE_DOCUMENTO,1,FALSE),-1)=-1,"El tipo de documento no es válido (por favor seleccionarlo de la lista). ","")
)
)</f>
        <v/>
      </c>
      <c r="DV414" s="46">
        <f>IF($DS414,
IF(F414="","Debes escribir el número de documento del empleado. ","")
)</f>
        <v/>
      </c>
      <c r="DW414" s="46">
        <f>IF($DS414,
IF(G414="","Debes escribir el primer nombre del empleado. ","")
)</f>
        <v/>
      </c>
      <c r="DY414" s="46">
        <f>IF($DS414,
IF(I414="","Debes escribir el primer apellido del empleado. ","")
)</f>
        <v/>
      </c>
      <c r="DZ414" s="46">
        <f>IF($DS414,
IF(J414="","Debes escribir el segundo apellido del empleado. ","")
)</f>
        <v/>
      </c>
      <c r="EB414" s="46">
        <f>IF($DS414,
IF(L414="","Debes escribir la fecha de ingreso del empleado. ",
IF(ISERR(DATE(YEAR(L414),MONTH(L414),DAY(L414))), "El valor ingresado en fecha de ingreso no tiene un formato válido. ","")
)
)</f>
        <v/>
      </c>
      <c r="EC414" s="46">
        <f>IF($DS414,
IF(M414="","Debes escribir el tiempo laborado. ",
IF( IFERROR(INT(M414),1.1) &lt;&gt; IFERROR(_xlfn.NUMBERVALUE(M414),1), "El valor de los días trabajados debe ser un número entero. ", "")
)
)</f>
        <v/>
      </c>
      <c r="ED414" s="46">
        <f>IF($DS414,
IF( AND(N414&lt;&gt;"", ISERR(DATE(YEAR(N414),MONTH(N414),DAY(N414))) ), "El valor ingresado en fecha de ingreso no tiene un formato válido. ",
IF( AND(N414&lt;&gt;"", $E$6&lt;&gt;"", DATE(YEAR(N414), MONTH(N414), 1) &lt;&gt; IFERROR(DATE(MID($E$6, 1, 4), MID($E$6, 6, 2),1), "1/1/1900") ), "La fecha de retiro debe estar dentro del período liquidado. ", "")
)
)</f>
        <v/>
      </c>
      <c r="EE414" s="46">
        <f>IF($DS414,
IF(O414="","Debes seleccionar el tipo de trabajador. ",
IF(_xlfn.IFNA(VLOOKUP(O414,TIPO_DE_TRABAJADOR,1,FALSE),-1)=-1,"El tipo de trabajador no es válido (por favor seleccionarlo de la lista). ","")
)
)</f>
        <v/>
      </c>
      <c r="EF414" s="46">
        <f>IF($DS414,
IF(P414="","Debes seleccionar si es un trabajador dependiente pensionado por vejez. ",
IF(_xlfn.IFNA(VLOOKUP(P414,SUBTIPO_DE_TRABAJADOR,1,FALSE),-1)=-1,"El tipo de trabajador dependiente pensionado por vejez no es válido (por favor seleccionarlo de la lista). ","")
)
)</f>
        <v/>
      </c>
      <c r="EG414" s="46">
        <f>IF($DS414,
IF(Q414="","Debes seleccionar el tipo de contrato del trabajador. ",
IF(_xlfn.IFNA(VLOOKUP(Q414,TIPO_DE_CONTRATO,1,FALSE),-1)=-1,"El tipo de contrato del trabajador no es válido (por favor seleccionarlo de la lista). ","")
)
)</f>
        <v/>
      </c>
      <c r="EH414" s="46">
        <f>IF($DS414,
IF(R414="","Debes seleccionar si es un salario integral. ",
IF(_xlfn.IFNA(VLOOKUP(R414,SI_NO,1,FALSE),-1)=-1,"Valor no válido para salario integral (por favor seleccionarlo de la lista). ","")
)
)</f>
        <v/>
      </c>
      <c r="EI414" s="46">
        <f>IF($DS414,
IF(S414="","Debes seleccionar si el trabajador realiza actividades de riesgo. ",
IF(_xlfn.IFNA(VLOOKUP(S414,SI_NO,1,FALSE),-1)=-1,"Valor no válido para actividad de alto riesgo (por favor seleccionarlo de la lista). ","")
)
)</f>
        <v/>
      </c>
      <c r="EK414" s="46">
        <f>IF($DS414,
IF(U414="","Debes escribir el código del municipio de residencia del trabajador. ",
IF(_xlfn.IFNA(VLOOKUP(U414,MUNICIPIO,1,FALSE),-1)=-1,"El municipio de residencia del trabajador es inválido (por favor seleccionarlo de la lista). ","")
)
)</f>
        <v/>
      </c>
      <c r="EL414" s="46">
        <f>IF($DS414,
IF(V414="","Debes escribir el la dirección de residendia del trabajador. ","")
)</f>
        <v/>
      </c>
      <c r="EM414" s="46">
        <f>IF($DS414,
IF(W414="","Debes escribir la fecha de inicio de la liquidación. ",
IF(ISERR(DATE(YEAR(W414),MONTH(W414),DAY(W414))),"El valor ingresado en fecha de inicio de liquidación no tiene un formato válido. ",
IF( AND($E$6&lt;&gt;"", DATE(YEAR(W414), MONTH(W414), 1) &lt;&gt; IFERROR(DATE(MID($E$6, 1, 4), MID($E$6, 6, 2),1), "1/1/1900") ), "La fecha de inicio de la liquidación debe estar dentro del período liquidado. ", "")
)
)
)</f>
        <v/>
      </c>
      <c r="EN414" s="46">
        <f>IF($DS414,
IF(X414="","Debes escribir la fecha de fin de la liquidación. ",
IF(ISERR(DATE(YEAR(X414),MONTH(X414),DAY(X414))),"El valor ingresado en fecha de fin de liquidación no tiene un formato válido. ",
IF( AND($E$6&lt;&gt;"", DATE(YEAR(X414), MONTH(X414), 1) &lt;&gt; IFERROR(DATE(MID($E$6, 1, 4), MID($E$6, 6, 2),1), "1/1/1900") ), "La fecha de fin de la liquidación debe estar dentro del período liquidado. ", "")
)
)
)</f>
        <v/>
      </c>
      <c r="EO414" s="46">
        <f>IF($DS414,
IF(Y414="","Debes escribir la frecuencia de pago del trabajador. ",
IF(_xlfn.IFNA(VLOOKUP(Y414,PERÍODO_DE_NÓMINA,1,FALSE),-1)=-1,"La frecuencia de pago es inválida (por favor seleccionarlo de la lista). ","")
)
)</f>
        <v/>
      </c>
      <c r="EP414" s="46">
        <f>IF($DS414,
IF(Z414="","Debes escribir la fecha de pago. ",
IF(ISERR(DATE(YEAR(Z414),MONTH(Z414),DAY(Z414))), "El valor ingresado en fecha de pago no tiene un formato válido. ","")
)
)</f>
        <v/>
      </c>
      <c r="EQ414" s="46">
        <f>IF($DS414,
IF(AA414="","Debes escribir el medio de pago. ",
IF(_xlfn.IFNA(VLOOKUP(AA414,MEDIOS_DE_PAGO,1,FALSE),-1)=-1,"El medio de pago es inválido (por favor seleccionarlo de la lista). ","")
)
)</f>
        <v/>
      </c>
      <c r="ER414" s="46">
        <f>OR(AA414='Tablas '!$T$4,AA414='Tablas '!$T$7,AA414='Tablas '!$T$8,AA414='Tablas '!$T$11)</f>
        <v/>
      </c>
      <c r="ES414" s="46">
        <f>IF(AND($DS414,ER414),
IF(AB414="","Debes escribir la entidad bancaria. ",""),
""
)</f>
        <v/>
      </c>
      <c r="ET414" s="46">
        <f>IF(AND($DS414,ER414),
IF(AC414="","Debes escribir el tipo de cuenta bancaria. ",
IF(_xlfn.IFNA(VLOOKUP(AC414,TIPO_DE_CUENTA,1,FALSE),-1)=-1,"El tipo de cuenta bancaria es inválida (por favor seleccionarlo de la lista). ","")
),
""
)</f>
        <v/>
      </c>
      <c r="EU414" s="46">
        <f>IF(AND($DS414,ER414),
IF(AD414="","Debes escribir el número de cuenta bancaria. ",""),
""
)</f>
        <v/>
      </c>
      <c r="EV414" s="46">
        <f>IF($DS414,
IF(AE414="","Debes escribir el valor del sueldo básico. ",
IF( ISERR(_xlfn.NUMBERVALUE(AE414)), "El valor del sueldo básico debe ser un número válido. ", "")
)
)</f>
        <v/>
      </c>
      <c r="EW414" s="46">
        <f>IF($DS414,
IF(AF414="","Debes escribir el número de días trabajados. ",
IF( IFERROR(INT(AF414),1.1) &lt;&gt; IFERROR(_xlfn.NUMBERVALUE(AF414),1), "La cantidad de días trabajados debe ser un número entero. ", "")
)
)</f>
        <v/>
      </c>
      <c r="EX414" s="46">
        <f>IF($DS414,
IF(AG414="","Debes escribir el valor del sueldo trabajado. ",
IF( ISERR(_xlfn.NUMBERVALUE(AG414)), "El valor del sueldo trabajado debe ser un número válido. ", "")
)
)</f>
        <v/>
      </c>
      <c r="EY414" s="46">
        <f>IF($DS414,
IF( AND(AH414&lt;&gt;"", ISERR(_xlfn.NUMBERVALUE(AH414))), "El valor del auxilio de transporte debe ser un número válido. ", "")
)</f>
        <v/>
      </c>
      <c r="EZ414" s="46">
        <f>IF($DS414,
IF( AND(AI414&lt;&gt;"", ISERR(_xlfn.NUMBERVALUE(AI414))), "El valor de viáticos salariales debe ser un número válido. ", "")
)</f>
        <v/>
      </c>
      <c r="FA414" s="46">
        <f>IF($DS414,
IF( AND(AJ414&lt;&gt;"", ISERR(_xlfn.NUMBERVALUE(AJ414))), "El valor de viáticos NO salariales debe ser un número válido. ", "")
)</f>
        <v/>
      </c>
      <c r="FB414" s="46">
        <f>CONCATENATE(AK414,AL414)&lt;&gt;""</f>
        <v/>
      </c>
      <c r="FC414" s="46">
        <f>IF(AND($DS414,FB414),
IF(AK414="","Debes escribir el número de horas extras diurnas. ",
IF( IFERROR(INT(AK414),1.1) &lt;&gt; IFERROR(_xlfn.NUMBERVALUE(AK414),1), "La cantidad de horas extras diurnas debe ser un número entero. ", "")
),
""
)</f>
        <v/>
      </c>
      <c r="FD414" s="46">
        <f>IF(AND($DS414,FB414),
IF(AL414="","Debes escribir el valor de las horas extras diurnas. ",
IF( ISERR(_xlfn.NUMBERVALUE(AL414)), "El valor de las horas extras duirnas debe ser un número válido. ", "")
),
""
)</f>
        <v/>
      </c>
      <c r="FE414" s="46">
        <f>CONCATENATE(AM414,AN414)&lt;&gt;""</f>
        <v/>
      </c>
      <c r="FF414" s="46">
        <f>IF(AND($DS414,FE414),
IF(AM414="","Debes escribir el número de horas extras nocturnas. ",
IF( IFERROR(INT(AM414),1.1) &lt;&gt; IFERROR(_xlfn.NUMBERVALUE(AM414),1), "La cantidad de horas extras nocturnas debe ser un número entero. ", "")
),
""
)</f>
        <v/>
      </c>
      <c r="FG414" s="46">
        <f>IF(AND($DS414,FE414),
IF(AN414="","Debes escribir el valor de las horas extras nocturnas. ",
IF( ISERR(_xlfn.NUMBERVALUE(AN414)), "El valor de las horas extras nocturnas debe ser un número válido. ", "")
),
""
)</f>
        <v/>
      </c>
      <c r="FH414" s="46">
        <f>CONCATENATE(AO414,AP414)&lt;&gt;""</f>
        <v/>
      </c>
      <c r="FI414" s="46">
        <f>IF(AND($DS414,FH414),
IF(AO414="","Debes escribir el número de horas extras diurnas dominicales y festivas. ",
IF( IFERROR(INT(AO414),1.1) &lt;&gt; IFERROR(_xlfn.NUMBERVALUE(AO414),1), "La cantidad de horas extras diurnas dominicales y festivas debe ser un número entero. ", "")
),
""
)</f>
        <v/>
      </c>
      <c r="FJ414" s="46">
        <f>IF(AND($DS414,FH414),
IF(AP414="","Debes escribir el valor de las horas extras diurnas dominicales y festivas. ",
IF( ISERR(_xlfn.NUMBERVALUE(AP414)), "El valor de las horas extras diurnas dominicales y festivas debe ser un número válido. ", "")
),
""
)</f>
        <v/>
      </c>
      <c r="FK414" s="46">
        <f>CONCATENATE(AQ414,AR414)&lt;&gt;""</f>
        <v/>
      </c>
      <c r="FL414" s="46">
        <f>IF(AND($DS414,FK414),
IF(AQ414="","Debes escribir el número de horas extras nocturnas dominicales y festivas. ",
IF( IFERROR(INT(AQ414),1.1) &lt;&gt; IFERROR(_xlfn.NUMBERVALUE(AQ414),1), "La cantidad de horas extras nocturnas dominicales y festivas debe ser un número entero. ", "")
),
""
)</f>
        <v/>
      </c>
      <c r="FM414" s="46">
        <f>IF(AND($DS414,FK414),
IF(AR414="","Debes escribir el valor de las horas extras nocturnas dominicales y festivas. ",
IF( ISERR(_xlfn.NUMBERVALUE(AR414)), "El valor de las horas extras nocturnas dominicales y festivas debe ser un número válido. ", "")
),
""
)</f>
        <v/>
      </c>
      <c r="FN414" s="46">
        <f>CONCATENATE(AS414,AT414)&lt;&gt;""</f>
        <v/>
      </c>
      <c r="FO414" s="46">
        <f>IF(AND($DS414,FN414),
IF(AS414="","Debes escribir el número de horas recargo nocturno. ",
IF( IFERROR(INT(AS414),1.1) &lt;&gt; IFERROR(_xlfn.NUMBERVALUE(AS414),1), "La cantidad de horas recargo nocturno debe ser un número entero. ", "")
),
""
)</f>
        <v/>
      </c>
      <c r="FP414" s="46">
        <f>IF(AND($DS414,FN414),
IF(AT414="","Debes escribir el valor de las horas recargo nocturno. ",
IF( ISERR(_xlfn.NUMBERVALUE(AT414)), "El valor de las horas recargo nocturno debe ser un número válido. ", "")
),
""
)</f>
        <v/>
      </c>
      <c r="FQ414" s="46">
        <f>CONCATENATE(AU414,AV414)&lt;&gt;""</f>
        <v/>
      </c>
      <c r="FR414" s="46">
        <f>IF(AND($DS414,FQ414),
IF(AU414="","Debes escribir el número de horas recargo diurno dominical y festivo. ",
IF( IFERROR(INT(AU414),1.1) &lt;&gt; IFERROR(_xlfn.NUMBERVALUE(AU414),1), "La cantidad de horas recargo diurno dominical y festivo debe ser un número entero. ", "")
),
""
)</f>
        <v/>
      </c>
      <c r="FS414" s="46">
        <f>IF(AND($DS414,FQ414),
IF(AV414="","Debes escribir el valor de las horas recargo diurno dominical y festivo. ",
IF( ISERR(_xlfn.NUMBERVALUE(AV414)), "El valor de las horas recargo diurno dominical y festivo debe ser un número válido. ", "")
),
""
)</f>
        <v/>
      </c>
      <c r="FT414" s="46">
        <f>CONCATENATE(AW414,AX414)&lt;&gt;""</f>
        <v/>
      </c>
      <c r="FU414" s="46">
        <f>IF(AND($DS414,FT414),
IF(AW414="","Debes escribir el número de horas recargo nocturno dominical y festivo. ",
IF( IFERROR(INT(AW414),1.1) &lt;&gt; IFERROR(_xlfn.NUMBERVALUE(AW414),1), "La cantidad de horas recargo nocturno dominical y festivo debe ser un número entero. ", "")
),
""
)</f>
        <v/>
      </c>
      <c r="FV414" s="46">
        <f>IF(AND($DS414,FT414),
IF(AX414="","Debes escribir el valor de las horas recargo nocturno dominical y festivo. ",
IF( ISERR(_xlfn.NUMBERVALUE(AX414)), "El valor de las horas recargo nocturno dominical y festivo debe ser un número válido. ", "")
),
""
)</f>
        <v/>
      </c>
      <c r="FW414" s="46">
        <f>CONCATENATE(AY414,AZ414)&lt;&gt;""</f>
        <v/>
      </c>
      <c r="FX414" s="46">
        <f>IF(AND($DS414,FW414),
IF(AY414="","Debes escribir el número de días de vacaciones comunes. ",
IF( IFERROR(INT(AY414),1.1) &lt;&gt; IFERROR(_xlfn.NUMBERVALUE(AY414),1), "La cantidad de días de vacaciones comunes debe ser un número entero. ", "")
),
""
)</f>
        <v/>
      </c>
      <c r="FY414" s="46">
        <f>IF(AND($DS414,FW414),
IF(AZ414="","Debes escribir el valor de las vacaciones comunes. ",
IF( ISERR(_xlfn.NUMBERVALUE(AZ414)), "El valor de las vacaciones comunes debe ser un número válido. ", "")
),
""
)</f>
        <v/>
      </c>
      <c r="FZ414" s="46">
        <f>CONCATENATE(BA414,BB414)&lt;&gt;""</f>
        <v/>
      </c>
      <c r="GA414" s="46">
        <f>IF(AND($DS414,FZ414),
IF(BA414="","Debes escribir el número de días de vacaciones compensadas. ",
IF( IFERROR(INT(BA414),1.1) &lt;&gt; IFERROR(_xlfn.NUMBERVALUE(BA414),1), "La cantidad de días de vacaciones compensadas debe ser un número entero. ", "")
),
""
)</f>
        <v/>
      </c>
      <c r="GB414" s="46">
        <f>IF(AND($DS414,FZ414),
IF(BB414="","Debes escribir el valor de las vacaciones compensadas. ",
IF( ISERR(_xlfn.NUMBERVALUE(BB414)), "El valor de las vacaciones compensadas debe ser un número válido. ", "")
),
""
)</f>
        <v/>
      </c>
      <c r="GC414" s="46">
        <f>CONCATENATE(BC414,BD414)&lt;&gt;""</f>
        <v/>
      </c>
      <c r="GD414" s="46">
        <f>IF(AND($DS414,GC414),
IF(BC414="","Debes escribir el número de días de prima salarial. ",
IF( IFERROR(INT(BC414),1.1) &lt;&gt; IFERROR(_xlfn.NUMBERVALUE(BC414),1), "La cantidad de días de prima salarial debe ser un número entero. ", "")
),
""
)</f>
        <v/>
      </c>
      <c r="GE414" s="46">
        <f>IF(AND($DS414,GC414),
IF(BD414="","Debes escribir el valor de los días de prima salarial. ",
IF( ISERR(_xlfn.NUMBERVALUE(BD414)), "El valor de los días de prima salarial debe ser un número válido. ", "")
),
""
)</f>
        <v/>
      </c>
      <c r="GF414" s="46">
        <f>IF($DS414,
IF( AND(BE414&lt;&gt;"", ISERR(_xlfn.NUMBERVALUE(BE414))), "El valor de la prima NO saliarial debe ser un número válido. ", "")
)</f>
        <v/>
      </c>
      <c r="GG414" s="46">
        <f>CONCATENATE(BF414,BG414,BH414)&lt;&gt;""</f>
        <v/>
      </c>
      <c r="GH414" s="46">
        <f>IF(AND($DS414,GG414),
IF(BF414="","Debes escribir el valor de las cesantías. ",
IF( ISERR(_xlfn.NUMBERVALUE(BF414)), "El valor de las cesantías debe ser un número válido. ", "")
),
""
)</f>
        <v/>
      </c>
      <c r="GI414" s="46">
        <f>IF(AND($DS414,GG414),
IF(BG414="","Debes escribir el % de cesantías. ",
IF( ISERR(_xlfn.NUMBERVALUE(BG414)), "El % de cesantías debe ser un número válido. ", "")
),
""
)</f>
        <v/>
      </c>
      <c r="GJ414" s="46">
        <f>IF(AND($DS414,GG414),
IF(BH414="","Debes escribir el valor de intereses de cesantías. ",
IF( ISERR(_xlfn.NUMBERVALUE(BH414)), "El valor de intereses de cesantías debe ser un número válido. ", "")
),
""
)</f>
        <v/>
      </c>
      <c r="GK414" s="46">
        <f>CONCATENATE(BI414,BJ414,BK414)&lt;&gt;""</f>
        <v/>
      </c>
      <c r="GL414" s="46">
        <f>IF(AND($DS414,GK414),
IF(BI414="","Debes escribir el número de días de incapacidad. ",
IF( IFERROR(INT(BI414),1.1) &lt;&gt; IFERROR(_xlfn.NUMBERVALUE(BI414),1), "La cantidad de días de incapacidad debe ser un número entero. ", "")
),
""
)</f>
        <v/>
      </c>
      <c r="GM414" s="46">
        <f>IF(AND($DS414,GK414),
IF(BJ414="","Debes escribir el tipo de incapacidad. ",
IF(_xlfn.IFNA(VLOOKUP(BJ414,TIPO_DE_INCAPACIDAD,1,FALSE),-1)=-1,"El tipo de incapacidad es inválida (por favor seleccionarlo de la lista). ","")
),
""
)</f>
        <v/>
      </c>
      <c r="GN414" s="46">
        <f>IF(AND($DS414,GK414),
IF(BK414="","Debes escribir el valor de la incapacidad. ",
IF( ISERR(_xlfn.NUMBERVALUE(BK414)), "El valor de la incapacidad debe ser un número válido. ", "")
),
""
)</f>
        <v/>
      </c>
      <c r="GO414" s="46">
        <f>CONCATENATE(BL414,BM414)&lt;&gt;""</f>
        <v/>
      </c>
      <c r="GP414" s="46">
        <f>IF(AND($DS414,GO414),
IF(BL414="","Debes escribir el número de días de licencia de maternidad o paternidad. ",
IF( IFERROR(INT(BL414),1.1) &lt;&gt; IFERROR(_xlfn.NUMBERVALUE(BL414),1), "La cantidad de días de licencia de maternidad o paternidad debe ser un número entero. ", "")
),
""
)</f>
        <v/>
      </c>
      <c r="GQ414" s="46">
        <f>IF(AND($DS414,GO414),
IF(BM414="","Debes escribir el valor de la licencia de maternidad o paternidad. ",
IF( ISERR(_xlfn.NUMBERVALUE(BM414)), "El valor de la licencia de maternidad o paternidad debe ser un número válido. ", "")
),
""
)</f>
        <v/>
      </c>
      <c r="GR414" s="46">
        <f>CONCATENATE(BN414,BO414)&lt;&gt;""</f>
        <v/>
      </c>
      <c r="GS414" s="46">
        <f>IF(AND($DS414,GR414),
IF(BN414="","Debes escribir el número de días de licencia remunerada. ",
IF( IFERROR(INT(BN414),1.1) &lt;&gt; IFERROR(_xlfn.NUMBERVALUE(BN414),1), "La cantidad de días de licencia remunerada debe ser un número entero. ", "")
),
""
)</f>
        <v/>
      </c>
      <c r="GT414" s="46">
        <f>IF(AND($DS414,GR414),
IF(BO414="","Debes escribir el valor de la licencia remunerada. ",
IF( ISERR(_xlfn.NUMBERVALUE(BO414)), "El valor de la licencia remunerada debe ser un número válido. ", "")
),
""
)</f>
        <v/>
      </c>
      <c r="GU414" s="46">
        <f>IF($DS414,
IF( AND(BP414&lt;&gt;"", ISERR(_xlfn.NUMBERVALUE(BP414))), "El valor de la licencia NO remunerada debe ser un número válido. ", "")
)</f>
        <v/>
      </c>
      <c r="GV414" s="46">
        <f>IF($DS414,
IF( AND(BQ414&lt;&gt;"", ISERR(_xlfn.NUMBERVALUE(BQ414))), "El valor de auxilios salariales debe ser un número válido. ", "")
)</f>
        <v/>
      </c>
      <c r="GW414" s="46">
        <f>IF($DS414,
IF( AND(BR414&lt;&gt;"", ISERR(_xlfn.NUMBERVALUE(BR414))), "El valor de auxilios NO salariales debe ser un número válido. ", "")
)</f>
        <v/>
      </c>
      <c r="GX414" s="46">
        <f>IF($DS414,
IF( AND(BS414&lt;&gt;"", ISERR(_xlfn.NUMBERVALUE(BS414))), "El valor de bonos salariales debe ser un número válido. ", "")
)</f>
        <v/>
      </c>
      <c r="GY414" s="46">
        <f>IF($DS414,
IF( AND(BT414&lt;&gt;"", ISERR(_xlfn.NUMBERVALUE(BT414))), "El valor de bonos NO salariales debe ser un número válido. ", "")
)</f>
        <v/>
      </c>
      <c r="GZ414" s="46">
        <f>IF($DS414,
IF( AND(BU414&lt;&gt;"", ISERR(_xlfn.NUMBERVALUE(BU414))), "El valor de bonos salariales de alimentación debe ser un número válido. ", "")
)</f>
        <v/>
      </c>
      <c r="HA414" s="46">
        <f>IF($DS414,
IF( AND(BV414&lt;&gt;"", ISERR(_xlfn.NUMBERVALUE(BV414))), "El valor de bonos NO salariales de alimentación debe ser un número válido. ", "")
)</f>
        <v/>
      </c>
      <c r="HB414" s="46">
        <f>IF($DS414,
IF( AND(BW414&lt;&gt;"", ISERR(_xlfn.NUMBERVALUE(BW414))), "El valor de bonificaciones salariales debe ser un número válido. ", "")
)</f>
        <v/>
      </c>
      <c r="HC414" s="46">
        <f>IF($DS414,
IF( AND(BX414&lt;&gt;"", ISERR(_xlfn.NUMBERVALUE(BX414))), "El valor de bonificaciones NO salariales debe ser un número válido. ", "")
)</f>
        <v/>
      </c>
      <c r="HD414" s="46">
        <f>IF($DS414,
IF( AND(BY414&lt;&gt;"", ISERR(_xlfn.NUMBERVALUE(BY414))), "El valor de compensaciones ordinarias debe ser un número válido. ", "")
)</f>
        <v/>
      </c>
      <c r="HE414" s="46">
        <f>IF($DS414,
IF( AND(BZ414&lt;&gt;"", ISERR(_xlfn.NUMBERVALUE(BZ414))), "El valor de compensaciones extraordinarias debe ser un número válido. ", "")
)</f>
        <v/>
      </c>
      <c r="HF414" s="46">
        <f>IF($DS414,
IF( AND(CA414&lt;&gt;"", ISERR(_xlfn.NUMBERVALUE(CA414))), "El valor de comisiones debe ser un número válido. ", "")
)</f>
        <v/>
      </c>
      <c r="HG414" s="46">
        <f>IF($DS414,
IF( AND(CB414&lt;&gt;"", ISERR(_xlfn.NUMBERVALUE(CB414))), "El valor de ausencia por huega debe ser un número válido. ", "")
)</f>
        <v/>
      </c>
      <c r="HH414" s="46">
        <f>IF($DS414,
IF( AND(CC414&lt;&gt;"", ISERR(_xlfn.NUMBERVALUE(CC414))), "El valor de anticipos debe ser un número válido. ", "")
)</f>
        <v/>
      </c>
      <c r="HI414" s="46">
        <f>IF($DS414,
IF( AND(CD414&lt;&gt;"", ISERR(_xlfn.NUMBERVALUE(CD414))), "El valor de pagos a terceros debe ser un número válido. ", "")
)</f>
        <v/>
      </c>
      <c r="HJ414" s="46">
        <f>IF($DS414,
IF( AND(CE414&lt;&gt;"", ISERR(_xlfn.NUMBERVALUE(CE414))), "El valor de dotación debe ser un número válido. ", "")
)</f>
        <v/>
      </c>
      <c r="HK414" s="46">
        <f>IF($DS414,
IF( AND(CF414&lt;&gt;"", ISERR(_xlfn.NUMBERVALUE(CF414))), "El valor de apoyo sostenibilidad debe ser un número válido. ", "")
)</f>
        <v/>
      </c>
      <c r="HL414" s="46">
        <f>IF($DS414,
IF( AND(CG414&lt;&gt;"", ISERR(_xlfn.NUMBERVALUE(CG414))), "El valor de teletrabajo debe ser un número válido. ", "")
)</f>
        <v/>
      </c>
      <c r="HM414" s="46">
        <f>IF($DS414,
IF( AND(CH414&lt;&gt;"", ISERR(_xlfn.NUMBERVALUE(CH414))), "El valor de bonificación de retiro debe ser un número válido. ", "")
)</f>
        <v/>
      </c>
      <c r="HN414" s="46">
        <f>IF($DS414,
IF( AND(CI414&lt;&gt;"", ISERR(_xlfn.NUMBERVALUE(CI414))), "El valor de indemnización de retiro debe ser un número válido. ", "")
)</f>
        <v/>
      </c>
      <c r="HO414" s="46">
        <f>IF($DS414,
IF( AND(CJ414&lt;&gt;"", ISERR(_xlfn.NUMBERVALUE(CJ414))), "El valor de reintegros debe ser un número válido. ", "")
)</f>
        <v/>
      </c>
      <c r="HP414" s="46">
        <f>CONCATENATE(CK414,CL414,CM414)&lt;&gt;""</f>
        <v/>
      </c>
      <c r="HQ414" s="46">
        <f>IF(AND($DS414,HP414),
IF(CK414="","Debes escribir la descripción de otro concepto no categorizado. ",""),
""
)</f>
        <v/>
      </c>
      <c r="HR414" s="46">
        <f>IF(AND($DS414,HP414),
IF(CONCATENATE(CL414,CM414)="","Debes escribir al menos un valor de concepto no categorizado (salarial o no salarial). ",
IF(ISERR(_xlfn.NUMBERVALUE(CL414)),"El valor salarial concepto no categorizado debe ser un número válido. ","")
),
""
)</f>
        <v/>
      </c>
      <c r="HS414" s="46">
        <f>IF(AND($DS414,HP414),
IF(CONCATENATE(CL414,CM414)="","Debes escribir al menos un valor de concepto no categorizado (salarial o no salarial). ",
IF(ISERR(_xlfn.NUMBERVALUE(CM414)),"El valor NO salarial concepto no categorizado debe ser un número válido. ","")
),
""
)</f>
        <v/>
      </c>
      <c r="HT414" s="46">
        <f>IF($DS414,
IF(CN414="","Debes escribir el porcentaje del aporte a salud. ",
IF( ISERR(_xlfn.NUMBERVALUE(CN414)), "El valor del porcentaje del aporte a salud debe ser un número válido. ", "")
)
)</f>
        <v/>
      </c>
      <c r="HU414" s="46">
        <f>IF($DS414,
IF(CO414="","Debes escribir el valor del aporte a salud. ",
IF( ISERR(_xlfn.NUMBERVALUE(CO414)), "El valor del aporte a salud debe ser un número válido. ", "")
)
)</f>
        <v/>
      </c>
      <c r="HV414" s="46">
        <f>IF($DS414,
IF( AND(CP414&lt;&gt;"", ISERR(_xlfn.NUMBERVALUE(CP414))), "El valor plan complementario debe ser un número válido. ", "")
)</f>
        <v/>
      </c>
      <c r="HW414" s="46">
        <f>IF($DS414,
IF(CQ414="","Debes escribir el porcentaje del aporte a pensión. ",
IF( ISERR(_xlfn.NUMBERVALUE(CQ414)), "El valor del porcentaje del aporte a pensión debe ser un número válido. ", "")
)
)</f>
        <v/>
      </c>
      <c r="HX414" s="46">
        <f>IF($DS414,
IF(CR414="","Debes escribir el valor del aporte a pensión. ",
IF( ISERR(_xlfn.NUMBERVALUE(CR414)), "El valor del aporte a salud debe ser un número válido. ", "")
)
)</f>
        <v/>
      </c>
      <c r="HY414" s="46">
        <f>IF($DS414,
IF( AND(CS414&lt;&gt;"", ISERR(_xlfn.NUMBERVALUE(CS414))), "El valor pensión voluntaria debe ser un número válido. ", "")
)</f>
        <v/>
      </c>
      <c r="HZ414" s="46">
        <f>CONCATENATE(CT414,CU414,CV414,CW414)&lt;&gt;""</f>
        <v/>
      </c>
      <c r="IA414" s="46">
        <f>IF(AND($DS414,HZ414),
IF(CT414="","Debes escribir el % del fondo de seguridad pensional. ",
IF( ISERR(_xlfn.NUMBERVALUE(CT414)), "El % del fondo de seguridad debe ser un número válido. ", "")
),
""
)</f>
        <v/>
      </c>
      <c r="IB414" s="46">
        <f>IF(AND($DS414,HZ414),
IF(CU414="","Debes escribir el valor del aporte al fondo de solidaridad pensional. ",
IF( ISERR(_xlfn.NUMBERVALUE(CU414)), "El valor del aporte al fondo de solidaridad pensional debe ser un número válido. ", "")
),
""
)</f>
        <v/>
      </c>
      <c r="IC414" s="46">
        <f>IF(AND($DS414,HZ414),
IF(CV414="","Debes escribir el % del fondo de subsistencia. ",
IF( ISERR(_xlfn.NUMBERVALUE(CV414)), "El % del fondo de subsistencia debe ser un número válido. ", "")
),
""
)</f>
        <v/>
      </c>
      <c r="ID414" s="46">
        <f>IF(AND($DS414,HZ414),
IF(CW414="","Debes escribir el valor del fondo de subsistencia. ",
IF( ISERR(_xlfn.NUMBERVALUE(CW414)), "El valor del fondo de subsistencia debe ser un número válido. ", "")
),
""
)</f>
        <v/>
      </c>
      <c r="IE414" s="46">
        <f>CONCATENATE(CX414,CY414)&lt;&gt;""</f>
        <v/>
      </c>
      <c r="IF414" s="46">
        <f>IF(AND($DS414,IE414),
IF(CX414="","Debes escribir el % de sindicato. ",
IF( ISERR(_xlfn.NUMBERVALUE(CX414)), "El % de sindicato debe ser un número válido. ", "")
),
""
)</f>
        <v/>
      </c>
      <c r="IG414" s="46">
        <f>IF(AND($DS414,IE414),
IF(CY414="","Debes escribir el valor del sindicato. ",
IF( ISERR(_xlfn.NUMBERVALUE(CY414)), "El valor del sindicato debe ser un número válido. ", "")
),
""
)</f>
        <v/>
      </c>
      <c r="IH414" s="46">
        <f>IF($DS414,
IF( AND(CZ414&lt;&gt;"", ISERR(_xlfn.NUMBERVALUE(CZ414))), "El valor de sanción pública debe ser un número válido. ", "")
)</f>
        <v/>
      </c>
      <c r="II414" s="46">
        <f>IF($DS414,
IF( AND(DA414&lt;&gt;"", ISERR(_xlfn.NUMBERVALUE(DA414))), "El valor de sanción privada debe ser un número válido. ", "")
)</f>
        <v/>
      </c>
      <c r="IJ414" s="46">
        <f>CONCATENATE(DB414,DC414)&lt;&gt;""</f>
        <v/>
      </c>
      <c r="IK414" s="46">
        <f>IF(AND($DS414,IJ414),
IF(DB414="","Debes escribir la descripción de libranza. ",""),
""
)</f>
        <v/>
      </c>
      <c r="IL414" s="46">
        <f>IF(AND($DS414,IJ414),
IF(DC414="","Debes escribir la cuota libranza. ",
IF(ISERR(_xlfn.NUMBERVALUE(DC414)),"El valor de la cuota libranza debe ser un número válido. ","")
),
""
)</f>
        <v/>
      </c>
      <c r="IM414" s="46">
        <f>IF($DS414,
IF( AND(DD414&lt;&gt;"", ISERR(_xlfn.NUMBERVALUE(DD414))), "El valor de pagos a terceros debe ser un número válido. ", "")
)</f>
        <v/>
      </c>
      <c r="IN414" s="46">
        <f>IF($DS414,
IF( AND(DE414&lt;&gt;"", ISERR(_xlfn.NUMBERVALUE(DE414))), "El valor de anticipos debe ser un número válido. ", "")
)</f>
        <v/>
      </c>
      <c r="IO414" s="46">
        <f>IF($DS414,
IF( AND(DF414&lt;&gt;"", ISERR(_xlfn.NUMBERVALUE(DF414))), "El valor de AFC debe ser un número válido. ", "")
)</f>
        <v/>
      </c>
      <c r="IP414" s="46">
        <f>IF($DS414,
IF( AND(DG414&lt;&gt;"", ISERR(_xlfn.NUMBERVALUE(DG414))), "El valor de rete-fuente debe ser un número válido. ", "")
)</f>
        <v/>
      </c>
      <c r="IQ414" s="46">
        <f>IF($DS414,
IF( AND(DH414&lt;&gt;"", ISERR(_xlfn.NUMBERVALUE(DH414))), "El valor de cooperativa de trabajo debe ser un número válido. ", "")
)</f>
        <v/>
      </c>
      <c r="IR414" s="46">
        <f>IF($DS414,
IF( AND(DI414&lt;&gt;"", ISERR(_xlfn.NUMBERVALUE(DI414))), "El valor de embargo fiscal debe ser un número válido. ", "")
)</f>
        <v/>
      </c>
      <c r="IS414" s="46">
        <f>IF($DS414,
IF( AND(DJ414&lt;&gt;"", ISERR(_xlfn.NUMBERVALUE(DJ414))), "El valor de educación debe ser un número válido. ", "")
)</f>
        <v/>
      </c>
      <c r="IT414" s="46">
        <f>IF($DS414,
IF( AND(DK414&lt;&gt;"", ISERR(_xlfn.NUMBERVALUE(DK414))), "El valor de reintegro debe ser un número válido. ", "")
)</f>
        <v/>
      </c>
      <c r="IU414" s="46">
        <f>IF($DS414,
IF( AND(DL414&lt;&gt;"", ISERR(_xlfn.NUMBERVALUE(DL414))), "El valor de deuda debe ser un número válido. ", "")
)</f>
        <v/>
      </c>
      <c r="IV414" s="46">
        <f>IF($DS414,
IF( AND(DM414&lt;&gt;"", ISERR(_xlfn.NUMBERVALUE(DM414))), "El valor de otras deducciones debe ser un número válido. ", "")
)</f>
        <v/>
      </c>
      <c r="IW414" s="46">
        <f>IF($DS414,
IF(DN414="","Debes escribir el valor de los devengos totales. ",
IF( ISERR(_xlfn.NUMBERVALUE(DN414)), "El valor de los devengos totales debe ser un número válido. ", "")
)
)</f>
        <v/>
      </c>
      <c r="IX414" s="46">
        <f>IF($DS414,
IF(DO414="","Debes escribir el valor de las deducciones totales. ",
IF( ISERR(_xlfn.NUMBERVALUE(DO414)), "El valor de las deducciones totales debe ser un número válido. ", "")
)
)</f>
        <v/>
      </c>
      <c r="IY414" s="46">
        <f>IF($DS414,
IF(DP414="","Debes escribir el valor del salario total. ",
IF( ISERR(_xlfn.NUMBERVALUE(DP414)), "El valor del salario total debe ser un número válido. ", "")
)
)</f>
        <v/>
      </c>
    </row>
    <row r="415">
      <c r="B415" s="48" t="n">
        <v>403</v>
      </c>
      <c r="C415" s="61">
        <f>IF(AND(DS415,DP415&lt;&gt;""),
IF(DQ415="","OK","Error"),
""
)</f>
        <v/>
      </c>
      <c r="D415" s="53" t="n"/>
      <c r="E415" s="52" t="n"/>
      <c r="F415" s="112" t="n"/>
      <c r="G415" s="52" t="n"/>
      <c r="H415" s="53" t="n"/>
      <c r="I415" s="52" t="n"/>
      <c r="J415" s="52" t="n"/>
      <c r="K415" s="53" t="n"/>
      <c r="L415" s="55" t="n"/>
      <c r="M415" s="108" t="n"/>
      <c r="N415" s="56" t="n"/>
      <c r="O415" s="52" t="n"/>
      <c r="P415" s="52" t="n"/>
      <c r="Q415" s="52" t="n"/>
      <c r="R415" s="52" t="n"/>
      <c r="S415" s="52" t="n"/>
      <c r="T415" s="53" t="n"/>
      <c r="U415" s="52" t="n"/>
      <c r="V415" s="52" t="n"/>
      <c r="W415" s="55" t="n"/>
      <c r="X415" s="55" t="n"/>
      <c r="Y415" s="52" t="n"/>
      <c r="Z415" s="55" t="n"/>
      <c r="AA415" s="52" t="n"/>
      <c r="AB415" s="53" t="n"/>
      <c r="AC415" s="53" t="n"/>
      <c r="AD415" s="53" t="n"/>
      <c r="AE415" s="177" t="n"/>
      <c r="AF415" s="113" t="n"/>
      <c r="AG415" s="177" t="n"/>
      <c r="AH415" s="178" t="n"/>
      <c r="AI415" s="178" t="n"/>
      <c r="AJ415" s="178" t="n"/>
      <c r="AK415" s="114" t="n"/>
      <c r="AL415" s="178" t="n"/>
      <c r="AM415" s="114" t="n"/>
      <c r="AN415" s="178" t="n"/>
      <c r="AO415" s="114" t="n"/>
      <c r="AP415" s="178" t="n"/>
      <c r="AQ415" s="114" t="n"/>
      <c r="AR415" s="178" t="n"/>
      <c r="AS415" s="114" t="n"/>
      <c r="AT415" s="178" t="n"/>
      <c r="AU415" s="114" t="n"/>
      <c r="AV415" s="178" t="n"/>
      <c r="AW415" s="114" t="n"/>
      <c r="AX415" s="178" t="n"/>
      <c r="AY415" s="114" t="n"/>
      <c r="AZ415" s="178" t="n"/>
      <c r="BA415" s="114" t="n"/>
      <c r="BB415" s="178" t="n"/>
      <c r="BC415" s="114" t="n"/>
      <c r="BD415" s="178" t="n"/>
      <c r="BE415" s="178" t="n"/>
      <c r="BF415" s="178" t="n"/>
      <c r="BG415" s="59" t="n"/>
      <c r="BH415" s="178" t="n"/>
      <c r="BI415" s="114" t="n"/>
      <c r="BJ415" s="53" t="n"/>
      <c r="BK415" s="178" t="n"/>
      <c r="BL415" s="114" t="n"/>
      <c r="BM415" s="178" t="n"/>
      <c r="BN415" s="114" t="n"/>
      <c r="BO415" s="178" t="n"/>
      <c r="BP415" s="178" t="n"/>
      <c r="BQ415" s="178" t="n"/>
      <c r="BR415" s="178" t="n"/>
      <c r="BS415" s="178" t="n"/>
      <c r="BT415" s="178" t="n"/>
      <c r="BU415" s="178" t="n"/>
      <c r="BV415" s="178" t="n"/>
      <c r="BW415" s="178" t="n"/>
      <c r="BX415" s="178" t="n"/>
      <c r="BY415" s="178" t="n"/>
      <c r="BZ415" s="178" t="n"/>
      <c r="CA415" s="178" t="n"/>
      <c r="CB415" s="178" t="n"/>
      <c r="CC415" s="178" t="n"/>
      <c r="CD415" s="178" t="n"/>
      <c r="CE415" s="178" t="n"/>
      <c r="CF415" s="178" t="n"/>
      <c r="CG415" s="178" t="n"/>
      <c r="CH415" s="178" t="n"/>
      <c r="CI415" s="178" t="n"/>
      <c r="CJ415" s="178" t="n"/>
      <c r="CK415" s="53" t="n"/>
      <c r="CL415" s="178" t="n"/>
      <c r="CM415" s="178" t="n"/>
      <c r="CN415" s="60" t="n"/>
      <c r="CO415" s="177" t="n"/>
      <c r="CP415" s="178" t="n"/>
      <c r="CQ415" s="60" t="n"/>
      <c r="CR415" s="177" t="n"/>
      <c r="CS415" s="178" t="n"/>
      <c r="CT415" s="59" t="n"/>
      <c r="CU415" s="178" t="n"/>
      <c r="CV415" s="59" t="n"/>
      <c r="CW415" s="178" t="n"/>
      <c r="CX415" s="59" t="n"/>
      <c r="CY415" s="178" t="n"/>
      <c r="CZ415" s="178" t="n"/>
      <c r="DA415" s="178" t="n"/>
      <c r="DB415" s="53" t="n"/>
      <c r="DC415" s="178" t="n"/>
      <c r="DD415" s="178" t="n"/>
      <c r="DE415" s="178" t="n"/>
      <c r="DF415" s="178" t="n"/>
      <c r="DG415" s="178" t="n"/>
      <c r="DH415" s="178" t="n"/>
      <c r="DI415" s="178" t="n"/>
      <c r="DJ415" s="178" t="n"/>
      <c r="DK415" s="178" t="n"/>
      <c r="DL415" s="178" t="n"/>
      <c r="DM415" s="178" t="n"/>
      <c r="DN415" s="177" t="n"/>
      <c r="DO415" s="177" t="n"/>
      <c r="DP415" s="177" t="n"/>
      <c r="DQ415" s="76">
        <f>IF(AND(DS415,DP415&lt;&gt;""),
CONCATENATE(DT415,DU415,DV415,DW415,DX415,DY415,DZ415,EA415,EB415,EC415,ED415,EE415,EF415,EG415,EH415,EI415,EJ415,EK415,EL415,EM415,EN415,EO415,EP415,EQ415,ES415,ET415,EU415,EV415,EW415,EX415,EY415,EZ415,FA415,FC415,FD415,FF415,FG415,FI415,FJ415,FL415,FM415,FO415,FP415,FR415,FS415,FU415,FV415,FX415,FY415,GA415,GB415,GD415,GE415,GF415,GH415,GI415,GJ415,GL415,GM415,GN415,GP415,GQ415,GS415,GT415,GU415,GV415,GW415,GX415,GY415,GZ415,HA415,HB415,HC415,HD415,HE415,HF415,HG415,HH415,HI415,HJ415,HK415,HL415,HM415,HN415,HO415,HQ415,HR415,HS415,HT415,HU415,HV415,HW415,HX415,HY415,IA415,IB415,IC415,ID415,IF415,IG415,IH415,II415,IK415,IL415,IM415,IN415,IO415,IP415,IQ415,IR415,IS415,IT415,IU415,IV415,IW415,IX415,IY415,IZ415),
""
)</f>
        <v/>
      </c>
      <c r="DR415" s="53" t="n"/>
      <c r="DS415" s="46">
        <f>CONCATENATE(D415,$E415,$F415,$G415,H415,$I415,$J415,K415,$L415,$M415,N415,$O415,$P415,$Q415,$R415,$S415,T415,$U415,$V415,$W415,$X415,$Y415,$Z415,$AA415,AB415,AC415,AD415,$AE415,$AF415,$AG415,AH415,AI415,AJ415,AK415,AL415,AM415,AN415,AO415,AP415,AQ415,AR415,AS415,AT415,AU415,AV415,AW415,AX415,AY415,AZ415,BA415,BB415,BC415,BD415,BE415,BF415,BG415,BH415,BI415,BJ415,BK415,BL415,BM415,BN415,BO415,BP415,BQ415,BR415,BS415,BT415,BU415,BV415,BW415,BX415,BY415,BZ415,CA415,CB415,CC415,CD415,CE415,CF415,CG415,CH415,CI415,CJ415,CK415,CL415,CM415,$CN415,$CO415,CP415,$CQ415,$CR415,CS415,CT415,CU415,CV415,CW415,CX415,CY415,CZ415,DA415,DB415,DC415,DD415,DE415,DF415,DG415,DH415,DI415,DJ415,DK415,DL415,DM415,$DN415,$DO415,$DP415,DR415)&lt;&gt;""</f>
        <v/>
      </c>
      <c r="DT415" s="46">
        <f>IF(AND($DS415,$E$4&lt;&gt;""),
IF(LEFT($E$4,2) = "1.",
IF(D415&lt;&gt;"","El CUNE sólo se envía en operaciones de novedad o ajuste. ",""),
IF(D415="","Debes escribir un CUNE válido para realizar operaciones de novedad o ajuste. ","")),
""
)</f>
        <v/>
      </c>
      <c r="DU415" s="46">
        <f>IF($DS415,
IF(E415="","Debes seleccionar el tipo de documento del empleado. ",
IF(_xlfn.IFNA(VLOOKUP(E415,TIPO_DE_DOCUMENTO,1,FALSE),-1)=-1,"El tipo de documento no es válido (por favor seleccionarlo de la lista). ","")
)
)</f>
        <v/>
      </c>
      <c r="DV415" s="46">
        <f>IF($DS415,
IF(F415="","Debes escribir el número de documento del empleado. ","")
)</f>
        <v/>
      </c>
      <c r="DW415" s="46">
        <f>IF($DS415,
IF(G415="","Debes escribir el primer nombre del empleado. ","")
)</f>
        <v/>
      </c>
      <c r="DY415" s="46">
        <f>IF($DS415,
IF(I415="","Debes escribir el primer apellido del empleado. ","")
)</f>
        <v/>
      </c>
      <c r="DZ415" s="46">
        <f>IF($DS415,
IF(J415="","Debes escribir el segundo apellido del empleado. ","")
)</f>
        <v/>
      </c>
      <c r="EB415" s="46">
        <f>IF($DS415,
IF(L415="","Debes escribir la fecha de ingreso del empleado. ",
IF(ISERR(DATE(YEAR(L415),MONTH(L415),DAY(L415))), "El valor ingresado en fecha de ingreso no tiene un formato válido. ","")
)
)</f>
        <v/>
      </c>
      <c r="EC415" s="46">
        <f>IF($DS415,
IF(M415="","Debes escribir el tiempo laborado. ",
IF( IFERROR(INT(M415),1.1) &lt;&gt; IFERROR(_xlfn.NUMBERVALUE(M415),1), "El valor de los días trabajados debe ser un número entero. ", "")
)
)</f>
        <v/>
      </c>
      <c r="ED415" s="46">
        <f>IF($DS415,
IF( AND(N415&lt;&gt;"", ISERR(DATE(YEAR(N415),MONTH(N415),DAY(N415))) ), "El valor ingresado en fecha de ingreso no tiene un formato válido. ",
IF( AND(N415&lt;&gt;"", $E$6&lt;&gt;"", DATE(YEAR(N415), MONTH(N415), 1) &lt;&gt; IFERROR(DATE(MID($E$6, 1, 4), MID($E$6, 6, 2),1), "1/1/1900") ), "La fecha de retiro debe estar dentro del período liquidado. ", "")
)
)</f>
        <v/>
      </c>
      <c r="EE415" s="46">
        <f>IF($DS415,
IF(O415="","Debes seleccionar el tipo de trabajador. ",
IF(_xlfn.IFNA(VLOOKUP(O415,TIPO_DE_TRABAJADOR,1,FALSE),-1)=-1,"El tipo de trabajador no es válido (por favor seleccionarlo de la lista). ","")
)
)</f>
        <v/>
      </c>
      <c r="EF415" s="46">
        <f>IF($DS415,
IF(P415="","Debes seleccionar si es un trabajador dependiente pensionado por vejez. ",
IF(_xlfn.IFNA(VLOOKUP(P415,SUBTIPO_DE_TRABAJADOR,1,FALSE),-1)=-1,"El tipo de trabajador dependiente pensionado por vejez no es válido (por favor seleccionarlo de la lista). ","")
)
)</f>
        <v/>
      </c>
      <c r="EG415" s="46">
        <f>IF($DS415,
IF(Q415="","Debes seleccionar el tipo de contrato del trabajador. ",
IF(_xlfn.IFNA(VLOOKUP(Q415,TIPO_DE_CONTRATO,1,FALSE),-1)=-1,"El tipo de contrato del trabajador no es válido (por favor seleccionarlo de la lista). ","")
)
)</f>
        <v/>
      </c>
      <c r="EH415" s="46">
        <f>IF($DS415,
IF(R415="","Debes seleccionar si es un salario integral. ",
IF(_xlfn.IFNA(VLOOKUP(R415,SI_NO,1,FALSE),-1)=-1,"Valor no válido para salario integral (por favor seleccionarlo de la lista). ","")
)
)</f>
        <v/>
      </c>
      <c r="EI415" s="46">
        <f>IF($DS415,
IF(S415="","Debes seleccionar si el trabajador realiza actividades de riesgo. ",
IF(_xlfn.IFNA(VLOOKUP(S415,SI_NO,1,FALSE),-1)=-1,"Valor no válido para actividad de alto riesgo (por favor seleccionarlo de la lista). ","")
)
)</f>
        <v/>
      </c>
      <c r="EK415" s="46">
        <f>IF($DS415,
IF(U415="","Debes escribir el código del municipio de residencia del trabajador. ",
IF(_xlfn.IFNA(VLOOKUP(U415,MUNICIPIO,1,FALSE),-1)=-1,"El municipio de residencia del trabajador es inválido (por favor seleccionarlo de la lista). ","")
)
)</f>
        <v/>
      </c>
      <c r="EL415" s="46">
        <f>IF($DS415,
IF(V415="","Debes escribir el la dirección de residendia del trabajador. ","")
)</f>
        <v/>
      </c>
      <c r="EM415" s="46">
        <f>IF($DS415,
IF(W415="","Debes escribir la fecha de inicio de la liquidación. ",
IF(ISERR(DATE(YEAR(W415),MONTH(W415),DAY(W415))),"El valor ingresado en fecha de inicio de liquidación no tiene un formato válido. ",
IF( AND($E$6&lt;&gt;"", DATE(YEAR(W415), MONTH(W415), 1) &lt;&gt; IFERROR(DATE(MID($E$6, 1, 4), MID($E$6, 6, 2),1), "1/1/1900") ), "La fecha de inicio de la liquidación debe estar dentro del período liquidado. ", "")
)
)
)</f>
        <v/>
      </c>
      <c r="EN415" s="46">
        <f>IF($DS415,
IF(X415="","Debes escribir la fecha de fin de la liquidación. ",
IF(ISERR(DATE(YEAR(X415),MONTH(X415),DAY(X415))),"El valor ingresado en fecha de fin de liquidación no tiene un formato válido. ",
IF( AND($E$6&lt;&gt;"", DATE(YEAR(X415), MONTH(X415), 1) &lt;&gt; IFERROR(DATE(MID($E$6, 1, 4), MID($E$6, 6, 2),1), "1/1/1900") ), "La fecha de fin de la liquidación debe estar dentro del período liquidado. ", "")
)
)
)</f>
        <v/>
      </c>
      <c r="EO415" s="46">
        <f>IF($DS415,
IF(Y415="","Debes escribir la frecuencia de pago del trabajador. ",
IF(_xlfn.IFNA(VLOOKUP(Y415,PERÍODO_DE_NÓMINA,1,FALSE),-1)=-1,"La frecuencia de pago es inválida (por favor seleccionarlo de la lista). ","")
)
)</f>
        <v/>
      </c>
      <c r="EP415" s="46">
        <f>IF($DS415,
IF(Z415="","Debes escribir la fecha de pago. ",
IF(ISERR(DATE(YEAR(Z415),MONTH(Z415),DAY(Z415))), "El valor ingresado en fecha de pago no tiene un formato válido. ","")
)
)</f>
        <v/>
      </c>
      <c r="EQ415" s="46">
        <f>IF($DS415,
IF(AA415="","Debes escribir el medio de pago. ",
IF(_xlfn.IFNA(VLOOKUP(AA415,MEDIOS_DE_PAGO,1,FALSE),-1)=-1,"El medio de pago es inválido (por favor seleccionarlo de la lista). ","")
)
)</f>
        <v/>
      </c>
      <c r="ER415" s="46">
        <f>OR(AA415='Tablas '!$T$4,AA415='Tablas '!$T$7,AA415='Tablas '!$T$8,AA415='Tablas '!$T$11)</f>
        <v/>
      </c>
      <c r="ES415" s="46">
        <f>IF(AND($DS415,ER415),
IF(AB415="","Debes escribir la entidad bancaria. ",""),
""
)</f>
        <v/>
      </c>
      <c r="ET415" s="46">
        <f>IF(AND($DS415,ER415),
IF(AC415="","Debes escribir el tipo de cuenta bancaria. ",
IF(_xlfn.IFNA(VLOOKUP(AC415,TIPO_DE_CUENTA,1,FALSE),-1)=-1,"El tipo de cuenta bancaria es inválida (por favor seleccionarlo de la lista). ","")
),
""
)</f>
        <v/>
      </c>
      <c r="EU415" s="46">
        <f>IF(AND($DS415,ER415),
IF(AD415="","Debes escribir el número de cuenta bancaria. ",""),
""
)</f>
        <v/>
      </c>
      <c r="EV415" s="46">
        <f>IF($DS415,
IF(AE415="","Debes escribir el valor del sueldo básico. ",
IF( ISERR(_xlfn.NUMBERVALUE(AE415)), "El valor del sueldo básico debe ser un número válido. ", "")
)
)</f>
        <v/>
      </c>
      <c r="EW415" s="46">
        <f>IF($DS415,
IF(AF415="","Debes escribir el número de días trabajados. ",
IF( IFERROR(INT(AF415),1.1) &lt;&gt; IFERROR(_xlfn.NUMBERVALUE(AF415),1), "La cantidad de días trabajados debe ser un número entero. ", "")
)
)</f>
        <v/>
      </c>
      <c r="EX415" s="46">
        <f>IF($DS415,
IF(AG415="","Debes escribir el valor del sueldo trabajado. ",
IF( ISERR(_xlfn.NUMBERVALUE(AG415)), "El valor del sueldo trabajado debe ser un número válido. ", "")
)
)</f>
        <v/>
      </c>
      <c r="EY415" s="46">
        <f>IF($DS415,
IF( AND(AH415&lt;&gt;"", ISERR(_xlfn.NUMBERVALUE(AH415))), "El valor del auxilio de transporte debe ser un número válido. ", "")
)</f>
        <v/>
      </c>
      <c r="EZ415" s="46">
        <f>IF($DS415,
IF( AND(AI415&lt;&gt;"", ISERR(_xlfn.NUMBERVALUE(AI415))), "El valor de viáticos salariales debe ser un número válido. ", "")
)</f>
        <v/>
      </c>
      <c r="FA415" s="46">
        <f>IF($DS415,
IF( AND(AJ415&lt;&gt;"", ISERR(_xlfn.NUMBERVALUE(AJ415))), "El valor de viáticos NO salariales debe ser un número válido. ", "")
)</f>
        <v/>
      </c>
      <c r="FB415" s="46">
        <f>CONCATENATE(AK415,AL415)&lt;&gt;""</f>
        <v/>
      </c>
      <c r="FC415" s="46">
        <f>IF(AND($DS415,FB415),
IF(AK415="","Debes escribir el número de horas extras diurnas. ",
IF( IFERROR(INT(AK415),1.1) &lt;&gt; IFERROR(_xlfn.NUMBERVALUE(AK415),1), "La cantidad de horas extras diurnas debe ser un número entero. ", "")
),
""
)</f>
        <v/>
      </c>
      <c r="FD415" s="46">
        <f>IF(AND($DS415,FB415),
IF(AL415="","Debes escribir el valor de las horas extras diurnas. ",
IF( ISERR(_xlfn.NUMBERVALUE(AL415)), "El valor de las horas extras duirnas debe ser un número válido. ", "")
),
""
)</f>
        <v/>
      </c>
      <c r="FE415" s="46">
        <f>CONCATENATE(AM415,AN415)&lt;&gt;""</f>
        <v/>
      </c>
      <c r="FF415" s="46">
        <f>IF(AND($DS415,FE415),
IF(AM415="","Debes escribir el número de horas extras nocturnas. ",
IF( IFERROR(INT(AM415),1.1) &lt;&gt; IFERROR(_xlfn.NUMBERVALUE(AM415),1), "La cantidad de horas extras nocturnas debe ser un número entero. ", "")
),
""
)</f>
        <v/>
      </c>
      <c r="FG415" s="46">
        <f>IF(AND($DS415,FE415),
IF(AN415="","Debes escribir el valor de las horas extras nocturnas. ",
IF( ISERR(_xlfn.NUMBERVALUE(AN415)), "El valor de las horas extras nocturnas debe ser un número válido. ", "")
),
""
)</f>
        <v/>
      </c>
      <c r="FH415" s="46">
        <f>CONCATENATE(AO415,AP415)&lt;&gt;""</f>
        <v/>
      </c>
      <c r="FI415" s="46">
        <f>IF(AND($DS415,FH415),
IF(AO415="","Debes escribir el número de horas extras diurnas dominicales y festivas. ",
IF( IFERROR(INT(AO415),1.1) &lt;&gt; IFERROR(_xlfn.NUMBERVALUE(AO415),1), "La cantidad de horas extras diurnas dominicales y festivas debe ser un número entero. ", "")
),
""
)</f>
        <v/>
      </c>
      <c r="FJ415" s="46">
        <f>IF(AND($DS415,FH415),
IF(AP415="","Debes escribir el valor de las horas extras diurnas dominicales y festivas. ",
IF( ISERR(_xlfn.NUMBERVALUE(AP415)), "El valor de las horas extras diurnas dominicales y festivas debe ser un número válido. ", "")
),
""
)</f>
        <v/>
      </c>
      <c r="FK415" s="46">
        <f>CONCATENATE(AQ415,AR415)&lt;&gt;""</f>
        <v/>
      </c>
      <c r="FL415" s="46">
        <f>IF(AND($DS415,FK415),
IF(AQ415="","Debes escribir el número de horas extras nocturnas dominicales y festivas. ",
IF( IFERROR(INT(AQ415),1.1) &lt;&gt; IFERROR(_xlfn.NUMBERVALUE(AQ415),1), "La cantidad de horas extras nocturnas dominicales y festivas debe ser un número entero. ", "")
),
""
)</f>
        <v/>
      </c>
      <c r="FM415" s="46">
        <f>IF(AND($DS415,FK415),
IF(AR415="","Debes escribir el valor de las horas extras nocturnas dominicales y festivas. ",
IF( ISERR(_xlfn.NUMBERVALUE(AR415)), "El valor de las horas extras nocturnas dominicales y festivas debe ser un número válido. ", "")
),
""
)</f>
        <v/>
      </c>
      <c r="FN415" s="46">
        <f>CONCATENATE(AS415,AT415)&lt;&gt;""</f>
        <v/>
      </c>
      <c r="FO415" s="46">
        <f>IF(AND($DS415,FN415),
IF(AS415="","Debes escribir el número de horas recargo nocturno. ",
IF( IFERROR(INT(AS415),1.1) &lt;&gt; IFERROR(_xlfn.NUMBERVALUE(AS415),1), "La cantidad de horas recargo nocturno debe ser un número entero. ", "")
),
""
)</f>
        <v/>
      </c>
      <c r="FP415" s="46">
        <f>IF(AND($DS415,FN415),
IF(AT415="","Debes escribir el valor de las horas recargo nocturno. ",
IF( ISERR(_xlfn.NUMBERVALUE(AT415)), "El valor de las horas recargo nocturno debe ser un número válido. ", "")
),
""
)</f>
        <v/>
      </c>
      <c r="FQ415" s="46">
        <f>CONCATENATE(AU415,AV415)&lt;&gt;""</f>
        <v/>
      </c>
      <c r="FR415" s="46">
        <f>IF(AND($DS415,FQ415),
IF(AU415="","Debes escribir el número de horas recargo diurno dominical y festivo. ",
IF( IFERROR(INT(AU415),1.1) &lt;&gt; IFERROR(_xlfn.NUMBERVALUE(AU415),1), "La cantidad de horas recargo diurno dominical y festivo debe ser un número entero. ", "")
),
""
)</f>
        <v/>
      </c>
      <c r="FS415" s="46">
        <f>IF(AND($DS415,FQ415),
IF(AV415="","Debes escribir el valor de las horas recargo diurno dominical y festivo. ",
IF( ISERR(_xlfn.NUMBERVALUE(AV415)), "El valor de las horas recargo diurno dominical y festivo debe ser un número válido. ", "")
),
""
)</f>
        <v/>
      </c>
      <c r="FT415" s="46">
        <f>CONCATENATE(AW415,AX415)&lt;&gt;""</f>
        <v/>
      </c>
      <c r="FU415" s="46">
        <f>IF(AND($DS415,FT415),
IF(AW415="","Debes escribir el número de horas recargo nocturno dominical y festivo. ",
IF( IFERROR(INT(AW415),1.1) &lt;&gt; IFERROR(_xlfn.NUMBERVALUE(AW415),1), "La cantidad de horas recargo nocturno dominical y festivo debe ser un número entero. ", "")
),
""
)</f>
        <v/>
      </c>
      <c r="FV415" s="46">
        <f>IF(AND($DS415,FT415),
IF(AX415="","Debes escribir el valor de las horas recargo nocturno dominical y festivo. ",
IF( ISERR(_xlfn.NUMBERVALUE(AX415)), "El valor de las horas recargo nocturno dominical y festivo debe ser un número válido. ", "")
),
""
)</f>
        <v/>
      </c>
      <c r="FW415" s="46">
        <f>CONCATENATE(AY415,AZ415)&lt;&gt;""</f>
        <v/>
      </c>
      <c r="FX415" s="46">
        <f>IF(AND($DS415,FW415),
IF(AY415="","Debes escribir el número de días de vacaciones comunes. ",
IF( IFERROR(INT(AY415),1.1) &lt;&gt; IFERROR(_xlfn.NUMBERVALUE(AY415),1), "La cantidad de días de vacaciones comunes debe ser un número entero. ", "")
),
""
)</f>
        <v/>
      </c>
      <c r="FY415" s="46">
        <f>IF(AND($DS415,FW415),
IF(AZ415="","Debes escribir el valor de las vacaciones comunes. ",
IF( ISERR(_xlfn.NUMBERVALUE(AZ415)), "El valor de las vacaciones comunes debe ser un número válido. ", "")
),
""
)</f>
        <v/>
      </c>
      <c r="FZ415" s="46">
        <f>CONCATENATE(BA415,BB415)&lt;&gt;""</f>
        <v/>
      </c>
      <c r="GA415" s="46">
        <f>IF(AND($DS415,FZ415),
IF(BA415="","Debes escribir el número de días de vacaciones compensadas. ",
IF( IFERROR(INT(BA415),1.1) &lt;&gt; IFERROR(_xlfn.NUMBERVALUE(BA415),1), "La cantidad de días de vacaciones compensadas debe ser un número entero. ", "")
),
""
)</f>
        <v/>
      </c>
      <c r="GB415" s="46">
        <f>IF(AND($DS415,FZ415),
IF(BB415="","Debes escribir el valor de las vacaciones compensadas. ",
IF( ISERR(_xlfn.NUMBERVALUE(BB415)), "El valor de las vacaciones compensadas debe ser un número válido. ", "")
),
""
)</f>
        <v/>
      </c>
      <c r="GC415" s="46">
        <f>CONCATENATE(BC415,BD415)&lt;&gt;""</f>
        <v/>
      </c>
      <c r="GD415" s="46">
        <f>IF(AND($DS415,GC415),
IF(BC415="","Debes escribir el número de días de prima salarial. ",
IF( IFERROR(INT(BC415),1.1) &lt;&gt; IFERROR(_xlfn.NUMBERVALUE(BC415),1), "La cantidad de días de prima salarial debe ser un número entero. ", "")
),
""
)</f>
        <v/>
      </c>
      <c r="GE415" s="46">
        <f>IF(AND($DS415,GC415),
IF(BD415="","Debes escribir el valor de los días de prima salarial. ",
IF( ISERR(_xlfn.NUMBERVALUE(BD415)), "El valor de los días de prima salarial debe ser un número válido. ", "")
),
""
)</f>
        <v/>
      </c>
      <c r="GF415" s="46">
        <f>IF($DS415,
IF( AND(BE415&lt;&gt;"", ISERR(_xlfn.NUMBERVALUE(BE415))), "El valor de la prima NO saliarial debe ser un número válido. ", "")
)</f>
        <v/>
      </c>
      <c r="GG415" s="46">
        <f>CONCATENATE(BF415,BG415,BH415)&lt;&gt;""</f>
        <v/>
      </c>
      <c r="GH415" s="46">
        <f>IF(AND($DS415,GG415),
IF(BF415="","Debes escribir el valor de las cesantías. ",
IF( ISERR(_xlfn.NUMBERVALUE(BF415)), "El valor de las cesantías debe ser un número válido. ", "")
),
""
)</f>
        <v/>
      </c>
      <c r="GI415" s="46">
        <f>IF(AND($DS415,GG415),
IF(BG415="","Debes escribir el % de cesantías. ",
IF( ISERR(_xlfn.NUMBERVALUE(BG415)), "El % de cesantías debe ser un número válido. ", "")
),
""
)</f>
        <v/>
      </c>
      <c r="GJ415" s="46">
        <f>IF(AND($DS415,GG415),
IF(BH415="","Debes escribir el valor de intereses de cesantías. ",
IF( ISERR(_xlfn.NUMBERVALUE(BH415)), "El valor de intereses de cesantías debe ser un número válido. ", "")
),
""
)</f>
        <v/>
      </c>
      <c r="GK415" s="46">
        <f>CONCATENATE(BI415,BJ415,BK415)&lt;&gt;""</f>
        <v/>
      </c>
      <c r="GL415" s="46">
        <f>IF(AND($DS415,GK415),
IF(BI415="","Debes escribir el número de días de incapacidad. ",
IF( IFERROR(INT(BI415),1.1) &lt;&gt; IFERROR(_xlfn.NUMBERVALUE(BI415),1), "La cantidad de días de incapacidad debe ser un número entero. ", "")
),
""
)</f>
        <v/>
      </c>
      <c r="GM415" s="46">
        <f>IF(AND($DS415,GK415),
IF(BJ415="","Debes escribir el tipo de incapacidad. ",
IF(_xlfn.IFNA(VLOOKUP(BJ415,TIPO_DE_INCAPACIDAD,1,FALSE),-1)=-1,"El tipo de incapacidad es inválida (por favor seleccionarlo de la lista). ","")
),
""
)</f>
        <v/>
      </c>
      <c r="GN415" s="46">
        <f>IF(AND($DS415,GK415),
IF(BK415="","Debes escribir el valor de la incapacidad. ",
IF( ISERR(_xlfn.NUMBERVALUE(BK415)), "El valor de la incapacidad debe ser un número válido. ", "")
),
""
)</f>
        <v/>
      </c>
      <c r="GO415" s="46">
        <f>CONCATENATE(BL415,BM415)&lt;&gt;""</f>
        <v/>
      </c>
      <c r="GP415" s="46">
        <f>IF(AND($DS415,GO415),
IF(BL415="","Debes escribir el número de días de licencia de maternidad o paternidad. ",
IF( IFERROR(INT(BL415),1.1) &lt;&gt; IFERROR(_xlfn.NUMBERVALUE(BL415),1), "La cantidad de días de licencia de maternidad o paternidad debe ser un número entero. ", "")
),
""
)</f>
        <v/>
      </c>
      <c r="GQ415" s="46">
        <f>IF(AND($DS415,GO415),
IF(BM415="","Debes escribir el valor de la licencia de maternidad o paternidad. ",
IF( ISERR(_xlfn.NUMBERVALUE(BM415)), "El valor de la licencia de maternidad o paternidad debe ser un número válido. ", "")
),
""
)</f>
        <v/>
      </c>
      <c r="GR415" s="46">
        <f>CONCATENATE(BN415,BO415)&lt;&gt;""</f>
        <v/>
      </c>
      <c r="GS415" s="46">
        <f>IF(AND($DS415,GR415),
IF(BN415="","Debes escribir el número de días de licencia remunerada. ",
IF( IFERROR(INT(BN415),1.1) &lt;&gt; IFERROR(_xlfn.NUMBERVALUE(BN415),1), "La cantidad de días de licencia remunerada debe ser un número entero. ", "")
),
""
)</f>
        <v/>
      </c>
      <c r="GT415" s="46">
        <f>IF(AND($DS415,GR415),
IF(BO415="","Debes escribir el valor de la licencia remunerada. ",
IF( ISERR(_xlfn.NUMBERVALUE(BO415)), "El valor de la licencia remunerada debe ser un número válido. ", "")
),
""
)</f>
        <v/>
      </c>
      <c r="GU415" s="46">
        <f>IF($DS415,
IF( AND(BP415&lt;&gt;"", ISERR(_xlfn.NUMBERVALUE(BP415))), "El valor de la licencia NO remunerada debe ser un número válido. ", "")
)</f>
        <v/>
      </c>
      <c r="GV415" s="46">
        <f>IF($DS415,
IF( AND(BQ415&lt;&gt;"", ISERR(_xlfn.NUMBERVALUE(BQ415))), "El valor de auxilios salariales debe ser un número válido. ", "")
)</f>
        <v/>
      </c>
      <c r="GW415" s="46">
        <f>IF($DS415,
IF( AND(BR415&lt;&gt;"", ISERR(_xlfn.NUMBERVALUE(BR415))), "El valor de auxilios NO salariales debe ser un número válido. ", "")
)</f>
        <v/>
      </c>
      <c r="GX415" s="46">
        <f>IF($DS415,
IF( AND(BS415&lt;&gt;"", ISERR(_xlfn.NUMBERVALUE(BS415))), "El valor de bonos salariales debe ser un número válido. ", "")
)</f>
        <v/>
      </c>
      <c r="GY415" s="46">
        <f>IF($DS415,
IF( AND(BT415&lt;&gt;"", ISERR(_xlfn.NUMBERVALUE(BT415))), "El valor de bonos NO salariales debe ser un número válido. ", "")
)</f>
        <v/>
      </c>
      <c r="GZ415" s="46">
        <f>IF($DS415,
IF( AND(BU415&lt;&gt;"", ISERR(_xlfn.NUMBERVALUE(BU415))), "El valor de bonos salariales de alimentación debe ser un número válido. ", "")
)</f>
        <v/>
      </c>
      <c r="HA415" s="46">
        <f>IF($DS415,
IF( AND(BV415&lt;&gt;"", ISERR(_xlfn.NUMBERVALUE(BV415))), "El valor de bonos NO salariales de alimentación debe ser un número válido. ", "")
)</f>
        <v/>
      </c>
      <c r="HB415" s="46">
        <f>IF($DS415,
IF( AND(BW415&lt;&gt;"", ISERR(_xlfn.NUMBERVALUE(BW415))), "El valor de bonificaciones salariales debe ser un número válido. ", "")
)</f>
        <v/>
      </c>
      <c r="HC415" s="46">
        <f>IF($DS415,
IF( AND(BX415&lt;&gt;"", ISERR(_xlfn.NUMBERVALUE(BX415))), "El valor de bonificaciones NO salariales debe ser un número válido. ", "")
)</f>
        <v/>
      </c>
      <c r="HD415" s="46">
        <f>IF($DS415,
IF( AND(BY415&lt;&gt;"", ISERR(_xlfn.NUMBERVALUE(BY415))), "El valor de compensaciones ordinarias debe ser un número válido. ", "")
)</f>
        <v/>
      </c>
      <c r="HE415" s="46">
        <f>IF($DS415,
IF( AND(BZ415&lt;&gt;"", ISERR(_xlfn.NUMBERVALUE(BZ415))), "El valor de compensaciones extraordinarias debe ser un número válido. ", "")
)</f>
        <v/>
      </c>
      <c r="HF415" s="46">
        <f>IF($DS415,
IF( AND(CA415&lt;&gt;"", ISERR(_xlfn.NUMBERVALUE(CA415))), "El valor de comisiones debe ser un número válido. ", "")
)</f>
        <v/>
      </c>
      <c r="HG415" s="46">
        <f>IF($DS415,
IF( AND(CB415&lt;&gt;"", ISERR(_xlfn.NUMBERVALUE(CB415))), "El valor de ausencia por huega debe ser un número válido. ", "")
)</f>
        <v/>
      </c>
      <c r="HH415" s="46">
        <f>IF($DS415,
IF( AND(CC415&lt;&gt;"", ISERR(_xlfn.NUMBERVALUE(CC415))), "El valor de anticipos debe ser un número válido. ", "")
)</f>
        <v/>
      </c>
      <c r="HI415" s="46">
        <f>IF($DS415,
IF( AND(CD415&lt;&gt;"", ISERR(_xlfn.NUMBERVALUE(CD415))), "El valor de pagos a terceros debe ser un número válido. ", "")
)</f>
        <v/>
      </c>
      <c r="HJ415" s="46">
        <f>IF($DS415,
IF( AND(CE415&lt;&gt;"", ISERR(_xlfn.NUMBERVALUE(CE415))), "El valor de dotación debe ser un número válido. ", "")
)</f>
        <v/>
      </c>
      <c r="HK415" s="46">
        <f>IF($DS415,
IF( AND(CF415&lt;&gt;"", ISERR(_xlfn.NUMBERVALUE(CF415))), "El valor de apoyo sostenibilidad debe ser un número válido. ", "")
)</f>
        <v/>
      </c>
      <c r="HL415" s="46">
        <f>IF($DS415,
IF( AND(CG415&lt;&gt;"", ISERR(_xlfn.NUMBERVALUE(CG415))), "El valor de teletrabajo debe ser un número válido. ", "")
)</f>
        <v/>
      </c>
      <c r="HM415" s="46">
        <f>IF($DS415,
IF( AND(CH415&lt;&gt;"", ISERR(_xlfn.NUMBERVALUE(CH415))), "El valor de bonificación de retiro debe ser un número válido. ", "")
)</f>
        <v/>
      </c>
      <c r="HN415" s="46">
        <f>IF($DS415,
IF( AND(CI415&lt;&gt;"", ISERR(_xlfn.NUMBERVALUE(CI415))), "El valor de indemnización de retiro debe ser un número válido. ", "")
)</f>
        <v/>
      </c>
      <c r="HO415" s="46">
        <f>IF($DS415,
IF( AND(CJ415&lt;&gt;"", ISERR(_xlfn.NUMBERVALUE(CJ415))), "El valor de reintegros debe ser un número válido. ", "")
)</f>
        <v/>
      </c>
      <c r="HP415" s="46">
        <f>CONCATENATE(CK415,CL415,CM415)&lt;&gt;""</f>
        <v/>
      </c>
      <c r="HQ415" s="46">
        <f>IF(AND($DS415,HP415),
IF(CK415="","Debes escribir la descripción de otro concepto no categorizado. ",""),
""
)</f>
        <v/>
      </c>
      <c r="HR415" s="46">
        <f>IF(AND($DS415,HP415),
IF(CONCATENATE(CL415,CM415)="","Debes escribir al menos un valor de concepto no categorizado (salarial o no salarial). ",
IF(ISERR(_xlfn.NUMBERVALUE(CL415)),"El valor salarial concepto no categorizado debe ser un número válido. ","")
),
""
)</f>
        <v/>
      </c>
      <c r="HS415" s="46">
        <f>IF(AND($DS415,HP415),
IF(CONCATENATE(CL415,CM415)="","Debes escribir al menos un valor de concepto no categorizado (salarial o no salarial). ",
IF(ISERR(_xlfn.NUMBERVALUE(CM415)),"El valor NO salarial concepto no categorizado debe ser un número válido. ","")
),
""
)</f>
        <v/>
      </c>
      <c r="HT415" s="46">
        <f>IF($DS415,
IF(CN415="","Debes escribir el porcentaje del aporte a salud. ",
IF( ISERR(_xlfn.NUMBERVALUE(CN415)), "El valor del porcentaje del aporte a salud debe ser un número válido. ", "")
)
)</f>
        <v/>
      </c>
      <c r="HU415" s="46">
        <f>IF($DS415,
IF(CO415="","Debes escribir el valor del aporte a salud. ",
IF( ISERR(_xlfn.NUMBERVALUE(CO415)), "El valor del aporte a salud debe ser un número válido. ", "")
)
)</f>
        <v/>
      </c>
      <c r="HV415" s="46">
        <f>IF($DS415,
IF( AND(CP415&lt;&gt;"", ISERR(_xlfn.NUMBERVALUE(CP415))), "El valor plan complementario debe ser un número válido. ", "")
)</f>
        <v/>
      </c>
      <c r="HW415" s="46">
        <f>IF($DS415,
IF(CQ415="","Debes escribir el porcentaje del aporte a pensión. ",
IF( ISERR(_xlfn.NUMBERVALUE(CQ415)), "El valor del porcentaje del aporte a pensión debe ser un número válido. ", "")
)
)</f>
        <v/>
      </c>
      <c r="HX415" s="46">
        <f>IF($DS415,
IF(CR415="","Debes escribir el valor del aporte a pensión. ",
IF( ISERR(_xlfn.NUMBERVALUE(CR415)), "El valor del aporte a salud debe ser un número válido. ", "")
)
)</f>
        <v/>
      </c>
      <c r="HY415" s="46">
        <f>IF($DS415,
IF( AND(CS415&lt;&gt;"", ISERR(_xlfn.NUMBERVALUE(CS415))), "El valor pensión voluntaria debe ser un número válido. ", "")
)</f>
        <v/>
      </c>
      <c r="HZ415" s="46">
        <f>CONCATENATE(CT415,CU415,CV415,CW415)&lt;&gt;""</f>
        <v/>
      </c>
      <c r="IA415" s="46">
        <f>IF(AND($DS415,HZ415),
IF(CT415="","Debes escribir el % del fondo de seguridad pensional. ",
IF( ISERR(_xlfn.NUMBERVALUE(CT415)), "El % del fondo de seguridad debe ser un número válido. ", "")
),
""
)</f>
        <v/>
      </c>
      <c r="IB415" s="46">
        <f>IF(AND($DS415,HZ415),
IF(CU415="","Debes escribir el valor del aporte al fondo de solidaridad pensional. ",
IF( ISERR(_xlfn.NUMBERVALUE(CU415)), "El valor del aporte al fondo de solidaridad pensional debe ser un número válido. ", "")
),
""
)</f>
        <v/>
      </c>
      <c r="IC415" s="46">
        <f>IF(AND($DS415,HZ415),
IF(CV415="","Debes escribir el % del fondo de subsistencia. ",
IF( ISERR(_xlfn.NUMBERVALUE(CV415)), "El % del fondo de subsistencia debe ser un número válido. ", "")
),
""
)</f>
        <v/>
      </c>
      <c r="ID415" s="46">
        <f>IF(AND($DS415,HZ415),
IF(CW415="","Debes escribir el valor del fondo de subsistencia. ",
IF( ISERR(_xlfn.NUMBERVALUE(CW415)), "El valor del fondo de subsistencia debe ser un número válido. ", "")
),
""
)</f>
        <v/>
      </c>
      <c r="IE415" s="46">
        <f>CONCATENATE(CX415,CY415)&lt;&gt;""</f>
        <v/>
      </c>
      <c r="IF415" s="46">
        <f>IF(AND($DS415,IE415),
IF(CX415="","Debes escribir el % de sindicato. ",
IF( ISERR(_xlfn.NUMBERVALUE(CX415)), "El % de sindicato debe ser un número válido. ", "")
),
""
)</f>
        <v/>
      </c>
      <c r="IG415" s="46">
        <f>IF(AND($DS415,IE415),
IF(CY415="","Debes escribir el valor del sindicato. ",
IF( ISERR(_xlfn.NUMBERVALUE(CY415)), "El valor del sindicato debe ser un número válido. ", "")
),
""
)</f>
        <v/>
      </c>
      <c r="IH415" s="46">
        <f>IF($DS415,
IF( AND(CZ415&lt;&gt;"", ISERR(_xlfn.NUMBERVALUE(CZ415))), "El valor de sanción pública debe ser un número válido. ", "")
)</f>
        <v/>
      </c>
      <c r="II415" s="46">
        <f>IF($DS415,
IF( AND(DA415&lt;&gt;"", ISERR(_xlfn.NUMBERVALUE(DA415))), "El valor de sanción privada debe ser un número válido. ", "")
)</f>
        <v/>
      </c>
      <c r="IJ415" s="46">
        <f>CONCATENATE(DB415,DC415)&lt;&gt;""</f>
        <v/>
      </c>
      <c r="IK415" s="46">
        <f>IF(AND($DS415,IJ415),
IF(DB415="","Debes escribir la descripción de libranza. ",""),
""
)</f>
        <v/>
      </c>
      <c r="IL415" s="46">
        <f>IF(AND($DS415,IJ415),
IF(DC415="","Debes escribir la cuota libranza. ",
IF(ISERR(_xlfn.NUMBERVALUE(DC415)),"El valor de la cuota libranza debe ser un número válido. ","")
),
""
)</f>
        <v/>
      </c>
      <c r="IM415" s="46">
        <f>IF($DS415,
IF( AND(DD415&lt;&gt;"", ISERR(_xlfn.NUMBERVALUE(DD415))), "El valor de pagos a terceros debe ser un número válido. ", "")
)</f>
        <v/>
      </c>
      <c r="IN415" s="46">
        <f>IF($DS415,
IF( AND(DE415&lt;&gt;"", ISERR(_xlfn.NUMBERVALUE(DE415))), "El valor de anticipos debe ser un número válido. ", "")
)</f>
        <v/>
      </c>
      <c r="IO415" s="46">
        <f>IF($DS415,
IF( AND(DF415&lt;&gt;"", ISERR(_xlfn.NUMBERVALUE(DF415))), "El valor de AFC debe ser un número válido. ", "")
)</f>
        <v/>
      </c>
      <c r="IP415" s="46">
        <f>IF($DS415,
IF( AND(DG415&lt;&gt;"", ISERR(_xlfn.NUMBERVALUE(DG415))), "El valor de rete-fuente debe ser un número válido. ", "")
)</f>
        <v/>
      </c>
      <c r="IQ415" s="46">
        <f>IF($DS415,
IF( AND(DH415&lt;&gt;"", ISERR(_xlfn.NUMBERVALUE(DH415))), "El valor de cooperativa de trabajo debe ser un número válido. ", "")
)</f>
        <v/>
      </c>
      <c r="IR415" s="46">
        <f>IF($DS415,
IF( AND(DI415&lt;&gt;"", ISERR(_xlfn.NUMBERVALUE(DI415))), "El valor de embargo fiscal debe ser un número válido. ", "")
)</f>
        <v/>
      </c>
      <c r="IS415" s="46">
        <f>IF($DS415,
IF( AND(DJ415&lt;&gt;"", ISERR(_xlfn.NUMBERVALUE(DJ415))), "El valor de educación debe ser un número válido. ", "")
)</f>
        <v/>
      </c>
      <c r="IT415" s="46">
        <f>IF($DS415,
IF( AND(DK415&lt;&gt;"", ISERR(_xlfn.NUMBERVALUE(DK415))), "El valor de reintegro debe ser un número válido. ", "")
)</f>
        <v/>
      </c>
      <c r="IU415" s="46">
        <f>IF($DS415,
IF( AND(DL415&lt;&gt;"", ISERR(_xlfn.NUMBERVALUE(DL415))), "El valor de deuda debe ser un número válido. ", "")
)</f>
        <v/>
      </c>
      <c r="IV415" s="46">
        <f>IF($DS415,
IF( AND(DM415&lt;&gt;"", ISERR(_xlfn.NUMBERVALUE(DM415))), "El valor de otras deducciones debe ser un número válido. ", "")
)</f>
        <v/>
      </c>
      <c r="IW415" s="46">
        <f>IF($DS415,
IF(DN415="","Debes escribir el valor de los devengos totales. ",
IF( ISERR(_xlfn.NUMBERVALUE(DN415)), "El valor de los devengos totales debe ser un número válido. ", "")
)
)</f>
        <v/>
      </c>
      <c r="IX415" s="46">
        <f>IF($DS415,
IF(DO415="","Debes escribir el valor de las deducciones totales. ",
IF( ISERR(_xlfn.NUMBERVALUE(DO415)), "El valor de las deducciones totales debe ser un número válido. ", "")
)
)</f>
        <v/>
      </c>
      <c r="IY415" s="46">
        <f>IF($DS415,
IF(DP415="","Debes escribir el valor del salario total. ",
IF( ISERR(_xlfn.NUMBERVALUE(DP415)), "El valor del salario total debe ser un número válido. ", "")
)
)</f>
        <v/>
      </c>
    </row>
    <row r="416">
      <c r="B416" s="48" t="n">
        <v>404</v>
      </c>
      <c r="C416" s="61">
        <f>IF(AND(DS416,DP416&lt;&gt;""),
IF(DQ416="","OK","Error"),
""
)</f>
        <v/>
      </c>
      <c r="D416" s="53" t="n"/>
      <c r="E416" s="52" t="n"/>
      <c r="F416" s="112" t="n"/>
      <c r="G416" s="52" t="n"/>
      <c r="H416" s="53" t="n"/>
      <c r="I416" s="52" t="n"/>
      <c r="J416" s="52" t="n"/>
      <c r="K416" s="53" t="n"/>
      <c r="L416" s="55" t="n"/>
      <c r="M416" s="108" t="n"/>
      <c r="N416" s="56" t="n"/>
      <c r="O416" s="52" t="n"/>
      <c r="P416" s="52" t="n"/>
      <c r="Q416" s="52" t="n"/>
      <c r="R416" s="52" t="n"/>
      <c r="S416" s="52" t="n"/>
      <c r="T416" s="53" t="n"/>
      <c r="U416" s="52" t="n"/>
      <c r="V416" s="52" t="n"/>
      <c r="W416" s="55" t="n"/>
      <c r="X416" s="55" t="n"/>
      <c r="Y416" s="52" t="n"/>
      <c r="Z416" s="55" t="n"/>
      <c r="AA416" s="52" t="n"/>
      <c r="AB416" s="53" t="n"/>
      <c r="AC416" s="53" t="n"/>
      <c r="AD416" s="53" t="n"/>
      <c r="AE416" s="177" t="n"/>
      <c r="AF416" s="113" t="n"/>
      <c r="AG416" s="177" t="n"/>
      <c r="AH416" s="178" t="n"/>
      <c r="AI416" s="178" t="n"/>
      <c r="AJ416" s="178" t="n"/>
      <c r="AK416" s="114" t="n"/>
      <c r="AL416" s="178" t="n"/>
      <c r="AM416" s="114" t="n"/>
      <c r="AN416" s="178" t="n"/>
      <c r="AO416" s="114" t="n"/>
      <c r="AP416" s="178" t="n"/>
      <c r="AQ416" s="114" t="n"/>
      <c r="AR416" s="178" t="n"/>
      <c r="AS416" s="114" t="n"/>
      <c r="AT416" s="178" t="n"/>
      <c r="AU416" s="114" t="n"/>
      <c r="AV416" s="178" t="n"/>
      <c r="AW416" s="114" t="n"/>
      <c r="AX416" s="178" t="n"/>
      <c r="AY416" s="114" t="n"/>
      <c r="AZ416" s="178" t="n"/>
      <c r="BA416" s="114" t="n"/>
      <c r="BB416" s="178" t="n"/>
      <c r="BC416" s="114" t="n"/>
      <c r="BD416" s="178" t="n"/>
      <c r="BE416" s="178" t="n"/>
      <c r="BF416" s="178" t="n"/>
      <c r="BG416" s="59" t="n"/>
      <c r="BH416" s="178" t="n"/>
      <c r="BI416" s="114" t="n"/>
      <c r="BJ416" s="53" t="n"/>
      <c r="BK416" s="178" t="n"/>
      <c r="BL416" s="114" t="n"/>
      <c r="BM416" s="178" t="n"/>
      <c r="BN416" s="114" t="n"/>
      <c r="BO416" s="178" t="n"/>
      <c r="BP416" s="178" t="n"/>
      <c r="BQ416" s="178" t="n"/>
      <c r="BR416" s="178" t="n"/>
      <c r="BS416" s="178" t="n"/>
      <c r="BT416" s="178" t="n"/>
      <c r="BU416" s="178" t="n"/>
      <c r="BV416" s="178" t="n"/>
      <c r="BW416" s="178" t="n"/>
      <c r="BX416" s="178" t="n"/>
      <c r="BY416" s="178" t="n"/>
      <c r="BZ416" s="178" t="n"/>
      <c r="CA416" s="178" t="n"/>
      <c r="CB416" s="178" t="n"/>
      <c r="CC416" s="178" t="n"/>
      <c r="CD416" s="178" t="n"/>
      <c r="CE416" s="178" t="n"/>
      <c r="CF416" s="178" t="n"/>
      <c r="CG416" s="178" t="n"/>
      <c r="CH416" s="178" t="n"/>
      <c r="CI416" s="178" t="n"/>
      <c r="CJ416" s="178" t="n"/>
      <c r="CK416" s="53" t="n"/>
      <c r="CL416" s="178" t="n"/>
      <c r="CM416" s="178" t="n"/>
      <c r="CN416" s="60" t="n"/>
      <c r="CO416" s="177" t="n"/>
      <c r="CP416" s="178" t="n"/>
      <c r="CQ416" s="60" t="n"/>
      <c r="CR416" s="177" t="n"/>
      <c r="CS416" s="178" t="n"/>
      <c r="CT416" s="59" t="n"/>
      <c r="CU416" s="178" t="n"/>
      <c r="CV416" s="59" t="n"/>
      <c r="CW416" s="178" t="n"/>
      <c r="CX416" s="59" t="n"/>
      <c r="CY416" s="178" t="n"/>
      <c r="CZ416" s="178" t="n"/>
      <c r="DA416" s="178" t="n"/>
      <c r="DB416" s="53" t="n"/>
      <c r="DC416" s="178" t="n"/>
      <c r="DD416" s="178" t="n"/>
      <c r="DE416" s="178" t="n"/>
      <c r="DF416" s="178" t="n"/>
      <c r="DG416" s="178" t="n"/>
      <c r="DH416" s="178" t="n"/>
      <c r="DI416" s="178" t="n"/>
      <c r="DJ416" s="178" t="n"/>
      <c r="DK416" s="178" t="n"/>
      <c r="DL416" s="178" t="n"/>
      <c r="DM416" s="178" t="n"/>
      <c r="DN416" s="177" t="n"/>
      <c r="DO416" s="177" t="n"/>
      <c r="DP416" s="177" t="n"/>
      <c r="DQ416" s="76">
        <f>IF(AND(DS416,DP416&lt;&gt;""),
CONCATENATE(DT416,DU416,DV416,DW416,DX416,DY416,DZ416,EA416,EB416,EC416,ED416,EE416,EF416,EG416,EH416,EI416,EJ416,EK416,EL416,EM416,EN416,EO416,EP416,EQ416,ES416,ET416,EU416,EV416,EW416,EX416,EY416,EZ416,FA416,FC416,FD416,FF416,FG416,FI416,FJ416,FL416,FM416,FO416,FP416,FR416,FS416,FU416,FV416,FX416,FY416,GA416,GB416,GD416,GE416,GF416,GH416,GI416,GJ416,GL416,GM416,GN416,GP416,GQ416,GS416,GT416,GU416,GV416,GW416,GX416,GY416,GZ416,HA416,HB416,HC416,HD416,HE416,HF416,HG416,HH416,HI416,HJ416,HK416,HL416,HM416,HN416,HO416,HQ416,HR416,HS416,HT416,HU416,HV416,HW416,HX416,HY416,IA416,IB416,IC416,ID416,IF416,IG416,IH416,II416,IK416,IL416,IM416,IN416,IO416,IP416,IQ416,IR416,IS416,IT416,IU416,IV416,IW416,IX416,IY416,IZ416),
""
)</f>
        <v/>
      </c>
      <c r="DR416" s="53" t="n"/>
      <c r="DS416" s="46">
        <f>CONCATENATE(D416,$E416,$F416,$G416,H416,$I416,$J416,K416,$L416,$M416,N416,$O416,$P416,$Q416,$R416,$S416,T416,$U416,$V416,$W416,$X416,$Y416,$Z416,$AA416,AB416,AC416,AD416,$AE416,$AF416,$AG416,AH416,AI416,AJ416,AK416,AL416,AM416,AN416,AO416,AP416,AQ416,AR416,AS416,AT416,AU416,AV416,AW416,AX416,AY416,AZ416,BA416,BB416,BC416,BD416,BE416,BF416,BG416,BH416,BI416,BJ416,BK416,BL416,BM416,BN416,BO416,BP416,BQ416,BR416,BS416,BT416,BU416,BV416,BW416,BX416,BY416,BZ416,CA416,CB416,CC416,CD416,CE416,CF416,CG416,CH416,CI416,CJ416,CK416,CL416,CM416,$CN416,$CO416,CP416,$CQ416,$CR416,CS416,CT416,CU416,CV416,CW416,CX416,CY416,CZ416,DA416,DB416,DC416,DD416,DE416,DF416,DG416,DH416,DI416,DJ416,DK416,DL416,DM416,$DN416,$DO416,$DP416,DR416)&lt;&gt;""</f>
        <v/>
      </c>
      <c r="DT416" s="46">
        <f>IF(AND($DS416,$E$4&lt;&gt;""),
IF(LEFT($E$4,2) = "1.",
IF(D416&lt;&gt;"","El CUNE sólo se envía en operaciones de novedad o ajuste. ",""),
IF(D416="","Debes escribir un CUNE válido para realizar operaciones de novedad o ajuste. ","")),
""
)</f>
        <v/>
      </c>
      <c r="DU416" s="46">
        <f>IF($DS416,
IF(E416="","Debes seleccionar el tipo de documento del empleado. ",
IF(_xlfn.IFNA(VLOOKUP(E416,TIPO_DE_DOCUMENTO,1,FALSE),-1)=-1,"El tipo de documento no es válido (por favor seleccionarlo de la lista). ","")
)
)</f>
        <v/>
      </c>
      <c r="DV416" s="46">
        <f>IF($DS416,
IF(F416="","Debes escribir el número de documento del empleado. ","")
)</f>
        <v/>
      </c>
      <c r="DW416" s="46">
        <f>IF($DS416,
IF(G416="","Debes escribir el primer nombre del empleado. ","")
)</f>
        <v/>
      </c>
      <c r="DY416" s="46">
        <f>IF($DS416,
IF(I416="","Debes escribir el primer apellido del empleado. ","")
)</f>
        <v/>
      </c>
      <c r="DZ416" s="46">
        <f>IF($DS416,
IF(J416="","Debes escribir el segundo apellido del empleado. ","")
)</f>
        <v/>
      </c>
      <c r="EB416" s="46">
        <f>IF($DS416,
IF(L416="","Debes escribir la fecha de ingreso del empleado. ",
IF(ISERR(DATE(YEAR(L416),MONTH(L416),DAY(L416))), "El valor ingresado en fecha de ingreso no tiene un formato válido. ","")
)
)</f>
        <v/>
      </c>
      <c r="EC416" s="46">
        <f>IF($DS416,
IF(M416="","Debes escribir el tiempo laborado. ",
IF( IFERROR(INT(M416),1.1) &lt;&gt; IFERROR(_xlfn.NUMBERVALUE(M416),1), "El valor de los días trabajados debe ser un número entero. ", "")
)
)</f>
        <v/>
      </c>
      <c r="ED416" s="46">
        <f>IF($DS416,
IF( AND(N416&lt;&gt;"", ISERR(DATE(YEAR(N416),MONTH(N416),DAY(N416))) ), "El valor ingresado en fecha de ingreso no tiene un formato válido. ",
IF( AND(N416&lt;&gt;"", $E$6&lt;&gt;"", DATE(YEAR(N416), MONTH(N416), 1) &lt;&gt; IFERROR(DATE(MID($E$6, 1, 4), MID($E$6, 6, 2),1), "1/1/1900") ), "La fecha de retiro debe estar dentro del período liquidado. ", "")
)
)</f>
        <v/>
      </c>
      <c r="EE416" s="46">
        <f>IF($DS416,
IF(O416="","Debes seleccionar el tipo de trabajador. ",
IF(_xlfn.IFNA(VLOOKUP(O416,TIPO_DE_TRABAJADOR,1,FALSE),-1)=-1,"El tipo de trabajador no es válido (por favor seleccionarlo de la lista). ","")
)
)</f>
        <v/>
      </c>
      <c r="EF416" s="46">
        <f>IF($DS416,
IF(P416="","Debes seleccionar si es un trabajador dependiente pensionado por vejez. ",
IF(_xlfn.IFNA(VLOOKUP(P416,SUBTIPO_DE_TRABAJADOR,1,FALSE),-1)=-1,"El tipo de trabajador dependiente pensionado por vejez no es válido (por favor seleccionarlo de la lista). ","")
)
)</f>
        <v/>
      </c>
      <c r="EG416" s="46">
        <f>IF($DS416,
IF(Q416="","Debes seleccionar el tipo de contrato del trabajador. ",
IF(_xlfn.IFNA(VLOOKUP(Q416,TIPO_DE_CONTRATO,1,FALSE),-1)=-1,"El tipo de contrato del trabajador no es válido (por favor seleccionarlo de la lista). ","")
)
)</f>
        <v/>
      </c>
      <c r="EH416" s="46">
        <f>IF($DS416,
IF(R416="","Debes seleccionar si es un salario integral. ",
IF(_xlfn.IFNA(VLOOKUP(R416,SI_NO,1,FALSE),-1)=-1,"Valor no válido para salario integral (por favor seleccionarlo de la lista). ","")
)
)</f>
        <v/>
      </c>
      <c r="EI416" s="46">
        <f>IF($DS416,
IF(S416="","Debes seleccionar si el trabajador realiza actividades de riesgo. ",
IF(_xlfn.IFNA(VLOOKUP(S416,SI_NO,1,FALSE),-1)=-1,"Valor no válido para actividad de alto riesgo (por favor seleccionarlo de la lista). ","")
)
)</f>
        <v/>
      </c>
      <c r="EK416" s="46">
        <f>IF($DS416,
IF(U416="","Debes escribir el código del municipio de residencia del trabajador. ",
IF(_xlfn.IFNA(VLOOKUP(U416,MUNICIPIO,1,FALSE),-1)=-1,"El municipio de residencia del trabajador es inválido (por favor seleccionarlo de la lista). ","")
)
)</f>
        <v/>
      </c>
      <c r="EL416" s="46">
        <f>IF($DS416,
IF(V416="","Debes escribir el la dirección de residendia del trabajador. ","")
)</f>
        <v/>
      </c>
      <c r="EM416" s="46">
        <f>IF($DS416,
IF(W416="","Debes escribir la fecha de inicio de la liquidación. ",
IF(ISERR(DATE(YEAR(W416),MONTH(W416),DAY(W416))),"El valor ingresado en fecha de inicio de liquidación no tiene un formato válido. ",
IF( AND($E$6&lt;&gt;"", DATE(YEAR(W416), MONTH(W416), 1) &lt;&gt; IFERROR(DATE(MID($E$6, 1, 4), MID($E$6, 6, 2),1), "1/1/1900") ), "La fecha de inicio de la liquidación debe estar dentro del período liquidado. ", "")
)
)
)</f>
        <v/>
      </c>
      <c r="EN416" s="46">
        <f>IF($DS416,
IF(X416="","Debes escribir la fecha de fin de la liquidación. ",
IF(ISERR(DATE(YEAR(X416),MONTH(X416),DAY(X416))),"El valor ingresado en fecha de fin de liquidación no tiene un formato válido. ",
IF( AND($E$6&lt;&gt;"", DATE(YEAR(X416), MONTH(X416), 1) &lt;&gt; IFERROR(DATE(MID($E$6, 1, 4), MID($E$6, 6, 2),1), "1/1/1900") ), "La fecha de fin de la liquidación debe estar dentro del período liquidado. ", "")
)
)
)</f>
        <v/>
      </c>
      <c r="EO416" s="46">
        <f>IF($DS416,
IF(Y416="","Debes escribir la frecuencia de pago del trabajador. ",
IF(_xlfn.IFNA(VLOOKUP(Y416,PERÍODO_DE_NÓMINA,1,FALSE),-1)=-1,"La frecuencia de pago es inválida (por favor seleccionarlo de la lista). ","")
)
)</f>
        <v/>
      </c>
      <c r="EP416" s="46">
        <f>IF($DS416,
IF(Z416="","Debes escribir la fecha de pago. ",
IF(ISERR(DATE(YEAR(Z416),MONTH(Z416),DAY(Z416))), "El valor ingresado en fecha de pago no tiene un formato válido. ","")
)
)</f>
        <v/>
      </c>
      <c r="EQ416" s="46">
        <f>IF($DS416,
IF(AA416="","Debes escribir el medio de pago. ",
IF(_xlfn.IFNA(VLOOKUP(AA416,MEDIOS_DE_PAGO,1,FALSE),-1)=-1,"El medio de pago es inválido (por favor seleccionarlo de la lista). ","")
)
)</f>
        <v/>
      </c>
      <c r="ER416" s="46">
        <f>OR(AA416='Tablas '!$T$4,AA416='Tablas '!$T$7,AA416='Tablas '!$T$8,AA416='Tablas '!$T$11)</f>
        <v/>
      </c>
      <c r="ES416" s="46">
        <f>IF(AND($DS416,ER416),
IF(AB416="","Debes escribir la entidad bancaria. ",""),
""
)</f>
        <v/>
      </c>
      <c r="ET416" s="46">
        <f>IF(AND($DS416,ER416),
IF(AC416="","Debes escribir el tipo de cuenta bancaria. ",
IF(_xlfn.IFNA(VLOOKUP(AC416,TIPO_DE_CUENTA,1,FALSE),-1)=-1,"El tipo de cuenta bancaria es inválida (por favor seleccionarlo de la lista). ","")
),
""
)</f>
        <v/>
      </c>
      <c r="EU416" s="46">
        <f>IF(AND($DS416,ER416),
IF(AD416="","Debes escribir el número de cuenta bancaria. ",""),
""
)</f>
        <v/>
      </c>
      <c r="EV416" s="46">
        <f>IF($DS416,
IF(AE416="","Debes escribir el valor del sueldo básico. ",
IF( ISERR(_xlfn.NUMBERVALUE(AE416)), "El valor del sueldo básico debe ser un número válido. ", "")
)
)</f>
        <v/>
      </c>
      <c r="EW416" s="46">
        <f>IF($DS416,
IF(AF416="","Debes escribir el número de días trabajados. ",
IF( IFERROR(INT(AF416),1.1) &lt;&gt; IFERROR(_xlfn.NUMBERVALUE(AF416),1), "La cantidad de días trabajados debe ser un número entero. ", "")
)
)</f>
        <v/>
      </c>
      <c r="EX416" s="46">
        <f>IF($DS416,
IF(AG416="","Debes escribir el valor del sueldo trabajado. ",
IF( ISERR(_xlfn.NUMBERVALUE(AG416)), "El valor del sueldo trabajado debe ser un número válido. ", "")
)
)</f>
        <v/>
      </c>
      <c r="EY416" s="46">
        <f>IF($DS416,
IF( AND(AH416&lt;&gt;"", ISERR(_xlfn.NUMBERVALUE(AH416))), "El valor del auxilio de transporte debe ser un número válido. ", "")
)</f>
        <v/>
      </c>
      <c r="EZ416" s="46">
        <f>IF($DS416,
IF( AND(AI416&lt;&gt;"", ISERR(_xlfn.NUMBERVALUE(AI416))), "El valor de viáticos salariales debe ser un número válido. ", "")
)</f>
        <v/>
      </c>
      <c r="FA416" s="46">
        <f>IF($DS416,
IF( AND(AJ416&lt;&gt;"", ISERR(_xlfn.NUMBERVALUE(AJ416))), "El valor de viáticos NO salariales debe ser un número válido. ", "")
)</f>
        <v/>
      </c>
      <c r="FB416" s="46">
        <f>CONCATENATE(AK416,AL416)&lt;&gt;""</f>
        <v/>
      </c>
      <c r="FC416" s="46">
        <f>IF(AND($DS416,FB416),
IF(AK416="","Debes escribir el número de horas extras diurnas. ",
IF( IFERROR(INT(AK416),1.1) &lt;&gt; IFERROR(_xlfn.NUMBERVALUE(AK416),1), "La cantidad de horas extras diurnas debe ser un número entero. ", "")
),
""
)</f>
        <v/>
      </c>
      <c r="FD416" s="46">
        <f>IF(AND($DS416,FB416),
IF(AL416="","Debes escribir el valor de las horas extras diurnas. ",
IF( ISERR(_xlfn.NUMBERVALUE(AL416)), "El valor de las horas extras duirnas debe ser un número válido. ", "")
),
""
)</f>
        <v/>
      </c>
      <c r="FE416" s="46">
        <f>CONCATENATE(AM416,AN416)&lt;&gt;""</f>
        <v/>
      </c>
      <c r="FF416" s="46">
        <f>IF(AND($DS416,FE416),
IF(AM416="","Debes escribir el número de horas extras nocturnas. ",
IF( IFERROR(INT(AM416),1.1) &lt;&gt; IFERROR(_xlfn.NUMBERVALUE(AM416),1), "La cantidad de horas extras nocturnas debe ser un número entero. ", "")
),
""
)</f>
        <v/>
      </c>
      <c r="FG416" s="46">
        <f>IF(AND($DS416,FE416),
IF(AN416="","Debes escribir el valor de las horas extras nocturnas. ",
IF( ISERR(_xlfn.NUMBERVALUE(AN416)), "El valor de las horas extras nocturnas debe ser un número válido. ", "")
),
""
)</f>
        <v/>
      </c>
      <c r="FH416" s="46">
        <f>CONCATENATE(AO416,AP416)&lt;&gt;""</f>
        <v/>
      </c>
      <c r="FI416" s="46">
        <f>IF(AND($DS416,FH416),
IF(AO416="","Debes escribir el número de horas extras diurnas dominicales y festivas. ",
IF( IFERROR(INT(AO416),1.1) &lt;&gt; IFERROR(_xlfn.NUMBERVALUE(AO416),1), "La cantidad de horas extras diurnas dominicales y festivas debe ser un número entero. ", "")
),
""
)</f>
        <v/>
      </c>
      <c r="FJ416" s="46">
        <f>IF(AND($DS416,FH416),
IF(AP416="","Debes escribir el valor de las horas extras diurnas dominicales y festivas. ",
IF( ISERR(_xlfn.NUMBERVALUE(AP416)), "El valor de las horas extras diurnas dominicales y festivas debe ser un número válido. ", "")
),
""
)</f>
        <v/>
      </c>
      <c r="FK416" s="46">
        <f>CONCATENATE(AQ416,AR416)&lt;&gt;""</f>
        <v/>
      </c>
      <c r="FL416" s="46">
        <f>IF(AND($DS416,FK416),
IF(AQ416="","Debes escribir el número de horas extras nocturnas dominicales y festivas. ",
IF( IFERROR(INT(AQ416),1.1) &lt;&gt; IFERROR(_xlfn.NUMBERVALUE(AQ416),1), "La cantidad de horas extras nocturnas dominicales y festivas debe ser un número entero. ", "")
),
""
)</f>
        <v/>
      </c>
      <c r="FM416" s="46">
        <f>IF(AND($DS416,FK416),
IF(AR416="","Debes escribir el valor de las horas extras nocturnas dominicales y festivas. ",
IF( ISERR(_xlfn.NUMBERVALUE(AR416)), "El valor de las horas extras nocturnas dominicales y festivas debe ser un número válido. ", "")
),
""
)</f>
        <v/>
      </c>
      <c r="FN416" s="46">
        <f>CONCATENATE(AS416,AT416)&lt;&gt;""</f>
        <v/>
      </c>
      <c r="FO416" s="46">
        <f>IF(AND($DS416,FN416),
IF(AS416="","Debes escribir el número de horas recargo nocturno. ",
IF( IFERROR(INT(AS416),1.1) &lt;&gt; IFERROR(_xlfn.NUMBERVALUE(AS416),1), "La cantidad de horas recargo nocturno debe ser un número entero. ", "")
),
""
)</f>
        <v/>
      </c>
      <c r="FP416" s="46">
        <f>IF(AND($DS416,FN416),
IF(AT416="","Debes escribir el valor de las horas recargo nocturno. ",
IF( ISERR(_xlfn.NUMBERVALUE(AT416)), "El valor de las horas recargo nocturno debe ser un número válido. ", "")
),
""
)</f>
        <v/>
      </c>
      <c r="FQ416" s="46">
        <f>CONCATENATE(AU416,AV416)&lt;&gt;""</f>
        <v/>
      </c>
      <c r="FR416" s="46">
        <f>IF(AND($DS416,FQ416),
IF(AU416="","Debes escribir el número de horas recargo diurno dominical y festivo. ",
IF( IFERROR(INT(AU416),1.1) &lt;&gt; IFERROR(_xlfn.NUMBERVALUE(AU416),1), "La cantidad de horas recargo diurno dominical y festivo debe ser un número entero. ", "")
),
""
)</f>
        <v/>
      </c>
      <c r="FS416" s="46">
        <f>IF(AND($DS416,FQ416),
IF(AV416="","Debes escribir el valor de las horas recargo diurno dominical y festivo. ",
IF( ISERR(_xlfn.NUMBERVALUE(AV416)), "El valor de las horas recargo diurno dominical y festivo debe ser un número válido. ", "")
),
""
)</f>
        <v/>
      </c>
      <c r="FT416" s="46">
        <f>CONCATENATE(AW416,AX416)&lt;&gt;""</f>
        <v/>
      </c>
      <c r="FU416" s="46">
        <f>IF(AND($DS416,FT416),
IF(AW416="","Debes escribir el número de horas recargo nocturno dominical y festivo. ",
IF( IFERROR(INT(AW416),1.1) &lt;&gt; IFERROR(_xlfn.NUMBERVALUE(AW416),1), "La cantidad de horas recargo nocturno dominical y festivo debe ser un número entero. ", "")
),
""
)</f>
        <v/>
      </c>
      <c r="FV416" s="46">
        <f>IF(AND($DS416,FT416),
IF(AX416="","Debes escribir el valor de las horas recargo nocturno dominical y festivo. ",
IF( ISERR(_xlfn.NUMBERVALUE(AX416)), "El valor de las horas recargo nocturno dominical y festivo debe ser un número válido. ", "")
),
""
)</f>
        <v/>
      </c>
      <c r="FW416" s="46">
        <f>CONCATENATE(AY416,AZ416)&lt;&gt;""</f>
        <v/>
      </c>
      <c r="FX416" s="46">
        <f>IF(AND($DS416,FW416),
IF(AY416="","Debes escribir el número de días de vacaciones comunes. ",
IF( IFERROR(INT(AY416),1.1) &lt;&gt; IFERROR(_xlfn.NUMBERVALUE(AY416),1), "La cantidad de días de vacaciones comunes debe ser un número entero. ", "")
),
""
)</f>
        <v/>
      </c>
      <c r="FY416" s="46">
        <f>IF(AND($DS416,FW416),
IF(AZ416="","Debes escribir el valor de las vacaciones comunes. ",
IF( ISERR(_xlfn.NUMBERVALUE(AZ416)), "El valor de las vacaciones comunes debe ser un número válido. ", "")
),
""
)</f>
        <v/>
      </c>
      <c r="FZ416" s="46">
        <f>CONCATENATE(BA416,BB416)&lt;&gt;""</f>
        <v/>
      </c>
      <c r="GA416" s="46">
        <f>IF(AND($DS416,FZ416),
IF(BA416="","Debes escribir el número de días de vacaciones compensadas. ",
IF( IFERROR(INT(BA416),1.1) &lt;&gt; IFERROR(_xlfn.NUMBERVALUE(BA416),1), "La cantidad de días de vacaciones compensadas debe ser un número entero. ", "")
),
""
)</f>
        <v/>
      </c>
      <c r="GB416" s="46">
        <f>IF(AND($DS416,FZ416),
IF(BB416="","Debes escribir el valor de las vacaciones compensadas. ",
IF( ISERR(_xlfn.NUMBERVALUE(BB416)), "El valor de las vacaciones compensadas debe ser un número válido. ", "")
),
""
)</f>
        <v/>
      </c>
      <c r="GC416" s="46">
        <f>CONCATENATE(BC416,BD416)&lt;&gt;""</f>
        <v/>
      </c>
      <c r="GD416" s="46">
        <f>IF(AND($DS416,GC416),
IF(BC416="","Debes escribir el número de días de prima salarial. ",
IF( IFERROR(INT(BC416),1.1) &lt;&gt; IFERROR(_xlfn.NUMBERVALUE(BC416),1), "La cantidad de días de prima salarial debe ser un número entero. ", "")
),
""
)</f>
        <v/>
      </c>
      <c r="GE416" s="46">
        <f>IF(AND($DS416,GC416),
IF(BD416="","Debes escribir el valor de los días de prima salarial. ",
IF( ISERR(_xlfn.NUMBERVALUE(BD416)), "El valor de los días de prima salarial debe ser un número válido. ", "")
),
""
)</f>
        <v/>
      </c>
      <c r="GF416" s="46">
        <f>IF($DS416,
IF( AND(BE416&lt;&gt;"", ISERR(_xlfn.NUMBERVALUE(BE416))), "El valor de la prima NO saliarial debe ser un número válido. ", "")
)</f>
        <v/>
      </c>
      <c r="GG416" s="46">
        <f>CONCATENATE(BF416,BG416,BH416)&lt;&gt;""</f>
        <v/>
      </c>
      <c r="GH416" s="46">
        <f>IF(AND($DS416,GG416),
IF(BF416="","Debes escribir el valor de las cesantías. ",
IF( ISERR(_xlfn.NUMBERVALUE(BF416)), "El valor de las cesantías debe ser un número válido. ", "")
),
""
)</f>
        <v/>
      </c>
      <c r="GI416" s="46">
        <f>IF(AND($DS416,GG416),
IF(BG416="","Debes escribir el % de cesantías. ",
IF( ISERR(_xlfn.NUMBERVALUE(BG416)), "El % de cesantías debe ser un número válido. ", "")
),
""
)</f>
        <v/>
      </c>
      <c r="GJ416" s="46">
        <f>IF(AND($DS416,GG416),
IF(BH416="","Debes escribir el valor de intereses de cesantías. ",
IF( ISERR(_xlfn.NUMBERVALUE(BH416)), "El valor de intereses de cesantías debe ser un número válido. ", "")
),
""
)</f>
        <v/>
      </c>
      <c r="GK416" s="46">
        <f>CONCATENATE(BI416,BJ416,BK416)&lt;&gt;""</f>
        <v/>
      </c>
      <c r="GL416" s="46">
        <f>IF(AND($DS416,GK416),
IF(BI416="","Debes escribir el número de días de incapacidad. ",
IF( IFERROR(INT(BI416),1.1) &lt;&gt; IFERROR(_xlfn.NUMBERVALUE(BI416),1), "La cantidad de días de incapacidad debe ser un número entero. ", "")
),
""
)</f>
        <v/>
      </c>
      <c r="GM416" s="46">
        <f>IF(AND($DS416,GK416),
IF(BJ416="","Debes escribir el tipo de incapacidad. ",
IF(_xlfn.IFNA(VLOOKUP(BJ416,TIPO_DE_INCAPACIDAD,1,FALSE),-1)=-1,"El tipo de incapacidad es inválida (por favor seleccionarlo de la lista). ","")
),
""
)</f>
        <v/>
      </c>
      <c r="GN416" s="46">
        <f>IF(AND($DS416,GK416),
IF(BK416="","Debes escribir el valor de la incapacidad. ",
IF( ISERR(_xlfn.NUMBERVALUE(BK416)), "El valor de la incapacidad debe ser un número válido. ", "")
),
""
)</f>
        <v/>
      </c>
      <c r="GO416" s="46">
        <f>CONCATENATE(BL416,BM416)&lt;&gt;""</f>
        <v/>
      </c>
      <c r="GP416" s="46">
        <f>IF(AND($DS416,GO416),
IF(BL416="","Debes escribir el número de días de licencia de maternidad o paternidad. ",
IF( IFERROR(INT(BL416),1.1) &lt;&gt; IFERROR(_xlfn.NUMBERVALUE(BL416),1), "La cantidad de días de licencia de maternidad o paternidad debe ser un número entero. ", "")
),
""
)</f>
        <v/>
      </c>
      <c r="GQ416" s="46">
        <f>IF(AND($DS416,GO416),
IF(BM416="","Debes escribir el valor de la licencia de maternidad o paternidad. ",
IF( ISERR(_xlfn.NUMBERVALUE(BM416)), "El valor de la licencia de maternidad o paternidad debe ser un número válido. ", "")
),
""
)</f>
        <v/>
      </c>
      <c r="GR416" s="46">
        <f>CONCATENATE(BN416,BO416)&lt;&gt;""</f>
        <v/>
      </c>
      <c r="GS416" s="46">
        <f>IF(AND($DS416,GR416),
IF(BN416="","Debes escribir el número de días de licencia remunerada. ",
IF( IFERROR(INT(BN416),1.1) &lt;&gt; IFERROR(_xlfn.NUMBERVALUE(BN416),1), "La cantidad de días de licencia remunerada debe ser un número entero. ", "")
),
""
)</f>
        <v/>
      </c>
      <c r="GT416" s="46">
        <f>IF(AND($DS416,GR416),
IF(BO416="","Debes escribir el valor de la licencia remunerada. ",
IF( ISERR(_xlfn.NUMBERVALUE(BO416)), "El valor de la licencia remunerada debe ser un número válido. ", "")
),
""
)</f>
        <v/>
      </c>
      <c r="GU416" s="46">
        <f>IF($DS416,
IF( AND(BP416&lt;&gt;"", ISERR(_xlfn.NUMBERVALUE(BP416))), "El valor de la licencia NO remunerada debe ser un número válido. ", "")
)</f>
        <v/>
      </c>
      <c r="GV416" s="46">
        <f>IF($DS416,
IF( AND(BQ416&lt;&gt;"", ISERR(_xlfn.NUMBERVALUE(BQ416))), "El valor de auxilios salariales debe ser un número válido. ", "")
)</f>
        <v/>
      </c>
      <c r="GW416" s="46">
        <f>IF($DS416,
IF( AND(BR416&lt;&gt;"", ISERR(_xlfn.NUMBERVALUE(BR416))), "El valor de auxilios NO salariales debe ser un número válido. ", "")
)</f>
        <v/>
      </c>
      <c r="GX416" s="46">
        <f>IF($DS416,
IF( AND(BS416&lt;&gt;"", ISERR(_xlfn.NUMBERVALUE(BS416))), "El valor de bonos salariales debe ser un número válido. ", "")
)</f>
        <v/>
      </c>
      <c r="GY416" s="46">
        <f>IF($DS416,
IF( AND(BT416&lt;&gt;"", ISERR(_xlfn.NUMBERVALUE(BT416))), "El valor de bonos NO salariales debe ser un número válido. ", "")
)</f>
        <v/>
      </c>
      <c r="GZ416" s="46">
        <f>IF($DS416,
IF( AND(BU416&lt;&gt;"", ISERR(_xlfn.NUMBERVALUE(BU416))), "El valor de bonos salariales de alimentación debe ser un número válido. ", "")
)</f>
        <v/>
      </c>
      <c r="HA416" s="46">
        <f>IF($DS416,
IF( AND(BV416&lt;&gt;"", ISERR(_xlfn.NUMBERVALUE(BV416))), "El valor de bonos NO salariales de alimentación debe ser un número válido. ", "")
)</f>
        <v/>
      </c>
      <c r="HB416" s="46">
        <f>IF($DS416,
IF( AND(BW416&lt;&gt;"", ISERR(_xlfn.NUMBERVALUE(BW416))), "El valor de bonificaciones salariales debe ser un número válido. ", "")
)</f>
        <v/>
      </c>
      <c r="HC416" s="46">
        <f>IF($DS416,
IF( AND(BX416&lt;&gt;"", ISERR(_xlfn.NUMBERVALUE(BX416))), "El valor de bonificaciones NO salariales debe ser un número válido. ", "")
)</f>
        <v/>
      </c>
      <c r="HD416" s="46">
        <f>IF($DS416,
IF( AND(BY416&lt;&gt;"", ISERR(_xlfn.NUMBERVALUE(BY416))), "El valor de compensaciones ordinarias debe ser un número válido. ", "")
)</f>
        <v/>
      </c>
      <c r="HE416" s="46">
        <f>IF($DS416,
IF( AND(BZ416&lt;&gt;"", ISERR(_xlfn.NUMBERVALUE(BZ416))), "El valor de compensaciones extraordinarias debe ser un número válido. ", "")
)</f>
        <v/>
      </c>
      <c r="HF416" s="46">
        <f>IF($DS416,
IF( AND(CA416&lt;&gt;"", ISERR(_xlfn.NUMBERVALUE(CA416))), "El valor de comisiones debe ser un número válido. ", "")
)</f>
        <v/>
      </c>
      <c r="HG416" s="46">
        <f>IF($DS416,
IF( AND(CB416&lt;&gt;"", ISERR(_xlfn.NUMBERVALUE(CB416))), "El valor de ausencia por huega debe ser un número válido. ", "")
)</f>
        <v/>
      </c>
      <c r="HH416" s="46">
        <f>IF($DS416,
IF( AND(CC416&lt;&gt;"", ISERR(_xlfn.NUMBERVALUE(CC416))), "El valor de anticipos debe ser un número válido. ", "")
)</f>
        <v/>
      </c>
      <c r="HI416" s="46">
        <f>IF($DS416,
IF( AND(CD416&lt;&gt;"", ISERR(_xlfn.NUMBERVALUE(CD416))), "El valor de pagos a terceros debe ser un número válido. ", "")
)</f>
        <v/>
      </c>
      <c r="HJ416" s="46">
        <f>IF($DS416,
IF( AND(CE416&lt;&gt;"", ISERR(_xlfn.NUMBERVALUE(CE416))), "El valor de dotación debe ser un número válido. ", "")
)</f>
        <v/>
      </c>
      <c r="HK416" s="46">
        <f>IF($DS416,
IF( AND(CF416&lt;&gt;"", ISERR(_xlfn.NUMBERVALUE(CF416))), "El valor de apoyo sostenibilidad debe ser un número válido. ", "")
)</f>
        <v/>
      </c>
      <c r="HL416" s="46">
        <f>IF($DS416,
IF( AND(CG416&lt;&gt;"", ISERR(_xlfn.NUMBERVALUE(CG416))), "El valor de teletrabajo debe ser un número válido. ", "")
)</f>
        <v/>
      </c>
      <c r="HM416" s="46">
        <f>IF($DS416,
IF( AND(CH416&lt;&gt;"", ISERR(_xlfn.NUMBERVALUE(CH416))), "El valor de bonificación de retiro debe ser un número válido. ", "")
)</f>
        <v/>
      </c>
      <c r="HN416" s="46">
        <f>IF($DS416,
IF( AND(CI416&lt;&gt;"", ISERR(_xlfn.NUMBERVALUE(CI416))), "El valor de indemnización de retiro debe ser un número válido. ", "")
)</f>
        <v/>
      </c>
      <c r="HO416" s="46">
        <f>IF($DS416,
IF( AND(CJ416&lt;&gt;"", ISERR(_xlfn.NUMBERVALUE(CJ416))), "El valor de reintegros debe ser un número válido. ", "")
)</f>
        <v/>
      </c>
      <c r="HP416" s="46">
        <f>CONCATENATE(CK416,CL416,CM416)&lt;&gt;""</f>
        <v/>
      </c>
      <c r="HQ416" s="46">
        <f>IF(AND($DS416,HP416),
IF(CK416="","Debes escribir la descripción de otro concepto no categorizado. ",""),
""
)</f>
        <v/>
      </c>
      <c r="HR416" s="46">
        <f>IF(AND($DS416,HP416),
IF(CONCATENATE(CL416,CM416)="","Debes escribir al menos un valor de concepto no categorizado (salarial o no salarial). ",
IF(ISERR(_xlfn.NUMBERVALUE(CL416)),"El valor salarial concepto no categorizado debe ser un número válido. ","")
),
""
)</f>
        <v/>
      </c>
      <c r="HS416" s="46">
        <f>IF(AND($DS416,HP416),
IF(CONCATENATE(CL416,CM416)="","Debes escribir al menos un valor de concepto no categorizado (salarial o no salarial). ",
IF(ISERR(_xlfn.NUMBERVALUE(CM416)),"El valor NO salarial concepto no categorizado debe ser un número válido. ","")
),
""
)</f>
        <v/>
      </c>
      <c r="HT416" s="46">
        <f>IF($DS416,
IF(CN416="","Debes escribir el porcentaje del aporte a salud. ",
IF( ISERR(_xlfn.NUMBERVALUE(CN416)), "El valor del porcentaje del aporte a salud debe ser un número válido. ", "")
)
)</f>
        <v/>
      </c>
      <c r="HU416" s="46">
        <f>IF($DS416,
IF(CO416="","Debes escribir el valor del aporte a salud. ",
IF( ISERR(_xlfn.NUMBERVALUE(CO416)), "El valor del aporte a salud debe ser un número válido. ", "")
)
)</f>
        <v/>
      </c>
      <c r="HV416" s="46">
        <f>IF($DS416,
IF( AND(CP416&lt;&gt;"", ISERR(_xlfn.NUMBERVALUE(CP416))), "El valor plan complementario debe ser un número válido. ", "")
)</f>
        <v/>
      </c>
      <c r="HW416" s="46">
        <f>IF($DS416,
IF(CQ416="","Debes escribir el porcentaje del aporte a pensión. ",
IF( ISERR(_xlfn.NUMBERVALUE(CQ416)), "El valor del porcentaje del aporte a pensión debe ser un número válido. ", "")
)
)</f>
        <v/>
      </c>
      <c r="HX416" s="46">
        <f>IF($DS416,
IF(CR416="","Debes escribir el valor del aporte a pensión. ",
IF( ISERR(_xlfn.NUMBERVALUE(CR416)), "El valor del aporte a salud debe ser un número válido. ", "")
)
)</f>
        <v/>
      </c>
      <c r="HY416" s="46">
        <f>IF($DS416,
IF( AND(CS416&lt;&gt;"", ISERR(_xlfn.NUMBERVALUE(CS416))), "El valor pensión voluntaria debe ser un número válido. ", "")
)</f>
        <v/>
      </c>
      <c r="HZ416" s="46">
        <f>CONCATENATE(CT416,CU416,CV416,CW416)&lt;&gt;""</f>
        <v/>
      </c>
      <c r="IA416" s="46">
        <f>IF(AND($DS416,HZ416),
IF(CT416="","Debes escribir el % del fondo de seguridad pensional. ",
IF( ISERR(_xlfn.NUMBERVALUE(CT416)), "El % del fondo de seguridad debe ser un número válido. ", "")
),
""
)</f>
        <v/>
      </c>
      <c r="IB416" s="46">
        <f>IF(AND($DS416,HZ416),
IF(CU416="","Debes escribir el valor del aporte al fondo de solidaridad pensional. ",
IF( ISERR(_xlfn.NUMBERVALUE(CU416)), "El valor del aporte al fondo de solidaridad pensional debe ser un número válido. ", "")
),
""
)</f>
        <v/>
      </c>
      <c r="IC416" s="46">
        <f>IF(AND($DS416,HZ416),
IF(CV416="","Debes escribir el % del fondo de subsistencia. ",
IF( ISERR(_xlfn.NUMBERVALUE(CV416)), "El % del fondo de subsistencia debe ser un número válido. ", "")
),
""
)</f>
        <v/>
      </c>
      <c r="ID416" s="46">
        <f>IF(AND($DS416,HZ416),
IF(CW416="","Debes escribir el valor del fondo de subsistencia. ",
IF( ISERR(_xlfn.NUMBERVALUE(CW416)), "El valor del fondo de subsistencia debe ser un número válido. ", "")
),
""
)</f>
        <v/>
      </c>
      <c r="IE416" s="46">
        <f>CONCATENATE(CX416,CY416)&lt;&gt;""</f>
        <v/>
      </c>
      <c r="IF416" s="46">
        <f>IF(AND($DS416,IE416),
IF(CX416="","Debes escribir el % de sindicato. ",
IF( ISERR(_xlfn.NUMBERVALUE(CX416)), "El % de sindicato debe ser un número válido. ", "")
),
""
)</f>
        <v/>
      </c>
      <c r="IG416" s="46">
        <f>IF(AND($DS416,IE416),
IF(CY416="","Debes escribir el valor del sindicato. ",
IF( ISERR(_xlfn.NUMBERVALUE(CY416)), "El valor del sindicato debe ser un número válido. ", "")
),
""
)</f>
        <v/>
      </c>
      <c r="IH416" s="46">
        <f>IF($DS416,
IF( AND(CZ416&lt;&gt;"", ISERR(_xlfn.NUMBERVALUE(CZ416))), "El valor de sanción pública debe ser un número válido. ", "")
)</f>
        <v/>
      </c>
      <c r="II416" s="46">
        <f>IF($DS416,
IF( AND(DA416&lt;&gt;"", ISERR(_xlfn.NUMBERVALUE(DA416))), "El valor de sanción privada debe ser un número válido. ", "")
)</f>
        <v/>
      </c>
      <c r="IJ416" s="46">
        <f>CONCATENATE(DB416,DC416)&lt;&gt;""</f>
        <v/>
      </c>
      <c r="IK416" s="46">
        <f>IF(AND($DS416,IJ416),
IF(DB416="","Debes escribir la descripción de libranza. ",""),
""
)</f>
        <v/>
      </c>
      <c r="IL416" s="46">
        <f>IF(AND($DS416,IJ416),
IF(DC416="","Debes escribir la cuota libranza. ",
IF(ISERR(_xlfn.NUMBERVALUE(DC416)),"El valor de la cuota libranza debe ser un número válido. ","")
),
""
)</f>
        <v/>
      </c>
      <c r="IM416" s="46">
        <f>IF($DS416,
IF( AND(DD416&lt;&gt;"", ISERR(_xlfn.NUMBERVALUE(DD416))), "El valor de pagos a terceros debe ser un número válido. ", "")
)</f>
        <v/>
      </c>
      <c r="IN416" s="46">
        <f>IF($DS416,
IF( AND(DE416&lt;&gt;"", ISERR(_xlfn.NUMBERVALUE(DE416))), "El valor de anticipos debe ser un número válido. ", "")
)</f>
        <v/>
      </c>
      <c r="IO416" s="46">
        <f>IF($DS416,
IF( AND(DF416&lt;&gt;"", ISERR(_xlfn.NUMBERVALUE(DF416))), "El valor de AFC debe ser un número válido. ", "")
)</f>
        <v/>
      </c>
      <c r="IP416" s="46">
        <f>IF($DS416,
IF( AND(DG416&lt;&gt;"", ISERR(_xlfn.NUMBERVALUE(DG416))), "El valor de rete-fuente debe ser un número válido. ", "")
)</f>
        <v/>
      </c>
      <c r="IQ416" s="46">
        <f>IF($DS416,
IF( AND(DH416&lt;&gt;"", ISERR(_xlfn.NUMBERVALUE(DH416))), "El valor de cooperativa de trabajo debe ser un número válido. ", "")
)</f>
        <v/>
      </c>
      <c r="IR416" s="46">
        <f>IF($DS416,
IF( AND(DI416&lt;&gt;"", ISERR(_xlfn.NUMBERVALUE(DI416))), "El valor de embargo fiscal debe ser un número válido. ", "")
)</f>
        <v/>
      </c>
      <c r="IS416" s="46">
        <f>IF($DS416,
IF( AND(DJ416&lt;&gt;"", ISERR(_xlfn.NUMBERVALUE(DJ416))), "El valor de educación debe ser un número válido. ", "")
)</f>
        <v/>
      </c>
      <c r="IT416" s="46">
        <f>IF($DS416,
IF( AND(DK416&lt;&gt;"", ISERR(_xlfn.NUMBERVALUE(DK416))), "El valor de reintegro debe ser un número válido. ", "")
)</f>
        <v/>
      </c>
      <c r="IU416" s="46">
        <f>IF($DS416,
IF( AND(DL416&lt;&gt;"", ISERR(_xlfn.NUMBERVALUE(DL416))), "El valor de deuda debe ser un número válido. ", "")
)</f>
        <v/>
      </c>
      <c r="IV416" s="46">
        <f>IF($DS416,
IF( AND(DM416&lt;&gt;"", ISERR(_xlfn.NUMBERVALUE(DM416))), "El valor de otras deducciones debe ser un número válido. ", "")
)</f>
        <v/>
      </c>
      <c r="IW416" s="46">
        <f>IF($DS416,
IF(DN416="","Debes escribir el valor de los devengos totales. ",
IF( ISERR(_xlfn.NUMBERVALUE(DN416)), "El valor de los devengos totales debe ser un número válido. ", "")
)
)</f>
        <v/>
      </c>
      <c r="IX416" s="46">
        <f>IF($DS416,
IF(DO416="","Debes escribir el valor de las deducciones totales. ",
IF( ISERR(_xlfn.NUMBERVALUE(DO416)), "El valor de las deducciones totales debe ser un número válido. ", "")
)
)</f>
        <v/>
      </c>
      <c r="IY416" s="46">
        <f>IF($DS416,
IF(DP416="","Debes escribir el valor del salario total. ",
IF( ISERR(_xlfn.NUMBERVALUE(DP416)), "El valor del salario total debe ser un número válido. ", "")
)
)</f>
        <v/>
      </c>
    </row>
    <row r="417">
      <c r="B417" s="48" t="n">
        <v>405</v>
      </c>
      <c r="C417" s="61">
        <f>IF(AND(DS417,DP417&lt;&gt;""),
IF(DQ417="","OK","Error"),
""
)</f>
        <v/>
      </c>
      <c r="D417" s="53" t="n"/>
      <c r="E417" s="52" t="n"/>
      <c r="F417" s="112" t="n"/>
      <c r="G417" s="52" t="n"/>
      <c r="H417" s="53" t="n"/>
      <c r="I417" s="52" t="n"/>
      <c r="J417" s="52" t="n"/>
      <c r="K417" s="53" t="n"/>
      <c r="L417" s="55" t="n"/>
      <c r="M417" s="108" t="n"/>
      <c r="N417" s="56" t="n"/>
      <c r="O417" s="52" t="n"/>
      <c r="P417" s="52" t="n"/>
      <c r="Q417" s="52" t="n"/>
      <c r="R417" s="52" t="n"/>
      <c r="S417" s="52" t="n"/>
      <c r="T417" s="53" t="n"/>
      <c r="U417" s="52" t="n"/>
      <c r="V417" s="52" t="n"/>
      <c r="W417" s="55" t="n"/>
      <c r="X417" s="55" t="n"/>
      <c r="Y417" s="52" t="n"/>
      <c r="Z417" s="55" t="n"/>
      <c r="AA417" s="52" t="n"/>
      <c r="AB417" s="53" t="n"/>
      <c r="AC417" s="53" t="n"/>
      <c r="AD417" s="53" t="n"/>
      <c r="AE417" s="177" t="n"/>
      <c r="AF417" s="113" t="n"/>
      <c r="AG417" s="177" t="n"/>
      <c r="AH417" s="178" t="n"/>
      <c r="AI417" s="178" t="n"/>
      <c r="AJ417" s="178" t="n"/>
      <c r="AK417" s="114" t="n"/>
      <c r="AL417" s="178" t="n"/>
      <c r="AM417" s="114" t="n"/>
      <c r="AN417" s="178" t="n"/>
      <c r="AO417" s="114" t="n"/>
      <c r="AP417" s="178" t="n"/>
      <c r="AQ417" s="114" t="n"/>
      <c r="AR417" s="178" t="n"/>
      <c r="AS417" s="114" t="n"/>
      <c r="AT417" s="178" t="n"/>
      <c r="AU417" s="114" t="n"/>
      <c r="AV417" s="178" t="n"/>
      <c r="AW417" s="114" t="n"/>
      <c r="AX417" s="178" t="n"/>
      <c r="AY417" s="114" t="n"/>
      <c r="AZ417" s="178" t="n"/>
      <c r="BA417" s="114" t="n"/>
      <c r="BB417" s="178" t="n"/>
      <c r="BC417" s="114" t="n"/>
      <c r="BD417" s="178" t="n"/>
      <c r="BE417" s="178" t="n"/>
      <c r="BF417" s="178" t="n"/>
      <c r="BG417" s="59" t="n"/>
      <c r="BH417" s="178" t="n"/>
      <c r="BI417" s="114" t="n"/>
      <c r="BJ417" s="53" t="n"/>
      <c r="BK417" s="178" t="n"/>
      <c r="BL417" s="114" t="n"/>
      <c r="BM417" s="178" t="n"/>
      <c r="BN417" s="114" t="n"/>
      <c r="BO417" s="178" t="n"/>
      <c r="BP417" s="178" t="n"/>
      <c r="BQ417" s="178" t="n"/>
      <c r="BR417" s="178" t="n"/>
      <c r="BS417" s="178" t="n"/>
      <c r="BT417" s="178" t="n"/>
      <c r="BU417" s="178" t="n"/>
      <c r="BV417" s="178" t="n"/>
      <c r="BW417" s="178" t="n"/>
      <c r="BX417" s="178" t="n"/>
      <c r="BY417" s="178" t="n"/>
      <c r="BZ417" s="178" t="n"/>
      <c r="CA417" s="178" t="n"/>
      <c r="CB417" s="178" t="n"/>
      <c r="CC417" s="178" t="n"/>
      <c r="CD417" s="178" t="n"/>
      <c r="CE417" s="178" t="n"/>
      <c r="CF417" s="178" t="n"/>
      <c r="CG417" s="178" t="n"/>
      <c r="CH417" s="178" t="n"/>
      <c r="CI417" s="178" t="n"/>
      <c r="CJ417" s="178" t="n"/>
      <c r="CK417" s="53" t="n"/>
      <c r="CL417" s="178" t="n"/>
      <c r="CM417" s="178" t="n"/>
      <c r="CN417" s="60" t="n"/>
      <c r="CO417" s="177" t="n"/>
      <c r="CP417" s="178" t="n"/>
      <c r="CQ417" s="60" t="n"/>
      <c r="CR417" s="177" t="n"/>
      <c r="CS417" s="178" t="n"/>
      <c r="CT417" s="59" t="n"/>
      <c r="CU417" s="178" t="n"/>
      <c r="CV417" s="59" t="n"/>
      <c r="CW417" s="178" t="n"/>
      <c r="CX417" s="59" t="n"/>
      <c r="CY417" s="178" t="n"/>
      <c r="CZ417" s="178" t="n"/>
      <c r="DA417" s="178" t="n"/>
      <c r="DB417" s="53" t="n"/>
      <c r="DC417" s="178" t="n"/>
      <c r="DD417" s="178" t="n"/>
      <c r="DE417" s="178" t="n"/>
      <c r="DF417" s="178" t="n"/>
      <c r="DG417" s="178" t="n"/>
      <c r="DH417" s="178" t="n"/>
      <c r="DI417" s="178" t="n"/>
      <c r="DJ417" s="178" t="n"/>
      <c r="DK417" s="178" t="n"/>
      <c r="DL417" s="178" t="n"/>
      <c r="DM417" s="178" t="n"/>
      <c r="DN417" s="177" t="n"/>
      <c r="DO417" s="177" t="n"/>
      <c r="DP417" s="177" t="n"/>
      <c r="DQ417" s="76">
        <f>IF(AND(DS417,DP417&lt;&gt;""),
CONCATENATE(DT417,DU417,DV417,DW417,DX417,DY417,DZ417,EA417,EB417,EC417,ED417,EE417,EF417,EG417,EH417,EI417,EJ417,EK417,EL417,EM417,EN417,EO417,EP417,EQ417,ES417,ET417,EU417,EV417,EW417,EX417,EY417,EZ417,FA417,FC417,FD417,FF417,FG417,FI417,FJ417,FL417,FM417,FO417,FP417,FR417,FS417,FU417,FV417,FX417,FY417,GA417,GB417,GD417,GE417,GF417,GH417,GI417,GJ417,GL417,GM417,GN417,GP417,GQ417,GS417,GT417,GU417,GV417,GW417,GX417,GY417,GZ417,HA417,HB417,HC417,HD417,HE417,HF417,HG417,HH417,HI417,HJ417,HK417,HL417,HM417,HN417,HO417,HQ417,HR417,HS417,HT417,HU417,HV417,HW417,HX417,HY417,IA417,IB417,IC417,ID417,IF417,IG417,IH417,II417,IK417,IL417,IM417,IN417,IO417,IP417,IQ417,IR417,IS417,IT417,IU417,IV417,IW417,IX417,IY417,IZ417),
""
)</f>
        <v/>
      </c>
      <c r="DR417" s="53" t="n"/>
      <c r="DS417" s="46">
        <f>CONCATENATE(D417,$E417,$F417,$G417,H417,$I417,$J417,K417,$L417,$M417,N417,$O417,$P417,$Q417,$R417,$S417,T417,$U417,$V417,$W417,$X417,$Y417,$Z417,$AA417,AB417,AC417,AD417,$AE417,$AF417,$AG417,AH417,AI417,AJ417,AK417,AL417,AM417,AN417,AO417,AP417,AQ417,AR417,AS417,AT417,AU417,AV417,AW417,AX417,AY417,AZ417,BA417,BB417,BC417,BD417,BE417,BF417,BG417,BH417,BI417,BJ417,BK417,BL417,BM417,BN417,BO417,BP417,BQ417,BR417,BS417,BT417,BU417,BV417,BW417,BX417,BY417,BZ417,CA417,CB417,CC417,CD417,CE417,CF417,CG417,CH417,CI417,CJ417,CK417,CL417,CM417,$CN417,$CO417,CP417,$CQ417,$CR417,CS417,CT417,CU417,CV417,CW417,CX417,CY417,CZ417,DA417,DB417,DC417,DD417,DE417,DF417,DG417,DH417,DI417,DJ417,DK417,DL417,DM417,$DN417,$DO417,$DP417,DR417)&lt;&gt;""</f>
        <v/>
      </c>
      <c r="DT417" s="46">
        <f>IF(AND($DS417,$E$4&lt;&gt;""),
IF(LEFT($E$4,2) = "1.",
IF(D417&lt;&gt;"","El CUNE sólo se envía en operaciones de novedad o ajuste. ",""),
IF(D417="","Debes escribir un CUNE válido para realizar operaciones de novedad o ajuste. ","")),
""
)</f>
        <v/>
      </c>
      <c r="DU417" s="46">
        <f>IF($DS417,
IF(E417="","Debes seleccionar el tipo de documento del empleado. ",
IF(_xlfn.IFNA(VLOOKUP(E417,TIPO_DE_DOCUMENTO,1,FALSE),-1)=-1,"El tipo de documento no es válido (por favor seleccionarlo de la lista). ","")
)
)</f>
        <v/>
      </c>
      <c r="DV417" s="46">
        <f>IF($DS417,
IF(F417="","Debes escribir el número de documento del empleado. ","")
)</f>
        <v/>
      </c>
      <c r="DW417" s="46">
        <f>IF($DS417,
IF(G417="","Debes escribir el primer nombre del empleado. ","")
)</f>
        <v/>
      </c>
      <c r="DY417" s="46">
        <f>IF($DS417,
IF(I417="","Debes escribir el primer apellido del empleado. ","")
)</f>
        <v/>
      </c>
      <c r="DZ417" s="46">
        <f>IF($DS417,
IF(J417="","Debes escribir el segundo apellido del empleado. ","")
)</f>
        <v/>
      </c>
      <c r="EB417" s="46">
        <f>IF($DS417,
IF(L417="","Debes escribir la fecha de ingreso del empleado. ",
IF(ISERR(DATE(YEAR(L417),MONTH(L417),DAY(L417))), "El valor ingresado en fecha de ingreso no tiene un formato válido. ","")
)
)</f>
        <v/>
      </c>
      <c r="EC417" s="46">
        <f>IF($DS417,
IF(M417="","Debes escribir el tiempo laborado. ",
IF( IFERROR(INT(M417),1.1) &lt;&gt; IFERROR(_xlfn.NUMBERVALUE(M417),1), "El valor de los días trabajados debe ser un número entero. ", "")
)
)</f>
        <v/>
      </c>
      <c r="ED417" s="46">
        <f>IF($DS417,
IF( AND(N417&lt;&gt;"", ISERR(DATE(YEAR(N417),MONTH(N417),DAY(N417))) ), "El valor ingresado en fecha de ingreso no tiene un formato válido. ",
IF( AND(N417&lt;&gt;"", $E$6&lt;&gt;"", DATE(YEAR(N417), MONTH(N417), 1) &lt;&gt; IFERROR(DATE(MID($E$6, 1, 4), MID($E$6, 6, 2),1), "1/1/1900") ), "La fecha de retiro debe estar dentro del período liquidado. ", "")
)
)</f>
        <v/>
      </c>
      <c r="EE417" s="46">
        <f>IF($DS417,
IF(O417="","Debes seleccionar el tipo de trabajador. ",
IF(_xlfn.IFNA(VLOOKUP(O417,TIPO_DE_TRABAJADOR,1,FALSE),-1)=-1,"El tipo de trabajador no es válido (por favor seleccionarlo de la lista). ","")
)
)</f>
        <v/>
      </c>
      <c r="EF417" s="46">
        <f>IF($DS417,
IF(P417="","Debes seleccionar si es un trabajador dependiente pensionado por vejez. ",
IF(_xlfn.IFNA(VLOOKUP(P417,SUBTIPO_DE_TRABAJADOR,1,FALSE),-1)=-1,"El tipo de trabajador dependiente pensionado por vejez no es válido (por favor seleccionarlo de la lista). ","")
)
)</f>
        <v/>
      </c>
      <c r="EG417" s="46">
        <f>IF($DS417,
IF(Q417="","Debes seleccionar el tipo de contrato del trabajador. ",
IF(_xlfn.IFNA(VLOOKUP(Q417,TIPO_DE_CONTRATO,1,FALSE),-1)=-1,"El tipo de contrato del trabajador no es válido (por favor seleccionarlo de la lista). ","")
)
)</f>
        <v/>
      </c>
      <c r="EH417" s="46">
        <f>IF($DS417,
IF(R417="","Debes seleccionar si es un salario integral. ",
IF(_xlfn.IFNA(VLOOKUP(R417,SI_NO,1,FALSE),-1)=-1,"Valor no válido para salario integral (por favor seleccionarlo de la lista). ","")
)
)</f>
        <v/>
      </c>
      <c r="EI417" s="46">
        <f>IF($DS417,
IF(S417="","Debes seleccionar si el trabajador realiza actividades de riesgo. ",
IF(_xlfn.IFNA(VLOOKUP(S417,SI_NO,1,FALSE),-1)=-1,"Valor no válido para actividad de alto riesgo (por favor seleccionarlo de la lista). ","")
)
)</f>
        <v/>
      </c>
      <c r="EK417" s="46">
        <f>IF($DS417,
IF(U417="","Debes escribir el código del municipio de residencia del trabajador. ",
IF(_xlfn.IFNA(VLOOKUP(U417,MUNICIPIO,1,FALSE),-1)=-1,"El municipio de residencia del trabajador es inválido (por favor seleccionarlo de la lista). ","")
)
)</f>
        <v/>
      </c>
      <c r="EL417" s="46">
        <f>IF($DS417,
IF(V417="","Debes escribir el la dirección de residendia del trabajador. ","")
)</f>
        <v/>
      </c>
      <c r="EM417" s="46">
        <f>IF($DS417,
IF(W417="","Debes escribir la fecha de inicio de la liquidación. ",
IF(ISERR(DATE(YEAR(W417),MONTH(W417),DAY(W417))),"El valor ingresado en fecha de inicio de liquidación no tiene un formato válido. ",
IF( AND($E$6&lt;&gt;"", DATE(YEAR(W417), MONTH(W417), 1) &lt;&gt; IFERROR(DATE(MID($E$6, 1, 4), MID($E$6, 6, 2),1), "1/1/1900") ), "La fecha de inicio de la liquidación debe estar dentro del período liquidado. ", "")
)
)
)</f>
        <v/>
      </c>
      <c r="EN417" s="46">
        <f>IF($DS417,
IF(X417="","Debes escribir la fecha de fin de la liquidación. ",
IF(ISERR(DATE(YEAR(X417),MONTH(X417),DAY(X417))),"El valor ingresado en fecha de fin de liquidación no tiene un formato válido. ",
IF( AND($E$6&lt;&gt;"", DATE(YEAR(X417), MONTH(X417), 1) &lt;&gt; IFERROR(DATE(MID($E$6, 1, 4), MID($E$6, 6, 2),1), "1/1/1900") ), "La fecha de fin de la liquidación debe estar dentro del período liquidado. ", "")
)
)
)</f>
        <v/>
      </c>
      <c r="EO417" s="46">
        <f>IF($DS417,
IF(Y417="","Debes escribir la frecuencia de pago del trabajador. ",
IF(_xlfn.IFNA(VLOOKUP(Y417,PERÍODO_DE_NÓMINA,1,FALSE),-1)=-1,"La frecuencia de pago es inválida (por favor seleccionarlo de la lista). ","")
)
)</f>
        <v/>
      </c>
      <c r="EP417" s="46">
        <f>IF($DS417,
IF(Z417="","Debes escribir la fecha de pago. ",
IF(ISERR(DATE(YEAR(Z417),MONTH(Z417),DAY(Z417))), "El valor ingresado en fecha de pago no tiene un formato válido. ","")
)
)</f>
        <v/>
      </c>
      <c r="EQ417" s="46">
        <f>IF($DS417,
IF(AA417="","Debes escribir el medio de pago. ",
IF(_xlfn.IFNA(VLOOKUP(AA417,MEDIOS_DE_PAGO,1,FALSE),-1)=-1,"El medio de pago es inválido (por favor seleccionarlo de la lista). ","")
)
)</f>
        <v/>
      </c>
      <c r="ER417" s="46">
        <f>OR(AA417='Tablas '!$T$4,AA417='Tablas '!$T$7,AA417='Tablas '!$T$8,AA417='Tablas '!$T$11)</f>
        <v/>
      </c>
      <c r="ES417" s="46">
        <f>IF(AND($DS417,ER417),
IF(AB417="","Debes escribir la entidad bancaria. ",""),
""
)</f>
        <v/>
      </c>
      <c r="ET417" s="46">
        <f>IF(AND($DS417,ER417),
IF(AC417="","Debes escribir el tipo de cuenta bancaria. ",
IF(_xlfn.IFNA(VLOOKUP(AC417,TIPO_DE_CUENTA,1,FALSE),-1)=-1,"El tipo de cuenta bancaria es inválida (por favor seleccionarlo de la lista). ","")
),
""
)</f>
        <v/>
      </c>
      <c r="EU417" s="46">
        <f>IF(AND($DS417,ER417),
IF(AD417="","Debes escribir el número de cuenta bancaria. ",""),
""
)</f>
        <v/>
      </c>
      <c r="EV417" s="46">
        <f>IF($DS417,
IF(AE417="","Debes escribir el valor del sueldo básico. ",
IF( ISERR(_xlfn.NUMBERVALUE(AE417)), "El valor del sueldo básico debe ser un número válido. ", "")
)
)</f>
        <v/>
      </c>
      <c r="EW417" s="46">
        <f>IF($DS417,
IF(AF417="","Debes escribir el número de días trabajados. ",
IF( IFERROR(INT(AF417),1.1) &lt;&gt; IFERROR(_xlfn.NUMBERVALUE(AF417),1), "La cantidad de días trabajados debe ser un número entero. ", "")
)
)</f>
        <v/>
      </c>
      <c r="EX417" s="46">
        <f>IF($DS417,
IF(AG417="","Debes escribir el valor del sueldo trabajado. ",
IF( ISERR(_xlfn.NUMBERVALUE(AG417)), "El valor del sueldo trabajado debe ser un número válido. ", "")
)
)</f>
        <v/>
      </c>
      <c r="EY417" s="46">
        <f>IF($DS417,
IF( AND(AH417&lt;&gt;"", ISERR(_xlfn.NUMBERVALUE(AH417))), "El valor del auxilio de transporte debe ser un número válido. ", "")
)</f>
        <v/>
      </c>
      <c r="EZ417" s="46">
        <f>IF($DS417,
IF( AND(AI417&lt;&gt;"", ISERR(_xlfn.NUMBERVALUE(AI417))), "El valor de viáticos salariales debe ser un número válido. ", "")
)</f>
        <v/>
      </c>
      <c r="FA417" s="46">
        <f>IF($DS417,
IF( AND(AJ417&lt;&gt;"", ISERR(_xlfn.NUMBERVALUE(AJ417))), "El valor de viáticos NO salariales debe ser un número válido. ", "")
)</f>
        <v/>
      </c>
      <c r="FB417" s="46">
        <f>CONCATENATE(AK417,AL417)&lt;&gt;""</f>
        <v/>
      </c>
      <c r="FC417" s="46">
        <f>IF(AND($DS417,FB417),
IF(AK417="","Debes escribir el número de horas extras diurnas. ",
IF( IFERROR(INT(AK417),1.1) &lt;&gt; IFERROR(_xlfn.NUMBERVALUE(AK417),1), "La cantidad de horas extras diurnas debe ser un número entero. ", "")
),
""
)</f>
        <v/>
      </c>
      <c r="FD417" s="46">
        <f>IF(AND($DS417,FB417),
IF(AL417="","Debes escribir el valor de las horas extras diurnas. ",
IF( ISERR(_xlfn.NUMBERVALUE(AL417)), "El valor de las horas extras duirnas debe ser un número válido. ", "")
),
""
)</f>
        <v/>
      </c>
      <c r="FE417" s="46">
        <f>CONCATENATE(AM417,AN417)&lt;&gt;""</f>
        <v/>
      </c>
      <c r="FF417" s="46">
        <f>IF(AND($DS417,FE417),
IF(AM417="","Debes escribir el número de horas extras nocturnas. ",
IF( IFERROR(INT(AM417),1.1) &lt;&gt; IFERROR(_xlfn.NUMBERVALUE(AM417),1), "La cantidad de horas extras nocturnas debe ser un número entero. ", "")
),
""
)</f>
        <v/>
      </c>
      <c r="FG417" s="46">
        <f>IF(AND($DS417,FE417),
IF(AN417="","Debes escribir el valor de las horas extras nocturnas. ",
IF( ISERR(_xlfn.NUMBERVALUE(AN417)), "El valor de las horas extras nocturnas debe ser un número válido. ", "")
),
""
)</f>
        <v/>
      </c>
      <c r="FH417" s="46">
        <f>CONCATENATE(AO417,AP417)&lt;&gt;""</f>
        <v/>
      </c>
      <c r="FI417" s="46">
        <f>IF(AND($DS417,FH417),
IF(AO417="","Debes escribir el número de horas extras diurnas dominicales y festivas. ",
IF( IFERROR(INT(AO417),1.1) &lt;&gt; IFERROR(_xlfn.NUMBERVALUE(AO417),1), "La cantidad de horas extras diurnas dominicales y festivas debe ser un número entero. ", "")
),
""
)</f>
        <v/>
      </c>
      <c r="FJ417" s="46">
        <f>IF(AND($DS417,FH417),
IF(AP417="","Debes escribir el valor de las horas extras diurnas dominicales y festivas. ",
IF( ISERR(_xlfn.NUMBERVALUE(AP417)), "El valor de las horas extras diurnas dominicales y festivas debe ser un número válido. ", "")
),
""
)</f>
        <v/>
      </c>
      <c r="FK417" s="46">
        <f>CONCATENATE(AQ417,AR417)&lt;&gt;""</f>
        <v/>
      </c>
      <c r="FL417" s="46">
        <f>IF(AND($DS417,FK417),
IF(AQ417="","Debes escribir el número de horas extras nocturnas dominicales y festivas. ",
IF( IFERROR(INT(AQ417),1.1) &lt;&gt; IFERROR(_xlfn.NUMBERVALUE(AQ417),1), "La cantidad de horas extras nocturnas dominicales y festivas debe ser un número entero. ", "")
),
""
)</f>
        <v/>
      </c>
      <c r="FM417" s="46">
        <f>IF(AND($DS417,FK417),
IF(AR417="","Debes escribir el valor de las horas extras nocturnas dominicales y festivas. ",
IF( ISERR(_xlfn.NUMBERVALUE(AR417)), "El valor de las horas extras nocturnas dominicales y festivas debe ser un número válido. ", "")
),
""
)</f>
        <v/>
      </c>
      <c r="FN417" s="46">
        <f>CONCATENATE(AS417,AT417)&lt;&gt;""</f>
        <v/>
      </c>
      <c r="FO417" s="46">
        <f>IF(AND($DS417,FN417),
IF(AS417="","Debes escribir el número de horas recargo nocturno. ",
IF( IFERROR(INT(AS417),1.1) &lt;&gt; IFERROR(_xlfn.NUMBERVALUE(AS417),1), "La cantidad de horas recargo nocturno debe ser un número entero. ", "")
),
""
)</f>
        <v/>
      </c>
      <c r="FP417" s="46">
        <f>IF(AND($DS417,FN417),
IF(AT417="","Debes escribir el valor de las horas recargo nocturno. ",
IF( ISERR(_xlfn.NUMBERVALUE(AT417)), "El valor de las horas recargo nocturno debe ser un número válido. ", "")
),
""
)</f>
        <v/>
      </c>
      <c r="FQ417" s="46">
        <f>CONCATENATE(AU417,AV417)&lt;&gt;""</f>
        <v/>
      </c>
      <c r="FR417" s="46">
        <f>IF(AND($DS417,FQ417),
IF(AU417="","Debes escribir el número de horas recargo diurno dominical y festivo. ",
IF( IFERROR(INT(AU417),1.1) &lt;&gt; IFERROR(_xlfn.NUMBERVALUE(AU417),1), "La cantidad de horas recargo diurno dominical y festivo debe ser un número entero. ", "")
),
""
)</f>
        <v/>
      </c>
      <c r="FS417" s="46">
        <f>IF(AND($DS417,FQ417),
IF(AV417="","Debes escribir el valor de las horas recargo diurno dominical y festivo. ",
IF( ISERR(_xlfn.NUMBERVALUE(AV417)), "El valor de las horas recargo diurno dominical y festivo debe ser un número válido. ", "")
),
""
)</f>
        <v/>
      </c>
      <c r="FT417" s="46">
        <f>CONCATENATE(AW417,AX417)&lt;&gt;""</f>
        <v/>
      </c>
      <c r="FU417" s="46">
        <f>IF(AND($DS417,FT417),
IF(AW417="","Debes escribir el número de horas recargo nocturno dominical y festivo. ",
IF( IFERROR(INT(AW417),1.1) &lt;&gt; IFERROR(_xlfn.NUMBERVALUE(AW417),1), "La cantidad de horas recargo nocturno dominical y festivo debe ser un número entero. ", "")
),
""
)</f>
        <v/>
      </c>
      <c r="FV417" s="46">
        <f>IF(AND($DS417,FT417),
IF(AX417="","Debes escribir el valor de las horas recargo nocturno dominical y festivo. ",
IF( ISERR(_xlfn.NUMBERVALUE(AX417)), "El valor de las horas recargo nocturno dominical y festivo debe ser un número válido. ", "")
),
""
)</f>
        <v/>
      </c>
      <c r="FW417" s="46">
        <f>CONCATENATE(AY417,AZ417)&lt;&gt;""</f>
        <v/>
      </c>
      <c r="FX417" s="46">
        <f>IF(AND($DS417,FW417),
IF(AY417="","Debes escribir el número de días de vacaciones comunes. ",
IF( IFERROR(INT(AY417),1.1) &lt;&gt; IFERROR(_xlfn.NUMBERVALUE(AY417),1), "La cantidad de días de vacaciones comunes debe ser un número entero. ", "")
),
""
)</f>
        <v/>
      </c>
      <c r="FY417" s="46">
        <f>IF(AND($DS417,FW417),
IF(AZ417="","Debes escribir el valor de las vacaciones comunes. ",
IF( ISERR(_xlfn.NUMBERVALUE(AZ417)), "El valor de las vacaciones comunes debe ser un número válido. ", "")
),
""
)</f>
        <v/>
      </c>
      <c r="FZ417" s="46">
        <f>CONCATENATE(BA417,BB417)&lt;&gt;""</f>
        <v/>
      </c>
      <c r="GA417" s="46">
        <f>IF(AND($DS417,FZ417),
IF(BA417="","Debes escribir el número de días de vacaciones compensadas. ",
IF( IFERROR(INT(BA417),1.1) &lt;&gt; IFERROR(_xlfn.NUMBERVALUE(BA417),1), "La cantidad de días de vacaciones compensadas debe ser un número entero. ", "")
),
""
)</f>
        <v/>
      </c>
      <c r="GB417" s="46">
        <f>IF(AND($DS417,FZ417),
IF(BB417="","Debes escribir el valor de las vacaciones compensadas. ",
IF( ISERR(_xlfn.NUMBERVALUE(BB417)), "El valor de las vacaciones compensadas debe ser un número válido. ", "")
),
""
)</f>
        <v/>
      </c>
      <c r="GC417" s="46">
        <f>CONCATENATE(BC417,BD417)&lt;&gt;""</f>
        <v/>
      </c>
      <c r="GD417" s="46">
        <f>IF(AND($DS417,GC417),
IF(BC417="","Debes escribir el número de días de prima salarial. ",
IF( IFERROR(INT(BC417),1.1) &lt;&gt; IFERROR(_xlfn.NUMBERVALUE(BC417),1), "La cantidad de días de prima salarial debe ser un número entero. ", "")
),
""
)</f>
        <v/>
      </c>
      <c r="GE417" s="46">
        <f>IF(AND($DS417,GC417),
IF(BD417="","Debes escribir el valor de los días de prima salarial. ",
IF( ISERR(_xlfn.NUMBERVALUE(BD417)), "El valor de los días de prima salarial debe ser un número válido. ", "")
),
""
)</f>
        <v/>
      </c>
      <c r="GF417" s="46">
        <f>IF($DS417,
IF( AND(BE417&lt;&gt;"", ISERR(_xlfn.NUMBERVALUE(BE417))), "El valor de la prima NO saliarial debe ser un número válido. ", "")
)</f>
        <v/>
      </c>
      <c r="GG417" s="46">
        <f>CONCATENATE(BF417,BG417,BH417)&lt;&gt;""</f>
        <v/>
      </c>
      <c r="GH417" s="46">
        <f>IF(AND($DS417,GG417),
IF(BF417="","Debes escribir el valor de las cesantías. ",
IF( ISERR(_xlfn.NUMBERVALUE(BF417)), "El valor de las cesantías debe ser un número válido. ", "")
),
""
)</f>
        <v/>
      </c>
      <c r="GI417" s="46">
        <f>IF(AND($DS417,GG417),
IF(BG417="","Debes escribir el % de cesantías. ",
IF( ISERR(_xlfn.NUMBERVALUE(BG417)), "El % de cesantías debe ser un número válido. ", "")
),
""
)</f>
        <v/>
      </c>
      <c r="GJ417" s="46">
        <f>IF(AND($DS417,GG417),
IF(BH417="","Debes escribir el valor de intereses de cesantías. ",
IF( ISERR(_xlfn.NUMBERVALUE(BH417)), "El valor de intereses de cesantías debe ser un número válido. ", "")
),
""
)</f>
        <v/>
      </c>
      <c r="GK417" s="46">
        <f>CONCATENATE(BI417,BJ417,BK417)&lt;&gt;""</f>
        <v/>
      </c>
      <c r="GL417" s="46">
        <f>IF(AND($DS417,GK417),
IF(BI417="","Debes escribir el número de días de incapacidad. ",
IF( IFERROR(INT(BI417),1.1) &lt;&gt; IFERROR(_xlfn.NUMBERVALUE(BI417),1), "La cantidad de días de incapacidad debe ser un número entero. ", "")
),
""
)</f>
        <v/>
      </c>
      <c r="GM417" s="46">
        <f>IF(AND($DS417,GK417),
IF(BJ417="","Debes escribir el tipo de incapacidad. ",
IF(_xlfn.IFNA(VLOOKUP(BJ417,TIPO_DE_INCAPACIDAD,1,FALSE),-1)=-1,"El tipo de incapacidad es inválida (por favor seleccionarlo de la lista). ","")
),
""
)</f>
        <v/>
      </c>
      <c r="GN417" s="46">
        <f>IF(AND($DS417,GK417),
IF(BK417="","Debes escribir el valor de la incapacidad. ",
IF( ISERR(_xlfn.NUMBERVALUE(BK417)), "El valor de la incapacidad debe ser un número válido. ", "")
),
""
)</f>
        <v/>
      </c>
      <c r="GO417" s="46">
        <f>CONCATENATE(BL417,BM417)&lt;&gt;""</f>
        <v/>
      </c>
      <c r="GP417" s="46">
        <f>IF(AND($DS417,GO417),
IF(BL417="","Debes escribir el número de días de licencia de maternidad o paternidad. ",
IF( IFERROR(INT(BL417),1.1) &lt;&gt; IFERROR(_xlfn.NUMBERVALUE(BL417),1), "La cantidad de días de licencia de maternidad o paternidad debe ser un número entero. ", "")
),
""
)</f>
        <v/>
      </c>
      <c r="GQ417" s="46">
        <f>IF(AND($DS417,GO417),
IF(BM417="","Debes escribir el valor de la licencia de maternidad o paternidad. ",
IF( ISERR(_xlfn.NUMBERVALUE(BM417)), "El valor de la licencia de maternidad o paternidad debe ser un número válido. ", "")
),
""
)</f>
        <v/>
      </c>
      <c r="GR417" s="46">
        <f>CONCATENATE(BN417,BO417)&lt;&gt;""</f>
        <v/>
      </c>
      <c r="GS417" s="46">
        <f>IF(AND($DS417,GR417),
IF(BN417="","Debes escribir el número de días de licencia remunerada. ",
IF( IFERROR(INT(BN417),1.1) &lt;&gt; IFERROR(_xlfn.NUMBERVALUE(BN417),1), "La cantidad de días de licencia remunerada debe ser un número entero. ", "")
),
""
)</f>
        <v/>
      </c>
      <c r="GT417" s="46">
        <f>IF(AND($DS417,GR417),
IF(BO417="","Debes escribir el valor de la licencia remunerada. ",
IF( ISERR(_xlfn.NUMBERVALUE(BO417)), "El valor de la licencia remunerada debe ser un número válido. ", "")
),
""
)</f>
        <v/>
      </c>
      <c r="GU417" s="46">
        <f>IF($DS417,
IF( AND(BP417&lt;&gt;"", ISERR(_xlfn.NUMBERVALUE(BP417))), "El valor de la licencia NO remunerada debe ser un número válido. ", "")
)</f>
        <v/>
      </c>
      <c r="GV417" s="46">
        <f>IF($DS417,
IF( AND(BQ417&lt;&gt;"", ISERR(_xlfn.NUMBERVALUE(BQ417))), "El valor de auxilios salariales debe ser un número válido. ", "")
)</f>
        <v/>
      </c>
      <c r="GW417" s="46">
        <f>IF($DS417,
IF( AND(BR417&lt;&gt;"", ISERR(_xlfn.NUMBERVALUE(BR417))), "El valor de auxilios NO salariales debe ser un número válido. ", "")
)</f>
        <v/>
      </c>
      <c r="GX417" s="46">
        <f>IF($DS417,
IF( AND(BS417&lt;&gt;"", ISERR(_xlfn.NUMBERVALUE(BS417))), "El valor de bonos salariales debe ser un número válido. ", "")
)</f>
        <v/>
      </c>
      <c r="GY417" s="46">
        <f>IF($DS417,
IF( AND(BT417&lt;&gt;"", ISERR(_xlfn.NUMBERVALUE(BT417))), "El valor de bonos NO salariales debe ser un número válido. ", "")
)</f>
        <v/>
      </c>
      <c r="GZ417" s="46">
        <f>IF($DS417,
IF( AND(BU417&lt;&gt;"", ISERR(_xlfn.NUMBERVALUE(BU417))), "El valor de bonos salariales de alimentación debe ser un número válido. ", "")
)</f>
        <v/>
      </c>
      <c r="HA417" s="46">
        <f>IF($DS417,
IF( AND(BV417&lt;&gt;"", ISERR(_xlfn.NUMBERVALUE(BV417))), "El valor de bonos NO salariales de alimentación debe ser un número válido. ", "")
)</f>
        <v/>
      </c>
      <c r="HB417" s="46">
        <f>IF($DS417,
IF( AND(BW417&lt;&gt;"", ISERR(_xlfn.NUMBERVALUE(BW417))), "El valor de bonificaciones salariales debe ser un número válido. ", "")
)</f>
        <v/>
      </c>
      <c r="HC417" s="46">
        <f>IF($DS417,
IF( AND(BX417&lt;&gt;"", ISERR(_xlfn.NUMBERVALUE(BX417))), "El valor de bonificaciones NO salariales debe ser un número válido. ", "")
)</f>
        <v/>
      </c>
      <c r="HD417" s="46">
        <f>IF($DS417,
IF( AND(BY417&lt;&gt;"", ISERR(_xlfn.NUMBERVALUE(BY417))), "El valor de compensaciones ordinarias debe ser un número válido. ", "")
)</f>
        <v/>
      </c>
      <c r="HE417" s="46">
        <f>IF($DS417,
IF( AND(BZ417&lt;&gt;"", ISERR(_xlfn.NUMBERVALUE(BZ417))), "El valor de compensaciones extraordinarias debe ser un número válido. ", "")
)</f>
        <v/>
      </c>
      <c r="HF417" s="46">
        <f>IF($DS417,
IF( AND(CA417&lt;&gt;"", ISERR(_xlfn.NUMBERVALUE(CA417))), "El valor de comisiones debe ser un número válido. ", "")
)</f>
        <v/>
      </c>
      <c r="HG417" s="46">
        <f>IF($DS417,
IF( AND(CB417&lt;&gt;"", ISERR(_xlfn.NUMBERVALUE(CB417))), "El valor de ausencia por huega debe ser un número válido. ", "")
)</f>
        <v/>
      </c>
      <c r="HH417" s="46">
        <f>IF($DS417,
IF( AND(CC417&lt;&gt;"", ISERR(_xlfn.NUMBERVALUE(CC417))), "El valor de anticipos debe ser un número válido. ", "")
)</f>
        <v/>
      </c>
      <c r="HI417" s="46">
        <f>IF($DS417,
IF( AND(CD417&lt;&gt;"", ISERR(_xlfn.NUMBERVALUE(CD417))), "El valor de pagos a terceros debe ser un número válido. ", "")
)</f>
        <v/>
      </c>
      <c r="HJ417" s="46">
        <f>IF($DS417,
IF( AND(CE417&lt;&gt;"", ISERR(_xlfn.NUMBERVALUE(CE417))), "El valor de dotación debe ser un número válido. ", "")
)</f>
        <v/>
      </c>
      <c r="HK417" s="46">
        <f>IF($DS417,
IF( AND(CF417&lt;&gt;"", ISERR(_xlfn.NUMBERVALUE(CF417))), "El valor de apoyo sostenibilidad debe ser un número válido. ", "")
)</f>
        <v/>
      </c>
      <c r="HL417" s="46">
        <f>IF($DS417,
IF( AND(CG417&lt;&gt;"", ISERR(_xlfn.NUMBERVALUE(CG417))), "El valor de teletrabajo debe ser un número válido. ", "")
)</f>
        <v/>
      </c>
      <c r="HM417" s="46">
        <f>IF($DS417,
IF( AND(CH417&lt;&gt;"", ISERR(_xlfn.NUMBERVALUE(CH417))), "El valor de bonificación de retiro debe ser un número válido. ", "")
)</f>
        <v/>
      </c>
      <c r="HN417" s="46">
        <f>IF($DS417,
IF( AND(CI417&lt;&gt;"", ISERR(_xlfn.NUMBERVALUE(CI417))), "El valor de indemnización de retiro debe ser un número válido. ", "")
)</f>
        <v/>
      </c>
      <c r="HO417" s="46">
        <f>IF($DS417,
IF( AND(CJ417&lt;&gt;"", ISERR(_xlfn.NUMBERVALUE(CJ417))), "El valor de reintegros debe ser un número válido. ", "")
)</f>
        <v/>
      </c>
      <c r="HP417" s="46">
        <f>CONCATENATE(CK417,CL417,CM417)&lt;&gt;""</f>
        <v/>
      </c>
      <c r="HQ417" s="46">
        <f>IF(AND($DS417,HP417),
IF(CK417="","Debes escribir la descripción de otro concepto no categorizado. ",""),
""
)</f>
        <v/>
      </c>
      <c r="HR417" s="46">
        <f>IF(AND($DS417,HP417),
IF(CONCATENATE(CL417,CM417)="","Debes escribir al menos un valor de concepto no categorizado (salarial o no salarial). ",
IF(ISERR(_xlfn.NUMBERVALUE(CL417)),"El valor salarial concepto no categorizado debe ser un número válido. ","")
),
""
)</f>
        <v/>
      </c>
      <c r="HS417" s="46">
        <f>IF(AND($DS417,HP417),
IF(CONCATENATE(CL417,CM417)="","Debes escribir al menos un valor de concepto no categorizado (salarial o no salarial). ",
IF(ISERR(_xlfn.NUMBERVALUE(CM417)),"El valor NO salarial concepto no categorizado debe ser un número válido. ","")
),
""
)</f>
        <v/>
      </c>
      <c r="HT417" s="46">
        <f>IF($DS417,
IF(CN417="","Debes escribir el porcentaje del aporte a salud. ",
IF( ISERR(_xlfn.NUMBERVALUE(CN417)), "El valor del porcentaje del aporte a salud debe ser un número válido. ", "")
)
)</f>
        <v/>
      </c>
      <c r="HU417" s="46">
        <f>IF($DS417,
IF(CO417="","Debes escribir el valor del aporte a salud. ",
IF( ISERR(_xlfn.NUMBERVALUE(CO417)), "El valor del aporte a salud debe ser un número válido. ", "")
)
)</f>
        <v/>
      </c>
      <c r="HV417" s="46">
        <f>IF($DS417,
IF( AND(CP417&lt;&gt;"", ISERR(_xlfn.NUMBERVALUE(CP417))), "El valor plan complementario debe ser un número válido. ", "")
)</f>
        <v/>
      </c>
      <c r="HW417" s="46">
        <f>IF($DS417,
IF(CQ417="","Debes escribir el porcentaje del aporte a pensión. ",
IF( ISERR(_xlfn.NUMBERVALUE(CQ417)), "El valor del porcentaje del aporte a pensión debe ser un número válido. ", "")
)
)</f>
        <v/>
      </c>
      <c r="HX417" s="46">
        <f>IF($DS417,
IF(CR417="","Debes escribir el valor del aporte a pensión. ",
IF( ISERR(_xlfn.NUMBERVALUE(CR417)), "El valor del aporte a salud debe ser un número válido. ", "")
)
)</f>
        <v/>
      </c>
      <c r="HY417" s="46">
        <f>IF($DS417,
IF( AND(CS417&lt;&gt;"", ISERR(_xlfn.NUMBERVALUE(CS417))), "El valor pensión voluntaria debe ser un número válido. ", "")
)</f>
        <v/>
      </c>
      <c r="HZ417" s="46">
        <f>CONCATENATE(CT417,CU417,CV417,CW417)&lt;&gt;""</f>
        <v/>
      </c>
      <c r="IA417" s="46">
        <f>IF(AND($DS417,HZ417),
IF(CT417="","Debes escribir el % del fondo de seguridad pensional. ",
IF( ISERR(_xlfn.NUMBERVALUE(CT417)), "El % del fondo de seguridad debe ser un número válido. ", "")
),
""
)</f>
        <v/>
      </c>
      <c r="IB417" s="46">
        <f>IF(AND($DS417,HZ417),
IF(CU417="","Debes escribir el valor del aporte al fondo de solidaridad pensional. ",
IF( ISERR(_xlfn.NUMBERVALUE(CU417)), "El valor del aporte al fondo de solidaridad pensional debe ser un número válido. ", "")
),
""
)</f>
        <v/>
      </c>
      <c r="IC417" s="46">
        <f>IF(AND($DS417,HZ417),
IF(CV417="","Debes escribir el % del fondo de subsistencia. ",
IF( ISERR(_xlfn.NUMBERVALUE(CV417)), "El % del fondo de subsistencia debe ser un número válido. ", "")
),
""
)</f>
        <v/>
      </c>
      <c r="ID417" s="46">
        <f>IF(AND($DS417,HZ417),
IF(CW417="","Debes escribir el valor del fondo de subsistencia. ",
IF( ISERR(_xlfn.NUMBERVALUE(CW417)), "El valor del fondo de subsistencia debe ser un número válido. ", "")
),
""
)</f>
        <v/>
      </c>
      <c r="IE417" s="46">
        <f>CONCATENATE(CX417,CY417)&lt;&gt;""</f>
        <v/>
      </c>
      <c r="IF417" s="46">
        <f>IF(AND($DS417,IE417),
IF(CX417="","Debes escribir el % de sindicato. ",
IF( ISERR(_xlfn.NUMBERVALUE(CX417)), "El % de sindicato debe ser un número válido. ", "")
),
""
)</f>
        <v/>
      </c>
      <c r="IG417" s="46">
        <f>IF(AND($DS417,IE417),
IF(CY417="","Debes escribir el valor del sindicato. ",
IF( ISERR(_xlfn.NUMBERVALUE(CY417)), "El valor del sindicato debe ser un número válido. ", "")
),
""
)</f>
        <v/>
      </c>
      <c r="IH417" s="46">
        <f>IF($DS417,
IF( AND(CZ417&lt;&gt;"", ISERR(_xlfn.NUMBERVALUE(CZ417))), "El valor de sanción pública debe ser un número válido. ", "")
)</f>
        <v/>
      </c>
      <c r="II417" s="46">
        <f>IF($DS417,
IF( AND(DA417&lt;&gt;"", ISERR(_xlfn.NUMBERVALUE(DA417))), "El valor de sanción privada debe ser un número válido. ", "")
)</f>
        <v/>
      </c>
      <c r="IJ417" s="46">
        <f>CONCATENATE(DB417,DC417)&lt;&gt;""</f>
        <v/>
      </c>
      <c r="IK417" s="46">
        <f>IF(AND($DS417,IJ417),
IF(DB417="","Debes escribir la descripción de libranza. ",""),
""
)</f>
        <v/>
      </c>
      <c r="IL417" s="46">
        <f>IF(AND($DS417,IJ417),
IF(DC417="","Debes escribir la cuota libranza. ",
IF(ISERR(_xlfn.NUMBERVALUE(DC417)),"El valor de la cuota libranza debe ser un número válido. ","")
),
""
)</f>
        <v/>
      </c>
      <c r="IM417" s="46">
        <f>IF($DS417,
IF( AND(DD417&lt;&gt;"", ISERR(_xlfn.NUMBERVALUE(DD417))), "El valor de pagos a terceros debe ser un número válido. ", "")
)</f>
        <v/>
      </c>
      <c r="IN417" s="46">
        <f>IF($DS417,
IF( AND(DE417&lt;&gt;"", ISERR(_xlfn.NUMBERVALUE(DE417))), "El valor de anticipos debe ser un número válido. ", "")
)</f>
        <v/>
      </c>
      <c r="IO417" s="46">
        <f>IF($DS417,
IF( AND(DF417&lt;&gt;"", ISERR(_xlfn.NUMBERVALUE(DF417))), "El valor de AFC debe ser un número válido. ", "")
)</f>
        <v/>
      </c>
      <c r="IP417" s="46">
        <f>IF($DS417,
IF( AND(DG417&lt;&gt;"", ISERR(_xlfn.NUMBERVALUE(DG417))), "El valor de rete-fuente debe ser un número válido. ", "")
)</f>
        <v/>
      </c>
      <c r="IQ417" s="46">
        <f>IF($DS417,
IF( AND(DH417&lt;&gt;"", ISERR(_xlfn.NUMBERVALUE(DH417))), "El valor de cooperativa de trabajo debe ser un número válido. ", "")
)</f>
        <v/>
      </c>
      <c r="IR417" s="46">
        <f>IF($DS417,
IF( AND(DI417&lt;&gt;"", ISERR(_xlfn.NUMBERVALUE(DI417))), "El valor de embargo fiscal debe ser un número válido. ", "")
)</f>
        <v/>
      </c>
      <c r="IS417" s="46">
        <f>IF($DS417,
IF( AND(DJ417&lt;&gt;"", ISERR(_xlfn.NUMBERVALUE(DJ417))), "El valor de educación debe ser un número válido. ", "")
)</f>
        <v/>
      </c>
      <c r="IT417" s="46">
        <f>IF($DS417,
IF( AND(DK417&lt;&gt;"", ISERR(_xlfn.NUMBERVALUE(DK417))), "El valor de reintegro debe ser un número válido. ", "")
)</f>
        <v/>
      </c>
      <c r="IU417" s="46">
        <f>IF($DS417,
IF( AND(DL417&lt;&gt;"", ISERR(_xlfn.NUMBERVALUE(DL417))), "El valor de deuda debe ser un número válido. ", "")
)</f>
        <v/>
      </c>
      <c r="IV417" s="46">
        <f>IF($DS417,
IF( AND(DM417&lt;&gt;"", ISERR(_xlfn.NUMBERVALUE(DM417))), "El valor de otras deducciones debe ser un número válido. ", "")
)</f>
        <v/>
      </c>
      <c r="IW417" s="46">
        <f>IF($DS417,
IF(DN417="","Debes escribir el valor de los devengos totales. ",
IF( ISERR(_xlfn.NUMBERVALUE(DN417)), "El valor de los devengos totales debe ser un número válido. ", "")
)
)</f>
        <v/>
      </c>
      <c r="IX417" s="46">
        <f>IF($DS417,
IF(DO417="","Debes escribir el valor de las deducciones totales. ",
IF( ISERR(_xlfn.NUMBERVALUE(DO417)), "El valor de las deducciones totales debe ser un número válido. ", "")
)
)</f>
        <v/>
      </c>
      <c r="IY417" s="46">
        <f>IF($DS417,
IF(DP417="","Debes escribir el valor del salario total. ",
IF( ISERR(_xlfn.NUMBERVALUE(DP417)), "El valor del salario total debe ser un número válido. ", "")
)
)</f>
        <v/>
      </c>
    </row>
    <row r="418">
      <c r="B418" s="48" t="n">
        <v>406</v>
      </c>
      <c r="C418" s="61">
        <f>IF(AND(DS418,DP418&lt;&gt;""),
IF(DQ418="","OK","Error"),
""
)</f>
        <v/>
      </c>
      <c r="D418" s="53" t="n"/>
      <c r="E418" s="52" t="n"/>
      <c r="F418" s="112" t="n"/>
      <c r="G418" s="52" t="n"/>
      <c r="H418" s="53" t="n"/>
      <c r="I418" s="52" t="n"/>
      <c r="J418" s="52" t="n"/>
      <c r="K418" s="53" t="n"/>
      <c r="L418" s="55" t="n"/>
      <c r="M418" s="108" t="n"/>
      <c r="N418" s="56" t="n"/>
      <c r="O418" s="52" t="n"/>
      <c r="P418" s="52" t="n"/>
      <c r="Q418" s="52" t="n"/>
      <c r="R418" s="52" t="n"/>
      <c r="S418" s="52" t="n"/>
      <c r="T418" s="53" t="n"/>
      <c r="U418" s="52" t="n"/>
      <c r="V418" s="52" t="n"/>
      <c r="W418" s="55" t="n"/>
      <c r="X418" s="55" t="n"/>
      <c r="Y418" s="52" t="n"/>
      <c r="Z418" s="55" t="n"/>
      <c r="AA418" s="52" t="n"/>
      <c r="AB418" s="53" t="n"/>
      <c r="AC418" s="53" t="n"/>
      <c r="AD418" s="53" t="n"/>
      <c r="AE418" s="177" t="n"/>
      <c r="AF418" s="113" t="n"/>
      <c r="AG418" s="177" t="n"/>
      <c r="AH418" s="178" t="n"/>
      <c r="AI418" s="178" t="n"/>
      <c r="AJ418" s="178" t="n"/>
      <c r="AK418" s="114" t="n"/>
      <c r="AL418" s="178" t="n"/>
      <c r="AM418" s="114" t="n"/>
      <c r="AN418" s="178" t="n"/>
      <c r="AO418" s="114" t="n"/>
      <c r="AP418" s="178" t="n"/>
      <c r="AQ418" s="114" t="n"/>
      <c r="AR418" s="178" t="n"/>
      <c r="AS418" s="114" t="n"/>
      <c r="AT418" s="178" t="n"/>
      <c r="AU418" s="114" t="n"/>
      <c r="AV418" s="178" t="n"/>
      <c r="AW418" s="114" t="n"/>
      <c r="AX418" s="178" t="n"/>
      <c r="AY418" s="114" t="n"/>
      <c r="AZ418" s="178" t="n"/>
      <c r="BA418" s="114" t="n"/>
      <c r="BB418" s="178" t="n"/>
      <c r="BC418" s="114" t="n"/>
      <c r="BD418" s="178" t="n"/>
      <c r="BE418" s="178" t="n"/>
      <c r="BF418" s="178" t="n"/>
      <c r="BG418" s="59" t="n"/>
      <c r="BH418" s="178" t="n"/>
      <c r="BI418" s="114" t="n"/>
      <c r="BJ418" s="53" t="n"/>
      <c r="BK418" s="178" t="n"/>
      <c r="BL418" s="114" t="n"/>
      <c r="BM418" s="178" t="n"/>
      <c r="BN418" s="114" t="n"/>
      <c r="BO418" s="178" t="n"/>
      <c r="BP418" s="178" t="n"/>
      <c r="BQ418" s="178" t="n"/>
      <c r="BR418" s="178" t="n"/>
      <c r="BS418" s="178" t="n"/>
      <c r="BT418" s="178" t="n"/>
      <c r="BU418" s="178" t="n"/>
      <c r="BV418" s="178" t="n"/>
      <c r="BW418" s="178" t="n"/>
      <c r="BX418" s="178" t="n"/>
      <c r="BY418" s="178" t="n"/>
      <c r="BZ418" s="178" t="n"/>
      <c r="CA418" s="178" t="n"/>
      <c r="CB418" s="178" t="n"/>
      <c r="CC418" s="178" t="n"/>
      <c r="CD418" s="178" t="n"/>
      <c r="CE418" s="178" t="n"/>
      <c r="CF418" s="178" t="n"/>
      <c r="CG418" s="178" t="n"/>
      <c r="CH418" s="178" t="n"/>
      <c r="CI418" s="178" t="n"/>
      <c r="CJ418" s="178" t="n"/>
      <c r="CK418" s="53" t="n"/>
      <c r="CL418" s="178" t="n"/>
      <c r="CM418" s="178" t="n"/>
      <c r="CN418" s="60" t="n"/>
      <c r="CO418" s="177" t="n"/>
      <c r="CP418" s="178" t="n"/>
      <c r="CQ418" s="60" t="n"/>
      <c r="CR418" s="177" t="n"/>
      <c r="CS418" s="178" t="n"/>
      <c r="CT418" s="59" t="n"/>
      <c r="CU418" s="178" t="n"/>
      <c r="CV418" s="59" t="n"/>
      <c r="CW418" s="178" t="n"/>
      <c r="CX418" s="59" t="n"/>
      <c r="CY418" s="178" t="n"/>
      <c r="CZ418" s="178" t="n"/>
      <c r="DA418" s="178" t="n"/>
      <c r="DB418" s="53" t="n"/>
      <c r="DC418" s="178" t="n"/>
      <c r="DD418" s="178" t="n"/>
      <c r="DE418" s="178" t="n"/>
      <c r="DF418" s="178" t="n"/>
      <c r="DG418" s="178" t="n"/>
      <c r="DH418" s="178" t="n"/>
      <c r="DI418" s="178" t="n"/>
      <c r="DJ418" s="178" t="n"/>
      <c r="DK418" s="178" t="n"/>
      <c r="DL418" s="178" t="n"/>
      <c r="DM418" s="178" t="n"/>
      <c r="DN418" s="177" t="n"/>
      <c r="DO418" s="177" t="n"/>
      <c r="DP418" s="177" t="n"/>
      <c r="DQ418" s="76">
        <f>IF(AND(DS418,DP418&lt;&gt;""),
CONCATENATE(DT418,DU418,DV418,DW418,DX418,DY418,DZ418,EA418,EB418,EC418,ED418,EE418,EF418,EG418,EH418,EI418,EJ418,EK418,EL418,EM418,EN418,EO418,EP418,EQ418,ES418,ET418,EU418,EV418,EW418,EX418,EY418,EZ418,FA418,FC418,FD418,FF418,FG418,FI418,FJ418,FL418,FM418,FO418,FP418,FR418,FS418,FU418,FV418,FX418,FY418,GA418,GB418,GD418,GE418,GF418,GH418,GI418,GJ418,GL418,GM418,GN418,GP418,GQ418,GS418,GT418,GU418,GV418,GW418,GX418,GY418,GZ418,HA418,HB418,HC418,HD418,HE418,HF418,HG418,HH418,HI418,HJ418,HK418,HL418,HM418,HN418,HO418,HQ418,HR418,HS418,HT418,HU418,HV418,HW418,HX418,HY418,IA418,IB418,IC418,ID418,IF418,IG418,IH418,II418,IK418,IL418,IM418,IN418,IO418,IP418,IQ418,IR418,IS418,IT418,IU418,IV418,IW418,IX418,IY418,IZ418),
""
)</f>
        <v/>
      </c>
      <c r="DR418" s="53" t="n"/>
      <c r="DS418" s="46">
        <f>CONCATENATE(D418,$E418,$F418,$G418,H418,$I418,$J418,K418,$L418,$M418,N418,$O418,$P418,$Q418,$R418,$S418,T418,$U418,$V418,$W418,$X418,$Y418,$Z418,$AA418,AB418,AC418,AD418,$AE418,$AF418,$AG418,AH418,AI418,AJ418,AK418,AL418,AM418,AN418,AO418,AP418,AQ418,AR418,AS418,AT418,AU418,AV418,AW418,AX418,AY418,AZ418,BA418,BB418,BC418,BD418,BE418,BF418,BG418,BH418,BI418,BJ418,BK418,BL418,BM418,BN418,BO418,BP418,BQ418,BR418,BS418,BT418,BU418,BV418,BW418,BX418,BY418,BZ418,CA418,CB418,CC418,CD418,CE418,CF418,CG418,CH418,CI418,CJ418,CK418,CL418,CM418,$CN418,$CO418,CP418,$CQ418,$CR418,CS418,CT418,CU418,CV418,CW418,CX418,CY418,CZ418,DA418,DB418,DC418,DD418,DE418,DF418,DG418,DH418,DI418,DJ418,DK418,DL418,DM418,$DN418,$DO418,$DP418,DR418)&lt;&gt;""</f>
        <v/>
      </c>
      <c r="DT418" s="46">
        <f>IF(AND($DS418,$E$4&lt;&gt;""),
IF(LEFT($E$4,2) = "1.",
IF(D418&lt;&gt;"","El CUNE sólo se envía en operaciones de novedad o ajuste. ",""),
IF(D418="","Debes escribir un CUNE válido para realizar operaciones de novedad o ajuste. ","")),
""
)</f>
        <v/>
      </c>
      <c r="DU418" s="46">
        <f>IF($DS418,
IF(E418="","Debes seleccionar el tipo de documento del empleado. ",
IF(_xlfn.IFNA(VLOOKUP(E418,TIPO_DE_DOCUMENTO,1,FALSE),-1)=-1,"El tipo de documento no es válido (por favor seleccionarlo de la lista). ","")
)
)</f>
        <v/>
      </c>
      <c r="DV418" s="46">
        <f>IF($DS418,
IF(F418="","Debes escribir el número de documento del empleado. ","")
)</f>
        <v/>
      </c>
      <c r="DW418" s="46">
        <f>IF($DS418,
IF(G418="","Debes escribir el primer nombre del empleado. ","")
)</f>
        <v/>
      </c>
      <c r="DY418" s="46">
        <f>IF($DS418,
IF(I418="","Debes escribir el primer apellido del empleado. ","")
)</f>
        <v/>
      </c>
      <c r="DZ418" s="46">
        <f>IF($DS418,
IF(J418="","Debes escribir el segundo apellido del empleado. ","")
)</f>
        <v/>
      </c>
      <c r="EB418" s="46">
        <f>IF($DS418,
IF(L418="","Debes escribir la fecha de ingreso del empleado. ",
IF(ISERR(DATE(YEAR(L418),MONTH(L418),DAY(L418))), "El valor ingresado en fecha de ingreso no tiene un formato válido. ","")
)
)</f>
        <v/>
      </c>
      <c r="EC418" s="46">
        <f>IF($DS418,
IF(M418="","Debes escribir el tiempo laborado. ",
IF( IFERROR(INT(M418),1.1) &lt;&gt; IFERROR(_xlfn.NUMBERVALUE(M418),1), "El valor de los días trabajados debe ser un número entero. ", "")
)
)</f>
        <v/>
      </c>
      <c r="ED418" s="46">
        <f>IF($DS418,
IF( AND(N418&lt;&gt;"", ISERR(DATE(YEAR(N418),MONTH(N418),DAY(N418))) ), "El valor ingresado en fecha de ingreso no tiene un formato válido. ",
IF( AND(N418&lt;&gt;"", $E$6&lt;&gt;"", DATE(YEAR(N418), MONTH(N418), 1) &lt;&gt; IFERROR(DATE(MID($E$6, 1, 4), MID($E$6, 6, 2),1), "1/1/1900") ), "La fecha de retiro debe estar dentro del período liquidado. ", "")
)
)</f>
        <v/>
      </c>
      <c r="EE418" s="46">
        <f>IF($DS418,
IF(O418="","Debes seleccionar el tipo de trabajador. ",
IF(_xlfn.IFNA(VLOOKUP(O418,TIPO_DE_TRABAJADOR,1,FALSE),-1)=-1,"El tipo de trabajador no es válido (por favor seleccionarlo de la lista). ","")
)
)</f>
        <v/>
      </c>
      <c r="EF418" s="46">
        <f>IF($DS418,
IF(P418="","Debes seleccionar si es un trabajador dependiente pensionado por vejez. ",
IF(_xlfn.IFNA(VLOOKUP(P418,SUBTIPO_DE_TRABAJADOR,1,FALSE),-1)=-1,"El tipo de trabajador dependiente pensionado por vejez no es válido (por favor seleccionarlo de la lista). ","")
)
)</f>
        <v/>
      </c>
      <c r="EG418" s="46">
        <f>IF($DS418,
IF(Q418="","Debes seleccionar el tipo de contrato del trabajador. ",
IF(_xlfn.IFNA(VLOOKUP(Q418,TIPO_DE_CONTRATO,1,FALSE),-1)=-1,"El tipo de contrato del trabajador no es válido (por favor seleccionarlo de la lista). ","")
)
)</f>
        <v/>
      </c>
      <c r="EH418" s="46">
        <f>IF($DS418,
IF(R418="","Debes seleccionar si es un salario integral. ",
IF(_xlfn.IFNA(VLOOKUP(R418,SI_NO,1,FALSE),-1)=-1,"Valor no válido para salario integral (por favor seleccionarlo de la lista). ","")
)
)</f>
        <v/>
      </c>
      <c r="EI418" s="46">
        <f>IF($DS418,
IF(S418="","Debes seleccionar si el trabajador realiza actividades de riesgo. ",
IF(_xlfn.IFNA(VLOOKUP(S418,SI_NO,1,FALSE),-1)=-1,"Valor no válido para actividad de alto riesgo (por favor seleccionarlo de la lista). ","")
)
)</f>
        <v/>
      </c>
      <c r="EK418" s="46">
        <f>IF($DS418,
IF(U418="","Debes escribir el código del municipio de residencia del trabajador. ",
IF(_xlfn.IFNA(VLOOKUP(U418,MUNICIPIO,1,FALSE),-1)=-1,"El municipio de residencia del trabajador es inválido (por favor seleccionarlo de la lista). ","")
)
)</f>
        <v/>
      </c>
      <c r="EL418" s="46">
        <f>IF($DS418,
IF(V418="","Debes escribir el la dirección de residendia del trabajador. ","")
)</f>
        <v/>
      </c>
      <c r="EM418" s="46">
        <f>IF($DS418,
IF(W418="","Debes escribir la fecha de inicio de la liquidación. ",
IF(ISERR(DATE(YEAR(W418),MONTH(W418),DAY(W418))),"El valor ingresado en fecha de inicio de liquidación no tiene un formato válido. ",
IF( AND($E$6&lt;&gt;"", DATE(YEAR(W418), MONTH(W418), 1) &lt;&gt; IFERROR(DATE(MID($E$6, 1, 4), MID($E$6, 6, 2),1), "1/1/1900") ), "La fecha de inicio de la liquidación debe estar dentro del período liquidado. ", "")
)
)
)</f>
        <v/>
      </c>
      <c r="EN418" s="46">
        <f>IF($DS418,
IF(X418="","Debes escribir la fecha de fin de la liquidación. ",
IF(ISERR(DATE(YEAR(X418),MONTH(X418),DAY(X418))),"El valor ingresado en fecha de fin de liquidación no tiene un formato válido. ",
IF( AND($E$6&lt;&gt;"", DATE(YEAR(X418), MONTH(X418), 1) &lt;&gt; IFERROR(DATE(MID($E$6, 1, 4), MID($E$6, 6, 2),1), "1/1/1900") ), "La fecha de fin de la liquidación debe estar dentro del período liquidado. ", "")
)
)
)</f>
        <v/>
      </c>
      <c r="EO418" s="46">
        <f>IF($DS418,
IF(Y418="","Debes escribir la frecuencia de pago del trabajador. ",
IF(_xlfn.IFNA(VLOOKUP(Y418,PERÍODO_DE_NÓMINA,1,FALSE),-1)=-1,"La frecuencia de pago es inválida (por favor seleccionarlo de la lista). ","")
)
)</f>
        <v/>
      </c>
      <c r="EP418" s="46">
        <f>IF($DS418,
IF(Z418="","Debes escribir la fecha de pago. ",
IF(ISERR(DATE(YEAR(Z418),MONTH(Z418),DAY(Z418))), "El valor ingresado en fecha de pago no tiene un formato válido. ","")
)
)</f>
        <v/>
      </c>
      <c r="EQ418" s="46">
        <f>IF($DS418,
IF(AA418="","Debes escribir el medio de pago. ",
IF(_xlfn.IFNA(VLOOKUP(AA418,MEDIOS_DE_PAGO,1,FALSE),-1)=-1,"El medio de pago es inválido (por favor seleccionarlo de la lista). ","")
)
)</f>
        <v/>
      </c>
      <c r="ER418" s="46">
        <f>OR(AA418='Tablas '!$T$4,AA418='Tablas '!$T$7,AA418='Tablas '!$T$8,AA418='Tablas '!$T$11)</f>
        <v/>
      </c>
      <c r="ES418" s="46">
        <f>IF(AND($DS418,ER418),
IF(AB418="","Debes escribir la entidad bancaria. ",""),
""
)</f>
        <v/>
      </c>
      <c r="ET418" s="46">
        <f>IF(AND($DS418,ER418),
IF(AC418="","Debes escribir el tipo de cuenta bancaria. ",
IF(_xlfn.IFNA(VLOOKUP(AC418,TIPO_DE_CUENTA,1,FALSE),-1)=-1,"El tipo de cuenta bancaria es inválida (por favor seleccionarlo de la lista). ","")
),
""
)</f>
        <v/>
      </c>
      <c r="EU418" s="46">
        <f>IF(AND($DS418,ER418),
IF(AD418="","Debes escribir el número de cuenta bancaria. ",""),
""
)</f>
        <v/>
      </c>
      <c r="EV418" s="46">
        <f>IF($DS418,
IF(AE418="","Debes escribir el valor del sueldo básico. ",
IF( ISERR(_xlfn.NUMBERVALUE(AE418)), "El valor del sueldo básico debe ser un número válido. ", "")
)
)</f>
        <v/>
      </c>
      <c r="EW418" s="46">
        <f>IF($DS418,
IF(AF418="","Debes escribir el número de días trabajados. ",
IF( IFERROR(INT(AF418),1.1) &lt;&gt; IFERROR(_xlfn.NUMBERVALUE(AF418),1), "La cantidad de días trabajados debe ser un número entero. ", "")
)
)</f>
        <v/>
      </c>
      <c r="EX418" s="46">
        <f>IF($DS418,
IF(AG418="","Debes escribir el valor del sueldo trabajado. ",
IF( ISERR(_xlfn.NUMBERVALUE(AG418)), "El valor del sueldo trabajado debe ser un número válido. ", "")
)
)</f>
        <v/>
      </c>
      <c r="EY418" s="46">
        <f>IF($DS418,
IF( AND(AH418&lt;&gt;"", ISERR(_xlfn.NUMBERVALUE(AH418))), "El valor del auxilio de transporte debe ser un número válido. ", "")
)</f>
        <v/>
      </c>
      <c r="EZ418" s="46">
        <f>IF($DS418,
IF( AND(AI418&lt;&gt;"", ISERR(_xlfn.NUMBERVALUE(AI418))), "El valor de viáticos salariales debe ser un número válido. ", "")
)</f>
        <v/>
      </c>
      <c r="FA418" s="46">
        <f>IF($DS418,
IF( AND(AJ418&lt;&gt;"", ISERR(_xlfn.NUMBERVALUE(AJ418))), "El valor de viáticos NO salariales debe ser un número válido. ", "")
)</f>
        <v/>
      </c>
      <c r="FB418" s="46">
        <f>CONCATENATE(AK418,AL418)&lt;&gt;""</f>
        <v/>
      </c>
      <c r="FC418" s="46">
        <f>IF(AND($DS418,FB418),
IF(AK418="","Debes escribir el número de horas extras diurnas. ",
IF( IFERROR(INT(AK418),1.1) &lt;&gt; IFERROR(_xlfn.NUMBERVALUE(AK418),1), "La cantidad de horas extras diurnas debe ser un número entero. ", "")
),
""
)</f>
        <v/>
      </c>
      <c r="FD418" s="46">
        <f>IF(AND($DS418,FB418),
IF(AL418="","Debes escribir el valor de las horas extras diurnas. ",
IF( ISERR(_xlfn.NUMBERVALUE(AL418)), "El valor de las horas extras duirnas debe ser un número válido. ", "")
),
""
)</f>
        <v/>
      </c>
      <c r="FE418" s="46">
        <f>CONCATENATE(AM418,AN418)&lt;&gt;""</f>
        <v/>
      </c>
      <c r="FF418" s="46">
        <f>IF(AND($DS418,FE418),
IF(AM418="","Debes escribir el número de horas extras nocturnas. ",
IF( IFERROR(INT(AM418),1.1) &lt;&gt; IFERROR(_xlfn.NUMBERVALUE(AM418),1), "La cantidad de horas extras nocturnas debe ser un número entero. ", "")
),
""
)</f>
        <v/>
      </c>
      <c r="FG418" s="46">
        <f>IF(AND($DS418,FE418),
IF(AN418="","Debes escribir el valor de las horas extras nocturnas. ",
IF( ISERR(_xlfn.NUMBERVALUE(AN418)), "El valor de las horas extras nocturnas debe ser un número válido. ", "")
),
""
)</f>
        <v/>
      </c>
      <c r="FH418" s="46">
        <f>CONCATENATE(AO418,AP418)&lt;&gt;""</f>
        <v/>
      </c>
      <c r="FI418" s="46">
        <f>IF(AND($DS418,FH418),
IF(AO418="","Debes escribir el número de horas extras diurnas dominicales y festivas. ",
IF( IFERROR(INT(AO418),1.1) &lt;&gt; IFERROR(_xlfn.NUMBERVALUE(AO418),1), "La cantidad de horas extras diurnas dominicales y festivas debe ser un número entero. ", "")
),
""
)</f>
        <v/>
      </c>
      <c r="FJ418" s="46">
        <f>IF(AND($DS418,FH418),
IF(AP418="","Debes escribir el valor de las horas extras diurnas dominicales y festivas. ",
IF( ISERR(_xlfn.NUMBERVALUE(AP418)), "El valor de las horas extras diurnas dominicales y festivas debe ser un número válido. ", "")
),
""
)</f>
        <v/>
      </c>
      <c r="FK418" s="46">
        <f>CONCATENATE(AQ418,AR418)&lt;&gt;""</f>
        <v/>
      </c>
      <c r="FL418" s="46">
        <f>IF(AND($DS418,FK418),
IF(AQ418="","Debes escribir el número de horas extras nocturnas dominicales y festivas. ",
IF( IFERROR(INT(AQ418),1.1) &lt;&gt; IFERROR(_xlfn.NUMBERVALUE(AQ418),1), "La cantidad de horas extras nocturnas dominicales y festivas debe ser un número entero. ", "")
),
""
)</f>
        <v/>
      </c>
      <c r="FM418" s="46">
        <f>IF(AND($DS418,FK418),
IF(AR418="","Debes escribir el valor de las horas extras nocturnas dominicales y festivas. ",
IF( ISERR(_xlfn.NUMBERVALUE(AR418)), "El valor de las horas extras nocturnas dominicales y festivas debe ser un número válido. ", "")
),
""
)</f>
        <v/>
      </c>
      <c r="FN418" s="46">
        <f>CONCATENATE(AS418,AT418)&lt;&gt;""</f>
        <v/>
      </c>
      <c r="FO418" s="46">
        <f>IF(AND($DS418,FN418),
IF(AS418="","Debes escribir el número de horas recargo nocturno. ",
IF( IFERROR(INT(AS418),1.1) &lt;&gt; IFERROR(_xlfn.NUMBERVALUE(AS418),1), "La cantidad de horas recargo nocturno debe ser un número entero. ", "")
),
""
)</f>
        <v/>
      </c>
      <c r="FP418" s="46">
        <f>IF(AND($DS418,FN418),
IF(AT418="","Debes escribir el valor de las horas recargo nocturno. ",
IF( ISERR(_xlfn.NUMBERVALUE(AT418)), "El valor de las horas recargo nocturno debe ser un número válido. ", "")
),
""
)</f>
        <v/>
      </c>
      <c r="FQ418" s="46">
        <f>CONCATENATE(AU418,AV418)&lt;&gt;""</f>
        <v/>
      </c>
      <c r="FR418" s="46">
        <f>IF(AND($DS418,FQ418),
IF(AU418="","Debes escribir el número de horas recargo diurno dominical y festivo. ",
IF( IFERROR(INT(AU418),1.1) &lt;&gt; IFERROR(_xlfn.NUMBERVALUE(AU418),1), "La cantidad de horas recargo diurno dominical y festivo debe ser un número entero. ", "")
),
""
)</f>
        <v/>
      </c>
      <c r="FS418" s="46">
        <f>IF(AND($DS418,FQ418),
IF(AV418="","Debes escribir el valor de las horas recargo diurno dominical y festivo. ",
IF( ISERR(_xlfn.NUMBERVALUE(AV418)), "El valor de las horas recargo diurno dominical y festivo debe ser un número válido. ", "")
),
""
)</f>
        <v/>
      </c>
      <c r="FT418" s="46">
        <f>CONCATENATE(AW418,AX418)&lt;&gt;""</f>
        <v/>
      </c>
      <c r="FU418" s="46">
        <f>IF(AND($DS418,FT418),
IF(AW418="","Debes escribir el número de horas recargo nocturno dominical y festivo. ",
IF( IFERROR(INT(AW418),1.1) &lt;&gt; IFERROR(_xlfn.NUMBERVALUE(AW418),1), "La cantidad de horas recargo nocturno dominical y festivo debe ser un número entero. ", "")
),
""
)</f>
        <v/>
      </c>
      <c r="FV418" s="46">
        <f>IF(AND($DS418,FT418),
IF(AX418="","Debes escribir el valor de las horas recargo nocturno dominical y festivo. ",
IF( ISERR(_xlfn.NUMBERVALUE(AX418)), "El valor de las horas recargo nocturno dominical y festivo debe ser un número válido. ", "")
),
""
)</f>
        <v/>
      </c>
      <c r="FW418" s="46">
        <f>CONCATENATE(AY418,AZ418)&lt;&gt;""</f>
        <v/>
      </c>
      <c r="FX418" s="46">
        <f>IF(AND($DS418,FW418),
IF(AY418="","Debes escribir el número de días de vacaciones comunes. ",
IF( IFERROR(INT(AY418),1.1) &lt;&gt; IFERROR(_xlfn.NUMBERVALUE(AY418),1), "La cantidad de días de vacaciones comunes debe ser un número entero. ", "")
),
""
)</f>
        <v/>
      </c>
      <c r="FY418" s="46">
        <f>IF(AND($DS418,FW418),
IF(AZ418="","Debes escribir el valor de las vacaciones comunes. ",
IF( ISERR(_xlfn.NUMBERVALUE(AZ418)), "El valor de las vacaciones comunes debe ser un número válido. ", "")
),
""
)</f>
        <v/>
      </c>
      <c r="FZ418" s="46">
        <f>CONCATENATE(BA418,BB418)&lt;&gt;""</f>
        <v/>
      </c>
      <c r="GA418" s="46">
        <f>IF(AND($DS418,FZ418),
IF(BA418="","Debes escribir el número de días de vacaciones compensadas. ",
IF( IFERROR(INT(BA418),1.1) &lt;&gt; IFERROR(_xlfn.NUMBERVALUE(BA418),1), "La cantidad de días de vacaciones compensadas debe ser un número entero. ", "")
),
""
)</f>
        <v/>
      </c>
      <c r="GB418" s="46">
        <f>IF(AND($DS418,FZ418),
IF(BB418="","Debes escribir el valor de las vacaciones compensadas. ",
IF( ISERR(_xlfn.NUMBERVALUE(BB418)), "El valor de las vacaciones compensadas debe ser un número válido. ", "")
),
""
)</f>
        <v/>
      </c>
      <c r="GC418" s="46">
        <f>CONCATENATE(BC418,BD418)&lt;&gt;""</f>
        <v/>
      </c>
      <c r="GD418" s="46">
        <f>IF(AND($DS418,GC418),
IF(BC418="","Debes escribir el número de días de prima salarial. ",
IF( IFERROR(INT(BC418),1.1) &lt;&gt; IFERROR(_xlfn.NUMBERVALUE(BC418),1), "La cantidad de días de prima salarial debe ser un número entero. ", "")
),
""
)</f>
        <v/>
      </c>
      <c r="GE418" s="46">
        <f>IF(AND($DS418,GC418),
IF(BD418="","Debes escribir el valor de los días de prima salarial. ",
IF( ISERR(_xlfn.NUMBERVALUE(BD418)), "El valor de los días de prima salarial debe ser un número válido. ", "")
),
""
)</f>
        <v/>
      </c>
      <c r="GF418" s="46">
        <f>IF($DS418,
IF( AND(BE418&lt;&gt;"", ISERR(_xlfn.NUMBERVALUE(BE418))), "El valor de la prima NO saliarial debe ser un número válido. ", "")
)</f>
        <v/>
      </c>
      <c r="GG418" s="46">
        <f>CONCATENATE(BF418,BG418,BH418)&lt;&gt;""</f>
        <v/>
      </c>
      <c r="GH418" s="46">
        <f>IF(AND($DS418,GG418),
IF(BF418="","Debes escribir el valor de las cesantías. ",
IF( ISERR(_xlfn.NUMBERVALUE(BF418)), "El valor de las cesantías debe ser un número válido. ", "")
),
""
)</f>
        <v/>
      </c>
      <c r="GI418" s="46">
        <f>IF(AND($DS418,GG418),
IF(BG418="","Debes escribir el % de cesantías. ",
IF( ISERR(_xlfn.NUMBERVALUE(BG418)), "El % de cesantías debe ser un número válido. ", "")
),
""
)</f>
        <v/>
      </c>
      <c r="GJ418" s="46">
        <f>IF(AND($DS418,GG418),
IF(BH418="","Debes escribir el valor de intereses de cesantías. ",
IF( ISERR(_xlfn.NUMBERVALUE(BH418)), "El valor de intereses de cesantías debe ser un número válido. ", "")
),
""
)</f>
        <v/>
      </c>
      <c r="GK418" s="46">
        <f>CONCATENATE(BI418,BJ418,BK418)&lt;&gt;""</f>
        <v/>
      </c>
      <c r="GL418" s="46">
        <f>IF(AND($DS418,GK418),
IF(BI418="","Debes escribir el número de días de incapacidad. ",
IF( IFERROR(INT(BI418),1.1) &lt;&gt; IFERROR(_xlfn.NUMBERVALUE(BI418),1), "La cantidad de días de incapacidad debe ser un número entero. ", "")
),
""
)</f>
        <v/>
      </c>
      <c r="GM418" s="46">
        <f>IF(AND($DS418,GK418),
IF(BJ418="","Debes escribir el tipo de incapacidad. ",
IF(_xlfn.IFNA(VLOOKUP(BJ418,TIPO_DE_INCAPACIDAD,1,FALSE),-1)=-1,"El tipo de incapacidad es inválida (por favor seleccionarlo de la lista). ","")
),
""
)</f>
        <v/>
      </c>
      <c r="GN418" s="46">
        <f>IF(AND($DS418,GK418),
IF(BK418="","Debes escribir el valor de la incapacidad. ",
IF( ISERR(_xlfn.NUMBERVALUE(BK418)), "El valor de la incapacidad debe ser un número válido. ", "")
),
""
)</f>
        <v/>
      </c>
      <c r="GO418" s="46">
        <f>CONCATENATE(BL418,BM418)&lt;&gt;""</f>
        <v/>
      </c>
      <c r="GP418" s="46">
        <f>IF(AND($DS418,GO418),
IF(BL418="","Debes escribir el número de días de licencia de maternidad o paternidad. ",
IF( IFERROR(INT(BL418),1.1) &lt;&gt; IFERROR(_xlfn.NUMBERVALUE(BL418),1), "La cantidad de días de licencia de maternidad o paternidad debe ser un número entero. ", "")
),
""
)</f>
        <v/>
      </c>
      <c r="GQ418" s="46">
        <f>IF(AND($DS418,GO418),
IF(BM418="","Debes escribir el valor de la licencia de maternidad o paternidad. ",
IF( ISERR(_xlfn.NUMBERVALUE(BM418)), "El valor de la licencia de maternidad o paternidad debe ser un número válido. ", "")
),
""
)</f>
        <v/>
      </c>
      <c r="GR418" s="46">
        <f>CONCATENATE(BN418,BO418)&lt;&gt;""</f>
        <v/>
      </c>
      <c r="GS418" s="46">
        <f>IF(AND($DS418,GR418),
IF(BN418="","Debes escribir el número de días de licencia remunerada. ",
IF( IFERROR(INT(BN418),1.1) &lt;&gt; IFERROR(_xlfn.NUMBERVALUE(BN418),1), "La cantidad de días de licencia remunerada debe ser un número entero. ", "")
),
""
)</f>
        <v/>
      </c>
      <c r="GT418" s="46">
        <f>IF(AND($DS418,GR418),
IF(BO418="","Debes escribir el valor de la licencia remunerada. ",
IF( ISERR(_xlfn.NUMBERVALUE(BO418)), "El valor de la licencia remunerada debe ser un número válido. ", "")
),
""
)</f>
        <v/>
      </c>
      <c r="GU418" s="46">
        <f>IF($DS418,
IF( AND(BP418&lt;&gt;"", ISERR(_xlfn.NUMBERVALUE(BP418))), "El valor de la licencia NO remunerada debe ser un número válido. ", "")
)</f>
        <v/>
      </c>
      <c r="GV418" s="46">
        <f>IF($DS418,
IF( AND(BQ418&lt;&gt;"", ISERR(_xlfn.NUMBERVALUE(BQ418))), "El valor de auxilios salariales debe ser un número válido. ", "")
)</f>
        <v/>
      </c>
      <c r="GW418" s="46">
        <f>IF($DS418,
IF( AND(BR418&lt;&gt;"", ISERR(_xlfn.NUMBERVALUE(BR418))), "El valor de auxilios NO salariales debe ser un número válido. ", "")
)</f>
        <v/>
      </c>
      <c r="GX418" s="46">
        <f>IF($DS418,
IF( AND(BS418&lt;&gt;"", ISERR(_xlfn.NUMBERVALUE(BS418))), "El valor de bonos salariales debe ser un número válido. ", "")
)</f>
        <v/>
      </c>
      <c r="GY418" s="46">
        <f>IF($DS418,
IF( AND(BT418&lt;&gt;"", ISERR(_xlfn.NUMBERVALUE(BT418))), "El valor de bonos NO salariales debe ser un número válido. ", "")
)</f>
        <v/>
      </c>
      <c r="GZ418" s="46">
        <f>IF($DS418,
IF( AND(BU418&lt;&gt;"", ISERR(_xlfn.NUMBERVALUE(BU418))), "El valor de bonos salariales de alimentación debe ser un número válido. ", "")
)</f>
        <v/>
      </c>
      <c r="HA418" s="46">
        <f>IF($DS418,
IF( AND(BV418&lt;&gt;"", ISERR(_xlfn.NUMBERVALUE(BV418))), "El valor de bonos NO salariales de alimentación debe ser un número válido. ", "")
)</f>
        <v/>
      </c>
      <c r="HB418" s="46">
        <f>IF($DS418,
IF( AND(BW418&lt;&gt;"", ISERR(_xlfn.NUMBERVALUE(BW418))), "El valor de bonificaciones salariales debe ser un número válido. ", "")
)</f>
        <v/>
      </c>
      <c r="HC418" s="46">
        <f>IF($DS418,
IF( AND(BX418&lt;&gt;"", ISERR(_xlfn.NUMBERVALUE(BX418))), "El valor de bonificaciones NO salariales debe ser un número válido. ", "")
)</f>
        <v/>
      </c>
      <c r="HD418" s="46">
        <f>IF($DS418,
IF( AND(BY418&lt;&gt;"", ISERR(_xlfn.NUMBERVALUE(BY418))), "El valor de compensaciones ordinarias debe ser un número válido. ", "")
)</f>
        <v/>
      </c>
      <c r="HE418" s="46">
        <f>IF($DS418,
IF( AND(BZ418&lt;&gt;"", ISERR(_xlfn.NUMBERVALUE(BZ418))), "El valor de compensaciones extraordinarias debe ser un número válido. ", "")
)</f>
        <v/>
      </c>
      <c r="HF418" s="46">
        <f>IF($DS418,
IF( AND(CA418&lt;&gt;"", ISERR(_xlfn.NUMBERVALUE(CA418))), "El valor de comisiones debe ser un número válido. ", "")
)</f>
        <v/>
      </c>
      <c r="HG418" s="46">
        <f>IF($DS418,
IF( AND(CB418&lt;&gt;"", ISERR(_xlfn.NUMBERVALUE(CB418))), "El valor de ausencia por huega debe ser un número válido. ", "")
)</f>
        <v/>
      </c>
      <c r="HH418" s="46">
        <f>IF($DS418,
IF( AND(CC418&lt;&gt;"", ISERR(_xlfn.NUMBERVALUE(CC418))), "El valor de anticipos debe ser un número válido. ", "")
)</f>
        <v/>
      </c>
      <c r="HI418" s="46">
        <f>IF($DS418,
IF( AND(CD418&lt;&gt;"", ISERR(_xlfn.NUMBERVALUE(CD418))), "El valor de pagos a terceros debe ser un número válido. ", "")
)</f>
        <v/>
      </c>
      <c r="HJ418" s="46">
        <f>IF($DS418,
IF( AND(CE418&lt;&gt;"", ISERR(_xlfn.NUMBERVALUE(CE418))), "El valor de dotación debe ser un número válido. ", "")
)</f>
        <v/>
      </c>
      <c r="HK418" s="46">
        <f>IF($DS418,
IF( AND(CF418&lt;&gt;"", ISERR(_xlfn.NUMBERVALUE(CF418))), "El valor de apoyo sostenibilidad debe ser un número válido. ", "")
)</f>
        <v/>
      </c>
      <c r="HL418" s="46">
        <f>IF($DS418,
IF( AND(CG418&lt;&gt;"", ISERR(_xlfn.NUMBERVALUE(CG418))), "El valor de teletrabajo debe ser un número válido. ", "")
)</f>
        <v/>
      </c>
      <c r="HM418" s="46">
        <f>IF($DS418,
IF( AND(CH418&lt;&gt;"", ISERR(_xlfn.NUMBERVALUE(CH418))), "El valor de bonificación de retiro debe ser un número válido. ", "")
)</f>
        <v/>
      </c>
      <c r="HN418" s="46">
        <f>IF($DS418,
IF( AND(CI418&lt;&gt;"", ISERR(_xlfn.NUMBERVALUE(CI418))), "El valor de indemnización de retiro debe ser un número válido. ", "")
)</f>
        <v/>
      </c>
      <c r="HO418" s="46">
        <f>IF($DS418,
IF( AND(CJ418&lt;&gt;"", ISERR(_xlfn.NUMBERVALUE(CJ418))), "El valor de reintegros debe ser un número válido. ", "")
)</f>
        <v/>
      </c>
      <c r="HP418" s="46">
        <f>CONCATENATE(CK418,CL418,CM418)&lt;&gt;""</f>
        <v/>
      </c>
      <c r="HQ418" s="46">
        <f>IF(AND($DS418,HP418),
IF(CK418="","Debes escribir la descripción de otro concepto no categorizado. ",""),
""
)</f>
        <v/>
      </c>
      <c r="HR418" s="46">
        <f>IF(AND($DS418,HP418),
IF(CONCATENATE(CL418,CM418)="","Debes escribir al menos un valor de concepto no categorizado (salarial o no salarial). ",
IF(ISERR(_xlfn.NUMBERVALUE(CL418)),"El valor salarial concepto no categorizado debe ser un número válido. ","")
),
""
)</f>
        <v/>
      </c>
      <c r="HS418" s="46">
        <f>IF(AND($DS418,HP418),
IF(CONCATENATE(CL418,CM418)="","Debes escribir al menos un valor de concepto no categorizado (salarial o no salarial). ",
IF(ISERR(_xlfn.NUMBERVALUE(CM418)),"El valor NO salarial concepto no categorizado debe ser un número válido. ","")
),
""
)</f>
        <v/>
      </c>
      <c r="HT418" s="46">
        <f>IF($DS418,
IF(CN418="","Debes escribir el porcentaje del aporte a salud. ",
IF( ISERR(_xlfn.NUMBERVALUE(CN418)), "El valor del porcentaje del aporte a salud debe ser un número válido. ", "")
)
)</f>
        <v/>
      </c>
      <c r="HU418" s="46">
        <f>IF($DS418,
IF(CO418="","Debes escribir el valor del aporte a salud. ",
IF( ISERR(_xlfn.NUMBERVALUE(CO418)), "El valor del aporte a salud debe ser un número válido. ", "")
)
)</f>
        <v/>
      </c>
      <c r="HV418" s="46">
        <f>IF($DS418,
IF( AND(CP418&lt;&gt;"", ISERR(_xlfn.NUMBERVALUE(CP418))), "El valor plan complementario debe ser un número válido. ", "")
)</f>
        <v/>
      </c>
      <c r="HW418" s="46">
        <f>IF($DS418,
IF(CQ418="","Debes escribir el porcentaje del aporte a pensión. ",
IF( ISERR(_xlfn.NUMBERVALUE(CQ418)), "El valor del porcentaje del aporte a pensión debe ser un número válido. ", "")
)
)</f>
        <v/>
      </c>
      <c r="HX418" s="46">
        <f>IF($DS418,
IF(CR418="","Debes escribir el valor del aporte a pensión. ",
IF( ISERR(_xlfn.NUMBERVALUE(CR418)), "El valor del aporte a salud debe ser un número válido. ", "")
)
)</f>
        <v/>
      </c>
      <c r="HY418" s="46">
        <f>IF($DS418,
IF( AND(CS418&lt;&gt;"", ISERR(_xlfn.NUMBERVALUE(CS418))), "El valor pensión voluntaria debe ser un número válido. ", "")
)</f>
        <v/>
      </c>
      <c r="HZ418" s="46">
        <f>CONCATENATE(CT418,CU418,CV418,CW418)&lt;&gt;""</f>
        <v/>
      </c>
      <c r="IA418" s="46">
        <f>IF(AND($DS418,HZ418),
IF(CT418="","Debes escribir el % del fondo de seguridad pensional. ",
IF( ISERR(_xlfn.NUMBERVALUE(CT418)), "El % del fondo de seguridad debe ser un número válido. ", "")
),
""
)</f>
        <v/>
      </c>
      <c r="IB418" s="46">
        <f>IF(AND($DS418,HZ418),
IF(CU418="","Debes escribir el valor del aporte al fondo de solidaridad pensional. ",
IF( ISERR(_xlfn.NUMBERVALUE(CU418)), "El valor del aporte al fondo de solidaridad pensional debe ser un número válido. ", "")
),
""
)</f>
        <v/>
      </c>
      <c r="IC418" s="46">
        <f>IF(AND($DS418,HZ418),
IF(CV418="","Debes escribir el % del fondo de subsistencia. ",
IF( ISERR(_xlfn.NUMBERVALUE(CV418)), "El % del fondo de subsistencia debe ser un número válido. ", "")
),
""
)</f>
        <v/>
      </c>
      <c r="ID418" s="46">
        <f>IF(AND($DS418,HZ418),
IF(CW418="","Debes escribir el valor del fondo de subsistencia. ",
IF( ISERR(_xlfn.NUMBERVALUE(CW418)), "El valor del fondo de subsistencia debe ser un número válido. ", "")
),
""
)</f>
        <v/>
      </c>
      <c r="IE418" s="46">
        <f>CONCATENATE(CX418,CY418)&lt;&gt;""</f>
        <v/>
      </c>
      <c r="IF418" s="46">
        <f>IF(AND($DS418,IE418),
IF(CX418="","Debes escribir el % de sindicato. ",
IF( ISERR(_xlfn.NUMBERVALUE(CX418)), "El % de sindicato debe ser un número válido. ", "")
),
""
)</f>
        <v/>
      </c>
      <c r="IG418" s="46">
        <f>IF(AND($DS418,IE418),
IF(CY418="","Debes escribir el valor del sindicato. ",
IF( ISERR(_xlfn.NUMBERVALUE(CY418)), "El valor del sindicato debe ser un número válido. ", "")
),
""
)</f>
        <v/>
      </c>
      <c r="IH418" s="46">
        <f>IF($DS418,
IF( AND(CZ418&lt;&gt;"", ISERR(_xlfn.NUMBERVALUE(CZ418))), "El valor de sanción pública debe ser un número válido. ", "")
)</f>
        <v/>
      </c>
      <c r="II418" s="46">
        <f>IF($DS418,
IF( AND(DA418&lt;&gt;"", ISERR(_xlfn.NUMBERVALUE(DA418))), "El valor de sanción privada debe ser un número válido. ", "")
)</f>
        <v/>
      </c>
      <c r="IJ418" s="46">
        <f>CONCATENATE(DB418,DC418)&lt;&gt;""</f>
        <v/>
      </c>
      <c r="IK418" s="46">
        <f>IF(AND($DS418,IJ418),
IF(DB418="","Debes escribir la descripción de libranza. ",""),
""
)</f>
        <v/>
      </c>
      <c r="IL418" s="46">
        <f>IF(AND($DS418,IJ418),
IF(DC418="","Debes escribir la cuota libranza. ",
IF(ISERR(_xlfn.NUMBERVALUE(DC418)),"El valor de la cuota libranza debe ser un número válido. ","")
),
""
)</f>
        <v/>
      </c>
      <c r="IM418" s="46">
        <f>IF($DS418,
IF( AND(DD418&lt;&gt;"", ISERR(_xlfn.NUMBERVALUE(DD418))), "El valor de pagos a terceros debe ser un número válido. ", "")
)</f>
        <v/>
      </c>
      <c r="IN418" s="46">
        <f>IF($DS418,
IF( AND(DE418&lt;&gt;"", ISERR(_xlfn.NUMBERVALUE(DE418))), "El valor de anticipos debe ser un número válido. ", "")
)</f>
        <v/>
      </c>
      <c r="IO418" s="46">
        <f>IF($DS418,
IF( AND(DF418&lt;&gt;"", ISERR(_xlfn.NUMBERVALUE(DF418))), "El valor de AFC debe ser un número válido. ", "")
)</f>
        <v/>
      </c>
      <c r="IP418" s="46">
        <f>IF($DS418,
IF( AND(DG418&lt;&gt;"", ISERR(_xlfn.NUMBERVALUE(DG418))), "El valor de rete-fuente debe ser un número válido. ", "")
)</f>
        <v/>
      </c>
      <c r="IQ418" s="46">
        <f>IF($DS418,
IF( AND(DH418&lt;&gt;"", ISERR(_xlfn.NUMBERVALUE(DH418))), "El valor de cooperativa de trabajo debe ser un número válido. ", "")
)</f>
        <v/>
      </c>
      <c r="IR418" s="46">
        <f>IF($DS418,
IF( AND(DI418&lt;&gt;"", ISERR(_xlfn.NUMBERVALUE(DI418))), "El valor de embargo fiscal debe ser un número válido. ", "")
)</f>
        <v/>
      </c>
      <c r="IS418" s="46">
        <f>IF($DS418,
IF( AND(DJ418&lt;&gt;"", ISERR(_xlfn.NUMBERVALUE(DJ418))), "El valor de educación debe ser un número válido. ", "")
)</f>
        <v/>
      </c>
      <c r="IT418" s="46">
        <f>IF($DS418,
IF( AND(DK418&lt;&gt;"", ISERR(_xlfn.NUMBERVALUE(DK418))), "El valor de reintegro debe ser un número válido. ", "")
)</f>
        <v/>
      </c>
      <c r="IU418" s="46">
        <f>IF($DS418,
IF( AND(DL418&lt;&gt;"", ISERR(_xlfn.NUMBERVALUE(DL418))), "El valor de deuda debe ser un número válido. ", "")
)</f>
        <v/>
      </c>
      <c r="IV418" s="46">
        <f>IF($DS418,
IF( AND(DM418&lt;&gt;"", ISERR(_xlfn.NUMBERVALUE(DM418))), "El valor de otras deducciones debe ser un número válido. ", "")
)</f>
        <v/>
      </c>
      <c r="IW418" s="46">
        <f>IF($DS418,
IF(DN418="","Debes escribir el valor de los devengos totales. ",
IF( ISERR(_xlfn.NUMBERVALUE(DN418)), "El valor de los devengos totales debe ser un número válido. ", "")
)
)</f>
        <v/>
      </c>
      <c r="IX418" s="46">
        <f>IF($DS418,
IF(DO418="","Debes escribir el valor de las deducciones totales. ",
IF( ISERR(_xlfn.NUMBERVALUE(DO418)), "El valor de las deducciones totales debe ser un número válido. ", "")
)
)</f>
        <v/>
      </c>
      <c r="IY418" s="46">
        <f>IF($DS418,
IF(DP418="","Debes escribir el valor del salario total. ",
IF( ISERR(_xlfn.NUMBERVALUE(DP418)), "El valor del salario total debe ser un número válido. ", "")
)
)</f>
        <v/>
      </c>
    </row>
    <row r="419">
      <c r="B419" s="48" t="n">
        <v>407</v>
      </c>
      <c r="C419" s="61">
        <f>IF(AND(DS419,DP419&lt;&gt;""),
IF(DQ419="","OK","Error"),
""
)</f>
        <v/>
      </c>
      <c r="D419" s="53" t="n"/>
      <c r="E419" s="52" t="n"/>
      <c r="F419" s="112" t="n"/>
      <c r="G419" s="52" t="n"/>
      <c r="H419" s="53" t="n"/>
      <c r="I419" s="52" t="n"/>
      <c r="J419" s="52" t="n"/>
      <c r="K419" s="53" t="n"/>
      <c r="L419" s="55" t="n"/>
      <c r="M419" s="108" t="n"/>
      <c r="N419" s="56" t="n"/>
      <c r="O419" s="52" t="n"/>
      <c r="P419" s="52" t="n"/>
      <c r="Q419" s="52" t="n"/>
      <c r="R419" s="52" t="n"/>
      <c r="S419" s="52" t="n"/>
      <c r="T419" s="53" t="n"/>
      <c r="U419" s="52" t="n"/>
      <c r="V419" s="52" t="n"/>
      <c r="W419" s="55" t="n"/>
      <c r="X419" s="55" t="n"/>
      <c r="Y419" s="52" t="n"/>
      <c r="Z419" s="55" t="n"/>
      <c r="AA419" s="52" t="n"/>
      <c r="AB419" s="53" t="n"/>
      <c r="AC419" s="53" t="n"/>
      <c r="AD419" s="53" t="n"/>
      <c r="AE419" s="177" t="n"/>
      <c r="AF419" s="113" t="n"/>
      <c r="AG419" s="177" t="n"/>
      <c r="AH419" s="178" t="n"/>
      <c r="AI419" s="178" t="n"/>
      <c r="AJ419" s="178" t="n"/>
      <c r="AK419" s="114" t="n"/>
      <c r="AL419" s="178" t="n"/>
      <c r="AM419" s="114" t="n"/>
      <c r="AN419" s="178" t="n"/>
      <c r="AO419" s="114" t="n"/>
      <c r="AP419" s="178" t="n"/>
      <c r="AQ419" s="114" t="n"/>
      <c r="AR419" s="178" t="n"/>
      <c r="AS419" s="114" t="n"/>
      <c r="AT419" s="178" t="n"/>
      <c r="AU419" s="114" t="n"/>
      <c r="AV419" s="178" t="n"/>
      <c r="AW419" s="114" t="n"/>
      <c r="AX419" s="178" t="n"/>
      <c r="AY419" s="114" t="n"/>
      <c r="AZ419" s="178" t="n"/>
      <c r="BA419" s="114" t="n"/>
      <c r="BB419" s="178" t="n"/>
      <c r="BC419" s="114" t="n"/>
      <c r="BD419" s="178" t="n"/>
      <c r="BE419" s="178" t="n"/>
      <c r="BF419" s="178" t="n"/>
      <c r="BG419" s="59" t="n"/>
      <c r="BH419" s="178" t="n"/>
      <c r="BI419" s="114" t="n"/>
      <c r="BJ419" s="53" t="n"/>
      <c r="BK419" s="178" t="n"/>
      <c r="BL419" s="114" t="n"/>
      <c r="BM419" s="178" t="n"/>
      <c r="BN419" s="114" t="n"/>
      <c r="BO419" s="178" t="n"/>
      <c r="BP419" s="178" t="n"/>
      <c r="BQ419" s="178" t="n"/>
      <c r="BR419" s="178" t="n"/>
      <c r="BS419" s="178" t="n"/>
      <c r="BT419" s="178" t="n"/>
      <c r="BU419" s="178" t="n"/>
      <c r="BV419" s="178" t="n"/>
      <c r="BW419" s="178" t="n"/>
      <c r="BX419" s="178" t="n"/>
      <c r="BY419" s="178" t="n"/>
      <c r="BZ419" s="178" t="n"/>
      <c r="CA419" s="178" t="n"/>
      <c r="CB419" s="178" t="n"/>
      <c r="CC419" s="178" t="n"/>
      <c r="CD419" s="178" t="n"/>
      <c r="CE419" s="178" t="n"/>
      <c r="CF419" s="178" t="n"/>
      <c r="CG419" s="178" t="n"/>
      <c r="CH419" s="178" t="n"/>
      <c r="CI419" s="178" t="n"/>
      <c r="CJ419" s="178" t="n"/>
      <c r="CK419" s="53" t="n"/>
      <c r="CL419" s="178" t="n"/>
      <c r="CM419" s="178" t="n"/>
      <c r="CN419" s="60" t="n"/>
      <c r="CO419" s="177" t="n"/>
      <c r="CP419" s="178" t="n"/>
      <c r="CQ419" s="60" t="n"/>
      <c r="CR419" s="177" t="n"/>
      <c r="CS419" s="178" t="n"/>
      <c r="CT419" s="59" t="n"/>
      <c r="CU419" s="178" t="n"/>
      <c r="CV419" s="59" t="n"/>
      <c r="CW419" s="178" t="n"/>
      <c r="CX419" s="59" t="n"/>
      <c r="CY419" s="178" t="n"/>
      <c r="CZ419" s="178" t="n"/>
      <c r="DA419" s="178" t="n"/>
      <c r="DB419" s="53" t="n"/>
      <c r="DC419" s="178" t="n"/>
      <c r="DD419" s="178" t="n"/>
      <c r="DE419" s="178" t="n"/>
      <c r="DF419" s="178" t="n"/>
      <c r="DG419" s="178" t="n"/>
      <c r="DH419" s="178" t="n"/>
      <c r="DI419" s="178" t="n"/>
      <c r="DJ419" s="178" t="n"/>
      <c r="DK419" s="178" t="n"/>
      <c r="DL419" s="178" t="n"/>
      <c r="DM419" s="178" t="n"/>
      <c r="DN419" s="177" t="n"/>
      <c r="DO419" s="177" t="n"/>
      <c r="DP419" s="177" t="n"/>
      <c r="DQ419" s="76">
        <f>IF(AND(DS419,DP419&lt;&gt;""),
CONCATENATE(DT419,DU419,DV419,DW419,DX419,DY419,DZ419,EA419,EB419,EC419,ED419,EE419,EF419,EG419,EH419,EI419,EJ419,EK419,EL419,EM419,EN419,EO419,EP419,EQ419,ES419,ET419,EU419,EV419,EW419,EX419,EY419,EZ419,FA419,FC419,FD419,FF419,FG419,FI419,FJ419,FL419,FM419,FO419,FP419,FR419,FS419,FU419,FV419,FX419,FY419,GA419,GB419,GD419,GE419,GF419,GH419,GI419,GJ419,GL419,GM419,GN419,GP419,GQ419,GS419,GT419,GU419,GV419,GW419,GX419,GY419,GZ419,HA419,HB419,HC419,HD419,HE419,HF419,HG419,HH419,HI419,HJ419,HK419,HL419,HM419,HN419,HO419,HQ419,HR419,HS419,HT419,HU419,HV419,HW419,HX419,HY419,IA419,IB419,IC419,ID419,IF419,IG419,IH419,II419,IK419,IL419,IM419,IN419,IO419,IP419,IQ419,IR419,IS419,IT419,IU419,IV419,IW419,IX419,IY419,IZ419),
""
)</f>
        <v/>
      </c>
      <c r="DR419" s="53" t="n"/>
      <c r="DS419" s="46">
        <f>CONCATENATE(D419,$E419,$F419,$G419,H419,$I419,$J419,K419,$L419,$M419,N419,$O419,$P419,$Q419,$R419,$S419,T419,$U419,$V419,$W419,$X419,$Y419,$Z419,$AA419,AB419,AC419,AD419,$AE419,$AF419,$AG419,AH419,AI419,AJ419,AK419,AL419,AM419,AN419,AO419,AP419,AQ419,AR419,AS419,AT419,AU419,AV419,AW419,AX419,AY419,AZ419,BA419,BB419,BC419,BD419,BE419,BF419,BG419,BH419,BI419,BJ419,BK419,BL419,BM419,BN419,BO419,BP419,BQ419,BR419,BS419,BT419,BU419,BV419,BW419,BX419,BY419,BZ419,CA419,CB419,CC419,CD419,CE419,CF419,CG419,CH419,CI419,CJ419,CK419,CL419,CM419,$CN419,$CO419,CP419,$CQ419,$CR419,CS419,CT419,CU419,CV419,CW419,CX419,CY419,CZ419,DA419,DB419,DC419,DD419,DE419,DF419,DG419,DH419,DI419,DJ419,DK419,DL419,DM419,$DN419,$DO419,$DP419,DR419)&lt;&gt;""</f>
        <v/>
      </c>
      <c r="DT419" s="46">
        <f>IF(AND($DS419,$E$4&lt;&gt;""),
IF(LEFT($E$4,2) = "1.",
IF(D419&lt;&gt;"","El CUNE sólo se envía en operaciones de novedad o ajuste. ",""),
IF(D419="","Debes escribir un CUNE válido para realizar operaciones de novedad o ajuste. ","")),
""
)</f>
        <v/>
      </c>
      <c r="DU419" s="46">
        <f>IF($DS419,
IF(E419="","Debes seleccionar el tipo de documento del empleado. ",
IF(_xlfn.IFNA(VLOOKUP(E419,TIPO_DE_DOCUMENTO,1,FALSE),-1)=-1,"El tipo de documento no es válido (por favor seleccionarlo de la lista). ","")
)
)</f>
        <v/>
      </c>
      <c r="DV419" s="46">
        <f>IF($DS419,
IF(F419="","Debes escribir el número de documento del empleado. ","")
)</f>
        <v/>
      </c>
      <c r="DW419" s="46">
        <f>IF($DS419,
IF(G419="","Debes escribir el primer nombre del empleado. ","")
)</f>
        <v/>
      </c>
      <c r="DY419" s="46">
        <f>IF($DS419,
IF(I419="","Debes escribir el primer apellido del empleado. ","")
)</f>
        <v/>
      </c>
      <c r="DZ419" s="46">
        <f>IF($DS419,
IF(J419="","Debes escribir el segundo apellido del empleado. ","")
)</f>
        <v/>
      </c>
      <c r="EB419" s="46">
        <f>IF($DS419,
IF(L419="","Debes escribir la fecha de ingreso del empleado. ",
IF(ISERR(DATE(YEAR(L419),MONTH(L419),DAY(L419))), "El valor ingresado en fecha de ingreso no tiene un formato válido. ","")
)
)</f>
        <v/>
      </c>
      <c r="EC419" s="46">
        <f>IF($DS419,
IF(M419="","Debes escribir el tiempo laborado. ",
IF( IFERROR(INT(M419),1.1) &lt;&gt; IFERROR(_xlfn.NUMBERVALUE(M419),1), "El valor de los días trabajados debe ser un número entero. ", "")
)
)</f>
        <v/>
      </c>
      <c r="ED419" s="46">
        <f>IF($DS419,
IF( AND(N419&lt;&gt;"", ISERR(DATE(YEAR(N419),MONTH(N419),DAY(N419))) ), "El valor ingresado en fecha de ingreso no tiene un formato válido. ",
IF( AND(N419&lt;&gt;"", $E$6&lt;&gt;"", DATE(YEAR(N419), MONTH(N419), 1) &lt;&gt; IFERROR(DATE(MID($E$6, 1, 4), MID($E$6, 6, 2),1), "1/1/1900") ), "La fecha de retiro debe estar dentro del período liquidado. ", "")
)
)</f>
        <v/>
      </c>
      <c r="EE419" s="46">
        <f>IF($DS419,
IF(O419="","Debes seleccionar el tipo de trabajador. ",
IF(_xlfn.IFNA(VLOOKUP(O419,TIPO_DE_TRABAJADOR,1,FALSE),-1)=-1,"El tipo de trabajador no es válido (por favor seleccionarlo de la lista). ","")
)
)</f>
        <v/>
      </c>
      <c r="EF419" s="46">
        <f>IF($DS419,
IF(P419="","Debes seleccionar si es un trabajador dependiente pensionado por vejez. ",
IF(_xlfn.IFNA(VLOOKUP(P419,SUBTIPO_DE_TRABAJADOR,1,FALSE),-1)=-1,"El tipo de trabajador dependiente pensionado por vejez no es válido (por favor seleccionarlo de la lista). ","")
)
)</f>
        <v/>
      </c>
      <c r="EG419" s="46">
        <f>IF($DS419,
IF(Q419="","Debes seleccionar el tipo de contrato del trabajador. ",
IF(_xlfn.IFNA(VLOOKUP(Q419,TIPO_DE_CONTRATO,1,FALSE),-1)=-1,"El tipo de contrato del trabajador no es válido (por favor seleccionarlo de la lista). ","")
)
)</f>
        <v/>
      </c>
      <c r="EH419" s="46">
        <f>IF($DS419,
IF(R419="","Debes seleccionar si es un salario integral. ",
IF(_xlfn.IFNA(VLOOKUP(R419,SI_NO,1,FALSE),-1)=-1,"Valor no válido para salario integral (por favor seleccionarlo de la lista). ","")
)
)</f>
        <v/>
      </c>
      <c r="EI419" s="46">
        <f>IF($DS419,
IF(S419="","Debes seleccionar si el trabajador realiza actividades de riesgo. ",
IF(_xlfn.IFNA(VLOOKUP(S419,SI_NO,1,FALSE),-1)=-1,"Valor no válido para actividad de alto riesgo (por favor seleccionarlo de la lista). ","")
)
)</f>
        <v/>
      </c>
      <c r="EK419" s="46">
        <f>IF($DS419,
IF(U419="","Debes escribir el código del municipio de residencia del trabajador. ",
IF(_xlfn.IFNA(VLOOKUP(U419,MUNICIPIO,1,FALSE),-1)=-1,"El municipio de residencia del trabajador es inválido (por favor seleccionarlo de la lista). ","")
)
)</f>
        <v/>
      </c>
      <c r="EL419" s="46">
        <f>IF($DS419,
IF(V419="","Debes escribir el la dirección de residendia del trabajador. ","")
)</f>
        <v/>
      </c>
      <c r="EM419" s="46">
        <f>IF($DS419,
IF(W419="","Debes escribir la fecha de inicio de la liquidación. ",
IF(ISERR(DATE(YEAR(W419),MONTH(W419),DAY(W419))),"El valor ingresado en fecha de inicio de liquidación no tiene un formato válido. ",
IF( AND($E$6&lt;&gt;"", DATE(YEAR(W419), MONTH(W419), 1) &lt;&gt; IFERROR(DATE(MID($E$6, 1, 4), MID($E$6, 6, 2),1), "1/1/1900") ), "La fecha de inicio de la liquidación debe estar dentro del período liquidado. ", "")
)
)
)</f>
        <v/>
      </c>
      <c r="EN419" s="46">
        <f>IF($DS419,
IF(X419="","Debes escribir la fecha de fin de la liquidación. ",
IF(ISERR(DATE(YEAR(X419),MONTH(X419),DAY(X419))),"El valor ingresado en fecha de fin de liquidación no tiene un formato válido. ",
IF( AND($E$6&lt;&gt;"", DATE(YEAR(X419), MONTH(X419), 1) &lt;&gt; IFERROR(DATE(MID($E$6, 1, 4), MID($E$6, 6, 2),1), "1/1/1900") ), "La fecha de fin de la liquidación debe estar dentro del período liquidado. ", "")
)
)
)</f>
        <v/>
      </c>
      <c r="EO419" s="46">
        <f>IF($DS419,
IF(Y419="","Debes escribir la frecuencia de pago del trabajador. ",
IF(_xlfn.IFNA(VLOOKUP(Y419,PERÍODO_DE_NÓMINA,1,FALSE),-1)=-1,"La frecuencia de pago es inválida (por favor seleccionarlo de la lista). ","")
)
)</f>
        <v/>
      </c>
      <c r="EP419" s="46">
        <f>IF($DS419,
IF(Z419="","Debes escribir la fecha de pago. ",
IF(ISERR(DATE(YEAR(Z419),MONTH(Z419),DAY(Z419))), "El valor ingresado en fecha de pago no tiene un formato válido. ","")
)
)</f>
        <v/>
      </c>
      <c r="EQ419" s="46">
        <f>IF($DS419,
IF(AA419="","Debes escribir el medio de pago. ",
IF(_xlfn.IFNA(VLOOKUP(AA419,MEDIOS_DE_PAGO,1,FALSE),-1)=-1,"El medio de pago es inválido (por favor seleccionarlo de la lista). ","")
)
)</f>
        <v/>
      </c>
      <c r="ER419" s="46">
        <f>OR(AA419='Tablas '!$T$4,AA419='Tablas '!$T$7,AA419='Tablas '!$T$8,AA419='Tablas '!$T$11)</f>
        <v/>
      </c>
      <c r="ES419" s="46">
        <f>IF(AND($DS419,ER419),
IF(AB419="","Debes escribir la entidad bancaria. ",""),
""
)</f>
        <v/>
      </c>
      <c r="ET419" s="46">
        <f>IF(AND($DS419,ER419),
IF(AC419="","Debes escribir el tipo de cuenta bancaria. ",
IF(_xlfn.IFNA(VLOOKUP(AC419,TIPO_DE_CUENTA,1,FALSE),-1)=-1,"El tipo de cuenta bancaria es inválida (por favor seleccionarlo de la lista). ","")
),
""
)</f>
        <v/>
      </c>
      <c r="EU419" s="46">
        <f>IF(AND($DS419,ER419),
IF(AD419="","Debes escribir el número de cuenta bancaria. ",""),
""
)</f>
        <v/>
      </c>
      <c r="EV419" s="46">
        <f>IF($DS419,
IF(AE419="","Debes escribir el valor del sueldo básico. ",
IF( ISERR(_xlfn.NUMBERVALUE(AE419)), "El valor del sueldo básico debe ser un número válido. ", "")
)
)</f>
        <v/>
      </c>
      <c r="EW419" s="46">
        <f>IF($DS419,
IF(AF419="","Debes escribir el número de días trabajados. ",
IF( IFERROR(INT(AF419),1.1) &lt;&gt; IFERROR(_xlfn.NUMBERVALUE(AF419),1), "La cantidad de días trabajados debe ser un número entero. ", "")
)
)</f>
        <v/>
      </c>
      <c r="EX419" s="46">
        <f>IF($DS419,
IF(AG419="","Debes escribir el valor del sueldo trabajado. ",
IF( ISERR(_xlfn.NUMBERVALUE(AG419)), "El valor del sueldo trabajado debe ser un número válido. ", "")
)
)</f>
        <v/>
      </c>
      <c r="EY419" s="46">
        <f>IF($DS419,
IF( AND(AH419&lt;&gt;"", ISERR(_xlfn.NUMBERVALUE(AH419))), "El valor del auxilio de transporte debe ser un número válido. ", "")
)</f>
        <v/>
      </c>
      <c r="EZ419" s="46">
        <f>IF($DS419,
IF( AND(AI419&lt;&gt;"", ISERR(_xlfn.NUMBERVALUE(AI419))), "El valor de viáticos salariales debe ser un número válido. ", "")
)</f>
        <v/>
      </c>
      <c r="FA419" s="46">
        <f>IF($DS419,
IF( AND(AJ419&lt;&gt;"", ISERR(_xlfn.NUMBERVALUE(AJ419))), "El valor de viáticos NO salariales debe ser un número válido. ", "")
)</f>
        <v/>
      </c>
      <c r="FB419" s="46">
        <f>CONCATENATE(AK419,AL419)&lt;&gt;""</f>
        <v/>
      </c>
      <c r="FC419" s="46">
        <f>IF(AND($DS419,FB419),
IF(AK419="","Debes escribir el número de horas extras diurnas. ",
IF( IFERROR(INT(AK419),1.1) &lt;&gt; IFERROR(_xlfn.NUMBERVALUE(AK419),1), "La cantidad de horas extras diurnas debe ser un número entero. ", "")
),
""
)</f>
        <v/>
      </c>
      <c r="FD419" s="46">
        <f>IF(AND($DS419,FB419),
IF(AL419="","Debes escribir el valor de las horas extras diurnas. ",
IF( ISERR(_xlfn.NUMBERVALUE(AL419)), "El valor de las horas extras duirnas debe ser un número válido. ", "")
),
""
)</f>
        <v/>
      </c>
      <c r="FE419" s="46">
        <f>CONCATENATE(AM419,AN419)&lt;&gt;""</f>
        <v/>
      </c>
      <c r="FF419" s="46">
        <f>IF(AND($DS419,FE419),
IF(AM419="","Debes escribir el número de horas extras nocturnas. ",
IF( IFERROR(INT(AM419),1.1) &lt;&gt; IFERROR(_xlfn.NUMBERVALUE(AM419),1), "La cantidad de horas extras nocturnas debe ser un número entero. ", "")
),
""
)</f>
        <v/>
      </c>
      <c r="FG419" s="46">
        <f>IF(AND($DS419,FE419),
IF(AN419="","Debes escribir el valor de las horas extras nocturnas. ",
IF( ISERR(_xlfn.NUMBERVALUE(AN419)), "El valor de las horas extras nocturnas debe ser un número válido. ", "")
),
""
)</f>
        <v/>
      </c>
      <c r="FH419" s="46">
        <f>CONCATENATE(AO419,AP419)&lt;&gt;""</f>
        <v/>
      </c>
      <c r="FI419" s="46">
        <f>IF(AND($DS419,FH419),
IF(AO419="","Debes escribir el número de horas extras diurnas dominicales y festivas. ",
IF( IFERROR(INT(AO419),1.1) &lt;&gt; IFERROR(_xlfn.NUMBERVALUE(AO419),1), "La cantidad de horas extras diurnas dominicales y festivas debe ser un número entero. ", "")
),
""
)</f>
        <v/>
      </c>
      <c r="FJ419" s="46">
        <f>IF(AND($DS419,FH419),
IF(AP419="","Debes escribir el valor de las horas extras diurnas dominicales y festivas. ",
IF( ISERR(_xlfn.NUMBERVALUE(AP419)), "El valor de las horas extras diurnas dominicales y festivas debe ser un número válido. ", "")
),
""
)</f>
        <v/>
      </c>
      <c r="FK419" s="46">
        <f>CONCATENATE(AQ419,AR419)&lt;&gt;""</f>
        <v/>
      </c>
      <c r="FL419" s="46">
        <f>IF(AND($DS419,FK419),
IF(AQ419="","Debes escribir el número de horas extras nocturnas dominicales y festivas. ",
IF( IFERROR(INT(AQ419),1.1) &lt;&gt; IFERROR(_xlfn.NUMBERVALUE(AQ419),1), "La cantidad de horas extras nocturnas dominicales y festivas debe ser un número entero. ", "")
),
""
)</f>
        <v/>
      </c>
      <c r="FM419" s="46">
        <f>IF(AND($DS419,FK419),
IF(AR419="","Debes escribir el valor de las horas extras nocturnas dominicales y festivas. ",
IF( ISERR(_xlfn.NUMBERVALUE(AR419)), "El valor de las horas extras nocturnas dominicales y festivas debe ser un número válido. ", "")
),
""
)</f>
        <v/>
      </c>
      <c r="FN419" s="46">
        <f>CONCATENATE(AS419,AT419)&lt;&gt;""</f>
        <v/>
      </c>
      <c r="FO419" s="46">
        <f>IF(AND($DS419,FN419),
IF(AS419="","Debes escribir el número de horas recargo nocturno. ",
IF( IFERROR(INT(AS419),1.1) &lt;&gt; IFERROR(_xlfn.NUMBERVALUE(AS419),1), "La cantidad de horas recargo nocturno debe ser un número entero. ", "")
),
""
)</f>
        <v/>
      </c>
      <c r="FP419" s="46">
        <f>IF(AND($DS419,FN419),
IF(AT419="","Debes escribir el valor de las horas recargo nocturno. ",
IF( ISERR(_xlfn.NUMBERVALUE(AT419)), "El valor de las horas recargo nocturno debe ser un número válido. ", "")
),
""
)</f>
        <v/>
      </c>
      <c r="FQ419" s="46">
        <f>CONCATENATE(AU419,AV419)&lt;&gt;""</f>
        <v/>
      </c>
      <c r="FR419" s="46">
        <f>IF(AND($DS419,FQ419),
IF(AU419="","Debes escribir el número de horas recargo diurno dominical y festivo. ",
IF( IFERROR(INT(AU419),1.1) &lt;&gt; IFERROR(_xlfn.NUMBERVALUE(AU419),1), "La cantidad de horas recargo diurno dominical y festivo debe ser un número entero. ", "")
),
""
)</f>
        <v/>
      </c>
      <c r="FS419" s="46">
        <f>IF(AND($DS419,FQ419),
IF(AV419="","Debes escribir el valor de las horas recargo diurno dominical y festivo. ",
IF( ISERR(_xlfn.NUMBERVALUE(AV419)), "El valor de las horas recargo diurno dominical y festivo debe ser un número válido. ", "")
),
""
)</f>
        <v/>
      </c>
      <c r="FT419" s="46">
        <f>CONCATENATE(AW419,AX419)&lt;&gt;""</f>
        <v/>
      </c>
      <c r="FU419" s="46">
        <f>IF(AND($DS419,FT419),
IF(AW419="","Debes escribir el número de horas recargo nocturno dominical y festivo. ",
IF( IFERROR(INT(AW419),1.1) &lt;&gt; IFERROR(_xlfn.NUMBERVALUE(AW419),1), "La cantidad de horas recargo nocturno dominical y festivo debe ser un número entero. ", "")
),
""
)</f>
        <v/>
      </c>
      <c r="FV419" s="46">
        <f>IF(AND($DS419,FT419),
IF(AX419="","Debes escribir el valor de las horas recargo nocturno dominical y festivo. ",
IF( ISERR(_xlfn.NUMBERVALUE(AX419)), "El valor de las horas recargo nocturno dominical y festivo debe ser un número válido. ", "")
),
""
)</f>
        <v/>
      </c>
      <c r="FW419" s="46">
        <f>CONCATENATE(AY419,AZ419)&lt;&gt;""</f>
        <v/>
      </c>
      <c r="FX419" s="46">
        <f>IF(AND($DS419,FW419),
IF(AY419="","Debes escribir el número de días de vacaciones comunes. ",
IF( IFERROR(INT(AY419),1.1) &lt;&gt; IFERROR(_xlfn.NUMBERVALUE(AY419),1), "La cantidad de días de vacaciones comunes debe ser un número entero. ", "")
),
""
)</f>
        <v/>
      </c>
      <c r="FY419" s="46">
        <f>IF(AND($DS419,FW419),
IF(AZ419="","Debes escribir el valor de las vacaciones comunes. ",
IF( ISERR(_xlfn.NUMBERVALUE(AZ419)), "El valor de las vacaciones comunes debe ser un número válido. ", "")
),
""
)</f>
        <v/>
      </c>
      <c r="FZ419" s="46">
        <f>CONCATENATE(BA419,BB419)&lt;&gt;""</f>
        <v/>
      </c>
      <c r="GA419" s="46">
        <f>IF(AND($DS419,FZ419),
IF(BA419="","Debes escribir el número de días de vacaciones compensadas. ",
IF( IFERROR(INT(BA419),1.1) &lt;&gt; IFERROR(_xlfn.NUMBERVALUE(BA419),1), "La cantidad de días de vacaciones compensadas debe ser un número entero. ", "")
),
""
)</f>
        <v/>
      </c>
      <c r="GB419" s="46">
        <f>IF(AND($DS419,FZ419),
IF(BB419="","Debes escribir el valor de las vacaciones compensadas. ",
IF( ISERR(_xlfn.NUMBERVALUE(BB419)), "El valor de las vacaciones compensadas debe ser un número válido. ", "")
),
""
)</f>
        <v/>
      </c>
      <c r="GC419" s="46">
        <f>CONCATENATE(BC419,BD419)&lt;&gt;""</f>
        <v/>
      </c>
      <c r="GD419" s="46">
        <f>IF(AND($DS419,GC419),
IF(BC419="","Debes escribir el número de días de prima salarial. ",
IF( IFERROR(INT(BC419),1.1) &lt;&gt; IFERROR(_xlfn.NUMBERVALUE(BC419),1), "La cantidad de días de prima salarial debe ser un número entero. ", "")
),
""
)</f>
        <v/>
      </c>
      <c r="GE419" s="46">
        <f>IF(AND($DS419,GC419),
IF(BD419="","Debes escribir el valor de los días de prima salarial. ",
IF( ISERR(_xlfn.NUMBERVALUE(BD419)), "El valor de los días de prima salarial debe ser un número válido. ", "")
),
""
)</f>
        <v/>
      </c>
      <c r="GF419" s="46">
        <f>IF($DS419,
IF( AND(BE419&lt;&gt;"", ISERR(_xlfn.NUMBERVALUE(BE419))), "El valor de la prima NO saliarial debe ser un número válido. ", "")
)</f>
        <v/>
      </c>
      <c r="GG419" s="46">
        <f>CONCATENATE(BF419,BG419,BH419)&lt;&gt;""</f>
        <v/>
      </c>
      <c r="GH419" s="46">
        <f>IF(AND($DS419,GG419),
IF(BF419="","Debes escribir el valor de las cesantías. ",
IF( ISERR(_xlfn.NUMBERVALUE(BF419)), "El valor de las cesantías debe ser un número válido. ", "")
),
""
)</f>
        <v/>
      </c>
      <c r="GI419" s="46">
        <f>IF(AND($DS419,GG419),
IF(BG419="","Debes escribir el % de cesantías. ",
IF( ISERR(_xlfn.NUMBERVALUE(BG419)), "El % de cesantías debe ser un número válido. ", "")
),
""
)</f>
        <v/>
      </c>
      <c r="GJ419" s="46">
        <f>IF(AND($DS419,GG419),
IF(BH419="","Debes escribir el valor de intereses de cesantías. ",
IF( ISERR(_xlfn.NUMBERVALUE(BH419)), "El valor de intereses de cesantías debe ser un número válido. ", "")
),
""
)</f>
        <v/>
      </c>
      <c r="GK419" s="46">
        <f>CONCATENATE(BI419,BJ419,BK419)&lt;&gt;""</f>
        <v/>
      </c>
      <c r="GL419" s="46">
        <f>IF(AND($DS419,GK419),
IF(BI419="","Debes escribir el número de días de incapacidad. ",
IF( IFERROR(INT(BI419),1.1) &lt;&gt; IFERROR(_xlfn.NUMBERVALUE(BI419),1), "La cantidad de días de incapacidad debe ser un número entero. ", "")
),
""
)</f>
        <v/>
      </c>
      <c r="GM419" s="46">
        <f>IF(AND($DS419,GK419),
IF(BJ419="","Debes escribir el tipo de incapacidad. ",
IF(_xlfn.IFNA(VLOOKUP(BJ419,TIPO_DE_INCAPACIDAD,1,FALSE),-1)=-1,"El tipo de incapacidad es inválida (por favor seleccionarlo de la lista). ","")
),
""
)</f>
        <v/>
      </c>
      <c r="GN419" s="46">
        <f>IF(AND($DS419,GK419),
IF(BK419="","Debes escribir el valor de la incapacidad. ",
IF( ISERR(_xlfn.NUMBERVALUE(BK419)), "El valor de la incapacidad debe ser un número válido. ", "")
),
""
)</f>
        <v/>
      </c>
      <c r="GO419" s="46">
        <f>CONCATENATE(BL419,BM419)&lt;&gt;""</f>
        <v/>
      </c>
      <c r="GP419" s="46">
        <f>IF(AND($DS419,GO419),
IF(BL419="","Debes escribir el número de días de licencia de maternidad o paternidad. ",
IF( IFERROR(INT(BL419),1.1) &lt;&gt; IFERROR(_xlfn.NUMBERVALUE(BL419),1), "La cantidad de días de licencia de maternidad o paternidad debe ser un número entero. ", "")
),
""
)</f>
        <v/>
      </c>
      <c r="GQ419" s="46">
        <f>IF(AND($DS419,GO419),
IF(BM419="","Debes escribir el valor de la licencia de maternidad o paternidad. ",
IF( ISERR(_xlfn.NUMBERVALUE(BM419)), "El valor de la licencia de maternidad o paternidad debe ser un número válido. ", "")
),
""
)</f>
        <v/>
      </c>
      <c r="GR419" s="46">
        <f>CONCATENATE(BN419,BO419)&lt;&gt;""</f>
        <v/>
      </c>
      <c r="GS419" s="46">
        <f>IF(AND($DS419,GR419),
IF(BN419="","Debes escribir el número de días de licencia remunerada. ",
IF( IFERROR(INT(BN419),1.1) &lt;&gt; IFERROR(_xlfn.NUMBERVALUE(BN419),1), "La cantidad de días de licencia remunerada debe ser un número entero. ", "")
),
""
)</f>
        <v/>
      </c>
      <c r="GT419" s="46">
        <f>IF(AND($DS419,GR419),
IF(BO419="","Debes escribir el valor de la licencia remunerada. ",
IF( ISERR(_xlfn.NUMBERVALUE(BO419)), "El valor de la licencia remunerada debe ser un número válido. ", "")
),
""
)</f>
        <v/>
      </c>
      <c r="GU419" s="46">
        <f>IF($DS419,
IF( AND(BP419&lt;&gt;"", ISERR(_xlfn.NUMBERVALUE(BP419))), "El valor de la licencia NO remunerada debe ser un número válido. ", "")
)</f>
        <v/>
      </c>
      <c r="GV419" s="46">
        <f>IF($DS419,
IF( AND(BQ419&lt;&gt;"", ISERR(_xlfn.NUMBERVALUE(BQ419))), "El valor de auxilios salariales debe ser un número válido. ", "")
)</f>
        <v/>
      </c>
      <c r="GW419" s="46">
        <f>IF($DS419,
IF( AND(BR419&lt;&gt;"", ISERR(_xlfn.NUMBERVALUE(BR419))), "El valor de auxilios NO salariales debe ser un número válido. ", "")
)</f>
        <v/>
      </c>
      <c r="GX419" s="46">
        <f>IF($DS419,
IF( AND(BS419&lt;&gt;"", ISERR(_xlfn.NUMBERVALUE(BS419))), "El valor de bonos salariales debe ser un número válido. ", "")
)</f>
        <v/>
      </c>
      <c r="GY419" s="46">
        <f>IF($DS419,
IF( AND(BT419&lt;&gt;"", ISERR(_xlfn.NUMBERVALUE(BT419))), "El valor de bonos NO salariales debe ser un número válido. ", "")
)</f>
        <v/>
      </c>
      <c r="GZ419" s="46">
        <f>IF($DS419,
IF( AND(BU419&lt;&gt;"", ISERR(_xlfn.NUMBERVALUE(BU419))), "El valor de bonos salariales de alimentación debe ser un número válido. ", "")
)</f>
        <v/>
      </c>
      <c r="HA419" s="46">
        <f>IF($DS419,
IF( AND(BV419&lt;&gt;"", ISERR(_xlfn.NUMBERVALUE(BV419))), "El valor de bonos NO salariales de alimentación debe ser un número válido. ", "")
)</f>
        <v/>
      </c>
      <c r="HB419" s="46">
        <f>IF($DS419,
IF( AND(BW419&lt;&gt;"", ISERR(_xlfn.NUMBERVALUE(BW419))), "El valor de bonificaciones salariales debe ser un número válido. ", "")
)</f>
        <v/>
      </c>
      <c r="HC419" s="46">
        <f>IF($DS419,
IF( AND(BX419&lt;&gt;"", ISERR(_xlfn.NUMBERVALUE(BX419))), "El valor de bonificaciones NO salariales debe ser un número válido. ", "")
)</f>
        <v/>
      </c>
      <c r="HD419" s="46">
        <f>IF($DS419,
IF( AND(BY419&lt;&gt;"", ISERR(_xlfn.NUMBERVALUE(BY419))), "El valor de compensaciones ordinarias debe ser un número válido. ", "")
)</f>
        <v/>
      </c>
      <c r="HE419" s="46">
        <f>IF($DS419,
IF( AND(BZ419&lt;&gt;"", ISERR(_xlfn.NUMBERVALUE(BZ419))), "El valor de compensaciones extraordinarias debe ser un número válido. ", "")
)</f>
        <v/>
      </c>
      <c r="HF419" s="46">
        <f>IF($DS419,
IF( AND(CA419&lt;&gt;"", ISERR(_xlfn.NUMBERVALUE(CA419))), "El valor de comisiones debe ser un número válido. ", "")
)</f>
        <v/>
      </c>
      <c r="HG419" s="46">
        <f>IF($DS419,
IF( AND(CB419&lt;&gt;"", ISERR(_xlfn.NUMBERVALUE(CB419))), "El valor de ausencia por huega debe ser un número válido. ", "")
)</f>
        <v/>
      </c>
      <c r="HH419" s="46">
        <f>IF($DS419,
IF( AND(CC419&lt;&gt;"", ISERR(_xlfn.NUMBERVALUE(CC419))), "El valor de anticipos debe ser un número válido. ", "")
)</f>
        <v/>
      </c>
      <c r="HI419" s="46">
        <f>IF($DS419,
IF( AND(CD419&lt;&gt;"", ISERR(_xlfn.NUMBERVALUE(CD419))), "El valor de pagos a terceros debe ser un número válido. ", "")
)</f>
        <v/>
      </c>
      <c r="HJ419" s="46">
        <f>IF($DS419,
IF( AND(CE419&lt;&gt;"", ISERR(_xlfn.NUMBERVALUE(CE419))), "El valor de dotación debe ser un número válido. ", "")
)</f>
        <v/>
      </c>
      <c r="HK419" s="46">
        <f>IF($DS419,
IF( AND(CF419&lt;&gt;"", ISERR(_xlfn.NUMBERVALUE(CF419))), "El valor de apoyo sostenibilidad debe ser un número válido. ", "")
)</f>
        <v/>
      </c>
      <c r="HL419" s="46">
        <f>IF($DS419,
IF( AND(CG419&lt;&gt;"", ISERR(_xlfn.NUMBERVALUE(CG419))), "El valor de teletrabajo debe ser un número válido. ", "")
)</f>
        <v/>
      </c>
      <c r="HM419" s="46">
        <f>IF($DS419,
IF( AND(CH419&lt;&gt;"", ISERR(_xlfn.NUMBERVALUE(CH419))), "El valor de bonificación de retiro debe ser un número válido. ", "")
)</f>
        <v/>
      </c>
      <c r="HN419" s="46">
        <f>IF($DS419,
IF( AND(CI419&lt;&gt;"", ISERR(_xlfn.NUMBERVALUE(CI419))), "El valor de indemnización de retiro debe ser un número válido. ", "")
)</f>
        <v/>
      </c>
      <c r="HO419" s="46">
        <f>IF($DS419,
IF( AND(CJ419&lt;&gt;"", ISERR(_xlfn.NUMBERVALUE(CJ419))), "El valor de reintegros debe ser un número válido. ", "")
)</f>
        <v/>
      </c>
      <c r="HP419" s="46">
        <f>CONCATENATE(CK419,CL419,CM419)&lt;&gt;""</f>
        <v/>
      </c>
      <c r="HQ419" s="46">
        <f>IF(AND($DS419,HP419),
IF(CK419="","Debes escribir la descripción de otro concepto no categorizado. ",""),
""
)</f>
        <v/>
      </c>
      <c r="HR419" s="46">
        <f>IF(AND($DS419,HP419),
IF(CONCATENATE(CL419,CM419)="","Debes escribir al menos un valor de concepto no categorizado (salarial o no salarial). ",
IF(ISERR(_xlfn.NUMBERVALUE(CL419)),"El valor salarial concepto no categorizado debe ser un número válido. ","")
),
""
)</f>
        <v/>
      </c>
      <c r="HS419" s="46">
        <f>IF(AND($DS419,HP419),
IF(CONCATENATE(CL419,CM419)="","Debes escribir al menos un valor de concepto no categorizado (salarial o no salarial). ",
IF(ISERR(_xlfn.NUMBERVALUE(CM419)),"El valor NO salarial concepto no categorizado debe ser un número válido. ","")
),
""
)</f>
        <v/>
      </c>
      <c r="HT419" s="46">
        <f>IF($DS419,
IF(CN419="","Debes escribir el porcentaje del aporte a salud. ",
IF( ISERR(_xlfn.NUMBERVALUE(CN419)), "El valor del porcentaje del aporte a salud debe ser un número válido. ", "")
)
)</f>
        <v/>
      </c>
      <c r="HU419" s="46">
        <f>IF($DS419,
IF(CO419="","Debes escribir el valor del aporte a salud. ",
IF( ISERR(_xlfn.NUMBERVALUE(CO419)), "El valor del aporte a salud debe ser un número válido. ", "")
)
)</f>
        <v/>
      </c>
      <c r="HV419" s="46">
        <f>IF($DS419,
IF( AND(CP419&lt;&gt;"", ISERR(_xlfn.NUMBERVALUE(CP419))), "El valor plan complementario debe ser un número válido. ", "")
)</f>
        <v/>
      </c>
      <c r="HW419" s="46">
        <f>IF($DS419,
IF(CQ419="","Debes escribir el porcentaje del aporte a pensión. ",
IF( ISERR(_xlfn.NUMBERVALUE(CQ419)), "El valor del porcentaje del aporte a pensión debe ser un número válido. ", "")
)
)</f>
        <v/>
      </c>
      <c r="HX419" s="46">
        <f>IF($DS419,
IF(CR419="","Debes escribir el valor del aporte a pensión. ",
IF( ISERR(_xlfn.NUMBERVALUE(CR419)), "El valor del aporte a salud debe ser un número válido. ", "")
)
)</f>
        <v/>
      </c>
      <c r="HY419" s="46">
        <f>IF($DS419,
IF( AND(CS419&lt;&gt;"", ISERR(_xlfn.NUMBERVALUE(CS419))), "El valor pensión voluntaria debe ser un número válido. ", "")
)</f>
        <v/>
      </c>
      <c r="HZ419" s="46">
        <f>CONCATENATE(CT419,CU419,CV419,CW419)&lt;&gt;""</f>
        <v/>
      </c>
      <c r="IA419" s="46">
        <f>IF(AND($DS419,HZ419),
IF(CT419="","Debes escribir el % del fondo de seguridad pensional. ",
IF( ISERR(_xlfn.NUMBERVALUE(CT419)), "El % del fondo de seguridad debe ser un número válido. ", "")
),
""
)</f>
        <v/>
      </c>
      <c r="IB419" s="46">
        <f>IF(AND($DS419,HZ419),
IF(CU419="","Debes escribir el valor del aporte al fondo de solidaridad pensional. ",
IF( ISERR(_xlfn.NUMBERVALUE(CU419)), "El valor del aporte al fondo de solidaridad pensional debe ser un número válido. ", "")
),
""
)</f>
        <v/>
      </c>
      <c r="IC419" s="46">
        <f>IF(AND($DS419,HZ419),
IF(CV419="","Debes escribir el % del fondo de subsistencia. ",
IF( ISERR(_xlfn.NUMBERVALUE(CV419)), "El % del fondo de subsistencia debe ser un número válido. ", "")
),
""
)</f>
        <v/>
      </c>
      <c r="ID419" s="46">
        <f>IF(AND($DS419,HZ419),
IF(CW419="","Debes escribir el valor del fondo de subsistencia. ",
IF( ISERR(_xlfn.NUMBERVALUE(CW419)), "El valor del fondo de subsistencia debe ser un número válido. ", "")
),
""
)</f>
        <v/>
      </c>
      <c r="IE419" s="46">
        <f>CONCATENATE(CX419,CY419)&lt;&gt;""</f>
        <v/>
      </c>
      <c r="IF419" s="46">
        <f>IF(AND($DS419,IE419),
IF(CX419="","Debes escribir el % de sindicato. ",
IF( ISERR(_xlfn.NUMBERVALUE(CX419)), "El % de sindicato debe ser un número válido. ", "")
),
""
)</f>
        <v/>
      </c>
      <c r="IG419" s="46">
        <f>IF(AND($DS419,IE419),
IF(CY419="","Debes escribir el valor del sindicato. ",
IF( ISERR(_xlfn.NUMBERVALUE(CY419)), "El valor del sindicato debe ser un número válido. ", "")
),
""
)</f>
        <v/>
      </c>
      <c r="IH419" s="46">
        <f>IF($DS419,
IF( AND(CZ419&lt;&gt;"", ISERR(_xlfn.NUMBERVALUE(CZ419))), "El valor de sanción pública debe ser un número válido. ", "")
)</f>
        <v/>
      </c>
      <c r="II419" s="46">
        <f>IF($DS419,
IF( AND(DA419&lt;&gt;"", ISERR(_xlfn.NUMBERVALUE(DA419))), "El valor de sanción privada debe ser un número válido. ", "")
)</f>
        <v/>
      </c>
      <c r="IJ419" s="46">
        <f>CONCATENATE(DB419,DC419)&lt;&gt;""</f>
        <v/>
      </c>
      <c r="IK419" s="46">
        <f>IF(AND($DS419,IJ419),
IF(DB419="","Debes escribir la descripción de libranza. ",""),
""
)</f>
        <v/>
      </c>
      <c r="IL419" s="46">
        <f>IF(AND($DS419,IJ419),
IF(DC419="","Debes escribir la cuota libranza. ",
IF(ISERR(_xlfn.NUMBERVALUE(DC419)),"El valor de la cuota libranza debe ser un número válido. ","")
),
""
)</f>
        <v/>
      </c>
      <c r="IM419" s="46">
        <f>IF($DS419,
IF( AND(DD419&lt;&gt;"", ISERR(_xlfn.NUMBERVALUE(DD419))), "El valor de pagos a terceros debe ser un número válido. ", "")
)</f>
        <v/>
      </c>
      <c r="IN419" s="46">
        <f>IF($DS419,
IF( AND(DE419&lt;&gt;"", ISERR(_xlfn.NUMBERVALUE(DE419))), "El valor de anticipos debe ser un número válido. ", "")
)</f>
        <v/>
      </c>
      <c r="IO419" s="46">
        <f>IF($DS419,
IF( AND(DF419&lt;&gt;"", ISERR(_xlfn.NUMBERVALUE(DF419))), "El valor de AFC debe ser un número válido. ", "")
)</f>
        <v/>
      </c>
      <c r="IP419" s="46">
        <f>IF($DS419,
IF( AND(DG419&lt;&gt;"", ISERR(_xlfn.NUMBERVALUE(DG419))), "El valor de rete-fuente debe ser un número válido. ", "")
)</f>
        <v/>
      </c>
      <c r="IQ419" s="46">
        <f>IF($DS419,
IF( AND(DH419&lt;&gt;"", ISERR(_xlfn.NUMBERVALUE(DH419))), "El valor de cooperativa de trabajo debe ser un número válido. ", "")
)</f>
        <v/>
      </c>
      <c r="IR419" s="46">
        <f>IF($DS419,
IF( AND(DI419&lt;&gt;"", ISERR(_xlfn.NUMBERVALUE(DI419))), "El valor de embargo fiscal debe ser un número válido. ", "")
)</f>
        <v/>
      </c>
      <c r="IS419" s="46">
        <f>IF($DS419,
IF( AND(DJ419&lt;&gt;"", ISERR(_xlfn.NUMBERVALUE(DJ419))), "El valor de educación debe ser un número válido. ", "")
)</f>
        <v/>
      </c>
      <c r="IT419" s="46">
        <f>IF($DS419,
IF( AND(DK419&lt;&gt;"", ISERR(_xlfn.NUMBERVALUE(DK419))), "El valor de reintegro debe ser un número válido. ", "")
)</f>
        <v/>
      </c>
      <c r="IU419" s="46">
        <f>IF($DS419,
IF( AND(DL419&lt;&gt;"", ISERR(_xlfn.NUMBERVALUE(DL419))), "El valor de deuda debe ser un número válido. ", "")
)</f>
        <v/>
      </c>
      <c r="IV419" s="46">
        <f>IF($DS419,
IF( AND(DM419&lt;&gt;"", ISERR(_xlfn.NUMBERVALUE(DM419))), "El valor de otras deducciones debe ser un número válido. ", "")
)</f>
        <v/>
      </c>
      <c r="IW419" s="46">
        <f>IF($DS419,
IF(DN419="","Debes escribir el valor de los devengos totales. ",
IF( ISERR(_xlfn.NUMBERVALUE(DN419)), "El valor de los devengos totales debe ser un número válido. ", "")
)
)</f>
        <v/>
      </c>
      <c r="IX419" s="46">
        <f>IF($DS419,
IF(DO419="","Debes escribir el valor de las deducciones totales. ",
IF( ISERR(_xlfn.NUMBERVALUE(DO419)), "El valor de las deducciones totales debe ser un número válido. ", "")
)
)</f>
        <v/>
      </c>
      <c r="IY419" s="46">
        <f>IF($DS419,
IF(DP419="","Debes escribir el valor del salario total. ",
IF( ISERR(_xlfn.NUMBERVALUE(DP419)), "El valor del salario total debe ser un número válido. ", "")
)
)</f>
        <v/>
      </c>
    </row>
    <row r="420">
      <c r="B420" s="48" t="n">
        <v>408</v>
      </c>
      <c r="C420" s="61">
        <f>IF(AND(DS420,DP420&lt;&gt;""),
IF(DQ420="","OK","Error"),
""
)</f>
        <v/>
      </c>
      <c r="D420" s="53" t="n"/>
      <c r="E420" s="52" t="n"/>
      <c r="F420" s="112" t="n"/>
      <c r="G420" s="52" t="n"/>
      <c r="H420" s="53" t="n"/>
      <c r="I420" s="52" t="n"/>
      <c r="J420" s="52" t="n"/>
      <c r="K420" s="53" t="n"/>
      <c r="L420" s="55" t="n"/>
      <c r="M420" s="108" t="n"/>
      <c r="N420" s="56" t="n"/>
      <c r="O420" s="52" t="n"/>
      <c r="P420" s="52" t="n"/>
      <c r="Q420" s="52" t="n"/>
      <c r="R420" s="52" t="n"/>
      <c r="S420" s="52" t="n"/>
      <c r="T420" s="53" t="n"/>
      <c r="U420" s="52" t="n"/>
      <c r="V420" s="52" t="n"/>
      <c r="W420" s="55" t="n"/>
      <c r="X420" s="55" t="n"/>
      <c r="Y420" s="52" t="n"/>
      <c r="Z420" s="55" t="n"/>
      <c r="AA420" s="52" t="n"/>
      <c r="AB420" s="53" t="n"/>
      <c r="AC420" s="53" t="n"/>
      <c r="AD420" s="53" t="n"/>
      <c r="AE420" s="177" t="n"/>
      <c r="AF420" s="113" t="n"/>
      <c r="AG420" s="177" t="n"/>
      <c r="AH420" s="178" t="n"/>
      <c r="AI420" s="178" t="n"/>
      <c r="AJ420" s="178" t="n"/>
      <c r="AK420" s="114" t="n"/>
      <c r="AL420" s="178" t="n"/>
      <c r="AM420" s="114" t="n"/>
      <c r="AN420" s="178" t="n"/>
      <c r="AO420" s="114" t="n"/>
      <c r="AP420" s="178" t="n"/>
      <c r="AQ420" s="114" t="n"/>
      <c r="AR420" s="178" t="n"/>
      <c r="AS420" s="114" t="n"/>
      <c r="AT420" s="178" t="n"/>
      <c r="AU420" s="114" t="n"/>
      <c r="AV420" s="178" t="n"/>
      <c r="AW420" s="114" t="n"/>
      <c r="AX420" s="178" t="n"/>
      <c r="AY420" s="114" t="n"/>
      <c r="AZ420" s="178" t="n"/>
      <c r="BA420" s="114" t="n"/>
      <c r="BB420" s="178" t="n"/>
      <c r="BC420" s="114" t="n"/>
      <c r="BD420" s="178" t="n"/>
      <c r="BE420" s="178" t="n"/>
      <c r="BF420" s="178" t="n"/>
      <c r="BG420" s="59" t="n"/>
      <c r="BH420" s="178" t="n"/>
      <c r="BI420" s="114" t="n"/>
      <c r="BJ420" s="53" t="n"/>
      <c r="BK420" s="178" t="n"/>
      <c r="BL420" s="114" t="n"/>
      <c r="BM420" s="178" t="n"/>
      <c r="BN420" s="114" t="n"/>
      <c r="BO420" s="178" t="n"/>
      <c r="BP420" s="178" t="n"/>
      <c r="BQ420" s="178" t="n"/>
      <c r="BR420" s="178" t="n"/>
      <c r="BS420" s="178" t="n"/>
      <c r="BT420" s="178" t="n"/>
      <c r="BU420" s="178" t="n"/>
      <c r="BV420" s="178" t="n"/>
      <c r="BW420" s="178" t="n"/>
      <c r="BX420" s="178" t="n"/>
      <c r="BY420" s="178" t="n"/>
      <c r="BZ420" s="178" t="n"/>
      <c r="CA420" s="178" t="n"/>
      <c r="CB420" s="178" t="n"/>
      <c r="CC420" s="178" t="n"/>
      <c r="CD420" s="178" t="n"/>
      <c r="CE420" s="178" t="n"/>
      <c r="CF420" s="178" t="n"/>
      <c r="CG420" s="178" t="n"/>
      <c r="CH420" s="178" t="n"/>
      <c r="CI420" s="178" t="n"/>
      <c r="CJ420" s="178" t="n"/>
      <c r="CK420" s="53" t="n"/>
      <c r="CL420" s="178" t="n"/>
      <c r="CM420" s="178" t="n"/>
      <c r="CN420" s="60" t="n"/>
      <c r="CO420" s="177" t="n"/>
      <c r="CP420" s="178" t="n"/>
      <c r="CQ420" s="60" t="n"/>
      <c r="CR420" s="177" t="n"/>
      <c r="CS420" s="178" t="n"/>
      <c r="CT420" s="59" t="n"/>
      <c r="CU420" s="178" t="n"/>
      <c r="CV420" s="59" t="n"/>
      <c r="CW420" s="178" t="n"/>
      <c r="CX420" s="59" t="n"/>
      <c r="CY420" s="178" t="n"/>
      <c r="CZ420" s="178" t="n"/>
      <c r="DA420" s="178" t="n"/>
      <c r="DB420" s="53" t="n"/>
      <c r="DC420" s="178" t="n"/>
      <c r="DD420" s="178" t="n"/>
      <c r="DE420" s="178" t="n"/>
      <c r="DF420" s="178" t="n"/>
      <c r="DG420" s="178" t="n"/>
      <c r="DH420" s="178" t="n"/>
      <c r="DI420" s="178" t="n"/>
      <c r="DJ420" s="178" t="n"/>
      <c r="DK420" s="178" t="n"/>
      <c r="DL420" s="178" t="n"/>
      <c r="DM420" s="178" t="n"/>
      <c r="DN420" s="177" t="n"/>
      <c r="DO420" s="177" t="n"/>
      <c r="DP420" s="177" t="n"/>
      <c r="DQ420" s="76">
        <f>IF(AND(DS420,DP420&lt;&gt;""),
CONCATENATE(DT420,DU420,DV420,DW420,DX420,DY420,DZ420,EA420,EB420,EC420,ED420,EE420,EF420,EG420,EH420,EI420,EJ420,EK420,EL420,EM420,EN420,EO420,EP420,EQ420,ES420,ET420,EU420,EV420,EW420,EX420,EY420,EZ420,FA420,FC420,FD420,FF420,FG420,FI420,FJ420,FL420,FM420,FO420,FP420,FR420,FS420,FU420,FV420,FX420,FY420,GA420,GB420,GD420,GE420,GF420,GH420,GI420,GJ420,GL420,GM420,GN420,GP420,GQ420,GS420,GT420,GU420,GV420,GW420,GX420,GY420,GZ420,HA420,HB420,HC420,HD420,HE420,HF420,HG420,HH420,HI420,HJ420,HK420,HL420,HM420,HN420,HO420,HQ420,HR420,HS420,HT420,HU420,HV420,HW420,HX420,HY420,IA420,IB420,IC420,ID420,IF420,IG420,IH420,II420,IK420,IL420,IM420,IN420,IO420,IP420,IQ420,IR420,IS420,IT420,IU420,IV420,IW420,IX420,IY420,IZ420),
""
)</f>
        <v/>
      </c>
      <c r="DR420" s="53" t="n"/>
      <c r="DS420" s="46">
        <f>CONCATENATE(D420,$E420,$F420,$G420,H420,$I420,$J420,K420,$L420,$M420,N420,$O420,$P420,$Q420,$R420,$S420,T420,$U420,$V420,$W420,$X420,$Y420,$Z420,$AA420,AB420,AC420,AD420,$AE420,$AF420,$AG420,AH420,AI420,AJ420,AK420,AL420,AM420,AN420,AO420,AP420,AQ420,AR420,AS420,AT420,AU420,AV420,AW420,AX420,AY420,AZ420,BA420,BB420,BC420,BD420,BE420,BF420,BG420,BH420,BI420,BJ420,BK420,BL420,BM420,BN420,BO420,BP420,BQ420,BR420,BS420,BT420,BU420,BV420,BW420,BX420,BY420,BZ420,CA420,CB420,CC420,CD420,CE420,CF420,CG420,CH420,CI420,CJ420,CK420,CL420,CM420,$CN420,$CO420,CP420,$CQ420,$CR420,CS420,CT420,CU420,CV420,CW420,CX420,CY420,CZ420,DA420,DB420,DC420,DD420,DE420,DF420,DG420,DH420,DI420,DJ420,DK420,DL420,DM420,$DN420,$DO420,$DP420,DR420)&lt;&gt;""</f>
        <v/>
      </c>
      <c r="DT420" s="46">
        <f>IF(AND($DS420,$E$4&lt;&gt;""),
IF(LEFT($E$4,2) = "1.",
IF(D420&lt;&gt;"","El CUNE sólo se envía en operaciones de novedad o ajuste. ",""),
IF(D420="","Debes escribir un CUNE válido para realizar operaciones de novedad o ajuste. ","")),
""
)</f>
        <v/>
      </c>
      <c r="DU420" s="46">
        <f>IF($DS420,
IF(E420="","Debes seleccionar el tipo de documento del empleado. ",
IF(_xlfn.IFNA(VLOOKUP(E420,TIPO_DE_DOCUMENTO,1,FALSE),-1)=-1,"El tipo de documento no es válido (por favor seleccionarlo de la lista). ","")
)
)</f>
        <v/>
      </c>
      <c r="DV420" s="46">
        <f>IF($DS420,
IF(F420="","Debes escribir el número de documento del empleado. ","")
)</f>
        <v/>
      </c>
      <c r="DW420" s="46">
        <f>IF($DS420,
IF(G420="","Debes escribir el primer nombre del empleado. ","")
)</f>
        <v/>
      </c>
      <c r="DY420" s="46">
        <f>IF($DS420,
IF(I420="","Debes escribir el primer apellido del empleado. ","")
)</f>
        <v/>
      </c>
      <c r="DZ420" s="46">
        <f>IF($DS420,
IF(J420="","Debes escribir el segundo apellido del empleado. ","")
)</f>
        <v/>
      </c>
      <c r="EB420" s="46">
        <f>IF($DS420,
IF(L420="","Debes escribir la fecha de ingreso del empleado. ",
IF(ISERR(DATE(YEAR(L420),MONTH(L420),DAY(L420))), "El valor ingresado en fecha de ingreso no tiene un formato válido. ","")
)
)</f>
        <v/>
      </c>
      <c r="EC420" s="46">
        <f>IF($DS420,
IF(M420="","Debes escribir el tiempo laborado. ",
IF( IFERROR(INT(M420),1.1) &lt;&gt; IFERROR(_xlfn.NUMBERVALUE(M420),1), "El valor de los días trabajados debe ser un número entero. ", "")
)
)</f>
        <v/>
      </c>
      <c r="ED420" s="46">
        <f>IF($DS420,
IF( AND(N420&lt;&gt;"", ISERR(DATE(YEAR(N420),MONTH(N420),DAY(N420))) ), "El valor ingresado en fecha de ingreso no tiene un formato válido. ",
IF( AND(N420&lt;&gt;"", $E$6&lt;&gt;"", DATE(YEAR(N420), MONTH(N420), 1) &lt;&gt; IFERROR(DATE(MID($E$6, 1, 4), MID($E$6, 6, 2),1), "1/1/1900") ), "La fecha de retiro debe estar dentro del período liquidado. ", "")
)
)</f>
        <v/>
      </c>
      <c r="EE420" s="46">
        <f>IF($DS420,
IF(O420="","Debes seleccionar el tipo de trabajador. ",
IF(_xlfn.IFNA(VLOOKUP(O420,TIPO_DE_TRABAJADOR,1,FALSE),-1)=-1,"El tipo de trabajador no es válido (por favor seleccionarlo de la lista). ","")
)
)</f>
        <v/>
      </c>
      <c r="EF420" s="46">
        <f>IF($DS420,
IF(P420="","Debes seleccionar si es un trabajador dependiente pensionado por vejez. ",
IF(_xlfn.IFNA(VLOOKUP(P420,SUBTIPO_DE_TRABAJADOR,1,FALSE),-1)=-1,"El tipo de trabajador dependiente pensionado por vejez no es válido (por favor seleccionarlo de la lista). ","")
)
)</f>
        <v/>
      </c>
      <c r="EG420" s="46">
        <f>IF($DS420,
IF(Q420="","Debes seleccionar el tipo de contrato del trabajador. ",
IF(_xlfn.IFNA(VLOOKUP(Q420,TIPO_DE_CONTRATO,1,FALSE),-1)=-1,"El tipo de contrato del trabajador no es válido (por favor seleccionarlo de la lista). ","")
)
)</f>
        <v/>
      </c>
      <c r="EH420" s="46">
        <f>IF($DS420,
IF(R420="","Debes seleccionar si es un salario integral. ",
IF(_xlfn.IFNA(VLOOKUP(R420,SI_NO,1,FALSE),-1)=-1,"Valor no válido para salario integral (por favor seleccionarlo de la lista). ","")
)
)</f>
        <v/>
      </c>
      <c r="EI420" s="46">
        <f>IF($DS420,
IF(S420="","Debes seleccionar si el trabajador realiza actividades de riesgo. ",
IF(_xlfn.IFNA(VLOOKUP(S420,SI_NO,1,FALSE),-1)=-1,"Valor no válido para actividad de alto riesgo (por favor seleccionarlo de la lista). ","")
)
)</f>
        <v/>
      </c>
      <c r="EK420" s="46">
        <f>IF($DS420,
IF(U420="","Debes escribir el código del municipio de residencia del trabajador. ",
IF(_xlfn.IFNA(VLOOKUP(U420,MUNICIPIO,1,FALSE),-1)=-1,"El municipio de residencia del trabajador es inválido (por favor seleccionarlo de la lista). ","")
)
)</f>
        <v/>
      </c>
      <c r="EL420" s="46">
        <f>IF($DS420,
IF(V420="","Debes escribir el la dirección de residendia del trabajador. ","")
)</f>
        <v/>
      </c>
      <c r="EM420" s="46">
        <f>IF($DS420,
IF(W420="","Debes escribir la fecha de inicio de la liquidación. ",
IF(ISERR(DATE(YEAR(W420),MONTH(W420),DAY(W420))),"El valor ingresado en fecha de inicio de liquidación no tiene un formato válido. ",
IF( AND($E$6&lt;&gt;"", DATE(YEAR(W420), MONTH(W420), 1) &lt;&gt; IFERROR(DATE(MID($E$6, 1, 4), MID($E$6, 6, 2),1), "1/1/1900") ), "La fecha de inicio de la liquidación debe estar dentro del período liquidado. ", "")
)
)
)</f>
        <v/>
      </c>
      <c r="EN420" s="46">
        <f>IF($DS420,
IF(X420="","Debes escribir la fecha de fin de la liquidación. ",
IF(ISERR(DATE(YEAR(X420),MONTH(X420),DAY(X420))),"El valor ingresado en fecha de fin de liquidación no tiene un formato válido. ",
IF( AND($E$6&lt;&gt;"", DATE(YEAR(X420), MONTH(X420), 1) &lt;&gt; IFERROR(DATE(MID($E$6, 1, 4), MID($E$6, 6, 2),1), "1/1/1900") ), "La fecha de fin de la liquidación debe estar dentro del período liquidado. ", "")
)
)
)</f>
        <v/>
      </c>
      <c r="EO420" s="46">
        <f>IF($DS420,
IF(Y420="","Debes escribir la frecuencia de pago del trabajador. ",
IF(_xlfn.IFNA(VLOOKUP(Y420,PERÍODO_DE_NÓMINA,1,FALSE),-1)=-1,"La frecuencia de pago es inválida (por favor seleccionarlo de la lista). ","")
)
)</f>
        <v/>
      </c>
      <c r="EP420" s="46">
        <f>IF($DS420,
IF(Z420="","Debes escribir la fecha de pago. ",
IF(ISERR(DATE(YEAR(Z420),MONTH(Z420),DAY(Z420))), "El valor ingresado en fecha de pago no tiene un formato válido. ","")
)
)</f>
        <v/>
      </c>
      <c r="EQ420" s="46">
        <f>IF($DS420,
IF(AA420="","Debes escribir el medio de pago. ",
IF(_xlfn.IFNA(VLOOKUP(AA420,MEDIOS_DE_PAGO,1,FALSE),-1)=-1,"El medio de pago es inválido (por favor seleccionarlo de la lista). ","")
)
)</f>
        <v/>
      </c>
      <c r="ER420" s="46">
        <f>OR(AA420='Tablas '!$T$4,AA420='Tablas '!$T$7,AA420='Tablas '!$T$8,AA420='Tablas '!$T$11)</f>
        <v/>
      </c>
      <c r="ES420" s="46">
        <f>IF(AND($DS420,ER420),
IF(AB420="","Debes escribir la entidad bancaria. ",""),
""
)</f>
        <v/>
      </c>
      <c r="ET420" s="46">
        <f>IF(AND($DS420,ER420),
IF(AC420="","Debes escribir el tipo de cuenta bancaria. ",
IF(_xlfn.IFNA(VLOOKUP(AC420,TIPO_DE_CUENTA,1,FALSE),-1)=-1,"El tipo de cuenta bancaria es inválida (por favor seleccionarlo de la lista). ","")
),
""
)</f>
        <v/>
      </c>
      <c r="EU420" s="46">
        <f>IF(AND($DS420,ER420),
IF(AD420="","Debes escribir el número de cuenta bancaria. ",""),
""
)</f>
        <v/>
      </c>
      <c r="EV420" s="46">
        <f>IF($DS420,
IF(AE420="","Debes escribir el valor del sueldo básico. ",
IF( ISERR(_xlfn.NUMBERVALUE(AE420)), "El valor del sueldo básico debe ser un número válido. ", "")
)
)</f>
        <v/>
      </c>
      <c r="EW420" s="46">
        <f>IF($DS420,
IF(AF420="","Debes escribir el número de días trabajados. ",
IF( IFERROR(INT(AF420),1.1) &lt;&gt; IFERROR(_xlfn.NUMBERVALUE(AF420),1), "La cantidad de días trabajados debe ser un número entero. ", "")
)
)</f>
        <v/>
      </c>
      <c r="EX420" s="46">
        <f>IF($DS420,
IF(AG420="","Debes escribir el valor del sueldo trabajado. ",
IF( ISERR(_xlfn.NUMBERVALUE(AG420)), "El valor del sueldo trabajado debe ser un número válido. ", "")
)
)</f>
        <v/>
      </c>
      <c r="EY420" s="46">
        <f>IF($DS420,
IF( AND(AH420&lt;&gt;"", ISERR(_xlfn.NUMBERVALUE(AH420))), "El valor del auxilio de transporte debe ser un número válido. ", "")
)</f>
        <v/>
      </c>
      <c r="EZ420" s="46">
        <f>IF($DS420,
IF( AND(AI420&lt;&gt;"", ISERR(_xlfn.NUMBERVALUE(AI420))), "El valor de viáticos salariales debe ser un número válido. ", "")
)</f>
        <v/>
      </c>
      <c r="FA420" s="46">
        <f>IF($DS420,
IF( AND(AJ420&lt;&gt;"", ISERR(_xlfn.NUMBERVALUE(AJ420))), "El valor de viáticos NO salariales debe ser un número válido. ", "")
)</f>
        <v/>
      </c>
      <c r="FB420" s="46">
        <f>CONCATENATE(AK420,AL420)&lt;&gt;""</f>
        <v/>
      </c>
      <c r="FC420" s="46">
        <f>IF(AND($DS420,FB420),
IF(AK420="","Debes escribir el número de horas extras diurnas. ",
IF( IFERROR(INT(AK420),1.1) &lt;&gt; IFERROR(_xlfn.NUMBERVALUE(AK420),1), "La cantidad de horas extras diurnas debe ser un número entero. ", "")
),
""
)</f>
        <v/>
      </c>
      <c r="FD420" s="46">
        <f>IF(AND($DS420,FB420),
IF(AL420="","Debes escribir el valor de las horas extras diurnas. ",
IF( ISERR(_xlfn.NUMBERVALUE(AL420)), "El valor de las horas extras duirnas debe ser un número válido. ", "")
),
""
)</f>
        <v/>
      </c>
      <c r="FE420" s="46">
        <f>CONCATENATE(AM420,AN420)&lt;&gt;""</f>
        <v/>
      </c>
      <c r="FF420" s="46">
        <f>IF(AND($DS420,FE420),
IF(AM420="","Debes escribir el número de horas extras nocturnas. ",
IF( IFERROR(INT(AM420),1.1) &lt;&gt; IFERROR(_xlfn.NUMBERVALUE(AM420),1), "La cantidad de horas extras nocturnas debe ser un número entero. ", "")
),
""
)</f>
        <v/>
      </c>
      <c r="FG420" s="46">
        <f>IF(AND($DS420,FE420),
IF(AN420="","Debes escribir el valor de las horas extras nocturnas. ",
IF( ISERR(_xlfn.NUMBERVALUE(AN420)), "El valor de las horas extras nocturnas debe ser un número válido. ", "")
),
""
)</f>
        <v/>
      </c>
      <c r="FH420" s="46">
        <f>CONCATENATE(AO420,AP420)&lt;&gt;""</f>
        <v/>
      </c>
      <c r="FI420" s="46">
        <f>IF(AND($DS420,FH420),
IF(AO420="","Debes escribir el número de horas extras diurnas dominicales y festivas. ",
IF( IFERROR(INT(AO420),1.1) &lt;&gt; IFERROR(_xlfn.NUMBERVALUE(AO420),1), "La cantidad de horas extras diurnas dominicales y festivas debe ser un número entero. ", "")
),
""
)</f>
        <v/>
      </c>
      <c r="FJ420" s="46">
        <f>IF(AND($DS420,FH420),
IF(AP420="","Debes escribir el valor de las horas extras diurnas dominicales y festivas. ",
IF( ISERR(_xlfn.NUMBERVALUE(AP420)), "El valor de las horas extras diurnas dominicales y festivas debe ser un número válido. ", "")
),
""
)</f>
        <v/>
      </c>
      <c r="FK420" s="46">
        <f>CONCATENATE(AQ420,AR420)&lt;&gt;""</f>
        <v/>
      </c>
      <c r="FL420" s="46">
        <f>IF(AND($DS420,FK420),
IF(AQ420="","Debes escribir el número de horas extras nocturnas dominicales y festivas. ",
IF( IFERROR(INT(AQ420),1.1) &lt;&gt; IFERROR(_xlfn.NUMBERVALUE(AQ420),1), "La cantidad de horas extras nocturnas dominicales y festivas debe ser un número entero. ", "")
),
""
)</f>
        <v/>
      </c>
      <c r="FM420" s="46">
        <f>IF(AND($DS420,FK420),
IF(AR420="","Debes escribir el valor de las horas extras nocturnas dominicales y festivas. ",
IF( ISERR(_xlfn.NUMBERVALUE(AR420)), "El valor de las horas extras nocturnas dominicales y festivas debe ser un número válido. ", "")
),
""
)</f>
        <v/>
      </c>
      <c r="FN420" s="46">
        <f>CONCATENATE(AS420,AT420)&lt;&gt;""</f>
        <v/>
      </c>
      <c r="FO420" s="46">
        <f>IF(AND($DS420,FN420),
IF(AS420="","Debes escribir el número de horas recargo nocturno. ",
IF( IFERROR(INT(AS420),1.1) &lt;&gt; IFERROR(_xlfn.NUMBERVALUE(AS420),1), "La cantidad de horas recargo nocturno debe ser un número entero. ", "")
),
""
)</f>
        <v/>
      </c>
      <c r="FP420" s="46">
        <f>IF(AND($DS420,FN420),
IF(AT420="","Debes escribir el valor de las horas recargo nocturno. ",
IF( ISERR(_xlfn.NUMBERVALUE(AT420)), "El valor de las horas recargo nocturno debe ser un número válido. ", "")
),
""
)</f>
        <v/>
      </c>
      <c r="FQ420" s="46">
        <f>CONCATENATE(AU420,AV420)&lt;&gt;""</f>
        <v/>
      </c>
      <c r="FR420" s="46">
        <f>IF(AND($DS420,FQ420),
IF(AU420="","Debes escribir el número de horas recargo diurno dominical y festivo. ",
IF( IFERROR(INT(AU420),1.1) &lt;&gt; IFERROR(_xlfn.NUMBERVALUE(AU420),1), "La cantidad de horas recargo diurno dominical y festivo debe ser un número entero. ", "")
),
""
)</f>
        <v/>
      </c>
      <c r="FS420" s="46">
        <f>IF(AND($DS420,FQ420),
IF(AV420="","Debes escribir el valor de las horas recargo diurno dominical y festivo. ",
IF( ISERR(_xlfn.NUMBERVALUE(AV420)), "El valor de las horas recargo diurno dominical y festivo debe ser un número válido. ", "")
),
""
)</f>
        <v/>
      </c>
      <c r="FT420" s="46">
        <f>CONCATENATE(AW420,AX420)&lt;&gt;""</f>
        <v/>
      </c>
      <c r="FU420" s="46">
        <f>IF(AND($DS420,FT420),
IF(AW420="","Debes escribir el número de horas recargo nocturno dominical y festivo. ",
IF( IFERROR(INT(AW420),1.1) &lt;&gt; IFERROR(_xlfn.NUMBERVALUE(AW420),1), "La cantidad de horas recargo nocturno dominical y festivo debe ser un número entero. ", "")
),
""
)</f>
        <v/>
      </c>
      <c r="FV420" s="46">
        <f>IF(AND($DS420,FT420),
IF(AX420="","Debes escribir el valor de las horas recargo nocturno dominical y festivo. ",
IF( ISERR(_xlfn.NUMBERVALUE(AX420)), "El valor de las horas recargo nocturno dominical y festivo debe ser un número válido. ", "")
),
""
)</f>
        <v/>
      </c>
      <c r="FW420" s="46">
        <f>CONCATENATE(AY420,AZ420)&lt;&gt;""</f>
        <v/>
      </c>
      <c r="FX420" s="46">
        <f>IF(AND($DS420,FW420),
IF(AY420="","Debes escribir el número de días de vacaciones comunes. ",
IF( IFERROR(INT(AY420),1.1) &lt;&gt; IFERROR(_xlfn.NUMBERVALUE(AY420),1), "La cantidad de días de vacaciones comunes debe ser un número entero. ", "")
),
""
)</f>
        <v/>
      </c>
      <c r="FY420" s="46">
        <f>IF(AND($DS420,FW420),
IF(AZ420="","Debes escribir el valor de las vacaciones comunes. ",
IF( ISERR(_xlfn.NUMBERVALUE(AZ420)), "El valor de las vacaciones comunes debe ser un número válido. ", "")
),
""
)</f>
        <v/>
      </c>
      <c r="FZ420" s="46">
        <f>CONCATENATE(BA420,BB420)&lt;&gt;""</f>
        <v/>
      </c>
      <c r="GA420" s="46">
        <f>IF(AND($DS420,FZ420),
IF(BA420="","Debes escribir el número de días de vacaciones compensadas. ",
IF( IFERROR(INT(BA420),1.1) &lt;&gt; IFERROR(_xlfn.NUMBERVALUE(BA420),1), "La cantidad de días de vacaciones compensadas debe ser un número entero. ", "")
),
""
)</f>
        <v/>
      </c>
      <c r="GB420" s="46">
        <f>IF(AND($DS420,FZ420),
IF(BB420="","Debes escribir el valor de las vacaciones compensadas. ",
IF( ISERR(_xlfn.NUMBERVALUE(BB420)), "El valor de las vacaciones compensadas debe ser un número válido. ", "")
),
""
)</f>
        <v/>
      </c>
      <c r="GC420" s="46">
        <f>CONCATENATE(BC420,BD420)&lt;&gt;""</f>
        <v/>
      </c>
      <c r="GD420" s="46">
        <f>IF(AND($DS420,GC420),
IF(BC420="","Debes escribir el número de días de prima salarial. ",
IF( IFERROR(INT(BC420),1.1) &lt;&gt; IFERROR(_xlfn.NUMBERVALUE(BC420),1), "La cantidad de días de prima salarial debe ser un número entero. ", "")
),
""
)</f>
        <v/>
      </c>
      <c r="GE420" s="46">
        <f>IF(AND($DS420,GC420),
IF(BD420="","Debes escribir el valor de los días de prima salarial. ",
IF( ISERR(_xlfn.NUMBERVALUE(BD420)), "El valor de los días de prima salarial debe ser un número válido. ", "")
),
""
)</f>
        <v/>
      </c>
      <c r="GF420" s="46">
        <f>IF($DS420,
IF( AND(BE420&lt;&gt;"", ISERR(_xlfn.NUMBERVALUE(BE420))), "El valor de la prima NO saliarial debe ser un número válido. ", "")
)</f>
        <v/>
      </c>
      <c r="GG420" s="46">
        <f>CONCATENATE(BF420,BG420,BH420)&lt;&gt;""</f>
        <v/>
      </c>
      <c r="GH420" s="46">
        <f>IF(AND($DS420,GG420),
IF(BF420="","Debes escribir el valor de las cesantías. ",
IF( ISERR(_xlfn.NUMBERVALUE(BF420)), "El valor de las cesantías debe ser un número válido. ", "")
),
""
)</f>
        <v/>
      </c>
      <c r="GI420" s="46">
        <f>IF(AND($DS420,GG420),
IF(BG420="","Debes escribir el % de cesantías. ",
IF( ISERR(_xlfn.NUMBERVALUE(BG420)), "El % de cesantías debe ser un número válido. ", "")
),
""
)</f>
        <v/>
      </c>
      <c r="GJ420" s="46">
        <f>IF(AND($DS420,GG420),
IF(BH420="","Debes escribir el valor de intereses de cesantías. ",
IF( ISERR(_xlfn.NUMBERVALUE(BH420)), "El valor de intereses de cesantías debe ser un número válido. ", "")
),
""
)</f>
        <v/>
      </c>
      <c r="GK420" s="46">
        <f>CONCATENATE(BI420,BJ420,BK420)&lt;&gt;""</f>
        <v/>
      </c>
      <c r="GL420" s="46">
        <f>IF(AND($DS420,GK420),
IF(BI420="","Debes escribir el número de días de incapacidad. ",
IF( IFERROR(INT(BI420),1.1) &lt;&gt; IFERROR(_xlfn.NUMBERVALUE(BI420),1), "La cantidad de días de incapacidad debe ser un número entero. ", "")
),
""
)</f>
        <v/>
      </c>
      <c r="GM420" s="46">
        <f>IF(AND($DS420,GK420),
IF(BJ420="","Debes escribir el tipo de incapacidad. ",
IF(_xlfn.IFNA(VLOOKUP(BJ420,TIPO_DE_INCAPACIDAD,1,FALSE),-1)=-1,"El tipo de incapacidad es inválida (por favor seleccionarlo de la lista). ","")
),
""
)</f>
        <v/>
      </c>
      <c r="GN420" s="46">
        <f>IF(AND($DS420,GK420),
IF(BK420="","Debes escribir el valor de la incapacidad. ",
IF( ISERR(_xlfn.NUMBERVALUE(BK420)), "El valor de la incapacidad debe ser un número válido. ", "")
),
""
)</f>
        <v/>
      </c>
      <c r="GO420" s="46">
        <f>CONCATENATE(BL420,BM420)&lt;&gt;""</f>
        <v/>
      </c>
      <c r="GP420" s="46">
        <f>IF(AND($DS420,GO420),
IF(BL420="","Debes escribir el número de días de licencia de maternidad o paternidad. ",
IF( IFERROR(INT(BL420),1.1) &lt;&gt; IFERROR(_xlfn.NUMBERVALUE(BL420),1), "La cantidad de días de licencia de maternidad o paternidad debe ser un número entero. ", "")
),
""
)</f>
        <v/>
      </c>
      <c r="GQ420" s="46">
        <f>IF(AND($DS420,GO420),
IF(BM420="","Debes escribir el valor de la licencia de maternidad o paternidad. ",
IF( ISERR(_xlfn.NUMBERVALUE(BM420)), "El valor de la licencia de maternidad o paternidad debe ser un número válido. ", "")
),
""
)</f>
        <v/>
      </c>
      <c r="GR420" s="46">
        <f>CONCATENATE(BN420,BO420)&lt;&gt;""</f>
        <v/>
      </c>
      <c r="GS420" s="46">
        <f>IF(AND($DS420,GR420),
IF(BN420="","Debes escribir el número de días de licencia remunerada. ",
IF( IFERROR(INT(BN420),1.1) &lt;&gt; IFERROR(_xlfn.NUMBERVALUE(BN420),1), "La cantidad de días de licencia remunerada debe ser un número entero. ", "")
),
""
)</f>
        <v/>
      </c>
      <c r="GT420" s="46">
        <f>IF(AND($DS420,GR420),
IF(BO420="","Debes escribir el valor de la licencia remunerada. ",
IF( ISERR(_xlfn.NUMBERVALUE(BO420)), "El valor de la licencia remunerada debe ser un número válido. ", "")
),
""
)</f>
        <v/>
      </c>
      <c r="GU420" s="46">
        <f>IF($DS420,
IF( AND(BP420&lt;&gt;"", ISERR(_xlfn.NUMBERVALUE(BP420))), "El valor de la licencia NO remunerada debe ser un número válido. ", "")
)</f>
        <v/>
      </c>
      <c r="GV420" s="46">
        <f>IF($DS420,
IF( AND(BQ420&lt;&gt;"", ISERR(_xlfn.NUMBERVALUE(BQ420))), "El valor de auxilios salariales debe ser un número válido. ", "")
)</f>
        <v/>
      </c>
      <c r="GW420" s="46">
        <f>IF($DS420,
IF( AND(BR420&lt;&gt;"", ISERR(_xlfn.NUMBERVALUE(BR420))), "El valor de auxilios NO salariales debe ser un número válido. ", "")
)</f>
        <v/>
      </c>
      <c r="GX420" s="46">
        <f>IF($DS420,
IF( AND(BS420&lt;&gt;"", ISERR(_xlfn.NUMBERVALUE(BS420))), "El valor de bonos salariales debe ser un número válido. ", "")
)</f>
        <v/>
      </c>
      <c r="GY420" s="46">
        <f>IF($DS420,
IF( AND(BT420&lt;&gt;"", ISERR(_xlfn.NUMBERVALUE(BT420))), "El valor de bonos NO salariales debe ser un número válido. ", "")
)</f>
        <v/>
      </c>
      <c r="GZ420" s="46">
        <f>IF($DS420,
IF( AND(BU420&lt;&gt;"", ISERR(_xlfn.NUMBERVALUE(BU420))), "El valor de bonos salariales de alimentación debe ser un número válido. ", "")
)</f>
        <v/>
      </c>
      <c r="HA420" s="46">
        <f>IF($DS420,
IF( AND(BV420&lt;&gt;"", ISERR(_xlfn.NUMBERVALUE(BV420))), "El valor de bonos NO salariales de alimentación debe ser un número válido. ", "")
)</f>
        <v/>
      </c>
      <c r="HB420" s="46">
        <f>IF($DS420,
IF( AND(BW420&lt;&gt;"", ISERR(_xlfn.NUMBERVALUE(BW420))), "El valor de bonificaciones salariales debe ser un número válido. ", "")
)</f>
        <v/>
      </c>
      <c r="HC420" s="46">
        <f>IF($DS420,
IF( AND(BX420&lt;&gt;"", ISERR(_xlfn.NUMBERVALUE(BX420))), "El valor de bonificaciones NO salariales debe ser un número válido. ", "")
)</f>
        <v/>
      </c>
      <c r="HD420" s="46">
        <f>IF($DS420,
IF( AND(BY420&lt;&gt;"", ISERR(_xlfn.NUMBERVALUE(BY420))), "El valor de compensaciones ordinarias debe ser un número válido. ", "")
)</f>
        <v/>
      </c>
      <c r="HE420" s="46">
        <f>IF($DS420,
IF( AND(BZ420&lt;&gt;"", ISERR(_xlfn.NUMBERVALUE(BZ420))), "El valor de compensaciones extraordinarias debe ser un número válido. ", "")
)</f>
        <v/>
      </c>
      <c r="HF420" s="46">
        <f>IF($DS420,
IF( AND(CA420&lt;&gt;"", ISERR(_xlfn.NUMBERVALUE(CA420))), "El valor de comisiones debe ser un número válido. ", "")
)</f>
        <v/>
      </c>
      <c r="HG420" s="46">
        <f>IF($DS420,
IF( AND(CB420&lt;&gt;"", ISERR(_xlfn.NUMBERVALUE(CB420))), "El valor de ausencia por huega debe ser un número válido. ", "")
)</f>
        <v/>
      </c>
      <c r="HH420" s="46">
        <f>IF($DS420,
IF( AND(CC420&lt;&gt;"", ISERR(_xlfn.NUMBERVALUE(CC420))), "El valor de anticipos debe ser un número válido. ", "")
)</f>
        <v/>
      </c>
      <c r="HI420" s="46">
        <f>IF($DS420,
IF( AND(CD420&lt;&gt;"", ISERR(_xlfn.NUMBERVALUE(CD420))), "El valor de pagos a terceros debe ser un número válido. ", "")
)</f>
        <v/>
      </c>
      <c r="HJ420" s="46">
        <f>IF($DS420,
IF( AND(CE420&lt;&gt;"", ISERR(_xlfn.NUMBERVALUE(CE420))), "El valor de dotación debe ser un número válido. ", "")
)</f>
        <v/>
      </c>
      <c r="HK420" s="46">
        <f>IF($DS420,
IF( AND(CF420&lt;&gt;"", ISERR(_xlfn.NUMBERVALUE(CF420))), "El valor de apoyo sostenibilidad debe ser un número válido. ", "")
)</f>
        <v/>
      </c>
      <c r="HL420" s="46">
        <f>IF($DS420,
IF( AND(CG420&lt;&gt;"", ISERR(_xlfn.NUMBERVALUE(CG420))), "El valor de teletrabajo debe ser un número válido. ", "")
)</f>
        <v/>
      </c>
      <c r="HM420" s="46">
        <f>IF($DS420,
IF( AND(CH420&lt;&gt;"", ISERR(_xlfn.NUMBERVALUE(CH420))), "El valor de bonificación de retiro debe ser un número válido. ", "")
)</f>
        <v/>
      </c>
      <c r="HN420" s="46">
        <f>IF($DS420,
IF( AND(CI420&lt;&gt;"", ISERR(_xlfn.NUMBERVALUE(CI420))), "El valor de indemnización de retiro debe ser un número válido. ", "")
)</f>
        <v/>
      </c>
      <c r="HO420" s="46">
        <f>IF($DS420,
IF( AND(CJ420&lt;&gt;"", ISERR(_xlfn.NUMBERVALUE(CJ420))), "El valor de reintegros debe ser un número válido. ", "")
)</f>
        <v/>
      </c>
      <c r="HP420" s="46">
        <f>CONCATENATE(CK420,CL420,CM420)&lt;&gt;""</f>
        <v/>
      </c>
      <c r="HQ420" s="46">
        <f>IF(AND($DS420,HP420),
IF(CK420="","Debes escribir la descripción de otro concepto no categorizado. ",""),
""
)</f>
        <v/>
      </c>
      <c r="HR420" s="46">
        <f>IF(AND($DS420,HP420),
IF(CONCATENATE(CL420,CM420)="","Debes escribir al menos un valor de concepto no categorizado (salarial o no salarial). ",
IF(ISERR(_xlfn.NUMBERVALUE(CL420)),"El valor salarial concepto no categorizado debe ser un número válido. ","")
),
""
)</f>
        <v/>
      </c>
      <c r="HS420" s="46">
        <f>IF(AND($DS420,HP420),
IF(CONCATENATE(CL420,CM420)="","Debes escribir al menos un valor de concepto no categorizado (salarial o no salarial). ",
IF(ISERR(_xlfn.NUMBERVALUE(CM420)),"El valor NO salarial concepto no categorizado debe ser un número válido. ","")
),
""
)</f>
        <v/>
      </c>
      <c r="HT420" s="46">
        <f>IF($DS420,
IF(CN420="","Debes escribir el porcentaje del aporte a salud. ",
IF( ISERR(_xlfn.NUMBERVALUE(CN420)), "El valor del porcentaje del aporte a salud debe ser un número válido. ", "")
)
)</f>
        <v/>
      </c>
      <c r="HU420" s="46">
        <f>IF($DS420,
IF(CO420="","Debes escribir el valor del aporte a salud. ",
IF( ISERR(_xlfn.NUMBERVALUE(CO420)), "El valor del aporte a salud debe ser un número válido. ", "")
)
)</f>
        <v/>
      </c>
      <c r="HV420" s="46">
        <f>IF($DS420,
IF( AND(CP420&lt;&gt;"", ISERR(_xlfn.NUMBERVALUE(CP420))), "El valor plan complementario debe ser un número válido. ", "")
)</f>
        <v/>
      </c>
      <c r="HW420" s="46">
        <f>IF($DS420,
IF(CQ420="","Debes escribir el porcentaje del aporte a pensión. ",
IF( ISERR(_xlfn.NUMBERVALUE(CQ420)), "El valor del porcentaje del aporte a pensión debe ser un número válido. ", "")
)
)</f>
        <v/>
      </c>
      <c r="HX420" s="46">
        <f>IF($DS420,
IF(CR420="","Debes escribir el valor del aporte a pensión. ",
IF( ISERR(_xlfn.NUMBERVALUE(CR420)), "El valor del aporte a salud debe ser un número válido. ", "")
)
)</f>
        <v/>
      </c>
      <c r="HY420" s="46">
        <f>IF($DS420,
IF( AND(CS420&lt;&gt;"", ISERR(_xlfn.NUMBERVALUE(CS420))), "El valor pensión voluntaria debe ser un número válido. ", "")
)</f>
        <v/>
      </c>
      <c r="HZ420" s="46">
        <f>CONCATENATE(CT420,CU420,CV420,CW420)&lt;&gt;""</f>
        <v/>
      </c>
      <c r="IA420" s="46">
        <f>IF(AND($DS420,HZ420),
IF(CT420="","Debes escribir el % del fondo de seguridad pensional. ",
IF( ISERR(_xlfn.NUMBERVALUE(CT420)), "El % del fondo de seguridad debe ser un número válido. ", "")
),
""
)</f>
        <v/>
      </c>
      <c r="IB420" s="46">
        <f>IF(AND($DS420,HZ420),
IF(CU420="","Debes escribir el valor del aporte al fondo de solidaridad pensional. ",
IF( ISERR(_xlfn.NUMBERVALUE(CU420)), "El valor del aporte al fondo de solidaridad pensional debe ser un número válido. ", "")
),
""
)</f>
        <v/>
      </c>
      <c r="IC420" s="46">
        <f>IF(AND($DS420,HZ420),
IF(CV420="","Debes escribir el % del fondo de subsistencia. ",
IF( ISERR(_xlfn.NUMBERVALUE(CV420)), "El % del fondo de subsistencia debe ser un número válido. ", "")
),
""
)</f>
        <v/>
      </c>
      <c r="ID420" s="46">
        <f>IF(AND($DS420,HZ420),
IF(CW420="","Debes escribir el valor del fondo de subsistencia. ",
IF( ISERR(_xlfn.NUMBERVALUE(CW420)), "El valor del fondo de subsistencia debe ser un número válido. ", "")
),
""
)</f>
        <v/>
      </c>
      <c r="IE420" s="46">
        <f>CONCATENATE(CX420,CY420)&lt;&gt;""</f>
        <v/>
      </c>
      <c r="IF420" s="46">
        <f>IF(AND($DS420,IE420),
IF(CX420="","Debes escribir el % de sindicato. ",
IF( ISERR(_xlfn.NUMBERVALUE(CX420)), "El % de sindicato debe ser un número válido. ", "")
),
""
)</f>
        <v/>
      </c>
      <c r="IG420" s="46">
        <f>IF(AND($DS420,IE420),
IF(CY420="","Debes escribir el valor del sindicato. ",
IF( ISERR(_xlfn.NUMBERVALUE(CY420)), "El valor del sindicato debe ser un número válido. ", "")
),
""
)</f>
        <v/>
      </c>
      <c r="IH420" s="46">
        <f>IF($DS420,
IF( AND(CZ420&lt;&gt;"", ISERR(_xlfn.NUMBERVALUE(CZ420))), "El valor de sanción pública debe ser un número válido. ", "")
)</f>
        <v/>
      </c>
      <c r="II420" s="46">
        <f>IF($DS420,
IF( AND(DA420&lt;&gt;"", ISERR(_xlfn.NUMBERVALUE(DA420))), "El valor de sanción privada debe ser un número válido. ", "")
)</f>
        <v/>
      </c>
      <c r="IJ420" s="46">
        <f>CONCATENATE(DB420,DC420)&lt;&gt;""</f>
        <v/>
      </c>
      <c r="IK420" s="46">
        <f>IF(AND($DS420,IJ420),
IF(DB420="","Debes escribir la descripción de libranza. ",""),
""
)</f>
        <v/>
      </c>
      <c r="IL420" s="46">
        <f>IF(AND($DS420,IJ420),
IF(DC420="","Debes escribir la cuota libranza. ",
IF(ISERR(_xlfn.NUMBERVALUE(DC420)),"El valor de la cuota libranza debe ser un número válido. ","")
),
""
)</f>
        <v/>
      </c>
      <c r="IM420" s="46">
        <f>IF($DS420,
IF( AND(DD420&lt;&gt;"", ISERR(_xlfn.NUMBERVALUE(DD420))), "El valor de pagos a terceros debe ser un número válido. ", "")
)</f>
        <v/>
      </c>
      <c r="IN420" s="46">
        <f>IF($DS420,
IF( AND(DE420&lt;&gt;"", ISERR(_xlfn.NUMBERVALUE(DE420))), "El valor de anticipos debe ser un número válido. ", "")
)</f>
        <v/>
      </c>
      <c r="IO420" s="46">
        <f>IF($DS420,
IF( AND(DF420&lt;&gt;"", ISERR(_xlfn.NUMBERVALUE(DF420))), "El valor de AFC debe ser un número válido. ", "")
)</f>
        <v/>
      </c>
      <c r="IP420" s="46">
        <f>IF($DS420,
IF( AND(DG420&lt;&gt;"", ISERR(_xlfn.NUMBERVALUE(DG420))), "El valor de rete-fuente debe ser un número válido. ", "")
)</f>
        <v/>
      </c>
      <c r="IQ420" s="46">
        <f>IF($DS420,
IF( AND(DH420&lt;&gt;"", ISERR(_xlfn.NUMBERVALUE(DH420))), "El valor de cooperativa de trabajo debe ser un número válido. ", "")
)</f>
        <v/>
      </c>
      <c r="IR420" s="46">
        <f>IF($DS420,
IF( AND(DI420&lt;&gt;"", ISERR(_xlfn.NUMBERVALUE(DI420))), "El valor de embargo fiscal debe ser un número válido. ", "")
)</f>
        <v/>
      </c>
      <c r="IS420" s="46">
        <f>IF($DS420,
IF( AND(DJ420&lt;&gt;"", ISERR(_xlfn.NUMBERVALUE(DJ420))), "El valor de educación debe ser un número válido. ", "")
)</f>
        <v/>
      </c>
      <c r="IT420" s="46">
        <f>IF($DS420,
IF( AND(DK420&lt;&gt;"", ISERR(_xlfn.NUMBERVALUE(DK420))), "El valor de reintegro debe ser un número válido. ", "")
)</f>
        <v/>
      </c>
      <c r="IU420" s="46">
        <f>IF($DS420,
IF( AND(DL420&lt;&gt;"", ISERR(_xlfn.NUMBERVALUE(DL420))), "El valor de deuda debe ser un número válido. ", "")
)</f>
        <v/>
      </c>
      <c r="IV420" s="46">
        <f>IF($DS420,
IF( AND(DM420&lt;&gt;"", ISERR(_xlfn.NUMBERVALUE(DM420))), "El valor de otras deducciones debe ser un número válido. ", "")
)</f>
        <v/>
      </c>
      <c r="IW420" s="46">
        <f>IF($DS420,
IF(DN420="","Debes escribir el valor de los devengos totales. ",
IF( ISERR(_xlfn.NUMBERVALUE(DN420)), "El valor de los devengos totales debe ser un número válido. ", "")
)
)</f>
        <v/>
      </c>
      <c r="IX420" s="46">
        <f>IF($DS420,
IF(DO420="","Debes escribir el valor de las deducciones totales. ",
IF( ISERR(_xlfn.NUMBERVALUE(DO420)), "El valor de las deducciones totales debe ser un número válido. ", "")
)
)</f>
        <v/>
      </c>
      <c r="IY420" s="46">
        <f>IF($DS420,
IF(DP420="","Debes escribir el valor del salario total. ",
IF( ISERR(_xlfn.NUMBERVALUE(DP420)), "El valor del salario total debe ser un número válido. ", "")
)
)</f>
        <v/>
      </c>
    </row>
    <row r="421">
      <c r="B421" s="48" t="n">
        <v>409</v>
      </c>
      <c r="C421" s="61">
        <f>IF(AND(DS421,DP421&lt;&gt;""),
IF(DQ421="","OK","Error"),
""
)</f>
        <v/>
      </c>
      <c r="D421" s="53" t="n"/>
      <c r="E421" s="52" t="n"/>
      <c r="F421" s="112" t="n"/>
      <c r="G421" s="52" t="n"/>
      <c r="H421" s="53" t="n"/>
      <c r="I421" s="52" t="n"/>
      <c r="J421" s="52" t="n"/>
      <c r="K421" s="53" t="n"/>
      <c r="L421" s="55" t="n"/>
      <c r="M421" s="108" t="n"/>
      <c r="N421" s="56" t="n"/>
      <c r="O421" s="52" t="n"/>
      <c r="P421" s="52" t="n"/>
      <c r="Q421" s="52" t="n"/>
      <c r="R421" s="52" t="n"/>
      <c r="S421" s="52" t="n"/>
      <c r="T421" s="53" t="n"/>
      <c r="U421" s="52" t="n"/>
      <c r="V421" s="52" t="n"/>
      <c r="W421" s="55" t="n"/>
      <c r="X421" s="55" t="n"/>
      <c r="Y421" s="52" t="n"/>
      <c r="Z421" s="55" t="n"/>
      <c r="AA421" s="52" t="n"/>
      <c r="AB421" s="53" t="n"/>
      <c r="AC421" s="53" t="n"/>
      <c r="AD421" s="53" t="n"/>
      <c r="AE421" s="177" t="n"/>
      <c r="AF421" s="113" t="n"/>
      <c r="AG421" s="177" t="n"/>
      <c r="AH421" s="178" t="n"/>
      <c r="AI421" s="178" t="n"/>
      <c r="AJ421" s="178" t="n"/>
      <c r="AK421" s="114" t="n"/>
      <c r="AL421" s="178" t="n"/>
      <c r="AM421" s="114" t="n"/>
      <c r="AN421" s="178" t="n"/>
      <c r="AO421" s="114" t="n"/>
      <c r="AP421" s="178" t="n"/>
      <c r="AQ421" s="114" t="n"/>
      <c r="AR421" s="178" t="n"/>
      <c r="AS421" s="114" t="n"/>
      <c r="AT421" s="178" t="n"/>
      <c r="AU421" s="114" t="n"/>
      <c r="AV421" s="178" t="n"/>
      <c r="AW421" s="114" t="n"/>
      <c r="AX421" s="178" t="n"/>
      <c r="AY421" s="114" t="n"/>
      <c r="AZ421" s="178" t="n"/>
      <c r="BA421" s="114" t="n"/>
      <c r="BB421" s="178" t="n"/>
      <c r="BC421" s="114" t="n"/>
      <c r="BD421" s="178" t="n"/>
      <c r="BE421" s="178" t="n"/>
      <c r="BF421" s="178" t="n"/>
      <c r="BG421" s="59" t="n"/>
      <c r="BH421" s="178" t="n"/>
      <c r="BI421" s="114" t="n"/>
      <c r="BJ421" s="53" t="n"/>
      <c r="BK421" s="178" t="n"/>
      <c r="BL421" s="114" t="n"/>
      <c r="BM421" s="178" t="n"/>
      <c r="BN421" s="114" t="n"/>
      <c r="BO421" s="178" t="n"/>
      <c r="BP421" s="178" t="n"/>
      <c r="BQ421" s="178" t="n"/>
      <c r="BR421" s="178" t="n"/>
      <c r="BS421" s="178" t="n"/>
      <c r="BT421" s="178" t="n"/>
      <c r="BU421" s="178" t="n"/>
      <c r="BV421" s="178" t="n"/>
      <c r="BW421" s="178" t="n"/>
      <c r="BX421" s="178" t="n"/>
      <c r="BY421" s="178" t="n"/>
      <c r="BZ421" s="178" t="n"/>
      <c r="CA421" s="178" t="n"/>
      <c r="CB421" s="178" t="n"/>
      <c r="CC421" s="178" t="n"/>
      <c r="CD421" s="178" t="n"/>
      <c r="CE421" s="178" t="n"/>
      <c r="CF421" s="178" t="n"/>
      <c r="CG421" s="178" t="n"/>
      <c r="CH421" s="178" t="n"/>
      <c r="CI421" s="178" t="n"/>
      <c r="CJ421" s="178" t="n"/>
      <c r="CK421" s="53" t="n"/>
      <c r="CL421" s="178" t="n"/>
      <c r="CM421" s="178" t="n"/>
      <c r="CN421" s="60" t="n"/>
      <c r="CO421" s="177" t="n"/>
      <c r="CP421" s="178" t="n"/>
      <c r="CQ421" s="60" t="n"/>
      <c r="CR421" s="177" t="n"/>
      <c r="CS421" s="178" t="n"/>
      <c r="CT421" s="59" t="n"/>
      <c r="CU421" s="178" t="n"/>
      <c r="CV421" s="59" t="n"/>
      <c r="CW421" s="178" t="n"/>
      <c r="CX421" s="59" t="n"/>
      <c r="CY421" s="178" t="n"/>
      <c r="CZ421" s="178" t="n"/>
      <c r="DA421" s="178" t="n"/>
      <c r="DB421" s="53" t="n"/>
      <c r="DC421" s="178" t="n"/>
      <c r="DD421" s="178" t="n"/>
      <c r="DE421" s="178" t="n"/>
      <c r="DF421" s="178" t="n"/>
      <c r="DG421" s="178" t="n"/>
      <c r="DH421" s="178" t="n"/>
      <c r="DI421" s="178" t="n"/>
      <c r="DJ421" s="178" t="n"/>
      <c r="DK421" s="178" t="n"/>
      <c r="DL421" s="178" t="n"/>
      <c r="DM421" s="178" t="n"/>
      <c r="DN421" s="177" t="n"/>
      <c r="DO421" s="177" t="n"/>
      <c r="DP421" s="177" t="n"/>
      <c r="DQ421" s="76">
        <f>IF(AND(DS421,DP421&lt;&gt;""),
CONCATENATE(DT421,DU421,DV421,DW421,DX421,DY421,DZ421,EA421,EB421,EC421,ED421,EE421,EF421,EG421,EH421,EI421,EJ421,EK421,EL421,EM421,EN421,EO421,EP421,EQ421,ES421,ET421,EU421,EV421,EW421,EX421,EY421,EZ421,FA421,FC421,FD421,FF421,FG421,FI421,FJ421,FL421,FM421,FO421,FP421,FR421,FS421,FU421,FV421,FX421,FY421,GA421,GB421,GD421,GE421,GF421,GH421,GI421,GJ421,GL421,GM421,GN421,GP421,GQ421,GS421,GT421,GU421,GV421,GW421,GX421,GY421,GZ421,HA421,HB421,HC421,HD421,HE421,HF421,HG421,HH421,HI421,HJ421,HK421,HL421,HM421,HN421,HO421,HQ421,HR421,HS421,HT421,HU421,HV421,HW421,HX421,HY421,IA421,IB421,IC421,ID421,IF421,IG421,IH421,II421,IK421,IL421,IM421,IN421,IO421,IP421,IQ421,IR421,IS421,IT421,IU421,IV421,IW421,IX421,IY421,IZ421),
""
)</f>
        <v/>
      </c>
      <c r="DR421" s="53" t="n"/>
      <c r="DS421" s="46">
        <f>CONCATENATE(D421,$E421,$F421,$G421,H421,$I421,$J421,K421,$L421,$M421,N421,$O421,$P421,$Q421,$R421,$S421,T421,$U421,$V421,$W421,$X421,$Y421,$Z421,$AA421,AB421,AC421,AD421,$AE421,$AF421,$AG421,AH421,AI421,AJ421,AK421,AL421,AM421,AN421,AO421,AP421,AQ421,AR421,AS421,AT421,AU421,AV421,AW421,AX421,AY421,AZ421,BA421,BB421,BC421,BD421,BE421,BF421,BG421,BH421,BI421,BJ421,BK421,BL421,BM421,BN421,BO421,BP421,BQ421,BR421,BS421,BT421,BU421,BV421,BW421,BX421,BY421,BZ421,CA421,CB421,CC421,CD421,CE421,CF421,CG421,CH421,CI421,CJ421,CK421,CL421,CM421,$CN421,$CO421,CP421,$CQ421,$CR421,CS421,CT421,CU421,CV421,CW421,CX421,CY421,CZ421,DA421,DB421,DC421,DD421,DE421,DF421,DG421,DH421,DI421,DJ421,DK421,DL421,DM421,$DN421,$DO421,$DP421,DR421)&lt;&gt;""</f>
        <v/>
      </c>
      <c r="DT421" s="46">
        <f>IF(AND($DS421,$E$4&lt;&gt;""),
IF(LEFT($E$4,2) = "1.",
IF(D421&lt;&gt;"","El CUNE sólo se envía en operaciones de novedad o ajuste. ",""),
IF(D421="","Debes escribir un CUNE válido para realizar operaciones de novedad o ajuste. ","")),
""
)</f>
        <v/>
      </c>
      <c r="DU421" s="46">
        <f>IF($DS421,
IF(E421="","Debes seleccionar el tipo de documento del empleado. ",
IF(_xlfn.IFNA(VLOOKUP(E421,TIPO_DE_DOCUMENTO,1,FALSE),-1)=-1,"El tipo de documento no es válido (por favor seleccionarlo de la lista). ","")
)
)</f>
        <v/>
      </c>
      <c r="DV421" s="46">
        <f>IF($DS421,
IF(F421="","Debes escribir el número de documento del empleado. ","")
)</f>
        <v/>
      </c>
      <c r="DW421" s="46">
        <f>IF($DS421,
IF(G421="","Debes escribir el primer nombre del empleado. ","")
)</f>
        <v/>
      </c>
      <c r="DY421" s="46">
        <f>IF($DS421,
IF(I421="","Debes escribir el primer apellido del empleado. ","")
)</f>
        <v/>
      </c>
      <c r="DZ421" s="46">
        <f>IF($DS421,
IF(J421="","Debes escribir el segundo apellido del empleado. ","")
)</f>
        <v/>
      </c>
      <c r="EB421" s="46">
        <f>IF($DS421,
IF(L421="","Debes escribir la fecha de ingreso del empleado. ",
IF(ISERR(DATE(YEAR(L421),MONTH(L421),DAY(L421))), "El valor ingresado en fecha de ingreso no tiene un formato válido. ","")
)
)</f>
        <v/>
      </c>
      <c r="EC421" s="46">
        <f>IF($DS421,
IF(M421="","Debes escribir el tiempo laborado. ",
IF( IFERROR(INT(M421),1.1) &lt;&gt; IFERROR(_xlfn.NUMBERVALUE(M421),1), "El valor de los días trabajados debe ser un número entero. ", "")
)
)</f>
        <v/>
      </c>
      <c r="ED421" s="46">
        <f>IF($DS421,
IF( AND(N421&lt;&gt;"", ISERR(DATE(YEAR(N421),MONTH(N421),DAY(N421))) ), "El valor ingresado en fecha de ingreso no tiene un formato válido. ",
IF( AND(N421&lt;&gt;"", $E$6&lt;&gt;"", DATE(YEAR(N421), MONTH(N421), 1) &lt;&gt; IFERROR(DATE(MID($E$6, 1, 4), MID($E$6, 6, 2),1), "1/1/1900") ), "La fecha de retiro debe estar dentro del período liquidado. ", "")
)
)</f>
        <v/>
      </c>
      <c r="EE421" s="46">
        <f>IF($DS421,
IF(O421="","Debes seleccionar el tipo de trabajador. ",
IF(_xlfn.IFNA(VLOOKUP(O421,TIPO_DE_TRABAJADOR,1,FALSE),-1)=-1,"El tipo de trabajador no es válido (por favor seleccionarlo de la lista). ","")
)
)</f>
        <v/>
      </c>
      <c r="EF421" s="46">
        <f>IF($DS421,
IF(P421="","Debes seleccionar si es un trabajador dependiente pensionado por vejez. ",
IF(_xlfn.IFNA(VLOOKUP(P421,SUBTIPO_DE_TRABAJADOR,1,FALSE),-1)=-1,"El tipo de trabajador dependiente pensionado por vejez no es válido (por favor seleccionarlo de la lista). ","")
)
)</f>
        <v/>
      </c>
      <c r="EG421" s="46">
        <f>IF($DS421,
IF(Q421="","Debes seleccionar el tipo de contrato del trabajador. ",
IF(_xlfn.IFNA(VLOOKUP(Q421,TIPO_DE_CONTRATO,1,FALSE),-1)=-1,"El tipo de contrato del trabajador no es válido (por favor seleccionarlo de la lista). ","")
)
)</f>
        <v/>
      </c>
      <c r="EH421" s="46">
        <f>IF($DS421,
IF(R421="","Debes seleccionar si es un salario integral. ",
IF(_xlfn.IFNA(VLOOKUP(R421,SI_NO,1,FALSE),-1)=-1,"Valor no válido para salario integral (por favor seleccionarlo de la lista). ","")
)
)</f>
        <v/>
      </c>
      <c r="EI421" s="46">
        <f>IF($DS421,
IF(S421="","Debes seleccionar si el trabajador realiza actividades de riesgo. ",
IF(_xlfn.IFNA(VLOOKUP(S421,SI_NO,1,FALSE),-1)=-1,"Valor no válido para actividad de alto riesgo (por favor seleccionarlo de la lista). ","")
)
)</f>
        <v/>
      </c>
      <c r="EK421" s="46">
        <f>IF($DS421,
IF(U421="","Debes escribir el código del municipio de residencia del trabajador. ",
IF(_xlfn.IFNA(VLOOKUP(U421,MUNICIPIO,1,FALSE),-1)=-1,"El municipio de residencia del trabajador es inválido (por favor seleccionarlo de la lista). ","")
)
)</f>
        <v/>
      </c>
      <c r="EL421" s="46">
        <f>IF($DS421,
IF(V421="","Debes escribir el la dirección de residendia del trabajador. ","")
)</f>
        <v/>
      </c>
      <c r="EM421" s="46">
        <f>IF($DS421,
IF(W421="","Debes escribir la fecha de inicio de la liquidación. ",
IF(ISERR(DATE(YEAR(W421),MONTH(W421),DAY(W421))),"El valor ingresado en fecha de inicio de liquidación no tiene un formato válido. ",
IF( AND($E$6&lt;&gt;"", DATE(YEAR(W421), MONTH(W421), 1) &lt;&gt; IFERROR(DATE(MID($E$6, 1, 4), MID($E$6, 6, 2),1), "1/1/1900") ), "La fecha de inicio de la liquidación debe estar dentro del período liquidado. ", "")
)
)
)</f>
        <v/>
      </c>
      <c r="EN421" s="46">
        <f>IF($DS421,
IF(X421="","Debes escribir la fecha de fin de la liquidación. ",
IF(ISERR(DATE(YEAR(X421),MONTH(X421),DAY(X421))),"El valor ingresado en fecha de fin de liquidación no tiene un formato válido. ",
IF( AND($E$6&lt;&gt;"", DATE(YEAR(X421), MONTH(X421), 1) &lt;&gt; IFERROR(DATE(MID($E$6, 1, 4), MID($E$6, 6, 2),1), "1/1/1900") ), "La fecha de fin de la liquidación debe estar dentro del período liquidado. ", "")
)
)
)</f>
        <v/>
      </c>
      <c r="EO421" s="46">
        <f>IF($DS421,
IF(Y421="","Debes escribir la frecuencia de pago del trabajador. ",
IF(_xlfn.IFNA(VLOOKUP(Y421,PERÍODO_DE_NÓMINA,1,FALSE),-1)=-1,"La frecuencia de pago es inválida (por favor seleccionarlo de la lista). ","")
)
)</f>
        <v/>
      </c>
      <c r="EP421" s="46">
        <f>IF($DS421,
IF(Z421="","Debes escribir la fecha de pago. ",
IF(ISERR(DATE(YEAR(Z421),MONTH(Z421),DAY(Z421))), "El valor ingresado en fecha de pago no tiene un formato válido. ","")
)
)</f>
        <v/>
      </c>
      <c r="EQ421" s="46">
        <f>IF($DS421,
IF(AA421="","Debes escribir el medio de pago. ",
IF(_xlfn.IFNA(VLOOKUP(AA421,MEDIOS_DE_PAGO,1,FALSE),-1)=-1,"El medio de pago es inválido (por favor seleccionarlo de la lista). ","")
)
)</f>
        <v/>
      </c>
      <c r="ER421" s="46">
        <f>OR(AA421='Tablas '!$T$4,AA421='Tablas '!$T$7,AA421='Tablas '!$T$8,AA421='Tablas '!$T$11)</f>
        <v/>
      </c>
      <c r="ES421" s="46">
        <f>IF(AND($DS421,ER421),
IF(AB421="","Debes escribir la entidad bancaria. ",""),
""
)</f>
        <v/>
      </c>
      <c r="ET421" s="46">
        <f>IF(AND($DS421,ER421),
IF(AC421="","Debes escribir el tipo de cuenta bancaria. ",
IF(_xlfn.IFNA(VLOOKUP(AC421,TIPO_DE_CUENTA,1,FALSE),-1)=-1,"El tipo de cuenta bancaria es inválida (por favor seleccionarlo de la lista). ","")
),
""
)</f>
        <v/>
      </c>
      <c r="EU421" s="46">
        <f>IF(AND($DS421,ER421),
IF(AD421="","Debes escribir el número de cuenta bancaria. ",""),
""
)</f>
        <v/>
      </c>
      <c r="EV421" s="46">
        <f>IF($DS421,
IF(AE421="","Debes escribir el valor del sueldo básico. ",
IF( ISERR(_xlfn.NUMBERVALUE(AE421)), "El valor del sueldo básico debe ser un número válido. ", "")
)
)</f>
        <v/>
      </c>
      <c r="EW421" s="46">
        <f>IF($DS421,
IF(AF421="","Debes escribir el número de días trabajados. ",
IF( IFERROR(INT(AF421),1.1) &lt;&gt; IFERROR(_xlfn.NUMBERVALUE(AF421),1), "La cantidad de días trabajados debe ser un número entero. ", "")
)
)</f>
        <v/>
      </c>
      <c r="EX421" s="46">
        <f>IF($DS421,
IF(AG421="","Debes escribir el valor del sueldo trabajado. ",
IF( ISERR(_xlfn.NUMBERVALUE(AG421)), "El valor del sueldo trabajado debe ser un número válido. ", "")
)
)</f>
        <v/>
      </c>
      <c r="EY421" s="46">
        <f>IF($DS421,
IF( AND(AH421&lt;&gt;"", ISERR(_xlfn.NUMBERVALUE(AH421))), "El valor del auxilio de transporte debe ser un número válido. ", "")
)</f>
        <v/>
      </c>
      <c r="EZ421" s="46">
        <f>IF($DS421,
IF( AND(AI421&lt;&gt;"", ISERR(_xlfn.NUMBERVALUE(AI421))), "El valor de viáticos salariales debe ser un número válido. ", "")
)</f>
        <v/>
      </c>
      <c r="FA421" s="46">
        <f>IF($DS421,
IF( AND(AJ421&lt;&gt;"", ISERR(_xlfn.NUMBERVALUE(AJ421))), "El valor de viáticos NO salariales debe ser un número válido. ", "")
)</f>
        <v/>
      </c>
      <c r="FB421" s="46">
        <f>CONCATENATE(AK421,AL421)&lt;&gt;""</f>
        <v/>
      </c>
      <c r="FC421" s="46">
        <f>IF(AND($DS421,FB421),
IF(AK421="","Debes escribir el número de horas extras diurnas. ",
IF( IFERROR(INT(AK421),1.1) &lt;&gt; IFERROR(_xlfn.NUMBERVALUE(AK421),1), "La cantidad de horas extras diurnas debe ser un número entero. ", "")
),
""
)</f>
        <v/>
      </c>
      <c r="FD421" s="46">
        <f>IF(AND($DS421,FB421),
IF(AL421="","Debes escribir el valor de las horas extras diurnas. ",
IF( ISERR(_xlfn.NUMBERVALUE(AL421)), "El valor de las horas extras duirnas debe ser un número válido. ", "")
),
""
)</f>
        <v/>
      </c>
      <c r="FE421" s="46">
        <f>CONCATENATE(AM421,AN421)&lt;&gt;""</f>
        <v/>
      </c>
      <c r="FF421" s="46">
        <f>IF(AND($DS421,FE421),
IF(AM421="","Debes escribir el número de horas extras nocturnas. ",
IF( IFERROR(INT(AM421),1.1) &lt;&gt; IFERROR(_xlfn.NUMBERVALUE(AM421),1), "La cantidad de horas extras nocturnas debe ser un número entero. ", "")
),
""
)</f>
        <v/>
      </c>
      <c r="FG421" s="46">
        <f>IF(AND($DS421,FE421),
IF(AN421="","Debes escribir el valor de las horas extras nocturnas. ",
IF( ISERR(_xlfn.NUMBERVALUE(AN421)), "El valor de las horas extras nocturnas debe ser un número válido. ", "")
),
""
)</f>
        <v/>
      </c>
      <c r="FH421" s="46">
        <f>CONCATENATE(AO421,AP421)&lt;&gt;""</f>
        <v/>
      </c>
      <c r="FI421" s="46">
        <f>IF(AND($DS421,FH421),
IF(AO421="","Debes escribir el número de horas extras diurnas dominicales y festivas. ",
IF( IFERROR(INT(AO421),1.1) &lt;&gt; IFERROR(_xlfn.NUMBERVALUE(AO421),1), "La cantidad de horas extras diurnas dominicales y festivas debe ser un número entero. ", "")
),
""
)</f>
        <v/>
      </c>
      <c r="FJ421" s="46">
        <f>IF(AND($DS421,FH421),
IF(AP421="","Debes escribir el valor de las horas extras diurnas dominicales y festivas. ",
IF( ISERR(_xlfn.NUMBERVALUE(AP421)), "El valor de las horas extras diurnas dominicales y festivas debe ser un número válido. ", "")
),
""
)</f>
        <v/>
      </c>
      <c r="FK421" s="46">
        <f>CONCATENATE(AQ421,AR421)&lt;&gt;""</f>
        <v/>
      </c>
      <c r="FL421" s="46">
        <f>IF(AND($DS421,FK421),
IF(AQ421="","Debes escribir el número de horas extras nocturnas dominicales y festivas. ",
IF( IFERROR(INT(AQ421),1.1) &lt;&gt; IFERROR(_xlfn.NUMBERVALUE(AQ421),1), "La cantidad de horas extras nocturnas dominicales y festivas debe ser un número entero. ", "")
),
""
)</f>
        <v/>
      </c>
      <c r="FM421" s="46">
        <f>IF(AND($DS421,FK421),
IF(AR421="","Debes escribir el valor de las horas extras nocturnas dominicales y festivas. ",
IF( ISERR(_xlfn.NUMBERVALUE(AR421)), "El valor de las horas extras nocturnas dominicales y festivas debe ser un número válido. ", "")
),
""
)</f>
        <v/>
      </c>
      <c r="FN421" s="46">
        <f>CONCATENATE(AS421,AT421)&lt;&gt;""</f>
        <v/>
      </c>
      <c r="FO421" s="46">
        <f>IF(AND($DS421,FN421),
IF(AS421="","Debes escribir el número de horas recargo nocturno. ",
IF( IFERROR(INT(AS421),1.1) &lt;&gt; IFERROR(_xlfn.NUMBERVALUE(AS421),1), "La cantidad de horas recargo nocturno debe ser un número entero. ", "")
),
""
)</f>
        <v/>
      </c>
      <c r="FP421" s="46">
        <f>IF(AND($DS421,FN421),
IF(AT421="","Debes escribir el valor de las horas recargo nocturno. ",
IF( ISERR(_xlfn.NUMBERVALUE(AT421)), "El valor de las horas recargo nocturno debe ser un número válido. ", "")
),
""
)</f>
        <v/>
      </c>
      <c r="FQ421" s="46">
        <f>CONCATENATE(AU421,AV421)&lt;&gt;""</f>
        <v/>
      </c>
      <c r="FR421" s="46">
        <f>IF(AND($DS421,FQ421),
IF(AU421="","Debes escribir el número de horas recargo diurno dominical y festivo. ",
IF( IFERROR(INT(AU421),1.1) &lt;&gt; IFERROR(_xlfn.NUMBERVALUE(AU421),1), "La cantidad de horas recargo diurno dominical y festivo debe ser un número entero. ", "")
),
""
)</f>
        <v/>
      </c>
      <c r="FS421" s="46">
        <f>IF(AND($DS421,FQ421),
IF(AV421="","Debes escribir el valor de las horas recargo diurno dominical y festivo. ",
IF( ISERR(_xlfn.NUMBERVALUE(AV421)), "El valor de las horas recargo diurno dominical y festivo debe ser un número válido. ", "")
),
""
)</f>
        <v/>
      </c>
      <c r="FT421" s="46">
        <f>CONCATENATE(AW421,AX421)&lt;&gt;""</f>
        <v/>
      </c>
      <c r="FU421" s="46">
        <f>IF(AND($DS421,FT421),
IF(AW421="","Debes escribir el número de horas recargo nocturno dominical y festivo. ",
IF( IFERROR(INT(AW421),1.1) &lt;&gt; IFERROR(_xlfn.NUMBERVALUE(AW421),1), "La cantidad de horas recargo nocturno dominical y festivo debe ser un número entero. ", "")
),
""
)</f>
        <v/>
      </c>
      <c r="FV421" s="46">
        <f>IF(AND($DS421,FT421),
IF(AX421="","Debes escribir el valor de las horas recargo nocturno dominical y festivo. ",
IF( ISERR(_xlfn.NUMBERVALUE(AX421)), "El valor de las horas recargo nocturno dominical y festivo debe ser un número válido. ", "")
),
""
)</f>
        <v/>
      </c>
      <c r="FW421" s="46">
        <f>CONCATENATE(AY421,AZ421)&lt;&gt;""</f>
        <v/>
      </c>
      <c r="FX421" s="46">
        <f>IF(AND($DS421,FW421),
IF(AY421="","Debes escribir el número de días de vacaciones comunes. ",
IF( IFERROR(INT(AY421),1.1) &lt;&gt; IFERROR(_xlfn.NUMBERVALUE(AY421),1), "La cantidad de días de vacaciones comunes debe ser un número entero. ", "")
),
""
)</f>
        <v/>
      </c>
      <c r="FY421" s="46">
        <f>IF(AND($DS421,FW421),
IF(AZ421="","Debes escribir el valor de las vacaciones comunes. ",
IF( ISERR(_xlfn.NUMBERVALUE(AZ421)), "El valor de las vacaciones comunes debe ser un número válido. ", "")
),
""
)</f>
        <v/>
      </c>
      <c r="FZ421" s="46">
        <f>CONCATENATE(BA421,BB421)&lt;&gt;""</f>
        <v/>
      </c>
      <c r="GA421" s="46">
        <f>IF(AND($DS421,FZ421),
IF(BA421="","Debes escribir el número de días de vacaciones compensadas. ",
IF( IFERROR(INT(BA421),1.1) &lt;&gt; IFERROR(_xlfn.NUMBERVALUE(BA421),1), "La cantidad de días de vacaciones compensadas debe ser un número entero. ", "")
),
""
)</f>
        <v/>
      </c>
      <c r="GB421" s="46">
        <f>IF(AND($DS421,FZ421),
IF(BB421="","Debes escribir el valor de las vacaciones compensadas. ",
IF( ISERR(_xlfn.NUMBERVALUE(BB421)), "El valor de las vacaciones compensadas debe ser un número válido. ", "")
),
""
)</f>
        <v/>
      </c>
      <c r="GC421" s="46">
        <f>CONCATENATE(BC421,BD421)&lt;&gt;""</f>
        <v/>
      </c>
      <c r="GD421" s="46">
        <f>IF(AND($DS421,GC421),
IF(BC421="","Debes escribir el número de días de prima salarial. ",
IF( IFERROR(INT(BC421),1.1) &lt;&gt; IFERROR(_xlfn.NUMBERVALUE(BC421),1), "La cantidad de días de prima salarial debe ser un número entero. ", "")
),
""
)</f>
        <v/>
      </c>
      <c r="GE421" s="46">
        <f>IF(AND($DS421,GC421),
IF(BD421="","Debes escribir el valor de los días de prima salarial. ",
IF( ISERR(_xlfn.NUMBERVALUE(BD421)), "El valor de los días de prima salarial debe ser un número válido. ", "")
),
""
)</f>
        <v/>
      </c>
      <c r="GF421" s="46">
        <f>IF($DS421,
IF( AND(BE421&lt;&gt;"", ISERR(_xlfn.NUMBERVALUE(BE421))), "El valor de la prima NO saliarial debe ser un número válido. ", "")
)</f>
        <v/>
      </c>
      <c r="GG421" s="46">
        <f>CONCATENATE(BF421,BG421,BH421)&lt;&gt;""</f>
        <v/>
      </c>
      <c r="GH421" s="46">
        <f>IF(AND($DS421,GG421),
IF(BF421="","Debes escribir el valor de las cesantías. ",
IF( ISERR(_xlfn.NUMBERVALUE(BF421)), "El valor de las cesantías debe ser un número válido. ", "")
),
""
)</f>
        <v/>
      </c>
      <c r="GI421" s="46">
        <f>IF(AND($DS421,GG421),
IF(BG421="","Debes escribir el % de cesantías. ",
IF( ISERR(_xlfn.NUMBERVALUE(BG421)), "El % de cesantías debe ser un número válido. ", "")
),
""
)</f>
        <v/>
      </c>
      <c r="GJ421" s="46">
        <f>IF(AND($DS421,GG421),
IF(BH421="","Debes escribir el valor de intereses de cesantías. ",
IF( ISERR(_xlfn.NUMBERVALUE(BH421)), "El valor de intereses de cesantías debe ser un número válido. ", "")
),
""
)</f>
        <v/>
      </c>
      <c r="GK421" s="46">
        <f>CONCATENATE(BI421,BJ421,BK421)&lt;&gt;""</f>
        <v/>
      </c>
      <c r="GL421" s="46">
        <f>IF(AND($DS421,GK421),
IF(BI421="","Debes escribir el número de días de incapacidad. ",
IF( IFERROR(INT(BI421),1.1) &lt;&gt; IFERROR(_xlfn.NUMBERVALUE(BI421),1), "La cantidad de días de incapacidad debe ser un número entero. ", "")
),
""
)</f>
        <v/>
      </c>
      <c r="GM421" s="46">
        <f>IF(AND($DS421,GK421),
IF(BJ421="","Debes escribir el tipo de incapacidad. ",
IF(_xlfn.IFNA(VLOOKUP(BJ421,TIPO_DE_INCAPACIDAD,1,FALSE),-1)=-1,"El tipo de incapacidad es inválida (por favor seleccionarlo de la lista). ","")
),
""
)</f>
        <v/>
      </c>
      <c r="GN421" s="46">
        <f>IF(AND($DS421,GK421),
IF(BK421="","Debes escribir el valor de la incapacidad. ",
IF( ISERR(_xlfn.NUMBERVALUE(BK421)), "El valor de la incapacidad debe ser un número válido. ", "")
),
""
)</f>
        <v/>
      </c>
      <c r="GO421" s="46">
        <f>CONCATENATE(BL421,BM421)&lt;&gt;""</f>
        <v/>
      </c>
      <c r="GP421" s="46">
        <f>IF(AND($DS421,GO421),
IF(BL421="","Debes escribir el número de días de licencia de maternidad o paternidad. ",
IF( IFERROR(INT(BL421),1.1) &lt;&gt; IFERROR(_xlfn.NUMBERVALUE(BL421),1), "La cantidad de días de licencia de maternidad o paternidad debe ser un número entero. ", "")
),
""
)</f>
        <v/>
      </c>
      <c r="GQ421" s="46">
        <f>IF(AND($DS421,GO421),
IF(BM421="","Debes escribir el valor de la licencia de maternidad o paternidad. ",
IF( ISERR(_xlfn.NUMBERVALUE(BM421)), "El valor de la licencia de maternidad o paternidad debe ser un número válido. ", "")
),
""
)</f>
        <v/>
      </c>
      <c r="GR421" s="46">
        <f>CONCATENATE(BN421,BO421)&lt;&gt;""</f>
        <v/>
      </c>
      <c r="GS421" s="46">
        <f>IF(AND($DS421,GR421),
IF(BN421="","Debes escribir el número de días de licencia remunerada. ",
IF( IFERROR(INT(BN421),1.1) &lt;&gt; IFERROR(_xlfn.NUMBERVALUE(BN421),1), "La cantidad de días de licencia remunerada debe ser un número entero. ", "")
),
""
)</f>
        <v/>
      </c>
      <c r="GT421" s="46">
        <f>IF(AND($DS421,GR421),
IF(BO421="","Debes escribir el valor de la licencia remunerada. ",
IF( ISERR(_xlfn.NUMBERVALUE(BO421)), "El valor de la licencia remunerada debe ser un número válido. ", "")
),
""
)</f>
        <v/>
      </c>
      <c r="GU421" s="46">
        <f>IF($DS421,
IF( AND(BP421&lt;&gt;"", ISERR(_xlfn.NUMBERVALUE(BP421))), "El valor de la licencia NO remunerada debe ser un número válido. ", "")
)</f>
        <v/>
      </c>
      <c r="GV421" s="46">
        <f>IF($DS421,
IF( AND(BQ421&lt;&gt;"", ISERR(_xlfn.NUMBERVALUE(BQ421))), "El valor de auxilios salariales debe ser un número válido. ", "")
)</f>
        <v/>
      </c>
      <c r="GW421" s="46">
        <f>IF($DS421,
IF( AND(BR421&lt;&gt;"", ISERR(_xlfn.NUMBERVALUE(BR421))), "El valor de auxilios NO salariales debe ser un número válido. ", "")
)</f>
        <v/>
      </c>
      <c r="GX421" s="46">
        <f>IF($DS421,
IF( AND(BS421&lt;&gt;"", ISERR(_xlfn.NUMBERVALUE(BS421))), "El valor de bonos salariales debe ser un número válido. ", "")
)</f>
        <v/>
      </c>
      <c r="GY421" s="46">
        <f>IF($DS421,
IF( AND(BT421&lt;&gt;"", ISERR(_xlfn.NUMBERVALUE(BT421))), "El valor de bonos NO salariales debe ser un número válido. ", "")
)</f>
        <v/>
      </c>
      <c r="GZ421" s="46">
        <f>IF($DS421,
IF( AND(BU421&lt;&gt;"", ISERR(_xlfn.NUMBERVALUE(BU421))), "El valor de bonos salariales de alimentación debe ser un número válido. ", "")
)</f>
        <v/>
      </c>
      <c r="HA421" s="46">
        <f>IF($DS421,
IF( AND(BV421&lt;&gt;"", ISERR(_xlfn.NUMBERVALUE(BV421))), "El valor de bonos NO salariales de alimentación debe ser un número válido. ", "")
)</f>
        <v/>
      </c>
      <c r="HB421" s="46">
        <f>IF($DS421,
IF( AND(BW421&lt;&gt;"", ISERR(_xlfn.NUMBERVALUE(BW421))), "El valor de bonificaciones salariales debe ser un número válido. ", "")
)</f>
        <v/>
      </c>
      <c r="HC421" s="46">
        <f>IF($DS421,
IF( AND(BX421&lt;&gt;"", ISERR(_xlfn.NUMBERVALUE(BX421))), "El valor de bonificaciones NO salariales debe ser un número válido. ", "")
)</f>
        <v/>
      </c>
      <c r="HD421" s="46">
        <f>IF($DS421,
IF( AND(BY421&lt;&gt;"", ISERR(_xlfn.NUMBERVALUE(BY421))), "El valor de compensaciones ordinarias debe ser un número válido. ", "")
)</f>
        <v/>
      </c>
      <c r="HE421" s="46">
        <f>IF($DS421,
IF( AND(BZ421&lt;&gt;"", ISERR(_xlfn.NUMBERVALUE(BZ421))), "El valor de compensaciones extraordinarias debe ser un número válido. ", "")
)</f>
        <v/>
      </c>
      <c r="HF421" s="46">
        <f>IF($DS421,
IF( AND(CA421&lt;&gt;"", ISERR(_xlfn.NUMBERVALUE(CA421))), "El valor de comisiones debe ser un número válido. ", "")
)</f>
        <v/>
      </c>
      <c r="HG421" s="46">
        <f>IF($DS421,
IF( AND(CB421&lt;&gt;"", ISERR(_xlfn.NUMBERVALUE(CB421))), "El valor de ausencia por huega debe ser un número válido. ", "")
)</f>
        <v/>
      </c>
      <c r="HH421" s="46">
        <f>IF($DS421,
IF( AND(CC421&lt;&gt;"", ISERR(_xlfn.NUMBERVALUE(CC421))), "El valor de anticipos debe ser un número válido. ", "")
)</f>
        <v/>
      </c>
      <c r="HI421" s="46">
        <f>IF($DS421,
IF( AND(CD421&lt;&gt;"", ISERR(_xlfn.NUMBERVALUE(CD421))), "El valor de pagos a terceros debe ser un número válido. ", "")
)</f>
        <v/>
      </c>
      <c r="HJ421" s="46">
        <f>IF($DS421,
IF( AND(CE421&lt;&gt;"", ISERR(_xlfn.NUMBERVALUE(CE421))), "El valor de dotación debe ser un número válido. ", "")
)</f>
        <v/>
      </c>
      <c r="HK421" s="46">
        <f>IF($DS421,
IF( AND(CF421&lt;&gt;"", ISERR(_xlfn.NUMBERVALUE(CF421))), "El valor de apoyo sostenibilidad debe ser un número válido. ", "")
)</f>
        <v/>
      </c>
      <c r="HL421" s="46">
        <f>IF($DS421,
IF( AND(CG421&lt;&gt;"", ISERR(_xlfn.NUMBERVALUE(CG421))), "El valor de teletrabajo debe ser un número válido. ", "")
)</f>
        <v/>
      </c>
      <c r="HM421" s="46">
        <f>IF($DS421,
IF( AND(CH421&lt;&gt;"", ISERR(_xlfn.NUMBERVALUE(CH421))), "El valor de bonificación de retiro debe ser un número válido. ", "")
)</f>
        <v/>
      </c>
      <c r="HN421" s="46">
        <f>IF($DS421,
IF( AND(CI421&lt;&gt;"", ISERR(_xlfn.NUMBERVALUE(CI421))), "El valor de indemnización de retiro debe ser un número válido. ", "")
)</f>
        <v/>
      </c>
      <c r="HO421" s="46">
        <f>IF($DS421,
IF( AND(CJ421&lt;&gt;"", ISERR(_xlfn.NUMBERVALUE(CJ421))), "El valor de reintegros debe ser un número válido. ", "")
)</f>
        <v/>
      </c>
      <c r="HP421" s="46">
        <f>CONCATENATE(CK421,CL421,CM421)&lt;&gt;""</f>
        <v/>
      </c>
      <c r="HQ421" s="46">
        <f>IF(AND($DS421,HP421),
IF(CK421="","Debes escribir la descripción de otro concepto no categorizado. ",""),
""
)</f>
        <v/>
      </c>
      <c r="HR421" s="46">
        <f>IF(AND($DS421,HP421),
IF(CONCATENATE(CL421,CM421)="","Debes escribir al menos un valor de concepto no categorizado (salarial o no salarial). ",
IF(ISERR(_xlfn.NUMBERVALUE(CL421)),"El valor salarial concepto no categorizado debe ser un número válido. ","")
),
""
)</f>
        <v/>
      </c>
      <c r="HS421" s="46">
        <f>IF(AND($DS421,HP421),
IF(CONCATENATE(CL421,CM421)="","Debes escribir al menos un valor de concepto no categorizado (salarial o no salarial). ",
IF(ISERR(_xlfn.NUMBERVALUE(CM421)),"El valor NO salarial concepto no categorizado debe ser un número válido. ","")
),
""
)</f>
        <v/>
      </c>
      <c r="HT421" s="46">
        <f>IF($DS421,
IF(CN421="","Debes escribir el porcentaje del aporte a salud. ",
IF( ISERR(_xlfn.NUMBERVALUE(CN421)), "El valor del porcentaje del aporte a salud debe ser un número válido. ", "")
)
)</f>
        <v/>
      </c>
      <c r="HU421" s="46">
        <f>IF($DS421,
IF(CO421="","Debes escribir el valor del aporte a salud. ",
IF( ISERR(_xlfn.NUMBERVALUE(CO421)), "El valor del aporte a salud debe ser un número válido. ", "")
)
)</f>
        <v/>
      </c>
      <c r="HV421" s="46">
        <f>IF($DS421,
IF( AND(CP421&lt;&gt;"", ISERR(_xlfn.NUMBERVALUE(CP421))), "El valor plan complementario debe ser un número válido. ", "")
)</f>
        <v/>
      </c>
      <c r="HW421" s="46">
        <f>IF($DS421,
IF(CQ421="","Debes escribir el porcentaje del aporte a pensión. ",
IF( ISERR(_xlfn.NUMBERVALUE(CQ421)), "El valor del porcentaje del aporte a pensión debe ser un número válido. ", "")
)
)</f>
        <v/>
      </c>
      <c r="HX421" s="46">
        <f>IF($DS421,
IF(CR421="","Debes escribir el valor del aporte a pensión. ",
IF( ISERR(_xlfn.NUMBERVALUE(CR421)), "El valor del aporte a salud debe ser un número válido. ", "")
)
)</f>
        <v/>
      </c>
      <c r="HY421" s="46">
        <f>IF($DS421,
IF( AND(CS421&lt;&gt;"", ISERR(_xlfn.NUMBERVALUE(CS421))), "El valor pensión voluntaria debe ser un número válido. ", "")
)</f>
        <v/>
      </c>
      <c r="HZ421" s="46">
        <f>CONCATENATE(CT421,CU421,CV421,CW421)&lt;&gt;""</f>
        <v/>
      </c>
      <c r="IA421" s="46">
        <f>IF(AND($DS421,HZ421),
IF(CT421="","Debes escribir el % del fondo de seguridad pensional. ",
IF( ISERR(_xlfn.NUMBERVALUE(CT421)), "El % del fondo de seguridad debe ser un número válido. ", "")
),
""
)</f>
        <v/>
      </c>
      <c r="IB421" s="46">
        <f>IF(AND($DS421,HZ421),
IF(CU421="","Debes escribir el valor del aporte al fondo de solidaridad pensional. ",
IF( ISERR(_xlfn.NUMBERVALUE(CU421)), "El valor del aporte al fondo de solidaridad pensional debe ser un número válido. ", "")
),
""
)</f>
        <v/>
      </c>
      <c r="IC421" s="46">
        <f>IF(AND($DS421,HZ421),
IF(CV421="","Debes escribir el % del fondo de subsistencia. ",
IF( ISERR(_xlfn.NUMBERVALUE(CV421)), "El % del fondo de subsistencia debe ser un número válido. ", "")
),
""
)</f>
        <v/>
      </c>
      <c r="ID421" s="46">
        <f>IF(AND($DS421,HZ421),
IF(CW421="","Debes escribir el valor del fondo de subsistencia. ",
IF( ISERR(_xlfn.NUMBERVALUE(CW421)), "El valor del fondo de subsistencia debe ser un número válido. ", "")
),
""
)</f>
        <v/>
      </c>
      <c r="IE421" s="46">
        <f>CONCATENATE(CX421,CY421)&lt;&gt;""</f>
        <v/>
      </c>
      <c r="IF421" s="46">
        <f>IF(AND($DS421,IE421),
IF(CX421="","Debes escribir el % de sindicato. ",
IF( ISERR(_xlfn.NUMBERVALUE(CX421)), "El % de sindicato debe ser un número válido. ", "")
),
""
)</f>
        <v/>
      </c>
      <c r="IG421" s="46">
        <f>IF(AND($DS421,IE421),
IF(CY421="","Debes escribir el valor del sindicato. ",
IF( ISERR(_xlfn.NUMBERVALUE(CY421)), "El valor del sindicato debe ser un número válido. ", "")
),
""
)</f>
        <v/>
      </c>
      <c r="IH421" s="46">
        <f>IF($DS421,
IF( AND(CZ421&lt;&gt;"", ISERR(_xlfn.NUMBERVALUE(CZ421))), "El valor de sanción pública debe ser un número válido. ", "")
)</f>
        <v/>
      </c>
      <c r="II421" s="46">
        <f>IF($DS421,
IF( AND(DA421&lt;&gt;"", ISERR(_xlfn.NUMBERVALUE(DA421))), "El valor de sanción privada debe ser un número válido. ", "")
)</f>
        <v/>
      </c>
      <c r="IJ421" s="46">
        <f>CONCATENATE(DB421,DC421)&lt;&gt;""</f>
        <v/>
      </c>
      <c r="IK421" s="46">
        <f>IF(AND($DS421,IJ421),
IF(DB421="","Debes escribir la descripción de libranza. ",""),
""
)</f>
        <v/>
      </c>
      <c r="IL421" s="46">
        <f>IF(AND($DS421,IJ421),
IF(DC421="","Debes escribir la cuota libranza. ",
IF(ISERR(_xlfn.NUMBERVALUE(DC421)),"El valor de la cuota libranza debe ser un número válido. ","")
),
""
)</f>
        <v/>
      </c>
      <c r="IM421" s="46">
        <f>IF($DS421,
IF( AND(DD421&lt;&gt;"", ISERR(_xlfn.NUMBERVALUE(DD421))), "El valor de pagos a terceros debe ser un número válido. ", "")
)</f>
        <v/>
      </c>
      <c r="IN421" s="46">
        <f>IF($DS421,
IF( AND(DE421&lt;&gt;"", ISERR(_xlfn.NUMBERVALUE(DE421))), "El valor de anticipos debe ser un número válido. ", "")
)</f>
        <v/>
      </c>
      <c r="IO421" s="46">
        <f>IF($DS421,
IF( AND(DF421&lt;&gt;"", ISERR(_xlfn.NUMBERVALUE(DF421))), "El valor de AFC debe ser un número válido. ", "")
)</f>
        <v/>
      </c>
      <c r="IP421" s="46">
        <f>IF($DS421,
IF( AND(DG421&lt;&gt;"", ISERR(_xlfn.NUMBERVALUE(DG421))), "El valor de rete-fuente debe ser un número válido. ", "")
)</f>
        <v/>
      </c>
      <c r="IQ421" s="46">
        <f>IF($DS421,
IF( AND(DH421&lt;&gt;"", ISERR(_xlfn.NUMBERVALUE(DH421))), "El valor de cooperativa de trabajo debe ser un número válido. ", "")
)</f>
        <v/>
      </c>
      <c r="IR421" s="46">
        <f>IF($DS421,
IF( AND(DI421&lt;&gt;"", ISERR(_xlfn.NUMBERVALUE(DI421))), "El valor de embargo fiscal debe ser un número válido. ", "")
)</f>
        <v/>
      </c>
      <c r="IS421" s="46">
        <f>IF($DS421,
IF( AND(DJ421&lt;&gt;"", ISERR(_xlfn.NUMBERVALUE(DJ421))), "El valor de educación debe ser un número válido. ", "")
)</f>
        <v/>
      </c>
      <c r="IT421" s="46">
        <f>IF($DS421,
IF( AND(DK421&lt;&gt;"", ISERR(_xlfn.NUMBERVALUE(DK421))), "El valor de reintegro debe ser un número válido. ", "")
)</f>
        <v/>
      </c>
      <c r="IU421" s="46">
        <f>IF($DS421,
IF( AND(DL421&lt;&gt;"", ISERR(_xlfn.NUMBERVALUE(DL421))), "El valor de deuda debe ser un número válido. ", "")
)</f>
        <v/>
      </c>
      <c r="IV421" s="46">
        <f>IF($DS421,
IF( AND(DM421&lt;&gt;"", ISERR(_xlfn.NUMBERVALUE(DM421))), "El valor de otras deducciones debe ser un número válido. ", "")
)</f>
        <v/>
      </c>
      <c r="IW421" s="46">
        <f>IF($DS421,
IF(DN421="","Debes escribir el valor de los devengos totales. ",
IF( ISERR(_xlfn.NUMBERVALUE(DN421)), "El valor de los devengos totales debe ser un número válido. ", "")
)
)</f>
        <v/>
      </c>
      <c r="IX421" s="46">
        <f>IF($DS421,
IF(DO421="","Debes escribir el valor de las deducciones totales. ",
IF( ISERR(_xlfn.NUMBERVALUE(DO421)), "El valor de las deducciones totales debe ser un número válido. ", "")
)
)</f>
        <v/>
      </c>
      <c r="IY421" s="46">
        <f>IF($DS421,
IF(DP421="","Debes escribir el valor del salario total. ",
IF( ISERR(_xlfn.NUMBERVALUE(DP421)), "El valor del salario total debe ser un número válido. ", "")
)
)</f>
        <v/>
      </c>
    </row>
    <row r="422">
      <c r="B422" s="48" t="n">
        <v>410</v>
      </c>
      <c r="C422" s="61">
        <f>IF(AND(DS422,DP422&lt;&gt;""),
IF(DQ422="","OK","Error"),
""
)</f>
        <v/>
      </c>
      <c r="D422" s="53" t="n"/>
      <c r="E422" s="52" t="n"/>
      <c r="F422" s="112" t="n"/>
      <c r="G422" s="52" t="n"/>
      <c r="H422" s="53" t="n"/>
      <c r="I422" s="52" t="n"/>
      <c r="J422" s="52" t="n"/>
      <c r="K422" s="53" t="n"/>
      <c r="L422" s="55" t="n"/>
      <c r="M422" s="108" t="n"/>
      <c r="N422" s="56" t="n"/>
      <c r="O422" s="52" t="n"/>
      <c r="P422" s="52" t="n"/>
      <c r="Q422" s="52" t="n"/>
      <c r="R422" s="52" t="n"/>
      <c r="S422" s="52" t="n"/>
      <c r="T422" s="53" t="n"/>
      <c r="U422" s="52" t="n"/>
      <c r="V422" s="52" t="n"/>
      <c r="W422" s="55" t="n"/>
      <c r="X422" s="55" t="n"/>
      <c r="Y422" s="52" t="n"/>
      <c r="Z422" s="55" t="n"/>
      <c r="AA422" s="52" t="n"/>
      <c r="AB422" s="53" t="n"/>
      <c r="AC422" s="53" t="n"/>
      <c r="AD422" s="53" t="n"/>
      <c r="AE422" s="177" t="n"/>
      <c r="AF422" s="113" t="n"/>
      <c r="AG422" s="177" t="n"/>
      <c r="AH422" s="178" t="n"/>
      <c r="AI422" s="178" t="n"/>
      <c r="AJ422" s="178" t="n"/>
      <c r="AK422" s="114" t="n"/>
      <c r="AL422" s="178" t="n"/>
      <c r="AM422" s="114" t="n"/>
      <c r="AN422" s="178" t="n"/>
      <c r="AO422" s="114" t="n"/>
      <c r="AP422" s="178" t="n"/>
      <c r="AQ422" s="114" t="n"/>
      <c r="AR422" s="178" t="n"/>
      <c r="AS422" s="114" t="n"/>
      <c r="AT422" s="178" t="n"/>
      <c r="AU422" s="114" t="n"/>
      <c r="AV422" s="178" t="n"/>
      <c r="AW422" s="114" t="n"/>
      <c r="AX422" s="178" t="n"/>
      <c r="AY422" s="114" t="n"/>
      <c r="AZ422" s="178" t="n"/>
      <c r="BA422" s="114" t="n"/>
      <c r="BB422" s="178" t="n"/>
      <c r="BC422" s="114" t="n"/>
      <c r="BD422" s="178" t="n"/>
      <c r="BE422" s="178" t="n"/>
      <c r="BF422" s="178" t="n"/>
      <c r="BG422" s="59" t="n"/>
      <c r="BH422" s="178" t="n"/>
      <c r="BI422" s="114" t="n"/>
      <c r="BJ422" s="53" t="n"/>
      <c r="BK422" s="178" t="n"/>
      <c r="BL422" s="114" t="n"/>
      <c r="BM422" s="178" t="n"/>
      <c r="BN422" s="114" t="n"/>
      <c r="BO422" s="178" t="n"/>
      <c r="BP422" s="178" t="n"/>
      <c r="BQ422" s="178" t="n"/>
      <c r="BR422" s="178" t="n"/>
      <c r="BS422" s="178" t="n"/>
      <c r="BT422" s="178" t="n"/>
      <c r="BU422" s="178" t="n"/>
      <c r="BV422" s="178" t="n"/>
      <c r="BW422" s="178" t="n"/>
      <c r="BX422" s="178" t="n"/>
      <c r="BY422" s="178" t="n"/>
      <c r="BZ422" s="178" t="n"/>
      <c r="CA422" s="178" t="n"/>
      <c r="CB422" s="178" t="n"/>
      <c r="CC422" s="178" t="n"/>
      <c r="CD422" s="178" t="n"/>
      <c r="CE422" s="178" t="n"/>
      <c r="CF422" s="178" t="n"/>
      <c r="CG422" s="178" t="n"/>
      <c r="CH422" s="178" t="n"/>
      <c r="CI422" s="178" t="n"/>
      <c r="CJ422" s="178" t="n"/>
      <c r="CK422" s="53" t="n"/>
      <c r="CL422" s="178" t="n"/>
      <c r="CM422" s="178" t="n"/>
      <c r="CN422" s="60" t="n"/>
      <c r="CO422" s="177" t="n"/>
      <c r="CP422" s="178" t="n"/>
      <c r="CQ422" s="60" t="n"/>
      <c r="CR422" s="177" t="n"/>
      <c r="CS422" s="178" t="n"/>
      <c r="CT422" s="59" t="n"/>
      <c r="CU422" s="178" t="n"/>
      <c r="CV422" s="59" t="n"/>
      <c r="CW422" s="178" t="n"/>
      <c r="CX422" s="59" t="n"/>
      <c r="CY422" s="178" t="n"/>
      <c r="CZ422" s="178" t="n"/>
      <c r="DA422" s="178" t="n"/>
      <c r="DB422" s="53" t="n"/>
      <c r="DC422" s="178" t="n"/>
      <c r="DD422" s="178" t="n"/>
      <c r="DE422" s="178" t="n"/>
      <c r="DF422" s="178" t="n"/>
      <c r="DG422" s="178" t="n"/>
      <c r="DH422" s="178" t="n"/>
      <c r="DI422" s="178" t="n"/>
      <c r="DJ422" s="178" t="n"/>
      <c r="DK422" s="178" t="n"/>
      <c r="DL422" s="178" t="n"/>
      <c r="DM422" s="178" t="n"/>
      <c r="DN422" s="177" t="n"/>
      <c r="DO422" s="177" t="n"/>
      <c r="DP422" s="177" t="n"/>
      <c r="DQ422" s="76">
        <f>IF(AND(DS422,DP422&lt;&gt;""),
CONCATENATE(DT422,DU422,DV422,DW422,DX422,DY422,DZ422,EA422,EB422,EC422,ED422,EE422,EF422,EG422,EH422,EI422,EJ422,EK422,EL422,EM422,EN422,EO422,EP422,EQ422,ES422,ET422,EU422,EV422,EW422,EX422,EY422,EZ422,FA422,FC422,FD422,FF422,FG422,FI422,FJ422,FL422,FM422,FO422,FP422,FR422,FS422,FU422,FV422,FX422,FY422,GA422,GB422,GD422,GE422,GF422,GH422,GI422,GJ422,GL422,GM422,GN422,GP422,GQ422,GS422,GT422,GU422,GV422,GW422,GX422,GY422,GZ422,HA422,HB422,HC422,HD422,HE422,HF422,HG422,HH422,HI422,HJ422,HK422,HL422,HM422,HN422,HO422,HQ422,HR422,HS422,HT422,HU422,HV422,HW422,HX422,HY422,IA422,IB422,IC422,ID422,IF422,IG422,IH422,II422,IK422,IL422,IM422,IN422,IO422,IP422,IQ422,IR422,IS422,IT422,IU422,IV422,IW422,IX422,IY422,IZ422),
""
)</f>
        <v/>
      </c>
      <c r="DR422" s="53" t="n"/>
      <c r="DS422" s="46">
        <f>CONCATENATE(D422,$E422,$F422,$G422,H422,$I422,$J422,K422,$L422,$M422,N422,$O422,$P422,$Q422,$R422,$S422,T422,$U422,$V422,$W422,$X422,$Y422,$Z422,$AA422,AB422,AC422,AD422,$AE422,$AF422,$AG422,AH422,AI422,AJ422,AK422,AL422,AM422,AN422,AO422,AP422,AQ422,AR422,AS422,AT422,AU422,AV422,AW422,AX422,AY422,AZ422,BA422,BB422,BC422,BD422,BE422,BF422,BG422,BH422,BI422,BJ422,BK422,BL422,BM422,BN422,BO422,BP422,BQ422,BR422,BS422,BT422,BU422,BV422,BW422,BX422,BY422,BZ422,CA422,CB422,CC422,CD422,CE422,CF422,CG422,CH422,CI422,CJ422,CK422,CL422,CM422,$CN422,$CO422,CP422,$CQ422,$CR422,CS422,CT422,CU422,CV422,CW422,CX422,CY422,CZ422,DA422,DB422,DC422,DD422,DE422,DF422,DG422,DH422,DI422,DJ422,DK422,DL422,DM422,$DN422,$DO422,$DP422,DR422)&lt;&gt;""</f>
        <v/>
      </c>
      <c r="DT422" s="46">
        <f>IF(AND($DS422,$E$4&lt;&gt;""),
IF(LEFT($E$4,2) = "1.",
IF(D422&lt;&gt;"","El CUNE sólo se envía en operaciones de novedad o ajuste. ",""),
IF(D422="","Debes escribir un CUNE válido para realizar operaciones de novedad o ajuste. ","")),
""
)</f>
        <v/>
      </c>
      <c r="DU422" s="46">
        <f>IF($DS422,
IF(E422="","Debes seleccionar el tipo de documento del empleado. ",
IF(_xlfn.IFNA(VLOOKUP(E422,TIPO_DE_DOCUMENTO,1,FALSE),-1)=-1,"El tipo de documento no es válido (por favor seleccionarlo de la lista). ","")
)
)</f>
        <v/>
      </c>
      <c r="DV422" s="46">
        <f>IF($DS422,
IF(F422="","Debes escribir el número de documento del empleado. ","")
)</f>
        <v/>
      </c>
      <c r="DW422" s="46">
        <f>IF($DS422,
IF(G422="","Debes escribir el primer nombre del empleado. ","")
)</f>
        <v/>
      </c>
      <c r="DY422" s="46">
        <f>IF($DS422,
IF(I422="","Debes escribir el primer apellido del empleado. ","")
)</f>
        <v/>
      </c>
      <c r="DZ422" s="46">
        <f>IF($DS422,
IF(J422="","Debes escribir el segundo apellido del empleado. ","")
)</f>
        <v/>
      </c>
      <c r="EB422" s="46">
        <f>IF($DS422,
IF(L422="","Debes escribir la fecha de ingreso del empleado. ",
IF(ISERR(DATE(YEAR(L422),MONTH(L422),DAY(L422))), "El valor ingresado en fecha de ingreso no tiene un formato válido. ","")
)
)</f>
        <v/>
      </c>
      <c r="EC422" s="46">
        <f>IF($DS422,
IF(M422="","Debes escribir el tiempo laborado. ",
IF( IFERROR(INT(M422),1.1) &lt;&gt; IFERROR(_xlfn.NUMBERVALUE(M422),1), "El valor de los días trabajados debe ser un número entero. ", "")
)
)</f>
        <v/>
      </c>
      <c r="ED422" s="46">
        <f>IF($DS422,
IF( AND(N422&lt;&gt;"", ISERR(DATE(YEAR(N422),MONTH(N422),DAY(N422))) ), "El valor ingresado en fecha de ingreso no tiene un formato válido. ",
IF( AND(N422&lt;&gt;"", $E$6&lt;&gt;"", DATE(YEAR(N422), MONTH(N422), 1) &lt;&gt; IFERROR(DATE(MID($E$6, 1, 4), MID($E$6, 6, 2),1), "1/1/1900") ), "La fecha de retiro debe estar dentro del período liquidado. ", "")
)
)</f>
        <v/>
      </c>
      <c r="EE422" s="46">
        <f>IF($DS422,
IF(O422="","Debes seleccionar el tipo de trabajador. ",
IF(_xlfn.IFNA(VLOOKUP(O422,TIPO_DE_TRABAJADOR,1,FALSE),-1)=-1,"El tipo de trabajador no es válido (por favor seleccionarlo de la lista). ","")
)
)</f>
        <v/>
      </c>
      <c r="EF422" s="46">
        <f>IF($DS422,
IF(P422="","Debes seleccionar si es un trabajador dependiente pensionado por vejez. ",
IF(_xlfn.IFNA(VLOOKUP(P422,SUBTIPO_DE_TRABAJADOR,1,FALSE),-1)=-1,"El tipo de trabajador dependiente pensionado por vejez no es válido (por favor seleccionarlo de la lista). ","")
)
)</f>
        <v/>
      </c>
      <c r="EG422" s="46">
        <f>IF($DS422,
IF(Q422="","Debes seleccionar el tipo de contrato del trabajador. ",
IF(_xlfn.IFNA(VLOOKUP(Q422,TIPO_DE_CONTRATO,1,FALSE),-1)=-1,"El tipo de contrato del trabajador no es válido (por favor seleccionarlo de la lista). ","")
)
)</f>
        <v/>
      </c>
      <c r="EH422" s="46">
        <f>IF($DS422,
IF(R422="","Debes seleccionar si es un salario integral. ",
IF(_xlfn.IFNA(VLOOKUP(R422,SI_NO,1,FALSE),-1)=-1,"Valor no válido para salario integral (por favor seleccionarlo de la lista). ","")
)
)</f>
        <v/>
      </c>
      <c r="EI422" s="46">
        <f>IF($DS422,
IF(S422="","Debes seleccionar si el trabajador realiza actividades de riesgo. ",
IF(_xlfn.IFNA(VLOOKUP(S422,SI_NO,1,FALSE),-1)=-1,"Valor no válido para actividad de alto riesgo (por favor seleccionarlo de la lista). ","")
)
)</f>
        <v/>
      </c>
      <c r="EK422" s="46">
        <f>IF($DS422,
IF(U422="","Debes escribir el código del municipio de residencia del trabajador. ",
IF(_xlfn.IFNA(VLOOKUP(U422,MUNICIPIO,1,FALSE),-1)=-1,"El municipio de residencia del trabajador es inválido (por favor seleccionarlo de la lista). ","")
)
)</f>
        <v/>
      </c>
      <c r="EL422" s="46">
        <f>IF($DS422,
IF(V422="","Debes escribir el la dirección de residendia del trabajador. ","")
)</f>
        <v/>
      </c>
      <c r="EM422" s="46">
        <f>IF($DS422,
IF(W422="","Debes escribir la fecha de inicio de la liquidación. ",
IF(ISERR(DATE(YEAR(W422),MONTH(W422),DAY(W422))),"El valor ingresado en fecha de inicio de liquidación no tiene un formato válido. ",
IF( AND($E$6&lt;&gt;"", DATE(YEAR(W422), MONTH(W422), 1) &lt;&gt; IFERROR(DATE(MID($E$6, 1, 4), MID($E$6, 6, 2),1), "1/1/1900") ), "La fecha de inicio de la liquidación debe estar dentro del período liquidado. ", "")
)
)
)</f>
        <v/>
      </c>
      <c r="EN422" s="46">
        <f>IF($DS422,
IF(X422="","Debes escribir la fecha de fin de la liquidación. ",
IF(ISERR(DATE(YEAR(X422),MONTH(X422),DAY(X422))),"El valor ingresado en fecha de fin de liquidación no tiene un formato válido. ",
IF( AND($E$6&lt;&gt;"", DATE(YEAR(X422), MONTH(X422), 1) &lt;&gt; IFERROR(DATE(MID($E$6, 1, 4), MID($E$6, 6, 2),1), "1/1/1900") ), "La fecha de fin de la liquidación debe estar dentro del período liquidado. ", "")
)
)
)</f>
        <v/>
      </c>
      <c r="EO422" s="46">
        <f>IF($DS422,
IF(Y422="","Debes escribir la frecuencia de pago del trabajador. ",
IF(_xlfn.IFNA(VLOOKUP(Y422,PERÍODO_DE_NÓMINA,1,FALSE),-1)=-1,"La frecuencia de pago es inválida (por favor seleccionarlo de la lista). ","")
)
)</f>
        <v/>
      </c>
      <c r="EP422" s="46">
        <f>IF($DS422,
IF(Z422="","Debes escribir la fecha de pago. ",
IF(ISERR(DATE(YEAR(Z422),MONTH(Z422),DAY(Z422))), "El valor ingresado en fecha de pago no tiene un formato válido. ","")
)
)</f>
        <v/>
      </c>
      <c r="EQ422" s="46">
        <f>IF($DS422,
IF(AA422="","Debes escribir el medio de pago. ",
IF(_xlfn.IFNA(VLOOKUP(AA422,MEDIOS_DE_PAGO,1,FALSE),-1)=-1,"El medio de pago es inválido (por favor seleccionarlo de la lista). ","")
)
)</f>
        <v/>
      </c>
      <c r="ER422" s="46">
        <f>OR(AA422='Tablas '!$T$4,AA422='Tablas '!$T$7,AA422='Tablas '!$T$8,AA422='Tablas '!$T$11)</f>
        <v/>
      </c>
      <c r="ES422" s="46">
        <f>IF(AND($DS422,ER422),
IF(AB422="","Debes escribir la entidad bancaria. ",""),
""
)</f>
        <v/>
      </c>
      <c r="ET422" s="46">
        <f>IF(AND($DS422,ER422),
IF(AC422="","Debes escribir el tipo de cuenta bancaria. ",
IF(_xlfn.IFNA(VLOOKUP(AC422,TIPO_DE_CUENTA,1,FALSE),-1)=-1,"El tipo de cuenta bancaria es inválida (por favor seleccionarlo de la lista). ","")
),
""
)</f>
        <v/>
      </c>
      <c r="EU422" s="46">
        <f>IF(AND($DS422,ER422),
IF(AD422="","Debes escribir el número de cuenta bancaria. ",""),
""
)</f>
        <v/>
      </c>
      <c r="EV422" s="46">
        <f>IF($DS422,
IF(AE422="","Debes escribir el valor del sueldo básico. ",
IF( ISERR(_xlfn.NUMBERVALUE(AE422)), "El valor del sueldo básico debe ser un número válido. ", "")
)
)</f>
        <v/>
      </c>
      <c r="EW422" s="46">
        <f>IF($DS422,
IF(AF422="","Debes escribir el número de días trabajados. ",
IF( IFERROR(INT(AF422),1.1) &lt;&gt; IFERROR(_xlfn.NUMBERVALUE(AF422),1), "La cantidad de días trabajados debe ser un número entero. ", "")
)
)</f>
        <v/>
      </c>
      <c r="EX422" s="46">
        <f>IF($DS422,
IF(AG422="","Debes escribir el valor del sueldo trabajado. ",
IF( ISERR(_xlfn.NUMBERVALUE(AG422)), "El valor del sueldo trabajado debe ser un número válido. ", "")
)
)</f>
        <v/>
      </c>
      <c r="EY422" s="46">
        <f>IF($DS422,
IF( AND(AH422&lt;&gt;"", ISERR(_xlfn.NUMBERVALUE(AH422))), "El valor del auxilio de transporte debe ser un número válido. ", "")
)</f>
        <v/>
      </c>
      <c r="EZ422" s="46">
        <f>IF($DS422,
IF( AND(AI422&lt;&gt;"", ISERR(_xlfn.NUMBERVALUE(AI422))), "El valor de viáticos salariales debe ser un número válido. ", "")
)</f>
        <v/>
      </c>
      <c r="FA422" s="46">
        <f>IF($DS422,
IF( AND(AJ422&lt;&gt;"", ISERR(_xlfn.NUMBERVALUE(AJ422))), "El valor de viáticos NO salariales debe ser un número válido. ", "")
)</f>
        <v/>
      </c>
      <c r="FB422" s="46">
        <f>CONCATENATE(AK422,AL422)&lt;&gt;""</f>
        <v/>
      </c>
      <c r="FC422" s="46">
        <f>IF(AND($DS422,FB422),
IF(AK422="","Debes escribir el número de horas extras diurnas. ",
IF( IFERROR(INT(AK422),1.1) &lt;&gt; IFERROR(_xlfn.NUMBERVALUE(AK422),1), "La cantidad de horas extras diurnas debe ser un número entero. ", "")
),
""
)</f>
        <v/>
      </c>
      <c r="FD422" s="46">
        <f>IF(AND($DS422,FB422),
IF(AL422="","Debes escribir el valor de las horas extras diurnas. ",
IF( ISERR(_xlfn.NUMBERVALUE(AL422)), "El valor de las horas extras duirnas debe ser un número válido. ", "")
),
""
)</f>
        <v/>
      </c>
      <c r="FE422" s="46">
        <f>CONCATENATE(AM422,AN422)&lt;&gt;""</f>
        <v/>
      </c>
      <c r="FF422" s="46">
        <f>IF(AND($DS422,FE422),
IF(AM422="","Debes escribir el número de horas extras nocturnas. ",
IF( IFERROR(INT(AM422),1.1) &lt;&gt; IFERROR(_xlfn.NUMBERVALUE(AM422),1), "La cantidad de horas extras nocturnas debe ser un número entero. ", "")
),
""
)</f>
        <v/>
      </c>
      <c r="FG422" s="46">
        <f>IF(AND($DS422,FE422),
IF(AN422="","Debes escribir el valor de las horas extras nocturnas. ",
IF( ISERR(_xlfn.NUMBERVALUE(AN422)), "El valor de las horas extras nocturnas debe ser un número válido. ", "")
),
""
)</f>
        <v/>
      </c>
      <c r="FH422" s="46">
        <f>CONCATENATE(AO422,AP422)&lt;&gt;""</f>
        <v/>
      </c>
      <c r="FI422" s="46">
        <f>IF(AND($DS422,FH422),
IF(AO422="","Debes escribir el número de horas extras diurnas dominicales y festivas. ",
IF( IFERROR(INT(AO422),1.1) &lt;&gt; IFERROR(_xlfn.NUMBERVALUE(AO422),1), "La cantidad de horas extras diurnas dominicales y festivas debe ser un número entero. ", "")
),
""
)</f>
        <v/>
      </c>
      <c r="FJ422" s="46">
        <f>IF(AND($DS422,FH422),
IF(AP422="","Debes escribir el valor de las horas extras diurnas dominicales y festivas. ",
IF( ISERR(_xlfn.NUMBERVALUE(AP422)), "El valor de las horas extras diurnas dominicales y festivas debe ser un número válido. ", "")
),
""
)</f>
        <v/>
      </c>
      <c r="FK422" s="46">
        <f>CONCATENATE(AQ422,AR422)&lt;&gt;""</f>
        <v/>
      </c>
      <c r="FL422" s="46">
        <f>IF(AND($DS422,FK422),
IF(AQ422="","Debes escribir el número de horas extras nocturnas dominicales y festivas. ",
IF( IFERROR(INT(AQ422),1.1) &lt;&gt; IFERROR(_xlfn.NUMBERVALUE(AQ422),1), "La cantidad de horas extras nocturnas dominicales y festivas debe ser un número entero. ", "")
),
""
)</f>
        <v/>
      </c>
      <c r="FM422" s="46">
        <f>IF(AND($DS422,FK422),
IF(AR422="","Debes escribir el valor de las horas extras nocturnas dominicales y festivas. ",
IF( ISERR(_xlfn.NUMBERVALUE(AR422)), "El valor de las horas extras nocturnas dominicales y festivas debe ser un número válido. ", "")
),
""
)</f>
        <v/>
      </c>
      <c r="FN422" s="46">
        <f>CONCATENATE(AS422,AT422)&lt;&gt;""</f>
        <v/>
      </c>
      <c r="FO422" s="46">
        <f>IF(AND($DS422,FN422),
IF(AS422="","Debes escribir el número de horas recargo nocturno. ",
IF( IFERROR(INT(AS422),1.1) &lt;&gt; IFERROR(_xlfn.NUMBERVALUE(AS422),1), "La cantidad de horas recargo nocturno debe ser un número entero. ", "")
),
""
)</f>
        <v/>
      </c>
      <c r="FP422" s="46">
        <f>IF(AND($DS422,FN422),
IF(AT422="","Debes escribir el valor de las horas recargo nocturno. ",
IF( ISERR(_xlfn.NUMBERVALUE(AT422)), "El valor de las horas recargo nocturno debe ser un número válido. ", "")
),
""
)</f>
        <v/>
      </c>
      <c r="FQ422" s="46">
        <f>CONCATENATE(AU422,AV422)&lt;&gt;""</f>
        <v/>
      </c>
      <c r="FR422" s="46">
        <f>IF(AND($DS422,FQ422),
IF(AU422="","Debes escribir el número de horas recargo diurno dominical y festivo. ",
IF( IFERROR(INT(AU422),1.1) &lt;&gt; IFERROR(_xlfn.NUMBERVALUE(AU422),1), "La cantidad de horas recargo diurno dominical y festivo debe ser un número entero. ", "")
),
""
)</f>
        <v/>
      </c>
      <c r="FS422" s="46">
        <f>IF(AND($DS422,FQ422),
IF(AV422="","Debes escribir el valor de las horas recargo diurno dominical y festivo. ",
IF( ISERR(_xlfn.NUMBERVALUE(AV422)), "El valor de las horas recargo diurno dominical y festivo debe ser un número válido. ", "")
),
""
)</f>
        <v/>
      </c>
      <c r="FT422" s="46">
        <f>CONCATENATE(AW422,AX422)&lt;&gt;""</f>
        <v/>
      </c>
      <c r="FU422" s="46">
        <f>IF(AND($DS422,FT422),
IF(AW422="","Debes escribir el número de horas recargo nocturno dominical y festivo. ",
IF( IFERROR(INT(AW422),1.1) &lt;&gt; IFERROR(_xlfn.NUMBERVALUE(AW422),1), "La cantidad de horas recargo nocturno dominical y festivo debe ser un número entero. ", "")
),
""
)</f>
        <v/>
      </c>
      <c r="FV422" s="46">
        <f>IF(AND($DS422,FT422),
IF(AX422="","Debes escribir el valor de las horas recargo nocturno dominical y festivo. ",
IF( ISERR(_xlfn.NUMBERVALUE(AX422)), "El valor de las horas recargo nocturno dominical y festivo debe ser un número válido. ", "")
),
""
)</f>
        <v/>
      </c>
      <c r="FW422" s="46">
        <f>CONCATENATE(AY422,AZ422)&lt;&gt;""</f>
        <v/>
      </c>
      <c r="FX422" s="46">
        <f>IF(AND($DS422,FW422),
IF(AY422="","Debes escribir el número de días de vacaciones comunes. ",
IF( IFERROR(INT(AY422),1.1) &lt;&gt; IFERROR(_xlfn.NUMBERVALUE(AY422),1), "La cantidad de días de vacaciones comunes debe ser un número entero. ", "")
),
""
)</f>
        <v/>
      </c>
      <c r="FY422" s="46">
        <f>IF(AND($DS422,FW422),
IF(AZ422="","Debes escribir el valor de las vacaciones comunes. ",
IF( ISERR(_xlfn.NUMBERVALUE(AZ422)), "El valor de las vacaciones comunes debe ser un número válido. ", "")
),
""
)</f>
        <v/>
      </c>
      <c r="FZ422" s="46">
        <f>CONCATENATE(BA422,BB422)&lt;&gt;""</f>
        <v/>
      </c>
      <c r="GA422" s="46">
        <f>IF(AND($DS422,FZ422),
IF(BA422="","Debes escribir el número de días de vacaciones compensadas. ",
IF( IFERROR(INT(BA422),1.1) &lt;&gt; IFERROR(_xlfn.NUMBERVALUE(BA422),1), "La cantidad de días de vacaciones compensadas debe ser un número entero. ", "")
),
""
)</f>
        <v/>
      </c>
      <c r="GB422" s="46">
        <f>IF(AND($DS422,FZ422),
IF(BB422="","Debes escribir el valor de las vacaciones compensadas. ",
IF( ISERR(_xlfn.NUMBERVALUE(BB422)), "El valor de las vacaciones compensadas debe ser un número válido. ", "")
),
""
)</f>
        <v/>
      </c>
      <c r="GC422" s="46">
        <f>CONCATENATE(BC422,BD422)&lt;&gt;""</f>
        <v/>
      </c>
      <c r="GD422" s="46">
        <f>IF(AND($DS422,GC422),
IF(BC422="","Debes escribir el número de días de prima salarial. ",
IF( IFERROR(INT(BC422),1.1) &lt;&gt; IFERROR(_xlfn.NUMBERVALUE(BC422),1), "La cantidad de días de prima salarial debe ser un número entero. ", "")
),
""
)</f>
        <v/>
      </c>
      <c r="GE422" s="46">
        <f>IF(AND($DS422,GC422),
IF(BD422="","Debes escribir el valor de los días de prima salarial. ",
IF( ISERR(_xlfn.NUMBERVALUE(BD422)), "El valor de los días de prima salarial debe ser un número válido. ", "")
),
""
)</f>
        <v/>
      </c>
      <c r="GF422" s="46">
        <f>IF($DS422,
IF( AND(BE422&lt;&gt;"", ISERR(_xlfn.NUMBERVALUE(BE422))), "El valor de la prima NO saliarial debe ser un número válido. ", "")
)</f>
        <v/>
      </c>
      <c r="GG422" s="46">
        <f>CONCATENATE(BF422,BG422,BH422)&lt;&gt;""</f>
        <v/>
      </c>
      <c r="GH422" s="46">
        <f>IF(AND($DS422,GG422),
IF(BF422="","Debes escribir el valor de las cesantías. ",
IF( ISERR(_xlfn.NUMBERVALUE(BF422)), "El valor de las cesantías debe ser un número válido. ", "")
),
""
)</f>
        <v/>
      </c>
      <c r="GI422" s="46">
        <f>IF(AND($DS422,GG422),
IF(BG422="","Debes escribir el % de cesantías. ",
IF( ISERR(_xlfn.NUMBERVALUE(BG422)), "El % de cesantías debe ser un número válido. ", "")
),
""
)</f>
        <v/>
      </c>
      <c r="GJ422" s="46">
        <f>IF(AND($DS422,GG422),
IF(BH422="","Debes escribir el valor de intereses de cesantías. ",
IF( ISERR(_xlfn.NUMBERVALUE(BH422)), "El valor de intereses de cesantías debe ser un número válido. ", "")
),
""
)</f>
        <v/>
      </c>
      <c r="GK422" s="46">
        <f>CONCATENATE(BI422,BJ422,BK422)&lt;&gt;""</f>
        <v/>
      </c>
      <c r="GL422" s="46">
        <f>IF(AND($DS422,GK422),
IF(BI422="","Debes escribir el número de días de incapacidad. ",
IF( IFERROR(INT(BI422),1.1) &lt;&gt; IFERROR(_xlfn.NUMBERVALUE(BI422),1), "La cantidad de días de incapacidad debe ser un número entero. ", "")
),
""
)</f>
        <v/>
      </c>
      <c r="GM422" s="46">
        <f>IF(AND($DS422,GK422),
IF(BJ422="","Debes escribir el tipo de incapacidad. ",
IF(_xlfn.IFNA(VLOOKUP(BJ422,TIPO_DE_INCAPACIDAD,1,FALSE),-1)=-1,"El tipo de incapacidad es inválida (por favor seleccionarlo de la lista). ","")
),
""
)</f>
        <v/>
      </c>
      <c r="GN422" s="46">
        <f>IF(AND($DS422,GK422),
IF(BK422="","Debes escribir el valor de la incapacidad. ",
IF( ISERR(_xlfn.NUMBERVALUE(BK422)), "El valor de la incapacidad debe ser un número válido. ", "")
),
""
)</f>
        <v/>
      </c>
      <c r="GO422" s="46">
        <f>CONCATENATE(BL422,BM422)&lt;&gt;""</f>
        <v/>
      </c>
      <c r="GP422" s="46">
        <f>IF(AND($DS422,GO422),
IF(BL422="","Debes escribir el número de días de licencia de maternidad o paternidad. ",
IF( IFERROR(INT(BL422),1.1) &lt;&gt; IFERROR(_xlfn.NUMBERVALUE(BL422),1), "La cantidad de días de licencia de maternidad o paternidad debe ser un número entero. ", "")
),
""
)</f>
        <v/>
      </c>
      <c r="GQ422" s="46">
        <f>IF(AND($DS422,GO422),
IF(BM422="","Debes escribir el valor de la licencia de maternidad o paternidad. ",
IF( ISERR(_xlfn.NUMBERVALUE(BM422)), "El valor de la licencia de maternidad o paternidad debe ser un número válido. ", "")
),
""
)</f>
        <v/>
      </c>
      <c r="GR422" s="46">
        <f>CONCATENATE(BN422,BO422)&lt;&gt;""</f>
        <v/>
      </c>
      <c r="GS422" s="46">
        <f>IF(AND($DS422,GR422),
IF(BN422="","Debes escribir el número de días de licencia remunerada. ",
IF( IFERROR(INT(BN422),1.1) &lt;&gt; IFERROR(_xlfn.NUMBERVALUE(BN422),1), "La cantidad de días de licencia remunerada debe ser un número entero. ", "")
),
""
)</f>
        <v/>
      </c>
      <c r="GT422" s="46">
        <f>IF(AND($DS422,GR422),
IF(BO422="","Debes escribir el valor de la licencia remunerada. ",
IF( ISERR(_xlfn.NUMBERVALUE(BO422)), "El valor de la licencia remunerada debe ser un número válido. ", "")
),
""
)</f>
        <v/>
      </c>
      <c r="GU422" s="46">
        <f>IF($DS422,
IF( AND(BP422&lt;&gt;"", ISERR(_xlfn.NUMBERVALUE(BP422))), "El valor de la licencia NO remunerada debe ser un número válido. ", "")
)</f>
        <v/>
      </c>
      <c r="GV422" s="46">
        <f>IF($DS422,
IF( AND(BQ422&lt;&gt;"", ISERR(_xlfn.NUMBERVALUE(BQ422))), "El valor de auxilios salariales debe ser un número válido. ", "")
)</f>
        <v/>
      </c>
      <c r="GW422" s="46">
        <f>IF($DS422,
IF( AND(BR422&lt;&gt;"", ISERR(_xlfn.NUMBERVALUE(BR422))), "El valor de auxilios NO salariales debe ser un número válido. ", "")
)</f>
        <v/>
      </c>
      <c r="GX422" s="46">
        <f>IF($DS422,
IF( AND(BS422&lt;&gt;"", ISERR(_xlfn.NUMBERVALUE(BS422))), "El valor de bonos salariales debe ser un número válido. ", "")
)</f>
        <v/>
      </c>
      <c r="GY422" s="46">
        <f>IF($DS422,
IF( AND(BT422&lt;&gt;"", ISERR(_xlfn.NUMBERVALUE(BT422))), "El valor de bonos NO salariales debe ser un número válido. ", "")
)</f>
        <v/>
      </c>
      <c r="GZ422" s="46">
        <f>IF($DS422,
IF( AND(BU422&lt;&gt;"", ISERR(_xlfn.NUMBERVALUE(BU422))), "El valor de bonos salariales de alimentación debe ser un número válido. ", "")
)</f>
        <v/>
      </c>
      <c r="HA422" s="46">
        <f>IF($DS422,
IF( AND(BV422&lt;&gt;"", ISERR(_xlfn.NUMBERVALUE(BV422))), "El valor de bonos NO salariales de alimentación debe ser un número válido. ", "")
)</f>
        <v/>
      </c>
      <c r="HB422" s="46">
        <f>IF($DS422,
IF( AND(BW422&lt;&gt;"", ISERR(_xlfn.NUMBERVALUE(BW422))), "El valor de bonificaciones salariales debe ser un número válido. ", "")
)</f>
        <v/>
      </c>
      <c r="HC422" s="46">
        <f>IF($DS422,
IF( AND(BX422&lt;&gt;"", ISERR(_xlfn.NUMBERVALUE(BX422))), "El valor de bonificaciones NO salariales debe ser un número válido. ", "")
)</f>
        <v/>
      </c>
      <c r="HD422" s="46">
        <f>IF($DS422,
IF( AND(BY422&lt;&gt;"", ISERR(_xlfn.NUMBERVALUE(BY422))), "El valor de compensaciones ordinarias debe ser un número válido. ", "")
)</f>
        <v/>
      </c>
      <c r="HE422" s="46">
        <f>IF($DS422,
IF( AND(BZ422&lt;&gt;"", ISERR(_xlfn.NUMBERVALUE(BZ422))), "El valor de compensaciones extraordinarias debe ser un número válido. ", "")
)</f>
        <v/>
      </c>
      <c r="HF422" s="46">
        <f>IF($DS422,
IF( AND(CA422&lt;&gt;"", ISERR(_xlfn.NUMBERVALUE(CA422))), "El valor de comisiones debe ser un número válido. ", "")
)</f>
        <v/>
      </c>
      <c r="HG422" s="46">
        <f>IF($DS422,
IF( AND(CB422&lt;&gt;"", ISERR(_xlfn.NUMBERVALUE(CB422))), "El valor de ausencia por huega debe ser un número válido. ", "")
)</f>
        <v/>
      </c>
      <c r="HH422" s="46">
        <f>IF($DS422,
IF( AND(CC422&lt;&gt;"", ISERR(_xlfn.NUMBERVALUE(CC422))), "El valor de anticipos debe ser un número válido. ", "")
)</f>
        <v/>
      </c>
      <c r="HI422" s="46">
        <f>IF($DS422,
IF( AND(CD422&lt;&gt;"", ISERR(_xlfn.NUMBERVALUE(CD422))), "El valor de pagos a terceros debe ser un número válido. ", "")
)</f>
        <v/>
      </c>
      <c r="HJ422" s="46">
        <f>IF($DS422,
IF( AND(CE422&lt;&gt;"", ISERR(_xlfn.NUMBERVALUE(CE422))), "El valor de dotación debe ser un número válido. ", "")
)</f>
        <v/>
      </c>
      <c r="HK422" s="46">
        <f>IF($DS422,
IF( AND(CF422&lt;&gt;"", ISERR(_xlfn.NUMBERVALUE(CF422))), "El valor de apoyo sostenibilidad debe ser un número válido. ", "")
)</f>
        <v/>
      </c>
      <c r="HL422" s="46">
        <f>IF($DS422,
IF( AND(CG422&lt;&gt;"", ISERR(_xlfn.NUMBERVALUE(CG422))), "El valor de teletrabajo debe ser un número válido. ", "")
)</f>
        <v/>
      </c>
      <c r="HM422" s="46">
        <f>IF($DS422,
IF( AND(CH422&lt;&gt;"", ISERR(_xlfn.NUMBERVALUE(CH422))), "El valor de bonificación de retiro debe ser un número válido. ", "")
)</f>
        <v/>
      </c>
      <c r="HN422" s="46">
        <f>IF($DS422,
IF( AND(CI422&lt;&gt;"", ISERR(_xlfn.NUMBERVALUE(CI422))), "El valor de indemnización de retiro debe ser un número válido. ", "")
)</f>
        <v/>
      </c>
      <c r="HO422" s="46">
        <f>IF($DS422,
IF( AND(CJ422&lt;&gt;"", ISERR(_xlfn.NUMBERVALUE(CJ422))), "El valor de reintegros debe ser un número válido. ", "")
)</f>
        <v/>
      </c>
      <c r="HP422" s="46">
        <f>CONCATENATE(CK422,CL422,CM422)&lt;&gt;""</f>
        <v/>
      </c>
      <c r="HQ422" s="46">
        <f>IF(AND($DS422,HP422),
IF(CK422="","Debes escribir la descripción de otro concepto no categorizado. ",""),
""
)</f>
        <v/>
      </c>
      <c r="HR422" s="46">
        <f>IF(AND($DS422,HP422),
IF(CONCATENATE(CL422,CM422)="","Debes escribir al menos un valor de concepto no categorizado (salarial o no salarial). ",
IF(ISERR(_xlfn.NUMBERVALUE(CL422)),"El valor salarial concepto no categorizado debe ser un número válido. ","")
),
""
)</f>
        <v/>
      </c>
      <c r="HS422" s="46">
        <f>IF(AND($DS422,HP422),
IF(CONCATENATE(CL422,CM422)="","Debes escribir al menos un valor de concepto no categorizado (salarial o no salarial). ",
IF(ISERR(_xlfn.NUMBERVALUE(CM422)),"El valor NO salarial concepto no categorizado debe ser un número válido. ","")
),
""
)</f>
        <v/>
      </c>
      <c r="HT422" s="46">
        <f>IF($DS422,
IF(CN422="","Debes escribir el porcentaje del aporte a salud. ",
IF( ISERR(_xlfn.NUMBERVALUE(CN422)), "El valor del porcentaje del aporte a salud debe ser un número válido. ", "")
)
)</f>
        <v/>
      </c>
      <c r="HU422" s="46">
        <f>IF($DS422,
IF(CO422="","Debes escribir el valor del aporte a salud. ",
IF( ISERR(_xlfn.NUMBERVALUE(CO422)), "El valor del aporte a salud debe ser un número válido. ", "")
)
)</f>
        <v/>
      </c>
      <c r="HV422" s="46">
        <f>IF($DS422,
IF( AND(CP422&lt;&gt;"", ISERR(_xlfn.NUMBERVALUE(CP422))), "El valor plan complementario debe ser un número válido. ", "")
)</f>
        <v/>
      </c>
      <c r="HW422" s="46">
        <f>IF($DS422,
IF(CQ422="","Debes escribir el porcentaje del aporte a pensión. ",
IF( ISERR(_xlfn.NUMBERVALUE(CQ422)), "El valor del porcentaje del aporte a pensión debe ser un número válido. ", "")
)
)</f>
        <v/>
      </c>
      <c r="HX422" s="46">
        <f>IF($DS422,
IF(CR422="","Debes escribir el valor del aporte a pensión. ",
IF( ISERR(_xlfn.NUMBERVALUE(CR422)), "El valor del aporte a salud debe ser un número válido. ", "")
)
)</f>
        <v/>
      </c>
      <c r="HY422" s="46">
        <f>IF($DS422,
IF( AND(CS422&lt;&gt;"", ISERR(_xlfn.NUMBERVALUE(CS422))), "El valor pensión voluntaria debe ser un número válido. ", "")
)</f>
        <v/>
      </c>
      <c r="HZ422" s="46">
        <f>CONCATENATE(CT422,CU422,CV422,CW422)&lt;&gt;""</f>
        <v/>
      </c>
      <c r="IA422" s="46">
        <f>IF(AND($DS422,HZ422),
IF(CT422="","Debes escribir el % del fondo de seguridad pensional. ",
IF( ISERR(_xlfn.NUMBERVALUE(CT422)), "El % del fondo de seguridad debe ser un número válido. ", "")
),
""
)</f>
        <v/>
      </c>
      <c r="IB422" s="46">
        <f>IF(AND($DS422,HZ422),
IF(CU422="","Debes escribir el valor del aporte al fondo de solidaridad pensional. ",
IF( ISERR(_xlfn.NUMBERVALUE(CU422)), "El valor del aporte al fondo de solidaridad pensional debe ser un número válido. ", "")
),
""
)</f>
        <v/>
      </c>
      <c r="IC422" s="46">
        <f>IF(AND($DS422,HZ422),
IF(CV422="","Debes escribir el % del fondo de subsistencia. ",
IF( ISERR(_xlfn.NUMBERVALUE(CV422)), "El % del fondo de subsistencia debe ser un número válido. ", "")
),
""
)</f>
        <v/>
      </c>
      <c r="ID422" s="46">
        <f>IF(AND($DS422,HZ422),
IF(CW422="","Debes escribir el valor del fondo de subsistencia. ",
IF( ISERR(_xlfn.NUMBERVALUE(CW422)), "El valor del fondo de subsistencia debe ser un número válido. ", "")
),
""
)</f>
        <v/>
      </c>
      <c r="IE422" s="46">
        <f>CONCATENATE(CX422,CY422)&lt;&gt;""</f>
        <v/>
      </c>
      <c r="IF422" s="46">
        <f>IF(AND($DS422,IE422),
IF(CX422="","Debes escribir el % de sindicato. ",
IF( ISERR(_xlfn.NUMBERVALUE(CX422)), "El % de sindicato debe ser un número válido. ", "")
),
""
)</f>
        <v/>
      </c>
      <c r="IG422" s="46">
        <f>IF(AND($DS422,IE422),
IF(CY422="","Debes escribir el valor del sindicato. ",
IF( ISERR(_xlfn.NUMBERVALUE(CY422)), "El valor del sindicato debe ser un número válido. ", "")
),
""
)</f>
        <v/>
      </c>
      <c r="IH422" s="46">
        <f>IF($DS422,
IF( AND(CZ422&lt;&gt;"", ISERR(_xlfn.NUMBERVALUE(CZ422))), "El valor de sanción pública debe ser un número válido. ", "")
)</f>
        <v/>
      </c>
      <c r="II422" s="46">
        <f>IF($DS422,
IF( AND(DA422&lt;&gt;"", ISERR(_xlfn.NUMBERVALUE(DA422))), "El valor de sanción privada debe ser un número válido. ", "")
)</f>
        <v/>
      </c>
      <c r="IJ422" s="46">
        <f>CONCATENATE(DB422,DC422)&lt;&gt;""</f>
        <v/>
      </c>
      <c r="IK422" s="46">
        <f>IF(AND($DS422,IJ422),
IF(DB422="","Debes escribir la descripción de libranza. ",""),
""
)</f>
        <v/>
      </c>
      <c r="IL422" s="46">
        <f>IF(AND($DS422,IJ422),
IF(DC422="","Debes escribir la cuota libranza. ",
IF(ISERR(_xlfn.NUMBERVALUE(DC422)),"El valor de la cuota libranza debe ser un número válido. ","")
),
""
)</f>
        <v/>
      </c>
      <c r="IM422" s="46">
        <f>IF($DS422,
IF( AND(DD422&lt;&gt;"", ISERR(_xlfn.NUMBERVALUE(DD422))), "El valor de pagos a terceros debe ser un número válido. ", "")
)</f>
        <v/>
      </c>
      <c r="IN422" s="46">
        <f>IF($DS422,
IF( AND(DE422&lt;&gt;"", ISERR(_xlfn.NUMBERVALUE(DE422))), "El valor de anticipos debe ser un número válido. ", "")
)</f>
        <v/>
      </c>
      <c r="IO422" s="46">
        <f>IF($DS422,
IF( AND(DF422&lt;&gt;"", ISERR(_xlfn.NUMBERVALUE(DF422))), "El valor de AFC debe ser un número válido. ", "")
)</f>
        <v/>
      </c>
      <c r="IP422" s="46">
        <f>IF($DS422,
IF( AND(DG422&lt;&gt;"", ISERR(_xlfn.NUMBERVALUE(DG422))), "El valor de rete-fuente debe ser un número válido. ", "")
)</f>
        <v/>
      </c>
      <c r="IQ422" s="46">
        <f>IF($DS422,
IF( AND(DH422&lt;&gt;"", ISERR(_xlfn.NUMBERVALUE(DH422))), "El valor de cooperativa de trabajo debe ser un número válido. ", "")
)</f>
        <v/>
      </c>
      <c r="IR422" s="46">
        <f>IF($DS422,
IF( AND(DI422&lt;&gt;"", ISERR(_xlfn.NUMBERVALUE(DI422))), "El valor de embargo fiscal debe ser un número válido. ", "")
)</f>
        <v/>
      </c>
      <c r="IS422" s="46">
        <f>IF($DS422,
IF( AND(DJ422&lt;&gt;"", ISERR(_xlfn.NUMBERVALUE(DJ422))), "El valor de educación debe ser un número válido. ", "")
)</f>
        <v/>
      </c>
      <c r="IT422" s="46">
        <f>IF($DS422,
IF( AND(DK422&lt;&gt;"", ISERR(_xlfn.NUMBERVALUE(DK422))), "El valor de reintegro debe ser un número válido. ", "")
)</f>
        <v/>
      </c>
      <c r="IU422" s="46">
        <f>IF($DS422,
IF( AND(DL422&lt;&gt;"", ISERR(_xlfn.NUMBERVALUE(DL422))), "El valor de deuda debe ser un número válido. ", "")
)</f>
        <v/>
      </c>
      <c r="IV422" s="46">
        <f>IF($DS422,
IF( AND(DM422&lt;&gt;"", ISERR(_xlfn.NUMBERVALUE(DM422))), "El valor de otras deducciones debe ser un número válido. ", "")
)</f>
        <v/>
      </c>
      <c r="IW422" s="46">
        <f>IF($DS422,
IF(DN422="","Debes escribir el valor de los devengos totales. ",
IF( ISERR(_xlfn.NUMBERVALUE(DN422)), "El valor de los devengos totales debe ser un número válido. ", "")
)
)</f>
        <v/>
      </c>
      <c r="IX422" s="46">
        <f>IF($DS422,
IF(DO422="","Debes escribir el valor de las deducciones totales. ",
IF( ISERR(_xlfn.NUMBERVALUE(DO422)), "El valor de las deducciones totales debe ser un número válido. ", "")
)
)</f>
        <v/>
      </c>
      <c r="IY422" s="46">
        <f>IF($DS422,
IF(DP422="","Debes escribir el valor del salario total. ",
IF( ISERR(_xlfn.NUMBERVALUE(DP422)), "El valor del salario total debe ser un número válido. ", "")
)
)</f>
        <v/>
      </c>
    </row>
    <row r="423">
      <c r="B423" s="48" t="n">
        <v>411</v>
      </c>
      <c r="C423" s="61">
        <f>IF(AND(DS423,DP423&lt;&gt;""),
IF(DQ423="","OK","Error"),
""
)</f>
        <v/>
      </c>
      <c r="D423" s="53" t="n"/>
      <c r="E423" s="52" t="n"/>
      <c r="F423" s="112" t="n"/>
      <c r="G423" s="52" t="n"/>
      <c r="H423" s="53" t="n"/>
      <c r="I423" s="52" t="n"/>
      <c r="J423" s="52" t="n"/>
      <c r="K423" s="53" t="n"/>
      <c r="L423" s="55" t="n"/>
      <c r="M423" s="108" t="n"/>
      <c r="N423" s="56" t="n"/>
      <c r="O423" s="52" t="n"/>
      <c r="P423" s="52" t="n"/>
      <c r="Q423" s="52" t="n"/>
      <c r="R423" s="52" t="n"/>
      <c r="S423" s="52" t="n"/>
      <c r="T423" s="53" t="n"/>
      <c r="U423" s="52" t="n"/>
      <c r="V423" s="52" t="n"/>
      <c r="W423" s="55" t="n"/>
      <c r="X423" s="55" t="n"/>
      <c r="Y423" s="52" t="n"/>
      <c r="Z423" s="55" t="n"/>
      <c r="AA423" s="52" t="n"/>
      <c r="AB423" s="53" t="n"/>
      <c r="AC423" s="53" t="n"/>
      <c r="AD423" s="53" t="n"/>
      <c r="AE423" s="177" t="n"/>
      <c r="AF423" s="113" t="n"/>
      <c r="AG423" s="177" t="n"/>
      <c r="AH423" s="178" t="n"/>
      <c r="AI423" s="178" t="n"/>
      <c r="AJ423" s="178" t="n"/>
      <c r="AK423" s="114" t="n"/>
      <c r="AL423" s="178" t="n"/>
      <c r="AM423" s="114" t="n"/>
      <c r="AN423" s="178" t="n"/>
      <c r="AO423" s="114" t="n"/>
      <c r="AP423" s="178" t="n"/>
      <c r="AQ423" s="114" t="n"/>
      <c r="AR423" s="178" t="n"/>
      <c r="AS423" s="114" t="n"/>
      <c r="AT423" s="178" t="n"/>
      <c r="AU423" s="114" t="n"/>
      <c r="AV423" s="178" t="n"/>
      <c r="AW423" s="114" t="n"/>
      <c r="AX423" s="178" t="n"/>
      <c r="AY423" s="114" t="n"/>
      <c r="AZ423" s="178" t="n"/>
      <c r="BA423" s="114" t="n"/>
      <c r="BB423" s="178" t="n"/>
      <c r="BC423" s="114" t="n"/>
      <c r="BD423" s="178" t="n"/>
      <c r="BE423" s="178" t="n"/>
      <c r="BF423" s="178" t="n"/>
      <c r="BG423" s="59" t="n"/>
      <c r="BH423" s="178" t="n"/>
      <c r="BI423" s="114" t="n"/>
      <c r="BJ423" s="53" t="n"/>
      <c r="BK423" s="178" t="n"/>
      <c r="BL423" s="114" t="n"/>
      <c r="BM423" s="178" t="n"/>
      <c r="BN423" s="114" t="n"/>
      <c r="BO423" s="178" t="n"/>
      <c r="BP423" s="178" t="n"/>
      <c r="BQ423" s="178" t="n"/>
      <c r="BR423" s="178" t="n"/>
      <c r="BS423" s="178" t="n"/>
      <c r="BT423" s="178" t="n"/>
      <c r="BU423" s="178" t="n"/>
      <c r="BV423" s="178" t="n"/>
      <c r="BW423" s="178" t="n"/>
      <c r="BX423" s="178" t="n"/>
      <c r="BY423" s="178" t="n"/>
      <c r="BZ423" s="178" t="n"/>
      <c r="CA423" s="178" t="n"/>
      <c r="CB423" s="178" t="n"/>
      <c r="CC423" s="178" t="n"/>
      <c r="CD423" s="178" t="n"/>
      <c r="CE423" s="178" t="n"/>
      <c r="CF423" s="178" t="n"/>
      <c r="CG423" s="178" t="n"/>
      <c r="CH423" s="178" t="n"/>
      <c r="CI423" s="178" t="n"/>
      <c r="CJ423" s="178" t="n"/>
      <c r="CK423" s="53" t="n"/>
      <c r="CL423" s="178" t="n"/>
      <c r="CM423" s="178" t="n"/>
      <c r="CN423" s="60" t="n"/>
      <c r="CO423" s="177" t="n"/>
      <c r="CP423" s="178" t="n"/>
      <c r="CQ423" s="60" t="n"/>
      <c r="CR423" s="177" t="n"/>
      <c r="CS423" s="178" t="n"/>
      <c r="CT423" s="59" t="n"/>
      <c r="CU423" s="178" t="n"/>
      <c r="CV423" s="59" t="n"/>
      <c r="CW423" s="178" t="n"/>
      <c r="CX423" s="59" t="n"/>
      <c r="CY423" s="178" t="n"/>
      <c r="CZ423" s="178" t="n"/>
      <c r="DA423" s="178" t="n"/>
      <c r="DB423" s="53" t="n"/>
      <c r="DC423" s="178" t="n"/>
      <c r="DD423" s="178" t="n"/>
      <c r="DE423" s="178" t="n"/>
      <c r="DF423" s="178" t="n"/>
      <c r="DG423" s="178" t="n"/>
      <c r="DH423" s="178" t="n"/>
      <c r="DI423" s="178" t="n"/>
      <c r="DJ423" s="178" t="n"/>
      <c r="DK423" s="178" t="n"/>
      <c r="DL423" s="178" t="n"/>
      <c r="DM423" s="178" t="n"/>
      <c r="DN423" s="177" t="n"/>
      <c r="DO423" s="177" t="n"/>
      <c r="DP423" s="177" t="n"/>
      <c r="DQ423" s="76">
        <f>IF(AND(DS423,DP423&lt;&gt;""),
CONCATENATE(DT423,DU423,DV423,DW423,DX423,DY423,DZ423,EA423,EB423,EC423,ED423,EE423,EF423,EG423,EH423,EI423,EJ423,EK423,EL423,EM423,EN423,EO423,EP423,EQ423,ES423,ET423,EU423,EV423,EW423,EX423,EY423,EZ423,FA423,FC423,FD423,FF423,FG423,FI423,FJ423,FL423,FM423,FO423,FP423,FR423,FS423,FU423,FV423,FX423,FY423,GA423,GB423,GD423,GE423,GF423,GH423,GI423,GJ423,GL423,GM423,GN423,GP423,GQ423,GS423,GT423,GU423,GV423,GW423,GX423,GY423,GZ423,HA423,HB423,HC423,HD423,HE423,HF423,HG423,HH423,HI423,HJ423,HK423,HL423,HM423,HN423,HO423,HQ423,HR423,HS423,HT423,HU423,HV423,HW423,HX423,HY423,IA423,IB423,IC423,ID423,IF423,IG423,IH423,II423,IK423,IL423,IM423,IN423,IO423,IP423,IQ423,IR423,IS423,IT423,IU423,IV423,IW423,IX423,IY423,IZ423),
""
)</f>
        <v/>
      </c>
      <c r="DR423" s="53" t="n"/>
      <c r="DS423" s="46">
        <f>CONCATENATE(D423,$E423,$F423,$G423,H423,$I423,$J423,K423,$L423,$M423,N423,$O423,$P423,$Q423,$R423,$S423,T423,$U423,$V423,$W423,$X423,$Y423,$Z423,$AA423,AB423,AC423,AD423,$AE423,$AF423,$AG423,AH423,AI423,AJ423,AK423,AL423,AM423,AN423,AO423,AP423,AQ423,AR423,AS423,AT423,AU423,AV423,AW423,AX423,AY423,AZ423,BA423,BB423,BC423,BD423,BE423,BF423,BG423,BH423,BI423,BJ423,BK423,BL423,BM423,BN423,BO423,BP423,BQ423,BR423,BS423,BT423,BU423,BV423,BW423,BX423,BY423,BZ423,CA423,CB423,CC423,CD423,CE423,CF423,CG423,CH423,CI423,CJ423,CK423,CL423,CM423,$CN423,$CO423,CP423,$CQ423,$CR423,CS423,CT423,CU423,CV423,CW423,CX423,CY423,CZ423,DA423,DB423,DC423,DD423,DE423,DF423,DG423,DH423,DI423,DJ423,DK423,DL423,DM423,$DN423,$DO423,$DP423,DR423)&lt;&gt;""</f>
        <v/>
      </c>
      <c r="DT423" s="46">
        <f>IF(AND($DS423,$E$4&lt;&gt;""),
IF(LEFT($E$4,2) = "1.",
IF(D423&lt;&gt;"","El CUNE sólo se envía en operaciones de novedad o ajuste. ",""),
IF(D423="","Debes escribir un CUNE válido para realizar operaciones de novedad o ajuste. ","")),
""
)</f>
        <v/>
      </c>
      <c r="DU423" s="46">
        <f>IF($DS423,
IF(E423="","Debes seleccionar el tipo de documento del empleado. ",
IF(_xlfn.IFNA(VLOOKUP(E423,TIPO_DE_DOCUMENTO,1,FALSE),-1)=-1,"El tipo de documento no es válido (por favor seleccionarlo de la lista). ","")
)
)</f>
        <v/>
      </c>
      <c r="DV423" s="46">
        <f>IF($DS423,
IF(F423="","Debes escribir el número de documento del empleado. ","")
)</f>
        <v/>
      </c>
      <c r="DW423" s="46">
        <f>IF($DS423,
IF(G423="","Debes escribir el primer nombre del empleado. ","")
)</f>
        <v/>
      </c>
      <c r="DY423" s="46">
        <f>IF($DS423,
IF(I423="","Debes escribir el primer apellido del empleado. ","")
)</f>
        <v/>
      </c>
      <c r="DZ423" s="46">
        <f>IF($DS423,
IF(J423="","Debes escribir el segundo apellido del empleado. ","")
)</f>
        <v/>
      </c>
      <c r="EB423" s="46">
        <f>IF($DS423,
IF(L423="","Debes escribir la fecha de ingreso del empleado. ",
IF(ISERR(DATE(YEAR(L423),MONTH(L423),DAY(L423))), "El valor ingresado en fecha de ingreso no tiene un formato válido. ","")
)
)</f>
        <v/>
      </c>
      <c r="EC423" s="46">
        <f>IF($DS423,
IF(M423="","Debes escribir el tiempo laborado. ",
IF( IFERROR(INT(M423),1.1) &lt;&gt; IFERROR(_xlfn.NUMBERVALUE(M423),1), "El valor de los días trabajados debe ser un número entero. ", "")
)
)</f>
        <v/>
      </c>
      <c r="ED423" s="46">
        <f>IF($DS423,
IF( AND(N423&lt;&gt;"", ISERR(DATE(YEAR(N423),MONTH(N423),DAY(N423))) ), "El valor ingresado en fecha de ingreso no tiene un formato válido. ",
IF( AND(N423&lt;&gt;"", $E$6&lt;&gt;"", DATE(YEAR(N423), MONTH(N423), 1) &lt;&gt; IFERROR(DATE(MID($E$6, 1, 4), MID($E$6, 6, 2),1), "1/1/1900") ), "La fecha de retiro debe estar dentro del período liquidado. ", "")
)
)</f>
        <v/>
      </c>
      <c r="EE423" s="46">
        <f>IF($DS423,
IF(O423="","Debes seleccionar el tipo de trabajador. ",
IF(_xlfn.IFNA(VLOOKUP(O423,TIPO_DE_TRABAJADOR,1,FALSE),-1)=-1,"El tipo de trabajador no es válido (por favor seleccionarlo de la lista). ","")
)
)</f>
        <v/>
      </c>
      <c r="EF423" s="46">
        <f>IF($DS423,
IF(P423="","Debes seleccionar si es un trabajador dependiente pensionado por vejez. ",
IF(_xlfn.IFNA(VLOOKUP(P423,SUBTIPO_DE_TRABAJADOR,1,FALSE),-1)=-1,"El tipo de trabajador dependiente pensionado por vejez no es válido (por favor seleccionarlo de la lista). ","")
)
)</f>
        <v/>
      </c>
      <c r="EG423" s="46">
        <f>IF($DS423,
IF(Q423="","Debes seleccionar el tipo de contrato del trabajador. ",
IF(_xlfn.IFNA(VLOOKUP(Q423,TIPO_DE_CONTRATO,1,FALSE),-1)=-1,"El tipo de contrato del trabajador no es válido (por favor seleccionarlo de la lista). ","")
)
)</f>
        <v/>
      </c>
      <c r="EH423" s="46">
        <f>IF($DS423,
IF(R423="","Debes seleccionar si es un salario integral. ",
IF(_xlfn.IFNA(VLOOKUP(R423,SI_NO,1,FALSE),-1)=-1,"Valor no válido para salario integral (por favor seleccionarlo de la lista). ","")
)
)</f>
        <v/>
      </c>
      <c r="EI423" s="46">
        <f>IF($DS423,
IF(S423="","Debes seleccionar si el trabajador realiza actividades de riesgo. ",
IF(_xlfn.IFNA(VLOOKUP(S423,SI_NO,1,FALSE),-1)=-1,"Valor no válido para actividad de alto riesgo (por favor seleccionarlo de la lista). ","")
)
)</f>
        <v/>
      </c>
      <c r="EK423" s="46">
        <f>IF($DS423,
IF(U423="","Debes escribir el código del municipio de residencia del trabajador. ",
IF(_xlfn.IFNA(VLOOKUP(U423,MUNICIPIO,1,FALSE),-1)=-1,"El municipio de residencia del trabajador es inválido (por favor seleccionarlo de la lista). ","")
)
)</f>
        <v/>
      </c>
      <c r="EL423" s="46">
        <f>IF($DS423,
IF(V423="","Debes escribir el la dirección de residendia del trabajador. ","")
)</f>
        <v/>
      </c>
      <c r="EM423" s="46">
        <f>IF($DS423,
IF(W423="","Debes escribir la fecha de inicio de la liquidación. ",
IF(ISERR(DATE(YEAR(W423),MONTH(W423),DAY(W423))),"El valor ingresado en fecha de inicio de liquidación no tiene un formato válido. ",
IF( AND($E$6&lt;&gt;"", DATE(YEAR(W423), MONTH(W423), 1) &lt;&gt; IFERROR(DATE(MID($E$6, 1, 4), MID($E$6, 6, 2),1), "1/1/1900") ), "La fecha de inicio de la liquidación debe estar dentro del período liquidado. ", "")
)
)
)</f>
        <v/>
      </c>
      <c r="EN423" s="46">
        <f>IF($DS423,
IF(X423="","Debes escribir la fecha de fin de la liquidación. ",
IF(ISERR(DATE(YEAR(X423),MONTH(X423),DAY(X423))),"El valor ingresado en fecha de fin de liquidación no tiene un formato válido. ",
IF( AND($E$6&lt;&gt;"", DATE(YEAR(X423), MONTH(X423), 1) &lt;&gt; IFERROR(DATE(MID($E$6, 1, 4), MID($E$6, 6, 2),1), "1/1/1900") ), "La fecha de fin de la liquidación debe estar dentro del período liquidado. ", "")
)
)
)</f>
        <v/>
      </c>
      <c r="EO423" s="46">
        <f>IF($DS423,
IF(Y423="","Debes escribir la frecuencia de pago del trabajador. ",
IF(_xlfn.IFNA(VLOOKUP(Y423,PERÍODO_DE_NÓMINA,1,FALSE),-1)=-1,"La frecuencia de pago es inválida (por favor seleccionarlo de la lista). ","")
)
)</f>
        <v/>
      </c>
      <c r="EP423" s="46">
        <f>IF($DS423,
IF(Z423="","Debes escribir la fecha de pago. ",
IF(ISERR(DATE(YEAR(Z423),MONTH(Z423),DAY(Z423))), "El valor ingresado en fecha de pago no tiene un formato válido. ","")
)
)</f>
        <v/>
      </c>
      <c r="EQ423" s="46">
        <f>IF($DS423,
IF(AA423="","Debes escribir el medio de pago. ",
IF(_xlfn.IFNA(VLOOKUP(AA423,MEDIOS_DE_PAGO,1,FALSE),-1)=-1,"El medio de pago es inválido (por favor seleccionarlo de la lista). ","")
)
)</f>
        <v/>
      </c>
      <c r="ER423" s="46">
        <f>OR(AA423='Tablas '!$T$4,AA423='Tablas '!$T$7,AA423='Tablas '!$T$8,AA423='Tablas '!$T$11)</f>
        <v/>
      </c>
      <c r="ES423" s="46">
        <f>IF(AND($DS423,ER423),
IF(AB423="","Debes escribir la entidad bancaria. ",""),
""
)</f>
        <v/>
      </c>
      <c r="ET423" s="46">
        <f>IF(AND($DS423,ER423),
IF(AC423="","Debes escribir el tipo de cuenta bancaria. ",
IF(_xlfn.IFNA(VLOOKUP(AC423,TIPO_DE_CUENTA,1,FALSE),-1)=-1,"El tipo de cuenta bancaria es inválida (por favor seleccionarlo de la lista). ","")
),
""
)</f>
        <v/>
      </c>
      <c r="EU423" s="46">
        <f>IF(AND($DS423,ER423),
IF(AD423="","Debes escribir el número de cuenta bancaria. ",""),
""
)</f>
        <v/>
      </c>
      <c r="EV423" s="46">
        <f>IF($DS423,
IF(AE423="","Debes escribir el valor del sueldo básico. ",
IF( ISERR(_xlfn.NUMBERVALUE(AE423)), "El valor del sueldo básico debe ser un número válido. ", "")
)
)</f>
        <v/>
      </c>
      <c r="EW423" s="46">
        <f>IF($DS423,
IF(AF423="","Debes escribir el número de días trabajados. ",
IF( IFERROR(INT(AF423),1.1) &lt;&gt; IFERROR(_xlfn.NUMBERVALUE(AF423),1), "La cantidad de días trabajados debe ser un número entero. ", "")
)
)</f>
        <v/>
      </c>
      <c r="EX423" s="46">
        <f>IF($DS423,
IF(AG423="","Debes escribir el valor del sueldo trabajado. ",
IF( ISERR(_xlfn.NUMBERVALUE(AG423)), "El valor del sueldo trabajado debe ser un número válido. ", "")
)
)</f>
        <v/>
      </c>
      <c r="EY423" s="46">
        <f>IF($DS423,
IF( AND(AH423&lt;&gt;"", ISERR(_xlfn.NUMBERVALUE(AH423))), "El valor del auxilio de transporte debe ser un número válido. ", "")
)</f>
        <v/>
      </c>
      <c r="EZ423" s="46">
        <f>IF($DS423,
IF( AND(AI423&lt;&gt;"", ISERR(_xlfn.NUMBERVALUE(AI423))), "El valor de viáticos salariales debe ser un número válido. ", "")
)</f>
        <v/>
      </c>
      <c r="FA423" s="46">
        <f>IF($DS423,
IF( AND(AJ423&lt;&gt;"", ISERR(_xlfn.NUMBERVALUE(AJ423))), "El valor de viáticos NO salariales debe ser un número válido. ", "")
)</f>
        <v/>
      </c>
      <c r="FB423" s="46">
        <f>CONCATENATE(AK423,AL423)&lt;&gt;""</f>
        <v/>
      </c>
      <c r="FC423" s="46">
        <f>IF(AND($DS423,FB423),
IF(AK423="","Debes escribir el número de horas extras diurnas. ",
IF( IFERROR(INT(AK423),1.1) &lt;&gt; IFERROR(_xlfn.NUMBERVALUE(AK423),1), "La cantidad de horas extras diurnas debe ser un número entero. ", "")
),
""
)</f>
        <v/>
      </c>
      <c r="FD423" s="46">
        <f>IF(AND($DS423,FB423),
IF(AL423="","Debes escribir el valor de las horas extras diurnas. ",
IF( ISERR(_xlfn.NUMBERVALUE(AL423)), "El valor de las horas extras duirnas debe ser un número válido. ", "")
),
""
)</f>
        <v/>
      </c>
      <c r="FE423" s="46">
        <f>CONCATENATE(AM423,AN423)&lt;&gt;""</f>
        <v/>
      </c>
      <c r="FF423" s="46">
        <f>IF(AND($DS423,FE423),
IF(AM423="","Debes escribir el número de horas extras nocturnas. ",
IF( IFERROR(INT(AM423),1.1) &lt;&gt; IFERROR(_xlfn.NUMBERVALUE(AM423),1), "La cantidad de horas extras nocturnas debe ser un número entero. ", "")
),
""
)</f>
        <v/>
      </c>
      <c r="FG423" s="46">
        <f>IF(AND($DS423,FE423),
IF(AN423="","Debes escribir el valor de las horas extras nocturnas. ",
IF( ISERR(_xlfn.NUMBERVALUE(AN423)), "El valor de las horas extras nocturnas debe ser un número válido. ", "")
),
""
)</f>
        <v/>
      </c>
      <c r="FH423" s="46">
        <f>CONCATENATE(AO423,AP423)&lt;&gt;""</f>
        <v/>
      </c>
      <c r="FI423" s="46">
        <f>IF(AND($DS423,FH423),
IF(AO423="","Debes escribir el número de horas extras diurnas dominicales y festivas. ",
IF( IFERROR(INT(AO423),1.1) &lt;&gt; IFERROR(_xlfn.NUMBERVALUE(AO423),1), "La cantidad de horas extras diurnas dominicales y festivas debe ser un número entero. ", "")
),
""
)</f>
        <v/>
      </c>
      <c r="FJ423" s="46">
        <f>IF(AND($DS423,FH423),
IF(AP423="","Debes escribir el valor de las horas extras diurnas dominicales y festivas. ",
IF( ISERR(_xlfn.NUMBERVALUE(AP423)), "El valor de las horas extras diurnas dominicales y festivas debe ser un número válido. ", "")
),
""
)</f>
        <v/>
      </c>
      <c r="FK423" s="46">
        <f>CONCATENATE(AQ423,AR423)&lt;&gt;""</f>
        <v/>
      </c>
      <c r="FL423" s="46">
        <f>IF(AND($DS423,FK423),
IF(AQ423="","Debes escribir el número de horas extras nocturnas dominicales y festivas. ",
IF( IFERROR(INT(AQ423),1.1) &lt;&gt; IFERROR(_xlfn.NUMBERVALUE(AQ423),1), "La cantidad de horas extras nocturnas dominicales y festivas debe ser un número entero. ", "")
),
""
)</f>
        <v/>
      </c>
      <c r="FM423" s="46">
        <f>IF(AND($DS423,FK423),
IF(AR423="","Debes escribir el valor de las horas extras nocturnas dominicales y festivas. ",
IF( ISERR(_xlfn.NUMBERVALUE(AR423)), "El valor de las horas extras nocturnas dominicales y festivas debe ser un número válido. ", "")
),
""
)</f>
        <v/>
      </c>
      <c r="FN423" s="46">
        <f>CONCATENATE(AS423,AT423)&lt;&gt;""</f>
        <v/>
      </c>
      <c r="FO423" s="46">
        <f>IF(AND($DS423,FN423),
IF(AS423="","Debes escribir el número de horas recargo nocturno. ",
IF( IFERROR(INT(AS423),1.1) &lt;&gt; IFERROR(_xlfn.NUMBERVALUE(AS423),1), "La cantidad de horas recargo nocturno debe ser un número entero. ", "")
),
""
)</f>
        <v/>
      </c>
      <c r="FP423" s="46">
        <f>IF(AND($DS423,FN423),
IF(AT423="","Debes escribir el valor de las horas recargo nocturno. ",
IF( ISERR(_xlfn.NUMBERVALUE(AT423)), "El valor de las horas recargo nocturno debe ser un número válido. ", "")
),
""
)</f>
        <v/>
      </c>
      <c r="FQ423" s="46">
        <f>CONCATENATE(AU423,AV423)&lt;&gt;""</f>
        <v/>
      </c>
      <c r="FR423" s="46">
        <f>IF(AND($DS423,FQ423),
IF(AU423="","Debes escribir el número de horas recargo diurno dominical y festivo. ",
IF( IFERROR(INT(AU423),1.1) &lt;&gt; IFERROR(_xlfn.NUMBERVALUE(AU423),1), "La cantidad de horas recargo diurno dominical y festivo debe ser un número entero. ", "")
),
""
)</f>
        <v/>
      </c>
      <c r="FS423" s="46">
        <f>IF(AND($DS423,FQ423),
IF(AV423="","Debes escribir el valor de las horas recargo diurno dominical y festivo. ",
IF( ISERR(_xlfn.NUMBERVALUE(AV423)), "El valor de las horas recargo diurno dominical y festivo debe ser un número válido. ", "")
),
""
)</f>
        <v/>
      </c>
      <c r="FT423" s="46">
        <f>CONCATENATE(AW423,AX423)&lt;&gt;""</f>
        <v/>
      </c>
      <c r="FU423" s="46">
        <f>IF(AND($DS423,FT423),
IF(AW423="","Debes escribir el número de horas recargo nocturno dominical y festivo. ",
IF( IFERROR(INT(AW423),1.1) &lt;&gt; IFERROR(_xlfn.NUMBERVALUE(AW423),1), "La cantidad de horas recargo nocturno dominical y festivo debe ser un número entero. ", "")
),
""
)</f>
        <v/>
      </c>
      <c r="FV423" s="46">
        <f>IF(AND($DS423,FT423),
IF(AX423="","Debes escribir el valor de las horas recargo nocturno dominical y festivo. ",
IF( ISERR(_xlfn.NUMBERVALUE(AX423)), "El valor de las horas recargo nocturno dominical y festivo debe ser un número válido. ", "")
),
""
)</f>
        <v/>
      </c>
      <c r="FW423" s="46">
        <f>CONCATENATE(AY423,AZ423)&lt;&gt;""</f>
        <v/>
      </c>
      <c r="FX423" s="46">
        <f>IF(AND($DS423,FW423),
IF(AY423="","Debes escribir el número de días de vacaciones comunes. ",
IF( IFERROR(INT(AY423),1.1) &lt;&gt; IFERROR(_xlfn.NUMBERVALUE(AY423),1), "La cantidad de días de vacaciones comunes debe ser un número entero. ", "")
),
""
)</f>
        <v/>
      </c>
      <c r="FY423" s="46">
        <f>IF(AND($DS423,FW423),
IF(AZ423="","Debes escribir el valor de las vacaciones comunes. ",
IF( ISERR(_xlfn.NUMBERVALUE(AZ423)), "El valor de las vacaciones comunes debe ser un número válido. ", "")
),
""
)</f>
        <v/>
      </c>
      <c r="FZ423" s="46">
        <f>CONCATENATE(BA423,BB423)&lt;&gt;""</f>
        <v/>
      </c>
      <c r="GA423" s="46">
        <f>IF(AND($DS423,FZ423),
IF(BA423="","Debes escribir el número de días de vacaciones compensadas. ",
IF( IFERROR(INT(BA423),1.1) &lt;&gt; IFERROR(_xlfn.NUMBERVALUE(BA423),1), "La cantidad de días de vacaciones compensadas debe ser un número entero. ", "")
),
""
)</f>
        <v/>
      </c>
      <c r="GB423" s="46">
        <f>IF(AND($DS423,FZ423),
IF(BB423="","Debes escribir el valor de las vacaciones compensadas. ",
IF( ISERR(_xlfn.NUMBERVALUE(BB423)), "El valor de las vacaciones compensadas debe ser un número válido. ", "")
),
""
)</f>
        <v/>
      </c>
      <c r="GC423" s="46">
        <f>CONCATENATE(BC423,BD423)&lt;&gt;""</f>
        <v/>
      </c>
      <c r="GD423" s="46">
        <f>IF(AND($DS423,GC423),
IF(BC423="","Debes escribir el número de días de prima salarial. ",
IF( IFERROR(INT(BC423),1.1) &lt;&gt; IFERROR(_xlfn.NUMBERVALUE(BC423),1), "La cantidad de días de prima salarial debe ser un número entero. ", "")
),
""
)</f>
        <v/>
      </c>
      <c r="GE423" s="46">
        <f>IF(AND($DS423,GC423),
IF(BD423="","Debes escribir el valor de los días de prima salarial. ",
IF( ISERR(_xlfn.NUMBERVALUE(BD423)), "El valor de los días de prima salarial debe ser un número válido. ", "")
),
""
)</f>
        <v/>
      </c>
      <c r="GF423" s="46">
        <f>IF($DS423,
IF( AND(BE423&lt;&gt;"", ISERR(_xlfn.NUMBERVALUE(BE423))), "El valor de la prima NO saliarial debe ser un número válido. ", "")
)</f>
        <v/>
      </c>
      <c r="GG423" s="46">
        <f>CONCATENATE(BF423,BG423,BH423)&lt;&gt;""</f>
        <v/>
      </c>
      <c r="GH423" s="46">
        <f>IF(AND($DS423,GG423),
IF(BF423="","Debes escribir el valor de las cesantías. ",
IF( ISERR(_xlfn.NUMBERVALUE(BF423)), "El valor de las cesantías debe ser un número válido. ", "")
),
""
)</f>
        <v/>
      </c>
      <c r="GI423" s="46">
        <f>IF(AND($DS423,GG423),
IF(BG423="","Debes escribir el % de cesantías. ",
IF( ISERR(_xlfn.NUMBERVALUE(BG423)), "El % de cesantías debe ser un número válido. ", "")
),
""
)</f>
        <v/>
      </c>
      <c r="GJ423" s="46">
        <f>IF(AND($DS423,GG423),
IF(BH423="","Debes escribir el valor de intereses de cesantías. ",
IF( ISERR(_xlfn.NUMBERVALUE(BH423)), "El valor de intereses de cesantías debe ser un número válido. ", "")
),
""
)</f>
        <v/>
      </c>
      <c r="GK423" s="46">
        <f>CONCATENATE(BI423,BJ423,BK423)&lt;&gt;""</f>
        <v/>
      </c>
      <c r="GL423" s="46">
        <f>IF(AND($DS423,GK423),
IF(BI423="","Debes escribir el número de días de incapacidad. ",
IF( IFERROR(INT(BI423),1.1) &lt;&gt; IFERROR(_xlfn.NUMBERVALUE(BI423),1), "La cantidad de días de incapacidad debe ser un número entero. ", "")
),
""
)</f>
        <v/>
      </c>
      <c r="GM423" s="46">
        <f>IF(AND($DS423,GK423),
IF(BJ423="","Debes escribir el tipo de incapacidad. ",
IF(_xlfn.IFNA(VLOOKUP(BJ423,TIPO_DE_INCAPACIDAD,1,FALSE),-1)=-1,"El tipo de incapacidad es inválida (por favor seleccionarlo de la lista). ","")
),
""
)</f>
        <v/>
      </c>
      <c r="GN423" s="46">
        <f>IF(AND($DS423,GK423),
IF(BK423="","Debes escribir el valor de la incapacidad. ",
IF( ISERR(_xlfn.NUMBERVALUE(BK423)), "El valor de la incapacidad debe ser un número válido. ", "")
),
""
)</f>
        <v/>
      </c>
      <c r="GO423" s="46">
        <f>CONCATENATE(BL423,BM423)&lt;&gt;""</f>
        <v/>
      </c>
      <c r="GP423" s="46">
        <f>IF(AND($DS423,GO423),
IF(BL423="","Debes escribir el número de días de licencia de maternidad o paternidad. ",
IF( IFERROR(INT(BL423),1.1) &lt;&gt; IFERROR(_xlfn.NUMBERVALUE(BL423),1), "La cantidad de días de licencia de maternidad o paternidad debe ser un número entero. ", "")
),
""
)</f>
        <v/>
      </c>
      <c r="GQ423" s="46">
        <f>IF(AND($DS423,GO423),
IF(BM423="","Debes escribir el valor de la licencia de maternidad o paternidad. ",
IF( ISERR(_xlfn.NUMBERVALUE(BM423)), "El valor de la licencia de maternidad o paternidad debe ser un número válido. ", "")
),
""
)</f>
        <v/>
      </c>
      <c r="GR423" s="46">
        <f>CONCATENATE(BN423,BO423)&lt;&gt;""</f>
        <v/>
      </c>
      <c r="GS423" s="46">
        <f>IF(AND($DS423,GR423),
IF(BN423="","Debes escribir el número de días de licencia remunerada. ",
IF( IFERROR(INT(BN423),1.1) &lt;&gt; IFERROR(_xlfn.NUMBERVALUE(BN423),1), "La cantidad de días de licencia remunerada debe ser un número entero. ", "")
),
""
)</f>
        <v/>
      </c>
      <c r="GT423" s="46">
        <f>IF(AND($DS423,GR423),
IF(BO423="","Debes escribir el valor de la licencia remunerada. ",
IF( ISERR(_xlfn.NUMBERVALUE(BO423)), "El valor de la licencia remunerada debe ser un número válido. ", "")
),
""
)</f>
        <v/>
      </c>
      <c r="GU423" s="46">
        <f>IF($DS423,
IF( AND(BP423&lt;&gt;"", ISERR(_xlfn.NUMBERVALUE(BP423))), "El valor de la licencia NO remunerada debe ser un número válido. ", "")
)</f>
        <v/>
      </c>
      <c r="GV423" s="46">
        <f>IF($DS423,
IF( AND(BQ423&lt;&gt;"", ISERR(_xlfn.NUMBERVALUE(BQ423))), "El valor de auxilios salariales debe ser un número válido. ", "")
)</f>
        <v/>
      </c>
      <c r="GW423" s="46">
        <f>IF($DS423,
IF( AND(BR423&lt;&gt;"", ISERR(_xlfn.NUMBERVALUE(BR423))), "El valor de auxilios NO salariales debe ser un número válido. ", "")
)</f>
        <v/>
      </c>
      <c r="GX423" s="46">
        <f>IF($DS423,
IF( AND(BS423&lt;&gt;"", ISERR(_xlfn.NUMBERVALUE(BS423))), "El valor de bonos salariales debe ser un número válido. ", "")
)</f>
        <v/>
      </c>
      <c r="GY423" s="46">
        <f>IF($DS423,
IF( AND(BT423&lt;&gt;"", ISERR(_xlfn.NUMBERVALUE(BT423))), "El valor de bonos NO salariales debe ser un número válido. ", "")
)</f>
        <v/>
      </c>
      <c r="GZ423" s="46">
        <f>IF($DS423,
IF( AND(BU423&lt;&gt;"", ISERR(_xlfn.NUMBERVALUE(BU423))), "El valor de bonos salariales de alimentación debe ser un número válido. ", "")
)</f>
        <v/>
      </c>
      <c r="HA423" s="46">
        <f>IF($DS423,
IF( AND(BV423&lt;&gt;"", ISERR(_xlfn.NUMBERVALUE(BV423))), "El valor de bonos NO salariales de alimentación debe ser un número válido. ", "")
)</f>
        <v/>
      </c>
      <c r="HB423" s="46">
        <f>IF($DS423,
IF( AND(BW423&lt;&gt;"", ISERR(_xlfn.NUMBERVALUE(BW423))), "El valor de bonificaciones salariales debe ser un número válido. ", "")
)</f>
        <v/>
      </c>
      <c r="HC423" s="46">
        <f>IF($DS423,
IF( AND(BX423&lt;&gt;"", ISERR(_xlfn.NUMBERVALUE(BX423))), "El valor de bonificaciones NO salariales debe ser un número válido. ", "")
)</f>
        <v/>
      </c>
      <c r="HD423" s="46">
        <f>IF($DS423,
IF( AND(BY423&lt;&gt;"", ISERR(_xlfn.NUMBERVALUE(BY423))), "El valor de compensaciones ordinarias debe ser un número válido. ", "")
)</f>
        <v/>
      </c>
      <c r="HE423" s="46">
        <f>IF($DS423,
IF( AND(BZ423&lt;&gt;"", ISERR(_xlfn.NUMBERVALUE(BZ423))), "El valor de compensaciones extraordinarias debe ser un número válido. ", "")
)</f>
        <v/>
      </c>
      <c r="HF423" s="46">
        <f>IF($DS423,
IF( AND(CA423&lt;&gt;"", ISERR(_xlfn.NUMBERVALUE(CA423))), "El valor de comisiones debe ser un número válido. ", "")
)</f>
        <v/>
      </c>
      <c r="HG423" s="46">
        <f>IF($DS423,
IF( AND(CB423&lt;&gt;"", ISERR(_xlfn.NUMBERVALUE(CB423))), "El valor de ausencia por huega debe ser un número válido. ", "")
)</f>
        <v/>
      </c>
      <c r="HH423" s="46">
        <f>IF($DS423,
IF( AND(CC423&lt;&gt;"", ISERR(_xlfn.NUMBERVALUE(CC423))), "El valor de anticipos debe ser un número válido. ", "")
)</f>
        <v/>
      </c>
      <c r="HI423" s="46">
        <f>IF($DS423,
IF( AND(CD423&lt;&gt;"", ISERR(_xlfn.NUMBERVALUE(CD423))), "El valor de pagos a terceros debe ser un número válido. ", "")
)</f>
        <v/>
      </c>
      <c r="HJ423" s="46">
        <f>IF($DS423,
IF( AND(CE423&lt;&gt;"", ISERR(_xlfn.NUMBERVALUE(CE423))), "El valor de dotación debe ser un número válido. ", "")
)</f>
        <v/>
      </c>
      <c r="HK423" s="46">
        <f>IF($DS423,
IF( AND(CF423&lt;&gt;"", ISERR(_xlfn.NUMBERVALUE(CF423))), "El valor de apoyo sostenibilidad debe ser un número válido. ", "")
)</f>
        <v/>
      </c>
      <c r="HL423" s="46">
        <f>IF($DS423,
IF( AND(CG423&lt;&gt;"", ISERR(_xlfn.NUMBERVALUE(CG423))), "El valor de teletrabajo debe ser un número válido. ", "")
)</f>
        <v/>
      </c>
      <c r="HM423" s="46">
        <f>IF($DS423,
IF( AND(CH423&lt;&gt;"", ISERR(_xlfn.NUMBERVALUE(CH423))), "El valor de bonificación de retiro debe ser un número válido. ", "")
)</f>
        <v/>
      </c>
      <c r="HN423" s="46">
        <f>IF($DS423,
IF( AND(CI423&lt;&gt;"", ISERR(_xlfn.NUMBERVALUE(CI423))), "El valor de indemnización de retiro debe ser un número válido. ", "")
)</f>
        <v/>
      </c>
      <c r="HO423" s="46">
        <f>IF($DS423,
IF( AND(CJ423&lt;&gt;"", ISERR(_xlfn.NUMBERVALUE(CJ423))), "El valor de reintegros debe ser un número válido. ", "")
)</f>
        <v/>
      </c>
      <c r="HP423" s="46">
        <f>CONCATENATE(CK423,CL423,CM423)&lt;&gt;""</f>
        <v/>
      </c>
      <c r="HQ423" s="46">
        <f>IF(AND($DS423,HP423),
IF(CK423="","Debes escribir la descripción de otro concepto no categorizado. ",""),
""
)</f>
        <v/>
      </c>
      <c r="HR423" s="46">
        <f>IF(AND($DS423,HP423),
IF(CONCATENATE(CL423,CM423)="","Debes escribir al menos un valor de concepto no categorizado (salarial o no salarial). ",
IF(ISERR(_xlfn.NUMBERVALUE(CL423)),"El valor salarial concepto no categorizado debe ser un número válido. ","")
),
""
)</f>
        <v/>
      </c>
      <c r="HS423" s="46">
        <f>IF(AND($DS423,HP423),
IF(CONCATENATE(CL423,CM423)="","Debes escribir al menos un valor de concepto no categorizado (salarial o no salarial). ",
IF(ISERR(_xlfn.NUMBERVALUE(CM423)),"El valor NO salarial concepto no categorizado debe ser un número válido. ","")
),
""
)</f>
        <v/>
      </c>
      <c r="HT423" s="46">
        <f>IF($DS423,
IF(CN423="","Debes escribir el porcentaje del aporte a salud. ",
IF( ISERR(_xlfn.NUMBERVALUE(CN423)), "El valor del porcentaje del aporte a salud debe ser un número válido. ", "")
)
)</f>
        <v/>
      </c>
      <c r="HU423" s="46">
        <f>IF($DS423,
IF(CO423="","Debes escribir el valor del aporte a salud. ",
IF( ISERR(_xlfn.NUMBERVALUE(CO423)), "El valor del aporte a salud debe ser un número válido. ", "")
)
)</f>
        <v/>
      </c>
      <c r="HV423" s="46">
        <f>IF($DS423,
IF( AND(CP423&lt;&gt;"", ISERR(_xlfn.NUMBERVALUE(CP423))), "El valor plan complementario debe ser un número válido. ", "")
)</f>
        <v/>
      </c>
      <c r="HW423" s="46">
        <f>IF($DS423,
IF(CQ423="","Debes escribir el porcentaje del aporte a pensión. ",
IF( ISERR(_xlfn.NUMBERVALUE(CQ423)), "El valor del porcentaje del aporte a pensión debe ser un número válido. ", "")
)
)</f>
        <v/>
      </c>
      <c r="HX423" s="46">
        <f>IF($DS423,
IF(CR423="","Debes escribir el valor del aporte a pensión. ",
IF( ISERR(_xlfn.NUMBERVALUE(CR423)), "El valor del aporte a salud debe ser un número válido. ", "")
)
)</f>
        <v/>
      </c>
      <c r="HY423" s="46">
        <f>IF($DS423,
IF( AND(CS423&lt;&gt;"", ISERR(_xlfn.NUMBERVALUE(CS423))), "El valor pensión voluntaria debe ser un número válido. ", "")
)</f>
        <v/>
      </c>
      <c r="HZ423" s="46">
        <f>CONCATENATE(CT423,CU423,CV423,CW423)&lt;&gt;""</f>
        <v/>
      </c>
      <c r="IA423" s="46">
        <f>IF(AND($DS423,HZ423),
IF(CT423="","Debes escribir el % del fondo de seguridad pensional. ",
IF( ISERR(_xlfn.NUMBERVALUE(CT423)), "El % del fondo de seguridad debe ser un número válido. ", "")
),
""
)</f>
        <v/>
      </c>
      <c r="IB423" s="46">
        <f>IF(AND($DS423,HZ423),
IF(CU423="","Debes escribir el valor del aporte al fondo de solidaridad pensional. ",
IF( ISERR(_xlfn.NUMBERVALUE(CU423)), "El valor del aporte al fondo de solidaridad pensional debe ser un número válido. ", "")
),
""
)</f>
        <v/>
      </c>
      <c r="IC423" s="46">
        <f>IF(AND($DS423,HZ423),
IF(CV423="","Debes escribir el % del fondo de subsistencia. ",
IF( ISERR(_xlfn.NUMBERVALUE(CV423)), "El % del fondo de subsistencia debe ser un número válido. ", "")
),
""
)</f>
        <v/>
      </c>
      <c r="ID423" s="46">
        <f>IF(AND($DS423,HZ423),
IF(CW423="","Debes escribir el valor del fondo de subsistencia. ",
IF( ISERR(_xlfn.NUMBERVALUE(CW423)), "El valor del fondo de subsistencia debe ser un número válido. ", "")
),
""
)</f>
        <v/>
      </c>
      <c r="IE423" s="46">
        <f>CONCATENATE(CX423,CY423)&lt;&gt;""</f>
        <v/>
      </c>
      <c r="IF423" s="46">
        <f>IF(AND($DS423,IE423),
IF(CX423="","Debes escribir el % de sindicato. ",
IF( ISERR(_xlfn.NUMBERVALUE(CX423)), "El % de sindicato debe ser un número válido. ", "")
),
""
)</f>
        <v/>
      </c>
      <c r="IG423" s="46">
        <f>IF(AND($DS423,IE423),
IF(CY423="","Debes escribir el valor del sindicato. ",
IF( ISERR(_xlfn.NUMBERVALUE(CY423)), "El valor del sindicato debe ser un número válido. ", "")
),
""
)</f>
        <v/>
      </c>
      <c r="IH423" s="46">
        <f>IF($DS423,
IF( AND(CZ423&lt;&gt;"", ISERR(_xlfn.NUMBERVALUE(CZ423))), "El valor de sanción pública debe ser un número válido. ", "")
)</f>
        <v/>
      </c>
      <c r="II423" s="46">
        <f>IF($DS423,
IF( AND(DA423&lt;&gt;"", ISERR(_xlfn.NUMBERVALUE(DA423))), "El valor de sanción privada debe ser un número válido. ", "")
)</f>
        <v/>
      </c>
      <c r="IJ423" s="46">
        <f>CONCATENATE(DB423,DC423)&lt;&gt;""</f>
        <v/>
      </c>
      <c r="IK423" s="46">
        <f>IF(AND($DS423,IJ423),
IF(DB423="","Debes escribir la descripción de libranza. ",""),
""
)</f>
        <v/>
      </c>
      <c r="IL423" s="46">
        <f>IF(AND($DS423,IJ423),
IF(DC423="","Debes escribir la cuota libranza. ",
IF(ISERR(_xlfn.NUMBERVALUE(DC423)),"El valor de la cuota libranza debe ser un número válido. ","")
),
""
)</f>
        <v/>
      </c>
      <c r="IM423" s="46">
        <f>IF($DS423,
IF( AND(DD423&lt;&gt;"", ISERR(_xlfn.NUMBERVALUE(DD423))), "El valor de pagos a terceros debe ser un número válido. ", "")
)</f>
        <v/>
      </c>
      <c r="IN423" s="46">
        <f>IF($DS423,
IF( AND(DE423&lt;&gt;"", ISERR(_xlfn.NUMBERVALUE(DE423))), "El valor de anticipos debe ser un número válido. ", "")
)</f>
        <v/>
      </c>
      <c r="IO423" s="46">
        <f>IF($DS423,
IF( AND(DF423&lt;&gt;"", ISERR(_xlfn.NUMBERVALUE(DF423))), "El valor de AFC debe ser un número válido. ", "")
)</f>
        <v/>
      </c>
      <c r="IP423" s="46">
        <f>IF($DS423,
IF( AND(DG423&lt;&gt;"", ISERR(_xlfn.NUMBERVALUE(DG423))), "El valor de rete-fuente debe ser un número válido. ", "")
)</f>
        <v/>
      </c>
      <c r="IQ423" s="46">
        <f>IF($DS423,
IF( AND(DH423&lt;&gt;"", ISERR(_xlfn.NUMBERVALUE(DH423))), "El valor de cooperativa de trabajo debe ser un número válido. ", "")
)</f>
        <v/>
      </c>
      <c r="IR423" s="46">
        <f>IF($DS423,
IF( AND(DI423&lt;&gt;"", ISERR(_xlfn.NUMBERVALUE(DI423))), "El valor de embargo fiscal debe ser un número válido. ", "")
)</f>
        <v/>
      </c>
      <c r="IS423" s="46">
        <f>IF($DS423,
IF( AND(DJ423&lt;&gt;"", ISERR(_xlfn.NUMBERVALUE(DJ423))), "El valor de educación debe ser un número válido. ", "")
)</f>
        <v/>
      </c>
      <c r="IT423" s="46">
        <f>IF($DS423,
IF( AND(DK423&lt;&gt;"", ISERR(_xlfn.NUMBERVALUE(DK423))), "El valor de reintegro debe ser un número válido. ", "")
)</f>
        <v/>
      </c>
      <c r="IU423" s="46">
        <f>IF($DS423,
IF( AND(DL423&lt;&gt;"", ISERR(_xlfn.NUMBERVALUE(DL423))), "El valor de deuda debe ser un número válido. ", "")
)</f>
        <v/>
      </c>
      <c r="IV423" s="46">
        <f>IF($DS423,
IF( AND(DM423&lt;&gt;"", ISERR(_xlfn.NUMBERVALUE(DM423))), "El valor de otras deducciones debe ser un número válido. ", "")
)</f>
        <v/>
      </c>
      <c r="IW423" s="46">
        <f>IF($DS423,
IF(DN423="","Debes escribir el valor de los devengos totales. ",
IF( ISERR(_xlfn.NUMBERVALUE(DN423)), "El valor de los devengos totales debe ser un número válido. ", "")
)
)</f>
        <v/>
      </c>
      <c r="IX423" s="46">
        <f>IF($DS423,
IF(DO423="","Debes escribir el valor de las deducciones totales. ",
IF( ISERR(_xlfn.NUMBERVALUE(DO423)), "El valor de las deducciones totales debe ser un número válido. ", "")
)
)</f>
        <v/>
      </c>
      <c r="IY423" s="46">
        <f>IF($DS423,
IF(DP423="","Debes escribir el valor del salario total. ",
IF( ISERR(_xlfn.NUMBERVALUE(DP423)), "El valor del salario total debe ser un número válido. ", "")
)
)</f>
        <v/>
      </c>
    </row>
    <row r="424">
      <c r="B424" s="48" t="n">
        <v>412</v>
      </c>
      <c r="C424" s="61">
        <f>IF(AND(DS424,DP424&lt;&gt;""),
IF(DQ424="","OK","Error"),
""
)</f>
        <v/>
      </c>
      <c r="D424" s="53" t="n"/>
      <c r="E424" s="52" t="n"/>
      <c r="F424" s="112" t="n"/>
      <c r="G424" s="52" t="n"/>
      <c r="H424" s="53" t="n"/>
      <c r="I424" s="52" t="n"/>
      <c r="J424" s="52" t="n"/>
      <c r="K424" s="53" t="n"/>
      <c r="L424" s="55" t="n"/>
      <c r="M424" s="108" t="n"/>
      <c r="N424" s="56" t="n"/>
      <c r="O424" s="52" t="n"/>
      <c r="P424" s="52" t="n"/>
      <c r="Q424" s="52" t="n"/>
      <c r="R424" s="52" t="n"/>
      <c r="S424" s="52" t="n"/>
      <c r="T424" s="53" t="n"/>
      <c r="U424" s="52" t="n"/>
      <c r="V424" s="52" t="n"/>
      <c r="W424" s="55" t="n"/>
      <c r="X424" s="55" t="n"/>
      <c r="Y424" s="52" t="n"/>
      <c r="Z424" s="55" t="n"/>
      <c r="AA424" s="52" t="n"/>
      <c r="AB424" s="53" t="n"/>
      <c r="AC424" s="53" t="n"/>
      <c r="AD424" s="53" t="n"/>
      <c r="AE424" s="177" t="n"/>
      <c r="AF424" s="113" t="n"/>
      <c r="AG424" s="177" t="n"/>
      <c r="AH424" s="178" t="n"/>
      <c r="AI424" s="178" t="n"/>
      <c r="AJ424" s="178" t="n"/>
      <c r="AK424" s="114" t="n"/>
      <c r="AL424" s="178" t="n"/>
      <c r="AM424" s="114" t="n"/>
      <c r="AN424" s="178" t="n"/>
      <c r="AO424" s="114" t="n"/>
      <c r="AP424" s="178" t="n"/>
      <c r="AQ424" s="114" t="n"/>
      <c r="AR424" s="178" t="n"/>
      <c r="AS424" s="114" t="n"/>
      <c r="AT424" s="178" t="n"/>
      <c r="AU424" s="114" t="n"/>
      <c r="AV424" s="178" t="n"/>
      <c r="AW424" s="114" t="n"/>
      <c r="AX424" s="178" t="n"/>
      <c r="AY424" s="114" t="n"/>
      <c r="AZ424" s="178" t="n"/>
      <c r="BA424" s="114" t="n"/>
      <c r="BB424" s="178" t="n"/>
      <c r="BC424" s="114" t="n"/>
      <c r="BD424" s="178" t="n"/>
      <c r="BE424" s="178" t="n"/>
      <c r="BF424" s="178" t="n"/>
      <c r="BG424" s="59" t="n"/>
      <c r="BH424" s="178" t="n"/>
      <c r="BI424" s="114" t="n"/>
      <c r="BJ424" s="53" t="n"/>
      <c r="BK424" s="178" t="n"/>
      <c r="BL424" s="114" t="n"/>
      <c r="BM424" s="178" t="n"/>
      <c r="BN424" s="114" t="n"/>
      <c r="BO424" s="178" t="n"/>
      <c r="BP424" s="178" t="n"/>
      <c r="BQ424" s="178" t="n"/>
      <c r="BR424" s="178" t="n"/>
      <c r="BS424" s="178" t="n"/>
      <c r="BT424" s="178" t="n"/>
      <c r="BU424" s="178" t="n"/>
      <c r="BV424" s="178" t="n"/>
      <c r="BW424" s="178" t="n"/>
      <c r="BX424" s="178" t="n"/>
      <c r="BY424" s="178" t="n"/>
      <c r="BZ424" s="178" t="n"/>
      <c r="CA424" s="178" t="n"/>
      <c r="CB424" s="178" t="n"/>
      <c r="CC424" s="178" t="n"/>
      <c r="CD424" s="178" t="n"/>
      <c r="CE424" s="178" t="n"/>
      <c r="CF424" s="178" t="n"/>
      <c r="CG424" s="178" t="n"/>
      <c r="CH424" s="178" t="n"/>
      <c r="CI424" s="178" t="n"/>
      <c r="CJ424" s="178" t="n"/>
      <c r="CK424" s="53" t="n"/>
      <c r="CL424" s="178" t="n"/>
      <c r="CM424" s="178" t="n"/>
      <c r="CN424" s="60" t="n"/>
      <c r="CO424" s="177" t="n"/>
      <c r="CP424" s="178" t="n"/>
      <c r="CQ424" s="60" t="n"/>
      <c r="CR424" s="177" t="n"/>
      <c r="CS424" s="178" t="n"/>
      <c r="CT424" s="59" t="n"/>
      <c r="CU424" s="178" t="n"/>
      <c r="CV424" s="59" t="n"/>
      <c r="CW424" s="178" t="n"/>
      <c r="CX424" s="59" t="n"/>
      <c r="CY424" s="178" t="n"/>
      <c r="CZ424" s="178" t="n"/>
      <c r="DA424" s="178" t="n"/>
      <c r="DB424" s="53" t="n"/>
      <c r="DC424" s="178" t="n"/>
      <c r="DD424" s="178" t="n"/>
      <c r="DE424" s="178" t="n"/>
      <c r="DF424" s="178" t="n"/>
      <c r="DG424" s="178" t="n"/>
      <c r="DH424" s="178" t="n"/>
      <c r="DI424" s="178" t="n"/>
      <c r="DJ424" s="178" t="n"/>
      <c r="DK424" s="178" t="n"/>
      <c r="DL424" s="178" t="n"/>
      <c r="DM424" s="178" t="n"/>
      <c r="DN424" s="177" t="n"/>
      <c r="DO424" s="177" t="n"/>
      <c r="DP424" s="177" t="n"/>
      <c r="DQ424" s="76">
        <f>IF(AND(DS424,DP424&lt;&gt;""),
CONCATENATE(DT424,DU424,DV424,DW424,DX424,DY424,DZ424,EA424,EB424,EC424,ED424,EE424,EF424,EG424,EH424,EI424,EJ424,EK424,EL424,EM424,EN424,EO424,EP424,EQ424,ES424,ET424,EU424,EV424,EW424,EX424,EY424,EZ424,FA424,FC424,FD424,FF424,FG424,FI424,FJ424,FL424,FM424,FO424,FP424,FR424,FS424,FU424,FV424,FX424,FY424,GA424,GB424,GD424,GE424,GF424,GH424,GI424,GJ424,GL424,GM424,GN424,GP424,GQ424,GS424,GT424,GU424,GV424,GW424,GX424,GY424,GZ424,HA424,HB424,HC424,HD424,HE424,HF424,HG424,HH424,HI424,HJ424,HK424,HL424,HM424,HN424,HO424,HQ424,HR424,HS424,HT424,HU424,HV424,HW424,HX424,HY424,IA424,IB424,IC424,ID424,IF424,IG424,IH424,II424,IK424,IL424,IM424,IN424,IO424,IP424,IQ424,IR424,IS424,IT424,IU424,IV424,IW424,IX424,IY424,IZ424),
""
)</f>
        <v/>
      </c>
      <c r="DR424" s="53" t="n"/>
      <c r="DS424" s="46">
        <f>CONCATENATE(D424,$E424,$F424,$G424,H424,$I424,$J424,K424,$L424,$M424,N424,$O424,$P424,$Q424,$R424,$S424,T424,$U424,$V424,$W424,$X424,$Y424,$Z424,$AA424,AB424,AC424,AD424,$AE424,$AF424,$AG424,AH424,AI424,AJ424,AK424,AL424,AM424,AN424,AO424,AP424,AQ424,AR424,AS424,AT424,AU424,AV424,AW424,AX424,AY424,AZ424,BA424,BB424,BC424,BD424,BE424,BF424,BG424,BH424,BI424,BJ424,BK424,BL424,BM424,BN424,BO424,BP424,BQ424,BR424,BS424,BT424,BU424,BV424,BW424,BX424,BY424,BZ424,CA424,CB424,CC424,CD424,CE424,CF424,CG424,CH424,CI424,CJ424,CK424,CL424,CM424,$CN424,$CO424,CP424,$CQ424,$CR424,CS424,CT424,CU424,CV424,CW424,CX424,CY424,CZ424,DA424,DB424,DC424,DD424,DE424,DF424,DG424,DH424,DI424,DJ424,DK424,DL424,DM424,$DN424,$DO424,$DP424,DR424)&lt;&gt;""</f>
        <v/>
      </c>
      <c r="DT424" s="46">
        <f>IF(AND($DS424,$E$4&lt;&gt;""),
IF(LEFT($E$4,2) = "1.",
IF(D424&lt;&gt;"","El CUNE sólo se envía en operaciones de novedad o ajuste. ",""),
IF(D424="","Debes escribir un CUNE válido para realizar operaciones de novedad o ajuste. ","")),
""
)</f>
        <v/>
      </c>
      <c r="DU424" s="46">
        <f>IF($DS424,
IF(E424="","Debes seleccionar el tipo de documento del empleado. ",
IF(_xlfn.IFNA(VLOOKUP(E424,TIPO_DE_DOCUMENTO,1,FALSE),-1)=-1,"El tipo de documento no es válido (por favor seleccionarlo de la lista). ","")
)
)</f>
        <v/>
      </c>
      <c r="DV424" s="46">
        <f>IF($DS424,
IF(F424="","Debes escribir el número de documento del empleado. ","")
)</f>
        <v/>
      </c>
      <c r="DW424" s="46">
        <f>IF($DS424,
IF(G424="","Debes escribir el primer nombre del empleado. ","")
)</f>
        <v/>
      </c>
      <c r="DY424" s="46">
        <f>IF($DS424,
IF(I424="","Debes escribir el primer apellido del empleado. ","")
)</f>
        <v/>
      </c>
      <c r="DZ424" s="46">
        <f>IF($DS424,
IF(J424="","Debes escribir el segundo apellido del empleado. ","")
)</f>
        <v/>
      </c>
      <c r="EB424" s="46">
        <f>IF($DS424,
IF(L424="","Debes escribir la fecha de ingreso del empleado. ",
IF(ISERR(DATE(YEAR(L424),MONTH(L424),DAY(L424))), "El valor ingresado en fecha de ingreso no tiene un formato válido. ","")
)
)</f>
        <v/>
      </c>
      <c r="EC424" s="46">
        <f>IF($DS424,
IF(M424="","Debes escribir el tiempo laborado. ",
IF( IFERROR(INT(M424),1.1) &lt;&gt; IFERROR(_xlfn.NUMBERVALUE(M424),1), "El valor de los días trabajados debe ser un número entero. ", "")
)
)</f>
        <v/>
      </c>
      <c r="ED424" s="46">
        <f>IF($DS424,
IF( AND(N424&lt;&gt;"", ISERR(DATE(YEAR(N424),MONTH(N424),DAY(N424))) ), "El valor ingresado en fecha de ingreso no tiene un formato válido. ",
IF( AND(N424&lt;&gt;"", $E$6&lt;&gt;"", DATE(YEAR(N424), MONTH(N424), 1) &lt;&gt; IFERROR(DATE(MID($E$6, 1, 4), MID($E$6, 6, 2),1), "1/1/1900") ), "La fecha de retiro debe estar dentro del período liquidado. ", "")
)
)</f>
        <v/>
      </c>
      <c r="EE424" s="46">
        <f>IF($DS424,
IF(O424="","Debes seleccionar el tipo de trabajador. ",
IF(_xlfn.IFNA(VLOOKUP(O424,TIPO_DE_TRABAJADOR,1,FALSE),-1)=-1,"El tipo de trabajador no es válido (por favor seleccionarlo de la lista). ","")
)
)</f>
        <v/>
      </c>
      <c r="EF424" s="46">
        <f>IF($DS424,
IF(P424="","Debes seleccionar si es un trabajador dependiente pensionado por vejez. ",
IF(_xlfn.IFNA(VLOOKUP(P424,SUBTIPO_DE_TRABAJADOR,1,FALSE),-1)=-1,"El tipo de trabajador dependiente pensionado por vejez no es válido (por favor seleccionarlo de la lista). ","")
)
)</f>
        <v/>
      </c>
      <c r="EG424" s="46">
        <f>IF($DS424,
IF(Q424="","Debes seleccionar el tipo de contrato del trabajador. ",
IF(_xlfn.IFNA(VLOOKUP(Q424,TIPO_DE_CONTRATO,1,FALSE),-1)=-1,"El tipo de contrato del trabajador no es válido (por favor seleccionarlo de la lista). ","")
)
)</f>
        <v/>
      </c>
      <c r="EH424" s="46">
        <f>IF($DS424,
IF(R424="","Debes seleccionar si es un salario integral. ",
IF(_xlfn.IFNA(VLOOKUP(R424,SI_NO,1,FALSE),-1)=-1,"Valor no válido para salario integral (por favor seleccionarlo de la lista). ","")
)
)</f>
        <v/>
      </c>
      <c r="EI424" s="46">
        <f>IF($DS424,
IF(S424="","Debes seleccionar si el trabajador realiza actividades de riesgo. ",
IF(_xlfn.IFNA(VLOOKUP(S424,SI_NO,1,FALSE),-1)=-1,"Valor no válido para actividad de alto riesgo (por favor seleccionarlo de la lista). ","")
)
)</f>
        <v/>
      </c>
      <c r="EK424" s="46">
        <f>IF($DS424,
IF(U424="","Debes escribir el código del municipio de residencia del trabajador. ",
IF(_xlfn.IFNA(VLOOKUP(U424,MUNICIPIO,1,FALSE),-1)=-1,"El municipio de residencia del trabajador es inválido (por favor seleccionarlo de la lista). ","")
)
)</f>
        <v/>
      </c>
      <c r="EL424" s="46">
        <f>IF($DS424,
IF(V424="","Debes escribir el la dirección de residendia del trabajador. ","")
)</f>
        <v/>
      </c>
      <c r="EM424" s="46">
        <f>IF($DS424,
IF(W424="","Debes escribir la fecha de inicio de la liquidación. ",
IF(ISERR(DATE(YEAR(W424),MONTH(W424),DAY(W424))),"El valor ingresado en fecha de inicio de liquidación no tiene un formato válido. ",
IF( AND($E$6&lt;&gt;"", DATE(YEAR(W424), MONTH(W424), 1) &lt;&gt; IFERROR(DATE(MID($E$6, 1, 4), MID($E$6, 6, 2),1), "1/1/1900") ), "La fecha de inicio de la liquidación debe estar dentro del período liquidado. ", "")
)
)
)</f>
        <v/>
      </c>
      <c r="EN424" s="46">
        <f>IF($DS424,
IF(X424="","Debes escribir la fecha de fin de la liquidación. ",
IF(ISERR(DATE(YEAR(X424),MONTH(X424),DAY(X424))),"El valor ingresado en fecha de fin de liquidación no tiene un formato válido. ",
IF( AND($E$6&lt;&gt;"", DATE(YEAR(X424), MONTH(X424), 1) &lt;&gt; IFERROR(DATE(MID($E$6, 1, 4), MID($E$6, 6, 2),1), "1/1/1900") ), "La fecha de fin de la liquidación debe estar dentro del período liquidado. ", "")
)
)
)</f>
        <v/>
      </c>
      <c r="EO424" s="46">
        <f>IF($DS424,
IF(Y424="","Debes escribir la frecuencia de pago del trabajador. ",
IF(_xlfn.IFNA(VLOOKUP(Y424,PERÍODO_DE_NÓMINA,1,FALSE),-1)=-1,"La frecuencia de pago es inválida (por favor seleccionarlo de la lista). ","")
)
)</f>
        <v/>
      </c>
      <c r="EP424" s="46">
        <f>IF($DS424,
IF(Z424="","Debes escribir la fecha de pago. ",
IF(ISERR(DATE(YEAR(Z424),MONTH(Z424),DAY(Z424))), "El valor ingresado en fecha de pago no tiene un formato válido. ","")
)
)</f>
        <v/>
      </c>
      <c r="EQ424" s="46">
        <f>IF($DS424,
IF(AA424="","Debes escribir el medio de pago. ",
IF(_xlfn.IFNA(VLOOKUP(AA424,MEDIOS_DE_PAGO,1,FALSE),-1)=-1,"El medio de pago es inválido (por favor seleccionarlo de la lista). ","")
)
)</f>
        <v/>
      </c>
      <c r="ER424" s="46">
        <f>OR(AA424='Tablas '!$T$4,AA424='Tablas '!$T$7,AA424='Tablas '!$T$8,AA424='Tablas '!$T$11)</f>
        <v/>
      </c>
      <c r="ES424" s="46">
        <f>IF(AND($DS424,ER424),
IF(AB424="","Debes escribir la entidad bancaria. ",""),
""
)</f>
        <v/>
      </c>
      <c r="ET424" s="46">
        <f>IF(AND($DS424,ER424),
IF(AC424="","Debes escribir el tipo de cuenta bancaria. ",
IF(_xlfn.IFNA(VLOOKUP(AC424,TIPO_DE_CUENTA,1,FALSE),-1)=-1,"El tipo de cuenta bancaria es inválida (por favor seleccionarlo de la lista). ","")
),
""
)</f>
        <v/>
      </c>
      <c r="EU424" s="46">
        <f>IF(AND($DS424,ER424),
IF(AD424="","Debes escribir el número de cuenta bancaria. ",""),
""
)</f>
        <v/>
      </c>
      <c r="EV424" s="46">
        <f>IF($DS424,
IF(AE424="","Debes escribir el valor del sueldo básico. ",
IF( ISERR(_xlfn.NUMBERVALUE(AE424)), "El valor del sueldo básico debe ser un número válido. ", "")
)
)</f>
        <v/>
      </c>
      <c r="EW424" s="46">
        <f>IF($DS424,
IF(AF424="","Debes escribir el número de días trabajados. ",
IF( IFERROR(INT(AF424),1.1) &lt;&gt; IFERROR(_xlfn.NUMBERVALUE(AF424),1), "La cantidad de días trabajados debe ser un número entero. ", "")
)
)</f>
        <v/>
      </c>
      <c r="EX424" s="46">
        <f>IF($DS424,
IF(AG424="","Debes escribir el valor del sueldo trabajado. ",
IF( ISERR(_xlfn.NUMBERVALUE(AG424)), "El valor del sueldo trabajado debe ser un número válido. ", "")
)
)</f>
        <v/>
      </c>
      <c r="EY424" s="46">
        <f>IF($DS424,
IF( AND(AH424&lt;&gt;"", ISERR(_xlfn.NUMBERVALUE(AH424))), "El valor del auxilio de transporte debe ser un número válido. ", "")
)</f>
        <v/>
      </c>
      <c r="EZ424" s="46">
        <f>IF($DS424,
IF( AND(AI424&lt;&gt;"", ISERR(_xlfn.NUMBERVALUE(AI424))), "El valor de viáticos salariales debe ser un número válido. ", "")
)</f>
        <v/>
      </c>
      <c r="FA424" s="46">
        <f>IF($DS424,
IF( AND(AJ424&lt;&gt;"", ISERR(_xlfn.NUMBERVALUE(AJ424))), "El valor de viáticos NO salariales debe ser un número válido. ", "")
)</f>
        <v/>
      </c>
      <c r="FB424" s="46">
        <f>CONCATENATE(AK424,AL424)&lt;&gt;""</f>
        <v/>
      </c>
      <c r="FC424" s="46">
        <f>IF(AND($DS424,FB424),
IF(AK424="","Debes escribir el número de horas extras diurnas. ",
IF( IFERROR(INT(AK424),1.1) &lt;&gt; IFERROR(_xlfn.NUMBERVALUE(AK424),1), "La cantidad de horas extras diurnas debe ser un número entero. ", "")
),
""
)</f>
        <v/>
      </c>
      <c r="FD424" s="46">
        <f>IF(AND($DS424,FB424),
IF(AL424="","Debes escribir el valor de las horas extras diurnas. ",
IF( ISERR(_xlfn.NUMBERVALUE(AL424)), "El valor de las horas extras duirnas debe ser un número válido. ", "")
),
""
)</f>
        <v/>
      </c>
      <c r="FE424" s="46">
        <f>CONCATENATE(AM424,AN424)&lt;&gt;""</f>
        <v/>
      </c>
      <c r="FF424" s="46">
        <f>IF(AND($DS424,FE424),
IF(AM424="","Debes escribir el número de horas extras nocturnas. ",
IF( IFERROR(INT(AM424),1.1) &lt;&gt; IFERROR(_xlfn.NUMBERVALUE(AM424),1), "La cantidad de horas extras nocturnas debe ser un número entero. ", "")
),
""
)</f>
        <v/>
      </c>
      <c r="FG424" s="46">
        <f>IF(AND($DS424,FE424),
IF(AN424="","Debes escribir el valor de las horas extras nocturnas. ",
IF( ISERR(_xlfn.NUMBERVALUE(AN424)), "El valor de las horas extras nocturnas debe ser un número válido. ", "")
),
""
)</f>
        <v/>
      </c>
      <c r="FH424" s="46">
        <f>CONCATENATE(AO424,AP424)&lt;&gt;""</f>
        <v/>
      </c>
      <c r="FI424" s="46">
        <f>IF(AND($DS424,FH424),
IF(AO424="","Debes escribir el número de horas extras diurnas dominicales y festivas. ",
IF( IFERROR(INT(AO424),1.1) &lt;&gt; IFERROR(_xlfn.NUMBERVALUE(AO424),1), "La cantidad de horas extras diurnas dominicales y festivas debe ser un número entero. ", "")
),
""
)</f>
        <v/>
      </c>
      <c r="FJ424" s="46">
        <f>IF(AND($DS424,FH424),
IF(AP424="","Debes escribir el valor de las horas extras diurnas dominicales y festivas. ",
IF( ISERR(_xlfn.NUMBERVALUE(AP424)), "El valor de las horas extras diurnas dominicales y festivas debe ser un número válido. ", "")
),
""
)</f>
        <v/>
      </c>
      <c r="FK424" s="46">
        <f>CONCATENATE(AQ424,AR424)&lt;&gt;""</f>
        <v/>
      </c>
      <c r="FL424" s="46">
        <f>IF(AND($DS424,FK424),
IF(AQ424="","Debes escribir el número de horas extras nocturnas dominicales y festivas. ",
IF( IFERROR(INT(AQ424),1.1) &lt;&gt; IFERROR(_xlfn.NUMBERVALUE(AQ424),1), "La cantidad de horas extras nocturnas dominicales y festivas debe ser un número entero. ", "")
),
""
)</f>
        <v/>
      </c>
      <c r="FM424" s="46">
        <f>IF(AND($DS424,FK424),
IF(AR424="","Debes escribir el valor de las horas extras nocturnas dominicales y festivas. ",
IF( ISERR(_xlfn.NUMBERVALUE(AR424)), "El valor de las horas extras nocturnas dominicales y festivas debe ser un número válido. ", "")
),
""
)</f>
        <v/>
      </c>
      <c r="FN424" s="46">
        <f>CONCATENATE(AS424,AT424)&lt;&gt;""</f>
        <v/>
      </c>
      <c r="FO424" s="46">
        <f>IF(AND($DS424,FN424),
IF(AS424="","Debes escribir el número de horas recargo nocturno. ",
IF( IFERROR(INT(AS424),1.1) &lt;&gt; IFERROR(_xlfn.NUMBERVALUE(AS424),1), "La cantidad de horas recargo nocturno debe ser un número entero. ", "")
),
""
)</f>
        <v/>
      </c>
      <c r="FP424" s="46">
        <f>IF(AND($DS424,FN424),
IF(AT424="","Debes escribir el valor de las horas recargo nocturno. ",
IF( ISERR(_xlfn.NUMBERVALUE(AT424)), "El valor de las horas recargo nocturno debe ser un número válido. ", "")
),
""
)</f>
        <v/>
      </c>
      <c r="FQ424" s="46">
        <f>CONCATENATE(AU424,AV424)&lt;&gt;""</f>
        <v/>
      </c>
      <c r="FR424" s="46">
        <f>IF(AND($DS424,FQ424),
IF(AU424="","Debes escribir el número de horas recargo diurno dominical y festivo. ",
IF( IFERROR(INT(AU424),1.1) &lt;&gt; IFERROR(_xlfn.NUMBERVALUE(AU424),1), "La cantidad de horas recargo diurno dominical y festivo debe ser un número entero. ", "")
),
""
)</f>
        <v/>
      </c>
      <c r="FS424" s="46">
        <f>IF(AND($DS424,FQ424),
IF(AV424="","Debes escribir el valor de las horas recargo diurno dominical y festivo. ",
IF( ISERR(_xlfn.NUMBERVALUE(AV424)), "El valor de las horas recargo diurno dominical y festivo debe ser un número válido. ", "")
),
""
)</f>
        <v/>
      </c>
      <c r="FT424" s="46">
        <f>CONCATENATE(AW424,AX424)&lt;&gt;""</f>
        <v/>
      </c>
      <c r="FU424" s="46">
        <f>IF(AND($DS424,FT424),
IF(AW424="","Debes escribir el número de horas recargo nocturno dominical y festivo. ",
IF( IFERROR(INT(AW424),1.1) &lt;&gt; IFERROR(_xlfn.NUMBERVALUE(AW424),1), "La cantidad de horas recargo nocturno dominical y festivo debe ser un número entero. ", "")
),
""
)</f>
        <v/>
      </c>
      <c r="FV424" s="46">
        <f>IF(AND($DS424,FT424),
IF(AX424="","Debes escribir el valor de las horas recargo nocturno dominical y festivo. ",
IF( ISERR(_xlfn.NUMBERVALUE(AX424)), "El valor de las horas recargo nocturno dominical y festivo debe ser un número válido. ", "")
),
""
)</f>
        <v/>
      </c>
      <c r="FW424" s="46">
        <f>CONCATENATE(AY424,AZ424)&lt;&gt;""</f>
        <v/>
      </c>
      <c r="FX424" s="46">
        <f>IF(AND($DS424,FW424),
IF(AY424="","Debes escribir el número de días de vacaciones comunes. ",
IF( IFERROR(INT(AY424),1.1) &lt;&gt; IFERROR(_xlfn.NUMBERVALUE(AY424),1), "La cantidad de días de vacaciones comunes debe ser un número entero. ", "")
),
""
)</f>
        <v/>
      </c>
      <c r="FY424" s="46">
        <f>IF(AND($DS424,FW424),
IF(AZ424="","Debes escribir el valor de las vacaciones comunes. ",
IF( ISERR(_xlfn.NUMBERVALUE(AZ424)), "El valor de las vacaciones comunes debe ser un número válido. ", "")
),
""
)</f>
        <v/>
      </c>
      <c r="FZ424" s="46">
        <f>CONCATENATE(BA424,BB424)&lt;&gt;""</f>
        <v/>
      </c>
      <c r="GA424" s="46">
        <f>IF(AND($DS424,FZ424),
IF(BA424="","Debes escribir el número de días de vacaciones compensadas. ",
IF( IFERROR(INT(BA424),1.1) &lt;&gt; IFERROR(_xlfn.NUMBERVALUE(BA424),1), "La cantidad de días de vacaciones compensadas debe ser un número entero. ", "")
),
""
)</f>
        <v/>
      </c>
      <c r="GB424" s="46">
        <f>IF(AND($DS424,FZ424),
IF(BB424="","Debes escribir el valor de las vacaciones compensadas. ",
IF( ISERR(_xlfn.NUMBERVALUE(BB424)), "El valor de las vacaciones compensadas debe ser un número válido. ", "")
),
""
)</f>
        <v/>
      </c>
      <c r="GC424" s="46">
        <f>CONCATENATE(BC424,BD424)&lt;&gt;""</f>
        <v/>
      </c>
      <c r="GD424" s="46">
        <f>IF(AND($DS424,GC424),
IF(BC424="","Debes escribir el número de días de prima salarial. ",
IF( IFERROR(INT(BC424),1.1) &lt;&gt; IFERROR(_xlfn.NUMBERVALUE(BC424),1), "La cantidad de días de prima salarial debe ser un número entero. ", "")
),
""
)</f>
        <v/>
      </c>
      <c r="GE424" s="46">
        <f>IF(AND($DS424,GC424),
IF(BD424="","Debes escribir el valor de los días de prima salarial. ",
IF( ISERR(_xlfn.NUMBERVALUE(BD424)), "El valor de los días de prima salarial debe ser un número válido. ", "")
),
""
)</f>
        <v/>
      </c>
      <c r="GF424" s="46">
        <f>IF($DS424,
IF( AND(BE424&lt;&gt;"", ISERR(_xlfn.NUMBERVALUE(BE424))), "El valor de la prima NO saliarial debe ser un número válido. ", "")
)</f>
        <v/>
      </c>
      <c r="GG424" s="46">
        <f>CONCATENATE(BF424,BG424,BH424)&lt;&gt;""</f>
        <v/>
      </c>
      <c r="GH424" s="46">
        <f>IF(AND($DS424,GG424),
IF(BF424="","Debes escribir el valor de las cesantías. ",
IF( ISERR(_xlfn.NUMBERVALUE(BF424)), "El valor de las cesantías debe ser un número válido. ", "")
),
""
)</f>
        <v/>
      </c>
      <c r="GI424" s="46">
        <f>IF(AND($DS424,GG424),
IF(BG424="","Debes escribir el % de cesantías. ",
IF( ISERR(_xlfn.NUMBERVALUE(BG424)), "El % de cesantías debe ser un número válido. ", "")
),
""
)</f>
        <v/>
      </c>
      <c r="GJ424" s="46">
        <f>IF(AND($DS424,GG424),
IF(BH424="","Debes escribir el valor de intereses de cesantías. ",
IF( ISERR(_xlfn.NUMBERVALUE(BH424)), "El valor de intereses de cesantías debe ser un número válido. ", "")
),
""
)</f>
        <v/>
      </c>
      <c r="GK424" s="46">
        <f>CONCATENATE(BI424,BJ424,BK424)&lt;&gt;""</f>
        <v/>
      </c>
      <c r="GL424" s="46">
        <f>IF(AND($DS424,GK424),
IF(BI424="","Debes escribir el número de días de incapacidad. ",
IF( IFERROR(INT(BI424),1.1) &lt;&gt; IFERROR(_xlfn.NUMBERVALUE(BI424),1), "La cantidad de días de incapacidad debe ser un número entero. ", "")
),
""
)</f>
        <v/>
      </c>
      <c r="GM424" s="46">
        <f>IF(AND($DS424,GK424),
IF(BJ424="","Debes escribir el tipo de incapacidad. ",
IF(_xlfn.IFNA(VLOOKUP(BJ424,TIPO_DE_INCAPACIDAD,1,FALSE),-1)=-1,"El tipo de incapacidad es inválida (por favor seleccionarlo de la lista). ","")
),
""
)</f>
        <v/>
      </c>
      <c r="GN424" s="46">
        <f>IF(AND($DS424,GK424),
IF(BK424="","Debes escribir el valor de la incapacidad. ",
IF( ISERR(_xlfn.NUMBERVALUE(BK424)), "El valor de la incapacidad debe ser un número válido. ", "")
),
""
)</f>
        <v/>
      </c>
      <c r="GO424" s="46">
        <f>CONCATENATE(BL424,BM424)&lt;&gt;""</f>
        <v/>
      </c>
      <c r="GP424" s="46">
        <f>IF(AND($DS424,GO424),
IF(BL424="","Debes escribir el número de días de licencia de maternidad o paternidad. ",
IF( IFERROR(INT(BL424),1.1) &lt;&gt; IFERROR(_xlfn.NUMBERVALUE(BL424),1), "La cantidad de días de licencia de maternidad o paternidad debe ser un número entero. ", "")
),
""
)</f>
        <v/>
      </c>
      <c r="GQ424" s="46">
        <f>IF(AND($DS424,GO424),
IF(BM424="","Debes escribir el valor de la licencia de maternidad o paternidad. ",
IF( ISERR(_xlfn.NUMBERVALUE(BM424)), "El valor de la licencia de maternidad o paternidad debe ser un número válido. ", "")
),
""
)</f>
        <v/>
      </c>
      <c r="GR424" s="46">
        <f>CONCATENATE(BN424,BO424)&lt;&gt;""</f>
        <v/>
      </c>
      <c r="GS424" s="46">
        <f>IF(AND($DS424,GR424),
IF(BN424="","Debes escribir el número de días de licencia remunerada. ",
IF( IFERROR(INT(BN424),1.1) &lt;&gt; IFERROR(_xlfn.NUMBERVALUE(BN424),1), "La cantidad de días de licencia remunerada debe ser un número entero. ", "")
),
""
)</f>
        <v/>
      </c>
      <c r="GT424" s="46">
        <f>IF(AND($DS424,GR424),
IF(BO424="","Debes escribir el valor de la licencia remunerada. ",
IF( ISERR(_xlfn.NUMBERVALUE(BO424)), "El valor de la licencia remunerada debe ser un número válido. ", "")
),
""
)</f>
        <v/>
      </c>
      <c r="GU424" s="46">
        <f>IF($DS424,
IF( AND(BP424&lt;&gt;"", ISERR(_xlfn.NUMBERVALUE(BP424))), "El valor de la licencia NO remunerada debe ser un número válido. ", "")
)</f>
        <v/>
      </c>
      <c r="GV424" s="46">
        <f>IF($DS424,
IF( AND(BQ424&lt;&gt;"", ISERR(_xlfn.NUMBERVALUE(BQ424))), "El valor de auxilios salariales debe ser un número válido. ", "")
)</f>
        <v/>
      </c>
      <c r="GW424" s="46">
        <f>IF($DS424,
IF( AND(BR424&lt;&gt;"", ISERR(_xlfn.NUMBERVALUE(BR424))), "El valor de auxilios NO salariales debe ser un número válido. ", "")
)</f>
        <v/>
      </c>
      <c r="GX424" s="46">
        <f>IF($DS424,
IF( AND(BS424&lt;&gt;"", ISERR(_xlfn.NUMBERVALUE(BS424))), "El valor de bonos salariales debe ser un número válido. ", "")
)</f>
        <v/>
      </c>
      <c r="GY424" s="46">
        <f>IF($DS424,
IF( AND(BT424&lt;&gt;"", ISERR(_xlfn.NUMBERVALUE(BT424))), "El valor de bonos NO salariales debe ser un número válido. ", "")
)</f>
        <v/>
      </c>
      <c r="GZ424" s="46">
        <f>IF($DS424,
IF( AND(BU424&lt;&gt;"", ISERR(_xlfn.NUMBERVALUE(BU424))), "El valor de bonos salariales de alimentación debe ser un número válido. ", "")
)</f>
        <v/>
      </c>
      <c r="HA424" s="46">
        <f>IF($DS424,
IF( AND(BV424&lt;&gt;"", ISERR(_xlfn.NUMBERVALUE(BV424))), "El valor de bonos NO salariales de alimentación debe ser un número válido. ", "")
)</f>
        <v/>
      </c>
      <c r="HB424" s="46">
        <f>IF($DS424,
IF( AND(BW424&lt;&gt;"", ISERR(_xlfn.NUMBERVALUE(BW424))), "El valor de bonificaciones salariales debe ser un número válido. ", "")
)</f>
        <v/>
      </c>
      <c r="HC424" s="46">
        <f>IF($DS424,
IF( AND(BX424&lt;&gt;"", ISERR(_xlfn.NUMBERVALUE(BX424))), "El valor de bonificaciones NO salariales debe ser un número válido. ", "")
)</f>
        <v/>
      </c>
      <c r="HD424" s="46">
        <f>IF($DS424,
IF( AND(BY424&lt;&gt;"", ISERR(_xlfn.NUMBERVALUE(BY424))), "El valor de compensaciones ordinarias debe ser un número válido. ", "")
)</f>
        <v/>
      </c>
      <c r="HE424" s="46">
        <f>IF($DS424,
IF( AND(BZ424&lt;&gt;"", ISERR(_xlfn.NUMBERVALUE(BZ424))), "El valor de compensaciones extraordinarias debe ser un número válido. ", "")
)</f>
        <v/>
      </c>
      <c r="HF424" s="46">
        <f>IF($DS424,
IF( AND(CA424&lt;&gt;"", ISERR(_xlfn.NUMBERVALUE(CA424))), "El valor de comisiones debe ser un número válido. ", "")
)</f>
        <v/>
      </c>
      <c r="HG424" s="46">
        <f>IF($DS424,
IF( AND(CB424&lt;&gt;"", ISERR(_xlfn.NUMBERVALUE(CB424))), "El valor de ausencia por huega debe ser un número válido. ", "")
)</f>
        <v/>
      </c>
      <c r="HH424" s="46">
        <f>IF($DS424,
IF( AND(CC424&lt;&gt;"", ISERR(_xlfn.NUMBERVALUE(CC424))), "El valor de anticipos debe ser un número válido. ", "")
)</f>
        <v/>
      </c>
      <c r="HI424" s="46">
        <f>IF($DS424,
IF( AND(CD424&lt;&gt;"", ISERR(_xlfn.NUMBERVALUE(CD424))), "El valor de pagos a terceros debe ser un número válido. ", "")
)</f>
        <v/>
      </c>
      <c r="HJ424" s="46">
        <f>IF($DS424,
IF( AND(CE424&lt;&gt;"", ISERR(_xlfn.NUMBERVALUE(CE424))), "El valor de dotación debe ser un número válido. ", "")
)</f>
        <v/>
      </c>
      <c r="HK424" s="46">
        <f>IF($DS424,
IF( AND(CF424&lt;&gt;"", ISERR(_xlfn.NUMBERVALUE(CF424))), "El valor de apoyo sostenibilidad debe ser un número válido. ", "")
)</f>
        <v/>
      </c>
      <c r="HL424" s="46">
        <f>IF($DS424,
IF( AND(CG424&lt;&gt;"", ISERR(_xlfn.NUMBERVALUE(CG424))), "El valor de teletrabajo debe ser un número válido. ", "")
)</f>
        <v/>
      </c>
      <c r="HM424" s="46">
        <f>IF($DS424,
IF( AND(CH424&lt;&gt;"", ISERR(_xlfn.NUMBERVALUE(CH424))), "El valor de bonificación de retiro debe ser un número válido. ", "")
)</f>
        <v/>
      </c>
      <c r="HN424" s="46">
        <f>IF($DS424,
IF( AND(CI424&lt;&gt;"", ISERR(_xlfn.NUMBERVALUE(CI424))), "El valor de indemnización de retiro debe ser un número válido. ", "")
)</f>
        <v/>
      </c>
      <c r="HO424" s="46">
        <f>IF($DS424,
IF( AND(CJ424&lt;&gt;"", ISERR(_xlfn.NUMBERVALUE(CJ424))), "El valor de reintegros debe ser un número válido. ", "")
)</f>
        <v/>
      </c>
      <c r="HP424" s="46">
        <f>CONCATENATE(CK424,CL424,CM424)&lt;&gt;""</f>
        <v/>
      </c>
      <c r="HQ424" s="46">
        <f>IF(AND($DS424,HP424),
IF(CK424="","Debes escribir la descripción de otro concepto no categorizado. ",""),
""
)</f>
        <v/>
      </c>
      <c r="HR424" s="46">
        <f>IF(AND($DS424,HP424),
IF(CONCATENATE(CL424,CM424)="","Debes escribir al menos un valor de concepto no categorizado (salarial o no salarial). ",
IF(ISERR(_xlfn.NUMBERVALUE(CL424)),"El valor salarial concepto no categorizado debe ser un número válido. ","")
),
""
)</f>
        <v/>
      </c>
      <c r="HS424" s="46">
        <f>IF(AND($DS424,HP424),
IF(CONCATENATE(CL424,CM424)="","Debes escribir al menos un valor de concepto no categorizado (salarial o no salarial). ",
IF(ISERR(_xlfn.NUMBERVALUE(CM424)),"El valor NO salarial concepto no categorizado debe ser un número válido. ","")
),
""
)</f>
        <v/>
      </c>
      <c r="HT424" s="46">
        <f>IF($DS424,
IF(CN424="","Debes escribir el porcentaje del aporte a salud. ",
IF( ISERR(_xlfn.NUMBERVALUE(CN424)), "El valor del porcentaje del aporte a salud debe ser un número válido. ", "")
)
)</f>
        <v/>
      </c>
      <c r="HU424" s="46">
        <f>IF($DS424,
IF(CO424="","Debes escribir el valor del aporte a salud. ",
IF( ISERR(_xlfn.NUMBERVALUE(CO424)), "El valor del aporte a salud debe ser un número válido. ", "")
)
)</f>
        <v/>
      </c>
      <c r="HV424" s="46">
        <f>IF($DS424,
IF( AND(CP424&lt;&gt;"", ISERR(_xlfn.NUMBERVALUE(CP424))), "El valor plan complementario debe ser un número válido. ", "")
)</f>
        <v/>
      </c>
      <c r="HW424" s="46">
        <f>IF($DS424,
IF(CQ424="","Debes escribir el porcentaje del aporte a pensión. ",
IF( ISERR(_xlfn.NUMBERVALUE(CQ424)), "El valor del porcentaje del aporte a pensión debe ser un número válido. ", "")
)
)</f>
        <v/>
      </c>
      <c r="HX424" s="46">
        <f>IF($DS424,
IF(CR424="","Debes escribir el valor del aporte a pensión. ",
IF( ISERR(_xlfn.NUMBERVALUE(CR424)), "El valor del aporte a salud debe ser un número válido. ", "")
)
)</f>
        <v/>
      </c>
      <c r="HY424" s="46">
        <f>IF($DS424,
IF( AND(CS424&lt;&gt;"", ISERR(_xlfn.NUMBERVALUE(CS424))), "El valor pensión voluntaria debe ser un número válido. ", "")
)</f>
        <v/>
      </c>
      <c r="HZ424" s="46">
        <f>CONCATENATE(CT424,CU424,CV424,CW424)&lt;&gt;""</f>
        <v/>
      </c>
      <c r="IA424" s="46">
        <f>IF(AND($DS424,HZ424),
IF(CT424="","Debes escribir el % del fondo de seguridad pensional. ",
IF( ISERR(_xlfn.NUMBERVALUE(CT424)), "El % del fondo de seguridad debe ser un número válido. ", "")
),
""
)</f>
        <v/>
      </c>
      <c r="IB424" s="46">
        <f>IF(AND($DS424,HZ424),
IF(CU424="","Debes escribir el valor del aporte al fondo de solidaridad pensional. ",
IF( ISERR(_xlfn.NUMBERVALUE(CU424)), "El valor del aporte al fondo de solidaridad pensional debe ser un número válido. ", "")
),
""
)</f>
        <v/>
      </c>
      <c r="IC424" s="46">
        <f>IF(AND($DS424,HZ424),
IF(CV424="","Debes escribir el % del fondo de subsistencia. ",
IF( ISERR(_xlfn.NUMBERVALUE(CV424)), "El % del fondo de subsistencia debe ser un número válido. ", "")
),
""
)</f>
        <v/>
      </c>
      <c r="ID424" s="46">
        <f>IF(AND($DS424,HZ424),
IF(CW424="","Debes escribir el valor del fondo de subsistencia. ",
IF( ISERR(_xlfn.NUMBERVALUE(CW424)), "El valor del fondo de subsistencia debe ser un número válido. ", "")
),
""
)</f>
        <v/>
      </c>
      <c r="IE424" s="46">
        <f>CONCATENATE(CX424,CY424)&lt;&gt;""</f>
        <v/>
      </c>
      <c r="IF424" s="46">
        <f>IF(AND($DS424,IE424),
IF(CX424="","Debes escribir el % de sindicato. ",
IF( ISERR(_xlfn.NUMBERVALUE(CX424)), "El % de sindicato debe ser un número válido. ", "")
),
""
)</f>
        <v/>
      </c>
      <c r="IG424" s="46">
        <f>IF(AND($DS424,IE424),
IF(CY424="","Debes escribir el valor del sindicato. ",
IF( ISERR(_xlfn.NUMBERVALUE(CY424)), "El valor del sindicato debe ser un número válido. ", "")
),
""
)</f>
        <v/>
      </c>
      <c r="IH424" s="46">
        <f>IF($DS424,
IF( AND(CZ424&lt;&gt;"", ISERR(_xlfn.NUMBERVALUE(CZ424))), "El valor de sanción pública debe ser un número válido. ", "")
)</f>
        <v/>
      </c>
      <c r="II424" s="46">
        <f>IF($DS424,
IF( AND(DA424&lt;&gt;"", ISERR(_xlfn.NUMBERVALUE(DA424))), "El valor de sanción privada debe ser un número válido. ", "")
)</f>
        <v/>
      </c>
      <c r="IJ424" s="46">
        <f>CONCATENATE(DB424,DC424)&lt;&gt;""</f>
        <v/>
      </c>
      <c r="IK424" s="46">
        <f>IF(AND($DS424,IJ424),
IF(DB424="","Debes escribir la descripción de libranza. ",""),
""
)</f>
        <v/>
      </c>
      <c r="IL424" s="46">
        <f>IF(AND($DS424,IJ424),
IF(DC424="","Debes escribir la cuota libranza. ",
IF(ISERR(_xlfn.NUMBERVALUE(DC424)),"El valor de la cuota libranza debe ser un número válido. ","")
),
""
)</f>
        <v/>
      </c>
      <c r="IM424" s="46">
        <f>IF($DS424,
IF( AND(DD424&lt;&gt;"", ISERR(_xlfn.NUMBERVALUE(DD424))), "El valor de pagos a terceros debe ser un número válido. ", "")
)</f>
        <v/>
      </c>
      <c r="IN424" s="46">
        <f>IF($DS424,
IF( AND(DE424&lt;&gt;"", ISERR(_xlfn.NUMBERVALUE(DE424))), "El valor de anticipos debe ser un número válido. ", "")
)</f>
        <v/>
      </c>
      <c r="IO424" s="46">
        <f>IF($DS424,
IF( AND(DF424&lt;&gt;"", ISERR(_xlfn.NUMBERVALUE(DF424))), "El valor de AFC debe ser un número válido. ", "")
)</f>
        <v/>
      </c>
      <c r="IP424" s="46">
        <f>IF($DS424,
IF( AND(DG424&lt;&gt;"", ISERR(_xlfn.NUMBERVALUE(DG424))), "El valor de rete-fuente debe ser un número válido. ", "")
)</f>
        <v/>
      </c>
      <c r="IQ424" s="46">
        <f>IF($DS424,
IF( AND(DH424&lt;&gt;"", ISERR(_xlfn.NUMBERVALUE(DH424))), "El valor de cooperativa de trabajo debe ser un número válido. ", "")
)</f>
        <v/>
      </c>
      <c r="IR424" s="46">
        <f>IF($DS424,
IF( AND(DI424&lt;&gt;"", ISERR(_xlfn.NUMBERVALUE(DI424))), "El valor de embargo fiscal debe ser un número válido. ", "")
)</f>
        <v/>
      </c>
      <c r="IS424" s="46">
        <f>IF($DS424,
IF( AND(DJ424&lt;&gt;"", ISERR(_xlfn.NUMBERVALUE(DJ424))), "El valor de educación debe ser un número válido. ", "")
)</f>
        <v/>
      </c>
      <c r="IT424" s="46">
        <f>IF($DS424,
IF( AND(DK424&lt;&gt;"", ISERR(_xlfn.NUMBERVALUE(DK424))), "El valor de reintegro debe ser un número válido. ", "")
)</f>
        <v/>
      </c>
      <c r="IU424" s="46">
        <f>IF($DS424,
IF( AND(DL424&lt;&gt;"", ISERR(_xlfn.NUMBERVALUE(DL424))), "El valor de deuda debe ser un número válido. ", "")
)</f>
        <v/>
      </c>
      <c r="IV424" s="46">
        <f>IF($DS424,
IF( AND(DM424&lt;&gt;"", ISERR(_xlfn.NUMBERVALUE(DM424))), "El valor de otras deducciones debe ser un número válido. ", "")
)</f>
        <v/>
      </c>
      <c r="IW424" s="46">
        <f>IF($DS424,
IF(DN424="","Debes escribir el valor de los devengos totales. ",
IF( ISERR(_xlfn.NUMBERVALUE(DN424)), "El valor de los devengos totales debe ser un número válido. ", "")
)
)</f>
        <v/>
      </c>
      <c r="IX424" s="46">
        <f>IF($DS424,
IF(DO424="","Debes escribir el valor de las deducciones totales. ",
IF( ISERR(_xlfn.NUMBERVALUE(DO424)), "El valor de las deducciones totales debe ser un número válido. ", "")
)
)</f>
        <v/>
      </c>
      <c r="IY424" s="46">
        <f>IF($DS424,
IF(DP424="","Debes escribir el valor del salario total. ",
IF( ISERR(_xlfn.NUMBERVALUE(DP424)), "El valor del salario total debe ser un número válido. ", "")
)
)</f>
        <v/>
      </c>
    </row>
    <row r="425">
      <c r="B425" s="48" t="n">
        <v>413</v>
      </c>
      <c r="C425" s="61">
        <f>IF(AND(DS425,DP425&lt;&gt;""),
IF(DQ425="","OK","Error"),
""
)</f>
        <v/>
      </c>
      <c r="D425" s="53" t="n"/>
      <c r="E425" s="52" t="n"/>
      <c r="F425" s="112" t="n"/>
      <c r="G425" s="52" t="n"/>
      <c r="H425" s="53" t="n"/>
      <c r="I425" s="52" t="n"/>
      <c r="J425" s="52" t="n"/>
      <c r="K425" s="53" t="n"/>
      <c r="L425" s="55" t="n"/>
      <c r="M425" s="108" t="n"/>
      <c r="N425" s="56" t="n"/>
      <c r="O425" s="52" t="n"/>
      <c r="P425" s="52" t="n"/>
      <c r="Q425" s="52" t="n"/>
      <c r="R425" s="52" t="n"/>
      <c r="S425" s="52" t="n"/>
      <c r="T425" s="53" t="n"/>
      <c r="U425" s="52" t="n"/>
      <c r="V425" s="52" t="n"/>
      <c r="W425" s="55" t="n"/>
      <c r="X425" s="55" t="n"/>
      <c r="Y425" s="52" t="n"/>
      <c r="Z425" s="55" t="n"/>
      <c r="AA425" s="52" t="n"/>
      <c r="AB425" s="53" t="n"/>
      <c r="AC425" s="53" t="n"/>
      <c r="AD425" s="53" t="n"/>
      <c r="AE425" s="177" t="n"/>
      <c r="AF425" s="113" t="n"/>
      <c r="AG425" s="177" t="n"/>
      <c r="AH425" s="178" t="n"/>
      <c r="AI425" s="178" t="n"/>
      <c r="AJ425" s="178" t="n"/>
      <c r="AK425" s="114" t="n"/>
      <c r="AL425" s="178" t="n"/>
      <c r="AM425" s="114" t="n"/>
      <c r="AN425" s="178" t="n"/>
      <c r="AO425" s="114" t="n"/>
      <c r="AP425" s="178" t="n"/>
      <c r="AQ425" s="114" t="n"/>
      <c r="AR425" s="178" t="n"/>
      <c r="AS425" s="114" t="n"/>
      <c r="AT425" s="178" t="n"/>
      <c r="AU425" s="114" t="n"/>
      <c r="AV425" s="178" t="n"/>
      <c r="AW425" s="114" t="n"/>
      <c r="AX425" s="178" t="n"/>
      <c r="AY425" s="114" t="n"/>
      <c r="AZ425" s="178" t="n"/>
      <c r="BA425" s="114" t="n"/>
      <c r="BB425" s="178" t="n"/>
      <c r="BC425" s="114" t="n"/>
      <c r="BD425" s="178" t="n"/>
      <c r="BE425" s="178" t="n"/>
      <c r="BF425" s="178" t="n"/>
      <c r="BG425" s="59" t="n"/>
      <c r="BH425" s="178" t="n"/>
      <c r="BI425" s="114" t="n"/>
      <c r="BJ425" s="53" t="n"/>
      <c r="BK425" s="178" t="n"/>
      <c r="BL425" s="114" t="n"/>
      <c r="BM425" s="178" t="n"/>
      <c r="BN425" s="114" t="n"/>
      <c r="BO425" s="178" t="n"/>
      <c r="BP425" s="178" t="n"/>
      <c r="BQ425" s="178" t="n"/>
      <c r="BR425" s="178" t="n"/>
      <c r="BS425" s="178" t="n"/>
      <c r="BT425" s="178" t="n"/>
      <c r="BU425" s="178" t="n"/>
      <c r="BV425" s="178" t="n"/>
      <c r="BW425" s="178" t="n"/>
      <c r="BX425" s="178" t="n"/>
      <c r="BY425" s="178" t="n"/>
      <c r="BZ425" s="178" t="n"/>
      <c r="CA425" s="178" t="n"/>
      <c r="CB425" s="178" t="n"/>
      <c r="CC425" s="178" t="n"/>
      <c r="CD425" s="178" t="n"/>
      <c r="CE425" s="178" t="n"/>
      <c r="CF425" s="178" t="n"/>
      <c r="CG425" s="178" t="n"/>
      <c r="CH425" s="178" t="n"/>
      <c r="CI425" s="178" t="n"/>
      <c r="CJ425" s="178" t="n"/>
      <c r="CK425" s="53" t="n"/>
      <c r="CL425" s="178" t="n"/>
      <c r="CM425" s="178" t="n"/>
      <c r="CN425" s="60" t="n"/>
      <c r="CO425" s="177" t="n"/>
      <c r="CP425" s="178" t="n"/>
      <c r="CQ425" s="60" t="n"/>
      <c r="CR425" s="177" t="n"/>
      <c r="CS425" s="178" t="n"/>
      <c r="CT425" s="59" t="n"/>
      <c r="CU425" s="178" t="n"/>
      <c r="CV425" s="59" t="n"/>
      <c r="CW425" s="178" t="n"/>
      <c r="CX425" s="59" t="n"/>
      <c r="CY425" s="178" t="n"/>
      <c r="CZ425" s="178" t="n"/>
      <c r="DA425" s="178" t="n"/>
      <c r="DB425" s="53" t="n"/>
      <c r="DC425" s="178" t="n"/>
      <c r="DD425" s="178" t="n"/>
      <c r="DE425" s="178" t="n"/>
      <c r="DF425" s="178" t="n"/>
      <c r="DG425" s="178" t="n"/>
      <c r="DH425" s="178" t="n"/>
      <c r="DI425" s="178" t="n"/>
      <c r="DJ425" s="178" t="n"/>
      <c r="DK425" s="178" t="n"/>
      <c r="DL425" s="178" t="n"/>
      <c r="DM425" s="178" t="n"/>
      <c r="DN425" s="177" t="n"/>
      <c r="DO425" s="177" t="n"/>
      <c r="DP425" s="177" t="n"/>
      <c r="DQ425" s="76">
        <f>IF(AND(DS425,DP425&lt;&gt;""),
CONCATENATE(DT425,DU425,DV425,DW425,DX425,DY425,DZ425,EA425,EB425,EC425,ED425,EE425,EF425,EG425,EH425,EI425,EJ425,EK425,EL425,EM425,EN425,EO425,EP425,EQ425,ES425,ET425,EU425,EV425,EW425,EX425,EY425,EZ425,FA425,FC425,FD425,FF425,FG425,FI425,FJ425,FL425,FM425,FO425,FP425,FR425,FS425,FU425,FV425,FX425,FY425,GA425,GB425,GD425,GE425,GF425,GH425,GI425,GJ425,GL425,GM425,GN425,GP425,GQ425,GS425,GT425,GU425,GV425,GW425,GX425,GY425,GZ425,HA425,HB425,HC425,HD425,HE425,HF425,HG425,HH425,HI425,HJ425,HK425,HL425,HM425,HN425,HO425,HQ425,HR425,HS425,HT425,HU425,HV425,HW425,HX425,HY425,IA425,IB425,IC425,ID425,IF425,IG425,IH425,II425,IK425,IL425,IM425,IN425,IO425,IP425,IQ425,IR425,IS425,IT425,IU425,IV425,IW425,IX425,IY425,IZ425),
""
)</f>
        <v/>
      </c>
      <c r="DR425" s="53" t="n"/>
      <c r="DS425" s="46">
        <f>CONCATENATE(D425,$E425,$F425,$G425,H425,$I425,$J425,K425,$L425,$M425,N425,$O425,$P425,$Q425,$R425,$S425,T425,$U425,$V425,$W425,$X425,$Y425,$Z425,$AA425,AB425,AC425,AD425,$AE425,$AF425,$AG425,AH425,AI425,AJ425,AK425,AL425,AM425,AN425,AO425,AP425,AQ425,AR425,AS425,AT425,AU425,AV425,AW425,AX425,AY425,AZ425,BA425,BB425,BC425,BD425,BE425,BF425,BG425,BH425,BI425,BJ425,BK425,BL425,BM425,BN425,BO425,BP425,BQ425,BR425,BS425,BT425,BU425,BV425,BW425,BX425,BY425,BZ425,CA425,CB425,CC425,CD425,CE425,CF425,CG425,CH425,CI425,CJ425,CK425,CL425,CM425,$CN425,$CO425,CP425,$CQ425,$CR425,CS425,CT425,CU425,CV425,CW425,CX425,CY425,CZ425,DA425,DB425,DC425,DD425,DE425,DF425,DG425,DH425,DI425,DJ425,DK425,DL425,DM425,$DN425,$DO425,$DP425,DR425)&lt;&gt;""</f>
        <v/>
      </c>
      <c r="DT425" s="46">
        <f>IF(AND($DS425,$E$4&lt;&gt;""),
IF(LEFT($E$4,2) = "1.",
IF(D425&lt;&gt;"","El CUNE sólo se envía en operaciones de novedad o ajuste. ",""),
IF(D425="","Debes escribir un CUNE válido para realizar operaciones de novedad o ajuste. ","")),
""
)</f>
        <v/>
      </c>
      <c r="DU425" s="46">
        <f>IF($DS425,
IF(E425="","Debes seleccionar el tipo de documento del empleado. ",
IF(_xlfn.IFNA(VLOOKUP(E425,TIPO_DE_DOCUMENTO,1,FALSE),-1)=-1,"El tipo de documento no es válido (por favor seleccionarlo de la lista). ","")
)
)</f>
        <v/>
      </c>
      <c r="DV425" s="46">
        <f>IF($DS425,
IF(F425="","Debes escribir el número de documento del empleado. ","")
)</f>
        <v/>
      </c>
      <c r="DW425" s="46">
        <f>IF($DS425,
IF(G425="","Debes escribir el primer nombre del empleado. ","")
)</f>
        <v/>
      </c>
      <c r="DY425" s="46">
        <f>IF($DS425,
IF(I425="","Debes escribir el primer apellido del empleado. ","")
)</f>
        <v/>
      </c>
      <c r="DZ425" s="46">
        <f>IF($DS425,
IF(J425="","Debes escribir el segundo apellido del empleado. ","")
)</f>
        <v/>
      </c>
      <c r="EB425" s="46">
        <f>IF($DS425,
IF(L425="","Debes escribir la fecha de ingreso del empleado. ",
IF(ISERR(DATE(YEAR(L425),MONTH(L425),DAY(L425))), "El valor ingresado en fecha de ingreso no tiene un formato válido. ","")
)
)</f>
        <v/>
      </c>
      <c r="EC425" s="46">
        <f>IF($DS425,
IF(M425="","Debes escribir el tiempo laborado. ",
IF( IFERROR(INT(M425),1.1) &lt;&gt; IFERROR(_xlfn.NUMBERVALUE(M425),1), "El valor de los días trabajados debe ser un número entero. ", "")
)
)</f>
        <v/>
      </c>
      <c r="ED425" s="46">
        <f>IF($DS425,
IF( AND(N425&lt;&gt;"", ISERR(DATE(YEAR(N425),MONTH(N425),DAY(N425))) ), "El valor ingresado en fecha de ingreso no tiene un formato válido. ",
IF( AND(N425&lt;&gt;"", $E$6&lt;&gt;"", DATE(YEAR(N425), MONTH(N425), 1) &lt;&gt; IFERROR(DATE(MID($E$6, 1, 4), MID($E$6, 6, 2),1), "1/1/1900") ), "La fecha de retiro debe estar dentro del período liquidado. ", "")
)
)</f>
        <v/>
      </c>
      <c r="EE425" s="46">
        <f>IF($DS425,
IF(O425="","Debes seleccionar el tipo de trabajador. ",
IF(_xlfn.IFNA(VLOOKUP(O425,TIPO_DE_TRABAJADOR,1,FALSE),-1)=-1,"El tipo de trabajador no es válido (por favor seleccionarlo de la lista). ","")
)
)</f>
        <v/>
      </c>
      <c r="EF425" s="46">
        <f>IF($DS425,
IF(P425="","Debes seleccionar si es un trabajador dependiente pensionado por vejez. ",
IF(_xlfn.IFNA(VLOOKUP(P425,SUBTIPO_DE_TRABAJADOR,1,FALSE),-1)=-1,"El tipo de trabajador dependiente pensionado por vejez no es válido (por favor seleccionarlo de la lista). ","")
)
)</f>
        <v/>
      </c>
      <c r="EG425" s="46">
        <f>IF($DS425,
IF(Q425="","Debes seleccionar el tipo de contrato del trabajador. ",
IF(_xlfn.IFNA(VLOOKUP(Q425,TIPO_DE_CONTRATO,1,FALSE),-1)=-1,"El tipo de contrato del trabajador no es válido (por favor seleccionarlo de la lista). ","")
)
)</f>
        <v/>
      </c>
      <c r="EH425" s="46">
        <f>IF($DS425,
IF(R425="","Debes seleccionar si es un salario integral. ",
IF(_xlfn.IFNA(VLOOKUP(R425,SI_NO,1,FALSE),-1)=-1,"Valor no válido para salario integral (por favor seleccionarlo de la lista). ","")
)
)</f>
        <v/>
      </c>
      <c r="EI425" s="46">
        <f>IF($DS425,
IF(S425="","Debes seleccionar si el trabajador realiza actividades de riesgo. ",
IF(_xlfn.IFNA(VLOOKUP(S425,SI_NO,1,FALSE),-1)=-1,"Valor no válido para actividad de alto riesgo (por favor seleccionarlo de la lista). ","")
)
)</f>
        <v/>
      </c>
      <c r="EK425" s="46">
        <f>IF($DS425,
IF(U425="","Debes escribir el código del municipio de residencia del trabajador. ",
IF(_xlfn.IFNA(VLOOKUP(U425,MUNICIPIO,1,FALSE),-1)=-1,"El municipio de residencia del trabajador es inválido (por favor seleccionarlo de la lista). ","")
)
)</f>
        <v/>
      </c>
      <c r="EL425" s="46">
        <f>IF($DS425,
IF(V425="","Debes escribir el la dirección de residendia del trabajador. ","")
)</f>
        <v/>
      </c>
      <c r="EM425" s="46">
        <f>IF($DS425,
IF(W425="","Debes escribir la fecha de inicio de la liquidación. ",
IF(ISERR(DATE(YEAR(W425),MONTH(W425),DAY(W425))),"El valor ingresado en fecha de inicio de liquidación no tiene un formato válido. ",
IF( AND($E$6&lt;&gt;"", DATE(YEAR(W425), MONTH(W425), 1) &lt;&gt; IFERROR(DATE(MID($E$6, 1, 4), MID($E$6, 6, 2),1), "1/1/1900") ), "La fecha de inicio de la liquidación debe estar dentro del período liquidado. ", "")
)
)
)</f>
        <v/>
      </c>
      <c r="EN425" s="46">
        <f>IF($DS425,
IF(X425="","Debes escribir la fecha de fin de la liquidación. ",
IF(ISERR(DATE(YEAR(X425),MONTH(X425),DAY(X425))),"El valor ingresado en fecha de fin de liquidación no tiene un formato válido. ",
IF( AND($E$6&lt;&gt;"", DATE(YEAR(X425), MONTH(X425), 1) &lt;&gt; IFERROR(DATE(MID($E$6, 1, 4), MID($E$6, 6, 2),1), "1/1/1900") ), "La fecha de fin de la liquidación debe estar dentro del período liquidado. ", "")
)
)
)</f>
        <v/>
      </c>
      <c r="EO425" s="46">
        <f>IF($DS425,
IF(Y425="","Debes escribir la frecuencia de pago del trabajador. ",
IF(_xlfn.IFNA(VLOOKUP(Y425,PERÍODO_DE_NÓMINA,1,FALSE),-1)=-1,"La frecuencia de pago es inválida (por favor seleccionarlo de la lista). ","")
)
)</f>
        <v/>
      </c>
      <c r="EP425" s="46">
        <f>IF($DS425,
IF(Z425="","Debes escribir la fecha de pago. ",
IF(ISERR(DATE(YEAR(Z425),MONTH(Z425),DAY(Z425))), "El valor ingresado en fecha de pago no tiene un formato válido. ","")
)
)</f>
        <v/>
      </c>
      <c r="EQ425" s="46">
        <f>IF($DS425,
IF(AA425="","Debes escribir el medio de pago. ",
IF(_xlfn.IFNA(VLOOKUP(AA425,MEDIOS_DE_PAGO,1,FALSE),-1)=-1,"El medio de pago es inválido (por favor seleccionarlo de la lista). ","")
)
)</f>
        <v/>
      </c>
      <c r="ER425" s="46">
        <f>OR(AA425='Tablas '!$T$4,AA425='Tablas '!$T$7,AA425='Tablas '!$T$8,AA425='Tablas '!$T$11)</f>
        <v/>
      </c>
      <c r="ES425" s="46">
        <f>IF(AND($DS425,ER425),
IF(AB425="","Debes escribir la entidad bancaria. ",""),
""
)</f>
        <v/>
      </c>
      <c r="ET425" s="46">
        <f>IF(AND($DS425,ER425),
IF(AC425="","Debes escribir el tipo de cuenta bancaria. ",
IF(_xlfn.IFNA(VLOOKUP(AC425,TIPO_DE_CUENTA,1,FALSE),-1)=-1,"El tipo de cuenta bancaria es inválida (por favor seleccionarlo de la lista). ","")
),
""
)</f>
        <v/>
      </c>
      <c r="EU425" s="46">
        <f>IF(AND($DS425,ER425),
IF(AD425="","Debes escribir el número de cuenta bancaria. ",""),
""
)</f>
        <v/>
      </c>
      <c r="EV425" s="46">
        <f>IF($DS425,
IF(AE425="","Debes escribir el valor del sueldo básico. ",
IF( ISERR(_xlfn.NUMBERVALUE(AE425)), "El valor del sueldo básico debe ser un número válido. ", "")
)
)</f>
        <v/>
      </c>
      <c r="EW425" s="46">
        <f>IF($DS425,
IF(AF425="","Debes escribir el número de días trabajados. ",
IF( IFERROR(INT(AF425),1.1) &lt;&gt; IFERROR(_xlfn.NUMBERVALUE(AF425),1), "La cantidad de días trabajados debe ser un número entero. ", "")
)
)</f>
        <v/>
      </c>
      <c r="EX425" s="46">
        <f>IF($DS425,
IF(AG425="","Debes escribir el valor del sueldo trabajado. ",
IF( ISERR(_xlfn.NUMBERVALUE(AG425)), "El valor del sueldo trabajado debe ser un número válido. ", "")
)
)</f>
        <v/>
      </c>
      <c r="EY425" s="46">
        <f>IF($DS425,
IF( AND(AH425&lt;&gt;"", ISERR(_xlfn.NUMBERVALUE(AH425))), "El valor del auxilio de transporte debe ser un número válido. ", "")
)</f>
        <v/>
      </c>
      <c r="EZ425" s="46">
        <f>IF($DS425,
IF( AND(AI425&lt;&gt;"", ISERR(_xlfn.NUMBERVALUE(AI425))), "El valor de viáticos salariales debe ser un número válido. ", "")
)</f>
        <v/>
      </c>
      <c r="FA425" s="46">
        <f>IF($DS425,
IF( AND(AJ425&lt;&gt;"", ISERR(_xlfn.NUMBERVALUE(AJ425))), "El valor de viáticos NO salariales debe ser un número válido. ", "")
)</f>
        <v/>
      </c>
      <c r="FB425" s="46">
        <f>CONCATENATE(AK425,AL425)&lt;&gt;""</f>
        <v/>
      </c>
      <c r="FC425" s="46">
        <f>IF(AND($DS425,FB425),
IF(AK425="","Debes escribir el número de horas extras diurnas. ",
IF( IFERROR(INT(AK425),1.1) &lt;&gt; IFERROR(_xlfn.NUMBERVALUE(AK425),1), "La cantidad de horas extras diurnas debe ser un número entero. ", "")
),
""
)</f>
        <v/>
      </c>
      <c r="FD425" s="46">
        <f>IF(AND($DS425,FB425),
IF(AL425="","Debes escribir el valor de las horas extras diurnas. ",
IF( ISERR(_xlfn.NUMBERVALUE(AL425)), "El valor de las horas extras duirnas debe ser un número válido. ", "")
),
""
)</f>
        <v/>
      </c>
      <c r="FE425" s="46">
        <f>CONCATENATE(AM425,AN425)&lt;&gt;""</f>
        <v/>
      </c>
      <c r="FF425" s="46">
        <f>IF(AND($DS425,FE425),
IF(AM425="","Debes escribir el número de horas extras nocturnas. ",
IF( IFERROR(INT(AM425),1.1) &lt;&gt; IFERROR(_xlfn.NUMBERVALUE(AM425),1), "La cantidad de horas extras nocturnas debe ser un número entero. ", "")
),
""
)</f>
        <v/>
      </c>
      <c r="FG425" s="46">
        <f>IF(AND($DS425,FE425),
IF(AN425="","Debes escribir el valor de las horas extras nocturnas. ",
IF( ISERR(_xlfn.NUMBERVALUE(AN425)), "El valor de las horas extras nocturnas debe ser un número válido. ", "")
),
""
)</f>
        <v/>
      </c>
      <c r="FH425" s="46">
        <f>CONCATENATE(AO425,AP425)&lt;&gt;""</f>
        <v/>
      </c>
      <c r="FI425" s="46">
        <f>IF(AND($DS425,FH425),
IF(AO425="","Debes escribir el número de horas extras diurnas dominicales y festivas. ",
IF( IFERROR(INT(AO425),1.1) &lt;&gt; IFERROR(_xlfn.NUMBERVALUE(AO425),1), "La cantidad de horas extras diurnas dominicales y festivas debe ser un número entero. ", "")
),
""
)</f>
        <v/>
      </c>
      <c r="FJ425" s="46">
        <f>IF(AND($DS425,FH425),
IF(AP425="","Debes escribir el valor de las horas extras diurnas dominicales y festivas. ",
IF( ISERR(_xlfn.NUMBERVALUE(AP425)), "El valor de las horas extras diurnas dominicales y festivas debe ser un número válido. ", "")
),
""
)</f>
        <v/>
      </c>
      <c r="FK425" s="46">
        <f>CONCATENATE(AQ425,AR425)&lt;&gt;""</f>
        <v/>
      </c>
      <c r="FL425" s="46">
        <f>IF(AND($DS425,FK425),
IF(AQ425="","Debes escribir el número de horas extras nocturnas dominicales y festivas. ",
IF( IFERROR(INT(AQ425),1.1) &lt;&gt; IFERROR(_xlfn.NUMBERVALUE(AQ425),1), "La cantidad de horas extras nocturnas dominicales y festivas debe ser un número entero. ", "")
),
""
)</f>
        <v/>
      </c>
      <c r="FM425" s="46">
        <f>IF(AND($DS425,FK425),
IF(AR425="","Debes escribir el valor de las horas extras nocturnas dominicales y festivas. ",
IF( ISERR(_xlfn.NUMBERVALUE(AR425)), "El valor de las horas extras nocturnas dominicales y festivas debe ser un número válido. ", "")
),
""
)</f>
        <v/>
      </c>
      <c r="FN425" s="46">
        <f>CONCATENATE(AS425,AT425)&lt;&gt;""</f>
        <v/>
      </c>
      <c r="FO425" s="46">
        <f>IF(AND($DS425,FN425),
IF(AS425="","Debes escribir el número de horas recargo nocturno. ",
IF( IFERROR(INT(AS425),1.1) &lt;&gt; IFERROR(_xlfn.NUMBERVALUE(AS425),1), "La cantidad de horas recargo nocturno debe ser un número entero. ", "")
),
""
)</f>
        <v/>
      </c>
      <c r="FP425" s="46">
        <f>IF(AND($DS425,FN425),
IF(AT425="","Debes escribir el valor de las horas recargo nocturno. ",
IF( ISERR(_xlfn.NUMBERVALUE(AT425)), "El valor de las horas recargo nocturno debe ser un número válido. ", "")
),
""
)</f>
        <v/>
      </c>
      <c r="FQ425" s="46">
        <f>CONCATENATE(AU425,AV425)&lt;&gt;""</f>
        <v/>
      </c>
      <c r="FR425" s="46">
        <f>IF(AND($DS425,FQ425),
IF(AU425="","Debes escribir el número de horas recargo diurno dominical y festivo. ",
IF( IFERROR(INT(AU425),1.1) &lt;&gt; IFERROR(_xlfn.NUMBERVALUE(AU425),1), "La cantidad de horas recargo diurno dominical y festivo debe ser un número entero. ", "")
),
""
)</f>
        <v/>
      </c>
      <c r="FS425" s="46">
        <f>IF(AND($DS425,FQ425),
IF(AV425="","Debes escribir el valor de las horas recargo diurno dominical y festivo. ",
IF( ISERR(_xlfn.NUMBERVALUE(AV425)), "El valor de las horas recargo diurno dominical y festivo debe ser un número válido. ", "")
),
""
)</f>
        <v/>
      </c>
      <c r="FT425" s="46">
        <f>CONCATENATE(AW425,AX425)&lt;&gt;""</f>
        <v/>
      </c>
      <c r="FU425" s="46">
        <f>IF(AND($DS425,FT425),
IF(AW425="","Debes escribir el número de horas recargo nocturno dominical y festivo. ",
IF( IFERROR(INT(AW425),1.1) &lt;&gt; IFERROR(_xlfn.NUMBERVALUE(AW425),1), "La cantidad de horas recargo nocturno dominical y festivo debe ser un número entero. ", "")
),
""
)</f>
        <v/>
      </c>
      <c r="FV425" s="46">
        <f>IF(AND($DS425,FT425),
IF(AX425="","Debes escribir el valor de las horas recargo nocturno dominical y festivo. ",
IF( ISERR(_xlfn.NUMBERVALUE(AX425)), "El valor de las horas recargo nocturno dominical y festivo debe ser un número válido. ", "")
),
""
)</f>
        <v/>
      </c>
      <c r="FW425" s="46">
        <f>CONCATENATE(AY425,AZ425)&lt;&gt;""</f>
        <v/>
      </c>
      <c r="FX425" s="46">
        <f>IF(AND($DS425,FW425),
IF(AY425="","Debes escribir el número de días de vacaciones comunes. ",
IF( IFERROR(INT(AY425),1.1) &lt;&gt; IFERROR(_xlfn.NUMBERVALUE(AY425),1), "La cantidad de días de vacaciones comunes debe ser un número entero. ", "")
),
""
)</f>
        <v/>
      </c>
      <c r="FY425" s="46">
        <f>IF(AND($DS425,FW425),
IF(AZ425="","Debes escribir el valor de las vacaciones comunes. ",
IF( ISERR(_xlfn.NUMBERVALUE(AZ425)), "El valor de las vacaciones comunes debe ser un número válido. ", "")
),
""
)</f>
        <v/>
      </c>
      <c r="FZ425" s="46">
        <f>CONCATENATE(BA425,BB425)&lt;&gt;""</f>
        <v/>
      </c>
      <c r="GA425" s="46">
        <f>IF(AND($DS425,FZ425),
IF(BA425="","Debes escribir el número de días de vacaciones compensadas. ",
IF( IFERROR(INT(BA425),1.1) &lt;&gt; IFERROR(_xlfn.NUMBERVALUE(BA425),1), "La cantidad de días de vacaciones compensadas debe ser un número entero. ", "")
),
""
)</f>
        <v/>
      </c>
      <c r="GB425" s="46">
        <f>IF(AND($DS425,FZ425),
IF(BB425="","Debes escribir el valor de las vacaciones compensadas. ",
IF( ISERR(_xlfn.NUMBERVALUE(BB425)), "El valor de las vacaciones compensadas debe ser un número válido. ", "")
),
""
)</f>
        <v/>
      </c>
      <c r="GC425" s="46">
        <f>CONCATENATE(BC425,BD425)&lt;&gt;""</f>
        <v/>
      </c>
      <c r="GD425" s="46">
        <f>IF(AND($DS425,GC425),
IF(BC425="","Debes escribir el número de días de prima salarial. ",
IF( IFERROR(INT(BC425),1.1) &lt;&gt; IFERROR(_xlfn.NUMBERVALUE(BC425),1), "La cantidad de días de prima salarial debe ser un número entero. ", "")
),
""
)</f>
        <v/>
      </c>
      <c r="GE425" s="46">
        <f>IF(AND($DS425,GC425),
IF(BD425="","Debes escribir el valor de los días de prima salarial. ",
IF( ISERR(_xlfn.NUMBERVALUE(BD425)), "El valor de los días de prima salarial debe ser un número válido. ", "")
),
""
)</f>
        <v/>
      </c>
      <c r="GF425" s="46">
        <f>IF($DS425,
IF( AND(BE425&lt;&gt;"", ISERR(_xlfn.NUMBERVALUE(BE425))), "El valor de la prima NO saliarial debe ser un número válido. ", "")
)</f>
        <v/>
      </c>
      <c r="GG425" s="46">
        <f>CONCATENATE(BF425,BG425,BH425)&lt;&gt;""</f>
        <v/>
      </c>
      <c r="GH425" s="46">
        <f>IF(AND($DS425,GG425),
IF(BF425="","Debes escribir el valor de las cesantías. ",
IF( ISERR(_xlfn.NUMBERVALUE(BF425)), "El valor de las cesantías debe ser un número válido. ", "")
),
""
)</f>
        <v/>
      </c>
      <c r="GI425" s="46">
        <f>IF(AND($DS425,GG425),
IF(BG425="","Debes escribir el % de cesantías. ",
IF( ISERR(_xlfn.NUMBERVALUE(BG425)), "El % de cesantías debe ser un número válido. ", "")
),
""
)</f>
        <v/>
      </c>
      <c r="GJ425" s="46">
        <f>IF(AND($DS425,GG425),
IF(BH425="","Debes escribir el valor de intereses de cesantías. ",
IF( ISERR(_xlfn.NUMBERVALUE(BH425)), "El valor de intereses de cesantías debe ser un número válido. ", "")
),
""
)</f>
        <v/>
      </c>
      <c r="GK425" s="46">
        <f>CONCATENATE(BI425,BJ425,BK425)&lt;&gt;""</f>
        <v/>
      </c>
      <c r="GL425" s="46">
        <f>IF(AND($DS425,GK425),
IF(BI425="","Debes escribir el número de días de incapacidad. ",
IF( IFERROR(INT(BI425),1.1) &lt;&gt; IFERROR(_xlfn.NUMBERVALUE(BI425),1), "La cantidad de días de incapacidad debe ser un número entero. ", "")
),
""
)</f>
        <v/>
      </c>
      <c r="GM425" s="46">
        <f>IF(AND($DS425,GK425),
IF(BJ425="","Debes escribir el tipo de incapacidad. ",
IF(_xlfn.IFNA(VLOOKUP(BJ425,TIPO_DE_INCAPACIDAD,1,FALSE),-1)=-1,"El tipo de incapacidad es inválida (por favor seleccionarlo de la lista). ","")
),
""
)</f>
        <v/>
      </c>
      <c r="GN425" s="46">
        <f>IF(AND($DS425,GK425),
IF(BK425="","Debes escribir el valor de la incapacidad. ",
IF( ISERR(_xlfn.NUMBERVALUE(BK425)), "El valor de la incapacidad debe ser un número válido. ", "")
),
""
)</f>
        <v/>
      </c>
      <c r="GO425" s="46">
        <f>CONCATENATE(BL425,BM425)&lt;&gt;""</f>
        <v/>
      </c>
      <c r="GP425" s="46">
        <f>IF(AND($DS425,GO425),
IF(BL425="","Debes escribir el número de días de licencia de maternidad o paternidad. ",
IF( IFERROR(INT(BL425),1.1) &lt;&gt; IFERROR(_xlfn.NUMBERVALUE(BL425),1), "La cantidad de días de licencia de maternidad o paternidad debe ser un número entero. ", "")
),
""
)</f>
        <v/>
      </c>
      <c r="GQ425" s="46">
        <f>IF(AND($DS425,GO425),
IF(BM425="","Debes escribir el valor de la licencia de maternidad o paternidad. ",
IF( ISERR(_xlfn.NUMBERVALUE(BM425)), "El valor de la licencia de maternidad o paternidad debe ser un número válido. ", "")
),
""
)</f>
        <v/>
      </c>
      <c r="GR425" s="46">
        <f>CONCATENATE(BN425,BO425)&lt;&gt;""</f>
        <v/>
      </c>
      <c r="GS425" s="46">
        <f>IF(AND($DS425,GR425),
IF(BN425="","Debes escribir el número de días de licencia remunerada. ",
IF( IFERROR(INT(BN425),1.1) &lt;&gt; IFERROR(_xlfn.NUMBERVALUE(BN425),1), "La cantidad de días de licencia remunerada debe ser un número entero. ", "")
),
""
)</f>
        <v/>
      </c>
      <c r="GT425" s="46">
        <f>IF(AND($DS425,GR425),
IF(BO425="","Debes escribir el valor de la licencia remunerada. ",
IF( ISERR(_xlfn.NUMBERVALUE(BO425)), "El valor de la licencia remunerada debe ser un número válido. ", "")
),
""
)</f>
        <v/>
      </c>
      <c r="GU425" s="46">
        <f>IF($DS425,
IF( AND(BP425&lt;&gt;"", ISERR(_xlfn.NUMBERVALUE(BP425))), "El valor de la licencia NO remunerada debe ser un número válido. ", "")
)</f>
        <v/>
      </c>
      <c r="GV425" s="46">
        <f>IF($DS425,
IF( AND(BQ425&lt;&gt;"", ISERR(_xlfn.NUMBERVALUE(BQ425))), "El valor de auxilios salariales debe ser un número válido. ", "")
)</f>
        <v/>
      </c>
      <c r="GW425" s="46">
        <f>IF($DS425,
IF( AND(BR425&lt;&gt;"", ISERR(_xlfn.NUMBERVALUE(BR425))), "El valor de auxilios NO salariales debe ser un número válido. ", "")
)</f>
        <v/>
      </c>
      <c r="GX425" s="46">
        <f>IF($DS425,
IF( AND(BS425&lt;&gt;"", ISERR(_xlfn.NUMBERVALUE(BS425))), "El valor de bonos salariales debe ser un número válido. ", "")
)</f>
        <v/>
      </c>
      <c r="GY425" s="46">
        <f>IF($DS425,
IF( AND(BT425&lt;&gt;"", ISERR(_xlfn.NUMBERVALUE(BT425))), "El valor de bonos NO salariales debe ser un número válido. ", "")
)</f>
        <v/>
      </c>
      <c r="GZ425" s="46">
        <f>IF($DS425,
IF( AND(BU425&lt;&gt;"", ISERR(_xlfn.NUMBERVALUE(BU425))), "El valor de bonos salariales de alimentación debe ser un número válido. ", "")
)</f>
        <v/>
      </c>
      <c r="HA425" s="46">
        <f>IF($DS425,
IF( AND(BV425&lt;&gt;"", ISERR(_xlfn.NUMBERVALUE(BV425))), "El valor de bonos NO salariales de alimentación debe ser un número válido. ", "")
)</f>
        <v/>
      </c>
      <c r="HB425" s="46">
        <f>IF($DS425,
IF( AND(BW425&lt;&gt;"", ISERR(_xlfn.NUMBERVALUE(BW425))), "El valor de bonificaciones salariales debe ser un número válido. ", "")
)</f>
        <v/>
      </c>
      <c r="HC425" s="46">
        <f>IF($DS425,
IF( AND(BX425&lt;&gt;"", ISERR(_xlfn.NUMBERVALUE(BX425))), "El valor de bonificaciones NO salariales debe ser un número válido. ", "")
)</f>
        <v/>
      </c>
      <c r="HD425" s="46">
        <f>IF($DS425,
IF( AND(BY425&lt;&gt;"", ISERR(_xlfn.NUMBERVALUE(BY425))), "El valor de compensaciones ordinarias debe ser un número válido. ", "")
)</f>
        <v/>
      </c>
      <c r="HE425" s="46">
        <f>IF($DS425,
IF( AND(BZ425&lt;&gt;"", ISERR(_xlfn.NUMBERVALUE(BZ425))), "El valor de compensaciones extraordinarias debe ser un número válido. ", "")
)</f>
        <v/>
      </c>
      <c r="HF425" s="46">
        <f>IF($DS425,
IF( AND(CA425&lt;&gt;"", ISERR(_xlfn.NUMBERVALUE(CA425))), "El valor de comisiones debe ser un número válido. ", "")
)</f>
        <v/>
      </c>
      <c r="HG425" s="46">
        <f>IF($DS425,
IF( AND(CB425&lt;&gt;"", ISERR(_xlfn.NUMBERVALUE(CB425))), "El valor de ausencia por huega debe ser un número válido. ", "")
)</f>
        <v/>
      </c>
      <c r="HH425" s="46">
        <f>IF($DS425,
IF( AND(CC425&lt;&gt;"", ISERR(_xlfn.NUMBERVALUE(CC425))), "El valor de anticipos debe ser un número válido. ", "")
)</f>
        <v/>
      </c>
      <c r="HI425" s="46">
        <f>IF($DS425,
IF( AND(CD425&lt;&gt;"", ISERR(_xlfn.NUMBERVALUE(CD425))), "El valor de pagos a terceros debe ser un número válido. ", "")
)</f>
        <v/>
      </c>
      <c r="HJ425" s="46">
        <f>IF($DS425,
IF( AND(CE425&lt;&gt;"", ISERR(_xlfn.NUMBERVALUE(CE425))), "El valor de dotación debe ser un número válido. ", "")
)</f>
        <v/>
      </c>
      <c r="HK425" s="46">
        <f>IF($DS425,
IF( AND(CF425&lt;&gt;"", ISERR(_xlfn.NUMBERVALUE(CF425))), "El valor de apoyo sostenibilidad debe ser un número válido. ", "")
)</f>
        <v/>
      </c>
      <c r="HL425" s="46">
        <f>IF($DS425,
IF( AND(CG425&lt;&gt;"", ISERR(_xlfn.NUMBERVALUE(CG425))), "El valor de teletrabajo debe ser un número válido. ", "")
)</f>
        <v/>
      </c>
      <c r="HM425" s="46">
        <f>IF($DS425,
IF( AND(CH425&lt;&gt;"", ISERR(_xlfn.NUMBERVALUE(CH425))), "El valor de bonificación de retiro debe ser un número válido. ", "")
)</f>
        <v/>
      </c>
      <c r="HN425" s="46">
        <f>IF($DS425,
IF( AND(CI425&lt;&gt;"", ISERR(_xlfn.NUMBERVALUE(CI425))), "El valor de indemnización de retiro debe ser un número válido. ", "")
)</f>
        <v/>
      </c>
      <c r="HO425" s="46">
        <f>IF($DS425,
IF( AND(CJ425&lt;&gt;"", ISERR(_xlfn.NUMBERVALUE(CJ425))), "El valor de reintegros debe ser un número válido. ", "")
)</f>
        <v/>
      </c>
      <c r="HP425" s="46">
        <f>CONCATENATE(CK425,CL425,CM425)&lt;&gt;""</f>
        <v/>
      </c>
      <c r="HQ425" s="46">
        <f>IF(AND($DS425,HP425),
IF(CK425="","Debes escribir la descripción de otro concepto no categorizado. ",""),
""
)</f>
        <v/>
      </c>
      <c r="HR425" s="46">
        <f>IF(AND($DS425,HP425),
IF(CONCATENATE(CL425,CM425)="","Debes escribir al menos un valor de concepto no categorizado (salarial o no salarial). ",
IF(ISERR(_xlfn.NUMBERVALUE(CL425)),"El valor salarial concepto no categorizado debe ser un número válido. ","")
),
""
)</f>
        <v/>
      </c>
      <c r="HS425" s="46">
        <f>IF(AND($DS425,HP425),
IF(CONCATENATE(CL425,CM425)="","Debes escribir al menos un valor de concepto no categorizado (salarial o no salarial). ",
IF(ISERR(_xlfn.NUMBERVALUE(CM425)),"El valor NO salarial concepto no categorizado debe ser un número válido. ","")
),
""
)</f>
        <v/>
      </c>
      <c r="HT425" s="46">
        <f>IF($DS425,
IF(CN425="","Debes escribir el porcentaje del aporte a salud. ",
IF( ISERR(_xlfn.NUMBERVALUE(CN425)), "El valor del porcentaje del aporte a salud debe ser un número válido. ", "")
)
)</f>
        <v/>
      </c>
      <c r="HU425" s="46">
        <f>IF($DS425,
IF(CO425="","Debes escribir el valor del aporte a salud. ",
IF( ISERR(_xlfn.NUMBERVALUE(CO425)), "El valor del aporte a salud debe ser un número válido. ", "")
)
)</f>
        <v/>
      </c>
      <c r="HV425" s="46">
        <f>IF($DS425,
IF( AND(CP425&lt;&gt;"", ISERR(_xlfn.NUMBERVALUE(CP425))), "El valor plan complementario debe ser un número válido. ", "")
)</f>
        <v/>
      </c>
      <c r="HW425" s="46">
        <f>IF($DS425,
IF(CQ425="","Debes escribir el porcentaje del aporte a pensión. ",
IF( ISERR(_xlfn.NUMBERVALUE(CQ425)), "El valor del porcentaje del aporte a pensión debe ser un número válido. ", "")
)
)</f>
        <v/>
      </c>
      <c r="HX425" s="46">
        <f>IF($DS425,
IF(CR425="","Debes escribir el valor del aporte a pensión. ",
IF( ISERR(_xlfn.NUMBERVALUE(CR425)), "El valor del aporte a salud debe ser un número válido. ", "")
)
)</f>
        <v/>
      </c>
      <c r="HY425" s="46">
        <f>IF($DS425,
IF( AND(CS425&lt;&gt;"", ISERR(_xlfn.NUMBERVALUE(CS425))), "El valor pensión voluntaria debe ser un número válido. ", "")
)</f>
        <v/>
      </c>
      <c r="HZ425" s="46">
        <f>CONCATENATE(CT425,CU425,CV425,CW425)&lt;&gt;""</f>
        <v/>
      </c>
      <c r="IA425" s="46">
        <f>IF(AND($DS425,HZ425),
IF(CT425="","Debes escribir el % del fondo de seguridad pensional. ",
IF( ISERR(_xlfn.NUMBERVALUE(CT425)), "El % del fondo de seguridad debe ser un número válido. ", "")
),
""
)</f>
        <v/>
      </c>
      <c r="IB425" s="46">
        <f>IF(AND($DS425,HZ425),
IF(CU425="","Debes escribir el valor del aporte al fondo de solidaridad pensional. ",
IF( ISERR(_xlfn.NUMBERVALUE(CU425)), "El valor del aporte al fondo de solidaridad pensional debe ser un número válido. ", "")
),
""
)</f>
        <v/>
      </c>
      <c r="IC425" s="46">
        <f>IF(AND($DS425,HZ425),
IF(CV425="","Debes escribir el % del fondo de subsistencia. ",
IF( ISERR(_xlfn.NUMBERVALUE(CV425)), "El % del fondo de subsistencia debe ser un número válido. ", "")
),
""
)</f>
        <v/>
      </c>
      <c r="ID425" s="46">
        <f>IF(AND($DS425,HZ425),
IF(CW425="","Debes escribir el valor del fondo de subsistencia. ",
IF( ISERR(_xlfn.NUMBERVALUE(CW425)), "El valor del fondo de subsistencia debe ser un número válido. ", "")
),
""
)</f>
        <v/>
      </c>
      <c r="IE425" s="46">
        <f>CONCATENATE(CX425,CY425)&lt;&gt;""</f>
        <v/>
      </c>
      <c r="IF425" s="46">
        <f>IF(AND($DS425,IE425),
IF(CX425="","Debes escribir el % de sindicato. ",
IF( ISERR(_xlfn.NUMBERVALUE(CX425)), "El % de sindicato debe ser un número válido. ", "")
),
""
)</f>
        <v/>
      </c>
      <c r="IG425" s="46">
        <f>IF(AND($DS425,IE425),
IF(CY425="","Debes escribir el valor del sindicato. ",
IF( ISERR(_xlfn.NUMBERVALUE(CY425)), "El valor del sindicato debe ser un número válido. ", "")
),
""
)</f>
        <v/>
      </c>
      <c r="IH425" s="46">
        <f>IF($DS425,
IF( AND(CZ425&lt;&gt;"", ISERR(_xlfn.NUMBERVALUE(CZ425))), "El valor de sanción pública debe ser un número válido. ", "")
)</f>
        <v/>
      </c>
      <c r="II425" s="46">
        <f>IF($DS425,
IF( AND(DA425&lt;&gt;"", ISERR(_xlfn.NUMBERVALUE(DA425))), "El valor de sanción privada debe ser un número válido. ", "")
)</f>
        <v/>
      </c>
      <c r="IJ425" s="46">
        <f>CONCATENATE(DB425,DC425)&lt;&gt;""</f>
        <v/>
      </c>
      <c r="IK425" s="46">
        <f>IF(AND($DS425,IJ425),
IF(DB425="","Debes escribir la descripción de libranza. ",""),
""
)</f>
        <v/>
      </c>
      <c r="IL425" s="46">
        <f>IF(AND($DS425,IJ425),
IF(DC425="","Debes escribir la cuota libranza. ",
IF(ISERR(_xlfn.NUMBERVALUE(DC425)),"El valor de la cuota libranza debe ser un número válido. ","")
),
""
)</f>
        <v/>
      </c>
      <c r="IM425" s="46">
        <f>IF($DS425,
IF( AND(DD425&lt;&gt;"", ISERR(_xlfn.NUMBERVALUE(DD425))), "El valor de pagos a terceros debe ser un número válido. ", "")
)</f>
        <v/>
      </c>
      <c r="IN425" s="46">
        <f>IF($DS425,
IF( AND(DE425&lt;&gt;"", ISERR(_xlfn.NUMBERVALUE(DE425))), "El valor de anticipos debe ser un número válido. ", "")
)</f>
        <v/>
      </c>
      <c r="IO425" s="46">
        <f>IF($DS425,
IF( AND(DF425&lt;&gt;"", ISERR(_xlfn.NUMBERVALUE(DF425))), "El valor de AFC debe ser un número válido. ", "")
)</f>
        <v/>
      </c>
      <c r="IP425" s="46">
        <f>IF($DS425,
IF( AND(DG425&lt;&gt;"", ISERR(_xlfn.NUMBERVALUE(DG425))), "El valor de rete-fuente debe ser un número válido. ", "")
)</f>
        <v/>
      </c>
      <c r="IQ425" s="46">
        <f>IF($DS425,
IF( AND(DH425&lt;&gt;"", ISERR(_xlfn.NUMBERVALUE(DH425))), "El valor de cooperativa de trabajo debe ser un número válido. ", "")
)</f>
        <v/>
      </c>
      <c r="IR425" s="46">
        <f>IF($DS425,
IF( AND(DI425&lt;&gt;"", ISERR(_xlfn.NUMBERVALUE(DI425))), "El valor de embargo fiscal debe ser un número válido. ", "")
)</f>
        <v/>
      </c>
      <c r="IS425" s="46">
        <f>IF($DS425,
IF( AND(DJ425&lt;&gt;"", ISERR(_xlfn.NUMBERVALUE(DJ425))), "El valor de educación debe ser un número válido. ", "")
)</f>
        <v/>
      </c>
      <c r="IT425" s="46">
        <f>IF($DS425,
IF( AND(DK425&lt;&gt;"", ISERR(_xlfn.NUMBERVALUE(DK425))), "El valor de reintegro debe ser un número válido. ", "")
)</f>
        <v/>
      </c>
      <c r="IU425" s="46">
        <f>IF($DS425,
IF( AND(DL425&lt;&gt;"", ISERR(_xlfn.NUMBERVALUE(DL425))), "El valor de deuda debe ser un número válido. ", "")
)</f>
        <v/>
      </c>
      <c r="IV425" s="46">
        <f>IF($DS425,
IF( AND(DM425&lt;&gt;"", ISERR(_xlfn.NUMBERVALUE(DM425))), "El valor de otras deducciones debe ser un número válido. ", "")
)</f>
        <v/>
      </c>
      <c r="IW425" s="46">
        <f>IF($DS425,
IF(DN425="","Debes escribir el valor de los devengos totales. ",
IF( ISERR(_xlfn.NUMBERVALUE(DN425)), "El valor de los devengos totales debe ser un número válido. ", "")
)
)</f>
        <v/>
      </c>
      <c r="IX425" s="46">
        <f>IF($DS425,
IF(DO425="","Debes escribir el valor de las deducciones totales. ",
IF( ISERR(_xlfn.NUMBERVALUE(DO425)), "El valor de las deducciones totales debe ser un número válido. ", "")
)
)</f>
        <v/>
      </c>
      <c r="IY425" s="46">
        <f>IF($DS425,
IF(DP425="","Debes escribir el valor del salario total. ",
IF( ISERR(_xlfn.NUMBERVALUE(DP425)), "El valor del salario total debe ser un número válido. ", "")
)
)</f>
        <v/>
      </c>
    </row>
    <row r="426">
      <c r="B426" s="48" t="n">
        <v>414</v>
      </c>
      <c r="C426" s="61">
        <f>IF(AND(DS426,DP426&lt;&gt;""),
IF(DQ426="","OK","Error"),
""
)</f>
        <v/>
      </c>
      <c r="D426" s="53" t="n"/>
      <c r="E426" s="52" t="n"/>
      <c r="F426" s="112" t="n"/>
      <c r="G426" s="52" t="n"/>
      <c r="H426" s="53" t="n"/>
      <c r="I426" s="52" t="n"/>
      <c r="J426" s="52" t="n"/>
      <c r="K426" s="53" t="n"/>
      <c r="L426" s="55" t="n"/>
      <c r="M426" s="108" t="n"/>
      <c r="N426" s="56" t="n"/>
      <c r="O426" s="52" t="n"/>
      <c r="P426" s="52" t="n"/>
      <c r="Q426" s="52" t="n"/>
      <c r="R426" s="52" t="n"/>
      <c r="S426" s="52" t="n"/>
      <c r="T426" s="53" t="n"/>
      <c r="U426" s="52" t="n"/>
      <c r="V426" s="52" t="n"/>
      <c r="W426" s="55" t="n"/>
      <c r="X426" s="55" t="n"/>
      <c r="Y426" s="52" t="n"/>
      <c r="Z426" s="55" t="n"/>
      <c r="AA426" s="52" t="n"/>
      <c r="AB426" s="53" t="n"/>
      <c r="AC426" s="53" t="n"/>
      <c r="AD426" s="53" t="n"/>
      <c r="AE426" s="177" t="n"/>
      <c r="AF426" s="113" t="n"/>
      <c r="AG426" s="177" t="n"/>
      <c r="AH426" s="178" t="n"/>
      <c r="AI426" s="178" t="n"/>
      <c r="AJ426" s="178" t="n"/>
      <c r="AK426" s="114" t="n"/>
      <c r="AL426" s="178" t="n"/>
      <c r="AM426" s="114" t="n"/>
      <c r="AN426" s="178" t="n"/>
      <c r="AO426" s="114" t="n"/>
      <c r="AP426" s="178" t="n"/>
      <c r="AQ426" s="114" t="n"/>
      <c r="AR426" s="178" t="n"/>
      <c r="AS426" s="114" t="n"/>
      <c r="AT426" s="178" t="n"/>
      <c r="AU426" s="114" t="n"/>
      <c r="AV426" s="178" t="n"/>
      <c r="AW426" s="114" t="n"/>
      <c r="AX426" s="178" t="n"/>
      <c r="AY426" s="114" t="n"/>
      <c r="AZ426" s="178" t="n"/>
      <c r="BA426" s="114" t="n"/>
      <c r="BB426" s="178" t="n"/>
      <c r="BC426" s="114" t="n"/>
      <c r="BD426" s="178" t="n"/>
      <c r="BE426" s="178" t="n"/>
      <c r="BF426" s="178" t="n"/>
      <c r="BG426" s="59" t="n"/>
      <c r="BH426" s="178" t="n"/>
      <c r="BI426" s="114" t="n"/>
      <c r="BJ426" s="53" t="n"/>
      <c r="BK426" s="178" t="n"/>
      <c r="BL426" s="114" t="n"/>
      <c r="BM426" s="178" t="n"/>
      <c r="BN426" s="114" t="n"/>
      <c r="BO426" s="178" t="n"/>
      <c r="BP426" s="178" t="n"/>
      <c r="BQ426" s="178" t="n"/>
      <c r="BR426" s="178" t="n"/>
      <c r="BS426" s="178" t="n"/>
      <c r="BT426" s="178" t="n"/>
      <c r="BU426" s="178" t="n"/>
      <c r="BV426" s="178" t="n"/>
      <c r="BW426" s="178" t="n"/>
      <c r="BX426" s="178" t="n"/>
      <c r="BY426" s="178" t="n"/>
      <c r="BZ426" s="178" t="n"/>
      <c r="CA426" s="178" t="n"/>
      <c r="CB426" s="178" t="n"/>
      <c r="CC426" s="178" t="n"/>
      <c r="CD426" s="178" t="n"/>
      <c r="CE426" s="178" t="n"/>
      <c r="CF426" s="178" t="n"/>
      <c r="CG426" s="178" t="n"/>
      <c r="CH426" s="178" t="n"/>
      <c r="CI426" s="178" t="n"/>
      <c r="CJ426" s="178" t="n"/>
      <c r="CK426" s="53" t="n"/>
      <c r="CL426" s="178" t="n"/>
      <c r="CM426" s="178" t="n"/>
      <c r="CN426" s="60" t="n"/>
      <c r="CO426" s="177" t="n"/>
      <c r="CP426" s="178" t="n"/>
      <c r="CQ426" s="60" t="n"/>
      <c r="CR426" s="177" t="n"/>
      <c r="CS426" s="178" t="n"/>
      <c r="CT426" s="59" t="n"/>
      <c r="CU426" s="178" t="n"/>
      <c r="CV426" s="59" t="n"/>
      <c r="CW426" s="178" t="n"/>
      <c r="CX426" s="59" t="n"/>
      <c r="CY426" s="178" t="n"/>
      <c r="CZ426" s="178" t="n"/>
      <c r="DA426" s="178" t="n"/>
      <c r="DB426" s="53" t="n"/>
      <c r="DC426" s="178" t="n"/>
      <c r="DD426" s="178" t="n"/>
      <c r="DE426" s="178" t="n"/>
      <c r="DF426" s="178" t="n"/>
      <c r="DG426" s="178" t="n"/>
      <c r="DH426" s="178" t="n"/>
      <c r="DI426" s="178" t="n"/>
      <c r="DJ426" s="178" t="n"/>
      <c r="DK426" s="178" t="n"/>
      <c r="DL426" s="178" t="n"/>
      <c r="DM426" s="178" t="n"/>
      <c r="DN426" s="177" t="n"/>
      <c r="DO426" s="177" t="n"/>
      <c r="DP426" s="177" t="n"/>
      <c r="DQ426" s="76">
        <f>IF(AND(DS426,DP426&lt;&gt;""),
CONCATENATE(DT426,DU426,DV426,DW426,DX426,DY426,DZ426,EA426,EB426,EC426,ED426,EE426,EF426,EG426,EH426,EI426,EJ426,EK426,EL426,EM426,EN426,EO426,EP426,EQ426,ES426,ET426,EU426,EV426,EW426,EX426,EY426,EZ426,FA426,FC426,FD426,FF426,FG426,FI426,FJ426,FL426,FM426,FO426,FP426,FR426,FS426,FU426,FV426,FX426,FY426,GA426,GB426,GD426,GE426,GF426,GH426,GI426,GJ426,GL426,GM426,GN426,GP426,GQ426,GS426,GT426,GU426,GV426,GW426,GX426,GY426,GZ426,HA426,HB426,HC426,HD426,HE426,HF426,HG426,HH426,HI426,HJ426,HK426,HL426,HM426,HN426,HO426,HQ426,HR426,HS426,HT426,HU426,HV426,HW426,HX426,HY426,IA426,IB426,IC426,ID426,IF426,IG426,IH426,II426,IK426,IL426,IM426,IN426,IO426,IP426,IQ426,IR426,IS426,IT426,IU426,IV426,IW426,IX426,IY426,IZ426),
""
)</f>
        <v/>
      </c>
      <c r="DR426" s="53" t="n"/>
      <c r="DS426" s="46">
        <f>CONCATENATE(D426,$E426,$F426,$G426,H426,$I426,$J426,K426,$L426,$M426,N426,$O426,$P426,$Q426,$R426,$S426,T426,$U426,$V426,$W426,$X426,$Y426,$Z426,$AA426,AB426,AC426,AD426,$AE426,$AF426,$AG426,AH426,AI426,AJ426,AK426,AL426,AM426,AN426,AO426,AP426,AQ426,AR426,AS426,AT426,AU426,AV426,AW426,AX426,AY426,AZ426,BA426,BB426,BC426,BD426,BE426,BF426,BG426,BH426,BI426,BJ426,BK426,BL426,BM426,BN426,BO426,BP426,BQ426,BR426,BS426,BT426,BU426,BV426,BW426,BX426,BY426,BZ426,CA426,CB426,CC426,CD426,CE426,CF426,CG426,CH426,CI426,CJ426,CK426,CL426,CM426,$CN426,$CO426,CP426,$CQ426,$CR426,CS426,CT426,CU426,CV426,CW426,CX426,CY426,CZ426,DA426,DB426,DC426,DD426,DE426,DF426,DG426,DH426,DI426,DJ426,DK426,DL426,DM426,$DN426,$DO426,$DP426,DR426)&lt;&gt;""</f>
        <v/>
      </c>
      <c r="DT426" s="46">
        <f>IF(AND($DS426,$E$4&lt;&gt;""),
IF(LEFT($E$4,2) = "1.",
IF(D426&lt;&gt;"","El CUNE sólo se envía en operaciones de novedad o ajuste. ",""),
IF(D426="","Debes escribir un CUNE válido para realizar operaciones de novedad o ajuste. ","")),
""
)</f>
        <v/>
      </c>
      <c r="DU426" s="46">
        <f>IF($DS426,
IF(E426="","Debes seleccionar el tipo de documento del empleado. ",
IF(_xlfn.IFNA(VLOOKUP(E426,TIPO_DE_DOCUMENTO,1,FALSE),-1)=-1,"El tipo de documento no es válido (por favor seleccionarlo de la lista). ","")
)
)</f>
        <v/>
      </c>
      <c r="DV426" s="46">
        <f>IF($DS426,
IF(F426="","Debes escribir el número de documento del empleado. ","")
)</f>
        <v/>
      </c>
      <c r="DW426" s="46">
        <f>IF($DS426,
IF(G426="","Debes escribir el primer nombre del empleado. ","")
)</f>
        <v/>
      </c>
      <c r="DY426" s="46">
        <f>IF($DS426,
IF(I426="","Debes escribir el primer apellido del empleado. ","")
)</f>
        <v/>
      </c>
      <c r="DZ426" s="46">
        <f>IF($DS426,
IF(J426="","Debes escribir el segundo apellido del empleado. ","")
)</f>
        <v/>
      </c>
      <c r="EB426" s="46">
        <f>IF($DS426,
IF(L426="","Debes escribir la fecha de ingreso del empleado. ",
IF(ISERR(DATE(YEAR(L426),MONTH(L426),DAY(L426))), "El valor ingresado en fecha de ingreso no tiene un formato válido. ","")
)
)</f>
        <v/>
      </c>
      <c r="EC426" s="46">
        <f>IF($DS426,
IF(M426="","Debes escribir el tiempo laborado. ",
IF( IFERROR(INT(M426),1.1) &lt;&gt; IFERROR(_xlfn.NUMBERVALUE(M426),1), "El valor de los días trabajados debe ser un número entero. ", "")
)
)</f>
        <v/>
      </c>
      <c r="ED426" s="46">
        <f>IF($DS426,
IF( AND(N426&lt;&gt;"", ISERR(DATE(YEAR(N426),MONTH(N426),DAY(N426))) ), "El valor ingresado en fecha de ingreso no tiene un formato válido. ",
IF( AND(N426&lt;&gt;"", $E$6&lt;&gt;"", DATE(YEAR(N426), MONTH(N426), 1) &lt;&gt; IFERROR(DATE(MID($E$6, 1, 4), MID($E$6, 6, 2),1), "1/1/1900") ), "La fecha de retiro debe estar dentro del período liquidado. ", "")
)
)</f>
        <v/>
      </c>
      <c r="EE426" s="46">
        <f>IF($DS426,
IF(O426="","Debes seleccionar el tipo de trabajador. ",
IF(_xlfn.IFNA(VLOOKUP(O426,TIPO_DE_TRABAJADOR,1,FALSE),-1)=-1,"El tipo de trabajador no es válido (por favor seleccionarlo de la lista). ","")
)
)</f>
        <v/>
      </c>
      <c r="EF426" s="46">
        <f>IF($DS426,
IF(P426="","Debes seleccionar si es un trabajador dependiente pensionado por vejez. ",
IF(_xlfn.IFNA(VLOOKUP(P426,SUBTIPO_DE_TRABAJADOR,1,FALSE),-1)=-1,"El tipo de trabajador dependiente pensionado por vejez no es válido (por favor seleccionarlo de la lista). ","")
)
)</f>
        <v/>
      </c>
      <c r="EG426" s="46">
        <f>IF($DS426,
IF(Q426="","Debes seleccionar el tipo de contrato del trabajador. ",
IF(_xlfn.IFNA(VLOOKUP(Q426,TIPO_DE_CONTRATO,1,FALSE),-1)=-1,"El tipo de contrato del trabajador no es válido (por favor seleccionarlo de la lista). ","")
)
)</f>
        <v/>
      </c>
      <c r="EH426" s="46">
        <f>IF($DS426,
IF(R426="","Debes seleccionar si es un salario integral. ",
IF(_xlfn.IFNA(VLOOKUP(R426,SI_NO,1,FALSE),-1)=-1,"Valor no válido para salario integral (por favor seleccionarlo de la lista). ","")
)
)</f>
        <v/>
      </c>
      <c r="EI426" s="46">
        <f>IF($DS426,
IF(S426="","Debes seleccionar si el trabajador realiza actividades de riesgo. ",
IF(_xlfn.IFNA(VLOOKUP(S426,SI_NO,1,FALSE),-1)=-1,"Valor no válido para actividad de alto riesgo (por favor seleccionarlo de la lista). ","")
)
)</f>
        <v/>
      </c>
      <c r="EK426" s="46">
        <f>IF($DS426,
IF(U426="","Debes escribir el código del municipio de residencia del trabajador. ",
IF(_xlfn.IFNA(VLOOKUP(U426,MUNICIPIO,1,FALSE),-1)=-1,"El municipio de residencia del trabajador es inválido (por favor seleccionarlo de la lista). ","")
)
)</f>
        <v/>
      </c>
      <c r="EL426" s="46">
        <f>IF($DS426,
IF(V426="","Debes escribir el la dirección de residendia del trabajador. ","")
)</f>
        <v/>
      </c>
      <c r="EM426" s="46">
        <f>IF($DS426,
IF(W426="","Debes escribir la fecha de inicio de la liquidación. ",
IF(ISERR(DATE(YEAR(W426),MONTH(W426),DAY(W426))),"El valor ingresado en fecha de inicio de liquidación no tiene un formato válido. ",
IF( AND($E$6&lt;&gt;"", DATE(YEAR(W426), MONTH(W426), 1) &lt;&gt; IFERROR(DATE(MID($E$6, 1, 4), MID($E$6, 6, 2),1), "1/1/1900") ), "La fecha de inicio de la liquidación debe estar dentro del período liquidado. ", "")
)
)
)</f>
        <v/>
      </c>
      <c r="EN426" s="46">
        <f>IF($DS426,
IF(X426="","Debes escribir la fecha de fin de la liquidación. ",
IF(ISERR(DATE(YEAR(X426),MONTH(X426),DAY(X426))),"El valor ingresado en fecha de fin de liquidación no tiene un formato válido. ",
IF( AND($E$6&lt;&gt;"", DATE(YEAR(X426), MONTH(X426), 1) &lt;&gt; IFERROR(DATE(MID($E$6, 1, 4), MID($E$6, 6, 2),1), "1/1/1900") ), "La fecha de fin de la liquidación debe estar dentro del período liquidado. ", "")
)
)
)</f>
        <v/>
      </c>
      <c r="EO426" s="46">
        <f>IF($DS426,
IF(Y426="","Debes escribir la frecuencia de pago del trabajador. ",
IF(_xlfn.IFNA(VLOOKUP(Y426,PERÍODO_DE_NÓMINA,1,FALSE),-1)=-1,"La frecuencia de pago es inválida (por favor seleccionarlo de la lista). ","")
)
)</f>
        <v/>
      </c>
      <c r="EP426" s="46">
        <f>IF($DS426,
IF(Z426="","Debes escribir la fecha de pago. ",
IF(ISERR(DATE(YEAR(Z426),MONTH(Z426),DAY(Z426))), "El valor ingresado en fecha de pago no tiene un formato válido. ","")
)
)</f>
        <v/>
      </c>
      <c r="EQ426" s="46">
        <f>IF($DS426,
IF(AA426="","Debes escribir el medio de pago. ",
IF(_xlfn.IFNA(VLOOKUP(AA426,MEDIOS_DE_PAGO,1,FALSE),-1)=-1,"El medio de pago es inválido (por favor seleccionarlo de la lista). ","")
)
)</f>
        <v/>
      </c>
      <c r="ER426" s="46">
        <f>OR(AA426='Tablas '!$T$4,AA426='Tablas '!$T$7,AA426='Tablas '!$T$8,AA426='Tablas '!$T$11)</f>
        <v/>
      </c>
      <c r="ES426" s="46">
        <f>IF(AND($DS426,ER426),
IF(AB426="","Debes escribir la entidad bancaria. ",""),
""
)</f>
        <v/>
      </c>
      <c r="ET426" s="46">
        <f>IF(AND($DS426,ER426),
IF(AC426="","Debes escribir el tipo de cuenta bancaria. ",
IF(_xlfn.IFNA(VLOOKUP(AC426,TIPO_DE_CUENTA,1,FALSE),-1)=-1,"El tipo de cuenta bancaria es inválida (por favor seleccionarlo de la lista). ","")
),
""
)</f>
        <v/>
      </c>
      <c r="EU426" s="46">
        <f>IF(AND($DS426,ER426),
IF(AD426="","Debes escribir el número de cuenta bancaria. ",""),
""
)</f>
        <v/>
      </c>
      <c r="EV426" s="46">
        <f>IF($DS426,
IF(AE426="","Debes escribir el valor del sueldo básico. ",
IF( ISERR(_xlfn.NUMBERVALUE(AE426)), "El valor del sueldo básico debe ser un número válido. ", "")
)
)</f>
        <v/>
      </c>
      <c r="EW426" s="46">
        <f>IF($DS426,
IF(AF426="","Debes escribir el número de días trabajados. ",
IF( IFERROR(INT(AF426),1.1) &lt;&gt; IFERROR(_xlfn.NUMBERVALUE(AF426),1), "La cantidad de días trabajados debe ser un número entero. ", "")
)
)</f>
        <v/>
      </c>
      <c r="EX426" s="46">
        <f>IF($DS426,
IF(AG426="","Debes escribir el valor del sueldo trabajado. ",
IF( ISERR(_xlfn.NUMBERVALUE(AG426)), "El valor del sueldo trabajado debe ser un número válido. ", "")
)
)</f>
        <v/>
      </c>
      <c r="EY426" s="46">
        <f>IF($DS426,
IF( AND(AH426&lt;&gt;"", ISERR(_xlfn.NUMBERVALUE(AH426))), "El valor del auxilio de transporte debe ser un número válido. ", "")
)</f>
        <v/>
      </c>
      <c r="EZ426" s="46">
        <f>IF($DS426,
IF( AND(AI426&lt;&gt;"", ISERR(_xlfn.NUMBERVALUE(AI426))), "El valor de viáticos salariales debe ser un número válido. ", "")
)</f>
        <v/>
      </c>
      <c r="FA426" s="46">
        <f>IF($DS426,
IF( AND(AJ426&lt;&gt;"", ISERR(_xlfn.NUMBERVALUE(AJ426))), "El valor de viáticos NO salariales debe ser un número válido. ", "")
)</f>
        <v/>
      </c>
      <c r="FB426" s="46">
        <f>CONCATENATE(AK426,AL426)&lt;&gt;""</f>
        <v/>
      </c>
      <c r="FC426" s="46">
        <f>IF(AND($DS426,FB426),
IF(AK426="","Debes escribir el número de horas extras diurnas. ",
IF( IFERROR(INT(AK426),1.1) &lt;&gt; IFERROR(_xlfn.NUMBERVALUE(AK426),1), "La cantidad de horas extras diurnas debe ser un número entero. ", "")
),
""
)</f>
        <v/>
      </c>
      <c r="FD426" s="46">
        <f>IF(AND($DS426,FB426),
IF(AL426="","Debes escribir el valor de las horas extras diurnas. ",
IF( ISERR(_xlfn.NUMBERVALUE(AL426)), "El valor de las horas extras duirnas debe ser un número válido. ", "")
),
""
)</f>
        <v/>
      </c>
      <c r="FE426" s="46">
        <f>CONCATENATE(AM426,AN426)&lt;&gt;""</f>
        <v/>
      </c>
      <c r="FF426" s="46">
        <f>IF(AND($DS426,FE426),
IF(AM426="","Debes escribir el número de horas extras nocturnas. ",
IF( IFERROR(INT(AM426),1.1) &lt;&gt; IFERROR(_xlfn.NUMBERVALUE(AM426),1), "La cantidad de horas extras nocturnas debe ser un número entero. ", "")
),
""
)</f>
        <v/>
      </c>
      <c r="FG426" s="46">
        <f>IF(AND($DS426,FE426),
IF(AN426="","Debes escribir el valor de las horas extras nocturnas. ",
IF( ISERR(_xlfn.NUMBERVALUE(AN426)), "El valor de las horas extras nocturnas debe ser un número válido. ", "")
),
""
)</f>
        <v/>
      </c>
      <c r="FH426" s="46">
        <f>CONCATENATE(AO426,AP426)&lt;&gt;""</f>
        <v/>
      </c>
      <c r="FI426" s="46">
        <f>IF(AND($DS426,FH426),
IF(AO426="","Debes escribir el número de horas extras diurnas dominicales y festivas. ",
IF( IFERROR(INT(AO426),1.1) &lt;&gt; IFERROR(_xlfn.NUMBERVALUE(AO426),1), "La cantidad de horas extras diurnas dominicales y festivas debe ser un número entero. ", "")
),
""
)</f>
        <v/>
      </c>
      <c r="FJ426" s="46">
        <f>IF(AND($DS426,FH426),
IF(AP426="","Debes escribir el valor de las horas extras diurnas dominicales y festivas. ",
IF( ISERR(_xlfn.NUMBERVALUE(AP426)), "El valor de las horas extras diurnas dominicales y festivas debe ser un número válido. ", "")
),
""
)</f>
        <v/>
      </c>
      <c r="FK426" s="46">
        <f>CONCATENATE(AQ426,AR426)&lt;&gt;""</f>
        <v/>
      </c>
      <c r="FL426" s="46">
        <f>IF(AND($DS426,FK426),
IF(AQ426="","Debes escribir el número de horas extras nocturnas dominicales y festivas. ",
IF( IFERROR(INT(AQ426),1.1) &lt;&gt; IFERROR(_xlfn.NUMBERVALUE(AQ426),1), "La cantidad de horas extras nocturnas dominicales y festivas debe ser un número entero. ", "")
),
""
)</f>
        <v/>
      </c>
      <c r="FM426" s="46">
        <f>IF(AND($DS426,FK426),
IF(AR426="","Debes escribir el valor de las horas extras nocturnas dominicales y festivas. ",
IF( ISERR(_xlfn.NUMBERVALUE(AR426)), "El valor de las horas extras nocturnas dominicales y festivas debe ser un número válido. ", "")
),
""
)</f>
        <v/>
      </c>
      <c r="FN426" s="46">
        <f>CONCATENATE(AS426,AT426)&lt;&gt;""</f>
        <v/>
      </c>
      <c r="FO426" s="46">
        <f>IF(AND($DS426,FN426),
IF(AS426="","Debes escribir el número de horas recargo nocturno. ",
IF( IFERROR(INT(AS426),1.1) &lt;&gt; IFERROR(_xlfn.NUMBERVALUE(AS426),1), "La cantidad de horas recargo nocturno debe ser un número entero. ", "")
),
""
)</f>
        <v/>
      </c>
      <c r="FP426" s="46">
        <f>IF(AND($DS426,FN426),
IF(AT426="","Debes escribir el valor de las horas recargo nocturno. ",
IF( ISERR(_xlfn.NUMBERVALUE(AT426)), "El valor de las horas recargo nocturno debe ser un número válido. ", "")
),
""
)</f>
        <v/>
      </c>
      <c r="FQ426" s="46">
        <f>CONCATENATE(AU426,AV426)&lt;&gt;""</f>
        <v/>
      </c>
      <c r="FR426" s="46">
        <f>IF(AND($DS426,FQ426),
IF(AU426="","Debes escribir el número de horas recargo diurno dominical y festivo. ",
IF( IFERROR(INT(AU426),1.1) &lt;&gt; IFERROR(_xlfn.NUMBERVALUE(AU426),1), "La cantidad de horas recargo diurno dominical y festivo debe ser un número entero. ", "")
),
""
)</f>
        <v/>
      </c>
      <c r="FS426" s="46">
        <f>IF(AND($DS426,FQ426),
IF(AV426="","Debes escribir el valor de las horas recargo diurno dominical y festivo. ",
IF( ISERR(_xlfn.NUMBERVALUE(AV426)), "El valor de las horas recargo diurno dominical y festivo debe ser un número válido. ", "")
),
""
)</f>
        <v/>
      </c>
      <c r="FT426" s="46">
        <f>CONCATENATE(AW426,AX426)&lt;&gt;""</f>
        <v/>
      </c>
      <c r="FU426" s="46">
        <f>IF(AND($DS426,FT426),
IF(AW426="","Debes escribir el número de horas recargo nocturno dominical y festivo. ",
IF( IFERROR(INT(AW426),1.1) &lt;&gt; IFERROR(_xlfn.NUMBERVALUE(AW426),1), "La cantidad de horas recargo nocturno dominical y festivo debe ser un número entero. ", "")
),
""
)</f>
        <v/>
      </c>
      <c r="FV426" s="46">
        <f>IF(AND($DS426,FT426),
IF(AX426="","Debes escribir el valor de las horas recargo nocturno dominical y festivo. ",
IF( ISERR(_xlfn.NUMBERVALUE(AX426)), "El valor de las horas recargo nocturno dominical y festivo debe ser un número válido. ", "")
),
""
)</f>
        <v/>
      </c>
      <c r="FW426" s="46">
        <f>CONCATENATE(AY426,AZ426)&lt;&gt;""</f>
        <v/>
      </c>
      <c r="FX426" s="46">
        <f>IF(AND($DS426,FW426),
IF(AY426="","Debes escribir el número de días de vacaciones comunes. ",
IF( IFERROR(INT(AY426),1.1) &lt;&gt; IFERROR(_xlfn.NUMBERVALUE(AY426),1), "La cantidad de días de vacaciones comunes debe ser un número entero. ", "")
),
""
)</f>
        <v/>
      </c>
      <c r="FY426" s="46">
        <f>IF(AND($DS426,FW426),
IF(AZ426="","Debes escribir el valor de las vacaciones comunes. ",
IF( ISERR(_xlfn.NUMBERVALUE(AZ426)), "El valor de las vacaciones comunes debe ser un número válido. ", "")
),
""
)</f>
        <v/>
      </c>
      <c r="FZ426" s="46">
        <f>CONCATENATE(BA426,BB426)&lt;&gt;""</f>
        <v/>
      </c>
      <c r="GA426" s="46">
        <f>IF(AND($DS426,FZ426),
IF(BA426="","Debes escribir el número de días de vacaciones compensadas. ",
IF( IFERROR(INT(BA426),1.1) &lt;&gt; IFERROR(_xlfn.NUMBERVALUE(BA426),1), "La cantidad de días de vacaciones compensadas debe ser un número entero. ", "")
),
""
)</f>
        <v/>
      </c>
      <c r="GB426" s="46">
        <f>IF(AND($DS426,FZ426),
IF(BB426="","Debes escribir el valor de las vacaciones compensadas. ",
IF( ISERR(_xlfn.NUMBERVALUE(BB426)), "El valor de las vacaciones compensadas debe ser un número válido. ", "")
),
""
)</f>
        <v/>
      </c>
      <c r="GC426" s="46">
        <f>CONCATENATE(BC426,BD426)&lt;&gt;""</f>
        <v/>
      </c>
      <c r="GD426" s="46">
        <f>IF(AND($DS426,GC426),
IF(BC426="","Debes escribir el número de días de prima salarial. ",
IF( IFERROR(INT(BC426),1.1) &lt;&gt; IFERROR(_xlfn.NUMBERVALUE(BC426),1), "La cantidad de días de prima salarial debe ser un número entero. ", "")
),
""
)</f>
        <v/>
      </c>
      <c r="GE426" s="46">
        <f>IF(AND($DS426,GC426),
IF(BD426="","Debes escribir el valor de los días de prima salarial. ",
IF( ISERR(_xlfn.NUMBERVALUE(BD426)), "El valor de los días de prima salarial debe ser un número válido. ", "")
),
""
)</f>
        <v/>
      </c>
      <c r="GF426" s="46">
        <f>IF($DS426,
IF( AND(BE426&lt;&gt;"", ISERR(_xlfn.NUMBERVALUE(BE426))), "El valor de la prima NO saliarial debe ser un número válido. ", "")
)</f>
        <v/>
      </c>
      <c r="GG426" s="46">
        <f>CONCATENATE(BF426,BG426,BH426)&lt;&gt;""</f>
        <v/>
      </c>
      <c r="GH426" s="46">
        <f>IF(AND($DS426,GG426),
IF(BF426="","Debes escribir el valor de las cesantías. ",
IF( ISERR(_xlfn.NUMBERVALUE(BF426)), "El valor de las cesantías debe ser un número válido. ", "")
),
""
)</f>
        <v/>
      </c>
      <c r="GI426" s="46">
        <f>IF(AND($DS426,GG426),
IF(BG426="","Debes escribir el % de cesantías. ",
IF( ISERR(_xlfn.NUMBERVALUE(BG426)), "El % de cesantías debe ser un número válido. ", "")
),
""
)</f>
        <v/>
      </c>
      <c r="GJ426" s="46">
        <f>IF(AND($DS426,GG426),
IF(BH426="","Debes escribir el valor de intereses de cesantías. ",
IF( ISERR(_xlfn.NUMBERVALUE(BH426)), "El valor de intereses de cesantías debe ser un número válido. ", "")
),
""
)</f>
        <v/>
      </c>
      <c r="GK426" s="46">
        <f>CONCATENATE(BI426,BJ426,BK426)&lt;&gt;""</f>
        <v/>
      </c>
      <c r="GL426" s="46">
        <f>IF(AND($DS426,GK426),
IF(BI426="","Debes escribir el número de días de incapacidad. ",
IF( IFERROR(INT(BI426),1.1) &lt;&gt; IFERROR(_xlfn.NUMBERVALUE(BI426),1), "La cantidad de días de incapacidad debe ser un número entero. ", "")
),
""
)</f>
        <v/>
      </c>
      <c r="GM426" s="46">
        <f>IF(AND($DS426,GK426),
IF(BJ426="","Debes escribir el tipo de incapacidad. ",
IF(_xlfn.IFNA(VLOOKUP(BJ426,TIPO_DE_INCAPACIDAD,1,FALSE),-1)=-1,"El tipo de incapacidad es inválida (por favor seleccionarlo de la lista). ","")
),
""
)</f>
        <v/>
      </c>
      <c r="GN426" s="46">
        <f>IF(AND($DS426,GK426),
IF(BK426="","Debes escribir el valor de la incapacidad. ",
IF( ISERR(_xlfn.NUMBERVALUE(BK426)), "El valor de la incapacidad debe ser un número válido. ", "")
),
""
)</f>
        <v/>
      </c>
      <c r="GO426" s="46">
        <f>CONCATENATE(BL426,BM426)&lt;&gt;""</f>
        <v/>
      </c>
      <c r="GP426" s="46">
        <f>IF(AND($DS426,GO426),
IF(BL426="","Debes escribir el número de días de licencia de maternidad o paternidad. ",
IF( IFERROR(INT(BL426),1.1) &lt;&gt; IFERROR(_xlfn.NUMBERVALUE(BL426),1), "La cantidad de días de licencia de maternidad o paternidad debe ser un número entero. ", "")
),
""
)</f>
        <v/>
      </c>
      <c r="GQ426" s="46">
        <f>IF(AND($DS426,GO426),
IF(BM426="","Debes escribir el valor de la licencia de maternidad o paternidad. ",
IF( ISERR(_xlfn.NUMBERVALUE(BM426)), "El valor de la licencia de maternidad o paternidad debe ser un número válido. ", "")
),
""
)</f>
        <v/>
      </c>
      <c r="GR426" s="46">
        <f>CONCATENATE(BN426,BO426)&lt;&gt;""</f>
        <v/>
      </c>
      <c r="GS426" s="46">
        <f>IF(AND($DS426,GR426),
IF(BN426="","Debes escribir el número de días de licencia remunerada. ",
IF( IFERROR(INT(BN426),1.1) &lt;&gt; IFERROR(_xlfn.NUMBERVALUE(BN426),1), "La cantidad de días de licencia remunerada debe ser un número entero. ", "")
),
""
)</f>
        <v/>
      </c>
      <c r="GT426" s="46">
        <f>IF(AND($DS426,GR426),
IF(BO426="","Debes escribir el valor de la licencia remunerada. ",
IF( ISERR(_xlfn.NUMBERVALUE(BO426)), "El valor de la licencia remunerada debe ser un número válido. ", "")
),
""
)</f>
        <v/>
      </c>
      <c r="GU426" s="46">
        <f>IF($DS426,
IF( AND(BP426&lt;&gt;"", ISERR(_xlfn.NUMBERVALUE(BP426))), "El valor de la licencia NO remunerada debe ser un número válido. ", "")
)</f>
        <v/>
      </c>
      <c r="GV426" s="46">
        <f>IF($DS426,
IF( AND(BQ426&lt;&gt;"", ISERR(_xlfn.NUMBERVALUE(BQ426))), "El valor de auxilios salariales debe ser un número válido. ", "")
)</f>
        <v/>
      </c>
      <c r="GW426" s="46">
        <f>IF($DS426,
IF( AND(BR426&lt;&gt;"", ISERR(_xlfn.NUMBERVALUE(BR426))), "El valor de auxilios NO salariales debe ser un número válido. ", "")
)</f>
        <v/>
      </c>
      <c r="GX426" s="46">
        <f>IF($DS426,
IF( AND(BS426&lt;&gt;"", ISERR(_xlfn.NUMBERVALUE(BS426))), "El valor de bonos salariales debe ser un número válido. ", "")
)</f>
        <v/>
      </c>
      <c r="GY426" s="46">
        <f>IF($DS426,
IF( AND(BT426&lt;&gt;"", ISERR(_xlfn.NUMBERVALUE(BT426))), "El valor de bonos NO salariales debe ser un número válido. ", "")
)</f>
        <v/>
      </c>
      <c r="GZ426" s="46">
        <f>IF($DS426,
IF( AND(BU426&lt;&gt;"", ISERR(_xlfn.NUMBERVALUE(BU426))), "El valor de bonos salariales de alimentación debe ser un número válido. ", "")
)</f>
        <v/>
      </c>
      <c r="HA426" s="46">
        <f>IF($DS426,
IF( AND(BV426&lt;&gt;"", ISERR(_xlfn.NUMBERVALUE(BV426))), "El valor de bonos NO salariales de alimentación debe ser un número válido. ", "")
)</f>
        <v/>
      </c>
      <c r="HB426" s="46">
        <f>IF($DS426,
IF( AND(BW426&lt;&gt;"", ISERR(_xlfn.NUMBERVALUE(BW426))), "El valor de bonificaciones salariales debe ser un número válido. ", "")
)</f>
        <v/>
      </c>
      <c r="HC426" s="46">
        <f>IF($DS426,
IF( AND(BX426&lt;&gt;"", ISERR(_xlfn.NUMBERVALUE(BX426))), "El valor de bonificaciones NO salariales debe ser un número válido. ", "")
)</f>
        <v/>
      </c>
      <c r="HD426" s="46">
        <f>IF($DS426,
IF( AND(BY426&lt;&gt;"", ISERR(_xlfn.NUMBERVALUE(BY426))), "El valor de compensaciones ordinarias debe ser un número válido. ", "")
)</f>
        <v/>
      </c>
      <c r="HE426" s="46">
        <f>IF($DS426,
IF( AND(BZ426&lt;&gt;"", ISERR(_xlfn.NUMBERVALUE(BZ426))), "El valor de compensaciones extraordinarias debe ser un número válido. ", "")
)</f>
        <v/>
      </c>
      <c r="HF426" s="46">
        <f>IF($DS426,
IF( AND(CA426&lt;&gt;"", ISERR(_xlfn.NUMBERVALUE(CA426))), "El valor de comisiones debe ser un número válido. ", "")
)</f>
        <v/>
      </c>
      <c r="HG426" s="46">
        <f>IF($DS426,
IF( AND(CB426&lt;&gt;"", ISERR(_xlfn.NUMBERVALUE(CB426))), "El valor de ausencia por huega debe ser un número válido. ", "")
)</f>
        <v/>
      </c>
      <c r="HH426" s="46">
        <f>IF($DS426,
IF( AND(CC426&lt;&gt;"", ISERR(_xlfn.NUMBERVALUE(CC426))), "El valor de anticipos debe ser un número válido. ", "")
)</f>
        <v/>
      </c>
      <c r="HI426" s="46">
        <f>IF($DS426,
IF( AND(CD426&lt;&gt;"", ISERR(_xlfn.NUMBERVALUE(CD426))), "El valor de pagos a terceros debe ser un número válido. ", "")
)</f>
        <v/>
      </c>
      <c r="HJ426" s="46">
        <f>IF($DS426,
IF( AND(CE426&lt;&gt;"", ISERR(_xlfn.NUMBERVALUE(CE426))), "El valor de dotación debe ser un número válido. ", "")
)</f>
        <v/>
      </c>
      <c r="HK426" s="46">
        <f>IF($DS426,
IF( AND(CF426&lt;&gt;"", ISERR(_xlfn.NUMBERVALUE(CF426))), "El valor de apoyo sostenibilidad debe ser un número válido. ", "")
)</f>
        <v/>
      </c>
      <c r="HL426" s="46">
        <f>IF($DS426,
IF( AND(CG426&lt;&gt;"", ISERR(_xlfn.NUMBERVALUE(CG426))), "El valor de teletrabajo debe ser un número válido. ", "")
)</f>
        <v/>
      </c>
      <c r="HM426" s="46">
        <f>IF($DS426,
IF( AND(CH426&lt;&gt;"", ISERR(_xlfn.NUMBERVALUE(CH426))), "El valor de bonificación de retiro debe ser un número válido. ", "")
)</f>
        <v/>
      </c>
      <c r="HN426" s="46">
        <f>IF($DS426,
IF( AND(CI426&lt;&gt;"", ISERR(_xlfn.NUMBERVALUE(CI426))), "El valor de indemnización de retiro debe ser un número válido. ", "")
)</f>
        <v/>
      </c>
      <c r="HO426" s="46">
        <f>IF($DS426,
IF( AND(CJ426&lt;&gt;"", ISERR(_xlfn.NUMBERVALUE(CJ426))), "El valor de reintegros debe ser un número válido. ", "")
)</f>
        <v/>
      </c>
      <c r="HP426" s="46">
        <f>CONCATENATE(CK426,CL426,CM426)&lt;&gt;""</f>
        <v/>
      </c>
      <c r="HQ426" s="46">
        <f>IF(AND($DS426,HP426),
IF(CK426="","Debes escribir la descripción de otro concepto no categorizado. ",""),
""
)</f>
        <v/>
      </c>
      <c r="HR426" s="46">
        <f>IF(AND($DS426,HP426),
IF(CONCATENATE(CL426,CM426)="","Debes escribir al menos un valor de concepto no categorizado (salarial o no salarial). ",
IF(ISERR(_xlfn.NUMBERVALUE(CL426)),"El valor salarial concepto no categorizado debe ser un número válido. ","")
),
""
)</f>
        <v/>
      </c>
      <c r="HS426" s="46">
        <f>IF(AND($DS426,HP426),
IF(CONCATENATE(CL426,CM426)="","Debes escribir al menos un valor de concepto no categorizado (salarial o no salarial). ",
IF(ISERR(_xlfn.NUMBERVALUE(CM426)),"El valor NO salarial concepto no categorizado debe ser un número válido. ","")
),
""
)</f>
        <v/>
      </c>
      <c r="HT426" s="46">
        <f>IF($DS426,
IF(CN426="","Debes escribir el porcentaje del aporte a salud. ",
IF( ISERR(_xlfn.NUMBERVALUE(CN426)), "El valor del porcentaje del aporte a salud debe ser un número válido. ", "")
)
)</f>
        <v/>
      </c>
      <c r="HU426" s="46">
        <f>IF($DS426,
IF(CO426="","Debes escribir el valor del aporte a salud. ",
IF( ISERR(_xlfn.NUMBERVALUE(CO426)), "El valor del aporte a salud debe ser un número válido. ", "")
)
)</f>
        <v/>
      </c>
      <c r="HV426" s="46">
        <f>IF($DS426,
IF( AND(CP426&lt;&gt;"", ISERR(_xlfn.NUMBERVALUE(CP426))), "El valor plan complementario debe ser un número válido. ", "")
)</f>
        <v/>
      </c>
      <c r="HW426" s="46">
        <f>IF($DS426,
IF(CQ426="","Debes escribir el porcentaje del aporte a pensión. ",
IF( ISERR(_xlfn.NUMBERVALUE(CQ426)), "El valor del porcentaje del aporte a pensión debe ser un número válido. ", "")
)
)</f>
        <v/>
      </c>
      <c r="HX426" s="46">
        <f>IF($DS426,
IF(CR426="","Debes escribir el valor del aporte a pensión. ",
IF( ISERR(_xlfn.NUMBERVALUE(CR426)), "El valor del aporte a salud debe ser un número válido. ", "")
)
)</f>
        <v/>
      </c>
      <c r="HY426" s="46">
        <f>IF($DS426,
IF( AND(CS426&lt;&gt;"", ISERR(_xlfn.NUMBERVALUE(CS426))), "El valor pensión voluntaria debe ser un número válido. ", "")
)</f>
        <v/>
      </c>
      <c r="HZ426" s="46">
        <f>CONCATENATE(CT426,CU426,CV426,CW426)&lt;&gt;""</f>
        <v/>
      </c>
      <c r="IA426" s="46">
        <f>IF(AND($DS426,HZ426),
IF(CT426="","Debes escribir el % del fondo de seguridad pensional. ",
IF( ISERR(_xlfn.NUMBERVALUE(CT426)), "El % del fondo de seguridad debe ser un número válido. ", "")
),
""
)</f>
        <v/>
      </c>
      <c r="IB426" s="46">
        <f>IF(AND($DS426,HZ426),
IF(CU426="","Debes escribir el valor del aporte al fondo de solidaridad pensional. ",
IF( ISERR(_xlfn.NUMBERVALUE(CU426)), "El valor del aporte al fondo de solidaridad pensional debe ser un número válido. ", "")
),
""
)</f>
        <v/>
      </c>
      <c r="IC426" s="46">
        <f>IF(AND($DS426,HZ426),
IF(CV426="","Debes escribir el % del fondo de subsistencia. ",
IF( ISERR(_xlfn.NUMBERVALUE(CV426)), "El % del fondo de subsistencia debe ser un número válido. ", "")
),
""
)</f>
        <v/>
      </c>
      <c r="ID426" s="46">
        <f>IF(AND($DS426,HZ426),
IF(CW426="","Debes escribir el valor del fondo de subsistencia. ",
IF( ISERR(_xlfn.NUMBERVALUE(CW426)), "El valor del fondo de subsistencia debe ser un número válido. ", "")
),
""
)</f>
        <v/>
      </c>
      <c r="IE426" s="46">
        <f>CONCATENATE(CX426,CY426)&lt;&gt;""</f>
        <v/>
      </c>
      <c r="IF426" s="46">
        <f>IF(AND($DS426,IE426),
IF(CX426="","Debes escribir el % de sindicato. ",
IF( ISERR(_xlfn.NUMBERVALUE(CX426)), "El % de sindicato debe ser un número válido. ", "")
),
""
)</f>
        <v/>
      </c>
      <c r="IG426" s="46">
        <f>IF(AND($DS426,IE426),
IF(CY426="","Debes escribir el valor del sindicato. ",
IF( ISERR(_xlfn.NUMBERVALUE(CY426)), "El valor del sindicato debe ser un número válido. ", "")
),
""
)</f>
        <v/>
      </c>
      <c r="IH426" s="46">
        <f>IF($DS426,
IF( AND(CZ426&lt;&gt;"", ISERR(_xlfn.NUMBERVALUE(CZ426))), "El valor de sanción pública debe ser un número válido. ", "")
)</f>
        <v/>
      </c>
      <c r="II426" s="46">
        <f>IF($DS426,
IF( AND(DA426&lt;&gt;"", ISERR(_xlfn.NUMBERVALUE(DA426))), "El valor de sanción privada debe ser un número válido. ", "")
)</f>
        <v/>
      </c>
      <c r="IJ426" s="46">
        <f>CONCATENATE(DB426,DC426)&lt;&gt;""</f>
        <v/>
      </c>
      <c r="IK426" s="46">
        <f>IF(AND($DS426,IJ426),
IF(DB426="","Debes escribir la descripción de libranza. ",""),
""
)</f>
        <v/>
      </c>
      <c r="IL426" s="46">
        <f>IF(AND($DS426,IJ426),
IF(DC426="","Debes escribir la cuota libranza. ",
IF(ISERR(_xlfn.NUMBERVALUE(DC426)),"El valor de la cuota libranza debe ser un número válido. ","")
),
""
)</f>
        <v/>
      </c>
      <c r="IM426" s="46">
        <f>IF($DS426,
IF( AND(DD426&lt;&gt;"", ISERR(_xlfn.NUMBERVALUE(DD426))), "El valor de pagos a terceros debe ser un número válido. ", "")
)</f>
        <v/>
      </c>
      <c r="IN426" s="46">
        <f>IF($DS426,
IF( AND(DE426&lt;&gt;"", ISERR(_xlfn.NUMBERVALUE(DE426))), "El valor de anticipos debe ser un número válido. ", "")
)</f>
        <v/>
      </c>
      <c r="IO426" s="46">
        <f>IF($DS426,
IF( AND(DF426&lt;&gt;"", ISERR(_xlfn.NUMBERVALUE(DF426))), "El valor de AFC debe ser un número válido. ", "")
)</f>
        <v/>
      </c>
      <c r="IP426" s="46">
        <f>IF($DS426,
IF( AND(DG426&lt;&gt;"", ISERR(_xlfn.NUMBERVALUE(DG426))), "El valor de rete-fuente debe ser un número válido. ", "")
)</f>
        <v/>
      </c>
      <c r="IQ426" s="46">
        <f>IF($DS426,
IF( AND(DH426&lt;&gt;"", ISERR(_xlfn.NUMBERVALUE(DH426))), "El valor de cooperativa de trabajo debe ser un número válido. ", "")
)</f>
        <v/>
      </c>
      <c r="IR426" s="46">
        <f>IF($DS426,
IF( AND(DI426&lt;&gt;"", ISERR(_xlfn.NUMBERVALUE(DI426))), "El valor de embargo fiscal debe ser un número válido. ", "")
)</f>
        <v/>
      </c>
      <c r="IS426" s="46">
        <f>IF($DS426,
IF( AND(DJ426&lt;&gt;"", ISERR(_xlfn.NUMBERVALUE(DJ426))), "El valor de educación debe ser un número válido. ", "")
)</f>
        <v/>
      </c>
      <c r="IT426" s="46">
        <f>IF($DS426,
IF( AND(DK426&lt;&gt;"", ISERR(_xlfn.NUMBERVALUE(DK426))), "El valor de reintegro debe ser un número válido. ", "")
)</f>
        <v/>
      </c>
      <c r="IU426" s="46">
        <f>IF($DS426,
IF( AND(DL426&lt;&gt;"", ISERR(_xlfn.NUMBERVALUE(DL426))), "El valor de deuda debe ser un número válido. ", "")
)</f>
        <v/>
      </c>
      <c r="IV426" s="46">
        <f>IF($DS426,
IF( AND(DM426&lt;&gt;"", ISERR(_xlfn.NUMBERVALUE(DM426))), "El valor de otras deducciones debe ser un número válido. ", "")
)</f>
        <v/>
      </c>
      <c r="IW426" s="46">
        <f>IF($DS426,
IF(DN426="","Debes escribir el valor de los devengos totales. ",
IF( ISERR(_xlfn.NUMBERVALUE(DN426)), "El valor de los devengos totales debe ser un número válido. ", "")
)
)</f>
        <v/>
      </c>
      <c r="IX426" s="46">
        <f>IF($DS426,
IF(DO426="","Debes escribir el valor de las deducciones totales. ",
IF( ISERR(_xlfn.NUMBERVALUE(DO426)), "El valor de las deducciones totales debe ser un número válido. ", "")
)
)</f>
        <v/>
      </c>
      <c r="IY426" s="46">
        <f>IF($DS426,
IF(DP426="","Debes escribir el valor del salario total. ",
IF( ISERR(_xlfn.NUMBERVALUE(DP426)), "El valor del salario total debe ser un número válido. ", "")
)
)</f>
        <v/>
      </c>
    </row>
    <row r="427">
      <c r="B427" s="48" t="n">
        <v>415</v>
      </c>
      <c r="C427" s="61">
        <f>IF(AND(DS427,DP427&lt;&gt;""),
IF(DQ427="","OK","Error"),
""
)</f>
        <v/>
      </c>
      <c r="D427" s="53" t="n"/>
      <c r="E427" s="52" t="n"/>
      <c r="F427" s="112" t="n"/>
      <c r="G427" s="52" t="n"/>
      <c r="H427" s="53" t="n"/>
      <c r="I427" s="52" t="n"/>
      <c r="J427" s="52" t="n"/>
      <c r="K427" s="53" t="n"/>
      <c r="L427" s="55" t="n"/>
      <c r="M427" s="108" t="n"/>
      <c r="N427" s="56" t="n"/>
      <c r="O427" s="52" t="n"/>
      <c r="P427" s="52" t="n"/>
      <c r="Q427" s="52" t="n"/>
      <c r="R427" s="52" t="n"/>
      <c r="S427" s="52" t="n"/>
      <c r="T427" s="53" t="n"/>
      <c r="U427" s="52" t="n"/>
      <c r="V427" s="52" t="n"/>
      <c r="W427" s="55" t="n"/>
      <c r="X427" s="55" t="n"/>
      <c r="Y427" s="52" t="n"/>
      <c r="Z427" s="55" t="n"/>
      <c r="AA427" s="52" t="n"/>
      <c r="AB427" s="53" t="n"/>
      <c r="AC427" s="53" t="n"/>
      <c r="AD427" s="53" t="n"/>
      <c r="AE427" s="177" t="n"/>
      <c r="AF427" s="113" t="n"/>
      <c r="AG427" s="177" t="n"/>
      <c r="AH427" s="178" t="n"/>
      <c r="AI427" s="178" t="n"/>
      <c r="AJ427" s="178" t="n"/>
      <c r="AK427" s="114" t="n"/>
      <c r="AL427" s="178" t="n"/>
      <c r="AM427" s="114" t="n"/>
      <c r="AN427" s="178" t="n"/>
      <c r="AO427" s="114" t="n"/>
      <c r="AP427" s="178" t="n"/>
      <c r="AQ427" s="114" t="n"/>
      <c r="AR427" s="178" t="n"/>
      <c r="AS427" s="114" t="n"/>
      <c r="AT427" s="178" t="n"/>
      <c r="AU427" s="114" t="n"/>
      <c r="AV427" s="178" t="n"/>
      <c r="AW427" s="114" t="n"/>
      <c r="AX427" s="178" t="n"/>
      <c r="AY427" s="114" t="n"/>
      <c r="AZ427" s="178" t="n"/>
      <c r="BA427" s="114" t="n"/>
      <c r="BB427" s="178" t="n"/>
      <c r="BC427" s="114" t="n"/>
      <c r="BD427" s="178" t="n"/>
      <c r="BE427" s="178" t="n"/>
      <c r="BF427" s="178" t="n"/>
      <c r="BG427" s="59" t="n"/>
      <c r="BH427" s="178" t="n"/>
      <c r="BI427" s="114" t="n"/>
      <c r="BJ427" s="53" t="n"/>
      <c r="BK427" s="178" t="n"/>
      <c r="BL427" s="114" t="n"/>
      <c r="BM427" s="178" t="n"/>
      <c r="BN427" s="114" t="n"/>
      <c r="BO427" s="178" t="n"/>
      <c r="BP427" s="178" t="n"/>
      <c r="BQ427" s="178" t="n"/>
      <c r="BR427" s="178" t="n"/>
      <c r="BS427" s="178" t="n"/>
      <c r="BT427" s="178" t="n"/>
      <c r="BU427" s="178" t="n"/>
      <c r="BV427" s="178" t="n"/>
      <c r="BW427" s="178" t="n"/>
      <c r="BX427" s="178" t="n"/>
      <c r="BY427" s="178" t="n"/>
      <c r="BZ427" s="178" t="n"/>
      <c r="CA427" s="178" t="n"/>
      <c r="CB427" s="178" t="n"/>
      <c r="CC427" s="178" t="n"/>
      <c r="CD427" s="178" t="n"/>
      <c r="CE427" s="178" t="n"/>
      <c r="CF427" s="178" t="n"/>
      <c r="CG427" s="178" t="n"/>
      <c r="CH427" s="178" t="n"/>
      <c r="CI427" s="178" t="n"/>
      <c r="CJ427" s="178" t="n"/>
      <c r="CK427" s="53" t="n"/>
      <c r="CL427" s="178" t="n"/>
      <c r="CM427" s="178" t="n"/>
      <c r="CN427" s="60" t="n"/>
      <c r="CO427" s="177" t="n"/>
      <c r="CP427" s="178" t="n"/>
      <c r="CQ427" s="60" t="n"/>
      <c r="CR427" s="177" t="n"/>
      <c r="CS427" s="178" t="n"/>
      <c r="CT427" s="59" t="n"/>
      <c r="CU427" s="178" t="n"/>
      <c r="CV427" s="59" t="n"/>
      <c r="CW427" s="178" t="n"/>
      <c r="CX427" s="59" t="n"/>
      <c r="CY427" s="178" t="n"/>
      <c r="CZ427" s="178" t="n"/>
      <c r="DA427" s="178" t="n"/>
      <c r="DB427" s="53" t="n"/>
      <c r="DC427" s="178" t="n"/>
      <c r="DD427" s="178" t="n"/>
      <c r="DE427" s="178" t="n"/>
      <c r="DF427" s="178" t="n"/>
      <c r="DG427" s="178" t="n"/>
      <c r="DH427" s="178" t="n"/>
      <c r="DI427" s="178" t="n"/>
      <c r="DJ427" s="178" t="n"/>
      <c r="DK427" s="178" t="n"/>
      <c r="DL427" s="178" t="n"/>
      <c r="DM427" s="178" t="n"/>
      <c r="DN427" s="177" t="n"/>
      <c r="DO427" s="177" t="n"/>
      <c r="DP427" s="177" t="n"/>
      <c r="DQ427" s="76">
        <f>IF(AND(DS427,DP427&lt;&gt;""),
CONCATENATE(DT427,DU427,DV427,DW427,DX427,DY427,DZ427,EA427,EB427,EC427,ED427,EE427,EF427,EG427,EH427,EI427,EJ427,EK427,EL427,EM427,EN427,EO427,EP427,EQ427,ES427,ET427,EU427,EV427,EW427,EX427,EY427,EZ427,FA427,FC427,FD427,FF427,FG427,FI427,FJ427,FL427,FM427,FO427,FP427,FR427,FS427,FU427,FV427,FX427,FY427,GA427,GB427,GD427,GE427,GF427,GH427,GI427,GJ427,GL427,GM427,GN427,GP427,GQ427,GS427,GT427,GU427,GV427,GW427,GX427,GY427,GZ427,HA427,HB427,HC427,HD427,HE427,HF427,HG427,HH427,HI427,HJ427,HK427,HL427,HM427,HN427,HO427,HQ427,HR427,HS427,HT427,HU427,HV427,HW427,HX427,HY427,IA427,IB427,IC427,ID427,IF427,IG427,IH427,II427,IK427,IL427,IM427,IN427,IO427,IP427,IQ427,IR427,IS427,IT427,IU427,IV427,IW427,IX427,IY427,IZ427),
""
)</f>
        <v/>
      </c>
      <c r="DR427" s="53" t="n"/>
      <c r="DS427" s="46">
        <f>CONCATENATE(D427,$E427,$F427,$G427,H427,$I427,$J427,K427,$L427,$M427,N427,$O427,$P427,$Q427,$R427,$S427,T427,$U427,$V427,$W427,$X427,$Y427,$Z427,$AA427,AB427,AC427,AD427,$AE427,$AF427,$AG427,AH427,AI427,AJ427,AK427,AL427,AM427,AN427,AO427,AP427,AQ427,AR427,AS427,AT427,AU427,AV427,AW427,AX427,AY427,AZ427,BA427,BB427,BC427,BD427,BE427,BF427,BG427,BH427,BI427,BJ427,BK427,BL427,BM427,BN427,BO427,BP427,BQ427,BR427,BS427,BT427,BU427,BV427,BW427,BX427,BY427,BZ427,CA427,CB427,CC427,CD427,CE427,CF427,CG427,CH427,CI427,CJ427,CK427,CL427,CM427,$CN427,$CO427,CP427,$CQ427,$CR427,CS427,CT427,CU427,CV427,CW427,CX427,CY427,CZ427,DA427,DB427,DC427,DD427,DE427,DF427,DG427,DH427,DI427,DJ427,DK427,DL427,DM427,$DN427,$DO427,$DP427,DR427)&lt;&gt;""</f>
        <v/>
      </c>
      <c r="DT427" s="46">
        <f>IF(AND($DS427,$E$4&lt;&gt;""),
IF(LEFT($E$4,2) = "1.",
IF(D427&lt;&gt;"","El CUNE sólo se envía en operaciones de novedad o ajuste. ",""),
IF(D427="","Debes escribir un CUNE válido para realizar operaciones de novedad o ajuste. ","")),
""
)</f>
        <v/>
      </c>
      <c r="DU427" s="46">
        <f>IF($DS427,
IF(E427="","Debes seleccionar el tipo de documento del empleado. ",
IF(_xlfn.IFNA(VLOOKUP(E427,TIPO_DE_DOCUMENTO,1,FALSE),-1)=-1,"El tipo de documento no es válido (por favor seleccionarlo de la lista). ","")
)
)</f>
        <v/>
      </c>
      <c r="DV427" s="46">
        <f>IF($DS427,
IF(F427="","Debes escribir el número de documento del empleado. ","")
)</f>
        <v/>
      </c>
      <c r="DW427" s="46">
        <f>IF($DS427,
IF(G427="","Debes escribir el primer nombre del empleado. ","")
)</f>
        <v/>
      </c>
      <c r="DY427" s="46">
        <f>IF($DS427,
IF(I427="","Debes escribir el primer apellido del empleado. ","")
)</f>
        <v/>
      </c>
      <c r="DZ427" s="46">
        <f>IF($DS427,
IF(J427="","Debes escribir el segundo apellido del empleado. ","")
)</f>
        <v/>
      </c>
      <c r="EB427" s="46">
        <f>IF($DS427,
IF(L427="","Debes escribir la fecha de ingreso del empleado. ",
IF(ISERR(DATE(YEAR(L427),MONTH(L427),DAY(L427))), "El valor ingresado en fecha de ingreso no tiene un formato válido. ","")
)
)</f>
        <v/>
      </c>
      <c r="EC427" s="46">
        <f>IF($DS427,
IF(M427="","Debes escribir el tiempo laborado. ",
IF( IFERROR(INT(M427),1.1) &lt;&gt; IFERROR(_xlfn.NUMBERVALUE(M427),1), "El valor de los días trabajados debe ser un número entero. ", "")
)
)</f>
        <v/>
      </c>
      <c r="ED427" s="46">
        <f>IF($DS427,
IF( AND(N427&lt;&gt;"", ISERR(DATE(YEAR(N427),MONTH(N427),DAY(N427))) ), "El valor ingresado en fecha de ingreso no tiene un formato válido. ",
IF( AND(N427&lt;&gt;"", $E$6&lt;&gt;"", DATE(YEAR(N427), MONTH(N427), 1) &lt;&gt; IFERROR(DATE(MID($E$6, 1, 4), MID($E$6, 6, 2),1), "1/1/1900") ), "La fecha de retiro debe estar dentro del período liquidado. ", "")
)
)</f>
        <v/>
      </c>
      <c r="EE427" s="46">
        <f>IF($DS427,
IF(O427="","Debes seleccionar el tipo de trabajador. ",
IF(_xlfn.IFNA(VLOOKUP(O427,TIPO_DE_TRABAJADOR,1,FALSE),-1)=-1,"El tipo de trabajador no es válido (por favor seleccionarlo de la lista). ","")
)
)</f>
        <v/>
      </c>
      <c r="EF427" s="46">
        <f>IF($DS427,
IF(P427="","Debes seleccionar si es un trabajador dependiente pensionado por vejez. ",
IF(_xlfn.IFNA(VLOOKUP(P427,SUBTIPO_DE_TRABAJADOR,1,FALSE),-1)=-1,"El tipo de trabajador dependiente pensionado por vejez no es válido (por favor seleccionarlo de la lista). ","")
)
)</f>
        <v/>
      </c>
      <c r="EG427" s="46">
        <f>IF($DS427,
IF(Q427="","Debes seleccionar el tipo de contrato del trabajador. ",
IF(_xlfn.IFNA(VLOOKUP(Q427,TIPO_DE_CONTRATO,1,FALSE),-1)=-1,"El tipo de contrato del trabajador no es válido (por favor seleccionarlo de la lista). ","")
)
)</f>
        <v/>
      </c>
      <c r="EH427" s="46">
        <f>IF($DS427,
IF(R427="","Debes seleccionar si es un salario integral. ",
IF(_xlfn.IFNA(VLOOKUP(R427,SI_NO,1,FALSE),-1)=-1,"Valor no válido para salario integral (por favor seleccionarlo de la lista). ","")
)
)</f>
        <v/>
      </c>
      <c r="EI427" s="46">
        <f>IF($DS427,
IF(S427="","Debes seleccionar si el trabajador realiza actividades de riesgo. ",
IF(_xlfn.IFNA(VLOOKUP(S427,SI_NO,1,FALSE),-1)=-1,"Valor no válido para actividad de alto riesgo (por favor seleccionarlo de la lista). ","")
)
)</f>
        <v/>
      </c>
      <c r="EK427" s="46">
        <f>IF($DS427,
IF(U427="","Debes escribir el código del municipio de residencia del trabajador. ",
IF(_xlfn.IFNA(VLOOKUP(U427,MUNICIPIO,1,FALSE),-1)=-1,"El municipio de residencia del trabajador es inválido (por favor seleccionarlo de la lista). ","")
)
)</f>
        <v/>
      </c>
      <c r="EL427" s="46">
        <f>IF($DS427,
IF(V427="","Debes escribir el la dirección de residendia del trabajador. ","")
)</f>
        <v/>
      </c>
      <c r="EM427" s="46">
        <f>IF($DS427,
IF(W427="","Debes escribir la fecha de inicio de la liquidación. ",
IF(ISERR(DATE(YEAR(W427),MONTH(W427),DAY(W427))),"El valor ingresado en fecha de inicio de liquidación no tiene un formato válido. ",
IF( AND($E$6&lt;&gt;"", DATE(YEAR(W427), MONTH(W427), 1) &lt;&gt; IFERROR(DATE(MID($E$6, 1, 4), MID($E$6, 6, 2),1), "1/1/1900") ), "La fecha de inicio de la liquidación debe estar dentro del período liquidado. ", "")
)
)
)</f>
        <v/>
      </c>
      <c r="EN427" s="46">
        <f>IF($DS427,
IF(X427="","Debes escribir la fecha de fin de la liquidación. ",
IF(ISERR(DATE(YEAR(X427),MONTH(X427),DAY(X427))),"El valor ingresado en fecha de fin de liquidación no tiene un formato válido. ",
IF( AND($E$6&lt;&gt;"", DATE(YEAR(X427), MONTH(X427), 1) &lt;&gt; IFERROR(DATE(MID($E$6, 1, 4), MID($E$6, 6, 2),1), "1/1/1900") ), "La fecha de fin de la liquidación debe estar dentro del período liquidado. ", "")
)
)
)</f>
        <v/>
      </c>
      <c r="EO427" s="46">
        <f>IF($DS427,
IF(Y427="","Debes escribir la frecuencia de pago del trabajador. ",
IF(_xlfn.IFNA(VLOOKUP(Y427,PERÍODO_DE_NÓMINA,1,FALSE),-1)=-1,"La frecuencia de pago es inválida (por favor seleccionarlo de la lista). ","")
)
)</f>
        <v/>
      </c>
      <c r="EP427" s="46">
        <f>IF($DS427,
IF(Z427="","Debes escribir la fecha de pago. ",
IF(ISERR(DATE(YEAR(Z427),MONTH(Z427),DAY(Z427))), "El valor ingresado en fecha de pago no tiene un formato válido. ","")
)
)</f>
        <v/>
      </c>
      <c r="EQ427" s="46">
        <f>IF($DS427,
IF(AA427="","Debes escribir el medio de pago. ",
IF(_xlfn.IFNA(VLOOKUP(AA427,MEDIOS_DE_PAGO,1,FALSE),-1)=-1,"El medio de pago es inválido (por favor seleccionarlo de la lista). ","")
)
)</f>
        <v/>
      </c>
      <c r="ER427" s="46">
        <f>OR(AA427='Tablas '!$T$4,AA427='Tablas '!$T$7,AA427='Tablas '!$T$8,AA427='Tablas '!$T$11)</f>
        <v/>
      </c>
      <c r="ES427" s="46">
        <f>IF(AND($DS427,ER427),
IF(AB427="","Debes escribir la entidad bancaria. ",""),
""
)</f>
        <v/>
      </c>
      <c r="ET427" s="46">
        <f>IF(AND($DS427,ER427),
IF(AC427="","Debes escribir el tipo de cuenta bancaria. ",
IF(_xlfn.IFNA(VLOOKUP(AC427,TIPO_DE_CUENTA,1,FALSE),-1)=-1,"El tipo de cuenta bancaria es inválida (por favor seleccionarlo de la lista). ","")
),
""
)</f>
        <v/>
      </c>
      <c r="EU427" s="46">
        <f>IF(AND($DS427,ER427),
IF(AD427="","Debes escribir el número de cuenta bancaria. ",""),
""
)</f>
        <v/>
      </c>
      <c r="EV427" s="46">
        <f>IF($DS427,
IF(AE427="","Debes escribir el valor del sueldo básico. ",
IF( ISERR(_xlfn.NUMBERVALUE(AE427)), "El valor del sueldo básico debe ser un número válido. ", "")
)
)</f>
        <v/>
      </c>
      <c r="EW427" s="46">
        <f>IF($DS427,
IF(AF427="","Debes escribir el número de días trabajados. ",
IF( IFERROR(INT(AF427),1.1) &lt;&gt; IFERROR(_xlfn.NUMBERVALUE(AF427),1), "La cantidad de días trabajados debe ser un número entero. ", "")
)
)</f>
        <v/>
      </c>
      <c r="EX427" s="46">
        <f>IF($DS427,
IF(AG427="","Debes escribir el valor del sueldo trabajado. ",
IF( ISERR(_xlfn.NUMBERVALUE(AG427)), "El valor del sueldo trabajado debe ser un número válido. ", "")
)
)</f>
        <v/>
      </c>
      <c r="EY427" s="46">
        <f>IF($DS427,
IF( AND(AH427&lt;&gt;"", ISERR(_xlfn.NUMBERVALUE(AH427))), "El valor del auxilio de transporte debe ser un número válido. ", "")
)</f>
        <v/>
      </c>
      <c r="EZ427" s="46">
        <f>IF($DS427,
IF( AND(AI427&lt;&gt;"", ISERR(_xlfn.NUMBERVALUE(AI427))), "El valor de viáticos salariales debe ser un número válido. ", "")
)</f>
        <v/>
      </c>
      <c r="FA427" s="46">
        <f>IF($DS427,
IF( AND(AJ427&lt;&gt;"", ISERR(_xlfn.NUMBERVALUE(AJ427))), "El valor de viáticos NO salariales debe ser un número válido. ", "")
)</f>
        <v/>
      </c>
      <c r="FB427" s="46">
        <f>CONCATENATE(AK427,AL427)&lt;&gt;""</f>
        <v/>
      </c>
      <c r="FC427" s="46">
        <f>IF(AND($DS427,FB427),
IF(AK427="","Debes escribir el número de horas extras diurnas. ",
IF( IFERROR(INT(AK427),1.1) &lt;&gt; IFERROR(_xlfn.NUMBERVALUE(AK427),1), "La cantidad de horas extras diurnas debe ser un número entero. ", "")
),
""
)</f>
        <v/>
      </c>
      <c r="FD427" s="46">
        <f>IF(AND($DS427,FB427),
IF(AL427="","Debes escribir el valor de las horas extras diurnas. ",
IF( ISERR(_xlfn.NUMBERVALUE(AL427)), "El valor de las horas extras duirnas debe ser un número válido. ", "")
),
""
)</f>
        <v/>
      </c>
      <c r="FE427" s="46">
        <f>CONCATENATE(AM427,AN427)&lt;&gt;""</f>
        <v/>
      </c>
      <c r="FF427" s="46">
        <f>IF(AND($DS427,FE427),
IF(AM427="","Debes escribir el número de horas extras nocturnas. ",
IF( IFERROR(INT(AM427),1.1) &lt;&gt; IFERROR(_xlfn.NUMBERVALUE(AM427),1), "La cantidad de horas extras nocturnas debe ser un número entero. ", "")
),
""
)</f>
        <v/>
      </c>
      <c r="FG427" s="46">
        <f>IF(AND($DS427,FE427),
IF(AN427="","Debes escribir el valor de las horas extras nocturnas. ",
IF( ISERR(_xlfn.NUMBERVALUE(AN427)), "El valor de las horas extras nocturnas debe ser un número válido. ", "")
),
""
)</f>
        <v/>
      </c>
      <c r="FH427" s="46">
        <f>CONCATENATE(AO427,AP427)&lt;&gt;""</f>
        <v/>
      </c>
      <c r="FI427" s="46">
        <f>IF(AND($DS427,FH427),
IF(AO427="","Debes escribir el número de horas extras diurnas dominicales y festivas. ",
IF( IFERROR(INT(AO427),1.1) &lt;&gt; IFERROR(_xlfn.NUMBERVALUE(AO427),1), "La cantidad de horas extras diurnas dominicales y festivas debe ser un número entero. ", "")
),
""
)</f>
        <v/>
      </c>
      <c r="FJ427" s="46">
        <f>IF(AND($DS427,FH427),
IF(AP427="","Debes escribir el valor de las horas extras diurnas dominicales y festivas. ",
IF( ISERR(_xlfn.NUMBERVALUE(AP427)), "El valor de las horas extras diurnas dominicales y festivas debe ser un número válido. ", "")
),
""
)</f>
        <v/>
      </c>
      <c r="FK427" s="46">
        <f>CONCATENATE(AQ427,AR427)&lt;&gt;""</f>
        <v/>
      </c>
      <c r="FL427" s="46">
        <f>IF(AND($DS427,FK427),
IF(AQ427="","Debes escribir el número de horas extras nocturnas dominicales y festivas. ",
IF( IFERROR(INT(AQ427),1.1) &lt;&gt; IFERROR(_xlfn.NUMBERVALUE(AQ427),1), "La cantidad de horas extras nocturnas dominicales y festivas debe ser un número entero. ", "")
),
""
)</f>
        <v/>
      </c>
      <c r="FM427" s="46">
        <f>IF(AND($DS427,FK427),
IF(AR427="","Debes escribir el valor de las horas extras nocturnas dominicales y festivas. ",
IF( ISERR(_xlfn.NUMBERVALUE(AR427)), "El valor de las horas extras nocturnas dominicales y festivas debe ser un número válido. ", "")
),
""
)</f>
        <v/>
      </c>
      <c r="FN427" s="46">
        <f>CONCATENATE(AS427,AT427)&lt;&gt;""</f>
        <v/>
      </c>
      <c r="FO427" s="46">
        <f>IF(AND($DS427,FN427),
IF(AS427="","Debes escribir el número de horas recargo nocturno. ",
IF( IFERROR(INT(AS427),1.1) &lt;&gt; IFERROR(_xlfn.NUMBERVALUE(AS427),1), "La cantidad de horas recargo nocturno debe ser un número entero. ", "")
),
""
)</f>
        <v/>
      </c>
      <c r="FP427" s="46">
        <f>IF(AND($DS427,FN427),
IF(AT427="","Debes escribir el valor de las horas recargo nocturno. ",
IF( ISERR(_xlfn.NUMBERVALUE(AT427)), "El valor de las horas recargo nocturno debe ser un número válido. ", "")
),
""
)</f>
        <v/>
      </c>
      <c r="FQ427" s="46">
        <f>CONCATENATE(AU427,AV427)&lt;&gt;""</f>
        <v/>
      </c>
      <c r="FR427" s="46">
        <f>IF(AND($DS427,FQ427),
IF(AU427="","Debes escribir el número de horas recargo diurno dominical y festivo. ",
IF( IFERROR(INT(AU427),1.1) &lt;&gt; IFERROR(_xlfn.NUMBERVALUE(AU427),1), "La cantidad de horas recargo diurno dominical y festivo debe ser un número entero. ", "")
),
""
)</f>
        <v/>
      </c>
      <c r="FS427" s="46">
        <f>IF(AND($DS427,FQ427),
IF(AV427="","Debes escribir el valor de las horas recargo diurno dominical y festivo. ",
IF( ISERR(_xlfn.NUMBERVALUE(AV427)), "El valor de las horas recargo diurno dominical y festivo debe ser un número válido. ", "")
),
""
)</f>
        <v/>
      </c>
      <c r="FT427" s="46">
        <f>CONCATENATE(AW427,AX427)&lt;&gt;""</f>
        <v/>
      </c>
      <c r="FU427" s="46">
        <f>IF(AND($DS427,FT427),
IF(AW427="","Debes escribir el número de horas recargo nocturno dominical y festivo. ",
IF( IFERROR(INT(AW427),1.1) &lt;&gt; IFERROR(_xlfn.NUMBERVALUE(AW427),1), "La cantidad de horas recargo nocturno dominical y festivo debe ser un número entero. ", "")
),
""
)</f>
        <v/>
      </c>
      <c r="FV427" s="46">
        <f>IF(AND($DS427,FT427),
IF(AX427="","Debes escribir el valor de las horas recargo nocturno dominical y festivo. ",
IF( ISERR(_xlfn.NUMBERVALUE(AX427)), "El valor de las horas recargo nocturno dominical y festivo debe ser un número válido. ", "")
),
""
)</f>
        <v/>
      </c>
      <c r="FW427" s="46">
        <f>CONCATENATE(AY427,AZ427)&lt;&gt;""</f>
        <v/>
      </c>
      <c r="FX427" s="46">
        <f>IF(AND($DS427,FW427),
IF(AY427="","Debes escribir el número de días de vacaciones comunes. ",
IF( IFERROR(INT(AY427),1.1) &lt;&gt; IFERROR(_xlfn.NUMBERVALUE(AY427),1), "La cantidad de días de vacaciones comunes debe ser un número entero. ", "")
),
""
)</f>
        <v/>
      </c>
      <c r="FY427" s="46">
        <f>IF(AND($DS427,FW427),
IF(AZ427="","Debes escribir el valor de las vacaciones comunes. ",
IF( ISERR(_xlfn.NUMBERVALUE(AZ427)), "El valor de las vacaciones comunes debe ser un número válido. ", "")
),
""
)</f>
        <v/>
      </c>
      <c r="FZ427" s="46">
        <f>CONCATENATE(BA427,BB427)&lt;&gt;""</f>
        <v/>
      </c>
      <c r="GA427" s="46">
        <f>IF(AND($DS427,FZ427),
IF(BA427="","Debes escribir el número de días de vacaciones compensadas. ",
IF( IFERROR(INT(BA427),1.1) &lt;&gt; IFERROR(_xlfn.NUMBERVALUE(BA427),1), "La cantidad de días de vacaciones compensadas debe ser un número entero. ", "")
),
""
)</f>
        <v/>
      </c>
      <c r="GB427" s="46">
        <f>IF(AND($DS427,FZ427),
IF(BB427="","Debes escribir el valor de las vacaciones compensadas. ",
IF( ISERR(_xlfn.NUMBERVALUE(BB427)), "El valor de las vacaciones compensadas debe ser un número válido. ", "")
),
""
)</f>
        <v/>
      </c>
      <c r="GC427" s="46">
        <f>CONCATENATE(BC427,BD427)&lt;&gt;""</f>
        <v/>
      </c>
      <c r="GD427" s="46">
        <f>IF(AND($DS427,GC427),
IF(BC427="","Debes escribir el número de días de prima salarial. ",
IF( IFERROR(INT(BC427),1.1) &lt;&gt; IFERROR(_xlfn.NUMBERVALUE(BC427),1), "La cantidad de días de prima salarial debe ser un número entero. ", "")
),
""
)</f>
        <v/>
      </c>
      <c r="GE427" s="46">
        <f>IF(AND($DS427,GC427),
IF(BD427="","Debes escribir el valor de los días de prima salarial. ",
IF( ISERR(_xlfn.NUMBERVALUE(BD427)), "El valor de los días de prima salarial debe ser un número válido. ", "")
),
""
)</f>
        <v/>
      </c>
      <c r="GF427" s="46">
        <f>IF($DS427,
IF( AND(BE427&lt;&gt;"", ISERR(_xlfn.NUMBERVALUE(BE427))), "El valor de la prima NO saliarial debe ser un número válido. ", "")
)</f>
        <v/>
      </c>
      <c r="GG427" s="46">
        <f>CONCATENATE(BF427,BG427,BH427)&lt;&gt;""</f>
        <v/>
      </c>
      <c r="GH427" s="46">
        <f>IF(AND($DS427,GG427),
IF(BF427="","Debes escribir el valor de las cesantías. ",
IF( ISERR(_xlfn.NUMBERVALUE(BF427)), "El valor de las cesantías debe ser un número válido. ", "")
),
""
)</f>
        <v/>
      </c>
      <c r="GI427" s="46">
        <f>IF(AND($DS427,GG427),
IF(BG427="","Debes escribir el % de cesantías. ",
IF( ISERR(_xlfn.NUMBERVALUE(BG427)), "El % de cesantías debe ser un número válido. ", "")
),
""
)</f>
        <v/>
      </c>
      <c r="GJ427" s="46">
        <f>IF(AND($DS427,GG427),
IF(BH427="","Debes escribir el valor de intereses de cesantías. ",
IF( ISERR(_xlfn.NUMBERVALUE(BH427)), "El valor de intereses de cesantías debe ser un número válido. ", "")
),
""
)</f>
        <v/>
      </c>
      <c r="GK427" s="46">
        <f>CONCATENATE(BI427,BJ427,BK427)&lt;&gt;""</f>
        <v/>
      </c>
      <c r="GL427" s="46">
        <f>IF(AND($DS427,GK427),
IF(BI427="","Debes escribir el número de días de incapacidad. ",
IF( IFERROR(INT(BI427),1.1) &lt;&gt; IFERROR(_xlfn.NUMBERVALUE(BI427),1), "La cantidad de días de incapacidad debe ser un número entero. ", "")
),
""
)</f>
        <v/>
      </c>
      <c r="GM427" s="46">
        <f>IF(AND($DS427,GK427),
IF(BJ427="","Debes escribir el tipo de incapacidad. ",
IF(_xlfn.IFNA(VLOOKUP(BJ427,TIPO_DE_INCAPACIDAD,1,FALSE),-1)=-1,"El tipo de incapacidad es inválida (por favor seleccionarlo de la lista). ","")
),
""
)</f>
        <v/>
      </c>
      <c r="GN427" s="46">
        <f>IF(AND($DS427,GK427),
IF(BK427="","Debes escribir el valor de la incapacidad. ",
IF( ISERR(_xlfn.NUMBERVALUE(BK427)), "El valor de la incapacidad debe ser un número válido. ", "")
),
""
)</f>
        <v/>
      </c>
      <c r="GO427" s="46">
        <f>CONCATENATE(BL427,BM427)&lt;&gt;""</f>
        <v/>
      </c>
      <c r="GP427" s="46">
        <f>IF(AND($DS427,GO427),
IF(BL427="","Debes escribir el número de días de licencia de maternidad o paternidad. ",
IF( IFERROR(INT(BL427),1.1) &lt;&gt; IFERROR(_xlfn.NUMBERVALUE(BL427),1), "La cantidad de días de licencia de maternidad o paternidad debe ser un número entero. ", "")
),
""
)</f>
        <v/>
      </c>
      <c r="GQ427" s="46">
        <f>IF(AND($DS427,GO427),
IF(BM427="","Debes escribir el valor de la licencia de maternidad o paternidad. ",
IF( ISERR(_xlfn.NUMBERVALUE(BM427)), "El valor de la licencia de maternidad o paternidad debe ser un número válido. ", "")
),
""
)</f>
        <v/>
      </c>
      <c r="GR427" s="46">
        <f>CONCATENATE(BN427,BO427)&lt;&gt;""</f>
        <v/>
      </c>
      <c r="GS427" s="46">
        <f>IF(AND($DS427,GR427),
IF(BN427="","Debes escribir el número de días de licencia remunerada. ",
IF( IFERROR(INT(BN427),1.1) &lt;&gt; IFERROR(_xlfn.NUMBERVALUE(BN427),1), "La cantidad de días de licencia remunerada debe ser un número entero. ", "")
),
""
)</f>
        <v/>
      </c>
      <c r="GT427" s="46">
        <f>IF(AND($DS427,GR427),
IF(BO427="","Debes escribir el valor de la licencia remunerada. ",
IF( ISERR(_xlfn.NUMBERVALUE(BO427)), "El valor de la licencia remunerada debe ser un número válido. ", "")
),
""
)</f>
        <v/>
      </c>
      <c r="GU427" s="46">
        <f>IF($DS427,
IF( AND(BP427&lt;&gt;"", ISERR(_xlfn.NUMBERVALUE(BP427))), "El valor de la licencia NO remunerada debe ser un número válido. ", "")
)</f>
        <v/>
      </c>
      <c r="GV427" s="46">
        <f>IF($DS427,
IF( AND(BQ427&lt;&gt;"", ISERR(_xlfn.NUMBERVALUE(BQ427))), "El valor de auxilios salariales debe ser un número válido. ", "")
)</f>
        <v/>
      </c>
      <c r="GW427" s="46">
        <f>IF($DS427,
IF( AND(BR427&lt;&gt;"", ISERR(_xlfn.NUMBERVALUE(BR427))), "El valor de auxilios NO salariales debe ser un número válido. ", "")
)</f>
        <v/>
      </c>
      <c r="GX427" s="46">
        <f>IF($DS427,
IF( AND(BS427&lt;&gt;"", ISERR(_xlfn.NUMBERVALUE(BS427))), "El valor de bonos salariales debe ser un número válido. ", "")
)</f>
        <v/>
      </c>
      <c r="GY427" s="46">
        <f>IF($DS427,
IF( AND(BT427&lt;&gt;"", ISERR(_xlfn.NUMBERVALUE(BT427))), "El valor de bonos NO salariales debe ser un número válido. ", "")
)</f>
        <v/>
      </c>
      <c r="GZ427" s="46">
        <f>IF($DS427,
IF( AND(BU427&lt;&gt;"", ISERR(_xlfn.NUMBERVALUE(BU427))), "El valor de bonos salariales de alimentación debe ser un número válido. ", "")
)</f>
        <v/>
      </c>
      <c r="HA427" s="46">
        <f>IF($DS427,
IF( AND(BV427&lt;&gt;"", ISERR(_xlfn.NUMBERVALUE(BV427))), "El valor de bonos NO salariales de alimentación debe ser un número válido. ", "")
)</f>
        <v/>
      </c>
      <c r="HB427" s="46">
        <f>IF($DS427,
IF( AND(BW427&lt;&gt;"", ISERR(_xlfn.NUMBERVALUE(BW427))), "El valor de bonificaciones salariales debe ser un número válido. ", "")
)</f>
        <v/>
      </c>
      <c r="HC427" s="46">
        <f>IF($DS427,
IF( AND(BX427&lt;&gt;"", ISERR(_xlfn.NUMBERVALUE(BX427))), "El valor de bonificaciones NO salariales debe ser un número válido. ", "")
)</f>
        <v/>
      </c>
      <c r="HD427" s="46">
        <f>IF($DS427,
IF( AND(BY427&lt;&gt;"", ISERR(_xlfn.NUMBERVALUE(BY427))), "El valor de compensaciones ordinarias debe ser un número válido. ", "")
)</f>
        <v/>
      </c>
      <c r="HE427" s="46">
        <f>IF($DS427,
IF( AND(BZ427&lt;&gt;"", ISERR(_xlfn.NUMBERVALUE(BZ427))), "El valor de compensaciones extraordinarias debe ser un número válido. ", "")
)</f>
        <v/>
      </c>
      <c r="HF427" s="46">
        <f>IF($DS427,
IF( AND(CA427&lt;&gt;"", ISERR(_xlfn.NUMBERVALUE(CA427))), "El valor de comisiones debe ser un número válido. ", "")
)</f>
        <v/>
      </c>
      <c r="HG427" s="46">
        <f>IF($DS427,
IF( AND(CB427&lt;&gt;"", ISERR(_xlfn.NUMBERVALUE(CB427))), "El valor de ausencia por huega debe ser un número válido. ", "")
)</f>
        <v/>
      </c>
      <c r="HH427" s="46">
        <f>IF($DS427,
IF( AND(CC427&lt;&gt;"", ISERR(_xlfn.NUMBERVALUE(CC427))), "El valor de anticipos debe ser un número válido. ", "")
)</f>
        <v/>
      </c>
      <c r="HI427" s="46">
        <f>IF($DS427,
IF( AND(CD427&lt;&gt;"", ISERR(_xlfn.NUMBERVALUE(CD427))), "El valor de pagos a terceros debe ser un número válido. ", "")
)</f>
        <v/>
      </c>
      <c r="HJ427" s="46">
        <f>IF($DS427,
IF( AND(CE427&lt;&gt;"", ISERR(_xlfn.NUMBERVALUE(CE427))), "El valor de dotación debe ser un número válido. ", "")
)</f>
        <v/>
      </c>
      <c r="HK427" s="46">
        <f>IF($DS427,
IF( AND(CF427&lt;&gt;"", ISERR(_xlfn.NUMBERVALUE(CF427))), "El valor de apoyo sostenibilidad debe ser un número válido. ", "")
)</f>
        <v/>
      </c>
      <c r="HL427" s="46">
        <f>IF($DS427,
IF( AND(CG427&lt;&gt;"", ISERR(_xlfn.NUMBERVALUE(CG427))), "El valor de teletrabajo debe ser un número válido. ", "")
)</f>
        <v/>
      </c>
      <c r="HM427" s="46">
        <f>IF($DS427,
IF( AND(CH427&lt;&gt;"", ISERR(_xlfn.NUMBERVALUE(CH427))), "El valor de bonificación de retiro debe ser un número válido. ", "")
)</f>
        <v/>
      </c>
      <c r="HN427" s="46">
        <f>IF($DS427,
IF( AND(CI427&lt;&gt;"", ISERR(_xlfn.NUMBERVALUE(CI427))), "El valor de indemnización de retiro debe ser un número válido. ", "")
)</f>
        <v/>
      </c>
      <c r="HO427" s="46">
        <f>IF($DS427,
IF( AND(CJ427&lt;&gt;"", ISERR(_xlfn.NUMBERVALUE(CJ427))), "El valor de reintegros debe ser un número válido. ", "")
)</f>
        <v/>
      </c>
      <c r="HP427" s="46">
        <f>CONCATENATE(CK427,CL427,CM427)&lt;&gt;""</f>
        <v/>
      </c>
      <c r="HQ427" s="46">
        <f>IF(AND($DS427,HP427),
IF(CK427="","Debes escribir la descripción de otro concepto no categorizado. ",""),
""
)</f>
        <v/>
      </c>
      <c r="HR427" s="46">
        <f>IF(AND($DS427,HP427),
IF(CONCATENATE(CL427,CM427)="","Debes escribir al menos un valor de concepto no categorizado (salarial o no salarial). ",
IF(ISERR(_xlfn.NUMBERVALUE(CL427)),"El valor salarial concepto no categorizado debe ser un número válido. ","")
),
""
)</f>
        <v/>
      </c>
      <c r="HS427" s="46">
        <f>IF(AND($DS427,HP427),
IF(CONCATENATE(CL427,CM427)="","Debes escribir al menos un valor de concepto no categorizado (salarial o no salarial). ",
IF(ISERR(_xlfn.NUMBERVALUE(CM427)),"El valor NO salarial concepto no categorizado debe ser un número válido. ","")
),
""
)</f>
        <v/>
      </c>
      <c r="HT427" s="46">
        <f>IF($DS427,
IF(CN427="","Debes escribir el porcentaje del aporte a salud. ",
IF( ISERR(_xlfn.NUMBERVALUE(CN427)), "El valor del porcentaje del aporte a salud debe ser un número válido. ", "")
)
)</f>
        <v/>
      </c>
      <c r="HU427" s="46">
        <f>IF($DS427,
IF(CO427="","Debes escribir el valor del aporte a salud. ",
IF( ISERR(_xlfn.NUMBERVALUE(CO427)), "El valor del aporte a salud debe ser un número válido. ", "")
)
)</f>
        <v/>
      </c>
      <c r="HV427" s="46">
        <f>IF($DS427,
IF( AND(CP427&lt;&gt;"", ISERR(_xlfn.NUMBERVALUE(CP427))), "El valor plan complementario debe ser un número válido. ", "")
)</f>
        <v/>
      </c>
      <c r="HW427" s="46">
        <f>IF($DS427,
IF(CQ427="","Debes escribir el porcentaje del aporte a pensión. ",
IF( ISERR(_xlfn.NUMBERVALUE(CQ427)), "El valor del porcentaje del aporte a pensión debe ser un número válido. ", "")
)
)</f>
        <v/>
      </c>
      <c r="HX427" s="46">
        <f>IF($DS427,
IF(CR427="","Debes escribir el valor del aporte a pensión. ",
IF( ISERR(_xlfn.NUMBERVALUE(CR427)), "El valor del aporte a salud debe ser un número válido. ", "")
)
)</f>
        <v/>
      </c>
      <c r="HY427" s="46">
        <f>IF($DS427,
IF( AND(CS427&lt;&gt;"", ISERR(_xlfn.NUMBERVALUE(CS427))), "El valor pensión voluntaria debe ser un número válido. ", "")
)</f>
        <v/>
      </c>
      <c r="HZ427" s="46">
        <f>CONCATENATE(CT427,CU427,CV427,CW427)&lt;&gt;""</f>
        <v/>
      </c>
      <c r="IA427" s="46">
        <f>IF(AND($DS427,HZ427),
IF(CT427="","Debes escribir el % del fondo de seguridad pensional. ",
IF( ISERR(_xlfn.NUMBERVALUE(CT427)), "El % del fondo de seguridad debe ser un número válido. ", "")
),
""
)</f>
        <v/>
      </c>
      <c r="IB427" s="46">
        <f>IF(AND($DS427,HZ427),
IF(CU427="","Debes escribir el valor del aporte al fondo de solidaridad pensional. ",
IF( ISERR(_xlfn.NUMBERVALUE(CU427)), "El valor del aporte al fondo de solidaridad pensional debe ser un número válido. ", "")
),
""
)</f>
        <v/>
      </c>
      <c r="IC427" s="46">
        <f>IF(AND($DS427,HZ427),
IF(CV427="","Debes escribir el % del fondo de subsistencia. ",
IF( ISERR(_xlfn.NUMBERVALUE(CV427)), "El % del fondo de subsistencia debe ser un número válido. ", "")
),
""
)</f>
        <v/>
      </c>
      <c r="ID427" s="46">
        <f>IF(AND($DS427,HZ427),
IF(CW427="","Debes escribir el valor del fondo de subsistencia. ",
IF( ISERR(_xlfn.NUMBERVALUE(CW427)), "El valor del fondo de subsistencia debe ser un número válido. ", "")
),
""
)</f>
        <v/>
      </c>
      <c r="IE427" s="46">
        <f>CONCATENATE(CX427,CY427)&lt;&gt;""</f>
        <v/>
      </c>
      <c r="IF427" s="46">
        <f>IF(AND($DS427,IE427),
IF(CX427="","Debes escribir el % de sindicato. ",
IF( ISERR(_xlfn.NUMBERVALUE(CX427)), "El % de sindicato debe ser un número válido. ", "")
),
""
)</f>
        <v/>
      </c>
      <c r="IG427" s="46">
        <f>IF(AND($DS427,IE427),
IF(CY427="","Debes escribir el valor del sindicato. ",
IF( ISERR(_xlfn.NUMBERVALUE(CY427)), "El valor del sindicato debe ser un número válido. ", "")
),
""
)</f>
        <v/>
      </c>
      <c r="IH427" s="46">
        <f>IF($DS427,
IF( AND(CZ427&lt;&gt;"", ISERR(_xlfn.NUMBERVALUE(CZ427))), "El valor de sanción pública debe ser un número válido. ", "")
)</f>
        <v/>
      </c>
      <c r="II427" s="46">
        <f>IF($DS427,
IF( AND(DA427&lt;&gt;"", ISERR(_xlfn.NUMBERVALUE(DA427))), "El valor de sanción privada debe ser un número válido. ", "")
)</f>
        <v/>
      </c>
      <c r="IJ427" s="46">
        <f>CONCATENATE(DB427,DC427)&lt;&gt;""</f>
        <v/>
      </c>
      <c r="IK427" s="46">
        <f>IF(AND($DS427,IJ427),
IF(DB427="","Debes escribir la descripción de libranza. ",""),
""
)</f>
        <v/>
      </c>
      <c r="IL427" s="46">
        <f>IF(AND($DS427,IJ427),
IF(DC427="","Debes escribir la cuota libranza. ",
IF(ISERR(_xlfn.NUMBERVALUE(DC427)),"El valor de la cuota libranza debe ser un número válido. ","")
),
""
)</f>
        <v/>
      </c>
      <c r="IM427" s="46">
        <f>IF($DS427,
IF( AND(DD427&lt;&gt;"", ISERR(_xlfn.NUMBERVALUE(DD427))), "El valor de pagos a terceros debe ser un número válido. ", "")
)</f>
        <v/>
      </c>
      <c r="IN427" s="46">
        <f>IF($DS427,
IF( AND(DE427&lt;&gt;"", ISERR(_xlfn.NUMBERVALUE(DE427))), "El valor de anticipos debe ser un número válido. ", "")
)</f>
        <v/>
      </c>
      <c r="IO427" s="46">
        <f>IF($DS427,
IF( AND(DF427&lt;&gt;"", ISERR(_xlfn.NUMBERVALUE(DF427))), "El valor de AFC debe ser un número válido. ", "")
)</f>
        <v/>
      </c>
      <c r="IP427" s="46">
        <f>IF($DS427,
IF( AND(DG427&lt;&gt;"", ISERR(_xlfn.NUMBERVALUE(DG427))), "El valor de rete-fuente debe ser un número válido. ", "")
)</f>
        <v/>
      </c>
      <c r="IQ427" s="46">
        <f>IF($DS427,
IF( AND(DH427&lt;&gt;"", ISERR(_xlfn.NUMBERVALUE(DH427))), "El valor de cooperativa de trabajo debe ser un número válido. ", "")
)</f>
        <v/>
      </c>
      <c r="IR427" s="46">
        <f>IF($DS427,
IF( AND(DI427&lt;&gt;"", ISERR(_xlfn.NUMBERVALUE(DI427))), "El valor de embargo fiscal debe ser un número válido. ", "")
)</f>
        <v/>
      </c>
      <c r="IS427" s="46">
        <f>IF($DS427,
IF( AND(DJ427&lt;&gt;"", ISERR(_xlfn.NUMBERVALUE(DJ427))), "El valor de educación debe ser un número válido. ", "")
)</f>
        <v/>
      </c>
      <c r="IT427" s="46">
        <f>IF($DS427,
IF( AND(DK427&lt;&gt;"", ISERR(_xlfn.NUMBERVALUE(DK427))), "El valor de reintegro debe ser un número válido. ", "")
)</f>
        <v/>
      </c>
      <c r="IU427" s="46">
        <f>IF($DS427,
IF( AND(DL427&lt;&gt;"", ISERR(_xlfn.NUMBERVALUE(DL427))), "El valor de deuda debe ser un número válido. ", "")
)</f>
        <v/>
      </c>
      <c r="IV427" s="46">
        <f>IF($DS427,
IF( AND(DM427&lt;&gt;"", ISERR(_xlfn.NUMBERVALUE(DM427))), "El valor de otras deducciones debe ser un número válido. ", "")
)</f>
        <v/>
      </c>
      <c r="IW427" s="46">
        <f>IF($DS427,
IF(DN427="","Debes escribir el valor de los devengos totales. ",
IF( ISERR(_xlfn.NUMBERVALUE(DN427)), "El valor de los devengos totales debe ser un número válido. ", "")
)
)</f>
        <v/>
      </c>
      <c r="IX427" s="46">
        <f>IF($DS427,
IF(DO427="","Debes escribir el valor de las deducciones totales. ",
IF( ISERR(_xlfn.NUMBERVALUE(DO427)), "El valor de las deducciones totales debe ser un número válido. ", "")
)
)</f>
        <v/>
      </c>
      <c r="IY427" s="46">
        <f>IF($DS427,
IF(DP427="","Debes escribir el valor del salario total. ",
IF( ISERR(_xlfn.NUMBERVALUE(DP427)), "El valor del salario total debe ser un número válido. ", "")
)
)</f>
        <v/>
      </c>
    </row>
    <row r="428">
      <c r="B428" s="48" t="n">
        <v>416</v>
      </c>
      <c r="C428" s="61">
        <f>IF(AND(DS428,DP428&lt;&gt;""),
IF(DQ428="","OK","Error"),
""
)</f>
        <v/>
      </c>
      <c r="D428" s="53" t="n"/>
      <c r="E428" s="52" t="n"/>
      <c r="F428" s="112" t="n"/>
      <c r="G428" s="52" t="n"/>
      <c r="H428" s="53" t="n"/>
      <c r="I428" s="52" t="n"/>
      <c r="J428" s="52" t="n"/>
      <c r="K428" s="53" t="n"/>
      <c r="L428" s="55" t="n"/>
      <c r="M428" s="108" t="n"/>
      <c r="N428" s="56" t="n"/>
      <c r="O428" s="52" t="n"/>
      <c r="P428" s="52" t="n"/>
      <c r="Q428" s="52" t="n"/>
      <c r="R428" s="52" t="n"/>
      <c r="S428" s="52" t="n"/>
      <c r="T428" s="53" t="n"/>
      <c r="U428" s="52" t="n"/>
      <c r="V428" s="52" t="n"/>
      <c r="W428" s="55" t="n"/>
      <c r="X428" s="55" t="n"/>
      <c r="Y428" s="52" t="n"/>
      <c r="Z428" s="55" t="n"/>
      <c r="AA428" s="52" t="n"/>
      <c r="AB428" s="53" t="n"/>
      <c r="AC428" s="53" t="n"/>
      <c r="AD428" s="53" t="n"/>
      <c r="AE428" s="177" t="n"/>
      <c r="AF428" s="113" t="n"/>
      <c r="AG428" s="177" t="n"/>
      <c r="AH428" s="178" t="n"/>
      <c r="AI428" s="178" t="n"/>
      <c r="AJ428" s="178" t="n"/>
      <c r="AK428" s="114" t="n"/>
      <c r="AL428" s="178" t="n"/>
      <c r="AM428" s="114" t="n"/>
      <c r="AN428" s="178" t="n"/>
      <c r="AO428" s="114" t="n"/>
      <c r="AP428" s="178" t="n"/>
      <c r="AQ428" s="114" t="n"/>
      <c r="AR428" s="178" t="n"/>
      <c r="AS428" s="114" t="n"/>
      <c r="AT428" s="178" t="n"/>
      <c r="AU428" s="114" t="n"/>
      <c r="AV428" s="178" t="n"/>
      <c r="AW428" s="114" t="n"/>
      <c r="AX428" s="178" t="n"/>
      <c r="AY428" s="114" t="n"/>
      <c r="AZ428" s="178" t="n"/>
      <c r="BA428" s="114" t="n"/>
      <c r="BB428" s="178" t="n"/>
      <c r="BC428" s="114" t="n"/>
      <c r="BD428" s="178" t="n"/>
      <c r="BE428" s="178" t="n"/>
      <c r="BF428" s="178" t="n"/>
      <c r="BG428" s="59" t="n"/>
      <c r="BH428" s="178" t="n"/>
      <c r="BI428" s="114" t="n"/>
      <c r="BJ428" s="53" t="n"/>
      <c r="BK428" s="178" t="n"/>
      <c r="BL428" s="114" t="n"/>
      <c r="BM428" s="178" t="n"/>
      <c r="BN428" s="114" t="n"/>
      <c r="BO428" s="178" t="n"/>
      <c r="BP428" s="178" t="n"/>
      <c r="BQ428" s="178" t="n"/>
      <c r="BR428" s="178" t="n"/>
      <c r="BS428" s="178" t="n"/>
      <c r="BT428" s="178" t="n"/>
      <c r="BU428" s="178" t="n"/>
      <c r="BV428" s="178" t="n"/>
      <c r="BW428" s="178" t="n"/>
      <c r="BX428" s="178" t="n"/>
      <c r="BY428" s="178" t="n"/>
      <c r="BZ428" s="178" t="n"/>
      <c r="CA428" s="178" t="n"/>
      <c r="CB428" s="178" t="n"/>
      <c r="CC428" s="178" t="n"/>
      <c r="CD428" s="178" t="n"/>
      <c r="CE428" s="178" t="n"/>
      <c r="CF428" s="178" t="n"/>
      <c r="CG428" s="178" t="n"/>
      <c r="CH428" s="178" t="n"/>
      <c r="CI428" s="178" t="n"/>
      <c r="CJ428" s="178" t="n"/>
      <c r="CK428" s="53" t="n"/>
      <c r="CL428" s="178" t="n"/>
      <c r="CM428" s="178" t="n"/>
      <c r="CN428" s="60" t="n"/>
      <c r="CO428" s="177" t="n"/>
      <c r="CP428" s="178" t="n"/>
      <c r="CQ428" s="60" t="n"/>
      <c r="CR428" s="177" t="n"/>
      <c r="CS428" s="178" t="n"/>
      <c r="CT428" s="59" t="n"/>
      <c r="CU428" s="178" t="n"/>
      <c r="CV428" s="59" t="n"/>
      <c r="CW428" s="178" t="n"/>
      <c r="CX428" s="59" t="n"/>
      <c r="CY428" s="178" t="n"/>
      <c r="CZ428" s="178" t="n"/>
      <c r="DA428" s="178" t="n"/>
      <c r="DB428" s="53" t="n"/>
      <c r="DC428" s="178" t="n"/>
      <c r="DD428" s="178" t="n"/>
      <c r="DE428" s="178" t="n"/>
      <c r="DF428" s="178" t="n"/>
      <c r="DG428" s="178" t="n"/>
      <c r="DH428" s="178" t="n"/>
      <c r="DI428" s="178" t="n"/>
      <c r="DJ428" s="178" t="n"/>
      <c r="DK428" s="178" t="n"/>
      <c r="DL428" s="178" t="n"/>
      <c r="DM428" s="178" t="n"/>
      <c r="DN428" s="177" t="n"/>
      <c r="DO428" s="177" t="n"/>
      <c r="DP428" s="177" t="n"/>
      <c r="DQ428" s="76">
        <f>IF(AND(DS428,DP428&lt;&gt;""),
CONCATENATE(DT428,DU428,DV428,DW428,DX428,DY428,DZ428,EA428,EB428,EC428,ED428,EE428,EF428,EG428,EH428,EI428,EJ428,EK428,EL428,EM428,EN428,EO428,EP428,EQ428,ES428,ET428,EU428,EV428,EW428,EX428,EY428,EZ428,FA428,FC428,FD428,FF428,FG428,FI428,FJ428,FL428,FM428,FO428,FP428,FR428,FS428,FU428,FV428,FX428,FY428,GA428,GB428,GD428,GE428,GF428,GH428,GI428,GJ428,GL428,GM428,GN428,GP428,GQ428,GS428,GT428,GU428,GV428,GW428,GX428,GY428,GZ428,HA428,HB428,HC428,HD428,HE428,HF428,HG428,HH428,HI428,HJ428,HK428,HL428,HM428,HN428,HO428,HQ428,HR428,HS428,HT428,HU428,HV428,HW428,HX428,HY428,IA428,IB428,IC428,ID428,IF428,IG428,IH428,II428,IK428,IL428,IM428,IN428,IO428,IP428,IQ428,IR428,IS428,IT428,IU428,IV428,IW428,IX428,IY428,IZ428),
""
)</f>
        <v/>
      </c>
      <c r="DR428" s="53" t="n"/>
      <c r="DS428" s="46">
        <f>CONCATENATE(D428,$E428,$F428,$G428,H428,$I428,$J428,K428,$L428,$M428,N428,$O428,$P428,$Q428,$R428,$S428,T428,$U428,$V428,$W428,$X428,$Y428,$Z428,$AA428,AB428,AC428,AD428,$AE428,$AF428,$AG428,AH428,AI428,AJ428,AK428,AL428,AM428,AN428,AO428,AP428,AQ428,AR428,AS428,AT428,AU428,AV428,AW428,AX428,AY428,AZ428,BA428,BB428,BC428,BD428,BE428,BF428,BG428,BH428,BI428,BJ428,BK428,BL428,BM428,BN428,BO428,BP428,BQ428,BR428,BS428,BT428,BU428,BV428,BW428,BX428,BY428,BZ428,CA428,CB428,CC428,CD428,CE428,CF428,CG428,CH428,CI428,CJ428,CK428,CL428,CM428,$CN428,$CO428,CP428,$CQ428,$CR428,CS428,CT428,CU428,CV428,CW428,CX428,CY428,CZ428,DA428,DB428,DC428,DD428,DE428,DF428,DG428,DH428,DI428,DJ428,DK428,DL428,DM428,$DN428,$DO428,$DP428,DR428)&lt;&gt;""</f>
        <v/>
      </c>
      <c r="DT428" s="46">
        <f>IF(AND($DS428,$E$4&lt;&gt;""),
IF(LEFT($E$4,2) = "1.",
IF(D428&lt;&gt;"","El CUNE sólo se envía en operaciones de novedad o ajuste. ",""),
IF(D428="","Debes escribir un CUNE válido para realizar operaciones de novedad o ajuste. ","")),
""
)</f>
        <v/>
      </c>
      <c r="DU428" s="46">
        <f>IF($DS428,
IF(E428="","Debes seleccionar el tipo de documento del empleado. ",
IF(_xlfn.IFNA(VLOOKUP(E428,TIPO_DE_DOCUMENTO,1,FALSE),-1)=-1,"El tipo de documento no es válido (por favor seleccionarlo de la lista). ","")
)
)</f>
        <v/>
      </c>
      <c r="DV428" s="46">
        <f>IF($DS428,
IF(F428="","Debes escribir el número de documento del empleado. ","")
)</f>
        <v/>
      </c>
      <c r="DW428" s="46">
        <f>IF($DS428,
IF(G428="","Debes escribir el primer nombre del empleado. ","")
)</f>
        <v/>
      </c>
      <c r="DY428" s="46">
        <f>IF($DS428,
IF(I428="","Debes escribir el primer apellido del empleado. ","")
)</f>
        <v/>
      </c>
      <c r="DZ428" s="46">
        <f>IF($DS428,
IF(J428="","Debes escribir el segundo apellido del empleado. ","")
)</f>
        <v/>
      </c>
      <c r="EB428" s="46">
        <f>IF($DS428,
IF(L428="","Debes escribir la fecha de ingreso del empleado. ",
IF(ISERR(DATE(YEAR(L428),MONTH(L428),DAY(L428))), "El valor ingresado en fecha de ingreso no tiene un formato válido. ","")
)
)</f>
        <v/>
      </c>
      <c r="EC428" s="46">
        <f>IF($DS428,
IF(M428="","Debes escribir el tiempo laborado. ",
IF( IFERROR(INT(M428),1.1) &lt;&gt; IFERROR(_xlfn.NUMBERVALUE(M428),1), "El valor de los días trabajados debe ser un número entero. ", "")
)
)</f>
        <v/>
      </c>
      <c r="ED428" s="46">
        <f>IF($DS428,
IF( AND(N428&lt;&gt;"", ISERR(DATE(YEAR(N428),MONTH(N428),DAY(N428))) ), "El valor ingresado en fecha de ingreso no tiene un formato válido. ",
IF( AND(N428&lt;&gt;"", $E$6&lt;&gt;"", DATE(YEAR(N428), MONTH(N428), 1) &lt;&gt; IFERROR(DATE(MID($E$6, 1, 4), MID($E$6, 6, 2),1), "1/1/1900") ), "La fecha de retiro debe estar dentro del período liquidado. ", "")
)
)</f>
        <v/>
      </c>
      <c r="EE428" s="46">
        <f>IF($DS428,
IF(O428="","Debes seleccionar el tipo de trabajador. ",
IF(_xlfn.IFNA(VLOOKUP(O428,TIPO_DE_TRABAJADOR,1,FALSE),-1)=-1,"El tipo de trabajador no es válido (por favor seleccionarlo de la lista). ","")
)
)</f>
        <v/>
      </c>
      <c r="EF428" s="46">
        <f>IF($DS428,
IF(P428="","Debes seleccionar si es un trabajador dependiente pensionado por vejez. ",
IF(_xlfn.IFNA(VLOOKUP(P428,SUBTIPO_DE_TRABAJADOR,1,FALSE),-1)=-1,"El tipo de trabajador dependiente pensionado por vejez no es válido (por favor seleccionarlo de la lista). ","")
)
)</f>
        <v/>
      </c>
      <c r="EG428" s="46">
        <f>IF($DS428,
IF(Q428="","Debes seleccionar el tipo de contrato del trabajador. ",
IF(_xlfn.IFNA(VLOOKUP(Q428,TIPO_DE_CONTRATO,1,FALSE),-1)=-1,"El tipo de contrato del trabajador no es válido (por favor seleccionarlo de la lista). ","")
)
)</f>
        <v/>
      </c>
      <c r="EH428" s="46">
        <f>IF($DS428,
IF(R428="","Debes seleccionar si es un salario integral. ",
IF(_xlfn.IFNA(VLOOKUP(R428,SI_NO,1,FALSE),-1)=-1,"Valor no válido para salario integral (por favor seleccionarlo de la lista). ","")
)
)</f>
        <v/>
      </c>
      <c r="EI428" s="46">
        <f>IF($DS428,
IF(S428="","Debes seleccionar si el trabajador realiza actividades de riesgo. ",
IF(_xlfn.IFNA(VLOOKUP(S428,SI_NO,1,FALSE),-1)=-1,"Valor no válido para actividad de alto riesgo (por favor seleccionarlo de la lista). ","")
)
)</f>
        <v/>
      </c>
      <c r="EK428" s="46">
        <f>IF($DS428,
IF(U428="","Debes escribir el código del municipio de residencia del trabajador. ",
IF(_xlfn.IFNA(VLOOKUP(U428,MUNICIPIO,1,FALSE),-1)=-1,"El municipio de residencia del trabajador es inválido (por favor seleccionarlo de la lista). ","")
)
)</f>
        <v/>
      </c>
      <c r="EL428" s="46">
        <f>IF($DS428,
IF(V428="","Debes escribir el la dirección de residendia del trabajador. ","")
)</f>
        <v/>
      </c>
      <c r="EM428" s="46">
        <f>IF($DS428,
IF(W428="","Debes escribir la fecha de inicio de la liquidación. ",
IF(ISERR(DATE(YEAR(W428),MONTH(W428),DAY(W428))),"El valor ingresado en fecha de inicio de liquidación no tiene un formato válido. ",
IF( AND($E$6&lt;&gt;"", DATE(YEAR(W428), MONTH(W428), 1) &lt;&gt; IFERROR(DATE(MID($E$6, 1, 4), MID($E$6, 6, 2),1), "1/1/1900") ), "La fecha de inicio de la liquidación debe estar dentro del período liquidado. ", "")
)
)
)</f>
        <v/>
      </c>
      <c r="EN428" s="46">
        <f>IF($DS428,
IF(X428="","Debes escribir la fecha de fin de la liquidación. ",
IF(ISERR(DATE(YEAR(X428),MONTH(X428),DAY(X428))),"El valor ingresado en fecha de fin de liquidación no tiene un formato válido. ",
IF( AND($E$6&lt;&gt;"", DATE(YEAR(X428), MONTH(X428), 1) &lt;&gt; IFERROR(DATE(MID($E$6, 1, 4), MID($E$6, 6, 2),1), "1/1/1900") ), "La fecha de fin de la liquidación debe estar dentro del período liquidado. ", "")
)
)
)</f>
        <v/>
      </c>
      <c r="EO428" s="46">
        <f>IF($DS428,
IF(Y428="","Debes escribir la frecuencia de pago del trabajador. ",
IF(_xlfn.IFNA(VLOOKUP(Y428,PERÍODO_DE_NÓMINA,1,FALSE),-1)=-1,"La frecuencia de pago es inválida (por favor seleccionarlo de la lista). ","")
)
)</f>
        <v/>
      </c>
      <c r="EP428" s="46">
        <f>IF($DS428,
IF(Z428="","Debes escribir la fecha de pago. ",
IF(ISERR(DATE(YEAR(Z428),MONTH(Z428),DAY(Z428))), "El valor ingresado en fecha de pago no tiene un formato válido. ","")
)
)</f>
        <v/>
      </c>
      <c r="EQ428" s="46">
        <f>IF($DS428,
IF(AA428="","Debes escribir el medio de pago. ",
IF(_xlfn.IFNA(VLOOKUP(AA428,MEDIOS_DE_PAGO,1,FALSE),-1)=-1,"El medio de pago es inválido (por favor seleccionarlo de la lista). ","")
)
)</f>
        <v/>
      </c>
      <c r="ER428" s="46">
        <f>OR(AA428='Tablas '!$T$4,AA428='Tablas '!$T$7,AA428='Tablas '!$T$8,AA428='Tablas '!$T$11)</f>
        <v/>
      </c>
      <c r="ES428" s="46">
        <f>IF(AND($DS428,ER428),
IF(AB428="","Debes escribir la entidad bancaria. ",""),
""
)</f>
        <v/>
      </c>
      <c r="ET428" s="46">
        <f>IF(AND($DS428,ER428),
IF(AC428="","Debes escribir el tipo de cuenta bancaria. ",
IF(_xlfn.IFNA(VLOOKUP(AC428,TIPO_DE_CUENTA,1,FALSE),-1)=-1,"El tipo de cuenta bancaria es inválida (por favor seleccionarlo de la lista). ","")
),
""
)</f>
        <v/>
      </c>
      <c r="EU428" s="46">
        <f>IF(AND($DS428,ER428),
IF(AD428="","Debes escribir el número de cuenta bancaria. ",""),
""
)</f>
        <v/>
      </c>
      <c r="EV428" s="46">
        <f>IF($DS428,
IF(AE428="","Debes escribir el valor del sueldo básico. ",
IF( ISERR(_xlfn.NUMBERVALUE(AE428)), "El valor del sueldo básico debe ser un número válido. ", "")
)
)</f>
        <v/>
      </c>
      <c r="EW428" s="46">
        <f>IF($DS428,
IF(AF428="","Debes escribir el número de días trabajados. ",
IF( IFERROR(INT(AF428),1.1) &lt;&gt; IFERROR(_xlfn.NUMBERVALUE(AF428),1), "La cantidad de días trabajados debe ser un número entero. ", "")
)
)</f>
        <v/>
      </c>
      <c r="EX428" s="46">
        <f>IF($DS428,
IF(AG428="","Debes escribir el valor del sueldo trabajado. ",
IF( ISERR(_xlfn.NUMBERVALUE(AG428)), "El valor del sueldo trabajado debe ser un número válido. ", "")
)
)</f>
        <v/>
      </c>
      <c r="EY428" s="46">
        <f>IF($DS428,
IF( AND(AH428&lt;&gt;"", ISERR(_xlfn.NUMBERVALUE(AH428))), "El valor del auxilio de transporte debe ser un número válido. ", "")
)</f>
        <v/>
      </c>
      <c r="EZ428" s="46">
        <f>IF($DS428,
IF( AND(AI428&lt;&gt;"", ISERR(_xlfn.NUMBERVALUE(AI428))), "El valor de viáticos salariales debe ser un número válido. ", "")
)</f>
        <v/>
      </c>
      <c r="FA428" s="46">
        <f>IF($DS428,
IF( AND(AJ428&lt;&gt;"", ISERR(_xlfn.NUMBERVALUE(AJ428))), "El valor de viáticos NO salariales debe ser un número válido. ", "")
)</f>
        <v/>
      </c>
      <c r="FB428" s="46">
        <f>CONCATENATE(AK428,AL428)&lt;&gt;""</f>
        <v/>
      </c>
      <c r="FC428" s="46">
        <f>IF(AND($DS428,FB428),
IF(AK428="","Debes escribir el número de horas extras diurnas. ",
IF( IFERROR(INT(AK428),1.1) &lt;&gt; IFERROR(_xlfn.NUMBERVALUE(AK428),1), "La cantidad de horas extras diurnas debe ser un número entero. ", "")
),
""
)</f>
        <v/>
      </c>
      <c r="FD428" s="46">
        <f>IF(AND($DS428,FB428),
IF(AL428="","Debes escribir el valor de las horas extras diurnas. ",
IF( ISERR(_xlfn.NUMBERVALUE(AL428)), "El valor de las horas extras duirnas debe ser un número válido. ", "")
),
""
)</f>
        <v/>
      </c>
      <c r="FE428" s="46">
        <f>CONCATENATE(AM428,AN428)&lt;&gt;""</f>
        <v/>
      </c>
      <c r="FF428" s="46">
        <f>IF(AND($DS428,FE428),
IF(AM428="","Debes escribir el número de horas extras nocturnas. ",
IF( IFERROR(INT(AM428),1.1) &lt;&gt; IFERROR(_xlfn.NUMBERVALUE(AM428),1), "La cantidad de horas extras nocturnas debe ser un número entero. ", "")
),
""
)</f>
        <v/>
      </c>
      <c r="FG428" s="46">
        <f>IF(AND($DS428,FE428),
IF(AN428="","Debes escribir el valor de las horas extras nocturnas. ",
IF( ISERR(_xlfn.NUMBERVALUE(AN428)), "El valor de las horas extras nocturnas debe ser un número válido. ", "")
),
""
)</f>
        <v/>
      </c>
      <c r="FH428" s="46">
        <f>CONCATENATE(AO428,AP428)&lt;&gt;""</f>
        <v/>
      </c>
      <c r="FI428" s="46">
        <f>IF(AND($DS428,FH428),
IF(AO428="","Debes escribir el número de horas extras diurnas dominicales y festivas. ",
IF( IFERROR(INT(AO428),1.1) &lt;&gt; IFERROR(_xlfn.NUMBERVALUE(AO428),1), "La cantidad de horas extras diurnas dominicales y festivas debe ser un número entero. ", "")
),
""
)</f>
        <v/>
      </c>
      <c r="FJ428" s="46">
        <f>IF(AND($DS428,FH428),
IF(AP428="","Debes escribir el valor de las horas extras diurnas dominicales y festivas. ",
IF( ISERR(_xlfn.NUMBERVALUE(AP428)), "El valor de las horas extras diurnas dominicales y festivas debe ser un número válido. ", "")
),
""
)</f>
        <v/>
      </c>
      <c r="FK428" s="46">
        <f>CONCATENATE(AQ428,AR428)&lt;&gt;""</f>
        <v/>
      </c>
      <c r="FL428" s="46">
        <f>IF(AND($DS428,FK428),
IF(AQ428="","Debes escribir el número de horas extras nocturnas dominicales y festivas. ",
IF( IFERROR(INT(AQ428),1.1) &lt;&gt; IFERROR(_xlfn.NUMBERVALUE(AQ428),1), "La cantidad de horas extras nocturnas dominicales y festivas debe ser un número entero. ", "")
),
""
)</f>
        <v/>
      </c>
      <c r="FM428" s="46">
        <f>IF(AND($DS428,FK428),
IF(AR428="","Debes escribir el valor de las horas extras nocturnas dominicales y festivas. ",
IF( ISERR(_xlfn.NUMBERVALUE(AR428)), "El valor de las horas extras nocturnas dominicales y festivas debe ser un número válido. ", "")
),
""
)</f>
        <v/>
      </c>
      <c r="FN428" s="46">
        <f>CONCATENATE(AS428,AT428)&lt;&gt;""</f>
        <v/>
      </c>
      <c r="FO428" s="46">
        <f>IF(AND($DS428,FN428),
IF(AS428="","Debes escribir el número de horas recargo nocturno. ",
IF( IFERROR(INT(AS428),1.1) &lt;&gt; IFERROR(_xlfn.NUMBERVALUE(AS428),1), "La cantidad de horas recargo nocturno debe ser un número entero. ", "")
),
""
)</f>
        <v/>
      </c>
      <c r="FP428" s="46">
        <f>IF(AND($DS428,FN428),
IF(AT428="","Debes escribir el valor de las horas recargo nocturno. ",
IF( ISERR(_xlfn.NUMBERVALUE(AT428)), "El valor de las horas recargo nocturno debe ser un número válido. ", "")
),
""
)</f>
        <v/>
      </c>
      <c r="FQ428" s="46">
        <f>CONCATENATE(AU428,AV428)&lt;&gt;""</f>
        <v/>
      </c>
      <c r="FR428" s="46">
        <f>IF(AND($DS428,FQ428),
IF(AU428="","Debes escribir el número de horas recargo diurno dominical y festivo. ",
IF( IFERROR(INT(AU428),1.1) &lt;&gt; IFERROR(_xlfn.NUMBERVALUE(AU428),1), "La cantidad de horas recargo diurno dominical y festivo debe ser un número entero. ", "")
),
""
)</f>
        <v/>
      </c>
      <c r="FS428" s="46">
        <f>IF(AND($DS428,FQ428),
IF(AV428="","Debes escribir el valor de las horas recargo diurno dominical y festivo. ",
IF( ISERR(_xlfn.NUMBERVALUE(AV428)), "El valor de las horas recargo diurno dominical y festivo debe ser un número válido. ", "")
),
""
)</f>
        <v/>
      </c>
      <c r="FT428" s="46">
        <f>CONCATENATE(AW428,AX428)&lt;&gt;""</f>
        <v/>
      </c>
      <c r="FU428" s="46">
        <f>IF(AND($DS428,FT428),
IF(AW428="","Debes escribir el número de horas recargo nocturno dominical y festivo. ",
IF( IFERROR(INT(AW428),1.1) &lt;&gt; IFERROR(_xlfn.NUMBERVALUE(AW428),1), "La cantidad de horas recargo nocturno dominical y festivo debe ser un número entero. ", "")
),
""
)</f>
        <v/>
      </c>
      <c r="FV428" s="46">
        <f>IF(AND($DS428,FT428),
IF(AX428="","Debes escribir el valor de las horas recargo nocturno dominical y festivo. ",
IF( ISERR(_xlfn.NUMBERVALUE(AX428)), "El valor de las horas recargo nocturno dominical y festivo debe ser un número válido. ", "")
),
""
)</f>
        <v/>
      </c>
      <c r="FW428" s="46">
        <f>CONCATENATE(AY428,AZ428)&lt;&gt;""</f>
        <v/>
      </c>
      <c r="FX428" s="46">
        <f>IF(AND($DS428,FW428),
IF(AY428="","Debes escribir el número de días de vacaciones comunes. ",
IF( IFERROR(INT(AY428),1.1) &lt;&gt; IFERROR(_xlfn.NUMBERVALUE(AY428),1), "La cantidad de días de vacaciones comunes debe ser un número entero. ", "")
),
""
)</f>
        <v/>
      </c>
      <c r="FY428" s="46">
        <f>IF(AND($DS428,FW428),
IF(AZ428="","Debes escribir el valor de las vacaciones comunes. ",
IF( ISERR(_xlfn.NUMBERVALUE(AZ428)), "El valor de las vacaciones comunes debe ser un número válido. ", "")
),
""
)</f>
        <v/>
      </c>
      <c r="FZ428" s="46">
        <f>CONCATENATE(BA428,BB428)&lt;&gt;""</f>
        <v/>
      </c>
      <c r="GA428" s="46">
        <f>IF(AND($DS428,FZ428),
IF(BA428="","Debes escribir el número de días de vacaciones compensadas. ",
IF( IFERROR(INT(BA428),1.1) &lt;&gt; IFERROR(_xlfn.NUMBERVALUE(BA428),1), "La cantidad de días de vacaciones compensadas debe ser un número entero. ", "")
),
""
)</f>
        <v/>
      </c>
      <c r="GB428" s="46">
        <f>IF(AND($DS428,FZ428),
IF(BB428="","Debes escribir el valor de las vacaciones compensadas. ",
IF( ISERR(_xlfn.NUMBERVALUE(BB428)), "El valor de las vacaciones compensadas debe ser un número válido. ", "")
),
""
)</f>
        <v/>
      </c>
      <c r="GC428" s="46">
        <f>CONCATENATE(BC428,BD428)&lt;&gt;""</f>
        <v/>
      </c>
      <c r="GD428" s="46">
        <f>IF(AND($DS428,GC428),
IF(BC428="","Debes escribir el número de días de prima salarial. ",
IF( IFERROR(INT(BC428),1.1) &lt;&gt; IFERROR(_xlfn.NUMBERVALUE(BC428),1), "La cantidad de días de prima salarial debe ser un número entero. ", "")
),
""
)</f>
        <v/>
      </c>
      <c r="GE428" s="46">
        <f>IF(AND($DS428,GC428),
IF(BD428="","Debes escribir el valor de los días de prima salarial. ",
IF( ISERR(_xlfn.NUMBERVALUE(BD428)), "El valor de los días de prima salarial debe ser un número válido. ", "")
),
""
)</f>
        <v/>
      </c>
      <c r="GF428" s="46">
        <f>IF($DS428,
IF( AND(BE428&lt;&gt;"", ISERR(_xlfn.NUMBERVALUE(BE428))), "El valor de la prima NO saliarial debe ser un número válido. ", "")
)</f>
        <v/>
      </c>
      <c r="GG428" s="46">
        <f>CONCATENATE(BF428,BG428,BH428)&lt;&gt;""</f>
        <v/>
      </c>
      <c r="GH428" s="46">
        <f>IF(AND($DS428,GG428),
IF(BF428="","Debes escribir el valor de las cesantías. ",
IF( ISERR(_xlfn.NUMBERVALUE(BF428)), "El valor de las cesantías debe ser un número válido. ", "")
),
""
)</f>
        <v/>
      </c>
      <c r="GI428" s="46">
        <f>IF(AND($DS428,GG428),
IF(BG428="","Debes escribir el % de cesantías. ",
IF( ISERR(_xlfn.NUMBERVALUE(BG428)), "El % de cesantías debe ser un número válido. ", "")
),
""
)</f>
        <v/>
      </c>
      <c r="GJ428" s="46">
        <f>IF(AND($DS428,GG428),
IF(BH428="","Debes escribir el valor de intereses de cesantías. ",
IF( ISERR(_xlfn.NUMBERVALUE(BH428)), "El valor de intereses de cesantías debe ser un número válido. ", "")
),
""
)</f>
        <v/>
      </c>
      <c r="GK428" s="46">
        <f>CONCATENATE(BI428,BJ428,BK428)&lt;&gt;""</f>
        <v/>
      </c>
      <c r="GL428" s="46">
        <f>IF(AND($DS428,GK428),
IF(BI428="","Debes escribir el número de días de incapacidad. ",
IF( IFERROR(INT(BI428),1.1) &lt;&gt; IFERROR(_xlfn.NUMBERVALUE(BI428),1), "La cantidad de días de incapacidad debe ser un número entero. ", "")
),
""
)</f>
        <v/>
      </c>
      <c r="GM428" s="46">
        <f>IF(AND($DS428,GK428),
IF(BJ428="","Debes escribir el tipo de incapacidad. ",
IF(_xlfn.IFNA(VLOOKUP(BJ428,TIPO_DE_INCAPACIDAD,1,FALSE),-1)=-1,"El tipo de incapacidad es inválida (por favor seleccionarlo de la lista). ","")
),
""
)</f>
        <v/>
      </c>
      <c r="GN428" s="46">
        <f>IF(AND($DS428,GK428),
IF(BK428="","Debes escribir el valor de la incapacidad. ",
IF( ISERR(_xlfn.NUMBERVALUE(BK428)), "El valor de la incapacidad debe ser un número válido. ", "")
),
""
)</f>
        <v/>
      </c>
      <c r="GO428" s="46">
        <f>CONCATENATE(BL428,BM428)&lt;&gt;""</f>
        <v/>
      </c>
      <c r="GP428" s="46">
        <f>IF(AND($DS428,GO428),
IF(BL428="","Debes escribir el número de días de licencia de maternidad o paternidad. ",
IF( IFERROR(INT(BL428),1.1) &lt;&gt; IFERROR(_xlfn.NUMBERVALUE(BL428),1), "La cantidad de días de licencia de maternidad o paternidad debe ser un número entero. ", "")
),
""
)</f>
        <v/>
      </c>
      <c r="GQ428" s="46">
        <f>IF(AND($DS428,GO428),
IF(BM428="","Debes escribir el valor de la licencia de maternidad o paternidad. ",
IF( ISERR(_xlfn.NUMBERVALUE(BM428)), "El valor de la licencia de maternidad o paternidad debe ser un número válido. ", "")
),
""
)</f>
        <v/>
      </c>
      <c r="GR428" s="46">
        <f>CONCATENATE(BN428,BO428)&lt;&gt;""</f>
        <v/>
      </c>
      <c r="GS428" s="46">
        <f>IF(AND($DS428,GR428),
IF(BN428="","Debes escribir el número de días de licencia remunerada. ",
IF( IFERROR(INT(BN428),1.1) &lt;&gt; IFERROR(_xlfn.NUMBERVALUE(BN428),1), "La cantidad de días de licencia remunerada debe ser un número entero. ", "")
),
""
)</f>
        <v/>
      </c>
      <c r="GT428" s="46">
        <f>IF(AND($DS428,GR428),
IF(BO428="","Debes escribir el valor de la licencia remunerada. ",
IF( ISERR(_xlfn.NUMBERVALUE(BO428)), "El valor de la licencia remunerada debe ser un número válido. ", "")
),
""
)</f>
        <v/>
      </c>
      <c r="GU428" s="46">
        <f>IF($DS428,
IF( AND(BP428&lt;&gt;"", ISERR(_xlfn.NUMBERVALUE(BP428))), "El valor de la licencia NO remunerada debe ser un número válido. ", "")
)</f>
        <v/>
      </c>
      <c r="GV428" s="46">
        <f>IF($DS428,
IF( AND(BQ428&lt;&gt;"", ISERR(_xlfn.NUMBERVALUE(BQ428))), "El valor de auxilios salariales debe ser un número válido. ", "")
)</f>
        <v/>
      </c>
      <c r="GW428" s="46">
        <f>IF($DS428,
IF( AND(BR428&lt;&gt;"", ISERR(_xlfn.NUMBERVALUE(BR428))), "El valor de auxilios NO salariales debe ser un número válido. ", "")
)</f>
        <v/>
      </c>
      <c r="GX428" s="46">
        <f>IF($DS428,
IF( AND(BS428&lt;&gt;"", ISERR(_xlfn.NUMBERVALUE(BS428))), "El valor de bonos salariales debe ser un número válido. ", "")
)</f>
        <v/>
      </c>
      <c r="GY428" s="46">
        <f>IF($DS428,
IF( AND(BT428&lt;&gt;"", ISERR(_xlfn.NUMBERVALUE(BT428))), "El valor de bonos NO salariales debe ser un número válido. ", "")
)</f>
        <v/>
      </c>
      <c r="GZ428" s="46">
        <f>IF($DS428,
IF( AND(BU428&lt;&gt;"", ISERR(_xlfn.NUMBERVALUE(BU428))), "El valor de bonos salariales de alimentación debe ser un número válido. ", "")
)</f>
        <v/>
      </c>
      <c r="HA428" s="46">
        <f>IF($DS428,
IF( AND(BV428&lt;&gt;"", ISERR(_xlfn.NUMBERVALUE(BV428))), "El valor de bonos NO salariales de alimentación debe ser un número válido. ", "")
)</f>
        <v/>
      </c>
      <c r="HB428" s="46">
        <f>IF($DS428,
IF( AND(BW428&lt;&gt;"", ISERR(_xlfn.NUMBERVALUE(BW428))), "El valor de bonificaciones salariales debe ser un número válido. ", "")
)</f>
        <v/>
      </c>
      <c r="HC428" s="46">
        <f>IF($DS428,
IF( AND(BX428&lt;&gt;"", ISERR(_xlfn.NUMBERVALUE(BX428))), "El valor de bonificaciones NO salariales debe ser un número válido. ", "")
)</f>
        <v/>
      </c>
      <c r="HD428" s="46">
        <f>IF($DS428,
IF( AND(BY428&lt;&gt;"", ISERR(_xlfn.NUMBERVALUE(BY428))), "El valor de compensaciones ordinarias debe ser un número válido. ", "")
)</f>
        <v/>
      </c>
      <c r="HE428" s="46">
        <f>IF($DS428,
IF( AND(BZ428&lt;&gt;"", ISERR(_xlfn.NUMBERVALUE(BZ428))), "El valor de compensaciones extraordinarias debe ser un número válido. ", "")
)</f>
        <v/>
      </c>
      <c r="HF428" s="46">
        <f>IF($DS428,
IF( AND(CA428&lt;&gt;"", ISERR(_xlfn.NUMBERVALUE(CA428))), "El valor de comisiones debe ser un número válido. ", "")
)</f>
        <v/>
      </c>
      <c r="HG428" s="46">
        <f>IF($DS428,
IF( AND(CB428&lt;&gt;"", ISERR(_xlfn.NUMBERVALUE(CB428))), "El valor de ausencia por huega debe ser un número válido. ", "")
)</f>
        <v/>
      </c>
      <c r="HH428" s="46">
        <f>IF($DS428,
IF( AND(CC428&lt;&gt;"", ISERR(_xlfn.NUMBERVALUE(CC428))), "El valor de anticipos debe ser un número válido. ", "")
)</f>
        <v/>
      </c>
      <c r="HI428" s="46">
        <f>IF($DS428,
IF( AND(CD428&lt;&gt;"", ISERR(_xlfn.NUMBERVALUE(CD428))), "El valor de pagos a terceros debe ser un número válido. ", "")
)</f>
        <v/>
      </c>
      <c r="HJ428" s="46">
        <f>IF($DS428,
IF( AND(CE428&lt;&gt;"", ISERR(_xlfn.NUMBERVALUE(CE428))), "El valor de dotación debe ser un número válido. ", "")
)</f>
        <v/>
      </c>
      <c r="HK428" s="46">
        <f>IF($DS428,
IF( AND(CF428&lt;&gt;"", ISERR(_xlfn.NUMBERVALUE(CF428))), "El valor de apoyo sostenibilidad debe ser un número válido. ", "")
)</f>
        <v/>
      </c>
      <c r="HL428" s="46">
        <f>IF($DS428,
IF( AND(CG428&lt;&gt;"", ISERR(_xlfn.NUMBERVALUE(CG428))), "El valor de teletrabajo debe ser un número válido. ", "")
)</f>
        <v/>
      </c>
      <c r="HM428" s="46">
        <f>IF($DS428,
IF( AND(CH428&lt;&gt;"", ISERR(_xlfn.NUMBERVALUE(CH428))), "El valor de bonificación de retiro debe ser un número válido. ", "")
)</f>
        <v/>
      </c>
      <c r="HN428" s="46">
        <f>IF($DS428,
IF( AND(CI428&lt;&gt;"", ISERR(_xlfn.NUMBERVALUE(CI428))), "El valor de indemnización de retiro debe ser un número válido. ", "")
)</f>
        <v/>
      </c>
      <c r="HO428" s="46">
        <f>IF($DS428,
IF( AND(CJ428&lt;&gt;"", ISERR(_xlfn.NUMBERVALUE(CJ428))), "El valor de reintegros debe ser un número válido. ", "")
)</f>
        <v/>
      </c>
      <c r="HP428" s="46">
        <f>CONCATENATE(CK428,CL428,CM428)&lt;&gt;""</f>
        <v/>
      </c>
      <c r="HQ428" s="46">
        <f>IF(AND($DS428,HP428),
IF(CK428="","Debes escribir la descripción de otro concepto no categorizado. ",""),
""
)</f>
        <v/>
      </c>
      <c r="HR428" s="46">
        <f>IF(AND($DS428,HP428),
IF(CONCATENATE(CL428,CM428)="","Debes escribir al menos un valor de concepto no categorizado (salarial o no salarial). ",
IF(ISERR(_xlfn.NUMBERVALUE(CL428)),"El valor salarial concepto no categorizado debe ser un número válido. ","")
),
""
)</f>
        <v/>
      </c>
      <c r="HS428" s="46">
        <f>IF(AND($DS428,HP428),
IF(CONCATENATE(CL428,CM428)="","Debes escribir al menos un valor de concepto no categorizado (salarial o no salarial). ",
IF(ISERR(_xlfn.NUMBERVALUE(CM428)),"El valor NO salarial concepto no categorizado debe ser un número válido. ","")
),
""
)</f>
        <v/>
      </c>
      <c r="HT428" s="46">
        <f>IF($DS428,
IF(CN428="","Debes escribir el porcentaje del aporte a salud. ",
IF( ISERR(_xlfn.NUMBERVALUE(CN428)), "El valor del porcentaje del aporte a salud debe ser un número válido. ", "")
)
)</f>
        <v/>
      </c>
      <c r="HU428" s="46">
        <f>IF($DS428,
IF(CO428="","Debes escribir el valor del aporte a salud. ",
IF( ISERR(_xlfn.NUMBERVALUE(CO428)), "El valor del aporte a salud debe ser un número válido. ", "")
)
)</f>
        <v/>
      </c>
      <c r="HV428" s="46">
        <f>IF($DS428,
IF( AND(CP428&lt;&gt;"", ISERR(_xlfn.NUMBERVALUE(CP428))), "El valor plan complementario debe ser un número válido. ", "")
)</f>
        <v/>
      </c>
      <c r="HW428" s="46">
        <f>IF($DS428,
IF(CQ428="","Debes escribir el porcentaje del aporte a pensión. ",
IF( ISERR(_xlfn.NUMBERVALUE(CQ428)), "El valor del porcentaje del aporte a pensión debe ser un número válido. ", "")
)
)</f>
        <v/>
      </c>
      <c r="HX428" s="46">
        <f>IF($DS428,
IF(CR428="","Debes escribir el valor del aporte a pensión. ",
IF( ISERR(_xlfn.NUMBERVALUE(CR428)), "El valor del aporte a salud debe ser un número válido. ", "")
)
)</f>
        <v/>
      </c>
      <c r="HY428" s="46">
        <f>IF($DS428,
IF( AND(CS428&lt;&gt;"", ISERR(_xlfn.NUMBERVALUE(CS428))), "El valor pensión voluntaria debe ser un número válido. ", "")
)</f>
        <v/>
      </c>
      <c r="HZ428" s="46">
        <f>CONCATENATE(CT428,CU428,CV428,CW428)&lt;&gt;""</f>
        <v/>
      </c>
      <c r="IA428" s="46">
        <f>IF(AND($DS428,HZ428),
IF(CT428="","Debes escribir el % del fondo de seguridad pensional. ",
IF( ISERR(_xlfn.NUMBERVALUE(CT428)), "El % del fondo de seguridad debe ser un número válido. ", "")
),
""
)</f>
        <v/>
      </c>
      <c r="IB428" s="46">
        <f>IF(AND($DS428,HZ428),
IF(CU428="","Debes escribir el valor del aporte al fondo de solidaridad pensional. ",
IF( ISERR(_xlfn.NUMBERVALUE(CU428)), "El valor del aporte al fondo de solidaridad pensional debe ser un número válido. ", "")
),
""
)</f>
        <v/>
      </c>
      <c r="IC428" s="46">
        <f>IF(AND($DS428,HZ428),
IF(CV428="","Debes escribir el % del fondo de subsistencia. ",
IF( ISERR(_xlfn.NUMBERVALUE(CV428)), "El % del fondo de subsistencia debe ser un número válido. ", "")
),
""
)</f>
        <v/>
      </c>
      <c r="ID428" s="46">
        <f>IF(AND($DS428,HZ428),
IF(CW428="","Debes escribir el valor del fondo de subsistencia. ",
IF( ISERR(_xlfn.NUMBERVALUE(CW428)), "El valor del fondo de subsistencia debe ser un número válido. ", "")
),
""
)</f>
        <v/>
      </c>
      <c r="IE428" s="46">
        <f>CONCATENATE(CX428,CY428)&lt;&gt;""</f>
        <v/>
      </c>
      <c r="IF428" s="46">
        <f>IF(AND($DS428,IE428),
IF(CX428="","Debes escribir el % de sindicato. ",
IF( ISERR(_xlfn.NUMBERVALUE(CX428)), "El % de sindicato debe ser un número válido. ", "")
),
""
)</f>
        <v/>
      </c>
      <c r="IG428" s="46">
        <f>IF(AND($DS428,IE428),
IF(CY428="","Debes escribir el valor del sindicato. ",
IF( ISERR(_xlfn.NUMBERVALUE(CY428)), "El valor del sindicato debe ser un número válido. ", "")
),
""
)</f>
        <v/>
      </c>
      <c r="IH428" s="46">
        <f>IF($DS428,
IF( AND(CZ428&lt;&gt;"", ISERR(_xlfn.NUMBERVALUE(CZ428))), "El valor de sanción pública debe ser un número válido. ", "")
)</f>
        <v/>
      </c>
      <c r="II428" s="46">
        <f>IF($DS428,
IF( AND(DA428&lt;&gt;"", ISERR(_xlfn.NUMBERVALUE(DA428))), "El valor de sanción privada debe ser un número válido. ", "")
)</f>
        <v/>
      </c>
      <c r="IJ428" s="46">
        <f>CONCATENATE(DB428,DC428)&lt;&gt;""</f>
        <v/>
      </c>
      <c r="IK428" s="46">
        <f>IF(AND($DS428,IJ428),
IF(DB428="","Debes escribir la descripción de libranza. ",""),
""
)</f>
        <v/>
      </c>
      <c r="IL428" s="46">
        <f>IF(AND($DS428,IJ428),
IF(DC428="","Debes escribir la cuota libranza. ",
IF(ISERR(_xlfn.NUMBERVALUE(DC428)),"El valor de la cuota libranza debe ser un número válido. ","")
),
""
)</f>
        <v/>
      </c>
      <c r="IM428" s="46">
        <f>IF($DS428,
IF( AND(DD428&lt;&gt;"", ISERR(_xlfn.NUMBERVALUE(DD428))), "El valor de pagos a terceros debe ser un número válido. ", "")
)</f>
        <v/>
      </c>
      <c r="IN428" s="46">
        <f>IF($DS428,
IF( AND(DE428&lt;&gt;"", ISERR(_xlfn.NUMBERVALUE(DE428))), "El valor de anticipos debe ser un número válido. ", "")
)</f>
        <v/>
      </c>
      <c r="IO428" s="46">
        <f>IF($DS428,
IF( AND(DF428&lt;&gt;"", ISERR(_xlfn.NUMBERVALUE(DF428))), "El valor de AFC debe ser un número válido. ", "")
)</f>
        <v/>
      </c>
      <c r="IP428" s="46">
        <f>IF($DS428,
IF( AND(DG428&lt;&gt;"", ISERR(_xlfn.NUMBERVALUE(DG428))), "El valor de rete-fuente debe ser un número válido. ", "")
)</f>
        <v/>
      </c>
      <c r="IQ428" s="46">
        <f>IF($DS428,
IF( AND(DH428&lt;&gt;"", ISERR(_xlfn.NUMBERVALUE(DH428))), "El valor de cooperativa de trabajo debe ser un número válido. ", "")
)</f>
        <v/>
      </c>
      <c r="IR428" s="46">
        <f>IF($DS428,
IF( AND(DI428&lt;&gt;"", ISERR(_xlfn.NUMBERVALUE(DI428))), "El valor de embargo fiscal debe ser un número válido. ", "")
)</f>
        <v/>
      </c>
      <c r="IS428" s="46">
        <f>IF($DS428,
IF( AND(DJ428&lt;&gt;"", ISERR(_xlfn.NUMBERVALUE(DJ428))), "El valor de educación debe ser un número válido. ", "")
)</f>
        <v/>
      </c>
      <c r="IT428" s="46">
        <f>IF($DS428,
IF( AND(DK428&lt;&gt;"", ISERR(_xlfn.NUMBERVALUE(DK428))), "El valor de reintegro debe ser un número válido. ", "")
)</f>
        <v/>
      </c>
      <c r="IU428" s="46">
        <f>IF($DS428,
IF( AND(DL428&lt;&gt;"", ISERR(_xlfn.NUMBERVALUE(DL428))), "El valor de deuda debe ser un número válido. ", "")
)</f>
        <v/>
      </c>
      <c r="IV428" s="46">
        <f>IF($DS428,
IF( AND(DM428&lt;&gt;"", ISERR(_xlfn.NUMBERVALUE(DM428))), "El valor de otras deducciones debe ser un número válido. ", "")
)</f>
        <v/>
      </c>
      <c r="IW428" s="46">
        <f>IF($DS428,
IF(DN428="","Debes escribir el valor de los devengos totales. ",
IF( ISERR(_xlfn.NUMBERVALUE(DN428)), "El valor de los devengos totales debe ser un número válido. ", "")
)
)</f>
        <v/>
      </c>
      <c r="IX428" s="46">
        <f>IF($DS428,
IF(DO428="","Debes escribir el valor de las deducciones totales. ",
IF( ISERR(_xlfn.NUMBERVALUE(DO428)), "El valor de las deducciones totales debe ser un número válido. ", "")
)
)</f>
        <v/>
      </c>
      <c r="IY428" s="46">
        <f>IF($DS428,
IF(DP428="","Debes escribir el valor del salario total. ",
IF( ISERR(_xlfn.NUMBERVALUE(DP428)), "El valor del salario total debe ser un número válido. ", "")
)
)</f>
        <v/>
      </c>
    </row>
    <row r="429">
      <c r="B429" s="48" t="n">
        <v>417</v>
      </c>
      <c r="C429" s="61">
        <f>IF(AND(DS429,DP429&lt;&gt;""),
IF(DQ429="","OK","Error"),
""
)</f>
        <v/>
      </c>
      <c r="D429" s="53" t="n"/>
      <c r="E429" s="52" t="n"/>
      <c r="F429" s="112" t="n"/>
      <c r="G429" s="52" t="n"/>
      <c r="H429" s="53" t="n"/>
      <c r="I429" s="52" t="n"/>
      <c r="J429" s="52" t="n"/>
      <c r="K429" s="53" t="n"/>
      <c r="L429" s="55" t="n"/>
      <c r="M429" s="108" t="n"/>
      <c r="N429" s="56" t="n"/>
      <c r="O429" s="52" t="n"/>
      <c r="P429" s="52" t="n"/>
      <c r="Q429" s="52" t="n"/>
      <c r="R429" s="52" t="n"/>
      <c r="S429" s="52" t="n"/>
      <c r="T429" s="53" t="n"/>
      <c r="U429" s="52" t="n"/>
      <c r="V429" s="52" t="n"/>
      <c r="W429" s="55" t="n"/>
      <c r="X429" s="55" t="n"/>
      <c r="Y429" s="52" t="n"/>
      <c r="Z429" s="55" t="n"/>
      <c r="AA429" s="52" t="n"/>
      <c r="AB429" s="53" t="n"/>
      <c r="AC429" s="53" t="n"/>
      <c r="AD429" s="53" t="n"/>
      <c r="AE429" s="177" t="n"/>
      <c r="AF429" s="113" t="n"/>
      <c r="AG429" s="177" t="n"/>
      <c r="AH429" s="178" t="n"/>
      <c r="AI429" s="178" t="n"/>
      <c r="AJ429" s="178" t="n"/>
      <c r="AK429" s="114" t="n"/>
      <c r="AL429" s="178" t="n"/>
      <c r="AM429" s="114" t="n"/>
      <c r="AN429" s="178" t="n"/>
      <c r="AO429" s="114" t="n"/>
      <c r="AP429" s="178" t="n"/>
      <c r="AQ429" s="114" t="n"/>
      <c r="AR429" s="178" t="n"/>
      <c r="AS429" s="114" t="n"/>
      <c r="AT429" s="178" t="n"/>
      <c r="AU429" s="114" t="n"/>
      <c r="AV429" s="178" t="n"/>
      <c r="AW429" s="114" t="n"/>
      <c r="AX429" s="178" t="n"/>
      <c r="AY429" s="114" t="n"/>
      <c r="AZ429" s="178" t="n"/>
      <c r="BA429" s="114" t="n"/>
      <c r="BB429" s="178" t="n"/>
      <c r="BC429" s="114" t="n"/>
      <c r="BD429" s="178" t="n"/>
      <c r="BE429" s="178" t="n"/>
      <c r="BF429" s="178" t="n"/>
      <c r="BG429" s="59" t="n"/>
      <c r="BH429" s="178" t="n"/>
      <c r="BI429" s="114" t="n"/>
      <c r="BJ429" s="53" t="n"/>
      <c r="BK429" s="178" t="n"/>
      <c r="BL429" s="114" t="n"/>
      <c r="BM429" s="178" t="n"/>
      <c r="BN429" s="114" t="n"/>
      <c r="BO429" s="178" t="n"/>
      <c r="BP429" s="178" t="n"/>
      <c r="BQ429" s="178" t="n"/>
      <c r="BR429" s="178" t="n"/>
      <c r="BS429" s="178" t="n"/>
      <c r="BT429" s="178" t="n"/>
      <c r="BU429" s="178" t="n"/>
      <c r="BV429" s="178" t="n"/>
      <c r="BW429" s="178" t="n"/>
      <c r="BX429" s="178" t="n"/>
      <c r="BY429" s="178" t="n"/>
      <c r="BZ429" s="178" t="n"/>
      <c r="CA429" s="178" t="n"/>
      <c r="CB429" s="178" t="n"/>
      <c r="CC429" s="178" t="n"/>
      <c r="CD429" s="178" t="n"/>
      <c r="CE429" s="178" t="n"/>
      <c r="CF429" s="178" t="n"/>
      <c r="CG429" s="178" t="n"/>
      <c r="CH429" s="178" t="n"/>
      <c r="CI429" s="178" t="n"/>
      <c r="CJ429" s="178" t="n"/>
      <c r="CK429" s="53" t="n"/>
      <c r="CL429" s="178" t="n"/>
      <c r="CM429" s="178" t="n"/>
      <c r="CN429" s="60" t="n"/>
      <c r="CO429" s="177" t="n"/>
      <c r="CP429" s="178" t="n"/>
      <c r="CQ429" s="60" t="n"/>
      <c r="CR429" s="177" t="n"/>
      <c r="CS429" s="178" t="n"/>
      <c r="CT429" s="59" t="n"/>
      <c r="CU429" s="178" t="n"/>
      <c r="CV429" s="59" t="n"/>
      <c r="CW429" s="178" t="n"/>
      <c r="CX429" s="59" t="n"/>
      <c r="CY429" s="178" t="n"/>
      <c r="CZ429" s="178" t="n"/>
      <c r="DA429" s="178" t="n"/>
      <c r="DB429" s="53" t="n"/>
      <c r="DC429" s="178" t="n"/>
      <c r="DD429" s="178" t="n"/>
      <c r="DE429" s="178" t="n"/>
      <c r="DF429" s="178" t="n"/>
      <c r="DG429" s="178" t="n"/>
      <c r="DH429" s="178" t="n"/>
      <c r="DI429" s="178" t="n"/>
      <c r="DJ429" s="178" t="n"/>
      <c r="DK429" s="178" t="n"/>
      <c r="DL429" s="178" t="n"/>
      <c r="DM429" s="178" t="n"/>
      <c r="DN429" s="177" t="n"/>
      <c r="DO429" s="177" t="n"/>
      <c r="DP429" s="177" t="n"/>
      <c r="DQ429" s="76">
        <f>IF(AND(DS429,DP429&lt;&gt;""),
CONCATENATE(DT429,DU429,DV429,DW429,DX429,DY429,DZ429,EA429,EB429,EC429,ED429,EE429,EF429,EG429,EH429,EI429,EJ429,EK429,EL429,EM429,EN429,EO429,EP429,EQ429,ES429,ET429,EU429,EV429,EW429,EX429,EY429,EZ429,FA429,FC429,FD429,FF429,FG429,FI429,FJ429,FL429,FM429,FO429,FP429,FR429,FS429,FU429,FV429,FX429,FY429,GA429,GB429,GD429,GE429,GF429,GH429,GI429,GJ429,GL429,GM429,GN429,GP429,GQ429,GS429,GT429,GU429,GV429,GW429,GX429,GY429,GZ429,HA429,HB429,HC429,HD429,HE429,HF429,HG429,HH429,HI429,HJ429,HK429,HL429,HM429,HN429,HO429,HQ429,HR429,HS429,HT429,HU429,HV429,HW429,HX429,HY429,IA429,IB429,IC429,ID429,IF429,IG429,IH429,II429,IK429,IL429,IM429,IN429,IO429,IP429,IQ429,IR429,IS429,IT429,IU429,IV429,IW429,IX429,IY429,IZ429),
""
)</f>
        <v/>
      </c>
      <c r="DR429" s="53" t="n"/>
      <c r="DS429" s="46">
        <f>CONCATENATE(D429,$E429,$F429,$G429,H429,$I429,$J429,K429,$L429,$M429,N429,$O429,$P429,$Q429,$R429,$S429,T429,$U429,$V429,$W429,$X429,$Y429,$Z429,$AA429,AB429,AC429,AD429,$AE429,$AF429,$AG429,AH429,AI429,AJ429,AK429,AL429,AM429,AN429,AO429,AP429,AQ429,AR429,AS429,AT429,AU429,AV429,AW429,AX429,AY429,AZ429,BA429,BB429,BC429,BD429,BE429,BF429,BG429,BH429,BI429,BJ429,BK429,BL429,BM429,BN429,BO429,BP429,BQ429,BR429,BS429,BT429,BU429,BV429,BW429,BX429,BY429,BZ429,CA429,CB429,CC429,CD429,CE429,CF429,CG429,CH429,CI429,CJ429,CK429,CL429,CM429,$CN429,$CO429,CP429,$CQ429,$CR429,CS429,CT429,CU429,CV429,CW429,CX429,CY429,CZ429,DA429,DB429,DC429,DD429,DE429,DF429,DG429,DH429,DI429,DJ429,DK429,DL429,DM429,$DN429,$DO429,$DP429,DR429)&lt;&gt;""</f>
        <v/>
      </c>
      <c r="DT429" s="46">
        <f>IF(AND($DS429,$E$4&lt;&gt;""),
IF(LEFT($E$4,2) = "1.",
IF(D429&lt;&gt;"","El CUNE sólo se envía en operaciones de novedad o ajuste. ",""),
IF(D429="","Debes escribir un CUNE válido para realizar operaciones de novedad o ajuste. ","")),
""
)</f>
        <v/>
      </c>
      <c r="DU429" s="46">
        <f>IF($DS429,
IF(E429="","Debes seleccionar el tipo de documento del empleado. ",
IF(_xlfn.IFNA(VLOOKUP(E429,TIPO_DE_DOCUMENTO,1,FALSE),-1)=-1,"El tipo de documento no es válido (por favor seleccionarlo de la lista). ","")
)
)</f>
        <v/>
      </c>
      <c r="DV429" s="46">
        <f>IF($DS429,
IF(F429="","Debes escribir el número de documento del empleado. ","")
)</f>
        <v/>
      </c>
      <c r="DW429" s="46">
        <f>IF($DS429,
IF(G429="","Debes escribir el primer nombre del empleado. ","")
)</f>
        <v/>
      </c>
      <c r="DY429" s="46">
        <f>IF($DS429,
IF(I429="","Debes escribir el primer apellido del empleado. ","")
)</f>
        <v/>
      </c>
      <c r="DZ429" s="46">
        <f>IF($DS429,
IF(J429="","Debes escribir el segundo apellido del empleado. ","")
)</f>
        <v/>
      </c>
      <c r="EB429" s="46">
        <f>IF($DS429,
IF(L429="","Debes escribir la fecha de ingreso del empleado. ",
IF(ISERR(DATE(YEAR(L429),MONTH(L429),DAY(L429))), "El valor ingresado en fecha de ingreso no tiene un formato válido. ","")
)
)</f>
        <v/>
      </c>
      <c r="EC429" s="46">
        <f>IF($DS429,
IF(M429="","Debes escribir el tiempo laborado. ",
IF( IFERROR(INT(M429),1.1) &lt;&gt; IFERROR(_xlfn.NUMBERVALUE(M429),1), "El valor de los días trabajados debe ser un número entero. ", "")
)
)</f>
        <v/>
      </c>
      <c r="ED429" s="46">
        <f>IF($DS429,
IF( AND(N429&lt;&gt;"", ISERR(DATE(YEAR(N429),MONTH(N429),DAY(N429))) ), "El valor ingresado en fecha de ingreso no tiene un formato válido. ",
IF( AND(N429&lt;&gt;"", $E$6&lt;&gt;"", DATE(YEAR(N429), MONTH(N429), 1) &lt;&gt; IFERROR(DATE(MID($E$6, 1, 4), MID($E$6, 6, 2),1), "1/1/1900") ), "La fecha de retiro debe estar dentro del período liquidado. ", "")
)
)</f>
        <v/>
      </c>
      <c r="EE429" s="46">
        <f>IF($DS429,
IF(O429="","Debes seleccionar el tipo de trabajador. ",
IF(_xlfn.IFNA(VLOOKUP(O429,TIPO_DE_TRABAJADOR,1,FALSE),-1)=-1,"El tipo de trabajador no es válido (por favor seleccionarlo de la lista). ","")
)
)</f>
        <v/>
      </c>
      <c r="EF429" s="46">
        <f>IF($DS429,
IF(P429="","Debes seleccionar si es un trabajador dependiente pensionado por vejez. ",
IF(_xlfn.IFNA(VLOOKUP(P429,SUBTIPO_DE_TRABAJADOR,1,FALSE),-1)=-1,"El tipo de trabajador dependiente pensionado por vejez no es válido (por favor seleccionarlo de la lista). ","")
)
)</f>
        <v/>
      </c>
      <c r="EG429" s="46">
        <f>IF($DS429,
IF(Q429="","Debes seleccionar el tipo de contrato del trabajador. ",
IF(_xlfn.IFNA(VLOOKUP(Q429,TIPO_DE_CONTRATO,1,FALSE),-1)=-1,"El tipo de contrato del trabajador no es válido (por favor seleccionarlo de la lista). ","")
)
)</f>
        <v/>
      </c>
      <c r="EH429" s="46">
        <f>IF($DS429,
IF(R429="","Debes seleccionar si es un salario integral. ",
IF(_xlfn.IFNA(VLOOKUP(R429,SI_NO,1,FALSE),-1)=-1,"Valor no válido para salario integral (por favor seleccionarlo de la lista). ","")
)
)</f>
        <v/>
      </c>
      <c r="EI429" s="46">
        <f>IF($DS429,
IF(S429="","Debes seleccionar si el trabajador realiza actividades de riesgo. ",
IF(_xlfn.IFNA(VLOOKUP(S429,SI_NO,1,FALSE),-1)=-1,"Valor no válido para actividad de alto riesgo (por favor seleccionarlo de la lista). ","")
)
)</f>
        <v/>
      </c>
      <c r="EK429" s="46">
        <f>IF($DS429,
IF(U429="","Debes escribir el código del municipio de residencia del trabajador. ",
IF(_xlfn.IFNA(VLOOKUP(U429,MUNICIPIO,1,FALSE),-1)=-1,"El municipio de residencia del trabajador es inválido (por favor seleccionarlo de la lista). ","")
)
)</f>
        <v/>
      </c>
      <c r="EL429" s="46">
        <f>IF($DS429,
IF(V429="","Debes escribir el la dirección de residendia del trabajador. ","")
)</f>
        <v/>
      </c>
      <c r="EM429" s="46">
        <f>IF($DS429,
IF(W429="","Debes escribir la fecha de inicio de la liquidación. ",
IF(ISERR(DATE(YEAR(W429),MONTH(W429),DAY(W429))),"El valor ingresado en fecha de inicio de liquidación no tiene un formato válido. ",
IF( AND($E$6&lt;&gt;"", DATE(YEAR(W429), MONTH(W429), 1) &lt;&gt; IFERROR(DATE(MID($E$6, 1, 4), MID($E$6, 6, 2),1), "1/1/1900") ), "La fecha de inicio de la liquidación debe estar dentro del período liquidado. ", "")
)
)
)</f>
        <v/>
      </c>
      <c r="EN429" s="46">
        <f>IF($DS429,
IF(X429="","Debes escribir la fecha de fin de la liquidación. ",
IF(ISERR(DATE(YEAR(X429),MONTH(X429),DAY(X429))),"El valor ingresado en fecha de fin de liquidación no tiene un formato válido. ",
IF( AND($E$6&lt;&gt;"", DATE(YEAR(X429), MONTH(X429), 1) &lt;&gt; IFERROR(DATE(MID($E$6, 1, 4), MID($E$6, 6, 2),1), "1/1/1900") ), "La fecha de fin de la liquidación debe estar dentro del período liquidado. ", "")
)
)
)</f>
        <v/>
      </c>
      <c r="EO429" s="46">
        <f>IF($DS429,
IF(Y429="","Debes escribir la frecuencia de pago del trabajador. ",
IF(_xlfn.IFNA(VLOOKUP(Y429,PERÍODO_DE_NÓMINA,1,FALSE),-1)=-1,"La frecuencia de pago es inválida (por favor seleccionarlo de la lista). ","")
)
)</f>
        <v/>
      </c>
      <c r="EP429" s="46">
        <f>IF($DS429,
IF(Z429="","Debes escribir la fecha de pago. ",
IF(ISERR(DATE(YEAR(Z429),MONTH(Z429),DAY(Z429))), "El valor ingresado en fecha de pago no tiene un formato válido. ","")
)
)</f>
        <v/>
      </c>
      <c r="EQ429" s="46">
        <f>IF($DS429,
IF(AA429="","Debes escribir el medio de pago. ",
IF(_xlfn.IFNA(VLOOKUP(AA429,MEDIOS_DE_PAGO,1,FALSE),-1)=-1,"El medio de pago es inválido (por favor seleccionarlo de la lista). ","")
)
)</f>
        <v/>
      </c>
      <c r="ER429" s="46">
        <f>OR(AA429='Tablas '!$T$4,AA429='Tablas '!$T$7,AA429='Tablas '!$T$8,AA429='Tablas '!$T$11)</f>
        <v/>
      </c>
      <c r="ES429" s="46">
        <f>IF(AND($DS429,ER429),
IF(AB429="","Debes escribir la entidad bancaria. ",""),
""
)</f>
        <v/>
      </c>
      <c r="ET429" s="46">
        <f>IF(AND($DS429,ER429),
IF(AC429="","Debes escribir el tipo de cuenta bancaria. ",
IF(_xlfn.IFNA(VLOOKUP(AC429,TIPO_DE_CUENTA,1,FALSE),-1)=-1,"El tipo de cuenta bancaria es inválida (por favor seleccionarlo de la lista). ","")
),
""
)</f>
        <v/>
      </c>
      <c r="EU429" s="46">
        <f>IF(AND($DS429,ER429),
IF(AD429="","Debes escribir el número de cuenta bancaria. ",""),
""
)</f>
        <v/>
      </c>
      <c r="EV429" s="46">
        <f>IF($DS429,
IF(AE429="","Debes escribir el valor del sueldo básico. ",
IF( ISERR(_xlfn.NUMBERVALUE(AE429)), "El valor del sueldo básico debe ser un número válido. ", "")
)
)</f>
        <v/>
      </c>
      <c r="EW429" s="46">
        <f>IF($DS429,
IF(AF429="","Debes escribir el número de días trabajados. ",
IF( IFERROR(INT(AF429),1.1) &lt;&gt; IFERROR(_xlfn.NUMBERVALUE(AF429),1), "La cantidad de días trabajados debe ser un número entero. ", "")
)
)</f>
        <v/>
      </c>
      <c r="EX429" s="46">
        <f>IF($DS429,
IF(AG429="","Debes escribir el valor del sueldo trabajado. ",
IF( ISERR(_xlfn.NUMBERVALUE(AG429)), "El valor del sueldo trabajado debe ser un número válido. ", "")
)
)</f>
        <v/>
      </c>
      <c r="EY429" s="46">
        <f>IF($DS429,
IF( AND(AH429&lt;&gt;"", ISERR(_xlfn.NUMBERVALUE(AH429))), "El valor del auxilio de transporte debe ser un número válido. ", "")
)</f>
        <v/>
      </c>
      <c r="EZ429" s="46">
        <f>IF($DS429,
IF( AND(AI429&lt;&gt;"", ISERR(_xlfn.NUMBERVALUE(AI429))), "El valor de viáticos salariales debe ser un número válido. ", "")
)</f>
        <v/>
      </c>
      <c r="FA429" s="46">
        <f>IF($DS429,
IF( AND(AJ429&lt;&gt;"", ISERR(_xlfn.NUMBERVALUE(AJ429))), "El valor de viáticos NO salariales debe ser un número válido. ", "")
)</f>
        <v/>
      </c>
      <c r="FB429" s="46">
        <f>CONCATENATE(AK429,AL429)&lt;&gt;""</f>
        <v/>
      </c>
      <c r="FC429" s="46">
        <f>IF(AND($DS429,FB429),
IF(AK429="","Debes escribir el número de horas extras diurnas. ",
IF( IFERROR(INT(AK429),1.1) &lt;&gt; IFERROR(_xlfn.NUMBERVALUE(AK429),1), "La cantidad de horas extras diurnas debe ser un número entero. ", "")
),
""
)</f>
        <v/>
      </c>
      <c r="FD429" s="46">
        <f>IF(AND($DS429,FB429),
IF(AL429="","Debes escribir el valor de las horas extras diurnas. ",
IF( ISERR(_xlfn.NUMBERVALUE(AL429)), "El valor de las horas extras duirnas debe ser un número válido. ", "")
),
""
)</f>
        <v/>
      </c>
      <c r="FE429" s="46">
        <f>CONCATENATE(AM429,AN429)&lt;&gt;""</f>
        <v/>
      </c>
      <c r="FF429" s="46">
        <f>IF(AND($DS429,FE429),
IF(AM429="","Debes escribir el número de horas extras nocturnas. ",
IF( IFERROR(INT(AM429),1.1) &lt;&gt; IFERROR(_xlfn.NUMBERVALUE(AM429),1), "La cantidad de horas extras nocturnas debe ser un número entero. ", "")
),
""
)</f>
        <v/>
      </c>
      <c r="FG429" s="46">
        <f>IF(AND($DS429,FE429),
IF(AN429="","Debes escribir el valor de las horas extras nocturnas. ",
IF( ISERR(_xlfn.NUMBERVALUE(AN429)), "El valor de las horas extras nocturnas debe ser un número válido. ", "")
),
""
)</f>
        <v/>
      </c>
      <c r="FH429" s="46">
        <f>CONCATENATE(AO429,AP429)&lt;&gt;""</f>
        <v/>
      </c>
      <c r="FI429" s="46">
        <f>IF(AND($DS429,FH429),
IF(AO429="","Debes escribir el número de horas extras diurnas dominicales y festivas. ",
IF( IFERROR(INT(AO429),1.1) &lt;&gt; IFERROR(_xlfn.NUMBERVALUE(AO429),1), "La cantidad de horas extras diurnas dominicales y festivas debe ser un número entero. ", "")
),
""
)</f>
        <v/>
      </c>
      <c r="FJ429" s="46">
        <f>IF(AND($DS429,FH429),
IF(AP429="","Debes escribir el valor de las horas extras diurnas dominicales y festivas. ",
IF( ISERR(_xlfn.NUMBERVALUE(AP429)), "El valor de las horas extras diurnas dominicales y festivas debe ser un número válido. ", "")
),
""
)</f>
        <v/>
      </c>
      <c r="FK429" s="46">
        <f>CONCATENATE(AQ429,AR429)&lt;&gt;""</f>
        <v/>
      </c>
      <c r="FL429" s="46">
        <f>IF(AND($DS429,FK429),
IF(AQ429="","Debes escribir el número de horas extras nocturnas dominicales y festivas. ",
IF( IFERROR(INT(AQ429),1.1) &lt;&gt; IFERROR(_xlfn.NUMBERVALUE(AQ429),1), "La cantidad de horas extras nocturnas dominicales y festivas debe ser un número entero. ", "")
),
""
)</f>
        <v/>
      </c>
      <c r="FM429" s="46">
        <f>IF(AND($DS429,FK429),
IF(AR429="","Debes escribir el valor de las horas extras nocturnas dominicales y festivas. ",
IF( ISERR(_xlfn.NUMBERVALUE(AR429)), "El valor de las horas extras nocturnas dominicales y festivas debe ser un número válido. ", "")
),
""
)</f>
        <v/>
      </c>
      <c r="FN429" s="46">
        <f>CONCATENATE(AS429,AT429)&lt;&gt;""</f>
        <v/>
      </c>
      <c r="FO429" s="46">
        <f>IF(AND($DS429,FN429),
IF(AS429="","Debes escribir el número de horas recargo nocturno. ",
IF( IFERROR(INT(AS429),1.1) &lt;&gt; IFERROR(_xlfn.NUMBERVALUE(AS429),1), "La cantidad de horas recargo nocturno debe ser un número entero. ", "")
),
""
)</f>
        <v/>
      </c>
      <c r="FP429" s="46">
        <f>IF(AND($DS429,FN429),
IF(AT429="","Debes escribir el valor de las horas recargo nocturno. ",
IF( ISERR(_xlfn.NUMBERVALUE(AT429)), "El valor de las horas recargo nocturno debe ser un número válido. ", "")
),
""
)</f>
        <v/>
      </c>
      <c r="FQ429" s="46">
        <f>CONCATENATE(AU429,AV429)&lt;&gt;""</f>
        <v/>
      </c>
      <c r="FR429" s="46">
        <f>IF(AND($DS429,FQ429),
IF(AU429="","Debes escribir el número de horas recargo diurno dominical y festivo. ",
IF( IFERROR(INT(AU429),1.1) &lt;&gt; IFERROR(_xlfn.NUMBERVALUE(AU429),1), "La cantidad de horas recargo diurno dominical y festivo debe ser un número entero. ", "")
),
""
)</f>
        <v/>
      </c>
      <c r="FS429" s="46">
        <f>IF(AND($DS429,FQ429),
IF(AV429="","Debes escribir el valor de las horas recargo diurno dominical y festivo. ",
IF( ISERR(_xlfn.NUMBERVALUE(AV429)), "El valor de las horas recargo diurno dominical y festivo debe ser un número válido. ", "")
),
""
)</f>
        <v/>
      </c>
      <c r="FT429" s="46">
        <f>CONCATENATE(AW429,AX429)&lt;&gt;""</f>
        <v/>
      </c>
      <c r="FU429" s="46">
        <f>IF(AND($DS429,FT429),
IF(AW429="","Debes escribir el número de horas recargo nocturno dominical y festivo. ",
IF( IFERROR(INT(AW429),1.1) &lt;&gt; IFERROR(_xlfn.NUMBERVALUE(AW429),1), "La cantidad de horas recargo nocturno dominical y festivo debe ser un número entero. ", "")
),
""
)</f>
        <v/>
      </c>
      <c r="FV429" s="46">
        <f>IF(AND($DS429,FT429),
IF(AX429="","Debes escribir el valor de las horas recargo nocturno dominical y festivo. ",
IF( ISERR(_xlfn.NUMBERVALUE(AX429)), "El valor de las horas recargo nocturno dominical y festivo debe ser un número válido. ", "")
),
""
)</f>
        <v/>
      </c>
      <c r="FW429" s="46">
        <f>CONCATENATE(AY429,AZ429)&lt;&gt;""</f>
        <v/>
      </c>
      <c r="FX429" s="46">
        <f>IF(AND($DS429,FW429),
IF(AY429="","Debes escribir el número de días de vacaciones comunes. ",
IF( IFERROR(INT(AY429),1.1) &lt;&gt; IFERROR(_xlfn.NUMBERVALUE(AY429),1), "La cantidad de días de vacaciones comunes debe ser un número entero. ", "")
),
""
)</f>
        <v/>
      </c>
      <c r="FY429" s="46">
        <f>IF(AND($DS429,FW429),
IF(AZ429="","Debes escribir el valor de las vacaciones comunes. ",
IF( ISERR(_xlfn.NUMBERVALUE(AZ429)), "El valor de las vacaciones comunes debe ser un número válido. ", "")
),
""
)</f>
        <v/>
      </c>
      <c r="FZ429" s="46">
        <f>CONCATENATE(BA429,BB429)&lt;&gt;""</f>
        <v/>
      </c>
      <c r="GA429" s="46">
        <f>IF(AND($DS429,FZ429),
IF(BA429="","Debes escribir el número de días de vacaciones compensadas. ",
IF( IFERROR(INT(BA429),1.1) &lt;&gt; IFERROR(_xlfn.NUMBERVALUE(BA429),1), "La cantidad de días de vacaciones compensadas debe ser un número entero. ", "")
),
""
)</f>
        <v/>
      </c>
      <c r="GB429" s="46">
        <f>IF(AND($DS429,FZ429),
IF(BB429="","Debes escribir el valor de las vacaciones compensadas. ",
IF( ISERR(_xlfn.NUMBERVALUE(BB429)), "El valor de las vacaciones compensadas debe ser un número válido. ", "")
),
""
)</f>
        <v/>
      </c>
      <c r="GC429" s="46">
        <f>CONCATENATE(BC429,BD429)&lt;&gt;""</f>
        <v/>
      </c>
      <c r="GD429" s="46">
        <f>IF(AND($DS429,GC429),
IF(BC429="","Debes escribir el número de días de prima salarial. ",
IF( IFERROR(INT(BC429),1.1) &lt;&gt; IFERROR(_xlfn.NUMBERVALUE(BC429),1), "La cantidad de días de prima salarial debe ser un número entero. ", "")
),
""
)</f>
        <v/>
      </c>
      <c r="GE429" s="46">
        <f>IF(AND($DS429,GC429),
IF(BD429="","Debes escribir el valor de los días de prima salarial. ",
IF( ISERR(_xlfn.NUMBERVALUE(BD429)), "El valor de los días de prima salarial debe ser un número válido. ", "")
),
""
)</f>
        <v/>
      </c>
      <c r="GF429" s="46">
        <f>IF($DS429,
IF( AND(BE429&lt;&gt;"", ISERR(_xlfn.NUMBERVALUE(BE429))), "El valor de la prima NO saliarial debe ser un número válido. ", "")
)</f>
        <v/>
      </c>
      <c r="GG429" s="46">
        <f>CONCATENATE(BF429,BG429,BH429)&lt;&gt;""</f>
        <v/>
      </c>
      <c r="GH429" s="46">
        <f>IF(AND($DS429,GG429),
IF(BF429="","Debes escribir el valor de las cesantías. ",
IF( ISERR(_xlfn.NUMBERVALUE(BF429)), "El valor de las cesantías debe ser un número válido. ", "")
),
""
)</f>
        <v/>
      </c>
      <c r="GI429" s="46">
        <f>IF(AND($DS429,GG429),
IF(BG429="","Debes escribir el % de cesantías. ",
IF( ISERR(_xlfn.NUMBERVALUE(BG429)), "El % de cesantías debe ser un número válido. ", "")
),
""
)</f>
        <v/>
      </c>
      <c r="GJ429" s="46">
        <f>IF(AND($DS429,GG429),
IF(BH429="","Debes escribir el valor de intereses de cesantías. ",
IF( ISERR(_xlfn.NUMBERVALUE(BH429)), "El valor de intereses de cesantías debe ser un número válido. ", "")
),
""
)</f>
        <v/>
      </c>
      <c r="GK429" s="46">
        <f>CONCATENATE(BI429,BJ429,BK429)&lt;&gt;""</f>
        <v/>
      </c>
      <c r="GL429" s="46">
        <f>IF(AND($DS429,GK429),
IF(BI429="","Debes escribir el número de días de incapacidad. ",
IF( IFERROR(INT(BI429),1.1) &lt;&gt; IFERROR(_xlfn.NUMBERVALUE(BI429),1), "La cantidad de días de incapacidad debe ser un número entero. ", "")
),
""
)</f>
        <v/>
      </c>
      <c r="GM429" s="46">
        <f>IF(AND($DS429,GK429),
IF(BJ429="","Debes escribir el tipo de incapacidad. ",
IF(_xlfn.IFNA(VLOOKUP(BJ429,TIPO_DE_INCAPACIDAD,1,FALSE),-1)=-1,"El tipo de incapacidad es inválida (por favor seleccionarlo de la lista). ","")
),
""
)</f>
        <v/>
      </c>
      <c r="GN429" s="46">
        <f>IF(AND($DS429,GK429),
IF(BK429="","Debes escribir el valor de la incapacidad. ",
IF( ISERR(_xlfn.NUMBERVALUE(BK429)), "El valor de la incapacidad debe ser un número válido. ", "")
),
""
)</f>
        <v/>
      </c>
      <c r="GO429" s="46">
        <f>CONCATENATE(BL429,BM429)&lt;&gt;""</f>
        <v/>
      </c>
      <c r="GP429" s="46">
        <f>IF(AND($DS429,GO429),
IF(BL429="","Debes escribir el número de días de licencia de maternidad o paternidad. ",
IF( IFERROR(INT(BL429),1.1) &lt;&gt; IFERROR(_xlfn.NUMBERVALUE(BL429),1), "La cantidad de días de licencia de maternidad o paternidad debe ser un número entero. ", "")
),
""
)</f>
        <v/>
      </c>
      <c r="GQ429" s="46">
        <f>IF(AND($DS429,GO429),
IF(BM429="","Debes escribir el valor de la licencia de maternidad o paternidad. ",
IF( ISERR(_xlfn.NUMBERVALUE(BM429)), "El valor de la licencia de maternidad o paternidad debe ser un número válido. ", "")
),
""
)</f>
        <v/>
      </c>
      <c r="GR429" s="46">
        <f>CONCATENATE(BN429,BO429)&lt;&gt;""</f>
        <v/>
      </c>
      <c r="GS429" s="46">
        <f>IF(AND($DS429,GR429),
IF(BN429="","Debes escribir el número de días de licencia remunerada. ",
IF( IFERROR(INT(BN429),1.1) &lt;&gt; IFERROR(_xlfn.NUMBERVALUE(BN429),1), "La cantidad de días de licencia remunerada debe ser un número entero. ", "")
),
""
)</f>
        <v/>
      </c>
      <c r="GT429" s="46">
        <f>IF(AND($DS429,GR429),
IF(BO429="","Debes escribir el valor de la licencia remunerada. ",
IF( ISERR(_xlfn.NUMBERVALUE(BO429)), "El valor de la licencia remunerada debe ser un número válido. ", "")
),
""
)</f>
        <v/>
      </c>
      <c r="GU429" s="46">
        <f>IF($DS429,
IF( AND(BP429&lt;&gt;"", ISERR(_xlfn.NUMBERVALUE(BP429))), "El valor de la licencia NO remunerada debe ser un número válido. ", "")
)</f>
        <v/>
      </c>
      <c r="GV429" s="46">
        <f>IF($DS429,
IF( AND(BQ429&lt;&gt;"", ISERR(_xlfn.NUMBERVALUE(BQ429))), "El valor de auxilios salariales debe ser un número válido. ", "")
)</f>
        <v/>
      </c>
      <c r="GW429" s="46">
        <f>IF($DS429,
IF( AND(BR429&lt;&gt;"", ISERR(_xlfn.NUMBERVALUE(BR429))), "El valor de auxilios NO salariales debe ser un número válido. ", "")
)</f>
        <v/>
      </c>
      <c r="GX429" s="46">
        <f>IF($DS429,
IF( AND(BS429&lt;&gt;"", ISERR(_xlfn.NUMBERVALUE(BS429))), "El valor de bonos salariales debe ser un número válido. ", "")
)</f>
        <v/>
      </c>
      <c r="GY429" s="46">
        <f>IF($DS429,
IF( AND(BT429&lt;&gt;"", ISERR(_xlfn.NUMBERVALUE(BT429))), "El valor de bonos NO salariales debe ser un número válido. ", "")
)</f>
        <v/>
      </c>
      <c r="GZ429" s="46">
        <f>IF($DS429,
IF( AND(BU429&lt;&gt;"", ISERR(_xlfn.NUMBERVALUE(BU429))), "El valor de bonos salariales de alimentación debe ser un número válido. ", "")
)</f>
        <v/>
      </c>
      <c r="HA429" s="46">
        <f>IF($DS429,
IF( AND(BV429&lt;&gt;"", ISERR(_xlfn.NUMBERVALUE(BV429))), "El valor de bonos NO salariales de alimentación debe ser un número válido. ", "")
)</f>
        <v/>
      </c>
      <c r="HB429" s="46">
        <f>IF($DS429,
IF( AND(BW429&lt;&gt;"", ISERR(_xlfn.NUMBERVALUE(BW429))), "El valor de bonificaciones salariales debe ser un número válido. ", "")
)</f>
        <v/>
      </c>
      <c r="HC429" s="46">
        <f>IF($DS429,
IF( AND(BX429&lt;&gt;"", ISERR(_xlfn.NUMBERVALUE(BX429))), "El valor de bonificaciones NO salariales debe ser un número válido. ", "")
)</f>
        <v/>
      </c>
      <c r="HD429" s="46">
        <f>IF($DS429,
IF( AND(BY429&lt;&gt;"", ISERR(_xlfn.NUMBERVALUE(BY429))), "El valor de compensaciones ordinarias debe ser un número válido. ", "")
)</f>
        <v/>
      </c>
      <c r="HE429" s="46">
        <f>IF($DS429,
IF( AND(BZ429&lt;&gt;"", ISERR(_xlfn.NUMBERVALUE(BZ429))), "El valor de compensaciones extraordinarias debe ser un número válido. ", "")
)</f>
        <v/>
      </c>
      <c r="HF429" s="46">
        <f>IF($DS429,
IF( AND(CA429&lt;&gt;"", ISERR(_xlfn.NUMBERVALUE(CA429))), "El valor de comisiones debe ser un número válido. ", "")
)</f>
        <v/>
      </c>
      <c r="HG429" s="46">
        <f>IF($DS429,
IF( AND(CB429&lt;&gt;"", ISERR(_xlfn.NUMBERVALUE(CB429))), "El valor de ausencia por huega debe ser un número válido. ", "")
)</f>
        <v/>
      </c>
      <c r="HH429" s="46">
        <f>IF($DS429,
IF( AND(CC429&lt;&gt;"", ISERR(_xlfn.NUMBERVALUE(CC429))), "El valor de anticipos debe ser un número válido. ", "")
)</f>
        <v/>
      </c>
      <c r="HI429" s="46">
        <f>IF($DS429,
IF( AND(CD429&lt;&gt;"", ISERR(_xlfn.NUMBERVALUE(CD429))), "El valor de pagos a terceros debe ser un número válido. ", "")
)</f>
        <v/>
      </c>
      <c r="HJ429" s="46">
        <f>IF($DS429,
IF( AND(CE429&lt;&gt;"", ISERR(_xlfn.NUMBERVALUE(CE429))), "El valor de dotación debe ser un número válido. ", "")
)</f>
        <v/>
      </c>
      <c r="HK429" s="46">
        <f>IF($DS429,
IF( AND(CF429&lt;&gt;"", ISERR(_xlfn.NUMBERVALUE(CF429))), "El valor de apoyo sostenibilidad debe ser un número válido. ", "")
)</f>
        <v/>
      </c>
      <c r="HL429" s="46">
        <f>IF($DS429,
IF( AND(CG429&lt;&gt;"", ISERR(_xlfn.NUMBERVALUE(CG429))), "El valor de teletrabajo debe ser un número válido. ", "")
)</f>
        <v/>
      </c>
      <c r="HM429" s="46">
        <f>IF($DS429,
IF( AND(CH429&lt;&gt;"", ISERR(_xlfn.NUMBERVALUE(CH429))), "El valor de bonificación de retiro debe ser un número válido. ", "")
)</f>
        <v/>
      </c>
      <c r="HN429" s="46">
        <f>IF($DS429,
IF( AND(CI429&lt;&gt;"", ISERR(_xlfn.NUMBERVALUE(CI429))), "El valor de indemnización de retiro debe ser un número válido. ", "")
)</f>
        <v/>
      </c>
      <c r="HO429" s="46">
        <f>IF($DS429,
IF( AND(CJ429&lt;&gt;"", ISERR(_xlfn.NUMBERVALUE(CJ429))), "El valor de reintegros debe ser un número válido. ", "")
)</f>
        <v/>
      </c>
      <c r="HP429" s="46">
        <f>CONCATENATE(CK429,CL429,CM429)&lt;&gt;""</f>
        <v/>
      </c>
      <c r="HQ429" s="46">
        <f>IF(AND($DS429,HP429),
IF(CK429="","Debes escribir la descripción de otro concepto no categorizado. ",""),
""
)</f>
        <v/>
      </c>
      <c r="HR429" s="46">
        <f>IF(AND($DS429,HP429),
IF(CONCATENATE(CL429,CM429)="","Debes escribir al menos un valor de concepto no categorizado (salarial o no salarial). ",
IF(ISERR(_xlfn.NUMBERVALUE(CL429)),"El valor salarial concepto no categorizado debe ser un número válido. ","")
),
""
)</f>
        <v/>
      </c>
      <c r="HS429" s="46">
        <f>IF(AND($DS429,HP429),
IF(CONCATENATE(CL429,CM429)="","Debes escribir al menos un valor de concepto no categorizado (salarial o no salarial). ",
IF(ISERR(_xlfn.NUMBERVALUE(CM429)),"El valor NO salarial concepto no categorizado debe ser un número válido. ","")
),
""
)</f>
        <v/>
      </c>
      <c r="HT429" s="46">
        <f>IF($DS429,
IF(CN429="","Debes escribir el porcentaje del aporte a salud. ",
IF( ISERR(_xlfn.NUMBERVALUE(CN429)), "El valor del porcentaje del aporte a salud debe ser un número válido. ", "")
)
)</f>
        <v/>
      </c>
      <c r="HU429" s="46">
        <f>IF($DS429,
IF(CO429="","Debes escribir el valor del aporte a salud. ",
IF( ISERR(_xlfn.NUMBERVALUE(CO429)), "El valor del aporte a salud debe ser un número válido. ", "")
)
)</f>
        <v/>
      </c>
      <c r="HV429" s="46">
        <f>IF($DS429,
IF( AND(CP429&lt;&gt;"", ISERR(_xlfn.NUMBERVALUE(CP429))), "El valor plan complementario debe ser un número válido. ", "")
)</f>
        <v/>
      </c>
      <c r="HW429" s="46">
        <f>IF($DS429,
IF(CQ429="","Debes escribir el porcentaje del aporte a pensión. ",
IF( ISERR(_xlfn.NUMBERVALUE(CQ429)), "El valor del porcentaje del aporte a pensión debe ser un número válido. ", "")
)
)</f>
        <v/>
      </c>
      <c r="HX429" s="46">
        <f>IF($DS429,
IF(CR429="","Debes escribir el valor del aporte a pensión. ",
IF( ISERR(_xlfn.NUMBERVALUE(CR429)), "El valor del aporte a salud debe ser un número válido. ", "")
)
)</f>
        <v/>
      </c>
      <c r="HY429" s="46">
        <f>IF($DS429,
IF( AND(CS429&lt;&gt;"", ISERR(_xlfn.NUMBERVALUE(CS429))), "El valor pensión voluntaria debe ser un número válido. ", "")
)</f>
        <v/>
      </c>
      <c r="HZ429" s="46">
        <f>CONCATENATE(CT429,CU429,CV429,CW429)&lt;&gt;""</f>
        <v/>
      </c>
      <c r="IA429" s="46">
        <f>IF(AND($DS429,HZ429),
IF(CT429="","Debes escribir el % del fondo de seguridad pensional. ",
IF( ISERR(_xlfn.NUMBERVALUE(CT429)), "El % del fondo de seguridad debe ser un número válido. ", "")
),
""
)</f>
        <v/>
      </c>
      <c r="IB429" s="46">
        <f>IF(AND($DS429,HZ429),
IF(CU429="","Debes escribir el valor del aporte al fondo de solidaridad pensional. ",
IF( ISERR(_xlfn.NUMBERVALUE(CU429)), "El valor del aporte al fondo de solidaridad pensional debe ser un número válido. ", "")
),
""
)</f>
        <v/>
      </c>
      <c r="IC429" s="46">
        <f>IF(AND($DS429,HZ429),
IF(CV429="","Debes escribir el % del fondo de subsistencia. ",
IF( ISERR(_xlfn.NUMBERVALUE(CV429)), "El % del fondo de subsistencia debe ser un número válido. ", "")
),
""
)</f>
        <v/>
      </c>
      <c r="ID429" s="46">
        <f>IF(AND($DS429,HZ429),
IF(CW429="","Debes escribir el valor del fondo de subsistencia. ",
IF( ISERR(_xlfn.NUMBERVALUE(CW429)), "El valor del fondo de subsistencia debe ser un número válido. ", "")
),
""
)</f>
        <v/>
      </c>
      <c r="IE429" s="46">
        <f>CONCATENATE(CX429,CY429)&lt;&gt;""</f>
        <v/>
      </c>
      <c r="IF429" s="46">
        <f>IF(AND($DS429,IE429),
IF(CX429="","Debes escribir el % de sindicato. ",
IF( ISERR(_xlfn.NUMBERVALUE(CX429)), "El % de sindicato debe ser un número válido. ", "")
),
""
)</f>
        <v/>
      </c>
      <c r="IG429" s="46">
        <f>IF(AND($DS429,IE429),
IF(CY429="","Debes escribir el valor del sindicato. ",
IF( ISERR(_xlfn.NUMBERVALUE(CY429)), "El valor del sindicato debe ser un número válido. ", "")
),
""
)</f>
        <v/>
      </c>
      <c r="IH429" s="46">
        <f>IF($DS429,
IF( AND(CZ429&lt;&gt;"", ISERR(_xlfn.NUMBERVALUE(CZ429))), "El valor de sanción pública debe ser un número válido. ", "")
)</f>
        <v/>
      </c>
      <c r="II429" s="46">
        <f>IF($DS429,
IF( AND(DA429&lt;&gt;"", ISERR(_xlfn.NUMBERVALUE(DA429))), "El valor de sanción privada debe ser un número válido. ", "")
)</f>
        <v/>
      </c>
      <c r="IJ429" s="46">
        <f>CONCATENATE(DB429,DC429)&lt;&gt;""</f>
        <v/>
      </c>
      <c r="IK429" s="46">
        <f>IF(AND($DS429,IJ429),
IF(DB429="","Debes escribir la descripción de libranza. ",""),
""
)</f>
        <v/>
      </c>
      <c r="IL429" s="46">
        <f>IF(AND($DS429,IJ429),
IF(DC429="","Debes escribir la cuota libranza. ",
IF(ISERR(_xlfn.NUMBERVALUE(DC429)),"El valor de la cuota libranza debe ser un número válido. ","")
),
""
)</f>
        <v/>
      </c>
      <c r="IM429" s="46">
        <f>IF($DS429,
IF( AND(DD429&lt;&gt;"", ISERR(_xlfn.NUMBERVALUE(DD429))), "El valor de pagos a terceros debe ser un número válido. ", "")
)</f>
        <v/>
      </c>
      <c r="IN429" s="46">
        <f>IF($DS429,
IF( AND(DE429&lt;&gt;"", ISERR(_xlfn.NUMBERVALUE(DE429))), "El valor de anticipos debe ser un número válido. ", "")
)</f>
        <v/>
      </c>
      <c r="IO429" s="46">
        <f>IF($DS429,
IF( AND(DF429&lt;&gt;"", ISERR(_xlfn.NUMBERVALUE(DF429))), "El valor de AFC debe ser un número válido. ", "")
)</f>
        <v/>
      </c>
      <c r="IP429" s="46">
        <f>IF($DS429,
IF( AND(DG429&lt;&gt;"", ISERR(_xlfn.NUMBERVALUE(DG429))), "El valor de rete-fuente debe ser un número válido. ", "")
)</f>
        <v/>
      </c>
      <c r="IQ429" s="46">
        <f>IF($DS429,
IF( AND(DH429&lt;&gt;"", ISERR(_xlfn.NUMBERVALUE(DH429))), "El valor de cooperativa de trabajo debe ser un número válido. ", "")
)</f>
        <v/>
      </c>
      <c r="IR429" s="46">
        <f>IF($DS429,
IF( AND(DI429&lt;&gt;"", ISERR(_xlfn.NUMBERVALUE(DI429))), "El valor de embargo fiscal debe ser un número válido. ", "")
)</f>
        <v/>
      </c>
      <c r="IS429" s="46">
        <f>IF($DS429,
IF( AND(DJ429&lt;&gt;"", ISERR(_xlfn.NUMBERVALUE(DJ429))), "El valor de educación debe ser un número válido. ", "")
)</f>
        <v/>
      </c>
      <c r="IT429" s="46">
        <f>IF($DS429,
IF( AND(DK429&lt;&gt;"", ISERR(_xlfn.NUMBERVALUE(DK429))), "El valor de reintegro debe ser un número válido. ", "")
)</f>
        <v/>
      </c>
      <c r="IU429" s="46">
        <f>IF($DS429,
IF( AND(DL429&lt;&gt;"", ISERR(_xlfn.NUMBERVALUE(DL429))), "El valor de deuda debe ser un número válido. ", "")
)</f>
        <v/>
      </c>
      <c r="IV429" s="46">
        <f>IF($DS429,
IF( AND(DM429&lt;&gt;"", ISERR(_xlfn.NUMBERVALUE(DM429))), "El valor de otras deducciones debe ser un número válido. ", "")
)</f>
        <v/>
      </c>
      <c r="IW429" s="46">
        <f>IF($DS429,
IF(DN429="","Debes escribir el valor de los devengos totales. ",
IF( ISERR(_xlfn.NUMBERVALUE(DN429)), "El valor de los devengos totales debe ser un número válido. ", "")
)
)</f>
        <v/>
      </c>
      <c r="IX429" s="46">
        <f>IF($DS429,
IF(DO429="","Debes escribir el valor de las deducciones totales. ",
IF( ISERR(_xlfn.NUMBERVALUE(DO429)), "El valor de las deducciones totales debe ser un número válido. ", "")
)
)</f>
        <v/>
      </c>
      <c r="IY429" s="46">
        <f>IF($DS429,
IF(DP429="","Debes escribir el valor del salario total. ",
IF( ISERR(_xlfn.NUMBERVALUE(DP429)), "El valor del salario total debe ser un número válido. ", "")
)
)</f>
        <v/>
      </c>
    </row>
    <row r="430">
      <c r="B430" s="48" t="n">
        <v>418</v>
      </c>
      <c r="C430" s="61">
        <f>IF(AND(DS430,DP430&lt;&gt;""),
IF(DQ430="","OK","Error"),
""
)</f>
        <v/>
      </c>
      <c r="D430" s="53" t="n"/>
      <c r="E430" s="52" t="n"/>
      <c r="F430" s="112" t="n"/>
      <c r="G430" s="52" t="n"/>
      <c r="H430" s="53" t="n"/>
      <c r="I430" s="52" t="n"/>
      <c r="J430" s="52" t="n"/>
      <c r="K430" s="53" t="n"/>
      <c r="L430" s="55" t="n"/>
      <c r="M430" s="108" t="n"/>
      <c r="N430" s="56" t="n"/>
      <c r="O430" s="52" t="n"/>
      <c r="P430" s="52" t="n"/>
      <c r="Q430" s="52" t="n"/>
      <c r="R430" s="52" t="n"/>
      <c r="S430" s="52" t="n"/>
      <c r="T430" s="53" t="n"/>
      <c r="U430" s="52" t="n"/>
      <c r="V430" s="52" t="n"/>
      <c r="W430" s="55" t="n"/>
      <c r="X430" s="55" t="n"/>
      <c r="Y430" s="52" t="n"/>
      <c r="Z430" s="55" t="n"/>
      <c r="AA430" s="52" t="n"/>
      <c r="AB430" s="53" t="n"/>
      <c r="AC430" s="53" t="n"/>
      <c r="AD430" s="53" t="n"/>
      <c r="AE430" s="177" t="n"/>
      <c r="AF430" s="113" t="n"/>
      <c r="AG430" s="177" t="n"/>
      <c r="AH430" s="178" t="n"/>
      <c r="AI430" s="178" t="n"/>
      <c r="AJ430" s="178" t="n"/>
      <c r="AK430" s="114" t="n"/>
      <c r="AL430" s="178" t="n"/>
      <c r="AM430" s="114" t="n"/>
      <c r="AN430" s="178" t="n"/>
      <c r="AO430" s="114" t="n"/>
      <c r="AP430" s="178" t="n"/>
      <c r="AQ430" s="114" t="n"/>
      <c r="AR430" s="178" t="n"/>
      <c r="AS430" s="114" t="n"/>
      <c r="AT430" s="178" t="n"/>
      <c r="AU430" s="114" t="n"/>
      <c r="AV430" s="178" t="n"/>
      <c r="AW430" s="114" t="n"/>
      <c r="AX430" s="178" t="n"/>
      <c r="AY430" s="114" t="n"/>
      <c r="AZ430" s="178" t="n"/>
      <c r="BA430" s="114" t="n"/>
      <c r="BB430" s="178" t="n"/>
      <c r="BC430" s="114" t="n"/>
      <c r="BD430" s="178" t="n"/>
      <c r="BE430" s="178" t="n"/>
      <c r="BF430" s="178" t="n"/>
      <c r="BG430" s="59" t="n"/>
      <c r="BH430" s="178" t="n"/>
      <c r="BI430" s="114" t="n"/>
      <c r="BJ430" s="53" t="n"/>
      <c r="BK430" s="178" t="n"/>
      <c r="BL430" s="114" t="n"/>
      <c r="BM430" s="178" t="n"/>
      <c r="BN430" s="114" t="n"/>
      <c r="BO430" s="178" t="n"/>
      <c r="BP430" s="178" t="n"/>
      <c r="BQ430" s="178" t="n"/>
      <c r="BR430" s="178" t="n"/>
      <c r="BS430" s="178" t="n"/>
      <c r="BT430" s="178" t="n"/>
      <c r="BU430" s="178" t="n"/>
      <c r="BV430" s="178" t="n"/>
      <c r="BW430" s="178" t="n"/>
      <c r="BX430" s="178" t="n"/>
      <c r="BY430" s="178" t="n"/>
      <c r="BZ430" s="178" t="n"/>
      <c r="CA430" s="178" t="n"/>
      <c r="CB430" s="178" t="n"/>
      <c r="CC430" s="178" t="n"/>
      <c r="CD430" s="178" t="n"/>
      <c r="CE430" s="178" t="n"/>
      <c r="CF430" s="178" t="n"/>
      <c r="CG430" s="178" t="n"/>
      <c r="CH430" s="178" t="n"/>
      <c r="CI430" s="178" t="n"/>
      <c r="CJ430" s="178" t="n"/>
      <c r="CK430" s="53" t="n"/>
      <c r="CL430" s="178" t="n"/>
      <c r="CM430" s="178" t="n"/>
      <c r="CN430" s="60" t="n"/>
      <c r="CO430" s="177" t="n"/>
      <c r="CP430" s="178" t="n"/>
      <c r="CQ430" s="60" t="n"/>
      <c r="CR430" s="177" t="n"/>
      <c r="CS430" s="178" t="n"/>
      <c r="CT430" s="59" t="n"/>
      <c r="CU430" s="178" t="n"/>
      <c r="CV430" s="59" t="n"/>
      <c r="CW430" s="178" t="n"/>
      <c r="CX430" s="59" t="n"/>
      <c r="CY430" s="178" t="n"/>
      <c r="CZ430" s="178" t="n"/>
      <c r="DA430" s="178" t="n"/>
      <c r="DB430" s="53" t="n"/>
      <c r="DC430" s="178" t="n"/>
      <c r="DD430" s="178" t="n"/>
      <c r="DE430" s="178" t="n"/>
      <c r="DF430" s="178" t="n"/>
      <c r="DG430" s="178" t="n"/>
      <c r="DH430" s="178" t="n"/>
      <c r="DI430" s="178" t="n"/>
      <c r="DJ430" s="178" t="n"/>
      <c r="DK430" s="178" t="n"/>
      <c r="DL430" s="178" t="n"/>
      <c r="DM430" s="178" t="n"/>
      <c r="DN430" s="177" t="n"/>
      <c r="DO430" s="177" t="n"/>
      <c r="DP430" s="177" t="n"/>
      <c r="DQ430" s="76">
        <f>IF(AND(DS430,DP430&lt;&gt;""),
CONCATENATE(DT430,DU430,DV430,DW430,DX430,DY430,DZ430,EA430,EB430,EC430,ED430,EE430,EF430,EG430,EH430,EI430,EJ430,EK430,EL430,EM430,EN430,EO430,EP430,EQ430,ES430,ET430,EU430,EV430,EW430,EX430,EY430,EZ430,FA430,FC430,FD430,FF430,FG430,FI430,FJ430,FL430,FM430,FO430,FP430,FR430,FS430,FU430,FV430,FX430,FY430,GA430,GB430,GD430,GE430,GF430,GH430,GI430,GJ430,GL430,GM430,GN430,GP430,GQ430,GS430,GT430,GU430,GV430,GW430,GX430,GY430,GZ430,HA430,HB430,HC430,HD430,HE430,HF430,HG430,HH430,HI430,HJ430,HK430,HL430,HM430,HN430,HO430,HQ430,HR430,HS430,HT430,HU430,HV430,HW430,HX430,HY430,IA430,IB430,IC430,ID430,IF430,IG430,IH430,II430,IK430,IL430,IM430,IN430,IO430,IP430,IQ430,IR430,IS430,IT430,IU430,IV430,IW430,IX430,IY430,IZ430),
""
)</f>
        <v/>
      </c>
      <c r="DR430" s="53" t="n"/>
      <c r="DS430" s="46">
        <f>CONCATENATE(D430,$E430,$F430,$G430,H430,$I430,$J430,K430,$L430,$M430,N430,$O430,$P430,$Q430,$R430,$S430,T430,$U430,$V430,$W430,$X430,$Y430,$Z430,$AA430,AB430,AC430,AD430,$AE430,$AF430,$AG430,AH430,AI430,AJ430,AK430,AL430,AM430,AN430,AO430,AP430,AQ430,AR430,AS430,AT430,AU430,AV430,AW430,AX430,AY430,AZ430,BA430,BB430,BC430,BD430,BE430,BF430,BG430,BH430,BI430,BJ430,BK430,BL430,BM430,BN430,BO430,BP430,BQ430,BR430,BS430,BT430,BU430,BV430,BW430,BX430,BY430,BZ430,CA430,CB430,CC430,CD430,CE430,CF430,CG430,CH430,CI430,CJ430,CK430,CL430,CM430,$CN430,$CO430,CP430,$CQ430,$CR430,CS430,CT430,CU430,CV430,CW430,CX430,CY430,CZ430,DA430,DB430,DC430,DD430,DE430,DF430,DG430,DH430,DI430,DJ430,DK430,DL430,DM430,$DN430,$DO430,$DP430,DR430)&lt;&gt;""</f>
        <v/>
      </c>
      <c r="DT430" s="46">
        <f>IF(AND($DS430,$E$4&lt;&gt;""),
IF(LEFT($E$4,2) = "1.",
IF(D430&lt;&gt;"","El CUNE sólo se envía en operaciones de novedad o ajuste. ",""),
IF(D430="","Debes escribir un CUNE válido para realizar operaciones de novedad o ajuste. ","")),
""
)</f>
        <v/>
      </c>
      <c r="DU430" s="46">
        <f>IF($DS430,
IF(E430="","Debes seleccionar el tipo de documento del empleado. ",
IF(_xlfn.IFNA(VLOOKUP(E430,TIPO_DE_DOCUMENTO,1,FALSE),-1)=-1,"El tipo de documento no es válido (por favor seleccionarlo de la lista). ","")
)
)</f>
        <v/>
      </c>
      <c r="DV430" s="46">
        <f>IF($DS430,
IF(F430="","Debes escribir el número de documento del empleado. ","")
)</f>
        <v/>
      </c>
      <c r="DW430" s="46">
        <f>IF($DS430,
IF(G430="","Debes escribir el primer nombre del empleado. ","")
)</f>
        <v/>
      </c>
      <c r="DY430" s="46">
        <f>IF($DS430,
IF(I430="","Debes escribir el primer apellido del empleado. ","")
)</f>
        <v/>
      </c>
      <c r="DZ430" s="46">
        <f>IF($DS430,
IF(J430="","Debes escribir el segundo apellido del empleado. ","")
)</f>
        <v/>
      </c>
      <c r="EB430" s="46">
        <f>IF($DS430,
IF(L430="","Debes escribir la fecha de ingreso del empleado. ",
IF(ISERR(DATE(YEAR(L430),MONTH(L430),DAY(L430))), "El valor ingresado en fecha de ingreso no tiene un formato válido. ","")
)
)</f>
        <v/>
      </c>
      <c r="EC430" s="46">
        <f>IF($DS430,
IF(M430="","Debes escribir el tiempo laborado. ",
IF( IFERROR(INT(M430),1.1) &lt;&gt; IFERROR(_xlfn.NUMBERVALUE(M430),1), "El valor de los días trabajados debe ser un número entero. ", "")
)
)</f>
        <v/>
      </c>
      <c r="ED430" s="46">
        <f>IF($DS430,
IF( AND(N430&lt;&gt;"", ISERR(DATE(YEAR(N430),MONTH(N430),DAY(N430))) ), "El valor ingresado en fecha de ingreso no tiene un formato válido. ",
IF( AND(N430&lt;&gt;"", $E$6&lt;&gt;"", DATE(YEAR(N430), MONTH(N430), 1) &lt;&gt; IFERROR(DATE(MID($E$6, 1, 4), MID($E$6, 6, 2),1), "1/1/1900") ), "La fecha de retiro debe estar dentro del período liquidado. ", "")
)
)</f>
        <v/>
      </c>
      <c r="EE430" s="46">
        <f>IF($DS430,
IF(O430="","Debes seleccionar el tipo de trabajador. ",
IF(_xlfn.IFNA(VLOOKUP(O430,TIPO_DE_TRABAJADOR,1,FALSE),-1)=-1,"El tipo de trabajador no es válido (por favor seleccionarlo de la lista). ","")
)
)</f>
        <v/>
      </c>
      <c r="EF430" s="46">
        <f>IF($DS430,
IF(P430="","Debes seleccionar si es un trabajador dependiente pensionado por vejez. ",
IF(_xlfn.IFNA(VLOOKUP(P430,SUBTIPO_DE_TRABAJADOR,1,FALSE),-1)=-1,"El tipo de trabajador dependiente pensionado por vejez no es válido (por favor seleccionarlo de la lista). ","")
)
)</f>
        <v/>
      </c>
      <c r="EG430" s="46">
        <f>IF($DS430,
IF(Q430="","Debes seleccionar el tipo de contrato del trabajador. ",
IF(_xlfn.IFNA(VLOOKUP(Q430,TIPO_DE_CONTRATO,1,FALSE),-1)=-1,"El tipo de contrato del trabajador no es válido (por favor seleccionarlo de la lista). ","")
)
)</f>
        <v/>
      </c>
      <c r="EH430" s="46">
        <f>IF($DS430,
IF(R430="","Debes seleccionar si es un salario integral. ",
IF(_xlfn.IFNA(VLOOKUP(R430,SI_NO,1,FALSE),-1)=-1,"Valor no válido para salario integral (por favor seleccionarlo de la lista). ","")
)
)</f>
        <v/>
      </c>
      <c r="EI430" s="46">
        <f>IF($DS430,
IF(S430="","Debes seleccionar si el trabajador realiza actividades de riesgo. ",
IF(_xlfn.IFNA(VLOOKUP(S430,SI_NO,1,FALSE),-1)=-1,"Valor no válido para actividad de alto riesgo (por favor seleccionarlo de la lista). ","")
)
)</f>
        <v/>
      </c>
      <c r="EK430" s="46">
        <f>IF($DS430,
IF(U430="","Debes escribir el código del municipio de residencia del trabajador. ",
IF(_xlfn.IFNA(VLOOKUP(U430,MUNICIPIO,1,FALSE),-1)=-1,"El municipio de residencia del trabajador es inválido (por favor seleccionarlo de la lista). ","")
)
)</f>
        <v/>
      </c>
      <c r="EL430" s="46">
        <f>IF($DS430,
IF(V430="","Debes escribir el la dirección de residendia del trabajador. ","")
)</f>
        <v/>
      </c>
      <c r="EM430" s="46">
        <f>IF($DS430,
IF(W430="","Debes escribir la fecha de inicio de la liquidación. ",
IF(ISERR(DATE(YEAR(W430),MONTH(W430),DAY(W430))),"El valor ingresado en fecha de inicio de liquidación no tiene un formato válido. ",
IF( AND($E$6&lt;&gt;"", DATE(YEAR(W430), MONTH(W430), 1) &lt;&gt; IFERROR(DATE(MID($E$6, 1, 4), MID($E$6, 6, 2),1), "1/1/1900") ), "La fecha de inicio de la liquidación debe estar dentro del período liquidado. ", "")
)
)
)</f>
        <v/>
      </c>
      <c r="EN430" s="46">
        <f>IF($DS430,
IF(X430="","Debes escribir la fecha de fin de la liquidación. ",
IF(ISERR(DATE(YEAR(X430),MONTH(X430),DAY(X430))),"El valor ingresado en fecha de fin de liquidación no tiene un formato válido. ",
IF( AND($E$6&lt;&gt;"", DATE(YEAR(X430), MONTH(X430), 1) &lt;&gt; IFERROR(DATE(MID($E$6, 1, 4), MID($E$6, 6, 2),1), "1/1/1900") ), "La fecha de fin de la liquidación debe estar dentro del período liquidado. ", "")
)
)
)</f>
        <v/>
      </c>
      <c r="EO430" s="46">
        <f>IF($DS430,
IF(Y430="","Debes escribir la frecuencia de pago del trabajador. ",
IF(_xlfn.IFNA(VLOOKUP(Y430,PERÍODO_DE_NÓMINA,1,FALSE),-1)=-1,"La frecuencia de pago es inválida (por favor seleccionarlo de la lista). ","")
)
)</f>
        <v/>
      </c>
      <c r="EP430" s="46">
        <f>IF($DS430,
IF(Z430="","Debes escribir la fecha de pago. ",
IF(ISERR(DATE(YEAR(Z430),MONTH(Z430),DAY(Z430))), "El valor ingresado en fecha de pago no tiene un formato válido. ","")
)
)</f>
        <v/>
      </c>
      <c r="EQ430" s="46">
        <f>IF($DS430,
IF(AA430="","Debes escribir el medio de pago. ",
IF(_xlfn.IFNA(VLOOKUP(AA430,MEDIOS_DE_PAGO,1,FALSE),-1)=-1,"El medio de pago es inválido (por favor seleccionarlo de la lista). ","")
)
)</f>
        <v/>
      </c>
      <c r="ER430" s="46">
        <f>OR(AA430='Tablas '!$T$4,AA430='Tablas '!$T$7,AA430='Tablas '!$T$8,AA430='Tablas '!$T$11)</f>
        <v/>
      </c>
      <c r="ES430" s="46">
        <f>IF(AND($DS430,ER430),
IF(AB430="","Debes escribir la entidad bancaria. ",""),
""
)</f>
        <v/>
      </c>
      <c r="ET430" s="46">
        <f>IF(AND($DS430,ER430),
IF(AC430="","Debes escribir el tipo de cuenta bancaria. ",
IF(_xlfn.IFNA(VLOOKUP(AC430,TIPO_DE_CUENTA,1,FALSE),-1)=-1,"El tipo de cuenta bancaria es inválida (por favor seleccionarlo de la lista). ","")
),
""
)</f>
        <v/>
      </c>
      <c r="EU430" s="46">
        <f>IF(AND($DS430,ER430),
IF(AD430="","Debes escribir el número de cuenta bancaria. ",""),
""
)</f>
        <v/>
      </c>
      <c r="EV430" s="46">
        <f>IF($DS430,
IF(AE430="","Debes escribir el valor del sueldo básico. ",
IF( ISERR(_xlfn.NUMBERVALUE(AE430)), "El valor del sueldo básico debe ser un número válido. ", "")
)
)</f>
        <v/>
      </c>
      <c r="EW430" s="46">
        <f>IF($DS430,
IF(AF430="","Debes escribir el número de días trabajados. ",
IF( IFERROR(INT(AF430),1.1) &lt;&gt; IFERROR(_xlfn.NUMBERVALUE(AF430),1), "La cantidad de días trabajados debe ser un número entero. ", "")
)
)</f>
        <v/>
      </c>
      <c r="EX430" s="46">
        <f>IF($DS430,
IF(AG430="","Debes escribir el valor del sueldo trabajado. ",
IF( ISERR(_xlfn.NUMBERVALUE(AG430)), "El valor del sueldo trabajado debe ser un número válido. ", "")
)
)</f>
        <v/>
      </c>
      <c r="EY430" s="46">
        <f>IF($DS430,
IF( AND(AH430&lt;&gt;"", ISERR(_xlfn.NUMBERVALUE(AH430))), "El valor del auxilio de transporte debe ser un número válido. ", "")
)</f>
        <v/>
      </c>
      <c r="EZ430" s="46">
        <f>IF($DS430,
IF( AND(AI430&lt;&gt;"", ISERR(_xlfn.NUMBERVALUE(AI430))), "El valor de viáticos salariales debe ser un número válido. ", "")
)</f>
        <v/>
      </c>
      <c r="FA430" s="46">
        <f>IF($DS430,
IF( AND(AJ430&lt;&gt;"", ISERR(_xlfn.NUMBERVALUE(AJ430))), "El valor de viáticos NO salariales debe ser un número válido. ", "")
)</f>
        <v/>
      </c>
      <c r="FB430" s="46">
        <f>CONCATENATE(AK430,AL430)&lt;&gt;""</f>
        <v/>
      </c>
      <c r="FC430" s="46">
        <f>IF(AND($DS430,FB430),
IF(AK430="","Debes escribir el número de horas extras diurnas. ",
IF( IFERROR(INT(AK430),1.1) &lt;&gt; IFERROR(_xlfn.NUMBERVALUE(AK430),1), "La cantidad de horas extras diurnas debe ser un número entero. ", "")
),
""
)</f>
        <v/>
      </c>
      <c r="FD430" s="46">
        <f>IF(AND($DS430,FB430),
IF(AL430="","Debes escribir el valor de las horas extras diurnas. ",
IF( ISERR(_xlfn.NUMBERVALUE(AL430)), "El valor de las horas extras duirnas debe ser un número válido. ", "")
),
""
)</f>
        <v/>
      </c>
      <c r="FE430" s="46">
        <f>CONCATENATE(AM430,AN430)&lt;&gt;""</f>
        <v/>
      </c>
      <c r="FF430" s="46">
        <f>IF(AND($DS430,FE430),
IF(AM430="","Debes escribir el número de horas extras nocturnas. ",
IF( IFERROR(INT(AM430),1.1) &lt;&gt; IFERROR(_xlfn.NUMBERVALUE(AM430),1), "La cantidad de horas extras nocturnas debe ser un número entero. ", "")
),
""
)</f>
        <v/>
      </c>
      <c r="FG430" s="46">
        <f>IF(AND($DS430,FE430),
IF(AN430="","Debes escribir el valor de las horas extras nocturnas. ",
IF( ISERR(_xlfn.NUMBERVALUE(AN430)), "El valor de las horas extras nocturnas debe ser un número válido. ", "")
),
""
)</f>
        <v/>
      </c>
      <c r="FH430" s="46">
        <f>CONCATENATE(AO430,AP430)&lt;&gt;""</f>
        <v/>
      </c>
      <c r="FI430" s="46">
        <f>IF(AND($DS430,FH430),
IF(AO430="","Debes escribir el número de horas extras diurnas dominicales y festivas. ",
IF( IFERROR(INT(AO430),1.1) &lt;&gt; IFERROR(_xlfn.NUMBERVALUE(AO430),1), "La cantidad de horas extras diurnas dominicales y festivas debe ser un número entero. ", "")
),
""
)</f>
        <v/>
      </c>
      <c r="FJ430" s="46">
        <f>IF(AND($DS430,FH430),
IF(AP430="","Debes escribir el valor de las horas extras diurnas dominicales y festivas. ",
IF( ISERR(_xlfn.NUMBERVALUE(AP430)), "El valor de las horas extras diurnas dominicales y festivas debe ser un número válido. ", "")
),
""
)</f>
        <v/>
      </c>
      <c r="FK430" s="46">
        <f>CONCATENATE(AQ430,AR430)&lt;&gt;""</f>
        <v/>
      </c>
      <c r="FL430" s="46">
        <f>IF(AND($DS430,FK430),
IF(AQ430="","Debes escribir el número de horas extras nocturnas dominicales y festivas. ",
IF( IFERROR(INT(AQ430),1.1) &lt;&gt; IFERROR(_xlfn.NUMBERVALUE(AQ430),1), "La cantidad de horas extras nocturnas dominicales y festivas debe ser un número entero. ", "")
),
""
)</f>
        <v/>
      </c>
      <c r="FM430" s="46">
        <f>IF(AND($DS430,FK430),
IF(AR430="","Debes escribir el valor de las horas extras nocturnas dominicales y festivas. ",
IF( ISERR(_xlfn.NUMBERVALUE(AR430)), "El valor de las horas extras nocturnas dominicales y festivas debe ser un número válido. ", "")
),
""
)</f>
        <v/>
      </c>
      <c r="FN430" s="46">
        <f>CONCATENATE(AS430,AT430)&lt;&gt;""</f>
        <v/>
      </c>
      <c r="FO430" s="46">
        <f>IF(AND($DS430,FN430),
IF(AS430="","Debes escribir el número de horas recargo nocturno. ",
IF( IFERROR(INT(AS430),1.1) &lt;&gt; IFERROR(_xlfn.NUMBERVALUE(AS430),1), "La cantidad de horas recargo nocturno debe ser un número entero. ", "")
),
""
)</f>
        <v/>
      </c>
      <c r="FP430" s="46">
        <f>IF(AND($DS430,FN430),
IF(AT430="","Debes escribir el valor de las horas recargo nocturno. ",
IF( ISERR(_xlfn.NUMBERVALUE(AT430)), "El valor de las horas recargo nocturno debe ser un número válido. ", "")
),
""
)</f>
        <v/>
      </c>
      <c r="FQ430" s="46">
        <f>CONCATENATE(AU430,AV430)&lt;&gt;""</f>
        <v/>
      </c>
      <c r="FR430" s="46">
        <f>IF(AND($DS430,FQ430),
IF(AU430="","Debes escribir el número de horas recargo diurno dominical y festivo. ",
IF( IFERROR(INT(AU430),1.1) &lt;&gt; IFERROR(_xlfn.NUMBERVALUE(AU430),1), "La cantidad de horas recargo diurno dominical y festivo debe ser un número entero. ", "")
),
""
)</f>
        <v/>
      </c>
      <c r="FS430" s="46">
        <f>IF(AND($DS430,FQ430),
IF(AV430="","Debes escribir el valor de las horas recargo diurno dominical y festivo. ",
IF( ISERR(_xlfn.NUMBERVALUE(AV430)), "El valor de las horas recargo diurno dominical y festivo debe ser un número válido. ", "")
),
""
)</f>
        <v/>
      </c>
      <c r="FT430" s="46">
        <f>CONCATENATE(AW430,AX430)&lt;&gt;""</f>
        <v/>
      </c>
      <c r="FU430" s="46">
        <f>IF(AND($DS430,FT430),
IF(AW430="","Debes escribir el número de horas recargo nocturno dominical y festivo. ",
IF( IFERROR(INT(AW430),1.1) &lt;&gt; IFERROR(_xlfn.NUMBERVALUE(AW430),1), "La cantidad de horas recargo nocturno dominical y festivo debe ser un número entero. ", "")
),
""
)</f>
        <v/>
      </c>
      <c r="FV430" s="46">
        <f>IF(AND($DS430,FT430),
IF(AX430="","Debes escribir el valor de las horas recargo nocturno dominical y festivo. ",
IF( ISERR(_xlfn.NUMBERVALUE(AX430)), "El valor de las horas recargo nocturno dominical y festivo debe ser un número válido. ", "")
),
""
)</f>
        <v/>
      </c>
      <c r="FW430" s="46">
        <f>CONCATENATE(AY430,AZ430)&lt;&gt;""</f>
        <v/>
      </c>
      <c r="FX430" s="46">
        <f>IF(AND($DS430,FW430),
IF(AY430="","Debes escribir el número de días de vacaciones comunes. ",
IF( IFERROR(INT(AY430),1.1) &lt;&gt; IFERROR(_xlfn.NUMBERVALUE(AY430),1), "La cantidad de días de vacaciones comunes debe ser un número entero. ", "")
),
""
)</f>
        <v/>
      </c>
      <c r="FY430" s="46">
        <f>IF(AND($DS430,FW430),
IF(AZ430="","Debes escribir el valor de las vacaciones comunes. ",
IF( ISERR(_xlfn.NUMBERVALUE(AZ430)), "El valor de las vacaciones comunes debe ser un número válido. ", "")
),
""
)</f>
        <v/>
      </c>
      <c r="FZ430" s="46">
        <f>CONCATENATE(BA430,BB430)&lt;&gt;""</f>
        <v/>
      </c>
      <c r="GA430" s="46">
        <f>IF(AND($DS430,FZ430),
IF(BA430="","Debes escribir el número de días de vacaciones compensadas. ",
IF( IFERROR(INT(BA430),1.1) &lt;&gt; IFERROR(_xlfn.NUMBERVALUE(BA430),1), "La cantidad de días de vacaciones compensadas debe ser un número entero. ", "")
),
""
)</f>
        <v/>
      </c>
      <c r="GB430" s="46">
        <f>IF(AND($DS430,FZ430),
IF(BB430="","Debes escribir el valor de las vacaciones compensadas. ",
IF( ISERR(_xlfn.NUMBERVALUE(BB430)), "El valor de las vacaciones compensadas debe ser un número válido. ", "")
),
""
)</f>
        <v/>
      </c>
      <c r="GC430" s="46">
        <f>CONCATENATE(BC430,BD430)&lt;&gt;""</f>
        <v/>
      </c>
      <c r="GD430" s="46">
        <f>IF(AND($DS430,GC430),
IF(BC430="","Debes escribir el número de días de prima salarial. ",
IF( IFERROR(INT(BC430),1.1) &lt;&gt; IFERROR(_xlfn.NUMBERVALUE(BC430),1), "La cantidad de días de prima salarial debe ser un número entero. ", "")
),
""
)</f>
        <v/>
      </c>
      <c r="GE430" s="46">
        <f>IF(AND($DS430,GC430),
IF(BD430="","Debes escribir el valor de los días de prima salarial. ",
IF( ISERR(_xlfn.NUMBERVALUE(BD430)), "El valor de los días de prima salarial debe ser un número válido. ", "")
),
""
)</f>
        <v/>
      </c>
      <c r="GF430" s="46">
        <f>IF($DS430,
IF( AND(BE430&lt;&gt;"", ISERR(_xlfn.NUMBERVALUE(BE430))), "El valor de la prima NO saliarial debe ser un número válido. ", "")
)</f>
        <v/>
      </c>
      <c r="GG430" s="46">
        <f>CONCATENATE(BF430,BG430,BH430)&lt;&gt;""</f>
        <v/>
      </c>
      <c r="GH430" s="46">
        <f>IF(AND($DS430,GG430),
IF(BF430="","Debes escribir el valor de las cesantías. ",
IF( ISERR(_xlfn.NUMBERVALUE(BF430)), "El valor de las cesantías debe ser un número válido. ", "")
),
""
)</f>
        <v/>
      </c>
      <c r="GI430" s="46">
        <f>IF(AND($DS430,GG430),
IF(BG430="","Debes escribir el % de cesantías. ",
IF( ISERR(_xlfn.NUMBERVALUE(BG430)), "El % de cesantías debe ser un número válido. ", "")
),
""
)</f>
        <v/>
      </c>
      <c r="GJ430" s="46">
        <f>IF(AND($DS430,GG430),
IF(BH430="","Debes escribir el valor de intereses de cesantías. ",
IF( ISERR(_xlfn.NUMBERVALUE(BH430)), "El valor de intereses de cesantías debe ser un número válido. ", "")
),
""
)</f>
        <v/>
      </c>
      <c r="GK430" s="46">
        <f>CONCATENATE(BI430,BJ430,BK430)&lt;&gt;""</f>
        <v/>
      </c>
      <c r="GL430" s="46">
        <f>IF(AND($DS430,GK430),
IF(BI430="","Debes escribir el número de días de incapacidad. ",
IF( IFERROR(INT(BI430),1.1) &lt;&gt; IFERROR(_xlfn.NUMBERVALUE(BI430),1), "La cantidad de días de incapacidad debe ser un número entero. ", "")
),
""
)</f>
        <v/>
      </c>
      <c r="GM430" s="46">
        <f>IF(AND($DS430,GK430),
IF(BJ430="","Debes escribir el tipo de incapacidad. ",
IF(_xlfn.IFNA(VLOOKUP(BJ430,TIPO_DE_INCAPACIDAD,1,FALSE),-1)=-1,"El tipo de incapacidad es inválida (por favor seleccionarlo de la lista). ","")
),
""
)</f>
        <v/>
      </c>
      <c r="GN430" s="46">
        <f>IF(AND($DS430,GK430),
IF(BK430="","Debes escribir el valor de la incapacidad. ",
IF( ISERR(_xlfn.NUMBERVALUE(BK430)), "El valor de la incapacidad debe ser un número válido. ", "")
),
""
)</f>
        <v/>
      </c>
      <c r="GO430" s="46">
        <f>CONCATENATE(BL430,BM430)&lt;&gt;""</f>
        <v/>
      </c>
      <c r="GP430" s="46">
        <f>IF(AND($DS430,GO430),
IF(BL430="","Debes escribir el número de días de licencia de maternidad o paternidad. ",
IF( IFERROR(INT(BL430),1.1) &lt;&gt; IFERROR(_xlfn.NUMBERVALUE(BL430),1), "La cantidad de días de licencia de maternidad o paternidad debe ser un número entero. ", "")
),
""
)</f>
        <v/>
      </c>
      <c r="GQ430" s="46">
        <f>IF(AND($DS430,GO430),
IF(BM430="","Debes escribir el valor de la licencia de maternidad o paternidad. ",
IF( ISERR(_xlfn.NUMBERVALUE(BM430)), "El valor de la licencia de maternidad o paternidad debe ser un número válido. ", "")
),
""
)</f>
        <v/>
      </c>
      <c r="GR430" s="46">
        <f>CONCATENATE(BN430,BO430)&lt;&gt;""</f>
        <v/>
      </c>
      <c r="GS430" s="46">
        <f>IF(AND($DS430,GR430),
IF(BN430="","Debes escribir el número de días de licencia remunerada. ",
IF( IFERROR(INT(BN430),1.1) &lt;&gt; IFERROR(_xlfn.NUMBERVALUE(BN430),1), "La cantidad de días de licencia remunerada debe ser un número entero. ", "")
),
""
)</f>
        <v/>
      </c>
      <c r="GT430" s="46">
        <f>IF(AND($DS430,GR430),
IF(BO430="","Debes escribir el valor de la licencia remunerada. ",
IF( ISERR(_xlfn.NUMBERVALUE(BO430)), "El valor de la licencia remunerada debe ser un número válido. ", "")
),
""
)</f>
        <v/>
      </c>
      <c r="GU430" s="46">
        <f>IF($DS430,
IF( AND(BP430&lt;&gt;"", ISERR(_xlfn.NUMBERVALUE(BP430))), "El valor de la licencia NO remunerada debe ser un número válido. ", "")
)</f>
        <v/>
      </c>
      <c r="GV430" s="46">
        <f>IF($DS430,
IF( AND(BQ430&lt;&gt;"", ISERR(_xlfn.NUMBERVALUE(BQ430))), "El valor de auxilios salariales debe ser un número válido. ", "")
)</f>
        <v/>
      </c>
      <c r="GW430" s="46">
        <f>IF($DS430,
IF( AND(BR430&lt;&gt;"", ISERR(_xlfn.NUMBERVALUE(BR430))), "El valor de auxilios NO salariales debe ser un número válido. ", "")
)</f>
        <v/>
      </c>
      <c r="GX430" s="46">
        <f>IF($DS430,
IF( AND(BS430&lt;&gt;"", ISERR(_xlfn.NUMBERVALUE(BS430))), "El valor de bonos salariales debe ser un número válido. ", "")
)</f>
        <v/>
      </c>
      <c r="GY430" s="46">
        <f>IF($DS430,
IF( AND(BT430&lt;&gt;"", ISERR(_xlfn.NUMBERVALUE(BT430))), "El valor de bonos NO salariales debe ser un número válido. ", "")
)</f>
        <v/>
      </c>
      <c r="GZ430" s="46">
        <f>IF($DS430,
IF( AND(BU430&lt;&gt;"", ISERR(_xlfn.NUMBERVALUE(BU430))), "El valor de bonos salariales de alimentación debe ser un número válido. ", "")
)</f>
        <v/>
      </c>
      <c r="HA430" s="46">
        <f>IF($DS430,
IF( AND(BV430&lt;&gt;"", ISERR(_xlfn.NUMBERVALUE(BV430))), "El valor de bonos NO salariales de alimentación debe ser un número válido. ", "")
)</f>
        <v/>
      </c>
      <c r="HB430" s="46">
        <f>IF($DS430,
IF( AND(BW430&lt;&gt;"", ISERR(_xlfn.NUMBERVALUE(BW430))), "El valor de bonificaciones salariales debe ser un número válido. ", "")
)</f>
        <v/>
      </c>
      <c r="HC430" s="46">
        <f>IF($DS430,
IF( AND(BX430&lt;&gt;"", ISERR(_xlfn.NUMBERVALUE(BX430))), "El valor de bonificaciones NO salariales debe ser un número válido. ", "")
)</f>
        <v/>
      </c>
      <c r="HD430" s="46">
        <f>IF($DS430,
IF( AND(BY430&lt;&gt;"", ISERR(_xlfn.NUMBERVALUE(BY430))), "El valor de compensaciones ordinarias debe ser un número válido. ", "")
)</f>
        <v/>
      </c>
      <c r="HE430" s="46">
        <f>IF($DS430,
IF( AND(BZ430&lt;&gt;"", ISERR(_xlfn.NUMBERVALUE(BZ430))), "El valor de compensaciones extraordinarias debe ser un número válido. ", "")
)</f>
        <v/>
      </c>
      <c r="HF430" s="46">
        <f>IF($DS430,
IF( AND(CA430&lt;&gt;"", ISERR(_xlfn.NUMBERVALUE(CA430))), "El valor de comisiones debe ser un número válido. ", "")
)</f>
        <v/>
      </c>
      <c r="HG430" s="46">
        <f>IF($DS430,
IF( AND(CB430&lt;&gt;"", ISERR(_xlfn.NUMBERVALUE(CB430))), "El valor de ausencia por huega debe ser un número válido. ", "")
)</f>
        <v/>
      </c>
      <c r="HH430" s="46">
        <f>IF($DS430,
IF( AND(CC430&lt;&gt;"", ISERR(_xlfn.NUMBERVALUE(CC430))), "El valor de anticipos debe ser un número válido. ", "")
)</f>
        <v/>
      </c>
      <c r="HI430" s="46">
        <f>IF($DS430,
IF( AND(CD430&lt;&gt;"", ISERR(_xlfn.NUMBERVALUE(CD430))), "El valor de pagos a terceros debe ser un número válido. ", "")
)</f>
        <v/>
      </c>
      <c r="HJ430" s="46">
        <f>IF($DS430,
IF( AND(CE430&lt;&gt;"", ISERR(_xlfn.NUMBERVALUE(CE430))), "El valor de dotación debe ser un número válido. ", "")
)</f>
        <v/>
      </c>
      <c r="HK430" s="46">
        <f>IF($DS430,
IF( AND(CF430&lt;&gt;"", ISERR(_xlfn.NUMBERVALUE(CF430))), "El valor de apoyo sostenibilidad debe ser un número válido. ", "")
)</f>
        <v/>
      </c>
      <c r="HL430" s="46">
        <f>IF($DS430,
IF( AND(CG430&lt;&gt;"", ISERR(_xlfn.NUMBERVALUE(CG430))), "El valor de teletrabajo debe ser un número válido. ", "")
)</f>
        <v/>
      </c>
      <c r="HM430" s="46">
        <f>IF($DS430,
IF( AND(CH430&lt;&gt;"", ISERR(_xlfn.NUMBERVALUE(CH430))), "El valor de bonificación de retiro debe ser un número válido. ", "")
)</f>
        <v/>
      </c>
      <c r="HN430" s="46">
        <f>IF($DS430,
IF( AND(CI430&lt;&gt;"", ISERR(_xlfn.NUMBERVALUE(CI430))), "El valor de indemnización de retiro debe ser un número válido. ", "")
)</f>
        <v/>
      </c>
      <c r="HO430" s="46">
        <f>IF($DS430,
IF( AND(CJ430&lt;&gt;"", ISERR(_xlfn.NUMBERVALUE(CJ430))), "El valor de reintegros debe ser un número válido. ", "")
)</f>
        <v/>
      </c>
      <c r="HP430" s="46">
        <f>CONCATENATE(CK430,CL430,CM430)&lt;&gt;""</f>
        <v/>
      </c>
      <c r="HQ430" s="46">
        <f>IF(AND($DS430,HP430),
IF(CK430="","Debes escribir la descripción de otro concepto no categorizado. ",""),
""
)</f>
        <v/>
      </c>
      <c r="HR430" s="46">
        <f>IF(AND($DS430,HP430),
IF(CONCATENATE(CL430,CM430)="","Debes escribir al menos un valor de concepto no categorizado (salarial o no salarial). ",
IF(ISERR(_xlfn.NUMBERVALUE(CL430)),"El valor salarial concepto no categorizado debe ser un número válido. ","")
),
""
)</f>
        <v/>
      </c>
      <c r="HS430" s="46">
        <f>IF(AND($DS430,HP430),
IF(CONCATENATE(CL430,CM430)="","Debes escribir al menos un valor de concepto no categorizado (salarial o no salarial). ",
IF(ISERR(_xlfn.NUMBERVALUE(CM430)),"El valor NO salarial concepto no categorizado debe ser un número válido. ","")
),
""
)</f>
        <v/>
      </c>
      <c r="HT430" s="46">
        <f>IF($DS430,
IF(CN430="","Debes escribir el porcentaje del aporte a salud. ",
IF( ISERR(_xlfn.NUMBERVALUE(CN430)), "El valor del porcentaje del aporte a salud debe ser un número válido. ", "")
)
)</f>
        <v/>
      </c>
      <c r="HU430" s="46">
        <f>IF($DS430,
IF(CO430="","Debes escribir el valor del aporte a salud. ",
IF( ISERR(_xlfn.NUMBERVALUE(CO430)), "El valor del aporte a salud debe ser un número válido. ", "")
)
)</f>
        <v/>
      </c>
      <c r="HV430" s="46">
        <f>IF($DS430,
IF( AND(CP430&lt;&gt;"", ISERR(_xlfn.NUMBERVALUE(CP430))), "El valor plan complementario debe ser un número válido. ", "")
)</f>
        <v/>
      </c>
      <c r="HW430" s="46">
        <f>IF($DS430,
IF(CQ430="","Debes escribir el porcentaje del aporte a pensión. ",
IF( ISERR(_xlfn.NUMBERVALUE(CQ430)), "El valor del porcentaje del aporte a pensión debe ser un número válido. ", "")
)
)</f>
        <v/>
      </c>
      <c r="HX430" s="46">
        <f>IF($DS430,
IF(CR430="","Debes escribir el valor del aporte a pensión. ",
IF( ISERR(_xlfn.NUMBERVALUE(CR430)), "El valor del aporte a salud debe ser un número válido. ", "")
)
)</f>
        <v/>
      </c>
      <c r="HY430" s="46">
        <f>IF($DS430,
IF( AND(CS430&lt;&gt;"", ISERR(_xlfn.NUMBERVALUE(CS430))), "El valor pensión voluntaria debe ser un número válido. ", "")
)</f>
        <v/>
      </c>
      <c r="HZ430" s="46">
        <f>CONCATENATE(CT430,CU430,CV430,CW430)&lt;&gt;""</f>
        <v/>
      </c>
      <c r="IA430" s="46">
        <f>IF(AND($DS430,HZ430),
IF(CT430="","Debes escribir el % del fondo de seguridad pensional. ",
IF( ISERR(_xlfn.NUMBERVALUE(CT430)), "El % del fondo de seguridad debe ser un número válido. ", "")
),
""
)</f>
        <v/>
      </c>
      <c r="IB430" s="46">
        <f>IF(AND($DS430,HZ430),
IF(CU430="","Debes escribir el valor del aporte al fondo de solidaridad pensional. ",
IF( ISERR(_xlfn.NUMBERVALUE(CU430)), "El valor del aporte al fondo de solidaridad pensional debe ser un número válido. ", "")
),
""
)</f>
        <v/>
      </c>
      <c r="IC430" s="46">
        <f>IF(AND($DS430,HZ430),
IF(CV430="","Debes escribir el % del fondo de subsistencia. ",
IF( ISERR(_xlfn.NUMBERVALUE(CV430)), "El % del fondo de subsistencia debe ser un número válido. ", "")
),
""
)</f>
        <v/>
      </c>
      <c r="ID430" s="46">
        <f>IF(AND($DS430,HZ430),
IF(CW430="","Debes escribir el valor del fondo de subsistencia. ",
IF( ISERR(_xlfn.NUMBERVALUE(CW430)), "El valor del fondo de subsistencia debe ser un número válido. ", "")
),
""
)</f>
        <v/>
      </c>
      <c r="IE430" s="46">
        <f>CONCATENATE(CX430,CY430)&lt;&gt;""</f>
        <v/>
      </c>
      <c r="IF430" s="46">
        <f>IF(AND($DS430,IE430),
IF(CX430="","Debes escribir el % de sindicato. ",
IF( ISERR(_xlfn.NUMBERVALUE(CX430)), "El % de sindicato debe ser un número válido. ", "")
),
""
)</f>
        <v/>
      </c>
      <c r="IG430" s="46">
        <f>IF(AND($DS430,IE430),
IF(CY430="","Debes escribir el valor del sindicato. ",
IF( ISERR(_xlfn.NUMBERVALUE(CY430)), "El valor del sindicato debe ser un número válido. ", "")
),
""
)</f>
        <v/>
      </c>
      <c r="IH430" s="46">
        <f>IF($DS430,
IF( AND(CZ430&lt;&gt;"", ISERR(_xlfn.NUMBERVALUE(CZ430))), "El valor de sanción pública debe ser un número válido. ", "")
)</f>
        <v/>
      </c>
      <c r="II430" s="46">
        <f>IF($DS430,
IF( AND(DA430&lt;&gt;"", ISERR(_xlfn.NUMBERVALUE(DA430))), "El valor de sanción privada debe ser un número válido. ", "")
)</f>
        <v/>
      </c>
      <c r="IJ430" s="46">
        <f>CONCATENATE(DB430,DC430)&lt;&gt;""</f>
        <v/>
      </c>
      <c r="IK430" s="46">
        <f>IF(AND($DS430,IJ430),
IF(DB430="","Debes escribir la descripción de libranza. ",""),
""
)</f>
        <v/>
      </c>
      <c r="IL430" s="46">
        <f>IF(AND($DS430,IJ430),
IF(DC430="","Debes escribir la cuota libranza. ",
IF(ISERR(_xlfn.NUMBERVALUE(DC430)),"El valor de la cuota libranza debe ser un número válido. ","")
),
""
)</f>
        <v/>
      </c>
      <c r="IM430" s="46">
        <f>IF($DS430,
IF( AND(DD430&lt;&gt;"", ISERR(_xlfn.NUMBERVALUE(DD430))), "El valor de pagos a terceros debe ser un número válido. ", "")
)</f>
        <v/>
      </c>
      <c r="IN430" s="46">
        <f>IF($DS430,
IF( AND(DE430&lt;&gt;"", ISERR(_xlfn.NUMBERVALUE(DE430))), "El valor de anticipos debe ser un número válido. ", "")
)</f>
        <v/>
      </c>
      <c r="IO430" s="46">
        <f>IF($DS430,
IF( AND(DF430&lt;&gt;"", ISERR(_xlfn.NUMBERVALUE(DF430))), "El valor de AFC debe ser un número válido. ", "")
)</f>
        <v/>
      </c>
      <c r="IP430" s="46">
        <f>IF($DS430,
IF( AND(DG430&lt;&gt;"", ISERR(_xlfn.NUMBERVALUE(DG430))), "El valor de rete-fuente debe ser un número válido. ", "")
)</f>
        <v/>
      </c>
      <c r="IQ430" s="46">
        <f>IF($DS430,
IF( AND(DH430&lt;&gt;"", ISERR(_xlfn.NUMBERVALUE(DH430))), "El valor de cooperativa de trabajo debe ser un número válido. ", "")
)</f>
        <v/>
      </c>
      <c r="IR430" s="46">
        <f>IF($DS430,
IF( AND(DI430&lt;&gt;"", ISERR(_xlfn.NUMBERVALUE(DI430))), "El valor de embargo fiscal debe ser un número válido. ", "")
)</f>
        <v/>
      </c>
      <c r="IS430" s="46">
        <f>IF($DS430,
IF( AND(DJ430&lt;&gt;"", ISERR(_xlfn.NUMBERVALUE(DJ430))), "El valor de educación debe ser un número válido. ", "")
)</f>
        <v/>
      </c>
      <c r="IT430" s="46">
        <f>IF($DS430,
IF( AND(DK430&lt;&gt;"", ISERR(_xlfn.NUMBERVALUE(DK430))), "El valor de reintegro debe ser un número válido. ", "")
)</f>
        <v/>
      </c>
      <c r="IU430" s="46">
        <f>IF($DS430,
IF( AND(DL430&lt;&gt;"", ISERR(_xlfn.NUMBERVALUE(DL430))), "El valor de deuda debe ser un número válido. ", "")
)</f>
        <v/>
      </c>
      <c r="IV430" s="46">
        <f>IF($DS430,
IF( AND(DM430&lt;&gt;"", ISERR(_xlfn.NUMBERVALUE(DM430))), "El valor de otras deducciones debe ser un número válido. ", "")
)</f>
        <v/>
      </c>
      <c r="IW430" s="46">
        <f>IF($DS430,
IF(DN430="","Debes escribir el valor de los devengos totales. ",
IF( ISERR(_xlfn.NUMBERVALUE(DN430)), "El valor de los devengos totales debe ser un número válido. ", "")
)
)</f>
        <v/>
      </c>
      <c r="IX430" s="46">
        <f>IF($DS430,
IF(DO430="","Debes escribir el valor de las deducciones totales. ",
IF( ISERR(_xlfn.NUMBERVALUE(DO430)), "El valor de las deducciones totales debe ser un número válido. ", "")
)
)</f>
        <v/>
      </c>
      <c r="IY430" s="46">
        <f>IF($DS430,
IF(DP430="","Debes escribir el valor del salario total. ",
IF( ISERR(_xlfn.NUMBERVALUE(DP430)), "El valor del salario total debe ser un número válido. ", "")
)
)</f>
        <v/>
      </c>
    </row>
    <row r="431">
      <c r="B431" s="48" t="n">
        <v>419</v>
      </c>
      <c r="C431" s="61">
        <f>IF(AND(DS431,DP431&lt;&gt;""),
IF(DQ431="","OK","Error"),
""
)</f>
        <v/>
      </c>
      <c r="D431" s="53" t="n"/>
      <c r="E431" s="52" t="n"/>
      <c r="F431" s="112" t="n"/>
      <c r="G431" s="52" t="n"/>
      <c r="H431" s="53" t="n"/>
      <c r="I431" s="52" t="n"/>
      <c r="J431" s="52" t="n"/>
      <c r="K431" s="53" t="n"/>
      <c r="L431" s="55" t="n"/>
      <c r="M431" s="108" t="n"/>
      <c r="N431" s="56" t="n"/>
      <c r="O431" s="52" t="n"/>
      <c r="P431" s="52" t="n"/>
      <c r="Q431" s="52" t="n"/>
      <c r="R431" s="52" t="n"/>
      <c r="S431" s="52" t="n"/>
      <c r="T431" s="53" t="n"/>
      <c r="U431" s="52" t="n"/>
      <c r="V431" s="52" t="n"/>
      <c r="W431" s="55" t="n"/>
      <c r="X431" s="55" t="n"/>
      <c r="Y431" s="52" t="n"/>
      <c r="Z431" s="55" t="n"/>
      <c r="AA431" s="52" t="n"/>
      <c r="AB431" s="53" t="n"/>
      <c r="AC431" s="53" t="n"/>
      <c r="AD431" s="53" t="n"/>
      <c r="AE431" s="177" t="n"/>
      <c r="AF431" s="113" t="n"/>
      <c r="AG431" s="177" t="n"/>
      <c r="AH431" s="178" t="n"/>
      <c r="AI431" s="178" t="n"/>
      <c r="AJ431" s="178" t="n"/>
      <c r="AK431" s="114" t="n"/>
      <c r="AL431" s="178" t="n"/>
      <c r="AM431" s="114" t="n"/>
      <c r="AN431" s="178" t="n"/>
      <c r="AO431" s="114" t="n"/>
      <c r="AP431" s="178" t="n"/>
      <c r="AQ431" s="114" t="n"/>
      <c r="AR431" s="178" t="n"/>
      <c r="AS431" s="114" t="n"/>
      <c r="AT431" s="178" t="n"/>
      <c r="AU431" s="114" t="n"/>
      <c r="AV431" s="178" t="n"/>
      <c r="AW431" s="114" t="n"/>
      <c r="AX431" s="178" t="n"/>
      <c r="AY431" s="114" t="n"/>
      <c r="AZ431" s="178" t="n"/>
      <c r="BA431" s="114" t="n"/>
      <c r="BB431" s="178" t="n"/>
      <c r="BC431" s="114" t="n"/>
      <c r="BD431" s="178" t="n"/>
      <c r="BE431" s="178" t="n"/>
      <c r="BF431" s="178" t="n"/>
      <c r="BG431" s="59" t="n"/>
      <c r="BH431" s="178" t="n"/>
      <c r="BI431" s="114" t="n"/>
      <c r="BJ431" s="53" t="n"/>
      <c r="BK431" s="178" t="n"/>
      <c r="BL431" s="114" t="n"/>
      <c r="BM431" s="178" t="n"/>
      <c r="BN431" s="114" t="n"/>
      <c r="BO431" s="178" t="n"/>
      <c r="BP431" s="178" t="n"/>
      <c r="BQ431" s="178" t="n"/>
      <c r="BR431" s="178" t="n"/>
      <c r="BS431" s="178" t="n"/>
      <c r="BT431" s="178" t="n"/>
      <c r="BU431" s="178" t="n"/>
      <c r="BV431" s="178" t="n"/>
      <c r="BW431" s="178" t="n"/>
      <c r="BX431" s="178" t="n"/>
      <c r="BY431" s="178" t="n"/>
      <c r="BZ431" s="178" t="n"/>
      <c r="CA431" s="178" t="n"/>
      <c r="CB431" s="178" t="n"/>
      <c r="CC431" s="178" t="n"/>
      <c r="CD431" s="178" t="n"/>
      <c r="CE431" s="178" t="n"/>
      <c r="CF431" s="178" t="n"/>
      <c r="CG431" s="178" t="n"/>
      <c r="CH431" s="178" t="n"/>
      <c r="CI431" s="178" t="n"/>
      <c r="CJ431" s="178" t="n"/>
      <c r="CK431" s="53" t="n"/>
      <c r="CL431" s="178" t="n"/>
      <c r="CM431" s="178" t="n"/>
      <c r="CN431" s="60" t="n"/>
      <c r="CO431" s="177" t="n"/>
      <c r="CP431" s="178" t="n"/>
      <c r="CQ431" s="60" t="n"/>
      <c r="CR431" s="177" t="n"/>
      <c r="CS431" s="178" t="n"/>
      <c r="CT431" s="59" t="n"/>
      <c r="CU431" s="178" t="n"/>
      <c r="CV431" s="59" t="n"/>
      <c r="CW431" s="178" t="n"/>
      <c r="CX431" s="59" t="n"/>
      <c r="CY431" s="178" t="n"/>
      <c r="CZ431" s="178" t="n"/>
      <c r="DA431" s="178" t="n"/>
      <c r="DB431" s="53" t="n"/>
      <c r="DC431" s="178" t="n"/>
      <c r="DD431" s="178" t="n"/>
      <c r="DE431" s="178" t="n"/>
      <c r="DF431" s="178" t="n"/>
      <c r="DG431" s="178" t="n"/>
      <c r="DH431" s="178" t="n"/>
      <c r="DI431" s="178" t="n"/>
      <c r="DJ431" s="178" t="n"/>
      <c r="DK431" s="178" t="n"/>
      <c r="DL431" s="178" t="n"/>
      <c r="DM431" s="178" t="n"/>
      <c r="DN431" s="177" t="n"/>
      <c r="DO431" s="177" t="n"/>
      <c r="DP431" s="177" t="n"/>
      <c r="DQ431" s="76">
        <f>IF(AND(DS431,DP431&lt;&gt;""),
CONCATENATE(DT431,DU431,DV431,DW431,DX431,DY431,DZ431,EA431,EB431,EC431,ED431,EE431,EF431,EG431,EH431,EI431,EJ431,EK431,EL431,EM431,EN431,EO431,EP431,EQ431,ES431,ET431,EU431,EV431,EW431,EX431,EY431,EZ431,FA431,FC431,FD431,FF431,FG431,FI431,FJ431,FL431,FM431,FO431,FP431,FR431,FS431,FU431,FV431,FX431,FY431,GA431,GB431,GD431,GE431,GF431,GH431,GI431,GJ431,GL431,GM431,GN431,GP431,GQ431,GS431,GT431,GU431,GV431,GW431,GX431,GY431,GZ431,HA431,HB431,HC431,HD431,HE431,HF431,HG431,HH431,HI431,HJ431,HK431,HL431,HM431,HN431,HO431,HQ431,HR431,HS431,HT431,HU431,HV431,HW431,HX431,HY431,IA431,IB431,IC431,ID431,IF431,IG431,IH431,II431,IK431,IL431,IM431,IN431,IO431,IP431,IQ431,IR431,IS431,IT431,IU431,IV431,IW431,IX431,IY431,IZ431),
""
)</f>
        <v/>
      </c>
      <c r="DR431" s="53" t="n"/>
      <c r="DS431" s="46">
        <f>CONCATENATE(D431,$E431,$F431,$G431,H431,$I431,$J431,K431,$L431,$M431,N431,$O431,$P431,$Q431,$R431,$S431,T431,$U431,$V431,$W431,$X431,$Y431,$Z431,$AA431,AB431,AC431,AD431,$AE431,$AF431,$AG431,AH431,AI431,AJ431,AK431,AL431,AM431,AN431,AO431,AP431,AQ431,AR431,AS431,AT431,AU431,AV431,AW431,AX431,AY431,AZ431,BA431,BB431,BC431,BD431,BE431,BF431,BG431,BH431,BI431,BJ431,BK431,BL431,BM431,BN431,BO431,BP431,BQ431,BR431,BS431,BT431,BU431,BV431,BW431,BX431,BY431,BZ431,CA431,CB431,CC431,CD431,CE431,CF431,CG431,CH431,CI431,CJ431,CK431,CL431,CM431,$CN431,$CO431,CP431,$CQ431,$CR431,CS431,CT431,CU431,CV431,CW431,CX431,CY431,CZ431,DA431,DB431,DC431,DD431,DE431,DF431,DG431,DH431,DI431,DJ431,DK431,DL431,DM431,$DN431,$DO431,$DP431,DR431)&lt;&gt;""</f>
        <v/>
      </c>
      <c r="DT431" s="46">
        <f>IF(AND($DS431,$E$4&lt;&gt;""),
IF(LEFT($E$4,2) = "1.",
IF(D431&lt;&gt;"","El CUNE sólo se envía en operaciones de novedad o ajuste. ",""),
IF(D431="","Debes escribir un CUNE válido para realizar operaciones de novedad o ajuste. ","")),
""
)</f>
        <v/>
      </c>
      <c r="DU431" s="46">
        <f>IF($DS431,
IF(E431="","Debes seleccionar el tipo de documento del empleado. ",
IF(_xlfn.IFNA(VLOOKUP(E431,TIPO_DE_DOCUMENTO,1,FALSE),-1)=-1,"El tipo de documento no es válido (por favor seleccionarlo de la lista). ","")
)
)</f>
        <v/>
      </c>
      <c r="DV431" s="46">
        <f>IF($DS431,
IF(F431="","Debes escribir el número de documento del empleado. ","")
)</f>
        <v/>
      </c>
      <c r="DW431" s="46">
        <f>IF($DS431,
IF(G431="","Debes escribir el primer nombre del empleado. ","")
)</f>
        <v/>
      </c>
      <c r="DY431" s="46">
        <f>IF($DS431,
IF(I431="","Debes escribir el primer apellido del empleado. ","")
)</f>
        <v/>
      </c>
      <c r="DZ431" s="46">
        <f>IF($DS431,
IF(J431="","Debes escribir el segundo apellido del empleado. ","")
)</f>
        <v/>
      </c>
      <c r="EB431" s="46">
        <f>IF($DS431,
IF(L431="","Debes escribir la fecha de ingreso del empleado. ",
IF(ISERR(DATE(YEAR(L431),MONTH(L431),DAY(L431))), "El valor ingresado en fecha de ingreso no tiene un formato válido. ","")
)
)</f>
        <v/>
      </c>
      <c r="EC431" s="46">
        <f>IF($DS431,
IF(M431="","Debes escribir el tiempo laborado. ",
IF( IFERROR(INT(M431),1.1) &lt;&gt; IFERROR(_xlfn.NUMBERVALUE(M431),1), "El valor de los días trabajados debe ser un número entero. ", "")
)
)</f>
        <v/>
      </c>
      <c r="ED431" s="46">
        <f>IF($DS431,
IF( AND(N431&lt;&gt;"", ISERR(DATE(YEAR(N431),MONTH(N431),DAY(N431))) ), "El valor ingresado en fecha de ingreso no tiene un formato válido. ",
IF( AND(N431&lt;&gt;"", $E$6&lt;&gt;"", DATE(YEAR(N431), MONTH(N431), 1) &lt;&gt; IFERROR(DATE(MID($E$6, 1, 4), MID($E$6, 6, 2),1), "1/1/1900") ), "La fecha de retiro debe estar dentro del período liquidado. ", "")
)
)</f>
        <v/>
      </c>
      <c r="EE431" s="46">
        <f>IF($DS431,
IF(O431="","Debes seleccionar el tipo de trabajador. ",
IF(_xlfn.IFNA(VLOOKUP(O431,TIPO_DE_TRABAJADOR,1,FALSE),-1)=-1,"El tipo de trabajador no es válido (por favor seleccionarlo de la lista). ","")
)
)</f>
        <v/>
      </c>
      <c r="EF431" s="46">
        <f>IF($DS431,
IF(P431="","Debes seleccionar si es un trabajador dependiente pensionado por vejez. ",
IF(_xlfn.IFNA(VLOOKUP(P431,SUBTIPO_DE_TRABAJADOR,1,FALSE),-1)=-1,"El tipo de trabajador dependiente pensionado por vejez no es válido (por favor seleccionarlo de la lista). ","")
)
)</f>
        <v/>
      </c>
      <c r="EG431" s="46">
        <f>IF($DS431,
IF(Q431="","Debes seleccionar el tipo de contrato del trabajador. ",
IF(_xlfn.IFNA(VLOOKUP(Q431,TIPO_DE_CONTRATO,1,FALSE),-1)=-1,"El tipo de contrato del trabajador no es válido (por favor seleccionarlo de la lista). ","")
)
)</f>
        <v/>
      </c>
      <c r="EH431" s="46">
        <f>IF($DS431,
IF(R431="","Debes seleccionar si es un salario integral. ",
IF(_xlfn.IFNA(VLOOKUP(R431,SI_NO,1,FALSE),-1)=-1,"Valor no válido para salario integral (por favor seleccionarlo de la lista). ","")
)
)</f>
        <v/>
      </c>
      <c r="EI431" s="46">
        <f>IF($DS431,
IF(S431="","Debes seleccionar si el trabajador realiza actividades de riesgo. ",
IF(_xlfn.IFNA(VLOOKUP(S431,SI_NO,1,FALSE),-1)=-1,"Valor no válido para actividad de alto riesgo (por favor seleccionarlo de la lista). ","")
)
)</f>
        <v/>
      </c>
      <c r="EK431" s="46">
        <f>IF($DS431,
IF(U431="","Debes escribir el código del municipio de residencia del trabajador. ",
IF(_xlfn.IFNA(VLOOKUP(U431,MUNICIPIO,1,FALSE),-1)=-1,"El municipio de residencia del trabajador es inválido (por favor seleccionarlo de la lista). ","")
)
)</f>
        <v/>
      </c>
      <c r="EL431" s="46">
        <f>IF($DS431,
IF(V431="","Debes escribir el la dirección de residendia del trabajador. ","")
)</f>
        <v/>
      </c>
      <c r="EM431" s="46">
        <f>IF($DS431,
IF(W431="","Debes escribir la fecha de inicio de la liquidación. ",
IF(ISERR(DATE(YEAR(W431),MONTH(W431),DAY(W431))),"El valor ingresado en fecha de inicio de liquidación no tiene un formato válido. ",
IF( AND($E$6&lt;&gt;"", DATE(YEAR(W431), MONTH(W431), 1) &lt;&gt; IFERROR(DATE(MID($E$6, 1, 4), MID($E$6, 6, 2),1), "1/1/1900") ), "La fecha de inicio de la liquidación debe estar dentro del período liquidado. ", "")
)
)
)</f>
        <v/>
      </c>
      <c r="EN431" s="46">
        <f>IF($DS431,
IF(X431="","Debes escribir la fecha de fin de la liquidación. ",
IF(ISERR(DATE(YEAR(X431),MONTH(X431),DAY(X431))),"El valor ingresado en fecha de fin de liquidación no tiene un formato válido. ",
IF( AND($E$6&lt;&gt;"", DATE(YEAR(X431), MONTH(X431), 1) &lt;&gt; IFERROR(DATE(MID($E$6, 1, 4), MID($E$6, 6, 2),1), "1/1/1900") ), "La fecha de fin de la liquidación debe estar dentro del período liquidado. ", "")
)
)
)</f>
        <v/>
      </c>
      <c r="EO431" s="46">
        <f>IF($DS431,
IF(Y431="","Debes escribir la frecuencia de pago del trabajador. ",
IF(_xlfn.IFNA(VLOOKUP(Y431,PERÍODO_DE_NÓMINA,1,FALSE),-1)=-1,"La frecuencia de pago es inválida (por favor seleccionarlo de la lista). ","")
)
)</f>
        <v/>
      </c>
      <c r="EP431" s="46">
        <f>IF($DS431,
IF(Z431="","Debes escribir la fecha de pago. ",
IF(ISERR(DATE(YEAR(Z431),MONTH(Z431),DAY(Z431))), "El valor ingresado en fecha de pago no tiene un formato válido. ","")
)
)</f>
        <v/>
      </c>
      <c r="EQ431" s="46">
        <f>IF($DS431,
IF(AA431="","Debes escribir el medio de pago. ",
IF(_xlfn.IFNA(VLOOKUP(AA431,MEDIOS_DE_PAGO,1,FALSE),-1)=-1,"El medio de pago es inválido (por favor seleccionarlo de la lista). ","")
)
)</f>
        <v/>
      </c>
      <c r="ER431" s="46">
        <f>OR(AA431='Tablas '!$T$4,AA431='Tablas '!$T$7,AA431='Tablas '!$T$8,AA431='Tablas '!$T$11)</f>
        <v/>
      </c>
      <c r="ES431" s="46">
        <f>IF(AND($DS431,ER431),
IF(AB431="","Debes escribir la entidad bancaria. ",""),
""
)</f>
        <v/>
      </c>
      <c r="ET431" s="46">
        <f>IF(AND($DS431,ER431),
IF(AC431="","Debes escribir el tipo de cuenta bancaria. ",
IF(_xlfn.IFNA(VLOOKUP(AC431,TIPO_DE_CUENTA,1,FALSE),-1)=-1,"El tipo de cuenta bancaria es inválida (por favor seleccionarlo de la lista). ","")
),
""
)</f>
        <v/>
      </c>
      <c r="EU431" s="46">
        <f>IF(AND($DS431,ER431),
IF(AD431="","Debes escribir el número de cuenta bancaria. ",""),
""
)</f>
        <v/>
      </c>
      <c r="EV431" s="46">
        <f>IF($DS431,
IF(AE431="","Debes escribir el valor del sueldo básico. ",
IF( ISERR(_xlfn.NUMBERVALUE(AE431)), "El valor del sueldo básico debe ser un número válido. ", "")
)
)</f>
        <v/>
      </c>
      <c r="EW431" s="46">
        <f>IF($DS431,
IF(AF431="","Debes escribir el número de días trabajados. ",
IF( IFERROR(INT(AF431),1.1) &lt;&gt; IFERROR(_xlfn.NUMBERVALUE(AF431),1), "La cantidad de días trabajados debe ser un número entero. ", "")
)
)</f>
        <v/>
      </c>
      <c r="EX431" s="46">
        <f>IF($DS431,
IF(AG431="","Debes escribir el valor del sueldo trabajado. ",
IF( ISERR(_xlfn.NUMBERVALUE(AG431)), "El valor del sueldo trabajado debe ser un número válido. ", "")
)
)</f>
        <v/>
      </c>
      <c r="EY431" s="46">
        <f>IF($DS431,
IF( AND(AH431&lt;&gt;"", ISERR(_xlfn.NUMBERVALUE(AH431))), "El valor del auxilio de transporte debe ser un número válido. ", "")
)</f>
        <v/>
      </c>
      <c r="EZ431" s="46">
        <f>IF($DS431,
IF( AND(AI431&lt;&gt;"", ISERR(_xlfn.NUMBERVALUE(AI431))), "El valor de viáticos salariales debe ser un número válido. ", "")
)</f>
        <v/>
      </c>
      <c r="FA431" s="46">
        <f>IF($DS431,
IF( AND(AJ431&lt;&gt;"", ISERR(_xlfn.NUMBERVALUE(AJ431))), "El valor de viáticos NO salariales debe ser un número válido. ", "")
)</f>
        <v/>
      </c>
      <c r="FB431" s="46">
        <f>CONCATENATE(AK431,AL431)&lt;&gt;""</f>
        <v/>
      </c>
      <c r="FC431" s="46">
        <f>IF(AND($DS431,FB431),
IF(AK431="","Debes escribir el número de horas extras diurnas. ",
IF( IFERROR(INT(AK431),1.1) &lt;&gt; IFERROR(_xlfn.NUMBERVALUE(AK431),1), "La cantidad de horas extras diurnas debe ser un número entero. ", "")
),
""
)</f>
        <v/>
      </c>
      <c r="FD431" s="46">
        <f>IF(AND($DS431,FB431),
IF(AL431="","Debes escribir el valor de las horas extras diurnas. ",
IF( ISERR(_xlfn.NUMBERVALUE(AL431)), "El valor de las horas extras duirnas debe ser un número válido. ", "")
),
""
)</f>
        <v/>
      </c>
      <c r="FE431" s="46">
        <f>CONCATENATE(AM431,AN431)&lt;&gt;""</f>
        <v/>
      </c>
      <c r="FF431" s="46">
        <f>IF(AND($DS431,FE431),
IF(AM431="","Debes escribir el número de horas extras nocturnas. ",
IF( IFERROR(INT(AM431),1.1) &lt;&gt; IFERROR(_xlfn.NUMBERVALUE(AM431),1), "La cantidad de horas extras nocturnas debe ser un número entero. ", "")
),
""
)</f>
        <v/>
      </c>
      <c r="FG431" s="46">
        <f>IF(AND($DS431,FE431),
IF(AN431="","Debes escribir el valor de las horas extras nocturnas. ",
IF( ISERR(_xlfn.NUMBERVALUE(AN431)), "El valor de las horas extras nocturnas debe ser un número válido. ", "")
),
""
)</f>
        <v/>
      </c>
      <c r="FH431" s="46">
        <f>CONCATENATE(AO431,AP431)&lt;&gt;""</f>
        <v/>
      </c>
      <c r="FI431" s="46">
        <f>IF(AND($DS431,FH431),
IF(AO431="","Debes escribir el número de horas extras diurnas dominicales y festivas. ",
IF( IFERROR(INT(AO431),1.1) &lt;&gt; IFERROR(_xlfn.NUMBERVALUE(AO431),1), "La cantidad de horas extras diurnas dominicales y festivas debe ser un número entero. ", "")
),
""
)</f>
        <v/>
      </c>
      <c r="FJ431" s="46">
        <f>IF(AND($DS431,FH431),
IF(AP431="","Debes escribir el valor de las horas extras diurnas dominicales y festivas. ",
IF( ISERR(_xlfn.NUMBERVALUE(AP431)), "El valor de las horas extras diurnas dominicales y festivas debe ser un número válido. ", "")
),
""
)</f>
        <v/>
      </c>
      <c r="FK431" s="46">
        <f>CONCATENATE(AQ431,AR431)&lt;&gt;""</f>
        <v/>
      </c>
      <c r="FL431" s="46">
        <f>IF(AND($DS431,FK431),
IF(AQ431="","Debes escribir el número de horas extras nocturnas dominicales y festivas. ",
IF( IFERROR(INT(AQ431),1.1) &lt;&gt; IFERROR(_xlfn.NUMBERVALUE(AQ431),1), "La cantidad de horas extras nocturnas dominicales y festivas debe ser un número entero. ", "")
),
""
)</f>
        <v/>
      </c>
      <c r="FM431" s="46">
        <f>IF(AND($DS431,FK431),
IF(AR431="","Debes escribir el valor de las horas extras nocturnas dominicales y festivas. ",
IF( ISERR(_xlfn.NUMBERVALUE(AR431)), "El valor de las horas extras nocturnas dominicales y festivas debe ser un número válido. ", "")
),
""
)</f>
        <v/>
      </c>
      <c r="FN431" s="46">
        <f>CONCATENATE(AS431,AT431)&lt;&gt;""</f>
        <v/>
      </c>
      <c r="FO431" s="46">
        <f>IF(AND($DS431,FN431),
IF(AS431="","Debes escribir el número de horas recargo nocturno. ",
IF( IFERROR(INT(AS431),1.1) &lt;&gt; IFERROR(_xlfn.NUMBERVALUE(AS431),1), "La cantidad de horas recargo nocturno debe ser un número entero. ", "")
),
""
)</f>
        <v/>
      </c>
      <c r="FP431" s="46">
        <f>IF(AND($DS431,FN431),
IF(AT431="","Debes escribir el valor de las horas recargo nocturno. ",
IF( ISERR(_xlfn.NUMBERVALUE(AT431)), "El valor de las horas recargo nocturno debe ser un número válido. ", "")
),
""
)</f>
        <v/>
      </c>
      <c r="FQ431" s="46">
        <f>CONCATENATE(AU431,AV431)&lt;&gt;""</f>
        <v/>
      </c>
      <c r="FR431" s="46">
        <f>IF(AND($DS431,FQ431),
IF(AU431="","Debes escribir el número de horas recargo diurno dominical y festivo. ",
IF( IFERROR(INT(AU431),1.1) &lt;&gt; IFERROR(_xlfn.NUMBERVALUE(AU431),1), "La cantidad de horas recargo diurno dominical y festivo debe ser un número entero. ", "")
),
""
)</f>
        <v/>
      </c>
      <c r="FS431" s="46">
        <f>IF(AND($DS431,FQ431),
IF(AV431="","Debes escribir el valor de las horas recargo diurno dominical y festivo. ",
IF( ISERR(_xlfn.NUMBERVALUE(AV431)), "El valor de las horas recargo diurno dominical y festivo debe ser un número válido. ", "")
),
""
)</f>
        <v/>
      </c>
      <c r="FT431" s="46">
        <f>CONCATENATE(AW431,AX431)&lt;&gt;""</f>
        <v/>
      </c>
      <c r="FU431" s="46">
        <f>IF(AND($DS431,FT431),
IF(AW431="","Debes escribir el número de horas recargo nocturno dominical y festivo. ",
IF( IFERROR(INT(AW431),1.1) &lt;&gt; IFERROR(_xlfn.NUMBERVALUE(AW431),1), "La cantidad de horas recargo nocturno dominical y festivo debe ser un número entero. ", "")
),
""
)</f>
        <v/>
      </c>
      <c r="FV431" s="46">
        <f>IF(AND($DS431,FT431),
IF(AX431="","Debes escribir el valor de las horas recargo nocturno dominical y festivo. ",
IF( ISERR(_xlfn.NUMBERVALUE(AX431)), "El valor de las horas recargo nocturno dominical y festivo debe ser un número válido. ", "")
),
""
)</f>
        <v/>
      </c>
      <c r="FW431" s="46">
        <f>CONCATENATE(AY431,AZ431)&lt;&gt;""</f>
        <v/>
      </c>
      <c r="FX431" s="46">
        <f>IF(AND($DS431,FW431),
IF(AY431="","Debes escribir el número de días de vacaciones comunes. ",
IF( IFERROR(INT(AY431),1.1) &lt;&gt; IFERROR(_xlfn.NUMBERVALUE(AY431),1), "La cantidad de días de vacaciones comunes debe ser un número entero. ", "")
),
""
)</f>
        <v/>
      </c>
      <c r="FY431" s="46">
        <f>IF(AND($DS431,FW431),
IF(AZ431="","Debes escribir el valor de las vacaciones comunes. ",
IF( ISERR(_xlfn.NUMBERVALUE(AZ431)), "El valor de las vacaciones comunes debe ser un número válido. ", "")
),
""
)</f>
        <v/>
      </c>
      <c r="FZ431" s="46">
        <f>CONCATENATE(BA431,BB431)&lt;&gt;""</f>
        <v/>
      </c>
      <c r="GA431" s="46">
        <f>IF(AND($DS431,FZ431),
IF(BA431="","Debes escribir el número de días de vacaciones compensadas. ",
IF( IFERROR(INT(BA431),1.1) &lt;&gt; IFERROR(_xlfn.NUMBERVALUE(BA431),1), "La cantidad de días de vacaciones compensadas debe ser un número entero. ", "")
),
""
)</f>
        <v/>
      </c>
      <c r="GB431" s="46">
        <f>IF(AND($DS431,FZ431),
IF(BB431="","Debes escribir el valor de las vacaciones compensadas. ",
IF( ISERR(_xlfn.NUMBERVALUE(BB431)), "El valor de las vacaciones compensadas debe ser un número válido. ", "")
),
""
)</f>
        <v/>
      </c>
      <c r="GC431" s="46">
        <f>CONCATENATE(BC431,BD431)&lt;&gt;""</f>
        <v/>
      </c>
      <c r="GD431" s="46">
        <f>IF(AND($DS431,GC431),
IF(BC431="","Debes escribir el número de días de prima salarial. ",
IF( IFERROR(INT(BC431),1.1) &lt;&gt; IFERROR(_xlfn.NUMBERVALUE(BC431),1), "La cantidad de días de prima salarial debe ser un número entero. ", "")
),
""
)</f>
        <v/>
      </c>
      <c r="GE431" s="46">
        <f>IF(AND($DS431,GC431),
IF(BD431="","Debes escribir el valor de los días de prima salarial. ",
IF( ISERR(_xlfn.NUMBERVALUE(BD431)), "El valor de los días de prima salarial debe ser un número válido. ", "")
),
""
)</f>
        <v/>
      </c>
      <c r="GF431" s="46">
        <f>IF($DS431,
IF( AND(BE431&lt;&gt;"", ISERR(_xlfn.NUMBERVALUE(BE431))), "El valor de la prima NO saliarial debe ser un número válido. ", "")
)</f>
        <v/>
      </c>
      <c r="GG431" s="46">
        <f>CONCATENATE(BF431,BG431,BH431)&lt;&gt;""</f>
        <v/>
      </c>
      <c r="GH431" s="46">
        <f>IF(AND($DS431,GG431),
IF(BF431="","Debes escribir el valor de las cesantías. ",
IF( ISERR(_xlfn.NUMBERVALUE(BF431)), "El valor de las cesantías debe ser un número válido. ", "")
),
""
)</f>
        <v/>
      </c>
      <c r="GI431" s="46">
        <f>IF(AND($DS431,GG431),
IF(BG431="","Debes escribir el % de cesantías. ",
IF( ISERR(_xlfn.NUMBERVALUE(BG431)), "El % de cesantías debe ser un número válido. ", "")
),
""
)</f>
        <v/>
      </c>
      <c r="GJ431" s="46">
        <f>IF(AND($DS431,GG431),
IF(BH431="","Debes escribir el valor de intereses de cesantías. ",
IF( ISERR(_xlfn.NUMBERVALUE(BH431)), "El valor de intereses de cesantías debe ser un número válido. ", "")
),
""
)</f>
        <v/>
      </c>
      <c r="GK431" s="46">
        <f>CONCATENATE(BI431,BJ431,BK431)&lt;&gt;""</f>
        <v/>
      </c>
      <c r="GL431" s="46">
        <f>IF(AND($DS431,GK431),
IF(BI431="","Debes escribir el número de días de incapacidad. ",
IF( IFERROR(INT(BI431),1.1) &lt;&gt; IFERROR(_xlfn.NUMBERVALUE(BI431),1), "La cantidad de días de incapacidad debe ser un número entero. ", "")
),
""
)</f>
        <v/>
      </c>
      <c r="GM431" s="46">
        <f>IF(AND($DS431,GK431),
IF(BJ431="","Debes escribir el tipo de incapacidad. ",
IF(_xlfn.IFNA(VLOOKUP(BJ431,TIPO_DE_INCAPACIDAD,1,FALSE),-1)=-1,"El tipo de incapacidad es inválida (por favor seleccionarlo de la lista). ","")
),
""
)</f>
        <v/>
      </c>
      <c r="GN431" s="46">
        <f>IF(AND($DS431,GK431),
IF(BK431="","Debes escribir el valor de la incapacidad. ",
IF( ISERR(_xlfn.NUMBERVALUE(BK431)), "El valor de la incapacidad debe ser un número válido. ", "")
),
""
)</f>
        <v/>
      </c>
      <c r="GO431" s="46">
        <f>CONCATENATE(BL431,BM431)&lt;&gt;""</f>
        <v/>
      </c>
      <c r="GP431" s="46">
        <f>IF(AND($DS431,GO431),
IF(BL431="","Debes escribir el número de días de licencia de maternidad o paternidad. ",
IF( IFERROR(INT(BL431),1.1) &lt;&gt; IFERROR(_xlfn.NUMBERVALUE(BL431),1), "La cantidad de días de licencia de maternidad o paternidad debe ser un número entero. ", "")
),
""
)</f>
        <v/>
      </c>
      <c r="GQ431" s="46">
        <f>IF(AND($DS431,GO431),
IF(BM431="","Debes escribir el valor de la licencia de maternidad o paternidad. ",
IF( ISERR(_xlfn.NUMBERVALUE(BM431)), "El valor de la licencia de maternidad o paternidad debe ser un número válido. ", "")
),
""
)</f>
        <v/>
      </c>
      <c r="GR431" s="46">
        <f>CONCATENATE(BN431,BO431)&lt;&gt;""</f>
        <v/>
      </c>
      <c r="GS431" s="46">
        <f>IF(AND($DS431,GR431),
IF(BN431="","Debes escribir el número de días de licencia remunerada. ",
IF( IFERROR(INT(BN431),1.1) &lt;&gt; IFERROR(_xlfn.NUMBERVALUE(BN431),1), "La cantidad de días de licencia remunerada debe ser un número entero. ", "")
),
""
)</f>
        <v/>
      </c>
      <c r="GT431" s="46">
        <f>IF(AND($DS431,GR431),
IF(BO431="","Debes escribir el valor de la licencia remunerada. ",
IF( ISERR(_xlfn.NUMBERVALUE(BO431)), "El valor de la licencia remunerada debe ser un número válido. ", "")
),
""
)</f>
        <v/>
      </c>
      <c r="GU431" s="46">
        <f>IF($DS431,
IF( AND(BP431&lt;&gt;"", ISERR(_xlfn.NUMBERVALUE(BP431))), "El valor de la licencia NO remunerada debe ser un número válido. ", "")
)</f>
        <v/>
      </c>
      <c r="GV431" s="46">
        <f>IF($DS431,
IF( AND(BQ431&lt;&gt;"", ISERR(_xlfn.NUMBERVALUE(BQ431))), "El valor de auxilios salariales debe ser un número válido. ", "")
)</f>
        <v/>
      </c>
      <c r="GW431" s="46">
        <f>IF($DS431,
IF( AND(BR431&lt;&gt;"", ISERR(_xlfn.NUMBERVALUE(BR431))), "El valor de auxilios NO salariales debe ser un número válido. ", "")
)</f>
        <v/>
      </c>
      <c r="GX431" s="46">
        <f>IF($DS431,
IF( AND(BS431&lt;&gt;"", ISERR(_xlfn.NUMBERVALUE(BS431))), "El valor de bonos salariales debe ser un número válido. ", "")
)</f>
        <v/>
      </c>
      <c r="GY431" s="46">
        <f>IF($DS431,
IF( AND(BT431&lt;&gt;"", ISERR(_xlfn.NUMBERVALUE(BT431))), "El valor de bonos NO salariales debe ser un número válido. ", "")
)</f>
        <v/>
      </c>
      <c r="GZ431" s="46">
        <f>IF($DS431,
IF( AND(BU431&lt;&gt;"", ISERR(_xlfn.NUMBERVALUE(BU431))), "El valor de bonos salariales de alimentación debe ser un número válido. ", "")
)</f>
        <v/>
      </c>
      <c r="HA431" s="46">
        <f>IF($DS431,
IF( AND(BV431&lt;&gt;"", ISERR(_xlfn.NUMBERVALUE(BV431))), "El valor de bonos NO salariales de alimentación debe ser un número válido. ", "")
)</f>
        <v/>
      </c>
      <c r="HB431" s="46">
        <f>IF($DS431,
IF( AND(BW431&lt;&gt;"", ISERR(_xlfn.NUMBERVALUE(BW431))), "El valor de bonificaciones salariales debe ser un número válido. ", "")
)</f>
        <v/>
      </c>
      <c r="HC431" s="46">
        <f>IF($DS431,
IF( AND(BX431&lt;&gt;"", ISERR(_xlfn.NUMBERVALUE(BX431))), "El valor de bonificaciones NO salariales debe ser un número válido. ", "")
)</f>
        <v/>
      </c>
      <c r="HD431" s="46">
        <f>IF($DS431,
IF( AND(BY431&lt;&gt;"", ISERR(_xlfn.NUMBERVALUE(BY431))), "El valor de compensaciones ordinarias debe ser un número válido. ", "")
)</f>
        <v/>
      </c>
      <c r="HE431" s="46">
        <f>IF($DS431,
IF( AND(BZ431&lt;&gt;"", ISERR(_xlfn.NUMBERVALUE(BZ431))), "El valor de compensaciones extraordinarias debe ser un número válido. ", "")
)</f>
        <v/>
      </c>
      <c r="HF431" s="46">
        <f>IF($DS431,
IF( AND(CA431&lt;&gt;"", ISERR(_xlfn.NUMBERVALUE(CA431))), "El valor de comisiones debe ser un número válido. ", "")
)</f>
        <v/>
      </c>
      <c r="HG431" s="46">
        <f>IF($DS431,
IF( AND(CB431&lt;&gt;"", ISERR(_xlfn.NUMBERVALUE(CB431))), "El valor de ausencia por huega debe ser un número válido. ", "")
)</f>
        <v/>
      </c>
      <c r="HH431" s="46">
        <f>IF($DS431,
IF( AND(CC431&lt;&gt;"", ISERR(_xlfn.NUMBERVALUE(CC431))), "El valor de anticipos debe ser un número válido. ", "")
)</f>
        <v/>
      </c>
      <c r="HI431" s="46">
        <f>IF($DS431,
IF( AND(CD431&lt;&gt;"", ISERR(_xlfn.NUMBERVALUE(CD431))), "El valor de pagos a terceros debe ser un número válido. ", "")
)</f>
        <v/>
      </c>
      <c r="HJ431" s="46">
        <f>IF($DS431,
IF( AND(CE431&lt;&gt;"", ISERR(_xlfn.NUMBERVALUE(CE431))), "El valor de dotación debe ser un número válido. ", "")
)</f>
        <v/>
      </c>
      <c r="HK431" s="46">
        <f>IF($DS431,
IF( AND(CF431&lt;&gt;"", ISERR(_xlfn.NUMBERVALUE(CF431))), "El valor de apoyo sostenibilidad debe ser un número válido. ", "")
)</f>
        <v/>
      </c>
      <c r="HL431" s="46">
        <f>IF($DS431,
IF( AND(CG431&lt;&gt;"", ISERR(_xlfn.NUMBERVALUE(CG431))), "El valor de teletrabajo debe ser un número válido. ", "")
)</f>
        <v/>
      </c>
      <c r="HM431" s="46">
        <f>IF($DS431,
IF( AND(CH431&lt;&gt;"", ISERR(_xlfn.NUMBERVALUE(CH431))), "El valor de bonificación de retiro debe ser un número válido. ", "")
)</f>
        <v/>
      </c>
      <c r="HN431" s="46">
        <f>IF($DS431,
IF( AND(CI431&lt;&gt;"", ISERR(_xlfn.NUMBERVALUE(CI431))), "El valor de indemnización de retiro debe ser un número válido. ", "")
)</f>
        <v/>
      </c>
      <c r="HO431" s="46">
        <f>IF($DS431,
IF( AND(CJ431&lt;&gt;"", ISERR(_xlfn.NUMBERVALUE(CJ431))), "El valor de reintegros debe ser un número válido. ", "")
)</f>
        <v/>
      </c>
      <c r="HP431" s="46">
        <f>CONCATENATE(CK431,CL431,CM431)&lt;&gt;""</f>
        <v/>
      </c>
      <c r="HQ431" s="46">
        <f>IF(AND($DS431,HP431),
IF(CK431="","Debes escribir la descripción de otro concepto no categorizado. ",""),
""
)</f>
        <v/>
      </c>
      <c r="HR431" s="46">
        <f>IF(AND($DS431,HP431),
IF(CONCATENATE(CL431,CM431)="","Debes escribir al menos un valor de concepto no categorizado (salarial o no salarial). ",
IF(ISERR(_xlfn.NUMBERVALUE(CL431)),"El valor salarial concepto no categorizado debe ser un número válido. ","")
),
""
)</f>
        <v/>
      </c>
      <c r="HS431" s="46">
        <f>IF(AND($DS431,HP431),
IF(CONCATENATE(CL431,CM431)="","Debes escribir al menos un valor de concepto no categorizado (salarial o no salarial). ",
IF(ISERR(_xlfn.NUMBERVALUE(CM431)),"El valor NO salarial concepto no categorizado debe ser un número válido. ","")
),
""
)</f>
        <v/>
      </c>
      <c r="HT431" s="46">
        <f>IF($DS431,
IF(CN431="","Debes escribir el porcentaje del aporte a salud. ",
IF( ISERR(_xlfn.NUMBERVALUE(CN431)), "El valor del porcentaje del aporte a salud debe ser un número válido. ", "")
)
)</f>
        <v/>
      </c>
      <c r="HU431" s="46">
        <f>IF($DS431,
IF(CO431="","Debes escribir el valor del aporte a salud. ",
IF( ISERR(_xlfn.NUMBERVALUE(CO431)), "El valor del aporte a salud debe ser un número válido. ", "")
)
)</f>
        <v/>
      </c>
      <c r="HV431" s="46">
        <f>IF($DS431,
IF( AND(CP431&lt;&gt;"", ISERR(_xlfn.NUMBERVALUE(CP431))), "El valor plan complementario debe ser un número válido. ", "")
)</f>
        <v/>
      </c>
      <c r="HW431" s="46">
        <f>IF($DS431,
IF(CQ431="","Debes escribir el porcentaje del aporte a pensión. ",
IF( ISERR(_xlfn.NUMBERVALUE(CQ431)), "El valor del porcentaje del aporte a pensión debe ser un número válido. ", "")
)
)</f>
        <v/>
      </c>
      <c r="HX431" s="46">
        <f>IF($DS431,
IF(CR431="","Debes escribir el valor del aporte a pensión. ",
IF( ISERR(_xlfn.NUMBERVALUE(CR431)), "El valor del aporte a salud debe ser un número válido. ", "")
)
)</f>
        <v/>
      </c>
      <c r="HY431" s="46">
        <f>IF($DS431,
IF( AND(CS431&lt;&gt;"", ISERR(_xlfn.NUMBERVALUE(CS431))), "El valor pensión voluntaria debe ser un número válido. ", "")
)</f>
        <v/>
      </c>
      <c r="HZ431" s="46">
        <f>CONCATENATE(CT431,CU431,CV431,CW431)&lt;&gt;""</f>
        <v/>
      </c>
      <c r="IA431" s="46">
        <f>IF(AND($DS431,HZ431),
IF(CT431="","Debes escribir el % del fondo de seguridad pensional. ",
IF( ISERR(_xlfn.NUMBERVALUE(CT431)), "El % del fondo de seguridad debe ser un número válido. ", "")
),
""
)</f>
        <v/>
      </c>
      <c r="IB431" s="46">
        <f>IF(AND($DS431,HZ431),
IF(CU431="","Debes escribir el valor del aporte al fondo de solidaridad pensional. ",
IF( ISERR(_xlfn.NUMBERVALUE(CU431)), "El valor del aporte al fondo de solidaridad pensional debe ser un número válido. ", "")
),
""
)</f>
        <v/>
      </c>
      <c r="IC431" s="46">
        <f>IF(AND($DS431,HZ431),
IF(CV431="","Debes escribir el % del fondo de subsistencia. ",
IF( ISERR(_xlfn.NUMBERVALUE(CV431)), "El % del fondo de subsistencia debe ser un número válido. ", "")
),
""
)</f>
        <v/>
      </c>
      <c r="ID431" s="46">
        <f>IF(AND($DS431,HZ431),
IF(CW431="","Debes escribir el valor del fondo de subsistencia. ",
IF( ISERR(_xlfn.NUMBERVALUE(CW431)), "El valor del fondo de subsistencia debe ser un número válido. ", "")
),
""
)</f>
        <v/>
      </c>
      <c r="IE431" s="46">
        <f>CONCATENATE(CX431,CY431)&lt;&gt;""</f>
        <v/>
      </c>
      <c r="IF431" s="46">
        <f>IF(AND($DS431,IE431),
IF(CX431="","Debes escribir el % de sindicato. ",
IF( ISERR(_xlfn.NUMBERVALUE(CX431)), "El % de sindicato debe ser un número válido. ", "")
),
""
)</f>
        <v/>
      </c>
      <c r="IG431" s="46">
        <f>IF(AND($DS431,IE431),
IF(CY431="","Debes escribir el valor del sindicato. ",
IF( ISERR(_xlfn.NUMBERVALUE(CY431)), "El valor del sindicato debe ser un número válido. ", "")
),
""
)</f>
        <v/>
      </c>
      <c r="IH431" s="46">
        <f>IF($DS431,
IF( AND(CZ431&lt;&gt;"", ISERR(_xlfn.NUMBERVALUE(CZ431))), "El valor de sanción pública debe ser un número válido. ", "")
)</f>
        <v/>
      </c>
      <c r="II431" s="46">
        <f>IF($DS431,
IF( AND(DA431&lt;&gt;"", ISERR(_xlfn.NUMBERVALUE(DA431))), "El valor de sanción privada debe ser un número válido. ", "")
)</f>
        <v/>
      </c>
      <c r="IJ431" s="46">
        <f>CONCATENATE(DB431,DC431)&lt;&gt;""</f>
        <v/>
      </c>
      <c r="IK431" s="46">
        <f>IF(AND($DS431,IJ431),
IF(DB431="","Debes escribir la descripción de libranza. ",""),
""
)</f>
        <v/>
      </c>
      <c r="IL431" s="46">
        <f>IF(AND($DS431,IJ431),
IF(DC431="","Debes escribir la cuota libranza. ",
IF(ISERR(_xlfn.NUMBERVALUE(DC431)),"El valor de la cuota libranza debe ser un número válido. ","")
),
""
)</f>
        <v/>
      </c>
      <c r="IM431" s="46">
        <f>IF($DS431,
IF( AND(DD431&lt;&gt;"", ISERR(_xlfn.NUMBERVALUE(DD431))), "El valor de pagos a terceros debe ser un número válido. ", "")
)</f>
        <v/>
      </c>
      <c r="IN431" s="46">
        <f>IF($DS431,
IF( AND(DE431&lt;&gt;"", ISERR(_xlfn.NUMBERVALUE(DE431))), "El valor de anticipos debe ser un número válido. ", "")
)</f>
        <v/>
      </c>
      <c r="IO431" s="46">
        <f>IF($DS431,
IF( AND(DF431&lt;&gt;"", ISERR(_xlfn.NUMBERVALUE(DF431))), "El valor de AFC debe ser un número válido. ", "")
)</f>
        <v/>
      </c>
      <c r="IP431" s="46">
        <f>IF($DS431,
IF( AND(DG431&lt;&gt;"", ISERR(_xlfn.NUMBERVALUE(DG431))), "El valor de rete-fuente debe ser un número válido. ", "")
)</f>
        <v/>
      </c>
      <c r="IQ431" s="46">
        <f>IF($DS431,
IF( AND(DH431&lt;&gt;"", ISERR(_xlfn.NUMBERVALUE(DH431))), "El valor de cooperativa de trabajo debe ser un número válido. ", "")
)</f>
        <v/>
      </c>
      <c r="IR431" s="46">
        <f>IF($DS431,
IF( AND(DI431&lt;&gt;"", ISERR(_xlfn.NUMBERVALUE(DI431))), "El valor de embargo fiscal debe ser un número válido. ", "")
)</f>
        <v/>
      </c>
      <c r="IS431" s="46">
        <f>IF($DS431,
IF( AND(DJ431&lt;&gt;"", ISERR(_xlfn.NUMBERVALUE(DJ431))), "El valor de educación debe ser un número válido. ", "")
)</f>
        <v/>
      </c>
      <c r="IT431" s="46">
        <f>IF($DS431,
IF( AND(DK431&lt;&gt;"", ISERR(_xlfn.NUMBERVALUE(DK431))), "El valor de reintegro debe ser un número válido. ", "")
)</f>
        <v/>
      </c>
      <c r="IU431" s="46">
        <f>IF($DS431,
IF( AND(DL431&lt;&gt;"", ISERR(_xlfn.NUMBERVALUE(DL431))), "El valor de deuda debe ser un número válido. ", "")
)</f>
        <v/>
      </c>
      <c r="IV431" s="46">
        <f>IF($DS431,
IF( AND(DM431&lt;&gt;"", ISERR(_xlfn.NUMBERVALUE(DM431))), "El valor de otras deducciones debe ser un número válido. ", "")
)</f>
        <v/>
      </c>
      <c r="IW431" s="46">
        <f>IF($DS431,
IF(DN431="","Debes escribir el valor de los devengos totales. ",
IF( ISERR(_xlfn.NUMBERVALUE(DN431)), "El valor de los devengos totales debe ser un número válido. ", "")
)
)</f>
        <v/>
      </c>
      <c r="IX431" s="46">
        <f>IF($DS431,
IF(DO431="","Debes escribir el valor de las deducciones totales. ",
IF( ISERR(_xlfn.NUMBERVALUE(DO431)), "El valor de las deducciones totales debe ser un número válido. ", "")
)
)</f>
        <v/>
      </c>
      <c r="IY431" s="46">
        <f>IF($DS431,
IF(DP431="","Debes escribir el valor del salario total. ",
IF( ISERR(_xlfn.NUMBERVALUE(DP431)), "El valor del salario total debe ser un número válido. ", "")
)
)</f>
        <v/>
      </c>
    </row>
    <row r="432">
      <c r="B432" s="48" t="n">
        <v>420</v>
      </c>
      <c r="C432" s="61">
        <f>IF(AND(DS432,DP432&lt;&gt;""),
IF(DQ432="","OK","Error"),
""
)</f>
        <v/>
      </c>
      <c r="D432" s="53" t="n"/>
      <c r="E432" s="52" t="n"/>
      <c r="F432" s="112" t="n"/>
      <c r="G432" s="52" t="n"/>
      <c r="H432" s="53" t="n"/>
      <c r="I432" s="52" t="n"/>
      <c r="J432" s="52" t="n"/>
      <c r="K432" s="53" t="n"/>
      <c r="L432" s="55" t="n"/>
      <c r="M432" s="108" t="n"/>
      <c r="N432" s="56" t="n"/>
      <c r="O432" s="52" t="n"/>
      <c r="P432" s="52" t="n"/>
      <c r="Q432" s="52" t="n"/>
      <c r="R432" s="52" t="n"/>
      <c r="S432" s="52" t="n"/>
      <c r="T432" s="53" t="n"/>
      <c r="U432" s="52" t="n"/>
      <c r="V432" s="52" t="n"/>
      <c r="W432" s="55" t="n"/>
      <c r="X432" s="55" t="n"/>
      <c r="Y432" s="52" t="n"/>
      <c r="Z432" s="55" t="n"/>
      <c r="AA432" s="52" t="n"/>
      <c r="AB432" s="53" t="n"/>
      <c r="AC432" s="53" t="n"/>
      <c r="AD432" s="53" t="n"/>
      <c r="AE432" s="177" t="n"/>
      <c r="AF432" s="113" t="n"/>
      <c r="AG432" s="177" t="n"/>
      <c r="AH432" s="178" t="n"/>
      <c r="AI432" s="178" t="n"/>
      <c r="AJ432" s="178" t="n"/>
      <c r="AK432" s="114" t="n"/>
      <c r="AL432" s="178" t="n"/>
      <c r="AM432" s="114" t="n"/>
      <c r="AN432" s="178" t="n"/>
      <c r="AO432" s="114" t="n"/>
      <c r="AP432" s="178" t="n"/>
      <c r="AQ432" s="114" t="n"/>
      <c r="AR432" s="178" t="n"/>
      <c r="AS432" s="114" t="n"/>
      <c r="AT432" s="178" t="n"/>
      <c r="AU432" s="114" t="n"/>
      <c r="AV432" s="178" t="n"/>
      <c r="AW432" s="114" t="n"/>
      <c r="AX432" s="178" t="n"/>
      <c r="AY432" s="114" t="n"/>
      <c r="AZ432" s="178" t="n"/>
      <c r="BA432" s="114" t="n"/>
      <c r="BB432" s="178" t="n"/>
      <c r="BC432" s="114" t="n"/>
      <c r="BD432" s="178" t="n"/>
      <c r="BE432" s="178" t="n"/>
      <c r="BF432" s="178" t="n"/>
      <c r="BG432" s="59" t="n"/>
      <c r="BH432" s="178" t="n"/>
      <c r="BI432" s="114" t="n"/>
      <c r="BJ432" s="53" t="n"/>
      <c r="BK432" s="178" t="n"/>
      <c r="BL432" s="114" t="n"/>
      <c r="BM432" s="178" t="n"/>
      <c r="BN432" s="114" t="n"/>
      <c r="BO432" s="178" t="n"/>
      <c r="BP432" s="178" t="n"/>
      <c r="BQ432" s="178" t="n"/>
      <c r="BR432" s="178" t="n"/>
      <c r="BS432" s="178" t="n"/>
      <c r="BT432" s="178" t="n"/>
      <c r="BU432" s="178" t="n"/>
      <c r="BV432" s="178" t="n"/>
      <c r="BW432" s="178" t="n"/>
      <c r="BX432" s="178" t="n"/>
      <c r="BY432" s="178" t="n"/>
      <c r="BZ432" s="178" t="n"/>
      <c r="CA432" s="178" t="n"/>
      <c r="CB432" s="178" t="n"/>
      <c r="CC432" s="178" t="n"/>
      <c r="CD432" s="178" t="n"/>
      <c r="CE432" s="178" t="n"/>
      <c r="CF432" s="178" t="n"/>
      <c r="CG432" s="178" t="n"/>
      <c r="CH432" s="178" t="n"/>
      <c r="CI432" s="178" t="n"/>
      <c r="CJ432" s="178" t="n"/>
      <c r="CK432" s="53" t="n"/>
      <c r="CL432" s="178" t="n"/>
      <c r="CM432" s="178" t="n"/>
      <c r="CN432" s="60" t="n"/>
      <c r="CO432" s="177" t="n"/>
      <c r="CP432" s="178" t="n"/>
      <c r="CQ432" s="60" t="n"/>
      <c r="CR432" s="177" t="n"/>
      <c r="CS432" s="178" t="n"/>
      <c r="CT432" s="59" t="n"/>
      <c r="CU432" s="178" t="n"/>
      <c r="CV432" s="59" t="n"/>
      <c r="CW432" s="178" t="n"/>
      <c r="CX432" s="59" t="n"/>
      <c r="CY432" s="178" t="n"/>
      <c r="CZ432" s="178" t="n"/>
      <c r="DA432" s="178" t="n"/>
      <c r="DB432" s="53" t="n"/>
      <c r="DC432" s="178" t="n"/>
      <c r="DD432" s="178" t="n"/>
      <c r="DE432" s="178" t="n"/>
      <c r="DF432" s="178" t="n"/>
      <c r="DG432" s="178" t="n"/>
      <c r="DH432" s="178" t="n"/>
      <c r="DI432" s="178" t="n"/>
      <c r="DJ432" s="178" t="n"/>
      <c r="DK432" s="178" t="n"/>
      <c r="DL432" s="178" t="n"/>
      <c r="DM432" s="178" t="n"/>
      <c r="DN432" s="177" t="n"/>
      <c r="DO432" s="177" t="n"/>
      <c r="DP432" s="177" t="n"/>
      <c r="DQ432" s="76">
        <f>IF(AND(DS432,DP432&lt;&gt;""),
CONCATENATE(DT432,DU432,DV432,DW432,DX432,DY432,DZ432,EA432,EB432,EC432,ED432,EE432,EF432,EG432,EH432,EI432,EJ432,EK432,EL432,EM432,EN432,EO432,EP432,EQ432,ES432,ET432,EU432,EV432,EW432,EX432,EY432,EZ432,FA432,FC432,FD432,FF432,FG432,FI432,FJ432,FL432,FM432,FO432,FP432,FR432,FS432,FU432,FV432,FX432,FY432,GA432,GB432,GD432,GE432,GF432,GH432,GI432,GJ432,GL432,GM432,GN432,GP432,GQ432,GS432,GT432,GU432,GV432,GW432,GX432,GY432,GZ432,HA432,HB432,HC432,HD432,HE432,HF432,HG432,HH432,HI432,HJ432,HK432,HL432,HM432,HN432,HO432,HQ432,HR432,HS432,HT432,HU432,HV432,HW432,HX432,HY432,IA432,IB432,IC432,ID432,IF432,IG432,IH432,II432,IK432,IL432,IM432,IN432,IO432,IP432,IQ432,IR432,IS432,IT432,IU432,IV432,IW432,IX432,IY432,IZ432),
""
)</f>
        <v/>
      </c>
      <c r="DR432" s="53" t="n"/>
      <c r="DS432" s="46">
        <f>CONCATENATE(D432,$E432,$F432,$G432,H432,$I432,$J432,K432,$L432,$M432,N432,$O432,$P432,$Q432,$R432,$S432,T432,$U432,$V432,$W432,$X432,$Y432,$Z432,$AA432,AB432,AC432,AD432,$AE432,$AF432,$AG432,AH432,AI432,AJ432,AK432,AL432,AM432,AN432,AO432,AP432,AQ432,AR432,AS432,AT432,AU432,AV432,AW432,AX432,AY432,AZ432,BA432,BB432,BC432,BD432,BE432,BF432,BG432,BH432,BI432,BJ432,BK432,BL432,BM432,BN432,BO432,BP432,BQ432,BR432,BS432,BT432,BU432,BV432,BW432,BX432,BY432,BZ432,CA432,CB432,CC432,CD432,CE432,CF432,CG432,CH432,CI432,CJ432,CK432,CL432,CM432,$CN432,$CO432,CP432,$CQ432,$CR432,CS432,CT432,CU432,CV432,CW432,CX432,CY432,CZ432,DA432,DB432,DC432,DD432,DE432,DF432,DG432,DH432,DI432,DJ432,DK432,DL432,DM432,$DN432,$DO432,$DP432,DR432)&lt;&gt;""</f>
        <v/>
      </c>
      <c r="DT432" s="46">
        <f>IF(AND($DS432,$E$4&lt;&gt;""),
IF(LEFT($E$4,2) = "1.",
IF(D432&lt;&gt;"","El CUNE sólo se envía en operaciones de novedad o ajuste. ",""),
IF(D432="","Debes escribir un CUNE válido para realizar operaciones de novedad o ajuste. ","")),
""
)</f>
        <v/>
      </c>
      <c r="DU432" s="46">
        <f>IF($DS432,
IF(E432="","Debes seleccionar el tipo de documento del empleado. ",
IF(_xlfn.IFNA(VLOOKUP(E432,TIPO_DE_DOCUMENTO,1,FALSE),-1)=-1,"El tipo de documento no es válido (por favor seleccionarlo de la lista). ","")
)
)</f>
        <v/>
      </c>
      <c r="DV432" s="46">
        <f>IF($DS432,
IF(F432="","Debes escribir el número de documento del empleado. ","")
)</f>
        <v/>
      </c>
      <c r="DW432" s="46">
        <f>IF($DS432,
IF(G432="","Debes escribir el primer nombre del empleado. ","")
)</f>
        <v/>
      </c>
      <c r="DY432" s="46">
        <f>IF($DS432,
IF(I432="","Debes escribir el primer apellido del empleado. ","")
)</f>
        <v/>
      </c>
      <c r="DZ432" s="46">
        <f>IF($DS432,
IF(J432="","Debes escribir el segundo apellido del empleado. ","")
)</f>
        <v/>
      </c>
      <c r="EB432" s="46">
        <f>IF($DS432,
IF(L432="","Debes escribir la fecha de ingreso del empleado. ",
IF(ISERR(DATE(YEAR(L432),MONTH(L432),DAY(L432))), "El valor ingresado en fecha de ingreso no tiene un formato válido. ","")
)
)</f>
        <v/>
      </c>
      <c r="EC432" s="46">
        <f>IF($DS432,
IF(M432="","Debes escribir el tiempo laborado. ",
IF( IFERROR(INT(M432),1.1) &lt;&gt; IFERROR(_xlfn.NUMBERVALUE(M432),1), "El valor de los días trabajados debe ser un número entero. ", "")
)
)</f>
        <v/>
      </c>
      <c r="ED432" s="46">
        <f>IF($DS432,
IF( AND(N432&lt;&gt;"", ISERR(DATE(YEAR(N432),MONTH(N432),DAY(N432))) ), "El valor ingresado en fecha de ingreso no tiene un formato válido. ",
IF( AND(N432&lt;&gt;"", $E$6&lt;&gt;"", DATE(YEAR(N432), MONTH(N432), 1) &lt;&gt; IFERROR(DATE(MID($E$6, 1, 4), MID($E$6, 6, 2),1), "1/1/1900") ), "La fecha de retiro debe estar dentro del período liquidado. ", "")
)
)</f>
        <v/>
      </c>
      <c r="EE432" s="46">
        <f>IF($DS432,
IF(O432="","Debes seleccionar el tipo de trabajador. ",
IF(_xlfn.IFNA(VLOOKUP(O432,TIPO_DE_TRABAJADOR,1,FALSE),-1)=-1,"El tipo de trabajador no es válido (por favor seleccionarlo de la lista). ","")
)
)</f>
        <v/>
      </c>
      <c r="EF432" s="46">
        <f>IF($DS432,
IF(P432="","Debes seleccionar si es un trabajador dependiente pensionado por vejez. ",
IF(_xlfn.IFNA(VLOOKUP(P432,SUBTIPO_DE_TRABAJADOR,1,FALSE),-1)=-1,"El tipo de trabajador dependiente pensionado por vejez no es válido (por favor seleccionarlo de la lista). ","")
)
)</f>
        <v/>
      </c>
      <c r="EG432" s="46">
        <f>IF($DS432,
IF(Q432="","Debes seleccionar el tipo de contrato del trabajador. ",
IF(_xlfn.IFNA(VLOOKUP(Q432,TIPO_DE_CONTRATO,1,FALSE),-1)=-1,"El tipo de contrato del trabajador no es válido (por favor seleccionarlo de la lista). ","")
)
)</f>
        <v/>
      </c>
      <c r="EH432" s="46">
        <f>IF($DS432,
IF(R432="","Debes seleccionar si es un salario integral. ",
IF(_xlfn.IFNA(VLOOKUP(R432,SI_NO,1,FALSE),-1)=-1,"Valor no válido para salario integral (por favor seleccionarlo de la lista). ","")
)
)</f>
        <v/>
      </c>
      <c r="EI432" s="46">
        <f>IF($DS432,
IF(S432="","Debes seleccionar si el trabajador realiza actividades de riesgo. ",
IF(_xlfn.IFNA(VLOOKUP(S432,SI_NO,1,FALSE),-1)=-1,"Valor no válido para actividad de alto riesgo (por favor seleccionarlo de la lista). ","")
)
)</f>
        <v/>
      </c>
      <c r="EK432" s="46">
        <f>IF($DS432,
IF(U432="","Debes escribir el código del municipio de residencia del trabajador. ",
IF(_xlfn.IFNA(VLOOKUP(U432,MUNICIPIO,1,FALSE),-1)=-1,"El municipio de residencia del trabajador es inválido (por favor seleccionarlo de la lista). ","")
)
)</f>
        <v/>
      </c>
      <c r="EL432" s="46">
        <f>IF($DS432,
IF(V432="","Debes escribir el la dirección de residendia del trabajador. ","")
)</f>
        <v/>
      </c>
      <c r="EM432" s="46">
        <f>IF($DS432,
IF(W432="","Debes escribir la fecha de inicio de la liquidación. ",
IF(ISERR(DATE(YEAR(W432),MONTH(W432),DAY(W432))),"El valor ingresado en fecha de inicio de liquidación no tiene un formato válido. ",
IF( AND($E$6&lt;&gt;"", DATE(YEAR(W432), MONTH(W432), 1) &lt;&gt; IFERROR(DATE(MID($E$6, 1, 4), MID($E$6, 6, 2),1), "1/1/1900") ), "La fecha de inicio de la liquidación debe estar dentro del período liquidado. ", "")
)
)
)</f>
        <v/>
      </c>
      <c r="EN432" s="46">
        <f>IF($DS432,
IF(X432="","Debes escribir la fecha de fin de la liquidación. ",
IF(ISERR(DATE(YEAR(X432),MONTH(X432),DAY(X432))),"El valor ingresado en fecha de fin de liquidación no tiene un formato válido. ",
IF( AND($E$6&lt;&gt;"", DATE(YEAR(X432), MONTH(X432), 1) &lt;&gt; IFERROR(DATE(MID($E$6, 1, 4), MID($E$6, 6, 2),1), "1/1/1900") ), "La fecha de fin de la liquidación debe estar dentro del período liquidado. ", "")
)
)
)</f>
        <v/>
      </c>
      <c r="EO432" s="46">
        <f>IF($DS432,
IF(Y432="","Debes escribir la frecuencia de pago del trabajador. ",
IF(_xlfn.IFNA(VLOOKUP(Y432,PERÍODO_DE_NÓMINA,1,FALSE),-1)=-1,"La frecuencia de pago es inválida (por favor seleccionarlo de la lista). ","")
)
)</f>
        <v/>
      </c>
      <c r="EP432" s="46">
        <f>IF($DS432,
IF(Z432="","Debes escribir la fecha de pago. ",
IF(ISERR(DATE(YEAR(Z432),MONTH(Z432),DAY(Z432))), "El valor ingresado en fecha de pago no tiene un formato válido. ","")
)
)</f>
        <v/>
      </c>
      <c r="EQ432" s="46">
        <f>IF($DS432,
IF(AA432="","Debes escribir el medio de pago. ",
IF(_xlfn.IFNA(VLOOKUP(AA432,MEDIOS_DE_PAGO,1,FALSE),-1)=-1,"El medio de pago es inválido (por favor seleccionarlo de la lista). ","")
)
)</f>
        <v/>
      </c>
      <c r="ER432" s="46">
        <f>OR(AA432='Tablas '!$T$4,AA432='Tablas '!$T$7,AA432='Tablas '!$T$8,AA432='Tablas '!$T$11)</f>
        <v/>
      </c>
      <c r="ES432" s="46">
        <f>IF(AND($DS432,ER432),
IF(AB432="","Debes escribir la entidad bancaria. ",""),
""
)</f>
        <v/>
      </c>
      <c r="ET432" s="46">
        <f>IF(AND($DS432,ER432),
IF(AC432="","Debes escribir el tipo de cuenta bancaria. ",
IF(_xlfn.IFNA(VLOOKUP(AC432,TIPO_DE_CUENTA,1,FALSE),-1)=-1,"El tipo de cuenta bancaria es inválida (por favor seleccionarlo de la lista). ","")
),
""
)</f>
        <v/>
      </c>
      <c r="EU432" s="46">
        <f>IF(AND($DS432,ER432),
IF(AD432="","Debes escribir el número de cuenta bancaria. ",""),
""
)</f>
        <v/>
      </c>
      <c r="EV432" s="46">
        <f>IF($DS432,
IF(AE432="","Debes escribir el valor del sueldo básico. ",
IF( ISERR(_xlfn.NUMBERVALUE(AE432)), "El valor del sueldo básico debe ser un número válido. ", "")
)
)</f>
        <v/>
      </c>
      <c r="EW432" s="46">
        <f>IF($DS432,
IF(AF432="","Debes escribir el número de días trabajados. ",
IF( IFERROR(INT(AF432),1.1) &lt;&gt; IFERROR(_xlfn.NUMBERVALUE(AF432),1), "La cantidad de días trabajados debe ser un número entero. ", "")
)
)</f>
        <v/>
      </c>
      <c r="EX432" s="46">
        <f>IF($DS432,
IF(AG432="","Debes escribir el valor del sueldo trabajado. ",
IF( ISERR(_xlfn.NUMBERVALUE(AG432)), "El valor del sueldo trabajado debe ser un número válido. ", "")
)
)</f>
        <v/>
      </c>
      <c r="EY432" s="46">
        <f>IF($DS432,
IF( AND(AH432&lt;&gt;"", ISERR(_xlfn.NUMBERVALUE(AH432))), "El valor del auxilio de transporte debe ser un número válido. ", "")
)</f>
        <v/>
      </c>
      <c r="EZ432" s="46">
        <f>IF($DS432,
IF( AND(AI432&lt;&gt;"", ISERR(_xlfn.NUMBERVALUE(AI432))), "El valor de viáticos salariales debe ser un número válido. ", "")
)</f>
        <v/>
      </c>
      <c r="FA432" s="46">
        <f>IF($DS432,
IF( AND(AJ432&lt;&gt;"", ISERR(_xlfn.NUMBERVALUE(AJ432))), "El valor de viáticos NO salariales debe ser un número válido. ", "")
)</f>
        <v/>
      </c>
      <c r="FB432" s="46">
        <f>CONCATENATE(AK432,AL432)&lt;&gt;""</f>
        <v/>
      </c>
      <c r="FC432" s="46">
        <f>IF(AND($DS432,FB432),
IF(AK432="","Debes escribir el número de horas extras diurnas. ",
IF( IFERROR(INT(AK432),1.1) &lt;&gt; IFERROR(_xlfn.NUMBERVALUE(AK432),1), "La cantidad de horas extras diurnas debe ser un número entero. ", "")
),
""
)</f>
        <v/>
      </c>
      <c r="FD432" s="46">
        <f>IF(AND($DS432,FB432),
IF(AL432="","Debes escribir el valor de las horas extras diurnas. ",
IF( ISERR(_xlfn.NUMBERVALUE(AL432)), "El valor de las horas extras duirnas debe ser un número válido. ", "")
),
""
)</f>
        <v/>
      </c>
      <c r="FE432" s="46">
        <f>CONCATENATE(AM432,AN432)&lt;&gt;""</f>
        <v/>
      </c>
      <c r="FF432" s="46">
        <f>IF(AND($DS432,FE432),
IF(AM432="","Debes escribir el número de horas extras nocturnas. ",
IF( IFERROR(INT(AM432),1.1) &lt;&gt; IFERROR(_xlfn.NUMBERVALUE(AM432),1), "La cantidad de horas extras nocturnas debe ser un número entero. ", "")
),
""
)</f>
        <v/>
      </c>
      <c r="FG432" s="46">
        <f>IF(AND($DS432,FE432),
IF(AN432="","Debes escribir el valor de las horas extras nocturnas. ",
IF( ISERR(_xlfn.NUMBERVALUE(AN432)), "El valor de las horas extras nocturnas debe ser un número válido. ", "")
),
""
)</f>
        <v/>
      </c>
      <c r="FH432" s="46">
        <f>CONCATENATE(AO432,AP432)&lt;&gt;""</f>
        <v/>
      </c>
      <c r="FI432" s="46">
        <f>IF(AND($DS432,FH432),
IF(AO432="","Debes escribir el número de horas extras diurnas dominicales y festivas. ",
IF( IFERROR(INT(AO432),1.1) &lt;&gt; IFERROR(_xlfn.NUMBERVALUE(AO432),1), "La cantidad de horas extras diurnas dominicales y festivas debe ser un número entero. ", "")
),
""
)</f>
        <v/>
      </c>
      <c r="FJ432" s="46">
        <f>IF(AND($DS432,FH432),
IF(AP432="","Debes escribir el valor de las horas extras diurnas dominicales y festivas. ",
IF( ISERR(_xlfn.NUMBERVALUE(AP432)), "El valor de las horas extras diurnas dominicales y festivas debe ser un número válido. ", "")
),
""
)</f>
        <v/>
      </c>
      <c r="FK432" s="46">
        <f>CONCATENATE(AQ432,AR432)&lt;&gt;""</f>
        <v/>
      </c>
      <c r="FL432" s="46">
        <f>IF(AND($DS432,FK432),
IF(AQ432="","Debes escribir el número de horas extras nocturnas dominicales y festivas. ",
IF( IFERROR(INT(AQ432),1.1) &lt;&gt; IFERROR(_xlfn.NUMBERVALUE(AQ432),1), "La cantidad de horas extras nocturnas dominicales y festivas debe ser un número entero. ", "")
),
""
)</f>
        <v/>
      </c>
      <c r="FM432" s="46">
        <f>IF(AND($DS432,FK432),
IF(AR432="","Debes escribir el valor de las horas extras nocturnas dominicales y festivas. ",
IF( ISERR(_xlfn.NUMBERVALUE(AR432)), "El valor de las horas extras nocturnas dominicales y festivas debe ser un número válido. ", "")
),
""
)</f>
        <v/>
      </c>
      <c r="FN432" s="46">
        <f>CONCATENATE(AS432,AT432)&lt;&gt;""</f>
        <v/>
      </c>
      <c r="FO432" s="46">
        <f>IF(AND($DS432,FN432),
IF(AS432="","Debes escribir el número de horas recargo nocturno. ",
IF( IFERROR(INT(AS432),1.1) &lt;&gt; IFERROR(_xlfn.NUMBERVALUE(AS432),1), "La cantidad de horas recargo nocturno debe ser un número entero. ", "")
),
""
)</f>
        <v/>
      </c>
      <c r="FP432" s="46">
        <f>IF(AND($DS432,FN432),
IF(AT432="","Debes escribir el valor de las horas recargo nocturno. ",
IF( ISERR(_xlfn.NUMBERVALUE(AT432)), "El valor de las horas recargo nocturno debe ser un número válido. ", "")
),
""
)</f>
        <v/>
      </c>
      <c r="FQ432" s="46">
        <f>CONCATENATE(AU432,AV432)&lt;&gt;""</f>
        <v/>
      </c>
      <c r="FR432" s="46">
        <f>IF(AND($DS432,FQ432),
IF(AU432="","Debes escribir el número de horas recargo diurno dominical y festivo. ",
IF( IFERROR(INT(AU432),1.1) &lt;&gt; IFERROR(_xlfn.NUMBERVALUE(AU432),1), "La cantidad de horas recargo diurno dominical y festivo debe ser un número entero. ", "")
),
""
)</f>
        <v/>
      </c>
      <c r="FS432" s="46">
        <f>IF(AND($DS432,FQ432),
IF(AV432="","Debes escribir el valor de las horas recargo diurno dominical y festivo. ",
IF( ISERR(_xlfn.NUMBERVALUE(AV432)), "El valor de las horas recargo diurno dominical y festivo debe ser un número válido. ", "")
),
""
)</f>
        <v/>
      </c>
      <c r="FT432" s="46">
        <f>CONCATENATE(AW432,AX432)&lt;&gt;""</f>
        <v/>
      </c>
      <c r="FU432" s="46">
        <f>IF(AND($DS432,FT432),
IF(AW432="","Debes escribir el número de horas recargo nocturno dominical y festivo. ",
IF( IFERROR(INT(AW432),1.1) &lt;&gt; IFERROR(_xlfn.NUMBERVALUE(AW432),1), "La cantidad de horas recargo nocturno dominical y festivo debe ser un número entero. ", "")
),
""
)</f>
        <v/>
      </c>
      <c r="FV432" s="46">
        <f>IF(AND($DS432,FT432),
IF(AX432="","Debes escribir el valor de las horas recargo nocturno dominical y festivo. ",
IF( ISERR(_xlfn.NUMBERVALUE(AX432)), "El valor de las horas recargo nocturno dominical y festivo debe ser un número válido. ", "")
),
""
)</f>
        <v/>
      </c>
      <c r="FW432" s="46">
        <f>CONCATENATE(AY432,AZ432)&lt;&gt;""</f>
        <v/>
      </c>
      <c r="FX432" s="46">
        <f>IF(AND($DS432,FW432),
IF(AY432="","Debes escribir el número de días de vacaciones comunes. ",
IF( IFERROR(INT(AY432),1.1) &lt;&gt; IFERROR(_xlfn.NUMBERVALUE(AY432),1), "La cantidad de días de vacaciones comunes debe ser un número entero. ", "")
),
""
)</f>
        <v/>
      </c>
      <c r="FY432" s="46">
        <f>IF(AND($DS432,FW432),
IF(AZ432="","Debes escribir el valor de las vacaciones comunes. ",
IF( ISERR(_xlfn.NUMBERVALUE(AZ432)), "El valor de las vacaciones comunes debe ser un número válido. ", "")
),
""
)</f>
        <v/>
      </c>
      <c r="FZ432" s="46">
        <f>CONCATENATE(BA432,BB432)&lt;&gt;""</f>
        <v/>
      </c>
      <c r="GA432" s="46">
        <f>IF(AND($DS432,FZ432),
IF(BA432="","Debes escribir el número de días de vacaciones compensadas. ",
IF( IFERROR(INT(BA432),1.1) &lt;&gt; IFERROR(_xlfn.NUMBERVALUE(BA432),1), "La cantidad de días de vacaciones compensadas debe ser un número entero. ", "")
),
""
)</f>
        <v/>
      </c>
      <c r="GB432" s="46">
        <f>IF(AND($DS432,FZ432),
IF(BB432="","Debes escribir el valor de las vacaciones compensadas. ",
IF( ISERR(_xlfn.NUMBERVALUE(BB432)), "El valor de las vacaciones compensadas debe ser un número válido. ", "")
),
""
)</f>
        <v/>
      </c>
      <c r="GC432" s="46">
        <f>CONCATENATE(BC432,BD432)&lt;&gt;""</f>
        <v/>
      </c>
      <c r="GD432" s="46">
        <f>IF(AND($DS432,GC432),
IF(BC432="","Debes escribir el número de días de prima salarial. ",
IF( IFERROR(INT(BC432),1.1) &lt;&gt; IFERROR(_xlfn.NUMBERVALUE(BC432),1), "La cantidad de días de prima salarial debe ser un número entero. ", "")
),
""
)</f>
        <v/>
      </c>
      <c r="GE432" s="46">
        <f>IF(AND($DS432,GC432),
IF(BD432="","Debes escribir el valor de los días de prima salarial. ",
IF( ISERR(_xlfn.NUMBERVALUE(BD432)), "El valor de los días de prima salarial debe ser un número válido. ", "")
),
""
)</f>
        <v/>
      </c>
      <c r="GF432" s="46">
        <f>IF($DS432,
IF( AND(BE432&lt;&gt;"", ISERR(_xlfn.NUMBERVALUE(BE432))), "El valor de la prima NO saliarial debe ser un número válido. ", "")
)</f>
        <v/>
      </c>
      <c r="GG432" s="46">
        <f>CONCATENATE(BF432,BG432,BH432)&lt;&gt;""</f>
        <v/>
      </c>
      <c r="GH432" s="46">
        <f>IF(AND($DS432,GG432),
IF(BF432="","Debes escribir el valor de las cesantías. ",
IF( ISERR(_xlfn.NUMBERVALUE(BF432)), "El valor de las cesantías debe ser un número válido. ", "")
),
""
)</f>
        <v/>
      </c>
      <c r="GI432" s="46">
        <f>IF(AND($DS432,GG432),
IF(BG432="","Debes escribir el % de cesantías. ",
IF( ISERR(_xlfn.NUMBERVALUE(BG432)), "El % de cesantías debe ser un número válido. ", "")
),
""
)</f>
        <v/>
      </c>
      <c r="GJ432" s="46">
        <f>IF(AND($DS432,GG432),
IF(BH432="","Debes escribir el valor de intereses de cesantías. ",
IF( ISERR(_xlfn.NUMBERVALUE(BH432)), "El valor de intereses de cesantías debe ser un número válido. ", "")
),
""
)</f>
        <v/>
      </c>
      <c r="GK432" s="46">
        <f>CONCATENATE(BI432,BJ432,BK432)&lt;&gt;""</f>
        <v/>
      </c>
      <c r="GL432" s="46">
        <f>IF(AND($DS432,GK432),
IF(BI432="","Debes escribir el número de días de incapacidad. ",
IF( IFERROR(INT(BI432),1.1) &lt;&gt; IFERROR(_xlfn.NUMBERVALUE(BI432),1), "La cantidad de días de incapacidad debe ser un número entero. ", "")
),
""
)</f>
        <v/>
      </c>
      <c r="GM432" s="46">
        <f>IF(AND($DS432,GK432),
IF(BJ432="","Debes escribir el tipo de incapacidad. ",
IF(_xlfn.IFNA(VLOOKUP(BJ432,TIPO_DE_INCAPACIDAD,1,FALSE),-1)=-1,"El tipo de incapacidad es inválida (por favor seleccionarlo de la lista). ","")
),
""
)</f>
        <v/>
      </c>
      <c r="GN432" s="46">
        <f>IF(AND($DS432,GK432),
IF(BK432="","Debes escribir el valor de la incapacidad. ",
IF( ISERR(_xlfn.NUMBERVALUE(BK432)), "El valor de la incapacidad debe ser un número válido. ", "")
),
""
)</f>
        <v/>
      </c>
      <c r="GO432" s="46">
        <f>CONCATENATE(BL432,BM432)&lt;&gt;""</f>
        <v/>
      </c>
      <c r="GP432" s="46">
        <f>IF(AND($DS432,GO432),
IF(BL432="","Debes escribir el número de días de licencia de maternidad o paternidad. ",
IF( IFERROR(INT(BL432),1.1) &lt;&gt; IFERROR(_xlfn.NUMBERVALUE(BL432),1), "La cantidad de días de licencia de maternidad o paternidad debe ser un número entero. ", "")
),
""
)</f>
        <v/>
      </c>
      <c r="GQ432" s="46">
        <f>IF(AND($DS432,GO432),
IF(BM432="","Debes escribir el valor de la licencia de maternidad o paternidad. ",
IF( ISERR(_xlfn.NUMBERVALUE(BM432)), "El valor de la licencia de maternidad o paternidad debe ser un número válido. ", "")
),
""
)</f>
        <v/>
      </c>
      <c r="GR432" s="46">
        <f>CONCATENATE(BN432,BO432)&lt;&gt;""</f>
        <v/>
      </c>
      <c r="GS432" s="46">
        <f>IF(AND($DS432,GR432),
IF(BN432="","Debes escribir el número de días de licencia remunerada. ",
IF( IFERROR(INT(BN432),1.1) &lt;&gt; IFERROR(_xlfn.NUMBERVALUE(BN432),1), "La cantidad de días de licencia remunerada debe ser un número entero. ", "")
),
""
)</f>
        <v/>
      </c>
      <c r="GT432" s="46">
        <f>IF(AND($DS432,GR432),
IF(BO432="","Debes escribir el valor de la licencia remunerada. ",
IF( ISERR(_xlfn.NUMBERVALUE(BO432)), "El valor de la licencia remunerada debe ser un número válido. ", "")
),
""
)</f>
        <v/>
      </c>
      <c r="GU432" s="46">
        <f>IF($DS432,
IF( AND(BP432&lt;&gt;"", ISERR(_xlfn.NUMBERVALUE(BP432))), "El valor de la licencia NO remunerada debe ser un número válido. ", "")
)</f>
        <v/>
      </c>
      <c r="GV432" s="46">
        <f>IF($DS432,
IF( AND(BQ432&lt;&gt;"", ISERR(_xlfn.NUMBERVALUE(BQ432))), "El valor de auxilios salariales debe ser un número válido. ", "")
)</f>
        <v/>
      </c>
      <c r="GW432" s="46">
        <f>IF($DS432,
IF( AND(BR432&lt;&gt;"", ISERR(_xlfn.NUMBERVALUE(BR432))), "El valor de auxilios NO salariales debe ser un número válido. ", "")
)</f>
        <v/>
      </c>
      <c r="GX432" s="46">
        <f>IF($DS432,
IF( AND(BS432&lt;&gt;"", ISERR(_xlfn.NUMBERVALUE(BS432))), "El valor de bonos salariales debe ser un número válido. ", "")
)</f>
        <v/>
      </c>
      <c r="GY432" s="46">
        <f>IF($DS432,
IF( AND(BT432&lt;&gt;"", ISERR(_xlfn.NUMBERVALUE(BT432))), "El valor de bonos NO salariales debe ser un número válido. ", "")
)</f>
        <v/>
      </c>
      <c r="GZ432" s="46">
        <f>IF($DS432,
IF( AND(BU432&lt;&gt;"", ISERR(_xlfn.NUMBERVALUE(BU432))), "El valor de bonos salariales de alimentación debe ser un número válido. ", "")
)</f>
        <v/>
      </c>
      <c r="HA432" s="46">
        <f>IF($DS432,
IF( AND(BV432&lt;&gt;"", ISERR(_xlfn.NUMBERVALUE(BV432))), "El valor de bonos NO salariales de alimentación debe ser un número válido. ", "")
)</f>
        <v/>
      </c>
      <c r="HB432" s="46">
        <f>IF($DS432,
IF( AND(BW432&lt;&gt;"", ISERR(_xlfn.NUMBERVALUE(BW432))), "El valor de bonificaciones salariales debe ser un número válido. ", "")
)</f>
        <v/>
      </c>
      <c r="HC432" s="46">
        <f>IF($DS432,
IF( AND(BX432&lt;&gt;"", ISERR(_xlfn.NUMBERVALUE(BX432))), "El valor de bonificaciones NO salariales debe ser un número válido. ", "")
)</f>
        <v/>
      </c>
      <c r="HD432" s="46">
        <f>IF($DS432,
IF( AND(BY432&lt;&gt;"", ISERR(_xlfn.NUMBERVALUE(BY432))), "El valor de compensaciones ordinarias debe ser un número válido. ", "")
)</f>
        <v/>
      </c>
      <c r="HE432" s="46">
        <f>IF($DS432,
IF( AND(BZ432&lt;&gt;"", ISERR(_xlfn.NUMBERVALUE(BZ432))), "El valor de compensaciones extraordinarias debe ser un número válido. ", "")
)</f>
        <v/>
      </c>
      <c r="HF432" s="46">
        <f>IF($DS432,
IF( AND(CA432&lt;&gt;"", ISERR(_xlfn.NUMBERVALUE(CA432))), "El valor de comisiones debe ser un número válido. ", "")
)</f>
        <v/>
      </c>
      <c r="HG432" s="46">
        <f>IF($DS432,
IF( AND(CB432&lt;&gt;"", ISERR(_xlfn.NUMBERVALUE(CB432))), "El valor de ausencia por huega debe ser un número válido. ", "")
)</f>
        <v/>
      </c>
      <c r="HH432" s="46">
        <f>IF($DS432,
IF( AND(CC432&lt;&gt;"", ISERR(_xlfn.NUMBERVALUE(CC432))), "El valor de anticipos debe ser un número válido. ", "")
)</f>
        <v/>
      </c>
      <c r="HI432" s="46">
        <f>IF($DS432,
IF( AND(CD432&lt;&gt;"", ISERR(_xlfn.NUMBERVALUE(CD432))), "El valor de pagos a terceros debe ser un número válido. ", "")
)</f>
        <v/>
      </c>
      <c r="HJ432" s="46">
        <f>IF($DS432,
IF( AND(CE432&lt;&gt;"", ISERR(_xlfn.NUMBERVALUE(CE432))), "El valor de dotación debe ser un número válido. ", "")
)</f>
        <v/>
      </c>
      <c r="HK432" s="46">
        <f>IF($DS432,
IF( AND(CF432&lt;&gt;"", ISERR(_xlfn.NUMBERVALUE(CF432))), "El valor de apoyo sostenibilidad debe ser un número válido. ", "")
)</f>
        <v/>
      </c>
      <c r="HL432" s="46">
        <f>IF($DS432,
IF( AND(CG432&lt;&gt;"", ISERR(_xlfn.NUMBERVALUE(CG432))), "El valor de teletrabajo debe ser un número válido. ", "")
)</f>
        <v/>
      </c>
      <c r="HM432" s="46">
        <f>IF($DS432,
IF( AND(CH432&lt;&gt;"", ISERR(_xlfn.NUMBERVALUE(CH432))), "El valor de bonificación de retiro debe ser un número válido. ", "")
)</f>
        <v/>
      </c>
      <c r="HN432" s="46">
        <f>IF($DS432,
IF( AND(CI432&lt;&gt;"", ISERR(_xlfn.NUMBERVALUE(CI432))), "El valor de indemnización de retiro debe ser un número válido. ", "")
)</f>
        <v/>
      </c>
      <c r="HO432" s="46">
        <f>IF($DS432,
IF( AND(CJ432&lt;&gt;"", ISERR(_xlfn.NUMBERVALUE(CJ432))), "El valor de reintegros debe ser un número válido. ", "")
)</f>
        <v/>
      </c>
      <c r="HP432" s="46">
        <f>CONCATENATE(CK432,CL432,CM432)&lt;&gt;""</f>
        <v/>
      </c>
      <c r="HQ432" s="46">
        <f>IF(AND($DS432,HP432),
IF(CK432="","Debes escribir la descripción de otro concepto no categorizado. ",""),
""
)</f>
        <v/>
      </c>
      <c r="HR432" s="46">
        <f>IF(AND($DS432,HP432),
IF(CONCATENATE(CL432,CM432)="","Debes escribir al menos un valor de concepto no categorizado (salarial o no salarial). ",
IF(ISERR(_xlfn.NUMBERVALUE(CL432)),"El valor salarial concepto no categorizado debe ser un número válido. ","")
),
""
)</f>
        <v/>
      </c>
      <c r="HS432" s="46">
        <f>IF(AND($DS432,HP432),
IF(CONCATENATE(CL432,CM432)="","Debes escribir al menos un valor de concepto no categorizado (salarial o no salarial). ",
IF(ISERR(_xlfn.NUMBERVALUE(CM432)),"El valor NO salarial concepto no categorizado debe ser un número válido. ","")
),
""
)</f>
        <v/>
      </c>
      <c r="HT432" s="46">
        <f>IF($DS432,
IF(CN432="","Debes escribir el porcentaje del aporte a salud. ",
IF( ISERR(_xlfn.NUMBERVALUE(CN432)), "El valor del porcentaje del aporte a salud debe ser un número válido. ", "")
)
)</f>
        <v/>
      </c>
      <c r="HU432" s="46">
        <f>IF($DS432,
IF(CO432="","Debes escribir el valor del aporte a salud. ",
IF( ISERR(_xlfn.NUMBERVALUE(CO432)), "El valor del aporte a salud debe ser un número válido. ", "")
)
)</f>
        <v/>
      </c>
      <c r="HV432" s="46">
        <f>IF($DS432,
IF( AND(CP432&lt;&gt;"", ISERR(_xlfn.NUMBERVALUE(CP432))), "El valor plan complementario debe ser un número válido. ", "")
)</f>
        <v/>
      </c>
      <c r="HW432" s="46">
        <f>IF($DS432,
IF(CQ432="","Debes escribir el porcentaje del aporte a pensión. ",
IF( ISERR(_xlfn.NUMBERVALUE(CQ432)), "El valor del porcentaje del aporte a pensión debe ser un número válido. ", "")
)
)</f>
        <v/>
      </c>
      <c r="HX432" s="46">
        <f>IF($DS432,
IF(CR432="","Debes escribir el valor del aporte a pensión. ",
IF( ISERR(_xlfn.NUMBERVALUE(CR432)), "El valor del aporte a salud debe ser un número válido. ", "")
)
)</f>
        <v/>
      </c>
      <c r="HY432" s="46">
        <f>IF($DS432,
IF( AND(CS432&lt;&gt;"", ISERR(_xlfn.NUMBERVALUE(CS432))), "El valor pensión voluntaria debe ser un número válido. ", "")
)</f>
        <v/>
      </c>
      <c r="HZ432" s="46">
        <f>CONCATENATE(CT432,CU432,CV432,CW432)&lt;&gt;""</f>
        <v/>
      </c>
      <c r="IA432" s="46">
        <f>IF(AND($DS432,HZ432),
IF(CT432="","Debes escribir el % del fondo de seguridad pensional. ",
IF( ISERR(_xlfn.NUMBERVALUE(CT432)), "El % del fondo de seguridad debe ser un número válido. ", "")
),
""
)</f>
        <v/>
      </c>
      <c r="IB432" s="46">
        <f>IF(AND($DS432,HZ432),
IF(CU432="","Debes escribir el valor del aporte al fondo de solidaridad pensional. ",
IF( ISERR(_xlfn.NUMBERVALUE(CU432)), "El valor del aporte al fondo de solidaridad pensional debe ser un número válido. ", "")
),
""
)</f>
        <v/>
      </c>
      <c r="IC432" s="46">
        <f>IF(AND($DS432,HZ432),
IF(CV432="","Debes escribir el % del fondo de subsistencia. ",
IF( ISERR(_xlfn.NUMBERVALUE(CV432)), "El % del fondo de subsistencia debe ser un número válido. ", "")
),
""
)</f>
        <v/>
      </c>
      <c r="ID432" s="46">
        <f>IF(AND($DS432,HZ432),
IF(CW432="","Debes escribir el valor del fondo de subsistencia. ",
IF( ISERR(_xlfn.NUMBERVALUE(CW432)), "El valor del fondo de subsistencia debe ser un número válido. ", "")
),
""
)</f>
        <v/>
      </c>
      <c r="IE432" s="46">
        <f>CONCATENATE(CX432,CY432)&lt;&gt;""</f>
        <v/>
      </c>
      <c r="IF432" s="46">
        <f>IF(AND($DS432,IE432),
IF(CX432="","Debes escribir el % de sindicato. ",
IF( ISERR(_xlfn.NUMBERVALUE(CX432)), "El % de sindicato debe ser un número válido. ", "")
),
""
)</f>
        <v/>
      </c>
      <c r="IG432" s="46">
        <f>IF(AND($DS432,IE432),
IF(CY432="","Debes escribir el valor del sindicato. ",
IF( ISERR(_xlfn.NUMBERVALUE(CY432)), "El valor del sindicato debe ser un número válido. ", "")
),
""
)</f>
        <v/>
      </c>
      <c r="IH432" s="46">
        <f>IF($DS432,
IF( AND(CZ432&lt;&gt;"", ISERR(_xlfn.NUMBERVALUE(CZ432))), "El valor de sanción pública debe ser un número válido. ", "")
)</f>
        <v/>
      </c>
      <c r="II432" s="46">
        <f>IF($DS432,
IF( AND(DA432&lt;&gt;"", ISERR(_xlfn.NUMBERVALUE(DA432))), "El valor de sanción privada debe ser un número válido. ", "")
)</f>
        <v/>
      </c>
      <c r="IJ432" s="46">
        <f>CONCATENATE(DB432,DC432)&lt;&gt;""</f>
        <v/>
      </c>
      <c r="IK432" s="46">
        <f>IF(AND($DS432,IJ432),
IF(DB432="","Debes escribir la descripción de libranza. ",""),
""
)</f>
        <v/>
      </c>
      <c r="IL432" s="46">
        <f>IF(AND($DS432,IJ432),
IF(DC432="","Debes escribir la cuota libranza. ",
IF(ISERR(_xlfn.NUMBERVALUE(DC432)),"El valor de la cuota libranza debe ser un número válido. ","")
),
""
)</f>
        <v/>
      </c>
      <c r="IM432" s="46">
        <f>IF($DS432,
IF( AND(DD432&lt;&gt;"", ISERR(_xlfn.NUMBERVALUE(DD432))), "El valor de pagos a terceros debe ser un número válido. ", "")
)</f>
        <v/>
      </c>
      <c r="IN432" s="46">
        <f>IF($DS432,
IF( AND(DE432&lt;&gt;"", ISERR(_xlfn.NUMBERVALUE(DE432))), "El valor de anticipos debe ser un número válido. ", "")
)</f>
        <v/>
      </c>
      <c r="IO432" s="46">
        <f>IF($DS432,
IF( AND(DF432&lt;&gt;"", ISERR(_xlfn.NUMBERVALUE(DF432))), "El valor de AFC debe ser un número válido. ", "")
)</f>
        <v/>
      </c>
      <c r="IP432" s="46">
        <f>IF($DS432,
IF( AND(DG432&lt;&gt;"", ISERR(_xlfn.NUMBERVALUE(DG432))), "El valor de rete-fuente debe ser un número válido. ", "")
)</f>
        <v/>
      </c>
      <c r="IQ432" s="46">
        <f>IF($DS432,
IF( AND(DH432&lt;&gt;"", ISERR(_xlfn.NUMBERVALUE(DH432))), "El valor de cooperativa de trabajo debe ser un número válido. ", "")
)</f>
        <v/>
      </c>
      <c r="IR432" s="46">
        <f>IF($DS432,
IF( AND(DI432&lt;&gt;"", ISERR(_xlfn.NUMBERVALUE(DI432))), "El valor de embargo fiscal debe ser un número válido. ", "")
)</f>
        <v/>
      </c>
      <c r="IS432" s="46">
        <f>IF($DS432,
IF( AND(DJ432&lt;&gt;"", ISERR(_xlfn.NUMBERVALUE(DJ432))), "El valor de educación debe ser un número válido. ", "")
)</f>
        <v/>
      </c>
      <c r="IT432" s="46">
        <f>IF($DS432,
IF( AND(DK432&lt;&gt;"", ISERR(_xlfn.NUMBERVALUE(DK432))), "El valor de reintegro debe ser un número válido. ", "")
)</f>
        <v/>
      </c>
      <c r="IU432" s="46">
        <f>IF($DS432,
IF( AND(DL432&lt;&gt;"", ISERR(_xlfn.NUMBERVALUE(DL432))), "El valor de deuda debe ser un número válido. ", "")
)</f>
        <v/>
      </c>
      <c r="IV432" s="46">
        <f>IF($DS432,
IF( AND(DM432&lt;&gt;"", ISERR(_xlfn.NUMBERVALUE(DM432))), "El valor de otras deducciones debe ser un número válido. ", "")
)</f>
        <v/>
      </c>
      <c r="IW432" s="46">
        <f>IF($DS432,
IF(DN432="","Debes escribir el valor de los devengos totales. ",
IF( ISERR(_xlfn.NUMBERVALUE(DN432)), "El valor de los devengos totales debe ser un número válido. ", "")
)
)</f>
        <v/>
      </c>
      <c r="IX432" s="46">
        <f>IF($DS432,
IF(DO432="","Debes escribir el valor de las deducciones totales. ",
IF( ISERR(_xlfn.NUMBERVALUE(DO432)), "El valor de las deducciones totales debe ser un número válido. ", "")
)
)</f>
        <v/>
      </c>
      <c r="IY432" s="46">
        <f>IF($DS432,
IF(DP432="","Debes escribir el valor del salario total. ",
IF( ISERR(_xlfn.NUMBERVALUE(DP432)), "El valor del salario total debe ser un número válido. ", "")
)
)</f>
        <v/>
      </c>
    </row>
    <row r="433">
      <c r="B433" s="48" t="n">
        <v>421</v>
      </c>
      <c r="C433" s="61">
        <f>IF(AND(DS433,DP433&lt;&gt;""),
IF(DQ433="","OK","Error"),
""
)</f>
        <v/>
      </c>
      <c r="D433" s="53" t="n"/>
      <c r="E433" s="52" t="n"/>
      <c r="F433" s="112" t="n"/>
      <c r="G433" s="52" t="n"/>
      <c r="H433" s="53" t="n"/>
      <c r="I433" s="52" t="n"/>
      <c r="J433" s="52" t="n"/>
      <c r="K433" s="53" t="n"/>
      <c r="L433" s="55" t="n"/>
      <c r="M433" s="108" t="n"/>
      <c r="N433" s="56" t="n"/>
      <c r="O433" s="52" t="n"/>
      <c r="P433" s="52" t="n"/>
      <c r="Q433" s="52" t="n"/>
      <c r="R433" s="52" t="n"/>
      <c r="S433" s="52" t="n"/>
      <c r="T433" s="53" t="n"/>
      <c r="U433" s="52" t="n"/>
      <c r="V433" s="52" t="n"/>
      <c r="W433" s="55" t="n"/>
      <c r="X433" s="55" t="n"/>
      <c r="Y433" s="52" t="n"/>
      <c r="Z433" s="55" t="n"/>
      <c r="AA433" s="52" t="n"/>
      <c r="AB433" s="53" t="n"/>
      <c r="AC433" s="53" t="n"/>
      <c r="AD433" s="53" t="n"/>
      <c r="AE433" s="177" t="n"/>
      <c r="AF433" s="113" t="n"/>
      <c r="AG433" s="177" t="n"/>
      <c r="AH433" s="178" t="n"/>
      <c r="AI433" s="178" t="n"/>
      <c r="AJ433" s="178" t="n"/>
      <c r="AK433" s="114" t="n"/>
      <c r="AL433" s="178" t="n"/>
      <c r="AM433" s="114" t="n"/>
      <c r="AN433" s="178" t="n"/>
      <c r="AO433" s="114" t="n"/>
      <c r="AP433" s="178" t="n"/>
      <c r="AQ433" s="114" t="n"/>
      <c r="AR433" s="178" t="n"/>
      <c r="AS433" s="114" t="n"/>
      <c r="AT433" s="178" t="n"/>
      <c r="AU433" s="114" t="n"/>
      <c r="AV433" s="178" t="n"/>
      <c r="AW433" s="114" t="n"/>
      <c r="AX433" s="178" t="n"/>
      <c r="AY433" s="114" t="n"/>
      <c r="AZ433" s="178" t="n"/>
      <c r="BA433" s="114" t="n"/>
      <c r="BB433" s="178" t="n"/>
      <c r="BC433" s="114" t="n"/>
      <c r="BD433" s="178" t="n"/>
      <c r="BE433" s="178" t="n"/>
      <c r="BF433" s="178" t="n"/>
      <c r="BG433" s="59" t="n"/>
      <c r="BH433" s="178" t="n"/>
      <c r="BI433" s="114" t="n"/>
      <c r="BJ433" s="53" t="n"/>
      <c r="BK433" s="178" t="n"/>
      <c r="BL433" s="114" t="n"/>
      <c r="BM433" s="178" t="n"/>
      <c r="BN433" s="114" t="n"/>
      <c r="BO433" s="178" t="n"/>
      <c r="BP433" s="178" t="n"/>
      <c r="BQ433" s="178" t="n"/>
      <c r="BR433" s="178" t="n"/>
      <c r="BS433" s="178" t="n"/>
      <c r="BT433" s="178" t="n"/>
      <c r="BU433" s="178" t="n"/>
      <c r="BV433" s="178" t="n"/>
      <c r="BW433" s="178" t="n"/>
      <c r="BX433" s="178" t="n"/>
      <c r="BY433" s="178" t="n"/>
      <c r="BZ433" s="178" t="n"/>
      <c r="CA433" s="178" t="n"/>
      <c r="CB433" s="178" t="n"/>
      <c r="CC433" s="178" t="n"/>
      <c r="CD433" s="178" t="n"/>
      <c r="CE433" s="178" t="n"/>
      <c r="CF433" s="178" t="n"/>
      <c r="CG433" s="178" t="n"/>
      <c r="CH433" s="178" t="n"/>
      <c r="CI433" s="178" t="n"/>
      <c r="CJ433" s="178" t="n"/>
      <c r="CK433" s="53" t="n"/>
      <c r="CL433" s="178" t="n"/>
      <c r="CM433" s="178" t="n"/>
      <c r="CN433" s="60" t="n"/>
      <c r="CO433" s="177" t="n"/>
      <c r="CP433" s="178" t="n"/>
      <c r="CQ433" s="60" t="n"/>
      <c r="CR433" s="177" t="n"/>
      <c r="CS433" s="178" t="n"/>
      <c r="CT433" s="59" t="n"/>
      <c r="CU433" s="178" t="n"/>
      <c r="CV433" s="59" t="n"/>
      <c r="CW433" s="178" t="n"/>
      <c r="CX433" s="59" t="n"/>
      <c r="CY433" s="178" t="n"/>
      <c r="CZ433" s="178" t="n"/>
      <c r="DA433" s="178" t="n"/>
      <c r="DB433" s="53" t="n"/>
      <c r="DC433" s="178" t="n"/>
      <c r="DD433" s="178" t="n"/>
      <c r="DE433" s="178" t="n"/>
      <c r="DF433" s="178" t="n"/>
      <c r="DG433" s="178" t="n"/>
      <c r="DH433" s="178" t="n"/>
      <c r="DI433" s="178" t="n"/>
      <c r="DJ433" s="178" t="n"/>
      <c r="DK433" s="178" t="n"/>
      <c r="DL433" s="178" t="n"/>
      <c r="DM433" s="178" t="n"/>
      <c r="DN433" s="177" t="n"/>
      <c r="DO433" s="177" t="n"/>
      <c r="DP433" s="177" t="n"/>
      <c r="DQ433" s="76">
        <f>IF(AND(DS433,DP433&lt;&gt;""),
CONCATENATE(DT433,DU433,DV433,DW433,DX433,DY433,DZ433,EA433,EB433,EC433,ED433,EE433,EF433,EG433,EH433,EI433,EJ433,EK433,EL433,EM433,EN433,EO433,EP433,EQ433,ES433,ET433,EU433,EV433,EW433,EX433,EY433,EZ433,FA433,FC433,FD433,FF433,FG433,FI433,FJ433,FL433,FM433,FO433,FP433,FR433,FS433,FU433,FV433,FX433,FY433,GA433,GB433,GD433,GE433,GF433,GH433,GI433,GJ433,GL433,GM433,GN433,GP433,GQ433,GS433,GT433,GU433,GV433,GW433,GX433,GY433,GZ433,HA433,HB433,HC433,HD433,HE433,HF433,HG433,HH433,HI433,HJ433,HK433,HL433,HM433,HN433,HO433,HQ433,HR433,HS433,HT433,HU433,HV433,HW433,HX433,HY433,IA433,IB433,IC433,ID433,IF433,IG433,IH433,II433,IK433,IL433,IM433,IN433,IO433,IP433,IQ433,IR433,IS433,IT433,IU433,IV433,IW433,IX433,IY433,IZ433),
""
)</f>
        <v/>
      </c>
      <c r="DR433" s="53" t="n"/>
      <c r="DS433" s="46">
        <f>CONCATENATE(D433,$E433,$F433,$G433,H433,$I433,$J433,K433,$L433,$M433,N433,$O433,$P433,$Q433,$R433,$S433,T433,$U433,$V433,$W433,$X433,$Y433,$Z433,$AA433,AB433,AC433,AD433,$AE433,$AF433,$AG433,AH433,AI433,AJ433,AK433,AL433,AM433,AN433,AO433,AP433,AQ433,AR433,AS433,AT433,AU433,AV433,AW433,AX433,AY433,AZ433,BA433,BB433,BC433,BD433,BE433,BF433,BG433,BH433,BI433,BJ433,BK433,BL433,BM433,BN433,BO433,BP433,BQ433,BR433,BS433,BT433,BU433,BV433,BW433,BX433,BY433,BZ433,CA433,CB433,CC433,CD433,CE433,CF433,CG433,CH433,CI433,CJ433,CK433,CL433,CM433,$CN433,$CO433,CP433,$CQ433,$CR433,CS433,CT433,CU433,CV433,CW433,CX433,CY433,CZ433,DA433,DB433,DC433,DD433,DE433,DF433,DG433,DH433,DI433,DJ433,DK433,DL433,DM433,$DN433,$DO433,$DP433,DR433)&lt;&gt;""</f>
        <v/>
      </c>
      <c r="DT433" s="46">
        <f>IF(AND($DS433,$E$4&lt;&gt;""),
IF(LEFT($E$4,2) = "1.",
IF(D433&lt;&gt;"","El CUNE sólo se envía en operaciones de novedad o ajuste. ",""),
IF(D433="","Debes escribir un CUNE válido para realizar operaciones de novedad o ajuste. ","")),
""
)</f>
        <v/>
      </c>
      <c r="DU433" s="46">
        <f>IF($DS433,
IF(E433="","Debes seleccionar el tipo de documento del empleado. ",
IF(_xlfn.IFNA(VLOOKUP(E433,TIPO_DE_DOCUMENTO,1,FALSE),-1)=-1,"El tipo de documento no es válido (por favor seleccionarlo de la lista). ","")
)
)</f>
        <v/>
      </c>
      <c r="DV433" s="46">
        <f>IF($DS433,
IF(F433="","Debes escribir el número de documento del empleado. ","")
)</f>
        <v/>
      </c>
      <c r="DW433" s="46">
        <f>IF($DS433,
IF(G433="","Debes escribir el primer nombre del empleado. ","")
)</f>
        <v/>
      </c>
      <c r="DY433" s="46">
        <f>IF($DS433,
IF(I433="","Debes escribir el primer apellido del empleado. ","")
)</f>
        <v/>
      </c>
      <c r="DZ433" s="46">
        <f>IF($DS433,
IF(J433="","Debes escribir el segundo apellido del empleado. ","")
)</f>
        <v/>
      </c>
      <c r="EB433" s="46">
        <f>IF($DS433,
IF(L433="","Debes escribir la fecha de ingreso del empleado. ",
IF(ISERR(DATE(YEAR(L433),MONTH(L433),DAY(L433))), "El valor ingresado en fecha de ingreso no tiene un formato válido. ","")
)
)</f>
        <v/>
      </c>
      <c r="EC433" s="46">
        <f>IF($DS433,
IF(M433="","Debes escribir el tiempo laborado. ",
IF( IFERROR(INT(M433),1.1) &lt;&gt; IFERROR(_xlfn.NUMBERVALUE(M433),1), "El valor de los días trabajados debe ser un número entero. ", "")
)
)</f>
        <v/>
      </c>
      <c r="ED433" s="46">
        <f>IF($DS433,
IF( AND(N433&lt;&gt;"", ISERR(DATE(YEAR(N433),MONTH(N433),DAY(N433))) ), "El valor ingresado en fecha de ingreso no tiene un formato válido. ",
IF( AND(N433&lt;&gt;"", $E$6&lt;&gt;"", DATE(YEAR(N433), MONTH(N433), 1) &lt;&gt; IFERROR(DATE(MID($E$6, 1, 4), MID($E$6, 6, 2),1), "1/1/1900") ), "La fecha de retiro debe estar dentro del período liquidado. ", "")
)
)</f>
        <v/>
      </c>
      <c r="EE433" s="46">
        <f>IF($DS433,
IF(O433="","Debes seleccionar el tipo de trabajador. ",
IF(_xlfn.IFNA(VLOOKUP(O433,TIPO_DE_TRABAJADOR,1,FALSE),-1)=-1,"El tipo de trabajador no es válido (por favor seleccionarlo de la lista). ","")
)
)</f>
        <v/>
      </c>
      <c r="EF433" s="46">
        <f>IF($DS433,
IF(P433="","Debes seleccionar si es un trabajador dependiente pensionado por vejez. ",
IF(_xlfn.IFNA(VLOOKUP(P433,SUBTIPO_DE_TRABAJADOR,1,FALSE),-1)=-1,"El tipo de trabajador dependiente pensionado por vejez no es válido (por favor seleccionarlo de la lista). ","")
)
)</f>
        <v/>
      </c>
      <c r="EG433" s="46">
        <f>IF($DS433,
IF(Q433="","Debes seleccionar el tipo de contrato del trabajador. ",
IF(_xlfn.IFNA(VLOOKUP(Q433,TIPO_DE_CONTRATO,1,FALSE),-1)=-1,"El tipo de contrato del trabajador no es válido (por favor seleccionarlo de la lista). ","")
)
)</f>
        <v/>
      </c>
      <c r="EH433" s="46">
        <f>IF($DS433,
IF(R433="","Debes seleccionar si es un salario integral. ",
IF(_xlfn.IFNA(VLOOKUP(R433,SI_NO,1,FALSE),-1)=-1,"Valor no válido para salario integral (por favor seleccionarlo de la lista). ","")
)
)</f>
        <v/>
      </c>
      <c r="EI433" s="46">
        <f>IF($DS433,
IF(S433="","Debes seleccionar si el trabajador realiza actividades de riesgo. ",
IF(_xlfn.IFNA(VLOOKUP(S433,SI_NO,1,FALSE),-1)=-1,"Valor no válido para actividad de alto riesgo (por favor seleccionarlo de la lista). ","")
)
)</f>
        <v/>
      </c>
      <c r="EK433" s="46">
        <f>IF($DS433,
IF(U433="","Debes escribir el código del municipio de residencia del trabajador. ",
IF(_xlfn.IFNA(VLOOKUP(U433,MUNICIPIO,1,FALSE),-1)=-1,"El municipio de residencia del trabajador es inválido (por favor seleccionarlo de la lista). ","")
)
)</f>
        <v/>
      </c>
      <c r="EL433" s="46">
        <f>IF($DS433,
IF(V433="","Debes escribir el la dirección de residendia del trabajador. ","")
)</f>
        <v/>
      </c>
      <c r="EM433" s="46">
        <f>IF($DS433,
IF(W433="","Debes escribir la fecha de inicio de la liquidación. ",
IF(ISERR(DATE(YEAR(W433),MONTH(W433),DAY(W433))),"El valor ingresado en fecha de inicio de liquidación no tiene un formato válido. ",
IF( AND($E$6&lt;&gt;"", DATE(YEAR(W433), MONTH(W433), 1) &lt;&gt; IFERROR(DATE(MID($E$6, 1, 4), MID($E$6, 6, 2),1), "1/1/1900") ), "La fecha de inicio de la liquidación debe estar dentro del período liquidado. ", "")
)
)
)</f>
        <v/>
      </c>
      <c r="EN433" s="46">
        <f>IF($DS433,
IF(X433="","Debes escribir la fecha de fin de la liquidación. ",
IF(ISERR(DATE(YEAR(X433),MONTH(X433),DAY(X433))),"El valor ingresado en fecha de fin de liquidación no tiene un formato válido. ",
IF( AND($E$6&lt;&gt;"", DATE(YEAR(X433), MONTH(X433), 1) &lt;&gt; IFERROR(DATE(MID($E$6, 1, 4), MID($E$6, 6, 2),1), "1/1/1900") ), "La fecha de fin de la liquidación debe estar dentro del período liquidado. ", "")
)
)
)</f>
        <v/>
      </c>
      <c r="EO433" s="46">
        <f>IF($DS433,
IF(Y433="","Debes escribir la frecuencia de pago del trabajador. ",
IF(_xlfn.IFNA(VLOOKUP(Y433,PERÍODO_DE_NÓMINA,1,FALSE),-1)=-1,"La frecuencia de pago es inválida (por favor seleccionarlo de la lista). ","")
)
)</f>
        <v/>
      </c>
      <c r="EP433" s="46">
        <f>IF($DS433,
IF(Z433="","Debes escribir la fecha de pago. ",
IF(ISERR(DATE(YEAR(Z433),MONTH(Z433),DAY(Z433))), "El valor ingresado en fecha de pago no tiene un formato válido. ","")
)
)</f>
        <v/>
      </c>
      <c r="EQ433" s="46">
        <f>IF($DS433,
IF(AA433="","Debes escribir el medio de pago. ",
IF(_xlfn.IFNA(VLOOKUP(AA433,MEDIOS_DE_PAGO,1,FALSE),-1)=-1,"El medio de pago es inválido (por favor seleccionarlo de la lista). ","")
)
)</f>
        <v/>
      </c>
      <c r="ER433" s="46">
        <f>OR(AA433='Tablas '!$T$4,AA433='Tablas '!$T$7,AA433='Tablas '!$T$8,AA433='Tablas '!$T$11)</f>
        <v/>
      </c>
      <c r="ES433" s="46">
        <f>IF(AND($DS433,ER433),
IF(AB433="","Debes escribir la entidad bancaria. ",""),
""
)</f>
        <v/>
      </c>
      <c r="ET433" s="46">
        <f>IF(AND($DS433,ER433),
IF(AC433="","Debes escribir el tipo de cuenta bancaria. ",
IF(_xlfn.IFNA(VLOOKUP(AC433,TIPO_DE_CUENTA,1,FALSE),-1)=-1,"El tipo de cuenta bancaria es inválida (por favor seleccionarlo de la lista). ","")
),
""
)</f>
        <v/>
      </c>
      <c r="EU433" s="46">
        <f>IF(AND($DS433,ER433),
IF(AD433="","Debes escribir el número de cuenta bancaria. ",""),
""
)</f>
        <v/>
      </c>
      <c r="EV433" s="46">
        <f>IF($DS433,
IF(AE433="","Debes escribir el valor del sueldo básico. ",
IF( ISERR(_xlfn.NUMBERVALUE(AE433)), "El valor del sueldo básico debe ser un número válido. ", "")
)
)</f>
        <v/>
      </c>
      <c r="EW433" s="46">
        <f>IF($DS433,
IF(AF433="","Debes escribir el número de días trabajados. ",
IF( IFERROR(INT(AF433),1.1) &lt;&gt; IFERROR(_xlfn.NUMBERVALUE(AF433),1), "La cantidad de días trabajados debe ser un número entero. ", "")
)
)</f>
        <v/>
      </c>
      <c r="EX433" s="46">
        <f>IF($DS433,
IF(AG433="","Debes escribir el valor del sueldo trabajado. ",
IF( ISERR(_xlfn.NUMBERVALUE(AG433)), "El valor del sueldo trabajado debe ser un número válido. ", "")
)
)</f>
        <v/>
      </c>
      <c r="EY433" s="46">
        <f>IF($DS433,
IF( AND(AH433&lt;&gt;"", ISERR(_xlfn.NUMBERVALUE(AH433))), "El valor del auxilio de transporte debe ser un número válido. ", "")
)</f>
        <v/>
      </c>
      <c r="EZ433" s="46">
        <f>IF($DS433,
IF( AND(AI433&lt;&gt;"", ISERR(_xlfn.NUMBERVALUE(AI433))), "El valor de viáticos salariales debe ser un número válido. ", "")
)</f>
        <v/>
      </c>
      <c r="FA433" s="46">
        <f>IF($DS433,
IF( AND(AJ433&lt;&gt;"", ISERR(_xlfn.NUMBERVALUE(AJ433))), "El valor de viáticos NO salariales debe ser un número válido. ", "")
)</f>
        <v/>
      </c>
      <c r="FB433" s="46">
        <f>CONCATENATE(AK433,AL433)&lt;&gt;""</f>
        <v/>
      </c>
      <c r="FC433" s="46">
        <f>IF(AND($DS433,FB433),
IF(AK433="","Debes escribir el número de horas extras diurnas. ",
IF( IFERROR(INT(AK433),1.1) &lt;&gt; IFERROR(_xlfn.NUMBERVALUE(AK433),1), "La cantidad de horas extras diurnas debe ser un número entero. ", "")
),
""
)</f>
        <v/>
      </c>
      <c r="FD433" s="46">
        <f>IF(AND($DS433,FB433),
IF(AL433="","Debes escribir el valor de las horas extras diurnas. ",
IF( ISERR(_xlfn.NUMBERVALUE(AL433)), "El valor de las horas extras duirnas debe ser un número válido. ", "")
),
""
)</f>
        <v/>
      </c>
      <c r="FE433" s="46">
        <f>CONCATENATE(AM433,AN433)&lt;&gt;""</f>
        <v/>
      </c>
      <c r="FF433" s="46">
        <f>IF(AND($DS433,FE433),
IF(AM433="","Debes escribir el número de horas extras nocturnas. ",
IF( IFERROR(INT(AM433),1.1) &lt;&gt; IFERROR(_xlfn.NUMBERVALUE(AM433),1), "La cantidad de horas extras nocturnas debe ser un número entero. ", "")
),
""
)</f>
        <v/>
      </c>
      <c r="FG433" s="46">
        <f>IF(AND($DS433,FE433),
IF(AN433="","Debes escribir el valor de las horas extras nocturnas. ",
IF( ISERR(_xlfn.NUMBERVALUE(AN433)), "El valor de las horas extras nocturnas debe ser un número válido. ", "")
),
""
)</f>
        <v/>
      </c>
      <c r="FH433" s="46">
        <f>CONCATENATE(AO433,AP433)&lt;&gt;""</f>
        <v/>
      </c>
      <c r="FI433" s="46">
        <f>IF(AND($DS433,FH433),
IF(AO433="","Debes escribir el número de horas extras diurnas dominicales y festivas. ",
IF( IFERROR(INT(AO433),1.1) &lt;&gt; IFERROR(_xlfn.NUMBERVALUE(AO433),1), "La cantidad de horas extras diurnas dominicales y festivas debe ser un número entero. ", "")
),
""
)</f>
        <v/>
      </c>
      <c r="FJ433" s="46">
        <f>IF(AND($DS433,FH433),
IF(AP433="","Debes escribir el valor de las horas extras diurnas dominicales y festivas. ",
IF( ISERR(_xlfn.NUMBERVALUE(AP433)), "El valor de las horas extras diurnas dominicales y festivas debe ser un número válido. ", "")
),
""
)</f>
        <v/>
      </c>
      <c r="FK433" s="46">
        <f>CONCATENATE(AQ433,AR433)&lt;&gt;""</f>
        <v/>
      </c>
      <c r="FL433" s="46">
        <f>IF(AND($DS433,FK433),
IF(AQ433="","Debes escribir el número de horas extras nocturnas dominicales y festivas. ",
IF( IFERROR(INT(AQ433),1.1) &lt;&gt; IFERROR(_xlfn.NUMBERVALUE(AQ433),1), "La cantidad de horas extras nocturnas dominicales y festivas debe ser un número entero. ", "")
),
""
)</f>
        <v/>
      </c>
      <c r="FM433" s="46">
        <f>IF(AND($DS433,FK433),
IF(AR433="","Debes escribir el valor de las horas extras nocturnas dominicales y festivas. ",
IF( ISERR(_xlfn.NUMBERVALUE(AR433)), "El valor de las horas extras nocturnas dominicales y festivas debe ser un número válido. ", "")
),
""
)</f>
        <v/>
      </c>
      <c r="FN433" s="46">
        <f>CONCATENATE(AS433,AT433)&lt;&gt;""</f>
        <v/>
      </c>
      <c r="FO433" s="46">
        <f>IF(AND($DS433,FN433),
IF(AS433="","Debes escribir el número de horas recargo nocturno. ",
IF( IFERROR(INT(AS433),1.1) &lt;&gt; IFERROR(_xlfn.NUMBERVALUE(AS433),1), "La cantidad de horas recargo nocturno debe ser un número entero. ", "")
),
""
)</f>
        <v/>
      </c>
      <c r="FP433" s="46">
        <f>IF(AND($DS433,FN433),
IF(AT433="","Debes escribir el valor de las horas recargo nocturno. ",
IF( ISERR(_xlfn.NUMBERVALUE(AT433)), "El valor de las horas recargo nocturno debe ser un número válido. ", "")
),
""
)</f>
        <v/>
      </c>
      <c r="FQ433" s="46">
        <f>CONCATENATE(AU433,AV433)&lt;&gt;""</f>
        <v/>
      </c>
      <c r="FR433" s="46">
        <f>IF(AND($DS433,FQ433),
IF(AU433="","Debes escribir el número de horas recargo diurno dominical y festivo. ",
IF( IFERROR(INT(AU433),1.1) &lt;&gt; IFERROR(_xlfn.NUMBERVALUE(AU433),1), "La cantidad de horas recargo diurno dominical y festivo debe ser un número entero. ", "")
),
""
)</f>
        <v/>
      </c>
      <c r="FS433" s="46">
        <f>IF(AND($DS433,FQ433),
IF(AV433="","Debes escribir el valor de las horas recargo diurno dominical y festivo. ",
IF( ISERR(_xlfn.NUMBERVALUE(AV433)), "El valor de las horas recargo diurno dominical y festivo debe ser un número válido. ", "")
),
""
)</f>
        <v/>
      </c>
      <c r="FT433" s="46">
        <f>CONCATENATE(AW433,AX433)&lt;&gt;""</f>
        <v/>
      </c>
      <c r="FU433" s="46">
        <f>IF(AND($DS433,FT433),
IF(AW433="","Debes escribir el número de horas recargo nocturno dominical y festivo. ",
IF( IFERROR(INT(AW433),1.1) &lt;&gt; IFERROR(_xlfn.NUMBERVALUE(AW433),1), "La cantidad de horas recargo nocturno dominical y festivo debe ser un número entero. ", "")
),
""
)</f>
        <v/>
      </c>
      <c r="FV433" s="46">
        <f>IF(AND($DS433,FT433),
IF(AX433="","Debes escribir el valor de las horas recargo nocturno dominical y festivo. ",
IF( ISERR(_xlfn.NUMBERVALUE(AX433)), "El valor de las horas recargo nocturno dominical y festivo debe ser un número válido. ", "")
),
""
)</f>
        <v/>
      </c>
      <c r="FW433" s="46">
        <f>CONCATENATE(AY433,AZ433)&lt;&gt;""</f>
        <v/>
      </c>
      <c r="FX433" s="46">
        <f>IF(AND($DS433,FW433),
IF(AY433="","Debes escribir el número de días de vacaciones comunes. ",
IF( IFERROR(INT(AY433),1.1) &lt;&gt; IFERROR(_xlfn.NUMBERVALUE(AY433),1), "La cantidad de días de vacaciones comunes debe ser un número entero. ", "")
),
""
)</f>
        <v/>
      </c>
      <c r="FY433" s="46">
        <f>IF(AND($DS433,FW433),
IF(AZ433="","Debes escribir el valor de las vacaciones comunes. ",
IF( ISERR(_xlfn.NUMBERVALUE(AZ433)), "El valor de las vacaciones comunes debe ser un número válido. ", "")
),
""
)</f>
        <v/>
      </c>
      <c r="FZ433" s="46">
        <f>CONCATENATE(BA433,BB433)&lt;&gt;""</f>
        <v/>
      </c>
      <c r="GA433" s="46">
        <f>IF(AND($DS433,FZ433),
IF(BA433="","Debes escribir el número de días de vacaciones compensadas. ",
IF( IFERROR(INT(BA433),1.1) &lt;&gt; IFERROR(_xlfn.NUMBERVALUE(BA433),1), "La cantidad de días de vacaciones compensadas debe ser un número entero. ", "")
),
""
)</f>
        <v/>
      </c>
      <c r="GB433" s="46">
        <f>IF(AND($DS433,FZ433),
IF(BB433="","Debes escribir el valor de las vacaciones compensadas. ",
IF( ISERR(_xlfn.NUMBERVALUE(BB433)), "El valor de las vacaciones compensadas debe ser un número válido. ", "")
),
""
)</f>
        <v/>
      </c>
      <c r="GC433" s="46">
        <f>CONCATENATE(BC433,BD433)&lt;&gt;""</f>
        <v/>
      </c>
      <c r="GD433" s="46">
        <f>IF(AND($DS433,GC433),
IF(BC433="","Debes escribir el número de días de prima salarial. ",
IF( IFERROR(INT(BC433),1.1) &lt;&gt; IFERROR(_xlfn.NUMBERVALUE(BC433),1), "La cantidad de días de prima salarial debe ser un número entero. ", "")
),
""
)</f>
        <v/>
      </c>
      <c r="GE433" s="46">
        <f>IF(AND($DS433,GC433),
IF(BD433="","Debes escribir el valor de los días de prima salarial. ",
IF( ISERR(_xlfn.NUMBERVALUE(BD433)), "El valor de los días de prima salarial debe ser un número válido. ", "")
),
""
)</f>
        <v/>
      </c>
      <c r="GF433" s="46">
        <f>IF($DS433,
IF( AND(BE433&lt;&gt;"", ISERR(_xlfn.NUMBERVALUE(BE433))), "El valor de la prima NO saliarial debe ser un número válido. ", "")
)</f>
        <v/>
      </c>
      <c r="GG433" s="46">
        <f>CONCATENATE(BF433,BG433,BH433)&lt;&gt;""</f>
        <v/>
      </c>
      <c r="GH433" s="46">
        <f>IF(AND($DS433,GG433),
IF(BF433="","Debes escribir el valor de las cesantías. ",
IF( ISERR(_xlfn.NUMBERVALUE(BF433)), "El valor de las cesantías debe ser un número válido. ", "")
),
""
)</f>
        <v/>
      </c>
      <c r="GI433" s="46">
        <f>IF(AND($DS433,GG433),
IF(BG433="","Debes escribir el % de cesantías. ",
IF( ISERR(_xlfn.NUMBERVALUE(BG433)), "El % de cesantías debe ser un número válido. ", "")
),
""
)</f>
        <v/>
      </c>
      <c r="GJ433" s="46">
        <f>IF(AND($DS433,GG433),
IF(BH433="","Debes escribir el valor de intereses de cesantías. ",
IF( ISERR(_xlfn.NUMBERVALUE(BH433)), "El valor de intereses de cesantías debe ser un número válido. ", "")
),
""
)</f>
        <v/>
      </c>
      <c r="GK433" s="46">
        <f>CONCATENATE(BI433,BJ433,BK433)&lt;&gt;""</f>
        <v/>
      </c>
      <c r="GL433" s="46">
        <f>IF(AND($DS433,GK433),
IF(BI433="","Debes escribir el número de días de incapacidad. ",
IF( IFERROR(INT(BI433),1.1) &lt;&gt; IFERROR(_xlfn.NUMBERVALUE(BI433),1), "La cantidad de días de incapacidad debe ser un número entero. ", "")
),
""
)</f>
        <v/>
      </c>
      <c r="GM433" s="46">
        <f>IF(AND($DS433,GK433),
IF(BJ433="","Debes escribir el tipo de incapacidad. ",
IF(_xlfn.IFNA(VLOOKUP(BJ433,TIPO_DE_INCAPACIDAD,1,FALSE),-1)=-1,"El tipo de incapacidad es inválida (por favor seleccionarlo de la lista). ","")
),
""
)</f>
        <v/>
      </c>
      <c r="GN433" s="46">
        <f>IF(AND($DS433,GK433),
IF(BK433="","Debes escribir el valor de la incapacidad. ",
IF( ISERR(_xlfn.NUMBERVALUE(BK433)), "El valor de la incapacidad debe ser un número válido. ", "")
),
""
)</f>
        <v/>
      </c>
      <c r="GO433" s="46">
        <f>CONCATENATE(BL433,BM433)&lt;&gt;""</f>
        <v/>
      </c>
      <c r="GP433" s="46">
        <f>IF(AND($DS433,GO433),
IF(BL433="","Debes escribir el número de días de licencia de maternidad o paternidad. ",
IF( IFERROR(INT(BL433),1.1) &lt;&gt; IFERROR(_xlfn.NUMBERVALUE(BL433),1), "La cantidad de días de licencia de maternidad o paternidad debe ser un número entero. ", "")
),
""
)</f>
        <v/>
      </c>
      <c r="GQ433" s="46">
        <f>IF(AND($DS433,GO433),
IF(BM433="","Debes escribir el valor de la licencia de maternidad o paternidad. ",
IF( ISERR(_xlfn.NUMBERVALUE(BM433)), "El valor de la licencia de maternidad o paternidad debe ser un número válido. ", "")
),
""
)</f>
        <v/>
      </c>
      <c r="GR433" s="46">
        <f>CONCATENATE(BN433,BO433)&lt;&gt;""</f>
        <v/>
      </c>
      <c r="GS433" s="46">
        <f>IF(AND($DS433,GR433),
IF(BN433="","Debes escribir el número de días de licencia remunerada. ",
IF( IFERROR(INT(BN433),1.1) &lt;&gt; IFERROR(_xlfn.NUMBERVALUE(BN433),1), "La cantidad de días de licencia remunerada debe ser un número entero. ", "")
),
""
)</f>
        <v/>
      </c>
      <c r="GT433" s="46">
        <f>IF(AND($DS433,GR433),
IF(BO433="","Debes escribir el valor de la licencia remunerada. ",
IF( ISERR(_xlfn.NUMBERVALUE(BO433)), "El valor de la licencia remunerada debe ser un número válido. ", "")
),
""
)</f>
        <v/>
      </c>
      <c r="GU433" s="46">
        <f>IF($DS433,
IF( AND(BP433&lt;&gt;"", ISERR(_xlfn.NUMBERVALUE(BP433))), "El valor de la licencia NO remunerada debe ser un número válido. ", "")
)</f>
        <v/>
      </c>
      <c r="GV433" s="46">
        <f>IF($DS433,
IF( AND(BQ433&lt;&gt;"", ISERR(_xlfn.NUMBERVALUE(BQ433))), "El valor de auxilios salariales debe ser un número válido. ", "")
)</f>
        <v/>
      </c>
      <c r="GW433" s="46">
        <f>IF($DS433,
IF( AND(BR433&lt;&gt;"", ISERR(_xlfn.NUMBERVALUE(BR433))), "El valor de auxilios NO salariales debe ser un número válido. ", "")
)</f>
        <v/>
      </c>
      <c r="GX433" s="46">
        <f>IF($DS433,
IF( AND(BS433&lt;&gt;"", ISERR(_xlfn.NUMBERVALUE(BS433))), "El valor de bonos salariales debe ser un número válido. ", "")
)</f>
        <v/>
      </c>
      <c r="GY433" s="46">
        <f>IF($DS433,
IF( AND(BT433&lt;&gt;"", ISERR(_xlfn.NUMBERVALUE(BT433))), "El valor de bonos NO salariales debe ser un número válido. ", "")
)</f>
        <v/>
      </c>
      <c r="GZ433" s="46">
        <f>IF($DS433,
IF( AND(BU433&lt;&gt;"", ISERR(_xlfn.NUMBERVALUE(BU433))), "El valor de bonos salariales de alimentación debe ser un número válido. ", "")
)</f>
        <v/>
      </c>
      <c r="HA433" s="46">
        <f>IF($DS433,
IF( AND(BV433&lt;&gt;"", ISERR(_xlfn.NUMBERVALUE(BV433))), "El valor de bonos NO salariales de alimentación debe ser un número válido. ", "")
)</f>
        <v/>
      </c>
      <c r="HB433" s="46">
        <f>IF($DS433,
IF( AND(BW433&lt;&gt;"", ISERR(_xlfn.NUMBERVALUE(BW433))), "El valor de bonificaciones salariales debe ser un número válido. ", "")
)</f>
        <v/>
      </c>
      <c r="HC433" s="46">
        <f>IF($DS433,
IF( AND(BX433&lt;&gt;"", ISERR(_xlfn.NUMBERVALUE(BX433))), "El valor de bonificaciones NO salariales debe ser un número válido. ", "")
)</f>
        <v/>
      </c>
      <c r="HD433" s="46">
        <f>IF($DS433,
IF( AND(BY433&lt;&gt;"", ISERR(_xlfn.NUMBERVALUE(BY433))), "El valor de compensaciones ordinarias debe ser un número válido. ", "")
)</f>
        <v/>
      </c>
      <c r="HE433" s="46">
        <f>IF($DS433,
IF( AND(BZ433&lt;&gt;"", ISERR(_xlfn.NUMBERVALUE(BZ433))), "El valor de compensaciones extraordinarias debe ser un número válido. ", "")
)</f>
        <v/>
      </c>
      <c r="HF433" s="46">
        <f>IF($DS433,
IF( AND(CA433&lt;&gt;"", ISERR(_xlfn.NUMBERVALUE(CA433))), "El valor de comisiones debe ser un número válido. ", "")
)</f>
        <v/>
      </c>
      <c r="HG433" s="46">
        <f>IF($DS433,
IF( AND(CB433&lt;&gt;"", ISERR(_xlfn.NUMBERVALUE(CB433))), "El valor de ausencia por huega debe ser un número válido. ", "")
)</f>
        <v/>
      </c>
      <c r="HH433" s="46">
        <f>IF($DS433,
IF( AND(CC433&lt;&gt;"", ISERR(_xlfn.NUMBERVALUE(CC433))), "El valor de anticipos debe ser un número válido. ", "")
)</f>
        <v/>
      </c>
      <c r="HI433" s="46">
        <f>IF($DS433,
IF( AND(CD433&lt;&gt;"", ISERR(_xlfn.NUMBERVALUE(CD433))), "El valor de pagos a terceros debe ser un número válido. ", "")
)</f>
        <v/>
      </c>
      <c r="HJ433" s="46">
        <f>IF($DS433,
IF( AND(CE433&lt;&gt;"", ISERR(_xlfn.NUMBERVALUE(CE433))), "El valor de dotación debe ser un número válido. ", "")
)</f>
        <v/>
      </c>
      <c r="HK433" s="46">
        <f>IF($DS433,
IF( AND(CF433&lt;&gt;"", ISERR(_xlfn.NUMBERVALUE(CF433))), "El valor de apoyo sostenibilidad debe ser un número válido. ", "")
)</f>
        <v/>
      </c>
      <c r="HL433" s="46">
        <f>IF($DS433,
IF( AND(CG433&lt;&gt;"", ISERR(_xlfn.NUMBERVALUE(CG433))), "El valor de teletrabajo debe ser un número válido. ", "")
)</f>
        <v/>
      </c>
      <c r="HM433" s="46">
        <f>IF($DS433,
IF( AND(CH433&lt;&gt;"", ISERR(_xlfn.NUMBERVALUE(CH433))), "El valor de bonificación de retiro debe ser un número válido. ", "")
)</f>
        <v/>
      </c>
      <c r="HN433" s="46">
        <f>IF($DS433,
IF( AND(CI433&lt;&gt;"", ISERR(_xlfn.NUMBERVALUE(CI433))), "El valor de indemnización de retiro debe ser un número válido. ", "")
)</f>
        <v/>
      </c>
      <c r="HO433" s="46">
        <f>IF($DS433,
IF( AND(CJ433&lt;&gt;"", ISERR(_xlfn.NUMBERVALUE(CJ433))), "El valor de reintegros debe ser un número válido. ", "")
)</f>
        <v/>
      </c>
      <c r="HP433" s="46">
        <f>CONCATENATE(CK433,CL433,CM433)&lt;&gt;""</f>
        <v/>
      </c>
      <c r="HQ433" s="46">
        <f>IF(AND($DS433,HP433),
IF(CK433="","Debes escribir la descripción de otro concepto no categorizado. ",""),
""
)</f>
        <v/>
      </c>
      <c r="HR433" s="46">
        <f>IF(AND($DS433,HP433),
IF(CONCATENATE(CL433,CM433)="","Debes escribir al menos un valor de concepto no categorizado (salarial o no salarial). ",
IF(ISERR(_xlfn.NUMBERVALUE(CL433)),"El valor salarial concepto no categorizado debe ser un número válido. ","")
),
""
)</f>
        <v/>
      </c>
      <c r="HS433" s="46">
        <f>IF(AND($DS433,HP433),
IF(CONCATENATE(CL433,CM433)="","Debes escribir al menos un valor de concepto no categorizado (salarial o no salarial). ",
IF(ISERR(_xlfn.NUMBERVALUE(CM433)),"El valor NO salarial concepto no categorizado debe ser un número válido. ","")
),
""
)</f>
        <v/>
      </c>
      <c r="HT433" s="46">
        <f>IF($DS433,
IF(CN433="","Debes escribir el porcentaje del aporte a salud. ",
IF( ISERR(_xlfn.NUMBERVALUE(CN433)), "El valor del porcentaje del aporte a salud debe ser un número válido. ", "")
)
)</f>
        <v/>
      </c>
      <c r="HU433" s="46">
        <f>IF($DS433,
IF(CO433="","Debes escribir el valor del aporte a salud. ",
IF( ISERR(_xlfn.NUMBERVALUE(CO433)), "El valor del aporte a salud debe ser un número válido. ", "")
)
)</f>
        <v/>
      </c>
      <c r="HV433" s="46">
        <f>IF($DS433,
IF( AND(CP433&lt;&gt;"", ISERR(_xlfn.NUMBERVALUE(CP433))), "El valor plan complementario debe ser un número válido. ", "")
)</f>
        <v/>
      </c>
      <c r="HW433" s="46">
        <f>IF($DS433,
IF(CQ433="","Debes escribir el porcentaje del aporte a pensión. ",
IF( ISERR(_xlfn.NUMBERVALUE(CQ433)), "El valor del porcentaje del aporte a pensión debe ser un número válido. ", "")
)
)</f>
        <v/>
      </c>
      <c r="HX433" s="46">
        <f>IF($DS433,
IF(CR433="","Debes escribir el valor del aporte a pensión. ",
IF( ISERR(_xlfn.NUMBERVALUE(CR433)), "El valor del aporte a salud debe ser un número válido. ", "")
)
)</f>
        <v/>
      </c>
      <c r="HY433" s="46">
        <f>IF($DS433,
IF( AND(CS433&lt;&gt;"", ISERR(_xlfn.NUMBERVALUE(CS433))), "El valor pensión voluntaria debe ser un número válido. ", "")
)</f>
        <v/>
      </c>
      <c r="HZ433" s="46">
        <f>CONCATENATE(CT433,CU433,CV433,CW433)&lt;&gt;""</f>
        <v/>
      </c>
      <c r="IA433" s="46">
        <f>IF(AND($DS433,HZ433),
IF(CT433="","Debes escribir el % del fondo de seguridad pensional. ",
IF( ISERR(_xlfn.NUMBERVALUE(CT433)), "El % del fondo de seguridad debe ser un número válido. ", "")
),
""
)</f>
        <v/>
      </c>
      <c r="IB433" s="46">
        <f>IF(AND($DS433,HZ433),
IF(CU433="","Debes escribir el valor del aporte al fondo de solidaridad pensional. ",
IF( ISERR(_xlfn.NUMBERVALUE(CU433)), "El valor del aporte al fondo de solidaridad pensional debe ser un número válido. ", "")
),
""
)</f>
        <v/>
      </c>
      <c r="IC433" s="46">
        <f>IF(AND($DS433,HZ433),
IF(CV433="","Debes escribir el % del fondo de subsistencia. ",
IF( ISERR(_xlfn.NUMBERVALUE(CV433)), "El % del fondo de subsistencia debe ser un número válido. ", "")
),
""
)</f>
        <v/>
      </c>
      <c r="ID433" s="46">
        <f>IF(AND($DS433,HZ433),
IF(CW433="","Debes escribir el valor del fondo de subsistencia. ",
IF( ISERR(_xlfn.NUMBERVALUE(CW433)), "El valor del fondo de subsistencia debe ser un número válido. ", "")
),
""
)</f>
        <v/>
      </c>
      <c r="IE433" s="46">
        <f>CONCATENATE(CX433,CY433)&lt;&gt;""</f>
        <v/>
      </c>
      <c r="IF433" s="46">
        <f>IF(AND($DS433,IE433),
IF(CX433="","Debes escribir el % de sindicato. ",
IF( ISERR(_xlfn.NUMBERVALUE(CX433)), "El % de sindicato debe ser un número válido. ", "")
),
""
)</f>
        <v/>
      </c>
      <c r="IG433" s="46">
        <f>IF(AND($DS433,IE433),
IF(CY433="","Debes escribir el valor del sindicato. ",
IF( ISERR(_xlfn.NUMBERVALUE(CY433)), "El valor del sindicato debe ser un número válido. ", "")
),
""
)</f>
        <v/>
      </c>
      <c r="IH433" s="46">
        <f>IF($DS433,
IF( AND(CZ433&lt;&gt;"", ISERR(_xlfn.NUMBERVALUE(CZ433))), "El valor de sanción pública debe ser un número válido. ", "")
)</f>
        <v/>
      </c>
      <c r="II433" s="46">
        <f>IF($DS433,
IF( AND(DA433&lt;&gt;"", ISERR(_xlfn.NUMBERVALUE(DA433))), "El valor de sanción privada debe ser un número válido. ", "")
)</f>
        <v/>
      </c>
      <c r="IJ433" s="46">
        <f>CONCATENATE(DB433,DC433)&lt;&gt;""</f>
        <v/>
      </c>
      <c r="IK433" s="46">
        <f>IF(AND($DS433,IJ433),
IF(DB433="","Debes escribir la descripción de libranza. ",""),
""
)</f>
        <v/>
      </c>
      <c r="IL433" s="46">
        <f>IF(AND($DS433,IJ433),
IF(DC433="","Debes escribir la cuota libranza. ",
IF(ISERR(_xlfn.NUMBERVALUE(DC433)),"El valor de la cuota libranza debe ser un número válido. ","")
),
""
)</f>
        <v/>
      </c>
      <c r="IM433" s="46">
        <f>IF($DS433,
IF( AND(DD433&lt;&gt;"", ISERR(_xlfn.NUMBERVALUE(DD433))), "El valor de pagos a terceros debe ser un número válido. ", "")
)</f>
        <v/>
      </c>
      <c r="IN433" s="46">
        <f>IF($DS433,
IF( AND(DE433&lt;&gt;"", ISERR(_xlfn.NUMBERVALUE(DE433))), "El valor de anticipos debe ser un número válido. ", "")
)</f>
        <v/>
      </c>
      <c r="IO433" s="46">
        <f>IF($DS433,
IF( AND(DF433&lt;&gt;"", ISERR(_xlfn.NUMBERVALUE(DF433))), "El valor de AFC debe ser un número válido. ", "")
)</f>
        <v/>
      </c>
      <c r="IP433" s="46">
        <f>IF($DS433,
IF( AND(DG433&lt;&gt;"", ISERR(_xlfn.NUMBERVALUE(DG433))), "El valor de rete-fuente debe ser un número válido. ", "")
)</f>
        <v/>
      </c>
      <c r="IQ433" s="46">
        <f>IF($DS433,
IF( AND(DH433&lt;&gt;"", ISERR(_xlfn.NUMBERVALUE(DH433))), "El valor de cooperativa de trabajo debe ser un número válido. ", "")
)</f>
        <v/>
      </c>
      <c r="IR433" s="46">
        <f>IF($DS433,
IF( AND(DI433&lt;&gt;"", ISERR(_xlfn.NUMBERVALUE(DI433))), "El valor de embargo fiscal debe ser un número válido. ", "")
)</f>
        <v/>
      </c>
      <c r="IS433" s="46">
        <f>IF($DS433,
IF( AND(DJ433&lt;&gt;"", ISERR(_xlfn.NUMBERVALUE(DJ433))), "El valor de educación debe ser un número válido. ", "")
)</f>
        <v/>
      </c>
      <c r="IT433" s="46">
        <f>IF($DS433,
IF( AND(DK433&lt;&gt;"", ISERR(_xlfn.NUMBERVALUE(DK433))), "El valor de reintegro debe ser un número válido. ", "")
)</f>
        <v/>
      </c>
      <c r="IU433" s="46">
        <f>IF($DS433,
IF( AND(DL433&lt;&gt;"", ISERR(_xlfn.NUMBERVALUE(DL433))), "El valor de deuda debe ser un número válido. ", "")
)</f>
        <v/>
      </c>
      <c r="IV433" s="46">
        <f>IF($DS433,
IF( AND(DM433&lt;&gt;"", ISERR(_xlfn.NUMBERVALUE(DM433))), "El valor de otras deducciones debe ser un número válido. ", "")
)</f>
        <v/>
      </c>
      <c r="IW433" s="46">
        <f>IF($DS433,
IF(DN433="","Debes escribir el valor de los devengos totales. ",
IF( ISERR(_xlfn.NUMBERVALUE(DN433)), "El valor de los devengos totales debe ser un número válido. ", "")
)
)</f>
        <v/>
      </c>
      <c r="IX433" s="46">
        <f>IF($DS433,
IF(DO433="","Debes escribir el valor de las deducciones totales. ",
IF( ISERR(_xlfn.NUMBERVALUE(DO433)), "El valor de las deducciones totales debe ser un número válido. ", "")
)
)</f>
        <v/>
      </c>
      <c r="IY433" s="46">
        <f>IF($DS433,
IF(DP433="","Debes escribir el valor del salario total. ",
IF( ISERR(_xlfn.NUMBERVALUE(DP433)), "El valor del salario total debe ser un número válido. ", "")
)
)</f>
        <v/>
      </c>
    </row>
    <row r="434">
      <c r="B434" s="48" t="n">
        <v>422</v>
      </c>
      <c r="C434" s="61">
        <f>IF(AND(DS434,DP434&lt;&gt;""),
IF(DQ434="","OK","Error"),
""
)</f>
        <v/>
      </c>
      <c r="D434" s="53" t="n"/>
      <c r="E434" s="52" t="n"/>
      <c r="F434" s="112" t="n"/>
      <c r="G434" s="52" t="n"/>
      <c r="H434" s="53" t="n"/>
      <c r="I434" s="52" t="n"/>
      <c r="J434" s="52" t="n"/>
      <c r="K434" s="53" t="n"/>
      <c r="L434" s="55" t="n"/>
      <c r="M434" s="108" t="n"/>
      <c r="N434" s="56" t="n"/>
      <c r="O434" s="52" t="n"/>
      <c r="P434" s="52" t="n"/>
      <c r="Q434" s="52" t="n"/>
      <c r="R434" s="52" t="n"/>
      <c r="S434" s="52" t="n"/>
      <c r="T434" s="53" t="n"/>
      <c r="U434" s="52" t="n"/>
      <c r="V434" s="52" t="n"/>
      <c r="W434" s="55" t="n"/>
      <c r="X434" s="55" t="n"/>
      <c r="Y434" s="52" t="n"/>
      <c r="Z434" s="55" t="n"/>
      <c r="AA434" s="52" t="n"/>
      <c r="AB434" s="53" t="n"/>
      <c r="AC434" s="53" t="n"/>
      <c r="AD434" s="53" t="n"/>
      <c r="AE434" s="177" t="n"/>
      <c r="AF434" s="113" t="n"/>
      <c r="AG434" s="177" t="n"/>
      <c r="AH434" s="178" t="n"/>
      <c r="AI434" s="178" t="n"/>
      <c r="AJ434" s="178" t="n"/>
      <c r="AK434" s="114" t="n"/>
      <c r="AL434" s="178" t="n"/>
      <c r="AM434" s="114" t="n"/>
      <c r="AN434" s="178" t="n"/>
      <c r="AO434" s="114" t="n"/>
      <c r="AP434" s="178" t="n"/>
      <c r="AQ434" s="114" t="n"/>
      <c r="AR434" s="178" t="n"/>
      <c r="AS434" s="114" t="n"/>
      <c r="AT434" s="178" t="n"/>
      <c r="AU434" s="114" t="n"/>
      <c r="AV434" s="178" t="n"/>
      <c r="AW434" s="114" t="n"/>
      <c r="AX434" s="178" t="n"/>
      <c r="AY434" s="114" t="n"/>
      <c r="AZ434" s="178" t="n"/>
      <c r="BA434" s="114" t="n"/>
      <c r="BB434" s="178" t="n"/>
      <c r="BC434" s="114" t="n"/>
      <c r="BD434" s="178" t="n"/>
      <c r="BE434" s="178" t="n"/>
      <c r="BF434" s="178" t="n"/>
      <c r="BG434" s="59" t="n"/>
      <c r="BH434" s="178" t="n"/>
      <c r="BI434" s="114" t="n"/>
      <c r="BJ434" s="53" t="n"/>
      <c r="BK434" s="178" t="n"/>
      <c r="BL434" s="114" t="n"/>
      <c r="BM434" s="178" t="n"/>
      <c r="BN434" s="114" t="n"/>
      <c r="BO434" s="178" t="n"/>
      <c r="BP434" s="178" t="n"/>
      <c r="BQ434" s="178" t="n"/>
      <c r="BR434" s="178" t="n"/>
      <c r="BS434" s="178" t="n"/>
      <c r="BT434" s="178" t="n"/>
      <c r="BU434" s="178" t="n"/>
      <c r="BV434" s="178" t="n"/>
      <c r="BW434" s="178" t="n"/>
      <c r="BX434" s="178" t="n"/>
      <c r="BY434" s="178" t="n"/>
      <c r="BZ434" s="178" t="n"/>
      <c r="CA434" s="178" t="n"/>
      <c r="CB434" s="178" t="n"/>
      <c r="CC434" s="178" t="n"/>
      <c r="CD434" s="178" t="n"/>
      <c r="CE434" s="178" t="n"/>
      <c r="CF434" s="178" t="n"/>
      <c r="CG434" s="178" t="n"/>
      <c r="CH434" s="178" t="n"/>
      <c r="CI434" s="178" t="n"/>
      <c r="CJ434" s="178" t="n"/>
      <c r="CK434" s="53" t="n"/>
      <c r="CL434" s="178" t="n"/>
      <c r="CM434" s="178" t="n"/>
      <c r="CN434" s="60" t="n"/>
      <c r="CO434" s="177" t="n"/>
      <c r="CP434" s="178" t="n"/>
      <c r="CQ434" s="60" t="n"/>
      <c r="CR434" s="177" t="n"/>
      <c r="CS434" s="178" t="n"/>
      <c r="CT434" s="59" t="n"/>
      <c r="CU434" s="178" t="n"/>
      <c r="CV434" s="59" t="n"/>
      <c r="CW434" s="178" t="n"/>
      <c r="CX434" s="59" t="n"/>
      <c r="CY434" s="178" t="n"/>
      <c r="CZ434" s="178" t="n"/>
      <c r="DA434" s="178" t="n"/>
      <c r="DB434" s="53" t="n"/>
      <c r="DC434" s="178" t="n"/>
      <c r="DD434" s="178" t="n"/>
      <c r="DE434" s="178" t="n"/>
      <c r="DF434" s="178" t="n"/>
      <c r="DG434" s="178" t="n"/>
      <c r="DH434" s="178" t="n"/>
      <c r="DI434" s="178" t="n"/>
      <c r="DJ434" s="178" t="n"/>
      <c r="DK434" s="178" t="n"/>
      <c r="DL434" s="178" t="n"/>
      <c r="DM434" s="178" t="n"/>
      <c r="DN434" s="177" t="n"/>
      <c r="DO434" s="177" t="n"/>
      <c r="DP434" s="177" t="n"/>
      <c r="DQ434" s="76">
        <f>IF(AND(DS434,DP434&lt;&gt;""),
CONCATENATE(DT434,DU434,DV434,DW434,DX434,DY434,DZ434,EA434,EB434,EC434,ED434,EE434,EF434,EG434,EH434,EI434,EJ434,EK434,EL434,EM434,EN434,EO434,EP434,EQ434,ES434,ET434,EU434,EV434,EW434,EX434,EY434,EZ434,FA434,FC434,FD434,FF434,FG434,FI434,FJ434,FL434,FM434,FO434,FP434,FR434,FS434,FU434,FV434,FX434,FY434,GA434,GB434,GD434,GE434,GF434,GH434,GI434,GJ434,GL434,GM434,GN434,GP434,GQ434,GS434,GT434,GU434,GV434,GW434,GX434,GY434,GZ434,HA434,HB434,HC434,HD434,HE434,HF434,HG434,HH434,HI434,HJ434,HK434,HL434,HM434,HN434,HO434,HQ434,HR434,HS434,HT434,HU434,HV434,HW434,HX434,HY434,IA434,IB434,IC434,ID434,IF434,IG434,IH434,II434,IK434,IL434,IM434,IN434,IO434,IP434,IQ434,IR434,IS434,IT434,IU434,IV434,IW434,IX434,IY434,IZ434),
""
)</f>
        <v/>
      </c>
      <c r="DR434" s="53" t="n"/>
      <c r="DS434" s="46">
        <f>CONCATENATE(D434,$E434,$F434,$G434,H434,$I434,$J434,K434,$L434,$M434,N434,$O434,$P434,$Q434,$R434,$S434,T434,$U434,$V434,$W434,$X434,$Y434,$Z434,$AA434,AB434,AC434,AD434,$AE434,$AF434,$AG434,AH434,AI434,AJ434,AK434,AL434,AM434,AN434,AO434,AP434,AQ434,AR434,AS434,AT434,AU434,AV434,AW434,AX434,AY434,AZ434,BA434,BB434,BC434,BD434,BE434,BF434,BG434,BH434,BI434,BJ434,BK434,BL434,BM434,BN434,BO434,BP434,BQ434,BR434,BS434,BT434,BU434,BV434,BW434,BX434,BY434,BZ434,CA434,CB434,CC434,CD434,CE434,CF434,CG434,CH434,CI434,CJ434,CK434,CL434,CM434,$CN434,$CO434,CP434,$CQ434,$CR434,CS434,CT434,CU434,CV434,CW434,CX434,CY434,CZ434,DA434,DB434,DC434,DD434,DE434,DF434,DG434,DH434,DI434,DJ434,DK434,DL434,DM434,$DN434,$DO434,$DP434,DR434)&lt;&gt;""</f>
        <v/>
      </c>
      <c r="DT434" s="46">
        <f>IF(AND($DS434,$E$4&lt;&gt;""),
IF(LEFT($E$4,2) = "1.",
IF(D434&lt;&gt;"","El CUNE sólo se envía en operaciones de novedad o ajuste. ",""),
IF(D434="","Debes escribir un CUNE válido para realizar operaciones de novedad o ajuste. ","")),
""
)</f>
        <v/>
      </c>
      <c r="DU434" s="46">
        <f>IF($DS434,
IF(E434="","Debes seleccionar el tipo de documento del empleado. ",
IF(_xlfn.IFNA(VLOOKUP(E434,TIPO_DE_DOCUMENTO,1,FALSE),-1)=-1,"El tipo de documento no es válido (por favor seleccionarlo de la lista). ","")
)
)</f>
        <v/>
      </c>
      <c r="DV434" s="46">
        <f>IF($DS434,
IF(F434="","Debes escribir el número de documento del empleado. ","")
)</f>
        <v/>
      </c>
      <c r="DW434" s="46">
        <f>IF($DS434,
IF(G434="","Debes escribir el primer nombre del empleado. ","")
)</f>
        <v/>
      </c>
      <c r="DY434" s="46">
        <f>IF($DS434,
IF(I434="","Debes escribir el primer apellido del empleado. ","")
)</f>
        <v/>
      </c>
      <c r="DZ434" s="46">
        <f>IF($DS434,
IF(J434="","Debes escribir el segundo apellido del empleado. ","")
)</f>
        <v/>
      </c>
      <c r="EB434" s="46">
        <f>IF($DS434,
IF(L434="","Debes escribir la fecha de ingreso del empleado. ",
IF(ISERR(DATE(YEAR(L434),MONTH(L434),DAY(L434))), "El valor ingresado en fecha de ingreso no tiene un formato válido. ","")
)
)</f>
        <v/>
      </c>
      <c r="EC434" s="46">
        <f>IF($DS434,
IF(M434="","Debes escribir el tiempo laborado. ",
IF( IFERROR(INT(M434),1.1) &lt;&gt; IFERROR(_xlfn.NUMBERVALUE(M434),1), "El valor de los días trabajados debe ser un número entero. ", "")
)
)</f>
        <v/>
      </c>
      <c r="ED434" s="46">
        <f>IF($DS434,
IF( AND(N434&lt;&gt;"", ISERR(DATE(YEAR(N434),MONTH(N434),DAY(N434))) ), "El valor ingresado en fecha de ingreso no tiene un formato válido. ",
IF( AND(N434&lt;&gt;"", $E$6&lt;&gt;"", DATE(YEAR(N434), MONTH(N434), 1) &lt;&gt; IFERROR(DATE(MID($E$6, 1, 4), MID($E$6, 6, 2),1), "1/1/1900") ), "La fecha de retiro debe estar dentro del período liquidado. ", "")
)
)</f>
        <v/>
      </c>
      <c r="EE434" s="46">
        <f>IF($DS434,
IF(O434="","Debes seleccionar el tipo de trabajador. ",
IF(_xlfn.IFNA(VLOOKUP(O434,TIPO_DE_TRABAJADOR,1,FALSE),-1)=-1,"El tipo de trabajador no es válido (por favor seleccionarlo de la lista). ","")
)
)</f>
        <v/>
      </c>
      <c r="EF434" s="46">
        <f>IF($DS434,
IF(P434="","Debes seleccionar si es un trabajador dependiente pensionado por vejez. ",
IF(_xlfn.IFNA(VLOOKUP(P434,SUBTIPO_DE_TRABAJADOR,1,FALSE),-1)=-1,"El tipo de trabajador dependiente pensionado por vejez no es válido (por favor seleccionarlo de la lista). ","")
)
)</f>
        <v/>
      </c>
      <c r="EG434" s="46">
        <f>IF($DS434,
IF(Q434="","Debes seleccionar el tipo de contrato del trabajador. ",
IF(_xlfn.IFNA(VLOOKUP(Q434,TIPO_DE_CONTRATO,1,FALSE),-1)=-1,"El tipo de contrato del trabajador no es válido (por favor seleccionarlo de la lista). ","")
)
)</f>
        <v/>
      </c>
      <c r="EH434" s="46">
        <f>IF($DS434,
IF(R434="","Debes seleccionar si es un salario integral. ",
IF(_xlfn.IFNA(VLOOKUP(R434,SI_NO,1,FALSE),-1)=-1,"Valor no válido para salario integral (por favor seleccionarlo de la lista). ","")
)
)</f>
        <v/>
      </c>
      <c r="EI434" s="46">
        <f>IF($DS434,
IF(S434="","Debes seleccionar si el trabajador realiza actividades de riesgo. ",
IF(_xlfn.IFNA(VLOOKUP(S434,SI_NO,1,FALSE),-1)=-1,"Valor no válido para actividad de alto riesgo (por favor seleccionarlo de la lista). ","")
)
)</f>
        <v/>
      </c>
      <c r="EK434" s="46">
        <f>IF($DS434,
IF(U434="","Debes escribir el código del municipio de residencia del trabajador. ",
IF(_xlfn.IFNA(VLOOKUP(U434,MUNICIPIO,1,FALSE),-1)=-1,"El municipio de residencia del trabajador es inválido (por favor seleccionarlo de la lista). ","")
)
)</f>
        <v/>
      </c>
      <c r="EL434" s="46">
        <f>IF($DS434,
IF(V434="","Debes escribir el la dirección de residendia del trabajador. ","")
)</f>
        <v/>
      </c>
      <c r="EM434" s="46">
        <f>IF($DS434,
IF(W434="","Debes escribir la fecha de inicio de la liquidación. ",
IF(ISERR(DATE(YEAR(W434),MONTH(W434),DAY(W434))),"El valor ingresado en fecha de inicio de liquidación no tiene un formato válido. ",
IF( AND($E$6&lt;&gt;"", DATE(YEAR(W434), MONTH(W434), 1) &lt;&gt; IFERROR(DATE(MID($E$6, 1, 4), MID($E$6, 6, 2),1), "1/1/1900") ), "La fecha de inicio de la liquidación debe estar dentro del período liquidado. ", "")
)
)
)</f>
        <v/>
      </c>
      <c r="EN434" s="46">
        <f>IF($DS434,
IF(X434="","Debes escribir la fecha de fin de la liquidación. ",
IF(ISERR(DATE(YEAR(X434),MONTH(X434),DAY(X434))),"El valor ingresado en fecha de fin de liquidación no tiene un formato válido. ",
IF( AND($E$6&lt;&gt;"", DATE(YEAR(X434), MONTH(X434), 1) &lt;&gt; IFERROR(DATE(MID($E$6, 1, 4), MID($E$6, 6, 2),1), "1/1/1900") ), "La fecha de fin de la liquidación debe estar dentro del período liquidado. ", "")
)
)
)</f>
        <v/>
      </c>
      <c r="EO434" s="46">
        <f>IF($DS434,
IF(Y434="","Debes escribir la frecuencia de pago del trabajador. ",
IF(_xlfn.IFNA(VLOOKUP(Y434,PERÍODO_DE_NÓMINA,1,FALSE),-1)=-1,"La frecuencia de pago es inválida (por favor seleccionarlo de la lista). ","")
)
)</f>
        <v/>
      </c>
      <c r="EP434" s="46">
        <f>IF($DS434,
IF(Z434="","Debes escribir la fecha de pago. ",
IF(ISERR(DATE(YEAR(Z434),MONTH(Z434),DAY(Z434))), "El valor ingresado en fecha de pago no tiene un formato válido. ","")
)
)</f>
        <v/>
      </c>
      <c r="EQ434" s="46">
        <f>IF($DS434,
IF(AA434="","Debes escribir el medio de pago. ",
IF(_xlfn.IFNA(VLOOKUP(AA434,MEDIOS_DE_PAGO,1,FALSE),-1)=-1,"El medio de pago es inválido (por favor seleccionarlo de la lista). ","")
)
)</f>
        <v/>
      </c>
      <c r="ER434" s="46">
        <f>OR(AA434='Tablas '!$T$4,AA434='Tablas '!$T$7,AA434='Tablas '!$T$8,AA434='Tablas '!$T$11)</f>
        <v/>
      </c>
      <c r="ES434" s="46">
        <f>IF(AND($DS434,ER434),
IF(AB434="","Debes escribir la entidad bancaria. ",""),
""
)</f>
        <v/>
      </c>
      <c r="ET434" s="46">
        <f>IF(AND($DS434,ER434),
IF(AC434="","Debes escribir el tipo de cuenta bancaria. ",
IF(_xlfn.IFNA(VLOOKUP(AC434,TIPO_DE_CUENTA,1,FALSE),-1)=-1,"El tipo de cuenta bancaria es inválida (por favor seleccionarlo de la lista). ","")
),
""
)</f>
        <v/>
      </c>
      <c r="EU434" s="46">
        <f>IF(AND($DS434,ER434),
IF(AD434="","Debes escribir el número de cuenta bancaria. ",""),
""
)</f>
        <v/>
      </c>
      <c r="EV434" s="46">
        <f>IF($DS434,
IF(AE434="","Debes escribir el valor del sueldo básico. ",
IF( ISERR(_xlfn.NUMBERVALUE(AE434)), "El valor del sueldo básico debe ser un número válido. ", "")
)
)</f>
        <v/>
      </c>
      <c r="EW434" s="46">
        <f>IF($DS434,
IF(AF434="","Debes escribir el número de días trabajados. ",
IF( IFERROR(INT(AF434),1.1) &lt;&gt; IFERROR(_xlfn.NUMBERVALUE(AF434),1), "La cantidad de días trabajados debe ser un número entero. ", "")
)
)</f>
        <v/>
      </c>
      <c r="EX434" s="46">
        <f>IF($DS434,
IF(AG434="","Debes escribir el valor del sueldo trabajado. ",
IF( ISERR(_xlfn.NUMBERVALUE(AG434)), "El valor del sueldo trabajado debe ser un número válido. ", "")
)
)</f>
        <v/>
      </c>
      <c r="EY434" s="46">
        <f>IF($DS434,
IF( AND(AH434&lt;&gt;"", ISERR(_xlfn.NUMBERVALUE(AH434))), "El valor del auxilio de transporte debe ser un número válido. ", "")
)</f>
        <v/>
      </c>
      <c r="EZ434" s="46">
        <f>IF($DS434,
IF( AND(AI434&lt;&gt;"", ISERR(_xlfn.NUMBERVALUE(AI434))), "El valor de viáticos salariales debe ser un número válido. ", "")
)</f>
        <v/>
      </c>
      <c r="FA434" s="46">
        <f>IF($DS434,
IF( AND(AJ434&lt;&gt;"", ISERR(_xlfn.NUMBERVALUE(AJ434))), "El valor de viáticos NO salariales debe ser un número válido. ", "")
)</f>
        <v/>
      </c>
      <c r="FB434" s="46">
        <f>CONCATENATE(AK434,AL434)&lt;&gt;""</f>
        <v/>
      </c>
      <c r="FC434" s="46">
        <f>IF(AND($DS434,FB434),
IF(AK434="","Debes escribir el número de horas extras diurnas. ",
IF( IFERROR(INT(AK434),1.1) &lt;&gt; IFERROR(_xlfn.NUMBERVALUE(AK434),1), "La cantidad de horas extras diurnas debe ser un número entero. ", "")
),
""
)</f>
        <v/>
      </c>
      <c r="FD434" s="46">
        <f>IF(AND($DS434,FB434),
IF(AL434="","Debes escribir el valor de las horas extras diurnas. ",
IF( ISERR(_xlfn.NUMBERVALUE(AL434)), "El valor de las horas extras duirnas debe ser un número válido. ", "")
),
""
)</f>
        <v/>
      </c>
      <c r="FE434" s="46">
        <f>CONCATENATE(AM434,AN434)&lt;&gt;""</f>
        <v/>
      </c>
      <c r="FF434" s="46">
        <f>IF(AND($DS434,FE434),
IF(AM434="","Debes escribir el número de horas extras nocturnas. ",
IF( IFERROR(INT(AM434),1.1) &lt;&gt; IFERROR(_xlfn.NUMBERVALUE(AM434),1), "La cantidad de horas extras nocturnas debe ser un número entero. ", "")
),
""
)</f>
        <v/>
      </c>
      <c r="FG434" s="46">
        <f>IF(AND($DS434,FE434),
IF(AN434="","Debes escribir el valor de las horas extras nocturnas. ",
IF( ISERR(_xlfn.NUMBERVALUE(AN434)), "El valor de las horas extras nocturnas debe ser un número válido. ", "")
),
""
)</f>
        <v/>
      </c>
      <c r="FH434" s="46">
        <f>CONCATENATE(AO434,AP434)&lt;&gt;""</f>
        <v/>
      </c>
      <c r="FI434" s="46">
        <f>IF(AND($DS434,FH434),
IF(AO434="","Debes escribir el número de horas extras diurnas dominicales y festivas. ",
IF( IFERROR(INT(AO434),1.1) &lt;&gt; IFERROR(_xlfn.NUMBERVALUE(AO434),1), "La cantidad de horas extras diurnas dominicales y festivas debe ser un número entero. ", "")
),
""
)</f>
        <v/>
      </c>
      <c r="FJ434" s="46">
        <f>IF(AND($DS434,FH434),
IF(AP434="","Debes escribir el valor de las horas extras diurnas dominicales y festivas. ",
IF( ISERR(_xlfn.NUMBERVALUE(AP434)), "El valor de las horas extras diurnas dominicales y festivas debe ser un número válido. ", "")
),
""
)</f>
        <v/>
      </c>
      <c r="FK434" s="46">
        <f>CONCATENATE(AQ434,AR434)&lt;&gt;""</f>
        <v/>
      </c>
      <c r="FL434" s="46">
        <f>IF(AND($DS434,FK434),
IF(AQ434="","Debes escribir el número de horas extras nocturnas dominicales y festivas. ",
IF( IFERROR(INT(AQ434),1.1) &lt;&gt; IFERROR(_xlfn.NUMBERVALUE(AQ434),1), "La cantidad de horas extras nocturnas dominicales y festivas debe ser un número entero. ", "")
),
""
)</f>
        <v/>
      </c>
      <c r="FM434" s="46">
        <f>IF(AND($DS434,FK434),
IF(AR434="","Debes escribir el valor de las horas extras nocturnas dominicales y festivas. ",
IF( ISERR(_xlfn.NUMBERVALUE(AR434)), "El valor de las horas extras nocturnas dominicales y festivas debe ser un número válido. ", "")
),
""
)</f>
        <v/>
      </c>
      <c r="FN434" s="46">
        <f>CONCATENATE(AS434,AT434)&lt;&gt;""</f>
        <v/>
      </c>
      <c r="FO434" s="46">
        <f>IF(AND($DS434,FN434),
IF(AS434="","Debes escribir el número de horas recargo nocturno. ",
IF( IFERROR(INT(AS434),1.1) &lt;&gt; IFERROR(_xlfn.NUMBERVALUE(AS434),1), "La cantidad de horas recargo nocturno debe ser un número entero. ", "")
),
""
)</f>
        <v/>
      </c>
      <c r="FP434" s="46">
        <f>IF(AND($DS434,FN434),
IF(AT434="","Debes escribir el valor de las horas recargo nocturno. ",
IF( ISERR(_xlfn.NUMBERVALUE(AT434)), "El valor de las horas recargo nocturno debe ser un número válido. ", "")
),
""
)</f>
        <v/>
      </c>
      <c r="FQ434" s="46">
        <f>CONCATENATE(AU434,AV434)&lt;&gt;""</f>
        <v/>
      </c>
      <c r="FR434" s="46">
        <f>IF(AND($DS434,FQ434),
IF(AU434="","Debes escribir el número de horas recargo diurno dominical y festivo. ",
IF( IFERROR(INT(AU434),1.1) &lt;&gt; IFERROR(_xlfn.NUMBERVALUE(AU434),1), "La cantidad de horas recargo diurno dominical y festivo debe ser un número entero. ", "")
),
""
)</f>
        <v/>
      </c>
      <c r="FS434" s="46">
        <f>IF(AND($DS434,FQ434),
IF(AV434="","Debes escribir el valor de las horas recargo diurno dominical y festivo. ",
IF( ISERR(_xlfn.NUMBERVALUE(AV434)), "El valor de las horas recargo diurno dominical y festivo debe ser un número válido. ", "")
),
""
)</f>
        <v/>
      </c>
      <c r="FT434" s="46">
        <f>CONCATENATE(AW434,AX434)&lt;&gt;""</f>
        <v/>
      </c>
      <c r="FU434" s="46">
        <f>IF(AND($DS434,FT434),
IF(AW434="","Debes escribir el número de horas recargo nocturno dominical y festivo. ",
IF( IFERROR(INT(AW434),1.1) &lt;&gt; IFERROR(_xlfn.NUMBERVALUE(AW434),1), "La cantidad de horas recargo nocturno dominical y festivo debe ser un número entero. ", "")
),
""
)</f>
        <v/>
      </c>
      <c r="FV434" s="46">
        <f>IF(AND($DS434,FT434),
IF(AX434="","Debes escribir el valor de las horas recargo nocturno dominical y festivo. ",
IF( ISERR(_xlfn.NUMBERVALUE(AX434)), "El valor de las horas recargo nocturno dominical y festivo debe ser un número válido. ", "")
),
""
)</f>
        <v/>
      </c>
      <c r="FW434" s="46">
        <f>CONCATENATE(AY434,AZ434)&lt;&gt;""</f>
        <v/>
      </c>
      <c r="FX434" s="46">
        <f>IF(AND($DS434,FW434),
IF(AY434="","Debes escribir el número de días de vacaciones comunes. ",
IF( IFERROR(INT(AY434),1.1) &lt;&gt; IFERROR(_xlfn.NUMBERVALUE(AY434),1), "La cantidad de días de vacaciones comunes debe ser un número entero. ", "")
),
""
)</f>
        <v/>
      </c>
      <c r="FY434" s="46">
        <f>IF(AND($DS434,FW434),
IF(AZ434="","Debes escribir el valor de las vacaciones comunes. ",
IF( ISERR(_xlfn.NUMBERVALUE(AZ434)), "El valor de las vacaciones comunes debe ser un número válido. ", "")
),
""
)</f>
        <v/>
      </c>
      <c r="FZ434" s="46">
        <f>CONCATENATE(BA434,BB434)&lt;&gt;""</f>
        <v/>
      </c>
      <c r="GA434" s="46">
        <f>IF(AND($DS434,FZ434),
IF(BA434="","Debes escribir el número de días de vacaciones compensadas. ",
IF( IFERROR(INT(BA434),1.1) &lt;&gt; IFERROR(_xlfn.NUMBERVALUE(BA434),1), "La cantidad de días de vacaciones compensadas debe ser un número entero. ", "")
),
""
)</f>
        <v/>
      </c>
      <c r="GB434" s="46">
        <f>IF(AND($DS434,FZ434),
IF(BB434="","Debes escribir el valor de las vacaciones compensadas. ",
IF( ISERR(_xlfn.NUMBERVALUE(BB434)), "El valor de las vacaciones compensadas debe ser un número válido. ", "")
),
""
)</f>
        <v/>
      </c>
      <c r="GC434" s="46">
        <f>CONCATENATE(BC434,BD434)&lt;&gt;""</f>
        <v/>
      </c>
      <c r="GD434" s="46">
        <f>IF(AND($DS434,GC434),
IF(BC434="","Debes escribir el número de días de prima salarial. ",
IF( IFERROR(INT(BC434),1.1) &lt;&gt; IFERROR(_xlfn.NUMBERVALUE(BC434),1), "La cantidad de días de prima salarial debe ser un número entero. ", "")
),
""
)</f>
        <v/>
      </c>
      <c r="GE434" s="46">
        <f>IF(AND($DS434,GC434),
IF(BD434="","Debes escribir el valor de los días de prima salarial. ",
IF( ISERR(_xlfn.NUMBERVALUE(BD434)), "El valor de los días de prima salarial debe ser un número válido. ", "")
),
""
)</f>
        <v/>
      </c>
      <c r="GF434" s="46">
        <f>IF($DS434,
IF( AND(BE434&lt;&gt;"", ISERR(_xlfn.NUMBERVALUE(BE434))), "El valor de la prima NO saliarial debe ser un número válido. ", "")
)</f>
        <v/>
      </c>
      <c r="GG434" s="46">
        <f>CONCATENATE(BF434,BG434,BH434)&lt;&gt;""</f>
        <v/>
      </c>
      <c r="GH434" s="46">
        <f>IF(AND($DS434,GG434),
IF(BF434="","Debes escribir el valor de las cesantías. ",
IF( ISERR(_xlfn.NUMBERVALUE(BF434)), "El valor de las cesantías debe ser un número válido. ", "")
),
""
)</f>
        <v/>
      </c>
      <c r="GI434" s="46">
        <f>IF(AND($DS434,GG434),
IF(BG434="","Debes escribir el % de cesantías. ",
IF( ISERR(_xlfn.NUMBERVALUE(BG434)), "El % de cesantías debe ser un número válido. ", "")
),
""
)</f>
        <v/>
      </c>
      <c r="GJ434" s="46">
        <f>IF(AND($DS434,GG434),
IF(BH434="","Debes escribir el valor de intereses de cesantías. ",
IF( ISERR(_xlfn.NUMBERVALUE(BH434)), "El valor de intereses de cesantías debe ser un número válido. ", "")
),
""
)</f>
        <v/>
      </c>
      <c r="GK434" s="46">
        <f>CONCATENATE(BI434,BJ434,BK434)&lt;&gt;""</f>
        <v/>
      </c>
      <c r="GL434" s="46">
        <f>IF(AND($DS434,GK434),
IF(BI434="","Debes escribir el número de días de incapacidad. ",
IF( IFERROR(INT(BI434),1.1) &lt;&gt; IFERROR(_xlfn.NUMBERVALUE(BI434),1), "La cantidad de días de incapacidad debe ser un número entero. ", "")
),
""
)</f>
        <v/>
      </c>
      <c r="GM434" s="46">
        <f>IF(AND($DS434,GK434),
IF(BJ434="","Debes escribir el tipo de incapacidad. ",
IF(_xlfn.IFNA(VLOOKUP(BJ434,TIPO_DE_INCAPACIDAD,1,FALSE),-1)=-1,"El tipo de incapacidad es inválida (por favor seleccionarlo de la lista). ","")
),
""
)</f>
        <v/>
      </c>
      <c r="GN434" s="46">
        <f>IF(AND($DS434,GK434),
IF(BK434="","Debes escribir el valor de la incapacidad. ",
IF( ISERR(_xlfn.NUMBERVALUE(BK434)), "El valor de la incapacidad debe ser un número válido. ", "")
),
""
)</f>
        <v/>
      </c>
      <c r="GO434" s="46">
        <f>CONCATENATE(BL434,BM434)&lt;&gt;""</f>
        <v/>
      </c>
      <c r="GP434" s="46">
        <f>IF(AND($DS434,GO434),
IF(BL434="","Debes escribir el número de días de licencia de maternidad o paternidad. ",
IF( IFERROR(INT(BL434),1.1) &lt;&gt; IFERROR(_xlfn.NUMBERVALUE(BL434),1), "La cantidad de días de licencia de maternidad o paternidad debe ser un número entero. ", "")
),
""
)</f>
        <v/>
      </c>
      <c r="GQ434" s="46">
        <f>IF(AND($DS434,GO434),
IF(BM434="","Debes escribir el valor de la licencia de maternidad o paternidad. ",
IF( ISERR(_xlfn.NUMBERVALUE(BM434)), "El valor de la licencia de maternidad o paternidad debe ser un número válido. ", "")
),
""
)</f>
        <v/>
      </c>
      <c r="GR434" s="46">
        <f>CONCATENATE(BN434,BO434)&lt;&gt;""</f>
        <v/>
      </c>
      <c r="GS434" s="46">
        <f>IF(AND($DS434,GR434),
IF(BN434="","Debes escribir el número de días de licencia remunerada. ",
IF( IFERROR(INT(BN434),1.1) &lt;&gt; IFERROR(_xlfn.NUMBERVALUE(BN434),1), "La cantidad de días de licencia remunerada debe ser un número entero. ", "")
),
""
)</f>
        <v/>
      </c>
      <c r="GT434" s="46">
        <f>IF(AND($DS434,GR434),
IF(BO434="","Debes escribir el valor de la licencia remunerada. ",
IF( ISERR(_xlfn.NUMBERVALUE(BO434)), "El valor de la licencia remunerada debe ser un número válido. ", "")
),
""
)</f>
        <v/>
      </c>
      <c r="GU434" s="46">
        <f>IF($DS434,
IF( AND(BP434&lt;&gt;"", ISERR(_xlfn.NUMBERVALUE(BP434))), "El valor de la licencia NO remunerada debe ser un número válido. ", "")
)</f>
        <v/>
      </c>
      <c r="GV434" s="46">
        <f>IF($DS434,
IF( AND(BQ434&lt;&gt;"", ISERR(_xlfn.NUMBERVALUE(BQ434))), "El valor de auxilios salariales debe ser un número válido. ", "")
)</f>
        <v/>
      </c>
      <c r="GW434" s="46">
        <f>IF($DS434,
IF( AND(BR434&lt;&gt;"", ISERR(_xlfn.NUMBERVALUE(BR434))), "El valor de auxilios NO salariales debe ser un número válido. ", "")
)</f>
        <v/>
      </c>
      <c r="GX434" s="46">
        <f>IF($DS434,
IF( AND(BS434&lt;&gt;"", ISERR(_xlfn.NUMBERVALUE(BS434))), "El valor de bonos salariales debe ser un número válido. ", "")
)</f>
        <v/>
      </c>
      <c r="GY434" s="46">
        <f>IF($DS434,
IF( AND(BT434&lt;&gt;"", ISERR(_xlfn.NUMBERVALUE(BT434))), "El valor de bonos NO salariales debe ser un número válido. ", "")
)</f>
        <v/>
      </c>
      <c r="GZ434" s="46">
        <f>IF($DS434,
IF( AND(BU434&lt;&gt;"", ISERR(_xlfn.NUMBERVALUE(BU434))), "El valor de bonos salariales de alimentación debe ser un número válido. ", "")
)</f>
        <v/>
      </c>
      <c r="HA434" s="46">
        <f>IF($DS434,
IF( AND(BV434&lt;&gt;"", ISERR(_xlfn.NUMBERVALUE(BV434))), "El valor de bonos NO salariales de alimentación debe ser un número válido. ", "")
)</f>
        <v/>
      </c>
      <c r="HB434" s="46">
        <f>IF($DS434,
IF( AND(BW434&lt;&gt;"", ISERR(_xlfn.NUMBERVALUE(BW434))), "El valor de bonificaciones salariales debe ser un número válido. ", "")
)</f>
        <v/>
      </c>
      <c r="HC434" s="46">
        <f>IF($DS434,
IF( AND(BX434&lt;&gt;"", ISERR(_xlfn.NUMBERVALUE(BX434))), "El valor de bonificaciones NO salariales debe ser un número válido. ", "")
)</f>
        <v/>
      </c>
      <c r="HD434" s="46">
        <f>IF($DS434,
IF( AND(BY434&lt;&gt;"", ISERR(_xlfn.NUMBERVALUE(BY434))), "El valor de compensaciones ordinarias debe ser un número válido. ", "")
)</f>
        <v/>
      </c>
      <c r="HE434" s="46">
        <f>IF($DS434,
IF( AND(BZ434&lt;&gt;"", ISERR(_xlfn.NUMBERVALUE(BZ434))), "El valor de compensaciones extraordinarias debe ser un número válido. ", "")
)</f>
        <v/>
      </c>
      <c r="HF434" s="46">
        <f>IF($DS434,
IF( AND(CA434&lt;&gt;"", ISERR(_xlfn.NUMBERVALUE(CA434))), "El valor de comisiones debe ser un número válido. ", "")
)</f>
        <v/>
      </c>
      <c r="HG434" s="46">
        <f>IF($DS434,
IF( AND(CB434&lt;&gt;"", ISERR(_xlfn.NUMBERVALUE(CB434))), "El valor de ausencia por huega debe ser un número válido. ", "")
)</f>
        <v/>
      </c>
      <c r="HH434" s="46">
        <f>IF($DS434,
IF( AND(CC434&lt;&gt;"", ISERR(_xlfn.NUMBERVALUE(CC434))), "El valor de anticipos debe ser un número válido. ", "")
)</f>
        <v/>
      </c>
      <c r="HI434" s="46">
        <f>IF($DS434,
IF( AND(CD434&lt;&gt;"", ISERR(_xlfn.NUMBERVALUE(CD434))), "El valor de pagos a terceros debe ser un número válido. ", "")
)</f>
        <v/>
      </c>
      <c r="HJ434" s="46">
        <f>IF($DS434,
IF( AND(CE434&lt;&gt;"", ISERR(_xlfn.NUMBERVALUE(CE434))), "El valor de dotación debe ser un número válido. ", "")
)</f>
        <v/>
      </c>
      <c r="HK434" s="46">
        <f>IF($DS434,
IF( AND(CF434&lt;&gt;"", ISERR(_xlfn.NUMBERVALUE(CF434))), "El valor de apoyo sostenibilidad debe ser un número válido. ", "")
)</f>
        <v/>
      </c>
      <c r="HL434" s="46">
        <f>IF($DS434,
IF( AND(CG434&lt;&gt;"", ISERR(_xlfn.NUMBERVALUE(CG434))), "El valor de teletrabajo debe ser un número válido. ", "")
)</f>
        <v/>
      </c>
      <c r="HM434" s="46">
        <f>IF($DS434,
IF( AND(CH434&lt;&gt;"", ISERR(_xlfn.NUMBERVALUE(CH434))), "El valor de bonificación de retiro debe ser un número válido. ", "")
)</f>
        <v/>
      </c>
      <c r="HN434" s="46">
        <f>IF($DS434,
IF( AND(CI434&lt;&gt;"", ISERR(_xlfn.NUMBERVALUE(CI434))), "El valor de indemnización de retiro debe ser un número válido. ", "")
)</f>
        <v/>
      </c>
      <c r="HO434" s="46">
        <f>IF($DS434,
IF( AND(CJ434&lt;&gt;"", ISERR(_xlfn.NUMBERVALUE(CJ434))), "El valor de reintegros debe ser un número válido. ", "")
)</f>
        <v/>
      </c>
      <c r="HP434" s="46">
        <f>CONCATENATE(CK434,CL434,CM434)&lt;&gt;""</f>
        <v/>
      </c>
      <c r="HQ434" s="46">
        <f>IF(AND($DS434,HP434),
IF(CK434="","Debes escribir la descripción de otro concepto no categorizado. ",""),
""
)</f>
        <v/>
      </c>
      <c r="HR434" s="46">
        <f>IF(AND($DS434,HP434),
IF(CONCATENATE(CL434,CM434)="","Debes escribir al menos un valor de concepto no categorizado (salarial o no salarial). ",
IF(ISERR(_xlfn.NUMBERVALUE(CL434)),"El valor salarial concepto no categorizado debe ser un número válido. ","")
),
""
)</f>
        <v/>
      </c>
      <c r="HS434" s="46">
        <f>IF(AND($DS434,HP434),
IF(CONCATENATE(CL434,CM434)="","Debes escribir al menos un valor de concepto no categorizado (salarial o no salarial). ",
IF(ISERR(_xlfn.NUMBERVALUE(CM434)),"El valor NO salarial concepto no categorizado debe ser un número válido. ","")
),
""
)</f>
        <v/>
      </c>
      <c r="HT434" s="46">
        <f>IF($DS434,
IF(CN434="","Debes escribir el porcentaje del aporte a salud. ",
IF( ISERR(_xlfn.NUMBERVALUE(CN434)), "El valor del porcentaje del aporte a salud debe ser un número válido. ", "")
)
)</f>
        <v/>
      </c>
      <c r="HU434" s="46">
        <f>IF($DS434,
IF(CO434="","Debes escribir el valor del aporte a salud. ",
IF( ISERR(_xlfn.NUMBERVALUE(CO434)), "El valor del aporte a salud debe ser un número válido. ", "")
)
)</f>
        <v/>
      </c>
      <c r="HV434" s="46">
        <f>IF($DS434,
IF( AND(CP434&lt;&gt;"", ISERR(_xlfn.NUMBERVALUE(CP434))), "El valor plan complementario debe ser un número válido. ", "")
)</f>
        <v/>
      </c>
      <c r="HW434" s="46">
        <f>IF($DS434,
IF(CQ434="","Debes escribir el porcentaje del aporte a pensión. ",
IF( ISERR(_xlfn.NUMBERVALUE(CQ434)), "El valor del porcentaje del aporte a pensión debe ser un número válido. ", "")
)
)</f>
        <v/>
      </c>
      <c r="HX434" s="46">
        <f>IF($DS434,
IF(CR434="","Debes escribir el valor del aporte a pensión. ",
IF( ISERR(_xlfn.NUMBERVALUE(CR434)), "El valor del aporte a salud debe ser un número válido. ", "")
)
)</f>
        <v/>
      </c>
      <c r="HY434" s="46">
        <f>IF($DS434,
IF( AND(CS434&lt;&gt;"", ISERR(_xlfn.NUMBERVALUE(CS434))), "El valor pensión voluntaria debe ser un número válido. ", "")
)</f>
        <v/>
      </c>
      <c r="HZ434" s="46">
        <f>CONCATENATE(CT434,CU434,CV434,CW434)&lt;&gt;""</f>
        <v/>
      </c>
      <c r="IA434" s="46">
        <f>IF(AND($DS434,HZ434),
IF(CT434="","Debes escribir el % del fondo de seguridad pensional. ",
IF( ISERR(_xlfn.NUMBERVALUE(CT434)), "El % del fondo de seguridad debe ser un número válido. ", "")
),
""
)</f>
        <v/>
      </c>
      <c r="IB434" s="46">
        <f>IF(AND($DS434,HZ434),
IF(CU434="","Debes escribir el valor del aporte al fondo de solidaridad pensional. ",
IF( ISERR(_xlfn.NUMBERVALUE(CU434)), "El valor del aporte al fondo de solidaridad pensional debe ser un número válido. ", "")
),
""
)</f>
        <v/>
      </c>
      <c r="IC434" s="46">
        <f>IF(AND($DS434,HZ434),
IF(CV434="","Debes escribir el % del fondo de subsistencia. ",
IF( ISERR(_xlfn.NUMBERVALUE(CV434)), "El % del fondo de subsistencia debe ser un número válido. ", "")
),
""
)</f>
        <v/>
      </c>
      <c r="ID434" s="46">
        <f>IF(AND($DS434,HZ434),
IF(CW434="","Debes escribir el valor del fondo de subsistencia. ",
IF( ISERR(_xlfn.NUMBERVALUE(CW434)), "El valor del fondo de subsistencia debe ser un número válido. ", "")
),
""
)</f>
        <v/>
      </c>
      <c r="IE434" s="46">
        <f>CONCATENATE(CX434,CY434)&lt;&gt;""</f>
        <v/>
      </c>
      <c r="IF434" s="46">
        <f>IF(AND($DS434,IE434),
IF(CX434="","Debes escribir el % de sindicato. ",
IF( ISERR(_xlfn.NUMBERVALUE(CX434)), "El % de sindicato debe ser un número válido. ", "")
),
""
)</f>
        <v/>
      </c>
      <c r="IG434" s="46">
        <f>IF(AND($DS434,IE434),
IF(CY434="","Debes escribir el valor del sindicato. ",
IF( ISERR(_xlfn.NUMBERVALUE(CY434)), "El valor del sindicato debe ser un número válido. ", "")
),
""
)</f>
        <v/>
      </c>
      <c r="IH434" s="46">
        <f>IF($DS434,
IF( AND(CZ434&lt;&gt;"", ISERR(_xlfn.NUMBERVALUE(CZ434))), "El valor de sanción pública debe ser un número válido. ", "")
)</f>
        <v/>
      </c>
      <c r="II434" s="46">
        <f>IF($DS434,
IF( AND(DA434&lt;&gt;"", ISERR(_xlfn.NUMBERVALUE(DA434))), "El valor de sanción privada debe ser un número válido. ", "")
)</f>
        <v/>
      </c>
      <c r="IJ434" s="46">
        <f>CONCATENATE(DB434,DC434)&lt;&gt;""</f>
        <v/>
      </c>
      <c r="IK434" s="46">
        <f>IF(AND($DS434,IJ434),
IF(DB434="","Debes escribir la descripción de libranza. ",""),
""
)</f>
        <v/>
      </c>
      <c r="IL434" s="46">
        <f>IF(AND($DS434,IJ434),
IF(DC434="","Debes escribir la cuota libranza. ",
IF(ISERR(_xlfn.NUMBERVALUE(DC434)),"El valor de la cuota libranza debe ser un número válido. ","")
),
""
)</f>
        <v/>
      </c>
      <c r="IM434" s="46">
        <f>IF($DS434,
IF( AND(DD434&lt;&gt;"", ISERR(_xlfn.NUMBERVALUE(DD434))), "El valor de pagos a terceros debe ser un número válido. ", "")
)</f>
        <v/>
      </c>
      <c r="IN434" s="46">
        <f>IF($DS434,
IF( AND(DE434&lt;&gt;"", ISERR(_xlfn.NUMBERVALUE(DE434))), "El valor de anticipos debe ser un número válido. ", "")
)</f>
        <v/>
      </c>
      <c r="IO434" s="46">
        <f>IF($DS434,
IF( AND(DF434&lt;&gt;"", ISERR(_xlfn.NUMBERVALUE(DF434))), "El valor de AFC debe ser un número válido. ", "")
)</f>
        <v/>
      </c>
      <c r="IP434" s="46">
        <f>IF($DS434,
IF( AND(DG434&lt;&gt;"", ISERR(_xlfn.NUMBERVALUE(DG434))), "El valor de rete-fuente debe ser un número válido. ", "")
)</f>
        <v/>
      </c>
      <c r="IQ434" s="46">
        <f>IF($DS434,
IF( AND(DH434&lt;&gt;"", ISERR(_xlfn.NUMBERVALUE(DH434))), "El valor de cooperativa de trabajo debe ser un número válido. ", "")
)</f>
        <v/>
      </c>
      <c r="IR434" s="46">
        <f>IF($DS434,
IF( AND(DI434&lt;&gt;"", ISERR(_xlfn.NUMBERVALUE(DI434))), "El valor de embargo fiscal debe ser un número válido. ", "")
)</f>
        <v/>
      </c>
      <c r="IS434" s="46">
        <f>IF($DS434,
IF( AND(DJ434&lt;&gt;"", ISERR(_xlfn.NUMBERVALUE(DJ434))), "El valor de educación debe ser un número válido. ", "")
)</f>
        <v/>
      </c>
      <c r="IT434" s="46">
        <f>IF($DS434,
IF( AND(DK434&lt;&gt;"", ISERR(_xlfn.NUMBERVALUE(DK434))), "El valor de reintegro debe ser un número válido. ", "")
)</f>
        <v/>
      </c>
      <c r="IU434" s="46">
        <f>IF($DS434,
IF( AND(DL434&lt;&gt;"", ISERR(_xlfn.NUMBERVALUE(DL434))), "El valor de deuda debe ser un número válido. ", "")
)</f>
        <v/>
      </c>
      <c r="IV434" s="46">
        <f>IF($DS434,
IF( AND(DM434&lt;&gt;"", ISERR(_xlfn.NUMBERVALUE(DM434))), "El valor de otras deducciones debe ser un número válido. ", "")
)</f>
        <v/>
      </c>
      <c r="IW434" s="46">
        <f>IF($DS434,
IF(DN434="","Debes escribir el valor de los devengos totales. ",
IF( ISERR(_xlfn.NUMBERVALUE(DN434)), "El valor de los devengos totales debe ser un número válido. ", "")
)
)</f>
        <v/>
      </c>
      <c r="IX434" s="46">
        <f>IF($DS434,
IF(DO434="","Debes escribir el valor de las deducciones totales. ",
IF( ISERR(_xlfn.NUMBERVALUE(DO434)), "El valor de las deducciones totales debe ser un número válido. ", "")
)
)</f>
        <v/>
      </c>
      <c r="IY434" s="46">
        <f>IF($DS434,
IF(DP434="","Debes escribir el valor del salario total. ",
IF( ISERR(_xlfn.NUMBERVALUE(DP434)), "El valor del salario total debe ser un número válido. ", "")
)
)</f>
        <v/>
      </c>
    </row>
    <row r="435">
      <c r="B435" s="48" t="n">
        <v>423</v>
      </c>
      <c r="C435" s="61">
        <f>IF(AND(DS435,DP435&lt;&gt;""),
IF(DQ435="","OK","Error"),
""
)</f>
        <v/>
      </c>
      <c r="D435" s="53" t="n"/>
      <c r="E435" s="52" t="n"/>
      <c r="F435" s="112" t="n"/>
      <c r="G435" s="52" t="n"/>
      <c r="H435" s="53" t="n"/>
      <c r="I435" s="52" t="n"/>
      <c r="J435" s="52" t="n"/>
      <c r="K435" s="53" t="n"/>
      <c r="L435" s="55" t="n"/>
      <c r="M435" s="108" t="n"/>
      <c r="N435" s="56" t="n"/>
      <c r="O435" s="52" t="n"/>
      <c r="P435" s="52" t="n"/>
      <c r="Q435" s="52" t="n"/>
      <c r="R435" s="52" t="n"/>
      <c r="S435" s="52" t="n"/>
      <c r="T435" s="53" t="n"/>
      <c r="U435" s="52" t="n"/>
      <c r="V435" s="52" t="n"/>
      <c r="W435" s="55" t="n"/>
      <c r="X435" s="55" t="n"/>
      <c r="Y435" s="52" t="n"/>
      <c r="Z435" s="55" t="n"/>
      <c r="AA435" s="52" t="n"/>
      <c r="AB435" s="53" t="n"/>
      <c r="AC435" s="53" t="n"/>
      <c r="AD435" s="53" t="n"/>
      <c r="AE435" s="177" t="n"/>
      <c r="AF435" s="113" t="n"/>
      <c r="AG435" s="177" t="n"/>
      <c r="AH435" s="178" t="n"/>
      <c r="AI435" s="178" t="n"/>
      <c r="AJ435" s="178" t="n"/>
      <c r="AK435" s="114" t="n"/>
      <c r="AL435" s="178" t="n"/>
      <c r="AM435" s="114" t="n"/>
      <c r="AN435" s="178" t="n"/>
      <c r="AO435" s="114" t="n"/>
      <c r="AP435" s="178" t="n"/>
      <c r="AQ435" s="114" t="n"/>
      <c r="AR435" s="178" t="n"/>
      <c r="AS435" s="114" t="n"/>
      <c r="AT435" s="178" t="n"/>
      <c r="AU435" s="114" t="n"/>
      <c r="AV435" s="178" t="n"/>
      <c r="AW435" s="114" t="n"/>
      <c r="AX435" s="178" t="n"/>
      <c r="AY435" s="114" t="n"/>
      <c r="AZ435" s="178" t="n"/>
      <c r="BA435" s="114" t="n"/>
      <c r="BB435" s="178" t="n"/>
      <c r="BC435" s="114" t="n"/>
      <c r="BD435" s="178" t="n"/>
      <c r="BE435" s="178" t="n"/>
      <c r="BF435" s="178" t="n"/>
      <c r="BG435" s="59" t="n"/>
      <c r="BH435" s="178" t="n"/>
      <c r="BI435" s="114" t="n"/>
      <c r="BJ435" s="53" t="n"/>
      <c r="BK435" s="178" t="n"/>
      <c r="BL435" s="114" t="n"/>
      <c r="BM435" s="178" t="n"/>
      <c r="BN435" s="114" t="n"/>
      <c r="BO435" s="178" t="n"/>
      <c r="BP435" s="178" t="n"/>
      <c r="BQ435" s="178" t="n"/>
      <c r="BR435" s="178" t="n"/>
      <c r="BS435" s="178" t="n"/>
      <c r="BT435" s="178" t="n"/>
      <c r="BU435" s="178" t="n"/>
      <c r="BV435" s="178" t="n"/>
      <c r="BW435" s="178" t="n"/>
      <c r="BX435" s="178" t="n"/>
      <c r="BY435" s="178" t="n"/>
      <c r="BZ435" s="178" t="n"/>
      <c r="CA435" s="178" t="n"/>
      <c r="CB435" s="178" t="n"/>
      <c r="CC435" s="178" t="n"/>
      <c r="CD435" s="178" t="n"/>
      <c r="CE435" s="178" t="n"/>
      <c r="CF435" s="178" t="n"/>
      <c r="CG435" s="178" t="n"/>
      <c r="CH435" s="178" t="n"/>
      <c r="CI435" s="178" t="n"/>
      <c r="CJ435" s="178" t="n"/>
      <c r="CK435" s="53" t="n"/>
      <c r="CL435" s="178" t="n"/>
      <c r="CM435" s="178" t="n"/>
      <c r="CN435" s="60" t="n"/>
      <c r="CO435" s="177" t="n"/>
      <c r="CP435" s="178" t="n"/>
      <c r="CQ435" s="60" t="n"/>
      <c r="CR435" s="177" t="n"/>
      <c r="CS435" s="178" t="n"/>
      <c r="CT435" s="59" t="n"/>
      <c r="CU435" s="178" t="n"/>
      <c r="CV435" s="59" t="n"/>
      <c r="CW435" s="178" t="n"/>
      <c r="CX435" s="59" t="n"/>
      <c r="CY435" s="178" t="n"/>
      <c r="CZ435" s="178" t="n"/>
      <c r="DA435" s="178" t="n"/>
      <c r="DB435" s="53" t="n"/>
      <c r="DC435" s="178" t="n"/>
      <c r="DD435" s="178" t="n"/>
      <c r="DE435" s="178" t="n"/>
      <c r="DF435" s="178" t="n"/>
      <c r="DG435" s="178" t="n"/>
      <c r="DH435" s="178" t="n"/>
      <c r="DI435" s="178" t="n"/>
      <c r="DJ435" s="178" t="n"/>
      <c r="DK435" s="178" t="n"/>
      <c r="DL435" s="178" t="n"/>
      <c r="DM435" s="178" t="n"/>
      <c r="DN435" s="177" t="n"/>
      <c r="DO435" s="177" t="n"/>
      <c r="DP435" s="177" t="n"/>
      <c r="DQ435" s="76">
        <f>IF(AND(DS435,DP435&lt;&gt;""),
CONCATENATE(DT435,DU435,DV435,DW435,DX435,DY435,DZ435,EA435,EB435,EC435,ED435,EE435,EF435,EG435,EH435,EI435,EJ435,EK435,EL435,EM435,EN435,EO435,EP435,EQ435,ES435,ET435,EU435,EV435,EW435,EX435,EY435,EZ435,FA435,FC435,FD435,FF435,FG435,FI435,FJ435,FL435,FM435,FO435,FP435,FR435,FS435,FU435,FV435,FX435,FY435,GA435,GB435,GD435,GE435,GF435,GH435,GI435,GJ435,GL435,GM435,GN435,GP435,GQ435,GS435,GT435,GU435,GV435,GW435,GX435,GY435,GZ435,HA435,HB435,HC435,HD435,HE435,HF435,HG435,HH435,HI435,HJ435,HK435,HL435,HM435,HN435,HO435,HQ435,HR435,HS435,HT435,HU435,HV435,HW435,HX435,HY435,IA435,IB435,IC435,ID435,IF435,IG435,IH435,II435,IK435,IL435,IM435,IN435,IO435,IP435,IQ435,IR435,IS435,IT435,IU435,IV435,IW435,IX435,IY435,IZ435),
""
)</f>
        <v/>
      </c>
      <c r="DR435" s="53" t="n"/>
      <c r="DS435" s="46">
        <f>CONCATENATE(D435,$E435,$F435,$G435,H435,$I435,$J435,K435,$L435,$M435,N435,$O435,$P435,$Q435,$R435,$S435,T435,$U435,$V435,$W435,$X435,$Y435,$Z435,$AA435,AB435,AC435,AD435,$AE435,$AF435,$AG435,AH435,AI435,AJ435,AK435,AL435,AM435,AN435,AO435,AP435,AQ435,AR435,AS435,AT435,AU435,AV435,AW435,AX435,AY435,AZ435,BA435,BB435,BC435,BD435,BE435,BF435,BG435,BH435,BI435,BJ435,BK435,BL435,BM435,BN435,BO435,BP435,BQ435,BR435,BS435,BT435,BU435,BV435,BW435,BX435,BY435,BZ435,CA435,CB435,CC435,CD435,CE435,CF435,CG435,CH435,CI435,CJ435,CK435,CL435,CM435,$CN435,$CO435,CP435,$CQ435,$CR435,CS435,CT435,CU435,CV435,CW435,CX435,CY435,CZ435,DA435,DB435,DC435,DD435,DE435,DF435,DG435,DH435,DI435,DJ435,DK435,DL435,DM435,$DN435,$DO435,$DP435,DR435)&lt;&gt;""</f>
        <v/>
      </c>
      <c r="DT435" s="46">
        <f>IF(AND($DS435,$E$4&lt;&gt;""),
IF(LEFT($E$4,2) = "1.",
IF(D435&lt;&gt;"","El CUNE sólo se envía en operaciones de novedad o ajuste. ",""),
IF(D435="","Debes escribir un CUNE válido para realizar operaciones de novedad o ajuste. ","")),
""
)</f>
        <v/>
      </c>
      <c r="DU435" s="46">
        <f>IF($DS435,
IF(E435="","Debes seleccionar el tipo de documento del empleado. ",
IF(_xlfn.IFNA(VLOOKUP(E435,TIPO_DE_DOCUMENTO,1,FALSE),-1)=-1,"El tipo de documento no es válido (por favor seleccionarlo de la lista). ","")
)
)</f>
        <v/>
      </c>
      <c r="DV435" s="46">
        <f>IF($DS435,
IF(F435="","Debes escribir el número de documento del empleado. ","")
)</f>
        <v/>
      </c>
      <c r="DW435" s="46">
        <f>IF($DS435,
IF(G435="","Debes escribir el primer nombre del empleado. ","")
)</f>
        <v/>
      </c>
      <c r="DY435" s="46">
        <f>IF($DS435,
IF(I435="","Debes escribir el primer apellido del empleado. ","")
)</f>
        <v/>
      </c>
      <c r="DZ435" s="46">
        <f>IF($DS435,
IF(J435="","Debes escribir el segundo apellido del empleado. ","")
)</f>
        <v/>
      </c>
      <c r="EB435" s="46">
        <f>IF($DS435,
IF(L435="","Debes escribir la fecha de ingreso del empleado. ",
IF(ISERR(DATE(YEAR(L435),MONTH(L435),DAY(L435))), "El valor ingresado en fecha de ingreso no tiene un formato válido. ","")
)
)</f>
        <v/>
      </c>
      <c r="EC435" s="46">
        <f>IF($DS435,
IF(M435="","Debes escribir el tiempo laborado. ",
IF( IFERROR(INT(M435),1.1) &lt;&gt; IFERROR(_xlfn.NUMBERVALUE(M435),1), "El valor de los días trabajados debe ser un número entero. ", "")
)
)</f>
        <v/>
      </c>
      <c r="ED435" s="46">
        <f>IF($DS435,
IF( AND(N435&lt;&gt;"", ISERR(DATE(YEAR(N435),MONTH(N435),DAY(N435))) ), "El valor ingresado en fecha de ingreso no tiene un formato válido. ",
IF( AND(N435&lt;&gt;"", $E$6&lt;&gt;"", DATE(YEAR(N435), MONTH(N435), 1) &lt;&gt; IFERROR(DATE(MID($E$6, 1, 4), MID($E$6, 6, 2),1), "1/1/1900") ), "La fecha de retiro debe estar dentro del período liquidado. ", "")
)
)</f>
        <v/>
      </c>
      <c r="EE435" s="46">
        <f>IF($DS435,
IF(O435="","Debes seleccionar el tipo de trabajador. ",
IF(_xlfn.IFNA(VLOOKUP(O435,TIPO_DE_TRABAJADOR,1,FALSE),-1)=-1,"El tipo de trabajador no es válido (por favor seleccionarlo de la lista). ","")
)
)</f>
        <v/>
      </c>
      <c r="EF435" s="46">
        <f>IF($DS435,
IF(P435="","Debes seleccionar si es un trabajador dependiente pensionado por vejez. ",
IF(_xlfn.IFNA(VLOOKUP(P435,SUBTIPO_DE_TRABAJADOR,1,FALSE),-1)=-1,"El tipo de trabajador dependiente pensionado por vejez no es válido (por favor seleccionarlo de la lista). ","")
)
)</f>
        <v/>
      </c>
      <c r="EG435" s="46">
        <f>IF($DS435,
IF(Q435="","Debes seleccionar el tipo de contrato del trabajador. ",
IF(_xlfn.IFNA(VLOOKUP(Q435,TIPO_DE_CONTRATO,1,FALSE),-1)=-1,"El tipo de contrato del trabajador no es válido (por favor seleccionarlo de la lista). ","")
)
)</f>
        <v/>
      </c>
      <c r="EH435" s="46">
        <f>IF($DS435,
IF(R435="","Debes seleccionar si es un salario integral. ",
IF(_xlfn.IFNA(VLOOKUP(R435,SI_NO,1,FALSE),-1)=-1,"Valor no válido para salario integral (por favor seleccionarlo de la lista). ","")
)
)</f>
        <v/>
      </c>
      <c r="EI435" s="46">
        <f>IF($DS435,
IF(S435="","Debes seleccionar si el trabajador realiza actividades de riesgo. ",
IF(_xlfn.IFNA(VLOOKUP(S435,SI_NO,1,FALSE),-1)=-1,"Valor no válido para actividad de alto riesgo (por favor seleccionarlo de la lista). ","")
)
)</f>
        <v/>
      </c>
      <c r="EK435" s="46">
        <f>IF($DS435,
IF(U435="","Debes escribir el código del municipio de residencia del trabajador. ",
IF(_xlfn.IFNA(VLOOKUP(U435,MUNICIPIO,1,FALSE),-1)=-1,"El municipio de residencia del trabajador es inválido (por favor seleccionarlo de la lista). ","")
)
)</f>
        <v/>
      </c>
      <c r="EL435" s="46">
        <f>IF($DS435,
IF(V435="","Debes escribir el la dirección de residendia del trabajador. ","")
)</f>
        <v/>
      </c>
      <c r="EM435" s="46">
        <f>IF($DS435,
IF(W435="","Debes escribir la fecha de inicio de la liquidación. ",
IF(ISERR(DATE(YEAR(W435),MONTH(W435),DAY(W435))),"El valor ingresado en fecha de inicio de liquidación no tiene un formato válido. ",
IF( AND($E$6&lt;&gt;"", DATE(YEAR(W435), MONTH(W435), 1) &lt;&gt; IFERROR(DATE(MID($E$6, 1, 4), MID($E$6, 6, 2),1), "1/1/1900") ), "La fecha de inicio de la liquidación debe estar dentro del período liquidado. ", "")
)
)
)</f>
        <v/>
      </c>
      <c r="EN435" s="46">
        <f>IF($DS435,
IF(X435="","Debes escribir la fecha de fin de la liquidación. ",
IF(ISERR(DATE(YEAR(X435),MONTH(X435),DAY(X435))),"El valor ingresado en fecha de fin de liquidación no tiene un formato válido. ",
IF( AND($E$6&lt;&gt;"", DATE(YEAR(X435), MONTH(X435), 1) &lt;&gt; IFERROR(DATE(MID($E$6, 1, 4), MID($E$6, 6, 2),1), "1/1/1900") ), "La fecha de fin de la liquidación debe estar dentro del período liquidado. ", "")
)
)
)</f>
        <v/>
      </c>
      <c r="EO435" s="46">
        <f>IF($DS435,
IF(Y435="","Debes escribir la frecuencia de pago del trabajador. ",
IF(_xlfn.IFNA(VLOOKUP(Y435,PERÍODO_DE_NÓMINA,1,FALSE),-1)=-1,"La frecuencia de pago es inválida (por favor seleccionarlo de la lista). ","")
)
)</f>
        <v/>
      </c>
      <c r="EP435" s="46">
        <f>IF($DS435,
IF(Z435="","Debes escribir la fecha de pago. ",
IF(ISERR(DATE(YEAR(Z435),MONTH(Z435),DAY(Z435))), "El valor ingresado en fecha de pago no tiene un formato válido. ","")
)
)</f>
        <v/>
      </c>
      <c r="EQ435" s="46">
        <f>IF($DS435,
IF(AA435="","Debes escribir el medio de pago. ",
IF(_xlfn.IFNA(VLOOKUP(AA435,MEDIOS_DE_PAGO,1,FALSE),-1)=-1,"El medio de pago es inválido (por favor seleccionarlo de la lista). ","")
)
)</f>
        <v/>
      </c>
      <c r="ER435" s="46">
        <f>OR(AA435='Tablas '!$T$4,AA435='Tablas '!$T$7,AA435='Tablas '!$T$8,AA435='Tablas '!$T$11)</f>
        <v/>
      </c>
      <c r="ES435" s="46">
        <f>IF(AND($DS435,ER435),
IF(AB435="","Debes escribir la entidad bancaria. ",""),
""
)</f>
        <v/>
      </c>
      <c r="ET435" s="46">
        <f>IF(AND($DS435,ER435),
IF(AC435="","Debes escribir el tipo de cuenta bancaria. ",
IF(_xlfn.IFNA(VLOOKUP(AC435,TIPO_DE_CUENTA,1,FALSE),-1)=-1,"El tipo de cuenta bancaria es inválida (por favor seleccionarlo de la lista). ","")
),
""
)</f>
        <v/>
      </c>
      <c r="EU435" s="46">
        <f>IF(AND($DS435,ER435),
IF(AD435="","Debes escribir el número de cuenta bancaria. ",""),
""
)</f>
        <v/>
      </c>
      <c r="EV435" s="46">
        <f>IF($DS435,
IF(AE435="","Debes escribir el valor del sueldo básico. ",
IF( ISERR(_xlfn.NUMBERVALUE(AE435)), "El valor del sueldo básico debe ser un número válido. ", "")
)
)</f>
        <v/>
      </c>
      <c r="EW435" s="46">
        <f>IF($DS435,
IF(AF435="","Debes escribir el número de días trabajados. ",
IF( IFERROR(INT(AF435),1.1) &lt;&gt; IFERROR(_xlfn.NUMBERVALUE(AF435),1), "La cantidad de días trabajados debe ser un número entero. ", "")
)
)</f>
        <v/>
      </c>
      <c r="EX435" s="46">
        <f>IF($DS435,
IF(AG435="","Debes escribir el valor del sueldo trabajado. ",
IF( ISERR(_xlfn.NUMBERVALUE(AG435)), "El valor del sueldo trabajado debe ser un número válido. ", "")
)
)</f>
        <v/>
      </c>
      <c r="EY435" s="46">
        <f>IF($DS435,
IF( AND(AH435&lt;&gt;"", ISERR(_xlfn.NUMBERVALUE(AH435))), "El valor del auxilio de transporte debe ser un número válido. ", "")
)</f>
        <v/>
      </c>
      <c r="EZ435" s="46">
        <f>IF($DS435,
IF( AND(AI435&lt;&gt;"", ISERR(_xlfn.NUMBERVALUE(AI435))), "El valor de viáticos salariales debe ser un número válido. ", "")
)</f>
        <v/>
      </c>
      <c r="FA435" s="46">
        <f>IF($DS435,
IF( AND(AJ435&lt;&gt;"", ISERR(_xlfn.NUMBERVALUE(AJ435))), "El valor de viáticos NO salariales debe ser un número válido. ", "")
)</f>
        <v/>
      </c>
      <c r="FB435" s="46">
        <f>CONCATENATE(AK435,AL435)&lt;&gt;""</f>
        <v/>
      </c>
      <c r="FC435" s="46">
        <f>IF(AND($DS435,FB435),
IF(AK435="","Debes escribir el número de horas extras diurnas. ",
IF( IFERROR(INT(AK435),1.1) &lt;&gt; IFERROR(_xlfn.NUMBERVALUE(AK435),1), "La cantidad de horas extras diurnas debe ser un número entero. ", "")
),
""
)</f>
        <v/>
      </c>
      <c r="FD435" s="46">
        <f>IF(AND($DS435,FB435),
IF(AL435="","Debes escribir el valor de las horas extras diurnas. ",
IF( ISERR(_xlfn.NUMBERVALUE(AL435)), "El valor de las horas extras duirnas debe ser un número válido. ", "")
),
""
)</f>
        <v/>
      </c>
      <c r="FE435" s="46">
        <f>CONCATENATE(AM435,AN435)&lt;&gt;""</f>
        <v/>
      </c>
      <c r="FF435" s="46">
        <f>IF(AND($DS435,FE435),
IF(AM435="","Debes escribir el número de horas extras nocturnas. ",
IF( IFERROR(INT(AM435),1.1) &lt;&gt; IFERROR(_xlfn.NUMBERVALUE(AM435),1), "La cantidad de horas extras nocturnas debe ser un número entero. ", "")
),
""
)</f>
        <v/>
      </c>
      <c r="FG435" s="46">
        <f>IF(AND($DS435,FE435),
IF(AN435="","Debes escribir el valor de las horas extras nocturnas. ",
IF( ISERR(_xlfn.NUMBERVALUE(AN435)), "El valor de las horas extras nocturnas debe ser un número válido. ", "")
),
""
)</f>
        <v/>
      </c>
      <c r="FH435" s="46">
        <f>CONCATENATE(AO435,AP435)&lt;&gt;""</f>
        <v/>
      </c>
      <c r="FI435" s="46">
        <f>IF(AND($DS435,FH435),
IF(AO435="","Debes escribir el número de horas extras diurnas dominicales y festivas. ",
IF( IFERROR(INT(AO435),1.1) &lt;&gt; IFERROR(_xlfn.NUMBERVALUE(AO435),1), "La cantidad de horas extras diurnas dominicales y festivas debe ser un número entero. ", "")
),
""
)</f>
        <v/>
      </c>
      <c r="FJ435" s="46">
        <f>IF(AND($DS435,FH435),
IF(AP435="","Debes escribir el valor de las horas extras diurnas dominicales y festivas. ",
IF( ISERR(_xlfn.NUMBERVALUE(AP435)), "El valor de las horas extras diurnas dominicales y festivas debe ser un número válido. ", "")
),
""
)</f>
        <v/>
      </c>
      <c r="FK435" s="46">
        <f>CONCATENATE(AQ435,AR435)&lt;&gt;""</f>
        <v/>
      </c>
      <c r="FL435" s="46">
        <f>IF(AND($DS435,FK435),
IF(AQ435="","Debes escribir el número de horas extras nocturnas dominicales y festivas. ",
IF( IFERROR(INT(AQ435),1.1) &lt;&gt; IFERROR(_xlfn.NUMBERVALUE(AQ435),1), "La cantidad de horas extras nocturnas dominicales y festivas debe ser un número entero. ", "")
),
""
)</f>
        <v/>
      </c>
      <c r="FM435" s="46">
        <f>IF(AND($DS435,FK435),
IF(AR435="","Debes escribir el valor de las horas extras nocturnas dominicales y festivas. ",
IF( ISERR(_xlfn.NUMBERVALUE(AR435)), "El valor de las horas extras nocturnas dominicales y festivas debe ser un número válido. ", "")
),
""
)</f>
        <v/>
      </c>
      <c r="FN435" s="46">
        <f>CONCATENATE(AS435,AT435)&lt;&gt;""</f>
        <v/>
      </c>
      <c r="FO435" s="46">
        <f>IF(AND($DS435,FN435),
IF(AS435="","Debes escribir el número de horas recargo nocturno. ",
IF( IFERROR(INT(AS435),1.1) &lt;&gt; IFERROR(_xlfn.NUMBERVALUE(AS435),1), "La cantidad de horas recargo nocturno debe ser un número entero. ", "")
),
""
)</f>
        <v/>
      </c>
      <c r="FP435" s="46">
        <f>IF(AND($DS435,FN435),
IF(AT435="","Debes escribir el valor de las horas recargo nocturno. ",
IF( ISERR(_xlfn.NUMBERVALUE(AT435)), "El valor de las horas recargo nocturno debe ser un número válido. ", "")
),
""
)</f>
        <v/>
      </c>
      <c r="FQ435" s="46">
        <f>CONCATENATE(AU435,AV435)&lt;&gt;""</f>
        <v/>
      </c>
      <c r="FR435" s="46">
        <f>IF(AND($DS435,FQ435),
IF(AU435="","Debes escribir el número de horas recargo diurno dominical y festivo. ",
IF( IFERROR(INT(AU435),1.1) &lt;&gt; IFERROR(_xlfn.NUMBERVALUE(AU435),1), "La cantidad de horas recargo diurno dominical y festivo debe ser un número entero. ", "")
),
""
)</f>
        <v/>
      </c>
      <c r="FS435" s="46">
        <f>IF(AND($DS435,FQ435),
IF(AV435="","Debes escribir el valor de las horas recargo diurno dominical y festivo. ",
IF( ISERR(_xlfn.NUMBERVALUE(AV435)), "El valor de las horas recargo diurno dominical y festivo debe ser un número válido. ", "")
),
""
)</f>
        <v/>
      </c>
      <c r="FT435" s="46">
        <f>CONCATENATE(AW435,AX435)&lt;&gt;""</f>
        <v/>
      </c>
      <c r="FU435" s="46">
        <f>IF(AND($DS435,FT435),
IF(AW435="","Debes escribir el número de horas recargo nocturno dominical y festivo. ",
IF( IFERROR(INT(AW435),1.1) &lt;&gt; IFERROR(_xlfn.NUMBERVALUE(AW435),1), "La cantidad de horas recargo nocturno dominical y festivo debe ser un número entero. ", "")
),
""
)</f>
        <v/>
      </c>
      <c r="FV435" s="46">
        <f>IF(AND($DS435,FT435),
IF(AX435="","Debes escribir el valor de las horas recargo nocturno dominical y festivo. ",
IF( ISERR(_xlfn.NUMBERVALUE(AX435)), "El valor de las horas recargo nocturno dominical y festivo debe ser un número válido. ", "")
),
""
)</f>
        <v/>
      </c>
      <c r="FW435" s="46">
        <f>CONCATENATE(AY435,AZ435)&lt;&gt;""</f>
        <v/>
      </c>
      <c r="FX435" s="46">
        <f>IF(AND($DS435,FW435),
IF(AY435="","Debes escribir el número de días de vacaciones comunes. ",
IF( IFERROR(INT(AY435),1.1) &lt;&gt; IFERROR(_xlfn.NUMBERVALUE(AY435),1), "La cantidad de días de vacaciones comunes debe ser un número entero. ", "")
),
""
)</f>
        <v/>
      </c>
      <c r="FY435" s="46">
        <f>IF(AND($DS435,FW435),
IF(AZ435="","Debes escribir el valor de las vacaciones comunes. ",
IF( ISERR(_xlfn.NUMBERVALUE(AZ435)), "El valor de las vacaciones comunes debe ser un número válido. ", "")
),
""
)</f>
        <v/>
      </c>
      <c r="FZ435" s="46">
        <f>CONCATENATE(BA435,BB435)&lt;&gt;""</f>
        <v/>
      </c>
      <c r="GA435" s="46">
        <f>IF(AND($DS435,FZ435),
IF(BA435="","Debes escribir el número de días de vacaciones compensadas. ",
IF( IFERROR(INT(BA435),1.1) &lt;&gt; IFERROR(_xlfn.NUMBERVALUE(BA435),1), "La cantidad de días de vacaciones compensadas debe ser un número entero. ", "")
),
""
)</f>
        <v/>
      </c>
      <c r="GB435" s="46">
        <f>IF(AND($DS435,FZ435),
IF(BB435="","Debes escribir el valor de las vacaciones compensadas. ",
IF( ISERR(_xlfn.NUMBERVALUE(BB435)), "El valor de las vacaciones compensadas debe ser un número válido. ", "")
),
""
)</f>
        <v/>
      </c>
      <c r="GC435" s="46">
        <f>CONCATENATE(BC435,BD435)&lt;&gt;""</f>
        <v/>
      </c>
      <c r="GD435" s="46">
        <f>IF(AND($DS435,GC435),
IF(BC435="","Debes escribir el número de días de prima salarial. ",
IF( IFERROR(INT(BC435),1.1) &lt;&gt; IFERROR(_xlfn.NUMBERVALUE(BC435),1), "La cantidad de días de prima salarial debe ser un número entero. ", "")
),
""
)</f>
        <v/>
      </c>
      <c r="GE435" s="46">
        <f>IF(AND($DS435,GC435),
IF(BD435="","Debes escribir el valor de los días de prima salarial. ",
IF( ISERR(_xlfn.NUMBERVALUE(BD435)), "El valor de los días de prima salarial debe ser un número válido. ", "")
),
""
)</f>
        <v/>
      </c>
      <c r="GF435" s="46">
        <f>IF($DS435,
IF( AND(BE435&lt;&gt;"", ISERR(_xlfn.NUMBERVALUE(BE435))), "El valor de la prima NO saliarial debe ser un número válido. ", "")
)</f>
        <v/>
      </c>
      <c r="GG435" s="46">
        <f>CONCATENATE(BF435,BG435,BH435)&lt;&gt;""</f>
        <v/>
      </c>
      <c r="GH435" s="46">
        <f>IF(AND($DS435,GG435),
IF(BF435="","Debes escribir el valor de las cesantías. ",
IF( ISERR(_xlfn.NUMBERVALUE(BF435)), "El valor de las cesantías debe ser un número válido. ", "")
),
""
)</f>
        <v/>
      </c>
      <c r="GI435" s="46">
        <f>IF(AND($DS435,GG435),
IF(BG435="","Debes escribir el % de cesantías. ",
IF( ISERR(_xlfn.NUMBERVALUE(BG435)), "El % de cesantías debe ser un número válido. ", "")
),
""
)</f>
        <v/>
      </c>
      <c r="GJ435" s="46">
        <f>IF(AND($DS435,GG435),
IF(BH435="","Debes escribir el valor de intereses de cesantías. ",
IF( ISERR(_xlfn.NUMBERVALUE(BH435)), "El valor de intereses de cesantías debe ser un número válido. ", "")
),
""
)</f>
        <v/>
      </c>
      <c r="GK435" s="46">
        <f>CONCATENATE(BI435,BJ435,BK435)&lt;&gt;""</f>
        <v/>
      </c>
      <c r="GL435" s="46">
        <f>IF(AND($DS435,GK435),
IF(BI435="","Debes escribir el número de días de incapacidad. ",
IF( IFERROR(INT(BI435),1.1) &lt;&gt; IFERROR(_xlfn.NUMBERVALUE(BI435),1), "La cantidad de días de incapacidad debe ser un número entero. ", "")
),
""
)</f>
        <v/>
      </c>
      <c r="GM435" s="46">
        <f>IF(AND($DS435,GK435),
IF(BJ435="","Debes escribir el tipo de incapacidad. ",
IF(_xlfn.IFNA(VLOOKUP(BJ435,TIPO_DE_INCAPACIDAD,1,FALSE),-1)=-1,"El tipo de incapacidad es inválida (por favor seleccionarlo de la lista). ","")
),
""
)</f>
        <v/>
      </c>
      <c r="GN435" s="46">
        <f>IF(AND($DS435,GK435),
IF(BK435="","Debes escribir el valor de la incapacidad. ",
IF( ISERR(_xlfn.NUMBERVALUE(BK435)), "El valor de la incapacidad debe ser un número válido. ", "")
),
""
)</f>
        <v/>
      </c>
      <c r="GO435" s="46">
        <f>CONCATENATE(BL435,BM435)&lt;&gt;""</f>
        <v/>
      </c>
      <c r="GP435" s="46">
        <f>IF(AND($DS435,GO435),
IF(BL435="","Debes escribir el número de días de licencia de maternidad o paternidad. ",
IF( IFERROR(INT(BL435),1.1) &lt;&gt; IFERROR(_xlfn.NUMBERVALUE(BL435),1), "La cantidad de días de licencia de maternidad o paternidad debe ser un número entero. ", "")
),
""
)</f>
        <v/>
      </c>
      <c r="GQ435" s="46">
        <f>IF(AND($DS435,GO435),
IF(BM435="","Debes escribir el valor de la licencia de maternidad o paternidad. ",
IF( ISERR(_xlfn.NUMBERVALUE(BM435)), "El valor de la licencia de maternidad o paternidad debe ser un número válido. ", "")
),
""
)</f>
        <v/>
      </c>
      <c r="GR435" s="46">
        <f>CONCATENATE(BN435,BO435)&lt;&gt;""</f>
        <v/>
      </c>
      <c r="GS435" s="46">
        <f>IF(AND($DS435,GR435),
IF(BN435="","Debes escribir el número de días de licencia remunerada. ",
IF( IFERROR(INT(BN435),1.1) &lt;&gt; IFERROR(_xlfn.NUMBERVALUE(BN435),1), "La cantidad de días de licencia remunerada debe ser un número entero. ", "")
),
""
)</f>
        <v/>
      </c>
      <c r="GT435" s="46">
        <f>IF(AND($DS435,GR435),
IF(BO435="","Debes escribir el valor de la licencia remunerada. ",
IF( ISERR(_xlfn.NUMBERVALUE(BO435)), "El valor de la licencia remunerada debe ser un número válido. ", "")
),
""
)</f>
        <v/>
      </c>
      <c r="GU435" s="46">
        <f>IF($DS435,
IF( AND(BP435&lt;&gt;"", ISERR(_xlfn.NUMBERVALUE(BP435))), "El valor de la licencia NO remunerada debe ser un número válido. ", "")
)</f>
        <v/>
      </c>
      <c r="GV435" s="46">
        <f>IF($DS435,
IF( AND(BQ435&lt;&gt;"", ISERR(_xlfn.NUMBERVALUE(BQ435))), "El valor de auxilios salariales debe ser un número válido. ", "")
)</f>
        <v/>
      </c>
      <c r="GW435" s="46">
        <f>IF($DS435,
IF( AND(BR435&lt;&gt;"", ISERR(_xlfn.NUMBERVALUE(BR435))), "El valor de auxilios NO salariales debe ser un número válido. ", "")
)</f>
        <v/>
      </c>
      <c r="GX435" s="46">
        <f>IF($DS435,
IF( AND(BS435&lt;&gt;"", ISERR(_xlfn.NUMBERVALUE(BS435))), "El valor de bonos salariales debe ser un número válido. ", "")
)</f>
        <v/>
      </c>
      <c r="GY435" s="46">
        <f>IF($DS435,
IF( AND(BT435&lt;&gt;"", ISERR(_xlfn.NUMBERVALUE(BT435))), "El valor de bonos NO salariales debe ser un número válido. ", "")
)</f>
        <v/>
      </c>
      <c r="GZ435" s="46">
        <f>IF($DS435,
IF( AND(BU435&lt;&gt;"", ISERR(_xlfn.NUMBERVALUE(BU435))), "El valor de bonos salariales de alimentación debe ser un número válido. ", "")
)</f>
        <v/>
      </c>
      <c r="HA435" s="46">
        <f>IF($DS435,
IF( AND(BV435&lt;&gt;"", ISERR(_xlfn.NUMBERVALUE(BV435))), "El valor de bonos NO salariales de alimentación debe ser un número válido. ", "")
)</f>
        <v/>
      </c>
      <c r="HB435" s="46">
        <f>IF($DS435,
IF( AND(BW435&lt;&gt;"", ISERR(_xlfn.NUMBERVALUE(BW435))), "El valor de bonificaciones salariales debe ser un número válido. ", "")
)</f>
        <v/>
      </c>
      <c r="HC435" s="46">
        <f>IF($DS435,
IF( AND(BX435&lt;&gt;"", ISERR(_xlfn.NUMBERVALUE(BX435))), "El valor de bonificaciones NO salariales debe ser un número válido. ", "")
)</f>
        <v/>
      </c>
      <c r="HD435" s="46">
        <f>IF($DS435,
IF( AND(BY435&lt;&gt;"", ISERR(_xlfn.NUMBERVALUE(BY435))), "El valor de compensaciones ordinarias debe ser un número válido. ", "")
)</f>
        <v/>
      </c>
      <c r="HE435" s="46">
        <f>IF($DS435,
IF( AND(BZ435&lt;&gt;"", ISERR(_xlfn.NUMBERVALUE(BZ435))), "El valor de compensaciones extraordinarias debe ser un número válido. ", "")
)</f>
        <v/>
      </c>
      <c r="HF435" s="46">
        <f>IF($DS435,
IF( AND(CA435&lt;&gt;"", ISERR(_xlfn.NUMBERVALUE(CA435))), "El valor de comisiones debe ser un número válido. ", "")
)</f>
        <v/>
      </c>
      <c r="HG435" s="46">
        <f>IF($DS435,
IF( AND(CB435&lt;&gt;"", ISERR(_xlfn.NUMBERVALUE(CB435))), "El valor de ausencia por huega debe ser un número válido. ", "")
)</f>
        <v/>
      </c>
      <c r="HH435" s="46">
        <f>IF($DS435,
IF( AND(CC435&lt;&gt;"", ISERR(_xlfn.NUMBERVALUE(CC435))), "El valor de anticipos debe ser un número válido. ", "")
)</f>
        <v/>
      </c>
      <c r="HI435" s="46">
        <f>IF($DS435,
IF( AND(CD435&lt;&gt;"", ISERR(_xlfn.NUMBERVALUE(CD435))), "El valor de pagos a terceros debe ser un número válido. ", "")
)</f>
        <v/>
      </c>
      <c r="HJ435" s="46">
        <f>IF($DS435,
IF( AND(CE435&lt;&gt;"", ISERR(_xlfn.NUMBERVALUE(CE435))), "El valor de dotación debe ser un número válido. ", "")
)</f>
        <v/>
      </c>
      <c r="HK435" s="46">
        <f>IF($DS435,
IF( AND(CF435&lt;&gt;"", ISERR(_xlfn.NUMBERVALUE(CF435))), "El valor de apoyo sostenibilidad debe ser un número válido. ", "")
)</f>
        <v/>
      </c>
      <c r="HL435" s="46">
        <f>IF($DS435,
IF( AND(CG435&lt;&gt;"", ISERR(_xlfn.NUMBERVALUE(CG435))), "El valor de teletrabajo debe ser un número válido. ", "")
)</f>
        <v/>
      </c>
      <c r="HM435" s="46">
        <f>IF($DS435,
IF( AND(CH435&lt;&gt;"", ISERR(_xlfn.NUMBERVALUE(CH435))), "El valor de bonificación de retiro debe ser un número válido. ", "")
)</f>
        <v/>
      </c>
      <c r="HN435" s="46">
        <f>IF($DS435,
IF( AND(CI435&lt;&gt;"", ISERR(_xlfn.NUMBERVALUE(CI435))), "El valor de indemnización de retiro debe ser un número válido. ", "")
)</f>
        <v/>
      </c>
      <c r="HO435" s="46">
        <f>IF($DS435,
IF( AND(CJ435&lt;&gt;"", ISERR(_xlfn.NUMBERVALUE(CJ435))), "El valor de reintegros debe ser un número válido. ", "")
)</f>
        <v/>
      </c>
      <c r="HP435" s="46">
        <f>CONCATENATE(CK435,CL435,CM435)&lt;&gt;""</f>
        <v/>
      </c>
      <c r="HQ435" s="46">
        <f>IF(AND($DS435,HP435),
IF(CK435="","Debes escribir la descripción de otro concepto no categorizado. ",""),
""
)</f>
        <v/>
      </c>
      <c r="HR435" s="46">
        <f>IF(AND($DS435,HP435),
IF(CONCATENATE(CL435,CM435)="","Debes escribir al menos un valor de concepto no categorizado (salarial o no salarial). ",
IF(ISERR(_xlfn.NUMBERVALUE(CL435)),"El valor salarial concepto no categorizado debe ser un número válido. ","")
),
""
)</f>
        <v/>
      </c>
      <c r="HS435" s="46">
        <f>IF(AND($DS435,HP435),
IF(CONCATENATE(CL435,CM435)="","Debes escribir al menos un valor de concepto no categorizado (salarial o no salarial). ",
IF(ISERR(_xlfn.NUMBERVALUE(CM435)),"El valor NO salarial concepto no categorizado debe ser un número válido. ","")
),
""
)</f>
        <v/>
      </c>
      <c r="HT435" s="46">
        <f>IF($DS435,
IF(CN435="","Debes escribir el porcentaje del aporte a salud. ",
IF( ISERR(_xlfn.NUMBERVALUE(CN435)), "El valor del porcentaje del aporte a salud debe ser un número válido. ", "")
)
)</f>
        <v/>
      </c>
      <c r="HU435" s="46">
        <f>IF($DS435,
IF(CO435="","Debes escribir el valor del aporte a salud. ",
IF( ISERR(_xlfn.NUMBERVALUE(CO435)), "El valor del aporte a salud debe ser un número válido. ", "")
)
)</f>
        <v/>
      </c>
      <c r="HV435" s="46">
        <f>IF($DS435,
IF( AND(CP435&lt;&gt;"", ISERR(_xlfn.NUMBERVALUE(CP435))), "El valor plan complementario debe ser un número válido. ", "")
)</f>
        <v/>
      </c>
      <c r="HW435" s="46">
        <f>IF($DS435,
IF(CQ435="","Debes escribir el porcentaje del aporte a pensión. ",
IF( ISERR(_xlfn.NUMBERVALUE(CQ435)), "El valor del porcentaje del aporte a pensión debe ser un número válido. ", "")
)
)</f>
        <v/>
      </c>
      <c r="HX435" s="46">
        <f>IF($DS435,
IF(CR435="","Debes escribir el valor del aporte a pensión. ",
IF( ISERR(_xlfn.NUMBERVALUE(CR435)), "El valor del aporte a salud debe ser un número válido. ", "")
)
)</f>
        <v/>
      </c>
      <c r="HY435" s="46">
        <f>IF($DS435,
IF( AND(CS435&lt;&gt;"", ISERR(_xlfn.NUMBERVALUE(CS435))), "El valor pensión voluntaria debe ser un número válido. ", "")
)</f>
        <v/>
      </c>
      <c r="HZ435" s="46">
        <f>CONCATENATE(CT435,CU435,CV435,CW435)&lt;&gt;""</f>
        <v/>
      </c>
      <c r="IA435" s="46">
        <f>IF(AND($DS435,HZ435),
IF(CT435="","Debes escribir el % del fondo de seguridad pensional. ",
IF( ISERR(_xlfn.NUMBERVALUE(CT435)), "El % del fondo de seguridad debe ser un número válido. ", "")
),
""
)</f>
        <v/>
      </c>
      <c r="IB435" s="46">
        <f>IF(AND($DS435,HZ435),
IF(CU435="","Debes escribir el valor del aporte al fondo de solidaridad pensional. ",
IF( ISERR(_xlfn.NUMBERVALUE(CU435)), "El valor del aporte al fondo de solidaridad pensional debe ser un número válido. ", "")
),
""
)</f>
        <v/>
      </c>
      <c r="IC435" s="46">
        <f>IF(AND($DS435,HZ435),
IF(CV435="","Debes escribir el % del fondo de subsistencia. ",
IF( ISERR(_xlfn.NUMBERVALUE(CV435)), "El % del fondo de subsistencia debe ser un número válido. ", "")
),
""
)</f>
        <v/>
      </c>
      <c r="ID435" s="46">
        <f>IF(AND($DS435,HZ435),
IF(CW435="","Debes escribir el valor del fondo de subsistencia. ",
IF( ISERR(_xlfn.NUMBERVALUE(CW435)), "El valor del fondo de subsistencia debe ser un número válido. ", "")
),
""
)</f>
        <v/>
      </c>
      <c r="IE435" s="46">
        <f>CONCATENATE(CX435,CY435)&lt;&gt;""</f>
        <v/>
      </c>
      <c r="IF435" s="46">
        <f>IF(AND($DS435,IE435),
IF(CX435="","Debes escribir el % de sindicato. ",
IF( ISERR(_xlfn.NUMBERVALUE(CX435)), "El % de sindicato debe ser un número válido. ", "")
),
""
)</f>
        <v/>
      </c>
      <c r="IG435" s="46">
        <f>IF(AND($DS435,IE435),
IF(CY435="","Debes escribir el valor del sindicato. ",
IF( ISERR(_xlfn.NUMBERVALUE(CY435)), "El valor del sindicato debe ser un número válido. ", "")
),
""
)</f>
        <v/>
      </c>
      <c r="IH435" s="46">
        <f>IF($DS435,
IF( AND(CZ435&lt;&gt;"", ISERR(_xlfn.NUMBERVALUE(CZ435))), "El valor de sanción pública debe ser un número válido. ", "")
)</f>
        <v/>
      </c>
      <c r="II435" s="46">
        <f>IF($DS435,
IF( AND(DA435&lt;&gt;"", ISERR(_xlfn.NUMBERVALUE(DA435))), "El valor de sanción privada debe ser un número válido. ", "")
)</f>
        <v/>
      </c>
      <c r="IJ435" s="46">
        <f>CONCATENATE(DB435,DC435)&lt;&gt;""</f>
        <v/>
      </c>
      <c r="IK435" s="46">
        <f>IF(AND($DS435,IJ435),
IF(DB435="","Debes escribir la descripción de libranza. ",""),
""
)</f>
        <v/>
      </c>
      <c r="IL435" s="46">
        <f>IF(AND($DS435,IJ435),
IF(DC435="","Debes escribir la cuota libranza. ",
IF(ISERR(_xlfn.NUMBERVALUE(DC435)),"El valor de la cuota libranza debe ser un número válido. ","")
),
""
)</f>
        <v/>
      </c>
      <c r="IM435" s="46">
        <f>IF($DS435,
IF( AND(DD435&lt;&gt;"", ISERR(_xlfn.NUMBERVALUE(DD435))), "El valor de pagos a terceros debe ser un número válido. ", "")
)</f>
        <v/>
      </c>
      <c r="IN435" s="46">
        <f>IF($DS435,
IF( AND(DE435&lt;&gt;"", ISERR(_xlfn.NUMBERVALUE(DE435))), "El valor de anticipos debe ser un número válido. ", "")
)</f>
        <v/>
      </c>
      <c r="IO435" s="46">
        <f>IF($DS435,
IF( AND(DF435&lt;&gt;"", ISERR(_xlfn.NUMBERVALUE(DF435))), "El valor de AFC debe ser un número válido. ", "")
)</f>
        <v/>
      </c>
      <c r="IP435" s="46">
        <f>IF($DS435,
IF( AND(DG435&lt;&gt;"", ISERR(_xlfn.NUMBERVALUE(DG435))), "El valor de rete-fuente debe ser un número válido. ", "")
)</f>
        <v/>
      </c>
      <c r="IQ435" s="46">
        <f>IF($DS435,
IF( AND(DH435&lt;&gt;"", ISERR(_xlfn.NUMBERVALUE(DH435))), "El valor de cooperativa de trabajo debe ser un número válido. ", "")
)</f>
        <v/>
      </c>
      <c r="IR435" s="46">
        <f>IF($DS435,
IF( AND(DI435&lt;&gt;"", ISERR(_xlfn.NUMBERVALUE(DI435))), "El valor de embargo fiscal debe ser un número válido. ", "")
)</f>
        <v/>
      </c>
      <c r="IS435" s="46">
        <f>IF($DS435,
IF( AND(DJ435&lt;&gt;"", ISERR(_xlfn.NUMBERVALUE(DJ435))), "El valor de educación debe ser un número válido. ", "")
)</f>
        <v/>
      </c>
      <c r="IT435" s="46">
        <f>IF($DS435,
IF( AND(DK435&lt;&gt;"", ISERR(_xlfn.NUMBERVALUE(DK435))), "El valor de reintegro debe ser un número válido. ", "")
)</f>
        <v/>
      </c>
      <c r="IU435" s="46">
        <f>IF($DS435,
IF( AND(DL435&lt;&gt;"", ISERR(_xlfn.NUMBERVALUE(DL435))), "El valor de deuda debe ser un número válido. ", "")
)</f>
        <v/>
      </c>
      <c r="IV435" s="46">
        <f>IF($DS435,
IF( AND(DM435&lt;&gt;"", ISERR(_xlfn.NUMBERVALUE(DM435))), "El valor de otras deducciones debe ser un número válido. ", "")
)</f>
        <v/>
      </c>
      <c r="IW435" s="46">
        <f>IF($DS435,
IF(DN435="","Debes escribir el valor de los devengos totales. ",
IF( ISERR(_xlfn.NUMBERVALUE(DN435)), "El valor de los devengos totales debe ser un número válido. ", "")
)
)</f>
        <v/>
      </c>
      <c r="IX435" s="46">
        <f>IF($DS435,
IF(DO435="","Debes escribir el valor de las deducciones totales. ",
IF( ISERR(_xlfn.NUMBERVALUE(DO435)), "El valor de las deducciones totales debe ser un número válido. ", "")
)
)</f>
        <v/>
      </c>
      <c r="IY435" s="46">
        <f>IF($DS435,
IF(DP435="","Debes escribir el valor del salario total. ",
IF( ISERR(_xlfn.NUMBERVALUE(DP435)), "El valor del salario total debe ser un número válido. ", "")
)
)</f>
        <v/>
      </c>
    </row>
    <row r="436">
      <c r="B436" s="48" t="n">
        <v>424</v>
      </c>
      <c r="C436" s="61">
        <f>IF(AND(DS436,DP436&lt;&gt;""),
IF(DQ436="","OK","Error"),
""
)</f>
        <v/>
      </c>
      <c r="D436" s="53" t="n"/>
      <c r="E436" s="52" t="n"/>
      <c r="F436" s="112" t="n"/>
      <c r="G436" s="52" t="n"/>
      <c r="H436" s="53" t="n"/>
      <c r="I436" s="52" t="n"/>
      <c r="J436" s="52" t="n"/>
      <c r="K436" s="53" t="n"/>
      <c r="L436" s="55" t="n"/>
      <c r="M436" s="108" t="n"/>
      <c r="N436" s="56" t="n"/>
      <c r="O436" s="52" t="n"/>
      <c r="P436" s="52" t="n"/>
      <c r="Q436" s="52" t="n"/>
      <c r="R436" s="52" t="n"/>
      <c r="S436" s="52" t="n"/>
      <c r="T436" s="53" t="n"/>
      <c r="U436" s="52" t="n"/>
      <c r="V436" s="52" t="n"/>
      <c r="W436" s="55" t="n"/>
      <c r="X436" s="55" t="n"/>
      <c r="Y436" s="52" t="n"/>
      <c r="Z436" s="55" t="n"/>
      <c r="AA436" s="52" t="n"/>
      <c r="AB436" s="53" t="n"/>
      <c r="AC436" s="53" t="n"/>
      <c r="AD436" s="53" t="n"/>
      <c r="AE436" s="177" t="n"/>
      <c r="AF436" s="113" t="n"/>
      <c r="AG436" s="177" t="n"/>
      <c r="AH436" s="178" t="n"/>
      <c r="AI436" s="178" t="n"/>
      <c r="AJ436" s="178" t="n"/>
      <c r="AK436" s="114" t="n"/>
      <c r="AL436" s="178" t="n"/>
      <c r="AM436" s="114" t="n"/>
      <c r="AN436" s="178" t="n"/>
      <c r="AO436" s="114" t="n"/>
      <c r="AP436" s="178" t="n"/>
      <c r="AQ436" s="114" t="n"/>
      <c r="AR436" s="178" t="n"/>
      <c r="AS436" s="114" t="n"/>
      <c r="AT436" s="178" t="n"/>
      <c r="AU436" s="114" t="n"/>
      <c r="AV436" s="178" t="n"/>
      <c r="AW436" s="114" t="n"/>
      <c r="AX436" s="178" t="n"/>
      <c r="AY436" s="114" t="n"/>
      <c r="AZ436" s="178" t="n"/>
      <c r="BA436" s="114" t="n"/>
      <c r="BB436" s="178" t="n"/>
      <c r="BC436" s="114" t="n"/>
      <c r="BD436" s="178" t="n"/>
      <c r="BE436" s="178" t="n"/>
      <c r="BF436" s="178" t="n"/>
      <c r="BG436" s="59" t="n"/>
      <c r="BH436" s="178" t="n"/>
      <c r="BI436" s="114" t="n"/>
      <c r="BJ436" s="53" t="n"/>
      <c r="BK436" s="178" t="n"/>
      <c r="BL436" s="114" t="n"/>
      <c r="BM436" s="178" t="n"/>
      <c r="BN436" s="114" t="n"/>
      <c r="BO436" s="178" t="n"/>
      <c r="BP436" s="178" t="n"/>
      <c r="BQ436" s="178" t="n"/>
      <c r="BR436" s="178" t="n"/>
      <c r="BS436" s="178" t="n"/>
      <c r="BT436" s="178" t="n"/>
      <c r="BU436" s="178" t="n"/>
      <c r="BV436" s="178" t="n"/>
      <c r="BW436" s="178" t="n"/>
      <c r="BX436" s="178" t="n"/>
      <c r="BY436" s="178" t="n"/>
      <c r="BZ436" s="178" t="n"/>
      <c r="CA436" s="178" t="n"/>
      <c r="CB436" s="178" t="n"/>
      <c r="CC436" s="178" t="n"/>
      <c r="CD436" s="178" t="n"/>
      <c r="CE436" s="178" t="n"/>
      <c r="CF436" s="178" t="n"/>
      <c r="CG436" s="178" t="n"/>
      <c r="CH436" s="178" t="n"/>
      <c r="CI436" s="178" t="n"/>
      <c r="CJ436" s="178" t="n"/>
      <c r="CK436" s="53" t="n"/>
      <c r="CL436" s="178" t="n"/>
      <c r="CM436" s="178" t="n"/>
      <c r="CN436" s="60" t="n"/>
      <c r="CO436" s="177" t="n"/>
      <c r="CP436" s="178" t="n"/>
      <c r="CQ436" s="60" t="n"/>
      <c r="CR436" s="177" t="n"/>
      <c r="CS436" s="178" t="n"/>
      <c r="CT436" s="59" t="n"/>
      <c r="CU436" s="178" t="n"/>
      <c r="CV436" s="59" t="n"/>
      <c r="CW436" s="178" t="n"/>
      <c r="CX436" s="59" t="n"/>
      <c r="CY436" s="178" t="n"/>
      <c r="CZ436" s="178" t="n"/>
      <c r="DA436" s="178" t="n"/>
      <c r="DB436" s="53" t="n"/>
      <c r="DC436" s="178" t="n"/>
      <c r="DD436" s="178" t="n"/>
      <c r="DE436" s="178" t="n"/>
      <c r="DF436" s="178" t="n"/>
      <c r="DG436" s="178" t="n"/>
      <c r="DH436" s="178" t="n"/>
      <c r="DI436" s="178" t="n"/>
      <c r="DJ436" s="178" t="n"/>
      <c r="DK436" s="178" t="n"/>
      <c r="DL436" s="178" t="n"/>
      <c r="DM436" s="178" t="n"/>
      <c r="DN436" s="177" t="n"/>
      <c r="DO436" s="177" t="n"/>
      <c r="DP436" s="177" t="n"/>
      <c r="DQ436" s="76">
        <f>IF(AND(DS436,DP436&lt;&gt;""),
CONCATENATE(DT436,DU436,DV436,DW436,DX436,DY436,DZ436,EA436,EB436,EC436,ED436,EE436,EF436,EG436,EH436,EI436,EJ436,EK436,EL436,EM436,EN436,EO436,EP436,EQ436,ES436,ET436,EU436,EV436,EW436,EX436,EY436,EZ436,FA436,FC436,FD436,FF436,FG436,FI436,FJ436,FL436,FM436,FO436,FP436,FR436,FS436,FU436,FV436,FX436,FY436,GA436,GB436,GD436,GE436,GF436,GH436,GI436,GJ436,GL436,GM436,GN436,GP436,GQ436,GS436,GT436,GU436,GV436,GW436,GX436,GY436,GZ436,HA436,HB436,HC436,HD436,HE436,HF436,HG436,HH436,HI436,HJ436,HK436,HL436,HM436,HN436,HO436,HQ436,HR436,HS436,HT436,HU436,HV436,HW436,HX436,HY436,IA436,IB436,IC436,ID436,IF436,IG436,IH436,II436,IK436,IL436,IM436,IN436,IO436,IP436,IQ436,IR436,IS436,IT436,IU436,IV436,IW436,IX436,IY436,IZ436),
""
)</f>
        <v/>
      </c>
      <c r="DR436" s="53" t="n"/>
      <c r="DS436" s="46">
        <f>CONCATENATE(D436,$E436,$F436,$G436,H436,$I436,$J436,K436,$L436,$M436,N436,$O436,$P436,$Q436,$R436,$S436,T436,$U436,$V436,$W436,$X436,$Y436,$Z436,$AA436,AB436,AC436,AD436,$AE436,$AF436,$AG436,AH436,AI436,AJ436,AK436,AL436,AM436,AN436,AO436,AP436,AQ436,AR436,AS436,AT436,AU436,AV436,AW436,AX436,AY436,AZ436,BA436,BB436,BC436,BD436,BE436,BF436,BG436,BH436,BI436,BJ436,BK436,BL436,BM436,BN436,BO436,BP436,BQ436,BR436,BS436,BT436,BU436,BV436,BW436,BX436,BY436,BZ436,CA436,CB436,CC436,CD436,CE436,CF436,CG436,CH436,CI436,CJ436,CK436,CL436,CM436,$CN436,$CO436,CP436,$CQ436,$CR436,CS436,CT436,CU436,CV436,CW436,CX436,CY436,CZ436,DA436,DB436,DC436,DD436,DE436,DF436,DG436,DH436,DI436,DJ436,DK436,DL436,DM436,$DN436,$DO436,$DP436,DR436)&lt;&gt;""</f>
        <v/>
      </c>
      <c r="DT436" s="46">
        <f>IF(AND($DS436,$E$4&lt;&gt;""),
IF(LEFT($E$4,2) = "1.",
IF(D436&lt;&gt;"","El CUNE sólo se envía en operaciones de novedad o ajuste. ",""),
IF(D436="","Debes escribir un CUNE válido para realizar operaciones de novedad o ajuste. ","")),
""
)</f>
        <v/>
      </c>
      <c r="DU436" s="46">
        <f>IF($DS436,
IF(E436="","Debes seleccionar el tipo de documento del empleado. ",
IF(_xlfn.IFNA(VLOOKUP(E436,TIPO_DE_DOCUMENTO,1,FALSE),-1)=-1,"El tipo de documento no es válido (por favor seleccionarlo de la lista). ","")
)
)</f>
        <v/>
      </c>
      <c r="DV436" s="46">
        <f>IF($DS436,
IF(F436="","Debes escribir el número de documento del empleado. ","")
)</f>
        <v/>
      </c>
      <c r="DW436" s="46">
        <f>IF($DS436,
IF(G436="","Debes escribir el primer nombre del empleado. ","")
)</f>
        <v/>
      </c>
      <c r="DY436" s="46">
        <f>IF($DS436,
IF(I436="","Debes escribir el primer apellido del empleado. ","")
)</f>
        <v/>
      </c>
      <c r="DZ436" s="46">
        <f>IF($DS436,
IF(J436="","Debes escribir el segundo apellido del empleado. ","")
)</f>
        <v/>
      </c>
      <c r="EB436" s="46">
        <f>IF($DS436,
IF(L436="","Debes escribir la fecha de ingreso del empleado. ",
IF(ISERR(DATE(YEAR(L436),MONTH(L436),DAY(L436))), "El valor ingresado en fecha de ingreso no tiene un formato válido. ","")
)
)</f>
        <v/>
      </c>
      <c r="EC436" s="46">
        <f>IF($DS436,
IF(M436="","Debes escribir el tiempo laborado. ",
IF( IFERROR(INT(M436),1.1) &lt;&gt; IFERROR(_xlfn.NUMBERVALUE(M436),1), "El valor de los días trabajados debe ser un número entero. ", "")
)
)</f>
        <v/>
      </c>
      <c r="ED436" s="46">
        <f>IF($DS436,
IF( AND(N436&lt;&gt;"", ISERR(DATE(YEAR(N436),MONTH(N436),DAY(N436))) ), "El valor ingresado en fecha de ingreso no tiene un formato válido. ",
IF( AND(N436&lt;&gt;"", $E$6&lt;&gt;"", DATE(YEAR(N436), MONTH(N436), 1) &lt;&gt; IFERROR(DATE(MID($E$6, 1, 4), MID($E$6, 6, 2),1), "1/1/1900") ), "La fecha de retiro debe estar dentro del período liquidado. ", "")
)
)</f>
        <v/>
      </c>
      <c r="EE436" s="46">
        <f>IF($DS436,
IF(O436="","Debes seleccionar el tipo de trabajador. ",
IF(_xlfn.IFNA(VLOOKUP(O436,TIPO_DE_TRABAJADOR,1,FALSE),-1)=-1,"El tipo de trabajador no es válido (por favor seleccionarlo de la lista). ","")
)
)</f>
        <v/>
      </c>
      <c r="EF436" s="46">
        <f>IF($DS436,
IF(P436="","Debes seleccionar si es un trabajador dependiente pensionado por vejez. ",
IF(_xlfn.IFNA(VLOOKUP(P436,SUBTIPO_DE_TRABAJADOR,1,FALSE),-1)=-1,"El tipo de trabajador dependiente pensionado por vejez no es válido (por favor seleccionarlo de la lista). ","")
)
)</f>
        <v/>
      </c>
      <c r="EG436" s="46">
        <f>IF($DS436,
IF(Q436="","Debes seleccionar el tipo de contrato del trabajador. ",
IF(_xlfn.IFNA(VLOOKUP(Q436,TIPO_DE_CONTRATO,1,FALSE),-1)=-1,"El tipo de contrato del trabajador no es válido (por favor seleccionarlo de la lista). ","")
)
)</f>
        <v/>
      </c>
      <c r="EH436" s="46">
        <f>IF($DS436,
IF(R436="","Debes seleccionar si es un salario integral. ",
IF(_xlfn.IFNA(VLOOKUP(R436,SI_NO,1,FALSE),-1)=-1,"Valor no válido para salario integral (por favor seleccionarlo de la lista). ","")
)
)</f>
        <v/>
      </c>
      <c r="EI436" s="46">
        <f>IF($DS436,
IF(S436="","Debes seleccionar si el trabajador realiza actividades de riesgo. ",
IF(_xlfn.IFNA(VLOOKUP(S436,SI_NO,1,FALSE),-1)=-1,"Valor no válido para actividad de alto riesgo (por favor seleccionarlo de la lista). ","")
)
)</f>
        <v/>
      </c>
      <c r="EK436" s="46">
        <f>IF($DS436,
IF(U436="","Debes escribir el código del municipio de residencia del trabajador. ",
IF(_xlfn.IFNA(VLOOKUP(U436,MUNICIPIO,1,FALSE),-1)=-1,"El municipio de residencia del trabajador es inválido (por favor seleccionarlo de la lista). ","")
)
)</f>
        <v/>
      </c>
      <c r="EL436" s="46">
        <f>IF($DS436,
IF(V436="","Debes escribir el la dirección de residendia del trabajador. ","")
)</f>
        <v/>
      </c>
      <c r="EM436" s="46">
        <f>IF($DS436,
IF(W436="","Debes escribir la fecha de inicio de la liquidación. ",
IF(ISERR(DATE(YEAR(W436),MONTH(W436),DAY(W436))),"El valor ingresado en fecha de inicio de liquidación no tiene un formato válido. ",
IF( AND($E$6&lt;&gt;"", DATE(YEAR(W436), MONTH(W436), 1) &lt;&gt; IFERROR(DATE(MID($E$6, 1, 4), MID($E$6, 6, 2),1), "1/1/1900") ), "La fecha de inicio de la liquidación debe estar dentro del período liquidado. ", "")
)
)
)</f>
        <v/>
      </c>
      <c r="EN436" s="46">
        <f>IF($DS436,
IF(X436="","Debes escribir la fecha de fin de la liquidación. ",
IF(ISERR(DATE(YEAR(X436),MONTH(X436),DAY(X436))),"El valor ingresado en fecha de fin de liquidación no tiene un formato válido. ",
IF( AND($E$6&lt;&gt;"", DATE(YEAR(X436), MONTH(X436), 1) &lt;&gt; IFERROR(DATE(MID($E$6, 1, 4), MID($E$6, 6, 2),1), "1/1/1900") ), "La fecha de fin de la liquidación debe estar dentro del período liquidado. ", "")
)
)
)</f>
        <v/>
      </c>
      <c r="EO436" s="46">
        <f>IF($DS436,
IF(Y436="","Debes escribir la frecuencia de pago del trabajador. ",
IF(_xlfn.IFNA(VLOOKUP(Y436,PERÍODO_DE_NÓMINA,1,FALSE),-1)=-1,"La frecuencia de pago es inválida (por favor seleccionarlo de la lista). ","")
)
)</f>
        <v/>
      </c>
      <c r="EP436" s="46">
        <f>IF($DS436,
IF(Z436="","Debes escribir la fecha de pago. ",
IF(ISERR(DATE(YEAR(Z436),MONTH(Z436),DAY(Z436))), "El valor ingresado en fecha de pago no tiene un formato válido. ","")
)
)</f>
        <v/>
      </c>
      <c r="EQ436" s="46">
        <f>IF($DS436,
IF(AA436="","Debes escribir el medio de pago. ",
IF(_xlfn.IFNA(VLOOKUP(AA436,MEDIOS_DE_PAGO,1,FALSE),-1)=-1,"El medio de pago es inválido (por favor seleccionarlo de la lista). ","")
)
)</f>
        <v/>
      </c>
      <c r="ER436" s="46">
        <f>OR(AA436='Tablas '!$T$4,AA436='Tablas '!$T$7,AA436='Tablas '!$T$8,AA436='Tablas '!$T$11)</f>
        <v/>
      </c>
      <c r="ES436" s="46">
        <f>IF(AND($DS436,ER436),
IF(AB436="","Debes escribir la entidad bancaria. ",""),
""
)</f>
        <v/>
      </c>
      <c r="ET436" s="46">
        <f>IF(AND($DS436,ER436),
IF(AC436="","Debes escribir el tipo de cuenta bancaria. ",
IF(_xlfn.IFNA(VLOOKUP(AC436,TIPO_DE_CUENTA,1,FALSE),-1)=-1,"El tipo de cuenta bancaria es inválida (por favor seleccionarlo de la lista). ","")
),
""
)</f>
        <v/>
      </c>
      <c r="EU436" s="46">
        <f>IF(AND($DS436,ER436),
IF(AD436="","Debes escribir el número de cuenta bancaria. ",""),
""
)</f>
        <v/>
      </c>
      <c r="EV436" s="46">
        <f>IF($DS436,
IF(AE436="","Debes escribir el valor del sueldo básico. ",
IF( ISERR(_xlfn.NUMBERVALUE(AE436)), "El valor del sueldo básico debe ser un número válido. ", "")
)
)</f>
        <v/>
      </c>
      <c r="EW436" s="46">
        <f>IF($DS436,
IF(AF436="","Debes escribir el número de días trabajados. ",
IF( IFERROR(INT(AF436),1.1) &lt;&gt; IFERROR(_xlfn.NUMBERVALUE(AF436),1), "La cantidad de días trabajados debe ser un número entero. ", "")
)
)</f>
        <v/>
      </c>
      <c r="EX436" s="46">
        <f>IF($DS436,
IF(AG436="","Debes escribir el valor del sueldo trabajado. ",
IF( ISERR(_xlfn.NUMBERVALUE(AG436)), "El valor del sueldo trabajado debe ser un número válido. ", "")
)
)</f>
        <v/>
      </c>
      <c r="EY436" s="46">
        <f>IF($DS436,
IF( AND(AH436&lt;&gt;"", ISERR(_xlfn.NUMBERVALUE(AH436))), "El valor del auxilio de transporte debe ser un número válido. ", "")
)</f>
        <v/>
      </c>
      <c r="EZ436" s="46">
        <f>IF($DS436,
IF( AND(AI436&lt;&gt;"", ISERR(_xlfn.NUMBERVALUE(AI436))), "El valor de viáticos salariales debe ser un número válido. ", "")
)</f>
        <v/>
      </c>
      <c r="FA436" s="46">
        <f>IF($DS436,
IF( AND(AJ436&lt;&gt;"", ISERR(_xlfn.NUMBERVALUE(AJ436))), "El valor de viáticos NO salariales debe ser un número válido. ", "")
)</f>
        <v/>
      </c>
      <c r="FB436" s="46">
        <f>CONCATENATE(AK436,AL436)&lt;&gt;""</f>
        <v/>
      </c>
      <c r="FC436" s="46">
        <f>IF(AND($DS436,FB436),
IF(AK436="","Debes escribir el número de horas extras diurnas. ",
IF( IFERROR(INT(AK436),1.1) &lt;&gt; IFERROR(_xlfn.NUMBERVALUE(AK436),1), "La cantidad de horas extras diurnas debe ser un número entero. ", "")
),
""
)</f>
        <v/>
      </c>
      <c r="FD436" s="46">
        <f>IF(AND($DS436,FB436),
IF(AL436="","Debes escribir el valor de las horas extras diurnas. ",
IF( ISERR(_xlfn.NUMBERVALUE(AL436)), "El valor de las horas extras duirnas debe ser un número válido. ", "")
),
""
)</f>
        <v/>
      </c>
      <c r="FE436" s="46">
        <f>CONCATENATE(AM436,AN436)&lt;&gt;""</f>
        <v/>
      </c>
      <c r="FF436" s="46">
        <f>IF(AND($DS436,FE436),
IF(AM436="","Debes escribir el número de horas extras nocturnas. ",
IF( IFERROR(INT(AM436),1.1) &lt;&gt; IFERROR(_xlfn.NUMBERVALUE(AM436),1), "La cantidad de horas extras nocturnas debe ser un número entero. ", "")
),
""
)</f>
        <v/>
      </c>
      <c r="FG436" s="46">
        <f>IF(AND($DS436,FE436),
IF(AN436="","Debes escribir el valor de las horas extras nocturnas. ",
IF( ISERR(_xlfn.NUMBERVALUE(AN436)), "El valor de las horas extras nocturnas debe ser un número válido. ", "")
),
""
)</f>
        <v/>
      </c>
      <c r="FH436" s="46">
        <f>CONCATENATE(AO436,AP436)&lt;&gt;""</f>
        <v/>
      </c>
      <c r="FI436" s="46">
        <f>IF(AND($DS436,FH436),
IF(AO436="","Debes escribir el número de horas extras diurnas dominicales y festivas. ",
IF( IFERROR(INT(AO436),1.1) &lt;&gt; IFERROR(_xlfn.NUMBERVALUE(AO436),1), "La cantidad de horas extras diurnas dominicales y festivas debe ser un número entero. ", "")
),
""
)</f>
        <v/>
      </c>
      <c r="FJ436" s="46">
        <f>IF(AND($DS436,FH436),
IF(AP436="","Debes escribir el valor de las horas extras diurnas dominicales y festivas. ",
IF( ISERR(_xlfn.NUMBERVALUE(AP436)), "El valor de las horas extras diurnas dominicales y festivas debe ser un número válido. ", "")
),
""
)</f>
        <v/>
      </c>
      <c r="FK436" s="46">
        <f>CONCATENATE(AQ436,AR436)&lt;&gt;""</f>
        <v/>
      </c>
      <c r="FL436" s="46">
        <f>IF(AND($DS436,FK436),
IF(AQ436="","Debes escribir el número de horas extras nocturnas dominicales y festivas. ",
IF( IFERROR(INT(AQ436),1.1) &lt;&gt; IFERROR(_xlfn.NUMBERVALUE(AQ436),1), "La cantidad de horas extras nocturnas dominicales y festivas debe ser un número entero. ", "")
),
""
)</f>
        <v/>
      </c>
      <c r="FM436" s="46">
        <f>IF(AND($DS436,FK436),
IF(AR436="","Debes escribir el valor de las horas extras nocturnas dominicales y festivas. ",
IF( ISERR(_xlfn.NUMBERVALUE(AR436)), "El valor de las horas extras nocturnas dominicales y festivas debe ser un número válido. ", "")
),
""
)</f>
        <v/>
      </c>
      <c r="FN436" s="46">
        <f>CONCATENATE(AS436,AT436)&lt;&gt;""</f>
        <v/>
      </c>
      <c r="FO436" s="46">
        <f>IF(AND($DS436,FN436),
IF(AS436="","Debes escribir el número de horas recargo nocturno. ",
IF( IFERROR(INT(AS436),1.1) &lt;&gt; IFERROR(_xlfn.NUMBERVALUE(AS436),1), "La cantidad de horas recargo nocturno debe ser un número entero. ", "")
),
""
)</f>
        <v/>
      </c>
      <c r="FP436" s="46">
        <f>IF(AND($DS436,FN436),
IF(AT436="","Debes escribir el valor de las horas recargo nocturno. ",
IF( ISERR(_xlfn.NUMBERVALUE(AT436)), "El valor de las horas recargo nocturno debe ser un número válido. ", "")
),
""
)</f>
        <v/>
      </c>
      <c r="FQ436" s="46">
        <f>CONCATENATE(AU436,AV436)&lt;&gt;""</f>
        <v/>
      </c>
      <c r="FR436" s="46">
        <f>IF(AND($DS436,FQ436),
IF(AU436="","Debes escribir el número de horas recargo diurno dominical y festivo. ",
IF( IFERROR(INT(AU436),1.1) &lt;&gt; IFERROR(_xlfn.NUMBERVALUE(AU436),1), "La cantidad de horas recargo diurno dominical y festivo debe ser un número entero. ", "")
),
""
)</f>
        <v/>
      </c>
      <c r="FS436" s="46">
        <f>IF(AND($DS436,FQ436),
IF(AV436="","Debes escribir el valor de las horas recargo diurno dominical y festivo. ",
IF( ISERR(_xlfn.NUMBERVALUE(AV436)), "El valor de las horas recargo diurno dominical y festivo debe ser un número válido. ", "")
),
""
)</f>
        <v/>
      </c>
      <c r="FT436" s="46">
        <f>CONCATENATE(AW436,AX436)&lt;&gt;""</f>
        <v/>
      </c>
      <c r="FU436" s="46">
        <f>IF(AND($DS436,FT436),
IF(AW436="","Debes escribir el número de horas recargo nocturno dominical y festivo. ",
IF( IFERROR(INT(AW436),1.1) &lt;&gt; IFERROR(_xlfn.NUMBERVALUE(AW436),1), "La cantidad de horas recargo nocturno dominical y festivo debe ser un número entero. ", "")
),
""
)</f>
        <v/>
      </c>
      <c r="FV436" s="46">
        <f>IF(AND($DS436,FT436),
IF(AX436="","Debes escribir el valor de las horas recargo nocturno dominical y festivo. ",
IF( ISERR(_xlfn.NUMBERVALUE(AX436)), "El valor de las horas recargo nocturno dominical y festivo debe ser un número válido. ", "")
),
""
)</f>
        <v/>
      </c>
      <c r="FW436" s="46">
        <f>CONCATENATE(AY436,AZ436)&lt;&gt;""</f>
        <v/>
      </c>
      <c r="FX436" s="46">
        <f>IF(AND($DS436,FW436),
IF(AY436="","Debes escribir el número de días de vacaciones comunes. ",
IF( IFERROR(INT(AY436),1.1) &lt;&gt; IFERROR(_xlfn.NUMBERVALUE(AY436),1), "La cantidad de días de vacaciones comunes debe ser un número entero. ", "")
),
""
)</f>
        <v/>
      </c>
      <c r="FY436" s="46">
        <f>IF(AND($DS436,FW436),
IF(AZ436="","Debes escribir el valor de las vacaciones comunes. ",
IF( ISERR(_xlfn.NUMBERVALUE(AZ436)), "El valor de las vacaciones comunes debe ser un número válido. ", "")
),
""
)</f>
        <v/>
      </c>
      <c r="FZ436" s="46">
        <f>CONCATENATE(BA436,BB436)&lt;&gt;""</f>
        <v/>
      </c>
      <c r="GA436" s="46">
        <f>IF(AND($DS436,FZ436),
IF(BA436="","Debes escribir el número de días de vacaciones compensadas. ",
IF( IFERROR(INT(BA436),1.1) &lt;&gt; IFERROR(_xlfn.NUMBERVALUE(BA436),1), "La cantidad de días de vacaciones compensadas debe ser un número entero. ", "")
),
""
)</f>
        <v/>
      </c>
      <c r="GB436" s="46">
        <f>IF(AND($DS436,FZ436),
IF(BB436="","Debes escribir el valor de las vacaciones compensadas. ",
IF( ISERR(_xlfn.NUMBERVALUE(BB436)), "El valor de las vacaciones compensadas debe ser un número válido. ", "")
),
""
)</f>
        <v/>
      </c>
      <c r="GC436" s="46">
        <f>CONCATENATE(BC436,BD436)&lt;&gt;""</f>
        <v/>
      </c>
      <c r="GD436" s="46">
        <f>IF(AND($DS436,GC436),
IF(BC436="","Debes escribir el número de días de prima salarial. ",
IF( IFERROR(INT(BC436),1.1) &lt;&gt; IFERROR(_xlfn.NUMBERVALUE(BC436),1), "La cantidad de días de prima salarial debe ser un número entero. ", "")
),
""
)</f>
        <v/>
      </c>
      <c r="GE436" s="46">
        <f>IF(AND($DS436,GC436),
IF(BD436="","Debes escribir el valor de los días de prima salarial. ",
IF( ISERR(_xlfn.NUMBERVALUE(BD436)), "El valor de los días de prima salarial debe ser un número válido. ", "")
),
""
)</f>
        <v/>
      </c>
      <c r="GF436" s="46">
        <f>IF($DS436,
IF( AND(BE436&lt;&gt;"", ISERR(_xlfn.NUMBERVALUE(BE436))), "El valor de la prima NO saliarial debe ser un número válido. ", "")
)</f>
        <v/>
      </c>
      <c r="GG436" s="46">
        <f>CONCATENATE(BF436,BG436,BH436)&lt;&gt;""</f>
        <v/>
      </c>
      <c r="GH436" s="46">
        <f>IF(AND($DS436,GG436),
IF(BF436="","Debes escribir el valor de las cesantías. ",
IF( ISERR(_xlfn.NUMBERVALUE(BF436)), "El valor de las cesantías debe ser un número válido. ", "")
),
""
)</f>
        <v/>
      </c>
      <c r="GI436" s="46">
        <f>IF(AND($DS436,GG436),
IF(BG436="","Debes escribir el % de cesantías. ",
IF( ISERR(_xlfn.NUMBERVALUE(BG436)), "El % de cesantías debe ser un número válido. ", "")
),
""
)</f>
        <v/>
      </c>
      <c r="GJ436" s="46">
        <f>IF(AND($DS436,GG436),
IF(BH436="","Debes escribir el valor de intereses de cesantías. ",
IF( ISERR(_xlfn.NUMBERVALUE(BH436)), "El valor de intereses de cesantías debe ser un número válido. ", "")
),
""
)</f>
        <v/>
      </c>
      <c r="GK436" s="46">
        <f>CONCATENATE(BI436,BJ436,BK436)&lt;&gt;""</f>
        <v/>
      </c>
      <c r="GL436" s="46">
        <f>IF(AND($DS436,GK436),
IF(BI436="","Debes escribir el número de días de incapacidad. ",
IF( IFERROR(INT(BI436),1.1) &lt;&gt; IFERROR(_xlfn.NUMBERVALUE(BI436),1), "La cantidad de días de incapacidad debe ser un número entero. ", "")
),
""
)</f>
        <v/>
      </c>
      <c r="GM436" s="46">
        <f>IF(AND($DS436,GK436),
IF(BJ436="","Debes escribir el tipo de incapacidad. ",
IF(_xlfn.IFNA(VLOOKUP(BJ436,TIPO_DE_INCAPACIDAD,1,FALSE),-1)=-1,"El tipo de incapacidad es inválida (por favor seleccionarlo de la lista). ","")
),
""
)</f>
        <v/>
      </c>
      <c r="GN436" s="46">
        <f>IF(AND($DS436,GK436),
IF(BK436="","Debes escribir el valor de la incapacidad. ",
IF( ISERR(_xlfn.NUMBERVALUE(BK436)), "El valor de la incapacidad debe ser un número válido. ", "")
),
""
)</f>
        <v/>
      </c>
      <c r="GO436" s="46">
        <f>CONCATENATE(BL436,BM436)&lt;&gt;""</f>
        <v/>
      </c>
      <c r="GP436" s="46">
        <f>IF(AND($DS436,GO436),
IF(BL436="","Debes escribir el número de días de licencia de maternidad o paternidad. ",
IF( IFERROR(INT(BL436),1.1) &lt;&gt; IFERROR(_xlfn.NUMBERVALUE(BL436),1), "La cantidad de días de licencia de maternidad o paternidad debe ser un número entero. ", "")
),
""
)</f>
        <v/>
      </c>
      <c r="GQ436" s="46">
        <f>IF(AND($DS436,GO436),
IF(BM436="","Debes escribir el valor de la licencia de maternidad o paternidad. ",
IF( ISERR(_xlfn.NUMBERVALUE(BM436)), "El valor de la licencia de maternidad o paternidad debe ser un número válido. ", "")
),
""
)</f>
        <v/>
      </c>
      <c r="GR436" s="46">
        <f>CONCATENATE(BN436,BO436)&lt;&gt;""</f>
        <v/>
      </c>
      <c r="GS436" s="46">
        <f>IF(AND($DS436,GR436),
IF(BN436="","Debes escribir el número de días de licencia remunerada. ",
IF( IFERROR(INT(BN436),1.1) &lt;&gt; IFERROR(_xlfn.NUMBERVALUE(BN436),1), "La cantidad de días de licencia remunerada debe ser un número entero. ", "")
),
""
)</f>
        <v/>
      </c>
      <c r="GT436" s="46">
        <f>IF(AND($DS436,GR436),
IF(BO436="","Debes escribir el valor de la licencia remunerada. ",
IF( ISERR(_xlfn.NUMBERVALUE(BO436)), "El valor de la licencia remunerada debe ser un número válido. ", "")
),
""
)</f>
        <v/>
      </c>
      <c r="GU436" s="46">
        <f>IF($DS436,
IF( AND(BP436&lt;&gt;"", ISERR(_xlfn.NUMBERVALUE(BP436))), "El valor de la licencia NO remunerada debe ser un número válido. ", "")
)</f>
        <v/>
      </c>
      <c r="GV436" s="46">
        <f>IF($DS436,
IF( AND(BQ436&lt;&gt;"", ISERR(_xlfn.NUMBERVALUE(BQ436))), "El valor de auxilios salariales debe ser un número válido. ", "")
)</f>
        <v/>
      </c>
      <c r="GW436" s="46">
        <f>IF($DS436,
IF( AND(BR436&lt;&gt;"", ISERR(_xlfn.NUMBERVALUE(BR436))), "El valor de auxilios NO salariales debe ser un número válido. ", "")
)</f>
        <v/>
      </c>
      <c r="GX436" s="46">
        <f>IF($DS436,
IF( AND(BS436&lt;&gt;"", ISERR(_xlfn.NUMBERVALUE(BS436))), "El valor de bonos salariales debe ser un número válido. ", "")
)</f>
        <v/>
      </c>
      <c r="GY436" s="46">
        <f>IF($DS436,
IF( AND(BT436&lt;&gt;"", ISERR(_xlfn.NUMBERVALUE(BT436))), "El valor de bonos NO salariales debe ser un número válido. ", "")
)</f>
        <v/>
      </c>
      <c r="GZ436" s="46">
        <f>IF($DS436,
IF( AND(BU436&lt;&gt;"", ISERR(_xlfn.NUMBERVALUE(BU436))), "El valor de bonos salariales de alimentación debe ser un número válido. ", "")
)</f>
        <v/>
      </c>
      <c r="HA436" s="46">
        <f>IF($DS436,
IF( AND(BV436&lt;&gt;"", ISERR(_xlfn.NUMBERVALUE(BV436))), "El valor de bonos NO salariales de alimentación debe ser un número válido. ", "")
)</f>
        <v/>
      </c>
      <c r="HB436" s="46">
        <f>IF($DS436,
IF( AND(BW436&lt;&gt;"", ISERR(_xlfn.NUMBERVALUE(BW436))), "El valor de bonificaciones salariales debe ser un número válido. ", "")
)</f>
        <v/>
      </c>
      <c r="HC436" s="46">
        <f>IF($DS436,
IF( AND(BX436&lt;&gt;"", ISERR(_xlfn.NUMBERVALUE(BX436))), "El valor de bonificaciones NO salariales debe ser un número válido. ", "")
)</f>
        <v/>
      </c>
      <c r="HD436" s="46">
        <f>IF($DS436,
IF( AND(BY436&lt;&gt;"", ISERR(_xlfn.NUMBERVALUE(BY436))), "El valor de compensaciones ordinarias debe ser un número válido. ", "")
)</f>
        <v/>
      </c>
      <c r="HE436" s="46">
        <f>IF($DS436,
IF( AND(BZ436&lt;&gt;"", ISERR(_xlfn.NUMBERVALUE(BZ436))), "El valor de compensaciones extraordinarias debe ser un número válido. ", "")
)</f>
        <v/>
      </c>
      <c r="HF436" s="46">
        <f>IF($DS436,
IF( AND(CA436&lt;&gt;"", ISERR(_xlfn.NUMBERVALUE(CA436))), "El valor de comisiones debe ser un número válido. ", "")
)</f>
        <v/>
      </c>
      <c r="HG436" s="46">
        <f>IF($DS436,
IF( AND(CB436&lt;&gt;"", ISERR(_xlfn.NUMBERVALUE(CB436))), "El valor de ausencia por huega debe ser un número válido. ", "")
)</f>
        <v/>
      </c>
      <c r="HH436" s="46">
        <f>IF($DS436,
IF( AND(CC436&lt;&gt;"", ISERR(_xlfn.NUMBERVALUE(CC436))), "El valor de anticipos debe ser un número válido. ", "")
)</f>
        <v/>
      </c>
      <c r="HI436" s="46">
        <f>IF($DS436,
IF( AND(CD436&lt;&gt;"", ISERR(_xlfn.NUMBERVALUE(CD436))), "El valor de pagos a terceros debe ser un número válido. ", "")
)</f>
        <v/>
      </c>
      <c r="HJ436" s="46">
        <f>IF($DS436,
IF( AND(CE436&lt;&gt;"", ISERR(_xlfn.NUMBERVALUE(CE436))), "El valor de dotación debe ser un número válido. ", "")
)</f>
        <v/>
      </c>
      <c r="HK436" s="46">
        <f>IF($DS436,
IF( AND(CF436&lt;&gt;"", ISERR(_xlfn.NUMBERVALUE(CF436))), "El valor de apoyo sostenibilidad debe ser un número válido. ", "")
)</f>
        <v/>
      </c>
      <c r="HL436" s="46">
        <f>IF($DS436,
IF( AND(CG436&lt;&gt;"", ISERR(_xlfn.NUMBERVALUE(CG436))), "El valor de teletrabajo debe ser un número válido. ", "")
)</f>
        <v/>
      </c>
      <c r="HM436" s="46">
        <f>IF($DS436,
IF( AND(CH436&lt;&gt;"", ISERR(_xlfn.NUMBERVALUE(CH436))), "El valor de bonificación de retiro debe ser un número válido. ", "")
)</f>
        <v/>
      </c>
      <c r="HN436" s="46">
        <f>IF($DS436,
IF( AND(CI436&lt;&gt;"", ISERR(_xlfn.NUMBERVALUE(CI436))), "El valor de indemnización de retiro debe ser un número válido. ", "")
)</f>
        <v/>
      </c>
      <c r="HO436" s="46">
        <f>IF($DS436,
IF( AND(CJ436&lt;&gt;"", ISERR(_xlfn.NUMBERVALUE(CJ436))), "El valor de reintegros debe ser un número válido. ", "")
)</f>
        <v/>
      </c>
      <c r="HP436" s="46">
        <f>CONCATENATE(CK436,CL436,CM436)&lt;&gt;""</f>
        <v/>
      </c>
      <c r="HQ436" s="46">
        <f>IF(AND($DS436,HP436),
IF(CK436="","Debes escribir la descripción de otro concepto no categorizado. ",""),
""
)</f>
        <v/>
      </c>
      <c r="HR436" s="46">
        <f>IF(AND($DS436,HP436),
IF(CONCATENATE(CL436,CM436)="","Debes escribir al menos un valor de concepto no categorizado (salarial o no salarial). ",
IF(ISERR(_xlfn.NUMBERVALUE(CL436)),"El valor salarial concepto no categorizado debe ser un número válido. ","")
),
""
)</f>
        <v/>
      </c>
      <c r="HS436" s="46">
        <f>IF(AND($DS436,HP436),
IF(CONCATENATE(CL436,CM436)="","Debes escribir al menos un valor de concepto no categorizado (salarial o no salarial). ",
IF(ISERR(_xlfn.NUMBERVALUE(CM436)),"El valor NO salarial concepto no categorizado debe ser un número válido. ","")
),
""
)</f>
        <v/>
      </c>
      <c r="HT436" s="46">
        <f>IF($DS436,
IF(CN436="","Debes escribir el porcentaje del aporte a salud. ",
IF( ISERR(_xlfn.NUMBERVALUE(CN436)), "El valor del porcentaje del aporte a salud debe ser un número válido. ", "")
)
)</f>
        <v/>
      </c>
      <c r="HU436" s="46">
        <f>IF($DS436,
IF(CO436="","Debes escribir el valor del aporte a salud. ",
IF( ISERR(_xlfn.NUMBERVALUE(CO436)), "El valor del aporte a salud debe ser un número válido. ", "")
)
)</f>
        <v/>
      </c>
      <c r="HV436" s="46">
        <f>IF($DS436,
IF( AND(CP436&lt;&gt;"", ISERR(_xlfn.NUMBERVALUE(CP436))), "El valor plan complementario debe ser un número válido. ", "")
)</f>
        <v/>
      </c>
      <c r="HW436" s="46">
        <f>IF($DS436,
IF(CQ436="","Debes escribir el porcentaje del aporte a pensión. ",
IF( ISERR(_xlfn.NUMBERVALUE(CQ436)), "El valor del porcentaje del aporte a pensión debe ser un número válido. ", "")
)
)</f>
        <v/>
      </c>
      <c r="HX436" s="46">
        <f>IF($DS436,
IF(CR436="","Debes escribir el valor del aporte a pensión. ",
IF( ISERR(_xlfn.NUMBERVALUE(CR436)), "El valor del aporte a salud debe ser un número válido. ", "")
)
)</f>
        <v/>
      </c>
      <c r="HY436" s="46">
        <f>IF($DS436,
IF( AND(CS436&lt;&gt;"", ISERR(_xlfn.NUMBERVALUE(CS436))), "El valor pensión voluntaria debe ser un número válido. ", "")
)</f>
        <v/>
      </c>
      <c r="HZ436" s="46">
        <f>CONCATENATE(CT436,CU436,CV436,CW436)&lt;&gt;""</f>
        <v/>
      </c>
      <c r="IA436" s="46">
        <f>IF(AND($DS436,HZ436),
IF(CT436="","Debes escribir el % del fondo de seguridad pensional. ",
IF( ISERR(_xlfn.NUMBERVALUE(CT436)), "El % del fondo de seguridad debe ser un número válido. ", "")
),
""
)</f>
        <v/>
      </c>
      <c r="IB436" s="46">
        <f>IF(AND($DS436,HZ436),
IF(CU436="","Debes escribir el valor del aporte al fondo de solidaridad pensional. ",
IF( ISERR(_xlfn.NUMBERVALUE(CU436)), "El valor del aporte al fondo de solidaridad pensional debe ser un número válido. ", "")
),
""
)</f>
        <v/>
      </c>
      <c r="IC436" s="46">
        <f>IF(AND($DS436,HZ436),
IF(CV436="","Debes escribir el % del fondo de subsistencia. ",
IF( ISERR(_xlfn.NUMBERVALUE(CV436)), "El % del fondo de subsistencia debe ser un número válido. ", "")
),
""
)</f>
        <v/>
      </c>
      <c r="ID436" s="46">
        <f>IF(AND($DS436,HZ436),
IF(CW436="","Debes escribir el valor del fondo de subsistencia. ",
IF( ISERR(_xlfn.NUMBERVALUE(CW436)), "El valor del fondo de subsistencia debe ser un número válido. ", "")
),
""
)</f>
        <v/>
      </c>
      <c r="IE436" s="46">
        <f>CONCATENATE(CX436,CY436)&lt;&gt;""</f>
        <v/>
      </c>
      <c r="IF436" s="46">
        <f>IF(AND($DS436,IE436),
IF(CX436="","Debes escribir el % de sindicato. ",
IF( ISERR(_xlfn.NUMBERVALUE(CX436)), "El % de sindicato debe ser un número válido. ", "")
),
""
)</f>
        <v/>
      </c>
      <c r="IG436" s="46">
        <f>IF(AND($DS436,IE436),
IF(CY436="","Debes escribir el valor del sindicato. ",
IF( ISERR(_xlfn.NUMBERVALUE(CY436)), "El valor del sindicato debe ser un número válido. ", "")
),
""
)</f>
        <v/>
      </c>
      <c r="IH436" s="46">
        <f>IF($DS436,
IF( AND(CZ436&lt;&gt;"", ISERR(_xlfn.NUMBERVALUE(CZ436))), "El valor de sanción pública debe ser un número válido. ", "")
)</f>
        <v/>
      </c>
      <c r="II436" s="46">
        <f>IF($DS436,
IF( AND(DA436&lt;&gt;"", ISERR(_xlfn.NUMBERVALUE(DA436))), "El valor de sanción privada debe ser un número válido. ", "")
)</f>
        <v/>
      </c>
      <c r="IJ436" s="46">
        <f>CONCATENATE(DB436,DC436)&lt;&gt;""</f>
        <v/>
      </c>
      <c r="IK436" s="46">
        <f>IF(AND($DS436,IJ436),
IF(DB436="","Debes escribir la descripción de libranza. ",""),
""
)</f>
        <v/>
      </c>
      <c r="IL436" s="46">
        <f>IF(AND($DS436,IJ436),
IF(DC436="","Debes escribir la cuota libranza. ",
IF(ISERR(_xlfn.NUMBERVALUE(DC436)),"El valor de la cuota libranza debe ser un número válido. ","")
),
""
)</f>
        <v/>
      </c>
      <c r="IM436" s="46">
        <f>IF($DS436,
IF( AND(DD436&lt;&gt;"", ISERR(_xlfn.NUMBERVALUE(DD436))), "El valor de pagos a terceros debe ser un número válido. ", "")
)</f>
        <v/>
      </c>
      <c r="IN436" s="46">
        <f>IF($DS436,
IF( AND(DE436&lt;&gt;"", ISERR(_xlfn.NUMBERVALUE(DE436))), "El valor de anticipos debe ser un número válido. ", "")
)</f>
        <v/>
      </c>
      <c r="IO436" s="46">
        <f>IF($DS436,
IF( AND(DF436&lt;&gt;"", ISERR(_xlfn.NUMBERVALUE(DF436))), "El valor de AFC debe ser un número válido. ", "")
)</f>
        <v/>
      </c>
      <c r="IP436" s="46">
        <f>IF($DS436,
IF( AND(DG436&lt;&gt;"", ISERR(_xlfn.NUMBERVALUE(DG436))), "El valor de rete-fuente debe ser un número válido. ", "")
)</f>
        <v/>
      </c>
      <c r="IQ436" s="46">
        <f>IF($DS436,
IF( AND(DH436&lt;&gt;"", ISERR(_xlfn.NUMBERVALUE(DH436))), "El valor de cooperativa de trabajo debe ser un número válido. ", "")
)</f>
        <v/>
      </c>
      <c r="IR436" s="46">
        <f>IF($DS436,
IF( AND(DI436&lt;&gt;"", ISERR(_xlfn.NUMBERVALUE(DI436))), "El valor de embargo fiscal debe ser un número válido. ", "")
)</f>
        <v/>
      </c>
      <c r="IS436" s="46">
        <f>IF($DS436,
IF( AND(DJ436&lt;&gt;"", ISERR(_xlfn.NUMBERVALUE(DJ436))), "El valor de educación debe ser un número válido. ", "")
)</f>
        <v/>
      </c>
      <c r="IT436" s="46">
        <f>IF($DS436,
IF( AND(DK436&lt;&gt;"", ISERR(_xlfn.NUMBERVALUE(DK436))), "El valor de reintegro debe ser un número válido. ", "")
)</f>
        <v/>
      </c>
      <c r="IU436" s="46">
        <f>IF($DS436,
IF( AND(DL436&lt;&gt;"", ISERR(_xlfn.NUMBERVALUE(DL436))), "El valor de deuda debe ser un número válido. ", "")
)</f>
        <v/>
      </c>
      <c r="IV436" s="46">
        <f>IF($DS436,
IF( AND(DM436&lt;&gt;"", ISERR(_xlfn.NUMBERVALUE(DM436))), "El valor de otras deducciones debe ser un número válido. ", "")
)</f>
        <v/>
      </c>
      <c r="IW436" s="46">
        <f>IF($DS436,
IF(DN436="","Debes escribir el valor de los devengos totales. ",
IF( ISERR(_xlfn.NUMBERVALUE(DN436)), "El valor de los devengos totales debe ser un número válido. ", "")
)
)</f>
        <v/>
      </c>
      <c r="IX436" s="46">
        <f>IF($DS436,
IF(DO436="","Debes escribir el valor de las deducciones totales. ",
IF( ISERR(_xlfn.NUMBERVALUE(DO436)), "El valor de las deducciones totales debe ser un número válido. ", "")
)
)</f>
        <v/>
      </c>
      <c r="IY436" s="46">
        <f>IF($DS436,
IF(DP436="","Debes escribir el valor del salario total. ",
IF( ISERR(_xlfn.NUMBERVALUE(DP436)), "El valor del salario total debe ser un número válido. ", "")
)
)</f>
        <v/>
      </c>
    </row>
    <row r="437">
      <c r="B437" s="48" t="n">
        <v>425</v>
      </c>
      <c r="C437" s="61">
        <f>IF(AND(DS437,DP437&lt;&gt;""),
IF(DQ437="","OK","Error"),
""
)</f>
        <v/>
      </c>
      <c r="D437" s="53" t="n"/>
      <c r="E437" s="52" t="n"/>
      <c r="F437" s="112" t="n"/>
      <c r="G437" s="52" t="n"/>
      <c r="H437" s="53" t="n"/>
      <c r="I437" s="52" t="n"/>
      <c r="J437" s="52" t="n"/>
      <c r="K437" s="53" t="n"/>
      <c r="L437" s="55" t="n"/>
      <c r="M437" s="108" t="n"/>
      <c r="N437" s="56" t="n"/>
      <c r="O437" s="52" t="n"/>
      <c r="P437" s="52" t="n"/>
      <c r="Q437" s="52" t="n"/>
      <c r="R437" s="52" t="n"/>
      <c r="S437" s="52" t="n"/>
      <c r="T437" s="53" t="n"/>
      <c r="U437" s="52" t="n"/>
      <c r="V437" s="52" t="n"/>
      <c r="W437" s="55" t="n"/>
      <c r="X437" s="55" t="n"/>
      <c r="Y437" s="52" t="n"/>
      <c r="Z437" s="55" t="n"/>
      <c r="AA437" s="52" t="n"/>
      <c r="AB437" s="53" t="n"/>
      <c r="AC437" s="53" t="n"/>
      <c r="AD437" s="53" t="n"/>
      <c r="AE437" s="177" t="n"/>
      <c r="AF437" s="113" t="n"/>
      <c r="AG437" s="177" t="n"/>
      <c r="AH437" s="178" t="n"/>
      <c r="AI437" s="178" t="n"/>
      <c r="AJ437" s="178" t="n"/>
      <c r="AK437" s="114" t="n"/>
      <c r="AL437" s="178" t="n"/>
      <c r="AM437" s="114" t="n"/>
      <c r="AN437" s="178" t="n"/>
      <c r="AO437" s="114" t="n"/>
      <c r="AP437" s="178" t="n"/>
      <c r="AQ437" s="114" t="n"/>
      <c r="AR437" s="178" t="n"/>
      <c r="AS437" s="114" t="n"/>
      <c r="AT437" s="178" t="n"/>
      <c r="AU437" s="114" t="n"/>
      <c r="AV437" s="178" t="n"/>
      <c r="AW437" s="114" t="n"/>
      <c r="AX437" s="178" t="n"/>
      <c r="AY437" s="114" t="n"/>
      <c r="AZ437" s="178" t="n"/>
      <c r="BA437" s="114" t="n"/>
      <c r="BB437" s="178" t="n"/>
      <c r="BC437" s="114" t="n"/>
      <c r="BD437" s="178" t="n"/>
      <c r="BE437" s="178" t="n"/>
      <c r="BF437" s="178" t="n"/>
      <c r="BG437" s="59" t="n"/>
      <c r="BH437" s="178" t="n"/>
      <c r="BI437" s="114" t="n"/>
      <c r="BJ437" s="53" t="n"/>
      <c r="BK437" s="178" t="n"/>
      <c r="BL437" s="114" t="n"/>
      <c r="BM437" s="178" t="n"/>
      <c r="BN437" s="114" t="n"/>
      <c r="BO437" s="178" t="n"/>
      <c r="BP437" s="178" t="n"/>
      <c r="BQ437" s="178" t="n"/>
      <c r="BR437" s="178" t="n"/>
      <c r="BS437" s="178" t="n"/>
      <c r="BT437" s="178" t="n"/>
      <c r="BU437" s="178" t="n"/>
      <c r="BV437" s="178" t="n"/>
      <c r="BW437" s="178" t="n"/>
      <c r="BX437" s="178" t="n"/>
      <c r="BY437" s="178" t="n"/>
      <c r="BZ437" s="178" t="n"/>
      <c r="CA437" s="178" t="n"/>
      <c r="CB437" s="178" t="n"/>
      <c r="CC437" s="178" t="n"/>
      <c r="CD437" s="178" t="n"/>
      <c r="CE437" s="178" t="n"/>
      <c r="CF437" s="178" t="n"/>
      <c r="CG437" s="178" t="n"/>
      <c r="CH437" s="178" t="n"/>
      <c r="CI437" s="178" t="n"/>
      <c r="CJ437" s="178" t="n"/>
      <c r="CK437" s="53" t="n"/>
      <c r="CL437" s="178" t="n"/>
      <c r="CM437" s="178" t="n"/>
      <c r="CN437" s="60" t="n"/>
      <c r="CO437" s="177" t="n"/>
      <c r="CP437" s="178" t="n"/>
      <c r="CQ437" s="60" t="n"/>
      <c r="CR437" s="177" t="n"/>
      <c r="CS437" s="178" t="n"/>
      <c r="CT437" s="59" t="n"/>
      <c r="CU437" s="178" t="n"/>
      <c r="CV437" s="59" t="n"/>
      <c r="CW437" s="178" t="n"/>
      <c r="CX437" s="59" t="n"/>
      <c r="CY437" s="178" t="n"/>
      <c r="CZ437" s="178" t="n"/>
      <c r="DA437" s="178" t="n"/>
      <c r="DB437" s="53" t="n"/>
      <c r="DC437" s="178" t="n"/>
      <c r="DD437" s="178" t="n"/>
      <c r="DE437" s="178" t="n"/>
      <c r="DF437" s="178" t="n"/>
      <c r="DG437" s="178" t="n"/>
      <c r="DH437" s="178" t="n"/>
      <c r="DI437" s="178" t="n"/>
      <c r="DJ437" s="178" t="n"/>
      <c r="DK437" s="178" t="n"/>
      <c r="DL437" s="178" t="n"/>
      <c r="DM437" s="178" t="n"/>
      <c r="DN437" s="177" t="n"/>
      <c r="DO437" s="177" t="n"/>
      <c r="DP437" s="177" t="n"/>
      <c r="DQ437" s="76">
        <f>IF(AND(DS437,DP437&lt;&gt;""),
CONCATENATE(DT437,DU437,DV437,DW437,DX437,DY437,DZ437,EA437,EB437,EC437,ED437,EE437,EF437,EG437,EH437,EI437,EJ437,EK437,EL437,EM437,EN437,EO437,EP437,EQ437,ES437,ET437,EU437,EV437,EW437,EX437,EY437,EZ437,FA437,FC437,FD437,FF437,FG437,FI437,FJ437,FL437,FM437,FO437,FP437,FR437,FS437,FU437,FV437,FX437,FY437,GA437,GB437,GD437,GE437,GF437,GH437,GI437,GJ437,GL437,GM437,GN437,GP437,GQ437,GS437,GT437,GU437,GV437,GW437,GX437,GY437,GZ437,HA437,HB437,HC437,HD437,HE437,HF437,HG437,HH437,HI437,HJ437,HK437,HL437,HM437,HN437,HO437,HQ437,HR437,HS437,HT437,HU437,HV437,HW437,HX437,HY437,IA437,IB437,IC437,ID437,IF437,IG437,IH437,II437,IK437,IL437,IM437,IN437,IO437,IP437,IQ437,IR437,IS437,IT437,IU437,IV437,IW437,IX437,IY437,IZ437),
""
)</f>
        <v/>
      </c>
      <c r="DR437" s="53" t="n"/>
      <c r="DS437" s="46">
        <f>CONCATENATE(D437,$E437,$F437,$G437,H437,$I437,$J437,K437,$L437,$M437,N437,$O437,$P437,$Q437,$R437,$S437,T437,$U437,$V437,$W437,$X437,$Y437,$Z437,$AA437,AB437,AC437,AD437,$AE437,$AF437,$AG437,AH437,AI437,AJ437,AK437,AL437,AM437,AN437,AO437,AP437,AQ437,AR437,AS437,AT437,AU437,AV437,AW437,AX437,AY437,AZ437,BA437,BB437,BC437,BD437,BE437,BF437,BG437,BH437,BI437,BJ437,BK437,BL437,BM437,BN437,BO437,BP437,BQ437,BR437,BS437,BT437,BU437,BV437,BW437,BX437,BY437,BZ437,CA437,CB437,CC437,CD437,CE437,CF437,CG437,CH437,CI437,CJ437,CK437,CL437,CM437,$CN437,$CO437,CP437,$CQ437,$CR437,CS437,CT437,CU437,CV437,CW437,CX437,CY437,CZ437,DA437,DB437,DC437,DD437,DE437,DF437,DG437,DH437,DI437,DJ437,DK437,DL437,DM437,$DN437,$DO437,$DP437,DR437)&lt;&gt;""</f>
        <v/>
      </c>
      <c r="DT437" s="46">
        <f>IF(AND($DS437,$E$4&lt;&gt;""),
IF(LEFT($E$4,2) = "1.",
IF(D437&lt;&gt;"","El CUNE sólo se envía en operaciones de novedad o ajuste. ",""),
IF(D437="","Debes escribir un CUNE válido para realizar operaciones de novedad o ajuste. ","")),
""
)</f>
        <v/>
      </c>
      <c r="DU437" s="46">
        <f>IF($DS437,
IF(E437="","Debes seleccionar el tipo de documento del empleado. ",
IF(_xlfn.IFNA(VLOOKUP(E437,TIPO_DE_DOCUMENTO,1,FALSE),-1)=-1,"El tipo de documento no es válido (por favor seleccionarlo de la lista). ","")
)
)</f>
        <v/>
      </c>
      <c r="DV437" s="46">
        <f>IF($DS437,
IF(F437="","Debes escribir el número de documento del empleado. ","")
)</f>
        <v/>
      </c>
      <c r="DW437" s="46">
        <f>IF($DS437,
IF(G437="","Debes escribir el primer nombre del empleado. ","")
)</f>
        <v/>
      </c>
      <c r="DY437" s="46">
        <f>IF($DS437,
IF(I437="","Debes escribir el primer apellido del empleado. ","")
)</f>
        <v/>
      </c>
      <c r="DZ437" s="46">
        <f>IF($DS437,
IF(J437="","Debes escribir el segundo apellido del empleado. ","")
)</f>
        <v/>
      </c>
      <c r="EB437" s="46">
        <f>IF($DS437,
IF(L437="","Debes escribir la fecha de ingreso del empleado. ",
IF(ISERR(DATE(YEAR(L437),MONTH(L437),DAY(L437))), "El valor ingresado en fecha de ingreso no tiene un formato válido. ","")
)
)</f>
        <v/>
      </c>
      <c r="EC437" s="46">
        <f>IF($DS437,
IF(M437="","Debes escribir el tiempo laborado. ",
IF( IFERROR(INT(M437),1.1) &lt;&gt; IFERROR(_xlfn.NUMBERVALUE(M437),1), "El valor de los días trabajados debe ser un número entero. ", "")
)
)</f>
        <v/>
      </c>
      <c r="ED437" s="46">
        <f>IF($DS437,
IF( AND(N437&lt;&gt;"", ISERR(DATE(YEAR(N437),MONTH(N437),DAY(N437))) ), "El valor ingresado en fecha de ingreso no tiene un formato válido. ",
IF( AND(N437&lt;&gt;"", $E$6&lt;&gt;"", DATE(YEAR(N437), MONTH(N437), 1) &lt;&gt; IFERROR(DATE(MID($E$6, 1, 4), MID($E$6, 6, 2),1), "1/1/1900") ), "La fecha de retiro debe estar dentro del período liquidado. ", "")
)
)</f>
        <v/>
      </c>
      <c r="EE437" s="46">
        <f>IF($DS437,
IF(O437="","Debes seleccionar el tipo de trabajador. ",
IF(_xlfn.IFNA(VLOOKUP(O437,TIPO_DE_TRABAJADOR,1,FALSE),-1)=-1,"El tipo de trabajador no es válido (por favor seleccionarlo de la lista). ","")
)
)</f>
        <v/>
      </c>
      <c r="EF437" s="46">
        <f>IF($DS437,
IF(P437="","Debes seleccionar si es un trabajador dependiente pensionado por vejez. ",
IF(_xlfn.IFNA(VLOOKUP(P437,SUBTIPO_DE_TRABAJADOR,1,FALSE),-1)=-1,"El tipo de trabajador dependiente pensionado por vejez no es válido (por favor seleccionarlo de la lista). ","")
)
)</f>
        <v/>
      </c>
      <c r="EG437" s="46">
        <f>IF($DS437,
IF(Q437="","Debes seleccionar el tipo de contrato del trabajador. ",
IF(_xlfn.IFNA(VLOOKUP(Q437,TIPO_DE_CONTRATO,1,FALSE),-1)=-1,"El tipo de contrato del trabajador no es válido (por favor seleccionarlo de la lista). ","")
)
)</f>
        <v/>
      </c>
      <c r="EH437" s="46">
        <f>IF($DS437,
IF(R437="","Debes seleccionar si es un salario integral. ",
IF(_xlfn.IFNA(VLOOKUP(R437,SI_NO,1,FALSE),-1)=-1,"Valor no válido para salario integral (por favor seleccionarlo de la lista). ","")
)
)</f>
        <v/>
      </c>
      <c r="EI437" s="46">
        <f>IF($DS437,
IF(S437="","Debes seleccionar si el trabajador realiza actividades de riesgo. ",
IF(_xlfn.IFNA(VLOOKUP(S437,SI_NO,1,FALSE),-1)=-1,"Valor no válido para actividad de alto riesgo (por favor seleccionarlo de la lista). ","")
)
)</f>
        <v/>
      </c>
      <c r="EK437" s="46">
        <f>IF($DS437,
IF(U437="","Debes escribir el código del municipio de residencia del trabajador. ",
IF(_xlfn.IFNA(VLOOKUP(U437,MUNICIPIO,1,FALSE),-1)=-1,"El municipio de residencia del trabajador es inválido (por favor seleccionarlo de la lista). ","")
)
)</f>
        <v/>
      </c>
      <c r="EL437" s="46">
        <f>IF($DS437,
IF(V437="","Debes escribir el la dirección de residendia del trabajador. ","")
)</f>
        <v/>
      </c>
      <c r="EM437" s="46">
        <f>IF($DS437,
IF(W437="","Debes escribir la fecha de inicio de la liquidación. ",
IF(ISERR(DATE(YEAR(W437),MONTH(W437),DAY(W437))),"El valor ingresado en fecha de inicio de liquidación no tiene un formato válido. ",
IF( AND($E$6&lt;&gt;"", DATE(YEAR(W437), MONTH(W437), 1) &lt;&gt; IFERROR(DATE(MID($E$6, 1, 4), MID($E$6, 6, 2),1), "1/1/1900") ), "La fecha de inicio de la liquidación debe estar dentro del período liquidado. ", "")
)
)
)</f>
        <v/>
      </c>
      <c r="EN437" s="46">
        <f>IF($DS437,
IF(X437="","Debes escribir la fecha de fin de la liquidación. ",
IF(ISERR(DATE(YEAR(X437),MONTH(X437),DAY(X437))),"El valor ingresado en fecha de fin de liquidación no tiene un formato válido. ",
IF( AND($E$6&lt;&gt;"", DATE(YEAR(X437), MONTH(X437), 1) &lt;&gt; IFERROR(DATE(MID($E$6, 1, 4), MID($E$6, 6, 2),1), "1/1/1900") ), "La fecha de fin de la liquidación debe estar dentro del período liquidado. ", "")
)
)
)</f>
        <v/>
      </c>
      <c r="EO437" s="46">
        <f>IF($DS437,
IF(Y437="","Debes escribir la frecuencia de pago del trabajador. ",
IF(_xlfn.IFNA(VLOOKUP(Y437,PERÍODO_DE_NÓMINA,1,FALSE),-1)=-1,"La frecuencia de pago es inválida (por favor seleccionarlo de la lista). ","")
)
)</f>
        <v/>
      </c>
      <c r="EP437" s="46">
        <f>IF($DS437,
IF(Z437="","Debes escribir la fecha de pago. ",
IF(ISERR(DATE(YEAR(Z437),MONTH(Z437),DAY(Z437))), "El valor ingresado en fecha de pago no tiene un formato válido. ","")
)
)</f>
        <v/>
      </c>
      <c r="EQ437" s="46">
        <f>IF($DS437,
IF(AA437="","Debes escribir el medio de pago. ",
IF(_xlfn.IFNA(VLOOKUP(AA437,MEDIOS_DE_PAGO,1,FALSE),-1)=-1,"El medio de pago es inválido (por favor seleccionarlo de la lista). ","")
)
)</f>
        <v/>
      </c>
      <c r="ER437" s="46">
        <f>OR(AA437='Tablas '!$T$4,AA437='Tablas '!$T$7,AA437='Tablas '!$T$8,AA437='Tablas '!$T$11)</f>
        <v/>
      </c>
      <c r="ES437" s="46">
        <f>IF(AND($DS437,ER437),
IF(AB437="","Debes escribir la entidad bancaria. ",""),
""
)</f>
        <v/>
      </c>
      <c r="ET437" s="46">
        <f>IF(AND($DS437,ER437),
IF(AC437="","Debes escribir el tipo de cuenta bancaria. ",
IF(_xlfn.IFNA(VLOOKUP(AC437,TIPO_DE_CUENTA,1,FALSE),-1)=-1,"El tipo de cuenta bancaria es inválida (por favor seleccionarlo de la lista). ","")
),
""
)</f>
        <v/>
      </c>
      <c r="EU437" s="46">
        <f>IF(AND($DS437,ER437),
IF(AD437="","Debes escribir el número de cuenta bancaria. ",""),
""
)</f>
        <v/>
      </c>
      <c r="EV437" s="46">
        <f>IF($DS437,
IF(AE437="","Debes escribir el valor del sueldo básico. ",
IF( ISERR(_xlfn.NUMBERVALUE(AE437)), "El valor del sueldo básico debe ser un número válido. ", "")
)
)</f>
        <v/>
      </c>
      <c r="EW437" s="46">
        <f>IF($DS437,
IF(AF437="","Debes escribir el número de días trabajados. ",
IF( IFERROR(INT(AF437),1.1) &lt;&gt; IFERROR(_xlfn.NUMBERVALUE(AF437),1), "La cantidad de días trabajados debe ser un número entero. ", "")
)
)</f>
        <v/>
      </c>
      <c r="EX437" s="46">
        <f>IF($DS437,
IF(AG437="","Debes escribir el valor del sueldo trabajado. ",
IF( ISERR(_xlfn.NUMBERVALUE(AG437)), "El valor del sueldo trabajado debe ser un número válido. ", "")
)
)</f>
        <v/>
      </c>
      <c r="EY437" s="46">
        <f>IF($DS437,
IF( AND(AH437&lt;&gt;"", ISERR(_xlfn.NUMBERVALUE(AH437))), "El valor del auxilio de transporte debe ser un número válido. ", "")
)</f>
        <v/>
      </c>
      <c r="EZ437" s="46">
        <f>IF($DS437,
IF( AND(AI437&lt;&gt;"", ISERR(_xlfn.NUMBERVALUE(AI437))), "El valor de viáticos salariales debe ser un número válido. ", "")
)</f>
        <v/>
      </c>
      <c r="FA437" s="46">
        <f>IF($DS437,
IF( AND(AJ437&lt;&gt;"", ISERR(_xlfn.NUMBERVALUE(AJ437))), "El valor de viáticos NO salariales debe ser un número válido. ", "")
)</f>
        <v/>
      </c>
      <c r="FB437" s="46">
        <f>CONCATENATE(AK437,AL437)&lt;&gt;""</f>
        <v/>
      </c>
      <c r="FC437" s="46">
        <f>IF(AND($DS437,FB437),
IF(AK437="","Debes escribir el número de horas extras diurnas. ",
IF( IFERROR(INT(AK437),1.1) &lt;&gt; IFERROR(_xlfn.NUMBERVALUE(AK437),1), "La cantidad de horas extras diurnas debe ser un número entero. ", "")
),
""
)</f>
        <v/>
      </c>
      <c r="FD437" s="46">
        <f>IF(AND($DS437,FB437),
IF(AL437="","Debes escribir el valor de las horas extras diurnas. ",
IF( ISERR(_xlfn.NUMBERVALUE(AL437)), "El valor de las horas extras duirnas debe ser un número válido. ", "")
),
""
)</f>
        <v/>
      </c>
      <c r="FE437" s="46">
        <f>CONCATENATE(AM437,AN437)&lt;&gt;""</f>
        <v/>
      </c>
      <c r="FF437" s="46">
        <f>IF(AND($DS437,FE437),
IF(AM437="","Debes escribir el número de horas extras nocturnas. ",
IF( IFERROR(INT(AM437),1.1) &lt;&gt; IFERROR(_xlfn.NUMBERVALUE(AM437),1), "La cantidad de horas extras nocturnas debe ser un número entero. ", "")
),
""
)</f>
        <v/>
      </c>
      <c r="FG437" s="46">
        <f>IF(AND($DS437,FE437),
IF(AN437="","Debes escribir el valor de las horas extras nocturnas. ",
IF( ISERR(_xlfn.NUMBERVALUE(AN437)), "El valor de las horas extras nocturnas debe ser un número válido. ", "")
),
""
)</f>
        <v/>
      </c>
      <c r="FH437" s="46">
        <f>CONCATENATE(AO437,AP437)&lt;&gt;""</f>
        <v/>
      </c>
      <c r="FI437" s="46">
        <f>IF(AND($DS437,FH437),
IF(AO437="","Debes escribir el número de horas extras diurnas dominicales y festivas. ",
IF( IFERROR(INT(AO437),1.1) &lt;&gt; IFERROR(_xlfn.NUMBERVALUE(AO437),1), "La cantidad de horas extras diurnas dominicales y festivas debe ser un número entero. ", "")
),
""
)</f>
        <v/>
      </c>
      <c r="FJ437" s="46">
        <f>IF(AND($DS437,FH437),
IF(AP437="","Debes escribir el valor de las horas extras diurnas dominicales y festivas. ",
IF( ISERR(_xlfn.NUMBERVALUE(AP437)), "El valor de las horas extras diurnas dominicales y festivas debe ser un número válido. ", "")
),
""
)</f>
        <v/>
      </c>
      <c r="FK437" s="46">
        <f>CONCATENATE(AQ437,AR437)&lt;&gt;""</f>
        <v/>
      </c>
      <c r="FL437" s="46">
        <f>IF(AND($DS437,FK437),
IF(AQ437="","Debes escribir el número de horas extras nocturnas dominicales y festivas. ",
IF( IFERROR(INT(AQ437),1.1) &lt;&gt; IFERROR(_xlfn.NUMBERVALUE(AQ437),1), "La cantidad de horas extras nocturnas dominicales y festivas debe ser un número entero. ", "")
),
""
)</f>
        <v/>
      </c>
      <c r="FM437" s="46">
        <f>IF(AND($DS437,FK437),
IF(AR437="","Debes escribir el valor de las horas extras nocturnas dominicales y festivas. ",
IF( ISERR(_xlfn.NUMBERVALUE(AR437)), "El valor de las horas extras nocturnas dominicales y festivas debe ser un número válido. ", "")
),
""
)</f>
        <v/>
      </c>
      <c r="FN437" s="46">
        <f>CONCATENATE(AS437,AT437)&lt;&gt;""</f>
        <v/>
      </c>
      <c r="FO437" s="46">
        <f>IF(AND($DS437,FN437),
IF(AS437="","Debes escribir el número de horas recargo nocturno. ",
IF( IFERROR(INT(AS437),1.1) &lt;&gt; IFERROR(_xlfn.NUMBERVALUE(AS437),1), "La cantidad de horas recargo nocturno debe ser un número entero. ", "")
),
""
)</f>
        <v/>
      </c>
      <c r="FP437" s="46">
        <f>IF(AND($DS437,FN437),
IF(AT437="","Debes escribir el valor de las horas recargo nocturno. ",
IF( ISERR(_xlfn.NUMBERVALUE(AT437)), "El valor de las horas recargo nocturno debe ser un número válido. ", "")
),
""
)</f>
        <v/>
      </c>
      <c r="FQ437" s="46">
        <f>CONCATENATE(AU437,AV437)&lt;&gt;""</f>
        <v/>
      </c>
      <c r="FR437" s="46">
        <f>IF(AND($DS437,FQ437),
IF(AU437="","Debes escribir el número de horas recargo diurno dominical y festivo. ",
IF( IFERROR(INT(AU437),1.1) &lt;&gt; IFERROR(_xlfn.NUMBERVALUE(AU437),1), "La cantidad de horas recargo diurno dominical y festivo debe ser un número entero. ", "")
),
""
)</f>
        <v/>
      </c>
      <c r="FS437" s="46">
        <f>IF(AND($DS437,FQ437),
IF(AV437="","Debes escribir el valor de las horas recargo diurno dominical y festivo. ",
IF( ISERR(_xlfn.NUMBERVALUE(AV437)), "El valor de las horas recargo diurno dominical y festivo debe ser un número válido. ", "")
),
""
)</f>
        <v/>
      </c>
      <c r="FT437" s="46">
        <f>CONCATENATE(AW437,AX437)&lt;&gt;""</f>
        <v/>
      </c>
      <c r="FU437" s="46">
        <f>IF(AND($DS437,FT437),
IF(AW437="","Debes escribir el número de horas recargo nocturno dominical y festivo. ",
IF( IFERROR(INT(AW437),1.1) &lt;&gt; IFERROR(_xlfn.NUMBERVALUE(AW437),1), "La cantidad de horas recargo nocturno dominical y festivo debe ser un número entero. ", "")
),
""
)</f>
        <v/>
      </c>
      <c r="FV437" s="46">
        <f>IF(AND($DS437,FT437),
IF(AX437="","Debes escribir el valor de las horas recargo nocturno dominical y festivo. ",
IF( ISERR(_xlfn.NUMBERVALUE(AX437)), "El valor de las horas recargo nocturno dominical y festivo debe ser un número válido. ", "")
),
""
)</f>
        <v/>
      </c>
      <c r="FW437" s="46">
        <f>CONCATENATE(AY437,AZ437)&lt;&gt;""</f>
        <v/>
      </c>
      <c r="FX437" s="46">
        <f>IF(AND($DS437,FW437),
IF(AY437="","Debes escribir el número de días de vacaciones comunes. ",
IF( IFERROR(INT(AY437),1.1) &lt;&gt; IFERROR(_xlfn.NUMBERVALUE(AY437),1), "La cantidad de días de vacaciones comunes debe ser un número entero. ", "")
),
""
)</f>
        <v/>
      </c>
      <c r="FY437" s="46">
        <f>IF(AND($DS437,FW437),
IF(AZ437="","Debes escribir el valor de las vacaciones comunes. ",
IF( ISERR(_xlfn.NUMBERVALUE(AZ437)), "El valor de las vacaciones comunes debe ser un número válido. ", "")
),
""
)</f>
        <v/>
      </c>
      <c r="FZ437" s="46">
        <f>CONCATENATE(BA437,BB437)&lt;&gt;""</f>
        <v/>
      </c>
      <c r="GA437" s="46">
        <f>IF(AND($DS437,FZ437),
IF(BA437="","Debes escribir el número de días de vacaciones compensadas. ",
IF( IFERROR(INT(BA437),1.1) &lt;&gt; IFERROR(_xlfn.NUMBERVALUE(BA437),1), "La cantidad de días de vacaciones compensadas debe ser un número entero. ", "")
),
""
)</f>
        <v/>
      </c>
      <c r="GB437" s="46">
        <f>IF(AND($DS437,FZ437),
IF(BB437="","Debes escribir el valor de las vacaciones compensadas. ",
IF( ISERR(_xlfn.NUMBERVALUE(BB437)), "El valor de las vacaciones compensadas debe ser un número válido. ", "")
),
""
)</f>
        <v/>
      </c>
      <c r="GC437" s="46">
        <f>CONCATENATE(BC437,BD437)&lt;&gt;""</f>
        <v/>
      </c>
      <c r="GD437" s="46">
        <f>IF(AND($DS437,GC437),
IF(BC437="","Debes escribir el número de días de prima salarial. ",
IF( IFERROR(INT(BC437),1.1) &lt;&gt; IFERROR(_xlfn.NUMBERVALUE(BC437),1), "La cantidad de días de prima salarial debe ser un número entero. ", "")
),
""
)</f>
        <v/>
      </c>
      <c r="GE437" s="46">
        <f>IF(AND($DS437,GC437),
IF(BD437="","Debes escribir el valor de los días de prima salarial. ",
IF( ISERR(_xlfn.NUMBERVALUE(BD437)), "El valor de los días de prima salarial debe ser un número válido. ", "")
),
""
)</f>
        <v/>
      </c>
      <c r="GF437" s="46">
        <f>IF($DS437,
IF( AND(BE437&lt;&gt;"", ISERR(_xlfn.NUMBERVALUE(BE437))), "El valor de la prima NO saliarial debe ser un número válido. ", "")
)</f>
        <v/>
      </c>
      <c r="GG437" s="46">
        <f>CONCATENATE(BF437,BG437,BH437)&lt;&gt;""</f>
        <v/>
      </c>
      <c r="GH437" s="46">
        <f>IF(AND($DS437,GG437),
IF(BF437="","Debes escribir el valor de las cesantías. ",
IF( ISERR(_xlfn.NUMBERVALUE(BF437)), "El valor de las cesantías debe ser un número válido. ", "")
),
""
)</f>
        <v/>
      </c>
      <c r="GI437" s="46">
        <f>IF(AND($DS437,GG437),
IF(BG437="","Debes escribir el % de cesantías. ",
IF( ISERR(_xlfn.NUMBERVALUE(BG437)), "El % de cesantías debe ser un número válido. ", "")
),
""
)</f>
        <v/>
      </c>
      <c r="GJ437" s="46">
        <f>IF(AND($DS437,GG437),
IF(BH437="","Debes escribir el valor de intereses de cesantías. ",
IF( ISERR(_xlfn.NUMBERVALUE(BH437)), "El valor de intereses de cesantías debe ser un número válido. ", "")
),
""
)</f>
        <v/>
      </c>
      <c r="GK437" s="46">
        <f>CONCATENATE(BI437,BJ437,BK437)&lt;&gt;""</f>
        <v/>
      </c>
      <c r="GL437" s="46">
        <f>IF(AND($DS437,GK437),
IF(BI437="","Debes escribir el número de días de incapacidad. ",
IF( IFERROR(INT(BI437),1.1) &lt;&gt; IFERROR(_xlfn.NUMBERVALUE(BI437),1), "La cantidad de días de incapacidad debe ser un número entero. ", "")
),
""
)</f>
        <v/>
      </c>
      <c r="GM437" s="46">
        <f>IF(AND($DS437,GK437),
IF(BJ437="","Debes escribir el tipo de incapacidad. ",
IF(_xlfn.IFNA(VLOOKUP(BJ437,TIPO_DE_INCAPACIDAD,1,FALSE),-1)=-1,"El tipo de incapacidad es inválida (por favor seleccionarlo de la lista). ","")
),
""
)</f>
        <v/>
      </c>
      <c r="GN437" s="46">
        <f>IF(AND($DS437,GK437),
IF(BK437="","Debes escribir el valor de la incapacidad. ",
IF( ISERR(_xlfn.NUMBERVALUE(BK437)), "El valor de la incapacidad debe ser un número válido. ", "")
),
""
)</f>
        <v/>
      </c>
      <c r="GO437" s="46">
        <f>CONCATENATE(BL437,BM437)&lt;&gt;""</f>
        <v/>
      </c>
      <c r="GP437" s="46">
        <f>IF(AND($DS437,GO437),
IF(BL437="","Debes escribir el número de días de licencia de maternidad o paternidad. ",
IF( IFERROR(INT(BL437),1.1) &lt;&gt; IFERROR(_xlfn.NUMBERVALUE(BL437),1), "La cantidad de días de licencia de maternidad o paternidad debe ser un número entero. ", "")
),
""
)</f>
        <v/>
      </c>
      <c r="GQ437" s="46">
        <f>IF(AND($DS437,GO437),
IF(BM437="","Debes escribir el valor de la licencia de maternidad o paternidad. ",
IF( ISERR(_xlfn.NUMBERVALUE(BM437)), "El valor de la licencia de maternidad o paternidad debe ser un número válido. ", "")
),
""
)</f>
        <v/>
      </c>
      <c r="GR437" s="46">
        <f>CONCATENATE(BN437,BO437)&lt;&gt;""</f>
        <v/>
      </c>
      <c r="GS437" s="46">
        <f>IF(AND($DS437,GR437),
IF(BN437="","Debes escribir el número de días de licencia remunerada. ",
IF( IFERROR(INT(BN437),1.1) &lt;&gt; IFERROR(_xlfn.NUMBERVALUE(BN437),1), "La cantidad de días de licencia remunerada debe ser un número entero. ", "")
),
""
)</f>
        <v/>
      </c>
      <c r="GT437" s="46">
        <f>IF(AND($DS437,GR437),
IF(BO437="","Debes escribir el valor de la licencia remunerada. ",
IF( ISERR(_xlfn.NUMBERVALUE(BO437)), "El valor de la licencia remunerada debe ser un número válido. ", "")
),
""
)</f>
        <v/>
      </c>
      <c r="GU437" s="46">
        <f>IF($DS437,
IF( AND(BP437&lt;&gt;"", ISERR(_xlfn.NUMBERVALUE(BP437))), "El valor de la licencia NO remunerada debe ser un número válido. ", "")
)</f>
        <v/>
      </c>
      <c r="GV437" s="46">
        <f>IF($DS437,
IF( AND(BQ437&lt;&gt;"", ISERR(_xlfn.NUMBERVALUE(BQ437))), "El valor de auxilios salariales debe ser un número válido. ", "")
)</f>
        <v/>
      </c>
      <c r="GW437" s="46">
        <f>IF($DS437,
IF( AND(BR437&lt;&gt;"", ISERR(_xlfn.NUMBERVALUE(BR437))), "El valor de auxilios NO salariales debe ser un número válido. ", "")
)</f>
        <v/>
      </c>
      <c r="GX437" s="46">
        <f>IF($DS437,
IF( AND(BS437&lt;&gt;"", ISERR(_xlfn.NUMBERVALUE(BS437))), "El valor de bonos salariales debe ser un número válido. ", "")
)</f>
        <v/>
      </c>
      <c r="GY437" s="46">
        <f>IF($DS437,
IF( AND(BT437&lt;&gt;"", ISERR(_xlfn.NUMBERVALUE(BT437))), "El valor de bonos NO salariales debe ser un número válido. ", "")
)</f>
        <v/>
      </c>
      <c r="GZ437" s="46">
        <f>IF($DS437,
IF( AND(BU437&lt;&gt;"", ISERR(_xlfn.NUMBERVALUE(BU437))), "El valor de bonos salariales de alimentación debe ser un número válido. ", "")
)</f>
        <v/>
      </c>
      <c r="HA437" s="46">
        <f>IF($DS437,
IF( AND(BV437&lt;&gt;"", ISERR(_xlfn.NUMBERVALUE(BV437))), "El valor de bonos NO salariales de alimentación debe ser un número válido. ", "")
)</f>
        <v/>
      </c>
      <c r="HB437" s="46">
        <f>IF($DS437,
IF( AND(BW437&lt;&gt;"", ISERR(_xlfn.NUMBERVALUE(BW437))), "El valor de bonificaciones salariales debe ser un número válido. ", "")
)</f>
        <v/>
      </c>
      <c r="HC437" s="46">
        <f>IF($DS437,
IF( AND(BX437&lt;&gt;"", ISERR(_xlfn.NUMBERVALUE(BX437))), "El valor de bonificaciones NO salariales debe ser un número válido. ", "")
)</f>
        <v/>
      </c>
      <c r="HD437" s="46">
        <f>IF($DS437,
IF( AND(BY437&lt;&gt;"", ISERR(_xlfn.NUMBERVALUE(BY437))), "El valor de compensaciones ordinarias debe ser un número válido. ", "")
)</f>
        <v/>
      </c>
      <c r="HE437" s="46">
        <f>IF($DS437,
IF( AND(BZ437&lt;&gt;"", ISERR(_xlfn.NUMBERVALUE(BZ437))), "El valor de compensaciones extraordinarias debe ser un número válido. ", "")
)</f>
        <v/>
      </c>
      <c r="HF437" s="46">
        <f>IF($DS437,
IF( AND(CA437&lt;&gt;"", ISERR(_xlfn.NUMBERVALUE(CA437))), "El valor de comisiones debe ser un número válido. ", "")
)</f>
        <v/>
      </c>
      <c r="HG437" s="46">
        <f>IF($DS437,
IF( AND(CB437&lt;&gt;"", ISERR(_xlfn.NUMBERVALUE(CB437))), "El valor de ausencia por huega debe ser un número válido. ", "")
)</f>
        <v/>
      </c>
      <c r="HH437" s="46">
        <f>IF($DS437,
IF( AND(CC437&lt;&gt;"", ISERR(_xlfn.NUMBERVALUE(CC437))), "El valor de anticipos debe ser un número válido. ", "")
)</f>
        <v/>
      </c>
      <c r="HI437" s="46">
        <f>IF($DS437,
IF( AND(CD437&lt;&gt;"", ISERR(_xlfn.NUMBERVALUE(CD437))), "El valor de pagos a terceros debe ser un número válido. ", "")
)</f>
        <v/>
      </c>
      <c r="HJ437" s="46">
        <f>IF($DS437,
IF( AND(CE437&lt;&gt;"", ISERR(_xlfn.NUMBERVALUE(CE437))), "El valor de dotación debe ser un número válido. ", "")
)</f>
        <v/>
      </c>
      <c r="HK437" s="46">
        <f>IF($DS437,
IF( AND(CF437&lt;&gt;"", ISERR(_xlfn.NUMBERVALUE(CF437))), "El valor de apoyo sostenibilidad debe ser un número válido. ", "")
)</f>
        <v/>
      </c>
      <c r="HL437" s="46">
        <f>IF($DS437,
IF( AND(CG437&lt;&gt;"", ISERR(_xlfn.NUMBERVALUE(CG437))), "El valor de teletrabajo debe ser un número válido. ", "")
)</f>
        <v/>
      </c>
      <c r="HM437" s="46">
        <f>IF($DS437,
IF( AND(CH437&lt;&gt;"", ISERR(_xlfn.NUMBERVALUE(CH437))), "El valor de bonificación de retiro debe ser un número válido. ", "")
)</f>
        <v/>
      </c>
      <c r="HN437" s="46">
        <f>IF($DS437,
IF( AND(CI437&lt;&gt;"", ISERR(_xlfn.NUMBERVALUE(CI437))), "El valor de indemnización de retiro debe ser un número válido. ", "")
)</f>
        <v/>
      </c>
      <c r="HO437" s="46">
        <f>IF($DS437,
IF( AND(CJ437&lt;&gt;"", ISERR(_xlfn.NUMBERVALUE(CJ437))), "El valor de reintegros debe ser un número válido. ", "")
)</f>
        <v/>
      </c>
      <c r="HP437" s="46">
        <f>CONCATENATE(CK437,CL437,CM437)&lt;&gt;""</f>
        <v/>
      </c>
      <c r="HQ437" s="46">
        <f>IF(AND($DS437,HP437),
IF(CK437="","Debes escribir la descripción de otro concepto no categorizado. ",""),
""
)</f>
        <v/>
      </c>
      <c r="HR437" s="46">
        <f>IF(AND($DS437,HP437),
IF(CONCATENATE(CL437,CM437)="","Debes escribir al menos un valor de concepto no categorizado (salarial o no salarial). ",
IF(ISERR(_xlfn.NUMBERVALUE(CL437)),"El valor salarial concepto no categorizado debe ser un número válido. ","")
),
""
)</f>
        <v/>
      </c>
      <c r="HS437" s="46">
        <f>IF(AND($DS437,HP437),
IF(CONCATENATE(CL437,CM437)="","Debes escribir al menos un valor de concepto no categorizado (salarial o no salarial). ",
IF(ISERR(_xlfn.NUMBERVALUE(CM437)),"El valor NO salarial concepto no categorizado debe ser un número válido. ","")
),
""
)</f>
        <v/>
      </c>
      <c r="HT437" s="46">
        <f>IF($DS437,
IF(CN437="","Debes escribir el porcentaje del aporte a salud. ",
IF( ISERR(_xlfn.NUMBERVALUE(CN437)), "El valor del porcentaje del aporte a salud debe ser un número válido. ", "")
)
)</f>
        <v/>
      </c>
      <c r="HU437" s="46">
        <f>IF($DS437,
IF(CO437="","Debes escribir el valor del aporte a salud. ",
IF( ISERR(_xlfn.NUMBERVALUE(CO437)), "El valor del aporte a salud debe ser un número válido. ", "")
)
)</f>
        <v/>
      </c>
      <c r="HV437" s="46">
        <f>IF($DS437,
IF( AND(CP437&lt;&gt;"", ISERR(_xlfn.NUMBERVALUE(CP437))), "El valor plan complementario debe ser un número válido. ", "")
)</f>
        <v/>
      </c>
      <c r="HW437" s="46">
        <f>IF($DS437,
IF(CQ437="","Debes escribir el porcentaje del aporte a pensión. ",
IF( ISERR(_xlfn.NUMBERVALUE(CQ437)), "El valor del porcentaje del aporte a pensión debe ser un número válido. ", "")
)
)</f>
        <v/>
      </c>
      <c r="HX437" s="46">
        <f>IF($DS437,
IF(CR437="","Debes escribir el valor del aporte a pensión. ",
IF( ISERR(_xlfn.NUMBERVALUE(CR437)), "El valor del aporte a salud debe ser un número válido. ", "")
)
)</f>
        <v/>
      </c>
      <c r="HY437" s="46">
        <f>IF($DS437,
IF( AND(CS437&lt;&gt;"", ISERR(_xlfn.NUMBERVALUE(CS437))), "El valor pensión voluntaria debe ser un número válido. ", "")
)</f>
        <v/>
      </c>
      <c r="HZ437" s="46">
        <f>CONCATENATE(CT437,CU437,CV437,CW437)&lt;&gt;""</f>
        <v/>
      </c>
      <c r="IA437" s="46">
        <f>IF(AND($DS437,HZ437),
IF(CT437="","Debes escribir el % del fondo de seguridad pensional. ",
IF( ISERR(_xlfn.NUMBERVALUE(CT437)), "El % del fondo de seguridad debe ser un número válido. ", "")
),
""
)</f>
        <v/>
      </c>
      <c r="IB437" s="46">
        <f>IF(AND($DS437,HZ437),
IF(CU437="","Debes escribir el valor del aporte al fondo de solidaridad pensional. ",
IF( ISERR(_xlfn.NUMBERVALUE(CU437)), "El valor del aporte al fondo de solidaridad pensional debe ser un número válido. ", "")
),
""
)</f>
        <v/>
      </c>
      <c r="IC437" s="46">
        <f>IF(AND($DS437,HZ437),
IF(CV437="","Debes escribir el % del fondo de subsistencia. ",
IF( ISERR(_xlfn.NUMBERVALUE(CV437)), "El % del fondo de subsistencia debe ser un número válido. ", "")
),
""
)</f>
        <v/>
      </c>
      <c r="ID437" s="46">
        <f>IF(AND($DS437,HZ437),
IF(CW437="","Debes escribir el valor del fondo de subsistencia. ",
IF( ISERR(_xlfn.NUMBERVALUE(CW437)), "El valor del fondo de subsistencia debe ser un número válido. ", "")
),
""
)</f>
        <v/>
      </c>
      <c r="IE437" s="46">
        <f>CONCATENATE(CX437,CY437)&lt;&gt;""</f>
        <v/>
      </c>
      <c r="IF437" s="46">
        <f>IF(AND($DS437,IE437),
IF(CX437="","Debes escribir el % de sindicato. ",
IF( ISERR(_xlfn.NUMBERVALUE(CX437)), "El % de sindicato debe ser un número válido. ", "")
),
""
)</f>
        <v/>
      </c>
      <c r="IG437" s="46">
        <f>IF(AND($DS437,IE437),
IF(CY437="","Debes escribir el valor del sindicato. ",
IF( ISERR(_xlfn.NUMBERVALUE(CY437)), "El valor del sindicato debe ser un número válido. ", "")
),
""
)</f>
        <v/>
      </c>
      <c r="IH437" s="46">
        <f>IF($DS437,
IF( AND(CZ437&lt;&gt;"", ISERR(_xlfn.NUMBERVALUE(CZ437))), "El valor de sanción pública debe ser un número válido. ", "")
)</f>
        <v/>
      </c>
      <c r="II437" s="46">
        <f>IF($DS437,
IF( AND(DA437&lt;&gt;"", ISERR(_xlfn.NUMBERVALUE(DA437))), "El valor de sanción privada debe ser un número válido. ", "")
)</f>
        <v/>
      </c>
      <c r="IJ437" s="46">
        <f>CONCATENATE(DB437,DC437)&lt;&gt;""</f>
        <v/>
      </c>
      <c r="IK437" s="46">
        <f>IF(AND($DS437,IJ437),
IF(DB437="","Debes escribir la descripción de libranza. ",""),
""
)</f>
        <v/>
      </c>
      <c r="IL437" s="46">
        <f>IF(AND($DS437,IJ437),
IF(DC437="","Debes escribir la cuota libranza. ",
IF(ISERR(_xlfn.NUMBERVALUE(DC437)),"El valor de la cuota libranza debe ser un número válido. ","")
),
""
)</f>
        <v/>
      </c>
      <c r="IM437" s="46">
        <f>IF($DS437,
IF( AND(DD437&lt;&gt;"", ISERR(_xlfn.NUMBERVALUE(DD437))), "El valor de pagos a terceros debe ser un número válido. ", "")
)</f>
        <v/>
      </c>
      <c r="IN437" s="46">
        <f>IF($DS437,
IF( AND(DE437&lt;&gt;"", ISERR(_xlfn.NUMBERVALUE(DE437))), "El valor de anticipos debe ser un número válido. ", "")
)</f>
        <v/>
      </c>
      <c r="IO437" s="46">
        <f>IF($DS437,
IF( AND(DF437&lt;&gt;"", ISERR(_xlfn.NUMBERVALUE(DF437))), "El valor de AFC debe ser un número válido. ", "")
)</f>
        <v/>
      </c>
      <c r="IP437" s="46">
        <f>IF($DS437,
IF( AND(DG437&lt;&gt;"", ISERR(_xlfn.NUMBERVALUE(DG437))), "El valor de rete-fuente debe ser un número válido. ", "")
)</f>
        <v/>
      </c>
      <c r="IQ437" s="46">
        <f>IF($DS437,
IF( AND(DH437&lt;&gt;"", ISERR(_xlfn.NUMBERVALUE(DH437))), "El valor de cooperativa de trabajo debe ser un número válido. ", "")
)</f>
        <v/>
      </c>
      <c r="IR437" s="46">
        <f>IF($DS437,
IF( AND(DI437&lt;&gt;"", ISERR(_xlfn.NUMBERVALUE(DI437))), "El valor de embargo fiscal debe ser un número válido. ", "")
)</f>
        <v/>
      </c>
      <c r="IS437" s="46">
        <f>IF($DS437,
IF( AND(DJ437&lt;&gt;"", ISERR(_xlfn.NUMBERVALUE(DJ437))), "El valor de educación debe ser un número válido. ", "")
)</f>
        <v/>
      </c>
      <c r="IT437" s="46">
        <f>IF($DS437,
IF( AND(DK437&lt;&gt;"", ISERR(_xlfn.NUMBERVALUE(DK437))), "El valor de reintegro debe ser un número válido. ", "")
)</f>
        <v/>
      </c>
      <c r="IU437" s="46">
        <f>IF($DS437,
IF( AND(DL437&lt;&gt;"", ISERR(_xlfn.NUMBERVALUE(DL437))), "El valor de deuda debe ser un número válido. ", "")
)</f>
        <v/>
      </c>
      <c r="IV437" s="46">
        <f>IF($DS437,
IF( AND(DM437&lt;&gt;"", ISERR(_xlfn.NUMBERVALUE(DM437))), "El valor de otras deducciones debe ser un número válido. ", "")
)</f>
        <v/>
      </c>
      <c r="IW437" s="46">
        <f>IF($DS437,
IF(DN437="","Debes escribir el valor de los devengos totales. ",
IF( ISERR(_xlfn.NUMBERVALUE(DN437)), "El valor de los devengos totales debe ser un número válido. ", "")
)
)</f>
        <v/>
      </c>
      <c r="IX437" s="46">
        <f>IF($DS437,
IF(DO437="","Debes escribir el valor de las deducciones totales. ",
IF( ISERR(_xlfn.NUMBERVALUE(DO437)), "El valor de las deducciones totales debe ser un número válido. ", "")
)
)</f>
        <v/>
      </c>
      <c r="IY437" s="46">
        <f>IF($DS437,
IF(DP437="","Debes escribir el valor del salario total. ",
IF( ISERR(_xlfn.NUMBERVALUE(DP437)), "El valor del salario total debe ser un número válido. ", "")
)
)</f>
        <v/>
      </c>
    </row>
    <row r="438">
      <c r="B438" s="48" t="n">
        <v>426</v>
      </c>
      <c r="C438" s="61">
        <f>IF(AND(DS438,DP438&lt;&gt;""),
IF(DQ438="","OK","Error"),
""
)</f>
        <v/>
      </c>
      <c r="D438" s="53" t="n"/>
      <c r="E438" s="52" t="n"/>
      <c r="F438" s="112" t="n"/>
      <c r="G438" s="52" t="n"/>
      <c r="H438" s="53" t="n"/>
      <c r="I438" s="52" t="n"/>
      <c r="J438" s="52" t="n"/>
      <c r="K438" s="53" t="n"/>
      <c r="L438" s="55" t="n"/>
      <c r="M438" s="108" t="n"/>
      <c r="N438" s="56" t="n"/>
      <c r="O438" s="52" t="n"/>
      <c r="P438" s="52" t="n"/>
      <c r="Q438" s="52" t="n"/>
      <c r="R438" s="52" t="n"/>
      <c r="S438" s="52" t="n"/>
      <c r="T438" s="53" t="n"/>
      <c r="U438" s="52" t="n"/>
      <c r="V438" s="52" t="n"/>
      <c r="W438" s="55" t="n"/>
      <c r="X438" s="55" t="n"/>
      <c r="Y438" s="52" t="n"/>
      <c r="Z438" s="55" t="n"/>
      <c r="AA438" s="52" t="n"/>
      <c r="AB438" s="53" t="n"/>
      <c r="AC438" s="53" t="n"/>
      <c r="AD438" s="53" t="n"/>
      <c r="AE438" s="177" t="n"/>
      <c r="AF438" s="113" t="n"/>
      <c r="AG438" s="177" t="n"/>
      <c r="AH438" s="178" t="n"/>
      <c r="AI438" s="178" t="n"/>
      <c r="AJ438" s="178" t="n"/>
      <c r="AK438" s="114" t="n"/>
      <c r="AL438" s="178" t="n"/>
      <c r="AM438" s="114" t="n"/>
      <c r="AN438" s="178" t="n"/>
      <c r="AO438" s="114" t="n"/>
      <c r="AP438" s="178" t="n"/>
      <c r="AQ438" s="114" t="n"/>
      <c r="AR438" s="178" t="n"/>
      <c r="AS438" s="114" t="n"/>
      <c r="AT438" s="178" t="n"/>
      <c r="AU438" s="114" t="n"/>
      <c r="AV438" s="178" t="n"/>
      <c r="AW438" s="114" t="n"/>
      <c r="AX438" s="178" t="n"/>
      <c r="AY438" s="114" t="n"/>
      <c r="AZ438" s="178" t="n"/>
      <c r="BA438" s="114" t="n"/>
      <c r="BB438" s="178" t="n"/>
      <c r="BC438" s="114" t="n"/>
      <c r="BD438" s="178" t="n"/>
      <c r="BE438" s="178" t="n"/>
      <c r="BF438" s="178" t="n"/>
      <c r="BG438" s="59" t="n"/>
      <c r="BH438" s="178" t="n"/>
      <c r="BI438" s="114" t="n"/>
      <c r="BJ438" s="53" t="n"/>
      <c r="BK438" s="178" t="n"/>
      <c r="BL438" s="114" t="n"/>
      <c r="BM438" s="178" t="n"/>
      <c r="BN438" s="114" t="n"/>
      <c r="BO438" s="178" t="n"/>
      <c r="BP438" s="178" t="n"/>
      <c r="BQ438" s="178" t="n"/>
      <c r="BR438" s="178" t="n"/>
      <c r="BS438" s="178" t="n"/>
      <c r="BT438" s="178" t="n"/>
      <c r="BU438" s="178" t="n"/>
      <c r="BV438" s="178" t="n"/>
      <c r="BW438" s="178" t="n"/>
      <c r="BX438" s="178" t="n"/>
      <c r="BY438" s="178" t="n"/>
      <c r="BZ438" s="178" t="n"/>
      <c r="CA438" s="178" t="n"/>
      <c r="CB438" s="178" t="n"/>
      <c r="CC438" s="178" t="n"/>
      <c r="CD438" s="178" t="n"/>
      <c r="CE438" s="178" t="n"/>
      <c r="CF438" s="178" t="n"/>
      <c r="CG438" s="178" t="n"/>
      <c r="CH438" s="178" t="n"/>
      <c r="CI438" s="178" t="n"/>
      <c r="CJ438" s="178" t="n"/>
      <c r="CK438" s="53" t="n"/>
      <c r="CL438" s="178" t="n"/>
      <c r="CM438" s="178" t="n"/>
      <c r="CN438" s="60" t="n"/>
      <c r="CO438" s="177" t="n"/>
      <c r="CP438" s="178" t="n"/>
      <c r="CQ438" s="60" t="n"/>
      <c r="CR438" s="177" t="n"/>
      <c r="CS438" s="178" t="n"/>
      <c r="CT438" s="59" t="n"/>
      <c r="CU438" s="178" t="n"/>
      <c r="CV438" s="59" t="n"/>
      <c r="CW438" s="178" t="n"/>
      <c r="CX438" s="59" t="n"/>
      <c r="CY438" s="178" t="n"/>
      <c r="CZ438" s="178" t="n"/>
      <c r="DA438" s="178" t="n"/>
      <c r="DB438" s="53" t="n"/>
      <c r="DC438" s="178" t="n"/>
      <c r="DD438" s="178" t="n"/>
      <c r="DE438" s="178" t="n"/>
      <c r="DF438" s="178" t="n"/>
      <c r="DG438" s="178" t="n"/>
      <c r="DH438" s="178" t="n"/>
      <c r="DI438" s="178" t="n"/>
      <c r="DJ438" s="178" t="n"/>
      <c r="DK438" s="178" t="n"/>
      <c r="DL438" s="178" t="n"/>
      <c r="DM438" s="178" t="n"/>
      <c r="DN438" s="177" t="n"/>
      <c r="DO438" s="177" t="n"/>
      <c r="DP438" s="177" t="n"/>
      <c r="DQ438" s="76">
        <f>IF(AND(DS438,DP438&lt;&gt;""),
CONCATENATE(DT438,DU438,DV438,DW438,DX438,DY438,DZ438,EA438,EB438,EC438,ED438,EE438,EF438,EG438,EH438,EI438,EJ438,EK438,EL438,EM438,EN438,EO438,EP438,EQ438,ES438,ET438,EU438,EV438,EW438,EX438,EY438,EZ438,FA438,FC438,FD438,FF438,FG438,FI438,FJ438,FL438,FM438,FO438,FP438,FR438,FS438,FU438,FV438,FX438,FY438,GA438,GB438,GD438,GE438,GF438,GH438,GI438,GJ438,GL438,GM438,GN438,GP438,GQ438,GS438,GT438,GU438,GV438,GW438,GX438,GY438,GZ438,HA438,HB438,HC438,HD438,HE438,HF438,HG438,HH438,HI438,HJ438,HK438,HL438,HM438,HN438,HO438,HQ438,HR438,HS438,HT438,HU438,HV438,HW438,HX438,HY438,IA438,IB438,IC438,ID438,IF438,IG438,IH438,II438,IK438,IL438,IM438,IN438,IO438,IP438,IQ438,IR438,IS438,IT438,IU438,IV438,IW438,IX438,IY438,IZ438),
""
)</f>
        <v/>
      </c>
      <c r="DR438" s="53" t="n"/>
      <c r="DS438" s="46">
        <f>CONCATENATE(D438,$E438,$F438,$G438,H438,$I438,$J438,K438,$L438,$M438,N438,$O438,$P438,$Q438,$R438,$S438,T438,$U438,$V438,$W438,$X438,$Y438,$Z438,$AA438,AB438,AC438,AD438,$AE438,$AF438,$AG438,AH438,AI438,AJ438,AK438,AL438,AM438,AN438,AO438,AP438,AQ438,AR438,AS438,AT438,AU438,AV438,AW438,AX438,AY438,AZ438,BA438,BB438,BC438,BD438,BE438,BF438,BG438,BH438,BI438,BJ438,BK438,BL438,BM438,BN438,BO438,BP438,BQ438,BR438,BS438,BT438,BU438,BV438,BW438,BX438,BY438,BZ438,CA438,CB438,CC438,CD438,CE438,CF438,CG438,CH438,CI438,CJ438,CK438,CL438,CM438,$CN438,$CO438,CP438,$CQ438,$CR438,CS438,CT438,CU438,CV438,CW438,CX438,CY438,CZ438,DA438,DB438,DC438,DD438,DE438,DF438,DG438,DH438,DI438,DJ438,DK438,DL438,DM438,$DN438,$DO438,$DP438,DR438)&lt;&gt;""</f>
        <v/>
      </c>
      <c r="DT438" s="46">
        <f>IF(AND($DS438,$E$4&lt;&gt;""),
IF(LEFT($E$4,2) = "1.",
IF(D438&lt;&gt;"","El CUNE sólo se envía en operaciones de novedad o ajuste. ",""),
IF(D438="","Debes escribir un CUNE válido para realizar operaciones de novedad o ajuste. ","")),
""
)</f>
        <v/>
      </c>
      <c r="DU438" s="46">
        <f>IF($DS438,
IF(E438="","Debes seleccionar el tipo de documento del empleado. ",
IF(_xlfn.IFNA(VLOOKUP(E438,TIPO_DE_DOCUMENTO,1,FALSE),-1)=-1,"El tipo de documento no es válido (por favor seleccionarlo de la lista). ","")
)
)</f>
        <v/>
      </c>
      <c r="DV438" s="46">
        <f>IF($DS438,
IF(F438="","Debes escribir el número de documento del empleado. ","")
)</f>
        <v/>
      </c>
      <c r="DW438" s="46">
        <f>IF($DS438,
IF(G438="","Debes escribir el primer nombre del empleado. ","")
)</f>
        <v/>
      </c>
      <c r="DY438" s="46">
        <f>IF($DS438,
IF(I438="","Debes escribir el primer apellido del empleado. ","")
)</f>
        <v/>
      </c>
      <c r="DZ438" s="46">
        <f>IF($DS438,
IF(J438="","Debes escribir el segundo apellido del empleado. ","")
)</f>
        <v/>
      </c>
      <c r="EB438" s="46">
        <f>IF($DS438,
IF(L438="","Debes escribir la fecha de ingreso del empleado. ",
IF(ISERR(DATE(YEAR(L438),MONTH(L438),DAY(L438))), "El valor ingresado en fecha de ingreso no tiene un formato válido. ","")
)
)</f>
        <v/>
      </c>
      <c r="EC438" s="46">
        <f>IF($DS438,
IF(M438="","Debes escribir el tiempo laborado. ",
IF( IFERROR(INT(M438),1.1) &lt;&gt; IFERROR(_xlfn.NUMBERVALUE(M438),1), "El valor de los días trabajados debe ser un número entero. ", "")
)
)</f>
        <v/>
      </c>
      <c r="ED438" s="46">
        <f>IF($DS438,
IF( AND(N438&lt;&gt;"", ISERR(DATE(YEAR(N438),MONTH(N438),DAY(N438))) ), "El valor ingresado en fecha de ingreso no tiene un formato válido. ",
IF( AND(N438&lt;&gt;"", $E$6&lt;&gt;"", DATE(YEAR(N438), MONTH(N438), 1) &lt;&gt; IFERROR(DATE(MID($E$6, 1, 4), MID($E$6, 6, 2),1), "1/1/1900") ), "La fecha de retiro debe estar dentro del período liquidado. ", "")
)
)</f>
        <v/>
      </c>
      <c r="EE438" s="46">
        <f>IF($DS438,
IF(O438="","Debes seleccionar el tipo de trabajador. ",
IF(_xlfn.IFNA(VLOOKUP(O438,TIPO_DE_TRABAJADOR,1,FALSE),-1)=-1,"El tipo de trabajador no es válido (por favor seleccionarlo de la lista). ","")
)
)</f>
        <v/>
      </c>
      <c r="EF438" s="46">
        <f>IF($DS438,
IF(P438="","Debes seleccionar si es un trabajador dependiente pensionado por vejez. ",
IF(_xlfn.IFNA(VLOOKUP(P438,SUBTIPO_DE_TRABAJADOR,1,FALSE),-1)=-1,"El tipo de trabajador dependiente pensionado por vejez no es válido (por favor seleccionarlo de la lista). ","")
)
)</f>
        <v/>
      </c>
      <c r="EG438" s="46">
        <f>IF($DS438,
IF(Q438="","Debes seleccionar el tipo de contrato del trabajador. ",
IF(_xlfn.IFNA(VLOOKUP(Q438,TIPO_DE_CONTRATO,1,FALSE),-1)=-1,"El tipo de contrato del trabajador no es válido (por favor seleccionarlo de la lista). ","")
)
)</f>
        <v/>
      </c>
      <c r="EH438" s="46">
        <f>IF($DS438,
IF(R438="","Debes seleccionar si es un salario integral. ",
IF(_xlfn.IFNA(VLOOKUP(R438,SI_NO,1,FALSE),-1)=-1,"Valor no válido para salario integral (por favor seleccionarlo de la lista). ","")
)
)</f>
        <v/>
      </c>
      <c r="EI438" s="46">
        <f>IF($DS438,
IF(S438="","Debes seleccionar si el trabajador realiza actividades de riesgo. ",
IF(_xlfn.IFNA(VLOOKUP(S438,SI_NO,1,FALSE),-1)=-1,"Valor no válido para actividad de alto riesgo (por favor seleccionarlo de la lista). ","")
)
)</f>
        <v/>
      </c>
      <c r="EK438" s="46">
        <f>IF($DS438,
IF(U438="","Debes escribir el código del municipio de residencia del trabajador. ",
IF(_xlfn.IFNA(VLOOKUP(U438,MUNICIPIO,1,FALSE),-1)=-1,"El municipio de residencia del trabajador es inválido (por favor seleccionarlo de la lista). ","")
)
)</f>
        <v/>
      </c>
      <c r="EL438" s="46">
        <f>IF($DS438,
IF(V438="","Debes escribir el la dirección de residendia del trabajador. ","")
)</f>
        <v/>
      </c>
      <c r="EM438" s="46">
        <f>IF($DS438,
IF(W438="","Debes escribir la fecha de inicio de la liquidación. ",
IF(ISERR(DATE(YEAR(W438),MONTH(W438),DAY(W438))),"El valor ingresado en fecha de inicio de liquidación no tiene un formato válido. ",
IF( AND($E$6&lt;&gt;"", DATE(YEAR(W438), MONTH(W438), 1) &lt;&gt; IFERROR(DATE(MID($E$6, 1, 4), MID($E$6, 6, 2),1), "1/1/1900") ), "La fecha de inicio de la liquidación debe estar dentro del período liquidado. ", "")
)
)
)</f>
        <v/>
      </c>
      <c r="EN438" s="46">
        <f>IF($DS438,
IF(X438="","Debes escribir la fecha de fin de la liquidación. ",
IF(ISERR(DATE(YEAR(X438),MONTH(X438),DAY(X438))),"El valor ingresado en fecha de fin de liquidación no tiene un formato válido. ",
IF( AND($E$6&lt;&gt;"", DATE(YEAR(X438), MONTH(X438), 1) &lt;&gt; IFERROR(DATE(MID($E$6, 1, 4), MID($E$6, 6, 2),1), "1/1/1900") ), "La fecha de fin de la liquidación debe estar dentro del período liquidado. ", "")
)
)
)</f>
        <v/>
      </c>
      <c r="EO438" s="46">
        <f>IF($DS438,
IF(Y438="","Debes escribir la frecuencia de pago del trabajador. ",
IF(_xlfn.IFNA(VLOOKUP(Y438,PERÍODO_DE_NÓMINA,1,FALSE),-1)=-1,"La frecuencia de pago es inválida (por favor seleccionarlo de la lista). ","")
)
)</f>
        <v/>
      </c>
      <c r="EP438" s="46">
        <f>IF($DS438,
IF(Z438="","Debes escribir la fecha de pago. ",
IF(ISERR(DATE(YEAR(Z438),MONTH(Z438),DAY(Z438))), "El valor ingresado en fecha de pago no tiene un formato válido. ","")
)
)</f>
        <v/>
      </c>
      <c r="EQ438" s="46">
        <f>IF($DS438,
IF(AA438="","Debes escribir el medio de pago. ",
IF(_xlfn.IFNA(VLOOKUP(AA438,MEDIOS_DE_PAGO,1,FALSE),-1)=-1,"El medio de pago es inválido (por favor seleccionarlo de la lista). ","")
)
)</f>
        <v/>
      </c>
      <c r="ER438" s="46">
        <f>OR(AA438='Tablas '!$T$4,AA438='Tablas '!$T$7,AA438='Tablas '!$T$8,AA438='Tablas '!$T$11)</f>
        <v/>
      </c>
      <c r="ES438" s="46">
        <f>IF(AND($DS438,ER438),
IF(AB438="","Debes escribir la entidad bancaria. ",""),
""
)</f>
        <v/>
      </c>
      <c r="ET438" s="46">
        <f>IF(AND($DS438,ER438),
IF(AC438="","Debes escribir el tipo de cuenta bancaria. ",
IF(_xlfn.IFNA(VLOOKUP(AC438,TIPO_DE_CUENTA,1,FALSE),-1)=-1,"El tipo de cuenta bancaria es inválida (por favor seleccionarlo de la lista). ","")
),
""
)</f>
        <v/>
      </c>
      <c r="EU438" s="46">
        <f>IF(AND($DS438,ER438),
IF(AD438="","Debes escribir el número de cuenta bancaria. ",""),
""
)</f>
        <v/>
      </c>
      <c r="EV438" s="46">
        <f>IF($DS438,
IF(AE438="","Debes escribir el valor del sueldo básico. ",
IF( ISERR(_xlfn.NUMBERVALUE(AE438)), "El valor del sueldo básico debe ser un número válido. ", "")
)
)</f>
        <v/>
      </c>
      <c r="EW438" s="46">
        <f>IF($DS438,
IF(AF438="","Debes escribir el número de días trabajados. ",
IF( IFERROR(INT(AF438),1.1) &lt;&gt; IFERROR(_xlfn.NUMBERVALUE(AF438),1), "La cantidad de días trabajados debe ser un número entero. ", "")
)
)</f>
        <v/>
      </c>
      <c r="EX438" s="46">
        <f>IF($DS438,
IF(AG438="","Debes escribir el valor del sueldo trabajado. ",
IF( ISERR(_xlfn.NUMBERVALUE(AG438)), "El valor del sueldo trabajado debe ser un número válido. ", "")
)
)</f>
        <v/>
      </c>
      <c r="EY438" s="46">
        <f>IF($DS438,
IF( AND(AH438&lt;&gt;"", ISERR(_xlfn.NUMBERVALUE(AH438))), "El valor del auxilio de transporte debe ser un número válido. ", "")
)</f>
        <v/>
      </c>
      <c r="EZ438" s="46">
        <f>IF($DS438,
IF( AND(AI438&lt;&gt;"", ISERR(_xlfn.NUMBERVALUE(AI438))), "El valor de viáticos salariales debe ser un número válido. ", "")
)</f>
        <v/>
      </c>
      <c r="FA438" s="46">
        <f>IF($DS438,
IF( AND(AJ438&lt;&gt;"", ISERR(_xlfn.NUMBERVALUE(AJ438))), "El valor de viáticos NO salariales debe ser un número válido. ", "")
)</f>
        <v/>
      </c>
      <c r="FB438" s="46">
        <f>CONCATENATE(AK438,AL438)&lt;&gt;""</f>
        <v/>
      </c>
      <c r="FC438" s="46">
        <f>IF(AND($DS438,FB438),
IF(AK438="","Debes escribir el número de horas extras diurnas. ",
IF( IFERROR(INT(AK438),1.1) &lt;&gt; IFERROR(_xlfn.NUMBERVALUE(AK438),1), "La cantidad de horas extras diurnas debe ser un número entero. ", "")
),
""
)</f>
        <v/>
      </c>
      <c r="FD438" s="46">
        <f>IF(AND($DS438,FB438),
IF(AL438="","Debes escribir el valor de las horas extras diurnas. ",
IF( ISERR(_xlfn.NUMBERVALUE(AL438)), "El valor de las horas extras duirnas debe ser un número válido. ", "")
),
""
)</f>
        <v/>
      </c>
      <c r="FE438" s="46">
        <f>CONCATENATE(AM438,AN438)&lt;&gt;""</f>
        <v/>
      </c>
      <c r="FF438" s="46">
        <f>IF(AND($DS438,FE438),
IF(AM438="","Debes escribir el número de horas extras nocturnas. ",
IF( IFERROR(INT(AM438),1.1) &lt;&gt; IFERROR(_xlfn.NUMBERVALUE(AM438),1), "La cantidad de horas extras nocturnas debe ser un número entero. ", "")
),
""
)</f>
        <v/>
      </c>
      <c r="FG438" s="46">
        <f>IF(AND($DS438,FE438),
IF(AN438="","Debes escribir el valor de las horas extras nocturnas. ",
IF( ISERR(_xlfn.NUMBERVALUE(AN438)), "El valor de las horas extras nocturnas debe ser un número válido. ", "")
),
""
)</f>
        <v/>
      </c>
      <c r="FH438" s="46">
        <f>CONCATENATE(AO438,AP438)&lt;&gt;""</f>
        <v/>
      </c>
      <c r="FI438" s="46">
        <f>IF(AND($DS438,FH438),
IF(AO438="","Debes escribir el número de horas extras diurnas dominicales y festivas. ",
IF( IFERROR(INT(AO438),1.1) &lt;&gt; IFERROR(_xlfn.NUMBERVALUE(AO438),1), "La cantidad de horas extras diurnas dominicales y festivas debe ser un número entero. ", "")
),
""
)</f>
        <v/>
      </c>
      <c r="FJ438" s="46">
        <f>IF(AND($DS438,FH438),
IF(AP438="","Debes escribir el valor de las horas extras diurnas dominicales y festivas. ",
IF( ISERR(_xlfn.NUMBERVALUE(AP438)), "El valor de las horas extras diurnas dominicales y festivas debe ser un número válido. ", "")
),
""
)</f>
        <v/>
      </c>
      <c r="FK438" s="46">
        <f>CONCATENATE(AQ438,AR438)&lt;&gt;""</f>
        <v/>
      </c>
      <c r="FL438" s="46">
        <f>IF(AND($DS438,FK438),
IF(AQ438="","Debes escribir el número de horas extras nocturnas dominicales y festivas. ",
IF( IFERROR(INT(AQ438),1.1) &lt;&gt; IFERROR(_xlfn.NUMBERVALUE(AQ438),1), "La cantidad de horas extras nocturnas dominicales y festivas debe ser un número entero. ", "")
),
""
)</f>
        <v/>
      </c>
      <c r="FM438" s="46">
        <f>IF(AND($DS438,FK438),
IF(AR438="","Debes escribir el valor de las horas extras nocturnas dominicales y festivas. ",
IF( ISERR(_xlfn.NUMBERVALUE(AR438)), "El valor de las horas extras nocturnas dominicales y festivas debe ser un número válido. ", "")
),
""
)</f>
        <v/>
      </c>
      <c r="FN438" s="46">
        <f>CONCATENATE(AS438,AT438)&lt;&gt;""</f>
        <v/>
      </c>
      <c r="FO438" s="46">
        <f>IF(AND($DS438,FN438),
IF(AS438="","Debes escribir el número de horas recargo nocturno. ",
IF( IFERROR(INT(AS438),1.1) &lt;&gt; IFERROR(_xlfn.NUMBERVALUE(AS438),1), "La cantidad de horas recargo nocturno debe ser un número entero. ", "")
),
""
)</f>
        <v/>
      </c>
      <c r="FP438" s="46">
        <f>IF(AND($DS438,FN438),
IF(AT438="","Debes escribir el valor de las horas recargo nocturno. ",
IF( ISERR(_xlfn.NUMBERVALUE(AT438)), "El valor de las horas recargo nocturno debe ser un número válido. ", "")
),
""
)</f>
        <v/>
      </c>
      <c r="FQ438" s="46">
        <f>CONCATENATE(AU438,AV438)&lt;&gt;""</f>
        <v/>
      </c>
      <c r="FR438" s="46">
        <f>IF(AND($DS438,FQ438),
IF(AU438="","Debes escribir el número de horas recargo diurno dominical y festivo. ",
IF( IFERROR(INT(AU438),1.1) &lt;&gt; IFERROR(_xlfn.NUMBERVALUE(AU438),1), "La cantidad de horas recargo diurno dominical y festivo debe ser un número entero. ", "")
),
""
)</f>
        <v/>
      </c>
      <c r="FS438" s="46">
        <f>IF(AND($DS438,FQ438),
IF(AV438="","Debes escribir el valor de las horas recargo diurno dominical y festivo. ",
IF( ISERR(_xlfn.NUMBERVALUE(AV438)), "El valor de las horas recargo diurno dominical y festivo debe ser un número válido. ", "")
),
""
)</f>
        <v/>
      </c>
      <c r="FT438" s="46">
        <f>CONCATENATE(AW438,AX438)&lt;&gt;""</f>
        <v/>
      </c>
      <c r="FU438" s="46">
        <f>IF(AND($DS438,FT438),
IF(AW438="","Debes escribir el número de horas recargo nocturno dominical y festivo. ",
IF( IFERROR(INT(AW438),1.1) &lt;&gt; IFERROR(_xlfn.NUMBERVALUE(AW438),1), "La cantidad de horas recargo nocturno dominical y festivo debe ser un número entero. ", "")
),
""
)</f>
        <v/>
      </c>
      <c r="FV438" s="46">
        <f>IF(AND($DS438,FT438),
IF(AX438="","Debes escribir el valor de las horas recargo nocturno dominical y festivo. ",
IF( ISERR(_xlfn.NUMBERVALUE(AX438)), "El valor de las horas recargo nocturno dominical y festivo debe ser un número válido. ", "")
),
""
)</f>
        <v/>
      </c>
      <c r="FW438" s="46">
        <f>CONCATENATE(AY438,AZ438)&lt;&gt;""</f>
        <v/>
      </c>
      <c r="FX438" s="46">
        <f>IF(AND($DS438,FW438),
IF(AY438="","Debes escribir el número de días de vacaciones comunes. ",
IF( IFERROR(INT(AY438),1.1) &lt;&gt; IFERROR(_xlfn.NUMBERVALUE(AY438),1), "La cantidad de días de vacaciones comunes debe ser un número entero. ", "")
),
""
)</f>
        <v/>
      </c>
      <c r="FY438" s="46">
        <f>IF(AND($DS438,FW438),
IF(AZ438="","Debes escribir el valor de las vacaciones comunes. ",
IF( ISERR(_xlfn.NUMBERVALUE(AZ438)), "El valor de las vacaciones comunes debe ser un número válido. ", "")
),
""
)</f>
        <v/>
      </c>
      <c r="FZ438" s="46">
        <f>CONCATENATE(BA438,BB438)&lt;&gt;""</f>
        <v/>
      </c>
      <c r="GA438" s="46">
        <f>IF(AND($DS438,FZ438),
IF(BA438="","Debes escribir el número de días de vacaciones compensadas. ",
IF( IFERROR(INT(BA438),1.1) &lt;&gt; IFERROR(_xlfn.NUMBERVALUE(BA438),1), "La cantidad de días de vacaciones compensadas debe ser un número entero. ", "")
),
""
)</f>
        <v/>
      </c>
      <c r="GB438" s="46">
        <f>IF(AND($DS438,FZ438),
IF(BB438="","Debes escribir el valor de las vacaciones compensadas. ",
IF( ISERR(_xlfn.NUMBERVALUE(BB438)), "El valor de las vacaciones compensadas debe ser un número válido. ", "")
),
""
)</f>
        <v/>
      </c>
      <c r="GC438" s="46">
        <f>CONCATENATE(BC438,BD438)&lt;&gt;""</f>
        <v/>
      </c>
      <c r="GD438" s="46">
        <f>IF(AND($DS438,GC438),
IF(BC438="","Debes escribir el número de días de prima salarial. ",
IF( IFERROR(INT(BC438),1.1) &lt;&gt; IFERROR(_xlfn.NUMBERVALUE(BC438),1), "La cantidad de días de prima salarial debe ser un número entero. ", "")
),
""
)</f>
        <v/>
      </c>
      <c r="GE438" s="46">
        <f>IF(AND($DS438,GC438),
IF(BD438="","Debes escribir el valor de los días de prima salarial. ",
IF( ISERR(_xlfn.NUMBERVALUE(BD438)), "El valor de los días de prima salarial debe ser un número válido. ", "")
),
""
)</f>
        <v/>
      </c>
      <c r="GF438" s="46">
        <f>IF($DS438,
IF( AND(BE438&lt;&gt;"", ISERR(_xlfn.NUMBERVALUE(BE438))), "El valor de la prima NO saliarial debe ser un número válido. ", "")
)</f>
        <v/>
      </c>
      <c r="GG438" s="46">
        <f>CONCATENATE(BF438,BG438,BH438)&lt;&gt;""</f>
        <v/>
      </c>
      <c r="GH438" s="46">
        <f>IF(AND($DS438,GG438),
IF(BF438="","Debes escribir el valor de las cesantías. ",
IF( ISERR(_xlfn.NUMBERVALUE(BF438)), "El valor de las cesantías debe ser un número válido. ", "")
),
""
)</f>
        <v/>
      </c>
      <c r="GI438" s="46">
        <f>IF(AND($DS438,GG438),
IF(BG438="","Debes escribir el % de cesantías. ",
IF( ISERR(_xlfn.NUMBERVALUE(BG438)), "El % de cesantías debe ser un número válido. ", "")
),
""
)</f>
        <v/>
      </c>
      <c r="GJ438" s="46">
        <f>IF(AND($DS438,GG438),
IF(BH438="","Debes escribir el valor de intereses de cesantías. ",
IF( ISERR(_xlfn.NUMBERVALUE(BH438)), "El valor de intereses de cesantías debe ser un número válido. ", "")
),
""
)</f>
        <v/>
      </c>
      <c r="GK438" s="46">
        <f>CONCATENATE(BI438,BJ438,BK438)&lt;&gt;""</f>
        <v/>
      </c>
      <c r="GL438" s="46">
        <f>IF(AND($DS438,GK438),
IF(BI438="","Debes escribir el número de días de incapacidad. ",
IF( IFERROR(INT(BI438),1.1) &lt;&gt; IFERROR(_xlfn.NUMBERVALUE(BI438),1), "La cantidad de días de incapacidad debe ser un número entero. ", "")
),
""
)</f>
        <v/>
      </c>
      <c r="GM438" s="46">
        <f>IF(AND($DS438,GK438),
IF(BJ438="","Debes escribir el tipo de incapacidad. ",
IF(_xlfn.IFNA(VLOOKUP(BJ438,TIPO_DE_INCAPACIDAD,1,FALSE),-1)=-1,"El tipo de incapacidad es inválida (por favor seleccionarlo de la lista). ","")
),
""
)</f>
        <v/>
      </c>
      <c r="GN438" s="46">
        <f>IF(AND($DS438,GK438),
IF(BK438="","Debes escribir el valor de la incapacidad. ",
IF( ISERR(_xlfn.NUMBERVALUE(BK438)), "El valor de la incapacidad debe ser un número válido. ", "")
),
""
)</f>
        <v/>
      </c>
      <c r="GO438" s="46">
        <f>CONCATENATE(BL438,BM438)&lt;&gt;""</f>
        <v/>
      </c>
      <c r="GP438" s="46">
        <f>IF(AND($DS438,GO438),
IF(BL438="","Debes escribir el número de días de licencia de maternidad o paternidad. ",
IF( IFERROR(INT(BL438),1.1) &lt;&gt; IFERROR(_xlfn.NUMBERVALUE(BL438),1), "La cantidad de días de licencia de maternidad o paternidad debe ser un número entero. ", "")
),
""
)</f>
        <v/>
      </c>
      <c r="GQ438" s="46">
        <f>IF(AND($DS438,GO438),
IF(BM438="","Debes escribir el valor de la licencia de maternidad o paternidad. ",
IF( ISERR(_xlfn.NUMBERVALUE(BM438)), "El valor de la licencia de maternidad o paternidad debe ser un número válido. ", "")
),
""
)</f>
        <v/>
      </c>
      <c r="GR438" s="46">
        <f>CONCATENATE(BN438,BO438)&lt;&gt;""</f>
        <v/>
      </c>
      <c r="GS438" s="46">
        <f>IF(AND($DS438,GR438),
IF(BN438="","Debes escribir el número de días de licencia remunerada. ",
IF( IFERROR(INT(BN438),1.1) &lt;&gt; IFERROR(_xlfn.NUMBERVALUE(BN438),1), "La cantidad de días de licencia remunerada debe ser un número entero. ", "")
),
""
)</f>
        <v/>
      </c>
      <c r="GT438" s="46">
        <f>IF(AND($DS438,GR438),
IF(BO438="","Debes escribir el valor de la licencia remunerada. ",
IF( ISERR(_xlfn.NUMBERVALUE(BO438)), "El valor de la licencia remunerada debe ser un número válido. ", "")
),
""
)</f>
        <v/>
      </c>
      <c r="GU438" s="46">
        <f>IF($DS438,
IF( AND(BP438&lt;&gt;"", ISERR(_xlfn.NUMBERVALUE(BP438))), "El valor de la licencia NO remunerada debe ser un número válido. ", "")
)</f>
        <v/>
      </c>
      <c r="GV438" s="46">
        <f>IF($DS438,
IF( AND(BQ438&lt;&gt;"", ISERR(_xlfn.NUMBERVALUE(BQ438))), "El valor de auxilios salariales debe ser un número válido. ", "")
)</f>
        <v/>
      </c>
      <c r="GW438" s="46">
        <f>IF($DS438,
IF( AND(BR438&lt;&gt;"", ISERR(_xlfn.NUMBERVALUE(BR438))), "El valor de auxilios NO salariales debe ser un número válido. ", "")
)</f>
        <v/>
      </c>
      <c r="GX438" s="46">
        <f>IF($DS438,
IF( AND(BS438&lt;&gt;"", ISERR(_xlfn.NUMBERVALUE(BS438))), "El valor de bonos salariales debe ser un número válido. ", "")
)</f>
        <v/>
      </c>
      <c r="GY438" s="46">
        <f>IF($DS438,
IF( AND(BT438&lt;&gt;"", ISERR(_xlfn.NUMBERVALUE(BT438))), "El valor de bonos NO salariales debe ser un número válido. ", "")
)</f>
        <v/>
      </c>
      <c r="GZ438" s="46">
        <f>IF($DS438,
IF( AND(BU438&lt;&gt;"", ISERR(_xlfn.NUMBERVALUE(BU438))), "El valor de bonos salariales de alimentación debe ser un número válido. ", "")
)</f>
        <v/>
      </c>
      <c r="HA438" s="46">
        <f>IF($DS438,
IF( AND(BV438&lt;&gt;"", ISERR(_xlfn.NUMBERVALUE(BV438))), "El valor de bonos NO salariales de alimentación debe ser un número válido. ", "")
)</f>
        <v/>
      </c>
      <c r="HB438" s="46">
        <f>IF($DS438,
IF( AND(BW438&lt;&gt;"", ISERR(_xlfn.NUMBERVALUE(BW438))), "El valor de bonificaciones salariales debe ser un número válido. ", "")
)</f>
        <v/>
      </c>
      <c r="HC438" s="46">
        <f>IF($DS438,
IF( AND(BX438&lt;&gt;"", ISERR(_xlfn.NUMBERVALUE(BX438))), "El valor de bonificaciones NO salariales debe ser un número válido. ", "")
)</f>
        <v/>
      </c>
      <c r="HD438" s="46">
        <f>IF($DS438,
IF( AND(BY438&lt;&gt;"", ISERR(_xlfn.NUMBERVALUE(BY438))), "El valor de compensaciones ordinarias debe ser un número válido. ", "")
)</f>
        <v/>
      </c>
      <c r="HE438" s="46">
        <f>IF($DS438,
IF( AND(BZ438&lt;&gt;"", ISERR(_xlfn.NUMBERVALUE(BZ438))), "El valor de compensaciones extraordinarias debe ser un número válido. ", "")
)</f>
        <v/>
      </c>
      <c r="HF438" s="46">
        <f>IF($DS438,
IF( AND(CA438&lt;&gt;"", ISERR(_xlfn.NUMBERVALUE(CA438))), "El valor de comisiones debe ser un número válido. ", "")
)</f>
        <v/>
      </c>
      <c r="HG438" s="46">
        <f>IF($DS438,
IF( AND(CB438&lt;&gt;"", ISERR(_xlfn.NUMBERVALUE(CB438))), "El valor de ausencia por huega debe ser un número válido. ", "")
)</f>
        <v/>
      </c>
      <c r="HH438" s="46">
        <f>IF($DS438,
IF( AND(CC438&lt;&gt;"", ISERR(_xlfn.NUMBERVALUE(CC438))), "El valor de anticipos debe ser un número válido. ", "")
)</f>
        <v/>
      </c>
      <c r="HI438" s="46">
        <f>IF($DS438,
IF( AND(CD438&lt;&gt;"", ISERR(_xlfn.NUMBERVALUE(CD438))), "El valor de pagos a terceros debe ser un número válido. ", "")
)</f>
        <v/>
      </c>
      <c r="HJ438" s="46">
        <f>IF($DS438,
IF( AND(CE438&lt;&gt;"", ISERR(_xlfn.NUMBERVALUE(CE438))), "El valor de dotación debe ser un número válido. ", "")
)</f>
        <v/>
      </c>
      <c r="HK438" s="46">
        <f>IF($DS438,
IF( AND(CF438&lt;&gt;"", ISERR(_xlfn.NUMBERVALUE(CF438))), "El valor de apoyo sostenibilidad debe ser un número válido. ", "")
)</f>
        <v/>
      </c>
      <c r="HL438" s="46">
        <f>IF($DS438,
IF( AND(CG438&lt;&gt;"", ISERR(_xlfn.NUMBERVALUE(CG438))), "El valor de teletrabajo debe ser un número válido. ", "")
)</f>
        <v/>
      </c>
      <c r="HM438" s="46">
        <f>IF($DS438,
IF( AND(CH438&lt;&gt;"", ISERR(_xlfn.NUMBERVALUE(CH438))), "El valor de bonificación de retiro debe ser un número válido. ", "")
)</f>
        <v/>
      </c>
      <c r="HN438" s="46">
        <f>IF($DS438,
IF( AND(CI438&lt;&gt;"", ISERR(_xlfn.NUMBERVALUE(CI438))), "El valor de indemnización de retiro debe ser un número válido. ", "")
)</f>
        <v/>
      </c>
      <c r="HO438" s="46">
        <f>IF($DS438,
IF( AND(CJ438&lt;&gt;"", ISERR(_xlfn.NUMBERVALUE(CJ438))), "El valor de reintegros debe ser un número válido. ", "")
)</f>
        <v/>
      </c>
      <c r="HP438" s="46">
        <f>CONCATENATE(CK438,CL438,CM438)&lt;&gt;""</f>
        <v/>
      </c>
      <c r="HQ438" s="46">
        <f>IF(AND($DS438,HP438),
IF(CK438="","Debes escribir la descripción de otro concepto no categorizado. ",""),
""
)</f>
        <v/>
      </c>
      <c r="HR438" s="46">
        <f>IF(AND($DS438,HP438),
IF(CONCATENATE(CL438,CM438)="","Debes escribir al menos un valor de concepto no categorizado (salarial o no salarial). ",
IF(ISERR(_xlfn.NUMBERVALUE(CL438)),"El valor salarial concepto no categorizado debe ser un número válido. ","")
),
""
)</f>
        <v/>
      </c>
      <c r="HS438" s="46">
        <f>IF(AND($DS438,HP438),
IF(CONCATENATE(CL438,CM438)="","Debes escribir al menos un valor de concepto no categorizado (salarial o no salarial). ",
IF(ISERR(_xlfn.NUMBERVALUE(CM438)),"El valor NO salarial concepto no categorizado debe ser un número válido. ","")
),
""
)</f>
        <v/>
      </c>
      <c r="HT438" s="46">
        <f>IF($DS438,
IF(CN438="","Debes escribir el porcentaje del aporte a salud. ",
IF( ISERR(_xlfn.NUMBERVALUE(CN438)), "El valor del porcentaje del aporte a salud debe ser un número válido. ", "")
)
)</f>
        <v/>
      </c>
      <c r="HU438" s="46">
        <f>IF($DS438,
IF(CO438="","Debes escribir el valor del aporte a salud. ",
IF( ISERR(_xlfn.NUMBERVALUE(CO438)), "El valor del aporte a salud debe ser un número válido. ", "")
)
)</f>
        <v/>
      </c>
      <c r="HV438" s="46">
        <f>IF($DS438,
IF( AND(CP438&lt;&gt;"", ISERR(_xlfn.NUMBERVALUE(CP438))), "El valor plan complementario debe ser un número válido. ", "")
)</f>
        <v/>
      </c>
      <c r="HW438" s="46">
        <f>IF($DS438,
IF(CQ438="","Debes escribir el porcentaje del aporte a pensión. ",
IF( ISERR(_xlfn.NUMBERVALUE(CQ438)), "El valor del porcentaje del aporte a pensión debe ser un número válido. ", "")
)
)</f>
        <v/>
      </c>
      <c r="HX438" s="46">
        <f>IF($DS438,
IF(CR438="","Debes escribir el valor del aporte a pensión. ",
IF( ISERR(_xlfn.NUMBERVALUE(CR438)), "El valor del aporte a salud debe ser un número válido. ", "")
)
)</f>
        <v/>
      </c>
      <c r="HY438" s="46">
        <f>IF($DS438,
IF( AND(CS438&lt;&gt;"", ISERR(_xlfn.NUMBERVALUE(CS438))), "El valor pensión voluntaria debe ser un número válido. ", "")
)</f>
        <v/>
      </c>
      <c r="HZ438" s="46">
        <f>CONCATENATE(CT438,CU438,CV438,CW438)&lt;&gt;""</f>
        <v/>
      </c>
      <c r="IA438" s="46">
        <f>IF(AND($DS438,HZ438),
IF(CT438="","Debes escribir el % del fondo de seguridad pensional. ",
IF( ISERR(_xlfn.NUMBERVALUE(CT438)), "El % del fondo de seguridad debe ser un número válido. ", "")
),
""
)</f>
        <v/>
      </c>
      <c r="IB438" s="46">
        <f>IF(AND($DS438,HZ438),
IF(CU438="","Debes escribir el valor del aporte al fondo de solidaridad pensional. ",
IF( ISERR(_xlfn.NUMBERVALUE(CU438)), "El valor del aporte al fondo de solidaridad pensional debe ser un número válido. ", "")
),
""
)</f>
        <v/>
      </c>
      <c r="IC438" s="46">
        <f>IF(AND($DS438,HZ438),
IF(CV438="","Debes escribir el % del fondo de subsistencia. ",
IF( ISERR(_xlfn.NUMBERVALUE(CV438)), "El % del fondo de subsistencia debe ser un número válido. ", "")
),
""
)</f>
        <v/>
      </c>
      <c r="ID438" s="46">
        <f>IF(AND($DS438,HZ438),
IF(CW438="","Debes escribir el valor del fondo de subsistencia. ",
IF( ISERR(_xlfn.NUMBERVALUE(CW438)), "El valor del fondo de subsistencia debe ser un número válido. ", "")
),
""
)</f>
        <v/>
      </c>
      <c r="IE438" s="46">
        <f>CONCATENATE(CX438,CY438)&lt;&gt;""</f>
        <v/>
      </c>
      <c r="IF438" s="46">
        <f>IF(AND($DS438,IE438),
IF(CX438="","Debes escribir el % de sindicato. ",
IF( ISERR(_xlfn.NUMBERVALUE(CX438)), "El % de sindicato debe ser un número válido. ", "")
),
""
)</f>
        <v/>
      </c>
      <c r="IG438" s="46">
        <f>IF(AND($DS438,IE438),
IF(CY438="","Debes escribir el valor del sindicato. ",
IF( ISERR(_xlfn.NUMBERVALUE(CY438)), "El valor del sindicato debe ser un número válido. ", "")
),
""
)</f>
        <v/>
      </c>
      <c r="IH438" s="46">
        <f>IF($DS438,
IF( AND(CZ438&lt;&gt;"", ISERR(_xlfn.NUMBERVALUE(CZ438))), "El valor de sanción pública debe ser un número válido. ", "")
)</f>
        <v/>
      </c>
      <c r="II438" s="46">
        <f>IF($DS438,
IF( AND(DA438&lt;&gt;"", ISERR(_xlfn.NUMBERVALUE(DA438))), "El valor de sanción privada debe ser un número válido. ", "")
)</f>
        <v/>
      </c>
      <c r="IJ438" s="46">
        <f>CONCATENATE(DB438,DC438)&lt;&gt;""</f>
        <v/>
      </c>
      <c r="IK438" s="46">
        <f>IF(AND($DS438,IJ438),
IF(DB438="","Debes escribir la descripción de libranza. ",""),
""
)</f>
        <v/>
      </c>
      <c r="IL438" s="46">
        <f>IF(AND($DS438,IJ438),
IF(DC438="","Debes escribir la cuota libranza. ",
IF(ISERR(_xlfn.NUMBERVALUE(DC438)),"El valor de la cuota libranza debe ser un número válido. ","")
),
""
)</f>
        <v/>
      </c>
      <c r="IM438" s="46">
        <f>IF($DS438,
IF( AND(DD438&lt;&gt;"", ISERR(_xlfn.NUMBERVALUE(DD438))), "El valor de pagos a terceros debe ser un número válido. ", "")
)</f>
        <v/>
      </c>
      <c r="IN438" s="46">
        <f>IF($DS438,
IF( AND(DE438&lt;&gt;"", ISERR(_xlfn.NUMBERVALUE(DE438))), "El valor de anticipos debe ser un número válido. ", "")
)</f>
        <v/>
      </c>
      <c r="IO438" s="46">
        <f>IF($DS438,
IF( AND(DF438&lt;&gt;"", ISERR(_xlfn.NUMBERVALUE(DF438))), "El valor de AFC debe ser un número válido. ", "")
)</f>
        <v/>
      </c>
      <c r="IP438" s="46">
        <f>IF($DS438,
IF( AND(DG438&lt;&gt;"", ISERR(_xlfn.NUMBERVALUE(DG438))), "El valor de rete-fuente debe ser un número válido. ", "")
)</f>
        <v/>
      </c>
      <c r="IQ438" s="46">
        <f>IF($DS438,
IF( AND(DH438&lt;&gt;"", ISERR(_xlfn.NUMBERVALUE(DH438))), "El valor de cooperativa de trabajo debe ser un número válido. ", "")
)</f>
        <v/>
      </c>
      <c r="IR438" s="46">
        <f>IF($DS438,
IF( AND(DI438&lt;&gt;"", ISERR(_xlfn.NUMBERVALUE(DI438))), "El valor de embargo fiscal debe ser un número válido. ", "")
)</f>
        <v/>
      </c>
      <c r="IS438" s="46">
        <f>IF($DS438,
IF( AND(DJ438&lt;&gt;"", ISERR(_xlfn.NUMBERVALUE(DJ438))), "El valor de educación debe ser un número válido. ", "")
)</f>
        <v/>
      </c>
      <c r="IT438" s="46">
        <f>IF($DS438,
IF( AND(DK438&lt;&gt;"", ISERR(_xlfn.NUMBERVALUE(DK438))), "El valor de reintegro debe ser un número válido. ", "")
)</f>
        <v/>
      </c>
      <c r="IU438" s="46">
        <f>IF($DS438,
IF( AND(DL438&lt;&gt;"", ISERR(_xlfn.NUMBERVALUE(DL438))), "El valor de deuda debe ser un número válido. ", "")
)</f>
        <v/>
      </c>
      <c r="IV438" s="46">
        <f>IF($DS438,
IF( AND(DM438&lt;&gt;"", ISERR(_xlfn.NUMBERVALUE(DM438))), "El valor de otras deducciones debe ser un número válido. ", "")
)</f>
        <v/>
      </c>
      <c r="IW438" s="46">
        <f>IF($DS438,
IF(DN438="","Debes escribir el valor de los devengos totales. ",
IF( ISERR(_xlfn.NUMBERVALUE(DN438)), "El valor de los devengos totales debe ser un número válido. ", "")
)
)</f>
        <v/>
      </c>
      <c r="IX438" s="46">
        <f>IF($DS438,
IF(DO438="","Debes escribir el valor de las deducciones totales. ",
IF( ISERR(_xlfn.NUMBERVALUE(DO438)), "El valor de las deducciones totales debe ser un número válido. ", "")
)
)</f>
        <v/>
      </c>
      <c r="IY438" s="46">
        <f>IF($DS438,
IF(DP438="","Debes escribir el valor del salario total. ",
IF( ISERR(_xlfn.NUMBERVALUE(DP438)), "El valor del salario total debe ser un número válido. ", "")
)
)</f>
        <v/>
      </c>
    </row>
    <row r="439">
      <c r="B439" s="48" t="n">
        <v>427</v>
      </c>
      <c r="C439" s="61">
        <f>IF(AND(DS439,DP439&lt;&gt;""),
IF(DQ439="","OK","Error"),
""
)</f>
        <v/>
      </c>
      <c r="D439" s="53" t="n"/>
      <c r="E439" s="52" t="n"/>
      <c r="F439" s="112" t="n"/>
      <c r="G439" s="52" t="n"/>
      <c r="H439" s="53" t="n"/>
      <c r="I439" s="52" t="n"/>
      <c r="J439" s="52" t="n"/>
      <c r="K439" s="53" t="n"/>
      <c r="L439" s="55" t="n"/>
      <c r="M439" s="108" t="n"/>
      <c r="N439" s="56" t="n"/>
      <c r="O439" s="52" t="n"/>
      <c r="P439" s="52" t="n"/>
      <c r="Q439" s="52" t="n"/>
      <c r="R439" s="52" t="n"/>
      <c r="S439" s="52" t="n"/>
      <c r="T439" s="53" t="n"/>
      <c r="U439" s="52" t="n"/>
      <c r="V439" s="52" t="n"/>
      <c r="W439" s="55" t="n"/>
      <c r="X439" s="55" t="n"/>
      <c r="Y439" s="52" t="n"/>
      <c r="Z439" s="55" t="n"/>
      <c r="AA439" s="52" t="n"/>
      <c r="AB439" s="53" t="n"/>
      <c r="AC439" s="53" t="n"/>
      <c r="AD439" s="53" t="n"/>
      <c r="AE439" s="177" t="n"/>
      <c r="AF439" s="113" t="n"/>
      <c r="AG439" s="177" t="n"/>
      <c r="AH439" s="178" t="n"/>
      <c r="AI439" s="178" t="n"/>
      <c r="AJ439" s="178" t="n"/>
      <c r="AK439" s="114" t="n"/>
      <c r="AL439" s="178" t="n"/>
      <c r="AM439" s="114" t="n"/>
      <c r="AN439" s="178" t="n"/>
      <c r="AO439" s="114" t="n"/>
      <c r="AP439" s="178" t="n"/>
      <c r="AQ439" s="114" t="n"/>
      <c r="AR439" s="178" t="n"/>
      <c r="AS439" s="114" t="n"/>
      <c r="AT439" s="178" t="n"/>
      <c r="AU439" s="114" t="n"/>
      <c r="AV439" s="178" t="n"/>
      <c r="AW439" s="114" t="n"/>
      <c r="AX439" s="178" t="n"/>
      <c r="AY439" s="114" t="n"/>
      <c r="AZ439" s="178" t="n"/>
      <c r="BA439" s="114" t="n"/>
      <c r="BB439" s="178" t="n"/>
      <c r="BC439" s="114" t="n"/>
      <c r="BD439" s="178" t="n"/>
      <c r="BE439" s="178" t="n"/>
      <c r="BF439" s="178" t="n"/>
      <c r="BG439" s="59" t="n"/>
      <c r="BH439" s="178" t="n"/>
      <c r="BI439" s="114" t="n"/>
      <c r="BJ439" s="53" t="n"/>
      <c r="BK439" s="178" t="n"/>
      <c r="BL439" s="114" t="n"/>
      <c r="BM439" s="178" t="n"/>
      <c r="BN439" s="114" t="n"/>
      <c r="BO439" s="178" t="n"/>
      <c r="BP439" s="178" t="n"/>
      <c r="BQ439" s="178" t="n"/>
      <c r="BR439" s="178" t="n"/>
      <c r="BS439" s="178" t="n"/>
      <c r="BT439" s="178" t="n"/>
      <c r="BU439" s="178" t="n"/>
      <c r="BV439" s="178" t="n"/>
      <c r="BW439" s="178" t="n"/>
      <c r="BX439" s="178" t="n"/>
      <c r="BY439" s="178" t="n"/>
      <c r="BZ439" s="178" t="n"/>
      <c r="CA439" s="178" t="n"/>
      <c r="CB439" s="178" t="n"/>
      <c r="CC439" s="178" t="n"/>
      <c r="CD439" s="178" t="n"/>
      <c r="CE439" s="178" t="n"/>
      <c r="CF439" s="178" t="n"/>
      <c r="CG439" s="178" t="n"/>
      <c r="CH439" s="178" t="n"/>
      <c r="CI439" s="178" t="n"/>
      <c r="CJ439" s="178" t="n"/>
      <c r="CK439" s="53" t="n"/>
      <c r="CL439" s="178" t="n"/>
      <c r="CM439" s="178" t="n"/>
      <c r="CN439" s="60" t="n"/>
      <c r="CO439" s="177" t="n"/>
      <c r="CP439" s="178" t="n"/>
      <c r="CQ439" s="60" t="n"/>
      <c r="CR439" s="177" t="n"/>
      <c r="CS439" s="178" t="n"/>
      <c r="CT439" s="59" t="n"/>
      <c r="CU439" s="178" t="n"/>
      <c r="CV439" s="59" t="n"/>
      <c r="CW439" s="178" t="n"/>
      <c r="CX439" s="59" t="n"/>
      <c r="CY439" s="178" t="n"/>
      <c r="CZ439" s="178" t="n"/>
      <c r="DA439" s="178" t="n"/>
      <c r="DB439" s="53" t="n"/>
      <c r="DC439" s="178" t="n"/>
      <c r="DD439" s="178" t="n"/>
      <c r="DE439" s="178" t="n"/>
      <c r="DF439" s="178" t="n"/>
      <c r="DG439" s="178" t="n"/>
      <c r="DH439" s="178" t="n"/>
      <c r="DI439" s="178" t="n"/>
      <c r="DJ439" s="178" t="n"/>
      <c r="DK439" s="178" t="n"/>
      <c r="DL439" s="178" t="n"/>
      <c r="DM439" s="178" t="n"/>
      <c r="DN439" s="177" t="n"/>
      <c r="DO439" s="177" t="n"/>
      <c r="DP439" s="177" t="n"/>
      <c r="DQ439" s="76">
        <f>IF(AND(DS439,DP439&lt;&gt;""),
CONCATENATE(DT439,DU439,DV439,DW439,DX439,DY439,DZ439,EA439,EB439,EC439,ED439,EE439,EF439,EG439,EH439,EI439,EJ439,EK439,EL439,EM439,EN439,EO439,EP439,EQ439,ES439,ET439,EU439,EV439,EW439,EX439,EY439,EZ439,FA439,FC439,FD439,FF439,FG439,FI439,FJ439,FL439,FM439,FO439,FP439,FR439,FS439,FU439,FV439,FX439,FY439,GA439,GB439,GD439,GE439,GF439,GH439,GI439,GJ439,GL439,GM439,GN439,GP439,GQ439,GS439,GT439,GU439,GV439,GW439,GX439,GY439,GZ439,HA439,HB439,HC439,HD439,HE439,HF439,HG439,HH439,HI439,HJ439,HK439,HL439,HM439,HN439,HO439,HQ439,HR439,HS439,HT439,HU439,HV439,HW439,HX439,HY439,IA439,IB439,IC439,ID439,IF439,IG439,IH439,II439,IK439,IL439,IM439,IN439,IO439,IP439,IQ439,IR439,IS439,IT439,IU439,IV439,IW439,IX439,IY439,IZ439),
""
)</f>
        <v/>
      </c>
      <c r="DR439" s="53" t="n"/>
      <c r="DS439" s="46">
        <f>CONCATENATE(D439,$E439,$F439,$G439,H439,$I439,$J439,K439,$L439,$M439,N439,$O439,$P439,$Q439,$R439,$S439,T439,$U439,$V439,$W439,$X439,$Y439,$Z439,$AA439,AB439,AC439,AD439,$AE439,$AF439,$AG439,AH439,AI439,AJ439,AK439,AL439,AM439,AN439,AO439,AP439,AQ439,AR439,AS439,AT439,AU439,AV439,AW439,AX439,AY439,AZ439,BA439,BB439,BC439,BD439,BE439,BF439,BG439,BH439,BI439,BJ439,BK439,BL439,BM439,BN439,BO439,BP439,BQ439,BR439,BS439,BT439,BU439,BV439,BW439,BX439,BY439,BZ439,CA439,CB439,CC439,CD439,CE439,CF439,CG439,CH439,CI439,CJ439,CK439,CL439,CM439,$CN439,$CO439,CP439,$CQ439,$CR439,CS439,CT439,CU439,CV439,CW439,CX439,CY439,CZ439,DA439,DB439,DC439,DD439,DE439,DF439,DG439,DH439,DI439,DJ439,DK439,DL439,DM439,$DN439,$DO439,$DP439,DR439)&lt;&gt;""</f>
        <v/>
      </c>
      <c r="DT439" s="46">
        <f>IF(AND($DS439,$E$4&lt;&gt;""),
IF(LEFT($E$4,2) = "1.",
IF(D439&lt;&gt;"","El CUNE sólo se envía en operaciones de novedad o ajuste. ",""),
IF(D439="","Debes escribir un CUNE válido para realizar operaciones de novedad o ajuste. ","")),
""
)</f>
        <v/>
      </c>
      <c r="DU439" s="46">
        <f>IF($DS439,
IF(E439="","Debes seleccionar el tipo de documento del empleado. ",
IF(_xlfn.IFNA(VLOOKUP(E439,TIPO_DE_DOCUMENTO,1,FALSE),-1)=-1,"El tipo de documento no es válido (por favor seleccionarlo de la lista). ","")
)
)</f>
        <v/>
      </c>
      <c r="DV439" s="46">
        <f>IF($DS439,
IF(F439="","Debes escribir el número de documento del empleado. ","")
)</f>
        <v/>
      </c>
      <c r="DW439" s="46">
        <f>IF($DS439,
IF(G439="","Debes escribir el primer nombre del empleado. ","")
)</f>
        <v/>
      </c>
      <c r="DY439" s="46">
        <f>IF($DS439,
IF(I439="","Debes escribir el primer apellido del empleado. ","")
)</f>
        <v/>
      </c>
      <c r="DZ439" s="46">
        <f>IF($DS439,
IF(J439="","Debes escribir el segundo apellido del empleado. ","")
)</f>
        <v/>
      </c>
      <c r="EB439" s="46">
        <f>IF($DS439,
IF(L439="","Debes escribir la fecha de ingreso del empleado. ",
IF(ISERR(DATE(YEAR(L439),MONTH(L439),DAY(L439))), "El valor ingresado en fecha de ingreso no tiene un formato válido. ","")
)
)</f>
        <v/>
      </c>
      <c r="EC439" s="46">
        <f>IF($DS439,
IF(M439="","Debes escribir el tiempo laborado. ",
IF( IFERROR(INT(M439),1.1) &lt;&gt; IFERROR(_xlfn.NUMBERVALUE(M439),1), "El valor de los días trabajados debe ser un número entero. ", "")
)
)</f>
        <v/>
      </c>
      <c r="ED439" s="46">
        <f>IF($DS439,
IF( AND(N439&lt;&gt;"", ISERR(DATE(YEAR(N439),MONTH(N439),DAY(N439))) ), "El valor ingresado en fecha de ingreso no tiene un formato válido. ",
IF( AND(N439&lt;&gt;"", $E$6&lt;&gt;"", DATE(YEAR(N439), MONTH(N439), 1) &lt;&gt; IFERROR(DATE(MID($E$6, 1, 4), MID($E$6, 6, 2),1), "1/1/1900") ), "La fecha de retiro debe estar dentro del período liquidado. ", "")
)
)</f>
        <v/>
      </c>
      <c r="EE439" s="46">
        <f>IF($DS439,
IF(O439="","Debes seleccionar el tipo de trabajador. ",
IF(_xlfn.IFNA(VLOOKUP(O439,TIPO_DE_TRABAJADOR,1,FALSE),-1)=-1,"El tipo de trabajador no es válido (por favor seleccionarlo de la lista). ","")
)
)</f>
        <v/>
      </c>
      <c r="EF439" s="46">
        <f>IF($DS439,
IF(P439="","Debes seleccionar si es un trabajador dependiente pensionado por vejez. ",
IF(_xlfn.IFNA(VLOOKUP(P439,SUBTIPO_DE_TRABAJADOR,1,FALSE),-1)=-1,"El tipo de trabajador dependiente pensionado por vejez no es válido (por favor seleccionarlo de la lista). ","")
)
)</f>
        <v/>
      </c>
      <c r="EG439" s="46">
        <f>IF($DS439,
IF(Q439="","Debes seleccionar el tipo de contrato del trabajador. ",
IF(_xlfn.IFNA(VLOOKUP(Q439,TIPO_DE_CONTRATO,1,FALSE),-1)=-1,"El tipo de contrato del trabajador no es válido (por favor seleccionarlo de la lista). ","")
)
)</f>
        <v/>
      </c>
      <c r="EH439" s="46">
        <f>IF($DS439,
IF(R439="","Debes seleccionar si es un salario integral. ",
IF(_xlfn.IFNA(VLOOKUP(R439,SI_NO,1,FALSE),-1)=-1,"Valor no válido para salario integral (por favor seleccionarlo de la lista). ","")
)
)</f>
        <v/>
      </c>
      <c r="EI439" s="46">
        <f>IF($DS439,
IF(S439="","Debes seleccionar si el trabajador realiza actividades de riesgo. ",
IF(_xlfn.IFNA(VLOOKUP(S439,SI_NO,1,FALSE),-1)=-1,"Valor no válido para actividad de alto riesgo (por favor seleccionarlo de la lista). ","")
)
)</f>
        <v/>
      </c>
      <c r="EK439" s="46">
        <f>IF($DS439,
IF(U439="","Debes escribir el código del municipio de residencia del trabajador. ",
IF(_xlfn.IFNA(VLOOKUP(U439,MUNICIPIO,1,FALSE),-1)=-1,"El municipio de residencia del trabajador es inválido (por favor seleccionarlo de la lista). ","")
)
)</f>
        <v/>
      </c>
      <c r="EL439" s="46">
        <f>IF($DS439,
IF(V439="","Debes escribir el la dirección de residendia del trabajador. ","")
)</f>
        <v/>
      </c>
      <c r="EM439" s="46">
        <f>IF($DS439,
IF(W439="","Debes escribir la fecha de inicio de la liquidación. ",
IF(ISERR(DATE(YEAR(W439),MONTH(W439),DAY(W439))),"El valor ingresado en fecha de inicio de liquidación no tiene un formato válido. ",
IF( AND($E$6&lt;&gt;"", DATE(YEAR(W439), MONTH(W439), 1) &lt;&gt; IFERROR(DATE(MID($E$6, 1, 4), MID($E$6, 6, 2),1), "1/1/1900") ), "La fecha de inicio de la liquidación debe estar dentro del período liquidado. ", "")
)
)
)</f>
        <v/>
      </c>
      <c r="EN439" s="46">
        <f>IF($DS439,
IF(X439="","Debes escribir la fecha de fin de la liquidación. ",
IF(ISERR(DATE(YEAR(X439),MONTH(X439),DAY(X439))),"El valor ingresado en fecha de fin de liquidación no tiene un formato válido. ",
IF( AND($E$6&lt;&gt;"", DATE(YEAR(X439), MONTH(X439), 1) &lt;&gt; IFERROR(DATE(MID($E$6, 1, 4), MID($E$6, 6, 2),1), "1/1/1900") ), "La fecha de fin de la liquidación debe estar dentro del período liquidado. ", "")
)
)
)</f>
        <v/>
      </c>
      <c r="EO439" s="46">
        <f>IF($DS439,
IF(Y439="","Debes escribir la frecuencia de pago del trabajador. ",
IF(_xlfn.IFNA(VLOOKUP(Y439,PERÍODO_DE_NÓMINA,1,FALSE),-1)=-1,"La frecuencia de pago es inválida (por favor seleccionarlo de la lista). ","")
)
)</f>
        <v/>
      </c>
      <c r="EP439" s="46">
        <f>IF($DS439,
IF(Z439="","Debes escribir la fecha de pago. ",
IF(ISERR(DATE(YEAR(Z439),MONTH(Z439),DAY(Z439))), "El valor ingresado en fecha de pago no tiene un formato válido. ","")
)
)</f>
        <v/>
      </c>
      <c r="EQ439" s="46">
        <f>IF($DS439,
IF(AA439="","Debes escribir el medio de pago. ",
IF(_xlfn.IFNA(VLOOKUP(AA439,MEDIOS_DE_PAGO,1,FALSE),-1)=-1,"El medio de pago es inválido (por favor seleccionarlo de la lista). ","")
)
)</f>
        <v/>
      </c>
      <c r="ER439" s="46">
        <f>OR(AA439='Tablas '!$T$4,AA439='Tablas '!$T$7,AA439='Tablas '!$T$8,AA439='Tablas '!$T$11)</f>
        <v/>
      </c>
      <c r="ES439" s="46">
        <f>IF(AND($DS439,ER439),
IF(AB439="","Debes escribir la entidad bancaria. ",""),
""
)</f>
        <v/>
      </c>
      <c r="ET439" s="46">
        <f>IF(AND($DS439,ER439),
IF(AC439="","Debes escribir el tipo de cuenta bancaria. ",
IF(_xlfn.IFNA(VLOOKUP(AC439,TIPO_DE_CUENTA,1,FALSE),-1)=-1,"El tipo de cuenta bancaria es inválida (por favor seleccionarlo de la lista). ","")
),
""
)</f>
        <v/>
      </c>
      <c r="EU439" s="46">
        <f>IF(AND($DS439,ER439),
IF(AD439="","Debes escribir el número de cuenta bancaria. ",""),
""
)</f>
        <v/>
      </c>
      <c r="EV439" s="46">
        <f>IF($DS439,
IF(AE439="","Debes escribir el valor del sueldo básico. ",
IF( ISERR(_xlfn.NUMBERVALUE(AE439)), "El valor del sueldo básico debe ser un número válido. ", "")
)
)</f>
        <v/>
      </c>
      <c r="EW439" s="46">
        <f>IF($DS439,
IF(AF439="","Debes escribir el número de días trabajados. ",
IF( IFERROR(INT(AF439),1.1) &lt;&gt; IFERROR(_xlfn.NUMBERVALUE(AF439),1), "La cantidad de días trabajados debe ser un número entero. ", "")
)
)</f>
        <v/>
      </c>
      <c r="EX439" s="46">
        <f>IF($DS439,
IF(AG439="","Debes escribir el valor del sueldo trabajado. ",
IF( ISERR(_xlfn.NUMBERVALUE(AG439)), "El valor del sueldo trabajado debe ser un número válido. ", "")
)
)</f>
        <v/>
      </c>
      <c r="EY439" s="46">
        <f>IF($DS439,
IF( AND(AH439&lt;&gt;"", ISERR(_xlfn.NUMBERVALUE(AH439))), "El valor del auxilio de transporte debe ser un número válido. ", "")
)</f>
        <v/>
      </c>
      <c r="EZ439" s="46">
        <f>IF($DS439,
IF( AND(AI439&lt;&gt;"", ISERR(_xlfn.NUMBERVALUE(AI439))), "El valor de viáticos salariales debe ser un número válido. ", "")
)</f>
        <v/>
      </c>
      <c r="FA439" s="46">
        <f>IF($DS439,
IF( AND(AJ439&lt;&gt;"", ISERR(_xlfn.NUMBERVALUE(AJ439))), "El valor de viáticos NO salariales debe ser un número válido. ", "")
)</f>
        <v/>
      </c>
      <c r="FB439" s="46">
        <f>CONCATENATE(AK439,AL439)&lt;&gt;""</f>
        <v/>
      </c>
      <c r="FC439" s="46">
        <f>IF(AND($DS439,FB439),
IF(AK439="","Debes escribir el número de horas extras diurnas. ",
IF( IFERROR(INT(AK439),1.1) &lt;&gt; IFERROR(_xlfn.NUMBERVALUE(AK439),1), "La cantidad de horas extras diurnas debe ser un número entero. ", "")
),
""
)</f>
        <v/>
      </c>
      <c r="FD439" s="46">
        <f>IF(AND($DS439,FB439),
IF(AL439="","Debes escribir el valor de las horas extras diurnas. ",
IF( ISERR(_xlfn.NUMBERVALUE(AL439)), "El valor de las horas extras duirnas debe ser un número válido. ", "")
),
""
)</f>
        <v/>
      </c>
      <c r="FE439" s="46">
        <f>CONCATENATE(AM439,AN439)&lt;&gt;""</f>
        <v/>
      </c>
      <c r="FF439" s="46">
        <f>IF(AND($DS439,FE439),
IF(AM439="","Debes escribir el número de horas extras nocturnas. ",
IF( IFERROR(INT(AM439),1.1) &lt;&gt; IFERROR(_xlfn.NUMBERVALUE(AM439),1), "La cantidad de horas extras nocturnas debe ser un número entero. ", "")
),
""
)</f>
        <v/>
      </c>
      <c r="FG439" s="46">
        <f>IF(AND($DS439,FE439),
IF(AN439="","Debes escribir el valor de las horas extras nocturnas. ",
IF( ISERR(_xlfn.NUMBERVALUE(AN439)), "El valor de las horas extras nocturnas debe ser un número válido. ", "")
),
""
)</f>
        <v/>
      </c>
      <c r="FH439" s="46">
        <f>CONCATENATE(AO439,AP439)&lt;&gt;""</f>
        <v/>
      </c>
      <c r="FI439" s="46">
        <f>IF(AND($DS439,FH439),
IF(AO439="","Debes escribir el número de horas extras diurnas dominicales y festivas. ",
IF( IFERROR(INT(AO439),1.1) &lt;&gt; IFERROR(_xlfn.NUMBERVALUE(AO439),1), "La cantidad de horas extras diurnas dominicales y festivas debe ser un número entero. ", "")
),
""
)</f>
        <v/>
      </c>
      <c r="FJ439" s="46">
        <f>IF(AND($DS439,FH439),
IF(AP439="","Debes escribir el valor de las horas extras diurnas dominicales y festivas. ",
IF( ISERR(_xlfn.NUMBERVALUE(AP439)), "El valor de las horas extras diurnas dominicales y festivas debe ser un número válido. ", "")
),
""
)</f>
        <v/>
      </c>
      <c r="FK439" s="46">
        <f>CONCATENATE(AQ439,AR439)&lt;&gt;""</f>
        <v/>
      </c>
      <c r="FL439" s="46">
        <f>IF(AND($DS439,FK439),
IF(AQ439="","Debes escribir el número de horas extras nocturnas dominicales y festivas. ",
IF( IFERROR(INT(AQ439),1.1) &lt;&gt; IFERROR(_xlfn.NUMBERVALUE(AQ439),1), "La cantidad de horas extras nocturnas dominicales y festivas debe ser un número entero. ", "")
),
""
)</f>
        <v/>
      </c>
      <c r="FM439" s="46">
        <f>IF(AND($DS439,FK439),
IF(AR439="","Debes escribir el valor de las horas extras nocturnas dominicales y festivas. ",
IF( ISERR(_xlfn.NUMBERVALUE(AR439)), "El valor de las horas extras nocturnas dominicales y festivas debe ser un número válido. ", "")
),
""
)</f>
        <v/>
      </c>
      <c r="FN439" s="46">
        <f>CONCATENATE(AS439,AT439)&lt;&gt;""</f>
        <v/>
      </c>
      <c r="FO439" s="46">
        <f>IF(AND($DS439,FN439),
IF(AS439="","Debes escribir el número de horas recargo nocturno. ",
IF( IFERROR(INT(AS439),1.1) &lt;&gt; IFERROR(_xlfn.NUMBERVALUE(AS439),1), "La cantidad de horas recargo nocturno debe ser un número entero. ", "")
),
""
)</f>
        <v/>
      </c>
      <c r="FP439" s="46">
        <f>IF(AND($DS439,FN439),
IF(AT439="","Debes escribir el valor de las horas recargo nocturno. ",
IF( ISERR(_xlfn.NUMBERVALUE(AT439)), "El valor de las horas recargo nocturno debe ser un número válido. ", "")
),
""
)</f>
        <v/>
      </c>
      <c r="FQ439" s="46">
        <f>CONCATENATE(AU439,AV439)&lt;&gt;""</f>
        <v/>
      </c>
      <c r="FR439" s="46">
        <f>IF(AND($DS439,FQ439),
IF(AU439="","Debes escribir el número de horas recargo diurno dominical y festivo. ",
IF( IFERROR(INT(AU439),1.1) &lt;&gt; IFERROR(_xlfn.NUMBERVALUE(AU439),1), "La cantidad de horas recargo diurno dominical y festivo debe ser un número entero. ", "")
),
""
)</f>
        <v/>
      </c>
      <c r="FS439" s="46">
        <f>IF(AND($DS439,FQ439),
IF(AV439="","Debes escribir el valor de las horas recargo diurno dominical y festivo. ",
IF( ISERR(_xlfn.NUMBERVALUE(AV439)), "El valor de las horas recargo diurno dominical y festivo debe ser un número válido. ", "")
),
""
)</f>
        <v/>
      </c>
      <c r="FT439" s="46">
        <f>CONCATENATE(AW439,AX439)&lt;&gt;""</f>
        <v/>
      </c>
      <c r="FU439" s="46">
        <f>IF(AND($DS439,FT439),
IF(AW439="","Debes escribir el número de horas recargo nocturno dominical y festivo. ",
IF( IFERROR(INT(AW439),1.1) &lt;&gt; IFERROR(_xlfn.NUMBERVALUE(AW439),1), "La cantidad de horas recargo nocturno dominical y festivo debe ser un número entero. ", "")
),
""
)</f>
        <v/>
      </c>
      <c r="FV439" s="46">
        <f>IF(AND($DS439,FT439),
IF(AX439="","Debes escribir el valor de las horas recargo nocturno dominical y festivo. ",
IF( ISERR(_xlfn.NUMBERVALUE(AX439)), "El valor de las horas recargo nocturno dominical y festivo debe ser un número válido. ", "")
),
""
)</f>
        <v/>
      </c>
      <c r="FW439" s="46">
        <f>CONCATENATE(AY439,AZ439)&lt;&gt;""</f>
        <v/>
      </c>
      <c r="FX439" s="46">
        <f>IF(AND($DS439,FW439),
IF(AY439="","Debes escribir el número de días de vacaciones comunes. ",
IF( IFERROR(INT(AY439),1.1) &lt;&gt; IFERROR(_xlfn.NUMBERVALUE(AY439),1), "La cantidad de días de vacaciones comunes debe ser un número entero. ", "")
),
""
)</f>
        <v/>
      </c>
      <c r="FY439" s="46">
        <f>IF(AND($DS439,FW439),
IF(AZ439="","Debes escribir el valor de las vacaciones comunes. ",
IF( ISERR(_xlfn.NUMBERVALUE(AZ439)), "El valor de las vacaciones comunes debe ser un número válido. ", "")
),
""
)</f>
        <v/>
      </c>
      <c r="FZ439" s="46">
        <f>CONCATENATE(BA439,BB439)&lt;&gt;""</f>
        <v/>
      </c>
      <c r="GA439" s="46">
        <f>IF(AND($DS439,FZ439),
IF(BA439="","Debes escribir el número de días de vacaciones compensadas. ",
IF( IFERROR(INT(BA439),1.1) &lt;&gt; IFERROR(_xlfn.NUMBERVALUE(BA439),1), "La cantidad de días de vacaciones compensadas debe ser un número entero. ", "")
),
""
)</f>
        <v/>
      </c>
      <c r="GB439" s="46">
        <f>IF(AND($DS439,FZ439),
IF(BB439="","Debes escribir el valor de las vacaciones compensadas. ",
IF( ISERR(_xlfn.NUMBERVALUE(BB439)), "El valor de las vacaciones compensadas debe ser un número válido. ", "")
),
""
)</f>
        <v/>
      </c>
      <c r="GC439" s="46">
        <f>CONCATENATE(BC439,BD439)&lt;&gt;""</f>
        <v/>
      </c>
      <c r="GD439" s="46">
        <f>IF(AND($DS439,GC439),
IF(BC439="","Debes escribir el número de días de prima salarial. ",
IF( IFERROR(INT(BC439),1.1) &lt;&gt; IFERROR(_xlfn.NUMBERVALUE(BC439),1), "La cantidad de días de prima salarial debe ser un número entero. ", "")
),
""
)</f>
        <v/>
      </c>
      <c r="GE439" s="46">
        <f>IF(AND($DS439,GC439),
IF(BD439="","Debes escribir el valor de los días de prima salarial. ",
IF( ISERR(_xlfn.NUMBERVALUE(BD439)), "El valor de los días de prima salarial debe ser un número válido. ", "")
),
""
)</f>
        <v/>
      </c>
      <c r="GF439" s="46">
        <f>IF($DS439,
IF( AND(BE439&lt;&gt;"", ISERR(_xlfn.NUMBERVALUE(BE439))), "El valor de la prima NO saliarial debe ser un número válido. ", "")
)</f>
        <v/>
      </c>
      <c r="GG439" s="46">
        <f>CONCATENATE(BF439,BG439,BH439)&lt;&gt;""</f>
        <v/>
      </c>
      <c r="GH439" s="46">
        <f>IF(AND($DS439,GG439),
IF(BF439="","Debes escribir el valor de las cesantías. ",
IF( ISERR(_xlfn.NUMBERVALUE(BF439)), "El valor de las cesantías debe ser un número válido. ", "")
),
""
)</f>
        <v/>
      </c>
      <c r="GI439" s="46">
        <f>IF(AND($DS439,GG439),
IF(BG439="","Debes escribir el % de cesantías. ",
IF( ISERR(_xlfn.NUMBERVALUE(BG439)), "El % de cesantías debe ser un número válido. ", "")
),
""
)</f>
        <v/>
      </c>
      <c r="GJ439" s="46">
        <f>IF(AND($DS439,GG439),
IF(BH439="","Debes escribir el valor de intereses de cesantías. ",
IF( ISERR(_xlfn.NUMBERVALUE(BH439)), "El valor de intereses de cesantías debe ser un número válido. ", "")
),
""
)</f>
        <v/>
      </c>
      <c r="GK439" s="46">
        <f>CONCATENATE(BI439,BJ439,BK439)&lt;&gt;""</f>
        <v/>
      </c>
      <c r="GL439" s="46">
        <f>IF(AND($DS439,GK439),
IF(BI439="","Debes escribir el número de días de incapacidad. ",
IF( IFERROR(INT(BI439),1.1) &lt;&gt; IFERROR(_xlfn.NUMBERVALUE(BI439),1), "La cantidad de días de incapacidad debe ser un número entero. ", "")
),
""
)</f>
        <v/>
      </c>
      <c r="GM439" s="46">
        <f>IF(AND($DS439,GK439),
IF(BJ439="","Debes escribir el tipo de incapacidad. ",
IF(_xlfn.IFNA(VLOOKUP(BJ439,TIPO_DE_INCAPACIDAD,1,FALSE),-1)=-1,"El tipo de incapacidad es inválida (por favor seleccionarlo de la lista). ","")
),
""
)</f>
        <v/>
      </c>
      <c r="GN439" s="46">
        <f>IF(AND($DS439,GK439),
IF(BK439="","Debes escribir el valor de la incapacidad. ",
IF( ISERR(_xlfn.NUMBERVALUE(BK439)), "El valor de la incapacidad debe ser un número válido. ", "")
),
""
)</f>
        <v/>
      </c>
      <c r="GO439" s="46">
        <f>CONCATENATE(BL439,BM439)&lt;&gt;""</f>
        <v/>
      </c>
      <c r="GP439" s="46">
        <f>IF(AND($DS439,GO439),
IF(BL439="","Debes escribir el número de días de licencia de maternidad o paternidad. ",
IF( IFERROR(INT(BL439),1.1) &lt;&gt; IFERROR(_xlfn.NUMBERVALUE(BL439),1), "La cantidad de días de licencia de maternidad o paternidad debe ser un número entero. ", "")
),
""
)</f>
        <v/>
      </c>
      <c r="GQ439" s="46">
        <f>IF(AND($DS439,GO439),
IF(BM439="","Debes escribir el valor de la licencia de maternidad o paternidad. ",
IF( ISERR(_xlfn.NUMBERVALUE(BM439)), "El valor de la licencia de maternidad o paternidad debe ser un número válido. ", "")
),
""
)</f>
        <v/>
      </c>
      <c r="GR439" s="46">
        <f>CONCATENATE(BN439,BO439)&lt;&gt;""</f>
        <v/>
      </c>
      <c r="GS439" s="46">
        <f>IF(AND($DS439,GR439),
IF(BN439="","Debes escribir el número de días de licencia remunerada. ",
IF( IFERROR(INT(BN439),1.1) &lt;&gt; IFERROR(_xlfn.NUMBERVALUE(BN439),1), "La cantidad de días de licencia remunerada debe ser un número entero. ", "")
),
""
)</f>
        <v/>
      </c>
      <c r="GT439" s="46">
        <f>IF(AND($DS439,GR439),
IF(BO439="","Debes escribir el valor de la licencia remunerada. ",
IF( ISERR(_xlfn.NUMBERVALUE(BO439)), "El valor de la licencia remunerada debe ser un número válido. ", "")
),
""
)</f>
        <v/>
      </c>
      <c r="GU439" s="46">
        <f>IF($DS439,
IF( AND(BP439&lt;&gt;"", ISERR(_xlfn.NUMBERVALUE(BP439))), "El valor de la licencia NO remunerada debe ser un número válido. ", "")
)</f>
        <v/>
      </c>
      <c r="GV439" s="46">
        <f>IF($DS439,
IF( AND(BQ439&lt;&gt;"", ISERR(_xlfn.NUMBERVALUE(BQ439))), "El valor de auxilios salariales debe ser un número válido. ", "")
)</f>
        <v/>
      </c>
      <c r="GW439" s="46">
        <f>IF($DS439,
IF( AND(BR439&lt;&gt;"", ISERR(_xlfn.NUMBERVALUE(BR439))), "El valor de auxilios NO salariales debe ser un número válido. ", "")
)</f>
        <v/>
      </c>
      <c r="GX439" s="46">
        <f>IF($DS439,
IF( AND(BS439&lt;&gt;"", ISERR(_xlfn.NUMBERVALUE(BS439))), "El valor de bonos salariales debe ser un número válido. ", "")
)</f>
        <v/>
      </c>
      <c r="GY439" s="46">
        <f>IF($DS439,
IF( AND(BT439&lt;&gt;"", ISERR(_xlfn.NUMBERVALUE(BT439))), "El valor de bonos NO salariales debe ser un número válido. ", "")
)</f>
        <v/>
      </c>
      <c r="GZ439" s="46">
        <f>IF($DS439,
IF( AND(BU439&lt;&gt;"", ISERR(_xlfn.NUMBERVALUE(BU439))), "El valor de bonos salariales de alimentación debe ser un número válido. ", "")
)</f>
        <v/>
      </c>
      <c r="HA439" s="46">
        <f>IF($DS439,
IF( AND(BV439&lt;&gt;"", ISERR(_xlfn.NUMBERVALUE(BV439))), "El valor de bonos NO salariales de alimentación debe ser un número válido. ", "")
)</f>
        <v/>
      </c>
      <c r="HB439" s="46">
        <f>IF($DS439,
IF( AND(BW439&lt;&gt;"", ISERR(_xlfn.NUMBERVALUE(BW439))), "El valor de bonificaciones salariales debe ser un número válido. ", "")
)</f>
        <v/>
      </c>
      <c r="HC439" s="46">
        <f>IF($DS439,
IF( AND(BX439&lt;&gt;"", ISERR(_xlfn.NUMBERVALUE(BX439))), "El valor de bonificaciones NO salariales debe ser un número válido. ", "")
)</f>
        <v/>
      </c>
      <c r="HD439" s="46">
        <f>IF($DS439,
IF( AND(BY439&lt;&gt;"", ISERR(_xlfn.NUMBERVALUE(BY439))), "El valor de compensaciones ordinarias debe ser un número válido. ", "")
)</f>
        <v/>
      </c>
      <c r="HE439" s="46">
        <f>IF($DS439,
IF( AND(BZ439&lt;&gt;"", ISERR(_xlfn.NUMBERVALUE(BZ439))), "El valor de compensaciones extraordinarias debe ser un número válido. ", "")
)</f>
        <v/>
      </c>
      <c r="HF439" s="46">
        <f>IF($DS439,
IF( AND(CA439&lt;&gt;"", ISERR(_xlfn.NUMBERVALUE(CA439))), "El valor de comisiones debe ser un número válido. ", "")
)</f>
        <v/>
      </c>
      <c r="HG439" s="46">
        <f>IF($DS439,
IF( AND(CB439&lt;&gt;"", ISERR(_xlfn.NUMBERVALUE(CB439))), "El valor de ausencia por huega debe ser un número válido. ", "")
)</f>
        <v/>
      </c>
      <c r="HH439" s="46">
        <f>IF($DS439,
IF( AND(CC439&lt;&gt;"", ISERR(_xlfn.NUMBERVALUE(CC439))), "El valor de anticipos debe ser un número válido. ", "")
)</f>
        <v/>
      </c>
      <c r="HI439" s="46">
        <f>IF($DS439,
IF( AND(CD439&lt;&gt;"", ISERR(_xlfn.NUMBERVALUE(CD439))), "El valor de pagos a terceros debe ser un número válido. ", "")
)</f>
        <v/>
      </c>
      <c r="HJ439" s="46">
        <f>IF($DS439,
IF( AND(CE439&lt;&gt;"", ISERR(_xlfn.NUMBERVALUE(CE439))), "El valor de dotación debe ser un número válido. ", "")
)</f>
        <v/>
      </c>
      <c r="HK439" s="46">
        <f>IF($DS439,
IF( AND(CF439&lt;&gt;"", ISERR(_xlfn.NUMBERVALUE(CF439))), "El valor de apoyo sostenibilidad debe ser un número válido. ", "")
)</f>
        <v/>
      </c>
      <c r="HL439" s="46">
        <f>IF($DS439,
IF( AND(CG439&lt;&gt;"", ISERR(_xlfn.NUMBERVALUE(CG439))), "El valor de teletrabajo debe ser un número válido. ", "")
)</f>
        <v/>
      </c>
      <c r="HM439" s="46">
        <f>IF($DS439,
IF( AND(CH439&lt;&gt;"", ISERR(_xlfn.NUMBERVALUE(CH439))), "El valor de bonificación de retiro debe ser un número válido. ", "")
)</f>
        <v/>
      </c>
      <c r="HN439" s="46">
        <f>IF($DS439,
IF( AND(CI439&lt;&gt;"", ISERR(_xlfn.NUMBERVALUE(CI439))), "El valor de indemnización de retiro debe ser un número válido. ", "")
)</f>
        <v/>
      </c>
      <c r="HO439" s="46">
        <f>IF($DS439,
IF( AND(CJ439&lt;&gt;"", ISERR(_xlfn.NUMBERVALUE(CJ439))), "El valor de reintegros debe ser un número válido. ", "")
)</f>
        <v/>
      </c>
      <c r="HP439" s="46">
        <f>CONCATENATE(CK439,CL439,CM439)&lt;&gt;""</f>
        <v/>
      </c>
      <c r="HQ439" s="46">
        <f>IF(AND($DS439,HP439),
IF(CK439="","Debes escribir la descripción de otro concepto no categorizado. ",""),
""
)</f>
        <v/>
      </c>
      <c r="HR439" s="46">
        <f>IF(AND($DS439,HP439),
IF(CONCATENATE(CL439,CM439)="","Debes escribir al menos un valor de concepto no categorizado (salarial o no salarial). ",
IF(ISERR(_xlfn.NUMBERVALUE(CL439)),"El valor salarial concepto no categorizado debe ser un número válido. ","")
),
""
)</f>
        <v/>
      </c>
      <c r="HS439" s="46">
        <f>IF(AND($DS439,HP439),
IF(CONCATENATE(CL439,CM439)="","Debes escribir al menos un valor de concepto no categorizado (salarial o no salarial). ",
IF(ISERR(_xlfn.NUMBERVALUE(CM439)),"El valor NO salarial concepto no categorizado debe ser un número válido. ","")
),
""
)</f>
        <v/>
      </c>
      <c r="HT439" s="46">
        <f>IF($DS439,
IF(CN439="","Debes escribir el porcentaje del aporte a salud. ",
IF( ISERR(_xlfn.NUMBERVALUE(CN439)), "El valor del porcentaje del aporte a salud debe ser un número válido. ", "")
)
)</f>
        <v/>
      </c>
      <c r="HU439" s="46">
        <f>IF($DS439,
IF(CO439="","Debes escribir el valor del aporte a salud. ",
IF( ISERR(_xlfn.NUMBERVALUE(CO439)), "El valor del aporte a salud debe ser un número válido. ", "")
)
)</f>
        <v/>
      </c>
      <c r="HV439" s="46">
        <f>IF($DS439,
IF( AND(CP439&lt;&gt;"", ISERR(_xlfn.NUMBERVALUE(CP439))), "El valor plan complementario debe ser un número válido. ", "")
)</f>
        <v/>
      </c>
      <c r="HW439" s="46">
        <f>IF($DS439,
IF(CQ439="","Debes escribir el porcentaje del aporte a pensión. ",
IF( ISERR(_xlfn.NUMBERVALUE(CQ439)), "El valor del porcentaje del aporte a pensión debe ser un número válido. ", "")
)
)</f>
        <v/>
      </c>
      <c r="HX439" s="46">
        <f>IF($DS439,
IF(CR439="","Debes escribir el valor del aporte a pensión. ",
IF( ISERR(_xlfn.NUMBERVALUE(CR439)), "El valor del aporte a salud debe ser un número válido. ", "")
)
)</f>
        <v/>
      </c>
      <c r="HY439" s="46">
        <f>IF($DS439,
IF( AND(CS439&lt;&gt;"", ISERR(_xlfn.NUMBERVALUE(CS439))), "El valor pensión voluntaria debe ser un número válido. ", "")
)</f>
        <v/>
      </c>
      <c r="HZ439" s="46">
        <f>CONCATENATE(CT439,CU439,CV439,CW439)&lt;&gt;""</f>
        <v/>
      </c>
      <c r="IA439" s="46">
        <f>IF(AND($DS439,HZ439),
IF(CT439="","Debes escribir el % del fondo de seguridad pensional. ",
IF( ISERR(_xlfn.NUMBERVALUE(CT439)), "El % del fondo de seguridad debe ser un número válido. ", "")
),
""
)</f>
        <v/>
      </c>
      <c r="IB439" s="46">
        <f>IF(AND($DS439,HZ439),
IF(CU439="","Debes escribir el valor del aporte al fondo de solidaridad pensional. ",
IF( ISERR(_xlfn.NUMBERVALUE(CU439)), "El valor del aporte al fondo de solidaridad pensional debe ser un número válido. ", "")
),
""
)</f>
        <v/>
      </c>
      <c r="IC439" s="46">
        <f>IF(AND($DS439,HZ439),
IF(CV439="","Debes escribir el % del fondo de subsistencia. ",
IF( ISERR(_xlfn.NUMBERVALUE(CV439)), "El % del fondo de subsistencia debe ser un número válido. ", "")
),
""
)</f>
        <v/>
      </c>
      <c r="ID439" s="46">
        <f>IF(AND($DS439,HZ439),
IF(CW439="","Debes escribir el valor del fondo de subsistencia. ",
IF( ISERR(_xlfn.NUMBERVALUE(CW439)), "El valor del fondo de subsistencia debe ser un número válido. ", "")
),
""
)</f>
        <v/>
      </c>
      <c r="IE439" s="46">
        <f>CONCATENATE(CX439,CY439)&lt;&gt;""</f>
        <v/>
      </c>
      <c r="IF439" s="46">
        <f>IF(AND($DS439,IE439),
IF(CX439="","Debes escribir el % de sindicato. ",
IF( ISERR(_xlfn.NUMBERVALUE(CX439)), "El % de sindicato debe ser un número válido. ", "")
),
""
)</f>
        <v/>
      </c>
      <c r="IG439" s="46">
        <f>IF(AND($DS439,IE439),
IF(CY439="","Debes escribir el valor del sindicato. ",
IF( ISERR(_xlfn.NUMBERVALUE(CY439)), "El valor del sindicato debe ser un número válido. ", "")
),
""
)</f>
        <v/>
      </c>
      <c r="IH439" s="46">
        <f>IF($DS439,
IF( AND(CZ439&lt;&gt;"", ISERR(_xlfn.NUMBERVALUE(CZ439))), "El valor de sanción pública debe ser un número válido. ", "")
)</f>
        <v/>
      </c>
      <c r="II439" s="46">
        <f>IF($DS439,
IF( AND(DA439&lt;&gt;"", ISERR(_xlfn.NUMBERVALUE(DA439))), "El valor de sanción privada debe ser un número válido. ", "")
)</f>
        <v/>
      </c>
      <c r="IJ439" s="46">
        <f>CONCATENATE(DB439,DC439)&lt;&gt;""</f>
        <v/>
      </c>
      <c r="IK439" s="46">
        <f>IF(AND($DS439,IJ439),
IF(DB439="","Debes escribir la descripción de libranza. ",""),
""
)</f>
        <v/>
      </c>
      <c r="IL439" s="46">
        <f>IF(AND($DS439,IJ439),
IF(DC439="","Debes escribir la cuota libranza. ",
IF(ISERR(_xlfn.NUMBERVALUE(DC439)),"El valor de la cuota libranza debe ser un número válido. ","")
),
""
)</f>
        <v/>
      </c>
      <c r="IM439" s="46">
        <f>IF($DS439,
IF( AND(DD439&lt;&gt;"", ISERR(_xlfn.NUMBERVALUE(DD439))), "El valor de pagos a terceros debe ser un número válido. ", "")
)</f>
        <v/>
      </c>
      <c r="IN439" s="46">
        <f>IF($DS439,
IF( AND(DE439&lt;&gt;"", ISERR(_xlfn.NUMBERVALUE(DE439))), "El valor de anticipos debe ser un número válido. ", "")
)</f>
        <v/>
      </c>
      <c r="IO439" s="46">
        <f>IF($DS439,
IF( AND(DF439&lt;&gt;"", ISERR(_xlfn.NUMBERVALUE(DF439))), "El valor de AFC debe ser un número válido. ", "")
)</f>
        <v/>
      </c>
      <c r="IP439" s="46">
        <f>IF($DS439,
IF( AND(DG439&lt;&gt;"", ISERR(_xlfn.NUMBERVALUE(DG439))), "El valor de rete-fuente debe ser un número válido. ", "")
)</f>
        <v/>
      </c>
      <c r="IQ439" s="46">
        <f>IF($DS439,
IF( AND(DH439&lt;&gt;"", ISERR(_xlfn.NUMBERVALUE(DH439))), "El valor de cooperativa de trabajo debe ser un número válido. ", "")
)</f>
        <v/>
      </c>
      <c r="IR439" s="46">
        <f>IF($DS439,
IF( AND(DI439&lt;&gt;"", ISERR(_xlfn.NUMBERVALUE(DI439))), "El valor de embargo fiscal debe ser un número válido. ", "")
)</f>
        <v/>
      </c>
      <c r="IS439" s="46">
        <f>IF($DS439,
IF( AND(DJ439&lt;&gt;"", ISERR(_xlfn.NUMBERVALUE(DJ439))), "El valor de educación debe ser un número válido. ", "")
)</f>
        <v/>
      </c>
      <c r="IT439" s="46">
        <f>IF($DS439,
IF( AND(DK439&lt;&gt;"", ISERR(_xlfn.NUMBERVALUE(DK439))), "El valor de reintegro debe ser un número válido. ", "")
)</f>
        <v/>
      </c>
      <c r="IU439" s="46">
        <f>IF($DS439,
IF( AND(DL439&lt;&gt;"", ISERR(_xlfn.NUMBERVALUE(DL439))), "El valor de deuda debe ser un número válido. ", "")
)</f>
        <v/>
      </c>
      <c r="IV439" s="46">
        <f>IF($DS439,
IF( AND(DM439&lt;&gt;"", ISERR(_xlfn.NUMBERVALUE(DM439))), "El valor de otras deducciones debe ser un número válido. ", "")
)</f>
        <v/>
      </c>
      <c r="IW439" s="46">
        <f>IF($DS439,
IF(DN439="","Debes escribir el valor de los devengos totales. ",
IF( ISERR(_xlfn.NUMBERVALUE(DN439)), "El valor de los devengos totales debe ser un número válido. ", "")
)
)</f>
        <v/>
      </c>
      <c r="IX439" s="46">
        <f>IF($DS439,
IF(DO439="","Debes escribir el valor de las deducciones totales. ",
IF( ISERR(_xlfn.NUMBERVALUE(DO439)), "El valor de las deducciones totales debe ser un número válido. ", "")
)
)</f>
        <v/>
      </c>
      <c r="IY439" s="46">
        <f>IF($DS439,
IF(DP439="","Debes escribir el valor del salario total. ",
IF( ISERR(_xlfn.NUMBERVALUE(DP439)), "El valor del salario total debe ser un número válido. ", "")
)
)</f>
        <v/>
      </c>
    </row>
    <row r="440">
      <c r="B440" s="48" t="n">
        <v>428</v>
      </c>
      <c r="C440" s="61">
        <f>IF(AND(DS440,DP440&lt;&gt;""),
IF(DQ440="","OK","Error"),
""
)</f>
        <v/>
      </c>
      <c r="D440" s="53" t="n"/>
      <c r="E440" s="52" t="n"/>
      <c r="F440" s="112" t="n"/>
      <c r="G440" s="52" t="n"/>
      <c r="H440" s="53" t="n"/>
      <c r="I440" s="52" t="n"/>
      <c r="J440" s="52" t="n"/>
      <c r="K440" s="53" t="n"/>
      <c r="L440" s="55" t="n"/>
      <c r="M440" s="108" t="n"/>
      <c r="N440" s="56" t="n"/>
      <c r="O440" s="52" t="n"/>
      <c r="P440" s="52" t="n"/>
      <c r="Q440" s="52" t="n"/>
      <c r="R440" s="52" t="n"/>
      <c r="S440" s="52" t="n"/>
      <c r="T440" s="53" t="n"/>
      <c r="U440" s="52" t="n"/>
      <c r="V440" s="52" t="n"/>
      <c r="W440" s="55" t="n"/>
      <c r="X440" s="55" t="n"/>
      <c r="Y440" s="52" t="n"/>
      <c r="Z440" s="55" t="n"/>
      <c r="AA440" s="52" t="n"/>
      <c r="AB440" s="53" t="n"/>
      <c r="AC440" s="53" t="n"/>
      <c r="AD440" s="53" t="n"/>
      <c r="AE440" s="177" t="n"/>
      <c r="AF440" s="113" t="n"/>
      <c r="AG440" s="177" t="n"/>
      <c r="AH440" s="178" t="n"/>
      <c r="AI440" s="178" t="n"/>
      <c r="AJ440" s="178" t="n"/>
      <c r="AK440" s="114" t="n"/>
      <c r="AL440" s="178" t="n"/>
      <c r="AM440" s="114" t="n"/>
      <c r="AN440" s="178" t="n"/>
      <c r="AO440" s="114" t="n"/>
      <c r="AP440" s="178" t="n"/>
      <c r="AQ440" s="114" t="n"/>
      <c r="AR440" s="178" t="n"/>
      <c r="AS440" s="114" t="n"/>
      <c r="AT440" s="178" t="n"/>
      <c r="AU440" s="114" t="n"/>
      <c r="AV440" s="178" t="n"/>
      <c r="AW440" s="114" t="n"/>
      <c r="AX440" s="178" t="n"/>
      <c r="AY440" s="114" t="n"/>
      <c r="AZ440" s="178" t="n"/>
      <c r="BA440" s="114" t="n"/>
      <c r="BB440" s="178" t="n"/>
      <c r="BC440" s="114" t="n"/>
      <c r="BD440" s="178" t="n"/>
      <c r="BE440" s="178" t="n"/>
      <c r="BF440" s="178" t="n"/>
      <c r="BG440" s="59" t="n"/>
      <c r="BH440" s="178" t="n"/>
      <c r="BI440" s="114" t="n"/>
      <c r="BJ440" s="53" t="n"/>
      <c r="BK440" s="178" t="n"/>
      <c r="BL440" s="114" t="n"/>
      <c r="BM440" s="178" t="n"/>
      <c r="BN440" s="114" t="n"/>
      <c r="BO440" s="178" t="n"/>
      <c r="BP440" s="178" t="n"/>
      <c r="BQ440" s="178" t="n"/>
      <c r="BR440" s="178" t="n"/>
      <c r="BS440" s="178" t="n"/>
      <c r="BT440" s="178" t="n"/>
      <c r="BU440" s="178" t="n"/>
      <c r="BV440" s="178" t="n"/>
      <c r="BW440" s="178" t="n"/>
      <c r="BX440" s="178" t="n"/>
      <c r="BY440" s="178" t="n"/>
      <c r="BZ440" s="178" t="n"/>
      <c r="CA440" s="178" t="n"/>
      <c r="CB440" s="178" t="n"/>
      <c r="CC440" s="178" t="n"/>
      <c r="CD440" s="178" t="n"/>
      <c r="CE440" s="178" t="n"/>
      <c r="CF440" s="178" t="n"/>
      <c r="CG440" s="178" t="n"/>
      <c r="CH440" s="178" t="n"/>
      <c r="CI440" s="178" t="n"/>
      <c r="CJ440" s="178" t="n"/>
      <c r="CK440" s="53" t="n"/>
      <c r="CL440" s="178" t="n"/>
      <c r="CM440" s="178" t="n"/>
      <c r="CN440" s="60" t="n"/>
      <c r="CO440" s="177" t="n"/>
      <c r="CP440" s="178" t="n"/>
      <c r="CQ440" s="60" t="n"/>
      <c r="CR440" s="177" t="n"/>
      <c r="CS440" s="178" t="n"/>
      <c r="CT440" s="59" t="n"/>
      <c r="CU440" s="178" t="n"/>
      <c r="CV440" s="59" t="n"/>
      <c r="CW440" s="178" t="n"/>
      <c r="CX440" s="59" t="n"/>
      <c r="CY440" s="178" t="n"/>
      <c r="CZ440" s="178" t="n"/>
      <c r="DA440" s="178" t="n"/>
      <c r="DB440" s="53" t="n"/>
      <c r="DC440" s="178" t="n"/>
      <c r="DD440" s="178" t="n"/>
      <c r="DE440" s="178" t="n"/>
      <c r="DF440" s="178" t="n"/>
      <c r="DG440" s="178" t="n"/>
      <c r="DH440" s="178" t="n"/>
      <c r="DI440" s="178" t="n"/>
      <c r="DJ440" s="178" t="n"/>
      <c r="DK440" s="178" t="n"/>
      <c r="DL440" s="178" t="n"/>
      <c r="DM440" s="178" t="n"/>
      <c r="DN440" s="177" t="n"/>
      <c r="DO440" s="177" t="n"/>
      <c r="DP440" s="177" t="n"/>
      <c r="DQ440" s="76">
        <f>IF(AND(DS440,DP440&lt;&gt;""),
CONCATENATE(DT440,DU440,DV440,DW440,DX440,DY440,DZ440,EA440,EB440,EC440,ED440,EE440,EF440,EG440,EH440,EI440,EJ440,EK440,EL440,EM440,EN440,EO440,EP440,EQ440,ES440,ET440,EU440,EV440,EW440,EX440,EY440,EZ440,FA440,FC440,FD440,FF440,FG440,FI440,FJ440,FL440,FM440,FO440,FP440,FR440,FS440,FU440,FV440,FX440,FY440,GA440,GB440,GD440,GE440,GF440,GH440,GI440,GJ440,GL440,GM440,GN440,GP440,GQ440,GS440,GT440,GU440,GV440,GW440,GX440,GY440,GZ440,HA440,HB440,HC440,HD440,HE440,HF440,HG440,HH440,HI440,HJ440,HK440,HL440,HM440,HN440,HO440,HQ440,HR440,HS440,HT440,HU440,HV440,HW440,HX440,HY440,IA440,IB440,IC440,ID440,IF440,IG440,IH440,II440,IK440,IL440,IM440,IN440,IO440,IP440,IQ440,IR440,IS440,IT440,IU440,IV440,IW440,IX440,IY440,IZ440),
""
)</f>
        <v/>
      </c>
      <c r="DR440" s="53" t="n"/>
      <c r="DS440" s="46">
        <f>CONCATENATE(D440,$E440,$F440,$G440,H440,$I440,$J440,K440,$L440,$M440,N440,$O440,$P440,$Q440,$R440,$S440,T440,$U440,$V440,$W440,$X440,$Y440,$Z440,$AA440,AB440,AC440,AD440,$AE440,$AF440,$AG440,AH440,AI440,AJ440,AK440,AL440,AM440,AN440,AO440,AP440,AQ440,AR440,AS440,AT440,AU440,AV440,AW440,AX440,AY440,AZ440,BA440,BB440,BC440,BD440,BE440,BF440,BG440,BH440,BI440,BJ440,BK440,BL440,BM440,BN440,BO440,BP440,BQ440,BR440,BS440,BT440,BU440,BV440,BW440,BX440,BY440,BZ440,CA440,CB440,CC440,CD440,CE440,CF440,CG440,CH440,CI440,CJ440,CK440,CL440,CM440,$CN440,$CO440,CP440,$CQ440,$CR440,CS440,CT440,CU440,CV440,CW440,CX440,CY440,CZ440,DA440,DB440,DC440,DD440,DE440,DF440,DG440,DH440,DI440,DJ440,DK440,DL440,DM440,$DN440,$DO440,$DP440,DR440)&lt;&gt;""</f>
        <v/>
      </c>
      <c r="DT440" s="46">
        <f>IF(AND($DS440,$E$4&lt;&gt;""),
IF(LEFT($E$4,2) = "1.",
IF(D440&lt;&gt;"","El CUNE sólo se envía en operaciones de novedad o ajuste. ",""),
IF(D440="","Debes escribir un CUNE válido para realizar operaciones de novedad o ajuste. ","")),
""
)</f>
        <v/>
      </c>
      <c r="DU440" s="46">
        <f>IF($DS440,
IF(E440="","Debes seleccionar el tipo de documento del empleado. ",
IF(_xlfn.IFNA(VLOOKUP(E440,TIPO_DE_DOCUMENTO,1,FALSE),-1)=-1,"El tipo de documento no es válido (por favor seleccionarlo de la lista). ","")
)
)</f>
        <v/>
      </c>
      <c r="DV440" s="46">
        <f>IF($DS440,
IF(F440="","Debes escribir el número de documento del empleado. ","")
)</f>
        <v/>
      </c>
      <c r="DW440" s="46">
        <f>IF($DS440,
IF(G440="","Debes escribir el primer nombre del empleado. ","")
)</f>
        <v/>
      </c>
      <c r="DY440" s="46">
        <f>IF($DS440,
IF(I440="","Debes escribir el primer apellido del empleado. ","")
)</f>
        <v/>
      </c>
      <c r="DZ440" s="46">
        <f>IF($DS440,
IF(J440="","Debes escribir el segundo apellido del empleado. ","")
)</f>
        <v/>
      </c>
      <c r="EB440" s="46">
        <f>IF($DS440,
IF(L440="","Debes escribir la fecha de ingreso del empleado. ",
IF(ISERR(DATE(YEAR(L440),MONTH(L440),DAY(L440))), "El valor ingresado en fecha de ingreso no tiene un formato válido. ","")
)
)</f>
        <v/>
      </c>
      <c r="EC440" s="46">
        <f>IF($DS440,
IF(M440="","Debes escribir el tiempo laborado. ",
IF( IFERROR(INT(M440),1.1) &lt;&gt; IFERROR(_xlfn.NUMBERVALUE(M440),1), "El valor de los días trabajados debe ser un número entero. ", "")
)
)</f>
        <v/>
      </c>
      <c r="ED440" s="46">
        <f>IF($DS440,
IF( AND(N440&lt;&gt;"", ISERR(DATE(YEAR(N440),MONTH(N440),DAY(N440))) ), "El valor ingresado en fecha de ingreso no tiene un formato válido. ",
IF( AND(N440&lt;&gt;"", $E$6&lt;&gt;"", DATE(YEAR(N440), MONTH(N440), 1) &lt;&gt; IFERROR(DATE(MID($E$6, 1, 4), MID($E$6, 6, 2),1), "1/1/1900") ), "La fecha de retiro debe estar dentro del período liquidado. ", "")
)
)</f>
        <v/>
      </c>
      <c r="EE440" s="46">
        <f>IF($DS440,
IF(O440="","Debes seleccionar el tipo de trabajador. ",
IF(_xlfn.IFNA(VLOOKUP(O440,TIPO_DE_TRABAJADOR,1,FALSE),-1)=-1,"El tipo de trabajador no es válido (por favor seleccionarlo de la lista). ","")
)
)</f>
        <v/>
      </c>
      <c r="EF440" s="46">
        <f>IF($DS440,
IF(P440="","Debes seleccionar si es un trabajador dependiente pensionado por vejez. ",
IF(_xlfn.IFNA(VLOOKUP(P440,SUBTIPO_DE_TRABAJADOR,1,FALSE),-1)=-1,"El tipo de trabajador dependiente pensionado por vejez no es válido (por favor seleccionarlo de la lista). ","")
)
)</f>
        <v/>
      </c>
      <c r="EG440" s="46">
        <f>IF($DS440,
IF(Q440="","Debes seleccionar el tipo de contrato del trabajador. ",
IF(_xlfn.IFNA(VLOOKUP(Q440,TIPO_DE_CONTRATO,1,FALSE),-1)=-1,"El tipo de contrato del trabajador no es válido (por favor seleccionarlo de la lista). ","")
)
)</f>
        <v/>
      </c>
      <c r="EH440" s="46">
        <f>IF($DS440,
IF(R440="","Debes seleccionar si es un salario integral. ",
IF(_xlfn.IFNA(VLOOKUP(R440,SI_NO,1,FALSE),-1)=-1,"Valor no válido para salario integral (por favor seleccionarlo de la lista). ","")
)
)</f>
        <v/>
      </c>
      <c r="EI440" s="46">
        <f>IF($DS440,
IF(S440="","Debes seleccionar si el trabajador realiza actividades de riesgo. ",
IF(_xlfn.IFNA(VLOOKUP(S440,SI_NO,1,FALSE),-1)=-1,"Valor no válido para actividad de alto riesgo (por favor seleccionarlo de la lista). ","")
)
)</f>
        <v/>
      </c>
      <c r="EK440" s="46">
        <f>IF($DS440,
IF(U440="","Debes escribir el código del municipio de residencia del trabajador. ",
IF(_xlfn.IFNA(VLOOKUP(U440,MUNICIPIO,1,FALSE),-1)=-1,"El municipio de residencia del trabajador es inválido (por favor seleccionarlo de la lista). ","")
)
)</f>
        <v/>
      </c>
      <c r="EL440" s="46">
        <f>IF($DS440,
IF(V440="","Debes escribir el la dirección de residendia del trabajador. ","")
)</f>
        <v/>
      </c>
      <c r="EM440" s="46">
        <f>IF($DS440,
IF(W440="","Debes escribir la fecha de inicio de la liquidación. ",
IF(ISERR(DATE(YEAR(W440),MONTH(W440),DAY(W440))),"El valor ingresado en fecha de inicio de liquidación no tiene un formato válido. ",
IF( AND($E$6&lt;&gt;"", DATE(YEAR(W440), MONTH(W440), 1) &lt;&gt; IFERROR(DATE(MID($E$6, 1, 4), MID($E$6, 6, 2),1), "1/1/1900") ), "La fecha de inicio de la liquidación debe estar dentro del período liquidado. ", "")
)
)
)</f>
        <v/>
      </c>
      <c r="EN440" s="46">
        <f>IF($DS440,
IF(X440="","Debes escribir la fecha de fin de la liquidación. ",
IF(ISERR(DATE(YEAR(X440),MONTH(X440),DAY(X440))),"El valor ingresado en fecha de fin de liquidación no tiene un formato válido. ",
IF( AND($E$6&lt;&gt;"", DATE(YEAR(X440), MONTH(X440), 1) &lt;&gt; IFERROR(DATE(MID($E$6, 1, 4), MID($E$6, 6, 2),1), "1/1/1900") ), "La fecha de fin de la liquidación debe estar dentro del período liquidado. ", "")
)
)
)</f>
        <v/>
      </c>
      <c r="EO440" s="46">
        <f>IF($DS440,
IF(Y440="","Debes escribir la frecuencia de pago del trabajador. ",
IF(_xlfn.IFNA(VLOOKUP(Y440,PERÍODO_DE_NÓMINA,1,FALSE),-1)=-1,"La frecuencia de pago es inválida (por favor seleccionarlo de la lista). ","")
)
)</f>
        <v/>
      </c>
      <c r="EP440" s="46">
        <f>IF($DS440,
IF(Z440="","Debes escribir la fecha de pago. ",
IF(ISERR(DATE(YEAR(Z440),MONTH(Z440),DAY(Z440))), "El valor ingresado en fecha de pago no tiene un formato válido. ","")
)
)</f>
        <v/>
      </c>
      <c r="EQ440" s="46">
        <f>IF($DS440,
IF(AA440="","Debes escribir el medio de pago. ",
IF(_xlfn.IFNA(VLOOKUP(AA440,MEDIOS_DE_PAGO,1,FALSE),-1)=-1,"El medio de pago es inválido (por favor seleccionarlo de la lista). ","")
)
)</f>
        <v/>
      </c>
      <c r="ER440" s="46">
        <f>OR(AA440='Tablas '!$T$4,AA440='Tablas '!$T$7,AA440='Tablas '!$T$8,AA440='Tablas '!$T$11)</f>
        <v/>
      </c>
      <c r="ES440" s="46">
        <f>IF(AND($DS440,ER440),
IF(AB440="","Debes escribir la entidad bancaria. ",""),
""
)</f>
        <v/>
      </c>
      <c r="ET440" s="46">
        <f>IF(AND($DS440,ER440),
IF(AC440="","Debes escribir el tipo de cuenta bancaria. ",
IF(_xlfn.IFNA(VLOOKUP(AC440,TIPO_DE_CUENTA,1,FALSE),-1)=-1,"El tipo de cuenta bancaria es inválida (por favor seleccionarlo de la lista). ","")
),
""
)</f>
        <v/>
      </c>
      <c r="EU440" s="46">
        <f>IF(AND($DS440,ER440),
IF(AD440="","Debes escribir el número de cuenta bancaria. ",""),
""
)</f>
        <v/>
      </c>
      <c r="EV440" s="46">
        <f>IF($DS440,
IF(AE440="","Debes escribir el valor del sueldo básico. ",
IF( ISERR(_xlfn.NUMBERVALUE(AE440)), "El valor del sueldo básico debe ser un número válido. ", "")
)
)</f>
        <v/>
      </c>
      <c r="EW440" s="46">
        <f>IF($DS440,
IF(AF440="","Debes escribir el número de días trabajados. ",
IF( IFERROR(INT(AF440),1.1) &lt;&gt; IFERROR(_xlfn.NUMBERVALUE(AF440),1), "La cantidad de días trabajados debe ser un número entero. ", "")
)
)</f>
        <v/>
      </c>
      <c r="EX440" s="46">
        <f>IF($DS440,
IF(AG440="","Debes escribir el valor del sueldo trabajado. ",
IF( ISERR(_xlfn.NUMBERVALUE(AG440)), "El valor del sueldo trabajado debe ser un número válido. ", "")
)
)</f>
        <v/>
      </c>
      <c r="EY440" s="46">
        <f>IF($DS440,
IF( AND(AH440&lt;&gt;"", ISERR(_xlfn.NUMBERVALUE(AH440))), "El valor del auxilio de transporte debe ser un número válido. ", "")
)</f>
        <v/>
      </c>
      <c r="EZ440" s="46">
        <f>IF($DS440,
IF( AND(AI440&lt;&gt;"", ISERR(_xlfn.NUMBERVALUE(AI440))), "El valor de viáticos salariales debe ser un número válido. ", "")
)</f>
        <v/>
      </c>
      <c r="FA440" s="46">
        <f>IF($DS440,
IF( AND(AJ440&lt;&gt;"", ISERR(_xlfn.NUMBERVALUE(AJ440))), "El valor de viáticos NO salariales debe ser un número válido. ", "")
)</f>
        <v/>
      </c>
      <c r="FB440" s="46">
        <f>CONCATENATE(AK440,AL440)&lt;&gt;""</f>
        <v/>
      </c>
      <c r="FC440" s="46">
        <f>IF(AND($DS440,FB440),
IF(AK440="","Debes escribir el número de horas extras diurnas. ",
IF( IFERROR(INT(AK440),1.1) &lt;&gt; IFERROR(_xlfn.NUMBERVALUE(AK440),1), "La cantidad de horas extras diurnas debe ser un número entero. ", "")
),
""
)</f>
        <v/>
      </c>
      <c r="FD440" s="46">
        <f>IF(AND($DS440,FB440),
IF(AL440="","Debes escribir el valor de las horas extras diurnas. ",
IF( ISERR(_xlfn.NUMBERVALUE(AL440)), "El valor de las horas extras duirnas debe ser un número válido. ", "")
),
""
)</f>
        <v/>
      </c>
      <c r="FE440" s="46">
        <f>CONCATENATE(AM440,AN440)&lt;&gt;""</f>
        <v/>
      </c>
      <c r="FF440" s="46">
        <f>IF(AND($DS440,FE440),
IF(AM440="","Debes escribir el número de horas extras nocturnas. ",
IF( IFERROR(INT(AM440),1.1) &lt;&gt; IFERROR(_xlfn.NUMBERVALUE(AM440),1), "La cantidad de horas extras nocturnas debe ser un número entero. ", "")
),
""
)</f>
        <v/>
      </c>
      <c r="FG440" s="46">
        <f>IF(AND($DS440,FE440),
IF(AN440="","Debes escribir el valor de las horas extras nocturnas. ",
IF( ISERR(_xlfn.NUMBERVALUE(AN440)), "El valor de las horas extras nocturnas debe ser un número válido. ", "")
),
""
)</f>
        <v/>
      </c>
      <c r="FH440" s="46">
        <f>CONCATENATE(AO440,AP440)&lt;&gt;""</f>
        <v/>
      </c>
      <c r="FI440" s="46">
        <f>IF(AND($DS440,FH440),
IF(AO440="","Debes escribir el número de horas extras diurnas dominicales y festivas. ",
IF( IFERROR(INT(AO440),1.1) &lt;&gt; IFERROR(_xlfn.NUMBERVALUE(AO440),1), "La cantidad de horas extras diurnas dominicales y festivas debe ser un número entero. ", "")
),
""
)</f>
        <v/>
      </c>
      <c r="FJ440" s="46">
        <f>IF(AND($DS440,FH440),
IF(AP440="","Debes escribir el valor de las horas extras diurnas dominicales y festivas. ",
IF( ISERR(_xlfn.NUMBERVALUE(AP440)), "El valor de las horas extras diurnas dominicales y festivas debe ser un número válido. ", "")
),
""
)</f>
        <v/>
      </c>
      <c r="FK440" s="46">
        <f>CONCATENATE(AQ440,AR440)&lt;&gt;""</f>
        <v/>
      </c>
      <c r="FL440" s="46">
        <f>IF(AND($DS440,FK440),
IF(AQ440="","Debes escribir el número de horas extras nocturnas dominicales y festivas. ",
IF( IFERROR(INT(AQ440),1.1) &lt;&gt; IFERROR(_xlfn.NUMBERVALUE(AQ440),1), "La cantidad de horas extras nocturnas dominicales y festivas debe ser un número entero. ", "")
),
""
)</f>
        <v/>
      </c>
      <c r="FM440" s="46">
        <f>IF(AND($DS440,FK440),
IF(AR440="","Debes escribir el valor de las horas extras nocturnas dominicales y festivas. ",
IF( ISERR(_xlfn.NUMBERVALUE(AR440)), "El valor de las horas extras nocturnas dominicales y festivas debe ser un número válido. ", "")
),
""
)</f>
        <v/>
      </c>
      <c r="FN440" s="46">
        <f>CONCATENATE(AS440,AT440)&lt;&gt;""</f>
        <v/>
      </c>
      <c r="FO440" s="46">
        <f>IF(AND($DS440,FN440),
IF(AS440="","Debes escribir el número de horas recargo nocturno. ",
IF( IFERROR(INT(AS440),1.1) &lt;&gt; IFERROR(_xlfn.NUMBERVALUE(AS440),1), "La cantidad de horas recargo nocturno debe ser un número entero. ", "")
),
""
)</f>
        <v/>
      </c>
      <c r="FP440" s="46">
        <f>IF(AND($DS440,FN440),
IF(AT440="","Debes escribir el valor de las horas recargo nocturno. ",
IF( ISERR(_xlfn.NUMBERVALUE(AT440)), "El valor de las horas recargo nocturno debe ser un número válido. ", "")
),
""
)</f>
        <v/>
      </c>
      <c r="FQ440" s="46">
        <f>CONCATENATE(AU440,AV440)&lt;&gt;""</f>
        <v/>
      </c>
      <c r="FR440" s="46">
        <f>IF(AND($DS440,FQ440),
IF(AU440="","Debes escribir el número de horas recargo diurno dominical y festivo. ",
IF( IFERROR(INT(AU440),1.1) &lt;&gt; IFERROR(_xlfn.NUMBERVALUE(AU440),1), "La cantidad de horas recargo diurno dominical y festivo debe ser un número entero. ", "")
),
""
)</f>
        <v/>
      </c>
      <c r="FS440" s="46">
        <f>IF(AND($DS440,FQ440),
IF(AV440="","Debes escribir el valor de las horas recargo diurno dominical y festivo. ",
IF( ISERR(_xlfn.NUMBERVALUE(AV440)), "El valor de las horas recargo diurno dominical y festivo debe ser un número válido. ", "")
),
""
)</f>
        <v/>
      </c>
      <c r="FT440" s="46">
        <f>CONCATENATE(AW440,AX440)&lt;&gt;""</f>
        <v/>
      </c>
      <c r="FU440" s="46">
        <f>IF(AND($DS440,FT440),
IF(AW440="","Debes escribir el número de horas recargo nocturno dominical y festivo. ",
IF( IFERROR(INT(AW440),1.1) &lt;&gt; IFERROR(_xlfn.NUMBERVALUE(AW440),1), "La cantidad de horas recargo nocturno dominical y festivo debe ser un número entero. ", "")
),
""
)</f>
        <v/>
      </c>
      <c r="FV440" s="46">
        <f>IF(AND($DS440,FT440),
IF(AX440="","Debes escribir el valor de las horas recargo nocturno dominical y festivo. ",
IF( ISERR(_xlfn.NUMBERVALUE(AX440)), "El valor de las horas recargo nocturno dominical y festivo debe ser un número válido. ", "")
),
""
)</f>
        <v/>
      </c>
      <c r="FW440" s="46">
        <f>CONCATENATE(AY440,AZ440)&lt;&gt;""</f>
        <v/>
      </c>
      <c r="FX440" s="46">
        <f>IF(AND($DS440,FW440),
IF(AY440="","Debes escribir el número de días de vacaciones comunes. ",
IF( IFERROR(INT(AY440),1.1) &lt;&gt; IFERROR(_xlfn.NUMBERVALUE(AY440),1), "La cantidad de días de vacaciones comunes debe ser un número entero. ", "")
),
""
)</f>
        <v/>
      </c>
      <c r="FY440" s="46">
        <f>IF(AND($DS440,FW440),
IF(AZ440="","Debes escribir el valor de las vacaciones comunes. ",
IF( ISERR(_xlfn.NUMBERVALUE(AZ440)), "El valor de las vacaciones comunes debe ser un número válido. ", "")
),
""
)</f>
        <v/>
      </c>
      <c r="FZ440" s="46">
        <f>CONCATENATE(BA440,BB440)&lt;&gt;""</f>
        <v/>
      </c>
      <c r="GA440" s="46">
        <f>IF(AND($DS440,FZ440),
IF(BA440="","Debes escribir el número de días de vacaciones compensadas. ",
IF( IFERROR(INT(BA440),1.1) &lt;&gt; IFERROR(_xlfn.NUMBERVALUE(BA440),1), "La cantidad de días de vacaciones compensadas debe ser un número entero. ", "")
),
""
)</f>
        <v/>
      </c>
      <c r="GB440" s="46">
        <f>IF(AND($DS440,FZ440),
IF(BB440="","Debes escribir el valor de las vacaciones compensadas. ",
IF( ISERR(_xlfn.NUMBERVALUE(BB440)), "El valor de las vacaciones compensadas debe ser un número válido. ", "")
),
""
)</f>
        <v/>
      </c>
      <c r="GC440" s="46">
        <f>CONCATENATE(BC440,BD440)&lt;&gt;""</f>
        <v/>
      </c>
      <c r="GD440" s="46">
        <f>IF(AND($DS440,GC440),
IF(BC440="","Debes escribir el número de días de prima salarial. ",
IF( IFERROR(INT(BC440),1.1) &lt;&gt; IFERROR(_xlfn.NUMBERVALUE(BC440),1), "La cantidad de días de prima salarial debe ser un número entero. ", "")
),
""
)</f>
        <v/>
      </c>
      <c r="GE440" s="46">
        <f>IF(AND($DS440,GC440),
IF(BD440="","Debes escribir el valor de los días de prima salarial. ",
IF( ISERR(_xlfn.NUMBERVALUE(BD440)), "El valor de los días de prima salarial debe ser un número válido. ", "")
),
""
)</f>
        <v/>
      </c>
      <c r="GF440" s="46">
        <f>IF($DS440,
IF( AND(BE440&lt;&gt;"", ISERR(_xlfn.NUMBERVALUE(BE440))), "El valor de la prima NO saliarial debe ser un número válido. ", "")
)</f>
        <v/>
      </c>
      <c r="GG440" s="46">
        <f>CONCATENATE(BF440,BG440,BH440)&lt;&gt;""</f>
        <v/>
      </c>
      <c r="GH440" s="46">
        <f>IF(AND($DS440,GG440),
IF(BF440="","Debes escribir el valor de las cesantías. ",
IF( ISERR(_xlfn.NUMBERVALUE(BF440)), "El valor de las cesantías debe ser un número válido. ", "")
),
""
)</f>
        <v/>
      </c>
      <c r="GI440" s="46">
        <f>IF(AND($DS440,GG440),
IF(BG440="","Debes escribir el % de cesantías. ",
IF( ISERR(_xlfn.NUMBERVALUE(BG440)), "El % de cesantías debe ser un número válido. ", "")
),
""
)</f>
        <v/>
      </c>
      <c r="GJ440" s="46">
        <f>IF(AND($DS440,GG440),
IF(BH440="","Debes escribir el valor de intereses de cesantías. ",
IF( ISERR(_xlfn.NUMBERVALUE(BH440)), "El valor de intereses de cesantías debe ser un número válido. ", "")
),
""
)</f>
        <v/>
      </c>
      <c r="GK440" s="46">
        <f>CONCATENATE(BI440,BJ440,BK440)&lt;&gt;""</f>
        <v/>
      </c>
      <c r="GL440" s="46">
        <f>IF(AND($DS440,GK440),
IF(BI440="","Debes escribir el número de días de incapacidad. ",
IF( IFERROR(INT(BI440),1.1) &lt;&gt; IFERROR(_xlfn.NUMBERVALUE(BI440),1), "La cantidad de días de incapacidad debe ser un número entero. ", "")
),
""
)</f>
        <v/>
      </c>
      <c r="GM440" s="46">
        <f>IF(AND($DS440,GK440),
IF(BJ440="","Debes escribir el tipo de incapacidad. ",
IF(_xlfn.IFNA(VLOOKUP(BJ440,TIPO_DE_INCAPACIDAD,1,FALSE),-1)=-1,"El tipo de incapacidad es inválida (por favor seleccionarlo de la lista). ","")
),
""
)</f>
        <v/>
      </c>
      <c r="GN440" s="46">
        <f>IF(AND($DS440,GK440),
IF(BK440="","Debes escribir el valor de la incapacidad. ",
IF( ISERR(_xlfn.NUMBERVALUE(BK440)), "El valor de la incapacidad debe ser un número válido. ", "")
),
""
)</f>
        <v/>
      </c>
      <c r="GO440" s="46">
        <f>CONCATENATE(BL440,BM440)&lt;&gt;""</f>
        <v/>
      </c>
      <c r="GP440" s="46">
        <f>IF(AND($DS440,GO440),
IF(BL440="","Debes escribir el número de días de licencia de maternidad o paternidad. ",
IF( IFERROR(INT(BL440),1.1) &lt;&gt; IFERROR(_xlfn.NUMBERVALUE(BL440),1), "La cantidad de días de licencia de maternidad o paternidad debe ser un número entero. ", "")
),
""
)</f>
        <v/>
      </c>
      <c r="GQ440" s="46">
        <f>IF(AND($DS440,GO440),
IF(BM440="","Debes escribir el valor de la licencia de maternidad o paternidad. ",
IF( ISERR(_xlfn.NUMBERVALUE(BM440)), "El valor de la licencia de maternidad o paternidad debe ser un número válido. ", "")
),
""
)</f>
        <v/>
      </c>
      <c r="GR440" s="46">
        <f>CONCATENATE(BN440,BO440)&lt;&gt;""</f>
        <v/>
      </c>
      <c r="GS440" s="46">
        <f>IF(AND($DS440,GR440),
IF(BN440="","Debes escribir el número de días de licencia remunerada. ",
IF( IFERROR(INT(BN440),1.1) &lt;&gt; IFERROR(_xlfn.NUMBERVALUE(BN440),1), "La cantidad de días de licencia remunerada debe ser un número entero. ", "")
),
""
)</f>
        <v/>
      </c>
      <c r="GT440" s="46">
        <f>IF(AND($DS440,GR440),
IF(BO440="","Debes escribir el valor de la licencia remunerada. ",
IF( ISERR(_xlfn.NUMBERVALUE(BO440)), "El valor de la licencia remunerada debe ser un número válido. ", "")
),
""
)</f>
        <v/>
      </c>
      <c r="GU440" s="46">
        <f>IF($DS440,
IF( AND(BP440&lt;&gt;"", ISERR(_xlfn.NUMBERVALUE(BP440))), "El valor de la licencia NO remunerada debe ser un número válido. ", "")
)</f>
        <v/>
      </c>
      <c r="GV440" s="46">
        <f>IF($DS440,
IF( AND(BQ440&lt;&gt;"", ISERR(_xlfn.NUMBERVALUE(BQ440))), "El valor de auxilios salariales debe ser un número válido. ", "")
)</f>
        <v/>
      </c>
      <c r="GW440" s="46">
        <f>IF($DS440,
IF( AND(BR440&lt;&gt;"", ISERR(_xlfn.NUMBERVALUE(BR440))), "El valor de auxilios NO salariales debe ser un número válido. ", "")
)</f>
        <v/>
      </c>
      <c r="GX440" s="46">
        <f>IF($DS440,
IF( AND(BS440&lt;&gt;"", ISERR(_xlfn.NUMBERVALUE(BS440))), "El valor de bonos salariales debe ser un número válido. ", "")
)</f>
        <v/>
      </c>
      <c r="GY440" s="46">
        <f>IF($DS440,
IF( AND(BT440&lt;&gt;"", ISERR(_xlfn.NUMBERVALUE(BT440))), "El valor de bonos NO salariales debe ser un número válido. ", "")
)</f>
        <v/>
      </c>
      <c r="GZ440" s="46">
        <f>IF($DS440,
IF( AND(BU440&lt;&gt;"", ISERR(_xlfn.NUMBERVALUE(BU440))), "El valor de bonos salariales de alimentación debe ser un número válido. ", "")
)</f>
        <v/>
      </c>
      <c r="HA440" s="46">
        <f>IF($DS440,
IF( AND(BV440&lt;&gt;"", ISERR(_xlfn.NUMBERVALUE(BV440))), "El valor de bonos NO salariales de alimentación debe ser un número válido. ", "")
)</f>
        <v/>
      </c>
      <c r="HB440" s="46">
        <f>IF($DS440,
IF( AND(BW440&lt;&gt;"", ISERR(_xlfn.NUMBERVALUE(BW440))), "El valor de bonificaciones salariales debe ser un número válido. ", "")
)</f>
        <v/>
      </c>
      <c r="HC440" s="46">
        <f>IF($DS440,
IF( AND(BX440&lt;&gt;"", ISERR(_xlfn.NUMBERVALUE(BX440))), "El valor de bonificaciones NO salariales debe ser un número válido. ", "")
)</f>
        <v/>
      </c>
      <c r="HD440" s="46">
        <f>IF($DS440,
IF( AND(BY440&lt;&gt;"", ISERR(_xlfn.NUMBERVALUE(BY440))), "El valor de compensaciones ordinarias debe ser un número válido. ", "")
)</f>
        <v/>
      </c>
      <c r="HE440" s="46">
        <f>IF($DS440,
IF( AND(BZ440&lt;&gt;"", ISERR(_xlfn.NUMBERVALUE(BZ440))), "El valor de compensaciones extraordinarias debe ser un número válido. ", "")
)</f>
        <v/>
      </c>
      <c r="HF440" s="46">
        <f>IF($DS440,
IF( AND(CA440&lt;&gt;"", ISERR(_xlfn.NUMBERVALUE(CA440))), "El valor de comisiones debe ser un número válido. ", "")
)</f>
        <v/>
      </c>
      <c r="HG440" s="46">
        <f>IF($DS440,
IF( AND(CB440&lt;&gt;"", ISERR(_xlfn.NUMBERVALUE(CB440))), "El valor de ausencia por huega debe ser un número válido. ", "")
)</f>
        <v/>
      </c>
      <c r="HH440" s="46">
        <f>IF($DS440,
IF( AND(CC440&lt;&gt;"", ISERR(_xlfn.NUMBERVALUE(CC440))), "El valor de anticipos debe ser un número válido. ", "")
)</f>
        <v/>
      </c>
      <c r="HI440" s="46">
        <f>IF($DS440,
IF( AND(CD440&lt;&gt;"", ISERR(_xlfn.NUMBERVALUE(CD440))), "El valor de pagos a terceros debe ser un número válido. ", "")
)</f>
        <v/>
      </c>
      <c r="HJ440" s="46">
        <f>IF($DS440,
IF( AND(CE440&lt;&gt;"", ISERR(_xlfn.NUMBERVALUE(CE440))), "El valor de dotación debe ser un número válido. ", "")
)</f>
        <v/>
      </c>
      <c r="HK440" s="46">
        <f>IF($DS440,
IF( AND(CF440&lt;&gt;"", ISERR(_xlfn.NUMBERVALUE(CF440))), "El valor de apoyo sostenibilidad debe ser un número válido. ", "")
)</f>
        <v/>
      </c>
      <c r="HL440" s="46">
        <f>IF($DS440,
IF( AND(CG440&lt;&gt;"", ISERR(_xlfn.NUMBERVALUE(CG440))), "El valor de teletrabajo debe ser un número válido. ", "")
)</f>
        <v/>
      </c>
      <c r="HM440" s="46">
        <f>IF($DS440,
IF( AND(CH440&lt;&gt;"", ISERR(_xlfn.NUMBERVALUE(CH440))), "El valor de bonificación de retiro debe ser un número válido. ", "")
)</f>
        <v/>
      </c>
      <c r="HN440" s="46">
        <f>IF($DS440,
IF( AND(CI440&lt;&gt;"", ISERR(_xlfn.NUMBERVALUE(CI440))), "El valor de indemnización de retiro debe ser un número válido. ", "")
)</f>
        <v/>
      </c>
      <c r="HO440" s="46">
        <f>IF($DS440,
IF( AND(CJ440&lt;&gt;"", ISERR(_xlfn.NUMBERVALUE(CJ440))), "El valor de reintegros debe ser un número válido. ", "")
)</f>
        <v/>
      </c>
      <c r="HP440" s="46">
        <f>CONCATENATE(CK440,CL440,CM440)&lt;&gt;""</f>
        <v/>
      </c>
      <c r="HQ440" s="46">
        <f>IF(AND($DS440,HP440),
IF(CK440="","Debes escribir la descripción de otro concepto no categorizado. ",""),
""
)</f>
        <v/>
      </c>
      <c r="HR440" s="46">
        <f>IF(AND($DS440,HP440),
IF(CONCATENATE(CL440,CM440)="","Debes escribir al menos un valor de concepto no categorizado (salarial o no salarial). ",
IF(ISERR(_xlfn.NUMBERVALUE(CL440)),"El valor salarial concepto no categorizado debe ser un número válido. ","")
),
""
)</f>
        <v/>
      </c>
      <c r="HS440" s="46">
        <f>IF(AND($DS440,HP440),
IF(CONCATENATE(CL440,CM440)="","Debes escribir al menos un valor de concepto no categorizado (salarial o no salarial). ",
IF(ISERR(_xlfn.NUMBERVALUE(CM440)),"El valor NO salarial concepto no categorizado debe ser un número válido. ","")
),
""
)</f>
        <v/>
      </c>
      <c r="HT440" s="46">
        <f>IF($DS440,
IF(CN440="","Debes escribir el porcentaje del aporte a salud. ",
IF( ISERR(_xlfn.NUMBERVALUE(CN440)), "El valor del porcentaje del aporte a salud debe ser un número válido. ", "")
)
)</f>
        <v/>
      </c>
      <c r="HU440" s="46">
        <f>IF($DS440,
IF(CO440="","Debes escribir el valor del aporte a salud. ",
IF( ISERR(_xlfn.NUMBERVALUE(CO440)), "El valor del aporte a salud debe ser un número válido. ", "")
)
)</f>
        <v/>
      </c>
      <c r="HV440" s="46">
        <f>IF($DS440,
IF( AND(CP440&lt;&gt;"", ISERR(_xlfn.NUMBERVALUE(CP440))), "El valor plan complementario debe ser un número válido. ", "")
)</f>
        <v/>
      </c>
      <c r="HW440" s="46">
        <f>IF($DS440,
IF(CQ440="","Debes escribir el porcentaje del aporte a pensión. ",
IF( ISERR(_xlfn.NUMBERVALUE(CQ440)), "El valor del porcentaje del aporte a pensión debe ser un número válido. ", "")
)
)</f>
        <v/>
      </c>
      <c r="HX440" s="46">
        <f>IF($DS440,
IF(CR440="","Debes escribir el valor del aporte a pensión. ",
IF( ISERR(_xlfn.NUMBERVALUE(CR440)), "El valor del aporte a salud debe ser un número válido. ", "")
)
)</f>
        <v/>
      </c>
      <c r="HY440" s="46">
        <f>IF($DS440,
IF( AND(CS440&lt;&gt;"", ISERR(_xlfn.NUMBERVALUE(CS440))), "El valor pensión voluntaria debe ser un número válido. ", "")
)</f>
        <v/>
      </c>
      <c r="HZ440" s="46">
        <f>CONCATENATE(CT440,CU440,CV440,CW440)&lt;&gt;""</f>
        <v/>
      </c>
      <c r="IA440" s="46">
        <f>IF(AND($DS440,HZ440),
IF(CT440="","Debes escribir el % del fondo de seguridad pensional. ",
IF( ISERR(_xlfn.NUMBERVALUE(CT440)), "El % del fondo de seguridad debe ser un número válido. ", "")
),
""
)</f>
        <v/>
      </c>
      <c r="IB440" s="46">
        <f>IF(AND($DS440,HZ440),
IF(CU440="","Debes escribir el valor del aporte al fondo de solidaridad pensional. ",
IF( ISERR(_xlfn.NUMBERVALUE(CU440)), "El valor del aporte al fondo de solidaridad pensional debe ser un número válido. ", "")
),
""
)</f>
        <v/>
      </c>
      <c r="IC440" s="46">
        <f>IF(AND($DS440,HZ440),
IF(CV440="","Debes escribir el % del fondo de subsistencia. ",
IF( ISERR(_xlfn.NUMBERVALUE(CV440)), "El % del fondo de subsistencia debe ser un número válido. ", "")
),
""
)</f>
        <v/>
      </c>
      <c r="ID440" s="46">
        <f>IF(AND($DS440,HZ440),
IF(CW440="","Debes escribir el valor del fondo de subsistencia. ",
IF( ISERR(_xlfn.NUMBERVALUE(CW440)), "El valor del fondo de subsistencia debe ser un número válido. ", "")
),
""
)</f>
        <v/>
      </c>
      <c r="IE440" s="46">
        <f>CONCATENATE(CX440,CY440)&lt;&gt;""</f>
        <v/>
      </c>
      <c r="IF440" s="46">
        <f>IF(AND($DS440,IE440),
IF(CX440="","Debes escribir el % de sindicato. ",
IF( ISERR(_xlfn.NUMBERVALUE(CX440)), "El % de sindicato debe ser un número válido. ", "")
),
""
)</f>
        <v/>
      </c>
      <c r="IG440" s="46">
        <f>IF(AND($DS440,IE440),
IF(CY440="","Debes escribir el valor del sindicato. ",
IF( ISERR(_xlfn.NUMBERVALUE(CY440)), "El valor del sindicato debe ser un número válido. ", "")
),
""
)</f>
        <v/>
      </c>
      <c r="IH440" s="46">
        <f>IF($DS440,
IF( AND(CZ440&lt;&gt;"", ISERR(_xlfn.NUMBERVALUE(CZ440))), "El valor de sanción pública debe ser un número válido. ", "")
)</f>
        <v/>
      </c>
      <c r="II440" s="46">
        <f>IF($DS440,
IF( AND(DA440&lt;&gt;"", ISERR(_xlfn.NUMBERVALUE(DA440))), "El valor de sanción privada debe ser un número válido. ", "")
)</f>
        <v/>
      </c>
      <c r="IJ440" s="46">
        <f>CONCATENATE(DB440,DC440)&lt;&gt;""</f>
        <v/>
      </c>
      <c r="IK440" s="46">
        <f>IF(AND($DS440,IJ440),
IF(DB440="","Debes escribir la descripción de libranza. ",""),
""
)</f>
        <v/>
      </c>
      <c r="IL440" s="46">
        <f>IF(AND($DS440,IJ440),
IF(DC440="","Debes escribir la cuota libranza. ",
IF(ISERR(_xlfn.NUMBERVALUE(DC440)),"El valor de la cuota libranza debe ser un número válido. ","")
),
""
)</f>
        <v/>
      </c>
      <c r="IM440" s="46">
        <f>IF($DS440,
IF( AND(DD440&lt;&gt;"", ISERR(_xlfn.NUMBERVALUE(DD440))), "El valor de pagos a terceros debe ser un número válido. ", "")
)</f>
        <v/>
      </c>
      <c r="IN440" s="46">
        <f>IF($DS440,
IF( AND(DE440&lt;&gt;"", ISERR(_xlfn.NUMBERVALUE(DE440))), "El valor de anticipos debe ser un número válido. ", "")
)</f>
        <v/>
      </c>
      <c r="IO440" s="46">
        <f>IF($DS440,
IF( AND(DF440&lt;&gt;"", ISERR(_xlfn.NUMBERVALUE(DF440))), "El valor de AFC debe ser un número válido. ", "")
)</f>
        <v/>
      </c>
      <c r="IP440" s="46">
        <f>IF($DS440,
IF( AND(DG440&lt;&gt;"", ISERR(_xlfn.NUMBERVALUE(DG440))), "El valor de rete-fuente debe ser un número válido. ", "")
)</f>
        <v/>
      </c>
      <c r="IQ440" s="46">
        <f>IF($DS440,
IF( AND(DH440&lt;&gt;"", ISERR(_xlfn.NUMBERVALUE(DH440))), "El valor de cooperativa de trabajo debe ser un número válido. ", "")
)</f>
        <v/>
      </c>
      <c r="IR440" s="46">
        <f>IF($DS440,
IF( AND(DI440&lt;&gt;"", ISERR(_xlfn.NUMBERVALUE(DI440))), "El valor de embargo fiscal debe ser un número válido. ", "")
)</f>
        <v/>
      </c>
      <c r="IS440" s="46">
        <f>IF($DS440,
IF( AND(DJ440&lt;&gt;"", ISERR(_xlfn.NUMBERVALUE(DJ440))), "El valor de educación debe ser un número válido. ", "")
)</f>
        <v/>
      </c>
      <c r="IT440" s="46">
        <f>IF($DS440,
IF( AND(DK440&lt;&gt;"", ISERR(_xlfn.NUMBERVALUE(DK440))), "El valor de reintegro debe ser un número válido. ", "")
)</f>
        <v/>
      </c>
      <c r="IU440" s="46">
        <f>IF($DS440,
IF( AND(DL440&lt;&gt;"", ISERR(_xlfn.NUMBERVALUE(DL440))), "El valor de deuda debe ser un número válido. ", "")
)</f>
        <v/>
      </c>
      <c r="IV440" s="46">
        <f>IF($DS440,
IF( AND(DM440&lt;&gt;"", ISERR(_xlfn.NUMBERVALUE(DM440))), "El valor de otras deducciones debe ser un número válido. ", "")
)</f>
        <v/>
      </c>
      <c r="IW440" s="46">
        <f>IF($DS440,
IF(DN440="","Debes escribir el valor de los devengos totales. ",
IF( ISERR(_xlfn.NUMBERVALUE(DN440)), "El valor de los devengos totales debe ser un número válido. ", "")
)
)</f>
        <v/>
      </c>
      <c r="IX440" s="46">
        <f>IF($DS440,
IF(DO440="","Debes escribir el valor de las deducciones totales. ",
IF( ISERR(_xlfn.NUMBERVALUE(DO440)), "El valor de las deducciones totales debe ser un número válido. ", "")
)
)</f>
        <v/>
      </c>
      <c r="IY440" s="46">
        <f>IF($DS440,
IF(DP440="","Debes escribir el valor del salario total. ",
IF( ISERR(_xlfn.NUMBERVALUE(DP440)), "El valor del salario total debe ser un número válido. ", "")
)
)</f>
        <v/>
      </c>
    </row>
    <row r="441">
      <c r="B441" s="48" t="n">
        <v>429</v>
      </c>
      <c r="C441" s="61">
        <f>IF(AND(DS441,DP441&lt;&gt;""),
IF(DQ441="","OK","Error"),
""
)</f>
        <v/>
      </c>
      <c r="D441" s="53" t="n"/>
      <c r="E441" s="52" t="n"/>
      <c r="F441" s="112" t="n"/>
      <c r="G441" s="52" t="n"/>
      <c r="H441" s="53" t="n"/>
      <c r="I441" s="52" t="n"/>
      <c r="J441" s="52" t="n"/>
      <c r="K441" s="53" t="n"/>
      <c r="L441" s="55" t="n"/>
      <c r="M441" s="108" t="n"/>
      <c r="N441" s="56" t="n"/>
      <c r="O441" s="52" t="n"/>
      <c r="P441" s="52" t="n"/>
      <c r="Q441" s="52" t="n"/>
      <c r="R441" s="52" t="n"/>
      <c r="S441" s="52" t="n"/>
      <c r="T441" s="53" t="n"/>
      <c r="U441" s="52" t="n"/>
      <c r="V441" s="52" t="n"/>
      <c r="W441" s="55" t="n"/>
      <c r="X441" s="55" t="n"/>
      <c r="Y441" s="52" t="n"/>
      <c r="Z441" s="55" t="n"/>
      <c r="AA441" s="52" t="n"/>
      <c r="AB441" s="53" t="n"/>
      <c r="AC441" s="53" t="n"/>
      <c r="AD441" s="53" t="n"/>
      <c r="AE441" s="177" t="n"/>
      <c r="AF441" s="113" t="n"/>
      <c r="AG441" s="177" t="n"/>
      <c r="AH441" s="178" t="n"/>
      <c r="AI441" s="178" t="n"/>
      <c r="AJ441" s="178" t="n"/>
      <c r="AK441" s="114" t="n"/>
      <c r="AL441" s="178" t="n"/>
      <c r="AM441" s="114" t="n"/>
      <c r="AN441" s="178" t="n"/>
      <c r="AO441" s="114" t="n"/>
      <c r="AP441" s="178" t="n"/>
      <c r="AQ441" s="114" t="n"/>
      <c r="AR441" s="178" t="n"/>
      <c r="AS441" s="114" t="n"/>
      <c r="AT441" s="178" t="n"/>
      <c r="AU441" s="114" t="n"/>
      <c r="AV441" s="178" t="n"/>
      <c r="AW441" s="114" t="n"/>
      <c r="AX441" s="178" t="n"/>
      <c r="AY441" s="114" t="n"/>
      <c r="AZ441" s="178" t="n"/>
      <c r="BA441" s="114" t="n"/>
      <c r="BB441" s="178" t="n"/>
      <c r="BC441" s="114" t="n"/>
      <c r="BD441" s="178" t="n"/>
      <c r="BE441" s="178" t="n"/>
      <c r="BF441" s="178" t="n"/>
      <c r="BG441" s="59" t="n"/>
      <c r="BH441" s="178" t="n"/>
      <c r="BI441" s="114" t="n"/>
      <c r="BJ441" s="53" t="n"/>
      <c r="BK441" s="178" t="n"/>
      <c r="BL441" s="114" t="n"/>
      <c r="BM441" s="178" t="n"/>
      <c r="BN441" s="114" t="n"/>
      <c r="BO441" s="178" t="n"/>
      <c r="BP441" s="178" t="n"/>
      <c r="BQ441" s="178" t="n"/>
      <c r="BR441" s="178" t="n"/>
      <c r="BS441" s="178" t="n"/>
      <c r="BT441" s="178" t="n"/>
      <c r="BU441" s="178" t="n"/>
      <c r="BV441" s="178" t="n"/>
      <c r="BW441" s="178" t="n"/>
      <c r="BX441" s="178" t="n"/>
      <c r="BY441" s="178" t="n"/>
      <c r="BZ441" s="178" t="n"/>
      <c r="CA441" s="178" t="n"/>
      <c r="CB441" s="178" t="n"/>
      <c r="CC441" s="178" t="n"/>
      <c r="CD441" s="178" t="n"/>
      <c r="CE441" s="178" t="n"/>
      <c r="CF441" s="178" t="n"/>
      <c r="CG441" s="178" t="n"/>
      <c r="CH441" s="178" t="n"/>
      <c r="CI441" s="178" t="n"/>
      <c r="CJ441" s="178" t="n"/>
      <c r="CK441" s="53" t="n"/>
      <c r="CL441" s="178" t="n"/>
      <c r="CM441" s="178" t="n"/>
      <c r="CN441" s="60" t="n"/>
      <c r="CO441" s="177" t="n"/>
      <c r="CP441" s="178" t="n"/>
      <c r="CQ441" s="60" t="n"/>
      <c r="CR441" s="177" t="n"/>
      <c r="CS441" s="178" t="n"/>
      <c r="CT441" s="59" t="n"/>
      <c r="CU441" s="178" t="n"/>
      <c r="CV441" s="59" t="n"/>
      <c r="CW441" s="178" t="n"/>
      <c r="CX441" s="59" t="n"/>
      <c r="CY441" s="178" t="n"/>
      <c r="CZ441" s="178" t="n"/>
      <c r="DA441" s="178" t="n"/>
      <c r="DB441" s="53" t="n"/>
      <c r="DC441" s="178" t="n"/>
      <c r="DD441" s="178" t="n"/>
      <c r="DE441" s="178" t="n"/>
      <c r="DF441" s="178" t="n"/>
      <c r="DG441" s="178" t="n"/>
      <c r="DH441" s="178" t="n"/>
      <c r="DI441" s="178" t="n"/>
      <c r="DJ441" s="178" t="n"/>
      <c r="DK441" s="178" t="n"/>
      <c r="DL441" s="178" t="n"/>
      <c r="DM441" s="178" t="n"/>
      <c r="DN441" s="177" t="n"/>
      <c r="DO441" s="177" t="n"/>
      <c r="DP441" s="177" t="n"/>
      <c r="DQ441" s="76">
        <f>IF(AND(DS441,DP441&lt;&gt;""),
CONCATENATE(DT441,DU441,DV441,DW441,DX441,DY441,DZ441,EA441,EB441,EC441,ED441,EE441,EF441,EG441,EH441,EI441,EJ441,EK441,EL441,EM441,EN441,EO441,EP441,EQ441,ES441,ET441,EU441,EV441,EW441,EX441,EY441,EZ441,FA441,FC441,FD441,FF441,FG441,FI441,FJ441,FL441,FM441,FO441,FP441,FR441,FS441,FU441,FV441,FX441,FY441,GA441,GB441,GD441,GE441,GF441,GH441,GI441,GJ441,GL441,GM441,GN441,GP441,GQ441,GS441,GT441,GU441,GV441,GW441,GX441,GY441,GZ441,HA441,HB441,HC441,HD441,HE441,HF441,HG441,HH441,HI441,HJ441,HK441,HL441,HM441,HN441,HO441,HQ441,HR441,HS441,HT441,HU441,HV441,HW441,HX441,HY441,IA441,IB441,IC441,ID441,IF441,IG441,IH441,II441,IK441,IL441,IM441,IN441,IO441,IP441,IQ441,IR441,IS441,IT441,IU441,IV441,IW441,IX441,IY441,IZ441),
""
)</f>
        <v/>
      </c>
      <c r="DR441" s="53" t="n"/>
      <c r="DS441" s="46">
        <f>CONCATENATE(D441,$E441,$F441,$G441,H441,$I441,$J441,K441,$L441,$M441,N441,$O441,$P441,$Q441,$R441,$S441,T441,$U441,$V441,$W441,$X441,$Y441,$Z441,$AA441,AB441,AC441,AD441,$AE441,$AF441,$AG441,AH441,AI441,AJ441,AK441,AL441,AM441,AN441,AO441,AP441,AQ441,AR441,AS441,AT441,AU441,AV441,AW441,AX441,AY441,AZ441,BA441,BB441,BC441,BD441,BE441,BF441,BG441,BH441,BI441,BJ441,BK441,BL441,BM441,BN441,BO441,BP441,BQ441,BR441,BS441,BT441,BU441,BV441,BW441,BX441,BY441,BZ441,CA441,CB441,CC441,CD441,CE441,CF441,CG441,CH441,CI441,CJ441,CK441,CL441,CM441,$CN441,$CO441,CP441,$CQ441,$CR441,CS441,CT441,CU441,CV441,CW441,CX441,CY441,CZ441,DA441,DB441,DC441,DD441,DE441,DF441,DG441,DH441,DI441,DJ441,DK441,DL441,DM441,$DN441,$DO441,$DP441,DR441)&lt;&gt;""</f>
        <v/>
      </c>
      <c r="DT441" s="46">
        <f>IF(AND($DS441,$E$4&lt;&gt;""),
IF(LEFT($E$4,2) = "1.",
IF(D441&lt;&gt;"","El CUNE sólo se envía en operaciones de novedad o ajuste. ",""),
IF(D441="","Debes escribir un CUNE válido para realizar operaciones de novedad o ajuste. ","")),
""
)</f>
        <v/>
      </c>
      <c r="DU441" s="46">
        <f>IF($DS441,
IF(E441="","Debes seleccionar el tipo de documento del empleado. ",
IF(_xlfn.IFNA(VLOOKUP(E441,TIPO_DE_DOCUMENTO,1,FALSE),-1)=-1,"El tipo de documento no es válido (por favor seleccionarlo de la lista). ","")
)
)</f>
        <v/>
      </c>
      <c r="DV441" s="46">
        <f>IF($DS441,
IF(F441="","Debes escribir el número de documento del empleado. ","")
)</f>
        <v/>
      </c>
      <c r="DW441" s="46">
        <f>IF($DS441,
IF(G441="","Debes escribir el primer nombre del empleado. ","")
)</f>
        <v/>
      </c>
      <c r="DY441" s="46">
        <f>IF($DS441,
IF(I441="","Debes escribir el primer apellido del empleado. ","")
)</f>
        <v/>
      </c>
      <c r="DZ441" s="46">
        <f>IF($DS441,
IF(J441="","Debes escribir el segundo apellido del empleado. ","")
)</f>
        <v/>
      </c>
      <c r="EB441" s="46">
        <f>IF($DS441,
IF(L441="","Debes escribir la fecha de ingreso del empleado. ",
IF(ISERR(DATE(YEAR(L441),MONTH(L441),DAY(L441))), "El valor ingresado en fecha de ingreso no tiene un formato válido. ","")
)
)</f>
        <v/>
      </c>
      <c r="EC441" s="46">
        <f>IF($DS441,
IF(M441="","Debes escribir el tiempo laborado. ",
IF( IFERROR(INT(M441),1.1) &lt;&gt; IFERROR(_xlfn.NUMBERVALUE(M441),1), "El valor de los días trabajados debe ser un número entero. ", "")
)
)</f>
        <v/>
      </c>
      <c r="ED441" s="46">
        <f>IF($DS441,
IF( AND(N441&lt;&gt;"", ISERR(DATE(YEAR(N441),MONTH(N441),DAY(N441))) ), "El valor ingresado en fecha de ingreso no tiene un formato válido. ",
IF( AND(N441&lt;&gt;"", $E$6&lt;&gt;"", DATE(YEAR(N441), MONTH(N441), 1) &lt;&gt; IFERROR(DATE(MID($E$6, 1, 4), MID($E$6, 6, 2),1), "1/1/1900") ), "La fecha de retiro debe estar dentro del período liquidado. ", "")
)
)</f>
        <v/>
      </c>
      <c r="EE441" s="46">
        <f>IF($DS441,
IF(O441="","Debes seleccionar el tipo de trabajador. ",
IF(_xlfn.IFNA(VLOOKUP(O441,TIPO_DE_TRABAJADOR,1,FALSE),-1)=-1,"El tipo de trabajador no es válido (por favor seleccionarlo de la lista). ","")
)
)</f>
        <v/>
      </c>
      <c r="EF441" s="46">
        <f>IF($DS441,
IF(P441="","Debes seleccionar si es un trabajador dependiente pensionado por vejez. ",
IF(_xlfn.IFNA(VLOOKUP(P441,SUBTIPO_DE_TRABAJADOR,1,FALSE),-1)=-1,"El tipo de trabajador dependiente pensionado por vejez no es válido (por favor seleccionarlo de la lista). ","")
)
)</f>
        <v/>
      </c>
      <c r="EG441" s="46">
        <f>IF($DS441,
IF(Q441="","Debes seleccionar el tipo de contrato del trabajador. ",
IF(_xlfn.IFNA(VLOOKUP(Q441,TIPO_DE_CONTRATO,1,FALSE),-1)=-1,"El tipo de contrato del trabajador no es válido (por favor seleccionarlo de la lista). ","")
)
)</f>
        <v/>
      </c>
      <c r="EH441" s="46">
        <f>IF($DS441,
IF(R441="","Debes seleccionar si es un salario integral. ",
IF(_xlfn.IFNA(VLOOKUP(R441,SI_NO,1,FALSE),-1)=-1,"Valor no válido para salario integral (por favor seleccionarlo de la lista). ","")
)
)</f>
        <v/>
      </c>
      <c r="EI441" s="46">
        <f>IF($DS441,
IF(S441="","Debes seleccionar si el trabajador realiza actividades de riesgo. ",
IF(_xlfn.IFNA(VLOOKUP(S441,SI_NO,1,FALSE),-1)=-1,"Valor no válido para actividad de alto riesgo (por favor seleccionarlo de la lista). ","")
)
)</f>
        <v/>
      </c>
      <c r="EK441" s="46">
        <f>IF($DS441,
IF(U441="","Debes escribir el código del municipio de residencia del trabajador. ",
IF(_xlfn.IFNA(VLOOKUP(U441,MUNICIPIO,1,FALSE),-1)=-1,"El municipio de residencia del trabajador es inválido (por favor seleccionarlo de la lista). ","")
)
)</f>
        <v/>
      </c>
      <c r="EL441" s="46">
        <f>IF($DS441,
IF(V441="","Debes escribir el la dirección de residendia del trabajador. ","")
)</f>
        <v/>
      </c>
      <c r="EM441" s="46">
        <f>IF($DS441,
IF(W441="","Debes escribir la fecha de inicio de la liquidación. ",
IF(ISERR(DATE(YEAR(W441),MONTH(W441),DAY(W441))),"El valor ingresado en fecha de inicio de liquidación no tiene un formato válido. ",
IF( AND($E$6&lt;&gt;"", DATE(YEAR(W441), MONTH(W441), 1) &lt;&gt; IFERROR(DATE(MID($E$6, 1, 4), MID($E$6, 6, 2),1), "1/1/1900") ), "La fecha de inicio de la liquidación debe estar dentro del período liquidado. ", "")
)
)
)</f>
        <v/>
      </c>
      <c r="EN441" s="46">
        <f>IF($DS441,
IF(X441="","Debes escribir la fecha de fin de la liquidación. ",
IF(ISERR(DATE(YEAR(X441),MONTH(X441),DAY(X441))),"El valor ingresado en fecha de fin de liquidación no tiene un formato válido. ",
IF( AND($E$6&lt;&gt;"", DATE(YEAR(X441), MONTH(X441), 1) &lt;&gt; IFERROR(DATE(MID($E$6, 1, 4), MID($E$6, 6, 2),1), "1/1/1900") ), "La fecha de fin de la liquidación debe estar dentro del período liquidado. ", "")
)
)
)</f>
        <v/>
      </c>
      <c r="EO441" s="46">
        <f>IF($DS441,
IF(Y441="","Debes escribir la frecuencia de pago del trabajador. ",
IF(_xlfn.IFNA(VLOOKUP(Y441,PERÍODO_DE_NÓMINA,1,FALSE),-1)=-1,"La frecuencia de pago es inválida (por favor seleccionarlo de la lista). ","")
)
)</f>
        <v/>
      </c>
      <c r="EP441" s="46">
        <f>IF($DS441,
IF(Z441="","Debes escribir la fecha de pago. ",
IF(ISERR(DATE(YEAR(Z441),MONTH(Z441),DAY(Z441))), "El valor ingresado en fecha de pago no tiene un formato válido. ","")
)
)</f>
        <v/>
      </c>
      <c r="EQ441" s="46">
        <f>IF($DS441,
IF(AA441="","Debes escribir el medio de pago. ",
IF(_xlfn.IFNA(VLOOKUP(AA441,MEDIOS_DE_PAGO,1,FALSE),-1)=-1,"El medio de pago es inválido (por favor seleccionarlo de la lista). ","")
)
)</f>
        <v/>
      </c>
      <c r="ER441" s="46">
        <f>OR(AA441='Tablas '!$T$4,AA441='Tablas '!$T$7,AA441='Tablas '!$T$8,AA441='Tablas '!$T$11)</f>
        <v/>
      </c>
      <c r="ES441" s="46">
        <f>IF(AND($DS441,ER441),
IF(AB441="","Debes escribir la entidad bancaria. ",""),
""
)</f>
        <v/>
      </c>
      <c r="ET441" s="46">
        <f>IF(AND($DS441,ER441),
IF(AC441="","Debes escribir el tipo de cuenta bancaria. ",
IF(_xlfn.IFNA(VLOOKUP(AC441,TIPO_DE_CUENTA,1,FALSE),-1)=-1,"El tipo de cuenta bancaria es inválida (por favor seleccionarlo de la lista). ","")
),
""
)</f>
        <v/>
      </c>
      <c r="EU441" s="46">
        <f>IF(AND($DS441,ER441),
IF(AD441="","Debes escribir el número de cuenta bancaria. ",""),
""
)</f>
        <v/>
      </c>
      <c r="EV441" s="46">
        <f>IF($DS441,
IF(AE441="","Debes escribir el valor del sueldo básico. ",
IF( ISERR(_xlfn.NUMBERVALUE(AE441)), "El valor del sueldo básico debe ser un número válido. ", "")
)
)</f>
        <v/>
      </c>
      <c r="EW441" s="46">
        <f>IF($DS441,
IF(AF441="","Debes escribir el número de días trabajados. ",
IF( IFERROR(INT(AF441),1.1) &lt;&gt; IFERROR(_xlfn.NUMBERVALUE(AF441),1), "La cantidad de días trabajados debe ser un número entero. ", "")
)
)</f>
        <v/>
      </c>
      <c r="EX441" s="46">
        <f>IF($DS441,
IF(AG441="","Debes escribir el valor del sueldo trabajado. ",
IF( ISERR(_xlfn.NUMBERVALUE(AG441)), "El valor del sueldo trabajado debe ser un número válido. ", "")
)
)</f>
        <v/>
      </c>
      <c r="EY441" s="46">
        <f>IF($DS441,
IF( AND(AH441&lt;&gt;"", ISERR(_xlfn.NUMBERVALUE(AH441))), "El valor del auxilio de transporte debe ser un número válido. ", "")
)</f>
        <v/>
      </c>
      <c r="EZ441" s="46">
        <f>IF($DS441,
IF( AND(AI441&lt;&gt;"", ISERR(_xlfn.NUMBERVALUE(AI441))), "El valor de viáticos salariales debe ser un número válido. ", "")
)</f>
        <v/>
      </c>
      <c r="FA441" s="46">
        <f>IF($DS441,
IF( AND(AJ441&lt;&gt;"", ISERR(_xlfn.NUMBERVALUE(AJ441))), "El valor de viáticos NO salariales debe ser un número válido. ", "")
)</f>
        <v/>
      </c>
      <c r="FB441" s="46">
        <f>CONCATENATE(AK441,AL441)&lt;&gt;""</f>
        <v/>
      </c>
      <c r="FC441" s="46">
        <f>IF(AND($DS441,FB441),
IF(AK441="","Debes escribir el número de horas extras diurnas. ",
IF( IFERROR(INT(AK441),1.1) &lt;&gt; IFERROR(_xlfn.NUMBERVALUE(AK441),1), "La cantidad de horas extras diurnas debe ser un número entero. ", "")
),
""
)</f>
        <v/>
      </c>
      <c r="FD441" s="46">
        <f>IF(AND($DS441,FB441),
IF(AL441="","Debes escribir el valor de las horas extras diurnas. ",
IF( ISERR(_xlfn.NUMBERVALUE(AL441)), "El valor de las horas extras duirnas debe ser un número válido. ", "")
),
""
)</f>
        <v/>
      </c>
      <c r="FE441" s="46">
        <f>CONCATENATE(AM441,AN441)&lt;&gt;""</f>
        <v/>
      </c>
      <c r="FF441" s="46">
        <f>IF(AND($DS441,FE441),
IF(AM441="","Debes escribir el número de horas extras nocturnas. ",
IF( IFERROR(INT(AM441),1.1) &lt;&gt; IFERROR(_xlfn.NUMBERVALUE(AM441),1), "La cantidad de horas extras nocturnas debe ser un número entero. ", "")
),
""
)</f>
        <v/>
      </c>
      <c r="FG441" s="46">
        <f>IF(AND($DS441,FE441),
IF(AN441="","Debes escribir el valor de las horas extras nocturnas. ",
IF( ISERR(_xlfn.NUMBERVALUE(AN441)), "El valor de las horas extras nocturnas debe ser un número válido. ", "")
),
""
)</f>
        <v/>
      </c>
      <c r="FH441" s="46">
        <f>CONCATENATE(AO441,AP441)&lt;&gt;""</f>
        <v/>
      </c>
      <c r="FI441" s="46">
        <f>IF(AND($DS441,FH441),
IF(AO441="","Debes escribir el número de horas extras diurnas dominicales y festivas. ",
IF( IFERROR(INT(AO441),1.1) &lt;&gt; IFERROR(_xlfn.NUMBERVALUE(AO441),1), "La cantidad de horas extras diurnas dominicales y festivas debe ser un número entero. ", "")
),
""
)</f>
        <v/>
      </c>
      <c r="FJ441" s="46">
        <f>IF(AND($DS441,FH441),
IF(AP441="","Debes escribir el valor de las horas extras diurnas dominicales y festivas. ",
IF( ISERR(_xlfn.NUMBERVALUE(AP441)), "El valor de las horas extras diurnas dominicales y festivas debe ser un número válido. ", "")
),
""
)</f>
        <v/>
      </c>
      <c r="FK441" s="46">
        <f>CONCATENATE(AQ441,AR441)&lt;&gt;""</f>
        <v/>
      </c>
      <c r="FL441" s="46">
        <f>IF(AND($DS441,FK441),
IF(AQ441="","Debes escribir el número de horas extras nocturnas dominicales y festivas. ",
IF( IFERROR(INT(AQ441),1.1) &lt;&gt; IFERROR(_xlfn.NUMBERVALUE(AQ441),1), "La cantidad de horas extras nocturnas dominicales y festivas debe ser un número entero. ", "")
),
""
)</f>
        <v/>
      </c>
      <c r="FM441" s="46">
        <f>IF(AND($DS441,FK441),
IF(AR441="","Debes escribir el valor de las horas extras nocturnas dominicales y festivas. ",
IF( ISERR(_xlfn.NUMBERVALUE(AR441)), "El valor de las horas extras nocturnas dominicales y festivas debe ser un número válido. ", "")
),
""
)</f>
        <v/>
      </c>
      <c r="FN441" s="46">
        <f>CONCATENATE(AS441,AT441)&lt;&gt;""</f>
        <v/>
      </c>
      <c r="FO441" s="46">
        <f>IF(AND($DS441,FN441),
IF(AS441="","Debes escribir el número de horas recargo nocturno. ",
IF( IFERROR(INT(AS441),1.1) &lt;&gt; IFERROR(_xlfn.NUMBERVALUE(AS441),1), "La cantidad de horas recargo nocturno debe ser un número entero. ", "")
),
""
)</f>
        <v/>
      </c>
      <c r="FP441" s="46">
        <f>IF(AND($DS441,FN441),
IF(AT441="","Debes escribir el valor de las horas recargo nocturno. ",
IF( ISERR(_xlfn.NUMBERVALUE(AT441)), "El valor de las horas recargo nocturno debe ser un número válido. ", "")
),
""
)</f>
        <v/>
      </c>
      <c r="FQ441" s="46">
        <f>CONCATENATE(AU441,AV441)&lt;&gt;""</f>
        <v/>
      </c>
      <c r="FR441" s="46">
        <f>IF(AND($DS441,FQ441),
IF(AU441="","Debes escribir el número de horas recargo diurno dominical y festivo. ",
IF( IFERROR(INT(AU441),1.1) &lt;&gt; IFERROR(_xlfn.NUMBERVALUE(AU441),1), "La cantidad de horas recargo diurno dominical y festivo debe ser un número entero. ", "")
),
""
)</f>
        <v/>
      </c>
      <c r="FS441" s="46">
        <f>IF(AND($DS441,FQ441),
IF(AV441="","Debes escribir el valor de las horas recargo diurno dominical y festivo. ",
IF( ISERR(_xlfn.NUMBERVALUE(AV441)), "El valor de las horas recargo diurno dominical y festivo debe ser un número válido. ", "")
),
""
)</f>
        <v/>
      </c>
      <c r="FT441" s="46">
        <f>CONCATENATE(AW441,AX441)&lt;&gt;""</f>
        <v/>
      </c>
      <c r="FU441" s="46">
        <f>IF(AND($DS441,FT441),
IF(AW441="","Debes escribir el número de horas recargo nocturno dominical y festivo. ",
IF( IFERROR(INT(AW441),1.1) &lt;&gt; IFERROR(_xlfn.NUMBERVALUE(AW441),1), "La cantidad de horas recargo nocturno dominical y festivo debe ser un número entero. ", "")
),
""
)</f>
        <v/>
      </c>
      <c r="FV441" s="46">
        <f>IF(AND($DS441,FT441),
IF(AX441="","Debes escribir el valor de las horas recargo nocturno dominical y festivo. ",
IF( ISERR(_xlfn.NUMBERVALUE(AX441)), "El valor de las horas recargo nocturno dominical y festivo debe ser un número válido. ", "")
),
""
)</f>
        <v/>
      </c>
      <c r="FW441" s="46">
        <f>CONCATENATE(AY441,AZ441)&lt;&gt;""</f>
        <v/>
      </c>
      <c r="FX441" s="46">
        <f>IF(AND($DS441,FW441),
IF(AY441="","Debes escribir el número de días de vacaciones comunes. ",
IF( IFERROR(INT(AY441),1.1) &lt;&gt; IFERROR(_xlfn.NUMBERVALUE(AY441),1), "La cantidad de días de vacaciones comunes debe ser un número entero. ", "")
),
""
)</f>
        <v/>
      </c>
      <c r="FY441" s="46">
        <f>IF(AND($DS441,FW441),
IF(AZ441="","Debes escribir el valor de las vacaciones comunes. ",
IF( ISERR(_xlfn.NUMBERVALUE(AZ441)), "El valor de las vacaciones comunes debe ser un número válido. ", "")
),
""
)</f>
        <v/>
      </c>
      <c r="FZ441" s="46">
        <f>CONCATENATE(BA441,BB441)&lt;&gt;""</f>
        <v/>
      </c>
      <c r="GA441" s="46">
        <f>IF(AND($DS441,FZ441),
IF(BA441="","Debes escribir el número de días de vacaciones compensadas. ",
IF( IFERROR(INT(BA441),1.1) &lt;&gt; IFERROR(_xlfn.NUMBERVALUE(BA441),1), "La cantidad de días de vacaciones compensadas debe ser un número entero. ", "")
),
""
)</f>
        <v/>
      </c>
      <c r="GB441" s="46">
        <f>IF(AND($DS441,FZ441),
IF(BB441="","Debes escribir el valor de las vacaciones compensadas. ",
IF( ISERR(_xlfn.NUMBERVALUE(BB441)), "El valor de las vacaciones compensadas debe ser un número válido. ", "")
),
""
)</f>
        <v/>
      </c>
      <c r="GC441" s="46">
        <f>CONCATENATE(BC441,BD441)&lt;&gt;""</f>
        <v/>
      </c>
      <c r="GD441" s="46">
        <f>IF(AND($DS441,GC441),
IF(BC441="","Debes escribir el número de días de prima salarial. ",
IF( IFERROR(INT(BC441),1.1) &lt;&gt; IFERROR(_xlfn.NUMBERVALUE(BC441),1), "La cantidad de días de prima salarial debe ser un número entero. ", "")
),
""
)</f>
        <v/>
      </c>
      <c r="GE441" s="46">
        <f>IF(AND($DS441,GC441),
IF(BD441="","Debes escribir el valor de los días de prima salarial. ",
IF( ISERR(_xlfn.NUMBERVALUE(BD441)), "El valor de los días de prima salarial debe ser un número válido. ", "")
),
""
)</f>
        <v/>
      </c>
      <c r="GF441" s="46">
        <f>IF($DS441,
IF( AND(BE441&lt;&gt;"", ISERR(_xlfn.NUMBERVALUE(BE441))), "El valor de la prima NO saliarial debe ser un número válido. ", "")
)</f>
        <v/>
      </c>
      <c r="GG441" s="46">
        <f>CONCATENATE(BF441,BG441,BH441)&lt;&gt;""</f>
        <v/>
      </c>
      <c r="GH441" s="46">
        <f>IF(AND($DS441,GG441),
IF(BF441="","Debes escribir el valor de las cesantías. ",
IF( ISERR(_xlfn.NUMBERVALUE(BF441)), "El valor de las cesantías debe ser un número válido. ", "")
),
""
)</f>
        <v/>
      </c>
      <c r="GI441" s="46">
        <f>IF(AND($DS441,GG441),
IF(BG441="","Debes escribir el % de cesantías. ",
IF( ISERR(_xlfn.NUMBERVALUE(BG441)), "El % de cesantías debe ser un número válido. ", "")
),
""
)</f>
        <v/>
      </c>
      <c r="GJ441" s="46">
        <f>IF(AND($DS441,GG441),
IF(BH441="","Debes escribir el valor de intereses de cesantías. ",
IF( ISERR(_xlfn.NUMBERVALUE(BH441)), "El valor de intereses de cesantías debe ser un número válido. ", "")
),
""
)</f>
        <v/>
      </c>
      <c r="GK441" s="46">
        <f>CONCATENATE(BI441,BJ441,BK441)&lt;&gt;""</f>
        <v/>
      </c>
      <c r="GL441" s="46">
        <f>IF(AND($DS441,GK441),
IF(BI441="","Debes escribir el número de días de incapacidad. ",
IF( IFERROR(INT(BI441),1.1) &lt;&gt; IFERROR(_xlfn.NUMBERVALUE(BI441),1), "La cantidad de días de incapacidad debe ser un número entero. ", "")
),
""
)</f>
        <v/>
      </c>
      <c r="GM441" s="46">
        <f>IF(AND($DS441,GK441),
IF(BJ441="","Debes escribir el tipo de incapacidad. ",
IF(_xlfn.IFNA(VLOOKUP(BJ441,TIPO_DE_INCAPACIDAD,1,FALSE),-1)=-1,"El tipo de incapacidad es inválida (por favor seleccionarlo de la lista). ","")
),
""
)</f>
        <v/>
      </c>
      <c r="GN441" s="46">
        <f>IF(AND($DS441,GK441),
IF(BK441="","Debes escribir el valor de la incapacidad. ",
IF( ISERR(_xlfn.NUMBERVALUE(BK441)), "El valor de la incapacidad debe ser un número válido. ", "")
),
""
)</f>
        <v/>
      </c>
      <c r="GO441" s="46">
        <f>CONCATENATE(BL441,BM441)&lt;&gt;""</f>
        <v/>
      </c>
      <c r="GP441" s="46">
        <f>IF(AND($DS441,GO441),
IF(BL441="","Debes escribir el número de días de licencia de maternidad o paternidad. ",
IF( IFERROR(INT(BL441),1.1) &lt;&gt; IFERROR(_xlfn.NUMBERVALUE(BL441),1), "La cantidad de días de licencia de maternidad o paternidad debe ser un número entero. ", "")
),
""
)</f>
        <v/>
      </c>
      <c r="GQ441" s="46">
        <f>IF(AND($DS441,GO441),
IF(BM441="","Debes escribir el valor de la licencia de maternidad o paternidad. ",
IF( ISERR(_xlfn.NUMBERVALUE(BM441)), "El valor de la licencia de maternidad o paternidad debe ser un número válido. ", "")
),
""
)</f>
        <v/>
      </c>
      <c r="GR441" s="46">
        <f>CONCATENATE(BN441,BO441)&lt;&gt;""</f>
        <v/>
      </c>
      <c r="GS441" s="46">
        <f>IF(AND($DS441,GR441),
IF(BN441="","Debes escribir el número de días de licencia remunerada. ",
IF( IFERROR(INT(BN441),1.1) &lt;&gt; IFERROR(_xlfn.NUMBERVALUE(BN441),1), "La cantidad de días de licencia remunerada debe ser un número entero. ", "")
),
""
)</f>
        <v/>
      </c>
      <c r="GT441" s="46">
        <f>IF(AND($DS441,GR441),
IF(BO441="","Debes escribir el valor de la licencia remunerada. ",
IF( ISERR(_xlfn.NUMBERVALUE(BO441)), "El valor de la licencia remunerada debe ser un número válido. ", "")
),
""
)</f>
        <v/>
      </c>
      <c r="GU441" s="46">
        <f>IF($DS441,
IF( AND(BP441&lt;&gt;"", ISERR(_xlfn.NUMBERVALUE(BP441))), "El valor de la licencia NO remunerada debe ser un número válido. ", "")
)</f>
        <v/>
      </c>
      <c r="GV441" s="46">
        <f>IF($DS441,
IF( AND(BQ441&lt;&gt;"", ISERR(_xlfn.NUMBERVALUE(BQ441))), "El valor de auxilios salariales debe ser un número válido. ", "")
)</f>
        <v/>
      </c>
      <c r="GW441" s="46">
        <f>IF($DS441,
IF( AND(BR441&lt;&gt;"", ISERR(_xlfn.NUMBERVALUE(BR441))), "El valor de auxilios NO salariales debe ser un número válido. ", "")
)</f>
        <v/>
      </c>
      <c r="GX441" s="46">
        <f>IF($DS441,
IF( AND(BS441&lt;&gt;"", ISERR(_xlfn.NUMBERVALUE(BS441))), "El valor de bonos salariales debe ser un número válido. ", "")
)</f>
        <v/>
      </c>
      <c r="GY441" s="46">
        <f>IF($DS441,
IF( AND(BT441&lt;&gt;"", ISERR(_xlfn.NUMBERVALUE(BT441))), "El valor de bonos NO salariales debe ser un número válido. ", "")
)</f>
        <v/>
      </c>
      <c r="GZ441" s="46">
        <f>IF($DS441,
IF( AND(BU441&lt;&gt;"", ISERR(_xlfn.NUMBERVALUE(BU441))), "El valor de bonos salariales de alimentación debe ser un número válido. ", "")
)</f>
        <v/>
      </c>
      <c r="HA441" s="46">
        <f>IF($DS441,
IF( AND(BV441&lt;&gt;"", ISERR(_xlfn.NUMBERVALUE(BV441))), "El valor de bonos NO salariales de alimentación debe ser un número válido. ", "")
)</f>
        <v/>
      </c>
      <c r="HB441" s="46">
        <f>IF($DS441,
IF( AND(BW441&lt;&gt;"", ISERR(_xlfn.NUMBERVALUE(BW441))), "El valor de bonificaciones salariales debe ser un número válido. ", "")
)</f>
        <v/>
      </c>
      <c r="HC441" s="46">
        <f>IF($DS441,
IF( AND(BX441&lt;&gt;"", ISERR(_xlfn.NUMBERVALUE(BX441))), "El valor de bonificaciones NO salariales debe ser un número válido. ", "")
)</f>
        <v/>
      </c>
      <c r="HD441" s="46">
        <f>IF($DS441,
IF( AND(BY441&lt;&gt;"", ISERR(_xlfn.NUMBERVALUE(BY441))), "El valor de compensaciones ordinarias debe ser un número válido. ", "")
)</f>
        <v/>
      </c>
      <c r="HE441" s="46">
        <f>IF($DS441,
IF( AND(BZ441&lt;&gt;"", ISERR(_xlfn.NUMBERVALUE(BZ441))), "El valor de compensaciones extraordinarias debe ser un número válido. ", "")
)</f>
        <v/>
      </c>
      <c r="HF441" s="46">
        <f>IF($DS441,
IF( AND(CA441&lt;&gt;"", ISERR(_xlfn.NUMBERVALUE(CA441))), "El valor de comisiones debe ser un número válido. ", "")
)</f>
        <v/>
      </c>
      <c r="HG441" s="46">
        <f>IF($DS441,
IF( AND(CB441&lt;&gt;"", ISERR(_xlfn.NUMBERVALUE(CB441))), "El valor de ausencia por huega debe ser un número válido. ", "")
)</f>
        <v/>
      </c>
      <c r="HH441" s="46">
        <f>IF($DS441,
IF( AND(CC441&lt;&gt;"", ISERR(_xlfn.NUMBERVALUE(CC441))), "El valor de anticipos debe ser un número válido. ", "")
)</f>
        <v/>
      </c>
      <c r="HI441" s="46">
        <f>IF($DS441,
IF( AND(CD441&lt;&gt;"", ISERR(_xlfn.NUMBERVALUE(CD441))), "El valor de pagos a terceros debe ser un número válido. ", "")
)</f>
        <v/>
      </c>
      <c r="HJ441" s="46">
        <f>IF($DS441,
IF( AND(CE441&lt;&gt;"", ISERR(_xlfn.NUMBERVALUE(CE441))), "El valor de dotación debe ser un número válido. ", "")
)</f>
        <v/>
      </c>
      <c r="HK441" s="46">
        <f>IF($DS441,
IF( AND(CF441&lt;&gt;"", ISERR(_xlfn.NUMBERVALUE(CF441))), "El valor de apoyo sostenibilidad debe ser un número válido. ", "")
)</f>
        <v/>
      </c>
      <c r="HL441" s="46">
        <f>IF($DS441,
IF( AND(CG441&lt;&gt;"", ISERR(_xlfn.NUMBERVALUE(CG441))), "El valor de teletrabajo debe ser un número válido. ", "")
)</f>
        <v/>
      </c>
      <c r="HM441" s="46">
        <f>IF($DS441,
IF( AND(CH441&lt;&gt;"", ISERR(_xlfn.NUMBERVALUE(CH441))), "El valor de bonificación de retiro debe ser un número válido. ", "")
)</f>
        <v/>
      </c>
      <c r="HN441" s="46">
        <f>IF($DS441,
IF( AND(CI441&lt;&gt;"", ISERR(_xlfn.NUMBERVALUE(CI441))), "El valor de indemnización de retiro debe ser un número válido. ", "")
)</f>
        <v/>
      </c>
      <c r="HO441" s="46">
        <f>IF($DS441,
IF( AND(CJ441&lt;&gt;"", ISERR(_xlfn.NUMBERVALUE(CJ441))), "El valor de reintegros debe ser un número válido. ", "")
)</f>
        <v/>
      </c>
      <c r="HP441" s="46">
        <f>CONCATENATE(CK441,CL441,CM441)&lt;&gt;""</f>
        <v/>
      </c>
      <c r="HQ441" s="46">
        <f>IF(AND($DS441,HP441),
IF(CK441="","Debes escribir la descripción de otro concepto no categorizado. ",""),
""
)</f>
        <v/>
      </c>
      <c r="HR441" s="46">
        <f>IF(AND($DS441,HP441),
IF(CONCATENATE(CL441,CM441)="","Debes escribir al menos un valor de concepto no categorizado (salarial o no salarial). ",
IF(ISERR(_xlfn.NUMBERVALUE(CL441)),"El valor salarial concepto no categorizado debe ser un número válido. ","")
),
""
)</f>
        <v/>
      </c>
      <c r="HS441" s="46">
        <f>IF(AND($DS441,HP441),
IF(CONCATENATE(CL441,CM441)="","Debes escribir al menos un valor de concepto no categorizado (salarial o no salarial). ",
IF(ISERR(_xlfn.NUMBERVALUE(CM441)),"El valor NO salarial concepto no categorizado debe ser un número válido. ","")
),
""
)</f>
        <v/>
      </c>
      <c r="HT441" s="46">
        <f>IF($DS441,
IF(CN441="","Debes escribir el porcentaje del aporte a salud. ",
IF( ISERR(_xlfn.NUMBERVALUE(CN441)), "El valor del porcentaje del aporte a salud debe ser un número válido. ", "")
)
)</f>
        <v/>
      </c>
      <c r="HU441" s="46">
        <f>IF($DS441,
IF(CO441="","Debes escribir el valor del aporte a salud. ",
IF( ISERR(_xlfn.NUMBERVALUE(CO441)), "El valor del aporte a salud debe ser un número válido. ", "")
)
)</f>
        <v/>
      </c>
      <c r="HV441" s="46">
        <f>IF($DS441,
IF( AND(CP441&lt;&gt;"", ISERR(_xlfn.NUMBERVALUE(CP441))), "El valor plan complementario debe ser un número válido. ", "")
)</f>
        <v/>
      </c>
      <c r="HW441" s="46">
        <f>IF($DS441,
IF(CQ441="","Debes escribir el porcentaje del aporte a pensión. ",
IF( ISERR(_xlfn.NUMBERVALUE(CQ441)), "El valor del porcentaje del aporte a pensión debe ser un número válido. ", "")
)
)</f>
        <v/>
      </c>
      <c r="HX441" s="46">
        <f>IF($DS441,
IF(CR441="","Debes escribir el valor del aporte a pensión. ",
IF( ISERR(_xlfn.NUMBERVALUE(CR441)), "El valor del aporte a salud debe ser un número válido. ", "")
)
)</f>
        <v/>
      </c>
      <c r="HY441" s="46">
        <f>IF($DS441,
IF( AND(CS441&lt;&gt;"", ISERR(_xlfn.NUMBERVALUE(CS441))), "El valor pensión voluntaria debe ser un número válido. ", "")
)</f>
        <v/>
      </c>
      <c r="HZ441" s="46">
        <f>CONCATENATE(CT441,CU441,CV441,CW441)&lt;&gt;""</f>
        <v/>
      </c>
      <c r="IA441" s="46">
        <f>IF(AND($DS441,HZ441),
IF(CT441="","Debes escribir el % del fondo de seguridad pensional. ",
IF( ISERR(_xlfn.NUMBERVALUE(CT441)), "El % del fondo de seguridad debe ser un número válido. ", "")
),
""
)</f>
        <v/>
      </c>
      <c r="IB441" s="46">
        <f>IF(AND($DS441,HZ441),
IF(CU441="","Debes escribir el valor del aporte al fondo de solidaridad pensional. ",
IF( ISERR(_xlfn.NUMBERVALUE(CU441)), "El valor del aporte al fondo de solidaridad pensional debe ser un número válido. ", "")
),
""
)</f>
        <v/>
      </c>
      <c r="IC441" s="46">
        <f>IF(AND($DS441,HZ441),
IF(CV441="","Debes escribir el % del fondo de subsistencia. ",
IF( ISERR(_xlfn.NUMBERVALUE(CV441)), "El % del fondo de subsistencia debe ser un número válido. ", "")
),
""
)</f>
        <v/>
      </c>
      <c r="ID441" s="46">
        <f>IF(AND($DS441,HZ441),
IF(CW441="","Debes escribir el valor del fondo de subsistencia. ",
IF( ISERR(_xlfn.NUMBERVALUE(CW441)), "El valor del fondo de subsistencia debe ser un número válido. ", "")
),
""
)</f>
        <v/>
      </c>
      <c r="IE441" s="46">
        <f>CONCATENATE(CX441,CY441)&lt;&gt;""</f>
        <v/>
      </c>
      <c r="IF441" s="46">
        <f>IF(AND($DS441,IE441),
IF(CX441="","Debes escribir el % de sindicato. ",
IF( ISERR(_xlfn.NUMBERVALUE(CX441)), "El % de sindicato debe ser un número válido. ", "")
),
""
)</f>
        <v/>
      </c>
      <c r="IG441" s="46">
        <f>IF(AND($DS441,IE441),
IF(CY441="","Debes escribir el valor del sindicato. ",
IF( ISERR(_xlfn.NUMBERVALUE(CY441)), "El valor del sindicato debe ser un número válido. ", "")
),
""
)</f>
        <v/>
      </c>
      <c r="IH441" s="46">
        <f>IF($DS441,
IF( AND(CZ441&lt;&gt;"", ISERR(_xlfn.NUMBERVALUE(CZ441))), "El valor de sanción pública debe ser un número válido. ", "")
)</f>
        <v/>
      </c>
      <c r="II441" s="46">
        <f>IF($DS441,
IF( AND(DA441&lt;&gt;"", ISERR(_xlfn.NUMBERVALUE(DA441))), "El valor de sanción privada debe ser un número válido. ", "")
)</f>
        <v/>
      </c>
      <c r="IJ441" s="46">
        <f>CONCATENATE(DB441,DC441)&lt;&gt;""</f>
        <v/>
      </c>
      <c r="IK441" s="46">
        <f>IF(AND($DS441,IJ441),
IF(DB441="","Debes escribir la descripción de libranza. ",""),
""
)</f>
        <v/>
      </c>
      <c r="IL441" s="46">
        <f>IF(AND($DS441,IJ441),
IF(DC441="","Debes escribir la cuota libranza. ",
IF(ISERR(_xlfn.NUMBERVALUE(DC441)),"El valor de la cuota libranza debe ser un número válido. ","")
),
""
)</f>
        <v/>
      </c>
      <c r="IM441" s="46">
        <f>IF($DS441,
IF( AND(DD441&lt;&gt;"", ISERR(_xlfn.NUMBERVALUE(DD441))), "El valor de pagos a terceros debe ser un número válido. ", "")
)</f>
        <v/>
      </c>
      <c r="IN441" s="46">
        <f>IF($DS441,
IF( AND(DE441&lt;&gt;"", ISERR(_xlfn.NUMBERVALUE(DE441))), "El valor de anticipos debe ser un número válido. ", "")
)</f>
        <v/>
      </c>
      <c r="IO441" s="46">
        <f>IF($DS441,
IF( AND(DF441&lt;&gt;"", ISERR(_xlfn.NUMBERVALUE(DF441))), "El valor de AFC debe ser un número válido. ", "")
)</f>
        <v/>
      </c>
      <c r="IP441" s="46">
        <f>IF($DS441,
IF( AND(DG441&lt;&gt;"", ISERR(_xlfn.NUMBERVALUE(DG441))), "El valor de rete-fuente debe ser un número válido. ", "")
)</f>
        <v/>
      </c>
      <c r="IQ441" s="46">
        <f>IF($DS441,
IF( AND(DH441&lt;&gt;"", ISERR(_xlfn.NUMBERVALUE(DH441))), "El valor de cooperativa de trabajo debe ser un número válido. ", "")
)</f>
        <v/>
      </c>
      <c r="IR441" s="46">
        <f>IF($DS441,
IF( AND(DI441&lt;&gt;"", ISERR(_xlfn.NUMBERVALUE(DI441))), "El valor de embargo fiscal debe ser un número válido. ", "")
)</f>
        <v/>
      </c>
      <c r="IS441" s="46">
        <f>IF($DS441,
IF( AND(DJ441&lt;&gt;"", ISERR(_xlfn.NUMBERVALUE(DJ441))), "El valor de educación debe ser un número válido. ", "")
)</f>
        <v/>
      </c>
      <c r="IT441" s="46">
        <f>IF($DS441,
IF( AND(DK441&lt;&gt;"", ISERR(_xlfn.NUMBERVALUE(DK441))), "El valor de reintegro debe ser un número válido. ", "")
)</f>
        <v/>
      </c>
      <c r="IU441" s="46">
        <f>IF($DS441,
IF( AND(DL441&lt;&gt;"", ISERR(_xlfn.NUMBERVALUE(DL441))), "El valor de deuda debe ser un número válido. ", "")
)</f>
        <v/>
      </c>
      <c r="IV441" s="46">
        <f>IF($DS441,
IF( AND(DM441&lt;&gt;"", ISERR(_xlfn.NUMBERVALUE(DM441))), "El valor de otras deducciones debe ser un número válido. ", "")
)</f>
        <v/>
      </c>
      <c r="IW441" s="46">
        <f>IF($DS441,
IF(DN441="","Debes escribir el valor de los devengos totales. ",
IF( ISERR(_xlfn.NUMBERVALUE(DN441)), "El valor de los devengos totales debe ser un número válido. ", "")
)
)</f>
        <v/>
      </c>
      <c r="IX441" s="46">
        <f>IF($DS441,
IF(DO441="","Debes escribir el valor de las deducciones totales. ",
IF( ISERR(_xlfn.NUMBERVALUE(DO441)), "El valor de las deducciones totales debe ser un número válido. ", "")
)
)</f>
        <v/>
      </c>
      <c r="IY441" s="46">
        <f>IF($DS441,
IF(DP441="","Debes escribir el valor del salario total. ",
IF( ISERR(_xlfn.NUMBERVALUE(DP441)), "El valor del salario total debe ser un número válido. ", "")
)
)</f>
        <v/>
      </c>
    </row>
    <row r="442">
      <c r="B442" s="48" t="n">
        <v>430</v>
      </c>
      <c r="C442" s="61">
        <f>IF(AND(DS442,DP442&lt;&gt;""),
IF(DQ442="","OK","Error"),
""
)</f>
        <v/>
      </c>
      <c r="D442" s="53" t="n"/>
      <c r="E442" s="52" t="n"/>
      <c r="F442" s="112" t="n"/>
      <c r="G442" s="52" t="n"/>
      <c r="H442" s="53" t="n"/>
      <c r="I442" s="52" t="n"/>
      <c r="J442" s="52" t="n"/>
      <c r="K442" s="53" t="n"/>
      <c r="L442" s="55" t="n"/>
      <c r="M442" s="108" t="n"/>
      <c r="N442" s="56" t="n"/>
      <c r="O442" s="52" t="n"/>
      <c r="P442" s="52" t="n"/>
      <c r="Q442" s="52" t="n"/>
      <c r="R442" s="52" t="n"/>
      <c r="S442" s="52" t="n"/>
      <c r="T442" s="53" t="n"/>
      <c r="U442" s="52" t="n"/>
      <c r="V442" s="52" t="n"/>
      <c r="W442" s="55" t="n"/>
      <c r="X442" s="55" t="n"/>
      <c r="Y442" s="52" t="n"/>
      <c r="Z442" s="55" t="n"/>
      <c r="AA442" s="52" t="n"/>
      <c r="AB442" s="53" t="n"/>
      <c r="AC442" s="53" t="n"/>
      <c r="AD442" s="53" t="n"/>
      <c r="AE442" s="177" t="n"/>
      <c r="AF442" s="113" t="n"/>
      <c r="AG442" s="177" t="n"/>
      <c r="AH442" s="178" t="n"/>
      <c r="AI442" s="178" t="n"/>
      <c r="AJ442" s="178" t="n"/>
      <c r="AK442" s="114" t="n"/>
      <c r="AL442" s="178" t="n"/>
      <c r="AM442" s="114" t="n"/>
      <c r="AN442" s="178" t="n"/>
      <c r="AO442" s="114" t="n"/>
      <c r="AP442" s="178" t="n"/>
      <c r="AQ442" s="114" t="n"/>
      <c r="AR442" s="178" t="n"/>
      <c r="AS442" s="114" t="n"/>
      <c r="AT442" s="178" t="n"/>
      <c r="AU442" s="114" t="n"/>
      <c r="AV442" s="178" t="n"/>
      <c r="AW442" s="114" t="n"/>
      <c r="AX442" s="178" t="n"/>
      <c r="AY442" s="114" t="n"/>
      <c r="AZ442" s="178" t="n"/>
      <c r="BA442" s="114" t="n"/>
      <c r="BB442" s="178" t="n"/>
      <c r="BC442" s="114" t="n"/>
      <c r="BD442" s="178" t="n"/>
      <c r="BE442" s="178" t="n"/>
      <c r="BF442" s="178" t="n"/>
      <c r="BG442" s="59" t="n"/>
      <c r="BH442" s="178" t="n"/>
      <c r="BI442" s="114" t="n"/>
      <c r="BJ442" s="53" t="n"/>
      <c r="BK442" s="178" t="n"/>
      <c r="BL442" s="114" t="n"/>
      <c r="BM442" s="178" t="n"/>
      <c r="BN442" s="114" t="n"/>
      <c r="BO442" s="178" t="n"/>
      <c r="BP442" s="178" t="n"/>
      <c r="BQ442" s="178" t="n"/>
      <c r="BR442" s="178" t="n"/>
      <c r="BS442" s="178" t="n"/>
      <c r="BT442" s="178" t="n"/>
      <c r="BU442" s="178" t="n"/>
      <c r="BV442" s="178" t="n"/>
      <c r="BW442" s="178" t="n"/>
      <c r="BX442" s="178" t="n"/>
      <c r="BY442" s="178" t="n"/>
      <c r="BZ442" s="178" t="n"/>
      <c r="CA442" s="178" t="n"/>
      <c r="CB442" s="178" t="n"/>
      <c r="CC442" s="178" t="n"/>
      <c r="CD442" s="178" t="n"/>
      <c r="CE442" s="178" t="n"/>
      <c r="CF442" s="178" t="n"/>
      <c r="CG442" s="178" t="n"/>
      <c r="CH442" s="178" t="n"/>
      <c r="CI442" s="178" t="n"/>
      <c r="CJ442" s="178" t="n"/>
      <c r="CK442" s="53" t="n"/>
      <c r="CL442" s="178" t="n"/>
      <c r="CM442" s="178" t="n"/>
      <c r="CN442" s="60" t="n"/>
      <c r="CO442" s="177" t="n"/>
      <c r="CP442" s="178" t="n"/>
      <c r="CQ442" s="60" t="n"/>
      <c r="CR442" s="177" t="n"/>
      <c r="CS442" s="178" t="n"/>
      <c r="CT442" s="59" t="n"/>
      <c r="CU442" s="178" t="n"/>
      <c r="CV442" s="59" t="n"/>
      <c r="CW442" s="178" t="n"/>
      <c r="CX442" s="59" t="n"/>
      <c r="CY442" s="178" t="n"/>
      <c r="CZ442" s="178" t="n"/>
      <c r="DA442" s="178" t="n"/>
      <c r="DB442" s="53" t="n"/>
      <c r="DC442" s="178" t="n"/>
      <c r="DD442" s="178" t="n"/>
      <c r="DE442" s="178" t="n"/>
      <c r="DF442" s="178" t="n"/>
      <c r="DG442" s="178" t="n"/>
      <c r="DH442" s="178" t="n"/>
      <c r="DI442" s="178" t="n"/>
      <c r="DJ442" s="178" t="n"/>
      <c r="DK442" s="178" t="n"/>
      <c r="DL442" s="178" t="n"/>
      <c r="DM442" s="178" t="n"/>
      <c r="DN442" s="177" t="n"/>
      <c r="DO442" s="177" t="n"/>
      <c r="DP442" s="177" t="n"/>
      <c r="DQ442" s="76">
        <f>IF(AND(DS442,DP442&lt;&gt;""),
CONCATENATE(DT442,DU442,DV442,DW442,DX442,DY442,DZ442,EA442,EB442,EC442,ED442,EE442,EF442,EG442,EH442,EI442,EJ442,EK442,EL442,EM442,EN442,EO442,EP442,EQ442,ES442,ET442,EU442,EV442,EW442,EX442,EY442,EZ442,FA442,FC442,FD442,FF442,FG442,FI442,FJ442,FL442,FM442,FO442,FP442,FR442,FS442,FU442,FV442,FX442,FY442,GA442,GB442,GD442,GE442,GF442,GH442,GI442,GJ442,GL442,GM442,GN442,GP442,GQ442,GS442,GT442,GU442,GV442,GW442,GX442,GY442,GZ442,HA442,HB442,HC442,HD442,HE442,HF442,HG442,HH442,HI442,HJ442,HK442,HL442,HM442,HN442,HO442,HQ442,HR442,HS442,HT442,HU442,HV442,HW442,HX442,HY442,IA442,IB442,IC442,ID442,IF442,IG442,IH442,II442,IK442,IL442,IM442,IN442,IO442,IP442,IQ442,IR442,IS442,IT442,IU442,IV442,IW442,IX442,IY442,IZ442),
""
)</f>
        <v/>
      </c>
      <c r="DR442" s="53" t="n"/>
      <c r="DS442" s="46">
        <f>CONCATENATE(D442,$E442,$F442,$G442,H442,$I442,$J442,K442,$L442,$M442,N442,$O442,$P442,$Q442,$R442,$S442,T442,$U442,$V442,$W442,$X442,$Y442,$Z442,$AA442,AB442,AC442,AD442,$AE442,$AF442,$AG442,AH442,AI442,AJ442,AK442,AL442,AM442,AN442,AO442,AP442,AQ442,AR442,AS442,AT442,AU442,AV442,AW442,AX442,AY442,AZ442,BA442,BB442,BC442,BD442,BE442,BF442,BG442,BH442,BI442,BJ442,BK442,BL442,BM442,BN442,BO442,BP442,BQ442,BR442,BS442,BT442,BU442,BV442,BW442,BX442,BY442,BZ442,CA442,CB442,CC442,CD442,CE442,CF442,CG442,CH442,CI442,CJ442,CK442,CL442,CM442,$CN442,$CO442,CP442,$CQ442,$CR442,CS442,CT442,CU442,CV442,CW442,CX442,CY442,CZ442,DA442,DB442,DC442,DD442,DE442,DF442,DG442,DH442,DI442,DJ442,DK442,DL442,DM442,$DN442,$DO442,$DP442,DR442)&lt;&gt;""</f>
        <v/>
      </c>
      <c r="DT442" s="46">
        <f>IF(AND($DS442,$E$4&lt;&gt;""),
IF(LEFT($E$4,2) = "1.",
IF(D442&lt;&gt;"","El CUNE sólo se envía en operaciones de novedad o ajuste. ",""),
IF(D442="","Debes escribir un CUNE válido para realizar operaciones de novedad o ajuste. ","")),
""
)</f>
        <v/>
      </c>
      <c r="DU442" s="46">
        <f>IF($DS442,
IF(E442="","Debes seleccionar el tipo de documento del empleado. ",
IF(_xlfn.IFNA(VLOOKUP(E442,TIPO_DE_DOCUMENTO,1,FALSE),-1)=-1,"El tipo de documento no es válido (por favor seleccionarlo de la lista). ","")
)
)</f>
        <v/>
      </c>
      <c r="DV442" s="46">
        <f>IF($DS442,
IF(F442="","Debes escribir el número de documento del empleado. ","")
)</f>
        <v/>
      </c>
      <c r="DW442" s="46">
        <f>IF($DS442,
IF(G442="","Debes escribir el primer nombre del empleado. ","")
)</f>
        <v/>
      </c>
      <c r="DY442" s="46">
        <f>IF($DS442,
IF(I442="","Debes escribir el primer apellido del empleado. ","")
)</f>
        <v/>
      </c>
      <c r="DZ442" s="46">
        <f>IF($DS442,
IF(J442="","Debes escribir el segundo apellido del empleado. ","")
)</f>
        <v/>
      </c>
      <c r="EB442" s="46">
        <f>IF($DS442,
IF(L442="","Debes escribir la fecha de ingreso del empleado. ",
IF(ISERR(DATE(YEAR(L442),MONTH(L442),DAY(L442))), "El valor ingresado en fecha de ingreso no tiene un formato válido. ","")
)
)</f>
        <v/>
      </c>
      <c r="EC442" s="46">
        <f>IF($DS442,
IF(M442="","Debes escribir el tiempo laborado. ",
IF( IFERROR(INT(M442),1.1) &lt;&gt; IFERROR(_xlfn.NUMBERVALUE(M442),1), "El valor de los días trabajados debe ser un número entero. ", "")
)
)</f>
        <v/>
      </c>
      <c r="ED442" s="46">
        <f>IF($DS442,
IF( AND(N442&lt;&gt;"", ISERR(DATE(YEAR(N442),MONTH(N442),DAY(N442))) ), "El valor ingresado en fecha de ingreso no tiene un formato válido. ",
IF( AND(N442&lt;&gt;"", $E$6&lt;&gt;"", DATE(YEAR(N442), MONTH(N442), 1) &lt;&gt; IFERROR(DATE(MID($E$6, 1, 4), MID($E$6, 6, 2),1), "1/1/1900") ), "La fecha de retiro debe estar dentro del período liquidado. ", "")
)
)</f>
        <v/>
      </c>
      <c r="EE442" s="46">
        <f>IF($DS442,
IF(O442="","Debes seleccionar el tipo de trabajador. ",
IF(_xlfn.IFNA(VLOOKUP(O442,TIPO_DE_TRABAJADOR,1,FALSE),-1)=-1,"El tipo de trabajador no es válido (por favor seleccionarlo de la lista). ","")
)
)</f>
        <v/>
      </c>
      <c r="EF442" s="46">
        <f>IF($DS442,
IF(P442="","Debes seleccionar si es un trabajador dependiente pensionado por vejez. ",
IF(_xlfn.IFNA(VLOOKUP(P442,SUBTIPO_DE_TRABAJADOR,1,FALSE),-1)=-1,"El tipo de trabajador dependiente pensionado por vejez no es válido (por favor seleccionarlo de la lista). ","")
)
)</f>
        <v/>
      </c>
      <c r="EG442" s="46">
        <f>IF($DS442,
IF(Q442="","Debes seleccionar el tipo de contrato del trabajador. ",
IF(_xlfn.IFNA(VLOOKUP(Q442,TIPO_DE_CONTRATO,1,FALSE),-1)=-1,"El tipo de contrato del trabajador no es válido (por favor seleccionarlo de la lista). ","")
)
)</f>
        <v/>
      </c>
      <c r="EH442" s="46">
        <f>IF($DS442,
IF(R442="","Debes seleccionar si es un salario integral. ",
IF(_xlfn.IFNA(VLOOKUP(R442,SI_NO,1,FALSE),-1)=-1,"Valor no válido para salario integral (por favor seleccionarlo de la lista). ","")
)
)</f>
        <v/>
      </c>
      <c r="EI442" s="46">
        <f>IF($DS442,
IF(S442="","Debes seleccionar si el trabajador realiza actividades de riesgo. ",
IF(_xlfn.IFNA(VLOOKUP(S442,SI_NO,1,FALSE),-1)=-1,"Valor no válido para actividad de alto riesgo (por favor seleccionarlo de la lista). ","")
)
)</f>
        <v/>
      </c>
      <c r="EK442" s="46">
        <f>IF($DS442,
IF(U442="","Debes escribir el código del municipio de residencia del trabajador. ",
IF(_xlfn.IFNA(VLOOKUP(U442,MUNICIPIO,1,FALSE),-1)=-1,"El municipio de residencia del trabajador es inválido (por favor seleccionarlo de la lista). ","")
)
)</f>
        <v/>
      </c>
      <c r="EL442" s="46">
        <f>IF($DS442,
IF(V442="","Debes escribir el la dirección de residendia del trabajador. ","")
)</f>
        <v/>
      </c>
      <c r="EM442" s="46">
        <f>IF($DS442,
IF(W442="","Debes escribir la fecha de inicio de la liquidación. ",
IF(ISERR(DATE(YEAR(W442),MONTH(W442),DAY(W442))),"El valor ingresado en fecha de inicio de liquidación no tiene un formato válido. ",
IF( AND($E$6&lt;&gt;"", DATE(YEAR(W442), MONTH(W442), 1) &lt;&gt; IFERROR(DATE(MID($E$6, 1, 4), MID($E$6, 6, 2),1), "1/1/1900") ), "La fecha de inicio de la liquidación debe estar dentro del período liquidado. ", "")
)
)
)</f>
        <v/>
      </c>
      <c r="EN442" s="46">
        <f>IF($DS442,
IF(X442="","Debes escribir la fecha de fin de la liquidación. ",
IF(ISERR(DATE(YEAR(X442),MONTH(X442),DAY(X442))),"El valor ingresado en fecha de fin de liquidación no tiene un formato válido. ",
IF( AND($E$6&lt;&gt;"", DATE(YEAR(X442), MONTH(X442), 1) &lt;&gt; IFERROR(DATE(MID($E$6, 1, 4), MID($E$6, 6, 2),1), "1/1/1900") ), "La fecha de fin de la liquidación debe estar dentro del período liquidado. ", "")
)
)
)</f>
        <v/>
      </c>
      <c r="EO442" s="46">
        <f>IF($DS442,
IF(Y442="","Debes escribir la frecuencia de pago del trabajador. ",
IF(_xlfn.IFNA(VLOOKUP(Y442,PERÍODO_DE_NÓMINA,1,FALSE),-1)=-1,"La frecuencia de pago es inválida (por favor seleccionarlo de la lista). ","")
)
)</f>
        <v/>
      </c>
      <c r="EP442" s="46">
        <f>IF($DS442,
IF(Z442="","Debes escribir la fecha de pago. ",
IF(ISERR(DATE(YEAR(Z442),MONTH(Z442),DAY(Z442))), "El valor ingresado en fecha de pago no tiene un formato válido. ","")
)
)</f>
        <v/>
      </c>
      <c r="EQ442" s="46">
        <f>IF($DS442,
IF(AA442="","Debes escribir el medio de pago. ",
IF(_xlfn.IFNA(VLOOKUP(AA442,MEDIOS_DE_PAGO,1,FALSE),-1)=-1,"El medio de pago es inválido (por favor seleccionarlo de la lista). ","")
)
)</f>
        <v/>
      </c>
      <c r="ER442" s="46">
        <f>OR(AA442='Tablas '!$T$4,AA442='Tablas '!$T$7,AA442='Tablas '!$T$8,AA442='Tablas '!$T$11)</f>
        <v/>
      </c>
      <c r="ES442" s="46">
        <f>IF(AND($DS442,ER442),
IF(AB442="","Debes escribir la entidad bancaria. ",""),
""
)</f>
        <v/>
      </c>
      <c r="ET442" s="46">
        <f>IF(AND($DS442,ER442),
IF(AC442="","Debes escribir el tipo de cuenta bancaria. ",
IF(_xlfn.IFNA(VLOOKUP(AC442,TIPO_DE_CUENTA,1,FALSE),-1)=-1,"El tipo de cuenta bancaria es inválida (por favor seleccionarlo de la lista). ","")
),
""
)</f>
        <v/>
      </c>
      <c r="EU442" s="46">
        <f>IF(AND($DS442,ER442),
IF(AD442="","Debes escribir el número de cuenta bancaria. ",""),
""
)</f>
        <v/>
      </c>
      <c r="EV442" s="46">
        <f>IF($DS442,
IF(AE442="","Debes escribir el valor del sueldo básico. ",
IF( ISERR(_xlfn.NUMBERVALUE(AE442)), "El valor del sueldo básico debe ser un número válido. ", "")
)
)</f>
        <v/>
      </c>
      <c r="EW442" s="46">
        <f>IF($DS442,
IF(AF442="","Debes escribir el número de días trabajados. ",
IF( IFERROR(INT(AF442),1.1) &lt;&gt; IFERROR(_xlfn.NUMBERVALUE(AF442),1), "La cantidad de días trabajados debe ser un número entero. ", "")
)
)</f>
        <v/>
      </c>
      <c r="EX442" s="46">
        <f>IF($DS442,
IF(AG442="","Debes escribir el valor del sueldo trabajado. ",
IF( ISERR(_xlfn.NUMBERVALUE(AG442)), "El valor del sueldo trabajado debe ser un número válido. ", "")
)
)</f>
        <v/>
      </c>
      <c r="EY442" s="46">
        <f>IF($DS442,
IF( AND(AH442&lt;&gt;"", ISERR(_xlfn.NUMBERVALUE(AH442))), "El valor del auxilio de transporte debe ser un número válido. ", "")
)</f>
        <v/>
      </c>
      <c r="EZ442" s="46">
        <f>IF($DS442,
IF( AND(AI442&lt;&gt;"", ISERR(_xlfn.NUMBERVALUE(AI442))), "El valor de viáticos salariales debe ser un número válido. ", "")
)</f>
        <v/>
      </c>
      <c r="FA442" s="46">
        <f>IF($DS442,
IF( AND(AJ442&lt;&gt;"", ISERR(_xlfn.NUMBERVALUE(AJ442))), "El valor de viáticos NO salariales debe ser un número válido. ", "")
)</f>
        <v/>
      </c>
      <c r="FB442" s="46">
        <f>CONCATENATE(AK442,AL442)&lt;&gt;""</f>
        <v/>
      </c>
      <c r="FC442" s="46">
        <f>IF(AND($DS442,FB442),
IF(AK442="","Debes escribir el número de horas extras diurnas. ",
IF( IFERROR(INT(AK442),1.1) &lt;&gt; IFERROR(_xlfn.NUMBERVALUE(AK442),1), "La cantidad de horas extras diurnas debe ser un número entero. ", "")
),
""
)</f>
        <v/>
      </c>
      <c r="FD442" s="46">
        <f>IF(AND($DS442,FB442),
IF(AL442="","Debes escribir el valor de las horas extras diurnas. ",
IF( ISERR(_xlfn.NUMBERVALUE(AL442)), "El valor de las horas extras duirnas debe ser un número válido. ", "")
),
""
)</f>
        <v/>
      </c>
      <c r="FE442" s="46">
        <f>CONCATENATE(AM442,AN442)&lt;&gt;""</f>
        <v/>
      </c>
      <c r="FF442" s="46">
        <f>IF(AND($DS442,FE442),
IF(AM442="","Debes escribir el número de horas extras nocturnas. ",
IF( IFERROR(INT(AM442),1.1) &lt;&gt; IFERROR(_xlfn.NUMBERVALUE(AM442),1), "La cantidad de horas extras nocturnas debe ser un número entero. ", "")
),
""
)</f>
        <v/>
      </c>
      <c r="FG442" s="46">
        <f>IF(AND($DS442,FE442),
IF(AN442="","Debes escribir el valor de las horas extras nocturnas. ",
IF( ISERR(_xlfn.NUMBERVALUE(AN442)), "El valor de las horas extras nocturnas debe ser un número válido. ", "")
),
""
)</f>
        <v/>
      </c>
      <c r="FH442" s="46">
        <f>CONCATENATE(AO442,AP442)&lt;&gt;""</f>
        <v/>
      </c>
      <c r="FI442" s="46">
        <f>IF(AND($DS442,FH442),
IF(AO442="","Debes escribir el número de horas extras diurnas dominicales y festivas. ",
IF( IFERROR(INT(AO442),1.1) &lt;&gt; IFERROR(_xlfn.NUMBERVALUE(AO442),1), "La cantidad de horas extras diurnas dominicales y festivas debe ser un número entero. ", "")
),
""
)</f>
        <v/>
      </c>
      <c r="FJ442" s="46">
        <f>IF(AND($DS442,FH442),
IF(AP442="","Debes escribir el valor de las horas extras diurnas dominicales y festivas. ",
IF( ISERR(_xlfn.NUMBERVALUE(AP442)), "El valor de las horas extras diurnas dominicales y festivas debe ser un número válido. ", "")
),
""
)</f>
        <v/>
      </c>
      <c r="FK442" s="46">
        <f>CONCATENATE(AQ442,AR442)&lt;&gt;""</f>
        <v/>
      </c>
      <c r="FL442" s="46">
        <f>IF(AND($DS442,FK442),
IF(AQ442="","Debes escribir el número de horas extras nocturnas dominicales y festivas. ",
IF( IFERROR(INT(AQ442),1.1) &lt;&gt; IFERROR(_xlfn.NUMBERVALUE(AQ442),1), "La cantidad de horas extras nocturnas dominicales y festivas debe ser un número entero. ", "")
),
""
)</f>
        <v/>
      </c>
      <c r="FM442" s="46">
        <f>IF(AND($DS442,FK442),
IF(AR442="","Debes escribir el valor de las horas extras nocturnas dominicales y festivas. ",
IF( ISERR(_xlfn.NUMBERVALUE(AR442)), "El valor de las horas extras nocturnas dominicales y festivas debe ser un número válido. ", "")
),
""
)</f>
        <v/>
      </c>
      <c r="FN442" s="46">
        <f>CONCATENATE(AS442,AT442)&lt;&gt;""</f>
        <v/>
      </c>
      <c r="FO442" s="46">
        <f>IF(AND($DS442,FN442),
IF(AS442="","Debes escribir el número de horas recargo nocturno. ",
IF( IFERROR(INT(AS442),1.1) &lt;&gt; IFERROR(_xlfn.NUMBERVALUE(AS442),1), "La cantidad de horas recargo nocturno debe ser un número entero. ", "")
),
""
)</f>
        <v/>
      </c>
      <c r="FP442" s="46">
        <f>IF(AND($DS442,FN442),
IF(AT442="","Debes escribir el valor de las horas recargo nocturno. ",
IF( ISERR(_xlfn.NUMBERVALUE(AT442)), "El valor de las horas recargo nocturno debe ser un número válido. ", "")
),
""
)</f>
        <v/>
      </c>
      <c r="FQ442" s="46">
        <f>CONCATENATE(AU442,AV442)&lt;&gt;""</f>
        <v/>
      </c>
      <c r="FR442" s="46">
        <f>IF(AND($DS442,FQ442),
IF(AU442="","Debes escribir el número de horas recargo diurno dominical y festivo. ",
IF( IFERROR(INT(AU442),1.1) &lt;&gt; IFERROR(_xlfn.NUMBERVALUE(AU442),1), "La cantidad de horas recargo diurno dominical y festivo debe ser un número entero. ", "")
),
""
)</f>
        <v/>
      </c>
      <c r="FS442" s="46">
        <f>IF(AND($DS442,FQ442),
IF(AV442="","Debes escribir el valor de las horas recargo diurno dominical y festivo. ",
IF( ISERR(_xlfn.NUMBERVALUE(AV442)), "El valor de las horas recargo diurno dominical y festivo debe ser un número válido. ", "")
),
""
)</f>
        <v/>
      </c>
      <c r="FT442" s="46">
        <f>CONCATENATE(AW442,AX442)&lt;&gt;""</f>
        <v/>
      </c>
      <c r="FU442" s="46">
        <f>IF(AND($DS442,FT442),
IF(AW442="","Debes escribir el número de horas recargo nocturno dominical y festivo. ",
IF( IFERROR(INT(AW442),1.1) &lt;&gt; IFERROR(_xlfn.NUMBERVALUE(AW442),1), "La cantidad de horas recargo nocturno dominical y festivo debe ser un número entero. ", "")
),
""
)</f>
        <v/>
      </c>
      <c r="FV442" s="46">
        <f>IF(AND($DS442,FT442),
IF(AX442="","Debes escribir el valor de las horas recargo nocturno dominical y festivo. ",
IF( ISERR(_xlfn.NUMBERVALUE(AX442)), "El valor de las horas recargo nocturno dominical y festivo debe ser un número válido. ", "")
),
""
)</f>
        <v/>
      </c>
      <c r="FW442" s="46">
        <f>CONCATENATE(AY442,AZ442)&lt;&gt;""</f>
        <v/>
      </c>
      <c r="FX442" s="46">
        <f>IF(AND($DS442,FW442),
IF(AY442="","Debes escribir el número de días de vacaciones comunes. ",
IF( IFERROR(INT(AY442),1.1) &lt;&gt; IFERROR(_xlfn.NUMBERVALUE(AY442),1), "La cantidad de días de vacaciones comunes debe ser un número entero. ", "")
),
""
)</f>
        <v/>
      </c>
      <c r="FY442" s="46">
        <f>IF(AND($DS442,FW442),
IF(AZ442="","Debes escribir el valor de las vacaciones comunes. ",
IF( ISERR(_xlfn.NUMBERVALUE(AZ442)), "El valor de las vacaciones comunes debe ser un número válido. ", "")
),
""
)</f>
        <v/>
      </c>
      <c r="FZ442" s="46">
        <f>CONCATENATE(BA442,BB442)&lt;&gt;""</f>
        <v/>
      </c>
      <c r="GA442" s="46">
        <f>IF(AND($DS442,FZ442),
IF(BA442="","Debes escribir el número de días de vacaciones compensadas. ",
IF( IFERROR(INT(BA442),1.1) &lt;&gt; IFERROR(_xlfn.NUMBERVALUE(BA442),1), "La cantidad de días de vacaciones compensadas debe ser un número entero. ", "")
),
""
)</f>
        <v/>
      </c>
      <c r="GB442" s="46">
        <f>IF(AND($DS442,FZ442),
IF(BB442="","Debes escribir el valor de las vacaciones compensadas. ",
IF( ISERR(_xlfn.NUMBERVALUE(BB442)), "El valor de las vacaciones compensadas debe ser un número válido. ", "")
),
""
)</f>
        <v/>
      </c>
      <c r="GC442" s="46">
        <f>CONCATENATE(BC442,BD442)&lt;&gt;""</f>
        <v/>
      </c>
      <c r="GD442" s="46">
        <f>IF(AND($DS442,GC442),
IF(BC442="","Debes escribir el número de días de prima salarial. ",
IF( IFERROR(INT(BC442),1.1) &lt;&gt; IFERROR(_xlfn.NUMBERVALUE(BC442),1), "La cantidad de días de prima salarial debe ser un número entero. ", "")
),
""
)</f>
        <v/>
      </c>
      <c r="GE442" s="46">
        <f>IF(AND($DS442,GC442),
IF(BD442="","Debes escribir el valor de los días de prima salarial. ",
IF( ISERR(_xlfn.NUMBERVALUE(BD442)), "El valor de los días de prima salarial debe ser un número válido. ", "")
),
""
)</f>
        <v/>
      </c>
      <c r="GF442" s="46">
        <f>IF($DS442,
IF( AND(BE442&lt;&gt;"", ISERR(_xlfn.NUMBERVALUE(BE442))), "El valor de la prima NO saliarial debe ser un número válido. ", "")
)</f>
        <v/>
      </c>
      <c r="GG442" s="46">
        <f>CONCATENATE(BF442,BG442,BH442)&lt;&gt;""</f>
        <v/>
      </c>
      <c r="GH442" s="46">
        <f>IF(AND($DS442,GG442),
IF(BF442="","Debes escribir el valor de las cesantías. ",
IF( ISERR(_xlfn.NUMBERVALUE(BF442)), "El valor de las cesantías debe ser un número válido. ", "")
),
""
)</f>
        <v/>
      </c>
      <c r="GI442" s="46">
        <f>IF(AND($DS442,GG442),
IF(BG442="","Debes escribir el % de cesantías. ",
IF( ISERR(_xlfn.NUMBERVALUE(BG442)), "El % de cesantías debe ser un número válido. ", "")
),
""
)</f>
        <v/>
      </c>
      <c r="GJ442" s="46">
        <f>IF(AND($DS442,GG442),
IF(BH442="","Debes escribir el valor de intereses de cesantías. ",
IF( ISERR(_xlfn.NUMBERVALUE(BH442)), "El valor de intereses de cesantías debe ser un número válido. ", "")
),
""
)</f>
        <v/>
      </c>
      <c r="GK442" s="46">
        <f>CONCATENATE(BI442,BJ442,BK442)&lt;&gt;""</f>
        <v/>
      </c>
      <c r="GL442" s="46">
        <f>IF(AND($DS442,GK442),
IF(BI442="","Debes escribir el número de días de incapacidad. ",
IF( IFERROR(INT(BI442),1.1) &lt;&gt; IFERROR(_xlfn.NUMBERVALUE(BI442),1), "La cantidad de días de incapacidad debe ser un número entero. ", "")
),
""
)</f>
        <v/>
      </c>
      <c r="GM442" s="46">
        <f>IF(AND($DS442,GK442),
IF(BJ442="","Debes escribir el tipo de incapacidad. ",
IF(_xlfn.IFNA(VLOOKUP(BJ442,TIPO_DE_INCAPACIDAD,1,FALSE),-1)=-1,"El tipo de incapacidad es inválida (por favor seleccionarlo de la lista). ","")
),
""
)</f>
        <v/>
      </c>
      <c r="GN442" s="46">
        <f>IF(AND($DS442,GK442),
IF(BK442="","Debes escribir el valor de la incapacidad. ",
IF( ISERR(_xlfn.NUMBERVALUE(BK442)), "El valor de la incapacidad debe ser un número válido. ", "")
),
""
)</f>
        <v/>
      </c>
      <c r="GO442" s="46">
        <f>CONCATENATE(BL442,BM442)&lt;&gt;""</f>
        <v/>
      </c>
      <c r="GP442" s="46">
        <f>IF(AND($DS442,GO442),
IF(BL442="","Debes escribir el número de días de licencia de maternidad o paternidad. ",
IF( IFERROR(INT(BL442),1.1) &lt;&gt; IFERROR(_xlfn.NUMBERVALUE(BL442),1), "La cantidad de días de licencia de maternidad o paternidad debe ser un número entero. ", "")
),
""
)</f>
        <v/>
      </c>
      <c r="GQ442" s="46">
        <f>IF(AND($DS442,GO442),
IF(BM442="","Debes escribir el valor de la licencia de maternidad o paternidad. ",
IF( ISERR(_xlfn.NUMBERVALUE(BM442)), "El valor de la licencia de maternidad o paternidad debe ser un número válido. ", "")
),
""
)</f>
        <v/>
      </c>
      <c r="GR442" s="46">
        <f>CONCATENATE(BN442,BO442)&lt;&gt;""</f>
        <v/>
      </c>
      <c r="GS442" s="46">
        <f>IF(AND($DS442,GR442),
IF(BN442="","Debes escribir el número de días de licencia remunerada. ",
IF( IFERROR(INT(BN442),1.1) &lt;&gt; IFERROR(_xlfn.NUMBERVALUE(BN442),1), "La cantidad de días de licencia remunerada debe ser un número entero. ", "")
),
""
)</f>
        <v/>
      </c>
      <c r="GT442" s="46">
        <f>IF(AND($DS442,GR442),
IF(BO442="","Debes escribir el valor de la licencia remunerada. ",
IF( ISERR(_xlfn.NUMBERVALUE(BO442)), "El valor de la licencia remunerada debe ser un número válido. ", "")
),
""
)</f>
        <v/>
      </c>
      <c r="GU442" s="46">
        <f>IF($DS442,
IF( AND(BP442&lt;&gt;"", ISERR(_xlfn.NUMBERVALUE(BP442))), "El valor de la licencia NO remunerada debe ser un número válido. ", "")
)</f>
        <v/>
      </c>
      <c r="GV442" s="46">
        <f>IF($DS442,
IF( AND(BQ442&lt;&gt;"", ISERR(_xlfn.NUMBERVALUE(BQ442))), "El valor de auxilios salariales debe ser un número válido. ", "")
)</f>
        <v/>
      </c>
      <c r="GW442" s="46">
        <f>IF($DS442,
IF( AND(BR442&lt;&gt;"", ISERR(_xlfn.NUMBERVALUE(BR442))), "El valor de auxilios NO salariales debe ser un número válido. ", "")
)</f>
        <v/>
      </c>
      <c r="GX442" s="46">
        <f>IF($DS442,
IF( AND(BS442&lt;&gt;"", ISERR(_xlfn.NUMBERVALUE(BS442))), "El valor de bonos salariales debe ser un número válido. ", "")
)</f>
        <v/>
      </c>
      <c r="GY442" s="46">
        <f>IF($DS442,
IF( AND(BT442&lt;&gt;"", ISERR(_xlfn.NUMBERVALUE(BT442))), "El valor de bonos NO salariales debe ser un número válido. ", "")
)</f>
        <v/>
      </c>
      <c r="GZ442" s="46">
        <f>IF($DS442,
IF( AND(BU442&lt;&gt;"", ISERR(_xlfn.NUMBERVALUE(BU442))), "El valor de bonos salariales de alimentación debe ser un número válido. ", "")
)</f>
        <v/>
      </c>
      <c r="HA442" s="46">
        <f>IF($DS442,
IF( AND(BV442&lt;&gt;"", ISERR(_xlfn.NUMBERVALUE(BV442))), "El valor de bonos NO salariales de alimentación debe ser un número válido. ", "")
)</f>
        <v/>
      </c>
      <c r="HB442" s="46">
        <f>IF($DS442,
IF( AND(BW442&lt;&gt;"", ISERR(_xlfn.NUMBERVALUE(BW442))), "El valor de bonificaciones salariales debe ser un número válido. ", "")
)</f>
        <v/>
      </c>
      <c r="HC442" s="46">
        <f>IF($DS442,
IF( AND(BX442&lt;&gt;"", ISERR(_xlfn.NUMBERVALUE(BX442))), "El valor de bonificaciones NO salariales debe ser un número válido. ", "")
)</f>
        <v/>
      </c>
      <c r="HD442" s="46">
        <f>IF($DS442,
IF( AND(BY442&lt;&gt;"", ISERR(_xlfn.NUMBERVALUE(BY442))), "El valor de compensaciones ordinarias debe ser un número válido. ", "")
)</f>
        <v/>
      </c>
      <c r="HE442" s="46">
        <f>IF($DS442,
IF( AND(BZ442&lt;&gt;"", ISERR(_xlfn.NUMBERVALUE(BZ442))), "El valor de compensaciones extraordinarias debe ser un número válido. ", "")
)</f>
        <v/>
      </c>
      <c r="HF442" s="46">
        <f>IF($DS442,
IF( AND(CA442&lt;&gt;"", ISERR(_xlfn.NUMBERVALUE(CA442))), "El valor de comisiones debe ser un número válido. ", "")
)</f>
        <v/>
      </c>
      <c r="HG442" s="46">
        <f>IF($DS442,
IF( AND(CB442&lt;&gt;"", ISERR(_xlfn.NUMBERVALUE(CB442))), "El valor de ausencia por huega debe ser un número válido. ", "")
)</f>
        <v/>
      </c>
      <c r="HH442" s="46">
        <f>IF($DS442,
IF( AND(CC442&lt;&gt;"", ISERR(_xlfn.NUMBERVALUE(CC442))), "El valor de anticipos debe ser un número válido. ", "")
)</f>
        <v/>
      </c>
      <c r="HI442" s="46">
        <f>IF($DS442,
IF( AND(CD442&lt;&gt;"", ISERR(_xlfn.NUMBERVALUE(CD442))), "El valor de pagos a terceros debe ser un número válido. ", "")
)</f>
        <v/>
      </c>
      <c r="HJ442" s="46">
        <f>IF($DS442,
IF( AND(CE442&lt;&gt;"", ISERR(_xlfn.NUMBERVALUE(CE442))), "El valor de dotación debe ser un número válido. ", "")
)</f>
        <v/>
      </c>
      <c r="HK442" s="46">
        <f>IF($DS442,
IF( AND(CF442&lt;&gt;"", ISERR(_xlfn.NUMBERVALUE(CF442))), "El valor de apoyo sostenibilidad debe ser un número válido. ", "")
)</f>
        <v/>
      </c>
      <c r="HL442" s="46">
        <f>IF($DS442,
IF( AND(CG442&lt;&gt;"", ISERR(_xlfn.NUMBERVALUE(CG442))), "El valor de teletrabajo debe ser un número válido. ", "")
)</f>
        <v/>
      </c>
      <c r="HM442" s="46">
        <f>IF($DS442,
IF( AND(CH442&lt;&gt;"", ISERR(_xlfn.NUMBERVALUE(CH442))), "El valor de bonificación de retiro debe ser un número válido. ", "")
)</f>
        <v/>
      </c>
      <c r="HN442" s="46">
        <f>IF($DS442,
IF( AND(CI442&lt;&gt;"", ISERR(_xlfn.NUMBERVALUE(CI442))), "El valor de indemnización de retiro debe ser un número válido. ", "")
)</f>
        <v/>
      </c>
      <c r="HO442" s="46">
        <f>IF($DS442,
IF( AND(CJ442&lt;&gt;"", ISERR(_xlfn.NUMBERVALUE(CJ442))), "El valor de reintegros debe ser un número válido. ", "")
)</f>
        <v/>
      </c>
      <c r="HP442" s="46">
        <f>CONCATENATE(CK442,CL442,CM442)&lt;&gt;""</f>
        <v/>
      </c>
      <c r="HQ442" s="46">
        <f>IF(AND($DS442,HP442),
IF(CK442="","Debes escribir la descripción de otro concepto no categorizado. ",""),
""
)</f>
        <v/>
      </c>
      <c r="HR442" s="46">
        <f>IF(AND($DS442,HP442),
IF(CONCATENATE(CL442,CM442)="","Debes escribir al menos un valor de concepto no categorizado (salarial o no salarial). ",
IF(ISERR(_xlfn.NUMBERVALUE(CL442)),"El valor salarial concepto no categorizado debe ser un número válido. ","")
),
""
)</f>
        <v/>
      </c>
      <c r="HS442" s="46">
        <f>IF(AND($DS442,HP442),
IF(CONCATENATE(CL442,CM442)="","Debes escribir al menos un valor de concepto no categorizado (salarial o no salarial). ",
IF(ISERR(_xlfn.NUMBERVALUE(CM442)),"El valor NO salarial concepto no categorizado debe ser un número válido. ","")
),
""
)</f>
        <v/>
      </c>
      <c r="HT442" s="46">
        <f>IF($DS442,
IF(CN442="","Debes escribir el porcentaje del aporte a salud. ",
IF( ISERR(_xlfn.NUMBERVALUE(CN442)), "El valor del porcentaje del aporte a salud debe ser un número válido. ", "")
)
)</f>
        <v/>
      </c>
      <c r="HU442" s="46">
        <f>IF($DS442,
IF(CO442="","Debes escribir el valor del aporte a salud. ",
IF( ISERR(_xlfn.NUMBERVALUE(CO442)), "El valor del aporte a salud debe ser un número válido. ", "")
)
)</f>
        <v/>
      </c>
      <c r="HV442" s="46">
        <f>IF($DS442,
IF( AND(CP442&lt;&gt;"", ISERR(_xlfn.NUMBERVALUE(CP442))), "El valor plan complementario debe ser un número válido. ", "")
)</f>
        <v/>
      </c>
      <c r="HW442" s="46">
        <f>IF($DS442,
IF(CQ442="","Debes escribir el porcentaje del aporte a pensión. ",
IF( ISERR(_xlfn.NUMBERVALUE(CQ442)), "El valor del porcentaje del aporte a pensión debe ser un número válido. ", "")
)
)</f>
        <v/>
      </c>
      <c r="HX442" s="46">
        <f>IF($DS442,
IF(CR442="","Debes escribir el valor del aporte a pensión. ",
IF( ISERR(_xlfn.NUMBERVALUE(CR442)), "El valor del aporte a salud debe ser un número válido. ", "")
)
)</f>
        <v/>
      </c>
      <c r="HY442" s="46">
        <f>IF($DS442,
IF( AND(CS442&lt;&gt;"", ISERR(_xlfn.NUMBERVALUE(CS442))), "El valor pensión voluntaria debe ser un número válido. ", "")
)</f>
        <v/>
      </c>
      <c r="HZ442" s="46">
        <f>CONCATENATE(CT442,CU442,CV442,CW442)&lt;&gt;""</f>
        <v/>
      </c>
      <c r="IA442" s="46">
        <f>IF(AND($DS442,HZ442),
IF(CT442="","Debes escribir el % del fondo de seguridad pensional. ",
IF( ISERR(_xlfn.NUMBERVALUE(CT442)), "El % del fondo de seguridad debe ser un número válido. ", "")
),
""
)</f>
        <v/>
      </c>
      <c r="IB442" s="46">
        <f>IF(AND($DS442,HZ442),
IF(CU442="","Debes escribir el valor del aporte al fondo de solidaridad pensional. ",
IF( ISERR(_xlfn.NUMBERVALUE(CU442)), "El valor del aporte al fondo de solidaridad pensional debe ser un número válido. ", "")
),
""
)</f>
        <v/>
      </c>
      <c r="IC442" s="46">
        <f>IF(AND($DS442,HZ442),
IF(CV442="","Debes escribir el % del fondo de subsistencia. ",
IF( ISERR(_xlfn.NUMBERVALUE(CV442)), "El % del fondo de subsistencia debe ser un número válido. ", "")
),
""
)</f>
        <v/>
      </c>
      <c r="ID442" s="46">
        <f>IF(AND($DS442,HZ442),
IF(CW442="","Debes escribir el valor del fondo de subsistencia. ",
IF( ISERR(_xlfn.NUMBERVALUE(CW442)), "El valor del fondo de subsistencia debe ser un número válido. ", "")
),
""
)</f>
        <v/>
      </c>
      <c r="IE442" s="46">
        <f>CONCATENATE(CX442,CY442)&lt;&gt;""</f>
        <v/>
      </c>
      <c r="IF442" s="46">
        <f>IF(AND($DS442,IE442),
IF(CX442="","Debes escribir el % de sindicato. ",
IF( ISERR(_xlfn.NUMBERVALUE(CX442)), "El % de sindicato debe ser un número válido. ", "")
),
""
)</f>
        <v/>
      </c>
      <c r="IG442" s="46">
        <f>IF(AND($DS442,IE442),
IF(CY442="","Debes escribir el valor del sindicato. ",
IF( ISERR(_xlfn.NUMBERVALUE(CY442)), "El valor del sindicato debe ser un número válido. ", "")
),
""
)</f>
        <v/>
      </c>
      <c r="IH442" s="46">
        <f>IF($DS442,
IF( AND(CZ442&lt;&gt;"", ISERR(_xlfn.NUMBERVALUE(CZ442))), "El valor de sanción pública debe ser un número válido. ", "")
)</f>
        <v/>
      </c>
      <c r="II442" s="46">
        <f>IF($DS442,
IF( AND(DA442&lt;&gt;"", ISERR(_xlfn.NUMBERVALUE(DA442))), "El valor de sanción privada debe ser un número válido. ", "")
)</f>
        <v/>
      </c>
      <c r="IJ442" s="46">
        <f>CONCATENATE(DB442,DC442)&lt;&gt;""</f>
        <v/>
      </c>
      <c r="IK442" s="46">
        <f>IF(AND($DS442,IJ442),
IF(DB442="","Debes escribir la descripción de libranza. ",""),
""
)</f>
        <v/>
      </c>
      <c r="IL442" s="46">
        <f>IF(AND($DS442,IJ442),
IF(DC442="","Debes escribir la cuota libranza. ",
IF(ISERR(_xlfn.NUMBERVALUE(DC442)),"El valor de la cuota libranza debe ser un número válido. ","")
),
""
)</f>
        <v/>
      </c>
      <c r="IM442" s="46">
        <f>IF($DS442,
IF( AND(DD442&lt;&gt;"", ISERR(_xlfn.NUMBERVALUE(DD442))), "El valor de pagos a terceros debe ser un número válido. ", "")
)</f>
        <v/>
      </c>
      <c r="IN442" s="46">
        <f>IF($DS442,
IF( AND(DE442&lt;&gt;"", ISERR(_xlfn.NUMBERVALUE(DE442))), "El valor de anticipos debe ser un número válido. ", "")
)</f>
        <v/>
      </c>
      <c r="IO442" s="46">
        <f>IF($DS442,
IF( AND(DF442&lt;&gt;"", ISERR(_xlfn.NUMBERVALUE(DF442))), "El valor de AFC debe ser un número válido. ", "")
)</f>
        <v/>
      </c>
      <c r="IP442" s="46">
        <f>IF($DS442,
IF( AND(DG442&lt;&gt;"", ISERR(_xlfn.NUMBERVALUE(DG442))), "El valor de rete-fuente debe ser un número válido. ", "")
)</f>
        <v/>
      </c>
      <c r="IQ442" s="46">
        <f>IF($DS442,
IF( AND(DH442&lt;&gt;"", ISERR(_xlfn.NUMBERVALUE(DH442))), "El valor de cooperativa de trabajo debe ser un número válido. ", "")
)</f>
        <v/>
      </c>
      <c r="IR442" s="46">
        <f>IF($DS442,
IF( AND(DI442&lt;&gt;"", ISERR(_xlfn.NUMBERVALUE(DI442))), "El valor de embargo fiscal debe ser un número válido. ", "")
)</f>
        <v/>
      </c>
      <c r="IS442" s="46">
        <f>IF($DS442,
IF( AND(DJ442&lt;&gt;"", ISERR(_xlfn.NUMBERVALUE(DJ442))), "El valor de educación debe ser un número válido. ", "")
)</f>
        <v/>
      </c>
      <c r="IT442" s="46">
        <f>IF($DS442,
IF( AND(DK442&lt;&gt;"", ISERR(_xlfn.NUMBERVALUE(DK442))), "El valor de reintegro debe ser un número válido. ", "")
)</f>
        <v/>
      </c>
      <c r="IU442" s="46">
        <f>IF($DS442,
IF( AND(DL442&lt;&gt;"", ISERR(_xlfn.NUMBERVALUE(DL442))), "El valor de deuda debe ser un número válido. ", "")
)</f>
        <v/>
      </c>
      <c r="IV442" s="46">
        <f>IF($DS442,
IF( AND(DM442&lt;&gt;"", ISERR(_xlfn.NUMBERVALUE(DM442))), "El valor de otras deducciones debe ser un número válido. ", "")
)</f>
        <v/>
      </c>
      <c r="IW442" s="46">
        <f>IF($DS442,
IF(DN442="","Debes escribir el valor de los devengos totales. ",
IF( ISERR(_xlfn.NUMBERVALUE(DN442)), "El valor de los devengos totales debe ser un número válido. ", "")
)
)</f>
        <v/>
      </c>
      <c r="IX442" s="46">
        <f>IF($DS442,
IF(DO442="","Debes escribir el valor de las deducciones totales. ",
IF( ISERR(_xlfn.NUMBERVALUE(DO442)), "El valor de las deducciones totales debe ser un número válido. ", "")
)
)</f>
        <v/>
      </c>
      <c r="IY442" s="46">
        <f>IF($DS442,
IF(DP442="","Debes escribir el valor del salario total. ",
IF( ISERR(_xlfn.NUMBERVALUE(DP442)), "El valor del salario total debe ser un número válido. ", "")
)
)</f>
        <v/>
      </c>
    </row>
    <row r="443">
      <c r="B443" s="48" t="n">
        <v>431</v>
      </c>
      <c r="C443" s="61">
        <f>IF(AND(DS443,DP443&lt;&gt;""),
IF(DQ443="","OK","Error"),
""
)</f>
        <v/>
      </c>
      <c r="D443" s="53" t="n"/>
      <c r="E443" s="52" t="n"/>
      <c r="F443" s="112" t="n"/>
      <c r="G443" s="52" t="n"/>
      <c r="H443" s="53" t="n"/>
      <c r="I443" s="52" t="n"/>
      <c r="J443" s="52" t="n"/>
      <c r="K443" s="53" t="n"/>
      <c r="L443" s="55" t="n"/>
      <c r="M443" s="108" t="n"/>
      <c r="N443" s="56" t="n"/>
      <c r="O443" s="52" t="n"/>
      <c r="P443" s="52" t="n"/>
      <c r="Q443" s="52" t="n"/>
      <c r="R443" s="52" t="n"/>
      <c r="S443" s="52" t="n"/>
      <c r="T443" s="53" t="n"/>
      <c r="U443" s="52" t="n"/>
      <c r="V443" s="52" t="n"/>
      <c r="W443" s="55" t="n"/>
      <c r="X443" s="55" t="n"/>
      <c r="Y443" s="52" t="n"/>
      <c r="Z443" s="55" t="n"/>
      <c r="AA443" s="52" t="n"/>
      <c r="AB443" s="53" t="n"/>
      <c r="AC443" s="53" t="n"/>
      <c r="AD443" s="53" t="n"/>
      <c r="AE443" s="177" t="n"/>
      <c r="AF443" s="113" t="n"/>
      <c r="AG443" s="177" t="n"/>
      <c r="AH443" s="178" t="n"/>
      <c r="AI443" s="178" t="n"/>
      <c r="AJ443" s="178" t="n"/>
      <c r="AK443" s="114" t="n"/>
      <c r="AL443" s="178" t="n"/>
      <c r="AM443" s="114" t="n"/>
      <c r="AN443" s="178" t="n"/>
      <c r="AO443" s="114" t="n"/>
      <c r="AP443" s="178" t="n"/>
      <c r="AQ443" s="114" t="n"/>
      <c r="AR443" s="178" t="n"/>
      <c r="AS443" s="114" t="n"/>
      <c r="AT443" s="178" t="n"/>
      <c r="AU443" s="114" t="n"/>
      <c r="AV443" s="178" t="n"/>
      <c r="AW443" s="114" t="n"/>
      <c r="AX443" s="178" t="n"/>
      <c r="AY443" s="114" t="n"/>
      <c r="AZ443" s="178" t="n"/>
      <c r="BA443" s="114" t="n"/>
      <c r="BB443" s="178" t="n"/>
      <c r="BC443" s="114" t="n"/>
      <c r="BD443" s="178" t="n"/>
      <c r="BE443" s="178" t="n"/>
      <c r="BF443" s="178" t="n"/>
      <c r="BG443" s="59" t="n"/>
      <c r="BH443" s="178" t="n"/>
      <c r="BI443" s="114" t="n"/>
      <c r="BJ443" s="53" t="n"/>
      <c r="BK443" s="178" t="n"/>
      <c r="BL443" s="114" t="n"/>
      <c r="BM443" s="178" t="n"/>
      <c r="BN443" s="114" t="n"/>
      <c r="BO443" s="178" t="n"/>
      <c r="BP443" s="178" t="n"/>
      <c r="BQ443" s="178" t="n"/>
      <c r="BR443" s="178" t="n"/>
      <c r="BS443" s="178" t="n"/>
      <c r="BT443" s="178" t="n"/>
      <c r="BU443" s="178" t="n"/>
      <c r="BV443" s="178" t="n"/>
      <c r="BW443" s="178" t="n"/>
      <c r="BX443" s="178" t="n"/>
      <c r="BY443" s="178" t="n"/>
      <c r="BZ443" s="178" t="n"/>
      <c r="CA443" s="178" t="n"/>
      <c r="CB443" s="178" t="n"/>
      <c r="CC443" s="178" t="n"/>
      <c r="CD443" s="178" t="n"/>
      <c r="CE443" s="178" t="n"/>
      <c r="CF443" s="178" t="n"/>
      <c r="CG443" s="178" t="n"/>
      <c r="CH443" s="178" t="n"/>
      <c r="CI443" s="178" t="n"/>
      <c r="CJ443" s="178" t="n"/>
      <c r="CK443" s="53" t="n"/>
      <c r="CL443" s="178" t="n"/>
      <c r="CM443" s="178" t="n"/>
      <c r="CN443" s="60" t="n"/>
      <c r="CO443" s="177" t="n"/>
      <c r="CP443" s="178" t="n"/>
      <c r="CQ443" s="60" t="n"/>
      <c r="CR443" s="177" t="n"/>
      <c r="CS443" s="178" t="n"/>
      <c r="CT443" s="59" t="n"/>
      <c r="CU443" s="178" t="n"/>
      <c r="CV443" s="59" t="n"/>
      <c r="CW443" s="178" t="n"/>
      <c r="CX443" s="59" t="n"/>
      <c r="CY443" s="178" t="n"/>
      <c r="CZ443" s="178" t="n"/>
      <c r="DA443" s="178" t="n"/>
      <c r="DB443" s="53" t="n"/>
      <c r="DC443" s="178" t="n"/>
      <c r="DD443" s="178" t="n"/>
      <c r="DE443" s="178" t="n"/>
      <c r="DF443" s="178" t="n"/>
      <c r="DG443" s="178" t="n"/>
      <c r="DH443" s="178" t="n"/>
      <c r="DI443" s="178" t="n"/>
      <c r="DJ443" s="178" t="n"/>
      <c r="DK443" s="178" t="n"/>
      <c r="DL443" s="178" t="n"/>
      <c r="DM443" s="178" t="n"/>
      <c r="DN443" s="177" t="n"/>
      <c r="DO443" s="177" t="n"/>
      <c r="DP443" s="177" t="n"/>
      <c r="DQ443" s="76">
        <f>IF(AND(DS443,DP443&lt;&gt;""),
CONCATENATE(DT443,DU443,DV443,DW443,DX443,DY443,DZ443,EA443,EB443,EC443,ED443,EE443,EF443,EG443,EH443,EI443,EJ443,EK443,EL443,EM443,EN443,EO443,EP443,EQ443,ES443,ET443,EU443,EV443,EW443,EX443,EY443,EZ443,FA443,FC443,FD443,FF443,FG443,FI443,FJ443,FL443,FM443,FO443,FP443,FR443,FS443,FU443,FV443,FX443,FY443,GA443,GB443,GD443,GE443,GF443,GH443,GI443,GJ443,GL443,GM443,GN443,GP443,GQ443,GS443,GT443,GU443,GV443,GW443,GX443,GY443,GZ443,HA443,HB443,HC443,HD443,HE443,HF443,HG443,HH443,HI443,HJ443,HK443,HL443,HM443,HN443,HO443,HQ443,HR443,HS443,HT443,HU443,HV443,HW443,HX443,HY443,IA443,IB443,IC443,ID443,IF443,IG443,IH443,II443,IK443,IL443,IM443,IN443,IO443,IP443,IQ443,IR443,IS443,IT443,IU443,IV443,IW443,IX443,IY443,IZ443),
""
)</f>
        <v/>
      </c>
      <c r="DR443" s="53" t="n"/>
      <c r="DS443" s="46">
        <f>CONCATENATE(D443,$E443,$F443,$G443,H443,$I443,$J443,K443,$L443,$M443,N443,$O443,$P443,$Q443,$R443,$S443,T443,$U443,$V443,$W443,$X443,$Y443,$Z443,$AA443,AB443,AC443,AD443,$AE443,$AF443,$AG443,AH443,AI443,AJ443,AK443,AL443,AM443,AN443,AO443,AP443,AQ443,AR443,AS443,AT443,AU443,AV443,AW443,AX443,AY443,AZ443,BA443,BB443,BC443,BD443,BE443,BF443,BG443,BH443,BI443,BJ443,BK443,BL443,BM443,BN443,BO443,BP443,BQ443,BR443,BS443,BT443,BU443,BV443,BW443,BX443,BY443,BZ443,CA443,CB443,CC443,CD443,CE443,CF443,CG443,CH443,CI443,CJ443,CK443,CL443,CM443,$CN443,$CO443,CP443,$CQ443,$CR443,CS443,CT443,CU443,CV443,CW443,CX443,CY443,CZ443,DA443,DB443,DC443,DD443,DE443,DF443,DG443,DH443,DI443,DJ443,DK443,DL443,DM443,$DN443,$DO443,$DP443,DR443)&lt;&gt;""</f>
        <v/>
      </c>
      <c r="DT443" s="46">
        <f>IF(AND($DS443,$E$4&lt;&gt;""),
IF(LEFT($E$4,2) = "1.",
IF(D443&lt;&gt;"","El CUNE sólo se envía en operaciones de novedad o ajuste. ",""),
IF(D443="","Debes escribir un CUNE válido para realizar operaciones de novedad o ajuste. ","")),
""
)</f>
        <v/>
      </c>
      <c r="DU443" s="46">
        <f>IF($DS443,
IF(E443="","Debes seleccionar el tipo de documento del empleado. ",
IF(_xlfn.IFNA(VLOOKUP(E443,TIPO_DE_DOCUMENTO,1,FALSE),-1)=-1,"El tipo de documento no es válido (por favor seleccionarlo de la lista). ","")
)
)</f>
        <v/>
      </c>
      <c r="DV443" s="46">
        <f>IF($DS443,
IF(F443="","Debes escribir el número de documento del empleado. ","")
)</f>
        <v/>
      </c>
      <c r="DW443" s="46">
        <f>IF($DS443,
IF(G443="","Debes escribir el primer nombre del empleado. ","")
)</f>
        <v/>
      </c>
      <c r="DY443" s="46">
        <f>IF($DS443,
IF(I443="","Debes escribir el primer apellido del empleado. ","")
)</f>
        <v/>
      </c>
      <c r="DZ443" s="46">
        <f>IF($DS443,
IF(J443="","Debes escribir el segundo apellido del empleado. ","")
)</f>
        <v/>
      </c>
      <c r="EB443" s="46">
        <f>IF($DS443,
IF(L443="","Debes escribir la fecha de ingreso del empleado. ",
IF(ISERR(DATE(YEAR(L443),MONTH(L443),DAY(L443))), "El valor ingresado en fecha de ingreso no tiene un formato válido. ","")
)
)</f>
        <v/>
      </c>
      <c r="EC443" s="46">
        <f>IF($DS443,
IF(M443="","Debes escribir el tiempo laborado. ",
IF( IFERROR(INT(M443),1.1) &lt;&gt; IFERROR(_xlfn.NUMBERVALUE(M443),1), "El valor de los días trabajados debe ser un número entero. ", "")
)
)</f>
        <v/>
      </c>
      <c r="ED443" s="46">
        <f>IF($DS443,
IF( AND(N443&lt;&gt;"", ISERR(DATE(YEAR(N443),MONTH(N443),DAY(N443))) ), "El valor ingresado en fecha de ingreso no tiene un formato válido. ",
IF( AND(N443&lt;&gt;"", $E$6&lt;&gt;"", DATE(YEAR(N443), MONTH(N443), 1) &lt;&gt; IFERROR(DATE(MID($E$6, 1, 4), MID($E$6, 6, 2),1), "1/1/1900") ), "La fecha de retiro debe estar dentro del período liquidado. ", "")
)
)</f>
        <v/>
      </c>
      <c r="EE443" s="46">
        <f>IF($DS443,
IF(O443="","Debes seleccionar el tipo de trabajador. ",
IF(_xlfn.IFNA(VLOOKUP(O443,TIPO_DE_TRABAJADOR,1,FALSE),-1)=-1,"El tipo de trabajador no es válido (por favor seleccionarlo de la lista). ","")
)
)</f>
        <v/>
      </c>
      <c r="EF443" s="46">
        <f>IF($DS443,
IF(P443="","Debes seleccionar si es un trabajador dependiente pensionado por vejez. ",
IF(_xlfn.IFNA(VLOOKUP(P443,SUBTIPO_DE_TRABAJADOR,1,FALSE),-1)=-1,"El tipo de trabajador dependiente pensionado por vejez no es válido (por favor seleccionarlo de la lista). ","")
)
)</f>
        <v/>
      </c>
      <c r="EG443" s="46">
        <f>IF($DS443,
IF(Q443="","Debes seleccionar el tipo de contrato del trabajador. ",
IF(_xlfn.IFNA(VLOOKUP(Q443,TIPO_DE_CONTRATO,1,FALSE),-1)=-1,"El tipo de contrato del trabajador no es válido (por favor seleccionarlo de la lista). ","")
)
)</f>
        <v/>
      </c>
      <c r="EH443" s="46">
        <f>IF($DS443,
IF(R443="","Debes seleccionar si es un salario integral. ",
IF(_xlfn.IFNA(VLOOKUP(R443,SI_NO,1,FALSE),-1)=-1,"Valor no válido para salario integral (por favor seleccionarlo de la lista). ","")
)
)</f>
        <v/>
      </c>
      <c r="EI443" s="46">
        <f>IF($DS443,
IF(S443="","Debes seleccionar si el trabajador realiza actividades de riesgo. ",
IF(_xlfn.IFNA(VLOOKUP(S443,SI_NO,1,FALSE),-1)=-1,"Valor no válido para actividad de alto riesgo (por favor seleccionarlo de la lista). ","")
)
)</f>
        <v/>
      </c>
      <c r="EK443" s="46">
        <f>IF($DS443,
IF(U443="","Debes escribir el código del municipio de residencia del trabajador. ",
IF(_xlfn.IFNA(VLOOKUP(U443,MUNICIPIO,1,FALSE),-1)=-1,"El municipio de residencia del trabajador es inválido (por favor seleccionarlo de la lista). ","")
)
)</f>
        <v/>
      </c>
      <c r="EL443" s="46">
        <f>IF($DS443,
IF(V443="","Debes escribir el la dirección de residendia del trabajador. ","")
)</f>
        <v/>
      </c>
      <c r="EM443" s="46">
        <f>IF($DS443,
IF(W443="","Debes escribir la fecha de inicio de la liquidación. ",
IF(ISERR(DATE(YEAR(W443),MONTH(W443),DAY(W443))),"El valor ingresado en fecha de inicio de liquidación no tiene un formato válido. ",
IF( AND($E$6&lt;&gt;"", DATE(YEAR(W443), MONTH(W443), 1) &lt;&gt; IFERROR(DATE(MID($E$6, 1, 4), MID($E$6, 6, 2),1), "1/1/1900") ), "La fecha de inicio de la liquidación debe estar dentro del período liquidado. ", "")
)
)
)</f>
        <v/>
      </c>
      <c r="EN443" s="46">
        <f>IF($DS443,
IF(X443="","Debes escribir la fecha de fin de la liquidación. ",
IF(ISERR(DATE(YEAR(X443),MONTH(X443),DAY(X443))),"El valor ingresado en fecha de fin de liquidación no tiene un formato válido. ",
IF( AND($E$6&lt;&gt;"", DATE(YEAR(X443), MONTH(X443), 1) &lt;&gt; IFERROR(DATE(MID($E$6, 1, 4), MID($E$6, 6, 2),1), "1/1/1900") ), "La fecha de fin de la liquidación debe estar dentro del período liquidado. ", "")
)
)
)</f>
        <v/>
      </c>
      <c r="EO443" s="46">
        <f>IF($DS443,
IF(Y443="","Debes escribir la frecuencia de pago del trabajador. ",
IF(_xlfn.IFNA(VLOOKUP(Y443,PERÍODO_DE_NÓMINA,1,FALSE),-1)=-1,"La frecuencia de pago es inválida (por favor seleccionarlo de la lista). ","")
)
)</f>
        <v/>
      </c>
      <c r="EP443" s="46">
        <f>IF($DS443,
IF(Z443="","Debes escribir la fecha de pago. ",
IF(ISERR(DATE(YEAR(Z443),MONTH(Z443),DAY(Z443))), "El valor ingresado en fecha de pago no tiene un formato válido. ","")
)
)</f>
        <v/>
      </c>
      <c r="EQ443" s="46">
        <f>IF($DS443,
IF(AA443="","Debes escribir el medio de pago. ",
IF(_xlfn.IFNA(VLOOKUP(AA443,MEDIOS_DE_PAGO,1,FALSE),-1)=-1,"El medio de pago es inválido (por favor seleccionarlo de la lista). ","")
)
)</f>
        <v/>
      </c>
      <c r="ER443" s="46">
        <f>OR(AA443='Tablas '!$T$4,AA443='Tablas '!$T$7,AA443='Tablas '!$T$8,AA443='Tablas '!$T$11)</f>
        <v/>
      </c>
      <c r="ES443" s="46">
        <f>IF(AND($DS443,ER443),
IF(AB443="","Debes escribir la entidad bancaria. ",""),
""
)</f>
        <v/>
      </c>
      <c r="ET443" s="46">
        <f>IF(AND($DS443,ER443),
IF(AC443="","Debes escribir el tipo de cuenta bancaria. ",
IF(_xlfn.IFNA(VLOOKUP(AC443,TIPO_DE_CUENTA,1,FALSE),-1)=-1,"El tipo de cuenta bancaria es inválida (por favor seleccionarlo de la lista). ","")
),
""
)</f>
        <v/>
      </c>
      <c r="EU443" s="46">
        <f>IF(AND($DS443,ER443),
IF(AD443="","Debes escribir el número de cuenta bancaria. ",""),
""
)</f>
        <v/>
      </c>
      <c r="EV443" s="46">
        <f>IF($DS443,
IF(AE443="","Debes escribir el valor del sueldo básico. ",
IF( ISERR(_xlfn.NUMBERVALUE(AE443)), "El valor del sueldo básico debe ser un número válido. ", "")
)
)</f>
        <v/>
      </c>
      <c r="EW443" s="46">
        <f>IF($DS443,
IF(AF443="","Debes escribir el número de días trabajados. ",
IF( IFERROR(INT(AF443),1.1) &lt;&gt; IFERROR(_xlfn.NUMBERVALUE(AF443),1), "La cantidad de días trabajados debe ser un número entero. ", "")
)
)</f>
        <v/>
      </c>
      <c r="EX443" s="46">
        <f>IF($DS443,
IF(AG443="","Debes escribir el valor del sueldo trabajado. ",
IF( ISERR(_xlfn.NUMBERVALUE(AG443)), "El valor del sueldo trabajado debe ser un número válido. ", "")
)
)</f>
        <v/>
      </c>
      <c r="EY443" s="46">
        <f>IF($DS443,
IF( AND(AH443&lt;&gt;"", ISERR(_xlfn.NUMBERVALUE(AH443))), "El valor del auxilio de transporte debe ser un número válido. ", "")
)</f>
        <v/>
      </c>
      <c r="EZ443" s="46">
        <f>IF($DS443,
IF( AND(AI443&lt;&gt;"", ISERR(_xlfn.NUMBERVALUE(AI443))), "El valor de viáticos salariales debe ser un número válido. ", "")
)</f>
        <v/>
      </c>
      <c r="FA443" s="46">
        <f>IF($DS443,
IF( AND(AJ443&lt;&gt;"", ISERR(_xlfn.NUMBERVALUE(AJ443))), "El valor de viáticos NO salariales debe ser un número válido. ", "")
)</f>
        <v/>
      </c>
      <c r="FB443" s="46">
        <f>CONCATENATE(AK443,AL443)&lt;&gt;""</f>
        <v/>
      </c>
      <c r="FC443" s="46">
        <f>IF(AND($DS443,FB443),
IF(AK443="","Debes escribir el número de horas extras diurnas. ",
IF( IFERROR(INT(AK443),1.1) &lt;&gt; IFERROR(_xlfn.NUMBERVALUE(AK443),1), "La cantidad de horas extras diurnas debe ser un número entero. ", "")
),
""
)</f>
        <v/>
      </c>
      <c r="FD443" s="46">
        <f>IF(AND($DS443,FB443),
IF(AL443="","Debes escribir el valor de las horas extras diurnas. ",
IF( ISERR(_xlfn.NUMBERVALUE(AL443)), "El valor de las horas extras duirnas debe ser un número válido. ", "")
),
""
)</f>
        <v/>
      </c>
      <c r="FE443" s="46">
        <f>CONCATENATE(AM443,AN443)&lt;&gt;""</f>
        <v/>
      </c>
      <c r="FF443" s="46">
        <f>IF(AND($DS443,FE443),
IF(AM443="","Debes escribir el número de horas extras nocturnas. ",
IF( IFERROR(INT(AM443),1.1) &lt;&gt; IFERROR(_xlfn.NUMBERVALUE(AM443),1), "La cantidad de horas extras nocturnas debe ser un número entero. ", "")
),
""
)</f>
        <v/>
      </c>
      <c r="FG443" s="46">
        <f>IF(AND($DS443,FE443),
IF(AN443="","Debes escribir el valor de las horas extras nocturnas. ",
IF( ISERR(_xlfn.NUMBERVALUE(AN443)), "El valor de las horas extras nocturnas debe ser un número válido. ", "")
),
""
)</f>
        <v/>
      </c>
      <c r="FH443" s="46">
        <f>CONCATENATE(AO443,AP443)&lt;&gt;""</f>
        <v/>
      </c>
      <c r="FI443" s="46">
        <f>IF(AND($DS443,FH443),
IF(AO443="","Debes escribir el número de horas extras diurnas dominicales y festivas. ",
IF( IFERROR(INT(AO443),1.1) &lt;&gt; IFERROR(_xlfn.NUMBERVALUE(AO443),1), "La cantidad de horas extras diurnas dominicales y festivas debe ser un número entero. ", "")
),
""
)</f>
        <v/>
      </c>
      <c r="FJ443" s="46">
        <f>IF(AND($DS443,FH443),
IF(AP443="","Debes escribir el valor de las horas extras diurnas dominicales y festivas. ",
IF( ISERR(_xlfn.NUMBERVALUE(AP443)), "El valor de las horas extras diurnas dominicales y festivas debe ser un número válido. ", "")
),
""
)</f>
        <v/>
      </c>
      <c r="FK443" s="46">
        <f>CONCATENATE(AQ443,AR443)&lt;&gt;""</f>
        <v/>
      </c>
      <c r="FL443" s="46">
        <f>IF(AND($DS443,FK443),
IF(AQ443="","Debes escribir el número de horas extras nocturnas dominicales y festivas. ",
IF( IFERROR(INT(AQ443),1.1) &lt;&gt; IFERROR(_xlfn.NUMBERVALUE(AQ443),1), "La cantidad de horas extras nocturnas dominicales y festivas debe ser un número entero. ", "")
),
""
)</f>
        <v/>
      </c>
      <c r="FM443" s="46">
        <f>IF(AND($DS443,FK443),
IF(AR443="","Debes escribir el valor de las horas extras nocturnas dominicales y festivas. ",
IF( ISERR(_xlfn.NUMBERVALUE(AR443)), "El valor de las horas extras nocturnas dominicales y festivas debe ser un número válido. ", "")
),
""
)</f>
        <v/>
      </c>
      <c r="FN443" s="46">
        <f>CONCATENATE(AS443,AT443)&lt;&gt;""</f>
        <v/>
      </c>
      <c r="FO443" s="46">
        <f>IF(AND($DS443,FN443),
IF(AS443="","Debes escribir el número de horas recargo nocturno. ",
IF( IFERROR(INT(AS443),1.1) &lt;&gt; IFERROR(_xlfn.NUMBERVALUE(AS443),1), "La cantidad de horas recargo nocturno debe ser un número entero. ", "")
),
""
)</f>
        <v/>
      </c>
      <c r="FP443" s="46">
        <f>IF(AND($DS443,FN443),
IF(AT443="","Debes escribir el valor de las horas recargo nocturno. ",
IF( ISERR(_xlfn.NUMBERVALUE(AT443)), "El valor de las horas recargo nocturno debe ser un número válido. ", "")
),
""
)</f>
        <v/>
      </c>
      <c r="FQ443" s="46">
        <f>CONCATENATE(AU443,AV443)&lt;&gt;""</f>
        <v/>
      </c>
      <c r="FR443" s="46">
        <f>IF(AND($DS443,FQ443),
IF(AU443="","Debes escribir el número de horas recargo diurno dominical y festivo. ",
IF( IFERROR(INT(AU443),1.1) &lt;&gt; IFERROR(_xlfn.NUMBERVALUE(AU443),1), "La cantidad de horas recargo diurno dominical y festivo debe ser un número entero. ", "")
),
""
)</f>
        <v/>
      </c>
      <c r="FS443" s="46">
        <f>IF(AND($DS443,FQ443),
IF(AV443="","Debes escribir el valor de las horas recargo diurno dominical y festivo. ",
IF( ISERR(_xlfn.NUMBERVALUE(AV443)), "El valor de las horas recargo diurno dominical y festivo debe ser un número válido. ", "")
),
""
)</f>
        <v/>
      </c>
      <c r="FT443" s="46">
        <f>CONCATENATE(AW443,AX443)&lt;&gt;""</f>
        <v/>
      </c>
      <c r="FU443" s="46">
        <f>IF(AND($DS443,FT443),
IF(AW443="","Debes escribir el número de horas recargo nocturno dominical y festivo. ",
IF( IFERROR(INT(AW443),1.1) &lt;&gt; IFERROR(_xlfn.NUMBERVALUE(AW443),1), "La cantidad de horas recargo nocturno dominical y festivo debe ser un número entero. ", "")
),
""
)</f>
        <v/>
      </c>
      <c r="FV443" s="46">
        <f>IF(AND($DS443,FT443),
IF(AX443="","Debes escribir el valor de las horas recargo nocturno dominical y festivo. ",
IF( ISERR(_xlfn.NUMBERVALUE(AX443)), "El valor de las horas recargo nocturno dominical y festivo debe ser un número válido. ", "")
),
""
)</f>
        <v/>
      </c>
      <c r="FW443" s="46">
        <f>CONCATENATE(AY443,AZ443)&lt;&gt;""</f>
        <v/>
      </c>
      <c r="FX443" s="46">
        <f>IF(AND($DS443,FW443),
IF(AY443="","Debes escribir el número de días de vacaciones comunes. ",
IF( IFERROR(INT(AY443),1.1) &lt;&gt; IFERROR(_xlfn.NUMBERVALUE(AY443),1), "La cantidad de días de vacaciones comunes debe ser un número entero. ", "")
),
""
)</f>
        <v/>
      </c>
      <c r="FY443" s="46">
        <f>IF(AND($DS443,FW443),
IF(AZ443="","Debes escribir el valor de las vacaciones comunes. ",
IF( ISERR(_xlfn.NUMBERVALUE(AZ443)), "El valor de las vacaciones comunes debe ser un número válido. ", "")
),
""
)</f>
        <v/>
      </c>
      <c r="FZ443" s="46">
        <f>CONCATENATE(BA443,BB443)&lt;&gt;""</f>
        <v/>
      </c>
      <c r="GA443" s="46">
        <f>IF(AND($DS443,FZ443),
IF(BA443="","Debes escribir el número de días de vacaciones compensadas. ",
IF( IFERROR(INT(BA443),1.1) &lt;&gt; IFERROR(_xlfn.NUMBERVALUE(BA443),1), "La cantidad de días de vacaciones compensadas debe ser un número entero. ", "")
),
""
)</f>
        <v/>
      </c>
      <c r="GB443" s="46">
        <f>IF(AND($DS443,FZ443),
IF(BB443="","Debes escribir el valor de las vacaciones compensadas. ",
IF( ISERR(_xlfn.NUMBERVALUE(BB443)), "El valor de las vacaciones compensadas debe ser un número válido. ", "")
),
""
)</f>
        <v/>
      </c>
      <c r="GC443" s="46">
        <f>CONCATENATE(BC443,BD443)&lt;&gt;""</f>
        <v/>
      </c>
      <c r="GD443" s="46">
        <f>IF(AND($DS443,GC443),
IF(BC443="","Debes escribir el número de días de prima salarial. ",
IF( IFERROR(INT(BC443),1.1) &lt;&gt; IFERROR(_xlfn.NUMBERVALUE(BC443),1), "La cantidad de días de prima salarial debe ser un número entero. ", "")
),
""
)</f>
        <v/>
      </c>
      <c r="GE443" s="46">
        <f>IF(AND($DS443,GC443),
IF(BD443="","Debes escribir el valor de los días de prima salarial. ",
IF( ISERR(_xlfn.NUMBERVALUE(BD443)), "El valor de los días de prima salarial debe ser un número válido. ", "")
),
""
)</f>
        <v/>
      </c>
      <c r="GF443" s="46">
        <f>IF($DS443,
IF( AND(BE443&lt;&gt;"", ISERR(_xlfn.NUMBERVALUE(BE443))), "El valor de la prima NO saliarial debe ser un número válido. ", "")
)</f>
        <v/>
      </c>
      <c r="GG443" s="46">
        <f>CONCATENATE(BF443,BG443,BH443)&lt;&gt;""</f>
        <v/>
      </c>
      <c r="GH443" s="46">
        <f>IF(AND($DS443,GG443),
IF(BF443="","Debes escribir el valor de las cesantías. ",
IF( ISERR(_xlfn.NUMBERVALUE(BF443)), "El valor de las cesantías debe ser un número válido. ", "")
),
""
)</f>
        <v/>
      </c>
      <c r="GI443" s="46">
        <f>IF(AND($DS443,GG443),
IF(BG443="","Debes escribir el % de cesantías. ",
IF( ISERR(_xlfn.NUMBERVALUE(BG443)), "El % de cesantías debe ser un número válido. ", "")
),
""
)</f>
        <v/>
      </c>
      <c r="GJ443" s="46">
        <f>IF(AND($DS443,GG443),
IF(BH443="","Debes escribir el valor de intereses de cesantías. ",
IF( ISERR(_xlfn.NUMBERVALUE(BH443)), "El valor de intereses de cesantías debe ser un número válido. ", "")
),
""
)</f>
        <v/>
      </c>
      <c r="GK443" s="46">
        <f>CONCATENATE(BI443,BJ443,BK443)&lt;&gt;""</f>
        <v/>
      </c>
      <c r="GL443" s="46">
        <f>IF(AND($DS443,GK443),
IF(BI443="","Debes escribir el número de días de incapacidad. ",
IF( IFERROR(INT(BI443),1.1) &lt;&gt; IFERROR(_xlfn.NUMBERVALUE(BI443),1), "La cantidad de días de incapacidad debe ser un número entero. ", "")
),
""
)</f>
        <v/>
      </c>
      <c r="GM443" s="46">
        <f>IF(AND($DS443,GK443),
IF(BJ443="","Debes escribir el tipo de incapacidad. ",
IF(_xlfn.IFNA(VLOOKUP(BJ443,TIPO_DE_INCAPACIDAD,1,FALSE),-1)=-1,"El tipo de incapacidad es inválida (por favor seleccionarlo de la lista). ","")
),
""
)</f>
        <v/>
      </c>
      <c r="GN443" s="46">
        <f>IF(AND($DS443,GK443),
IF(BK443="","Debes escribir el valor de la incapacidad. ",
IF( ISERR(_xlfn.NUMBERVALUE(BK443)), "El valor de la incapacidad debe ser un número válido. ", "")
),
""
)</f>
        <v/>
      </c>
      <c r="GO443" s="46">
        <f>CONCATENATE(BL443,BM443)&lt;&gt;""</f>
        <v/>
      </c>
      <c r="GP443" s="46">
        <f>IF(AND($DS443,GO443),
IF(BL443="","Debes escribir el número de días de licencia de maternidad o paternidad. ",
IF( IFERROR(INT(BL443),1.1) &lt;&gt; IFERROR(_xlfn.NUMBERVALUE(BL443),1), "La cantidad de días de licencia de maternidad o paternidad debe ser un número entero. ", "")
),
""
)</f>
        <v/>
      </c>
      <c r="GQ443" s="46">
        <f>IF(AND($DS443,GO443),
IF(BM443="","Debes escribir el valor de la licencia de maternidad o paternidad. ",
IF( ISERR(_xlfn.NUMBERVALUE(BM443)), "El valor de la licencia de maternidad o paternidad debe ser un número válido. ", "")
),
""
)</f>
        <v/>
      </c>
      <c r="GR443" s="46">
        <f>CONCATENATE(BN443,BO443)&lt;&gt;""</f>
        <v/>
      </c>
      <c r="GS443" s="46">
        <f>IF(AND($DS443,GR443),
IF(BN443="","Debes escribir el número de días de licencia remunerada. ",
IF( IFERROR(INT(BN443),1.1) &lt;&gt; IFERROR(_xlfn.NUMBERVALUE(BN443),1), "La cantidad de días de licencia remunerada debe ser un número entero. ", "")
),
""
)</f>
        <v/>
      </c>
      <c r="GT443" s="46">
        <f>IF(AND($DS443,GR443),
IF(BO443="","Debes escribir el valor de la licencia remunerada. ",
IF( ISERR(_xlfn.NUMBERVALUE(BO443)), "El valor de la licencia remunerada debe ser un número válido. ", "")
),
""
)</f>
        <v/>
      </c>
      <c r="GU443" s="46">
        <f>IF($DS443,
IF( AND(BP443&lt;&gt;"", ISERR(_xlfn.NUMBERVALUE(BP443))), "El valor de la licencia NO remunerada debe ser un número válido. ", "")
)</f>
        <v/>
      </c>
      <c r="GV443" s="46">
        <f>IF($DS443,
IF( AND(BQ443&lt;&gt;"", ISERR(_xlfn.NUMBERVALUE(BQ443))), "El valor de auxilios salariales debe ser un número válido. ", "")
)</f>
        <v/>
      </c>
      <c r="GW443" s="46">
        <f>IF($DS443,
IF( AND(BR443&lt;&gt;"", ISERR(_xlfn.NUMBERVALUE(BR443))), "El valor de auxilios NO salariales debe ser un número válido. ", "")
)</f>
        <v/>
      </c>
      <c r="GX443" s="46">
        <f>IF($DS443,
IF( AND(BS443&lt;&gt;"", ISERR(_xlfn.NUMBERVALUE(BS443))), "El valor de bonos salariales debe ser un número válido. ", "")
)</f>
        <v/>
      </c>
      <c r="GY443" s="46">
        <f>IF($DS443,
IF( AND(BT443&lt;&gt;"", ISERR(_xlfn.NUMBERVALUE(BT443))), "El valor de bonos NO salariales debe ser un número válido. ", "")
)</f>
        <v/>
      </c>
      <c r="GZ443" s="46">
        <f>IF($DS443,
IF( AND(BU443&lt;&gt;"", ISERR(_xlfn.NUMBERVALUE(BU443))), "El valor de bonos salariales de alimentación debe ser un número válido. ", "")
)</f>
        <v/>
      </c>
      <c r="HA443" s="46">
        <f>IF($DS443,
IF( AND(BV443&lt;&gt;"", ISERR(_xlfn.NUMBERVALUE(BV443))), "El valor de bonos NO salariales de alimentación debe ser un número válido. ", "")
)</f>
        <v/>
      </c>
      <c r="HB443" s="46">
        <f>IF($DS443,
IF( AND(BW443&lt;&gt;"", ISERR(_xlfn.NUMBERVALUE(BW443))), "El valor de bonificaciones salariales debe ser un número válido. ", "")
)</f>
        <v/>
      </c>
      <c r="HC443" s="46">
        <f>IF($DS443,
IF( AND(BX443&lt;&gt;"", ISERR(_xlfn.NUMBERVALUE(BX443))), "El valor de bonificaciones NO salariales debe ser un número válido. ", "")
)</f>
        <v/>
      </c>
      <c r="HD443" s="46">
        <f>IF($DS443,
IF( AND(BY443&lt;&gt;"", ISERR(_xlfn.NUMBERVALUE(BY443))), "El valor de compensaciones ordinarias debe ser un número válido. ", "")
)</f>
        <v/>
      </c>
      <c r="HE443" s="46">
        <f>IF($DS443,
IF( AND(BZ443&lt;&gt;"", ISERR(_xlfn.NUMBERVALUE(BZ443))), "El valor de compensaciones extraordinarias debe ser un número válido. ", "")
)</f>
        <v/>
      </c>
      <c r="HF443" s="46">
        <f>IF($DS443,
IF( AND(CA443&lt;&gt;"", ISERR(_xlfn.NUMBERVALUE(CA443))), "El valor de comisiones debe ser un número válido. ", "")
)</f>
        <v/>
      </c>
      <c r="HG443" s="46">
        <f>IF($DS443,
IF( AND(CB443&lt;&gt;"", ISERR(_xlfn.NUMBERVALUE(CB443))), "El valor de ausencia por huega debe ser un número válido. ", "")
)</f>
        <v/>
      </c>
      <c r="HH443" s="46">
        <f>IF($DS443,
IF( AND(CC443&lt;&gt;"", ISERR(_xlfn.NUMBERVALUE(CC443))), "El valor de anticipos debe ser un número válido. ", "")
)</f>
        <v/>
      </c>
      <c r="HI443" s="46">
        <f>IF($DS443,
IF( AND(CD443&lt;&gt;"", ISERR(_xlfn.NUMBERVALUE(CD443))), "El valor de pagos a terceros debe ser un número válido. ", "")
)</f>
        <v/>
      </c>
      <c r="HJ443" s="46">
        <f>IF($DS443,
IF( AND(CE443&lt;&gt;"", ISERR(_xlfn.NUMBERVALUE(CE443))), "El valor de dotación debe ser un número válido. ", "")
)</f>
        <v/>
      </c>
      <c r="HK443" s="46">
        <f>IF($DS443,
IF( AND(CF443&lt;&gt;"", ISERR(_xlfn.NUMBERVALUE(CF443))), "El valor de apoyo sostenibilidad debe ser un número válido. ", "")
)</f>
        <v/>
      </c>
      <c r="HL443" s="46">
        <f>IF($DS443,
IF( AND(CG443&lt;&gt;"", ISERR(_xlfn.NUMBERVALUE(CG443))), "El valor de teletrabajo debe ser un número válido. ", "")
)</f>
        <v/>
      </c>
      <c r="HM443" s="46">
        <f>IF($DS443,
IF( AND(CH443&lt;&gt;"", ISERR(_xlfn.NUMBERVALUE(CH443))), "El valor de bonificación de retiro debe ser un número válido. ", "")
)</f>
        <v/>
      </c>
      <c r="HN443" s="46">
        <f>IF($DS443,
IF( AND(CI443&lt;&gt;"", ISERR(_xlfn.NUMBERVALUE(CI443))), "El valor de indemnización de retiro debe ser un número válido. ", "")
)</f>
        <v/>
      </c>
      <c r="HO443" s="46">
        <f>IF($DS443,
IF( AND(CJ443&lt;&gt;"", ISERR(_xlfn.NUMBERVALUE(CJ443))), "El valor de reintegros debe ser un número válido. ", "")
)</f>
        <v/>
      </c>
      <c r="HP443" s="46">
        <f>CONCATENATE(CK443,CL443,CM443)&lt;&gt;""</f>
        <v/>
      </c>
      <c r="HQ443" s="46">
        <f>IF(AND($DS443,HP443),
IF(CK443="","Debes escribir la descripción de otro concepto no categorizado. ",""),
""
)</f>
        <v/>
      </c>
      <c r="HR443" s="46">
        <f>IF(AND($DS443,HP443),
IF(CONCATENATE(CL443,CM443)="","Debes escribir al menos un valor de concepto no categorizado (salarial o no salarial). ",
IF(ISERR(_xlfn.NUMBERVALUE(CL443)),"El valor salarial concepto no categorizado debe ser un número válido. ","")
),
""
)</f>
        <v/>
      </c>
      <c r="HS443" s="46">
        <f>IF(AND($DS443,HP443),
IF(CONCATENATE(CL443,CM443)="","Debes escribir al menos un valor de concepto no categorizado (salarial o no salarial). ",
IF(ISERR(_xlfn.NUMBERVALUE(CM443)),"El valor NO salarial concepto no categorizado debe ser un número válido. ","")
),
""
)</f>
        <v/>
      </c>
      <c r="HT443" s="46">
        <f>IF($DS443,
IF(CN443="","Debes escribir el porcentaje del aporte a salud. ",
IF( ISERR(_xlfn.NUMBERVALUE(CN443)), "El valor del porcentaje del aporte a salud debe ser un número válido. ", "")
)
)</f>
        <v/>
      </c>
      <c r="HU443" s="46">
        <f>IF($DS443,
IF(CO443="","Debes escribir el valor del aporte a salud. ",
IF( ISERR(_xlfn.NUMBERVALUE(CO443)), "El valor del aporte a salud debe ser un número válido. ", "")
)
)</f>
        <v/>
      </c>
      <c r="HV443" s="46">
        <f>IF($DS443,
IF( AND(CP443&lt;&gt;"", ISERR(_xlfn.NUMBERVALUE(CP443))), "El valor plan complementario debe ser un número válido. ", "")
)</f>
        <v/>
      </c>
      <c r="HW443" s="46">
        <f>IF($DS443,
IF(CQ443="","Debes escribir el porcentaje del aporte a pensión. ",
IF( ISERR(_xlfn.NUMBERVALUE(CQ443)), "El valor del porcentaje del aporte a pensión debe ser un número válido. ", "")
)
)</f>
        <v/>
      </c>
      <c r="HX443" s="46">
        <f>IF($DS443,
IF(CR443="","Debes escribir el valor del aporte a pensión. ",
IF( ISERR(_xlfn.NUMBERVALUE(CR443)), "El valor del aporte a salud debe ser un número válido. ", "")
)
)</f>
        <v/>
      </c>
      <c r="HY443" s="46">
        <f>IF($DS443,
IF( AND(CS443&lt;&gt;"", ISERR(_xlfn.NUMBERVALUE(CS443))), "El valor pensión voluntaria debe ser un número válido. ", "")
)</f>
        <v/>
      </c>
      <c r="HZ443" s="46">
        <f>CONCATENATE(CT443,CU443,CV443,CW443)&lt;&gt;""</f>
        <v/>
      </c>
      <c r="IA443" s="46">
        <f>IF(AND($DS443,HZ443),
IF(CT443="","Debes escribir el % del fondo de seguridad pensional. ",
IF( ISERR(_xlfn.NUMBERVALUE(CT443)), "El % del fondo de seguridad debe ser un número válido. ", "")
),
""
)</f>
        <v/>
      </c>
      <c r="IB443" s="46">
        <f>IF(AND($DS443,HZ443),
IF(CU443="","Debes escribir el valor del aporte al fondo de solidaridad pensional. ",
IF( ISERR(_xlfn.NUMBERVALUE(CU443)), "El valor del aporte al fondo de solidaridad pensional debe ser un número válido. ", "")
),
""
)</f>
        <v/>
      </c>
      <c r="IC443" s="46">
        <f>IF(AND($DS443,HZ443),
IF(CV443="","Debes escribir el % del fondo de subsistencia. ",
IF( ISERR(_xlfn.NUMBERVALUE(CV443)), "El % del fondo de subsistencia debe ser un número válido. ", "")
),
""
)</f>
        <v/>
      </c>
      <c r="ID443" s="46">
        <f>IF(AND($DS443,HZ443),
IF(CW443="","Debes escribir el valor del fondo de subsistencia. ",
IF( ISERR(_xlfn.NUMBERVALUE(CW443)), "El valor del fondo de subsistencia debe ser un número válido. ", "")
),
""
)</f>
        <v/>
      </c>
      <c r="IE443" s="46">
        <f>CONCATENATE(CX443,CY443)&lt;&gt;""</f>
        <v/>
      </c>
      <c r="IF443" s="46">
        <f>IF(AND($DS443,IE443),
IF(CX443="","Debes escribir el % de sindicato. ",
IF( ISERR(_xlfn.NUMBERVALUE(CX443)), "El % de sindicato debe ser un número válido. ", "")
),
""
)</f>
        <v/>
      </c>
      <c r="IG443" s="46">
        <f>IF(AND($DS443,IE443),
IF(CY443="","Debes escribir el valor del sindicato. ",
IF( ISERR(_xlfn.NUMBERVALUE(CY443)), "El valor del sindicato debe ser un número válido. ", "")
),
""
)</f>
        <v/>
      </c>
      <c r="IH443" s="46">
        <f>IF($DS443,
IF( AND(CZ443&lt;&gt;"", ISERR(_xlfn.NUMBERVALUE(CZ443))), "El valor de sanción pública debe ser un número válido. ", "")
)</f>
        <v/>
      </c>
      <c r="II443" s="46">
        <f>IF($DS443,
IF( AND(DA443&lt;&gt;"", ISERR(_xlfn.NUMBERVALUE(DA443))), "El valor de sanción privada debe ser un número válido. ", "")
)</f>
        <v/>
      </c>
      <c r="IJ443" s="46">
        <f>CONCATENATE(DB443,DC443)&lt;&gt;""</f>
        <v/>
      </c>
      <c r="IK443" s="46">
        <f>IF(AND($DS443,IJ443),
IF(DB443="","Debes escribir la descripción de libranza. ",""),
""
)</f>
        <v/>
      </c>
      <c r="IL443" s="46">
        <f>IF(AND($DS443,IJ443),
IF(DC443="","Debes escribir la cuota libranza. ",
IF(ISERR(_xlfn.NUMBERVALUE(DC443)),"El valor de la cuota libranza debe ser un número válido. ","")
),
""
)</f>
        <v/>
      </c>
      <c r="IM443" s="46">
        <f>IF($DS443,
IF( AND(DD443&lt;&gt;"", ISERR(_xlfn.NUMBERVALUE(DD443))), "El valor de pagos a terceros debe ser un número válido. ", "")
)</f>
        <v/>
      </c>
      <c r="IN443" s="46">
        <f>IF($DS443,
IF( AND(DE443&lt;&gt;"", ISERR(_xlfn.NUMBERVALUE(DE443))), "El valor de anticipos debe ser un número válido. ", "")
)</f>
        <v/>
      </c>
      <c r="IO443" s="46">
        <f>IF($DS443,
IF( AND(DF443&lt;&gt;"", ISERR(_xlfn.NUMBERVALUE(DF443))), "El valor de AFC debe ser un número válido. ", "")
)</f>
        <v/>
      </c>
      <c r="IP443" s="46">
        <f>IF($DS443,
IF( AND(DG443&lt;&gt;"", ISERR(_xlfn.NUMBERVALUE(DG443))), "El valor de rete-fuente debe ser un número válido. ", "")
)</f>
        <v/>
      </c>
      <c r="IQ443" s="46">
        <f>IF($DS443,
IF( AND(DH443&lt;&gt;"", ISERR(_xlfn.NUMBERVALUE(DH443))), "El valor de cooperativa de trabajo debe ser un número válido. ", "")
)</f>
        <v/>
      </c>
      <c r="IR443" s="46">
        <f>IF($DS443,
IF( AND(DI443&lt;&gt;"", ISERR(_xlfn.NUMBERVALUE(DI443))), "El valor de embargo fiscal debe ser un número válido. ", "")
)</f>
        <v/>
      </c>
      <c r="IS443" s="46">
        <f>IF($DS443,
IF( AND(DJ443&lt;&gt;"", ISERR(_xlfn.NUMBERVALUE(DJ443))), "El valor de educación debe ser un número válido. ", "")
)</f>
        <v/>
      </c>
      <c r="IT443" s="46">
        <f>IF($DS443,
IF( AND(DK443&lt;&gt;"", ISERR(_xlfn.NUMBERVALUE(DK443))), "El valor de reintegro debe ser un número válido. ", "")
)</f>
        <v/>
      </c>
      <c r="IU443" s="46">
        <f>IF($DS443,
IF( AND(DL443&lt;&gt;"", ISERR(_xlfn.NUMBERVALUE(DL443))), "El valor de deuda debe ser un número válido. ", "")
)</f>
        <v/>
      </c>
      <c r="IV443" s="46">
        <f>IF($DS443,
IF( AND(DM443&lt;&gt;"", ISERR(_xlfn.NUMBERVALUE(DM443))), "El valor de otras deducciones debe ser un número válido. ", "")
)</f>
        <v/>
      </c>
      <c r="IW443" s="46">
        <f>IF($DS443,
IF(DN443="","Debes escribir el valor de los devengos totales. ",
IF( ISERR(_xlfn.NUMBERVALUE(DN443)), "El valor de los devengos totales debe ser un número válido. ", "")
)
)</f>
        <v/>
      </c>
      <c r="IX443" s="46">
        <f>IF($DS443,
IF(DO443="","Debes escribir el valor de las deducciones totales. ",
IF( ISERR(_xlfn.NUMBERVALUE(DO443)), "El valor de las deducciones totales debe ser un número válido. ", "")
)
)</f>
        <v/>
      </c>
      <c r="IY443" s="46">
        <f>IF($DS443,
IF(DP443="","Debes escribir el valor del salario total. ",
IF( ISERR(_xlfn.NUMBERVALUE(DP443)), "El valor del salario total debe ser un número válido. ", "")
)
)</f>
        <v/>
      </c>
    </row>
    <row r="444">
      <c r="B444" s="48" t="n">
        <v>432</v>
      </c>
      <c r="C444" s="61">
        <f>IF(AND(DS444,DP444&lt;&gt;""),
IF(DQ444="","OK","Error"),
""
)</f>
        <v/>
      </c>
      <c r="D444" s="53" t="n"/>
      <c r="E444" s="52" t="n"/>
      <c r="F444" s="112" t="n"/>
      <c r="G444" s="52" t="n"/>
      <c r="H444" s="53" t="n"/>
      <c r="I444" s="52" t="n"/>
      <c r="J444" s="52" t="n"/>
      <c r="K444" s="53" t="n"/>
      <c r="L444" s="55" t="n"/>
      <c r="M444" s="108" t="n"/>
      <c r="N444" s="56" t="n"/>
      <c r="O444" s="52" t="n"/>
      <c r="P444" s="52" t="n"/>
      <c r="Q444" s="52" t="n"/>
      <c r="R444" s="52" t="n"/>
      <c r="S444" s="52" t="n"/>
      <c r="T444" s="53" t="n"/>
      <c r="U444" s="52" t="n"/>
      <c r="V444" s="52" t="n"/>
      <c r="W444" s="55" t="n"/>
      <c r="X444" s="55" t="n"/>
      <c r="Y444" s="52" t="n"/>
      <c r="Z444" s="55" t="n"/>
      <c r="AA444" s="52" t="n"/>
      <c r="AB444" s="53" t="n"/>
      <c r="AC444" s="53" t="n"/>
      <c r="AD444" s="53" t="n"/>
      <c r="AE444" s="177" t="n"/>
      <c r="AF444" s="113" t="n"/>
      <c r="AG444" s="177" t="n"/>
      <c r="AH444" s="178" t="n"/>
      <c r="AI444" s="178" t="n"/>
      <c r="AJ444" s="178" t="n"/>
      <c r="AK444" s="114" t="n"/>
      <c r="AL444" s="178" t="n"/>
      <c r="AM444" s="114" t="n"/>
      <c r="AN444" s="178" t="n"/>
      <c r="AO444" s="114" t="n"/>
      <c r="AP444" s="178" t="n"/>
      <c r="AQ444" s="114" t="n"/>
      <c r="AR444" s="178" t="n"/>
      <c r="AS444" s="114" t="n"/>
      <c r="AT444" s="178" t="n"/>
      <c r="AU444" s="114" t="n"/>
      <c r="AV444" s="178" t="n"/>
      <c r="AW444" s="114" t="n"/>
      <c r="AX444" s="178" t="n"/>
      <c r="AY444" s="114" t="n"/>
      <c r="AZ444" s="178" t="n"/>
      <c r="BA444" s="114" t="n"/>
      <c r="BB444" s="178" t="n"/>
      <c r="BC444" s="114" t="n"/>
      <c r="BD444" s="178" t="n"/>
      <c r="BE444" s="178" t="n"/>
      <c r="BF444" s="178" t="n"/>
      <c r="BG444" s="59" t="n"/>
      <c r="BH444" s="178" t="n"/>
      <c r="BI444" s="114" t="n"/>
      <c r="BJ444" s="53" t="n"/>
      <c r="BK444" s="178" t="n"/>
      <c r="BL444" s="114" t="n"/>
      <c r="BM444" s="178" t="n"/>
      <c r="BN444" s="114" t="n"/>
      <c r="BO444" s="178" t="n"/>
      <c r="BP444" s="178" t="n"/>
      <c r="BQ444" s="178" t="n"/>
      <c r="BR444" s="178" t="n"/>
      <c r="BS444" s="178" t="n"/>
      <c r="BT444" s="178" t="n"/>
      <c r="BU444" s="178" t="n"/>
      <c r="BV444" s="178" t="n"/>
      <c r="BW444" s="178" t="n"/>
      <c r="BX444" s="178" t="n"/>
      <c r="BY444" s="178" t="n"/>
      <c r="BZ444" s="178" t="n"/>
      <c r="CA444" s="178" t="n"/>
      <c r="CB444" s="178" t="n"/>
      <c r="CC444" s="178" t="n"/>
      <c r="CD444" s="178" t="n"/>
      <c r="CE444" s="178" t="n"/>
      <c r="CF444" s="178" t="n"/>
      <c r="CG444" s="178" t="n"/>
      <c r="CH444" s="178" t="n"/>
      <c r="CI444" s="178" t="n"/>
      <c r="CJ444" s="178" t="n"/>
      <c r="CK444" s="53" t="n"/>
      <c r="CL444" s="178" t="n"/>
      <c r="CM444" s="178" t="n"/>
      <c r="CN444" s="60" t="n"/>
      <c r="CO444" s="177" t="n"/>
      <c r="CP444" s="178" t="n"/>
      <c r="CQ444" s="60" t="n"/>
      <c r="CR444" s="177" t="n"/>
      <c r="CS444" s="178" t="n"/>
      <c r="CT444" s="59" t="n"/>
      <c r="CU444" s="178" t="n"/>
      <c r="CV444" s="59" t="n"/>
      <c r="CW444" s="178" t="n"/>
      <c r="CX444" s="59" t="n"/>
      <c r="CY444" s="178" t="n"/>
      <c r="CZ444" s="178" t="n"/>
      <c r="DA444" s="178" t="n"/>
      <c r="DB444" s="53" t="n"/>
      <c r="DC444" s="178" t="n"/>
      <c r="DD444" s="178" t="n"/>
      <c r="DE444" s="178" t="n"/>
      <c r="DF444" s="178" t="n"/>
      <c r="DG444" s="178" t="n"/>
      <c r="DH444" s="178" t="n"/>
      <c r="DI444" s="178" t="n"/>
      <c r="DJ444" s="178" t="n"/>
      <c r="DK444" s="178" t="n"/>
      <c r="DL444" s="178" t="n"/>
      <c r="DM444" s="178" t="n"/>
      <c r="DN444" s="177" t="n"/>
      <c r="DO444" s="177" t="n"/>
      <c r="DP444" s="177" t="n"/>
      <c r="DQ444" s="76">
        <f>IF(AND(DS444,DP444&lt;&gt;""),
CONCATENATE(DT444,DU444,DV444,DW444,DX444,DY444,DZ444,EA444,EB444,EC444,ED444,EE444,EF444,EG444,EH444,EI444,EJ444,EK444,EL444,EM444,EN444,EO444,EP444,EQ444,ES444,ET444,EU444,EV444,EW444,EX444,EY444,EZ444,FA444,FC444,FD444,FF444,FG444,FI444,FJ444,FL444,FM444,FO444,FP444,FR444,FS444,FU444,FV444,FX444,FY444,GA444,GB444,GD444,GE444,GF444,GH444,GI444,GJ444,GL444,GM444,GN444,GP444,GQ444,GS444,GT444,GU444,GV444,GW444,GX444,GY444,GZ444,HA444,HB444,HC444,HD444,HE444,HF444,HG444,HH444,HI444,HJ444,HK444,HL444,HM444,HN444,HO444,HQ444,HR444,HS444,HT444,HU444,HV444,HW444,HX444,HY444,IA444,IB444,IC444,ID444,IF444,IG444,IH444,II444,IK444,IL444,IM444,IN444,IO444,IP444,IQ444,IR444,IS444,IT444,IU444,IV444,IW444,IX444,IY444,IZ444),
""
)</f>
        <v/>
      </c>
      <c r="DR444" s="53" t="n"/>
      <c r="DS444" s="46">
        <f>CONCATENATE(D444,$E444,$F444,$G444,H444,$I444,$J444,K444,$L444,$M444,N444,$O444,$P444,$Q444,$R444,$S444,T444,$U444,$V444,$W444,$X444,$Y444,$Z444,$AA444,AB444,AC444,AD444,$AE444,$AF444,$AG444,AH444,AI444,AJ444,AK444,AL444,AM444,AN444,AO444,AP444,AQ444,AR444,AS444,AT444,AU444,AV444,AW444,AX444,AY444,AZ444,BA444,BB444,BC444,BD444,BE444,BF444,BG444,BH444,BI444,BJ444,BK444,BL444,BM444,BN444,BO444,BP444,BQ444,BR444,BS444,BT444,BU444,BV444,BW444,BX444,BY444,BZ444,CA444,CB444,CC444,CD444,CE444,CF444,CG444,CH444,CI444,CJ444,CK444,CL444,CM444,$CN444,$CO444,CP444,$CQ444,$CR444,CS444,CT444,CU444,CV444,CW444,CX444,CY444,CZ444,DA444,DB444,DC444,DD444,DE444,DF444,DG444,DH444,DI444,DJ444,DK444,DL444,DM444,$DN444,$DO444,$DP444,DR444)&lt;&gt;""</f>
        <v/>
      </c>
      <c r="DT444" s="46">
        <f>IF(AND($DS444,$E$4&lt;&gt;""),
IF(LEFT($E$4,2) = "1.",
IF(D444&lt;&gt;"","El CUNE sólo se envía en operaciones de novedad o ajuste. ",""),
IF(D444="","Debes escribir un CUNE válido para realizar operaciones de novedad o ajuste. ","")),
""
)</f>
        <v/>
      </c>
      <c r="DU444" s="46">
        <f>IF($DS444,
IF(E444="","Debes seleccionar el tipo de documento del empleado. ",
IF(_xlfn.IFNA(VLOOKUP(E444,TIPO_DE_DOCUMENTO,1,FALSE),-1)=-1,"El tipo de documento no es válido (por favor seleccionarlo de la lista). ","")
)
)</f>
        <v/>
      </c>
      <c r="DV444" s="46">
        <f>IF($DS444,
IF(F444="","Debes escribir el número de documento del empleado. ","")
)</f>
        <v/>
      </c>
      <c r="DW444" s="46">
        <f>IF($DS444,
IF(G444="","Debes escribir el primer nombre del empleado. ","")
)</f>
        <v/>
      </c>
      <c r="DY444" s="46">
        <f>IF($DS444,
IF(I444="","Debes escribir el primer apellido del empleado. ","")
)</f>
        <v/>
      </c>
      <c r="DZ444" s="46">
        <f>IF($DS444,
IF(J444="","Debes escribir el segundo apellido del empleado. ","")
)</f>
        <v/>
      </c>
      <c r="EB444" s="46">
        <f>IF($DS444,
IF(L444="","Debes escribir la fecha de ingreso del empleado. ",
IF(ISERR(DATE(YEAR(L444),MONTH(L444),DAY(L444))), "El valor ingresado en fecha de ingreso no tiene un formato válido. ","")
)
)</f>
        <v/>
      </c>
      <c r="EC444" s="46">
        <f>IF($DS444,
IF(M444="","Debes escribir el tiempo laborado. ",
IF( IFERROR(INT(M444),1.1) &lt;&gt; IFERROR(_xlfn.NUMBERVALUE(M444),1), "El valor de los días trabajados debe ser un número entero. ", "")
)
)</f>
        <v/>
      </c>
      <c r="ED444" s="46">
        <f>IF($DS444,
IF( AND(N444&lt;&gt;"", ISERR(DATE(YEAR(N444),MONTH(N444),DAY(N444))) ), "El valor ingresado en fecha de ingreso no tiene un formato válido. ",
IF( AND(N444&lt;&gt;"", $E$6&lt;&gt;"", DATE(YEAR(N444), MONTH(N444), 1) &lt;&gt; IFERROR(DATE(MID($E$6, 1, 4), MID($E$6, 6, 2),1), "1/1/1900") ), "La fecha de retiro debe estar dentro del período liquidado. ", "")
)
)</f>
        <v/>
      </c>
      <c r="EE444" s="46">
        <f>IF($DS444,
IF(O444="","Debes seleccionar el tipo de trabajador. ",
IF(_xlfn.IFNA(VLOOKUP(O444,TIPO_DE_TRABAJADOR,1,FALSE),-1)=-1,"El tipo de trabajador no es válido (por favor seleccionarlo de la lista). ","")
)
)</f>
        <v/>
      </c>
      <c r="EF444" s="46">
        <f>IF($DS444,
IF(P444="","Debes seleccionar si es un trabajador dependiente pensionado por vejez. ",
IF(_xlfn.IFNA(VLOOKUP(P444,SUBTIPO_DE_TRABAJADOR,1,FALSE),-1)=-1,"El tipo de trabajador dependiente pensionado por vejez no es válido (por favor seleccionarlo de la lista). ","")
)
)</f>
        <v/>
      </c>
      <c r="EG444" s="46">
        <f>IF($DS444,
IF(Q444="","Debes seleccionar el tipo de contrato del trabajador. ",
IF(_xlfn.IFNA(VLOOKUP(Q444,TIPO_DE_CONTRATO,1,FALSE),-1)=-1,"El tipo de contrato del trabajador no es válido (por favor seleccionarlo de la lista). ","")
)
)</f>
        <v/>
      </c>
      <c r="EH444" s="46">
        <f>IF($DS444,
IF(R444="","Debes seleccionar si es un salario integral. ",
IF(_xlfn.IFNA(VLOOKUP(R444,SI_NO,1,FALSE),-1)=-1,"Valor no válido para salario integral (por favor seleccionarlo de la lista). ","")
)
)</f>
        <v/>
      </c>
      <c r="EI444" s="46">
        <f>IF($DS444,
IF(S444="","Debes seleccionar si el trabajador realiza actividades de riesgo. ",
IF(_xlfn.IFNA(VLOOKUP(S444,SI_NO,1,FALSE),-1)=-1,"Valor no válido para actividad de alto riesgo (por favor seleccionarlo de la lista). ","")
)
)</f>
        <v/>
      </c>
      <c r="EK444" s="46">
        <f>IF($DS444,
IF(U444="","Debes escribir el código del municipio de residencia del trabajador. ",
IF(_xlfn.IFNA(VLOOKUP(U444,MUNICIPIO,1,FALSE),-1)=-1,"El municipio de residencia del trabajador es inválido (por favor seleccionarlo de la lista). ","")
)
)</f>
        <v/>
      </c>
      <c r="EL444" s="46">
        <f>IF($DS444,
IF(V444="","Debes escribir el la dirección de residendia del trabajador. ","")
)</f>
        <v/>
      </c>
      <c r="EM444" s="46">
        <f>IF($DS444,
IF(W444="","Debes escribir la fecha de inicio de la liquidación. ",
IF(ISERR(DATE(YEAR(W444),MONTH(W444),DAY(W444))),"El valor ingresado en fecha de inicio de liquidación no tiene un formato válido. ",
IF( AND($E$6&lt;&gt;"", DATE(YEAR(W444), MONTH(W444), 1) &lt;&gt; IFERROR(DATE(MID($E$6, 1, 4), MID($E$6, 6, 2),1), "1/1/1900") ), "La fecha de inicio de la liquidación debe estar dentro del período liquidado. ", "")
)
)
)</f>
        <v/>
      </c>
      <c r="EN444" s="46">
        <f>IF($DS444,
IF(X444="","Debes escribir la fecha de fin de la liquidación. ",
IF(ISERR(DATE(YEAR(X444),MONTH(X444),DAY(X444))),"El valor ingresado en fecha de fin de liquidación no tiene un formato válido. ",
IF( AND($E$6&lt;&gt;"", DATE(YEAR(X444), MONTH(X444), 1) &lt;&gt; IFERROR(DATE(MID($E$6, 1, 4), MID($E$6, 6, 2),1), "1/1/1900") ), "La fecha de fin de la liquidación debe estar dentro del período liquidado. ", "")
)
)
)</f>
        <v/>
      </c>
      <c r="EO444" s="46">
        <f>IF($DS444,
IF(Y444="","Debes escribir la frecuencia de pago del trabajador. ",
IF(_xlfn.IFNA(VLOOKUP(Y444,PERÍODO_DE_NÓMINA,1,FALSE),-1)=-1,"La frecuencia de pago es inválida (por favor seleccionarlo de la lista). ","")
)
)</f>
        <v/>
      </c>
      <c r="EP444" s="46">
        <f>IF($DS444,
IF(Z444="","Debes escribir la fecha de pago. ",
IF(ISERR(DATE(YEAR(Z444),MONTH(Z444),DAY(Z444))), "El valor ingresado en fecha de pago no tiene un formato válido. ","")
)
)</f>
        <v/>
      </c>
      <c r="EQ444" s="46">
        <f>IF($DS444,
IF(AA444="","Debes escribir el medio de pago. ",
IF(_xlfn.IFNA(VLOOKUP(AA444,MEDIOS_DE_PAGO,1,FALSE),-1)=-1,"El medio de pago es inválido (por favor seleccionarlo de la lista). ","")
)
)</f>
        <v/>
      </c>
      <c r="ER444" s="46">
        <f>OR(AA444='Tablas '!$T$4,AA444='Tablas '!$T$7,AA444='Tablas '!$T$8,AA444='Tablas '!$T$11)</f>
        <v/>
      </c>
      <c r="ES444" s="46">
        <f>IF(AND($DS444,ER444),
IF(AB444="","Debes escribir la entidad bancaria. ",""),
""
)</f>
        <v/>
      </c>
      <c r="ET444" s="46">
        <f>IF(AND($DS444,ER444),
IF(AC444="","Debes escribir el tipo de cuenta bancaria. ",
IF(_xlfn.IFNA(VLOOKUP(AC444,TIPO_DE_CUENTA,1,FALSE),-1)=-1,"El tipo de cuenta bancaria es inválida (por favor seleccionarlo de la lista). ","")
),
""
)</f>
        <v/>
      </c>
      <c r="EU444" s="46">
        <f>IF(AND($DS444,ER444),
IF(AD444="","Debes escribir el número de cuenta bancaria. ",""),
""
)</f>
        <v/>
      </c>
      <c r="EV444" s="46">
        <f>IF($DS444,
IF(AE444="","Debes escribir el valor del sueldo básico. ",
IF( ISERR(_xlfn.NUMBERVALUE(AE444)), "El valor del sueldo básico debe ser un número válido. ", "")
)
)</f>
        <v/>
      </c>
      <c r="EW444" s="46">
        <f>IF($DS444,
IF(AF444="","Debes escribir el número de días trabajados. ",
IF( IFERROR(INT(AF444),1.1) &lt;&gt; IFERROR(_xlfn.NUMBERVALUE(AF444),1), "La cantidad de días trabajados debe ser un número entero. ", "")
)
)</f>
        <v/>
      </c>
      <c r="EX444" s="46">
        <f>IF($DS444,
IF(AG444="","Debes escribir el valor del sueldo trabajado. ",
IF( ISERR(_xlfn.NUMBERVALUE(AG444)), "El valor del sueldo trabajado debe ser un número válido. ", "")
)
)</f>
        <v/>
      </c>
      <c r="EY444" s="46">
        <f>IF($DS444,
IF( AND(AH444&lt;&gt;"", ISERR(_xlfn.NUMBERVALUE(AH444))), "El valor del auxilio de transporte debe ser un número válido. ", "")
)</f>
        <v/>
      </c>
      <c r="EZ444" s="46">
        <f>IF($DS444,
IF( AND(AI444&lt;&gt;"", ISERR(_xlfn.NUMBERVALUE(AI444))), "El valor de viáticos salariales debe ser un número válido. ", "")
)</f>
        <v/>
      </c>
      <c r="FA444" s="46">
        <f>IF($DS444,
IF( AND(AJ444&lt;&gt;"", ISERR(_xlfn.NUMBERVALUE(AJ444))), "El valor de viáticos NO salariales debe ser un número válido. ", "")
)</f>
        <v/>
      </c>
      <c r="FB444" s="46">
        <f>CONCATENATE(AK444,AL444)&lt;&gt;""</f>
        <v/>
      </c>
      <c r="FC444" s="46">
        <f>IF(AND($DS444,FB444),
IF(AK444="","Debes escribir el número de horas extras diurnas. ",
IF( IFERROR(INT(AK444),1.1) &lt;&gt; IFERROR(_xlfn.NUMBERVALUE(AK444),1), "La cantidad de horas extras diurnas debe ser un número entero. ", "")
),
""
)</f>
        <v/>
      </c>
      <c r="FD444" s="46">
        <f>IF(AND($DS444,FB444),
IF(AL444="","Debes escribir el valor de las horas extras diurnas. ",
IF( ISERR(_xlfn.NUMBERVALUE(AL444)), "El valor de las horas extras duirnas debe ser un número válido. ", "")
),
""
)</f>
        <v/>
      </c>
      <c r="FE444" s="46">
        <f>CONCATENATE(AM444,AN444)&lt;&gt;""</f>
        <v/>
      </c>
      <c r="FF444" s="46">
        <f>IF(AND($DS444,FE444),
IF(AM444="","Debes escribir el número de horas extras nocturnas. ",
IF( IFERROR(INT(AM444),1.1) &lt;&gt; IFERROR(_xlfn.NUMBERVALUE(AM444),1), "La cantidad de horas extras nocturnas debe ser un número entero. ", "")
),
""
)</f>
        <v/>
      </c>
      <c r="FG444" s="46">
        <f>IF(AND($DS444,FE444),
IF(AN444="","Debes escribir el valor de las horas extras nocturnas. ",
IF( ISERR(_xlfn.NUMBERVALUE(AN444)), "El valor de las horas extras nocturnas debe ser un número válido. ", "")
),
""
)</f>
        <v/>
      </c>
      <c r="FH444" s="46">
        <f>CONCATENATE(AO444,AP444)&lt;&gt;""</f>
        <v/>
      </c>
      <c r="FI444" s="46">
        <f>IF(AND($DS444,FH444),
IF(AO444="","Debes escribir el número de horas extras diurnas dominicales y festivas. ",
IF( IFERROR(INT(AO444),1.1) &lt;&gt; IFERROR(_xlfn.NUMBERVALUE(AO444),1), "La cantidad de horas extras diurnas dominicales y festivas debe ser un número entero. ", "")
),
""
)</f>
        <v/>
      </c>
      <c r="FJ444" s="46">
        <f>IF(AND($DS444,FH444),
IF(AP444="","Debes escribir el valor de las horas extras diurnas dominicales y festivas. ",
IF( ISERR(_xlfn.NUMBERVALUE(AP444)), "El valor de las horas extras diurnas dominicales y festivas debe ser un número válido. ", "")
),
""
)</f>
        <v/>
      </c>
      <c r="FK444" s="46">
        <f>CONCATENATE(AQ444,AR444)&lt;&gt;""</f>
        <v/>
      </c>
      <c r="FL444" s="46">
        <f>IF(AND($DS444,FK444),
IF(AQ444="","Debes escribir el número de horas extras nocturnas dominicales y festivas. ",
IF( IFERROR(INT(AQ444),1.1) &lt;&gt; IFERROR(_xlfn.NUMBERVALUE(AQ444),1), "La cantidad de horas extras nocturnas dominicales y festivas debe ser un número entero. ", "")
),
""
)</f>
        <v/>
      </c>
      <c r="FM444" s="46">
        <f>IF(AND($DS444,FK444),
IF(AR444="","Debes escribir el valor de las horas extras nocturnas dominicales y festivas. ",
IF( ISERR(_xlfn.NUMBERVALUE(AR444)), "El valor de las horas extras nocturnas dominicales y festivas debe ser un número válido. ", "")
),
""
)</f>
        <v/>
      </c>
      <c r="FN444" s="46">
        <f>CONCATENATE(AS444,AT444)&lt;&gt;""</f>
        <v/>
      </c>
      <c r="FO444" s="46">
        <f>IF(AND($DS444,FN444),
IF(AS444="","Debes escribir el número de horas recargo nocturno. ",
IF( IFERROR(INT(AS444),1.1) &lt;&gt; IFERROR(_xlfn.NUMBERVALUE(AS444),1), "La cantidad de horas recargo nocturno debe ser un número entero. ", "")
),
""
)</f>
        <v/>
      </c>
      <c r="FP444" s="46">
        <f>IF(AND($DS444,FN444),
IF(AT444="","Debes escribir el valor de las horas recargo nocturno. ",
IF( ISERR(_xlfn.NUMBERVALUE(AT444)), "El valor de las horas recargo nocturno debe ser un número válido. ", "")
),
""
)</f>
        <v/>
      </c>
      <c r="FQ444" s="46">
        <f>CONCATENATE(AU444,AV444)&lt;&gt;""</f>
        <v/>
      </c>
      <c r="FR444" s="46">
        <f>IF(AND($DS444,FQ444),
IF(AU444="","Debes escribir el número de horas recargo diurno dominical y festivo. ",
IF( IFERROR(INT(AU444),1.1) &lt;&gt; IFERROR(_xlfn.NUMBERVALUE(AU444),1), "La cantidad de horas recargo diurno dominical y festivo debe ser un número entero. ", "")
),
""
)</f>
        <v/>
      </c>
      <c r="FS444" s="46">
        <f>IF(AND($DS444,FQ444),
IF(AV444="","Debes escribir el valor de las horas recargo diurno dominical y festivo. ",
IF( ISERR(_xlfn.NUMBERVALUE(AV444)), "El valor de las horas recargo diurno dominical y festivo debe ser un número válido. ", "")
),
""
)</f>
        <v/>
      </c>
      <c r="FT444" s="46">
        <f>CONCATENATE(AW444,AX444)&lt;&gt;""</f>
        <v/>
      </c>
      <c r="FU444" s="46">
        <f>IF(AND($DS444,FT444),
IF(AW444="","Debes escribir el número de horas recargo nocturno dominical y festivo. ",
IF( IFERROR(INT(AW444),1.1) &lt;&gt; IFERROR(_xlfn.NUMBERVALUE(AW444),1), "La cantidad de horas recargo nocturno dominical y festivo debe ser un número entero. ", "")
),
""
)</f>
        <v/>
      </c>
      <c r="FV444" s="46">
        <f>IF(AND($DS444,FT444),
IF(AX444="","Debes escribir el valor de las horas recargo nocturno dominical y festivo. ",
IF( ISERR(_xlfn.NUMBERVALUE(AX444)), "El valor de las horas recargo nocturno dominical y festivo debe ser un número válido. ", "")
),
""
)</f>
        <v/>
      </c>
      <c r="FW444" s="46">
        <f>CONCATENATE(AY444,AZ444)&lt;&gt;""</f>
        <v/>
      </c>
      <c r="FX444" s="46">
        <f>IF(AND($DS444,FW444),
IF(AY444="","Debes escribir el número de días de vacaciones comunes. ",
IF( IFERROR(INT(AY444),1.1) &lt;&gt; IFERROR(_xlfn.NUMBERVALUE(AY444),1), "La cantidad de días de vacaciones comunes debe ser un número entero. ", "")
),
""
)</f>
        <v/>
      </c>
      <c r="FY444" s="46">
        <f>IF(AND($DS444,FW444),
IF(AZ444="","Debes escribir el valor de las vacaciones comunes. ",
IF( ISERR(_xlfn.NUMBERVALUE(AZ444)), "El valor de las vacaciones comunes debe ser un número válido. ", "")
),
""
)</f>
        <v/>
      </c>
      <c r="FZ444" s="46">
        <f>CONCATENATE(BA444,BB444)&lt;&gt;""</f>
        <v/>
      </c>
      <c r="GA444" s="46">
        <f>IF(AND($DS444,FZ444),
IF(BA444="","Debes escribir el número de días de vacaciones compensadas. ",
IF( IFERROR(INT(BA444),1.1) &lt;&gt; IFERROR(_xlfn.NUMBERVALUE(BA444),1), "La cantidad de días de vacaciones compensadas debe ser un número entero. ", "")
),
""
)</f>
        <v/>
      </c>
      <c r="GB444" s="46">
        <f>IF(AND($DS444,FZ444),
IF(BB444="","Debes escribir el valor de las vacaciones compensadas. ",
IF( ISERR(_xlfn.NUMBERVALUE(BB444)), "El valor de las vacaciones compensadas debe ser un número válido. ", "")
),
""
)</f>
        <v/>
      </c>
      <c r="GC444" s="46">
        <f>CONCATENATE(BC444,BD444)&lt;&gt;""</f>
        <v/>
      </c>
      <c r="GD444" s="46">
        <f>IF(AND($DS444,GC444),
IF(BC444="","Debes escribir el número de días de prima salarial. ",
IF( IFERROR(INT(BC444),1.1) &lt;&gt; IFERROR(_xlfn.NUMBERVALUE(BC444),1), "La cantidad de días de prima salarial debe ser un número entero. ", "")
),
""
)</f>
        <v/>
      </c>
      <c r="GE444" s="46">
        <f>IF(AND($DS444,GC444),
IF(BD444="","Debes escribir el valor de los días de prima salarial. ",
IF( ISERR(_xlfn.NUMBERVALUE(BD444)), "El valor de los días de prima salarial debe ser un número válido. ", "")
),
""
)</f>
        <v/>
      </c>
      <c r="GF444" s="46">
        <f>IF($DS444,
IF( AND(BE444&lt;&gt;"", ISERR(_xlfn.NUMBERVALUE(BE444))), "El valor de la prima NO saliarial debe ser un número válido. ", "")
)</f>
        <v/>
      </c>
      <c r="GG444" s="46">
        <f>CONCATENATE(BF444,BG444,BH444)&lt;&gt;""</f>
        <v/>
      </c>
      <c r="GH444" s="46">
        <f>IF(AND($DS444,GG444),
IF(BF444="","Debes escribir el valor de las cesantías. ",
IF( ISERR(_xlfn.NUMBERVALUE(BF444)), "El valor de las cesantías debe ser un número válido. ", "")
),
""
)</f>
        <v/>
      </c>
      <c r="GI444" s="46">
        <f>IF(AND($DS444,GG444),
IF(BG444="","Debes escribir el % de cesantías. ",
IF( ISERR(_xlfn.NUMBERVALUE(BG444)), "El % de cesantías debe ser un número válido. ", "")
),
""
)</f>
        <v/>
      </c>
      <c r="GJ444" s="46">
        <f>IF(AND($DS444,GG444),
IF(BH444="","Debes escribir el valor de intereses de cesantías. ",
IF( ISERR(_xlfn.NUMBERVALUE(BH444)), "El valor de intereses de cesantías debe ser un número válido. ", "")
),
""
)</f>
        <v/>
      </c>
      <c r="GK444" s="46">
        <f>CONCATENATE(BI444,BJ444,BK444)&lt;&gt;""</f>
        <v/>
      </c>
      <c r="GL444" s="46">
        <f>IF(AND($DS444,GK444),
IF(BI444="","Debes escribir el número de días de incapacidad. ",
IF( IFERROR(INT(BI444),1.1) &lt;&gt; IFERROR(_xlfn.NUMBERVALUE(BI444),1), "La cantidad de días de incapacidad debe ser un número entero. ", "")
),
""
)</f>
        <v/>
      </c>
      <c r="GM444" s="46">
        <f>IF(AND($DS444,GK444),
IF(BJ444="","Debes escribir el tipo de incapacidad. ",
IF(_xlfn.IFNA(VLOOKUP(BJ444,TIPO_DE_INCAPACIDAD,1,FALSE),-1)=-1,"El tipo de incapacidad es inválida (por favor seleccionarlo de la lista). ","")
),
""
)</f>
        <v/>
      </c>
      <c r="GN444" s="46">
        <f>IF(AND($DS444,GK444),
IF(BK444="","Debes escribir el valor de la incapacidad. ",
IF( ISERR(_xlfn.NUMBERVALUE(BK444)), "El valor de la incapacidad debe ser un número válido. ", "")
),
""
)</f>
        <v/>
      </c>
      <c r="GO444" s="46">
        <f>CONCATENATE(BL444,BM444)&lt;&gt;""</f>
        <v/>
      </c>
      <c r="GP444" s="46">
        <f>IF(AND($DS444,GO444),
IF(BL444="","Debes escribir el número de días de licencia de maternidad o paternidad. ",
IF( IFERROR(INT(BL444),1.1) &lt;&gt; IFERROR(_xlfn.NUMBERVALUE(BL444),1), "La cantidad de días de licencia de maternidad o paternidad debe ser un número entero. ", "")
),
""
)</f>
        <v/>
      </c>
      <c r="GQ444" s="46">
        <f>IF(AND($DS444,GO444),
IF(BM444="","Debes escribir el valor de la licencia de maternidad o paternidad. ",
IF( ISERR(_xlfn.NUMBERVALUE(BM444)), "El valor de la licencia de maternidad o paternidad debe ser un número válido. ", "")
),
""
)</f>
        <v/>
      </c>
      <c r="GR444" s="46">
        <f>CONCATENATE(BN444,BO444)&lt;&gt;""</f>
        <v/>
      </c>
      <c r="GS444" s="46">
        <f>IF(AND($DS444,GR444),
IF(BN444="","Debes escribir el número de días de licencia remunerada. ",
IF( IFERROR(INT(BN444),1.1) &lt;&gt; IFERROR(_xlfn.NUMBERVALUE(BN444),1), "La cantidad de días de licencia remunerada debe ser un número entero. ", "")
),
""
)</f>
        <v/>
      </c>
      <c r="GT444" s="46">
        <f>IF(AND($DS444,GR444),
IF(BO444="","Debes escribir el valor de la licencia remunerada. ",
IF( ISERR(_xlfn.NUMBERVALUE(BO444)), "El valor de la licencia remunerada debe ser un número válido. ", "")
),
""
)</f>
        <v/>
      </c>
      <c r="GU444" s="46">
        <f>IF($DS444,
IF( AND(BP444&lt;&gt;"", ISERR(_xlfn.NUMBERVALUE(BP444))), "El valor de la licencia NO remunerada debe ser un número válido. ", "")
)</f>
        <v/>
      </c>
      <c r="GV444" s="46">
        <f>IF($DS444,
IF( AND(BQ444&lt;&gt;"", ISERR(_xlfn.NUMBERVALUE(BQ444))), "El valor de auxilios salariales debe ser un número válido. ", "")
)</f>
        <v/>
      </c>
      <c r="GW444" s="46">
        <f>IF($DS444,
IF( AND(BR444&lt;&gt;"", ISERR(_xlfn.NUMBERVALUE(BR444))), "El valor de auxilios NO salariales debe ser un número válido. ", "")
)</f>
        <v/>
      </c>
      <c r="GX444" s="46">
        <f>IF($DS444,
IF( AND(BS444&lt;&gt;"", ISERR(_xlfn.NUMBERVALUE(BS444))), "El valor de bonos salariales debe ser un número válido. ", "")
)</f>
        <v/>
      </c>
      <c r="GY444" s="46">
        <f>IF($DS444,
IF( AND(BT444&lt;&gt;"", ISERR(_xlfn.NUMBERVALUE(BT444))), "El valor de bonos NO salariales debe ser un número válido. ", "")
)</f>
        <v/>
      </c>
      <c r="GZ444" s="46">
        <f>IF($DS444,
IF( AND(BU444&lt;&gt;"", ISERR(_xlfn.NUMBERVALUE(BU444))), "El valor de bonos salariales de alimentación debe ser un número válido. ", "")
)</f>
        <v/>
      </c>
      <c r="HA444" s="46">
        <f>IF($DS444,
IF( AND(BV444&lt;&gt;"", ISERR(_xlfn.NUMBERVALUE(BV444))), "El valor de bonos NO salariales de alimentación debe ser un número válido. ", "")
)</f>
        <v/>
      </c>
      <c r="HB444" s="46">
        <f>IF($DS444,
IF( AND(BW444&lt;&gt;"", ISERR(_xlfn.NUMBERVALUE(BW444))), "El valor de bonificaciones salariales debe ser un número válido. ", "")
)</f>
        <v/>
      </c>
      <c r="HC444" s="46">
        <f>IF($DS444,
IF( AND(BX444&lt;&gt;"", ISERR(_xlfn.NUMBERVALUE(BX444))), "El valor de bonificaciones NO salariales debe ser un número válido. ", "")
)</f>
        <v/>
      </c>
      <c r="HD444" s="46">
        <f>IF($DS444,
IF( AND(BY444&lt;&gt;"", ISERR(_xlfn.NUMBERVALUE(BY444))), "El valor de compensaciones ordinarias debe ser un número válido. ", "")
)</f>
        <v/>
      </c>
      <c r="HE444" s="46">
        <f>IF($DS444,
IF( AND(BZ444&lt;&gt;"", ISERR(_xlfn.NUMBERVALUE(BZ444))), "El valor de compensaciones extraordinarias debe ser un número válido. ", "")
)</f>
        <v/>
      </c>
      <c r="HF444" s="46">
        <f>IF($DS444,
IF( AND(CA444&lt;&gt;"", ISERR(_xlfn.NUMBERVALUE(CA444))), "El valor de comisiones debe ser un número válido. ", "")
)</f>
        <v/>
      </c>
      <c r="HG444" s="46">
        <f>IF($DS444,
IF( AND(CB444&lt;&gt;"", ISERR(_xlfn.NUMBERVALUE(CB444))), "El valor de ausencia por huega debe ser un número válido. ", "")
)</f>
        <v/>
      </c>
      <c r="HH444" s="46">
        <f>IF($DS444,
IF( AND(CC444&lt;&gt;"", ISERR(_xlfn.NUMBERVALUE(CC444))), "El valor de anticipos debe ser un número válido. ", "")
)</f>
        <v/>
      </c>
      <c r="HI444" s="46">
        <f>IF($DS444,
IF( AND(CD444&lt;&gt;"", ISERR(_xlfn.NUMBERVALUE(CD444))), "El valor de pagos a terceros debe ser un número válido. ", "")
)</f>
        <v/>
      </c>
      <c r="HJ444" s="46">
        <f>IF($DS444,
IF( AND(CE444&lt;&gt;"", ISERR(_xlfn.NUMBERVALUE(CE444))), "El valor de dotación debe ser un número válido. ", "")
)</f>
        <v/>
      </c>
      <c r="HK444" s="46">
        <f>IF($DS444,
IF( AND(CF444&lt;&gt;"", ISERR(_xlfn.NUMBERVALUE(CF444))), "El valor de apoyo sostenibilidad debe ser un número válido. ", "")
)</f>
        <v/>
      </c>
      <c r="HL444" s="46">
        <f>IF($DS444,
IF( AND(CG444&lt;&gt;"", ISERR(_xlfn.NUMBERVALUE(CG444))), "El valor de teletrabajo debe ser un número válido. ", "")
)</f>
        <v/>
      </c>
      <c r="HM444" s="46">
        <f>IF($DS444,
IF( AND(CH444&lt;&gt;"", ISERR(_xlfn.NUMBERVALUE(CH444))), "El valor de bonificación de retiro debe ser un número válido. ", "")
)</f>
        <v/>
      </c>
      <c r="HN444" s="46">
        <f>IF($DS444,
IF( AND(CI444&lt;&gt;"", ISERR(_xlfn.NUMBERVALUE(CI444))), "El valor de indemnización de retiro debe ser un número válido. ", "")
)</f>
        <v/>
      </c>
      <c r="HO444" s="46">
        <f>IF($DS444,
IF( AND(CJ444&lt;&gt;"", ISERR(_xlfn.NUMBERVALUE(CJ444))), "El valor de reintegros debe ser un número válido. ", "")
)</f>
        <v/>
      </c>
      <c r="HP444" s="46">
        <f>CONCATENATE(CK444,CL444,CM444)&lt;&gt;""</f>
        <v/>
      </c>
      <c r="HQ444" s="46">
        <f>IF(AND($DS444,HP444),
IF(CK444="","Debes escribir la descripción de otro concepto no categorizado. ",""),
""
)</f>
        <v/>
      </c>
      <c r="HR444" s="46">
        <f>IF(AND($DS444,HP444),
IF(CONCATENATE(CL444,CM444)="","Debes escribir al menos un valor de concepto no categorizado (salarial o no salarial). ",
IF(ISERR(_xlfn.NUMBERVALUE(CL444)),"El valor salarial concepto no categorizado debe ser un número válido. ","")
),
""
)</f>
        <v/>
      </c>
      <c r="HS444" s="46">
        <f>IF(AND($DS444,HP444),
IF(CONCATENATE(CL444,CM444)="","Debes escribir al menos un valor de concepto no categorizado (salarial o no salarial). ",
IF(ISERR(_xlfn.NUMBERVALUE(CM444)),"El valor NO salarial concepto no categorizado debe ser un número válido. ","")
),
""
)</f>
        <v/>
      </c>
      <c r="HT444" s="46">
        <f>IF($DS444,
IF(CN444="","Debes escribir el porcentaje del aporte a salud. ",
IF( ISERR(_xlfn.NUMBERVALUE(CN444)), "El valor del porcentaje del aporte a salud debe ser un número válido. ", "")
)
)</f>
        <v/>
      </c>
      <c r="HU444" s="46">
        <f>IF($DS444,
IF(CO444="","Debes escribir el valor del aporte a salud. ",
IF( ISERR(_xlfn.NUMBERVALUE(CO444)), "El valor del aporte a salud debe ser un número válido. ", "")
)
)</f>
        <v/>
      </c>
      <c r="HV444" s="46">
        <f>IF($DS444,
IF( AND(CP444&lt;&gt;"", ISERR(_xlfn.NUMBERVALUE(CP444))), "El valor plan complementario debe ser un número válido. ", "")
)</f>
        <v/>
      </c>
      <c r="HW444" s="46">
        <f>IF($DS444,
IF(CQ444="","Debes escribir el porcentaje del aporte a pensión. ",
IF( ISERR(_xlfn.NUMBERVALUE(CQ444)), "El valor del porcentaje del aporte a pensión debe ser un número válido. ", "")
)
)</f>
        <v/>
      </c>
      <c r="HX444" s="46">
        <f>IF($DS444,
IF(CR444="","Debes escribir el valor del aporte a pensión. ",
IF( ISERR(_xlfn.NUMBERVALUE(CR444)), "El valor del aporte a salud debe ser un número válido. ", "")
)
)</f>
        <v/>
      </c>
      <c r="HY444" s="46">
        <f>IF($DS444,
IF( AND(CS444&lt;&gt;"", ISERR(_xlfn.NUMBERVALUE(CS444))), "El valor pensión voluntaria debe ser un número válido. ", "")
)</f>
        <v/>
      </c>
      <c r="HZ444" s="46">
        <f>CONCATENATE(CT444,CU444,CV444,CW444)&lt;&gt;""</f>
        <v/>
      </c>
      <c r="IA444" s="46">
        <f>IF(AND($DS444,HZ444),
IF(CT444="","Debes escribir el % del fondo de seguridad pensional. ",
IF( ISERR(_xlfn.NUMBERVALUE(CT444)), "El % del fondo de seguridad debe ser un número válido. ", "")
),
""
)</f>
        <v/>
      </c>
      <c r="IB444" s="46">
        <f>IF(AND($DS444,HZ444),
IF(CU444="","Debes escribir el valor del aporte al fondo de solidaridad pensional. ",
IF( ISERR(_xlfn.NUMBERVALUE(CU444)), "El valor del aporte al fondo de solidaridad pensional debe ser un número válido. ", "")
),
""
)</f>
        <v/>
      </c>
      <c r="IC444" s="46">
        <f>IF(AND($DS444,HZ444),
IF(CV444="","Debes escribir el % del fondo de subsistencia. ",
IF( ISERR(_xlfn.NUMBERVALUE(CV444)), "El % del fondo de subsistencia debe ser un número válido. ", "")
),
""
)</f>
        <v/>
      </c>
      <c r="ID444" s="46">
        <f>IF(AND($DS444,HZ444),
IF(CW444="","Debes escribir el valor del fondo de subsistencia. ",
IF( ISERR(_xlfn.NUMBERVALUE(CW444)), "El valor del fondo de subsistencia debe ser un número válido. ", "")
),
""
)</f>
        <v/>
      </c>
      <c r="IE444" s="46">
        <f>CONCATENATE(CX444,CY444)&lt;&gt;""</f>
        <v/>
      </c>
      <c r="IF444" s="46">
        <f>IF(AND($DS444,IE444),
IF(CX444="","Debes escribir el % de sindicato. ",
IF( ISERR(_xlfn.NUMBERVALUE(CX444)), "El % de sindicato debe ser un número válido. ", "")
),
""
)</f>
        <v/>
      </c>
      <c r="IG444" s="46">
        <f>IF(AND($DS444,IE444),
IF(CY444="","Debes escribir el valor del sindicato. ",
IF( ISERR(_xlfn.NUMBERVALUE(CY444)), "El valor del sindicato debe ser un número válido. ", "")
),
""
)</f>
        <v/>
      </c>
      <c r="IH444" s="46">
        <f>IF($DS444,
IF( AND(CZ444&lt;&gt;"", ISERR(_xlfn.NUMBERVALUE(CZ444))), "El valor de sanción pública debe ser un número válido. ", "")
)</f>
        <v/>
      </c>
      <c r="II444" s="46">
        <f>IF($DS444,
IF( AND(DA444&lt;&gt;"", ISERR(_xlfn.NUMBERVALUE(DA444))), "El valor de sanción privada debe ser un número válido. ", "")
)</f>
        <v/>
      </c>
      <c r="IJ444" s="46">
        <f>CONCATENATE(DB444,DC444)&lt;&gt;""</f>
        <v/>
      </c>
      <c r="IK444" s="46">
        <f>IF(AND($DS444,IJ444),
IF(DB444="","Debes escribir la descripción de libranza. ",""),
""
)</f>
        <v/>
      </c>
      <c r="IL444" s="46">
        <f>IF(AND($DS444,IJ444),
IF(DC444="","Debes escribir la cuota libranza. ",
IF(ISERR(_xlfn.NUMBERVALUE(DC444)),"El valor de la cuota libranza debe ser un número válido. ","")
),
""
)</f>
        <v/>
      </c>
      <c r="IM444" s="46">
        <f>IF($DS444,
IF( AND(DD444&lt;&gt;"", ISERR(_xlfn.NUMBERVALUE(DD444))), "El valor de pagos a terceros debe ser un número válido. ", "")
)</f>
        <v/>
      </c>
      <c r="IN444" s="46">
        <f>IF($DS444,
IF( AND(DE444&lt;&gt;"", ISERR(_xlfn.NUMBERVALUE(DE444))), "El valor de anticipos debe ser un número válido. ", "")
)</f>
        <v/>
      </c>
      <c r="IO444" s="46">
        <f>IF($DS444,
IF( AND(DF444&lt;&gt;"", ISERR(_xlfn.NUMBERVALUE(DF444))), "El valor de AFC debe ser un número válido. ", "")
)</f>
        <v/>
      </c>
      <c r="IP444" s="46">
        <f>IF($DS444,
IF( AND(DG444&lt;&gt;"", ISERR(_xlfn.NUMBERVALUE(DG444))), "El valor de rete-fuente debe ser un número válido. ", "")
)</f>
        <v/>
      </c>
      <c r="IQ444" s="46">
        <f>IF($DS444,
IF( AND(DH444&lt;&gt;"", ISERR(_xlfn.NUMBERVALUE(DH444))), "El valor de cooperativa de trabajo debe ser un número válido. ", "")
)</f>
        <v/>
      </c>
      <c r="IR444" s="46">
        <f>IF($DS444,
IF( AND(DI444&lt;&gt;"", ISERR(_xlfn.NUMBERVALUE(DI444))), "El valor de embargo fiscal debe ser un número válido. ", "")
)</f>
        <v/>
      </c>
      <c r="IS444" s="46">
        <f>IF($DS444,
IF( AND(DJ444&lt;&gt;"", ISERR(_xlfn.NUMBERVALUE(DJ444))), "El valor de educación debe ser un número válido. ", "")
)</f>
        <v/>
      </c>
      <c r="IT444" s="46">
        <f>IF($DS444,
IF( AND(DK444&lt;&gt;"", ISERR(_xlfn.NUMBERVALUE(DK444))), "El valor de reintegro debe ser un número válido. ", "")
)</f>
        <v/>
      </c>
      <c r="IU444" s="46">
        <f>IF($DS444,
IF( AND(DL444&lt;&gt;"", ISERR(_xlfn.NUMBERVALUE(DL444))), "El valor de deuda debe ser un número válido. ", "")
)</f>
        <v/>
      </c>
      <c r="IV444" s="46">
        <f>IF($DS444,
IF( AND(DM444&lt;&gt;"", ISERR(_xlfn.NUMBERVALUE(DM444))), "El valor de otras deducciones debe ser un número válido. ", "")
)</f>
        <v/>
      </c>
      <c r="IW444" s="46">
        <f>IF($DS444,
IF(DN444="","Debes escribir el valor de los devengos totales. ",
IF( ISERR(_xlfn.NUMBERVALUE(DN444)), "El valor de los devengos totales debe ser un número válido. ", "")
)
)</f>
        <v/>
      </c>
      <c r="IX444" s="46">
        <f>IF($DS444,
IF(DO444="","Debes escribir el valor de las deducciones totales. ",
IF( ISERR(_xlfn.NUMBERVALUE(DO444)), "El valor de las deducciones totales debe ser un número válido. ", "")
)
)</f>
        <v/>
      </c>
      <c r="IY444" s="46">
        <f>IF($DS444,
IF(DP444="","Debes escribir el valor del salario total. ",
IF( ISERR(_xlfn.NUMBERVALUE(DP444)), "El valor del salario total debe ser un número válido. ", "")
)
)</f>
        <v/>
      </c>
    </row>
    <row r="445">
      <c r="B445" s="48" t="n">
        <v>433</v>
      </c>
      <c r="C445" s="61">
        <f>IF(AND(DS445,DP445&lt;&gt;""),
IF(DQ445="","OK","Error"),
""
)</f>
        <v/>
      </c>
      <c r="D445" s="53" t="n"/>
      <c r="E445" s="52" t="n"/>
      <c r="F445" s="112" t="n"/>
      <c r="G445" s="52" t="n"/>
      <c r="H445" s="53" t="n"/>
      <c r="I445" s="52" t="n"/>
      <c r="J445" s="52" t="n"/>
      <c r="K445" s="53" t="n"/>
      <c r="L445" s="55" t="n"/>
      <c r="M445" s="108" t="n"/>
      <c r="N445" s="56" t="n"/>
      <c r="O445" s="52" t="n"/>
      <c r="P445" s="52" t="n"/>
      <c r="Q445" s="52" t="n"/>
      <c r="R445" s="52" t="n"/>
      <c r="S445" s="52" t="n"/>
      <c r="T445" s="53" t="n"/>
      <c r="U445" s="52" t="n"/>
      <c r="V445" s="52" t="n"/>
      <c r="W445" s="55" t="n"/>
      <c r="X445" s="55" t="n"/>
      <c r="Y445" s="52" t="n"/>
      <c r="Z445" s="55" t="n"/>
      <c r="AA445" s="52" t="n"/>
      <c r="AB445" s="53" t="n"/>
      <c r="AC445" s="53" t="n"/>
      <c r="AD445" s="53" t="n"/>
      <c r="AE445" s="177" t="n"/>
      <c r="AF445" s="113" t="n"/>
      <c r="AG445" s="177" t="n"/>
      <c r="AH445" s="178" t="n"/>
      <c r="AI445" s="178" t="n"/>
      <c r="AJ445" s="178" t="n"/>
      <c r="AK445" s="114" t="n"/>
      <c r="AL445" s="178" t="n"/>
      <c r="AM445" s="114" t="n"/>
      <c r="AN445" s="178" t="n"/>
      <c r="AO445" s="114" t="n"/>
      <c r="AP445" s="178" t="n"/>
      <c r="AQ445" s="114" t="n"/>
      <c r="AR445" s="178" t="n"/>
      <c r="AS445" s="114" t="n"/>
      <c r="AT445" s="178" t="n"/>
      <c r="AU445" s="114" t="n"/>
      <c r="AV445" s="178" t="n"/>
      <c r="AW445" s="114" t="n"/>
      <c r="AX445" s="178" t="n"/>
      <c r="AY445" s="114" t="n"/>
      <c r="AZ445" s="178" t="n"/>
      <c r="BA445" s="114" t="n"/>
      <c r="BB445" s="178" t="n"/>
      <c r="BC445" s="114" t="n"/>
      <c r="BD445" s="178" t="n"/>
      <c r="BE445" s="178" t="n"/>
      <c r="BF445" s="178" t="n"/>
      <c r="BG445" s="59" t="n"/>
      <c r="BH445" s="178" t="n"/>
      <c r="BI445" s="114" t="n"/>
      <c r="BJ445" s="53" t="n"/>
      <c r="BK445" s="178" t="n"/>
      <c r="BL445" s="114" t="n"/>
      <c r="BM445" s="178" t="n"/>
      <c r="BN445" s="114" t="n"/>
      <c r="BO445" s="178" t="n"/>
      <c r="BP445" s="178" t="n"/>
      <c r="BQ445" s="178" t="n"/>
      <c r="BR445" s="178" t="n"/>
      <c r="BS445" s="178" t="n"/>
      <c r="BT445" s="178" t="n"/>
      <c r="BU445" s="178" t="n"/>
      <c r="BV445" s="178" t="n"/>
      <c r="BW445" s="178" t="n"/>
      <c r="BX445" s="178" t="n"/>
      <c r="BY445" s="178" t="n"/>
      <c r="BZ445" s="178" t="n"/>
      <c r="CA445" s="178" t="n"/>
      <c r="CB445" s="178" t="n"/>
      <c r="CC445" s="178" t="n"/>
      <c r="CD445" s="178" t="n"/>
      <c r="CE445" s="178" t="n"/>
      <c r="CF445" s="178" t="n"/>
      <c r="CG445" s="178" t="n"/>
      <c r="CH445" s="178" t="n"/>
      <c r="CI445" s="178" t="n"/>
      <c r="CJ445" s="178" t="n"/>
      <c r="CK445" s="53" t="n"/>
      <c r="CL445" s="178" t="n"/>
      <c r="CM445" s="178" t="n"/>
      <c r="CN445" s="60" t="n"/>
      <c r="CO445" s="177" t="n"/>
      <c r="CP445" s="178" t="n"/>
      <c r="CQ445" s="60" t="n"/>
      <c r="CR445" s="177" t="n"/>
      <c r="CS445" s="178" t="n"/>
      <c r="CT445" s="59" t="n"/>
      <c r="CU445" s="178" t="n"/>
      <c r="CV445" s="59" t="n"/>
      <c r="CW445" s="178" t="n"/>
      <c r="CX445" s="59" t="n"/>
      <c r="CY445" s="178" t="n"/>
      <c r="CZ445" s="178" t="n"/>
      <c r="DA445" s="178" t="n"/>
      <c r="DB445" s="53" t="n"/>
      <c r="DC445" s="178" t="n"/>
      <c r="DD445" s="178" t="n"/>
      <c r="DE445" s="178" t="n"/>
      <c r="DF445" s="178" t="n"/>
      <c r="DG445" s="178" t="n"/>
      <c r="DH445" s="178" t="n"/>
      <c r="DI445" s="178" t="n"/>
      <c r="DJ445" s="178" t="n"/>
      <c r="DK445" s="178" t="n"/>
      <c r="DL445" s="178" t="n"/>
      <c r="DM445" s="178" t="n"/>
      <c r="DN445" s="177" t="n"/>
      <c r="DO445" s="177" t="n"/>
      <c r="DP445" s="177" t="n"/>
      <c r="DQ445" s="76">
        <f>IF(AND(DS445,DP445&lt;&gt;""),
CONCATENATE(DT445,DU445,DV445,DW445,DX445,DY445,DZ445,EA445,EB445,EC445,ED445,EE445,EF445,EG445,EH445,EI445,EJ445,EK445,EL445,EM445,EN445,EO445,EP445,EQ445,ES445,ET445,EU445,EV445,EW445,EX445,EY445,EZ445,FA445,FC445,FD445,FF445,FG445,FI445,FJ445,FL445,FM445,FO445,FP445,FR445,FS445,FU445,FV445,FX445,FY445,GA445,GB445,GD445,GE445,GF445,GH445,GI445,GJ445,GL445,GM445,GN445,GP445,GQ445,GS445,GT445,GU445,GV445,GW445,GX445,GY445,GZ445,HA445,HB445,HC445,HD445,HE445,HF445,HG445,HH445,HI445,HJ445,HK445,HL445,HM445,HN445,HO445,HQ445,HR445,HS445,HT445,HU445,HV445,HW445,HX445,HY445,IA445,IB445,IC445,ID445,IF445,IG445,IH445,II445,IK445,IL445,IM445,IN445,IO445,IP445,IQ445,IR445,IS445,IT445,IU445,IV445,IW445,IX445,IY445,IZ445),
""
)</f>
        <v/>
      </c>
      <c r="DR445" s="53" t="n"/>
      <c r="DS445" s="46">
        <f>CONCATENATE(D445,$E445,$F445,$G445,H445,$I445,$J445,K445,$L445,$M445,N445,$O445,$P445,$Q445,$R445,$S445,T445,$U445,$V445,$W445,$X445,$Y445,$Z445,$AA445,AB445,AC445,AD445,$AE445,$AF445,$AG445,AH445,AI445,AJ445,AK445,AL445,AM445,AN445,AO445,AP445,AQ445,AR445,AS445,AT445,AU445,AV445,AW445,AX445,AY445,AZ445,BA445,BB445,BC445,BD445,BE445,BF445,BG445,BH445,BI445,BJ445,BK445,BL445,BM445,BN445,BO445,BP445,BQ445,BR445,BS445,BT445,BU445,BV445,BW445,BX445,BY445,BZ445,CA445,CB445,CC445,CD445,CE445,CF445,CG445,CH445,CI445,CJ445,CK445,CL445,CM445,$CN445,$CO445,CP445,$CQ445,$CR445,CS445,CT445,CU445,CV445,CW445,CX445,CY445,CZ445,DA445,DB445,DC445,DD445,DE445,DF445,DG445,DH445,DI445,DJ445,DK445,DL445,DM445,$DN445,$DO445,$DP445,DR445)&lt;&gt;""</f>
        <v/>
      </c>
      <c r="DT445" s="46">
        <f>IF(AND($DS445,$E$4&lt;&gt;""),
IF(LEFT($E$4,2) = "1.",
IF(D445&lt;&gt;"","El CUNE sólo se envía en operaciones de novedad o ajuste. ",""),
IF(D445="","Debes escribir un CUNE válido para realizar operaciones de novedad o ajuste. ","")),
""
)</f>
        <v/>
      </c>
      <c r="DU445" s="46">
        <f>IF($DS445,
IF(E445="","Debes seleccionar el tipo de documento del empleado. ",
IF(_xlfn.IFNA(VLOOKUP(E445,TIPO_DE_DOCUMENTO,1,FALSE),-1)=-1,"El tipo de documento no es válido (por favor seleccionarlo de la lista). ","")
)
)</f>
        <v/>
      </c>
      <c r="DV445" s="46">
        <f>IF($DS445,
IF(F445="","Debes escribir el número de documento del empleado. ","")
)</f>
        <v/>
      </c>
      <c r="DW445" s="46">
        <f>IF($DS445,
IF(G445="","Debes escribir el primer nombre del empleado. ","")
)</f>
        <v/>
      </c>
      <c r="DY445" s="46">
        <f>IF($DS445,
IF(I445="","Debes escribir el primer apellido del empleado. ","")
)</f>
        <v/>
      </c>
      <c r="DZ445" s="46">
        <f>IF($DS445,
IF(J445="","Debes escribir el segundo apellido del empleado. ","")
)</f>
        <v/>
      </c>
      <c r="EB445" s="46">
        <f>IF($DS445,
IF(L445="","Debes escribir la fecha de ingreso del empleado. ",
IF(ISERR(DATE(YEAR(L445),MONTH(L445),DAY(L445))), "El valor ingresado en fecha de ingreso no tiene un formato válido. ","")
)
)</f>
        <v/>
      </c>
      <c r="EC445" s="46">
        <f>IF($DS445,
IF(M445="","Debes escribir el tiempo laborado. ",
IF( IFERROR(INT(M445),1.1) &lt;&gt; IFERROR(_xlfn.NUMBERVALUE(M445),1), "El valor de los días trabajados debe ser un número entero. ", "")
)
)</f>
        <v/>
      </c>
      <c r="ED445" s="46">
        <f>IF($DS445,
IF( AND(N445&lt;&gt;"", ISERR(DATE(YEAR(N445),MONTH(N445),DAY(N445))) ), "El valor ingresado en fecha de ingreso no tiene un formato válido. ",
IF( AND(N445&lt;&gt;"", $E$6&lt;&gt;"", DATE(YEAR(N445), MONTH(N445), 1) &lt;&gt; IFERROR(DATE(MID($E$6, 1, 4), MID($E$6, 6, 2),1), "1/1/1900") ), "La fecha de retiro debe estar dentro del período liquidado. ", "")
)
)</f>
        <v/>
      </c>
      <c r="EE445" s="46">
        <f>IF($DS445,
IF(O445="","Debes seleccionar el tipo de trabajador. ",
IF(_xlfn.IFNA(VLOOKUP(O445,TIPO_DE_TRABAJADOR,1,FALSE),-1)=-1,"El tipo de trabajador no es válido (por favor seleccionarlo de la lista). ","")
)
)</f>
        <v/>
      </c>
      <c r="EF445" s="46">
        <f>IF($DS445,
IF(P445="","Debes seleccionar si es un trabajador dependiente pensionado por vejez. ",
IF(_xlfn.IFNA(VLOOKUP(P445,SUBTIPO_DE_TRABAJADOR,1,FALSE),-1)=-1,"El tipo de trabajador dependiente pensionado por vejez no es válido (por favor seleccionarlo de la lista). ","")
)
)</f>
        <v/>
      </c>
      <c r="EG445" s="46">
        <f>IF($DS445,
IF(Q445="","Debes seleccionar el tipo de contrato del trabajador. ",
IF(_xlfn.IFNA(VLOOKUP(Q445,TIPO_DE_CONTRATO,1,FALSE),-1)=-1,"El tipo de contrato del trabajador no es válido (por favor seleccionarlo de la lista). ","")
)
)</f>
        <v/>
      </c>
      <c r="EH445" s="46">
        <f>IF($DS445,
IF(R445="","Debes seleccionar si es un salario integral. ",
IF(_xlfn.IFNA(VLOOKUP(R445,SI_NO,1,FALSE),-1)=-1,"Valor no válido para salario integral (por favor seleccionarlo de la lista). ","")
)
)</f>
        <v/>
      </c>
      <c r="EI445" s="46">
        <f>IF($DS445,
IF(S445="","Debes seleccionar si el trabajador realiza actividades de riesgo. ",
IF(_xlfn.IFNA(VLOOKUP(S445,SI_NO,1,FALSE),-1)=-1,"Valor no válido para actividad de alto riesgo (por favor seleccionarlo de la lista). ","")
)
)</f>
        <v/>
      </c>
      <c r="EK445" s="46">
        <f>IF($DS445,
IF(U445="","Debes escribir el código del municipio de residencia del trabajador. ",
IF(_xlfn.IFNA(VLOOKUP(U445,MUNICIPIO,1,FALSE),-1)=-1,"El municipio de residencia del trabajador es inválido (por favor seleccionarlo de la lista). ","")
)
)</f>
        <v/>
      </c>
      <c r="EL445" s="46">
        <f>IF($DS445,
IF(V445="","Debes escribir el la dirección de residendia del trabajador. ","")
)</f>
        <v/>
      </c>
      <c r="EM445" s="46">
        <f>IF($DS445,
IF(W445="","Debes escribir la fecha de inicio de la liquidación. ",
IF(ISERR(DATE(YEAR(W445),MONTH(W445),DAY(W445))),"El valor ingresado en fecha de inicio de liquidación no tiene un formato válido. ",
IF( AND($E$6&lt;&gt;"", DATE(YEAR(W445), MONTH(W445), 1) &lt;&gt; IFERROR(DATE(MID($E$6, 1, 4), MID($E$6, 6, 2),1), "1/1/1900") ), "La fecha de inicio de la liquidación debe estar dentro del período liquidado. ", "")
)
)
)</f>
        <v/>
      </c>
      <c r="EN445" s="46">
        <f>IF($DS445,
IF(X445="","Debes escribir la fecha de fin de la liquidación. ",
IF(ISERR(DATE(YEAR(X445),MONTH(X445),DAY(X445))),"El valor ingresado en fecha de fin de liquidación no tiene un formato válido. ",
IF( AND($E$6&lt;&gt;"", DATE(YEAR(X445), MONTH(X445), 1) &lt;&gt; IFERROR(DATE(MID($E$6, 1, 4), MID($E$6, 6, 2),1), "1/1/1900") ), "La fecha de fin de la liquidación debe estar dentro del período liquidado. ", "")
)
)
)</f>
        <v/>
      </c>
      <c r="EO445" s="46">
        <f>IF($DS445,
IF(Y445="","Debes escribir la frecuencia de pago del trabajador. ",
IF(_xlfn.IFNA(VLOOKUP(Y445,PERÍODO_DE_NÓMINA,1,FALSE),-1)=-1,"La frecuencia de pago es inválida (por favor seleccionarlo de la lista). ","")
)
)</f>
        <v/>
      </c>
      <c r="EP445" s="46">
        <f>IF($DS445,
IF(Z445="","Debes escribir la fecha de pago. ",
IF(ISERR(DATE(YEAR(Z445),MONTH(Z445),DAY(Z445))), "El valor ingresado en fecha de pago no tiene un formato válido. ","")
)
)</f>
        <v/>
      </c>
      <c r="EQ445" s="46">
        <f>IF($DS445,
IF(AA445="","Debes escribir el medio de pago. ",
IF(_xlfn.IFNA(VLOOKUP(AA445,MEDIOS_DE_PAGO,1,FALSE),-1)=-1,"El medio de pago es inválido (por favor seleccionarlo de la lista). ","")
)
)</f>
        <v/>
      </c>
      <c r="ER445" s="46">
        <f>OR(AA445='Tablas '!$T$4,AA445='Tablas '!$T$7,AA445='Tablas '!$T$8,AA445='Tablas '!$T$11)</f>
        <v/>
      </c>
      <c r="ES445" s="46">
        <f>IF(AND($DS445,ER445),
IF(AB445="","Debes escribir la entidad bancaria. ",""),
""
)</f>
        <v/>
      </c>
      <c r="ET445" s="46">
        <f>IF(AND($DS445,ER445),
IF(AC445="","Debes escribir el tipo de cuenta bancaria. ",
IF(_xlfn.IFNA(VLOOKUP(AC445,TIPO_DE_CUENTA,1,FALSE),-1)=-1,"El tipo de cuenta bancaria es inválida (por favor seleccionarlo de la lista). ","")
),
""
)</f>
        <v/>
      </c>
      <c r="EU445" s="46">
        <f>IF(AND($DS445,ER445),
IF(AD445="","Debes escribir el número de cuenta bancaria. ",""),
""
)</f>
        <v/>
      </c>
      <c r="EV445" s="46">
        <f>IF($DS445,
IF(AE445="","Debes escribir el valor del sueldo básico. ",
IF( ISERR(_xlfn.NUMBERVALUE(AE445)), "El valor del sueldo básico debe ser un número válido. ", "")
)
)</f>
        <v/>
      </c>
      <c r="EW445" s="46">
        <f>IF($DS445,
IF(AF445="","Debes escribir el número de días trabajados. ",
IF( IFERROR(INT(AF445),1.1) &lt;&gt; IFERROR(_xlfn.NUMBERVALUE(AF445),1), "La cantidad de días trabajados debe ser un número entero. ", "")
)
)</f>
        <v/>
      </c>
      <c r="EX445" s="46">
        <f>IF($DS445,
IF(AG445="","Debes escribir el valor del sueldo trabajado. ",
IF( ISERR(_xlfn.NUMBERVALUE(AG445)), "El valor del sueldo trabajado debe ser un número válido. ", "")
)
)</f>
        <v/>
      </c>
      <c r="EY445" s="46">
        <f>IF($DS445,
IF( AND(AH445&lt;&gt;"", ISERR(_xlfn.NUMBERVALUE(AH445))), "El valor del auxilio de transporte debe ser un número válido. ", "")
)</f>
        <v/>
      </c>
      <c r="EZ445" s="46">
        <f>IF($DS445,
IF( AND(AI445&lt;&gt;"", ISERR(_xlfn.NUMBERVALUE(AI445))), "El valor de viáticos salariales debe ser un número válido. ", "")
)</f>
        <v/>
      </c>
      <c r="FA445" s="46">
        <f>IF($DS445,
IF( AND(AJ445&lt;&gt;"", ISERR(_xlfn.NUMBERVALUE(AJ445))), "El valor de viáticos NO salariales debe ser un número válido. ", "")
)</f>
        <v/>
      </c>
      <c r="FB445" s="46">
        <f>CONCATENATE(AK445,AL445)&lt;&gt;""</f>
        <v/>
      </c>
      <c r="FC445" s="46">
        <f>IF(AND($DS445,FB445),
IF(AK445="","Debes escribir el número de horas extras diurnas. ",
IF( IFERROR(INT(AK445),1.1) &lt;&gt; IFERROR(_xlfn.NUMBERVALUE(AK445),1), "La cantidad de horas extras diurnas debe ser un número entero. ", "")
),
""
)</f>
        <v/>
      </c>
      <c r="FD445" s="46">
        <f>IF(AND($DS445,FB445),
IF(AL445="","Debes escribir el valor de las horas extras diurnas. ",
IF( ISERR(_xlfn.NUMBERVALUE(AL445)), "El valor de las horas extras duirnas debe ser un número válido. ", "")
),
""
)</f>
        <v/>
      </c>
      <c r="FE445" s="46">
        <f>CONCATENATE(AM445,AN445)&lt;&gt;""</f>
        <v/>
      </c>
      <c r="FF445" s="46">
        <f>IF(AND($DS445,FE445),
IF(AM445="","Debes escribir el número de horas extras nocturnas. ",
IF( IFERROR(INT(AM445),1.1) &lt;&gt; IFERROR(_xlfn.NUMBERVALUE(AM445),1), "La cantidad de horas extras nocturnas debe ser un número entero. ", "")
),
""
)</f>
        <v/>
      </c>
      <c r="FG445" s="46">
        <f>IF(AND($DS445,FE445),
IF(AN445="","Debes escribir el valor de las horas extras nocturnas. ",
IF( ISERR(_xlfn.NUMBERVALUE(AN445)), "El valor de las horas extras nocturnas debe ser un número válido. ", "")
),
""
)</f>
        <v/>
      </c>
      <c r="FH445" s="46">
        <f>CONCATENATE(AO445,AP445)&lt;&gt;""</f>
        <v/>
      </c>
      <c r="FI445" s="46">
        <f>IF(AND($DS445,FH445),
IF(AO445="","Debes escribir el número de horas extras diurnas dominicales y festivas. ",
IF( IFERROR(INT(AO445),1.1) &lt;&gt; IFERROR(_xlfn.NUMBERVALUE(AO445),1), "La cantidad de horas extras diurnas dominicales y festivas debe ser un número entero. ", "")
),
""
)</f>
        <v/>
      </c>
      <c r="FJ445" s="46">
        <f>IF(AND($DS445,FH445),
IF(AP445="","Debes escribir el valor de las horas extras diurnas dominicales y festivas. ",
IF( ISERR(_xlfn.NUMBERVALUE(AP445)), "El valor de las horas extras diurnas dominicales y festivas debe ser un número válido. ", "")
),
""
)</f>
        <v/>
      </c>
      <c r="FK445" s="46">
        <f>CONCATENATE(AQ445,AR445)&lt;&gt;""</f>
        <v/>
      </c>
      <c r="FL445" s="46">
        <f>IF(AND($DS445,FK445),
IF(AQ445="","Debes escribir el número de horas extras nocturnas dominicales y festivas. ",
IF( IFERROR(INT(AQ445),1.1) &lt;&gt; IFERROR(_xlfn.NUMBERVALUE(AQ445),1), "La cantidad de horas extras nocturnas dominicales y festivas debe ser un número entero. ", "")
),
""
)</f>
        <v/>
      </c>
      <c r="FM445" s="46">
        <f>IF(AND($DS445,FK445),
IF(AR445="","Debes escribir el valor de las horas extras nocturnas dominicales y festivas. ",
IF( ISERR(_xlfn.NUMBERVALUE(AR445)), "El valor de las horas extras nocturnas dominicales y festivas debe ser un número válido. ", "")
),
""
)</f>
        <v/>
      </c>
      <c r="FN445" s="46">
        <f>CONCATENATE(AS445,AT445)&lt;&gt;""</f>
        <v/>
      </c>
      <c r="FO445" s="46">
        <f>IF(AND($DS445,FN445),
IF(AS445="","Debes escribir el número de horas recargo nocturno. ",
IF( IFERROR(INT(AS445),1.1) &lt;&gt; IFERROR(_xlfn.NUMBERVALUE(AS445),1), "La cantidad de horas recargo nocturno debe ser un número entero. ", "")
),
""
)</f>
        <v/>
      </c>
      <c r="FP445" s="46">
        <f>IF(AND($DS445,FN445),
IF(AT445="","Debes escribir el valor de las horas recargo nocturno. ",
IF( ISERR(_xlfn.NUMBERVALUE(AT445)), "El valor de las horas recargo nocturno debe ser un número válido. ", "")
),
""
)</f>
        <v/>
      </c>
      <c r="FQ445" s="46">
        <f>CONCATENATE(AU445,AV445)&lt;&gt;""</f>
        <v/>
      </c>
      <c r="FR445" s="46">
        <f>IF(AND($DS445,FQ445),
IF(AU445="","Debes escribir el número de horas recargo diurno dominical y festivo. ",
IF( IFERROR(INT(AU445),1.1) &lt;&gt; IFERROR(_xlfn.NUMBERVALUE(AU445),1), "La cantidad de horas recargo diurno dominical y festivo debe ser un número entero. ", "")
),
""
)</f>
        <v/>
      </c>
      <c r="FS445" s="46">
        <f>IF(AND($DS445,FQ445),
IF(AV445="","Debes escribir el valor de las horas recargo diurno dominical y festivo. ",
IF( ISERR(_xlfn.NUMBERVALUE(AV445)), "El valor de las horas recargo diurno dominical y festivo debe ser un número válido. ", "")
),
""
)</f>
        <v/>
      </c>
      <c r="FT445" s="46">
        <f>CONCATENATE(AW445,AX445)&lt;&gt;""</f>
        <v/>
      </c>
      <c r="FU445" s="46">
        <f>IF(AND($DS445,FT445),
IF(AW445="","Debes escribir el número de horas recargo nocturno dominical y festivo. ",
IF( IFERROR(INT(AW445),1.1) &lt;&gt; IFERROR(_xlfn.NUMBERVALUE(AW445),1), "La cantidad de horas recargo nocturno dominical y festivo debe ser un número entero. ", "")
),
""
)</f>
        <v/>
      </c>
      <c r="FV445" s="46">
        <f>IF(AND($DS445,FT445),
IF(AX445="","Debes escribir el valor de las horas recargo nocturno dominical y festivo. ",
IF( ISERR(_xlfn.NUMBERVALUE(AX445)), "El valor de las horas recargo nocturno dominical y festivo debe ser un número válido. ", "")
),
""
)</f>
        <v/>
      </c>
      <c r="FW445" s="46">
        <f>CONCATENATE(AY445,AZ445)&lt;&gt;""</f>
        <v/>
      </c>
      <c r="FX445" s="46">
        <f>IF(AND($DS445,FW445),
IF(AY445="","Debes escribir el número de días de vacaciones comunes. ",
IF( IFERROR(INT(AY445),1.1) &lt;&gt; IFERROR(_xlfn.NUMBERVALUE(AY445),1), "La cantidad de días de vacaciones comunes debe ser un número entero. ", "")
),
""
)</f>
        <v/>
      </c>
      <c r="FY445" s="46">
        <f>IF(AND($DS445,FW445),
IF(AZ445="","Debes escribir el valor de las vacaciones comunes. ",
IF( ISERR(_xlfn.NUMBERVALUE(AZ445)), "El valor de las vacaciones comunes debe ser un número válido. ", "")
),
""
)</f>
        <v/>
      </c>
      <c r="FZ445" s="46">
        <f>CONCATENATE(BA445,BB445)&lt;&gt;""</f>
        <v/>
      </c>
      <c r="GA445" s="46">
        <f>IF(AND($DS445,FZ445),
IF(BA445="","Debes escribir el número de días de vacaciones compensadas. ",
IF( IFERROR(INT(BA445),1.1) &lt;&gt; IFERROR(_xlfn.NUMBERVALUE(BA445),1), "La cantidad de días de vacaciones compensadas debe ser un número entero. ", "")
),
""
)</f>
        <v/>
      </c>
      <c r="GB445" s="46">
        <f>IF(AND($DS445,FZ445),
IF(BB445="","Debes escribir el valor de las vacaciones compensadas. ",
IF( ISERR(_xlfn.NUMBERVALUE(BB445)), "El valor de las vacaciones compensadas debe ser un número válido. ", "")
),
""
)</f>
        <v/>
      </c>
      <c r="GC445" s="46">
        <f>CONCATENATE(BC445,BD445)&lt;&gt;""</f>
        <v/>
      </c>
      <c r="GD445" s="46">
        <f>IF(AND($DS445,GC445),
IF(BC445="","Debes escribir el número de días de prima salarial. ",
IF( IFERROR(INT(BC445),1.1) &lt;&gt; IFERROR(_xlfn.NUMBERVALUE(BC445),1), "La cantidad de días de prima salarial debe ser un número entero. ", "")
),
""
)</f>
        <v/>
      </c>
      <c r="GE445" s="46">
        <f>IF(AND($DS445,GC445),
IF(BD445="","Debes escribir el valor de los días de prima salarial. ",
IF( ISERR(_xlfn.NUMBERVALUE(BD445)), "El valor de los días de prima salarial debe ser un número válido. ", "")
),
""
)</f>
        <v/>
      </c>
      <c r="GF445" s="46">
        <f>IF($DS445,
IF( AND(BE445&lt;&gt;"", ISERR(_xlfn.NUMBERVALUE(BE445))), "El valor de la prima NO saliarial debe ser un número válido. ", "")
)</f>
        <v/>
      </c>
      <c r="GG445" s="46">
        <f>CONCATENATE(BF445,BG445,BH445)&lt;&gt;""</f>
        <v/>
      </c>
      <c r="GH445" s="46">
        <f>IF(AND($DS445,GG445),
IF(BF445="","Debes escribir el valor de las cesantías. ",
IF( ISERR(_xlfn.NUMBERVALUE(BF445)), "El valor de las cesantías debe ser un número válido. ", "")
),
""
)</f>
        <v/>
      </c>
      <c r="GI445" s="46">
        <f>IF(AND($DS445,GG445),
IF(BG445="","Debes escribir el % de cesantías. ",
IF( ISERR(_xlfn.NUMBERVALUE(BG445)), "El % de cesantías debe ser un número válido. ", "")
),
""
)</f>
        <v/>
      </c>
      <c r="GJ445" s="46">
        <f>IF(AND($DS445,GG445),
IF(BH445="","Debes escribir el valor de intereses de cesantías. ",
IF( ISERR(_xlfn.NUMBERVALUE(BH445)), "El valor de intereses de cesantías debe ser un número válido. ", "")
),
""
)</f>
        <v/>
      </c>
      <c r="GK445" s="46">
        <f>CONCATENATE(BI445,BJ445,BK445)&lt;&gt;""</f>
        <v/>
      </c>
      <c r="GL445" s="46">
        <f>IF(AND($DS445,GK445),
IF(BI445="","Debes escribir el número de días de incapacidad. ",
IF( IFERROR(INT(BI445),1.1) &lt;&gt; IFERROR(_xlfn.NUMBERVALUE(BI445),1), "La cantidad de días de incapacidad debe ser un número entero. ", "")
),
""
)</f>
        <v/>
      </c>
      <c r="GM445" s="46">
        <f>IF(AND($DS445,GK445),
IF(BJ445="","Debes escribir el tipo de incapacidad. ",
IF(_xlfn.IFNA(VLOOKUP(BJ445,TIPO_DE_INCAPACIDAD,1,FALSE),-1)=-1,"El tipo de incapacidad es inválida (por favor seleccionarlo de la lista). ","")
),
""
)</f>
        <v/>
      </c>
      <c r="GN445" s="46">
        <f>IF(AND($DS445,GK445),
IF(BK445="","Debes escribir el valor de la incapacidad. ",
IF( ISERR(_xlfn.NUMBERVALUE(BK445)), "El valor de la incapacidad debe ser un número válido. ", "")
),
""
)</f>
        <v/>
      </c>
      <c r="GO445" s="46">
        <f>CONCATENATE(BL445,BM445)&lt;&gt;""</f>
        <v/>
      </c>
      <c r="GP445" s="46">
        <f>IF(AND($DS445,GO445),
IF(BL445="","Debes escribir el número de días de licencia de maternidad o paternidad. ",
IF( IFERROR(INT(BL445),1.1) &lt;&gt; IFERROR(_xlfn.NUMBERVALUE(BL445),1), "La cantidad de días de licencia de maternidad o paternidad debe ser un número entero. ", "")
),
""
)</f>
        <v/>
      </c>
      <c r="GQ445" s="46">
        <f>IF(AND($DS445,GO445),
IF(BM445="","Debes escribir el valor de la licencia de maternidad o paternidad. ",
IF( ISERR(_xlfn.NUMBERVALUE(BM445)), "El valor de la licencia de maternidad o paternidad debe ser un número válido. ", "")
),
""
)</f>
        <v/>
      </c>
      <c r="GR445" s="46">
        <f>CONCATENATE(BN445,BO445)&lt;&gt;""</f>
        <v/>
      </c>
      <c r="GS445" s="46">
        <f>IF(AND($DS445,GR445),
IF(BN445="","Debes escribir el número de días de licencia remunerada. ",
IF( IFERROR(INT(BN445),1.1) &lt;&gt; IFERROR(_xlfn.NUMBERVALUE(BN445),1), "La cantidad de días de licencia remunerada debe ser un número entero. ", "")
),
""
)</f>
        <v/>
      </c>
      <c r="GT445" s="46">
        <f>IF(AND($DS445,GR445),
IF(BO445="","Debes escribir el valor de la licencia remunerada. ",
IF( ISERR(_xlfn.NUMBERVALUE(BO445)), "El valor de la licencia remunerada debe ser un número válido. ", "")
),
""
)</f>
        <v/>
      </c>
      <c r="GU445" s="46">
        <f>IF($DS445,
IF( AND(BP445&lt;&gt;"", ISERR(_xlfn.NUMBERVALUE(BP445))), "El valor de la licencia NO remunerada debe ser un número válido. ", "")
)</f>
        <v/>
      </c>
      <c r="GV445" s="46">
        <f>IF($DS445,
IF( AND(BQ445&lt;&gt;"", ISERR(_xlfn.NUMBERVALUE(BQ445))), "El valor de auxilios salariales debe ser un número válido. ", "")
)</f>
        <v/>
      </c>
      <c r="GW445" s="46">
        <f>IF($DS445,
IF( AND(BR445&lt;&gt;"", ISERR(_xlfn.NUMBERVALUE(BR445))), "El valor de auxilios NO salariales debe ser un número válido. ", "")
)</f>
        <v/>
      </c>
      <c r="GX445" s="46">
        <f>IF($DS445,
IF( AND(BS445&lt;&gt;"", ISERR(_xlfn.NUMBERVALUE(BS445))), "El valor de bonos salariales debe ser un número válido. ", "")
)</f>
        <v/>
      </c>
      <c r="GY445" s="46">
        <f>IF($DS445,
IF( AND(BT445&lt;&gt;"", ISERR(_xlfn.NUMBERVALUE(BT445))), "El valor de bonos NO salariales debe ser un número válido. ", "")
)</f>
        <v/>
      </c>
      <c r="GZ445" s="46">
        <f>IF($DS445,
IF( AND(BU445&lt;&gt;"", ISERR(_xlfn.NUMBERVALUE(BU445))), "El valor de bonos salariales de alimentación debe ser un número válido. ", "")
)</f>
        <v/>
      </c>
      <c r="HA445" s="46">
        <f>IF($DS445,
IF( AND(BV445&lt;&gt;"", ISERR(_xlfn.NUMBERVALUE(BV445))), "El valor de bonos NO salariales de alimentación debe ser un número válido. ", "")
)</f>
        <v/>
      </c>
      <c r="HB445" s="46">
        <f>IF($DS445,
IF( AND(BW445&lt;&gt;"", ISERR(_xlfn.NUMBERVALUE(BW445))), "El valor de bonificaciones salariales debe ser un número válido. ", "")
)</f>
        <v/>
      </c>
      <c r="HC445" s="46">
        <f>IF($DS445,
IF( AND(BX445&lt;&gt;"", ISERR(_xlfn.NUMBERVALUE(BX445))), "El valor de bonificaciones NO salariales debe ser un número válido. ", "")
)</f>
        <v/>
      </c>
      <c r="HD445" s="46">
        <f>IF($DS445,
IF( AND(BY445&lt;&gt;"", ISERR(_xlfn.NUMBERVALUE(BY445))), "El valor de compensaciones ordinarias debe ser un número válido. ", "")
)</f>
        <v/>
      </c>
      <c r="HE445" s="46">
        <f>IF($DS445,
IF( AND(BZ445&lt;&gt;"", ISERR(_xlfn.NUMBERVALUE(BZ445))), "El valor de compensaciones extraordinarias debe ser un número válido. ", "")
)</f>
        <v/>
      </c>
      <c r="HF445" s="46">
        <f>IF($DS445,
IF( AND(CA445&lt;&gt;"", ISERR(_xlfn.NUMBERVALUE(CA445))), "El valor de comisiones debe ser un número válido. ", "")
)</f>
        <v/>
      </c>
      <c r="HG445" s="46">
        <f>IF($DS445,
IF( AND(CB445&lt;&gt;"", ISERR(_xlfn.NUMBERVALUE(CB445))), "El valor de ausencia por huega debe ser un número válido. ", "")
)</f>
        <v/>
      </c>
      <c r="HH445" s="46">
        <f>IF($DS445,
IF( AND(CC445&lt;&gt;"", ISERR(_xlfn.NUMBERVALUE(CC445))), "El valor de anticipos debe ser un número válido. ", "")
)</f>
        <v/>
      </c>
      <c r="HI445" s="46">
        <f>IF($DS445,
IF( AND(CD445&lt;&gt;"", ISERR(_xlfn.NUMBERVALUE(CD445))), "El valor de pagos a terceros debe ser un número válido. ", "")
)</f>
        <v/>
      </c>
      <c r="HJ445" s="46">
        <f>IF($DS445,
IF( AND(CE445&lt;&gt;"", ISERR(_xlfn.NUMBERVALUE(CE445))), "El valor de dotación debe ser un número válido. ", "")
)</f>
        <v/>
      </c>
      <c r="HK445" s="46">
        <f>IF($DS445,
IF( AND(CF445&lt;&gt;"", ISERR(_xlfn.NUMBERVALUE(CF445))), "El valor de apoyo sostenibilidad debe ser un número válido. ", "")
)</f>
        <v/>
      </c>
      <c r="HL445" s="46">
        <f>IF($DS445,
IF( AND(CG445&lt;&gt;"", ISERR(_xlfn.NUMBERVALUE(CG445))), "El valor de teletrabajo debe ser un número válido. ", "")
)</f>
        <v/>
      </c>
      <c r="HM445" s="46">
        <f>IF($DS445,
IF( AND(CH445&lt;&gt;"", ISERR(_xlfn.NUMBERVALUE(CH445))), "El valor de bonificación de retiro debe ser un número válido. ", "")
)</f>
        <v/>
      </c>
      <c r="HN445" s="46">
        <f>IF($DS445,
IF( AND(CI445&lt;&gt;"", ISERR(_xlfn.NUMBERVALUE(CI445))), "El valor de indemnización de retiro debe ser un número válido. ", "")
)</f>
        <v/>
      </c>
      <c r="HO445" s="46">
        <f>IF($DS445,
IF( AND(CJ445&lt;&gt;"", ISERR(_xlfn.NUMBERVALUE(CJ445))), "El valor de reintegros debe ser un número válido. ", "")
)</f>
        <v/>
      </c>
      <c r="HP445" s="46">
        <f>CONCATENATE(CK445,CL445,CM445)&lt;&gt;""</f>
        <v/>
      </c>
      <c r="HQ445" s="46">
        <f>IF(AND($DS445,HP445),
IF(CK445="","Debes escribir la descripción de otro concepto no categorizado. ",""),
""
)</f>
        <v/>
      </c>
      <c r="HR445" s="46">
        <f>IF(AND($DS445,HP445),
IF(CONCATENATE(CL445,CM445)="","Debes escribir al menos un valor de concepto no categorizado (salarial o no salarial). ",
IF(ISERR(_xlfn.NUMBERVALUE(CL445)),"El valor salarial concepto no categorizado debe ser un número válido. ","")
),
""
)</f>
        <v/>
      </c>
      <c r="HS445" s="46">
        <f>IF(AND($DS445,HP445),
IF(CONCATENATE(CL445,CM445)="","Debes escribir al menos un valor de concepto no categorizado (salarial o no salarial). ",
IF(ISERR(_xlfn.NUMBERVALUE(CM445)),"El valor NO salarial concepto no categorizado debe ser un número válido. ","")
),
""
)</f>
        <v/>
      </c>
      <c r="HT445" s="46">
        <f>IF($DS445,
IF(CN445="","Debes escribir el porcentaje del aporte a salud. ",
IF( ISERR(_xlfn.NUMBERVALUE(CN445)), "El valor del porcentaje del aporte a salud debe ser un número válido. ", "")
)
)</f>
        <v/>
      </c>
      <c r="HU445" s="46">
        <f>IF($DS445,
IF(CO445="","Debes escribir el valor del aporte a salud. ",
IF( ISERR(_xlfn.NUMBERVALUE(CO445)), "El valor del aporte a salud debe ser un número válido. ", "")
)
)</f>
        <v/>
      </c>
      <c r="HV445" s="46">
        <f>IF($DS445,
IF( AND(CP445&lt;&gt;"", ISERR(_xlfn.NUMBERVALUE(CP445))), "El valor plan complementario debe ser un número válido. ", "")
)</f>
        <v/>
      </c>
      <c r="HW445" s="46">
        <f>IF($DS445,
IF(CQ445="","Debes escribir el porcentaje del aporte a pensión. ",
IF( ISERR(_xlfn.NUMBERVALUE(CQ445)), "El valor del porcentaje del aporte a pensión debe ser un número válido. ", "")
)
)</f>
        <v/>
      </c>
      <c r="HX445" s="46">
        <f>IF($DS445,
IF(CR445="","Debes escribir el valor del aporte a pensión. ",
IF( ISERR(_xlfn.NUMBERVALUE(CR445)), "El valor del aporte a salud debe ser un número válido. ", "")
)
)</f>
        <v/>
      </c>
      <c r="HY445" s="46">
        <f>IF($DS445,
IF( AND(CS445&lt;&gt;"", ISERR(_xlfn.NUMBERVALUE(CS445))), "El valor pensión voluntaria debe ser un número válido. ", "")
)</f>
        <v/>
      </c>
      <c r="HZ445" s="46">
        <f>CONCATENATE(CT445,CU445,CV445,CW445)&lt;&gt;""</f>
        <v/>
      </c>
      <c r="IA445" s="46">
        <f>IF(AND($DS445,HZ445),
IF(CT445="","Debes escribir el % del fondo de seguridad pensional. ",
IF( ISERR(_xlfn.NUMBERVALUE(CT445)), "El % del fondo de seguridad debe ser un número válido. ", "")
),
""
)</f>
        <v/>
      </c>
      <c r="IB445" s="46">
        <f>IF(AND($DS445,HZ445),
IF(CU445="","Debes escribir el valor del aporte al fondo de solidaridad pensional. ",
IF( ISERR(_xlfn.NUMBERVALUE(CU445)), "El valor del aporte al fondo de solidaridad pensional debe ser un número válido. ", "")
),
""
)</f>
        <v/>
      </c>
      <c r="IC445" s="46">
        <f>IF(AND($DS445,HZ445),
IF(CV445="","Debes escribir el % del fondo de subsistencia. ",
IF( ISERR(_xlfn.NUMBERVALUE(CV445)), "El % del fondo de subsistencia debe ser un número válido. ", "")
),
""
)</f>
        <v/>
      </c>
      <c r="ID445" s="46">
        <f>IF(AND($DS445,HZ445),
IF(CW445="","Debes escribir el valor del fondo de subsistencia. ",
IF( ISERR(_xlfn.NUMBERVALUE(CW445)), "El valor del fondo de subsistencia debe ser un número válido. ", "")
),
""
)</f>
        <v/>
      </c>
      <c r="IE445" s="46">
        <f>CONCATENATE(CX445,CY445)&lt;&gt;""</f>
        <v/>
      </c>
      <c r="IF445" s="46">
        <f>IF(AND($DS445,IE445),
IF(CX445="","Debes escribir el % de sindicato. ",
IF( ISERR(_xlfn.NUMBERVALUE(CX445)), "El % de sindicato debe ser un número válido. ", "")
),
""
)</f>
        <v/>
      </c>
      <c r="IG445" s="46">
        <f>IF(AND($DS445,IE445),
IF(CY445="","Debes escribir el valor del sindicato. ",
IF( ISERR(_xlfn.NUMBERVALUE(CY445)), "El valor del sindicato debe ser un número válido. ", "")
),
""
)</f>
        <v/>
      </c>
      <c r="IH445" s="46">
        <f>IF($DS445,
IF( AND(CZ445&lt;&gt;"", ISERR(_xlfn.NUMBERVALUE(CZ445))), "El valor de sanción pública debe ser un número válido. ", "")
)</f>
        <v/>
      </c>
      <c r="II445" s="46">
        <f>IF($DS445,
IF( AND(DA445&lt;&gt;"", ISERR(_xlfn.NUMBERVALUE(DA445))), "El valor de sanción privada debe ser un número válido. ", "")
)</f>
        <v/>
      </c>
      <c r="IJ445" s="46">
        <f>CONCATENATE(DB445,DC445)&lt;&gt;""</f>
        <v/>
      </c>
      <c r="IK445" s="46">
        <f>IF(AND($DS445,IJ445),
IF(DB445="","Debes escribir la descripción de libranza. ",""),
""
)</f>
        <v/>
      </c>
      <c r="IL445" s="46">
        <f>IF(AND($DS445,IJ445),
IF(DC445="","Debes escribir la cuota libranza. ",
IF(ISERR(_xlfn.NUMBERVALUE(DC445)),"El valor de la cuota libranza debe ser un número válido. ","")
),
""
)</f>
        <v/>
      </c>
      <c r="IM445" s="46">
        <f>IF($DS445,
IF( AND(DD445&lt;&gt;"", ISERR(_xlfn.NUMBERVALUE(DD445))), "El valor de pagos a terceros debe ser un número válido. ", "")
)</f>
        <v/>
      </c>
      <c r="IN445" s="46">
        <f>IF($DS445,
IF( AND(DE445&lt;&gt;"", ISERR(_xlfn.NUMBERVALUE(DE445))), "El valor de anticipos debe ser un número válido. ", "")
)</f>
        <v/>
      </c>
      <c r="IO445" s="46">
        <f>IF($DS445,
IF( AND(DF445&lt;&gt;"", ISERR(_xlfn.NUMBERVALUE(DF445))), "El valor de AFC debe ser un número válido. ", "")
)</f>
        <v/>
      </c>
      <c r="IP445" s="46">
        <f>IF($DS445,
IF( AND(DG445&lt;&gt;"", ISERR(_xlfn.NUMBERVALUE(DG445))), "El valor de rete-fuente debe ser un número válido. ", "")
)</f>
        <v/>
      </c>
      <c r="IQ445" s="46">
        <f>IF($DS445,
IF( AND(DH445&lt;&gt;"", ISERR(_xlfn.NUMBERVALUE(DH445))), "El valor de cooperativa de trabajo debe ser un número válido. ", "")
)</f>
        <v/>
      </c>
      <c r="IR445" s="46">
        <f>IF($DS445,
IF( AND(DI445&lt;&gt;"", ISERR(_xlfn.NUMBERVALUE(DI445))), "El valor de embargo fiscal debe ser un número válido. ", "")
)</f>
        <v/>
      </c>
      <c r="IS445" s="46">
        <f>IF($DS445,
IF( AND(DJ445&lt;&gt;"", ISERR(_xlfn.NUMBERVALUE(DJ445))), "El valor de educación debe ser un número válido. ", "")
)</f>
        <v/>
      </c>
      <c r="IT445" s="46">
        <f>IF($DS445,
IF( AND(DK445&lt;&gt;"", ISERR(_xlfn.NUMBERVALUE(DK445))), "El valor de reintegro debe ser un número válido. ", "")
)</f>
        <v/>
      </c>
      <c r="IU445" s="46">
        <f>IF($DS445,
IF( AND(DL445&lt;&gt;"", ISERR(_xlfn.NUMBERVALUE(DL445))), "El valor de deuda debe ser un número válido. ", "")
)</f>
        <v/>
      </c>
      <c r="IV445" s="46">
        <f>IF($DS445,
IF( AND(DM445&lt;&gt;"", ISERR(_xlfn.NUMBERVALUE(DM445))), "El valor de otras deducciones debe ser un número válido. ", "")
)</f>
        <v/>
      </c>
      <c r="IW445" s="46">
        <f>IF($DS445,
IF(DN445="","Debes escribir el valor de los devengos totales. ",
IF( ISERR(_xlfn.NUMBERVALUE(DN445)), "El valor de los devengos totales debe ser un número válido. ", "")
)
)</f>
        <v/>
      </c>
      <c r="IX445" s="46">
        <f>IF($DS445,
IF(DO445="","Debes escribir el valor de las deducciones totales. ",
IF( ISERR(_xlfn.NUMBERVALUE(DO445)), "El valor de las deducciones totales debe ser un número válido. ", "")
)
)</f>
        <v/>
      </c>
      <c r="IY445" s="46">
        <f>IF($DS445,
IF(DP445="","Debes escribir el valor del salario total. ",
IF( ISERR(_xlfn.NUMBERVALUE(DP445)), "El valor del salario total debe ser un número válido. ", "")
)
)</f>
        <v/>
      </c>
    </row>
    <row r="446">
      <c r="B446" s="48" t="n">
        <v>434</v>
      </c>
      <c r="C446" s="61">
        <f>IF(AND(DS446,DP446&lt;&gt;""),
IF(DQ446="","OK","Error"),
""
)</f>
        <v/>
      </c>
      <c r="D446" s="53" t="n"/>
      <c r="E446" s="52" t="n"/>
      <c r="F446" s="112" t="n"/>
      <c r="G446" s="52" t="n"/>
      <c r="H446" s="53" t="n"/>
      <c r="I446" s="52" t="n"/>
      <c r="J446" s="52" t="n"/>
      <c r="K446" s="53" t="n"/>
      <c r="L446" s="55" t="n"/>
      <c r="M446" s="108" t="n"/>
      <c r="N446" s="56" t="n"/>
      <c r="O446" s="52" t="n"/>
      <c r="P446" s="52" t="n"/>
      <c r="Q446" s="52" t="n"/>
      <c r="R446" s="52" t="n"/>
      <c r="S446" s="52" t="n"/>
      <c r="T446" s="53" t="n"/>
      <c r="U446" s="52" t="n"/>
      <c r="V446" s="52" t="n"/>
      <c r="W446" s="55" t="n"/>
      <c r="X446" s="55" t="n"/>
      <c r="Y446" s="52" t="n"/>
      <c r="Z446" s="55" t="n"/>
      <c r="AA446" s="52" t="n"/>
      <c r="AB446" s="53" t="n"/>
      <c r="AC446" s="53" t="n"/>
      <c r="AD446" s="53" t="n"/>
      <c r="AE446" s="177" t="n"/>
      <c r="AF446" s="113" t="n"/>
      <c r="AG446" s="177" t="n"/>
      <c r="AH446" s="178" t="n"/>
      <c r="AI446" s="178" t="n"/>
      <c r="AJ446" s="178" t="n"/>
      <c r="AK446" s="114" t="n"/>
      <c r="AL446" s="178" t="n"/>
      <c r="AM446" s="114" t="n"/>
      <c r="AN446" s="178" t="n"/>
      <c r="AO446" s="114" t="n"/>
      <c r="AP446" s="178" t="n"/>
      <c r="AQ446" s="114" t="n"/>
      <c r="AR446" s="178" t="n"/>
      <c r="AS446" s="114" t="n"/>
      <c r="AT446" s="178" t="n"/>
      <c r="AU446" s="114" t="n"/>
      <c r="AV446" s="178" t="n"/>
      <c r="AW446" s="114" t="n"/>
      <c r="AX446" s="178" t="n"/>
      <c r="AY446" s="114" t="n"/>
      <c r="AZ446" s="178" t="n"/>
      <c r="BA446" s="114" t="n"/>
      <c r="BB446" s="178" t="n"/>
      <c r="BC446" s="114" t="n"/>
      <c r="BD446" s="178" t="n"/>
      <c r="BE446" s="178" t="n"/>
      <c r="BF446" s="178" t="n"/>
      <c r="BG446" s="59" t="n"/>
      <c r="BH446" s="178" t="n"/>
      <c r="BI446" s="114" t="n"/>
      <c r="BJ446" s="53" t="n"/>
      <c r="BK446" s="178" t="n"/>
      <c r="BL446" s="114" t="n"/>
      <c r="BM446" s="178" t="n"/>
      <c r="BN446" s="114" t="n"/>
      <c r="BO446" s="178" t="n"/>
      <c r="BP446" s="178" t="n"/>
      <c r="BQ446" s="178" t="n"/>
      <c r="BR446" s="178" t="n"/>
      <c r="BS446" s="178" t="n"/>
      <c r="BT446" s="178" t="n"/>
      <c r="BU446" s="178" t="n"/>
      <c r="BV446" s="178" t="n"/>
      <c r="BW446" s="178" t="n"/>
      <c r="BX446" s="178" t="n"/>
      <c r="BY446" s="178" t="n"/>
      <c r="BZ446" s="178" t="n"/>
      <c r="CA446" s="178" t="n"/>
      <c r="CB446" s="178" t="n"/>
      <c r="CC446" s="178" t="n"/>
      <c r="CD446" s="178" t="n"/>
      <c r="CE446" s="178" t="n"/>
      <c r="CF446" s="178" t="n"/>
      <c r="CG446" s="178" t="n"/>
      <c r="CH446" s="178" t="n"/>
      <c r="CI446" s="178" t="n"/>
      <c r="CJ446" s="178" t="n"/>
      <c r="CK446" s="53" t="n"/>
      <c r="CL446" s="178" t="n"/>
      <c r="CM446" s="178" t="n"/>
      <c r="CN446" s="60" t="n"/>
      <c r="CO446" s="177" t="n"/>
      <c r="CP446" s="178" t="n"/>
      <c r="CQ446" s="60" t="n"/>
      <c r="CR446" s="177" t="n"/>
      <c r="CS446" s="178" t="n"/>
      <c r="CT446" s="59" t="n"/>
      <c r="CU446" s="178" t="n"/>
      <c r="CV446" s="59" t="n"/>
      <c r="CW446" s="178" t="n"/>
      <c r="CX446" s="59" t="n"/>
      <c r="CY446" s="178" t="n"/>
      <c r="CZ446" s="178" t="n"/>
      <c r="DA446" s="178" t="n"/>
      <c r="DB446" s="53" t="n"/>
      <c r="DC446" s="178" t="n"/>
      <c r="DD446" s="178" t="n"/>
      <c r="DE446" s="178" t="n"/>
      <c r="DF446" s="178" t="n"/>
      <c r="DG446" s="178" t="n"/>
      <c r="DH446" s="178" t="n"/>
      <c r="DI446" s="178" t="n"/>
      <c r="DJ446" s="178" t="n"/>
      <c r="DK446" s="178" t="n"/>
      <c r="DL446" s="178" t="n"/>
      <c r="DM446" s="178" t="n"/>
      <c r="DN446" s="177" t="n"/>
      <c r="DO446" s="177" t="n"/>
      <c r="DP446" s="177" t="n"/>
      <c r="DQ446" s="76">
        <f>IF(AND(DS446,DP446&lt;&gt;""),
CONCATENATE(DT446,DU446,DV446,DW446,DX446,DY446,DZ446,EA446,EB446,EC446,ED446,EE446,EF446,EG446,EH446,EI446,EJ446,EK446,EL446,EM446,EN446,EO446,EP446,EQ446,ES446,ET446,EU446,EV446,EW446,EX446,EY446,EZ446,FA446,FC446,FD446,FF446,FG446,FI446,FJ446,FL446,FM446,FO446,FP446,FR446,FS446,FU446,FV446,FX446,FY446,GA446,GB446,GD446,GE446,GF446,GH446,GI446,GJ446,GL446,GM446,GN446,GP446,GQ446,GS446,GT446,GU446,GV446,GW446,GX446,GY446,GZ446,HA446,HB446,HC446,HD446,HE446,HF446,HG446,HH446,HI446,HJ446,HK446,HL446,HM446,HN446,HO446,HQ446,HR446,HS446,HT446,HU446,HV446,HW446,HX446,HY446,IA446,IB446,IC446,ID446,IF446,IG446,IH446,II446,IK446,IL446,IM446,IN446,IO446,IP446,IQ446,IR446,IS446,IT446,IU446,IV446,IW446,IX446,IY446,IZ446),
""
)</f>
        <v/>
      </c>
      <c r="DR446" s="53" t="n"/>
      <c r="DS446" s="46">
        <f>CONCATENATE(D446,$E446,$F446,$G446,H446,$I446,$J446,K446,$L446,$M446,N446,$O446,$P446,$Q446,$R446,$S446,T446,$U446,$V446,$W446,$X446,$Y446,$Z446,$AA446,AB446,AC446,AD446,$AE446,$AF446,$AG446,AH446,AI446,AJ446,AK446,AL446,AM446,AN446,AO446,AP446,AQ446,AR446,AS446,AT446,AU446,AV446,AW446,AX446,AY446,AZ446,BA446,BB446,BC446,BD446,BE446,BF446,BG446,BH446,BI446,BJ446,BK446,BL446,BM446,BN446,BO446,BP446,BQ446,BR446,BS446,BT446,BU446,BV446,BW446,BX446,BY446,BZ446,CA446,CB446,CC446,CD446,CE446,CF446,CG446,CH446,CI446,CJ446,CK446,CL446,CM446,$CN446,$CO446,CP446,$CQ446,$CR446,CS446,CT446,CU446,CV446,CW446,CX446,CY446,CZ446,DA446,DB446,DC446,DD446,DE446,DF446,DG446,DH446,DI446,DJ446,DK446,DL446,DM446,$DN446,$DO446,$DP446,DR446)&lt;&gt;""</f>
        <v/>
      </c>
      <c r="DT446" s="46">
        <f>IF(AND($DS446,$E$4&lt;&gt;""),
IF(LEFT($E$4,2) = "1.",
IF(D446&lt;&gt;"","El CUNE sólo se envía en operaciones de novedad o ajuste. ",""),
IF(D446="","Debes escribir un CUNE válido para realizar operaciones de novedad o ajuste. ","")),
""
)</f>
        <v/>
      </c>
      <c r="DU446" s="46">
        <f>IF($DS446,
IF(E446="","Debes seleccionar el tipo de documento del empleado. ",
IF(_xlfn.IFNA(VLOOKUP(E446,TIPO_DE_DOCUMENTO,1,FALSE),-1)=-1,"El tipo de documento no es válido (por favor seleccionarlo de la lista). ","")
)
)</f>
        <v/>
      </c>
      <c r="DV446" s="46">
        <f>IF($DS446,
IF(F446="","Debes escribir el número de documento del empleado. ","")
)</f>
        <v/>
      </c>
      <c r="DW446" s="46">
        <f>IF($DS446,
IF(G446="","Debes escribir el primer nombre del empleado. ","")
)</f>
        <v/>
      </c>
      <c r="DY446" s="46">
        <f>IF($DS446,
IF(I446="","Debes escribir el primer apellido del empleado. ","")
)</f>
        <v/>
      </c>
      <c r="DZ446" s="46">
        <f>IF($DS446,
IF(J446="","Debes escribir el segundo apellido del empleado. ","")
)</f>
        <v/>
      </c>
      <c r="EB446" s="46">
        <f>IF($DS446,
IF(L446="","Debes escribir la fecha de ingreso del empleado. ",
IF(ISERR(DATE(YEAR(L446),MONTH(L446),DAY(L446))), "El valor ingresado en fecha de ingreso no tiene un formato válido. ","")
)
)</f>
        <v/>
      </c>
      <c r="EC446" s="46">
        <f>IF($DS446,
IF(M446="","Debes escribir el tiempo laborado. ",
IF( IFERROR(INT(M446),1.1) &lt;&gt; IFERROR(_xlfn.NUMBERVALUE(M446),1), "El valor de los días trabajados debe ser un número entero. ", "")
)
)</f>
        <v/>
      </c>
      <c r="ED446" s="46">
        <f>IF($DS446,
IF( AND(N446&lt;&gt;"", ISERR(DATE(YEAR(N446),MONTH(N446),DAY(N446))) ), "El valor ingresado en fecha de ingreso no tiene un formato válido. ",
IF( AND(N446&lt;&gt;"", $E$6&lt;&gt;"", DATE(YEAR(N446), MONTH(N446), 1) &lt;&gt; IFERROR(DATE(MID($E$6, 1, 4), MID($E$6, 6, 2),1), "1/1/1900") ), "La fecha de retiro debe estar dentro del período liquidado. ", "")
)
)</f>
        <v/>
      </c>
      <c r="EE446" s="46">
        <f>IF($DS446,
IF(O446="","Debes seleccionar el tipo de trabajador. ",
IF(_xlfn.IFNA(VLOOKUP(O446,TIPO_DE_TRABAJADOR,1,FALSE),-1)=-1,"El tipo de trabajador no es válido (por favor seleccionarlo de la lista). ","")
)
)</f>
        <v/>
      </c>
      <c r="EF446" s="46">
        <f>IF($DS446,
IF(P446="","Debes seleccionar si es un trabajador dependiente pensionado por vejez. ",
IF(_xlfn.IFNA(VLOOKUP(P446,SUBTIPO_DE_TRABAJADOR,1,FALSE),-1)=-1,"El tipo de trabajador dependiente pensionado por vejez no es válido (por favor seleccionarlo de la lista). ","")
)
)</f>
        <v/>
      </c>
      <c r="EG446" s="46">
        <f>IF($DS446,
IF(Q446="","Debes seleccionar el tipo de contrato del trabajador. ",
IF(_xlfn.IFNA(VLOOKUP(Q446,TIPO_DE_CONTRATO,1,FALSE),-1)=-1,"El tipo de contrato del trabajador no es válido (por favor seleccionarlo de la lista). ","")
)
)</f>
        <v/>
      </c>
      <c r="EH446" s="46">
        <f>IF($DS446,
IF(R446="","Debes seleccionar si es un salario integral. ",
IF(_xlfn.IFNA(VLOOKUP(R446,SI_NO,1,FALSE),-1)=-1,"Valor no válido para salario integral (por favor seleccionarlo de la lista). ","")
)
)</f>
        <v/>
      </c>
      <c r="EI446" s="46">
        <f>IF($DS446,
IF(S446="","Debes seleccionar si el trabajador realiza actividades de riesgo. ",
IF(_xlfn.IFNA(VLOOKUP(S446,SI_NO,1,FALSE),-1)=-1,"Valor no válido para actividad de alto riesgo (por favor seleccionarlo de la lista). ","")
)
)</f>
        <v/>
      </c>
      <c r="EK446" s="46">
        <f>IF($DS446,
IF(U446="","Debes escribir el código del municipio de residencia del trabajador. ",
IF(_xlfn.IFNA(VLOOKUP(U446,MUNICIPIO,1,FALSE),-1)=-1,"El municipio de residencia del trabajador es inválido (por favor seleccionarlo de la lista). ","")
)
)</f>
        <v/>
      </c>
      <c r="EL446" s="46">
        <f>IF($DS446,
IF(V446="","Debes escribir el la dirección de residendia del trabajador. ","")
)</f>
        <v/>
      </c>
      <c r="EM446" s="46">
        <f>IF($DS446,
IF(W446="","Debes escribir la fecha de inicio de la liquidación. ",
IF(ISERR(DATE(YEAR(W446),MONTH(W446),DAY(W446))),"El valor ingresado en fecha de inicio de liquidación no tiene un formato válido. ",
IF( AND($E$6&lt;&gt;"", DATE(YEAR(W446), MONTH(W446), 1) &lt;&gt; IFERROR(DATE(MID($E$6, 1, 4), MID($E$6, 6, 2),1), "1/1/1900") ), "La fecha de inicio de la liquidación debe estar dentro del período liquidado. ", "")
)
)
)</f>
        <v/>
      </c>
      <c r="EN446" s="46">
        <f>IF($DS446,
IF(X446="","Debes escribir la fecha de fin de la liquidación. ",
IF(ISERR(DATE(YEAR(X446),MONTH(X446),DAY(X446))),"El valor ingresado en fecha de fin de liquidación no tiene un formato válido. ",
IF( AND($E$6&lt;&gt;"", DATE(YEAR(X446), MONTH(X446), 1) &lt;&gt; IFERROR(DATE(MID($E$6, 1, 4), MID($E$6, 6, 2),1), "1/1/1900") ), "La fecha de fin de la liquidación debe estar dentro del período liquidado. ", "")
)
)
)</f>
        <v/>
      </c>
      <c r="EO446" s="46">
        <f>IF($DS446,
IF(Y446="","Debes escribir la frecuencia de pago del trabajador. ",
IF(_xlfn.IFNA(VLOOKUP(Y446,PERÍODO_DE_NÓMINA,1,FALSE),-1)=-1,"La frecuencia de pago es inválida (por favor seleccionarlo de la lista). ","")
)
)</f>
        <v/>
      </c>
      <c r="EP446" s="46">
        <f>IF($DS446,
IF(Z446="","Debes escribir la fecha de pago. ",
IF(ISERR(DATE(YEAR(Z446),MONTH(Z446),DAY(Z446))), "El valor ingresado en fecha de pago no tiene un formato válido. ","")
)
)</f>
        <v/>
      </c>
      <c r="EQ446" s="46">
        <f>IF($DS446,
IF(AA446="","Debes escribir el medio de pago. ",
IF(_xlfn.IFNA(VLOOKUP(AA446,MEDIOS_DE_PAGO,1,FALSE),-1)=-1,"El medio de pago es inválido (por favor seleccionarlo de la lista). ","")
)
)</f>
        <v/>
      </c>
      <c r="ER446" s="46">
        <f>OR(AA446='Tablas '!$T$4,AA446='Tablas '!$T$7,AA446='Tablas '!$T$8,AA446='Tablas '!$T$11)</f>
        <v/>
      </c>
      <c r="ES446" s="46">
        <f>IF(AND($DS446,ER446),
IF(AB446="","Debes escribir la entidad bancaria. ",""),
""
)</f>
        <v/>
      </c>
      <c r="ET446" s="46">
        <f>IF(AND($DS446,ER446),
IF(AC446="","Debes escribir el tipo de cuenta bancaria. ",
IF(_xlfn.IFNA(VLOOKUP(AC446,TIPO_DE_CUENTA,1,FALSE),-1)=-1,"El tipo de cuenta bancaria es inválida (por favor seleccionarlo de la lista). ","")
),
""
)</f>
        <v/>
      </c>
      <c r="EU446" s="46">
        <f>IF(AND($DS446,ER446),
IF(AD446="","Debes escribir el número de cuenta bancaria. ",""),
""
)</f>
        <v/>
      </c>
      <c r="EV446" s="46">
        <f>IF($DS446,
IF(AE446="","Debes escribir el valor del sueldo básico. ",
IF( ISERR(_xlfn.NUMBERVALUE(AE446)), "El valor del sueldo básico debe ser un número válido. ", "")
)
)</f>
        <v/>
      </c>
      <c r="EW446" s="46">
        <f>IF($DS446,
IF(AF446="","Debes escribir el número de días trabajados. ",
IF( IFERROR(INT(AF446),1.1) &lt;&gt; IFERROR(_xlfn.NUMBERVALUE(AF446),1), "La cantidad de días trabajados debe ser un número entero. ", "")
)
)</f>
        <v/>
      </c>
      <c r="EX446" s="46">
        <f>IF($DS446,
IF(AG446="","Debes escribir el valor del sueldo trabajado. ",
IF( ISERR(_xlfn.NUMBERVALUE(AG446)), "El valor del sueldo trabajado debe ser un número válido. ", "")
)
)</f>
        <v/>
      </c>
      <c r="EY446" s="46">
        <f>IF($DS446,
IF( AND(AH446&lt;&gt;"", ISERR(_xlfn.NUMBERVALUE(AH446))), "El valor del auxilio de transporte debe ser un número válido. ", "")
)</f>
        <v/>
      </c>
      <c r="EZ446" s="46">
        <f>IF($DS446,
IF( AND(AI446&lt;&gt;"", ISERR(_xlfn.NUMBERVALUE(AI446))), "El valor de viáticos salariales debe ser un número válido. ", "")
)</f>
        <v/>
      </c>
      <c r="FA446" s="46">
        <f>IF($DS446,
IF( AND(AJ446&lt;&gt;"", ISERR(_xlfn.NUMBERVALUE(AJ446))), "El valor de viáticos NO salariales debe ser un número válido. ", "")
)</f>
        <v/>
      </c>
      <c r="FB446" s="46">
        <f>CONCATENATE(AK446,AL446)&lt;&gt;""</f>
        <v/>
      </c>
      <c r="FC446" s="46">
        <f>IF(AND($DS446,FB446),
IF(AK446="","Debes escribir el número de horas extras diurnas. ",
IF( IFERROR(INT(AK446),1.1) &lt;&gt; IFERROR(_xlfn.NUMBERVALUE(AK446),1), "La cantidad de horas extras diurnas debe ser un número entero. ", "")
),
""
)</f>
        <v/>
      </c>
      <c r="FD446" s="46">
        <f>IF(AND($DS446,FB446),
IF(AL446="","Debes escribir el valor de las horas extras diurnas. ",
IF( ISERR(_xlfn.NUMBERVALUE(AL446)), "El valor de las horas extras duirnas debe ser un número válido. ", "")
),
""
)</f>
        <v/>
      </c>
      <c r="FE446" s="46">
        <f>CONCATENATE(AM446,AN446)&lt;&gt;""</f>
        <v/>
      </c>
      <c r="FF446" s="46">
        <f>IF(AND($DS446,FE446),
IF(AM446="","Debes escribir el número de horas extras nocturnas. ",
IF( IFERROR(INT(AM446),1.1) &lt;&gt; IFERROR(_xlfn.NUMBERVALUE(AM446),1), "La cantidad de horas extras nocturnas debe ser un número entero. ", "")
),
""
)</f>
        <v/>
      </c>
      <c r="FG446" s="46">
        <f>IF(AND($DS446,FE446),
IF(AN446="","Debes escribir el valor de las horas extras nocturnas. ",
IF( ISERR(_xlfn.NUMBERVALUE(AN446)), "El valor de las horas extras nocturnas debe ser un número válido. ", "")
),
""
)</f>
        <v/>
      </c>
      <c r="FH446" s="46">
        <f>CONCATENATE(AO446,AP446)&lt;&gt;""</f>
        <v/>
      </c>
      <c r="FI446" s="46">
        <f>IF(AND($DS446,FH446),
IF(AO446="","Debes escribir el número de horas extras diurnas dominicales y festivas. ",
IF( IFERROR(INT(AO446),1.1) &lt;&gt; IFERROR(_xlfn.NUMBERVALUE(AO446),1), "La cantidad de horas extras diurnas dominicales y festivas debe ser un número entero. ", "")
),
""
)</f>
        <v/>
      </c>
      <c r="FJ446" s="46">
        <f>IF(AND($DS446,FH446),
IF(AP446="","Debes escribir el valor de las horas extras diurnas dominicales y festivas. ",
IF( ISERR(_xlfn.NUMBERVALUE(AP446)), "El valor de las horas extras diurnas dominicales y festivas debe ser un número válido. ", "")
),
""
)</f>
        <v/>
      </c>
      <c r="FK446" s="46">
        <f>CONCATENATE(AQ446,AR446)&lt;&gt;""</f>
        <v/>
      </c>
      <c r="FL446" s="46">
        <f>IF(AND($DS446,FK446),
IF(AQ446="","Debes escribir el número de horas extras nocturnas dominicales y festivas. ",
IF( IFERROR(INT(AQ446),1.1) &lt;&gt; IFERROR(_xlfn.NUMBERVALUE(AQ446),1), "La cantidad de horas extras nocturnas dominicales y festivas debe ser un número entero. ", "")
),
""
)</f>
        <v/>
      </c>
      <c r="FM446" s="46">
        <f>IF(AND($DS446,FK446),
IF(AR446="","Debes escribir el valor de las horas extras nocturnas dominicales y festivas. ",
IF( ISERR(_xlfn.NUMBERVALUE(AR446)), "El valor de las horas extras nocturnas dominicales y festivas debe ser un número válido. ", "")
),
""
)</f>
        <v/>
      </c>
      <c r="FN446" s="46">
        <f>CONCATENATE(AS446,AT446)&lt;&gt;""</f>
        <v/>
      </c>
      <c r="FO446" s="46">
        <f>IF(AND($DS446,FN446),
IF(AS446="","Debes escribir el número de horas recargo nocturno. ",
IF( IFERROR(INT(AS446),1.1) &lt;&gt; IFERROR(_xlfn.NUMBERVALUE(AS446),1), "La cantidad de horas recargo nocturno debe ser un número entero. ", "")
),
""
)</f>
        <v/>
      </c>
      <c r="FP446" s="46">
        <f>IF(AND($DS446,FN446),
IF(AT446="","Debes escribir el valor de las horas recargo nocturno. ",
IF( ISERR(_xlfn.NUMBERVALUE(AT446)), "El valor de las horas recargo nocturno debe ser un número válido. ", "")
),
""
)</f>
        <v/>
      </c>
      <c r="FQ446" s="46">
        <f>CONCATENATE(AU446,AV446)&lt;&gt;""</f>
        <v/>
      </c>
      <c r="FR446" s="46">
        <f>IF(AND($DS446,FQ446),
IF(AU446="","Debes escribir el número de horas recargo diurno dominical y festivo. ",
IF( IFERROR(INT(AU446),1.1) &lt;&gt; IFERROR(_xlfn.NUMBERVALUE(AU446),1), "La cantidad de horas recargo diurno dominical y festivo debe ser un número entero. ", "")
),
""
)</f>
        <v/>
      </c>
      <c r="FS446" s="46">
        <f>IF(AND($DS446,FQ446),
IF(AV446="","Debes escribir el valor de las horas recargo diurno dominical y festivo. ",
IF( ISERR(_xlfn.NUMBERVALUE(AV446)), "El valor de las horas recargo diurno dominical y festivo debe ser un número válido. ", "")
),
""
)</f>
        <v/>
      </c>
      <c r="FT446" s="46">
        <f>CONCATENATE(AW446,AX446)&lt;&gt;""</f>
        <v/>
      </c>
      <c r="FU446" s="46">
        <f>IF(AND($DS446,FT446),
IF(AW446="","Debes escribir el número de horas recargo nocturno dominical y festivo. ",
IF( IFERROR(INT(AW446),1.1) &lt;&gt; IFERROR(_xlfn.NUMBERVALUE(AW446),1), "La cantidad de horas recargo nocturno dominical y festivo debe ser un número entero. ", "")
),
""
)</f>
        <v/>
      </c>
      <c r="FV446" s="46">
        <f>IF(AND($DS446,FT446),
IF(AX446="","Debes escribir el valor de las horas recargo nocturno dominical y festivo. ",
IF( ISERR(_xlfn.NUMBERVALUE(AX446)), "El valor de las horas recargo nocturno dominical y festivo debe ser un número válido. ", "")
),
""
)</f>
        <v/>
      </c>
      <c r="FW446" s="46">
        <f>CONCATENATE(AY446,AZ446)&lt;&gt;""</f>
        <v/>
      </c>
      <c r="FX446" s="46">
        <f>IF(AND($DS446,FW446),
IF(AY446="","Debes escribir el número de días de vacaciones comunes. ",
IF( IFERROR(INT(AY446),1.1) &lt;&gt; IFERROR(_xlfn.NUMBERVALUE(AY446),1), "La cantidad de días de vacaciones comunes debe ser un número entero. ", "")
),
""
)</f>
        <v/>
      </c>
      <c r="FY446" s="46">
        <f>IF(AND($DS446,FW446),
IF(AZ446="","Debes escribir el valor de las vacaciones comunes. ",
IF( ISERR(_xlfn.NUMBERVALUE(AZ446)), "El valor de las vacaciones comunes debe ser un número válido. ", "")
),
""
)</f>
        <v/>
      </c>
      <c r="FZ446" s="46">
        <f>CONCATENATE(BA446,BB446)&lt;&gt;""</f>
        <v/>
      </c>
      <c r="GA446" s="46">
        <f>IF(AND($DS446,FZ446),
IF(BA446="","Debes escribir el número de días de vacaciones compensadas. ",
IF( IFERROR(INT(BA446),1.1) &lt;&gt; IFERROR(_xlfn.NUMBERVALUE(BA446),1), "La cantidad de días de vacaciones compensadas debe ser un número entero. ", "")
),
""
)</f>
        <v/>
      </c>
      <c r="GB446" s="46">
        <f>IF(AND($DS446,FZ446),
IF(BB446="","Debes escribir el valor de las vacaciones compensadas. ",
IF( ISERR(_xlfn.NUMBERVALUE(BB446)), "El valor de las vacaciones compensadas debe ser un número válido. ", "")
),
""
)</f>
        <v/>
      </c>
      <c r="GC446" s="46">
        <f>CONCATENATE(BC446,BD446)&lt;&gt;""</f>
        <v/>
      </c>
      <c r="GD446" s="46">
        <f>IF(AND($DS446,GC446),
IF(BC446="","Debes escribir el número de días de prima salarial. ",
IF( IFERROR(INT(BC446),1.1) &lt;&gt; IFERROR(_xlfn.NUMBERVALUE(BC446),1), "La cantidad de días de prima salarial debe ser un número entero. ", "")
),
""
)</f>
        <v/>
      </c>
      <c r="GE446" s="46">
        <f>IF(AND($DS446,GC446),
IF(BD446="","Debes escribir el valor de los días de prima salarial. ",
IF( ISERR(_xlfn.NUMBERVALUE(BD446)), "El valor de los días de prima salarial debe ser un número válido. ", "")
),
""
)</f>
        <v/>
      </c>
      <c r="GF446" s="46">
        <f>IF($DS446,
IF( AND(BE446&lt;&gt;"", ISERR(_xlfn.NUMBERVALUE(BE446))), "El valor de la prima NO saliarial debe ser un número válido. ", "")
)</f>
        <v/>
      </c>
      <c r="GG446" s="46">
        <f>CONCATENATE(BF446,BG446,BH446)&lt;&gt;""</f>
        <v/>
      </c>
      <c r="GH446" s="46">
        <f>IF(AND($DS446,GG446),
IF(BF446="","Debes escribir el valor de las cesantías. ",
IF( ISERR(_xlfn.NUMBERVALUE(BF446)), "El valor de las cesantías debe ser un número válido. ", "")
),
""
)</f>
        <v/>
      </c>
      <c r="GI446" s="46">
        <f>IF(AND($DS446,GG446),
IF(BG446="","Debes escribir el % de cesantías. ",
IF( ISERR(_xlfn.NUMBERVALUE(BG446)), "El % de cesantías debe ser un número válido. ", "")
),
""
)</f>
        <v/>
      </c>
      <c r="GJ446" s="46">
        <f>IF(AND($DS446,GG446),
IF(BH446="","Debes escribir el valor de intereses de cesantías. ",
IF( ISERR(_xlfn.NUMBERVALUE(BH446)), "El valor de intereses de cesantías debe ser un número válido. ", "")
),
""
)</f>
        <v/>
      </c>
      <c r="GK446" s="46">
        <f>CONCATENATE(BI446,BJ446,BK446)&lt;&gt;""</f>
        <v/>
      </c>
      <c r="GL446" s="46">
        <f>IF(AND($DS446,GK446),
IF(BI446="","Debes escribir el número de días de incapacidad. ",
IF( IFERROR(INT(BI446),1.1) &lt;&gt; IFERROR(_xlfn.NUMBERVALUE(BI446),1), "La cantidad de días de incapacidad debe ser un número entero. ", "")
),
""
)</f>
        <v/>
      </c>
      <c r="GM446" s="46">
        <f>IF(AND($DS446,GK446),
IF(BJ446="","Debes escribir el tipo de incapacidad. ",
IF(_xlfn.IFNA(VLOOKUP(BJ446,TIPO_DE_INCAPACIDAD,1,FALSE),-1)=-1,"El tipo de incapacidad es inválida (por favor seleccionarlo de la lista). ","")
),
""
)</f>
        <v/>
      </c>
      <c r="GN446" s="46">
        <f>IF(AND($DS446,GK446),
IF(BK446="","Debes escribir el valor de la incapacidad. ",
IF( ISERR(_xlfn.NUMBERVALUE(BK446)), "El valor de la incapacidad debe ser un número válido. ", "")
),
""
)</f>
        <v/>
      </c>
      <c r="GO446" s="46">
        <f>CONCATENATE(BL446,BM446)&lt;&gt;""</f>
        <v/>
      </c>
      <c r="GP446" s="46">
        <f>IF(AND($DS446,GO446),
IF(BL446="","Debes escribir el número de días de licencia de maternidad o paternidad. ",
IF( IFERROR(INT(BL446),1.1) &lt;&gt; IFERROR(_xlfn.NUMBERVALUE(BL446),1), "La cantidad de días de licencia de maternidad o paternidad debe ser un número entero. ", "")
),
""
)</f>
        <v/>
      </c>
      <c r="GQ446" s="46">
        <f>IF(AND($DS446,GO446),
IF(BM446="","Debes escribir el valor de la licencia de maternidad o paternidad. ",
IF( ISERR(_xlfn.NUMBERVALUE(BM446)), "El valor de la licencia de maternidad o paternidad debe ser un número válido. ", "")
),
""
)</f>
        <v/>
      </c>
      <c r="GR446" s="46">
        <f>CONCATENATE(BN446,BO446)&lt;&gt;""</f>
        <v/>
      </c>
      <c r="GS446" s="46">
        <f>IF(AND($DS446,GR446),
IF(BN446="","Debes escribir el número de días de licencia remunerada. ",
IF( IFERROR(INT(BN446),1.1) &lt;&gt; IFERROR(_xlfn.NUMBERVALUE(BN446),1), "La cantidad de días de licencia remunerada debe ser un número entero. ", "")
),
""
)</f>
        <v/>
      </c>
      <c r="GT446" s="46">
        <f>IF(AND($DS446,GR446),
IF(BO446="","Debes escribir el valor de la licencia remunerada. ",
IF( ISERR(_xlfn.NUMBERVALUE(BO446)), "El valor de la licencia remunerada debe ser un número válido. ", "")
),
""
)</f>
        <v/>
      </c>
      <c r="GU446" s="46">
        <f>IF($DS446,
IF( AND(BP446&lt;&gt;"", ISERR(_xlfn.NUMBERVALUE(BP446))), "El valor de la licencia NO remunerada debe ser un número válido. ", "")
)</f>
        <v/>
      </c>
      <c r="GV446" s="46">
        <f>IF($DS446,
IF( AND(BQ446&lt;&gt;"", ISERR(_xlfn.NUMBERVALUE(BQ446))), "El valor de auxilios salariales debe ser un número válido. ", "")
)</f>
        <v/>
      </c>
      <c r="GW446" s="46">
        <f>IF($DS446,
IF( AND(BR446&lt;&gt;"", ISERR(_xlfn.NUMBERVALUE(BR446))), "El valor de auxilios NO salariales debe ser un número válido. ", "")
)</f>
        <v/>
      </c>
      <c r="GX446" s="46">
        <f>IF($DS446,
IF( AND(BS446&lt;&gt;"", ISERR(_xlfn.NUMBERVALUE(BS446))), "El valor de bonos salariales debe ser un número válido. ", "")
)</f>
        <v/>
      </c>
      <c r="GY446" s="46">
        <f>IF($DS446,
IF( AND(BT446&lt;&gt;"", ISERR(_xlfn.NUMBERVALUE(BT446))), "El valor de bonos NO salariales debe ser un número válido. ", "")
)</f>
        <v/>
      </c>
      <c r="GZ446" s="46">
        <f>IF($DS446,
IF( AND(BU446&lt;&gt;"", ISERR(_xlfn.NUMBERVALUE(BU446))), "El valor de bonos salariales de alimentación debe ser un número válido. ", "")
)</f>
        <v/>
      </c>
      <c r="HA446" s="46">
        <f>IF($DS446,
IF( AND(BV446&lt;&gt;"", ISERR(_xlfn.NUMBERVALUE(BV446))), "El valor de bonos NO salariales de alimentación debe ser un número válido. ", "")
)</f>
        <v/>
      </c>
      <c r="HB446" s="46">
        <f>IF($DS446,
IF( AND(BW446&lt;&gt;"", ISERR(_xlfn.NUMBERVALUE(BW446))), "El valor de bonificaciones salariales debe ser un número válido. ", "")
)</f>
        <v/>
      </c>
      <c r="HC446" s="46">
        <f>IF($DS446,
IF( AND(BX446&lt;&gt;"", ISERR(_xlfn.NUMBERVALUE(BX446))), "El valor de bonificaciones NO salariales debe ser un número válido. ", "")
)</f>
        <v/>
      </c>
      <c r="HD446" s="46">
        <f>IF($DS446,
IF( AND(BY446&lt;&gt;"", ISERR(_xlfn.NUMBERVALUE(BY446))), "El valor de compensaciones ordinarias debe ser un número válido. ", "")
)</f>
        <v/>
      </c>
      <c r="HE446" s="46">
        <f>IF($DS446,
IF( AND(BZ446&lt;&gt;"", ISERR(_xlfn.NUMBERVALUE(BZ446))), "El valor de compensaciones extraordinarias debe ser un número válido. ", "")
)</f>
        <v/>
      </c>
      <c r="HF446" s="46">
        <f>IF($DS446,
IF( AND(CA446&lt;&gt;"", ISERR(_xlfn.NUMBERVALUE(CA446))), "El valor de comisiones debe ser un número válido. ", "")
)</f>
        <v/>
      </c>
      <c r="HG446" s="46">
        <f>IF($DS446,
IF( AND(CB446&lt;&gt;"", ISERR(_xlfn.NUMBERVALUE(CB446))), "El valor de ausencia por huega debe ser un número válido. ", "")
)</f>
        <v/>
      </c>
      <c r="HH446" s="46">
        <f>IF($DS446,
IF( AND(CC446&lt;&gt;"", ISERR(_xlfn.NUMBERVALUE(CC446))), "El valor de anticipos debe ser un número válido. ", "")
)</f>
        <v/>
      </c>
      <c r="HI446" s="46">
        <f>IF($DS446,
IF( AND(CD446&lt;&gt;"", ISERR(_xlfn.NUMBERVALUE(CD446))), "El valor de pagos a terceros debe ser un número válido. ", "")
)</f>
        <v/>
      </c>
      <c r="HJ446" s="46">
        <f>IF($DS446,
IF( AND(CE446&lt;&gt;"", ISERR(_xlfn.NUMBERVALUE(CE446))), "El valor de dotación debe ser un número válido. ", "")
)</f>
        <v/>
      </c>
      <c r="HK446" s="46">
        <f>IF($DS446,
IF( AND(CF446&lt;&gt;"", ISERR(_xlfn.NUMBERVALUE(CF446))), "El valor de apoyo sostenibilidad debe ser un número válido. ", "")
)</f>
        <v/>
      </c>
      <c r="HL446" s="46">
        <f>IF($DS446,
IF( AND(CG446&lt;&gt;"", ISERR(_xlfn.NUMBERVALUE(CG446))), "El valor de teletrabajo debe ser un número válido. ", "")
)</f>
        <v/>
      </c>
      <c r="HM446" s="46">
        <f>IF($DS446,
IF( AND(CH446&lt;&gt;"", ISERR(_xlfn.NUMBERVALUE(CH446))), "El valor de bonificación de retiro debe ser un número válido. ", "")
)</f>
        <v/>
      </c>
      <c r="HN446" s="46">
        <f>IF($DS446,
IF( AND(CI446&lt;&gt;"", ISERR(_xlfn.NUMBERVALUE(CI446))), "El valor de indemnización de retiro debe ser un número válido. ", "")
)</f>
        <v/>
      </c>
      <c r="HO446" s="46">
        <f>IF($DS446,
IF( AND(CJ446&lt;&gt;"", ISERR(_xlfn.NUMBERVALUE(CJ446))), "El valor de reintegros debe ser un número válido. ", "")
)</f>
        <v/>
      </c>
      <c r="HP446" s="46">
        <f>CONCATENATE(CK446,CL446,CM446)&lt;&gt;""</f>
        <v/>
      </c>
      <c r="HQ446" s="46">
        <f>IF(AND($DS446,HP446),
IF(CK446="","Debes escribir la descripción de otro concepto no categorizado. ",""),
""
)</f>
        <v/>
      </c>
      <c r="HR446" s="46">
        <f>IF(AND($DS446,HP446),
IF(CONCATENATE(CL446,CM446)="","Debes escribir al menos un valor de concepto no categorizado (salarial o no salarial). ",
IF(ISERR(_xlfn.NUMBERVALUE(CL446)),"El valor salarial concepto no categorizado debe ser un número válido. ","")
),
""
)</f>
        <v/>
      </c>
      <c r="HS446" s="46">
        <f>IF(AND($DS446,HP446),
IF(CONCATENATE(CL446,CM446)="","Debes escribir al menos un valor de concepto no categorizado (salarial o no salarial). ",
IF(ISERR(_xlfn.NUMBERVALUE(CM446)),"El valor NO salarial concepto no categorizado debe ser un número válido. ","")
),
""
)</f>
        <v/>
      </c>
      <c r="HT446" s="46">
        <f>IF($DS446,
IF(CN446="","Debes escribir el porcentaje del aporte a salud. ",
IF( ISERR(_xlfn.NUMBERVALUE(CN446)), "El valor del porcentaje del aporte a salud debe ser un número válido. ", "")
)
)</f>
        <v/>
      </c>
      <c r="HU446" s="46">
        <f>IF($DS446,
IF(CO446="","Debes escribir el valor del aporte a salud. ",
IF( ISERR(_xlfn.NUMBERVALUE(CO446)), "El valor del aporte a salud debe ser un número válido. ", "")
)
)</f>
        <v/>
      </c>
      <c r="HV446" s="46">
        <f>IF($DS446,
IF( AND(CP446&lt;&gt;"", ISERR(_xlfn.NUMBERVALUE(CP446))), "El valor plan complementario debe ser un número válido. ", "")
)</f>
        <v/>
      </c>
      <c r="HW446" s="46">
        <f>IF($DS446,
IF(CQ446="","Debes escribir el porcentaje del aporte a pensión. ",
IF( ISERR(_xlfn.NUMBERVALUE(CQ446)), "El valor del porcentaje del aporte a pensión debe ser un número válido. ", "")
)
)</f>
        <v/>
      </c>
      <c r="HX446" s="46">
        <f>IF($DS446,
IF(CR446="","Debes escribir el valor del aporte a pensión. ",
IF( ISERR(_xlfn.NUMBERVALUE(CR446)), "El valor del aporte a salud debe ser un número válido. ", "")
)
)</f>
        <v/>
      </c>
      <c r="HY446" s="46">
        <f>IF($DS446,
IF( AND(CS446&lt;&gt;"", ISERR(_xlfn.NUMBERVALUE(CS446))), "El valor pensión voluntaria debe ser un número válido. ", "")
)</f>
        <v/>
      </c>
      <c r="HZ446" s="46">
        <f>CONCATENATE(CT446,CU446,CV446,CW446)&lt;&gt;""</f>
        <v/>
      </c>
      <c r="IA446" s="46">
        <f>IF(AND($DS446,HZ446),
IF(CT446="","Debes escribir el % del fondo de seguridad pensional. ",
IF( ISERR(_xlfn.NUMBERVALUE(CT446)), "El % del fondo de seguridad debe ser un número válido. ", "")
),
""
)</f>
        <v/>
      </c>
      <c r="IB446" s="46">
        <f>IF(AND($DS446,HZ446),
IF(CU446="","Debes escribir el valor del aporte al fondo de solidaridad pensional. ",
IF( ISERR(_xlfn.NUMBERVALUE(CU446)), "El valor del aporte al fondo de solidaridad pensional debe ser un número válido. ", "")
),
""
)</f>
        <v/>
      </c>
      <c r="IC446" s="46">
        <f>IF(AND($DS446,HZ446),
IF(CV446="","Debes escribir el % del fondo de subsistencia. ",
IF( ISERR(_xlfn.NUMBERVALUE(CV446)), "El % del fondo de subsistencia debe ser un número válido. ", "")
),
""
)</f>
        <v/>
      </c>
      <c r="ID446" s="46">
        <f>IF(AND($DS446,HZ446),
IF(CW446="","Debes escribir el valor del fondo de subsistencia. ",
IF( ISERR(_xlfn.NUMBERVALUE(CW446)), "El valor del fondo de subsistencia debe ser un número válido. ", "")
),
""
)</f>
        <v/>
      </c>
      <c r="IE446" s="46">
        <f>CONCATENATE(CX446,CY446)&lt;&gt;""</f>
        <v/>
      </c>
      <c r="IF446" s="46">
        <f>IF(AND($DS446,IE446),
IF(CX446="","Debes escribir el % de sindicato. ",
IF( ISERR(_xlfn.NUMBERVALUE(CX446)), "El % de sindicato debe ser un número válido. ", "")
),
""
)</f>
        <v/>
      </c>
      <c r="IG446" s="46">
        <f>IF(AND($DS446,IE446),
IF(CY446="","Debes escribir el valor del sindicato. ",
IF( ISERR(_xlfn.NUMBERVALUE(CY446)), "El valor del sindicato debe ser un número válido. ", "")
),
""
)</f>
        <v/>
      </c>
      <c r="IH446" s="46">
        <f>IF($DS446,
IF( AND(CZ446&lt;&gt;"", ISERR(_xlfn.NUMBERVALUE(CZ446))), "El valor de sanción pública debe ser un número válido. ", "")
)</f>
        <v/>
      </c>
      <c r="II446" s="46">
        <f>IF($DS446,
IF( AND(DA446&lt;&gt;"", ISERR(_xlfn.NUMBERVALUE(DA446))), "El valor de sanción privada debe ser un número válido. ", "")
)</f>
        <v/>
      </c>
      <c r="IJ446" s="46">
        <f>CONCATENATE(DB446,DC446)&lt;&gt;""</f>
        <v/>
      </c>
      <c r="IK446" s="46">
        <f>IF(AND($DS446,IJ446),
IF(DB446="","Debes escribir la descripción de libranza. ",""),
""
)</f>
        <v/>
      </c>
      <c r="IL446" s="46">
        <f>IF(AND($DS446,IJ446),
IF(DC446="","Debes escribir la cuota libranza. ",
IF(ISERR(_xlfn.NUMBERVALUE(DC446)),"El valor de la cuota libranza debe ser un número válido. ","")
),
""
)</f>
        <v/>
      </c>
      <c r="IM446" s="46">
        <f>IF($DS446,
IF( AND(DD446&lt;&gt;"", ISERR(_xlfn.NUMBERVALUE(DD446))), "El valor de pagos a terceros debe ser un número válido. ", "")
)</f>
        <v/>
      </c>
      <c r="IN446" s="46">
        <f>IF($DS446,
IF( AND(DE446&lt;&gt;"", ISERR(_xlfn.NUMBERVALUE(DE446))), "El valor de anticipos debe ser un número válido. ", "")
)</f>
        <v/>
      </c>
      <c r="IO446" s="46">
        <f>IF($DS446,
IF( AND(DF446&lt;&gt;"", ISERR(_xlfn.NUMBERVALUE(DF446))), "El valor de AFC debe ser un número válido. ", "")
)</f>
        <v/>
      </c>
      <c r="IP446" s="46">
        <f>IF($DS446,
IF( AND(DG446&lt;&gt;"", ISERR(_xlfn.NUMBERVALUE(DG446))), "El valor de rete-fuente debe ser un número válido. ", "")
)</f>
        <v/>
      </c>
      <c r="IQ446" s="46">
        <f>IF($DS446,
IF( AND(DH446&lt;&gt;"", ISERR(_xlfn.NUMBERVALUE(DH446))), "El valor de cooperativa de trabajo debe ser un número válido. ", "")
)</f>
        <v/>
      </c>
      <c r="IR446" s="46">
        <f>IF($DS446,
IF( AND(DI446&lt;&gt;"", ISERR(_xlfn.NUMBERVALUE(DI446))), "El valor de embargo fiscal debe ser un número válido. ", "")
)</f>
        <v/>
      </c>
      <c r="IS446" s="46">
        <f>IF($DS446,
IF( AND(DJ446&lt;&gt;"", ISERR(_xlfn.NUMBERVALUE(DJ446))), "El valor de educación debe ser un número válido. ", "")
)</f>
        <v/>
      </c>
      <c r="IT446" s="46">
        <f>IF($DS446,
IF( AND(DK446&lt;&gt;"", ISERR(_xlfn.NUMBERVALUE(DK446))), "El valor de reintegro debe ser un número válido. ", "")
)</f>
        <v/>
      </c>
      <c r="IU446" s="46">
        <f>IF($DS446,
IF( AND(DL446&lt;&gt;"", ISERR(_xlfn.NUMBERVALUE(DL446))), "El valor de deuda debe ser un número válido. ", "")
)</f>
        <v/>
      </c>
      <c r="IV446" s="46">
        <f>IF($DS446,
IF( AND(DM446&lt;&gt;"", ISERR(_xlfn.NUMBERVALUE(DM446))), "El valor de otras deducciones debe ser un número válido. ", "")
)</f>
        <v/>
      </c>
      <c r="IW446" s="46">
        <f>IF($DS446,
IF(DN446="","Debes escribir el valor de los devengos totales. ",
IF( ISERR(_xlfn.NUMBERVALUE(DN446)), "El valor de los devengos totales debe ser un número válido. ", "")
)
)</f>
        <v/>
      </c>
      <c r="IX446" s="46">
        <f>IF($DS446,
IF(DO446="","Debes escribir el valor de las deducciones totales. ",
IF( ISERR(_xlfn.NUMBERVALUE(DO446)), "El valor de las deducciones totales debe ser un número válido. ", "")
)
)</f>
        <v/>
      </c>
      <c r="IY446" s="46">
        <f>IF($DS446,
IF(DP446="","Debes escribir el valor del salario total. ",
IF( ISERR(_xlfn.NUMBERVALUE(DP446)), "El valor del salario total debe ser un número válido. ", "")
)
)</f>
        <v/>
      </c>
    </row>
    <row r="447">
      <c r="B447" s="48" t="n">
        <v>435</v>
      </c>
      <c r="C447" s="61">
        <f>IF(AND(DS447,DP447&lt;&gt;""),
IF(DQ447="","OK","Error"),
""
)</f>
        <v/>
      </c>
      <c r="D447" s="53" t="n"/>
      <c r="E447" s="52" t="n"/>
      <c r="F447" s="112" t="n"/>
      <c r="G447" s="52" t="n"/>
      <c r="H447" s="53" t="n"/>
      <c r="I447" s="52" t="n"/>
      <c r="J447" s="52" t="n"/>
      <c r="K447" s="53" t="n"/>
      <c r="L447" s="55" t="n"/>
      <c r="M447" s="108" t="n"/>
      <c r="N447" s="56" t="n"/>
      <c r="O447" s="52" t="n"/>
      <c r="P447" s="52" t="n"/>
      <c r="Q447" s="52" t="n"/>
      <c r="R447" s="52" t="n"/>
      <c r="S447" s="52" t="n"/>
      <c r="T447" s="53" t="n"/>
      <c r="U447" s="52" t="n"/>
      <c r="V447" s="52" t="n"/>
      <c r="W447" s="55" t="n"/>
      <c r="X447" s="55" t="n"/>
      <c r="Y447" s="52" t="n"/>
      <c r="Z447" s="55" t="n"/>
      <c r="AA447" s="52" t="n"/>
      <c r="AB447" s="53" t="n"/>
      <c r="AC447" s="53" t="n"/>
      <c r="AD447" s="53" t="n"/>
      <c r="AE447" s="177" t="n"/>
      <c r="AF447" s="113" t="n"/>
      <c r="AG447" s="177" t="n"/>
      <c r="AH447" s="178" t="n"/>
      <c r="AI447" s="178" t="n"/>
      <c r="AJ447" s="178" t="n"/>
      <c r="AK447" s="114" t="n"/>
      <c r="AL447" s="178" t="n"/>
      <c r="AM447" s="114" t="n"/>
      <c r="AN447" s="178" t="n"/>
      <c r="AO447" s="114" t="n"/>
      <c r="AP447" s="178" t="n"/>
      <c r="AQ447" s="114" t="n"/>
      <c r="AR447" s="178" t="n"/>
      <c r="AS447" s="114" t="n"/>
      <c r="AT447" s="178" t="n"/>
      <c r="AU447" s="114" t="n"/>
      <c r="AV447" s="178" t="n"/>
      <c r="AW447" s="114" t="n"/>
      <c r="AX447" s="178" t="n"/>
      <c r="AY447" s="114" t="n"/>
      <c r="AZ447" s="178" t="n"/>
      <c r="BA447" s="114" t="n"/>
      <c r="BB447" s="178" t="n"/>
      <c r="BC447" s="114" t="n"/>
      <c r="BD447" s="178" t="n"/>
      <c r="BE447" s="178" t="n"/>
      <c r="BF447" s="178" t="n"/>
      <c r="BG447" s="59" t="n"/>
      <c r="BH447" s="178" t="n"/>
      <c r="BI447" s="114" t="n"/>
      <c r="BJ447" s="53" t="n"/>
      <c r="BK447" s="178" t="n"/>
      <c r="BL447" s="114" t="n"/>
      <c r="BM447" s="178" t="n"/>
      <c r="BN447" s="114" t="n"/>
      <c r="BO447" s="178" t="n"/>
      <c r="BP447" s="178" t="n"/>
      <c r="BQ447" s="178" t="n"/>
      <c r="BR447" s="178" t="n"/>
      <c r="BS447" s="178" t="n"/>
      <c r="BT447" s="178" t="n"/>
      <c r="BU447" s="178" t="n"/>
      <c r="BV447" s="178" t="n"/>
      <c r="BW447" s="178" t="n"/>
      <c r="BX447" s="178" t="n"/>
      <c r="BY447" s="178" t="n"/>
      <c r="BZ447" s="178" t="n"/>
      <c r="CA447" s="178" t="n"/>
      <c r="CB447" s="178" t="n"/>
      <c r="CC447" s="178" t="n"/>
      <c r="CD447" s="178" t="n"/>
      <c r="CE447" s="178" t="n"/>
      <c r="CF447" s="178" t="n"/>
      <c r="CG447" s="178" t="n"/>
      <c r="CH447" s="178" t="n"/>
      <c r="CI447" s="178" t="n"/>
      <c r="CJ447" s="178" t="n"/>
      <c r="CK447" s="53" t="n"/>
      <c r="CL447" s="178" t="n"/>
      <c r="CM447" s="178" t="n"/>
      <c r="CN447" s="60" t="n"/>
      <c r="CO447" s="177" t="n"/>
      <c r="CP447" s="178" t="n"/>
      <c r="CQ447" s="60" t="n"/>
      <c r="CR447" s="177" t="n"/>
      <c r="CS447" s="178" t="n"/>
      <c r="CT447" s="59" t="n"/>
      <c r="CU447" s="178" t="n"/>
      <c r="CV447" s="59" t="n"/>
      <c r="CW447" s="178" t="n"/>
      <c r="CX447" s="59" t="n"/>
      <c r="CY447" s="178" t="n"/>
      <c r="CZ447" s="178" t="n"/>
      <c r="DA447" s="178" t="n"/>
      <c r="DB447" s="53" t="n"/>
      <c r="DC447" s="178" t="n"/>
      <c r="DD447" s="178" t="n"/>
      <c r="DE447" s="178" t="n"/>
      <c r="DF447" s="178" t="n"/>
      <c r="DG447" s="178" t="n"/>
      <c r="DH447" s="178" t="n"/>
      <c r="DI447" s="178" t="n"/>
      <c r="DJ447" s="178" t="n"/>
      <c r="DK447" s="178" t="n"/>
      <c r="DL447" s="178" t="n"/>
      <c r="DM447" s="178" t="n"/>
      <c r="DN447" s="177" t="n"/>
      <c r="DO447" s="177" t="n"/>
      <c r="DP447" s="177" t="n"/>
      <c r="DQ447" s="76">
        <f>IF(AND(DS447,DP447&lt;&gt;""),
CONCATENATE(DT447,DU447,DV447,DW447,DX447,DY447,DZ447,EA447,EB447,EC447,ED447,EE447,EF447,EG447,EH447,EI447,EJ447,EK447,EL447,EM447,EN447,EO447,EP447,EQ447,ES447,ET447,EU447,EV447,EW447,EX447,EY447,EZ447,FA447,FC447,FD447,FF447,FG447,FI447,FJ447,FL447,FM447,FO447,FP447,FR447,FS447,FU447,FV447,FX447,FY447,GA447,GB447,GD447,GE447,GF447,GH447,GI447,GJ447,GL447,GM447,GN447,GP447,GQ447,GS447,GT447,GU447,GV447,GW447,GX447,GY447,GZ447,HA447,HB447,HC447,HD447,HE447,HF447,HG447,HH447,HI447,HJ447,HK447,HL447,HM447,HN447,HO447,HQ447,HR447,HS447,HT447,HU447,HV447,HW447,HX447,HY447,IA447,IB447,IC447,ID447,IF447,IG447,IH447,II447,IK447,IL447,IM447,IN447,IO447,IP447,IQ447,IR447,IS447,IT447,IU447,IV447,IW447,IX447,IY447,IZ447),
""
)</f>
        <v/>
      </c>
      <c r="DR447" s="53" t="n"/>
      <c r="DS447" s="46">
        <f>CONCATENATE(D447,$E447,$F447,$G447,H447,$I447,$J447,K447,$L447,$M447,N447,$O447,$P447,$Q447,$R447,$S447,T447,$U447,$V447,$W447,$X447,$Y447,$Z447,$AA447,AB447,AC447,AD447,$AE447,$AF447,$AG447,AH447,AI447,AJ447,AK447,AL447,AM447,AN447,AO447,AP447,AQ447,AR447,AS447,AT447,AU447,AV447,AW447,AX447,AY447,AZ447,BA447,BB447,BC447,BD447,BE447,BF447,BG447,BH447,BI447,BJ447,BK447,BL447,BM447,BN447,BO447,BP447,BQ447,BR447,BS447,BT447,BU447,BV447,BW447,BX447,BY447,BZ447,CA447,CB447,CC447,CD447,CE447,CF447,CG447,CH447,CI447,CJ447,CK447,CL447,CM447,$CN447,$CO447,CP447,$CQ447,$CR447,CS447,CT447,CU447,CV447,CW447,CX447,CY447,CZ447,DA447,DB447,DC447,DD447,DE447,DF447,DG447,DH447,DI447,DJ447,DK447,DL447,DM447,$DN447,$DO447,$DP447,DR447)&lt;&gt;""</f>
        <v/>
      </c>
      <c r="DT447" s="46">
        <f>IF(AND($DS447,$E$4&lt;&gt;""),
IF(LEFT($E$4,2) = "1.",
IF(D447&lt;&gt;"","El CUNE sólo se envía en operaciones de novedad o ajuste. ",""),
IF(D447="","Debes escribir un CUNE válido para realizar operaciones de novedad o ajuste. ","")),
""
)</f>
        <v/>
      </c>
      <c r="DU447" s="46">
        <f>IF($DS447,
IF(E447="","Debes seleccionar el tipo de documento del empleado. ",
IF(_xlfn.IFNA(VLOOKUP(E447,TIPO_DE_DOCUMENTO,1,FALSE),-1)=-1,"El tipo de documento no es válido (por favor seleccionarlo de la lista). ","")
)
)</f>
        <v/>
      </c>
      <c r="DV447" s="46">
        <f>IF($DS447,
IF(F447="","Debes escribir el número de documento del empleado. ","")
)</f>
        <v/>
      </c>
      <c r="DW447" s="46">
        <f>IF($DS447,
IF(G447="","Debes escribir el primer nombre del empleado. ","")
)</f>
        <v/>
      </c>
      <c r="DY447" s="46">
        <f>IF($DS447,
IF(I447="","Debes escribir el primer apellido del empleado. ","")
)</f>
        <v/>
      </c>
      <c r="DZ447" s="46">
        <f>IF($DS447,
IF(J447="","Debes escribir el segundo apellido del empleado. ","")
)</f>
        <v/>
      </c>
      <c r="EB447" s="46">
        <f>IF($DS447,
IF(L447="","Debes escribir la fecha de ingreso del empleado. ",
IF(ISERR(DATE(YEAR(L447),MONTH(L447),DAY(L447))), "El valor ingresado en fecha de ingreso no tiene un formato válido. ","")
)
)</f>
        <v/>
      </c>
      <c r="EC447" s="46">
        <f>IF($DS447,
IF(M447="","Debes escribir el tiempo laborado. ",
IF( IFERROR(INT(M447),1.1) &lt;&gt; IFERROR(_xlfn.NUMBERVALUE(M447),1), "El valor de los días trabajados debe ser un número entero. ", "")
)
)</f>
        <v/>
      </c>
      <c r="ED447" s="46">
        <f>IF($DS447,
IF( AND(N447&lt;&gt;"", ISERR(DATE(YEAR(N447),MONTH(N447),DAY(N447))) ), "El valor ingresado en fecha de ingreso no tiene un formato válido. ",
IF( AND(N447&lt;&gt;"", $E$6&lt;&gt;"", DATE(YEAR(N447), MONTH(N447), 1) &lt;&gt; IFERROR(DATE(MID($E$6, 1, 4), MID($E$6, 6, 2),1), "1/1/1900") ), "La fecha de retiro debe estar dentro del período liquidado. ", "")
)
)</f>
        <v/>
      </c>
      <c r="EE447" s="46">
        <f>IF($DS447,
IF(O447="","Debes seleccionar el tipo de trabajador. ",
IF(_xlfn.IFNA(VLOOKUP(O447,TIPO_DE_TRABAJADOR,1,FALSE),-1)=-1,"El tipo de trabajador no es válido (por favor seleccionarlo de la lista). ","")
)
)</f>
        <v/>
      </c>
      <c r="EF447" s="46">
        <f>IF($DS447,
IF(P447="","Debes seleccionar si es un trabajador dependiente pensionado por vejez. ",
IF(_xlfn.IFNA(VLOOKUP(P447,SUBTIPO_DE_TRABAJADOR,1,FALSE),-1)=-1,"El tipo de trabajador dependiente pensionado por vejez no es válido (por favor seleccionarlo de la lista). ","")
)
)</f>
        <v/>
      </c>
      <c r="EG447" s="46">
        <f>IF($DS447,
IF(Q447="","Debes seleccionar el tipo de contrato del trabajador. ",
IF(_xlfn.IFNA(VLOOKUP(Q447,TIPO_DE_CONTRATO,1,FALSE),-1)=-1,"El tipo de contrato del trabajador no es válido (por favor seleccionarlo de la lista). ","")
)
)</f>
        <v/>
      </c>
      <c r="EH447" s="46">
        <f>IF($DS447,
IF(R447="","Debes seleccionar si es un salario integral. ",
IF(_xlfn.IFNA(VLOOKUP(R447,SI_NO,1,FALSE),-1)=-1,"Valor no válido para salario integral (por favor seleccionarlo de la lista). ","")
)
)</f>
        <v/>
      </c>
      <c r="EI447" s="46">
        <f>IF($DS447,
IF(S447="","Debes seleccionar si el trabajador realiza actividades de riesgo. ",
IF(_xlfn.IFNA(VLOOKUP(S447,SI_NO,1,FALSE),-1)=-1,"Valor no válido para actividad de alto riesgo (por favor seleccionarlo de la lista). ","")
)
)</f>
        <v/>
      </c>
      <c r="EK447" s="46">
        <f>IF($DS447,
IF(U447="","Debes escribir el código del municipio de residencia del trabajador. ",
IF(_xlfn.IFNA(VLOOKUP(U447,MUNICIPIO,1,FALSE),-1)=-1,"El municipio de residencia del trabajador es inválido (por favor seleccionarlo de la lista). ","")
)
)</f>
        <v/>
      </c>
      <c r="EL447" s="46">
        <f>IF($DS447,
IF(V447="","Debes escribir el la dirección de residendia del trabajador. ","")
)</f>
        <v/>
      </c>
      <c r="EM447" s="46">
        <f>IF($DS447,
IF(W447="","Debes escribir la fecha de inicio de la liquidación. ",
IF(ISERR(DATE(YEAR(W447),MONTH(W447),DAY(W447))),"El valor ingresado en fecha de inicio de liquidación no tiene un formato válido. ",
IF( AND($E$6&lt;&gt;"", DATE(YEAR(W447), MONTH(W447), 1) &lt;&gt; IFERROR(DATE(MID($E$6, 1, 4), MID($E$6, 6, 2),1), "1/1/1900") ), "La fecha de inicio de la liquidación debe estar dentro del período liquidado. ", "")
)
)
)</f>
        <v/>
      </c>
      <c r="EN447" s="46">
        <f>IF($DS447,
IF(X447="","Debes escribir la fecha de fin de la liquidación. ",
IF(ISERR(DATE(YEAR(X447),MONTH(X447),DAY(X447))),"El valor ingresado en fecha de fin de liquidación no tiene un formato válido. ",
IF( AND($E$6&lt;&gt;"", DATE(YEAR(X447), MONTH(X447), 1) &lt;&gt; IFERROR(DATE(MID($E$6, 1, 4), MID($E$6, 6, 2),1), "1/1/1900") ), "La fecha de fin de la liquidación debe estar dentro del período liquidado. ", "")
)
)
)</f>
        <v/>
      </c>
      <c r="EO447" s="46">
        <f>IF($DS447,
IF(Y447="","Debes escribir la frecuencia de pago del trabajador. ",
IF(_xlfn.IFNA(VLOOKUP(Y447,PERÍODO_DE_NÓMINA,1,FALSE),-1)=-1,"La frecuencia de pago es inválida (por favor seleccionarlo de la lista). ","")
)
)</f>
        <v/>
      </c>
      <c r="EP447" s="46">
        <f>IF($DS447,
IF(Z447="","Debes escribir la fecha de pago. ",
IF(ISERR(DATE(YEAR(Z447),MONTH(Z447),DAY(Z447))), "El valor ingresado en fecha de pago no tiene un formato válido. ","")
)
)</f>
        <v/>
      </c>
      <c r="EQ447" s="46">
        <f>IF($DS447,
IF(AA447="","Debes escribir el medio de pago. ",
IF(_xlfn.IFNA(VLOOKUP(AA447,MEDIOS_DE_PAGO,1,FALSE),-1)=-1,"El medio de pago es inválido (por favor seleccionarlo de la lista). ","")
)
)</f>
        <v/>
      </c>
      <c r="ER447" s="46">
        <f>OR(AA447='Tablas '!$T$4,AA447='Tablas '!$T$7,AA447='Tablas '!$T$8,AA447='Tablas '!$T$11)</f>
        <v/>
      </c>
      <c r="ES447" s="46">
        <f>IF(AND($DS447,ER447),
IF(AB447="","Debes escribir la entidad bancaria. ",""),
""
)</f>
        <v/>
      </c>
      <c r="ET447" s="46">
        <f>IF(AND($DS447,ER447),
IF(AC447="","Debes escribir el tipo de cuenta bancaria. ",
IF(_xlfn.IFNA(VLOOKUP(AC447,TIPO_DE_CUENTA,1,FALSE),-1)=-1,"El tipo de cuenta bancaria es inválida (por favor seleccionarlo de la lista). ","")
),
""
)</f>
        <v/>
      </c>
      <c r="EU447" s="46">
        <f>IF(AND($DS447,ER447),
IF(AD447="","Debes escribir el número de cuenta bancaria. ",""),
""
)</f>
        <v/>
      </c>
      <c r="EV447" s="46">
        <f>IF($DS447,
IF(AE447="","Debes escribir el valor del sueldo básico. ",
IF( ISERR(_xlfn.NUMBERVALUE(AE447)), "El valor del sueldo básico debe ser un número válido. ", "")
)
)</f>
        <v/>
      </c>
      <c r="EW447" s="46">
        <f>IF($DS447,
IF(AF447="","Debes escribir el número de días trabajados. ",
IF( IFERROR(INT(AF447),1.1) &lt;&gt; IFERROR(_xlfn.NUMBERVALUE(AF447),1), "La cantidad de días trabajados debe ser un número entero. ", "")
)
)</f>
        <v/>
      </c>
      <c r="EX447" s="46">
        <f>IF($DS447,
IF(AG447="","Debes escribir el valor del sueldo trabajado. ",
IF( ISERR(_xlfn.NUMBERVALUE(AG447)), "El valor del sueldo trabajado debe ser un número válido. ", "")
)
)</f>
        <v/>
      </c>
      <c r="EY447" s="46">
        <f>IF($DS447,
IF( AND(AH447&lt;&gt;"", ISERR(_xlfn.NUMBERVALUE(AH447))), "El valor del auxilio de transporte debe ser un número válido. ", "")
)</f>
        <v/>
      </c>
      <c r="EZ447" s="46">
        <f>IF($DS447,
IF( AND(AI447&lt;&gt;"", ISERR(_xlfn.NUMBERVALUE(AI447))), "El valor de viáticos salariales debe ser un número válido. ", "")
)</f>
        <v/>
      </c>
      <c r="FA447" s="46">
        <f>IF($DS447,
IF( AND(AJ447&lt;&gt;"", ISERR(_xlfn.NUMBERVALUE(AJ447))), "El valor de viáticos NO salariales debe ser un número válido. ", "")
)</f>
        <v/>
      </c>
      <c r="FB447" s="46">
        <f>CONCATENATE(AK447,AL447)&lt;&gt;""</f>
        <v/>
      </c>
      <c r="FC447" s="46">
        <f>IF(AND($DS447,FB447),
IF(AK447="","Debes escribir el número de horas extras diurnas. ",
IF( IFERROR(INT(AK447),1.1) &lt;&gt; IFERROR(_xlfn.NUMBERVALUE(AK447),1), "La cantidad de horas extras diurnas debe ser un número entero. ", "")
),
""
)</f>
        <v/>
      </c>
      <c r="FD447" s="46">
        <f>IF(AND($DS447,FB447),
IF(AL447="","Debes escribir el valor de las horas extras diurnas. ",
IF( ISERR(_xlfn.NUMBERVALUE(AL447)), "El valor de las horas extras duirnas debe ser un número válido. ", "")
),
""
)</f>
        <v/>
      </c>
      <c r="FE447" s="46">
        <f>CONCATENATE(AM447,AN447)&lt;&gt;""</f>
        <v/>
      </c>
      <c r="FF447" s="46">
        <f>IF(AND($DS447,FE447),
IF(AM447="","Debes escribir el número de horas extras nocturnas. ",
IF( IFERROR(INT(AM447),1.1) &lt;&gt; IFERROR(_xlfn.NUMBERVALUE(AM447),1), "La cantidad de horas extras nocturnas debe ser un número entero. ", "")
),
""
)</f>
        <v/>
      </c>
      <c r="FG447" s="46">
        <f>IF(AND($DS447,FE447),
IF(AN447="","Debes escribir el valor de las horas extras nocturnas. ",
IF( ISERR(_xlfn.NUMBERVALUE(AN447)), "El valor de las horas extras nocturnas debe ser un número válido. ", "")
),
""
)</f>
        <v/>
      </c>
      <c r="FH447" s="46">
        <f>CONCATENATE(AO447,AP447)&lt;&gt;""</f>
        <v/>
      </c>
      <c r="FI447" s="46">
        <f>IF(AND($DS447,FH447),
IF(AO447="","Debes escribir el número de horas extras diurnas dominicales y festivas. ",
IF( IFERROR(INT(AO447),1.1) &lt;&gt; IFERROR(_xlfn.NUMBERVALUE(AO447),1), "La cantidad de horas extras diurnas dominicales y festivas debe ser un número entero. ", "")
),
""
)</f>
        <v/>
      </c>
      <c r="FJ447" s="46">
        <f>IF(AND($DS447,FH447),
IF(AP447="","Debes escribir el valor de las horas extras diurnas dominicales y festivas. ",
IF( ISERR(_xlfn.NUMBERVALUE(AP447)), "El valor de las horas extras diurnas dominicales y festivas debe ser un número válido. ", "")
),
""
)</f>
        <v/>
      </c>
      <c r="FK447" s="46">
        <f>CONCATENATE(AQ447,AR447)&lt;&gt;""</f>
        <v/>
      </c>
      <c r="FL447" s="46">
        <f>IF(AND($DS447,FK447),
IF(AQ447="","Debes escribir el número de horas extras nocturnas dominicales y festivas. ",
IF( IFERROR(INT(AQ447),1.1) &lt;&gt; IFERROR(_xlfn.NUMBERVALUE(AQ447),1), "La cantidad de horas extras nocturnas dominicales y festivas debe ser un número entero. ", "")
),
""
)</f>
        <v/>
      </c>
      <c r="FM447" s="46">
        <f>IF(AND($DS447,FK447),
IF(AR447="","Debes escribir el valor de las horas extras nocturnas dominicales y festivas. ",
IF( ISERR(_xlfn.NUMBERVALUE(AR447)), "El valor de las horas extras nocturnas dominicales y festivas debe ser un número válido. ", "")
),
""
)</f>
        <v/>
      </c>
      <c r="FN447" s="46">
        <f>CONCATENATE(AS447,AT447)&lt;&gt;""</f>
        <v/>
      </c>
      <c r="FO447" s="46">
        <f>IF(AND($DS447,FN447),
IF(AS447="","Debes escribir el número de horas recargo nocturno. ",
IF( IFERROR(INT(AS447),1.1) &lt;&gt; IFERROR(_xlfn.NUMBERVALUE(AS447),1), "La cantidad de horas recargo nocturno debe ser un número entero. ", "")
),
""
)</f>
        <v/>
      </c>
      <c r="FP447" s="46">
        <f>IF(AND($DS447,FN447),
IF(AT447="","Debes escribir el valor de las horas recargo nocturno. ",
IF( ISERR(_xlfn.NUMBERVALUE(AT447)), "El valor de las horas recargo nocturno debe ser un número válido. ", "")
),
""
)</f>
        <v/>
      </c>
      <c r="FQ447" s="46">
        <f>CONCATENATE(AU447,AV447)&lt;&gt;""</f>
        <v/>
      </c>
      <c r="FR447" s="46">
        <f>IF(AND($DS447,FQ447),
IF(AU447="","Debes escribir el número de horas recargo diurno dominical y festivo. ",
IF( IFERROR(INT(AU447),1.1) &lt;&gt; IFERROR(_xlfn.NUMBERVALUE(AU447),1), "La cantidad de horas recargo diurno dominical y festivo debe ser un número entero. ", "")
),
""
)</f>
        <v/>
      </c>
      <c r="FS447" s="46">
        <f>IF(AND($DS447,FQ447),
IF(AV447="","Debes escribir el valor de las horas recargo diurno dominical y festivo. ",
IF( ISERR(_xlfn.NUMBERVALUE(AV447)), "El valor de las horas recargo diurno dominical y festivo debe ser un número válido. ", "")
),
""
)</f>
        <v/>
      </c>
      <c r="FT447" s="46">
        <f>CONCATENATE(AW447,AX447)&lt;&gt;""</f>
        <v/>
      </c>
      <c r="FU447" s="46">
        <f>IF(AND($DS447,FT447),
IF(AW447="","Debes escribir el número de horas recargo nocturno dominical y festivo. ",
IF( IFERROR(INT(AW447),1.1) &lt;&gt; IFERROR(_xlfn.NUMBERVALUE(AW447),1), "La cantidad de horas recargo nocturno dominical y festivo debe ser un número entero. ", "")
),
""
)</f>
        <v/>
      </c>
      <c r="FV447" s="46">
        <f>IF(AND($DS447,FT447),
IF(AX447="","Debes escribir el valor de las horas recargo nocturno dominical y festivo. ",
IF( ISERR(_xlfn.NUMBERVALUE(AX447)), "El valor de las horas recargo nocturno dominical y festivo debe ser un número válido. ", "")
),
""
)</f>
        <v/>
      </c>
      <c r="FW447" s="46">
        <f>CONCATENATE(AY447,AZ447)&lt;&gt;""</f>
        <v/>
      </c>
      <c r="FX447" s="46">
        <f>IF(AND($DS447,FW447),
IF(AY447="","Debes escribir el número de días de vacaciones comunes. ",
IF( IFERROR(INT(AY447),1.1) &lt;&gt; IFERROR(_xlfn.NUMBERVALUE(AY447),1), "La cantidad de días de vacaciones comunes debe ser un número entero. ", "")
),
""
)</f>
        <v/>
      </c>
      <c r="FY447" s="46">
        <f>IF(AND($DS447,FW447),
IF(AZ447="","Debes escribir el valor de las vacaciones comunes. ",
IF( ISERR(_xlfn.NUMBERVALUE(AZ447)), "El valor de las vacaciones comunes debe ser un número válido. ", "")
),
""
)</f>
        <v/>
      </c>
      <c r="FZ447" s="46">
        <f>CONCATENATE(BA447,BB447)&lt;&gt;""</f>
        <v/>
      </c>
      <c r="GA447" s="46">
        <f>IF(AND($DS447,FZ447),
IF(BA447="","Debes escribir el número de días de vacaciones compensadas. ",
IF( IFERROR(INT(BA447),1.1) &lt;&gt; IFERROR(_xlfn.NUMBERVALUE(BA447),1), "La cantidad de días de vacaciones compensadas debe ser un número entero. ", "")
),
""
)</f>
        <v/>
      </c>
      <c r="GB447" s="46">
        <f>IF(AND($DS447,FZ447),
IF(BB447="","Debes escribir el valor de las vacaciones compensadas. ",
IF( ISERR(_xlfn.NUMBERVALUE(BB447)), "El valor de las vacaciones compensadas debe ser un número válido. ", "")
),
""
)</f>
        <v/>
      </c>
      <c r="GC447" s="46">
        <f>CONCATENATE(BC447,BD447)&lt;&gt;""</f>
        <v/>
      </c>
      <c r="GD447" s="46">
        <f>IF(AND($DS447,GC447),
IF(BC447="","Debes escribir el número de días de prima salarial. ",
IF( IFERROR(INT(BC447),1.1) &lt;&gt; IFERROR(_xlfn.NUMBERVALUE(BC447),1), "La cantidad de días de prima salarial debe ser un número entero. ", "")
),
""
)</f>
        <v/>
      </c>
      <c r="GE447" s="46">
        <f>IF(AND($DS447,GC447),
IF(BD447="","Debes escribir el valor de los días de prima salarial. ",
IF( ISERR(_xlfn.NUMBERVALUE(BD447)), "El valor de los días de prima salarial debe ser un número válido. ", "")
),
""
)</f>
        <v/>
      </c>
      <c r="GF447" s="46">
        <f>IF($DS447,
IF( AND(BE447&lt;&gt;"", ISERR(_xlfn.NUMBERVALUE(BE447))), "El valor de la prima NO saliarial debe ser un número válido. ", "")
)</f>
        <v/>
      </c>
      <c r="GG447" s="46">
        <f>CONCATENATE(BF447,BG447,BH447)&lt;&gt;""</f>
        <v/>
      </c>
      <c r="GH447" s="46">
        <f>IF(AND($DS447,GG447),
IF(BF447="","Debes escribir el valor de las cesantías. ",
IF( ISERR(_xlfn.NUMBERVALUE(BF447)), "El valor de las cesantías debe ser un número válido. ", "")
),
""
)</f>
        <v/>
      </c>
      <c r="GI447" s="46">
        <f>IF(AND($DS447,GG447),
IF(BG447="","Debes escribir el % de cesantías. ",
IF( ISERR(_xlfn.NUMBERVALUE(BG447)), "El % de cesantías debe ser un número válido. ", "")
),
""
)</f>
        <v/>
      </c>
      <c r="GJ447" s="46">
        <f>IF(AND($DS447,GG447),
IF(BH447="","Debes escribir el valor de intereses de cesantías. ",
IF( ISERR(_xlfn.NUMBERVALUE(BH447)), "El valor de intereses de cesantías debe ser un número válido. ", "")
),
""
)</f>
        <v/>
      </c>
      <c r="GK447" s="46">
        <f>CONCATENATE(BI447,BJ447,BK447)&lt;&gt;""</f>
        <v/>
      </c>
      <c r="GL447" s="46">
        <f>IF(AND($DS447,GK447),
IF(BI447="","Debes escribir el número de días de incapacidad. ",
IF( IFERROR(INT(BI447),1.1) &lt;&gt; IFERROR(_xlfn.NUMBERVALUE(BI447),1), "La cantidad de días de incapacidad debe ser un número entero. ", "")
),
""
)</f>
        <v/>
      </c>
      <c r="GM447" s="46">
        <f>IF(AND($DS447,GK447),
IF(BJ447="","Debes escribir el tipo de incapacidad. ",
IF(_xlfn.IFNA(VLOOKUP(BJ447,TIPO_DE_INCAPACIDAD,1,FALSE),-1)=-1,"El tipo de incapacidad es inválida (por favor seleccionarlo de la lista). ","")
),
""
)</f>
        <v/>
      </c>
      <c r="GN447" s="46">
        <f>IF(AND($DS447,GK447),
IF(BK447="","Debes escribir el valor de la incapacidad. ",
IF( ISERR(_xlfn.NUMBERVALUE(BK447)), "El valor de la incapacidad debe ser un número válido. ", "")
),
""
)</f>
        <v/>
      </c>
      <c r="GO447" s="46">
        <f>CONCATENATE(BL447,BM447)&lt;&gt;""</f>
        <v/>
      </c>
      <c r="GP447" s="46">
        <f>IF(AND($DS447,GO447),
IF(BL447="","Debes escribir el número de días de licencia de maternidad o paternidad. ",
IF( IFERROR(INT(BL447),1.1) &lt;&gt; IFERROR(_xlfn.NUMBERVALUE(BL447),1), "La cantidad de días de licencia de maternidad o paternidad debe ser un número entero. ", "")
),
""
)</f>
        <v/>
      </c>
      <c r="GQ447" s="46">
        <f>IF(AND($DS447,GO447),
IF(BM447="","Debes escribir el valor de la licencia de maternidad o paternidad. ",
IF( ISERR(_xlfn.NUMBERVALUE(BM447)), "El valor de la licencia de maternidad o paternidad debe ser un número válido. ", "")
),
""
)</f>
        <v/>
      </c>
      <c r="GR447" s="46">
        <f>CONCATENATE(BN447,BO447)&lt;&gt;""</f>
        <v/>
      </c>
      <c r="GS447" s="46">
        <f>IF(AND($DS447,GR447),
IF(BN447="","Debes escribir el número de días de licencia remunerada. ",
IF( IFERROR(INT(BN447),1.1) &lt;&gt; IFERROR(_xlfn.NUMBERVALUE(BN447),1), "La cantidad de días de licencia remunerada debe ser un número entero. ", "")
),
""
)</f>
        <v/>
      </c>
      <c r="GT447" s="46">
        <f>IF(AND($DS447,GR447),
IF(BO447="","Debes escribir el valor de la licencia remunerada. ",
IF( ISERR(_xlfn.NUMBERVALUE(BO447)), "El valor de la licencia remunerada debe ser un número válido. ", "")
),
""
)</f>
        <v/>
      </c>
      <c r="GU447" s="46">
        <f>IF($DS447,
IF( AND(BP447&lt;&gt;"", ISERR(_xlfn.NUMBERVALUE(BP447))), "El valor de la licencia NO remunerada debe ser un número válido. ", "")
)</f>
        <v/>
      </c>
      <c r="GV447" s="46">
        <f>IF($DS447,
IF( AND(BQ447&lt;&gt;"", ISERR(_xlfn.NUMBERVALUE(BQ447))), "El valor de auxilios salariales debe ser un número válido. ", "")
)</f>
        <v/>
      </c>
      <c r="GW447" s="46">
        <f>IF($DS447,
IF( AND(BR447&lt;&gt;"", ISERR(_xlfn.NUMBERVALUE(BR447))), "El valor de auxilios NO salariales debe ser un número válido. ", "")
)</f>
        <v/>
      </c>
      <c r="GX447" s="46">
        <f>IF($DS447,
IF( AND(BS447&lt;&gt;"", ISERR(_xlfn.NUMBERVALUE(BS447))), "El valor de bonos salariales debe ser un número válido. ", "")
)</f>
        <v/>
      </c>
      <c r="GY447" s="46">
        <f>IF($DS447,
IF( AND(BT447&lt;&gt;"", ISERR(_xlfn.NUMBERVALUE(BT447))), "El valor de bonos NO salariales debe ser un número válido. ", "")
)</f>
        <v/>
      </c>
      <c r="GZ447" s="46">
        <f>IF($DS447,
IF( AND(BU447&lt;&gt;"", ISERR(_xlfn.NUMBERVALUE(BU447))), "El valor de bonos salariales de alimentación debe ser un número válido. ", "")
)</f>
        <v/>
      </c>
      <c r="HA447" s="46">
        <f>IF($DS447,
IF( AND(BV447&lt;&gt;"", ISERR(_xlfn.NUMBERVALUE(BV447))), "El valor de bonos NO salariales de alimentación debe ser un número válido. ", "")
)</f>
        <v/>
      </c>
      <c r="HB447" s="46">
        <f>IF($DS447,
IF( AND(BW447&lt;&gt;"", ISERR(_xlfn.NUMBERVALUE(BW447))), "El valor de bonificaciones salariales debe ser un número válido. ", "")
)</f>
        <v/>
      </c>
      <c r="HC447" s="46">
        <f>IF($DS447,
IF( AND(BX447&lt;&gt;"", ISERR(_xlfn.NUMBERVALUE(BX447))), "El valor de bonificaciones NO salariales debe ser un número válido. ", "")
)</f>
        <v/>
      </c>
      <c r="HD447" s="46">
        <f>IF($DS447,
IF( AND(BY447&lt;&gt;"", ISERR(_xlfn.NUMBERVALUE(BY447))), "El valor de compensaciones ordinarias debe ser un número válido. ", "")
)</f>
        <v/>
      </c>
      <c r="HE447" s="46">
        <f>IF($DS447,
IF( AND(BZ447&lt;&gt;"", ISERR(_xlfn.NUMBERVALUE(BZ447))), "El valor de compensaciones extraordinarias debe ser un número válido. ", "")
)</f>
        <v/>
      </c>
      <c r="HF447" s="46">
        <f>IF($DS447,
IF( AND(CA447&lt;&gt;"", ISERR(_xlfn.NUMBERVALUE(CA447))), "El valor de comisiones debe ser un número válido. ", "")
)</f>
        <v/>
      </c>
      <c r="HG447" s="46">
        <f>IF($DS447,
IF( AND(CB447&lt;&gt;"", ISERR(_xlfn.NUMBERVALUE(CB447))), "El valor de ausencia por huega debe ser un número válido. ", "")
)</f>
        <v/>
      </c>
      <c r="HH447" s="46">
        <f>IF($DS447,
IF( AND(CC447&lt;&gt;"", ISERR(_xlfn.NUMBERVALUE(CC447))), "El valor de anticipos debe ser un número válido. ", "")
)</f>
        <v/>
      </c>
      <c r="HI447" s="46">
        <f>IF($DS447,
IF( AND(CD447&lt;&gt;"", ISERR(_xlfn.NUMBERVALUE(CD447))), "El valor de pagos a terceros debe ser un número válido. ", "")
)</f>
        <v/>
      </c>
      <c r="HJ447" s="46">
        <f>IF($DS447,
IF( AND(CE447&lt;&gt;"", ISERR(_xlfn.NUMBERVALUE(CE447))), "El valor de dotación debe ser un número válido. ", "")
)</f>
        <v/>
      </c>
      <c r="HK447" s="46">
        <f>IF($DS447,
IF( AND(CF447&lt;&gt;"", ISERR(_xlfn.NUMBERVALUE(CF447))), "El valor de apoyo sostenibilidad debe ser un número válido. ", "")
)</f>
        <v/>
      </c>
      <c r="HL447" s="46">
        <f>IF($DS447,
IF( AND(CG447&lt;&gt;"", ISERR(_xlfn.NUMBERVALUE(CG447))), "El valor de teletrabajo debe ser un número válido. ", "")
)</f>
        <v/>
      </c>
      <c r="HM447" s="46">
        <f>IF($DS447,
IF( AND(CH447&lt;&gt;"", ISERR(_xlfn.NUMBERVALUE(CH447))), "El valor de bonificación de retiro debe ser un número válido. ", "")
)</f>
        <v/>
      </c>
      <c r="HN447" s="46">
        <f>IF($DS447,
IF( AND(CI447&lt;&gt;"", ISERR(_xlfn.NUMBERVALUE(CI447))), "El valor de indemnización de retiro debe ser un número válido. ", "")
)</f>
        <v/>
      </c>
      <c r="HO447" s="46">
        <f>IF($DS447,
IF( AND(CJ447&lt;&gt;"", ISERR(_xlfn.NUMBERVALUE(CJ447))), "El valor de reintegros debe ser un número válido. ", "")
)</f>
        <v/>
      </c>
      <c r="HP447" s="46">
        <f>CONCATENATE(CK447,CL447,CM447)&lt;&gt;""</f>
        <v/>
      </c>
      <c r="HQ447" s="46">
        <f>IF(AND($DS447,HP447),
IF(CK447="","Debes escribir la descripción de otro concepto no categorizado. ",""),
""
)</f>
        <v/>
      </c>
      <c r="HR447" s="46">
        <f>IF(AND($DS447,HP447),
IF(CONCATENATE(CL447,CM447)="","Debes escribir al menos un valor de concepto no categorizado (salarial o no salarial). ",
IF(ISERR(_xlfn.NUMBERVALUE(CL447)),"El valor salarial concepto no categorizado debe ser un número válido. ","")
),
""
)</f>
        <v/>
      </c>
      <c r="HS447" s="46">
        <f>IF(AND($DS447,HP447),
IF(CONCATENATE(CL447,CM447)="","Debes escribir al menos un valor de concepto no categorizado (salarial o no salarial). ",
IF(ISERR(_xlfn.NUMBERVALUE(CM447)),"El valor NO salarial concepto no categorizado debe ser un número válido. ","")
),
""
)</f>
        <v/>
      </c>
      <c r="HT447" s="46">
        <f>IF($DS447,
IF(CN447="","Debes escribir el porcentaje del aporte a salud. ",
IF( ISERR(_xlfn.NUMBERVALUE(CN447)), "El valor del porcentaje del aporte a salud debe ser un número válido. ", "")
)
)</f>
        <v/>
      </c>
      <c r="HU447" s="46">
        <f>IF($DS447,
IF(CO447="","Debes escribir el valor del aporte a salud. ",
IF( ISERR(_xlfn.NUMBERVALUE(CO447)), "El valor del aporte a salud debe ser un número válido. ", "")
)
)</f>
        <v/>
      </c>
      <c r="HV447" s="46">
        <f>IF($DS447,
IF( AND(CP447&lt;&gt;"", ISERR(_xlfn.NUMBERVALUE(CP447))), "El valor plan complementario debe ser un número válido. ", "")
)</f>
        <v/>
      </c>
      <c r="HW447" s="46">
        <f>IF($DS447,
IF(CQ447="","Debes escribir el porcentaje del aporte a pensión. ",
IF( ISERR(_xlfn.NUMBERVALUE(CQ447)), "El valor del porcentaje del aporte a pensión debe ser un número válido. ", "")
)
)</f>
        <v/>
      </c>
      <c r="HX447" s="46">
        <f>IF($DS447,
IF(CR447="","Debes escribir el valor del aporte a pensión. ",
IF( ISERR(_xlfn.NUMBERVALUE(CR447)), "El valor del aporte a salud debe ser un número válido. ", "")
)
)</f>
        <v/>
      </c>
      <c r="HY447" s="46">
        <f>IF($DS447,
IF( AND(CS447&lt;&gt;"", ISERR(_xlfn.NUMBERVALUE(CS447))), "El valor pensión voluntaria debe ser un número válido. ", "")
)</f>
        <v/>
      </c>
      <c r="HZ447" s="46">
        <f>CONCATENATE(CT447,CU447,CV447,CW447)&lt;&gt;""</f>
        <v/>
      </c>
      <c r="IA447" s="46">
        <f>IF(AND($DS447,HZ447),
IF(CT447="","Debes escribir el % del fondo de seguridad pensional. ",
IF( ISERR(_xlfn.NUMBERVALUE(CT447)), "El % del fondo de seguridad debe ser un número válido. ", "")
),
""
)</f>
        <v/>
      </c>
      <c r="IB447" s="46">
        <f>IF(AND($DS447,HZ447),
IF(CU447="","Debes escribir el valor del aporte al fondo de solidaridad pensional. ",
IF( ISERR(_xlfn.NUMBERVALUE(CU447)), "El valor del aporte al fondo de solidaridad pensional debe ser un número válido. ", "")
),
""
)</f>
        <v/>
      </c>
      <c r="IC447" s="46">
        <f>IF(AND($DS447,HZ447),
IF(CV447="","Debes escribir el % del fondo de subsistencia. ",
IF( ISERR(_xlfn.NUMBERVALUE(CV447)), "El % del fondo de subsistencia debe ser un número válido. ", "")
),
""
)</f>
        <v/>
      </c>
      <c r="ID447" s="46">
        <f>IF(AND($DS447,HZ447),
IF(CW447="","Debes escribir el valor del fondo de subsistencia. ",
IF( ISERR(_xlfn.NUMBERVALUE(CW447)), "El valor del fondo de subsistencia debe ser un número válido. ", "")
),
""
)</f>
        <v/>
      </c>
      <c r="IE447" s="46">
        <f>CONCATENATE(CX447,CY447)&lt;&gt;""</f>
        <v/>
      </c>
      <c r="IF447" s="46">
        <f>IF(AND($DS447,IE447),
IF(CX447="","Debes escribir el % de sindicato. ",
IF( ISERR(_xlfn.NUMBERVALUE(CX447)), "El % de sindicato debe ser un número válido. ", "")
),
""
)</f>
        <v/>
      </c>
      <c r="IG447" s="46">
        <f>IF(AND($DS447,IE447),
IF(CY447="","Debes escribir el valor del sindicato. ",
IF( ISERR(_xlfn.NUMBERVALUE(CY447)), "El valor del sindicato debe ser un número válido. ", "")
),
""
)</f>
        <v/>
      </c>
      <c r="IH447" s="46">
        <f>IF($DS447,
IF( AND(CZ447&lt;&gt;"", ISERR(_xlfn.NUMBERVALUE(CZ447))), "El valor de sanción pública debe ser un número válido. ", "")
)</f>
        <v/>
      </c>
      <c r="II447" s="46">
        <f>IF($DS447,
IF( AND(DA447&lt;&gt;"", ISERR(_xlfn.NUMBERVALUE(DA447))), "El valor de sanción privada debe ser un número válido. ", "")
)</f>
        <v/>
      </c>
      <c r="IJ447" s="46">
        <f>CONCATENATE(DB447,DC447)&lt;&gt;""</f>
        <v/>
      </c>
      <c r="IK447" s="46">
        <f>IF(AND($DS447,IJ447),
IF(DB447="","Debes escribir la descripción de libranza. ",""),
""
)</f>
        <v/>
      </c>
      <c r="IL447" s="46">
        <f>IF(AND($DS447,IJ447),
IF(DC447="","Debes escribir la cuota libranza. ",
IF(ISERR(_xlfn.NUMBERVALUE(DC447)),"El valor de la cuota libranza debe ser un número válido. ","")
),
""
)</f>
        <v/>
      </c>
      <c r="IM447" s="46">
        <f>IF($DS447,
IF( AND(DD447&lt;&gt;"", ISERR(_xlfn.NUMBERVALUE(DD447))), "El valor de pagos a terceros debe ser un número válido. ", "")
)</f>
        <v/>
      </c>
      <c r="IN447" s="46">
        <f>IF($DS447,
IF( AND(DE447&lt;&gt;"", ISERR(_xlfn.NUMBERVALUE(DE447))), "El valor de anticipos debe ser un número válido. ", "")
)</f>
        <v/>
      </c>
      <c r="IO447" s="46">
        <f>IF($DS447,
IF( AND(DF447&lt;&gt;"", ISERR(_xlfn.NUMBERVALUE(DF447))), "El valor de AFC debe ser un número válido. ", "")
)</f>
        <v/>
      </c>
      <c r="IP447" s="46">
        <f>IF($DS447,
IF( AND(DG447&lt;&gt;"", ISERR(_xlfn.NUMBERVALUE(DG447))), "El valor de rete-fuente debe ser un número válido. ", "")
)</f>
        <v/>
      </c>
      <c r="IQ447" s="46">
        <f>IF($DS447,
IF( AND(DH447&lt;&gt;"", ISERR(_xlfn.NUMBERVALUE(DH447))), "El valor de cooperativa de trabajo debe ser un número válido. ", "")
)</f>
        <v/>
      </c>
      <c r="IR447" s="46">
        <f>IF($DS447,
IF( AND(DI447&lt;&gt;"", ISERR(_xlfn.NUMBERVALUE(DI447))), "El valor de embargo fiscal debe ser un número válido. ", "")
)</f>
        <v/>
      </c>
      <c r="IS447" s="46">
        <f>IF($DS447,
IF( AND(DJ447&lt;&gt;"", ISERR(_xlfn.NUMBERVALUE(DJ447))), "El valor de educación debe ser un número válido. ", "")
)</f>
        <v/>
      </c>
      <c r="IT447" s="46">
        <f>IF($DS447,
IF( AND(DK447&lt;&gt;"", ISERR(_xlfn.NUMBERVALUE(DK447))), "El valor de reintegro debe ser un número válido. ", "")
)</f>
        <v/>
      </c>
      <c r="IU447" s="46">
        <f>IF($DS447,
IF( AND(DL447&lt;&gt;"", ISERR(_xlfn.NUMBERVALUE(DL447))), "El valor de deuda debe ser un número válido. ", "")
)</f>
        <v/>
      </c>
      <c r="IV447" s="46">
        <f>IF($DS447,
IF( AND(DM447&lt;&gt;"", ISERR(_xlfn.NUMBERVALUE(DM447))), "El valor de otras deducciones debe ser un número válido. ", "")
)</f>
        <v/>
      </c>
      <c r="IW447" s="46">
        <f>IF($DS447,
IF(DN447="","Debes escribir el valor de los devengos totales. ",
IF( ISERR(_xlfn.NUMBERVALUE(DN447)), "El valor de los devengos totales debe ser un número válido. ", "")
)
)</f>
        <v/>
      </c>
      <c r="IX447" s="46">
        <f>IF($DS447,
IF(DO447="","Debes escribir el valor de las deducciones totales. ",
IF( ISERR(_xlfn.NUMBERVALUE(DO447)), "El valor de las deducciones totales debe ser un número válido. ", "")
)
)</f>
        <v/>
      </c>
      <c r="IY447" s="46">
        <f>IF($DS447,
IF(DP447="","Debes escribir el valor del salario total. ",
IF( ISERR(_xlfn.NUMBERVALUE(DP447)), "El valor del salario total debe ser un número válido. ", "")
)
)</f>
        <v/>
      </c>
    </row>
    <row r="448">
      <c r="B448" s="48" t="n">
        <v>436</v>
      </c>
      <c r="C448" s="61">
        <f>IF(AND(DS448,DP448&lt;&gt;""),
IF(DQ448="","OK","Error"),
""
)</f>
        <v/>
      </c>
      <c r="D448" s="53" t="n"/>
      <c r="E448" s="52" t="n"/>
      <c r="F448" s="112" t="n"/>
      <c r="G448" s="52" t="n"/>
      <c r="H448" s="53" t="n"/>
      <c r="I448" s="52" t="n"/>
      <c r="J448" s="52" t="n"/>
      <c r="K448" s="53" t="n"/>
      <c r="L448" s="55" t="n"/>
      <c r="M448" s="108" t="n"/>
      <c r="N448" s="56" t="n"/>
      <c r="O448" s="52" t="n"/>
      <c r="P448" s="52" t="n"/>
      <c r="Q448" s="52" t="n"/>
      <c r="R448" s="52" t="n"/>
      <c r="S448" s="52" t="n"/>
      <c r="T448" s="53" t="n"/>
      <c r="U448" s="52" t="n"/>
      <c r="V448" s="52" t="n"/>
      <c r="W448" s="55" t="n"/>
      <c r="X448" s="55" t="n"/>
      <c r="Y448" s="52" t="n"/>
      <c r="Z448" s="55" t="n"/>
      <c r="AA448" s="52" t="n"/>
      <c r="AB448" s="53" t="n"/>
      <c r="AC448" s="53" t="n"/>
      <c r="AD448" s="53" t="n"/>
      <c r="AE448" s="177" t="n"/>
      <c r="AF448" s="113" t="n"/>
      <c r="AG448" s="177" t="n"/>
      <c r="AH448" s="178" t="n"/>
      <c r="AI448" s="178" t="n"/>
      <c r="AJ448" s="178" t="n"/>
      <c r="AK448" s="114" t="n"/>
      <c r="AL448" s="178" t="n"/>
      <c r="AM448" s="114" t="n"/>
      <c r="AN448" s="178" t="n"/>
      <c r="AO448" s="114" t="n"/>
      <c r="AP448" s="178" t="n"/>
      <c r="AQ448" s="114" t="n"/>
      <c r="AR448" s="178" t="n"/>
      <c r="AS448" s="114" t="n"/>
      <c r="AT448" s="178" t="n"/>
      <c r="AU448" s="114" t="n"/>
      <c r="AV448" s="178" t="n"/>
      <c r="AW448" s="114" t="n"/>
      <c r="AX448" s="178" t="n"/>
      <c r="AY448" s="114" t="n"/>
      <c r="AZ448" s="178" t="n"/>
      <c r="BA448" s="114" t="n"/>
      <c r="BB448" s="178" t="n"/>
      <c r="BC448" s="114" t="n"/>
      <c r="BD448" s="178" t="n"/>
      <c r="BE448" s="178" t="n"/>
      <c r="BF448" s="178" t="n"/>
      <c r="BG448" s="59" t="n"/>
      <c r="BH448" s="178" t="n"/>
      <c r="BI448" s="114" t="n"/>
      <c r="BJ448" s="53" t="n"/>
      <c r="BK448" s="178" t="n"/>
      <c r="BL448" s="114" t="n"/>
      <c r="BM448" s="178" t="n"/>
      <c r="BN448" s="114" t="n"/>
      <c r="BO448" s="178" t="n"/>
      <c r="BP448" s="178" t="n"/>
      <c r="BQ448" s="178" t="n"/>
      <c r="BR448" s="178" t="n"/>
      <c r="BS448" s="178" t="n"/>
      <c r="BT448" s="178" t="n"/>
      <c r="BU448" s="178" t="n"/>
      <c r="BV448" s="178" t="n"/>
      <c r="BW448" s="178" t="n"/>
      <c r="BX448" s="178" t="n"/>
      <c r="BY448" s="178" t="n"/>
      <c r="BZ448" s="178" t="n"/>
      <c r="CA448" s="178" t="n"/>
      <c r="CB448" s="178" t="n"/>
      <c r="CC448" s="178" t="n"/>
      <c r="CD448" s="178" t="n"/>
      <c r="CE448" s="178" t="n"/>
      <c r="CF448" s="178" t="n"/>
      <c r="CG448" s="178" t="n"/>
      <c r="CH448" s="178" t="n"/>
      <c r="CI448" s="178" t="n"/>
      <c r="CJ448" s="178" t="n"/>
      <c r="CK448" s="53" t="n"/>
      <c r="CL448" s="178" t="n"/>
      <c r="CM448" s="178" t="n"/>
      <c r="CN448" s="60" t="n"/>
      <c r="CO448" s="177" t="n"/>
      <c r="CP448" s="178" t="n"/>
      <c r="CQ448" s="60" t="n"/>
      <c r="CR448" s="177" t="n"/>
      <c r="CS448" s="178" t="n"/>
      <c r="CT448" s="59" t="n"/>
      <c r="CU448" s="178" t="n"/>
      <c r="CV448" s="59" t="n"/>
      <c r="CW448" s="178" t="n"/>
      <c r="CX448" s="59" t="n"/>
      <c r="CY448" s="178" t="n"/>
      <c r="CZ448" s="178" t="n"/>
      <c r="DA448" s="178" t="n"/>
      <c r="DB448" s="53" t="n"/>
      <c r="DC448" s="178" t="n"/>
      <c r="DD448" s="178" t="n"/>
      <c r="DE448" s="178" t="n"/>
      <c r="DF448" s="178" t="n"/>
      <c r="DG448" s="178" t="n"/>
      <c r="DH448" s="178" t="n"/>
      <c r="DI448" s="178" t="n"/>
      <c r="DJ448" s="178" t="n"/>
      <c r="DK448" s="178" t="n"/>
      <c r="DL448" s="178" t="n"/>
      <c r="DM448" s="178" t="n"/>
      <c r="DN448" s="177" t="n"/>
      <c r="DO448" s="177" t="n"/>
      <c r="DP448" s="177" t="n"/>
      <c r="DQ448" s="76">
        <f>IF(AND(DS448,DP448&lt;&gt;""),
CONCATENATE(DT448,DU448,DV448,DW448,DX448,DY448,DZ448,EA448,EB448,EC448,ED448,EE448,EF448,EG448,EH448,EI448,EJ448,EK448,EL448,EM448,EN448,EO448,EP448,EQ448,ES448,ET448,EU448,EV448,EW448,EX448,EY448,EZ448,FA448,FC448,FD448,FF448,FG448,FI448,FJ448,FL448,FM448,FO448,FP448,FR448,FS448,FU448,FV448,FX448,FY448,GA448,GB448,GD448,GE448,GF448,GH448,GI448,GJ448,GL448,GM448,GN448,GP448,GQ448,GS448,GT448,GU448,GV448,GW448,GX448,GY448,GZ448,HA448,HB448,HC448,HD448,HE448,HF448,HG448,HH448,HI448,HJ448,HK448,HL448,HM448,HN448,HO448,HQ448,HR448,HS448,HT448,HU448,HV448,HW448,HX448,HY448,IA448,IB448,IC448,ID448,IF448,IG448,IH448,II448,IK448,IL448,IM448,IN448,IO448,IP448,IQ448,IR448,IS448,IT448,IU448,IV448,IW448,IX448,IY448,IZ448),
""
)</f>
        <v/>
      </c>
      <c r="DR448" s="53" t="n"/>
      <c r="DS448" s="46">
        <f>CONCATENATE(D448,$E448,$F448,$G448,H448,$I448,$J448,K448,$L448,$M448,N448,$O448,$P448,$Q448,$R448,$S448,T448,$U448,$V448,$W448,$X448,$Y448,$Z448,$AA448,AB448,AC448,AD448,$AE448,$AF448,$AG448,AH448,AI448,AJ448,AK448,AL448,AM448,AN448,AO448,AP448,AQ448,AR448,AS448,AT448,AU448,AV448,AW448,AX448,AY448,AZ448,BA448,BB448,BC448,BD448,BE448,BF448,BG448,BH448,BI448,BJ448,BK448,BL448,BM448,BN448,BO448,BP448,BQ448,BR448,BS448,BT448,BU448,BV448,BW448,BX448,BY448,BZ448,CA448,CB448,CC448,CD448,CE448,CF448,CG448,CH448,CI448,CJ448,CK448,CL448,CM448,$CN448,$CO448,CP448,$CQ448,$CR448,CS448,CT448,CU448,CV448,CW448,CX448,CY448,CZ448,DA448,DB448,DC448,DD448,DE448,DF448,DG448,DH448,DI448,DJ448,DK448,DL448,DM448,$DN448,$DO448,$DP448,DR448)&lt;&gt;""</f>
        <v/>
      </c>
      <c r="DT448" s="46">
        <f>IF(AND($DS448,$E$4&lt;&gt;""),
IF(LEFT($E$4,2) = "1.",
IF(D448&lt;&gt;"","El CUNE sólo se envía en operaciones de novedad o ajuste. ",""),
IF(D448="","Debes escribir un CUNE válido para realizar operaciones de novedad o ajuste. ","")),
""
)</f>
        <v/>
      </c>
      <c r="DU448" s="46">
        <f>IF($DS448,
IF(E448="","Debes seleccionar el tipo de documento del empleado. ",
IF(_xlfn.IFNA(VLOOKUP(E448,TIPO_DE_DOCUMENTO,1,FALSE),-1)=-1,"El tipo de documento no es válido (por favor seleccionarlo de la lista). ","")
)
)</f>
        <v/>
      </c>
      <c r="DV448" s="46">
        <f>IF($DS448,
IF(F448="","Debes escribir el número de documento del empleado. ","")
)</f>
        <v/>
      </c>
      <c r="DW448" s="46">
        <f>IF($DS448,
IF(G448="","Debes escribir el primer nombre del empleado. ","")
)</f>
        <v/>
      </c>
      <c r="DY448" s="46">
        <f>IF($DS448,
IF(I448="","Debes escribir el primer apellido del empleado. ","")
)</f>
        <v/>
      </c>
      <c r="DZ448" s="46">
        <f>IF($DS448,
IF(J448="","Debes escribir el segundo apellido del empleado. ","")
)</f>
        <v/>
      </c>
      <c r="EB448" s="46">
        <f>IF($DS448,
IF(L448="","Debes escribir la fecha de ingreso del empleado. ",
IF(ISERR(DATE(YEAR(L448),MONTH(L448),DAY(L448))), "El valor ingresado en fecha de ingreso no tiene un formato válido. ","")
)
)</f>
        <v/>
      </c>
      <c r="EC448" s="46">
        <f>IF($DS448,
IF(M448="","Debes escribir el tiempo laborado. ",
IF( IFERROR(INT(M448),1.1) &lt;&gt; IFERROR(_xlfn.NUMBERVALUE(M448),1), "El valor de los días trabajados debe ser un número entero. ", "")
)
)</f>
        <v/>
      </c>
      <c r="ED448" s="46">
        <f>IF($DS448,
IF( AND(N448&lt;&gt;"", ISERR(DATE(YEAR(N448),MONTH(N448),DAY(N448))) ), "El valor ingresado en fecha de ingreso no tiene un formato válido. ",
IF( AND(N448&lt;&gt;"", $E$6&lt;&gt;"", DATE(YEAR(N448), MONTH(N448), 1) &lt;&gt; IFERROR(DATE(MID($E$6, 1, 4), MID($E$6, 6, 2),1), "1/1/1900") ), "La fecha de retiro debe estar dentro del período liquidado. ", "")
)
)</f>
        <v/>
      </c>
      <c r="EE448" s="46">
        <f>IF($DS448,
IF(O448="","Debes seleccionar el tipo de trabajador. ",
IF(_xlfn.IFNA(VLOOKUP(O448,TIPO_DE_TRABAJADOR,1,FALSE),-1)=-1,"El tipo de trabajador no es válido (por favor seleccionarlo de la lista). ","")
)
)</f>
        <v/>
      </c>
      <c r="EF448" s="46">
        <f>IF($DS448,
IF(P448="","Debes seleccionar si es un trabajador dependiente pensionado por vejez. ",
IF(_xlfn.IFNA(VLOOKUP(P448,SUBTIPO_DE_TRABAJADOR,1,FALSE),-1)=-1,"El tipo de trabajador dependiente pensionado por vejez no es válido (por favor seleccionarlo de la lista). ","")
)
)</f>
        <v/>
      </c>
      <c r="EG448" s="46">
        <f>IF($DS448,
IF(Q448="","Debes seleccionar el tipo de contrato del trabajador. ",
IF(_xlfn.IFNA(VLOOKUP(Q448,TIPO_DE_CONTRATO,1,FALSE),-1)=-1,"El tipo de contrato del trabajador no es válido (por favor seleccionarlo de la lista). ","")
)
)</f>
        <v/>
      </c>
      <c r="EH448" s="46">
        <f>IF($DS448,
IF(R448="","Debes seleccionar si es un salario integral. ",
IF(_xlfn.IFNA(VLOOKUP(R448,SI_NO,1,FALSE),-1)=-1,"Valor no válido para salario integral (por favor seleccionarlo de la lista). ","")
)
)</f>
        <v/>
      </c>
      <c r="EI448" s="46">
        <f>IF($DS448,
IF(S448="","Debes seleccionar si el trabajador realiza actividades de riesgo. ",
IF(_xlfn.IFNA(VLOOKUP(S448,SI_NO,1,FALSE),-1)=-1,"Valor no válido para actividad de alto riesgo (por favor seleccionarlo de la lista). ","")
)
)</f>
        <v/>
      </c>
      <c r="EK448" s="46">
        <f>IF($DS448,
IF(U448="","Debes escribir el código del municipio de residencia del trabajador. ",
IF(_xlfn.IFNA(VLOOKUP(U448,MUNICIPIO,1,FALSE),-1)=-1,"El municipio de residencia del trabajador es inválido (por favor seleccionarlo de la lista). ","")
)
)</f>
        <v/>
      </c>
      <c r="EL448" s="46">
        <f>IF($DS448,
IF(V448="","Debes escribir el la dirección de residendia del trabajador. ","")
)</f>
        <v/>
      </c>
      <c r="EM448" s="46">
        <f>IF($DS448,
IF(W448="","Debes escribir la fecha de inicio de la liquidación. ",
IF(ISERR(DATE(YEAR(W448),MONTH(W448),DAY(W448))),"El valor ingresado en fecha de inicio de liquidación no tiene un formato válido. ",
IF( AND($E$6&lt;&gt;"", DATE(YEAR(W448), MONTH(W448), 1) &lt;&gt; IFERROR(DATE(MID($E$6, 1, 4), MID($E$6, 6, 2),1), "1/1/1900") ), "La fecha de inicio de la liquidación debe estar dentro del período liquidado. ", "")
)
)
)</f>
        <v/>
      </c>
      <c r="EN448" s="46">
        <f>IF($DS448,
IF(X448="","Debes escribir la fecha de fin de la liquidación. ",
IF(ISERR(DATE(YEAR(X448),MONTH(X448),DAY(X448))),"El valor ingresado en fecha de fin de liquidación no tiene un formato válido. ",
IF( AND($E$6&lt;&gt;"", DATE(YEAR(X448), MONTH(X448), 1) &lt;&gt; IFERROR(DATE(MID($E$6, 1, 4), MID($E$6, 6, 2),1), "1/1/1900") ), "La fecha de fin de la liquidación debe estar dentro del período liquidado. ", "")
)
)
)</f>
        <v/>
      </c>
      <c r="EO448" s="46">
        <f>IF($DS448,
IF(Y448="","Debes escribir la frecuencia de pago del trabajador. ",
IF(_xlfn.IFNA(VLOOKUP(Y448,PERÍODO_DE_NÓMINA,1,FALSE),-1)=-1,"La frecuencia de pago es inválida (por favor seleccionarlo de la lista). ","")
)
)</f>
        <v/>
      </c>
      <c r="EP448" s="46">
        <f>IF($DS448,
IF(Z448="","Debes escribir la fecha de pago. ",
IF(ISERR(DATE(YEAR(Z448),MONTH(Z448),DAY(Z448))), "El valor ingresado en fecha de pago no tiene un formato válido. ","")
)
)</f>
        <v/>
      </c>
      <c r="EQ448" s="46">
        <f>IF($DS448,
IF(AA448="","Debes escribir el medio de pago. ",
IF(_xlfn.IFNA(VLOOKUP(AA448,MEDIOS_DE_PAGO,1,FALSE),-1)=-1,"El medio de pago es inválido (por favor seleccionarlo de la lista). ","")
)
)</f>
        <v/>
      </c>
      <c r="ER448" s="46">
        <f>OR(AA448='Tablas '!$T$4,AA448='Tablas '!$T$7,AA448='Tablas '!$T$8,AA448='Tablas '!$T$11)</f>
        <v/>
      </c>
      <c r="ES448" s="46">
        <f>IF(AND($DS448,ER448),
IF(AB448="","Debes escribir la entidad bancaria. ",""),
""
)</f>
        <v/>
      </c>
      <c r="ET448" s="46">
        <f>IF(AND($DS448,ER448),
IF(AC448="","Debes escribir el tipo de cuenta bancaria. ",
IF(_xlfn.IFNA(VLOOKUP(AC448,TIPO_DE_CUENTA,1,FALSE),-1)=-1,"El tipo de cuenta bancaria es inválida (por favor seleccionarlo de la lista). ","")
),
""
)</f>
        <v/>
      </c>
      <c r="EU448" s="46">
        <f>IF(AND($DS448,ER448),
IF(AD448="","Debes escribir el número de cuenta bancaria. ",""),
""
)</f>
        <v/>
      </c>
      <c r="EV448" s="46">
        <f>IF($DS448,
IF(AE448="","Debes escribir el valor del sueldo básico. ",
IF( ISERR(_xlfn.NUMBERVALUE(AE448)), "El valor del sueldo básico debe ser un número válido. ", "")
)
)</f>
        <v/>
      </c>
      <c r="EW448" s="46">
        <f>IF($DS448,
IF(AF448="","Debes escribir el número de días trabajados. ",
IF( IFERROR(INT(AF448),1.1) &lt;&gt; IFERROR(_xlfn.NUMBERVALUE(AF448),1), "La cantidad de días trabajados debe ser un número entero. ", "")
)
)</f>
        <v/>
      </c>
      <c r="EX448" s="46">
        <f>IF($DS448,
IF(AG448="","Debes escribir el valor del sueldo trabajado. ",
IF( ISERR(_xlfn.NUMBERVALUE(AG448)), "El valor del sueldo trabajado debe ser un número válido. ", "")
)
)</f>
        <v/>
      </c>
      <c r="EY448" s="46">
        <f>IF($DS448,
IF( AND(AH448&lt;&gt;"", ISERR(_xlfn.NUMBERVALUE(AH448))), "El valor del auxilio de transporte debe ser un número válido. ", "")
)</f>
        <v/>
      </c>
      <c r="EZ448" s="46">
        <f>IF($DS448,
IF( AND(AI448&lt;&gt;"", ISERR(_xlfn.NUMBERVALUE(AI448))), "El valor de viáticos salariales debe ser un número válido. ", "")
)</f>
        <v/>
      </c>
      <c r="FA448" s="46">
        <f>IF($DS448,
IF( AND(AJ448&lt;&gt;"", ISERR(_xlfn.NUMBERVALUE(AJ448))), "El valor de viáticos NO salariales debe ser un número válido. ", "")
)</f>
        <v/>
      </c>
      <c r="FB448" s="46">
        <f>CONCATENATE(AK448,AL448)&lt;&gt;""</f>
        <v/>
      </c>
      <c r="FC448" s="46">
        <f>IF(AND($DS448,FB448),
IF(AK448="","Debes escribir el número de horas extras diurnas. ",
IF( IFERROR(INT(AK448),1.1) &lt;&gt; IFERROR(_xlfn.NUMBERVALUE(AK448),1), "La cantidad de horas extras diurnas debe ser un número entero. ", "")
),
""
)</f>
        <v/>
      </c>
      <c r="FD448" s="46">
        <f>IF(AND($DS448,FB448),
IF(AL448="","Debes escribir el valor de las horas extras diurnas. ",
IF( ISERR(_xlfn.NUMBERVALUE(AL448)), "El valor de las horas extras duirnas debe ser un número válido. ", "")
),
""
)</f>
        <v/>
      </c>
      <c r="FE448" s="46">
        <f>CONCATENATE(AM448,AN448)&lt;&gt;""</f>
        <v/>
      </c>
      <c r="FF448" s="46">
        <f>IF(AND($DS448,FE448),
IF(AM448="","Debes escribir el número de horas extras nocturnas. ",
IF( IFERROR(INT(AM448),1.1) &lt;&gt; IFERROR(_xlfn.NUMBERVALUE(AM448),1), "La cantidad de horas extras nocturnas debe ser un número entero. ", "")
),
""
)</f>
        <v/>
      </c>
      <c r="FG448" s="46">
        <f>IF(AND($DS448,FE448),
IF(AN448="","Debes escribir el valor de las horas extras nocturnas. ",
IF( ISERR(_xlfn.NUMBERVALUE(AN448)), "El valor de las horas extras nocturnas debe ser un número válido. ", "")
),
""
)</f>
        <v/>
      </c>
      <c r="FH448" s="46">
        <f>CONCATENATE(AO448,AP448)&lt;&gt;""</f>
        <v/>
      </c>
      <c r="FI448" s="46">
        <f>IF(AND($DS448,FH448),
IF(AO448="","Debes escribir el número de horas extras diurnas dominicales y festivas. ",
IF( IFERROR(INT(AO448),1.1) &lt;&gt; IFERROR(_xlfn.NUMBERVALUE(AO448),1), "La cantidad de horas extras diurnas dominicales y festivas debe ser un número entero. ", "")
),
""
)</f>
        <v/>
      </c>
      <c r="FJ448" s="46">
        <f>IF(AND($DS448,FH448),
IF(AP448="","Debes escribir el valor de las horas extras diurnas dominicales y festivas. ",
IF( ISERR(_xlfn.NUMBERVALUE(AP448)), "El valor de las horas extras diurnas dominicales y festivas debe ser un número válido. ", "")
),
""
)</f>
        <v/>
      </c>
      <c r="FK448" s="46">
        <f>CONCATENATE(AQ448,AR448)&lt;&gt;""</f>
        <v/>
      </c>
      <c r="FL448" s="46">
        <f>IF(AND($DS448,FK448),
IF(AQ448="","Debes escribir el número de horas extras nocturnas dominicales y festivas. ",
IF( IFERROR(INT(AQ448),1.1) &lt;&gt; IFERROR(_xlfn.NUMBERVALUE(AQ448),1), "La cantidad de horas extras nocturnas dominicales y festivas debe ser un número entero. ", "")
),
""
)</f>
        <v/>
      </c>
      <c r="FM448" s="46">
        <f>IF(AND($DS448,FK448),
IF(AR448="","Debes escribir el valor de las horas extras nocturnas dominicales y festivas. ",
IF( ISERR(_xlfn.NUMBERVALUE(AR448)), "El valor de las horas extras nocturnas dominicales y festivas debe ser un número válido. ", "")
),
""
)</f>
        <v/>
      </c>
      <c r="FN448" s="46">
        <f>CONCATENATE(AS448,AT448)&lt;&gt;""</f>
        <v/>
      </c>
      <c r="FO448" s="46">
        <f>IF(AND($DS448,FN448),
IF(AS448="","Debes escribir el número de horas recargo nocturno. ",
IF( IFERROR(INT(AS448),1.1) &lt;&gt; IFERROR(_xlfn.NUMBERVALUE(AS448),1), "La cantidad de horas recargo nocturno debe ser un número entero. ", "")
),
""
)</f>
        <v/>
      </c>
      <c r="FP448" s="46">
        <f>IF(AND($DS448,FN448),
IF(AT448="","Debes escribir el valor de las horas recargo nocturno. ",
IF( ISERR(_xlfn.NUMBERVALUE(AT448)), "El valor de las horas recargo nocturno debe ser un número válido. ", "")
),
""
)</f>
        <v/>
      </c>
      <c r="FQ448" s="46">
        <f>CONCATENATE(AU448,AV448)&lt;&gt;""</f>
        <v/>
      </c>
      <c r="FR448" s="46">
        <f>IF(AND($DS448,FQ448),
IF(AU448="","Debes escribir el número de horas recargo diurno dominical y festivo. ",
IF( IFERROR(INT(AU448),1.1) &lt;&gt; IFERROR(_xlfn.NUMBERVALUE(AU448),1), "La cantidad de horas recargo diurno dominical y festivo debe ser un número entero. ", "")
),
""
)</f>
        <v/>
      </c>
      <c r="FS448" s="46">
        <f>IF(AND($DS448,FQ448),
IF(AV448="","Debes escribir el valor de las horas recargo diurno dominical y festivo. ",
IF( ISERR(_xlfn.NUMBERVALUE(AV448)), "El valor de las horas recargo diurno dominical y festivo debe ser un número válido. ", "")
),
""
)</f>
        <v/>
      </c>
      <c r="FT448" s="46">
        <f>CONCATENATE(AW448,AX448)&lt;&gt;""</f>
        <v/>
      </c>
      <c r="FU448" s="46">
        <f>IF(AND($DS448,FT448),
IF(AW448="","Debes escribir el número de horas recargo nocturno dominical y festivo. ",
IF( IFERROR(INT(AW448),1.1) &lt;&gt; IFERROR(_xlfn.NUMBERVALUE(AW448),1), "La cantidad de horas recargo nocturno dominical y festivo debe ser un número entero. ", "")
),
""
)</f>
        <v/>
      </c>
      <c r="FV448" s="46">
        <f>IF(AND($DS448,FT448),
IF(AX448="","Debes escribir el valor de las horas recargo nocturno dominical y festivo. ",
IF( ISERR(_xlfn.NUMBERVALUE(AX448)), "El valor de las horas recargo nocturno dominical y festivo debe ser un número válido. ", "")
),
""
)</f>
        <v/>
      </c>
      <c r="FW448" s="46">
        <f>CONCATENATE(AY448,AZ448)&lt;&gt;""</f>
        <v/>
      </c>
      <c r="FX448" s="46">
        <f>IF(AND($DS448,FW448),
IF(AY448="","Debes escribir el número de días de vacaciones comunes. ",
IF( IFERROR(INT(AY448),1.1) &lt;&gt; IFERROR(_xlfn.NUMBERVALUE(AY448),1), "La cantidad de días de vacaciones comunes debe ser un número entero. ", "")
),
""
)</f>
        <v/>
      </c>
      <c r="FY448" s="46">
        <f>IF(AND($DS448,FW448),
IF(AZ448="","Debes escribir el valor de las vacaciones comunes. ",
IF( ISERR(_xlfn.NUMBERVALUE(AZ448)), "El valor de las vacaciones comunes debe ser un número válido. ", "")
),
""
)</f>
        <v/>
      </c>
      <c r="FZ448" s="46">
        <f>CONCATENATE(BA448,BB448)&lt;&gt;""</f>
        <v/>
      </c>
      <c r="GA448" s="46">
        <f>IF(AND($DS448,FZ448),
IF(BA448="","Debes escribir el número de días de vacaciones compensadas. ",
IF( IFERROR(INT(BA448),1.1) &lt;&gt; IFERROR(_xlfn.NUMBERVALUE(BA448),1), "La cantidad de días de vacaciones compensadas debe ser un número entero. ", "")
),
""
)</f>
        <v/>
      </c>
      <c r="GB448" s="46">
        <f>IF(AND($DS448,FZ448),
IF(BB448="","Debes escribir el valor de las vacaciones compensadas. ",
IF( ISERR(_xlfn.NUMBERVALUE(BB448)), "El valor de las vacaciones compensadas debe ser un número válido. ", "")
),
""
)</f>
        <v/>
      </c>
      <c r="GC448" s="46">
        <f>CONCATENATE(BC448,BD448)&lt;&gt;""</f>
        <v/>
      </c>
      <c r="GD448" s="46">
        <f>IF(AND($DS448,GC448),
IF(BC448="","Debes escribir el número de días de prima salarial. ",
IF( IFERROR(INT(BC448),1.1) &lt;&gt; IFERROR(_xlfn.NUMBERVALUE(BC448),1), "La cantidad de días de prima salarial debe ser un número entero. ", "")
),
""
)</f>
        <v/>
      </c>
      <c r="GE448" s="46">
        <f>IF(AND($DS448,GC448),
IF(BD448="","Debes escribir el valor de los días de prima salarial. ",
IF( ISERR(_xlfn.NUMBERVALUE(BD448)), "El valor de los días de prima salarial debe ser un número válido. ", "")
),
""
)</f>
        <v/>
      </c>
      <c r="GF448" s="46">
        <f>IF($DS448,
IF( AND(BE448&lt;&gt;"", ISERR(_xlfn.NUMBERVALUE(BE448))), "El valor de la prima NO saliarial debe ser un número válido. ", "")
)</f>
        <v/>
      </c>
      <c r="GG448" s="46">
        <f>CONCATENATE(BF448,BG448,BH448)&lt;&gt;""</f>
        <v/>
      </c>
      <c r="GH448" s="46">
        <f>IF(AND($DS448,GG448),
IF(BF448="","Debes escribir el valor de las cesantías. ",
IF( ISERR(_xlfn.NUMBERVALUE(BF448)), "El valor de las cesantías debe ser un número válido. ", "")
),
""
)</f>
        <v/>
      </c>
      <c r="GI448" s="46">
        <f>IF(AND($DS448,GG448),
IF(BG448="","Debes escribir el % de cesantías. ",
IF( ISERR(_xlfn.NUMBERVALUE(BG448)), "El % de cesantías debe ser un número válido. ", "")
),
""
)</f>
        <v/>
      </c>
      <c r="GJ448" s="46">
        <f>IF(AND($DS448,GG448),
IF(BH448="","Debes escribir el valor de intereses de cesantías. ",
IF( ISERR(_xlfn.NUMBERVALUE(BH448)), "El valor de intereses de cesantías debe ser un número válido. ", "")
),
""
)</f>
        <v/>
      </c>
      <c r="GK448" s="46">
        <f>CONCATENATE(BI448,BJ448,BK448)&lt;&gt;""</f>
        <v/>
      </c>
      <c r="GL448" s="46">
        <f>IF(AND($DS448,GK448),
IF(BI448="","Debes escribir el número de días de incapacidad. ",
IF( IFERROR(INT(BI448),1.1) &lt;&gt; IFERROR(_xlfn.NUMBERVALUE(BI448),1), "La cantidad de días de incapacidad debe ser un número entero. ", "")
),
""
)</f>
        <v/>
      </c>
      <c r="GM448" s="46">
        <f>IF(AND($DS448,GK448),
IF(BJ448="","Debes escribir el tipo de incapacidad. ",
IF(_xlfn.IFNA(VLOOKUP(BJ448,TIPO_DE_INCAPACIDAD,1,FALSE),-1)=-1,"El tipo de incapacidad es inválida (por favor seleccionarlo de la lista). ","")
),
""
)</f>
        <v/>
      </c>
      <c r="GN448" s="46">
        <f>IF(AND($DS448,GK448),
IF(BK448="","Debes escribir el valor de la incapacidad. ",
IF( ISERR(_xlfn.NUMBERVALUE(BK448)), "El valor de la incapacidad debe ser un número válido. ", "")
),
""
)</f>
        <v/>
      </c>
      <c r="GO448" s="46">
        <f>CONCATENATE(BL448,BM448)&lt;&gt;""</f>
        <v/>
      </c>
      <c r="GP448" s="46">
        <f>IF(AND($DS448,GO448),
IF(BL448="","Debes escribir el número de días de licencia de maternidad o paternidad. ",
IF( IFERROR(INT(BL448),1.1) &lt;&gt; IFERROR(_xlfn.NUMBERVALUE(BL448),1), "La cantidad de días de licencia de maternidad o paternidad debe ser un número entero. ", "")
),
""
)</f>
        <v/>
      </c>
      <c r="GQ448" s="46">
        <f>IF(AND($DS448,GO448),
IF(BM448="","Debes escribir el valor de la licencia de maternidad o paternidad. ",
IF( ISERR(_xlfn.NUMBERVALUE(BM448)), "El valor de la licencia de maternidad o paternidad debe ser un número válido. ", "")
),
""
)</f>
        <v/>
      </c>
      <c r="GR448" s="46">
        <f>CONCATENATE(BN448,BO448)&lt;&gt;""</f>
        <v/>
      </c>
      <c r="GS448" s="46">
        <f>IF(AND($DS448,GR448),
IF(BN448="","Debes escribir el número de días de licencia remunerada. ",
IF( IFERROR(INT(BN448),1.1) &lt;&gt; IFERROR(_xlfn.NUMBERVALUE(BN448),1), "La cantidad de días de licencia remunerada debe ser un número entero. ", "")
),
""
)</f>
        <v/>
      </c>
      <c r="GT448" s="46">
        <f>IF(AND($DS448,GR448),
IF(BO448="","Debes escribir el valor de la licencia remunerada. ",
IF( ISERR(_xlfn.NUMBERVALUE(BO448)), "El valor de la licencia remunerada debe ser un número válido. ", "")
),
""
)</f>
        <v/>
      </c>
      <c r="GU448" s="46">
        <f>IF($DS448,
IF( AND(BP448&lt;&gt;"", ISERR(_xlfn.NUMBERVALUE(BP448))), "El valor de la licencia NO remunerada debe ser un número válido. ", "")
)</f>
        <v/>
      </c>
      <c r="GV448" s="46">
        <f>IF($DS448,
IF( AND(BQ448&lt;&gt;"", ISERR(_xlfn.NUMBERVALUE(BQ448))), "El valor de auxilios salariales debe ser un número válido. ", "")
)</f>
        <v/>
      </c>
      <c r="GW448" s="46">
        <f>IF($DS448,
IF( AND(BR448&lt;&gt;"", ISERR(_xlfn.NUMBERVALUE(BR448))), "El valor de auxilios NO salariales debe ser un número válido. ", "")
)</f>
        <v/>
      </c>
      <c r="GX448" s="46">
        <f>IF($DS448,
IF( AND(BS448&lt;&gt;"", ISERR(_xlfn.NUMBERVALUE(BS448))), "El valor de bonos salariales debe ser un número válido. ", "")
)</f>
        <v/>
      </c>
      <c r="GY448" s="46">
        <f>IF($DS448,
IF( AND(BT448&lt;&gt;"", ISERR(_xlfn.NUMBERVALUE(BT448))), "El valor de bonos NO salariales debe ser un número válido. ", "")
)</f>
        <v/>
      </c>
      <c r="GZ448" s="46">
        <f>IF($DS448,
IF( AND(BU448&lt;&gt;"", ISERR(_xlfn.NUMBERVALUE(BU448))), "El valor de bonos salariales de alimentación debe ser un número válido. ", "")
)</f>
        <v/>
      </c>
      <c r="HA448" s="46">
        <f>IF($DS448,
IF( AND(BV448&lt;&gt;"", ISERR(_xlfn.NUMBERVALUE(BV448))), "El valor de bonos NO salariales de alimentación debe ser un número válido. ", "")
)</f>
        <v/>
      </c>
      <c r="HB448" s="46">
        <f>IF($DS448,
IF( AND(BW448&lt;&gt;"", ISERR(_xlfn.NUMBERVALUE(BW448))), "El valor de bonificaciones salariales debe ser un número válido. ", "")
)</f>
        <v/>
      </c>
      <c r="HC448" s="46">
        <f>IF($DS448,
IF( AND(BX448&lt;&gt;"", ISERR(_xlfn.NUMBERVALUE(BX448))), "El valor de bonificaciones NO salariales debe ser un número válido. ", "")
)</f>
        <v/>
      </c>
      <c r="HD448" s="46">
        <f>IF($DS448,
IF( AND(BY448&lt;&gt;"", ISERR(_xlfn.NUMBERVALUE(BY448))), "El valor de compensaciones ordinarias debe ser un número válido. ", "")
)</f>
        <v/>
      </c>
      <c r="HE448" s="46">
        <f>IF($DS448,
IF( AND(BZ448&lt;&gt;"", ISERR(_xlfn.NUMBERVALUE(BZ448))), "El valor de compensaciones extraordinarias debe ser un número válido. ", "")
)</f>
        <v/>
      </c>
      <c r="HF448" s="46">
        <f>IF($DS448,
IF( AND(CA448&lt;&gt;"", ISERR(_xlfn.NUMBERVALUE(CA448))), "El valor de comisiones debe ser un número válido. ", "")
)</f>
        <v/>
      </c>
      <c r="HG448" s="46">
        <f>IF($DS448,
IF( AND(CB448&lt;&gt;"", ISERR(_xlfn.NUMBERVALUE(CB448))), "El valor de ausencia por huega debe ser un número válido. ", "")
)</f>
        <v/>
      </c>
      <c r="HH448" s="46">
        <f>IF($DS448,
IF( AND(CC448&lt;&gt;"", ISERR(_xlfn.NUMBERVALUE(CC448))), "El valor de anticipos debe ser un número válido. ", "")
)</f>
        <v/>
      </c>
      <c r="HI448" s="46">
        <f>IF($DS448,
IF( AND(CD448&lt;&gt;"", ISERR(_xlfn.NUMBERVALUE(CD448))), "El valor de pagos a terceros debe ser un número válido. ", "")
)</f>
        <v/>
      </c>
      <c r="HJ448" s="46">
        <f>IF($DS448,
IF( AND(CE448&lt;&gt;"", ISERR(_xlfn.NUMBERVALUE(CE448))), "El valor de dotación debe ser un número válido. ", "")
)</f>
        <v/>
      </c>
      <c r="HK448" s="46">
        <f>IF($DS448,
IF( AND(CF448&lt;&gt;"", ISERR(_xlfn.NUMBERVALUE(CF448))), "El valor de apoyo sostenibilidad debe ser un número válido. ", "")
)</f>
        <v/>
      </c>
      <c r="HL448" s="46">
        <f>IF($DS448,
IF( AND(CG448&lt;&gt;"", ISERR(_xlfn.NUMBERVALUE(CG448))), "El valor de teletrabajo debe ser un número válido. ", "")
)</f>
        <v/>
      </c>
      <c r="HM448" s="46">
        <f>IF($DS448,
IF( AND(CH448&lt;&gt;"", ISERR(_xlfn.NUMBERVALUE(CH448))), "El valor de bonificación de retiro debe ser un número válido. ", "")
)</f>
        <v/>
      </c>
      <c r="HN448" s="46">
        <f>IF($DS448,
IF( AND(CI448&lt;&gt;"", ISERR(_xlfn.NUMBERVALUE(CI448))), "El valor de indemnización de retiro debe ser un número válido. ", "")
)</f>
        <v/>
      </c>
      <c r="HO448" s="46">
        <f>IF($DS448,
IF( AND(CJ448&lt;&gt;"", ISERR(_xlfn.NUMBERVALUE(CJ448))), "El valor de reintegros debe ser un número válido. ", "")
)</f>
        <v/>
      </c>
      <c r="HP448" s="46">
        <f>CONCATENATE(CK448,CL448,CM448)&lt;&gt;""</f>
        <v/>
      </c>
      <c r="HQ448" s="46">
        <f>IF(AND($DS448,HP448),
IF(CK448="","Debes escribir la descripción de otro concepto no categorizado. ",""),
""
)</f>
        <v/>
      </c>
      <c r="HR448" s="46">
        <f>IF(AND($DS448,HP448),
IF(CONCATENATE(CL448,CM448)="","Debes escribir al menos un valor de concepto no categorizado (salarial o no salarial). ",
IF(ISERR(_xlfn.NUMBERVALUE(CL448)),"El valor salarial concepto no categorizado debe ser un número válido. ","")
),
""
)</f>
        <v/>
      </c>
      <c r="HS448" s="46">
        <f>IF(AND($DS448,HP448),
IF(CONCATENATE(CL448,CM448)="","Debes escribir al menos un valor de concepto no categorizado (salarial o no salarial). ",
IF(ISERR(_xlfn.NUMBERVALUE(CM448)),"El valor NO salarial concepto no categorizado debe ser un número válido. ","")
),
""
)</f>
        <v/>
      </c>
      <c r="HT448" s="46">
        <f>IF($DS448,
IF(CN448="","Debes escribir el porcentaje del aporte a salud. ",
IF( ISERR(_xlfn.NUMBERVALUE(CN448)), "El valor del porcentaje del aporte a salud debe ser un número válido. ", "")
)
)</f>
        <v/>
      </c>
      <c r="HU448" s="46">
        <f>IF($DS448,
IF(CO448="","Debes escribir el valor del aporte a salud. ",
IF( ISERR(_xlfn.NUMBERVALUE(CO448)), "El valor del aporte a salud debe ser un número válido. ", "")
)
)</f>
        <v/>
      </c>
      <c r="HV448" s="46">
        <f>IF($DS448,
IF( AND(CP448&lt;&gt;"", ISERR(_xlfn.NUMBERVALUE(CP448))), "El valor plan complementario debe ser un número válido. ", "")
)</f>
        <v/>
      </c>
      <c r="HW448" s="46">
        <f>IF($DS448,
IF(CQ448="","Debes escribir el porcentaje del aporte a pensión. ",
IF( ISERR(_xlfn.NUMBERVALUE(CQ448)), "El valor del porcentaje del aporte a pensión debe ser un número válido. ", "")
)
)</f>
        <v/>
      </c>
      <c r="HX448" s="46">
        <f>IF($DS448,
IF(CR448="","Debes escribir el valor del aporte a pensión. ",
IF( ISERR(_xlfn.NUMBERVALUE(CR448)), "El valor del aporte a salud debe ser un número válido. ", "")
)
)</f>
        <v/>
      </c>
      <c r="HY448" s="46">
        <f>IF($DS448,
IF( AND(CS448&lt;&gt;"", ISERR(_xlfn.NUMBERVALUE(CS448))), "El valor pensión voluntaria debe ser un número válido. ", "")
)</f>
        <v/>
      </c>
      <c r="HZ448" s="46">
        <f>CONCATENATE(CT448,CU448,CV448,CW448)&lt;&gt;""</f>
        <v/>
      </c>
      <c r="IA448" s="46">
        <f>IF(AND($DS448,HZ448),
IF(CT448="","Debes escribir el % del fondo de seguridad pensional. ",
IF( ISERR(_xlfn.NUMBERVALUE(CT448)), "El % del fondo de seguridad debe ser un número válido. ", "")
),
""
)</f>
        <v/>
      </c>
      <c r="IB448" s="46">
        <f>IF(AND($DS448,HZ448),
IF(CU448="","Debes escribir el valor del aporte al fondo de solidaridad pensional. ",
IF( ISERR(_xlfn.NUMBERVALUE(CU448)), "El valor del aporte al fondo de solidaridad pensional debe ser un número válido. ", "")
),
""
)</f>
        <v/>
      </c>
      <c r="IC448" s="46">
        <f>IF(AND($DS448,HZ448),
IF(CV448="","Debes escribir el % del fondo de subsistencia. ",
IF( ISERR(_xlfn.NUMBERVALUE(CV448)), "El % del fondo de subsistencia debe ser un número válido. ", "")
),
""
)</f>
        <v/>
      </c>
      <c r="ID448" s="46">
        <f>IF(AND($DS448,HZ448),
IF(CW448="","Debes escribir el valor del fondo de subsistencia. ",
IF( ISERR(_xlfn.NUMBERVALUE(CW448)), "El valor del fondo de subsistencia debe ser un número válido. ", "")
),
""
)</f>
        <v/>
      </c>
      <c r="IE448" s="46">
        <f>CONCATENATE(CX448,CY448)&lt;&gt;""</f>
        <v/>
      </c>
      <c r="IF448" s="46">
        <f>IF(AND($DS448,IE448),
IF(CX448="","Debes escribir el % de sindicato. ",
IF( ISERR(_xlfn.NUMBERVALUE(CX448)), "El % de sindicato debe ser un número válido. ", "")
),
""
)</f>
        <v/>
      </c>
      <c r="IG448" s="46">
        <f>IF(AND($DS448,IE448),
IF(CY448="","Debes escribir el valor del sindicato. ",
IF( ISERR(_xlfn.NUMBERVALUE(CY448)), "El valor del sindicato debe ser un número válido. ", "")
),
""
)</f>
        <v/>
      </c>
      <c r="IH448" s="46">
        <f>IF($DS448,
IF( AND(CZ448&lt;&gt;"", ISERR(_xlfn.NUMBERVALUE(CZ448))), "El valor de sanción pública debe ser un número válido. ", "")
)</f>
        <v/>
      </c>
      <c r="II448" s="46">
        <f>IF($DS448,
IF( AND(DA448&lt;&gt;"", ISERR(_xlfn.NUMBERVALUE(DA448))), "El valor de sanción privada debe ser un número válido. ", "")
)</f>
        <v/>
      </c>
      <c r="IJ448" s="46">
        <f>CONCATENATE(DB448,DC448)&lt;&gt;""</f>
        <v/>
      </c>
      <c r="IK448" s="46">
        <f>IF(AND($DS448,IJ448),
IF(DB448="","Debes escribir la descripción de libranza. ",""),
""
)</f>
        <v/>
      </c>
      <c r="IL448" s="46">
        <f>IF(AND($DS448,IJ448),
IF(DC448="","Debes escribir la cuota libranza. ",
IF(ISERR(_xlfn.NUMBERVALUE(DC448)),"El valor de la cuota libranza debe ser un número válido. ","")
),
""
)</f>
        <v/>
      </c>
      <c r="IM448" s="46">
        <f>IF($DS448,
IF( AND(DD448&lt;&gt;"", ISERR(_xlfn.NUMBERVALUE(DD448))), "El valor de pagos a terceros debe ser un número válido. ", "")
)</f>
        <v/>
      </c>
      <c r="IN448" s="46">
        <f>IF($DS448,
IF( AND(DE448&lt;&gt;"", ISERR(_xlfn.NUMBERVALUE(DE448))), "El valor de anticipos debe ser un número válido. ", "")
)</f>
        <v/>
      </c>
      <c r="IO448" s="46">
        <f>IF($DS448,
IF( AND(DF448&lt;&gt;"", ISERR(_xlfn.NUMBERVALUE(DF448))), "El valor de AFC debe ser un número válido. ", "")
)</f>
        <v/>
      </c>
      <c r="IP448" s="46">
        <f>IF($DS448,
IF( AND(DG448&lt;&gt;"", ISERR(_xlfn.NUMBERVALUE(DG448))), "El valor de rete-fuente debe ser un número válido. ", "")
)</f>
        <v/>
      </c>
      <c r="IQ448" s="46">
        <f>IF($DS448,
IF( AND(DH448&lt;&gt;"", ISERR(_xlfn.NUMBERVALUE(DH448))), "El valor de cooperativa de trabajo debe ser un número válido. ", "")
)</f>
        <v/>
      </c>
      <c r="IR448" s="46">
        <f>IF($DS448,
IF( AND(DI448&lt;&gt;"", ISERR(_xlfn.NUMBERVALUE(DI448))), "El valor de embargo fiscal debe ser un número válido. ", "")
)</f>
        <v/>
      </c>
      <c r="IS448" s="46">
        <f>IF($DS448,
IF( AND(DJ448&lt;&gt;"", ISERR(_xlfn.NUMBERVALUE(DJ448))), "El valor de educación debe ser un número válido. ", "")
)</f>
        <v/>
      </c>
      <c r="IT448" s="46">
        <f>IF($DS448,
IF( AND(DK448&lt;&gt;"", ISERR(_xlfn.NUMBERVALUE(DK448))), "El valor de reintegro debe ser un número válido. ", "")
)</f>
        <v/>
      </c>
      <c r="IU448" s="46">
        <f>IF($DS448,
IF( AND(DL448&lt;&gt;"", ISERR(_xlfn.NUMBERVALUE(DL448))), "El valor de deuda debe ser un número válido. ", "")
)</f>
        <v/>
      </c>
      <c r="IV448" s="46">
        <f>IF($DS448,
IF( AND(DM448&lt;&gt;"", ISERR(_xlfn.NUMBERVALUE(DM448))), "El valor de otras deducciones debe ser un número válido. ", "")
)</f>
        <v/>
      </c>
      <c r="IW448" s="46">
        <f>IF($DS448,
IF(DN448="","Debes escribir el valor de los devengos totales. ",
IF( ISERR(_xlfn.NUMBERVALUE(DN448)), "El valor de los devengos totales debe ser un número válido. ", "")
)
)</f>
        <v/>
      </c>
      <c r="IX448" s="46">
        <f>IF($DS448,
IF(DO448="","Debes escribir el valor de las deducciones totales. ",
IF( ISERR(_xlfn.NUMBERVALUE(DO448)), "El valor de las deducciones totales debe ser un número válido. ", "")
)
)</f>
        <v/>
      </c>
      <c r="IY448" s="46">
        <f>IF($DS448,
IF(DP448="","Debes escribir el valor del salario total. ",
IF( ISERR(_xlfn.NUMBERVALUE(DP448)), "El valor del salario total debe ser un número válido. ", "")
)
)</f>
        <v/>
      </c>
    </row>
    <row r="449">
      <c r="B449" s="48" t="n">
        <v>437</v>
      </c>
      <c r="C449" s="61">
        <f>IF(AND(DS449,DP449&lt;&gt;""),
IF(DQ449="","OK","Error"),
""
)</f>
        <v/>
      </c>
      <c r="D449" s="53" t="n"/>
      <c r="E449" s="52" t="n"/>
      <c r="F449" s="112" t="n"/>
      <c r="G449" s="52" t="n"/>
      <c r="H449" s="53" t="n"/>
      <c r="I449" s="52" t="n"/>
      <c r="J449" s="52" t="n"/>
      <c r="K449" s="53" t="n"/>
      <c r="L449" s="55" t="n"/>
      <c r="M449" s="108" t="n"/>
      <c r="N449" s="56" t="n"/>
      <c r="O449" s="52" t="n"/>
      <c r="P449" s="52" t="n"/>
      <c r="Q449" s="52" t="n"/>
      <c r="R449" s="52" t="n"/>
      <c r="S449" s="52" t="n"/>
      <c r="T449" s="53" t="n"/>
      <c r="U449" s="52" t="n"/>
      <c r="V449" s="52" t="n"/>
      <c r="W449" s="55" t="n"/>
      <c r="X449" s="55" t="n"/>
      <c r="Y449" s="52" t="n"/>
      <c r="Z449" s="55" t="n"/>
      <c r="AA449" s="52" t="n"/>
      <c r="AB449" s="53" t="n"/>
      <c r="AC449" s="53" t="n"/>
      <c r="AD449" s="53" t="n"/>
      <c r="AE449" s="177" t="n"/>
      <c r="AF449" s="113" t="n"/>
      <c r="AG449" s="177" t="n"/>
      <c r="AH449" s="178" t="n"/>
      <c r="AI449" s="178" t="n"/>
      <c r="AJ449" s="178" t="n"/>
      <c r="AK449" s="114" t="n"/>
      <c r="AL449" s="178" t="n"/>
      <c r="AM449" s="114" t="n"/>
      <c r="AN449" s="178" t="n"/>
      <c r="AO449" s="114" t="n"/>
      <c r="AP449" s="178" t="n"/>
      <c r="AQ449" s="114" t="n"/>
      <c r="AR449" s="178" t="n"/>
      <c r="AS449" s="114" t="n"/>
      <c r="AT449" s="178" t="n"/>
      <c r="AU449" s="114" t="n"/>
      <c r="AV449" s="178" t="n"/>
      <c r="AW449" s="114" t="n"/>
      <c r="AX449" s="178" t="n"/>
      <c r="AY449" s="114" t="n"/>
      <c r="AZ449" s="178" t="n"/>
      <c r="BA449" s="114" t="n"/>
      <c r="BB449" s="178" t="n"/>
      <c r="BC449" s="114" t="n"/>
      <c r="BD449" s="178" t="n"/>
      <c r="BE449" s="178" t="n"/>
      <c r="BF449" s="178" t="n"/>
      <c r="BG449" s="59" t="n"/>
      <c r="BH449" s="178" t="n"/>
      <c r="BI449" s="114" t="n"/>
      <c r="BJ449" s="53" t="n"/>
      <c r="BK449" s="178" t="n"/>
      <c r="BL449" s="114" t="n"/>
      <c r="BM449" s="178" t="n"/>
      <c r="BN449" s="114" t="n"/>
      <c r="BO449" s="178" t="n"/>
      <c r="BP449" s="178" t="n"/>
      <c r="BQ449" s="178" t="n"/>
      <c r="BR449" s="178" t="n"/>
      <c r="BS449" s="178" t="n"/>
      <c r="BT449" s="178" t="n"/>
      <c r="BU449" s="178" t="n"/>
      <c r="BV449" s="178" t="n"/>
      <c r="BW449" s="178" t="n"/>
      <c r="BX449" s="178" t="n"/>
      <c r="BY449" s="178" t="n"/>
      <c r="BZ449" s="178" t="n"/>
      <c r="CA449" s="178" t="n"/>
      <c r="CB449" s="178" t="n"/>
      <c r="CC449" s="178" t="n"/>
      <c r="CD449" s="178" t="n"/>
      <c r="CE449" s="178" t="n"/>
      <c r="CF449" s="178" t="n"/>
      <c r="CG449" s="178" t="n"/>
      <c r="CH449" s="178" t="n"/>
      <c r="CI449" s="178" t="n"/>
      <c r="CJ449" s="178" t="n"/>
      <c r="CK449" s="53" t="n"/>
      <c r="CL449" s="178" t="n"/>
      <c r="CM449" s="178" t="n"/>
      <c r="CN449" s="60" t="n"/>
      <c r="CO449" s="177" t="n"/>
      <c r="CP449" s="178" t="n"/>
      <c r="CQ449" s="60" t="n"/>
      <c r="CR449" s="177" t="n"/>
      <c r="CS449" s="178" t="n"/>
      <c r="CT449" s="59" t="n"/>
      <c r="CU449" s="178" t="n"/>
      <c r="CV449" s="59" t="n"/>
      <c r="CW449" s="178" t="n"/>
      <c r="CX449" s="59" t="n"/>
      <c r="CY449" s="178" t="n"/>
      <c r="CZ449" s="178" t="n"/>
      <c r="DA449" s="178" t="n"/>
      <c r="DB449" s="53" t="n"/>
      <c r="DC449" s="178" t="n"/>
      <c r="DD449" s="178" t="n"/>
      <c r="DE449" s="178" t="n"/>
      <c r="DF449" s="178" t="n"/>
      <c r="DG449" s="178" t="n"/>
      <c r="DH449" s="178" t="n"/>
      <c r="DI449" s="178" t="n"/>
      <c r="DJ449" s="178" t="n"/>
      <c r="DK449" s="178" t="n"/>
      <c r="DL449" s="178" t="n"/>
      <c r="DM449" s="178" t="n"/>
      <c r="DN449" s="177" t="n"/>
      <c r="DO449" s="177" t="n"/>
      <c r="DP449" s="177" t="n"/>
      <c r="DQ449" s="76">
        <f>IF(AND(DS449,DP449&lt;&gt;""),
CONCATENATE(DT449,DU449,DV449,DW449,DX449,DY449,DZ449,EA449,EB449,EC449,ED449,EE449,EF449,EG449,EH449,EI449,EJ449,EK449,EL449,EM449,EN449,EO449,EP449,EQ449,ES449,ET449,EU449,EV449,EW449,EX449,EY449,EZ449,FA449,FC449,FD449,FF449,FG449,FI449,FJ449,FL449,FM449,FO449,FP449,FR449,FS449,FU449,FV449,FX449,FY449,GA449,GB449,GD449,GE449,GF449,GH449,GI449,GJ449,GL449,GM449,GN449,GP449,GQ449,GS449,GT449,GU449,GV449,GW449,GX449,GY449,GZ449,HA449,HB449,HC449,HD449,HE449,HF449,HG449,HH449,HI449,HJ449,HK449,HL449,HM449,HN449,HO449,HQ449,HR449,HS449,HT449,HU449,HV449,HW449,HX449,HY449,IA449,IB449,IC449,ID449,IF449,IG449,IH449,II449,IK449,IL449,IM449,IN449,IO449,IP449,IQ449,IR449,IS449,IT449,IU449,IV449,IW449,IX449,IY449,IZ449),
""
)</f>
        <v/>
      </c>
      <c r="DR449" s="53" t="n"/>
      <c r="DS449" s="46">
        <f>CONCATENATE(D449,$E449,$F449,$G449,H449,$I449,$J449,K449,$L449,$M449,N449,$O449,$P449,$Q449,$R449,$S449,T449,$U449,$V449,$W449,$X449,$Y449,$Z449,$AA449,AB449,AC449,AD449,$AE449,$AF449,$AG449,AH449,AI449,AJ449,AK449,AL449,AM449,AN449,AO449,AP449,AQ449,AR449,AS449,AT449,AU449,AV449,AW449,AX449,AY449,AZ449,BA449,BB449,BC449,BD449,BE449,BF449,BG449,BH449,BI449,BJ449,BK449,BL449,BM449,BN449,BO449,BP449,BQ449,BR449,BS449,BT449,BU449,BV449,BW449,BX449,BY449,BZ449,CA449,CB449,CC449,CD449,CE449,CF449,CG449,CH449,CI449,CJ449,CK449,CL449,CM449,$CN449,$CO449,CP449,$CQ449,$CR449,CS449,CT449,CU449,CV449,CW449,CX449,CY449,CZ449,DA449,DB449,DC449,DD449,DE449,DF449,DG449,DH449,DI449,DJ449,DK449,DL449,DM449,$DN449,$DO449,$DP449,DR449)&lt;&gt;""</f>
        <v/>
      </c>
      <c r="DT449" s="46">
        <f>IF(AND($DS449,$E$4&lt;&gt;""),
IF(LEFT($E$4,2) = "1.",
IF(D449&lt;&gt;"","El CUNE sólo se envía en operaciones de novedad o ajuste. ",""),
IF(D449="","Debes escribir un CUNE válido para realizar operaciones de novedad o ajuste. ","")),
""
)</f>
        <v/>
      </c>
      <c r="DU449" s="46">
        <f>IF($DS449,
IF(E449="","Debes seleccionar el tipo de documento del empleado. ",
IF(_xlfn.IFNA(VLOOKUP(E449,TIPO_DE_DOCUMENTO,1,FALSE),-1)=-1,"El tipo de documento no es válido (por favor seleccionarlo de la lista). ","")
)
)</f>
        <v/>
      </c>
      <c r="DV449" s="46">
        <f>IF($DS449,
IF(F449="","Debes escribir el número de documento del empleado. ","")
)</f>
        <v/>
      </c>
      <c r="DW449" s="46">
        <f>IF($DS449,
IF(G449="","Debes escribir el primer nombre del empleado. ","")
)</f>
        <v/>
      </c>
      <c r="DY449" s="46">
        <f>IF($DS449,
IF(I449="","Debes escribir el primer apellido del empleado. ","")
)</f>
        <v/>
      </c>
      <c r="DZ449" s="46">
        <f>IF($DS449,
IF(J449="","Debes escribir el segundo apellido del empleado. ","")
)</f>
        <v/>
      </c>
      <c r="EB449" s="46">
        <f>IF($DS449,
IF(L449="","Debes escribir la fecha de ingreso del empleado. ",
IF(ISERR(DATE(YEAR(L449),MONTH(L449),DAY(L449))), "El valor ingresado en fecha de ingreso no tiene un formato válido. ","")
)
)</f>
        <v/>
      </c>
      <c r="EC449" s="46">
        <f>IF($DS449,
IF(M449="","Debes escribir el tiempo laborado. ",
IF( IFERROR(INT(M449),1.1) &lt;&gt; IFERROR(_xlfn.NUMBERVALUE(M449),1), "El valor de los días trabajados debe ser un número entero. ", "")
)
)</f>
        <v/>
      </c>
      <c r="ED449" s="46">
        <f>IF($DS449,
IF( AND(N449&lt;&gt;"", ISERR(DATE(YEAR(N449),MONTH(N449),DAY(N449))) ), "El valor ingresado en fecha de ingreso no tiene un formato válido. ",
IF( AND(N449&lt;&gt;"", $E$6&lt;&gt;"", DATE(YEAR(N449), MONTH(N449), 1) &lt;&gt; IFERROR(DATE(MID($E$6, 1, 4), MID($E$6, 6, 2),1), "1/1/1900") ), "La fecha de retiro debe estar dentro del período liquidado. ", "")
)
)</f>
        <v/>
      </c>
      <c r="EE449" s="46">
        <f>IF($DS449,
IF(O449="","Debes seleccionar el tipo de trabajador. ",
IF(_xlfn.IFNA(VLOOKUP(O449,TIPO_DE_TRABAJADOR,1,FALSE),-1)=-1,"El tipo de trabajador no es válido (por favor seleccionarlo de la lista). ","")
)
)</f>
        <v/>
      </c>
      <c r="EF449" s="46">
        <f>IF($DS449,
IF(P449="","Debes seleccionar si es un trabajador dependiente pensionado por vejez. ",
IF(_xlfn.IFNA(VLOOKUP(P449,SUBTIPO_DE_TRABAJADOR,1,FALSE),-1)=-1,"El tipo de trabajador dependiente pensionado por vejez no es válido (por favor seleccionarlo de la lista). ","")
)
)</f>
        <v/>
      </c>
      <c r="EG449" s="46">
        <f>IF($DS449,
IF(Q449="","Debes seleccionar el tipo de contrato del trabajador. ",
IF(_xlfn.IFNA(VLOOKUP(Q449,TIPO_DE_CONTRATO,1,FALSE),-1)=-1,"El tipo de contrato del trabajador no es válido (por favor seleccionarlo de la lista). ","")
)
)</f>
        <v/>
      </c>
      <c r="EH449" s="46">
        <f>IF($DS449,
IF(R449="","Debes seleccionar si es un salario integral. ",
IF(_xlfn.IFNA(VLOOKUP(R449,SI_NO,1,FALSE),-1)=-1,"Valor no válido para salario integral (por favor seleccionarlo de la lista). ","")
)
)</f>
        <v/>
      </c>
      <c r="EI449" s="46">
        <f>IF($DS449,
IF(S449="","Debes seleccionar si el trabajador realiza actividades de riesgo. ",
IF(_xlfn.IFNA(VLOOKUP(S449,SI_NO,1,FALSE),-1)=-1,"Valor no válido para actividad de alto riesgo (por favor seleccionarlo de la lista). ","")
)
)</f>
        <v/>
      </c>
      <c r="EK449" s="46">
        <f>IF($DS449,
IF(U449="","Debes escribir el código del municipio de residencia del trabajador. ",
IF(_xlfn.IFNA(VLOOKUP(U449,MUNICIPIO,1,FALSE),-1)=-1,"El municipio de residencia del trabajador es inválido (por favor seleccionarlo de la lista). ","")
)
)</f>
        <v/>
      </c>
      <c r="EL449" s="46">
        <f>IF($DS449,
IF(V449="","Debes escribir el la dirección de residendia del trabajador. ","")
)</f>
        <v/>
      </c>
      <c r="EM449" s="46">
        <f>IF($DS449,
IF(W449="","Debes escribir la fecha de inicio de la liquidación. ",
IF(ISERR(DATE(YEAR(W449),MONTH(W449),DAY(W449))),"El valor ingresado en fecha de inicio de liquidación no tiene un formato válido. ",
IF( AND($E$6&lt;&gt;"", DATE(YEAR(W449), MONTH(W449), 1) &lt;&gt; IFERROR(DATE(MID($E$6, 1, 4), MID($E$6, 6, 2),1), "1/1/1900") ), "La fecha de inicio de la liquidación debe estar dentro del período liquidado. ", "")
)
)
)</f>
        <v/>
      </c>
      <c r="EN449" s="46">
        <f>IF($DS449,
IF(X449="","Debes escribir la fecha de fin de la liquidación. ",
IF(ISERR(DATE(YEAR(X449),MONTH(X449),DAY(X449))),"El valor ingresado en fecha de fin de liquidación no tiene un formato válido. ",
IF( AND($E$6&lt;&gt;"", DATE(YEAR(X449), MONTH(X449), 1) &lt;&gt; IFERROR(DATE(MID($E$6, 1, 4), MID($E$6, 6, 2),1), "1/1/1900") ), "La fecha de fin de la liquidación debe estar dentro del período liquidado. ", "")
)
)
)</f>
        <v/>
      </c>
      <c r="EO449" s="46">
        <f>IF($DS449,
IF(Y449="","Debes escribir la frecuencia de pago del trabajador. ",
IF(_xlfn.IFNA(VLOOKUP(Y449,PERÍODO_DE_NÓMINA,1,FALSE),-1)=-1,"La frecuencia de pago es inválida (por favor seleccionarlo de la lista). ","")
)
)</f>
        <v/>
      </c>
      <c r="EP449" s="46">
        <f>IF($DS449,
IF(Z449="","Debes escribir la fecha de pago. ",
IF(ISERR(DATE(YEAR(Z449),MONTH(Z449),DAY(Z449))), "El valor ingresado en fecha de pago no tiene un formato válido. ","")
)
)</f>
        <v/>
      </c>
      <c r="EQ449" s="46">
        <f>IF($DS449,
IF(AA449="","Debes escribir el medio de pago. ",
IF(_xlfn.IFNA(VLOOKUP(AA449,MEDIOS_DE_PAGO,1,FALSE),-1)=-1,"El medio de pago es inválido (por favor seleccionarlo de la lista). ","")
)
)</f>
        <v/>
      </c>
      <c r="ER449" s="46">
        <f>OR(AA449='Tablas '!$T$4,AA449='Tablas '!$T$7,AA449='Tablas '!$T$8,AA449='Tablas '!$T$11)</f>
        <v/>
      </c>
      <c r="ES449" s="46">
        <f>IF(AND($DS449,ER449),
IF(AB449="","Debes escribir la entidad bancaria. ",""),
""
)</f>
        <v/>
      </c>
      <c r="ET449" s="46">
        <f>IF(AND($DS449,ER449),
IF(AC449="","Debes escribir el tipo de cuenta bancaria. ",
IF(_xlfn.IFNA(VLOOKUP(AC449,TIPO_DE_CUENTA,1,FALSE),-1)=-1,"El tipo de cuenta bancaria es inválida (por favor seleccionarlo de la lista). ","")
),
""
)</f>
        <v/>
      </c>
      <c r="EU449" s="46">
        <f>IF(AND($DS449,ER449),
IF(AD449="","Debes escribir el número de cuenta bancaria. ",""),
""
)</f>
        <v/>
      </c>
      <c r="EV449" s="46">
        <f>IF($DS449,
IF(AE449="","Debes escribir el valor del sueldo básico. ",
IF( ISERR(_xlfn.NUMBERVALUE(AE449)), "El valor del sueldo básico debe ser un número válido. ", "")
)
)</f>
        <v/>
      </c>
      <c r="EW449" s="46">
        <f>IF($DS449,
IF(AF449="","Debes escribir el número de días trabajados. ",
IF( IFERROR(INT(AF449),1.1) &lt;&gt; IFERROR(_xlfn.NUMBERVALUE(AF449),1), "La cantidad de días trabajados debe ser un número entero. ", "")
)
)</f>
        <v/>
      </c>
      <c r="EX449" s="46">
        <f>IF($DS449,
IF(AG449="","Debes escribir el valor del sueldo trabajado. ",
IF( ISERR(_xlfn.NUMBERVALUE(AG449)), "El valor del sueldo trabajado debe ser un número válido. ", "")
)
)</f>
        <v/>
      </c>
      <c r="EY449" s="46">
        <f>IF($DS449,
IF( AND(AH449&lt;&gt;"", ISERR(_xlfn.NUMBERVALUE(AH449))), "El valor del auxilio de transporte debe ser un número válido. ", "")
)</f>
        <v/>
      </c>
      <c r="EZ449" s="46">
        <f>IF($DS449,
IF( AND(AI449&lt;&gt;"", ISERR(_xlfn.NUMBERVALUE(AI449))), "El valor de viáticos salariales debe ser un número válido. ", "")
)</f>
        <v/>
      </c>
      <c r="FA449" s="46">
        <f>IF($DS449,
IF( AND(AJ449&lt;&gt;"", ISERR(_xlfn.NUMBERVALUE(AJ449))), "El valor de viáticos NO salariales debe ser un número válido. ", "")
)</f>
        <v/>
      </c>
      <c r="FB449" s="46">
        <f>CONCATENATE(AK449,AL449)&lt;&gt;""</f>
        <v/>
      </c>
      <c r="FC449" s="46">
        <f>IF(AND($DS449,FB449),
IF(AK449="","Debes escribir el número de horas extras diurnas. ",
IF( IFERROR(INT(AK449),1.1) &lt;&gt; IFERROR(_xlfn.NUMBERVALUE(AK449),1), "La cantidad de horas extras diurnas debe ser un número entero. ", "")
),
""
)</f>
        <v/>
      </c>
      <c r="FD449" s="46">
        <f>IF(AND($DS449,FB449),
IF(AL449="","Debes escribir el valor de las horas extras diurnas. ",
IF( ISERR(_xlfn.NUMBERVALUE(AL449)), "El valor de las horas extras duirnas debe ser un número válido. ", "")
),
""
)</f>
        <v/>
      </c>
      <c r="FE449" s="46">
        <f>CONCATENATE(AM449,AN449)&lt;&gt;""</f>
        <v/>
      </c>
      <c r="FF449" s="46">
        <f>IF(AND($DS449,FE449),
IF(AM449="","Debes escribir el número de horas extras nocturnas. ",
IF( IFERROR(INT(AM449),1.1) &lt;&gt; IFERROR(_xlfn.NUMBERVALUE(AM449),1), "La cantidad de horas extras nocturnas debe ser un número entero. ", "")
),
""
)</f>
        <v/>
      </c>
      <c r="FG449" s="46">
        <f>IF(AND($DS449,FE449),
IF(AN449="","Debes escribir el valor de las horas extras nocturnas. ",
IF( ISERR(_xlfn.NUMBERVALUE(AN449)), "El valor de las horas extras nocturnas debe ser un número válido. ", "")
),
""
)</f>
        <v/>
      </c>
      <c r="FH449" s="46">
        <f>CONCATENATE(AO449,AP449)&lt;&gt;""</f>
        <v/>
      </c>
      <c r="FI449" s="46">
        <f>IF(AND($DS449,FH449),
IF(AO449="","Debes escribir el número de horas extras diurnas dominicales y festivas. ",
IF( IFERROR(INT(AO449),1.1) &lt;&gt; IFERROR(_xlfn.NUMBERVALUE(AO449),1), "La cantidad de horas extras diurnas dominicales y festivas debe ser un número entero. ", "")
),
""
)</f>
        <v/>
      </c>
      <c r="FJ449" s="46">
        <f>IF(AND($DS449,FH449),
IF(AP449="","Debes escribir el valor de las horas extras diurnas dominicales y festivas. ",
IF( ISERR(_xlfn.NUMBERVALUE(AP449)), "El valor de las horas extras diurnas dominicales y festivas debe ser un número válido. ", "")
),
""
)</f>
        <v/>
      </c>
      <c r="FK449" s="46">
        <f>CONCATENATE(AQ449,AR449)&lt;&gt;""</f>
        <v/>
      </c>
      <c r="FL449" s="46">
        <f>IF(AND($DS449,FK449),
IF(AQ449="","Debes escribir el número de horas extras nocturnas dominicales y festivas. ",
IF( IFERROR(INT(AQ449),1.1) &lt;&gt; IFERROR(_xlfn.NUMBERVALUE(AQ449),1), "La cantidad de horas extras nocturnas dominicales y festivas debe ser un número entero. ", "")
),
""
)</f>
        <v/>
      </c>
      <c r="FM449" s="46">
        <f>IF(AND($DS449,FK449),
IF(AR449="","Debes escribir el valor de las horas extras nocturnas dominicales y festivas. ",
IF( ISERR(_xlfn.NUMBERVALUE(AR449)), "El valor de las horas extras nocturnas dominicales y festivas debe ser un número válido. ", "")
),
""
)</f>
        <v/>
      </c>
      <c r="FN449" s="46">
        <f>CONCATENATE(AS449,AT449)&lt;&gt;""</f>
        <v/>
      </c>
      <c r="FO449" s="46">
        <f>IF(AND($DS449,FN449),
IF(AS449="","Debes escribir el número de horas recargo nocturno. ",
IF( IFERROR(INT(AS449),1.1) &lt;&gt; IFERROR(_xlfn.NUMBERVALUE(AS449),1), "La cantidad de horas recargo nocturno debe ser un número entero. ", "")
),
""
)</f>
        <v/>
      </c>
      <c r="FP449" s="46">
        <f>IF(AND($DS449,FN449),
IF(AT449="","Debes escribir el valor de las horas recargo nocturno. ",
IF( ISERR(_xlfn.NUMBERVALUE(AT449)), "El valor de las horas recargo nocturno debe ser un número válido. ", "")
),
""
)</f>
        <v/>
      </c>
      <c r="FQ449" s="46">
        <f>CONCATENATE(AU449,AV449)&lt;&gt;""</f>
        <v/>
      </c>
      <c r="FR449" s="46">
        <f>IF(AND($DS449,FQ449),
IF(AU449="","Debes escribir el número de horas recargo diurno dominical y festivo. ",
IF( IFERROR(INT(AU449),1.1) &lt;&gt; IFERROR(_xlfn.NUMBERVALUE(AU449),1), "La cantidad de horas recargo diurno dominical y festivo debe ser un número entero. ", "")
),
""
)</f>
        <v/>
      </c>
      <c r="FS449" s="46">
        <f>IF(AND($DS449,FQ449),
IF(AV449="","Debes escribir el valor de las horas recargo diurno dominical y festivo. ",
IF( ISERR(_xlfn.NUMBERVALUE(AV449)), "El valor de las horas recargo diurno dominical y festivo debe ser un número válido. ", "")
),
""
)</f>
        <v/>
      </c>
      <c r="FT449" s="46">
        <f>CONCATENATE(AW449,AX449)&lt;&gt;""</f>
        <v/>
      </c>
      <c r="FU449" s="46">
        <f>IF(AND($DS449,FT449),
IF(AW449="","Debes escribir el número de horas recargo nocturno dominical y festivo. ",
IF( IFERROR(INT(AW449),1.1) &lt;&gt; IFERROR(_xlfn.NUMBERVALUE(AW449),1), "La cantidad de horas recargo nocturno dominical y festivo debe ser un número entero. ", "")
),
""
)</f>
        <v/>
      </c>
      <c r="FV449" s="46">
        <f>IF(AND($DS449,FT449),
IF(AX449="","Debes escribir el valor de las horas recargo nocturno dominical y festivo. ",
IF( ISERR(_xlfn.NUMBERVALUE(AX449)), "El valor de las horas recargo nocturno dominical y festivo debe ser un número válido. ", "")
),
""
)</f>
        <v/>
      </c>
      <c r="FW449" s="46">
        <f>CONCATENATE(AY449,AZ449)&lt;&gt;""</f>
        <v/>
      </c>
      <c r="FX449" s="46">
        <f>IF(AND($DS449,FW449),
IF(AY449="","Debes escribir el número de días de vacaciones comunes. ",
IF( IFERROR(INT(AY449),1.1) &lt;&gt; IFERROR(_xlfn.NUMBERVALUE(AY449),1), "La cantidad de días de vacaciones comunes debe ser un número entero. ", "")
),
""
)</f>
        <v/>
      </c>
      <c r="FY449" s="46">
        <f>IF(AND($DS449,FW449),
IF(AZ449="","Debes escribir el valor de las vacaciones comunes. ",
IF( ISERR(_xlfn.NUMBERVALUE(AZ449)), "El valor de las vacaciones comunes debe ser un número válido. ", "")
),
""
)</f>
        <v/>
      </c>
      <c r="FZ449" s="46">
        <f>CONCATENATE(BA449,BB449)&lt;&gt;""</f>
        <v/>
      </c>
      <c r="GA449" s="46">
        <f>IF(AND($DS449,FZ449),
IF(BA449="","Debes escribir el número de días de vacaciones compensadas. ",
IF( IFERROR(INT(BA449),1.1) &lt;&gt; IFERROR(_xlfn.NUMBERVALUE(BA449),1), "La cantidad de días de vacaciones compensadas debe ser un número entero. ", "")
),
""
)</f>
        <v/>
      </c>
      <c r="GB449" s="46">
        <f>IF(AND($DS449,FZ449),
IF(BB449="","Debes escribir el valor de las vacaciones compensadas. ",
IF( ISERR(_xlfn.NUMBERVALUE(BB449)), "El valor de las vacaciones compensadas debe ser un número válido. ", "")
),
""
)</f>
        <v/>
      </c>
      <c r="GC449" s="46">
        <f>CONCATENATE(BC449,BD449)&lt;&gt;""</f>
        <v/>
      </c>
      <c r="GD449" s="46">
        <f>IF(AND($DS449,GC449),
IF(BC449="","Debes escribir el número de días de prima salarial. ",
IF( IFERROR(INT(BC449),1.1) &lt;&gt; IFERROR(_xlfn.NUMBERVALUE(BC449),1), "La cantidad de días de prima salarial debe ser un número entero. ", "")
),
""
)</f>
        <v/>
      </c>
      <c r="GE449" s="46">
        <f>IF(AND($DS449,GC449),
IF(BD449="","Debes escribir el valor de los días de prima salarial. ",
IF( ISERR(_xlfn.NUMBERVALUE(BD449)), "El valor de los días de prima salarial debe ser un número válido. ", "")
),
""
)</f>
        <v/>
      </c>
      <c r="GF449" s="46">
        <f>IF($DS449,
IF( AND(BE449&lt;&gt;"", ISERR(_xlfn.NUMBERVALUE(BE449))), "El valor de la prima NO saliarial debe ser un número válido. ", "")
)</f>
        <v/>
      </c>
      <c r="GG449" s="46">
        <f>CONCATENATE(BF449,BG449,BH449)&lt;&gt;""</f>
        <v/>
      </c>
      <c r="GH449" s="46">
        <f>IF(AND($DS449,GG449),
IF(BF449="","Debes escribir el valor de las cesantías. ",
IF( ISERR(_xlfn.NUMBERVALUE(BF449)), "El valor de las cesantías debe ser un número válido. ", "")
),
""
)</f>
        <v/>
      </c>
      <c r="GI449" s="46">
        <f>IF(AND($DS449,GG449),
IF(BG449="","Debes escribir el % de cesantías. ",
IF( ISERR(_xlfn.NUMBERVALUE(BG449)), "El % de cesantías debe ser un número válido. ", "")
),
""
)</f>
        <v/>
      </c>
      <c r="GJ449" s="46">
        <f>IF(AND($DS449,GG449),
IF(BH449="","Debes escribir el valor de intereses de cesantías. ",
IF( ISERR(_xlfn.NUMBERVALUE(BH449)), "El valor de intereses de cesantías debe ser un número válido. ", "")
),
""
)</f>
        <v/>
      </c>
      <c r="GK449" s="46">
        <f>CONCATENATE(BI449,BJ449,BK449)&lt;&gt;""</f>
        <v/>
      </c>
      <c r="GL449" s="46">
        <f>IF(AND($DS449,GK449),
IF(BI449="","Debes escribir el número de días de incapacidad. ",
IF( IFERROR(INT(BI449),1.1) &lt;&gt; IFERROR(_xlfn.NUMBERVALUE(BI449),1), "La cantidad de días de incapacidad debe ser un número entero. ", "")
),
""
)</f>
        <v/>
      </c>
      <c r="GM449" s="46">
        <f>IF(AND($DS449,GK449),
IF(BJ449="","Debes escribir el tipo de incapacidad. ",
IF(_xlfn.IFNA(VLOOKUP(BJ449,TIPO_DE_INCAPACIDAD,1,FALSE),-1)=-1,"El tipo de incapacidad es inválida (por favor seleccionarlo de la lista). ","")
),
""
)</f>
        <v/>
      </c>
      <c r="GN449" s="46">
        <f>IF(AND($DS449,GK449),
IF(BK449="","Debes escribir el valor de la incapacidad. ",
IF( ISERR(_xlfn.NUMBERVALUE(BK449)), "El valor de la incapacidad debe ser un número válido. ", "")
),
""
)</f>
        <v/>
      </c>
      <c r="GO449" s="46">
        <f>CONCATENATE(BL449,BM449)&lt;&gt;""</f>
        <v/>
      </c>
      <c r="GP449" s="46">
        <f>IF(AND($DS449,GO449),
IF(BL449="","Debes escribir el número de días de licencia de maternidad o paternidad. ",
IF( IFERROR(INT(BL449),1.1) &lt;&gt; IFERROR(_xlfn.NUMBERVALUE(BL449),1), "La cantidad de días de licencia de maternidad o paternidad debe ser un número entero. ", "")
),
""
)</f>
        <v/>
      </c>
      <c r="GQ449" s="46">
        <f>IF(AND($DS449,GO449),
IF(BM449="","Debes escribir el valor de la licencia de maternidad o paternidad. ",
IF( ISERR(_xlfn.NUMBERVALUE(BM449)), "El valor de la licencia de maternidad o paternidad debe ser un número válido. ", "")
),
""
)</f>
        <v/>
      </c>
      <c r="GR449" s="46">
        <f>CONCATENATE(BN449,BO449)&lt;&gt;""</f>
        <v/>
      </c>
      <c r="GS449" s="46">
        <f>IF(AND($DS449,GR449),
IF(BN449="","Debes escribir el número de días de licencia remunerada. ",
IF( IFERROR(INT(BN449),1.1) &lt;&gt; IFERROR(_xlfn.NUMBERVALUE(BN449),1), "La cantidad de días de licencia remunerada debe ser un número entero. ", "")
),
""
)</f>
        <v/>
      </c>
      <c r="GT449" s="46">
        <f>IF(AND($DS449,GR449),
IF(BO449="","Debes escribir el valor de la licencia remunerada. ",
IF( ISERR(_xlfn.NUMBERVALUE(BO449)), "El valor de la licencia remunerada debe ser un número válido. ", "")
),
""
)</f>
        <v/>
      </c>
      <c r="GU449" s="46">
        <f>IF($DS449,
IF( AND(BP449&lt;&gt;"", ISERR(_xlfn.NUMBERVALUE(BP449))), "El valor de la licencia NO remunerada debe ser un número válido. ", "")
)</f>
        <v/>
      </c>
      <c r="GV449" s="46">
        <f>IF($DS449,
IF( AND(BQ449&lt;&gt;"", ISERR(_xlfn.NUMBERVALUE(BQ449))), "El valor de auxilios salariales debe ser un número válido. ", "")
)</f>
        <v/>
      </c>
      <c r="GW449" s="46">
        <f>IF($DS449,
IF( AND(BR449&lt;&gt;"", ISERR(_xlfn.NUMBERVALUE(BR449))), "El valor de auxilios NO salariales debe ser un número válido. ", "")
)</f>
        <v/>
      </c>
      <c r="GX449" s="46">
        <f>IF($DS449,
IF( AND(BS449&lt;&gt;"", ISERR(_xlfn.NUMBERVALUE(BS449))), "El valor de bonos salariales debe ser un número válido. ", "")
)</f>
        <v/>
      </c>
      <c r="GY449" s="46">
        <f>IF($DS449,
IF( AND(BT449&lt;&gt;"", ISERR(_xlfn.NUMBERVALUE(BT449))), "El valor de bonos NO salariales debe ser un número válido. ", "")
)</f>
        <v/>
      </c>
      <c r="GZ449" s="46">
        <f>IF($DS449,
IF( AND(BU449&lt;&gt;"", ISERR(_xlfn.NUMBERVALUE(BU449))), "El valor de bonos salariales de alimentación debe ser un número válido. ", "")
)</f>
        <v/>
      </c>
      <c r="HA449" s="46">
        <f>IF($DS449,
IF( AND(BV449&lt;&gt;"", ISERR(_xlfn.NUMBERVALUE(BV449))), "El valor de bonos NO salariales de alimentación debe ser un número válido. ", "")
)</f>
        <v/>
      </c>
      <c r="HB449" s="46">
        <f>IF($DS449,
IF( AND(BW449&lt;&gt;"", ISERR(_xlfn.NUMBERVALUE(BW449))), "El valor de bonificaciones salariales debe ser un número válido. ", "")
)</f>
        <v/>
      </c>
      <c r="HC449" s="46">
        <f>IF($DS449,
IF( AND(BX449&lt;&gt;"", ISERR(_xlfn.NUMBERVALUE(BX449))), "El valor de bonificaciones NO salariales debe ser un número válido. ", "")
)</f>
        <v/>
      </c>
      <c r="HD449" s="46">
        <f>IF($DS449,
IF( AND(BY449&lt;&gt;"", ISERR(_xlfn.NUMBERVALUE(BY449))), "El valor de compensaciones ordinarias debe ser un número válido. ", "")
)</f>
        <v/>
      </c>
      <c r="HE449" s="46">
        <f>IF($DS449,
IF( AND(BZ449&lt;&gt;"", ISERR(_xlfn.NUMBERVALUE(BZ449))), "El valor de compensaciones extraordinarias debe ser un número válido. ", "")
)</f>
        <v/>
      </c>
      <c r="HF449" s="46">
        <f>IF($DS449,
IF( AND(CA449&lt;&gt;"", ISERR(_xlfn.NUMBERVALUE(CA449))), "El valor de comisiones debe ser un número válido. ", "")
)</f>
        <v/>
      </c>
      <c r="HG449" s="46">
        <f>IF($DS449,
IF( AND(CB449&lt;&gt;"", ISERR(_xlfn.NUMBERVALUE(CB449))), "El valor de ausencia por huega debe ser un número válido. ", "")
)</f>
        <v/>
      </c>
      <c r="HH449" s="46">
        <f>IF($DS449,
IF( AND(CC449&lt;&gt;"", ISERR(_xlfn.NUMBERVALUE(CC449))), "El valor de anticipos debe ser un número válido. ", "")
)</f>
        <v/>
      </c>
      <c r="HI449" s="46">
        <f>IF($DS449,
IF( AND(CD449&lt;&gt;"", ISERR(_xlfn.NUMBERVALUE(CD449))), "El valor de pagos a terceros debe ser un número válido. ", "")
)</f>
        <v/>
      </c>
      <c r="HJ449" s="46">
        <f>IF($DS449,
IF( AND(CE449&lt;&gt;"", ISERR(_xlfn.NUMBERVALUE(CE449))), "El valor de dotación debe ser un número válido. ", "")
)</f>
        <v/>
      </c>
      <c r="HK449" s="46">
        <f>IF($DS449,
IF( AND(CF449&lt;&gt;"", ISERR(_xlfn.NUMBERVALUE(CF449))), "El valor de apoyo sostenibilidad debe ser un número válido. ", "")
)</f>
        <v/>
      </c>
      <c r="HL449" s="46">
        <f>IF($DS449,
IF( AND(CG449&lt;&gt;"", ISERR(_xlfn.NUMBERVALUE(CG449))), "El valor de teletrabajo debe ser un número válido. ", "")
)</f>
        <v/>
      </c>
      <c r="HM449" s="46">
        <f>IF($DS449,
IF( AND(CH449&lt;&gt;"", ISERR(_xlfn.NUMBERVALUE(CH449))), "El valor de bonificación de retiro debe ser un número válido. ", "")
)</f>
        <v/>
      </c>
      <c r="HN449" s="46">
        <f>IF($DS449,
IF( AND(CI449&lt;&gt;"", ISERR(_xlfn.NUMBERVALUE(CI449))), "El valor de indemnización de retiro debe ser un número válido. ", "")
)</f>
        <v/>
      </c>
      <c r="HO449" s="46">
        <f>IF($DS449,
IF( AND(CJ449&lt;&gt;"", ISERR(_xlfn.NUMBERVALUE(CJ449))), "El valor de reintegros debe ser un número válido. ", "")
)</f>
        <v/>
      </c>
      <c r="HP449" s="46">
        <f>CONCATENATE(CK449,CL449,CM449)&lt;&gt;""</f>
        <v/>
      </c>
      <c r="HQ449" s="46">
        <f>IF(AND($DS449,HP449),
IF(CK449="","Debes escribir la descripción de otro concepto no categorizado. ",""),
""
)</f>
        <v/>
      </c>
      <c r="HR449" s="46">
        <f>IF(AND($DS449,HP449),
IF(CONCATENATE(CL449,CM449)="","Debes escribir al menos un valor de concepto no categorizado (salarial o no salarial). ",
IF(ISERR(_xlfn.NUMBERVALUE(CL449)),"El valor salarial concepto no categorizado debe ser un número válido. ","")
),
""
)</f>
        <v/>
      </c>
      <c r="HS449" s="46">
        <f>IF(AND($DS449,HP449),
IF(CONCATENATE(CL449,CM449)="","Debes escribir al menos un valor de concepto no categorizado (salarial o no salarial). ",
IF(ISERR(_xlfn.NUMBERVALUE(CM449)),"El valor NO salarial concepto no categorizado debe ser un número válido. ","")
),
""
)</f>
        <v/>
      </c>
      <c r="HT449" s="46">
        <f>IF($DS449,
IF(CN449="","Debes escribir el porcentaje del aporte a salud. ",
IF( ISERR(_xlfn.NUMBERVALUE(CN449)), "El valor del porcentaje del aporte a salud debe ser un número válido. ", "")
)
)</f>
        <v/>
      </c>
      <c r="HU449" s="46">
        <f>IF($DS449,
IF(CO449="","Debes escribir el valor del aporte a salud. ",
IF( ISERR(_xlfn.NUMBERVALUE(CO449)), "El valor del aporte a salud debe ser un número válido. ", "")
)
)</f>
        <v/>
      </c>
      <c r="HV449" s="46">
        <f>IF($DS449,
IF( AND(CP449&lt;&gt;"", ISERR(_xlfn.NUMBERVALUE(CP449))), "El valor plan complementario debe ser un número válido. ", "")
)</f>
        <v/>
      </c>
      <c r="HW449" s="46">
        <f>IF($DS449,
IF(CQ449="","Debes escribir el porcentaje del aporte a pensión. ",
IF( ISERR(_xlfn.NUMBERVALUE(CQ449)), "El valor del porcentaje del aporte a pensión debe ser un número válido. ", "")
)
)</f>
        <v/>
      </c>
      <c r="HX449" s="46">
        <f>IF($DS449,
IF(CR449="","Debes escribir el valor del aporte a pensión. ",
IF( ISERR(_xlfn.NUMBERVALUE(CR449)), "El valor del aporte a salud debe ser un número válido. ", "")
)
)</f>
        <v/>
      </c>
      <c r="HY449" s="46">
        <f>IF($DS449,
IF( AND(CS449&lt;&gt;"", ISERR(_xlfn.NUMBERVALUE(CS449))), "El valor pensión voluntaria debe ser un número válido. ", "")
)</f>
        <v/>
      </c>
      <c r="HZ449" s="46">
        <f>CONCATENATE(CT449,CU449,CV449,CW449)&lt;&gt;""</f>
        <v/>
      </c>
      <c r="IA449" s="46">
        <f>IF(AND($DS449,HZ449),
IF(CT449="","Debes escribir el % del fondo de seguridad pensional. ",
IF( ISERR(_xlfn.NUMBERVALUE(CT449)), "El % del fondo de seguridad debe ser un número válido. ", "")
),
""
)</f>
        <v/>
      </c>
      <c r="IB449" s="46">
        <f>IF(AND($DS449,HZ449),
IF(CU449="","Debes escribir el valor del aporte al fondo de solidaridad pensional. ",
IF( ISERR(_xlfn.NUMBERVALUE(CU449)), "El valor del aporte al fondo de solidaridad pensional debe ser un número válido. ", "")
),
""
)</f>
        <v/>
      </c>
      <c r="IC449" s="46">
        <f>IF(AND($DS449,HZ449),
IF(CV449="","Debes escribir el % del fondo de subsistencia. ",
IF( ISERR(_xlfn.NUMBERVALUE(CV449)), "El % del fondo de subsistencia debe ser un número válido. ", "")
),
""
)</f>
        <v/>
      </c>
      <c r="ID449" s="46">
        <f>IF(AND($DS449,HZ449),
IF(CW449="","Debes escribir el valor del fondo de subsistencia. ",
IF( ISERR(_xlfn.NUMBERVALUE(CW449)), "El valor del fondo de subsistencia debe ser un número válido. ", "")
),
""
)</f>
        <v/>
      </c>
      <c r="IE449" s="46">
        <f>CONCATENATE(CX449,CY449)&lt;&gt;""</f>
        <v/>
      </c>
      <c r="IF449" s="46">
        <f>IF(AND($DS449,IE449),
IF(CX449="","Debes escribir el % de sindicato. ",
IF( ISERR(_xlfn.NUMBERVALUE(CX449)), "El % de sindicato debe ser un número válido. ", "")
),
""
)</f>
        <v/>
      </c>
      <c r="IG449" s="46">
        <f>IF(AND($DS449,IE449),
IF(CY449="","Debes escribir el valor del sindicato. ",
IF( ISERR(_xlfn.NUMBERVALUE(CY449)), "El valor del sindicato debe ser un número válido. ", "")
),
""
)</f>
        <v/>
      </c>
      <c r="IH449" s="46">
        <f>IF($DS449,
IF( AND(CZ449&lt;&gt;"", ISERR(_xlfn.NUMBERVALUE(CZ449))), "El valor de sanción pública debe ser un número válido. ", "")
)</f>
        <v/>
      </c>
      <c r="II449" s="46">
        <f>IF($DS449,
IF( AND(DA449&lt;&gt;"", ISERR(_xlfn.NUMBERVALUE(DA449))), "El valor de sanción privada debe ser un número válido. ", "")
)</f>
        <v/>
      </c>
      <c r="IJ449" s="46">
        <f>CONCATENATE(DB449,DC449)&lt;&gt;""</f>
        <v/>
      </c>
      <c r="IK449" s="46">
        <f>IF(AND($DS449,IJ449),
IF(DB449="","Debes escribir la descripción de libranza. ",""),
""
)</f>
        <v/>
      </c>
      <c r="IL449" s="46">
        <f>IF(AND($DS449,IJ449),
IF(DC449="","Debes escribir la cuota libranza. ",
IF(ISERR(_xlfn.NUMBERVALUE(DC449)),"El valor de la cuota libranza debe ser un número válido. ","")
),
""
)</f>
        <v/>
      </c>
      <c r="IM449" s="46">
        <f>IF($DS449,
IF( AND(DD449&lt;&gt;"", ISERR(_xlfn.NUMBERVALUE(DD449))), "El valor de pagos a terceros debe ser un número válido. ", "")
)</f>
        <v/>
      </c>
      <c r="IN449" s="46">
        <f>IF($DS449,
IF( AND(DE449&lt;&gt;"", ISERR(_xlfn.NUMBERVALUE(DE449))), "El valor de anticipos debe ser un número válido. ", "")
)</f>
        <v/>
      </c>
      <c r="IO449" s="46">
        <f>IF($DS449,
IF( AND(DF449&lt;&gt;"", ISERR(_xlfn.NUMBERVALUE(DF449))), "El valor de AFC debe ser un número válido. ", "")
)</f>
        <v/>
      </c>
      <c r="IP449" s="46">
        <f>IF($DS449,
IF( AND(DG449&lt;&gt;"", ISERR(_xlfn.NUMBERVALUE(DG449))), "El valor de rete-fuente debe ser un número válido. ", "")
)</f>
        <v/>
      </c>
      <c r="IQ449" s="46">
        <f>IF($DS449,
IF( AND(DH449&lt;&gt;"", ISERR(_xlfn.NUMBERVALUE(DH449))), "El valor de cooperativa de trabajo debe ser un número válido. ", "")
)</f>
        <v/>
      </c>
      <c r="IR449" s="46">
        <f>IF($DS449,
IF( AND(DI449&lt;&gt;"", ISERR(_xlfn.NUMBERVALUE(DI449))), "El valor de embargo fiscal debe ser un número válido. ", "")
)</f>
        <v/>
      </c>
      <c r="IS449" s="46">
        <f>IF($DS449,
IF( AND(DJ449&lt;&gt;"", ISERR(_xlfn.NUMBERVALUE(DJ449))), "El valor de educación debe ser un número válido. ", "")
)</f>
        <v/>
      </c>
      <c r="IT449" s="46">
        <f>IF($DS449,
IF( AND(DK449&lt;&gt;"", ISERR(_xlfn.NUMBERVALUE(DK449))), "El valor de reintegro debe ser un número válido. ", "")
)</f>
        <v/>
      </c>
      <c r="IU449" s="46">
        <f>IF($DS449,
IF( AND(DL449&lt;&gt;"", ISERR(_xlfn.NUMBERVALUE(DL449))), "El valor de deuda debe ser un número válido. ", "")
)</f>
        <v/>
      </c>
      <c r="IV449" s="46">
        <f>IF($DS449,
IF( AND(DM449&lt;&gt;"", ISERR(_xlfn.NUMBERVALUE(DM449))), "El valor de otras deducciones debe ser un número válido. ", "")
)</f>
        <v/>
      </c>
      <c r="IW449" s="46">
        <f>IF($DS449,
IF(DN449="","Debes escribir el valor de los devengos totales. ",
IF( ISERR(_xlfn.NUMBERVALUE(DN449)), "El valor de los devengos totales debe ser un número válido. ", "")
)
)</f>
        <v/>
      </c>
      <c r="IX449" s="46">
        <f>IF($DS449,
IF(DO449="","Debes escribir el valor de las deducciones totales. ",
IF( ISERR(_xlfn.NUMBERVALUE(DO449)), "El valor de las deducciones totales debe ser un número válido. ", "")
)
)</f>
        <v/>
      </c>
      <c r="IY449" s="46">
        <f>IF($DS449,
IF(DP449="","Debes escribir el valor del salario total. ",
IF( ISERR(_xlfn.NUMBERVALUE(DP449)), "El valor del salario total debe ser un número válido. ", "")
)
)</f>
        <v/>
      </c>
    </row>
    <row r="450">
      <c r="B450" s="48" t="n">
        <v>438</v>
      </c>
      <c r="C450" s="61">
        <f>IF(AND(DS450,DP450&lt;&gt;""),
IF(DQ450="","OK","Error"),
""
)</f>
        <v/>
      </c>
      <c r="D450" s="53" t="n"/>
      <c r="E450" s="52" t="n"/>
      <c r="F450" s="112" t="n"/>
      <c r="G450" s="52" t="n"/>
      <c r="H450" s="53" t="n"/>
      <c r="I450" s="52" t="n"/>
      <c r="J450" s="52" t="n"/>
      <c r="K450" s="53" t="n"/>
      <c r="L450" s="55" t="n"/>
      <c r="M450" s="108" t="n"/>
      <c r="N450" s="56" t="n"/>
      <c r="O450" s="52" t="n"/>
      <c r="P450" s="52" t="n"/>
      <c r="Q450" s="52" t="n"/>
      <c r="R450" s="52" t="n"/>
      <c r="S450" s="52" t="n"/>
      <c r="T450" s="53" t="n"/>
      <c r="U450" s="52" t="n"/>
      <c r="V450" s="52" t="n"/>
      <c r="W450" s="55" t="n"/>
      <c r="X450" s="55" t="n"/>
      <c r="Y450" s="52" t="n"/>
      <c r="Z450" s="55" t="n"/>
      <c r="AA450" s="52" t="n"/>
      <c r="AB450" s="53" t="n"/>
      <c r="AC450" s="53" t="n"/>
      <c r="AD450" s="53" t="n"/>
      <c r="AE450" s="177" t="n"/>
      <c r="AF450" s="113" t="n"/>
      <c r="AG450" s="177" t="n"/>
      <c r="AH450" s="178" t="n"/>
      <c r="AI450" s="178" t="n"/>
      <c r="AJ450" s="178" t="n"/>
      <c r="AK450" s="114" t="n"/>
      <c r="AL450" s="178" t="n"/>
      <c r="AM450" s="114" t="n"/>
      <c r="AN450" s="178" t="n"/>
      <c r="AO450" s="114" t="n"/>
      <c r="AP450" s="178" t="n"/>
      <c r="AQ450" s="114" t="n"/>
      <c r="AR450" s="178" t="n"/>
      <c r="AS450" s="114" t="n"/>
      <c r="AT450" s="178" t="n"/>
      <c r="AU450" s="114" t="n"/>
      <c r="AV450" s="178" t="n"/>
      <c r="AW450" s="114" t="n"/>
      <c r="AX450" s="178" t="n"/>
      <c r="AY450" s="114" t="n"/>
      <c r="AZ450" s="178" t="n"/>
      <c r="BA450" s="114" t="n"/>
      <c r="BB450" s="178" t="n"/>
      <c r="BC450" s="114" t="n"/>
      <c r="BD450" s="178" t="n"/>
      <c r="BE450" s="178" t="n"/>
      <c r="BF450" s="178" t="n"/>
      <c r="BG450" s="59" t="n"/>
      <c r="BH450" s="178" t="n"/>
      <c r="BI450" s="114" t="n"/>
      <c r="BJ450" s="53" t="n"/>
      <c r="BK450" s="178" t="n"/>
      <c r="BL450" s="114" t="n"/>
      <c r="BM450" s="178" t="n"/>
      <c r="BN450" s="114" t="n"/>
      <c r="BO450" s="178" t="n"/>
      <c r="BP450" s="178" t="n"/>
      <c r="BQ450" s="178" t="n"/>
      <c r="BR450" s="178" t="n"/>
      <c r="BS450" s="178" t="n"/>
      <c r="BT450" s="178" t="n"/>
      <c r="BU450" s="178" t="n"/>
      <c r="BV450" s="178" t="n"/>
      <c r="BW450" s="178" t="n"/>
      <c r="BX450" s="178" t="n"/>
      <c r="BY450" s="178" t="n"/>
      <c r="BZ450" s="178" t="n"/>
      <c r="CA450" s="178" t="n"/>
      <c r="CB450" s="178" t="n"/>
      <c r="CC450" s="178" t="n"/>
      <c r="CD450" s="178" t="n"/>
      <c r="CE450" s="178" t="n"/>
      <c r="CF450" s="178" t="n"/>
      <c r="CG450" s="178" t="n"/>
      <c r="CH450" s="178" t="n"/>
      <c r="CI450" s="178" t="n"/>
      <c r="CJ450" s="178" t="n"/>
      <c r="CK450" s="53" t="n"/>
      <c r="CL450" s="178" t="n"/>
      <c r="CM450" s="178" t="n"/>
      <c r="CN450" s="60" t="n"/>
      <c r="CO450" s="177" t="n"/>
      <c r="CP450" s="178" t="n"/>
      <c r="CQ450" s="60" t="n"/>
      <c r="CR450" s="177" t="n"/>
      <c r="CS450" s="178" t="n"/>
      <c r="CT450" s="59" t="n"/>
      <c r="CU450" s="178" t="n"/>
      <c r="CV450" s="59" t="n"/>
      <c r="CW450" s="178" t="n"/>
      <c r="CX450" s="59" t="n"/>
      <c r="CY450" s="178" t="n"/>
      <c r="CZ450" s="178" t="n"/>
      <c r="DA450" s="178" t="n"/>
      <c r="DB450" s="53" t="n"/>
      <c r="DC450" s="178" t="n"/>
      <c r="DD450" s="178" t="n"/>
      <c r="DE450" s="178" t="n"/>
      <c r="DF450" s="178" t="n"/>
      <c r="DG450" s="178" t="n"/>
      <c r="DH450" s="178" t="n"/>
      <c r="DI450" s="178" t="n"/>
      <c r="DJ450" s="178" t="n"/>
      <c r="DK450" s="178" t="n"/>
      <c r="DL450" s="178" t="n"/>
      <c r="DM450" s="178" t="n"/>
      <c r="DN450" s="177" t="n"/>
      <c r="DO450" s="177" t="n"/>
      <c r="DP450" s="177" t="n"/>
      <c r="DQ450" s="76">
        <f>IF(AND(DS450,DP450&lt;&gt;""),
CONCATENATE(DT450,DU450,DV450,DW450,DX450,DY450,DZ450,EA450,EB450,EC450,ED450,EE450,EF450,EG450,EH450,EI450,EJ450,EK450,EL450,EM450,EN450,EO450,EP450,EQ450,ES450,ET450,EU450,EV450,EW450,EX450,EY450,EZ450,FA450,FC450,FD450,FF450,FG450,FI450,FJ450,FL450,FM450,FO450,FP450,FR450,FS450,FU450,FV450,FX450,FY450,GA450,GB450,GD450,GE450,GF450,GH450,GI450,GJ450,GL450,GM450,GN450,GP450,GQ450,GS450,GT450,GU450,GV450,GW450,GX450,GY450,GZ450,HA450,HB450,HC450,HD450,HE450,HF450,HG450,HH450,HI450,HJ450,HK450,HL450,HM450,HN450,HO450,HQ450,HR450,HS450,HT450,HU450,HV450,HW450,HX450,HY450,IA450,IB450,IC450,ID450,IF450,IG450,IH450,II450,IK450,IL450,IM450,IN450,IO450,IP450,IQ450,IR450,IS450,IT450,IU450,IV450,IW450,IX450,IY450,IZ450),
""
)</f>
        <v/>
      </c>
      <c r="DR450" s="53" t="n"/>
      <c r="DS450" s="46">
        <f>CONCATENATE(D450,$E450,$F450,$G450,H450,$I450,$J450,K450,$L450,$M450,N450,$O450,$P450,$Q450,$R450,$S450,T450,$U450,$V450,$W450,$X450,$Y450,$Z450,$AA450,AB450,AC450,AD450,$AE450,$AF450,$AG450,AH450,AI450,AJ450,AK450,AL450,AM450,AN450,AO450,AP450,AQ450,AR450,AS450,AT450,AU450,AV450,AW450,AX450,AY450,AZ450,BA450,BB450,BC450,BD450,BE450,BF450,BG450,BH450,BI450,BJ450,BK450,BL450,BM450,BN450,BO450,BP450,BQ450,BR450,BS450,BT450,BU450,BV450,BW450,BX450,BY450,BZ450,CA450,CB450,CC450,CD450,CE450,CF450,CG450,CH450,CI450,CJ450,CK450,CL450,CM450,$CN450,$CO450,CP450,$CQ450,$CR450,CS450,CT450,CU450,CV450,CW450,CX450,CY450,CZ450,DA450,DB450,DC450,DD450,DE450,DF450,DG450,DH450,DI450,DJ450,DK450,DL450,DM450,$DN450,$DO450,$DP450,DR450)&lt;&gt;""</f>
        <v/>
      </c>
      <c r="DT450" s="46">
        <f>IF(AND($DS450,$E$4&lt;&gt;""),
IF(LEFT($E$4,2) = "1.",
IF(D450&lt;&gt;"","El CUNE sólo se envía en operaciones de novedad o ajuste. ",""),
IF(D450="","Debes escribir un CUNE válido para realizar operaciones de novedad o ajuste. ","")),
""
)</f>
        <v/>
      </c>
      <c r="DU450" s="46">
        <f>IF($DS450,
IF(E450="","Debes seleccionar el tipo de documento del empleado. ",
IF(_xlfn.IFNA(VLOOKUP(E450,TIPO_DE_DOCUMENTO,1,FALSE),-1)=-1,"El tipo de documento no es válido (por favor seleccionarlo de la lista). ","")
)
)</f>
        <v/>
      </c>
      <c r="DV450" s="46">
        <f>IF($DS450,
IF(F450="","Debes escribir el número de documento del empleado. ","")
)</f>
        <v/>
      </c>
      <c r="DW450" s="46">
        <f>IF($DS450,
IF(G450="","Debes escribir el primer nombre del empleado. ","")
)</f>
        <v/>
      </c>
      <c r="DY450" s="46">
        <f>IF($DS450,
IF(I450="","Debes escribir el primer apellido del empleado. ","")
)</f>
        <v/>
      </c>
      <c r="DZ450" s="46">
        <f>IF($DS450,
IF(J450="","Debes escribir el segundo apellido del empleado. ","")
)</f>
        <v/>
      </c>
      <c r="EB450" s="46">
        <f>IF($DS450,
IF(L450="","Debes escribir la fecha de ingreso del empleado. ",
IF(ISERR(DATE(YEAR(L450),MONTH(L450),DAY(L450))), "El valor ingresado en fecha de ingreso no tiene un formato válido. ","")
)
)</f>
        <v/>
      </c>
      <c r="EC450" s="46">
        <f>IF($DS450,
IF(M450="","Debes escribir el tiempo laborado. ",
IF( IFERROR(INT(M450),1.1) &lt;&gt; IFERROR(_xlfn.NUMBERVALUE(M450),1), "El valor de los días trabajados debe ser un número entero. ", "")
)
)</f>
        <v/>
      </c>
      <c r="ED450" s="46">
        <f>IF($DS450,
IF( AND(N450&lt;&gt;"", ISERR(DATE(YEAR(N450),MONTH(N450),DAY(N450))) ), "El valor ingresado en fecha de ingreso no tiene un formato válido. ",
IF( AND(N450&lt;&gt;"", $E$6&lt;&gt;"", DATE(YEAR(N450), MONTH(N450), 1) &lt;&gt; IFERROR(DATE(MID($E$6, 1, 4), MID($E$6, 6, 2),1), "1/1/1900") ), "La fecha de retiro debe estar dentro del período liquidado. ", "")
)
)</f>
        <v/>
      </c>
      <c r="EE450" s="46">
        <f>IF($DS450,
IF(O450="","Debes seleccionar el tipo de trabajador. ",
IF(_xlfn.IFNA(VLOOKUP(O450,TIPO_DE_TRABAJADOR,1,FALSE),-1)=-1,"El tipo de trabajador no es válido (por favor seleccionarlo de la lista). ","")
)
)</f>
        <v/>
      </c>
      <c r="EF450" s="46">
        <f>IF($DS450,
IF(P450="","Debes seleccionar si es un trabajador dependiente pensionado por vejez. ",
IF(_xlfn.IFNA(VLOOKUP(P450,SUBTIPO_DE_TRABAJADOR,1,FALSE),-1)=-1,"El tipo de trabajador dependiente pensionado por vejez no es válido (por favor seleccionarlo de la lista). ","")
)
)</f>
        <v/>
      </c>
      <c r="EG450" s="46">
        <f>IF($DS450,
IF(Q450="","Debes seleccionar el tipo de contrato del trabajador. ",
IF(_xlfn.IFNA(VLOOKUP(Q450,TIPO_DE_CONTRATO,1,FALSE),-1)=-1,"El tipo de contrato del trabajador no es válido (por favor seleccionarlo de la lista). ","")
)
)</f>
        <v/>
      </c>
      <c r="EH450" s="46">
        <f>IF($DS450,
IF(R450="","Debes seleccionar si es un salario integral. ",
IF(_xlfn.IFNA(VLOOKUP(R450,SI_NO,1,FALSE),-1)=-1,"Valor no válido para salario integral (por favor seleccionarlo de la lista). ","")
)
)</f>
        <v/>
      </c>
      <c r="EI450" s="46">
        <f>IF($DS450,
IF(S450="","Debes seleccionar si el trabajador realiza actividades de riesgo. ",
IF(_xlfn.IFNA(VLOOKUP(S450,SI_NO,1,FALSE),-1)=-1,"Valor no válido para actividad de alto riesgo (por favor seleccionarlo de la lista). ","")
)
)</f>
        <v/>
      </c>
      <c r="EK450" s="46">
        <f>IF($DS450,
IF(U450="","Debes escribir el código del municipio de residencia del trabajador. ",
IF(_xlfn.IFNA(VLOOKUP(U450,MUNICIPIO,1,FALSE),-1)=-1,"El municipio de residencia del trabajador es inválido (por favor seleccionarlo de la lista). ","")
)
)</f>
        <v/>
      </c>
      <c r="EL450" s="46">
        <f>IF($DS450,
IF(V450="","Debes escribir el la dirección de residendia del trabajador. ","")
)</f>
        <v/>
      </c>
      <c r="EM450" s="46">
        <f>IF($DS450,
IF(W450="","Debes escribir la fecha de inicio de la liquidación. ",
IF(ISERR(DATE(YEAR(W450),MONTH(W450),DAY(W450))),"El valor ingresado en fecha de inicio de liquidación no tiene un formato válido. ",
IF( AND($E$6&lt;&gt;"", DATE(YEAR(W450), MONTH(W450), 1) &lt;&gt; IFERROR(DATE(MID($E$6, 1, 4), MID($E$6, 6, 2),1), "1/1/1900") ), "La fecha de inicio de la liquidación debe estar dentro del período liquidado. ", "")
)
)
)</f>
        <v/>
      </c>
      <c r="EN450" s="46">
        <f>IF($DS450,
IF(X450="","Debes escribir la fecha de fin de la liquidación. ",
IF(ISERR(DATE(YEAR(X450),MONTH(X450),DAY(X450))),"El valor ingresado en fecha de fin de liquidación no tiene un formato válido. ",
IF( AND($E$6&lt;&gt;"", DATE(YEAR(X450), MONTH(X450), 1) &lt;&gt; IFERROR(DATE(MID($E$6, 1, 4), MID($E$6, 6, 2),1), "1/1/1900") ), "La fecha de fin de la liquidación debe estar dentro del período liquidado. ", "")
)
)
)</f>
        <v/>
      </c>
      <c r="EO450" s="46">
        <f>IF($DS450,
IF(Y450="","Debes escribir la frecuencia de pago del trabajador. ",
IF(_xlfn.IFNA(VLOOKUP(Y450,PERÍODO_DE_NÓMINA,1,FALSE),-1)=-1,"La frecuencia de pago es inválida (por favor seleccionarlo de la lista). ","")
)
)</f>
        <v/>
      </c>
      <c r="EP450" s="46">
        <f>IF($DS450,
IF(Z450="","Debes escribir la fecha de pago. ",
IF(ISERR(DATE(YEAR(Z450),MONTH(Z450),DAY(Z450))), "El valor ingresado en fecha de pago no tiene un formato válido. ","")
)
)</f>
        <v/>
      </c>
      <c r="EQ450" s="46">
        <f>IF($DS450,
IF(AA450="","Debes escribir el medio de pago. ",
IF(_xlfn.IFNA(VLOOKUP(AA450,MEDIOS_DE_PAGO,1,FALSE),-1)=-1,"El medio de pago es inválido (por favor seleccionarlo de la lista). ","")
)
)</f>
        <v/>
      </c>
      <c r="ER450" s="46">
        <f>OR(AA450='Tablas '!$T$4,AA450='Tablas '!$T$7,AA450='Tablas '!$T$8,AA450='Tablas '!$T$11)</f>
        <v/>
      </c>
      <c r="ES450" s="46">
        <f>IF(AND($DS450,ER450),
IF(AB450="","Debes escribir la entidad bancaria. ",""),
""
)</f>
        <v/>
      </c>
      <c r="ET450" s="46">
        <f>IF(AND($DS450,ER450),
IF(AC450="","Debes escribir el tipo de cuenta bancaria. ",
IF(_xlfn.IFNA(VLOOKUP(AC450,TIPO_DE_CUENTA,1,FALSE),-1)=-1,"El tipo de cuenta bancaria es inválida (por favor seleccionarlo de la lista). ","")
),
""
)</f>
        <v/>
      </c>
      <c r="EU450" s="46">
        <f>IF(AND($DS450,ER450),
IF(AD450="","Debes escribir el número de cuenta bancaria. ",""),
""
)</f>
        <v/>
      </c>
      <c r="EV450" s="46">
        <f>IF($DS450,
IF(AE450="","Debes escribir el valor del sueldo básico. ",
IF( ISERR(_xlfn.NUMBERVALUE(AE450)), "El valor del sueldo básico debe ser un número válido. ", "")
)
)</f>
        <v/>
      </c>
      <c r="EW450" s="46">
        <f>IF($DS450,
IF(AF450="","Debes escribir el número de días trabajados. ",
IF( IFERROR(INT(AF450),1.1) &lt;&gt; IFERROR(_xlfn.NUMBERVALUE(AF450),1), "La cantidad de días trabajados debe ser un número entero. ", "")
)
)</f>
        <v/>
      </c>
      <c r="EX450" s="46">
        <f>IF($DS450,
IF(AG450="","Debes escribir el valor del sueldo trabajado. ",
IF( ISERR(_xlfn.NUMBERVALUE(AG450)), "El valor del sueldo trabajado debe ser un número válido. ", "")
)
)</f>
        <v/>
      </c>
      <c r="EY450" s="46">
        <f>IF($DS450,
IF( AND(AH450&lt;&gt;"", ISERR(_xlfn.NUMBERVALUE(AH450))), "El valor del auxilio de transporte debe ser un número válido. ", "")
)</f>
        <v/>
      </c>
      <c r="EZ450" s="46">
        <f>IF($DS450,
IF( AND(AI450&lt;&gt;"", ISERR(_xlfn.NUMBERVALUE(AI450))), "El valor de viáticos salariales debe ser un número válido. ", "")
)</f>
        <v/>
      </c>
      <c r="FA450" s="46">
        <f>IF($DS450,
IF( AND(AJ450&lt;&gt;"", ISERR(_xlfn.NUMBERVALUE(AJ450))), "El valor de viáticos NO salariales debe ser un número válido. ", "")
)</f>
        <v/>
      </c>
      <c r="FB450" s="46">
        <f>CONCATENATE(AK450,AL450)&lt;&gt;""</f>
        <v/>
      </c>
      <c r="FC450" s="46">
        <f>IF(AND($DS450,FB450),
IF(AK450="","Debes escribir el número de horas extras diurnas. ",
IF( IFERROR(INT(AK450),1.1) &lt;&gt; IFERROR(_xlfn.NUMBERVALUE(AK450),1), "La cantidad de horas extras diurnas debe ser un número entero. ", "")
),
""
)</f>
        <v/>
      </c>
      <c r="FD450" s="46">
        <f>IF(AND($DS450,FB450),
IF(AL450="","Debes escribir el valor de las horas extras diurnas. ",
IF( ISERR(_xlfn.NUMBERVALUE(AL450)), "El valor de las horas extras duirnas debe ser un número válido. ", "")
),
""
)</f>
        <v/>
      </c>
      <c r="FE450" s="46">
        <f>CONCATENATE(AM450,AN450)&lt;&gt;""</f>
        <v/>
      </c>
      <c r="FF450" s="46">
        <f>IF(AND($DS450,FE450),
IF(AM450="","Debes escribir el número de horas extras nocturnas. ",
IF( IFERROR(INT(AM450),1.1) &lt;&gt; IFERROR(_xlfn.NUMBERVALUE(AM450),1), "La cantidad de horas extras nocturnas debe ser un número entero. ", "")
),
""
)</f>
        <v/>
      </c>
      <c r="FG450" s="46">
        <f>IF(AND($DS450,FE450),
IF(AN450="","Debes escribir el valor de las horas extras nocturnas. ",
IF( ISERR(_xlfn.NUMBERVALUE(AN450)), "El valor de las horas extras nocturnas debe ser un número válido. ", "")
),
""
)</f>
        <v/>
      </c>
      <c r="FH450" s="46">
        <f>CONCATENATE(AO450,AP450)&lt;&gt;""</f>
        <v/>
      </c>
      <c r="FI450" s="46">
        <f>IF(AND($DS450,FH450),
IF(AO450="","Debes escribir el número de horas extras diurnas dominicales y festivas. ",
IF( IFERROR(INT(AO450),1.1) &lt;&gt; IFERROR(_xlfn.NUMBERVALUE(AO450),1), "La cantidad de horas extras diurnas dominicales y festivas debe ser un número entero. ", "")
),
""
)</f>
        <v/>
      </c>
      <c r="FJ450" s="46">
        <f>IF(AND($DS450,FH450),
IF(AP450="","Debes escribir el valor de las horas extras diurnas dominicales y festivas. ",
IF( ISERR(_xlfn.NUMBERVALUE(AP450)), "El valor de las horas extras diurnas dominicales y festivas debe ser un número válido. ", "")
),
""
)</f>
        <v/>
      </c>
      <c r="FK450" s="46">
        <f>CONCATENATE(AQ450,AR450)&lt;&gt;""</f>
        <v/>
      </c>
      <c r="FL450" s="46">
        <f>IF(AND($DS450,FK450),
IF(AQ450="","Debes escribir el número de horas extras nocturnas dominicales y festivas. ",
IF( IFERROR(INT(AQ450),1.1) &lt;&gt; IFERROR(_xlfn.NUMBERVALUE(AQ450),1), "La cantidad de horas extras nocturnas dominicales y festivas debe ser un número entero. ", "")
),
""
)</f>
        <v/>
      </c>
      <c r="FM450" s="46">
        <f>IF(AND($DS450,FK450),
IF(AR450="","Debes escribir el valor de las horas extras nocturnas dominicales y festivas. ",
IF( ISERR(_xlfn.NUMBERVALUE(AR450)), "El valor de las horas extras nocturnas dominicales y festivas debe ser un número válido. ", "")
),
""
)</f>
        <v/>
      </c>
      <c r="FN450" s="46">
        <f>CONCATENATE(AS450,AT450)&lt;&gt;""</f>
        <v/>
      </c>
      <c r="FO450" s="46">
        <f>IF(AND($DS450,FN450),
IF(AS450="","Debes escribir el número de horas recargo nocturno. ",
IF( IFERROR(INT(AS450),1.1) &lt;&gt; IFERROR(_xlfn.NUMBERVALUE(AS450),1), "La cantidad de horas recargo nocturno debe ser un número entero. ", "")
),
""
)</f>
        <v/>
      </c>
      <c r="FP450" s="46">
        <f>IF(AND($DS450,FN450),
IF(AT450="","Debes escribir el valor de las horas recargo nocturno. ",
IF( ISERR(_xlfn.NUMBERVALUE(AT450)), "El valor de las horas recargo nocturno debe ser un número válido. ", "")
),
""
)</f>
        <v/>
      </c>
      <c r="FQ450" s="46">
        <f>CONCATENATE(AU450,AV450)&lt;&gt;""</f>
        <v/>
      </c>
      <c r="FR450" s="46">
        <f>IF(AND($DS450,FQ450),
IF(AU450="","Debes escribir el número de horas recargo diurno dominical y festivo. ",
IF( IFERROR(INT(AU450),1.1) &lt;&gt; IFERROR(_xlfn.NUMBERVALUE(AU450),1), "La cantidad de horas recargo diurno dominical y festivo debe ser un número entero. ", "")
),
""
)</f>
        <v/>
      </c>
      <c r="FS450" s="46">
        <f>IF(AND($DS450,FQ450),
IF(AV450="","Debes escribir el valor de las horas recargo diurno dominical y festivo. ",
IF( ISERR(_xlfn.NUMBERVALUE(AV450)), "El valor de las horas recargo diurno dominical y festivo debe ser un número válido. ", "")
),
""
)</f>
        <v/>
      </c>
      <c r="FT450" s="46">
        <f>CONCATENATE(AW450,AX450)&lt;&gt;""</f>
        <v/>
      </c>
      <c r="FU450" s="46">
        <f>IF(AND($DS450,FT450),
IF(AW450="","Debes escribir el número de horas recargo nocturno dominical y festivo. ",
IF( IFERROR(INT(AW450),1.1) &lt;&gt; IFERROR(_xlfn.NUMBERVALUE(AW450),1), "La cantidad de horas recargo nocturno dominical y festivo debe ser un número entero. ", "")
),
""
)</f>
        <v/>
      </c>
      <c r="FV450" s="46">
        <f>IF(AND($DS450,FT450),
IF(AX450="","Debes escribir el valor de las horas recargo nocturno dominical y festivo. ",
IF( ISERR(_xlfn.NUMBERVALUE(AX450)), "El valor de las horas recargo nocturno dominical y festivo debe ser un número válido. ", "")
),
""
)</f>
        <v/>
      </c>
      <c r="FW450" s="46">
        <f>CONCATENATE(AY450,AZ450)&lt;&gt;""</f>
        <v/>
      </c>
      <c r="FX450" s="46">
        <f>IF(AND($DS450,FW450),
IF(AY450="","Debes escribir el número de días de vacaciones comunes. ",
IF( IFERROR(INT(AY450),1.1) &lt;&gt; IFERROR(_xlfn.NUMBERVALUE(AY450),1), "La cantidad de días de vacaciones comunes debe ser un número entero. ", "")
),
""
)</f>
        <v/>
      </c>
      <c r="FY450" s="46">
        <f>IF(AND($DS450,FW450),
IF(AZ450="","Debes escribir el valor de las vacaciones comunes. ",
IF( ISERR(_xlfn.NUMBERVALUE(AZ450)), "El valor de las vacaciones comunes debe ser un número válido. ", "")
),
""
)</f>
        <v/>
      </c>
      <c r="FZ450" s="46">
        <f>CONCATENATE(BA450,BB450)&lt;&gt;""</f>
        <v/>
      </c>
      <c r="GA450" s="46">
        <f>IF(AND($DS450,FZ450),
IF(BA450="","Debes escribir el número de días de vacaciones compensadas. ",
IF( IFERROR(INT(BA450),1.1) &lt;&gt; IFERROR(_xlfn.NUMBERVALUE(BA450),1), "La cantidad de días de vacaciones compensadas debe ser un número entero. ", "")
),
""
)</f>
        <v/>
      </c>
      <c r="GB450" s="46">
        <f>IF(AND($DS450,FZ450),
IF(BB450="","Debes escribir el valor de las vacaciones compensadas. ",
IF( ISERR(_xlfn.NUMBERVALUE(BB450)), "El valor de las vacaciones compensadas debe ser un número válido. ", "")
),
""
)</f>
        <v/>
      </c>
      <c r="GC450" s="46">
        <f>CONCATENATE(BC450,BD450)&lt;&gt;""</f>
        <v/>
      </c>
      <c r="GD450" s="46">
        <f>IF(AND($DS450,GC450),
IF(BC450="","Debes escribir el número de días de prima salarial. ",
IF( IFERROR(INT(BC450),1.1) &lt;&gt; IFERROR(_xlfn.NUMBERVALUE(BC450),1), "La cantidad de días de prima salarial debe ser un número entero. ", "")
),
""
)</f>
        <v/>
      </c>
      <c r="GE450" s="46">
        <f>IF(AND($DS450,GC450),
IF(BD450="","Debes escribir el valor de los días de prima salarial. ",
IF( ISERR(_xlfn.NUMBERVALUE(BD450)), "El valor de los días de prima salarial debe ser un número válido. ", "")
),
""
)</f>
        <v/>
      </c>
      <c r="GF450" s="46">
        <f>IF($DS450,
IF( AND(BE450&lt;&gt;"", ISERR(_xlfn.NUMBERVALUE(BE450))), "El valor de la prima NO saliarial debe ser un número válido. ", "")
)</f>
        <v/>
      </c>
      <c r="GG450" s="46">
        <f>CONCATENATE(BF450,BG450,BH450)&lt;&gt;""</f>
        <v/>
      </c>
      <c r="GH450" s="46">
        <f>IF(AND($DS450,GG450),
IF(BF450="","Debes escribir el valor de las cesantías. ",
IF( ISERR(_xlfn.NUMBERVALUE(BF450)), "El valor de las cesantías debe ser un número válido. ", "")
),
""
)</f>
        <v/>
      </c>
      <c r="GI450" s="46">
        <f>IF(AND($DS450,GG450),
IF(BG450="","Debes escribir el % de cesantías. ",
IF( ISERR(_xlfn.NUMBERVALUE(BG450)), "El % de cesantías debe ser un número válido. ", "")
),
""
)</f>
        <v/>
      </c>
      <c r="GJ450" s="46">
        <f>IF(AND($DS450,GG450),
IF(BH450="","Debes escribir el valor de intereses de cesantías. ",
IF( ISERR(_xlfn.NUMBERVALUE(BH450)), "El valor de intereses de cesantías debe ser un número válido. ", "")
),
""
)</f>
        <v/>
      </c>
      <c r="GK450" s="46">
        <f>CONCATENATE(BI450,BJ450,BK450)&lt;&gt;""</f>
        <v/>
      </c>
      <c r="GL450" s="46">
        <f>IF(AND($DS450,GK450),
IF(BI450="","Debes escribir el número de días de incapacidad. ",
IF( IFERROR(INT(BI450),1.1) &lt;&gt; IFERROR(_xlfn.NUMBERVALUE(BI450),1), "La cantidad de días de incapacidad debe ser un número entero. ", "")
),
""
)</f>
        <v/>
      </c>
      <c r="GM450" s="46">
        <f>IF(AND($DS450,GK450),
IF(BJ450="","Debes escribir el tipo de incapacidad. ",
IF(_xlfn.IFNA(VLOOKUP(BJ450,TIPO_DE_INCAPACIDAD,1,FALSE),-1)=-1,"El tipo de incapacidad es inválida (por favor seleccionarlo de la lista). ","")
),
""
)</f>
        <v/>
      </c>
      <c r="GN450" s="46">
        <f>IF(AND($DS450,GK450),
IF(BK450="","Debes escribir el valor de la incapacidad. ",
IF( ISERR(_xlfn.NUMBERVALUE(BK450)), "El valor de la incapacidad debe ser un número válido. ", "")
),
""
)</f>
        <v/>
      </c>
      <c r="GO450" s="46">
        <f>CONCATENATE(BL450,BM450)&lt;&gt;""</f>
        <v/>
      </c>
      <c r="GP450" s="46">
        <f>IF(AND($DS450,GO450),
IF(BL450="","Debes escribir el número de días de licencia de maternidad o paternidad. ",
IF( IFERROR(INT(BL450),1.1) &lt;&gt; IFERROR(_xlfn.NUMBERVALUE(BL450),1), "La cantidad de días de licencia de maternidad o paternidad debe ser un número entero. ", "")
),
""
)</f>
        <v/>
      </c>
      <c r="GQ450" s="46">
        <f>IF(AND($DS450,GO450),
IF(BM450="","Debes escribir el valor de la licencia de maternidad o paternidad. ",
IF( ISERR(_xlfn.NUMBERVALUE(BM450)), "El valor de la licencia de maternidad o paternidad debe ser un número válido. ", "")
),
""
)</f>
        <v/>
      </c>
      <c r="GR450" s="46">
        <f>CONCATENATE(BN450,BO450)&lt;&gt;""</f>
        <v/>
      </c>
      <c r="GS450" s="46">
        <f>IF(AND($DS450,GR450),
IF(BN450="","Debes escribir el número de días de licencia remunerada. ",
IF( IFERROR(INT(BN450),1.1) &lt;&gt; IFERROR(_xlfn.NUMBERVALUE(BN450),1), "La cantidad de días de licencia remunerada debe ser un número entero. ", "")
),
""
)</f>
        <v/>
      </c>
      <c r="GT450" s="46">
        <f>IF(AND($DS450,GR450),
IF(BO450="","Debes escribir el valor de la licencia remunerada. ",
IF( ISERR(_xlfn.NUMBERVALUE(BO450)), "El valor de la licencia remunerada debe ser un número válido. ", "")
),
""
)</f>
        <v/>
      </c>
      <c r="GU450" s="46">
        <f>IF($DS450,
IF( AND(BP450&lt;&gt;"", ISERR(_xlfn.NUMBERVALUE(BP450))), "El valor de la licencia NO remunerada debe ser un número válido. ", "")
)</f>
        <v/>
      </c>
      <c r="GV450" s="46">
        <f>IF($DS450,
IF( AND(BQ450&lt;&gt;"", ISERR(_xlfn.NUMBERVALUE(BQ450))), "El valor de auxilios salariales debe ser un número válido. ", "")
)</f>
        <v/>
      </c>
      <c r="GW450" s="46">
        <f>IF($DS450,
IF( AND(BR450&lt;&gt;"", ISERR(_xlfn.NUMBERVALUE(BR450))), "El valor de auxilios NO salariales debe ser un número válido. ", "")
)</f>
        <v/>
      </c>
      <c r="GX450" s="46">
        <f>IF($DS450,
IF( AND(BS450&lt;&gt;"", ISERR(_xlfn.NUMBERVALUE(BS450))), "El valor de bonos salariales debe ser un número válido. ", "")
)</f>
        <v/>
      </c>
      <c r="GY450" s="46">
        <f>IF($DS450,
IF( AND(BT450&lt;&gt;"", ISERR(_xlfn.NUMBERVALUE(BT450))), "El valor de bonos NO salariales debe ser un número válido. ", "")
)</f>
        <v/>
      </c>
      <c r="GZ450" s="46">
        <f>IF($DS450,
IF( AND(BU450&lt;&gt;"", ISERR(_xlfn.NUMBERVALUE(BU450))), "El valor de bonos salariales de alimentación debe ser un número válido. ", "")
)</f>
        <v/>
      </c>
      <c r="HA450" s="46">
        <f>IF($DS450,
IF( AND(BV450&lt;&gt;"", ISERR(_xlfn.NUMBERVALUE(BV450))), "El valor de bonos NO salariales de alimentación debe ser un número válido. ", "")
)</f>
        <v/>
      </c>
      <c r="HB450" s="46">
        <f>IF($DS450,
IF( AND(BW450&lt;&gt;"", ISERR(_xlfn.NUMBERVALUE(BW450))), "El valor de bonificaciones salariales debe ser un número válido. ", "")
)</f>
        <v/>
      </c>
      <c r="HC450" s="46">
        <f>IF($DS450,
IF( AND(BX450&lt;&gt;"", ISERR(_xlfn.NUMBERVALUE(BX450))), "El valor de bonificaciones NO salariales debe ser un número válido. ", "")
)</f>
        <v/>
      </c>
      <c r="HD450" s="46">
        <f>IF($DS450,
IF( AND(BY450&lt;&gt;"", ISERR(_xlfn.NUMBERVALUE(BY450))), "El valor de compensaciones ordinarias debe ser un número válido. ", "")
)</f>
        <v/>
      </c>
      <c r="HE450" s="46">
        <f>IF($DS450,
IF( AND(BZ450&lt;&gt;"", ISERR(_xlfn.NUMBERVALUE(BZ450))), "El valor de compensaciones extraordinarias debe ser un número válido. ", "")
)</f>
        <v/>
      </c>
      <c r="HF450" s="46">
        <f>IF($DS450,
IF( AND(CA450&lt;&gt;"", ISERR(_xlfn.NUMBERVALUE(CA450))), "El valor de comisiones debe ser un número válido. ", "")
)</f>
        <v/>
      </c>
      <c r="HG450" s="46">
        <f>IF($DS450,
IF( AND(CB450&lt;&gt;"", ISERR(_xlfn.NUMBERVALUE(CB450))), "El valor de ausencia por huega debe ser un número válido. ", "")
)</f>
        <v/>
      </c>
      <c r="HH450" s="46">
        <f>IF($DS450,
IF( AND(CC450&lt;&gt;"", ISERR(_xlfn.NUMBERVALUE(CC450))), "El valor de anticipos debe ser un número válido. ", "")
)</f>
        <v/>
      </c>
      <c r="HI450" s="46">
        <f>IF($DS450,
IF( AND(CD450&lt;&gt;"", ISERR(_xlfn.NUMBERVALUE(CD450))), "El valor de pagos a terceros debe ser un número válido. ", "")
)</f>
        <v/>
      </c>
      <c r="HJ450" s="46">
        <f>IF($DS450,
IF( AND(CE450&lt;&gt;"", ISERR(_xlfn.NUMBERVALUE(CE450))), "El valor de dotación debe ser un número válido. ", "")
)</f>
        <v/>
      </c>
      <c r="HK450" s="46">
        <f>IF($DS450,
IF( AND(CF450&lt;&gt;"", ISERR(_xlfn.NUMBERVALUE(CF450))), "El valor de apoyo sostenibilidad debe ser un número válido. ", "")
)</f>
        <v/>
      </c>
      <c r="HL450" s="46">
        <f>IF($DS450,
IF( AND(CG450&lt;&gt;"", ISERR(_xlfn.NUMBERVALUE(CG450))), "El valor de teletrabajo debe ser un número válido. ", "")
)</f>
        <v/>
      </c>
      <c r="HM450" s="46">
        <f>IF($DS450,
IF( AND(CH450&lt;&gt;"", ISERR(_xlfn.NUMBERVALUE(CH450))), "El valor de bonificación de retiro debe ser un número válido. ", "")
)</f>
        <v/>
      </c>
      <c r="HN450" s="46">
        <f>IF($DS450,
IF( AND(CI450&lt;&gt;"", ISERR(_xlfn.NUMBERVALUE(CI450))), "El valor de indemnización de retiro debe ser un número válido. ", "")
)</f>
        <v/>
      </c>
      <c r="HO450" s="46">
        <f>IF($DS450,
IF( AND(CJ450&lt;&gt;"", ISERR(_xlfn.NUMBERVALUE(CJ450))), "El valor de reintegros debe ser un número válido. ", "")
)</f>
        <v/>
      </c>
      <c r="HP450" s="46">
        <f>CONCATENATE(CK450,CL450,CM450)&lt;&gt;""</f>
        <v/>
      </c>
      <c r="HQ450" s="46">
        <f>IF(AND($DS450,HP450),
IF(CK450="","Debes escribir la descripción de otro concepto no categorizado. ",""),
""
)</f>
        <v/>
      </c>
      <c r="HR450" s="46">
        <f>IF(AND($DS450,HP450),
IF(CONCATENATE(CL450,CM450)="","Debes escribir al menos un valor de concepto no categorizado (salarial o no salarial). ",
IF(ISERR(_xlfn.NUMBERVALUE(CL450)),"El valor salarial concepto no categorizado debe ser un número válido. ","")
),
""
)</f>
        <v/>
      </c>
      <c r="HS450" s="46">
        <f>IF(AND($DS450,HP450),
IF(CONCATENATE(CL450,CM450)="","Debes escribir al menos un valor de concepto no categorizado (salarial o no salarial). ",
IF(ISERR(_xlfn.NUMBERVALUE(CM450)),"El valor NO salarial concepto no categorizado debe ser un número válido. ","")
),
""
)</f>
        <v/>
      </c>
      <c r="HT450" s="46">
        <f>IF($DS450,
IF(CN450="","Debes escribir el porcentaje del aporte a salud. ",
IF( ISERR(_xlfn.NUMBERVALUE(CN450)), "El valor del porcentaje del aporte a salud debe ser un número válido. ", "")
)
)</f>
        <v/>
      </c>
      <c r="HU450" s="46">
        <f>IF($DS450,
IF(CO450="","Debes escribir el valor del aporte a salud. ",
IF( ISERR(_xlfn.NUMBERVALUE(CO450)), "El valor del aporte a salud debe ser un número válido. ", "")
)
)</f>
        <v/>
      </c>
      <c r="HV450" s="46">
        <f>IF($DS450,
IF( AND(CP450&lt;&gt;"", ISERR(_xlfn.NUMBERVALUE(CP450))), "El valor plan complementario debe ser un número válido. ", "")
)</f>
        <v/>
      </c>
      <c r="HW450" s="46">
        <f>IF($DS450,
IF(CQ450="","Debes escribir el porcentaje del aporte a pensión. ",
IF( ISERR(_xlfn.NUMBERVALUE(CQ450)), "El valor del porcentaje del aporte a pensión debe ser un número válido. ", "")
)
)</f>
        <v/>
      </c>
      <c r="HX450" s="46">
        <f>IF($DS450,
IF(CR450="","Debes escribir el valor del aporte a pensión. ",
IF( ISERR(_xlfn.NUMBERVALUE(CR450)), "El valor del aporte a salud debe ser un número válido. ", "")
)
)</f>
        <v/>
      </c>
      <c r="HY450" s="46">
        <f>IF($DS450,
IF( AND(CS450&lt;&gt;"", ISERR(_xlfn.NUMBERVALUE(CS450))), "El valor pensión voluntaria debe ser un número válido. ", "")
)</f>
        <v/>
      </c>
      <c r="HZ450" s="46">
        <f>CONCATENATE(CT450,CU450,CV450,CW450)&lt;&gt;""</f>
        <v/>
      </c>
      <c r="IA450" s="46">
        <f>IF(AND($DS450,HZ450),
IF(CT450="","Debes escribir el % del fondo de seguridad pensional. ",
IF( ISERR(_xlfn.NUMBERVALUE(CT450)), "El % del fondo de seguridad debe ser un número válido. ", "")
),
""
)</f>
        <v/>
      </c>
      <c r="IB450" s="46">
        <f>IF(AND($DS450,HZ450),
IF(CU450="","Debes escribir el valor del aporte al fondo de solidaridad pensional. ",
IF( ISERR(_xlfn.NUMBERVALUE(CU450)), "El valor del aporte al fondo de solidaridad pensional debe ser un número válido. ", "")
),
""
)</f>
        <v/>
      </c>
      <c r="IC450" s="46">
        <f>IF(AND($DS450,HZ450),
IF(CV450="","Debes escribir el % del fondo de subsistencia. ",
IF( ISERR(_xlfn.NUMBERVALUE(CV450)), "El % del fondo de subsistencia debe ser un número válido. ", "")
),
""
)</f>
        <v/>
      </c>
      <c r="ID450" s="46">
        <f>IF(AND($DS450,HZ450),
IF(CW450="","Debes escribir el valor del fondo de subsistencia. ",
IF( ISERR(_xlfn.NUMBERVALUE(CW450)), "El valor del fondo de subsistencia debe ser un número válido. ", "")
),
""
)</f>
        <v/>
      </c>
      <c r="IE450" s="46">
        <f>CONCATENATE(CX450,CY450)&lt;&gt;""</f>
        <v/>
      </c>
      <c r="IF450" s="46">
        <f>IF(AND($DS450,IE450),
IF(CX450="","Debes escribir el % de sindicato. ",
IF( ISERR(_xlfn.NUMBERVALUE(CX450)), "El % de sindicato debe ser un número válido. ", "")
),
""
)</f>
        <v/>
      </c>
      <c r="IG450" s="46">
        <f>IF(AND($DS450,IE450),
IF(CY450="","Debes escribir el valor del sindicato. ",
IF( ISERR(_xlfn.NUMBERVALUE(CY450)), "El valor del sindicato debe ser un número válido. ", "")
),
""
)</f>
        <v/>
      </c>
      <c r="IH450" s="46">
        <f>IF($DS450,
IF( AND(CZ450&lt;&gt;"", ISERR(_xlfn.NUMBERVALUE(CZ450))), "El valor de sanción pública debe ser un número válido. ", "")
)</f>
        <v/>
      </c>
      <c r="II450" s="46">
        <f>IF($DS450,
IF( AND(DA450&lt;&gt;"", ISERR(_xlfn.NUMBERVALUE(DA450))), "El valor de sanción privada debe ser un número válido. ", "")
)</f>
        <v/>
      </c>
      <c r="IJ450" s="46">
        <f>CONCATENATE(DB450,DC450)&lt;&gt;""</f>
        <v/>
      </c>
      <c r="IK450" s="46">
        <f>IF(AND($DS450,IJ450),
IF(DB450="","Debes escribir la descripción de libranza. ",""),
""
)</f>
        <v/>
      </c>
      <c r="IL450" s="46">
        <f>IF(AND($DS450,IJ450),
IF(DC450="","Debes escribir la cuota libranza. ",
IF(ISERR(_xlfn.NUMBERVALUE(DC450)),"El valor de la cuota libranza debe ser un número válido. ","")
),
""
)</f>
        <v/>
      </c>
      <c r="IM450" s="46">
        <f>IF($DS450,
IF( AND(DD450&lt;&gt;"", ISERR(_xlfn.NUMBERVALUE(DD450))), "El valor de pagos a terceros debe ser un número válido. ", "")
)</f>
        <v/>
      </c>
      <c r="IN450" s="46">
        <f>IF($DS450,
IF( AND(DE450&lt;&gt;"", ISERR(_xlfn.NUMBERVALUE(DE450))), "El valor de anticipos debe ser un número válido. ", "")
)</f>
        <v/>
      </c>
      <c r="IO450" s="46">
        <f>IF($DS450,
IF( AND(DF450&lt;&gt;"", ISERR(_xlfn.NUMBERVALUE(DF450))), "El valor de AFC debe ser un número válido. ", "")
)</f>
        <v/>
      </c>
      <c r="IP450" s="46">
        <f>IF($DS450,
IF( AND(DG450&lt;&gt;"", ISERR(_xlfn.NUMBERVALUE(DG450))), "El valor de rete-fuente debe ser un número válido. ", "")
)</f>
        <v/>
      </c>
      <c r="IQ450" s="46">
        <f>IF($DS450,
IF( AND(DH450&lt;&gt;"", ISERR(_xlfn.NUMBERVALUE(DH450))), "El valor de cooperativa de trabajo debe ser un número válido. ", "")
)</f>
        <v/>
      </c>
      <c r="IR450" s="46">
        <f>IF($DS450,
IF( AND(DI450&lt;&gt;"", ISERR(_xlfn.NUMBERVALUE(DI450))), "El valor de embargo fiscal debe ser un número válido. ", "")
)</f>
        <v/>
      </c>
      <c r="IS450" s="46">
        <f>IF($DS450,
IF( AND(DJ450&lt;&gt;"", ISERR(_xlfn.NUMBERVALUE(DJ450))), "El valor de educación debe ser un número válido. ", "")
)</f>
        <v/>
      </c>
      <c r="IT450" s="46">
        <f>IF($DS450,
IF( AND(DK450&lt;&gt;"", ISERR(_xlfn.NUMBERVALUE(DK450))), "El valor de reintegro debe ser un número válido. ", "")
)</f>
        <v/>
      </c>
      <c r="IU450" s="46">
        <f>IF($DS450,
IF( AND(DL450&lt;&gt;"", ISERR(_xlfn.NUMBERVALUE(DL450))), "El valor de deuda debe ser un número válido. ", "")
)</f>
        <v/>
      </c>
      <c r="IV450" s="46">
        <f>IF($DS450,
IF( AND(DM450&lt;&gt;"", ISERR(_xlfn.NUMBERVALUE(DM450))), "El valor de otras deducciones debe ser un número válido. ", "")
)</f>
        <v/>
      </c>
      <c r="IW450" s="46">
        <f>IF($DS450,
IF(DN450="","Debes escribir el valor de los devengos totales. ",
IF( ISERR(_xlfn.NUMBERVALUE(DN450)), "El valor de los devengos totales debe ser un número válido. ", "")
)
)</f>
        <v/>
      </c>
      <c r="IX450" s="46">
        <f>IF($DS450,
IF(DO450="","Debes escribir el valor de las deducciones totales. ",
IF( ISERR(_xlfn.NUMBERVALUE(DO450)), "El valor de las deducciones totales debe ser un número válido. ", "")
)
)</f>
        <v/>
      </c>
      <c r="IY450" s="46">
        <f>IF($DS450,
IF(DP450="","Debes escribir el valor del salario total. ",
IF( ISERR(_xlfn.NUMBERVALUE(DP450)), "El valor del salario total debe ser un número válido. ", "")
)
)</f>
        <v/>
      </c>
    </row>
    <row r="451">
      <c r="B451" s="48" t="n">
        <v>439</v>
      </c>
      <c r="C451" s="61">
        <f>IF(AND(DS451,DP451&lt;&gt;""),
IF(DQ451="","OK","Error"),
""
)</f>
        <v/>
      </c>
      <c r="D451" s="53" t="n"/>
      <c r="E451" s="52" t="n"/>
      <c r="F451" s="112" t="n"/>
      <c r="G451" s="52" t="n"/>
      <c r="H451" s="53" t="n"/>
      <c r="I451" s="52" t="n"/>
      <c r="J451" s="52" t="n"/>
      <c r="K451" s="53" t="n"/>
      <c r="L451" s="55" t="n"/>
      <c r="M451" s="108" t="n"/>
      <c r="N451" s="56" t="n"/>
      <c r="O451" s="52" t="n"/>
      <c r="P451" s="52" t="n"/>
      <c r="Q451" s="52" t="n"/>
      <c r="R451" s="52" t="n"/>
      <c r="S451" s="52" t="n"/>
      <c r="T451" s="53" t="n"/>
      <c r="U451" s="52" t="n"/>
      <c r="V451" s="52" t="n"/>
      <c r="W451" s="55" t="n"/>
      <c r="X451" s="55" t="n"/>
      <c r="Y451" s="52" t="n"/>
      <c r="Z451" s="55" t="n"/>
      <c r="AA451" s="52" t="n"/>
      <c r="AB451" s="53" t="n"/>
      <c r="AC451" s="53" t="n"/>
      <c r="AD451" s="53" t="n"/>
      <c r="AE451" s="177" t="n"/>
      <c r="AF451" s="113" t="n"/>
      <c r="AG451" s="177" t="n"/>
      <c r="AH451" s="178" t="n"/>
      <c r="AI451" s="178" t="n"/>
      <c r="AJ451" s="178" t="n"/>
      <c r="AK451" s="114" t="n"/>
      <c r="AL451" s="178" t="n"/>
      <c r="AM451" s="114" t="n"/>
      <c r="AN451" s="178" t="n"/>
      <c r="AO451" s="114" t="n"/>
      <c r="AP451" s="178" t="n"/>
      <c r="AQ451" s="114" t="n"/>
      <c r="AR451" s="178" t="n"/>
      <c r="AS451" s="114" t="n"/>
      <c r="AT451" s="178" t="n"/>
      <c r="AU451" s="114" t="n"/>
      <c r="AV451" s="178" t="n"/>
      <c r="AW451" s="114" t="n"/>
      <c r="AX451" s="178" t="n"/>
      <c r="AY451" s="114" t="n"/>
      <c r="AZ451" s="178" t="n"/>
      <c r="BA451" s="114" t="n"/>
      <c r="BB451" s="178" t="n"/>
      <c r="BC451" s="114" t="n"/>
      <c r="BD451" s="178" t="n"/>
      <c r="BE451" s="178" t="n"/>
      <c r="BF451" s="178" t="n"/>
      <c r="BG451" s="59" t="n"/>
      <c r="BH451" s="178" t="n"/>
      <c r="BI451" s="114" t="n"/>
      <c r="BJ451" s="53" t="n"/>
      <c r="BK451" s="178" t="n"/>
      <c r="BL451" s="114" t="n"/>
      <c r="BM451" s="178" t="n"/>
      <c r="BN451" s="114" t="n"/>
      <c r="BO451" s="178" t="n"/>
      <c r="BP451" s="178" t="n"/>
      <c r="BQ451" s="178" t="n"/>
      <c r="BR451" s="178" t="n"/>
      <c r="BS451" s="178" t="n"/>
      <c r="BT451" s="178" t="n"/>
      <c r="BU451" s="178" t="n"/>
      <c r="BV451" s="178" t="n"/>
      <c r="BW451" s="178" t="n"/>
      <c r="BX451" s="178" t="n"/>
      <c r="BY451" s="178" t="n"/>
      <c r="BZ451" s="178" t="n"/>
      <c r="CA451" s="178" t="n"/>
      <c r="CB451" s="178" t="n"/>
      <c r="CC451" s="178" t="n"/>
      <c r="CD451" s="178" t="n"/>
      <c r="CE451" s="178" t="n"/>
      <c r="CF451" s="178" t="n"/>
      <c r="CG451" s="178" t="n"/>
      <c r="CH451" s="178" t="n"/>
      <c r="CI451" s="178" t="n"/>
      <c r="CJ451" s="178" t="n"/>
      <c r="CK451" s="53" t="n"/>
      <c r="CL451" s="178" t="n"/>
      <c r="CM451" s="178" t="n"/>
      <c r="CN451" s="60" t="n"/>
      <c r="CO451" s="177" t="n"/>
      <c r="CP451" s="178" t="n"/>
      <c r="CQ451" s="60" t="n"/>
      <c r="CR451" s="177" t="n"/>
      <c r="CS451" s="178" t="n"/>
      <c r="CT451" s="59" t="n"/>
      <c r="CU451" s="178" t="n"/>
      <c r="CV451" s="59" t="n"/>
      <c r="CW451" s="178" t="n"/>
      <c r="CX451" s="59" t="n"/>
      <c r="CY451" s="178" t="n"/>
      <c r="CZ451" s="178" t="n"/>
      <c r="DA451" s="178" t="n"/>
      <c r="DB451" s="53" t="n"/>
      <c r="DC451" s="178" t="n"/>
      <c r="DD451" s="178" t="n"/>
      <c r="DE451" s="178" t="n"/>
      <c r="DF451" s="178" t="n"/>
      <c r="DG451" s="178" t="n"/>
      <c r="DH451" s="178" t="n"/>
      <c r="DI451" s="178" t="n"/>
      <c r="DJ451" s="178" t="n"/>
      <c r="DK451" s="178" t="n"/>
      <c r="DL451" s="178" t="n"/>
      <c r="DM451" s="178" t="n"/>
      <c r="DN451" s="177" t="n"/>
      <c r="DO451" s="177" t="n"/>
      <c r="DP451" s="177" t="n"/>
      <c r="DQ451" s="76">
        <f>IF(AND(DS451,DP451&lt;&gt;""),
CONCATENATE(DT451,DU451,DV451,DW451,DX451,DY451,DZ451,EA451,EB451,EC451,ED451,EE451,EF451,EG451,EH451,EI451,EJ451,EK451,EL451,EM451,EN451,EO451,EP451,EQ451,ES451,ET451,EU451,EV451,EW451,EX451,EY451,EZ451,FA451,FC451,FD451,FF451,FG451,FI451,FJ451,FL451,FM451,FO451,FP451,FR451,FS451,FU451,FV451,FX451,FY451,GA451,GB451,GD451,GE451,GF451,GH451,GI451,GJ451,GL451,GM451,GN451,GP451,GQ451,GS451,GT451,GU451,GV451,GW451,GX451,GY451,GZ451,HA451,HB451,HC451,HD451,HE451,HF451,HG451,HH451,HI451,HJ451,HK451,HL451,HM451,HN451,HO451,HQ451,HR451,HS451,HT451,HU451,HV451,HW451,HX451,HY451,IA451,IB451,IC451,ID451,IF451,IG451,IH451,II451,IK451,IL451,IM451,IN451,IO451,IP451,IQ451,IR451,IS451,IT451,IU451,IV451,IW451,IX451,IY451,IZ451),
""
)</f>
        <v/>
      </c>
      <c r="DR451" s="53" t="n"/>
      <c r="DS451" s="46">
        <f>CONCATENATE(D451,$E451,$F451,$G451,H451,$I451,$J451,K451,$L451,$M451,N451,$O451,$P451,$Q451,$R451,$S451,T451,$U451,$V451,$W451,$X451,$Y451,$Z451,$AA451,AB451,AC451,AD451,$AE451,$AF451,$AG451,AH451,AI451,AJ451,AK451,AL451,AM451,AN451,AO451,AP451,AQ451,AR451,AS451,AT451,AU451,AV451,AW451,AX451,AY451,AZ451,BA451,BB451,BC451,BD451,BE451,BF451,BG451,BH451,BI451,BJ451,BK451,BL451,BM451,BN451,BO451,BP451,BQ451,BR451,BS451,BT451,BU451,BV451,BW451,BX451,BY451,BZ451,CA451,CB451,CC451,CD451,CE451,CF451,CG451,CH451,CI451,CJ451,CK451,CL451,CM451,$CN451,$CO451,CP451,$CQ451,$CR451,CS451,CT451,CU451,CV451,CW451,CX451,CY451,CZ451,DA451,DB451,DC451,DD451,DE451,DF451,DG451,DH451,DI451,DJ451,DK451,DL451,DM451,$DN451,$DO451,$DP451,DR451)&lt;&gt;""</f>
        <v/>
      </c>
      <c r="DT451" s="46">
        <f>IF(AND($DS451,$E$4&lt;&gt;""),
IF(LEFT($E$4,2) = "1.",
IF(D451&lt;&gt;"","El CUNE sólo se envía en operaciones de novedad o ajuste. ",""),
IF(D451="","Debes escribir un CUNE válido para realizar operaciones de novedad o ajuste. ","")),
""
)</f>
        <v/>
      </c>
      <c r="DU451" s="46">
        <f>IF($DS451,
IF(E451="","Debes seleccionar el tipo de documento del empleado. ",
IF(_xlfn.IFNA(VLOOKUP(E451,TIPO_DE_DOCUMENTO,1,FALSE),-1)=-1,"El tipo de documento no es válido (por favor seleccionarlo de la lista). ","")
)
)</f>
        <v/>
      </c>
      <c r="DV451" s="46">
        <f>IF($DS451,
IF(F451="","Debes escribir el número de documento del empleado. ","")
)</f>
        <v/>
      </c>
      <c r="DW451" s="46">
        <f>IF($DS451,
IF(G451="","Debes escribir el primer nombre del empleado. ","")
)</f>
        <v/>
      </c>
      <c r="DY451" s="46">
        <f>IF($DS451,
IF(I451="","Debes escribir el primer apellido del empleado. ","")
)</f>
        <v/>
      </c>
      <c r="DZ451" s="46">
        <f>IF($DS451,
IF(J451="","Debes escribir el segundo apellido del empleado. ","")
)</f>
        <v/>
      </c>
      <c r="EB451" s="46">
        <f>IF($DS451,
IF(L451="","Debes escribir la fecha de ingreso del empleado. ",
IF(ISERR(DATE(YEAR(L451),MONTH(L451),DAY(L451))), "El valor ingresado en fecha de ingreso no tiene un formato válido. ","")
)
)</f>
        <v/>
      </c>
      <c r="EC451" s="46">
        <f>IF($DS451,
IF(M451="","Debes escribir el tiempo laborado. ",
IF( IFERROR(INT(M451),1.1) &lt;&gt; IFERROR(_xlfn.NUMBERVALUE(M451),1), "El valor de los días trabajados debe ser un número entero. ", "")
)
)</f>
        <v/>
      </c>
      <c r="ED451" s="46">
        <f>IF($DS451,
IF( AND(N451&lt;&gt;"", ISERR(DATE(YEAR(N451),MONTH(N451),DAY(N451))) ), "El valor ingresado en fecha de ingreso no tiene un formato válido. ",
IF( AND(N451&lt;&gt;"", $E$6&lt;&gt;"", DATE(YEAR(N451), MONTH(N451), 1) &lt;&gt; IFERROR(DATE(MID($E$6, 1, 4), MID($E$6, 6, 2),1), "1/1/1900") ), "La fecha de retiro debe estar dentro del período liquidado. ", "")
)
)</f>
        <v/>
      </c>
      <c r="EE451" s="46">
        <f>IF($DS451,
IF(O451="","Debes seleccionar el tipo de trabajador. ",
IF(_xlfn.IFNA(VLOOKUP(O451,TIPO_DE_TRABAJADOR,1,FALSE),-1)=-1,"El tipo de trabajador no es válido (por favor seleccionarlo de la lista). ","")
)
)</f>
        <v/>
      </c>
      <c r="EF451" s="46">
        <f>IF($DS451,
IF(P451="","Debes seleccionar si es un trabajador dependiente pensionado por vejez. ",
IF(_xlfn.IFNA(VLOOKUP(P451,SUBTIPO_DE_TRABAJADOR,1,FALSE),-1)=-1,"El tipo de trabajador dependiente pensionado por vejez no es válido (por favor seleccionarlo de la lista). ","")
)
)</f>
        <v/>
      </c>
      <c r="EG451" s="46">
        <f>IF($DS451,
IF(Q451="","Debes seleccionar el tipo de contrato del trabajador. ",
IF(_xlfn.IFNA(VLOOKUP(Q451,TIPO_DE_CONTRATO,1,FALSE),-1)=-1,"El tipo de contrato del trabajador no es válido (por favor seleccionarlo de la lista). ","")
)
)</f>
        <v/>
      </c>
      <c r="EH451" s="46">
        <f>IF($DS451,
IF(R451="","Debes seleccionar si es un salario integral. ",
IF(_xlfn.IFNA(VLOOKUP(R451,SI_NO,1,FALSE),-1)=-1,"Valor no válido para salario integral (por favor seleccionarlo de la lista). ","")
)
)</f>
        <v/>
      </c>
      <c r="EI451" s="46">
        <f>IF($DS451,
IF(S451="","Debes seleccionar si el trabajador realiza actividades de riesgo. ",
IF(_xlfn.IFNA(VLOOKUP(S451,SI_NO,1,FALSE),-1)=-1,"Valor no válido para actividad de alto riesgo (por favor seleccionarlo de la lista). ","")
)
)</f>
        <v/>
      </c>
      <c r="EK451" s="46">
        <f>IF($DS451,
IF(U451="","Debes escribir el código del municipio de residencia del trabajador. ",
IF(_xlfn.IFNA(VLOOKUP(U451,MUNICIPIO,1,FALSE),-1)=-1,"El municipio de residencia del trabajador es inválido (por favor seleccionarlo de la lista). ","")
)
)</f>
        <v/>
      </c>
      <c r="EL451" s="46">
        <f>IF($DS451,
IF(V451="","Debes escribir el la dirección de residendia del trabajador. ","")
)</f>
        <v/>
      </c>
      <c r="EM451" s="46">
        <f>IF($DS451,
IF(W451="","Debes escribir la fecha de inicio de la liquidación. ",
IF(ISERR(DATE(YEAR(W451),MONTH(W451),DAY(W451))),"El valor ingresado en fecha de inicio de liquidación no tiene un formato válido. ",
IF( AND($E$6&lt;&gt;"", DATE(YEAR(W451), MONTH(W451), 1) &lt;&gt; IFERROR(DATE(MID($E$6, 1, 4), MID($E$6, 6, 2),1), "1/1/1900") ), "La fecha de inicio de la liquidación debe estar dentro del período liquidado. ", "")
)
)
)</f>
        <v/>
      </c>
      <c r="EN451" s="46">
        <f>IF($DS451,
IF(X451="","Debes escribir la fecha de fin de la liquidación. ",
IF(ISERR(DATE(YEAR(X451),MONTH(X451),DAY(X451))),"El valor ingresado en fecha de fin de liquidación no tiene un formato válido. ",
IF( AND($E$6&lt;&gt;"", DATE(YEAR(X451), MONTH(X451), 1) &lt;&gt; IFERROR(DATE(MID($E$6, 1, 4), MID($E$6, 6, 2),1), "1/1/1900") ), "La fecha de fin de la liquidación debe estar dentro del período liquidado. ", "")
)
)
)</f>
        <v/>
      </c>
      <c r="EO451" s="46">
        <f>IF($DS451,
IF(Y451="","Debes escribir la frecuencia de pago del trabajador. ",
IF(_xlfn.IFNA(VLOOKUP(Y451,PERÍODO_DE_NÓMINA,1,FALSE),-1)=-1,"La frecuencia de pago es inválida (por favor seleccionarlo de la lista). ","")
)
)</f>
        <v/>
      </c>
      <c r="EP451" s="46">
        <f>IF($DS451,
IF(Z451="","Debes escribir la fecha de pago. ",
IF(ISERR(DATE(YEAR(Z451),MONTH(Z451),DAY(Z451))), "El valor ingresado en fecha de pago no tiene un formato válido. ","")
)
)</f>
        <v/>
      </c>
      <c r="EQ451" s="46">
        <f>IF($DS451,
IF(AA451="","Debes escribir el medio de pago. ",
IF(_xlfn.IFNA(VLOOKUP(AA451,MEDIOS_DE_PAGO,1,FALSE),-1)=-1,"El medio de pago es inválido (por favor seleccionarlo de la lista). ","")
)
)</f>
        <v/>
      </c>
      <c r="ER451" s="46">
        <f>OR(AA451='Tablas '!$T$4,AA451='Tablas '!$T$7,AA451='Tablas '!$T$8,AA451='Tablas '!$T$11)</f>
        <v/>
      </c>
      <c r="ES451" s="46">
        <f>IF(AND($DS451,ER451),
IF(AB451="","Debes escribir la entidad bancaria. ",""),
""
)</f>
        <v/>
      </c>
      <c r="ET451" s="46">
        <f>IF(AND($DS451,ER451),
IF(AC451="","Debes escribir el tipo de cuenta bancaria. ",
IF(_xlfn.IFNA(VLOOKUP(AC451,TIPO_DE_CUENTA,1,FALSE),-1)=-1,"El tipo de cuenta bancaria es inválida (por favor seleccionarlo de la lista). ","")
),
""
)</f>
        <v/>
      </c>
      <c r="EU451" s="46">
        <f>IF(AND($DS451,ER451),
IF(AD451="","Debes escribir el número de cuenta bancaria. ",""),
""
)</f>
        <v/>
      </c>
      <c r="EV451" s="46">
        <f>IF($DS451,
IF(AE451="","Debes escribir el valor del sueldo básico. ",
IF( ISERR(_xlfn.NUMBERVALUE(AE451)), "El valor del sueldo básico debe ser un número válido. ", "")
)
)</f>
        <v/>
      </c>
      <c r="EW451" s="46">
        <f>IF($DS451,
IF(AF451="","Debes escribir el número de días trabajados. ",
IF( IFERROR(INT(AF451),1.1) &lt;&gt; IFERROR(_xlfn.NUMBERVALUE(AF451),1), "La cantidad de días trabajados debe ser un número entero. ", "")
)
)</f>
        <v/>
      </c>
      <c r="EX451" s="46">
        <f>IF($DS451,
IF(AG451="","Debes escribir el valor del sueldo trabajado. ",
IF( ISERR(_xlfn.NUMBERVALUE(AG451)), "El valor del sueldo trabajado debe ser un número válido. ", "")
)
)</f>
        <v/>
      </c>
      <c r="EY451" s="46">
        <f>IF($DS451,
IF( AND(AH451&lt;&gt;"", ISERR(_xlfn.NUMBERVALUE(AH451))), "El valor del auxilio de transporte debe ser un número válido. ", "")
)</f>
        <v/>
      </c>
      <c r="EZ451" s="46">
        <f>IF($DS451,
IF( AND(AI451&lt;&gt;"", ISERR(_xlfn.NUMBERVALUE(AI451))), "El valor de viáticos salariales debe ser un número válido. ", "")
)</f>
        <v/>
      </c>
      <c r="FA451" s="46">
        <f>IF($DS451,
IF( AND(AJ451&lt;&gt;"", ISERR(_xlfn.NUMBERVALUE(AJ451))), "El valor de viáticos NO salariales debe ser un número válido. ", "")
)</f>
        <v/>
      </c>
      <c r="FB451" s="46">
        <f>CONCATENATE(AK451,AL451)&lt;&gt;""</f>
        <v/>
      </c>
      <c r="FC451" s="46">
        <f>IF(AND($DS451,FB451),
IF(AK451="","Debes escribir el número de horas extras diurnas. ",
IF( IFERROR(INT(AK451),1.1) &lt;&gt; IFERROR(_xlfn.NUMBERVALUE(AK451),1), "La cantidad de horas extras diurnas debe ser un número entero. ", "")
),
""
)</f>
        <v/>
      </c>
      <c r="FD451" s="46">
        <f>IF(AND($DS451,FB451),
IF(AL451="","Debes escribir el valor de las horas extras diurnas. ",
IF( ISERR(_xlfn.NUMBERVALUE(AL451)), "El valor de las horas extras duirnas debe ser un número válido. ", "")
),
""
)</f>
        <v/>
      </c>
      <c r="FE451" s="46">
        <f>CONCATENATE(AM451,AN451)&lt;&gt;""</f>
        <v/>
      </c>
      <c r="FF451" s="46">
        <f>IF(AND($DS451,FE451),
IF(AM451="","Debes escribir el número de horas extras nocturnas. ",
IF( IFERROR(INT(AM451),1.1) &lt;&gt; IFERROR(_xlfn.NUMBERVALUE(AM451),1), "La cantidad de horas extras nocturnas debe ser un número entero. ", "")
),
""
)</f>
        <v/>
      </c>
      <c r="FG451" s="46">
        <f>IF(AND($DS451,FE451),
IF(AN451="","Debes escribir el valor de las horas extras nocturnas. ",
IF( ISERR(_xlfn.NUMBERVALUE(AN451)), "El valor de las horas extras nocturnas debe ser un número válido. ", "")
),
""
)</f>
        <v/>
      </c>
      <c r="FH451" s="46">
        <f>CONCATENATE(AO451,AP451)&lt;&gt;""</f>
        <v/>
      </c>
      <c r="FI451" s="46">
        <f>IF(AND($DS451,FH451),
IF(AO451="","Debes escribir el número de horas extras diurnas dominicales y festivas. ",
IF( IFERROR(INT(AO451),1.1) &lt;&gt; IFERROR(_xlfn.NUMBERVALUE(AO451),1), "La cantidad de horas extras diurnas dominicales y festivas debe ser un número entero. ", "")
),
""
)</f>
        <v/>
      </c>
      <c r="FJ451" s="46">
        <f>IF(AND($DS451,FH451),
IF(AP451="","Debes escribir el valor de las horas extras diurnas dominicales y festivas. ",
IF( ISERR(_xlfn.NUMBERVALUE(AP451)), "El valor de las horas extras diurnas dominicales y festivas debe ser un número válido. ", "")
),
""
)</f>
        <v/>
      </c>
      <c r="FK451" s="46">
        <f>CONCATENATE(AQ451,AR451)&lt;&gt;""</f>
        <v/>
      </c>
      <c r="FL451" s="46">
        <f>IF(AND($DS451,FK451),
IF(AQ451="","Debes escribir el número de horas extras nocturnas dominicales y festivas. ",
IF( IFERROR(INT(AQ451),1.1) &lt;&gt; IFERROR(_xlfn.NUMBERVALUE(AQ451),1), "La cantidad de horas extras nocturnas dominicales y festivas debe ser un número entero. ", "")
),
""
)</f>
        <v/>
      </c>
      <c r="FM451" s="46">
        <f>IF(AND($DS451,FK451),
IF(AR451="","Debes escribir el valor de las horas extras nocturnas dominicales y festivas. ",
IF( ISERR(_xlfn.NUMBERVALUE(AR451)), "El valor de las horas extras nocturnas dominicales y festivas debe ser un número válido. ", "")
),
""
)</f>
        <v/>
      </c>
      <c r="FN451" s="46">
        <f>CONCATENATE(AS451,AT451)&lt;&gt;""</f>
        <v/>
      </c>
      <c r="FO451" s="46">
        <f>IF(AND($DS451,FN451),
IF(AS451="","Debes escribir el número de horas recargo nocturno. ",
IF( IFERROR(INT(AS451),1.1) &lt;&gt; IFERROR(_xlfn.NUMBERVALUE(AS451),1), "La cantidad de horas recargo nocturno debe ser un número entero. ", "")
),
""
)</f>
        <v/>
      </c>
      <c r="FP451" s="46">
        <f>IF(AND($DS451,FN451),
IF(AT451="","Debes escribir el valor de las horas recargo nocturno. ",
IF( ISERR(_xlfn.NUMBERVALUE(AT451)), "El valor de las horas recargo nocturno debe ser un número válido. ", "")
),
""
)</f>
        <v/>
      </c>
      <c r="FQ451" s="46">
        <f>CONCATENATE(AU451,AV451)&lt;&gt;""</f>
        <v/>
      </c>
      <c r="FR451" s="46">
        <f>IF(AND($DS451,FQ451),
IF(AU451="","Debes escribir el número de horas recargo diurno dominical y festivo. ",
IF( IFERROR(INT(AU451),1.1) &lt;&gt; IFERROR(_xlfn.NUMBERVALUE(AU451),1), "La cantidad de horas recargo diurno dominical y festivo debe ser un número entero. ", "")
),
""
)</f>
        <v/>
      </c>
      <c r="FS451" s="46">
        <f>IF(AND($DS451,FQ451),
IF(AV451="","Debes escribir el valor de las horas recargo diurno dominical y festivo. ",
IF( ISERR(_xlfn.NUMBERVALUE(AV451)), "El valor de las horas recargo diurno dominical y festivo debe ser un número válido. ", "")
),
""
)</f>
        <v/>
      </c>
      <c r="FT451" s="46">
        <f>CONCATENATE(AW451,AX451)&lt;&gt;""</f>
        <v/>
      </c>
      <c r="FU451" s="46">
        <f>IF(AND($DS451,FT451),
IF(AW451="","Debes escribir el número de horas recargo nocturno dominical y festivo. ",
IF( IFERROR(INT(AW451),1.1) &lt;&gt; IFERROR(_xlfn.NUMBERVALUE(AW451),1), "La cantidad de horas recargo nocturno dominical y festivo debe ser un número entero. ", "")
),
""
)</f>
        <v/>
      </c>
      <c r="FV451" s="46">
        <f>IF(AND($DS451,FT451),
IF(AX451="","Debes escribir el valor de las horas recargo nocturno dominical y festivo. ",
IF( ISERR(_xlfn.NUMBERVALUE(AX451)), "El valor de las horas recargo nocturno dominical y festivo debe ser un número válido. ", "")
),
""
)</f>
        <v/>
      </c>
      <c r="FW451" s="46">
        <f>CONCATENATE(AY451,AZ451)&lt;&gt;""</f>
        <v/>
      </c>
      <c r="FX451" s="46">
        <f>IF(AND($DS451,FW451),
IF(AY451="","Debes escribir el número de días de vacaciones comunes. ",
IF( IFERROR(INT(AY451),1.1) &lt;&gt; IFERROR(_xlfn.NUMBERVALUE(AY451),1), "La cantidad de días de vacaciones comunes debe ser un número entero. ", "")
),
""
)</f>
        <v/>
      </c>
      <c r="FY451" s="46">
        <f>IF(AND($DS451,FW451),
IF(AZ451="","Debes escribir el valor de las vacaciones comunes. ",
IF( ISERR(_xlfn.NUMBERVALUE(AZ451)), "El valor de las vacaciones comunes debe ser un número válido. ", "")
),
""
)</f>
        <v/>
      </c>
      <c r="FZ451" s="46">
        <f>CONCATENATE(BA451,BB451)&lt;&gt;""</f>
        <v/>
      </c>
      <c r="GA451" s="46">
        <f>IF(AND($DS451,FZ451),
IF(BA451="","Debes escribir el número de días de vacaciones compensadas. ",
IF( IFERROR(INT(BA451),1.1) &lt;&gt; IFERROR(_xlfn.NUMBERVALUE(BA451),1), "La cantidad de días de vacaciones compensadas debe ser un número entero. ", "")
),
""
)</f>
        <v/>
      </c>
      <c r="GB451" s="46">
        <f>IF(AND($DS451,FZ451),
IF(BB451="","Debes escribir el valor de las vacaciones compensadas. ",
IF( ISERR(_xlfn.NUMBERVALUE(BB451)), "El valor de las vacaciones compensadas debe ser un número válido. ", "")
),
""
)</f>
        <v/>
      </c>
      <c r="GC451" s="46">
        <f>CONCATENATE(BC451,BD451)&lt;&gt;""</f>
        <v/>
      </c>
      <c r="GD451" s="46">
        <f>IF(AND($DS451,GC451),
IF(BC451="","Debes escribir el número de días de prima salarial. ",
IF( IFERROR(INT(BC451),1.1) &lt;&gt; IFERROR(_xlfn.NUMBERVALUE(BC451),1), "La cantidad de días de prima salarial debe ser un número entero. ", "")
),
""
)</f>
        <v/>
      </c>
      <c r="GE451" s="46">
        <f>IF(AND($DS451,GC451),
IF(BD451="","Debes escribir el valor de los días de prima salarial. ",
IF( ISERR(_xlfn.NUMBERVALUE(BD451)), "El valor de los días de prima salarial debe ser un número válido. ", "")
),
""
)</f>
        <v/>
      </c>
      <c r="GF451" s="46">
        <f>IF($DS451,
IF( AND(BE451&lt;&gt;"", ISERR(_xlfn.NUMBERVALUE(BE451))), "El valor de la prima NO saliarial debe ser un número válido. ", "")
)</f>
        <v/>
      </c>
      <c r="GG451" s="46">
        <f>CONCATENATE(BF451,BG451,BH451)&lt;&gt;""</f>
        <v/>
      </c>
      <c r="GH451" s="46">
        <f>IF(AND($DS451,GG451),
IF(BF451="","Debes escribir el valor de las cesantías. ",
IF( ISERR(_xlfn.NUMBERVALUE(BF451)), "El valor de las cesantías debe ser un número válido. ", "")
),
""
)</f>
        <v/>
      </c>
      <c r="GI451" s="46">
        <f>IF(AND($DS451,GG451),
IF(BG451="","Debes escribir el % de cesantías. ",
IF( ISERR(_xlfn.NUMBERVALUE(BG451)), "El % de cesantías debe ser un número válido. ", "")
),
""
)</f>
        <v/>
      </c>
      <c r="GJ451" s="46">
        <f>IF(AND($DS451,GG451),
IF(BH451="","Debes escribir el valor de intereses de cesantías. ",
IF( ISERR(_xlfn.NUMBERVALUE(BH451)), "El valor de intereses de cesantías debe ser un número válido. ", "")
),
""
)</f>
        <v/>
      </c>
      <c r="GK451" s="46">
        <f>CONCATENATE(BI451,BJ451,BK451)&lt;&gt;""</f>
        <v/>
      </c>
      <c r="GL451" s="46">
        <f>IF(AND($DS451,GK451),
IF(BI451="","Debes escribir el número de días de incapacidad. ",
IF( IFERROR(INT(BI451),1.1) &lt;&gt; IFERROR(_xlfn.NUMBERVALUE(BI451),1), "La cantidad de días de incapacidad debe ser un número entero. ", "")
),
""
)</f>
        <v/>
      </c>
      <c r="GM451" s="46">
        <f>IF(AND($DS451,GK451),
IF(BJ451="","Debes escribir el tipo de incapacidad. ",
IF(_xlfn.IFNA(VLOOKUP(BJ451,TIPO_DE_INCAPACIDAD,1,FALSE),-1)=-1,"El tipo de incapacidad es inválida (por favor seleccionarlo de la lista). ","")
),
""
)</f>
        <v/>
      </c>
      <c r="GN451" s="46">
        <f>IF(AND($DS451,GK451),
IF(BK451="","Debes escribir el valor de la incapacidad. ",
IF( ISERR(_xlfn.NUMBERVALUE(BK451)), "El valor de la incapacidad debe ser un número válido. ", "")
),
""
)</f>
        <v/>
      </c>
      <c r="GO451" s="46">
        <f>CONCATENATE(BL451,BM451)&lt;&gt;""</f>
        <v/>
      </c>
      <c r="GP451" s="46">
        <f>IF(AND($DS451,GO451),
IF(BL451="","Debes escribir el número de días de licencia de maternidad o paternidad. ",
IF( IFERROR(INT(BL451),1.1) &lt;&gt; IFERROR(_xlfn.NUMBERVALUE(BL451),1), "La cantidad de días de licencia de maternidad o paternidad debe ser un número entero. ", "")
),
""
)</f>
        <v/>
      </c>
      <c r="GQ451" s="46">
        <f>IF(AND($DS451,GO451),
IF(BM451="","Debes escribir el valor de la licencia de maternidad o paternidad. ",
IF( ISERR(_xlfn.NUMBERVALUE(BM451)), "El valor de la licencia de maternidad o paternidad debe ser un número válido. ", "")
),
""
)</f>
        <v/>
      </c>
      <c r="GR451" s="46">
        <f>CONCATENATE(BN451,BO451)&lt;&gt;""</f>
        <v/>
      </c>
      <c r="GS451" s="46">
        <f>IF(AND($DS451,GR451),
IF(BN451="","Debes escribir el número de días de licencia remunerada. ",
IF( IFERROR(INT(BN451),1.1) &lt;&gt; IFERROR(_xlfn.NUMBERVALUE(BN451),1), "La cantidad de días de licencia remunerada debe ser un número entero. ", "")
),
""
)</f>
        <v/>
      </c>
      <c r="GT451" s="46">
        <f>IF(AND($DS451,GR451),
IF(BO451="","Debes escribir el valor de la licencia remunerada. ",
IF( ISERR(_xlfn.NUMBERVALUE(BO451)), "El valor de la licencia remunerada debe ser un número válido. ", "")
),
""
)</f>
        <v/>
      </c>
      <c r="GU451" s="46">
        <f>IF($DS451,
IF( AND(BP451&lt;&gt;"", ISERR(_xlfn.NUMBERVALUE(BP451))), "El valor de la licencia NO remunerada debe ser un número válido. ", "")
)</f>
        <v/>
      </c>
      <c r="GV451" s="46">
        <f>IF($DS451,
IF( AND(BQ451&lt;&gt;"", ISERR(_xlfn.NUMBERVALUE(BQ451))), "El valor de auxilios salariales debe ser un número válido. ", "")
)</f>
        <v/>
      </c>
      <c r="GW451" s="46">
        <f>IF($DS451,
IF( AND(BR451&lt;&gt;"", ISERR(_xlfn.NUMBERVALUE(BR451))), "El valor de auxilios NO salariales debe ser un número válido. ", "")
)</f>
        <v/>
      </c>
      <c r="GX451" s="46">
        <f>IF($DS451,
IF( AND(BS451&lt;&gt;"", ISERR(_xlfn.NUMBERVALUE(BS451))), "El valor de bonos salariales debe ser un número válido. ", "")
)</f>
        <v/>
      </c>
      <c r="GY451" s="46">
        <f>IF($DS451,
IF( AND(BT451&lt;&gt;"", ISERR(_xlfn.NUMBERVALUE(BT451))), "El valor de bonos NO salariales debe ser un número válido. ", "")
)</f>
        <v/>
      </c>
      <c r="GZ451" s="46">
        <f>IF($DS451,
IF( AND(BU451&lt;&gt;"", ISERR(_xlfn.NUMBERVALUE(BU451))), "El valor de bonos salariales de alimentación debe ser un número válido. ", "")
)</f>
        <v/>
      </c>
      <c r="HA451" s="46">
        <f>IF($DS451,
IF( AND(BV451&lt;&gt;"", ISERR(_xlfn.NUMBERVALUE(BV451))), "El valor de bonos NO salariales de alimentación debe ser un número válido. ", "")
)</f>
        <v/>
      </c>
      <c r="HB451" s="46">
        <f>IF($DS451,
IF( AND(BW451&lt;&gt;"", ISERR(_xlfn.NUMBERVALUE(BW451))), "El valor de bonificaciones salariales debe ser un número válido. ", "")
)</f>
        <v/>
      </c>
      <c r="HC451" s="46">
        <f>IF($DS451,
IF( AND(BX451&lt;&gt;"", ISERR(_xlfn.NUMBERVALUE(BX451))), "El valor de bonificaciones NO salariales debe ser un número válido. ", "")
)</f>
        <v/>
      </c>
      <c r="HD451" s="46">
        <f>IF($DS451,
IF( AND(BY451&lt;&gt;"", ISERR(_xlfn.NUMBERVALUE(BY451))), "El valor de compensaciones ordinarias debe ser un número válido. ", "")
)</f>
        <v/>
      </c>
      <c r="HE451" s="46">
        <f>IF($DS451,
IF( AND(BZ451&lt;&gt;"", ISERR(_xlfn.NUMBERVALUE(BZ451))), "El valor de compensaciones extraordinarias debe ser un número válido. ", "")
)</f>
        <v/>
      </c>
      <c r="HF451" s="46">
        <f>IF($DS451,
IF( AND(CA451&lt;&gt;"", ISERR(_xlfn.NUMBERVALUE(CA451))), "El valor de comisiones debe ser un número válido. ", "")
)</f>
        <v/>
      </c>
      <c r="HG451" s="46">
        <f>IF($DS451,
IF( AND(CB451&lt;&gt;"", ISERR(_xlfn.NUMBERVALUE(CB451))), "El valor de ausencia por huega debe ser un número válido. ", "")
)</f>
        <v/>
      </c>
      <c r="HH451" s="46">
        <f>IF($DS451,
IF( AND(CC451&lt;&gt;"", ISERR(_xlfn.NUMBERVALUE(CC451))), "El valor de anticipos debe ser un número válido. ", "")
)</f>
        <v/>
      </c>
      <c r="HI451" s="46">
        <f>IF($DS451,
IF( AND(CD451&lt;&gt;"", ISERR(_xlfn.NUMBERVALUE(CD451))), "El valor de pagos a terceros debe ser un número válido. ", "")
)</f>
        <v/>
      </c>
      <c r="HJ451" s="46">
        <f>IF($DS451,
IF( AND(CE451&lt;&gt;"", ISERR(_xlfn.NUMBERVALUE(CE451))), "El valor de dotación debe ser un número válido. ", "")
)</f>
        <v/>
      </c>
      <c r="HK451" s="46">
        <f>IF($DS451,
IF( AND(CF451&lt;&gt;"", ISERR(_xlfn.NUMBERVALUE(CF451))), "El valor de apoyo sostenibilidad debe ser un número válido. ", "")
)</f>
        <v/>
      </c>
      <c r="HL451" s="46">
        <f>IF($DS451,
IF( AND(CG451&lt;&gt;"", ISERR(_xlfn.NUMBERVALUE(CG451))), "El valor de teletrabajo debe ser un número válido. ", "")
)</f>
        <v/>
      </c>
      <c r="HM451" s="46">
        <f>IF($DS451,
IF( AND(CH451&lt;&gt;"", ISERR(_xlfn.NUMBERVALUE(CH451))), "El valor de bonificación de retiro debe ser un número válido. ", "")
)</f>
        <v/>
      </c>
      <c r="HN451" s="46">
        <f>IF($DS451,
IF( AND(CI451&lt;&gt;"", ISERR(_xlfn.NUMBERVALUE(CI451))), "El valor de indemnización de retiro debe ser un número válido. ", "")
)</f>
        <v/>
      </c>
      <c r="HO451" s="46">
        <f>IF($DS451,
IF( AND(CJ451&lt;&gt;"", ISERR(_xlfn.NUMBERVALUE(CJ451))), "El valor de reintegros debe ser un número válido. ", "")
)</f>
        <v/>
      </c>
      <c r="HP451" s="46">
        <f>CONCATENATE(CK451,CL451,CM451)&lt;&gt;""</f>
        <v/>
      </c>
      <c r="HQ451" s="46">
        <f>IF(AND($DS451,HP451),
IF(CK451="","Debes escribir la descripción de otro concepto no categorizado. ",""),
""
)</f>
        <v/>
      </c>
      <c r="HR451" s="46">
        <f>IF(AND($DS451,HP451),
IF(CONCATENATE(CL451,CM451)="","Debes escribir al menos un valor de concepto no categorizado (salarial o no salarial). ",
IF(ISERR(_xlfn.NUMBERVALUE(CL451)),"El valor salarial concepto no categorizado debe ser un número válido. ","")
),
""
)</f>
        <v/>
      </c>
      <c r="HS451" s="46">
        <f>IF(AND($DS451,HP451),
IF(CONCATENATE(CL451,CM451)="","Debes escribir al menos un valor de concepto no categorizado (salarial o no salarial). ",
IF(ISERR(_xlfn.NUMBERVALUE(CM451)),"El valor NO salarial concepto no categorizado debe ser un número válido. ","")
),
""
)</f>
        <v/>
      </c>
      <c r="HT451" s="46">
        <f>IF($DS451,
IF(CN451="","Debes escribir el porcentaje del aporte a salud. ",
IF( ISERR(_xlfn.NUMBERVALUE(CN451)), "El valor del porcentaje del aporte a salud debe ser un número válido. ", "")
)
)</f>
        <v/>
      </c>
      <c r="HU451" s="46">
        <f>IF($DS451,
IF(CO451="","Debes escribir el valor del aporte a salud. ",
IF( ISERR(_xlfn.NUMBERVALUE(CO451)), "El valor del aporte a salud debe ser un número válido. ", "")
)
)</f>
        <v/>
      </c>
      <c r="HV451" s="46">
        <f>IF($DS451,
IF( AND(CP451&lt;&gt;"", ISERR(_xlfn.NUMBERVALUE(CP451))), "El valor plan complementario debe ser un número válido. ", "")
)</f>
        <v/>
      </c>
      <c r="HW451" s="46">
        <f>IF($DS451,
IF(CQ451="","Debes escribir el porcentaje del aporte a pensión. ",
IF( ISERR(_xlfn.NUMBERVALUE(CQ451)), "El valor del porcentaje del aporte a pensión debe ser un número válido. ", "")
)
)</f>
        <v/>
      </c>
      <c r="HX451" s="46">
        <f>IF($DS451,
IF(CR451="","Debes escribir el valor del aporte a pensión. ",
IF( ISERR(_xlfn.NUMBERVALUE(CR451)), "El valor del aporte a salud debe ser un número válido. ", "")
)
)</f>
        <v/>
      </c>
      <c r="HY451" s="46">
        <f>IF($DS451,
IF( AND(CS451&lt;&gt;"", ISERR(_xlfn.NUMBERVALUE(CS451))), "El valor pensión voluntaria debe ser un número válido. ", "")
)</f>
        <v/>
      </c>
      <c r="HZ451" s="46">
        <f>CONCATENATE(CT451,CU451,CV451,CW451)&lt;&gt;""</f>
        <v/>
      </c>
      <c r="IA451" s="46">
        <f>IF(AND($DS451,HZ451),
IF(CT451="","Debes escribir el % del fondo de seguridad pensional. ",
IF( ISERR(_xlfn.NUMBERVALUE(CT451)), "El % del fondo de seguridad debe ser un número válido. ", "")
),
""
)</f>
        <v/>
      </c>
      <c r="IB451" s="46">
        <f>IF(AND($DS451,HZ451),
IF(CU451="","Debes escribir el valor del aporte al fondo de solidaridad pensional. ",
IF( ISERR(_xlfn.NUMBERVALUE(CU451)), "El valor del aporte al fondo de solidaridad pensional debe ser un número válido. ", "")
),
""
)</f>
        <v/>
      </c>
      <c r="IC451" s="46">
        <f>IF(AND($DS451,HZ451),
IF(CV451="","Debes escribir el % del fondo de subsistencia. ",
IF( ISERR(_xlfn.NUMBERVALUE(CV451)), "El % del fondo de subsistencia debe ser un número válido. ", "")
),
""
)</f>
        <v/>
      </c>
      <c r="ID451" s="46">
        <f>IF(AND($DS451,HZ451),
IF(CW451="","Debes escribir el valor del fondo de subsistencia. ",
IF( ISERR(_xlfn.NUMBERVALUE(CW451)), "El valor del fondo de subsistencia debe ser un número válido. ", "")
),
""
)</f>
        <v/>
      </c>
      <c r="IE451" s="46">
        <f>CONCATENATE(CX451,CY451)&lt;&gt;""</f>
        <v/>
      </c>
      <c r="IF451" s="46">
        <f>IF(AND($DS451,IE451),
IF(CX451="","Debes escribir el % de sindicato. ",
IF( ISERR(_xlfn.NUMBERVALUE(CX451)), "El % de sindicato debe ser un número válido. ", "")
),
""
)</f>
        <v/>
      </c>
      <c r="IG451" s="46">
        <f>IF(AND($DS451,IE451),
IF(CY451="","Debes escribir el valor del sindicato. ",
IF( ISERR(_xlfn.NUMBERVALUE(CY451)), "El valor del sindicato debe ser un número válido. ", "")
),
""
)</f>
        <v/>
      </c>
      <c r="IH451" s="46">
        <f>IF($DS451,
IF( AND(CZ451&lt;&gt;"", ISERR(_xlfn.NUMBERVALUE(CZ451))), "El valor de sanción pública debe ser un número válido. ", "")
)</f>
        <v/>
      </c>
      <c r="II451" s="46">
        <f>IF($DS451,
IF( AND(DA451&lt;&gt;"", ISERR(_xlfn.NUMBERVALUE(DA451))), "El valor de sanción privada debe ser un número válido. ", "")
)</f>
        <v/>
      </c>
      <c r="IJ451" s="46">
        <f>CONCATENATE(DB451,DC451)&lt;&gt;""</f>
        <v/>
      </c>
      <c r="IK451" s="46">
        <f>IF(AND($DS451,IJ451),
IF(DB451="","Debes escribir la descripción de libranza. ",""),
""
)</f>
        <v/>
      </c>
      <c r="IL451" s="46">
        <f>IF(AND($DS451,IJ451),
IF(DC451="","Debes escribir la cuota libranza. ",
IF(ISERR(_xlfn.NUMBERVALUE(DC451)),"El valor de la cuota libranza debe ser un número válido. ","")
),
""
)</f>
        <v/>
      </c>
      <c r="IM451" s="46">
        <f>IF($DS451,
IF( AND(DD451&lt;&gt;"", ISERR(_xlfn.NUMBERVALUE(DD451))), "El valor de pagos a terceros debe ser un número válido. ", "")
)</f>
        <v/>
      </c>
      <c r="IN451" s="46">
        <f>IF($DS451,
IF( AND(DE451&lt;&gt;"", ISERR(_xlfn.NUMBERVALUE(DE451))), "El valor de anticipos debe ser un número válido. ", "")
)</f>
        <v/>
      </c>
      <c r="IO451" s="46">
        <f>IF($DS451,
IF( AND(DF451&lt;&gt;"", ISERR(_xlfn.NUMBERVALUE(DF451))), "El valor de AFC debe ser un número válido. ", "")
)</f>
        <v/>
      </c>
      <c r="IP451" s="46">
        <f>IF($DS451,
IF( AND(DG451&lt;&gt;"", ISERR(_xlfn.NUMBERVALUE(DG451))), "El valor de rete-fuente debe ser un número válido. ", "")
)</f>
        <v/>
      </c>
      <c r="IQ451" s="46">
        <f>IF($DS451,
IF( AND(DH451&lt;&gt;"", ISERR(_xlfn.NUMBERVALUE(DH451))), "El valor de cooperativa de trabajo debe ser un número válido. ", "")
)</f>
        <v/>
      </c>
      <c r="IR451" s="46">
        <f>IF($DS451,
IF( AND(DI451&lt;&gt;"", ISERR(_xlfn.NUMBERVALUE(DI451))), "El valor de embargo fiscal debe ser un número válido. ", "")
)</f>
        <v/>
      </c>
      <c r="IS451" s="46">
        <f>IF($DS451,
IF( AND(DJ451&lt;&gt;"", ISERR(_xlfn.NUMBERVALUE(DJ451))), "El valor de educación debe ser un número válido. ", "")
)</f>
        <v/>
      </c>
      <c r="IT451" s="46">
        <f>IF($DS451,
IF( AND(DK451&lt;&gt;"", ISERR(_xlfn.NUMBERVALUE(DK451))), "El valor de reintegro debe ser un número válido. ", "")
)</f>
        <v/>
      </c>
      <c r="IU451" s="46">
        <f>IF($DS451,
IF( AND(DL451&lt;&gt;"", ISERR(_xlfn.NUMBERVALUE(DL451))), "El valor de deuda debe ser un número válido. ", "")
)</f>
        <v/>
      </c>
      <c r="IV451" s="46">
        <f>IF($DS451,
IF( AND(DM451&lt;&gt;"", ISERR(_xlfn.NUMBERVALUE(DM451))), "El valor de otras deducciones debe ser un número válido. ", "")
)</f>
        <v/>
      </c>
      <c r="IW451" s="46">
        <f>IF($DS451,
IF(DN451="","Debes escribir el valor de los devengos totales. ",
IF( ISERR(_xlfn.NUMBERVALUE(DN451)), "El valor de los devengos totales debe ser un número válido. ", "")
)
)</f>
        <v/>
      </c>
      <c r="IX451" s="46">
        <f>IF($DS451,
IF(DO451="","Debes escribir el valor de las deducciones totales. ",
IF( ISERR(_xlfn.NUMBERVALUE(DO451)), "El valor de las deducciones totales debe ser un número válido. ", "")
)
)</f>
        <v/>
      </c>
      <c r="IY451" s="46">
        <f>IF($DS451,
IF(DP451="","Debes escribir el valor del salario total. ",
IF( ISERR(_xlfn.NUMBERVALUE(DP451)), "El valor del salario total debe ser un número válido. ", "")
)
)</f>
        <v/>
      </c>
    </row>
    <row r="452">
      <c r="B452" s="48" t="n">
        <v>440</v>
      </c>
      <c r="C452" s="61">
        <f>IF(AND(DS452,DP452&lt;&gt;""),
IF(DQ452="","OK","Error"),
""
)</f>
        <v/>
      </c>
      <c r="D452" s="53" t="n"/>
      <c r="E452" s="52" t="n"/>
      <c r="F452" s="112" t="n"/>
      <c r="G452" s="52" t="n"/>
      <c r="H452" s="53" t="n"/>
      <c r="I452" s="52" t="n"/>
      <c r="J452" s="52" t="n"/>
      <c r="K452" s="53" t="n"/>
      <c r="L452" s="55" t="n"/>
      <c r="M452" s="108" t="n"/>
      <c r="N452" s="56" t="n"/>
      <c r="O452" s="52" t="n"/>
      <c r="P452" s="52" t="n"/>
      <c r="Q452" s="52" t="n"/>
      <c r="R452" s="52" t="n"/>
      <c r="S452" s="52" t="n"/>
      <c r="T452" s="53" t="n"/>
      <c r="U452" s="52" t="n"/>
      <c r="V452" s="52" t="n"/>
      <c r="W452" s="55" t="n"/>
      <c r="X452" s="55" t="n"/>
      <c r="Y452" s="52" t="n"/>
      <c r="Z452" s="55" t="n"/>
      <c r="AA452" s="52" t="n"/>
      <c r="AB452" s="53" t="n"/>
      <c r="AC452" s="53" t="n"/>
      <c r="AD452" s="53" t="n"/>
      <c r="AE452" s="177" t="n"/>
      <c r="AF452" s="113" t="n"/>
      <c r="AG452" s="177" t="n"/>
      <c r="AH452" s="178" t="n"/>
      <c r="AI452" s="178" t="n"/>
      <c r="AJ452" s="178" t="n"/>
      <c r="AK452" s="114" t="n"/>
      <c r="AL452" s="178" t="n"/>
      <c r="AM452" s="114" t="n"/>
      <c r="AN452" s="178" t="n"/>
      <c r="AO452" s="114" t="n"/>
      <c r="AP452" s="178" t="n"/>
      <c r="AQ452" s="114" t="n"/>
      <c r="AR452" s="178" t="n"/>
      <c r="AS452" s="114" t="n"/>
      <c r="AT452" s="178" t="n"/>
      <c r="AU452" s="114" t="n"/>
      <c r="AV452" s="178" t="n"/>
      <c r="AW452" s="114" t="n"/>
      <c r="AX452" s="178" t="n"/>
      <c r="AY452" s="114" t="n"/>
      <c r="AZ452" s="178" t="n"/>
      <c r="BA452" s="114" t="n"/>
      <c r="BB452" s="178" t="n"/>
      <c r="BC452" s="114" t="n"/>
      <c r="BD452" s="178" t="n"/>
      <c r="BE452" s="178" t="n"/>
      <c r="BF452" s="178" t="n"/>
      <c r="BG452" s="59" t="n"/>
      <c r="BH452" s="178" t="n"/>
      <c r="BI452" s="114" t="n"/>
      <c r="BJ452" s="53" t="n"/>
      <c r="BK452" s="178" t="n"/>
      <c r="BL452" s="114" t="n"/>
      <c r="BM452" s="178" t="n"/>
      <c r="BN452" s="114" t="n"/>
      <c r="BO452" s="178" t="n"/>
      <c r="BP452" s="178" t="n"/>
      <c r="BQ452" s="178" t="n"/>
      <c r="BR452" s="178" t="n"/>
      <c r="BS452" s="178" t="n"/>
      <c r="BT452" s="178" t="n"/>
      <c r="BU452" s="178" t="n"/>
      <c r="BV452" s="178" t="n"/>
      <c r="BW452" s="178" t="n"/>
      <c r="BX452" s="178" t="n"/>
      <c r="BY452" s="178" t="n"/>
      <c r="BZ452" s="178" t="n"/>
      <c r="CA452" s="178" t="n"/>
      <c r="CB452" s="178" t="n"/>
      <c r="CC452" s="178" t="n"/>
      <c r="CD452" s="178" t="n"/>
      <c r="CE452" s="178" t="n"/>
      <c r="CF452" s="178" t="n"/>
      <c r="CG452" s="178" t="n"/>
      <c r="CH452" s="178" t="n"/>
      <c r="CI452" s="178" t="n"/>
      <c r="CJ452" s="178" t="n"/>
      <c r="CK452" s="53" t="n"/>
      <c r="CL452" s="178" t="n"/>
      <c r="CM452" s="178" t="n"/>
      <c r="CN452" s="60" t="n"/>
      <c r="CO452" s="177" t="n"/>
      <c r="CP452" s="178" t="n"/>
      <c r="CQ452" s="60" t="n"/>
      <c r="CR452" s="177" t="n"/>
      <c r="CS452" s="178" t="n"/>
      <c r="CT452" s="59" t="n"/>
      <c r="CU452" s="178" t="n"/>
      <c r="CV452" s="59" t="n"/>
      <c r="CW452" s="178" t="n"/>
      <c r="CX452" s="59" t="n"/>
      <c r="CY452" s="178" t="n"/>
      <c r="CZ452" s="178" t="n"/>
      <c r="DA452" s="178" t="n"/>
      <c r="DB452" s="53" t="n"/>
      <c r="DC452" s="178" t="n"/>
      <c r="DD452" s="178" t="n"/>
      <c r="DE452" s="178" t="n"/>
      <c r="DF452" s="178" t="n"/>
      <c r="DG452" s="178" t="n"/>
      <c r="DH452" s="178" t="n"/>
      <c r="DI452" s="178" t="n"/>
      <c r="DJ452" s="178" t="n"/>
      <c r="DK452" s="178" t="n"/>
      <c r="DL452" s="178" t="n"/>
      <c r="DM452" s="178" t="n"/>
      <c r="DN452" s="177" t="n"/>
      <c r="DO452" s="177" t="n"/>
      <c r="DP452" s="177" t="n"/>
      <c r="DQ452" s="76">
        <f>IF(AND(DS452,DP452&lt;&gt;""),
CONCATENATE(DT452,DU452,DV452,DW452,DX452,DY452,DZ452,EA452,EB452,EC452,ED452,EE452,EF452,EG452,EH452,EI452,EJ452,EK452,EL452,EM452,EN452,EO452,EP452,EQ452,ES452,ET452,EU452,EV452,EW452,EX452,EY452,EZ452,FA452,FC452,FD452,FF452,FG452,FI452,FJ452,FL452,FM452,FO452,FP452,FR452,FS452,FU452,FV452,FX452,FY452,GA452,GB452,GD452,GE452,GF452,GH452,GI452,GJ452,GL452,GM452,GN452,GP452,GQ452,GS452,GT452,GU452,GV452,GW452,GX452,GY452,GZ452,HA452,HB452,HC452,HD452,HE452,HF452,HG452,HH452,HI452,HJ452,HK452,HL452,HM452,HN452,HO452,HQ452,HR452,HS452,HT452,HU452,HV452,HW452,HX452,HY452,IA452,IB452,IC452,ID452,IF452,IG452,IH452,II452,IK452,IL452,IM452,IN452,IO452,IP452,IQ452,IR452,IS452,IT452,IU452,IV452,IW452,IX452,IY452,IZ452),
""
)</f>
        <v/>
      </c>
      <c r="DR452" s="53" t="n"/>
      <c r="DS452" s="46">
        <f>CONCATENATE(D452,$E452,$F452,$G452,H452,$I452,$J452,K452,$L452,$M452,N452,$O452,$P452,$Q452,$R452,$S452,T452,$U452,$V452,$W452,$X452,$Y452,$Z452,$AA452,AB452,AC452,AD452,$AE452,$AF452,$AG452,AH452,AI452,AJ452,AK452,AL452,AM452,AN452,AO452,AP452,AQ452,AR452,AS452,AT452,AU452,AV452,AW452,AX452,AY452,AZ452,BA452,BB452,BC452,BD452,BE452,BF452,BG452,BH452,BI452,BJ452,BK452,BL452,BM452,BN452,BO452,BP452,BQ452,BR452,BS452,BT452,BU452,BV452,BW452,BX452,BY452,BZ452,CA452,CB452,CC452,CD452,CE452,CF452,CG452,CH452,CI452,CJ452,CK452,CL452,CM452,$CN452,$CO452,CP452,$CQ452,$CR452,CS452,CT452,CU452,CV452,CW452,CX452,CY452,CZ452,DA452,DB452,DC452,DD452,DE452,DF452,DG452,DH452,DI452,DJ452,DK452,DL452,DM452,$DN452,$DO452,$DP452,DR452)&lt;&gt;""</f>
        <v/>
      </c>
      <c r="DT452" s="46">
        <f>IF(AND($DS452,$E$4&lt;&gt;""),
IF(LEFT($E$4,2) = "1.",
IF(D452&lt;&gt;"","El CUNE sólo se envía en operaciones de novedad o ajuste. ",""),
IF(D452="","Debes escribir un CUNE válido para realizar operaciones de novedad o ajuste. ","")),
""
)</f>
        <v/>
      </c>
      <c r="DU452" s="46">
        <f>IF($DS452,
IF(E452="","Debes seleccionar el tipo de documento del empleado. ",
IF(_xlfn.IFNA(VLOOKUP(E452,TIPO_DE_DOCUMENTO,1,FALSE),-1)=-1,"El tipo de documento no es válido (por favor seleccionarlo de la lista). ","")
)
)</f>
        <v/>
      </c>
      <c r="DV452" s="46">
        <f>IF($DS452,
IF(F452="","Debes escribir el número de documento del empleado. ","")
)</f>
        <v/>
      </c>
      <c r="DW452" s="46">
        <f>IF($DS452,
IF(G452="","Debes escribir el primer nombre del empleado. ","")
)</f>
        <v/>
      </c>
      <c r="DY452" s="46">
        <f>IF($DS452,
IF(I452="","Debes escribir el primer apellido del empleado. ","")
)</f>
        <v/>
      </c>
      <c r="DZ452" s="46">
        <f>IF($DS452,
IF(J452="","Debes escribir el segundo apellido del empleado. ","")
)</f>
        <v/>
      </c>
      <c r="EB452" s="46">
        <f>IF($DS452,
IF(L452="","Debes escribir la fecha de ingreso del empleado. ",
IF(ISERR(DATE(YEAR(L452),MONTH(L452),DAY(L452))), "El valor ingresado en fecha de ingreso no tiene un formato válido. ","")
)
)</f>
        <v/>
      </c>
      <c r="EC452" s="46">
        <f>IF($DS452,
IF(M452="","Debes escribir el tiempo laborado. ",
IF( IFERROR(INT(M452),1.1) &lt;&gt; IFERROR(_xlfn.NUMBERVALUE(M452),1), "El valor de los días trabajados debe ser un número entero. ", "")
)
)</f>
        <v/>
      </c>
      <c r="ED452" s="46">
        <f>IF($DS452,
IF( AND(N452&lt;&gt;"", ISERR(DATE(YEAR(N452),MONTH(N452),DAY(N452))) ), "El valor ingresado en fecha de ingreso no tiene un formato válido. ",
IF( AND(N452&lt;&gt;"", $E$6&lt;&gt;"", DATE(YEAR(N452), MONTH(N452), 1) &lt;&gt; IFERROR(DATE(MID($E$6, 1, 4), MID($E$6, 6, 2),1), "1/1/1900") ), "La fecha de retiro debe estar dentro del período liquidado. ", "")
)
)</f>
        <v/>
      </c>
      <c r="EE452" s="46">
        <f>IF($DS452,
IF(O452="","Debes seleccionar el tipo de trabajador. ",
IF(_xlfn.IFNA(VLOOKUP(O452,TIPO_DE_TRABAJADOR,1,FALSE),-1)=-1,"El tipo de trabajador no es válido (por favor seleccionarlo de la lista). ","")
)
)</f>
        <v/>
      </c>
      <c r="EF452" s="46">
        <f>IF($DS452,
IF(P452="","Debes seleccionar si es un trabajador dependiente pensionado por vejez. ",
IF(_xlfn.IFNA(VLOOKUP(P452,SUBTIPO_DE_TRABAJADOR,1,FALSE),-1)=-1,"El tipo de trabajador dependiente pensionado por vejez no es válido (por favor seleccionarlo de la lista). ","")
)
)</f>
        <v/>
      </c>
      <c r="EG452" s="46">
        <f>IF($DS452,
IF(Q452="","Debes seleccionar el tipo de contrato del trabajador. ",
IF(_xlfn.IFNA(VLOOKUP(Q452,TIPO_DE_CONTRATO,1,FALSE),-1)=-1,"El tipo de contrato del trabajador no es válido (por favor seleccionarlo de la lista). ","")
)
)</f>
        <v/>
      </c>
      <c r="EH452" s="46">
        <f>IF($DS452,
IF(R452="","Debes seleccionar si es un salario integral. ",
IF(_xlfn.IFNA(VLOOKUP(R452,SI_NO,1,FALSE),-1)=-1,"Valor no válido para salario integral (por favor seleccionarlo de la lista). ","")
)
)</f>
        <v/>
      </c>
      <c r="EI452" s="46">
        <f>IF($DS452,
IF(S452="","Debes seleccionar si el trabajador realiza actividades de riesgo. ",
IF(_xlfn.IFNA(VLOOKUP(S452,SI_NO,1,FALSE),-1)=-1,"Valor no válido para actividad de alto riesgo (por favor seleccionarlo de la lista). ","")
)
)</f>
        <v/>
      </c>
      <c r="EK452" s="46">
        <f>IF($DS452,
IF(U452="","Debes escribir el código del municipio de residencia del trabajador. ",
IF(_xlfn.IFNA(VLOOKUP(U452,MUNICIPIO,1,FALSE),-1)=-1,"El municipio de residencia del trabajador es inválido (por favor seleccionarlo de la lista). ","")
)
)</f>
        <v/>
      </c>
      <c r="EL452" s="46">
        <f>IF($DS452,
IF(V452="","Debes escribir el la dirección de residendia del trabajador. ","")
)</f>
        <v/>
      </c>
      <c r="EM452" s="46">
        <f>IF($DS452,
IF(W452="","Debes escribir la fecha de inicio de la liquidación. ",
IF(ISERR(DATE(YEAR(W452),MONTH(W452),DAY(W452))),"El valor ingresado en fecha de inicio de liquidación no tiene un formato válido. ",
IF( AND($E$6&lt;&gt;"", DATE(YEAR(W452), MONTH(W452), 1) &lt;&gt; IFERROR(DATE(MID($E$6, 1, 4), MID($E$6, 6, 2),1), "1/1/1900") ), "La fecha de inicio de la liquidación debe estar dentro del período liquidado. ", "")
)
)
)</f>
        <v/>
      </c>
      <c r="EN452" s="46">
        <f>IF($DS452,
IF(X452="","Debes escribir la fecha de fin de la liquidación. ",
IF(ISERR(DATE(YEAR(X452),MONTH(X452),DAY(X452))),"El valor ingresado en fecha de fin de liquidación no tiene un formato válido. ",
IF( AND($E$6&lt;&gt;"", DATE(YEAR(X452), MONTH(X452), 1) &lt;&gt; IFERROR(DATE(MID($E$6, 1, 4), MID($E$6, 6, 2),1), "1/1/1900") ), "La fecha de fin de la liquidación debe estar dentro del período liquidado. ", "")
)
)
)</f>
        <v/>
      </c>
      <c r="EO452" s="46">
        <f>IF($DS452,
IF(Y452="","Debes escribir la frecuencia de pago del trabajador. ",
IF(_xlfn.IFNA(VLOOKUP(Y452,PERÍODO_DE_NÓMINA,1,FALSE),-1)=-1,"La frecuencia de pago es inválida (por favor seleccionarlo de la lista). ","")
)
)</f>
        <v/>
      </c>
      <c r="EP452" s="46">
        <f>IF($DS452,
IF(Z452="","Debes escribir la fecha de pago. ",
IF(ISERR(DATE(YEAR(Z452),MONTH(Z452),DAY(Z452))), "El valor ingresado en fecha de pago no tiene un formato válido. ","")
)
)</f>
        <v/>
      </c>
      <c r="EQ452" s="46">
        <f>IF($DS452,
IF(AA452="","Debes escribir el medio de pago. ",
IF(_xlfn.IFNA(VLOOKUP(AA452,MEDIOS_DE_PAGO,1,FALSE),-1)=-1,"El medio de pago es inválido (por favor seleccionarlo de la lista). ","")
)
)</f>
        <v/>
      </c>
      <c r="ER452" s="46">
        <f>OR(AA452='Tablas '!$T$4,AA452='Tablas '!$T$7,AA452='Tablas '!$T$8,AA452='Tablas '!$T$11)</f>
        <v/>
      </c>
      <c r="ES452" s="46">
        <f>IF(AND($DS452,ER452),
IF(AB452="","Debes escribir la entidad bancaria. ",""),
""
)</f>
        <v/>
      </c>
      <c r="ET452" s="46">
        <f>IF(AND($DS452,ER452),
IF(AC452="","Debes escribir el tipo de cuenta bancaria. ",
IF(_xlfn.IFNA(VLOOKUP(AC452,TIPO_DE_CUENTA,1,FALSE),-1)=-1,"El tipo de cuenta bancaria es inválida (por favor seleccionarlo de la lista). ","")
),
""
)</f>
        <v/>
      </c>
      <c r="EU452" s="46">
        <f>IF(AND($DS452,ER452),
IF(AD452="","Debes escribir el número de cuenta bancaria. ",""),
""
)</f>
        <v/>
      </c>
      <c r="EV452" s="46">
        <f>IF($DS452,
IF(AE452="","Debes escribir el valor del sueldo básico. ",
IF( ISERR(_xlfn.NUMBERVALUE(AE452)), "El valor del sueldo básico debe ser un número válido. ", "")
)
)</f>
        <v/>
      </c>
      <c r="EW452" s="46">
        <f>IF($DS452,
IF(AF452="","Debes escribir el número de días trabajados. ",
IF( IFERROR(INT(AF452),1.1) &lt;&gt; IFERROR(_xlfn.NUMBERVALUE(AF452),1), "La cantidad de días trabajados debe ser un número entero. ", "")
)
)</f>
        <v/>
      </c>
      <c r="EX452" s="46">
        <f>IF($DS452,
IF(AG452="","Debes escribir el valor del sueldo trabajado. ",
IF( ISERR(_xlfn.NUMBERVALUE(AG452)), "El valor del sueldo trabajado debe ser un número válido. ", "")
)
)</f>
        <v/>
      </c>
      <c r="EY452" s="46">
        <f>IF($DS452,
IF( AND(AH452&lt;&gt;"", ISERR(_xlfn.NUMBERVALUE(AH452))), "El valor del auxilio de transporte debe ser un número válido. ", "")
)</f>
        <v/>
      </c>
      <c r="EZ452" s="46">
        <f>IF($DS452,
IF( AND(AI452&lt;&gt;"", ISERR(_xlfn.NUMBERVALUE(AI452))), "El valor de viáticos salariales debe ser un número válido. ", "")
)</f>
        <v/>
      </c>
      <c r="FA452" s="46">
        <f>IF($DS452,
IF( AND(AJ452&lt;&gt;"", ISERR(_xlfn.NUMBERVALUE(AJ452))), "El valor de viáticos NO salariales debe ser un número válido. ", "")
)</f>
        <v/>
      </c>
      <c r="FB452" s="46">
        <f>CONCATENATE(AK452,AL452)&lt;&gt;""</f>
        <v/>
      </c>
      <c r="FC452" s="46">
        <f>IF(AND($DS452,FB452),
IF(AK452="","Debes escribir el número de horas extras diurnas. ",
IF( IFERROR(INT(AK452),1.1) &lt;&gt; IFERROR(_xlfn.NUMBERVALUE(AK452),1), "La cantidad de horas extras diurnas debe ser un número entero. ", "")
),
""
)</f>
        <v/>
      </c>
      <c r="FD452" s="46">
        <f>IF(AND($DS452,FB452),
IF(AL452="","Debes escribir el valor de las horas extras diurnas. ",
IF( ISERR(_xlfn.NUMBERVALUE(AL452)), "El valor de las horas extras duirnas debe ser un número válido. ", "")
),
""
)</f>
        <v/>
      </c>
      <c r="FE452" s="46">
        <f>CONCATENATE(AM452,AN452)&lt;&gt;""</f>
        <v/>
      </c>
      <c r="FF452" s="46">
        <f>IF(AND($DS452,FE452),
IF(AM452="","Debes escribir el número de horas extras nocturnas. ",
IF( IFERROR(INT(AM452),1.1) &lt;&gt; IFERROR(_xlfn.NUMBERVALUE(AM452),1), "La cantidad de horas extras nocturnas debe ser un número entero. ", "")
),
""
)</f>
        <v/>
      </c>
      <c r="FG452" s="46">
        <f>IF(AND($DS452,FE452),
IF(AN452="","Debes escribir el valor de las horas extras nocturnas. ",
IF( ISERR(_xlfn.NUMBERVALUE(AN452)), "El valor de las horas extras nocturnas debe ser un número válido. ", "")
),
""
)</f>
        <v/>
      </c>
      <c r="FH452" s="46">
        <f>CONCATENATE(AO452,AP452)&lt;&gt;""</f>
        <v/>
      </c>
      <c r="FI452" s="46">
        <f>IF(AND($DS452,FH452),
IF(AO452="","Debes escribir el número de horas extras diurnas dominicales y festivas. ",
IF( IFERROR(INT(AO452),1.1) &lt;&gt; IFERROR(_xlfn.NUMBERVALUE(AO452),1), "La cantidad de horas extras diurnas dominicales y festivas debe ser un número entero. ", "")
),
""
)</f>
        <v/>
      </c>
      <c r="FJ452" s="46">
        <f>IF(AND($DS452,FH452),
IF(AP452="","Debes escribir el valor de las horas extras diurnas dominicales y festivas. ",
IF( ISERR(_xlfn.NUMBERVALUE(AP452)), "El valor de las horas extras diurnas dominicales y festivas debe ser un número válido. ", "")
),
""
)</f>
        <v/>
      </c>
      <c r="FK452" s="46">
        <f>CONCATENATE(AQ452,AR452)&lt;&gt;""</f>
        <v/>
      </c>
      <c r="FL452" s="46">
        <f>IF(AND($DS452,FK452),
IF(AQ452="","Debes escribir el número de horas extras nocturnas dominicales y festivas. ",
IF( IFERROR(INT(AQ452),1.1) &lt;&gt; IFERROR(_xlfn.NUMBERVALUE(AQ452),1), "La cantidad de horas extras nocturnas dominicales y festivas debe ser un número entero. ", "")
),
""
)</f>
        <v/>
      </c>
      <c r="FM452" s="46">
        <f>IF(AND($DS452,FK452),
IF(AR452="","Debes escribir el valor de las horas extras nocturnas dominicales y festivas. ",
IF( ISERR(_xlfn.NUMBERVALUE(AR452)), "El valor de las horas extras nocturnas dominicales y festivas debe ser un número válido. ", "")
),
""
)</f>
        <v/>
      </c>
      <c r="FN452" s="46">
        <f>CONCATENATE(AS452,AT452)&lt;&gt;""</f>
        <v/>
      </c>
      <c r="FO452" s="46">
        <f>IF(AND($DS452,FN452),
IF(AS452="","Debes escribir el número de horas recargo nocturno. ",
IF( IFERROR(INT(AS452),1.1) &lt;&gt; IFERROR(_xlfn.NUMBERVALUE(AS452),1), "La cantidad de horas recargo nocturno debe ser un número entero. ", "")
),
""
)</f>
        <v/>
      </c>
      <c r="FP452" s="46">
        <f>IF(AND($DS452,FN452),
IF(AT452="","Debes escribir el valor de las horas recargo nocturno. ",
IF( ISERR(_xlfn.NUMBERVALUE(AT452)), "El valor de las horas recargo nocturno debe ser un número válido. ", "")
),
""
)</f>
        <v/>
      </c>
      <c r="FQ452" s="46">
        <f>CONCATENATE(AU452,AV452)&lt;&gt;""</f>
        <v/>
      </c>
      <c r="FR452" s="46">
        <f>IF(AND($DS452,FQ452),
IF(AU452="","Debes escribir el número de horas recargo diurno dominical y festivo. ",
IF( IFERROR(INT(AU452),1.1) &lt;&gt; IFERROR(_xlfn.NUMBERVALUE(AU452),1), "La cantidad de horas recargo diurno dominical y festivo debe ser un número entero. ", "")
),
""
)</f>
        <v/>
      </c>
      <c r="FS452" s="46">
        <f>IF(AND($DS452,FQ452),
IF(AV452="","Debes escribir el valor de las horas recargo diurno dominical y festivo. ",
IF( ISERR(_xlfn.NUMBERVALUE(AV452)), "El valor de las horas recargo diurno dominical y festivo debe ser un número válido. ", "")
),
""
)</f>
        <v/>
      </c>
      <c r="FT452" s="46">
        <f>CONCATENATE(AW452,AX452)&lt;&gt;""</f>
        <v/>
      </c>
      <c r="FU452" s="46">
        <f>IF(AND($DS452,FT452),
IF(AW452="","Debes escribir el número de horas recargo nocturno dominical y festivo. ",
IF( IFERROR(INT(AW452),1.1) &lt;&gt; IFERROR(_xlfn.NUMBERVALUE(AW452),1), "La cantidad de horas recargo nocturno dominical y festivo debe ser un número entero. ", "")
),
""
)</f>
        <v/>
      </c>
      <c r="FV452" s="46">
        <f>IF(AND($DS452,FT452),
IF(AX452="","Debes escribir el valor de las horas recargo nocturno dominical y festivo. ",
IF( ISERR(_xlfn.NUMBERVALUE(AX452)), "El valor de las horas recargo nocturno dominical y festivo debe ser un número válido. ", "")
),
""
)</f>
        <v/>
      </c>
      <c r="FW452" s="46">
        <f>CONCATENATE(AY452,AZ452)&lt;&gt;""</f>
        <v/>
      </c>
      <c r="FX452" s="46">
        <f>IF(AND($DS452,FW452),
IF(AY452="","Debes escribir el número de días de vacaciones comunes. ",
IF( IFERROR(INT(AY452),1.1) &lt;&gt; IFERROR(_xlfn.NUMBERVALUE(AY452),1), "La cantidad de días de vacaciones comunes debe ser un número entero. ", "")
),
""
)</f>
        <v/>
      </c>
      <c r="FY452" s="46">
        <f>IF(AND($DS452,FW452),
IF(AZ452="","Debes escribir el valor de las vacaciones comunes. ",
IF( ISERR(_xlfn.NUMBERVALUE(AZ452)), "El valor de las vacaciones comunes debe ser un número válido. ", "")
),
""
)</f>
        <v/>
      </c>
      <c r="FZ452" s="46">
        <f>CONCATENATE(BA452,BB452)&lt;&gt;""</f>
        <v/>
      </c>
      <c r="GA452" s="46">
        <f>IF(AND($DS452,FZ452),
IF(BA452="","Debes escribir el número de días de vacaciones compensadas. ",
IF( IFERROR(INT(BA452),1.1) &lt;&gt; IFERROR(_xlfn.NUMBERVALUE(BA452),1), "La cantidad de días de vacaciones compensadas debe ser un número entero. ", "")
),
""
)</f>
        <v/>
      </c>
      <c r="GB452" s="46">
        <f>IF(AND($DS452,FZ452),
IF(BB452="","Debes escribir el valor de las vacaciones compensadas. ",
IF( ISERR(_xlfn.NUMBERVALUE(BB452)), "El valor de las vacaciones compensadas debe ser un número válido. ", "")
),
""
)</f>
        <v/>
      </c>
      <c r="GC452" s="46">
        <f>CONCATENATE(BC452,BD452)&lt;&gt;""</f>
        <v/>
      </c>
      <c r="GD452" s="46">
        <f>IF(AND($DS452,GC452),
IF(BC452="","Debes escribir el número de días de prima salarial. ",
IF( IFERROR(INT(BC452),1.1) &lt;&gt; IFERROR(_xlfn.NUMBERVALUE(BC452),1), "La cantidad de días de prima salarial debe ser un número entero. ", "")
),
""
)</f>
        <v/>
      </c>
      <c r="GE452" s="46">
        <f>IF(AND($DS452,GC452),
IF(BD452="","Debes escribir el valor de los días de prima salarial. ",
IF( ISERR(_xlfn.NUMBERVALUE(BD452)), "El valor de los días de prima salarial debe ser un número válido. ", "")
),
""
)</f>
        <v/>
      </c>
      <c r="GF452" s="46">
        <f>IF($DS452,
IF( AND(BE452&lt;&gt;"", ISERR(_xlfn.NUMBERVALUE(BE452))), "El valor de la prima NO saliarial debe ser un número válido. ", "")
)</f>
        <v/>
      </c>
      <c r="GG452" s="46">
        <f>CONCATENATE(BF452,BG452,BH452)&lt;&gt;""</f>
        <v/>
      </c>
      <c r="GH452" s="46">
        <f>IF(AND($DS452,GG452),
IF(BF452="","Debes escribir el valor de las cesantías. ",
IF( ISERR(_xlfn.NUMBERVALUE(BF452)), "El valor de las cesantías debe ser un número válido. ", "")
),
""
)</f>
        <v/>
      </c>
      <c r="GI452" s="46">
        <f>IF(AND($DS452,GG452),
IF(BG452="","Debes escribir el % de cesantías. ",
IF( ISERR(_xlfn.NUMBERVALUE(BG452)), "El % de cesantías debe ser un número válido. ", "")
),
""
)</f>
        <v/>
      </c>
      <c r="GJ452" s="46">
        <f>IF(AND($DS452,GG452),
IF(BH452="","Debes escribir el valor de intereses de cesantías. ",
IF( ISERR(_xlfn.NUMBERVALUE(BH452)), "El valor de intereses de cesantías debe ser un número válido. ", "")
),
""
)</f>
        <v/>
      </c>
      <c r="GK452" s="46">
        <f>CONCATENATE(BI452,BJ452,BK452)&lt;&gt;""</f>
        <v/>
      </c>
      <c r="GL452" s="46">
        <f>IF(AND($DS452,GK452),
IF(BI452="","Debes escribir el número de días de incapacidad. ",
IF( IFERROR(INT(BI452),1.1) &lt;&gt; IFERROR(_xlfn.NUMBERVALUE(BI452),1), "La cantidad de días de incapacidad debe ser un número entero. ", "")
),
""
)</f>
        <v/>
      </c>
      <c r="GM452" s="46">
        <f>IF(AND($DS452,GK452),
IF(BJ452="","Debes escribir el tipo de incapacidad. ",
IF(_xlfn.IFNA(VLOOKUP(BJ452,TIPO_DE_INCAPACIDAD,1,FALSE),-1)=-1,"El tipo de incapacidad es inválida (por favor seleccionarlo de la lista). ","")
),
""
)</f>
        <v/>
      </c>
      <c r="GN452" s="46">
        <f>IF(AND($DS452,GK452),
IF(BK452="","Debes escribir el valor de la incapacidad. ",
IF( ISERR(_xlfn.NUMBERVALUE(BK452)), "El valor de la incapacidad debe ser un número válido. ", "")
),
""
)</f>
        <v/>
      </c>
      <c r="GO452" s="46">
        <f>CONCATENATE(BL452,BM452)&lt;&gt;""</f>
        <v/>
      </c>
      <c r="GP452" s="46">
        <f>IF(AND($DS452,GO452),
IF(BL452="","Debes escribir el número de días de licencia de maternidad o paternidad. ",
IF( IFERROR(INT(BL452),1.1) &lt;&gt; IFERROR(_xlfn.NUMBERVALUE(BL452),1), "La cantidad de días de licencia de maternidad o paternidad debe ser un número entero. ", "")
),
""
)</f>
        <v/>
      </c>
      <c r="GQ452" s="46">
        <f>IF(AND($DS452,GO452),
IF(BM452="","Debes escribir el valor de la licencia de maternidad o paternidad. ",
IF( ISERR(_xlfn.NUMBERVALUE(BM452)), "El valor de la licencia de maternidad o paternidad debe ser un número válido. ", "")
),
""
)</f>
        <v/>
      </c>
      <c r="GR452" s="46">
        <f>CONCATENATE(BN452,BO452)&lt;&gt;""</f>
        <v/>
      </c>
      <c r="GS452" s="46">
        <f>IF(AND($DS452,GR452),
IF(BN452="","Debes escribir el número de días de licencia remunerada. ",
IF( IFERROR(INT(BN452),1.1) &lt;&gt; IFERROR(_xlfn.NUMBERVALUE(BN452),1), "La cantidad de días de licencia remunerada debe ser un número entero. ", "")
),
""
)</f>
        <v/>
      </c>
      <c r="GT452" s="46">
        <f>IF(AND($DS452,GR452),
IF(BO452="","Debes escribir el valor de la licencia remunerada. ",
IF( ISERR(_xlfn.NUMBERVALUE(BO452)), "El valor de la licencia remunerada debe ser un número válido. ", "")
),
""
)</f>
        <v/>
      </c>
      <c r="GU452" s="46">
        <f>IF($DS452,
IF( AND(BP452&lt;&gt;"", ISERR(_xlfn.NUMBERVALUE(BP452))), "El valor de la licencia NO remunerada debe ser un número válido. ", "")
)</f>
        <v/>
      </c>
      <c r="GV452" s="46">
        <f>IF($DS452,
IF( AND(BQ452&lt;&gt;"", ISERR(_xlfn.NUMBERVALUE(BQ452))), "El valor de auxilios salariales debe ser un número válido. ", "")
)</f>
        <v/>
      </c>
      <c r="GW452" s="46">
        <f>IF($DS452,
IF( AND(BR452&lt;&gt;"", ISERR(_xlfn.NUMBERVALUE(BR452))), "El valor de auxilios NO salariales debe ser un número válido. ", "")
)</f>
        <v/>
      </c>
      <c r="GX452" s="46">
        <f>IF($DS452,
IF( AND(BS452&lt;&gt;"", ISERR(_xlfn.NUMBERVALUE(BS452))), "El valor de bonos salariales debe ser un número válido. ", "")
)</f>
        <v/>
      </c>
      <c r="GY452" s="46">
        <f>IF($DS452,
IF( AND(BT452&lt;&gt;"", ISERR(_xlfn.NUMBERVALUE(BT452))), "El valor de bonos NO salariales debe ser un número válido. ", "")
)</f>
        <v/>
      </c>
      <c r="GZ452" s="46">
        <f>IF($DS452,
IF( AND(BU452&lt;&gt;"", ISERR(_xlfn.NUMBERVALUE(BU452))), "El valor de bonos salariales de alimentación debe ser un número válido. ", "")
)</f>
        <v/>
      </c>
      <c r="HA452" s="46">
        <f>IF($DS452,
IF( AND(BV452&lt;&gt;"", ISERR(_xlfn.NUMBERVALUE(BV452))), "El valor de bonos NO salariales de alimentación debe ser un número válido. ", "")
)</f>
        <v/>
      </c>
      <c r="HB452" s="46">
        <f>IF($DS452,
IF( AND(BW452&lt;&gt;"", ISERR(_xlfn.NUMBERVALUE(BW452))), "El valor de bonificaciones salariales debe ser un número válido. ", "")
)</f>
        <v/>
      </c>
      <c r="HC452" s="46">
        <f>IF($DS452,
IF( AND(BX452&lt;&gt;"", ISERR(_xlfn.NUMBERVALUE(BX452))), "El valor de bonificaciones NO salariales debe ser un número válido. ", "")
)</f>
        <v/>
      </c>
      <c r="HD452" s="46">
        <f>IF($DS452,
IF( AND(BY452&lt;&gt;"", ISERR(_xlfn.NUMBERVALUE(BY452))), "El valor de compensaciones ordinarias debe ser un número válido. ", "")
)</f>
        <v/>
      </c>
      <c r="HE452" s="46">
        <f>IF($DS452,
IF( AND(BZ452&lt;&gt;"", ISERR(_xlfn.NUMBERVALUE(BZ452))), "El valor de compensaciones extraordinarias debe ser un número válido. ", "")
)</f>
        <v/>
      </c>
      <c r="HF452" s="46">
        <f>IF($DS452,
IF( AND(CA452&lt;&gt;"", ISERR(_xlfn.NUMBERVALUE(CA452))), "El valor de comisiones debe ser un número válido. ", "")
)</f>
        <v/>
      </c>
      <c r="HG452" s="46">
        <f>IF($DS452,
IF( AND(CB452&lt;&gt;"", ISERR(_xlfn.NUMBERVALUE(CB452))), "El valor de ausencia por huega debe ser un número válido. ", "")
)</f>
        <v/>
      </c>
      <c r="HH452" s="46">
        <f>IF($DS452,
IF( AND(CC452&lt;&gt;"", ISERR(_xlfn.NUMBERVALUE(CC452))), "El valor de anticipos debe ser un número válido. ", "")
)</f>
        <v/>
      </c>
      <c r="HI452" s="46">
        <f>IF($DS452,
IF( AND(CD452&lt;&gt;"", ISERR(_xlfn.NUMBERVALUE(CD452))), "El valor de pagos a terceros debe ser un número válido. ", "")
)</f>
        <v/>
      </c>
      <c r="HJ452" s="46">
        <f>IF($DS452,
IF( AND(CE452&lt;&gt;"", ISERR(_xlfn.NUMBERVALUE(CE452))), "El valor de dotación debe ser un número válido. ", "")
)</f>
        <v/>
      </c>
      <c r="HK452" s="46">
        <f>IF($DS452,
IF( AND(CF452&lt;&gt;"", ISERR(_xlfn.NUMBERVALUE(CF452))), "El valor de apoyo sostenibilidad debe ser un número válido. ", "")
)</f>
        <v/>
      </c>
      <c r="HL452" s="46">
        <f>IF($DS452,
IF( AND(CG452&lt;&gt;"", ISERR(_xlfn.NUMBERVALUE(CG452))), "El valor de teletrabajo debe ser un número válido. ", "")
)</f>
        <v/>
      </c>
      <c r="HM452" s="46">
        <f>IF($DS452,
IF( AND(CH452&lt;&gt;"", ISERR(_xlfn.NUMBERVALUE(CH452))), "El valor de bonificación de retiro debe ser un número válido. ", "")
)</f>
        <v/>
      </c>
      <c r="HN452" s="46">
        <f>IF($DS452,
IF( AND(CI452&lt;&gt;"", ISERR(_xlfn.NUMBERVALUE(CI452))), "El valor de indemnización de retiro debe ser un número válido. ", "")
)</f>
        <v/>
      </c>
      <c r="HO452" s="46">
        <f>IF($DS452,
IF( AND(CJ452&lt;&gt;"", ISERR(_xlfn.NUMBERVALUE(CJ452))), "El valor de reintegros debe ser un número válido. ", "")
)</f>
        <v/>
      </c>
      <c r="HP452" s="46">
        <f>CONCATENATE(CK452,CL452,CM452)&lt;&gt;""</f>
        <v/>
      </c>
      <c r="HQ452" s="46">
        <f>IF(AND($DS452,HP452),
IF(CK452="","Debes escribir la descripción de otro concepto no categorizado. ",""),
""
)</f>
        <v/>
      </c>
      <c r="HR452" s="46">
        <f>IF(AND($DS452,HP452),
IF(CONCATENATE(CL452,CM452)="","Debes escribir al menos un valor de concepto no categorizado (salarial o no salarial). ",
IF(ISERR(_xlfn.NUMBERVALUE(CL452)),"El valor salarial concepto no categorizado debe ser un número válido. ","")
),
""
)</f>
        <v/>
      </c>
      <c r="HS452" s="46">
        <f>IF(AND($DS452,HP452),
IF(CONCATENATE(CL452,CM452)="","Debes escribir al menos un valor de concepto no categorizado (salarial o no salarial). ",
IF(ISERR(_xlfn.NUMBERVALUE(CM452)),"El valor NO salarial concepto no categorizado debe ser un número válido. ","")
),
""
)</f>
        <v/>
      </c>
      <c r="HT452" s="46">
        <f>IF($DS452,
IF(CN452="","Debes escribir el porcentaje del aporte a salud. ",
IF( ISERR(_xlfn.NUMBERVALUE(CN452)), "El valor del porcentaje del aporte a salud debe ser un número válido. ", "")
)
)</f>
        <v/>
      </c>
      <c r="HU452" s="46">
        <f>IF($DS452,
IF(CO452="","Debes escribir el valor del aporte a salud. ",
IF( ISERR(_xlfn.NUMBERVALUE(CO452)), "El valor del aporte a salud debe ser un número válido. ", "")
)
)</f>
        <v/>
      </c>
      <c r="HV452" s="46">
        <f>IF($DS452,
IF( AND(CP452&lt;&gt;"", ISERR(_xlfn.NUMBERVALUE(CP452))), "El valor plan complementario debe ser un número válido. ", "")
)</f>
        <v/>
      </c>
      <c r="HW452" s="46">
        <f>IF($DS452,
IF(CQ452="","Debes escribir el porcentaje del aporte a pensión. ",
IF( ISERR(_xlfn.NUMBERVALUE(CQ452)), "El valor del porcentaje del aporte a pensión debe ser un número válido. ", "")
)
)</f>
        <v/>
      </c>
      <c r="HX452" s="46">
        <f>IF($DS452,
IF(CR452="","Debes escribir el valor del aporte a pensión. ",
IF( ISERR(_xlfn.NUMBERVALUE(CR452)), "El valor del aporte a salud debe ser un número válido. ", "")
)
)</f>
        <v/>
      </c>
      <c r="HY452" s="46">
        <f>IF($DS452,
IF( AND(CS452&lt;&gt;"", ISERR(_xlfn.NUMBERVALUE(CS452))), "El valor pensión voluntaria debe ser un número válido. ", "")
)</f>
        <v/>
      </c>
      <c r="HZ452" s="46">
        <f>CONCATENATE(CT452,CU452,CV452,CW452)&lt;&gt;""</f>
        <v/>
      </c>
      <c r="IA452" s="46">
        <f>IF(AND($DS452,HZ452),
IF(CT452="","Debes escribir el % del fondo de seguridad pensional. ",
IF( ISERR(_xlfn.NUMBERVALUE(CT452)), "El % del fondo de seguridad debe ser un número válido. ", "")
),
""
)</f>
        <v/>
      </c>
      <c r="IB452" s="46">
        <f>IF(AND($DS452,HZ452),
IF(CU452="","Debes escribir el valor del aporte al fondo de solidaridad pensional. ",
IF( ISERR(_xlfn.NUMBERVALUE(CU452)), "El valor del aporte al fondo de solidaridad pensional debe ser un número válido. ", "")
),
""
)</f>
        <v/>
      </c>
      <c r="IC452" s="46">
        <f>IF(AND($DS452,HZ452),
IF(CV452="","Debes escribir el % del fondo de subsistencia. ",
IF( ISERR(_xlfn.NUMBERVALUE(CV452)), "El % del fondo de subsistencia debe ser un número válido. ", "")
),
""
)</f>
        <v/>
      </c>
      <c r="ID452" s="46">
        <f>IF(AND($DS452,HZ452),
IF(CW452="","Debes escribir el valor del fondo de subsistencia. ",
IF( ISERR(_xlfn.NUMBERVALUE(CW452)), "El valor del fondo de subsistencia debe ser un número válido. ", "")
),
""
)</f>
        <v/>
      </c>
      <c r="IE452" s="46">
        <f>CONCATENATE(CX452,CY452)&lt;&gt;""</f>
        <v/>
      </c>
      <c r="IF452" s="46">
        <f>IF(AND($DS452,IE452),
IF(CX452="","Debes escribir el % de sindicato. ",
IF( ISERR(_xlfn.NUMBERVALUE(CX452)), "El % de sindicato debe ser un número válido. ", "")
),
""
)</f>
        <v/>
      </c>
      <c r="IG452" s="46">
        <f>IF(AND($DS452,IE452),
IF(CY452="","Debes escribir el valor del sindicato. ",
IF( ISERR(_xlfn.NUMBERVALUE(CY452)), "El valor del sindicato debe ser un número válido. ", "")
),
""
)</f>
        <v/>
      </c>
      <c r="IH452" s="46">
        <f>IF($DS452,
IF( AND(CZ452&lt;&gt;"", ISERR(_xlfn.NUMBERVALUE(CZ452))), "El valor de sanción pública debe ser un número válido. ", "")
)</f>
        <v/>
      </c>
      <c r="II452" s="46">
        <f>IF($DS452,
IF( AND(DA452&lt;&gt;"", ISERR(_xlfn.NUMBERVALUE(DA452))), "El valor de sanción privada debe ser un número válido. ", "")
)</f>
        <v/>
      </c>
      <c r="IJ452" s="46">
        <f>CONCATENATE(DB452,DC452)&lt;&gt;""</f>
        <v/>
      </c>
      <c r="IK452" s="46">
        <f>IF(AND($DS452,IJ452),
IF(DB452="","Debes escribir la descripción de libranza. ",""),
""
)</f>
        <v/>
      </c>
      <c r="IL452" s="46">
        <f>IF(AND($DS452,IJ452),
IF(DC452="","Debes escribir la cuota libranza. ",
IF(ISERR(_xlfn.NUMBERVALUE(DC452)),"El valor de la cuota libranza debe ser un número válido. ","")
),
""
)</f>
        <v/>
      </c>
      <c r="IM452" s="46">
        <f>IF($DS452,
IF( AND(DD452&lt;&gt;"", ISERR(_xlfn.NUMBERVALUE(DD452))), "El valor de pagos a terceros debe ser un número válido. ", "")
)</f>
        <v/>
      </c>
      <c r="IN452" s="46">
        <f>IF($DS452,
IF( AND(DE452&lt;&gt;"", ISERR(_xlfn.NUMBERVALUE(DE452))), "El valor de anticipos debe ser un número válido. ", "")
)</f>
        <v/>
      </c>
      <c r="IO452" s="46">
        <f>IF($DS452,
IF( AND(DF452&lt;&gt;"", ISERR(_xlfn.NUMBERVALUE(DF452))), "El valor de AFC debe ser un número válido. ", "")
)</f>
        <v/>
      </c>
      <c r="IP452" s="46">
        <f>IF($DS452,
IF( AND(DG452&lt;&gt;"", ISERR(_xlfn.NUMBERVALUE(DG452))), "El valor de rete-fuente debe ser un número válido. ", "")
)</f>
        <v/>
      </c>
      <c r="IQ452" s="46">
        <f>IF($DS452,
IF( AND(DH452&lt;&gt;"", ISERR(_xlfn.NUMBERVALUE(DH452))), "El valor de cooperativa de trabajo debe ser un número válido. ", "")
)</f>
        <v/>
      </c>
      <c r="IR452" s="46">
        <f>IF($DS452,
IF( AND(DI452&lt;&gt;"", ISERR(_xlfn.NUMBERVALUE(DI452))), "El valor de embargo fiscal debe ser un número válido. ", "")
)</f>
        <v/>
      </c>
      <c r="IS452" s="46">
        <f>IF($DS452,
IF( AND(DJ452&lt;&gt;"", ISERR(_xlfn.NUMBERVALUE(DJ452))), "El valor de educación debe ser un número válido. ", "")
)</f>
        <v/>
      </c>
      <c r="IT452" s="46">
        <f>IF($DS452,
IF( AND(DK452&lt;&gt;"", ISERR(_xlfn.NUMBERVALUE(DK452))), "El valor de reintegro debe ser un número válido. ", "")
)</f>
        <v/>
      </c>
      <c r="IU452" s="46">
        <f>IF($DS452,
IF( AND(DL452&lt;&gt;"", ISERR(_xlfn.NUMBERVALUE(DL452))), "El valor de deuda debe ser un número válido. ", "")
)</f>
        <v/>
      </c>
      <c r="IV452" s="46">
        <f>IF($DS452,
IF( AND(DM452&lt;&gt;"", ISERR(_xlfn.NUMBERVALUE(DM452))), "El valor de otras deducciones debe ser un número válido. ", "")
)</f>
        <v/>
      </c>
      <c r="IW452" s="46">
        <f>IF($DS452,
IF(DN452="","Debes escribir el valor de los devengos totales. ",
IF( ISERR(_xlfn.NUMBERVALUE(DN452)), "El valor de los devengos totales debe ser un número válido. ", "")
)
)</f>
        <v/>
      </c>
      <c r="IX452" s="46">
        <f>IF($DS452,
IF(DO452="","Debes escribir el valor de las deducciones totales. ",
IF( ISERR(_xlfn.NUMBERVALUE(DO452)), "El valor de las deducciones totales debe ser un número válido. ", "")
)
)</f>
        <v/>
      </c>
      <c r="IY452" s="46">
        <f>IF($DS452,
IF(DP452="","Debes escribir el valor del salario total. ",
IF( ISERR(_xlfn.NUMBERVALUE(DP452)), "El valor del salario total debe ser un número válido. ", "")
)
)</f>
        <v/>
      </c>
    </row>
    <row r="453">
      <c r="B453" s="48" t="n">
        <v>441</v>
      </c>
      <c r="C453" s="61">
        <f>IF(AND(DS453,DP453&lt;&gt;""),
IF(DQ453="","OK","Error"),
""
)</f>
        <v/>
      </c>
      <c r="D453" s="53" t="n"/>
      <c r="E453" s="52" t="n"/>
      <c r="F453" s="112" t="n"/>
      <c r="G453" s="52" t="n"/>
      <c r="H453" s="53" t="n"/>
      <c r="I453" s="52" t="n"/>
      <c r="J453" s="52" t="n"/>
      <c r="K453" s="53" t="n"/>
      <c r="L453" s="55" t="n"/>
      <c r="M453" s="108" t="n"/>
      <c r="N453" s="56" t="n"/>
      <c r="O453" s="52" t="n"/>
      <c r="P453" s="52" t="n"/>
      <c r="Q453" s="52" t="n"/>
      <c r="R453" s="52" t="n"/>
      <c r="S453" s="52" t="n"/>
      <c r="T453" s="53" t="n"/>
      <c r="U453" s="52" t="n"/>
      <c r="V453" s="52" t="n"/>
      <c r="W453" s="55" t="n"/>
      <c r="X453" s="55" t="n"/>
      <c r="Y453" s="52" t="n"/>
      <c r="Z453" s="55" t="n"/>
      <c r="AA453" s="52" t="n"/>
      <c r="AB453" s="53" t="n"/>
      <c r="AC453" s="53" t="n"/>
      <c r="AD453" s="53" t="n"/>
      <c r="AE453" s="177" t="n"/>
      <c r="AF453" s="113" t="n"/>
      <c r="AG453" s="177" t="n"/>
      <c r="AH453" s="178" t="n"/>
      <c r="AI453" s="178" t="n"/>
      <c r="AJ453" s="178" t="n"/>
      <c r="AK453" s="114" t="n"/>
      <c r="AL453" s="178" t="n"/>
      <c r="AM453" s="114" t="n"/>
      <c r="AN453" s="178" t="n"/>
      <c r="AO453" s="114" t="n"/>
      <c r="AP453" s="178" t="n"/>
      <c r="AQ453" s="114" t="n"/>
      <c r="AR453" s="178" t="n"/>
      <c r="AS453" s="114" t="n"/>
      <c r="AT453" s="178" t="n"/>
      <c r="AU453" s="114" t="n"/>
      <c r="AV453" s="178" t="n"/>
      <c r="AW453" s="114" t="n"/>
      <c r="AX453" s="178" t="n"/>
      <c r="AY453" s="114" t="n"/>
      <c r="AZ453" s="178" t="n"/>
      <c r="BA453" s="114" t="n"/>
      <c r="BB453" s="178" t="n"/>
      <c r="BC453" s="114" t="n"/>
      <c r="BD453" s="178" t="n"/>
      <c r="BE453" s="178" t="n"/>
      <c r="BF453" s="178" t="n"/>
      <c r="BG453" s="59" t="n"/>
      <c r="BH453" s="178" t="n"/>
      <c r="BI453" s="114" t="n"/>
      <c r="BJ453" s="53" t="n"/>
      <c r="BK453" s="178" t="n"/>
      <c r="BL453" s="114" t="n"/>
      <c r="BM453" s="178" t="n"/>
      <c r="BN453" s="114" t="n"/>
      <c r="BO453" s="178" t="n"/>
      <c r="BP453" s="178" t="n"/>
      <c r="BQ453" s="178" t="n"/>
      <c r="BR453" s="178" t="n"/>
      <c r="BS453" s="178" t="n"/>
      <c r="BT453" s="178" t="n"/>
      <c r="BU453" s="178" t="n"/>
      <c r="BV453" s="178" t="n"/>
      <c r="BW453" s="178" t="n"/>
      <c r="BX453" s="178" t="n"/>
      <c r="BY453" s="178" t="n"/>
      <c r="BZ453" s="178" t="n"/>
      <c r="CA453" s="178" t="n"/>
      <c r="CB453" s="178" t="n"/>
      <c r="CC453" s="178" t="n"/>
      <c r="CD453" s="178" t="n"/>
      <c r="CE453" s="178" t="n"/>
      <c r="CF453" s="178" t="n"/>
      <c r="CG453" s="178" t="n"/>
      <c r="CH453" s="178" t="n"/>
      <c r="CI453" s="178" t="n"/>
      <c r="CJ453" s="178" t="n"/>
      <c r="CK453" s="53" t="n"/>
      <c r="CL453" s="178" t="n"/>
      <c r="CM453" s="178" t="n"/>
      <c r="CN453" s="60" t="n"/>
      <c r="CO453" s="177" t="n"/>
      <c r="CP453" s="178" t="n"/>
      <c r="CQ453" s="60" t="n"/>
      <c r="CR453" s="177" t="n"/>
      <c r="CS453" s="178" t="n"/>
      <c r="CT453" s="59" t="n"/>
      <c r="CU453" s="178" t="n"/>
      <c r="CV453" s="59" t="n"/>
      <c r="CW453" s="178" t="n"/>
      <c r="CX453" s="59" t="n"/>
      <c r="CY453" s="178" t="n"/>
      <c r="CZ453" s="178" t="n"/>
      <c r="DA453" s="178" t="n"/>
      <c r="DB453" s="53" t="n"/>
      <c r="DC453" s="178" t="n"/>
      <c r="DD453" s="178" t="n"/>
      <c r="DE453" s="178" t="n"/>
      <c r="DF453" s="178" t="n"/>
      <c r="DG453" s="178" t="n"/>
      <c r="DH453" s="178" t="n"/>
      <c r="DI453" s="178" t="n"/>
      <c r="DJ453" s="178" t="n"/>
      <c r="DK453" s="178" t="n"/>
      <c r="DL453" s="178" t="n"/>
      <c r="DM453" s="178" t="n"/>
      <c r="DN453" s="177" t="n"/>
      <c r="DO453" s="177" t="n"/>
      <c r="DP453" s="177" t="n"/>
      <c r="DQ453" s="76">
        <f>IF(AND(DS453,DP453&lt;&gt;""),
CONCATENATE(DT453,DU453,DV453,DW453,DX453,DY453,DZ453,EA453,EB453,EC453,ED453,EE453,EF453,EG453,EH453,EI453,EJ453,EK453,EL453,EM453,EN453,EO453,EP453,EQ453,ES453,ET453,EU453,EV453,EW453,EX453,EY453,EZ453,FA453,FC453,FD453,FF453,FG453,FI453,FJ453,FL453,FM453,FO453,FP453,FR453,FS453,FU453,FV453,FX453,FY453,GA453,GB453,GD453,GE453,GF453,GH453,GI453,GJ453,GL453,GM453,GN453,GP453,GQ453,GS453,GT453,GU453,GV453,GW453,GX453,GY453,GZ453,HA453,HB453,HC453,HD453,HE453,HF453,HG453,HH453,HI453,HJ453,HK453,HL453,HM453,HN453,HO453,HQ453,HR453,HS453,HT453,HU453,HV453,HW453,HX453,HY453,IA453,IB453,IC453,ID453,IF453,IG453,IH453,II453,IK453,IL453,IM453,IN453,IO453,IP453,IQ453,IR453,IS453,IT453,IU453,IV453,IW453,IX453,IY453,IZ453),
""
)</f>
        <v/>
      </c>
      <c r="DR453" s="53" t="n"/>
      <c r="DS453" s="46">
        <f>CONCATENATE(D453,$E453,$F453,$G453,H453,$I453,$J453,K453,$L453,$M453,N453,$O453,$P453,$Q453,$R453,$S453,T453,$U453,$V453,$W453,$X453,$Y453,$Z453,$AA453,AB453,AC453,AD453,$AE453,$AF453,$AG453,AH453,AI453,AJ453,AK453,AL453,AM453,AN453,AO453,AP453,AQ453,AR453,AS453,AT453,AU453,AV453,AW453,AX453,AY453,AZ453,BA453,BB453,BC453,BD453,BE453,BF453,BG453,BH453,BI453,BJ453,BK453,BL453,BM453,BN453,BO453,BP453,BQ453,BR453,BS453,BT453,BU453,BV453,BW453,BX453,BY453,BZ453,CA453,CB453,CC453,CD453,CE453,CF453,CG453,CH453,CI453,CJ453,CK453,CL453,CM453,$CN453,$CO453,CP453,$CQ453,$CR453,CS453,CT453,CU453,CV453,CW453,CX453,CY453,CZ453,DA453,DB453,DC453,DD453,DE453,DF453,DG453,DH453,DI453,DJ453,DK453,DL453,DM453,$DN453,$DO453,$DP453,DR453)&lt;&gt;""</f>
        <v/>
      </c>
      <c r="DT453" s="46">
        <f>IF(AND($DS453,$E$4&lt;&gt;""),
IF(LEFT($E$4,2) = "1.",
IF(D453&lt;&gt;"","El CUNE sólo se envía en operaciones de novedad o ajuste. ",""),
IF(D453="","Debes escribir un CUNE válido para realizar operaciones de novedad o ajuste. ","")),
""
)</f>
        <v/>
      </c>
      <c r="DU453" s="46">
        <f>IF($DS453,
IF(E453="","Debes seleccionar el tipo de documento del empleado. ",
IF(_xlfn.IFNA(VLOOKUP(E453,TIPO_DE_DOCUMENTO,1,FALSE),-1)=-1,"El tipo de documento no es válido (por favor seleccionarlo de la lista). ","")
)
)</f>
        <v/>
      </c>
      <c r="DV453" s="46">
        <f>IF($DS453,
IF(F453="","Debes escribir el número de documento del empleado. ","")
)</f>
        <v/>
      </c>
      <c r="DW453" s="46">
        <f>IF($DS453,
IF(G453="","Debes escribir el primer nombre del empleado. ","")
)</f>
        <v/>
      </c>
      <c r="DY453" s="46">
        <f>IF($DS453,
IF(I453="","Debes escribir el primer apellido del empleado. ","")
)</f>
        <v/>
      </c>
      <c r="DZ453" s="46">
        <f>IF($DS453,
IF(J453="","Debes escribir el segundo apellido del empleado. ","")
)</f>
        <v/>
      </c>
      <c r="EB453" s="46">
        <f>IF($DS453,
IF(L453="","Debes escribir la fecha de ingreso del empleado. ",
IF(ISERR(DATE(YEAR(L453),MONTH(L453),DAY(L453))), "El valor ingresado en fecha de ingreso no tiene un formato válido. ","")
)
)</f>
        <v/>
      </c>
      <c r="EC453" s="46">
        <f>IF($DS453,
IF(M453="","Debes escribir el tiempo laborado. ",
IF( IFERROR(INT(M453),1.1) &lt;&gt; IFERROR(_xlfn.NUMBERVALUE(M453),1), "El valor de los días trabajados debe ser un número entero. ", "")
)
)</f>
        <v/>
      </c>
      <c r="ED453" s="46">
        <f>IF($DS453,
IF( AND(N453&lt;&gt;"", ISERR(DATE(YEAR(N453),MONTH(N453),DAY(N453))) ), "El valor ingresado en fecha de ingreso no tiene un formato válido. ",
IF( AND(N453&lt;&gt;"", $E$6&lt;&gt;"", DATE(YEAR(N453), MONTH(N453), 1) &lt;&gt; IFERROR(DATE(MID($E$6, 1, 4), MID($E$6, 6, 2),1), "1/1/1900") ), "La fecha de retiro debe estar dentro del período liquidado. ", "")
)
)</f>
        <v/>
      </c>
      <c r="EE453" s="46">
        <f>IF($DS453,
IF(O453="","Debes seleccionar el tipo de trabajador. ",
IF(_xlfn.IFNA(VLOOKUP(O453,TIPO_DE_TRABAJADOR,1,FALSE),-1)=-1,"El tipo de trabajador no es válido (por favor seleccionarlo de la lista). ","")
)
)</f>
        <v/>
      </c>
      <c r="EF453" s="46">
        <f>IF($DS453,
IF(P453="","Debes seleccionar si es un trabajador dependiente pensionado por vejez. ",
IF(_xlfn.IFNA(VLOOKUP(P453,SUBTIPO_DE_TRABAJADOR,1,FALSE),-1)=-1,"El tipo de trabajador dependiente pensionado por vejez no es válido (por favor seleccionarlo de la lista). ","")
)
)</f>
        <v/>
      </c>
      <c r="EG453" s="46">
        <f>IF($DS453,
IF(Q453="","Debes seleccionar el tipo de contrato del trabajador. ",
IF(_xlfn.IFNA(VLOOKUP(Q453,TIPO_DE_CONTRATO,1,FALSE),-1)=-1,"El tipo de contrato del trabajador no es válido (por favor seleccionarlo de la lista). ","")
)
)</f>
        <v/>
      </c>
      <c r="EH453" s="46">
        <f>IF($DS453,
IF(R453="","Debes seleccionar si es un salario integral. ",
IF(_xlfn.IFNA(VLOOKUP(R453,SI_NO,1,FALSE),-1)=-1,"Valor no válido para salario integral (por favor seleccionarlo de la lista). ","")
)
)</f>
        <v/>
      </c>
      <c r="EI453" s="46">
        <f>IF($DS453,
IF(S453="","Debes seleccionar si el trabajador realiza actividades de riesgo. ",
IF(_xlfn.IFNA(VLOOKUP(S453,SI_NO,1,FALSE),-1)=-1,"Valor no válido para actividad de alto riesgo (por favor seleccionarlo de la lista). ","")
)
)</f>
        <v/>
      </c>
      <c r="EK453" s="46">
        <f>IF($DS453,
IF(U453="","Debes escribir el código del municipio de residencia del trabajador. ",
IF(_xlfn.IFNA(VLOOKUP(U453,MUNICIPIO,1,FALSE),-1)=-1,"El municipio de residencia del trabajador es inválido (por favor seleccionarlo de la lista). ","")
)
)</f>
        <v/>
      </c>
      <c r="EL453" s="46">
        <f>IF($DS453,
IF(V453="","Debes escribir el la dirección de residendia del trabajador. ","")
)</f>
        <v/>
      </c>
      <c r="EM453" s="46">
        <f>IF($DS453,
IF(W453="","Debes escribir la fecha de inicio de la liquidación. ",
IF(ISERR(DATE(YEAR(W453),MONTH(W453),DAY(W453))),"El valor ingresado en fecha de inicio de liquidación no tiene un formato válido. ",
IF( AND($E$6&lt;&gt;"", DATE(YEAR(W453), MONTH(W453), 1) &lt;&gt; IFERROR(DATE(MID($E$6, 1, 4), MID($E$6, 6, 2),1), "1/1/1900") ), "La fecha de inicio de la liquidación debe estar dentro del período liquidado. ", "")
)
)
)</f>
        <v/>
      </c>
      <c r="EN453" s="46">
        <f>IF($DS453,
IF(X453="","Debes escribir la fecha de fin de la liquidación. ",
IF(ISERR(DATE(YEAR(X453),MONTH(X453),DAY(X453))),"El valor ingresado en fecha de fin de liquidación no tiene un formato válido. ",
IF( AND($E$6&lt;&gt;"", DATE(YEAR(X453), MONTH(X453), 1) &lt;&gt; IFERROR(DATE(MID($E$6, 1, 4), MID($E$6, 6, 2),1), "1/1/1900") ), "La fecha de fin de la liquidación debe estar dentro del período liquidado. ", "")
)
)
)</f>
        <v/>
      </c>
      <c r="EO453" s="46">
        <f>IF($DS453,
IF(Y453="","Debes escribir la frecuencia de pago del trabajador. ",
IF(_xlfn.IFNA(VLOOKUP(Y453,PERÍODO_DE_NÓMINA,1,FALSE),-1)=-1,"La frecuencia de pago es inválida (por favor seleccionarlo de la lista). ","")
)
)</f>
        <v/>
      </c>
      <c r="EP453" s="46">
        <f>IF($DS453,
IF(Z453="","Debes escribir la fecha de pago. ",
IF(ISERR(DATE(YEAR(Z453),MONTH(Z453),DAY(Z453))), "El valor ingresado en fecha de pago no tiene un formato válido. ","")
)
)</f>
        <v/>
      </c>
      <c r="EQ453" s="46">
        <f>IF($DS453,
IF(AA453="","Debes escribir el medio de pago. ",
IF(_xlfn.IFNA(VLOOKUP(AA453,MEDIOS_DE_PAGO,1,FALSE),-1)=-1,"El medio de pago es inválido (por favor seleccionarlo de la lista). ","")
)
)</f>
        <v/>
      </c>
      <c r="ER453" s="46">
        <f>OR(AA453='Tablas '!$T$4,AA453='Tablas '!$T$7,AA453='Tablas '!$T$8,AA453='Tablas '!$T$11)</f>
        <v/>
      </c>
      <c r="ES453" s="46">
        <f>IF(AND($DS453,ER453),
IF(AB453="","Debes escribir la entidad bancaria. ",""),
""
)</f>
        <v/>
      </c>
      <c r="ET453" s="46">
        <f>IF(AND($DS453,ER453),
IF(AC453="","Debes escribir el tipo de cuenta bancaria. ",
IF(_xlfn.IFNA(VLOOKUP(AC453,TIPO_DE_CUENTA,1,FALSE),-1)=-1,"El tipo de cuenta bancaria es inválida (por favor seleccionarlo de la lista). ","")
),
""
)</f>
        <v/>
      </c>
      <c r="EU453" s="46">
        <f>IF(AND($DS453,ER453),
IF(AD453="","Debes escribir el número de cuenta bancaria. ",""),
""
)</f>
        <v/>
      </c>
      <c r="EV453" s="46">
        <f>IF($DS453,
IF(AE453="","Debes escribir el valor del sueldo básico. ",
IF( ISERR(_xlfn.NUMBERVALUE(AE453)), "El valor del sueldo básico debe ser un número válido. ", "")
)
)</f>
        <v/>
      </c>
      <c r="EW453" s="46">
        <f>IF($DS453,
IF(AF453="","Debes escribir el número de días trabajados. ",
IF( IFERROR(INT(AF453),1.1) &lt;&gt; IFERROR(_xlfn.NUMBERVALUE(AF453),1), "La cantidad de días trabajados debe ser un número entero. ", "")
)
)</f>
        <v/>
      </c>
      <c r="EX453" s="46">
        <f>IF($DS453,
IF(AG453="","Debes escribir el valor del sueldo trabajado. ",
IF( ISERR(_xlfn.NUMBERVALUE(AG453)), "El valor del sueldo trabajado debe ser un número válido. ", "")
)
)</f>
        <v/>
      </c>
      <c r="EY453" s="46">
        <f>IF($DS453,
IF( AND(AH453&lt;&gt;"", ISERR(_xlfn.NUMBERVALUE(AH453))), "El valor del auxilio de transporte debe ser un número válido. ", "")
)</f>
        <v/>
      </c>
      <c r="EZ453" s="46">
        <f>IF($DS453,
IF( AND(AI453&lt;&gt;"", ISERR(_xlfn.NUMBERVALUE(AI453))), "El valor de viáticos salariales debe ser un número válido. ", "")
)</f>
        <v/>
      </c>
      <c r="FA453" s="46">
        <f>IF($DS453,
IF( AND(AJ453&lt;&gt;"", ISERR(_xlfn.NUMBERVALUE(AJ453))), "El valor de viáticos NO salariales debe ser un número válido. ", "")
)</f>
        <v/>
      </c>
      <c r="FB453" s="46">
        <f>CONCATENATE(AK453,AL453)&lt;&gt;""</f>
        <v/>
      </c>
      <c r="FC453" s="46">
        <f>IF(AND($DS453,FB453),
IF(AK453="","Debes escribir el número de horas extras diurnas. ",
IF( IFERROR(INT(AK453),1.1) &lt;&gt; IFERROR(_xlfn.NUMBERVALUE(AK453),1), "La cantidad de horas extras diurnas debe ser un número entero. ", "")
),
""
)</f>
        <v/>
      </c>
      <c r="FD453" s="46">
        <f>IF(AND($DS453,FB453),
IF(AL453="","Debes escribir el valor de las horas extras diurnas. ",
IF( ISERR(_xlfn.NUMBERVALUE(AL453)), "El valor de las horas extras duirnas debe ser un número válido. ", "")
),
""
)</f>
        <v/>
      </c>
      <c r="FE453" s="46">
        <f>CONCATENATE(AM453,AN453)&lt;&gt;""</f>
        <v/>
      </c>
      <c r="FF453" s="46">
        <f>IF(AND($DS453,FE453),
IF(AM453="","Debes escribir el número de horas extras nocturnas. ",
IF( IFERROR(INT(AM453),1.1) &lt;&gt; IFERROR(_xlfn.NUMBERVALUE(AM453),1), "La cantidad de horas extras nocturnas debe ser un número entero. ", "")
),
""
)</f>
        <v/>
      </c>
      <c r="FG453" s="46">
        <f>IF(AND($DS453,FE453),
IF(AN453="","Debes escribir el valor de las horas extras nocturnas. ",
IF( ISERR(_xlfn.NUMBERVALUE(AN453)), "El valor de las horas extras nocturnas debe ser un número válido. ", "")
),
""
)</f>
        <v/>
      </c>
      <c r="FH453" s="46">
        <f>CONCATENATE(AO453,AP453)&lt;&gt;""</f>
        <v/>
      </c>
      <c r="FI453" s="46">
        <f>IF(AND($DS453,FH453),
IF(AO453="","Debes escribir el número de horas extras diurnas dominicales y festivas. ",
IF( IFERROR(INT(AO453),1.1) &lt;&gt; IFERROR(_xlfn.NUMBERVALUE(AO453),1), "La cantidad de horas extras diurnas dominicales y festivas debe ser un número entero. ", "")
),
""
)</f>
        <v/>
      </c>
      <c r="FJ453" s="46">
        <f>IF(AND($DS453,FH453),
IF(AP453="","Debes escribir el valor de las horas extras diurnas dominicales y festivas. ",
IF( ISERR(_xlfn.NUMBERVALUE(AP453)), "El valor de las horas extras diurnas dominicales y festivas debe ser un número válido. ", "")
),
""
)</f>
        <v/>
      </c>
      <c r="FK453" s="46">
        <f>CONCATENATE(AQ453,AR453)&lt;&gt;""</f>
        <v/>
      </c>
      <c r="FL453" s="46">
        <f>IF(AND($DS453,FK453),
IF(AQ453="","Debes escribir el número de horas extras nocturnas dominicales y festivas. ",
IF( IFERROR(INT(AQ453),1.1) &lt;&gt; IFERROR(_xlfn.NUMBERVALUE(AQ453),1), "La cantidad de horas extras nocturnas dominicales y festivas debe ser un número entero. ", "")
),
""
)</f>
        <v/>
      </c>
      <c r="FM453" s="46">
        <f>IF(AND($DS453,FK453),
IF(AR453="","Debes escribir el valor de las horas extras nocturnas dominicales y festivas. ",
IF( ISERR(_xlfn.NUMBERVALUE(AR453)), "El valor de las horas extras nocturnas dominicales y festivas debe ser un número válido. ", "")
),
""
)</f>
        <v/>
      </c>
      <c r="FN453" s="46">
        <f>CONCATENATE(AS453,AT453)&lt;&gt;""</f>
        <v/>
      </c>
      <c r="FO453" s="46">
        <f>IF(AND($DS453,FN453),
IF(AS453="","Debes escribir el número de horas recargo nocturno. ",
IF( IFERROR(INT(AS453),1.1) &lt;&gt; IFERROR(_xlfn.NUMBERVALUE(AS453),1), "La cantidad de horas recargo nocturno debe ser un número entero. ", "")
),
""
)</f>
        <v/>
      </c>
      <c r="FP453" s="46">
        <f>IF(AND($DS453,FN453),
IF(AT453="","Debes escribir el valor de las horas recargo nocturno. ",
IF( ISERR(_xlfn.NUMBERVALUE(AT453)), "El valor de las horas recargo nocturno debe ser un número válido. ", "")
),
""
)</f>
        <v/>
      </c>
      <c r="FQ453" s="46">
        <f>CONCATENATE(AU453,AV453)&lt;&gt;""</f>
        <v/>
      </c>
      <c r="FR453" s="46">
        <f>IF(AND($DS453,FQ453),
IF(AU453="","Debes escribir el número de horas recargo diurno dominical y festivo. ",
IF( IFERROR(INT(AU453),1.1) &lt;&gt; IFERROR(_xlfn.NUMBERVALUE(AU453),1), "La cantidad de horas recargo diurno dominical y festivo debe ser un número entero. ", "")
),
""
)</f>
        <v/>
      </c>
      <c r="FS453" s="46">
        <f>IF(AND($DS453,FQ453),
IF(AV453="","Debes escribir el valor de las horas recargo diurno dominical y festivo. ",
IF( ISERR(_xlfn.NUMBERVALUE(AV453)), "El valor de las horas recargo diurno dominical y festivo debe ser un número válido. ", "")
),
""
)</f>
        <v/>
      </c>
      <c r="FT453" s="46">
        <f>CONCATENATE(AW453,AX453)&lt;&gt;""</f>
        <v/>
      </c>
      <c r="FU453" s="46">
        <f>IF(AND($DS453,FT453),
IF(AW453="","Debes escribir el número de horas recargo nocturno dominical y festivo. ",
IF( IFERROR(INT(AW453),1.1) &lt;&gt; IFERROR(_xlfn.NUMBERVALUE(AW453),1), "La cantidad de horas recargo nocturno dominical y festivo debe ser un número entero. ", "")
),
""
)</f>
        <v/>
      </c>
      <c r="FV453" s="46">
        <f>IF(AND($DS453,FT453),
IF(AX453="","Debes escribir el valor de las horas recargo nocturno dominical y festivo. ",
IF( ISERR(_xlfn.NUMBERVALUE(AX453)), "El valor de las horas recargo nocturno dominical y festivo debe ser un número válido. ", "")
),
""
)</f>
        <v/>
      </c>
      <c r="FW453" s="46">
        <f>CONCATENATE(AY453,AZ453)&lt;&gt;""</f>
        <v/>
      </c>
      <c r="FX453" s="46">
        <f>IF(AND($DS453,FW453),
IF(AY453="","Debes escribir el número de días de vacaciones comunes. ",
IF( IFERROR(INT(AY453),1.1) &lt;&gt; IFERROR(_xlfn.NUMBERVALUE(AY453),1), "La cantidad de días de vacaciones comunes debe ser un número entero. ", "")
),
""
)</f>
        <v/>
      </c>
      <c r="FY453" s="46">
        <f>IF(AND($DS453,FW453),
IF(AZ453="","Debes escribir el valor de las vacaciones comunes. ",
IF( ISERR(_xlfn.NUMBERVALUE(AZ453)), "El valor de las vacaciones comunes debe ser un número válido. ", "")
),
""
)</f>
        <v/>
      </c>
      <c r="FZ453" s="46">
        <f>CONCATENATE(BA453,BB453)&lt;&gt;""</f>
        <v/>
      </c>
      <c r="GA453" s="46">
        <f>IF(AND($DS453,FZ453),
IF(BA453="","Debes escribir el número de días de vacaciones compensadas. ",
IF( IFERROR(INT(BA453),1.1) &lt;&gt; IFERROR(_xlfn.NUMBERVALUE(BA453),1), "La cantidad de días de vacaciones compensadas debe ser un número entero. ", "")
),
""
)</f>
        <v/>
      </c>
      <c r="GB453" s="46">
        <f>IF(AND($DS453,FZ453),
IF(BB453="","Debes escribir el valor de las vacaciones compensadas. ",
IF( ISERR(_xlfn.NUMBERVALUE(BB453)), "El valor de las vacaciones compensadas debe ser un número válido. ", "")
),
""
)</f>
        <v/>
      </c>
      <c r="GC453" s="46">
        <f>CONCATENATE(BC453,BD453)&lt;&gt;""</f>
        <v/>
      </c>
      <c r="GD453" s="46">
        <f>IF(AND($DS453,GC453),
IF(BC453="","Debes escribir el número de días de prima salarial. ",
IF( IFERROR(INT(BC453),1.1) &lt;&gt; IFERROR(_xlfn.NUMBERVALUE(BC453),1), "La cantidad de días de prima salarial debe ser un número entero. ", "")
),
""
)</f>
        <v/>
      </c>
      <c r="GE453" s="46">
        <f>IF(AND($DS453,GC453),
IF(BD453="","Debes escribir el valor de los días de prima salarial. ",
IF( ISERR(_xlfn.NUMBERVALUE(BD453)), "El valor de los días de prima salarial debe ser un número válido. ", "")
),
""
)</f>
        <v/>
      </c>
      <c r="GF453" s="46">
        <f>IF($DS453,
IF( AND(BE453&lt;&gt;"", ISERR(_xlfn.NUMBERVALUE(BE453))), "El valor de la prima NO saliarial debe ser un número válido. ", "")
)</f>
        <v/>
      </c>
      <c r="GG453" s="46">
        <f>CONCATENATE(BF453,BG453,BH453)&lt;&gt;""</f>
        <v/>
      </c>
      <c r="GH453" s="46">
        <f>IF(AND($DS453,GG453),
IF(BF453="","Debes escribir el valor de las cesantías. ",
IF( ISERR(_xlfn.NUMBERVALUE(BF453)), "El valor de las cesantías debe ser un número válido. ", "")
),
""
)</f>
        <v/>
      </c>
      <c r="GI453" s="46">
        <f>IF(AND($DS453,GG453),
IF(BG453="","Debes escribir el % de cesantías. ",
IF( ISERR(_xlfn.NUMBERVALUE(BG453)), "El % de cesantías debe ser un número válido. ", "")
),
""
)</f>
        <v/>
      </c>
      <c r="GJ453" s="46">
        <f>IF(AND($DS453,GG453),
IF(BH453="","Debes escribir el valor de intereses de cesantías. ",
IF( ISERR(_xlfn.NUMBERVALUE(BH453)), "El valor de intereses de cesantías debe ser un número válido. ", "")
),
""
)</f>
        <v/>
      </c>
      <c r="GK453" s="46">
        <f>CONCATENATE(BI453,BJ453,BK453)&lt;&gt;""</f>
        <v/>
      </c>
      <c r="GL453" s="46">
        <f>IF(AND($DS453,GK453),
IF(BI453="","Debes escribir el número de días de incapacidad. ",
IF( IFERROR(INT(BI453),1.1) &lt;&gt; IFERROR(_xlfn.NUMBERVALUE(BI453),1), "La cantidad de días de incapacidad debe ser un número entero. ", "")
),
""
)</f>
        <v/>
      </c>
      <c r="GM453" s="46">
        <f>IF(AND($DS453,GK453),
IF(BJ453="","Debes escribir el tipo de incapacidad. ",
IF(_xlfn.IFNA(VLOOKUP(BJ453,TIPO_DE_INCAPACIDAD,1,FALSE),-1)=-1,"El tipo de incapacidad es inválida (por favor seleccionarlo de la lista). ","")
),
""
)</f>
        <v/>
      </c>
      <c r="GN453" s="46">
        <f>IF(AND($DS453,GK453),
IF(BK453="","Debes escribir el valor de la incapacidad. ",
IF( ISERR(_xlfn.NUMBERVALUE(BK453)), "El valor de la incapacidad debe ser un número válido. ", "")
),
""
)</f>
        <v/>
      </c>
      <c r="GO453" s="46">
        <f>CONCATENATE(BL453,BM453)&lt;&gt;""</f>
        <v/>
      </c>
      <c r="GP453" s="46">
        <f>IF(AND($DS453,GO453),
IF(BL453="","Debes escribir el número de días de licencia de maternidad o paternidad. ",
IF( IFERROR(INT(BL453),1.1) &lt;&gt; IFERROR(_xlfn.NUMBERVALUE(BL453),1), "La cantidad de días de licencia de maternidad o paternidad debe ser un número entero. ", "")
),
""
)</f>
        <v/>
      </c>
      <c r="GQ453" s="46">
        <f>IF(AND($DS453,GO453),
IF(BM453="","Debes escribir el valor de la licencia de maternidad o paternidad. ",
IF( ISERR(_xlfn.NUMBERVALUE(BM453)), "El valor de la licencia de maternidad o paternidad debe ser un número válido. ", "")
),
""
)</f>
        <v/>
      </c>
      <c r="GR453" s="46">
        <f>CONCATENATE(BN453,BO453)&lt;&gt;""</f>
        <v/>
      </c>
      <c r="GS453" s="46">
        <f>IF(AND($DS453,GR453),
IF(BN453="","Debes escribir el número de días de licencia remunerada. ",
IF( IFERROR(INT(BN453),1.1) &lt;&gt; IFERROR(_xlfn.NUMBERVALUE(BN453),1), "La cantidad de días de licencia remunerada debe ser un número entero. ", "")
),
""
)</f>
        <v/>
      </c>
      <c r="GT453" s="46">
        <f>IF(AND($DS453,GR453),
IF(BO453="","Debes escribir el valor de la licencia remunerada. ",
IF( ISERR(_xlfn.NUMBERVALUE(BO453)), "El valor de la licencia remunerada debe ser un número válido. ", "")
),
""
)</f>
        <v/>
      </c>
      <c r="GU453" s="46">
        <f>IF($DS453,
IF( AND(BP453&lt;&gt;"", ISERR(_xlfn.NUMBERVALUE(BP453))), "El valor de la licencia NO remunerada debe ser un número válido. ", "")
)</f>
        <v/>
      </c>
      <c r="GV453" s="46">
        <f>IF($DS453,
IF( AND(BQ453&lt;&gt;"", ISERR(_xlfn.NUMBERVALUE(BQ453))), "El valor de auxilios salariales debe ser un número válido. ", "")
)</f>
        <v/>
      </c>
      <c r="GW453" s="46">
        <f>IF($DS453,
IF( AND(BR453&lt;&gt;"", ISERR(_xlfn.NUMBERVALUE(BR453))), "El valor de auxilios NO salariales debe ser un número válido. ", "")
)</f>
        <v/>
      </c>
      <c r="GX453" s="46">
        <f>IF($DS453,
IF( AND(BS453&lt;&gt;"", ISERR(_xlfn.NUMBERVALUE(BS453))), "El valor de bonos salariales debe ser un número válido. ", "")
)</f>
        <v/>
      </c>
      <c r="GY453" s="46">
        <f>IF($DS453,
IF( AND(BT453&lt;&gt;"", ISERR(_xlfn.NUMBERVALUE(BT453))), "El valor de bonos NO salariales debe ser un número válido. ", "")
)</f>
        <v/>
      </c>
      <c r="GZ453" s="46">
        <f>IF($DS453,
IF( AND(BU453&lt;&gt;"", ISERR(_xlfn.NUMBERVALUE(BU453))), "El valor de bonos salariales de alimentación debe ser un número válido. ", "")
)</f>
        <v/>
      </c>
      <c r="HA453" s="46">
        <f>IF($DS453,
IF( AND(BV453&lt;&gt;"", ISERR(_xlfn.NUMBERVALUE(BV453))), "El valor de bonos NO salariales de alimentación debe ser un número válido. ", "")
)</f>
        <v/>
      </c>
      <c r="HB453" s="46">
        <f>IF($DS453,
IF( AND(BW453&lt;&gt;"", ISERR(_xlfn.NUMBERVALUE(BW453))), "El valor de bonificaciones salariales debe ser un número válido. ", "")
)</f>
        <v/>
      </c>
      <c r="HC453" s="46">
        <f>IF($DS453,
IF( AND(BX453&lt;&gt;"", ISERR(_xlfn.NUMBERVALUE(BX453))), "El valor de bonificaciones NO salariales debe ser un número válido. ", "")
)</f>
        <v/>
      </c>
      <c r="HD453" s="46">
        <f>IF($DS453,
IF( AND(BY453&lt;&gt;"", ISERR(_xlfn.NUMBERVALUE(BY453))), "El valor de compensaciones ordinarias debe ser un número válido. ", "")
)</f>
        <v/>
      </c>
      <c r="HE453" s="46">
        <f>IF($DS453,
IF( AND(BZ453&lt;&gt;"", ISERR(_xlfn.NUMBERVALUE(BZ453))), "El valor de compensaciones extraordinarias debe ser un número válido. ", "")
)</f>
        <v/>
      </c>
      <c r="HF453" s="46">
        <f>IF($DS453,
IF( AND(CA453&lt;&gt;"", ISERR(_xlfn.NUMBERVALUE(CA453))), "El valor de comisiones debe ser un número válido. ", "")
)</f>
        <v/>
      </c>
      <c r="HG453" s="46">
        <f>IF($DS453,
IF( AND(CB453&lt;&gt;"", ISERR(_xlfn.NUMBERVALUE(CB453))), "El valor de ausencia por huega debe ser un número válido. ", "")
)</f>
        <v/>
      </c>
      <c r="HH453" s="46">
        <f>IF($DS453,
IF( AND(CC453&lt;&gt;"", ISERR(_xlfn.NUMBERVALUE(CC453))), "El valor de anticipos debe ser un número válido. ", "")
)</f>
        <v/>
      </c>
      <c r="HI453" s="46">
        <f>IF($DS453,
IF( AND(CD453&lt;&gt;"", ISERR(_xlfn.NUMBERVALUE(CD453))), "El valor de pagos a terceros debe ser un número válido. ", "")
)</f>
        <v/>
      </c>
      <c r="HJ453" s="46">
        <f>IF($DS453,
IF( AND(CE453&lt;&gt;"", ISERR(_xlfn.NUMBERVALUE(CE453))), "El valor de dotación debe ser un número válido. ", "")
)</f>
        <v/>
      </c>
      <c r="HK453" s="46">
        <f>IF($DS453,
IF( AND(CF453&lt;&gt;"", ISERR(_xlfn.NUMBERVALUE(CF453))), "El valor de apoyo sostenibilidad debe ser un número válido. ", "")
)</f>
        <v/>
      </c>
      <c r="HL453" s="46">
        <f>IF($DS453,
IF( AND(CG453&lt;&gt;"", ISERR(_xlfn.NUMBERVALUE(CG453))), "El valor de teletrabajo debe ser un número válido. ", "")
)</f>
        <v/>
      </c>
      <c r="HM453" s="46">
        <f>IF($DS453,
IF( AND(CH453&lt;&gt;"", ISERR(_xlfn.NUMBERVALUE(CH453))), "El valor de bonificación de retiro debe ser un número válido. ", "")
)</f>
        <v/>
      </c>
      <c r="HN453" s="46">
        <f>IF($DS453,
IF( AND(CI453&lt;&gt;"", ISERR(_xlfn.NUMBERVALUE(CI453))), "El valor de indemnización de retiro debe ser un número válido. ", "")
)</f>
        <v/>
      </c>
      <c r="HO453" s="46">
        <f>IF($DS453,
IF( AND(CJ453&lt;&gt;"", ISERR(_xlfn.NUMBERVALUE(CJ453))), "El valor de reintegros debe ser un número válido. ", "")
)</f>
        <v/>
      </c>
      <c r="HP453" s="46">
        <f>CONCATENATE(CK453,CL453,CM453)&lt;&gt;""</f>
        <v/>
      </c>
      <c r="HQ453" s="46">
        <f>IF(AND($DS453,HP453),
IF(CK453="","Debes escribir la descripción de otro concepto no categorizado. ",""),
""
)</f>
        <v/>
      </c>
      <c r="HR453" s="46">
        <f>IF(AND($DS453,HP453),
IF(CONCATENATE(CL453,CM453)="","Debes escribir al menos un valor de concepto no categorizado (salarial o no salarial). ",
IF(ISERR(_xlfn.NUMBERVALUE(CL453)),"El valor salarial concepto no categorizado debe ser un número válido. ","")
),
""
)</f>
        <v/>
      </c>
      <c r="HS453" s="46">
        <f>IF(AND($DS453,HP453),
IF(CONCATENATE(CL453,CM453)="","Debes escribir al menos un valor de concepto no categorizado (salarial o no salarial). ",
IF(ISERR(_xlfn.NUMBERVALUE(CM453)),"El valor NO salarial concepto no categorizado debe ser un número válido. ","")
),
""
)</f>
        <v/>
      </c>
      <c r="HT453" s="46">
        <f>IF($DS453,
IF(CN453="","Debes escribir el porcentaje del aporte a salud. ",
IF( ISERR(_xlfn.NUMBERVALUE(CN453)), "El valor del porcentaje del aporte a salud debe ser un número válido. ", "")
)
)</f>
        <v/>
      </c>
      <c r="HU453" s="46">
        <f>IF($DS453,
IF(CO453="","Debes escribir el valor del aporte a salud. ",
IF( ISERR(_xlfn.NUMBERVALUE(CO453)), "El valor del aporte a salud debe ser un número válido. ", "")
)
)</f>
        <v/>
      </c>
      <c r="HV453" s="46">
        <f>IF($DS453,
IF( AND(CP453&lt;&gt;"", ISERR(_xlfn.NUMBERVALUE(CP453))), "El valor plan complementario debe ser un número válido. ", "")
)</f>
        <v/>
      </c>
      <c r="HW453" s="46">
        <f>IF($DS453,
IF(CQ453="","Debes escribir el porcentaje del aporte a pensión. ",
IF( ISERR(_xlfn.NUMBERVALUE(CQ453)), "El valor del porcentaje del aporte a pensión debe ser un número válido. ", "")
)
)</f>
        <v/>
      </c>
      <c r="HX453" s="46">
        <f>IF($DS453,
IF(CR453="","Debes escribir el valor del aporte a pensión. ",
IF( ISERR(_xlfn.NUMBERVALUE(CR453)), "El valor del aporte a salud debe ser un número válido. ", "")
)
)</f>
        <v/>
      </c>
      <c r="HY453" s="46">
        <f>IF($DS453,
IF( AND(CS453&lt;&gt;"", ISERR(_xlfn.NUMBERVALUE(CS453))), "El valor pensión voluntaria debe ser un número válido. ", "")
)</f>
        <v/>
      </c>
      <c r="HZ453" s="46">
        <f>CONCATENATE(CT453,CU453,CV453,CW453)&lt;&gt;""</f>
        <v/>
      </c>
      <c r="IA453" s="46">
        <f>IF(AND($DS453,HZ453),
IF(CT453="","Debes escribir el % del fondo de seguridad pensional. ",
IF( ISERR(_xlfn.NUMBERVALUE(CT453)), "El % del fondo de seguridad debe ser un número válido. ", "")
),
""
)</f>
        <v/>
      </c>
      <c r="IB453" s="46">
        <f>IF(AND($DS453,HZ453),
IF(CU453="","Debes escribir el valor del aporte al fondo de solidaridad pensional. ",
IF( ISERR(_xlfn.NUMBERVALUE(CU453)), "El valor del aporte al fondo de solidaridad pensional debe ser un número válido. ", "")
),
""
)</f>
        <v/>
      </c>
      <c r="IC453" s="46">
        <f>IF(AND($DS453,HZ453),
IF(CV453="","Debes escribir el % del fondo de subsistencia. ",
IF( ISERR(_xlfn.NUMBERVALUE(CV453)), "El % del fondo de subsistencia debe ser un número válido. ", "")
),
""
)</f>
        <v/>
      </c>
      <c r="ID453" s="46">
        <f>IF(AND($DS453,HZ453),
IF(CW453="","Debes escribir el valor del fondo de subsistencia. ",
IF( ISERR(_xlfn.NUMBERVALUE(CW453)), "El valor del fondo de subsistencia debe ser un número válido. ", "")
),
""
)</f>
        <v/>
      </c>
      <c r="IE453" s="46">
        <f>CONCATENATE(CX453,CY453)&lt;&gt;""</f>
        <v/>
      </c>
      <c r="IF453" s="46">
        <f>IF(AND($DS453,IE453),
IF(CX453="","Debes escribir el % de sindicato. ",
IF( ISERR(_xlfn.NUMBERVALUE(CX453)), "El % de sindicato debe ser un número válido. ", "")
),
""
)</f>
        <v/>
      </c>
      <c r="IG453" s="46">
        <f>IF(AND($DS453,IE453),
IF(CY453="","Debes escribir el valor del sindicato. ",
IF( ISERR(_xlfn.NUMBERVALUE(CY453)), "El valor del sindicato debe ser un número válido. ", "")
),
""
)</f>
        <v/>
      </c>
      <c r="IH453" s="46">
        <f>IF($DS453,
IF( AND(CZ453&lt;&gt;"", ISERR(_xlfn.NUMBERVALUE(CZ453))), "El valor de sanción pública debe ser un número válido. ", "")
)</f>
        <v/>
      </c>
      <c r="II453" s="46">
        <f>IF($DS453,
IF( AND(DA453&lt;&gt;"", ISERR(_xlfn.NUMBERVALUE(DA453))), "El valor de sanción privada debe ser un número válido. ", "")
)</f>
        <v/>
      </c>
      <c r="IJ453" s="46">
        <f>CONCATENATE(DB453,DC453)&lt;&gt;""</f>
        <v/>
      </c>
      <c r="IK453" s="46">
        <f>IF(AND($DS453,IJ453),
IF(DB453="","Debes escribir la descripción de libranza. ",""),
""
)</f>
        <v/>
      </c>
      <c r="IL453" s="46">
        <f>IF(AND($DS453,IJ453),
IF(DC453="","Debes escribir la cuota libranza. ",
IF(ISERR(_xlfn.NUMBERVALUE(DC453)),"El valor de la cuota libranza debe ser un número válido. ","")
),
""
)</f>
        <v/>
      </c>
      <c r="IM453" s="46">
        <f>IF($DS453,
IF( AND(DD453&lt;&gt;"", ISERR(_xlfn.NUMBERVALUE(DD453))), "El valor de pagos a terceros debe ser un número válido. ", "")
)</f>
        <v/>
      </c>
      <c r="IN453" s="46">
        <f>IF($DS453,
IF( AND(DE453&lt;&gt;"", ISERR(_xlfn.NUMBERVALUE(DE453))), "El valor de anticipos debe ser un número válido. ", "")
)</f>
        <v/>
      </c>
      <c r="IO453" s="46">
        <f>IF($DS453,
IF( AND(DF453&lt;&gt;"", ISERR(_xlfn.NUMBERVALUE(DF453))), "El valor de AFC debe ser un número válido. ", "")
)</f>
        <v/>
      </c>
      <c r="IP453" s="46">
        <f>IF($DS453,
IF( AND(DG453&lt;&gt;"", ISERR(_xlfn.NUMBERVALUE(DG453))), "El valor de rete-fuente debe ser un número válido. ", "")
)</f>
        <v/>
      </c>
      <c r="IQ453" s="46">
        <f>IF($DS453,
IF( AND(DH453&lt;&gt;"", ISERR(_xlfn.NUMBERVALUE(DH453))), "El valor de cooperativa de trabajo debe ser un número válido. ", "")
)</f>
        <v/>
      </c>
      <c r="IR453" s="46">
        <f>IF($DS453,
IF( AND(DI453&lt;&gt;"", ISERR(_xlfn.NUMBERVALUE(DI453))), "El valor de embargo fiscal debe ser un número válido. ", "")
)</f>
        <v/>
      </c>
      <c r="IS453" s="46">
        <f>IF($DS453,
IF( AND(DJ453&lt;&gt;"", ISERR(_xlfn.NUMBERVALUE(DJ453))), "El valor de educación debe ser un número válido. ", "")
)</f>
        <v/>
      </c>
      <c r="IT453" s="46">
        <f>IF($DS453,
IF( AND(DK453&lt;&gt;"", ISERR(_xlfn.NUMBERVALUE(DK453))), "El valor de reintegro debe ser un número válido. ", "")
)</f>
        <v/>
      </c>
      <c r="IU453" s="46">
        <f>IF($DS453,
IF( AND(DL453&lt;&gt;"", ISERR(_xlfn.NUMBERVALUE(DL453))), "El valor de deuda debe ser un número válido. ", "")
)</f>
        <v/>
      </c>
      <c r="IV453" s="46">
        <f>IF($DS453,
IF( AND(DM453&lt;&gt;"", ISERR(_xlfn.NUMBERVALUE(DM453))), "El valor de otras deducciones debe ser un número válido. ", "")
)</f>
        <v/>
      </c>
      <c r="IW453" s="46">
        <f>IF($DS453,
IF(DN453="","Debes escribir el valor de los devengos totales. ",
IF( ISERR(_xlfn.NUMBERVALUE(DN453)), "El valor de los devengos totales debe ser un número válido. ", "")
)
)</f>
        <v/>
      </c>
      <c r="IX453" s="46">
        <f>IF($DS453,
IF(DO453="","Debes escribir el valor de las deducciones totales. ",
IF( ISERR(_xlfn.NUMBERVALUE(DO453)), "El valor de las deducciones totales debe ser un número válido. ", "")
)
)</f>
        <v/>
      </c>
      <c r="IY453" s="46">
        <f>IF($DS453,
IF(DP453="","Debes escribir el valor del salario total. ",
IF( ISERR(_xlfn.NUMBERVALUE(DP453)), "El valor del salario total debe ser un número válido. ", "")
)
)</f>
        <v/>
      </c>
    </row>
    <row r="454">
      <c r="B454" s="48" t="n">
        <v>442</v>
      </c>
      <c r="C454" s="61">
        <f>IF(AND(DS454,DP454&lt;&gt;""),
IF(DQ454="","OK","Error"),
""
)</f>
        <v/>
      </c>
      <c r="D454" s="53" t="n"/>
      <c r="E454" s="52" t="n"/>
      <c r="F454" s="112" t="n"/>
      <c r="G454" s="52" t="n"/>
      <c r="H454" s="53" t="n"/>
      <c r="I454" s="52" t="n"/>
      <c r="J454" s="52" t="n"/>
      <c r="K454" s="53" t="n"/>
      <c r="L454" s="55" t="n"/>
      <c r="M454" s="108" t="n"/>
      <c r="N454" s="56" t="n"/>
      <c r="O454" s="52" t="n"/>
      <c r="P454" s="52" t="n"/>
      <c r="Q454" s="52" t="n"/>
      <c r="R454" s="52" t="n"/>
      <c r="S454" s="52" t="n"/>
      <c r="T454" s="53" t="n"/>
      <c r="U454" s="52" t="n"/>
      <c r="V454" s="52" t="n"/>
      <c r="W454" s="55" t="n"/>
      <c r="X454" s="55" t="n"/>
      <c r="Y454" s="52" t="n"/>
      <c r="Z454" s="55" t="n"/>
      <c r="AA454" s="52" t="n"/>
      <c r="AB454" s="53" t="n"/>
      <c r="AC454" s="53" t="n"/>
      <c r="AD454" s="53" t="n"/>
      <c r="AE454" s="177" t="n"/>
      <c r="AF454" s="113" t="n"/>
      <c r="AG454" s="177" t="n"/>
      <c r="AH454" s="178" t="n"/>
      <c r="AI454" s="178" t="n"/>
      <c r="AJ454" s="178" t="n"/>
      <c r="AK454" s="114" t="n"/>
      <c r="AL454" s="178" t="n"/>
      <c r="AM454" s="114" t="n"/>
      <c r="AN454" s="178" t="n"/>
      <c r="AO454" s="114" t="n"/>
      <c r="AP454" s="178" t="n"/>
      <c r="AQ454" s="114" t="n"/>
      <c r="AR454" s="178" t="n"/>
      <c r="AS454" s="114" t="n"/>
      <c r="AT454" s="178" t="n"/>
      <c r="AU454" s="114" t="n"/>
      <c r="AV454" s="178" t="n"/>
      <c r="AW454" s="114" t="n"/>
      <c r="AX454" s="178" t="n"/>
      <c r="AY454" s="114" t="n"/>
      <c r="AZ454" s="178" t="n"/>
      <c r="BA454" s="114" t="n"/>
      <c r="BB454" s="178" t="n"/>
      <c r="BC454" s="114" t="n"/>
      <c r="BD454" s="178" t="n"/>
      <c r="BE454" s="178" t="n"/>
      <c r="BF454" s="178" t="n"/>
      <c r="BG454" s="59" t="n"/>
      <c r="BH454" s="178" t="n"/>
      <c r="BI454" s="114" t="n"/>
      <c r="BJ454" s="53" t="n"/>
      <c r="BK454" s="178" t="n"/>
      <c r="BL454" s="114" t="n"/>
      <c r="BM454" s="178" t="n"/>
      <c r="BN454" s="114" t="n"/>
      <c r="BO454" s="178" t="n"/>
      <c r="BP454" s="178" t="n"/>
      <c r="BQ454" s="178" t="n"/>
      <c r="BR454" s="178" t="n"/>
      <c r="BS454" s="178" t="n"/>
      <c r="BT454" s="178" t="n"/>
      <c r="BU454" s="178" t="n"/>
      <c r="BV454" s="178" t="n"/>
      <c r="BW454" s="178" t="n"/>
      <c r="BX454" s="178" t="n"/>
      <c r="BY454" s="178" t="n"/>
      <c r="BZ454" s="178" t="n"/>
      <c r="CA454" s="178" t="n"/>
      <c r="CB454" s="178" t="n"/>
      <c r="CC454" s="178" t="n"/>
      <c r="CD454" s="178" t="n"/>
      <c r="CE454" s="178" t="n"/>
      <c r="CF454" s="178" t="n"/>
      <c r="CG454" s="178" t="n"/>
      <c r="CH454" s="178" t="n"/>
      <c r="CI454" s="178" t="n"/>
      <c r="CJ454" s="178" t="n"/>
      <c r="CK454" s="53" t="n"/>
      <c r="CL454" s="178" t="n"/>
      <c r="CM454" s="178" t="n"/>
      <c r="CN454" s="60" t="n"/>
      <c r="CO454" s="177" t="n"/>
      <c r="CP454" s="178" t="n"/>
      <c r="CQ454" s="60" t="n"/>
      <c r="CR454" s="177" t="n"/>
      <c r="CS454" s="178" t="n"/>
      <c r="CT454" s="59" t="n"/>
      <c r="CU454" s="178" t="n"/>
      <c r="CV454" s="59" t="n"/>
      <c r="CW454" s="178" t="n"/>
      <c r="CX454" s="59" t="n"/>
      <c r="CY454" s="178" t="n"/>
      <c r="CZ454" s="178" t="n"/>
      <c r="DA454" s="178" t="n"/>
      <c r="DB454" s="53" t="n"/>
      <c r="DC454" s="178" t="n"/>
      <c r="DD454" s="178" t="n"/>
      <c r="DE454" s="178" t="n"/>
      <c r="DF454" s="178" t="n"/>
      <c r="DG454" s="178" t="n"/>
      <c r="DH454" s="178" t="n"/>
      <c r="DI454" s="178" t="n"/>
      <c r="DJ454" s="178" t="n"/>
      <c r="DK454" s="178" t="n"/>
      <c r="DL454" s="178" t="n"/>
      <c r="DM454" s="178" t="n"/>
      <c r="DN454" s="177" t="n"/>
      <c r="DO454" s="177" t="n"/>
      <c r="DP454" s="177" t="n"/>
      <c r="DQ454" s="76">
        <f>IF(AND(DS454,DP454&lt;&gt;""),
CONCATENATE(DT454,DU454,DV454,DW454,DX454,DY454,DZ454,EA454,EB454,EC454,ED454,EE454,EF454,EG454,EH454,EI454,EJ454,EK454,EL454,EM454,EN454,EO454,EP454,EQ454,ES454,ET454,EU454,EV454,EW454,EX454,EY454,EZ454,FA454,FC454,FD454,FF454,FG454,FI454,FJ454,FL454,FM454,FO454,FP454,FR454,FS454,FU454,FV454,FX454,FY454,GA454,GB454,GD454,GE454,GF454,GH454,GI454,GJ454,GL454,GM454,GN454,GP454,GQ454,GS454,GT454,GU454,GV454,GW454,GX454,GY454,GZ454,HA454,HB454,HC454,HD454,HE454,HF454,HG454,HH454,HI454,HJ454,HK454,HL454,HM454,HN454,HO454,HQ454,HR454,HS454,HT454,HU454,HV454,HW454,HX454,HY454,IA454,IB454,IC454,ID454,IF454,IG454,IH454,II454,IK454,IL454,IM454,IN454,IO454,IP454,IQ454,IR454,IS454,IT454,IU454,IV454,IW454,IX454,IY454,IZ454),
""
)</f>
        <v/>
      </c>
      <c r="DR454" s="53" t="n"/>
      <c r="DS454" s="46">
        <f>CONCATENATE(D454,$E454,$F454,$G454,H454,$I454,$J454,K454,$L454,$M454,N454,$O454,$P454,$Q454,$R454,$S454,T454,$U454,$V454,$W454,$X454,$Y454,$Z454,$AA454,AB454,AC454,AD454,$AE454,$AF454,$AG454,AH454,AI454,AJ454,AK454,AL454,AM454,AN454,AO454,AP454,AQ454,AR454,AS454,AT454,AU454,AV454,AW454,AX454,AY454,AZ454,BA454,BB454,BC454,BD454,BE454,BF454,BG454,BH454,BI454,BJ454,BK454,BL454,BM454,BN454,BO454,BP454,BQ454,BR454,BS454,BT454,BU454,BV454,BW454,BX454,BY454,BZ454,CA454,CB454,CC454,CD454,CE454,CF454,CG454,CH454,CI454,CJ454,CK454,CL454,CM454,$CN454,$CO454,CP454,$CQ454,$CR454,CS454,CT454,CU454,CV454,CW454,CX454,CY454,CZ454,DA454,DB454,DC454,DD454,DE454,DF454,DG454,DH454,DI454,DJ454,DK454,DL454,DM454,$DN454,$DO454,$DP454,DR454)&lt;&gt;""</f>
        <v/>
      </c>
      <c r="DT454" s="46">
        <f>IF(AND($DS454,$E$4&lt;&gt;""),
IF(LEFT($E$4,2) = "1.",
IF(D454&lt;&gt;"","El CUNE sólo se envía en operaciones de novedad o ajuste. ",""),
IF(D454="","Debes escribir un CUNE válido para realizar operaciones de novedad o ajuste. ","")),
""
)</f>
        <v/>
      </c>
      <c r="DU454" s="46">
        <f>IF($DS454,
IF(E454="","Debes seleccionar el tipo de documento del empleado. ",
IF(_xlfn.IFNA(VLOOKUP(E454,TIPO_DE_DOCUMENTO,1,FALSE),-1)=-1,"El tipo de documento no es válido (por favor seleccionarlo de la lista). ","")
)
)</f>
        <v/>
      </c>
      <c r="DV454" s="46">
        <f>IF($DS454,
IF(F454="","Debes escribir el número de documento del empleado. ","")
)</f>
        <v/>
      </c>
      <c r="DW454" s="46">
        <f>IF($DS454,
IF(G454="","Debes escribir el primer nombre del empleado. ","")
)</f>
        <v/>
      </c>
      <c r="DY454" s="46">
        <f>IF($DS454,
IF(I454="","Debes escribir el primer apellido del empleado. ","")
)</f>
        <v/>
      </c>
      <c r="DZ454" s="46">
        <f>IF($DS454,
IF(J454="","Debes escribir el segundo apellido del empleado. ","")
)</f>
        <v/>
      </c>
      <c r="EB454" s="46">
        <f>IF($DS454,
IF(L454="","Debes escribir la fecha de ingreso del empleado. ",
IF(ISERR(DATE(YEAR(L454),MONTH(L454),DAY(L454))), "El valor ingresado en fecha de ingreso no tiene un formato válido. ","")
)
)</f>
        <v/>
      </c>
      <c r="EC454" s="46">
        <f>IF($DS454,
IF(M454="","Debes escribir el tiempo laborado. ",
IF( IFERROR(INT(M454),1.1) &lt;&gt; IFERROR(_xlfn.NUMBERVALUE(M454),1), "El valor de los días trabajados debe ser un número entero. ", "")
)
)</f>
        <v/>
      </c>
      <c r="ED454" s="46">
        <f>IF($DS454,
IF( AND(N454&lt;&gt;"", ISERR(DATE(YEAR(N454),MONTH(N454),DAY(N454))) ), "El valor ingresado en fecha de ingreso no tiene un formato válido. ",
IF( AND(N454&lt;&gt;"", $E$6&lt;&gt;"", DATE(YEAR(N454), MONTH(N454), 1) &lt;&gt; IFERROR(DATE(MID($E$6, 1, 4), MID($E$6, 6, 2),1), "1/1/1900") ), "La fecha de retiro debe estar dentro del período liquidado. ", "")
)
)</f>
        <v/>
      </c>
      <c r="EE454" s="46">
        <f>IF($DS454,
IF(O454="","Debes seleccionar el tipo de trabajador. ",
IF(_xlfn.IFNA(VLOOKUP(O454,TIPO_DE_TRABAJADOR,1,FALSE),-1)=-1,"El tipo de trabajador no es válido (por favor seleccionarlo de la lista). ","")
)
)</f>
        <v/>
      </c>
      <c r="EF454" s="46">
        <f>IF($DS454,
IF(P454="","Debes seleccionar si es un trabajador dependiente pensionado por vejez. ",
IF(_xlfn.IFNA(VLOOKUP(P454,SUBTIPO_DE_TRABAJADOR,1,FALSE),-1)=-1,"El tipo de trabajador dependiente pensionado por vejez no es válido (por favor seleccionarlo de la lista). ","")
)
)</f>
        <v/>
      </c>
      <c r="EG454" s="46">
        <f>IF($DS454,
IF(Q454="","Debes seleccionar el tipo de contrato del trabajador. ",
IF(_xlfn.IFNA(VLOOKUP(Q454,TIPO_DE_CONTRATO,1,FALSE),-1)=-1,"El tipo de contrato del trabajador no es válido (por favor seleccionarlo de la lista). ","")
)
)</f>
        <v/>
      </c>
      <c r="EH454" s="46">
        <f>IF($DS454,
IF(R454="","Debes seleccionar si es un salario integral. ",
IF(_xlfn.IFNA(VLOOKUP(R454,SI_NO,1,FALSE),-1)=-1,"Valor no válido para salario integral (por favor seleccionarlo de la lista). ","")
)
)</f>
        <v/>
      </c>
      <c r="EI454" s="46">
        <f>IF($DS454,
IF(S454="","Debes seleccionar si el trabajador realiza actividades de riesgo. ",
IF(_xlfn.IFNA(VLOOKUP(S454,SI_NO,1,FALSE),-1)=-1,"Valor no válido para actividad de alto riesgo (por favor seleccionarlo de la lista). ","")
)
)</f>
        <v/>
      </c>
      <c r="EK454" s="46">
        <f>IF($DS454,
IF(U454="","Debes escribir el código del municipio de residencia del trabajador. ",
IF(_xlfn.IFNA(VLOOKUP(U454,MUNICIPIO,1,FALSE),-1)=-1,"El municipio de residencia del trabajador es inválido (por favor seleccionarlo de la lista). ","")
)
)</f>
        <v/>
      </c>
      <c r="EL454" s="46">
        <f>IF($DS454,
IF(V454="","Debes escribir el la dirección de residendia del trabajador. ","")
)</f>
        <v/>
      </c>
      <c r="EM454" s="46">
        <f>IF($DS454,
IF(W454="","Debes escribir la fecha de inicio de la liquidación. ",
IF(ISERR(DATE(YEAR(W454),MONTH(W454),DAY(W454))),"El valor ingresado en fecha de inicio de liquidación no tiene un formato válido. ",
IF( AND($E$6&lt;&gt;"", DATE(YEAR(W454), MONTH(W454), 1) &lt;&gt; IFERROR(DATE(MID($E$6, 1, 4), MID($E$6, 6, 2),1), "1/1/1900") ), "La fecha de inicio de la liquidación debe estar dentro del período liquidado. ", "")
)
)
)</f>
        <v/>
      </c>
      <c r="EN454" s="46">
        <f>IF($DS454,
IF(X454="","Debes escribir la fecha de fin de la liquidación. ",
IF(ISERR(DATE(YEAR(X454),MONTH(X454),DAY(X454))),"El valor ingresado en fecha de fin de liquidación no tiene un formato válido. ",
IF( AND($E$6&lt;&gt;"", DATE(YEAR(X454), MONTH(X454), 1) &lt;&gt; IFERROR(DATE(MID($E$6, 1, 4), MID($E$6, 6, 2),1), "1/1/1900") ), "La fecha de fin de la liquidación debe estar dentro del período liquidado. ", "")
)
)
)</f>
        <v/>
      </c>
      <c r="EO454" s="46">
        <f>IF($DS454,
IF(Y454="","Debes escribir la frecuencia de pago del trabajador. ",
IF(_xlfn.IFNA(VLOOKUP(Y454,PERÍODO_DE_NÓMINA,1,FALSE),-1)=-1,"La frecuencia de pago es inválida (por favor seleccionarlo de la lista). ","")
)
)</f>
        <v/>
      </c>
      <c r="EP454" s="46">
        <f>IF($DS454,
IF(Z454="","Debes escribir la fecha de pago. ",
IF(ISERR(DATE(YEAR(Z454),MONTH(Z454),DAY(Z454))), "El valor ingresado en fecha de pago no tiene un formato válido. ","")
)
)</f>
        <v/>
      </c>
      <c r="EQ454" s="46">
        <f>IF($DS454,
IF(AA454="","Debes escribir el medio de pago. ",
IF(_xlfn.IFNA(VLOOKUP(AA454,MEDIOS_DE_PAGO,1,FALSE),-1)=-1,"El medio de pago es inválido (por favor seleccionarlo de la lista). ","")
)
)</f>
        <v/>
      </c>
      <c r="ER454" s="46">
        <f>OR(AA454='Tablas '!$T$4,AA454='Tablas '!$T$7,AA454='Tablas '!$T$8,AA454='Tablas '!$T$11)</f>
        <v/>
      </c>
      <c r="ES454" s="46">
        <f>IF(AND($DS454,ER454),
IF(AB454="","Debes escribir la entidad bancaria. ",""),
""
)</f>
        <v/>
      </c>
      <c r="ET454" s="46">
        <f>IF(AND($DS454,ER454),
IF(AC454="","Debes escribir el tipo de cuenta bancaria. ",
IF(_xlfn.IFNA(VLOOKUP(AC454,TIPO_DE_CUENTA,1,FALSE),-1)=-1,"El tipo de cuenta bancaria es inválida (por favor seleccionarlo de la lista). ","")
),
""
)</f>
        <v/>
      </c>
      <c r="EU454" s="46">
        <f>IF(AND($DS454,ER454),
IF(AD454="","Debes escribir el número de cuenta bancaria. ",""),
""
)</f>
        <v/>
      </c>
      <c r="EV454" s="46">
        <f>IF($DS454,
IF(AE454="","Debes escribir el valor del sueldo básico. ",
IF( ISERR(_xlfn.NUMBERVALUE(AE454)), "El valor del sueldo básico debe ser un número válido. ", "")
)
)</f>
        <v/>
      </c>
      <c r="EW454" s="46">
        <f>IF($DS454,
IF(AF454="","Debes escribir el número de días trabajados. ",
IF( IFERROR(INT(AF454),1.1) &lt;&gt; IFERROR(_xlfn.NUMBERVALUE(AF454),1), "La cantidad de días trabajados debe ser un número entero. ", "")
)
)</f>
        <v/>
      </c>
      <c r="EX454" s="46">
        <f>IF($DS454,
IF(AG454="","Debes escribir el valor del sueldo trabajado. ",
IF( ISERR(_xlfn.NUMBERVALUE(AG454)), "El valor del sueldo trabajado debe ser un número válido. ", "")
)
)</f>
        <v/>
      </c>
      <c r="EY454" s="46">
        <f>IF($DS454,
IF( AND(AH454&lt;&gt;"", ISERR(_xlfn.NUMBERVALUE(AH454))), "El valor del auxilio de transporte debe ser un número válido. ", "")
)</f>
        <v/>
      </c>
      <c r="EZ454" s="46">
        <f>IF($DS454,
IF( AND(AI454&lt;&gt;"", ISERR(_xlfn.NUMBERVALUE(AI454))), "El valor de viáticos salariales debe ser un número válido. ", "")
)</f>
        <v/>
      </c>
      <c r="FA454" s="46">
        <f>IF($DS454,
IF( AND(AJ454&lt;&gt;"", ISERR(_xlfn.NUMBERVALUE(AJ454))), "El valor de viáticos NO salariales debe ser un número válido. ", "")
)</f>
        <v/>
      </c>
      <c r="FB454" s="46">
        <f>CONCATENATE(AK454,AL454)&lt;&gt;""</f>
        <v/>
      </c>
      <c r="FC454" s="46">
        <f>IF(AND($DS454,FB454),
IF(AK454="","Debes escribir el número de horas extras diurnas. ",
IF( IFERROR(INT(AK454),1.1) &lt;&gt; IFERROR(_xlfn.NUMBERVALUE(AK454),1), "La cantidad de horas extras diurnas debe ser un número entero. ", "")
),
""
)</f>
        <v/>
      </c>
      <c r="FD454" s="46">
        <f>IF(AND($DS454,FB454),
IF(AL454="","Debes escribir el valor de las horas extras diurnas. ",
IF( ISERR(_xlfn.NUMBERVALUE(AL454)), "El valor de las horas extras duirnas debe ser un número válido. ", "")
),
""
)</f>
        <v/>
      </c>
      <c r="FE454" s="46">
        <f>CONCATENATE(AM454,AN454)&lt;&gt;""</f>
        <v/>
      </c>
      <c r="FF454" s="46">
        <f>IF(AND($DS454,FE454),
IF(AM454="","Debes escribir el número de horas extras nocturnas. ",
IF( IFERROR(INT(AM454),1.1) &lt;&gt; IFERROR(_xlfn.NUMBERVALUE(AM454),1), "La cantidad de horas extras nocturnas debe ser un número entero. ", "")
),
""
)</f>
        <v/>
      </c>
      <c r="FG454" s="46">
        <f>IF(AND($DS454,FE454),
IF(AN454="","Debes escribir el valor de las horas extras nocturnas. ",
IF( ISERR(_xlfn.NUMBERVALUE(AN454)), "El valor de las horas extras nocturnas debe ser un número válido. ", "")
),
""
)</f>
        <v/>
      </c>
      <c r="FH454" s="46">
        <f>CONCATENATE(AO454,AP454)&lt;&gt;""</f>
        <v/>
      </c>
      <c r="FI454" s="46">
        <f>IF(AND($DS454,FH454),
IF(AO454="","Debes escribir el número de horas extras diurnas dominicales y festivas. ",
IF( IFERROR(INT(AO454),1.1) &lt;&gt; IFERROR(_xlfn.NUMBERVALUE(AO454),1), "La cantidad de horas extras diurnas dominicales y festivas debe ser un número entero. ", "")
),
""
)</f>
        <v/>
      </c>
      <c r="FJ454" s="46">
        <f>IF(AND($DS454,FH454),
IF(AP454="","Debes escribir el valor de las horas extras diurnas dominicales y festivas. ",
IF( ISERR(_xlfn.NUMBERVALUE(AP454)), "El valor de las horas extras diurnas dominicales y festivas debe ser un número válido. ", "")
),
""
)</f>
        <v/>
      </c>
      <c r="FK454" s="46">
        <f>CONCATENATE(AQ454,AR454)&lt;&gt;""</f>
        <v/>
      </c>
      <c r="FL454" s="46">
        <f>IF(AND($DS454,FK454),
IF(AQ454="","Debes escribir el número de horas extras nocturnas dominicales y festivas. ",
IF( IFERROR(INT(AQ454),1.1) &lt;&gt; IFERROR(_xlfn.NUMBERVALUE(AQ454),1), "La cantidad de horas extras nocturnas dominicales y festivas debe ser un número entero. ", "")
),
""
)</f>
        <v/>
      </c>
      <c r="FM454" s="46">
        <f>IF(AND($DS454,FK454),
IF(AR454="","Debes escribir el valor de las horas extras nocturnas dominicales y festivas. ",
IF( ISERR(_xlfn.NUMBERVALUE(AR454)), "El valor de las horas extras nocturnas dominicales y festivas debe ser un número válido. ", "")
),
""
)</f>
        <v/>
      </c>
      <c r="FN454" s="46">
        <f>CONCATENATE(AS454,AT454)&lt;&gt;""</f>
        <v/>
      </c>
      <c r="FO454" s="46">
        <f>IF(AND($DS454,FN454),
IF(AS454="","Debes escribir el número de horas recargo nocturno. ",
IF( IFERROR(INT(AS454),1.1) &lt;&gt; IFERROR(_xlfn.NUMBERVALUE(AS454),1), "La cantidad de horas recargo nocturno debe ser un número entero. ", "")
),
""
)</f>
        <v/>
      </c>
      <c r="FP454" s="46">
        <f>IF(AND($DS454,FN454),
IF(AT454="","Debes escribir el valor de las horas recargo nocturno. ",
IF( ISERR(_xlfn.NUMBERVALUE(AT454)), "El valor de las horas recargo nocturno debe ser un número válido. ", "")
),
""
)</f>
        <v/>
      </c>
      <c r="FQ454" s="46">
        <f>CONCATENATE(AU454,AV454)&lt;&gt;""</f>
        <v/>
      </c>
      <c r="FR454" s="46">
        <f>IF(AND($DS454,FQ454),
IF(AU454="","Debes escribir el número de horas recargo diurno dominical y festivo. ",
IF( IFERROR(INT(AU454),1.1) &lt;&gt; IFERROR(_xlfn.NUMBERVALUE(AU454),1), "La cantidad de horas recargo diurno dominical y festivo debe ser un número entero. ", "")
),
""
)</f>
        <v/>
      </c>
      <c r="FS454" s="46">
        <f>IF(AND($DS454,FQ454),
IF(AV454="","Debes escribir el valor de las horas recargo diurno dominical y festivo. ",
IF( ISERR(_xlfn.NUMBERVALUE(AV454)), "El valor de las horas recargo diurno dominical y festivo debe ser un número válido. ", "")
),
""
)</f>
        <v/>
      </c>
      <c r="FT454" s="46">
        <f>CONCATENATE(AW454,AX454)&lt;&gt;""</f>
        <v/>
      </c>
      <c r="FU454" s="46">
        <f>IF(AND($DS454,FT454),
IF(AW454="","Debes escribir el número de horas recargo nocturno dominical y festivo. ",
IF( IFERROR(INT(AW454),1.1) &lt;&gt; IFERROR(_xlfn.NUMBERVALUE(AW454),1), "La cantidad de horas recargo nocturno dominical y festivo debe ser un número entero. ", "")
),
""
)</f>
        <v/>
      </c>
      <c r="FV454" s="46">
        <f>IF(AND($DS454,FT454),
IF(AX454="","Debes escribir el valor de las horas recargo nocturno dominical y festivo. ",
IF( ISERR(_xlfn.NUMBERVALUE(AX454)), "El valor de las horas recargo nocturno dominical y festivo debe ser un número válido. ", "")
),
""
)</f>
        <v/>
      </c>
      <c r="FW454" s="46">
        <f>CONCATENATE(AY454,AZ454)&lt;&gt;""</f>
        <v/>
      </c>
      <c r="FX454" s="46">
        <f>IF(AND($DS454,FW454),
IF(AY454="","Debes escribir el número de días de vacaciones comunes. ",
IF( IFERROR(INT(AY454),1.1) &lt;&gt; IFERROR(_xlfn.NUMBERVALUE(AY454),1), "La cantidad de días de vacaciones comunes debe ser un número entero. ", "")
),
""
)</f>
        <v/>
      </c>
      <c r="FY454" s="46">
        <f>IF(AND($DS454,FW454),
IF(AZ454="","Debes escribir el valor de las vacaciones comunes. ",
IF( ISERR(_xlfn.NUMBERVALUE(AZ454)), "El valor de las vacaciones comunes debe ser un número válido. ", "")
),
""
)</f>
        <v/>
      </c>
      <c r="FZ454" s="46">
        <f>CONCATENATE(BA454,BB454)&lt;&gt;""</f>
        <v/>
      </c>
      <c r="GA454" s="46">
        <f>IF(AND($DS454,FZ454),
IF(BA454="","Debes escribir el número de días de vacaciones compensadas. ",
IF( IFERROR(INT(BA454),1.1) &lt;&gt; IFERROR(_xlfn.NUMBERVALUE(BA454),1), "La cantidad de días de vacaciones compensadas debe ser un número entero. ", "")
),
""
)</f>
        <v/>
      </c>
      <c r="GB454" s="46">
        <f>IF(AND($DS454,FZ454),
IF(BB454="","Debes escribir el valor de las vacaciones compensadas. ",
IF( ISERR(_xlfn.NUMBERVALUE(BB454)), "El valor de las vacaciones compensadas debe ser un número válido. ", "")
),
""
)</f>
        <v/>
      </c>
      <c r="GC454" s="46">
        <f>CONCATENATE(BC454,BD454)&lt;&gt;""</f>
        <v/>
      </c>
      <c r="GD454" s="46">
        <f>IF(AND($DS454,GC454),
IF(BC454="","Debes escribir el número de días de prima salarial. ",
IF( IFERROR(INT(BC454),1.1) &lt;&gt; IFERROR(_xlfn.NUMBERVALUE(BC454),1), "La cantidad de días de prima salarial debe ser un número entero. ", "")
),
""
)</f>
        <v/>
      </c>
      <c r="GE454" s="46">
        <f>IF(AND($DS454,GC454),
IF(BD454="","Debes escribir el valor de los días de prima salarial. ",
IF( ISERR(_xlfn.NUMBERVALUE(BD454)), "El valor de los días de prima salarial debe ser un número válido. ", "")
),
""
)</f>
        <v/>
      </c>
      <c r="GF454" s="46">
        <f>IF($DS454,
IF( AND(BE454&lt;&gt;"", ISERR(_xlfn.NUMBERVALUE(BE454))), "El valor de la prima NO saliarial debe ser un número válido. ", "")
)</f>
        <v/>
      </c>
      <c r="GG454" s="46">
        <f>CONCATENATE(BF454,BG454,BH454)&lt;&gt;""</f>
        <v/>
      </c>
      <c r="GH454" s="46">
        <f>IF(AND($DS454,GG454),
IF(BF454="","Debes escribir el valor de las cesantías. ",
IF( ISERR(_xlfn.NUMBERVALUE(BF454)), "El valor de las cesantías debe ser un número válido. ", "")
),
""
)</f>
        <v/>
      </c>
      <c r="GI454" s="46">
        <f>IF(AND($DS454,GG454),
IF(BG454="","Debes escribir el % de cesantías. ",
IF( ISERR(_xlfn.NUMBERVALUE(BG454)), "El % de cesantías debe ser un número válido. ", "")
),
""
)</f>
        <v/>
      </c>
      <c r="GJ454" s="46">
        <f>IF(AND($DS454,GG454),
IF(BH454="","Debes escribir el valor de intereses de cesantías. ",
IF( ISERR(_xlfn.NUMBERVALUE(BH454)), "El valor de intereses de cesantías debe ser un número válido. ", "")
),
""
)</f>
        <v/>
      </c>
      <c r="GK454" s="46">
        <f>CONCATENATE(BI454,BJ454,BK454)&lt;&gt;""</f>
        <v/>
      </c>
      <c r="GL454" s="46">
        <f>IF(AND($DS454,GK454),
IF(BI454="","Debes escribir el número de días de incapacidad. ",
IF( IFERROR(INT(BI454),1.1) &lt;&gt; IFERROR(_xlfn.NUMBERVALUE(BI454),1), "La cantidad de días de incapacidad debe ser un número entero. ", "")
),
""
)</f>
        <v/>
      </c>
      <c r="GM454" s="46">
        <f>IF(AND($DS454,GK454),
IF(BJ454="","Debes escribir el tipo de incapacidad. ",
IF(_xlfn.IFNA(VLOOKUP(BJ454,TIPO_DE_INCAPACIDAD,1,FALSE),-1)=-1,"El tipo de incapacidad es inválida (por favor seleccionarlo de la lista). ","")
),
""
)</f>
        <v/>
      </c>
      <c r="GN454" s="46">
        <f>IF(AND($DS454,GK454),
IF(BK454="","Debes escribir el valor de la incapacidad. ",
IF( ISERR(_xlfn.NUMBERVALUE(BK454)), "El valor de la incapacidad debe ser un número válido. ", "")
),
""
)</f>
        <v/>
      </c>
      <c r="GO454" s="46">
        <f>CONCATENATE(BL454,BM454)&lt;&gt;""</f>
        <v/>
      </c>
      <c r="GP454" s="46">
        <f>IF(AND($DS454,GO454),
IF(BL454="","Debes escribir el número de días de licencia de maternidad o paternidad. ",
IF( IFERROR(INT(BL454),1.1) &lt;&gt; IFERROR(_xlfn.NUMBERVALUE(BL454),1), "La cantidad de días de licencia de maternidad o paternidad debe ser un número entero. ", "")
),
""
)</f>
        <v/>
      </c>
      <c r="GQ454" s="46">
        <f>IF(AND($DS454,GO454),
IF(BM454="","Debes escribir el valor de la licencia de maternidad o paternidad. ",
IF( ISERR(_xlfn.NUMBERVALUE(BM454)), "El valor de la licencia de maternidad o paternidad debe ser un número válido. ", "")
),
""
)</f>
        <v/>
      </c>
      <c r="GR454" s="46">
        <f>CONCATENATE(BN454,BO454)&lt;&gt;""</f>
        <v/>
      </c>
      <c r="GS454" s="46">
        <f>IF(AND($DS454,GR454),
IF(BN454="","Debes escribir el número de días de licencia remunerada. ",
IF( IFERROR(INT(BN454),1.1) &lt;&gt; IFERROR(_xlfn.NUMBERVALUE(BN454),1), "La cantidad de días de licencia remunerada debe ser un número entero. ", "")
),
""
)</f>
        <v/>
      </c>
      <c r="GT454" s="46">
        <f>IF(AND($DS454,GR454),
IF(BO454="","Debes escribir el valor de la licencia remunerada. ",
IF( ISERR(_xlfn.NUMBERVALUE(BO454)), "El valor de la licencia remunerada debe ser un número válido. ", "")
),
""
)</f>
        <v/>
      </c>
      <c r="GU454" s="46">
        <f>IF($DS454,
IF( AND(BP454&lt;&gt;"", ISERR(_xlfn.NUMBERVALUE(BP454))), "El valor de la licencia NO remunerada debe ser un número válido. ", "")
)</f>
        <v/>
      </c>
      <c r="GV454" s="46">
        <f>IF($DS454,
IF( AND(BQ454&lt;&gt;"", ISERR(_xlfn.NUMBERVALUE(BQ454))), "El valor de auxilios salariales debe ser un número válido. ", "")
)</f>
        <v/>
      </c>
      <c r="GW454" s="46">
        <f>IF($DS454,
IF( AND(BR454&lt;&gt;"", ISERR(_xlfn.NUMBERVALUE(BR454))), "El valor de auxilios NO salariales debe ser un número válido. ", "")
)</f>
        <v/>
      </c>
      <c r="GX454" s="46">
        <f>IF($DS454,
IF( AND(BS454&lt;&gt;"", ISERR(_xlfn.NUMBERVALUE(BS454))), "El valor de bonos salariales debe ser un número válido. ", "")
)</f>
        <v/>
      </c>
      <c r="GY454" s="46">
        <f>IF($DS454,
IF( AND(BT454&lt;&gt;"", ISERR(_xlfn.NUMBERVALUE(BT454))), "El valor de bonos NO salariales debe ser un número válido. ", "")
)</f>
        <v/>
      </c>
      <c r="GZ454" s="46">
        <f>IF($DS454,
IF( AND(BU454&lt;&gt;"", ISERR(_xlfn.NUMBERVALUE(BU454))), "El valor de bonos salariales de alimentación debe ser un número válido. ", "")
)</f>
        <v/>
      </c>
      <c r="HA454" s="46">
        <f>IF($DS454,
IF( AND(BV454&lt;&gt;"", ISERR(_xlfn.NUMBERVALUE(BV454))), "El valor de bonos NO salariales de alimentación debe ser un número válido. ", "")
)</f>
        <v/>
      </c>
      <c r="HB454" s="46">
        <f>IF($DS454,
IF( AND(BW454&lt;&gt;"", ISERR(_xlfn.NUMBERVALUE(BW454))), "El valor de bonificaciones salariales debe ser un número válido. ", "")
)</f>
        <v/>
      </c>
      <c r="HC454" s="46">
        <f>IF($DS454,
IF( AND(BX454&lt;&gt;"", ISERR(_xlfn.NUMBERVALUE(BX454))), "El valor de bonificaciones NO salariales debe ser un número válido. ", "")
)</f>
        <v/>
      </c>
      <c r="HD454" s="46">
        <f>IF($DS454,
IF( AND(BY454&lt;&gt;"", ISERR(_xlfn.NUMBERVALUE(BY454))), "El valor de compensaciones ordinarias debe ser un número válido. ", "")
)</f>
        <v/>
      </c>
      <c r="HE454" s="46">
        <f>IF($DS454,
IF( AND(BZ454&lt;&gt;"", ISERR(_xlfn.NUMBERVALUE(BZ454))), "El valor de compensaciones extraordinarias debe ser un número válido. ", "")
)</f>
        <v/>
      </c>
      <c r="HF454" s="46">
        <f>IF($DS454,
IF( AND(CA454&lt;&gt;"", ISERR(_xlfn.NUMBERVALUE(CA454))), "El valor de comisiones debe ser un número válido. ", "")
)</f>
        <v/>
      </c>
      <c r="HG454" s="46">
        <f>IF($DS454,
IF( AND(CB454&lt;&gt;"", ISERR(_xlfn.NUMBERVALUE(CB454))), "El valor de ausencia por huega debe ser un número válido. ", "")
)</f>
        <v/>
      </c>
      <c r="HH454" s="46">
        <f>IF($DS454,
IF( AND(CC454&lt;&gt;"", ISERR(_xlfn.NUMBERVALUE(CC454))), "El valor de anticipos debe ser un número válido. ", "")
)</f>
        <v/>
      </c>
      <c r="HI454" s="46">
        <f>IF($DS454,
IF( AND(CD454&lt;&gt;"", ISERR(_xlfn.NUMBERVALUE(CD454))), "El valor de pagos a terceros debe ser un número válido. ", "")
)</f>
        <v/>
      </c>
      <c r="HJ454" s="46">
        <f>IF($DS454,
IF( AND(CE454&lt;&gt;"", ISERR(_xlfn.NUMBERVALUE(CE454))), "El valor de dotación debe ser un número válido. ", "")
)</f>
        <v/>
      </c>
      <c r="HK454" s="46">
        <f>IF($DS454,
IF( AND(CF454&lt;&gt;"", ISERR(_xlfn.NUMBERVALUE(CF454))), "El valor de apoyo sostenibilidad debe ser un número válido. ", "")
)</f>
        <v/>
      </c>
      <c r="HL454" s="46">
        <f>IF($DS454,
IF( AND(CG454&lt;&gt;"", ISERR(_xlfn.NUMBERVALUE(CG454))), "El valor de teletrabajo debe ser un número válido. ", "")
)</f>
        <v/>
      </c>
      <c r="HM454" s="46">
        <f>IF($DS454,
IF( AND(CH454&lt;&gt;"", ISERR(_xlfn.NUMBERVALUE(CH454))), "El valor de bonificación de retiro debe ser un número válido. ", "")
)</f>
        <v/>
      </c>
      <c r="HN454" s="46">
        <f>IF($DS454,
IF( AND(CI454&lt;&gt;"", ISERR(_xlfn.NUMBERVALUE(CI454))), "El valor de indemnización de retiro debe ser un número válido. ", "")
)</f>
        <v/>
      </c>
      <c r="HO454" s="46">
        <f>IF($DS454,
IF( AND(CJ454&lt;&gt;"", ISERR(_xlfn.NUMBERVALUE(CJ454))), "El valor de reintegros debe ser un número válido. ", "")
)</f>
        <v/>
      </c>
      <c r="HP454" s="46">
        <f>CONCATENATE(CK454,CL454,CM454)&lt;&gt;""</f>
        <v/>
      </c>
      <c r="HQ454" s="46">
        <f>IF(AND($DS454,HP454),
IF(CK454="","Debes escribir la descripción de otro concepto no categorizado. ",""),
""
)</f>
        <v/>
      </c>
      <c r="HR454" s="46">
        <f>IF(AND($DS454,HP454),
IF(CONCATENATE(CL454,CM454)="","Debes escribir al menos un valor de concepto no categorizado (salarial o no salarial). ",
IF(ISERR(_xlfn.NUMBERVALUE(CL454)),"El valor salarial concepto no categorizado debe ser un número válido. ","")
),
""
)</f>
        <v/>
      </c>
      <c r="HS454" s="46">
        <f>IF(AND($DS454,HP454),
IF(CONCATENATE(CL454,CM454)="","Debes escribir al menos un valor de concepto no categorizado (salarial o no salarial). ",
IF(ISERR(_xlfn.NUMBERVALUE(CM454)),"El valor NO salarial concepto no categorizado debe ser un número válido. ","")
),
""
)</f>
        <v/>
      </c>
      <c r="HT454" s="46">
        <f>IF($DS454,
IF(CN454="","Debes escribir el porcentaje del aporte a salud. ",
IF( ISERR(_xlfn.NUMBERVALUE(CN454)), "El valor del porcentaje del aporte a salud debe ser un número válido. ", "")
)
)</f>
        <v/>
      </c>
      <c r="HU454" s="46">
        <f>IF($DS454,
IF(CO454="","Debes escribir el valor del aporte a salud. ",
IF( ISERR(_xlfn.NUMBERVALUE(CO454)), "El valor del aporte a salud debe ser un número válido. ", "")
)
)</f>
        <v/>
      </c>
      <c r="HV454" s="46">
        <f>IF($DS454,
IF( AND(CP454&lt;&gt;"", ISERR(_xlfn.NUMBERVALUE(CP454))), "El valor plan complementario debe ser un número válido. ", "")
)</f>
        <v/>
      </c>
      <c r="HW454" s="46">
        <f>IF($DS454,
IF(CQ454="","Debes escribir el porcentaje del aporte a pensión. ",
IF( ISERR(_xlfn.NUMBERVALUE(CQ454)), "El valor del porcentaje del aporte a pensión debe ser un número válido. ", "")
)
)</f>
        <v/>
      </c>
      <c r="HX454" s="46">
        <f>IF($DS454,
IF(CR454="","Debes escribir el valor del aporte a pensión. ",
IF( ISERR(_xlfn.NUMBERVALUE(CR454)), "El valor del aporte a salud debe ser un número válido. ", "")
)
)</f>
        <v/>
      </c>
      <c r="HY454" s="46">
        <f>IF($DS454,
IF( AND(CS454&lt;&gt;"", ISERR(_xlfn.NUMBERVALUE(CS454))), "El valor pensión voluntaria debe ser un número válido. ", "")
)</f>
        <v/>
      </c>
      <c r="HZ454" s="46">
        <f>CONCATENATE(CT454,CU454,CV454,CW454)&lt;&gt;""</f>
        <v/>
      </c>
      <c r="IA454" s="46">
        <f>IF(AND($DS454,HZ454),
IF(CT454="","Debes escribir el % del fondo de seguridad pensional. ",
IF( ISERR(_xlfn.NUMBERVALUE(CT454)), "El % del fondo de seguridad debe ser un número válido. ", "")
),
""
)</f>
        <v/>
      </c>
      <c r="IB454" s="46">
        <f>IF(AND($DS454,HZ454),
IF(CU454="","Debes escribir el valor del aporte al fondo de solidaridad pensional. ",
IF( ISERR(_xlfn.NUMBERVALUE(CU454)), "El valor del aporte al fondo de solidaridad pensional debe ser un número válido. ", "")
),
""
)</f>
        <v/>
      </c>
      <c r="IC454" s="46">
        <f>IF(AND($DS454,HZ454),
IF(CV454="","Debes escribir el % del fondo de subsistencia. ",
IF( ISERR(_xlfn.NUMBERVALUE(CV454)), "El % del fondo de subsistencia debe ser un número válido. ", "")
),
""
)</f>
        <v/>
      </c>
      <c r="ID454" s="46">
        <f>IF(AND($DS454,HZ454),
IF(CW454="","Debes escribir el valor del fondo de subsistencia. ",
IF( ISERR(_xlfn.NUMBERVALUE(CW454)), "El valor del fondo de subsistencia debe ser un número válido. ", "")
),
""
)</f>
        <v/>
      </c>
      <c r="IE454" s="46">
        <f>CONCATENATE(CX454,CY454)&lt;&gt;""</f>
        <v/>
      </c>
      <c r="IF454" s="46">
        <f>IF(AND($DS454,IE454),
IF(CX454="","Debes escribir el % de sindicato. ",
IF( ISERR(_xlfn.NUMBERVALUE(CX454)), "El % de sindicato debe ser un número válido. ", "")
),
""
)</f>
        <v/>
      </c>
      <c r="IG454" s="46">
        <f>IF(AND($DS454,IE454),
IF(CY454="","Debes escribir el valor del sindicato. ",
IF( ISERR(_xlfn.NUMBERVALUE(CY454)), "El valor del sindicato debe ser un número válido. ", "")
),
""
)</f>
        <v/>
      </c>
      <c r="IH454" s="46">
        <f>IF($DS454,
IF( AND(CZ454&lt;&gt;"", ISERR(_xlfn.NUMBERVALUE(CZ454))), "El valor de sanción pública debe ser un número válido. ", "")
)</f>
        <v/>
      </c>
      <c r="II454" s="46">
        <f>IF($DS454,
IF( AND(DA454&lt;&gt;"", ISERR(_xlfn.NUMBERVALUE(DA454))), "El valor de sanción privada debe ser un número válido. ", "")
)</f>
        <v/>
      </c>
      <c r="IJ454" s="46">
        <f>CONCATENATE(DB454,DC454)&lt;&gt;""</f>
        <v/>
      </c>
      <c r="IK454" s="46">
        <f>IF(AND($DS454,IJ454),
IF(DB454="","Debes escribir la descripción de libranza. ",""),
""
)</f>
        <v/>
      </c>
      <c r="IL454" s="46">
        <f>IF(AND($DS454,IJ454),
IF(DC454="","Debes escribir la cuota libranza. ",
IF(ISERR(_xlfn.NUMBERVALUE(DC454)),"El valor de la cuota libranza debe ser un número válido. ","")
),
""
)</f>
        <v/>
      </c>
      <c r="IM454" s="46">
        <f>IF($DS454,
IF( AND(DD454&lt;&gt;"", ISERR(_xlfn.NUMBERVALUE(DD454))), "El valor de pagos a terceros debe ser un número válido. ", "")
)</f>
        <v/>
      </c>
      <c r="IN454" s="46">
        <f>IF($DS454,
IF( AND(DE454&lt;&gt;"", ISERR(_xlfn.NUMBERVALUE(DE454))), "El valor de anticipos debe ser un número válido. ", "")
)</f>
        <v/>
      </c>
      <c r="IO454" s="46">
        <f>IF($DS454,
IF( AND(DF454&lt;&gt;"", ISERR(_xlfn.NUMBERVALUE(DF454))), "El valor de AFC debe ser un número válido. ", "")
)</f>
        <v/>
      </c>
      <c r="IP454" s="46">
        <f>IF($DS454,
IF( AND(DG454&lt;&gt;"", ISERR(_xlfn.NUMBERVALUE(DG454))), "El valor de rete-fuente debe ser un número válido. ", "")
)</f>
        <v/>
      </c>
      <c r="IQ454" s="46">
        <f>IF($DS454,
IF( AND(DH454&lt;&gt;"", ISERR(_xlfn.NUMBERVALUE(DH454))), "El valor de cooperativa de trabajo debe ser un número válido. ", "")
)</f>
        <v/>
      </c>
      <c r="IR454" s="46">
        <f>IF($DS454,
IF( AND(DI454&lt;&gt;"", ISERR(_xlfn.NUMBERVALUE(DI454))), "El valor de embargo fiscal debe ser un número válido. ", "")
)</f>
        <v/>
      </c>
      <c r="IS454" s="46">
        <f>IF($DS454,
IF( AND(DJ454&lt;&gt;"", ISERR(_xlfn.NUMBERVALUE(DJ454))), "El valor de educación debe ser un número válido. ", "")
)</f>
        <v/>
      </c>
      <c r="IT454" s="46">
        <f>IF($DS454,
IF( AND(DK454&lt;&gt;"", ISERR(_xlfn.NUMBERVALUE(DK454))), "El valor de reintegro debe ser un número válido. ", "")
)</f>
        <v/>
      </c>
      <c r="IU454" s="46">
        <f>IF($DS454,
IF( AND(DL454&lt;&gt;"", ISERR(_xlfn.NUMBERVALUE(DL454))), "El valor de deuda debe ser un número válido. ", "")
)</f>
        <v/>
      </c>
      <c r="IV454" s="46">
        <f>IF($DS454,
IF( AND(DM454&lt;&gt;"", ISERR(_xlfn.NUMBERVALUE(DM454))), "El valor de otras deducciones debe ser un número válido. ", "")
)</f>
        <v/>
      </c>
      <c r="IW454" s="46">
        <f>IF($DS454,
IF(DN454="","Debes escribir el valor de los devengos totales. ",
IF( ISERR(_xlfn.NUMBERVALUE(DN454)), "El valor de los devengos totales debe ser un número válido. ", "")
)
)</f>
        <v/>
      </c>
      <c r="IX454" s="46">
        <f>IF($DS454,
IF(DO454="","Debes escribir el valor de las deducciones totales. ",
IF( ISERR(_xlfn.NUMBERVALUE(DO454)), "El valor de las deducciones totales debe ser un número válido. ", "")
)
)</f>
        <v/>
      </c>
      <c r="IY454" s="46">
        <f>IF($DS454,
IF(DP454="","Debes escribir el valor del salario total. ",
IF( ISERR(_xlfn.NUMBERVALUE(DP454)), "El valor del salario total debe ser un número válido. ", "")
)
)</f>
        <v/>
      </c>
    </row>
    <row r="455">
      <c r="B455" s="48" t="n">
        <v>443</v>
      </c>
      <c r="C455" s="61">
        <f>IF(AND(DS455,DP455&lt;&gt;""),
IF(DQ455="","OK","Error"),
""
)</f>
        <v/>
      </c>
      <c r="D455" s="53" t="n"/>
      <c r="E455" s="52" t="n"/>
      <c r="F455" s="112" t="n"/>
      <c r="G455" s="52" t="n"/>
      <c r="H455" s="53" t="n"/>
      <c r="I455" s="52" t="n"/>
      <c r="J455" s="52" t="n"/>
      <c r="K455" s="53" t="n"/>
      <c r="L455" s="55" t="n"/>
      <c r="M455" s="108" t="n"/>
      <c r="N455" s="56" t="n"/>
      <c r="O455" s="52" t="n"/>
      <c r="P455" s="52" t="n"/>
      <c r="Q455" s="52" t="n"/>
      <c r="R455" s="52" t="n"/>
      <c r="S455" s="52" t="n"/>
      <c r="T455" s="53" t="n"/>
      <c r="U455" s="52" t="n"/>
      <c r="V455" s="52" t="n"/>
      <c r="W455" s="55" t="n"/>
      <c r="X455" s="55" t="n"/>
      <c r="Y455" s="52" t="n"/>
      <c r="Z455" s="55" t="n"/>
      <c r="AA455" s="52" t="n"/>
      <c r="AB455" s="53" t="n"/>
      <c r="AC455" s="53" t="n"/>
      <c r="AD455" s="53" t="n"/>
      <c r="AE455" s="177" t="n"/>
      <c r="AF455" s="113" t="n"/>
      <c r="AG455" s="177" t="n"/>
      <c r="AH455" s="178" t="n"/>
      <c r="AI455" s="178" t="n"/>
      <c r="AJ455" s="178" t="n"/>
      <c r="AK455" s="114" t="n"/>
      <c r="AL455" s="178" t="n"/>
      <c r="AM455" s="114" t="n"/>
      <c r="AN455" s="178" t="n"/>
      <c r="AO455" s="114" t="n"/>
      <c r="AP455" s="178" t="n"/>
      <c r="AQ455" s="114" t="n"/>
      <c r="AR455" s="178" t="n"/>
      <c r="AS455" s="114" t="n"/>
      <c r="AT455" s="178" t="n"/>
      <c r="AU455" s="114" t="n"/>
      <c r="AV455" s="178" t="n"/>
      <c r="AW455" s="114" t="n"/>
      <c r="AX455" s="178" t="n"/>
      <c r="AY455" s="114" t="n"/>
      <c r="AZ455" s="178" t="n"/>
      <c r="BA455" s="114" t="n"/>
      <c r="BB455" s="178" t="n"/>
      <c r="BC455" s="114" t="n"/>
      <c r="BD455" s="178" t="n"/>
      <c r="BE455" s="178" t="n"/>
      <c r="BF455" s="178" t="n"/>
      <c r="BG455" s="59" t="n"/>
      <c r="BH455" s="178" t="n"/>
      <c r="BI455" s="114" t="n"/>
      <c r="BJ455" s="53" t="n"/>
      <c r="BK455" s="178" t="n"/>
      <c r="BL455" s="114" t="n"/>
      <c r="BM455" s="178" t="n"/>
      <c r="BN455" s="114" t="n"/>
      <c r="BO455" s="178" t="n"/>
      <c r="BP455" s="178" t="n"/>
      <c r="BQ455" s="178" t="n"/>
      <c r="BR455" s="178" t="n"/>
      <c r="BS455" s="178" t="n"/>
      <c r="BT455" s="178" t="n"/>
      <c r="BU455" s="178" t="n"/>
      <c r="BV455" s="178" t="n"/>
      <c r="BW455" s="178" t="n"/>
      <c r="BX455" s="178" t="n"/>
      <c r="BY455" s="178" t="n"/>
      <c r="BZ455" s="178" t="n"/>
      <c r="CA455" s="178" t="n"/>
      <c r="CB455" s="178" t="n"/>
      <c r="CC455" s="178" t="n"/>
      <c r="CD455" s="178" t="n"/>
      <c r="CE455" s="178" t="n"/>
      <c r="CF455" s="178" t="n"/>
      <c r="CG455" s="178" t="n"/>
      <c r="CH455" s="178" t="n"/>
      <c r="CI455" s="178" t="n"/>
      <c r="CJ455" s="178" t="n"/>
      <c r="CK455" s="53" t="n"/>
      <c r="CL455" s="178" t="n"/>
      <c r="CM455" s="178" t="n"/>
      <c r="CN455" s="60" t="n"/>
      <c r="CO455" s="177" t="n"/>
      <c r="CP455" s="178" t="n"/>
      <c r="CQ455" s="60" t="n"/>
      <c r="CR455" s="177" t="n"/>
      <c r="CS455" s="178" t="n"/>
      <c r="CT455" s="59" t="n"/>
      <c r="CU455" s="178" t="n"/>
      <c r="CV455" s="59" t="n"/>
      <c r="CW455" s="178" t="n"/>
      <c r="CX455" s="59" t="n"/>
      <c r="CY455" s="178" t="n"/>
      <c r="CZ455" s="178" t="n"/>
      <c r="DA455" s="178" t="n"/>
      <c r="DB455" s="53" t="n"/>
      <c r="DC455" s="178" t="n"/>
      <c r="DD455" s="178" t="n"/>
      <c r="DE455" s="178" t="n"/>
      <c r="DF455" s="178" t="n"/>
      <c r="DG455" s="178" t="n"/>
      <c r="DH455" s="178" t="n"/>
      <c r="DI455" s="178" t="n"/>
      <c r="DJ455" s="178" t="n"/>
      <c r="DK455" s="178" t="n"/>
      <c r="DL455" s="178" t="n"/>
      <c r="DM455" s="178" t="n"/>
      <c r="DN455" s="177" t="n"/>
      <c r="DO455" s="177" t="n"/>
      <c r="DP455" s="177" t="n"/>
      <c r="DQ455" s="76">
        <f>IF(AND(DS455,DP455&lt;&gt;""),
CONCATENATE(DT455,DU455,DV455,DW455,DX455,DY455,DZ455,EA455,EB455,EC455,ED455,EE455,EF455,EG455,EH455,EI455,EJ455,EK455,EL455,EM455,EN455,EO455,EP455,EQ455,ES455,ET455,EU455,EV455,EW455,EX455,EY455,EZ455,FA455,FC455,FD455,FF455,FG455,FI455,FJ455,FL455,FM455,FO455,FP455,FR455,FS455,FU455,FV455,FX455,FY455,GA455,GB455,GD455,GE455,GF455,GH455,GI455,GJ455,GL455,GM455,GN455,GP455,GQ455,GS455,GT455,GU455,GV455,GW455,GX455,GY455,GZ455,HA455,HB455,HC455,HD455,HE455,HF455,HG455,HH455,HI455,HJ455,HK455,HL455,HM455,HN455,HO455,HQ455,HR455,HS455,HT455,HU455,HV455,HW455,HX455,HY455,IA455,IB455,IC455,ID455,IF455,IG455,IH455,II455,IK455,IL455,IM455,IN455,IO455,IP455,IQ455,IR455,IS455,IT455,IU455,IV455,IW455,IX455,IY455,IZ455),
""
)</f>
        <v/>
      </c>
      <c r="DR455" s="53" t="n"/>
      <c r="DS455" s="46">
        <f>CONCATENATE(D455,$E455,$F455,$G455,H455,$I455,$J455,K455,$L455,$M455,N455,$O455,$P455,$Q455,$R455,$S455,T455,$U455,$V455,$W455,$X455,$Y455,$Z455,$AA455,AB455,AC455,AD455,$AE455,$AF455,$AG455,AH455,AI455,AJ455,AK455,AL455,AM455,AN455,AO455,AP455,AQ455,AR455,AS455,AT455,AU455,AV455,AW455,AX455,AY455,AZ455,BA455,BB455,BC455,BD455,BE455,BF455,BG455,BH455,BI455,BJ455,BK455,BL455,BM455,BN455,BO455,BP455,BQ455,BR455,BS455,BT455,BU455,BV455,BW455,BX455,BY455,BZ455,CA455,CB455,CC455,CD455,CE455,CF455,CG455,CH455,CI455,CJ455,CK455,CL455,CM455,$CN455,$CO455,CP455,$CQ455,$CR455,CS455,CT455,CU455,CV455,CW455,CX455,CY455,CZ455,DA455,DB455,DC455,DD455,DE455,DF455,DG455,DH455,DI455,DJ455,DK455,DL455,DM455,$DN455,$DO455,$DP455,DR455)&lt;&gt;""</f>
        <v/>
      </c>
      <c r="DT455" s="46">
        <f>IF(AND($DS455,$E$4&lt;&gt;""),
IF(LEFT($E$4,2) = "1.",
IF(D455&lt;&gt;"","El CUNE sólo se envía en operaciones de novedad o ajuste. ",""),
IF(D455="","Debes escribir un CUNE válido para realizar operaciones de novedad o ajuste. ","")),
""
)</f>
        <v/>
      </c>
      <c r="DU455" s="46">
        <f>IF($DS455,
IF(E455="","Debes seleccionar el tipo de documento del empleado. ",
IF(_xlfn.IFNA(VLOOKUP(E455,TIPO_DE_DOCUMENTO,1,FALSE),-1)=-1,"El tipo de documento no es válido (por favor seleccionarlo de la lista). ","")
)
)</f>
        <v/>
      </c>
      <c r="DV455" s="46">
        <f>IF($DS455,
IF(F455="","Debes escribir el número de documento del empleado. ","")
)</f>
        <v/>
      </c>
      <c r="DW455" s="46">
        <f>IF($DS455,
IF(G455="","Debes escribir el primer nombre del empleado. ","")
)</f>
        <v/>
      </c>
      <c r="DY455" s="46">
        <f>IF($DS455,
IF(I455="","Debes escribir el primer apellido del empleado. ","")
)</f>
        <v/>
      </c>
      <c r="DZ455" s="46">
        <f>IF($DS455,
IF(J455="","Debes escribir el segundo apellido del empleado. ","")
)</f>
        <v/>
      </c>
      <c r="EB455" s="46">
        <f>IF($DS455,
IF(L455="","Debes escribir la fecha de ingreso del empleado. ",
IF(ISERR(DATE(YEAR(L455),MONTH(L455),DAY(L455))), "El valor ingresado en fecha de ingreso no tiene un formato válido. ","")
)
)</f>
        <v/>
      </c>
      <c r="EC455" s="46">
        <f>IF($DS455,
IF(M455="","Debes escribir el tiempo laborado. ",
IF( IFERROR(INT(M455),1.1) &lt;&gt; IFERROR(_xlfn.NUMBERVALUE(M455),1), "El valor de los días trabajados debe ser un número entero. ", "")
)
)</f>
        <v/>
      </c>
      <c r="ED455" s="46">
        <f>IF($DS455,
IF( AND(N455&lt;&gt;"", ISERR(DATE(YEAR(N455),MONTH(N455),DAY(N455))) ), "El valor ingresado en fecha de ingreso no tiene un formato válido. ",
IF( AND(N455&lt;&gt;"", $E$6&lt;&gt;"", DATE(YEAR(N455), MONTH(N455), 1) &lt;&gt; IFERROR(DATE(MID($E$6, 1, 4), MID($E$6, 6, 2),1), "1/1/1900") ), "La fecha de retiro debe estar dentro del período liquidado. ", "")
)
)</f>
        <v/>
      </c>
      <c r="EE455" s="46">
        <f>IF($DS455,
IF(O455="","Debes seleccionar el tipo de trabajador. ",
IF(_xlfn.IFNA(VLOOKUP(O455,TIPO_DE_TRABAJADOR,1,FALSE),-1)=-1,"El tipo de trabajador no es válido (por favor seleccionarlo de la lista). ","")
)
)</f>
        <v/>
      </c>
      <c r="EF455" s="46">
        <f>IF($DS455,
IF(P455="","Debes seleccionar si es un trabajador dependiente pensionado por vejez. ",
IF(_xlfn.IFNA(VLOOKUP(P455,SUBTIPO_DE_TRABAJADOR,1,FALSE),-1)=-1,"El tipo de trabajador dependiente pensionado por vejez no es válido (por favor seleccionarlo de la lista). ","")
)
)</f>
        <v/>
      </c>
      <c r="EG455" s="46">
        <f>IF($DS455,
IF(Q455="","Debes seleccionar el tipo de contrato del trabajador. ",
IF(_xlfn.IFNA(VLOOKUP(Q455,TIPO_DE_CONTRATO,1,FALSE),-1)=-1,"El tipo de contrato del trabajador no es válido (por favor seleccionarlo de la lista). ","")
)
)</f>
        <v/>
      </c>
      <c r="EH455" s="46">
        <f>IF($DS455,
IF(R455="","Debes seleccionar si es un salario integral. ",
IF(_xlfn.IFNA(VLOOKUP(R455,SI_NO,1,FALSE),-1)=-1,"Valor no válido para salario integral (por favor seleccionarlo de la lista). ","")
)
)</f>
        <v/>
      </c>
      <c r="EI455" s="46">
        <f>IF($DS455,
IF(S455="","Debes seleccionar si el trabajador realiza actividades de riesgo. ",
IF(_xlfn.IFNA(VLOOKUP(S455,SI_NO,1,FALSE),-1)=-1,"Valor no válido para actividad de alto riesgo (por favor seleccionarlo de la lista). ","")
)
)</f>
        <v/>
      </c>
      <c r="EK455" s="46">
        <f>IF($DS455,
IF(U455="","Debes escribir el código del municipio de residencia del trabajador. ",
IF(_xlfn.IFNA(VLOOKUP(U455,MUNICIPIO,1,FALSE),-1)=-1,"El municipio de residencia del trabajador es inválido (por favor seleccionarlo de la lista). ","")
)
)</f>
        <v/>
      </c>
      <c r="EL455" s="46">
        <f>IF($DS455,
IF(V455="","Debes escribir el la dirección de residendia del trabajador. ","")
)</f>
        <v/>
      </c>
      <c r="EM455" s="46">
        <f>IF($DS455,
IF(W455="","Debes escribir la fecha de inicio de la liquidación. ",
IF(ISERR(DATE(YEAR(W455),MONTH(W455),DAY(W455))),"El valor ingresado en fecha de inicio de liquidación no tiene un formato válido. ",
IF( AND($E$6&lt;&gt;"", DATE(YEAR(W455), MONTH(W455), 1) &lt;&gt; IFERROR(DATE(MID($E$6, 1, 4), MID($E$6, 6, 2),1), "1/1/1900") ), "La fecha de inicio de la liquidación debe estar dentro del período liquidado. ", "")
)
)
)</f>
        <v/>
      </c>
      <c r="EN455" s="46">
        <f>IF($DS455,
IF(X455="","Debes escribir la fecha de fin de la liquidación. ",
IF(ISERR(DATE(YEAR(X455),MONTH(X455),DAY(X455))),"El valor ingresado en fecha de fin de liquidación no tiene un formato válido. ",
IF( AND($E$6&lt;&gt;"", DATE(YEAR(X455), MONTH(X455), 1) &lt;&gt; IFERROR(DATE(MID($E$6, 1, 4), MID($E$6, 6, 2),1), "1/1/1900") ), "La fecha de fin de la liquidación debe estar dentro del período liquidado. ", "")
)
)
)</f>
        <v/>
      </c>
      <c r="EO455" s="46">
        <f>IF($DS455,
IF(Y455="","Debes escribir la frecuencia de pago del trabajador. ",
IF(_xlfn.IFNA(VLOOKUP(Y455,PERÍODO_DE_NÓMINA,1,FALSE),-1)=-1,"La frecuencia de pago es inválida (por favor seleccionarlo de la lista). ","")
)
)</f>
        <v/>
      </c>
      <c r="EP455" s="46">
        <f>IF($DS455,
IF(Z455="","Debes escribir la fecha de pago. ",
IF(ISERR(DATE(YEAR(Z455),MONTH(Z455),DAY(Z455))), "El valor ingresado en fecha de pago no tiene un formato válido. ","")
)
)</f>
        <v/>
      </c>
      <c r="EQ455" s="46">
        <f>IF($DS455,
IF(AA455="","Debes escribir el medio de pago. ",
IF(_xlfn.IFNA(VLOOKUP(AA455,MEDIOS_DE_PAGO,1,FALSE),-1)=-1,"El medio de pago es inválido (por favor seleccionarlo de la lista). ","")
)
)</f>
        <v/>
      </c>
      <c r="ER455" s="46">
        <f>OR(AA455='Tablas '!$T$4,AA455='Tablas '!$T$7,AA455='Tablas '!$T$8,AA455='Tablas '!$T$11)</f>
        <v/>
      </c>
      <c r="ES455" s="46">
        <f>IF(AND($DS455,ER455),
IF(AB455="","Debes escribir la entidad bancaria. ",""),
""
)</f>
        <v/>
      </c>
      <c r="ET455" s="46">
        <f>IF(AND($DS455,ER455),
IF(AC455="","Debes escribir el tipo de cuenta bancaria. ",
IF(_xlfn.IFNA(VLOOKUP(AC455,TIPO_DE_CUENTA,1,FALSE),-1)=-1,"El tipo de cuenta bancaria es inválida (por favor seleccionarlo de la lista). ","")
),
""
)</f>
        <v/>
      </c>
      <c r="EU455" s="46">
        <f>IF(AND($DS455,ER455),
IF(AD455="","Debes escribir el número de cuenta bancaria. ",""),
""
)</f>
        <v/>
      </c>
      <c r="EV455" s="46">
        <f>IF($DS455,
IF(AE455="","Debes escribir el valor del sueldo básico. ",
IF( ISERR(_xlfn.NUMBERVALUE(AE455)), "El valor del sueldo básico debe ser un número válido. ", "")
)
)</f>
        <v/>
      </c>
      <c r="EW455" s="46">
        <f>IF($DS455,
IF(AF455="","Debes escribir el número de días trabajados. ",
IF( IFERROR(INT(AF455),1.1) &lt;&gt; IFERROR(_xlfn.NUMBERVALUE(AF455),1), "La cantidad de días trabajados debe ser un número entero. ", "")
)
)</f>
        <v/>
      </c>
      <c r="EX455" s="46">
        <f>IF($DS455,
IF(AG455="","Debes escribir el valor del sueldo trabajado. ",
IF( ISERR(_xlfn.NUMBERVALUE(AG455)), "El valor del sueldo trabajado debe ser un número válido. ", "")
)
)</f>
        <v/>
      </c>
      <c r="EY455" s="46">
        <f>IF($DS455,
IF( AND(AH455&lt;&gt;"", ISERR(_xlfn.NUMBERVALUE(AH455))), "El valor del auxilio de transporte debe ser un número válido. ", "")
)</f>
        <v/>
      </c>
      <c r="EZ455" s="46">
        <f>IF($DS455,
IF( AND(AI455&lt;&gt;"", ISERR(_xlfn.NUMBERVALUE(AI455))), "El valor de viáticos salariales debe ser un número válido. ", "")
)</f>
        <v/>
      </c>
      <c r="FA455" s="46">
        <f>IF($DS455,
IF( AND(AJ455&lt;&gt;"", ISERR(_xlfn.NUMBERVALUE(AJ455))), "El valor de viáticos NO salariales debe ser un número válido. ", "")
)</f>
        <v/>
      </c>
      <c r="FB455" s="46">
        <f>CONCATENATE(AK455,AL455)&lt;&gt;""</f>
        <v/>
      </c>
      <c r="FC455" s="46">
        <f>IF(AND($DS455,FB455),
IF(AK455="","Debes escribir el número de horas extras diurnas. ",
IF( IFERROR(INT(AK455),1.1) &lt;&gt; IFERROR(_xlfn.NUMBERVALUE(AK455),1), "La cantidad de horas extras diurnas debe ser un número entero. ", "")
),
""
)</f>
        <v/>
      </c>
      <c r="FD455" s="46">
        <f>IF(AND($DS455,FB455),
IF(AL455="","Debes escribir el valor de las horas extras diurnas. ",
IF( ISERR(_xlfn.NUMBERVALUE(AL455)), "El valor de las horas extras duirnas debe ser un número válido. ", "")
),
""
)</f>
        <v/>
      </c>
      <c r="FE455" s="46">
        <f>CONCATENATE(AM455,AN455)&lt;&gt;""</f>
        <v/>
      </c>
      <c r="FF455" s="46">
        <f>IF(AND($DS455,FE455),
IF(AM455="","Debes escribir el número de horas extras nocturnas. ",
IF( IFERROR(INT(AM455),1.1) &lt;&gt; IFERROR(_xlfn.NUMBERVALUE(AM455),1), "La cantidad de horas extras nocturnas debe ser un número entero. ", "")
),
""
)</f>
        <v/>
      </c>
      <c r="FG455" s="46">
        <f>IF(AND($DS455,FE455),
IF(AN455="","Debes escribir el valor de las horas extras nocturnas. ",
IF( ISERR(_xlfn.NUMBERVALUE(AN455)), "El valor de las horas extras nocturnas debe ser un número válido. ", "")
),
""
)</f>
        <v/>
      </c>
      <c r="FH455" s="46">
        <f>CONCATENATE(AO455,AP455)&lt;&gt;""</f>
        <v/>
      </c>
      <c r="FI455" s="46">
        <f>IF(AND($DS455,FH455),
IF(AO455="","Debes escribir el número de horas extras diurnas dominicales y festivas. ",
IF( IFERROR(INT(AO455),1.1) &lt;&gt; IFERROR(_xlfn.NUMBERVALUE(AO455),1), "La cantidad de horas extras diurnas dominicales y festivas debe ser un número entero. ", "")
),
""
)</f>
        <v/>
      </c>
      <c r="FJ455" s="46">
        <f>IF(AND($DS455,FH455),
IF(AP455="","Debes escribir el valor de las horas extras diurnas dominicales y festivas. ",
IF( ISERR(_xlfn.NUMBERVALUE(AP455)), "El valor de las horas extras diurnas dominicales y festivas debe ser un número válido. ", "")
),
""
)</f>
        <v/>
      </c>
      <c r="FK455" s="46">
        <f>CONCATENATE(AQ455,AR455)&lt;&gt;""</f>
        <v/>
      </c>
      <c r="FL455" s="46">
        <f>IF(AND($DS455,FK455),
IF(AQ455="","Debes escribir el número de horas extras nocturnas dominicales y festivas. ",
IF( IFERROR(INT(AQ455),1.1) &lt;&gt; IFERROR(_xlfn.NUMBERVALUE(AQ455),1), "La cantidad de horas extras nocturnas dominicales y festivas debe ser un número entero. ", "")
),
""
)</f>
        <v/>
      </c>
      <c r="FM455" s="46">
        <f>IF(AND($DS455,FK455),
IF(AR455="","Debes escribir el valor de las horas extras nocturnas dominicales y festivas. ",
IF( ISERR(_xlfn.NUMBERVALUE(AR455)), "El valor de las horas extras nocturnas dominicales y festivas debe ser un número válido. ", "")
),
""
)</f>
        <v/>
      </c>
      <c r="FN455" s="46">
        <f>CONCATENATE(AS455,AT455)&lt;&gt;""</f>
        <v/>
      </c>
      <c r="FO455" s="46">
        <f>IF(AND($DS455,FN455),
IF(AS455="","Debes escribir el número de horas recargo nocturno. ",
IF( IFERROR(INT(AS455),1.1) &lt;&gt; IFERROR(_xlfn.NUMBERVALUE(AS455),1), "La cantidad de horas recargo nocturno debe ser un número entero. ", "")
),
""
)</f>
        <v/>
      </c>
      <c r="FP455" s="46">
        <f>IF(AND($DS455,FN455),
IF(AT455="","Debes escribir el valor de las horas recargo nocturno. ",
IF( ISERR(_xlfn.NUMBERVALUE(AT455)), "El valor de las horas recargo nocturno debe ser un número válido. ", "")
),
""
)</f>
        <v/>
      </c>
      <c r="FQ455" s="46">
        <f>CONCATENATE(AU455,AV455)&lt;&gt;""</f>
        <v/>
      </c>
      <c r="FR455" s="46">
        <f>IF(AND($DS455,FQ455),
IF(AU455="","Debes escribir el número de horas recargo diurno dominical y festivo. ",
IF( IFERROR(INT(AU455),1.1) &lt;&gt; IFERROR(_xlfn.NUMBERVALUE(AU455),1), "La cantidad de horas recargo diurno dominical y festivo debe ser un número entero. ", "")
),
""
)</f>
        <v/>
      </c>
      <c r="FS455" s="46">
        <f>IF(AND($DS455,FQ455),
IF(AV455="","Debes escribir el valor de las horas recargo diurno dominical y festivo. ",
IF( ISERR(_xlfn.NUMBERVALUE(AV455)), "El valor de las horas recargo diurno dominical y festivo debe ser un número válido. ", "")
),
""
)</f>
        <v/>
      </c>
      <c r="FT455" s="46">
        <f>CONCATENATE(AW455,AX455)&lt;&gt;""</f>
        <v/>
      </c>
      <c r="FU455" s="46">
        <f>IF(AND($DS455,FT455),
IF(AW455="","Debes escribir el número de horas recargo nocturno dominical y festivo. ",
IF( IFERROR(INT(AW455),1.1) &lt;&gt; IFERROR(_xlfn.NUMBERVALUE(AW455),1), "La cantidad de horas recargo nocturno dominical y festivo debe ser un número entero. ", "")
),
""
)</f>
        <v/>
      </c>
      <c r="FV455" s="46">
        <f>IF(AND($DS455,FT455),
IF(AX455="","Debes escribir el valor de las horas recargo nocturno dominical y festivo. ",
IF( ISERR(_xlfn.NUMBERVALUE(AX455)), "El valor de las horas recargo nocturno dominical y festivo debe ser un número válido. ", "")
),
""
)</f>
        <v/>
      </c>
      <c r="FW455" s="46">
        <f>CONCATENATE(AY455,AZ455)&lt;&gt;""</f>
        <v/>
      </c>
      <c r="FX455" s="46">
        <f>IF(AND($DS455,FW455),
IF(AY455="","Debes escribir el número de días de vacaciones comunes. ",
IF( IFERROR(INT(AY455),1.1) &lt;&gt; IFERROR(_xlfn.NUMBERVALUE(AY455),1), "La cantidad de días de vacaciones comunes debe ser un número entero. ", "")
),
""
)</f>
        <v/>
      </c>
      <c r="FY455" s="46">
        <f>IF(AND($DS455,FW455),
IF(AZ455="","Debes escribir el valor de las vacaciones comunes. ",
IF( ISERR(_xlfn.NUMBERVALUE(AZ455)), "El valor de las vacaciones comunes debe ser un número válido. ", "")
),
""
)</f>
        <v/>
      </c>
      <c r="FZ455" s="46">
        <f>CONCATENATE(BA455,BB455)&lt;&gt;""</f>
        <v/>
      </c>
      <c r="GA455" s="46">
        <f>IF(AND($DS455,FZ455),
IF(BA455="","Debes escribir el número de días de vacaciones compensadas. ",
IF( IFERROR(INT(BA455),1.1) &lt;&gt; IFERROR(_xlfn.NUMBERVALUE(BA455),1), "La cantidad de días de vacaciones compensadas debe ser un número entero. ", "")
),
""
)</f>
        <v/>
      </c>
      <c r="GB455" s="46">
        <f>IF(AND($DS455,FZ455),
IF(BB455="","Debes escribir el valor de las vacaciones compensadas. ",
IF( ISERR(_xlfn.NUMBERVALUE(BB455)), "El valor de las vacaciones compensadas debe ser un número válido. ", "")
),
""
)</f>
        <v/>
      </c>
      <c r="GC455" s="46">
        <f>CONCATENATE(BC455,BD455)&lt;&gt;""</f>
        <v/>
      </c>
      <c r="GD455" s="46">
        <f>IF(AND($DS455,GC455),
IF(BC455="","Debes escribir el número de días de prima salarial. ",
IF( IFERROR(INT(BC455),1.1) &lt;&gt; IFERROR(_xlfn.NUMBERVALUE(BC455),1), "La cantidad de días de prima salarial debe ser un número entero. ", "")
),
""
)</f>
        <v/>
      </c>
      <c r="GE455" s="46">
        <f>IF(AND($DS455,GC455),
IF(BD455="","Debes escribir el valor de los días de prima salarial. ",
IF( ISERR(_xlfn.NUMBERVALUE(BD455)), "El valor de los días de prima salarial debe ser un número válido. ", "")
),
""
)</f>
        <v/>
      </c>
      <c r="GF455" s="46">
        <f>IF($DS455,
IF( AND(BE455&lt;&gt;"", ISERR(_xlfn.NUMBERVALUE(BE455))), "El valor de la prima NO saliarial debe ser un número válido. ", "")
)</f>
        <v/>
      </c>
      <c r="GG455" s="46">
        <f>CONCATENATE(BF455,BG455,BH455)&lt;&gt;""</f>
        <v/>
      </c>
      <c r="GH455" s="46">
        <f>IF(AND($DS455,GG455),
IF(BF455="","Debes escribir el valor de las cesantías. ",
IF( ISERR(_xlfn.NUMBERVALUE(BF455)), "El valor de las cesantías debe ser un número válido. ", "")
),
""
)</f>
        <v/>
      </c>
      <c r="GI455" s="46">
        <f>IF(AND($DS455,GG455),
IF(BG455="","Debes escribir el % de cesantías. ",
IF( ISERR(_xlfn.NUMBERVALUE(BG455)), "El % de cesantías debe ser un número válido. ", "")
),
""
)</f>
        <v/>
      </c>
      <c r="GJ455" s="46">
        <f>IF(AND($DS455,GG455),
IF(BH455="","Debes escribir el valor de intereses de cesantías. ",
IF( ISERR(_xlfn.NUMBERVALUE(BH455)), "El valor de intereses de cesantías debe ser un número válido. ", "")
),
""
)</f>
        <v/>
      </c>
      <c r="GK455" s="46">
        <f>CONCATENATE(BI455,BJ455,BK455)&lt;&gt;""</f>
        <v/>
      </c>
      <c r="GL455" s="46">
        <f>IF(AND($DS455,GK455),
IF(BI455="","Debes escribir el número de días de incapacidad. ",
IF( IFERROR(INT(BI455),1.1) &lt;&gt; IFERROR(_xlfn.NUMBERVALUE(BI455),1), "La cantidad de días de incapacidad debe ser un número entero. ", "")
),
""
)</f>
        <v/>
      </c>
      <c r="GM455" s="46">
        <f>IF(AND($DS455,GK455),
IF(BJ455="","Debes escribir el tipo de incapacidad. ",
IF(_xlfn.IFNA(VLOOKUP(BJ455,TIPO_DE_INCAPACIDAD,1,FALSE),-1)=-1,"El tipo de incapacidad es inválida (por favor seleccionarlo de la lista). ","")
),
""
)</f>
        <v/>
      </c>
      <c r="GN455" s="46">
        <f>IF(AND($DS455,GK455),
IF(BK455="","Debes escribir el valor de la incapacidad. ",
IF( ISERR(_xlfn.NUMBERVALUE(BK455)), "El valor de la incapacidad debe ser un número válido. ", "")
),
""
)</f>
        <v/>
      </c>
      <c r="GO455" s="46">
        <f>CONCATENATE(BL455,BM455)&lt;&gt;""</f>
        <v/>
      </c>
      <c r="GP455" s="46">
        <f>IF(AND($DS455,GO455),
IF(BL455="","Debes escribir el número de días de licencia de maternidad o paternidad. ",
IF( IFERROR(INT(BL455),1.1) &lt;&gt; IFERROR(_xlfn.NUMBERVALUE(BL455),1), "La cantidad de días de licencia de maternidad o paternidad debe ser un número entero. ", "")
),
""
)</f>
        <v/>
      </c>
      <c r="GQ455" s="46">
        <f>IF(AND($DS455,GO455),
IF(BM455="","Debes escribir el valor de la licencia de maternidad o paternidad. ",
IF( ISERR(_xlfn.NUMBERVALUE(BM455)), "El valor de la licencia de maternidad o paternidad debe ser un número válido. ", "")
),
""
)</f>
        <v/>
      </c>
      <c r="GR455" s="46">
        <f>CONCATENATE(BN455,BO455)&lt;&gt;""</f>
        <v/>
      </c>
      <c r="GS455" s="46">
        <f>IF(AND($DS455,GR455),
IF(BN455="","Debes escribir el número de días de licencia remunerada. ",
IF( IFERROR(INT(BN455),1.1) &lt;&gt; IFERROR(_xlfn.NUMBERVALUE(BN455),1), "La cantidad de días de licencia remunerada debe ser un número entero. ", "")
),
""
)</f>
        <v/>
      </c>
      <c r="GT455" s="46">
        <f>IF(AND($DS455,GR455),
IF(BO455="","Debes escribir el valor de la licencia remunerada. ",
IF( ISERR(_xlfn.NUMBERVALUE(BO455)), "El valor de la licencia remunerada debe ser un número válido. ", "")
),
""
)</f>
        <v/>
      </c>
      <c r="GU455" s="46">
        <f>IF($DS455,
IF( AND(BP455&lt;&gt;"", ISERR(_xlfn.NUMBERVALUE(BP455))), "El valor de la licencia NO remunerada debe ser un número válido. ", "")
)</f>
        <v/>
      </c>
      <c r="GV455" s="46">
        <f>IF($DS455,
IF( AND(BQ455&lt;&gt;"", ISERR(_xlfn.NUMBERVALUE(BQ455))), "El valor de auxilios salariales debe ser un número válido. ", "")
)</f>
        <v/>
      </c>
      <c r="GW455" s="46">
        <f>IF($DS455,
IF( AND(BR455&lt;&gt;"", ISERR(_xlfn.NUMBERVALUE(BR455))), "El valor de auxilios NO salariales debe ser un número válido. ", "")
)</f>
        <v/>
      </c>
      <c r="GX455" s="46">
        <f>IF($DS455,
IF( AND(BS455&lt;&gt;"", ISERR(_xlfn.NUMBERVALUE(BS455))), "El valor de bonos salariales debe ser un número válido. ", "")
)</f>
        <v/>
      </c>
      <c r="GY455" s="46">
        <f>IF($DS455,
IF( AND(BT455&lt;&gt;"", ISERR(_xlfn.NUMBERVALUE(BT455))), "El valor de bonos NO salariales debe ser un número válido. ", "")
)</f>
        <v/>
      </c>
      <c r="GZ455" s="46">
        <f>IF($DS455,
IF( AND(BU455&lt;&gt;"", ISERR(_xlfn.NUMBERVALUE(BU455))), "El valor de bonos salariales de alimentación debe ser un número válido. ", "")
)</f>
        <v/>
      </c>
      <c r="HA455" s="46">
        <f>IF($DS455,
IF( AND(BV455&lt;&gt;"", ISERR(_xlfn.NUMBERVALUE(BV455))), "El valor de bonos NO salariales de alimentación debe ser un número válido. ", "")
)</f>
        <v/>
      </c>
      <c r="HB455" s="46">
        <f>IF($DS455,
IF( AND(BW455&lt;&gt;"", ISERR(_xlfn.NUMBERVALUE(BW455))), "El valor de bonificaciones salariales debe ser un número válido. ", "")
)</f>
        <v/>
      </c>
      <c r="HC455" s="46">
        <f>IF($DS455,
IF( AND(BX455&lt;&gt;"", ISERR(_xlfn.NUMBERVALUE(BX455))), "El valor de bonificaciones NO salariales debe ser un número válido. ", "")
)</f>
        <v/>
      </c>
      <c r="HD455" s="46">
        <f>IF($DS455,
IF( AND(BY455&lt;&gt;"", ISERR(_xlfn.NUMBERVALUE(BY455))), "El valor de compensaciones ordinarias debe ser un número válido. ", "")
)</f>
        <v/>
      </c>
      <c r="HE455" s="46">
        <f>IF($DS455,
IF( AND(BZ455&lt;&gt;"", ISERR(_xlfn.NUMBERVALUE(BZ455))), "El valor de compensaciones extraordinarias debe ser un número válido. ", "")
)</f>
        <v/>
      </c>
      <c r="HF455" s="46">
        <f>IF($DS455,
IF( AND(CA455&lt;&gt;"", ISERR(_xlfn.NUMBERVALUE(CA455))), "El valor de comisiones debe ser un número válido. ", "")
)</f>
        <v/>
      </c>
      <c r="HG455" s="46">
        <f>IF($DS455,
IF( AND(CB455&lt;&gt;"", ISERR(_xlfn.NUMBERVALUE(CB455))), "El valor de ausencia por huega debe ser un número válido. ", "")
)</f>
        <v/>
      </c>
      <c r="HH455" s="46">
        <f>IF($DS455,
IF( AND(CC455&lt;&gt;"", ISERR(_xlfn.NUMBERVALUE(CC455))), "El valor de anticipos debe ser un número válido. ", "")
)</f>
        <v/>
      </c>
      <c r="HI455" s="46">
        <f>IF($DS455,
IF( AND(CD455&lt;&gt;"", ISERR(_xlfn.NUMBERVALUE(CD455))), "El valor de pagos a terceros debe ser un número válido. ", "")
)</f>
        <v/>
      </c>
      <c r="HJ455" s="46">
        <f>IF($DS455,
IF( AND(CE455&lt;&gt;"", ISERR(_xlfn.NUMBERVALUE(CE455))), "El valor de dotación debe ser un número válido. ", "")
)</f>
        <v/>
      </c>
      <c r="HK455" s="46">
        <f>IF($DS455,
IF( AND(CF455&lt;&gt;"", ISERR(_xlfn.NUMBERVALUE(CF455))), "El valor de apoyo sostenibilidad debe ser un número válido. ", "")
)</f>
        <v/>
      </c>
      <c r="HL455" s="46">
        <f>IF($DS455,
IF( AND(CG455&lt;&gt;"", ISERR(_xlfn.NUMBERVALUE(CG455))), "El valor de teletrabajo debe ser un número válido. ", "")
)</f>
        <v/>
      </c>
      <c r="HM455" s="46">
        <f>IF($DS455,
IF( AND(CH455&lt;&gt;"", ISERR(_xlfn.NUMBERVALUE(CH455))), "El valor de bonificación de retiro debe ser un número válido. ", "")
)</f>
        <v/>
      </c>
      <c r="HN455" s="46">
        <f>IF($DS455,
IF( AND(CI455&lt;&gt;"", ISERR(_xlfn.NUMBERVALUE(CI455))), "El valor de indemnización de retiro debe ser un número válido. ", "")
)</f>
        <v/>
      </c>
      <c r="HO455" s="46">
        <f>IF($DS455,
IF( AND(CJ455&lt;&gt;"", ISERR(_xlfn.NUMBERVALUE(CJ455))), "El valor de reintegros debe ser un número válido. ", "")
)</f>
        <v/>
      </c>
      <c r="HP455" s="46">
        <f>CONCATENATE(CK455,CL455,CM455)&lt;&gt;""</f>
        <v/>
      </c>
      <c r="HQ455" s="46">
        <f>IF(AND($DS455,HP455),
IF(CK455="","Debes escribir la descripción de otro concepto no categorizado. ",""),
""
)</f>
        <v/>
      </c>
      <c r="HR455" s="46">
        <f>IF(AND($DS455,HP455),
IF(CONCATENATE(CL455,CM455)="","Debes escribir al menos un valor de concepto no categorizado (salarial o no salarial). ",
IF(ISERR(_xlfn.NUMBERVALUE(CL455)),"El valor salarial concepto no categorizado debe ser un número válido. ","")
),
""
)</f>
        <v/>
      </c>
      <c r="HS455" s="46">
        <f>IF(AND($DS455,HP455),
IF(CONCATENATE(CL455,CM455)="","Debes escribir al menos un valor de concepto no categorizado (salarial o no salarial). ",
IF(ISERR(_xlfn.NUMBERVALUE(CM455)),"El valor NO salarial concepto no categorizado debe ser un número válido. ","")
),
""
)</f>
        <v/>
      </c>
      <c r="HT455" s="46">
        <f>IF($DS455,
IF(CN455="","Debes escribir el porcentaje del aporte a salud. ",
IF( ISERR(_xlfn.NUMBERVALUE(CN455)), "El valor del porcentaje del aporte a salud debe ser un número válido. ", "")
)
)</f>
        <v/>
      </c>
      <c r="HU455" s="46">
        <f>IF($DS455,
IF(CO455="","Debes escribir el valor del aporte a salud. ",
IF( ISERR(_xlfn.NUMBERVALUE(CO455)), "El valor del aporte a salud debe ser un número válido. ", "")
)
)</f>
        <v/>
      </c>
      <c r="HV455" s="46">
        <f>IF($DS455,
IF( AND(CP455&lt;&gt;"", ISERR(_xlfn.NUMBERVALUE(CP455))), "El valor plan complementario debe ser un número válido. ", "")
)</f>
        <v/>
      </c>
      <c r="HW455" s="46">
        <f>IF($DS455,
IF(CQ455="","Debes escribir el porcentaje del aporte a pensión. ",
IF( ISERR(_xlfn.NUMBERVALUE(CQ455)), "El valor del porcentaje del aporte a pensión debe ser un número válido. ", "")
)
)</f>
        <v/>
      </c>
      <c r="HX455" s="46">
        <f>IF($DS455,
IF(CR455="","Debes escribir el valor del aporte a pensión. ",
IF( ISERR(_xlfn.NUMBERVALUE(CR455)), "El valor del aporte a salud debe ser un número válido. ", "")
)
)</f>
        <v/>
      </c>
      <c r="HY455" s="46">
        <f>IF($DS455,
IF( AND(CS455&lt;&gt;"", ISERR(_xlfn.NUMBERVALUE(CS455))), "El valor pensión voluntaria debe ser un número válido. ", "")
)</f>
        <v/>
      </c>
      <c r="HZ455" s="46">
        <f>CONCATENATE(CT455,CU455,CV455,CW455)&lt;&gt;""</f>
        <v/>
      </c>
      <c r="IA455" s="46">
        <f>IF(AND($DS455,HZ455),
IF(CT455="","Debes escribir el % del fondo de seguridad pensional. ",
IF( ISERR(_xlfn.NUMBERVALUE(CT455)), "El % del fondo de seguridad debe ser un número válido. ", "")
),
""
)</f>
        <v/>
      </c>
      <c r="IB455" s="46">
        <f>IF(AND($DS455,HZ455),
IF(CU455="","Debes escribir el valor del aporte al fondo de solidaridad pensional. ",
IF( ISERR(_xlfn.NUMBERVALUE(CU455)), "El valor del aporte al fondo de solidaridad pensional debe ser un número válido. ", "")
),
""
)</f>
        <v/>
      </c>
      <c r="IC455" s="46">
        <f>IF(AND($DS455,HZ455),
IF(CV455="","Debes escribir el % del fondo de subsistencia. ",
IF( ISERR(_xlfn.NUMBERVALUE(CV455)), "El % del fondo de subsistencia debe ser un número válido. ", "")
),
""
)</f>
        <v/>
      </c>
      <c r="ID455" s="46">
        <f>IF(AND($DS455,HZ455),
IF(CW455="","Debes escribir el valor del fondo de subsistencia. ",
IF( ISERR(_xlfn.NUMBERVALUE(CW455)), "El valor del fondo de subsistencia debe ser un número válido. ", "")
),
""
)</f>
        <v/>
      </c>
      <c r="IE455" s="46">
        <f>CONCATENATE(CX455,CY455)&lt;&gt;""</f>
        <v/>
      </c>
      <c r="IF455" s="46">
        <f>IF(AND($DS455,IE455),
IF(CX455="","Debes escribir el % de sindicato. ",
IF( ISERR(_xlfn.NUMBERVALUE(CX455)), "El % de sindicato debe ser un número válido. ", "")
),
""
)</f>
        <v/>
      </c>
      <c r="IG455" s="46">
        <f>IF(AND($DS455,IE455),
IF(CY455="","Debes escribir el valor del sindicato. ",
IF( ISERR(_xlfn.NUMBERVALUE(CY455)), "El valor del sindicato debe ser un número válido. ", "")
),
""
)</f>
        <v/>
      </c>
      <c r="IH455" s="46">
        <f>IF($DS455,
IF( AND(CZ455&lt;&gt;"", ISERR(_xlfn.NUMBERVALUE(CZ455))), "El valor de sanción pública debe ser un número válido. ", "")
)</f>
        <v/>
      </c>
      <c r="II455" s="46">
        <f>IF($DS455,
IF( AND(DA455&lt;&gt;"", ISERR(_xlfn.NUMBERVALUE(DA455))), "El valor de sanción privada debe ser un número válido. ", "")
)</f>
        <v/>
      </c>
      <c r="IJ455" s="46">
        <f>CONCATENATE(DB455,DC455)&lt;&gt;""</f>
        <v/>
      </c>
      <c r="IK455" s="46">
        <f>IF(AND($DS455,IJ455),
IF(DB455="","Debes escribir la descripción de libranza. ",""),
""
)</f>
        <v/>
      </c>
      <c r="IL455" s="46">
        <f>IF(AND($DS455,IJ455),
IF(DC455="","Debes escribir la cuota libranza. ",
IF(ISERR(_xlfn.NUMBERVALUE(DC455)),"El valor de la cuota libranza debe ser un número válido. ","")
),
""
)</f>
        <v/>
      </c>
      <c r="IM455" s="46">
        <f>IF($DS455,
IF( AND(DD455&lt;&gt;"", ISERR(_xlfn.NUMBERVALUE(DD455))), "El valor de pagos a terceros debe ser un número válido. ", "")
)</f>
        <v/>
      </c>
      <c r="IN455" s="46">
        <f>IF($DS455,
IF( AND(DE455&lt;&gt;"", ISERR(_xlfn.NUMBERVALUE(DE455))), "El valor de anticipos debe ser un número válido. ", "")
)</f>
        <v/>
      </c>
      <c r="IO455" s="46">
        <f>IF($DS455,
IF( AND(DF455&lt;&gt;"", ISERR(_xlfn.NUMBERVALUE(DF455))), "El valor de AFC debe ser un número válido. ", "")
)</f>
        <v/>
      </c>
      <c r="IP455" s="46">
        <f>IF($DS455,
IF( AND(DG455&lt;&gt;"", ISERR(_xlfn.NUMBERVALUE(DG455))), "El valor de rete-fuente debe ser un número válido. ", "")
)</f>
        <v/>
      </c>
      <c r="IQ455" s="46">
        <f>IF($DS455,
IF( AND(DH455&lt;&gt;"", ISERR(_xlfn.NUMBERVALUE(DH455))), "El valor de cooperativa de trabajo debe ser un número válido. ", "")
)</f>
        <v/>
      </c>
      <c r="IR455" s="46">
        <f>IF($DS455,
IF( AND(DI455&lt;&gt;"", ISERR(_xlfn.NUMBERVALUE(DI455))), "El valor de embargo fiscal debe ser un número válido. ", "")
)</f>
        <v/>
      </c>
      <c r="IS455" s="46">
        <f>IF($DS455,
IF( AND(DJ455&lt;&gt;"", ISERR(_xlfn.NUMBERVALUE(DJ455))), "El valor de educación debe ser un número válido. ", "")
)</f>
        <v/>
      </c>
      <c r="IT455" s="46">
        <f>IF($DS455,
IF( AND(DK455&lt;&gt;"", ISERR(_xlfn.NUMBERVALUE(DK455))), "El valor de reintegro debe ser un número válido. ", "")
)</f>
        <v/>
      </c>
      <c r="IU455" s="46">
        <f>IF($DS455,
IF( AND(DL455&lt;&gt;"", ISERR(_xlfn.NUMBERVALUE(DL455))), "El valor de deuda debe ser un número válido. ", "")
)</f>
        <v/>
      </c>
      <c r="IV455" s="46">
        <f>IF($DS455,
IF( AND(DM455&lt;&gt;"", ISERR(_xlfn.NUMBERVALUE(DM455))), "El valor de otras deducciones debe ser un número válido. ", "")
)</f>
        <v/>
      </c>
      <c r="IW455" s="46">
        <f>IF($DS455,
IF(DN455="","Debes escribir el valor de los devengos totales. ",
IF( ISERR(_xlfn.NUMBERVALUE(DN455)), "El valor de los devengos totales debe ser un número válido. ", "")
)
)</f>
        <v/>
      </c>
      <c r="IX455" s="46">
        <f>IF($DS455,
IF(DO455="","Debes escribir el valor de las deducciones totales. ",
IF( ISERR(_xlfn.NUMBERVALUE(DO455)), "El valor de las deducciones totales debe ser un número válido. ", "")
)
)</f>
        <v/>
      </c>
      <c r="IY455" s="46">
        <f>IF($DS455,
IF(DP455="","Debes escribir el valor del salario total. ",
IF( ISERR(_xlfn.NUMBERVALUE(DP455)), "El valor del salario total debe ser un número válido. ", "")
)
)</f>
        <v/>
      </c>
    </row>
    <row r="456">
      <c r="B456" s="48" t="n">
        <v>444</v>
      </c>
      <c r="C456" s="61">
        <f>IF(AND(DS456,DP456&lt;&gt;""),
IF(DQ456="","OK","Error"),
""
)</f>
        <v/>
      </c>
      <c r="D456" s="53" t="n"/>
      <c r="E456" s="52" t="n"/>
      <c r="F456" s="112" t="n"/>
      <c r="G456" s="52" t="n"/>
      <c r="H456" s="53" t="n"/>
      <c r="I456" s="52" t="n"/>
      <c r="J456" s="52" t="n"/>
      <c r="K456" s="53" t="n"/>
      <c r="L456" s="55" t="n"/>
      <c r="M456" s="108" t="n"/>
      <c r="N456" s="56" t="n"/>
      <c r="O456" s="52" t="n"/>
      <c r="P456" s="52" t="n"/>
      <c r="Q456" s="52" t="n"/>
      <c r="R456" s="52" t="n"/>
      <c r="S456" s="52" t="n"/>
      <c r="T456" s="53" t="n"/>
      <c r="U456" s="52" t="n"/>
      <c r="V456" s="52" t="n"/>
      <c r="W456" s="55" t="n"/>
      <c r="X456" s="55" t="n"/>
      <c r="Y456" s="52" t="n"/>
      <c r="Z456" s="55" t="n"/>
      <c r="AA456" s="52" t="n"/>
      <c r="AB456" s="53" t="n"/>
      <c r="AC456" s="53" t="n"/>
      <c r="AD456" s="53" t="n"/>
      <c r="AE456" s="177" t="n"/>
      <c r="AF456" s="113" t="n"/>
      <c r="AG456" s="177" t="n"/>
      <c r="AH456" s="178" t="n"/>
      <c r="AI456" s="178" t="n"/>
      <c r="AJ456" s="178" t="n"/>
      <c r="AK456" s="114" t="n"/>
      <c r="AL456" s="178" t="n"/>
      <c r="AM456" s="114" t="n"/>
      <c r="AN456" s="178" t="n"/>
      <c r="AO456" s="114" t="n"/>
      <c r="AP456" s="178" t="n"/>
      <c r="AQ456" s="114" t="n"/>
      <c r="AR456" s="178" t="n"/>
      <c r="AS456" s="114" t="n"/>
      <c r="AT456" s="178" t="n"/>
      <c r="AU456" s="114" t="n"/>
      <c r="AV456" s="178" t="n"/>
      <c r="AW456" s="114" t="n"/>
      <c r="AX456" s="178" t="n"/>
      <c r="AY456" s="114" t="n"/>
      <c r="AZ456" s="178" t="n"/>
      <c r="BA456" s="114" t="n"/>
      <c r="BB456" s="178" t="n"/>
      <c r="BC456" s="114" t="n"/>
      <c r="BD456" s="178" t="n"/>
      <c r="BE456" s="178" t="n"/>
      <c r="BF456" s="178" t="n"/>
      <c r="BG456" s="59" t="n"/>
      <c r="BH456" s="178" t="n"/>
      <c r="BI456" s="114" t="n"/>
      <c r="BJ456" s="53" t="n"/>
      <c r="BK456" s="178" t="n"/>
      <c r="BL456" s="114" t="n"/>
      <c r="BM456" s="178" t="n"/>
      <c r="BN456" s="114" t="n"/>
      <c r="BO456" s="178" t="n"/>
      <c r="BP456" s="178" t="n"/>
      <c r="BQ456" s="178" t="n"/>
      <c r="BR456" s="178" t="n"/>
      <c r="BS456" s="178" t="n"/>
      <c r="BT456" s="178" t="n"/>
      <c r="BU456" s="178" t="n"/>
      <c r="BV456" s="178" t="n"/>
      <c r="BW456" s="178" t="n"/>
      <c r="BX456" s="178" t="n"/>
      <c r="BY456" s="178" t="n"/>
      <c r="BZ456" s="178" t="n"/>
      <c r="CA456" s="178" t="n"/>
      <c r="CB456" s="178" t="n"/>
      <c r="CC456" s="178" t="n"/>
      <c r="CD456" s="178" t="n"/>
      <c r="CE456" s="178" t="n"/>
      <c r="CF456" s="178" t="n"/>
      <c r="CG456" s="178" t="n"/>
      <c r="CH456" s="178" t="n"/>
      <c r="CI456" s="178" t="n"/>
      <c r="CJ456" s="178" t="n"/>
      <c r="CK456" s="53" t="n"/>
      <c r="CL456" s="178" t="n"/>
      <c r="CM456" s="178" t="n"/>
      <c r="CN456" s="60" t="n"/>
      <c r="CO456" s="177" t="n"/>
      <c r="CP456" s="178" t="n"/>
      <c r="CQ456" s="60" t="n"/>
      <c r="CR456" s="177" t="n"/>
      <c r="CS456" s="178" t="n"/>
      <c r="CT456" s="59" t="n"/>
      <c r="CU456" s="178" t="n"/>
      <c r="CV456" s="59" t="n"/>
      <c r="CW456" s="178" t="n"/>
      <c r="CX456" s="59" t="n"/>
      <c r="CY456" s="178" t="n"/>
      <c r="CZ456" s="178" t="n"/>
      <c r="DA456" s="178" t="n"/>
      <c r="DB456" s="53" t="n"/>
      <c r="DC456" s="178" t="n"/>
      <c r="DD456" s="178" t="n"/>
      <c r="DE456" s="178" t="n"/>
      <c r="DF456" s="178" t="n"/>
      <c r="DG456" s="178" t="n"/>
      <c r="DH456" s="178" t="n"/>
      <c r="DI456" s="178" t="n"/>
      <c r="DJ456" s="178" t="n"/>
      <c r="DK456" s="178" t="n"/>
      <c r="DL456" s="178" t="n"/>
      <c r="DM456" s="178" t="n"/>
      <c r="DN456" s="177" t="n"/>
      <c r="DO456" s="177" t="n"/>
      <c r="DP456" s="177" t="n"/>
      <c r="DQ456" s="76">
        <f>IF(AND(DS456,DP456&lt;&gt;""),
CONCATENATE(DT456,DU456,DV456,DW456,DX456,DY456,DZ456,EA456,EB456,EC456,ED456,EE456,EF456,EG456,EH456,EI456,EJ456,EK456,EL456,EM456,EN456,EO456,EP456,EQ456,ES456,ET456,EU456,EV456,EW456,EX456,EY456,EZ456,FA456,FC456,FD456,FF456,FG456,FI456,FJ456,FL456,FM456,FO456,FP456,FR456,FS456,FU456,FV456,FX456,FY456,GA456,GB456,GD456,GE456,GF456,GH456,GI456,GJ456,GL456,GM456,GN456,GP456,GQ456,GS456,GT456,GU456,GV456,GW456,GX456,GY456,GZ456,HA456,HB456,HC456,HD456,HE456,HF456,HG456,HH456,HI456,HJ456,HK456,HL456,HM456,HN456,HO456,HQ456,HR456,HS456,HT456,HU456,HV456,HW456,HX456,HY456,IA456,IB456,IC456,ID456,IF456,IG456,IH456,II456,IK456,IL456,IM456,IN456,IO456,IP456,IQ456,IR456,IS456,IT456,IU456,IV456,IW456,IX456,IY456,IZ456),
""
)</f>
        <v/>
      </c>
      <c r="DR456" s="53" t="n"/>
      <c r="DS456" s="46">
        <f>CONCATENATE(D456,$E456,$F456,$G456,H456,$I456,$J456,K456,$L456,$M456,N456,$O456,$P456,$Q456,$R456,$S456,T456,$U456,$V456,$W456,$X456,$Y456,$Z456,$AA456,AB456,AC456,AD456,$AE456,$AF456,$AG456,AH456,AI456,AJ456,AK456,AL456,AM456,AN456,AO456,AP456,AQ456,AR456,AS456,AT456,AU456,AV456,AW456,AX456,AY456,AZ456,BA456,BB456,BC456,BD456,BE456,BF456,BG456,BH456,BI456,BJ456,BK456,BL456,BM456,BN456,BO456,BP456,BQ456,BR456,BS456,BT456,BU456,BV456,BW456,BX456,BY456,BZ456,CA456,CB456,CC456,CD456,CE456,CF456,CG456,CH456,CI456,CJ456,CK456,CL456,CM456,$CN456,$CO456,CP456,$CQ456,$CR456,CS456,CT456,CU456,CV456,CW456,CX456,CY456,CZ456,DA456,DB456,DC456,DD456,DE456,DF456,DG456,DH456,DI456,DJ456,DK456,DL456,DM456,$DN456,$DO456,$DP456,DR456)&lt;&gt;""</f>
        <v/>
      </c>
      <c r="DT456" s="46">
        <f>IF(AND($DS456,$E$4&lt;&gt;""),
IF(LEFT($E$4,2) = "1.",
IF(D456&lt;&gt;"","El CUNE sólo se envía en operaciones de novedad o ajuste. ",""),
IF(D456="","Debes escribir un CUNE válido para realizar operaciones de novedad o ajuste. ","")),
""
)</f>
        <v/>
      </c>
      <c r="DU456" s="46">
        <f>IF($DS456,
IF(E456="","Debes seleccionar el tipo de documento del empleado. ",
IF(_xlfn.IFNA(VLOOKUP(E456,TIPO_DE_DOCUMENTO,1,FALSE),-1)=-1,"El tipo de documento no es válido (por favor seleccionarlo de la lista). ","")
)
)</f>
        <v/>
      </c>
      <c r="DV456" s="46">
        <f>IF($DS456,
IF(F456="","Debes escribir el número de documento del empleado. ","")
)</f>
        <v/>
      </c>
      <c r="DW456" s="46">
        <f>IF($DS456,
IF(G456="","Debes escribir el primer nombre del empleado. ","")
)</f>
        <v/>
      </c>
      <c r="DY456" s="46">
        <f>IF($DS456,
IF(I456="","Debes escribir el primer apellido del empleado. ","")
)</f>
        <v/>
      </c>
      <c r="DZ456" s="46">
        <f>IF($DS456,
IF(J456="","Debes escribir el segundo apellido del empleado. ","")
)</f>
        <v/>
      </c>
      <c r="EB456" s="46">
        <f>IF($DS456,
IF(L456="","Debes escribir la fecha de ingreso del empleado. ",
IF(ISERR(DATE(YEAR(L456),MONTH(L456),DAY(L456))), "El valor ingresado en fecha de ingreso no tiene un formato válido. ","")
)
)</f>
        <v/>
      </c>
      <c r="EC456" s="46">
        <f>IF($DS456,
IF(M456="","Debes escribir el tiempo laborado. ",
IF( IFERROR(INT(M456),1.1) &lt;&gt; IFERROR(_xlfn.NUMBERVALUE(M456),1), "El valor de los días trabajados debe ser un número entero. ", "")
)
)</f>
        <v/>
      </c>
      <c r="ED456" s="46">
        <f>IF($DS456,
IF( AND(N456&lt;&gt;"", ISERR(DATE(YEAR(N456),MONTH(N456),DAY(N456))) ), "El valor ingresado en fecha de ingreso no tiene un formato válido. ",
IF( AND(N456&lt;&gt;"", $E$6&lt;&gt;"", DATE(YEAR(N456), MONTH(N456), 1) &lt;&gt; IFERROR(DATE(MID($E$6, 1, 4), MID($E$6, 6, 2),1), "1/1/1900") ), "La fecha de retiro debe estar dentro del período liquidado. ", "")
)
)</f>
        <v/>
      </c>
      <c r="EE456" s="46">
        <f>IF($DS456,
IF(O456="","Debes seleccionar el tipo de trabajador. ",
IF(_xlfn.IFNA(VLOOKUP(O456,TIPO_DE_TRABAJADOR,1,FALSE),-1)=-1,"El tipo de trabajador no es válido (por favor seleccionarlo de la lista). ","")
)
)</f>
        <v/>
      </c>
      <c r="EF456" s="46">
        <f>IF($DS456,
IF(P456="","Debes seleccionar si es un trabajador dependiente pensionado por vejez. ",
IF(_xlfn.IFNA(VLOOKUP(P456,SUBTIPO_DE_TRABAJADOR,1,FALSE),-1)=-1,"El tipo de trabajador dependiente pensionado por vejez no es válido (por favor seleccionarlo de la lista). ","")
)
)</f>
        <v/>
      </c>
      <c r="EG456" s="46">
        <f>IF($DS456,
IF(Q456="","Debes seleccionar el tipo de contrato del trabajador. ",
IF(_xlfn.IFNA(VLOOKUP(Q456,TIPO_DE_CONTRATO,1,FALSE),-1)=-1,"El tipo de contrato del trabajador no es válido (por favor seleccionarlo de la lista). ","")
)
)</f>
        <v/>
      </c>
      <c r="EH456" s="46">
        <f>IF($DS456,
IF(R456="","Debes seleccionar si es un salario integral. ",
IF(_xlfn.IFNA(VLOOKUP(R456,SI_NO,1,FALSE),-1)=-1,"Valor no válido para salario integral (por favor seleccionarlo de la lista). ","")
)
)</f>
        <v/>
      </c>
      <c r="EI456" s="46">
        <f>IF($DS456,
IF(S456="","Debes seleccionar si el trabajador realiza actividades de riesgo. ",
IF(_xlfn.IFNA(VLOOKUP(S456,SI_NO,1,FALSE),-1)=-1,"Valor no válido para actividad de alto riesgo (por favor seleccionarlo de la lista). ","")
)
)</f>
        <v/>
      </c>
      <c r="EK456" s="46">
        <f>IF($DS456,
IF(U456="","Debes escribir el código del municipio de residencia del trabajador. ",
IF(_xlfn.IFNA(VLOOKUP(U456,MUNICIPIO,1,FALSE),-1)=-1,"El municipio de residencia del trabajador es inválido (por favor seleccionarlo de la lista). ","")
)
)</f>
        <v/>
      </c>
      <c r="EL456" s="46">
        <f>IF($DS456,
IF(V456="","Debes escribir el la dirección de residendia del trabajador. ","")
)</f>
        <v/>
      </c>
      <c r="EM456" s="46">
        <f>IF($DS456,
IF(W456="","Debes escribir la fecha de inicio de la liquidación. ",
IF(ISERR(DATE(YEAR(W456),MONTH(W456),DAY(W456))),"El valor ingresado en fecha de inicio de liquidación no tiene un formato válido. ",
IF( AND($E$6&lt;&gt;"", DATE(YEAR(W456), MONTH(W456), 1) &lt;&gt; IFERROR(DATE(MID($E$6, 1, 4), MID($E$6, 6, 2),1), "1/1/1900") ), "La fecha de inicio de la liquidación debe estar dentro del período liquidado. ", "")
)
)
)</f>
        <v/>
      </c>
      <c r="EN456" s="46">
        <f>IF($DS456,
IF(X456="","Debes escribir la fecha de fin de la liquidación. ",
IF(ISERR(DATE(YEAR(X456),MONTH(X456),DAY(X456))),"El valor ingresado en fecha de fin de liquidación no tiene un formato válido. ",
IF( AND($E$6&lt;&gt;"", DATE(YEAR(X456), MONTH(X456), 1) &lt;&gt; IFERROR(DATE(MID($E$6, 1, 4), MID($E$6, 6, 2),1), "1/1/1900") ), "La fecha de fin de la liquidación debe estar dentro del período liquidado. ", "")
)
)
)</f>
        <v/>
      </c>
      <c r="EO456" s="46">
        <f>IF($DS456,
IF(Y456="","Debes escribir la frecuencia de pago del trabajador. ",
IF(_xlfn.IFNA(VLOOKUP(Y456,PERÍODO_DE_NÓMINA,1,FALSE),-1)=-1,"La frecuencia de pago es inválida (por favor seleccionarlo de la lista). ","")
)
)</f>
        <v/>
      </c>
      <c r="EP456" s="46">
        <f>IF($DS456,
IF(Z456="","Debes escribir la fecha de pago. ",
IF(ISERR(DATE(YEAR(Z456),MONTH(Z456),DAY(Z456))), "El valor ingresado en fecha de pago no tiene un formato válido. ","")
)
)</f>
        <v/>
      </c>
      <c r="EQ456" s="46">
        <f>IF($DS456,
IF(AA456="","Debes escribir el medio de pago. ",
IF(_xlfn.IFNA(VLOOKUP(AA456,MEDIOS_DE_PAGO,1,FALSE),-1)=-1,"El medio de pago es inválido (por favor seleccionarlo de la lista). ","")
)
)</f>
        <v/>
      </c>
      <c r="ER456" s="46">
        <f>OR(AA456='Tablas '!$T$4,AA456='Tablas '!$T$7,AA456='Tablas '!$T$8,AA456='Tablas '!$T$11)</f>
        <v/>
      </c>
      <c r="ES456" s="46">
        <f>IF(AND($DS456,ER456),
IF(AB456="","Debes escribir la entidad bancaria. ",""),
""
)</f>
        <v/>
      </c>
      <c r="ET456" s="46">
        <f>IF(AND($DS456,ER456),
IF(AC456="","Debes escribir el tipo de cuenta bancaria. ",
IF(_xlfn.IFNA(VLOOKUP(AC456,TIPO_DE_CUENTA,1,FALSE),-1)=-1,"El tipo de cuenta bancaria es inválida (por favor seleccionarlo de la lista). ","")
),
""
)</f>
        <v/>
      </c>
      <c r="EU456" s="46">
        <f>IF(AND($DS456,ER456),
IF(AD456="","Debes escribir el número de cuenta bancaria. ",""),
""
)</f>
        <v/>
      </c>
      <c r="EV456" s="46">
        <f>IF($DS456,
IF(AE456="","Debes escribir el valor del sueldo básico. ",
IF( ISERR(_xlfn.NUMBERVALUE(AE456)), "El valor del sueldo básico debe ser un número válido. ", "")
)
)</f>
        <v/>
      </c>
      <c r="EW456" s="46">
        <f>IF($DS456,
IF(AF456="","Debes escribir el número de días trabajados. ",
IF( IFERROR(INT(AF456),1.1) &lt;&gt; IFERROR(_xlfn.NUMBERVALUE(AF456),1), "La cantidad de días trabajados debe ser un número entero. ", "")
)
)</f>
        <v/>
      </c>
      <c r="EX456" s="46">
        <f>IF($DS456,
IF(AG456="","Debes escribir el valor del sueldo trabajado. ",
IF( ISERR(_xlfn.NUMBERVALUE(AG456)), "El valor del sueldo trabajado debe ser un número válido. ", "")
)
)</f>
        <v/>
      </c>
      <c r="EY456" s="46">
        <f>IF($DS456,
IF( AND(AH456&lt;&gt;"", ISERR(_xlfn.NUMBERVALUE(AH456))), "El valor del auxilio de transporte debe ser un número válido. ", "")
)</f>
        <v/>
      </c>
      <c r="EZ456" s="46">
        <f>IF($DS456,
IF( AND(AI456&lt;&gt;"", ISERR(_xlfn.NUMBERVALUE(AI456))), "El valor de viáticos salariales debe ser un número válido. ", "")
)</f>
        <v/>
      </c>
      <c r="FA456" s="46">
        <f>IF($DS456,
IF( AND(AJ456&lt;&gt;"", ISERR(_xlfn.NUMBERVALUE(AJ456))), "El valor de viáticos NO salariales debe ser un número válido. ", "")
)</f>
        <v/>
      </c>
      <c r="FB456" s="46">
        <f>CONCATENATE(AK456,AL456)&lt;&gt;""</f>
        <v/>
      </c>
      <c r="FC456" s="46">
        <f>IF(AND($DS456,FB456),
IF(AK456="","Debes escribir el número de horas extras diurnas. ",
IF( IFERROR(INT(AK456),1.1) &lt;&gt; IFERROR(_xlfn.NUMBERVALUE(AK456),1), "La cantidad de horas extras diurnas debe ser un número entero. ", "")
),
""
)</f>
        <v/>
      </c>
      <c r="FD456" s="46">
        <f>IF(AND($DS456,FB456),
IF(AL456="","Debes escribir el valor de las horas extras diurnas. ",
IF( ISERR(_xlfn.NUMBERVALUE(AL456)), "El valor de las horas extras duirnas debe ser un número válido. ", "")
),
""
)</f>
        <v/>
      </c>
      <c r="FE456" s="46">
        <f>CONCATENATE(AM456,AN456)&lt;&gt;""</f>
        <v/>
      </c>
      <c r="FF456" s="46">
        <f>IF(AND($DS456,FE456),
IF(AM456="","Debes escribir el número de horas extras nocturnas. ",
IF( IFERROR(INT(AM456),1.1) &lt;&gt; IFERROR(_xlfn.NUMBERVALUE(AM456),1), "La cantidad de horas extras nocturnas debe ser un número entero. ", "")
),
""
)</f>
        <v/>
      </c>
      <c r="FG456" s="46">
        <f>IF(AND($DS456,FE456),
IF(AN456="","Debes escribir el valor de las horas extras nocturnas. ",
IF( ISERR(_xlfn.NUMBERVALUE(AN456)), "El valor de las horas extras nocturnas debe ser un número válido. ", "")
),
""
)</f>
        <v/>
      </c>
      <c r="FH456" s="46">
        <f>CONCATENATE(AO456,AP456)&lt;&gt;""</f>
        <v/>
      </c>
      <c r="FI456" s="46">
        <f>IF(AND($DS456,FH456),
IF(AO456="","Debes escribir el número de horas extras diurnas dominicales y festivas. ",
IF( IFERROR(INT(AO456),1.1) &lt;&gt; IFERROR(_xlfn.NUMBERVALUE(AO456),1), "La cantidad de horas extras diurnas dominicales y festivas debe ser un número entero. ", "")
),
""
)</f>
        <v/>
      </c>
      <c r="FJ456" s="46">
        <f>IF(AND($DS456,FH456),
IF(AP456="","Debes escribir el valor de las horas extras diurnas dominicales y festivas. ",
IF( ISERR(_xlfn.NUMBERVALUE(AP456)), "El valor de las horas extras diurnas dominicales y festivas debe ser un número válido. ", "")
),
""
)</f>
        <v/>
      </c>
      <c r="FK456" s="46">
        <f>CONCATENATE(AQ456,AR456)&lt;&gt;""</f>
        <v/>
      </c>
      <c r="FL456" s="46">
        <f>IF(AND($DS456,FK456),
IF(AQ456="","Debes escribir el número de horas extras nocturnas dominicales y festivas. ",
IF( IFERROR(INT(AQ456),1.1) &lt;&gt; IFERROR(_xlfn.NUMBERVALUE(AQ456),1), "La cantidad de horas extras nocturnas dominicales y festivas debe ser un número entero. ", "")
),
""
)</f>
        <v/>
      </c>
      <c r="FM456" s="46">
        <f>IF(AND($DS456,FK456),
IF(AR456="","Debes escribir el valor de las horas extras nocturnas dominicales y festivas. ",
IF( ISERR(_xlfn.NUMBERVALUE(AR456)), "El valor de las horas extras nocturnas dominicales y festivas debe ser un número válido. ", "")
),
""
)</f>
        <v/>
      </c>
      <c r="FN456" s="46">
        <f>CONCATENATE(AS456,AT456)&lt;&gt;""</f>
        <v/>
      </c>
      <c r="FO456" s="46">
        <f>IF(AND($DS456,FN456),
IF(AS456="","Debes escribir el número de horas recargo nocturno. ",
IF( IFERROR(INT(AS456),1.1) &lt;&gt; IFERROR(_xlfn.NUMBERVALUE(AS456),1), "La cantidad de horas recargo nocturno debe ser un número entero. ", "")
),
""
)</f>
        <v/>
      </c>
      <c r="FP456" s="46">
        <f>IF(AND($DS456,FN456),
IF(AT456="","Debes escribir el valor de las horas recargo nocturno. ",
IF( ISERR(_xlfn.NUMBERVALUE(AT456)), "El valor de las horas recargo nocturno debe ser un número válido. ", "")
),
""
)</f>
        <v/>
      </c>
      <c r="FQ456" s="46">
        <f>CONCATENATE(AU456,AV456)&lt;&gt;""</f>
        <v/>
      </c>
      <c r="FR456" s="46">
        <f>IF(AND($DS456,FQ456),
IF(AU456="","Debes escribir el número de horas recargo diurno dominical y festivo. ",
IF( IFERROR(INT(AU456),1.1) &lt;&gt; IFERROR(_xlfn.NUMBERVALUE(AU456),1), "La cantidad de horas recargo diurno dominical y festivo debe ser un número entero. ", "")
),
""
)</f>
        <v/>
      </c>
      <c r="FS456" s="46">
        <f>IF(AND($DS456,FQ456),
IF(AV456="","Debes escribir el valor de las horas recargo diurno dominical y festivo. ",
IF( ISERR(_xlfn.NUMBERVALUE(AV456)), "El valor de las horas recargo diurno dominical y festivo debe ser un número válido. ", "")
),
""
)</f>
        <v/>
      </c>
      <c r="FT456" s="46">
        <f>CONCATENATE(AW456,AX456)&lt;&gt;""</f>
        <v/>
      </c>
      <c r="FU456" s="46">
        <f>IF(AND($DS456,FT456),
IF(AW456="","Debes escribir el número de horas recargo nocturno dominical y festivo. ",
IF( IFERROR(INT(AW456),1.1) &lt;&gt; IFERROR(_xlfn.NUMBERVALUE(AW456),1), "La cantidad de horas recargo nocturno dominical y festivo debe ser un número entero. ", "")
),
""
)</f>
        <v/>
      </c>
      <c r="FV456" s="46">
        <f>IF(AND($DS456,FT456),
IF(AX456="","Debes escribir el valor de las horas recargo nocturno dominical y festivo. ",
IF( ISERR(_xlfn.NUMBERVALUE(AX456)), "El valor de las horas recargo nocturno dominical y festivo debe ser un número válido. ", "")
),
""
)</f>
        <v/>
      </c>
      <c r="FW456" s="46">
        <f>CONCATENATE(AY456,AZ456)&lt;&gt;""</f>
        <v/>
      </c>
      <c r="FX456" s="46">
        <f>IF(AND($DS456,FW456),
IF(AY456="","Debes escribir el número de días de vacaciones comunes. ",
IF( IFERROR(INT(AY456),1.1) &lt;&gt; IFERROR(_xlfn.NUMBERVALUE(AY456),1), "La cantidad de días de vacaciones comunes debe ser un número entero. ", "")
),
""
)</f>
        <v/>
      </c>
      <c r="FY456" s="46">
        <f>IF(AND($DS456,FW456),
IF(AZ456="","Debes escribir el valor de las vacaciones comunes. ",
IF( ISERR(_xlfn.NUMBERVALUE(AZ456)), "El valor de las vacaciones comunes debe ser un número válido. ", "")
),
""
)</f>
        <v/>
      </c>
      <c r="FZ456" s="46">
        <f>CONCATENATE(BA456,BB456)&lt;&gt;""</f>
        <v/>
      </c>
      <c r="GA456" s="46">
        <f>IF(AND($DS456,FZ456),
IF(BA456="","Debes escribir el número de días de vacaciones compensadas. ",
IF( IFERROR(INT(BA456),1.1) &lt;&gt; IFERROR(_xlfn.NUMBERVALUE(BA456),1), "La cantidad de días de vacaciones compensadas debe ser un número entero. ", "")
),
""
)</f>
        <v/>
      </c>
      <c r="GB456" s="46">
        <f>IF(AND($DS456,FZ456),
IF(BB456="","Debes escribir el valor de las vacaciones compensadas. ",
IF( ISERR(_xlfn.NUMBERVALUE(BB456)), "El valor de las vacaciones compensadas debe ser un número válido. ", "")
),
""
)</f>
        <v/>
      </c>
      <c r="GC456" s="46">
        <f>CONCATENATE(BC456,BD456)&lt;&gt;""</f>
        <v/>
      </c>
      <c r="GD456" s="46">
        <f>IF(AND($DS456,GC456),
IF(BC456="","Debes escribir el número de días de prima salarial. ",
IF( IFERROR(INT(BC456),1.1) &lt;&gt; IFERROR(_xlfn.NUMBERVALUE(BC456),1), "La cantidad de días de prima salarial debe ser un número entero. ", "")
),
""
)</f>
        <v/>
      </c>
      <c r="GE456" s="46">
        <f>IF(AND($DS456,GC456),
IF(BD456="","Debes escribir el valor de los días de prima salarial. ",
IF( ISERR(_xlfn.NUMBERVALUE(BD456)), "El valor de los días de prima salarial debe ser un número válido. ", "")
),
""
)</f>
        <v/>
      </c>
      <c r="GF456" s="46">
        <f>IF($DS456,
IF( AND(BE456&lt;&gt;"", ISERR(_xlfn.NUMBERVALUE(BE456))), "El valor de la prima NO saliarial debe ser un número válido. ", "")
)</f>
        <v/>
      </c>
      <c r="GG456" s="46">
        <f>CONCATENATE(BF456,BG456,BH456)&lt;&gt;""</f>
        <v/>
      </c>
      <c r="GH456" s="46">
        <f>IF(AND($DS456,GG456),
IF(BF456="","Debes escribir el valor de las cesantías. ",
IF( ISERR(_xlfn.NUMBERVALUE(BF456)), "El valor de las cesantías debe ser un número válido. ", "")
),
""
)</f>
        <v/>
      </c>
      <c r="GI456" s="46">
        <f>IF(AND($DS456,GG456),
IF(BG456="","Debes escribir el % de cesantías. ",
IF( ISERR(_xlfn.NUMBERVALUE(BG456)), "El % de cesantías debe ser un número válido. ", "")
),
""
)</f>
        <v/>
      </c>
      <c r="GJ456" s="46">
        <f>IF(AND($DS456,GG456),
IF(BH456="","Debes escribir el valor de intereses de cesantías. ",
IF( ISERR(_xlfn.NUMBERVALUE(BH456)), "El valor de intereses de cesantías debe ser un número válido. ", "")
),
""
)</f>
        <v/>
      </c>
      <c r="GK456" s="46">
        <f>CONCATENATE(BI456,BJ456,BK456)&lt;&gt;""</f>
        <v/>
      </c>
      <c r="GL456" s="46">
        <f>IF(AND($DS456,GK456),
IF(BI456="","Debes escribir el número de días de incapacidad. ",
IF( IFERROR(INT(BI456),1.1) &lt;&gt; IFERROR(_xlfn.NUMBERVALUE(BI456),1), "La cantidad de días de incapacidad debe ser un número entero. ", "")
),
""
)</f>
        <v/>
      </c>
      <c r="GM456" s="46">
        <f>IF(AND($DS456,GK456),
IF(BJ456="","Debes escribir el tipo de incapacidad. ",
IF(_xlfn.IFNA(VLOOKUP(BJ456,TIPO_DE_INCAPACIDAD,1,FALSE),-1)=-1,"El tipo de incapacidad es inválida (por favor seleccionarlo de la lista). ","")
),
""
)</f>
        <v/>
      </c>
      <c r="GN456" s="46">
        <f>IF(AND($DS456,GK456),
IF(BK456="","Debes escribir el valor de la incapacidad. ",
IF( ISERR(_xlfn.NUMBERVALUE(BK456)), "El valor de la incapacidad debe ser un número válido. ", "")
),
""
)</f>
        <v/>
      </c>
      <c r="GO456" s="46">
        <f>CONCATENATE(BL456,BM456)&lt;&gt;""</f>
        <v/>
      </c>
      <c r="GP456" s="46">
        <f>IF(AND($DS456,GO456),
IF(BL456="","Debes escribir el número de días de licencia de maternidad o paternidad. ",
IF( IFERROR(INT(BL456),1.1) &lt;&gt; IFERROR(_xlfn.NUMBERVALUE(BL456),1), "La cantidad de días de licencia de maternidad o paternidad debe ser un número entero. ", "")
),
""
)</f>
        <v/>
      </c>
      <c r="GQ456" s="46">
        <f>IF(AND($DS456,GO456),
IF(BM456="","Debes escribir el valor de la licencia de maternidad o paternidad. ",
IF( ISERR(_xlfn.NUMBERVALUE(BM456)), "El valor de la licencia de maternidad o paternidad debe ser un número válido. ", "")
),
""
)</f>
        <v/>
      </c>
      <c r="GR456" s="46">
        <f>CONCATENATE(BN456,BO456)&lt;&gt;""</f>
        <v/>
      </c>
      <c r="GS456" s="46">
        <f>IF(AND($DS456,GR456),
IF(BN456="","Debes escribir el número de días de licencia remunerada. ",
IF( IFERROR(INT(BN456),1.1) &lt;&gt; IFERROR(_xlfn.NUMBERVALUE(BN456),1), "La cantidad de días de licencia remunerada debe ser un número entero. ", "")
),
""
)</f>
        <v/>
      </c>
      <c r="GT456" s="46">
        <f>IF(AND($DS456,GR456),
IF(BO456="","Debes escribir el valor de la licencia remunerada. ",
IF( ISERR(_xlfn.NUMBERVALUE(BO456)), "El valor de la licencia remunerada debe ser un número válido. ", "")
),
""
)</f>
        <v/>
      </c>
      <c r="GU456" s="46">
        <f>IF($DS456,
IF( AND(BP456&lt;&gt;"", ISERR(_xlfn.NUMBERVALUE(BP456))), "El valor de la licencia NO remunerada debe ser un número válido. ", "")
)</f>
        <v/>
      </c>
      <c r="GV456" s="46">
        <f>IF($DS456,
IF( AND(BQ456&lt;&gt;"", ISERR(_xlfn.NUMBERVALUE(BQ456))), "El valor de auxilios salariales debe ser un número válido. ", "")
)</f>
        <v/>
      </c>
      <c r="GW456" s="46">
        <f>IF($DS456,
IF( AND(BR456&lt;&gt;"", ISERR(_xlfn.NUMBERVALUE(BR456))), "El valor de auxilios NO salariales debe ser un número válido. ", "")
)</f>
        <v/>
      </c>
      <c r="GX456" s="46">
        <f>IF($DS456,
IF( AND(BS456&lt;&gt;"", ISERR(_xlfn.NUMBERVALUE(BS456))), "El valor de bonos salariales debe ser un número válido. ", "")
)</f>
        <v/>
      </c>
      <c r="GY456" s="46">
        <f>IF($DS456,
IF( AND(BT456&lt;&gt;"", ISERR(_xlfn.NUMBERVALUE(BT456))), "El valor de bonos NO salariales debe ser un número válido. ", "")
)</f>
        <v/>
      </c>
      <c r="GZ456" s="46">
        <f>IF($DS456,
IF( AND(BU456&lt;&gt;"", ISERR(_xlfn.NUMBERVALUE(BU456))), "El valor de bonos salariales de alimentación debe ser un número válido. ", "")
)</f>
        <v/>
      </c>
      <c r="HA456" s="46">
        <f>IF($DS456,
IF( AND(BV456&lt;&gt;"", ISERR(_xlfn.NUMBERVALUE(BV456))), "El valor de bonos NO salariales de alimentación debe ser un número válido. ", "")
)</f>
        <v/>
      </c>
      <c r="HB456" s="46">
        <f>IF($DS456,
IF( AND(BW456&lt;&gt;"", ISERR(_xlfn.NUMBERVALUE(BW456))), "El valor de bonificaciones salariales debe ser un número válido. ", "")
)</f>
        <v/>
      </c>
      <c r="HC456" s="46">
        <f>IF($DS456,
IF( AND(BX456&lt;&gt;"", ISERR(_xlfn.NUMBERVALUE(BX456))), "El valor de bonificaciones NO salariales debe ser un número válido. ", "")
)</f>
        <v/>
      </c>
      <c r="HD456" s="46">
        <f>IF($DS456,
IF( AND(BY456&lt;&gt;"", ISERR(_xlfn.NUMBERVALUE(BY456))), "El valor de compensaciones ordinarias debe ser un número válido. ", "")
)</f>
        <v/>
      </c>
      <c r="HE456" s="46">
        <f>IF($DS456,
IF( AND(BZ456&lt;&gt;"", ISERR(_xlfn.NUMBERVALUE(BZ456))), "El valor de compensaciones extraordinarias debe ser un número válido. ", "")
)</f>
        <v/>
      </c>
      <c r="HF456" s="46">
        <f>IF($DS456,
IF( AND(CA456&lt;&gt;"", ISERR(_xlfn.NUMBERVALUE(CA456))), "El valor de comisiones debe ser un número válido. ", "")
)</f>
        <v/>
      </c>
      <c r="HG456" s="46">
        <f>IF($DS456,
IF( AND(CB456&lt;&gt;"", ISERR(_xlfn.NUMBERVALUE(CB456))), "El valor de ausencia por huega debe ser un número válido. ", "")
)</f>
        <v/>
      </c>
      <c r="HH456" s="46">
        <f>IF($DS456,
IF( AND(CC456&lt;&gt;"", ISERR(_xlfn.NUMBERVALUE(CC456))), "El valor de anticipos debe ser un número válido. ", "")
)</f>
        <v/>
      </c>
      <c r="HI456" s="46">
        <f>IF($DS456,
IF( AND(CD456&lt;&gt;"", ISERR(_xlfn.NUMBERVALUE(CD456))), "El valor de pagos a terceros debe ser un número válido. ", "")
)</f>
        <v/>
      </c>
      <c r="HJ456" s="46">
        <f>IF($DS456,
IF( AND(CE456&lt;&gt;"", ISERR(_xlfn.NUMBERVALUE(CE456))), "El valor de dotación debe ser un número válido. ", "")
)</f>
        <v/>
      </c>
      <c r="HK456" s="46">
        <f>IF($DS456,
IF( AND(CF456&lt;&gt;"", ISERR(_xlfn.NUMBERVALUE(CF456))), "El valor de apoyo sostenibilidad debe ser un número válido. ", "")
)</f>
        <v/>
      </c>
      <c r="HL456" s="46">
        <f>IF($DS456,
IF( AND(CG456&lt;&gt;"", ISERR(_xlfn.NUMBERVALUE(CG456))), "El valor de teletrabajo debe ser un número válido. ", "")
)</f>
        <v/>
      </c>
      <c r="HM456" s="46">
        <f>IF($DS456,
IF( AND(CH456&lt;&gt;"", ISERR(_xlfn.NUMBERVALUE(CH456))), "El valor de bonificación de retiro debe ser un número válido. ", "")
)</f>
        <v/>
      </c>
      <c r="HN456" s="46">
        <f>IF($DS456,
IF( AND(CI456&lt;&gt;"", ISERR(_xlfn.NUMBERVALUE(CI456))), "El valor de indemnización de retiro debe ser un número válido. ", "")
)</f>
        <v/>
      </c>
      <c r="HO456" s="46">
        <f>IF($DS456,
IF( AND(CJ456&lt;&gt;"", ISERR(_xlfn.NUMBERVALUE(CJ456))), "El valor de reintegros debe ser un número válido. ", "")
)</f>
        <v/>
      </c>
      <c r="HP456" s="46">
        <f>CONCATENATE(CK456,CL456,CM456)&lt;&gt;""</f>
        <v/>
      </c>
      <c r="HQ456" s="46">
        <f>IF(AND($DS456,HP456),
IF(CK456="","Debes escribir la descripción de otro concepto no categorizado. ",""),
""
)</f>
        <v/>
      </c>
      <c r="HR456" s="46">
        <f>IF(AND($DS456,HP456),
IF(CONCATENATE(CL456,CM456)="","Debes escribir al menos un valor de concepto no categorizado (salarial o no salarial). ",
IF(ISERR(_xlfn.NUMBERVALUE(CL456)),"El valor salarial concepto no categorizado debe ser un número válido. ","")
),
""
)</f>
        <v/>
      </c>
      <c r="HS456" s="46">
        <f>IF(AND($DS456,HP456),
IF(CONCATENATE(CL456,CM456)="","Debes escribir al menos un valor de concepto no categorizado (salarial o no salarial). ",
IF(ISERR(_xlfn.NUMBERVALUE(CM456)),"El valor NO salarial concepto no categorizado debe ser un número válido. ","")
),
""
)</f>
        <v/>
      </c>
      <c r="HT456" s="46">
        <f>IF($DS456,
IF(CN456="","Debes escribir el porcentaje del aporte a salud. ",
IF( ISERR(_xlfn.NUMBERVALUE(CN456)), "El valor del porcentaje del aporte a salud debe ser un número válido. ", "")
)
)</f>
        <v/>
      </c>
      <c r="HU456" s="46">
        <f>IF($DS456,
IF(CO456="","Debes escribir el valor del aporte a salud. ",
IF( ISERR(_xlfn.NUMBERVALUE(CO456)), "El valor del aporte a salud debe ser un número válido. ", "")
)
)</f>
        <v/>
      </c>
      <c r="HV456" s="46">
        <f>IF($DS456,
IF( AND(CP456&lt;&gt;"", ISERR(_xlfn.NUMBERVALUE(CP456))), "El valor plan complementario debe ser un número válido. ", "")
)</f>
        <v/>
      </c>
      <c r="HW456" s="46">
        <f>IF($DS456,
IF(CQ456="","Debes escribir el porcentaje del aporte a pensión. ",
IF( ISERR(_xlfn.NUMBERVALUE(CQ456)), "El valor del porcentaje del aporte a pensión debe ser un número válido. ", "")
)
)</f>
        <v/>
      </c>
      <c r="HX456" s="46">
        <f>IF($DS456,
IF(CR456="","Debes escribir el valor del aporte a pensión. ",
IF( ISERR(_xlfn.NUMBERVALUE(CR456)), "El valor del aporte a salud debe ser un número válido. ", "")
)
)</f>
        <v/>
      </c>
      <c r="HY456" s="46">
        <f>IF($DS456,
IF( AND(CS456&lt;&gt;"", ISERR(_xlfn.NUMBERVALUE(CS456))), "El valor pensión voluntaria debe ser un número válido. ", "")
)</f>
        <v/>
      </c>
      <c r="HZ456" s="46">
        <f>CONCATENATE(CT456,CU456,CV456,CW456)&lt;&gt;""</f>
        <v/>
      </c>
      <c r="IA456" s="46">
        <f>IF(AND($DS456,HZ456),
IF(CT456="","Debes escribir el % del fondo de seguridad pensional. ",
IF( ISERR(_xlfn.NUMBERVALUE(CT456)), "El % del fondo de seguridad debe ser un número válido. ", "")
),
""
)</f>
        <v/>
      </c>
      <c r="IB456" s="46">
        <f>IF(AND($DS456,HZ456),
IF(CU456="","Debes escribir el valor del aporte al fondo de solidaridad pensional. ",
IF( ISERR(_xlfn.NUMBERVALUE(CU456)), "El valor del aporte al fondo de solidaridad pensional debe ser un número válido. ", "")
),
""
)</f>
        <v/>
      </c>
      <c r="IC456" s="46">
        <f>IF(AND($DS456,HZ456),
IF(CV456="","Debes escribir el % del fondo de subsistencia. ",
IF( ISERR(_xlfn.NUMBERVALUE(CV456)), "El % del fondo de subsistencia debe ser un número válido. ", "")
),
""
)</f>
        <v/>
      </c>
      <c r="ID456" s="46">
        <f>IF(AND($DS456,HZ456),
IF(CW456="","Debes escribir el valor del fondo de subsistencia. ",
IF( ISERR(_xlfn.NUMBERVALUE(CW456)), "El valor del fondo de subsistencia debe ser un número válido. ", "")
),
""
)</f>
        <v/>
      </c>
      <c r="IE456" s="46">
        <f>CONCATENATE(CX456,CY456)&lt;&gt;""</f>
        <v/>
      </c>
      <c r="IF456" s="46">
        <f>IF(AND($DS456,IE456),
IF(CX456="","Debes escribir el % de sindicato. ",
IF( ISERR(_xlfn.NUMBERVALUE(CX456)), "El % de sindicato debe ser un número válido. ", "")
),
""
)</f>
        <v/>
      </c>
      <c r="IG456" s="46">
        <f>IF(AND($DS456,IE456),
IF(CY456="","Debes escribir el valor del sindicato. ",
IF( ISERR(_xlfn.NUMBERVALUE(CY456)), "El valor del sindicato debe ser un número válido. ", "")
),
""
)</f>
        <v/>
      </c>
      <c r="IH456" s="46">
        <f>IF($DS456,
IF( AND(CZ456&lt;&gt;"", ISERR(_xlfn.NUMBERVALUE(CZ456))), "El valor de sanción pública debe ser un número válido. ", "")
)</f>
        <v/>
      </c>
      <c r="II456" s="46">
        <f>IF($DS456,
IF( AND(DA456&lt;&gt;"", ISERR(_xlfn.NUMBERVALUE(DA456))), "El valor de sanción privada debe ser un número válido. ", "")
)</f>
        <v/>
      </c>
      <c r="IJ456" s="46">
        <f>CONCATENATE(DB456,DC456)&lt;&gt;""</f>
        <v/>
      </c>
      <c r="IK456" s="46">
        <f>IF(AND($DS456,IJ456),
IF(DB456="","Debes escribir la descripción de libranza. ",""),
""
)</f>
        <v/>
      </c>
      <c r="IL456" s="46">
        <f>IF(AND($DS456,IJ456),
IF(DC456="","Debes escribir la cuota libranza. ",
IF(ISERR(_xlfn.NUMBERVALUE(DC456)),"El valor de la cuota libranza debe ser un número válido. ","")
),
""
)</f>
        <v/>
      </c>
      <c r="IM456" s="46">
        <f>IF($DS456,
IF( AND(DD456&lt;&gt;"", ISERR(_xlfn.NUMBERVALUE(DD456))), "El valor de pagos a terceros debe ser un número válido. ", "")
)</f>
        <v/>
      </c>
      <c r="IN456" s="46">
        <f>IF($DS456,
IF( AND(DE456&lt;&gt;"", ISERR(_xlfn.NUMBERVALUE(DE456))), "El valor de anticipos debe ser un número válido. ", "")
)</f>
        <v/>
      </c>
      <c r="IO456" s="46">
        <f>IF($DS456,
IF( AND(DF456&lt;&gt;"", ISERR(_xlfn.NUMBERVALUE(DF456))), "El valor de AFC debe ser un número válido. ", "")
)</f>
        <v/>
      </c>
      <c r="IP456" s="46">
        <f>IF($DS456,
IF( AND(DG456&lt;&gt;"", ISERR(_xlfn.NUMBERVALUE(DG456))), "El valor de rete-fuente debe ser un número válido. ", "")
)</f>
        <v/>
      </c>
      <c r="IQ456" s="46">
        <f>IF($DS456,
IF( AND(DH456&lt;&gt;"", ISERR(_xlfn.NUMBERVALUE(DH456))), "El valor de cooperativa de trabajo debe ser un número válido. ", "")
)</f>
        <v/>
      </c>
      <c r="IR456" s="46">
        <f>IF($DS456,
IF( AND(DI456&lt;&gt;"", ISERR(_xlfn.NUMBERVALUE(DI456))), "El valor de embargo fiscal debe ser un número válido. ", "")
)</f>
        <v/>
      </c>
      <c r="IS456" s="46">
        <f>IF($DS456,
IF( AND(DJ456&lt;&gt;"", ISERR(_xlfn.NUMBERVALUE(DJ456))), "El valor de educación debe ser un número válido. ", "")
)</f>
        <v/>
      </c>
      <c r="IT456" s="46">
        <f>IF($DS456,
IF( AND(DK456&lt;&gt;"", ISERR(_xlfn.NUMBERVALUE(DK456))), "El valor de reintegro debe ser un número válido. ", "")
)</f>
        <v/>
      </c>
      <c r="IU456" s="46">
        <f>IF($DS456,
IF( AND(DL456&lt;&gt;"", ISERR(_xlfn.NUMBERVALUE(DL456))), "El valor de deuda debe ser un número válido. ", "")
)</f>
        <v/>
      </c>
      <c r="IV456" s="46">
        <f>IF($DS456,
IF( AND(DM456&lt;&gt;"", ISERR(_xlfn.NUMBERVALUE(DM456))), "El valor de otras deducciones debe ser un número válido. ", "")
)</f>
        <v/>
      </c>
      <c r="IW456" s="46">
        <f>IF($DS456,
IF(DN456="","Debes escribir el valor de los devengos totales. ",
IF( ISERR(_xlfn.NUMBERVALUE(DN456)), "El valor de los devengos totales debe ser un número válido. ", "")
)
)</f>
        <v/>
      </c>
      <c r="IX456" s="46">
        <f>IF($DS456,
IF(DO456="","Debes escribir el valor de las deducciones totales. ",
IF( ISERR(_xlfn.NUMBERVALUE(DO456)), "El valor de las deducciones totales debe ser un número válido. ", "")
)
)</f>
        <v/>
      </c>
      <c r="IY456" s="46">
        <f>IF($DS456,
IF(DP456="","Debes escribir el valor del salario total. ",
IF( ISERR(_xlfn.NUMBERVALUE(DP456)), "El valor del salario total debe ser un número válido. ", "")
)
)</f>
        <v/>
      </c>
    </row>
    <row r="457">
      <c r="B457" s="48" t="n">
        <v>445</v>
      </c>
      <c r="C457" s="61">
        <f>IF(AND(DS457,DP457&lt;&gt;""),
IF(DQ457="","OK","Error"),
""
)</f>
        <v/>
      </c>
      <c r="D457" s="53" t="n"/>
      <c r="E457" s="52" t="n"/>
      <c r="F457" s="112" t="n"/>
      <c r="G457" s="52" t="n"/>
      <c r="H457" s="53" t="n"/>
      <c r="I457" s="52" t="n"/>
      <c r="J457" s="52" t="n"/>
      <c r="K457" s="53" t="n"/>
      <c r="L457" s="55" t="n"/>
      <c r="M457" s="108" t="n"/>
      <c r="N457" s="56" t="n"/>
      <c r="O457" s="52" t="n"/>
      <c r="P457" s="52" t="n"/>
      <c r="Q457" s="52" t="n"/>
      <c r="R457" s="52" t="n"/>
      <c r="S457" s="52" t="n"/>
      <c r="T457" s="53" t="n"/>
      <c r="U457" s="52" t="n"/>
      <c r="V457" s="52" t="n"/>
      <c r="W457" s="55" t="n"/>
      <c r="X457" s="55" t="n"/>
      <c r="Y457" s="52" t="n"/>
      <c r="Z457" s="55" t="n"/>
      <c r="AA457" s="52" t="n"/>
      <c r="AB457" s="53" t="n"/>
      <c r="AC457" s="53" t="n"/>
      <c r="AD457" s="53" t="n"/>
      <c r="AE457" s="177" t="n"/>
      <c r="AF457" s="113" t="n"/>
      <c r="AG457" s="177" t="n"/>
      <c r="AH457" s="178" t="n"/>
      <c r="AI457" s="178" t="n"/>
      <c r="AJ457" s="178" t="n"/>
      <c r="AK457" s="114" t="n"/>
      <c r="AL457" s="178" t="n"/>
      <c r="AM457" s="114" t="n"/>
      <c r="AN457" s="178" t="n"/>
      <c r="AO457" s="114" t="n"/>
      <c r="AP457" s="178" t="n"/>
      <c r="AQ457" s="114" t="n"/>
      <c r="AR457" s="178" t="n"/>
      <c r="AS457" s="114" t="n"/>
      <c r="AT457" s="178" t="n"/>
      <c r="AU457" s="114" t="n"/>
      <c r="AV457" s="178" t="n"/>
      <c r="AW457" s="114" t="n"/>
      <c r="AX457" s="178" t="n"/>
      <c r="AY457" s="114" t="n"/>
      <c r="AZ457" s="178" t="n"/>
      <c r="BA457" s="114" t="n"/>
      <c r="BB457" s="178" t="n"/>
      <c r="BC457" s="114" t="n"/>
      <c r="BD457" s="178" t="n"/>
      <c r="BE457" s="178" t="n"/>
      <c r="BF457" s="178" t="n"/>
      <c r="BG457" s="59" t="n"/>
      <c r="BH457" s="178" t="n"/>
      <c r="BI457" s="114" t="n"/>
      <c r="BJ457" s="53" t="n"/>
      <c r="BK457" s="178" t="n"/>
      <c r="BL457" s="114" t="n"/>
      <c r="BM457" s="178" t="n"/>
      <c r="BN457" s="114" t="n"/>
      <c r="BO457" s="178" t="n"/>
      <c r="BP457" s="178" t="n"/>
      <c r="BQ457" s="178" t="n"/>
      <c r="BR457" s="178" t="n"/>
      <c r="BS457" s="178" t="n"/>
      <c r="BT457" s="178" t="n"/>
      <c r="BU457" s="178" t="n"/>
      <c r="BV457" s="178" t="n"/>
      <c r="BW457" s="178" t="n"/>
      <c r="BX457" s="178" t="n"/>
      <c r="BY457" s="178" t="n"/>
      <c r="BZ457" s="178" t="n"/>
      <c r="CA457" s="178" t="n"/>
      <c r="CB457" s="178" t="n"/>
      <c r="CC457" s="178" t="n"/>
      <c r="CD457" s="178" t="n"/>
      <c r="CE457" s="178" t="n"/>
      <c r="CF457" s="178" t="n"/>
      <c r="CG457" s="178" t="n"/>
      <c r="CH457" s="178" t="n"/>
      <c r="CI457" s="178" t="n"/>
      <c r="CJ457" s="178" t="n"/>
      <c r="CK457" s="53" t="n"/>
      <c r="CL457" s="178" t="n"/>
      <c r="CM457" s="178" t="n"/>
      <c r="CN457" s="60" t="n"/>
      <c r="CO457" s="177" t="n"/>
      <c r="CP457" s="178" t="n"/>
      <c r="CQ457" s="60" t="n"/>
      <c r="CR457" s="177" t="n"/>
      <c r="CS457" s="178" t="n"/>
      <c r="CT457" s="59" t="n"/>
      <c r="CU457" s="178" t="n"/>
      <c r="CV457" s="59" t="n"/>
      <c r="CW457" s="178" t="n"/>
      <c r="CX457" s="59" t="n"/>
      <c r="CY457" s="178" t="n"/>
      <c r="CZ457" s="178" t="n"/>
      <c r="DA457" s="178" t="n"/>
      <c r="DB457" s="53" t="n"/>
      <c r="DC457" s="178" t="n"/>
      <c r="DD457" s="178" t="n"/>
      <c r="DE457" s="178" t="n"/>
      <c r="DF457" s="178" t="n"/>
      <c r="DG457" s="178" t="n"/>
      <c r="DH457" s="178" t="n"/>
      <c r="DI457" s="178" t="n"/>
      <c r="DJ457" s="178" t="n"/>
      <c r="DK457" s="178" t="n"/>
      <c r="DL457" s="178" t="n"/>
      <c r="DM457" s="178" t="n"/>
      <c r="DN457" s="177" t="n"/>
      <c r="DO457" s="177" t="n"/>
      <c r="DP457" s="177" t="n"/>
      <c r="DQ457" s="76">
        <f>IF(AND(DS457,DP457&lt;&gt;""),
CONCATENATE(DT457,DU457,DV457,DW457,DX457,DY457,DZ457,EA457,EB457,EC457,ED457,EE457,EF457,EG457,EH457,EI457,EJ457,EK457,EL457,EM457,EN457,EO457,EP457,EQ457,ES457,ET457,EU457,EV457,EW457,EX457,EY457,EZ457,FA457,FC457,FD457,FF457,FG457,FI457,FJ457,FL457,FM457,FO457,FP457,FR457,FS457,FU457,FV457,FX457,FY457,GA457,GB457,GD457,GE457,GF457,GH457,GI457,GJ457,GL457,GM457,GN457,GP457,GQ457,GS457,GT457,GU457,GV457,GW457,GX457,GY457,GZ457,HA457,HB457,HC457,HD457,HE457,HF457,HG457,HH457,HI457,HJ457,HK457,HL457,HM457,HN457,HO457,HQ457,HR457,HS457,HT457,HU457,HV457,HW457,HX457,HY457,IA457,IB457,IC457,ID457,IF457,IG457,IH457,II457,IK457,IL457,IM457,IN457,IO457,IP457,IQ457,IR457,IS457,IT457,IU457,IV457,IW457,IX457,IY457,IZ457),
""
)</f>
        <v/>
      </c>
      <c r="DR457" s="53" t="n"/>
      <c r="DS457" s="46">
        <f>CONCATENATE(D457,$E457,$F457,$G457,H457,$I457,$J457,K457,$L457,$M457,N457,$O457,$P457,$Q457,$R457,$S457,T457,$U457,$V457,$W457,$X457,$Y457,$Z457,$AA457,AB457,AC457,AD457,$AE457,$AF457,$AG457,AH457,AI457,AJ457,AK457,AL457,AM457,AN457,AO457,AP457,AQ457,AR457,AS457,AT457,AU457,AV457,AW457,AX457,AY457,AZ457,BA457,BB457,BC457,BD457,BE457,BF457,BG457,BH457,BI457,BJ457,BK457,BL457,BM457,BN457,BO457,BP457,BQ457,BR457,BS457,BT457,BU457,BV457,BW457,BX457,BY457,BZ457,CA457,CB457,CC457,CD457,CE457,CF457,CG457,CH457,CI457,CJ457,CK457,CL457,CM457,$CN457,$CO457,CP457,$CQ457,$CR457,CS457,CT457,CU457,CV457,CW457,CX457,CY457,CZ457,DA457,DB457,DC457,DD457,DE457,DF457,DG457,DH457,DI457,DJ457,DK457,DL457,DM457,$DN457,$DO457,$DP457,DR457)&lt;&gt;""</f>
        <v/>
      </c>
      <c r="DT457" s="46">
        <f>IF(AND($DS457,$E$4&lt;&gt;""),
IF(LEFT($E$4,2) = "1.",
IF(D457&lt;&gt;"","El CUNE sólo se envía en operaciones de novedad o ajuste. ",""),
IF(D457="","Debes escribir un CUNE válido para realizar operaciones de novedad o ajuste. ","")),
""
)</f>
        <v/>
      </c>
      <c r="DU457" s="46">
        <f>IF($DS457,
IF(E457="","Debes seleccionar el tipo de documento del empleado. ",
IF(_xlfn.IFNA(VLOOKUP(E457,TIPO_DE_DOCUMENTO,1,FALSE),-1)=-1,"El tipo de documento no es válido (por favor seleccionarlo de la lista). ","")
)
)</f>
        <v/>
      </c>
      <c r="DV457" s="46">
        <f>IF($DS457,
IF(F457="","Debes escribir el número de documento del empleado. ","")
)</f>
        <v/>
      </c>
      <c r="DW457" s="46">
        <f>IF($DS457,
IF(G457="","Debes escribir el primer nombre del empleado. ","")
)</f>
        <v/>
      </c>
      <c r="DY457" s="46">
        <f>IF($DS457,
IF(I457="","Debes escribir el primer apellido del empleado. ","")
)</f>
        <v/>
      </c>
      <c r="DZ457" s="46">
        <f>IF($DS457,
IF(J457="","Debes escribir el segundo apellido del empleado. ","")
)</f>
        <v/>
      </c>
      <c r="EB457" s="46">
        <f>IF($DS457,
IF(L457="","Debes escribir la fecha de ingreso del empleado. ",
IF(ISERR(DATE(YEAR(L457),MONTH(L457),DAY(L457))), "El valor ingresado en fecha de ingreso no tiene un formato válido. ","")
)
)</f>
        <v/>
      </c>
      <c r="EC457" s="46">
        <f>IF($DS457,
IF(M457="","Debes escribir el tiempo laborado. ",
IF( IFERROR(INT(M457),1.1) &lt;&gt; IFERROR(_xlfn.NUMBERVALUE(M457),1), "El valor de los días trabajados debe ser un número entero. ", "")
)
)</f>
        <v/>
      </c>
      <c r="ED457" s="46">
        <f>IF($DS457,
IF( AND(N457&lt;&gt;"", ISERR(DATE(YEAR(N457),MONTH(N457),DAY(N457))) ), "El valor ingresado en fecha de ingreso no tiene un formato válido. ",
IF( AND(N457&lt;&gt;"", $E$6&lt;&gt;"", DATE(YEAR(N457), MONTH(N457), 1) &lt;&gt; IFERROR(DATE(MID($E$6, 1, 4), MID($E$6, 6, 2),1), "1/1/1900") ), "La fecha de retiro debe estar dentro del período liquidado. ", "")
)
)</f>
        <v/>
      </c>
      <c r="EE457" s="46">
        <f>IF($DS457,
IF(O457="","Debes seleccionar el tipo de trabajador. ",
IF(_xlfn.IFNA(VLOOKUP(O457,TIPO_DE_TRABAJADOR,1,FALSE),-1)=-1,"El tipo de trabajador no es válido (por favor seleccionarlo de la lista). ","")
)
)</f>
        <v/>
      </c>
      <c r="EF457" s="46">
        <f>IF($DS457,
IF(P457="","Debes seleccionar si es un trabajador dependiente pensionado por vejez. ",
IF(_xlfn.IFNA(VLOOKUP(P457,SUBTIPO_DE_TRABAJADOR,1,FALSE),-1)=-1,"El tipo de trabajador dependiente pensionado por vejez no es válido (por favor seleccionarlo de la lista). ","")
)
)</f>
        <v/>
      </c>
      <c r="EG457" s="46">
        <f>IF($DS457,
IF(Q457="","Debes seleccionar el tipo de contrato del trabajador. ",
IF(_xlfn.IFNA(VLOOKUP(Q457,TIPO_DE_CONTRATO,1,FALSE),-1)=-1,"El tipo de contrato del trabajador no es válido (por favor seleccionarlo de la lista). ","")
)
)</f>
        <v/>
      </c>
      <c r="EH457" s="46">
        <f>IF($DS457,
IF(R457="","Debes seleccionar si es un salario integral. ",
IF(_xlfn.IFNA(VLOOKUP(R457,SI_NO,1,FALSE),-1)=-1,"Valor no válido para salario integral (por favor seleccionarlo de la lista). ","")
)
)</f>
        <v/>
      </c>
      <c r="EI457" s="46">
        <f>IF($DS457,
IF(S457="","Debes seleccionar si el trabajador realiza actividades de riesgo. ",
IF(_xlfn.IFNA(VLOOKUP(S457,SI_NO,1,FALSE),-1)=-1,"Valor no válido para actividad de alto riesgo (por favor seleccionarlo de la lista). ","")
)
)</f>
        <v/>
      </c>
      <c r="EK457" s="46">
        <f>IF($DS457,
IF(U457="","Debes escribir el código del municipio de residencia del trabajador. ",
IF(_xlfn.IFNA(VLOOKUP(U457,MUNICIPIO,1,FALSE),-1)=-1,"El municipio de residencia del trabajador es inválido (por favor seleccionarlo de la lista). ","")
)
)</f>
        <v/>
      </c>
      <c r="EL457" s="46">
        <f>IF($DS457,
IF(V457="","Debes escribir el la dirección de residendia del trabajador. ","")
)</f>
        <v/>
      </c>
      <c r="EM457" s="46">
        <f>IF($DS457,
IF(W457="","Debes escribir la fecha de inicio de la liquidación. ",
IF(ISERR(DATE(YEAR(W457),MONTH(W457),DAY(W457))),"El valor ingresado en fecha de inicio de liquidación no tiene un formato válido. ",
IF( AND($E$6&lt;&gt;"", DATE(YEAR(W457), MONTH(W457), 1) &lt;&gt; IFERROR(DATE(MID($E$6, 1, 4), MID($E$6, 6, 2),1), "1/1/1900") ), "La fecha de inicio de la liquidación debe estar dentro del período liquidado. ", "")
)
)
)</f>
        <v/>
      </c>
      <c r="EN457" s="46">
        <f>IF($DS457,
IF(X457="","Debes escribir la fecha de fin de la liquidación. ",
IF(ISERR(DATE(YEAR(X457),MONTH(X457),DAY(X457))),"El valor ingresado en fecha de fin de liquidación no tiene un formato válido. ",
IF( AND($E$6&lt;&gt;"", DATE(YEAR(X457), MONTH(X457), 1) &lt;&gt; IFERROR(DATE(MID($E$6, 1, 4), MID($E$6, 6, 2),1), "1/1/1900") ), "La fecha de fin de la liquidación debe estar dentro del período liquidado. ", "")
)
)
)</f>
        <v/>
      </c>
      <c r="EO457" s="46">
        <f>IF($DS457,
IF(Y457="","Debes escribir la frecuencia de pago del trabajador. ",
IF(_xlfn.IFNA(VLOOKUP(Y457,PERÍODO_DE_NÓMINA,1,FALSE),-1)=-1,"La frecuencia de pago es inválida (por favor seleccionarlo de la lista). ","")
)
)</f>
        <v/>
      </c>
      <c r="EP457" s="46">
        <f>IF($DS457,
IF(Z457="","Debes escribir la fecha de pago. ",
IF(ISERR(DATE(YEAR(Z457),MONTH(Z457),DAY(Z457))), "El valor ingresado en fecha de pago no tiene un formato válido. ","")
)
)</f>
        <v/>
      </c>
      <c r="EQ457" s="46">
        <f>IF($DS457,
IF(AA457="","Debes escribir el medio de pago. ",
IF(_xlfn.IFNA(VLOOKUP(AA457,MEDIOS_DE_PAGO,1,FALSE),-1)=-1,"El medio de pago es inválido (por favor seleccionarlo de la lista). ","")
)
)</f>
        <v/>
      </c>
      <c r="ER457" s="46">
        <f>OR(AA457='Tablas '!$T$4,AA457='Tablas '!$T$7,AA457='Tablas '!$T$8,AA457='Tablas '!$T$11)</f>
        <v/>
      </c>
      <c r="ES457" s="46">
        <f>IF(AND($DS457,ER457),
IF(AB457="","Debes escribir la entidad bancaria. ",""),
""
)</f>
        <v/>
      </c>
      <c r="ET457" s="46">
        <f>IF(AND($DS457,ER457),
IF(AC457="","Debes escribir el tipo de cuenta bancaria. ",
IF(_xlfn.IFNA(VLOOKUP(AC457,TIPO_DE_CUENTA,1,FALSE),-1)=-1,"El tipo de cuenta bancaria es inválida (por favor seleccionarlo de la lista). ","")
),
""
)</f>
        <v/>
      </c>
      <c r="EU457" s="46">
        <f>IF(AND($DS457,ER457),
IF(AD457="","Debes escribir el número de cuenta bancaria. ",""),
""
)</f>
        <v/>
      </c>
      <c r="EV457" s="46">
        <f>IF($DS457,
IF(AE457="","Debes escribir el valor del sueldo básico. ",
IF( ISERR(_xlfn.NUMBERVALUE(AE457)), "El valor del sueldo básico debe ser un número válido. ", "")
)
)</f>
        <v/>
      </c>
      <c r="EW457" s="46">
        <f>IF($DS457,
IF(AF457="","Debes escribir el número de días trabajados. ",
IF( IFERROR(INT(AF457),1.1) &lt;&gt; IFERROR(_xlfn.NUMBERVALUE(AF457),1), "La cantidad de días trabajados debe ser un número entero. ", "")
)
)</f>
        <v/>
      </c>
      <c r="EX457" s="46">
        <f>IF($DS457,
IF(AG457="","Debes escribir el valor del sueldo trabajado. ",
IF( ISERR(_xlfn.NUMBERVALUE(AG457)), "El valor del sueldo trabajado debe ser un número válido. ", "")
)
)</f>
        <v/>
      </c>
      <c r="EY457" s="46">
        <f>IF($DS457,
IF( AND(AH457&lt;&gt;"", ISERR(_xlfn.NUMBERVALUE(AH457))), "El valor del auxilio de transporte debe ser un número válido. ", "")
)</f>
        <v/>
      </c>
      <c r="EZ457" s="46">
        <f>IF($DS457,
IF( AND(AI457&lt;&gt;"", ISERR(_xlfn.NUMBERVALUE(AI457))), "El valor de viáticos salariales debe ser un número válido. ", "")
)</f>
        <v/>
      </c>
      <c r="FA457" s="46">
        <f>IF($DS457,
IF( AND(AJ457&lt;&gt;"", ISERR(_xlfn.NUMBERVALUE(AJ457))), "El valor de viáticos NO salariales debe ser un número válido. ", "")
)</f>
        <v/>
      </c>
      <c r="FB457" s="46">
        <f>CONCATENATE(AK457,AL457)&lt;&gt;""</f>
        <v/>
      </c>
      <c r="FC457" s="46">
        <f>IF(AND($DS457,FB457),
IF(AK457="","Debes escribir el número de horas extras diurnas. ",
IF( IFERROR(INT(AK457),1.1) &lt;&gt; IFERROR(_xlfn.NUMBERVALUE(AK457),1), "La cantidad de horas extras diurnas debe ser un número entero. ", "")
),
""
)</f>
        <v/>
      </c>
      <c r="FD457" s="46">
        <f>IF(AND($DS457,FB457),
IF(AL457="","Debes escribir el valor de las horas extras diurnas. ",
IF( ISERR(_xlfn.NUMBERVALUE(AL457)), "El valor de las horas extras duirnas debe ser un número válido. ", "")
),
""
)</f>
        <v/>
      </c>
      <c r="FE457" s="46">
        <f>CONCATENATE(AM457,AN457)&lt;&gt;""</f>
        <v/>
      </c>
      <c r="FF457" s="46">
        <f>IF(AND($DS457,FE457),
IF(AM457="","Debes escribir el número de horas extras nocturnas. ",
IF( IFERROR(INT(AM457),1.1) &lt;&gt; IFERROR(_xlfn.NUMBERVALUE(AM457),1), "La cantidad de horas extras nocturnas debe ser un número entero. ", "")
),
""
)</f>
        <v/>
      </c>
      <c r="FG457" s="46">
        <f>IF(AND($DS457,FE457),
IF(AN457="","Debes escribir el valor de las horas extras nocturnas. ",
IF( ISERR(_xlfn.NUMBERVALUE(AN457)), "El valor de las horas extras nocturnas debe ser un número válido. ", "")
),
""
)</f>
        <v/>
      </c>
      <c r="FH457" s="46">
        <f>CONCATENATE(AO457,AP457)&lt;&gt;""</f>
        <v/>
      </c>
      <c r="FI457" s="46">
        <f>IF(AND($DS457,FH457),
IF(AO457="","Debes escribir el número de horas extras diurnas dominicales y festivas. ",
IF( IFERROR(INT(AO457),1.1) &lt;&gt; IFERROR(_xlfn.NUMBERVALUE(AO457),1), "La cantidad de horas extras diurnas dominicales y festivas debe ser un número entero. ", "")
),
""
)</f>
        <v/>
      </c>
      <c r="FJ457" s="46">
        <f>IF(AND($DS457,FH457),
IF(AP457="","Debes escribir el valor de las horas extras diurnas dominicales y festivas. ",
IF( ISERR(_xlfn.NUMBERVALUE(AP457)), "El valor de las horas extras diurnas dominicales y festivas debe ser un número válido. ", "")
),
""
)</f>
        <v/>
      </c>
      <c r="FK457" s="46">
        <f>CONCATENATE(AQ457,AR457)&lt;&gt;""</f>
        <v/>
      </c>
      <c r="FL457" s="46">
        <f>IF(AND($DS457,FK457),
IF(AQ457="","Debes escribir el número de horas extras nocturnas dominicales y festivas. ",
IF( IFERROR(INT(AQ457),1.1) &lt;&gt; IFERROR(_xlfn.NUMBERVALUE(AQ457),1), "La cantidad de horas extras nocturnas dominicales y festivas debe ser un número entero. ", "")
),
""
)</f>
        <v/>
      </c>
      <c r="FM457" s="46">
        <f>IF(AND($DS457,FK457),
IF(AR457="","Debes escribir el valor de las horas extras nocturnas dominicales y festivas. ",
IF( ISERR(_xlfn.NUMBERVALUE(AR457)), "El valor de las horas extras nocturnas dominicales y festivas debe ser un número válido. ", "")
),
""
)</f>
        <v/>
      </c>
      <c r="FN457" s="46">
        <f>CONCATENATE(AS457,AT457)&lt;&gt;""</f>
        <v/>
      </c>
      <c r="FO457" s="46">
        <f>IF(AND($DS457,FN457),
IF(AS457="","Debes escribir el número de horas recargo nocturno. ",
IF( IFERROR(INT(AS457),1.1) &lt;&gt; IFERROR(_xlfn.NUMBERVALUE(AS457),1), "La cantidad de horas recargo nocturno debe ser un número entero. ", "")
),
""
)</f>
        <v/>
      </c>
      <c r="FP457" s="46">
        <f>IF(AND($DS457,FN457),
IF(AT457="","Debes escribir el valor de las horas recargo nocturno. ",
IF( ISERR(_xlfn.NUMBERVALUE(AT457)), "El valor de las horas recargo nocturno debe ser un número válido. ", "")
),
""
)</f>
        <v/>
      </c>
      <c r="FQ457" s="46">
        <f>CONCATENATE(AU457,AV457)&lt;&gt;""</f>
        <v/>
      </c>
      <c r="FR457" s="46">
        <f>IF(AND($DS457,FQ457),
IF(AU457="","Debes escribir el número de horas recargo diurno dominical y festivo. ",
IF( IFERROR(INT(AU457),1.1) &lt;&gt; IFERROR(_xlfn.NUMBERVALUE(AU457),1), "La cantidad de horas recargo diurno dominical y festivo debe ser un número entero. ", "")
),
""
)</f>
        <v/>
      </c>
      <c r="FS457" s="46">
        <f>IF(AND($DS457,FQ457),
IF(AV457="","Debes escribir el valor de las horas recargo diurno dominical y festivo. ",
IF( ISERR(_xlfn.NUMBERVALUE(AV457)), "El valor de las horas recargo diurno dominical y festivo debe ser un número válido. ", "")
),
""
)</f>
        <v/>
      </c>
      <c r="FT457" s="46">
        <f>CONCATENATE(AW457,AX457)&lt;&gt;""</f>
        <v/>
      </c>
      <c r="FU457" s="46">
        <f>IF(AND($DS457,FT457),
IF(AW457="","Debes escribir el número de horas recargo nocturno dominical y festivo. ",
IF( IFERROR(INT(AW457),1.1) &lt;&gt; IFERROR(_xlfn.NUMBERVALUE(AW457),1), "La cantidad de horas recargo nocturno dominical y festivo debe ser un número entero. ", "")
),
""
)</f>
        <v/>
      </c>
      <c r="FV457" s="46">
        <f>IF(AND($DS457,FT457),
IF(AX457="","Debes escribir el valor de las horas recargo nocturno dominical y festivo. ",
IF( ISERR(_xlfn.NUMBERVALUE(AX457)), "El valor de las horas recargo nocturno dominical y festivo debe ser un número válido. ", "")
),
""
)</f>
        <v/>
      </c>
      <c r="FW457" s="46">
        <f>CONCATENATE(AY457,AZ457)&lt;&gt;""</f>
        <v/>
      </c>
      <c r="FX457" s="46">
        <f>IF(AND($DS457,FW457),
IF(AY457="","Debes escribir el número de días de vacaciones comunes. ",
IF( IFERROR(INT(AY457),1.1) &lt;&gt; IFERROR(_xlfn.NUMBERVALUE(AY457),1), "La cantidad de días de vacaciones comunes debe ser un número entero. ", "")
),
""
)</f>
        <v/>
      </c>
      <c r="FY457" s="46">
        <f>IF(AND($DS457,FW457),
IF(AZ457="","Debes escribir el valor de las vacaciones comunes. ",
IF( ISERR(_xlfn.NUMBERVALUE(AZ457)), "El valor de las vacaciones comunes debe ser un número válido. ", "")
),
""
)</f>
        <v/>
      </c>
      <c r="FZ457" s="46">
        <f>CONCATENATE(BA457,BB457)&lt;&gt;""</f>
        <v/>
      </c>
      <c r="GA457" s="46">
        <f>IF(AND($DS457,FZ457),
IF(BA457="","Debes escribir el número de días de vacaciones compensadas. ",
IF( IFERROR(INT(BA457),1.1) &lt;&gt; IFERROR(_xlfn.NUMBERVALUE(BA457),1), "La cantidad de días de vacaciones compensadas debe ser un número entero. ", "")
),
""
)</f>
        <v/>
      </c>
      <c r="GB457" s="46">
        <f>IF(AND($DS457,FZ457),
IF(BB457="","Debes escribir el valor de las vacaciones compensadas. ",
IF( ISERR(_xlfn.NUMBERVALUE(BB457)), "El valor de las vacaciones compensadas debe ser un número válido. ", "")
),
""
)</f>
        <v/>
      </c>
      <c r="GC457" s="46">
        <f>CONCATENATE(BC457,BD457)&lt;&gt;""</f>
        <v/>
      </c>
      <c r="GD457" s="46">
        <f>IF(AND($DS457,GC457),
IF(BC457="","Debes escribir el número de días de prima salarial. ",
IF( IFERROR(INT(BC457),1.1) &lt;&gt; IFERROR(_xlfn.NUMBERVALUE(BC457),1), "La cantidad de días de prima salarial debe ser un número entero. ", "")
),
""
)</f>
        <v/>
      </c>
      <c r="GE457" s="46">
        <f>IF(AND($DS457,GC457),
IF(BD457="","Debes escribir el valor de los días de prima salarial. ",
IF( ISERR(_xlfn.NUMBERVALUE(BD457)), "El valor de los días de prima salarial debe ser un número válido. ", "")
),
""
)</f>
        <v/>
      </c>
      <c r="GF457" s="46">
        <f>IF($DS457,
IF( AND(BE457&lt;&gt;"", ISERR(_xlfn.NUMBERVALUE(BE457))), "El valor de la prima NO saliarial debe ser un número válido. ", "")
)</f>
        <v/>
      </c>
      <c r="GG457" s="46">
        <f>CONCATENATE(BF457,BG457,BH457)&lt;&gt;""</f>
        <v/>
      </c>
      <c r="GH457" s="46">
        <f>IF(AND($DS457,GG457),
IF(BF457="","Debes escribir el valor de las cesantías. ",
IF( ISERR(_xlfn.NUMBERVALUE(BF457)), "El valor de las cesantías debe ser un número válido. ", "")
),
""
)</f>
        <v/>
      </c>
      <c r="GI457" s="46">
        <f>IF(AND($DS457,GG457),
IF(BG457="","Debes escribir el % de cesantías. ",
IF( ISERR(_xlfn.NUMBERVALUE(BG457)), "El % de cesantías debe ser un número válido. ", "")
),
""
)</f>
        <v/>
      </c>
      <c r="GJ457" s="46">
        <f>IF(AND($DS457,GG457),
IF(BH457="","Debes escribir el valor de intereses de cesantías. ",
IF( ISERR(_xlfn.NUMBERVALUE(BH457)), "El valor de intereses de cesantías debe ser un número válido. ", "")
),
""
)</f>
        <v/>
      </c>
      <c r="GK457" s="46">
        <f>CONCATENATE(BI457,BJ457,BK457)&lt;&gt;""</f>
        <v/>
      </c>
      <c r="GL457" s="46">
        <f>IF(AND($DS457,GK457),
IF(BI457="","Debes escribir el número de días de incapacidad. ",
IF( IFERROR(INT(BI457),1.1) &lt;&gt; IFERROR(_xlfn.NUMBERVALUE(BI457),1), "La cantidad de días de incapacidad debe ser un número entero. ", "")
),
""
)</f>
        <v/>
      </c>
      <c r="GM457" s="46">
        <f>IF(AND($DS457,GK457),
IF(BJ457="","Debes escribir el tipo de incapacidad. ",
IF(_xlfn.IFNA(VLOOKUP(BJ457,TIPO_DE_INCAPACIDAD,1,FALSE),-1)=-1,"El tipo de incapacidad es inválida (por favor seleccionarlo de la lista). ","")
),
""
)</f>
        <v/>
      </c>
      <c r="GN457" s="46">
        <f>IF(AND($DS457,GK457),
IF(BK457="","Debes escribir el valor de la incapacidad. ",
IF( ISERR(_xlfn.NUMBERVALUE(BK457)), "El valor de la incapacidad debe ser un número válido. ", "")
),
""
)</f>
        <v/>
      </c>
      <c r="GO457" s="46">
        <f>CONCATENATE(BL457,BM457)&lt;&gt;""</f>
        <v/>
      </c>
      <c r="GP457" s="46">
        <f>IF(AND($DS457,GO457),
IF(BL457="","Debes escribir el número de días de licencia de maternidad o paternidad. ",
IF( IFERROR(INT(BL457),1.1) &lt;&gt; IFERROR(_xlfn.NUMBERVALUE(BL457),1), "La cantidad de días de licencia de maternidad o paternidad debe ser un número entero. ", "")
),
""
)</f>
        <v/>
      </c>
      <c r="GQ457" s="46">
        <f>IF(AND($DS457,GO457),
IF(BM457="","Debes escribir el valor de la licencia de maternidad o paternidad. ",
IF( ISERR(_xlfn.NUMBERVALUE(BM457)), "El valor de la licencia de maternidad o paternidad debe ser un número válido. ", "")
),
""
)</f>
        <v/>
      </c>
      <c r="GR457" s="46">
        <f>CONCATENATE(BN457,BO457)&lt;&gt;""</f>
        <v/>
      </c>
      <c r="GS457" s="46">
        <f>IF(AND($DS457,GR457),
IF(BN457="","Debes escribir el número de días de licencia remunerada. ",
IF( IFERROR(INT(BN457),1.1) &lt;&gt; IFERROR(_xlfn.NUMBERVALUE(BN457),1), "La cantidad de días de licencia remunerada debe ser un número entero. ", "")
),
""
)</f>
        <v/>
      </c>
      <c r="GT457" s="46">
        <f>IF(AND($DS457,GR457),
IF(BO457="","Debes escribir el valor de la licencia remunerada. ",
IF( ISERR(_xlfn.NUMBERVALUE(BO457)), "El valor de la licencia remunerada debe ser un número válido. ", "")
),
""
)</f>
        <v/>
      </c>
      <c r="GU457" s="46">
        <f>IF($DS457,
IF( AND(BP457&lt;&gt;"", ISERR(_xlfn.NUMBERVALUE(BP457))), "El valor de la licencia NO remunerada debe ser un número válido. ", "")
)</f>
        <v/>
      </c>
      <c r="GV457" s="46">
        <f>IF($DS457,
IF( AND(BQ457&lt;&gt;"", ISERR(_xlfn.NUMBERVALUE(BQ457))), "El valor de auxilios salariales debe ser un número válido. ", "")
)</f>
        <v/>
      </c>
      <c r="GW457" s="46">
        <f>IF($DS457,
IF( AND(BR457&lt;&gt;"", ISERR(_xlfn.NUMBERVALUE(BR457))), "El valor de auxilios NO salariales debe ser un número válido. ", "")
)</f>
        <v/>
      </c>
      <c r="GX457" s="46">
        <f>IF($DS457,
IF( AND(BS457&lt;&gt;"", ISERR(_xlfn.NUMBERVALUE(BS457))), "El valor de bonos salariales debe ser un número válido. ", "")
)</f>
        <v/>
      </c>
      <c r="GY457" s="46">
        <f>IF($DS457,
IF( AND(BT457&lt;&gt;"", ISERR(_xlfn.NUMBERVALUE(BT457))), "El valor de bonos NO salariales debe ser un número válido. ", "")
)</f>
        <v/>
      </c>
      <c r="GZ457" s="46">
        <f>IF($DS457,
IF( AND(BU457&lt;&gt;"", ISERR(_xlfn.NUMBERVALUE(BU457))), "El valor de bonos salariales de alimentación debe ser un número válido. ", "")
)</f>
        <v/>
      </c>
      <c r="HA457" s="46">
        <f>IF($DS457,
IF( AND(BV457&lt;&gt;"", ISERR(_xlfn.NUMBERVALUE(BV457))), "El valor de bonos NO salariales de alimentación debe ser un número válido. ", "")
)</f>
        <v/>
      </c>
      <c r="HB457" s="46">
        <f>IF($DS457,
IF( AND(BW457&lt;&gt;"", ISERR(_xlfn.NUMBERVALUE(BW457))), "El valor de bonificaciones salariales debe ser un número válido. ", "")
)</f>
        <v/>
      </c>
      <c r="HC457" s="46">
        <f>IF($DS457,
IF( AND(BX457&lt;&gt;"", ISERR(_xlfn.NUMBERVALUE(BX457))), "El valor de bonificaciones NO salariales debe ser un número válido. ", "")
)</f>
        <v/>
      </c>
      <c r="HD457" s="46">
        <f>IF($DS457,
IF( AND(BY457&lt;&gt;"", ISERR(_xlfn.NUMBERVALUE(BY457))), "El valor de compensaciones ordinarias debe ser un número válido. ", "")
)</f>
        <v/>
      </c>
      <c r="HE457" s="46">
        <f>IF($DS457,
IF( AND(BZ457&lt;&gt;"", ISERR(_xlfn.NUMBERVALUE(BZ457))), "El valor de compensaciones extraordinarias debe ser un número válido. ", "")
)</f>
        <v/>
      </c>
      <c r="HF457" s="46">
        <f>IF($DS457,
IF( AND(CA457&lt;&gt;"", ISERR(_xlfn.NUMBERVALUE(CA457))), "El valor de comisiones debe ser un número válido. ", "")
)</f>
        <v/>
      </c>
      <c r="HG457" s="46">
        <f>IF($DS457,
IF( AND(CB457&lt;&gt;"", ISERR(_xlfn.NUMBERVALUE(CB457))), "El valor de ausencia por huega debe ser un número válido. ", "")
)</f>
        <v/>
      </c>
      <c r="HH457" s="46">
        <f>IF($DS457,
IF( AND(CC457&lt;&gt;"", ISERR(_xlfn.NUMBERVALUE(CC457))), "El valor de anticipos debe ser un número válido. ", "")
)</f>
        <v/>
      </c>
      <c r="HI457" s="46">
        <f>IF($DS457,
IF( AND(CD457&lt;&gt;"", ISERR(_xlfn.NUMBERVALUE(CD457))), "El valor de pagos a terceros debe ser un número válido. ", "")
)</f>
        <v/>
      </c>
      <c r="HJ457" s="46">
        <f>IF($DS457,
IF( AND(CE457&lt;&gt;"", ISERR(_xlfn.NUMBERVALUE(CE457))), "El valor de dotación debe ser un número válido. ", "")
)</f>
        <v/>
      </c>
      <c r="HK457" s="46">
        <f>IF($DS457,
IF( AND(CF457&lt;&gt;"", ISERR(_xlfn.NUMBERVALUE(CF457))), "El valor de apoyo sostenibilidad debe ser un número válido. ", "")
)</f>
        <v/>
      </c>
      <c r="HL457" s="46">
        <f>IF($DS457,
IF( AND(CG457&lt;&gt;"", ISERR(_xlfn.NUMBERVALUE(CG457))), "El valor de teletrabajo debe ser un número válido. ", "")
)</f>
        <v/>
      </c>
      <c r="HM457" s="46">
        <f>IF($DS457,
IF( AND(CH457&lt;&gt;"", ISERR(_xlfn.NUMBERVALUE(CH457))), "El valor de bonificación de retiro debe ser un número válido. ", "")
)</f>
        <v/>
      </c>
      <c r="HN457" s="46">
        <f>IF($DS457,
IF( AND(CI457&lt;&gt;"", ISERR(_xlfn.NUMBERVALUE(CI457))), "El valor de indemnización de retiro debe ser un número válido. ", "")
)</f>
        <v/>
      </c>
      <c r="HO457" s="46">
        <f>IF($DS457,
IF( AND(CJ457&lt;&gt;"", ISERR(_xlfn.NUMBERVALUE(CJ457))), "El valor de reintegros debe ser un número válido. ", "")
)</f>
        <v/>
      </c>
      <c r="HP457" s="46">
        <f>CONCATENATE(CK457,CL457,CM457)&lt;&gt;""</f>
        <v/>
      </c>
      <c r="HQ457" s="46">
        <f>IF(AND($DS457,HP457),
IF(CK457="","Debes escribir la descripción de otro concepto no categorizado. ",""),
""
)</f>
        <v/>
      </c>
      <c r="HR457" s="46">
        <f>IF(AND($DS457,HP457),
IF(CONCATENATE(CL457,CM457)="","Debes escribir al menos un valor de concepto no categorizado (salarial o no salarial). ",
IF(ISERR(_xlfn.NUMBERVALUE(CL457)),"El valor salarial concepto no categorizado debe ser un número válido. ","")
),
""
)</f>
        <v/>
      </c>
      <c r="HS457" s="46">
        <f>IF(AND($DS457,HP457),
IF(CONCATENATE(CL457,CM457)="","Debes escribir al menos un valor de concepto no categorizado (salarial o no salarial). ",
IF(ISERR(_xlfn.NUMBERVALUE(CM457)),"El valor NO salarial concepto no categorizado debe ser un número válido. ","")
),
""
)</f>
        <v/>
      </c>
      <c r="HT457" s="46">
        <f>IF($DS457,
IF(CN457="","Debes escribir el porcentaje del aporte a salud. ",
IF( ISERR(_xlfn.NUMBERVALUE(CN457)), "El valor del porcentaje del aporte a salud debe ser un número válido. ", "")
)
)</f>
        <v/>
      </c>
      <c r="HU457" s="46">
        <f>IF($DS457,
IF(CO457="","Debes escribir el valor del aporte a salud. ",
IF( ISERR(_xlfn.NUMBERVALUE(CO457)), "El valor del aporte a salud debe ser un número válido. ", "")
)
)</f>
        <v/>
      </c>
      <c r="HV457" s="46">
        <f>IF($DS457,
IF( AND(CP457&lt;&gt;"", ISERR(_xlfn.NUMBERVALUE(CP457))), "El valor plan complementario debe ser un número válido. ", "")
)</f>
        <v/>
      </c>
      <c r="HW457" s="46">
        <f>IF($DS457,
IF(CQ457="","Debes escribir el porcentaje del aporte a pensión. ",
IF( ISERR(_xlfn.NUMBERVALUE(CQ457)), "El valor del porcentaje del aporte a pensión debe ser un número válido. ", "")
)
)</f>
        <v/>
      </c>
      <c r="HX457" s="46">
        <f>IF($DS457,
IF(CR457="","Debes escribir el valor del aporte a pensión. ",
IF( ISERR(_xlfn.NUMBERVALUE(CR457)), "El valor del aporte a salud debe ser un número válido. ", "")
)
)</f>
        <v/>
      </c>
      <c r="HY457" s="46">
        <f>IF($DS457,
IF( AND(CS457&lt;&gt;"", ISERR(_xlfn.NUMBERVALUE(CS457))), "El valor pensión voluntaria debe ser un número válido. ", "")
)</f>
        <v/>
      </c>
      <c r="HZ457" s="46">
        <f>CONCATENATE(CT457,CU457,CV457,CW457)&lt;&gt;""</f>
        <v/>
      </c>
      <c r="IA457" s="46">
        <f>IF(AND($DS457,HZ457),
IF(CT457="","Debes escribir el % del fondo de seguridad pensional. ",
IF( ISERR(_xlfn.NUMBERVALUE(CT457)), "El % del fondo de seguridad debe ser un número válido. ", "")
),
""
)</f>
        <v/>
      </c>
      <c r="IB457" s="46">
        <f>IF(AND($DS457,HZ457),
IF(CU457="","Debes escribir el valor del aporte al fondo de solidaridad pensional. ",
IF( ISERR(_xlfn.NUMBERVALUE(CU457)), "El valor del aporte al fondo de solidaridad pensional debe ser un número válido. ", "")
),
""
)</f>
        <v/>
      </c>
      <c r="IC457" s="46">
        <f>IF(AND($DS457,HZ457),
IF(CV457="","Debes escribir el % del fondo de subsistencia. ",
IF( ISERR(_xlfn.NUMBERVALUE(CV457)), "El % del fondo de subsistencia debe ser un número válido. ", "")
),
""
)</f>
        <v/>
      </c>
      <c r="ID457" s="46">
        <f>IF(AND($DS457,HZ457),
IF(CW457="","Debes escribir el valor del fondo de subsistencia. ",
IF( ISERR(_xlfn.NUMBERVALUE(CW457)), "El valor del fondo de subsistencia debe ser un número válido. ", "")
),
""
)</f>
        <v/>
      </c>
      <c r="IE457" s="46">
        <f>CONCATENATE(CX457,CY457)&lt;&gt;""</f>
        <v/>
      </c>
      <c r="IF457" s="46">
        <f>IF(AND($DS457,IE457),
IF(CX457="","Debes escribir el % de sindicato. ",
IF( ISERR(_xlfn.NUMBERVALUE(CX457)), "El % de sindicato debe ser un número válido. ", "")
),
""
)</f>
        <v/>
      </c>
      <c r="IG457" s="46">
        <f>IF(AND($DS457,IE457),
IF(CY457="","Debes escribir el valor del sindicato. ",
IF( ISERR(_xlfn.NUMBERVALUE(CY457)), "El valor del sindicato debe ser un número válido. ", "")
),
""
)</f>
        <v/>
      </c>
      <c r="IH457" s="46">
        <f>IF($DS457,
IF( AND(CZ457&lt;&gt;"", ISERR(_xlfn.NUMBERVALUE(CZ457))), "El valor de sanción pública debe ser un número válido. ", "")
)</f>
        <v/>
      </c>
      <c r="II457" s="46">
        <f>IF($DS457,
IF( AND(DA457&lt;&gt;"", ISERR(_xlfn.NUMBERVALUE(DA457))), "El valor de sanción privada debe ser un número válido. ", "")
)</f>
        <v/>
      </c>
      <c r="IJ457" s="46">
        <f>CONCATENATE(DB457,DC457)&lt;&gt;""</f>
        <v/>
      </c>
      <c r="IK457" s="46">
        <f>IF(AND($DS457,IJ457),
IF(DB457="","Debes escribir la descripción de libranza. ",""),
""
)</f>
        <v/>
      </c>
      <c r="IL457" s="46">
        <f>IF(AND($DS457,IJ457),
IF(DC457="","Debes escribir la cuota libranza. ",
IF(ISERR(_xlfn.NUMBERVALUE(DC457)),"El valor de la cuota libranza debe ser un número válido. ","")
),
""
)</f>
        <v/>
      </c>
      <c r="IM457" s="46">
        <f>IF($DS457,
IF( AND(DD457&lt;&gt;"", ISERR(_xlfn.NUMBERVALUE(DD457))), "El valor de pagos a terceros debe ser un número válido. ", "")
)</f>
        <v/>
      </c>
      <c r="IN457" s="46">
        <f>IF($DS457,
IF( AND(DE457&lt;&gt;"", ISERR(_xlfn.NUMBERVALUE(DE457))), "El valor de anticipos debe ser un número válido. ", "")
)</f>
        <v/>
      </c>
      <c r="IO457" s="46">
        <f>IF($DS457,
IF( AND(DF457&lt;&gt;"", ISERR(_xlfn.NUMBERVALUE(DF457))), "El valor de AFC debe ser un número válido. ", "")
)</f>
        <v/>
      </c>
      <c r="IP457" s="46">
        <f>IF($DS457,
IF( AND(DG457&lt;&gt;"", ISERR(_xlfn.NUMBERVALUE(DG457))), "El valor de rete-fuente debe ser un número válido. ", "")
)</f>
        <v/>
      </c>
      <c r="IQ457" s="46">
        <f>IF($DS457,
IF( AND(DH457&lt;&gt;"", ISERR(_xlfn.NUMBERVALUE(DH457))), "El valor de cooperativa de trabajo debe ser un número válido. ", "")
)</f>
        <v/>
      </c>
      <c r="IR457" s="46">
        <f>IF($DS457,
IF( AND(DI457&lt;&gt;"", ISERR(_xlfn.NUMBERVALUE(DI457))), "El valor de embargo fiscal debe ser un número válido. ", "")
)</f>
        <v/>
      </c>
      <c r="IS457" s="46">
        <f>IF($DS457,
IF( AND(DJ457&lt;&gt;"", ISERR(_xlfn.NUMBERVALUE(DJ457))), "El valor de educación debe ser un número válido. ", "")
)</f>
        <v/>
      </c>
      <c r="IT457" s="46">
        <f>IF($DS457,
IF( AND(DK457&lt;&gt;"", ISERR(_xlfn.NUMBERVALUE(DK457))), "El valor de reintegro debe ser un número válido. ", "")
)</f>
        <v/>
      </c>
      <c r="IU457" s="46">
        <f>IF($DS457,
IF( AND(DL457&lt;&gt;"", ISERR(_xlfn.NUMBERVALUE(DL457))), "El valor de deuda debe ser un número válido. ", "")
)</f>
        <v/>
      </c>
      <c r="IV457" s="46">
        <f>IF($DS457,
IF( AND(DM457&lt;&gt;"", ISERR(_xlfn.NUMBERVALUE(DM457))), "El valor de otras deducciones debe ser un número válido. ", "")
)</f>
        <v/>
      </c>
      <c r="IW457" s="46">
        <f>IF($DS457,
IF(DN457="","Debes escribir el valor de los devengos totales. ",
IF( ISERR(_xlfn.NUMBERVALUE(DN457)), "El valor de los devengos totales debe ser un número válido. ", "")
)
)</f>
        <v/>
      </c>
      <c r="IX457" s="46">
        <f>IF($DS457,
IF(DO457="","Debes escribir el valor de las deducciones totales. ",
IF( ISERR(_xlfn.NUMBERVALUE(DO457)), "El valor de las deducciones totales debe ser un número válido. ", "")
)
)</f>
        <v/>
      </c>
      <c r="IY457" s="46">
        <f>IF($DS457,
IF(DP457="","Debes escribir el valor del salario total. ",
IF( ISERR(_xlfn.NUMBERVALUE(DP457)), "El valor del salario total debe ser un número válido. ", "")
)
)</f>
        <v/>
      </c>
    </row>
    <row r="458">
      <c r="B458" s="48" t="n">
        <v>446</v>
      </c>
      <c r="C458" s="61">
        <f>IF(AND(DS458,DP458&lt;&gt;""),
IF(DQ458="","OK","Error"),
""
)</f>
        <v/>
      </c>
      <c r="D458" s="53" t="n"/>
      <c r="E458" s="52" t="n"/>
      <c r="F458" s="112" t="n"/>
      <c r="G458" s="52" t="n"/>
      <c r="H458" s="53" t="n"/>
      <c r="I458" s="52" t="n"/>
      <c r="J458" s="52" t="n"/>
      <c r="K458" s="53" t="n"/>
      <c r="L458" s="55" t="n"/>
      <c r="M458" s="108" t="n"/>
      <c r="N458" s="56" t="n"/>
      <c r="O458" s="52" t="n"/>
      <c r="P458" s="52" t="n"/>
      <c r="Q458" s="52" t="n"/>
      <c r="R458" s="52" t="n"/>
      <c r="S458" s="52" t="n"/>
      <c r="T458" s="53" t="n"/>
      <c r="U458" s="52" t="n"/>
      <c r="V458" s="52" t="n"/>
      <c r="W458" s="55" t="n"/>
      <c r="X458" s="55" t="n"/>
      <c r="Y458" s="52" t="n"/>
      <c r="Z458" s="55" t="n"/>
      <c r="AA458" s="52" t="n"/>
      <c r="AB458" s="53" t="n"/>
      <c r="AC458" s="53" t="n"/>
      <c r="AD458" s="53" t="n"/>
      <c r="AE458" s="177" t="n"/>
      <c r="AF458" s="113" t="n"/>
      <c r="AG458" s="177" t="n"/>
      <c r="AH458" s="178" t="n"/>
      <c r="AI458" s="178" t="n"/>
      <c r="AJ458" s="178" t="n"/>
      <c r="AK458" s="114" t="n"/>
      <c r="AL458" s="178" t="n"/>
      <c r="AM458" s="114" t="n"/>
      <c r="AN458" s="178" t="n"/>
      <c r="AO458" s="114" t="n"/>
      <c r="AP458" s="178" t="n"/>
      <c r="AQ458" s="114" t="n"/>
      <c r="AR458" s="178" t="n"/>
      <c r="AS458" s="114" t="n"/>
      <c r="AT458" s="178" t="n"/>
      <c r="AU458" s="114" t="n"/>
      <c r="AV458" s="178" t="n"/>
      <c r="AW458" s="114" t="n"/>
      <c r="AX458" s="178" t="n"/>
      <c r="AY458" s="114" t="n"/>
      <c r="AZ458" s="178" t="n"/>
      <c r="BA458" s="114" t="n"/>
      <c r="BB458" s="178" t="n"/>
      <c r="BC458" s="114" t="n"/>
      <c r="BD458" s="178" t="n"/>
      <c r="BE458" s="178" t="n"/>
      <c r="BF458" s="178" t="n"/>
      <c r="BG458" s="59" t="n"/>
      <c r="BH458" s="178" t="n"/>
      <c r="BI458" s="114" t="n"/>
      <c r="BJ458" s="53" t="n"/>
      <c r="BK458" s="178" t="n"/>
      <c r="BL458" s="114" t="n"/>
      <c r="BM458" s="178" t="n"/>
      <c r="BN458" s="114" t="n"/>
      <c r="BO458" s="178" t="n"/>
      <c r="BP458" s="178" t="n"/>
      <c r="BQ458" s="178" t="n"/>
      <c r="BR458" s="178" t="n"/>
      <c r="BS458" s="178" t="n"/>
      <c r="BT458" s="178" t="n"/>
      <c r="BU458" s="178" t="n"/>
      <c r="BV458" s="178" t="n"/>
      <c r="BW458" s="178" t="n"/>
      <c r="BX458" s="178" t="n"/>
      <c r="BY458" s="178" t="n"/>
      <c r="BZ458" s="178" t="n"/>
      <c r="CA458" s="178" t="n"/>
      <c r="CB458" s="178" t="n"/>
      <c r="CC458" s="178" t="n"/>
      <c r="CD458" s="178" t="n"/>
      <c r="CE458" s="178" t="n"/>
      <c r="CF458" s="178" t="n"/>
      <c r="CG458" s="178" t="n"/>
      <c r="CH458" s="178" t="n"/>
      <c r="CI458" s="178" t="n"/>
      <c r="CJ458" s="178" t="n"/>
      <c r="CK458" s="53" t="n"/>
      <c r="CL458" s="178" t="n"/>
      <c r="CM458" s="178" t="n"/>
      <c r="CN458" s="60" t="n"/>
      <c r="CO458" s="177" t="n"/>
      <c r="CP458" s="178" t="n"/>
      <c r="CQ458" s="60" t="n"/>
      <c r="CR458" s="177" t="n"/>
      <c r="CS458" s="178" t="n"/>
      <c r="CT458" s="59" t="n"/>
      <c r="CU458" s="178" t="n"/>
      <c r="CV458" s="59" t="n"/>
      <c r="CW458" s="178" t="n"/>
      <c r="CX458" s="59" t="n"/>
      <c r="CY458" s="178" t="n"/>
      <c r="CZ458" s="178" t="n"/>
      <c r="DA458" s="178" t="n"/>
      <c r="DB458" s="53" t="n"/>
      <c r="DC458" s="178" t="n"/>
      <c r="DD458" s="178" t="n"/>
      <c r="DE458" s="178" t="n"/>
      <c r="DF458" s="178" t="n"/>
      <c r="DG458" s="178" t="n"/>
      <c r="DH458" s="178" t="n"/>
      <c r="DI458" s="178" t="n"/>
      <c r="DJ458" s="178" t="n"/>
      <c r="DK458" s="178" t="n"/>
      <c r="DL458" s="178" t="n"/>
      <c r="DM458" s="178" t="n"/>
      <c r="DN458" s="177" t="n"/>
      <c r="DO458" s="177" t="n"/>
      <c r="DP458" s="177" t="n"/>
      <c r="DQ458" s="76">
        <f>IF(AND(DS458,DP458&lt;&gt;""),
CONCATENATE(DT458,DU458,DV458,DW458,DX458,DY458,DZ458,EA458,EB458,EC458,ED458,EE458,EF458,EG458,EH458,EI458,EJ458,EK458,EL458,EM458,EN458,EO458,EP458,EQ458,ES458,ET458,EU458,EV458,EW458,EX458,EY458,EZ458,FA458,FC458,FD458,FF458,FG458,FI458,FJ458,FL458,FM458,FO458,FP458,FR458,FS458,FU458,FV458,FX458,FY458,GA458,GB458,GD458,GE458,GF458,GH458,GI458,GJ458,GL458,GM458,GN458,GP458,GQ458,GS458,GT458,GU458,GV458,GW458,GX458,GY458,GZ458,HA458,HB458,HC458,HD458,HE458,HF458,HG458,HH458,HI458,HJ458,HK458,HL458,HM458,HN458,HO458,HQ458,HR458,HS458,HT458,HU458,HV458,HW458,HX458,HY458,IA458,IB458,IC458,ID458,IF458,IG458,IH458,II458,IK458,IL458,IM458,IN458,IO458,IP458,IQ458,IR458,IS458,IT458,IU458,IV458,IW458,IX458,IY458,IZ458),
""
)</f>
        <v/>
      </c>
      <c r="DR458" s="53" t="n"/>
      <c r="DS458" s="46">
        <f>CONCATENATE(D458,$E458,$F458,$G458,H458,$I458,$J458,K458,$L458,$M458,N458,$O458,$P458,$Q458,$R458,$S458,T458,$U458,$V458,$W458,$X458,$Y458,$Z458,$AA458,AB458,AC458,AD458,$AE458,$AF458,$AG458,AH458,AI458,AJ458,AK458,AL458,AM458,AN458,AO458,AP458,AQ458,AR458,AS458,AT458,AU458,AV458,AW458,AX458,AY458,AZ458,BA458,BB458,BC458,BD458,BE458,BF458,BG458,BH458,BI458,BJ458,BK458,BL458,BM458,BN458,BO458,BP458,BQ458,BR458,BS458,BT458,BU458,BV458,BW458,BX458,BY458,BZ458,CA458,CB458,CC458,CD458,CE458,CF458,CG458,CH458,CI458,CJ458,CK458,CL458,CM458,$CN458,$CO458,CP458,$CQ458,$CR458,CS458,CT458,CU458,CV458,CW458,CX458,CY458,CZ458,DA458,DB458,DC458,DD458,DE458,DF458,DG458,DH458,DI458,DJ458,DK458,DL458,DM458,$DN458,$DO458,$DP458,DR458)&lt;&gt;""</f>
        <v/>
      </c>
      <c r="DT458" s="46">
        <f>IF(AND($DS458,$E$4&lt;&gt;""),
IF(LEFT($E$4,2) = "1.",
IF(D458&lt;&gt;"","El CUNE sólo se envía en operaciones de novedad o ajuste. ",""),
IF(D458="","Debes escribir un CUNE válido para realizar operaciones de novedad o ajuste. ","")),
""
)</f>
        <v/>
      </c>
      <c r="DU458" s="46">
        <f>IF($DS458,
IF(E458="","Debes seleccionar el tipo de documento del empleado. ",
IF(_xlfn.IFNA(VLOOKUP(E458,TIPO_DE_DOCUMENTO,1,FALSE),-1)=-1,"El tipo de documento no es válido (por favor seleccionarlo de la lista). ","")
)
)</f>
        <v/>
      </c>
      <c r="DV458" s="46">
        <f>IF($DS458,
IF(F458="","Debes escribir el número de documento del empleado. ","")
)</f>
        <v/>
      </c>
      <c r="DW458" s="46">
        <f>IF($DS458,
IF(G458="","Debes escribir el primer nombre del empleado. ","")
)</f>
        <v/>
      </c>
      <c r="DY458" s="46">
        <f>IF($DS458,
IF(I458="","Debes escribir el primer apellido del empleado. ","")
)</f>
        <v/>
      </c>
      <c r="DZ458" s="46">
        <f>IF($DS458,
IF(J458="","Debes escribir el segundo apellido del empleado. ","")
)</f>
        <v/>
      </c>
      <c r="EB458" s="46">
        <f>IF($DS458,
IF(L458="","Debes escribir la fecha de ingreso del empleado. ",
IF(ISERR(DATE(YEAR(L458),MONTH(L458),DAY(L458))), "El valor ingresado en fecha de ingreso no tiene un formato válido. ","")
)
)</f>
        <v/>
      </c>
      <c r="EC458" s="46">
        <f>IF($DS458,
IF(M458="","Debes escribir el tiempo laborado. ",
IF( IFERROR(INT(M458),1.1) &lt;&gt; IFERROR(_xlfn.NUMBERVALUE(M458),1), "El valor de los días trabajados debe ser un número entero. ", "")
)
)</f>
        <v/>
      </c>
      <c r="ED458" s="46">
        <f>IF($DS458,
IF( AND(N458&lt;&gt;"", ISERR(DATE(YEAR(N458),MONTH(N458),DAY(N458))) ), "El valor ingresado en fecha de ingreso no tiene un formato válido. ",
IF( AND(N458&lt;&gt;"", $E$6&lt;&gt;"", DATE(YEAR(N458), MONTH(N458), 1) &lt;&gt; IFERROR(DATE(MID($E$6, 1, 4), MID($E$6, 6, 2),1), "1/1/1900") ), "La fecha de retiro debe estar dentro del período liquidado. ", "")
)
)</f>
        <v/>
      </c>
      <c r="EE458" s="46">
        <f>IF($DS458,
IF(O458="","Debes seleccionar el tipo de trabajador. ",
IF(_xlfn.IFNA(VLOOKUP(O458,TIPO_DE_TRABAJADOR,1,FALSE),-1)=-1,"El tipo de trabajador no es válido (por favor seleccionarlo de la lista). ","")
)
)</f>
        <v/>
      </c>
      <c r="EF458" s="46">
        <f>IF($DS458,
IF(P458="","Debes seleccionar si es un trabajador dependiente pensionado por vejez. ",
IF(_xlfn.IFNA(VLOOKUP(P458,SUBTIPO_DE_TRABAJADOR,1,FALSE),-1)=-1,"El tipo de trabajador dependiente pensionado por vejez no es válido (por favor seleccionarlo de la lista). ","")
)
)</f>
        <v/>
      </c>
      <c r="EG458" s="46">
        <f>IF($DS458,
IF(Q458="","Debes seleccionar el tipo de contrato del trabajador. ",
IF(_xlfn.IFNA(VLOOKUP(Q458,TIPO_DE_CONTRATO,1,FALSE),-1)=-1,"El tipo de contrato del trabajador no es válido (por favor seleccionarlo de la lista). ","")
)
)</f>
        <v/>
      </c>
      <c r="EH458" s="46">
        <f>IF($DS458,
IF(R458="","Debes seleccionar si es un salario integral. ",
IF(_xlfn.IFNA(VLOOKUP(R458,SI_NO,1,FALSE),-1)=-1,"Valor no válido para salario integral (por favor seleccionarlo de la lista). ","")
)
)</f>
        <v/>
      </c>
      <c r="EI458" s="46">
        <f>IF($DS458,
IF(S458="","Debes seleccionar si el trabajador realiza actividades de riesgo. ",
IF(_xlfn.IFNA(VLOOKUP(S458,SI_NO,1,FALSE),-1)=-1,"Valor no válido para actividad de alto riesgo (por favor seleccionarlo de la lista). ","")
)
)</f>
        <v/>
      </c>
      <c r="EK458" s="46">
        <f>IF($DS458,
IF(U458="","Debes escribir el código del municipio de residencia del trabajador. ",
IF(_xlfn.IFNA(VLOOKUP(U458,MUNICIPIO,1,FALSE),-1)=-1,"El municipio de residencia del trabajador es inválido (por favor seleccionarlo de la lista). ","")
)
)</f>
        <v/>
      </c>
      <c r="EL458" s="46">
        <f>IF($DS458,
IF(V458="","Debes escribir el la dirección de residendia del trabajador. ","")
)</f>
        <v/>
      </c>
      <c r="EM458" s="46">
        <f>IF($DS458,
IF(W458="","Debes escribir la fecha de inicio de la liquidación. ",
IF(ISERR(DATE(YEAR(W458),MONTH(W458),DAY(W458))),"El valor ingresado en fecha de inicio de liquidación no tiene un formato válido. ",
IF( AND($E$6&lt;&gt;"", DATE(YEAR(W458), MONTH(W458), 1) &lt;&gt; IFERROR(DATE(MID($E$6, 1, 4), MID($E$6, 6, 2),1), "1/1/1900") ), "La fecha de inicio de la liquidación debe estar dentro del período liquidado. ", "")
)
)
)</f>
        <v/>
      </c>
      <c r="EN458" s="46">
        <f>IF($DS458,
IF(X458="","Debes escribir la fecha de fin de la liquidación. ",
IF(ISERR(DATE(YEAR(X458),MONTH(X458),DAY(X458))),"El valor ingresado en fecha de fin de liquidación no tiene un formato válido. ",
IF( AND($E$6&lt;&gt;"", DATE(YEAR(X458), MONTH(X458), 1) &lt;&gt; IFERROR(DATE(MID($E$6, 1, 4), MID($E$6, 6, 2),1), "1/1/1900") ), "La fecha de fin de la liquidación debe estar dentro del período liquidado. ", "")
)
)
)</f>
        <v/>
      </c>
      <c r="EO458" s="46">
        <f>IF($DS458,
IF(Y458="","Debes escribir la frecuencia de pago del trabajador. ",
IF(_xlfn.IFNA(VLOOKUP(Y458,PERÍODO_DE_NÓMINA,1,FALSE),-1)=-1,"La frecuencia de pago es inválida (por favor seleccionarlo de la lista). ","")
)
)</f>
        <v/>
      </c>
      <c r="EP458" s="46">
        <f>IF($DS458,
IF(Z458="","Debes escribir la fecha de pago. ",
IF(ISERR(DATE(YEAR(Z458),MONTH(Z458),DAY(Z458))), "El valor ingresado en fecha de pago no tiene un formato válido. ","")
)
)</f>
        <v/>
      </c>
      <c r="EQ458" s="46">
        <f>IF($DS458,
IF(AA458="","Debes escribir el medio de pago. ",
IF(_xlfn.IFNA(VLOOKUP(AA458,MEDIOS_DE_PAGO,1,FALSE),-1)=-1,"El medio de pago es inválido (por favor seleccionarlo de la lista). ","")
)
)</f>
        <v/>
      </c>
      <c r="ER458" s="46">
        <f>OR(AA458='Tablas '!$T$4,AA458='Tablas '!$T$7,AA458='Tablas '!$T$8,AA458='Tablas '!$T$11)</f>
        <v/>
      </c>
      <c r="ES458" s="46">
        <f>IF(AND($DS458,ER458),
IF(AB458="","Debes escribir la entidad bancaria. ",""),
""
)</f>
        <v/>
      </c>
      <c r="ET458" s="46">
        <f>IF(AND($DS458,ER458),
IF(AC458="","Debes escribir el tipo de cuenta bancaria. ",
IF(_xlfn.IFNA(VLOOKUP(AC458,TIPO_DE_CUENTA,1,FALSE),-1)=-1,"El tipo de cuenta bancaria es inválida (por favor seleccionarlo de la lista). ","")
),
""
)</f>
        <v/>
      </c>
      <c r="EU458" s="46">
        <f>IF(AND($DS458,ER458),
IF(AD458="","Debes escribir el número de cuenta bancaria. ",""),
""
)</f>
        <v/>
      </c>
      <c r="EV458" s="46">
        <f>IF($DS458,
IF(AE458="","Debes escribir el valor del sueldo básico. ",
IF( ISERR(_xlfn.NUMBERVALUE(AE458)), "El valor del sueldo básico debe ser un número válido. ", "")
)
)</f>
        <v/>
      </c>
      <c r="EW458" s="46">
        <f>IF($DS458,
IF(AF458="","Debes escribir el número de días trabajados. ",
IF( IFERROR(INT(AF458),1.1) &lt;&gt; IFERROR(_xlfn.NUMBERVALUE(AF458),1), "La cantidad de días trabajados debe ser un número entero. ", "")
)
)</f>
        <v/>
      </c>
      <c r="EX458" s="46">
        <f>IF($DS458,
IF(AG458="","Debes escribir el valor del sueldo trabajado. ",
IF( ISERR(_xlfn.NUMBERVALUE(AG458)), "El valor del sueldo trabajado debe ser un número válido. ", "")
)
)</f>
        <v/>
      </c>
      <c r="EY458" s="46">
        <f>IF($DS458,
IF( AND(AH458&lt;&gt;"", ISERR(_xlfn.NUMBERVALUE(AH458))), "El valor del auxilio de transporte debe ser un número válido. ", "")
)</f>
        <v/>
      </c>
      <c r="EZ458" s="46">
        <f>IF($DS458,
IF( AND(AI458&lt;&gt;"", ISERR(_xlfn.NUMBERVALUE(AI458))), "El valor de viáticos salariales debe ser un número válido. ", "")
)</f>
        <v/>
      </c>
      <c r="FA458" s="46">
        <f>IF($DS458,
IF( AND(AJ458&lt;&gt;"", ISERR(_xlfn.NUMBERVALUE(AJ458))), "El valor de viáticos NO salariales debe ser un número válido. ", "")
)</f>
        <v/>
      </c>
      <c r="FB458" s="46">
        <f>CONCATENATE(AK458,AL458)&lt;&gt;""</f>
        <v/>
      </c>
      <c r="FC458" s="46">
        <f>IF(AND($DS458,FB458),
IF(AK458="","Debes escribir el número de horas extras diurnas. ",
IF( IFERROR(INT(AK458),1.1) &lt;&gt; IFERROR(_xlfn.NUMBERVALUE(AK458),1), "La cantidad de horas extras diurnas debe ser un número entero. ", "")
),
""
)</f>
        <v/>
      </c>
      <c r="FD458" s="46">
        <f>IF(AND($DS458,FB458),
IF(AL458="","Debes escribir el valor de las horas extras diurnas. ",
IF( ISERR(_xlfn.NUMBERVALUE(AL458)), "El valor de las horas extras duirnas debe ser un número válido. ", "")
),
""
)</f>
        <v/>
      </c>
      <c r="FE458" s="46">
        <f>CONCATENATE(AM458,AN458)&lt;&gt;""</f>
        <v/>
      </c>
      <c r="FF458" s="46">
        <f>IF(AND($DS458,FE458),
IF(AM458="","Debes escribir el número de horas extras nocturnas. ",
IF( IFERROR(INT(AM458),1.1) &lt;&gt; IFERROR(_xlfn.NUMBERVALUE(AM458),1), "La cantidad de horas extras nocturnas debe ser un número entero. ", "")
),
""
)</f>
        <v/>
      </c>
      <c r="FG458" s="46">
        <f>IF(AND($DS458,FE458),
IF(AN458="","Debes escribir el valor de las horas extras nocturnas. ",
IF( ISERR(_xlfn.NUMBERVALUE(AN458)), "El valor de las horas extras nocturnas debe ser un número válido. ", "")
),
""
)</f>
        <v/>
      </c>
      <c r="FH458" s="46">
        <f>CONCATENATE(AO458,AP458)&lt;&gt;""</f>
        <v/>
      </c>
      <c r="FI458" s="46">
        <f>IF(AND($DS458,FH458),
IF(AO458="","Debes escribir el número de horas extras diurnas dominicales y festivas. ",
IF( IFERROR(INT(AO458),1.1) &lt;&gt; IFERROR(_xlfn.NUMBERVALUE(AO458),1), "La cantidad de horas extras diurnas dominicales y festivas debe ser un número entero. ", "")
),
""
)</f>
        <v/>
      </c>
      <c r="FJ458" s="46">
        <f>IF(AND($DS458,FH458),
IF(AP458="","Debes escribir el valor de las horas extras diurnas dominicales y festivas. ",
IF( ISERR(_xlfn.NUMBERVALUE(AP458)), "El valor de las horas extras diurnas dominicales y festivas debe ser un número válido. ", "")
),
""
)</f>
        <v/>
      </c>
      <c r="FK458" s="46">
        <f>CONCATENATE(AQ458,AR458)&lt;&gt;""</f>
        <v/>
      </c>
      <c r="FL458" s="46">
        <f>IF(AND($DS458,FK458),
IF(AQ458="","Debes escribir el número de horas extras nocturnas dominicales y festivas. ",
IF( IFERROR(INT(AQ458),1.1) &lt;&gt; IFERROR(_xlfn.NUMBERVALUE(AQ458),1), "La cantidad de horas extras nocturnas dominicales y festivas debe ser un número entero. ", "")
),
""
)</f>
        <v/>
      </c>
      <c r="FM458" s="46">
        <f>IF(AND($DS458,FK458),
IF(AR458="","Debes escribir el valor de las horas extras nocturnas dominicales y festivas. ",
IF( ISERR(_xlfn.NUMBERVALUE(AR458)), "El valor de las horas extras nocturnas dominicales y festivas debe ser un número válido. ", "")
),
""
)</f>
        <v/>
      </c>
      <c r="FN458" s="46">
        <f>CONCATENATE(AS458,AT458)&lt;&gt;""</f>
        <v/>
      </c>
      <c r="FO458" s="46">
        <f>IF(AND($DS458,FN458),
IF(AS458="","Debes escribir el número de horas recargo nocturno. ",
IF( IFERROR(INT(AS458),1.1) &lt;&gt; IFERROR(_xlfn.NUMBERVALUE(AS458),1), "La cantidad de horas recargo nocturno debe ser un número entero. ", "")
),
""
)</f>
        <v/>
      </c>
      <c r="FP458" s="46">
        <f>IF(AND($DS458,FN458),
IF(AT458="","Debes escribir el valor de las horas recargo nocturno. ",
IF( ISERR(_xlfn.NUMBERVALUE(AT458)), "El valor de las horas recargo nocturno debe ser un número válido. ", "")
),
""
)</f>
        <v/>
      </c>
      <c r="FQ458" s="46">
        <f>CONCATENATE(AU458,AV458)&lt;&gt;""</f>
        <v/>
      </c>
      <c r="FR458" s="46">
        <f>IF(AND($DS458,FQ458),
IF(AU458="","Debes escribir el número de horas recargo diurno dominical y festivo. ",
IF( IFERROR(INT(AU458),1.1) &lt;&gt; IFERROR(_xlfn.NUMBERVALUE(AU458),1), "La cantidad de horas recargo diurno dominical y festivo debe ser un número entero. ", "")
),
""
)</f>
        <v/>
      </c>
      <c r="FS458" s="46">
        <f>IF(AND($DS458,FQ458),
IF(AV458="","Debes escribir el valor de las horas recargo diurno dominical y festivo. ",
IF( ISERR(_xlfn.NUMBERVALUE(AV458)), "El valor de las horas recargo diurno dominical y festivo debe ser un número válido. ", "")
),
""
)</f>
        <v/>
      </c>
      <c r="FT458" s="46">
        <f>CONCATENATE(AW458,AX458)&lt;&gt;""</f>
        <v/>
      </c>
      <c r="FU458" s="46">
        <f>IF(AND($DS458,FT458),
IF(AW458="","Debes escribir el número de horas recargo nocturno dominical y festivo. ",
IF( IFERROR(INT(AW458),1.1) &lt;&gt; IFERROR(_xlfn.NUMBERVALUE(AW458),1), "La cantidad de horas recargo nocturno dominical y festivo debe ser un número entero. ", "")
),
""
)</f>
        <v/>
      </c>
      <c r="FV458" s="46">
        <f>IF(AND($DS458,FT458),
IF(AX458="","Debes escribir el valor de las horas recargo nocturno dominical y festivo. ",
IF( ISERR(_xlfn.NUMBERVALUE(AX458)), "El valor de las horas recargo nocturno dominical y festivo debe ser un número válido. ", "")
),
""
)</f>
        <v/>
      </c>
      <c r="FW458" s="46">
        <f>CONCATENATE(AY458,AZ458)&lt;&gt;""</f>
        <v/>
      </c>
      <c r="FX458" s="46">
        <f>IF(AND($DS458,FW458),
IF(AY458="","Debes escribir el número de días de vacaciones comunes. ",
IF( IFERROR(INT(AY458),1.1) &lt;&gt; IFERROR(_xlfn.NUMBERVALUE(AY458),1), "La cantidad de días de vacaciones comunes debe ser un número entero. ", "")
),
""
)</f>
        <v/>
      </c>
      <c r="FY458" s="46">
        <f>IF(AND($DS458,FW458),
IF(AZ458="","Debes escribir el valor de las vacaciones comunes. ",
IF( ISERR(_xlfn.NUMBERVALUE(AZ458)), "El valor de las vacaciones comunes debe ser un número válido. ", "")
),
""
)</f>
        <v/>
      </c>
      <c r="FZ458" s="46">
        <f>CONCATENATE(BA458,BB458)&lt;&gt;""</f>
        <v/>
      </c>
      <c r="GA458" s="46">
        <f>IF(AND($DS458,FZ458),
IF(BA458="","Debes escribir el número de días de vacaciones compensadas. ",
IF( IFERROR(INT(BA458),1.1) &lt;&gt; IFERROR(_xlfn.NUMBERVALUE(BA458),1), "La cantidad de días de vacaciones compensadas debe ser un número entero. ", "")
),
""
)</f>
        <v/>
      </c>
      <c r="GB458" s="46">
        <f>IF(AND($DS458,FZ458),
IF(BB458="","Debes escribir el valor de las vacaciones compensadas. ",
IF( ISERR(_xlfn.NUMBERVALUE(BB458)), "El valor de las vacaciones compensadas debe ser un número válido. ", "")
),
""
)</f>
        <v/>
      </c>
      <c r="GC458" s="46">
        <f>CONCATENATE(BC458,BD458)&lt;&gt;""</f>
        <v/>
      </c>
      <c r="GD458" s="46">
        <f>IF(AND($DS458,GC458),
IF(BC458="","Debes escribir el número de días de prima salarial. ",
IF( IFERROR(INT(BC458),1.1) &lt;&gt; IFERROR(_xlfn.NUMBERVALUE(BC458),1), "La cantidad de días de prima salarial debe ser un número entero. ", "")
),
""
)</f>
        <v/>
      </c>
      <c r="GE458" s="46">
        <f>IF(AND($DS458,GC458),
IF(BD458="","Debes escribir el valor de los días de prima salarial. ",
IF( ISERR(_xlfn.NUMBERVALUE(BD458)), "El valor de los días de prima salarial debe ser un número válido. ", "")
),
""
)</f>
        <v/>
      </c>
      <c r="GF458" s="46">
        <f>IF($DS458,
IF( AND(BE458&lt;&gt;"", ISERR(_xlfn.NUMBERVALUE(BE458))), "El valor de la prima NO saliarial debe ser un número válido. ", "")
)</f>
        <v/>
      </c>
      <c r="GG458" s="46">
        <f>CONCATENATE(BF458,BG458,BH458)&lt;&gt;""</f>
        <v/>
      </c>
      <c r="GH458" s="46">
        <f>IF(AND($DS458,GG458),
IF(BF458="","Debes escribir el valor de las cesantías. ",
IF( ISERR(_xlfn.NUMBERVALUE(BF458)), "El valor de las cesantías debe ser un número válido. ", "")
),
""
)</f>
        <v/>
      </c>
      <c r="GI458" s="46">
        <f>IF(AND($DS458,GG458),
IF(BG458="","Debes escribir el % de cesantías. ",
IF( ISERR(_xlfn.NUMBERVALUE(BG458)), "El % de cesantías debe ser un número válido. ", "")
),
""
)</f>
        <v/>
      </c>
      <c r="GJ458" s="46">
        <f>IF(AND($DS458,GG458),
IF(BH458="","Debes escribir el valor de intereses de cesantías. ",
IF( ISERR(_xlfn.NUMBERVALUE(BH458)), "El valor de intereses de cesantías debe ser un número válido. ", "")
),
""
)</f>
        <v/>
      </c>
      <c r="GK458" s="46">
        <f>CONCATENATE(BI458,BJ458,BK458)&lt;&gt;""</f>
        <v/>
      </c>
      <c r="GL458" s="46">
        <f>IF(AND($DS458,GK458),
IF(BI458="","Debes escribir el número de días de incapacidad. ",
IF( IFERROR(INT(BI458),1.1) &lt;&gt; IFERROR(_xlfn.NUMBERVALUE(BI458),1), "La cantidad de días de incapacidad debe ser un número entero. ", "")
),
""
)</f>
        <v/>
      </c>
      <c r="GM458" s="46">
        <f>IF(AND($DS458,GK458),
IF(BJ458="","Debes escribir el tipo de incapacidad. ",
IF(_xlfn.IFNA(VLOOKUP(BJ458,TIPO_DE_INCAPACIDAD,1,FALSE),-1)=-1,"El tipo de incapacidad es inválida (por favor seleccionarlo de la lista). ","")
),
""
)</f>
        <v/>
      </c>
      <c r="GN458" s="46">
        <f>IF(AND($DS458,GK458),
IF(BK458="","Debes escribir el valor de la incapacidad. ",
IF( ISERR(_xlfn.NUMBERVALUE(BK458)), "El valor de la incapacidad debe ser un número válido. ", "")
),
""
)</f>
        <v/>
      </c>
      <c r="GO458" s="46">
        <f>CONCATENATE(BL458,BM458)&lt;&gt;""</f>
        <v/>
      </c>
      <c r="GP458" s="46">
        <f>IF(AND($DS458,GO458),
IF(BL458="","Debes escribir el número de días de licencia de maternidad o paternidad. ",
IF( IFERROR(INT(BL458),1.1) &lt;&gt; IFERROR(_xlfn.NUMBERVALUE(BL458),1), "La cantidad de días de licencia de maternidad o paternidad debe ser un número entero. ", "")
),
""
)</f>
        <v/>
      </c>
      <c r="GQ458" s="46">
        <f>IF(AND($DS458,GO458),
IF(BM458="","Debes escribir el valor de la licencia de maternidad o paternidad. ",
IF( ISERR(_xlfn.NUMBERVALUE(BM458)), "El valor de la licencia de maternidad o paternidad debe ser un número válido. ", "")
),
""
)</f>
        <v/>
      </c>
      <c r="GR458" s="46">
        <f>CONCATENATE(BN458,BO458)&lt;&gt;""</f>
        <v/>
      </c>
      <c r="GS458" s="46">
        <f>IF(AND($DS458,GR458),
IF(BN458="","Debes escribir el número de días de licencia remunerada. ",
IF( IFERROR(INT(BN458),1.1) &lt;&gt; IFERROR(_xlfn.NUMBERVALUE(BN458),1), "La cantidad de días de licencia remunerada debe ser un número entero. ", "")
),
""
)</f>
        <v/>
      </c>
      <c r="GT458" s="46">
        <f>IF(AND($DS458,GR458),
IF(BO458="","Debes escribir el valor de la licencia remunerada. ",
IF( ISERR(_xlfn.NUMBERVALUE(BO458)), "El valor de la licencia remunerada debe ser un número válido. ", "")
),
""
)</f>
        <v/>
      </c>
      <c r="GU458" s="46">
        <f>IF($DS458,
IF( AND(BP458&lt;&gt;"", ISERR(_xlfn.NUMBERVALUE(BP458))), "El valor de la licencia NO remunerada debe ser un número válido. ", "")
)</f>
        <v/>
      </c>
      <c r="GV458" s="46">
        <f>IF($DS458,
IF( AND(BQ458&lt;&gt;"", ISERR(_xlfn.NUMBERVALUE(BQ458))), "El valor de auxilios salariales debe ser un número válido. ", "")
)</f>
        <v/>
      </c>
      <c r="GW458" s="46">
        <f>IF($DS458,
IF( AND(BR458&lt;&gt;"", ISERR(_xlfn.NUMBERVALUE(BR458))), "El valor de auxilios NO salariales debe ser un número válido. ", "")
)</f>
        <v/>
      </c>
      <c r="GX458" s="46">
        <f>IF($DS458,
IF( AND(BS458&lt;&gt;"", ISERR(_xlfn.NUMBERVALUE(BS458))), "El valor de bonos salariales debe ser un número válido. ", "")
)</f>
        <v/>
      </c>
      <c r="GY458" s="46">
        <f>IF($DS458,
IF( AND(BT458&lt;&gt;"", ISERR(_xlfn.NUMBERVALUE(BT458))), "El valor de bonos NO salariales debe ser un número válido. ", "")
)</f>
        <v/>
      </c>
      <c r="GZ458" s="46">
        <f>IF($DS458,
IF( AND(BU458&lt;&gt;"", ISERR(_xlfn.NUMBERVALUE(BU458))), "El valor de bonos salariales de alimentación debe ser un número válido. ", "")
)</f>
        <v/>
      </c>
      <c r="HA458" s="46">
        <f>IF($DS458,
IF( AND(BV458&lt;&gt;"", ISERR(_xlfn.NUMBERVALUE(BV458))), "El valor de bonos NO salariales de alimentación debe ser un número válido. ", "")
)</f>
        <v/>
      </c>
      <c r="HB458" s="46">
        <f>IF($DS458,
IF( AND(BW458&lt;&gt;"", ISERR(_xlfn.NUMBERVALUE(BW458))), "El valor de bonificaciones salariales debe ser un número válido. ", "")
)</f>
        <v/>
      </c>
      <c r="HC458" s="46">
        <f>IF($DS458,
IF( AND(BX458&lt;&gt;"", ISERR(_xlfn.NUMBERVALUE(BX458))), "El valor de bonificaciones NO salariales debe ser un número válido. ", "")
)</f>
        <v/>
      </c>
      <c r="HD458" s="46">
        <f>IF($DS458,
IF( AND(BY458&lt;&gt;"", ISERR(_xlfn.NUMBERVALUE(BY458))), "El valor de compensaciones ordinarias debe ser un número válido. ", "")
)</f>
        <v/>
      </c>
      <c r="HE458" s="46">
        <f>IF($DS458,
IF( AND(BZ458&lt;&gt;"", ISERR(_xlfn.NUMBERVALUE(BZ458))), "El valor de compensaciones extraordinarias debe ser un número válido. ", "")
)</f>
        <v/>
      </c>
      <c r="HF458" s="46">
        <f>IF($DS458,
IF( AND(CA458&lt;&gt;"", ISERR(_xlfn.NUMBERVALUE(CA458))), "El valor de comisiones debe ser un número válido. ", "")
)</f>
        <v/>
      </c>
      <c r="HG458" s="46">
        <f>IF($DS458,
IF( AND(CB458&lt;&gt;"", ISERR(_xlfn.NUMBERVALUE(CB458))), "El valor de ausencia por huega debe ser un número válido. ", "")
)</f>
        <v/>
      </c>
      <c r="HH458" s="46">
        <f>IF($DS458,
IF( AND(CC458&lt;&gt;"", ISERR(_xlfn.NUMBERVALUE(CC458))), "El valor de anticipos debe ser un número válido. ", "")
)</f>
        <v/>
      </c>
      <c r="HI458" s="46">
        <f>IF($DS458,
IF( AND(CD458&lt;&gt;"", ISERR(_xlfn.NUMBERVALUE(CD458))), "El valor de pagos a terceros debe ser un número válido. ", "")
)</f>
        <v/>
      </c>
      <c r="HJ458" s="46">
        <f>IF($DS458,
IF( AND(CE458&lt;&gt;"", ISERR(_xlfn.NUMBERVALUE(CE458))), "El valor de dotación debe ser un número válido. ", "")
)</f>
        <v/>
      </c>
      <c r="HK458" s="46">
        <f>IF($DS458,
IF( AND(CF458&lt;&gt;"", ISERR(_xlfn.NUMBERVALUE(CF458))), "El valor de apoyo sostenibilidad debe ser un número válido. ", "")
)</f>
        <v/>
      </c>
      <c r="HL458" s="46">
        <f>IF($DS458,
IF( AND(CG458&lt;&gt;"", ISERR(_xlfn.NUMBERVALUE(CG458))), "El valor de teletrabajo debe ser un número válido. ", "")
)</f>
        <v/>
      </c>
      <c r="HM458" s="46">
        <f>IF($DS458,
IF( AND(CH458&lt;&gt;"", ISERR(_xlfn.NUMBERVALUE(CH458))), "El valor de bonificación de retiro debe ser un número válido. ", "")
)</f>
        <v/>
      </c>
      <c r="HN458" s="46">
        <f>IF($DS458,
IF( AND(CI458&lt;&gt;"", ISERR(_xlfn.NUMBERVALUE(CI458))), "El valor de indemnización de retiro debe ser un número válido. ", "")
)</f>
        <v/>
      </c>
      <c r="HO458" s="46">
        <f>IF($DS458,
IF( AND(CJ458&lt;&gt;"", ISERR(_xlfn.NUMBERVALUE(CJ458))), "El valor de reintegros debe ser un número válido. ", "")
)</f>
        <v/>
      </c>
      <c r="HP458" s="46">
        <f>CONCATENATE(CK458,CL458,CM458)&lt;&gt;""</f>
        <v/>
      </c>
      <c r="HQ458" s="46">
        <f>IF(AND($DS458,HP458),
IF(CK458="","Debes escribir la descripción de otro concepto no categorizado. ",""),
""
)</f>
        <v/>
      </c>
      <c r="HR458" s="46">
        <f>IF(AND($DS458,HP458),
IF(CONCATENATE(CL458,CM458)="","Debes escribir al menos un valor de concepto no categorizado (salarial o no salarial). ",
IF(ISERR(_xlfn.NUMBERVALUE(CL458)),"El valor salarial concepto no categorizado debe ser un número válido. ","")
),
""
)</f>
        <v/>
      </c>
      <c r="HS458" s="46">
        <f>IF(AND($DS458,HP458),
IF(CONCATENATE(CL458,CM458)="","Debes escribir al menos un valor de concepto no categorizado (salarial o no salarial). ",
IF(ISERR(_xlfn.NUMBERVALUE(CM458)),"El valor NO salarial concepto no categorizado debe ser un número válido. ","")
),
""
)</f>
        <v/>
      </c>
      <c r="HT458" s="46">
        <f>IF($DS458,
IF(CN458="","Debes escribir el porcentaje del aporte a salud. ",
IF( ISERR(_xlfn.NUMBERVALUE(CN458)), "El valor del porcentaje del aporte a salud debe ser un número válido. ", "")
)
)</f>
        <v/>
      </c>
      <c r="HU458" s="46">
        <f>IF($DS458,
IF(CO458="","Debes escribir el valor del aporte a salud. ",
IF( ISERR(_xlfn.NUMBERVALUE(CO458)), "El valor del aporte a salud debe ser un número válido. ", "")
)
)</f>
        <v/>
      </c>
      <c r="HV458" s="46">
        <f>IF($DS458,
IF( AND(CP458&lt;&gt;"", ISERR(_xlfn.NUMBERVALUE(CP458))), "El valor plan complementario debe ser un número válido. ", "")
)</f>
        <v/>
      </c>
      <c r="HW458" s="46">
        <f>IF($DS458,
IF(CQ458="","Debes escribir el porcentaje del aporte a pensión. ",
IF( ISERR(_xlfn.NUMBERVALUE(CQ458)), "El valor del porcentaje del aporte a pensión debe ser un número válido. ", "")
)
)</f>
        <v/>
      </c>
      <c r="HX458" s="46">
        <f>IF($DS458,
IF(CR458="","Debes escribir el valor del aporte a pensión. ",
IF( ISERR(_xlfn.NUMBERVALUE(CR458)), "El valor del aporte a salud debe ser un número válido. ", "")
)
)</f>
        <v/>
      </c>
      <c r="HY458" s="46">
        <f>IF($DS458,
IF( AND(CS458&lt;&gt;"", ISERR(_xlfn.NUMBERVALUE(CS458))), "El valor pensión voluntaria debe ser un número válido. ", "")
)</f>
        <v/>
      </c>
      <c r="HZ458" s="46">
        <f>CONCATENATE(CT458,CU458,CV458,CW458)&lt;&gt;""</f>
        <v/>
      </c>
      <c r="IA458" s="46">
        <f>IF(AND($DS458,HZ458),
IF(CT458="","Debes escribir el % del fondo de seguridad pensional. ",
IF( ISERR(_xlfn.NUMBERVALUE(CT458)), "El % del fondo de seguridad debe ser un número válido. ", "")
),
""
)</f>
        <v/>
      </c>
      <c r="IB458" s="46">
        <f>IF(AND($DS458,HZ458),
IF(CU458="","Debes escribir el valor del aporte al fondo de solidaridad pensional. ",
IF( ISERR(_xlfn.NUMBERVALUE(CU458)), "El valor del aporte al fondo de solidaridad pensional debe ser un número válido. ", "")
),
""
)</f>
        <v/>
      </c>
      <c r="IC458" s="46">
        <f>IF(AND($DS458,HZ458),
IF(CV458="","Debes escribir el % del fondo de subsistencia. ",
IF( ISERR(_xlfn.NUMBERVALUE(CV458)), "El % del fondo de subsistencia debe ser un número válido. ", "")
),
""
)</f>
        <v/>
      </c>
      <c r="ID458" s="46">
        <f>IF(AND($DS458,HZ458),
IF(CW458="","Debes escribir el valor del fondo de subsistencia. ",
IF( ISERR(_xlfn.NUMBERVALUE(CW458)), "El valor del fondo de subsistencia debe ser un número válido. ", "")
),
""
)</f>
        <v/>
      </c>
      <c r="IE458" s="46">
        <f>CONCATENATE(CX458,CY458)&lt;&gt;""</f>
        <v/>
      </c>
      <c r="IF458" s="46">
        <f>IF(AND($DS458,IE458),
IF(CX458="","Debes escribir el % de sindicato. ",
IF( ISERR(_xlfn.NUMBERVALUE(CX458)), "El % de sindicato debe ser un número válido. ", "")
),
""
)</f>
        <v/>
      </c>
      <c r="IG458" s="46">
        <f>IF(AND($DS458,IE458),
IF(CY458="","Debes escribir el valor del sindicato. ",
IF( ISERR(_xlfn.NUMBERVALUE(CY458)), "El valor del sindicato debe ser un número válido. ", "")
),
""
)</f>
        <v/>
      </c>
      <c r="IH458" s="46">
        <f>IF($DS458,
IF( AND(CZ458&lt;&gt;"", ISERR(_xlfn.NUMBERVALUE(CZ458))), "El valor de sanción pública debe ser un número válido. ", "")
)</f>
        <v/>
      </c>
      <c r="II458" s="46">
        <f>IF($DS458,
IF( AND(DA458&lt;&gt;"", ISERR(_xlfn.NUMBERVALUE(DA458))), "El valor de sanción privada debe ser un número válido. ", "")
)</f>
        <v/>
      </c>
      <c r="IJ458" s="46">
        <f>CONCATENATE(DB458,DC458)&lt;&gt;""</f>
        <v/>
      </c>
      <c r="IK458" s="46">
        <f>IF(AND($DS458,IJ458),
IF(DB458="","Debes escribir la descripción de libranza. ",""),
""
)</f>
        <v/>
      </c>
      <c r="IL458" s="46">
        <f>IF(AND($DS458,IJ458),
IF(DC458="","Debes escribir la cuota libranza. ",
IF(ISERR(_xlfn.NUMBERVALUE(DC458)),"El valor de la cuota libranza debe ser un número válido. ","")
),
""
)</f>
        <v/>
      </c>
      <c r="IM458" s="46">
        <f>IF($DS458,
IF( AND(DD458&lt;&gt;"", ISERR(_xlfn.NUMBERVALUE(DD458))), "El valor de pagos a terceros debe ser un número válido. ", "")
)</f>
        <v/>
      </c>
      <c r="IN458" s="46">
        <f>IF($DS458,
IF( AND(DE458&lt;&gt;"", ISERR(_xlfn.NUMBERVALUE(DE458))), "El valor de anticipos debe ser un número válido. ", "")
)</f>
        <v/>
      </c>
      <c r="IO458" s="46">
        <f>IF($DS458,
IF( AND(DF458&lt;&gt;"", ISERR(_xlfn.NUMBERVALUE(DF458))), "El valor de AFC debe ser un número válido. ", "")
)</f>
        <v/>
      </c>
      <c r="IP458" s="46">
        <f>IF($DS458,
IF( AND(DG458&lt;&gt;"", ISERR(_xlfn.NUMBERVALUE(DG458))), "El valor de rete-fuente debe ser un número válido. ", "")
)</f>
        <v/>
      </c>
      <c r="IQ458" s="46">
        <f>IF($DS458,
IF( AND(DH458&lt;&gt;"", ISERR(_xlfn.NUMBERVALUE(DH458))), "El valor de cooperativa de trabajo debe ser un número válido. ", "")
)</f>
        <v/>
      </c>
      <c r="IR458" s="46">
        <f>IF($DS458,
IF( AND(DI458&lt;&gt;"", ISERR(_xlfn.NUMBERVALUE(DI458))), "El valor de embargo fiscal debe ser un número válido. ", "")
)</f>
        <v/>
      </c>
      <c r="IS458" s="46">
        <f>IF($DS458,
IF( AND(DJ458&lt;&gt;"", ISERR(_xlfn.NUMBERVALUE(DJ458))), "El valor de educación debe ser un número válido. ", "")
)</f>
        <v/>
      </c>
      <c r="IT458" s="46">
        <f>IF($DS458,
IF( AND(DK458&lt;&gt;"", ISERR(_xlfn.NUMBERVALUE(DK458))), "El valor de reintegro debe ser un número válido. ", "")
)</f>
        <v/>
      </c>
      <c r="IU458" s="46">
        <f>IF($DS458,
IF( AND(DL458&lt;&gt;"", ISERR(_xlfn.NUMBERVALUE(DL458))), "El valor de deuda debe ser un número válido. ", "")
)</f>
        <v/>
      </c>
      <c r="IV458" s="46">
        <f>IF($DS458,
IF( AND(DM458&lt;&gt;"", ISERR(_xlfn.NUMBERVALUE(DM458))), "El valor de otras deducciones debe ser un número válido. ", "")
)</f>
        <v/>
      </c>
      <c r="IW458" s="46">
        <f>IF($DS458,
IF(DN458="","Debes escribir el valor de los devengos totales. ",
IF( ISERR(_xlfn.NUMBERVALUE(DN458)), "El valor de los devengos totales debe ser un número válido. ", "")
)
)</f>
        <v/>
      </c>
      <c r="IX458" s="46">
        <f>IF($DS458,
IF(DO458="","Debes escribir el valor de las deducciones totales. ",
IF( ISERR(_xlfn.NUMBERVALUE(DO458)), "El valor de las deducciones totales debe ser un número válido. ", "")
)
)</f>
        <v/>
      </c>
      <c r="IY458" s="46">
        <f>IF($DS458,
IF(DP458="","Debes escribir el valor del salario total. ",
IF( ISERR(_xlfn.NUMBERVALUE(DP458)), "El valor del salario total debe ser un número válido. ", "")
)
)</f>
        <v/>
      </c>
    </row>
    <row r="459">
      <c r="B459" s="48" t="n">
        <v>447</v>
      </c>
      <c r="C459" s="61">
        <f>IF(AND(DS459,DP459&lt;&gt;""),
IF(DQ459="","OK","Error"),
""
)</f>
        <v/>
      </c>
      <c r="D459" s="53" t="n"/>
      <c r="E459" s="52" t="n"/>
      <c r="F459" s="112" t="n"/>
      <c r="G459" s="52" t="n"/>
      <c r="H459" s="53" t="n"/>
      <c r="I459" s="52" t="n"/>
      <c r="J459" s="52" t="n"/>
      <c r="K459" s="53" t="n"/>
      <c r="L459" s="55" t="n"/>
      <c r="M459" s="108" t="n"/>
      <c r="N459" s="56" t="n"/>
      <c r="O459" s="52" t="n"/>
      <c r="P459" s="52" t="n"/>
      <c r="Q459" s="52" t="n"/>
      <c r="R459" s="52" t="n"/>
      <c r="S459" s="52" t="n"/>
      <c r="T459" s="53" t="n"/>
      <c r="U459" s="52" t="n"/>
      <c r="V459" s="52" t="n"/>
      <c r="W459" s="55" t="n"/>
      <c r="X459" s="55" t="n"/>
      <c r="Y459" s="52" t="n"/>
      <c r="Z459" s="55" t="n"/>
      <c r="AA459" s="52" t="n"/>
      <c r="AB459" s="53" t="n"/>
      <c r="AC459" s="53" t="n"/>
      <c r="AD459" s="53" t="n"/>
      <c r="AE459" s="177" t="n"/>
      <c r="AF459" s="113" t="n"/>
      <c r="AG459" s="177" t="n"/>
      <c r="AH459" s="178" t="n"/>
      <c r="AI459" s="178" t="n"/>
      <c r="AJ459" s="178" t="n"/>
      <c r="AK459" s="114" t="n"/>
      <c r="AL459" s="178" t="n"/>
      <c r="AM459" s="114" t="n"/>
      <c r="AN459" s="178" t="n"/>
      <c r="AO459" s="114" t="n"/>
      <c r="AP459" s="178" t="n"/>
      <c r="AQ459" s="114" t="n"/>
      <c r="AR459" s="178" t="n"/>
      <c r="AS459" s="114" t="n"/>
      <c r="AT459" s="178" t="n"/>
      <c r="AU459" s="114" t="n"/>
      <c r="AV459" s="178" t="n"/>
      <c r="AW459" s="114" t="n"/>
      <c r="AX459" s="178" t="n"/>
      <c r="AY459" s="114" t="n"/>
      <c r="AZ459" s="178" t="n"/>
      <c r="BA459" s="114" t="n"/>
      <c r="BB459" s="178" t="n"/>
      <c r="BC459" s="114" t="n"/>
      <c r="BD459" s="178" t="n"/>
      <c r="BE459" s="178" t="n"/>
      <c r="BF459" s="178" t="n"/>
      <c r="BG459" s="59" t="n"/>
      <c r="BH459" s="178" t="n"/>
      <c r="BI459" s="114" t="n"/>
      <c r="BJ459" s="53" t="n"/>
      <c r="BK459" s="178" t="n"/>
      <c r="BL459" s="114" t="n"/>
      <c r="BM459" s="178" t="n"/>
      <c r="BN459" s="114" t="n"/>
      <c r="BO459" s="178" t="n"/>
      <c r="BP459" s="178" t="n"/>
      <c r="BQ459" s="178" t="n"/>
      <c r="BR459" s="178" t="n"/>
      <c r="BS459" s="178" t="n"/>
      <c r="BT459" s="178" t="n"/>
      <c r="BU459" s="178" t="n"/>
      <c r="BV459" s="178" t="n"/>
      <c r="BW459" s="178" t="n"/>
      <c r="BX459" s="178" t="n"/>
      <c r="BY459" s="178" t="n"/>
      <c r="BZ459" s="178" t="n"/>
      <c r="CA459" s="178" t="n"/>
      <c r="CB459" s="178" t="n"/>
      <c r="CC459" s="178" t="n"/>
      <c r="CD459" s="178" t="n"/>
      <c r="CE459" s="178" t="n"/>
      <c r="CF459" s="178" t="n"/>
      <c r="CG459" s="178" t="n"/>
      <c r="CH459" s="178" t="n"/>
      <c r="CI459" s="178" t="n"/>
      <c r="CJ459" s="178" t="n"/>
      <c r="CK459" s="53" t="n"/>
      <c r="CL459" s="178" t="n"/>
      <c r="CM459" s="178" t="n"/>
      <c r="CN459" s="60" t="n"/>
      <c r="CO459" s="177" t="n"/>
      <c r="CP459" s="178" t="n"/>
      <c r="CQ459" s="60" t="n"/>
      <c r="CR459" s="177" t="n"/>
      <c r="CS459" s="178" t="n"/>
      <c r="CT459" s="59" t="n"/>
      <c r="CU459" s="178" t="n"/>
      <c r="CV459" s="59" t="n"/>
      <c r="CW459" s="178" t="n"/>
      <c r="CX459" s="59" t="n"/>
      <c r="CY459" s="178" t="n"/>
      <c r="CZ459" s="178" t="n"/>
      <c r="DA459" s="178" t="n"/>
      <c r="DB459" s="53" t="n"/>
      <c r="DC459" s="178" t="n"/>
      <c r="DD459" s="178" t="n"/>
      <c r="DE459" s="178" t="n"/>
      <c r="DF459" s="178" t="n"/>
      <c r="DG459" s="178" t="n"/>
      <c r="DH459" s="178" t="n"/>
      <c r="DI459" s="178" t="n"/>
      <c r="DJ459" s="178" t="n"/>
      <c r="DK459" s="178" t="n"/>
      <c r="DL459" s="178" t="n"/>
      <c r="DM459" s="178" t="n"/>
      <c r="DN459" s="177" t="n"/>
      <c r="DO459" s="177" t="n"/>
      <c r="DP459" s="177" t="n"/>
      <c r="DQ459" s="76">
        <f>IF(AND(DS459,DP459&lt;&gt;""),
CONCATENATE(DT459,DU459,DV459,DW459,DX459,DY459,DZ459,EA459,EB459,EC459,ED459,EE459,EF459,EG459,EH459,EI459,EJ459,EK459,EL459,EM459,EN459,EO459,EP459,EQ459,ES459,ET459,EU459,EV459,EW459,EX459,EY459,EZ459,FA459,FC459,FD459,FF459,FG459,FI459,FJ459,FL459,FM459,FO459,FP459,FR459,FS459,FU459,FV459,FX459,FY459,GA459,GB459,GD459,GE459,GF459,GH459,GI459,GJ459,GL459,GM459,GN459,GP459,GQ459,GS459,GT459,GU459,GV459,GW459,GX459,GY459,GZ459,HA459,HB459,HC459,HD459,HE459,HF459,HG459,HH459,HI459,HJ459,HK459,HL459,HM459,HN459,HO459,HQ459,HR459,HS459,HT459,HU459,HV459,HW459,HX459,HY459,IA459,IB459,IC459,ID459,IF459,IG459,IH459,II459,IK459,IL459,IM459,IN459,IO459,IP459,IQ459,IR459,IS459,IT459,IU459,IV459,IW459,IX459,IY459,IZ459),
""
)</f>
        <v/>
      </c>
      <c r="DR459" s="53" t="n"/>
      <c r="DS459" s="46">
        <f>CONCATENATE(D459,$E459,$F459,$G459,H459,$I459,$J459,K459,$L459,$M459,N459,$O459,$P459,$Q459,$R459,$S459,T459,$U459,$V459,$W459,$X459,$Y459,$Z459,$AA459,AB459,AC459,AD459,$AE459,$AF459,$AG459,AH459,AI459,AJ459,AK459,AL459,AM459,AN459,AO459,AP459,AQ459,AR459,AS459,AT459,AU459,AV459,AW459,AX459,AY459,AZ459,BA459,BB459,BC459,BD459,BE459,BF459,BG459,BH459,BI459,BJ459,BK459,BL459,BM459,BN459,BO459,BP459,BQ459,BR459,BS459,BT459,BU459,BV459,BW459,BX459,BY459,BZ459,CA459,CB459,CC459,CD459,CE459,CF459,CG459,CH459,CI459,CJ459,CK459,CL459,CM459,$CN459,$CO459,CP459,$CQ459,$CR459,CS459,CT459,CU459,CV459,CW459,CX459,CY459,CZ459,DA459,DB459,DC459,DD459,DE459,DF459,DG459,DH459,DI459,DJ459,DK459,DL459,DM459,$DN459,$DO459,$DP459,DR459)&lt;&gt;""</f>
        <v/>
      </c>
      <c r="DT459" s="46">
        <f>IF(AND($DS459,$E$4&lt;&gt;""),
IF(LEFT($E$4,2) = "1.",
IF(D459&lt;&gt;"","El CUNE sólo se envía en operaciones de novedad o ajuste. ",""),
IF(D459="","Debes escribir un CUNE válido para realizar operaciones de novedad o ajuste. ","")),
""
)</f>
        <v/>
      </c>
      <c r="DU459" s="46">
        <f>IF($DS459,
IF(E459="","Debes seleccionar el tipo de documento del empleado. ",
IF(_xlfn.IFNA(VLOOKUP(E459,TIPO_DE_DOCUMENTO,1,FALSE),-1)=-1,"El tipo de documento no es válido (por favor seleccionarlo de la lista). ","")
)
)</f>
        <v/>
      </c>
      <c r="DV459" s="46">
        <f>IF($DS459,
IF(F459="","Debes escribir el número de documento del empleado. ","")
)</f>
        <v/>
      </c>
      <c r="DW459" s="46">
        <f>IF($DS459,
IF(G459="","Debes escribir el primer nombre del empleado. ","")
)</f>
        <v/>
      </c>
      <c r="DY459" s="46">
        <f>IF($DS459,
IF(I459="","Debes escribir el primer apellido del empleado. ","")
)</f>
        <v/>
      </c>
      <c r="DZ459" s="46">
        <f>IF($DS459,
IF(J459="","Debes escribir el segundo apellido del empleado. ","")
)</f>
        <v/>
      </c>
      <c r="EB459" s="46">
        <f>IF($DS459,
IF(L459="","Debes escribir la fecha de ingreso del empleado. ",
IF(ISERR(DATE(YEAR(L459),MONTH(L459),DAY(L459))), "El valor ingresado en fecha de ingreso no tiene un formato válido. ","")
)
)</f>
        <v/>
      </c>
      <c r="EC459" s="46">
        <f>IF($DS459,
IF(M459="","Debes escribir el tiempo laborado. ",
IF( IFERROR(INT(M459),1.1) &lt;&gt; IFERROR(_xlfn.NUMBERVALUE(M459),1), "El valor de los días trabajados debe ser un número entero. ", "")
)
)</f>
        <v/>
      </c>
      <c r="ED459" s="46">
        <f>IF($DS459,
IF( AND(N459&lt;&gt;"", ISERR(DATE(YEAR(N459),MONTH(N459),DAY(N459))) ), "El valor ingresado en fecha de ingreso no tiene un formato válido. ",
IF( AND(N459&lt;&gt;"", $E$6&lt;&gt;"", DATE(YEAR(N459), MONTH(N459), 1) &lt;&gt; IFERROR(DATE(MID($E$6, 1, 4), MID($E$6, 6, 2),1), "1/1/1900") ), "La fecha de retiro debe estar dentro del período liquidado. ", "")
)
)</f>
        <v/>
      </c>
      <c r="EE459" s="46">
        <f>IF($DS459,
IF(O459="","Debes seleccionar el tipo de trabajador. ",
IF(_xlfn.IFNA(VLOOKUP(O459,TIPO_DE_TRABAJADOR,1,FALSE),-1)=-1,"El tipo de trabajador no es válido (por favor seleccionarlo de la lista). ","")
)
)</f>
        <v/>
      </c>
      <c r="EF459" s="46">
        <f>IF($DS459,
IF(P459="","Debes seleccionar si es un trabajador dependiente pensionado por vejez. ",
IF(_xlfn.IFNA(VLOOKUP(P459,SUBTIPO_DE_TRABAJADOR,1,FALSE),-1)=-1,"El tipo de trabajador dependiente pensionado por vejez no es válido (por favor seleccionarlo de la lista). ","")
)
)</f>
        <v/>
      </c>
      <c r="EG459" s="46">
        <f>IF($DS459,
IF(Q459="","Debes seleccionar el tipo de contrato del trabajador. ",
IF(_xlfn.IFNA(VLOOKUP(Q459,TIPO_DE_CONTRATO,1,FALSE),-1)=-1,"El tipo de contrato del trabajador no es válido (por favor seleccionarlo de la lista). ","")
)
)</f>
        <v/>
      </c>
      <c r="EH459" s="46">
        <f>IF($DS459,
IF(R459="","Debes seleccionar si es un salario integral. ",
IF(_xlfn.IFNA(VLOOKUP(R459,SI_NO,1,FALSE),-1)=-1,"Valor no válido para salario integral (por favor seleccionarlo de la lista). ","")
)
)</f>
        <v/>
      </c>
      <c r="EI459" s="46">
        <f>IF($DS459,
IF(S459="","Debes seleccionar si el trabajador realiza actividades de riesgo. ",
IF(_xlfn.IFNA(VLOOKUP(S459,SI_NO,1,FALSE),-1)=-1,"Valor no válido para actividad de alto riesgo (por favor seleccionarlo de la lista). ","")
)
)</f>
        <v/>
      </c>
      <c r="EK459" s="46">
        <f>IF($DS459,
IF(U459="","Debes escribir el código del municipio de residencia del trabajador. ",
IF(_xlfn.IFNA(VLOOKUP(U459,MUNICIPIO,1,FALSE),-1)=-1,"El municipio de residencia del trabajador es inválido (por favor seleccionarlo de la lista). ","")
)
)</f>
        <v/>
      </c>
      <c r="EL459" s="46">
        <f>IF($DS459,
IF(V459="","Debes escribir el la dirección de residendia del trabajador. ","")
)</f>
        <v/>
      </c>
      <c r="EM459" s="46">
        <f>IF($DS459,
IF(W459="","Debes escribir la fecha de inicio de la liquidación. ",
IF(ISERR(DATE(YEAR(W459),MONTH(W459),DAY(W459))),"El valor ingresado en fecha de inicio de liquidación no tiene un formato válido. ",
IF( AND($E$6&lt;&gt;"", DATE(YEAR(W459), MONTH(W459), 1) &lt;&gt; IFERROR(DATE(MID($E$6, 1, 4), MID($E$6, 6, 2),1), "1/1/1900") ), "La fecha de inicio de la liquidación debe estar dentro del período liquidado. ", "")
)
)
)</f>
        <v/>
      </c>
      <c r="EN459" s="46">
        <f>IF($DS459,
IF(X459="","Debes escribir la fecha de fin de la liquidación. ",
IF(ISERR(DATE(YEAR(X459),MONTH(X459),DAY(X459))),"El valor ingresado en fecha de fin de liquidación no tiene un formato válido. ",
IF( AND($E$6&lt;&gt;"", DATE(YEAR(X459), MONTH(X459), 1) &lt;&gt; IFERROR(DATE(MID($E$6, 1, 4), MID($E$6, 6, 2),1), "1/1/1900") ), "La fecha de fin de la liquidación debe estar dentro del período liquidado. ", "")
)
)
)</f>
        <v/>
      </c>
      <c r="EO459" s="46">
        <f>IF($DS459,
IF(Y459="","Debes escribir la frecuencia de pago del trabajador. ",
IF(_xlfn.IFNA(VLOOKUP(Y459,PERÍODO_DE_NÓMINA,1,FALSE),-1)=-1,"La frecuencia de pago es inválida (por favor seleccionarlo de la lista). ","")
)
)</f>
        <v/>
      </c>
      <c r="EP459" s="46">
        <f>IF($DS459,
IF(Z459="","Debes escribir la fecha de pago. ",
IF(ISERR(DATE(YEAR(Z459),MONTH(Z459),DAY(Z459))), "El valor ingresado en fecha de pago no tiene un formato válido. ","")
)
)</f>
        <v/>
      </c>
      <c r="EQ459" s="46">
        <f>IF($DS459,
IF(AA459="","Debes escribir el medio de pago. ",
IF(_xlfn.IFNA(VLOOKUP(AA459,MEDIOS_DE_PAGO,1,FALSE),-1)=-1,"El medio de pago es inválido (por favor seleccionarlo de la lista). ","")
)
)</f>
        <v/>
      </c>
      <c r="ER459" s="46">
        <f>OR(AA459='Tablas '!$T$4,AA459='Tablas '!$T$7,AA459='Tablas '!$T$8,AA459='Tablas '!$T$11)</f>
        <v/>
      </c>
      <c r="ES459" s="46">
        <f>IF(AND($DS459,ER459),
IF(AB459="","Debes escribir la entidad bancaria. ",""),
""
)</f>
        <v/>
      </c>
      <c r="ET459" s="46">
        <f>IF(AND($DS459,ER459),
IF(AC459="","Debes escribir el tipo de cuenta bancaria. ",
IF(_xlfn.IFNA(VLOOKUP(AC459,TIPO_DE_CUENTA,1,FALSE),-1)=-1,"El tipo de cuenta bancaria es inválida (por favor seleccionarlo de la lista). ","")
),
""
)</f>
        <v/>
      </c>
      <c r="EU459" s="46">
        <f>IF(AND($DS459,ER459),
IF(AD459="","Debes escribir el número de cuenta bancaria. ",""),
""
)</f>
        <v/>
      </c>
      <c r="EV459" s="46">
        <f>IF($DS459,
IF(AE459="","Debes escribir el valor del sueldo básico. ",
IF( ISERR(_xlfn.NUMBERVALUE(AE459)), "El valor del sueldo básico debe ser un número válido. ", "")
)
)</f>
        <v/>
      </c>
      <c r="EW459" s="46">
        <f>IF($DS459,
IF(AF459="","Debes escribir el número de días trabajados. ",
IF( IFERROR(INT(AF459),1.1) &lt;&gt; IFERROR(_xlfn.NUMBERVALUE(AF459),1), "La cantidad de días trabajados debe ser un número entero. ", "")
)
)</f>
        <v/>
      </c>
      <c r="EX459" s="46">
        <f>IF($DS459,
IF(AG459="","Debes escribir el valor del sueldo trabajado. ",
IF( ISERR(_xlfn.NUMBERVALUE(AG459)), "El valor del sueldo trabajado debe ser un número válido. ", "")
)
)</f>
        <v/>
      </c>
      <c r="EY459" s="46">
        <f>IF($DS459,
IF( AND(AH459&lt;&gt;"", ISERR(_xlfn.NUMBERVALUE(AH459))), "El valor del auxilio de transporte debe ser un número válido. ", "")
)</f>
        <v/>
      </c>
      <c r="EZ459" s="46">
        <f>IF($DS459,
IF( AND(AI459&lt;&gt;"", ISERR(_xlfn.NUMBERVALUE(AI459))), "El valor de viáticos salariales debe ser un número válido. ", "")
)</f>
        <v/>
      </c>
      <c r="FA459" s="46">
        <f>IF($DS459,
IF( AND(AJ459&lt;&gt;"", ISERR(_xlfn.NUMBERVALUE(AJ459))), "El valor de viáticos NO salariales debe ser un número válido. ", "")
)</f>
        <v/>
      </c>
      <c r="FB459" s="46">
        <f>CONCATENATE(AK459,AL459)&lt;&gt;""</f>
        <v/>
      </c>
      <c r="FC459" s="46">
        <f>IF(AND($DS459,FB459),
IF(AK459="","Debes escribir el número de horas extras diurnas. ",
IF( IFERROR(INT(AK459),1.1) &lt;&gt; IFERROR(_xlfn.NUMBERVALUE(AK459),1), "La cantidad de horas extras diurnas debe ser un número entero. ", "")
),
""
)</f>
        <v/>
      </c>
      <c r="FD459" s="46">
        <f>IF(AND($DS459,FB459),
IF(AL459="","Debes escribir el valor de las horas extras diurnas. ",
IF( ISERR(_xlfn.NUMBERVALUE(AL459)), "El valor de las horas extras duirnas debe ser un número válido. ", "")
),
""
)</f>
        <v/>
      </c>
      <c r="FE459" s="46">
        <f>CONCATENATE(AM459,AN459)&lt;&gt;""</f>
        <v/>
      </c>
      <c r="FF459" s="46">
        <f>IF(AND($DS459,FE459),
IF(AM459="","Debes escribir el número de horas extras nocturnas. ",
IF( IFERROR(INT(AM459),1.1) &lt;&gt; IFERROR(_xlfn.NUMBERVALUE(AM459),1), "La cantidad de horas extras nocturnas debe ser un número entero. ", "")
),
""
)</f>
        <v/>
      </c>
      <c r="FG459" s="46">
        <f>IF(AND($DS459,FE459),
IF(AN459="","Debes escribir el valor de las horas extras nocturnas. ",
IF( ISERR(_xlfn.NUMBERVALUE(AN459)), "El valor de las horas extras nocturnas debe ser un número válido. ", "")
),
""
)</f>
        <v/>
      </c>
      <c r="FH459" s="46">
        <f>CONCATENATE(AO459,AP459)&lt;&gt;""</f>
        <v/>
      </c>
      <c r="FI459" s="46">
        <f>IF(AND($DS459,FH459),
IF(AO459="","Debes escribir el número de horas extras diurnas dominicales y festivas. ",
IF( IFERROR(INT(AO459),1.1) &lt;&gt; IFERROR(_xlfn.NUMBERVALUE(AO459),1), "La cantidad de horas extras diurnas dominicales y festivas debe ser un número entero. ", "")
),
""
)</f>
        <v/>
      </c>
      <c r="FJ459" s="46">
        <f>IF(AND($DS459,FH459),
IF(AP459="","Debes escribir el valor de las horas extras diurnas dominicales y festivas. ",
IF( ISERR(_xlfn.NUMBERVALUE(AP459)), "El valor de las horas extras diurnas dominicales y festivas debe ser un número válido. ", "")
),
""
)</f>
        <v/>
      </c>
      <c r="FK459" s="46">
        <f>CONCATENATE(AQ459,AR459)&lt;&gt;""</f>
        <v/>
      </c>
      <c r="FL459" s="46">
        <f>IF(AND($DS459,FK459),
IF(AQ459="","Debes escribir el número de horas extras nocturnas dominicales y festivas. ",
IF( IFERROR(INT(AQ459),1.1) &lt;&gt; IFERROR(_xlfn.NUMBERVALUE(AQ459),1), "La cantidad de horas extras nocturnas dominicales y festivas debe ser un número entero. ", "")
),
""
)</f>
        <v/>
      </c>
      <c r="FM459" s="46">
        <f>IF(AND($DS459,FK459),
IF(AR459="","Debes escribir el valor de las horas extras nocturnas dominicales y festivas. ",
IF( ISERR(_xlfn.NUMBERVALUE(AR459)), "El valor de las horas extras nocturnas dominicales y festivas debe ser un número válido. ", "")
),
""
)</f>
        <v/>
      </c>
      <c r="FN459" s="46">
        <f>CONCATENATE(AS459,AT459)&lt;&gt;""</f>
        <v/>
      </c>
      <c r="FO459" s="46">
        <f>IF(AND($DS459,FN459),
IF(AS459="","Debes escribir el número de horas recargo nocturno. ",
IF( IFERROR(INT(AS459),1.1) &lt;&gt; IFERROR(_xlfn.NUMBERVALUE(AS459),1), "La cantidad de horas recargo nocturno debe ser un número entero. ", "")
),
""
)</f>
        <v/>
      </c>
      <c r="FP459" s="46">
        <f>IF(AND($DS459,FN459),
IF(AT459="","Debes escribir el valor de las horas recargo nocturno. ",
IF( ISERR(_xlfn.NUMBERVALUE(AT459)), "El valor de las horas recargo nocturno debe ser un número válido. ", "")
),
""
)</f>
        <v/>
      </c>
      <c r="FQ459" s="46">
        <f>CONCATENATE(AU459,AV459)&lt;&gt;""</f>
        <v/>
      </c>
      <c r="FR459" s="46">
        <f>IF(AND($DS459,FQ459),
IF(AU459="","Debes escribir el número de horas recargo diurno dominical y festivo. ",
IF( IFERROR(INT(AU459),1.1) &lt;&gt; IFERROR(_xlfn.NUMBERVALUE(AU459),1), "La cantidad de horas recargo diurno dominical y festivo debe ser un número entero. ", "")
),
""
)</f>
        <v/>
      </c>
      <c r="FS459" s="46">
        <f>IF(AND($DS459,FQ459),
IF(AV459="","Debes escribir el valor de las horas recargo diurno dominical y festivo. ",
IF( ISERR(_xlfn.NUMBERVALUE(AV459)), "El valor de las horas recargo diurno dominical y festivo debe ser un número válido. ", "")
),
""
)</f>
        <v/>
      </c>
      <c r="FT459" s="46">
        <f>CONCATENATE(AW459,AX459)&lt;&gt;""</f>
        <v/>
      </c>
      <c r="FU459" s="46">
        <f>IF(AND($DS459,FT459),
IF(AW459="","Debes escribir el número de horas recargo nocturno dominical y festivo. ",
IF( IFERROR(INT(AW459),1.1) &lt;&gt; IFERROR(_xlfn.NUMBERVALUE(AW459),1), "La cantidad de horas recargo nocturno dominical y festivo debe ser un número entero. ", "")
),
""
)</f>
        <v/>
      </c>
      <c r="FV459" s="46">
        <f>IF(AND($DS459,FT459),
IF(AX459="","Debes escribir el valor de las horas recargo nocturno dominical y festivo. ",
IF( ISERR(_xlfn.NUMBERVALUE(AX459)), "El valor de las horas recargo nocturno dominical y festivo debe ser un número válido. ", "")
),
""
)</f>
        <v/>
      </c>
      <c r="FW459" s="46">
        <f>CONCATENATE(AY459,AZ459)&lt;&gt;""</f>
        <v/>
      </c>
      <c r="FX459" s="46">
        <f>IF(AND($DS459,FW459),
IF(AY459="","Debes escribir el número de días de vacaciones comunes. ",
IF( IFERROR(INT(AY459),1.1) &lt;&gt; IFERROR(_xlfn.NUMBERVALUE(AY459),1), "La cantidad de días de vacaciones comunes debe ser un número entero. ", "")
),
""
)</f>
        <v/>
      </c>
      <c r="FY459" s="46">
        <f>IF(AND($DS459,FW459),
IF(AZ459="","Debes escribir el valor de las vacaciones comunes. ",
IF( ISERR(_xlfn.NUMBERVALUE(AZ459)), "El valor de las vacaciones comunes debe ser un número válido. ", "")
),
""
)</f>
        <v/>
      </c>
      <c r="FZ459" s="46">
        <f>CONCATENATE(BA459,BB459)&lt;&gt;""</f>
        <v/>
      </c>
      <c r="GA459" s="46">
        <f>IF(AND($DS459,FZ459),
IF(BA459="","Debes escribir el número de días de vacaciones compensadas. ",
IF( IFERROR(INT(BA459),1.1) &lt;&gt; IFERROR(_xlfn.NUMBERVALUE(BA459),1), "La cantidad de días de vacaciones compensadas debe ser un número entero. ", "")
),
""
)</f>
        <v/>
      </c>
      <c r="GB459" s="46">
        <f>IF(AND($DS459,FZ459),
IF(BB459="","Debes escribir el valor de las vacaciones compensadas. ",
IF( ISERR(_xlfn.NUMBERVALUE(BB459)), "El valor de las vacaciones compensadas debe ser un número válido. ", "")
),
""
)</f>
        <v/>
      </c>
      <c r="GC459" s="46">
        <f>CONCATENATE(BC459,BD459)&lt;&gt;""</f>
        <v/>
      </c>
      <c r="GD459" s="46">
        <f>IF(AND($DS459,GC459),
IF(BC459="","Debes escribir el número de días de prima salarial. ",
IF( IFERROR(INT(BC459),1.1) &lt;&gt; IFERROR(_xlfn.NUMBERVALUE(BC459),1), "La cantidad de días de prima salarial debe ser un número entero. ", "")
),
""
)</f>
        <v/>
      </c>
      <c r="GE459" s="46">
        <f>IF(AND($DS459,GC459),
IF(BD459="","Debes escribir el valor de los días de prima salarial. ",
IF( ISERR(_xlfn.NUMBERVALUE(BD459)), "El valor de los días de prima salarial debe ser un número válido. ", "")
),
""
)</f>
        <v/>
      </c>
      <c r="GF459" s="46">
        <f>IF($DS459,
IF( AND(BE459&lt;&gt;"", ISERR(_xlfn.NUMBERVALUE(BE459))), "El valor de la prima NO saliarial debe ser un número válido. ", "")
)</f>
        <v/>
      </c>
      <c r="GG459" s="46">
        <f>CONCATENATE(BF459,BG459,BH459)&lt;&gt;""</f>
        <v/>
      </c>
      <c r="GH459" s="46">
        <f>IF(AND($DS459,GG459),
IF(BF459="","Debes escribir el valor de las cesantías. ",
IF( ISERR(_xlfn.NUMBERVALUE(BF459)), "El valor de las cesantías debe ser un número válido. ", "")
),
""
)</f>
        <v/>
      </c>
      <c r="GI459" s="46">
        <f>IF(AND($DS459,GG459),
IF(BG459="","Debes escribir el % de cesantías. ",
IF( ISERR(_xlfn.NUMBERVALUE(BG459)), "El % de cesantías debe ser un número válido. ", "")
),
""
)</f>
        <v/>
      </c>
      <c r="GJ459" s="46">
        <f>IF(AND($DS459,GG459),
IF(BH459="","Debes escribir el valor de intereses de cesantías. ",
IF( ISERR(_xlfn.NUMBERVALUE(BH459)), "El valor de intereses de cesantías debe ser un número válido. ", "")
),
""
)</f>
        <v/>
      </c>
      <c r="GK459" s="46">
        <f>CONCATENATE(BI459,BJ459,BK459)&lt;&gt;""</f>
        <v/>
      </c>
      <c r="GL459" s="46">
        <f>IF(AND($DS459,GK459),
IF(BI459="","Debes escribir el número de días de incapacidad. ",
IF( IFERROR(INT(BI459),1.1) &lt;&gt; IFERROR(_xlfn.NUMBERVALUE(BI459),1), "La cantidad de días de incapacidad debe ser un número entero. ", "")
),
""
)</f>
        <v/>
      </c>
      <c r="GM459" s="46">
        <f>IF(AND($DS459,GK459),
IF(BJ459="","Debes escribir el tipo de incapacidad. ",
IF(_xlfn.IFNA(VLOOKUP(BJ459,TIPO_DE_INCAPACIDAD,1,FALSE),-1)=-1,"El tipo de incapacidad es inválida (por favor seleccionarlo de la lista). ","")
),
""
)</f>
        <v/>
      </c>
      <c r="GN459" s="46">
        <f>IF(AND($DS459,GK459),
IF(BK459="","Debes escribir el valor de la incapacidad. ",
IF( ISERR(_xlfn.NUMBERVALUE(BK459)), "El valor de la incapacidad debe ser un número válido. ", "")
),
""
)</f>
        <v/>
      </c>
      <c r="GO459" s="46">
        <f>CONCATENATE(BL459,BM459)&lt;&gt;""</f>
        <v/>
      </c>
      <c r="GP459" s="46">
        <f>IF(AND($DS459,GO459),
IF(BL459="","Debes escribir el número de días de licencia de maternidad o paternidad. ",
IF( IFERROR(INT(BL459),1.1) &lt;&gt; IFERROR(_xlfn.NUMBERVALUE(BL459),1), "La cantidad de días de licencia de maternidad o paternidad debe ser un número entero. ", "")
),
""
)</f>
        <v/>
      </c>
      <c r="GQ459" s="46">
        <f>IF(AND($DS459,GO459),
IF(BM459="","Debes escribir el valor de la licencia de maternidad o paternidad. ",
IF( ISERR(_xlfn.NUMBERVALUE(BM459)), "El valor de la licencia de maternidad o paternidad debe ser un número válido. ", "")
),
""
)</f>
        <v/>
      </c>
      <c r="GR459" s="46">
        <f>CONCATENATE(BN459,BO459)&lt;&gt;""</f>
        <v/>
      </c>
      <c r="GS459" s="46">
        <f>IF(AND($DS459,GR459),
IF(BN459="","Debes escribir el número de días de licencia remunerada. ",
IF( IFERROR(INT(BN459),1.1) &lt;&gt; IFERROR(_xlfn.NUMBERVALUE(BN459),1), "La cantidad de días de licencia remunerada debe ser un número entero. ", "")
),
""
)</f>
        <v/>
      </c>
      <c r="GT459" s="46">
        <f>IF(AND($DS459,GR459),
IF(BO459="","Debes escribir el valor de la licencia remunerada. ",
IF( ISERR(_xlfn.NUMBERVALUE(BO459)), "El valor de la licencia remunerada debe ser un número válido. ", "")
),
""
)</f>
        <v/>
      </c>
      <c r="GU459" s="46">
        <f>IF($DS459,
IF( AND(BP459&lt;&gt;"", ISERR(_xlfn.NUMBERVALUE(BP459))), "El valor de la licencia NO remunerada debe ser un número válido. ", "")
)</f>
        <v/>
      </c>
      <c r="GV459" s="46">
        <f>IF($DS459,
IF( AND(BQ459&lt;&gt;"", ISERR(_xlfn.NUMBERVALUE(BQ459))), "El valor de auxilios salariales debe ser un número válido. ", "")
)</f>
        <v/>
      </c>
      <c r="GW459" s="46">
        <f>IF($DS459,
IF( AND(BR459&lt;&gt;"", ISERR(_xlfn.NUMBERVALUE(BR459))), "El valor de auxilios NO salariales debe ser un número válido. ", "")
)</f>
        <v/>
      </c>
      <c r="GX459" s="46">
        <f>IF($DS459,
IF( AND(BS459&lt;&gt;"", ISERR(_xlfn.NUMBERVALUE(BS459))), "El valor de bonos salariales debe ser un número válido. ", "")
)</f>
        <v/>
      </c>
      <c r="GY459" s="46">
        <f>IF($DS459,
IF( AND(BT459&lt;&gt;"", ISERR(_xlfn.NUMBERVALUE(BT459))), "El valor de bonos NO salariales debe ser un número válido. ", "")
)</f>
        <v/>
      </c>
      <c r="GZ459" s="46">
        <f>IF($DS459,
IF( AND(BU459&lt;&gt;"", ISERR(_xlfn.NUMBERVALUE(BU459))), "El valor de bonos salariales de alimentación debe ser un número válido. ", "")
)</f>
        <v/>
      </c>
      <c r="HA459" s="46">
        <f>IF($DS459,
IF( AND(BV459&lt;&gt;"", ISERR(_xlfn.NUMBERVALUE(BV459))), "El valor de bonos NO salariales de alimentación debe ser un número válido. ", "")
)</f>
        <v/>
      </c>
      <c r="HB459" s="46">
        <f>IF($DS459,
IF( AND(BW459&lt;&gt;"", ISERR(_xlfn.NUMBERVALUE(BW459))), "El valor de bonificaciones salariales debe ser un número válido. ", "")
)</f>
        <v/>
      </c>
      <c r="HC459" s="46">
        <f>IF($DS459,
IF( AND(BX459&lt;&gt;"", ISERR(_xlfn.NUMBERVALUE(BX459))), "El valor de bonificaciones NO salariales debe ser un número válido. ", "")
)</f>
        <v/>
      </c>
      <c r="HD459" s="46">
        <f>IF($DS459,
IF( AND(BY459&lt;&gt;"", ISERR(_xlfn.NUMBERVALUE(BY459))), "El valor de compensaciones ordinarias debe ser un número válido. ", "")
)</f>
        <v/>
      </c>
      <c r="HE459" s="46">
        <f>IF($DS459,
IF( AND(BZ459&lt;&gt;"", ISERR(_xlfn.NUMBERVALUE(BZ459))), "El valor de compensaciones extraordinarias debe ser un número válido. ", "")
)</f>
        <v/>
      </c>
      <c r="HF459" s="46">
        <f>IF($DS459,
IF( AND(CA459&lt;&gt;"", ISERR(_xlfn.NUMBERVALUE(CA459))), "El valor de comisiones debe ser un número válido. ", "")
)</f>
        <v/>
      </c>
      <c r="HG459" s="46">
        <f>IF($DS459,
IF( AND(CB459&lt;&gt;"", ISERR(_xlfn.NUMBERVALUE(CB459))), "El valor de ausencia por huega debe ser un número válido. ", "")
)</f>
        <v/>
      </c>
      <c r="HH459" s="46">
        <f>IF($DS459,
IF( AND(CC459&lt;&gt;"", ISERR(_xlfn.NUMBERVALUE(CC459))), "El valor de anticipos debe ser un número válido. ", "")
)</f>
        <v/>
      </c>
      <c r="HI459" s="46">
        <f>IF($DS459,
IF( AND(CD459&lt;&gt;"", ISERR(_xlfn.NUMBERVALUE(CD459))), "El valor de pagos a terceros debe ser un número válido. ", "")
)</f>
        <v/>
      </c>
      <c r="HJ459" s="46">
        <f>IF($DS459,
IF( AND(CE459&lt;&gt;"", ISERR(_xlfn.NUMBERVALUE(CE459))), "El valor de dotación debe ser un número válido. ", "")
)</f>
        <v/>
      </c>
      <c r="HK459" s="46">
        <f>IF($DS459,
IF( AND(CF459&lt;&gt;"", ISERR(_xlfn.NUMBERVALUE(CF459))), "El valor de apoyo sostenibilidad debe ser un número válido. ", "")
)</f>
        <v/>
      </c>
      <c r="HL459" s="46">
        <f>IF($DS459,
IF( AND(CG459&lt;&gt;"", ISERR(_xlfn.NUMBERVALUE(CG459))), "El valor de teletrabajo debe ser un número válido. ", "")
)</f>
        <v/>
      </c>
      <c r="HM459" s="46">
        <f>IF($DS459,
IF( AND(CH459&lt;&gt;"", ISERR(_xlfn.NUMBERVALUE(CH459))), "El valor de bonificación de retiro debe ser un número válido. ", "")
)</f>
        <v/>
      </c>
      <c r="HN459" s="46">
        <f>IF($DS459,
IF( AND(CI459&lt;&gt;"", ISERR(_xlfn.NUMBERVALUE(CI459))), "El valor de indemnización de retiro debe ser un número válido. ", "")
)</f>
        <v/>
      </c>
      <c r="HO459" s="46">
        <f>IF($DS459,
IF( AND(CJ459&lt;&gt;"", ISERR(_xlfn.NUMBERVALUE(CJ459))), "El valor de reintegros debe ser un número válido. ", "")
)</f>
        <v/>
      </c>
      <c r="HP459" s="46">
        <f>CONCATENATE(CK459,CL459,CM459)&lt;&gt;""</f>
        <v/>
      </c>
      <c r="HQ459" s="46">
        <f>IF(AND($DS459,HP459),
IF(CK459="","Debes escribir la descripción de otro concepto no categorizado. ",""),
""
)</f>
        <v/>
      </c>
      <c r="HR459" s="46">
        <f>IF(AND($DS459,HP459),
IF(CONCATENATE(CL459,CM459)="","Debes escribir al menos un valor de concepto no categorizado (salarial o no salarial). ",
IF(ISERR(_xlfn.NUMBERVALUE(CL459)),"El valor salarial concepto no categorizado debe ser un número válido. ","")
),
""
)</f>
        <v/>
      </c>
      <c r="HS459" s="46">
        <f>IF(AND($DS459,HP459),
IF(CONCATENATE(CL459,CM459)="","Debes escribir al menos un valor de concepto no categorizado (salarial o no salarial). ",
IF(ISERR(_xlfn.NUMBERVALUE(CM459)),"El valor NO salarial concepto no categorizado debe ser un número válido. ","")
),
""
)</f>
        <v/>
      </c>
      <c r="HT459" s="46">
        <f>IF($DS459,
IF(CN459="","Debes escribir el porcentaje del aporte a salud. ",
IF( ISERR(_xlfn.NUMBERVALUE(CN459)), "El valor del porcentaje del aporte a salud debe ser un número válido. ", "")
)
)</f>
        <v/>
      </c>
      <c r="HU459" s="46">
        <f>IF($DS459,
IF(CO459="","Debes escribir el valor del aporte a salud. ",
IF( ISERR(_xlfn.NUMBERVALUE(CO459)), "El valor del aporte a salud debe ser un número válido. ", "")
)
)</f>
        <v/>
      </c>
      <c r="HV459" s="46">
        <f>IF($DS459,
IF( AND(CP459&lt;&gt;"", ISERR(_xlfn.NUMBERVALUE(CP459))), "El valor plan complementario debe ser un número válido. ", "")
)</f>
        <v/>
      </c>
      <c r="HW459" s="46">
        <f>IF($DS459,
IF(CQ459="","Debes escribir el porcentaje del aporte a pensión. ",
IF( ISERR(_xlfn.NUMBERVALUE(CQ459)), "El valor del porcentaje del aporte a pensión debe ser un número válido. ", "")
)
)</f>
        <v/>
      </c>
      <c r="HX459" s="46">
        <f>IF($DS459,
IF(CR459="","Debes escribir el valor del aporte a pensión. ",
IF( ISERR(_xlfn.NUMBERVALUE(CR459)), "El valor del aporte a salud debe ser un número válido. ", "")
)
)</f>
        <v/>
      </c>
      <c r="HY459" s="46">
        <f>IF($DS459,
IF( AND(CS459&lt;&gt;"", ISERR(_xlfn.NUMBERVALUE(CS459))), "El valor pensión voluntaria debe ser un número válido. ", "")
)</f>
        <v/>
      </c>
      <c r="HZ459" s="46">
        <f>CONCATENATE(CT459,CU459,CV459,CW459)&lt;&gt;""</f>
        <v/>
      </c>
      <c r="IA459" s="46">
        <f>IF(AND($DS459,HZ459),
IF(CT459="","Debes escribir el % del fondo de seguridad pensional. ",
IF( ISERR(_xlfn.NUMBERVALUE(CT459)), "El % del fondo de seguridad debe ser un número válido. ", "")
),
""
)</f>
        <v/>
      </c>
      <c r="IB459" s="46">
        <f>IF(AND($DS459,HZ459),
IF(CU459="","Debes escribir el valor del aporte al fondo de solidaridad pensional. ",
IF( ISERR(_xlfn.NUMBERVALUE(CU459)), "El valor del aporte al fondo de solidaridad pensional debe ser un número válido. ", "")
),
""
)</f>
        <v/>
      </c>
      <c r="IC459" s="46">
        <f>IF(AND($DS459,HZ459),
IF(CV459="","Debes escribir el % del fondo de subsistencia. ",
IF( ISERR(_xlfn.NUMBERVALUE(CV459)), "El % del fondo de subsistencia debe ser un número válido. ", "")
),
""
)</f>
        <v/>
      </c>
      <c r="ID459" s="46">
        <f>IF(AND($DS459,HZ459),
IF(CW459="","Debes escribir el valor del fondo de subsistencia. ",
IF( ISERR(_xlfn.NUMBERVALUE(CW459)), "El valor del fondo de subsistencia debe ser un número válido. ", "")
),
""
)</f>
        <v/>
      </c>
      <c r="IE459" s="46">
        <f>CONCATENATE(CX459,CY459)&lt;&gt;""</f>
        <v/>
      </c>
      <c r="IF459" s="46">
        <f>IF(AND($DS459,IE459),
IF(CX459="","Debes escribir el % de sindicato. ",
IF( ISERR(_xlfn.NUMBERVALUE(CX459)), "El % de sindicato debe ser un número válido. ", "")
),
""
)</f>
        <v/>
      </c>
      <c r="IG459" s="46">
        <f>IF(AND($DS459,IE459),
IF(CY459="","Debes escribir el valor del sindicato. ",
IF( ISERR(_xlfn.NUMBERVALUE(CY459)), "El valor del sindicato debe ser un número válido. ", "")
),
""
)</f>
        <v/>
      </c>
      <c r="IH459" s="46">
        <f>IF($DS459,
IF( AND(CZ459&lt;&gt;"", ISERR(_xlfn.NUMBERVALUE(CZ459))), "El valor de sanción pública debe ser un número válido. ", "")
)</f>
        <v/>
      </c>
      <c r="II459" s="46">
        <f>IF($DS459,
IF( AND(DA459&lt;&gt;"", ISERR(_xlfn.NUMBERVALUE(DA459))), "El valor de sanción privada debe ser un número válido. ", "")
)</f>
        <v/>
      </c>
      <c r="IJ459" s="46">
        <f>CONCATENATE(DB459,DC459)&lt;&gt;""</f>
        <v/>
      </c>
      <c r="IK459" s="46">
        <f>IF(AND($DS459,IJ459),
IF(DB459="","Debes escribir la descripción de libranza. ",""),
""
)</f>
        <v/>
      </c>
      <c r="IL459" s="46">
        <f>IF(AND($DS459,IJ459),
IF(DC459="","Debes escribir la cuota libranza. ",
IF(ISERR(_xlfn.NUMBERVALUE(DC459)),"El valor de la cuota libranza debe ser un número válido. ","")
),
""
)</f>
        <v/>
      </c>
      <c r="IM459" s="46">
        <f>IF($DS459,
IF( AND(DD459&lt;&gt;"", ISERR(_xlfn.NUMBERVALUE(DD459))), "El valor de pagos a terceros debe ser un número válido. ", "")
)</f>
        <v/>
      </c>
      <c r="IN459" s="46">
        <f>IF($DS459,
IF( AND(DE459&lt;&gt;"", ISERR(_xlfn.NUMBERVALUE(DE459))), "El valor de anticipos debe ser un número válido. ", "")
)</f>
        <v/>
      </c>
      <c r="IO459" s="46">
        <f>IF($DS459,
IF( AND(DF459&lt;&gt;"", ISERR(_xlfn.NUMBERVALUE(DF459))), "El valor de AFC debe ser un número válido. ", "")
)</f>
        <v/>
      </c>
      <c r="IP459" s="46">
        <f>IF($DS459,
IF( AND(DG459&lt;&gt;"", ISERR(_xlfn.NUMBERVALUE(DG459))), "El valor de rete-fuente debe ser un número válido. ", "")
)</f>
        <v/>
      </c>
      <c r="IQ459" s="46">
        <f>IF($DS459,
IF( AND(DH459&lt;&gt;"", ISERR(_xlfn.NUMBERVALUE(DH459))), "El valor de cooperativa de trabajo debe ser un número válido. ", "")
)</f>
        <v/>
      </c>
      <c r="IR459" s="46">
        <f>IF($DS459,
IF( AND(DI459&lt;&gt;"", ISERR(_xlfn.NUMBERVALUE(DI459))), "El valor de embargo fiscal debe ser un número válido. ", "")
)</f>
        <v/>
      </c>
      <c r="IS459" s="46">
        <f>IF($DS459,
IF( AND(DJ459&lt;&gt;"", ISERR(_xlfn.NUMBERVALUE(DJ459))), "El valor de educación debe ser un número válido. ", "")
)</f>
        <v/>
      </c>
      <c r="IT459" s="46">
        <f>IF($DS459,
IF( AND(DK459&lt;&gt;"", ISERR(_xlfn.NUMBERVALUE(DK459))), "El valor de reintegro debe ser un número válido. ", "")
)</f>
        <v/>
      </c>
      <c r="IU459" s="46">
        <f>IF($DS459,
IF( AND(DL459&lt;&gt;"", ISERR(_xlfn.NUMBERVALUE(DL459))), "El valor de deuda debe ser un número válido. ", "")
)</f>
        <v/>
      </c>
      <c r="IV459" s="46">
        <f>IF($DS459,
IF( AND(DM459&lt;&gt;"", ISERR(_xlfn.NUMBERVALUE(DM459))), "El valor de otras deducciones debe ser un número válido. ", "")
)</f>
        <v/>
      </c>
      <c r="IW459" s="46">
        <f>IF($DS459,
IF(DN459="","Debes escribir el valor de los devengos totales. ",
IF( ISERR(_xlfn.NUMBERVALUE(DN459)), "El valor de los devengos totales debe ser un número válido. ", "")
)
)</f>
        <v/>
      </c>
      <c r="IX459" s="46">
        <f>IF($DS459,
IF(DO459="","Debes escribir el valor de las deducciones totales. ",
IF( ISERR(_xlfn.NUMBERVALUE(DO459)), "El valor de las deducciones totales debe ser un número válido. ", "")
)
)</f>
        <v/>
      </c>
      <c r="IY459" s="46">
        <f>IF($DS459,
IF(DP459="","Debes escribir el valor del salario total. ",
IF( ISERR(_xlfn.NUMBERVALUE(DP459)), "El valor del salario total debe ser un número válido. ", "")
)
)</f>
        <v/>
      </c>
    </row>
    <row r="460">
      <c r="B460" s="48" t="n">
        <v>448</v>
      </c>
      <c r="C460" s="61">
        <f>IF(AND(DS460,DP460&lt;&gt;""),
IF(DQ460="","OK","Error"),
""
)</f>
        <v/>
      </c>
      <c r="D460" s="53" t="n"/>
      <c r="E460" s="52" t="n"/>
      <c r="F460" s="112" t="n"/>
      <c r="G460" s="52" t="n"/>
      <c r="H460" s="53" t="n"/>
      <c r="I460" s="52" t="n"/>
      <c r="J460" s="52" t="n"/>
      <c r="K460" s="53" t="n"/>
      <c r="L460" s="55" t="n"/>
      <c r="M460" s="108" t="n"/>
      <c r="N460" s="56" t="n"/>
      <c r="O460" s="52" t="n"/>
      <c r="P460" s="52" t="n"/>
      <c r="Q460" s="52" t="n"/>
      <c r="R460" s="52" t="n"/>
      <c r="S460" s="52" t="n"/>
      <c r="T460" s="53" t="n"/>
      <c r="U460" s="52" t="n"/>
      <c r="V460" s="52" t="n"/>
      <c r="W460" s="55" t="n"/>
      <c r="X460" s="55" t="n"/>
      <c r="Y460" s="52" t="n"/>
      <c r="Z460" s="55" t="n"/>
      <c r="AA460" s="52" t="n"/>
      <c r="AB460" s="53" t="n"/>
      <c r="AC460" s="53" t="n"/>
      <c r="AD460" s="53" t="n"/>
      <c r="AE460" s="177" t="n"/>
      <c r="AF460" s="113" t="n"/>
      <c r="AG460" s="177" t="n"/>
      <c r="AH460" s="178" t="n"/>
      <c r="AI460" s="178" t="n"/>
      <c r="AJ460" s="178" t="n"/>
      <c r="AK460" s="114" t="n"/>
      <c r="AL460" s="178" t="n"/>
      <c r="AM460" s="114" t="n"/>
      <c r="AN460" s="178" t="n"/>
      <c r="AO460" s="114" t="n"/>
      <c r="AP460" s="178" t="n"/>
      <c r="AQ460" s="114" t="n"/>
      <c r="AR460" s="178" t="n"/>
      <c r="AS460" s="114" t="n"/>
      <c r="AT460" s="178" t="n"/>
      <c r="AU460" s="114" t="n"/>
      <c r="AV460" s="178" t="n"/>
      <c r="AW460" s="114" t="n"/>
      <c r="AX460" s="178" t="n"/>
      <c r="AY460" s="114" t="n"/>
      <c r="AZ460" s="178" t="n"/>
      <c r="BA460" s="114" t="n"/>
      <c r="BB460" s="178" t="n"/>
      <c r="BC460" s="114" t="n"/>
      <c r="BD460" s="178" t="n"/>
      <c r="BE460" s="178" t="n"/>
      <c r="BF460" s="178" t="n"/>
      <c r="BG460" s="59" t="n"/>
      <c r="BH460" s="178" t="n"/>
      <c r="BI460" s="114" t="n"/>
      <c r="BJ460" s="53" t="n"/>
      <c r="BK460" s="178" t="n"/>
      <c r="BL460" s="114" t="n"/>
      <c r="BM460" s="178" t="n"/>
      <c r="BN460" s="114" t="n"/>
      <c r="BO460" s="178" t="n"/>
      <c r="BP460" s="178" t="n"/>
      <c r="BQ460" s="178" t="n"/>
      <c r="BR460" s="178" t="n"/>
      <c r="BS460" s="178" t="n"/>
      <c r="BT460" s="178" t="n"/>
      <c r="BU460" s="178" t="n"/>
      <c r="BV460" s="178" t="n"/>
      <c r="BW460" s="178" t="n"/>
      <c r="BX460" s="178" t="n"/>
      <c r="BY460" s="178" t="n"/>
      <c r="BZ460" s="178" t="n"/>
      <c r="CA460" s="178" t="n"/>
      <c r="CB460" s="178" t="n"/>
      <c r="CC460" s="178" t="n"/>
      <c r="CD460" s="178" t="n"/>
      <c r="CE460" s="178" t="n"/>
      <c r="CF460" s="178" t="n"/>
      <c r="CG460" s="178" t="n"/>
      <c r="CH460" s="178" t="n"/>
      <c r="CI460" s="178" t="n"/>
      <c r="CJ460" s="178" t="n"/>
      <c r="CK460" s="53" t="n"/>
      <c r="CL460" s="178" t="n"/>
      <c r="CM460" s="178" t="n"/>
      <c r="CN460" s="60" t="n"/>
      <c r="CO460" s="177" t="n"/>
      <c r="CP460" s="178" t="n"/>
      <c r="CQ460" s="60" t="n"/>
      <c r="CR460" s="177" t="n"/>
      <c r="CS460" s="178" t="n"/>
      <c r="CT460" s="59" t="n"/>
      <c r="CU460" s="178" t="n"/>
      <c r="CV460" s="59" t="n"/>
      <c r="CW460" s="178" t="n"/>
      <c r="CX460" s="59" t="n"/>
      <c r="CY460" s="178" t="n"/>
      <c r="CZ460" s="178" t="n"/>
      <c r="DA460" s="178" t="n"/>
      <c r="DB460" s="53" t="n"/>
      <c r="DC460" s="178" t="n"/>
      <c r="DD460" s="178" t="n"/>
      <c r="DE460" s="178" t="n"/>
      <c r="DF460" s="178" t="n"/>
      <c r="DG460" s="178" t="n"/>
      <c r="DH460" s="178" t="n"/>
      <c r="DI460" s="178" t="n"/>
      <c r="DJ460" s="178" t="n"/>
      <c r="DK460" s="178" t="n"/>
      <c r="DL460" s="178" t="n"/>
      <c r="DM460" s="178" t="n"/>
      <c r="DN460" s="177" t="n"/>
      <c r="DO460" s="177" t="n"/>
      <c r="DP460" s="177" t="n"/>
      <c r="DQ460" s="76">
        <f>IF(AND(DS460,DP460&lt;&gt;""),
CONCATENATE(DT460,DU460,DV460,DW460,DX460,DY460,DZ460,EA460,EB460,EC460,ED460,EE460,EF460,EG460,EH460,EI460,EJ460,EK460,EL460,EM460,EN460,EO460,EP460,EQ460,ES460,ET460,EU460,EV460,EW460,EX460,EY460,EZ460,FA460,FC460,FD460,FF460,FG460,FI460,FJ460,FL460,FM460,FO460,FP460,FR460,FS460,FU460,FV460,FX460,FY460,GA460,GB460,GD460,GE460,GF460,GH460,GI460,GJ460,GL460,GM460,GN460,GP460,GQ460,GS460,GT460,GU460,GV460,GW460,GX460,GY460,GZ460,HA460,HB460,HC460,HD460,HE460,HF460,HG460,HH460,HI460,HJ460,HK460,HL460,HM460,HN460,HO460,HQ460,HR460,HS460,HT460,HU460,HV460,HW460,HX460,HY460,IA460,IB460,IC460,ID460,IF460,IG460,IH460,II460,IK460,IL460,IM460,IN460,IO460,IP460,IQ460,IR460,IS460,IT460,IU460,IV460,IW460,IX460,IY460,IZ460),
""
)</f>
        <v/>
      </c>
      <c r="DR460" s="53" t="n"/>
      <c r="DS460" s="46">
        <f>CONCATENATE(D460,$E460,$F460,$G460,H460,$I460,$J460,K460,$L460,$M460,N460,$O460,$P460,$Q460,$R460,$S460,T460,$U460,$V460,$W460,$X460,$Y460,$Z460,$AA460,AB460,AC460,AD460,$AE460,$AF460,$AG460,AH460,AI460,AJ460,AK460,AL460,AM460,AN460,AO460,AP460,AQ460,AR460,AS460,AT460,AU460,AV460,AW460,AX460,AY460,AZ460,BA460,BB460,BC460,BD460,BE460,BF460,BG460,BH460,BI460,BJ460,BK460,BL460,BM460,BN460,BO460,BP460,BQ460,BR460,BS460,BT460,BU460,BV460,BW460,BX460,BY460,BZ460,CA460,CB460,CC460,CD460,CE460,CF460,CG460,CH460,CI460,CJ460,CK460,CL460,CM460,$CN460,$CO460,CP460,$CQ460,$CR460,CS460,CT460,CU460,CV460,CW460,CX460,CY460,CZ460,DA460,DB460,DC460,DD460,DE460,DF460,DG460,DH460,DI460,DJ460,DK460,DL460,DM460,$DN460,$DO460,$DP460,DR460)&lt;&gt;""</f>
        <v/>
      </c>
      <c r="DT460" s="46">
        <f>IF(AND($DS460,$E$4&lt;&gt;""),
IF(LEFT($E$4,2) = "1.",
IF(D460&lt;&gt;"","El CUNE sólo se envía en operaciones de novedad o ajuste. ",""),
IF(D460="","Debes escribir un CUNE válido para realizar operaciones de novedad o ajuste. ","")),
""
)</f>
        <v/>
      </c>
      <c r="DU460" s="46">
        <f>IF($DS460,
IF(E460="","Debes seleccionar el tipo de documento del empleado. ",
IF(_xlfn.IFNA(VLOOKUP(E460,TIPO_DE_DOCUMENTO,1,FALSE),-1)=-1,"El tipo de documento no es válido (por favor seleccionarlo de la lista). ","")
)
)</f>
        <v/>
      </c>
      <c r="DV460" s="46">
        <f>IF($DS460,
IF(F460="","Debes escribir el número de documento del empleado. ","")
)</f>
        <v/>
      </c>
      <c r="DW460" s="46">
        <f>IF($DS460,
IF(G460="","Debes escribir el primer nombre del empleado. ","")
)</f>
        <v/>
      </c>
      <c r="DY460" s="46">
        <f>IF($DS460,
IF(I460="","Debes escribir el primer apellido del empleado. ","")
)</f>
        <v/>
      </c>
      <c r="DZ460" s="46">
        <f>IF($DS460,
IF(J460="","Debes escribir el segundo apellido del empleado. ","")
)</f>
        <v/>
      </c>
      <c r="EB460" s="46">
        <f>IF($DS460,
IF(L460="","Debes escribir la fecha de ingreso del empleado. ",
IF(ISERR(DATE(YEAR(L460),MONTH(L460),DAY(L460))), "El valor ingresado en fecha de ingreso no tiene un formato válido. ","")
)
)</f>
        <v/>
      </c>
      <c r="EC460" s="46">
        <f>IF($DS460,
IF(M460="","Debes escribir el tiempo laborado. ",
IF( IFERROR(INT(M460),1.1) &lt;&gt; IFERROR(_xlfn.NUMBERVALUE(M460),1), "El valor de los días trabajados debe ser un número entero. ", "")
)
)</f>
        <v/>
      </c>
      <c r="ED460" s="46">
        <f>IF($DS460,
IF( AND(N460&lt;&gt;"", ISERR(DATE(YEAR(N460),MONTH(N460),DAY(N460))) ), "El valor ingresado en fecha de ingreso no tiene un formato válido. ",
IF( AND(N460&lt;&gt;"", $E$6&lt;&gt;"", DATE(YEAR(N460), MONTH(N460), 1) &lt;&gt; IFERROR(DATE(MID($E$6, 1, 4), MID($E$6, 6, 2),1), "1/1/1900") ), "La fecha de retiro debe estar dentro del período liquidado. ", "")
)
)</f>
        <v/>
      </c>
      <c r="EE460" s="46">
        <f>IF($DS460,
IF(O460="","Debes seleccionar el tipo de trabajador. ",
IF(_xlfn.IFNA(VLOOKUP(O460,TIPO_DE_TRABAJADOR,1,FALSE),-1)=-1,"El tipo de trabajador no es válido (por favor seleccionarlo de la lista). ","")
)
)</f>
        <v/>
      </c>
      <c r="EF460" s="46">
        <f>IF($DS460,
IF(P460="","Debes seleccionar si es un trabajador dependiente pensionado por vejez. ",
IF(_xlfn.IFNA(VLOOKUP(P460,SUBTIPO_DE_TRABAJADOR,1,FALSE),-1)=-1,"El tipo de trabajador dependiente pensionado por vejez no es válido (por favor seleccionarlo de la lista). ","")
)
)</f>
        <v/>
      </c>
      <c r="EG460" s="46">
        <f>IF($DS460,
IF(Q460="","Debes seleccionar el tipo de contrato del trabajador. ",
IF(_xlfn.IFNA(VLOOKUP(Q460,TIPO_DE_CONTRATO,1,FALSE),-1)=-1,"El tipo de contrato del trabajador no es válido (por favor seleccionarlo de la lista). ","")
)
)</f>
        <v/>
      </c>
      <c r="EH460" s="46">
        <f>IF($DS460,
IF(R460="","Debes seleccionar si es un salario integral. ",
IF(_xlfn.IFNA(VLOOKUP(R460,SI_NO,1,FALSE),-1)=-1,"Valor no válido para salario integral (por favor seleccionarlo de la lista). ","")
)
)</f>
        <v/>
      </c>
      <c r="EI460" s="46">
        <f>IF($DS460,
IF(S460="","Debes seleccionar si el trabajador realiza actividades de riesgo. ",
IF(_xlfn.IFNA(VLOOKUP(S460,SI_NO,1,FALSE),-1)=-1,"Valor no válido para actividad de alto riesgo (por favor seleccionarlo de la lista). ","")
)
)</f>
        <v/>
      </c>
      <c r="EK460" s="46">
        <f>IF($DS460,
IF(U460="","Debes escribir el código del municipio de residencia del trabajador. ",
IF(_xlfn.IFNA(VLOOKUP(U460,MUNICIPIO,1,FALSE),-1)=-1,"El municipio de residencia del trabajador es inválido (por favor seleccionarlo de la lista). ","")
)
)</f>
        <v/>
      </c>
      <c r="EL460" s="46">
        <f>IF($DS460,
IF(V460="","Debes escribir el la dirección de residendia del trabajador. ","")
)</f>
        <v/>
      </c>
      <c r="EM460" s="46">
        <f>IF($DS460,
IF(W460="","Debes escribir la fecha de inicio de la liquidación. ",
IF(ISERR(DATE(YEAR(W460),MONTH(W460),DAY(W460))),"El valor ingresado en fecha de inicio de liquidación no tiene un formato válido. ",
IF( AND($E$6&lt;&gt;"", DATE(YEAR(W460), MONTH(W460), 1) &lt;&gt; IFERROR(DATE(MID($E$6, 1, 4), MID($E$6, 6, 2),1), "1/1/1900") ), "La fecha de inicio de la liquidación debe estar dentro del período liquidado. ", "")
)
)
)</f>
        <v/>
      </c>
      <c r="EN460" s="46">
        <f>IF($DS460,
IF(X460="","Debes escribir la fecha de fin de la liquidación. ",
IF(ISERR(DATE(YEAR(X460),MONTH(X460),DAY(X460))),"El valor ingresado en fecha de fin de liquidación no tiene un formato válido. ",
IF( AND($E$6&lt;&gt;"", DATE(YEAR(X460), MONTH(X460), 1) &lt;&gt; IFERROR(DATE(MID($E$6, 1, 4), MID($E$6, 6, 2),1), "1/1/1900") ), "La fecha de fin de la liquidación debe estar dentro del período liquidado. ", "")
)
)
)</f>
        <v/>
      </c>
      <c r="EO460" s="46">
        <f>IF($DS460,
IF(Y460="","Debes escribir la frecuencia de pago del trabajador. ",
IF(_xlfn.IFNA(VLOOKUP(Y460,PERÍODO_DE_NÓMINA,1,FALSE),-1)=-1,"La frecuencia de pago es inválida (por favor seleccionarlo de la lista). ","")
)
)</f>
        <v/>
      </c>
      <c r="EP460" s="46">
        <f>IF($DS460,
IF(Z460="","Debes escribir la fecha de pago. ",
IF(ISERR(DATE(YEAR(Z460),MONTH(Z460),DAY(Z460))), "El valor ingresado en fecha de pago no tiene un formato válido. ","")
)
)</f>
        <v/>
      </c>
      <c r="EQ460" s="46">
        <f>IF($DS460,
IF(AA460="","Debes escribir el medio de pago. ",
IF(_xlfn.IFNA(VLOOKUP(AA460,MEDIOS_DE_PAGO,1,FALSE),-1)=-1,"El medio de pago es inválido (por favor seleccionarlo de la lista). ","")
)
)</f>
        <v/>
      </c>
      <c r="ER460" s="46">
        <f>OR(AA460='Tablas '!$T$4,AA460='Tablas '!$T$7,AA460='Tablas '!$T$8,AA460='Tablas '!$T$11)</f>
        <v/>
      </c>
      <c r="ES460" s="46">
        <f>IF(AND($DS460,ER460),
IF(AB460="","Debes escribir la entidad bancaria. ",""),
""
)</f>
        <v/>
      </c>
      <c r="ET460" s="46">
        <f>IF(AND($DS460,ER460),
IF(AC460="","Debes escribir el tipo de cuenta bancaria. ",
IF(_xlfn.IFNA(VLOOKUP(AC460,TIPO_DE_CUENTA,1,FALSE),-1)=-1,"El tipo de cuenta bancaria es inválida (por favor seleccionarlo de la lista). ","")
),
""
)</f>
        <v/>
      </c>
      <c r="EU460" s="46">
        <f>IF(AND($DS460,ER460),
IF(AD460="","Debes escribir el número de cuenta bancaria. ",""),
""
)</f>
        <v/>
      </c>
      <c r="EV460" s="46">
        <f>IF($DS460,
IF(AE460="","Debes escribir el valor del sueldo básico. ",
IF( ISERR(_xlfn.NUMBERVALUE(AE460)), "El valor del sueldo básico debe ser un número válido. ", "")
)
)</f>
        <v/>
      </c>
      <c r="EW460" s="46">
        <f>IF($DS460,
IF(AF460="","Debes escribir el número de días trabajados. ",
IF( IFERROR(INT(AF460),1.1) &lt;&gt; IFERROR(_xlfn.NUMBERVALUE(AF460),1), "La cantidad de días trabajados debe ser un número entero. ", "")
)
)</f>
        <v/>
      </c>
      <c r="EX460" s="46">
        <f>IF($DS460,
IF(AG460="","Debes escribir el valor del sueldo trabajado. ",
IF( ISERR(_xlfn.NUMBERVALUE(AG460)), "El valor del sueldo trabajado debe ser un número válido. ", "")
)
)</f>
        <v/>
      </c>
      <c r="EY460" s="46">
        <f>IF($DS460,
IF( AND(AH460&lt;&gt;"", ISERR(_xlfn.NUMBERVALUE(AH460))), "El valor del auxilio de transporte debe ser un número válido. ", "")
)</f>
        <v/>
      </c>
      <c r="EZ460" s="46">
        <f>IF($DS460,
IF( AND(AI460&lt;&gt;"", ISERR(_xlfn.NUMBERVALUE(AI460))), "El valor de viáticos salariales debe ser un número válido. ", "")
)</f>
        <v/>
      </c>
      <c r="FA460" s="46">
        <f>IF($DS460,
IF( AND(AJ460&lt;&gt;"", ISERR(_xlfn.NUMBERVALUE(AJ460))), "El valor de viáticos NO salariales debe ser un número válido. ", "")
)</f>
        <v/>
      </c>
      <c r="FB460" s="46">
        <f>CONCATENATE(AK460,AL460)&lt;&gt;""</f>
        <v/>
      </c>
      <c r="FC460" s="46">
        <f>IF(AND($DS460,FB460),
IF(AK460="","Debes escribir el número de horas extras diurnas. ",
IF( IFERROR(INT(AK460),1.1) &lt;&gt; IFERROR(_xlfn.NUMBERVALUE(AK460),1), "La cantidad de horas extras diurnas debe ser un número entero. ", "")
),
""
)</f>
        <v/>
      </c>
      <c r="FD460" s="46">
        <f>IF(AND($DS460,FB460),
IF(AL460="","Debes escribir el valor de las horas extras diurnas. ",
IF( ISERR(_xlfn.NUMBERVALUE(AL460)), "El valor de las horas extras duirnas debe ser un número válido. ", "")
),
""
)</f>
        <v/>
      </c>
      <c r="FE460" s="46">
        <f>CONCATENATE(AM460,AN460)&lt;&gt;""</f>
        <v/>
      </c>
      <c r="FF460" s="46">
        <f>IF(AND($DS460,FE460),
IF(AM460="","Debes escribir el número de horas extras nocturnas. ",
IF( IFERROR(INT(AM460),1.1) &lt;&gt; IFERROR(_xlfn.NUMBERVALUE(AM460),1), "La cantidad de horas extras nocturnas debe ser un número entero. ", "")
),
""
)</f>
        <v/>
      </c>
      <c r="FG460" s="46">
        <f>IF(AND($DS460,FE460),
IF(AN460="","Debes escribir el valor de las horas extras nocturnas. ",
IF( ISERR(_xlfn.NUMBERVALUE(AN460)), "El valor de las horas extras nocturnas debe ser un número válido. ", "")
),
""
)</f>
        <v/>
      </c>
      <c r="FH460" s="46">
        <f>CONCATENATE(AO460,AP460)&lt;&gt;""</f>
        <v/>
      </c>
      <c r="FI460" s="46">
        <f>IF(AND($DS460,FH460),
IF(AO460="","Debes escribir el número de horas extras diurnas dominicales y festivas. ",
IF( IFERROR(INT(AO460),1.1) &lt;&gt; IFERROR(_xlfn.NUMBERVALUE(AO460),1), "La cantidad de horas extras diurnas dominicales y festivas debe ser un número entero. ", "")
),
""
)</f>
        <v/>
      </c>
      <c r="FJ460" s="46">
        <f>IF(AND($DS460,FH460),
IF(AP460="","Debes escribir el valor de las horas extras diurnas dominicales y festivas. ",
IF( ISERR(_xlfn.NUMBERVALUE(AP460)), "El valor de las horas extras diurnas dominicales y festivas debe ser un número válido. ", "")
),
""
)</f>
        <v/>
      </c>
      <c r="FK460" s="46">
        <f>CONCATENATE(AQ460,AR460)&lt;&gt;""</f>
        <v/>
      </c>
      <c r="FL460" s="46">
        <f>IF(AND($DS460,FK460),
IF(AQ460="","Debes escribir el número de horas extras nocturnas dominicales y festivas. ",
IF( IFERROR(INT(AQ460),1.1) &lt;&gt; IFERROR(_xlfn.NUMBERVALUE(AQ460),1), "La cantidad de horas extras nocturnas dominicales y festivas debe ser un número entero. ", "")
),
""
)</f>
        <v/>
      </c>
      <c r="FM460" s="46">
        <f>IF(AND($DS460,FK460),
IF(AR460="","Debes escribir el valor de las horas extras nocturnas dominicales y festivas. ",
IF( ISERR(_xlfn.NUMBERVALUE(AR460)), "El valor de las horas extras nocturnas dominicales y festivas debe ser un número válido. ", "")
),
""
)</f>
        <v/>
      </c>
      <c r="FN460" s="46">
        <f>CONCATENATE(AS460,AT460)&lt;&gt;""</f>
        <v/>
      </c>
      <c r="FO460" s="46">
        <f>IF(AND($DS460,FN460),
IF(AS460="","Debes escribir el número de horas recargo nocturno. ",
IF( IFERROR(INT(AS460),1.1) &lt;&gt; IFERROR(_xlfn.NUMBERVALUE(AS460),1), "La cantidad de horas recargo nocturno debe ser un número entero. ", "")
),
""
)</f>
        <v/>
      </c>
      <c r="FP460" s="46">
        <f>IF(AND($DS460,FN460),
IF(AT460="","Debes escribir el valor de las horas recargo nocturno. ",
IF( ISERR(_xlfn.NUMBERVALUE(AT460)), "El valor de las horas recargo nocturno debe ser un número válido. ", "")
),
""
)</f>
        <v/>
      </c>
      <c r="FQ460" s="46">
        <f>CONCATENATE(AU460,AV460)&lt;&gt;""</f>
        <v/>
      </c>
      <c r="FR460" s="46">
        <f>IF(AND($DS460,FQ460),
IF(AU460="","Debes escribir el número de horas recargo diurno dominical y festivo. ",
IF( IFERROR(INT(AU460),1.1) &lt;&gt; IFERROR(_xlfn.NUMBERVALUE(AU460),1), "La cantidad de horas recargo diurno dominical y festivo debe ser un número entero. ", "")
),
""
)</f>
        <v/>
      </c>
      <c r="FS460" s="46">
        <f>IF(AND($DS460,FQ460),
IF(AV460="","Debes escribir el valor de las horas recargo diurno dominical y festivo. ",
IF( ISERR(_xlfn.NUMBERVALUE(AV460)), "El valor de las horas recargo diurno dominical y festivo debe ser un número válido. ", "")
),
""
)</f>
        <v/>
      </c>
      <c r="FT460" s="46">
        <f>CONCATENATE(AW460,AX460)&lt;&gt;""</f>
        <v/>
      </c>
      <c r="FU460" s="46">
        <f>IF(AND($DS460,FT460),
IF(AW460="","Debes escribir el número de horas recargo nocturno dominical y festivo. ",
IF( IFERROR(INT(AW460),1.1) &lt;&gt; IFERROR(_xlfn.NUMBERVALUE(AW460),1), "La cantidad de horas recargo nocturno dominical y festivo debe ser un número entero. ", "")
),
""
)</f>
        <v/>
      </c>
      <c r="FV460" s="46">
        <f>IF(AND($DS460,FT460),
IF(AX460="","Debes escribir el valor de las horas recargo nocturno dominical y festivo. ",
IF( ISERR(_xlfn.NUMBERVALUE(AX460)), "El valor de las horas recargo nocturno dominical y festivo debe ser un número válido. ", "")
),
""
)</f>
        <v/>
      </c>
      <c r="FW460" s="46">
        <f>CONCATENATE(AY460,AZ460)&lt;&gt;""</f>
        <v/>
      </c>
      <c r="FX460" s="46">
        <f>IF(AND($DS460,FW460),
IF(AY460="","Debes escribir el número de días de vacaciones comunes. ",
IF( IFERROR(INT(AY460),1.1) &lt;&gt; IFERROR(_xlfn.NUMBERVALUE(AY460),1), "La cantidad de días de vacaciones comunes debe ser un número entero. ", "")
),
""
)</f>
        <v/>
      </c>
      <c r="FY460" s="46">
        <f>IF(AND($DS460,FW460),
IF(AZ460="","Debes escribir el valor de las vacaciones comunes. ",
IF( ISERR(_xlfn.NUMBERVALUE(AZ460)), "El valor de las vacaciones comunes debe ser un número válido. ", "")
),
""
)</f>
        <v/>
      </c>
      <c r="FZ460" s="46">
        <f>CONCATENATE(BA460,BB460)&lt;&gt;""</f>
        <v/>
      </c>
      <c r="GA460" s="46">
        <f>IF(AND($DS460,FZ460),
IF(BA460="","Debes escribir el número de días de vacaciones compensadas. ",
IF( IFERROR(INT(BA460),1.1) &lt;&gt; IFERROR(_xlfn.NUMBERVALUE(BA460),1), "La cantidad de días de vacaciones compensadas debe ser un número entero. ", "")
),
""
)</f>
        <v/>
      </c>
      <c r="GB460" s="46">
        <f>IF(AND($DS460,FZ460),
IF(BB460="","Debes escribir el valor de las vacaciones compensadas. ",
IF( ISERR(_xlfn.NUMBERVALUE(BB460)), "El valor de las vacaciones compensadas debe ser un número válido. ", "")
),
""
)</f>
        <v/>
      </c>
      <c r="GC460" s="46">
        <f>CONCATENATE(BC460,BD460)&lt;&gt;""</f>
        <v/>
      </c>
      <c r="GD460" s="46">
        <f>IF(AND($DS460,GC460),
IF(BC460="","Debes escribir el número de días de prima salarial. ",
IF( IFERROR(INT(BC460),1.1) &lt;&gt; IFERROR(_xlfn.NUMBERVALUE(BC460),1), "La cantidad de días de prima salarial debe ser un número entero. ", "")
),
""
)</f>
        <v/>
      </c>
      <c r="GE460" s="46">
        <f>IF(AND($DS460,GC460),
IF(BD460="","Debes escribir el valor de los días de prima salarial. ",
IF( ISERR(_xlfn.NUMBERVALUE(BD460)), "El valor de los días de prima salarial debe ser un número válido. ", "")
),
""
)</f>
        <v/>
      </c>
      <c r="GF460" s="46">
        <f>IF($DS460,
IF( AND(BE460&lt;&gt;"", ISERR(_xlfn.NUMBERVALUE(BE460))), "El valor de la prima NO saliarial debe ser un número válido. ", "")
)</f>
        <v/>
      </c>
      <c r="GG460" s="46">
        <f>CONCATENATE(BF460,BG460,BH460)&lt;&gt;""</f>
        <v/>
      </c>
      <c r="GH460" s="46">
        <f>IF(AND($DS460,GG460),
IF(BF460="","Debes escribir el valor de las cesantías. ",
IF( ISERR(_xlfn.NUMBERVALUE(BF460)), "El valor de las cesantías debe ser un número válido. ", "")
),
""
)</f>
        <v/>
      </c>
      <c r="GI460" s="46">
        <f>IF(AND($DS460,GG460),
IF(BG460="","Debes escribir el % de cesantías. ",
IF( ISERR(_xlfn.NUMBERVALUE(BG460)), "El % de cesantías debe ser un número válido. ", "")
),
""
)</f>
        <v/>
      </c>
      <c r="GJ460" s="46">
        <f>IF(AND($DS460,GG460),
IF(BH460="","Debes escribir el valor de intereses de cesantías. ",
IF( ISERR(_xlfn.NUMBERVALUE(BH460)), "El valor de intereses de cesantías debe ser un número válido. ", "")
),
""
)</f>
        <v/>
      </c>
      <c r="GK460" s="46">
        <f>CONCATENATE(BI460,BJ460,BK460)&lt;&gt;""</f>
        <v/>
      </c>
      <c r="GL460" s="46">
        <f>IF(AND($DS460,GK460),
IF(BI460="","Debes escribir el número de días de incapacidad. ",
IF( IFERROR(INT(BI460),1.1) &lt;&gt; IFERROR(_xlfn.NUMBERVALUE(BI460),1), "La cantidad de días de incapacidad debe ser un número entero. ", "")
),
""
)</f>
        <v/>
      </c>
      <c r="GM460" s="46">
        <f>IF(AND($DS460,GK460),
IF(BJ460="","Debes escribir el tipo de incapacidad. ",
IF(_xlfn.IFNA(VLOOKUP(BJ460,TIPO_DE_INCAPACIDAD,1,FALSE),-1)=-1,"El tipo de incapacidad es inválida (por favor seleccionarlo de la lista). ","")
),
""
)</f>
        <v/>
      </c>
      <c r="GN460" s="46">
        <f>IF(AND($DS460,GK460),
IF(BK460="","Debes escribir el valor de la incapacidad. ",
IF( ISERR(_xlfn.NUMBERVALUE(BK460)), "El valor de la incapacidad debe ser un número válido. ", "")
),
""
)</f>
        <v/>
      </c>
      <c r="GO460" s="46">
        <f>CONCATENATE(BL460,BM460)&lt;&gt;""</f>
        <v/>
      </c>
      <c r="GP460" s="46">
        <f>IF(AND($DS460,GO460),
IF(BL460="","Debes escribir el número de días de licencia de maternidad o paternidad. ",
IF( IFERROR(INT(BL460),1.1) &lt;&gt; IFERROR(_xlfn.NUMBERVALUE(BL460),1), "La cantidad de días de licencia de maternidad o paternidad debe ser un número entero. ", "")
),
""
)</f>
        <v/>
      </c>
      <c r="GQ460" s="46">
        <f>IF(AND($DS460,GO460),
IF(BM460="","Debes escribir el valor de la licencia de maternidad o paternidad. ",
IF( ISERR(_xlfn.NUMBERVALUE(BM460)), "El valor de la licencia de maternidad o paternidad debe ser un número válido. ", "")
),
""
)</f>
        <v/>
      </c>
      <c r="GR460" s="46">
        <f>CONCATENATE(BN460,BO460)&lt;&gt;""</f>
        <v/>
      </c>
      <c r="GS460" s="46">
        <f>IF(AND($DS460,GR460),
IF(BN460="","Debes escribir el número de días de licencia remunerada. ",
IF( IFERROR(INT(BN460),1.1) &lt;&gt; IFERROR(_xlfn.NUMBERVALUE(BN460),1), "La cantidad de días de licencia remunerada debe ser un número entero. ", "")
),
""
)</f>
        <v/>
      </c>
      <c r="GT460" s="46">
        <f>IF(AND($DS460,GR460),
IF(BO460="","Debes escribir el valor de la licencia remunerada. ",
IF( ISERR(_xlfn.NUMBERVALUE(BO460)), "El valor de la licencia remunerada debe ser un número válido. ", "")
),
""
)</f>
        <v/>
      </c>
      <c r="GU460" s="46">
        <f>IF($DS460,
IF( AND(BP460&lt;&gt;"", ISERR(_xlfn.NUMBERVALUE(BP460))), "El valor de la licencia NO remunerada debe ser un número válido. ", "")
)</f>
        <v/>
      </c>
      <c r="GV460" s="46">
        <f>IF($DS460,
IF( AND(BQ460&lt;&gt;"", ISERR(_xlfn.NUMBERVALUE(BQ460))), "El valor de auxilios salariales debe ser un número válido. ", "")
)</f>
        <v/>
      </c>
      <c r="GW460" s="46">
        <f>IF($DS460,
IF( AND(BR460&lt;&gt;"", ISERR(_xlfn.NUMBERVALUE(BR460))), "El valor de auxilios NO salariales debe ser un número válido. ", "")
)</f>
        <v/>
      </c>
      <c r="GX460" s="46">
        <f>IF($DS460,
IF( AND(BS460&lt;&gt;"", ISERR(_xlfn.NUMBERVALUE(BS460))), "El valor de bonos salariales debe ser un número válido. ", "")
)</f>
        <v/>
      </c>
      <c r="GY460" s="46">
        <f>IF($DS460,
IF( AND(BT460&lt;&gt;"", ISERR(_xlfn.NUMBERVALUE(BT460))), "El valor de bonos NO salariales debe ser un número válido. ", "")
)</f>
        <v/>
      </c>
      <c r="GZ460" s="46">
        <f>IF($DS460,
IF( AND(BU460&lt;&gt;"", ISERR(_xlfn.NUMBERVALUE(BU460))), "El valor de bonos salariales de alimentación debe ser un número válido. ", "")
)</f>
        <v/>
      </c>
      <c r="HA460" s="46">
        <f>IF($DS460,
IF( AND(BV460&lt;&gt;"", ISERR(_xlfn.NUMBERVALUE(BV460))), "El valor de bonos NO salariales de alimentación debe ser un número válido. ", "")
)</f>
        <v/>
      </c>
      <c r="HB460" s="46">
        <f>IF($DS460,
IF( AND(BW460&lt;&gt;"", ISERR(_xlfn.NUMBERVALUE(BW460))), "El valor de bonificaciones salariales debe ser un número válido. ", "")
)</f>
        <v/>
      </c>
      <c r="HC460" s="46">
        <f>IF($DS460,
IF( AND(BX460&lt;&gt;"", ISERR(_xlfn.NUMBERVALUE(BX460))), "El valor de bonificaciones NO salariales debe ser un número válido. ", "")
)</f>
        <v/>
      </c>
      <c r="HD460" s="46">
        <f>IF($DS460,
IF( AND(BY460&lt;&gt;"", ISERR(_xlfn.NUMBERVALUE(BY460))), "El valor de compensaciones ordinarias debe ser un número válido. ", "")
)</f>
        <v/>
      </c>
      <c r="HE460" s="46">
        <f>IF($DS460,
IF( AND(BZ460&lt;&gt;"", ISERR(_xlfn.NUMBERVALUE(BZ460))), "El valor de compensaciones extraordinarias debe ser un número válido. ", "")
)</f>
        <v/>
      </c>
      <c r="HF460" s="46">
        <f>IF($DS460,
IF( AND(CA460&lt;&gt;"", ISERR(_xlfn.NUMBERVALUE(CA460))), "El valor de comisiones debe ser un número válido. ", "")
)</f>
        <v/>
      </c>
      <c r="HG460" s="46">
        <f>IF($DS460,
IF( AND(CB460&lt;&gt;"", ISERR(_xlfn.NUMBERVALUE(CB460))), "El valor de ausencia por huega debe ser un número válido. ", "")
)</f>
        <v/>
      </c>
      <c r="HH460" s="46">
        <f>IF($DS460,
IF( AND(CC460&lt;&gt;"", ISERR(_xlfn.NUMBERVALUE(CC460))), "El valor de anticipos debe ser un número válido. ", "")
)</f>
        <v/>
      </c>
      <c r="HI460" s="46">
        <f>IF($DS460,
IF( AND(CD460&lt;&gt;"", ISERR(_xlfn.NUMBERVALUE(CD460))), "El valor de pagos a terceros debe ser un número válido. ", "")
)</f>
        <v/>
      </c>
      <c r="HJ460" s="46">
        <f>IF($DS460,
IF( AND(CE460&lt;&gt;"", ISERR(_xlfn.NUMBERVALUE(CE460))), "El valor de dotación debe ser un número válido. ", "")
)</f>
        <v/>
      </c>
      <c r="HK460" s="46">
        <f>IF($DS460,
IF( AND(CF460&lt;&gt;"", ISERR(_xlfn.NUMBERVALUE(CF460))), "El valor de apoyo sostenibilidad debe ser un número válido. ", "")
)</f>
        <v/>
      </c>
      <c r="HL460" s="46">
        <f>IF($DS460,
IF( AND(CG460&lt;&gt;"", ISERR(_xlfn.NUMBERVALUE(CG460))), "El valor de teletrabajo debe ser un número válido. ", "")
)</f>
        <v/>
      </c>
      <c r="HM460" s="46">
        <f>IF($DS460,
IF( AND(CH460&lt;&gt;"", ISERR(_xlfn.NUMBERVALUE(CH460))), "El valor de bonificación de retiro debe ser un número válido. ", "")
)</f>
        <v/>
      </c>
      <c r="HN460" s="46">
        <f>IF($DS460,
IF( AND(CI460&lt;&gt;"", ISERR(_xlfn.NUMBERVALUE(CI460))), "El valor de indemnización de retiro debe ser un número válido. ", "")
)</f>
        <v/>
      </c>
      <c r="HO460" s="46">
        <f>IF($DS460,
IF( AND(CJ460&lt;&gt;"", ISERR(_xlfn.NUMBERVALUE(CJ460))), "El valor de reintegros debe ser un número válido. ", "")
)</f>
        <v/>
      </c>
      <c r="HP460" s="46">
        <f>CONCATENATE(CK460,CL460,CM460)&lt;&gt;""</f>
        <v/>
      </c>
      <c r="HQ460" s="46">
        <f>IF(AND($DS460,HP460),
IF(CK460="","Debes escribir la descripción de otro concepto no categorizado. ",""),
""
)</f>
        <v/>
      </c>
      <c r="HR460" s="46">
        <f>IF(AND($DS460,HP460),
IF(CONCATENATE(CL460,CM460)="","Debes escribir al menos un valor de concepto no categorizado (salarial o no salarial). ",
IF(ISERR(_xlfn.NUMBERVALUE(CL460)),"El valor salarial concepto no categorizado debe ser un número válido. ","")
),
""
)</f>
        <v/>
      </c>
      <c r="HS460" s="46">
        <f>IF(AND($DS460,HP460),
IF(CONCATENATE(CL460,CM460)="","Debes escribir al menos un valor de concepto no categorizado (salarial o no salarial). ",
IF(ISERR(_xlfn.NUMBERVALUE(CM460)),"El valor NO salarial concepto no categorizado debe ser un número válido. ","")
),
""
)</f>
        <v/>
      </c>
      <c r="HT460" s="46">
        <f>IF($DS460,
IF(CN460="","Debes escribir el porcentaje del aporte a salud. ",
IF( ISERR(_xlfn.NUMBERVALUE(CN460)), "El valor del porcentaje del aporte a salud debe ser un número válido. ", "")
)
)</f>
        <v/>
      </c>
      <c r="HU460" s="46">
        <f>IF($DS460,
IF(CO460="","Debes escribir el valor del aporte a salud. ",
IF( ISERR(_xlfn.NUMBERVALUE(CO460)), "El valor del aporte a salud debe ser un número válido. ", "")
)
)</f>
        <v/>
      </c>
      <c r="HV460" s="46">
        <f>IF($DS460,
IF( AND(CP460&lt;&gt;"", ISERR(_xlfn.NUMBERVALUE(CP460))), "El valor plan complementario debe ser un número válido. ", "")
)</f>
        <v/>
      </c>
      <c r="HW460" s="46">
        <f>IF($DS460,
IF(CQ460="","Debes escribir el porcentaje del aporte a pensión. ",
IF( ISERR(_xlfn.NUMBERVALUE(CQ460)), "El valor del porcentaje del aporte a pensión debe ser un número válido. ", "")
)
)</f>
        <v/>
      </c>
      <c r="HX460" s="46">
        <f>IF($DS460,
IF(CR460="","Debes escribir el valor del aporte a pensión. ",
IF( ISERR(_xlfn.NUMBERVALUE(CR460)), "El valor del aporte a salud debe ser un número válido. ", "")
)
)</f>
        <v/>
      </c>
      <c r="HY460" s="46">
        <f>IF($DS460,
IF( AND(CS460&lt;&gt;"", ISERR(_xlfn.NUMBERVALUE(CS460))), "El valor pensión voluntaria debe ser un número válido. ", "")
)</f>
        <v/>
      </c>
      <c r="HZ460" s="46">
        <f>CONCATENATE(CT460,CU460,CV460,CW460)&lt;&gt;""</f>
        <v/>
      </c>
      <c r="IA460" s="46">
        <f>IF(AND($DS460,HZ460),
IF(CT460="","Debes escribir el % del fondo de seguridad pensional. ",
IF( ISERR(_xlfn.NUMBERVALUE(CT460)), "El % del fondo de seguridad debe ser un número válido. ", "")
),
""
)</f>
        <v/>
      </c>
      <c r="IB460" s="46">
        <f>IF(AND($DS460,HZ460),
IF(CU460="","Debes escribir el valor del aporte al fondo de solidaridad pensional. ",
IF( ISERR(_xlfn.NUMBERVALUE(CU460)), "El valor del aporte al fondo de solidaridad pensional debe ser un número válido. ", "")
),
""
)</f>
        <v/>
      </c>
      <c r="IC460" s="46">
        <f>IF(AND($DS460,HZ460),
IF(CV460="","Debes escribir el % del fondo de subsistencia. ",
IF( ISERR(_xlfn.NUMBERVALUE(CV460)), "El % del fondo de subsistencia debe ser un número válido. ", "")
),
""
)</f>
        <v/>
      </c>
      <c r="ID460" s="46">
        <f>IF(AND($DS460,HZ460),
IF(CW460="","Debes escribir el valor del fondo de subsistencia. ",
IF( ISERR(_xlfn.NUMBERVALUE(CW460)), "El valor del fondo de subsistencia debe ser un número válido. ", "")
),
""
)</f>
        <v/>
      </c>
      <c r="IE460" s="46">
        <f>CONCATENATE(CX460,CY460)&lt;&gt;""</f>
        <v/>
      </c>
      <c r="IF460" s="46">
        <f>IF(AND($DS460,IE460),
IF(CX460="","Debes escribir el % de sindicato. ",
IF( ISERR(_xlfn.NUMBERVALUE(CX460)), "El % de sindicato debe ser un número válido. ", "")
),
""
)</f>
        <v/>
      </c>
      <c r="IG460" s="46">
        <f>IF(AND($DS460,IE460),
IF(CY460="","Debes escribir el valor del sindicato. ",
IF( ISERR(_xlfn.NUMBERVALUE(CY460)), "El valor del sindicato debe ser un número válido. ", "")
),
""
)</f>
        <v/>
      </c>
      <c r="IH460" s="46">
        <f>IF($DS460,
IF( AND(CZ460&lt;&gt;"", ISERR(_xlfn.NUMBERVALUE(CZ460))), "El valor de sanción pública debe ser un número válido. ", "")
)</f>
        <v/>
      </c>
      <c r="II460" s="46">
        <f>IF($DS460,
IF( AND(DA460&lt;&gt;"", ISERR(_xlfn.NUMBERVALUE(DA460))), "El valor de sanción privada debe ser un número válido. ", "")
)</f>
        <v/>
      </c>
      <c r="IJ460" s="46">
        <f>CONCATENATE(DB460,DC460)&lt;&gt;""</f>
        <v/>
      </c>
      <c r="IK460" s="46">
        <f>IF(AND($DS460,IJ460),
IF(DB460="","Debes escribir la descripción de libranza. ",""),
""
)</f>
        <v/>
      </c>
      <c r="IL460" s="46">
        <f>IF(AND($DS460,IJ460),
IF(DC460="","Debes escribir la cuota libranza. ",
IF(ISERR(_xlfn.NUMBERVALUE(DC460)),"El valor de la cuota libranza debe ser un número válido. ","")
),
""
)</f>
        <v/>
      </c>
      <c r="IM460" s="46">
        <f>IF($DS460,
IF( AND(DD460&lt;&gt;"", ISERR(_xlfn.NUMBERVALUE(DD460))), "El valor de pagos a terceros debe ser un número válido. ", "")
)</f>
        <v/>
      </c>
      <c r="IN460" s="46">
        <f>IF($DS460,
IF( AND(DE460&lt;&gt;"", ISERR(_xlfn.NUMBERVALUE(DE460))), "El valor de anticipos debe ser un número válido. ", "")
)</f>
        <v/>
      </c>
      <c r="IO460" s="46">
        <f>IF($DS460,
IF( AND(DF460&lt;&gt;"", ISERR(_xlfn.NUMBERVALUE(DF460))), "El valor de AFC debe ser un número válido. ", "")
)</f>
        <v/>
      </c>
      <c r="IP460" s="46">
        <f>IF($DS460,
IF( AND(DG460&lt;&gt;"", ISERR(_xlfn.NUMBERVALUE(DG460))), "El valor de rete-fuente debe ser un número válido. ", "")
)</f>
        <v/>
      </c>
      <c r="IQ460" s="46">
        <f>IF($DS460,
IF( AND(DH460&lt;&gt;"", ISERR(_xlfn.NUMBERVALUE(DH460))), "El valor de cooperativa de trabajo debe ser un número válido. ", "")
)</f>
        <v/>
      </c>
      <c r="IR460" s="46">
        <f>IF($DS460,
IF( AND(DI460&lt;&gt;"", ISERR(_xlfn.NUMBERVALUE(DI460))), "El valor de embargo fiscal debe ser un número válido. ", "")
)</f>
        <v/>
      </c>
      <c r="IS460" s="46">
        <f>IF($DS460,
IF( AND(DJ460&lt;&gt;"", ISERR(_xlfn.NUMBERVALUE(DJ460))), "El valor de educación debe ser un número válido. ", "")
)</f>
        <v/>
      </c>
      <c r="IT460" s="46">
        <f>IF($DS460,
IF( AND(DK460&lt;&gt;"", ISERR(_xlfn.NUMBERVALUE(DK460))), "El valor de reintegro debe ser un número válido. ", "")
)</f>
        <v/>
      </c>
      <c r="IU460" s="46">
        <f>IF($DS460,
IF( AND(DL460&lt;&gt;"", ISERR(_xlfn.NUMBERVALUE(DL460))), "El valor de deuda debe ser un número válido. ", "")
)</f>
        <v/>
      </c>
      <c r="IV460" s="46">
        <f>IF($DS460,
IF( AND(DM460&lt;&gt;"", ISERR(_xlfn.NUMBERVALUE(DM460))), "El valor de otras deducciones debe ser un número válido. ", "")
)</f>
        <v/>
      </c>
      <c r="IW460" s="46">
        <f>IF($DS460,
IF(DN460="","Debes escribir el valor de los devengos totales. ",
IF( ISERR(_xlfn.NUMBERVALUE(DN460)), "El valor de los devengos totales debe ser un número válido. ", "")
)
)</f>
        <v/>
      </c>
      <c r="IX460" s="46">
        <f>IF($DS460,
IF(DO460="","Debes escribir el valor de las deducciones totales. ",
IF( ISERR(_xlfn.NUMBERVALUE(DO460)), "El valor de las deducciones totales debe ser un número válido. ", "")
)
)</f>
        <v/>
      </c>
      <c r="IY460" s="46">
        <f>IF($DS460,
IF(DP460="","Debes escribir el valor del salario total. ",
IF( ISERR(_xlfn.NUMBERVALUE(DP460)), "El valor del salario total debe ser un número válido. ", "")
)
)</f>
        <v/>
      </c>
    </row>
    <row r="461">
      <c r="B461" s="48" t="n">
        <v>449</v>
      </c>
      <c r="C461" s="61">
        <f>IF(AND(DS461,DP461&lt;&gt;""),
IF(DQ461="","OK","Error"),
""
)</f>
        <v/>
      </c>
      <c r="D461" s="53" t="n"/>
      <c r="E461" s="52" t="n"/>
      <c r="F461" s="112" t="n"/>
      <c r="G461" s="52" t="n"/>
      <c r="H461" s="53" t="n"/>
      <c r="I461" s="52" t="n"/>
      <c r="J461" s="52" t="n"/>
      <c r="K461" s="53" t="n"/>
      <c r="L461" s="55" t="n"/>
      <c r="M461" s="108" t="n"/>
      <c r="N461" s="56" t="n"/>
      <c r="O461" s="52" t="n"/>
      <c r="P461" s="52" t="n"/>
      <c r="Q461" s="52" t="n"/>
      <c r="R461" s="52" t="n"/>
      <c r="S461" s="52" t="n"/>
      <c r="T461" s="53" t="n"/>
      <c r="U461" s="52" t="n"/>
      <c r="V461" s="52" t="n"/>
      <c r="W461" s="55" t="n"/>
      <c r="X461" s="55" t="n"/>
      <c r="Y461" s="52" t="n"/>
      <c r="Z461" s="55" t="n"/>
      <c r="AA461" s="52" t="n"/>
      <c r="AB461" s="53" t="n"/>
      <c r="AC461" s="53" t="n"/>
      <c r="AD461" s="53" t="n"/>
      <c r="AE461" s="177" t="n"/>
      <c r="AF461" s="113" t="n"/>
      <c r="AG461" s="177" t="n"/>
      <c r="AH461" s="178" t="n"/>
      <c r="AI461" s="178" t="n"/>
      <c r="AJ461" s="178" t="n"/>
      <c r="AK461" s="114" t="n"/>
      <c r="AL461" s="178" t="n"/>
      <c r="AM461" s="114" t="n"/>
      <c r="AN461" s="178" t="n"/>
      <c r="AO461" s="114" t="n"/>
      <c r="AP461" s="178" t="n"/>
      <c r="AQ461" s="114" t="n"/>
      <c r="AR461" s="178" t="n"/>
      <c r="AS461" s="114" t="n"/>
      <c r="AT461" s="178" t="n"/>
      <c r="AU461" s="114" t="n"/>
      <c r="AV461" s="178" t="n"/>
      <c r="AW461" s="114" t="n"/>
      <c r="AX461" s="178" t="n"/>
      <c r="AY461" s="114" t="n"/>
      <c r="AZ461" s="178" t="n"/>
      <c r="BA461" s="114" t="n"/>
      <c r="BB461" s="178" t="n"/>
      <c r="BC461" s="114" t="n"/>
      <c r="BD461" s="178" t="n"/>
      <c r="BE461" s="178" t="n"/>
      <c r="BF461" s="178" t="n"/>
      <c r="BG461" s="59" t="n"/>
      <c r="BH461" s="178" t="n"/>
      <c r="BI461" s="114" t="n"/>
      <c r="BJ461" s="53" t="n"/>
      <c r="BK461" s="178" t="n"/>
      <c r="BL461" s="114" t="n"/>
      <c r="BM461" s="178" t="n"/>
      <c r="BN461" s="114" t="n"/>
      <c r="BO461" s="178" t="n"/>
      <c r="BP461" s="178" t="n"/>
      <c r="BQ461" s="178" t="n"/>
      <c r="BR461" s="178" t="n"/>
      <c r="BS461" s="178" t="n"/>
      <c r="BT461" s="178" t="n"/>
      <c r="BU461" s="178" t="n"/>
      <c r="BV461" s="178" t="n"/>
      <c r="BW461" s="178" t="n"/>
      <c r="BX461" s="178" t="n"/>
      <c r="BY461" s="178" t="n"/>
      <c r="BZ461" s="178" t="n"/>
      <c r="CA461" s="178" t="n"/>
      <c r="CB461" s="178" t="n"/>
      <c r="CC461" s="178" t="n"/>
      <c r="CD461" s="178" t="n"/>
      <c r="CE461" s="178" t="n"/>
      <c r="CF461" s="178" t="n"/>
      <c r="CG461" s="178" t="n"/>
      <c r="CH461" s="178" t="n"/>
      <c r="CI461" s="178" t="n"/>
      <c r="CJ461" s="178" t="n"/>
      <c r="CK461" s="53" t="n"/>
      <c r="CL461" s="178" t="n"/>
      <c r="CM461" s="178" t="n"/>
      <c r="CN461" s="60" t="n"/>
      <c r="CO461" s="177" t="n"/>
      <c r="CP461" s="178" t="n"/>
      <c r="CQ461" s="60" t="n"/>
      <c r="CR461" s="177" t="n"/>
      <c r="CS461" s="178" t="n"/>
      <c r="CT461" s="59" t="n"/>
      <c r="CU461" s="178" t="n"/>
      <c r="CV461" s="59" t="n"/>
      <c r="CW461" s="178" t="n"/>
      <c r="CX461" s="59" t="n"/>
      <c r="CY461" s="178" t="n"/>
      <c r="CZ461" s="178" t="n"/>
      <c r="DA461" s="178" t="n"/>
      <c r="DB461" s="53" t="n"/>
      <c r="DC461" s="178" t="n"/>
      <c r="DD461" s="178" t="n"/>
      <c r="DE461" s="178" t="n"/>
      <c r="DF461" s="178" t="n"/>
      <c r="DG461" s="178" t="n"/>
      <c r="DH461" s="178" t="n"/>
      <c r="DI461" s="178" t="n"/>
      <c r="DJ461" s="178" t="n"/>
      <c r="DK461" s="178" t="n"/>
      <c r="DL461" s="178" t="n"/>
      <c r="DM461" s="178" t="n"/>
      <c r="DN461" s="177" t="n"/>
      <c r="DO461" s="177" t="n"/>
      <c r="DP461" s="177" t="n"/>
      <c r="DQ461" s="76">
        <f>IF(AND(DS461,DP461&lt;&gt;""),
CONCATENATE(DT461,DU461,DV461,DW461,DX461,DY461,DZ461,EA461,EB461,EC461,ED461,EE461,EF461,EG461,EH461,EI461,EJ461,EK461,EL461,EM461,EN461,EO461,EP461,EQ461,ES461,ET461,EU461,EV461,EW461,EX461,EY461,EZ461,FA461,FC461,FD461,FF461,FG461,FI461,FJ461,FL461,FM461,FO461,FP461,FR461,FS461,FU461,FV461,FX461,FY461,GA461,GB461,GD461,GE461,GF461,GH461,GI461,GJ461,GL461,GM461,GN461,GP461,GQ461,GS461,GT461,GU461,GV461,GW461,GX461,GY461,GZ461,HA461,HB461,HC461,HD461,HE461,HF461,HG461,HH461,HI461,HJ461,HK461,HL461,HM461,HN461,HO461,HQ461,HR461,HS461,HT461,HU461,HV461,HW461,HX461,HY461,IA461,IB461,IC461,ID461,IF461,IG461,IH461,II461,IK461,IL461,IM461,IN461,IO461,IP461,IQ461,IR461,IS461,IT461,IU461,IV461,IW461,IX461,IY461,IZ461),
""
)</f>
        <v/>
      </c>
      <c r="DR461" s="53" t="n"/>
      <c r="DS461" s="46">
        <f>CONCATENATE(D461,$E461,$F461,$G461,H461,$I461,$J461,K461,$L461,$M461,N461,$O461,$P461,$Q461,$R461,$S461,T461,$U461,$V461,$W461,$X461,$Y461,$Z461,$AA461,AB461,AC461,AD461,$AE461,$AF461,$AG461,AH461,AI461,AJ461,AK461,AL461,AM461,AN461,AO461,AP461,AQ461,AR461,AS461,AT461,AU461,AV461,AW461,AX461,AY461,AZ461,BA461,BB461,BC461,BD461,BE461,BF461,BG461,BH461,BI461,BJ461,BK461,BL461,BM461,BN461,BO461,BP461,BQ461,BR461,BS461,BT461,BU461,BV461,BW461,BX461,BY461,BZ461,CA461,CB461,CC461,CD461,CE461,CF461,CG461,CH461,CI461,CJ461,CK461,CL461,CM461,$CN461,$CO461,CP461,$CQ461,$CR461,CS461,CT461,CU461,CV461,CW461,CX461,CY461,CZ461,DA461,DB461,DC461,DD461,DE461,DF461,DG461,DH461,DI461,DJ461,DK461,DL461,DM461,$DN461,$DO461,$DP461,DR461)&lt;&gt;""</f>
        <v/>
      </c>
      <c r="DT461" s="46">
        <f>IF(AND($DS461,$E$4&lt;&gt;""),
IF(LEFT($E$4,2) = "1.",
IF(D461&lt;&gt;"","El CUNE sólo se envía en operaciones de novedad o ajuste. ",""),
IF(D461="","Debes escribir un CUNE válido para realizar operaciones de novedad o ajuste. ","")),
""
)</f>
        <v/>
      </c>
      <c r="DU461" s="46">
        <f>IF($DS461,
IF(E461="","Debes seleccionar el tipo de documento del empleado. ",
IF(_xlfn.IFNA(VLOOKUP(E461,TIPO_DE_DOCUMENTO,1,FALSE),-1)=-1,"El tipo de documento no es válido (por favor seleccionarlo de la lista). ","")
)
)</f>
        <v/>
      </c>
      <c r="DV461" s="46">
        <f>IF($DS461,
IF(F461="","Debes escribir el número de documento del empleado. ","")
)</f>
        <v/>
      </c>
      <c r="DW461" s="46">
        <f>IF($DS461,
IF(G461="","Debes escribir el primer nombre del empleado. ","")
)</f>
        <v/>
      </c>
      <c r="DY461" s="46">
        <f>IF($DS461,
IF(I461="","Debes escribir el primer apellido del empleado. ","")
)</f>
        <v/>
      </c>
      <c r="DZ461" s="46">
        <f>IF($DS461,
IF(J461="","Debes escribir el segundo apellido del empleado. ","")
)</f>
        <v/>
      </c>
      <c r="EB461" s="46">
        <f>IF($DS461,
IF(L461="","Debes escribir la fecha de ingreso del empleado. ",
IF(ISERR(DATE(YEAR(L461),MONTH(L461),DAY(L461))), "El valor ingresado en fecha de ingreso no tiene un formato válido. ","")
)
)</f>
        <v/>
      </c>
      <c r="EC461" s="46">
        <f>IF($DS461,
IF(M461="","Debes escribir el tiempo laborado. ",
IF( IFERROR(INT(M461),1.1) &lt;&gt; IFERROR(_xlfn.NUMBERVALUE(M461),1), "El valor de los días trabajados debe ser un número entero. ", "")
)
)</f>
        <v/>
      </c>
      <c r="ED461" s="46">
        <f>IF($DS461,
IF( AND(N461&lt;&gt;"", ISERR(DATE(YEAR(N461),MONTH(N461),DAY(N461))) ), "El valor ingresado en fecha de ingreso no tiene un formato válido. ",
IF( AND(N461&lt;&gt;"", $E$6&lt;&gt;"", DATE(YEAR(N461), MONTH(N461), 1) &lt;&gt; IFERROR(DATE(MID($E$6, 1, 4), MID($E$6, 6, 2),1), "1/1/1900") ), "La fecha de retiro debe estar dentro del período liquidado. ", "")
)
)</f>
        <v/>
      </c>
      <c r="EE461" s="46">
        <f>IF($DS461,
IF(O461="","Debes seleccionar el tipo de trabajador. ",
IF(_xlfn.IFNA(VLOOKUP(O461,TIPO_DE_TRABAJADOR,1,FALSE),-1)=-1,"El tipo de trabajador no es válido (por favor seleccionarlo de la lista). ","")
)
)</f>
        <v/>
      </c>
      <c r="EF461" s="46">
        <f>IF($DS461,
IF(P461="","Debes seleccionar si es un trabajador dependiente pensionado por vejez. ",
IF(_xlfn.IFNA(VLOOKUP(P461,SUBTIPO_DE_TRABAJADOR,1,FALSE),-1)=-1,"El tipo de trabajador dependiente pensionado por vejez no es válido (por favor seleccionarlo de la lista). ","")
)
)</f>
        <v/>
      </c>
      <c r="EG461" s="46">
        <f>IF($DS461,
IF(Q461="","Debes seleccionar el tipo de contrato del trabajador. ",
IF(_xlfn.IFNA(VLOOKUP(Q461,TIPO_DE_CONTRATO,1,FALSE),-1)=-1,"El tipo de contrato del trabajador no es válido (por favor seleccionarlo de la lista). ","")
)
)</f>
        <v/>
      </c>
      <c r="EH461" s="46">
        <f>IF($DS461,
IF(R461="","Debes seleccionar si es un salario integral. ",
IF(_xlfn.IFNA(VLOOKUP(R461,SI_NO,1,FALSE),-1)=-1,"Valor no válido para salario integral (por favor seleccionarlo de la lista). ","")
)
)</f>
        <v/>
      </c>
      <c r="EI461" s="46">
        <f>IF($DS461,
IF(S461="","Debes seleccionar si el trabajador realiza actividades de riesgo. ",
IF(_xlfn.IFNA(VLOOKUP(S461,SI_NO,1,FALSE),-1)=-1,"Valor no válido para actividad de alto riesgo (por favor seleccionarlo de la lista). ","")
)
)</f>
        <v/>
      </c>
      <c r="EK461" s="46">
        <f>IF($DS461,
IF(U461="","Debes escribir el código del municipio de residencia del trabajador. ",
IF(_xlfn.IFNA(VLOOKUP(U461,MUNICIPIO,1,FALSE),-1)=-1,"El municipio de residencia del trabajador es inválido (por favor seleccionarlo de la lista). ","")
)
)</f>
        <v/>
      </c>
      <c r="EL461" s="46">
        <f>IF($DS461,
IF(V461="","Debes escribir el la dirección de residendia del trabajador. ","")
)</f>
        <v/>
      </c>
      <c r="EM461" s="46">
        <f>IF($DS461,
IF(W461="","Debes escribir la fecha de inicio de la liquidación. ",
IF(ISERR(DATE(YEAR(W461),MONTH(W461),DAY(W461))),"El valor ingresado en fecha de inicio de liquidación no tiene un formato válido. ",
IF( AND($E$6&lt;&gt;"", DATE(YEAR(W461), MONTH(W461), 1) &lt;&gt; IFERROR(DATE(MID($E$6, 1, 4), MID($E$6, 6, 2),1), "1/1/1900") ), "La fecha de inicio de la liquidación debe estar dentro del período liquidado. ", "")
)
)
)</f>
        <v/>
      </c>
      <c r="EN461" s="46">
        <f>IF($DS461,
IF(X461="","Debes escribir la fecha de fin de la liquidación. ",
IF(ISERR(DATE(YEAR(X461),MONTH(X461),DAY(X461))),"El valor ingresado en fecha de fin de liquidación no tiene un formato válido. ",
IF( AND($E$6&lt;&gt;"", DATE(YEAR(X461), MONTH(X461), 1) &lt;&gt; IFERROR(DATE(MID($E$6, 1, 4), MID($E$6, 6, 2),1), "1/1/1900") ), "La fecha de fin de la liquidación debe estar dentro del período liquidado. ", "")
)
)
)</f>
        <v/>
      </c>
      <c r="EO461" s="46">
        <f>IF($DS461,
IF(Y461="","Debes escribir la frecuencia de pago del trabajador. ",
IF(_xlfn.IFNA(VLOOKUP(Y461,PERÍODO_DE_NÓMINA,1,FALSE),-1)=-1,"La frecuencia de pago es inválida (por favor seleccionarlo de la lista). ","")
)
)</f>
        <v/>
      </c>
      <c r="EP461" s="46">
        <f>IF($DS461,
IF(Z461="","Debes escribir la fecha de pago. ",
IF(ISERR(DATE(YEAR(Z461),MONTH(Z461),DAY(Z461))), "El valor ingresado en fecha de pago no tiene un formato válido. ","")
)
)</f>
        <v/>
      </c>
      <c r="EQ461" s="46">
        <f>IF($DS461,
IF(AA461="","Debes escribir el medio de pago. ",
IF(_xlfn.IFNA(VLOOKUP(AA461,MEDIOS_DE_PAGO,1,FALSE),-1)=-1,"El medio de pago es inválido (por favor seleccionarlo de la lista). ","")
)
)</f>
        <v/>
      </c>
      <c r="ER461" s="46">
        <f>OR(AA461='Tablas '!$T$4,AA461='Tablas '!$T$7,AA461='Tablas '!$T$8,AA461='Tablas '!$T$11)</f>
        <v/>
      </c>
      <c r="ES461" s="46">
        <f>IF(AND($DS461,ER461),
IF(AB461="","Debes escribir la entidad bancaria. ",""),
""
)</f>
        <v/>
      </c>
      <c r="ET461" s="46">
        <f>IF(AND($DS461,ER461),
IF(AC461="","Debes escribir el tipo de cuenta bancaria. ",
IF(_xlfn.IFNA(VLOOKUP(AC461,TIPO_DE_CUENTA,1,FALSE),-1)=-1,"El tipo de cuenta bancaria es inválida (por favor seleccionarlo de la lista). ","")
),
""
)</f>
        <v/>
      </c>
      <c r="EU461" s="46">
        <f>IF(AND($DS461,ER461),
IF(AD461="","Debes escribir el número de cuenta bancaria. ",""),
""
)</f>
        <v/>
      </c>
      <c r="EV461" s="46">
        <f>IF($DS461,
IF(AE461="","Debes escribir el valor del sueldo básico. ",
IF( ISERR(_xlfn.NUMBERVALUE(AE461)), "El valor del sueldo básico debe ser un número válido. ", "")
)
)</f>
        <v/>
      </c>
      <c r="EW461" s="46">
        <f>IF($DS461,
IF(AF461="","Debes escribir el número de días trabajados. ",
IF( IFERROR(INT(AF461),1.1) &lt;&gt; IFERROR(_xlfn.NUMBERVALUE(AF461),1), "La cantidad de días trabajados debe ser un número entero. ", "")
)
)</f>
        <v/>
      </c>
      <c r="EX461" s="46">
        <f>IF($DS461,
IF(AG461="","Debes escribir el valor del sueldo trabajado. ",
IF( ISERR(_xlfn.NUMBERVALUE(AG461)), "El valor del sueldo trabajado debe ser un número válido. ", "")
)
)</f>
        <v/>
      </c>
      <c r="EY461" s="46">
        <f>IF($DS461,
IF( AND(AH461&lt;&gt;"", ISERR(_xlfn.NUMBERVALUE(AH461))), "El valor del auxilio de transporte debe ser un número válido. ", "")
)</f>
        <v/>
      </c>
      <c r="EZ461" s="46">
        <f>IF($DS461,
IF( AND(AI461&lt;&gt;"", ISERR(_xlfn.NUMBERVALUE(AI461))), "El valor de viáticos salariales debe ser un número válido. ", "")
)</f>
        <v/>
      </c>
      <c r="FA461" s="46">
        <f>IF($DS461,
IF( AND(AJ461&lt;&gt;"", ISERR(_xlfn.NUMBERVALUE(AJ461))), "El valor de viáticos NO salariales debe ser un número válido. ", "")
)</f>
        <v/>
      </c>
      <c r="FB461" s="46">
        <f>CONCATENATE(AK461,AL461)&lt;&gt;""</f>
        <v/>
      </c>
      <c r="FC461" s="46">
        <f>IF(AND($DS461,FB461),
IF(AK461="","Debes escribir el número de horas extras diurnas. ",
IF( IFERROR(INT(AK461),1.1) &lt;&gt; IFERROR(_xlfn.NUMBERVALUE(AK461),1), "La cantidad de horas extras diurnas debe ser un número entero. ", "")
),
""
)</f>
        <v/>
      </c>
      <c r="FD461" s="46">
        <f>IF(AND($DS461,FB461),
IF(AL461="","Debes escribir el valor de las horas extras diurnas. ",
IF( ISERR(_xlfn.NUMBERVALUE(AL461)), "El valor de las horas extras duirnas debe ser un número válido. ", "")
),
""
)</f>
        <v/>
      </c>
      <c r="FE461" s="46">
        <f>CONCATENATE(AM461,AN461)&lt;&gt;""</f>
        <v/>
      </c>
      <c r="FF461" s="46">
        <f>IF(AND($DS461,FE461),
IF(AM461="","Debes escribir el número de horas extras nocturnas. ",
IF( IFERROR(INT(AM461),1.1) &lt;&gt; IFERROR(_xlfn.NUMBERVALUE(AM461),1), "La cantidad de horas extras nocturnas debe ser un número entero. ", "")
),
""
)</f>
        <v/>
      </c>
      <c r="FG461" s="46">
        <f>IF(AND($DS461,FE461),
IF(AN461="","Debes escribir el valor de las horas extras nocturnas. ",
IF( ISERR(_xlfn.NUMBERVALUE(AN461)), "El valor de las horas extras nocturnas debe ser un número válido. ", "")
),
""
)</f>
        <v/>
      </c>
      <c r="FH461" s="46">
        <f>CONCATENATE(AO461,AP461)&lt;&gt;""</f>
        <v/>
      </c>
      <c r="FI461" s="46">
        <f>IF(AND($DS461,FH461),
IF(AO461="","Debes escribir el número de horas extras diurnas dominicales y festivas. ",
IF( IFERROR(INT(AO461),1.1) &lt;&gt; IFERROR(_xlfn.NUMBERVALUE(AO461),1), "La cantidad de horas extras diurnas dominicales y festivas debe ser un número entero. ", "")
),
""
)</f>
        <v/>
      </c>
      <c r="FJ461" s="46">
        <f>IF(AND($DS461,FH461),
IF(AP461="","Debes escribir el valor de las horas extras diurnas dominicales y festivas. ",
IF( ISERR(_xlfn.NUMBERVALUE(AP461)), "El valor de las horas extras diurnas dominicales y festivas debe ser un número válido. ", "")
),
""
)</f>
        <v/>
      </c>
      <c r="FK461" s="46">
        <f>CONCATENATE(AQ461,AR461)&lt;&gt;""</f>
        <v/>
      </c>
      <c r="FL461" s="46">
        <f>IF(AND($DS461,FK461),
IF(AQ461="","Debes escribir el número de horas extras nocturnas dominicales y festivas. ",
IF( IFERROR(INT(AQ461),1.1) &lt;&gt; IFERROR(_xlfn.NUMBERVALUE(AQ461),1), "La cantidad de horas extras nocturnas dominicales y festivas debe ser un número entero. ", "")
),
""
)</f>
        <v/>
      </c>
      <c r="FM461" s="46">
        <f>IF(AND($DS461,FK461),
IF(AR461="","Debes escribir el valor de las horas extras nocturnas dominicales y festivas. ",
IF( ISERR(_xlfn.NUMBERVALUE(AR461)), "El valor de las horas extras nocturnas dominicales y festivas debe ser un número válido. ", "")
),
""
)</f>
        <v/>
      </c>
      <c r="FN461" s="46">
        <f>CONCATENATE(AS461,AT461)&lt;&gt;""</f>
        <v/>
      </c>
      <c r="FO461" s="46">
        <f>IF(AND($DS461,FN461),
IF(AS461="","Debes escribir el número de horas recargo nocturno. ",
IF( IFERROR(INT(AS461),1.1) &lt;&gt; IFERROR(_xlfn.NUMBERVALUE(AS461),1), "La cantidad de horas recargo nocturno debe ser un número entero. ", "")
),
""
)</f>
        <v/>
      </c>
      <c r="FP461" s="46">
        <f>IF(AND($DS461,FN461),
IF(AT461="","Debes escribir el valor de las horas recargo nocturno. ",
IF( ISERR(_xlfn.NUMBERVALUE(AT461)), "El valor de las horas recargo nocturno debe ser un número válido. ", "")
),
""
)</f>
        <v/>
      </c>
      <c r="FQ461" s="46">
        <f>CONCATENATE(AU461,AV461)&lt;&gt;""</f>
        <v/>
      </c>
      <c r="FR461" s="46">
        <f>IF(AND($DS461,FQ461),
IF(AU461="","Debes escribir el número de horas recargo diurno dominical y festivo. ",
IF( IFERROR(INT(AU461),1.1) &lt;&gt; IFERROR(_xlfn.NUMBERVALUE(AU461),1), "La cantidad de horas recargo diurno dominical y festivo debe ser un número entero. ", "")
),
""
)</f>
        <v/>
      </c>
      <c r="FS461" s="46">
        <f>IF(AND($DS461,FQ461),
IF(AV461="","Debes escribir el valor de las horas recargo diurno dominical y festivo. ",
IF( ISERR(_xlfn.NUMBERVALUE(AV461)), "El valor de las horas recargo diurno dominical y festivo debe ser un número válido. ", "")
),
""
)</f>
        <v/>
      </c>
      <c r="FT461" s="46">
        <f>CONCATENATE(AW461,AX461)&lt;&gt;""</f>
        <v/>
      </c>
      <c r="FU461" s="46">
        <f>IF(AND($DS461,FT461),
IF(AW461="","Debes escribir el número de horas recargo nocturno dominical y festivo. ",
IF( IFERROR(INT(AW461),1.1) &lt;&gt; IFERROR(_xlfn.NUMBERVALUE(AW461),1), "La cantidad de horas recargo nocturno dominical y festivo debe ser un número entero. ", "")
),
""
)</f>
        <v/>
      </c>
      <c r="FV461" s="46">
        <f>IF(AND($DS461,FT461),
IF(AX461="","Debes escribir el valor de las horas recargo nocturno dominical y festivo. ",
IF( ISERR(_xlfn.NUMBERVALUE(AX461)), "El valor de las horas recargo nocturno dominical y festivo debe ser un número válido. ", "")
),
""
)</f>
        <v/>
      </c>
      <c r="FW461" s="46">
        <f>CONCATENATE(AY461,AZ461)&lt;&gt;""</f>
        <v/>
      </c>
      <c r="FX461" s="46">
        <f>IF(AND($DS461,FW461),
IF(AY461="","Debes escribir el número de días de vacaciones comunes. ",
IF( IFERROR(INT(AY461),1.1) &lt;&gt; IFERROR(_xlfn.NUMBERVALUE(AY461),1), "La cantidad de días de vacaciones comunes debe ser un número entero. ", "")
),
""
)</f>
        <v/>
      </c>
      <c r="FY461" s="46">
        <f>IF(AND($DS461,FW461),
IF(AZ461="","Debes escribir el valor de las vacaciones comunes. ",
IF( ISERR(_xlfn.NUMBERVALUE(AZ461)), "El valor de las vacaciones comunes debe ser un número válido. ", "")
),
""
)</f>
        <v/>
      </c>
      <c r="FZ461" s="46">
        <f>CONCATENATE(BA461,BB461)&lt;&gt;""</f>
        <v/>
      </c>
      <c r="GA461" s="46">
        <f>IF(AND($DS461,FZ461),
IF(BA461="","Debes escribir el número de días de vacaciones compensadas. ",
IF( IFERROR(INT(BA461),1.1) &lt;&gt; IFERROR(_xlfn.NUMBERVALUE(BA461),1), "La cantidad de días de vacaciones compensadas debe ser un número entero. ", "")
),
""
)</f>
        <v/>
      </c>
      <c r="GB461" s="46">
        <f>IF(AND($DS461,FZ461),
IF(BB461="","Debes escribir el valor de las vacaciones compensadas. ",
IF( ISERR(_xlfn.NUMBERVALUE(BB461)), "El valor de las vacaciones compensadas debe ser un número válido. ", "")
),
""
)</f>
        <v/>
      </c>
      <c r="GC461" s="46">
        <f>CONCATENATE(BC461,BD461)&lt;&gt;""</f>
        <v/>
      </c>
      <c r="GD461" s="46">
        <f>IF(AND($DS461,GC461),
IF(BC461="","Debes escribir el número de días de prima salarial. ",
IF( IFERROR(INT(BC461),1.1) &lt;&gt; IFERROR(_xlfn.NUMBERVALUE(BC461),1), "La cantidad de días de prima salarial debe ser un número entero. ", "")
),
""
)</f>
        <v/>
      </c>
      <c r="GE461" s="46">
        <f>IF(AND($DS461,GC461),
IF(BD461="","Debes escribir el valor de los días de prima salarial. ",
IF( ISERR(_xlfn.NUMBERVALUE(BD461)), "El valor de los días de prima salarial debe ser un número válido. ", "")
),
""
)</f>
        <v/>
      </c>
      <c r="GF461" s="46">
        <f>IF($DS461,
IF( AND(BE461&lt;&gt;"", ISERR(_xlfn.NUMBERVALUE(BE461))), "El valor de la prima NO saliarial debe ser un número válido. ", "")
)</f>
        <v/>
      </c>
      <c r="GG461" s="46">
        <f>CONCATENATE(BF461,BG461,BH461)&lt;&gt;""</f>
        <v/>
      </c>
      <c r="GH461" s="46">
        <f>IF(AND($DS461,GG461),
IF(BF461="","Debes escribir el valor de las cesantías. ",
IF( ISERR(_xlfn.NUMBERVALUE(BF461)), "El valor de las cesantías debe ser un número válido. ", "")
),
""
)</f>
        <v/>
      </c>
      <c r="GI461" s="46">
        <f>IF(AND($DS461,GG461),
IF(BG461="","Debes escribir el % de cesantías. ",
IF( ISERR(_xlfn.NUMBERVALUE(BG461)), "El % de cesantías debe ser un número válido. ", "")
),
""
)</f>
        <v/>
      </c>
      <c r="GJ461" s="46">
        <f>IF(AND($DS461,GG461),
IF(BH461="","Debes escribir el valor de intereses de cesantías. ",
IF( ISERR(_xlfn.NUMBERVALUE(BH461)), "El valor de intereses de cesantías debe ser un número válido. ", "")
),
""
)</f>
        <v/>
      </c>
      <c r="GK461" s="46">
        <f>CONCATENATE(BI461,BJ461,BK461)&lt;&gt;""</f>
        <v/>
      </c>
      <c r="GL461" s="46">
        <f>IF(AND($DS461,GK461),
IF(BI461="","Debes escribir el número de días de incapacidad. ",
IF( IFERROR(INT(BI461),1.1) &lt;&gt; IFERROR(_xlfn.NUMBERVALUE(BI461),1), "La cantidad de días de incapacidad debe ser un número entero. ", "")
),
""
)</f>
        <v/>
      </c>
      <c r="GM461" s="46">
        <f>IF(AND($DS461,GK461),
IF(BJ461="","Debes escribir el tipo de incapacidad. ",
IF(_xlfn.IFNA(VLOOKUP(BJ461,TIPO_DE_INCAPACIDAD,1,FALSE),-1)=-1,"El tipo de incapacidad es inválida (por favor seleccionarlo de la lista). ","")
),
""
)</f>
        <v/>
      </c>
      <c r="GN461" s="46">
        <f>IF(AND($DS461,GK461),
IF(BK461="","Debes escribir el valor de la incapacidad. ",
IF( ISERR(_xlfn.NUMBERVALUE(BK461)), "El valor de la incapacidad debe ser un número válido. ", "")
),
""
)</f>
        <v/>
      </c>
      <c r="GO461" s="46">
        <f>CONCATENATE(BL461,BM461)&lt;&gt;""</f>
        <v/>
      </c>
      <c r="GP461" s="46">
        <f>IF(AND($DS461,GO461),
IF(BL461="","Debes escribir el número de días de licencia de maternidad o paternidad. ",
IF( IFERROR(INT(BL461),1.1) &lt;&gt; IFERROR(_xlfn.NUMBERVALUE(BL461),1), "La cantidad de días de licencia de maternidad o paternidad debe ser un número entero. ", "")
),
""
)</f>
        <v/>
      </c>
      <c r="GQ461" s="46">
        <f>IF(AND($DS461,GO461),
IF(BM461="","Debes escribir el valor de la licencia de maternidad o paternidad. ",
IF( ISERR(_xlfn.NUMBERVALUE(BM461)), "El valor de la licencia de maternidad o paternidad debe ser un número válido. ", "")
),
""
)</f>
        <v/>
      </c>
      <c r="GR461" s="46">
        <f>CONCATENATE(BN461,BO461)&lt;&gt;""</f>
        <v/>
      </c>
      <c r="GS461" s="46">
        <f>IF(AND($DS461,GR461),
IF(BN461="","Debes escribir el número de días de licencia remunerada. ",
IF( IFERROR(INT(BN461),1.1) &lt;&gt; IFERROR(_xlfn.NUMBERVALUE(BN461),1), "La cantidad de días de licencia remunerada debe ser un número entero. ", "")
),
""
)</f>
        <v/>
      </c>
      <c r="GT461" s="46">
        <f>IF(AND($DS461,GR461),
IF(BO461="","Debes escribir el valor de la licencia remunerada. ",
IF( ISERR(_xlfn.NUMBERVALUE(BO461)), "El valor de la licencia remunerada debe ser un número válido. ", "")
),
""
)</f>
        <v/>
      </c>
      <c r="GU461" s="46">
        <f>IF($DS461,
IF( AND(BP461&lt;&gt;"", ISERR(_xlfn.NUMBERVALUE(BP461))), "El valor de la licencia NO remunerada debe ser un número válido. ", "")
)</f>
        <v/>
      </c>
      <c r="GV461" s="46">
        <f>IF($DS461,
IF( AND(BQ461&lt;&gt;"", ISERR(_xlfn.NUMBERVALUE(BQ461))), "El valor de auxilios salariales debe ser un número válido. ", "")
)</f>
        <v/>
      </c>
      <c r="GW461" s="46">
        <f>IF($DS461,
IF( AND(BR461&lt;&gt;"", ISERR(_xlfn.NUMBERVALUE(BR461))), "El valor de auxilios NO salariales debe ser un número válido. ", "")
)</f>
        <v/>
      </c>
      <c r="GX461" s="46">
        <f>IF($DS461,
IF( AND(BS461&lt;&gt;"", ISERR(_xlfn.NUMBERVALUE(BS461))), "El valor de bonos salariales debe ser un número válido. ", "")
)</f>
        <v/>
      </c>
      <c r="GY461" s="46">
        <f>IF($DS461,
IF( AND(BT461&lt;&gt;"", ISERR(_xlfn.NUMBERVALUE(BT461))), "El valor de bonos NO salariales debe ser un número válido. ", "")
)</f>
        <v/>
      </c>
      <c r="GZ461" s="46">
        <f>IF($DS461,
IF( AND(BU461&lt;&gt;"", ISERR(_xlfn.NUMBERVALUE(BU461))), "El valor de bonos salariales de alimentación debe ser un número válido. ", "")
)</f>
        <v/>
      </c>
      <c r="HA461" s="46">
        <f>IF($DS461,
IF( AND(BV461&lt;&gt;"", ISERR(_xlfn.NUMBERVALUE(BV461))), "El valor de bonos NO salariales de alimentación debe ser un número válido. ", "")
)</f>
        <v/>
      </c>
      <c r="HB461" s="46">
        <f>IF($DS461,
IF( AND(BW461&lt;&gt;"", ISERR(_xlfn.NUMBERVALUE(BW461))), "El valor de bonificaciones salariales debe ser un número válido. ", "")
)</f>
        <v/>
      </c>
      <c r="HC461" s="46">
        <f>IF($DS461,
IF( AND(BX461&lt;&gt;"", ISERR(_xlfn.NUMBERVALUE(BX461))), "El valor de bonificaciones NO salariales debe ser un número válido. ", "")
)</f>
        <v/>
      </c>
      <c r="HD461" s="46">
        <f>IF($DS461,
IF( AND(BY461&lt;&gt;"", ISERR(_xlfn.NUMBERVALUE(BY461))), "El valor de compensaciones ordinarias debe ser un número válido. ", "")
)</f>
        <v/>
      </c>
      <c r="HE461" s="46">
        <f>IF($DS461,
IF( AND(BZ461&lt;&gt;"", ISERR(_xlfn.NUMBERVALUE(BZ461))), "El valor de compensaciones extraordinarias debe ser un número válido. ", "")
)</f>
        <v/>
      </c>
      <c r="HF461" s="46">
        <f>IF($DS461,
IF( AND(CA461&lt;&gt;"", ISERR(_xlfn.NUMBERVALUE(CA461))), "El valor de comisiones debe ser un número válido. ", "")
)</f>
        <v/>
      </c>
      <c r="HG461" s="46">
        <f>IF($DS461,
IF( AND(CB461&lt;&gt;"", ISERR(_xlfn.NUMBERVALUE(CB461))), "El valor de ausencia por huega debe ser un número válido. ", "")
)</f>
        <v/>
      </c>
      <c r="HH461" s="46">
        <f>IF($DS461,
IF( AND(CC461&lt;&gt;"", ISERR(_xlfn.NUMBERVALUE(CC461))), "El valor de anticipos debe ser un número válido. ", "")
)</f>
        <v/>
      </c>
      <c r="HI461" s="46">
        <f>IF($DS461,
IF( AND(CD461&lt;&gt;"", ISERR(_xlfn.NUMBERVALUE(CD461))), "El valor de pagos a terceros debe ser un número válido. ", "")
)</f>
        <v/>
      </c>
      <c r="HJ461" s="46">
        <f>IF($DS461,
IF( AND(CE461&lt;&gt;"", ISERR(_xlfn.NUMBERVALUE(CE461))), "El valor de dotación debe ser un número válido. ", "")
)</f>
        <v/>
      </c>
      <c r="HK461" s="46">
        <f>IF($DS461,
IF( AND(CF461&lt;&gt;"", ISERR(_xlfn.NUMBERVALUE(CF461))), "El valor de apoyo sostenibilidad debe ser un número válido. ", "")
)</f>
        <v/>
      </c>
      <c r="HL461" s="46">
        <f>IF($DS461,
IF( AND(CG461&lt;&gt;"", ISERR(_xlfn.NUMBERVALUE(CG461))), "El valor de teletrabajo debe ser un número válido. ", "")
)</f>
        <v/>
      </c>
      <c r="HM461" s="46">
        <f>IF($DS461,
IF( AND(CH461&lt;&gt;"", ISERR(_xlfn.NUMBERVALUE(CH461))), "El valor de bonificación de retiro debe ser un número válido. ", "")
)</f>
        <v/>
      </c>
      <c r="HN461" s="46">
        <f>IF($DS461,
IF( AND(CI461&lt;&gt;"", ISERR(_xlfn.NUMBERVALUE(CI461))), "El valor de indemnización de retiro debe ser un número válido. ", "")
)</f>
        <v/>
      </c>
      <c r="HO461" s="46">
        <f>IF($DS461,
IF( AND(CJ461&lt;&gt;"", ISERR(_xlfn.NUMBERVALUE(CJ461))), "El valor de reintegros debe ser un número válido. ", "")
)</f>
        <v/>
      </c>
      <c r="HP461" s="46">
        <f>CONCATENATE(CK461,CL461,CM461)&lt;&gt;""</f>
        <v/>
      </c>
      <c r="HQ461" s="46">
        <f>IF(AND($DS461,HP461),
IF(CK461="","Debes escribir la descripción de otro concepto no categorizado. ",""),
""
)</f>
        <v/>
      </c>
      <c r="HR461" s="46">
        <f>IF(AND($DS461,HP461),
IF(CONCATENATE(CL461,CM461)="","Debes escribir al menos un valor de concepto no categorizado (salarial o no salarial). ",
IF(ISERR(_xlfn.NUMBERVALUE(CL461)),"El valor salarial concepto no categorizado debe ser un número válido. ","")
),
""
)</f>
        <v/>
      </c>
      <c r="HS461" s="46">
        <f>IF(AND($DS461,HP461),
IF(CONCATENATE(CL461,CM461)="","Debes escribir al menos un valor de concepto no categorizado (salarial o no salarial). ",
IF(ISERR(_xlfn.NUMBERVALUE(CM461)),"El valor NO salarial concepto no categorizado debe ser un número válido. ","")
),
""
)</f>
        <v/>
      </c>
      <c r="HT461" s="46">
        <f>IF($DS461,
IF(CN461="","Debes escribir el porcentaje del aporte a salud. ",
IF( ISERR(_xlfn.NUMBERVALUE(CN461)), "El valor del porcentaje del aporte a salud debe ser un número válido. ", "")
)
)</f>
        <v/>
      </c>
      <c r="HU461" s="46">
        <f>IF($DS461,
IF(CO461="","Debes escribir el valor del aporte a salud. ",
IF( ISERR(_xlfn.NUMBERVALUE(CO461)), "El valor del aporte a salud debe ser un número válido. ", "")
)
)</f>
        <v/>
      </c>
      <c r="HV461" s="46">
        <f>IF($DS461,
IF( AND(CP461&lt;&gt;"", ISERR(_xlfn.NUMBERVALUE(CP461))), "El valor plan complementario debe ser un número válido. ", "")
)</f>
        <v/>
      </c>
      <c r="HW461" s="46">
        <f>IF($DS461,
IF(CQ461="","Debes escribir el porcentaje del aporte a pensión. ",
IF( ISERR(_xlfn.NUMBERVALUE(CQ461)), "El valor del porcentaje del aporte a pensión debe ser un número válido. ", "")
)
)</f>
        <v/>
      </c>
      <c r="HX461" s="46">
        <f>IF($DS461,
IF(CR461="","Debes escribir el valor del aporte a pensión. ",
IF( ISERR(_xlfn.NUMBERVALUE(CR461)), "El valor del aporte a salud debe ser un número válido. ", "")
)
)</f>
        <v/>
      </c>
      <c r="HY461" s="46">
        <f>IF($DS461,
IF( AND(CS461&lt;&gt;"", ISERR(_xlfn.NUMBERVALUE(CS461))), "El valor pensión voluntaria debe ser un número válido. ", "")
)</f>
        <v/>
      </c>
      <c r="HZ461" s="46">
        <f>CONCATENATE(CT461,CU461,CV461,CW461)&lt;&gt;""</f>
        <v/>
      </c>
      <c r="IA461" s="46">
        <f>IF(AND($DS461,HZ461),
IF(CT461="","Debes escribir el % del fondo de seguridad pensional. ",
IF( ISERR(_xlfn.NUMBERVALUE(CT461)), "El % del fondo de seguridad debe ser un número válido. ", "")
),
""
)</f>
        <v/>
      </c>
      <c r="IB461" s="46">
        <f>IF(AND($DS461,HZ461),
IF(CU461="","Debes escribir el valor del aporte al fondo de solidaridad pensional. ",
IF( ISERR(_xlfn.NUMBERVALUE(CU461)), "El valor del aporte al fondo de solidaridad pensional debe ser un número válido. ", "")
),
""
)</f>
        <v/>
      </c>
      <c r="IC461" s="46">
        <f>IF(AND($DS461,HZ461),
IF(CV461="","Debes escribir el % del fondo de subsistencia. ",
IF( ISERR(_xlfn.NUMBERVALUE(CV461)), "El % del fondo de subsistencia debe ser un número válido. ", "")
),
""
)</f>
        <v/>
      </c>
      <c r="ID461" s="46">
        <f>IF(AND($DS461,HZ461),
IF(CW461="","Debes escribir el valor del fondo de subsistencia. ",
IF( ISERR(_xlfn.NUMBERVALUE(CW461)), "El valor del fondo de subsistencia debe ser un número válido. ", "")
),
""
)</f>
        <v/>
      </c>
      <c r="IE461" s="46">
        <f>CONCATENATE(CX461,CY461)&lt;&gt;""</f>
        <v/>
      </c>
      <c r="IF461" s="46">
        <f>IF(AND($DS461,IE461),
IF(CX461="","Debes escribir el % de sindicato. ",
IF( ISERR(_xlfn.NUMBERVALUE(CX461)), "El % de sindicato debe ser un número válido. ", "")
),
""
)</f>
        <v/>
      </c>
      <c r="IG461" s="46">
        <f>IF(AND($DS461,IE461),
IF(CY461="","Debes escribir el valor del sindicato. ",
IF( ISERR(_xlfn.NUMBERVALUE(CY461)), "El valor del sindicato debe ser un número válido. ", "")
),
""
)</f>
        <v/>
      </c>
      <c r="IH461" s="46">
        <f>IF($DS461,
IF( AND(CZ461&lt;&gt;"", ISERR(_xlfn.NUMBERVALUE(CZ461))), "El valor de sanción pública debe ser un número válido. ", "")
)</f>
        <v/>
      </c>
      <c r="II461" s="46">
        <f>IF($DS461,
IF( AND(DA461&lt;&gt;"", ISERR(_xlfn.NUMBERVALUE(DA461))), "El valor de sanción privada debe ser un número válido. ", "")
)</f>
        <v/>
      </c>
      <c r="IJ461" s="46">
        <f>CONCATENATE(DB461,DC461)&lt;&gt;""</f>
        <v/>
      </c>
      <c r="IK461" s="46">
        <f>IF(AND($DS461,IJ461),
IF(DB461="","Debes escribir la descripción de libranza. ",""),
""
)</f>
        <v/>
      </c>
      <c r="IL461" s="46">
        <f>IF(AND($DS461,IJ461),
IF(DC461="","Debes escribir la cuota libranza. ",
IF(ISERR(_xlfn.NUMBERVALUE(DC461)),"El valor de la cuota libranza debe ser un número válido. ","")
),
""
)</f>
        <v/>
      </c>
      <c r="IM461" s="46">
        <f>IF($DS461,
IF( AND(DD461&lt;&gt;"", ISERR(_xlfn.NUMBERVALUE(DD461))), "El valor de pagos a terceros debe ser un número válido. ", "")
)</f>
        <v/>
      </c>
      <c r="IN461" s="46">
        <f>IF($DS461,
IF( AND(DE461&lt;&gt;"", ISERR(_xlfn.NUMBERVALUE(DE461))), "El valor de anticipos debe ser un número válido. ", "")
)</f>
        <v/>
      </c>
      <c r="IO461" s="46">
        <f>IF($DS461,
IF( AND(DF461&lt;&gt;"", ISERR(_xlfn.NUMBERVALUE(DF461))), "El valor de AFC debe ser un número válido. ", "")
)</f>
        <v/>
      </c>
      <c r="IP461" s="46">
        <f>IF($DS461,
IF( AND(DG461&lt;&gt;"", ISERR(_xlfn.NUMBERVALUE(DG461))), "El valor de rete-fuente debe ser un número válido. ", "")
)</f>
        <v/>
      </c>
      <c r="IQ461" s="46">
        <f>IF($DS461,
IF( AND(DH461&lt;&gt;"", ISERR(_xlfn.NUMBERVALUE(DH461))), "El valor de cooperativa de trabajo debe ser un número válido. ", "")
)</f>
        <v/>
      </c>
      <c r="IR461" s="46">
        <f>IF($DS461,
IF( AND(DI461&lt;&gt;"", ISERR(_xlfn.NUMBERVALUE(DI461))), "El valor de embargo fiscal debe ser un número válido. ", "")
)</f>
        <v/>
      </c>
      <c r="IS461" s="46">
        <f>IF($DS461,
IF( AND(DJ461&lt;&gt;"", ISERR(_xlfn.NUMBERVALUE(DJ461))), "El valor de educación debe ser un número válido. ", "")
)</f>
        <v/>
      </c>
      <c r="IT461" s="46">
        <f>IF($DS461,
IF( AND(DK461&lt;&gt;"", ISERR(_xlfn.NUMBERVALUE(DK461))), "El valor de reintegro debe ser un número válido. ", "")
)</f>
        <v/>
      </c>
      <c r="IU461" s="46">
        <f>IF($DS461,
IF( AND(DL461&lt;&gt;"", ISERR(_xlfn.NUMBERVALUE(DL461))), "El valor de deuda debe ser un número válido. ", "")
)</f>
        <v/>
      </c>
      <c r="IV461" s="46">
        <f>IF($DS461,
IF( AND(DM461&lt;&gt;"", ISERR(_xlfn.NUMBERVALUE(DM461))), "El valor de otras deducciones debe ser un número válido. ", "")
)</f>
        <v/>
      </c>
      <c r="IW461" s="46">
        <f>IF($DS461,
IF(DN461="","Debes escribir el valor de los devengos totales. ",
IF( ISERR(_xlfn.NUMBERVALUE(DN461)), "El valor de los devengos totales debe ser un número válido. ", "")
)
)</f>
        <v/>
      </c>
      <c r="IX461" s="46">
        <f>IF($DS461,
IF(DO461="","Debes escribir el valor de las deducciones totales. ",
IF( ISERR(_xlfn.NUMBERVALUE(DO461)), "El valor de las deducciones totales debe ser un número válido. ", "")
)
)</f>
        <v/>
      </c>
      <c r="IY461" s="46">
        <f>IF($DS461,
IF(DP461="","Debes escribir el valor del salario total. ",
IF( ISERR(_xlfn.NUMBERVALUE(DP461)), "El valor del salario total debe ser un número válido. ", "")
)
)</f>
        <v/>
      </c>
    </row>
    <row r="462">
      <c r="B462" s="48" t="n">
        <v>450</v>
      </c>
      <c r="C462" s="61">
        <f>IF(AND(DS462,DP462&lt;&gt;""),
   IF(DQ462="","OK","Error"),
   ""
)</f>
        <v/>
      </c>
      <c r="D462" s="53" t="n"/>
      <c r="E462" s="52" t="n"/>
      <c r="F462" s="112" t="n"/>
      <c r="G462" s="52" t="n"/>
      <c r="H462" s="53" t="n"/>
      <c r="I462" s="52" t="n"/>
      <c r="J462" s="52" t="n"/>
      <c r="K462" s="53" t="n"/>
      <c r="L462" s="55" t="n"/>
      <c r="M462" s="108" t="n"/>
      <c r="N462" s="56" t="n"/>
      <c r="O462" s="52" t="n"/>
      <c r="P462" s="52" t="n"/>
      <c r="Q462" s="52" t="n"/>
      <c r="R462" s="52" t="n"/>
      <c r="S462" s="52" t="n"/>
      <c r="T462" s="53" t="n"/>
      <c r="U462" s="52" t="n"/>
      <c r="V462" s="52" t="n"/>
      <c r="W462" s="55" t="n"/>
      <c r="X462" s="55" t="n"/>
      <c r="Y462" s="52" t="n"/>
      <c r="Z462" s="55" t="n"/>
      <c r="AA462" s="52" t="n"/>
      <c r="AB462" s="53" t="n"/>
      <c r="AC462" s="53" t="n"/>
      <c r="AD462" s="53" t="n"/>
      <c r="AE462" s="177" t="n"/>
      <c r="AF462" s="113" t="n"/>
      <c r="AG462" s="177" t="n"/>
      <c r="AH462" s="178" t="n"/>
      <c r="AI462" s="178" t="n"/>
      <c r="AJ462" s="178" t="n"/>
      <c r="AK462" s="114" t="n"/>
      <c r="AL462" s="178" t="n"/>
      <c r="AM462" s="114" t="n"/>
      <c r="AN462" s="178" t="n"/>
      <c r="AO462" s="114" t="n"/>
      <c r="AP462" s="178" t="n"/>
      <c r="AQ462" s="114" t="n"/>
      <c r="AR462" s="178" t="n"/>
      <c r="AS462" s="114" t="n"/>
      <c r="AT462" s="178" t="n"/>
      <c r="AU462" s="114" t="n"/>
      <c r="AV462" s="178" t="n"/>
      <c r="AW462" s="114" t="n"/>
      <c r="AX462" s="178" t="n"/>
      <c r="AY462" s="114" t="n"/>
      <c r="AZ462" s="178" t="n"/>
      <c r="BA462" s="114" t="n"/>
      <c r="BB462" s="178" t="n"/>
      <c r="BC462" s="114" t="n"/>
      <c r="BD462" s="178" t="n"/>
      <c r="BE462" s="178" t="n"/>
      <c r="BF462" s="178" t="n"/>
      <c r="BG462" s="59" t="n"/>
      <c r="BH462" s="178" t="n"/>
      <c r="BI462" s="114" t="n"/>
      <c r="BJ462" s="53" t="n"/>
      <c r="BK462" s="178" t="n"/>
      <c r="BL462" s="114" t="n"/>
      <c r="BM462" s="178" t="n"/>
      <c r="BN462" s="114" t="n"/>
      <c r="BO462" s="178" t="n"/>
      <c r="BP462" s="178" t="n"/>
      <c r="BQ462" s="178" t="n"/>
      <c r="BR462" s="178" t="n"/>
      <c r="BS462" s="178" t="n"/>
      <c r="BT462" s="178" t="n"/>
      <c r="BU462" s="178" t="n"/>
      <c r="BV462" s="178" t="n"/>
      <c r="BW462" s="178" t="n"/>
      <c r="BX462" s="178" t="n"/>
      <c r="BY462" s="178" t="n"/>
      <c r="BZ462" s="178" t="n"/>
      <c r="CA462" s="178" t="n"/>
      <c r="CB462" s="178" t="n"/>
      <c r="CC462" s="178" t="n"/>
      <c r="CD462" s="178" t="n"/>
      <c r="CE462" s="178" t="n"/>
      <c r="CF462" s="178" t="n"/>
      <c r="CG462" s="178" t="n"/>
      <c r="CH462" s="178" t="n"/>
      <c r="CI462" s="178" t="n"/>
      <c r="CJ462" s="178" t="n"/>
      <c r="CK462" s="53" t="n"/>
      <c r="CL462" s="178" t="n"/>
      <c r="CM462" s="178" t="n"/>
      <c r="CN462" s="60" t="n"/>
      <c r="CO462" s="177" t="n"/>
      <c r="CP462" s="178" t="n"/>
      <c r="CQ462" s="60" t="n"/>
      <c r="CR462" s="177" t="n"/>
      <c r="CS462" s="178" t="n"/>
      <c r="CT462" s="59" t="n"/>
      <c r="CU462" s="178" t="n"/>
      <c r="CV462" s="59" t="n"/>
      <c r="CW462" s="178" t="n"/>
      <c r="CX462" s="59" t="n"/>
      <c r="CY462" s="178" t="n"/>
      <c r="CZ462" s="178" t="n"/>
      <c r="DA462" s="178" t="n"/>
      <c r="DB462" s="53" t="n"/>
      <c r="DC462" s="178" t="n"/>
      <c r="DD462" s="178" t="n"/>
      <c r="DE462" s="178" t="n"/>
      <c r="DF462" s="178" t="n"/>
      <c r="DG462" s="178" t="n"/>
      <c r="DH462" s="178" t="n"/>
      <c r="DI462" s="178" t="n"/>
      <c r="DJ462" s="178" t="n"/>
      <c r="DK462" s="178" t="n"/>
      <c r="DL462" s="178" t="n"/>
      <c r="DM462" s="178" t="n"/>
      <c r="DN462" s="177" t="n"/>
      <c r="DO462" s="177" t="n"/>
      <c r="DP462" s="177" t="n"/>
      <c r="DQ462" s="76">
        <f>IF(AND(DS462,DP462&lt;&gt;""),
   CONCATENATE(DT462,DU462,DV462,DW462,DX462,DY462,DZ462,EA462,EB462,EC462,ED462,EE462,EF462,EG462,EH462,EI462,EJ462,EK462,EL462,EM462,EN462,EO462,EP462,EQ462,ES462,ET462,EU462,EV462,EW462,EX462,EY462,EZ462,FA462,FC462,FD462,FF462,FG462,FI462,FJ462,FL462,FM462,FO462,FP462,FR462,FS462,FU462,FV462,FX462,FY462,GA462,GB462,GD462,GE462,GF462,GH462,GI462,GJ462,GL462,GM462,GN462,GP462,GQ462,GS462,GT462,GU462,GV462,GW462,GX462,GY462,GZ462,HA462,HB462,HC462,HD462,HE462,HF462,HG462,HH462,HI462,HJ462,HK462,HL462,HM462,HN462,HO462,HQ462,HR462,HS462,HT462,HU462,HV462,HW462,HX462,HY462,IA462,IB462,IC462,ID462,IF462,IG462,IH462,II462,IK462,IL462,IM462,IN462,IO462,IP462,IQ462,IR462,IS462,IT462,IU462,IV462,IW462,IX462,IY462,IZ462),
   ""
)</f>
        <v/>
      </c>
      <c r="DR462" s="53" t="n"/>
      <c r="DS462" s="46">
        <f>CONCATENATE(D462,$E462,$F462,$G462,H462,$I462,$J462,K462,$L462,$M462,N462,$O462,$P462,$Q462,$R462,$S462,T462,$U462,$V462,$W462,$X462,$Y462,$Z462,$AA462,AB462,AC462,AD462,$AE462,$AF462,$AG462,AH462,AI462,AJ462,AK462,AL462,AM462,AN462,AO462,AP462,AQ462,AR462,AS462,AT462,AU462,AV462,AW462,AX462,AY462,AZ462,BA462,BB462,BC462,BD462,BE462,BF462,BG462,BH462,BI462,BJ462,BK462,BL462,BM462,BN462,BO462,BP462,BQ462,BR462,BS462,BT462,BU462,BV462,BW462,BX462,BY462,BZ462,CA462,CB462,CC462,CD462,CE462,CF462,CG462,CH462,CI462,CJ462,CK462,CL462,CM462,$CN462,$CO462,CP462,$CQ462,$CR462,CS462,CT462,CU462,CV462,CW462,CX462,CY462,CZ462,DA462,DB462,DC462,DD462,DE462,DF462,DG462,DH462,DI462,DJ462,DK462,DL462,DM462,$DN462,$DO462,$DP462,DR462)&lt;&gt;""</f>
        <v/>
      </c>
      <c r="DT462" s="46">
        <f>IF(AND($DS462,$E$4&lt;&gt;""),
   IF(LEFT($E$4,2) = "1.",
      IF(D462&lt;&gt;"","El CUNE sólo se envía en operaciones de novedad o ajuste. ",""),
      IF(D462="","Debes escribir un CUNE válido para realizar operaciones de novedad o ajuste. ","")),
   ""
)</f>
        <v/>
      </c>
      <c r="DU462" s="46">
        <f>IF($DS462,
   IF(E462="","Debes seleccionar el tipo de documento del empleado. ",
      IF(_xlfn.IFNA(VLOOKUP(E462,TIPO_DE_DOCUMENTO,1,FALSE),-1)=-1,"El tipo de documento no es válido (por favor seleccionarlo de la lista). ","")
   )
)</f>
        <v/>
      </c>
      <c r="DV462" s="46">
        <f>IF($DS462,
   IF(F462="","Debes escribir el número de documento del empleado. ","")
)</f>
        <v/>
      </c>
      <c r="DW462" s="46">
        <f>IF($DS462,
   IF(G462="","Debes escribir el primer nombre del empleado. ","")
)</f>
        <v/>
      </c>
      <c r="DY462" s="46">
        <f>IF($DS462,
   IF(I462="","Debes escribir el primer apellido del empleado. ","")
)</f>
        <v/>
      </c>
      <c r="DZ462" s="46">
        <f>IF($DS462,
   IF(J462="","Debes escribir el segundo apellido del empleado. ","")
)</f>
        <v/>
      </c>
      <c r="EB462" s="46">
        <f>IF($DS462,
   IF(L462="","Debes escribir la fecha de ingreso del empleado. ",
      IF(ISERR(DATE(YEAR(L462),MONTH(L462),DAY(L462))), "El valor ingresado en fecha de ingreso no tiene un formato válido. ","")
   )
)</f>
        <v/>
      </c>
      <c r="EC462" s="46">
        <f>IF($DS462,
   IF(M462="","Debes escribir el tiempo laborado. ",
      IF( IFERROR(INT(M462),1.1) &lt;&gt; IFERROR(_xlfn.NUMBERVALUE(M462),1), "El valor de los días trabajados debe ser un número entero. ", "")
   )
)</f>
        <v/>
      </c>
      <c r="ED462" s="46">
        <f>IF($DS462,
   IF( AND(N462&lt;&gt;"", ISERR(DATE(YEAR(N462),MONTH(N462),DAY(N462))) ), "El valor ingresado en fecha de ingreso no tiene un formato válido. ",
      IF( AND(N462&lt;&gt;"", $E$6&lt;&gt;"", DATE(YEAR(N462), MONTH(N462), 1) &lt;&gt; IFERROR(DATE(MID($E$6, 1, 4), MID($E$6, 6, 2),1), "1/1/1900") ), "La fecha de retiro debe estar dentro del período liquidado. ", "")
   )
)</f>
        <v/>
      </c>
      <c r="EE462" s="46">
        <f>IF($DS462,
   IF(O462="","Debes seleccionar el tipo de trabajador. ",
      IF(_xlfn.IFNA(VLOOKUP(O462,TIPO_DE_TRABAJADOR,1,FALSE),-1)=-1,"El tipo de trabajador no es válido (por favor seleccionarlo de la lista). ","")
   )
)</f>
        <v/>
      </c>
      <c r="EF462" s="46">
        <f>IF($DS462,
   IF(P462="","Debes seleccionar si es un trabajador dependiente pensionado por vejez. ",
      IF(_xlfn.IFNA(VLOOKUP(P462,SUBTIPO_DE_TRABAJADOR,1,FALSE),-1)=-1,"El tipo de trabajador dependiente pensionado por vejez no es válido (por favor seleccionarlo de la lista). ","")
   )
)</f>
        <v/>
      </c>
      <c r="EG462" s="46">
        <f>IF($DS462,
   IF(Q462="","Debes seleccionar el tipo de contrato del trabajador. ",
      IF(_xlfn.IFNA(VLOOKUP(Q462,TIPO_DE_CONTRATO,1,FALSE),-1)=-1,"El tipo de contrato del trabajador no es válido (por favor seleccionarlo de la lista). ","")
   )
)</f>
        <v/>
      </c>
      <c r="EH462" s="46">
        <f>IF($DS462,
   IF(R462="","Debes seleccionar si es un salario integral. ",
      IF(_xlfn.IFNA(VLOOKUP(R462,SI_NO,1,FALSE),-1)=-1,"Valor no válido para salario integral (por favor seleccionarlo de la lista). ","")
   )
)</f>
        <v/>
      </c>
      <c r="EI462" s="46">
        <f>IF($DS462,
   IF(S462="","Debes seleccionar si el trabajador realiza actividades de riesgo. ",
      IF(_xlfn.IFNA(VLOOKUP(S462,SI_NO,1,FALSE),-1)=-1,"Valor no válido para actividad de alto riesgo (por favor seleccionarlo de la lista). ","")
   )
)</f>
        <v/>
      </c>
      <c r="EK462" s="46">
        <f>IF($DS462,
   IF(U462="","Debes escribir el código del municipio de residencia del trabajador. ",
      IF(_xlfn.IFNA(VLOOKUP(U462,MUNICIPIO,1,FALSE),-1)=-1,"El municipio de residencia del trabajador es inválido (por favor seleccionarlo de la lista). ","")
   )
)</f>
        <v/>
      </c>
      <c r="EL462" s="46">
        <f>IF($DS462,
   IF(V462="","Debes escribir el la dirección de residendia del trabajador. ","")
)</f>
        <v/>
      </c>
      <c r="EM462" s="46">
        <f>IF($DS462,
   IF(W462="","Debes escribir la fecha de inicio de la liquidación. ",
      IF(ISERR(DATE(YEAR(W462),MONTH(W462),DAY(W462))),"El valor ingresado en fecha de inicio de liquidación no tiene un formato válido. ",
          IF( AND($E$6&lt;&gt;"", DATE(YEAR(W462), MONTH(W462), 1) &lt;&gt; IFERROR(DATE(MID($E$6, 1, 4), MID($E$6, 6, 2),1), "1/1/1900") ), "La fecha de inicio de la liquidación debe estar dentro del período liquidado. ", "")
      )
   )
)</f>
        <v/>
      </c>
      <c r="EN462" s="46">
        <f>IF($DS462,
   IF(X462="","Debes escribir la fecha de fin de la liquidación. ",
      IF(ISERR(DATE(YEAR(X462),MONTH(X462),DAY(X462))),"El valor ingresado en fecha de fin de liquidación no tiene un formato válido. ",
          IF( AND($E$6&lt;&gt;"", DATE(YEAR(X462), MONTH(X462), 1) &lt;&gt; IFERROR(DATE(MID($E$6, 1, 4), MID($E$6, 6, 2),1), "1/1/1900") ), "La fecha de fin de la liquidación debe estar dentro del período liquidado. ", "")
      )
   )
)</f>
        <v/>
      </c>
      <c r="EO462" s="46">
        <f>IF($DS462,
   IF(Y462="","Debes escribir la frecuencia de pago del trabajador. ",
      IF(_xlfn.IFNA(VLOOKUP(Y462,PERÍODO_DE_NÓMINA,1,FALSE),-1)=-1,"La frecuencia de pago es inválida (por favor seleccionarlo de la lista). ","")
   )
)</f>
        <v/>
      </c>
      <c r="EP462" s="46">
        <f>IF($DS462,
   IF(Z462="","Debes escribir la fecha de pago. ",
      IF(ISERR(DATE(YEAR(Z462),MONTH(Z462),DAY(Z462))), "El valor ingresado en fecha de pago no tiene un formato válido. ","")
   )
)</f>
        <v/>
      </c>
      <c r="EQ462" s="46">
        <f>IF($DS462,
   IF(AA462="","Debes escribir el medio de pago. ",
      IF(_xlfn.IFNA(VLOOKUP(AA462,MEDIOS_DE_PAGO,1,FALSE),-1)=-1,"El medio de pago es inválido (por favor seleccionarlo de la lista). ","")
   )
)</f>
        <v/>
      </c>
      <c r="ER462" s="46">
        <f>OR(AA462='Tablas '!$T$4,AA462='Tablas '!$T$7,AA462='Tablas '!$T$8,AA462='Tablas '!$T$11)</f>
        <v/>
      </c>
      <c r="ES462" s="46">
        <f>IF(AND($DS462,ER462),
   IF(AB462="","Debes escribir la entidad bancaria. ",""),
   ""
)</f>
        <v/>
      </c>
      <c r="ET462" s="46">
        <f>IF(AND($DS462,ER462),
   IF(AC462="","Debes escribir el tipo de cuenta bancaria. ",
      IF(_xlfn.IFNA(VLOOKUP(AC462,TIPO_DE_CUENTA,1,FALSE),-1)=-1,"El tipo de cuenta bancaria es inválida (por favor seleccionarlo de la lista). ","")
   ),
   ""
)</f>
        <v/>
      </c>
      <c r="EU462" s="46">
        <f>IF(AND($DS462,ER462),
   IF(AD462="","Debes escribir el número de cuenta bancaria. ",""),
   ""
)</f>
        <v/>
      </c>
      <c r="EV462" s="46">
        <f>IF($DS462,
   IF(AE462="","Debes escribir el valor del sueldo básico. ",
      IF( ISERR(_xlfn.NUMBERVALUE(AE462)), "El valor del sueldo básico debe ser un número válido. ", "")
   )
)</f>
        <v/>
      </c>
      <c r="EW462" s="46">
        <f>IF($DS462,
   IF(AF462="","Debes escribir el número de días trabajados. ",
      IF( IFERROR(INT(AF462),1.1) &lt;&gt; IFERROR(_xlfn.NUMBERVALUE(AF462),1), "La cantidad de días trabajados debe ser un número entero. ", "")
   )
)</f>
        <v/>
      </c>
      <c r="EX462" s="46">
        <f>IF($DS462,
   IF(AG462="","Debes escribir el valor del sueldo trabajado. ",
      IF( ISERR(_xlfn.NUMBERVALUE(AG462)), "El valor del sueldo trabajado debe ser un número válido. ", "")
   )
)</f>
        <v/>
      </c>
      <c r="EY462" s="46">
        <f>IF($DS462,
   IF( AND(AH462&lt;&gt;"", ISERR(_xlfn.NUMBERVALUE(AH462))), "El valor del auxilio de transporte debe ser un número válido. ", "")
)</f>
        <v/>
      </c>
      <c r="EZ462" s="46">
        <f>IF($DS462,
   IF( AND(AI462&lt;&gt;"", ISERR(_xlfn.NUMBERVALUE(AI462))), "El valor de viáticos salariales debe ser un número válido. ", "")
)</f>
        <v/>
      </c>
      <c r="FA462" s="46">
        <f>IF($DS462,
   IF( AND(AJ462&lt;&gt;"", ISERR(_xlfn.NUMBERVALUE(AJ462))), "El valor de viáticos NO salariales debe ser un número válido. ", "")
)</f>
        <v/>
      </c>
      <c r="FB462" s="46">
        <f>CONCATENATE(AK462,AL462)&lt;&gt;""</f>
        <v/>
      </c>
      <c r="FC462" s="46">
        <f>IF(AND($DS462,FB462),
   IF(AK462="","Debes escribir el número de horas extras diurnas. ",
      IF( IFERROR(INT(AK462),1.1) &lt;&gt; IFERROR(_xlfn.NUMBERVALUE(AK462),1), "La cantidad de horas extras diurnas debe ser un número entero. ", "")
   ),
   ""
)</f>
        <v/>
      </c>
      <c r="FD462" s="46">
        <f>IF(AND($DS462,FB462),
   IF(AL462="","Debes escribir el valor de las horas extras diurnas. ",
      IF( ISERR(_xlfn.NUMBERVALUE(AL462)), "El valor de las horas extras duirnas debe ser un número válido. ", "")
   ),
   ""
)</f>
        <v/>
      </c>
      <c r="FE462" s="46">
        <f>CONCATENATE(AM462,AN462)&lt;&gt;""</f>
        <v/>
      </c>
      <c r="FF462" s="46">
        <f>IF(AND($DS462,FE462),
   IF(AM462="","Debes escribir el número de horas extras nocturnas. ",
      IF( IFERROR(INT(AM462),1.1) &lt;&gt; IFERROR(_xlfn.NUMBERVALUE(AM462),1), "La cantidad de horas extras nocturnas debe ser un número entero. ", "")
   ),
   ""
)</f>
        <v/>
      </c>
      <c r="FG462" s="46">
        <f>IF(AND($DS462,FE462),
   IF(AN462="","Debes escribir el valor de las horas extras nocturnas. ",
      IF( ISERR(_xlfn.NUMBERVALUE(AN462)), "El valor de las horas extras nocturnas debe ser un número válido. ", "")
   ),
   ""
)</f>
        <v/>
      </c>
      <c r="FH462" s="46">
        <f>CONCATENATE(AO462,AP462)&lt;&gt;""</f>
        <v/>
      </c>
      <c r="FI462" s="46">
        <f>IF(AND($DS462,FH462),
   IF(AO462="","Debes escribir el número de horas extras diurnas dominicales y festivas. ",
      IF( IFERROR(INT(AO462),1.1) &lt;&gt; IFERROR(_xlfn.NUMBERVALUE(AO462),1), "La cantidad de horas extras diurnas dominicales y festivas debe ser un número entero. ", "")
   ),
   ""
)</f>
        <v/>
      </c>
      <c r="FJ462" s="46">
        <f>IF(AND($DS462,FH462),
   IF(AP462="","Debes escribir el valor de las horas extras diurnas dominicales y festivas. ",
      IF( ISERR(_xlfn.NUMBERVALUE(AP462)), "El valor de las horas extras diurnas dominicales y festivas debe ser un número válido. ", "")
   ),
   ""
)</f>
        <v/>
      </c>
      <c r="FK462" s="46">
        <f>CONCATENATE(AQ462,AR462)&lt;&gt;""</f>
        <v/>
      </c>
      <c r="FL462" s="46">
        <f>IF(AND($DS462,FK462),
   IF(AQ462="","Debes escribir el número de horas extras nocturnas dominicales y festivas. ",
      IF( IFERROR(INT(AQ462),1.1) &lt;&gt; IFERROR(_xlfn.NUMBERVALUE(AQ462),1), "La cantidad de horas extras nocturnas dominicales y festivas debe ser un número entero. ", "")
   ),
   ""
)</f>
        <v/>
      </c>
      <c r="FM462" s="46">
        <f>IF(AND($DS462,FK462),
   IF(AR462="","Debes escribir el valor de las horas extras nocturnas dominicales y festivas. ",
      IF( ISERR(_xlfn.NUMBERVALUE(AR462)), "El valor de las horas extras nocturnas dominicales y festivas debe ser un número válido. ", "")
   ),
   ""
)</f>
        <v/>
      </c>
      <c r="FN462" s="46">
        <f>CONCATENATE(AS462,AT462)&lt;&gt;""</f>
        <v/>
      </c>
      <c r="FO462" s="46">
        <f>IF(AND($DS462,FN462),
   IF(AS462="","Debes escribir el número de horas recargo nocturno. ",
      IF( IFERROR(INT(AS462),1.1) &lt;&gt; IFERROR(_xlfn.NUMBERVALUE(AS462),1), "La cantidad de horas recargo nocturno debe ser un número entero. ", "")
   ),
   ""
)</f>
        <v/>
      </c>
      <c r="FP462" s="46">
        <f>IF(AND($DS462,FN462),
   IF(AT462="","Debes escribir el valor de las horas recargo nocturno. ",
      IF( ISERR(_xlfn.NUMBERVALUE(AT462)), "El valor de las horas recargo nocturno debe ser un número válido. ", "")
   ),
   ""
)</f>
        <v/>
      </c>
      <c r="FQ462" s="46">
        <f>CONCATENATE(AU462,AV462)&lt;&gt;""</f>
        <v/>
      </c>
      <c r="FR462" s="46">
        <f>IF(AND($DS462,FQ462),
   IF(AU462="","Debes escribir el número de horas recargo diurno dominical y festivo. ",
      IF( IFERROR(INT(AU462),1.1) &lt;&gt; IFERROR(_xlfn.NUMBERVALUE(AU462),1), "La cantidad de horas recargo diurno dominical y festivo debe ser un número entero. ", "")
   ),
   ""
)</f>
        <v/>
      </c>
      <c r="FS462" s="46">
        <f>IF(AND($DS462,FQ462),
   IF(AV462="","Debes escribir el valor de las horas recargo diurno dominical y festivo. ",
      IF( ISERR(_xlfn.NUMBERVALUE(AV462)), "El valor de las horas recargo diurno dominical y festivo debe ser un número válido. ", "")
   ),
   ""
)</f>
        <v/>
      </c>
      <c r="FT462" s="46">
        <f>CONCATENATE(AW462,AX462)&lt;&gt;""</f>
        <v/>
      </c>
      <c r="FU462" s="46">
        <f>IF(AND($DS462,FT462),
   IF(AW462="","Debes escribir el número de horas recargo nocturno dominical y festivo. ",
      IF( IFERROR(INT(AW462),1.1) &lt;&gt; IFERROR(_xlfn.NUMBERVALUE(AW462),1), "La cantidad de horas recargo nocturno dominical y festivo debe ser un número entero. ", "")
   ),
   ""
)</f>
        <v/>
      </c>
      <c r="FV462" s="46">
        <f>IF(AND($DS462,FT462),
   IF(AX462="","Debes escribir el valor de las horas recargo nocturno dominical y festivo. ",
      IF( ISERR(_xlfn.NUMBERVALUE(AX462)), "El valor de las horas recargo nocturno dominical y festivo debe ser un número válido. ", "")
   ),
   ""
)</f>
        <v/>
      </c>
      <c r="FW462" s="46">
        <f>CONCATENATE(AY462,AZ462)&lt;&gt;""</f>
        <v/>
      </c>
      <c r="FX462" s="46">
        <f>IF(AND($DS462,FW462),
   IF(AY462="","Debes escribir el número de días de vacaciones comunes. ",
      IF( IFERROR(INT(AY462),1.1) &lt;&gt; IFERROR(_xlfn.NUMBERVALUE(AY462),1), "La cantidad de días de vacaciones comunes debe ser un número entero. ", "")
   ),
   ""
)</f>
        <v/>
      </c>
      <c r="FY462" s="46">
        <f>IF(AND($DS462,FW462),
   IF(AZ462="","Debes escribir el valor de las vacaciones comunes. ",
      IF( ISERR(_xlfn.NUMBERVALUE(AZ462)), "El valor de las vacaciones comunes debe ser un número válido. ", "")
   ),
   ""
)</f>
        <v/>
      </c>
      <c r="FZ462" s="46">
        <f>CONCATENATE(BA462,BB462)&lt;&gt;""</f>
        <v/>
      </c>
      <c r="GA462" s="46">
        <f>IF(AND($DS462,FZ462),
   IF(BA462="","Debes escribir el número de días de vacaciones compensadas. ",
      IF( IFERROR(INT(BA462),1.1) &lt;&gt; IFERROR(_xlfn.NUMBERVALUE(BA462),1), "La cantidad de días de vacaciones compensadas debe ser un número entero. ", "")
   ),
   ""
)</f>
        <v/>
      </c>
      <c r="GB462" s="46">
        <f>IF(AND($DS462,FZ462),
   IF(BB462="","Debes escribir el valor de las vacaciones compensadas. ",
      IF( ISERR(_xlfn.NUMBERVALUE(BB462)), "El valor de las vacaciones compensadas debe ser un número válido. ", "")
   ),
   ""
)</f>
        <v/>
      </c>
      <c r="GC462" s="46">
        <f>CONCATENATE(BC462,BD462)&lt;&gt;""</f>
        <v/>
      </c>
      <c r="GD462" s="46">
        <f>IF(AND($DS462,GC462),
   IF(BC462="","Debes escribir el número de días de prima salarial. ",
      IF( IFERROR(INT(BC462),1.1) &lt;&gt; IFERROR(_xlfn.NUMBERVALUE(BC462),1), "La cantidad de días de prima salarial debe ser un número entero. ", "")
   ),
   ""
)</f>
        <v/>
      </c>
      <c r="GE462" s="46">
        <f>IF(AND($DS462,GC462),
   IF(BD462="","Debes escribir el valor de los días de prima salarial. ",
      IF( ISERR(_xlfn.NUMBERVALUE(BD462)), "El valor de los días de prima salarial debe ser un número válido. ", "")
   ),
   ""
)</f>
        <v/>
      </c>
      <c r="GF462" s="46">
        <f>IF($DS462,
   IF( AND(BE462&lt;&gt;"", ISERR(_xlfn.NUMBERVALUE(BE462))), "El valor de la prima NO saliarial debe ser un número válido. ", "")
)</f>
        <v/>
      </c>
      <c r="GG462" s="46">
        <f>CONCATENATE(BF462,BG462,BH462)&lt;&gt;""</f>
        <v/>
      </c>
      <c r="GH462" s="46">
        <f>IF(AND($DS462,GG462),
   IF(BF462="","Debes escribir el valor de las cesantías. ",
      IF( ISERR(_xlfn.NUMBERVALUE(BF462)), "El valor de las cesantías debe ser un número válido. ", "")
   ),
   ""
)</f>
        <v/>
      </c>
      <c r="GI462" s="46">
        <f>IF(AND($DS462,GG462),
   IF(BG462="","Debes escribir el % de cesantías. ",
      IF( ISERR(_xlfn.NUMBERVALUE(BG462)), "El % de cesantías debe ser un número válido. ", "")
   ),
   ""
)</f>
        <v/>
      </c>
      <c r="GJ462" s="46">
        <f>IF(AND($DS462,GG462),
   IF(BH462="","Debes escribir el valor de intereses de cesantías. ",
      IF( ISERR(_xlfn.NUMBERVALUE(BH462)), "El valor de intereses de cesantías debe ser un número válido. ", "")
   ),
   ""
)</f>
        <v/>
      </c>
      <c r="GK462" s="46">
        <f>CONCATENATE(BI462,BJ462,BK462)&lt;&gt;""</f>
        <v/>
      </c>
      <c r="GL462" s="46">
        <f>IF(AND($DS462,GK462),
   IF(BI462="","Debes escribir el número de días de incapacidad. ",
      IF( IFERROR(INT(BI462),1.1) &lt;&gt; IFERROR(_xlfn.NUMBERVALUE(BI462),1), "La cantidad de días de incapacidad debe ser un número entero. ", "")
   ),
   ""
)</f>
        <v/>
      </c>
      <c r="GM462" s="46">
        <f>IF(AND($DS462,GK462),
   IF(BJ462="","Debes escribir el tipo de incapacidad. ",
      IF(_xlfn.IFNA(VLOOKUP(BJ462,TIPO_DE_INCAPACIDAD,1,FALSE),-1)=-1,"El tipo de incapacidad es inválida (por favor seleccionarlo de la lista). ","")
   ),
   ""
)</f>
        <v/>
      </c>
      <c r="GN462" s="46">
        <f>IF(AND($DS462,GK462),
   IF(BK462="","Debes escribir el valor de la incapacidad. ",
      IF( ISERR(_xlfn.NUMBERVALUE(BK462)), "El valor de la incapacidad debe ser un número válido. ", "")
   ),
   ""
)</f>
        <v/>
      </c>
      <c r="GO462" s="46">
        <f>CONCATENATE(BL462,BM462)&lt;&gt;""</f>
        <v/>
      </c>
      <c r="GP462" s="46">
        <f>IF(AND($DS462,GO462),
   IF(BL462="","Debes escribir el número de días de licencia de maternidad o paternidad. ",
      IF( IFERROR(INT(BL462),1.1) &lt;&gt; IFERROR(_xlfn.NUMBERVALUE(BL462),1), "La cantidad de días de licencia de maternidad o paternidad debe ser un número entero. ", "")
   ),
   ""
)</f>
        <v/>
      </c>
      <c r="GQ462" s="46">
        <f>IF(AND($DS462,GO462),
   IF(BM462="","Debes escribir el valor de la licencia de maternidad o paternidad. ",
      IF( ISERR(_xlfn.NUMBERVALUE(BM462)), "El valor de la licencia de maternidad o paternidad debe ser un número válido. ", "")
   ),
   ""
)</f>
        <v/>
      </c>
      <c r="GR462" s="46">
        <f>CONCATENATE(BN462,BO462)&lt;&gt;""</f>
        <v/>
      </c>
      <c r="GS462" s="46">
        <f>IF(AND($DS462,GR462),
   IF(BN462="","Debes escribir el número de días de licencia remunerada. ",
      IF( IFERROR(INT(BN462),1.1) &lt;&gt; IFERROR(_xlfn.NUMBERVALUE(BN462),1), "La cantidad de días de licencia remunerada debe ser un número entero. ", "")
   ),
   ""
)</f>
        <v/>
      </c>
      <c r="GT462" s="46">
        <f>IF(AND($DS462,GR462),
   IF(BO462="","Debes escribir el valor de la licencia remunerada. ",
      IF( ISERR(_xlfn.NUMBERVALUE(BO462)), "El valor de la licencia remunerada debe ser un número válido. ", "")
   ),
   ""
)</f>
        <v/>
      </c>
      <c r="GU462" s="46">
        <f>IF($DS462,
   IF( AND(BP462&lt;&gt;"", ISERR(_xlfn.NUMBERVALUE(BP462))), "El valor de la licencia NO remunerada debe ser un número válido. ", "")
)</f>
        <v/>
      </c>
      <c r="GV462" s="46">
        <f>IF($DS462,
   IF( AND(BQ462&lt;&gt;"", ISERR(_xlfn.NUMBERVALUE(BQ462))), "El valor de auxilios salariales debe ser un número válido. ", "")
)</f>
        <v/>
      </c>
      <c r="GW462" s="46">
        <f>IF($DS462,
   IF( AND(BR462&lt;&gt;"", ISERR(_xlfn.NUMBERVALUE(BR462))), "El valor de auxilios NO salariales debe ser un número válido. ", "")
)</f>
        <v/>
      </c>
      <c r="GX462" s="46">
        <f>IF($DS462,
   IF( AND(BS462&lt;&gt;"", ISERR(_xlfn.NUMBERVALUE(BS462))), "El valor de bonos salariales debe ser un número válido. ", "")
)</f>
        <v/>
      </c>
      <c r="GY462" s="46">
        <f>IF($DS462,
   IF( AND(BT462&lt;&gt;"", ISERR(_xlfn.NUMBERVALUE(BT462))), "El valor de bonos NO salariales debe ser un número válido. ", "")
)</f>
        <v/>
      </c>
      <c r="GZ462" s="46">
        <f>IF($DS462,
   IF( AND(BU462&lt;&gt;"", ISERR(_xlfn.NUMBERVALUE(BU462))), "El valor de bonos salariales de alimentación debe ser un número válido. ", "")
)</f>
        <v/>
      </c>
      <c r="HA462" s="46">
        <f>IF($DS462,
   IF( AND(BV462&lt;&gt;"", ISERR(_xlfn.NUMBERVALUE(BV462))), "El valor de bonos NO salariales de alimentación debe ser un número válido. ", "")
)</f>
        <v/>
      </c>
      <c r="HB462" s="46">
        <f>IF($DS462,
   IF( AND(BW462&lt;&gt;"", ISERR(_xlfn.NUMBERVALUE(BW462))), "El valor de bonificaciones salariales debe ser un número válido. ", "")
)</f>
        <v/>
      </c>
      <c r="HC462" s="46">
        <f>IF($DS462,
   IF( AND(BX462&lt;&gt;"", ISERR(_xlfn.NUMBERVALUE(BX462))), "El valor de bonificaciones NO salariales debe ser un número válido. ", "")
)</f>
        <v/>
      </c>
      <c r="HD462" s="46">
        <f>IF($DS462,
   IF( AND(BY462&lt;&gt;"", ISERR(_xlfn.NUMBERVALUE(BY462))), "El valor de compensaciones ordinarias debe ser un número válido. ", "")
)</f>
        <v/>
      </c>
      <c r="HE462" s="46">
        <f>IF($DS462,
   IF( AND(BZ462&lt;&gt;"", ISERR(_xlfn.NUMBERVALUE(BZ462))), "El valor de compensaciones extraordinarias debe ser un número válido. ", "")
)</f>
        <v/>
      </c>
      <c r="HF462" s="46">
        <f>IF($DS462,
   IF( AND(CA462&lt;&gt;"", ISERR(_xlfn.NUMBERVALUE(CA462))), "El valor de comisiones debe ser un número válido. ", "")
)</f>
        <v/>
      </c>
      <c r="HG462" s="46">
        <f>IF($DS462,
   IF( AND(CB462&lt;&gt;"", ISERR(_xlfn.NUMBERVALUE(CB462))), "El valor de ausencia por huega debe ser un número válido. ", "")
)</f>
        <v/>
      </c>
      <c r="HH462" s="46">
        <f>IF($DS462,
   IF( AND(CC462&lt;&gt;"", ISERR(_xlfn.NUMBERVALUE(CC462))), "El valor de anticipos debe ser un número válido. ", "")
)</f>
        <v/>
      </c>
      <c r="HI462" s="46">
        <f>IF($DS462,
   IF( AND(CD462&lt;&gt;"", ISERR(_xlfn.NUMBERVALUE(CD462))), "El valor de pagos a terceros debe ser un número válido. ", "")
)</f>
        <v/>
      </c>
      <c r="HJ462" s="46">
        <f>IF($DS462,
   IF( AND(CE462&lt;&gt;"", ISERR(_xlfn.NUMBERVALUE(CE462))), "El valor de dotación debe ser un número válido. ", "")
)</f>
        <v/>
      </c>
      <c r="HK462" s="46">
        <f>IF($DS462,
   IF( AND(CF462&lt;&gt;"", ISERR(_xlfn.NUMBERVALUE(CF462))), "El valor de apoyo sostenibilidad debe ser un número válido. ", "")
)</f>
        <v/>
      </c>
      <c r="HL462" s="46">
        <f>IF($DS462,
   IF( AND(CG462&lt;&gt;"", ISERR(_xlfn.NUMBERVALUE(CG462))), "El valor de teletrabajo debe ser un número válido. ", "")
)</f>
        <v/>
      </c>
      <c r="HM462" s="46">
        <f>IF($DS462,
   IF( AND(CH462&lt;&gt;"", ISERR(_xlfn.NUMBERVALUE(CH462))), "El valor de bonificación de retiro debe ser un número válido. ", "")
)</f>
        <v/>
      </c>
      <c r="HN462" s="46">
        <f>IF($DS462,
   IF( AND(CI462&lt;&gt;"", ISERR(_xlfn.NUMBERVALUE(CI462))), "El valor de indemnización de retiro debe ser un número válido. ", "")
)</f>
        <v/>
      </c>
      <c r="HO462" s="46">
        <f>IF($DS462,
   IF( AND(CJ462&lt;&gt;"", ISERR(_xlfn.NUMBERVALUE(CJ462))), "El valor de reintegros debe ser un número válido. ", "")
)</f>
        <v/>
      </c>
      <c r="HP462" s="46">
        <f>CONCATENATE(CK462,CL462,CM462)&lt;&gt;""</f>
        <v/>
      </c>
      <c r="HQ462" s="46">
        <f>IF(AND($DS462,HP462),
   IF(CK462="","Debes escribir la descripción de otro concepto no categorizado. ",""),
   ""
)</f>
        <v/>
      </c>
      <c r="HR462" s="46">
        <f>IF(AND($DS462,HP462),
   IF(CONCATENATE(CL462,CM462)="","Debes escribir al menos un valor de concepto no categorizado (salarial o no salarial). ",
      IF(ISERR(_xlfn.NUMBERVALUE(CL462)),"El valor salarial concepto no categorizado debe ser un número válido. ","")
   ),
   ""
)</f>
        <v/>
      </c>
      <c r="HS462" s="46">
        <f>IF(AND($DS462,HP462),
   IF(CONCATENATE(CL462,CM462)="","Debes escribir al menos un valor de concepto no categorizado (salarial o no salarial). ",
      IF(ISERR(_xlfn.NUMBERVALUE(CM462)),"El valor NO salarial concepto no categorizado debe ser un número válido. ","")
   ),
   ""
)</f>
        <v/>
      </c>
      <c r="HT462" s="46">
        <f>IF($DS462,
   IF(CN462="","Debes escribir el porcentaje del aporte a salud. ",
      IF( ISERR(_xlfn.NUMBERVALUE(CN462)), "El valor del porcentaje del aporte a salud debe ser un número válido. ", "")
   )
)</f>
        <v/>
      </c>
      <c r="HU462" s="46">
        <f>IF($DS462,
   IF(CO462="","Debes escribir el valor del aporte a salud. ",
      IF( ISERR(_xlfn.NUMBERVALUE(CO462)), "El valor del aporte a salud debe ser un número válido. ", "")
   )
)</f>
        <v/>
      </c>
      <c r="HV462" s="46">
        <f>IF($DS462,
   IF( AND(CP462&lt;&gt;"", ISERR(_xlfn.NUMBERVALUE(CP462))), "El valor plan complementario debe ser un número válido. ", "")
)</f>
        <v/>
      </c>
      <c r="HW462" s="46">
        <f>IF($DS462,
   IF(CQ462="","Debes escribir el porcentaje del aporte a pensión. ",
      IF( ISERR(_xlfn.NUMBERVALUE(CQ462)), "El valor del porcentaje del aporte a pensión debe ser un número válido. ", "")
   )
)</f>
        <v/>
      </c>
      <c r="HX462" s="46">
        <f>IF($DS462,
   IF(CR462="","Debes escribir el valor del aporte a pensión. ",
      IF( ISERR(_xlfn.NUMBERVALUE(CR462)), "El valor del aporte a salud debe ser un número válido. ", "")
   )
)</f>
        <v/>
      </c>
      <c r="HY462" s="46">
        <f>IF($DS462,
   IF( AND(CS462&lt;&gt;"", ISERR(_xlfn.NUMBERVALUE(CS462))), "El valor pensión voluntaria debe ser un número válido. ", "")
)</f>
        <v/>
      </c>
      <c r="HZ462" s="46">
        <f>CONCATENATE(CT462,CU462,CV462,CW462)&lt;&gt;""</f>
        <v/>
      </c>
      <c r="IA462" s="46">
        <f>IF(AND($DS462,HZ462),
   IF(CT462="","Debes escribir el % del fondo de seguridad pensional. ",
      IF( ISERR(_xlfn.NUMBERVALUE(CT462)), "El % del fondo de seguridad debe ser un número válido. ", "")
   ),
   ""
)</f>
        <v/>
      </c>
      <c r="IB462" s="46">
        <f>IF(AND($DS462,HZ462),
   IF(CU462="","Debes escribir el valor del aporte al fondo de solidaridad pensional. ",
      IF( ISERR(_xlfn.NUMBERVALUE(CU462)), "El valor del aporte al fondo de solidaridad pensional debe ser un número válido. ", "")
   ),
   ""
)</f>
        <v/>
      </c>
      <c r="IC462" s="46">
        <f>IF(AND($DS462,HZ462),
   IF(CV462="","Debes escribir el % del fondo de subsistencia. ",
      IF( ISERR(_xlfn.NUMBERVALUE(CV462)), "El % del fondo de subsistencia debe ser un número válido. ", "")
   ),
   ""
)</f>
        <v/>
      </c>
      <c r="ID462" s="46">
        <f>IF(AND($DS462,HZ462),
   IF(CW462="","Debes escribir el valor del fondo de subsistencia. ",
      IF( ISERR(_xlfn.NUMBERVALUE(CW462)), "El valor del fondo de subsistencia debe ser un número válido. ", "")
   ),
   ""
)</f>
        <v/>
      </c>
      <c r="IE462" s="46">
        <f>CONCATENATE(CX462,CY462)&lt;&gt;""</f>
        <v/>
      </c>
      <c r="IF462" s="46">
        <f>IF(AND($DS462,IE462),
   IF(CX462="","Debes escribir el % de sindicato. ",
      IF( ISERR(_xlfn.NUMBERVALUE(CX462)), "El % de sindicato debe ser un número válido. ", "")
   ),
   ""
)</f>
        <v/>
      </c>
      <c r="IG462" s="46">
        <f>IF(AND($DS462,IE462),
   IF(CY462="","Debes escribir el valor del sindicato. ",
      IF( ISERR(_xlfn.NUMBERVALUE(CY462)), "El valor del sindicato debe ser un número válido. ", "")
   ),
   ""
)</f>
        <v/>
      </c>
      <c r="IH462" s="46">
        <f>IF($DS462,
   IF( AND(CZ462&lt;&gt;"", ISERR(_xlfn.NUMBERVALUE(CZ462))), "El valor de sanción pública debe ser un número válido. ", "")
)</f>
        <v/>
      </c>
      <c r="II462" s="46">
        <f>IF($DS462,
   IF( AND(DA462&lt;&gt;"", ISERR(_xlfn.NUMBERVALUE(DA462))), "El valor de sanción privada debe ser un número válido. ", "")
)</f>
        <v/>
      </c>
      <c r="IJ462" s="46">
        <f>CONCATENATE(DB462,DC462)&lt;&gt;""</f>
        <v/>
      </c>
      <c r="IK462" s="46">
        <f>IF(AND($DS462,IJ462),
   IF(DB462="","Debes escribir la descripción de libranza. ",""),
   ""
)</f>
        <v/>
      </c>
      <c r="IL462" s="46">
        <f>IF(AND($DS462,IJ462),
   IF(DC462="","Debes escribir la cuota libranza. ",
      IF(ISERR(_xlfn.NUMBERVALUE(DC462)),"El valor de la cuota libranza debe ser un número válido. ","")
   ),
   ""
)</f>
        <v/>
      </c>
      <c r="IM462" s="46">
        <f>IF($DS462,
   IF( AND(DD462&lt;&gt;"", ISERR(_xlfn.NUMBERVALUE(DD462))), "El valor de pagos a terceros debe ser un número válido. ", "")
)</f>
        <v/>
      </c>
      <c r="IN462" s="46">
        <f>IF($DS462,
   IF( AND(DE462&lt;&gt;"", ISERR(_xlfn.NUMBERVALUE(DE462))), "El valor de anticipos debe ser un número válido. ", "")
)</f>
        <v/>
      </c>
      <c r="IO462" s="46">
        <f>IF($DS462,
   IF( AND(DF462&lt;&gt;"", ISERR(_xlfn.NUMBERVALUE(DF462))), "El valor de AFC debe ser un número válido. ", "")
)</f>
        <v/>
      </c>
      <c r="IP462" s="46">
        <f>IF($DS462,
   IF( AND(DG462&lt;&gt;"", ISERR(_xlfn.NUMBERVALUE(DG462))), "El valor de rete-fuente debe ser un número válido. ", "")
)</f>
        <v/>
      </c>
      <c r="IQ462" s="46">
        <f>IF($DS462,
   IF( AND(DH462&lt;&gt;"", ISERR(_xlfn.NUMBERVALUE(DH462))), "El valor de cooperativa de trabajo debe ser un número válido. ", "")
)</f>
        <v/>
      </c>
      <c r="IR462" s="46">
        <f>IF($DS462,
   IF( AND(DI462&lt;&gt;"", ISERR(_xlfn.NUMBERVALUE(DI462))), "El valor de embargo fiscal debe ser un número válido. ", "")
)</f>
        <v/>
      </c>
      <c r="IS462" s="46">
        <f>IF($DS462,
   IF( AND(DJ462&lt;&gt;"", ISERR(_xlfn.NUMBERVALUE(DJ462))), "El valor de educación debe ser un número válido. ", "")
)</f>
        <v/>
      </c>
      <c r="IT462" s="46">
        <f>IF($DS462,
   IF( AND(DK462&lt;&gt;"", ISERR(_xlfn.NUMBERVALUE(DK462))), "El valor de reintegro debe ser un número válido. ", "")
)</f>
        <v/>
      </c>
      <c r="IU462" s="46">
        <f>IF($DS462,
   IF( AND(DL462&lt;&gt;"", ISERR(_xlfn.NUMBERVALUE(DL462))), "El valor de deuda debe ser un número válido. ", "")
)</f>
        <v/>
      </c>
      <c r="IV462" s="46">
        <f>IF($DS462,
   IF( AND(DM462&lt;&gt;"", ISERR(_xlfn.NUMBERVALUE(DM462))), "El valor de otras deducciones debe ser un número válido. ", "")
)</f>
        <v/>
      </c>
      <c r="IW462" s="46">
        <f>IF($DS462,
   IF(DN462="","Debes escribir el valor de los devengos totales. ",
      IF( ISERR(_xlfn.NUMBERVALUE(DN462)), "El valor de los devengos totales debe ser un número válido. ", "")
   )
)</f>
        <v/>
      </c>
      <c r="IX462" s="46">
        <f>IF($DS462,
   IF(DO462="","Debes escribir el valor de las deducciones totales. ",
      IF( ISERR(_xlfn.NUMBERVALUE(DO462)), "El valor de las deducciones totales debe ser un número válido. ", "")
   )
)</f>
        <v/>
      </c>
      <c r="IY462" s="46">
        <f>IF($DS462,
   IF(DP462="","Debes escribir el valor del salario total. ",
      IF( ISERR(_xlfn.NUMBERVALUE(DP462)), "El valor del salario total debe ser un número válido. ", "")
   )
)</f>
        <v/>
      </c>
    </row>
    <row r="463">
      <c r="B463" s="48" t="n">
        <v>451</v>
      </c>
      <c r="C463" s="61">
        <f>IF(AND(DS463,DP463&lt;&gt;""),
IF(DQ463="","OK","Error"),
""
)</f>
        <v/>
      </c>
      <c r="D463" s="53" t="n"/>
      <c r="E463" s="52" t="n"/>
      <c r="F463" s="112" t="n"/>
      <c r="G463" s="52" t="n"/>
      <c r="H463" s="53" t="n"/>
      <c r="I463" s="52" t="n"/>
      <c r="J463" s="52" t="n"/>
      <c r="K463" s="53" t="n"/>
      <c r="L463" s="55" t="n"/>
      <c r="M463" s="108" t="n"/>
      <c r="N463" s="56" t="n"/>
      <c r="O463" s="52" t="n"/>
      <c r="P463" s="52" t="n"/>
      <c r="Q463" s="52" t="n"/>
      <c r="R463" s="52" t="n"/>
      <c r="S463" s="52" t="n"/>
      <c r="T463" s="53" t="n"/>
      <c r="U463" s="52" t="n"/>
      <c r="V463" s="52" t="n"/>
      <c r="W463" s="55" t="n"/>
      <c r="X463" s="55" t="n"/>
      <c r="Y463" s="52" t="n"/>
      <c r="Z463" s="55" t="n"/>
      <c r="AA463" s="52" t="n"/>
      <c r="AB463" s="53" t="n"/>
      <c r="AC463" s="53" t="n"/>
      <c r="AD463" s="53" t="n"/>
      <c r="AE463" s="177" t="n"/>
      <c r="AF463" s="113" t="n"/>
      <c r="AG463" s="177" t="n"/>
      <c r="AH463" s="178" t="n"/>
      <c r="AI463" s="178" t="n"/>
      <c r="AJ463" s="178" t="n"/>
      <c r="AK463" s="114" t="n"/>
      <c r="AL463" s="178" t="n"/>
      <c r="AM463" s="114" t="n"/>
      <c r="AN463" s="178" t="n"/>
      <c r="AO463" s="114" t="n"/>
      <c r="AP463" s="178" t="n"/>
      <c r="AQ463" s="114" t="n"/>
      <c r="AR463" s="178" t="n"/>
      <c r="AS463" s="114" t="n"/>
      <c r="AT463" s="178" t="n"/>
      <c r="AU463" s="114" t="n"/>
      <c r="AV463" s="178" t="n"/>
      <c r="AW463" s="114" t="n"/>
      <c r="AX463" s="178" t="n"/>
      <c r="AY463" s="114" t="n"/>
      <c r="AZ463" s="178" t="n"/>
      <c r="BA463" s="114" t="n"/>
      <c r="BB463" s="178" t="n"/>
      <c r="BC463" s="114" t="n"/>
      <c r="BD463" s="178" t="n"/>
      <c r="BE463" s="178" t="n"/>
      <c r="BF463" s="178" t="n"/>
      <c r="BG463" s="59" t="n"/>
      <c r="BH463" s="178" t="n"/>
      <c r="BI463" s="114" t="n"/>
      <c r="BJ463" s="53" t="n"/>
      <c r="BK463" s="178" t="n"/>
      <c r="BL463" s="114" t="n"/>
      <c r="BM463" s="178" t="n"/>
      <c r="BN463" s="114" t="n"/>
      <c r="BO463" s="178" t="n"/>
      <c r="BP463" s="178" t="n"/>
      <c r="BQ463" s="178" t="n"/>
      <c r="BR463" s="178" t="n"/>
      <c r="BS463" s="178" t="n"/>
      <c r="BT463" s="178" t="n"/>
      <c r="BU463" s="178" t="n"/>
      <c r="BV463" s="178" t="n"/>
      <c r="BW463" s="178" t="n"/>
      <c r="BX463" s="178" t="n"/>
      <c r="BY463" s="178" t="n"/>
      <c r="BZ463" s="178" t="n"/>
      <c r="CA463" s="178" t="n"/>
      <c r="CB463" s="178" t="n"/>
      <c r="CC463" s="178" t="n"/>
      <c r="CD463" s="178" t="n"/>
      <c r="CE463" s="178" t="n"/>
      <c r="CF463" s="178" t="n"/>
      <c r="CG463" s="178" t="n"/>
      <c r="CH463" s="178" t="n"/>
      <c r="CI463" s="178" t="n"/>
      <c r="CJ463" s="178" t="n"/>
      <c r="CK463" s="53" t="n"/>
      <c r="CL463" s="178" t="n"/>
      <c r="CM463" s="178" t="n"/>
      <c r="CN463" s="60" t="n"/>
      <c r="CO463" s="177" t="n"/>
      <c r="CP463" s="178" t="n"/>
      <c r="CQ463" s="60" t="n"/>
      <c r="CR463" s="177" t="n"/>
      <c r="CS463" s="178" t="n"/>
      <c r="CT463" s="59" t="n"/>
      <c r="CU463" s="178" t="n"/>
      <c r="CV463" s="59" t="n"/>
      <c r="CW463" s="178" t="n"/>
      <c r="CX463" s="59" t="n"/>
      <c r="CY463" s="178" t="n"/>
      <c r="CZ463" s="178" t="n"/>
      <c r="DA463" s="178" t="n"/>
      <c r="DB463" s="53" t="n"/>
      <c r="DC463" s="178" t="n"/>
      <c r="DD463" s="178" t="n"/>
      <c r="DE463" s="178" t="n"/>
      <c r="DF463" s="178" t="n"/>
      <c r="DG463" s="178" t="n"/>
      <c r="DH463" s="178" t="n"/>
      <c r="DI463" s="178" t="n"/>
      <c r="DJ463" s="178" t="n"/>
      <c r="DK463" s="178" t="n"/>
      <c r="DL463" s="178" t="n"/>
      <c r="DM463" s="178" t="n"/>
      <c r="DN463" s="177" t="n"/>
      <c r="DO463" s="177" t="n"/>
      <c r="DP463" s="177" t="n"/>
      <c r="DQ463" s="76">
        <f>IF(AND(DS463,DP463&lt;&gt;""),
CONCATENATE(DT463,DU463,DV463,DW463,DX463,DY463,DZ463,EA463,EB463,EC463,ED463,EE463,EF463,EG463,EH463,EI463,EJ463,EK463,EL463,EM463,EN463,EO463,EP463,EQ463,ES463,ET463,EU463,EV463,EW463,EX463,EY463,EZ463,FA463,FC463,FD463,FF463,FG463,FI463,FJ463,FL463,FM463,FO463,FP463,FR463,FS463,FU463,FV463,FX463,FY463,GA463,GB463,GD463,GE463,GF463,GH463,GI463,GJ463,GL463,GM463,GN463,GP463,GQ463,GS463,GT463,GU463,GV463,GW463,GX463,GY463,GZ463,HA463,HB463,HC463,HD463,HE463,HF463,HG463,HH463,HI463,HJ463,HK463,HL463,HM463,HN463,HO463,HQ463,HR463,HS463,HT463,HU463,HV463,HW463,HX463,HY463,IA463,IB463,IC463,ID463,IF463,IG463,IH463,II463,IK463,IL463,IM463,IN463,IO463,IP463,IQ463,IR463,IS463,IT463,IU463,IV463,IW463,IX463,IY463,IZ463),
""
)</f>
        <v/>
      </c>
      <c r="DR463" s="53" t="n"/>
      <c r="DS463" s="46">
        <f>CONCATENATE(D463,$E463,$F463,$G463,H463,$I463,$J463,K463,$L463,$M463,N463,$O463,$P463,$Q463,$R463,$S463,T463,$U463,$V463,$W463,$X463,$Y463,$Z463,$AA463,AB463,AC463,AD463,$AE463,$AF463,$AG463,AH463,AI463,AJ463,AK463,AL463,AM463,AN463,AO463,AP463,AQ463,AR463,AS463,AT463,AU463,AV463,AW463,AX463,AY463,AZ463,BA463,BB463,BC463,BD463,BE463,BF463,BG463,BH463,BI463,BJ463,BK463,BL463,BM463,BN463,BO463,BP463,BQ463,BR463,BS463,BT463,BU463,BV463,BW463,BX463,BY463,BZ463,CA463,CB463,CC463,CD463,CE463,CF463,CG463,CH463,CI463,CJ463,CK463,CL463,CM463,$CN463,$CO463,CP463,$CQ463,$CR463,CS463,CT463,CU463,CV463,CW463,CX463,CY463,CZ463,DA463,DB463,DC463,DD463,DE463,DF463,DG463,DH463,DI463,DJ463,DK463,DL463,DM463,$DN463,$DO463,$DP463,DR463)&lt;&gt;""</f>
        <v/>
      </c>
      <c r="DT463" s="46">
        <f>IF(AND($DS463,$E$4&lt;&gt;""),
IF(LEFT($E$4,2) = "1.",
IF(D463&lt;&gt;"","El CUNE sólo se envía en operaciones de novedad o ajuste. ",""),
IF(D463="","Debes escribir un CUNE válido para realizar operaciones de novedad o ajuste. ","")),
""
)</f>
        <v/>
      </c>
      <c r="DU463" s="46">
        <f>IF($DS463,
IF(E463="","Debes seleccionar el tipo de documento del empleado. ",
IF(_xlfn.IFNA(VLOOKUP(E463,TIPO_DE_DOCUMENTO,1,FALSE),-1)=-1,"El tipo de documento no es válido (por favor seleccionarlo de la lista). ","")
)
)</f>
        <v/>
      </c>
      <c r="DV463" s="46">
        <f>IF($DS463,
IF(F463="","Debes escribir el número de documento del empleado. ","")
)</f>
        <v/>
      </c>
      <c r="DW463" s="46">
        <f>IF($DS463,
IF(G463="","Debes escribir el primer nombre del empleado. ","")
)</f>
        <v/>
      </c>
      <c r="DY463" s="46">
        <f>IF($DS463,
IF(I463="","Debes escribir el primer apellido del empleado. ","")
)</f>
        <v/>
      </c>
      <c r="DZ463" s="46">
        <f>IF($DS463,
IF(J463="","Debes escribir el segundo apellido del empleado. ","")
)</f>
        <v/>
      </c>
      <c r="EB463" s="46">
        <f>IF($DS463,
IF(L463="","Debes escribir la fecha de ingreso del empleado. ",
IF(ISERR(DATE(YEAR(L463),MONTH(L463),DAY(L463))), "El valor ingresado en fecha de ingreso no tiene un formato válido. ","")
)
)</f>
        <v/>
      </c>
      <c r="EC463" s="46">
        <f>IF($DS463,
IF(M463="","Debes escribir el tiempo laborado. ",
IF( IFERROR(INT(M463),1.1) &lt;&gt; IFERROR(_xlfn.NUMBERVALUE(M463),1), "El valor de los días trabajados debe ser un número entero. ", "")
)
)</f>
        <v/>
      </c>
      <c r="ED463" s="46">
        <f>IF($DS463,
IF( AND(N463&lt;&gt;"", ISERR(DATE(YEAR(N463),MONTH(N463),DAY(N463))) ), "El valor ingresado en fecha de ingreso no tiene un formato válido. ",
IF( AND(N463&lt;&gt;"", $E$6&lt;&gt;"", DATE(YEAR(N463), MONTH(N463), 1) &lt;&gt; IFERROR(DATE(MID($E$6, 1, 4), MID($E$6, 6, 2),1), "1/1/1900") ), "La fecha de retiro debe estar dentro del período liquidado. ", "")
)
)</f>
        <v/>
      </c>
      <c r="EE463" s="46">
        <f>IF($DS463,
IF(O463="","Debes seleccionar el tipo de trabajador. ",
IF(_xlfn.IFNA(VLOOKUP(O463,TIPO_DE_TRABAJADOR,1,FALSE),-1)=-1,"El tipo de trabajador no es válido (por favor seleccionarlo de la lista). ","")
)
)</f>
        <v/>
      </c>
      <c r="EF463" s="46">
        <f>IF($DS463,
IF(P463="","Debes seleccionar si es un trabajador dependiente pensionado por vejez. ",
IF(_xlfn.IFNA(VLOOKUP(P463,SUBTIPO_DE_TRABAJADOR,1,FALSE),-1)=-1,"El tipo de trabajador dependiente pensionado por vejez no es válido (por favor seleccionarlo de la lista). ","")
)
)</f>
        <v/>
      </c>
      <c r="EG463" s="46">
        <f>IF($DS463,
IF(Q463="","Debes seleccionar el tipo de contrato del trabajador. ",
IF(_xlfn.IFNA(VLOOKUP(Q463,TIPO_DE_CONTRATO,1,FALSE),-1)=-1,"El tipo de contrato del trabajador no es válido (por favor seleccionarlo de la lista). ","")
)
)</f>
        <v/>
      </c>
      <c r="EH463" s="46">
        <f>IF($DS463,
IF(R463="","Debes seleccionar si es un salario integral. ",
IF(_xlfn.IFNA(VLOOKUP(R463,SI_NO,1,FALSE),-1)=-1,"Valor no válido para salario integral (por favor seleccionarlo de la lista). ","")
)
)</f>
        <v/>
      </c>
      <c r="EI463" s="46">
        <f>IF($DS463,
IF(S463="","Debes seleccionar si el trabajador realiza actividades de riesgo. ",
IF(_xlfn.IFNA(VLOOKUP(S463,SI_NO,1,FALSE),-1)=-1,"Valor no válido para actividad de alto riesgo (por favor seleccionarlo de la lista). ","")
)
)</f>
        <v/>
      </c>
      <c r="EK463" s="46">
        <f>IF($DS463,
IF(U463="","Debes escribir el código del municipio de residencia del trabajador. ",
IF(_xlfn.IFNA(VLOOKUP(U463,MUNICIPIO,1,FALSE),-1)=-1,"El municipio de residencia del trabajador es inválido (por favor seleccionarlo de la lista). ","")
)
)</f>
        <v/>
      </c>
      <c r="EL463" s="46">
        <f>IF($DS463,
IF(V463="","Debes escribir el la dirección de residendia del trabajador. ","")
)</f>
        <v/>
      </c>
      <c r="EM463" s="46">
        <f>IF($DS463,
IF(W463="","Debes escribir la fecha de inicio de la liquidación. ",
IF(ISERR(DATE(YEAR(W463),MONTH(W463),DAY(W463))),"El valor ingresado en fecha de inicio de liquidación no tiene un formato válido. ",
IF( AND($E$6&lt;&gt;"", DATE(YEAR(W463), MONTH(W463), 1) &lt;&gt; IFERROR(DATE(MID($E$6, 1, 4), MID($E$6, 6, 2),1), "1/1/1900") ), "La fecha de inicio de la liquidación debe estar dentro del período liquidado. ", "")
)
)
)</f>
        <v/>
      </c>
      <c r="EN463" s="46">
        <f>IF($DS463,
IF(X463="","Debes escribir la fecha de fin de la liquidación. ",
IF(ISERR(DATE(YEAR(X463),MONTH(X463),DAY(X463))),"El valor ingresado en fecha de fin de liquidación no tiene un formato válido. ",
IF( AND($E$6&lt;&gt;"", DATE(YEAR(X463), MONTH(X463), 1) &lt;&gt; IFERROR(DATE(MID($E$6, 1, 4), MID($E$6, 6, 2),1), "1/1/1900") ), "La fecha de fin de la liquidación debe estar dentro del período liquidado. ", "")
)
)
)</f>
        <v/>
      </c>
      <c r="EO463" s="46">
        <f>IF($DS463,
IF(Y463="","Debes escribir la frecuencia de pago del trabajador. ",
IF(_xlfn.IFNA(VLOOKUP(Y463,PERÍODO_DE_NÓMINA,1,FALSE),-1)=-1,"La frecuencia de pago es inválida (por favor seleccionarlo de la lista). ","")
)
)</f>
        <v/>
      </c>
      <c r="EP463" s="46">
        <f>IF($DS463,
IF(Z463="","Debes escribir la fecha de pago. ",
IF(ISERR(DATE(YEAR(Z463),MONTH(Z463),DAY(Z463))), "El valor ingresado en fecha de pago no tiene un formato válido. ","")
)
)</f>
        <v/>
      </c>
      <c r="EQ463" s="46">
        <f>IF($DS463,
IF(AA463="","Debes escribir el medio de pago. ",
IF(_xlfn.IFNA(VLOOKUP(AA463,MEDIOS_DE_PAGO,1,FALSE),-1)=-1,"El medio de pago es inválido (por favor seleccionarlo de la lista). ","")
)
)</f>
        <v/>
      </c>
      <c r="ER463" s="46">
        <f>OR(AA463='Tablas '!$T$4,AA463='Tablas '!$T$7,AA463='Tablas '!$T$8,AA463='Tablas '!$T$11)</f>
        <v/>
      </c>
      <c r="ES463" s="46">
        <f>IF(AND($DS463,ER463),
IF(AB463="","Debes escribir la entidad bancaria. ",""),
""
)</f>
        <v/>
      </c>
      <c r="ET463" s="46">
        <f>IF(AND($DS463,ER463),
IF(AC463="","Debes escribir el tipo de cuenta bancaria. ",
IF(_xlfn.IFNA(VLOOKUP(AC463,TIPO_DE_CUENTA,1,FALSE),-1)=-1,"El tipo de cuenta bancaria es inválida (por favor seleccionarlo de la lista). ","")
),
""
)</f>
        <v/>
      </c>
      <c r="EU463" s="46">
        <f>IF(AND($DS463,ER463),
IF(AD463="","Debes escribir el número de cuenta bancaria. ",""),
""
)</f>
        <v/>
      </c>
      <c r="EV463" s="46">
        <f>IF($DS463,
IF(AE463="","Debes escribir el valor del sueldo básico. ",
IF( ISERR(_xlfn.NUMBERVALUE(AE463)), "El valor del sueldo básico debe ser un número válido. ", "")
)
)</f>
        <v/>
      </c>
      <c r="EW463" s="46">
        <f>IF($DS463,
IF(AF463="","Debes escribir el número de días trabajados. ",
IF( IFERROR(INT(AF463),1.1) &lt;&gt; IFERROR(_xlfn.NUMBERVALUE(AF463),1), "La cantidad de días trabajados debe ser un número entero. ", "")
)
)</f>
        <v/>
      </c>
      <c r="EX463" s="46">
        <f>IF($DS463,
IF(AG463="","Debes escribir el valor del sueldo trabajado. ",
IF( ISERR(_xlfn.NUMBERVALUE(AG463)), "El valor del sueldo trabajado debe ser un número válido. ", "")
)
)</f>
        <v/>
      </c>
      <c r="EY463" s="46">
        <f>IF($DS463,
IF( AND(AH463&lt;&gt;"", ISERR(_xlfn.NUMBERVALUE(AH463))), "El valor del auxilio de transporte debe ser un número válido. ", "")
)</f>
        <v/>
      </c>
      <c r="EZ463" s="46">
        <f>IF($DS463,
IF( AND(AI463&lt;&gt;"", ISERR(_xlfn.NUMBERVALUE(AI463))), "El valor de viáticos salariales debe ser un número válido. ", "")
)</f>
        <v/>
      </c>
      <c r="FA463" s="46">
        <f>IF($DS463,
IF( AND(AJ463&lt;&gt;"", ISERR(_xlfn.NUMBERVALUE(AJ463))), "El valor de viáticos NO salariales debe ser un número válido. ", "")
)</f>
        <v/>
      </c>
      <c r="FB463" s="46">
        <f>CONCATENATE(AK463,AL463)&lt;&gt;""</f>
        <v/>
      </c>
      <c r="FC463" s="46">
        <f>IF(AND($DS463,FB463),
IF(AK463="","Debes escribir el número de horas extras diurnas. ",
IF( IFERROR(INT(AK463),1.1) &lt;&gt; IFERROR(_xlfn.NUMBERVALUE(AK463),1), "La cantidad de horas extras diurnas debe ser un número entero. ", "")
),
""
)</f>
        <v/>
      </c>
      <c r="FD463" s="46">
        <f>IF(AND($DS463,FB463),
IF(AL463="","Debes escribir el valor de las horas extras diurnas. ",
IF( ISERR(_xlfn.NUMBERVALUE(AL463)), "El valor de las horas extras duirnas debe ser un número válido. ", "")
),
""
)</f>
        <v/>
      </c>
      <c r="FE463" s="46">
        <f>CONCATENATE(AM463,AN463)&lt;&gt;""</f>
        <v/>
      </c>
      <c r="FF463" s="46">
        <f>IF(AND($DS463,FE463),
IF(AM463="","Debes escribir el número de horas extras nocturnas. ",
IF( IFERROR(INT(AM463),1.1) &lt;&gt; IFERROR(_xlfn.NUMBERVALUE(AM463),1), "La cantidad de horas extras nocturnas debe ser un número entero. ", "")
),
""
)</f>
        <v/>
      </c>
      <c r="FG463" s="46">
        <f>IF(AND($DS463,FE463),
IF(AN463="","Debes escribir el valor de las horas extras nocturnas. ",
IF( ISERR(_xlfn.NUMBERVALUE(AN463)), "El valor de las horas extras nocturnas debe ser un número válido. ", "")
),
""
)</f>
        <v/>
      </c>
      <c r="FH463" s="46">
        <f>CONCATENATE(AO463,AP463)&lt;&gt;""</f>
        <v/>
      </c>
      <c r="FI463" s="46">
        <f>IF(AND($DS463,FH463),
IF(AO463="","Debes escribir el número de horas extras diurnas dominicales y festivas. ",
IF( IFERROR(INT(AO463),1.1) &lt;&gt; IFERROR(_xlfn.NUMBERVALUE(AO463),1), "La cantidad de horas extras diurnas dominicales y festivas debe ser un número entero. ", "")
),
""
)</f>
        <v/>
      </c>
      <c r="FJ463" s="46">
        <f>IF(AND($DS463,FH463),
IF(AP463="","Debes escribir el valor de las horas extras diurnas dominicales y festivas. ",
IF( ISERR(_xlfn.NUMBERVALUE(AP463)), "El valor de las horas extras diurnas dominicales y festivas debe ser un número válido. ", "")
),
""
)</f>
        <v/>
      </c>
      <c r="FK463" s="46">
        <f>CONCATENATE(AQ463,AR463)&lt;&gt;""</f>
        <v/>
      </c>
      <c r="FL463" s="46">
        <f>IF(AND($DS463,FK463),
IF(AQ463="","Debes escribir el número de horas extras nocturnas dominicales y festivas. ",
IF( IFERROR(INT(AQ463),1.1) &lt;&gt; IFERROR(_xlfn.NUMBERVALUE(AQ463),1), "La cantidad de horas extras nocturnas dominicales y festivas debe ser un número entero. ", "")
),
""
)</f>
        <v/>
      </c>
      <c r="FM463" s="46">
        <f>IF(AND($DS463,FK463),
IF(AR463="","Debes escribir el valor de las horas extras nocturnas dominicales y festivas. ",
IF( ISERR(_xlfn.NUMBERVALUE(AR463)), "El valor de las horas extras nocturnas dominicales y festivas debe ser un número válido. ", "")
),
""
)</f>
        <v/>
      </c>
      <c r="FN463" s="46">
        <f>CONCATENATE(AS463,AT463)&lt;&gt;""</f>
        <v/>
      </c>
      <c r="FO463" s="46">
        <f>IF(AND($DS463,FN463),
IF(AS463="","Debes escribir el número de horas recargo nocturno. ",
IF( IFERROR(INT(AS463),1.1) &lt;&gt; IFERROR(_xlfn.NUMBERVALUE(AS463),1), "La cantidad de horas recargo nocturno debe ser un número entero. ", "")
),
""
)</f>
        <v/>
      </c>
      <c r="FP463" s="46">
        <f>IF(AND($DS463,FN463),
IF(AT463="","Debes escribir el valor de las horas recargo nocturno. ",
IF( ISERR(_xlfn.NUMBERVALUE(AT463)), "El valor de las horas recargo nocturno debe ser un número válido. ", "")
),
""
)</f>
        <v/>
      </c>
      <c r="FQ463" s="46">
        <f>CONCATENATE(AU463,AV463)&lt;&gt;""</f>
        <v/>
      </c>
      <c r="FR463" s="46">
        <f>IF(AND($DS463,FQ463),
IF(AU463="","Debes escribir el número de horas recargo diurno dominical y festivo. ",
IF( IFERROR(INT(AU463),1.1) &lt;&gt; IFERROR(_xlfn.NUMBERVALUE(AU463),1), "La cantidad de horas recargo diurno dominical y festivo debe ser un número entero. ", "")
),
""
)</f>
        <v/>
      </c>
      <c r="FS463" s="46">
        <f>IF(AND($DS463,FQ463),
IF(AV463="","Debes escribir el valor de las horas recargo diurno dominical y festivo. ",
IF( ISERR(_xlfn.NUMBERVALUE(AV463)), "El valor de las horas recargo diurno dominical y festivo debe ser un número válido. ", "")
),
""
)</f>
        <v/>
      </c>
      <c r="FT463" s="46">
        <f>CONCATENATE(AW463,AX463)&lt;&gt;""</f>
        <v/>
      </c>
      <c r="FU463" s="46">
        <f>IF(AND($DS463,FT463),
IF(AW463="","Debes escribir el número de horas recargo nocturno dominical y festivo. ",
IF( IFERROR(INT(AW463),1.1) &lt;&gt; IFERROR(_xlfn.NUMBERVALUE(AW463),1), "La cantidad de horas recargo nocturno dominical y festivo debe ser un número entero. ", "")
),
""
)</f>
        <v/>
      </c>
      <c r="FV463" s="46">
        <f>IF(AND($DS463,FT463),
IF(AX463="","Debes escribir el valor de las horas recargo nocturno dominical y festivo. ",
IF( ISERR(_xlfn.NUMBERVALUE(AX463)), "El valor de las horas recargo nocturno dominical y festivo debe ser un número válido. ", "")
),
""
)</f>
        <v/>
      </c>
      <c r="FW463" s="46">
        <f>CONCATENATE(AY463,AZ463)&lt;&gt;""</f>
        <v/>
      </c>
      <c r="FX463" s="46">
        <f>IF(AND($DS463,FW463),
IF(AY463="","Debes escribir el número de días de vacaciones comunes. ",
IF( IFERROR(INT(AY463),1.1) &lt;&gt; IFERROR(_xlfn.NUMBERVALUE(AY463),1), "La cantidad de días de vacaciones comunes debe ser un número entero. ", "")
),
""
)</f>
        <v/>
      </c>
      <c r="FY463" s="46">
        <f>IF(AND($DS463,FW463),
IF(AZ463="","Debes escribir el valor de las vacaciones comunes. ",
IF( ISERR(_xlfn.NUMBERVALUE(AZ463)), "El valor de las vacaciones comunes debe ser un número válido. ", "")
),
""
)</f>
        <v/>
      </c>
      <c r="FZ463" s="46">
        <f>CONCATENATE(BA463,BB463)&lt;&gt;""</f>
        <v/>
      </c>
      <c r="GA463" s="46">
        <f>IF(AND($DS463,FZ463),
IF(BA463="","Debes escribir el número de días de vacaciones compensadas. ",
IF( IFERROR(INT(BA463),1.1) &lt;&gt; IFERROR(_xlfn.NUMBERVALUE(BA463),1), "La cantidad de días de vacaciones compensadas debe ser un número entero. ", "")
),
""
)</f>
        <v/>
      </c>
      <c r="GB463" s="46">
        <f>IF(AND($DS463,FZ463),
IF(BB463="","Debes escribir el valor de las vacaciones compensadas. ",
IF( ISERR(_xlfn.NUMBERVALUE(BB463)), "El valor de las vacaciones compensadas debe ser un número válido. ", "")
),
""
)</f>
        <v/>
      </c>
      <c r="GC463" s="46">
        <f>CONCATENATE(BC463,BD463)&lt;&gt;""</f>
        <v/>
      </c>
      <c r="GD463" s="46">
        <f>IF(AND($DS463,GC463),
IF(BC463="","Debes escribir el número de días de prima salarial. ",
IF( IFERROR(INT(BC463),1.1) &lt;&gt; IFERROR(_xlfn.NUMBERVALUE(BC463),1), "La cantidad de días de prima salarial debe ser un número entero. ", "")
),
""
)</f>
        <v/>
      </c>
      <c r="GE463" s="46">
        <f>IF(AND($DS463,GC463),
IF(BD463="","Debes escribir el valor de los días de prima salarial. ",
IF( ISERR(_xlfn.NUMBERVALUE(BD463)), "El valor de los días de prima salarial debe ser un número válido. ", "")
),
""
)</f>
        <v/>
      </c>
      <c r="GF463" s="46">
        <f>IF($DS463,
IF( AND(BE463&lt;&gt;"", ISERR(_xlfn.NUMBERVALUE(BE463))), "El valor de la prima NO saliarial debe ser un número válido. ", "")
)</f>
        <v/>
      </c>
      <c r="GG463" s="46">
        <f>CONCATENATE(BF463,BG463,BH463)&lt;&gt;""</f>
        <v/>
      </c>
      <c r="GH463" s="46">
        <f>IF(AND($DS463,GG463),
IF(BF463="","Debes escribir el valor de las cesantías. ",
IF( ISERR(_xlfn.NUMBERVALUE(BF463)), "El valor de las cesantías debe ser un número válido. ", "")
),
""
)</f>
        <v/>
      </c>
      <c r="GI463" s="46">
        <f>IF(AND($DS463,GG463),
IF(BG463="","Debes escribir el % de cesantías. ",
IF( ISERR(_xlfn.NUMBERVALUE(BG463)), "El % de cesantías debe ser un número válido. ", "")
),
""
)</f>
        <v/>
      </c>
      <c r="GJ463" s="46">
        <f>IF(AND($DS463,GG463),
IF(BH463="","Debes escribir el valor de intereses de cesantías. ",
IF( ISERR(_xlfn.NUMBERVALUE(BH463)), "El valor de intereses de cesantías debe ser un número válido. ", "")
),
""
)</f>
        <v/>
      </c>
      <c r="GK463" s="46">
        <f>CONCATENATE(BI463,BJ463,BK463)&lt;&gt;""</f>
        <v/>
      </c>
      <c r="GL463" s="46">
        <f>IF(AND($DS463,GK463),
IF(BI463="","Debes escribir el número de días de incapacidad. ",
IF( IFERROR(INT(BI463),1.1) &lt;&gt; IFERROR(_xlfn.NUMBERVALUE(BI463),1), "La cantidad de días de incapacidad debe ser un número entero. ", "")
),
""
)</f>
        <v/>
      </c>
      <c r="GM463" s="46">
        <f>IF(AND($DS463,GK463),
IF(BJ463="","Debes escribir el tipo de incapacidad. ",
IF(_xlfn.IFNA(VLOOKUP(BJ463,TIPO_DE_INCAPACIDAD,1,FALSE),-1)=-1,"El tipo de incapacidad es inválida (por favor seleccionarlo de la lista). ","")
),
""
)</f>
        <v/>
      </c>
      <c r="GN463" s="46">
        <f>IF(AND($DS463,GK463),
IF(BK463="","Debes escribir el valor de la incapacidad. ",
IF( ISERR(_xlfn.NUMBERVALUE(BK463)), "El valor de la incapacidad debe ser un número válido. ", "")
),
""
)</f>
        <v/>
      </c>
      <c r="GO463" s="46">
        <f>CONCATENATE(BL463,BM463)&lt;&gt;""</f>
        <v/>
      </c>
      <c r="GP463" s="46">
        <f>IF(AND($DS463,GO463),
IF(BL463="","Debes escribir el número de días de licencia de maternidad o paternidad. ",
IF( IFERROR(INT(BL463),1.1) &lt;&gt; IFERROR(_xlfn.NUMBERVALUE(BL463),1), "La cantidad de días de licencia de maternidad o paternidad debe ser un número entero. ", "")
),
""
)</f>
        <v/>
      </c>
      <c r="GQ463" s="46">
        <f>IF(AND($DS463,GO463),
IF(BM463="","Debes escribir el valor de la licencia de maternidad o paternidad. ",
IF( ISERR(_xlfn.NUMBERVALUE(BM463)), "El valor de la licencia de maternidad o paternidad debe ser un número válido. ", "")
),
""
)</f>
        <v/>
      </c>
      <c r="GR463" s="46">
        <f>CONCATENATE(BN463,BO463)&lt;&gt;""</f>
        <v/>
      </c>
      <c r="GS463" s="46">
        <f>IF(AND($DS463,GR463),
IF(BN463="","Debes escribir el número de días de licencia remunerada. ",
IF( IFERROR(INT(BN463),1.1) &lt;&gt; IFERROR(_xlfn.NUMBERVALUE(BN463),1), "La cantidad de días de licencia remunerada debe ser un número entero. ", "")
),
""
)</f>
        <v/>
      </c>
      <c r="GT463" s="46">
        <f>IF(AND($DS463,GR463),
IF(BO463="","Debes escribir el valor de la licencia remunerada. ",
IF( ISERR(_xlfn.NUMBERVALUE(BO463)), "El valor de la licencia remunerada debe ser un número válido. ", "")
),
""
)</f>
        <v/>
      </c>
      <c r="GU463" s="46">
        <f>IF($DS463,
IF( AND(BP463&lt;&gt;"", ISERR(_xlfn.NUMBERVALUE(BP463))), "El valor de la licencia NO remunerada debe ser un número válido. ", "")
)</f>
        <v/>
      </c>
      <c r="GV463" s="46">
        <f>IF($DS463,
IF( AND(BQ463&lt;&gt;"", ISERR(_xlfn.NUMBERVALUE(BQ463))), "El valor de auxilios salariales debe ser un número válido. ", "")
)</f>
        <v/>
      </c>
      <c r="GW463" s="46">
        <f>IF($DS463,
IF( AND(BR463&lt;&gt;"", ISERR(_xlfn.NUMBERVALUE(BR463))), "El valor de auxilios NO salariales debe ser un número válido. ", "")
)</f>
        <v/>
      </c>
      <c r="GX463" s="46">
        <f>IF($DS463,
IF( AND(BS463&lt;&gt;"", ISERR(_xlfn.NUMBERVALUE(BS463))), "El valor de bonos salariales debe ser un número válido. ", "")
)</f>
        <v/>
      </c>
      <c r="GY463" s="46">
        <f>IF($DS463,
IF( AND(BT463&lt;&gt;"", ISERR(_xlfn.NUMBERVALUE(BT463))), "El valor de bonos NO salariales debe ser un número válido. ", "")
)</f>
        <v/>
      </c>
      <c r="GZ463" s="46">
        <f>IF($DS463,
IF( AND(BU463&lt;&gt;"", ISERR(_xlfn.NUMBERVALUE(BU463))), "El valor de bonos salariales de alimentación debe ser un número válido. ", "")
)</f>
        <v/>
      </c>
      <c r="HA463" s="46">
        <f>IF($DS463,
IF( AND(BV463&lt;&gt;"", ISERR(_xlfn.NUMBERVALUE(BV463))), "El valor de bonos NO salariales de alimentación debe ser un número válido. ", "")
)</f>
        <v/>
      </c>
      <c r="HB463" s="46">
        <f>IF($DS463,
IF( AND(BW463&lt;&gt;"", ISERR(_xlfn.NUMBERVALUE(BW463))), "El valor de bonificaciones salariales debe ser un número válido. ", "")
)</f>
        <v/>
      </c>
      <c r="HC463" s="46">
        <f>IF($DS463,
IF( AND(BX463&lt;&gt;"", ISERR(_xlfn.NUMBERVALUE(BX463))), "El valor de bonificaciones NO salariales debe ser un número válido. ", "")
)</f>
        <v/>
      </c>
      <c r="HD463" s="46">
        <f>IF($DS463,
IF( AND(BY463&lt;&gt;"", ISERR(_xlfn.NUMBERVALUE(BY463))), "El valor de compensaciones ordinarias debe ser un número válido. ", "")
)</f>
        <v/>
      </c>
      <c r="HE463" s="46">
        <f>IF($DS463,
IF( AND(BZ463&lt;&gt;"", ISERR(_xlfn.NUMBERVALUE(BZ463))), "El valor de compensaciones extraordinarias debe ser un número válido. ", "")
)</f>
        <v/>
      </c>
      <c r="HF463" s="46">
        <f>IF($DS463,
IF( AND(CA463&lt;&gt;"", ISERR(_xlfn.NUMBERVALUE(CA463))), "El valor de comisiones debe ser un número válido. ", "")
)</f>
        <v/>
      </c>
      <c r="HG463" s="46">
        <f>IF($DS463,
IF( AND(CB463&lt;&gt;"", ISERR(_xlfn.NUMBERVALUE(CB463))), "El valor de ausencia por huega debe ser un número válido. ", "")
)</f>
        <v/>
      </c>
      <c r="HH463" s="46">
        <f>IF($DS463,
IF( AND(CC463&lt;&gt;"", ISERR(_xlfn.NUMBERVALUE(CC463))), "El valor de anticipos debe ser un número válido. ", "")
)</f>
        <v/>
      </c>
      <c r="HI463" s="46">
        <f>IF($DS463,
IF( AND(CD463&lt;&gt;"", ISERR(_xlfn.NUMBERVALUE(CD463))), "El valor de pagos a terceros debe ser un número válido. ", "")
)</f>
        <v/>
      </c>
      <c r="HJ463" s="46">
        <f>IF($DS463,
IF( AND(CE463&lt;&gt;"", ISERR(_xlfn.NUMBERVALUE(CE463))), "El valor de dotación debe ser un número válido. ", "")
)</f>
        <v/>
      </c>
      <c r="HK463" s="46">
        <f>IF($DS463,
IF( AND(CF463&lt;&gt;"", ISERR(_xlfn.NUMBERVALUE(CF463))), "El valor de apoyo sostenibilidad debe ser un número válido. ", "")
)</f>
        <v/>
      </c>
      <c r="HL463" s="46">
        <f>IF($DS463,
IF( AND(CG463&lt;&gt;"", ISERR(_xlfn.NUMBERVALUE(CG463))), "El valor de teletrabajo debe ser un número válido. ", "")
)</f>
        <v/>
      </c>
      <c r="HM463" s="46">
        <f>IF($DS463,
IF( AND(CH463&lt;&gt;"", ISERR(_xlfn.NUMBERVALUE(CH463))), "El valor de bonificación de retiro debe ser un número válido. ", "")
)</f>
        <v/>
      </c>
      <c r="HN463" s="46">
        <f>IF($DS463,
IF( AND(CI463&lt;&gt;"", ISERR(_xlfn.NUMBERVALUE(CI463))), "El valor de indemnización de retiro debe ser un número válido. ", "")
)</f>
        <v/>
      </c>
      <c r="HO463" s="46">
        <f>IF($DS463,
IF( AND(CJ463&lt;&gt;"", ISERR(_xlfn.NUMBERVALUE(CJ463))), "El valor de reintegros debe ser un número válido. ", "")
)</f>
        <v/>
      </c>
      <c r="HP463" s="46">
        <f>CONCATENATE(CK463,CL463,CM463)&lt;&gt;""</f>
        <v/>
      </c>
      <c r="HQ463" s="46">
        <f>IF(AND($DS463,HP463),
IF(CK463="","Debes escribir la descripción de otro concepto no categorizado. ",""),
""
)</f>
        <v/>
      </c>
      <c r="HR463" s="46">
        <f>IF(AND($DS463,HP463),
IF(CONCATENATE(CL463,CM463)="","Debes escribir al menos un valor de concepto no categorizado (salarial o no salarial). ",
IF(ISERR(_xlfn.NUMBERVALUE(CL463)),"El valor salarial concepto no categorizado debe ser un número válido. ","")
),
""
)</f>
        <v/>
      </c>
      <c r="HS463" s="46">
        <f>IF(AND($DS463,HP463),
IF(CONCATENATE(CL463,CM463)="","Debes escribir al menos un valor de concepto no categorizado (salarial o no salarial). ",
IF(ISERR(_xlfn.NUMBERVALUE(CM463)),"El valor NO salarial concepto no categorizado debe ser un número válido. ","")
),
""
)</f>
        <v/>
      </c>
      <c r="HT463" s="46">
        <f>IF($DS463,
IF(CN463="","Debes escribir el porcentaje del aporte a salud. ",
IF( ISERR(_xlfn.NUMBERVALUE(CN463)), "El valor del porcentaje del aporte a salud debe ser un número válido. ", "")
)
)</f>
        <v/>
      </c>
      <c r="HU463" s="46">
        <f>IF($DS463,
IF(CO463="","Debes escribir el valor del aporte a salud. ",
IF( ISERR(_xlfn.NUMBERVALUE(CO463)), "El valor del aporte a salud debe ser un número válido. ", "")
)
)</f>
        <v/>
      </c>
      <c r="HV463" s="46">
        <f>IF($DS463,
IF( AND(CP463&lt;&gt;"", ISERR(_xlfn.NUMBERVALUE(CP463))), "El valor plan complementario debe ser un número válido. ", "")
)</f>
        <v/>
      </c>
      <c r="HW463" s="46">
        <f>IF($DS463,
IF(CQ463="","Debes escribir el porcentaje del aporte a pensión. ",
IF( ISERR(_xlfn.NUMBERVALUE(CQ463)), "El valor del porcentaje del aporte a pensión debe ser un número válido. ", "")
)
)</f>
        <v/>
      </c>
      <c r="HX463" s="46">
        <f>IF($DS463,
IF(CR463="","Debes escribir el valor del aporte a pensión. ",
IF( ISERR(_xlfn.NUMBERVALUE(CR463)), "El valor del aporte a salud debe ser un número válido. ", "")
)
)</f>
        <v/>
      </c>
      <c r="HY463" s="46">
        <f>IF($DS463,
IF( AND(CS463&lt;&gt;"", ISERR(_xlfn.NUMBERVALUE(CS463))), "El valor pensión voluntaria debe ser un número válido. ", "")
)</f>
        <v/>
      </c>
      <c r="HZ463" s="46">
        <f>CONCATENATE(CT463,CU463,CV463,CW463)&lt;&gt;""</f>
        <v/>
      </c>
      <c r="IA463" s="46">
        <f>IF(AND($DS463,HZ463),
IF(CT463="","Debes escribir el % del fondo de seguridad pensional. ",
IF( ISERR(_xlfn.NUMBERVALUE(CT463)), "El % del fondo de seguridad debe ser un número válido. ", "")
),
""
)</f>
        <v/>
      </c>
      <c r="IB463" s="46">
        <f>IF(AND($DS463,HZ463),
IF(CU463="","Debes escribir el valor del aporte al fondo de solidaridad pensional. ",
IF( ISERR(_xlfn.NUMBERVALUE(CU463)), "El valor del aporte al fondo de solidaridad pensional debe ser un número válido. ", "")
),
""
)</f>
        <v/>
      </c>
      <c r="IC463" s="46">
        <f>IF(AND($DS463,HZ463),
IF(CV463="","Debes escribir el % del fondo de subsistencia. ",
IF( ISERR(_xlfn.NUMBERVALUE(CV463)), "El % del fondo de subsistencia debe ser un número válido. ", "")
),
""
)</f>
        <v/>
      </c>
      <c r="ID463" s="46">
        <f>IF(AND($DS463,HZ463),
IF(CW463="","Debes escribir el valor del fondo de subsistencia. ",
IF( ISERR(_xlfn.NUMBERVALUE(CW463)), "El valor del fondo de subsistencia debe ser un número válido. ", "")
),
""
)</f>
        <v/>
      </c>
      <c r="IE463" s="46">
        <f>CONCATENATE(CX463,CY463)&lt;&gt;""</f>
        <v/>
      </c>
      <c r="IF463" s="46">
        <f>IF(AND($DS463,IE463),
IF(CX463="","Debes escribir el % de sindicato. ",
IF( ISERR(_xlfn.NUMBERVALUE(CX463)), "El % de sindicato debe ser un número válido. ", "")
),
""
)</f>
        <v/>
      </c>
      <c r="IG463" s="46">
        <f>IF(AND($DS463,IE463),
IF(CY463="","Debes escribir el valor del sindicato. ",
IF( ISERR(_xlfn.NUMBERVALUE(CY463)), "El valor del sindicato debe ser un número válido. ", "")
),
""
)</f>
        <v/>
      </c>
      <c r="IH463" s="46">
        <f>IF($DS463,
IF( AND(CZ463&lt;&gt;"", ISERR(_xlfn.NUMBERVALUE(CZ463))), "El valor de sanción pública debe ser un número válido. ", "")
)</f>
        <v/>
      </c>
      <c r="II463" s="46">
        <f>IF($DS463,
IF( AND(DA463&lt;&gt;"", ISERR(_xlfn.NUMBERVALUE(DA463))), "El valor de sanción privada debe ser un número válido. ", "")
)</f>
        <v/>
      </c>
      <c r="IJ463" s="46">
        <f>CONCATENATE(DB463,DC463)&lt;&gt;""</f>
        <v/>
      </c>
      <c r="IK463" s="46">
        <f>IF(AND($DS463,IJ463),
IF(DB463="","Debes escribir la descripción de libranza. ",""),
""
)</f>
        <v/>
      </c>
      <c r="IL463" s="46">
        <f>IF(AND($DS463,IJ463),
IF(DC463="","Debes escribir la cuota libranza. ",
IF(ISERR(_xlfn.NUMBERVALUE(DC463)),"El valor de la cuota libranza debe ser un número válido. ","")
),
""
)</f>
        <v/>
      </c>
      <c r="IM463" s="46">
        <f>IF($DS463,
IF( AND(DD463&lt;&gt;"", ISERR(_xlfn.NUMBERVALUE(DD463))), "El valor de pagos a terceros debe ser un número válido. ", "")
)</f>
        <v/>
      </c>
      <c r="IN463" s="46">
        <f>IF($DS463,
IF( AND(DE463&lt;&gt;"", ISERR(_xlfn.NUMBERVALUE(DE463))), "El valor de anticipos debe ser un número válido. ", "")
)</f>
        <v/>
      </c>
      <c r="IO463" s="46">
        <f>IF($DS463,
IF( AND(DF463&lt;&gt;"", ISERR(_xlfn.NUMBERVALUE(DF463))), "El valor de AFC debe ser un número válido. ", "")
)</f>
        <v/>
      </c>
      <c r="IP463" s="46">
        <f>IF($DS463,
IF( AND(DG463&lt;&gt;"", ISERR(_xlfn.NUMBERVALUE(DG463))), "El valor de rete-fuente debe ser un número válido. ", "")
)</f>
        <v/>
      </c>
      <c r="IQ463" s="46">
        <f>IF($DS463,
IF( AND(DH463&lt;&gt;"", ISERR(_xlfn.NUMBERVALUE(DH463))), "El valor de cooperativa de trabajo debe ser un número válido. ", "")
)</f>
        <v/>
      </c>
      <c r="IR463" s="46">
        <f>IF($DS463,
IF( AND(DI463&lt;&gt;"", ISERR(_xlfn.NUMBERVALUE(DI463))), "El valor de embargo fiscal debe ser un número válido. ", "")
)</f>
        <v/>
      </c>
      <c r="IS463" s="46">
        <f>IF($DS463,
IF( AND(DJ463&lt;&gt;"", ISERR(_xlfn.NUMBERVALUE(DJ463))), "El valor de educación debe ser un número válido. ", "")
)</f>
        <v/>
      </c>
      <c r="IT463" s="46">
        <f>IF($DS463,
IF( AND(DK463&lt;&gt;"", ISERR(_xlfn.NUMBERVALUE(DK463))), "El valor de reintegro debe ser un número válido. ", "")
)</f>
        <v/>
      </c>
      <c r="IU463" s="46">
        <f>IF($DS463,
IF( AND(DL463&lt;&gt;"", ISERR(_xlfn.NUMBERVALUE(DL463))), "El valor de deuda debe ser un número válido. ", "")
)</f>
        <v/>
      </c>
      <c r="IV463" s="46">
        <f>IF($DS463,
IF( AND(DM463&lt;&gt;"", ISERR(_xlfn.NUMBERVALUE(DM463))), "El valor de otras deducciones debe ser un número válido. ", "")
)</f>
        <v/>
      </c>
      <c r="IW463" s="46">
        <f>IF($DS463,
IF(DN463="","Debes escribir el valor de los devengos totales. ",
IF( ISERR(_xlfn.NUMBERVALUE(DN463)), "El valor de los devengos totales debe ser un número válido. ", "")
)
)</f>
        <v/>
      </c>
      <c r="IX463" s="46">
        <f>IF($DS463,
IF(DO463="","Debes escribir el valor de las deducciones totales. ",
IF( ISERR(_xlfn.NUMBERVALUE(DO463)), "El valor de las deducciones totales debe ser un número válido. ", "")
)
)</f>
        <v/>
      </c>
      <c r="IY463" s="46">
        <f>IF($DS463,
IF(DP463="","Debes escribir el valor del salario total. ",
IF( ISERR(_xlfn.NUMBERVALUE(DP463)), "El valor del salario total debe ser un número válido. ", "")
)
)</f>
        <v/>
      </c>
    </row>
    <row r="464">
      <c r="B464" s="48" t="n">
        <v>452</v>
      </c>
      <c r="C464" s="61">
        <f>IF(AND(DS464,DP464&lt;&gt;""),
IF(DQ464="","OK","Error"),
""
)</f>
        <v/>
      </c>
      <c r="D464" s="53" t="n"/>
      <c r="E464" s="52" t="n"/>
      <c r="F464" s="112" t="n"/>
      <c r="G464" s="52" t="n"/>
      <c r="H464" s="53" t="n"/>
      <c r="I464" s="52" t="n"/>
      <c r="J464" s="52" t="n"/>
      <c r="K464" s="53" t="n"/>
      <c r="L464" s="55" t="n"/>
      <c r="M464" s="108" t="n"/>
      <c r="N464" s="56" t="n"/>
      <c r="O464" s="52" t="n"/>
      <c r="P464" s="52" t="n"/>
      <c r="Q464" s="52" t="n"/>
      <c r="R464" s="52" t="n"/>
      <c r="S464" s="52" t="n"/>
      <c r="T464" s="53" t="n"/>
      <c r="U464" s="52" t="n"/>
      <c r="V464" s="52" t="n"/>
      <c r="W464" s="55" t="n"/>
      <c r="X464" s="55" t="n"/>
      <c r="Y464" s="52" t="n"/>
      <c r="Z464" s="55" t="n"/>
      <c r="AA464" s="52" t="n"/>
      <c r="AB464" s="53" t="n"/>
      <c r="AC464" s="53" t="n"/>
      <c r="AD464" s="53" t="n"/>
      <c r="AE464" s="177" t="n"/>
      <c r="AF464" s="113" t="n"/>
      <c r="AG464" s="177" t="n"/>
      <c r="AH464" s="178" t="n"/>
      <c r="AI464" s="178" t="n"/>
      <c r="AJ464" s="178" t="n"/>
      <c r="AK464" s="114" t="n"/>
      <c r="AL464" s="178" t="n"/>
      <c r="AM464" s="114" t="n"/>
      <c r="AN464" s="178" t="n"/>
      <c r="AO464" s="114" t="n"/>
      <c r="AP464" s="178" t="n"/>
      <c r="AQ464" s="114" t="n"/>
      <c r="AR464" s="178" t="n"/>
      <c r="AS464" s="114" t="n"/>
      <c r="AT464" s="178" t="n"/>
      <c r="AU464" s="114" t="n"/>
      <c r="AV464" s="178" t="n"/>
      <c r="AW464" s="114" t="n"/>
      <c r="AX464" s="178" t="n"/>
      <c r="AY464" s="114" t="n"/>
      <c r="AZ464" s="178" t="n"/>
      <c r="BA464" s="114" t="n"/>
      <c r="BB464" s="178" t="n"/>
      <c r="BC464" s="114" t="n"/>
      <c r="BD464" s="178" t="n"/>
      <c r="BE464" s="178" t="n"/>
      <c r="BF464" s="178" t="n"/>
      <c r="BG464" s="59" t="n"/>
      <c r="BH464" s="178" t="n"/>
      <c r="BI464" s="114" t="n"/>
      <c r="BJ464" s="53" t="n"/>
      <c r="BK464" s="178" t="n"/>
      <c r="BL464" s="114" t="n"/>
      <c r="BM464" s="178" t="n"/>
      <c r="BN464" s="114" t="n"/>
      <c r="BO464" s="178" t="n"/>
      <c r="BP464" s="178" t="n"/>
      <c r="BQ464" s="178" t="n"/>
      <c r="BR464" s="178" t="n"/>
      <c r="BS464" s="178" t="n"/>
      <c r="BT464" s="178" t="n"/>
      <c r="BU464" s="178" t="n"/>
      <c r="BV464" s="178" t="n"/>
      <c r="BW464" s="178" t="n"/>
      <c r="BX464" s="178" t="n"/>
      <c r="BY464" s="178" t="n"/>
      <c r="BZ464" s="178" t="n"/>
      <c r="CA464" s="178" t="n"/>
      <c r="CB464" s="178" t="n"/>
      <c r="CC464" s="178" t="n"/>
      <c r="CD464" s="178" t="n"/>
      <c r="CE464" s="178" t="n"/>
      <c r="CF464" s="178" t="n"/>
      <c r="CG464" s="178" t="n"/>
      <c r="CH464" s="178" t="n"/>
      <c r="CI464" s="178" t="n"/>
      <c r="CJ464" s="178" t="n"/>
      <c r="CK464" s="53" t="n"/>
      <c r="CL464" s="178" t="n"/>
      <c r="CM464" s="178" t="n"/>
      <c r="CN464" s="60" t="n"/>
      <c r="CO464" s="177" t="n"/>
      <c r="CP464" s="178" t="n"/>
      <c r="CQ464" s="60" t="n"/>
      <c r="CR464" s="177" t="n"/>
      <c r="CS464" s="178" t="n"/>
      <c r="CT464" s="59" t="n"/>
      <c r="CU464" s="178" t="n"/>
      <c r="CV464" s="59" t="n"/>
      <c r="CW464" s="178" t="n"/>
      <c r="CX464" s="59" t="n"/>
      <c r="CY464" s="178" t="n"/>
      <c r="CZ464" s="178" t="n"/>
      <c r="DA464" s="178" t="n"/>
      <c r="DB464" s="53" t="n"/>
      <c r="DC464" s="178" t="n"/>
      <c r="DD464" s="178" t="n"/>
      <c r="DE464" s="178" t="n"/>
      <c r="DF464" s="178" t="n"/>
      <c r="DG464" s="178" t="n"/>
      <c r="DH464" s="178" t="n"/>
      <c r="DI464" s="178" t="n"/>
      <c r="DJ464" s="178" t="n"/>
      <c r="DK464" s="178" t="n"/>
      <c r="DL464" s="178" t="n"/>
      <c r="DM464" s="178" t="n"/>
      <c r="DN464" s="177" t="n"/>
      <c r="DO464" s="177" t="n"/>
      <c r="DP464" s="177" t="n"/>
      <c r="DQ464" s="76">
        <f>IF(AND(DS464,DP464&lt;&gt;""),
CONCATENATE(DT464,DU464,DV464,DW464,DX464,DY464,DZ464,EA464,EB464,EC464,ED464,EE464,EF464,EG464,EH464,EI464,EJ464,EK464,EL464,EM464,EN464,EO464,EP464,EQ464,ES464,ET464,EU464,EV464,EW464,EX464,EY464,EZ464,FA464,FC464,FD464,FF464,FG464,FI464,FJ464,FL464,FM464,FO464,FP464,FR464,FS464,FU464,FV464,FX464,FY464,GA464,GB464,GD464,GE464,GF464,GH464,GI464,GJ464,GL464,GM464,GN464,GP464,GQ464,GS464,GT464,GU464,GV464,GW464,GX464,GY464,GZ464,HA464,HB464,HC464,HD464,HE464,HF464,HG464,HH464,HI464,HJ464,HK464,HL464,HM464,HN464,HO464,HQ464,HR464,HS464,HT464,HU464,HV464,HW464,HX464,HY464,IA464,IB464,IC464,ID464,IF464,IG464,IH464,II464,IK464,IL464,IM464,IN464,IO464,IP464,IQ464,IR464,IS464,IT464,IU464,IV464,IW464,IX464,IY464,IZ464),
""
)</f>
        <v/>
      </c>
      <c r="DR464" s="53" t="n"/>
      <c r="DS464" s="46">
        <f>CONCATENATE(D464,$E464,$F464,$G464,H464,$I464,$J464,K464,$L464,$M464,N464,$O464,$P464,$Q464,$R464,$S464,T464,$U464,$V464,$W464,$X464,$Y464,$Z464,$AA464,AB464,AC464,AD464,$AE464,$AF464,$AG464,AH464,AI464,AJ464,AK464,AL464,AM464,AN464,AO464,AP464,AQ464,AR464,AS464,AT464,AU464,AV464,AW464,AX464,AY464,AZ464,BA464,BB464,BC464,BD464,BE464,BF464,BG464,BH464,BI464,BJ464,BK464,BL464,BM464,BN464,BO464,BP464,BQ464,BR464,BS464,BT464,BU464,BV464,BW464,BX464,BY464,BZ464,CA464,CB464,CC464,CD464,CE464,CF464,CG464,CH464,CI464,CJ464,CK464,CL464,CM464,$CN464,$CO464,CP464,$CQ464,$CR464,CS464,CT464,CU464,CV464,CW464,CX464,CY464,CZ464,DA464,DB464,DC464,DD464,DE464,DF464,DG464,DH464,DI464,DJ464,DK464,DL464,DM464,$DN464,$DO464,$DP464,DR464)&lt;&gt;""</f>
        <v/>
      </c>
      <c r="DT464" s="46">
        <f>IF(AND($DS464,$E$4&lt;&gt;""),
IF(LEFT($E$4,2) = "1.",
IF(D464&lt;&gt;"","El CUNE sólo se envía en operaciones de novedad o ajuste. ",""),
IF(D464="","Debes escribir un CUNE válido para realizar operaciones de novedad o ajuste. ","")),
""
)</f>
        <v/>
      </c>
      <c r="DU464" s="46">
        <f>IF($DS464,
IF(E464="","Debes seleccionar el tipo de documento del empleado. ",
IF(_xlfn.IFNA(VLOOKUP(E464,TIPO_DE_DOCUMENTO,1,FALSE),-1)=-1,"El tipo de documento no es válido (por favor seleccionarlo de la lista). ","")
)
)</f>
        <v/>
      </c>
      <c r="DV464" s="46">
        <f>IF($DS464,
IF(F464="","Debes escribir el número de documento del empleado. ","")
)</f>
        <v/>
      </c>
      <c r="DW464" s="46">
        <f>IF($DS464,
IF(G464="","Debes escribir el primer nombre del empleado. ","")
)</f>
        <v/>
      </c>
      <c r="DY464" s="46">
        <f>IF($DS464,
IF(I464="","Debes escribir el primer apellido del empleado. ","")
)</f>
        <v/>
      </c>
      <c r="DZ464" s="46">
        <f>IF($DS464,
IF(J464="","Debes escribir el segundo apellido del empleado. ","")
)</f>
        <v/>
      </c>
      <c r="EB464" s="46">
        <f>IF($DS464,
IF(L464="","Debes escribir la fecha de ingreso del empleado. ",
IF(ISERR(DATE(YEAR(L464),MONTH(L464),DAY(L464))), "El valor ingresado en fecha de ingreso no tiene un formato válido. ","")
)
)</f>
        <v/>
      </c>
      <c r="EC464" s="46">
        <f>IF($DS464,
IF(M464="","Debes escribir el tiempo laborado. ",
IF( IFERROR(INT(M464),1.1) &lt;&gt; IFERROR(_xlfn.NUMBERVALUE(M464),1), "El valor de los días trabajados debe ser un número entero. ", "")
)
)</f>
        <v/>
      </c>
      <c r="ED464" s="46">
        <f>IF($DS464,
IF( AND(N464&lt;&gt;"", ISERR(DATE(YEAR(N464),MONTH(N464),DAY(N464))) ), "El valor ingresado en fecha de ingreso no tiene un formato válido. ",
IF( AND(N464&lt;&gt;"", $E$6&lt;&gt;"", DATE(YEAR(N464), MONTH(N464), 1) &lt;&gt; IFERROR(DATE(MID($E$6, 1, 4), MID($E$6, 6, 2),1), "1/1/1900") ), "La fecha de retiro debe estar dentro del período liquidado. ", "")
)
)</f>
        <v/>
      </c>
      <c r="EE464" s="46">
        <f>IF($DS464,
IF(O464="","Debes seleccionar el tipo de trabajador. ",
IF(_xlfn.IFNA(VLOOKUP(O464,TIPO_DE_TRABAJADOR,1,FALSE),-1)=-1,"El tipo de trabajador no es válido (por favor seleccionarlo de la lista). ","")
)
)</f>
        <v/>
      </c>
      <c r="EF464" s="46">
        <f>IF($DS464,
IF(P464="","Debes seleccionar si es un trabajador dependiente pensionado por vejez. ",
IF(_xlfn.IFNA(VLOOKUP(P464,SUBTIPO_DE_TRABAJADOR,1,FALSE),-1)=-1,"El tipo de trabajador dependiente pensionado por vejez no es válido (por favor seleccionarlo de la lista). ","")
)
)</f>
        <v/>
      </c>
      <c r="EG464" s="46">
        <f>IF($DS464,
IF(Q464="","Debes seleccionar el tipo de contrato del trabajador. ",
IF(_xlfn.IFNA(VLOOKUP(Q464,TIPO_DE_CONTRATO,1,FALSE),-1)=-1,"El tipo de contrato del trabajador no es válido (por favor seleccionarlo de la lista). ","")
)
)</f>
        <v/>
      </c>
      <c r="EH464" s="46">
        <f>IF($DS464,
IF(R464="","Debes seleccionar si es un salario integral. ",
IF(_xlfn.IFNA(VLOOKUP(R464,SI_NO,1,FALSE),-1)=-1,"Valor no válido para salario integral (por favor seleccionarlo de la lista). ","")
)
)</f>
        <v/>
      </c>
      <c r="EI464" s="46">
        <f>IF($DS464,
IF(S464="","Debes seleccionar si el trabajador realiza actividades de riesgo. ",
IF(_xlfn.IFNA(VLOOKUP(S464,SI_NO,1,FALSE),-1)=-1,"Valor no válido para actividad de alto riesgo (por favor seleccionarlo de la lista). ","")
)
)</f>
        <v/>
      </c>
      <c r="EK464" s="46">
        <f>IF($DS464,
IF(U464="","Debes escribir el código del municipio de residencia del trabajador. ",
IF(_xlfn.IFNA(VLOOKUP(U464,MUNICIPIO,1,FALSE),-1)=-1,"El municipio de residencia del trabajador es inválido (por favor seleccionarlo de la lista). ","")
)
)</f>
        <v/>
      </c>
      <c r="EL464" s="46">
        <f>IF($DS464,
IF(V464="","Debes escribir el la dirección de residendia del trabajador. ","")
)</f>
        <v/>
      </c>
      <c r="EM464" s="46">
        <f>IF($DS464,
IF(W464="","Debes escribir la fecha de inicio de la liquidación. ",
IF(ISERR(DATE(YEAR(W464),MONTH(W464),DAY(W464))),"El valor ingresado en fecha de inicio de liquidación no tiene un formato válido. ",
IF( AND($E$6&lt;&gt;"", DATE(YEAR(W464), MONTH(W464), 1) &lt;&gt; IFERROR(DATE(MID($E$6, 1, 4), MID($E$6, 6, 2),1), "1/1/1900") ), "La fecha de inicio de la liquidación debe estar dentro del período liquidado. ", "")
)
)
)</f>
        <v/>
      </c>
      <c r="EN464" s="46">
        <f>IF($DS464,
IF(X464="","Debes escribir la fecha de fin de la liquidación. ",
IF(ISERR(DATE(YEAR(X464),MONTH(X464),DAY(X464))),"El valor ingresado en fecha de fin de liquidación no tiene un formato válido. ",
IF( AND($E$6&lt;&gt;"", DATE(YEAR(X464), MONTH(X464), 1) &lt;&gt; IFERROR(DATE(MID($E$6, 1, 4), MID($E$6, 6, 2),1), "1/1/1900") ), "La fecha de fin de la liquidación debe estar dentro del período liquidado. ", "")
)
)
)</f>
        <v/>
      </c>
      <c r="EO464" s="46">
        <f>IF($DS464,
IF(Y464="","Debes escribir la frecuencia de pago del trabajador. ",
IF(_xlfn.IFNA(VLOOKUP(Y464,PERÍODO_DE_NÓMINA,1,FALSE),-1)=-1,"La frecuencia de pago es inválida (por favor seleccionarlo de la lista). ","")
)
)</f>
        <v/>
      </c>
      <c r="EP464" s="46">
        <f>IF($DS464,
IF(Z464="","Debes escribir la fecha de pago. ",
IF(ISERR(DATE(YEAR(Z464),MONTH(Z464),DAY(Z464))), "El valor ingresado en fecha de pago no tiene un formato válido. ","")
)
)</f>
        <v/>
      </c>
      <c r="EQ464" s="46">
        <f>IF($DS464,
IF(AA464="","Debes escribir el medio de pago. ",
IF(_xlfn.IFNA(VLOOKUP(AA464,MEDIOS_DE_PAGO,1,FALSE),-1)=-1,"El medio de pago es inválido (por favor seleccionarlo de la lista). ","")
)
)</f>
        <v/>
      </c>
      <c r="ER464" s="46">
        <f>OR(AA464='Tablas '!$T$4,AA464='Tablas '!$T$7,AA464='Tablas '!$T$8,AA464='Tablas '!$T$11)</f>
        <v/>
      </c>
      <c r="ES464" s="46">
        <f>IF(AND($DS464,ER464),
IF(AB464="","Debes escribir la entidad bancaria. ",""),
""
)</f>
        <v/>
      </c>
      <c r="ET464" s="46">
        <f>IF(AND($DS464,ER464),
IF(AC464="","Debes escribir el tipo de cuenta bancaria. ",
IF(_xlfn.IFNA(VLOOKUP(AC464,TIPO_DE_CUENTA,1,FALSE),-1)=-1,"El tipo de cuenta bancaria es inválida (por favor seleccionarlo de la lista). ","")
),
""
)</f>
        <v/>
      </c>
      <c r="EU464" s="46">
        <f>IF(AND($DS464,ER464),
IF(AD464="","Debes escribir el número de cuenta bancaria. ",""),
""
)</f>
        <v/>
      </c>
      <c r="EV464" s="46">
        <f>IF($DS464,
IF(AE464="","Debes escribir el valor del sueldo básico. ",
IF( ISERR(_xlfn.NUMBERVALUE(AE464)), "El valor del sueldo básico debe ser un número válido. ", "")
)
)</f>
        <v/>
      </c>
      <c r="EW464" s="46">
        <f>IF($DS464,
IF(AF464="","Debes escribir el número de días trabajados. ",
IF( IFERROR(INT(AF464),1.1) &lt;&gt; IFERROR(_xlfn.NUMBERVALUE(AF464),1), "La cantidad de días trabajados debe ser un número entero. ", "")
)
)</f>
        <v/>
      </c>
      <c r="EX464" s="46">
        <f>IF($DS464,
IF(AG464="","Debes escribir el valor del sueldo trabajado. ",
IF( ISERR(_xlfn.NUMBERVALUE(AG464)), "El valor del sueldo trabajado debe ser un número válido. ", "")
)
)</f>
        <v/>
      </c>
      <c r="EY464" s="46">
        <f>IF($DS464,
IF( AND(AH464&lt;&gt;"", ISERR(_xlfn.NUMBERVALUE(AH464))), "El valor del auxilio de transporte debe ser un número válido. ", "")
)</f>
        <v/>
      </c>
      <c r="EZ464" s="46">
        <f>IF($DS464,
IF( AND(AI464&lt;&gt;"", ISERR(_xlfn.NUMBERVALUE(AI464))), "El valor de viáticos salariales debe ser un número válido. ", "")
)</f>
        <v/>
      </c>
      <c r="FA464" s="46">
        <f>IF($DS464,
IF( AND(AJ464&lt;&gt;"", ISERR(_xlfn.NUMBERVALUE(AJ464))), "El valor de viáticos NO salariales debe ser un número válido. ", "")
)</f>
        <v/>
      </c>
      <c r="FB464" s="46">
        <f>CONCATENATE(AK464,AL464)&lt;&gt;""</f>
        <v/>
      </c>
      <c r="FC464" s="46">
        <f>IF(AND($DS464,FB464),
IF(AK464="","Debes escribir el número de horas extras diurnas. ",
IF( IFERROR(INT(AK464),1.1) &lt;&gt; IFERROR(_xlfn.NUMBERVALUE(AK464),1), "La cantidad de horas extras diurnas debe ser un número entero. ", "")
),
""
)</f>
        <v/>
      </c>
      <c r="FD464" s="46">
        <f>IF(AND($DS464,FB464),
IF(AL464="","Debes escribir el valor de las horas extras diurnas. ",
IF( ISERR(_xlfn.NUMBERVALUE(AL464)), "El valor de las horas extras duirnas debe ser un número válido. ", "")
),
""
)</f>
        <v/>
      </c>
      <c r="FE464" s="46">
        <f>CONCATENATE(AM464,AN464)&lt;&gt;""</f>
        <v/>
      </c>
      <c r="FF464" s="46">
        <f>IF(AND($DS464,FE464),
IF(AM464="","Debes escribir el número de horas extras nocturnas. ",
IF( IFERROR(INT(AM464),1.1) &lt;&gt; IFERROR(_xlfn.NUMBERVALUE(AM464),1), "La cantidad de horas extras nocturnas debe ser un número entero. ", "")
),
""
)</f>
        <v/>
      </c>
      <c r="FG464" s="46">
        <f>IF(AND($DS464,FE464),
IF(AN464="","Debes escribir el valor de las horas extras nocturnas. ",
IF( ISERR(_xlfn.NUMBERVALUE(AN464)), "El valor de las horas extras nocturnas debe ser un número válido. ", "")
),
""
)</f>
        <v/>
      </c>
      <c r="FH464" s="46">
        <f>CONCATENATE(AO464,AP464)&lt;&gt;""</f>
        <v/>
      </c>
      <c r="FI464" s="46">
        <f>IF(AND($DS464,FH464),
IF(AO464="","Debes escribir el número de horas extras diurnas dominicales y festivas. ",
IF( IFERROR(INT(AO464),1.1) &lt;&gt; IFERROR(_xlfn.NUMBERVALUE(AO464),1), "La cantidad de horas extras diurnas dominicales y festivas debe ser un número entero. ", "")
),
""
)</f>
        <v/>
      </c>
      <c r="FJ464" s="46">
        <f>IF(AND($DS464,FH464),
IF(AP464="","Debes escribir el valor de las horas extras diurnas dominicales y festivas. ",
IF( ISERR(_xlfn.NUMBERVALUE(AP464)), "El valor de las horas extras diurnas dominicales y festivas debe ser un número válido. ", "")
),
""
)</f>
        <v/>
      </c>
      <c r="FK464" s="46">
        <f>CONCATENATE(AQ464,AR464)&lt;&gt;""</f>
        <v/>
      </c>
      <c r="FL464" s="46">
        <f>IF(AND($DS464,FK464),
IF(AQ464="","Debes escribir el número de horas extras nocturnas dominicales y festivas. ",
IF( IFERROR(INT(AQ464),1.1) &lt;&gt; IFERROR(_xlfn.NUMBERVALUE(AQ464),1), "La cantidad de horas extras nocturnas dominicales y festivas debe ser un número entero. ", "")
),
""
)</f>
        <v/>
      </c>
      <c r="FM464" s="46">
        <f>IF(AND($DS464,FK464),
IF(AR464="","Debes escribir el valor de las horas extras nocturnas dominicales y festivas. ",
IF( ISERR(_xlfn.NUMBERVALUE(AR464)), "El valor de las horas extras nocturnas dominicales y festivas debe ser un número válido. ", "")
),
""
)</f>
        <v/>
      </c>
      <c r="FN464" s="46">
        <f>CONCATENATE(AS464,AT464)&lt;&gt;""</f>
        <v/>
      </c>
      <c r="FO464" s="46">
        <f>IF(AND($DS464,FN464),
IF(AS464="","Debes escribir el número de horas recargo nocturno. ",
IF( IFERROR(INT(AS464),1.1) &lt;&gt; IFERROR(_xlfn.NUMBERVALUE(AS464),1), "La cantidad de horas recargo nocturno debe ser un número entero. ", "")
),
""
)</f>
        <v/>
      </c>
      <c r="FP464" s="46">
        <f>IF(AND($DS464,FN464),
IF(AT464="","Debes escribir el valor de las horas recargo nocturno. ",
IF( ISERR(_xlfn.NUMBERVALUE(AT464)), "El valor de las horas recargo nocturno debe ser un número válido. ", "")
),
""
)</f>
        <v/>
      </c>
      <c r="FQ464" s="46">
        <f>CONCATENATE(AU464,AV464)&lt;&gt;""</f>
        <v/>
      </c>
      <c r="FR464" s="46">
        <f>IF(AND($DS464,FQ464),
IF(AU464="","Debes escribir el número de horas recargo diurno dominical y festivo. ",
IF( IFERROR(INT(AU464),1.1) &lt;&gt; IFERROR(_xlfn.NUMBERVALUE(AU464),1), "La cantidad de horas recargo diurno dominical y festivo debe ser un número entero. ", "")
),
""
)</f>
        <v/>
      </c>
      <c r="FS464" s="46">
        <f>IF(AND($DS464,FQ464),
IF(AV464="","Debes escribir el valor de las horas recargo diurno dominical y festivo. ",
IF( ISERR(_xlfn.NUMBERVALUE(AV464)), "El valor de las horas recargo diurno dominical y festivo debe ser un número válido. ", "")
),
""
)</f>
        <v/>
      </c>
      <c r="FT464" s="46">
        <f>CONCATENATE(AW464,AX464)&lt;&gt;""</f>
        <v/>
      </c>
      <c r="FU464" s="46">
        <f>IF(AND($DS464,FT464),
IF(AW464="","Debes escribir el número de horas recargo nocturno dominical y festivo. ",
IF( IFERROR(INT(AW464),1.1) &lt;&gt; IFERROR(_xlfn.NUMBERVALUE(AW464),1), "La cantidad de horas recargo nocturno dominical y festivo debe ser un número entero. ", "")
),
""
)</f>
        <v/>
      </c>
      <c r="FV464" s="46">
        <f>IF(AND($DS464,FT464),
IF(AX464="","Debes escribir el valor de las horas recargo nocturno dominical y festivo. ",
IF( ISERR(_xlfn.NUMBERVALUE(AX464)), "El valor de las horas recargo nocturno dominical y festivo debe ser un número válido. ", "")
),
""
)</f>
        <v/>
      </c>
      <c r="FW464" s="46">
        <f>CONCATENATE(AY464,AZ464)&lt;&gt;""</f>
        <v/>
      </c>
      <c r="FX464" s="46">
        <f>IF(AND($DS464,FW464),
IF(AY464="","Debes escribir el número de días de vacaciones comunes. ",
IF( IFERROR(INT(AY464),1.1) &lt;&gt; IFERROR(_xlfn.NUMBERVALUE(AY464),1), "La cantidad de días de vacaciones comunes debe ser un número entero. ", "")
),
""
)</f>
        <v/>
      </c>
      <c r="FY464" s="46">
        <f>IF(AND($DS464,FW464),
IF(AZ464="","Debes escribir el valor de las vacaciones comunes. ",
IF( ISERR(_xlfn.NUMBERVALUE(AZ464)), "El valor de las vacaciones comunes debe ser un número válido. ", "")
),
""
)</f>
        <v/>
      </c>
      <c r="FZ464" s="46">
        <f>CONCATENATE(BA464,BB464)&lt;&gt;""</f>
        <v/>
      </c>
      <c r="GA464" s="46">
        <f>IF(AND($DS464,FZ464),
IF(BA464="","Debes escribir el número de días de vacaciones compensadas. ",
IF( IFERROR(INT(BA464),1.1) &lt;&gt; IFERROR(_xlfn.NUMBERVALUE(BA464),1), "La cantidad de días de vacaciones compensadas debe ser un número entero. ", "")
),
""
)</f>
        <v/>
      </c>
      <c r="GB464" s="46">
        <f>IF(AND($DS464,FZ464),
IF(BB464="","Debes escribir el valor de las vacaciones compensadas. ",
IF( ISERR(_xlfn.NUMBERVALUE(BB464)), "El valor de las vacaciones compensadas debe ser un número válido. ", "")
),
""
)</f>
        <v/>
      </c>
      <c r="GC464" s="46">
        <f>CONCATENATE(BC464,BD464)&lt;&gt;""</f>
        <v/>
      </c>
      <c r="GD464" s="46">
        <f>IF(AND($DS464,GC464),
IF(BC464="","Debes escribir el número de días de prima salarial. ",
IF( IFERROR(INT(BC464),1.1) &lt;&gt; IFERROR(_xlfn.NUMBERVALUE(BC464),1), "La cantidad de días de prima salarial debe ser un número entero. ", "")
),
""
)</f>
        <v/>
      </c>
      <c r="GE464" s="46">
        <f>IF(AND($DS464,GC464),
IF(BD464="","Debes escribir el valor de los días de prima salarial. ",
IF( ISERR(_xlfn.NUMBERVALUE(BD464)), "El valor de los días de prima salarial debe ser un número válido. ", "")
),
""
)</f>
        <v/>
      </c>
      <c r="GF464" s="46">
        <f>IF($DS464,
IF( AND(BE464&lt;&gt;"", ISERR(_xlfn.NUMBERVALUE(BE464))), "El valor de la prima NO saliarial debe ser un número válido. ", "")
)</f>
        <v/>
      </c>
      <c r="GG464" s="46">
        <f>CONCATENATE(BF464,BG464,BH464)&lt;&gt;""</f>
        <v/>
      </c>
      <c r="GH464" s="46">
        <f>IF(AND($DS464,GG464),
IF(BF464="","Debes escribir el valor de las cesantías. ",
IF( ISERR(_xlfn.NUMBERVALUE(BF464)), "El valor de las cesantías debe ser un número válido. ", "")
),
""
)</f>
        <v/>
      </c>
      <c r="GI464" s="46">
        <f>IF(AND($DS464,GG464),
IF(BG464="","Debes escribir el % de cesantías. ",
IF( ISERR(_xlfn.NUMBERVALUE(BG464)), "El % de cesantías debe ser un número válido. ", "")
),
""
)</f>
        <v/>
      </c>
      <c r="GJ464" s="46">
        <f>IF(AND($DS464,GG464),
IF(BH464="","Debes escribir el valor de intereses de cesantías. ",
IF( ISERR(_xlfn.NUMBERVALUE(BH464)), "El valor de intereses de cesantías debe ser un número válido. ", "")
),
""
)</f>
        <v/>
      </c>
      <c r="GK464" s="46">
        <f>CONCATENATE(BI464,BJ464,BK464)&lt;&gt;""</f>
        <v/>
      </c>
      <c r="GL464" s="46">
        <f>IF(AND($DS464,GK464),
IF(BI464="","Debes escribir el número de días de incapacidad. ",
IF( IFERROR(INT(BI464),1.1) &lt;&gt; IFERROR(_xlfn.NUMBERVALUE(BI464),1), "La cantidad de días de incapacidad debe ser un número entero. ", "")
),
""
)</f>
        <v/>
      </c>
      <c r="GM464" s="46">
        <f>IF(AND($DS464,GK464),
IF(BJ464="","Debes escribir el tipo de incapacidad. ",
IF(_xlfn.IFNA(VLOOKUP(BJ464,TIPO_DE_INCAPACIDAD,1,FALSE),-1)=-1,"El tipo de incapacidad es inválida (por favor seleccionarlo de la lista). ","")
),
""
)</f>
        <v/>
      </c>
      <c r="GN464" s="46">
        <f>IF(AND($DS464,GK464),
IF(BK464="","Debes escribir el valor de la incapacidad. ",
IF( ISERR(_xlfn.NUMBERVALUE(BK464)), "El valor de la incapacidad debe ser un número válido. ", "")
),
""
)</f>
        <v/>
      </c>
      <c r="GO464" s="46">
        <f>CONCATENATE(BL464,BM464)&lt;&gt;""</f>
        <v/>
      </c>
      <c r="GP464" s="46">
        <f>IF(AND($DS464,GO464),
IF(BL464="","Debes escribir el número de días de licencia de maternidad o paternidad. ",
IF( IFERROR(INT(BL464),1.1) &lt;&gt; IFERROR(_xlfn.NUMBERVALUE(BL464),1), "La cantidad de días de licencia de maternidad o paternidad debe ser un número entero. ", "")
),
""
)</f>
        <v/>
      </c>
      <c r="GQ464" s="46">
        <f>IF(AND($DS464,GO464),
IF(BM464="","Debes escribir el valor de la licencia de maternidad o paternidad. ",
IF( ISERR(_xlfn.NUMBERVALUE(BM464)), "El valor de la licencia de maternidad o paternidad debe ser un número válido. ", "")
),
""
)</f>
        <v/>
      </c>
      <c r="GR464" s="46">
        <f>CONCATENATE(BN464,BO464)&lt;&gt;""</f>
        <v/>
      </c>
      <c r="GS464" s="46">
        <f>IF(AND($DS464,GR464),
IF(BN464="","Debes escribir el número de días de licencia remunerada. ",
IF( IFERROR(INT(BN464),1.1) &lt;&gt; IFERROR(_xlfn.NUMBERVALUE(BN464),1), "La cantidad de días de licencia remunerada debe ser un número entero. ", "")
),
""
)</f>
        <v/>
      </c>
      <c r="GT464" s="46">
        <f>IF(AND($DS464,GR464),
IF(BO464="","Debes escribir el valor de la licencia remunerada. ",
IF( ISERR(_xlfn.NUMBERVALUE(BO464)), "El valor de la licencia remunerada debe ser un número válido. ", "")
),
""
)</f>
        <v/>
      </c>
      <c r="GU464" s="46">
        <f>IF($DS464,
IF( AND(BP464&lt;&gt;"", ISERR(_xlfn.NUMBERVALUE(BP464))), "El valor de la licencia NO remunerada debe ser un número válido. ", "")
)</f>
        <v/>
      </c>
      <c r="GV464" s="46">
        <f>IF($DS464,
IF( AND(BQ464&lt;&gt;"", ISERR(_xlfn.NUMBERVALUE(BQ464))), "El valor de auxilios salariales debe ser un número válido. ", "")
)</f>
        <v/>
      </c>
      <c r="GW464" s="46">
        <f>IF($DS464,
IF( AND(BR464&lt;&gt;"", ISERR(_xlfn.NUMBERVALUE(BR464))), "El valor de auxilios NO salariales debe ser un número válido. ", "")
)</f>
        <v/>
      </c>
      <c r="GX464" s="46">
        <f>IF($DS464,
IF( AND(BS464&lt;&gt;"", ISERR(_xlfn.NUMBERVALUE(BS464))), "El valor de bonos salariales debe ser un número válido. ", "")
)</f>
        <v/>
      </c>
      <c r="GY464" s="46">
        <f>IF($DS464,
IF( AND(BT464&lt;&gt;"", ISERR(_xlfn.NUMBERVALUE(BT464))), "El valor de bonos NO salariales debe ser un número válido. ", "")
)</f>
        <v/>
      </c>
      <c r="GZ464" s="46">
        <f>IF($DS464,
IF( AND(BU464&lt;&gt;"", ISERR(_xlfn.NUMBERVALUE(BU464))), "El valor de bonos salariales de alimentación debe ser un número válido. ", "")
)</f>
        <v/>
      </c>
      <c r="HA464" s="46">
        <f>IF($DS464,
IF( AND(BV464&lt;&gt;"", ISERR(_xlfn.NUMBERVALUE(BV464))), "El valor de bonos NO salariales de alimentación debe ser un número válido. ", "")
)</f>
        <v/>
      </c>
      <c r="HB464" s="46">
        <f>IF($DS464,
IF( AND(BW464&lt;&gt;"", ISERR(_xlfn.NUMBERVALUE(BW464))), "El valor de bonificaciones salariales debe ser un número válido. ", "")
)</f>
        <v/>
      </c>
      <c r="HC464" s="46">
        <f>IF($DS464,
IF( AND(BX464&lt;&gt;"", ISERR(_xlfn.NUMBERVALUE(BX464))), "El valor de bonificaciones NO salariales debe ser un número válido. ", "")
)</f>
        <v/>
      </c>
      <c r="HD464" s="46">
        <f>IF($DS464,
IF( AND(BY464&lt;&gt;"", ISERR(_xlfn.NUMBERVALUE(BY464))), "El valor de compensaciones ordinarias debe ser un número válido. ", "")
)</f>
        <v/>
      </c>
      <c r="HE464" s="46">
        <f>IF($DS464,
IF( AND(BZ464&lt;&gt;"", ISERR(_xlfn.NUMBERVALUE(BZ464))), "El valor de compensaciones extraordinarias debe ser un número válido. ", "")
)</f>
        <v/>
      </c>
      <c r="HF464" s="46">
        <f>IF($DS464,
IF( AND(CA464&lt;&gt;"", ISERR(_xlfn.NUMBERVALUE(CA464))), "El valor de comisiones debe ser un número válido. ", "")
)</f>
        <v/>
      </c>
      <c r="HG464" s="46">
        <f>IF($DS464,
IF( AND(CB464&lt;&gt;"", ISERR(_xlfn.NUMBERVALUE(CB464))), "El valor de ausencia por huega debe ser un número válido. ", "")
)</f>
        <v/>
      </c>
      <c r="HH464" s="46">
        <f>IF($DS464,
IF( AND(CC464&lt;&gt;"", ISERR(_xlfn.NUMBERVALUE(CC464))), "El valor de anticipos debe ser un número válido. ", "")
)</f>
        <v/>
      </c>
      <c r="HI464" s="46">
        <f>IF($DS464,
IF( AND(CD464&lt;&gt;"", ISERR(_xlfn.NUMBERVALUE(CD464))), "El valor de pagos a terceros debe ser un número válido. ", "")
)</f>
        <v/>
      </c>
      <c r="HJ464" s="46">
        <f>IF($DS464,
IF( AND(CE464&lt;&gt;"", ISERR(_xlfn.NUMBERVALUE(CE464))), "El valor de dotación debe ser un número válido. ", "")
)</f>
        <v/>
      </c>
      <c r="HK464" s="46">
        <f>IF($DS464,
IF( AND(CF464&lt;&gt;"", ISERR(_xlfn.NUMBERVALUE(CF464))), "El valor de apoyo sostenibilidad debe ser un número válido. ", "")
)</f>
        <v/>
      </c>
      <c r="HL464" s="46">
        <f>IF($DS464,
IF( AND(CG464&lt;&gt;"", ISERR(_xlfn.NUMBERVALUE(CG464))), "El valor de teletrabajo debe ser un número válido. ", "")
)</f>
        <v/>
      </c>
      <c r="HM464" s="46">
        <f>IF($DS464,
IF( AND(CH464&lt;&gt;"", ISERR(_xlfn.NUMBERVALUE(CH464))), "El valor de bonificación de retiro debe ser un número válido. ", "")
)</f>
        <v/>
      </c>
      <c r="HN464" s="46">
        <f>IF($DS464,
IF( AND(CI464&lt;&gt;"", ISERR(_xlfn.NUMBERVALUE(CI464))), "El valor de indemnización de retiro debe ser un número válido. ", "")
)</f>
        <v/>
      </c>
      <c r="HO464" s="46">
        <f>IF($DS464,
IF( AND(CJ464&lt;&gt;"", ISERR(_xlfn.NUMBERVALUE(CJ464))), "El valor de reintegros debe ser un número válido. ", "")
)</f>
        <v/>
      </c>
      <c r="HP464" s="46">
        <f>CONCATENATE(CK464,CL464,CM464)&lt;&gt;""</f>
        <v/>
      </c>
      <c r="HQ464" s="46">
        <f>IF(AND($DS464,HP464),
IF(CK464="","Debes escribir la descripción de otro concepto no categorizado. ",""),
""
)</f>
        <v/>
      </c>
      <c r="HR464" s="46">
        <f>IF(AND($DS464,HP464),
IF(CONCATENATE(CL464,CM464)="","Debes escribir al menos un valor de concepto no categorizado (salarial o no salarial). ",
IF(ISERR(_xlfn.NUMBERVALUE(CL464)),"El valor salarial concepto no categorizado debe ser un número válido. ","")
),
""
)</f>
        <v/>
      </c>
      <c r="HS464" s="46">
        <f>IF(AND($DS464,HP464),
IF(CONCATENATE(CL464,CM464)="","Debes escribir al menos un valor de concepto no categorizado (salarial o no salarial). ",
IF(ISERR(_xlfn.NUMBERVALUE(CM464)),"El valor NO salarial concepto no categorizado debe ser un número válido. ","")
),
""
)</f>
        <v/>
      </c>
      <c r="HT464" s="46">
        <f>IF($DS464,
IF(CN464="","Debes escribir el porcentaje del aporte a salud. ",
IF( ISERR(_xlfn.NUMBERVALUE(CN464)), "El valor del porcentaje del aporte a salud debe ser un número válido. ", "")
)
)</f>
        <v/>
      </c>
      <c r="HU464" s="46">
        <f>IF($DS464,
IF(CO464="","Debes escribir el valor del aporte a salud. ",
IF( ISERR(_xlfn.NUMBERVALUE(CO464)), "El valor del aporte a salud debe ser un número válido. ", "")
)
)</f>
        <v/>
      </c>
      <c r="HV464" s="46">
        <f>IF($DS464,
IF( AND(CP464&lt;&gt;"", ISERR(_xlfn.NUMBERVALUE(CP464))), "El valor plan complementario debe ser un número válido. ", "")
)</f>
        <v/>
      </c>
      <c r="HW464" s="46">
        <f>IF($DS464,
IF(CQ464="","Debes escribir el porcentaje del aporte a pensión. ",
IF( ISERR(_xlfn.NUMBERVALUE(CQ464)), "El valor del porcentaje del aporte a pensión debe ser un número válido. ", "")
)
)</f>
        <v/>
      </c>
      <c r="HX464" s="46">
        <f>IF($DS464,
IF(CR464="","Debes escribir el valor del aporte a pensión. ",
IF( ISERR(_xlfn.NUMBERVALUE(CR464)), "El valor del aporte a salud debe ser un número válido. ", "")
)
)</f>
        <v/>
      </c>
      <c r="HY464" s="46">
        <f>IF($DS464,
IF( AND(CS464&lt;&gt;"", ISERR(_xlfn.NUMBERVALUE(CS464))), "El valor pensión voluntaria debe ser un número válido. ", "")
)</f>
        <v/>
      </c>
      <c r="HZ464" s="46">
        <f>CONCATENATE(CT464,CU464,CV464,CW464)&lt;&gt;""</f>
        <v/>
      </c>
      <c r="IA464" s="46">
        <f>IF(AND($DS464,HZ464),
IF(CT464="","Debes escribir el % del fondo de seguridad pensional. ",
IF( ISERR(_xlfn.NUMBERVALUE(CT464)), "El % del fondo de seguridad debe ser un número válido. ", "")
),
""
)</f>
        <v/>
      </c>
      <c r="IB464" s="46">
        <f>IF(AND($DS464,HZ464),
IF(CU464="","Debes escribir el valor del aporte al fondo de solidaridad pensional. ",
IF( ISERR(_xlfn.NUMBERVALUE(CU464)), "El valor del aporte al fondo de solidaridad pensional debe ser un número válido. ", "")
),
""
)</f>
        <v/>
      </c>
      <c r="IC464" s="46">
        <f>IF(AND($DS464,HZ464),
IF(CV464="","Debes escribir el % del fondo de subsistencia. ",
IF( ISERR(_xlfn.NUMBERVALUE(CV464)), "El % del fondo de subsistencia debe ser un número válido. ", "")
),
""
)</f>
        <v/>
      </c>
      <c r="ID464" s="46">
        <f>IF(AND($DS464,HZ464),
IF(CW464="","Debes escribir el valor del fondo de subsistencia. ",
IF( ISERR(_xlfn.NUMBERVALUE(CW464)), "El valor del fondo de subsistencia debe ser un número válido. ", "")
),
""
)</f>
        <v/>
      </c>
      <c r="IE464" s="46">
        <f>CONCATENATE(CX464,CY464)&lt;&gt;""</f>
        <v/>
      </c>
      <c r="IF464" s="46">
        <f>IF(AND($DS464,IE464),
IF(CX464="","Debes escribir el % de sindicato. ",
IF( ISERR(_xlfn.NUMBERVALUE(CX464)), "El % de sindicato debe ser un número válido. ", "")
),
""
)</f>
        <v/>
      </c>
      <c r="IG464" s="46">
        <f>IF(AND($DS464,IE464),
IF(CY464="","Debes escribir el valor del sindicato. ",
IF( ISERR(_xlfn.NUMBERVALUE(CY464)), "El valor del sindicato debe ser un número válido. ", "")
),
""
)</f>
        <v/>
      </c>
      <c r="IH464" s="46">
        <f>IF($DS464,
IF( AND(CZ464&lt;&gt;"", ISERR(_xlfn.NUMBERVALUE(CZ464))), "El valor de sanción pública debe ser un número válido. ", "")
)</f>
        <v/>
      </c>
      <c r="II464" s="46">
        <f>IF($DS464,
IF( AND(DA464&lt;&gt;"", ISERR(_xlfn.NUMBERVALUE(DA464))), "El valor de sanción privada debe ser un número válido. ", "")
)</f>
        <v/>
      </c>
      <c r="IJ464" s="46">
        <f>CONCATENATE(DB464,DC464)&lt;&gt;""</f>
        <v/>
      </c>
      <c r="IK464" s="46">
        <f>IF(AND($DS464,IJ464),
IF(DB464="","Debes escribir la descripción de libranza. ",""),
""
)</f>
        <v/>
      </c>
      <c r="IL464" s="46">
        <f>IF(AND($DS464,IJ464),
IF(DC464="","Debes escribir la cuota libranza. ",
IF(ISERR(_xlfn.NUMBERVALUE(DC464)),"El valor de la cuota libranza debe ser un número válido. ","")
),
""
)</f>
        <v/>
      </c>
      <c r="IM464" s="46">
        <f>IF($DS464,
IF( AND(DD464&lt;&gt;"", ISERR(_xlfn.NUMBERVALUE(DD464))), "El valor de pagos a terceros debe ser un número válido. ", "")
)</f>
        <v/>
      </c>
      <c r="IN464" s="46">
        <f>IF($DS464,
IF( AND(DE464&lt;&gt;"", ISERR(_xlfn.NUMBERVALUE(DE464))), "El valor de anticipos debe ser un número válido. ", "")
)</f>
        <v/>
      </c>
      <c r="IO464" s="46">
        <f>IF($DS464,
IF( AND(DF464&lt;&gt;"", ISERR(_xlfn.NUMBERVALUE(DF464))), "El valor de AFC debe ser un número válido. ", "")
)</f>
        <v/>
      </c>
      <c r="IP464" s="46">
        <f>IF($DS464,
IF( AND(DG464&lt;&gt;"", ISERR(_xlfn.NUMBERVALUE(DG464))), "El valor de rete-fuente debe ser un número válido. ", "")
)</f>
        <v/>
      </c>
      <c r="IQ464" s="46">
        <f>IF($DS464,
IF( AND(DH464&lt;&gt;"", ISERR(_xlfn.NUMBERVALUE(DH464))), "El valor de cooperativa de trabajo debe ser un número válido. ", "")
)</f>
        <v/>
      </c>
      <c r="IR464" s="46">
        <f>IF($DS464,
IF( AND(DI464&lt;&gt;"", ISERR(_xlfn.NUMBERVALUE(DI464))), "El valor de embargo fiscal debe ser un número válido. ", "")
)</f>
        <v/>
      </c>
      <c r="IS464" s="46">
        <f>IF($DS464,
IF( AND(DJ464&lt;&gt;"", ISERR(_xlfn.NUMBERVALUE(DJ464))), "El valor de educación debe ser un número válido. ", "")
)</f>
        <v/>
      </c>
      <c r="IT464" s="46">
        <f>IF($DS464,
IF( AND(DK464&lt;&gt;"", ISERR(_xlfn.NUMBERVALUE(DK464))), "El valor de reintegro debe ser un número válido. ", "")
)</f>
        <v/>
      </c>
      <c r="IU464" s="46">
        <f>IF($DS464,
IF( AND(DL464&lt;&gt;"", ISERR(_xlfn.NUMBERVALUE(DL464))), "El valor de deuda debe ser un número válido. ", "")
)</f>
        <v/>
      </c>
      <c r="IV464" s="46">
        <f>IF($DS464,
IF( AND(DM464&lt;&gt;"", ISERR(_xlfn.NUMBERVALUE(DM464))), "El valor de otras deducciones debe ser un número válido. ", "")
)</f>
        <v/>
      </c>
      <c r="IW464" s="46">
        <f>IF($DS464,
IF(DN464="","Debes escribir el valor de los devengos totales. ",
IF( ISERR(_xlfn.NUMBERVALUE(DN464)), "El valor de los devengos totales debe ser un número válido. ", "")
)
)</f>
        <v/>
      </c>
      <c r="IX464" s="46">
        <f>IF($DS464,
IF(DO464="","Debes escribir el valor de las deducciones totales. ",
IF( ISERR(_xlfn.NUMBERVALUE(DO464)), "El valor de las deducciones totales debe ser un número válido. ", "")
)
)</f>
        <v/>
      </c>
      <c r="IY464" s="46">
        <f>IF($DS464,
IF(DP464="","Debes escribir el valor del salario total. ",
IF( ISERR(_xlfn.NUMBERVALUE(DP464)), "El valor del salario total debe ser un número válido. ", "")
)
)</f>
        <v/>
      </c>
    </row>
    <row r="465">
      <c r="B465" s="48" t="n">
        <v>453</v>
      </c>
      <c r="C465" s="61">
        <f>IF(AND(DS465,DP465&lt;&gt;""),
IF(DQ465="","OK","Error"),
""
)</f>
        <v/>
      </c>
      <c r="D465" s="53" t="n"/>
      <c r="E465" s="52" t="n"/>
      <c r="F465" s="112" t="n"/>
      <c r="G465" s="52" t="n"/>
      <c r="H465" s="53" t="n"/>
      <c r="I465" s="52" t="n"/>
      <c r="J465" s="52" t="n"/>
      <c r="K465" s="53" t="n"/>
      <c r="L465" s="55" t="n"/>
      <c r="M465" s="108" t="n"/>
      <c r="N465" s="56" t="n"/>
      <c r="O465" s="52" t="n"/>
      <c r="P465" s="52" t="n"/>
      <c r="Q465" s="52" t="n"/>
      <c r="R465" s="52" t="n"/>
      <c r="S465" s="52" t="n"/>
      <c r="T465" s="53" t="n"/>
      <c r="U465" s="52" t="n"/>
      <c r="V465" s="52" t="n"/>
      <c r="W465" s="55" t="n"/>
      <c r="X465" s="55" t="n"/>
      <c r="Y465" s="52" t="n"/>
      <c r="Z465" s="55" t="n"/>
      <c r="AA465" s="52" t="n"/>
      <c r="AB465" s="53" t="n"/>
      <c r="AC465" s="53" t="n"/>
      <c r="AD465" s="53" t="n"/>
      <c r="AE465" s="177" t="n"/>
      <c r="AF465" s="113" t="n"/>
      <c r="AG465" s="177" t="n"/>
      <c r="AH465" s="178" t="n"/>
      <c r="AI465" s="178" t="n"/>
      <c r="AJ465" s="178" t="n"/>
      <c r="AK465" s="114" t="n"/>
      <c r="AL465" s="178" t="n"/>
      <c r="AM465" s="114" t="n"/>
      <c r="AN465" s="178" t="n"/>
      <c r="AO465" s="114" t="n"/>
      <c r="AP465" s="178" t="n"/>
      <c r="AQ465" s="114" t="n"/>
      <c r="AR465" s="178" t="n"/>
      <c r="AS465" s="114" t="n"/>
      <c r="AT465" s="178" t="n"/>
      <c r="AU465" s="114" t="n"/>
      <c r="AV465" s="178" t="n"/>
      <c r="AW465" s="114" t="n"/>
      <c r="AX465" s="178" t="n"/>
      <c r="AY465" s="114" t="n"/>
      <c r="AZ465" s="178" t="n"/>
      <c r="BA465" s="114" t="n"/>
      <c r="BB465" s="178" t="n"/>
      <c r="BC465" s="114" t="n"/>
      <c r="BD465" s="178" t="n"/>
      <c r="BE465" s="178" t="n"/>
      <c r="BF465" s="178" t="n"/>
      <c r="BG465" s="59" t="n"/>
      <c r="BH465" s="178" t="n"/>
      <c r="BI465" s="114" t="n"/>
      <c r="BJ465" s="53" t="n"/>
      <c r="BK465" s="178" t="n"/>
      <c r="BL465" s="114" t="n"/>
      <c r="BM465" s="178" t="n"/>
      <c r="BN465" s="114" t="n"/>
      <c r="BO465" s="178" t="n"/>
      <c r="BP465" s="178" t="n"/>
      <c r="BQ465" s="178" t="n"/>
      <c r="BR465" s="178" t="n"/>
      <c r="BS465" s="178" t="n"/>
      <c r="BT465" s="178" t="n"/>
      <c r="BU465" s="178" t="n"/>
      <c r="BV465" s="178" t="n"/>
      <c r="BW465" s="178" t="n"/>
      <c r="BX465" s="178" t="n"/>
      <c r="BY465" s="178" t="n"/>
      <c r="BZ465" s="178" t="n"/>
      <c r="CA465" s="178" t="n"/>
      <c r="CB465" s="178" t="n"/>
      <c r="CC465" s="178" t="n"/>
      <c r="CD465" s="178" t="n"/>
      <c r="CE465" s="178" t="n"/>
      <c r="CF465" s="178" t="n"/>
      <c r="CG465" s="178" t="n"/>
      <c r="CH465" s="178" t="n"/>
      <c r="CI465" s="178" t="n"/>
      <c r="CJ465" s="178" t="n"/>
      <c r="CK465" s="53" t="n"/>
      <c r="CL465" s="178" t="n"/>
      <c r="CM465" s="178" t="n"/>
      <c r="CN465" s="60" t="n"/>
      <c r="CO465" s="177" t="n"/>
      <c r="CP465" s="178" t="n"/>
      <c r="CQ465" s="60" t="n"/>
      <c r="CR465" s="177" t="n"/>
      <c r="CS465" s="178" t="n"/>
      <c r="CT465" s="59" t="n"/>
      <c r="CU465" s="178" t="n"/>
      <c r="CV465" s="59" t="n"/>
      <c r="CW465" s="178" t="n"/>
      <c r="CX465" s="59" t="n"/>
      <c r="CY465" s="178" t="n"/>
      <c r="CZ465" s="178" t="n"/>
      <c r="DA465" s="178" t="n"/>
      <c r="DB465" s="53" t="n"/>
      <c r="DC465" s="178" t="n"/>
      <c r="DD465" s="178" t="n"/>
      <c r="DE465" s="178" t="n"/>
      <c r="DF465" s="178" t="n"/>
      <c r="DG465" s="178" t="n"/>
      <c r="DH465" s="178" t="n"/>
      <c r="DI465" s="178" t="n"/>
      <c r="DJ465" s="178" t="n"/>
      <c r="DK465" s="178" t="n"/>
      <c r="DL465" s="178" t="n"/>
      <c r="DM465" s="178" t="n"/>
      <c r="DN465" s="177" t="n"/>
      <c r="DO465" s="177" t="n"/>
      <c r="DP465" s="177" t="n"/>
      <c r="DQ465" s="76">
        <f>IF(AND(DS465,DP465&lt;&gt;""),
CONCATENATE(DT465,DU465,DV465,DW465,DX465,DY465,DZ465,EA465,EB465,EC465,ED465,EE465,EF465,EG465,EH465,EI465,EJ465,EK465,EL465,EM465,EN465,EO465,EP465,EQ465,ES465,ET465,EU465,EV465,EW465,EX465,EY465,EZ465,FA465,FC465,FD465,FF465,FG465,FI465,FJ465,FL465,FM465,FO465,FP465,FR465,FS465,FU465,FV465,FX465,FY465,GA465,GB465,GD465,GE465,GF465,GH465,GI465,GJ465,GL465,GM465,GN465,GP465,GQ465,GS465,GT465,GU465,GV465,GW465,GX465,GY465,GZ465,HA465,HB465,HC465,HD465,HE465,HF465,HG465,HH465,HI465,HJ465,HK465,HL465,HM465,HN465,HO465,HQ465,HR465,HS465,HT465,HU465,HV465,HW465,HX465,HY465,IA465,IB465,IC465,ID465,IF465,IG465,IH465,II465,IK465,IL465,IM465,IN465,IO465,IP465,IQ465,IR465,IS465,IT465,IU465,IV465,IW465,IX465,IY465,IZ465),
""
)</f>
        <v/>
      </c>
      <c r="DR465" s="53" t="n"/>
      <c r="DS465" s="46">
        <f>CONCATENATE(D465,$E465,$F465,$G465,H465,$I465,$J465,K465,$L465,$M465,N465,$O465,$P465,$Q465,$R465,$S465,T465,$U465,$V465,$W465,$X465,$Y465,$Z465,$AA465,AB465,AC465,AD465,$AE465,$AF465,$AG465,AH465,AI465,AJ465,AK465,AL465,AM465,AN465,AO465,AP465,AQ465,AR465,AS465,AT465,AU465,AV465,AW465,AX465,AY465,AZ465,BA465,BB465,BC465,BD465,BE465,BF465,BG465,BH465,BI465,BJ465,BK465,BL465,BM465,BN465,BO465,BP465,BQ465,BR465,BS465,BT465,BU465,BV465,BW465,BX465,BY465,BZ465,CA465,CB465,CC465,CD465,CE465,CF465,CG465,CH465,CI465,CJ465,CK465,CL465,CM465,$CN465,$CO465,CP465,$CQ465,$CR465,CS465,CT465,CU465,CV465,CW465,CX465,CY465,CZ465,DA465,DB465,DC465,DD465,DE465,DF465,DG465,DH465,DI465,DJ465,DK465,DL465,DM465,$DN465,$DO465,$DP465,DR465)&lt;&gt;""</f>
        <v/>
      </c>
      <c r="DT465" s="46">
        <f>IF(AND($DS465,$E$4&lt;&gt;""),
IF(LEFT($E$4,2) = "1.",
IF(D465&lt;&gt;"","El CUNE sólo se envía en operaciones de novedad o ajuste. ",""),
IF(D465="","Debes escribir un CUNE válido para realizar operaciones de novedad o ajuste. ","")),
""
)</f>
        <v/>
      </c>
      <c r="DU465" s="46">
        <f>IF($DS465,
IF(E465="","Debes seleccionar el tipo de documento del empleado. ",
IF(_xlfn.IFNA(VLOOKUP(E465,TIPO_DE_DOCUMENTO,1,FALSE),-1)=-1,"El tipo de documento no es válido (por favor seleccionarlo de la lista). ","")
)
)</f>
        <v/>
      </c>
      <c r="DV465" s="46">
        <f>IF($DS465,
IF(F465="","Debes escribir el número de documento del empleado. ","")
)</f>
        <v/>
      </c>
      <c r="DW465" s="46">
        <f>IF($DS465,
IF(G465="","Debes escribir el primer nombre del empleado. ","")
)</f>
        <v/>
      </c>
      <c r="DY465" s="46">
        <f>IF($DS465,
IF(I465="","Debes escribir el primer apellido del empleado. ","")
)</f>
        <v/>
      </c>
      <c r="DZ465" s="46">
        <f>IF($DS465,
IF(J465="","Debes escribir el segundo apellido del empleado. ","")
)</f>
        <v/>
      </c>
      <c r="EB465" s="46">
        <f>IF($DS465,
IF(L465="","Debes escribir la fecha de ingreso del empleado. ",
IF(ISERR(DATE(YEAR(L465),MONTH(L465),DAY(L465))), "El valor ingresado en fecha de ingreso no tiene un formato válido. ","")
)
)</f>
        <v/>
      </c>
      <c r="EC465" s="46">
        <f>IF($DS465,
IF(M465="","Debes escribir el tiempo laborado. ",
IF( IFERROR(INT(M465),1.1) &lt;&gt; IFERROR(_xlfn.NUMBERVALUE(M465),1), "El valor de los días trabajados debe ser un número entero. ", "")
)
)</f>
        <v/>
      </c>
      <c r="ED465" s="46">
        <f>IF($DS465,
IF( AND(N465&lt;&gt;"", ISERR(DATE(YEAR(N465),MONTH(N465),DAY(N465))) ), "El valor ingresado en fecha de ingreso no tiene un formato válido. ",
IF( AND(N465&lt;&gt;"", $E$6&lt;&gt;"", DATE(YEAR(N465), MONTH(N465), 1) &lt;&gt; IFERROR(DATE(MID($E$6, 1, 4), MID($E$6, 6, 2),1), "1/1/1900") ), "La fecha de retiro debe estar dentro del período liquidado. ", "")
)
)</f>
        <v/>
      </c>
      <c r="EE465" s="46">
        <f>IF($DS465,
IF(O465="","Debes seleccionar el tipo de trabajador. ",
IF(_xlfn.IFNA(VLOOKUP(O465,TIPO_DE_TRABAJADOR,1,FALSE),-1)=-1,"El tipo de trabajador no es válido (por favor seleccionarlo de la lista). ","")
)
)</f>
        <v/>
      </c>
      <c r="EF465" s="46">
        <f>IF($DS465,
IF(P465="","Debes seleccionar si es un trabajador dependiente pensionado por vejez. ",
IF(_xlfn.IFNA(VLOOKUP(P465,SUBTIPO_DE_TRABAJADOR,1,FALSE),-1)=-1,"El tipo de trabajador dependiente pensionado por vejez no es válido (por favor seleccionarlo de la lista). ","")
)
)</f>
        <v/>
      </c>
      <c r="EG465" s="46">
        <f>IF($DS465,
IF(Q465="","Debes seleccionar el tipo de contrato del trabajador. ",
IF(_xlfn.IFNA(VLOOKUP(Q465,TIPO_DE_CONTRATO,1,FALSE),-1)=-1,"El tipo de contrato del trabajador no es válido (por favor seleccionarlo de la lista). ","")
)
)</f>
        <v/>
      </c>
      <c r="EH465" s="46">
        <f>IF($DS465,
IF(R465="","Debes seleccionar si es un salario integral. ",
IF(_xlfn.IFNA(VLOOKUP(R465,SI_NO,1,FALSE),-1)=-1,"Valor no válido para salario integral (por favor seleccionarlo de la lista). ","")
)
)</f>
        <v/>
      </c>
      <c r="EI465" s="46">
        <f>IF($DS465,
IF(S465="","Debes seleccionar si el trabajador realiza actividades de riesgo. ",
IF(_xlfn.IFNA(VLOOKUP(S465,SI_NO,1,FALSE),-1)=-1,"Valor no válido para actividad de alto riesgo (por favor seleccionarlo de la lista). ","")
)
)</f>
        <v/>
      </c>
      <c r="EK465" s="46">
        <f>IF($DS465,
IF(U465="","Debes escribir el código del municipio de residencia del trabajador. ",
IF(_xlfn.IFNA(VLOOKUP(U465,MUNICIPIO,1,FALSE),-1)=-1,"El municipio de residencia del trabajador es inválido (por favor seleccionarlo de la lista). ","")
)
)</f>
        <v/>
      </c>
      <c r="EL465" s="46">
        <f>IF($DS465,
IF(V465="","Debes escribir el la dirección de residendia del trabajador. ","")
)</f>
        <v/>
      </c>
      <c r="EM465" s="46">
        <f>IF($DS465,
IF(W465="","Debes escribir la fecha de inicio de la liquidación. ",
IF(ISERR(DATE(YEAR(W465),MONTH(W465),DAY(W465))),"El valor ingresado en fecha de inicio de liquidación no tiene un formato válido. ",
IF( AND($E$6&lt;&gt;"", DATE(YEAR(W465), MONTH(W465), 1) &lt;&gt; IFERROR(DATE(MID($E$6, 1, 4), MID($E$6, 6, 2),1), "1/1/1900") ), "La fecha de inicio de la liquidación debe estar dentro del período liquidado. ", "")
)
)
)</f>
        <v/>
      </c>
      <c r="EN465" s="46">
        <f>IF($DS465,
IF(X465="","Debes escribir la fecha de fin de la liquidación. ",
IF(ISERR(DATE(YEAR(X465),MONTH(X465),DAY(X465))),"El valor ingresado en fecha de fin de liquidación no tiene un formato válido. ",
IF( AND($E$6&lt;&gt;"", DATE(YEAR(X465), MONTH(X465), 1) &lt;&gt; IFERROR(DATE(MID($E$6, 1, 4), MID($E$6, 6, 2),1), "1/1/1900") ), "La fecha de fin de la liquidación debe estar dentro del período liquidado. ", "")
)
)
)</f>
        <v/>
      </c>
      <c r="EO465" s="46">
        <f>IF($DS465,
IF(Y465="","Debes escribir la frecuencia de pago del trabajador. ",
IF(_xlfn.IFNA(VLOOKUP(Y465,PERÍODO_DE_NÓMINA,1,FALSE),-1)=-1,"La frecuencia de pago es inválida (por favor seleccionarlo de la lista). ","")
)
)</f>
        <v/>
      </c>
      <c r="EP465" s="46">
        <f>IF($DS465,
IF(Z465="","Debes escribir la fecha de pago. ",
IF(ISERR(DATE(YEAR(Z465),MONTH(Z465),DAY(Z465))), "El valor ingresado en fecha de pago no tiene un formato válido. ","")
)
)</f>
        <v/>
      </c>
      <c r="EQ465" s="46">
        <f>IF($DS465,
IF(AA465="","Debes escribir el medio de pago. ",
IF(_xlfn.IFNA(VLOOKUP(AA465,MEDIOS_DE_PAGO,1,FALSE),-1)=-1,"El medio de pago es inválido (por favor seleccionarlo de la lista). ","")
)
)</f>
        <v/>
      </c>
      <c r="ER465" s="46">
        <f>OR(AA465='Tablas '!$T$4,AA465='Tablas '!$T$7,AA465='Tablas '!$T$8,AA465='Tablas '!$T$11)</f>
        <v/>
      </c>
      <c r="ES465" s="46">
        <f>IF(AND($DS465,ER465),
IF(AB465="","Debes escribir la entidad bancaria. ",""),
""
)</f>
        <v/>
      </c>
      <c r="ET465" s="46">
        <f>IF(AND($DS465,ER465),
IF(AC465="","Debes escribir el tipo de cuenta bancaria. ",
IF(_xlfn.IFNA(VLOOKUP(AC465,TIPO_DE_CUENTA,1,FALSE),-1)=-1,"El tipo de cuenta bancaria es inválida (por favor seleccionarlo de la lista). ","")
),
""
)</f>
        <v/>
      </c>
      <c r="EU465" s="46">
        <f>IF(AND($DS465,ER465),
IF(AD465="","Debes escribir el número de cuenta bancaria. ",""),
""
)</f>
        <v/>
      </c>
      <c r="EV465" s="46">
        <f>IF($DS465,
IF(AE465="","Debes escribir el valor del sueldo básico. ",
IF( ISERR(_xlfn.NUMBERVALUE(AE465)), "El valor del sueldo básico debe ser un número válido. ", "")
)
)</f>
        <v/>
      </c>
      <c r="EW465" s="46">
        <f>IF($DS465,
IF(AF465="","Debes escribir el número de días trabajados. ",
IF( IFERROR(INT(AF465),1.1) &lt;&gt; IFERROR(_xlfn.NUMBERVALUE(AF465),1), "La cantidad de días trabajados debe ser un número entero. ", "")
)
)</f>
        <v/>
      </c>
      <c r="EX465" s="46">
        <f>IF($DS465,
IF(AG465="","Debes escribir el valor del sueldo trabajado. ",
IF( ISERR(_xlfn.NUMBERVALUE(AG465)), "El valor del sueldo trabajado debe ser un número válido. ", "")
)
)</f>
        <v/>
      </c>
      <c r="EY465" s="46">
        <f>IF($DS465,
IF( AND(AH465&lt;&gt;"", ISERR(_xlfn.NUMBERVALUE(AH465))), "El valor del auxilio de transporte debe ser un número válido. ", "")
)</f>
        <v/>
      </c>
      <c r="EZ465" s="46">
        <f>IF($DS465,
IF( AND(AI465&lt;&gt;"", ISERR(_xlfn.NUMBERVALUE(AI465))), "El valor de viáticos salariales debe ser un número válido. ", "")
)</f>
        <v/>
      </c>
      <c r="FA465" s="46">
        <f>IF($DS465,
IF( AND(AJ465&lt;&gt;"", ISERR(_xlfn.NUMBERVALUE(AJ465))), "El valor de viáticos NO salariales debe ser un número válido. ", "")
)</f>
        <v/>
      </c>
      <c r="FB465" s="46">
        <f>CONCATENATE(AK465,AL465)&lt;&gt;""</f>
        <v/>
      </c>
      <c r="FC465" s="46">
        <f>IF(AND($DS465,FB465),
IF(AK465="","Debes escribir el número de horas extras diurnas. ",
IF( IFERROR(INT(AK465),1.1) &lt;&gt; IFERROR(_xlfn.NUMBERVALUE(AK465),1), "La cantidad de horas extras diurnas debe ser un número entero. ", "")
),
""
)</f>
        <v/>
      </c>
      <c r="FD465" s="46">
        <f>IF(AND($DS465,FB465),
IF(AL465="","Debes escribir el valor de las horas extras diurnas. ",
IF( ISERR(_xlfn.NUMBERVALUE(AL465)), "El valor de las horas extras duirnas debe ser un número válido. ", "")
),
""
)</f>
        <v/>
      </c>
      <c r="FE465" s="46">
        <f>CONCATENATE(AM465,AN465)&lt;&gt;""</f>
        <v/>
      </c>
      <c r="FF465" s="46">
        <f>IF(AND($DS465,FE465),
IF(AM465="","Debes escribir el número de horas extras nocturnas. ",
IF( IFERROR(INT(AM465),1.1) &lt;&gt; IFERROR(_xlfn.NUMBERVALUE(AM465),1), "La cantidad de horas extras nocturnas debe ser un número entero. ", "")
),
""
)</f>
        <v/>
      </c>
      <c r="FG465" s="46">
        <f>IF(AND($DS465,FE465),
IF(AN465="","Debes escribir el valor de las horas extras nocturnas. ",
IF( ISERR(_xlfn.NUMBERVALUE(AN465)), "El valor de las horas extras nocturnas debe ser un número válido. ", "")
),
""
)</f>
        <v/>
      </c>
      <c r="FH465" s="46">
        <f>CONCATENATE(AO465,AP465)&lt;&gt;""</f>
        <v/>
      </c>
      <c r="FI465" s="46">
        <f>IF(AND($DS465,FH465),
IF(AO465="","Debes escribir el número de horas extras diurnas dominicales y festivas. ",
IF( IFERROR(INT(AO465),1.1) &lt;&gt; IFERROR(_xlfn.NUMBERVALUE(AO465),1), "La cantidad de horas extras diurnas dominicales y festivas debe ser un número entero. ", "")
),
""
)</f>
        <v/>
      </c>
      <c r="FJ465" s="46">
        <f>IF(AND($DS465,FH465),
IF(AP465="","Debes escribir el valor de las horas extras diurnas dominicales y festivas. ",
IF( ISERR(_xlfn.NUMBERVALUE(AP465)), "El valor de las horas extras diurnas dominicales y festivas debe ser un número válido. ", "")
),
""
)</f>
        <v/>
      </c>
      <c r="FK465" s="46">
        <f>CONCATENATE(AQ465,AR465)&lt;&gt;""</f>
        <v/>
      </c>
      <c r="FL465" s="46">
        <f>IF(AND($DS465,FK465),
IF(AQ465="","Debes escribir el número de horas extras nocturnas dominicales y festivas. ",
IF( IFERROR(INT(AQ465),1.1) &lt;&gt; IFERROR(_xlfn.NUMBERVALUE(AQ465),1), "La cantidad de horas extras nocturnas dominicales y festivas debe ser un número entero. ", "")
),
""
)</f>
        <v/>
      </c>
      <c r="FM465" s="46">
        <f>IF(AND($DS465,FK465),
IF(AR465="","Debes escribir el valor de las horas extras nocturnas dominicales y festivas. ",
IF( ISERR(_xlfn.NUMBERVALUE(AR465)), "El valor de las horas extras nocturnas dominicales y festivas debe ser un número válido. ", "")
),
""
)</f>
        <v/>
      </c>
      <c r="FN465" s="46">
        <f>CONCATENATE(AS465,AT465)&lt;&gt;""</f>
        <v/>
      </c>
      <c r="FO465" s="46">
        <f>IF(AND($DS465,FN465),
IF(AS465="","Debes escribir el número de horas recargo nocturno. ",
IF( IFERROR(INT(AS465),1.1) &lt;&gt; IFERROR(_xlfn.NUMBERVALUE(AS465),1), "La cantidad de horas recargo nocturno debe ser un número entero. ", "")
),
""
)</f>
        <v/>
      </c>
      <c r="FP465" s="46">
        <f>IF(AND($DS465,FN465),
IF(AT465="","Debes escribir el valor de las horas recargo nocturno. ",
IF( ISERR(_xlfn.NUMBERVALUE(AT465)), "El valor de las horas recargo nocturno debe ser un número válido. ", "")
),
""
)</f>
        <v/>
      </c>
      <c r="FQ465" s="46">
        <f>CONCATENATE(AU465,AV465)&lt;&gt;""</f>
        <v/>
      </c>
      <c r="FR465" s="46">
        <f>IF(AND($DS465,FQ465),
IF(AU465="","Debes escribir el número de horas recargo diurno dominical y festivo. ",
IF( IFERROR(INT(AU465),1.1) &lt;&gt; IFERROR(_xlfn.NUMBERVALUE(AU465),1), "La cantidad de horas recargo diurno dominical y festivo debe ser un número entero. ", "")
),
""
)</f>
        <v/>
      </c>
      <c r="FS465" s="46">
        <f>IF(AND($DS465,FQ465),
IF(AV465="","Debes escribir el valor de las horas recargo diurno dominical y festivo. ",
IF( ISERR(_xlfn.NUMBERVALUE(AV465)), "El valor de las horas recargo diurno dominical y festivo debe ser un número válido. ", "")
),
""
)</f>
        <v/>
      </c>
      <c r="FT465" s="46">
        <f>CONCATENATE(AW465,AX465)&lt;&gt;""</f>
        <v/>
      </c>
      <c r="FU465" s="46">
        <f>IF(AND($DS465,FT465),
IF(AW465="","Debes escribir el número de horas recargo nocturno dominical y festivo. ",
IF( IFERROR(INT(AW465),1.1) &lt;&gt; IFERROR(_xlfn.NUMBERVALUE(AW465),1), "La cantidad de horas recargo nocturno dominical y festivo debe ser un número entero. ", "")
),
""
)</f>
        <v/>
      </c>
      <c r="FV465" s="46">
        <f>IF(AND($DS465,FT465),
IF(AX465="","Debes escribir el valor de las horas recargo nocturno dominical y festivo. ",
IF( ISERR(_xlfn.NUMBERVALUE(AX465)), "El valor de las horas recargo nocturno dominical y festivo debe ser un número válido. ", "")
),
""
)</f>
        <v/>
      </c>
      <c r="FW465" s="46">
        <f>CONCATENATE(AY465,AZ465)&lt;&gt;""</f>
        <v/>
      </c>
      <c r="FX465" s="46">
        <f>IF(AND($DS465,FW465),
IF(AY465="","Debes escribir el número de días de vacaciones comunes. ",
IF( IFERROR(INT(AY465),1.1) &lt;&gt; IFERROR(_xlfn.NUMBERVALUE(AY465),1), "La cantidad de días de vacaciones comunes debe ser un número entero. ", "")
),
""
)</f>
        <v/>
      </c>
      <c r="FY465" s="46">
        <f>IF(AND($DS465,FW465),
IF(AZ465="","Debes escribir el valor de las vacaciones comunes. ",
IF( ISERR(_xlfn.NUMBERVALUE(AZ465)), "El valor de las vacaciones comunes debe ser un número válido. ", "")
),
""
)</f>
        <v/>
      </c>
      <c r="FZ465" s="46">
        <f>CONCATENATE(BA465,BB465)&lt;&gt;""</f>
        <v/>
      </c>
      <c r="GA465" s="46">
        <f>IF(AND($DS465,FZ465),
IF(BA465="","Debes escribir el número de días de vacaciones compensadas. ",
IF( IFERROR(INT(BA465),1.1) &lt;&gt; IFERROR(_xlfn.NUMBERVALUE(BA465),1), "La cantidad de días de vacaciones compensadas debe ser un número entero. ", "")
),
""
)</f>
        <v/>
      </c>
      <c r="GB465" s="46">
        <f>IF(AND($DS465,FZ465),
IF(BB465="","Debes escribir el valor de las vacaciones compensadas. ",
IF( ISERR(_xlfn.NUMBERVALUE(BB465)), "El valor de las vacaciones compensadas debe ser un número válido. ", "")
),
""
)</f>
        <v/>
      </c>
      <c r="GC465" s="46">
        <f>CONCATENATE(BC465,BD465)&lt;&gt;""</f>
        <v/>
      </c>
      <c r="GD465" s="46">
        <f>IF(AND($DS465,GC465),
IF(BC465="","Debes escribir el número de días de prima salarial. ",
IF( IFERROR(INT(BC465),1.1) &lt;&gt; IFERROR(_xlfn.NUMBERVALUE(BC465),1), "La cantidad de días de prima salarial debe ser un número entero. ", "")
),
""
)</f>
        <v/>
      </c>
      <c r="GE465" s="46">
        <f>IF(AND($DS465,GC465),
IF(BD465="","Debes escribir el valor de los días de prima salarial. ",
IF( ISERR(_xlfn.NUMBERVALUE(BD465)), "El valor de los días de prima salarial debe ser un número válido. ", "")
),
""
)</f>
        <v/>
      </c>
      <c r="GF465" s="46">
        <f>IF($DS465,
IF( AND(BE465&lt;&gt;"", ISERR(_xlfn.NUMBERVALUE(BE465))), "El valor de la prima NO saliarial debe ser un número válido. ", "")
)</f>
        <v/>
      </c>
      <c r="GG465" s="46">
        <f>CONCATENATE(BF465,BG465,BH465)&lt;&gt;""</f>
        <v/>
      </c>
      <c r="GH465" s="46">
        <f>IF(AND($DS465,GG465),
IF(BF465="","Debes escribir el valor de las cesantías. ",
IF( ISERR(_xlfn.NUMBERVALUE(BF465)), "El valor de las cesantías debe ser un número válido. ", "")
),
""
)</f>
        <v/>
      </c>
      <c r="GI465" s="46">
        <f>IF(AND($DS465,GG465),
IF(BG465="","Debes escribir el % de cesantías. ",
IF( ISERR(_xlfn.NUMBERVALUE(BG465)), "El % de cesantías debe ser un número válido. ", "")
),
""
)</f>
        <v/>
      </c>
      <c r="GJ465" s="46">
        <f>IF(AND($DS465,GG465),
IF(BH465="","Debes escribir el valor de intereses de cesantías. ",
IF( ISERR(_xlfn.NUMBERVALUE(BH465)), "El valor de intereses de cesantías debe ser un número válido. ", "")
),
""
)</f>
        <v/>
      </c>
      <c r="GK465" s="46">
        <f>CONCATENATE(BI465,BJ465,BK465)&lt;&gt;""</f>
        <v/>
      </c>
      <c r="GL465" s="46">
        <f>IF(AND($DS465,GK465),
IF(BI465="","Debes escribir el número de días de incapacidad. ",
IF( IFERROR(INT(BI465),1.1) &lt;&gt; IFERROR(_xlfn.NUMBERVALUE(BI465),1), "La cantidad de días de incapacidad debe ser un número entero. ", "")
),
""
)</f>
        <v/>
      </c>
      <c r="GM465" s="46">
        <f>IF(AND($DS465,GK465),
IF(BJ465="","Debes escribir el tipo de incapacidad. ",
IF(_xlfn.IFNA(VLOOKUP(BJ465,TIPO_DE_INCAPACIDAD,1,FALSE),-1)=-1,"El tipo de incapacidad es inválida (por favor seleccionarlo de la lista). ","")
),
""
)</f>
        <v/>
      </c>
      <c r="GN465" s="46">
        <f>IF(AND($DS465,GK465),
IF(BK465="","Debes escribir el valor de la incapacidad. ",
IF( ISERR(_xlfn.NUMBERVALUE(BK465)), "El valor de la incapacidad debe ser un número válido. ", "")
),
""
)</f>
        <v/>
      </c>
      <c r="GO465" s="46">
        <f>CONCATENATE(BL465,BM465)&lt;&gt;""</f>
        <v/>
      </c>
      <c r="GP465" s="46">
        <f>IF(AND($DS465,GO465),
IF(BL465="","Debes escribir el número de días de licencia de maternidad o paternidad. ",
IF( IFERROR(INT(BL465),1.1) &lt;&gt; IFERROR(_xlfn.NUMBERVALUE(BL465),1), "La cantidad de días de licencia de maternidad o paternidad debe ser un número entero. ", "")
),
""
)</f>
        <v/>
      </c>
      <c r="GQ465" s="46">
        <f>IF(AND($DS465,GO465),
IF(BM465="","Debes escribir el valor de la licencia de maternidad o paternidad. ",
IF( ISERR(_xlfn.NUMBERVALUE(BM465)), "El valor de la licencia de maternidad o paternidad debe ser un número válido. ", "")
),
""
)</f>
        <v/>
      </c>
      <c r="GR465" s="46">
        <f>CONCATENATE(BN465,BO465)&lt;&gt;""</f>
        <v/>
      </c>
      <c r="GS465" s="46">
        <f>IF(AND($DS465,GR465),
IF(BN465="","Debes escribir el número de días de licencia remunerada. ",
IF( IFERROR(INT(BN465),1.1) &lt;&gt; IFERROR(_xlfn.NUMBERVALUE(BN465),1), "La cantidad de días de licencia remunerada debe ser un número entero. ", "")
),
""
)</f>
        <v/>
      </c>
      <c r="GT465" s="46">
        <f>IF(AND($DS465,GR465),
IF(BO465="","Debes escribir el valor de la licencia remunerada. ",
IF( ISERR(_xlfn.NUMBERVALUE(BO465)), "El valor de la licencia remunerada debe ser un número válido. ", "")
),
""
)</f>
        <v/>
      </c>
      <c r="GU465" s="46">
        <f>IF($DS465,
IF( AND(BP465&lt;&gt;"", ISERR(_xlfn.NUMBERVALUE(BP465))), "El valor de la licencia NO remunerada debe ser un número válido. ", "")
)</f>
        <v/>
      </c>
      <c r="GV465" s="46">
        <f>IF($DS465,
IF( AND(BQ465&lt;&gt;"", ISERR(_xlfn.NUMBERVALUE(BQ465))), "El valor de auxilios salariales debe ser un número válido. ", "")
)</f>
        <v/>
      </c>
      <c r="GW465" s="46">
        <f>IF($DS465,
IF( AND(BR465&lt;&gt;"", ISERR(_xlfn.NUMBERVALUE(BR465))), "El valor de auxilios NO salariales debe ser un número válido. ", "")
)</f>
        <v/>
      </c>
      <c r="GX465" s="46">
        <f>IF($DS465,
IF( AND(BS465&lt;&gt;"", ISERR(_xlfn.NUMBERVALUE(BS465))), "El valor de bonos salariales debe ser un número válido. ", "")
)</f>
        <v/>
      </c>
      <c r="GY465" s="46">
        <f>IF($DS465,
IF( AND(BT465&lt;&gt;"", ISERR(_xlfn.NUMBERVALUE(BT465))), "El valor de bonos NO salariales debe ser un número válido. ", "")
)</f>
        <v/>
      </c>
      <c r="GZ465" s="46">
        <f>IF($DS465,
IF( AND(BU465&lt;&gt;"", ISERR(_xlfn.NUMBERVALUE(BU465))), "El valor de bonos salariales de alimentación debe ser un número válido. ", "")
)</f>
        <v/>
      </c>
      <c r="HA465" s="46">
        <f>IF($DS465,
IF( AND(BV465&lt;&gt;"", ISERR(_xlfn.NUMBERVALUE(BV465))), "El valor de bonos NO salariales de alimentación debe ser un número válido. ", "")
)</f>
        <v/>
      </c>
      <c r="HB465" s="46">
        <f>IF($DS465,
IF( AND(BW465&lt;&gt;"", ISERR(_xlfn.NUMBERVALUE(BW465))), "El valor de bonificaciones salariales debe ser un número válido. ", "")
)</f>
        <v/>
      </c>
      <c r="HC465" s="46">
        <f>IF($DS465,
IF( AND(BX465&lt;&gt;"", ISERR(_xlfn.NUMBERVALUE(BX465))), "El valor de bonificaciones NO salariales debe ser un número válido. ", "")
)</f>
        <v/>
      </c>
      <c r="HD465" s="46">
        <f>IF($DS465,
IF( AND(BY465&lt;&gt;"", ISERR(_xlfn.NUMBERVALUE(BY465))), "El valor de compensaciones ordinarias debe ser un número válido. ", "")
)</f>
        <v/>
      </c>
      <c r="HE465" s="46">
        <f>IF($DS465,
IF( AND(BZ465&lt;&gt;"", ISERR(_xlfn.NUMBERVALUE(BZ465))), "El valor de compensaciones extraordinarias debe ser un número válido. ", "")
)</f>
        <v/>
      </c>
      <c r="HF465" s="46">
        <f>IF($DS465,
IF( AND(CA465&lt;&gt;"", ISERR(_xlfn.NUMBERVALUE(CA465))), "El valor de comisiones debe ser un número válido. ", "")
)</f>
        <v/>
      </c>
      <c r="HG465" s="46">
        <f>IF($DS465,
IF( AND(CB465&lt;&gt;"", ISERR(_xlfn.NUMBERVALUE(CB465))), "El valor de ausencia por huega debe ser un número válido. ", "")
)</f>
        <v/>
      </c>
      <c r="HH465" s="46">
        <f>IF($DS465,
IF( AND(CC465&lt;&gt;"", ISERR(_xlfn.NUMBERVALUE(CC465))), "El valor de anticipos debe ser un número válido. ", "")
)</f>
        <v/>
      </c>
      <c r="HI465" s="46">
        <f>IF($DS465,
IF( AND(CD465&lt;&gt;"", ISERR(_xlfn.NUMBERVALUE(CD465))), "El valor de pagos a terceros debe ser un número válido. ", "")
)</f>
        <v/>
      </c>
      <c r="HJ465" s="46">
        <f>IF($DS465,
IF( AND(CE465&lt;&gt;"", ISERR(_xlfn.NUMBERVALUE(CE465))), "El valor de dotación debe ser un número válido. ", "")
)</f>
        <v/>
      </c>
      <c r="HK465" s="46">
        <f>IF($DS465,
IF( AND(CF465&lt;&gt;"", ISERR(_xlfn.NUMBERVALUE(CF465))), "El valor de apoyo sostenibilidad debe ser un número válido. ", "")
)</f>
        <v/>
      </c>
      <c r="HL465" s="46">
        <f>IF($DS465,
IF( AND(CG465&lt;&gt;"", ISERR(_xlfn.NUMBERVALUE(CG465))), "El valor de teletrabajo debe ser un número válido. ", "")
)</f>
        <v/>
      </c>
      <c r="HM465" s="46">
        <f>IF($DS465,
IF( AND(CH465&lt;&gt;"", ISERR(_xlfn.NUMBERVALUE(CH465))), "El valor de bonificación de retiro debe ser un número válido. ", "")
)</f>
        <v/>
      </c>
      <c r="HN465" s="46">
        <f>IF($DS465,
IF( AND(CI465&lt;&gt;"", ISERR(_xlfn.NUMBERVALUE(CI465))), "El valor de indemnización de retiro debe ser un número válido. ", "")
)</f>
        <v/>
      </c>
      <c r="HO465" s="46">
        <f>IF($DS465,
IF( AND(CJ465&lt;&gt;"", ISERR(_xlfn.NUMBERVALUE(CJ465))), "El valor de reintegros debe ser un número válido. ", "")
)</f>
        <v/>
      </c>
      <c r="HP465" s="46">
        <f>CONCATENATE(CK465,CL465,CM465)&lt;&gt;""</f>
        <v/>
      </c>
      <c r="HQ465" s="46">
        <f>IF(AND($DS465,HP465),
IF(CK465="","Debes escribir la descripción de otro concepto no categorizado. ",""),
""
)</f>
        <v/>
      </c>
      <c r="HR465" s="46">
        <f>IF(AND($DS465,HP465),
IF(CONCATENATE(CL465,CM465)="","Debes escribir al menos un valor de concepto no categorizado (salarial o no salarial). ",
IF(ISERR(_xlfn.NUMBERVALUE(CL465)),"El valor salarial concepto no categorizado debe ser un número válido. ","")
),
""
)</f>
        <v/>
      </c>
      <c r="HS465" s="46">
        <f>IF(AND($DS465,HP465),
IF(CONCATENATE(CL465,CM465)="","Debes escribir al menos un valor de concepto no categorizado (salarial o no salarial). ",
IF(ISERR(_xlfn.NUMBERVALUE(CM465)),"El valor NO salarial concepto no categorizado debe ser un número válido. ","")
),
""
)</f>
        <v/>
      </c>
      <c r="HT465" s="46">
        <f>IF($DS465,
IF(CN465="","Debes escribir el porcentaje del aporte a salud. ",
IF( ISERR(_xlfn.NUMBERVALUE(CN465)), "El valor del porcentaje del aporte a salud debe ser un número válido. ", "")
)
)</f>
        <v/>
      </c>
      <c r="HU465" s="46">
        <f>IF($DS465,
IF(CO465="","Debes escribir el valor del aporte a salud. ",
IF( ISERR(_xlfn.NUMBERVALUE(CO465)), "El valor del aporte a salud debe ser un número válido. ", "")
)
)</f>
        <v/>
      </c>
      <c r="HV465" s="46">
        <f>IF($DS465,
IF( AND(CP465&lt;&gt;"", ISERR(_xlfn.NUMBERVALUE(CP465))), "El valor plan complementario debe ser un número válido. ", "")
)</f>
        <v/>
      </c>
      <c r="HW465" s="46">
        <f>IF($DS465,
IF(CQ465="","Debes escribir el porcentaje del aporte a pensión. ",
IF( ISERR(_xlfn.NUMBERVALUE(CQ465)), "El valor del porcentaje del aporte a pensión debe ser un número válido. ", "")
)
)</f>
        <v/>
      </c>
      <c r="HX465" s="46">
        <f>IF($DS465,
IF(CR465="","Debes escribir el valor del aporte a pensión. ",
IF( ISERR(_xlfn.NUMBERVALUE(CR465)), "El valor del aporte a salud debe ser un número válido. ", "")
)
)</f>
        <v/>
      </c>
      <c r="HY465" s="46">
        <f>IF($DS465,
IF( AND(CS465&lt;&gt;"", ISERR(_xlfn.NUMBERVALUE(CS465))), "El valor pensión voluntaria debe ser un número válido. ", "")
)</f>
        <v/>
      </c>
      <c r="HZ465" s="46">
        <f>CONCATENATE(CT465,CU465,CV465,CW465)&lt;&gt;""</f>
        <v/>
      </c>
      <c r="IA465" s="46">
        <f>IF(AND($DS465,HZ465),
IF(CT465="","Debes escribir el % del fondo de seguridad pensional. ",
IF( ISERR(_xlfn.NUMBERVALUE(CT465)), "El % del fondo de seguridad debe ser un número válido. ", "")
),
""
)</f>
        <v/>
      </c>
      <c r="IB465" s="46">
        <f>IF(AND($DS465,HZ465),
IF(CU465="","Debes escribir el valor del aporte al fondo de solidaridad pensional. ",
IF( ISERR(_xlfn.NUMBERVALUE(CU465)), "El valor del aporte al fondo de solidaridad pensional debe ser un número válido. ", "")
),
""
)</f>
        <v/>
      </c>
      <c r="IC465" s="46">
        <f>IF(AND($DS465,HZ465),
IF(CV465="","Debes escribir el % del fondo de subsistencia. ",
IF( ISERR(_xlfn.NUMBERVALUE(CV465)), "El % del fondo de subsistencia debe ser un número válido. ", "")
),
""
)</f>
        <v/>
      </c>
      <c r="ID465" s="46">
        <f>IF(AND($DS465,HZ465),
IF(CW465="","Debes escribir el valor del fondo de subsistencia. ",
IF( ISERR(_xlfn.NUMBERVALUE(CW465)), "El valor del fondo de subsistencia debe ser un número válido. ", "")
),
""
)</f>
        <v/>
      </c>
      <c r="IE465" s="46">
        <f>CONCATENATE(CX465,CY465)&lt;&gt;""</f>
        <v/>
      </c>
      <c r="IF465" s="46">
        <f>IF(AND($DS465,IE465),
IF(CX465="","Debes escribir el % de sindicato. ",
IF( ISERR(_xlfn.NUMBERVALUE(CX465)), "El % de sindicato debe ser un número válido. ", "")
),
""
)</f>
        <v/>
      </c>
      <c r="IG465" s="46">
        <f>IF(AND($DS465,IE465),
IF(CY465="","Debes escribir el valor del sindicato. ",
IF( ISERR(_xlfn.NUMBERVALUE(CY465)), "El valor del sindicato debe ser un número válido. ", "")
),
""
)</f>
        <v/>
      </c>
      <c r="IH465" s="46">
        <f>IF($DS465,
IF( AND(CZ465&lt;&gt;"", ISERR(_xlfn.NUMBERVALUE(CZ465))), "El valor de sanción pública debe ser un número válido. ", "")
)</f>
        <v/>
      </c>
      <c r="II465" s="46">
        <f>IF($DS465,
IF( AND(DA465&lt;&gt;"", ISERR(_xlfn.NUMBERVALUE(DA465))), "El valor de sanción privada debe ser un número válido. ", "")
)</f>
        <v/>
      </c>
      <c r="IJ465" s="46">
        <f>CONCATENATE(DB465,DC465)&lt;&gt;""</f>
        <v/>
      </c>
      <c r="IK465" s="46">
        <f>IF(AND($DS465,IJ465),
IF(DB465="","Debes escribir la descripción de libranza. ",""),
""
)</f>
        <v/>
      </c>
      <c r="IL465" s="46">
        <f>IF(AND($DS465,IJ465),
IF(DC465="","Debes escribir la cuota libranza. ",
IF(ISERR(_xlfn.NUMBERVALUE(DC465)),"El valor de la cuota libranza debe ser un número válido. ","")
),
""
)</f>
        <v/>
      </c>
      <c r="IM465" s="46">
        <f>IF($DS465,
IF( AND(DD465&lt;&gt;"", ISERR(_xlfn.NUMBERVALUE(DD465))), "El valor de pagos a terceros debe ser un número válido. ", "")
)</f>
        <v/>
      </c>
      <c r="IN465" s="46">
        <f>IF($DS465,
IF( AND(DE465&lt;&gt;"", ISERR(_xlfn.NUMBERVALUE(DE465))), "El valor de anticipos debe ser un número válido. ", "")
)</f>
        <v/>
      </c>
      <c r="IO465" s="46">
        <f>IF($DS465,
IF( AND(DF465&lt;&gt;"", ISERR(_xlfn.NUMBERVALUE(DF465))), "El valor de AFC debe ser un número válido. ", "")
)</f>
        <v/>
      </c>
      <c r="IP465" s="46">
        <f>IF($DS465,
IF( AND(DG465&lt;&gt;"", ISERR(_xlfn.NUMBERVALUE(DG465))), "El valor de rete-fuente debe ser un número válido. ", "")
)</f>
        <v/>
      </c>
      <c r="IQ465" s="46">
        <f>IF($DS465,
IF( AND(DH465&lt;&gt;"", ISERR(_xlfn.NUMBERVALUE(DH465))), "El valor de cooperativa de trabajo debe ser un número válido. ", "")
)</f>
        <v/>
      </c>
      <c r="IR465" s="46">
        <f>IF($DS465,
IF( AND(DI465&lt;&gt;"", ISERR(_xlfn.NUMBERVALUE(DI465))), "El valor de embargo fiscal debe ser un número válido. ", "")
)</f>
        <v/>
      </c>
      <c r="IS465" s="46">
        <f>IF($DS465,
IF( AND(DJ465&lt;&gt;"", ISERR(_xlfn.NUMBERVALUE(DJ465))), "El valor de educación debe ser un número válido. ", "")
)</f>
        <v/>
      </c>
      <c r="IT465" s="46">
        <f>IF($DS465,
IF( AND(DK465&lt;&gt;"", ISERR(_xlfn.NUMBERVALUE(DK465))), "El valor de reintegro debe ser un número válido. ", "")
)</f>
        <v/>
      </c>
      <c r="IU465" s="46">
        <f>IF($DS465,
IF( AND(DL465&lt;&gt;"", ISERR(_xlfn.NUMBERVALUE(DL465))), "El valor de deuda debe ser un número válido. ", "")
)</f>
        <v/>
      </c>
      <c r="IV465" s="46">
        <f>IF($DS465,
IF( AND(DM465&lt;&gt;"", ISERR(_xlfn.NUMBERVALUE(DM465))), "El valor de otras deducciones debe ser un número válido. ", "")
)</f>
        <v/>
      </c>
      <c r="IW465" s="46">
        <f>IF($DS465,
IF(DN465="","Debes escribir el valor de los devengos totales. ",
IF( ISERR(_xlfn.NUMBERVALUE(DN465)), "El valor de los devengos totales debe ser un número válido. ", "")
)
)</f>
        <v/>
      </c>
      <c r="IX465" s="46">
        <f>IF($DS465,
IF(DO465="","Debes escribir el valor de las deducciones totales. ",
IF( ISERR(_xlfn.NUMBERVALUE(DO465)), "El valor de las deducciones totales debe ser un número válido. ", "")
)
)</f>
        <v/>
      </c>
      <c r="IY465" s="46">
        <f>IF($DS465,
IF(DP465="","Debes escribir el valor del salario total. ",
IF( ISERR(_xlfn.NUMBERVALUE(DP465)), "El valor del salario total debe ser un número válido. ", "")
)
)</f>
        <v/>
      </c>
    </row>
    <row r="466">
      <c r="B466" s="48" t="n">
        <v>454</v>
      </c>
      <c r="C466" s="61">
        <f>IF(AND(DS466,DP466&lt;&gt;""),
IF(DQ466="","OK","Error"),
""
)</f>
        <v/>
      </c>
      <c r="D466" s="53" t="n"/>
      <c r="E466" s="52" t="n"/>
      <c r="F466" s="112" t="n"/>
      <c r="G466" s="52" t="n"/>
      <c r="H466" s="53" t="n"/>
      <c r="I466" s="52" t="n"/>
      <c r="J466" s="52" t="n"/>
      <c r="K466" s="53" t="n"/>
      <c r="L466" s="55" t="n"/>
      <c r="M466" s="108" t="n"/>
      <c r="N466" s="56" t="n"/>
      <c r="O466" s="52" t="n"/>
      <c r="P466" s="52" t="n"/>
      <c r="Q466" s="52" t="n"/>
      <c r="R466" s="52" t="n"/>
      <c r="S466" s="52" t="n"/>
      <c r="T466" s="53" t="n"/>
      <c r="U466" s="52" t="n"/>
      <c r="V466" s="52" t="n"/>
      <c r="W466" s="55" t="n"/>
      <c r="X466" s="55" t="n"/>
      <c r="Y466" s="52" t="n"/>
      <c r="Z466" s="55" t="n"/>
      <c r="AA466" s="52" t="n"/>
      <c r="AB466" s="53" t="n"/>
      <c r="AC466" s="53" t="n"/>
      <c r="AD466" s="53" t="n"/>
      <c r="AE466" s="177" t="n"/>
      <c r="AF466" s="113" t="n"/>
      <c r="AG466" s="177" t="n"/>
      <c r="AH466" s="178" t="n"/>
      <c r="AI466" s="178" t="n"/>
      <c r="AJ466" s="178" t="n"/>
      <c r="AK466" s="114" t="n"/>
      <c r="AL466" s="178" t="n"/>
      <c r="AM466" s="114" t="n"/>
      <c r="AN466" s="178" t="n"/>
      <c r="AO466" s="114" t="n"/>
      <c r="AP466" s="178" t="n"/>
      <c r="AQ466" s="114" t="n"/>
      <c r="AR466" s="178" t="n"/>
      <c r="AS466" s="114" t="n"/>
      <c r="AT466" s="178" t="n"/>
      <c r="AU466" s="114" t="n"/>
      <c r="AV466" s="178" t="n"/>
      <c r="AW466" s="114" t="n"/>
      <c r="AX466" s="178" t="n"/>
      <c r="AY466" s="114" t="n"/>
      <c r="AZ466" s="178" t="n"/>
      <c r="BA466" s="114" t="n"/>
      <c r="BB466" s="178" t="n"/>
      <c r="BC466" s="114" t="n"/>
      <c r="BD466" s="178" t="n"/>
      <c r="BE466" s="178" t="n"/>
      <c r="BF466" s="178" t="n"/>
      <c r="BG466" s="59" t="n"/>
      <c r="BH466" s="178" t="n"/>
      <c r="BI466" s="114" t="n"/>
      <c r="BJ466" s="53" t="n"/>
      <c r="BK466" s="178" t="n"/>
      <c r="BL466" s="114" t="n"/>
      <c r="BM466" s="178" t="n"/>
      <c r="BN466" s="114" t="n"/>
      <c r="BO466" s="178" t="n"/>
      <c r="BP466" s="178" t="n"/>
      <c r="BQ466" s="178" t="n"/>
      <c r="BR466" s="178" t="n"/>
      <c r="BS466" s="178" t="n"/>
      <c r="BT466" s="178" t="n"/>
      <c r="BU466" s="178" t="n"/>
      <c r="BV466" s="178" t="n"/>
      <c r="BW466" s="178" t="n"/>
      <c r="BX466" s="178" t="n"/>
      <c r="BY466" s="178" t="n"/>
      <c r="BZ466" s="178" t="n"/>
      <c r="CA466" s="178" t="n"/>
      <c r="CB466" s="178" t="n"/>
      <c r="CC466" s="178" t="n"/>
      <c r="CD466" s="178" t="n"/>
      <c r="CE466" s="178" t="n"/>
      <c r="CF466" s="178" t="n"/>
      <c r="CG466" s="178" t="n"/>
      <c r="CH466" s="178" t="n"/>
      <c r="CI466" s="178" t="n"/>
      <c r="CJ466" s="178" t="n"/>
      <c r="CK466" s="53" t="n"/>
      <c r="CL466" s="178" t="n"/>
      <c r="CM466" s="178" t="n"/>
      <c r="CN466" s="60" t="n"/>
      <c r="CO466" s="177" t="n"/>
      <c r="CP466" s="178" t="n"/>
      <c r="CQ466" s="60" t="n"/>
      <c r="CR466" s="177" t="n"/>
      <c r="CS466" s="178" t="n"/>
      <c r="CT466" s="59" t="n"/>
      <c r="CU466" s="178" t="n"/>
      <c r="CV466" s="59" t="n"/>
      <c r="CW466" s="178" t="n"/>
      <c r="CX466" s="59" t="n"/>
      <c r="CY466" s="178" t="n"/>
      <c r="CZ466" s="178" t="n"/>
      <c r="DA466" s="178" t="n"/>
      <c r="DB466" s="53" t="n"/>
      <c r="DC466" s="178" t="n"/>
      <c r="DD466" s="178" t="n"/>
      <c r="DE466" s="178" t="n"/>
      <c r="DF466" s="178" t="n"/>
      <c r="DG466" s="178" t="n"/>
      <c r="DH466" s="178" t="n"/>
      <c r="DI466" s="178" t="n"/>
      <c r="DJ466" s="178" t="n"/>
      <c r="DK466" s="178" t="n"/>
      <c r="DL466" s="178" t="n"/>
      <c r="DM466" s="178" t="n"/>
      <c r="DN466" s="177" t="n"/>
      <c r="DO466" s="177" t="n"/>
      <c r="DP466" s="177" t="n"/>
      <c r="DQ466" s="76">
        <f>IF(AND(DS466,DP466&lt;&gt;""),
CONCATENATE(DT466,DU466,DV466,DW466,DX466,DY466,DZ466,EA466,EB466,EC466,ED466,EE466,EF466,EG466,EH466,EI466,EJ466,EK466,EL466,EM466,EN466,EO466,EP466,EQ466,ES466,ET466,EU466,EV466,EW466,EX466,EY466,EZ466,FA466,FC466,FD466,FF466,FG466,FI466,FJ466,FL466,FM466,FO466,FP466,FR466,FS466,FU466,FV466,FX466,FY466,GA466,GB466,GD466,GE466,GF466,GH466,GI466,GJ466,GL466,GM466,GN466,GP466,GQ466,GS466,GT466,GU466,GV466,GW466,GX466,GY466,GZ466,HA466,HB466,HC466,HD466,HE466,HF466,HG466,HH466,HI466,HJ466,HK466,HL466,HM466,HN466,HO466,HQ466,HR466,HS466,HT466,HU466,HV466,HW466,HX466,HY466,IA466,IB466,IC466,ID466,IF466,IG466,IH466,II466,IK466,IL466,IM466,IN466,IO466,IP466,IQ466,IR466,IS466,IT466,IU466,IV466,IW466,IX466,IY466,IZ466),
""
)</f>
        <v/>
      </c>
      <c r="DR466" s="53" t="n"/>
      <c r="DS466" s="46">
        <f>CONCATENATE(D466,$E466,$F466,$G466,H466,$I466,$J466,K466,$L466,$M466,N466,$O466,$P466,$Q466,$R466,$S466,T466,$U466,$V466,$W466,$X466,$Y466,$Z466,$AA466,AB466,AC466,AD466,$AE466,$AF466,$AG466,AH466,AI466,AJ466,AK466,AL466,AM466,AN466,AO466,AP466,AQ466,AR466,AS466,AT466,AU466,AV466,AW466,AX466,AY466,AZ466,BA466,BB466,BC466,BD466,BE466,BF466,BG466,BH466,BI466,BJ466,BK466,BL466,BM466,BN466,BO466,BP466,BQ466,BR466,BS466,BT466,BU466,BV466,BW466,BX466,BY466,BZ466,CA466,CB466,CC466,CD466,CE466,CF466,CG466,CH466,CI466,CJ466,CK466,CL466,CM466,$CN466,$CO466,CP466,$CQ466,$CR466,CS466,CT466,CU466,CV466,CW466,CX466,CY466,CZ466,DA466,DB466,DC466,DD466,DE466,DF466,DG466,DH466,DI466,DJ466,DK466,DL466,DM466,$DN466,$DO466,$DP466,DR466)&lt;&gt;""</f>
        <v/>
      </c>
      <c r="DT466" s="46">
        <f>IF(AND($DS466,$E$4&lt;&gt;""),
IF(LEFT($E$4,2) = "1.",
IF(D466&lt;&gt;"","El CUNE sólo se envía en operaciones de novedad o ajuste. ",""),
IF(D466="","Debes escribir un CUNE válido para realizar operaciones de novedad o ajuste. ","")),
""
)</f>
        <v/>
      </c>
      <c r="DU466" s="46">
        <f>IF($DS466,
IF(E466="","Debes seleccionar el tipo de documento del empleado. ",
IF(_xlfn.IFNA(VLOOKUP(E466,TIPO_DE_DOCUMENTO,1,FALSE),-1)=-1,"El tipo de documento no es válido (por favor seleccionarlo de la lista). ","")
)
)</f>
        <v/>
      </c>
      <c r="DV466" s="46">
        <f>IF($DS466,
IF(F466="","Debes escribir el número de documento del empleado. ","")
)</f>
        <v/>
      </c>
      <c r="DW466" s="46">
        <f>IF($DS466,
IF(G466="","Debes escribir el primer nombre del empleado. ","")
)</f>
        <v/>
      </c>
      <c r="DY466" s="46">
        <f>IF($DS466,
IF(I466="","Debes escribir el primer apellido del empleado. ","")
)</f>
        <v/>
      </c>
      <c r="DZ466" s="46">
        <f>IF($DS466,
IF(J466="","Debes escribir el segundo apellido del empleado. ","")
)</f>
        <v/>
      </c>
      <c r="EB466" s="46">
        <f>IF($DS466,
IF(L466="","Debes escribir la fecha de ingreso del empleado. ",
IF(ISERR(DATE(YEAR(L466),MONTH(L466),DAY(L466))), "El valor ingresado en fecha de ingreso no tiene un formato válido. ","")
)
)</f>
        <v/>
      </c>
      <c r="EC466" s="46">
        <f>IF($DS466,
IF(M466="","Debes escribir el tiempo laborado. ",
IF( IFERROR(INT(M466),1.1) &lt;&gt; IFERROR(_xlfn.NUMBERVALUE(M466),1), "El valor de los días trabajados debe ser un número entero. ", "")
)
)</f>
        <v/>
      </c>
      <c r="ED466" s="46">
        <f>IF($DS466,
IF( AND(N466&lt;&gt;"", ISERR(DATE(YEAR(N466),MONTH(N466),DAY(N466))) ), "El valor ingresado en fecha de ingreso no tiene un formato válido. ",
IF( AND(N466&lt;&gt;"", $E$6&lt;&gt;"", DATE(YEAR(N466), MONTH(N466), 1) &lt;&gt; IFERROR(DATE(MID($E$6, 1, 4), MID($E$6, 6, 2),1), "1/1/1900") ), "La fecha de retiro debe estar dentro del período liquidado. ", "")
)
)</f>
        <v/>
      </c>
      <c r="EE466" s="46">
        <f>IF($DS466,
IF(O466="","Debes seleccionar el tipo de trabajador. ",
IF(_xlfn.IFNA(VLOOKUP(O466,TIPO_DE_TRABAJADOR,1,FALSE),-1)=-1,"El tipo de trabajador no es válido (por favor seleccionarlo de la lista). ","")
)
)</f>
        <v/>
      </c>
      <c r="EF466" s="46">
        <f>IF($DS466,
IF(P466="","Debes seleccionar si es un trabajador dependiente pensionado por vejez. ",
IF(_xlfn.IFNA(VLOOKUP(P466,SUBTIPO_DE_TRABAJADOR,1,FALSE),-1)=-1,"El tipo de trabajador dependiente pensionado por vejez no es válido (por favor seleccionarlo de la lista). ","")
)
)</f>
        <v/>
      </c>
      <c r="EG466" s="46">
        <f>IF($DS466,
IF(Q466="","Debes seleccionar el tipo de contrato del trabajador. ",
IF(_xlfn.IFNA(VLOOKUP(Q466,TIPO_DE_CONTRATO,1,FALSE),-1)=-1,"El tipo de contrato del trabajador no es válido (por favor seleccionarlo de la lista). ","")
)
)</f>
        <v/>
      </c>
      <c r="EH466" s="46">
        <f>IF($DS466,
IF(R466="","Debes seleccionar si es un salario integral. ",
IF(_xlfn.IFNA(VLOOKUP(R466,SI_NO,1,FALSE),-1)=-1,"Valor no válido para salario integral (por favor seleccionarlo de la lista). ","")
)
)</f>
        <v/>
      </c>
      <c r="EI466" s="46">
        <f>IF($DS466,
IF(S466="","Debes seleccionar si el trabajador realiza actividades de riesgo. ",
IF(_xlfn.IFNA(VLOOKUP(S466,SI_NO,1,FALSE),-1)=-1,"Valor no válido para actividad de alto riesgo (por favor seleccionarlo de la lista). ","")
)
)</f>
        <v/>
      </c>
      <c r="EK466" s="46">
        <f>IF($DS466,
IF(U466="","Debes escribir el código del municipio de residencia del trabajador. ",
IF(_xlfn.IFNA(VLOOKUP(U466,MUNICIPIO,1,FALSE),-1)=-1,"El municipio de residencia del trabajador es inválido (por favor seleccionarlo de la lista). ","")
)
)</f>
        <v/>
      </c>
      <c r="EL466" s="46">
        <f>IF($DS466,
IF(V466="","Debes escribir el la dirección de residendia del trabajador. ","")
)</f>
        <v/>
      </c>
      <c r="EM466" s="46">
        <f>IF($DS466,
IF(W466="","Debes escribir la fecha de inicio de la liquidación. ",
IF(ISERR(DATE(YEAR(W466),MONTH(W466),DAY(W466))),"El valor ingresado en fecha de inicio de liquidación no tiene un formato válido. ",
IF( AND($E$6&lt;&gt;"", DATE(YEAR(W466), MONTH(W466), 1) &lt;&gt; IFERROR(DATE(MID($E$6, 1, 4), MID($E$6, 6, 2),1), "1/1/1900") ), "La fecha de inicio de la liquidación debe estar dentro del período liquidado. ", "")
)
)
)</f>
        <v/>
      </c>
      <c r="EN466" s="46">
        <f>IF($DS466,
IF(X466="","Debes escribir la fecha de fin de la liquidación. ",
IF(ISERR(DATE(YEAR(X466),MONTH(X466),DAY(X466))),"El valor ingresado en fecha de fin de liquidación no tiene un formato válido. ",
IF( AND($E$6&lt;&gt;"", DATE(YEAR(X466), MONTH(X466), 1) &lt;&gt; IFERROR(DATE(MID($E$6, 1, 4), MID($E$6, 6, 2),1), "1/1/1900") ), "La fecha de fin de la liquidación debe estar dentro del período liquidado. ", "")
)
)
)</f>
        <v/>
      </c>
      <c r="EO466" s="46">
        <f>IF($DS466,
IF(Y466="","Debes escribir la frecuencia de pago del trabajador. ",
IF(_xlfn.IFNA(VLOOKUP(Y466,PERÍODO_DE_NÓMINA,1,FALSE),-1)=-1,"La frecuencia de pago es inválida (por favor seleccionarlo de la lista). ","")
)
)</f>
        <v/>
      </c>
      <c r="EP466" s="46">
        <f>IF($DS466,
IF(Z466="","Debes escribir la fecha de pago. ",
IF(ISERR(DATE(YEAR(Z466),MONTH(Z466),DAY(Z466))), "El valor ingresado en fecha de pago no tiene un formato válido. ","")
)
)</f>
        <v/>
      </c>
      <c r="EQ466" s="46">
        <f>IF($DS466,
IF(AA466="","Debes escribir el medio de pago. ",
IF(_xlfn.IFNA(VLOOKUP(AA466,MEDIOS_DE_PAGO,1,FALSE),-1)=-1,"El medio de pago es inválido (por favor seleccionarlo de la lista). ","")
)
)</f>
        <v/>
      </c>
      <c r="ER466" s="46">
        <f>OR(AA466='Tablas '!$T$4,AA466='Tablas '!$T$7,AA466='Tablas '!$T$8,AA466='Tablas '!$T$11)</f>
        <v/>
      </c>
      <c r="ES466" s="46">
        <f>IF(AND($DS466,ER466),
IF(AB466="","Debes escribir la entidad bancaria. ",""),
""
)</f>
        <v/>
      </c>
      <c r="ET466" s="46">
        <f>IF(AND($DS466,ER466),
IF(AC466="","Debes escribir el tipo de cuenta bancaria. ",
IF(_xlfn.IFNA(VLOOKUP(AC466,TIPO_DE_CUENTA,1,FALSE),-1)=-1,"El tipo de cuenta bancaria es inválida (por favor seleccionarlo de la lista). ","")
),
""
)</f>
        <v/>
      </c>
      <c r="EU466" s="46">
        <f>IF(AND($DS466,ER466),
IF(AD466="","Debes escribir el número de cuenta bancaria. ",""),
""
)</f>
        <v/>
      </c>
      <c r="EV466" s="46">
        <f>IF($DS466,
IF(AE466="","Debes escribir el valor del sueldo básico. ",
IF( ISERR(_xlfn.NUMBERVALUE(AE466)), "El valor del sueldo básico debe ser un número válido. ", "")
)
)</f>
        <v/>
      </c>
      <c r="EW466" s="46">
        <f>IF($DS466,
IF(AF466="","Debes escribir el número de días trabajados. ",
IF( IFERROR(INT(AF466),1.1) &lt;&gt; IFERROR(_xlfn.NUMBERVALUE(AF466),1), "La cantidad de días trabajados debe ser un número entero. ", "")
)
)</f>
        <v/>
      </c>
      <c r="EX466" s="46">
        <f>IF($DS466,
IF(AG466="","Debes escribir el valor del sueldo trabajado. ",
IF( ISERR(_xlfn.NUMBERVALUE(AG466)), "El valor del sueldo trabajado debe ser un número válido. ", "")
)
)</f>
        <v/>
      </c>
      <c r="EY466" s="46">
        <f>IF($DS466,
IF( AND(AH466&lt;&gt;"", ISERR(_xlfn.NUMBERVALUE(AH466))), "El valor del auxilio de transporte debe ser un número válido. ", "")
)</f>
        <v/>
      </c>
      <c r="EZ466" s="46">
        <f>IF($DS466,
IF( AND(AI466&lt;&gt;"", ISERR(_xlfn.NUMBERVALUE(AI466))), "El valor de viáticos salariales debe ser un número válido. ", "")
)</f>
        <v/>
      </c>
      <c r="FA466" s="46">
        <f>IF($DS466,
IF( AND(AJ466&lt;&gt;"", ISERR(_xlfn.NUMBERVALUE(AJ466))), "El valor de viáticos NO salariales debe ser un número válido. ", "")
)</f>
        <v/>
      </c>
      <c r="FB466" s="46">
        <f>CONCATENATE(AK466,AL466)&lt;&gt;""</f>
        <v/>
      </c>
      <c r="FC466" s="46">
        <f>IF(AND($DS466,FB466),
IF(AK466="","Debes escribir el número de horas extras diurnas. ",
IF( IFERROR(INT(AK466),1.1) &lt;&gt; IFERROR(_xlfn.NUMBERVALUE(AK466),1), "La cantidad de horas extras diurnas debe ser un número entero. ", "")
),
""
)</f>
        <v/>
      </c>
      <c r="FD466" s="46">
        <f>IF(AND($DS466,FB466),
IF(AL466="","Debes escribir el valor de las horas extras diurnas. ",
IF( ISERR(_xlfn.NUMBERVALUE(AL466)), "El valor de las horas extras duirnas debe ser un número válido. ", "")
),
""
)</f>
        <v/>
      </c>
      <c r="FE466" s="46">
        <f>CONCATENATE(AM466,AN466)&lt;&gt;""</f>
        <v/>
      </c>
      <c r="FF466" s="46">
        <f>IF(AND($DS466,FE466),
IF(AM466="","Debes escribir el número de horas extras nocturnas. ",
IF( IFERROR(INT(AM466),1.1) &lt;&gt; IFERROR(_xlfn.NUMBERVALUE(AM466),1), "La cantidad de horas extras nocturnas debe ser un número entero. ", "")
),
""
)</f>
        <v/>
      </c>
      <c r="FG466" s="46">
        <f>IF(AND($DS466,FE466),
IF(AN466="","Debes escribir el valor de las horas extras nocturnas. ",
IF( ISERR(_xlfn.NUMBERVALUE(AN466)), "El valor de las horas extras nocturnas debe ser un número válido. ", "")
),
""
)</f>
        <v/>
      </c>
      <c r="FH466" s="46">
        <f>CONCATENATE(AO466,AP466)&lt;&gt;""</f>
        <v/>
      </c>
      <c r="FI466" s="46">
        <f>IF(AND($DS466,FH466),
IF(AO466="","Debes escribir el número de horas extras diurnas dominicales y festivas. ",
IF( IFERROR(INT(AO466),1.1) &lt;&gt; IFERROR(_xlfn.NUMBERVALUE(AO466),1), "La cantidad de horas extras diurnas dominicales y festivas debe ser un número entero. ", "")
),
""
)</f>
        <v/>
      </c>
      <c r="FJ466" s="46">
        <f>IF(AND($DS466,FH466),
IF(AP466="","Debes escribir el valor de las horas extras diurnas dominicales y festivas. ",
IF( ISERR(_xlfn.NUMBERVALUE(AP466)), "El valor de las horas extras diurnas dominicales y festivas debe ser un número válido. ", "")
),
""
)</f>
        <v/>
      </c>
      <c r="FK466" s="46">
        <f>CONCATENATE(AQ466,AR466)&lt;&gt;""</f>
        <v/>
      </c>
      <c r="FL466" s="46">
        <f>IF(AND($DS466,FK466),
IF(AQ466="","Debes escribir el número de horas extras nocturnas dominicales y festivas. ",
IF( IFERROR(INT(AQ466),1.1) &lt;&gt; IFERROR(_xlfn.NUMBERVALUE(AQ466),1), "La cantidad de horas extras nocturnas dominicales y festivas debe ser un número entero. ", "")
),
""
)</f>
        <v/>
      </c>
      <c r="FM466" s="46">
        <f>IF(AND($DS466,FK466),
IF(AR466="","Debes escribir el valor de las horas extras nocturnas dominicales y festivas. ",
IF( ISERR(_xlfn.NUMBERVALUE(AR466)), "El valor de las horas extras nocturnas dominicales y festivas debe ser un número válido. ", "")
),
""
)</f>
        <v/>
      </c>
      <c r="FN466" s="46">
        <f>CONCATENATE(AS466,AT466)&lt;&gt;""</f>
        <v/>
      </c>
      <c r="FO466" s="46">
        <f>IF(AND($DS466,FN466),
IF(AS466="","Debes escribir el número de horas recargo nocturno. ",
IF( IFERROR(INT(AS466),1.1) &lt;&gt; IFERROR(_xlfn.NUMBERVALUE(AS466),1), "La cantidad de horas recargo nocturno debe ser un número entero. ", "")
),
""
)</f>
        <v/>
      </c>
      <c r="FP466" s="46">
        <f>IF(AND($DS466,FN466),
IF(AT466="","Debes escribir el valor de las horas recargo nocturno. ",
IF( ISERR(_xlfn.NUMBERVALUE(AT466)), "El valor de las horas recargo nocturno debe ser un número válido. ", "")
),
""
)</f>
        <v/>
      </c>
      <c r="FQ466" s="46">
        <f>CONCATENATE(AU466,AV466)&lt;&gt;""</f>
        <v/>
      </c>
      <c r="FR466" s="46">
        <f>IF(AND($DS466,FQ466),
IF(AU466="","Debes escribir el número de horas recargo diurno dominical y festivo. ",
IF( IFERROR(INT(AU466),1.1) &lt;&gt; IFERROR(_xlfn.NUMBERVALUE(AU466),1), "La cantidad de horas recargo diurno dominical y festivo debe ser un número entero. ", "")
),
""
)</f>
        <v/>
      </c>
      <c r="FS466" s="46">
        <f>IF(AND($DS466,FQ466),
IF(AV466="","Debes escribir el valor de las horas recargo diurno dominical y festivo. ",
IF( ISERR(_xlfn.NUMBERVALUE(AV466)), "El valor de las horas recargo diurno dominical y festivo debe ser un número válido. ", "")
),
""
)</f>
        <v/>
      </c>
      <c r="FT466" s="46">
        <f>CONCATENATE(AW466,AX466)&lt;&gt;""</f>
        <v/>
      </c>
      <c r="FU466" s="46">
        <f>IF(AND($DS466,FT466),
IF(AW466="","Debes escribir el número de horas recargo nocturno dominical y festivo. ",
IF( IFERROR(INT(AW466),1.1) &lt;&gt; IFERROR(_xlfn.NUMBERVALUE(AW466),1), "La cantidad de horas recargo nocturno dominical y festivo debe ser un número entero. ", "")
),
""
)</f>
        <v/>
      </c>
      <c r="FV466" s="46">
        <f>IF(AND($DS466,FT466),
IF(AX466="","Debes escribir el valor de las horas recargo nocturno dominical y festivo. ",
IF( ISERR(_xlfn.NUMBERVALUE(AX466)), "El valor de las horas recargo nocturno dominical y festivo debe ser un número válido. ", "")
),
""
)</f>
        <v/>
      </c>
      <c r="FW466" s="46">
        <f>CONCATENATE(AY466,AZ466)&lt;&gt;""</f>
        <v/>
      </c>
      <c r="FX466" s="46">
        <f>IF(AND($DS466,FW466),
IF(AY466="","Debes escribir el número de días de vacaciones comunes. ",
IF( IFERROR(INT(AY466),1.1) &lt;&gt; IFERROR(_xlfn.NUMBERVALUE(AY466),1), "La cantidad de días de vacaciones comunes debe ser un número entero. ", "")
),
""
)</f>
        <v/>
      </c>
      <c r="FY466" s="46">
        <f>IF(AND($DS466,FW466),
IF(AZ466="","Debes escribir el valor de las vacaciones comunes. ",
IF( ISERR(_xlfn.NUMBERVALUE(AZ466)), "El valor de las vacaciones comunes debe ser un número válido. ", "")
),
""
)</f>
        <v/>
      </c>
      <c r="FZ466" s="46">
        <f>CONCATENATE(BA466,BB466)&lt;&gt;""</f>
        <v/>
      </c>
      <c r="GA466" s="46">
        <f>IF(AND($DS466,FZ466),
IF(BA466="","Debes escribir el número de días de vacaciones compensadas. ",
IF( IFERROR(INT(BA466),1.1) &lt;&gt; IFERROR(_xlfn.NUMBERVALUE(BA466),1), "La cantidad de días de vacaciones compensadas debe ser un número entero. ", "")
),
""
)</f>
        <v/>
      </c>
      <c r="GB466" s="46">
        <f>IF(AND($DS466,FZ466),
IF(BB466="","Debes escribir el valor de las vacaciones compensadas. ",
IF( ISERR(_xlfn.NUMBERVALUE(BB466)), "El valor de las vacaciones compensadas debe ser un número válido. ", "")
),
""
)</f>
        <v/>
      </c>
      <c r="GC466" s="46">
        <f>CONCATENATE(BC466,BD466)&lt;&gt;""</f>
        <v/>
      </c>
      <c r="GD466" s="46">
        <f>IF(AND($DS466,GC466),
IF(BC466="","Debes escribir el número de días de prima salarial. ",
IF( IFERROR(INT(BC466),1.1) &lt;&gt; IFERROR(_xlfn.NUMBERVALUE(BC466),1), "La cantidad de días de prima salarial debe ser un número entero. ", "")
),
""
)</f>
        <v/>
      </c>
      <c r="GE466" s="46">
        <f>IF(AND($DS466,GC466),
IF(BD466="","Debes escribir el valor de los días de prima salarial. ",
IF( ISERR(_xlfn.NUMBERVALUE(BD466)), "El valor de los días de prima salarial debe ser un número válido. ", "")
),
""
)</f>
        <v/>
      </c>
      <c r="GF466" s="46">
        <f>IF($DS466,
IF( AND(BE466&lt;&gt;"", ISERR(_xlfn.NUMBERVALUE(BE466))), "El valor de la prima NO saliarial debe ser un número válido. ", "")
)</f>
        <v/>
      </c>
      <c r="GG466" s="46">
        <f>CONCATENATE(BF466,BG466,BH466)&lt;&gt;""</f>
        <v/>
      </c>
      <c r="GH466" s="46">
        <f>IF(AND($DS466,GG466),
IF(BF466="","Debes escribir el valor de las cesantías. ",
IF( ISERR(_xlfn.NUMBERVALUE(BF466)), "El valor de las cesantías debe ser un número válido. ", "")
),
""
)</f>
        <v/>
      </c>
      <c r="GI466" s="46">
        <f>IF(AND($DS466,GG466),
IF(BG466="","Debes escribir el % de cesantías. ",
IF( ISERR(_xlfn.NUMBERVALUE(BG466)), "El % de cesantías debe ser un número válido. ", "")
),
""
)</f>
        <v/>
      </c>
      <c r="GJ466" s="46">
        <f>IF(AND($DS466,GG466),
IF(BH466="","Debes escribir el valor de intereses de cesantías. ",
IF( ISERR(_xlfn.NUMBERVALUE(BH466)), "El valor de intereses de cesantías debe ser un número válido. ", "")
),
""
)</f>
        <v/>
      </c>
      <c r="GK466" s="46">
        <f>CONCATENATE(BI466,BJ466,BK466)&lt;&gt;""</f>
        <v/>
      </c>
      <c r="GL466" s="46">
        <f>IF(AND($DS466,GK466),
IF(BI466="","Debes escribir el número de días de incapacidad. ",
IF( IFERROR(INT(BI466),1.1) &lt;&gt; IFERROR(_xlfn.NUMBERVALUE(BI466),1), "La cantidad de días de incapacidad debe ser un número entero. ", "")
),
""
)</f>
        <v/>
      </c>
      <c r="GM466" s="46">
        <f>IF(AND($DS466,GK466),
IF(BJ466="","Debes escribir el tipo de incapacidad. ",
IF(_xlfn.IFNA(VLOOKUP(BJ466,TIPO_DE_INCAPACIDAD,1,FALSE),-1)=-1,"El tipo de incapacidad es inválida (por favor seleccionarlo de la lista). ","")
),
""
)</f>
        <v/>
      </c>
      <c r="GN466" s="46">
        <f>IF(AND($DS466,GK466),
IF(BK466="","Debes escribir el valor de la incapacidad. ",
IF( ISERR(_xlfn.NUMBERVALUE(BK466)), "El valor de la incapacidad debe ser un número válido. ", "")
),
""
)</f>
        <v/>
      </c>
      <c r="GO466" s="46">
        <f>CONCATENATE(BL466,BM466)&lt;&gt;""</f>
        <v/>
      </c>
      <c r="GP466" s="46">
        <f>IF(AND($DS466,GO466),
IF(BL466="","Debes escribir el número de días de licencia de maternidad o paternidad. ",
IF( IFERROR(INT(BL466),1.1) &lt;&gt; IFERROR(_xlfn.NUMBERVALUE(BL466),1), "La cantidad de días de licencia de maternidad o paternidad debe ser un número entero. ", "")
),
""
)</f>
        <v/>
      </c>
      <c r="GQ466" s="46">
        <f>IF(AND($DS466,GO466),
IF(BM466="","Debes escribir el valor de la licencia de maternidad o paternidad. ",
IF( ISERR(_xlfn.NUMBERVALUE(BM466)), "El valor de la licencia de maternidad o paternidad debe ser un número válido. ", "")
),
""
)</f>
        <v/>
      </c>
      <c r="GR466" s="46">
        <f>CONCATENATE(BN466,BO466)&lt;&gt;""</f>
        <v/>
      </c>
      <c r="GS466" s="46">
        <f>IF(AND($DS466,GR466),
IF(BN466="","Debes escribir el número de días de licencia remunerada. ",
IF( IFERROR(INT(BN466),1.1) &lt;&gt; IFERROR(_xlfn.NUMBERVALUE(BN466),1), "La cantidad de días de licencia remunerada debe ser un número entero. ", "")
),
""
)</f>
        <v/>
      </c>
      <c r="GT466" s="46">
        <f>IF(AND($DS466,GR466),
IF(BO466="","Debes escribir el valor de la licencia remunerada. ",
IF( ISERR(_xlfn.NUMBERVALUE(BO466)), "El valor de la licencia remunerada debe ser un número válido. ", "")
),
""
)</f>
        <v/>
      </c>
      <c r="GU466" s="46">
        <f>IF($DS466,
IF( AND(BP466&lt;&gt;"", ISERR(_xlfn.NUMBERVALUE(BP466))), "El valor de la licencia NO remunerada debe ser un número válido. ", "")
)</f>
        <v/>
      </c>
      <c r="GV466" s="46">
        <f>IF($DS466,
IF( AND(BQ466&lt;&gt;"", ISERR(_xlfn.NUMBERVALUE(BQ466))), "El valor de auxilios salariales debe ser un número válido. ", "")
)</f>
        <v/>
      </c>
      <c r="GW466" s="46">
        <f>IF($DS466,
IF( AND(BR466&lt;&gt;"", ISERR(_xlfn.NUMBERVALUE(BR466))), "El valor de auxilios NO salariales debe ser un número válido. ", "")
)</f>
        <v/>
      </c>
      <c r="GX466" s="46">
        <f>IF($DS466,
IF( AND(BS466&lt;&gt;"", ISERR(_xlfn.NUMBERVALUE(BS466))), "El valor de bonos salariales debe ser un número válido. ", "")
)</f>
        <v/>
      </c>
      <c r="GY466" s="46">
        <f>IF($DS466,
IF( AND(BT466&lt;&gt;"", ISERR(_xlfn.NUMBERVALUE(BT466))), "El valor de bonos NO salariales debe ser un número válido. ", "")
)</f>
        <v/>
      </c>
      <c r="GZ466" s="46">
        <f>IF($DS466,
IF( AND(BU466&lt;&gt;"", ISERR(_xlfn.NUMBERVALUE(BU466))), "El valor de bonos salariales de alimentación debe ser un número válido. ", "")
)</f>
        <v/>
      </c>
      <c r="HA466" s="46">
        <f>IF($DS466,
IF( AND(BV466&lt;&gt;"", ISERR(_xlfn.NUMBERVALUE(BV466))), "El valor de bonos NO salariales de alimentación debe ser un número válido. ", "")
)</f>
        <v/>
      </c>
      <c r="HB466" s="46">
        <f>IF($DS466,
IF( AND(BW466&lt;&gt;"", ISERR(_xlfn.NUMBERVALUE(BW466))), "El valor de bonificaciones salariales debe ser un número válido. ", "")
)</f>
        <v/>
      </c>
      <c r="HC466" s="46">
        <f>IF($DS466,
IF( AND(BX466&lt;&gt;"", ISERR(_xlfn.NUMBERVALUE(BX466))), "El valor de bonificaciones NO salariales debe ser un número válido. ", "")
)</f>
        <v/>
      </c>
      <c r="HD466" s="46">
        <f>IF($DS466,
IF( AND(BY466&lt;&gt;"", ISERR(_xlfn.NUMBERVALUE(BY466))), "El valor de compensaciones ordinarias debe ser un número válido. ", "")
)</f>
        <v/>
      </c>
      <c r="HE466" s="46">
        <f>IF($DS466,
IF( AND(BZ466&lt;&gt;"", ISERR(_xlfn.NUMBERVALUE(BZ466))), "El valor de compensaciones extraordinarias debe ser un número válido. ", "")
)</f>
        <v/>
      </c>
      <c r="HF466" s="46">
        <f>IF($DS466,
IF( AND(CA466&lt;&gt;"", ISERR(_xlfn.NUMBERVALUE(CA466))), "El valor de comisiones debe ser un número válido. ", "")
)</f>
        <v/>
      </c>
      <c r="HG466" s="46">
        <f>IF($DS466,
IF( AND(CB466&lt;&gt;"", ISERR(_xlfn.NUMBERVALUE(CB466))), "El valor de ausencia por huega debe ser un número válido. ", "")
)</f>
        <v/>
      </c>
      <c r="HH466" s="46">
        <f>IF($DS466,
IF( AND(CC466&lt;&gt;"", ISERR(_xlfn.NUMBERVALUE(CC466))), "El valor de anticipos debe ser un número válido. ", "")
)</f>
        <v/>
      </c>
      <c r="HI466" s="46">
        <f>IF($DS466,
IF( AND(CD466&lt;&gt;"", ISERR(_xlfn.NUMBERVALUE(CD466))), "El valor de pagos a terceros debe ser un número válido. ", "")
)</f>
        <v/>
      </c>
      <c r="HJ466" s="46">
        <f>IF($DS466,
IF( AND(CE466&lt;&gt;"", ISERR(_xlfn.NUMBERVALUE(CE466))), "El valor de dotación debe ser un número válido. ", "")
)</f>
        <v/>
      </c>
      <c r="HK466" s="46">
        <f>IF($DS466,
IF( AND(CF466&lt;&gt;"", ISERR(_xlfn.NUMBERVALUE(CF466))), "El valor de apoyo sostenibilidad debe ser un número válido. ", "")
)</f>
        <v/>
      </c>
      <c r="HL466" s="46">
        <f>IF($DS466,
IF( AND(CG466&lt;&gt;"", ISERR(_xlfn.NUMBERVALUE(CG466))), "El valor de teletrabajo debe ser un número válido. ", "")
)</f>
        <v/>
      </c>
      <c r="HM466" s="46">
        <f>IF($DS466,
IF( AND(CH466&lt;&gt;"", ISERR(_xlfn.NUMBERVALUE(CH466))), "El valor de bonificación de retiro debe ser un número válido. ", "")
)</f>
        <v/>
      </c>
      <c r="HN466" s="46">
        <f>IF($DS466,
IF( AND(CI466&lt;&gt;"", ISERR(_xlfn.NUMBERVALUE(CI466))), "El valor de indemnización de retiro debe ser un número válido. ", "")
)</f>
        <v/>
      </c>
      <c r="HO466" s="46">
        <f>IF($DS466,
IF( AND(CJ466&lt;&gt;"", ISERR(_xlfn.NUMBERVALUE(CJ466))), "El valor de reintegros debe ser un número válido. ", "")
)</f>
        <v/>
      </c>
      <c r="HP466" s="46">
        <f>CONCATENATE(CK466,CL466,CM466)&lt;&gt;""</f>
        <v/>
      </c>
      <c r="HQ466" s="46">
        <f>IF(AND($DS466,HP466),
IF(CK466="","Debes escribir la descripción de otro concepto no categorizado. ",""),
""
)</f>
        <v/>
      </c>
      <c r="HR466" s="46">
        <f>IF(AND($DS466,HP466),
IF(CONCATENATE(CL466,CM466)="","Debes escribir al menos un valor de concepto no categorizado (salarial o no salarial). ",
IF(ISERR(_xlfn.NUMBERVALUE(CL466)),"El valor salarial concepto no categorizado debe ser un número válido. ","")
),
""
)</f>
        <v/>
      </c>
      <c r="HS466" s="46">
        <f>IF(AND($DS466,HP466),
IF(CONCATENATE(CL466,CM466)="","Debes escribir al menos un valor de concepto no categorizado (salarial o no salarial). ",
IF(ISERR(_xlfn.NUMBERVALUE(CM466)),"El valor NO salarial concepto no categorizado debe ser un número válido. ","")
),
""
)</f>
        <v/>
      </c>
      <c r="HT466" s="46">
        <f>IF($DS466,
IF(CN466="","Debes escribir el porcentaje del aporte a salud. ",
IF( ISERR(_xlfn.NUMBERVALUE(CN466)), "El valor del porcentaje del aporte a salud debe ser un número válido. ", "")
)
)</f>
        <v/>
      </c>
      <c r="HU466" s="46">
        <f>IF($DS466,
IF(CO466="","Debes escribir el valor del aporte a salud. ",
IF( ISERR(_xlfn.NUMBERVALUE(CO466)), "El valor del aporte a salud debe ser un número válido. ", "")
)
)</f>
        <v/>
      </c>
      <c r="HV466" s="46">
        <f>IF($DS466,
IF( AND(CP466&lt;&gt;"", ISERR(_xlfn.NUMBERVALUE(CP466))), "El valor plan complementario debe ser un número válido. ", "")
)</f>
        <v/>
      </c>
      <c r="HW466" s="46">
        <f>IF($DS466,
IF(CQ466="","Debes escribir el porcentaje del aporte a pensión. ",
IF( ISERR(_xlfn.NUMBERVALUE(CQ466)), "El valor del porcentaje del aporte a pensión debe ser un número válido. ", "")
)
)</f>
        <v/>
      </c>
      <c r="HX466" s="46">
        <f>IF($DS466,
IF(CR466="","Debes escribir el valor del aporte a pensión. ",
IF( ISERR(_xlfn.NUMBERVALUE(CR466)), "El valor del aporte a salud debe ser un número válido. ", "")
)
)</f>
        <v/>
      </c>
      <c r="HY466" s="46">
        <f>IF($DS466,
IF( AND(CS466&lt;&gt;"", ISERR(_xlfn.NUMBERVALUE(CS466))), "El valor pensión voluntaria debe ser un número válido. ", "")
)</f>
        <v/>
      </c>
      <c r="HZ466" s="46">
        <f>CONCATENATE(CT466,CU466,CV466,CW466)&lt;&gt;""</f>
        <v/>
      </c>
      <c r="IA466" s="46">
        <f>IF(AND($DS466,HZ466),
IF(CT466="","Debes escribir el % del fondo de seguridad pensional. ",
IF( ISERR(_xlfn.NUMBERVALUE(CT466)), "El % del fondo de seguridad debe ser un número válido. ", "")
),
""
)</f>
        <v/>
      </c>
      <c r="IB466" s="46">
        <f>IF(AND($DS466,HZ466),
IF(CU466="","Debes escribir el valor del aporte al fondo de solidaridad pensional. ",
IF( ISERR(_xlfn.NUMBERVALUE(CU466)), "El valor del aporte al fondo de solidaridad pensional debe ser un número válido. ", "")
),
""
)</f>
        <v/>
      </c>
      <c r="IC466" s="46">
        <f>IF(AND($DS466,HZ466),
IF(CV466="","Debes escribir el % del fondo de subsistencia. ",
IF( ISERR(_xlfn.NUMBERVALUE(CV466)), "El % del fondo de subsistencia debe ser un número válido. ", "")
),
""
)</f>
        <v/>
      </c>
      <c r="ID466" s="46">
        <f>IF(AND($DS466,HZ466),
IF(CW466="","Debes escribir el valor del fondo de subsistencia. ",
IF( ISERR(_xlfn.NUMBERVALUE(CW466)), "El valor del fondo de subsistencia debe ser un número válido. ", "")
),
""
)</f>
        <v/>
      </c>
      <c r="IE466" s="46">
        <f>CONCATENATE(CX466,CY466)&lt;&gt;""</f>
        <v/>
      </c>
      <c r="IF466" s="46">
        <f>IF(AND($DS466,IE466),
IF(CX466="","Debes escribir el % de sindicato. ",
IF( ISERR(_xlfn.NUMBERVALUE(CX466)), "El % de sindicato debe ser un número válido. ", "")
),
""
)</f>
        <v/>
      </c>
      <c r="IG466" s="46">
        <f>IF(AND($DS466,IE466),
IF(CY466="","Debes escribir el valor del sindicato. ",
IF( ISERR(_xlfn.NUMBERVALUE(CY466)), "El valor del sindicato debe ser un número válido. ", "")
),
""
)</f>
        <v/>
      </c>
      <c r="IH466" s="46">
        <f>IF($DS466,
IF( AND(CZ466&lt;&gt;"", ISERR(_xlfn.NUMBERVALUE(CZ466))), "El valor de sanción pública debe ser un número válido. ", "")
)</f>
        <v/>
      </c>
      <c r="II466" s="46">
        <f>IF($DS466,
IF( AND(DA466&lt;&gt;"", ISERR(_xlfn.NUMBERVALUE(DA466))), "El valor de sanción privada debe ser un número válido. ", "")
)</f>
        <v/>
      </c>
      <c r="IJ466" s="46">
        <f>CONCATENATE(DB466,DC466)&lt;&gt;""</f>
        <v/>
      </c>
      <c r="IK466" s="46">
        <f>IF(AND($DS466,IJ466),
IF(DB466="","Debes escribir la descripción de libranza. ",""),
""
)</f>
        <v/>
      </c>
      <c r="IL466" s="46">
        <f>IF(AND($DS466,IJ466),
IF(DC466="","Debes escribir la cuota libranza. ",
IF(ISERR(_xlfn.NUMBERVALUE(DC466)),"El valor de la cuota libranza debe ser un número válido. ","")
),
""
)</f>
        <v/>
      </c>
      <c r="IM466" s="46">
        <f>IF($DS466,
IF( AND(DD466&lt;&gt;"", ISERR(_xlfn.NUMBERVALUE(DD466))), "El valor de pagos a terceros debe ser un número válido. ", "")
)</f>
        <v/>
      </c>
      <c r="IN466" s="46">
        <f>IF($DS466,
IF( AND(DE466&lt;&gt;"", ISERR(_xlfn.NUMBERVALUE(DE466))), "El valor de anticipos debe ser un número válido. ", "")
)</f>
        <v/>
      </c>
      <c r="IO466" s="46">
        <f>IF($DS466,
IF( AND(DF466&lt;&gt;"", ISERR(_xlfn.NUMBERVALUE(DF466))), "El valor de AFC debe ser un número válido. ", "")
)</f>
        <v/>
      </c>
      <c r="IP466" s="46">
        <f>IF($DS466,
IF( AND(DG466&lt;&gt;"", ISERR(_xlfn.NUMBERVALUE(DG466))), "El valor de rete-fuente debe ser un número válido. ", "")
)</f>
        <v/>
      </c>
      <c r="IQ466" s="46">
        <f>IF($DS466,
IF( AND(DH466&lt;&gt;"", ISERR(_xlfn.NUMBERVALUE(DH466))), "El valor de cooperativa de trabajo debe ser un número válido. ", "")
)</f>
        <v/>
      </c>
      <c r="IR466" s="46">
        <f>IF($DS466,
IF( AND(DI466&lt;&gt;"", ISERR(_xlfn.NUMBERVALUE(DI466))), "El valor de embargo fiscal debe ser un número válido. ", "")
)</f>
        <v/>
      </c>
      <c r="IS466" s="46">
        <f>IF($DS466,
IF( AND(DJ466&lt;&gt;"", ISERR(_xlfn.NUMBERVALUE(DJ466))), "El valor de educación debe ser un número válido. ", "")
)</f>
        <v/>
      </c>
      <c r="IT466" s="46">
        <f>IF($DS466,
IF( AND(DK466&lt;&gt;"", ISERR(_xlfn.NUMBERVALUE(DK466))), "El valor de reintegro debe ser un número válido. ", "")
)</f>
        <v/>
      </c>
      <c r="IU466" s="46">
        <f>IF($DS466,
IF( AND(DL466&lt;&gt;"", ISERR(_xlfn.NUMBERVALUE(DL466))), "El valor de deuda debe ser un número válido. ", "")
)</f>
        <v/>
      </c>
      <c r="IV466" s="46">
        <f>IF($DS466,
IF( AND(DM466&lt;&gt;"", ISERR(_xlfn.NUMBERVALUE(DM466))), "El valor de otras deducciones debe ser un número válido. ", "")
)</f>
        <v/>
      </c>
      <c r="IW466" s="46">
        <f>IF($DS466,
IF(DN466="","Debes escribir el valor de los devengos totales. ",
IF( ISERR(_xlfn.NUMBERVALUE(DN466)), "El valor de los devengos totales debe ser un número válido. ", "")
)
)</f>
        <v/>
      </c>
      <c r="IX466" s="46">
        <f>IF($DS466,
IF(DO466="","Debes escribir el valor de las deducciones totales. ",
IF( ISERR(_xlfn.NUMBERVALUE(DO466)), "El valor de las deducciones totales debe ser un número válido. ", "")
)
)</f>
        <v/>
      </c>
      <c r="IY466" s="46">
        <f>IF($DS466,
IF(DP466="","Debes escribir el valor del salario total. ",
IF( ISERR(_xlfn.NUMBERVALUE(DP466)), "El valor del salario total debe ser un número válido. ", "")
)
)</f>
        <v/>
      </c>
    </row>
    <row r="467">
      <c r="B467" s="48" t="n">
        <v>455</v>
      </c>
      <c r="C467" s="61">
        <f>IF(AND(DS467,DP467&lt;&gt;""),
IF(DQ467="","OK","Error"),
""
)</f>
        <v/>
      </c>
      <c r="D467" s="53" t="n"/>
      <c r="E467" s="52" t="n"/>
      <c r="F467" s="112" t="n"/>
      <c r="G467" s="52" t="n"/>
      <c r="H467" s="53" t="n"/>
      <c r="I467" s="52" t="n"/>
      <c r="J467" s="52" t="n"/>
      <c r="K467" s="53" t="n"/>
      <c r="L467" s="55" t="n"/>
      <c r="M467" s="108" t="n"/>
      <c r="N467" s="56" t="n"/>
      <c r="O467" s="52" t="n"/>
      <c r="P467" s="52" t="n"/>
      <c r="Q467" s="52" t="n"/>
      <c r="R467" s="52" t="n"/>
      <c r="S467" s="52" t="n"/>
      <c r="T467" s="53" t="n"/>
      <c r="U467" s="52" t="n"/>
      <c r="V467" s="52" t="n"/>
      <c r="W467" s="55" t="n"/>
      <c r="X467" s="55" t="n"/>
      <c r="Y467" s="52" t="n"/>
      <c r="Z467" s="55" t="n"/>
      <c r="AA467" s="52" t="n"/>
      <c r="AB467" s="53" t="n"/>
      <c r="AC467" s="53" t="n"/>
      <c r="AD467" s="53" t="n"/>
      <c r="AE467" s="177" t="n"/>
      <c r="AF467" s="113" t="n"/>
      <c r="AG467" s="177" t="n"/>
      <c r="AH467" s="178" t="n"/>
      <c r="AI467" s="178" t="n"/>
      <c r="AJ467" s="178" t="n"/>
      <c r="AK467" s="114" t="n"/>
      <c r="AL467" s="178" t="n"/>
      <c r="AM467" s="114" t="n"/>
      <c r="AN467" s="178" t="n"/>
      <c r="AO467" s="114" t="n"/>
      <c r="AP467" s="178" t="n"/>
      <c r="AQ467" s="114" t="n"/>
      <c r="AR467" s="178" t="n"/>
      <c r="AS467" s="114" t="n"/>
      <c r="AT467" s="178" t="n"/>
      <c r="AU467" s="114" t="n"/>
      <c r="AV467" s="178" t="n"/>
      <c r="AW467" s="114" t="n"/>
      <c r="AX467" s="178" t="n"/>
      <c r="AY467" s="114" t="n"/>
      <c r="AZ467" s="178" t="n"/>
      <c r="BA467" s="114" t="n"/>
      <c r="BB467" s="178" t="n"/>
      <c r="BC467" s="114" t="n"/>
      <c r="BD467" s="178" t="n"/>
      <c r="BE467" s="178" t="n"/>
      <c r="BF467" s="178" t="n"/>
      <c r="BG467" s="59" t="n"/>
      <c r="BH467" s="178" t="n"/>
      <c r="BI467" s="114" t="n"/>
      <c r="BJ467" s="53" t="n"/>
      <c r="BK467" s="178" t="n"/>
      <c r="BL467" s="114" t="n"/>
      <c r="BM467" s="178" t="n"/>
      <c r="BN467" s="114" t="n"/>
      <c r="BO467" s="178" t="n"/>
      <c r="BP467" s="178" t="n"/>
      <c r="BQ467" s="178" t="n"/>
      <c r="BR467" s="178" t="n"/>
      <c r="BS467" s="178" t="n"/>
      <c r="BT467" s="178" t="n"/>
      <c r="BU467" s="178" t="n"/>
      <c r="BV467" s="178" t="n"/>
      <c r="BW467" s="178" t="n"/>
      <c r="BX467" s="178" t="n"/>
      <c r="BY467" s="178" t="n"/>
      <c r="BZ467" s="178" t="n"/>
      <c r="CA467" s="178" t="n"/>
      <c r="CB467" s="178" t="n"/>
      <c r="CC467" s="178" t="n"/>
      <c r="CD467" s="178" t="n"/>
      <c r="CE467" s="178" t="n"/>
      <c r="CF467" s="178" t="n"/>
      <c r="CG467" s="178" t="n"/>
      <c r="CH467" s="178" t="n"/>
      <c r="CI467" s="178" t="n"/>
      <c r="CJ467" s="178" t="n"/>
      <c r="CK467" s="53" t="n"/>
      <c r="CL467" s="178" t="n"/>
      <c r="CM467" s="178" t="n"/>
      <c r="CN467" s="60" t="n"/>
      <c r="CO467" s="177" t="n"/>
      <c r="CP467" s="178" t="n"/>
      <c r="CQ467" s="60" t="n"/>
      <c r="CR467" s="177" t="n"/>
      <c r="CS467" s="178" t="n"/>
      <c r="CT467" s="59" t="n"/>
      <c r="CU467" s="178" t="n"/>
      <c r="CV467" s="59" t="n"/>
      <c r="CW467" s="178" t="n"/>
      <c r="CX467" s="59" t="n"/>
      <c r="CY467" s="178" t="n"/>
      <c r="CZ467" s="178" t="n"/>
      <c r="DA467" s="178" t="n"/>
      <c r="DB467" s="53" t="n"/>
      <c r="DC467" s="178" t="n"/>
      <c r="DD467" s="178" t="n"/>
      <c r="DE467" s="178" t="n"/>
      <c r="DF467" s="178" t="n"/>
      <c r="DG467" s="178" t="n"/>
      <c r="DH467" s="178" t="n"/>
      <c r="DI467" s="178" t="n"/>
      <c r="DJ467" s="178" t="n"/>
      <c r="DK467" s="178" t="n"/>
      <c r="DL467" s="178" t="n"/>
      <c r="DM467" s="178" t="n"/>
      <c r="DN467" s="177" t="n"/>
      <c r="DO467" s="177" t="n"/>
      <c r="DP467" s="177" t="n"/>
      <c r="DQ467" s="76">
        <f>IF(AND(DS467,DP467&lt;&gt;""),
CONCATENATE(DT467,DU467,DV467,DW467,DX467,DY467,DZ467,EA467,EB467,EC467,ED467,EE467,EF467,EG467,EH467,EI467,EJ467,EK467,EL467,EM467,EN467,EO467,EP467,EQ467,ES467,ET467,EU467,EV467,EW467,EX467,EY467,EZ467,FA467,FC467,FD467,FF467,FG467,FI467,FJ467,FL467,FM467,FO467,FP467,FR467,FS467,FU467,FV467,FX467,FY467,GA467,GB467,GD467,GE467,GF467,GH467,GI467,GJ467,GL467,GM467,GN467,GP467,GQ467,GS467,GT467,GU467,GV467,GW467,GX467,GY467,GZ467,HA467,HB467,HC467,HD467,HE467,HF467,HG467,HH467,HI467,HJ467,HK467,HL467,HM467,HN467,HO467,HQ467,HR467,HS467,HT467,HU467,HV467,HW467,HX467,HY467,IA467,IB467,IC467,ID467,IF467,IG467,IH467,II467,IK467,IL467,IM467,IN467,IO467,IP467,IQ467,IR467,IS467,IT467,IU467,IV467,IW467,IX467,IY467,IZ467),
""
)</f>
        <v/>
      </c>
      <c r="DR467" s="53" t="n"/>
      <c r="DS467" s="46">
        <f>CONCATENATE(D467,$E467,$F467,$G467,H467,$I467,$J467,K467,$L467,$M467,N467,$O467,$P467,$Q467,$R467,$S467,T467,$U467,$V467,$W467,$X467,$Y467,$Z467,$AA467,AB467,AC467,AD467,$AE467,$AF467,$AG467,AH467,AI467,AJ467,AK467,AL467,AM467,AN467,AO467,AP467,AQ467,AR467,AS467,AT467,AU467,AV467,AW467,AX467,AY467,AZ467,BA467,BB467,BC467,BD467,BE467,BF467,BG467,BH467,BI467,BJ467,BK467,BL467,BM467,BN467,BO467,BP467,BQ467,BR467,BS467,BT467,BU467,BV467,BW467,BX467,BY467,BZ467,CA467,CB467,CC467,CD467,CE467,CF467,CG467,CH467,CI467,CJ467,CK467,CL467,CM467,$CN467,$CO467,CP467,$CQ467,$CR467,CS467,CT467,CU467,CV467,CW467,CX467,CY467,CZ467,DA467,DB467,DC467,DD467,DE467,DF467,DG467,DH467,DI467,DJ467,DK467,DL467,DM467,$DN467,$DO467,$DP467,DR467)&lt;&gt;""</f>
        <v/>
      </c>
      <c r="DT467" s="46">
        <f>IF(AND($DS467,$E$4&lt;&gt;""),
IF(LEFT($E$4,2) = "1.",
IF(D467&lt;&gt;"","El CUNE sólo se envía en operaciones de novedad o ajuste. ",""),
IF(D467="","Debes escribir un CUNE válido para realizar operaciones de novedad o ajuste. ","")),
""
)</f>
        <v/>
      </c>
      <c r="DU467" s="46">
        <f>IF($DS467,
IF(E467="","Debes seleccionar el tipo de documento del empleado. ",
IF(_xlfn.IFNA(VLOOKUP(E467,TIPO_DE_DOCUMENTO,1,FALSE),-1)=-1,"El tipo de documento no es válido (por favor seleccionarlo de la lista). ","")
)
)</f>
        <v/>
      </c>
      <c r="DV467" s="46">
        <f>IF($DS467,
IF(F467="","Debes escribir el número de documento del empleado. ","")
)</f>
        <v/>
      </c>
      <c r="DW467" s="46">
        <f>IF($DS467,
IF(G467="","Debes escribir el primer nombre del empleado. ","")
)</f>
        <v/>
      </c>
      <c r="DY467" s="46">
        <f>IF($DS467,
IF(I467="","Debes escribir el primer apellido del empleado. ","")
)</f>
        <v/>
      </c>
      <c r="DZ467" s="46">
        <f>IF($DS467,
IF(J467="","Debes escribir el segundo apellido del empleado. ","")
)</f>
        <v/>
      </c>
      <c r="EB467" s="46">
        <f>IF($DS467,
IF(L467="","Debes escribir la fecha de ingreso del empleado. ",
IF(ISERR(DATE(YEAR(L467),MONTH(L467),DAY(L467))), "El valor ingresado en fecha de ingreso no tiene un formato válido. ","")
)
)</f>
        <v/>
      </c>
      <c r="EC467" s="46">
        <f>IF($DS467,
IF(M467="","Debes escribir el tiempo laborado. ",
IF( IFERROR(INT(M467),1.1) &lt;&gt; IFERROR(_xlfn.NUMBERVALUE(M467),1), "El valor de los días trabajados debe ser un número entero. ", "")
)
)</f>
        <v/>
      </c>
      <c r="ED467" s="46">
        <f>IF($DS467,
IF( AND(N467&lt;&gt;"", ISERR(DATE(YEAR(N467),MONTH(N467),DAY(N467))) ), "El valor ingresado en fecha de ingreso no tiene un formato válido. ",
IF( AND(N467&lt;&gt;"", $E$6&lt;&gt;"", DATE(YEAR(N467), MONTH(N467), 1) &lt;&gt; IFERROR(DATE(MID($E$6, 1, 4), MID($E$6, 6, 2),1), "1/1/1900") ), "La fecha de retiro debe estar dentro del período liquidado. ", "")
)
)</f>
        <v/>
      </c>
      <c r="EE467" s="46">
        <f>IF($DS467,
IF(O467="","Debes seleccionar el tipo de trabajador. ",
IF(_xlfn.IFNA(VLOOKUP(O467,TIPO_DE_TRABAJADOR,1,FALSE),-1)=-1,"El tipo de trabajador no es válido (por favor seleccionarlo de la lista). ","")
)
)</f>
        <v/>
      </c>
      <c r="EF467" s="46">
        <f>IF($DS467,
IF(P467="","Debes seleccionar si es un trabajador dependiente pensionado por vejez. ",
IF(_xlfn.IFNA(VLOOKUP(P467,SUBTIPO_DE_TRABAJADOR,1,FALSE),-1)=-1,"El tipo de trabajador dependiente pensionado por vejez no es válido (por favor seleccionarlo de la lista). ","")
)
)</f>
        <v/>
      </c>
      <c r="EG467" s="46">
        <f>IF($DS467,
IF(Q467="","Debes seleccionar el tipo de contrato del trabajador. ",
IF(_xlfn.IFNA(VLOOKUP(Q467,TIPO_DE_CONTRATO,1,FALSE),-1)=-1,"El tipo de contrato del trabajador no es válido (por favor seleccionarlo de la lista). ","")
)
)</f>
        <v/>
      </c>
      <c r="EH467" s="46">
        <f>IF($DS467,
IF(R467="","Debes seleccionar si es un salario integral. ",
IF(_xlfn.IFNA(VLOOKUP(R467,SI_NO,1,FALSE),-1)=-1,"Valor no válido para salario integral (por favor seleccionarlo de la lista). ","")
)
)</f>
        <v/>
      </c>
      <c r="EI467" s="46">
        <f>IF($DS467,
IF(S467="","Debes seleccionar si el trabajador realiza actividades de riesgo. ",
IF(_xlfn.IFNA(VLOOKUP(S467,SI_NO,1,FALSE),-1)=-1,"Valor no válido para actividad de alto riesgo (por favor seleccionarlo de la lista). ","")
)
)</f>
        <v/>
      </c>
      <c r="EK467" s="46">
        <f>IF($DS467,
IF(U467="","Debes escribir el código del municipio de residencia del trabajador. ",
IF(_xlfn.IFNA(VLOOKUP(U467,MUNICIPIO,1,FALSE),-1)=-1,"El municipio de residencia del trabajador es inválido (por favor seleccionarlo de la lista). ","")
)
)</f>
        <v/>
      </c>
      <c r="EL467" s="46">
        <f>IF($DS467,
IF(V467="","Debes escribir el la dirección de residendia del trabajador. ","")
)</f>
        <v/>
      </c>
      <c r="EM467" s="46">
        <f>IF($DS467,
IF(W467="","Debes escribir la fecha de inicio de la liquidación. ",
IF(ISERR(DATE(YEAR(W467),MONTH(W467),DAY(W467))),"El valor ingresado en fecha de inicio de liquidación no tiene un formato válido. ",
IF( AND($E$6&lt;&gt;"", DATE(YEAR(W467), MONTH(W467), 1) &lt;&gt; IFERROR(DATE(MID($E$6, 1, 4), MID($E$6, 6, 2),1), "1/1/1900") ), "La fecha de inicio de la liquidación debe estar dentro del período liquidado. ", "")
)
)
)</f>
        <v/>
      </c>
      <c r="EN467" s="46">
        <f>IF($DS467,
IF(X467="","Debes escribir la fecha de fin de la liquidación. ",
IF(ISERR(DATE(YEAR(X467),MONTH(X467),DAY(X467))),"El valor ingresado en fecha de fin de liquidación no tiene un formato válido. ",
IF( AND($E$6&lt;&gt;"", DATE(YEAR(X467), MONTH(X467), 1) &lt;&gt; IFERROR(DATE(MID($E$6, 1, 4), MID($E$6, 6, 2),1), "1/1/1900") ), "La fecha de fin de la liquidación debe estar dentro del período liquidado. ", "")
)
)
)</f>
        <v/>
      </c>
      <c r="EO467" s="46">
        <f>IF($DS467,
IF(Y467="","Debes escribir la frecuencia de pago del trabajador. ",
IF(_xlfn.IFNA(VLOOKUP(Y467,PERÍODO_DE_NÓMINA,1,FALSE),-1)=-1,"La frecuencia de pago es inválida (por favor seleccionarlo de la lista). ","")
)
)</f>
        <v/>
      </c>
      <c r="EP467" s="46">
        <f>IF($DS467,
IF(Z467="","Debes escribir la fecha de pago. ",
IF(ISERR(DATE(YEAR(Z467),MONTH(Z467),DAY(Z467))), "El valor ingresado en fecha de pago no tiene un formato válido. ","")
)
)</f>
        <v/>
      </c>
      <c r="EQ467" s="46">
        <f>IF($DS467,
IF(AA467="","Debes escribir el medio de pago. ",
IF(_xlfn.IFNA(VLOOKUP(AA467,MEDIOS_DE_PAGO,1,FALSE),-1)=-1,"El medio de pago es inválido (por favor seleccionarlo de la lista). ","")
)
)</f>
        <v/>
      </c>
      <c r="ER467" s="46">
        <f>OR(AA467='Tablas '!$T$4,AA467='Tablas '!$T$7,AA467='Tablas '!$T$8,AA467='Tablas '!$T$11)</f>
        <v/>
      </c>
      <c r="ES467" s="46">
        <f>IF(AND($DS467,ER467),
IF(AB467="","Debes escribir la entidad bancaria. ",""),
""
)</f>
        <v/>
      </c>
      <c r="ET467" s="46">
        <f>IF(AND($DS467,ER467),
IF(AC467="","Debes escribir el tipo de cuenta bancaria. ",
IF(_xlfn.IFNA(VLOOKUP(AC467,TIPO_DE_CUENTA,1,FALSE),-1)=-1,"El tipo de cuenta bancaria es inválida (por favor seleccionarlo de la lista). ","")
),
""
)</f>
        <v/>
      </c>
      <c r="EU467" s="46">
        <f>IF(AND($DS467,ER467),
IF(AD467="","Debes escribir el número de cuenta bancaria. ",""),
""
)</f>
        <v/>
      </c>
      <c r="EV467" s="46">
        <f>IF($DS467,
IF(AE467="","Debes escribir el valor del sueldo básico. ",
IF( ISERR(_xlfn.NUMBERVALUE(AE467)), "El valor del sueldo básico debe ser un número válido. ", "")
)
)</f>
        <v/>
      </c>
      <c r="EW467" s="46">
        <f>IF($DS467,
IF(AF467="","Debes escribir el número de días trabajados. ",
IF( IFERROR(INT(AF467),1.1) &lt;&gt; IFERROR(_xlfn.NUMBERVALUE(AF467),1), "La cantidad de días trabajados debe ser un número entero. ", "")
)
)</f>
        <v/>
      </c>
      <c r="EX467" s="46">
        <f>IF($DS467,
IF(AG467="","Debes escribir el valor del sueldo trabajado. ",
IF( ISERR(_xlfn.NUMBERVALUE(AG467)), "El valor del sueldo trabajado debe ser un número válido. ", "")
)
)</f>
        <v/>
      </c>
      <c r="EY467" s="46">
        <f>IF($DS467,
IF( AND(AH467&lt;&gt;"", ISERR(_xlfn.NUMBERVALUE(AH467))), "El valor del auxilio de transporte debe ser un número válido. ", "")
)</f>
        <v/>
      </c>
      <c r="EZ467" s="46">
        <f>IF($DS467,
IF( AND(AI467&lt;&gt;"", ISERR(_xlfn.NUMBERVALUE(AI467))), "El valor de viáticos salariales debe ser un número válido. ", "")
)</f>
        <v/>
      </c>
      <c r="FA467" s="46">
        <f>IF($DS467,
IF( AND(AJ467&lt;&gt;"", ISERR(_xlfn.NUMBERVALUE(AJ467))), "El valor de viáticos NO salariales debe ser un número válido. ", "")
)</f>
        <v/>
      </c>
      <c r="FB467" s="46">
        <f>CONCATENATE(AK467,AL467)&lt;&gt;""</f>
        <v/>
      </c>
      <c r="FC467" s="46">
        <f>IF(AND($DS467,FB467),
IF(AK467="","Debes escribir el número de horas extras diurnas. ",
IF( IFERROR(INT(AK467),1.1) &lt;&gt; IFERROR(_xlfn.NUMBERVALUE(AK467),1), "La cantidad de horas extras diurnas debe ser un número entero. ", "")
),
""
)</f>
        <v/>
      </c>
      <c r="FD467" s="46">
        <f>IF(AND($DS467,FB467),
IF(AL467="","Debes escribir el valor de las horas extras diurnas. ",
IF( ISERR(_xlfn.NUMBERVALUE(AL467)), "El valor de las horas extras duirnas debe ser un número válido. ", "")
),
""
)</f>
        <v/>
      </c>
      <c r="FE467" s="46">
        <f>CONCATENATE(AM467,AN467)&lt;&gt;""</f>
        <v/>
      </c>
      <c r="FF467" s="46">
        <f>IF(AND($DS467,FE467),
IF(AM467="","Debes escribir el número de horas extras nocturnas. ",
IF( IFERROR(INT(AM467),1.1) &lt;&gt; IFERROR(_xlfn.NUMBERVALUE(AM467),1), "La cantidad de horas extras nocturnas debe ser un número entero. ", "")
),
""
)</f>
        <v/>
      </c>
      <c r="FG467" s="46">
        <f>IF(AND($DS467,FE467),
IF(AN467="","Debes escribir el valor de las horas extras nocturnas. ",
IF( ISERR(_xlfn.NUMBERVALUE(AN467)), "El valor de las horas extras nocturnas debe ser un número válido. ", "")
),
""
)</f>
        <v/>
      </c>
      <c r="FH467" s="46">
        <f>CONCATENATE(AO467,AP467)&lt;&gt;""</f>
        <v/>
      </c>
      <c r="FI467" s="46">
        <f>IF(AND($DS467,FH467),
IF(AO467="","Debes escribir el número de horas extras diurnas dominicales y festivas. ",
IF( IFERROR(INT(AO467),1.1) &lt;&gt; IFERROR(_xlfn.NUMBERVALUE(AO467),1), "La cantidad de horas extras diurnas dominicales y festivas debe ser un número entero. ", "")
),
""
)</f>
        <v/>
      </c>
      <c r="FJ467" s="46">
        <f>IF(AND($DS467,FH467),
IF(AP467="","Debes escribir el valor de las horas extras diurnas dominicales y festivas. ",
IF( ISERR(_xlfn.NUMBERVALUE(AP467)), "El valor de las horas extras diurnas dominicales y festivas debe ser un número válido. ", "")
),
""
)</f>
        <v/>
      </c>
      <c r="FK467" s="46">
        <f>CONCATENATE(AQ467,AR467)&lt;&gt;""</f>
        <v/>
      </c>
      <c r="FL467" s="46">
        <f>IF(AND($DS467,FK467),
IF(AQ467="","Debes escribir el número de horas extras nocturnas dominicales y festivas. ",
IF( IFERROR(INT(AQ467),1.1) &lt;&gt; IFERROR(_xlfn.NUMBERVALUE(AQ467),1), "La cantidad de horas extras nocturnas dominicales y festivas debe ser un número entero. ", "")
),
""
)</f>
        <v/>
      </c>
      <c r="FM467" s="46">
        <f>IF(AND($DS467,FK467),
IF(AR467="","Debes escribir el valor de las horas extras nocturnas dominicales y festivas. ",
IF( ISERR(_xlfn.NUMBERVALUE(AR467)), "El valor de las horas extras nocturnas dominicales y festivas debe ser un número válido. ", "")
),
""
)</f>
        <v/>
      </c>
      <c r="FN467" s="46">
        <f>CONCATENATE(AS467,AT467)&lt;&gt;""</f>
        <v/>
      </c>
      <c r="FO467" s="46">
        <f>IF(AND($DS467,FN467),
IF(AS467="","Debes escribir el número de horas recargo nocturno. ",
IF( IFERROR(INT(AS467),1.1) &lt;&gt; IFERROR(_xlfn.NUMBERVALUE(AS467),1), "La cantidad de horas recargo nocturno debe ser un número entero. ", "")
),
""
)</f>
        <v/>
      </c>
      <c r="FP467" s="46">
        <f>IF(AND($DS467,FN467),
IF(AT467="","Debes escribir el valor de las horas recargo nocturno. ",
IF( ISERR(_xlfn.NUMBERVALUE(AT467)), "El valor de las horas recargo nocturno debe ser un número válido. ", "")
),
""
)</f>
        <v/>
      </c>
      <c r="FQ467" s="46">
        <f>CONCATENATE(AU467,AV467)&lt;&gt;""</f>
        <v/>
      </c>
      <c r="FR467" s="46">
        <f>IF(AND($DS467,FQ467),
IF(AU467="","Debes escribir el número de horas recargo diurno dominical y festivo. ",
IF( IFERROR(INT(AU467),1.1) &lt;&gt; IFERROR(_xlfn.NUMBERVALUE(AU467),1), "La cantidad de horas recargo diurno dominical y festivo debe ser un número entero. ", "")
),
""
)</f>
        <v/>
      </c>
      <c r="FS467" s="46">
        <f>IF(AND($DS467,FQ467),
IF(AV467="","Debes escribir el valor de las horas recargo diurno dominical y festivo. ",
IF( ISERR(_xlfn.NUMBERVALUE(AV467)), "El valor de las horas recargo diurno dominical y festivo debe ser un número válido. ", "")
),
""
)</f>
        <v/>
      </c>
      <c r="FT467" s="46">
        <f>CONCATENATE(AW467,AX467)&lt;&gt;""</f>
        <v/>
      </c>
      <c r="FU467" s="46">
        <f>IF(AND($DS467,FT467),
IF(AW467="","Debes escribir el número de horas recargo nocturno dominical y festivo. ",
IF( IFERROR(INT(AW467),1.1) &lt;&gt; IFERROR(_xlfn.NUMBERVALUE(AW467),1), "La cantidad de horas recargo nocturno dominical y festivo debe ser un número entero. ", "")
),
""
)</f>
        <v/>
      </c>
      <c r="FV467" s="46">
        <f>IF(AND($DS467,FT467),
IF(AX467="","Debes escribir el valor de las horas recargo nocturno dominical y festivo. ",
IF( ISERR(_xlfn.NUMBERVALUE(AX467)), "El valor de las horas recargo nocturno dominical y festivo debe ser un número válido. ", "")
),
""
)</f>
        <v/>
      </c>
      <c r="FW467" s="46">
        <f>CONCATENATE(AY467,AZ467)&lt;&gt;""</f>
        <v/>
      </c>
      <c r="FX467" s="46">
        <f>IF(AND($DS467,FW467),
IF(AY467="","Debes escribir el número de días de vacaciones comunes. ",
IF( IFERROR(INT(AY467),1.1) &lt;&gt; IFERROR(_xlfn.NUMBERVALUE(AY467),1), "La cantidad de días de vacaciones comunes debe ser un número entero. ", "")
),
""
)</f>
        <v/>
      </c>
      <c r="FY467" s="46">
        <f>IF(AND($DS467,FW467),
IF(AZ467="","Debes escribir el valor de las vacaciones comunes. ",
IF( ISERR(_xlfn.NUMBERVALUE(AZ467)), "El valor de las vacaciones comunes debe ser un número válido. ", "")
),
""
)</f>
        <v/>
      </c>
      <c r="FZ467" s="46">
        <f>CONCATENATE(BA467,BB467)&lt;&gt;""</f>
        <v/>
      </c>
      <c r="GA467" s="46">
        <f>IF(AND($DS467,FZ467),
IF(BA467="","Debes escribir el número de días de vacaciones compensadas. ",
IF( IFERROR(INT(BA467),1.1) &lt;&gt; IFERROR(_xlfn.NUMBERVALUE(BA467),1), "La cantidad de días de vacaciones compensadas debe ser un número entero. ", "")
),
""
)</f>
        <v/>
      </c>
      <c r="GB467" s="46">
        <f>IF(AND($DS467,FZ467),
IF(BB467="","Debes escribir el valor de las vacaciones compensadas. ",
IF( ISERR(_xlfn.NUMBERVALUE(BB467)), "El valor de las vacaciones compensadas debe ser un número válido. ", "")
),
""
)</f>
        <v/>
      </c>
      <c r="GC467" s="46">
        <f>CONCATENATE(BC467,BD467)&lt;&gt;""</f>
        <v/>
      </c>
      <c r="GD467" s="46">
        <f>IF(AND($DS467,GC467),
IF(BC467="","Debes escribir el número de días de prima salarial. ",
IF( IFERROR(INT(BC467),1.1) &lt;&gt; IFERROR(_xlfn.NUMBERVALUE(BC467),1), "La cantidad de días de prima salarial debe ser un número entero. ", "")
),
""
)</f>
        <v/>
      </c>
      <c r="GE467" s="46">
        <f>IF(AND($DS467,GC467),
IF(BD467="","Debes escribir el valor de los días de prima salarial. ",
IF( ISERR(_xlfn.NUMBERVALUE(BD467)), "El valor de los días de prima salarial debe ser un número válido. ", "")
),
""
)</f>
        <v/>
      </c>
      <c r="GF467" s="46">
        <f>IF($DS467,
IF( AND(BE467&lt;&gt;"", ISERR(_xlfn.NUMBERVALUE(BE467))), "El valor de la prima NO saliarial debe ser un número válido. ", "")
)</f>
        <v/>
      </c>
      <c r="GG467" s="46">
        <f>CONCATENATE(BF467,BG467,BH467)&lt;&gt;""</f>
        <v/>
      </c>
      <c r="GH467" s="46">
        <f>IF(AND($DS467,GG467),
IF(BF467="","Debes escribir el valor de las cesantías. ",
IF( ISERR(_xlfn.NUMBERVALUE(BF467)), "El valor de las cesantías debe ser un número válido. ", "")
),
""
)</f>
        <v/>
      </c>
      <c r="GI467" s="46">
        <f>IF(AND($DS467,GG467),
IF(BG467="","Debes escribir el % de cesantías. ",
IF( ISERR(_xlfn.NUMBERVALUE(BG467)), "El % de cesantías debe ser un número válido. ", "")
),
""
)</f>
        <v/>
      </c>
      <c r="GJ467" s="46">
        <f>IF(AND($DS467,GG467),
IF(BH467="","Debes escribir el valor de intereses de cesantías. ",
IF( ISERR(_xlfn.NUMBERVALUE(BH467)), "El valor de intereses de cesantías debe ser un número válido. ", "")
),
""
)</f>
        <v/>
      </c>
      <c r="GK467" s="46">
        <f>CONCATENATE(BI467,BJ467,BK467)&lt;&gt;""</f>
        <v/>
      </c>
      <c r="GL467" s="46">
        <f>IF(AND($DS467,GK467),
IF(BI467="","Debes escribir el número de días de incapacidad. ",
IF( IFERROR(INT(BI467),1.1) &lt;&gt; IFERROR(_xlfn.NUMBERVALUE(BI467),1), "La cantidad de días de incapacidad debe ser un número entero. ", "")
),
""
)</f>
        <v/>
      </c>
      <c r="GM467" s="46">
        <f>IF(AND($DS467,GK467),
IF(BJ467="","Debes escribir el tipo de incapacidad. ",
IF(_xlfn.IFNA(VLOOKUP(BJ467,TIPO_DE_INCAPACIDAD,1,FALSE),-1)=-1,"El tipo de incapacidad es inválida (por favor seleccionarlo de la lista). ","")
),
""
)</f>
        <v/>
      </c>
      <c r="GN467" s="46">
        <f>IF(AND($DS467,GK467),
IF(BK467="","Debes escribir el valor de la incapacidad. ",
IF( ISERR(_xlfn.NUMBERVALUE(BK467)), "El valor de la incapacidad debe ser un número válido. ", "")
),
""
)</f>
        <v/>
      </c>
      <c r="GO467" s="46">
        <f>CONCATENATE(BL467,BM467)&lt;&gt;""</f>
        <v/>
      </c>
      <c r="GP467" s="46">
        <f>IF(AND($DS467,GO467),
IF(BL467="","Debes escribir el número de días de licencia de maternidad o paternidad. ",
IF( IFERROR(INT(BL467),1.1) &lt;&gt; IFERROR(_xlfn.NUMBERVALUE(BL467),1), "La cantidad de días de licencia de maternidad o paternidad debe ser un número entero. ", "")
),
""
)</f>
        <v/>
      </c>
      <c r="GQ467" s="46">
        <f>IF(AND($DS467,GO467),
IF(BM467="","Debes escribir el valor de la licencia de maternidad o paternidad. ",
IF( ISERR(_xlfn.NUMBERVALUE(BM467)), "El valor de la licencia de maternidad o paternidad debe ser un número válido. ", "")
),
""
)</f>
        <v/>
      </c>
      <c r="GR467" s="46">
        <f>CONCATENATE(BN467,BO467)&lt;&gt;""</f>
        <v/>
      </c>
      <c r="GS467" s="46">
        <f>IF(AND($DS467,GR467),
IF(BN467="","Debes escribir el número de días de licencia remunerada. ",
IF( IFERROR(INT(BN467),1.1) &lt;&gt; IFERROR(_xlfn.NUMBERVALUE(BN467),1), "La cantidad de días de licencia remunerada debe ser un número entero. ", "")
),
""
)</f>
        <v/>
      </c>
      <c r="GT467" s="46">
        <f>IF(AND($DS467,GR467),
IF(BO467="","Debes escribir el valor de la licencia remunerada. ",
IF( ISERR(_xlfn.NUMBERVALUE(BO467)), "El valor de la licencia remunerada debe ser un número válido. ", "")
),
""
)</f>
        <v/>
      </c>
      <c r="GU467" s="46">
        <f>IF($DS467,
IF( AND(BP467&lt;&gt;"", ISERR(_xlfn.NUMBERVALUE(BP467))), "El valor de la licencia NO remunerada debe ser un número válido. ", "")
)</f>
        <v/>
      </c>
      <c r="GV467" s="46">
        <f>IF($DS467,
IF( AND(BQ467&lt;&gt;"", ISERR(_xlfn.NUMBERVALUE(BQ467))), "El valor de auxilios salariales debe ser un número válido. ", "")
)</f>
        <v/>
      </c>
      <c r="GW467" s="46">
        <f>IF($DS467,
IF( AND(BR467&lt;&gt;"", ISERR(_xlfn.NUMBERVALUE(BR467))), "El valor de auxilios NO salariales debe ser un número válido. ", "")
)</f>
        <v/>
      </c>
      <c r="GX467" s="46">
        <f>IF($DS467,
IF( AND(BS467&lt;&gt;"", ISERR(_xlfn.NUMBERVALUE(BS467))), "El valor de bonos salariales debe ser un número válido. ", "")
)</f>
        <v/>
      </c>
      <c r="GY467" s="46">
        <f>IF($DS467,
IF( AND(BT467&lt;&gt;"", ISERR(_xlfn.NUMBERVALUE(BT467))), "El valor de bonos NO salariales debe ser un número válido. ", "")
)</f>
        <v/>
      </c>
      <c r="GZ467" s="46">
        <f>IF($DS467,
IF( AND(BU467&lt;&gt;"", ISERR(_xlfn.NUMBERVALUE(BU467))), "El valor de bonos salariales de alimentación debe ser un número válido. ", "")
)</f>
        <v/>
      </c>
      <c r="HA467" s="46">
        <f>IF($DS467,
IF( AND(BV467&lt;&gt;"", ISERR(_xlfn.NUMBERVALUE(BV467))), "El valor de bonos NO salariales de alimentación debe ser un número válido. ", "")
)</f>
        <v/>
      </c>
      <c r="HB467" s="46">
        <f>IF($DS467,
IF( AND(BW467&lt;&gt;"", ISERR(_xlfn.NUMBERVALUE(BW467))), "El valor de bonificaciones salariales debe ser un número válido. ", "")
)</f>
        <v/>
      </c>
      <c r="HC467" s="46">
        <f>IF($DS467,
IF( AND(BX467&lt;&gt;"", ISERR(_xlfn.NUMBERVALUE(BX467))), "El valor de bonificaciones NO salariales debe ser un número válido. ", "")
)</f>
        <v/>
      </c>
      <c r="HD467" s="46">
        <f>IF($DS467,
IF( AND(BY467&lt;&gt;"", ISERR(_xlfn.NUMBERVALUE(BY467))), "El valor de compensaciones ordinarias debe ser un número válido. ", "")
)</f>
        <v/>
      </c>
      <c r="HE467" s="46">
        <f>IF($DS467,
IF( AND(BZ467&lt;&gt;"", ISERR(_xlfn.NUMBERVALUE(BZ467))), "El valor de compensaciones extraordinarias debe ser un número válido. ", "")
)</f>
        <v/>
      </c>
      <c r="HF467" s="46">
        <f>IF($DS467,
IF( AND(CA467&lt;&gt;"", ISERR(_xlfn.NUMBERVALUE(CA467))), "El valor de comisiones debe ser un número válido. ", "")
)</f>
        <v/>
      </c>
      <c r="HG467" s="46">
        <f>IF($DS467,
IF( AND(CB467&lt;&gt;"", ISERR(_xlfn.NUMBERVALUE(CB467))), "El valor de ausencia por huega debe ser un número válido. ", "")
)</f>
        <v/>
      </c>
      <c r="HH467" s="46">
        <f>IF($DS467,
IF( AND(CC467&lt;&gt;"", ISERR(_xlfn.NUMBERVALUE(CC467))), "El valor de anticipos debe ser un número válido. ", "")
)</f>
        <v/>
      </c>
      <c r="HI467" s="46">
        <f>IF($DS467,
IF( AND(CD467&lt;&gt;"", ISERR(_xlfn.NUMBERVALUE(CD467))), "El valor de pagos a terceros debe ser un número válido. ", "")
)</f>
        <v/>
      </c>
      <c r="HJ467" s="46">
        <f>IF($DS467,
IF( AND(CE467&lt;&gt;"", ISERR(_xlfn.NUMBERVALUE(CE467))), "El valor de dotación debe ser un número válido. ", "")
)</f>
        <v/>
      </c>
      <c r="HK467" s="46">
        <f>IF($DS467,
IF( AND(CF467&lt;&gt;"", ISERR(_xlfn.NUMBERVALUE(CF467))), "El valor de apoyo sostenibilidad debe ser un número válido. ", "")
)</f>
        <v/>
      </c>
      <c r="HL467" s="46">
        <f>IF($DS467,
IF( AND(CG467&lt;&gt;"", ISERR(_xlfn.NUMBERVALUE(CG467))), "El valor de teletrabajo debe ser un número válido. ", "")
)</f>
        <v/>
      </c>
      <c r="HM467" s="46">
        <f>IF($DS467,
IF( AND(CH467&lt;&gt;"", ISERR(_xlfn.NUMBERVALUE(CH467))), "El valor de bonificación de retiro debe ser un número válido. ", "")
)</f>
        <v/>
      </c>
      <c r="HN467" s="46">
        <f>IF($DS467,
IF( AND(CI467&lt;&gt;"", ISERR(_xlfn.NUMBERVALUE(CI467))), "El valor de indemnización de retiro debe ser un número válido. ", "")
)</f>
        <v/>
      </c>
      <c r="HO467" s="46">
        <f>IF($DS467,
IF( AND(CJ467&lt;&gt;"", ISERR(_xlfn.NUMBERVALUE(CJ467))), "El valor de reintegros debe ser un número válido. ", "")
)</f>
        <v/>
      </c>
      <c r="HP467" s="46">
        <f>CONCATENATE(CK467,CL467,CM467)&lt;&gt;""</f>
        <v/>
      </c>
      <c r="HQ467" s="46">
        <f>IF(AND($DS467,HP467),
IF(CK467="","Debes escribir la descripción de otro concepto no categorizado. ",""),
""
)</f>
        <v/>
      </c>
      <c r="HR467" s="46">
        <f>IF(AND($DS467,HP467),
IF(CONCATENATE(CL467,CM467)="","Debes escribir al menos un valor de concepto no categorizado (salarial o no salarial). ",
IF(ISERR(_xlfn.NUMBERVALUE(CL467)),"El valor salarial concepto no categorizado debe ser un número válido. ","")
),
""
)</f>
        <v/>
      </c>
      <c r="HS467" s="46">
        <f>IF(AND($DS467,HP467),
IF(CONCATENATE(CL467,CM467)="","Debes escribir al menos un valor de concepto no categorizado (salarial o no salarial). ",
IF(ISERR(_xlfn.NUMBERVALUE(CM467)),"El valor NO salarial concepto no categorizado debe ser un número válido. ","")
),
""
)</f>
        <v/>
      </c>
      <c r="HT467" s="46">
        <f>IF($DS467,
IF(CN467="","Debes escribir el porcentaje del aporte a salud. ",
IF( ISERR(_xlfn.NUMBERVALUE(CN467)), "El valor del porcentaje del aporte a salud debe ser un número válido. ", "")
)
)</f>
        <v/>
      </c>
      <c r="HU467" s="46">
        <f>IF($DS467,
IF(CO467="","Debes escribir el valor del aporte a salud. ",
IF( ISERR(_xlfn.NUMBERVALUE(CO467)), "El valor del aporte a salud debe ser un número válido. ", "")
)
)</f>
        <v/>
      </c>
      <c r="HV467" s="46">
        <f>IF($DS467,
IF( AND(CP467&lt;&gt;"", ISERR(_xlfn.NUMBERVALUE(CP467))), "El valor plan complementario debe ser un número válido. ", "")
)</f>
        <v/>
      </c>
      <c r="HW467" s="46">
        <f>IF($DS467,
IF(CQ467="","Debes escribir el porcentaje del aporte a pensión. ",
IF( ISERR(_xlfn.NUMBERVALUE(CQ467)), "El valor del porcentaje del aporte a pensión debe ser un número válido. ", "")
)
)</f>
        <v/>
      </c>
      <c r="HX467" s="46">
        <f>IF($DS467,
IF(CR467="","Debes escribir el valor del aporte a pensión. ",
IF( ISERR(_xlfn.NUMBERVALUE(CR467)), "El valor del aporte a salud debe ser un número válido. ", "")
)
)</f>
        <v/>
      </c>
      <c r="HY467" s="46">
        <f>IF($DS467,
IF( AND(CS467&lt;&gt;"", ISERR(_xlfn.NUMBERVALUE(CS467))), "El valor pensión voluntaria debe ser un número válido. ", "")
)</f>
        <v/>
      </c>
      <c r="HZ467" s="46">
        <f>CONCATENATE(CT467,CU467,CV467,CW467)&lt;&gt;""</f>
        <v/>
      </c>
      <c r="IA467" s="46">
        <f>IF(AND($DS467,HZ467),
IF(CT467="","Debes escribir el % del fondo de seguridad pensional. ",
IF( ISERR(_xlfn.NUMBERVALUE(CT467)), "El % del fondo de seguridad debe ser un número válido. ", "")
),
""
)</f>
        <v/>
      </c>
      <c r="IB467" s="46">
        <f>IF(AND($DS467,HZ467),
IF(CU467="","Debes escribir el valor del aporte al fondo de solidaridad pensional. ",
IF( ISERR(_xlfn.NUMBERVALUE(CU467)), "El valor del aporte al fondo de solidaridad pensional debe ser un número válido. ", "")
),
""
)</f>
        <v/>
      </c>
      <c r="IC467" s="46">
        <f>IF(AND($DS467,HZ467),
IF(CV467="","Debes escribir el % del fondo de subsistencia. ",
IF( ISERR(_xlfn.NUMBERVALUE(CV467)), "El % del fondo de subsistencia debe ser un número válido. ", "")
),
""
)</f>
        <v/>
      </c>
      <c r="ID467" s="46">
        <f>IF(AND($DS467,HZ467),
IF(CW467="","Debes escribir el valor del fondo de subsistencia. ",
IF( ISERR(_xlfn.NUMBERVALUE(CW467)), "El valor del fondo de subsistencia debe ser un número válido. ", "")
),
""
)</f>
        <v/>
      </c>
      <c r="IE467" s="46">
        <f>CONCATENATE(CX467,CY467)&lt;&gt;""</f>
        <v/>
      </c>
      <c r="IF467" s="46">
        <f>IF(AND($DS467,IE467),
IF(CX467="","Debes escribir el % de sindicato. ",
IF( ISERR(_xlfn.NUMBERVALUE(CX467)), "El % de sindicato debe ser un número válido. ", "")
),
""
)</f>
        <v/>
      </c>
      <c r="IG467" s="46">
        <f>IF(AND($DS467,IE467),
IF(CY467="","Debes escribir el valor del sindicato. ",
IF( ISERR(_xlfn.NUMBERVALUE(CY467)), "El valor del sindicato debe ser un número válido. ", "")
),
""
)</f>
        <v/>
      </c>
      <c r="IH467" s="46">
        <f>IF($DS467,
IF( AND(CZ467&lt;&gt;"", ISERR(_xlfn.NUMBERVALUE(CZ467))), "El valor de sanción pública debe ser un número válido. ", "")
)</f>
        <v/>
      </c>
      <c r="II467" s="46">
        <f>IF($DS467,
IF( AND(DA467&lt;&gt;"", ISERR(_xlfn.NUMBERVALUE(DA467))), "El valor de sanción privada debe ser un número válido. ", "")
)</f>
        <v/>
      </c>
      <c r="IJ467" s="46">
        <f>CONCATENATE(DB467,DC467)&lt;&gt;""</f>
        <v/>
      </c>
      <c r="IK467" s="46">
        <f>IF(AND($DS467,IJ467),
IF(DB467="","Debes escribir la descripción de libranza. ",""),
""
)</f>
        <v/>
      </c>
      <c r="IL467" s="46">
        <f>IF(AND($DS467,IJ467),
IF(DC467="","Debes escribir la cuota libranza. ",
IF(ISERR(_xlfn.NUMBERVALUE(DC467)),"El valor de la cuota libranza debe ser un número válido. ","")
),
""
)</f>
        <v/>
      </c>
      <c r="IM467" s="46">
        <f>IF($DS467,
IF( AND(DD467&lt;&gt;"", ISERR(_xlfn.NUMBERVALUE(DD467))), "El valor de pagos a terceros debe ser un número válido. ", "")
)</f>
        <v/>
      </c>
      <c r="IN467" s="46">
        <f>IF($DS467,
IF( AND(DE467&lt;&gt;"", ISERR(_xlfn.NUMBERVALUE(DE467))), "El valor de anticipos debe ser un número válido. ", "")
)</f>
        <v/>
      </c>
      <c r="IO467" s="46">
        <f>IF($DS467,
IF( AND(DF467&lt;&gt;"", ISERR(_xlfn.NUMBERVALUE(DF467))), "El valor de AFC debe ser un número válido. ", "")
)</f>
        <v/>
      </c>
      <c r="IP467" s="46">
        <f>IF($DS467,
IF( AND(DG467&lt;&gt;"", ISERR(_xlfn.NUMBERVALUE(DG467))), "El valor de rete-fuente debe ser un número válido. ", "")
)</f>
        <v/>
      </c>
      <c r="IQ467" s="46">
        <f>IF($DS467,
IF( AND(DH467&lt;&gt;"", ISERR(_xlfn.NUMBERVALUE(DH467))), "El valor de cooperativa de trabajo debe ser un número válido. ", "")
)</f>
        <v/>
      </c>
      <c r="IR467" s="46">
        <f>IF($DS467,
IF( AND(DI467&lt;&gt;"", ISERR(_xlfn.NUMBERVALUE(DI467))), "El valor de embargo fiscal debe ser un número válido. ", "")
)</f>
        <v/>
      </c>
      <c r="IS467" s="46">
        <f>IF($DS467,
IF( AND(DJ467&lt;&gt;"", ISERR(_xlfn.NUMBERVALUE(DJ467))), "El valor de educación debe ser un número válido. ", "")
)</f>
        <v/>
      </c>
      <c r="IT467" s="46">
        <f>IF($DS467,
IF( AND(DK467&lt;&gt;"", ISERR(_xlfn.NUMBERVALUE(DK467))), "El valor de reintegro debe ser un número válido. ", "")
)</f>
        <v/>
      </c>
      <c r="IU467" s="46">
        <f>IF($DS467,
IF( AND(DL467&lt;&gt;"", ISERR(_xlfn.NUMBERVALUE(DL467))), "El valor de deuda debe ser un número válido. ", "")
)</f>
        <v/>
      </c>
      <c r="IV467" s="46">
        <f>IF($DS467,
IF( AND(DM467&lt;&gt;"", ISERR(_xlfn.NUMBERVALUE(DM467))), "El valor de otras deducciones debe ser un número válido. ", "")
)</f>
        <v/>
      </c>
      <c r="IW467" s="46">
        <f>IF($DS467,
IF(DN467="","Debes escribir el valor de los devengos totales. ",
IF( ISERR(_xlfn.NUMBERVALUE(DN467)), "El valor de los devengos totales debe ser un número válido. ", "")
)
)</f>
        <v/>
      </c>
      <c r="IX467" s="46">
        <f>IF($DS467,
IF(DO467="","Debes escribir el valor de las deducciones totales. ",
IF( ISERR(_xlfn.NUMBERVALUE(DO467)), "El valor de las deducciones totales debe ser un número válido. ", "")
)
)</f>
        <v/>
      </c>
      <c r="IY467" s="46">
        <f>IF($DS467,
IF(DP467="","Debes escribir el valor del salario total. ",
IF( ISERR(_xlfn.NUMBERVALUE(DP467)), "El valor del salario total debe ser un número válido. ", "")
)
)</f>
        <v/>
      </c>
    </row>
    <row r="468">
      <c r="B468" s="48" t="n">
        <v>456</v>
      </c>
      <c r="C468" s="61">
        <f>IF(AND(DS468,DP468&lt;&gt;""),
IF(DQ468="","OK","Error"),
""
)</f>
        <v/>
      </c>
      <c r="D468" s="53" t="n"/>
      <c r="E468" s="52" t="n"/>
      <c r="F468" s="112" t="n"/>
      <c r="G468" s="52" t="n"/>
      <c r="H468" s="53" t="n"/>
      <c r="I468" s="52" t="n"/>
      <c r="J468" s="52" t="n"/>
      <c r="K468" s="53" t="n"/>
      <c r="L468" s="55" t="n"/>
      <c r="M468" s="108" t="n"/>
      <c r="N468" s="56" t="n"/>
      <c r="O468" s="52" t="n"/>
      <c r="P468" s="52" t="n"/>
      <c r="Q468" s="52" t="n"/>
      <c r="R468" s="52" t="n"/>
      <c r="S468" s="52" t="n"/>
      <c r="T468" s="53" t="n"/>
      <c r="U468" s="52" t="n"/>
      <c r="V468" s="52" t="n"/>
      <c r="W468" s="55" t="n"/>
      <c r="X468" s="55" t="n"/>
      <c r="Y468" s="52" t="n"/>
      <c r="Z468" s="55" t="n"/>
      <c r="AA468" s="52" t="n"/>
      <c r="AB468" s="53" t="n"/>
      <c r="AC468" s="53" t="n"/>
      <c r="AD468" s="53" t="n"/>
      <c r="AE468" s="177" t="n"/>
      <c r="AF468" s="113" t="n"/>
      <c r="AG468" s="177" t="n"/>
      <c r="AH468" s="178" t="n"/>
      <c r="AI468" s="178" t="n"/>
      <c r="AJ468" s="178" t="n"/>
      <c r="AK468" s="114" t="n"/>
      <c r="AL468" s="178" t="n"/>
      <c r="AM468" s="114" t="n"/>
      <c r="AN468" s="178" t="n"/>
      <c r="AO468" s="114" t="n"/>
      <c r="AP468" s="178" t="n"/>
      <c r="AQ468" s="114" t="n"/>
      <c r="AR468" s="178" t="n"/>
      <c r="AS468" s="114" t="n"/>
      <c r="AT468" s="178" t="n"/>
      <c r="AU468" s="114" t="n"/>
      <c r="AV468" s="178" t="n"/>
      <c r="AW468" s="114" t="n"/>
      <c r="AX468" s="178" t="n"/>
      <c r="AY468" s="114" t="n"/>
      <c r="AZ468" s="178" t="n"/>
      <c r="BA468" s="114" t="n"/>
      <c r="BB468" s="178" t="n"/>
      <c r="BC468" s="114" t="n"/>
      <c r="BD468" s="178" t="n"/>
      <c r="BE468" s="178" t="n"/>
      <c r="BF468" s="178" t="n"/>
      <c r="BG468" s="59" t="n"/>
      <c r="BH468" s="178" t="n"/>
      <c r="BI468" s="114" t="n"/>
      <c r="BJ468" s="53" t="n"/>
      <c r="BK468" s="178" t="n"/>
      <c r="BL468" s="114" t="n"/>
      <c r="BM468" s="178" t="n"/>
      <c r="BN468" s="114" t="n"/>
      <c r="BO468" s="178" t="n"/>
      <c r="BP468" s="178" t="n"/>
      <c r="BQ468" s="178" t="n"/>
      <c r="BR468" s="178" t="n"/>
      <c r="BS468" s="178" t="n"/>
      <c r="BT468" s="178" t="n"/>
      <c r="BU468" s="178" t="n"/>
      <c r="BV468" s="178" t="n"/>
      <c r="BW468" s="178" t="n"/>
      <c r="BX468" s="178" t="n"/>
      <c r="BY468" s="178" t="n"/>
      <c r="BZ468" s="178" t="n"/>
      <c r="CA468" s="178" t="n"/>
      <c r="CB468" s="178" t="n"/>
      <c r="CC468" s="178" t="n"/>
      <c r="CD468" s="178" t="n"/>
      <c r="CE468" s="178" t="n"/>
      <c r="CF468" s="178" t="n"/>
      <c r="CG468" s="178" t="n"/>
      <c r="CH468" s="178" t="n"/>
      <c r="CI468" s="178" t="n"/>
      <c r="CJ468" s="178" t="n"/>
      <c r="CK468" s="53" t="n"/>
      <c r="CL468" s="178" t="n"/>
      <c r="CM468" s="178" t="n"/>
      <c r="CN468" s="60" t="n"/>
      <c r="CO468" s="177" t="n"/>
      <c r="CP468" s="178" t="n"/>
      <c r="CQ468" s="60" t="n"/>
      <c r="CR468" s="177" t="n"/>
      <c r="CS468" s="178" t="n"/>
      <c r="CT468" s="59" t="n"/>
      <c r="CU468" s="178" t="n"/>
      <c r="CV468" s="59" t="n"/>
      <c r="CW468" s="178" t="n"/>
      <c r="CX468" s="59" t="n"/>
      <c r="CY468" s="178" t="n"/>
      <c r="CZ468" s="178" t="n"/>
      <c r="DA468" s="178" t="n"/>
      <c r="DB468" s="53" t="n"/>
      <c r="DC468" s="178" t="n"/>
      <c r="DD468" s="178" t="n"/>
      <c r="DE468" s="178" t="n"/>
      <c r="DF468" s="178" t="n"/>
      <c r="DG468" s="178" t="n"/>
      <c r="DH468" s="178" t="n"/>
      <c r="DI468" s="178" t="n"/>
      <c r="DJ468" s="178" t="n"/>
      <c r="DK468" s="178" t="n"/>
      <c r="DL468" s="178" t="n"/>
      <c r="DM468" s="178" t="n"/>
      <c r="DN468" s="177" t="n"/>
      <c r="DO468" s="177" t="n"/>
      <c r="DP468" s="177" t="n"/>
      <c r="DQ468" s="76">
        <f>IF(AND(DS468,DP468&lt;&gt;""),
CONCATENATE(DT468,DU468,DV468,DW468,DX468,DY468,DZ468,EA468,EB468,EC468,ED468,EE468,EF468,EG468,EH468,EI468,EJ468,EK468,EL468,EM468,EN468,EO468,EP468,EQ468,ES468,ET468,EU468,EV468,EW468,EX468,EY468,EZ468,FA468,FC468,FD468,FF468,FG468,FI468,FJ468,FL468,FM468,FO468,FP468,FR468,FS468,FU468,FV468,FX468,FY468,GA468,GB468,GD468,GE468,GF468,GH468,GI468,GJ468,GL468,GM468,GN468,GP468,GQ468,GS468,GT468,GU468,GV468,GW468,GX468,GY468,GZ468,HA468,HB468,HC468,HD468,HE468,HF468,HG468,HH468,HI468,HJ468,HK468,HL468,HM468,HN468,HO468,HQ468,HR468,HS468,HT468,HU468,HV468,HW468,HX468,HY468,IA468,IB468,IC468,ID468,IF468,IG468,IH468,II468,IK468,IL468,IM468,IN468,IO468,IP468,IQ468,IR468,IS468,IT468,IU468,IV468,IW468,IX468,IY468,IZ468),
""
)</f>
        <v/>
      </c>
      <c r="DR468" s="53" t="n"/>
      <c r="DS468" s="46">
        <f>CONCATENATE(D468,$E468,$F468,$G468,H468,$I468,$J468,K468,$L468,$M468,N468,$O468,$P468,$Q468,$R468,$S468,T468,$U468,$V468,$W468,$X468,$Y468,$Z468,$AA468,AB468,AC468,AD468,$AE468,$AF468,$AG468,AH468,AI468,AJ468,AK468,AL468,AM468,AN468,AO468,AP468,AQ468,AR468,AS468,AT468,AU468,AV468,AW468,AX468,AY468,AZ468,BA468,BB468,BC468,BD468,BE468,BF468,BG468,BH468,BI468,BJ468,BK468,BL468,BM468,BN468,BO468,BP468,BQ468,BR468,BS468,BT468,BU468,BV468,BW468,BX468,BY468,BZ468,CA468,CB468,CC468,CD468,CE468,CF468,CG468,CH468,CI468,CJ468,CK468,CL468,CM468,$CN468,$CO468,CP468,$CQ468,$CR468,CS468,CT468,CU468,CV468,CW468,CX468,CY468,CZ468,DA468,DB468,DC468,DD468,DE468,DF468,DG468,DH468,DI468,DJ468,DK468,DL468,DM468,$DN468,$DO468,$DP468,DR468)&lt;&gt;""</f>
        <v/>
      </c>
      <c r="DT468" s="46">
        <f>IF(AND($DS468,$E$4&lt;&gt;""),
IF(LEFT($E$4,2) = "1.",
IF(D468&lt;&gt;"","El CUNE sólo se envía en operaciones de novedad o ajuste. ",""),
IF(D468="","Debes escribir un CUNE válido para realizar operaciones de novedad o ajuste. ","")),
""
)</f>
        <v/>
      </c>
      <c r="DU468" s="46">
        <f>IF($DS468,
IF(E468="","Debes seleccionar el tipo de documento del empleado. ",
IF(_xlfn.IFNA(VLOOKUP(E468,TIPO_DE_DOCUMENTO,1,FALSE),-1)=-1,"El tipo de documento no es válido (por favor seleccionarlo de la lista). ","")
)
)</f>
        <v/>
      </c>
      <c r="DV468" s="46">
        <f>IF($DS468,
IF(F468="","Debes escribir el número de documento del empleado. ","")
)</f>
        <v/>
      </c>
      <c r="DW468" s="46">
        <f>IF($DS468,
IF(G468="","Debes escribir el primer nombre del empleado. ","")
)</f>
        <v/>
      </c>
      <c r="DY468" s="46">
        <f>IF($DS468,
IF(I468="","Debes escribir el primer apellido del empleado. ","")
)</f>
        <v/>
      </c>
      <c r="DZ468" s="46">
        <f>IF($DS468,
IF(J468="","Debes escribir el segundo apellido del empleado. ","")
)</f>
        <v/>
      </c>
      <c r="EB468" s="46">
        <f>IF($DS468,
IF(L468="","Debes escribir la fecha de ingreso del empleado. ",
IF(ISERR(DATE(YEAR(L468),MONTH(L468),DAY(L468))), "El valor ingresado en fecha de ingreso no tiene un formato válido. ","")
)
)</f>
        <v/>
      </c>
      <c r="EC468" s="46">
        <f>IF($DS468,
IF(M468="","Debes escribir el tiempo laborado. ",
IF( IFERROR(INT(M468),1.1) &lt;&gt; IFERROR(_xlfn.NUMBERVALUE(M468),1), "El valor de los días trabajados debe ser un número entero. ", "")
)
)</f>
        <v/>
      </c>
      <c r="ED468" s="46">
        <f>IF($DS468,
IF( AND(N468&lt;&gt;"", ISERR(DATE(YEAR(N468),MONTH(N468),DAY(N468))) ), "El valor ingresado en fecha de ingreso no tiene un formato válido. ",
IF( AND(N468&lt;&gt;"", $E$6&lt;&gt;"", DATE(YEAR(N468), MONTH(N468), 1) &lt;&gt; IFERROR(DATE(MID($E$6, 1, 4), MID($E$6, 6, 2),1), "1/1/1900") ), "La fecha de retiro debe estar dentro del período liquidado. ", "")
)
)</f>
        <v/>
      </c>
      <c r="EE468" s="46">
        <f>IF($DS468,
IF(O468="","Debes seleccionar el tipo de trabajador. ",
IF(_xlfn.IFNA(VLOOKUP(O468,TIPO_DE_TRABAJADOR,1,FALSE),-1)=-1,"El tipo de trabajador no es válido (por favor seleccionarlo de la lista). ","")
)
)</f>
        <v/>
      </c>
      <c r="EF468" s="46">
        <f>IF($DS468,
IF(P468="","Debes seleccionar si es un trabajador dependiente pensionado por vejez. ",
IF(_xlfn.IFNA(VLOOKUP(P468,SUBTIPO_DE_TRABAJADOR,1,FALSE),-1)=-1,"El tipo de trabajador dependiente pensionado por vejez no es válido (por favor seleccionarlo de la lista). ","")
)
)</f>
        <v/>
      </c>
      <c r="EG468" s="46">
        <f>IF($DS468,
IF(Q468="","Debes seleccionar el tipo de contrato del trabajador. ",
IF(_xlfn.IFNA(VLOOKUP(Q468,TIPO_DE_CONTRATO,1,FALSE),-1)=-1,"El tipo de contrato del trabajador no es válido (por favor seleccionarlo de la lista). ","")
)
)</f>
        <v/>
      </c>
      <c r="EH468" s="46">
        <f>IF($DS468,
IF(R468="","Debes seleccionar si es un salario integral. ",
IF(_xlfn.IFNA(VLOOKUP(R468,SI_NO,1,FALSE),-1)=-1,"Valor no válido para salario integral (por favor seleccionarlo de la lista). ","")
)
)</f>
        <v/>
      </c>
      <c r="EI468" s="46">
        <f>IF($DS468,
IF(S468="","Debes seleccionar si el trabajador realiza actividades de riesgo. ",
IF(_xlfn.IFNA(VLOOKUP(S468,SI_NO,1,FALSE),-1)=-1,"Valor no válido para actividad de alto riesgo (por favor seleccionarlo de la lista). ","")
)
)</f>
        <v/>
      </c>
      <c r="EK468" s="46">
        <f>IF($DS468,
IF(U468="","Debes escribir el código del municipio de residencia del trabajador. ",
IF(_xlfn.IFNA(VLOOKUP(U468,MUNICIPIO,1,FALSE),-1)=-1,"El municipio de residencia del trabajador es inválido (por favor seleccionarlo de la lista). ","")
)
)</f>
        <v/>
      </c>
      <c r="EL468" s="46">
        <f>IF($DS468,
IF(V468="","Debes escribir el la dirección de residendia del trabajador. ","")
)</f>
        <v/>
      </c>
      <c r="EM468" s="46">
        <f>IF($DS468,
IF(W468="","Debes escribir la fecha de inicio de la liquidación. ",
IF(ISERR(DATE(YEAR(W468),MONTH(W468),DAY(W468))),"El valor ingresado en fecha de inicio de liquidación no tiene un formato válido. ",
IF( AND($E$6&lt;&gt;"", DATE(YEAR(W468), MONTH(W468), 1) &lt;&gt; IFERROR(DATE(MID($E$6, 1, 4), MID($E$6, 6, 2),1), "1/1/1900") ), "La fecha de inicio de la liquidación debe estar dentro del período liquidado. ", "")
)
)
)</f>
        <v/>
      </c>
      <c r="EN468" s="46">
        <f>IF($DS468,
IF(X468="","Debes escribir la fecha de fin de la liquidación. ",
IF(ISERR(DATE(YEAR(X468),MONTH(X468),DAY(X468))),"El valor ingresado en fecha de fin de liquidación no tiene un formato válido. ",
IF( AND($E$6&lt;&gt;"", DATE(YEAR(X468), MONTH(X468), 1) &lt;&gt; IFERROR(DATE(MID($E$6, 1, 4), MID($E$6, 6, 2),1), "1/1/1900") ), "La fecha de fin de la liquidación debe estar dentro del período liquidado. ", "")
)
)
)</f>
        <v/>
      </c>
      <c r="EO468" s="46">
        <f>IF($DS468,
IF(Y468="","Debes escribir la frecuencia de pago del trabajador. ",
IF(_xlfn.IFNA(VLOOKUP(Y468,PERÍODO_DE_NÓMINA,1,FALSE),-1)=-1,"La frecuencia de pago es inválida (por favor seleccionarlo de la lista). ","")
)
)</f>
        <v/>
      </c>
      <c r="EP468" s="46">
        <f>IF($DS468,
IF(Z468="","Debes escribir la fecha de pago. ",
IF(ISERR(DATE(YEAR(Z468),MONTH(Z468),DAY(Z468))), "El valor ingresado en fecha de pago no tiene un formato válido. ","")
)
)</f>
        <v/>
      </c>
      <c r="EQ468" s="46">
        <f>IF($DS468,
IF(AA468="","Debes escribir el medio de pago. ",
IF(_xlfn.IFNA(VLOOKUP(AA468,MEDIOS_DE_PAGO,1,FALSE),-1)=-1,"El medio de pago es inválido (por favor seleccionarlo de la lista). ","")
)
)</f>
        <v/>
      </c>
      <c r="ER468" s="46">
        <f>OR(AA468='Tablas '!$T$4,AA468='Tablas '!$T$7,AA468='Tablas '!$T$8,AA468='Tablas '!$T$11)</f>
        <v/>
      </c>
      <c r="ES468" s="46">
        <f>IF(AND($DS468,ER468),
IF(AB468="","Debes escribir la entidad bancaria. ",""),
""
)</f>
        <v/>
      </c>
      <c r="ET468" s="46">
        <f>IF(AND($DS468,ER468),
IF(AC468="","Debes escribir el tipo de cuenta bancaria. ",
IF(_xlfn.IFNA(VLOOKUP(AC468,TIPO_DE_CUENTA,1,FALSE),-1)=-1,"El tipo de cuenta bancaria es inválida (por favor seleccionarlo de la lista). ","")
),
""
)</f>
        <v/>
      </c>
      <c r="EU468" s="46">
        <f>IF(AND($DS468,ER468),
IF(AD468="","Debes escribir el número de cuenta bancaria. ",""),
""
)</f>
        <v/>
      </c>
      <c r="EV468" s="46">
        <f>IF($DS468,
IF(AE468="","Debes escribir el valor del sueldo básico. ",
IF( ISERR(_xlfn.NUMBERVALUE(AE468)), "El valor del sueldo básico debe ser un número válido. ", "")
)
)</f>
        <v/>
      </c>
      <c r="EW468" s="46">
        <f>IF($DS468,
IF(AF468="","Debes escribir el número de días trabajados. ",
IF( IFERROR(INT(AF468),1.1) &lt;&gt; IFERROR(_xlfn.NUMBERVALUE(AF468),1), "La cantidad de días trabajados debe ser un número entero. ", "")
)
)</f>
        <v/>
      </c>
      <c r="EX468" s="46">
        <f>IF($DS468,
IF(AG468="","Debes escribir el valor del sueldo trabajado. ",
IF( ISERR(_xlfn.NUMBERVALUE(AG468)), "El valor del sueldo trabajado debe ser un número válido. ", "")
)
)</f>
        <v/>
      </c>
      <c r="EY468" s="46">
        <f>IF($DS468,
IF( AND(AH468&lt;&gt;"", ISERR(_xlfn.NUMBERVALUE(AH468))), "El valor del auxilio de transporte debe ser un número válido. ", "")
)</f>
        <v/>
      </c>
      <c r="EZ468" s="46">
        <f>IF($DS468,
IF( AND(AI468&lt;&gt;"", ISERR(_xlfn.NUMBERVALUE(AI468))), "El valor de viáticos salariales debe ser un número válido. ", "")
)</f>
        <v/>
      </c>
      <c r="FA468" s="46">
        <f>IF($DS468,
IF( AND(AJ468&lt;&gt;"", ISERR(_xlfn.NUMBERVALUE(AJ468))), "El valor de viáticos NO salariales debe ser un número válido. ", "")
)</f>
        <v/>
      </c>
      <c r="FB468" s="46">
        <f>CONCATENATE(AK468,AL468)&lt;&gt;""</f>
        <v/>
      </c>
      <c r="FC468" s="46">
        <f>IF(AND($DS468,FB468),
IF(AK468="","Debes escribir el número de horas extras diurnas. ",
IF( IFERROR(INT(AK468),1.1) &lt;&gt; IFERROR(_xlfn.NUMBERVALUE(AK468),1), "La cantidad de horas extras diurnas debe ser un número entero. ", "")
),
""
)</f>
        <v/>
      </c>
      <c r="FD468" s="46">
        <f>IF(AND($DS468,FB468),
IF(AL468="","Debes escribir el valor de las horas extras diurnas. ",
IF( ISERR(_xlfn.NUMBERVALUE(AL468)), "El valor de las horas extras duirnas debe ser un número válido. ", "")
),
""
)</f>
        <v/>
      </c>
      <c r="FE468" s="46">
        <f>CONCATENATE(AM468,AN468)&lt;&gt;""</f>
        <v/>
      </c>
      <c r="FF468" s="46">
        <f>IF(AND($DS468,FE468),
IF(AM468="","Debes escribir el número de horas extras nocturnas. ",
IF( IFERROR(INT(AM468),1.1) &lt;&gt; IFERROR(_xlfn.NUMBERVALUE(AM468),1), "La cantidad de horas extras nocturnas debe ser un número entero. ", "")
),
""
)</f>
        <v/>
      </c>
      <c r="FG468" s="46">
        <f>IF(AND($DS468,FE468),
IF(AN468="","Debes escribir el valor de las horas extras nocturnas. ",
IF( ISERR(_xlfn.NUMBERVALUE(AN468)), "El valor de las horas extras nocturnas debe ser un número válido. ", "")
),
""
)</f>
        <v/>
      </c>
      <c r="FH468" s="46">
        <f>CONCATENATE(AO468,AP468)&lt;&gt;""</f>
        <v/>
      </c>
      <c r="FI468" s="46">
        <f>IF(AND($DS468,FH468),
IF(AO468="","Debes escribir el número de horas extras diurnas dominicales y festivas. ",
IF( IFERROR(INT(AO468),1.1) &lt;&gt; IFERROR(_xlfn.NUMBERVALUE(AO468),1), "La cantidad de horas extras diurnas dominicales y festivas debe ser un número entero. ", "")
),
""
)</f>
        <v/>
      </c>
      <c r="FJ468" s="46">
        <f>IF(AND($DS468,FH468),
IF(AP468="","Debes escribir el valor de las horas extras diurnas dominicales y festivas. ",
IF( ISERR(_xlfn.NUMBERVALUE(AP468)), "El valor de las horas extras diurnas dominicales y festivas debe ser un número válido. ", "")
),
""
)</f>
        <v/>
      </c>
      <c r="FK468" s="46">
        <f>CONCATENATE(AQ468,AR468)&lt;&gt;""</f>
        <v/>
      </c>
      <c r="FL468" s="46">
        <f>IF(AND($DS468,FK468),
IF(AQ468="","Debes escribir el número de horas extras nocturnas dominicales y festivas. ",
IF( IFERROR(INT(AQ468),1.1) &lt;&gt; IFERROR(_xlfn.NUMBERVALUE(AQ468),1), "La cantidad de horas extras nocturnas dominicales y festivas debe ser un número entero. ", "")
),
""
)</f>
        <v/>
      </c>
      <c r="FM468" s="46">
        <f>IF(AND($DS468,FK468),
IF(AR468="","Debes escribir el valor de las horas extras nocturnas dominicales y festivas. ",
IF( ISERR(_xlfn.NUMBERVALUE(AR468)), "El valor de las horas extras nocturnas dominicales y festivas debe ser un número válido. ", "")
),
""
)</f>
        <v/>
      </c>
      <c r="FN468" s="46">
        <f>CONCATENATE(AS468,AT468)&lt;&gt;""</f>
        <v/>
      </c>
      <c r="FO468" s="46">
        <f>IF(AND($DS468,FN468),
IF(AS468="","Debes escribir el número de horas recargo nocturno. ",
IF( IFERROR(INT(AS468),1.1) &lt;&gt; IFERROR(_xlfn.NUMBERVALUE(AS468),1), "La cantidad de horas recargo nocturno debe ser un número entero. ", "")
),
""
)</f>
        <v/>
      </c>
      <c r="FP468" s="46">
        <f>IF(AND($DS468,FN468),
IF(AT468="","Debes escribir el valor de las horas recargo nocturno. ",
IF( ISERR(_xlfn.NUMBERVALUE(AT468)), "El valor de las horas recargo nocturno debe ser un número válido. ", "")
),
""
)</f>
        <v/>
      </c>
      <c r="FQ468" s="46">
        <f>CONCATENATE(AU468,AV468)&lt;&gt;""</f>
        <v/>
      </c>
      <c r="FR468" s="46">
        <f>IF(AND($DS468,FQ468),
IF(AU468="","Debes escribir el número de horas recargo diurno dominical y festivo. ",
IF( IFERROR(INT(AU468),1.1) &lt;&gt; IFERROR(_xlfn.NUMBERVALUE(AU468),1), "La cantidad de horas recargo diurno dominical y festivo debe ser un número entero. ", "")
),
""
)</f>
        <v/>
      </c>
      <c r="FS468" s="46">
        <f>IF(AND($DS468,FQ468),
IF(AV468="","Debes escribir el valor de las horas recargo diurno dominical y festivo. ",
IF( ISERR(_xlfn.NUMBERVALUE(AV468)), "El valor de las horas recargo diurno dominical y festivo debe ser un número válido. ", "")
),
""
)</f>
        <v/>
      </c>
      <c r="FT468" s="46">
        <f>CONCATENATE(AW468,AX468)&lt;&gt;""</f>
        <v/>
      </c>
      <c r="FU468" s="46">
        <f>IF(AND($DS468,FT468),
IF(AW468="","Debes escribir el número de horas recargo nocturno dominical y festivo. ",
IF( IFERROR(INT(AW468),1.1) &lt;&gt; IFERROR(_xlfn.NUMBERVALUE(AW468),1), "La cantidad de horas recargo nocturno dominical y festivo debe ser un número entero. ", "")
),
""
)</f>
        <v/>
      </c>
      <c r="FV468" s="46">
        <f>IF(AND($DS468,FT468),
IF(AX468="","Debes escribir el valor de las horas recargo nocturno dominical y festivo. ",
IF( ISERR(_xlfn.NUMBERVALUE(AX468)), "El valor de las horas recargo nocturno dominical y festivo debe ser un número válido. ", "")
),
""
)</f>
        <v/>
      </c>
      <c r="FW468" s="46">
        <f>CONCATENATE(AY468,AZ468)&lt;&gt;""</f>
        <v/>
      </c>
      <c r="FX468" s="46">
        <f>IF(AND($DS468,FW468),
IF(AY468="","Debes escribir el número de días de vacaciones comunes. ",
IF( IFERROR(INT(AY468),1.1) &lt;&gt; IFERROR(_xlfn.NUMBERVALUE(AY468),1), "La cantidad de días de vacaciones comunes debe ser un número entero. ", "")
),
""
)</f>
        <v/>
      </c>
      <c r="FY468" s="46">
        <f>IF(AND($DS468,FW468),
IF(AZ468="","Debes escribir el valor de las vacaciones comunes. ",
IF( ISERR(_xlfn.NUMBERVALUE(AZ468)), "El valor de las vacaciones comunes debe ser un número válido. ", "")
),
""
)</f>
        <v/>
      </c>
      <c r="FZ468" s="46">
        <f>CONCATENATE(BA468,BB468)&lt;&gt;""</f>
        <v/>
      </c>
      <c r="GA468" s="46">
        <f>IF(AND($DS468,FZ468),
IF(BA468="","Debes escribir el número de días de vacaciones compensadas. ",
IF( IFERROR(INT(BA468),1.1) &lt;&gt; IFERROR(_xlfn.NUMBERVALUE(BA468),1), "La cantidad de días de vacaciones compensadas debe ser un número entero. ", "")
),
""
)</f>
        <v/>
      </c>
      <c r="GB468" s="46">
        <f>IF(AND($DS468,FZ468),
IF(BB468="","Debes escribir el valor de las vacaciones compensadas. ",
IF( ISERR(_xlfn.NUMBERVALUE(BB468)), "El valor de las vacaciones compensadas debe ser un número válido. ", "")
),
""
)</f>
        <v/>
      </c>
      <c r="GC468" s="46">
        <f>CONCATENATE(BC468,BD468)&lt;&gt;""</f>
        <v/>
      </c>
      <c r="GD468" s="46">
        <f>IF(AND($DS468,GC468),
IF(BC468="","Debes escribir el número de días de prima salarial. ",
IF( IFERROR(INT(BC468),1.1) &lt;&gt; IFERROR(_xlfn.NUMBERVALUE(BC468),1), "La cantidad de días de prima salarial debe ser un número entero. ", "")
),
""
)</f>
        <v/>
      </c>
      <c r="GE468" s="46">
        <f>IF(AND($DS468,GC468),
IF(BD468="","Debes escribir el valor de los días de prima salarial. ",
IF( ISERR(_xlfn.NUMBERVALUE(BD468)), "El valor de los días de prima salarial debe ser un número válido. ", "")
),
""
)</f>
        <v/>
      </c>
      <c r="GF468" s="46">
        <f>IF($DS468,
IF( AND(BE468&lt;&gt;"", ISERR(_xlfn.NUMBERVALUE(BE468))), "El valor de la prima NO saliarial debe ser un número válido. ", "")
)</f>
        <v/>
      </c>
      <c r="GG468" s="46">
        <f>CONCATENATE(BF468,BG468,BH468)&lt;&gt;""</f>
        <v/>
      </c>
      <c r="GH468" s="46">
        <f>IF(AND($DS468,GG468),
IF(BF468="","Debes escribir el valor de las cesantías. ",
IF( ISERR(_xlfn.NUMBERVALUE(BF468)), "El valor de las cesantías debe ser un número válido. ", "")
),
""
)</f>
        <v/>
      </c>
      <c r="GI468" s="46">
        <f>IF(AND($DS468,GG468),
IF(BG468="","Debes escribir el % de cesantías. ",
IF( ISERR(_xlfn.NUMBERVALUE(BG468)), "El % de cesantías debe ser un número válido. ", "")
),
""
)</f>
        <v/>
      </c>
      <c r="GJ468" s="46">
        <f>IF(AND($DS468,GG468),
IF(BH468="","Debes escribir el valor de intereses de cesantías. ",
IF( ISERR(_xlfn.NUMBERVALUE(BH468)), "El valor de intereses de cesantías debe ser un número válido. ", "")
),
""
)</f>
        <v/>
      </c>
      <c r="GK468" s="46">
        <f>CONCATENATE(BI468,BJ468,BK468)&lt;&gt;""</f>
        <v/>
      </c>
      <c r="GL468" s="46">
        <f>IF(AND($DS468,GK468),
IF(BI468="","Debes escribir el número de días de incapacidad. ",
IF( IFERROR(INT(BI468),1.1) &lt;&gt; IFERROR(_xlfn.NUMBERVALUE(BI468),1), "La cantidad de días de incapacidad debe ser un número entero. ", "")
),
""
)</f>
        <v/>
      </c>
      <c r="GM468" s="46">
        <f>IF(AND($DS468,GK468),
IF(BJ468="","Debes escribir el tipo de incapacidad. ",
IF(_xlfn.IFNA(VLOOKUP(BJ468,TIPO_DE_INCAPACIDAD,1,FALSE),-1)=-1,"El tipo de incapacidad es inválida (por favor seleccionarlo de la lista). ","")
),
""
)</f>
        <v/>
      </c>
      <c r="GN468" s="46">
        <f>IF(AND($DS468,GK468),
IF(BK468="","Debes escribir el valor de la incapacidad. ",
IF( ISERR(_xlfn.NUMBERVALUE(BK468)), "El valor de la incapacidad debe ser un número válido. ", "")
),
""
)</f>
        <v/>
      </c>
      <c r="GO468" s="46">
        <f>CONCATENATE(BL468,BM468)&lt;&gt;""</f>
        <v/>
      </c>
      <c r="GP468" s="46">
        <f>IF(AND($DS468,GO468),
IF(BL468="","Debes escribir el número de días de licencia de maternidad o paternidad. ",
IF( IFERROR(INT(BL468),1.1) &lt;&gt; IFERROR(_xlfn.NUMBERVALUE(BL468),1), "La cantidad de días de licencia de maternidad o paternidad debe ser un número entero. ", "")
),
""
)</f>
        <v/>
      </c>
      <c r="GQ468" s="46">
        <f>IF(AND($DS468,GO468),
IF(BM468="","Debes escribir el valor de la licencia de maternidad o paternidad. ",
IF( ISERR(_xlfn.NUMBERVALUE(BM468)), "El valor de la licencia de maternidad o paternidad debe ser un número válido. ", "")
),
""
)</f>
        <v/>
      </c>
      <c r="GR468" s="46">
        <f>CONCATENATE(BN468,BO468)&lt;&gt;""</f>
        <v/>
      </c>
      <c r="GS468" s="46">
        <f>IF(AND($DS468,GR468),
IF(BN468="","Debes escribir el número de días de licencia remunerada. ",
IF( IFERROR(INT(BN468),1.1) &lt;&gt; IFERROR(_xlfn.NUMBERVALUE(BN468),1), "La cantidad de días de licencia remunerada debe ser un número entero. ", "")
),
""
)</f>
        <v/>
      </c>
      <c r="GT468" s="46">
        <f>IF(AND($DS468,GR468),
IF(BO468="","Debes escribir el valor de la licencia remunerada. ",
IF( ISERR(_xlfn.NUMBERVALUE(BO468)), "El valor de la licencia remunerada debe ser un número válido. ", "")
),
""
)</f>
        <v/>
      </c>
      <c r="GU468" s="46">
        <f>IF($DS468,
IF( AND(BP468&lt;&gt;"", ISERR(_xlfn.NUMBERVALUE(BP468))), "El valor de la licencia NO remunerada debe ser un número válido. ", "")
)</f>
        <v/>
      </c>
      <c r="GV468" s="46">
        <f>IF($DS468,
IF( AND(BQ468&lt;&gt;"", ISERR(_xlfn.NUMBERVALUE(BQ468))), "El valor de auxilios salariales debe ser un número válido. ", "")
)</f>
        <v/>
      </c>
      <c r="GW468" s="46">
        <f>IF($DS468,
IF( AND(BR468&lt;&gt;"", ISERR(_xlfn.NUMBERVALUE(BR468))), "El valor de auxilios NO salariales debe ser un número válido. ", "")
)</f>
        <v/>
      </c>
      <c r="GX468" s="46">
        <f>IF($DS468,
IF( AND(BS468&lt;&gt;"", ISERR(_xlfn.NUMBERVALUE(BS468))), "El valor de bonos salariales debe ser un número válido. ", "")
)</f>
        <v/>
      </c>
      <c r="GY468" s="46">
        <f>IF($DS468,
IF( AND(BT468&lt;&gt;"", ISERR(_xlfn.NUMBERVALUE(BT468))), "El valor de bonos NO salariales debe ser un número válido. ", "")
)</f>
        <v/>
      </c>
      <c r="GZ468" s="46">
        <f>IF($DS468,
IF( AND(BU468&lt;&gt;"", ISERR(_xlfn.NUMBERVALUE(BU468))), "El valor de bonos salariales de alimentación debe ser un número válido. ", "")
)</f>
        <v/>
      </c>
      <c r="HA468" s="46">
        <f>IF($DS468,
IF( AND(BV468&lt;&gt;"", ISERR(_xlfn.NUMBERVALUE(BV468))), "El valor de bonos NO salariales de alimentación debe ser un número válido. ", "")
)</f>
        <v/>
      </c>
      <c r="HB468" s="46">
        <f>IF($DS468,
IF( AND(BW468&lt;&gt;"", ISERR(_xlfn.NUMBERVALUE(BW468))), "El valor de bonificaciones salariales debe ser un número válido. ", "")
)</f>
        <v/>
      </c>
      <c r="HC468" s="46">
        <f>IF($DS468,
IF( AND(BX468&lt;&gt;"", ISERR(_xlfn.NUMBERVALUE(BX468))), "El valor de bonificaciones NO salariales debe ser un número válido. ", "")
)</f>
        <v/>
      </c>
      <c r="HD468" s="46">
        <f>IF($DS468,
IF( AND(BY468&lt;&gt;"", ISERR(_xlfn.NUMBERVALUE(BY468))), "El valor de compensaciones ordinarias debe ser un número válido. ", "")
)</f>
        <v/>
      </c>
      <c r="HE468" s="46">
        <f>IF($DS468,
IF( AND(BZ468&lt;&gt;"", ISERR(_xlfn.NUMBERVALUE(BZ468))), "El valor de compensaciones extraordinarias debe ser un número válido. ", "")
)</f>
        <v/>
      </c>
      <c r="HF468" s="46">
        <f>IF($DS468,
IF( AND(CA468&lt;&gt;"", ISERR(_xlfn.NUMBERVALUE(CA468))), "El valor de comisiones debe ser un número válido. ", "")
)</f>
        <v/>
      </c>
      <c r="HG468" s="46">
        <f>IF($DS468,
IF( AND(CB468&lt;&gt;"", ISERR(_xlfn.NUMBERVALUE(CB468))), "El valor de ausencia por huega debe ser un número válido. ", "")
)</f>
        <v/>
      </c>
      <c r="HH468" s="46">
        <f>IF($DS468,
IF( AND(CC468&lt;&gt;"", ISERR(_xlfn.NUMBERVALUE(CC468))), "El valor de anticipos debe ser un número válido. ", "")
)</f>
        <v/>
      </c>
      <c r="HI468" s="46">
        <f>IF($DS468,
IF( AND(CD468&lt;&gt;"", ISERR(_xlfn.NUMBERVALUE(CD468))), "El valor de pagos a terceros debe ser un número válido. ", "")
)</f>
        <v/>
      </c>
      <c r="HJ468" s="46">
        <f>IF($DS468,
IF( AND(CE468&lt;&gt;"", ISERR(_xlfn.NUMBERVALUE(CE468))), "El valor de dotación debe ser un número válido. ", "")
)</f>
        <v/>
      </c>
      <c r="HK468" s="46">
        <f>IF($DS468,
IF( AND(CF468&lt;&gt;"", ISERR(_xlfn.NUMBERVALUE(CF468))), "El valor de apoyo sostenibilidad debe ser un número válido. ", "")
)</f>
        <v/>
      </c>
      <c r="HL468" s="46">
        <f>IF($DS468,
IF( AND(CG468&lt;&gt;"", ISERR(_xlfn.NUMBERVALUE(CG468))), "El valor de teletrabajo debe ser un número válido. ", "")
)</f>
        <v/>
      </c>
      <c r="HM468" s="46">
        <f>IF($DS468,
IF( AND(CH468&lt;&gt;"", ISERR(_xlfn.NUMBERVALUE(CH468))), "El valor de bonificación de retiro debe ser un número válido. ", "")
)</f>
        <v/>
      </c>
      <c r="HN468" s="46">
        <f>IF($DS468,
IF( AND(CI468&lt;&gt;"", ISERR(_xlfn.NUMBERVALUE(CI468))), "El valor de indemnización de retiro debe ser un número válido. ", "")
)</f>
        <v/>
      </c>
      <c r="HO468" s="46">
        <f>IF($DS468,
IF( AND(CJ468&lt;&gt;"", ISERR(_xlfn.NUMBERVALUE(CJ468))), "El valor de reintegros debe ser un número válido. ", "")
)</f>
        <v/>
      </c>
      <c r="HP468" s="46">
        <f>CONCATENATE(CK468,CL468,CM468)&lt;&gt;""</f>
        <v/>
      </c>
      <c r="HQ468" s="46">
        <f>IF(AND($DS468,HP468),
IF(CK468="","Debes escribir la descripción de otro concepto no categorizado. ",""),
""
)</f>
        <v/>
      </c>
      <c r="HR468" s="46">
        <f>IF(AND($DS468,HP468),
IF(CONCATENATE(CL468,CM468)="","Debes escribir al menos un valor de concepto no categorizado (salarial o no salarial). ",
IF(ISERR(_xlfn.NUMBERVALUE(CL468)),"El valor salarial concepto no categorizado debe ser un número válido. ","")
),
""
)</f>
        <v/>
      </c>
      <c r="HS468" s="46">
        <f>IF(AND($DS468,HP468),
IF(CONCATENATE(CL468,CM468)="","Debes escribir al menos un valor de concepto no categorizado (salarial o no salarial). ",
IF(ISERR(_xlfn.NUMBERVALUE(CM468)),"El valor NO salarial concepto no categorizado debe ser un número válido. ","")
),
""
)</f>
        <v/>
      </c>
      <c r="HT468" s="46">
        <f>IF($DS468,
IF(CN468="","Debes escribir el porcentaje del aporte a salud. ",
IF( ISERR(_xlfn.NUMBERVALUE(CN468)), "El valor del porcentaje del aporte a salud debe ser un número válido. ", "")
)
)</f>
        <v/>
      </c>
      <c r="HU468" s="46">
        <f>IF($DS468,
IF(CO468="","Debes escribir el valor del aporte a salud. ",
IF( ISERR(_xlfn.NUMBERVALUE(CO468)), "El valor del aporte a salud debe ser un número válido. ", "")
)
)</f>
        <v/>
      </c>
      <c r="HV468" s="46">
        <f>IF($DS468,
IF( AND(CP468&lt;&gt;"", ISERR(_xlfn.NUMBERVALUE(CP468))), "El valor plan complementario debe ser un número válido. ", "")
)</f>
        <v/>
      </c>
      <c r="HW468" s="46">
        <f>IF($DS468,
IF(CQ468="","Debes escribir el porcentaje del aporte a pensión. ",
IF( ISERR(_xlfn.NUMBERVALUE(CQ468)), "El valor del porcentaje del aporte a pensión debe ser un número válido. ", "")
)
)</f>
        <v/>
      </c>
      <c r="HX468" s="46">
        <f>IF($DS468,
IF(CR468="","Debes escribir el valor del aporte a pensión. ",
IF( ISERR(_xlfn.NUMBERVALUE(CR468)), "El valor del aporte a salud debe ser un número válido. ", "")
)
)</f>
        <v/>
      </c>
      <c r="HY468" s="46">
        <f>IF($DS468,
IF( AND(CS468&lt;&gt;"", ISERR(_xlfn.NUMBERVALUE(CS468))), "El valor pensión voluntaria debe ser un número válido. ", "")
)</f>
        <v/>
      </c>
      <c r="HZ468" s="46">
        <f>CONCATENATE(CT468,CU468,CV468,CW468)&lt;&gt;""</f>
        <v/>
      </c>
      <c r="IA468" s="46">
        <f>IF(AND($DS468,HZ468),
IF(CT468="","Debes escribir el % del fondo de seguridad pensional. ",
IF( ISERR(_xlfn.NUMBERVALUE(CT468)), "El % del fondo de seguridad debe ser un número válido. ", "")
),
""
)</f>
        <v/>
      </c>
      <c r="IB468" s="46">
        <f>IF(AND($DS468,HZ468),
IF(CU468="","Debes escribir el valor del aporte al fondo de solidaridad pensional. ",
IF( ISERR(_xlfn.NUMBERVALUE(CU468)), "El valor del aporte al fondo de solidaridad pensional debe ser un número válido. ", "")
),
""
)</f>
        <v/>
      </c>
      <c r="IC468" s="46">
        <f>IF(AND($DS468,HZ468),
IF(CV468="","Debes escribir el % del fondo de subsistencia. ",
IF( ISERR(_xlfn.NUMBERVALUE(CV468)), "El % del fondo de subsistencia debe ser un número válido. ", "")
),
""
)</f>
        <v/>
      </c>
      <c r="ID468" s="46">
        <f>IF(AND($DS468,HZ468),
IF(CW468="","Debes escribir el valor del fondo de subsistencia. ",
IF( ISERR(_xlfn.NUMBERVALUE(CW468)), "El valor del fondo de subsistencia debe ser un número válido. ", "")
),
""
)</f>
        <v/>
      </c>
      <c r="IE468" s="46">
        <f>CONCATENATE(CX468,CY468)&lt;&gt;""</f>
        <v/>
      </c>
      <c r="IF468" s="46">
        <f>IF(AND($DS468,IE468),
IF(CX468="","Debes escribir el % de sindicato. ",
IF( ISERR(_xlfn.NUMBERVALUE(CX468)), "El % de sindicato debe ser un número válido. ", "")
),
""
)</f>
        <v/>
      </c>
      <c r="IG468" s="46">
        <f>IF(AND($DS468,IE468),
IF(CY468="","Debes escribir el valor del sindicato. ",
IF( ISERR(_xlfn.NUMBERVALUE(CY468)), "El valor del sindicato debe ser un número válido. ", "")
),
""
)</f>
        <v/>
      </c>
      <c r="IH468" s="46">
        <f>IF($DS468,
IF( AND(CZ468&lt;&gt;"", ISERR(_xlfn.NUMBERVALUE(CZ468))), "El valor de sanción pública debe ser un número válido. ", "")
)</f>
        <v/>
      </c>
      <c r="II468" s="46">
        <f>IF($DS468,
IF( AND(DA468&lt;&gt;"", ISERR(_xlfn.NUMBERVALUE(DA468))), "El valor de sanción privada debe ser un número válido. ", "")
)</f>
        <v/>
      </c>
      <c r="IJ468" s="46">
        <f>CONCATENATE(DB468,DC468)&lt;&gt;""</f>
        <v/>
      </c>
      <c r="IK468" s="46">
        <f>IF(AND($DS468,IJ468),
IF(DB468="","Debes escribir la descripción de libranza. ",""),
""
)</f>
        <v/>
      </c>
      <c r="IL468" s="46">
        <f>IF(AND($DS468,IJ468),
IF(DC468="","Debes escribir la cuota libranza. ",
IF(ISERR(_xlfn.NUMBERVALUE(DC468)),"El valor de la cuota libranza debe ser un número válido. ","")
),
""
)</f>
        <v/>
      </c>
      <c r="IM468" s="46">
        <f>IF($DS468,
IF( AND(DD468&lt;&gt;"", ISERR(_xlfn.NUMBERVALUE(DD468))), "El valor de pagos a terceros debe ser un número válido. ", "")
)</f>
        <v/>
      </c>
      <c r="IN468" s="46">
        <f>IF($DS468,
IF( AND(DE468&lt;&gt;"", ISERR(_xlfn.NUMBERVALUE(DE468))), "El valor de anticipos debe ser un número válido. ", "")
)</f>
        <v/>
      </c>
      <c r="IO468" s="46">
        <f>IF($DS468,
IF( AND(DF468&lt;&gt;"", ISERR(_xlfn.NUMBERVALUE(DF468))), "El valor de AFC debe ser un número válido. ", "")
)</f>
        <v/>
      </c>
      <c r="IP468" s="46">
        <f>IF($DS468,
IF( AND(DG468&lt;&gt;"", ISERR(_xlfn.NUMBERVALUE(DG468))), "El valor de rete-fuente debe ser un número válido. ", "")
)</f>
        <v/>
      </c>
      <c r="IQ468" s="46">
        <f>IF($DS468,
IF( AND(DH468&lt;&gt;"", ISERR(_xlfn.NUMBERVALUE(DH468))), "El valor de cooperativa de trabajo debe ser un número válido. ", "")
)</f>
        <v/>
      </c>
      <c r="IR468" s="46">
        <f>IF($DS468,
IF( AND(DI468&lt;&gt;"", ISERR(_xlfn.NUMBERVALUE(DI468))), "El valor de embargo fiscal debe ser un número válido. ", "")
)</f>
        <v/>
      </c>
      <c r="IS468" s="46">
        <f>IF($DS468,
IF( AND(DJ468&lt;&gt;"", ISERR(_xlfn.NUMBERVALUE(DJ468))), "El valor de educación debe ser un número válido. ", "")
)</f>
        <v/>
      </c>
      <c r="IT468" s="46">
        <f>IF($DS468,
IF( AND(DK468&lt;&gt;"", ISERR(_xlfn.NUMBERVALUE(DK468))), "El valor de reintegro debe ser un número válido. ", "")
)</f>
        <v/>
      </c>
      <c r="IU468" s="46">
        <f>IF($DS468,
IF( AND(DL468&lt;&gt;"", ISERR(_xlfn.NUMBERVALUE(DL468))), "El valor de deuda debe ser un número válido. ", "")
)</f>
        <v/>
      </c>
      <c r="IV468" s="46">
        <f>IF($DS468,
IF( AND(DM468&lt;&gt;"", ISERR(_xlfn.NUMBERVALUE(DM468))), "El valor de otras deducciones debe ser un número válido. ", "")
)</f>
        <v/>
      </c>
      <c r="IW468" s="46">
        <f>IF($DS468,
IF(DN468="","Debes escribir el valor de los devengos totales. ",
IF( ISERR(_xlfn.NUMBERVALUE(DN468)), "El valor de los devengos totales debe ser un número válido. ", "")
)
)</f>
        <v/>
      </c>
      <c r="IX468" s="46">
        <f>IF($DS468,
IF(DO468="","Debes escribir el valor de las deducciones totales. ",
IF( ISERR(_xlfn.NUMBERVALUE(DO468)), "El valor de las deducciones totales debe ser un número válido. ", "")
)
)</f>
        <v/>
      </c>
      <c r="IY468" s="46">
        <f>IF($DS468,
IF(DP468="","Debes escribir el valor del salario total. ",
IF( ISERR(_xlfn.NUMBERVALUE(DP468)), "El valor del salario total debe ser un número válido. ", "")
)
)</f>
        <v/>
      </c>
    </row>
    <row r="469">
      <c r="B469" s="48" t="n">
        <v>457</v>
      </c>
      <c r="C469" s="61">
        <f>IF(AND(DS469,DP469&lt;&gt;""),
IF(DQ469="","OK","Error"),
""
)</f>
        <v/>
      </c>
      <c r="D469" s="53" t="n"/>
      <c r="E469" s="52" t="n"/>
      <c r="F469" s="112" t="n"/>
      <c r="G469" s="52" t="n"/>
      <c r="H469" s="53" t="n"/>
      <c r="I469" s="52" t="n"/>
      <c r="J469" s="52" t="n"/>
      <c r="K469" s="53" t="n"/>
      <c r="L469" s="55" t="n"/>
      <c r="M469" s="108" t="n"/>
      <c r="N469" s="56" t="n"/>
      <c r="O469" s="52" t="n"/>
      <c r="P469" s="52" t="n"/>
      <c r="Q469" s="52" t="n"/>
      <c r="R469" s="52" t="n"/>
      <c r="S469" s="52" t="n"/>
      <c r="T469" s="53" t="n"/>
      <c r="U469" s="52" t="n"/>
      <c r="V469" s="52" t="n"/>
      <c r="W469" s="55" t="n"/>
      <c r="X469" s="55" t="n"/>
      <c r="Y469" s="52" t="n"/>
      <c r="Z469" s="55" t="n"/>
      <c r="AA469" s="52" t="n"/>
      <c r="AB469" s="53" t="n"/>
      <c r="AC469" s="53" t="n"/>
      <c r="AD469" s="53" t="n"/>
      <c r="AE469" s="177" t="n"/>
      <c r="AF469" s="113" t="n"/>
      <c r="AG469" s="177" t="n"/>
      <c r="AH469" s="178" t="n"/>
      <c r="AI469" s="178" t="n"/>
      <c r="AJ469" s="178" t="n"/>
      <c r="AK469" s="114" t="n"/>
      <c r="AL469" s="178" t="n"/>
      <c r="AM469" s="114" t="n"/>
      <c r="AN469" s="178" t="n"/>
      <c r="AO469" s="114" t="n"/>
      <c r="AP469" s="178" t="n"/>
      <c r="AQ469" s="114" t="n"/>
      <c r="AR469" s="178" t="n"/>
      <c r="AS469" s="114" t="n"/>
      <c r="AT469" s="178" t="n"/>
      <c r="AU469" s="114" t="n"/>
      <c r="AV469" s="178" t="n"/>
      <c r="AW469" s="114" t="n"/>
      <c r="AX469" s="178" t="n"/>
      <c r="AY469" s="114" t="n"/>
      <c r="AZ469" s="178" t="n"/>
      <c r="BA469" s="114" t="n"/>
      <c r="BB469" s="178" t="n"/>
      <c r="BC469" s="114" t="n"/>
      <c r="BD469" s="178" t="n"/>
      <c r="BE469" s="178" t="n"/>
      <c r="BF469" s="178" t="n"/>
      <c r="BG469" s="59" t="n"/>
      <c r="BH469" s="178" t="n"/>
      <c r="BI469" s="114" t="n"/>
      <c r="BJ469" s="53" t="n"/>
      <c r="BK469" s="178" t="n"/>
      <c r="BL469" s="114" t="n"/>
      <c r="BM469" s="178" t="n"/>
      <c r="BN469" s="114" t="n"/>
      <c r="BO469" s="178" t="n"/>
      <c r="BP469" s="178" t="n"/>
      <c r="BQ469" s="178" t="n"/>
      <c r="BR469" s="178" t="n"/>
      <c r="BS469" s="178" t="n"/>
      <c r="BT469" s="178" t="n"/>
      <c r="BU469" s="178" t="n"/>
      <c r="BV469" s="178" t="n"/>
      <c r="BW469" s="178" t="n"/>
      <c r="BX469" s="178" t="n"/>
      <c r="BY469" s="178" t="n"/>
      <c r="BZ469" s="178" t="n"/>
      <c r="CA469" s="178" t="n"/>
      <c r="CB469" s="178" t="n"/>
      <c r="CC469" s="178" t="n"/>
      <c r="CD469" s="178" t="n"/>
      <c r="CE469" s="178" t="n"/>
      <c r="CF469" s="178" t="n"/>
      <c r="CG469" s="178" t="n"/>
      <c r="CH469" s="178" t="n"/>
      <c r="CI469" s="178" t="n"/>
      <c r="CJ469" s="178" t="n"/>
      <c r="CK469" s="53" t="n"/>
      <c r="CL469" s="178" t="n"/>
      <c r="CM469" s="178" t="n"/>
      <c r="CN469" s="60" t="n"/>
      <c r="CO469" s="177" t="n"/>
      <c r="CP469" s="178" t="n"/>
      <c r="CQ469" s="60" t="n"/>
      <c r="CR469" s="177" t="n"/>
      <c r="CS469" s="178" t="n"/>
      <c r="CT469" s="59" t="n"/>
      <c r="CU469" s="178" t="n"/>
      <c r="CV469" s="59" t="n"/>
      <c r="CW469" s="178" t="n"/>
      <c r="CX469" s="59" t="n"/>
      <c r="CY469" s="178" t="n"/>
      <c r="CZ469" s="178" t="n"/>
      <c r="DA469" s="178" t="n"/>
      <c r="DB469" s="53" t="n"/>
      <c r="DC469" s="178" t="n"/>
      <c r="DD469" s="178" t="n"/>
      <c r="DE469" s="178" t="n"/>
      <c r="DF469" s="178" t="n"/>
      <c r="DG469" s="178" t="n"/>
      <c r="DH469" s="178" t="n"/>
      <c r="DI469" s="178" t="n"/>
      <c r="DJ469" s="178" t="n"/>
      <c r="DK469" s="178" t="n"/>
      <c r="DL469" s="178" t="n"/>
      <c r="DM469" s="178" t="n"/>
      <c r="DN469" s="177" t="n"/>
      <c r="DO469" s="177" t="n"/>
      <c r="DP469" s="177" t="n"/>
      <c r="DQ469" s="76">
        <f>IF(AND(DS469,DP469&lt;&gt;""),
CONCATENATE(DT469,DU469,DV469,DW469,DX469,DY469,DZ469,EA469,EB469,EC469,ED469,EE469,EF469,EG469,EH469,EI469,EJ469,EK469,EL469,EM469,EN469,EO469,EP469,EQ469,ES469,ET469,EU469,EV469,EW469,EX469,EY469,EZ469,FA469,FC469,FD469,FF469,FG469,FI469,FJ469,FL469,FM469,FO469,FP469,FR469,FS469,FU469,FV469,FX469,FY469,GA469,GB469,GD469,GE469,GF469,GH469,GI469,GJ469,GL469,GM469,GN469,GP469,GQ469,GS469,GT469,GU469,GV469,GW469,GX469,GY469,GZ469,HA469,HB469,HC469,HD469,HE469,HF469,HG469,HH469,HI469,HJ469,HK469,HL469,HM469,HN469,HO469,HQ469,HR469,HS469,HT469,HU469,HV469,HW469,HX469,HY469,IA469,IB469,IC469,ID469,IF469,IG469,IH469,II469,IK469,IL469,IM469,IN469,IO469,IP469,IQ469,IR469,IS469,IT469,IU469,IV469,IW469,IX469,IY469,IZ469),
""
)</f>
        <v/>
      </c>
      <c r="DR469" s="53" t="n"/>
      <c r="DS469" s="46">
        <f>CONCATENATE(D469,$E469,$F469,$G469,H469,$I469,$J469,K469,$L469,$M469,N469,$O469,$P469,$Q469,$R469,$S469,T469,$U469,$V469,$W469,$X469,$Y469,$Z469,$AA469,AB469,AC469,AD469,$AE469,$AF469,$AG469,AH469,AI469,AJ469,AK469,AL469,AM469,AN469,AO469,AP469,AQ469,AR469,AS469,AT469,AU469,AV469,AW469,AX469,AY469,AZ469,BA469,BB469,BC469,BD469,BE469,BF469,BG469,BH469,BI469,BJ469,BK469,BL469,BM469,BN469,BO469,BP469,BQ469,BR469,BS469,BT469,BU469,BV469,BW469,BX469,BY469,BZ469,CA469,CB469,CC469,CD469,CE469,CF469,CG469,CH469,CI469,CJ469,CK469,CL469,CM469,$CN469,$CO469,CP469,$CQ469,$CR469,CS469,CT469,CU469,CV469,CW469,CX469,CY469,CZ469,DA469,DB469,DC469,DD469,DE469,DF469,DG469,DH469,DI469,DJ469,DK469,DL469,DM469,$DN469,$DO469,$DP469,DR469)&lt;&gt;""</f>
        <v/>
      </c>
      <c r="DT469" s="46">
        <f>IF(AND($DS469,$E$4&lt;&gt;""),
IF(LEFT($E$4,2) = "1.",
IF(D469&lt;&gt;"","El CUNE sólo se envía en operaciones de novedad o ajuste. ",""),
IF(D469="","Debes escribir un CUNE válido para realizar operaciones de novedad o ajuste. ","")),
""
)</f>
        <v/>
      </c>
      <c r="DU469" s="46">
        <f>IF($DS469,
IF(E469="","Debes seleccionar el tipo de documento del empleado. ",
IF(_xlfn.IFNA(VLOOKUP(E469,TIPO_DE_DOCUMENTO,1,FALSE),-1)=-1,"El tipo de documento no es válido (por favor seleccionarlo de la lista). ","")
)
)</f>
        <v/>
      </c>
      <c r="DV469" s="46">
        <f>IF($DS469,
IF(F469="","Debes escribir el número de documento del empleado. ","")
)</f>
        <v/>
      </c>
      <c r="DW469" s="46">
        <f>IF($DS469,
IF(G469="","Debes escribir el primer nombre del empleado. ","")
)</f>
        <v/>
      </c>
      <c r="DY469" s="46">
        <f>IF($DS469,
IF(I469="","Debes escribir el primer apellido del empleado. ","")
)</f>
        <v/>
      </c>
      <c r="DZ469" s="46">
        <f>IF($DS469,
IF(J469="","Debes escribir el segundo apellido del empleado. ","")
)</f>
        <v/>
      </c>
      <c r="EB469" s="46">
        <f>IF($DS469,
IF(L469="","Debes escribir la fecha de ingreso del empleado. ",
IF(ISERR(DATE(YEAR(L469),MONTH(L469),DAY(L469))), "El valor ingresado en fecha de ingreso no tiene un formato válido. ","")
)
)</f>
        <v/>
      </c>
      <c r="EC469" s="46">
        <f>IF($DS469,
IF(M469="","Debes escribir el tiempo laborado. ",
IF( IFERROR(INT(M469),1.1) &lt;&gt; IFERROR(_xlfn.NUMBERVALUE(M469),1), "El valor de los días trabajados debe ser un número entero. ", "")
)
)</f>
        <v/>
      </c>
      <c r="ED469" s="46">
        <f>IF($DS469,
IF( AND(N469&lt;&gt;"", ISERR(DATE(YEAR(N469),MONTH(N469),DAY(N469))) ), "El valor ingresado en fecha de ingreso no tiene un formato válido. ",
IF( AND(N469&lt;&gt;"", $E$6&lt;&gt;"", DATE(YEAR(N469), MONTH(N469), 1) &lt;&gt; IFERROR(DATE(MID($E$6, 1, 4), MID($E$6, 6, 2),1), "1/1/1900") ), "La fecha de retiro debe estar dentro del período liquidado. ", "")
)
)</f>
        <v/>
      </c>
      <c r="EE469" s="46">
        <f>IF($DS469,
IF(O469="","Debes seleccionar el tipo de trabajador. ",
IF(_xlfn.IFNA(VLOOKUP(O469,TIPO_DE_TRABAJADOR,1,FALSE),-1)=-1,"El tipo de trabajador no es válido (por favor seleccionarlo de la lista). ","")
)
)</f>
        <v/>
      </c>
      <c r="EF469" s="46">
        <f>IF($DS469,
IF(P469="","Debes seleccionar si es un trabajador dependiente pensionado por vejez. ",
IF(_xlfn.IFNA(VLOOKUP(P469,SUBTIPO_DE_TRABAJADOR,1,FALSE),-1)=-1,"El tipo de trabajador dependiente pensionado por vejez no es válido (por favor seleccionarlo de la lista). ","")
)
)</f>
        <v/>
      </c>
      <c r="EG469" s="46">
        <f>IF($DS469,
IF(Q469="","Debes seleccionar el tipo de contrato del trabajador. ",
IF(_xlfn.IFNA(VLOOKUP(Q469,TIPO_DE_CONTRATO,1,FALSE),-1)=-1,"El tipo de contrato del trabajador no es válido (por favor seleccionarlo de la lista). ","")
)
)</f>
        <v/>
      </c>
      <c r="EH469" s="46">
        <f>IF($DS469,
IF(R469="","Debes seleccionar si es un salario integral. ",
IF(_xlfn.IFNA(VLOOKUP(R469,SI_NO,1,FALSE),-1)=-1,"Valor no válido para salario integral (por favor seleccionarlo de la lista). ","")
)
)</f>
        <v/>
      </c>
      <c r="EI469" s="46">
        <f>IF($DS469,
IF(S469="","Debes seleccionar si el trabajador realiza actividades de riesgo. ",
IF(_xlfn.IFNA(VLOOKUP(S469,SI_NO,1,FALSE),-1)=-1,"Valor no válido para actividad de alto riesgo (por favor seleccionarlo de la lista). ","")
)
)</f>
        <v/>
      </c>
      <c r="EK469" s="46">
        <f>IF($DS469,
IF(U469="","Debes escribir el código del municipio de residencia del trabajador. ",
IF(_xlfn.IFNA(VLOOKUP(U469,MUNICIPIO,1,FALSE),-1)=-1,"El municipio de residencia del trabajador es inválido (por favor seleccionarlo de la lista). ","")
)
)</f>
        <v/>
      </c>
      <c r="EL469" s="46">
        <f>IF($DS469,
IF(V469="","Debes escribir el la dirección de residendia del trabajador. ","")
)</f>
        <v/>
      </c>
      <c r="EM469" s="46">
        <f>IF($DS469,
IF(W469="","Debes escribir la fecha de inicio de la liquidación. ",
IF(ISERR(DATE(YEAR(W469),MONTH(W469),DAY(W469))),"El valor ingresado en fecha de inicio de liquidación no tiene un formato válido. ",
IF( AND($E$6&lt;&gt;"", DATE(YEAR(W469), MONTH(W469), 1) &lt;&gt; IFERROR(DATE(MID($E$6, 1, 4), MID($E$6, 6, 2),1), "1/1/1900") ), "La fecha de inicio de la liquidación debe estar dentro del período liquidado. ", "")
)
)
)</f>
        <v/>
      </c>
      <c r="EN469" s="46">
        <f>IF($DS469,
IF(X469="","Debes escribir la fecha de fin de la liquidación. ",
IF(ISERR(DATE(YEAR(X469),MONTH(X469),DAY(X469))),"El valor ingresado en fecha de fin de liquidación no tiene un formato válido. ",
IF( AND($E$6&lt;&gt;"", DATE(YEAR(X469), MONTH(X469), 1) &lt;&gt; IFERROR(DATE(MID($E$6, 1, 4), MID($E$6, 6, 2),1), "1/1/1900") ), "La fecha de fin de la liquidación debe estar dentro del período liquidado. ", "")
)
)
)</f>
        <v/>
      </c>
      <c r="EO469" s="46">
        <f>IF($DS469,
IF(Y469="","Debes escribir la frecuencia de pago del trabajador. ",
IF(_xlfn.IFNA(VLOOKUP(Y469,PERÍODO_DE_NÓMINA,1,FALSE),-1)=-1,"La frecuencia de pago es inválida (por favor seleccionarlo de la lista). ","")
)
)</f>
        <v/>
      </c>
      <c r="EP469" s="46">
        <f>IF($DS469,
IF(Z469="","Debes escribir la fecha de pago. ",
IF(ISERR(DATE(YEAR(Z469),MONTH(Z469),DAY(Z469))), "El valor ingresado en fecha de pago no tiene un formato válido. ","")
)
)</f>
        <v/>
      </c>
      <c r="EQ469" s="46">
        <f>IF($DS469,
IF(AA469="","Debes escribir el medio de pago. ",
IF(_xlfn.IFNA(VLOOKUP(AA469,MEDIOS_DE_PAGO,1,FALSE),-1)=-1,"El medio de pago es inválido (por favor seleccionarlo de la lista). ","")
)
)</f>
        <v/>
      </c>
      <c r="ER469" s="46">
        <f>OR(AA469='Tablas '!$T$4,AA469='Tablas '!$T$7,AA469='Tablas '!$T$8,AA469='Tablas '!$T$11)</f>
        <v/>
      </c>
      <c r="ES469" s="46">
        <f>IF(AND($DS469,ER469),
IF(AB469="","Debes escribir la entidad bancaria. ",""),
""
)</f>
        <v/>
      </c>
      <c r="ET469" s="46">
        <f>IF(AND($DS469,ER469),
IF(AC469="","Debes escribir el tipo de cuenta bancaria. ",
IF(_xlfn.IFNA(VLOOKUP(AC469,TIPO_DE_CUENTA,1,FALSE),-1)=-1,"El tipo de cuenta bancaria es inválida (por favor seleccionarlo de la lista). ","")
),
""
)</f>
        <v/>
      </c>
      <c r="EU469" s="46">
        <f>IF(AND($DS469,ER469),
IF(AD469="","Debes escribir el número de cuenta bancaria. ",""),
""
)</f>
        <v/>
      </c>
      <c r="EV469" s="46">
        <f>IF($DS469,
IF(AE469="","Debes escribir el valor del sueldo básico. ",
IF( ISERR(_xlfn.NUMBERVALUE(AE469)), "El valor del sueldo básico debe ser un número válido. ", "")
)
)</f>
        <v/>
      </c>
      <c r="EW469" s="46">
        <f>IF($DS469,
IF(AF469="","Debes escribir el número de días trabajados. ",
IF( IFERROR(INT(AF469),1.1) &lt;&gt; IFERROR(_xlfn.NUMBERVALUE(AF469),1), "La cantidad de días trabajados debe ser un número entero. ", "")
)
)</f>
        <v/>
      </c>
      <c r="EX469" s="46">
        <f>IF($DS469,
IF(AG469="","Debes escribir el valor del sueldo trabajado. ",
IF( ISERR(_xlfn.NUMBERVALUE(AG469)), "El valor del sueldo trabajado debe ser un número válido. ", "")
)
)</f>
        <v/>
      </c>
      <c r="EY469" s="46">
        <f>IF($DS469,
IF( AND(AH469&lt;&gt;"", ISERR(_xlfn.NUMBERVALUE(AH469))), "El valor del auxilio de transporte debe ser un número válido. ", "")
)</f>
        <v/>
      </c>
      <c r="EZ469" s="46">
        <f>IF($DS469,
IF( AND(AI469&lt;&gt;"", ISERR(_xlfn.NUMBERVALUE(AI469))), "El valor de viáticos salariales debe ser un número válido. ", "")
)</f>
        <v/>
      </c>
      <c r="FA469" s="46">
        <f>IF($DS469,
IF( AND(AJ469&lt;&gt;"", ISERR(_xlfn.NUMBERVALUE(AJ469))), "El valor de viáticos NO salariales debe ser un número válido. ", "")
)</f>
        <v/>
      </c>
      <c r="FB469" s="46">
        <f>CONCATENATE(AK469,AL469)&lt;&gt;""</f>
        <v/>
      </c>
      <c r="FC469" s="46">
        <f>IF(AND($DS469,FB469),
IF(AK469="","Debes escribir el número de horas extras diurnas. ",
IF( IFERROR(INT(AK469),1.1) &lt;&gt; IFERROR(_xlfn.NUMBERVALUE(AK469),1), "La cantidad de horas extras diurnas debe ser un número entero. ", "")
),
""
)</f>
        <v/>
      </c>
      <c r="FD469" s="46">
        <f>IF(AND($DS469,FB469),
IF(AL469="","Debes escribir el valor de las horas extras diurnas. ",
IF( ISERR(_xlfn.NUMBERVALUE(AL469)), "El valor de las horas extras duirnas debe ser un número válido. ", "")
),
""
)</f>
        <v/>
      </c>
      <c r="FE469" s="46">
        <f>CONCATENATE(AM469,AN469)&lt;&gt;""</f>
        <v/>
      </c>
      <c r="FF469" s="46">
        <f>IF(AND($DS469,FE469),
IF(AM469="","Debes escribir el número de horas extras nocturnas. ",
IF( IFERROR(INT(AM469),1.1) &lt;&gt; IFERROR(_xlfn.NUMBERVALUE(AM469),1), "La cantidad de horas extras nocturnas debe ser un número entero. ", "")
),
""
)</f>
        <v/>
      </c>
      <c r="FG469" s="46">
        <f>IF(AND($DS469,FE469),
IF(AN469="","Debes escribir el valor de las horas extras nocturnas. ",
IF( ISERR(_xlfn.NUMBERVALUE(AN469)), "El valor de las horas extras nocturnas debe ser un número válido. ", "")
),
""
)</f>
        <v/>
      </c>
      <c r="FH469" s="46">
        <f>CONCATENATE(AO469,AP469)&lt;&gt;""</f>
        <v/>
      </c>
      <c r="FI469" s="46">
        <f>IF(AND($DS469,FH469),
IF(AO469="","Debes escribir el número de horas extras diurnas dominicales y festivas. ",
IF( IFERROR(INT(AO469),1.1) &lt;&gt; IFERROR(_xlfn.NUMBERVALUE(AO469),1), "La cantidad de horas extras diurnas dominicales y festivas debe ser un número entero. ", "")
),
""
)</f>
        <v/>
      </c>
      <c r="FJ469" s="46">
        <f>IF(AND($DS469,FH469),
IF(AP469="","Debes escribir el valor de las horas extras diurnas dominicales y festivas. ",
IF( ISERR(_xlfn.NUMBERVALUE(AP469)), "El valor de las horas extras diurnas dominicales y festivas debe ser un número válido. ", "")
),
""
)</f>
        <v/>
      </c>
      <c r="FK469" s="46">
        <f>CONCATENATE(AQ469,AR469)&lt;&gt;""</f>
        <v/>
      </c>
      <c r="FL469" s="46">
        <f>IF(AND($DS469,FK469),
IF(AQ469="","Debes escribir el número de horas extras nocturnas dominicales y festivas. ",
IF( IFERROR(INT(AQ469),1.1) &lt;&gt; IFERROR(_xlfn.NUMBERVALUE(AQ469),1), "La cantidad de horas extras nocturnas dominicales y festivas debe ser un número entero. ", "")
),
""
)</f>
        <v/>
      </c>
      <c r="FM469" s="46">
        <f>IF(AND($DS469,FK469),
IF(AR469="","Debes escribir el valor de las horas extras nocturnas dominicales y festivas. ",
IF( ISERR(_xlfn.NUMBERVALUE(AR469)), "El valor de las horas extras nocturnas dominicales y festivas debe ser un número válido. ", "")
),
""
)</f>
        <v/>
      </c>
      <c r="FN469" s="46">
        <f>CONCATENATE(AS469,AT469)&lt;&gt;""</f>
        <v/>
      </c>
      <c r="FO469" s="46">
        <f>IF(AND($DS469,FN469),
IF(AS469="","Debes escribir el número de horas recargo nocturno. ",
IF( IFERROR(INT(AS469),1.1) &lt;&gt; IFERROR(_xlfn.NUMBERVALUE(AS469),1), "La cantidad de horas recargo nocturno debe ser un número entero. ", "")
),
""
)</f>
        <v/>
      </c>
      <c r="FP469" s="46">
        <f>IF(AND($DS469,FN469),
IF(AT469="","Debes escribir el valor de las horas recargo nocturno. ",
IF( ISERR(_xlfn.NUMBERVALUE(AT469)), "El valor de las horas recargo nocturno debe ser un número válido. ", "")
),
""
)</f>
        <v/>
      </c>
      <c r="FQ469" s="46">
        <f>CONCATENATE(AU469,AV469)&lt;&gt;""</f>
        <v/>
      </c>
      <c r="FR469" s="46">
        <f>IF(AND($DS469,FQ469),
IF(AU469="","Debes escribir el número de horas recargo diurno dominical y festivo. ",
IF( IFERROR(INT(AU469),1.1) &lt;&gt; IFERROR(_xlfn.NUMBERVALUE(AU469),1), "La cantidad de horas recargo diurno dominical y festivo debe ser un número entero. ", "")
),
""
)</f>
        <v/>
      </c>
      <c r="FS469" s="46">
        <f>IF(AND($DS469,FQ469),
IF(AV469="","Debes escribir el valor de las horas recargo diurno dominical y festivo. ",
IF( ISERR(_xlfn.NUMBERVALUE(AV469)), "El valor de las horas recargo diurno dominical y festivo debe ser un número válido. ", "")
),
""
)</f>
        <v/>
      </c>
      <c r="FT469" s="46">
        <f>CONCATENATE(AW469,AX469)&lt;&gt;""</f>
        <v/>
      </c>
      <c r="FU469" s="46">
        <f>IF(AND($DS469,FT469),
IF(AW469="","Debes escribir el número de horas recargo nocturno dominical y festivo. ",
IF( IFERROR(INT(AW469),1.1) &lt;&gt; IFERROR(_xlfn.NUMBERVALUE(AW469),1), "La cantidad de horas recargo nocturno dominical y festivo debe ser un número entero. ", "")
),
""
)</f>
        <v/>
      </c>
      <c r="FV469" s="46">
        <f>IF(AND($DS469,FT469),
IF(AX469="","Debes escribir el valor de las horas recargo nocturno dominical y festivo. ",
IF( ISERR(_xlfn.NUMBERVALUE(AX469)), "El valor de las horas recargo nocturno dominical y festivo debe ser un número válido. ", "")
),
""
)</f>
        <v/>
      </c>
      <c r="FW469" s="46">
        <f>CONCATENATE(AY469,AZ469)&lt;&gt;""</f>
        <v/>
      </c>
      <c r="FX469" s="46">
        <f>IF(AND($DS469,FW469),
IF(AY469="","Debes escribir el número de días de vacaciones comunes. ",
IF( IFERROR(INT(AY469),1.1) &lt;&gt; IFERROR(_xlfn.NUMBERVALUE(AY469),1), "La cantidad de días de vacaciones comunes debe ser un número entero. ", "")
),
""
)</f>
        <v/>
      </c>
      <c r="FY469" s="46">
        <f>IF(AND($DS469,FW469),
IF(AZ469="","Debes escribir el valor de las vacaciones comunes. ",
IF( ISERR(_xlfn.NUMBERVALUE(AZ469)), "El valor de las vacaciones comunes debe ser un número válido. ", "")
),
""
)</f>
        <v/>
      </c>
      <c r="FZ469" s="46">
        <f>CONCATENATE(BA469,BB469)&lt;&gt;""</f>
        <v/>
      </c>
      <c r="GA469" s="46">
        <f>IF(AND($DS469,FZ469),
IF(BA469="","Debes escribir el número de días de vacaciones compensadas. ",
IF( IFERROR(INT(BA469),1.1) &lt;&gt; IFERROR(_xlfn.NUMBERVALUE(BA469),1), "La cantidad de días de vacaciones compensadas debe ser un número entero. ", "")
),
""
)</f>
        <v/>
      </c>
      <c r="GB469" s="46">
        <f>IF(AND($DS469,FZ469),
IF(BB469="","Debes escribir el valor de las vacaciones compensadas. ",
IF( ISERR(_xlfn.NUMBERVALUE(BB469)), "El valor de las vacaciones compensadas debe ser un número válido. ", "")
),
""
)</f>
        <v/>
      </c>
      <c r="GC469" s="46">
        <f>CONCATENATE(BC469,BD469)&lt;&gt;""</f>
        <v/>
      </c>
      <c r="GD469" s="46">
        <f>IF(AND($DS469,GC469),
IF(BC469="","Debes escribir el número de días de prima salarial. ",
IF( IFERROR(INT(BC469),1.1) &lt;&gt; IFERROR(_xlfn.NUMBERVALUE(BC469),1), "La cantidad de días de prima salarial debe ser un número entero. ", "")
),
""
)</f>
        <v/>
      </c>
      <c r="GE469" s="46">
        <f>IF(AND($DS469,GC469),
IF(BD469="","Debes escribir el valor de los días de prima salarial. ",
IF( ISERR(_xlfn.NUMBERVALUE(BD469)), "El valor de los días de prima salarial debe ser un número válido. ", "")
),
""
)</f>
        <v/>
      </c>
      <c r="GF469" s="46">
        <f>IF($DS469,
IF( AND(BE469&lt;&gt;"", ISERR(_xlfn.NUMBERVALUE(BE469))), "El valor de la prima NO saliarial debe ser un número válido. ", "")
)</f>
        <v/>
      </c>
      <c r="GG469" s="46">
        <f>CONCATENATE(BF469,BG469,BH469)&lt;&gt;""</f>
        <v/>
      </c>
      <c r="GH469" s="46">
        <f>IF(AND($DS469,GG469),
IF(BF469="","Debes escribir el valor de las cesantías. ",
IF( ISERR(_xlfn.NUMBERVALUE(BF469)), "El valor de las cesantías debe ser un número válido. ", "")
),
""
)</f>
        <v/>
      </c>
      <c r="GI469" s="46">
        <f>IF(AND($DS469,GG469),
IF(BG469="","Debes escribir el % de cesantías. ",
IF( ISERR(_xlfn.NUMBERVALUE(BG469)), "El % de cesantías debe ser un número válido. ", "")
),
""
)</f>
        <v/>
      </c>
      <c r="GJ469" s="46">
        <f>IF(AND($DS469,GG469),
IF(BH469="","Debes escribir el valor de intereses de cesantías. ",
IF( ISERR(_xlfn.NUMBERVALUE(BH469)), "El valor de intereses de cesantías debe ser un número válido. ", "")
),
""
)</f>
        <v/>
      </c>
      <c r="GK469" s="46">
        <f>CONCATENATE(BI469,BJ469,BK469)&lt;&gt;""</f>
        <v/>
      </c>
      <c r="GL469" s="46">
        <f>IF(AND($DS469,GK469),
IF(BI469="","Debes escribir el número de días de incapacidad. ",
IF( IFERROR(INT(BI469),1.1) &lt;&gt; IFERROR(_xlfn.NUMBERVALUE(BI469),1), "La cantidad de días de incapacidad debe ser un número entero. ", "")
),
""
)</f>
        <v/>
      </c>
      <c r="GM469" s="46">
        <f>IF(AND($DS469,GK469),
IF(BJ469="","Debes escribir el tipo de incapacidad. ",
IF(_xlfn.IFNA(VLOOKUP(BJ469,TIPO_DE_INCAPACIDAD,1,FALSE),-1)=-1,"El tipo de incapacidad es inválida (por favor seleccionarlo de la lista). ","")
),
""
)</f>
        <v/>
      </c>
      <c r="GN469" s="46">
        <f>IF(AND($DS469,GK469),
IF(BK469="","Debes escribir el valor de la incapacidad. ",
IF( ISERR(_xlfn.NUMBERVALUE(BK469)), "El valor de la incapacidad debe ser un número válido. ", "")
),
""
)</f>
        <v/>
      </c>
      <c r="GO469" s="46">
        <f>CONCATENATE(BL469,BM469)&lt;&gt;""</f>
        <v/>
      </c>
      <c r="GP469" s="46">
        <f>IF(AND($DS469,GO469),
IF(BL469="","Debes escribir el número de días de licencia de maternidad o paternidad. ",
IF( IFERROR(INT(BL469),1.1) &lt;&gt; IFERROR(_xlfn.NUMBERVALUE(BL469),1), "La cantidad de días de licencia de maternidad o paternidad debe ser un número entero. ", "")
),
""
)</f>
        <v/>
      </c>
      <c r="GQ469" s="46">
        <f>IF(AND($DS469,GO469),
IF(BM469="","Debes escribir el valor de la licencia de maternidad o paternidad. ",
IF( ISERR(_xlfn.NUMBERVALUE(BM469)), "El valor de la licencia de maternidad o paternidad debe ser un número válido. ", "")
),
""
)</f>
        <v/>
      </c>
      <c r="GR469" s="46">
        <f>CONCATENATE(BN469,BO469)&lt;&gt;""</f>
        <v/>
      </c>
      <c r="GS469" s="46">
        <f>IF(AND($DS469,GR469),
IF(BN469="","Debes escribir el número de días de licencia remunerada. ",
IF( IFERROR(INT(BN469),1.1) &lt;&gt; IFERROR(_xlfn.NUMBERVALUE(BN469),1), "La cantidad de días de licencia remunerada debe ser un número entero. ", "")
),
""
)</f>
        <v/>
      </c>
      <c r="GT469" s="46">
        <f>IF(AND($DS469,GR469),
IF(BO469="","Debes escribir el valor de la licencia remunerada. ",
IF( ISERR(_xlfn.NUMBERVALUE(BO469)), "El valor de la licencia remunerada debe ser un número válido. ", "")
),
""
)</f>
        <v/>
      </c>
      <c r="GU469" s="46">
        <f>IF($DS469,
IF( AND(BP469&lt;&gt;"", ISERR(_xlfn.NUMBERVALUE(BP469))), "El valor de la licencia NO remunerada debe ser un número válido. ", "")
)</f>
        <v/>
      </c>
      <c r="GV469" s="46">
        <f>IF($DS469,
IF( AND(BQ469&lt;&gt;"", ISERR(_xlfn.NUMBERVALUE(BQ469))), "El valor de auxilios salariales debe ser un número válido. ", "")
)</f>
        <v/>
      </c>
      <c r="GW469" s="46">
        <f>IF($DS469,
IF( AND(BR469&lt;&gt;"", ISERR(_xlfn.NUMBERVALUE(BR469))), "El valor de auxilios NO salariales debe ser un número válido. ", "")
)</f>
        <v/>
      </c>
      <c r="GX469" s="46">
        <f>IF($DS469,
IF( AND(BS469&lt;&gt;"", ISERR(_xlfn.NUMBERVALUE(BS469))), "El valor de bonos salariales debe ser un número válido. ", "")
)</f>
        <v/>
      </c>
      <c r="GY469" s="46">
        <f>IF($DS469,
IF( AND(BT469&lt;&gt;"", ISERR(_xlfn.NUMBERVALUE(BT469))), "El valor de bonos NO salariales debe ser un número válido. ", "")
)</f>
        <v/>
      </c>
      <c r="GZ469" s="46">
        <f>IF($DS469,
IF( AND(BU469&lt;&gt;"", ISERR(_xlfn.NUMBERVALUE(BU469))), "El valor de bonos salariales de alimentación debe ser un número válido. ", "")
)</f>
        <v/>
      </c>
      <c r="HA469" s="46">
        <f>IF($DS469,
IF( AND(BV469&lt;&gt;"", ISERR(_xlfn.NUMBERVALUE(BV469))), "El valor de bonos NO salariales de alimentación debe ser un número válido. ", "")
)</f>
        <v/>
      </c>
      <c r="HB469" s="46">
        <f>IF($DS469,
IF( AND(BW469&lt;&gt;"", ISERR(_xlfn.NUMBERVALUE(BW469))), "El valor de bonificaciones salariales debe ser un número válido. ", "")
)</f>
        <v/>
      </c>
      <c r="HC469" s="46">
        <f>IF($DS469,
IF( AND(BX469&lt;&gt;"", ISERR(_xlfn.NUMBERVALUE(BX469))), "El valor de bonificaciones NO salariales debe ser un número válido. ", "")
)</f>
        <v/>
      </c>
      <c r="HD469" s="46">
        <f>IF($DS469,
IF( AND(BY469&lt;&gt;"", ISERR(_xlfn.NUMBERVALUE(BY469))), "El valor de compensaciones ordinarias debe ser un número válido. ", "")
)</f>
        <v/>
      </c>
      <c r="HE469" s="46">
        <f>IF($DS469,
IF( AND(BZ469&lt;&gt;"", ISERR(_xlfn.NUMBERVALUE(BZ469))), "El valor de compensaciones extraordinarias debe ser un número válido. ", "")
)</f>
        <v/>
      </c>
      <c r="HF469" s="46">
        <f>IF($DS469,
IF( AND(CA469&lt;&gt;"", ISERR(_xlfn.NUMBERVALUE(CA469))), "El valor de comisiones debe ser un número válido. ", "")
)</f>
        <v/>
      </c>
      <c r="HG469" s="46">
        <f>IF($DS469,
IF( AND(CB469&lt;&gt;"", ISERR(_xlfn.NUMBERVALUE(CB469))), "El valor de ausencia por huega debe ser un número válido. ", "")
)</f>
        <v/>
      </c>
      <c r="HH469" s="46">
        <f>IF($DS469,
IF( AND(CC469&lt;&gt;"", ISERR(_xlfn.NUMBERVALUE(CC469))), "El valor de anticipos debe ser un número válido. ", "")
)</f>
        <v/>
      </c>
      <c r="HI469" s="46">
        <f>IF($DS469,
IF( AND(CD469&lt;&gt;"", ISERR(_xlfn.NUMBERVALUE(CD469))), "El valor de pagos a terceros debe ser un número válido. ", "")
)</f>
        <v/>
      </c>
      <c r="HJ469" s="46">
        <f>IF($DS469,
IF( AND(CE469&lt;&gt;"", ISERR(_xlfn.NUMBERVALUE(CE469))), "El valor de dotación debe ser un número válido. ", "")
)</f>
        <v/>
      </c>
      <c r="HK469" s="46">
        <f>IF($DS469,
IF( AND(CF469&lt;&gt;"", ISERR(_xlfn.NUMBERVALUE(CF469))), "El valor de apoyo sostenibilidad debe ser un número válido. ", "")
)</f>
        <v/>
      </c>
      <c r="HL469" s="46">
        <f>IF($DS469,
IF( AND(CG469&lt;&gt;"", ISERR(_xlfn.NUMBERVALUE(CG469))), "El valor de teletrabajo debe ser un número válido. ", "")
)</f>
        <v/>
      </c>
      <c r="HM469" s="46">
        <f>IF($DS469,
IF( AND(CH469&lt;&gt;"", ISERR(_xlfn.NUMBERVALUE(CH469))), "El valor de bonificación de retiro debe ser un número válido. ", "")
)</f>
        <v/>
      </c>
      <c r="HN469" s="46">
        <f>IF($DS469,
IF( AND(CI469&lt;&gt;"", ISERR(_xlfn.NUMBERVALUE(CI469))), "El valor de indemnización de retiro debe ser un número válido. ", "")
)</f>
        <v/>
      </c>
      <c r="HO469" s="46">
        <f>IF($DS469,
IF( AND(CJ469&lt;&gt;"", ISERR(_xlfn.NUMBERVALUE(CJ469))), "El valor de reintegros debe ser un número válido. ", "")
)</f>
        <v/>
      </c>
      <c r="HP469" s="46">
        <f>CONCATENATE(CK469,CL469,CM469)&lt;&gt;""</f>
        <v/>
      </c>
      <c r="HQ469" s="46">
        <f>IF(AND($DS469,HP469),
IF(CK469="","Debes escribir la descripción de otro concepto no categorizado. ",""),
""
)</f>
        <v/>
      </c>
      <c r="HR469" s="46">
        <f>IF(AND($DS469,HP469),
IF(CONCATENATE(CL469,CM469)="","Debes escribir al menos un valor de concepto no categorizado (salarial o no salarial). ",
IF(ISERR(_xlfn.NUMBERVALUE(CL469)),"El valor salarial concepto no categorizado debe ser un número válido. ","")
),
""
)</f>
        <v/>
      </c>
      <c r="HS469" s="46">
        <f>IF(AND($DS469,HP469),
IF(CONCATENATE(CL469,CM469)="","Debes escribir al menos un valor de concepto no categorizado (salarial o no salarial). ",
IF(ISERR(_xlfn.NUMBERVALUE(CM469)),"El valor NO salarial concepto no categorizado debe ser un número válido. ","")
),
""
)</f>
        <v/>
      </c>
      <c r="HT469" s="46">
        <f>IF($DS469,
IF(CN469="","Debes escribir el porcentaje del aporte a salud. ",
IF( ISERR(_xlfn.NUMBERVALUE(CN469)), "El valor del porcentaje del aporte a salud debe ser un número válido. ", "")
)
)</f>
        <v/>
      </c>
      <c r="HU469" s="46">
        <f>IF($DS469,
IF(CO469="","Debes escribir el valor del aporte a salud. ",
IF( ISERR(_xlfn.NUMBERVALUE(CO469)), "El valor del aporte a salud debe ser un número válido. ", "")
)
)</f>
        <v/>
      </c>
      <c r="HV469" s="46">
        <f>IF($DS469,
IF( AND(CP469&lt;&gt;"", ISERR(_xlfn.NUMBERVALUE(CP469))), "El valor plan complementario debe ser un número válido. ", "")
)</f>
        <v/>
      </c>
      <c r="HW469" s="46">
        <f>IF($DS469,
IF(CQ469="","Debes escribir el porcentaje del aporte a pensión. ",
IF( ISERR(_xlfn.NUMBERVALUE(CQ469)), "El valor del porcentaje del aporte a pensión debe ser un número válido. ", "")
)
)</f>
        <v/>
      </c>
      <c r="HX469" s="46">
        <f>IF($DS469,
IF(CR469="","Debes escribir el valor del aporte a pensión. ",
IF( ISERR(_xlfn.NUMBERVALUE(CR469)), "El valor del aporte a salud debe ser un número válido. ", "")
)
)</f>
        <v/>
      </c>
      <c r="HY469" s="46">
        <f>IF($DS469,
IF( AND(CS469&lt;&gt;"", ISERR(_xlfn.NUMBERVALUE(CS469))), "El valor pensión voluntaria debe ser un número válido. ", "")
)</f>
        <v/>
      </c>
      <c r="HZ469" s="46">
        <f>CONCATENATE(CT469,CU469,CV469,CW469)&lt;&gt;""</f>
        <v/>
      </c>
      <c r="IA469" s="46">
        <f>IF(AND($DS469,HZ469),
IF(CT469="","Debes escribir el % del fondo de seguridad pensional. ",
IF( ISERR(_xlfn.NUMBERVALUE(CT469)), "El % del fondo de seguridad debe ser un número válido. ", "")
),
""
)</f>
        <v/>
      </c>
      <c r="IB469" s="46">
        <f>IF(AND($DS469,HZ469),
IF(CU469="","Debes escribir el valor del aporte al fondo de solidaridad pensional. ",
IF( ISERR(_xlfn.NUMBERVALUE(CU469)), "El valor del aporte al fondo de solidaridad pensional debe ser un número válido. ", "")
),
""
)</f>
        <v/>
      </c>
      <c r="IC469" s="46">
        <f>IF(AND($DS469,HZ469),
IF(CV469="","Debes escribir el % del fondo de subsistencia. ",
IF( ISERR(_xlfn.NUMBERVALUE(CV469)), "El % del fondo de subsistencia debe ser un número válido. ", "")
),
""
)</f>
        <v/>
      </c>
      <c r="ID469" s="46">
        <f>IF(AND($DS469,HZ469),
IF(CW469="","Debes escribir el valor del fondo de subsistencia. ",
IF( ISERR(_xlfn.NUMBERVALUE(CW469)), "El valor del fondo de subsistencia debe ser un número válido. ", "")
),
""
)</f>
        <v/>
      </c>
      <c r="IE469" s="46">
        <f>CONCATENATE(CX469,CY469)&lt;&gt;""</f>
        <v/>
      </c>
      <c r="IF469" s="46">
        <f>IF(AND($DS469,IE469),
IF(CX469="","Debes escribir el % de sindicato. ",
IF( ISERR(_xlfn.NUMBERVALUE(CX469)), "El % de sindicato debe ser un número válido. ", "")
),
""
)</f>
        <v/>
      </c>
      <c r="IG469" s="46">
        <f>IF(AND($DS469,IE469),
IF(CY469="","Debes escribir el valor del sindicato. ",
IF( ISERR(_xlfn.NUMBERVALUE(CY469)), "El valor del sindicato debe ser un número válido. ", "")
),
""
)</f>
        <v/>
      </c>
      <c r="IH469" s="46">
        <f>IF($DS469,
IF( AND(CZ469&lt;&gt;"", ISERR(_xlfn.NUMBERVALUE(CZ469))), "El valor de sanción pública debe ser un número válido. ", "")
)</f>
        <v/>
      </c>
      <c r="II469" s="46">
        <f>IF($DS469,
IF( AND(DA469&lt;&gt;"", ISERR(_xlfn.NUMBERVALUE(DA469))), "El valor de sanción privada debe ser un número válido. ", "")
)</f>
        <v/>
      </c>
      <c r="IJ469" s="46">
        <f>CONCATENATE(DB469,DC469)&lt;&gt;""</f>
        <v/>
      </c>
      <c r="IK469" s="46">
        <f>IF(AND($DS469,IJ469),
IF(DB469="","Debes escribir la descripción de libranza. ",""),
""
)</f>
        <v/>
      </c>
      <c r="IL469" s="46">
        <f>IF(AND($DS469,IJ469),
IF(DC469="","Debes escribir la cuota libranza. ",
IF(ISERR(_xlfn.NUMBERVALUE(DC469)),"El valor de la cuota libranza debe ser un número válido. ","")
),
""
)</f>
        <v/>
      </c>
      <c r="IM469" s="46">
        <f>IF($DS469,
IF( AND(DD469&lt;&gt;"", ISERR(_xlfn.NUMBERVALUE(DD469))), "El valor de pagos a terceros debe ser un número válido. ", "")
)</f>
        <v/>
      </c>
      <c r="IN469" s="46">
        <f>IF($DS469,
IF( AND(DE469&lt;&gt;"", ISERR(_xlfn.NUMBERVALUE(DE469))), "El valor de anticipos debe ser un número válido. ", "")
)</f>
        <v/>
      </c>
      <c r="IO469" s="46">
        <f>IF($DS469,
IF( AND(DF469&lt;&gt;"", ISERR(_xlfn.NUMBERVALUE(DF469))), "El valor de AFC debe ser un número válido. ", "")
)</f>
        <v/>
      </c>
      <c r="IP469" s="46">
        <f>IF($DS469,
IF( AND(DG469&lt;&gt;"", ISERR(_xlfn.NUMBERVALUE(DG469))), "El valor de rete-fuente debe ser un número válido. ", "")
)</f>
        <v/>
      </c>
      <c r="IQ469" s="46">
        <f>IF($DS469,
IF( AND(DH469&lt;&gt;"", ISERR(_xlfn.NUMBERVALUE(DH469))), "El valor de cooperativa de trabajo debe ser un número válido. ", "")
)</f>
        <v/>
      </c>
      <c r="IR469" s="46">
        <f>IF($DS469,
IF( AND(DI469&lt;&gt;"", ISERR(_xlfn.NUMBERVALUE(DI469))), "El valor de embargo fiscal debe ser un número válido. ", "")
)</f>
        <v/>
      </c>
      <c r="IS469" s="46">
        <f>IF($DS469,
IF( AND(DJ469&lt;&gt;"", ISERR(_xlfn.NUMBERVALUE(DJ469))), "El valor de educación debe ser un número válido. ", "")
)</f>
        <v/>
      </c>
      <c r="IT469" s="46">
        <f>IF($DS469,
IF( AND(DK469&lt;&gt;"", ISERR(_xlfn.NUMBERVALUE(DK469))), "El valor de reintegro debe ser un número válido. ", "")
)</f>
        <v/>
      </c>
      <c r="IU469" s="46">
        <f>IF($DS469,
IF( AND(DL469&lt;&gt;"", ISERR(_xlfn.NUMBERVALUE(DL469))), "El valor de deuda debe ser un número válido. ", "")
)</f>
        <v/>
      </c>
      <c r="IV469" s="46">
        <f>IF($DS469,
IF( AND(DM469&lt;&gt;"", ISERR(_xlfn.NUMBERVALUE(DM469))), "El valor de otras deducciones debe ser un número válido. ", "")
)</f>
        <v/>
      </c>
      <c r="IW469" s="46">
        <f>IF($DS469,
IF(DN469="","Debes escribir el valor de los devengos totales. ",
IF( ISERR(_xlfn.NUMBERVALUE(DN469)), "El valor de los devengos totales debe ser un número válido. ", "")
)
)</f>
        <v/>
      </c>
      <c r="IX469" s="46">
        <f>IF($DS469,
IF(DO469="","Debes escribir el valor de las deducciones totales. ",
IF( ISERR(_xlfn.NUMBERVALUE(DO469)), "El valor de las deducciones totales debe ser un número válido. ", "")
)
)</f>
        <v/>
      </c>
      <c r="IY469" s="46">
        <f>IF($DS469,
IF(DP469="","Debes escribir el valor del salario total. ",
IF( ISERR(_xlfn.NUMBERVALUE(DP469)), "El valor del salario total debe ser un número válido. ", "")
)
)</f>
        <v/>
      </c>
    </row>
    <row r="470">
      <c r="B470" s="48" t="n">
        <v>458</v>
      </c>
      <c r="C470" s="61">
        <f>IF(AND(DS470,DP470&lt;&gt;""),
IF(DQ470="","OK","Error"),
""
)</f>
        <v/>
      </c>
      <c r="D470" s="53" t="n"/>
      <c r="E470" s="52" t="n"/>
      <c r="F470" s="112" t="n"/>
      <c r="G470" s="52" t="n"/>
      <c r="H470" s="53" t="n"/>
      <c r="I470" s="52" t="n"/>
      <c r="J470" s="52" t="n"/>
      <c r="K470" s="53" t="n"/>
      <c r="L470" s="55" t="n"/>
      <c r="M470" s="108" t="n"/>
      <c r="N470" s="56" t="n"/>
      <c r="O470" s="52" t="n"/>
      <c r="P470" s="52" t="n"/>
      <c r="Q470" s="52" t="n"/>
      <c r="R470" s="52" t="n"/>
      <c r="S470" s="52" t="n"/>
      <c r="T470" s="53" t="n"/>
      <c r="U470" s="52" t="n"/>
      <c r="V470" s="52" t="n"/>
      <c r="W470" s="55" t="n"/>
      <c r="X470" s="55" t="n"/>
      <c r="Y470" s="52" t="n"/>
      <c r="Z470" s="55" t="n"/>
      <c r="AA470" s="52" t="n"/>
      <c r="AB470" s="53" t="n"/>
      <c r="AC470" s="53" t="n"/>
      <c r="AD470" s="53" t="n"/>
      <c r="AE470" s="177" t="n"/>
      <c r="AF470" s="113" t="n"/>
      <c r="AG470" s="177" t="n"/>
      <c r="AH470" s="178" t="n"/>
      <c r="AI470" s="178" t="n"/>
      <c r="AJ470" s="178" t="n"/>
      <c r="AK470" s="114" t="n"/>
      <c r="AL470" s="178" t="n"/>
      <c r="AM470" s="114" t="n"/>
      <c r="AN470" s="178" t="n"/>
      <c r="AO470" s="114" t="n"/>
      <c r="AP470" s="178" t="n"/>
      <c r="AQ470" s="114" t="n"/>
      <c r="AR470" s="178" t="n"/>
      <c r="AS470" s="114" t="n"/>
      <c r="AT470" s="178" t="n"/>
      <c r="AU470" s="114" t="n"/>
      <c r="AV470" s="178" t="n"/>
      <c r="AW470" s="114" t="n"/>
      <c r="AX470" s="178" t="n"/>
      <c r="AY470" s="114" t="n"/>
      <c r="AZ470" s="178" t="n"/>
      <c r="BA470" s="114" t="n"/>
      <c r="BB470" s="178" t="n"/>
      <c r="BC470" s="114" t="n"/>
      <c r="BD470" s="178" t="n"/>
      <c r="BE470" s="178" t="n"/>
      <c r="BF470" s="178" t="n"/>
      <c r="BG470" s="59" t="n"/>
      <c r="BH470" s="178" t="n"/>
      <c r="BI470" s="114" t="n"/>
      <c r="BJ470" s="53" t="n"/>
      <c r="BK470" s="178" t="n"/>
      <c r="BL470" s="114" t="n"/>
      <c r="BM470" s="178" t="n"/>
      <c r="BN470" s="114" t="n"/>
      <c r="BO470" s="178" t="n"/>
      <c r="BP470" s="178" t="n"/>
      <c r="BQ470" s="178" t="n"/>
      <c r="BR470" s="178" t="n"/>
      <c r="BS470" s="178" t="n"/>
      <c r="BT470" s="178" t="n"/>
      <c r="BU470" s="178" t="n"/>
      <c r="BV470" s="178" t="n"/>
      <c r="BW470" s="178" t="n"/>
      <c r="BX470" s="178" t="n"/>
      <c r="BY470" s="178" t="n"/>
      <c r="BZ470" s="178" t="n"/>
      <c r="CA470" s="178" t="n"/>
      <c r="CB470" s="178" t="n"/>
      <c r="CC470" s="178" t="n"/>
      <c r="CD470" s="178" t="n"/>
      <c r="CE470" s="178" t="n"/>
      <c r="CF470" s="178" t="n"/>
      <c r="CG470" s="178" t="n"/>
      <c r="CH470" s="178" t="n"/>
      <c r="CI470" s="178" t="n"/>
      <c r="CJ470" s="178" t="n"/>
      <c r="CK470" s="53" t="n"/>
      <c r="CL470" s="178" t="n"/>
      <c r="CM470" s="178" t="n"/>
      <c r="CN470" s="60" t="n"/>
      <c r="CO470" s="177" t="n"/>
      <c r="CP470" s="178" t="n"/>
      <c r="CQ470" s="60" t="n"/>
      <c r="CR470" s="177" t="n"/>
      <c r="CS470" s="178" t="n"/>
      <c r="CT470" s="59" t="n"/>
      <c r="CU470" s="178" t="n"/>
      <c r="CV470" s="59" t="n"/>
      <c r="CW470" s="178" t="n"/>
      <c r="CX470" s="59" t="n"/>
      <c r="CY470" s="178" t="n"/>
      <c r="CZ470" s="178" t="n"/>
      <c r="DA470" s="178" t="n"/>
      <c r="DB470" s="53" t="n"/>
      <c r="DC470" s="178" t="n"/>
      <c r="DD470" s="178" t="n"/>
      <c r="DE470" s="178" t="n"/>
      <c r="DF470" s="178" t="n"/>
      <c r="DG470" s="178" t="n"/>
      <c r="DH470" s="178" t="n"/>
      <c r="DI470" s="178" t="n"/>
      <c r="DJ470" s="178" t="n"/>
      <c r="DK470" s="178" t="n"/>
      <c r="DL470" s="178" t="n"/>
      <c r="DM470" s="178" t="n"/>
      <c r="DN470" s="177" t="n"/>
      <c r="DO470" s="177" t="n"/>
      <c r="DP470" s="177" t="n"/>
      <c r="DQ470" s="76">
        <f>IF(AND(DS470,DP470&lt;&gt;""),
CONCATENATE(DT470,DU470,DV470,DW470,DX470,DY470,DZ470,EA470,EB470,EC470,ED470,EE470,EF470,EG470,EH470,EI470,EJ470,EK470,EL470,EM470,EN470,EO470,EP470,EQ470,ES470,ET470,EU470,EV470,EW470,EX470,EY470,EZ470,FA470,FC470,FD470,FF470,FG470,FI470,FJ470,FL470,FM470,FO470,FP470,FR470,FS470,FU470,FV470,FX470,FY470,GA470,GB470,GD470,GE470,GF470,GH470,GI470,GJ470,GL470,GM470,GN470,GP470,GQ470,GS470,GT470,GU470,GV470,GW470,GX470,GY470,GZ470,HA470,HB470,HC470,HD470,HE470,HF470,HG470,HH470,HI470,HJ470,HK470,HL470,HM470,HN470,HO470,HQ470,HR470,HS470,HT470,HU470,HV470,HW470,HX470,HY470,IA470,IB470,IC470,ID470,IF470,IG470,IH470,II470,IK470,IL470,IM470,IN470,IO470,IP470,IQ470,IR470,IS470,IT470,IU470,IV470,IW470,IX470,IY470,IZ470),
""
)</f>
        <v/>
      </c>
      <c r="DR470" s="53" t="n"/>
      <c r="DS470" s="46">
        <f>CONCATENATE(D470,$E470,$F470,$G470,H470,$I470,$J470,K470,$L470,$M470,N470,$O470,$P470,$Q470,$R470,$S470,T470,$U470,$V470,$W470,$X470,$Y470,$Z470,$AA470,AB470,AC470,AD470,$AE470,$AF470,$AG470,AH470,AI470,AJ470,AK470,AL470,AM470,AN470,AO470,AP470,AQ470,AR470,AS470,AT470,AU470,AV470,AW470,AX470,AY470,AZ470,BA470,BB470,BC470,BD470,BE470,BF470,BG470,BH470,BI470,BJ470,BK470,BL470,BM470,BN470,BO470,BP470,BQ470,BR470,BS470,BT470,BU470,BV470,BW470,BX470,BY470,BZ470,CA470,CB470,CC470,CD470,CE470,CF470,CG470,CH470,CI470,CJ470,CK470,CL470,CM470,$CN470,$CO470,CP470,$CQ470,$CR470,CS470,CT470,CU470,CV470,CW470,CX470,CY470,CZ470,DA470,DB470,DC470,DD470,DE470,DF470,DG470,DH470,DI470,DJ470,DK470,DL470,DM470,$DN470,$DO470,$DP470,DR470)&lt;&gt;""</f>
        <v/>
      </c>
      <c r="DT470" s="46">
        <f>IF(AND($DS470,$E$4&lt;&gt;""),
IF(LEFT($E$4,2) = "1.",
IF(D470&lt;&gt;"","El CUNE sólo se envía en operaciones de novedad o ajuste. ",""),
IF(D470="","Debes escribir un CUNE válido para realizar operaciones de novedad o ajuste. ","")),
""
)</f>
        <v/>
      </c>
      <c r="DU470" s="46">
        <f>IF($DS470,
IF(E470="","Debes seleccionar el tipo de documento del empleado. ",
IF(_xlfn.IFNA(VLOOKUP(E470,TIPO_DE_DOCUMENTO,1,FALSE),-1)=-1,"El tipo de documento no es válido (por favor seleccionarlo de la lista). ","")
)
)</f>
        <v/>
      </c>
      <c r="DV470" s="46">
        <f>IF($DS470,
IF(F470="","Debes escribir el número de documento del empleado. ","")
)</f>
        <v/>
      </c>
      <c r="DW470" s="46">
        <f>IF($DS470,
IF(G470="","Debes escribir el primer nombre del empleado. ","")
)</f>
        <v/>
      </c>
      <c r="DY470" s="46">
        <f>IF($DS470,
IF(I470="","Debes escribir el primer apellido del empleado. ","")
)</f>
        <v/>
      </c>
      <c r="DZ470" s="46">
        <f>IF($DS470,
IF(J470="","Debes escribir el segundo apellido del empleado. ","")
)</f>
        <v/>
      </c>
      <c r="EB470" s="46">
        <f>IF($DS470,
IF(L470="","Debes escribir la fecha de ingreso del empleado. ",
IF(ISERR(DATE(YEAR(L470),MONTH(L470),DAY(L470))), "El valor ingresado en fecha de ingreso no tiene un formato válido. ","")
)
)</f>
        <v/>
      </c>
      <c r="EC470" s="46">
        <f>IF($DS470,
IF(M470="","Debes escribir el tiempo laborado. ",
IF( IFERROR(INT(M470),1.1) &lt;&gt; IFERROR(_xlfn.NUMBERVALUE(M470),1), "El valor de los días trabajados debe ser un número entero. ", "")
)
)</f>
        <v/>
      </c>
      <c r="ED470" s="46">
        <f>IF($DS470,
IF( AND(N470&lt;&gt;"", ISERR(DATE(YEAR(N470),MONTH(N470),DAY(N470))) ), "El valor ingresado en fecha de ingreso no tiene un formato válido. ",
IF( AND(N470&lt;&gt;"", $E$6&lt;&gt;"", DATE(YEAR(N470), MONTH(N470), 1) &lt;&gt; IFERROR(DATE(MID($E$6, 1, 4), MID($E$6, 6, 2),1), "1/1/1900") ), "La fecha de retiro debe estar dentro del período liquidado. ", "")
)
)</f>
        <v/>
      </c>
      <c r="EE470" s="46">
        <f>IF($DS470,
IF(O470="","Debes seleccionar el tipo de trabajador. ",
IF(_xlfn.IFNA(VLOOKUP(O470,TIPO_DE_TRABAJADOR,1,FALSE),-1)=-1,"El tipo de trabajador no es válido (por favor seleccionarlo de la lista). ","")
)
)</f>
        <v/>
      </c>
      <c r="EF470" s="46">
        <f>IF($DS470,
IF(P470="","Debes seleccionar si es un trabajador dependiente pensionado por vejez. ",
IF(_xlfn.IFNA(VLOOKUP(P470,SUBTIPO_DE_TRABAJADOR,1,FALSE),-1)=-1,"El tipo de trabajador dependiente pensionado por vejez no es válido (por favor seleccionarlo de la lista). ","")
)
)</f>
        <v/>
      </c>
      <c r="EG470" s="46">
        <f>IF($DS470,
IF(Q470="","Debes seleccionar el tipo de contrato del trabajador. ",
IF(_xlfn.IFNA(VLOOKUP(Q470,TIPO_DE_CONTRATO,1,FALSE),-1)=-1,"El tipo de contrato del trabajador no es válido (por favor seleccionarlo de la lista). ","")
)
)</f>
        <v/>
      </c>
      <c r="EH470" s="46">
        <f>IF($DS470,
IF(R470="","Debes seleccionar si es un salario integral. ",
IF(_xlfn.IFNA(VLOOKUP(R470,SI_NO,1,FALSE),-1)=-1,"Valor no válido para salario integral (por favor seleccionarlo de la lista). ","")
)
)</f>
        <v/>
      </c>
      <c r="EI470" s="46">
        <f>IF($DS470,
IF(S470="","Debes seleccionar si el trabajador realiza actividades de riesgo. ",
IF(_xlfn.IFNA(VLOOKUP(S470,SI_NO,1,FALSE),-1)=-1,"Valor no válido para actividad de alto riesgo (por favor seleccionarlo de la lista). ","")
)
)</f>
        <v/>
      </c>
      <c r="EK470" s="46">
        <f>IF($DS470,
IF(U470="","Debes escribir el código del municipio de residencia del trabajador. ",
IF(_xlfn.IFNA(VLOOKUP(U470,MUNICIPIO,1,FALSE),-1)=-1,"El municipio de residencia del trabajador es inválido (por favor seleccionarlo de la lista). ","")
)
)</f>
        <v/>
      </c>
      <c r="EL470" s="46">
        <f>IF($DS470,
IF(V470="","Debes escribir el la dirección de residendia del trabajador. ","")
)</f>
        <v/>
      </c>
      <c r="EM470" s="46">
        <f>IF($DS470,
IF(W470="","Debes escribir la fecha de inicio de la liquidación. ",
IF(ISERR(DATE(YEAR(W470),MONTH(W470),DAY(W470))),"El valor ingresado en fecha de inicio de liquidación no tiene un formato válido. ",
IF( AND($E$6&lt;&gt;"", DATE(YEAR(W470), MONTH(W470), 1) &lt;&gt; IFERROR(DATE(MID($E$6, 1, 4), MID($E$6, 6, 2),1), "1/1/1900") ), "La fecha de inicio de la liquidación debe estar dentro del período liquidado. ", "")
)
)
)</f>
        <v/>
      </c>
      <c r="EN470" s="46">
        <f>IF($DS470,
IF(X470="","Debes escribir la fecha de fin de la liquidación. ",
IF(ISERR(DATE(YEAR(X470),MONTH(X470),DAY(X470))),"El valor ingresado en fecha de fin de liquidación no tiene un formato válido. ",
IF( AND($E$6&lt;&gt;"", DATE(YEAR(X470), MONTH(X470), 1) &lt;&gt; IFERROR(DATE(MID($E$6, 1, 4), MID($E$6, 6, 2),1), "1/1/1900") ), "La fecha de fin de la liquidación debe estar dentro del período liquidado. ", "")
)
)
)</f>
        <v/>
      </c>
      <c r="EO470" s="46">
        <f>IF($DS470,
IF(Y470="","Debes escribir la frecuencia de pago del trabajador. ",
IF(_xlfn.IFNA(VLOOKUP(Y470,PERÍODO_DE_NÓMINA,1,FALSE),-1)=-1,"La frecuencia de pago es inválida (por favor seleccionarlo de la lista). ","")
)
)</f>
        <v/>
      </c>
      <c r="EP470" s="46">
        <f>IF($DS470,
IF(Z470="","Debes escribir la fecha de pago. ",
IF(ISERR(DATE(YEAR(Z470),MONTH(Z470),DAY(Z470))), "El valor ingresado en fecha de pago no tiene un formato válido. ","")
)
)</f>
        <v/>
      </c>
      <c r="EQ470" s="46">
        <f>IF($DS470,
IF(AA470="","Debes escribir el medio de pago. ",
IF(_xlfn.IFNA(VLOOKUP(AA470,MEDIOS_DE_PAGO,1,FALSE),-1)=-1,"El medio de pago es inválido (por favor seleccionarlo de la lista). ","")
)
)</f>
        <v/>
      </c>
      <c r="ER470" s="46">
        <f>OR(AA470='Tablas '!$T$4,AA470='Tablas '!$T$7,AA470='Tablas '!$T$8,AA470='Tablas '!$T$11)</f>
        <v/>
      </c>
      <c r="ES470" s="46">
        <f>IF(AND($DS470,ER470),
IF(AB470="","Debes escribir la entidad bancaria. ",""),
""
)</f>
        <v/>
      </c>
      <c r="ET470" s="46">
        <f>IF(AND($DS470,ER470),
IF(AC470="","Debes escribir el tipo de cuenta bancaria. ",
IF(_xlfn.IFNA(VLOOKUP(AC470,TIPO_DE_CUENTA,1,FALSE),-1)=-1,"El tipo de cuenta bancaria es inválida (por favor seleccionarlo de la lista). ","")
),
""
)</f>
        <v/>
      </c>
      <c r="EU470" s="46">
        <f>IF(AND($DS470,ER470),
IF(AD470="","Debes escribir el número de cuenta bancaria. ",""),
""
)</f>
        <v/>
      </c>
      <c r="EV470" s="46">
        <f>IF($DS470,
IF(AE470="","Debes escribir el valor del sueldo básico. ",
IF( ISERR(_xlfn.NUMBERVALUE(AE470)), "El valor del sueldo básico debe ser un número válido. ", "")
)
)</f>
        <v/>
      </c>
      <c r="EW470" s="46">
        <f>IF($DS470,
IF(AF470="","Debes escribir el número de días trabajados. ",
IF( IFERROR(INT(AF470),1.1) &lt;&gt; IFERROR(_xlfn.NUMBERVALUE(AF470),1), "La cantidad de días trabajados debe ser un número entero. ", "")
)
)</f>
        <v/>
      </c>
      <c r="EX470" s="46">
        <f>IF($DS470,
IF(AG470="","Debes escribir el valor del sueldo trabajado. ",
IF( ISERR(_xlfn.NUMBERVALUE(AG470)), "El valor del sueldo trabajado debe ser un número válido. ", "")
)
)</f>
        <v/>
      </c>
      <c r="EY470" s="46">
        <f>IF($DS470,
IF( AND(AH470&lt;&gt;"", ISERR(_xlfn.NUMBERVALUE(AH470))), "El valor del auxilio de transporte debe ser un número válido. ", "")
)</f>
        <v/>
      </c>
      <c r="EZ470" s="46">
        <f>IF($DS470,
IF( AND(AI470&lt;&gt;"", ISERR(_xlfn.NUMBERVALUE(AI470))), "El valor de viáticos salariales debe ser un número válido. ", "")
)</f>
        <v/>
      </c>
      <c r="FA470" s="46">
        <f>IF($DS470,
IF( AND(AJ470&lt;&gt;"", ISERR(_xlfn.NUMBERVALUE(AJ470))), "El valor de viáticos NO salariales debe ser un número válido. ", "")
)</f>
        <v/>
      </c>
      <c r="FB470" s="46">
        <f>CONCATENATE(AK470,AL470)&lt;&gt;""</f>
        <v/>
      </c>
      <c r="FC470" s="46">
        <f>IF(AND($DS470,FB470),
IF(AK470="","Debes escribir el número de horas extras diurnas. ",
IF( IFERROR(INT(AK470),1.1) &lt;&gt; IFERROR(_xlfn.NUMBERVALUE(AK470),1), "La cantidad de horas extras diurnas debe ser un número entero. ", "")
),
""
)</f>
        <v/>
      </c>
      <c r="FD470" s="46">
        <f>IF(AND($DS470,FB470),
IF(AL470="","Debes escribir el valor de las horas extras diurnas. ",
IF( ISERR(_xlfn.NUMBERVALUE(AL470)), "El valor de las horas extras duirnas debe ser un número válido. ", "")
),
""
)</f>
        <v/>
      </c>
      <c r="FE470" s="46">
        <f>CONCATENATE(AM470,AN470)&lt;&gt;""</f>
        <v/>
      </c>
      <c r="FF470" s="46">
        <f>IF(AND($DS470,FE470),
IF(AM470="","Debes escribir el número de horas extras nocturnas. ",
IF( IFERROR(INT(AM470),1.1) &lt;&gt; IFERROR(_xlfn.NUMBERVALUE(AM470),1), "La cantidad de horas extras nocturnas debe ser un número entero. ", "")
),
""
)</f>
        <v/>
      </c>
      <c r="FG470" s="46">
        <f>IF(AND($DS470,FE470),
IF(AN470="","Debes escribir el valor de las horas extras nocturnas. ",
IF( ISERR(_xlfn.NUMBERVALUE(AN470)), "El valor de las horas extras nocturnas debe ser un número válido. ", "")
),
""
)</f>
        <v/>
      </c>
      <c r="FH470" s="46">
        <f>CONCATENATE(AO470,AP470)&lt;&gt;""</f>
        <v/>
      </c>
      <c r="FI470" s="46">
        <f>IF(AND($DS470,FH470),
IF(AO470="","Debes escribir el número de horas extras diurnas dominicales y festivas. ",
IF( IFERROR(INT(AO470),1.1) &lt;&gt; IFERROR(_xlfn.NUMBERVALUE(AO470),1), "La cantidad de horas extras diurnas dominicales y festivas debe ser un número entero. ", "")
),
""
)</f>
        <v/>
      </c>
      <c r="FJ470" s="46">
        <f>IF(AND($DS470,FH470),
IF(AP470="","Debes escribir el valor de las horas extras diurnas dominicales y festivas. ",
IF( ISERR(_xlfn.NUMBERVALUE(AP470)), "El valor de las horas extras diurnas dominicales y festivas debe ser un número válido. ", "")
),
""
)</f>
        <v/>
      </c>
      <c r="FK470" s="46">
        <f>CONCATENATE(AQ470,AR470)&lt;&gt;""</f>
        <v/>
      </c>
      <c r="FL470" s="46">
        <f>IF(AND($DS470,FK470),
IF(AQ470="","Debes escribir el número de horas extras nocturnas dominicales y festivas. ",
IF( IFERROR(INT(AQ470),1.1) &lt;&gt; IFERROR(_xlfn.NUMBERVALUE(AQ470),1), "La cantidad de horas extras nocturnas dominicales y festivas debe ser un número entero. ", "")
),
""
)</f>
        <v/>
      </c>
      <c r="FM470" s="46">
        <f>IF(AND($DS470,FK470),
IF(AR470="","Debes escribir el valor de las horas extras nocturnas dominicales y festivas. ",
IF( ISERR(_xlfn.NUMBERVALUE(AR470)), "El valor de las horas extras nocturnas dominicales y festivas debe ser un número válido. ", "")
),
""
)</f>
        <v/>
      </c>
      <c r="FN470" s="46">
        <f>CONCATENATE(AS470,AT470)&lt;&gt;""</f>
        <v/>
      </c>
      <c r="FO470" s="46">
        <f>IF(AND($DS470,FN470),
IF(AS470="","Debes escribir el número de horas recargo nocturno. ",
IF( IFERROR(INT(AS470),1.1) &lt;&gt; IFERROR(_xlfn.NUMBERVALUE(AS470),1), "La cantidad de horas recargo nocturno debe ser un número entero. ", "")
),
""
)</f>
        <v/>
      </c>
      <c r="FP470" s="46">
        <f>IF(AND($DS470,FN470),
IF(AT470="","Debes escribir el valor de las horas recargo nocturno. ",
IF( ISERR(_xlfn.NUMBERVALUE(AT470)), "El valor de las horas recargo nocturno debe ser un número válido. ", "")
),
""
)</f>
        <v/>
      </c>
      <c r="FQ470" s="46">
        <f>CONCATENATE(AU470,AV470)&lt;&gt;""</f>
        <v/>
      </c>
      <c r="FR470" s="46">
        <f>IF(AND($DS470,FQ470),
IF(AU470="","Debes escribir el número de horas recargo diurno dominical y festivo. ",
IF( IFERROR(INT(AU470),1.1) &lt;&gt; IFERROR(_xlfn.NUMBERVALUE(AU470),1), "La cantidad de horas recargo diurno dominical y festivo debe ser un número entero. ", "")
),
""
)</f>
        <v/>
      </c>
      <c r="FS470" s="46">
        <f>IF(AND($DS470,FQ470),
IF(AV470="","Debes escribir el valor de las horas recargo diurno dominical y festivo. ",
IF( ISERR(_xlfn.NUMBERVALUE(AV470)), "El valor de las horas recargo diurno dominical y festivo debe ser un número válido. ", "")
),
""
)</f>
        <v/>
      </c>
      <c r="FT470" s="46">
        <f>CONCATENATE(AW470,AX470)&lt;&gt;""</f>
        <v/>
      </c>
      <c r="FU470" s="46">
        <f>IF(AND($DS470,FT470),
IF(AW470="","Debes escribir el número de horas recargo nocturno dominical y festivo. ",
IF( IFERROR(INT(AW470),1.1) &lt;&gt; IFERROR(_xlfn.NUMBERVALUE(AW470),1), "La cantidad de horas recargo nocturno dominical y festivo debe ser un número entero. ", "")
),
""
)</f>
        <v/>
      </c>
      <c r="FV470" s="46">
        <f>IF(AND($DS470,FT470),
IF(AX470="","Debes escribir el valor de las horas recargo nocturno dominical y festivo. ",
IF( ISERR(_xlfn.NUMBERVALUE(AX470)), "El valor de las horas recargo nocturno dominical y festivo debe ser un número válido. ", "")
),
""
)</f>
        <v/>
      </c>
      <c r="FW470" s="46">
        <f>CONCATENATE(AY470,AZ470)&lt;&gt;""</f>
        <v/>
      </c>
      <c r="FX470" s="46">
        <f>IF(AND($DS470,FW470),
IF(AY470="","Debes escribir el número de días de vacaciones comunes. ",
IF( IFERROR(INT(AY470),1.1) &lt;&gt; IFERROR(_xlfn.NUMBERVALUE(AY470),1), "La cantidad de días de vacaciones comunes debe ser un número entero. ", "")
),
""
)</f>
        <v/>
      </c>
      <c r="FY470" s="46">
        <f>IF(AND($DS470,FW470),
IF(AZ470="","Debes escribir el valor de las vacaciones comunes. ",
IF( ISERR(_xlfn.NUMBERVALUE(AZ470)), "El valor de las vacaciones comunes debe ser un número válido. ", "")
),
""
)</f>
        <v/>
      </c>
      <c r="FZ470" s="46">
        <f>CONCATENATE(BA470,BB470)&lt;&gt;""</f>
        <v/>
      </c>
      <c r="GA470" s="46">
        <f>IF(AND($DS470,FZ470),
IF(BA470="","Debes escribir el número de días de vacaciones compensadas. ",
IF( IFERROR(INT(BA470),1.1) &lt;&gt; IFERROR(_xlfn.NUMBERVALUE(BA470),1), "La cantidad de días de vacaciones compensadas debe ser un número entero. ", "")
),
""
)</f>
        <v/>
      </c>
      <c r="GB470" s="46">
        <f>IF(AND($DS470,FZ470),
IF(BB470="","Debes escribir el valor de las vacaciones compensadas. ",
IF( ISERR(_xlfn.NUMBERVALUE(BB470)), "El valor de las vacaciones compensadas debe ser un número válido. ", "")
),
""
)</f>
        <v/>
      </c>
      <c r="GC470" s="46">
        <f>CONCATENATE(BC470,BD470)&lt;&gt;""</f>
        <v/>
      </c>
      <c r="GD470" s="46">
        <f>IF(AND($DS470,GC470),
IF(BC470="","Debes escribir el número de días de prima salarial. ",
IF( IFERROR(INT(BC470),1.1) &lt;&gt; IFERROR(_xlfn.NUMBERVALUE(BC470),1), "La cantidad de días de prima salarial debe ser un número entero. ", "")
),
""
)</f>
        <v/>
      </c>
      <c r="GE470" s="46">
        <f>IF(AND($DS470,GC470),
IF(BD470="","Debes escribir el valor de los días de prima salarial. ",
IF( ISERR(_xlfn.NUMBERVALUE(BD470)), "El valor de los días de prima salarial debe ser un número válido. ", "")
),
""
)</f>
        <v/>
      </c>
      <c r="GF470" s="46">
        <f>IF($DS470,
IF( AND(BE470&lt;&gt;"", ISERR(_xlfn.NUMBERVALUE(BE470))), "El valor de la prima NO saliarial debe ser un número válido. ", "")
)</f>
        <v/>
      </c>
      <c r="GG470" s="46">
        <f>CONCATENATE(BF470,BG470,BH470)&lt;&gt;""</f>
        <v/>
      </c>
      <c r="GH470" s="46">
        <f>IF(AND($DS470,GG470),
IF(BF470="","Debes escribir el valor de las cesantías. ",
IF( ISERR(_xlfn.NUMBERVALUE(BF470)), "El valor de las cesantías debe ser un número válido. ", "")
),
""
)</f>
        <v/>
      </c>
      <c r="GI470" s="46">
        <f>IF(AND($DS470,GG470),
IF(BG470="","Debes escribir el % de cesantías. ",
IF( ISERR(_xlfn.NUMBERVALUE(BG470)), "El % de cesantías debe ser un número válido. ", "")
),
""
)</f>
        <v/>
      </c>
      <c r="GJ470" s="46">
        <f>IF(AND($DS470,GG470),
IF(BH470="","Debes escribir el valor de intereses de cesantías. ",
IF( ISERR(_xlfn.NUMBERVALUE(BH470)), "El valor de intereses de cesantías debe ser un número válido. ", "")
),
""
)</f>
        <v/>
      </c>
      <c r="GK470" s="46">
        <f>CONCATENATE(BI470,BJ470,BK470)&lt;&gt;""</f>
        <v/>
      </c>
      <c r="GL470" s="46">
        <f>IF(AND($DS470,GK470),
IF(BI470="","Debes escribir el número de días de incapacidad. ",
IF( IFERROR(INT(BI470),1.1) &lt;&gt; IFERROR(_xlfn.NUMBERVALUE(BI470),1), "La cantidad de días de incapacidad debe ser un número entero. ", "")
),
""
)</f>
        <v/>
      </c>
      <c r="GM470" s="46">
        <f>IF(AND($DS470,GK470),
IF(BJ470="","Debes escribir el tipo de incapacidad. ",
IF(_xlfn.IFNA(VLOOKUP(BJ470,TIPO_DE_INCAPACIDAD,1,FALSE),-1)=-1,"El tipo de incapacidad es inválida (por favor seleccionarlo de la lista). ","")
),
""
)</f>
        <v/>
      </c>
      <c r="GN470" s="46">
        <f>IF(AND($DS470,GK470),
IF(BK470="","Debes escribir el valor de la incapacidad. ",
IF( ISERR(_xlfn.NUMBERVALUE(BK470)), "El valor de la incapacidad debe ser un número válido. ", "")
),
""
)</f>
        <v/>
      </c>
      <c r="GO470" s="46">
        <f>CONCATENATE(BL470,BM470)&lt;&gt;""</f>
        <v/>
      </c>
      <c r="GP470" s="46">
        <f>IF(AND($DS470,GO470),
IF(BL470="","Debes escribir el número de días de licencia de maternidad o paternidad. ",
IF( IFERROR(INT(BL470),1.1) &lt;&gt; IFERROR(_xlfn.NUMBERVALUE(BL470),1), "La cantidad de días de licencia de maternidad o paternidad debe ser un número entero. ", "")
),
""
)</f>
        <v/>
      </c>
      <c r="GQ470" s="46">
        <f>IF(AND($DS470,GO470),
IF(BM470="","Debes escribir el valor de la licencia de maternidad o paternidad. ",
IF( ISERR(_xlfn.NUMBERVALUE(BM470)), "El valor de la licencia de maternidad o paternidad debe ser un número válido. ", "")
),
""
)</f>
        <v/>
      </c>
      <c r="GR470" s="46">
        <f>CONCATENATE(BN470,BO470)&lt;&gt;""</f>
        <v/>
      </c>
      <c r="GS470" s="46">
        <f>IF(AND($DS470,GR470),
IF(BN470="","Debes escribir el número de días de licencia remunerada. ",
IF( IFERROR(INT(BN470),1.1) &lt;&gt; IFERROR(_xlfn.NUMBERVALUE(BN470),1), "La cantidad de días de licencia remunerada debe ser un número entero. ", "")
),
""
)</f>
        <v/>
      </c>
      <c r="GT470" s="46">
        <f>IF(AND($DS470,GR470),
IF(BO470="","Debes escribir el valor de la licencia remunerada. ",
IF( ISERR(_xlfn.NUMBERVALUE(BO470)), "El valor de la licencia remunerada debe ser un número válido. ", "")
),
""
)</f>
        <v/>
      </c>
      <c r="GU470" s="46">
        <f>IF($DS470,
IF( AND(BP470&lt;&gt;"", ISERR(_xlfn.NUMBERVALUE(BP470))), "El valor de la licencia NO remunerada debe ser un número válido. ", "")
)</f>
        <v/>
      </c>
      <c r="GV470" s="46">
        <f>IF($DS470,
IF( AND(BQ470&lt;&gt;"", ISERR(_xlfn.NUMBERVALUE(BQ470))), "El valor de auxilios salariales debe ser un número válido. ", "")
)</f>
        <v/>
      </c>
      <c r="GW470" s="46">
        <f>IF($DS470,
IF( AND(BR470&lt;&gt;"", ISERR(_xlfn.NUMBERVALUE(BR470))), "El valor de auxilios NO salariales debe ser un número válido. ", "")
)</f>
        <v/>
      </c>
      <c r="GX470" s="46">
        <f>IF($DS470,
IF( AND(BS470&lt;&gt;"", ISERR(_xlfn.NUMBERVALUE(BS470))), "El valor de bonos salariales debe ser un número válido. ", "")
)</f>
        <v/>
      </c>
      <c r="GY470" s="46">
        <f>IF($DS470,
IF( AND(BT470&lt;&gt;"", ISERR(_xlfn.NUMBERVALUE(BT470))), "El valor de bonos NO salariales debe ser un número válido. ", "")
)</f>
        <v/>
      </c>
      <c r="GZ470" s="46">
        <f>IF($DS470,
IF( AND(BU470&lt;&gt;"", ISERR(_xlfn.NUMBERVALUE(BU470))), "El valor de bonos salariales de alimentación debe ser un número válido. ", "")
)</f>
        <v/>
      </c>
      <c r="HA470" s="46">
        <f>IF($DS470,
IF( AND(BV470&lt;&gt;"", ISERR(_xlfn.NUMBERVALUE(BV470))), "El valor de bonos NO salariales de alimentación debe ser un número válido. ", "")
)</f>
        <v/>
      </c>
      <c r="HB470" s="46">
        <f>IF($DS470,
IF( AND(BW470&lt;&gt;"", ISERR(_xlfn.NUMBERVALUE(BW470))), "El valor de bonificaciones salariales debe ser un número válido. ", "")
)</f>
        <v/>
      </c>
      <c r="HC470" s="46">
        <f>IF($DS470,
IF( AND(BX470&lt;&gt;"", ISERR(_xlfn.NUMBERVALUE(BX470))), "El valor de bonificaciones NO salariales debe ser un número válido. ", "")
)</f>
        <v/>
      </c>
      <c r="HD470" s="46">
        <f>IF($DS470,
IF( AND(BY470&lt;&gt;"", ISERR(_xlfn.NUMBERVALUE(BY470))), "El valor de compensaciones ordinarias debe ser un número válido. ", "")
)</f>
        <v/>
      </c>
      <c r="HE470" s="46">
        <f>IF($DS470,
IF( AND(BZ470&lt;&gt;"", ISERR(_xlfn.NUMBERVALUE(BZ470))), "El valor de compensaciones extraordinarias debe ser un número válido. ", "")
)</f>
        <v/>
      </c>
      <c r="HF470" s="46">
        <f>IF($DS470,
IF( AND(CA470&lt;&gt;"", ISERR(_xlfn.NUMBERVALUE(CA470))), "El valor de comisiones debe ser un número válido. ", "")
)</f>
        <v/>
      </c>
      <c r="HG470" s="46">
        <f>IF($DS470,
IF( AND(CB470&lt;&gt;"", ISERR(_xlfn.NUMBERVALUE(CB470))), "El valor de ausencia por huega debe ser un número válido. ", "")
)</f>
        <v/>
      </c>
      <c r="HH470" s="46">
        <f>IF($DS470,
IF( AND(CC470&lt;&gt;"", ISERR(_xlfn.NUMBERVALUE(CC470))), "El valor de anticipos debe ser un número válido. ", "")
)</f>
        <v/>
      </c>
      <c r="HI470" s="46">
        <f>IF($DS470,
IF( AND(CD470&lt;&gt;"", ISERR(_xlfn.NUMBERVALUE(CD470))), "El valor de pagos a terceros debe ser un número válido. ", "")
)</f>
        <v/>
      </c>
      <c r="HJ470" s="46">
        <f>IF($DS470,
IF( AND(CE470&lt;&gt;"", ISERR(_xlfn.NUMBERVALUE(CE470))), "El valor de dotación debe ser un número válido. ", "")
)</f>
        <v/>
      </c>
      <c r="HK470" s="46">
        <f>IF($DS470,
IF( AND(CF470&lt;&gt;"", ISERR(_xlfn.NUMBERVALUE(CF470))), "El valor de apoyo sostenibilidad debe ser un número válido. ", "")
)</f>
        <v/>
      </c>
      <c r="HL470" s="46">
        <f>IF($DS470,
IF( AND(CG470&lt;&gt;"", ISERR(_xlfn.NUMBERVALUE(CG470))), "El valor de teletrabajo debe ser un número válido. ", "")
)</f>
        <v/>
      </c>
      <c r="HM470" s="46">
        <f>IF($DS470,
IF( AND(CH470&lt;&gt;"", ISERR(_xlfn.NUMBERVALUE(CH470))), "El valor de bonificación de retiro debe ser un número válido. ", "")
)</f>
        <v/>
      </c>
      <c r="HN470" s="46">
        <f>IF($DS470,
IF( AND(CI470&lt;&gt;"", ISERR(_xlfn.NUMBERVALUE(CI470))), "El valor de indemnización de retiro debe ser un número válido. ", "")
)</f>
        <v/>
      </c>
      <c r="HO470" s="46">
        <f>IF($DS470,
IF( AND(CJ470&lt;&gt;"", ISERR(_xlfn.NUMBERVALUE(CJ470))), "El valor de reintegros debe ser un número válido. ", "")
)</f>
        <v/>
      </c>
      <c r="HP470" s="46">
        <f>CONCATENATE(CK470,CL470,CM470)&lt;&gt;""</f>
        <v/>
      </c>
      <c r="HQ470" s="46">
        <f>IF(AND($DS470,HP470),
IF(CK470="","Debes escribir la descripción de otro concepto no categorizado. ",""),
""
)</f>
        <v/>
      </c>
      <c r="HR470" s="46">
        <f>IF(AND($DS470,HP470),
IF(CONCATENATE(CL470,CM470)="","Debes escribir al menos un valor de concepto no categorizado (salarial o no salarial). ",
IF(ISERR(_xlfn.NUMBERVALUE(CL470)),"El valor salarial concepto no categorizado debe ser un número válido. ","")
),
""
)</f>
        <v/>
      </c>
      <c r="HS470" s="46">
        <f>IF(AND($DS470,HP470),
IF(CONCATENATE(CL470,CM470)="","Debes escribir al menos un valor de concepto no categorizado (salarial o no salarial). ",
IF(ISERR(_xlfn.NUMBERVALUE(CM470)),"El valor NO salarial concepto no categorizado debe ser un número válido. ","")
),
""
)</f>
        <v/>
      </c>
      <c r="HT470" s="46">
        <f>IF($DS470,
IF(CN470="","Debes escribir el porcentaje del aporte a salud. ",
IF( ISERR(_xlfn.NUMBERVALUE(CN470)), "El valor del porcentaje del aporte a salud debe ser un número válido. ", "")
)
)</f>
        <v/>
      </c>
      <c r="HU470" s="46">
        <f>IF($DS470,
IF(CO470="","Debes escribir el valor del aporte a salud. ",
IF( ISERR(_xlfn.NUMBERVALUE(CO470)), "El valor del aporte a salud debe ser un número válido. ", "")
)
)</f>
        <v/>
      </c>
      <c r="HV470" s="46">
        <f>IF($DS470,
IF( AND(CP470&lt;&gt;"", ISERR(_xlfn.NUMBERVALUE(CP470))), "El valor plan complementario debe ser un número válido. ", "")
)</f>
        <v/>
      </c>
      <c r="HW470" s="46">
        <f>IF($DS470,
IF(CQ470="","Debes escribir el porcentaje del aporte a pensión. ",
IF( ISERR(_xlfn.NUMBERVALUE(CQ470)), "El valor del porcentaje del aporte a pensión debe ser un número válido. ", "")
)
)</f>
        <v/>
      </c>
      <c r="HX470" s="46">
        <f>IF($DS470,
IF(CR470="","Debes escribir el valor del aporte a pensión. ",
IF( ISERR(_xlfn.NUMBERVALUE(CR470)), "El valor del aporte a salud debe ser un número válido. ", "")
)
)</f>
        <v/>
      </c>
      <c r="HY470" s="46">
        <f>IF($DS470,
IF( AND(CS470&lt;&gt;"", ISERR(_xlfn.NUMBERVALUE(CS470))), "El valor pensión voluntaria debe ser un número válido. ", "")
)</f>
        <v/>
      </c>
      <c r="HZ470" s="46">
        <f>CONCATENATE(CT470,CU470,CV470,CW470)&lt;&gt;""</f>
        <v/>
      </c>
      <c r="IA470" s="46">
        <f>IF(AND($DS470,HZ470),
IF(CT470="","Debes escribir el % del fondo de seguridad pensional. ",
IF( ISERR(_xlfn.NUMBERVALUE(CT470)), "El % del fondo de seguridad debe ser un número válido. ", "")
),
""
)</f>
        <v/>
      </c>
      <c r="IB470" s="46">
        <f>IF(AND($DS470,HZ470),
IF(CU470="","Debes escribir el valor del aporte al fondo de solidaridad pensional. ",
IF( ISERR(_xlfn.NUMBERVALUE(CU470)), "El valor del aporte al fondo de solidaridad pensional debe ser un número válido. ", "")
),
""
)</f>
        <v/>
      </c>
      <c r="IC470" s="46">
        <f>IF(AND($DS470,HZ470),
IF(CV470="","Debes escribir el % del fondo de subsistencia. ",
IF( ISERR(_xlfn.NUMBERVALUE(CV470)), "El % del fondo de subsistencia debe ser un número válido. ", "")
),
""
)</f>
        <v/>
      </c>
      <c r="ID470" s="46">
        <f>IF(AND($DS470,HZ470),
IF(CW470="","Debes escribir el valor del fondo de subsistencia. ",
IF( ISERR(_xlfn.NUMBERVALUE(CW470)), "El valor del fondo de subsistencia debe ser un número válido. ", "")
),
""
)</f>
        <v/>
      </c>
      <c r="IE470" s="46">
        <f>CONCATENATE(CX470,CY470)&lt;&gt;""</f>
        <v/>
      </c>
      <c r="IF470" s="46">
        <f>IF(AND($DS470,IE470),
IF(CX470="","Debes escribir el % de sindicato. ",
IF( ISERR(_xlfn.NUMBERVALUE(CX470)), "El % de sindicato debe ser un número válido. ", "")
),
""
)</f>
        <v/>
      </c>
      <c r="IG470" s="46">
        <f>IF(AND($DS470,IE470),
IF(CY470="","Debes escribir el valor del sindicato. ",
IF( ISERR(_xlfn.NUMBERVALUE(CY470)), "El valor del sindicato debe ser un número válido. ", "")
),
""
)</f>
        <v/>
      </c>
      <c r="IH470" s="46">
        <f>IF($DS470,
IF( AND(CZ470&lt;&gt;"", ISERR(_xlfn.NUMBERVALUE(CZ470))), "El valor de sanción pública debe ser un número válido. ", "")
)</f>
        <v/>
      </c>
      <c r="II470" s="46">
        <f>IF($DS470,
IF( AND(DA470&lt;&gt;"", ISERR(_xlfn.NUMBERVALUE(DA470))), "El valor de sanción privada debe ser un número válido. ", "")
)</f>
        <v/>
      </c>
      <c r="IJ470" s="46">
        <f>CONCATENATE(DB470,DC470)&lt;&gt;""</f>
        <v/>
      </c>
      <c r="IK470" s="46">
        <f>IF(AND($DS470,IJ470),
IF(DB470="","Debes escribir la descripción de libranza. ",""),
""
)</f>
        <v/>
      </c>
      <c r="IL470" s="46">
        <f>IF(AND($DS470,IJ470),
IF(DC470="","Debes escribir la cuota libranza. ",
IF(ISERR(_xlfn.NUMBERVALUE(DC470)),"El valor de la cuota libranza debe ser un número válido. ","")
),
""
)</f>
        <v/>
      </c>
      <c r="IM470" s="46">
        <f>IF($DS470,
IF( AND(DD470&lt;&gt;"", ISERR(_xlfn.NUMBERVALUE(DD470))), "El valor de pagos a terceros debe ser un número válido. ", "")
)</f>
        <v/>
      </c>
      <c r="IN470" s="46">
        <f>IF($DS470,
IF( AND(DE470&lt;&gt;"", ISERR(_xlfn.NUMBERVALUE(DE470))), "El valor de anticipos debe ser un número válido. ", "")
)</f>
        <v/>
      </c>
      <c r="IO470" s="46">
        <f>IF($DS470,
IF( AND(DF470&lt;&gt;"", ISERR(_xlfn.NUMBERVALUE(DF470))), "El valor de AFC debe ser un número válido. ", "")
)</f>
        <v/>
      </c>
      <c r="IP470" s="46">
        <f>IF($DS470,
IF( AND(DG470&lt;&gt;"", ISERR(_xlfn.NUMBERVALUE(DG470))), "El valor de rete-fuente debe ser un número válido. ", "")
)</f>
        <v/>
      </c>
      <c r="IQ470" s="46">
        <f>IF($DS470,
IF( AND(DH470&lt;&gt;"", ISERR(_xlfn.NUMBERVALUE(DH470))), "El valor de cooperativa de trabajo debe ser un número válido. ", "")
)</f>
        <v/>
      </c>
      <c r="IR470" s="46">
        <f>IF($DS470,
IF( AND(DI470&lt;&gt;"", ISERR(_xlfn.NUMBERVALUE(DI470))), "El valor de embargo fiscal debe ser un número válido. ", "")
)</f>
        <v/>
      </c>
      <c r="IS470" s="46">
        <f>IF($DS470,
IF( AND(DJ470&lt;&gt;"", ISERR(_xlfn.NUMBERVALUE(DJ470))), "El valor de educación debe ser un número válido. ", "")
)</f>
        <v/>
      </c>
      <c r="IT470" s="46">
        <f>IF($DS470,
IF( AND(DK470&lt;&gt;"", ISERR(_xlfn.NUMBERVALUE(DK470))), "El valor de reintegro debe ser un número válido. ", "")
)</f>
        <v/>
      </c>
      <c r="IU470" s="46">
        <f>IF($DS470,
IF( AND(DL470&lt;&gt;"", ISERR(_xlfn.NUMBERVALUE(DL470))), "El valor de deuda debe ser un número válido. ", "")
)</f>
        <v/>
      </c>
      <c r="IV470" s="46">
        <f>IF($DS470,
IF( AND(DM470&lt;&gt;"", ISERR(_xlfn.NUMBERVALUE(DM470))), "El valor de otras deducciones debe ser un número válido. ", "")
)</f>
        <v/>
      </c>
      <c r="IW470" s="46">
        <f>IF($DS470,
IF(DN470="","Debes escribir el valor de los devengos totales. ",
IF( ISERR(_xlfn.NUMBERVALUE(DN470)), "El valor de los devengos totales debe ser un número válido. ", "")
)
)</f>
        <v/>
      </c>
      <c r="IX470" s="46">
        <f>IF($DS470,
IF(DO470="","Debes escribir el valor de las deducciones totales. ",
IF( ISERR(_xlfn.NUMBERVALUE(DO470)), "El valor de las deducciones totales debe ser un número válido. ", "")
)
)</f>
        <v/>
      </c>
      <c r="IY470" s="46">
        <f>IF($DS470,
IF(DP470="","Debes escribir el valor del salario total. ",
IF( ISERR(_xlfn.NUMBERVALUE(DP470)), "El valor del salario total debe ser un número válido. ", "")
)
)</f>
        <v/>
      </c>
    </row>
    <row r="471">
      <c r="B471" s="48" t="n">
        <v>459</v>
      </c>
      <c r="C471" s="61">
        <f>IF(AND(DS471,DP471&lt;&gt;""),
IF(DQ471="","OK","Error"),
""
)</f>
        <v/>
      </c>
      <c r="D471" s="53" t="n"/>
      <c r="E471" s="52" t="n"/>
      <c r="F471" s="112" t="n"/>
      <c r="G471" s="52" t="n"/>
      <c r="H471" s="53" t="n"/>
      <c r="I471" s="52" t="n"/>
      <c r="J471" s="52" t="n"/>
      <c r="K471" s="53" t="n"/>
      <c r="L471" s="55" t="n"/>
      <c r="M471" s="108" t="n"/>
      <c r="N471" s="56" t="n"/>
      <c r="O471" s="52" t="n"/>
      <c r="P471" s="52" t="n"/>
      <c r="Q471" s="52" t="n"/>
      <c r="R471" s="52" t="n"/>
      <c r="S471" s="52" t="n"/>
      <c r="T471" s="53" t="n"/>
      <c r="U471" s="52" t="n"/>
      <c r="V471" s="52" t="n"/>
      <c r="W471" s="55" t="n"/>
      <c r="X471" s="55" t="n"/>
      <c r="Y471" s="52" t="n"/>
      <c r="Z471" s="55" t="n"/>
      <c r="AA471" s="52" t="n"/>
      <c r="AB471" s="53" t="n"/>
      <c r="AC471" s="53" t="n"/>
      <c r="AD471" s="53" t="n"/>
      <c r="AE471" s="177" t="n"/>
      <c r="AF471" s="113" t="n"/>
      <c r="AG471" s="177" t="n"/>
      <c r="AH471" s="178" t="n"/>
      <c r="AI471" s="178" t="n"/>
      <c r="AJ471" s="178" t="n"/>
      <c r="AK471" s="114" t="n"/>
      <c r="AL471" s="178" t="n"/>
      <c r="AM471" s="114" t="n"/>
      <c r="AN471" s="178" t="n"/>
      <c r="AO471" s="114" t="n"/>
      <c r="AP471" s="178" t="n"/>
      <c r="AQ471" s="114" t="n"/>
      <c r="AR471" s="178" t="n"/>
      <c r="AS471" s="114" t="n"/>
      <c r="AT471" s="178" t="n"/>
      <c r="AU471" s="114" t="n"/>
      <c r="AV471" s="178" t="n"/>
      <c r="AW471" s="114" t="n"/>
      <c r="AX471" s="178" t="n"/>
      <c r="AY471" s="114" t="n"/>
      <c r="AZ471" s="178" t="n"/>
      <c r="BA471" s="114" t="n"/>
      <c r="BB471" s="178" t="n"/>
      <c r="BC471" s="114" t="n"/>
      <c r="BD471" s="178" t="n"/>
      <c r="BE471" s="178" t="n"/>
      <c r="BF471" s="178" t="n"/>
      <c r="BG471" s="59" t="n"/>
      <c r="BH471" s="178" t="n"/>
      <c r="BI471" s="114" t="n"/>
      <c r="BJ471" s="53" t="n"/>
      <c r="BK471" s="178" t="n"/>
      <c r="BL471" s="114" t="n"/>
      <c r="BM471" s="178" t="n"/>
      <c r="BN471" s="114" t="n"/>
      <c r="BO471" s="178" t="n"/>
      <c r="BP471" s="178" t="n"/>
      <c r="BQ471" s="178" t="n"/>
      <c r="BR471" s="178" t="n"/>
      <c r="BS471" s="178" t="n"/>
      <c r="BT471" s="178" t="n"/>
      <c r="BU471" s="178" t="n"/>
      <c r="BV471" s="178" t="n"/>
      <c r="BW471" s="178" t="n"/>
      <c r="BX471" s="178" t="n"/>
      <c r="BY471" s="178" t="n"/>
      <c r="BZ471" s="178" t="n"/>
      <c r="CA471" s="178" t="n"/>
      <c r="CB471" s="178" t="n"/>
      <c r="CC471" s="178" t="n"/>
      <c r="CD471" s="178" t="n"/>
      <c r="CE471" s="178" t="n"/>
      <c r="CF471" s="178" t="n"/>
      <c r="CG471" s="178" t="n"/>
      <c r="CH471" s="178" t="n"/>
      <c r="CI471" s="178" t="n"/>
      <c r="CJ471" s="178" t="n"/>
      <c r="CK471" s="53" t="n"/>
      <c r="CL471" s="178" t="n"/>
      <c r="CM471" s="178" t="n"/>
      <c r="CN471" s="60" t="n"/>
      <c r="CO471" s="177" t="n"/>
      <c r="CP471" s="178" t="n"/>
      <c r="CQ471" s="60" t="n"/>
      <c r="CR471" s="177" t="n"/>
      <c r="CS471" s="178" t="n"/>
      <c r="CT471" s="59" t="n"/>
      <c r="CU471" s="178" t="n"/>
      <c r="CV471" s="59" t="n"/>
      <c r="CW471" s="178" t="n"/>
      <c r="CX471" s="59" t="n"/>
      <c r="CY471" s="178" t="n"/>
      <c r="CZ471" s="178" t="n"/>
      <c r="DA471" s="178" t="n"/>
      <c r="DB471" s="53" t="n"/>
      <c r="DC471" s="178" t="n"/>
      <c r="DD471" s="178" t="n"/>
      <c r="DE471" s="178" t="n"/>
      <c r="DF471" s="178" t="n"/>
      <c r="DG471" s="178" t="n"/>
      <c r="DH471" s="178" t="n"/>
      <c r="DI471" s="178" t="n"/>
      <c r="DJ471" s="178" t="n"/>
      <c r="DK471" s="178" t="n"/>
      <c r="DL471" s="178" t="n"/>
      <c r="DM471" s="178" t="n"/>
      <c r="DN471" s="177" t="n"/>
      <c r="DO471" s="177" t="n"/>
      <c r="DP471" s="177" t="n"/>
      <c r="DQ471" s="76">
        <f>IF(AND(DS471,DP471&lt;&gt;""),
CONCATENATE(DT471,DU471,DV471,DW471,DX471,DY471,DZ471,EA471,EB471,EC471,ED471,EE471,EF471,EG471,EH471,EI471,EJ471,EK471,EL471,EM471,EN471,EO471,EP471,EQ471,ES471,ET471,EU471,EV471,EW471,EX471,EY471,EZ471,FA471,FC471,FD471,FF471,FG471,FI471,FJ471,FL471,FM471,FO471,FP471,FR471,FS471,FU471,FV471,FX471,FY471,GA471,GB471,GD471,GE471,GF471,GH471,GI471,GJ471,GL471,GM471,GN471,GP471,GQ471,GS471,GT471,GU471,GV471,GW471,GX471,GY471,GZ471,HA471,HB471,HC471,HD471,HE471,HF471,HG471,HH471,HI471,HJ471,HK471,HL471,HM471,HN471,HO471,HQ471,HR471,HS471,HT471,HU471,HV471,HW471,HX471,HY471,IA471,IB471,IC471,ID471,IF471,IG471,IH471,II471,IK471,IL471,IM471,IN471,IO471,IP471,IQ471,IR471,IS471,IT471,IU471,IV471,IW471,IX471,IY471,IZ471),
""
)</f>
        <v/>
      </c>
      <c r="DR471" s="53" t="n"/>
      <c r="DS471" s="46">
        <f>CONCATENATE(D471,$E471,$F471,$G471,H471,$I471,$J471,K471,$L471,$M471,N471,$O471,$P471,$Q471,$R471,$S471,T471,$U471,$V471,$W471,$X471,$Y471,$Z471,$AA471,AB471,AC471,AD471,$AE471,$AF471,$AG471,AH471,AI471,AJ471,AK471,AL471,AM471,AN471,AO471,AP471,AQ471,AR471,AS471,AT471,AU471,AV471,AW471,AX471,AY471,AZ471,BA471,BB471,BC471,BD471,BE471,BF471,BG471,BH471,BI471,BJ471,BK471,BL471,BM471,BN471,BO471,BP471,BQ471,BR471,BS471,BT471,BU471,BV471,BW471,BX471,BY471,BZ471,CA471,CB471,CC471,CD471,CE471,CF471,CG471,CH471,CI471,CJ471,CK471,CL471,CM471,$CN471,$CO471,CP471,$CQ471,$CR471,CS471,CT471,CU471,CV471,CW471,CX471,CY471,CZ471,DA471,DB471,DC471,DD471,DE471,DF471,DG471,DH471,DI471,DJ471,DK471,DL471,DM471,$DN471,$DO471,$DP471,DR471)&lt;&gt;""</f>
        <v/>
      </c>
      <c r="DT471" s="46">
        <f>IF(AND($DS471,$E$4&lt;&gt;""),
IF(LEFT($E$4,2) = "1.",
IF(D471&lt;&gt;"","El CUNE sólo se envía en operaciones de novedad o ajuste. ",""),
IF(D471="","Debes escribir un CUNE válido para realizar operaciones de novedad o ajuste. ","")),
""
)</f>
        <v/>
      </c>
      <c r="DU471" s="46">
        <f>IF($DS471,
IF(E471="","Debes seleccionar el tipo de documento del empleado. ",
IF(_xlfn.IFNA(VLOOKUP(E471,TIPO_DE_DOCUMENTO,1,FALSE),-1)=-1,"El tipo de documento no es válido (por favor seleccionarlo de la lista). ","")
)
)</f>
        <v/>
      </c>
      <c r="DV471" s="46">
        <f>IF($DS471,
IF(F471="","Debes escribir el número de documento del empleado. ","")
)</f>
        <v/>
      </c>
      <c r="DW471" s="46">
        <f>IF($DS471,
IF(G471="","Debes escribir el primer nombre del empleado. ","")
)</f>
        <v/>
      </c>
      <c r="DY471" s="46">
        <f>IF($DS471,
IF(I471="","Debes escribir el primer apellido del empleado. ","")
)</f>
        <v/>
      </c>
      <c r="DZ471" s="46">
        <f>IF($DS471,
IF(J471="","Debes escribir el segundo apellido del empleado. ","")
)</f>
        <v/>
      </c>
      <c r="EB471" s="46">
        <f>IF($DS471,
IF(L471="","Debes escribir la fecha de ingreso del empleado. ",
IF(ISERR(DATE(YEAR(L471),MONTH(L471),DAY(L471))), "El valor ingresado en fecha de ingreso no tiene un formato válido. ","")
)
)</f>
        <v/>
      </c>
      <c r="EC471" s="46">
        <f>IF($DS471,
IF(M471="","Debes escribir el tiempo laborado. ",
IF( IFERROR(INT(M471),1.1) &lt;&gt; IFERROR(_xlfn.NUMBERVALUE(M471),1), "El valor de los días trabajados debe ser un número entero. ", "")
)
)</f>
        <v/>
      </c>
      <c r="ED471" s="46">
        <f>IF($DS471,
IF( AND(N471&lt;&gt;"", ISERR(DATE(YEAR(N471),MONTH(N471),DAY(N471))) ), "El valor ingresado en fecha de ingreso no tiene un formato válido. ",
IF( AND(N471&lt;&gt;"", $E$6&lt;&gt;"", DATE(YEAR(N471), MONTH(N471), 1) &lt;&gt; IFERROR(DATE(MID($E$6, 1, 4), MID($E$6, 6, 2),1), "1/1/1900") ), "La fecha de retiro debe estar dentro del período liquidado. ", "")
)
)</f>
        <v/>
      </c>
      <c r="EE471" s="46">
        <f>IF($DS471,
IF(O471="","Debes seleccionar el tipo de trabajador. ",
IF(_xlfn.IFNA(VLOOKUP(O471,TIPO_DE_TRABAJADOR,1,FALSE),-1)=-1,"El tipo de trabajador no es válido (por favor seleccionarlo de la lista). ","")
)
)</f>
        <v/>
      </c>
      <c r="EF471" s="46">
        <f>IF($DS471,
IF(P471="","Debes seleccionar si es un trabajador dependiente pensionado por vejez. ",
IF(_xlfn.IFNA(VLOOKUP(P471,SUBTIPO_DE_TRABAJADOR,1,FALSE),-1)=-1,"El tipo de trabajador dependiente pensionado por vejez no es válido (por favor seleccionarlo de la lista). ","")
)
)</f>
        <v/>
      </c>
      <c r="EG471" s="46">
        <f>IF($DS471,
IF(Q471="","Debes seleccionar el tipo de contrato del trabajador. ",
IF(_xlfn.IFNA(VLOOKUP(Q471,TIPO_DE_CONTRATO,1,FALSE),-1)=-1,"El tipo de contrato del trabajador no es válido (por favor seleccionarlo de la lista). ","")
)
)</f>
        <v/>
      </c>
      <c r="EH471" s="46">
        <f>IF($DS471,
IF(R471="","Debes seleccionar si es un salario integral. ",
IF(_xlfn.IFNA(VLOOKUP(R471,SI_NO,1,FALSE),-1)=-1,"Valor no válido para salario integral (por favor seleccionarlo de la lista). ","")
)
)</f>
        <v/>
      </c>
      <c r="EI471" s="46">
        <f>IF($DS471,
IF(S471="","Debes seleccionar si el trabajador realiza actividades de riesgo. ",
IF(_xlfn.IFNA(VLOOKUP(S471,SI_NO,1,FALSE),-1)=-1,"Valor no válido para actividad de alto riesgo (por favor seleccionarlo de la lista). ","")
)
)</f>
        <v/>
      </c>
      <c r="EK471" s="46">
        <f>IF($DS471,
IF(U471="","Debes escribir el código del municipio de residencia del trabajador. ",
IF(_xlfn.IFNA(VLOOKUP(U471,MUNICIPIO,1,FALSE),-1)=-1,"El municipio de residencia del trabajador es inválido (por favor seleccionarlo de la lista). ","")
)
)</f>
        <v/>
      </c>
      <c r="EL471" s="46">
        <f>IF($DS471,
IF(V471="","Debes escribir el la dirección de residendia del trabajador. ","")
)</f>
        <v/>
      </c>
      <c r="EM471" s="46">
        <f>IF($DS471,
IF(W471="","Debes escribir la fecha de inicio de la liquidación. ",
IF(ISERR(DATE(YEAR(W471),MONTH(W471),DAY(W471))),"El valor ingresado en fecha de inicio de liquidación no tiene un formato válido. ",
IF( AND($E$6&lt;&gt;"", DATE(YEAR(W471), MONTH(W471), 1) &lt;&gt; IFERROR(DATE(MID($E$6, 1, 4), MID($E$6, 6, 2),1), "1/1/1900") ), "La fecha de inicio de la liquidación debe estar dentro del período liquidado. ", "")
)
)
)</f>
        <v/>
      </c>
      <c r="EN471" s="46">
        <f>IF($DS471,
IF(X471="","Debes escribir la fecha de fin de la liquidación. ",
IF(ISERR(DATE(YEAR(X471),MONTH(X471),DAY(X471))),"El valor ingresado en fecha de fin de liquidación no tiene un formato válido. ",
IF( AND($E$6&lt;&gt;"", DATE(YEAR(X471), MONTH(X471), 1) &lt;&gt; IFERROR(DATE(MID($E$6, 1, 4), MID($E$6, 6, 2),1), "1/1/1900") ), "La fecha de fin de la liquidación debe estar dentro del período liquidado. ", "")
)
)
)</f>
        <v/>
      </c>
      <c r="EO471" s="46">
        <f>IF($DS471,
IF(Y471="","Debes escribir la frecuencia de pago del trabajador. ",
IF(_xlfn.IFNA(VLOOKUP(Y471,PERÍODO_DE_NÓMINA,1,FALSE),-1)=-1,"La frecuencia de pago es inválida (por favor seleccionarlo de la lista). ","")
)
)</f>
        <v/>
      </c>
      <c r="EP471" s="46">
        <f>IF($DS471,
IF(Z471="","Debes escribir la fecha de pago. ",
IF(ISERR(DATE(YEAR(Z471),MONTH(Z471),DAY(Z471))), "El valor ingresado en fecha de pago no tiene un formato válido. ","")
)
)</f>
        <v/>
      </c>
      <c r="EQ471" s="46">
        <f>IF($DS471,
IF(AA471="","Debes escribir el medio de pago. ",
IF(_xlfn.IFNA(VLOOKUP(AA471,MEDIOS_DE_PAGO,1,FALSE),-1)=-1,"El medio de pago es inválido (por favor seleccionarlo de la lista). ","")
)
)</f>
        <v/>
      </c>
      <c r="ER471" s="46">
        <f>OR(AA471='Tablas '!$T$4,AA471='Tablas '!$T$7,AA471='Tablas '!$T$8,AA471='Tablas '!$T$11)</f>
        <v/>
      </c>
      <c r="ES471" s="46">
        <f>IF(AND($DS471,ER471),
IF(AB471="","Debes escribir la entidad bancaria. ",""),
""
)</f>
        <v/>
      </c>
      <c r="ET471" s="46">
        <f>IF(AND($DS471,ER471),
IF(AC471="","Debes escribir el tipo de cuenta bancaria. ",
IF(_xlfn.IFNA(VLOOKUP(AC471,TIPO_DE_CUENTA,1,FALSE),-1)=-1,"El tipo de cuenta bancaria es inválida (por favor seleccionarlo de la lista). ","")
),
""
)</f>
        <v/>
      </c>
      <c r="EU471" s="46">
        <f>IF(AND($DS471,ER471),
IF(AD471="","Debes escribir el número de cuenta bancaria. ",""),
""
)</f>
        <v/>
      </c>
      <c r="EV471" s="46">
        <f>IF($DS471,
IF(AE471="","Debes escribir el valor del sueldo básico. ",
IF( ISERR(_xlfn.NUMBERVALUE(AE471)), "El valor del sueldo básico debe ser un número válido. ", "")
)
)</f>
        <v/>
      </c>
      <c r="EW471" s="46">
        <f>IF($DS471,
IF(AF471="","Debes escribir el número de días trabajados. ",
IF( IFERROR(INT(AF471),1.1) &lt;&gt; IFERROR(_xlfn.NUMBERVALUE(AF471),1), "La cantidad de días trabajados debe ser un número entero. ", "")
)
)</f>
        <v/>
      </c>
      <c r="EX471" s="46">
        <f>IF($DS471,
IF(AG471="","Debes escribir el valor del sueldo trabajado. ",
IF( ISERR(_xlfn.NUMBERVALUE(AG471)), "El valor del sueldo trabajado debe ser un número válido. ", "")
)
)</f>
        <v/>
      </c>
      <c r="EY471" s="46">
        <f>IF($DS471,
IF( AND(AH471&lt;&gt;"", ISERR(_xlfn.NUMBERVALUE(AH471))), "El valor del auxilio de transporte debe ser un número válido. ", "")
)</f>
        <v/>
      </c>
      <c r="EZ471" s="46">
        <f>IF($DS471,
IF( AND(AI471&lt;&gt;"", ISERR(_xlfn.NUMBERVALUE(AI471))), "El valor de viáticos salariales debe ser un número válido. ", "")
)</f>
        <v/>
      </c>
      <c r="FA471" s="46">
        <f>IF($DS471,
IF( AND(AJ471&lt;&gt;"", ISERR(_xlfn.NUMBERVALUE(AJ471))), "El valor de viáticos NO salariales debe ser un número válido. ", "")
)</f>
        <v/>
      </c>
      <c r="FB471" s="46">
        <f>CONCATENATE(AK471,AL471)&lt;&gt;""</f>
        <v/>
      </c>
      <c r="FC471" s="46">
        <f>IF(AND($DS471,FB471),
IF(AK471="","Debes escribir el número de horas extras diurnas. ",
IF( IFERROR(INT(AK471),1.1) &lt;&gt; IFERROR(_xlfn.NUMBERVALUE(AK471),1), "La cantidad de horas extras diurnas debe ser un número entero. ", "")
),
""
)</f>
        <v/>
      </c>
      <c r="FD471" s="46">
        <f>IF(AND($DS471,FB471),
IF(AL471="","Debes escribir el valor de las horas extras diurnas. ",
IF( ISERR(_xlfn.NUMBERVALUE(AL471)), "El valor de las horas extras duirnas debe ser un número válido. ", "")
),
""
)</f>
        <v/>
      </c>
      <c r="FE471" s="46">
        <f>CONCATENATE(AM471,AN471)&lt;&gt;""</f>
        <v/>
      </c>
      <c r="FF471" s="46">
        <f>IF(AND($DS471,FE471),
IF(AM471="","Debes escribir el número de horas extras nocturnas. ",
IF( IFERROR(INT(AM471),1.1) &lt;&gt; IFERROR(_xlfn.NUMBERVALUE(AM471),1), "La cantidad de horas extras nocturnas debe ser un número entero. ", "")
),
""
)</f>
        <v/>
      </c>
      <c r="FG471" s="46">
        <f>IF(AND($DS471,FE471),
IF(AN471="","Debes escribir el valor de las horas extras nocturnas. ",
IF( ISERR(_xlfn.NUMBERVALUE(AN471)), "El valor de las horas extras nocturnas debe ser un número válido. ", "")
),
""
)</f>
        <v/>
      </c>
      <c r="FH471" s="46">
        <f>CONCATENATE(AO471,AP471)&lt;&gt;""</f>
        <v/>
      </c>
      <c r="FI471" s="46">
        <f>IF(AND($DS471,FH471),
IF(AO471="","Debes escribir el número de horas extras diurnas dominicales y festivas. ",
IF( IFERROR(INT(AO471),1.1) &lt;&gt; IFERROR(_xlfn.NUMBERVALUE(AO471),1), "La cantidad de horas extras diurnas dominicales y festivas debe ser un número entero. ", "")
),
""
)</f>
        <v/>
      </c>
      <c r="FJ471" s="46">
        <f>IF(AND($DS471,FH471),
IF(AP471="","Debes escribir el valor de las horas extras diurnas dominicales y festivas. ",
IF( ISERR(_xlfn.NUMBERVALUE(AP471)), "El valor de las horas extras diurnas dominicales y festivas debe ser un número válido. ", "")
),
""
)</f>
        <v/>
      </c>
      <c r="FK471" s="46">
        <f>CONCATENATE(AQ471,AR471)&lt;&gt;""</f>
        <v/>
      </c>
      <c r="FL471" s="46">
        <f>IF(AND($DS471,FK471),
IF(AQ471="","Debes escribir el número de horas extras nocturnas dominicales y festivas. ",
IF( IFERROR(INT(AQ471),1.1) &lt;&gt; IFERROR(_xlfn.NUMBERVALUE(AQ471),1), "La cantidad de horas extras nocturnas dominicales y festivas debe ser un número entero. ", "")
),
""
)</f>
        <v/>
      </c>
      <c r="FM471" s="46">
        <f>IF(AND($DS471,FK471),
IF(AR471="","Debes escribir el valor de las horas extras nocturnas dominicales y festivas. ",
IF( ISERR(_xlfn.NUMBERVALUE(AR471)), "El valor de las horas extras nocturnas dominicales y festivas debe ser un número válido. ", "")
),
""
)</f>
        <v/>
      </c>
      <c r="FN471" s="46">
        <f>CONCATENATE(AS471,AT471)&lt;&gt;""</f>
        <v/>
      </c>
      <c r="FO471" s="46">
        <f>IF(AND($DS471,FN471),
IF(AS471="","Debes escribir el número de horas recargo nocturno. ",
IF( IFERROR(INT(AS471),1.1) &lt;&gt; IFERROR(_xlfn.NUMBERVALUE(AS471),1), "La cantidad de horas recargo nocturno debe ser un número entero. ", "")
),
""
)</f>
        <v/>
      </c>
      <c r="FP471" s="46">
        <f>IF(AND($DS471,FN471),
IF(AT471="","Debes escribir el valor de las horas recargo nocturno. ",
IF( ISERR(_xlfn.NUMBERVALUE(AT471)), "El valor de las horas recargo nocturno debe ser un número válido. ", "")
),
""
)</f>
        <v/>
      </c>
      <c r="FQ471" s="46">
        <f>CONCATENATE(AU471,AV471)&lt;&gt;""</f>
        <v/>
      </c>
      <c r="FR471" s="46">
        <f>IF(AND($DS471,FQ471),
IF(AU471="","Debes escribir el número de horas recargo diurno dominical y festivo. ",
IF( IFERROR(INT(AU471),1.1) &lt;&gt; IFERROR(_xlfn.NUMBERVALUE(AU471),1), "La cantidad de horas recargo diurno dominical y festivo debe ser un número entero. ", "")
),
""
)</f>
        <v/>
      </c>
      <c r="FS471" s="46">
        <f>IF(AND($DS471,FQ471),
IF(AV471="","Debes escribir el valor de las horas recargo diurno dominical y festivo. ",
IF( ISERR(_xlfn.NUMBERVALUE(AV471)), "El valor de las horas recargo diurno dominical y festivo debe ser un número válido. ", "")
),
""
)</f>
        <v/>
      </c>
      <c r="FT471" s="46">
        <f>CONCATENATE(AW471,AX471)&lt;&gt;""</f>
        <v/>
      </c>
      <c r="FU471" s="46">
        <f>IF(AND($DS471,FT471),
IF(AW471="","Debes escribir el número de horas recargo nocturno dominical y festivo. ",
IF( IFERROR(INT(AW471),1.1) &lt;&gt; IFERROR(_xlfn.NUMBERVALUE(AW471),1), "La cantidad de horas recargo nocturno dominical y festivo debe ser un número entero. ", "")
),
""
)</f>
        <v/>
      </c>
      <c r="FV471" s="46">
        <f>IF(AND($DS471,FT471),
IF(AX471="","Debes escribir el valor de las horas recargo nocturno dominical y festivo. ",
IF( ISERR(_xlfn.NUMBERVALUE(AX471)), "El valor de las horas recargo nocturno dominical y festivo debe ser un número válido. ", "")
),
""
)</f>
        <v/>
      </c>
      <c r="FW471" s="46">
        <f>CONCATENATE(AY471,AZ471)&lt;&gt;""</f>
        <v/>
      </c>
      <c r="FX471" s="46">
        <f>IF(AND($DS471,FW471),
IF(AY471="","Debes escribir el número de días de vacaciones comunes. ",
IF( IFERROR(INT(AY471),1.1) &lt;&gt; IFERROR(_xlfn.NUMBERVALUE(AY471),1), "La cantidad de días de vacaciones comunes debe ser un número entero. ", "")
),
""
)</f>
        <v/>
      </c>
      <c r="FY471" s="46">
        <f>IF(AND($DS471,FW471),
IF(AZ471="","Debes escribir el valor de las vacaciones comunes. ",
IF( ISERR(_xlfn.NUMBERVALUE(AZ471)), "El valor de las vacaciones comunes debe ser un número válido. ", "")
),
""
)</f>
        <v/>
      </c>
      <c r="FZ471" s="46">
        <f>CONCATENATE(BA471,BB471)&lt;&gt;""</f>
        <v/>
      </c>
      <c r="GA471" s="46">
        <f>IF(AND($DS471,FZ471),
IF(BA471="","Debes escribir el número de días de vacaciones compensadas. ",
IF( IFERROR(INT(BA471),1.1) &lt;&gt; IFERROR(_xlfn.NUMBERVALUE(BA471),1), "La cantidad de días de vacaciones compensadas debe ser un número entero. ", "")
),
""
)</f>
        <v/>
      </c>
      <c r="GB471" s="46">
        <f>IF(AND($DS471,FZ471),
IF(BB471="","Debes escribir el valor de las vacaciones compensadas. ",
IF( ISERR(_xlfn.NUMBERVALUE(BB471)), "El valor de las vacaciones compensadas debe ser un número válido. ", "")
),
""
)</f>
        <v/>
      </c>
      <c r="GC471" s="46">
        <f>CONCATENATE(BC471,BD471)&lt;&gt;""</f>
        <v/>
      </c>
      <c r="GD471" s="46">
        <f>IF(AND($DS471,GC471),
IF(BC471="","Debes escribir el número de días de prima salarial. ",
IF( IFERROR(INT(BC471),1.1) &lt;&gt; IFERROR(_xlfn.NUMBERVALUE(BC471),1), "La cantidad de días de prima salarial debe ser un número entero. ", "")
),
""
)</f>
        <v/>
      </c>
      <c r="GE471" s="46">
        <f>IF(AND($DS471,GC471),
IF(BD471="","Debes escribir el valor de los días de prima salarial. ",
IF( ISERR(_xlfn.NUMBERVALUE(BD471)), "El valor de los días de prima salarial debe ser un número válido. ", "")
),
""
)</f>
        <v/>
      </c>
      <c r="GF471" s="46">
        <f>IF($DS471,
IF( AND(BE471&lt;&gt;"", ISERR(_xlfn.NUMBERVALUE(BE471))), "El valor de la prima NO saliarial debe ser un número válido. ", "")
)</f>
        <v/>
      </c>
      <c r="GG471" s="46">
        <f>CONCATENATE(BF471,BG471,BH471)&lt;&gt;""</f>
        <v/>
      </c>
      <c r="GH471" s="46">
        <f>IF(AND($DS471,GG471),
IF(BF471="","Debes escribir el valor de las cesantías. ",
IF( ISERR(_xlfn.NUMBERVALUE(BF471)), "El valor de las cesantías debe ser un número válido. ", "")
),
""
)</f>
        <v/>
      </c>
      <c r="GI471" s="46">
        <f>IF(AND($DS471,GG471),
IF(BG471="","Debes escribir el % de cesantías. ",
IF( ISERR(_xlfn.NUMBERVALUE(BG471)), "El % de cesantías debe ser un número válido. ", "")
),
""
)</f>
        <v/>
      </c>
      <c r="GJ471" s="46">
        <f>IF(AND($DS471,GG471),
IF(BH471="","Debes escribir el valor de intereses de cesantías. ",
IF( ISERR(_xlfn.NUMBERVALUE(BH471)), "El valor de intereses de cesantías debe ser un número válido. ", "")
),
""
)</f>
        <v/>
      </c>
      <c r="GK471" s="46">
        <f>CONCATENATE(BI471,BJ471,BK471)&lt;&gt;""</f>
        <v/>
      </c>
      <c r="GL471" s="46">
        <f>IF(AND($DS471,GK471),
IF(BI471="","Debes escribir el número de días de incapacidad. ",
IF( IFERROR(INT(BI471),1.1) &lt;&gt; IFERROR(_xlfn.NUMBERVALUE(BI471),1), "La cantidad de días de incapacidad debe ser un número entero. ", "")
),
""
)</f>
        <v/>
      </c>
      <c r="GM471" s="46">
        <f>IF(AND($DS471,GK471),
IF(BJ471="","Debes escribir el tipo de incapacidad. ",
IF(_xlfn.IFNA(VLOOKUP(BJ471,TIPO_DE_INCAPACIDAD,1,FALSE),-1)=-1,"El tipo de incapacidad es inválida (por favor seleccionarlo de la lista). ","")
),
""
)</f>
        <v/>
      </c>
      <c r="GN471" s="46">
        <f>IF(AND($DS471,GK471),
IF(BK471="","Debes escribir el valor de la incapacidad. ",
IF( ISERR(_xlfn.NUMBERVALUE(BK471)), "El valor de la incapacidad debe ser un número válido. ", "")
),
""
)</f>
        <v/>
      </c>
      <c r="GO471" s="46">
        <f>CONCATENATE(BL471,BM471)&lt;&gt;""</f>
        <v/>
      </c>
      <c r="GP471" s="46">
        <f>IF(AND($DS471,GO471),
IF(BL471="","Debes escribir el número de días de licencia de maternidad o paternidad. ",
IF( IFERROR(INT(BL471),1.1) &lt;&gt; IFERROR(_xlfn.NUMBERVALUE(BL471),1), "La cantidad de días de licencia de maternidad o paternidad debe ser un número entero. ", "")
),
""
)</f>
        <v/>
      </c>
      <c r="GQ471" s="46">
        <f>IF(AND($DS471,GO471),
IF(BM471="","Debes escribir el valor de la licencia de maternidad o paternidad. ",
IF( ISERR(_xlfn.NUMBERVALUE(BM471)), "El valor de la licencia de maternidad o paternidad debe ser un número válido. ", "")
),
""
)</f>
        <v/>
      </c>
      <c r="GR471" s="46">
        <f>CONCATENATE(BN471,BO471)&lt;&gt;""</f>
        <v/>
      </c>
      <c r="GS471" s="46">
        <f>IF(AND($DS471,GR471),
IF(BN471="","Debes escribir el número de días de licencia remunerada. ",
IF( IFERROR(INT(BN471),1.1) &lt;&gt; IFERROR(_xlfn.NUMBERVALUE(BN471),1), "La cantidad de días de licencia remunerada debe ser un número entero. ", "")
),
""
)</f>
        <v/>
      </c>
      <c r="GT471" s="46">
        <f>IF(AND($DS471,GR471),
IF(BO471="","Debes escribir el valor de la licencia remunerada. ",
IF( ISERR(_xlfn.NUMBERVALUE(BO471)), "El valor de la licencia remunerada debe ser un número válido. ", "")
),
""
)</f>
        <v/>
      </c>
      <c r="GU471" s="46">
        <f>IF($DS471,
IF( AND(BP471&lt;&gt;"", ISERR(_xlfn.NUMBERVALUE(BP471))), "El valor de la licencia NO remunerada debe ser un número válido. ", "")
)</f>
        <v/>
      </c>
      <c r="GV471" s="46">
        <f>IF($DS471,
IF( AND(BQ471&lt;&gt;"", ISERR(_xlfn.NUMBERVALUE(BQ471))), "El valor de auxilios salariales debe ser un número válido. ", "")
)</f>
        <v/>
      </c>
      <c r="GW471" s="46">
        <f>IF($DS471,
IF( AND(BR471&lt;&gt;"", ISERR(_xlfn.NUMBERVALUE(BR471))), "El valor de auxilios NO salariales debe ser un número válido. ", "")
)</f>
        <v/>
      </c>
      <c r="GX471" s="46">
        <f>IF($DS471,
IF( AND(BS471&lt;&gt;"", ISERR(_xlfn.NUMBERVALUE(BS471))), "El valor de bonos salariales debe ser un número válido. ", "")
)</f>
        <v/>
      </c>
      <c r="GY471" s="46">
        <f>IF($DS471,
IF( AND(BT471&lt;&gt;"", ISERR(_xlfn.NUMBERVALUE(BT471))), "El valor de bonos NO salariales debe ser un número válido. ", "")
)</f>
        <v/>
      </c>
      <c r="GZ471" s="46">
        <f>IF($DS471,
IF( AND(BU471&lt;&gt;"", ISERR(_xlfn.NUMBERVALUE(BU471))), "El valor de bonos salariales de alimentación debe ser un número válido. ", "")
)</f>
        <v/>
      </c>
      <c r="HA471" s="46">
        <f>IF($DS471,
IF( AND(BV471&lt;&gt;"", ISERR(_xlfn.NUMBERVALUE(BV471))), "El valor de bonos NO salariales de alimentación debe ser un número válido. ", "")
)</f>
        <v/>
      </c>
      <c r="HB471" s="46">
        <f>IF($DS471,
IF( AND(BW471&lt;&gt;"", ISERR(_xlfn.NUMBERVALUE(BW471))), "El valor de bonificaciones salariales debe ser un número válido. ", "")
)</f>
        <v/>
      </c>
      <c r="HC471" s="46">
        <f>IF($DS471,
IF( AND(BX471&lt;&gt;"", ISERR(_xlfn.NUMBERVALUE(BX471))), "El valor de bonificaciones NO salariales debe ser un número válido. ", "")
)</f>
        <v/>
      </c>
      <c r="HD471" s="46">
        <f>IF($DS471,
IF( AND(BY471&lt;&gt;"", ISERR(_xlfn.NUMBERVALUE(BY471))), "El valor de compensaciones ordinarias debe ser un número válido. ", "")
)</f>
        <v/>
      </c>
      <c r="HE471" s="46">
        <f>IF($DS471,
IF( AND(BZ471&lt;&gt;"", ISERR(_xlfn.NUMBERVALUE(BZ471))), "El valor de compensaciones extraordinarias debe ser un número válido. ", "")
)</f>
        <v/>
      </c>
      <c r="HF471" s="46">
        <f>IF($DS471,
IF( AND(CA471&lt;&gt;"", ISERR(_xlfn.NUMBERVALUE(CA471))), "El valor de comisiones debe ser un número válido. ", "")
)</f>
        <v/>
      </c>
      <c r="HG471" s="46">
        <f>IF($DS471,
IF( AND(CB471&lt;&gt;"", ISERR(_xlfn.NUMBERVALUE(CB471))), "El valor de ausencia por huega debe ser un número válido. ", "")
)</f>
        <v/>
      </c>
      <c r="HH471" s="46">
        <f>IF($DS471,
IF( AND(CC471&lt;&gt;"", ISERR(_xlfn.NUMBERVALUE(CC471))), "El valor de anticipos debe ser un número válido. ", "")
)</f>
        <v/>
      </c>
      <c r="HI471" s="46">
        <f>IF($DS471,
IF( AND(CD471&lt;&gt;"", ISERR(_xlfn.NUMBERVALUE(CD471))), "El valor de pagos a terceros debe ser un número válido. ", "")
)</f>
        <v/>
      </c>
      <c r="HJ471" s="46">
        <f>IF($DS471,
IF( AND(CE471&lt;&gt;"", ISERR(_xlfn.NUMBERVALUE(CE471))), "El valor de dotación debe ser un número válido. ", "")
)</f>
        <v/>
      </c>
      <c r="HK471" s="46">
        <f>IF($DS471,
IF( AND(CF471&lt;&gt;"", ISERR(_xlfn.NUMBERVALUE(CF471))), "El valor de apoyo sostenibilidad debe ser un número válido. ", "")
)</f>
        <v/>
      </c>
      <c r="HL471" s="46">
        <f>IF($DS471,
IF( AND(CG471&lt;&gt;"", ISERR(_xlfn.NUMBERVALUE(CG471))), "El valor de teletrabajo debe ser un número válido. ", "")
)</f>
        <v/>
      </c>
      <c r="HM471" s="46">
        <f>IF($DS471,
IF( AND(CH471&lt;&gt;"", ISERR(_xlfn.NUMBERVALUE(CH471))), "El valor de bonificación de retiro debe ser un número válido. ", "")
)</f>
        <v/>
      </c>
      <c r="HN471" s="46">
        <f>IF($DS471,
IF( AND(CI471&lt;&gt;"", ISERR(_xlfn.NUMBERVALUE(CI471))), "El valor de indemnización de retiro debe ser un número válido. ", "")
)</f>
        <v/>
      </c>
      <c r="HO471" s="46">
        <f>IF($DS471,
IF( AND(CJ471&lt;&gt;"", ISERR(_xlfn.NUMBERVALUE(CJ471))), "El valor de reintegros debe ser un número válido. ", "")
)</f>
        <v/>
      </c>
      <c r="HP471" s="46">
        <f>CONCATENATE(CK471,CL471,CM471)&lt;&gt;""</f>
        <v/>
      </c>
      <c r="HQ471" s="46">
        <f>IF(AND($DS471,HP471),
IF(CK471="","Debes escribir la descripción de otro concepto no categorizado. ",""),
""
)</f>
        <v/>
      </c>
      <c r="HR471" s="46">
        <f>IF(AND($DS471,HP471),
IF(CONCATENATE(CL471,CM471)="","Debes escribir al menos un valor de concepto no categorizado (salarial o no salarial). ",
IF(ISERR(_xlfn.NUMBERVALUE(CL471)),"El valor salarial concepto no categorizado debe ser un número válido. ","")
),
""
)</f>
        <v/>
      </c>
      <c r="HS471" s="46">
        <f>IF(AND($DS471,HP471),
IF(CONCATENATE(CL471,CM471)="","Debes escribir al menos un valor de concepto no categorizado (salarial o no salarial). ",
IF(ISERR(_xlfn.NUMBERVALUE(CM471)),"El valor NO salarial concepto no categorizado debe ser un número válido. ","")
),
""
)</f>
        <v/>
      </c>
      <c r="HT471" s="46">
        <f>IF($DS471,
IF(CN471="","Debes escribir el porcentaje del aporte a salud. ",
IF( ISERR(_xlfn.NUMBERVALUE(CN471)), "El valor del porcentaje del aporte a salud debe ser un número válido. ", "")
)
)</f>
        <v/>
      </c>
      <c r="HU471" s="46">
        <f>IF($DS471,
IF(CO471="","Debes escribir el valor del aporte a salud. ",
IF( ISERR(_xlfn.NUMBERVALUE(CO471)), "El valor del aporte a salud debe ser un número válido. ", "")
)
)</f>
        <v/>
      </c>
      <c r="HV471" s="46">
        <f>IF($DS471,
IF( AND(CP471&lt;&gt;"", ISERR(_xlfn.NUMBERVALUE(CP471))), "El valor plan complementario debe ser un número válido. ", "")
)</f>
        <v/>
      </c>
      <c r="HW471" s="46">
        <f>IF($DS471,
IF(CQ471="","Debes escribir el porcentaje del aporte a pensión. ",
IF( ISERR(_xlfn.NUMBERVALUE(CQ471)), "El valor del porcentaje del aporte a pensión debe ser un número válido. ", "")
)
)</f>
        <v/>
      </c>
      <c r="HX471" s="46">
        <f>IF($DS471,
IF(CR471="","Debes escribir el valor del aporte a pensión. ",
IF( ISERR(_xlfn.NUMBERVALUE(CR471)), "El valor del aporte a salud debe ser un número válido. ", "")
)
)</f>
        <v/>
      </c>
      <c r="HY471" s="46">
        <f>IF($DS471,
IF( AND(CS471&lt;&gt;"", ISERR(_xlfn.NUMBERVALUE(CS471))), "El valor pensión voluntaria debe ser un número válido. ", "")
)</f>
        <v/>
      </c>
      <c r="HZ471" s="46">
        <f>CONCATENATE(CT471,CU471,CV471,CW471)&lt;&gt;""</f>
        <v/>
      </c>
      <c r="IA471" s="46">
        <f>IF(AND($DS471,HZ471),
IF(CT471="","Debes escribir el % del fondo de seguridad pensional. ",
IF( ISERR(_xlfn.NUMBERVALUE(CT471)), "El % del fondo de seguridad debe ser un número válido. ", "")
),
""
)</f>
        <v/>
      </c>
      <c r="IB471" s="46">
        <f>IF(AND($DS471,HZ471),
IF(CU471="","Debes escribir el valor del aporte al fondo de solidaridad pensional. ",
IF( ISERR(_xlfn.NUMBERVALUE(CU471)), "El valor del aporte al fondo de solidaridad pensional debe ser un número válido. ", "")
),
""
)</f>
        <v/>
      </c>
      <c r="IC471" s="46">
        <f>IF(AND($DS471,HZ471),
IF(CV471="","Debes escribir el % del fondo de subsistencia. ",
IF( ISERR(_xlfn.NUMBERVALUE(CV471)), "El % del fondo de subsistencia debe ser un número válido. ", "")
),
""
)</f>
        <v/>
      </c>
      <c r="ID471" s="46">
        <f>IF(AND($DS471,HZ471),
IF(CW471="","Debes escribir el valor del fondo de subsistencia. ",
IF( ISERR(_xlfn.NUMBERVALUE(CW471)), "El valor del fondo de subsistencia debe ser un número válido. ", "")
),
""
)</f>
        <v/>
      </c>
      <c r="IE471" s="46">
        <f>CONCATENATE(CX471,CY471)&lt;&gt;""</f>
        <v/>
      </c>
      <c r="IF471" s="46">
        <f>IF(AND($DS471,IE471),
IF(CX471="","Debes escribir el % de sindicato. ",
IF( ISERR(_xlfn.NUMBERVALUE(CX471)), "El % de sindicato debe ser un número válido. ", "")
),
""
)</f>
        <v/>
      </c>
      <c r="IG471" s="46">
        <f>IF(AND($DS471,IE471),
IF(CY471="","Debes escribir el valor del sindicato. ",
IF( ISERR(_xlfn.NUMBERVALUE(CY471)), "El valor del sindicato debe ser un número válido. ", "")
),
""
)</f>
        <v/>
      </c>
      <c r="IH471" s="46">
        <f>IF($DS471,
IF( AND(CZ471&lt;&gt;"", ISERR(_xlfn.NUMBERVALUE(CZ471))), "El valor de sanción pública debe ser un número válido. ", "")
)</f>
        <v/>
      </c>
      <c r="II471" s="46">
        <f>IF($DS471,
IF( AND(DA471&lt;&gt;"", ISERR(_xlfn.NUMBERVALUE(DA471))), "El valor de sanción privada debe ser un número válido. ", "")
)</f>
        <v/>
      </c>
      <c r="IJ471" s="46">
        <f>CONCATENATE(DB471,DC471)&lt;&gt;""</f>
        <v/>
      </c>
      <c r="IK471" s="46">
        <f>IF(AND($DS471,IJ471),
IF(DB471="","Debes escribir la descripción de libranza. ",""),
""
)</f>
        <v/>
      </c>
      <c r="IL471" s="46">
        <f>IF(AND($DS471,IJ471),
IF(DC471="","Debes escribir la cuota libranza. ",
IF(ISERR(_xlfn.NUMBERVALUE(DC471)),"El valor de la cuota libranza debe ser un número válido. ","")
),
""
)</f>
        <v/>
      </c>
      <c r="IM471" s="46">
        <f>IF($DS471,
IF( AND(DD471&lt;&gt;"", ISERR(_xlfn.NUMBERVALUE(DD471))), "El valor de pagos a terceros debe ser un número válido. ", "")
)</f>
        <v/>
      </c>
      <c r="IN471" s="46">
        <f>IF($DS471,
IF( AND(DE471&lt;&gt;"", ISERR(_xlfn.NUMBERVALUE(DE471))), "El valor de anticipos debe ser un número válido. ", "")
)</f>
        <v/>
      </c>
      <c r="IO471" s="46">
        <f>IF($DS471,
IF( AND(DF471&lt;&gt;"", ISERR(_xlfn.NUMBERVALUE(DF471))), "El valor de AFC debe ser un número válido. ", "")
)</f>
        <v/>
      </c>
      <c r="IP471" s="46">
        <f>IF($DS471,
IF( AND(DG471&lt;&gt;"", ISERR(_xlfn.NUMBERVALUE(DG471))), "El valor de rete-fuente debe ser un número válido. ", "")
)</f>
        <v/>
      </c>
      <c r="IQ471" s="46">
        <f>IF($DS471,
IF( AND(DH471&lt;&gt;"", ISERR(_xlfn.NUMBERVALUE(DH471))), "El valor de cooperativa de trabajo debe ser un número válido. ", "")
)</f>
        <v/>
      </c>
      <c r="IR471" s="46">
        <f>IF($DS471,
IF( AND(DI471&lt;&gt;"", ISERR(_xlfn.NUMBERVALUE(DI471))), "El valor de embargo fiscal debe ser un número válido. ", "")
)</f>
        <v/>
      </c>
      <c r="IS471" s="46">
        <f>IF($DS471,
IF( AND(DJ471&lt;&gt;"", ISERR(_xlfn.NUMBERVALUE(DJ471))), "El valor de educación debe ser un número válido. ", "")
)</f>
        <v/>
      </c>
      <c r="IT471" s="46">
        <f>IF($DS471,
IF( AND(DK471&lt;&gt;"", ISERR(_xlfn.NUMBERVALUE(DK471))), "El valor de reintegro debe ser un número válido. ", "")
)</f>
        <v/>
      </c>
      <c r="IU471" s="46">
        <f>IF($DS471,
IF( AND(DL471&lt;&gt;"", ISERR(_xlfn.NUMBERVALUE(DL471))), "El valor de deuda debe ser un número válido. ", "")
)</f>
        <v/>
      </c>
      <c r="IV471" s="46">
        <f>IF($DS471,
IF( AND(DM471&lt;&gt;"", ISERR(_xlfn.NUMBERVALUE(DM471))), "El valor de otras deducciones debe ser un número válido. ", "")
)</f>
        <v/>
      </c>
      <c r="IW471" s="46">
        <f>IF($DS471,
IF(DN471="","Debes escribir el valor de los devengos totales. ",
IF( ISERR(_xlfn.NUMBERVALUE(DN471)), "El valor de los devengos totales debe ser un número válido. ", "")
)
)</f>
        <v/>
      </c>
      <c r="IX471" s="46">
        <f>IF($DS471,
IF(DO471="","Debes escribir el valor de las deducciones totales. ",
IF( ISERR(_xlfn.NUMBERVALUE(DO471)), "El valor de las deducciones totales debe ser un número válido. ", "")
)
)</f>
        <v/>
      </c>
      <c r="IY471" s="46">
        <f>IF($DS471,
IF(DP471="","Debes escribir el valor del salario total. ",
IF( ISERR(_xlfn.NUMBERVALUE(DP471)), "El valor del salario total debe ser un número válido. ", "")
)
)</f>
        <v/>
      </c>
    </row>
    <row r="472">
      <c r="B472" s="48" t="n">
        <v>460</v>
      </c>
      <c r="C472" s="61">
        <f>IF(AND(DS472,DP472&lt;&gt;""),
IF(DQ472="","OK","Error"),
""
)</f>
        <v/>
      </c>
      <c r="D472" s="53" t="n"/>
      <c r="E472" s="52" t="n"/>
      <c r="F472" s="112" t="n"/>
      <c r="G472" s="52" t="n"/>
      <c r="H472" s="53" t="n"/>
      <c r="I472" s="52" t="n"/>
      <c r="J472" s="52" t="n"/>
      <c r="K472" s="53" t="n"/>
      <c r="L472" s="55" t="n"/>
      <c r="M472" s="108" t="n"/>
      <c r="N472" s="56" t="n"/>
      <c r="O472" s="52" t="n"/>
      <c r="P472" s="52" t="n"/>
      <c r="Q472" s="52" t="n"/>
      <c r="R472" s="52" t="n"/>
      <c r="S472" s="52" t="n"/>
      <c r="T472" s="53" t="n"/>
      <c r="U472" s="52" t="n"/>
      <c r="V472" s="52" t="n"/>
      <c r="W472" s="55" t="n"/>
      <c r="X472" s="55" t="n"/>
      <c r="Y472" s="52" t="n"/>
      <c r="Z472" s="55" t="n"/>
      <c r="AA472" s="52" t="n"/>
      <c r="AB472" s="53" t="n"/>
      <c r="AC472" s="53" t="n"/>
      <c r="AD472" s="53" t="n"/>
      <c r="AE472" s="177" t="n"/>
      <c r="AF472" s="113" t="n"/>
      <c r="AG472" s="177" t="n"/>
      <c r="AH472" s="178" t="n"/>
      <c r="AI472" s="178" t="n"/>
      <c r="AJ472" s="178" t="n"/>
      <c r="AK472" s="114" t="n"/>
      <c r="AL472" s="178" t="n"/>
      <c r="AM472" s="114" t="n"/>
      <c r="AN472" s="178" t="n"/>
      <c r="AO472" s="114" t="n"/>
      <c r="AP472" s="178" t="n"/>
      <c r="AQ472" s="114" t="n"/>
      <c r="AR472" s="178" t="n"/>
      <c r="AS472" s="114" t="n"/>
      <c r="AT472" s="178" t="n"/>
      <c r="AU472" s="114" t="n"/>
      <c r="AV472" s="178" t="n"/>
      <c r="AW472" s="114" t="n"/>
      <c r="AX472" s="178" t="n"/>
      <c r="AY472" s="114" t="n"/>
      <c r="AZ472" s="178" t="n"/>
      <c r="BA472" s="114" t="n"/>
      <c r="BB472" s="178" t="n"/>
      <c r="BC472" s="114" t="n"/>
      <c r="BD472" s="178" t="n"/>
      <c r="BE472" s="178" t="n"/>
      <c r="BF472" s="178" t="n"/>
      <c r="BG472" s="59" t="n"/>
      <c r="BH472" s="178" t="n"/>
      <c r="BI472" s="114" t="n"/>
      <c r="BJ472" s="53" t="n"/>
      <c r="BK472" s="178" t="n"/>
      <c r="BL472" s="114" t="n"/>
      <c r="BM472" s="178" t="n"/>
      <c r="BN472" s="114" t="n"/>
      <c r="BO472" s="178" t="n"/>
      <c r="BP472" s="178" t="n"/>
      <c r="BQ472" s="178" t="n"/>
      <c r="BR472" s="178" t="n"/>
      <c r="BS472" s="178" t="n"/>
      <c r="BT472" s="178" t="n"/>
      <c r="BU472" s="178" t="n"/>
      <c r="BV472" s="178" t="n"/>
      <c r="BW472" s="178" t="n"/>
      <c r="BX472" s="178" t="n"/>
      <c r="BY472" s="178" t="n"/>
      <c r="BZ472" s="178" t="n"/>
      <c r="CA472" s="178" t="n"/>
      <c r="CB472" s="178" t="n"/>
      <c r="CC472" s="178" t="n"/>
      <c r="CD472" s="178" t="n"/>
      <c r="CE472" s="178" t="n"/>
      <c r="CF472" s="178" t="n"/>
      <c r="CG472" s="178" t="n"/>
      <c r="CH472" s="178" t="n"/>
      <c r="CI472" s="178" t="n"/>
      <c r="CJ472" s="178" t="n"/>
      <c r="CK472" s="53" t="n"/>
      <c r="CL472" s="178" t="n"/>
      <c r="CM472" s="178" t="n"/>
      <c r="CN472" s="60" t="n"/>
      <c r="CO472" s="177" t="n"/>
      <c r="CP472" s="178" t="n"/>
      <c r="CQ472" s="60" t="n"/>
      <c r="CR472" s="177" t="n"/>
      <c r="CS472" s="178" t="n"/>
      <c r="CT472" s="59" t="n"/>
      <c r="CU472" s="178" t="n"/>
      <c r="CV472" s="59" t="n"/>
      <c r="CW472" s="178" t="n"/>
      <c r="CX472" s="59" t="n"/>
      <c r="CY472" s="178" t="n"/>
      <c r="CZ472" s="178" t="n"/>
      <c r="DA472" s="178" t="n"/>
      <c r="DB472" s="53" t="n"/>
      <c r="DC472" s="178" t="n"/>
      <c r="DD472" s="178" t="n"/>
      <c r="DE472" s="178" t="n"/>
      <c r="DF472" s="178" t="n"/>
      <c r="DG472" s="178" t="n"/>
      <c r="DH472" s="178" t="n"/>
      <c r="DI472" s="178" t="n"/>
      <c r="DJ472" s="178" t="n"/>
      <c r="DK472" s="178" t="n"/>
      <c r="DL472" s="178" t="n"/>
      <c r="DM472" s="178" t="n"/>
      <c r="DN472" s="177" t="n"/>
      <c r="DO472" s="177" t="n"/>
      <c r="DP472" s="177" t="n"/>
      <c r="DQ472" s="76">
        <f>IF(AND(DS472,DP472&lt;&gt;""),
CONCATENATE(DT472,DU472,DV472,DW472,DX472,DY472,DZ472,EA472,EB472,EC472,ED472,EE472,EF472,EG472,EH472,EI472,EJ472,EK472,EL472,EM472,EN472,EO472,EP472,EQ472,ES472,ET472,EU472,EV472,EW472,EX472,EY472,EZ472,FA472,FC472,FD472,FF472,FG472,FI472,FJ472,FL472,FM472,FO472,FP472,FR472,FS472,FU472,FV472,FX472,FY472,GA472,GB472,GD472,GE472,GF472,GH472,GI472,GJ472,GL472,GM472,GN472,GP472,GQ472,GS472,GT472,GU472,GV472,GW472,GX472,GY472,GZ472,HA472,HB472,HC472,HD472,HE472,HF472,HG472,HH472,HI472,HJ472,HK472,HL472,HM472,HN472,HO472,HQ472,HR472,HS472,HT472,HU472,HV472,HW472,HX472,HY472,IA472,IB472,IC472,ID472,IF472,IG472,IH472,II472,IK472,IL472,IM472,IN472,IO472,IP472,IQ472,IR472,IS472,IT472,IU472,IV472,IW472,IX472,IY472,IZ472),
""
)</f>
        <v/>
      </c>
      <c r="DR472" s="53" t="n"/>
      <c r="DS472" s="46">
        <f>CONCATENATE(D472,$E472,$F472,$G472,H472,$I472,$J472,K472,$L472,$M472,N472,$O472,$P472,$Q472,$R472,$S472,T472,$U472,$V472,$W472,$X472,$Y472,$Z472,$AA472,AB472,AC472,AD472,$AE472,$AF472,$AG472,AH472,AI472,AJ472,AK472,AL472,AM472,AN472,AO472,AP472,AQ472,AR472,AS472,AT472,AU472,AV472,AW472,AX472,AY472,AZ472,BA472,BB472,BC472,BD472,BE472,BF472,BG472,BH472,BI472,BJ472,BK472,BL472,BM472,BN472,BO472,BP472,BQ472,BR472,BS472,BT472,BU472,BV472,BW472,BX472,BY472,BZ472,CA472,CB472,CC472,CD472,CE472,CF472,CG472,CH472,CI472,CJ472,CK472,CL472,CM472,$CN472,$CO472,CP472,$CQ472,$CR472,CS472,CT472,CU472,CV472,CW472,CX472,CY472,CZ472,DA472,DB472,DC472,DD472,DE472,DF472,DG472,DH472,DI472,DJ472,DK472,DL472,DM472,$DN472,$DO472,$DP472,DR472)&lt;&gt;""</f>
        <v/>
      </c>
      <c r="DT472" s="46">
        <f>IF(AND($DS472,$E$4&lt;&gt;""),
IF(LEFT($E$4,2) = "1.",
IF(D472&lt;&gt;"","El CUNE sólo se envía en operaciones de novedad o ajuste. ",""),
IF(D472="","Debes escribir un CUNE válido para realizar operaciones de novedad o ajuste. ","")),
""
)</f>
        <v/>
      </c>
      <c r="DU472" s="46">
        <f>IF($DS472,
IF(E472="","Debes seleccionar el tipo de documento del empleado. ",
IF(_xlfn.IFNA(VLOOKUP(E472,TIPO_DE_DOCUMENTO,1,FALSE),-1)=-1,"El tipo de documento no es válido (por favor seleccionarlo de la lista). ","")
)
)</f>
        <v/>
      </c>
      <c r="DV472" s="46">
        <f>IF($DS472,
IF(F472="","Debes escribir el número de documento del empleado. ","")
)</f>
        <v/>
      </c>
      <c r="DW472" s="46">
        <f>IF($DS472,
IF(G472="","Debes escribir el primer nombre del empleado. ","")
)</f>
        <v/>
      </c>
      <c r="DY472" s="46">
        <f>IF($DS472,
IF(I472="","Debes escribir el primer apellido del empleado. ","")
)</f>
        <v/>
      </c>
      <c r="DZ472" s="46">
        <f>IF($DS472,
IF(J472="","Debes escribir el segundo apellido del empleado. ","")
)</f>
        <v/>
      </c>
      <c r="EB472" s="46">
        <f>IF($DS472,
IF(L472="","Debes escribir la fecha de ingreso del empleado. ",
IF(ISERR(DATE(YEAR(L472),MONTH(L472),DAY(L472))), "El valor ingresado en fecha de ingreso no tiene un formato válido. ","")
)
)</f>
        <v/>
      </c>
      <c r="EC472" s="46">
        <f>IF($DS472,
IF(M472="","Debes escribir el tiempo laborado. ",
IF( IFERROR(INT(M472),1.1) &lt;&gt; IFERROR(_xlfn.NUMBERVALUE(M472),1), "El valor de los días trabajados debe ser un número entero. ", "")
)
)</f>
        <v/>
      </c>
      <c r="ED472" s="46">
        <f>IF($DS472,
IF( AND(N472&lt;&gt;"", ISERR(DATE(YEAR(N472),MONTH(N472),DAY(N472))) ), "El valor ingresado en fecha de ingreso no tiene un formato válido. ",
IF( AND(N472&lt;&gt;"", $E$6&lt;&gt;"", DATE(YEAR(N472), MONTH(N472), 1) &lt;&gt; IFERROR(DATE(MID($E$6, 1, 4), MID($E$6, 6, 2),1), "1/1/1900") ), "La fecha de retiro debe estar dentro del período liquidado. ", "")
)
)</f>
        <v/>
      </c>
      <c r="EE472" s="46">
        <f>IF($DS472,
IF(O472="","Debes seleccionar el tipo de trabajador. ",
IF(_xlfn.IFNA(VLOOKUP(O472,TIPO_DE_TRABAJADOR,1,FALSE),-1)=-1,"El tipo de trabajador no es válido (por favor seleccionarlo de la lista). ","")
)
)</f>
        <v/>
      </c>
      <c r="EF472" s="46">
        <f>IF($DS472,
IF(P472="","Debes seleccionar si es un trabajador dependiente pensionado por vejez. ",
IF(_xlfn.IFNA(VLOOKUP(P472,SUBTIPO_DE_TRABAJADOR,1,FALSE),-1)=-1,"El tipo de trabajador dependiente pensionado por vejez no es válido (por favor seleccionarlo de la lista). ","")
)
)</f>
        <v/>
      </c>
      <c r="EG472" s="46">
        <f>IF($DS472,
IF(Q472="","Debes seleccionar el tipo de contrato del trabajador. ",
IF(_xlfn.IFNA(VLOOKUP(Q472,TIPO_DE_CONTRATO,1,FALSE),-1)=-1,"El tipo de contrato del trabajador no es válido (por favor seleccionarlo de la lista). ","")
)
)</f>
        <v/>
      </c>
      <c r="EH472" s="46">
        <f>IF($DS472,
IF(R472="","Debes seleccionar si es un salario integral. ",
IF(_xlfn.IFNA(VLOOKUP(R472,SI_NO,1,FALSE),-1)=-1,"Valor no válido para salario integral (por favor seleccionarlo de la lista). ","")
)
)</f>
        <v/>
      </c>
      <c r="EI472" s="46">
        <f>IF($DS472,
IF(S472="","Debes seleccionar si el trabajador realiza actividades de riesgo. ",
IF(_xlfn.IFNA(VLOOKUP(S472,SI_NO,1,FALSE),-1)=-1,"Valor no válido para actividad de alto riesgo (por favor seleccionarlo de la lista). ","")
)
)</f>
        <v/>
      </c>
      <c r="EK472" s="46">
        <f>IF($DS472,
IF(U472="","Debes escribir el código del municipio de residencia del trabajador. ",
IF(_xlfn.IFNA(VLOOKUP(U472,MUNICIPIO,1,FALSE),-1)=-1,"El municipio de residencia del trabajador es inválido (por favor seleccionarlo de la lista). ","")
)
)</f>
        <v/>
      </c>
      <c r="EL472" s="46">
        <f>IF($DS472,
IF(V472="","Debes escribir el la dirección de residendia del trabajador. ","")
)</f>
        <v/>
      </c>
      <c r="EM472" s="46">
        <f>IF($DS472,
IF(W472="","Debes escribir la fecha de inicio de la liquidación. ",
IF(ISERR(DATE(YEAR(W472),MONTH(W472),DAY(W472))),"El valor ingresado en fecha de inicio de liquidación no tiene un formato válido. ",
IF( AND($E$6&lt;&gt;"", DATE(YEAR(W472), MONTH(W472), 1) &lt;&gt; IFERROR(DATE(MID($E$6, 1, 4), MID($E$6, 6, 2),1), "1/1/1900") ), "La fecha de inicio de la liquidación debe estar dentro del período liquidado. ", "")
)
)
)</f>
        <v/>
      </c>
      <c r="EN472" s="46">
        <f>IF($DS472,
IF(X472="","Debes escribir la fecha de fin de la liquidación. ",
IF(ISERR(DATE(YEAR(X472),MONTH(X472),DAY(X472))),"El valor ingresado en fecha de fin de liquidación no tiene un formato válido. ",
IF( AND($E$6&lt;&gt;"", DATE(YEAR(X472), MONTH(X472), 1) &lt;&gt; IFERROR(DATE(MID($E$6, 1, 4), MID($E$6, 6, 2),1), "1/1/1900") ), "La fecha de fin de la liquidación debe estar dentro del período liquidado. ", "")
)
)
)</f>
        <v/>
      </c>
      <c r="EO472" s="46">
        <f>IF($DS472,
IF(Y472="","Debes escribir la frecuencia de pago del trabajador. ",
IF(_xlfn.IFNA(VLOOKUP(Y472,PERÍODO_DE_NÓMINA,1,FALSE),-1)=-1,"La frecuencia de pago es inválida (por favor seleccionarlo de la lista). ","")
)
)</f>
        <v/>
      </c>
      <c r="EP472" s="46">
        <f>IF($DS472,
IF(Z472="","Debes escribir la fecha de pago. ",
IF(ISERR(DATE(YEAR(Z472),MONTH(Z472),DAY(Z472))), "El valor ingresado en fecha de pago no tiene un formato válido. ","")
)
)</f>
        <v/>
      </c>
      <c r="EQ472" s="46">
        <f>IF($DS472,
IF(AA472="","Debes escribir el medio de pago. ",
IF(_xlfn.IFNA(VLOOKUP(AA472,MEDIOS_DE_PAGO,1,FALSE),-1)=-1,"El medio de pago es inválido (por favor seleccionarlo de la lista). ","")
)
)</f>
        <v/>
      </c>
      <c r="ER472" s="46">
        <f>OR(AA472='Tablas '!$T$4,AA472='Tablas '!$T$7,AA472='Tablas '!$T$8,AA472='Tablas '!$T$11)</f>
        <v/>
      </c>
      <c r="ES472" s="46">
        <f>IF(AND($DS472,ER472),
IF(AB472="","Debes escribir la entidad bancaria. ",""),
""
)</f>
        <v/>
      </c>
      <c r="ET472" s="46">
        <f>IF(AND($DS472,ER472),
IF(AC472="","Debes escribir el tipo de cuenta bancaria. ",
IF(_xlfn.IFNA(VLOOKUP(AC472,TIPO_DE_CUENTA,1,FALSE),-1)=-1,"El tipo de cuenta bancaria es inválida (por favor seleccionarlo de la lista). ","")
),
""
)</f>
        <v/>
      </c>
      <c r="EU472" s="46">
        <f>IF(AND($DS472,ER472),
IF(AD472="","Debes escribir el número de cuenta bancaria. ",""),
""
)</f>
        <v/>
      </c>
      <c r="EV472" s="46">
        <f>IF($DS472,
IF(AE472="","Debes escribir el valor del sueldo básico. ",
IF( ISERR(_xlfn.NUMBERVALUE(AE472)), "El valor del sueldo básico debe ser un número válido. ", "")
)
)</f>
        <v/>
      </c>
      <c r="EW472" s="46">
        <f>IF($DS472,
IF(AF472="","Debes escribir el número de días trabajados. ",
IF( IFERROR(INT(AF472),1.1) &lt;&gt; IFERROR(_xlfn.NUMBERVALUE(AF472),1), "La cantidad de días trabajados debe ser un número entero. ", "")
)
)</f>
        <v/>
      </c>
      <c r="EX472" s="46">
        <f>IF($DS472,
IF(AG472="","Debes escribir el valor del sueldo trabajado. ",
IF( ISERR(_xlfn.NUMBERVALUE(AG472)), "El valor del sueldo trabajado debe ser un número válido. ", "")
)
)</f>
        <v/>
      </c>
      <c r="EY472" s="46">
        <f>IF($DS472,
IF( AND(AH472&lt;&gt;"", ISERR(_xlfn.NUMBERVALUE(AH472))), "El valor del auxilio de transporte debe ser un número válido. ", "")
)</f>
        <v/>
      </c>
      <c r="EZ472" s="46">
        <f>IF($DS472,
IF( AND(AI472&lt;&gt;"", ISERR(_xlfn.NUMBERVALUE(AI472))), "El valor de viáticos salariales debe ser un número válido. ", "")
)</f>
        <v/>
      </c>
      <c r="FA472" s="46">
        <f>IF($DS472,
IF( AND(AJ472&lt;&gt;"", ISERR(_xlfn.NUMBERVALUE(AJ472))), "El valor de viáticos NO salariales debe ser un número válido. ", "")
)</f>
        <v/>
      </c>
      <c r="FB472" s="46">
        <f>CONCATENATE(AK472,AL472)&lt;&gt;""</f>
        <v/>
      </c>
      <c r="FC472" s="46">
        <f>IF(AND($DS472,FB472),
IF(AK472="","Debes escribir el número de horas extras diurnas. ",
IF( IFERROR(INT(AK472),1.1) &lt;&gt; IFERROR(_xlfn.NUMBERVALUE(AK472),1), "La cantidad de horas extras diurnas debe ser un número entero. ", "")
),
""
)</f>
        <v/>
      </c>
      <c r="FD472" s="46">
        <f>IF(AND($DS472,FB472),
IF(AL472="","Debes escribir el valor de las horas extras diurnas. ",
IF( ISERR(_xlfn.NUMBERVALUE(AL472)), "El valor de las horas extras duirnas debe ser un número válido. ", "")
),
""
)</f>
        <v/>
      </c>
      <c r="FE472" s="46">
        <f>CONCATENATE(AM472,AN472)&lt;&gt;""</f>
        <v/>
      </c>
      <c r="FF472" s="46">
        <f>IF(AND($DS472,FE472),
IF(AM472="","Debes escribir el número de horas extras nocturnas. ",
IF( IFERROR(INT(AM472),1.1) &lt;&gt; IFERROR(_xlfn.NUMBERVALUE(AM472),1), "La cantidad de horas extras nocturnas debe ser un número entero. ", "")
),
""
)</f>
        <v/>
      </c>
      <c r="FG472" s="46">
        <f>IF(AND($DS472,FE472),
IF(AN472="","Debes escribir el valor de las horas extras nocturnas. ",
IF( ISERR(_xlfn.NUMBERVALUE(AN472)), "El valor de las horas extras nocturnas debe ser un número válido. ", "")
),
""
)</f>
        <v/>
      </c>
      <c r="FH472" s="46">
        <f>CONCATENATE(AO472,AP472)&lt;&gt;""</f>
        <v/>
      </c>
      <c r="FI472" s="46">
        <f>IF(AND($DS472,FH472),
IF(AO472="","Debes escribir el número de horas extras diurnas dominicales y festivas. ",
IF( IFERROR(INT(AO472),1.1) &lt;&gt; IFERROR(_xlfn.NUMBERVALUE(AO472),1), "La cantidad de horas extras diurnas dominicales y festivas debe ser un número entero. ", "")
),
""
)</f>
        <v/>
      </c>
      <c r="FJ472" s="46">
        <f>IF(AND($DS472,FH472),
IF(AP472="","Debes escribir el valor de las horas extras diurnas dominicales y festivas. ",
IF( ISERR(_xlfn.NUMBERVALUE(AP472)), "El valor de las horas extras diurnas dominicales y festivas debe ser un número válido. ", "")
),
""
)</f>
        <v/>
      </c>
      <c r="FK472" s="46">
        <f>CONCATENATE(AQ472,AR472)&lt;&gt;""</f>
        <v/>
      </c>
      <c r="FL472" s="46">
        <f>IF(AND($DS472,FK472),
IF(AQ472="","Debes escribir el número de horas extras nocturnas dominicales y festivas. ",
IF( IFERROR(INT(AQ472),1.1) &lt;&gt; IFERROR(_xlfn.NUMBERVALUE(AQ472),1), "La cantidad de horas extras nocturnas dominicales y festivas debe ser un número entero. ", "")
),
""
)</f>
        <v/>
      </c>
      <c r="FM472" s="46">
        <f>IF(AND($DS472,FK472),
IF(AR472="","Debes escribir el valor de las horas extras nocturnas dominicales y festivas. ",
IF( ISERR(_xlfn.NUMBERVALUE(AR472)), "El valor de las horas extras nocturnas dominicales y festivas debe ser un número válido. ", "")
),
""
)</f>
        <v/>
      </c>
      <c r="FN472" s="46">
        <f>CONCATENATE(AS472,AT472)&lt;&gt;""</f>
        <v/>
      </c>
      <c r="FO472" s="46">
        <f>IF(AND($DS472,FN472),
IF(AS472="","Debes escribir el número de horas recargo nocturno. ",
IF( IFERROR(INT(AS472),1.1) &lt;&gt; IFERROR(_xlfn.NUMBERVALUE(AS472),1), "La cantidad de horas recargo nocturno debe ser un número entero. ", "")
),
""
)</f>
        <v/>
      </c>
      <c r="FP472" s="46">
        <f>IF(AND($DS472,FN472),
IF(AT472="","Debes escribir el valor de las horas recargo nocturno. ",
IF( ISERR(_xlfn.NUMBERVALUE(AT472)), "El valor de las horas recargo nocturno debe ser un número válido. ", "")
),
""
)</f>
        <v/>
      </c>
      <c r="FQ472" s="46">
        <f>CONCATENATE(AU472,AV472)&lt;&gt;""</f>
        <v/>
      </c>
      <c r="FR472" s="46">
        <f>IF(AND($DS472,FQ472),
IF(AU472="","Debes escribir el número de horas recargo diurno dominical y festivo. ",
IF( IFERROR(INT(AU472),1.1) &lt;&gt; IFERROR(_xlfn.NUMBERVALUE(AU472),1), "La cantidad de horas recargo diurno dominical y festivo debe ser un número entero. ", "")
),
""
)</f>
        <v/>
      </c>
      <c r="FS472" s="46">
        <f>IF(AND($DS472,FQ472),
IF(AV472="","Debes escribir el valor de las horas recargo diurno dominical y festivo. ",
IF( ISERR(_xlfn.NUMBERVALUE(AV472)), "El valor de las horas recargo diurno dominical y festivo debe ser un número válido. ", "")
),
""
)</f>
        <v/>
      </c>
      <c r="FT472" s="46">
        <f>CONCATENATE(AW472,AX472)&lt;&gt;""</f>
        <v/>
      </c>
      <c r="FU472" s="46">
        <f>IF(AND($DS472,FT472),
IF(AW472="","Debes escribir el número de horas recargo nocturno dominical y festivo. ",
IF( IFERROR(INT(AW472),1.1) &lt;&gt; IFERROR(_xlfn.NUMBERVALUE(AW472),1), "La cantidad de horas recargo nocturno dominical y festivo debe ser un número entero. ", "")
),
""
)</f>
        <v/>
      </c>
      <c r="FV472" s="46">
        <f>IF(AND($DS472,FT472),
IF(AX472="","Debes escribir el valor de las horas recargo nocturno dominical y festivo. ",
IF( ISERR(_xlfn.NUMBERVALUE(AX472)), "El valor de las horas recargo nocturno dominical y festivo debe ser un número válido. ", "")
),
""
)</f>
        <v/>
      </c>
      <c r="FW472" s="46">
        <f>CONCATENATE(AY472,AZ472)&lt;&gt;""</f>
        <v/>
      </c>
      <c r="FX472" s="46">
        <f>IF(AND($DS472,FW472),
IF(AY472="","Debes escribir el número de días de vacaciones comunes. ",
IF( IFERROR(INT(AY472),1.1) &lt;&gt; IFERROR(_xlfn.NUMBERVALUE(AY472),1), "La cantidad de días de vacaciones comunes debe ser un número entero. ", "")
),
""
)</f>
        <v/>
      </c>
      <c r="FY472" s="46">
        <f>IF(AND($DS472,FW472),
IF(AZ472="","Debes escribir el valor de las vacaciones comunes. ",
IF( ISERR(_xlfn.NUMBERVALUE(AZ472)), "El valor de las vacaciones comunes debe ser un número válido. ", "")
),
""
)</f>
        <v/>
      </c>
      <c r="FZ472" s="46">
        <f>CONCATENATE(BA472,BB472)&lt;&gt;""</f>
        <v/>
      </c>
      <c r="GA472" s="46">
        <f>IF(AND($DS472,FZ472),
IF(BA472="","Debes escribir el número de días de vacaciones compensadas. ",
IF( IFERROR(INT(BA472),1.1) &lt;&gt; IFERROR(_xlfn.NUMBERVALUE(BA472),1), "La cantidad de días de vacaciones compensadas debe ser un número entero. ", "")
),
""
)</f>
        <v/>
      </c>
      <c r="GB472" s="46">
        <f>IF(AND($DS472,FZ472),
IF(BB472="","Debes escribir el valor de las vacaciones compensadas. ",
IF( ISERR(_xlfn.NUMBERVALUE(BB472)), "El valor de las vacaciones compensadas debe ser un número válido. ", "")
),
""
)</f>
        <v/>
      </c>
      <c r="GC472" s="46">
        <f>CONCATENATE(BC472,BD472)&lt;&gt;""</f>
        <v/>
      </c>
      <c r="GD472" s="46">
        <f>IF(AND($DS472,GC472),
IF(BC472="","Debes escribir el número de días de prima salarial. ",
IF( IFERROR(INT(BC472),1.1) &lt;&gt; IFERROR(_xlfn.NUMBERVALUE(BC472),1), "La cantidad de días de prima salarial debe ser un número entero. ", "")
),
""
)</f>
        <v/>
      </c>
      <c r="GE472" s="46">
        <f>IF(AND($DS472,GC472),
IF(BD472="","Debes escribir el valor de los días de prima salarial. ",
IF( ISERR(_xlfn.NUMBERVALUE(BD472)), "El valor de los días de prima salarial debe ser un número válido. ", "")
),
""
)</f>
        <v/>
      </c>
      <c r="GF472" s="46">
        <f>IF($DS472,
IF( AND(BE472&lt;&gt;"", ISERR(_xlfn.NUMBERVALUE(BE472))), "El valor de la prima NO saliarial debe ser un número válido. ", "")
)</f>
        <v/>
      </c>
      <c r="GG472" s="46">
        <f>CONCATENATE(BF472,BG472,BH472)&lt;&gt;""</f>
        <v/>
      </c>
      <c r="GH472" s="46">
        <f>IF(AND($DS472,GG472),
IF(BF472="","Debes escribir el valor de las cesantías. ",
IF( ISERR(_xlfn.NUMBERVALUE(BF472)), "El valor de las cesantías debe ser un número válido. ", "")
),
""
)</f>
        <v/>
      </c>
      <c r="GI472" s="46">
        <f>IF(AND($DS472,GG472),
IF(BG472="","Debes escribir el % de cesantías. ",
IF( ISERR(_xlfn.NUMBERVALUE(BG472)), "El % de cesantías debe ser un número válido. ", "")
),
""
)</f>
        <v/>
      </c>
      <c r="GJ472" s="46">
        <f>IF(AND($DS472,GG472),
IF(BH472="","Debes escribir el valor de intereses de cesantías. ",
IF( ISERR(_xlfn.NUMBERVALUE(BH472)), "El valor de intereses de cesantías debe ser un número válido. ", "")
),
""
)</f>
        <v/>
      </c>
      <c r="GK472" s="46">
        <f>CONCATENATE(BI472,BJ472,BK472)&lt;&gt;""</f>
        <v/>
      </c>
      <c r="GL472" s="46">
        <f>IF(AND($DS472,GK472),
IF(BI472="","Debes escribir el número de días de incapacidad. ",
IF( IFERROR(INT(BI472),1.1) &lt;&gt; IFERROR(_xlfn.NUMBERVALUE(BI472),1), "La cantidad de días de incapacidad debe ser un número entero. ", "")
),
""
)</f>
        <v/>
      </c>
      <c r="GM472" s="46">
        <f>IF(AND($DS472,GK472),
IF(BJ472="","Debes escribir el tipo de incapacidad. ",
IF(_xlfn.IFNA(VLOOKUP(BJ472,TIPO_DE_INCAPACIDAD,1,FALSE),-1)=-1,"El tipo de incapacidad es inválida (por favor seleccionarlo de la lista). ","")
),
""
)</f>
        <v/>
      </c>
      <c r="GN472" s="46">
        <f>IF(AND($DS472,GK472),
IF(BK472="","Debes escribir el valor de la incapacidad. ",
IF( ISERR(_xlfn.NUMBERVALUE(BK472)), "El valor de la incapacidad debe ser un número válido. ", "")
),
""
)</f>
        <v/>
      </c>
      <c r="GO472" s="46">
        <f>CONCATENATE(BL472,BM472)&lt;&gt;""</f>
        <v/>
      </c>
      <c r="GP472" s="46">
        <f>IF(AND($DS472,GO472),
IF(BL472="","Debes escribir el número de días de licencia de maternidad o paternidad. ",
IF( IFERROR(INT(BL472),1.1) &lt;&gt; IFERROR(_xlfn.NUMBERVALUE(BL472),1), "La cantidad de días de licencia de maternidad o paternidad debe ser un número entero. ", "")
),
""
)</f>
        <v/>
      </c>
      <c r="GQ472" s="46">
        <f>IF(AND($DS472,GO472),
IF(BM472="","Debes escribir el valor de la licencia de maternidad o paternidad. ",
IF( ISERR(_xlfn.NUMBERVALUE(BM472)), "El valor de la licencia de maternidad o paternidad debe ser un número válido. ", "")
),
""
)</f>
        <v/>
      </c>
      <c r="GR472" s="46">
        <f>CONCATENATE(BN472,BO472)&lt;&gt;""</f>
        <v/>
      </c>
      <c r="GS472" s="46">
        <f>IF(AND($DS472,GR472),
IF(BN472="","Debes escribir el número de días de licencia remunerada. ",
IF( IFERROR(INT(BN472),1.1) &lt;&gt; IFERROR(_xlfn.NUMBERVALUE(BN472),1), "La cantidad de días de licencia remunerada debe ser un número entero. ", "")
),
""
)</f>
        <v/>
      </c>
      <c r="GT472" s="46">
        <f>IF(AND($DS472,GR472),
IF(BO472="","Debes escribir el valor de la licencia remunerada. ",
IF( ISERR(_xlfn.NUMBERVALUE(BO472)), "El valor de la licencia remunerada debe ser un número válido. ", "")
),
""
)</f>
        <v/>
      </c>
      <c r="GU472" s="46">
        <f>IF($DS472,
IF( AND(BP472&lt;&gt;"", ISERR(_xlfn.NUMBERVALUE(BP472))), "El valor de la licencia NO remunerada debe ser un número válido. ", "")
)</f>
        <v/>
      </c>
      <c r="GV472" s="46">
        <f>IF($DS472,
IF( AND(BQ472&lt;&gt;"", ISERR(_xlfn.NUMBERVALUE(BQ472))), "El valor de auxilios salariales debe ser un número válido. ", "")
)</f>
        <v/>
      </c>
      <c r="GW472" s="46">
        <f>IF($DS472,
IF( AND(BR472&lt;&gt;"", ISERR(_xlfn.NUMBERVALUE(BR472))), "El valor de auxilios NO salariales debe ser un número válido. ", "")
)</f>
        <v/>
      </c>
      <c r="GX472" s="46">
        <f>IF($DS472,
IF( AND(BS472&lt;&gt;"", ISERR(_xlfn.NUMBERVALUE(BS472))), "El valor de bonos salariales debe ser un número válido. ", "")
)</f>
        <v/>
      </c>
      <c r="GY472" s="46">
        <f>IF($DS472,
IF( AND(BT472&lt;&gt;"", ISERR(_xlfn.NUMBERVALUE(BT472))), "El valor de bonos NO salariales debe ser un número válido. ", "")
)</f>
        <v/>
      </c>
      <c r="GZ472" s="46">
        <f>IF($DS472,
IF( AND(BU472&lt;&gt;"", ISERR(_xlfn.NUMBERVALUE(BU472))), "El valor de bonos salariales de alimentación debe ser un número válido. ", "")
)</f>
        <v/>
      </c>
      <c r="HA472" s="46">
        <f>IF($DS472,
IF( AND(BV472&lt;&gt;"", ISERR(_xlfn.NUMBERVALUE(BV472))), "El valor de bonos NO salariales de alimentación debe ser un número válido. ", "")
)</f>
        <v/>
      </c>
      <c r="HB472" s="46">
        <f>IF($DS472,
IF( AND(BW472&lt;&gt;"", ISERR(_xlfn.NUMBERVALUE(BW472))), "El valor de bonificaciones salariales debe ser un número válido. ", "")
)</f>
        <v/>
      </c>
      <c r="HC472" s="46">
        <f>IF($DS472,
IF( AND(BX472&lt;&gt;"", ISERR(_xlfn.NUMBERVALUE(BX472))), "El valor de bonificaciones NO salariales debe ser un número válido. ", "")
)</f>
        <v/>
      </c>
      <c r="HD472" s="46">
        <f>IF($DS472,
IF( AND(BY472&lt;&gt;"", ISERR(_xlfn.NUMBERVALUE(BY472))), "El valor de compensaciones ordinarias debe ser un número válido. ", "")
)</f>
        <v/>
      </c>
      <c r="HE472" s="46">
        <f>IF($DS472,
IF( AND(BZ472&lt;&gt;"", ISERR(_xlfn.NUMBERVALUE(BZ472))), "El valor de compensaciones extraordinarias debe ser un número válido. ", "")
)</f>
        <v/>
      </c>
      <c r="HF472" s="46">
        <f>IF($DS472,
IF( AND(CA472&lt;&gt;"", ISERR(_xlfn.NUMBERVALUE(CA472))), "El valor de comisiones debe ser un número válido. ", "")
)</f>
        <v/>
      </c>
      <c r="HG472" s="46">
        <f>IF($DS472,
IF( AND(CB472&lt;&gt;"", ISERR(_xlfn.NUMBERVALUE(CB472))), "El valor de ausencia por huega debe ser un número válido. ", "")
)</f>
        <v/>
      </c>
      <c r="HH472" s="46">
        <f>IF($DS472,
IF( AND(CC472&lt;&gt;"", ISERR(_xlfn.NUMBERVALUE(CC472))), "El valor de anticipos debe ser un número válido. ", "")
)</f>
        <v/>
      </c>
      <c r="HI472" s="46">
        <f>IF($DS472,
IF( AND(CD472&lt;&gt;"", ISERR(_xlfn.NUMBERVALUE(CD472))), "El valor de pagos a terceros debe ser un número válido. ", "")
)</f>
        <v/>
      </c>
      <c r="HJ472" s="46">
        <f>IF($DS472,
IF( AND(CE472&lt;&gt;"", ISERR(_xlfn.NUMBERVALUE(CE472))), "El valor de dotación debe ser un número válido. ", "")
)</f>
        <v/>
      </c>
      <c r="HK472" s="46">
        <f>IF($DS472,
IF( AND(CF472&lt;&gt;"", ISERR(_xlfn.NUMBERVALUE(CF472))), "El valor de apoyo sostenibilidad debe ser un número válido. ", "")
)</f>
        <v/>
      </c>
      <c r="HL472" s="46">
        <f>IF($DS472,
IF( AND(CG472&lt;&gt;"", ISERR(_xlfn.NUMBERVALUE(CG472))), "El valor de teletrabajo debe ser un número válido. ", "")
)</f>
        <v/>
      </c>
      <c r="HM472" s="46">
        <f>IF($DS472,
IF( AND(CH472&lt;&gt;"", ISERR(_xlfn.NUMBERVALUE(CH472))), "El valor de bonificación de retiro debe ser un número válido. ", "")
)</f>
        <v/>
      </c>
      <c r="HN472" s="46">
        <f>IF($DS472,
IF( AND(CI472&lt;&gt;"", ISERR(_xlfn.NUMBERVALUE(CI472))), "El valor de indemnización de retiro debe ser un número válido. ", "")
)</f>
        <v/>
      </c>
      <c r="HO472" s="46">
        <f>IF($DS472,
IF( AND(CJ472&lt;&gt;"", ISERR(_xlfn.NUMBERVALUE(CJ472))), "El valor de reintegros debe ser un número válido. ", "")
)</f>
        <v/>
      </c>
      <c r="HP472" s="46">
        <f>CONCATENATE(CK472,CL472,CM472)&lt;&gt;""</f>
        <v/>
      </c>
      <c r="HQ472" s="46">
        <f>IF(AND($DS472,HP472),
IF(CK472="","Debes escribir la descripción de otro concepto no categorizado. ",""),
""
)</f>
        <v/>
      </c>
      <c r="HR472" s="46">
        <f>IF(AND($DS472,HP472),
IF(CONCATENATE(CL472,CM472)="","Debes escribir al menos un valor de concepto no categorizado (salarial o no salarial). ",
IF(ISERR(_xlfn.NUMBERVALUE(CL472)),"El valor salarial concepto no categorizado debe ser un número válido. ","")
),
""
)</f>
        <v/>
      </c>
      <c r="HS472" s="46">
        <f>IF(AND($DS472,HP472),
IF(CONCATENATE(CL472,CM472)="","Debes escribir al menos un valor de concepto no categorizado (salarial o no salarial). ",
IF(ISERR(_xlfn.NUMBERVALUE(CM472)),"El valor NO salarial concepto no categorizado debe ser un número válido. ","")
),
""
)</f>
        <v/>
      </c>
      <c r="HT472" s="46">
        <f>IF($DS472,
IF(CN472="","Debes escribir el porcentaje del aporte a salud. ",
IF( ISERR(_xlfn.NUMBERVALUE(CN472)), "El valor del porcentaje del aporte a salud debe ser un número válido. ", "")
)
)</f>
        <v/>
      </c>
      <c r="HU472" s="46">
        <f>IF($DS472,
IF(CO472="","Debes escribir el valor del aporte a salud. ",
IF( ISERR(_xlfn.NUMBERVALUE(CO472)), "El valor del aporte a salud debe ser un número válido. ", "")
)
)</f>
        <v/>
      </c>
      <c r="HV472" s="46">
        <f>IF($DS472,
IF( AND(CP472&lt;&gt;"", ISERR(_xlfn.NUMBERVALUE(CP472))), "El valor plan complementario debe ser un número válido. ", "")
)</f>
        <v/>
      </c>
      <c r="HW472" s="46">
        <f>IF($DS472,
IF(CQ472="","Debes escribir el porcentaje del aporte a pensión. ",
IF( ISERR(_xlfn.NUMBERVALUE(CQ472)), "El valor del porcentaje del aporte a pensión debe ser un número válido. ", "")
)
)</f>
        <v/>
      </c>
      <c r="HX472" s="46">
        <f>IF($DS472,
IF(CR472="","Debes escribir el valor del aporte a pensión. ",
IF( ISERR(_xlfn.NUMBERVALUE(CR472)), "El valor del aporte a salud debe ser un número válido. ", "")
)
)</f>
        <v/>
      </c>
      <c r="HY472" s="46">
        <f>IF($DS472,
IF( AND(CS472&lt;&gt;"", ISERR(_xlfn.NUMBERVALUE(CS472))), "El valor pensión voluntaria debe ser un número válido. ", "")
)</f>
        <v/>
      </c>
      <c r="HZ472" s="46">
        <f>CONCATENATE(CT472,CU472,CV472,CW472)&lt;&gt;""</f>
        <v/>
      </c>
      <c r="IA472" s="46">
        <f>IF(AND($DS472,HZ472),
IF(CT472="","Debes escribir el % del fondo de seguridad pensional. ",
IF( ISERR(_xlfn.NUMBERVALUE(CT472)), "El % del fondo de seguridad debe ser un número válido. ", "")
),
""
)</f>
        <v/>
      </c>
      <c r="IB472" s="46">
        <f>IF(AND($DS472,HZ472),
IF(CU472="","Debes escribir el valor del aporte al fondo de solidaridad pensional. ",
IF( ISERR(_xlfn.NUMBERVALUE(CU472)), "El valor del aporte al fondo de solidaridad pensional debe ser un número válido. ", "")
),
""
)</f>
        <v/>
      </c>
      <c r="IC472" s="46">
        <f>IF(AND($DS472,HZ472),
IF(CV472="","Debes escribir el % del fondo de subsistencia. ",
IF( ISERR(_xlfn.NUMBERVALUE(CV472)), "El % del fondo de subsistencia debe ser un número válido. ", "")
),
""
)</f>
        <v/>
      </c>
      <c r="ID472" s="46">
        <f>IF(AND($DS472,HZ472),
IF(CW472="","Debes escribir el valor del fondo de subsistencia. ",
IF( ISERR(_xlfn.NUMBERVALUE(CW472)), "El valor del fondo de subsistencia debe ser un número válido. ", "")
),
""
)</f>
        <v/>
      </c>
      <c r="IE472" s="46">
        <f>CONCATENATE(CX472,CY472)&lt;&gt;""</f>
        <v/>
      </c>
      <c r="IF472" s="46">
        <f>IF(AND($DS472,IE472),
IF(CX472="","Debes escribir el % de sindicato. ",
IF( ISERR(_xlfn.NUMBERVALUE(CX472)), "El % de sindicato debe ser un número válido. ", "")
),
""
)</f>
        <v/>
      </c>
      <c r="IG472" s="46">
        <f>IF(AND($DS472,IE472),
IF(CY472="","Debes escribir el valor del sindicato. ",
IF( ISERR(_xlfn.NUMBERVALUE(CY472)), "El valor del sindicato debe ser un número válido. ", "")
),
""
)</f>
        <v/>
      </c>
      <c r="IH472" s="46">
        <f>IF($DS472,
IF( AND(CZ472&lt;&gt;"", ISERR(_xlfn.NUMBERVALUE(CZ472))), "El valor de sanción pública debe ser un número válido. ", "")
)</f>
        <v/>
      </c>
      <c r="II472" s="46">
        <f>IF($DS472,
IF( AND(DA472&lt;&gt;"", ISERR(_xlfn.NUMBERVALUE(DA472))), "El valor de sanción privada debe ser un número válido. ", "")
)</f>
        <v/>
      </c>
      <c r="IJ472" s="46">
        <f>CONCATENATE(DB472,DC472)&lt;&gt;""</f>
        <v/>
      </c>
      <c r="IK472" s="46">
        <f>IF(AND($DS472,IJ472),
IF(DB472="","Debes escribir la descripción de libranza. ",""),
""
)</f>
        <v/>
      </c>
      <c r="IL472" s="46">
        <f>IF(AND($DS472,IJ472),
IF(DC472="","Debes escribir la cuota libranza. ",
IF(ISERR(_xlfn.NUMBERVALUE(DC472)),"El valor de la cuota libranza debe ser un número válido. ","")
),
""
)</f>
        <v/>
      </c>
      <c r="IM472" s="46">
        <f>IF($DS472,
IF( AND(DD472&lt;&gt;"", ISERR(_xlfn.NUMBERVALUE(DD472))), "El valor de pagos a terceros debe ser un número válido. ", "")
)</f>
        <v/>
      </c>
      <c r="IN472" s="46">
        <f>IF($DS472,
IF( AND(DE472&lt;&gt;"", ISERR(_xlfn.NUMBERVALUE(DE472))), "El valor de anticipos debe ser un número válido. ", "")
)</f>
        <v/>
      </c>
      <c r="IO472" s="46">
        <f>IF($DS472,
IF( AND(DF472&lt;&gt;"", ISERR(_xlfn.NUMBERVALUE(DF472))), "El valor de AFC debe ser un número válido. ", "")
)</f>
        <v/>
      </c>
      <c r="IP472" s="46">
        <f>IF($DS472,
IF( AND(DG472&lt;&gt;"", ISERR(_xlfn.NUMBERVALUE(DG472))), "El valor de rete-fuente debe ser un número válido. ", "")
)</f>
        <v/>
      </c>
      <c r="IQ472" s="46">
        <f>IF($DS472,
IF( AND(DH472&lt;&gt;"", ISERR(_xlfn.NUMBERVALUE(DH472))), "El valor de cooperativa de trabajo debe ser un número válido. ", "")
)</f>
        <v/>
      </c>
      <c r="IR472" s="46">
        <f>IF($DS472,
IF( AND(DI472&lt;&gt;"", ISERR(_xlfn.NUMBERVALUE(DI472))), "El valor de embargo fiscal debe ser un número válido. ", "")
)</f>
        <v/>
      </c>
      <c r="IS472" s="46">
        <f>IF($DS472,
IF( AND(DJ472&lt;&gt;"", ISERR(_xlfn.NUMBERVALUE(DJ472))), "El valor de educación debe ser un número válido. ", "")
)</f>
        <v/>
      </c>
      <c r="IT472" s="46">
        <f>IF($DS472,
IF( AND(DK472&lt;&gt;"", ISERR(_xlfn.NUMBERVALUE(DK472))), "El valor de reintegro debe ser un número válido. ", "")
)</f>
        <v/>
      </c>
      <c r="IU472" s="46">
        <f>IF($DS472,
IF( AND(DL472&lt;&gt;"", ISERR(_xlfn.NUMBERVALUE(DL472))), "El valor de deuda debe ser un número válido. ", "")
)</f>
        <v/>
      </c>
      <c r="IV472" s="46">
        <f>IF($DS472,
IF( AND(DM472&lt;&gt;"", ISERR(_xlfn.NUMBERVALUE(DM472))), "El valor de otras deducciones debe ser un número válido. ", "")
)</f>
        <v/>
      </c>
      <c r="IW472" s="46">
        <f>IF($DS472,
IF(DN472="","Debes escribir el valor de los devengos totales. ",
IF( ISERR(_xlfn.NUMBERVALUE(DN472)), "El valor de los devengos totales debe ser un número válido. ", "")
)
)</f>
        <v/>
      </c>
      <c r="IX472" s="46">
        <f>IF($DS472,
IF(DO472="","Debes escribir el valor de las deducciones totales. ",
IF( ISERR(_xlfn.NUMBERVALUE(DO472)), "El valor de las deducciones totales debe ser un número válido. ", "")
)
)</f>
        <v/>
      </c>
      <c r="IY472" s="46">
        <f>IF($DS472,
IF(DP472="","Debes escribir el valor del salario total. ",
IF( ISERR(_xlfn.NUMBERVALUE(DP472)), "El valor del salario total debe ser un número válido. ", "")
)
)</f>
        <v/>
      </c>
    </row>
    <row r="473">
      <c r="B473" s="48" t="n">
        <v>461</v>
      </c>
      <c r="C473" s="61">
        <f>IF(AND(DS473,DP473&lt;&gt;""),
IF(DQ473="","OK","Error"),
""
)</f>
        <v/>
      </c>
      <c r="D473" s="53" t="n"/>
      <c r="E473" s="52" t="n"/>
      <c r="F473" s="112" t="n"/>
      <c r="G473" s="52" t="n"/>
      <c r="H473" s="53" t="n"/>
      <c r="I473" s="52" t="n"/>
      <c r="J473" s="52" t="n"/>
      <c r="K473" s="53" t="n"/>
      <c r="L473" s="55" t="n"/>
      <c r="M473" s="108" t="n"/>
      <c r="N473" s="56" t="n"/>
      <c r="O473" s="52" t="n"/>
      <c r="P473" s="52" t="n"/>
      <c r="Q473" s="52" t="n"/>
      <c r="R473" s="52" t="n"/>
      <c r="S473" s="52" t="n"/>
      <c r="T473" s="53" t="n"/>
      <c r="U473" s="52" t="n"/>
      <c r="V473" s="52" t="n"/>
      <c r="W473" s="55" t="n"/>
      <c r="X473" s="55" t="n"/>
      <c r="Y473" s="52" t="n"/>
      <c r="Z473" s="55" t="n"/>
      <c r="AA473" s="52" t="n"/>
      <c r="AB473" s="53" t="n"/>
      <c r="AC473" s="53" t="n"/>
      <c r="AD473" s="53" t="n"/>
      <c r="AE473" s="177" t="n"/>
      <c r="AF473" s="113" t="n"/>
      <c r="AG473" s="177" t="n"/>
      <c r="AH473" s="178" t="n"/>
      <c r="AI473" s="178" t="n"/>
      <c r="AJ473" s="178" t="n"/>
      <c r="AK473" s="114" t="n"/>
      <c r="AL473" s="178" t="n"/>
      <c r="AM473" s="114" t="n"/>
      <c r="AN473" s="178" t="n"/>
      <c r="AO473" s="114" t="n"/>
      <c r="AP473" s="178" t="n"/>
      <c r="AQ473" s="114" t="n"/>
      <c r="AR473" s="178" t="n"/>
      <c r="AS473" s="114" t="n"/>
      <c r="AT473" s="178" t="n"/>
      <c r="AU473" s="114" t="n"/>
      <c r="AV473" s="178" t="n"/>
      <c r="AW473" s="114" t="n"/>
      <c r="AX473" s="178" t="n"/>
      <c r="AY473" s="114" t="n"/>
      <c r="AZ473" s="178" t="n"/>
      <c r="BA473" s="114" t="n"/>
      <c r="BB473" s="178" t="n"/>
      <c r="BC473" s="114" t="n"/>
      <c r="BD473" s="178" t="n"/>
      <c r="BE473" s="178" t="n"/>
      <c r="BF473" s="178" t="n"/>
      <c r="BG473" s="59" t="n"/>
      <c r="BH473" s="178" t="n"/>
      <c r="BI473" s="114" t="n"/>
      <c r="BJ473" s="53" t="n"/>
      <c r="BK473" s="178" t="n"/>
      <c r="BL473" s="114" t="n"/>
      <c r="BM473" s="178" t="n"/>
      <c r="BN473" s="114" t="n"/>
      <c r="BO473" s="178" t="n"/>
      <c r="BP473" s="178" t="n"/>
      <c r="BQ473" s="178" t="n"/>
      <c r="BR473" s="178" t="n"/>
      <c r="BS473" s="178" t="n"/>
      <c r="BT473" s="178" t="n"/>
      <c r="BU473" s="178" t="n"/>
      <c r="BV473" s="178" t="n"/>
      <c r="BW473" s="178" t="n"/>
      <c r="BX473" s="178" t="n"/>
      <c r="BY473" s="178" t="n"/>
      <c r="BZ473" s="178" t="n"/>
      <c r="CA473" s="178" t="n"/>
      <c r="CB473" s="178" t="n"/>
      <c r="CC473" s="178" t="n"/>
      <c r="CD473" s="178" t="n"/>
      <c r="CE473" s="178" t="n"/>
      <c r="CF473" s="178" t="n"/>
      <c r="CG473" s="178" t="n"/>
      <c r="CH473" s="178" t="n"/>
      <c r="CI473" s="178" t="n"/>
      <c r="CJ473" s="178" t="n"/>
      <c r="CK473" s="53" t="n"/>
      <c r="CL473" s="178" t="n"/>
      <c r="CM473" s="178" t="n"/>
      <c r="CN473" s="60" t="n"/>
      <c r="CO473" s="177" t="n"/>
      <c r="CP473" s="178" t="n"/>
      <c r="CQ473" s="60" t="n"/>
      <c r="CR473" s="177" t="n"/>
      <c r="CS473" s="178" t="n"/>
      <c r="CT473" s="59" t="n"/>
      <c r="CU473" s="178" t="n"/>
      <c r="CV473" s="59" t="n"/>
      <c r="CW473" s="178" t="n"/>
      <c r="CX473" s="59" t="n"/>
      <c r="CY473" s="178" t="n"/>
      <c r="CZ473" s="178" t="n"/>
      <c r="DA473" s="178" t="n"/>
      <c r="DB473" s="53" t="n"/>
      <c r="DC473" s="178" t="n"/>
      <c r="DD473" s="178" t="n"/>
      <c r="DE473" s="178" t="n"/>
      <c r="DF473" s="178" t="n"/>
      <c r="DG473" s="178" t="n"/>
      <c r="DH473" s="178" t="n"/>
      <c r="DI473" s="178" t="n"/>
      <c r="DJ473" s="178" t="n"/>
      <c r="DK473" s="178" t="n"/>
      <c r="DL473" s="178" t="n"/>
      <c r="DM473" s="178" t="n"/>
      <c r="DN473" s="177" t="n"/>
      <c r="DO473" s="177" t="n"/>
      <c r="DP473" s="177" t="n"/>
      <c r="DQ473" s="76">
        <f>IF(AND(DS473,DP473&lt;&gt;""),
CONCATENATE(DT473,DU473,DV473,DW473,DX473,DY473,DZ473,EA473,EB473,EC473,ED473,EE473,EF473,EG473,EH473,EI473,EJ473,EK473,EL473,EM473,EN473,EO473,EP473,EQ473,ES473,ET473,EU473,EV473,EW473,EX473,EY473,EZ473,FA473,FC473,FD473,FF473,FG473,FI473,FJ473,FL473,FM473,FO473,FP473,FR473,FS473,FU473,FV473,FX473,FY473,GA473,GB473,GD473,GE473,GF473,GH473,GI473,GJ473,GL473,GM473,GN473,GP473,GQ473,GS473,GT473,GU473,GV473,GW473,GX473,GY473,GZ473,HA473,HB473,HC473,HD473,HE473,HF473,HG473,HH473,HI473,HJ473,HK473,HL473,HM473,HN473,HO473,HQ473,HR473,HS473,HT473,HU473,HV473,HW473,HX473,HY473,IA473,IB473,IC473,ID473,IF473,IG473,IH473,II473,IK473,IL473,IM473,IN473,IO473,IP473,IQ473,IR473,IS473,IT473,IU473,IV473,IW473,IX473,IY473,IZ473),
""
)</f>
        <v/>
      </c>
      <c r="DR473" s="53" t="n"/>
      <c r="DS473" s="46">
        <f>CONCATENATE(D473,$E473,$F473,$G473,H473,$I473,$J473,K473,$L473,$M473,N473,$O473,$P473,$Q473,$R473,$S473,T473,$U473,$V473,$W473,$X473,$Y473,$Z473,$AA473,AB473,AC473,AD473,$AE473,$AF473,$AG473,AH473,AI473,AJ473,AK473,AL473,AM473,AN473,AO473,AP473,AQ473,AR473,AS473,AT473,AU473,AV473,AW473,AX473,AY473,AZ473,BA473,BB473,BC473,BD473,BE473,BF473,BG473,BH473,BI473,BJ473,BK473,BL473,BM473,BN473,BO473,BP473,BQ473,BR473,BS473,BT473,BU473,BV473,BW473,BX473,BY473,BZ473,CA473,CB473,CC473,CD473,CE473,CF473,CG473,CH473,CI473,CJ473,CK473,CL473,CM473,$CN473,$CO473,CP473,$CQ473,$CR473,CS473,CT473,CU473,CV473,CW473,CX473,CY473,CZ473,DA473,DB473,DC473,DD473,DE473,DF473,DG473,DH473,DI473,DJ473,DK473,DL473,DM473,$DN473,$DO473,$DP473,DR473)&lt;&gt;""</f>
        <v/>
      </c>
      <c r="DT473" s="46">
        <f>IF(AND($DS473,$E$4&lt;&gt;""),
IF(LEFT($E$4,2) = "1.",
IF(D473&lt;&gt;"","El CUNE sólo se envía en operaciones de novedad o ajuste. ",""),
IF(D473="","Debes escribir un CUNE válido para realizar operaciones de novedad o ajuste. ","")),
""
)</f>
        <v/>
      </c>
      <c r="DU473" s="46">
        <f>IF($DS473,
IF(E473="","Debes seleccionar el tipo de documento del empleado. ",
IF(_xlfn.IFNA(VLOOKUP(E473,TIPO_DE_DOCUMENTO,1,FALSE),-1)=-1,"El tipo de documento no es válido (por favor seleccionarlo de la lista). ","")
)
)</f>
        <v/>
      </c>
      <c r="DV473" s="46">
        <f>IF($DS473,
IF(F473="","Debes escribir el número de documento del empleado. ","")
)</f>
        <v/>
      </c>
      <c r="DW473" s="46">
        <f>IF($DS473,
IF(G473="","Debes escribir el primer nombre del empleado. ","")
)</f>
        <v/>
      </c>
      <c r="DY473" s="46">
        <f>IF($DS473,
IF(I473="","Debes escribir el primer apellido del empleado. ","")
)</f>
        <v/>
      </c>
      <c r="DZ473" s="46">
        <f>IF($DS473,
IF(J473="","Debes escribir el segundo apellido del empleado. ","")
)</f>
        <v/>
      </c>
      <c r="EB473" s="46">
        <f>IF($DS473,
IF(L473="","Debes escribir la fecha de ingreso del empleado. ",
IF(ISERR(DATE(YEAR(L473),MONTH(L473),DAY(L473))), "El valor ingresado en fecha de ingreso no tiene un formato válido. ","")
)
)</f>
        <v/>
      </c>
      <c r="EC473" s="46">
        <f>IF($DS473,
IF(M473="","Debes escribir el tiempo laborado. ",
IF( IFERROR(INT(M473),1.1) &lt;&gt; IFERROR(_xlfn.NUMBERVALUE(M473),1), "El valor de los días trabajados debe ser un número entero. ", "")
)
)</f>
        <v/>
      </c>
      <c r="ED473" s="46">
        <f>IF($DS473,
IF( AND(N473&lt;&gt;"", ISERR(DATE(YEAR(N473),MONTH(N473),DAY(N473))) ), "El valor ingresado en fecha de ingreso no tiene un formato válido. ",
IF( AND(N473&lt;&gt;"", $E$6&lt;&gt;"", DATE(YEAR(N473), MONTH(N473), 1) &lt;&gt; IFERROR(DATE(MID($E$6, 1, 4), MID($E$6, 6, 2),1), "1/1/1900") ), "La fecha de retiro debe estar dentro del período liquidado. ", "")
)
)</f>
        <v/>
      </c>
      <c r="EE473" s="46">
        <f>IF($DS473,
IF(O473="","Debes seleccionar el tipo de trabajador. ",
IF(_xlfn.IFNA(VLOOKUP(O473,TIPO_DE_TRABAJADOR,1,FALSE),-1)=-1,"El tipo de trabajador no es válido (por favor seleccionarlo de la lista). ","")
)
)</f>
        <v/>
      </c>
      <c r="EF473" s="46">
        <f>IF($DS473,
IF(P473="","Debes seleccionar si es un trabajador dependiente pensionado por vejez. ",
IF(_xlfn.IFNA(VLOOKUP(P473,SUBTIPO_DE_TRABAJADOR,1,FALSE),-1)=-1,"El tipo de trabajador dependiente pensionado por vejez no es válido (por favor seleccionarlo de la lista). ","")
)
)</f>
        <v/>
      </c>
      <c r="EG473" s="46">
        <f>IF($DS473,
IF(Q473="","Debes seleccionar el tipo de contrato del trabajador. ",
IF(_xlfn.IFNA(VLOOKUP(Q473,TIPO_DE_CONTRATO,1,FALSE),-1)=-1,"El tipo de contrato del trabajador no es válido (por favor seleccionarlo de la lista). ","")
)
)</f>
        <v/>
      </c>
      <c r="EH473" s="46">
        <f>IF($DS473,
IF(R473="","Debes seleccionar si es un salario integral. ",
IF(_xlfn.IFNA(VLOOKUP(R473,SI_NO,1,FALSE),-1)=-1,"Valor no válido para salario integral (por favor seleccionarlo de la lista). ","")
)
)</f>
        <v/>
      </c>
      <c r="EI473" s="46">
        <f>IF($DS473,
IF(S473="","Debes seleccionar si el trabajador realiza actividades de riesgo. ",
IF(_xlfn.IFNA(VLOOKUP(S473,SI_NO,1,FALSE),-1)=-1,"Valor no válido para actividad de alto riesgo (por favor seleccionarlo de la lista). ","")
)
)</f>
        <v/>
      </c>
      <c r="EK473" s="46">
        <f>IF($DS473,
IF(U473="","Debes escribir el código del municipio de residencia del trabajador. ",
IF(_xlfn.IFNA(VLOOKUP(U473,MUNICIPIO,1,FALSE),-1)=-1,"El municipio de residencia del trabajador es inválido (por favor seleccionarlo de la lista). ","")
)
)</f>
        <v/>
      </c>
      <c r="EL473" s="46">
        <f>IF($DS473,
IF(V473="","Debes escribir el la dirección de residendia del trabajador. ","")
)</f>
        <v/>
      </c>
      <c r="EM473" s="46">
        <f>IF($DS473,
IF(W473="","Debes escribir la fecha de inicio de la liquidación. ",
IF(ISERR(DATE(YEAR(W473),MONTH(W473),DAY(W473))),"El valor ingresado en fecha de inicio de liquidación no tiene un formato válido. ",
IF( AND($E$6&lt;&gt;"", DATE(YEAR(W473), MONTH(W473), 1) &lt;&gt; IFERROR(DATE(MID($E$6, 1, 4), MID($E$6, 6, 2),1), "1/1/1900") ), "La fecha de inicio de la liquidación debe estar dentro del período liquidado. ", "")
)
)
)</f>
        <v/>
      </c>
      <c r="EN473" s="46">
        <f>IF($DS473,
IF(X473="","Debes escribir la fecha de fin de la liquidación. ",
IF(ISERR(DATE(YEAR(X473),MONTH(X473),DAY(X473))),"El valor ingresado en fecha de fin de liquidación no tiene un formato válido. ",
IF( AND($E$6&lt;&gt;"", DATE(YEAR(X473), MONTH(X473), 1) &lt;&gt; IFERROR(DATE(MID($E$6, 1, 4), MID($E$6, 6, 2),1), "1/1/1900") ), "La fecha de fin de la liquidación debe estar dentro del período liquidado. ", "")
)
)
)</f>
        <v/>
      </c>
      <c r="EO473" s="46">
        <f>IF($DS473,
IF(Y473="","Debes escribir la frecuencia de pago del trabajador. ",
IF(_xlfn.IFNA(VLOOKUP(Y473,PERÍODO_DE_NÓMINA,1,FALSE),-1)=-1,"La frecuencia de pago es inválida (por favor seleccionarlo de la lista). ","")
)
)</f>
        <v/>
      </c>
      <c r="EP473" s="46">
        <f>IF($DS473,
IF(Z473="","Debes escribir la fecha de pago. ",
IF(ISERR(DATE(YEAR(Z473),MONTH(Z473),DAY(Z473))), "El valor ingresado en fecha de pago no tiene un formato válido. ","")
)
)</f>
        <v/>
      </c>
      <c r="EQ473" s="46">
        <f>IF($DS473,
IF(AA473="","Debes escribir el medio de pago. ",
IF(_xlfn.IFNA(VLOOKUP(AA473,MEDIOS_DE_PAGO,1,FALSE),-1)=-1,"El medio de pago es inválido (por favor seleccionarlo de la lista). ","")
)
)</f>
        <v/>
      </c>
      <c r="ER473" s="46">
        <f>OR(AA473='Tablas '!$T$4,AA473='Tablas '!$T$7,AA473='Tablas '!$T$8,AA473='Tablas '!$T$11)</f>
        <v/>
      </c>
      <c r="ES473" s="46">
        <f>IF(AND($DS473,ER473),
IF(AB473="","Debes escribir la entidad bancaria. ",""),
""
)</f>
        <v/>
      </c>
      <c r="ET473" s="46">
        <f>IF(AND($DS473,ER473),
IF(AC473="","Debes escribir el tipo de cuenta bancaria. ",
IF(_xlfn.IFNA(VLOOKUP(AC473,TIPO_DE_CUENTA,1,FALSE),-1)=-1,"El tipo de cuenta bancaria es inválida (por favor seleccionarlo de la lista). ","")
),
""
)</f>
        <v/>
      </c>
      <c r="EU473" s="46">
        <f>IF(AND($DS473,ER473),
IF(AD473="","Debes escribir el número de cuenta bancaria. ",""),
""
)</f>
        <v/>
      </c>
      <c r="EV473" s="46">
        <f>IF($DS473,
IF(AE473="","Debes escribir el valor del sueldo básico. ",
IF( ISERR(_xlfn.NUMBERVALUE(AE473)), "El valor del sueldo básico debe ser un número válido. ", "")
)
)</f>
        <v/>
      </c>
      <c r="EW473" s="46">
        <f>IF($DS473,
IF(AF473="","Debes escribir el número de días trabajados. ",
IF( IFERROR(INT(AF473),1.1) &lt;&gt; IFERROR(_xlfn.NUMBERVALUE(AF473),1), "La cantidad de días trabajados debe ser un número entero. ", "")
)
)</f>
        <v/>
      </c>
      <c r="EX473" s="46">
        <f>IF($DS473,
IF(AG473="","Debes escribir el valor del sueldo trabajado. ",
IF( ISERR(_xlfn.NUMBERVALUE(AG473)), "El valor del sueldo trabajado debe ser un número válido. ", "")
)
)</f>
        <v/>
      </c>
      <c r="EY473" s="46">
        <f>IF($DS473,
IF( AND(AH473&lt;&gt;"", ISERR(_xlfn.NUMBERVALUE(AH473))), "El valor del auxilio de transporte debe ser un número válido. ", "")
)</f>
        <v/>
      </c>
      <c r="EZ473" s="46">
        <f>IF($DS473,
IF( AND(AI473&lt;&gt;"", ISERR(_xlfn.NUMBERVALUE(AI473))), "El valor de viáticos salariales debe ser un número válido. ", "")
)</f>
        <v/>
      </c>
      <c r="FA473" s="46">
        <f>IF($DS473,
IF( AND(AJ473&lt;&gt;"", ISERR(_xlfn.NUMBERVALUE(AJ473))), "El valor de viáticos NO salariales debe ser un número válido. ", "")
)</f>
        <v/>
      </c>
      <c r="FB473" s="46">
        <f>CONCATENATE(AK473,AL473)&lt;&gt;""</f>
        <v/>
      </c>
      <c r="FC473" s="46">
        <f>IF(AND($DS473,FB473),
IF(AK473="","Debes escribir el número de horas extras diurnas. ",
IF( IFERROR(INT(AK473),1.1) &lt;&gt; IFERROR(_xlfn.NUMBERVALUE(AK473),1), "La cantidad de horas extras diurnas debe ser un número entero. ", "")
),
""
)</f>
        <v/>
      </c>
      <c r="FD473" s="46">
        <f>IF(AND($DS473,FB473),
IF(AL473="","Debes escribir el valor de las horas extras diurnas. ",
IF( ISERR(_xlfn.NUMBERVALUE(AL473)), "El valor de las horas extras duirnas debe ser un número válido. ", "")
),
""
)</f>
        <v/>
      </c>
      <c r="FE473" s="46">
        <f>CONCATENATE(AM473,AN473)&lt;&gt;""</f>
        <v/>
      </c>
      <c r="FF473" s="46">
        <f>IF(AND($DS473,FE473),
IF(AM473="","Debes escribir el número de horas extras nocturnas. ",
IF( IFERROR(INT(AM473),1.1) &lt;&gt; IFERROR(_xlfn.NUMBERVALUE(AM473),1), "La cantidad de horas extras nocturnas debe ser un número entero. ", "")
),
""
)</f>
        <v/>
      </c>
      <c r="FG473" s="46">
        <f>IF(AND($DS473,FE473),
IF(AN473="","Debes escribir el valor de las horas extras nocturnas. ",
IF( ISERR(_xlfn.NUMBERVALUE(AN473)), "El valor de las horas extras nocturnas debe ser un número válido. ", "")
),
""
)</f>
        <v/>
      </c>
      <c r="FH473" s="46">
        <f>CONCATENATE(AO473,AP473)&lt;&gt;""</f>
        <v/>
      </c>
      <c r="FI473" s="46">
        <f>IF(AND($DS473,FH473),
IF(AO473="","Debes escribir el número de horas extras diurnas dominicales y festivas. ",
IF( IFERROR(INT(AO473),1.1) &lt;&gt; IFERROR(_xlfn.NUMBERVALUE(AO473),1), "La cantidad de horas extras diurnas dominicales y festivas debe ser un número entero. ", "")
),
""
)</f>
        <v/>
      </c>
      <c r="FJ473" s="46">
        <f>IF(AND($DS473,FH473),
IF(AP473="","Debes escribir el valor de las horas extras diurnas dominicales y festivas. ",
IF( ISERR(_xlfn.NUMBERVALUE(AP473)), "El valor de las horas extras diurnas dominicales y festivas debe ser un número válido. ", "")
),
""
)</f>
        <v/>
      </c>
      <c r="FK473" s="46">
        <f>CONCATENATE(AQ473,AR473)&lt;&gt;""</f>
        <v/>
      </c>
      <c r="FL473" s="46">
        <f>IF(AND($DS473,FK473),
IF(AQ473="","Debes escribir el número de horas extras nocturnas dominicales y festivas. ",
IF( IFERROR(INT(AQ473),1.1) &lt;&gt; IFERROR(_xlfn.NUMBERVALUE(AQ473),1), "La cantidad de horas extras nocturnas dominicales y festivas debe ser un número entero. ", "")
),
""
)</f>
        <v/>
      </c>
      <c r="FM473" s="46">
        <f>IF(AND($DS473,FK473),
IF(AR473="","Debes escribir el valor de las horas extras nocturnas dominicales y festivas. ",
IF( ISERR(_xlfn.NUMBERVALUE(AR473)), "El valor de las horas extras nocturnas dominicales y festivas debe ser un número válido. ", "")
),
""
)</f>
        <v/>
      </c>
      <c r="FN473" s="46">
        <f>CONCATENATE(AS473,AT473)&lt;&gt;""</f>
        <v/>
      </c>
      <c r="FO473" s="46">
        <f>IF(AND($DS473,FN473),
IF(AS473="","Debes escribir el número de horas recargo nocturno. ",
IF( IFERROR(INT(AS473),1.1) &lt;&gt; IFERROR(_xlfn.NUMBERVALUE(AS473),1), "La cantidad de horas recargo nocturno debe ser un número entero. ", "")
),
""
)</f>
        <v/>
      </c>
      <c r="FP473" s="46">
        <f>IF(AND($DS473,FN473),
IF(AT473="","Debes escribir el valor de las horas recargo nocturno. ",
IF( ISERR(_xlfn.NUMBERVALUE(AT473)), "El valor de las horas recargo nocturno debe ser un número válido. ", "")
),
""
)</f>
        <v/>
      </c>
      <c r="FQ473" s="46">
        <f>CONCATENATE(AU473,AV473)&lt;&gt;""</f>
        <v/>
      </c>
      <c r="FR473" s="46">
        <f>IF(AND($DS473,FQ473),
IF(AU473="","Debes escribir el número de horas recargo diurno dominical y festivo. ",
IF( IFERROR(INT(AU473),1.1) &lt;&gt; IFERROR(_xlfn.NUMBERVALUE(AU473),1), "La cantidad de horas recargo diurno dominical y festivo debe ser un número entero. ", "")
),
""
)</f>
        <v/>
      </c>
      <c r="FS473" s="46">
        <f>IF(AND($DS473,FQ473),
IF(AV473="","Debes escribir el valor de las horas recargo diurno dominical y festivo. ",
IF( ISERR(_xlfn.NUMBERVALUE(AV473)), "El valor de las horas recargo diurno dominical y festivo debe ser un número válido. ", "")
),
""
)</f>
        <v/>
      </c>
      <c r="FT473" s="46">
        <f>CONCATENATE(AW473,AX473)&lt;&gt;""</f>
        <v/>
      </c>
      <c r="FU473" s="46">
        <f>IF(AND($DS473,FT473),
IF(AW473="","Debes escribir el número de horas recargo nocturno dominical y festivo. ",
IF( IFERROR(INT(AW473),1.1) &lt;&gt; IFERROR(_xlfn.NUMBERVALUE(AW473),1), "La cantidad de horas recargo nocturno dominical y festivo debe ser un número entero. ", "")
),
""
)</f>
        <v/>
      </c>
      <c r="FV473" s="46">
        <f>IF(AND($DS473,FT473),
IF(AX473="","Debes escribir el valor de las horas recargo nocturno dominical y festivo. ",
IF( ISERR(_xlfn.NUMBERVALUE(AX473)), "El valor de las horas recargo nocturno dominical y festivo debe ser un número válido. ", "")
),
""
)</f>
        <v/>
      </c>
      <c r="FW473" s="46">
        <f>CONCATENATE(AY473,AZ473)&lt;&gt;""</f>
        <v/>
      </c>
      <c r="FX473" s="46">
        <f>IF(AND($DS473,FW473),
IF(AY473="","Debes escribir el número de días de vacaciones comunes. ",
IF( IFERROR(INT(AY473),1.1) &lt;&gt; IFERROR(_xlfn.NUMBERVALUE(AY473),1), "La cantidad de días de vacaciones comunes debe ser un número entero. ", "")
),
""
)</f>
        <v/>
      </c>
      <c r="FY473" s="46">
        <f>IF(AND($DS473,FW473),
IF(AZ473="","Debes escribir el valor de las vacaciones comunes. ",
IF( ISERR(_xlfn.NUMBERVALUE(AZ473)), "El valor de las vacaciones comunes debe ser un número válido. ", "")
),
""
)</f>
        <v/>
      </c>
      <c r="FZ473" s="46">
        <f>CONCATENATE(BA473,BB473)&lt;&gt;""</f>
        <v/>
      </c>
      <c r="GA473" s="46">
        <f>IF(AND($DS473,FZ473),
IF(BA473="","Debes escribir el número de días de vacaciones compensadas. ",
IF( IFERROR(INT(BA473),1.1) &lt;&gt; IFERROR(_xlfn.NUMBERVALUE(BA473),1), "La cantidad de días de vacaciones compensadas debe ser un número entero. ", "")
),
""
)</f>
        <v/>
      </c>
      <c r="GB473" s="46">
        <f>IF(AND($DS473,FZ473),
IF(BB473="","Debes escribir el valor de las vacaciones compensadas. ",
IF( ISERR(_xlfn.NUMBERVALUE(BB473)), "El valor de las vacaciones compensadas debe ser un número válido. ", "")
),
""
)</f>
        <v/>
      </c>
      <c r="GC473" s="46">
        <f>CONCATENATE(BC473,BD473)&lt;&gt;""</f>
        <v/>
      </c>
      <c r="GD473" s="46">
        <f>IF(AND($DS473,GC473),
IF(BC473="","Debes escribir el número de días de prima salarial. ",
IF( IFERROR(INT(BC473),1.1) &lt;&gt; IFERROR(_xlfn.NUMBERVALUE(BC473),1), "La cantidad de días de prima salarial debe ser un número entero. ", "")
),
""
)</f>
        <v/>
      </c>
      <c r="GE473" s="46">
        <f>IF(AND($DS473,GC473),
IF(BD473="","Debes escribir el valor de los días de prima salarial. ",
IF( ISERR(_xlfn.NUMBERVALUE(BD473)), "El valor de los días de prima salarial debe ser un número válido. ", "")
),
""
)</f>
        <v/>
      </c>
      <c r="GF473" s="46">
        <f>IF($DS473,
IF( AND(BE473&lt;&gt;"", ISERR(_xlfn.NUMBERVALUE(BE473))), "El valor de la prima NO saliarial debe ser un número válido. ", "")
)</f>
        <v/>
      </c>
      <c r="GG473" s="46">
        <f>CONCATENATE(BF473,BG473,BH473)&lt;&gt;""</f>
        <v/>
      </c>
      <c r="GH473" s="46">
        <f>IF(AND($DS473,GG473),
IF(BF473="","Debes escribir el valor de las cesantías. ",
IF( ISERR(_xlfn.NUMBERVALUE(BF473)), "El valor de las cesantías debe ser un número válido. ", "")
),
""
)</f>
        <v/>
      </c>
      <c r="GI473" s="46">
        <f>IF(AND($DS473,GG473),
IF(BG473="","Debes escribir el % de cesantías. ",
IF( ISERR(_xlfn.NUMBERVALUE(BG473)), "El % de cesantías debe ser un número válido. ", "")
),
""
)</f>
        <v/>
      </c>
      <c r="GJ473" s="46">
        <f>IF(AND($DS473,GG473),
IF(BH473="","Debes escribir el valor de intereses de cesantías. ",
IF( ISERR(_xlfn.NUMBERVALUE(BH473)), "El valor de intereses de cesantías debe ser un número válido. ", "")
),
""
)</f>
        <v/>
      </c>
      <c r="GK473" s="46">
        <f>CONCATENATE(BI473,BJ473,BK473)&lt;&gt;""</f>
        <v/>
      </c>
      <c r="GL473" s="46">
        <f>IF(AND($DS473,GK473),
IF(BI473="","Debes escribir el número de días de incapacidad. ",
IF( IFERROR(INT(BI473),1.1) &lt;&gt; IFERROR(_xlfn.NUMBERVALUE(BI473),1), "La cantidad de días de incapacidad debe ser un número entero. ", "")
),
""
)</f>
        <v/>
      </c>
      <c r="GM473" s="46">
        <f>IF(AND($DS473,GK473),
IF(BJ473="","Debes escribir el tipo de incapacidad. ",
IF(_xlfn.IFNA(VLOOKUP(BJ473,TIPO_DE_INCAPACIDAD,1,FALSE),-1)=-1,"El tipo de incapacidad es inválida (por favor seleccionarlo de la lista). ","")
),
""
)</f>
        <v/>
      </c>
      <c r="GN473" s="46">
        <f>IF(AND($DS473,GK473),
IF(BK473="","Debes escribir el valor de la incapacidad. ",
IF( ISERR(_xlfn.NUMBERVALUE(BK473)), "El valor de la incapacidad debe ser un número válido. ", "")
),
""
)</f>
        <v/>
      </c>
      <c r="GO473" s="46">
        <f>CONCATENATE(BL473,BM473)&lt;&gt;""</f>
        <v/>
      </c>
      <c r="GP473" s="46">
        <f>IF(AND($DS473,GO473),
IF(BL473="","Debes escribir el número de días de licencia de maternidad o paternidad. ",
IF( IFERROR(INT(BL473),1.1) &lt;&gt; IFERROR(_xlfn.NUMBERVALUE(BL473),1), "La cantidad de días de licencia de maternidad o paternidad debe ser un número entero. ", "")
),
""
)</f>
        <v/>
      </c>
      <c r="GQ473" s="46">
        <f>IF(AND($DS473,GO473),
IF(BM473="","Debes escribir el valor de la licencia de maternidad o paternidad. ",
IF( ISERR(_xlfn.NUMBERVALUE(BM473)), "El valor de la licencia de maternidad o paternidad debe ser un número válido. ", "")
),
""
)</f>
        <v/>
      </c>
      <c r="GR473" s="46">
        <f>CONCATENATE(BN473,BO473)&lt;&gt;""</f>
        <v/>
      </c>
      <c r="GS473" s="46">
        <f>IF(AND($DS473,GR473),
IF(BN473="","Debes escribir el número de días de licencia remunerada. ",
IF( IFERROR(INT(BN473),1.1) &lt;&gt; IFERROR(_xlfn.NUMBERVALUE(BN473),1), "La cantidad de días de licencia remunerada debe ser un número entero. ", "")
),
""
)</f>
        <v/>
      </c>
      <c r="GT473" s="46">
        <f>IF(AND($DS473,GR473),
IF(BO473="","Debes escribir el valor de la licencia remunerada. ",
IF( ISERR(_xlfn.NUMBERVALUE(BO473)), "El valor de la licencia remunerada debe ser un número válido. ", "")
),
""
)</f>
        <v/>
      </c>
      <c r="GU473" s="46">
        <f>IF($DS473,
IF( AND(BP473&lt;&gt;"", ISERR(_xlfn.NUMBERVALUE(BP473))), "El valor de la licencia NO remunerada debe ser un número válido. ", "")
)</f>
        <v/>
      </c>
      <c r="GV473" s="46">
        <f>IF($DS473,
IF( AND(BQ473&lt;&gt;"", ISERR(_xlfn.NUMBERVALUE(BQ473))), "El valor de auxilios salariales debe ser un número válido. ", "")
)</f>
        <v/>
      </c>
      <c r="GW473" s="46">
        <f>IF($DS473,
IF( AND(BR473&lt;&gt;"", ISERR(_xlfn.NUMBERVALUE(BR473))), "El valor de auxilios NO salariales debe ser un número válido. ", "")
)</f>
        <v/>
      </c>
      <c r="GX473" s="46">
        <f>IF($DS473,
IF( AND(BS473&lt;&gt;"", ISERR(_xlfn.NUMBERVALUE(BS473))), "El valor de bonos salariales debe ser un número válido. ", "")
)</f>
        <v/>
      </c>
      <c r="GY473" s="46">
        <f>IF($DS473,
IF( AND(BT473&lt;&gt;"", ISERR(_xlfn.NUMBERVALUE(BT473))), "El valor de bonos NO salariales debe ser un número válido. ", "")
)</f>
        <v/>
      </c>
      <c r="GZ473" s="46">
        <f>IF($DS473,
IF( AND(BU473&lt;&gt;"", ISERR(_xlfn.NUMBERVALUE(BU473))), "El valor de bonos salariales de alimentación debe ser un número válido. ", "")
)</f>
        <v/>
      </c>
      <c r="HA473" s="46">
        <f>IF($DS473,
IF( AND(BV473&lt;&gt;"", ISERR(_xlfn.NUMBERVALUE(BV473))), "El valor de bonos NO salariales de alimentación debe ser un número válido. ", "")
)</f>
        <v/>
      </c>
      <c r="HB473" s="46">
        <f>IF($DS473,
IF( AND(BW473&lt;&gt;"", ISERR(_xlfn.NUMBERVALUE(BW473))), "El valor de bonificaciones salariales debe ser un número válido. ", "")
)</f>
        <v/>
      </c>
      <c r="HC473" s="46">
        <f>IF($DS473,
IF( AND(BX473&lt;&gt;"", ISERR(_xlfn.NUMBERVALUE(BX473))), "El valor de bonificaciones NO salariales debe ser un número válido. ", "")
)</f>
        <v/>
      </c>
      <c r="HD473" s="46">
        <f>IF($DS473,
IF( AND(BY473&lt;&gt;"", ISERR(_xlfn.NUMBERVALUE(BY473))), "El valor de compensaciones ordinarias debe ser un número válido. ", "")
)</f>
        <v/>
      </c>
      <c r="HE473" s="46">
        <f>IF($DS473,
IF( AND(BZ473&lt;&gt;"", ISERR(_xlfn.NUMBERVALUE(BZ473))), "El valor de compensaciones extraordinarias debe ser un número válido. ", "")
)</f>
        <v/>
      </c>
      <c r="HF473" s="46">
        <f>IF($DS473,
IF( AND(CA473&lt;&gt;"", ISERR(_xlfn.NUMBERVALUE(CA473))), "El valor de comisiones debe ser un número válido. ", "")
)</f>
        <v/>
      </c>
      <c r="HG473" s="46">
        <f>IF($DS473,
IF( AND(CB473&lt;&gt;"", ISERR(_xlfn.NUMBERVALUE(CB473))), "El valor de ausencia por huega debe ser un número válido. ", "")
)</f>
        <v/>
      </c>
      <c r="HH473" s="46">
        <f>IF($DS473,
IF( AND(CC473&lt;&gt;"", ISERR(_xlfn.NUMBERVALUE(CC473))), "El valor de anticipos debe ser un número válido. ", "")
)</f>
        <v/>
      </c>
      <c r="HI473" s="46">
        <f>IF($DS473,
IF( AND(CD473&lt;&gt;"", ISERR(_xlfn.NUMBERVALUE(CD473))), "El valor de pagos a terceros debe ser un número válido. ", "")
)</f>
        <v/>
      </c>
      <c r="HJ473" s="46">
        <f>IF($DS473,
IF( AND(CE473&lt;&gt;"", ISERR(_xlfn.NUMBERVALUE(CE473))), "El valor de dotación debe ser un número válido. ", "")
)</f>
        <v/>
      </c>
      <c r="HK473" s="46">
        <f>IF($DS473,
IF( AND(CF473&lt;&gt;"", ISERR(_xlfn.NUMBERVALUE(CF473))), "El valor de apoyo sostenibilidad debe ser un número válido. ", "")
)</f>
        <v/>
      </c>
      <c r="HL473" s="46">
        <f>IF($DS473,
IF( AND(CG473&lt;&gt;"", ISERR(_xlfn.NUMBERVALUE(CG473))), "El valor de teletrabajo debe ser un número válido. ", "")
)</f>
        <v/>
      </c>
      <c r="HM473" s="46">
        <f>IF($DS473,
IF( AND(CH473&lt;&gt;"", ISERR(_xlfn.NUMBERVALUE(CH473))), "El valor de bonificación de retiro debe ser un número válido. ", "")
)</f>
        <v/>
      </c>
      <c r="HN473" s="46">
        <f>IF($DS473,
IF( AND(CI473&lt;&gt;"", ISERR(_xlfn.NUMBERVALUE(CI473))), "El valor de indemnización de retiro debe ser un número válido. ", "")
)</f>
        <v/>
      </c>
      <c r="HO473" s="46">
        <f>IF($DS473,
IF( AND(CJ473&lt;&gt;"", ISERR(_xlfn.NUMBERVALUE(CJ473))), "El valor de reintegros debe ser un número válido. ", "")
)</f>
        <v/>
      </c>
      <c r="HP473" s="46">
        <f>CONCATENATE(CK473,CL473,CM473)&lt;&gt;""</f>
        <v/>
      </c>
      <c r="HQ473" s="46">
        <f>IF(AND($DS473,HP473),
IF(CK473="","Debes escribir la descripción de otro concepto no categorizado. ",""),
""
)</f>
        <v/>
      </c>
      <c r="HR473" s="46">
        <f>IF(AND($DS473,HP473),
IF(CONCATENATE(CL473,CM473)="","Debes escribir al menos un valor de concepto no categorizado (salarial o no salarial). ",
IF(ISERR(_xlfn.NUMBERVALUE(CL473)),"El valor salarial concepto no categorizado debe ser un número válido. ","")
),
""
)</f>
        <v/>
      </c>
      <c r="HS473" s="46">
        <f>IF(AND($DS473,HP473),
IF(CONCATENATE(CL473,CM473)="","Debes escribir al menos un valor de concepto no categorizado (salarial o no salarial). ",
IF(ISERR(_xlfn.NUMBERVALUE(CM473)),"El valor NO salarial concepto no categorizado debe ser un número válido. ","")
),
""
)</f>
        <v/>
      </c>
      <c r="HT473" s="46">
        <f>IF($DS473,
IF(CN473="","Debes escribir el porcentaje del aporte a salud. ",
IF( ISERR(_xlfn.NUMBERVALUE(CN473)), "El valor del porcentaje del aporte a salud debe ser un número válido. ", "")
)
)</f>
        <v/>
      </c>
      <c r="HU473" s="46">
        <f>IF($DS473,
IF(CO473="","Debes escribir el valor del aporte a salud. ",
IF( ISERR(_xlfn.NUMBERVALUE(CO473)), "El valor del aporte a salud debe ser un número válido. ", "")
)
)</f>
        <v/>
      </c>
      <c r="HV473" s="46">
        <f>IF($DS473,
IF( AND(CP473&lt;&gt;"", ISERR(_xlfn.NUMBERVALUE(CP473))), "El valor plan complementario debe ser un número válido. ", "")
)</f>
        <v/>
      </c>
      <c r="HW473" s="46">
        <f>IF($DS473,
IF(CQ473="","Debes escribir el porcentaje del aporte a pensión. ",
IF( ISERR(_xlfn.NUMBERVALUE(CQ473)), "El valor del porcentaje del aporte a pensión debe ser un número válido. ", "")
)
)</f>
        <v/>
      </c>
      <c r="HX473" s="46">
        <f>IF($DS473,
IF(CR473="","Debes escribir el valor del aporte a pensión. ",
IF( ISERR(_xlfn.NUMBERVALUE(CR473)), "El valor del aporte a salud debe ser un número válido. ", "")
)
)</f>
        <v/>
      </c>
      <c r="HY473" s="46">
        <f>IF($DS473,
IF( AND(CS473&lt;&gt;"", ISERR(_xlfn.NUMBERVALUE(CS473))), "El valor pensión voluntaria debe ser un número válido. ", "")
)</f>
        <v/>
      </c>
      <c r="HZ473" s="46">
        <f>CONCATENATE(CT473,CU473,CV473,CW473)&lt;&gt;""</f>
        <v/>
      </c>
      <c r="IA473" s="46">
        <f>IF(AND($DS473,HZ473),
IF(CT473="","Debes escribir el % del fondo de seguridad pensional. ",
IF( ISERR(_xlfn.NUMBERVALUE(CT473)), "El % del fondo de seguridad debe ser un número válido. ", "")
),
""
)</f>
        <v/>
      </c>
      <c r="IB473" s="46">
        <f>IF(AND($DS473,HZ473),
IF(CU473="","Debes escribir el valor del aporte al fondo de solidaridad pensional. ",
IF( ISERR(_xlfn.NUMBERVALUE(CU473)), "El valor del aporte al fondo de solidaridad pensional debe ser un número válido. ", "")
),
""
)</f>
        <v/>
      </c>
      <c r="IC473" s="46">
        <f>IF(AND($DS473,HZ473),
IF(CV473="","Debes escribir el % del fondo de subsistencia. ",
IF( ISERR(_xlfn.NUMBERVALUE(CV473)), "El % del fondo de subsistencia debe ser un número válido. ", "")
),
""
)</f>
        <v/>
      </c>
      <c r="ID473" s="46">
        <f>IF(AND($DS473,HZ473),
IF(CW473="","Debes escribir el valor del fondo de subsistencia. ",
IF( ISERR(_xlfn.NUMBERVALUE(CW473)), "El valor del fondo de subsistencia debe ser un número válido. ", "")
),
""
)</f>
        <v/>
      </c>
      <c r="IE473" s="46">
        <f>CONCATENATE(CX473,CY473)&lt;&gt;""</f>
        <v/>
      </c>
      <c r="IF473" s="46">
        <f>IF(AND($DS473,IE473),
IF(CX473="","Debes escribir el % de sindicato. ",
IF( ISERR(_xlfn.NUMBERVALUE(CX473)), "El % de sindicato debe ser un número válido. ", "")
),
""
)</f>
        <v/>
      </c>
      <c r="IG473" s="46">
        <f>IF(AND($DS473,IE473),
IF(CY473="","Debes escribir el valor del sindicato. ",
IF( ISERR(_xlfn.NUMBERVALUE(CY473)), "El valor del sindicato debe ser un número válido. ", "")
),
""
)</f>
        <v/>
      </c>
      <c r="IH473" s="46">
        <f>IF($DS473,
IF( AND(CZ473&lt;&gt;"", ISERR(_xlfn.NUMBERVALUE(CZ473))), "El valor de sanción pública debe ser un número válido. ", "")
)</f>
        <v/>
      </c>
      <c r="II473" s="46">
        <f>IF($DS473,
IF( AND(DA473&lt;&gt;"", ISERR(_xlfn.NUMBERVALUE(DA473))), "El valor de sanción privada debe ser un número válido. ", "")
)</f>
        <v/>
      </c>
      <c r="IJ473" s="46">
        <f>CONCATENATE(DB473,DC473)&lt;&gt;""</f>
        <v/>
      </c>
      <c r="IK473" s="46">
        <f>IF(AND($DS473,IJ473),
IF(DB473="","Debes escribir la descripción de libranza. ",""),
""
)</f>
        <v/>
      </c>
      <c r="IL473" s="46">
        <f>IF(AND($DS473,IJ473),
IF(DC473="","Debes escribir la cuota libranza. ",
IF(ISERR(_xlfn.NUMBERVALUE(DC473)),"El valor de la cuota libranza debe ser un número válido. ","")
),
""
)</f>
        <v/>
      </c>
      <c r="IM473" s="46">
        <f>IF($DS473,
IF( AND(DD473&lt;&gt;"", ISERR(_xlfn.NUMBERVALUE(DD473))), "El valor de pagos a terceros debe ser un número válido. ", "")
)</f>
        <v/>
      </c>
      <c r="IN473" s="46">
        <f>IF($DS473,
IF( AND(DE473&lt;&gt;"", ISERR(_xlfn.NUMBERVALUE(DE473))), "El valor de anticipos debe ser un número válido. ", "")
)</f>
        <v/>
      </c>
      <c r="IO473" s="46">
        <f>IF($DS473,
IF( AND(DF473&lt;&gt;"", ISERR(_xlfn.NUMBERVALUE(DF473))), "El valor de AFC debe ser un número válido. ", "")
)</f>
        <v/>
      </c>
      <c r="IP473" s="46">
        <f>IF($DS473,
IF( AND(DG473&lt;&gt;"", ISERR(_xlfn.NUMBERVALUE(DG473))), "El valor de rete-fuente debe ser un número válido. ", "")
)</f>
        <v/>
      </c>
      <c r="IQ473" s="46">
        <f>IF($DS473,
IF( AND(DH473&lt;&gt;"", ISERR(_xlfn.NUMBERVALUE(DH473))), "El valor de cooperativa de trabajo debe ser un número válido. ", "")
)</f>
        <v/>
      </c>
      <c r="IR473" s="46">
        <f>IF($DS473,
IF( AND(DI473&lt;&gt;"", ISERR(_xlfn.NUMBERVALUE(DI473))), "El valor de embargo fiscal debe ser un número válido. ", "")
)</f>
        <v/>
      </c>
      <c r="IS473" s="46">
        <f>IF($DS473,
IF( AND(DJ473&lt;&gt;"", ISERR(_xlfn.NUMBERVALUE(DJ473))), "El valor de educación debe ser un número válido. ", "")
)</f>
        <v/>
      </c>
      <c r="IT473" s="46">
        <f>IF($DS473,
IF( AND(DK473&lt;&gt;"", ISERR(_xlfn.NUMBERVALUE(DK473))), "El valor de reintegro debe ser un número válido. ", "")
)</f>
        <v/>
      </c>
      <c r="IU473" s="46">
        <f>IF($DS473,
IF( AND(DL473&lt;&gt;"", ISERR(_xlfn.NUMBERVALUE(DL473))), "El valor de deuda debe ser un número válido. ", "")
)</f>
        <v/>
      </c>
      <c r="IV473" s="46">
        <f>IF($DS473,
IF( AND(DM473&lt;&gt;"", ISERR(_xlfn.NUMBERVALUE(DM473))), "El valor de otras deducciones debe ser un número válido. ", "")
)</f>
        <v/>
      </c>
      <c r="IW473" s="46">
        <f>IF($DS473,
IF(DN473="","Debes escribir el valor de los devengos totales. ",
IF( ISERR(_xlfn.NUMBERVALUE(DN473)), "El valor de los devengos totales debe ser un número válido. ", "")
)
)</f>
        <v/>
      </c>
      <c r="IX473" s="46">
        <f>IF($DS473,
IF(DO473="","Debes escribir el valor de las deducciones totales. ",
IF( ISERR(_xlfn.NUMBERVALUE(DO473)), "El valor de las deducciones totales debe ser un número válido. ", "")
)
)</f>
        <v/>
      </c>
      <c r="IY473" s="46">
        <f>IF($DS473,
IF(DP473="","Debes escribir el valor del salario total. ",
IF( ISERR(_xlfn.NUMBERVALUE(DP473)), "El valor del salario total debe ser un número válido. ", "")
)
)</f>
        <v/>
      </c>
    </row>
    <row r="474">
      <c r="B474" s="48" t="n">
        <v>462</v>
      </c>
      <c r="C474" s="61">
        <f>IF(AND(DS474,DP474&lt;&gt;""),
IF(DQ474="","OK","Error"),
""
)</f>
        <v/>
      </c>
      <c r="D474" s="53" t="n"/>
      <c r="E474" s="52" t="n"/>
      <c r="F474" s="112" t="n"/>
      <c r="G474" s="52" t="n"/>
      <c r="H474" s="53" t="n"/>
      <c r="I474" s="52" t="n"/>
      <c r="J474" s="52" t="n"/>
      <c r="K474" s="53" t="n"/>
      <c r="L474" s="55" t="n"/>
      <c r="M474" s="108" t="n"/>
      <c r="N474" s="56" t="n"/>
      <c r="O474" s="52" t="n"/>
      <c r="P474" s="52" t="n"/>
      <c r="Q474" s="52" t="n"/>
      <c r="R474" s="52" t="n"/>
      <c r="S474" s="52" t="n"/>
      <c r="T474" s="53" t="n"/>
      <c r="U474" s="52" t="n"/>
      <c r="V474" s="52" t="n"/>
      <c r="W474" s="55" t="n"/>
      <c r="X474" s="55" t="n"/>
      <c r="Y474" s="52" t="n"/>
      <c r="Z474" s="55" t="n"/>
      <c r="AA474" s="52" t="n"/>
      <c r="AB474" s="53" t="n"/>
      <c r="AC474" s="53" t="n"/>
      <c r="AD474" s="53" t="n"/>
      <c r="AE474" s="177" t="n"/>
      <c r="AF474" s="113" t="n"/>
      <c r="AG474" s="177" t="n"/>
      <c r="AH474" s="178" t="n"/>
      <c r="AI474" s="178" t="n"/>
      <c r="AJ474" s="178" t="n"/>
      <c r="AK474" s="114" t="n"/>
      <c r="AL474" s="178" t="n"/>
      <c r="AM474" s="114" t="n"/>
      <c r="AN474" s="178" t="n"/>
      <c r="AO474" s="114" t="n"/>
      <c r="AP474" s="178" t="n"/>
      <c r="AQ474" s="114" t="n"/>
      <c r="AR474" s="178" t="n"/>
      <c r="AS474" s="114" t="n"/>
      <c r="AT474" s="178" t="n"/>
      <c r="AU474" s="114" t="n"/>
      <c r="AV474" s="178" t="n"/>
      <c r="AW474" s="114" t="n"/>
      <c r="AX474" s="178" t="n"/>
      <c r="AY474" s="114" t="n"/>
      <c r="AZ474" s="178" t="n"/>
      <c r="BA474" s="114" t="n"/>
      <c r="BB474" s="178" t="n"/>
      <c r="BC474" s="114" t="n"/>
      <c r="BD474" s="178" t="n"/>
      <c r="BE474" s="178" t="n"/>
      <c r="BF474" s="178" t="n"/>
      <c r="BG474" s="59" t="n"/>
      <c r="BH474" s="178" t="n"/>
      <c r="BI474" s="114" t="n"/>
      <c r="BJ474" s="53" t="n"/>
      <c r="BK474" s="178" t="n"/>
      <c r="BL474" s="114" t="n"/>
      <c r="BM474" s="178" t="n"/>
      <c r="BN474" s="114" t="n"/>
      <c r="BO474" s="178" t="n"/>
      <c r="BP474" s="178" t="n"/>
      <c r="BQ474" s="178" t="n"/>
      <c r="BR474" s="178" t="n"/>
      <c r="BS474" s="178" t="n"/>
      <c r="BT474" s="178" t="n"/>
      <c r="BU474" s="178" t="n"/>
      <c r="BV474" s="178" t="n"/>
      <c r="BW474" s="178" t="n"/>
      <c r="BX474" s="178" t="n"/>
      <c r="BY474" s="178" t="n"/>
      <c r="BZ474" s="178" t="n"/>
      <c r="CA474" s="178" t="n"/>
      <c r="CB474" s="178" t="n"/>
      <c r="CC474" s="178" t="n"/>
      <c r="CD474" s="178" t="n"/>
      <c r="CE474" s="178" t="n"/>
      <c r="CF474" s="178" t="n"/>
      <c r="CG474" s="178" t="n"/>
      <c r="CH474" s="178" t="n"/>
      <c r="CI474" s="178" t="n"/>
      <c r="CJ474" s="178" t="n"/>
      <c r="CK474" s="53" t="n"/>
      <c r="CL474" s="178" t="n"/>
      <c r="CM474" s="178" t="n"/>
      <c r="CN474" s="60" t="n"/>
      <c r="CO474" s="177" t="n"/>
      <c r="CP474" s="178" t="n"/>
      <c r="CQ474" s="60" t="n"/>
      <c r="CR474" s="177" t="n"/>
      <c r="CS474" s="178" t="n"/>
      <c r="CT474" s="59" t="n"/>
      <c r="CU474" s="178" t="n"/>
      <c r="CV474" s="59" t="n"/>
      <c r="CW474" s="178" t="n"/>
      <c r="CX474" s="59" t="n"/>
      <c r="CY474" s="178" t="n"/>
      <c r="CZ474" s="178" t="n"/>
      <c r="DA474" s="178" t="n"/>
      <c r="DB474" s="53" t="n"/>
      <c r="DC474" s="178" t="n"/>
      <c r="DD474" s="178" t="n"/>
      <c r="DE474" s="178" t="n"/>
      <c r="DF474" s="178" t="n"/>
      <c r="DG474" s="178" t="n"/>
      <c r="DH474" s="178" t="n"/>
      <c r="DI474" s="178" t="n"/>
      <c r="DJ474" s="178" t="n"/>
      <c r="DK474" s="178" t="n"/>
      <c r="DL474" s="178" t="n"/>
      <c r="DM474" s="178" t="n"/>
      <c r="DN474" s="177" t="n"/>
      <c r="DO474" s="177" t="n"/>
      <c r="DP474" s="177" t="n"/>
      <c r="DQ474" s="76">
        <f>IF(AND(DS474,DP474&lt;&gt;""),
CONCATENATE(DT474,DU474,DV474,DW474,DX474,DY474,DZ474,EA474,EB474,EC474,ED474,EE474,EF474,EG474,EH474,EI474,EJ474,EK474,EL474,EM474,EN474,EO474,EP474,EQ474,ES474,ET474,EU474,EV474,EW474,EX474,EY474,EZ474,FA474,FC474,FD474,FF474,FG474,FI474,FJ474,FL474,FM474,FO474,FP474,FR474,FS474,FU474,FV474,FX474,FY474,GA474,GB474,GD474,GE474,GF474,GH474,GI474,GJ474,GL474,GM474,GN474,GP474,GQ474,GS474,GT474,GU474,GV474,GW474,GX474,GY474,GZ474,HA474,HB474,HC474,HD474,HE474,HF474,HG474,HH474,HI474,HJ474,HK474,HL474,HM474,HN474,HO474,HQ474,HR474,HS474,HT474,HU474,HV474,HW474,HX474,HY474,IA474,IB474,IC474,ID474,IF474,IG474,IH474,II474,IK474,IL474,IM474,IN474,IO474,IP474,IQ474,IR474,IS474,IT474,IU474,IV474,IW474,IX474,IY474,IZ474),
""
)</f>
        <v/>
      </c>
      <c r="DR474" s="53" t="n"/>
      <c r="DS474" s="46">
        <f>CONCATENATE(D474,$E474,$F474,$G474,H474,$I474,$J474,K474,$L474,$M474,N474,$O474,$P474,$Q474,$R474,$S474,T474,$U474,$V474,$W474,$X474,$Y474,$Z474,$AA474,AB474,AC474,AD474,$AE474,$AF474,$AG474,AH474,AI474,AJ474,AK474,AL474,AM474,AN474,AO474,AP474,AQ474,AR474,AS474,AT474,AU474,AV474,AW474,AX474,AY474,AZ474,BA474,BB474,BC474,BD474,BE474,BF474,BG474,BH474,BI474,BJ474,BK474,BL474,BM474,BN474,BO474,BP474,BQ474,BR474,BS474,BT474,BU474,BV474,BW474,BX474,BY474,BZ474,CA474,CB474,CC474,CD474,CE474,CF474,CG474,CH474,CI474,CJ474,CK474,CL474,CM474,$CN474,$CO474,CP474,$CQ474,$CR474,CS474,CT474,CU474,CV474,CW474,CX474,CY474,CZ474,DA474,DB474,DC474,DD474,DE474,DF474,DG474,DH474,DI474,DJ474,DK474,DL474,DM474,$DN474,$DO474,$DP474,DR474)&lt;&gt;""</f>
        <v/>
      </c>
      <c r="DT474" s="46">
        <f>IF(AND($DS474,$E$4&lt;&gt;""),
IF(LEFT($E$4,2) = "1.",
IF(D474&lt;&gt;"","El CUNE sólo se envía en operaciones de novedad o ajuste. ",""),
IF(D474="","Debes escribir un CUNE válido para realizar operaciones de novedad o ajuste. ","")),
""
)</f>
        <v/>
      </c>
      <c r="DU474" s="46">
        <f>IF($DS474,
IF(E474="","Debes seleccionar el tipo de documento del empleado. ",
IF(_xlfn.IFNA(VLOOKUP(E474,TIPO_DE_DOCUMENTO,1,FALSE),-1)=-1,"El tipo de documento no es válido (por favor seleccionarlo de la lista). ","")
)
)</f>
        <v/>
      </c>
      <c r="DV474" s="46">
        <f>IF($DS474,
IF(F474="","Debes escribir el número de documento del empleado. ","")
)</f>
        <v/>
      </c>
      <c r="DW474" s="46">
        <f>IF($DS474,
IF(G474="","Debes escribir el primer nombre del empleado. ","")
)</f>
        <v/>
      </c>
      <c r="DY474" s="46">
        <f>IF($DS474,
IF(I474="","Debes escribir el primer apellido del empleado. ","")
)</f>
        <v/>
      </c>
      <c r="DZ474" s="46">
        <f>IF($DS474,
IF(J474="","Debes escribir el segundo apellido del empleado. ","")
)</f>
        <v/>
      </c>
      <c r="EB474" s="46">
        <f>IF($DS474,
IF(L474="","Debes escribir la fecha de ingreso del empleado. ",
IF(ISERR(DATE(YEAR(L474),MONTH(L474),DAY(L474))), "El valor ingresado en fecha de ingreso no tiene un formato válido. ","")
)
)</f>
        <v/>
      </c>
      <c r="EC474" s="46">
        <f>IF($DS474,
IF(M474="","Debes escribir el tiempo laborado. ",
IF( IFERROR(INT(M474),1.1) &lt;&gt; IFERROR(_xlfn.NUMBERVALUE(M474),1), "El valor de los días trabajados debe ser un número entero. ", "")
)
)</f>
        <v/>
      </c>
      <c r="ED474" s="46">
        <f>IF($DS474,
IF( AND(N474&lt;&gt;"", ISERR(DATE(YEAR(N474),MONTH(N474),DAY(N474))) ), "El valor ingresado en fecha de ingreso no tiene un formato válido. ",
IF( AND(N474&lt;&gt;"", $E$6&lt;&gt;"", DATE(YEAR(N474), MONTH(N474), 1) &lt;&gt; IFERROR(DATE(MID($E$6, 1, 4), MID($E$6, 6, 2),1), "1/1/1900") ), "La fecha de retiro debe estar dentro del período liquidado. ", "")
)
)</f>
        <v/>
      </c>
      <c r="EE474" s="46">
        <f>IF($DS474,
IF(O474="","Debes seleccionar el tipo de trabajador. ",
IF(_xlfn.IFNA(VLOOKUP(O474,TIPO_DE_TRABAJADOR,1,FALSE),-1)=-1,"El tipo de trabajador no es válido (por favor seleccionarlo de la lista). ","")
)
)</f>
        <v/>
      </c>
      <c r="EF474" s="46">
        <f>IF($DS474,
IF(P474="","Debes seleccionar si es un trabajador dependiente pensionado por vejez. ",
IF(_xlfn.IFNA(VLOOKUP(P474,SUBTIPO_DE_TRABAJADOR,1,FALSE),-1)=-1,"El tipo de trabajador dependiente pensionado por vejez no es válido (por favor seleccionarlo de la lista). ","")
)
)</f>
        <v/>
      </c>
      <c r="EG474" s="46">
        <f>IF($DS474,
IF(Q474="","Debes seleccionar el tipo de contrato del trabajador. ",
IF(_xlfn.IFNA(VLOOKUP(Q474,TIPO_DE_CONTRATO,1,FALSE),-1)=-1,"El tipo de contrato del trabajador no es válido (por favor seleccionarlo de la lista). ","")
)
)</f>
        <v/>
      </c>
      <c r="EH474" s="46">
        <f>IF($DS474,
IF(R474="","Debes seleccionar si es un salario integral. ",
IF(_xlfn.IFNA(VLOOKUP(R474,SI_NO,1,FALSE),-1)=-1,"Valor no válido para salario integral (por favor seleccionarlo de la lista). ","")
)
)</f>
        <v/>
      </c>
      <c r="EI474" s="46">
        <f>IF($DS474,
IF(S474="","Debes seleccionar si el trabajador realiza actividades de riesgo. ",
IF(_xlfn.IFNA(VLOOKUP(S474,SI_NO,1,FALSE),-1)=-1,"Valor no válido para actividad de alto riesgo (por favor seleccionarlo de la lista). ","")
)
)</f>
        <v/>
      </c>
      <c r="EK474" s="46">
        <f>IF($DS474,
IF(U474="","Debes escribir el código del municipio de residencia del trabajador. ",
IF(_xlfn.IFNA(VLOOKUP(U474,MUNICIPIO,1,FALSE),-1)=-1,"El municipio de residencia del trabajador es inválido (por favor seleccionarlo de la lista). ","")
)
)</f>
        <v/>
      </c>
      <c r="EL474" s="46">
        <f>IF($DS474,
IF(V474="","Debes escribir el la dirección de residendia del trabajador. ","")
)</f>
        <v/>
      </c>
      <c r="EM474" s="46">
        <f>IF($DS474,
IF(W474="","Debes escribir la fecha de inicio de la liquidación. ",
IF(ISERR(DATE(YEAR(W474),MONTH(W474),DAY(W474))),"El valor ingresado en fecha de inicio de liquidación no tiene un formato válido. ",
IF( AND($E$6&lt;&gt;"", DATE(YEAR(W474), MONTH(W474), 1) &lt;&gt; IFERROR(DATE(MID($E$6, 1, 4), MID($E$6, 6, 2),1), "1/1/1900") ), "La fecha de inicio de la liquidación debe estar dentro del período liquidado. ", "")
)
)
)</f>
        <v/>
      </c>
      <c r="EN474" s="46">
        <f>IF($DS474,
IF(X474="","Debes escribir la fecha de fin de la liquidación. ",
IF(ISERR(DATE(YEAR(X474),MONTH(X474),DAY(X474))),"El valor ingresado en fecha de fin de liquidación no tiene un formato válido. ",
IF( AND($E$6&lt;&gt;"", DATE(YEAR(X474), MONTH(X474), 1) &lt;&gt; IFERROR(DATE(MID($E$6, 1, 4), MID($E$6, 6, 2),1), "1/1/1900") ), "La fecha de fin de la liquidación debe estar dentro del período liquidado. ", "")
)
)
)</f>
        <v/>
      </c>
      <c r="EO474" s="46">
        <f>IF($DS474,
IF(Y474="","Debes escribir la frecuencia de pago del trabajador. ",
IF(_xlfn.IFNA(VLOOKUP(Y474,PERÍODO_DE_NÓMINA,1,FALSE),-1)=-1,"La frecuencia de pago es inválida (por favor seleccionarlo de la lista). ","")
)
)</f>
        <v/>
      </c>
      <c r="EP474" s="46">
        <f>IF($DS474,
IF(Z474="","Debes escribir la fecha de pago. ",
IF(ISERR(DATE(YEAR(Z474),MONTH(Z474),DAY(Z474))), "El valor ingresado en fecha de pago no tiene un formato válido. ","")
)
)</f>
        <v/>
      </c>
      <c r="EQ474" s="46">
        <f>IF($DS474,
IF(AA474="","Debes escribir el medio de pago. ",
IF(_xlfn.IFNA(VLOOKUP(AA474,MEDIOS_DE_PAGO,1,FALSE),-1)=-1,"El medio de pago es inválido (por favor seleccionarlo de la lista). ","")
)
)</f>
        <v/>
      </c>
      <c r="ER474" s="46">
        <f>OR(AA474='Tablas '!$T$4,AA474='Tablas '!$T$7,AA474='Tablas '!$T$8,AA474='Tablas '!$T$11)</f>
        <v/>
      </c>
      <c r="ES474" s="46">
        <f>IF(AND($DS474,ER474),
IF(AB474="","Debes escribir la entidad bancaria. ",""),
""
)</f>
        <v/>
      </c>
      <c r="ET474" s="46">
        <f>IF(AND($DS474,ER474),
IF(AC474="","Debes escribir el tipo de cuenta bancaria. ",
IF(_xlfn.IFNA(VLOOKUP(AC474,TIPO_DE_CUENTA,1,FALSE),-1)=-1,"El tipo de cuenta bancaria es inválida (por favor seleccionarlo de la lista). ","")
),
""
)</f>
        <v/>
      </c>
      <c r="EU474" s="46">
        <f>IF(AND($DS474,ER474),
IF(AD474="","Debes escribir el número de cuenta bancaria. ",""),
""
)</f>
        <v/>
      </c>
      <c r="EV474" s="46">
        <f>IF($DS474,
IF(AE474="","Debes escribir el valor del sueldo básico. ",
IF( ISERR(_xlfn.NUMBERVALUE(AE474)), "El valor del sueldo básico debe ser un número válido. ", "")
)
)</f>
        <v/>
      </c>
      <c r="EW474" s="46">
        <f>IF($DS474,
IF(AF474="","Debes escribir el número de días trabajados. ",
IF( IFERROR(INT(AF474),1.1) &lt;&gt; IFERROR(_xlfn.NUMBERVALUE(AF474),1), "La cantidad de días trabajados debe ser un número entero. ", "")
)
)</f>
        <v/>
      </c>
      <c r="EX474" s="46">
        <f>IF($DS474,
IF(AG474="","Debes escribir el valor del sueldo trabajado. ",
IF( ISERR(_xlfn.NUMBERVALUE(AG474)), "El valor del sueldo trabajado debe ser un número válido. ", "")
)
)</f>
        <v/>
      </c>
      <c r="EY474" s="46">
        <f>IF($DS474,
IF( AND(AH474&lt;&gt;"", ISERR(_xlfn.NUMBERVALUE(AH474))), "El valor del auxilio de transporte debe ser un número válido. ", "")
)</f>
        <v/>
      </c>
      <c r="EZ474" s="46">
        <f>IF($DS474,
IF( AND(AI474&lt;&gt;"", ISERR(_xlfn.NUMBERVALUE(AI474))), "El valor de viáticos salariales debe ser un número válido. ", "")
)</f>
        <v/>
      </c>
      <c r="FA474" s="46">
        <f>IF($DS474,
IF( AND(AJ474&lt;&gt;"", ISERR(_xlfn.NUMBERVALUE(AJ474))), "El valor de viáticos NO salariales debe ser un número válido. ", "")
)</f>
        <v/>
      </c>
      <c r="FB474" s="46">
        <f>CONCATENATE(AK474,AL474)&lt;&gt;""</f>
        <v/>
      </c>
      <c r="FC474" s="46">
        <f>IF(AND($DS474,FB474),
IF(AK474="","Debes escribir el número de horas extras diurnas. ",
IF( IFERROR(INT(AK474),1.1) &lt;&gt; IFERROR(_xlfn.NUMBERVALUE(AK474),1), "La cantidad de horas extras diurnas debe ser un número entero. ", "")
),
""
)</f>
        <v/>
      </c>
      <c r="FD474" s="46">
        <f>IF(AND($DS474,FB474),
IF(AL474="","Debes escribir el valor de las horas extras diurnas. ",
IF( ISERR(_xlfn.NUMBERVALUE(AL474)), "El valor de las horas extras duirnas debe ser un número válido. ", "")
),
""
)</f>
        <v/>
      </c>
      <c r="FE474" s="46">
        <f>CONCATENATE(AM474,AN474)&lt;&gt;""</f>
        <v/>
      </c>
      <c r="FF474" s="46">
        <f>IF(AND($DS474,FE474),
IF(AM474="","Debes escribir el número de horas extras nocturnas. ",
IF( IFERROR(INT(AM474),1.1) &lt;&gt; IFERROR(_xlfn.NUMBERVALUE(AM474),1), "La cantidad de horas extras nocturnas debe ser un número entero. ", "")
),
""
)</f>
        <v/>
      </c>
      <c r="FG474" s="46">
        <f>IF(AND($DS474,FE474),
IF(AN474="","Debes escribir el valor de las horas extras nocturnas. ",
IF( ISERR(_xlfn.NUMBERVALUE(AN474)), "El valor de las horas extras nocturnas debe ser un número válido. ", "")
),
""
)</f>
        <v/>
      </c>
      <c r="FH474" s="46">
        <f>CONCATENATE(AO474,AP474)&lt;&gt;""</f>
        <v/>
      </c>
      <c r="FI474" s="46">
        <f>IF(AND($DS474,FH474),
IF(AO474="","Debes escribir el número de horas extras diurnas dominicales y festivas. ",
IF( IFERROR(INT(AO474),1.1) &lt;&gt; IFERROR(_xlfn.NUMBERVALUE(AO474),1), "La cantidad de horas extras diurnas dominicales y festivas debe ser un número entero. ", "")
),
""
)</f>
        <v/>
      </c>
      <c r="FJ474" s="46">
        <f>IF(AND($DS474,FH474),
IF(AP474="","Debes escribir el valor de las horas extras diurnas dominicales y festivas. ",
IF( ISERR(_xlfn.NUMBERVALUE(AP474)), "El valor de las horas extras diurnas dominicales y festivas debe ser un número válido. ", "")
),
""
)</f>
        <v/>
      </c>
      <c r="FK474" s="46">
        <f>CONCATENATE(AQ474,AR474)&lt;&gt;""</f>
        <v/>
      </c>
      <c r="FL474" s="46">
        <f>IF(AND($DS474,FK474),
IF(AQ474="","Debes escribir el número de horas extras nocturnas dominicales y festivas. ",
IF( IFERROR(INT(AQ474),1.1) &lt;&gt; IFERROR(_xlfn.NUMBERVALUE(AQ474),1), "La cantidad de horas extras nocturnas dominicales y festivas debe ser un número entero. ", "")
),
""
)</f>
        <v/>
      </c>
      <c r="FM474" s="46">
        <f>IF(AND($DS474,FK474),
IF(AR474="","Debes escribir el valor de las horas extras nocturnas dominicales y festivas. ",
IF( ISERR(_xlfn.NUMBERVALUE(AR474)), "El valor de las horas extras nocturnas dominicales y festivas debe ser un número válido. ", "")
),
""
)</f>
        <v/>
      </c>
      <c r="FN474" s="46">
        <f>CONCATENATE(AS474,AT474)&lt;&gt;""</f>
        <v/>
      </c>
      <c r="FO474" s="46">
        <f>IF(AND($DS474,FN474),
IF(AS474="","Debes escribir el número de horas recargo nocturno. ",
IF( IFERROR(INT(AS474),1.1) &lt;&gt; IFERROR(_xlfn.NUMBERVALUE(AS474),1), "La cantidad de horas recargo nocturno debe ser un número entero. ", "")
),
""
)</f>
        <v/>
      </c>
      <c r="FP474" s="46">
        <f>IF(AND($DS474,FN474),
IF(AT474="","Debes escribir el valor de las horas recargo nocturno. ",
IF( ISERR(_xlfn.NUMBERVALUE(AT474)), "El valor de las horas recargo nocturno debe ser un número válido. ", "")
),
""
)</f>
        <v/>
      </c>
      <c r="FQ474" s="46">
        <f>CONCATENATE(AU474,AV474)&lt;&gt;""</f>
        <v/>
      </c>
      <c r="FR474" s="46">
        <f>IF(AND($DS474,FQ474),
IF(AU474="","Debes escribir el número de horas recargo diurno dominical y festivo. ",
IF( IFERROR(INT(AU474),1.1) &lt;&gt; IFERROR(_xlfn.NUMBERVALUE(AU474),1), "La cantidad de horas recargo diurno dominical y festivo debe ser un número entero. ", "")
),
""
)</f>
        <v/>
      </c>
      <c r="FS474" s="46">
        <f>IF(AND($DS474,FQ474),
IF(AV474="","Debes escribir el valor de las horas recargo diurno dominical y festivo. ",
IF( ISERR(_xlfn.NUMBERVALUE(AV474)), "El valor de las horas recargo diurno dominical y festivo debe ser un número válido. ", "")
),
""
)</f>
        <v/>
      </c>
      <c r="FT474" s="46">
        <f>CONCATENATE(AW474,AX474)&lt;&gt;""</f>
        <v/>
      </c>
      <c r="FU474" s="46">
        <f>IF(AND($DS474,FT474),
IF(AW474="","Debes escribir el número de horas recargo nocturno dominical y festivo. ",
IF( IFERROR(INT(AW474),1.1) &lt;&gt; IFERROR(_xlfn.NUMBERVALUE(AW474),1), "La cantidad de horas recargo nocturno dominical y festivo debe ser un número entero. ", "")
),
""
)</f>
        <v/>
      </c>
      <c r="FV474" s="46">
        <f>IF(AND($DS474,FT474),
IF(AX474="","Debes escribir el valor de las horas recargo nocturno dominical y festivo. ",
IF( ISERR(_xlfn.NUMBERVALUE(AX474)), "El valor de las horas recargo nocturno dominical y festivo debe ser un número válido. ", "")
),
""
)</f>
        <v/>
      </c>
      <c r="FW474" s="46">
        <f>CONCATENATE(AY474,AZ474)&lt;&gt;""</f>
        <v/>
      </c>
      <c r="FX474" s="46">
        <f>IF(AND($DS474,FW474),
IF(AY474="","Debes escribir el número de días de vacaciones comunes. ",
IF( IFERROR(INT(AY474),1.1) &lt;&gt; IFERROR(_xlfn.NUMBERVALUE(AY474),1), "La cantidad de días de vacaciones comunes debe ser un número entero. ", "")
),
""
)</f>
        <v/>
      </c>
      <c r="FY474" s="46">
        <f>IF(AND($DS474,FW474),
IF(AZ474="","Debes escribir el valor de las vacaciones comunes. ",
IF( ISERR(_xlfn.NUMBERVALUE(AZ474)), "El valor de las vacaciones comunes debe ser un número válido. ", "")
),
""
)</f>
        <v/>
      </c>
      <c r="FZ474" s="46">
        <f>CONCATENATE(BA474,BB474)&lt;&gt;""</f>
        <v/>
      </c>
      <c r="GA474" s="46">
        <f>IF(AND($DS474,FZ474),
IF(BA474="","Debes escribir el número de días de vacaciones compensadas. ",
IF( IFERROR(INT(BA474),1.1) &lt;&gt; IFERROR(_xlfn.NUMBERVALUE(BA474),1), "La cantidad de días de vacaciones compensadas debe ser un número entero. ", "")
),
""
)</f>
        <v/>
      </c>
      <c r="GB474" s="46">
        <f>IF(AND($DS474,FZ474),
IF(BB474="","Debes escribir el valor de las vacaciones compensadas. ",
IF( ISERR(_xlfn.NUMBERVALUE(BB474)), "El valor de las vacaciones compensadas debe ser un número válido. ", "")
),
""
)</f>
        <v/>
      </c>
      <c r="GC474" s="46">
        <f>CONCATENATE(BC474,BD474)&lt;&gt;""</f>
        <v/>
      </c>
      <c r="GD474" s="46">
        <f>IF(AND($DS474,GC474),
IF(BC474="","Debes escribir el número de días de prima salarial. ",
IF( IFERROR(INT(BC474),1.1) &lt;&gt; IFERROR(_xlfn.NUMBERVALUE(BC474),1), "La cantidad de días de prima salarial debe ser un número entero. ", "")
),
""
)</f>
        <v/>
      </c>
      <c r="GE474" s="46">
        <f>IF(AND($DS474,GC474),
IF(BD474="","Debes escribir el valor de los días de prima salarial. ",
IF( ISERR(_xlfn.NUMBERVALUE(BD474)), "El valor de los días de prima salarial debe ser un número válido. ", "")
),
""
)</f>
        <v/>
      </c>
      <c r="GF474" s="46">
        <f>IF($DS474,
IF( AND(BE474&lt;&gt;"", ISERR(_xlfn.NUMBERVALUE(BE474))), "El valor de la prima NO saliarial debe ser un número válido. ", "")
)</f>
        <v/>
      </c>
      <c r="GG474" s="46">
        <f>CONCATENATE(BF474,BG474,BH474)&lt;&gt;""</f>
        <v/>
      </c>
      <c r="GH474" s="46">
        <f>IF(AND($DS474,GG474),
IF(BF474="","Debes escribir el valor de las cesantías. ",
IF( ISERR(_xlfn.NUMBERVALUE(BF474)), "El valor de las cesantías debe ser un número válido. ", "")
),
""
)</f>
        <v/>
      </c>
      <c r="GI474" s="46">
        <f>IF(AND($DS474,GG474),
IF(BG474="","Debes escribir el % de cesantías. ",
IF( ISERR(_xlfn.NUMBERVALUE(BG474)), "El % de cesantías debe ser un número válido. ", "")
),
""
)</f>
        <v/>
      </c>
      <c r="GJ474" s="46">
        <f>IF(AND($DS474,GG474),
IF(BH474="","Debes escribir el valor de intereses de cesantías. ",
IF( ISERR(_xlfn.NUMBERVALUE(BH474)), "El valor de intereses de cesantías debe ser un número válido. ", "")
),
""
)</f>
        <v/>
      </c>
      <c r="GK474" s="46">
        <f>CONCATENATE(BI474,BJ474,BK474)&lt;&gt;""</f>
        <v/>
      </c>
      <c r="GL474" s="46">
        <f>IF(AND($DS474,GK474),
IF(BI474="","Debes escribir el número de días de incapacidad. ",
IF( IFERROR(INT(BI474),1.1) &lt;&gt; IFERROR(_xlfn.NUMBERVALUE(BI474),1), "La cantidad de días de incapacidad debe ser un número entero. ", "")
),
""
)</f>
        <v/>
      </c>
      <c r="GM474" s="46">
        <f>IF(AND($DS474,GK474),
IF(BJ474="","Debes escribir el tipo de incapacidad. ",
IF(_xlfn.IFNA(VLOOKUP(BJ474,TIPO_DE_INCAPACIDAD,1,FALSE),-1)=-1,"El tipo de incapacidad es inválida (por favor seleccionarlo de la lista). ","")
),
""
)</f>
        <v/>
      </c>
      <c r="GN474" s="46">
        <f>IF(AND($DS474,GK474),
IF(BK474="","Debes escribir el valor de la incapacidad. ",
IF( ISERR(_xlfn.NUMBERVALUE(BK474)), "El valor de la incapacidad debe ser un número válido. ", "")
),
""
)</f>
        <v/>
      </c>
      <c r="GO474" s="46">
        <f>CONCATENATE(BL474,BM474)&lt;&gt;""</f>
        <v/>
      </c>
      <c r="GP474" s="46">
        <f>IF(AND($DS474,GO474),
IF(BL474="","Debes escribir el número de días de licencia de maternidad o paternidad. ",
IF( IFERROR(INT(BL474),1.1) &lt;&gt; IFERROR(_xlfn.NUMBERVALUE(BL474),1), "La cantidad de días de licencia de maternidad o paternidad debe ser un número entero. ", "")
),
""
)</f>
        <v/>
      </c>
      <c r="GQ474" s="46">
        <f>IF(AND($DS474,GO474),
IF(BM474="","Debes escribir el valor de la licencia de maternidad o paternidad. ",
IF( ISERR(_xlfn.NUMBERVALUE(BM474)), "El valor de la licencia de maternidad o paternidad debe ser un número válido. ", "")
),
""
)</f>
        <v/>
      </c>
      <c r="GR474" s="46">
        <f>CONCATENATE(BN474,BO474)&lt;&gt;""</f>
        <v/>
      </c>
      <c r="GS474" s="46">
        <f>IF(AND($DS474,GR474),
IF(BN474="","Debes escribir el número de días de licencia remunerada. ",
IF( IFERROR(INT(BN474),1.1) &lt;&gt; IFERROR(_xlfn.NUMBERVALUE(BN474),1), "La cantidad de días de licencia remunerada debe ser un número entero. ", "")
),
""
)</f>
        <v/>
      </c>
      <c r="GT474" s="46">
        <f>IF(AND($DS474,GR474),
IF(BO474="","Debes escribir el valor de la licencia remunerada. ",
IF( ISERR(_xlfn.NUMBERVALUE(BO474)), "El valor de la licencia remunerada debe ser un número válido. ", "")
),
""
)</f>
        <v/>
      </c>
      <c r="GU474" s="46">
        <f>IF($DS474,
IF( AND(BP474&lt;&gt;"", ISERR(_xlfn.NUMBERVALUE(BP474))), "El valor de la licencia NO remunerada debe ser un número válido. ", "")
)</f>
        <v/>
      </c>
      <c r="GV474" s="46">
        <f>IF($DS474,
IF( AND(BQ474&lt;&gt;"", ISERR(_xlfn.NUMBERVALUE(BQ474))), "El valor de auxilios salariales debe ser un número válido. ", "")
)</f>
        <v/>
      </c>
      <c r="GW474" s="46">
        <f>IF($DS474,
IF( AND(BR474&lt;&gt;"", ISERR(_xlfn.NUMBERVALUE(BR474))), "El valor de auxilios NO salariales debe ser un número válido. ", "")
)</f>
        <v/>
      </c>
      <c r="GX474" s="46">
        <f>IF($DS474,
IF( AND(BS474&lt;&gt;"", ISERR(_xlfn.NUMBERVALUE(BS474))), "El valor de bonos salariales debe ser un número válido. ", "")
)</f>
        <v/>
      </c>
      <c r="GY474" s="46">
        <f>IF($DS474,
IF( AND(BT474&lt;&gt;"", ISERR(_xlfn.NUMBERVALUE(BT474))), "El valor de bonos NO salariales debe ser un número válido. ", "")
)</f>
        <v/>
      </c>
      <c r="GZ474" s="46">
        <f>IF($DS474,
IF( AND(BU474&lt;&gt;"", ISERR(_xlfn.NUMBERVALUE(BU474))), "El valor de bonos salariales de alimentación debe ser un número válido. ", "")
)</f>
        <v/>
      </c>
      <c r="HA474" s="46">
        <f>IF($DS474,
IF( AND(BV474&lt;&gt;"", ISERR(_xlfn.NUMBERVALUE(BV474))), "El valor de bonos NO salariales de alimentación debe ser un número válido. ", "")
)</f>
        <v/>
      </c>
      <c r="HB474" s="46">
        <f>IF($DS474,
IF( AND(BW474&lt;&gt;"", ISERR(_xlfn.NUMBERVALUE(BW474))), "El valor de bonificaciones salariales debe ser un número válido. ", "")
)</f>
        <v/>
      </c>
      <c r="HC474" s="46">
        <f>IF($DS474,
IF( AND(BX474&lt;&gt;"", ISERR(_xlfn.NUMBERVALUE(BX474))), "El valor de bonificaciones NO salariales debe ser un número válido. ", "")
)</f>
        <v/>
      </c>
      <c r="HD474" s="46">
        <f>IF($DS474,
IF( AND(BY474&lt;&gt;"", ISERR(_xlfn.NUMBERVALUE(BY474))), "El valor de compensaciones ordinarias debe ser un número válido. ", "")
)</f>
        <v/>
      </c>
      <c r="HE474" s="46">
        <f>IF($DS474,
IF( AND(BZ474&lt;&gt;"", ISERR(_xlfn.NUMBERVALUE(BZ474))), "El valor de compensaciones extraordinarias debe ser un número válido. ", "")
)</f>
        <v/>
      </c>
      <c r="HF474" s="46">
        <f>IF($DS474,
IF( AND(CA474&lt;&gt;"", ISERR(_xlfn.NUMBERVALUE(CA474))), "El valor de comisiones debe ser un número válido. ", "")
)</f>
        <v/>
      </c>
      <c r="HG474" s="46">
        <f>IF($DS474,
IF( AND(CB474&lt;&gt;"", ISERR(_xlfn.NUMBERVALUE(CB474))), "El valor de ausencia por huega debe ser un número válido. ", "")
)</f>
        <v/>
      </c>
      <c r="HH474" s="46">
        <f>IF($DS474,
IF( AND(CC474&lt;&gt;"", ISERR(_xlfn.NUMBERVALUE(CC474))), "El valor de anticipos debe ser un número válido. ", "")
)</f>
        <v/>
      </c>
      <c r="HI474" s="46">
        <f>IF($DS474,
IF( AND(CD474&lt;&gt;"", ISERR(_xlfn.NUMBERVALUE(CD474))), "El valor de pagos a terceros debe ser un número válido. ", "")
)</f>
        <v/>
      </c>
      <c r="HJ474" s="46">
        <f>IF($DS474,
IF( AND(CE474&lt;&gt;"", ISERR(_xlfn.NUMBERVALUE(CE474))), "El valor de dotación debe ser un número válido. ", "")
)</f>
        <v/>
      </c>
      <c r="HK474" s="46">
        <f>IF($DS474,
IF( AND(CF474&lt;&gt;"", ISERR(_xlfn.NUMBERVALUE(CF474))), "El valor de apoyo sostenibilidad debe ser un número válido. ", "")
)</f>
        <v/>
      </c>
      <c r="HL474" s="46">
        <f>IF($DS474,
IF( AND(CG474&lt;&gt;"", ISERR(_xlfn.NUMBERVALUE(CG474))), "El valor de teletrabajo debe ser un número válido. ", "")
)</f>
        <v/>
      </c>
      <c r="HM474" s="46">
        <f>IF($DS474,
IF( AND(CH474&lt;&gt;"", ISERR(_xlfn.NUMBERVALUE(CH474))), "El valor de bonificación de retiro debe ser un número válido. ", "")
)</f>
        <v/>
      </c>
      <c r="HN474" s="46">
        <f>IF($DS474,
IF( AND(CI474&lt;&gt;"", ISERR(_xlfn.NUMBERVALUE(CI474))), "El valor de indemnización de retiro debe ser un número válido. ", "")
)</f>
        <v/>
      </c>
      <c r="HO474" s="46">
        <f>IF($DS474,
IF( AND(CJ474&lt;&gt;"", ISERR(_xlfn.NUMBERVALUE(CJ474))), "El valor de reintegros debe ser un número válido. ", "")
)</f>
        <v/>
      </c>
      <c r="HP474" s="46">
        <f>CONCATENATE(CK474,CL474,CM474)&lt;&gt;""</f>
        <v/>
      </c>
      <c r="HQ474" s="46">
        <f>IF(AND($DS474,HP474),
IF(CK474="","Debes escribir la descripción de otro concepto no categorizado. ",""),
""
)</f>
        <v/>
      </c>
      <c r="HR474" s="46">
        <f>IF(AND($DS474,HP474),
IF(CONCATENATE(CL474,CM474)="","Debes escribir al menos un valor de concepto no categorizado (salarial o no salarial). ",
IF(ISERR(_xlfn.NUMBERVALUE(CL474)),"El valor salarial concepto no categorizado debe ser un número válido. ","")
),
""
)</f>
        <v/>
      </c>
      <c r="HS474" s="46">
        <f>IF(AND($DS474,HP474),
IF(CONCATENATE(CL474,CM474)="","Debes escribir al menos un valor de concepto no categorizado (salarial o no salarial). ",
IF(ISERR(_xlfn.NUMBERVALUE(CM474)),"El valor NO salarial concepto no categorizado debe ser un número válido. ","")
),
""
)</f>
        <v/>
      </c>
      <c r="HT474" s="46">
        <f>IF($DS474,
IF(CN474="","Debes escribir el porcentaje del aporte a salud. ",
IF( ISERR(_xlfn.NUMBERVALUE(CN474)), "El valor del porcentaje del aporte a salud debe ser un número válido. ", "")
)
)</f>
        <v/>
      </c>
      <c r="HU474" s="46">
        <f>IF($DS474,
IF(CO474="","Debes escribir el valor del aporte a salud. ",
IF( ISERR(_xlfn.NUMBERVALUE(CO474)), "El valor del aporte a salud debe ser un número válido. ", "")
)
)</f>
        <v/>
      </c>
      <c r="HV474" s="46">
        <f>IF($DS474,
IF( AND(CP474&lt;&gt;"", ISERR(_xlfn.NUMBERVALUE(CP474))), "El valor plan complementario debe ser un número válido. ", "")
)</f>
        <v/>
      </c>
      <c r="HW474" s="46">
        <f>IF($DS474,
IF(CQ474="","Debes escribir el porcentaje del aporte a pensión. ",
IF( ISERR(_xlfn.NUMBERVALUE(CQ474)), "El valor del porcentaje del aporte a pensión debe ser un número válido. ", "")
)
)</f>
        <v/>
      </c>
      <c r="HX474" s="46">
        <f>IF($DS474,
IF(CR474="","Debes escribir el valor del aporte a pensión. ",
IF( ISERR(_xlfn.NUMBERVALUE(CR474)), "El valor del aporte a salud debe ser un número válido. ", "")
)
)</f>
        <v/>
      </c>
      <c r="HY474" s="46">
        <f>IF($DS474,
IF( AND(CS474&lt;&gt;"", ISERR(_xlfn.NUMBERVALUE(CS474))), "El valor pensión voluntaria debe ser un número válido. ", "")
)</f>
        <v/>
      </c>
      <c r="HZ474" s="46">
        <f>CONCATENATE(CT474,CU474,CV474,CW474)&lt;&gt;""</f>
        <v/>
      </c>
      <c r="IA474" s="46">
        <f>IF(AND($DS474,HZ474),
IF(CT474="","Debes escribir el % del fondo de seguridad pensional. ",
IF( ISERR(_xlfn.NUMBERVALUE(CT474)), "El % del fondo de seguridad debe ser un número válido. ", "")
),
""
)</f>
        <v/>
      </c>
      <c r="IB474" s="46">
        <f>IF(AND($DS474,HZ474),
IF(CU474="","Debes escribir el valor del aporte al fondo de solidaridad pensional. ",
IF( ISERR(_xlfn.NUMBERVALUE(CU474)), "El valor del aporte al fondo de solidaridad pensional debe ser un número válido. ", "")
),
""
)</f>
        <v/>
      </c>
      <c r="IC474" s="46">
        <f>IF(AND($DS474,HZ474),
IF(CV474="","Debes escribir el % del fondo de subsistencia. ",
IF( ISERR(_xlfn.NUMBERVALUE(CV474)), "El % del fondo de subsistencia debe ser un número válido. ", "")
),
""
)</f>
        <v/>
      </c>
      <c r="ID474" s="46">
        <f>IF(AND($DS474,HZ474),
IF(CW474="","Debes escribir el valor del fondo de subsistencia. ",
IF( ISERR(_xlfn.NUMBERVALUE(CW474)), "El valor del fondo de subsistencia debe ser un número válido. ", "")
),
""
)</f>
        <v/>
      </c>
      <c r="IE474" s="46">
        <f>CONCATENATE(CX474,CY474)&lt;&gt;""</f>
        <v/>
      </c>
      <c r="IF474" s="46">
        <f>IF(AND($DS474,IE474),
IF(CX474="","Debes escribir el % de sindicato. ",
IF( ISERR(_xlfn.NUMBERVALUE(CX474)), "El % de sindicato debe ser un número válido. ", "")
),
""
)</f>
        <v/>
      </c>
      <c r="IG474" s="46">
        <f>IF(AND($DS474,IE474),
IF(CY474="","Debes escribir el valor del sindicato. ",
IF( ISERR(_xlfn.NUMBERVALUE(CY474)), "El valor del sindicato debe ser un número válido. ", "")
),
""
)</f>
        <v/>
      </c>
      <c r="IH474" s="46">
        <f>IF($DS474,
IF( AND(CZ474&lt;&gt;"", ISERR(_xlfn.NUMBERVALUE(CZ474))), "El valor de sanción pública debe ser un número válido. ", "")
)</f>
        <v/>
      </c>
      <c r="II474" s="46">
        <f>IF($DS474,
IF( AND(DA474&lt;&gt;"", ISERR(_xlfn.NUMBERVALUE(DA474))), "El valor de sanción privada debe ser un número válido. ", "")
)</f>
        <v/>
      </c>
      <c r="IJ474" s="46">
        <f>CONCATENATE(DB474,DC474)&lt;&gt;""</f>
        <v/>
      </c>
      <c r="IK474" s="46">
        <f>IF(AND($DS474,IJ474),
IF(DB474="","Debes escribir la descripción de libranza. ",""),
""
)</f>
        <v/>
      </c>
      <c r="IL474" s="46">
        <f>IF(AND($DS474,IJ474),
IF(DC474="","Debes escribir la cuota libranza. ",
IF(ISERR(_xlfn.NUMBERVALUE(DC474)),"El valor de la cuota libranza debe ser un número válido. ","")
),
""
)</f>
        <v/>
      </c>
      <c r="IM474" s="46">
        <f>IF($DS474,
IF( AND(DD474&lt;&gt;"", ISERR(_xlfn.NUMBERVALUE(DD474))), "El valor de pagos a terceros debe ser un número válido. ", "")
)</f>
        <v/>
      </c>
      <c r="IN474" s="46">
        <f>IF($DS474,
IF( AND(DE474&lt;&gt;"", ISERR(_xlfn.NUMBERVALUE(DE474))), "El valor de anticipos debe ser un número válido. ", "")
)</f>
        <v/>
      </c>
      <c r="IO474" s="46">
        <f>IF($DS474,
IF( AND(DF474&lt;&gt;"", ISERR(_xlfn.NUMBERVALUE(DF474))), "El valor de AFC debe ser un número válido. ", "")
)</f>
        <v/>
      </c>
      <c r="IP474" s="46">
        <f>IF($DS474,
IF( AND(DG474&lt;&gt;"", ISERR(_xlfn.NUMBERVALUE(DG474))), "El valor de rete-fuente debe ser un número válido. ", "")
)</f>
        <v/>
      </c>
      <c r="IQ474" s="46">
        <f>IF($DS474,
IF( AND(DH474&lt;&gt;"", ISERR(_xlfn.NUMBERVALUE(DH474))), "El valor de cooperativa de trabajo debe ser un número válido. ", "")
)</f>
        <v/>
      </c>
      <c r="IR474" s="46">
        <f>IF($DS474,
IF( AND(DI474&lt;&gt;"", ISERR(_xlfn.NUMBERVALUE(DI474))), "El valor de embargo fiscal debe ser un número válido. ", "")
)</f>
        <v/>
      </c>
      <c r="IS474" s="46">
        <f>IF($DS474,
IF( AND(DJ474&lt;&gt;"", ISERR(_xlfn.NUMBERVALUE(DJ474))), "El valor de educación debe ser un número válido. ", "")
)</f>
        <v/>
      </c>
      <c r="IT474" s="46">
        <f>IF($DS474,
IF( AND(DK474&lt;&gt;"", ISERR(_xlfn.NUMBERVALUE(DK474))), "El valor de reintegro debe ser un número válido. ", "")
)</f>
        <v/>
      </c>
      <c r="IU474" s="46">
        <f>IF($DS474,
IF( AND(DL474&lt;&gt;"", ISERR(_xlfn.NUMBERVALUE(DL474))), "El valor de deuda debe ser un número válido. ", "")
)</f>
        <v/>
      </c>
      <c r="IV474" s="46">
        <f>IF($DS474,
IF( AND(DM474&lt;&gt;"", ISERR(_xlfn.NUMBERVALUE(DM474))), "El valor de otras deducciones debe ser un número válido. ", "")
)</f>
        <v/>
      </c>
      <c r="IW474" s="46">
        <f>IF($DS474,
IF(DN474="","Debes escribir el valor de los devengos totales. ",
IF( ISERR(_xlfn.NUMBERVALUE(DN474)), "El valor de los devengos totales debe ser un número válido. ", "")
)
)</f>
        <v/>
      </c>
      <c r="IX474" s="46">
        <f>IF($DS474,
IF(DO474="","Debes escribir el valor de las deducciones totales. ",
IF( ISERR(_xlfn.NUMBERVALUE(DO474)), "El valor de las deducciones totales debe ser un número válido. ", "")
)
)</f>
        <v/>
      </c>
      <c r="IY474" s="46">
        <f>IF($DS474,
IF(DP474="","Debes escribir el valor del salario total. ",
IF( ISERR(_xlfn.NUMBERVALUE(DP474)), "El valor del salario total debe ser un número válido. ", "")
)
)</f>
        <v/>
      </c>
    </row>
    <row r="475">
      <c r="B475" s="48" t="n">
        <v>463</v>
      </c>
      <c r="C475" s="61">
        <f>IF(AND(DS475,DP475&lt;&gt;""),
IF(DQ475="","OK","Error"),
""
)</f>
        <v/>
      </c>
      <c r="D475" s="53" t="n"/>
      <c r="E475" s="52" t="n"/>
      <c r="F475" s="112" t="n"/>
      <c r="G475" s="52" t="n"/>
      <c r="H475" s="53" t="n"/>
      <c r="I475" s="52" t="n"/>
      <c r="J475" s="52" t="n"/>
      <c r="K475" s="53" t="n"/>
      <c r="L475" s="55" t="n"/>
      <c r="M475" s="108" t="n"/>
      <c r="N475" s="56" t="n"/>
      <c r="O475" s="52" t="n"/>
      <c r="P475" s="52" t="n"/>
      <c r="Q475" s="52" t="n"/>
      <c r="R475" s="52" t="n"/>
      <c r="S475" s="52" t="n"/>
      <c r="T475" s="53" t="n"/>
      <c r="U475" s="52" t="n"/>
      <c r="V475" s="52" t="n"/>
      <c r="W475" s="55" t="n"/>
      <c r="X475" s="55" t="n"/>
      <c r="Y475" s="52" t="n"/>
      <c r="Z475" s="55" t="n"/>
      <c r="AA475" s="52" t="n"/>
      <c r="AB475" s="53" t="n"/>
      <c r="AC475" s="53" t="n"/>
      <c r="AD475" s="53" t="n"/>
      <c r="AE475" s="177" t="n"/>
      <c r="AF475" s="113" t="n"/>
      <c r="AG475" s="177" t="n"/>
      <c r="AH475" s="178" t="n"/>
      <c r="AI475" s="178" t="n"/>
      <c r="AJ475" s="178" t="n"/>
      <c r="AK475" s="114" t="n"/>
      <c r="AL475" s="178" t="n"/>
      <c r="AM475" s="114" t="n"/>
      <c r="AN475" s="178" t="n"/>
      <c r="AO475" s="114" t="n"/>
      <c r="AP475" s="178" t="n"/>
      <c r="AQ475" s="114" t="n"/>
      <c r="AR475" s="178" t="n"/>
      <c r="AS475" s="114" t="n"/>
      <c r="AT475" s="178" t="n"/>
      <c r="AU475" s="114" t="n"/>
      <c r="AV475" s="178" t="n"/>
      <c r="AW475" s="114" t="n"/>
      <c r="AX475" s="178" t="n"/>
      <c r="AY475" s="114" t="n"/>
      <c r="AZ475" s="178" t="n"/>
      <c r="BA475" s="114" t="n"/>
      <c r="BB475" s="178" t="n"/>
      <c r="BC475" s="114" t="n"/>
      <c r="BD475" s="178" t="n"/>
      <c r="BE475" s="178" t="n"/>
      <c r="BF475" s="178" t="n"/>
      <c r="BG475" s="59" t="n"/>
      <c r="BH475" s="178" t="n"/>
      <c r="BI475" s="114" t="n"/>
      <c r="BJ475" s="53" t="n"/>
      <c r="BK475" s="178" t="n"/>
      <c r="BL475" s="114" t="n"/>
      <c r="BM475" s="178" t="n"/>
      <c r="BN475" s="114" t="n"/>
      <c r="BO475" s="178" t="n"/>
      <c r="BP475" s="178" t="n"/>
      <c r="BQ475" s="178" t="n"/>
      <c r="BR475" s="178" t="n"/>
      <c r="BS475" s="178" t="n"/>
      <c r="BT475" s="178" t="n"/>
      <c r="BU475" s="178" t="n"/>
      <c r="BV475" s="178" t="n"/>
      <c r="BW475" s="178" t="n"/>
      <c r="BX475" s="178" t="n"/>
      <c r="BY475" s="178" t="n"/>
      <c r="BZ475" s="178" t="n"/>
      <c r="CA475" s="178" t="n"/>
      <c r="CB475" s="178" t="n"/>
      <c r="CC475" s="178" t="n"/>
      <c r="CD475" s="178" t="n"/>
      <c r="CE475" s="178" t="n"/>
      <c r="CF475" s="178" t="n"/>
      <c r="CG475" s="178" t="n"/>
      <c r="CH475" s="178" t="n"/>
      <c r="CI475" s="178" t="n"/>
      <c r="CJ475" s="178" t="n"/>
      <c r="CK475" s="53" t="n"/>
      <c r="CL475" s="178" t="n"/>
      <c r="CM475" s="178" t="n"/>
      <c r="CN475" s="60" t="n"/>
      <c r="CO475" s="177" t="n"/>
      <c r="CP475" s="178" t="n"/>
      <c r="CQ475" s="60" t="n"/>
      <c r="CR475" s="177" t="n"/>
      <c r="CS475" s="178" t="n"/>
      <c r="CT475" s="59" t="n"/>
      <c r="CU475" s="178" t="n"/>
      <c r="CV475" s="59" t="n"/>
      <c r="CW475" s="178" t="n"/>
      <c r="CX475" s="59" t="n"/>
      <c r="CY475" s="178" t="n"/>
      <c r="CZ475" s="178" t="n"/>
      <c r="DA475" s="178" t="n"/>
      <c r="DB475" s="53" t="n"/>
      <c r="DC475" s="178" t="n"/>
      <c r="DD475" s="178" t="n"/>
      <c r="DE475" s="178" t="n"/>
      <c r="DF475" s="178" t="n"/>
      <c r="DG475" s="178" t="n"/>
      <c r="DH475" s="178" t="n"/>
      <c r="DI475" s="178" t="n"/>
      <c r="DJ475" s="178" t="n"/>
      <c r="DK475" s="178" t="n"/>
      <c r="DL475" s="178" t="n"/>
      <c r="DM475" s="178" t="n"/>
      <c r="DN475" s="177" t="n"/>
      <c r="DO475" s="177" t="n"/>
      <c r="DP475" s="177" t="n"/>
      <c r="DQ475" s="76">
        <f>IF(AND(DS475,DP475&lt;&gt;""),
CONCATENATE(DT475,DU475,DV475,DW475,DX475,DY475,DZ475,EA475,EB475,EC475,ED475,EE475,EF475,EG475,EH475,EI475,EJ475,EK475,EL475,EM475,EN475,EO475,EP475,EQ475,ES475,ET475,EU475,EV475,EW475,EX475,EY475,EZ475,FA475,FC475,FD475,FF475,FG475,FI475,FJ475,FL475,FM475,FO475,FP475,FR475,FS475,FU475,FV475,FX475,FY475,GA475,GB475,GD475,GE475,GF475,GH475,GI475,GJ475,GL475,GM475,GN475,GP475,GQ475,GS475,GT475,GU475,GV475,GW475,GX475,GY475,GZ475,HA475,HB475,HC475,HD475,HE475,HF475,HG475,HH475,HI475,HJ475,HK475,HL475,HM475,HN475,HO475,HQ475,HR475,HS475,HT475,HU475,HV475,HW475,HX475,HY475,IA475,IB475,IC475,ID475,IF475,IG475,IH475,II475,IK475,IL475,IM475,IN475,IO475,IP475,IQ475,IR475,IS475,IT475,IU475,IV475,IW475,IX475,IY475,IZ475),
""
)</f>
        <v/>
      </c>
      <c r="DR475" s="53" t="n"/>
      <c r="DS475" s="46">
        <f>CONCATENATE(D475,$E475,$F475,$G475,H475,$I475,$J475,K475,$L475,$M475,N475,$O475,$P475,$Q475,$R475,$S475,T475,$U475,$V475,$W475,$X475,$Y475,$Z475,$AA475,AB475,AC475,AD475,$AE475,$AF475,$AG475,AH475,AI475,AJ475,AK475,AL475,AM475,AN475,AO475,AP475,AQ475,AR475,AS475,AT475,AU475,AV475,AW475,AX475,AY475,AZ475,BA475,BB475,BC475,BD475,BE475,BF475,BG475,BH475,BI475,BJ475,BK475,BL475,BM475,BN475,BO475,BP475,BQ475,BR475,BS475,BT475,BU475,BV475,BW475,BX475,BY475,BZ475,CA475,CB475,CC475,CD475,CE475,CF475,CG475,CH475,CI475,CJ475,CK475,CL475,CM475,$CN475,$CO475,CP475,$CQ475,$CR475,CS475,CT475,CU475,CV475,CW475,CX475,CY475,CZ475,DA475,DB475,DC475,DD475,DE475,DF475,DG475,DH475,DI475,DJ475,DK475,DL475,DM475,$DN475,$DO475,$DP475,DR475)&lt;&gt;""</f>
        <v/>
      </c>
      <c r="DT475" s="46">
        <f>IF(AND($DS475,$E$4&lt;&gt;""),
IF(LEFT($E$4,2) = "1.",
IF(D475&lt;&gt;"","El CUNE sólo se envía en operaciones de novedad o ajuste. ",""),
IF(D475="","Debes escribir un CUNE válido para realizar operaciones de novedad o ajuste. ","")),
""
)</f>
        <v/>
      </c>
      <c r="DU475" s="46">
        <f>IF($DS475,
IF(E475="","Debes seleccionar el tipo de documento del empleado. ",
IF(_xlfn.IFNA(VLOOKUP(E475,TIPO_DE_DOCUMENTO,1,FALSE),-1)=-1,"El tipo de documento no es válido (por favor seleccionarlo de la lista). ","")
)
)</f>
        <v/>
      </c>
      <c r="DV475" s="46">
        <f>IF($DS475,
IF(F475="","Debes escribir el número de documento del empleado. ","")
)</f>
        <v/>
      </c>
      <c r="DW475" s="46">
        <f>IF($DS475,
IF(G475="","Debes escribir el primer nombre del empleado. ","")
)</f>
        <v/>
      </c>
      <c r="DY475" s="46">
        <f>IF($DS475,
IF(I475="","Debes escribir el primer apellido del empleado. ","")
)</f>
        <v/>
      </c>
      <c r="DZ475" s="46">
        <f>IF($DS475,
IF(J475="","Debes escribir el segundo apellido del empleado. ","")
)</f>
        <v/>
      </c>
      <c r="EB475" s="46">
        <f>IF($DS475,
IF(L475="","Debes escribir la fecha de ingreso del empleado. ",
IF(ISERR(DATE(YEAR(L475),MONTH(L475),DAY(L475))), "El valor ingresado en fecha de ingreso no tiene un formato válido. ","")
)
)</f>
        <v/>
      </c>
      <c r="EC475" s="46">
        <f>IF($DS475,
IF(M475="","Debes escribir el tiempo laborado. ",
IF( IFERROR(INT(M475),1.1) &lt;&gt; IFERROR(_xlfn.NUMBERVALUE(M475),1), "El valor de los días trabajados debe ser un número entero. ", "")
)
)</f>
        <v/>
      </c>
      <c r="ED475" s="46">
        <f>IF($DS475,
IF( AND(N475&lt;&gt;"", ISERR(DATE(YEAR(N475),MONTH(N475),DAY(N475))) ), "El valor ingresado en fecha de ingreso no tiene un formato válido. ",
IF( AND(N475&lt;&gt;"", $E$6&lt;&gt;"", DATE(YEAR(N475), MONTH(N475), 1) &lt;&gt; IFERROR(DATE(MID($E$6, 1, 4), MID($E$6, 6, 2),1), "1/1/1900") ), "La fecha de retiro debe estar dentro del período liquidado. ", "")
)
)</f>
        <v/>
      </c>
      <c r="EE475" s="46">
        <f>IF($DS475,
IF(O475="","Debes seleccionar el tipo de trabajador. ",
IF(_xlfn.IFNA(VLOOKUP(O475,TIPO_DE_TRABAJADOR,1,FALSE),-1)=-1,"El tipo de trabajador no es válido (por favor seleccionarlo de la lista). ","")
)
)</f>
        <v/>
      </c>
      <c r="EF475" s="46">
        <f>IF($DS475,
IF(P475="","Debes seleccionar si es un trabajador dependiente pensionado por vejez. ",
IF(_xlfn.IFNA(VLOOKUP(P475,SUBTIPO_DE_TRABAJADOR,1,FALSE),-1)=-1,"El tipo de trabajador dependiente pensionado por vejez no es válido (por favor seleccionarlo de la lista). ","")
)
)</f>
        <v/>
      </c>
      <c r="EG475" s="46">
        <f>IF($DS475,
IF(Q475="","Debes seleccionar el tipo de contrato del trabajador. ",
IF(_xlfn.IFNA(VLOOKUP(Q475,TIPO_DE_CONTRATO,1,FALSE),-1)=-1,"El tipo de contrato del trabajador no es válido (por favor seleccionarlo de la lista). ","")
)
)</f>
        <v/>
      </c>
      <c r="EH475" s="46">
        <f>IF($DS475,
IF(R475="","Debes seleccionar si es un salario integral. ",
IF(_xlfn.IFNA(VLOOKUP(R475,SI_NO,1,FALSE),-1)=-1,"Valor no válido para salario integral (por favor seleccionarlo de la lista). ","")
)
)</f>
        <v/>
      </c>
      <c r="EI475" s="46">
        <f>IF($DS475,
IF(S475="","Debes seleccionar si el trabajador realiza actividades de riesgo. ",
IF(_xlfn.IFNA(VLOOKUP(S475,SI_NO,1,FALSE),-1)=-1,"Valor no válido para actividad de alto riesgo (por favor seleccionarlo de la lista). ","")
)
)</f>
        <v/>
      </c>
      <c r="EK475" s="46">
        <f>IF($DS475,
IF(U475="","Debes escribir el código del municipio de residencia del trabajador. ",
IF(_xlfn.IFNA(VLOOKUP(U475,MUNICIPIO,1,FALSE),-1)=-1,"El municipio de residencia del trabajador es inválido (por favor seleccionarlo de la lista). ","")
)
)</f>
        <v/>
      </c>
      <c r="EL475" s="46">
        <f>IF($DS475,
IF(V475="","Debes escribir el la dirección de residendia del trabajador. ","")
)</f>
        <v/>
      </c>
      <c r="EM475" s="46">
        <f>IF($DS475,
IF(W475="","Debes escribir la fecha de inicio de la liquidación. ",
IF(ISERR(DATE(YEAR(W475),MONTH(W475),DAY(W475))),"El valor ingresado en fecha de inicio de liquidación no tiene un formato válido. ",
IF( AND($E$6&lt;&gt;"", DATE(YEAR(W475), MONTH(W475), 1) &lt;&gt; IFERROR(DATE(MID($E$6, 1, 4), MID($E$6, 6, 2),1), "1/1/1900") ), "La fecha de inicio de la liquidación debe estar dentro del período liquidado. ", "")
)
)
)</f>
        <v/>
      </c>
      <c r="EN475" s="46">
        <f>IF($DS475,
IF(X475="","Debes escribir la fecha de fin de la liquidación. ",
IF(ISERR(DATE(YEAR(X475),MONTH(X475),DAY(X475))),"El valor ingresado en fecha de fin de liquidación no tiene un formato válido. ",
IF( AND($E$6&lt;&gt;"", DATE(YEAR(X475), MONTH(X475), 1) &lt;&gt; IFERROR(DATE(MID($E$6, 1, 4), MID($E$6, 6, 2),1), "1/1/1900") ), "La fecha de fin de la liquidación debe estar dentro del período liquidado. ", "")
)
)
)</f>
        <v/>
      </c>
      <c r="EO475" s="46">
        <f>IF($DS475,
IF(Y475="","Debes escribir la frecuencia de pago del trabajador. ",
IF(_xlfn.IFNA(VLOOKUP(Y475,PERÍODO_DE_NÓMINA,1,FALSE),-1)=-1,"La frecuencia de pago es inválida (por favor seleccionarlo de la lista). ","")
)
)</f>
        <v/>
      </c>
      <c r="EP475" s="46">
        <f>IF($DS475,
IF(Z475="","Debes escribir la fecha de pago. ",
IF(ISERR(DATE(YEAR(Z475),MONTH(Z475),DAY(Z475))), "El valor ingresado en fecha de pago no tiene un formato válido. ","")
)
)</f>
        <v/>
      </c>
      <c r="EQ475" s="46">
        <f>IF($DS475,
IF(AA475="","Debes escribir el medio de pago. ",
IF(_xlfn.IFNA(VLOOKUP(AA475,MEDIOS_DE_PAGO,1,FALSE),-1)=-1,"El medio de pago es inválido (por favor seleccionarlo de la lista). ","")
)
)</f>
        <v/>
      </c>
      <c r="ER475" s="46">
        <f>OR(AA475='Tablas '!$T$4,AA475='Tablas '!$T$7,AA475='Tablas '!$T$8,AA475='Tablas '!$T$11)</f>
        <v/>
      </c>
      <c r="ES475" s="46">
        <f>IF(AND($DS475,ER475),
IF(AB475="","Debes escribir la entidad bancaria. ",""),
""
)</f>
        <v/>
      </c>
      <c r="ET475" s="46">
        <f>IF(AND($DS475,ER475),
IF(AC475="","Debes escribir el tipo de cuenta bancaria. ",
IF(_xlfn.IFNA(VLOOKUP(AC475,TIPO_DE_CUENTA,1,FALSE),-1)=-1,"El tipo de cuenta bancaria es inválida (por favor seleccionarlo de la lista). ","")
),
""
)</f>
        <v/>
      </c>
      <c r="EU475" s="46">
        <f>IF(AND($DS475,ER475),
IF(AD475="","Debes escribir el número de cuenta bancaria. ",""),
""
)</f>
        <v/>
      </c>
      <c r="EV475" s="46">
        <f>IF($DS475,
IF(AE475="","Debes escribir el valor del sueldo básico. ",
IF( ISERR(_xlfn.NUMBERVALUE(AE475)), "El valor del sueldo básico debe ser un número válido. ", "")
)
)</f>
        <v/>
      </c>
      <c r="EW475" s="46">
        <f>IF($DS475,
IF(AF475="","Debes escribir el número de días trabajados. ",
IF( IFERROR(INT(AF475),1.1) &lt;&gt; IFERROR(_xlfn.NUMBERVALUE(AF475),1), "La cantidad de días trabajados debe ser un número entero. ", "")
)
)</f>
        <v/>
      </c>
      <c r="EX475" s="46">
        <f>IF($DS475,
IF(AG475="","Debes escribir el valor del sueldo trabajado. ",
IF( ISERR(_xlfn.NUMBERVALUE(AG475)), "El valor del sueldo trabajado debe ser un número válido. ", "")
)
)</f>
        <v/>
      </c>
      <c r="EY475" s="46">
        <f>IF($DS475,
IF( AND(AH475&lt;&gt;"", ISERR(_xlfn.NUMBERVALUE(AH475))), "El valor del auxilio de transporte debe ser un número válido. ", "")
)</f>
        <v/>
      </c>
      <c r="EZ475" s="46">
        <f>IF($DS475,
IF( AND(AI475&lt;&gt;"", ISERR(_xlfn.NUMBERVALUE(AI475))), "El valor de viáticos salariales debe ser un número válido. ", "")
)</f>
        <v/>
      </c>
      <c r="FA475" s="46">
        <f>IF($DS475,
IF( AND(AJ475&lt;&gt;"", ISERR(_xlfn.NUMBERVALUE(AJ475))), "El valor de viáticos NO salariales debe ser un número válido. ", "")
)</f>
        <v/>
      </c>
      <c r="FB475" s="46">
        <f>CONCATENATE(AK475,AL475)&lt;&gt;""</f>
        <v/>
      </c>
      <c r="FC475" s="46">
        <f>IF(AND($DS475,FB475),
IF(AK475="","Debes escribir el número de horas extras diurnas. ",
IF( IFERROR(INT(AK475),1.1) &lt;&gt; IFERROR(_xlfn.NUMBERVALUE(AK475),1), "La cantidad de horas extras diurnas debe ser un número entero. ", "")
),
""
)</f>
        <v/>
      </c>
      <c r="FD475" s="46">
        <f>IF(AND($DS475,FB475),
IF(AL475="","Debes escribir el valor de las horas extras diurnas. ",
IF( ISERR(_xlfn.NUMBERVALUE(AL475)), "El valor de las horas extras duirnas debe ser un número válido. ", "")
),
""
)</f>
        <v/>
      </c>
      <c r="FE475" s="46">
        <f>CONCATENATE(AM475,AN475)&lt;&gt;""</f>
        <v/>
      </c>
      <c r="FF475" s="46">
        <f>IF(AND($DS475,FE475),
IF(AM475="","Debes escribir el número de horas extras nocturnas. ",
IF( IFERROR(INT(AM475),1.1) &lt;&gt; IFERROR(_xlfn.NUMBERVALUE(AM475),1), "La cantidad de horas extras nocturnas debe ser un número entero. ", "")
),
""
)</f>
        <v/>
      </c>
      <c r="FG475" s="46">
        <f>IF(AND($DS475,FE475),
IF(AN475="","Debes escribir el valor de las horas extras nocturnas. ",
IF( ISERR(_xlfn.NUMBERVALUE(AN475)), "El valor de las horas extras nocturnas debe ser un número válido. ", "")
),
""
)</f>
        <v/>
      </c>
      <c r="FH475" s="46">
        <f>CONCATENATE(AO475,AP475)&lt;&gt;""</f>
        <v/>
      </c>
      <c r="FI475" s="46">
        <f>IF(AND($DS475,FH475),
IF(AO475="","Debes escribir el número de horas extras diurnas dominicales y festivas. ",
IF( IFERROR(INT(AO475),1.1) &lt;&gt; IFERROR(_xlfn.NUMBERVALUE(AO475),1), "La cantidad de horas extras diurnas dominicales y festivas debe ser un número entero. ", "")
),
""
)</f>
        <v/>
      </c>
      <c r="FJ475" s="46">
        <f>IF(AND($DS475,FH475),
IF(AP475="","Debes escribir el valor de las horas extras diurnas dominicales y festivas. ",
IF( ISERR(_xlfn.NUMBERVALUE(AP475)), "El valor de las horas extras diurnas dominicales y festivas debe ser un número válido. ", "")
),
""
)</f>
        <v/>
      </c>
      <c r="FK475" s="46">
        <f>CONCATENATE(AQ475,AR475)&lt;&gt;""</f>
        <v/>
      </c>
      <c r="FL475" s="46">
        <f>IF(AND($DS475,FK475),
IF(AQ475="","Debes escribir el número de horas extras nocturnas dominicales y festivas. ",
IF( IFERROR(INT(AQ475),1.1) &lt;&gt; IFERROR(_xlfn.NUMBERVALUE(AQ475),1), "La cantidad de horas extras nocturnas dominicales y festivas debe ser un número entero. ", "")
),
""
)</f>
        <v/>
      </c>
      <c r="FM475" s="46">
        <f>IF(AND($DS475,FK475),
IF(AR475="","Debes escribir el valor de las horas extras nocturnas dominicales y festivas. ",
IF( ISERR(_xlfn.NUMBERVALUE(AR475)), "El valor de las horas extras nocturnas dominicales y festivas debe ser un número válido. ", "")
),
""
)</f>
        <v/>
      </c>
      <c r="FN475" s="46">
        <f>CONCATENATE(AS475,AT475)&lt;&gt;""</f>
        <v/>
      </c>
      <c r="FO475" s="46">
        <f>IF(AND($DS475,FN475),
IF(AS475="","Debes escribir el número de horas recargo nocturno. ",
IF( IFERROR(INT(AS475),1.1) &lt;&gt; IFERROR(_xlfn.NUMBERVALUE(AS475),1), "La cantidad de horas recargo nocturno debe ser un número entero. ", "")
),
""
)</f>
        <v/>
      </c>
      <c r="FP475" s="46">
        <f>IF(AND($DS475,FN475),
IF(AT475="","Debes escribir el valor de las horas recargo nocturno. ",
IF( ISERR(_xlfn.NUMBERVALUE(AT475)), "El valor de las horas recargo nocturno debe ser un número válido. ", "")
),
""
)</f>
        <v/>
      </c>
      <c r="FQ475" s="46">
        <f>CONCATENATE(AU475,AV475)&lt;&gt;""</f>
        <v/>
      </c>
      <c r="FR475" s="46">
        <f>IF(AND($DS475,FQ475),
IF(AU475="","Debes escribir el número de horas recargo diurno dominical y festivo. ",
IF( IFERROR(INT(AU475),1.1) &lt;&gt; IFERROR(_xlfn.NUMBERVALUE(AU475),1), "La cantidad de horas recargo diurno dominical y festivo debe ser un número entero. ", "")
),
""
)</f>
        <v/>
      </c>
      <c r="FS475" s="46">
        <f>IF(AND($DS475,FQ475),
IF(AV475="","Debes escribir el valor de las horas recargo diurno dominical y festivo. ",
IF( ISERR(_xlfn.NUMBERVALUE(AV475)), "El valor de las horas recargo diurno dominical y festivo debe ser un número válido. ", "")
),
""
)</f>
        <v/>
      </c>
      <c r="FT475" s="46">
        <f>CONCATENATE(AW475,AX475)&lt;&gt;""</f>
        <v/>
      </c>
      <c r="FU475" s="46">
        <f>IF(AND($DS475,FT475),
IF(AW475="","Debes escribir el número de horas recargo nocturno dominical y festivo. ",
IF( IFERROR(INT(AW475),1.1) &lt;&gt; IFERROR(_xlfn.NUMBERVALUE(AW475),1), "La cantidad de horas recargo nocturno dominical y festivo debe ser un número entero. ", "")
),
""
)</f>
        <v/>
      </c>
      <c r="FV475" s="46">
        <f>IF(AND($DS475,FT475),
IF(AX475="","Debes escribir el valor de las horas recargo nocturno dominical y festivo. ",
IF( ISERR(_xlfn.NUMBERVALUE(AX475)), "El valor de las horas recargo nocturno dominical y festivo debe ser un número válido. ", "")
),
""
)</f>
        <v/>
      </c>
      <c r="FW475" s="46">
        <f>CONCATENATE(AY475,AZ475)&lt;&gt;""</f>
        <v/>
      </c>
      <c r="FX475" s="46">
        <f>IF(AND($DS475,FW475),
IF(AY475="","Debes escribir el número de días de vacaciones comunes. ",
IF( IFERROR(INT(AY475),1.1) &lt;&gt; IFERROR(_xlfn.NUMBERVALUE(AY475),1), "La cantidad de días de vacaciones comunes debe ser un número entero. ", "")
),
""
)</f>
        <v/>
      </c>
      <c r="FY475" s="46">
        <f>IF(AND($DS475,FW475),
IF(AZ475="","Debes escribir el valor de las vacaciones comunes. ",
IF( ISERR(_xlfn.NUMBERVALUE(AZ475)), "El valor de las vacaciones comunes debe ser un número válido. ", "")
),
""
)</f>
        <v/>
      </c>
      <c r="FZ475" s="46">
        <f>CONCATENATE(BA475,BB475)&lt;&gt;""</f>
        <v/>
      </c>
      <c r="GA475" s="46">
        <f>IF(AND($DS475,FZ475),
IF(BA475="","Debes escribir el número de días de vacaciones compensadas. ",
IF( IFERROR(INT(BA475),1.1) &lt;&gt; IFERROR(_xlfn.NUMBERVALUE(BA475),1), "La cantidad de días de vacaciones compensadas debe ser un número entero. ", "")
),
""
)</f>
        <v/>
      </c>
      <c r="GB475" s="46">
        <f>IF(AND($DS475,FZ475),
IF(BB475="","Debes escribir el valor de las vacaciones compensadas. ",
IF( ISERR(_xlfn.NUMBERVALUE(BB475)), "El valor de las vacaciones compensadas debe ser un número válido. ", "")
),
""
)</f>
        <v/>
      </c>
      <c r="GC475" s="46">
        <f>CONCATENATE(BC475,BD475)&lt;&gt;""</f>
        <v/>
      </c>
      <c r="GD475" s="46">
        <f>IF(AND($DS475,GC475),
IF(BC475="","Debes escribir el número de días de prima salarial. ",
IF( IFERROR(INT(BC475),1.1) &lt;&gt; IFERROR(_xlfn.NUMBERVALUE(BC475),1), "La cantidad de días de prima salarial debe ser un número entero. ", "")
),
""
)</f>
        <v/>
      </c>
      <c r="GE475" s="46">
        <f>IF(AND($DS475,GC475),
IF(BD475="","Debes escribir el valor de los días de prima salarial. ",
IF( ISERR(_xlfn.NUMBERVALUE(BD475)), "El valor de los días de prima salarial debe ser un número válido. ", "")
),
""
)</f>
        <v/>
      </c>
      <c r="GF475" s="46">
        <f>IF($DS475,
IF( AND(BE475&lt;&gt;"", ISERR(_xlfn.NUMBERVALUE(BE475))), "El valor de la prima NO saliarial debe ser un número válido. ", "")
)</f>
        <v/>
      </c>
      <c r="GG475" s="46">
        <f>CONCATENATE(BF475,BG475,BH475)&lt;&gt;""</f>
        <v/>
      </c>
      <c r="GH475" s="46">
        <f>IF(AND($DS475,GG475),
IF(BF475="","Debes escribir el valor de las cesantías. ",
IF( ISERR(_xlfn.NUMBERVALUE(BF475)), "El valor de las cesantías debe ser un número válido. ", "")
),
""
)</f>
        <v/>
      </c>
      <c r="GI475" s="46">
        <f>IF(AND($DS475,GG475),
IF(BG475="","Debes escribir el % de cesantías. ",
IF( ISERR(_xlfn.NUMBERVALUE(BG475)), "El % de cesantías debe ser un número válido. ", "")
),
""
)</f>
        <v/>
      </c>
      <c r="GJ475" s="46">
        <f>IF(AND($DS475,GG475),
IF(BH475="","Debes escribir el valor de intereses de cesantías. ",
IF( ISERR(_xlfn.NUMBERVALUE(BH475)), "El valor de intereses de cesantías debe ser un número válido. ", "")
),
""
)</f>
        <v/>
      </c>
      <c r="GK475" s="46">
        <f>CONCATENATE(BI475,BJ475,BK475)&lt;&gt;""</f>
        <v/>
      </c>
      <c r="GL475" s="46">
        <f>IF(AND($DS475,GK475),
IF(BI475="","Debes escribir el número de días de incapacidad. ",
IF( IFERROR(INT(BI475),1.1) &lt;&gt; IFERROR(_xlfn.NUMBERVALUE(BI475),1), "La cantidad de días de incapacidad debe ser un número entero. ", "")
),
""
)</f>
        <v/>
      </c>
      <c r="GM475" s="46">
        <f>IF(AND($DS475,GK475),
IF(BJ475="","Debes escribir el tipo de incapacidad. ",
IF(_xlfn.IFNA(VLOOKUP(BJ475,TIPO_DE_INCAPACIDAD,1,FALSE),-1)=-1,"El tipo de incapacidad es inválida (por favor seleccionarlo de la lista). ","")
),
""
)</f>
        <v/>
      </c>
      <c r="GN475" s="46">
        <f>IF(AND($DS475,GK475),
IF(BK475="","Debes escribir el valor de la incapacidad. ",
IF( ISERR(_xlfn.NUMBERVALUE(BK475)), "El valor de la incapacidad debe ser un número válido. ", "")
),
""
)</f>
        <v/>
      </c>
      <c r="GO475" s="46">
        <f>CONCATENATE(BL475,BM475)&lt;&gt;""</f>
        <v/>
      </c>
      <c r="GP475" s="46">
        <f>IF(AND($DS475,GO475),
IF(BL475="","Debes escribir el número de días de licencia de maternidad o paternidad. ",
IF( IFERROR(INT(BL475),1.1) &lt;&gt; IFERROR(_xlfn.NUMBERVALUE(BL475),1), "La cantidad de días de licencia de maternidad o paternidad debe ser un número entero. ", "")
),
""
)</f>
        <v/>
      </c>
      <c r="GQ475" s="46">
        <f>IF(AND($DS475,GO475),
IF(BM475="","Debes escribir el valor de la licencia de maternidad o paternidad. ",
IF( ISERR(_xlfn.NUMBERVALUE(BM475)), "El valor de la licencia de maternidad o paternidad debe ser un número válido. ", "")
),
""
)</f>
        <v/>
      </c>
      <c r="GR475" s="46">
        <f>CONCATENATE(BN475,BO475)&lt;&gt;""</f>
        <v/>
      </c>
      <c r="GS475" s="46">
        <f>IF(AND($DS475,GR475),
IF(BN475="","Debes escribir el número de días de licencia remunerada. ",
IF( IFERROR(INT(BN475),1.1) &lt;&gt; IFERROR(_xlfn.NUMBERVALUE(BN475),1), "La cantidad de días de licencia remunerada debe ser un número entero. ", "")
),
""
)</f>
        <v/>
      </c>
      <c r="GT475" s="46">
        <f>IF(AND($DS475,GR475),
IF(BO475="","Debes escribir el valor de la licencia remunerada. ",
IF( ISERR(_xlfn.NUMBERVALUE(BO475)), "El valor de la licencia remunerada debe ser un número válido. ", "")
),
""
)</f>
        <v/>
      </c>
      <c r="GU475" s="46">
        <f>IF($DS475,
IF( AND(BP475&lt;&gt;"", ISERR(_xlfn.NUMBERVALUE(BP475))), "El valor de la licencia NO remunerada debe ser un número válido. ", "")
)</f>
        <v/>
      </c>
      <c r="GV475" s="46">
        <f>IF($DS475,
IF( AND(BQ475&lt;&gt;"", ISERR(_xlfn.NUMBERVALUE(BQ475))), "El valor de auxilios salariales debe ser un número válido. ", "")
)</f>
        <v/>
      </c>
      <c r="GW475" s="46">
        <f>IF($DS475,
IF( AND(BR475&lt;&gt;"", ISERR(_xlfn.NUMBERVALUE(BR475))), "El valor de auxilios NO salariales debe ser un número válido. ", "")
)</f>
        <v/>
      </c>
      <c r="GX475" s="46">
        <f>IF($DS475,
IF( AND(BS475&lt;&gt;"", ISERR(_xlfn.NUMBERVALUE(BS475))), "El valor de bonos salariales debe ser un número válido. ", "")
)</f>
        <v/>
      </c>
      <c r="GY475" s="46">
        <f>IF($DS475,
IF( AND(BT475&lt;&gt;"", ISERR(_xlfn.NUMBERVALUE(BT475))), "El valor de bonos NO salariales debe ser un número válido. ", "")
)</f>
        <v/>
      </c>
      <c r="GZ475" s="46">
        <f>IF($DS475,
IF( AND(BU475&lt;&gt;"", ISERR(_xlfn.NUMBERVALUE(BU475))), "El valor de bonos salariales de alimentación debe ser un número válido. ", "")
)</f>
        <v/>
      </c>
      <c r="HA475" s="46">
        <f>IF($DS475,
IF( AND(BV475&lt;&gt;"", ISERR(_xlfn.NUMBERVALUE(BV475))), "El valor de bonos NO salariales de alimentación debe ser un número válido. ", "")
)</f>
        <v/>
      </c>
      <c r="HB475" s="46">
        <f>IF($DS475,
IF( AND(BW475&lt;&gt;"", ISERR(_xlfn.NUMBERVALUE(BW475))), "El valor de bonificaciones salariales debe ser un número válido. ", "")
)</f>
        <v/>
      </c>
      <c r="HC475" s="46">
        <f>IF($DS475,
IF( AND(BX475&lt;&gt;"", ISERR(_xlfn.NUMBERVALUE(BX475))), "El valor de bonificaciones NO salariales debe ser un número válido. ", "")
)</f>
        <v/>
      </c>
      <c r="HD475" s="46">
        <f>IF($DS475,
IF( AND(BY475&lt;&gt;"", ISERR(_xlfn.NUMBERVALUE(BY475))), "El valor de compensaciones ordinarias debe ser un número válido. ", "")
)</f>
        <v/>
      </c>
      <c r="HE475" s="46">
        <f>IF($DS475,
IF( AND(BZ475&lt;&gt;"", ISERR(_xlfn.NUMBERVALUE(BZ475))), "El valor de compensaciones extraordinarias debe ser un número válido. ", "")
)</f>
        <v/>
      </c>
      <c r="HF475" s="46">
        <f>IF($DS475,
IF( AND(CA475&lt;&gt;"", ISERR(_xlfn.NUMBERVALUE(CA475))), "El valor de comisiones debe ser un número válido. ", "")
)</f>
        <v/>
      </c>
      <c r="HG475" s="46">
        <f>IF($DS475,
IF( AND(CB475&lt;&gt;"", ISERR(_xlfn.NUMBERVALUE(CB475))), "El valor de ausencia por huega debe ser un número válido. ", "")
)</f>
        <v/>
      </c>
      <c r="HH475" s="46">
        <f>IF($DS475,
IF( AND(CC475&lt;&gt;"", ISERR(_xlfn.NUMBERVALUE(CC475))), "El valor de anticipos debe ser un número válido. ", "")
)</f>
        <v/>
      </c>
      <c r="HI475" s="46">
        <f>IF($DS475,
IF( AND(CD475&lt;&gt;"", ISERR(_xlfn.NUMBERVALUE(CD475))), "El valor de pagos a terceros debe ser un número válido. ", "")
)</f>
        <v/>
      </c>
      <c r="HJ475" s="46">
        <f>IF($DS475,
IF( AND(CE475&lt;&gt;"", ISERR(_xlfn.NUMBERVALUE(CE475))), "El valor de dotación debe ser un número válido. ", "")
)</f>
        <v/>
      </c>
      <c r="HK475" s="46">
        <f>IF($DS475,
IF( AND(CF475&lt;&gt;"", ISERR(_xlfn.NUMBERVALUE(CF475))), "El valor de apoyo sostenibilidad debe ser un número válido. ", "")
)</f>
        <v/>
      </c>
      <c r="HL475" s="46">
        <f>IF($DS475,
IF( AND(CG475&lt;&gt;"", ISERR(_xlfn.NUMBERVALUE(CG475))), "El valor de teletrabajo debe ser un número válido. ", "")
)</f>
        <v/>
      </c>
      <c r="HM475" s="46">
        <f>IF($DS475,
IF( AND(CH475&lt;&gt;"", ISERR(_xlfn.NUMBERVALUE(CH475))), "El valor de bonificación de retiro debe ser un número válido. ", "")
)</f>
        <v/>
      </c>
      <c r="HN475" s="46">
        <f>IF($DS475,
IF( AND(CI475&lt;&gt;"", ISERR(_xlfn.NUMBERVALUE(CI475))), "El valor de indemnización de retiro debe ser un número válido. ", "")
)</f>
        <v/>
      </c>
      <c r="HO475" s="46">
        <f>IF($DS475,
IF( AND(CJ475&lt;&gt;"", ISERR(_xlfn.NUMBERVALUE(CJ475))), "El valor de reintegros debe ser un número válido. ", "")
)</f>
        <v/>
      </c>
      <c r="HP475" s="46">
        <f>CONCATENATE(CK475,CL475,CM475)&lt;&gt;""</f>
        <v/>
      </c>
      <c r="HQ475" s="46">
        <f>IF(AND($DS475,HP475),
IF(CK475="","Debes escribir la descripción de otro concepto no categorizado. ",""),
""
)</f>
        <v/>
      </c>
      <c r="HR475" s="46">
        <f>IF(AND($DS475,HP475),
IF(CONCATENATE(CL475,CM475)="","Debes escribir al menos un valor de concepto no categorizado (salarial o no salarial). ",
IF(ISERR(_xlfn.NUMBERVALUE(CL475)),"El valor salarial concepto no categorizado debe ser un número válido. ","")
),
""
)</f>
        <v/>
      </c>
      <c r="HS475" s="46">
        <f>IF(AND($DS475,HP475),
IF(CONCATENATE(CL475,CM475)="","Debes escribir al menos un valor de concepto no categorizado (salarial o no salarial). ",
IF(ISERR(_xlfn.NUMBERVALUE(CM475)),"El valor NO salarial concepto no categorizado debe ser un número válido. ","")
),
""
)</f>
        <v/>
      </c>
      <c r="HT475" s="46">
        <f>IF($DS475,
IF(CN475="","Debes escribir el porcentaje del aporte a salud. ",
IF( ISERR(_xlfn.NUMBERVALUE(CN475)), "El valor del porcentaje del aporte a salud debe ser un número válido. ", "")
)
)</f>
        <v/>
      </c>
      <c r="HU475" s="46">
        <f>IF($DS475,
IF(CO475="","Debes escribir el valor del aporte a salud. ",
IF( ISERR(_xlfn.NUMBERVALUE(CO475)), "El valor del aporte a salud debe ser un número válido. ", "")
)
)</f>
        <v/>
      </c>
      <c r="HV475" s="46">
        <f>IF($DS475,
IF( AND(CP475&lt;&gt;"", ISERR(_xlfn.NUMBERVALUE(CP475))), "El valor plan complementario debe ser un número válido. ", "")
)</f>
        <v/>
      </c>
      <c r="HW475" s="46">
        <f>IF($DS475,
IF(CQ475="","Debes escribir el porcentaje del aporte a pensión. ",
IF( ISERR(_xlfn.NUMBERVALUE(CQ475)), "El valor del porcentaje del aporte a pensión debe ser un número válido. ", "")
)
)</f>
        <v/>
      </c>
      <c r="HX475" s="46">
        <f>IF($DS475,
IF(CR475="","Debes escribir el valor del aporte a pensión. ",
IF( ISERR(_xlfn.NUMBERVALUE(CR475)), "El valor del aporte a salud debe ser un número válido. ", "")
)
)</f>
        <v/>
      </c>
      <c r="HY475" s="46">
        <f>IF($DS475,
IF( AND(CS475&lt;&gt;"", ISERR(_xlfn.NUMBERVALUE(CS475))), "El valor pensión voluntaria debe ser un número válido. ", "")
)</f>
        <v/>
      </c>
      <c r="HZ475" s="46">
        <f>CONCATENATE(CT475,CU475,CV475,CW475)&lt;&gt;""</f>
        <v/>
      </c>
      <c r="IA475" s="46">
        <f>IF(AND($DS475,HZ475),
IF(CT475="","Debes escribir el % del fondo de seguridad pensional. ",
IF( ISERR(_xlfn.NUMBERVALUE(CT475)), "El % del fondo de seguridad debe ser un número válido. ", "")
),
""
)</f>
        <v/>
      </c>
      <c r="IB475" s="46">
        <f>IF(AND($DS475,HZ475),
IF(CU475="","Debes escribir el valor del aporte al fondo de solidaridad pensional. ",
IF( ISERR(_xlfn.NUMBERVALUE(CU475)), "El valor del aporte al fondo de solidaridad pensional debe ser un número válido. ", "")
),
""
)</f>
        <v/>
      </c>
      <c r="IC475" s="46">
        <f>IF(AND($DS475,HZ475),
IF(CV475="","Debes escribir el % del fondo de subsistencia. ",
IF( ISERR(_xlfn.NUMBERVALUE(CV475)), "El % del fondo de subsistencia debe ser un número válido. ", "")
),
""
)</f>
        <v/>
      </c>
      <c r="ID475" s="46">
        <f>IF(AND($DS475,HZ475),
IF(CW475="","Debes escribir el valor del fondo de subsistencia. ",
IF( ISERR(_xlfn.NUMBERVALUE(CW475)), "El valor del fondo de subsistencia debe ser un número válido. ", "")
),
""
)</f>
        <v/>
      </c>
      <c r="IE475" s="46">
        <f>CONCATENATE(CX475,CY475)&lt;&gt;""</f>
        <v/>
      </c>
      <c r="IF475" s="46">
        <f>IF(AND($DS475,IE475),
IF(CX475="","Debes escribir el % de sindicato. ",
IF( ISERR(_xlfn.NUMBERVALUE(CX475)), "El % de sindicato debe ser un número válido. ", "")
),
""
)</f>
        <v/>
      </c>
      <c r="IG475" s="46">
        <f>IF(AND($DS475,IE475),
IF(CY475="","Debes escribir el valor del sindicato. ",
IF( ISERR(_xlfn.NUMBERVALUE(CY475)), "El valor del sindicato debe ser un número válido. ", "")
),
""
)</f>
        <v/>
      </c>
      <c r="IH475" s="46">
        <f>IF($DS475,
IF( AND(CZ475&lt;&gt;"", ISERR(_xlfn.NUMBERVALUE(CZ475))), "El valor de sanción pública debe ser un número válido. ", "")
)</f>
        <v/>
      </c>
      <c r="II475" s="46">
        <f>IF($DS475,
IF( AND(DA475&lt;&gt;"", ISERR(_xlfn.NUMBERVALUE(DA475))), "El valor de sanción privada debe ser un número válido. ", "")
)</f>
        <v/>
      </c>
      <c r="IJ475" s="46">
        <f>CONCATENATE(DB475,DC475)&lt;&gt;""</f>
        <v/>
      </c>
      <c r="IK475" s="46">
        <f>IF(AND($DS475,IJ475),
IF(DB475="","Debes escribir la descripción de libranza. ",""),
""
)</f>
        <v/>
      </c>
      <c r="IL475" s="46">
        <f>IF(AND($DS475,IJ475),
IF(DC475="","Debes escribir la cuota libranza. ",
IF(ISERR(_xlfn.NUMBERVALUE(DC475)),"El valor de la cuota libranza debe ser un número válido. ","")
),
""
)</f>
        <v/>
      </c>
      <c r="IM475" s="46">
        <f>IF($DS475,
IF( AND(DD475&lt;&gt;"", ISERR(_xlfn.NUMBERVALUE(DD475))), "El valor de pagos a terceros debe ser un número válido. ", "")
)</f>
        <v/>
      </c>
      <c r="IN475" s="46">
        <f>IF($DS475,
IF( AND(DE475&lt;&gt;"", ISERR(_xlfn.NUMBERVALUE(DE475))), "El valor de anticipos debe ser un número válido. ", "")
)</f>
        <v/>
      </c>
      <c r="IO475" s="46">
        <f>IF($DS475,
IF( AND(DF475&lt;&gt;"", ISERR(_xlfn.NUMBERVALUE(DF475))), "El valor de AFC debe ser un número válido. ", "")
)</f>
        <v/>
      </c>
      <c r="IP475" s="46">
        <f>IF($DS475,
IF( AND(DG475&lt;&gt;"", ISERR(_xlfn.NUMBERVALUE(DG475))), "El valor de rete-fuente debe ser un número válido. ", "")
)</f>
        <v/>
      </c>
      <c r="IQ475" s="46">
        <f>IF($DS475,
IF( AND(DH475&lt;&gt;"", ISERR(_xlfn.NUMBERVALUE(DH475))), "El valor de cooperativa de trabajo debe ser un número válido. ", "")
)</f>
        <v/>
      </c>
      <c r="IR475" s="46">
        <f>IF($DS475,
IF( AND(DI475&lt;&gt;"", ISERR(_xlfn.NUMBERVALUE(DI475))), "El valor de embargo fiscal debe ser un número válido. ", "")
)</f>
        <v/>
      </c>
      <c r="IS475" s="46">
        <f>IF($DS475,
IF( AND(DJ475&lt;&gt;"", ISERR(_xlfn.NUMBERVALUE(DJ475))), "El valor de educación debe ser un número válido. ", "")
)</f>
        <v/>
      </c>
      <c r="IT475" s="46">
        <f>IF($DS475,
IF( AND(DK475&lt;&gt;"", ISERR(_xlfn.NUMBERVALUE(DK475))), "El valor de reintegro debe ser un número válido. ", "")
)</f>
        <v/>
      </c>
      <c r="IU475" s="46">
        <f>IF($DS475,
IF( AND(DL475&lt;&gt;"", ISERR(_xlfn.NUMBERVALUE(DL475))), "El valor de deuda debe ser un número válido. ", "")
)</f>
        <v/>
      </c>
      <c r="IV475" s="46">
        <f>IF($DS475,
IF( AND(DM475&lt;&gt;"", ISERR(_xlfn.NUMBERVALUE(DM475))), "El valor de otras deducciones debe ser un número válido. ", "")
)</f>
        <v/>
      </c>
      <c r="IW475" s="46">
        <f>IF($DS475,
IF(DN475="","Debes escribir el valor de los devengos totales. ",
IF( ISERR(_xlfn.NUMBERVALUE(DN475)), "El valor de los devengos totales debe ser un número válido. ", "")
)
)</f>
        <v/>
      </c>
      <c r="IX475" s="46">
        <f>IF($DS475,
IF(DO475="","Debes escribir el valor de las deducciones totales. ",
IF( ISERR(_xlfn.NUMBERVALUE(DO475)), "El valor de las deducciones totales debe ser un número válido. ", "")
)
)</f>
        <v/>
      </c>
      <c r="IY475" s="46">
        <f>IF($DS475,
IF(DP475="","Debes escribir el valor del salario total. ",
IF( ISERR(_xlfn.NUMBERVALUE(DP475)), "El valor del salario total debe ser un número válido. ", "")
)
)</f>
        <v/>
      </c>
    </row>
    <row r="476">
      <c r="B476" s="48" t="n">
        <v>464</v>
      </c>
      <c r="C476" s="61">
        <f>IF(AND(DS476,DP476&lt;&gt;""),
IF(DQ476="","OK","Error"),
""
)</f>
        <v/>
      </c>
      <c r="D476" s="53" t="n"/>
      <c r="E476" s="52" t="n"/>
      <c r="F476" s="112" t="n"/>
      <c r="G476" s="52" t="n"/>
      <c r="H476" s="53" t="n"/>
      <c r="I476" s="52" t="n"/>
      <c r="J476" s="52" t="n"/>
      <c r="K476" s="53" t="n"/>
      <c r="L476" s="55" t="n"/>
      <c r="M476" s="108" t="n"/>
      <c r="N476" s="56" t="n"/>
      <c r="O476" s="52" t="n"/>
      <c r="P476" s="52" t="n"/>
      <c r="Q476" s="52" t="n"/>
      <c r="R476" s="52" t="n"/>
      <c r="S476" s="52" t="n"/>
      <c r="T476" s="53" t="n"/>
      <c r="U476" s="52" t="n"/>
      <c r="V476" s="52" t="n"/>
      <c r="W476" s="55" t="n"/>
      <c r="X476" s="55" t="n"/>
      <c r="Y476" s="52" t="n"/>
      <c r="Z476" s="55" t="n"/>
      <c r="AA476" s="52" t="n"/>
      <c r="AB476" s="53" t="n"/>
      <c r="AC476" s="53" t="n"/>
      <c r="AD476" s="53" t="n"/>
      <c r="AE476" s="177" t="n"/>
      <c r="AF476" s="113" t="n"/>
      <c r="AG476" s="177" t="n"/>
      <c r="AH476" s="178" t="n"/>
      <c r="AI476" s="178" t="n"/>
      <c r="AJ476" s="178" t="n"/>
      <c r="AK476" s="114" t="n"/>
      <c r="AL476" s="178" t="n"/>
      <c r="AM476" s="114" t="n"/>
      <c r="AN476" s="178" t="n"/>
      <c r="AO476" s="114" t="n"/>
      <c r="AP476" s="178" t="n"/>
      <c r="AQ476" s="114" t="n"/>
      <c r="AR476" s="178" t="n"/>
      <c r="AS476" s="114" t="n"/>
      <c r="AT476" s="178" t="n"/>
      <c r="AU476" s="114" t="n"/>
      <c r="AV476" s="178" t="n"/>
      <c r="AW476" s="114" t="n"/>
      <c r="AX476" s="178" t="n"/>
      <c r="AY476" s="114" t="n"/>
      <c r="AZ476" s="178" t="n"/>
      <c r="BA476" s="114" t="n"/>
      <c r="BB476" s="178" t="n"/>
      <c r="BC476" s="114" t="n"/>
      <c r="BD476" s="178" t="n"/>
      <c r="BE476" s="178" t="n"/>
      <c r="BF476" s="178" t="n"/>
      <c r="BG476" s="59" t="n"/>
      <c r="BH476" s="178" t="n"/>
      <c r="BI476" s="114" t="n"/>
      <c r="BJ476" s="53" t="n"/>
      <c r="BK476" s="178" t="n"/>
      <c r="BL476" s="114" t="n"/>
      <c r="BM476" s="178" t="n"/>
      <c r="BN476" s="114" t="n"/>
      <c r="BO476" s="178" t="n"/>
      <c r="BP476" s="178" t="n"/>
      <c r="BQ476" s="178" t="n"/>
      <c r="BR476" s="178" t="n"/>
      <c r="BS476" s="178" t="n"/>
      <c r="BT476" s="178" t="n"/>
      <c r="BU476" s="178" t="n"/>
      <c r="BV476" s="178" t="n"/>
      <c r="BW476" s="178" t="n"/>
      <c r="BX476" s="178" t="n"/>
      <c r="BY476" s="178" t="n"/>
      <c r="BZ476" s="178" t="n"/>
      <c r="CA476" s="178" t="n"/>
      <c r="CB476" s="178" t="n"/>
      <c r="CC476" s="178" t="n"/>
      <c r="CD476" s="178" t="n"/>
      <c r="CE476" s="178" t="n"/>
      <c r="CF476" s="178" t="n"/>
      <c r="CG476" s="178" t="n"/>
      <c r="CH476" s="178" t="n"/>
      <c r="CI476" s="178" t="n"/>
      <c r="CJ476" s="178" t="n"/>
      <c r="CK476" s="53" t="n"/>
      <c r="CL476" s="178" t="n"/>
      <c r="CM476" s="178" t="n"/>
      <c r="CN476" s="60" t="n"/>
      <c r="CO476" s="177" t="n"/>
      <c r="CP476" s="178" t="n"/>
      <c r="CQ476" s="60" t="n"/>
      <c r="CR476" s="177" t="n"/>
      <c r="CS476" s="178" t="n"/>
      <c r="CT476" s="59" t="n"/>
      <c r="CU476" s="178" t="n"/>
      <c r="CV476" s="59" t="n"/>
      <c r="CW476" s="178" t="n"/>
      <c r="CX476" s="59" t="n"/>
      <c r="CY476" s="178" t="n"/>
      <c r="CZ476" s="178" t="n"/>
      <c r="DA476" s="178" t="n"/>
      <c r="DB476" s="53" t="n"/>
      <c r="DC476" s="178" t="n"/>
      <c r="DD476" s="178" t="n"/>
      <c r="DE476" s="178" t="n"/>
      <c r="DF476" s="178" t="n"/>
      <c r="DG476" s="178" t="n"/>
      <c r="DH476" s="178" t="n"/>
      <c r="DI476" s="178" t="n"/>
      <c r="DJ476" s="178" t="n"/>
      <c r="DK476" s="178" t="n"/>
      <c r="DL476" s="178" t="n"/>
      <c r="DM476" s="178" t="n"/>
      <c r="DN476" s="177" t="n"/>
      <c r="DO476" s="177" t="n"/>
      <c r="DP476" s="177" t="n"/>
      <c r="DQ476" s="76">
        <f>IF(AND(DS476,DP476&lt;&gt;""),
CONCATENATE(DT476,DU476,DV476,DW476,DX476,DY476,DZ476,EA476,EB476,EC476,ED476,EE476,EF476,EG476,EH476,EI476,EJ476,EK476,EL476,EM476,EN476,EO476,EP476,EQ476,ES476,ET476,EU476,EV476,EW476,EX476,EY476,EZ476,FA476,FC476,FD476,FF476,FG476,FI476,FJ476,FL476,FM476,FO476,FP476,FR476,FS476,FU476,FV476,FX476,FY476,GA476,GB476,GD476,GE476,GF476,GH476,GI476,GJ476,GL476,GM476,GN476,GP476,GQ476,GS476,GT476,GU476,GV476,GW476,GX476,GY476,GZ476,HA476,HB476,HC476,HD476,HE476,HF476,HG476,HH476,HI476,HJ476,HK476,HL476,HM476,HN476,HO476,HQ476,HR476,HS476,HT476,HU476,HV476,HW476,HX476,HY476,IA476,IB476,IC476,ID476,IF476,IG476,IH476,II476,IK476,IL476,IM476,IN476,IO476,IP476,IQ476,IR476,IS476,IT476,IU476,IV476,IW476,IX476,IY476,IZ476),
""
)</f>
        <v/>
      </c>
      <c r="DR476" s="53" t="n"/>
      <c r="DS476" s="46">
        <f>CONCATENATE(D476,$E476,$F476,$G476,H476,$I476,$J476,K476,$L476,$M476,N476,$O476,$P476,$Q476,$R476,$S476,T476,$U476,$V476,$W476,$X476,$Y476,$Z476,$AA476,AB476,AC476,AD476,$AE476,$AF476,$AG476,AH476,AI476,AJ476,AK476,AL476,AM476,AN476,AO476,AP476,AQ476,AR476,AS476,AT476,AU476,AV476,AW476,AX476,AY476,AZ476,BA476,BB476,BC476,BD476,BE476,BF476,BG476,BH476,BI476,BJ476,BK476,BL476,BM476,BN476,BO476,BP476,BQ476,BR476,BS476,BT476,BU476,BV476,BW476,BX476,BY476,BZ476,CA476,CB476,CC476,CD476,CE476,CF476,CG476,CH476,CI476,CJ476,CK476,CL476,CM476,$CN476,$CO476,CP476,$CQ476,$CR476,CS476,CT476,CU476,CV476,CW476,CX476,CY476,CZ476,DA476,DB476,DC476,DD476,DE476,DF476,DG476,DH476,DI476,DJ476,DK476,DL476,DM476,$DN476,$DO476,$DP476,DR476)&lt;&gt;""</f>
        <v/>
      </c>
      <c r="DT476" s="46">
        <f>IF(AND($DS476,$E$4&lt;&gt;""),
IF(LEFT($E$4,2) = "1.",
IF(D476&lt;&gt;"","El CUNE sólo se envía en operaciones de novedad o ajuste. ",""),
IF(D476="","Debes escribir un CUNE válido para realizar operaciones de novedad o ajuste. ","")),
""
)</f>
        <v/>
      </c>
      <c r="DU476" s="46">
        <f>IF($DS476,
IF(E476="","Debes seleccionar el tipo de documento del empleado. ",
IF(_xlfn.IFNA(VLOOKUP(E476,TIPO_DE_DOCUMENTO,1,FALSE),-1)=-1,"El tipo de documento no es válido (por favor seleccionarlo de la lista). ","")
)
)</f>
        <v/>
      </c>
      <c r="DV476" s="46">
        <f>IF($DS476,
IF(F476="","Debes escribir el número de documento del empleado. ","")
)</f>
        <v/>
      </c>
      <c r="DW476" s="46">
        <f>IF($DS476,
IF(G476="","Debes escribir el primer nombre del empleado. ","")
)</f>
        <v/>
      </c>
      <c r="DY476" s="46">
        <f>IF($DS476,
IF(I476="","Debes escribir el primer apellido del empleado. ","")
)</f>
        <v/>
      </c>
      <c r="DZ476" s="46">
        <f>IF($DS476,
IF(J476="","Debes escribir el segundo apellido del empleado. ","")
)</f>
        <v/>
      </c>
      <c r="EB476" s="46">
        <f>IF($DS476,
IF(L476="","Debes escribir la fecha de ingreso del empleado. ",
IF(ISERR(DATE(YEAR(L476),MONTH(L476),DAY(L476))), "El valor ingresado en fecha de ingreso no tiene un formato válido. ","")
)
)</f>
        <v/>
      </c>
      <c r="EC476" s="46">
        <f>IF($DS476,
IF(M476="","Debes escribir el tiempo laborado. ",
IF( IFERROR(INT(M476),1.1) &lt;&gt; IFERROR(_xlfn.NUMBERVALUE(M476),1), "El valor de los días trabajados debe ser un número entero. ", "")
)
)</f>
        <v/>
      </c>
      <c r="ED476" s="46">
        <f>IF($DS476,
IF( AND(N476&lt;&gt;"", ISERR(DATE(YEAR(N476),MONTH(N476),DAY(N476))) ), "El valor ingresado en fecha de ingreso no tiene un formato válido. ",
IF( AND(N476&lt;&gt;"", $E$6&lt;&gt;"", DATE(YEAR(N476), MONTH(N476), 1) &lt;&gt; IFERROR(DATE(MID($E$6, 1, 4), MID($E$6, 6, 2),1), "1/1/1900") ), "La fecha de retiro debe estar dentro del período liquidado. ", "")
)
)</f>
        <v/>
      </c>
      <c r="EE476" s="46">
        <f>IF($DS476,
IF(O476="","Debes seleccionar el tipo de trabajador. ",
IF(_xlfn.IFNA(VLOOKUP(O476,TIPO_DE_TRABAJADOR,1,FALSE),-1)=-1,"El tipo de trabajador no es válido (por favor seleccionarlo de la lista). ","")
)
)</f>
        <v/>
      </c>
      <c r="EF476" s="46">
        <f>IF($DS476,
IF(P476="","Debes seleccionar si es un trabajador dependiente pensionado por vejez. ",
IF(_xlfn.IFNA(VLOOKUP(P476,SUBTIPO_DE_TRABAJADOR,1,FALSE),-1)=-1,"El tipo de trabajador dependiente pensionado por vejez no es válido (por favor seleccionarlo de la lista). ","")
)
)</f>
        <v/>
      </c>
      <c r="EG476" s="46">
        <f>IF($DS476,
IF(Q476="","Debes seleccionar el tipo de contrato del trabajador. ",
IF(_xlfn.IFNA(VLOOKUP(Q476,TIPO_DE_CONTRATO,1,FALSE),-1)=-1,"El tipo de contrato del trabajador no es válido (por favor seleccionarlo de la lista). ","")
)
)</f>
        <v/>
      </c>
      <c r="EH476" s="46">
        <f>IF($DS476,
IF(R476="","Debes seleccionar si es un salario integral. ",
IF(_xlfn.IFNA(VLOOKUP(R476,SI_NO,1,FALSE),-1)=-1,"Valor no válido para salario integral (por favor seleccionarlo de la lista). ","")
)
)</f>
        <v/>
      </c>
      <c r="EI476" s="46">
        <f>IF($DS476,
IF(S476="","Debes seleccionar si el trabajador realiza actividades de riesgo. ",
IF(_xlfn.IFNA(VLOOKUP(S476,SI_NO,1,FALSE),-1)=-1,"Valor no válido para actividad de alto riesgo (por favor seleccionarlo de la lista). ","")
)
)</f>
        <v/>
      </c>
      <c r="EK476" s="46">
        <f>IF($DS476,
IF(U476="","Debes escribir el código del municipio de residencia del trabajador. ",
IF(_xlfn.IFNA(VLOOKUP(U476,MUNICIPIO,1,FALSE),-1)=-1,"El municipio de residencia del trabajador es inválido (por favor seleccionarlo de la lista). ","")
)
)</f>
        <v/>
      </c>
      <c r="EL476" s="46">
        <f>IF($DS476,
IF(V476="","Debes escribir el la dirección de residendia del trabajador. ","")
)</f>
        <v/>
      </c>
      <c r="EM476" s="46">
        <f>IF($DS476,
IF(W476="","Debes escribir la fecha de inicio de la liquidación. ",
IF(ISERR(DATE(YEAR(W476),MONTH(W476),DAY(W476))),"El valor ingresado en fecha de inicio de liquidación no tiene un formato válido. ",
IF( AND($E$6&lt;&gt;"", DATE(YEAR(W476), MONTH(W476), 1) &lt;&gt; IFERROR(DATE(MID($E$6, 1, 4), MID($E$6, 6, 2),1), "1/1/1900") ), "La fecha de inicio de la liquidación debe estar dentro del período liquidado. ", "")
)
)
)</f>
        <v/>
      </c>
      <c r="EN476" s="46">
        <f>IF($DS476,
IF(X476="","Debes escribir la fecha de fin de la liquidación. ",
IF(ISERR(DATE(YEAR(X476),MONTH(X476),DAY(X476))),"El valor ingresado en fecha de fin de liquidación no tiene un formato válido. ",
IF( AND($E$6&lt;&gt;"", DATE(YEAR(X476), MONTH(X476), 1) &lt;&gt; IFERROR(DATE(MID($E$6, 1, 4), MID($E$6, 6, 2),1), "1/1/1900") ), "La fecha de fin de la liquidación debe estar dentro del período liquidado. ", "")
)
)
)</f>
        <v/>
      </c>
      <c r="EO476" s="46">
        <f>IF($DS476,
IF(Y476="","Debes escribir la frecuencia de pago del trabajador. ",
IF(_xlfn.IFNA(VLOOKUP(Y476,PERÍODO_DE_NÓMINA,1,FALSE),-1)=-1,"La frecuencia de pago es inválida (por favor seleccionarlo de la lista). ","")
)
)</f>
        <v/>
      </c>
      <c r="EP476" s="46">
        <f>IF($DS476,
IF(Z476="","Debes escribir la fecha de pago. ",
IF(ISERR(DATE(YEAR(Z476),MONTH(Z476),DAY(Z476))), "El valor ingresado en fecha de pago no tiene un formato válido. ","")
)
)</f>
        <v/>
      </c>
      <c r="EQ476" s="46">
        <f>IF($DS476,
IF(AA476="","Debes escribir el medio de pago. ",
IF(_xlfn.IFNA(VLOOKUP(AA476,MEDIOS_DE_PAGO,1,FALSE),-1)=-1,"El medio de pago es inválido (por favor seleccionarlo de la lista). ","")
)
)</f>
        <v/>
      </c>
      <c r="ER476" s="46">
        <f>OR(AA476='Tablas '!$T$4,AA476='Tablas '!$T$7,AA476='Tablas '!$T$8,AA476='Tablas '!$T$11)</f>
        <v/>
      </c>
      <c r="ES476" s="46">
        <f>IF(AND($DS476,ER476),
IF(AB476="","Debes escribir la entidad bancaria. ",""),
""
)</f>
        <v/>
      </c>
      <c r="ET476" s="46">
        <f>IF(AND($DS476,ER476),
IF(AC476="","Debes escribir el tipo de cuenta bancaria. ",
IF(_xlfn.IFNA(VLOOKUP(AC476,TIPO_DE_CUENTA,1,FALSE),-1)=-1,"El tipo de cuenta bancaria es inválida (por favor seleccionarlo de la lista). ","")
),
""
)</f>
        <v/>
      </c>
      <c r="EU476" s="46">
        <f>IF(AND($DS476,ER476),
IF(AD476="","Debes escribir el número de cuenta bancaria. ",""),
""
)</f>
        <v/>
      </c>
      <c r="EV476" s="46">
        <f>IF($DS476,
IF(AE476="","Debes escribir el valor del sueldo básico. ",
IF( ISERR(_xlfn.NUMBERVALUE(AE476)), "El valor del sueldo básico debe ser un número válido. ", "")
)
)</f>
        <v/>
      </c>
      <c r="EW476" s="46">
        <f>IF($DS476,
IF(AF476="","Debes escribir el número de días trabajados. ",
IF( IFERROR(INT(AF476),1.1) &lt;&gt; IFERROR(_xlfn.NUMBERVALUE(AF476),1), "La cantidad de días trabajados debe ser un número entero. ", "")
)
)</f>
        <v/>
      </c>
      <c r="EX476" s="46">
        <f>IF($DS476,
IF(AG476="","Debes escribir el valor del sueldo trabajado. ",
IF( ISERR(_xlfn.NUMBERVALUE(AG476)), "El valor del sueldo trabajado debe ser un número válido. ", "")
)
)</f>
        <v/>
      </c>
      <c r="EY476" s="46">
        <f>IF($DS476,
IF( AND(AH476&lt;&gt;"", ISERR(_xlfn.NUMBERVALUE(AH476))), "El valor del auxilio de transporte debe ser un número válido. ", "")
)</f>
        <v/>
      </c>
      <c r="EZ476" s="46">
        <f>IF($DS476,
IF( AND(AI476&lt;&gt;"", ISERR(_xlfn.NUMBERVALUE(AI476))), "El valor de viáticos salariales debe ser un número válido. ", "")
)</f>
        <v/>
      </c>
      <c r="FA476" s="46">
        <f>IF($DS476,
IF( AND(AJ476&lt;&gt;"", ISERR(_xlfn.NUMBERVALUE(AJ476))), "El valor de viáticos NO salariales debe ser un número válido. ", "")
)</f>
        <v/>
      </c>
      <c r="FB476" s="46">
        <f>CONCATENATE(AK476,AL476)&lt;&gt;""</f>
        <v/>
      </c>
      <c r="FC476" s="46">
        <f>IF(AND($DS476,FB476),
IF(AK476="","Debes escribir el número de horas extras diurnas. ",
IF( IFERROR(INT(AK476),1.1) &lt;&gt; IFERROR(_xlfn.NUMBERVALUE(AK476),1), "La cantidad de horas extras diurnas debe ser un número entero. ", "")
),
""
)</f>
        <v/>
      </c>
      <c r="FD476" s="46">
        <f>IF(AND($DS476,FB476),
IF(AL476="","Debes escribir el valor de las horas extras diurnas. ",
IF( ISERR(_xlfn.NUMBERVALUE(AL476)), "El valor de las horas extras duirnas debe ser un número válido. ", "")
),
""
)</f>
        <v/>
      </c>
      <c r="FE476" s="46">
        <f>CONCATENATE(AM476,AN476)&lt;&gt;""</f>
        <v/>
      </c>
      <c r="FF476" s="46">
        <f>IF(AND($DS476,FE476),
IF(AM476="","Debes escribir el número de horas extras nocturnas. ",
IF( IFERROR(INT(AM476),1.1) &lt;&gt; IFERROR(_xlfn.NUMBERVALUE(AM476),1), "La cantidad de horas extras nocturnas debe ser un número entero. ", "")
),
""
)</f>
        <v/>
      </c>
      <c r="FG476" s="46">
        <f>IF(AND($DS476,FE476),
IF(AN476="","Debes escribir el valor de las horas extras nocturnas. ",
IF( ISERR(_xlfn.NUMBERVALUE(AN476)), "El valor de las horas extras nocturnas debe ser un número válido. ", "")
),
""
)</f>
        <v/>
      </c>
      <c r="FH476" s="46">
        <f>CONCATENATE(AO476,AP476)&lt;&gt;""</f>
        <v/>
      </c>
      <c r="FI476" s="46">
        <f>IF(AND($DS476,FH476),
IF(AO476="","Debes escribir el número de horas extras diurnas dominicales y festivas. ",
IF( IFERROR(INT(AO476),1.1) &lt;&gt; IFERROR(_xlfn.NUMBERVALUE(AO476),1), "La cantidad de horas extras diurnas dominicales y festivas debe ser un número entero. ", "")
),
""
)</f>
        <v/>
      </c>
      <c r="FJ476" s="46">
        <f>IF(AND($DS476,FH476),
IF(AP476="","Debes escribir el valor de las horas extras diurnas dominicales y festivas. ",
IF( ISERR(_xlfn.NUMBERVALUE(AP476)), "El valor de las horas extras diurnas dominicales y festivas debe ser un número válido. ", "")
),
""
)</f>
        <v/>
      </c>
      <c r="FK476" s="46">
        <f>CONCATENATE(AQ476,AR476)&lt;&gt;""</f>
        <v/>
      </c>
      <c r="FL476" s="46">
        <f>IF(AND($DS476,FK476),
IF(AQ476="","Debes escribir el número de horas extras nocturnas dominicales y festivas. ",
IF( IFERROR(INT(AQ476),1.1) &lt;&gt; IFERROR(_xlfn.NUMBERVALUE(AQ476),1), "La cantidad de horas extras nocturnas dominicales y festivas debe ser un número entero. ", "")
),
""
)</f>
        <v/>
      </c>
      <c r="FM476" s="46">
        <f>IF(AND($DS476,FK476),
IF(AR476="","Debes escribir el valor de las horas extras nocturnas dominicales y festivas. ",
IF( ISERR(_xlfn.NUMBERVALUE(AR476)), "El valor de las horas extras nocturnas dominicales y festivas debe ser un número válido. ", "")
),
""
)</f>
        <v/>
      </c>
      <c r="FN476" s="46">
        <f>CONCATENATE(AS476,AT476)&lt;&gt;""</f>
        <v/>
      </c>
      <c r="FO476" s="46">
        <f>IF(AND($DS476,FN476),
IF(AS476="","Debes escribir el número de horas recargo nocturno. ",
IF( IFERROR(INT(AS476),1.1) &lt;&gt; IFERROR(_xlfn.NUMBERVALUE(AS476),1), "La cantidad de horas recargo nocturno debe ser un número entero. ", "")
),
""
)</f>
        <v/>
      </c>
      <c r="FP476" s="46">
        <f>IF(AND($DS476,FN476),
IF(AT476="","Debes escribir el valor de las horas recargo nocturno. ",
IF( ISERR(_xlfn.NUMBERVALUE(AT476)), "El valor de las horas recargo nocturno debe ser un número válido. ", "")
),
""
)</f>
        <v/>
      </c>
      <c r="FQ476" s="46">
        <f>CONCATENATE(AU476,AV476)&lt;&gt;""</f>
        <v/>
      </c>
      <c r="FR476" s="46">
        <f>IF(AND($DS476,FQ476),
IF(AU476="","Debes escribir el número de horas recargo diurno dominical y festivo. ",
IF( IFERROR(INT(AU476),1.1) &lt;&gt; IFERROR(_xlfn.NUMBERVALUE(AU476),1), "La cantidad de horas recargo diurno dominical y festivo debe ser un número entero. ", "")
),
""
)</f>
        <v/>
      </c>
      <c r="FS476" s="46">
        <f>IF(AND($DS476,FQ476),
IF(AV476="","Debes escribir el valor de las horas recargo diurno dominical y festivo. ",
IF( ISERR(_xlfn.NUMBERVALUE(AV476)), "El valor de las horas recargo diurno dominical y festivo debe ser un número válido. ", "")
),
""
)</f>
        <v/>
      </c>
      <c r="FT476" s="46">
        <f>CONCATENATE(AW476,AX476)&lt;&gt;""</f>
        <v/>
      </c>
      <c r="FU476" s="46">
        <f>IF(AND($DS476,FT476),
IF(AW476="","Debes escribir el número de horas recargo nocturno dominical y festivo. ",
IF( IFERROR(INT(AW476),1.1) &lt;&gt; IFERROR(_xlfn.NUMBERVALUE(AW476),1), "La cantidad de horas recargo nocturno dominical y festivo debe ser un número entero. ", "")
),
""
)</f>
        <v/>
      </c>
      <c r="FV476" s="46">
        <f>IF(AND($DS476,FT476),
IF(AX476="","Debes escribir el valor de las horas recargo nocturno dominical y festivo. ",
IF( ISERR(_xlfn.NUMBERVALUE(AX476)), "El valor de las horas recargo nocturno dominical y festivo debe ser un número válido. ", "")
),
""
)</f>
        <v/>
      </c>
      <c r="FW476" s="46">
        <f>CONCATENATE(AY476,AZ476)&lt;&gt;""</f>
        <v/>
      </c>
      <c r="FX476" s="46">
        <f>IF(AND($DS476,FW476),
IF(AY476="","Debes escribir el número de días de vacaciones comunes. ",
IF( IFERROR(INT(AY476),1.1) &lt;&gt; IFERROR(_xlfn.NUMBERVALUE(AY476),1), "La cantidad de días de vacaciones comunes debe ser un número entero. ", "")
),
""
)</f>
        <v/>
      </c>
      <c r="FY476" s="46">
        <f>IF(AND($DS476,FW476),
IF(AZ476="","Debes escribir el valor de las vacaciones comunes. ",
IF( ISERR(_xlfn.NUMBERVALUE(AZ476)), "El valor de las vacaciones comunes debe ser un número válido. ", "")
),
""
)</f>
        <v/>
      </c>
      <c r="FZ476" s="46">
        <f>CONCATENATE(BA476,BB476)&lt;&gt;""</f>
        <v/>
      </c>
      <c r="GA476" s="46">
        <f>IF(AND($DS476,FZ476),
IF(BA476="","Debes escribir el número de días de vacaciones compensadas. ",
IF( IFERROR(INT(BA476),1.1) &lt;&gt; IFERROR(_xlfn.NUMBERVALUE(BA476),1), "La cantidad de días de vacaciones compensadas debe ser un número entero. ", "")
),
""
)</f>
        <v/>
      </c>
      <c r="GB476" s="46">
        <f>IF(AND($DS476,FZ476),
IF(BB476="","Debes escribir el valor de las vacaciones compensadas. ",
IF( ISERR(_xlfn.NUMBERVALUE(BB476)), "El valor de las vacaciones compensadas debe ser un número válido. ", "")
),
""
)</f>
        <v/>
      </c>
      <c r="GC476" s="46">
        <f>CONCATENATE(BC476,BD476)&lt;&gt;""</f>
        <v/>
      </c>
      <c r="GD476" s="46">
        <f>IF(AND($DS476,GC476),
IF(BC476="","Debes escribir el número de días de prima salarial. ",
IF( IFERROR(INT(BC476),1.1) &lt;&gt; IFERROR(_xlfn.NUMBERVALUE(BC476),1), "La cantidad de días de prima salarial debe ser un número entero. ", "")
),
""
)</f>
        <v/>
      </c>
      <c r="GE476" s="46">
        <f>IF(AND($DS476,GC476),
IF(BD476="","Debes escribir el valor de los días de prima salarial. ",
IF( ISERR(_xlfn.NUMBERVALUE(BD476)), "El valor de los días de prima salarial debe ser un número válido. ", "")
),
""
)</f>
        <v/>
      </c>
      <c r="GF476" s="46">
        <f>IF($DS476,
IF( AND(BE476&lt;&gt;"", ISERR(_xlfn.NUMBERVALUE(BE476))), "El valor de la prima NO saliarial debe ser un número válido. ", "")
)</f>
        <v/>
      </c>
      <c r="GG476" s="46">
        <f>CONCATENATE(BF476,BG476,BH476)&lt;&gt;""</f>
        <v/>
      </c>
      <c r="GH476" s="46">
        <f>IF(AND($DS476,GG476),
IF(BF476="","Debes escribir el valor de las cesantías. ",
IF( ISERR(_xlfn.NUMBERVALUE(BF476)), "El valor de las cesantías debe ser un número válido. ", "")
),
""
)</f>
        <v/>
      </c>
      <c r="GI476" s="46">
        <f>IF(AND($DS476,GG476),
IF(BG476="","Debes escribir el % de cesantías. ",
IF( ISERR(_xlfn.NUMBERVALUE(BG476)), "El % de cesantías debe ser un número válido. ", "")
),
""
)</f>
        <v/>
      </c>
      <c r="GJ476" s="46">
        <f>IF(AND($DS476,GG476),
IF(BH476="","Debes escribir el valor de intereses de cesantías. ",
IF( ISERR(_xlfn.NUMBERVALUE(BH476)), "El valor de intereses de cesantías debe ser un número válido. ", "")
),
""
)</f>
        <v/>
      </c>
      <c r="GK476" s="46">
        <f>CONCATENATE(BI476,BJ476,BK476)&lt;&gt;""</f>
        <v/>
      </c>
      <c r="GL476" s="46">
        <f>IF(AND($DS476,GK476),
IF(BI476="","Debes escribir el número de días de incapacidad. ",
IF( IFERROR(INT(BI476),1.1) &lt;&gt; IFERROR(_xlfn.NUMBERVALUE(BI476),1), "La cantidad de días de incapacidad debe ser un número entero. ", "")
),
""
)</f>
        <v/>
      </c>
      <c r="GM476" s="46">
        <f>IF(AND($DS476,GK476),
IF(BJ476="","Debes escribir el tipo de incapacidad. ",
IF(_xlfn.IFNA(VLOOKUP(BJ476,TIPO_DE_INCAPACIDAD,1,FALSE),-1)=-1,"El tipo de incapacidad es inválida (por favor seleccionarlo de la lista). ","")
),
""
)</f>
        <v/>
      </c>
      <c r="GN476" s="46">
        <f>IF(AND($DS476,GK476),
IF(BK476="","Debes escribir el valor de la incapacidad. ",
IF( ISERR(_xlfn.NUMBERVALUE(BK476)), "El valor de la incapacidad debe ser un número válido. ", "")
),
""
)</f>
        <v/>
      </c>
      <c r="GO476" s="46">
        <f>CONCATENATE(BL476,BM476)&lt;&gt;""</f>
        <v/>
      </c>
      <c r="GP476" s="46">
        <f>IF(AND($DS476,GO476),
IF(BL476="","Debes escribir el número de días de licencia de maternidad o paternidad. ",
IF( IFERROR(INT(BL476),1.1) &lt;&gt; IFERROR(_xlfn.NUMBERVALUE(BL476),1), "La cantidad de días de licencia de maternidad o paternidad debe ser un número entero. ", "")
),
""
)</f>
        <v/>
      </c>
      <c r="GQ476" s="46">
        <f>IF(AND($DS476,GO476),
IF(BM476="","Debes escribir el valor de la licencia de maternidad o paternidad. ",
IF( ISERR(_xlfn.NUMBERVALUE(BM476)), "El valor de la licencia de maternidad o paternidad debe ser un número válido. ", "")
),
""
)</f>
        <v/>
      </c>
      <c r="GR476" s="46">
        <f>CONCATENATE(BN476,BO476)&lt;&gt;""</f>
        <v/>
      </c>
      <c r="GS476" s="46">
        <f>IF(AND($DS476,GR476),
IF(BN476="","Debes escribir el número de días de licencia remunerada. ",
IF( IFERROR(INT(BN476),1.1) &lt;&gt; IFERROR(_xlfn.NUMBERVALUE(BN476),1), "La cantidad de días de licencia remunerada debe ser un número entero. ", "")
),
""
)</f>
        <v/>
      </c>
      <c r="GT476" s="46">
        <f>IF(AND($DS476,GR476),
IF(BO476="","Debes escribir el valor de la licencia remunerada. ",
IF( ISERR(_xlfn.NUMBERVALUE(BO476)), "El valor de la licencia remunerada debe ser un número válido. ", "")
),
""
)</f>
        <v/>
      </c>
      <c r="GU476" s="46">
        <f>IF($DS476,
IF( AND(BP476&lt;&gt;"", ISERR(_xlfn.NUMBERVALUE(BP476))), "El valor de la licencia NO remunerada debe ser un número válido. ", "")
)</f>
        <v/>
      </c>
      <c r="GV476" s="46">
        <f>IF($DS476,
IF( AND(BQ476&lt;&gt;"", ISERR(_xlfn.NUMBERVALUE(BQ476))), "El valor de auxilios salariales debe ser un número válido. ", "")
)</f>
        <v/>
      </c>
      <c r="GW476" s="46">
        <f>IF($DS476,
IF( AND(BR476&lt;&gt;"", ISERR(_xlfn.NUMBERVALUE(BR476))), "El valor de auxilios NO salariales debe ser un número válido. ", "")
)</f>
        <v/>
      </c>
      <c r="GX476" s="46">
        <f>IF($DS476,
IF( AND(BS476&lt;&gt;"", ISERR(_xlfn.NUMBERVALUE(BS476))), "El valor de bonos salariales debe ser un número válido. ", "")
)</f>
        <v/>
      </c>
      <c r="GY476" s="46">
        <f>IF($DS476,
IF( AND(BT476&lt;&gt;"", ISERR(_xlfn.NUMBERVALUE(BT476))), "El valor de bonos NO salariales debe ser un número válido. ", "")
)</f>
        <v/>
      </c>
      <c r="GZ476" s="46">
        <f>IF($DS476,
IF( AND(BU476&lt;&gt;"", ISERR(_xlfn.NUMBERVALUE(BU476))), "El valor de bonos salariales de alimentación debe ser un número válido. ", "")
)</f>
        <v/>
      </c>
      <c r="HA476" s="46">
        <f>IF($DS476,
IF( AND(BV476&lt;&gt;"", ISERR(_xlfn.NUMBERVALUE(BV476))), "El valor de bonos NO salariales de alimentación debe ser un número válido. ", "")
)</f>
        <v/>
      </c>
      <c r="HB476" s="46">
        <f>IF($DS476,
IF( AND(BW476&lt;&gt;"", ISERR(_xlfn.NUMBERVALUE(BW476))), "El valor de bonificaciones salariales debe ser un número válido. ", "")
)</f>
        <v/>
      </c>
      <c r="HC476" s="46">
        <f>IF($DS476,
IF( AND(BX476&lt;&gt;"", ISERR(_xlfn.NUMBERVALUE(BX476))), "El valor de bonificaciones NO salariales debe ser un número válido. ", "")
)</f>
        <v/>
      </c>
      <c r="HD476" s="46">
        <f>IF($DS476,
IF( AND(BY476&lt;&gt;"", ISERR(_xlfn.NUMBERVALUE(BY476))), "El valor de compensaciones ordinarias debe ser un número válido. ", "")
)</f>
        <v/>
      </c>
      <c r="HE476" s="46">
        <f>IF($DS476,
IF( AND(BZ476&lt;&gt;"", ISERR(_xlfn.NUMBERVALUE(BZ476))), "El valor de compensaciones extraordinarias debe ser un número válido. ", "")
)</f>
        <v/>
      </c>
      <c r="HF476" s="46">
        <f>IF($DS476,
IF( AND(CA476&lt;&gt;"", ISERR(_xlfn.NUMBERVALUE(CA476))), "El valor de comisiones debe ser un número válido. ", "")
)</f>
        <v/>
      </c>
      <c r="HG476" s="46">
        <f>IF($DS476,
IF( AND(CB476&lt;&gt;"", ISERR(_xlfn.NUMBERVALUE(CB476))), "El valor de ausencia por huega debe ser un número válido. ", "")
)</f>
        <v/>
      </c>
      <c r="HH476" s="46">
        <f>IF($DS476,
IF( AND(CC476&lt;&gt;"", ISERR(_xlfn.NUMBERVALUE(CC476))), "El valor de anticipos debe ser un número válido. ", "")
)</f>
        <v/>
      </c>
      <c r="HI476" s="46">
        <f>IF($DS476,
IF( AND(CD476&lt;&gt;"", ISERR(_xlfn.NUMBERVALUE(CD476))), "El valor de pagos a terceros debe ser un número válido. ", "")
)</f>
        <v/>
      </c>
      <c r="HJ476" s="46">
        <f>IF($DS476,
IF( AND(CE476&lt;&gt;"", ISERR(_xlfn.NUMBERVALUE(CE476))), "El valor de dotación debe ser un número válido. ", "")
)</f>
        <v/>
      </c>
      <c r="HK476" s="46">
        <f>IF($DS476,
IF( AND(CF476&lt;&gt;"", ISERR(_xlfn.NUMBERVALUE(CF476))), "El valor de apoyo sostenibilidad debe ser un número válido. ", "")
)</f>
        <v/>
      </c>
      <c r="HL476" s="46">
        <f>IF($DS476,
IF( AND(CG476&lt;&gt;"", ISERR(_xlfn.NUMBERVALUE(CG476))), "El valor de teletrabajo debe ser un número válido. ", "")
)</f>
        <v/>
      </c>
      <c r="HM476" s="46">
        <f>IF($DS476,
IF( AND(CH476&lt;&gt;"", ISERR(_xlfn.NUMBERVALUE(CH476))), "El valor de bonificación de retiro debe ser un número válido. ", "")
)</f>
        <v/>
      </c>
      <c r="HN476" s="46">
        <f>IF($DS476,
IF( AND(CI476&lt;&gt;"", ISERR(_xlfn.NUMBERVALUE(CI476))), "El valor de indemnización de retiro debe ser un número válido. ", "")
)</f>
        <v/>
      </c>
      <c r="HO476" s="46">
        <f>IF($DS476,
IF( AND(CJ476&lt;&gt;"", ISERR(_xlfn.NUMBERVALUE(CJ476))), "El valor de reintegros debe ser un número válido. ", "")
)</f>
        <v/>
      </c>
      <c r="HP476" s="46">
        <f>CONCATENATE(CK476,CL476,CM476)&lt;&gt;""</f>
        <v/>
      </c>
      <c r="HQ476" s="46">
        <f>IF(AND($DS476,HP476),
IF(CK476="","Debes escribir la descripción de otro concepto no categorizado. ",""),
""
)</f>
        <v/>
      </c>
      <c r="HR476" s="46">
        <f>IF(AND($DS476,HP476),
IF(CONCATENATE(CL476,CM476)="","Debes escribir al menos un valor de concepto no categorizado (salarial o no salarial). ",
IF(ISERR(_xlfn.NUMBERVALUE(CL476)),"El valor salarial concepto no categorizado debe ser un número válido. ","")
),
""
)</f>
        <v/>
      </c>
      <c r="HS476" s="46">
        <f>IF(AND($DS476,HP476),
IF(CONCATENATE(CL476,CM476)="","Debes escribir al menos un valor de concepto no categorizado (salarial o no salarial). ",
IF(ISERR(_xlfn.NUMBERVALUE(CM476)),"El valor NO salarial concepto no categorizado debe ser un número válido. ","")
),
""
)</f>
        <v/>
      </c>
      <c r="HT476" s="46">
        <f>IF($DS476,
IF(CN476="","Debes escribir el porcentaje del aporte a salud. ",
IF( ISERR(_xlfn.NUMBERVALUE(CN476)), "El valor del porcentaje del aporte a salud debe ser un número válido. ", "")
)
)</f>
        <v/>
      </c>
      <c r="HU476" s="46">
        <f>IF($DS476,
IF(CO476="","Debes escribir el valor del aporte a salud. ",
IF( ISERR(_xlfn.NUMBERVALUE(CO476)), "El valor del aporte a salud debe ser un número válido. ", "")
)
)</f>
        <v/>
      </c>
      <c r="HV476" s="46">
        <f>IF($DS476,
IF( AND(CP476&lt;&gt;"", ISERR(_xlfn.NUMBERVALUE(CP476))), "El valor plan complementario debe ser un número válido. ", "")
)</f>
        <v/>
      </c>
      <c r="HW476" s="46">
        <f>IF($DS476,
IF(CQ476="","Debes escribir el porcentaje del aporte a pensión. ",
IF( ISERR(_xlfn.NUMBERVALUE(CQ476)), "El valor del porcentaje del aporte a pensión debe ser un número válido. ", "")
)
)</f>
        <v/>
      </c>
      <c r="HX476" s="46">
        <f>IF($DS476,
IF(CR476="","Debes escribir el valor del aporte a pensión. ",
IF( ISERR(_xlfn.NUMBERVALUE(CR476)), "El valor del aporte a salud debe ser un número válido. ", "")
)
)</f>
        <v/>
      </c>
      <c r="HY476" s="46">
        <f>IF($DS476,
IF( AND(CS476&lt;&gt;"", ISERR(_xlfn.NUMBERVALUE(CS476))), "El valor pensión voluntaria debe ser un número válido. ", "")
)</f>
        <v/>
      </c>
      <c r="HZ476" s="46">
        <f>CONCATENATE(CT476,CU476,CV476,CW476)&lt;&gt;""</f>
        <v/>
      </c>
      <c r="IA476" s="46">
        <f>IF(AND($DS476,HZ476),
IF(CT476="","Debes escribir el % del fondo de seguridad pensional. ",
IF( ISERR(_xlfn.NUMBERVALUE(CT476)), "El % del fondo de seguridad debe ser un número válido. ", "")
),
""
)</f>
        <v/>
      </c>
      <c r="IB476" s="46">
        <f>IF(AND($DS476,HZ476),
IF(CU476="","Debes escribir el valor del aporte al fondo de solidaridad pensional. ",
IF( ISERR(_xlfn.NUMBERVALUE(CU476)), "El valor del aporte al fondo de solidaridad pensional debe ser un número válido. ", "")
),
""
)</f>
        <v/>
      </c>
      <c r="IC476" s="46">
        <f>IF(AND($DS476,HZ476),
IF(CV476="","Debes escribir el % del fondo de subsistencia. ",
IF( ISERR(_xlfn.NUMBERVALUE(CV476)), "El % del fondo de subsistencia debe ser un número válido. ", "")
),
""
)</f>
        <v/>
      </c>
      <c r="ID476" s="46">
        <f>IF(AND($DS476,HZ476),
IF(CW476="","Debes escribir el valor del fondo de subsistencia. ",
IF( ISERR(_xlfn.NUMBERVALUE(CW476)), "El valor del fondo de subsistencia debe ser un número válido. ", "")
),
""
)</f>
        <v/>
      </c>
      <c r="IE476" s="46">
        <f>CONCATENATE(CX476,CY476)&lt;&gt;""</f>
        <v/>
      </c>
      <c r="IF476" s="46">
        <f>IF(AND($DS476,IE476),
IF(CX476="","Debes escribir el % de sindicato. ",
IF( ISERR(_xlfn.NUMBERVALUE(CX476)), "El % de sindicato debe ser un número válido. ", "")
),
""
)</f>
        <v/>
      </c>
      <c r="IG476" s="46">
        <f>IF(AND($DS476,IE476),
IF(CY476="","Debes escribir el valor del sindicato. ",
IF( ISERR(_xlfn.NUMBERVALUE(CY476)), "El valor del sindicato debe ser un número válido. ", "")
),
""
)</f>
        <v/>
      </c>
      <c r="IH476" s="46">
        <f>IF($DS476,
IF( AND(CZ476&lt;&gt;"", ISERR(_xlfn.NUMBERVALUE(CZ476))), "El valor de sanción pública debe ser un número válido. ", "")
)</f>
        <v/>
      </c>
      <c r="II476" s="46">
        <f>IF($DS476,
IF( AND(DA476&lt;&gt;"", ISERR(_xlfn.NUMBERVALUE(DA476))), "El valor de sanción privada debe ser un número válido. ", "")
)</f>
        <v/>
      </c>
      <c r="IJ476" s="46">
        <f>CONCATENATE(DB476,DC476)&lt;&gt;""</f>
        <v/>
      </c>
      <c r="IK476" s="46">
        <f>IF(AND($DS476,IJ476),
IF(DB476="","Debes escribir la descripción de libranza. ",""),
""
)</f>
        <v/>
      </c>
      <c r="IL476" s="46">
        <f>IF(AND($DS476,IJ476),
IF(DC476="","Debes escribir la cuota libranza. ",
IF(ISERR(_xlfn.NUMBERVALUE(DC476)),"El valor de la cuota libranza debe ser un número válido. ","")
),
""
)</f>
        <v/>
      </c>
      <c r="IM476" s="46">
        <f>IF($DS476,
IF( AND(DD476&lt;&gt;"", ISERR(_xlfn.NUMBERVALUE(DD476))), "El valor de pagos a terceros debe ser un número válido. ", "")
)</f>
        <v/>
      </c>
      <c r="IN476" s="46">
        <f>IF($DS476,
IF( AND(DE476&lt;&gt;"", ISERR(_xlfn.NUMBERVALUE(DE476))), "El valor de anticipos debe ser un número válido. ", "")
)</f>
        <v/>
      </c>
      <c r="IO476" s="46">
        <f>IF($DS476,
IF( AND(DF476&lt;&gt;"", ISERR(_xlfn.NUMBERVALUE(DF476))), "El valor de AFC debe ser un número válido. ", "")
)</f>
        <v/>
      </c>
      <c r="IP476" s="46">
        <f>IF($DS476,
IF( AND(DG476&lt;&gt;"", ISERR(_xlfn.NUMBERVALUE(DG476))), "El valor de rete-fuente debe ser un número válido. ", "")
)</f>
        <v/>
      </c>
      <c r="IQ476" s="46">
        <f>IF($DS476,
IF( AND(DH476&lt;&gt;"", ISERR(_xlfn.NUMBERVALUE(DH476))), "El valor de cooperativa de trabajo debe ser un número válido. ", "")
)</f>
        <v/>
      </c>
      <c r="IR476" s="46">
        <f>IF($DS476,
IF( AND(DI476&lt;&gt;"", ISERR(_xlfn.NUMBERVALUE(DI476))), "El valor de embargo fiscal debe ser un número válido. ", "")
)</f>
        <v/>
      </c>
      <c r="IS476" s="46">
        <f>IF($DS476,
IF( AND(DJ476&lt;&gt;"", ISERR(_xlfn.NUMBERVALUE(DJ476))), "El valor de educación debe ser un número válido. ", "")
)</f>
        <v/>
      </c>
      <c r="IT476" s="46">
        <f>IF($DS476,
IF( AND(DK476&lt;&gt;"", ISERR(_xlfn.NUMBERVALUE(DK476))), "El valor de reintegro debe ser un número válido. ", "")
)</f>
        <v/>
      </c>
      <c r="IU476" s="46">
        <f>IF($DS476,
IF( AND(DL476&lt;&gt;"", ISERR(_xlfn.NUMBERVALUE(DL476))), "El valor de deuda debe ser un número válido. ", "")
)</f>
        <v/>
      </c>
      <c r="IV476" s="46">
        <f>IF($DS476,
IF( AND(DM476&lt;&gt;"", ISERR(_xlfn.NUMBERVALUE(DM476))), "El valor de otras deducciones debe ser un número válido. ", "")
)</f>
        <v/>
      </c>
      <c r="IW476" s="46">
        <f>IF($DS476,
IF(DN476="","Debes escribir el valor de los devengos totales. ",
IF( ISERR(_xlfn.NUMBERVALUE(DN476)), "El valor de los devengos totales debe ser un número válido. ", "")
)
)</f>
        <v/>
      </c>
      <c r="IX476" s="46">
        <f>IF($DS476,
IF(DO476="","Debes escribir el valor de las deducciones totales. ",
IF( ISERR(_xlfn.NUMBERVALUE(DO476)), "El valor de las deducciones totales debe ser un número válido. ", "")
)
)</f>
        <v/>
      </c>
      <c r="IY476" s="46">
        <f>IF($DS476,
IF(DP476="","Debes escribir el valor del salario total. ",
IF( ISERR(_xlfn.NUMBERVALUE(DP476)), "El valor del salario total debe ser un número válido. ", "")
)
)</f>
        <v/>
      </c>
    </row>
    <row r="477">
      <c r="B477" s="48" t="n">
        <v>465</v>
      </c>
      <c r="C477" s="61">
        <f>IF(AND(DS477,DP477&lt;&gt;""),
IF(DQ477="","OK","Error"),
""
)</f>
        <v/>
      </c>
      <c r="D477" s="53" t="n"/>
      <c r="E477" s="52" t="n"/>
      <c r="F477" s="112" t="n"/>
      <c r="G477" s="52" t="n"/>
      <c r="H477" s="53" t="n"/>
      <c r="I477" s="52" t="n"/>
      <c r="J477" s="52" t="n"/>
      <c r="K477" s="53" t="n"/>
      <c r="L477" s="55" t="n"/>
      <c r="M477" s="108" t="n"/>
      <c r="N477" s="56" t="n"/>
      <c r="O477" s="52" t="n"/>
      <c r="P477" s="52" t="n"/>
      <c r="Q477" s="52" t="n"/>
      <c r="R477" s="52" t="n"/>
      <c r="S477" s="52" t="n"/>
      <c r="T477" s="53" t="n"/>
      <c r="U477" s="52" t="n"/>
      <c r="V477" s="52" t="n"/>
      <c r="W477" s="55" t="n"/>
      <c r="X477" s="55" t="n"/>
      <c r="Y477" s="52" t="n"/>
      <c r="Z477" s="55" t="n"/>
      <c r="AA477" s="52" t="n"/>
      <c r="AB477" s="53" t="n"/>
      <c r="AC477" s="53" t="n"/>
      <c r="AD477" s="53" t="n"/>
      <c r="AE477" s="177" t="n"/>
      <c r="AF477" s="113" t="n"/>
      <c r="AG477" s="177" t="n"/>
      <c r="AH477" s="178" t="n"/>
      <c r="AI477" s="178" t="n"/>
      <c r="AJ477" s="178" t="n"/>
      <c r="AK477" s="114" t="n"/>
      <c r="AL477" s="178" t="n"/>
      <c r="AM477" s="114" t="n"/>
      <c r="AN477" s="178" t="n"/>
      <c r="AO477" s="114" t="n"/>
      <c r="AP477" s="178" t="n"/>
      <c r="AQ477" s="114" t="n"/>
      <c r="AR477" s="178" t="n"/>
      <c r="AS477" s="114" t="n"/>
      <c r="AT477" s="178" t="n"/>
      <c r="AU477" s="114" t="n"/>
      <c r="AV477" s="178" t="n"/>
      <c r="AW477" s="114" t="n"/>
      <c r="AX477" s="178" t="n"/>
      <c r="AY477" s="114" t="n"/>
      <c r="AZ477" s="178" t="n"/>
      <c r="BA477" s="114" t="n"/>
      <c r="BB477" s="178" t="n"/>
      <c r="BC477" s="114" t="n"/>
      <c r="BD477" s="178" t="n"/>
      <c r="BE477" s="178" t="n"/>
      <c r="BF477" s="178" t="n"/>
      <c r="BG477" s="59" t="n"/>
      <c r="BH477" s="178" t="n"/>
      <c r="BI477" s="114" t="n"/>
      <c r="BJ477" s="53" t="n"/>
      <c r="BK477" s="178" t="n"/>
      <c r="BL477" s="114" t="n"/>
      <c r="BM477" s="178" t="n"/>
      <c r="BN477" s="114" t="n"/>
      <c r="BO477" s="178" t="n"/>
      <c r="BP477" s="178" t="n"/>
      <c r="BQ477" s="178" t="n"/>
      <c r="BR477" s="178" t="n"/>
      <c r="BS477" s="178" t="n"/>
      <c r="BT477" s="178" t="n"/>
      <c r="BU477" s="178" t="n"/>
      <c r="BV477" s="178" t="n"/>
      <c r="BW477" s="178" t="n"/>
      <c r="BX477" s="178" t="n"/>
      <c r="BY477" s="178" t="n"/>
      <c r="BZ477" s="178" t="n"/>
      <c r="CA477" s="178" t="n"/>
      <c r="CB477" s="178" t="n"/>
      <c r="CC477" s="178" t="n"/>
      <c r="CD477" s="178" t="n"/>
      <c r="CE477" s="178" t="n"/>
      <c r="CF477" s="178" t="n"/>
      <c r="CG477" s="178" t="n"/>
      <c r="CH477" s="178" t="n"/>
      <c r="CI477" s="178" t="n"/>
      <c r="CJ477" s="178" t="n"/>
      <c r="CK477" s="53" t="n"/>
      <c r="CL477" s="178" t="n"/>
      <c r="CM477" s="178" t="n"/>
      <c r="CN477" s="60" t="n"/>
      <c r="CO477" s="177" t="n"/>
      <c r="CP477" s="178" t="n"/>
      <c r="CQ477" s="60" t="n"/>
      <c r="CR477" s="177" t="n"/>
      <c r="CS477" s="178" t="n"/>
      <c r="CT477" s="59" t="n"/>
      <c r="CU477" s="178" t="n"/>
      <c r="CV477" s="59" t="n"/>
      <c r="CW477" s="178" t="n"/>
      <c r="CX477" s="59" t="n"/>
      <c r="CY477" s="178" t="n"/>
      <c r="CZ477" s="178" t="n"/>
      <c r="DA477" s="178" t="n"/>
      <c r="DB477" s="53" t="n"/>
      <c r="DC477" s="178" t="n"/>
      <c r="DD477" s="178" t="n"/>
      <c r="DE477" s="178" t="n"/>
      <c r="DF477" s="178" t="n"/>
      <c r="DG477" s="178" t="n"/>
      <c r="DH477" s="178" t="n"/>
      <c r="DI477" s="178" t="n"/>
      <c r="DJ477" s="178" t="n"/>
      <c r="DK477" s="178" t="n"/>
      <c r="DL477" s="178" t="n"/>
      <c r="DM477" s="178" t="n"/>
      <c r="DN477" s="177" t="n"/>
      <c r="DO477" s="177" t="n"/>
      <c r="DP477" s="177" t="n"/>
      <c r="DQ477" s="76">
        <f>IF(AND(DS477,DP477&lt;&gt;""),
CONCATENATE(DT477,DU477,DV477,DW477,DX477,DY477,DZ477,EA477,EB477,EC477,ED477,EE477,EF477,EG477,EH477,EI477,EJ477,EK477,EL477,EM477,EN477,EO477,EP477,EQ477,ES477,ET477,EU477,EV477,EW477,EX477,EY477,EZ477,FA477,FC477,FD477,FF477,FG477,FI477,FJ477,FL477,FM477,FO477,FP477,FR477,FS477,FU477,FV477,FX477,FY477,GA477,GB477,GD477,GE477,GF477,GH477,GI477,GJ477,GL477,GM477,GN477,GP477,GQ477,GS477,GT477,GU477,GV477,GW477,GX477,GY477,GZ477,HA477,HB477,HC477,HD477,HE477,HF477,HG477,HH477,HI477,HJ477,HK477,HL477,HM477,HN477,HO477,HQ477,HR477,HS477,HT477,HU477,HV477,HW477,HX477,HY477,IA477,IB477,IC477,ID477,IF477,IG477,IH477,II477,IK477,IL477,IM477,IN477,IO477,IP477,IQ477,IR477,IS477,IT477,IU477,IV477,IW477,IX477,IY477,IZ477),
""
)</f>
        <v/>
      </c>
      <c r="DR477" s="53" t="n"/>
      <c r="DS477" s="46">
        <f>CONCATENATE(D477,$E477,$F477,$G477,H477,$I477,$J477,K477,$L477,$M477,N477,$O477,$P477,$Q477,$R477,$S477,T477,$U477,$V477,$W477,$X477,$Y477,$Z477,$AA477,AB477,AC477,AD477,$AE477,$AF477,$AG477,AH477,AI477,AJ477,AK477,AL477,AM477,AN477,AO477,AP477,AQ477,AR477,AS477,AT477,AU477,AV477,AW477,AX477,AY477,AZ477,BA477,BB477,BC477,BD477,BE477,BF477,BG477,BH477,BI477,BJ477,BK477,BL477,BM477,BN477,BO477,BP477,BQ477,BR477,BS477,BT477,BU477,BV477,BW477,BX477,BY477,BZ477,CA477,CB477,CC477,CD477,CE477,CF477,CG477,CH477,CI477,CJ477,CK477,CL477,CM477,$CN477,$CO477,CP477,$CQ477,$CR477,CS477,CT477,CU477,CV477,CW477,CX477,CY477,CZ477,DA477,DB477,DC477,DD477,DE477,DF477,DG477,DH477,DI477,DJ477,DK477,DL477,DM477,$DN477,$DO477,$DP477,DR477)&lt;&gt;""</f>
        <v/>
      </c>
      <c r="DT477" s="46">
        <f>IF(AND($DS477,$E$4&lt;&gt;""),
IF(LEFT($E$4,2) = "1.",
IF(D477&lt;&gt;"","El CUNE sólo se envía en operaciones de novedad o ajuste. ",""),
IF(D477="","Debes escribir un CUNE válido para realizar operaciones de novedad o ajuste. ","")),
""
)</f>
        <v/>
      </c>
      <c r="DU477" s="46">
        <f>IF($DS477,
IF(E477="","Debes seleccionar el tipo de documento del empleado. ",
IF(_xlfn.IFNA(VLOOKUP(E477,TIPO_DE_DOCUMENTO,1,FALSE),-1)=-1,"El tipo de documento no es válido (por favor seleccionarlo de la lista). ","")
)
)</f>
        <v/>
      </c>
      <c r="DV477" s="46">
        <f>IF($DS477,
IF(F477="","Debes escribir el número de documento del empleado. ","")
)</f>
        <v/>
      </c>
      <c r="DW477" s="46">
        <f>IF($DS477,
IF(G477="","Debes escribir el primer nombre del empleado. ","")
)</f>
        <v/>
      </c>
      <c r="DY477" s="46">
        <f>IF($DS477,
IF(I477="","Debes escribir el primer apellido del empleado. ","")
)</f>
        <v/>
      </c>
      <c r="DZ477" s="46">
        <f>IF($DS477,
IF(J477="","Debes escribir el segundo apellido del empleado. ","")
)</f>
        <v/>
      </c>
      <c r="EB477" s="46">
        <f>IF($DS477,
IF(L477="","Debes escribir la fecha de ingreso del empleado. ",
IF(ISERR(DATE(YEAR(L477),MONTH(L477),DAY(L477))), "El valor ingresado en fecha de ingreso no tiene un formato válido. ","")
)
)</f>
        <v/>
      </c>
      <c r="EC477" s="46">
        <f>IF($DS477,
IF(M477="","Debes escribir el tiempo laborado. ",
IF( IFERROR(INT(M477),1.1) &lt;&gt; IFERROR(_xlfn.NUMBERVALUE(M477),1), "El valor de los días trabajados debe ser un número entero. ", "")
)
)</f>
        <v/>
      </c>
      <c r="ED477" s="46">
        <f>IF($DS477,
IF( AND(N477&lt;&gt;"", ISERR(DATE(YEAR(N477),MONTH(N477),DAY(N477))) ), "El valor ingresado en fecha de ingreso no tiene un formato válido. ",
IF( AND(N477&lt;&gt;"", $E$6&lt;&gt;"", DATE(YEAR(N477), MONTH(N477), 1) &lt;&gt; IFERROR(DATE(MID($E$6, 1, 4), MID($E$6, 6, 2),1), "1/1/1900") ), "La fecha de retiro debe estar dentro del período liquidado. ", "")
)
)</f>
        <v/>
      </c>
      <c r="EE477" s="46">
        <f>IF($DS477,
IF(O477="","Debes seleccionar el tipo de trabajador. ",
IF(_xlfn.IFNA(VLOOKUP(O477,TIPO_DE_TRABAJADOR,1,FALSE),-1)=-1,"El tipo de trabajador no es válido (por favor seleccionarlo de la lista). ","")
)
)</f>
        <v/>
      </c>
      <c r="EF477" s="46">
        <f>IF($DS477,
IF(P477="","Debes seleccionar si es un trabajador dependiente pensionado por vejez. ",
IF(_xlfn.IFNA(VLOOKUP(P477,SUBTIPO_DE_TRABAJADOR,1,FALSE),-1)=-1,"El tipo de trabajador dependiente pensionado por vejez no es válido (por favor seleccionarlo de la lista). ","")
)
)</f>
        <v/>
      </c>
      <c r="EG477" s="46">
        <f>IF($DS477,
IF(Q477="","Debes seleccionar el tipo de contrato del trabajador. ",
IF(_xlfn.IFNA(VLOOKUP(Q477,TIPO_DE_CONTRATO,1,FALSE),-1)=-1,"El tipo de contrato del trabajador no es válido (por favor seleccionarlo de la lista). ","")
)
)</f>
        <v/>
      </c>
      <c r="EH477" s="46">
        <f>IF($DS477,
IF(R477="","Debes seleccionar si es un salario integral. ",
IF(_xlfn.IFNA(VLOOKUP(R477,SI_NO,1,FALSE),-1)=-1,"Valor no válido para salario integral (por favor seleccionarlo de la lista). ","")
)
)</f>
        <v/>
      </c>
      <c r="EI477" s="46">
        <f>IF($DS477,
IF(S477="","Debes seleccionar si el trabajador realiza actividades de riesgo. ",
IF(_xlfn.IFNA(VLOOKUP(S477,SI_NO,1,FALSE),-1)=-1,"Valor no válido para actividad de alto riesgo (por favor seleccionarlo de la lista). ","")
)
)</f>
        <v/>
      </c>
      <c r="EK477" s="46">
        <f>IF($DS477,
IF(U477="","Debes escribir el código del municipio de residencia del trabajador. ",
IF(_xlfn.IFNA(VLOOKUP(U477,MUNICIPIO,1,FALSE),-1)=-1,"El municipio de residencia del trabajador es inválido (por favor seleccionarlo de la lista). ","")
)
)</f>
        <v/>
      </c>
      <c r="EL477" s="46">
        <f>IF($DS477,
IF(V477="","Debes escribir el la dirección de residendia del trabajador. ","")
)</f>
        <v/>
      </c>
      <c r="EM477" s="46">
        <f>IF($DS477,
IF(W477="","Debes escribir la fecha de inicio de la liquidación. ",
IF(ISERR(DATE(YEAR(W477),MONTH(W477),DAY(W477))),"El valor ingresado en fecha de inicio de liquidación no tiene un formato válido. ",
IF( AND($E$6&lt;&gt;"", DATE(YEAR(W477), MONTH(W477), 1) &lt;&gt; IFERROR(DATE(MID($E$6, 1, 4), MID($E$6, 6, 2),1), "1/1/1900") ), "La fecha de inicio de la liquidación debe estar dentro del período liquidado. ", "")
)
)
)</f>
        <v/>
      </c>
      <c r="EN477" s="46">
        <f>IF($DS477,
IF(X477="","Debes escribir la fecha de fin de la liquidación. ",
IF(ISERR(DATE(YEAR(X477),MONTH(X477),DAY(X477))),"El valor ingresado en fecha de fin de liquidación no tiene un formato válido. ",
IF( AND($E$6&lt;&gt;"", DATE(YEAR(X477), MONTH(X477), 1) &lt;&gt; IFERROR(DATE(MID($E$6, 1, 4), MID($E$6, 6, 2),1), "1/1/1900") ), "La fecha de fin de la liquidación debe estar dentro del período liquidado. ", "")
)
)
)</f>
        <v/>
      </c>
      <c r="EO477" s="46">
        <f>IF($DS477,
IF(Y477="","Debes escribir la frecuencia de pago del trabajador. ",
IF(_xlfn.IFNA(VLOOKUP(Y477,PERÍODO_DE_NÓMINA,1,FALSE),-1)=-1,"La frecuencia de pago es inválida (por favor seleccionarlo de la lista). ","")
)
)</f>
        <v/>
      </c>
      <c r="EP477" s="46">
        <f>IF($DS477,
IF(Z477="","Debes escribir la fecha de pago. ",
IF(ISERR(DATE(YEAR(Z477),MONTH(Z477),DAY(Z477))), "El valor ingresado en fecha de pago no tiene un formato válido. ","")
)
)</f>
        <v/>
      </c>
      <c r="EQ477" s="46">
        <f>IF($DS477,
IF(AA477="","Debes escribir el medio de pago. ",
IF(_xlfn.IFNA(VLOOKUP(AA477,MEDIOS_DE_PAGO,1,FALSE),-1)=-1,"El medio de pago es inválido (por favor seleccionarlo de la lista). ","")
)
)</f>
        <v/>
      </c>
      <c r="ER477" s="46">
        <f>OR(AA477='Tablas '!$T$4,AA477='Tablas '!$T$7,AA477='Tablas '!$T$8,AA477='Tablas '!$T$11)</f>
        <v/>
      </c>
      <c r="ES477" s="46">
        <f>IF(AND($DS477,ER477),
IF(AB477="","Debes escribir la entidad bancaria. ",""),
""
)</f>
        <v/>
      </c>
      <c r="ET477" s="46">
        <f>IF(AND($DS477,ER477),
IF(AC477="","Debes escribir el tipo de cuenta bancaria. ",
IF(_xlfn.IFNA(VLOOKUP(AC477,TIPO_DE_CUENTA,1,FALSE),-1)=-1,"El tipo de cuenta bancaria es inválida (por favor seleccionarlo de la lista). ","")
),
""
)</f>
        <v/>
      </c>
      <c r="EU477" s="46">
        <f>IF(AND($DS477,ER477),
IF(AD477="","Debes escribir el número de cuenta bancaria. ",""),
""
)</f>
        <v/>
      </c>
      <c r="EV477" s="46">
        <f>IF($DS477,
IF(AE477="","Debes escribir el valor del sueldo básico. ",
IF( ISERR(_xlfn.NUMBERVALUE(AE477)), "El valor del sueldo básico debe ser un número válido. ", "")
)
)</f>
        <v/>
      </c>
      <c r="EW477" s="46">
        <f>IF($DS477,
IF(AF477="","Debes escribir el número de días trabajados. ",
IF( IFERROR(INT(AF477),1.1) &lt;&gt; IFERROR(_xlfn.NUMBERVALUE(AF477),1), "La cantidad de días trabajados debe ser un número entero. ", "")
)
)</f>
        <v/>
      </c>
      <c r="EX477" s="46">
        <f>IF($DS477,
IF(AG477="","Debes escribir el valor del sueldo trabajado. ",
IF( ISERR(_xlfn.NUMBERVALUE(AG477)), "El valor del sueldo trabajado debe ser un número válido. ", "")
)
)</f>
        <v/>
      </c>
      <c r="EY477" s="46">
        <f>IF($DS477,
IF( AND(AH477&lt;&gt;"", ISERR(_xlfn.NUMBERVALUE(AH477))), "El valor del auxilio de transporte debe ser un número válido. ", "")
)</f>
        <v/>
      </c>
      <c r="EZ477" s="46">
        <f>IF($DS477,
IF( AND(AI477&lt;&gt;"", ISERR(_xlfn.NUMBERVALUE(AI477))), "El valor de viáticos salariales debe ser un número válido. ", "")
)</f>
        <v/>
      </c>
      <c r="FA477" s="46">
        <f>IF($DS477,
IF( AND(AJ477&lt;&gt;"", ISERR(_xlfn.NUMBERVALUE(AJ477))), "El valor de viáticos NO salariales debe ser un número válido. ", "")
)</f>
        <v/>
      </c>
      <c r="FB477" s="46">
        <f>CONCATENATE(AK477,AL477)&lt;&gt;""</f>
        <v/>
      </c>
      <c r="FC477" s="46">
        <f>IF(AND($DS477,FB477),
IF(AK477="","Debes escribir el número de horas extras diurnas. ",
IF( IFERROR(INT(AK477),1.1) &lt;&gt; IFERROR(_xlfn.NUMBERVALUE(AK477),1), "La cantidad de horas extras diurnas debe ser un número entero. ", "")
),
""
)</f>
        <v/>
      </c>
      <c r="FD477" s="46">
        <f>IF(AND($DS477,FB477),
IF(AL477="","Debes escribir el valor de las horas extras diurnas. ",
IF( ISERR(_xlfn.NUMBERVALUE(AL477)), "El valor de las horas extras duirnas debe ser un número válido. ", "")
),
""
)</f>
        <v/>
      </c>
      <c r="FE477" s="46">
        <f>CONCATENATE(AM477,AN477)&lt;&gt;""</f>
        <v/>
      </c>
      <c r="FF477" s="46">
        <f>IF(AND($DS477,FE477),
IF(AM477="","Debes escribir el número de horas extras nocturnas. ",
IF( IFERROR(INT(AM477),1.1) &lt;&gt; IFERROR(_xlfn.NUMBERVALUE(AM477),1), "La cantidad de horas extras nocturnas debe ser un número entero. ", "")
),
""
)</f>
        <v/>
      </c>
      <c r="FG477" s="46">
        <f>IF(AND($DS477,FE477),
IF(AN477="","Debes escribir el valor de las horas extras nocturnas. ",
IF( ISERR(_xlfn.NUMBERVALUE(AN477)), "El valor de las horas extras nocturnas debe ser un número válido. ", "")
),
""
)</f>
        <v/>
      </c>
      <c r="FH477" s="46">
        <f>CONCATENATE(AO477,AP477)&lt;&gt;""</f>
        <v/>
      </c>
      <c r="FI477" s="46">
        <f>IF(AND($DS477,FH477),
IF(AO477="","Debes escribir el número de horas extras diurnas dominicales y festivas. ",
IF( IFERROR(INT(AO477),1.1) &lt;&gt; IFERROR(_xlfn.NUMBERVALUE(AO477),1), "La cantidad de horas extras diurnas dominicales y festivas debe ser un número entero. ", "")
),
""
)</f>
        <v/>
      </c>
      <c r="FJ477" s="46">
        <f>IF(AND($DS477,FH477),
IF(AP477="","Debes escribir el valor de las horas extras diurnas dominicales y festivas. ",
IF( ISERR(_xlfn.NUMBERVALUE(AP477)), "El valor de las horas extras diurnas dominicales y festivas debe ser un número válido. ", "")
),
""
)</f>
        <v/>
      </c>
      <c r="FK477" s="46">
        <f>CONCATENATE(AQ477,AR477)&lt;&gt;""</f>
        <v/>
      </c>
      <c r="FL477" s="46">
        <f>IF(AND($DS477,FK477),
IF(AQ477="","Debes escribir el número de horas extras nocturnas dominicales y festivas. ",
IF( IFERROR(INT(AQ477),1.1) &lt;&gt; IFERROR(_xlfn.NUMBERVALUE(AQ477),1), "La cantidad de horas extras nocturnas dominicales y festivas debe ser un número entero. ", "")
),
""
)</f>
        <v/>
      </c>
      <c r="FM477" s="46">
        <f>IF(AND($DS477,FK477),
IF(AR477="","Debes escribir el valor de las horas extras nocturnas dominicales y festivas. ",
IF( ISERR(_xlfn.NUMBERVALUE(AR477)), "El valor de las horas extras nocturnas dominicales y festivas debe ser un número válido. ", "")
),
""
)</f>
        <v/>
      </c>
      <c r="FN477" s="46">
        <f>CONCATENATE(AS477,AT477)&lt;&gt;""</f>
        <v/>
      </c>
      <c r="FO477" s="46">
        <f>IF(AND($DS477,FN477),
IF(AS477="","Debes escribir el número de horas recargo nocturno. ",
IF( IFERROR(INT(AS477),1.1) &lt;&gt; IFERROR(_xlfn.NUMBERVALUE(AS477),1), "La cantidad de horas recargo nocturno debe ser un número entero. ", "")
),
""
)</f>
        <v/>
      </c>
      <c r="FP477" s="46">
        <f>IF(AND($DS477,FN477),
IF(AT477="","Debes escribir el valor de las horas recargo nocturno. ",
IF( ISERR(_xlfn.NUMBERVALUE(AT477)), "El valor de las horas recargo nocturno debe ser un número válido. ", "")
),
""
)</f>
        <v/>
      </c>
      <c r="FQ477" s="46">
        <f>CONCATENATE(AU477,AV477)&lt;&gt;""</f>
        <v/>
      </c>
      <c r="FR477" s="46">
        <f>IF(AND($DS477,FQ477),
IF(AU477="","Debes escribir el número de horas recargo diurno dominical y festivo. ",
IF( IFERROR(INT(AU477),1.1) &lt;&gt; IFERROR(_xlfn.NUMBERVALUE(AU477),1), "La cantidad de horas recargo diurno dominical y festivo debe ser un número entero. ", "")
),
""
)</f>
        <v/>
      </c>
      <c r="FS477" s="46">
        <f>IF(AND($DS477,FQ477),
IF(AV477="","Debes escribir el valor de las horas recargo diurno dominical y festivo. ",
IF( ISERR(_xlfn.NUMBERVALUE(AV477)), "El valor de las horas recargo diurno dominical y festivo debe ser un número válido. ", "")
),
""
)</f>
        <v/>
      </c>
      <c r="FT477" s="46">
        <f>CONCATENATE(AW477,AX477)&lt;&gt;""</f>
        <v/>
      </c>
      <c r="FU477" s="46">
        <f>IF(AND($DS477,FT477),
IF(AW477="","Debes escribir el número de horas recargo nocturno dominical y festivo. ",
IF( IFERROR(INT(AW477),1.1) &lt;&gt; IFERROR(_xlfn.NUMBERVALUE(AW477),1), "La cantidad de horas recargo nocturno dominical y festivo debe ser un número entero. ", "")
),
""
)</f>
        <v/>
      </c>
      <c r="FV477" s="46">
        <f>IF(AND($DS477,FT477),
IF(AX477="","Debes escribir el valor de las horas recargo nocturno dominical y festivo. ",
IF( ISERR(_xlfn.NUMBERVALUE(AX477)), "El valor de las horas recargo nocturno dominical y festivo debe ser un número válido. ", "")
),
""
)</f>
        <v/>
      </c>
      <c r="FW477" s="46">
        <f>CONCATENATE(AY477,AZ477)&lt;&gt;""</f>
        <v/>
      </c>
      <c r="FX477" s="46">
        <f>IF(AND($DS477,FW477),
IF(AY477="","Debes escribir el número de días de vacaciones comunes. ",
IF( IFERROR(INT(AY477),1.1) &lt;&gt; IFERROR(_xlfn.NUMBERVALUE(AY477),1), "La cantidad de días de vacaciones comunes debe ser un número entero. ", "")
),
""
)</f>
        <v/>
      </c>
      <c r="FY477" s="46">
        <f>IF(AND($DS477,FW477),
IF(AZ477="","Debes escribir el valor de las vacaciones comunes. ",
IF( ISERR(_xlfn.NUMBERVALUE(AZ477)), "El valor de las vacaciones comunes debe ser un número válido. ", "")
),
""
)</f>
        <v/>
      </c>
      <c r="FZ477" s="46">
        <f>CONCATENATE(BA477,BB477)&lt;&gt;""</f>
        <v/>
      </c>
      <c r="GA477" s="46">
        <f>IF(AND($DS477,FZ477),
IF(BA477="","Debes escribir el número de días de vacaciones compensadas. ",
IF( IFERROR(INT(BA477),1.1) &lt;&gt; IFERROR(_xlfn.NUMBERVALUE(BA477),1), "La cantidad de días de vacaciones compensadas debe ser un número entero. ", "")
),
""
)</f>
        <v/>
      </c>
      <c r="GB477" s="46">
        <f>IF(AND($DS477,FZ477),
IF(BB477="","Debes escribir el valor de las vacaciones compensadas. ",
IF( ISERR(_xlfn.NUMBERVALUE(BB477)), "El valor de las vacaciones compensadas debe ser un número válido. ", "")
),
""
)</f>
        <v/>
      </c>
      <c r="GC477" s="46">
        <f>CONCATENATE(BC477,BD477)&lt;&gt;""</f>
        <v/>
      </c>
      <c r="GD477" s="46">
        <f>IF(AND($DS477,GC477),
IF(BC477="","Debes escribir el número de días de prima salarial. ",
IF( IFERROR(INT(BC477),1.1) &lt;&gt; IFERROR(_xlfn.NUMBERVALUE(BC477),1), "La cantidad de días de prima salarial debe ser un número entero. ", "")
),
""
)</f>
        <v/>
      </c>
      <c r="GE477" s="46">
        <f>IF(AND($DS477,GC477),
IF(BD477="","Debes escribir el valor de los días de prima salarial. ",
IF( ISERR(_xlfn.NUMBERVALUE(BD477)), "El valor de los días de prima salarial debe ser un número válido. ", "")
),
""
)</f>
        <v/>
      </c>
      <c r="GF477" s="46">
        <f>IF($DS477,
IF( AND(BE477&lt;&gt;"", ISERR(_xlfn.NUMBERVALUE(BE477))), "El valor de la prima NO saliarial debe ser un número válido. ", "")
)</f>
        <v/>
      </c>
      <c r="GG477" s="46">
        <f>CONCATENATE(BF477,BG477,BH477)&lt;&gt;""</f>
        <v/>
      </c>
      <c r="GH477" s="46">
        <f>IF(AND($DS477,GG477),
IF(BF477="","Debes escribir el valor de las cesantías. ",
IF( ISERR(_xlfn.NUMBERVALUE(BF477)), "El valor de las cesantías debe ser un número válido. ", "")
),
""
)</f>
        <v/>
      </c>
      <c r="GI477" s="46">
        <f>IF(AND($DS477,GG477),
IF(BG477="","Debes escribir el % de cesantías. ",
IF( ISERR(_xlfn.NUMBERVALUE(BG477)), "El % de cesantías debe ser un número válido. ", "")
),
""
)</f>
        <v/>
      </c>
      <c r="GJ477" s="46">
        <f>IF(AND($DS477,GG477),
IF(BH477="","Debes escribir el valor de intereses de cesantías. ",
IF( ISERR(_xlfn.NUMBERVALUE(BH477)), "El valor de intereses de cesantías debe ser un número válido. ", "")
),
""
)</f>
        <v/>
      </c>
      <c r="GK477" s="46">
        <f>CONCATENATE(BI477,BJ477,BK477)&lt;&gt;""</f>
        <v/>
      </c>
      <c r="GL477" s="46">
        <f>IF(AND($DS477,GK477),
IF(BI477="","Debes escribir el número de días de incapacidad. ",
IF( IFERROR(INT(BI477),1.1) &lt;&gt; IFERROR(_xlfn.NUMBERVALUE(BI477),1), "La cantidad de días de incapacidad debe ser un número entero. ", "")
),
""
)</f>
        <v/>
      </c>
      <c r="GM477" s="46">
        <f>IF(AND($DS477,GK477),
IF(BJ477="","Debes escribir el tipo de incapacidad. ",
IF(_xlfn.IFNA(VLOOKUP(BJ477,TIPO_DE_INCAPACIDAD,1,FALSE),-1)=-1,"El tipo de incapacidad es inválida (por favor seleccionarlo de la lista). ","")
),
""
)</f>
        <v/>
      </c>
      <c r="GN477" s="46">
        <f>IF(AND($DS477,GK477),
IF(BK477="","Debes escribir el valor de la incapacidad. ",
IF( ISERR(_xlfn.NUMBERVALUE(BK477)), "El valor de la incapacidad debe ser un número válido. ", "")
),
""
)</f>
        <v/>
      </c>
      <c r="GO477" s="46">
        <f>CONCATENATE(BL477,BM477)&lt;&gt;""</f>
        <v/>
      </c>
      <c r="GP477" s="46">
        <f>IF(AND($DS477,GO477),
IF(BL477="","Debes escribir el número de días de licencia de maternidad o paternidad. ",
IF( IFERROR(INT(BL477),1.1) &lt;&gt; IFERROR(_xlfn.NUMBERVALUE(BL477),1), "La cantidad de días de licencia de maternidad o paternidad debe ser un número entero. ", "")
),
""
)</f>
        <v/>
      </c>
      <c r="GQ477" s="46">
        <f>IF(AND($DS477,GO477),
IF(BM477="","Debes escribir el valor de la licencia de maternidad o paternidad. ",
IF( ISERR(_xlfn.NUMBERVALUE(BM477)), "El valor de la licencia de maternidad o paternidad debe ser un número válido. ", "")
),
""
)</f>
        <v/>
      </c>
      <c r="GR477" s="46">
        <f>CONCATENATE(BN477,BO477)&lt;&gt;""</f>
        <v/>
      </c>
      <c r="GS477" s="46">
        <f>IF(AND($DS477,GR477),
IF(BN477="","Debes escribir el número de días de licencia remunerada. ",
IF( IFERROR(INT(BN477),1.1) &lt;&gt; IFERROR(_xlfn.NUMBERVALUE(BN477),1), "La cantidad de días de licencia remunerada debe ser un número entero. ", "")
),
""
)</f>
        <v/>
      </c>
      <c r="GT477" s="46">
        <f>IF(AND($DS477,GR477),
IF(BO477="","Debes escribir el valor de la licencia remunerada. ",
IF( ISERR(_xlfn.NUMBERVALUE(BO477)), "El valor de la licencia remunerada debe ser un número válido. ", "")
),
""
)</f>
        <v/>
      </c>
      <c r="GU477" s="46">
        <f>IF($DS477,
IF( AND(BP477&lt;&gt;"", ISERR(_xlfn.NUMBERVALUE(BP477))), "El valor de la licencia NO remunerada debe ser un número válido. ", "")
)</f>
        <v/>
      </c>
      <c r="GV477" s="46">
        <f>IF($DS477,
IF( AND(BQ477&lt;&gt;"", ISERR(_xlfn.NUMBERVALUE(BQ477))), "El valor de auxilios salariales debe ser un número válido. ", "")
)</f>
        <v/>
      </c>
      <c r="GW477" s="46">
        <f>IF($DS477,
IF( AND(BR477&lt;&gt;"", ISERR(_xlfn.NUMBERVALUE(BR477))), "El valor de auxilios NO salariales debe ser un número válido. ", "")
)</f>
        <v/>
      </c>
      <c r="GX477" s="46">
        <f>IF($DS477,
IF( AND(BS477&lt;&gt;"", ISERR(_xlfn.NUMBERVALUE(BS477))), "El valor de bonos salariales debe ser un número válido. ", "")
)</f>
        <v/>
      </c>
      <c r="GY477" s="46">
        <f>IF($DS477,
IF( AND(BT477&lt;&gt;"", ISERR(_xlfn.NUMBERVALUE(BT477))), "El valor de bonos NO salariales debe ser un número válido. ", "")
)</f>
        <v/>
      </c>
      <c r="GZ477" s="46">
        <f>IF($DS477,
IF( AND(BU477&lt;&gt;"", ISERR(_xlfn.NUMBERVALUE(BU477))), "El valor de bonos salariales de alimentación debe ser un número válido. ", "")
)</f>
        <v/>
      </c>
      <c r="HA477" s="46">
        <f>IF($DS477,
IF( AND(BV477&lt;&gt;"", ISERR(_xlfn.NUMBERVALUE(BV477))), "El valor de bonos NO salariales de alimentación debe ser un número válido. ", "")
)</f>
        <v/>
      </c>
      <c r="HB477" s="46">
        <f>IF($DS477,
IF( AND(BW477&lt;&gt;"", ISERR(_xlfn.NUMBERVALUE(BW477))), "El valor de bonificaciones salariales debe ser un número válido. ", "")
)</f>
        <v/>
      </c>
      <c r="HC477" s="46">
        <f>IF($DS477,
IF( AND(BX477&lt;&gt;"", ISERR(_xlfn.NUMBERVALUE(BX477))), "El valor de bonificaciones NO salariales debe ser un número válido. ", "")
)</f>
        <v/>
      </c>
      <c r="HD477" s="46">
        <f>IF($DS477,
IF( AND(BY477&lt;&gt;"", ISERR(_xlfn.NUMBERVALUE(BY477))), "El valor de compensaciones ordinarias debe ser un número válido. ", "")
)</f>
        <v/>
      </c>
      <c r="HE477" s="46">
        <f>IF($DS477,
IF( AND(BZ477&lt;&gt;"", ISERR(_xlfn.NUMBERVALUE(BZ477))), "El valor de compensaciones extraordinarias debe ser un número válido. ", "")
)</f>
        <v/>
      </c>
      <c r="HF477" s="46">
        <f>IF($DS477,
IF( AND(CA477&lt;&gt;"", ISERR(_xlfn.NUMBERVALUE(CA477))), "El valor de comisiones debe ser un número válido. ", "")
)</f>
        <v/>
      </c>
      <c r="HG477" s="46">
        <f>IF($DS477,
IF( AND(CB477&lt;&gt;"", ISERR(_xlfn.NUMBERVALUE(CB477))), "El valor de ausencia por huega debe ser un número válido. ", "")
)</f>
        <v/>
      </c>
      <c r="HH477" s="46">
        <f>IF($DS477,
IF( AND(CC477&lt;&gt;"", ISERR(_xlfn.NUMBERVALUE(CC477))), "El valor de anticipos debe ser un número válido. ", "")
)</f>
        <v/>
      </c>
      <c r="HI477" s="46">
        <f>IF($DS477,
IF( AND(CD477&lt;&gt;"", ISERR(_xlfn.NUMBERVALUE(CD477))), "El valor de pagos a terceros debe ser un número válido. ", "")
)</f>
        <v/>
      </c>
      <c r="HJ477" s="46">
        <f>IF($DS477,
IF( AND(CE477&lt;&gt;"", ISERR(_xlfn.NUMBERVALUE(CE477))), "El valor de dotación debe ser un número válido. ", "")
)</f>
        <v/>
      </c>
      <c r="HK477" s="46">
        <f>IF($DS477,
IF( AND(CF477&lt;&gt;"", ISERR(_xlfn.NUMBERVALUE(CF477))), "El valor de apoyo sostenibilidad debe ser un número válido. ", "")
)</f>
        <v/>
      </c>
      <c r="HL477" s="46">
        <f>IF($DS477,
IF( AND(CG477&lt;&gt;"", ISERR(_xlfn.NUMBERVALUE(CG477))), "El valor de teletrabajo debe ser un número válido. ", "")
)</f>
        <v/>
      </c>
      <c r="HM477" s="46">
        <f>IF($DS477,
IF( AND(CH477&lt;&gt;"", ISERR(_xlfn.NUMBERVALUE(CH477))), "El valor de bonificación de retiro debe ser un número válido. ", "")
)</f>
        <v/>
      </c>
      <c r="HN477" s="46">
        <f>IF($DS477,
IF( AND(CI477&lt;&gt;"", ISERR(_xlfn.NUMBERVALUE(CI477))), "El valor de indemnización de retiro debe ser un número válido. ", "")
)</f>
        <v/>
      </c>
      <c r="HO477" s="46">
        <f>IF($DS477,
IF( AND(CJ477&lt;&gt;"", ISERR(_xlfn.NUMBERVALUE(CJ477))), "El valor de reintegros debe ser un número válido. ", "")
)</f>
        <v/>
      </c>
      <c r="HP477" s="46">
        <f>CONCATENATE(CK477,CL477,CM477)&lt;&gt;""</f>
        <v/>
      </c>
      <c r="HQ477" s="46">
        <f>IF(AND($DS477,HP477),
IF(CK477="","Debes escribir la descripción de otro concepto no categorizado. ",""),
""
)</f>
        <v/>
      </c>
      <c r="HR477" s="46">
        <f>IF(AND($DS477,HP477),
IF(CONCATENATE(CL477,CM477)="","Debes escribir al menos un valor de concepto no categorizado (salarial o no salarial). ",
IF(ISERR(_xlfn.NUMBERVALUE(CL477)),"El valor salarial concepto no categorizado debe ser un número válido. ","")
),
""
)</f>
        <v/>
      </c>
      <c r="HS477" s="46">
        <f>IF(AND($DS477,HP477),
IF(CONCATENATE(CL477,CM477)="","Debes escribir al menos un valor de concepto no categorizado (salarial o no salarial). ",
IF(ISERR(_xlfn.NUMBERVALUE(CM477)),"El valor NO salarial concepto no categorizado debe ser un número válido. ","")
),
""
)</f>
        <v/>
      </c>
      <c r="HT477" s="46">
        <f>IF($DS477,
IF(CN477="","Debes escribir el porcentaje del aporte a salud. ",
IF( ISERR(_xlfn.NUMBERVALUE(CN477)), "El valor del porcentaje del aporte a salud debe ser un número válido. ", "")
)
)</f>
        <v/>
      </c>
      <c r="HU477" s="46">
        <f>IF($DS477,
IF(CO477="","Debes escribir el valor del aporte a salud. ",
IF( ISERR(_xlfn.NUMBERVALUE(CO477)), "El valor del aporte a salud debe ser un número válido. ", "")
)
)</f>
        <v/>
      </c>
      <c r="HV477" s="46">
        <f>IF($DS477,
IF( AND(CP477&lt;&gt;"", ISERR(_xlfn.NUMBERVALUE(CP477))), "El valor plan complementario debe ser un número válido. ", "")
)</f>
        <v/>
      </c>
      <c r="HW477" s="46">
        <f>IF($DS477,
IF(CQ477="","Debes escribir el porcentaje del aporte a pensión. ",
IF( ISERR(_xlfn.NUMBERVALUE(CQ477)), "El valor del porcentaje del aporte a pensión debe ser un número válido. ", "")
)
)</f>
        <v/>
      </c>
      <c r="HX477" s="46">
        <f>IF($DS477,
IF(CR477="","Debes escribir el valor del aporte a pensión. ",
IF( ISERR(_xlfn.NUMBERVALUE(CR477)), "El valor del aporte a salud debe ser un número válido. ", "")
)
)</f>
        <v/>
      </c>
      <c r="HY477" s="46">
        <f>IF($DS477,
IF( AND(CS477&lt;&gt;"", ISERR(_xlfn.NUMBERVALUE(CS477))), "El valor pensión voluntaria debe ser un número válido. ", "")
)</f>
        <v/>
      </c>
      <c r="HZ477" s="46">
        <f>CONCATENATE(CT477,CU477,CV477,CW477)&lt;&gt;""</f>
        <v/>
      </c>
      <c r="IA477" s="46">
        <f>IF(AND($DS477,HZ477),
IF(CT477="","Debes escribir el % del fondo de seguridad pensional. ",
IF( ISERR(_xlfn.NUMBERVALUE(CT477)), "El % del fondo de seguridad debe ser un número válido. ", "")
),
""
)</f>
        <v/>
      </c>
      <c r="IB477" s="46">
        <f>IF(AND($DS477,HZ477),
IF(CU477="","Debes escribir el valor del aporte al fondo de solidaridad pensional. ",
IF( ISERR(_xlfn.NUMBERVALUE(CU477)), "El valor del aporte al fondo de solidaridad pensional debe ser un número válido. ", "")
),
""
)</f>
        <v/>
      </c>
      <c r="IC477" s="46">
        <f>IF(AND($DS477,HZ477),
IF(CV477="","Debes escribir el % del fondo de subsistencia. ",
IF( ISERR(_xlfn.NUMBERVALUE(CV477)), "El % del fondo de subsistencia debe ser un número válido. ", "")
),
""
)</f>
        <v/>
      </c>
      <c r="ID477" s="46">
        <f>IF(AND($DS477,HZ477),
IF(CW477="","Debes escribir el valor del fondo de subsistencia. ",
IF( ISERR(_xlfn.NUMBERVALUE(CW477)), "El valor del fondo de subsistencia debe ser un número válido. ", "")
),
""
)</f>
        <v/>
      </c>
      <c r="IE477" s="46">
        <f>CONCATENATE(CX477,CY477)&lt;&gt;""</f>
        <v/>
      </c>
      <c r="IF477" s="46">
        <f>IF(AND($DS477,IE477),
IF(CX477="","Debes escribir el % de sindicato. ",
IF( ISERR(_xlfn.NUMBERVALUE(CX477)), "El % de sindicato debe ser un número válido. ", "")
),
""
)</f>
        <v/>
      </c>
      <c r="IG477" s="46">
        <f>IF(AND($DS477,IE477),
IF(CY477="","Debes escribir el valor del sindicato. ",
IF( ISERR(_xlfn.NUMBERVALUE(CY477)), "El valor del sindicato debe ser un número válido. ", "")
),
""
)</f>
        <v/>
      </c>
      <c r="IH477" s="46">
        <f>IF($DS477,
IF( AND(CZ477&lt;&gt;"", ISERR(_xlfn.NUMBERVALUE(CZ477))), "El valor de sanción pública debe ser un número válido. ", "")
)</f>
        <v/>
      </c>
      <c r="II477" s="46">
        <f>IF($DS477,
IF( AND(DA477&lt;&gt;"", ISERR(_xlfn.NUMBERVALUE(DA477))), "El valor de sanción privada debe ser un número válido. ", "")
)</f>
        <v/>
      </c>
      <c r="IJ477" s="46">
        <f>CONCATENATE(DB477,DC477)&lt;&gt;""</f>
        <v/>
      </c>
      <c r="IK477" s="46">
        <f>IF(AND($DS477,IJ477),
IF(DB477="","Debes escribir la descripción de libranza. ",""),
""
)</f>
        <v/>
      </c>
      <c r="IL477" s="46">
        <f>IF(AND($DS477,IJ477),
IF(DC477="","Debes escribir la cuota libranza. ",
IF(ISERR(_xlfn.NUMBERVALUE(DC477)),"El valor de la cuota libranza debe ser un número válido. ","")
),
""
)</f>
        <v/>
      </c>
      <c r="IM477" s="46">
        <f>IF($DS477,
IF( AND(DD477&lt;&gt;"", ISERR(_xlfn.NUMBERVALUE(DD477))), "El valor de pagos a terceros debe ser un número válido. ", "")
)</f>
        <v/>
      </c>
      <c r="IN477" s="46">
        <f>IF($DS477,
IF( AND(DE477&lt;&gt;"", ISERR(_xlfn.NUMBERVALUE(DE477))), "El valor de anticipos debe ser un número válido. ", "")
)</f>
        <v/>
      </c>
      <c r="IO477" s="46">
        <f>IF($DS477,
IF( AND(DF477&lt;&gt;"", ISERR(_xlfn.NUMBERVALUE(DF477))), "El valor de AFC debe ser un número válido. ", "")
)</f>
        <v/>
      </c>
      <c r="IP477" s="46">
        <f>IF($DS477,
IF( AND(DG477&lt;&gt;"", ISERR(_xlfn.NUMBERVALUE(DG477))), "El valor de rete-fuente debe ser un número válido. ", "")
)</f>
        <v/>
      </c>
      <c r="IQ477" s="46">
        <f>IF($DS477,
IF( AND(DH477&lt;&gt;"", ISERR(_xlfn.NUMBERVALUE(DH477))), "El valor de cooperativa de trabajo debe ser un número válido. ", "")
)</f>
        <v/>
      </c>
      <c r="IR477" s="46">
        <f>IF($DS477,
IF( AND(DI477&lt;&gt;"", ISERR(_xlfn.NUMBERVALUE(DI477))), "El valor de embargo fiscal debe ser un número válido. ", "")
)</f>
        <v/>
      </c>
      <c r="IS477" s="46">
        <f>IF($DS477,
IF( AND(DJ477&lt;&gt;"", ISERR(_xlfn.NUMBERVALUE(DJ477))), "El valor de educación debe ser un número válido. ", "")
)</f>
        <v/>
      </c>
      <c r="IT477" s="46">
        <f>IF($DS477,
IF( AND(DK477&lt;&gt;"", ISERR(_xlfn.NUMBERVALUE(DK477))), "El valor de reintegro debe ser un número válido. ", "")
)</f>
        <v/>
      </c>
      <c r="IU477" s="46">
        <f>IF($DS477,
IF( AND(DL477&lt;&gt;"", ISERR(_xlfn.NUMBERVALUE(DL477))), "El valor de deuda debe ser un número válido. ", "")
)</f>
        <v/>
      </c>
      <c r="IV477" s="46">
        <f>IF($DS477,
IF( AND(DM477&lt;&gt;"", ISERR(_xlfn.NUMBERVALUE(DM477))), "El valor de otras deducciones debe ser un número válido. ", "")
)</f>
        <v/>
      </c>
      <c r="IW477" s="46">
        <f>IF($DS477,
IF(DN477="","Debes escribir el valor de los devengos totales. ",
IF( ISERR(_xlfn.NUMBERVALUE(DN477)), "El valor de los devengos totales debe ser un número válido. ", "")
)
)</f>
        <v/>
      </c>
      <c r="IX477" s="46">
        <f>IF($DS477,
IF(DO477="","Debes escribir el valor de las deducciones totales. ",
IF( ISERR(_xlfn.NUMBERVALUE(DO477)), "El valor de las deducciones totales debe ser un número válido. ", "")
)
)</f>
        <v/>
      </c>
      <c r="IY477" s="46">
        <f>IF($DS477,
IF(DP477="","Debes escribir el valor del salario total. ",
IF( ISERR(_xlfn.NUMBERVALUE(DP477)), "El valor del salario total debe ser un número válido. ", "")
)
)</f>
        <v/>
      </c>
    </row>
    <row r="478">
      <c r="B478" s="48" t="n">
        <v>466</v>
      </c>
      <c r="C478" s="61">
        <f>IF(AND(DS478,DP478&lt;&gt;""),
IF(DQ478="","OK","Error"),
""
)</f>
        <v/>
      </c>
      <c r="D478" s="53" t="n"/>
      <c r="E478" s="52" t="n"/>
      <c r="F478" s="112" t="n"/>
      <c r="G478" s="52" t="n"/>
      <c r="H478" s="53" t="n"/>
      <c r="I478" s="52" t="n"/>
      <c r="J478" s="52" t="n"/>
      <c r="K478" s="53" t="n"/>
      <c r="L478" s="55" t="n"/>
      <c r="M478" s="108" t="n"/>
      <c r="N478" s="56" t="n"/>
      <c r="O478" s="52" t="n"/>
      <c r="P478" s="52" t="n"/>
      <c r="Q478" s="52" t="n"/>
      <c r="R478" s="52" t="n"/>
      <c r="S478" s="52" t="n"/>
      <c r="T478" s="53" t="n"/>
      <c r="U478" s="52" t="n"/>
      <c r="V478" s="52" t="n"/>
      <c r="W478" s="55" t="n"/>
      <c r="X478" s="55" t="n"/>
      <c r="Y478" s="52" t="n"/>
      <c r="Z478" s="55" t="n"/>
      <c r="AA478" s="52" t="n"/>
      <c r="AB478" s="53" t="n"/>
      <c r="AC478" s="53" t="n"/>
      <c r="AD478" s="53" t="n"/>
      <c r="AE478" s="177" t="n"/>
      <c r="AF478" s="113" t="n"/>
      <c r="AG478" s="177" t="n"/>
      <c r="AH478" s="178" t="n"/>
      <c r="AI478" s="178" t="n"/>
      <c r="AJ478" s="178" t="n"/>
      <c r="AK478" s="114" t="n"/>
      <c r="AL478" s="178" t="n"/>
      <c r="AM478" s="114" t="n"/>
      <c r="AN478" s="178" t="n"/>
      <c r="AO478" s="114" t="n"/>
      <c r="AP478" s="178" t="n"/>
      <c r="AQ478" s="114" t="n"/>
      <c r="AR478" s="178" t="n"/>
      <c r="AS478" s="114" t="n"/>
      <c r="AT478" s="178" t="n"/>
      <c r="AU478" s="114" t="n"/>
      <c r="AV478" s="178" t="n"/>
      <c r="AW478" s="114" t="n"/>
      <c r="AX478" s="178" t="n"/>
      <c r="AY478" s="114" t="n"/>
      <c r="AZ478" s="178" t="n"/>
      <c r="BA478" s="114" t="n"/>
      <c r="BB478" s="178" t="n"/>
      <c r="BC478" s="114" t="n"/>
      <c r="BD478" s="178" t="n"/>
      <c r="BE478" s="178" t="n"/>
      <c r="BF478" s="178" t="n"/>
      <c r="BG478" s="59" t="n"/>
      <c r="BH478" s="178" t="n"/>
      <c r="BI478" s="114" t="n"/>
      <c r="BJ478" s="53" t="n"/>
      <c r="BK478" s="178" t="n"/>
      <c r="BL478" s="114" t="n"/>
      <c r="BM478" s="178" t="n"/>
      <c r="BN478" s="114" t="n"/>
      <c r="BO478" s="178" t="n"/>
      <c r="BP478" s="178" t="n"/>
      <c r="BQ478" s="178" t="n"/>
      <c r="BR478" s="178" t="n"/>
      <c r="BS478" s="178" t="n"/>
      <c r="BT478" s="178" t="n"/>
      <c r="BU478" s="178" t="n"/>
      <c r="BV478" s="178" t="n"/>
      <c r="BW478" s="178" t="n"/>
      <c r="BX478" s="178" t="n"/>
      <c r="BY478" s="178" t="n"/>
      <c r="BZ478" s="178" t="n"/>
      <c r="CA478" s="178" t="n"/>
      <c r="CB478" s="178" t="n"/>
      <c r="CC478" s="178" t="n"/>
      <c r="CD478" s="178" t="n"/>
      <c r="CE478" s="178" t="n"/>
      <c r="CF478" s="178" t="n"/>
      <c r="CG478" s="178" t="n"/>
      <c r="CH478" s="178" t="n"/>
      <c r="CI478" s="178" t="n"/>
      <c r="CJ478" s="178" t="n"/>
      <c r="CK478" s="53" t="n"/>
      <c r="CL478" s="178" t="n"/>
      <c r="CM478" s="178" t="n"/>
      <c r="CN478" s="60" t="n"/>
      <c r="CO478" s="177" t="n"/>
      <c r="CP478" s="178" t="n"/>
      <c r="CQ478" s="60" t="n"/>
      <c r="CR478" s="177" t="n"/>
      <c r="CS478" s="178" t="n"/>
      <c r="CT478" s="59" t="n"/>
      <c r="CU478" s="178" t="n"/>
      <c r="CV478" s="59" t="n"/>
      <c r="CW478" s="178" t="n"/>
      <c r="CX478" s="59" t="n"/>
      <c r="CY478" s="178" t="n"/>
      <c r="CZ478" s="178" t="n"/>
      <c r="DA478" s="178" t="n"/>
      <c r="DB478" s="53" t="n"/>
      <c r="DC478" s="178" t="n"/>
      <c r="DD478" s="178" t="n"/>
      <c r="DE478" s="178" t="n"/>
      <c r="DF478" s="178" t="n"/>
      <c r="DG478" s="178" t="n"/>
      <c r="DH478" s="178" t="n"/>
      <c r="DI478" s="178" t="n"/>
      <c r="DJ478" s="178" t="n"/>
      <c r="DK478" s="178" t="n"/>
      <c r="DL478" s="178" t="n"/>
      <c r="DM478" s="178" t="n"/>
      <c r="DN478" s="177" t="n"/>
      <c r="DO478" s="177" t="n"/>
      <c r="DP478" s="177" t="n"/>
      <c r="DQ478" s="76">
        <f>IF(AND(DS478,DP478&lt;&gt;""),
CONCATENATE(DT478,DU478,DV478,DW478,DX478,DY478,DZ478,EA478,EB478,EC478,ED478,EE478,EF478,EG478,EH478,EI478,EJ478,EK478,EL478,EM478,EN478,EO478,EP478,EQ478,ES478,ET478,EU478,EV478,EW478,EX478,EY478,EZ478,FA478,FC478,FD478,FF478,FG478,FI478,FJ478,FL478,FM478,FO478,FP478,FR478,FS478,FU478,FV478,FX478,FY478,GA478,GB478,GD478,GE478,GF478,GH478,GI478,GJ478,GL478,GM478,GN478,GP478,GQ478,GS478,GT478,GU478,GV478,GW478,GX478,GY478,GZ478,HA478,HB478,HC478,HD478,HE478,HF478,HG478,HH478,HI478,HJ478,HK478,HL478,HM478,HN478,HO478,HQ478,HR478,HS478,HT478,HU478,HV478,HW478,HX478,HY478,IA478,IB478,IC478,ID478,IF478,IG478,IH478,II478,IK478,IL478,IM478,IN478,IO478,IP478,IQ478,IR478,IS478,IT478,IU478,IV478,IW478,IX478,IY478,IZ478),
""
)</f>
        <v/>
      </c>
      <c r="DR478" s="53" t="n"/>
      <c r="DS478" s="46">
        <f>CONCATENATE(D478,$E478,$F478,$G478,H478,$I478,$J478,K478,$L478,$M478,N478,$O478,$P478,$Q478,$R478,$S478,T478,$U478,$V478,$W478,$X478,$Y478,$Z478,$AA478,AB478,AC478,AD478,$AE478,$AF478,$AG478,AH478,AI478,AJ478,AK478,AL478,AM478,AN478,AO478,AP478,AQ478,AR478,AS478,AT478,AU478,AV478,AW478,AX478,AY478,AZ478,BA478,BB478,BC478,BD478,BE478,BF478,BG478,BH478,BI478,BJ478,BK478,BL478,BM478,BN478,BO478,BP478,BQ478,BR478,BS478,BT478,BU478,BV478,BW478,BX478,BY478,BZ478,CA478,CB478,CC478,CD478,CE478,CF478,CG478,CH478,CI478,CJ478,CK478,CL478,CM478,$CN478,$CO478,CP478,$CQ478,$CR478,CS478,CT478,CU478,CV478,CW478,CX478,CY478,CZ478,DA478,DB478,DC478,DD478,DE478,DF478,DG478,DH478,DI478,DJ478,DK478,DL478,DM478,$DN478,$DO478,$DP478,DR478)&lt;&gt;""</f>
        <v/>
      </c>
      <c r="DT478" s="46">
        <f>IF(AND($DS478,$E$4&lt;&gt;""),
IF(LEFT($E$4,2) = "1.",
IF(D478&lt;&gt;"","El CUNE sólo se envía en operaciones de novedad o ajuste. ",""),
IF(D478="","Debes escribir un CUNE válido para realizar operaciones de novedad o ajuste. ","")),
""
)</f>
        <v/>
      </c>
      <c r="DU478" s="46">
        <f>IF($DS478,
IF(E478="","Debes seleccionar el tipo de documento del empleado. ",
IF(_xlfn.IFNA(VLOOKUP(E478,TIPO_DE_DOCUMENTO,1,FALSE),-1)=-1,"El tipo de documento no es válido (por favor seleccionarlo de la lista). ","")
)
)</f>
        <v/>
      </c>
      <c r="DV478" s="46">
        <f>IF($DS478,
IF(F478="","Debes escribir el número de documento del empleado. ","")
)</f>
        <v/>
      </c>
      <c r="DW478" s="46">
        <f>IF($DS478,
IF(G478="","Debes escribir el primer nombre del empleado. ","")
)</f>
        <v/>
      </c>
      <c r="DY478" s="46">
        <f>IF($DS478,
IF(I478="","Debes escribir el primer apellido del empleado. ","")
)</f>
        <v/>
      </c>
      <c r="DZ478" s="46">
        <f>IF($DS478,
IF(J478="","Debes escribir el segundo apellido del empleado. ","")
)</f>
        <v/>
      </c>
      <c r="EB478" s="46">
        <f>IF($DS478,
IF(L478="","Debes escribir la fecha de ingreso del empleado. ",
IF(ISERR(DATE(YEAR(L478),MONTH(L478),DAY(L478))), "El valor ingresado en fecha de ingreso no tiene un formato válido. ","")
)
)</f>
        <v/>
      </c>
      <c r="EC478" s="46">
        <f>IF($DS478,
IF(M478="","Debes escribir el tiempo laborado. ",
IF( IFERROR(INT(M478),1.1) &lt;&gt; IFERROR(_xlfn.NUMBERVALUE(M478),1), "El valor de los días trabajados debe ser un número entero. ", "")
)
)</f>
        <v/>
      </c>
      <c r="ED478" s="46">
        <f>IF($DS478,
IF( AND(N478&lt;&gt;"", ISERR(DATE(YEAR(N478),MONTH(N478),DAY(N478))) ), "El valor ingresado en fecha de ingreso no tiene un formato válido. ",
IF( AND(N478&lt;&gt;"", $E$6&lt;&gt;"", DATE(YEAR(N478), MONTH(N478), 1) &lt;&gt; IFERROR(DATE(MID($E$6, 1, 4), MID($E$6, 6, 2),1), "1/1/1900") ), "La fecha de retiro debe estar dentro del período liquidado. ", "")
)
)</f>
        <v/>
      </c>
      <c r="EE478" s="46">
        <f>IF($DS478,
IF(O478="","Debes seleccionar el tipo de trabajador. ",
IF(_xlfn.IFNA(VLOOKUP(O478,TIPO_DE_TRABAJADOR,1,FALSE),-1)=-1,"El tipo de trabajador no es válido (por favor seleccionarlo de la lista). ","")
)
)</f>
        <v/>
      </c>
      <c r="EF478" s="46">
        <f>IF($DS478,
IF(P478="","Debes seleccionar si es un trabajador dependiente pensionado por vejez. ",
IF(_xlfn.IFNA(VLOOKUP(P478,SUBTIPO_DE_TRABAJADOR,1,FALSE),-1)=-1,"El tipo de trabajador dependiente pensionado por vejez no es válido (por favor seleccionarlo de la lista). ","")
)
)</f>
        <v/>
      </c>
      <c r="EG478" s="46">
        <f>IF($DS478,
IF(Q478="","Debes seleccionar el tipo de contrato del trabajador. ",
IF(_xlfn.IFNA(VLOOKUP(Q478,TIPO_DE_CONTRATO,1,FALSE),-1)=-1,"El tipo de contrato del trabajador no es válido (por favor seleccionarlo de la lista). ","")
)
)</f>
        <v/>
      </c>
      <c r="EH478" s="46">
        <f>IF($DS478,
IF(R478="","Debes seleccionar si es un salario integral. ",
IF(_xlfn.IFNA(VLOOKUP(R478,SI_NO,1,FALSE),-1)=-1,"Valor no válido para salario integral (por favor seleccionarlo de la lista). ","")
)
)</f>
        <v/>
      </c>
      <c r="EI478" s="46">
        <f>IF($DS478,
IF(S478="","Debes seleccionar si el trabajador realiza actividades de riesgo. ",
IF(_xlfn.IFNA(VLOOKUP(S478,SI_NO,1,FALSE),-1)=-1,"Valor no válido para actividad de alto riesgo (por favor seleccionarlo de la lista). ","")
)
)</f>
        <v/>
      </c>
      <c r="EK478" s="46">
        <f>IF($DS478,
IF(U478="","Debes escribir el código del municipio de residencia del trabajador. ",
IF(_xlfn.IFNA(VLOOKUP(U478,MUNICIPIO,1,FALSE),-1)=-1,"El municipio de residencia del trabajador es inválido (por favor seleccionarlo de la lista). ","")
)
)</f>
        <v/>
      </c>
      <c r="EL478" s="46">
        <f>IF($DS478,
IF(V478="","Debes escribir el la dirección de residendia del trabajador. ","")
)</f>
        <v/>
      </c>
      <c r="EM478" s="46">
        <f>IF($DS478,
IF(W478="","Debes escribir la fecha de inicio de la liquidación. ",
IF(ISERR(DATE(YEAR(W478),MONTH(W478),DAY(W478))),"El valor ingresado en fecha de inicio de liquidación no tiene un formato válido. ",
IF( AND($E$6&lt;&gt;"", DATE(YEAR(W478), MONTH(W478), 1) &lt;&gt; IFERROR(DATE(MID($E$6, 1, 4), MID($E$6, 6, 2),1), "1/1/1900") ), "La fecha de inicio de la liquidación debe estar dentro del período liquidado. ", "")
)
)
)</f>
        <v/>
      </c>
      <c r="EN478" s="46">
        <f>IF($DS478,
IF(X478="","Debes escribir la fecha de fin de la liquidación. ",
IF(ISERR(DATE(YEAR(X478),MONTH(X478),DAY(X478))),"El valor ingresado en fecha de fin de liquidación no tiene un formato válido. ",
IF( AND($E$6&lt;&gt;"", DATE(YEAR(X478), MONTH(X478), 1) &lt;&gt; IFERROR(DATE(MID($E$6, 1, 4), MID($E$6, 6, 2),1), "1/1/1900") ), "La fecha de fin de la liquidación debe estar dentro del período liquidado. ", "")
)
)
)</f>
        <v/>
      </c>
      <c r="EO478" s="46">
        <f>IF($DS478,
IF(Y478="","Debes escribir la frecuencia de pago del trabajador. ",
IF(_xlfn.IFNA(VLOOKUP(Y478,PERÍODO_DE_NÓMINA,1,FALSE),-1)=-1,"La frecuencia de pago es inválida (por favor seleccionarlo de la lista). ","")
)
)</f>
        <v/>
      </c>
      <c r="EP478" s="46">
        <f>IF($DS478,
IF(Z478="","Debes escribir la fecha de pago. ",
IF(ISERR(DATE(YEAR(Z478),MONTH(Z478),DAY(Z478))), "El valor ingresado en fecha de pago no tiene un formato válido. ","")
)
)</f>
        <v/>
      </c>
      <c r="EQ478" s="46">
        <f>IF($DS478,
IF(AA478="","Debes escribir el medio de pago. ",
IF(_xlfn.IFNA(VLOOKUP(AA478,MEDIOS_DE_PAGO,1,FALSE),-1)=-1,"El medio de pago es inválido (por favor seleccionarlo de la lista). ","")
)
)</f>
        <v/>
      </c>
      <c r="ER478" s="46">
        <f>OR(AA478='Tablas '!$T$4,AA478='Tablas '!$T$7,AA478='Tablas '!$T$8,AA478='Tablas '!$T$11)</f>
        <v/>
      </c>
      <c r="ES478" s="46">
        <f>IF(AND($DS478,ER478),
IF(AB478="","Debes escribir la entidad bancaria. ",""),
""
)</f>
        <v/>
      </c>
      <c r="ET478" s="46">
        <f>IF(AND($DS478,ER478),
IF(AC478="","Debes escribir el tipo de cuenta bancaria. ",
IF(_xlfn.IFNA(VLOOKUP(AC478,TIPO_DE_CUENTA,1,FALSE),-1)=-1,"El tipo de cuenta bancaria es inválida (por favor seleccionarlo de la lista). ","")
),
""
)</f>
        <v/>
      </c>
      <c r="EU478" s="46">
        <f>IF(AND($DS478,ER478),
IF(AD478="","Debes escribir el número de cuenta bancaria. ",""),
""
)</f>
        <v/>
      </c>
      <c r="EV478" s="46">
        <f>IF($DS478,
IF(AE478="","Debes escribir el valor del sueldo básico. ",
IF( ISERR(_xlfn.NUMBERVALUE(AE478)), "El valor del sueldo básico debe ser un número válido. ", "")
)
)</f>
        <v/>
      </c>
      <c r="EW478" s="46">
        <f>IF($DS478,
IF(AF478="","Debes escribir el número de días trabajados. ",
IF( IFERROR(INT(AF478),1.1) &lt;&gt; IFERROR(_xlfn.NUMBERVALUE(AF478),1), "La cantidad de días trabajados debe ser un número entero. ", "")
)
)</f>
        <v/>
      </c>
      <c r="EX478" s="46">
        <f>IF($DS478,
IF(AG478="","Debes escribir el valor del sueldo trabajado. ",
IF( ISERR(_xlfn.NUMBERVALUE(AG478)), "El valor del sueldo trabajado debe ser un número válido. ", "")
)
)</f>
        <v/>
      </c>
      <c r="EY478" s="46">
        <f>IF($DS478,
IF( AND(AH478&lt;&gt;"", ISERR(_xlfn.NUMBERVALUE(AH478))), "El valor del auxilio de transporte debe ser un número válido. ", "")
)</f>
        <v/>
      </c>
      <c r="EZ478" s="46">
        <f>IF($DS478,
IF( AND(AI478&lt;&gt;"", ISERR(_xlfn.NUMBERVALUE(AI478))), "El valor de viáticos salariales debe ser un número válido. ", "")
)</f>
        <v/>
      </c>
      <c r="FA478" s="46">
        <f>IF($DS478,
IF( AND(AJ478&lt;&gt;"", ISERR(_xlfn.NUMBERVALUE(AJ478))), "El valor de viáticos NO salariales debe ser un número válido. ", "")
)</f>
        <v/>
      </c>
      <c r="FB478" s="46">
        <f>CONCATENATE(AK478,AL478)&lt;&gt;""</f>
        <v/>
      </c>
      <c r="FC478" s="46">
        <f>IF(AND($DS478,FB478),
IF(AK478="","Debes escribir el número de horas extras diurnas. ",
IF( IFERROR(INT(AK478),1.1) &lt;&gt; IFERROR(_xlfn.NUMBERVALUE(AK478),1), "La cantidad de horas extras diurnas debe ser un número entero. ", "")
),
""
)</f>
        <v/>
      </c>
      <c r="FD478" s="46">
        <f>IF(AND($DS478,FB478),
IF(AL478="","Debes escribir el valor de las horas extras diurnas. ",
IF( ISERR(_xlfn.NUMBERVALUE(AL478)), "El valor de las horas extras duirnas debe ser un número válido. ", "")
),
""
)</f>
        <v/>
      </c>
      <c r="FE478" s="46">
        <f>CONCATENATE(AM478,AN478)&lt;&gt;""</f>
        <v/>
      </c>
      <c r="FF478" s="46">
        <f>IF(AND($DS478,FE478),
IF(AM478="","Debes escribir el número de horas extras nocturnas. ",
IF( IFERROR(INT(AM478),1.1) &lt;&gt; IFERROR(_xlfn.NUMBERVALUE(AM478),1), "La cantidad de horas extras nocturnas debe ser un número entero. ", "")
),
""
)</f>
        <v/>
      </c>
      <c r="FG478" s="46">
        <f>IF(AND($DS478,FE478),
IF(AN478="","Debes escribir el valor de las horas extras nocturnas. ",
IF( ISERR(_xlfn.NUMBERVALUE(AN478)), "El valor de las horas extras nocturnas debe ser un número válido. ", "")
),
""
)</f>
        <v/>
      </c>
      <c r="FH478" s="46">
        <f>CONCATENATE(AO478,AP478)&lt;&gt;""</f>
        <v/>
      </c>
      <c r="FI478" s="46">
        <f>IF(AND($DS478,FH478),
IF(AO478="","Debes escribir el número de horas extras diurnas dominicales y festivas. ",
IF( IFERROR(INT(AO478),1.1) &lt;&gt; IFERROR(_xlfn.NUMBERVALUE(AO478),1), "La cantidad de horas extras diurnas dominicales y festivas debe ser un número entero. ", "")
),
""
)</f>
        <v/>
      </c>
      <c r="FJ478" s="46">
        <f>IF(AND($DS478,FH478),
IF(AP478="","Debes escribir el valor de las horas extras diurnas dominicales y festivas. ",
IF( ISERR(_xlfn.NUMBERVALUE(AP478)), "El valor de las horas extras diurnas dominicales y festivas debe ser un número válido. ", "")
),
""
)</f>
        <v/>
      </c>
      <c r="FK478" s="46">
        <f>CONCATENATE(AQ478,AR478)&lt;&gt;""</f>
        <v/>
      </c>
      <c r="FL478" s="46">
        <f>IF(AND($DS478,FK478),
IF(AQ478="","Debes escribir el número de horas extras nocturnas dominicales y festivas. ",
IF( IFERROR(INT(AQ478),1.1) &lt;&gt; IFERROR(_xlfn.NUMBERVALUE(AQ478),1), "La cantidad de horas extras nocturnas dominicales y festivas debe ser un número entero. ", "")
),
""
)</f>
        <v/>
      </c>
      <c r="FM478" s="46">
        <f>IF(AND($DS478,FK478),
IF(AR478="","Debes escribir el valor de las horas extras nocturnas dominicales y festivas. ",
IF( ISERR(_xlfn.NUMBERVALUE(AR478)), "El valor de las horas extras nocturnas dominicales y festivas debe ser un número válido. ", "")
),
""
)</f>
        <v/>
      </c>
      <c r="FN478" s="46">
        <f>CONCATENATE(AS478,AT478)&lt;&gt;""</f>
        <v/>
      </c>
      <c r="FO478" s="46">
        <f>IF(AND($DS478,FN478),
IF(AS478="","Debes escribir el número de horas recargo nocturno. ",
IF( IFERROR(INT(AS478),1.1) &lt;&gt; IFERROR(_xlfn.NUMBERVALUE(AS478),1), "La cantidad de horas recargo nocturno debe ser un número entero. ", "")
),
""
)</f>
        <v/>
      </c>
      <c r="FP478" s="46">
        <f>IF(AND($DS478,FN478),
IF(AT478="","Debes escribir el valor de las horas recargo nocturno. ",
IF( ISERR(_xlfn.NUMBERVALUE(AT478)), "El valor de las horas recargo nocturno debe ser un número válido. ", "")
),
""
)</f>
        <v/>
      </c>
      <c r="FQ478" s="46">
        <f>CONCATENATE(AU478,AV478)&lt;&gt;""</f>
        <v/>
      </c>
      <c r="FR478" s="46">
        <f>IF(AND($DS478,FQ478),
IF(AU478="","Debes escribir el número de horas recargo diurno dominical y festivo. ",
IF( IFERROR(INT(AU478),1.1) &lt;&gt; IFERROR(_xlfn.NUMBERVALUE(AU478),1), "La cantidad de horas recargo diurno dominical y festivo debe ser un número entero. ", "")
),
""
)</f>
        <v/>
      </c>
      <c r="FS478" s="46">
        <f>IF(AND($DS478,FQ478),
IF(AV478="","Debes escribir el valor de las horas recargo diurno dominical y festivo. ",
IF( ISERR(_xlfn.NUMBERVALUE(AV478)), "El valor de las horas recargo diurno dominical y festivo debe ser un número válido. ", "")
),
""
)</f>
        <v/>
      </c>
      <c r="FT478" s="46">
        <f>CONCATENATE(AW478,AX478)&lt;&gt;""</f>
        <v/>
      </c>
      <c r="FU478" s="46">
        <f>IF(AND($DS478,FT478),
IF(AW478="","Debes escribir el número de horas recargo nocturno dominical y festivo. ",
IF( IFERROR(INT(AW478),1.1) &lt;&gt; IFERROR(_xlfn.NUMBERVALUE(AW478),1), "La cantidad de horas recargo nocturno dominical y festivo debe ser un número entero. ", "")
),
""
)</f>
        <v/>
      </c>
      <c r="FV478" s="46">
        <f>IF(AND($DS478,FT478),
IF(AX478="","Debes escribir el valor de las horas recargo nocturno dominical y festivo. ",
IF( ISERR(_xlfn.NUMBERVALUE(AX478)), "El valor de las horas recargo nocturno dominical y festivo debe ser un número válido. ", "")
),
""
)</f>
        <v/>
      </c>
      <c r="FW478" s="46">
        <f>CONCATENATE(AY478,AZ478)&lt;&gt;""</f>
        <v/>
      </c>
      <c r="FX478" s="46">
        <f>IF(AND($DS478,FW478),
IF(AY478="","Debes escribir el número de días de vacaciones comunes. ",
IF( IFERROR(INT(AY478),1.1) &lt;&gt; IFERROR(_xlfn.NUMBERVALUE(AY478),1), "La cantidad de días de vacaciones comunes debe ser un número entero. ", "")
),
""
)</f>
        <v/>
      </c>
      <c r="FY478" s="46">
        <f>IF(AND($DS478,FW478),
IF(AZ478="","Debes escribir el valor de las vacaciones comunes. ",
IF( ISERR(_xlfn.NUMBERVALUE(AZ478)), "El valor de las vacaciones comunes debe ser un número válido. ", "")
),
""
)</f>
        <v/>
      </c>
      <c r="FZ478" s="46">
        <f>CONCATENATE(BA478,BB478)&lt;&gt;""</f>
        <v/>
      </c>
      <c r="GA478" s="46">
        <f>IF(AND($DS478,FZ478),
IF(BA478="","Debes escribir el número de días de vacaciones compensadas. ",
IF( IFERROR(INT(BA478),1.1) &lt;&gt; IFERROR(_xlfn.NUMBERVALUE(BA478),1), "La cantidad de días de vacaciones compensadas debe ser un número entero. ", "")
),
""
)</f>
        <v/>
      </c>
      <c r="GB478" s="46">
        <f>IF(AND($DS478,FZ478),
IF(BB478="","Debes escribir el valor de las vacaciones compensadas. ",
IF( ISERR(_xlfn.NUMBERVALUE(BB478)), "El valor de las vacaciones compensadas debe ser un número válido. ", "")
),
""
)</f>
        <v/>
      </c>
      <c r="GC478" s="46">
        <f>CONCATENATE(BC478,BD478)&lt;&gt;""</f>
        <v/>
      </c>
      <c r="GD478" s="46">
        <f>IF(AND($DS478,GC478),
IF(BC478="","Debes escribir el número de días de prima salarial. ",
IF( IFERROR(INT(BC478),1.1) &lt;&gt; IFERROR(_xlfn.NUMBERVALUE(BC478),1), "La cantidad de días de prima salarial debe ser un número entero. ", "")
),
""
)</f>
        <v/>
      </c>
      <c r="GE478" s="46">
        <f>IF(AND($DS478,GC478),
IF(BD478="","Debes escribir el valor de los días de prima salarial. ",
IF( ISERR(_xlfn.NUMBERVALUE(BD478)), "El valor de los días de prima salarial debe ser un número válido. ", "")
),
""
)</f>
        <v/>
      </c>
      <c r="GF478" s="46">
        <f>IF($DS478,
IF( AND(BE478&lt;&gt;"", ISERR(_xlfn.NUMBERVALUE(BE478))), "El valor de la prima NO saliarial debe ser un número válido. ", "")
)</f>
        <v/>
      </c>
      <c r="GG478" s="46">
        <f>CONCATENATE(BF478,BG478,BH478)&lt;&gt;""</f>
        <v/>
      </c>
      <c r="GH478" s="46">
        <f>IF(AND($DS478,GG478),
IF(BF478="","Debes escribir el valor de las cesantías. ",
IF( ISERR(_xlfn.NUMBERVALUE(BF478)), "El valor de las cesantías debe ser un número válido. ", "")
),
""
)</f>
        <v/>
      </c>
      <c r="GI478" s="46">
        <f>IF(AND($DS478,GG478),
IF(BG478="","Debes escribir el % de cesantías. ",
IF( ISERR(_xlfn.NUMBERVALUE(BG478)), "El % de cesantías debe ser un número válido. ", "")
),
""
)</f>
        <v/>
      </c>
      <c r="GJ478" s="46">
        <f>IF(AND($DS478,GG478),
IF(BH478="","Debes escribir el valor de intereses de cesantías. ",
IF( ISERR(_xlfn.NUMBERVALUE(BH478)), "El valor de intereses de cesantías debe ser un número válido. ", "")
),
""
)</f>
        <v/>
      </c>
      <c r="GK478" s="46">
        <f>CONCATENATE(BI478,BJ478,BK478)&lt;&gt;""</f>
        <v/>
      </c>
      <c r="GL478" s="46">
        <f>IF(AND($DS478,GK478),
IF(BI478="","Debes escribir el número de días de incapacidad. ",
IF( IFERROR(INT(BI478),1.1) &lt;&gt; IFERROR(_xlfn.NUMBERVALUE(BI478),1), "La cantidad de días de incapacidad debe ser un número entero. ", "")
),
""
)</f>
        <v/>
      </c>
      <c r="GM478" s="46">
        <f>IF(AND($DS478,GK478),
IF(BJ478="","Debes escribir el tipo de incapacidad. ",
IF(_xlfn.IFNA(VLOOKUP(BJ478,TIPO_DE_INCAPACIDAD,1,FALSE),-1)=-1,"El tipo de incapacidad es inválida (por favor seleccionarlo de la lista). ","")
),
""
)</f>
        <v/>
      </c>
      <c r="GN478" s="46">
        <f>IF(AND($DS478,GK478),
IF(BK478="","Debes escribir el valor de la incapacidad. ",
IF( ISERR(_xlfn.NUMBERVALUE(BK478)), "El valor de la incapacidad debe ser un número válido. ", "")
),
""
)</f>
        <v/>
      </c>
      <c r="GO478" s="46">
        <f>CONCATENATE(BL478,BM478)&lt;&gt;""</f>
        <v/>
      </c>
      <c r="GP478" s="46">
        <f>IF(AND($DS478,GO478),
IF(BL478="","Debes escribir el número de días de licencia de maternidad o paternidad. ",
IF( IFERROR(INT(BL478),1.1) &lt;&gt; IFERROR(_xlfn.NUMBERVALUE(BL478),1), "La cantidad de días de licencia de maternidad o paternidad debe ser un número entero. ", "")
),
""
)</f>
        <v/>
      </c>
      <c r="GQ478" s="46">
        <f>IF(AND($DS478,GO478),
IF(BM478="","Debes escribir el valor de la licencia de maternidad o paternidad. ",
IF( ISERR(_xlfn.NUMBERVALUE(BM478)), "El valor de la licencia de maternidad o paternidad debe ser un número válido. ", "")
),
""
)</f>
        <v/>
      </c>
      <c r="GR478" s="46">
        <f>CONCATENATE(BN478,BO478)&lt;&gt;""</f>
        <v/>
      </c>
      <c r="GS478" s="46">
        <f>IF(AND($DS478,GR478),
IF(BN478="","Debes escribir el número de días de licencia remunerada. ",
IF( IFERROR(INT(BN478),1.1) &lt;&gt; IFERROR(_xlfn.NUMBERVALUE(BN478),1), "La cantidad de días de licencia remunerada debe ser un número entero. ", "")
),
""
)</f>
        <v/>
      </c>
      <c r="GT478" s="46">
        <f>IF(AND($DS478,GR478),
IF(BO478="","Debes escribir el valor de la licencia remunerada. ",
IF( ISERR(_xlfn.NUMBERVALUE(BO478)), "El valor de la licencia remunerada debe ser un número válido. ", "")
),
""
)</f>
        <v/>
      </c>
      <c r="GU478" s="46">
        <f>IF($DS478,
IF( AND(BP478&lt;&gt;"", ISERR(_xlfn.NUMBERVALUE(BP478))), "El valor de la licencia NO remunerada debe ser un número válido. ", "")
)</f>
        <v/>
      </c>
      <c r="GV478" s="46">
        <f>IF($DS478,
IF( AND(BQ478&lt;&gt;"", ISERR(_xlfn.NUMBERVALUE(BQ478))), "El valor de auxilios salariales debe ser un número válido. ", "")
)</f>
        <v/>
      </c>
      <c r="GW478" s="46">
        <f>IF($DS478,
IF( AND(BR478&lt;&gt;"", ISERR(_xlfn.NUMBERVALUE(BR478))), "El valor de auxilios NO salariales debe ser un número válido. ", "")
)</f>
        <v/>
      </c>
      <c r="GX478" s="46">
        <f>IF($DS478,
IF( AND(BS478&lt;&gt;"", ISERR(_xlfn.NUMBERVALUE(BS478))), "El valor de bonos salariales debe ser un número válido. ", "")
)</f>
        <v/>
      </c>
      <c r="GY478" s="46">
        <f>IF($DS478,
IF( AND(BT478&lt;&gt;"", ISERR(_xlfn.NUMBERVALUE(BT478))), "El valor de bonos NO salariales debe ser un número válido. ", "")
)</f>
        <v/>
      </c>
      <c r="GZ478" s="46">
        <f>IF($DS478,
IF( AND(BU478&lt;&gt;"", ISERR(_xlfn.NUMBERVALUE(BU478))), "El valor de bonos salariales de alimentación debe ser un número válido. ", "")
)</f>
        <v/>
      </c>
      <c r="HA478" s="46">
        <f>IF($DS478,
IF( AND(BV478&lt;&gt;"", ISERR(_xlfn.NUMBERVALUE(BV478))), "El valor de bonos NO salariales de alimentación debe ser un número válido. ", "")
)</f>
        <v/>
      </c>
      <c r="HB478" s="46">
        <f>IF($DS478,
IF( AND(BW478&lt;&gt;"", ISERR(_xlfn.NUMBERVALUE(BW478))), "El valor de bonificaciones salariales debe ser un número válido. ", "")
)</f>
        <v/>
      </c>
      <c r="HC478" s="46">
        <f>IF($DS478,
IF( AND(BX478&lt;&gt;"", ISERR(_xlfn.NUMBERVALUE(BX478))), "El valor de bonificaciones NO salariales debe ser un número válido. ", "")
)</f>
        <v/>
      </c>
      <c r="HD478" s="46">
        <f>IF($DS478,
IF( AND(BY478&lt;&gt;"", ISERR(_xlfn.NUMBERVALUE(BY478))), "El valor de compensaciones ordinarias debe ser un número válido. ", "")
)</f>
        <v/>
      </c>
      <c r="HE478" s="46">
        <f>IF($DS478,
IF( AND(BZ478&lt;&gt;"", ISERR(_xlfn.NUMBERVALUE(BZ478))), "El valor de compensaciones extraordinarias debe ser un número válido. ", "")
)</f>
        <v/>
      </c>
      <c r="HF478" s="46">
        <f>IF($DS478,
IF( AND(CA478&lt;&gt;"", ISERR(_xlfn.NUMBERVALUE(CA478))), "El valor de comisiones debe ser un número válido. ", "")
)</f>
        <v/>
      </c>
      <c r="HG478" s="46">
        <f>IF($DS478,
IF( AND(CB478&lt;&gt;"", ISERR(_xlfn.NUMBERVALUE(CB478))), "El valor de ausencia por huega debe ser un número válido. ", "")
)</f>
        <v/>
      </c>
      <c r="HH478" s="46">
        <f>IF($DS478,
IF( AND(CC478&lt;&gt;"", ISERR(_xlfn.NUMBERVALUE(CC478))), "El valor de anticipos debe ser un número válido. ", "")
)</f>
        <v/>
      </c>
      <c r="HI478" s="46">
        <f>IF($DS478,
IF( AND(CD478&lt;&gt;"", ISERR(_xlfn.NUMBERVALUE(CD478))), "El valor de pagos a terceros debe ser un número válido. ", "")
)</f>
        <v/>
      </c>
      <c r="HJ478" s="46">
        <f>IF($DS478,
IF( AND(CE478&lt;&gt;"", ISERR(_xlfn.NUMBERVALUE(CE478))), "El valor de dotación debe ser un número válido. ", "")
)</f>
        <v/>
      </c>
      <c r="HK478" s="46">
        <f>IF($DS478,
IF( AND(CF478&lt;&gt;"", ISERR(_xlfn.NUMBERVALUE(CF478))), "El valor de apoyo sostenibilidad debe ser un número válido. ", "")
)</f>
        <v/>
      </c>
      <c r="HL478" s="46">
        <f>IF($DS478,
IF( AND(CG478&lt;&gt;"", ISERR(_xlfn.NUMBERVALUE(CG478))), "El valor de teletrabajo debe ser un número válido. ", "")
)</f>
        <v/>
      </c>
      <c r="HM478" s="46">
        <f>IF($DS478,
IF( AND(CH478&lt;&gt;"", ISERR(_xlfn.NUMBERVALUE(CH478))), "El valor de bonificación de retiro debe ser un número válido. ", "")
)</f>
        <v/>
      </c>
      <c r="HN478" s="46">
        <f>IF($DS478,
IF( AND(CI478&lt;&gt;"", ISERR(_xlfn.NUMBERVALUE(CI478))), "El valor de indemnización de retiro debe ser un número válido. ", "")
)</f>
        <v/>
      </c>
      <c r="HO478" s="46">
        <f>IF($DS478,
IF( AND(CJ478&lt;&gt;"", ISERR(_xlfn.NUMBERVALUE(CJ478))), "El valor de reintegros debe ser un número válido. ", "")
)</f>
        <v/>
      </c>
      <c r="HP478" s="46">
        <f>CONCATENATE(CK478,CL478,CM478)&lt;&gt;""</f>
        <v/>
      </c>
      <c r="HQ478" s="46">
        <f>IF(AND($DS478,HP478),
IF(CK478="","Debes escribir la descripción de otro concepto no categorizado. ",""),
""
)</f>
        <v/>
      </c>
      <c r="HR478" s="46">
        <f>IF(AND($DS478,HP478),
IF(CONCATENATE(CL478,CM478)="","Debes escribir al menos un valor de concepto no categorizado (salarial o no salarial). ",
IF(ISERR(_xlfn.NUMBERVALUE(CL478)),"El valor salarial concepto no categorizado debe ser un número válido. ","")
),
""
)</f>
        <v/>
      </c>
      <c r="HS478" s="46">
        <f>IF(AND($DS478,HP478),
IF(CONCATENATE(CL478,CM478)="","Debes escribir al menos un valor de concepto no categorizado (salarial o no salarial). ",
IF(ISERR(_xlfn.NUMBERVALUE(CM478)),"El valor NO salarial concepto no categorizado debe ser un número válido. ","")
),
""
)</f>
        <v/>
      </c>
      <c r="HT478" s="46">
        <f>IF($DS478,
IF(CN478="","Debes escribir el porcentaje del aporte a salud. ",
IF( ISERR(_xlfn.NUMBERVALUE(CN478)), "El valor del porcentaje del aporte a salud debe ser un número válido. ", "")
)
)</f>
        <v/>
      </c>
      <c r="HU478" s="46">
        <f>IF($DS478,
IF(CO478="","Debes escribir el valor del aporte a salud. ",
IF( ISERR(_xlfn.NUMBERVALUE(CO478)), "El valor del aporte a salud debe ser un número válido. ", "")
)
)</f>
        <v/>
      </c>
      <c r="HV478" s="46">
        <f>IF($DS478,
IF( AND(CP478&lt;&gt;"", ISERR(_xlfn.NUMBERVALUE(CP478))), "El valor plan complementario debe ser un número válido. ", "")
)</f>
        <v/>
      </c>
      <c r="HW478" s="46">
        <f>IF($DS478,
IF(CQ478="","Debes escribir el porcentaje del aporte a pensión. ",
IF( ISERR(_xlfn.NUMBERVALUE(CQ478)), "El valor del porcentaje del aporte a pensión debe ser un número válido. ", "")
)
)</f>
        <v/>
      </c>
      <c r="HX478" s="46">
        <f>IF($DS478,
IF(CR478="","Debes escribir el valor del aporte a pensión. ",
IF( ISERR(_xlfn.NUMBERVALUE(CR478)), "El valor del aporte a salud debe ser un número válido. ", "")
)
)</f>
        <v/>
      </c>
      <c r="HY478" s="46">
        <f>IF($DS478,
IF( AND(CS478&lt;&gt;"", ISERR(_xlfn.NUMBERVALUE(CS478))), "El valor pensión voluntaria debe ser un número válido. ", "")
)</f>
        <v/>
      </c>
      <c r="HZ478" s="46">
        <f>CONCATENATE(CT478,CU478,CV478,CW478)&lt;&gt;""</f>
        <v/>
      </c>
      <c r="IA478" s="46">
        <f>IF(AND($DS478,HZ478),
IF(CT478="","Debes escribir el % del fondo de seguridad pensional. ",
IF( ISERR(_xlfn.NUMBERVALUE(CT478)), "El % del fondo de seguridad debe ser un número válido. ", "")
),
""
)</f>
        <v/>
      </c>
      <c r="IB478" s="46">
        <f>IF(AND($DS478,HZ478),
IF(CU478="","Debes escribir el valor del aporte al fondo de solidaridad pensional. ",
IF( ISERR(_xlfn.NUMBERVALUE(CU478)), "El valor del aporte al fondo de solidaridad pensional debe ser un número válido. ", "")
),
""
)</f>
        <v/>
      </c>
      <c r="IC478" s="46">
        <f>IF(AND($DS478,HZ478),
IF(CV478="","Debes escribir el % del fondo de subsistencia. ",
IF( ISERR(_xlfn.NUMBERVALUE(CV478)), "El % del fondo de subsistencia debe ser un número válido. ", "")
),
""
)</f>
        <v/>
      </c>
      <c r="ID478" s="46">
        <f>IF(AND($DS478,HZ478),
IF(CW478="","Debes escribir el valor del fondo de subsistencia. ",
IF( ISERR(_xlfn.NUMBERVALUE(CW478)), "El valor del fondo de subsistencia debe ser un número válido. ", "")
),
""
)</f>
        <v/>
      </c>
      <c r="IE478" s="46">
        <f>CONCATENATE(CX478,CY478)&lt;&gt;""</f>
        <v/>
      </c>
      <c r="IF478" s="46">
        <f>IF(AND($DS478,IE478),
IF(CX478="","Debes escribir el % de sindicato. ",
IF( ISERR(_xlfn.NUMBERVALUE(CX478)), "El % de sindicato debe ser un número válido. ", "")
),
""
)</f>
        <v/>
      </c>
      <c r="IG478" s="46">
        <f>IF(AND($DS478,IE478),
IF(CY478="","Debes escribir el valor del sindicato. ",
IF( ISERR(_xlfn.NUMBERVALUE(CY478)), "El valor del sindicato debe ser un número válido. ", "")
),
""
)</f>
        <v/>
      </c>
      <c r="IH478" s="46">
        <f>IF($DS478,
IF( AND(CZ478&lt;&gt;"", ISERR(_xlfn.NUMBERVALUE(CZ478))), "El valor de sanción pública debe ser un número válido. ", "")
)</f>
        <v/>
      </c>
      <c r="II478" s="46">
        <f>IF($DS478,
IF( AND(DA478&lt;&gt;"", ISERR(_xlfn.NUMBERVALUE(DA478))), "El valor de sanción privada debe ser un número válido. ", "")
)</f>
        <v/>
      </c>
      <c r="IJ478" s="46">
        <f>CONCATENATE(DB478,DC478)&lt;&gt;""</f>
        <v/>
      </c>
      <c r="IK478" s="46">
        <f>IF(AND($DS478,IJ478),
IF(DB478="","Debes escribir la descripción de libranza. ",""),
""
)</f>
        <v/>
      </c>
      <c r="IL478" s="46">
        <f>IF(AND($DS478,IJ478),
IF(DC478="","Debes escribir la cuota libranza. ",
IF(ISERR(_xlfn.NUMBERVALUE(DC478)),"El valor de la cuota libranza debe ser un número válido. ","")
),
""
)</f>
        <v/>
      </c>
      <c r="IM478" s="46">
        <f>IF($DS478,
IF( AND(DD478&lt;&gt;"", ISERR(_xlfn.NUMBERVALUE(DD478))), "El valor de pagos a terceros debe ser un número válido. ", "")
)</f>
        <v/>
      </c>
      <c r="IN478" s="46">
        <f>IF($DS478,
IF( AND(DE478&lt;&gt;"", ISERR(_xlfn.NUMBERVALUE(DE478))), "El valor de anticipos debe ser un número válido. ", "")
)</f>
        <v/>
      </c>
      <c r="IO478" s="46">
        <f>IF($DS478,
IF( AND(DF478&lt;&gt;"", ISERR(_xlfn.NUMBERVALUE(DF478))), "El valor de AFC debe ser un número válido. ", "")
)</f>
        <v/>
      </c>
      <c r="IP478" s="46">
        <f>IF($DS478,
IF( AND(DG478&lt;&gt;"", ISERR(_xlfn.NUMBERVALUE(DG478))), "El valor de rete-fuente debe ser un número válido. ", "")
)</f>
        <v/>
      </c>
      <c r="IQ478" s="46">
        <f>IF($DS478,
IF( AND(DH478&lt;&gt;"", ISERR(_xlfn.NUMBERVALUE(DH478))), "El valor de cooperativa de trabajo debe ser un número válido. ", "")
)</f>
        <v/>
      </c>
      <c r="IR478" s="46">
        <f>IF($DS478,
IF( AND(DI478&lt;&gt;"", ISERR(_xlfn.NUMBERVALUE(DI478))), "El valor de embargo fiscal debe ser un número válido. ", "")
)</f>
        <v/>
      </c>
      <c r="IS478" s="46">
        <f>IF($DS478,
IF( AND(DJ478&lt;&gt;"", ISERR(_xlfn.NUMBERVALUE(DJ478))), "El valor de educación debe ser un número válido. ", "")
)</f>
        <v/>
      </c>
      <c r="IT478" s="46">
        <f>IF($DS478,
IF( AND(DK478&lt;&gt;"", ISERR(_xlfn.NUMBERVALUE(DK478))), "El valor de reintegro debe ser un número válido. ", "")
)</f>
        <v/>
      </c>
      <c r="IU478" s="46">
        <f>IF($DS478,
IF( AND(DL478&lt;&gt;"", ISERR(_xlfn.NUMBERVALUE(DL478))), "El valor de deuda debe ser un número válido. ", "")
)</f>
        <v/>
      </c>
      <c r="IV478" s="46">
        <f>IF($DS478,
IF( AND(DM478&lt;&gt;"", ISERR(_xlfn.NUMBERVALUE(DM478))), "El valor de otras deducciones debe ser un número válido. ", "")
)</f>
        <v/>
      </c>
      <c r="IW478" s="46">
        <f>IF($DS478,
IF(DN478="","Debes escribir el valor de los devengos totales. ",
IF( ISERR(_xlfn.NUMBERVALUE(DN478)), "El valor de los devengos totales debe ser un número válido. ", "")
)
)</f>
        <v/>
      </c>
      <c r="IX478" s="46">
        <f>IF($DS478,
IF(DO478="","Debes escribir el valor de las deducciones totales. ",
IF( ISERR(_xlfn.NUMBERVALUE(DO478)), "El valor de las deducciones totales debe ser un número válido. ", "")
)
)</f>
        <v/>
      </c>
      <c r="IY478" s="46">
        <f>IF($DS478,
IF(DP478="","Debes escribir el valor del salario total. ",
IF( ISERR(_xlfn.NUMBERVALUE(DP478)), "El valor del salario total debe ser un número válido. ", "")
)
)</f>
        <v/>
      </c>
    </row>
    <row r="479">
      <c r="B479" s="48" t="n">
        <v>467</v>
      </c>
      <c r="C479" s="61">
        <f>IF(AND(DS479,DP479&lt;&gt;""),
IF(DQ479="","OK","Error"),
""
)</f>
        <v/>
      </c>
      <c r="D479" s="53" t="n"/>
      <c r="E479" s="52" t="n"/>
      <c r="F479" s="112" t="n"/>
      <c r="G479" s="52" t="n"/>
      <c r="H479" s="53" t="n"/>
      <c r="I479" s="52" t="n"/>
      <c r="J479" s="52" t="n"/>
      <c r="K479" s="53" t="n"/>
      <c r="L479" s="55" t="n"/>
      <c r="M479" s="108" t="n"/>
      <c r="N479" s="56" t="n"/>
      <c r="O479" s="52" t="n"/>
      <c r="P479" s="52" t="n"/>
      <c r="Q479" s="52" t="n"/>
      <c r="R479" s="52" t="n"/>
      <c r="S479" s="52" t="n"/>
      <c r="T479" s="53" t="n"/>
      <c r="U479" s="52" t="n"/>
      <c r="V479" s="52" t="n"/>
      <c r="W479" s="55" t="n"/>
      <c r="X479" s="55" t="n"/>
      <c r="Y479" s="52" t="n"/>
      <c r="Z479" s="55" t="n"/>
      <c r="AA479" s="52" t="n"/>
      <c r="AB479" s="53" t="n"/>
      <c r="AC479" s="53" t="n"/>
      <c r="AD479" s="53" t="n"/>
      <c r="AE479" s="177" t="n"/>
      <c r="AF479" s="113" t="n"/>
      <c r="AG479" s="177" t="n"/>
      <c r="AH479" s="178" t="n"/>
      <c r="AI479" s="178" t="n"/>
      <c r="AJ479" s="178" t="n"/>
      <c r="AK479" s="114" t="n"/>
      <c r="AL479" s="178" t="n"/>
      <c r="AM479" s="114" t="n"/>
      <c r="AN479" s="178" t="n"/>
      <c r="AO479" s="114" t="n"/>
      <c r="AP479" s="178" t="n"/>
      <c r="AQ479" s="114" t="n"/>
      <c r="AR479" s="178" t="n"/>
      <c r="AS479" s="114" t="n"/>
      <c r="AT479" s="178" t="n"/>
      <c r="AU479" s="114" t="n"/>
      <c r="AV479" s="178" t="n"/>
      <c r="AW479" s="114" t="n"/>
      <c r="AX479" s="178" t="n"/>
      <c r="AY479" s="114" t="n"/>
      <c r="AZ479" s="178" t="n"/>
      <c r="BA479" s="114" t="n"/>
      <c r="BB479" s="178" t="n"/>
      <c r="BC479" s="114" t="n"/>
      <c r="BD479" s="178" t="n"/>
      <c r="BE479" s="178" t="n"/>
      <c r="BF479" s="178" t="n"/>
      <c r="BG479" s="59" t="n"/>
      <c r="BH479" s="178" t="n"/>
      <c r="BI479" s="114" t="n"/>
      <c r="BJ479" s="53" t="n"/>
      <c r="BK479" s="178" t="n"/>
      <c r="BL479" s="114" t="n"/>
      <c r="BM479" s="178" t="n"/>
      <c r="BN479" s="114" t="n"/>
      <c r="BO479" s="178" t="n"/>
      <c r="BP479" s="178" t="n"/>
      <c r="BQ479" s="178" t="n"/>
      <c r="BR479" s="178" t="n"/>
      <c r="BS479" s="178" t="n"/>
      <c r="BT479" s="178" t="n"/>
      <c r="BU479" s="178" t="n"/>
      <c r="BV479" s="178" t="n"/>
      <c r="BW479" s="178" t="n"/>
      <c r="BX479" s="178" t="n"/>
      <c r="BY479" s="178" t="n"/>
      <c r="BZ479" s="178" t="n"/>
      <c r="CA479" s="178" t="n"/>
      <c r="CB479" s="178" t="n"/>
      <c r="CC479" s="178" t="n"/>
      <c r="CD479" s="178" t="n"/>
      <c r="CE479" s="178" t="n"/>
      <c r="CF479" s="178" t="n"/>
      <c r="CG479" s="178" t="n"/>
      <c r="CH479" s="178" t="n"/>
      <c r="CI479" s="178" t="n"/>
      <c r="CJ479" s="178" t="n"/>
      <c r="CK479" s="53" t="n"/>
      <c r="CL479" s="178" t="n"/>
      <c r="CM479" s="178" t="n"/>
      <c r="CN479" s="60" t="n"/>
      <c r="CO479" s="177" t="n"/>
      <c r="CP479" s="178" t="n"/>
      <c r="CQ479" s="60" t="n"/>
      <c r="CR479" s="177" t="n"/>
      <c r="CS479" s="178" t="n"/>
      <c r="CT479" s="59" t="n"/>
      <c r="CU479" s="178" t="n"/>
      <c r="CV479" s="59" t="n"/>
      <c r="CW479" s="178" t="n"/>
      <c r="CX479" s="59" t="n"/>
      <c r="CY479" s="178" t="n"/>
      <c r="CZ479" s="178" t="n"/>
      <c r="DA479" s="178" t="n"/>
      <c r="DB479" s="53" t="n"/>
      <c r="DC479" s="178" t="n"/>
      <c r="DD479" s="178" t="n"/>
      <c r="DE479" s="178" t="n"/>
      <c r="DF479" s="178" t="n"/>
      <c r="DG479" s="178" t="n"/>
      <c r="DH479" s="178" t="n"/>
      <c r="DI479" s="178" t="n"/>
      <c r="DJ479" s="178" t="n"/>
      <c r="DK479" s="178" t="n"/>
      <c r="DL479" s="178" t="n"/>
      <c r="DM479" s="178" t="n"/>
      <c r="DN479" s="177" t="n"/>
      <c r="DO479" s="177" t="n"/>
      <c r="DP479" s="177" t="n"/>
      <c r="DQ479" s="76">
        <f>IF(AND(DS479,DP479&lt;&gt;""),
CONCATENATE(DT479,DU479,DV479,DW479,DX479,DY479,DZ479,EA479,EB479,EC479,ED479,EE479,EF479,EG479,EH479,EI479,EJ479,EK479,EL479,EM479,EN479,EO479,EP479,EQ479,ES479,ET479,EU479,EV479,EW479,EX479,EY479,EZ479,FA479,FC479,FD479,FF479,FG479,FI479,FJ479,FL479,FM479,FO479,FP479,FR479,FS479,FU479,FV479,FX479,FY479,GA479,GB479,GD479,GE479,GF479,GH479,GI479,GJ479,GL479,GM479,GN479,GP479,GQ479,GS479,GT479,GU479,GV479,GW479,GX479,GY479,GZ479,HA479,HB479,HC479,HD479,HE479,HF479,HG479,HH479,HI479,HJ479,HK479,HL479,HM479,HN479,HO479,HQ479,HR479,HS479,HT479,HU479,HV479,HW479,HX479,HY479,IA479,IB479,IC479,ID479,IF479,IG479,IH479,II479,IK479,IL479,IM479,IN479,IO479,IP479,IQ479,IR479,IS479,IT479,IU479,IV479,IW479,IX479,IY479,IZ479),
""
)</f>
        <v/>
      </c>
      <c r="DR479" s="53" t="n"/>
      <c r="DS479" s="46">
        <f>CONCATENATE(D479,$E479,$F479,$G479,H479,$I479,$J479,K479,$L479,$M479,N479,$O479,$P479,$Q479,$R479,$S479,T479,$U479,$V479,$W479,$X479,$Y479,$Z479,$AA479,AB479,AC479,AD479,$AE479,$AF479,$AG479,AH479,AI479,AJ479,AK479,AL479,AM479,AN479,AO479,AP479,AQ479,AR479,AS479,AT479,AU479,AV479,AW479,AX479,AY479,AZ479,BA479,BB479,BC479,BD479,BE479,BF479,BG479,BH479,BI479,BJ479,BK479,BL479,BM479,BN479,BO479,BP479,BQ479,BR479,BS479,BT479,BU479,BV479,BW479,BX479,BY479,BZ479,CA479,CB479,CC479,CD479,CE479,CF479,CG479,CH479,CI479,CJ479,CK479,CL479,CM479,$CN479,$CO479,CP479,$CQ479,$CR479,CS479,CT479,CU479,CV479,CW479,CX479,CY479,CZ479,DA479,DB479,DC479,DD479,DE479,DF479,DG479,DH479,DI479,DJ479,DK479,DL479,DM479,$DN479,$DO479,$DP479,DR479)&lt;&gt;""</f>
        <v/>
      </c>
      <c r="DT479" s="46">
        <f>IF(AND($DS479,$E$4&lt;&gt;""),
IF(LEFT($E$4,2) = "1.",
IF(D479&lt;&gt;"","El CUNE sólo se envía en operaciones de novedad o ajuste. ",""),
IF(D479="","Debes escribir un CUNE válido para realizar operaciones de novedad o ajuste. ","")),
""
)</f>
        <v/>
      </c>
      <c r="DU479" s="46">
        <f>IF($DS479,
IF(E479="","Debes seleccionar el tipo de documento del empleado. ",
IF(_xlfn.IFNA(VLOOKUP(E479,TIPO_DE_DOCUMENTO,1,FALSE),-1)=-1,"El tipo de documento no es válido (por favor seleccionarlo de la lista). ","")
)
)</f>
        <v/>
      </c>
      <c r="DV479" s="46">
        <f>IF($DS479,
IF(F479="","Debes escribir el número de documento del empleado. ","")
)</f>
        <v/>
      </c>
      <c r="DW479" s="46">
        <f>IF($DS479,
IF(G479="","Debes escribir el primer nombre del empleado. ","")
)</f>
        <v/>
      </c>
      <c r="DY479" s="46">
        <f>IF($DS479,
IF(I479="","Debes escribir el primer apellido del empleado. ","")
)</f>
        <v/>
      </c>
      <c r="DZ479" s="46">
        <f>IF($DS479,
IF(J479="","Debes escribir el segundo apellido del empleado. ","")
)</f>
        <v/>
      </c>
      <c r="EB479" s="46">
        <f>IF($DS479,
IF(L479="","Debes escribir la fecha de ingreso del empleado. ",
IF(ISERR(DATE(YEAR(L479),MONTH(L479),DAY(L479))), "El valor ingresado en fecha de ingreso no tiene un formato válido. ","")
)
)</f>
        <v/>
      </c>
      <c r="EC479" s="46">
        <f>IF($DS479,
IF(M479="","Debes escribir el tiempo laborado. ",
IF( IFERROR(INT(M479),1.1) &lt;&gt; IFERROR(_xlfn.NUMBERVALUE(M479),1), "El valor de los días trabajados debe ser un número entero. ", "")
)
)</f>
        <v/>
      </c>
      <c r="ED479" s="46">
        <f>IF($DS479,
IF( AND(N479&lt;&gt;"", ISERR(DATE(YEAR(N479),MONTH(N479),DAY(N479))) ), "El valor ingresado en fecha de ingreso no tiene un formato válido. ",
IF( AND(N479&lt;&gt;"", $E$6&lt;&gt;"", DATE(YEAR(N479), MONTH(N479), 1) &lt;&gt; IFERROR(DATE(MID($E$6, 1, 4), MID($E$6, 6, 2),1), "1/1/1900") ), "La fecha de retiro debe estar dentro del período liquidado. ", "")
)
)</f>
        <v/>
      </c>
      <c r="EE479" s="46">
        <f>IF($DS479,
IF(O479="","Debes seleccionar el tipo de trabajador. ",
IF(_xlfn.IFNA(VLOOKUP(O479,TIPO_DE_TRABAJADOR,1,FALSE),-1)=-1,"El tipo de trabajador no es válido (por favor seleccionarlo de la lista). ","")
)
)</f>
        <v/>
      </c>
      <c r="EF479" s="46">
        <f>IF($DS479,
IF(P479="","Debes seleccionar si es un trabajador dependiente pensionado por vejez. ",
IF(_xlfn.IFNA(VLOOKUP(P479,SUBTIPO_DE_TRABAJADOR,1,FALSE),-1)=-1,"El tipo de trabajador dependiente pensionado por vejez no es válido (por favor seleccionarlo de la lista). ","")
)
)</f>
        <v/>
      </c>
      <c r="EG479" s="46">
        <f>IF($DS479,
IF(Q479="","Debes seleccionar el tipo de contrato del trabajador. ",
IF(_xlfn.IFNA(VLOOKUP(Q479,TIPO_DE_CONTRATO,1,FALSE),-1)=-1,"El tipo de contrato del trabajador no es válido (por favor seleccionarlo de la lista). ","")
)
)</f>
        <v/>
      </c>
      <c r="EH479" s="46">
        <f>IF($DS479,
IF(R479="","Debes seleccionar si es un salario integral. ",
IF(_xlfn.IFNA(VLOOKUP(R479,SI_NO,1,FALSE),-1)=-1,"Valor no válido para salario integral (por favor seleccionarlo de la lista). ","")
)
)</f>
        <v/>
      </c>
      <c r="EI479" s="46">
        <f>IF($DS479,
IF(S479="","Debes seleccionar si el trabajador realiza actividades de riesgo. ",
IF(_xlfn.IFNA(VLOOKUP(S479,SI_NO,1,FALSE),-1)=-1,"Valor no válido para actividad de alto riesgo (por favor seleccionarlo de la lista). ","")
)
)</f>
        <v/>
      </c>
      <c r="EK479" s="46">
        <f>IF($DS479,
IF(U479="","Debes escribir el código del municipio de residencia del trabajador. ",
IF(_xlfn.IFNA(VLOOKUP(U479,MUNICIPIO,1,FALSE),-1)=-1,"El municipio de residencia del trabajador es inválido (por favor seleccionarlo de la lista). ","")
)
)</f>
        <v/>
      </c>
      <c r="EL479" s="46">
        <f>IF($DS479,
IF(V479="","Debes escribir el la dirección de residendia del trabajador. ","")
)</f>
        <v/>
      </c>
      <c r="EM479" s="46">
        <f>IF($DS479,
IF(W479="","Debes escribir la fecha de inicio de la liquidación. ",
IF(ISERR(DATE(YEAR(W479),MONTH(W479),DAY(W479))),"El valor ingresado en fecha de inicio de liquidación no tiene un formato válido. ",
IF( AND($E$6&lt;&gt;"", DATE(YEAR(W479), MONTH(W479), 1) &lt;&gt; IFERROR(DATE(MID($E$6, 1, 4), MID($E$6, 6, 2),1), "1/1/1900") ), "La fecha de inicio de la liquidación debe estar dentro del período liquidado. ", "")
)
)
)</f>
        <v/>
      </c>
      <c r="EN479" s="46">
        <f>IF($DS479,
IF(X479="","Debes escribir la fecha de fin de la liquidación. ",
IF(ISERR(DATE(YEAR(X479),MONTH(X479),DAY(X479))),"El valor ingresado en fecha de fin de liquidación no tiene un formato válido. ",
IF( AND($E$6&lt;&gt;"", DATE(YEAR(X479), MONTH(X479), 1) &lt;&gt; IFERROR(DATE(MID($E$6, 1, 4), MID($E$6, 6, 2),1), "1/1/1900") ), "La fecha de fin de la liquidación debe estar dentro del período liquidado. ", "")
)
)
)</f>
        <v/>
      </c>
      <c r="EO479" s="46">
        <f>IF($DS479,
IF(Y479="","Debes escribir la frecuencia de pago del trabajador. ",
IF(_xlfn.IFNA(VLOOKUP(Y479,PERÍODO_DE_NÓMINA,1,FALSE),-1)=-1,"La frecuencia de pago es inválida (por favor seleccionarlo de la lista). ","")
)
)</f>
        <v/>
      </c>
      <c r="EP479" s="46">
        <f>IF($DS479,
IF(Z479="","Debes escribir la fecha de pago. ",
IF(ISERR(DATE(YEAR(Z479),MONTH(Z479),DAY(Z479))), "El valor ingresado en fecha de pago no tiene un formato válido. ","")
)
)</f>
        <v/>
      </c>
      <c r="EQ479" s="46">
        <f>IF($DS479,
IF(AA479="","Debes escribir el medio de pago. ",
IF(_xlfn.IFNA(VLOOKUP(AA479,MEDIOS_DE_PAGO,1,FALSE),-1)=-1,"El medio de pago es inválido (por favor seleccionarlo de la lista). ","")
)
)</f>
        <v/>
      </c>
      <c r="ER479" s="46">
        <f>OR(AA479='Tablas '!$T$4,AA479='Tablas '!$T$7,AA479='Tablas '!$T$8,AA479='Tablas '!$T$11)</f>
        <v/>
      </c>
      <c r="ES479" s="46">
        <f>IF(AND($DS479,ER479),
IF(AB479="","Debes escribir la entidad bancaria. ",""),
""
)</f>
        <v/>
      </c>
      <c r="ET479" s="46">
        <f>IF(AND($DS479,ER479),
IF(AC479="","Debes escribir el tipo de cuenta bancaria. ",
IF(_xlfn.IFNA(VLOOKUP(AC479,TIPO_DE_CUENTA,1,FALSE),-1)=-1,"El tipo de cuenta bancaria es inválida (por favor seleccionarlo de la lista). ","")
),
""
)</f>
        <v/>
      </c>
      <c r="EU479" s="46">
        <f>IF(AND($DS479,ER479),
IF(AD479="","Debes escribir el número de cuenta bancaria. ",""),
""
)</f>
        <v/>
      </c>
      <c r="EV479" s="46">
        <f>IF($DS479,
IF(AE479="","Debes escribir el valor del sueldo básico. ",
IF( ISERR(_xlfn.NUMBERVALUE(AE479)), "El valor del sueldo básico debe ser un número válido. ", "")
)
)</f>
        <v/>
      </c>
      <c r="EW479" s="46">
        <f>IF($DS479,
IF(AF479="","Debes escribir el número de días trabajados. ",
IF( IFERROR(INT(AF479),1.1) &lt;&gt; IFERROR(_xlfn.NUMBERVALUE(AF479),1), "La cantidad de días trabajados debe ser un número entero. ", "")
)
)</f>
        <v/>
      </c>
      <c r="EX479" s="46">
        <f>IF($DS479,
IF(AG479="","Debes escribir el valor del sueldo trabajado. ",
IF( ISERR(_xlfn.NUMBERVALUE(AG479)), "El valor del sueldo trabajado debe ser un número válido. ", "")
)
)</f>
        <v/>
      </c>
      <c r="EY479" s="46">
        <f>IF($DS479,
IF( AND(AH479&lt;&gt;"", ISERR(_xlfn.NUMBERVALUE(AH479))), "El valor del auxilio de transporte debe ser un número válido. ", "")
)</f>
        <v/>
      </c>
      <c r="EZ479" s="46">
        <f>IF($DS479,
IF( AND(AI479&lt;&gt;"", ISERR(_xlfn.NUMBERVALUE(AI479))), "El valor de viáticos salariales debe ser un número válido. ", "")
)</f>
        <v/>
      </c>
      <c r="FA479" s="46">
        <f>IF($DS479,
IF( AND(AJ479&lt;&gt;"", ISERR(_xlfn.NUMBERVALUE(AJ479))), "El valor de viáticos NO salariales debe ser un número válido. ", "")
)</f>
        <v/>
      </c>
      <c r="FB479" s="46">
        <f>CONCATENATE(AK479,AL479)&lt;&gt;""</f>
        <v/>
      </c>
      <c r="FC479" s="46">
        <f>IF(AND($DS479,FB479),
IF(AK479="","Debes escribir el número de horas extras diurnas. ",
IF( IFERROR(INT(AK479),1.1) &lt;&gt; IFERROR(_xlfn.NUMBERVALUE(AK479),1), "La cantidad de horas extras diurnas debe ser un número entero. ", "")
),
""
)</f>
        <v/>
      </c>
      <c r="FD479" s="46">
        <f>IF(AND($DS479,FB479),
IF(AL479="","Debes escribir el valor de las horas extras diurnas. ",
IF( ISERR(_xlfn.NUMBERVALUE(AL479)), "El valor de las horas extras duirnas debe ser un número válido. ", "")
),
""
)</f>
        <v/>
      </c>
      <c r="FE479" s="46">
        <f>CONCATENATE(AM479,AN479)&lt;&gt;""</f>
        <v/>
      </c>
      <c r="FF479" s="46">
        <f>IF(AND($DS479,FE479),
IF(AM479="","Debes escribir el número de horas extras nocturnas. ",
IF( IFERROR(INT(AM479),1.1) &lt;&gt; IFERROR(_xlfn.NUMBERVALUE(AM479),1), "La cantidad de horas extras nocturnas debe ser un número entero. ", "")
),
""
)</f>
        <v/>
      </c>
      <c r="FG479" s="46">
        <f>IF(AND($DS479,FE479),
IF(AN479="","Debes escribir el valor de las horas extras nocturnas. ",
IF( ISERR(_xlfn.NUMBERVALUE(AN479)), "El valor de las horas extras nocturnas debe ser un número válido. ", "")
),
""
)</f>
        <v/>
      </c>
      <c r="FH479" s="46">
        <f>CONCATENATE(AO479,AP479)&lt;&gt;""</f>
        <v/>
      </c>
      <c r="FI479" s="46">
        <f>IF(AND($DS479,FH479),
IF(AO479="","Debes escribir el número de horas extras diurnas dominicales y festivas. ",
IF( IFERROR(INT(AO479),1.1) &lt;&gt; IFERROR(_xlfn.NUMBERVALUE(AO479),1), "La cantidad de horas extras diurnas dominicales y festivas debe ser un número entero. ", "")
),
""
)</f>
        <v/>
      </c>
      <c r="FJ479" s="46">
        <f>IF(AND($DS479,FH479),
IF(AP479="","Debes escribir el valor de las horas extras diurnas dominicales y festivas. ",
IF( ISERR(_xlfn.NUMBERVALUE(AP479)), "El valor de las horas extras diurnas dominicales y festivas debe ser un número válido. ", "")
),
""
)</f>
        <v/>
      </c>
      <c r="FK479" s="46">
        <f>CONCATENATE(AQ479,AR479)&lt;&gt;""</f>
        <v/>
      </c>
      <c r="FL479" s="46">
        <f>IF(AND($DS479,FK479),
IF(AQ479="","Debes escribir el número de horas extras nocturnas dominicales y festivas. ",
IF( IFERROR(INT(AQ479),1.1) &lt;&gt; IFERROR(_xlfn.NUMBERVALUE(AQ479),1), "La cantidad de horas extras nocturnas dominicales y festivas debe ser un número entero. ", "")
),
""
)</f>
        <v/>
      </c>
      <c r="FM479" s="46">
        <f>IF(AND($DS479,FK479),
IF(AR479="","Debes escribir el valor de las horas extras nocturnas dominicales y festivas. ",
IF( ISERR(_xlfn.NUMBERVALUE(AR479)), "El valor de las horas extras nocturnas dominicales y festivas debe ser un número válido. ", "")
),
""
)</f>
        <v/>
      </c>
      <c r="FN479" s="46">
        <f>CONCATENATE(AS479,AT479)&lt;&gt;""</f>
        <v/>
      </c>
      <c r="FO479" s="46">
        <f>IF(AND($DS479,FN479),
IF(AS479="","Debes escribir el número de horas recargo nocturno. ",
IF( IFERROR(INT(AS479),1.1) &lt;&gt; IFERROR(_xlfn.NUMBERVALUE(AS479),1), "La cantidad de horas recargo nocturno debe ser un número entero. ", "")
),
""
)</f>
        <v/>
      </c>
      <c r="FP479" s="46">
        <f>IF(AND($DS479,FN479),
IF(AT479="","Debes escribir el valor de las horas recargo nocturno. ",
IF( ISERR(_xlfn.NUMBERVALUE(AT479)), "El valor de las horas recargo nocturno debe ser un número válido. ", "")
),
""
)</f>
        <v/>
      </c>
      <c r="FQ479" s="46">
        <f>CONCATENATE(AU479,AV479)&lt;&gt;""</f>
        <v/>
      </c>
      <c r="FR479" s="46">
        <f>IF(AND($DS479,FQ479),
IF(AU479="","Debes escribir el número de horas recargo diurno dominical y festivo. ",
IF( IFERROR(INT(AU479),1.1) &lt;&gt; IFERROR(_xlfn.NUMBERVALUE(AU479),1), "La cantidad de horas recargo diurno dominical y festivo debe ser un número entero. ", "")
),
""
)</f>
        <v/>
      </c>
      <c r="FS479" s="46">
        <f>IF(AND($DS479,FQ479),
IF(AV479="","Debes escribir el valor de las horas recargo diurno dominical y festivo. ",
IF( ISERR(_xlfn.NUMBERVALUE(AV479)), "El valor de las horas recargo diurno dominical y festivo debe ser un número válido. ", "")
),
""
)</f>
        <v/>
      </c>
      <c r="FT479" s="46">
        <f>CONCATENATE(AW479,AX479)&lt;&gt;""</f>
        <v/>
      </c>
      <c r="FU479" s="46">
        <f>IF(AND($DS479,FT479),
IF(AW479="","Debes escribir el número de horas recargo nocturno dominical y festivo. ",
IF( IFERROR(INT(AW479),1.1) &lt;&gt; IFERROR(_xlfn.NUMBERVALUE(AW479),1), "La cantidad de horas recargo nocturno dominical y festivo debe ser un número entero. ", "")
),
""
)</f>
        <v/>
      </c>
      <c r="FV479" s="46">
        <f>IF(AND($DS479,FT479),
IF(AX479="","Debes escribir el valor de las horas recargo nocturno dominical y festivo. ",
IF( ISERR(_xlfn.NUMBERVALUE(AX479)), "El valor de las horas recargo nocturno dominical y festivo debe ser un número válido. ", "")
),
""
)</f>
        <v/>
      </c>
      <c r="FW479" s="46">
        <f>CONCATENATE(AY479,AZ479)&lt;&gt;""</f>
        <v/>
      </c>
      <c r="FX479" s="46">
        <f>IF(AND($DS479,FW479),
IF(AY479="","Debes escribir el número de días de vacaciones comunes. ",
IF( IFERROR(INT(AY479),1.1) &lt;&gt; IFERROR(_xlfn.NUMBERVALUE(AY479),1), "La cantidad de días de vacaciones comunes debe ser un número entero. ", "")
),
""
)</f>
        <v/>
      </c>
      <c r="FY479" s="46">
        <f>IF(AND($DS479,FW479),
IF(AZ479="","Debes escribir el valor de las vacaciones comunes. ",
IF( ISERR(_xlfn.NUMBERVALUE(AZ479)), "El valor de las vacaciones comunes debe ser un número válido. ", "")
),
""
)</f>
        <v/>
      </c>
      <c r="FZ479" s="46">
        <f>CONCATENATE(BA479,BB479)&lt;&gt;""</f>
        <v/>
      </c>
      <c r="GA479" s="46">
        <f>IF(AND($DS479,FZ479),
IF(BA479="","Debes escribir el número de días de vacaciones compensadas. ",
IF( IFERROR(INT(BA479),1.1) &lt;&gt; IFERROR(_xlfn.NUMBERVALUE(BA479),1), "La cantidad de días de vacaciones compensadas debe ser un número entero. ", "")
),
""
)</f>
        <v/>
      </c>
      <c r="GB479" s="46">
        <f>IF(AND($DS479,FZ479),
IF(BB479="","Debes escribir el valor de las vacaciones compensadas. ",
IF( ISERR(_xlfn.NUMBERVALUE(BB479)), "El valor de las vacaciones compensadas debe ser un número válido. ", "")
),
""
)</f>
        <v/>
      </c>
      <c r="GC479" s="46">
        <f>CONCATENATE(BC479,BD479)&lt;&gt;""</f>
        <v/>
      </c>
      <c r="GD479" s="46">
        <f>IF(AND($DS479,GC479),
IF(BC479="","Debes escribir el número de días de prima salarial. ",
IF( IFERROR(INT(BC479),1.1) &lt;&gt; IFERROR(_xlfn.NUMBERVALUE(BC479),1), "La cantidad de días de prima salarial debe ser un número entero. ", "")
),
""
)</f>
        <v/>
      </c>
      <c r="GE479" s="46">
        <f>IF(AND($DS479,GC479),
IF(BD479="","Debes escribir el valor de los días de prima salarial. ",
IF( ISERR(_xlfn.NUMBERVALUE(BD479)), "El valor de los días de prima salarial debe ser un número válido. ", "")
),
""
)</f>
        <v/>
      </c>
      <c r="GF479" s="46">
        <f>IF($DS479,
IF( AND(BE479&lt;&gt;"", ISERR(_xlfn.NUMBERVALUE(BE479))), "El valor de la prima NO saliarial debe ser un número válido. ", "")
)</f>
        <v/>
      </c>
      <c r="GG479" s="46">
        <f>CONCATENATE(BF479,BG479,BH479)&lt;&gt;""</f>
        <v/>
      </c>
      <c r="GH479" s="46">
        <f>IF(AND($DS479,GG479),
IF(BF479="","Debes escribir el valor de las cesantías. ",
IF( ISERR(_xlfn.NUMBERVALUE(BF479)), "El valor de las cesantías debe ser un número válido. ", "")
),
""
)</f>
        <v/>
      </c>
      <c r="GI479" s="46">
        <f>IF(AND($DS479,GG479),
IF(BG479="","Debes escribir el % de cesantías. ",
IF( ISERR(_xlfn.NUMBERVALUE(BG479)), "El % de cesantías debe ser un número válido. ", "")
),
""
)</f>
        <v/>
      </c>
      <c r="GJ479" s="46">
        <f>IF(AND($DS479,GG479),
IF(BH479="","Debes escribir el valor de intereses de cesantías. ",
IF( ISERR(_xlfn.NUMBERVALUE(BH479)), "El valor de intereses de cesantías debe ser un número válido. ", "")
),
""
)</f>
        <v/>
      </c>
      <c r="GK479" s="46">
        <f>CONCATENATE(BI479,BJ479,BK479)&lt;&gt;""</f>
        <v/>
      </c>
      <c r="GL479" s="46">
        <f>IF(AND($DS479,GK479),
IF(BI479="","Debes escribir el número de días de incapacidad. ",
IF( IFERROR(INT(BI479),1.1) &lt;&gt; IFERROR(_xlfn.NUMBERVALUE(BI479),1), "La cantidad de días de incapacidad debe ser un número entero. ", "")
),
""
)</f>
        <v/>
      </c>
      <c r="GM479" s="46">
        <f>IF(AND($DS479,GK479),
IF(BJ479="","Debes escribir el tipo de incapacidad. ",
IF(_xlfn.IFNA(VLOOKUP(BJ479,TIPO_DE_INCAPACIDAD,1,FALSE),-1)=-1,"El tipo de incapacidad es inválida (por favor seleccionarlo de la lista). ","")
),
""
)</f>
        <v/>
      </c>
      <c r="GN479" s="46">
        <f>IF(AND($DS479,GK479),
IF(BK479="","Debes escribir el valor de la incapacidad. ",
IF( ISERR(_xlfn.NUMBERVALUE(BK479)), "El valor de la incapacidad debe ser un número válido. ", "")
),
""
)</f>
        <v/>
      </c>
      <c r="GO479" s="46">
        <f>CONCATENATE(BL479,BM479)&lt;&gt;""</f>
        <v/>
      </c>
      <c r="GP479" s="46">
        <f>IF(AND($DS479,GO479),
IF(BL479="","Debes escribir el número de días de licencia de maternidad o paternidad. ",
IF( IFERROR(INT(BL479),1.1) &lt;&gt; IFERROR(_xlfn.NUMBERVALUE(BL479),1), "La cantidad de días de licencia de maternidad o paternidad debe ser un número entero. ", "")
),
""
)</f>
        <v/>
      </c>
      <c r="GQ479" s="46">
        <f>IF(AND($DS479,GO479),
IF(BM479="","Debes escribir el valor de la licencia de maternidad o paternidad. ",
IF( ISERR(_xlfn.NUMBERVALUE(BM479)), "El valor de la licencia de maternidad o paternidad debe ser un número válido. ", "")
),
""
)</f>
        <v/>
      </c>
      <c r="GR479" s="46">
        <f>CONCATENATE(BN479,BO479)&lt;&gt;""</f>
        <v/>
      </c>
      <c r="GS479" s="46">
        <f>IF(AND($DS479,GR479),
IF(BN479="","Debes escribir el número de días de licencia remunerada. ",
IF( IFERROR(INT(BN479),1.1) &lt;&gt; IFERROR(_xlfn.NUMBERVALUE(BN479),1), "La cantidad de días de licencia remunerada debe ser un número entero. ", "")
),
""
)</f>
        <v/>
      </c>
      <c r="GT479" s="46">
        <f>IF(AND($DS479,GR479),
IF(BO479="","Debes escribir el valor de la licencia remunerada. ",
IF( ISERR(_xlfn.NUMBERVALUE(BO479)), "El valor de la licencia remunerada debe ser un número válido. ", "")
),
""
)</f>
        <v/>
      </c>
      <c r="GU479" s="46">
        <f>IF($DS479,
IF( AND(BP479&lt;&gt;"", ISERR(_xlfn.NUMBERVALUE(BP479))), "El valor de la licencia NO remunerada debe ser un número válido. ", "")
)</f>
        <v/>
      </c>
      <c r="GV479" s="46">
        <f>IF($DS479,
IF( AND(BQ479&lt;&gt;"", ISERR(_xlfn.NUMBERVALUE(BQ479))), "El valor de auxilios salariales debe ser un número válido. ", "")
)</f>
        <v/>
      </c>
      <c r="GW479" s="46">
        <f>IF($DS479,
IF( AND(BR479&lt;&gt;"", ISERR(_xlfn.NUMBERVALUE(BR479))), "El valor de auxilios NO salariales debe ser un número válido. ", "")
)</f>
        <v/>
      </c>
      <c r="GX479" s="46">
        <f>IF($DS479,
IF( AND(BS479&lt;&gt;"", ISERR(_xlfn.NUMBERVALUE(BS479))), "El valor de bonos salariales debe ser un número válido. ", "")
)</f>
        <v/>
      </c>
      <c r="GY479" s="46">
        <f>IF($DS479,
IF( AND(BT479&lt;&gt;"", ISERR(_xlfn.NUMBERVALUE(BT479))), "El valor de bonos NO salariales debe ser un número válido. ", "")
)</f>
        <v/>
      </c>
      <c r="GZ479" s="46">
        <f>IF($DS479,
IF( AND(BU479&lt;&gt;"", ISERR(_xlfn.NUMBERVALUE(BU479))), "El valor de bonos salariales de alimentación debe ser un número válido. ", "")
)</f>
        <v/>
      </c>
      <c r="HA479" s="46">
        <f>IF($DS479,
IF( AND(BV479&lt;&gt;"", ISERR(_xlfn.NUMBERVALUE(BV479))), "El valor de bonos NO salariales de alimentación debe ser un número válido. ", "")
)</f>
        <v/>
      </c>
      <c r="HB479" s="46">
        <f>IF($DS479,
IF( AND(BW479&lt;&gt;"", ISERR(_xlfn.NUMBERVALUE(BW479))), "El valor de bonificaciones salariales debe ser un número válido. ", "")
)</f>
        <v/>
      </c>
      <c r="HC479" s="46">
        <f>IF($DS479,
IF( AND(BX479&lt;&gt;"", ISERR(_xlfn.NUMBERVALUE(BX479))), "El valor de bonificaciones NO salariales debe ser un número válido. ", "")
)</f>
        <v/>
      </c>
      <c r="HD479" s="46">
        <f>IF($DS479,
IF( AND(BY479&lt;&gt;"", ISERR(_xlfn.NUMBERVALUE(BY479))), "El valor de compensaciones ordinarias debe ser un número válido. ", "")
)</f>
        <v/>
      </c>
      <c r="HE479" s="46">
        <f>IF($DS479,
IF( AND(BZ479&lt;&gt;"", ISERR(_xlfn.NUMBERVALUE(BZ479))), "El valor de compensaciones extraordinarias debe ser un número válido. ", "")
)</f>
        <v/>
      </c>
      <c r="HF479" s="46">
        <f>IF($DS479,
IF( AND(CA479&lt;&gt;"", ISERR(_xlfn.NUMBERVALUE(CA479))), "El valor de comisiones debe ser un número válido. ", "")
)</f>
        <v/>
      </c>
      <c r="HG479" s="46">
        <f>IF($DS479,
IF( AND(CB479&lt;&gt;"", ISERR(_xlfn.NUMBERVALUE(CB479))), "El valor de ausencia por huega debe ser un número válido. ", "")
)</f>
        <v/>
      </c>
      <c r="HH479" s="46">
        <f>IF($DS479,
IF( AND(CC479&lt;&gt;"", ISERR(_xlfn.NUMBERVALUE(CC479))), "El valor de anticipos debe ser un número válido. ", "")
)</f>
        <v/>
      </c>
      <c r="HI479" s="46">
        <f>IF($DS479,
IF( AND(CD479&lt;&gt;"", ISERR(_xlfn.NUMBERVALUE(CD479))), "El valor de pagos a terceros debe ser un número válido. ", "")
)</f>
        <v/>
      </c>
      <c r="HJ479" s="46">
        <f>IF($DS479,
IF( AND(CE479&lt;&gt;"", ISERR(_xlfn.NUMBERVALUE(CE479))), "El valor de dotación debe ser un número válido. ", "")
)</f>
        <v/>
      </c>
      <c r="HK479" s="46">
        <f>IF($DS479,
IF( AND(CF479&lt;&gt;"", ISERR(_xlfn.NUMBERVALUE(CF479))), "El valor de apoyo sostenibilidad debe ser un número válido. ", "")
)</f>
        <v/>
      </c>
      <c r="HL479" s="46">
        <f>IF($DS479,
IF( AND(CG479&lt;&gt;"", ISERR(_xlfn.NUMBERVALUE(CG479))), "El valor de teletrabajo debe ser un número válido. ", "")
)</f>
        <v/>
      </c>
      <c r="HM479" s="46">
        <f>IF($DS479,
IF( AND(CH479&lt;&gt;"", ISERR(_xlfn.NUMBERVALUE(CH479))), "El valor de bonificación de retiro debe ser un número válido. ", "")
)</f>
        <v/>
      </c>
      <c r="HN479" s="46">
        <f>IF($DS479,
IF( AND(CI479&lt;&gt;"", ISERR(_xlfn.NUMBERVALUE(CI479))), "El valor de indemnización de retiro debe ser un número válido. ", "")
)</f>
        <v/>
      </c>
      <c r="HO479" s="46">
        <f>IF($DS479,
IF( AND(CJ479&lt;&gt;"", ISERR(_xlfn.NUMBERVALUE(CJ479))), "El valor de reintegros debe ser un número válido. ", "")
)</f>
        <v/>
      </c>
      <c r="HP479" s="46">
        <f>CONCATENATE(CK479,CL479,CM479)&lt;&gt;""</f>
        <v/>
      </c>
      <c r="HQ479" s="46">
        <f>IF(AND($DS479,HP479),
IF(CK479="","Debes escribir la descripción de otro concepto no categorizado. ",""),
""
)</f>
        <v/>
      </c>
      <c r="HR479" s="46">
        <f>IF(AND($DS479,HP479),
IF(CONCATENATE(CL479,CM479)="","Debes escribir al menos un valor de concepto no categorizado (salarial o no salarial). ",
IF(ISERR(_xlfn.NUMBERVALUE(CL479)),"El valor salarial concepto no categorizado debe ser un número válido. ","")
),
""
)</f>
        <v/>
      </c>
      <c r="HS479" s="46">
        <f>IF(AND($DS479,HP479),
IF(CONCATENATE(CL479,CM479)="","Debes escribir al menos un valor de concepto no categorizado (salarial o no salarial). ",
IF(ISERR(_xlfn.NUMBERVALUE(CM479)),"El valor NO salarial concepto no categorizado debe ser un número válido. ","")
),
""
)</f>
        <v/>
      </c>
      <c r="HT479" s="46">
        <f>IF($DS479,
IF(CN479="","Debes escribir el porcentaje del aporte a salud. ",
IF( ISERR(_xlfn.NUMBERVALUE(CN479)), "El valor del porcentaje del aporte a salud debe ser un número válido. ", "")
)
)</f>
        <v/>
      </c>
      <c r="HU479" s="46">
        <f>IF($DS479,
IF(CO479="","Debes escribir el valor del aporte a salud. ",
IF( ISERR(_xlfn.NUMBERVALUE(CO479)), "El valor del aporte a salud debe ser un número válido. ", "")
)
)</f>
        <v/>
      </c>
      <c r="HV479" s="46">
        <f>IF($DS479,
IF( AND(CP479&lt;&gt;"", ISERR(_xlfn.NUMBERVALUE(CP479))), "El valor plan complementario debe ser un número válido. ", "")
)</f>
        <v/>
      </c>
      <c r="HW479" s="46">
        <f>IF($DS479,
IF(CQ479="","Debes escribir el porcentaje del aporte a pensión. ",
IF( ISERR(_xlfn.NUMBERVALUE(CQ479)), "El valor del porcentaje del aporte a pensión debe ser un número válido. ", "")
)
)</f>
        <v/>
      </c>
      <c r="HX479" s="46">
        <f>IF($DS479,
IF(CR479="","Debes escribir el valor del aporte a pensión. ",
IF( ISERR(_xlfn.NUMBERVALUE(CR479)), "El valor del aporte a salud debe ser un número válido. ", "")
)
)</f>
        <v/>
      </c>
      <c r="HY479" s="46">
        <f>IF($DS479,
IF( AND(CS479&lt;&gt;"", ISERR(_xlfn.NUMBERVALUE(CS479))), "El valor pensión voluntaria debe ser un número válido. ", "")
)</f>
        <v/>
      </c>
      <c r="HZ479" s="46">
        <f>CONCATENATE(CT479,CU479,CV479,CW479)&lt;&gt;""</f>
        <v/>
      </c>
      <c r="IA479" s="46">
        <f>IF(AND($DS479,HZ479),
IF(CT479="","Debes escribir el % del fondo de seguridad pensional. ",
IF( ISERR(_xlfn.NUMBERVALUE(CT479)), "El % del fondo de seguridad debe ser un número válido. ", "")
),
""
)</f>
        <v/>
      </c>
      <c r="IB479" s="46">
        <f>IF(AND($DS479,HZ479),
IF(CU479="","Debes escribir el valor del aporte al fondo de solidaridad pensional. ",
IF( ISERR(_xlfn.NUMBERVALUE(CU479)), "El valor del aporte al fondo de solidaridad pensional debe ser un número válido. ", "")
),
""
)</f>
        <v/>
      </c>
      <c r="IC479" s="46">
        <f>IF(AND($DS479,HZ479),
IF(CV479="","Debes escribir el % del fondo de subsistencia. ",
IF( ISERR(_xlfn.NUMBERVALUE(CV479)), "El % del fondo de subsistencia debe ser un número válido. ", "")
),
""
)</f>
        <v/>
      </c>
      <c r="ID479" s="46">
        <f>IF(AND($DS479,HZ479),
IF(CW479="","Debes escribir el valor del fondo de subsistencia. ",
IF( ISERR(_xlfn.NUMBERVALUE(CW479)), "El valor del fondo de subsistencia debe ser un número válido. ", "")
),
""
)</f>
        <v/>
      </c>
      <c r="IE479" s="46">
        <f>CONCATENATE(CX479,CY479)&lt;&gt;""</f>
        <v/>
      </c>
      <c r="IF479" s="46">
        <f>IF(AND($DS479,IE479),
IF(CX479="","Debes escribir el % de sindicato. ",
IF( ISERR(_xlfn.NUMBERVALUE(CX479)), "El % de sindicato debe ser un número válido. ", "")
),
""
)</f>
        <v/>
      </c>
      <c r="IG479" s="46">
        <f>IF(AND($DS479,IE479),
IF(CY479="","Debes escribir el valor del sindicato. ",
IF( ISERR(_xlfn.NUMBERVALUE(CY479)), "El valor del sindicato debe ser un número válido. ", "")
),
""
)</f>
        <v/>
      </c>
      <c r="IH479" s="46">
        <f>IF($DS479,
IF( AND(CZ479&lt;&gt;"", ISERR(_xlfn.NUMBERVALUE(CZ479))), "El valor de sanción pública debe ser un número válido. ", "")
)</f>
        <v/>
      </c>
      <c r="II479" s="46">
        <f>IF($DS479,
IF( AND(DA479&lt;&gt;"", ISERR(_xlfn.NUMBERVALUE(DA479))), "El valor de sanción privada debe ser un número válido. ", "")
)</f>
        <v/>
      </c>
      <c r="IJ479" s="46">
        <f>CONCATENATE(DB479,DC479)&lt;&gt;""</f>
        <v/>
      </c>
      <c r="IK479" s="46">
        <f>IF(AND($DS479,IJ479),
IF(DB479="","Debes escribir la descripción de libranza. ",""),
""
)</f>
        <v/>
      </c>
      <c r="IL479" s="46">
        <f>IF(AND($DS479,IJ479),
IF(DC479="","Debes escribir la cuota libranza. ",
IF(ISERR(_xlfn.NUMBERVALUE(DC479)),"El valor de la cuota libranza debe ser un número válido. ","")
),
""
)</f>
        <v/>
      </c>
      <c r="IM479" s="46">
        <f>IF($DS479,
IF( AND(DD479&lt;&gt;"", ISERR(_xlfn.NUMBERVALUE(DD479))), "El valor de pagos a terceros debe ser un número válido. ", "")
)</f>
        <v/>
      </c>
      <c r="IN479" s="46">
        <f>IF($DS479,
IF( AND(DE479&lt;&gt;"", ISERR(_xlfn.NUMBERVALUE(DE479))), "El valor de anticipos debe ser un número válido. ", "")
)</f>
        <v/>
      </c>
      <c r="IO479" s="46">
        <f>IF($DS479,
IF( AND(DF479&lt;&gt;"", ISERR(_xlfn.NUMBERVALUE(DF479))), "El valor de AFC debe ser un número válido. ", "")
)</f>
        <v/>
      </c>
      <c r="IP479" s="46">
        <f>IF($DS479,
IF( AND(DG479&lt;&gt;"", ISERR(_xlfn.NUMBERVALUE(DG479))), "El valor de rete-fuente debe ser un número válido. ", "")
)</f>
        <v/>
      </c>
      <c r="IQ479" s="46">
        <f>IF($DS479,
IF( AND(DH479&lt;&gt;"", ISERR(_xlfn.NUMBERVALUE(DH479))), "El valor de cooperativa de trabajo debe ser un número válido. ", "")
)</f>
        <v/>
      </c>
      <c r="IR479" s="46">
        <f>IF($DS479,
IF( AND(DI479&lt;&gt;"", ISERR(_xlfn.NUMBERVALUE(DI479))), "El valor de embargo fiscal debe ser un número válido. ", "")
)</f>
        <v/>
      </c>
      <c r="IS479" s="46">
        <f>IF($DS479,
IF( AND(DJ479&lt;&gt;"", ISERR(_xlfn.NUMBERVALUE(DJ479))), "El valor de educación debe ser un número válido. ", "")
)</f>
        <v/>
      </c>
      <c r="IT479" s="46">
        <f>IF($DS479,
IF( AND(DK479&lt;&gt;"", ISERR(_xlfn.NUMBERVALUE(DK479))), "El valor de reintegro debe ser un número válido. ", "")
)</f>
        <v/>
      </c>
      <c r="IU479" s="46">
        <f>IF($DS479,
IF( AND(DL479&lt;&gt;"", ISERR(_xlfn.NUMBERVALUE(DL479))), "El valor de deuda debe ser un número válido. ", "")
)</f>
        <v/>
      </c>
      <c r="IV479" s="46">
        <f>IF($DS479,
IF( AND(DM479&lt;&gt;"", ISERR(_xlfn.NUMBERVALUE(DM479))), "El valor de otras deducciones debe ser un número válido. ", "")
)</f>
        <v/>
      </c>
      <c r="IW479" s="46">
        <f>IF($DS479,
IF(DN479="","Debes escribir el valor de los devengos totales. ",
IF( ISERR(_xlfn.NUMBERVALUE(DN479)), "El valor de los devengos totales debe ser un número válido. ", "")
)
)</f>
        <v/>
      </c>
      <c r="IX479" s="46">
        <f>IF($DS479,
IF(DO479="","Debes escribir el valor de las deducciones totales. ",
IF( ISERR(_xlfn.NUMBERVALUE(DO479)), "El valor de las deducciones totales debe ser un número válido. ", "")
)
)</f>
        <v/>
      </c>
      <c r="IY479" s="46">
        <f>IF($DS479,
IF(DP479="","Debes escribir el valor del salario total. ",
IF( ISERR(_xlfn.NUMBERVALUE(DP479)), "El valor del salario total debe ser un número válido. ", "")
)
)</f>
        <v/>
      </c>
    </row>
    <row r="480">
      <c r="B480" s="48" t="n">
        <v>468</v>
      </c>
      <c r="C480" s="61">
        <f>IF(AND(DS480,DP480&lt;&gt;""),
IF(DQ480="","OK","Error"),
""
)</f>
        <v/>
      </c>
      <c r="D480" s="53" t="n"/>
      <c r="E480" s="52" t="n"/>
      <c r="F480" s="112" t="n"/>
      <c r="G480" s="52" t="n"/>
      <c r="H480" s="53" t="n"/>
      <c r="I480" s="52" t="n"/>
      <c r="J480" s="52" t="n"/>
      <c r="K480" s="53" t="n"/>
      <c r="L480" s="55" t="n"/>
      <c r="M480" s="108" t="n"/>
      <c r="N480" s="56" t="n"/>
      <c r="O480" s="52" t="n"/>
      <c r="P480" s="52" t="n"/>
      <c r="Q480" s="52" t="n"/>
      <c r="R480" s="52" t="n"/>
      <c r="S480" s="52" t="n"/>
      <c r="T480" s="53" t="n"/>
      <c r="U480" s="52" t="n"/>
      <c r="V480" s="52" t="n"/>
      <c r="W480" s="55" t="n"/>
      <c r="X480" s="55" t="n"/>
      <c r="Y480" s="52" t="n"/>
      <c r="Z480" s="55" t="n"/>
      <c r="AA480" s="52" t="n"/>
      <c r="AB480" s="53" t="n"/>
      <c r="AC480" s="53" t="n"/>
      <c r="AD480" s="53" t="n"/>
      <c r="AE480" s="177" t="n"/>
      <c r="AF480" s="113" t="n"/>
      <c r="AG480" s="177" t="n"/>
      <c r="AH480" s="178" t="n"/>
      <c r="AI480" s="178" t="n"/>
      <c r="AJ480" s="178" t="n"/>
      <c r="AK480" s="114" t="n"/>
      <c r="AL480" s="178" t="n"/>
      <c r="AM480" s="114" t="n"/>
      <c r="AN480" s="178" t="n"/>
      <c r="AO480" s="114" t="n"/>
      <c r="AP480" s="178" t="n"/>
      <c r="AQ480" s="114" t="n"/>
      <c r="AR480" s="178" t="n"/>
      <c r="AS480" s="114" t="n"/>
      <c r="AT480" s="178" t="n"/>
      <c r="AU480" s="114" t="n"/>
      <c r="AV480" s="178" t="n"/>
      <c r="AW480" s="114" t="n"/>
      <c r="AX480" s="178" t="n"/>
      <c r="AY480" s="114" t="n"/>
      <c r="AZ480" s="178" t="n"/>
      <c r="BA480" s="114" t="n"/>
      <c r="BB480" s="178" t="n"/>
      <c r="BC480" s="114" t="n"/>
      <c r="BD480" s="178" t="n"/>
      <c r="BE480" s="178" t="n"/>
      <c r="BF480" s="178" t="n"/>
      <c r="BG480" s="59" t="n"/>
      <c r="BH480" s="178" t="n"/>
      <c r="BI480" s="114" t="n"/>
      <c r="BJ480" s="53" t="n"/>
      <c r="BK480" s="178" t="n"/>
      <c r="BL480" s="114" t="n"/>
      <c r="BM480" s="178" t="n"/>
      <c r="BN480" s="114" t="n"/>
      <c r="BO480" s="178" t="n"/>
      <c r="BP480" s="178" t="n"/>
      <c r="BQ480" s="178" t="n"/>
      <c r="BR480" s="178" t="n"/>
      <c r="BS480" s="178" t="n"/>
      <c r="BT480" s="178" t="n"/>
      <c r="BU480" s="178" t="n"/>
      <c r="BV480" s="178" t="n"/>
      <c r="BW480" s="178" t="n"/>
      <c r="BX480" s="178" t="n"/>
      <c r="BY480" s="178" t="n"/>
      <c r="BZ480" s="178" t="n"/>
      <c r="CA480" s="178" t="n"/>
      <c r="CB480" s="178" t="n"/>
      <c r="CC480" s="178" t="n"/>
      <c r="CD480" s="178" t="n"/>
      <c r="CE480" s="178" t="n"/>
      <c r="CF480" s="178" t="n"/>
      <c r="CG480" s="178" t="n"/>
      <c r="CH480" s="178" t="n"/>
      <c r="CI480" s="178" t="n"/>
      <c r="CJ480" s="178" t="n"/>
      <c r="CK480" s="53" t="n"/>
      <c r="CL480" s="178" t="n"/>
      <c r="CM480" s="178" t="n"/>
      <c r="CN480" s="60" t="n"/>
      <c r="CO480" s="177" t="n"/>
      <c r="CP480" s="178" t="n"/>
      <c r="CQ480" s="60" t="n"/>
      <c r="CR480" s="177" t="n"/>
      <c r="CS480" s="178" t="n"/>
      <c r="CT480" s="59" t="n"/>
      <c r="CU480" s="178" t="n"/>
      <c r="CV480" s="59" t="n"/>
      <c r="CW480" s="178" t="n"/>
      <c r="CX480" s="59" t="n"/>
      <c r="CY480" s="178" t="n"/>
      <c r="CZ480" s="178" t="n"/>
      <c r="DA480" s="178" t="n"/>
      <c r="DB480" s="53" t="n"/>
      <c r="DC480" s="178" t="n"/>
      <c r="DD480" s="178" t="n"/>
      <c r="DE480" s="178" t="n"/>
      <c r="DF480" s="178" t="n"/>
      <c r="DG480" s="178" t="n"/>
      <c r="DH480" s="178" t="n"/>
      <c r="DI480" s="178" t="n"/>
      <c r="DJ480" s="178" t="n"/>
      <c r="DK480" s="178" t="n"/>
      <c r="DL480" s="178" t="n"/>
      <c r="DM480" s="178" t="n"/>
      <c r="DN480" s="177" t="n"/>
      <c r="DO480" s="177" t="n"/>
      <c r="DP480" s="177" t="n"/>
      <c r="DQ480" s="76">
        <f>IF(AND(DS480,DP480&lt;&gt;""),
CONCATENATE(DT480,DU480,DV480,DW480,DX480,DY480,DZ480,EA480,EB480,EC480,ED480,EE480,EF480,EG480,EH480,EI480,EJ480,EK480,EL480,EM480,EN480,EO480,EP480,EQ480,ES480,ET480,EU480,EV480,EW480,EX480,EY480,EZ480,FA480,FC480,FD480,FF480,FG480,FI480,FJ480,FL480,FM480,FO480,FP480,FR480,FS480,FU480,FV480,FX480,FY480,GA480,GB480,GD480,GE480,GF480,GH480,GI480,GJ480,GL480,GM480,GN480,GP480,GQ480,GS480,GT480,GU480,GV480,GW480,GX480,GY480,GZ480,HA480,HB480,HC480,HD480,HE480,HF480,HG480,HH480,HI480,HJ480,HK480,HL480,HM480,HN480,HO480,HQ480,HR480,HS480,HT480,HU480,HV480,HW480,HX480,HY480,IA480,IB480,IC480,ID480,IF480,IG480,IH480,II480,IK480,IL480,IM480,IN480,IO480,IP480,IQ480,IR480,IS480,IT480,IU480,IV480,IW480,IX480,IY480,IZ480),
""
)</f>
        <v/>
      </c>
      <c r="DR480" s="53" t="n"/>
      <c r="DS480" s="46">
        <f>CONCATENATE(D480,$E480,$F480,$G480,H480,$I480,$J480,K480,$L480,$M480,N480,$O480,$P480,$Q480,$R480,$S480,T480,$U480,$V480,$W480,$X480,$Y480,$Z480,$AA480,AB480,AC480,AD480,$AE480,$AF480,$AG480,AH480,AI480,AJ480,AK480,AL480,AM480,AN480,AO480,AP480,AQ480,AR480,AS480,AT480,AU480,AV480,AW480,AX480,AY480,AZ480,BA480,BB480,BC480,BD480,BE480,BF480,BG480,BH480,BI480,BJ480,BK480,BL480,BM480,BN480,BO480,BP480,BQ480,BR480,BS480,BT480,BU480,BV480,BW480,BX480,BY480,BZ480,CA480,CB480,CC480,CD480,CE480,CF480,CG480,CH480,CI480,CJ480,CK480,CL480,CM480,$CN480,$CO480,CP480,$CQ480,$CR480,CS480,CT480,CU480,CV480,CW480,CX480,CY480,CZ480,DA480,DB480,DC480,DD480,DE480,DF480,DG480,DH480,DI480,DJ480,DK480,DL480,DM480,$DN480,$DO480,$DP480,DR480)&lt;&gt;""</f>
        <v/>
      </c>
      <c r="DT480" s="46">
        <f>IF(AND($DS480,$E$4&lt;&gt;""),
IF(LEFT($E$4,2) = "1.",
IF(D480&lt;&gt;"","El CUNE sólo se envía en operaciones de novedad o ajuste. ",""),
IF(D480="","Debes escribir un CUNE válido para realizar operaciones de novedad o ajuste. ","")),
""
)</f>
        <v/>
      </c>
      <c r="DU480" s="46">
        <f>IF($DS480,
IF(E480="","Debes seleccionar el tipo de documento del empleado. ",
IF(_xlfn.IFNA(VLOOKUP(E480,TIPO_DE_DOCUMENTO,1,FALSE),-1)=-1,"El tipo de documento no es válido (por favor seleccionarlo de la lista). ","")
)
)</f>
        <v/>
      </c>
      <c r="DV480" s="46">
        <f>IF($DS480,
IF(F480="","Debes escribir el número de documento del empleado. ","")
)</f>
        <v/>
      </c>
      <c r="DW480" s="46">
        <f>IF($DS480,
IF(G480="","Debes escribir el primer nombre del empleado. ","")
)</f>
        <v/>
      </c>
      <c r="DY480" s="46">
        <f>IF($DS480,
IF(I480="","Debes escribir el primer apellido del empleado. ","")
)</f>
        <v/>
      </c>
      <c r="DZ480" s="46">
        <f>IF($DS480,
IF(J480="","Debes escribir el segundo apellido del empleado. ","")
)</f>
        <v/>
      </c>
      <c r="EB480" s="46">
        <f>IF($DS480,
IF(L480="","Debes escribir la fecha de ingreso del empleado. ",
IF(ISERR(DATE(YEAR(L480),MONTH(L480),DAY(L480))), "El valor ingresado en fecha de ingreso no tiene un formato válido. ","")
)
)</f>
        <v/>
      </c>
      <c r="EC480" s="46">
        <f>IF($DS480,
IF(M480="","Debes escribir el tiempo laborado. ",
IF( IFERROR(INT(M480),1.1) &lt;&gt; IFERROR(_xlfn.NUMBERVALUE(M480),1), "El valor de los días trabajados debe ser un número entero. ", "")
)
)</f>
        <v/>
      </c>
      <c r="ED480" s="46">
        <f>IF($DS480,
IF( AND(N480&lt;&gt;"", ISERR(DATE(YEAR(N480),MONTH(N480),DAY(N480))) ), "El valor ingresado en fecha de ingreso no tiene un formato válido. ",
IF( AND(N480&lt;&gt;"", $E$6&lt;&gt;"", DATE(YEAR(N480), MONTH(N480), 1) &lt;&gt; IFERROR(DATE(MID($E$6, 1, 4), MID($E$6, 6, 2),1), "1/1/1900") ), "La fecha de retiro debe estar dentro del período liquidado. ", "")
)
)</f>
        <v/>
      </c>
      <c r="EE480" s="46">
        <f>IF($DS480,
IF(O480="","Debes seleccionar el tipo de trabajador. ",
IF(_xlfn.IFNA(VLOOKUP(O480,TIPO_DE_TRABAJADOR,1,FALSE),-1)=-1,"El tipo de trabajador no es válido (por favor seleccionarlo de la lista). ","")
)
)</f>
        <v/>
      </c>
      <c r="EF480" s="46">
        <f>IF($DS480,
IF(P480="","Debes seleccionar si es un trabajador dependiente pensionado por vejez. ",
IF(_xlfn.IFNA(VLOOKUP(P480,SUBTIPO_DE_TRABAJADOR,1,FALSE),-1)=-1,"El tipo de trabajador dependiente pensionado por vejez no es válido (por favor seleccionarlo de la lista). ","")
)
)</f>
        <v/>
      </c>
      <c r="EG480" s="46">
        <f>IF($DS480,
IF(Q480="","Debes seleccionar el tipo de contrato del trabajador. ",
IF(_xlfn.IFNA(VLOOKUP(Q480,TIPO_DE_CONTRATO,1,FALSE),-1)=-1,"El tipo de contrato del trabajador no es válido (por favor seleccionarlo de la lista). ","")
)
)</f>
        <v/>
      </c>
      <c r="EH480" s="46">
        <f>IF($DS480,
IF(R480="","Debes seleccionar si es un salario integral. ",
IF(_xlfn.IFNA(VLOOKUP(R480,SI_NO,1,FALSE),-1)=-1,"Valor no válido para salario integral (por favor seleccionarlo de la lista). ","")
)
)</f>
        <v/>
      </c>
      <c r="EI480" s="46">
        <f>IF($DS480,
IF(S480="","Debes seleccionar si el trabajador realiza actividades de riesgo. ",
IF(_xlfn.IFNA(VLOOKUP(S480,SI_NO,1,FALSE),-1)=-1,"Valor no válido para actividad de alto riesgo (por favor seleccionarlo de la lista). ","")
)
)</f>
        <v/>
      </c>
      <c r="EK480" s="46">
        <f>IF($DS480,
IF(U480="","Debes escribir el código del municipio de residencia del trabajador. ",
IF(_xlfn.IFNA(VLOOKUP(U480,MUNICIPIO,1,FALSE),-1)=-1,"El municipio de residencia del trabajador es inválido (por favor seleccionarlo de la lista). ","")
)
)</f>
        <v/>
      </c>
      <c r="EL480" s="46">
        <f>IF($DS480,
IF(V480="","Debes escribir el la dirección de residendia del trabajador. ","")
)</f>
        <v/>
      </c>
      <c r="EM480" s="46">
        <f>IF($DS480,
IF(W480="","Debes escribir la fecha de inicio de la liquidación. ",
IF(ISERR(DATE(YEAR(W480),MONTH(W480),DAY(W480))),"El valor ingresado en fecha de inicio de liquidación no tiene un formato válido. ",
IF( AND($E$6&lt;&gt;"", DATE(YEAR(W480), MONTH(W480), 1) &lt;&gt; IFERROR(DATE(MID($E$6, 1, 4), MID($E$6, 6, 2),1), "1/1/1900") ), "La fecha de inicio de la liquidación debe estar dentro del período liquidado. ", "")
)
)
)</f>
        <v/>
      </c>
      <c r="EN480" s="46">
        <f>IF($DS480,
IF(X480="","Debes escribir la fecha de fin de la liquidación. ",
IF(ISERR(DATE(YEAR(X480),MONTH(X480),DAY(X480))),"El valor ingresado en fecha de fin de liquidación no tiene un formato válido. ",
IF( AND($E$6&lt;&gt;"", DATE(YEAR(X480), MONTH(X480), 1) &lt;&gt; IFERROR(DATE(MID($E$6, 1, 4), MID($E$6, 6, 2),1), "1/1/1900") ), "La fecha de fin de la liquidación debe estar dentro del período liquidado. ", "")
)
)
)</f>
        <v/>
      </c>
      <c r="EO480" s="46">
        <f>IF($DS480,
IF(Y480="","Debes escribir la frecuencia de pago del trabajador. ",
IF(_xlfn.IFNA(VLOOKUP(Y480,PERÍODO_DE_NÓMINA,1,FALSE),-1)=-1,"La frecuencia de pago es inválida (por favor seleccionarlo de la lista). ","")
)
)</f>
        <v/>
      </c>
      <c r="EP480" s="46">
        <f>IF($DS480,
IF(Z480="","Debes escribir la fecha de pago. ",
IF(ISERR(DATE(YEAR(Z480),MONTH(Z480),DAY(Z480))), "El valor ingresado en fecha de pago no tiene un formato válido. ","")
)
)</f>
        <v/>
      </c>
      <c r="EQ480" s="46">
        <f>IF($DS480,
IF(AA480="","Debes escribir el medio de pago. ",
IF(_xlfn.IFNA(VLOOKUP(AA480,MEDIOS_DE_PAGO,1,FALSE),-1)=-1,"El medio de pago es inválido (por favor seleccionarlo de la lista). ","")
)
)</f>
        <v/>
      </c>
      <c r="ER480" s="46">
        <f>OR(AA480='Tablas '!$T$4,AA480='Tablas '!$T$7,AA480='Tablas '!$T$8,AA480='Tablas '!$T$11)</f>
        <v/>
      </c>
      <c r="ES480" s="46">
        <f>IF(AND($DS480,ER480),
IF(AB480="","Debes escribir la entidad bancaria. ",""),
""
)</f>
        <v/>
      </c>
      <c r="ET480" s="46">
        <f>IF(AND($DS480,ER480),
IF(AC480="","Debes escribir el tipo de cuenta bancaria. ",
IF(_xlfn.IFNA(VLOOKUP(AC480,TIPO_DE_CUENTA,1,FALSE),-1)=-1,"El tipo de cuenta bancaria es inválida (por favor seleccionarlo de la lista). ","")
),
""
)</f>
        <v/>
      </c>
      <c r="EU480" s="46">
        <f>IF(AND($DS480,ER480),
IF(AD480="","Debes escribir el número de cuenta bancaria. ",""),
""
)</f>
        <v/>
      </c>
      <c r="EV480" s="46">
        <f>IF($DS480,
IF(AE480="","Debes escribir el valor del sueldo básico. ",
IF( ISERR(_xlfn.NUMBERVALUE(AE480)), "El valor del sueldo básico debe ser un número válido. ", "")
)
)</f>
        <v/>
      </c>
      <c r="EW480" s="46">
        <f>IF($DS480,
IF(AF480="","Debes escribir el número de días trabajados. ",
IF( IFERROR(INT(AF480),1.1) &lt;&gt; IFERROR(_xlfn.NUMBERVALUE(AF480),1), "La cantidad de días trabajados debe ser un número entero. ", "")
)
)</f>
        <v/>
      </c>
      <c r="EX480" s="46">
        <f>IF($DS480,
IF(AG480="","Debes escribir el valor del sueldo trabajado. ",
IF( ISERR(_xlfn.NUMBERVALUE(AG480)), "El valor del sueldo trabajado debe ser un número válido. ", "")
)
)</f>
        <v/>
      </c>
      <c r="EY480" s="46">
        <f>IF($DS480,
IF( AND(AH480&lt;&gt;"", ISERR(_xlfn.NUMBERVALUE(AH480))), "El valor del auxilio de transporte debe ser un número válido. ", "")
)</f>
        <v/>
      </c>
      <c r="EZ480" s="46">
        <f>IF($DS480,
IF( AND(AI480&lt;&gt;"", ISERR(_xlfn.NUMBERVALUE(AI480))), "El valor de viáticos salariales debe ser un número válido. ", "")
)</f>
        <v/>
      </c>
      <c r="FA480" s="46">
        <f>IF($DS480,
IF( AND(AJ480&lt;&gt;"", ISERR(_xlfn.NUMBERVALUE(AJ480))), "El valor de viáticos NO salariales debe ser un número válido. ", "")
)</f>
        <v/>
      </c>
      <c r="FB480" s="46">
        <f>CONCATENATE(AK480,AL480)&lt;&gt;""</f>
        <v/>
      </c>
      <c r="FC480" s="46">
        <f>IF(AND($DS480,FB480),
IF(AK480="","Debes escribir el número de horas extras diurnas. ",
IF( IFERROR(INT(AK480),1.1) &lt;&gt; IFERROR(_xlfn.NUMBERVALUE(AK480),1), "La cantidad de horas extras diurnas debe ser un número entero. ", "")
),
""
)</f>
        <v/>
      </c>
      <c r="FD480" s="46">
        <f>IF(AND($DS480,FB480),
IF(AL480="","Debes escribir el valor de las horas extras diurnas. ",
IF( ISERR(_xlfn.NUMBERVALUE(AL480)), "El valor de las horas extras duirnas debe ser un número válido. ", "")
),
""
)</f>
        <v/>
      </c>
      <c r="FE480" s="46">
        <f>CONCATENATE(AM480,AN480)&lt;&gt;""</f>
        <v/>
      </c>
      <c r="FF480" s="46">
        <f>IF(AND($DS480,FE480),
IF(AM480="","Debes escribir el número de horas extras nocturnas. ",
IF( IFERROR(INT(AM480),1.1) &lt;&gt; IFERROR(_xlfn.NUMBERVALUE(AM480),1), "La cantidad de horas extras nocturnas debe ser un número entero. ", "")
),
""
)</f>
        <v/>
      </c>
      <c r="FG480" s="46">
        <f>IF(AND($DS480,FE480),
IF(AN480="","Debes escribir el valor de las horas extras nocturnas. ",
IF( ISERR(_xlfn.NUMBERVALUE(AN480)), "El valor de las horas extras nocturnas debe ser un número válido. ", "")
),
""
)</f>
        <v/>
      </c>
      <c r="FH480" s="46">
        <f>CONCATENATE(AO480,AP480)&lt;&gt;""</f>
        <v/>
      </c>
      <c r="FI480" s="46">
        <f>IF(AND($DS480,FH480),
IF(AO480="","Debes escribir el número de horas extras diurnas dominicales y festivas. ",
IF( IFERROR(INT(AO480),1.1) &lt;&gt; IFERROR(_xlfn.NUMBERVALUE(AO480),1), "La cantidad de horas extras diurnas dominicales y festivas debe ser un número entero. ", "")
),
""
)</f>
        <v/>
      </c>
      <c r="FJ480" s="46">
        <f>IF(AND($DS480,FH480),
IF(AP480="","Debes escribir el valor de las horas extras diurnas dominicales y festivas. ",
IF( ISERR(_xlfn.NUMBERVALUE(AP480)), "El valor de las horas extras diurnas dominicales y festivas debe ser un número válido. ", "")
),
""
)</f>
        <v/>
      </c>
      <c r="FK480" s="46">
        <f>CONCATENATE(AQ480,AR480)&lt;&gt;""</f>
        <v/>
      </c>
      <c r="FL480" s="46">
        <f>IF(AND($DS480,FK480),
IF(AQ480="","Debes escribir el número de horas extras nocturnas dominicales y festivas. ",
IF( IFERROR(INT(AQ480),1.1) &lt;&gt; IFERROR(_xlfn.NUMBERVALUE(AQ480),1), "La cantidad de horas extras nocturnas dominicales y festivas debe ser un número entero. ", "")
),
""
)</f>
        <v/>
      </c>
      <c r="FM480" s="46">
        <f>IF(AND($DS480,FK480),
IF(AR480="","Debes escribir el valor de las horas extras nocturnas dominicales y festivas. ",
IF( ISERR(_xlfn.NUMBERVALUE(AR480)), "El valor de las horas extras nocturnas dominicales y festivas debe ser un número válido. ", "")
),
""
)</f>
        <v/>
      </c>
      <c r="FN480" s="46">
        <f>CONCATENATE(AS480,AT480)&lt;&gt;""</f>
        <v/>
      </c>
      <c r="FO480" s="46">
        <f>IF(AND($DS480,FN480),
IF(AS480="","Debes escribir el número de horas recargo nocturno. ",
IF( IFERROR(INT(AS480),1.1) &lt;&gt; IFERROR(_xlfn.NUMBERVALUE(AS480),1), "La cantidad de horas recargo nocturno debe ser un número entero. ", "")
),
""
)</f>
        <v/>
      </c>
      <c r="FP480" s="46">
        <f>IF(AND($DS480,FN480),
IF(AT480="","Debes escribir el valor de las horas recargo nocturno. ",
IF( ISERR(_xlfn.NUMBERVALUE(AT480)), "El valor de las horas recargo nocturno debe ser un número válido. ", "")
),
""
)</f>
        <v/>
      </c>
      <c r="FQ480" s="46">
        <f>CONCATENATE(AU480,AV480)&lt;&gt;""</f>
        <v/>
      </c>
      <c r="FR480" s="46">
        <f>IF(AND($DS480,FQ480),
IF(AU480="","Debes escribir el número de horas recargo diurno dominical y festivo. ",
IF( IFERROR(INT(AU480),1.1) &lt;&gt; IFERROR(_xlfn.NUMBERVALUE(AU480),1), "La cantidad de horas recargo diurno dominical y festivo debe ser un número entero. ", "")
),
""
)</f>
        <v/>
      </c>
      <c r="FS480" s="46">
        <f>IF(AND($DS480,FQ480),
IF(AV480="","Debes escribir el valor de las horas recargo diurno dominical y festivo. ",
IF( ISERR(_xlfn.NUMBERVALUE(AV480)), "El valor de las horas recargo diurno dominical y festivo debe ser un número válido. ", "")
),
""
)</f>
        <v/>
      </c>
      <c r="FT480" s="46">
        <f>CONCATENATE(AW480,AX480)&lt;&gt;""</f>
        <v/>
      </c>
      <c r="FU480" s="46">
        <f>IF(AND($DS480,FT480),
IF(AW480="","Debes escribir el número de horas recargo nocturno dominical y festivo. ",
IF( IFERROR(INT(AW480),1.1) &lt;&gt; IFERROR(_xlfn.NUMBERVALUE(AW480),1), "La cantidad de horas recargo nocturno dominical y festivo debe ser un número entero. ", "")
),
""
)</f>
        <v/>
      </c>
      <c r="FV480" s="46">
        <f>IF(AND($DS480,FT480),
IF(AX480="","Debes escribir el valor de las horas recargo nocturno dominical y festivo. ",
IF( ISERR(_xlfn.NUMBERVALUE(AX480)), "El valor de las horas recargo nocturno dominical y festivo debe ser un número válido. ", "")
),
""
)</f>
        <v/>
      </c>
      <c r="FW480" s="46">
        <f>CONCATENATE(AY480,AZ480)&lt;&gt;""</f>
        <v/>
      </c>
      <c r="FX480" s="46">
        <f>IF(AND($DS480,FW480),
IF(AY480="","Debes escribir el número de días de vacaciones comunes. ",
IF( IFERROR(INT(AY480),1.1) &lt;&gt; IFERROR(_xlfn.NUMBERVALUE(AY480),1), "La cantidad de días de vacaciones comunes debe ser un número entero. ", "")
),
""
)</f>
        <v/>
      </c>
      <c r="FY480" s="46">
        <f>IF(AND($DS480,FW480),
IF(AZ480="","Debes escribir el valor de las vacaciones comunes. ",
IF( ISERR(_xlfn.NUMBERVALUE(AZ480)), "El valor de las vacaciones comunes debe ser un número válido. ", "")
),
""
)</f>
        <v/>
      </c>
      <c r="FZ480" s="46">
        <f>CONCATENATE(BA480,BB480)&lt;&gt;""</f>
        <v/>
      </c>
      <c r="GA480" s="46">
        <f>IF(AND($DS480,FZ480),
IF(BA480="","Debes escribir el número de días de vacaciones compensadas. ",
IF( IFERROR(INT(BA480),1.1) &lt;&gt; IFERROR(_xlfn.NUMBERVALUE(BA480),1), "La cantidad de días de vacaciones compensadas debe ser un número entero. ", "")
),
""
)</f>
        <v/>
      </c>
      <c r="GB480" s="46">
        <f>IF(AND($DS480,FZ480),
IF(BB480="","Debes escribir el valor de las vacaciones compensadas. ",
IF( ISERR(_xlfn.NUMBERVALUE(BB480)), "El valor de las vacaciones compensadas debe ser un número válido. ", "")
),
""
)</f>
        <v/>
      </c>
      <c r="GC480" s="46">
        <f>CONCATENATE(BC480,BD480)&lt;&gt;""</f>
        <v/>
      </c>
      <c r="GD480" s="46">
        <f>IF(AND($DS480,GC480),
IF(BC480="","Debes escribir el número de días de prima salarial. ",
IF( IFERROR(INT(BC480),1.1) &lt;&gt; IFERROR(_xlfn.NUMBERVALUE(BC480),1), "La cantidad de días de prima salarial debe ser un número entero. ", "")
),
""
)</f>
        <v/>
      </c>
      <c r="GE480" s="46">
        <f>IF(AND($DS480,GC480),
IF(BD480="","Debes escribir el valor de los días de prima salarial. ",
IF( ISERR(_xlfn.NUMBERVALUE(BD480)), "El valor de los días de prima salarial debe ser un número válido. ", "")
),
""
)</f>
        <v/>
      </c>
      <c r="GF480" s="46">
        <f>IF($DS480,
IF( AND(BE480&lt;&gt;"", ISERR(_xlfn.NUMBERVALUE(BE480))), "El valor de la prima NO saliarial debe ser un número válido. ", "")
)</f>
        <v/>
      </c>
      <c r="GG480" s="46">
        <f>CONCATENATE(BF480,BG480,BH480)&lt;&gt;""</f>
        <v/>
      </c>
      <c r="GH480" s="46">
        <f>IF(AND($DS480,GG480),
IF(BF480="","Debes escribir el valor de las cesantías. ",
IF( ISERR(_xlfn.NUMBERVALUE(BF480)), "El valor de las cesantías debe ser un número válido. ", "")
),
""
)</f>
        <v/>
      </c>
      <c r="GI480" s="46">
        <f>IF(AND($DS480,GG480),
IF(BG480="","Debes escribir el % de cesantías. ",
IF( ISERR(_xlfn.NUMBERVALUE(BG480)), "El % de cesantías debe ser un número válido. ", "")
),
""
)</f>
        <v/>
      </c>
      <c r="GJ480" s="46">
        <f>IF(AND($DS480,GG480),
IF(BH480="","Debes escribir el valor de intereses de cesantías. ",
IF( ISERR(_xlfn.NUMBERVALUE(BH480)), "El valor de intereses de cesantías debe ser un número válido. ", "")
),
""
)</f>
        <v/>
      </c>
      <c r="GK480" s="46">
        <f>CONCATENATE(BI480,BJ480,BK480)&lt;&gt;""</f>
        <v/>
      </c>
      <c r="GL480" s="46">
        <f>IF(AND($DS480,GK480),
IF(BI480="","Debes escribir el número de días de incapacidad. ",
IF( IFERROR(INT(BI480),1.1) &lt;&gt; IFERROR(_xlfn.NUMBERVALUE(BI480),1), "La cantidad de días de incapacidad debe ser un número entero. ", "")
),
""
)</f>
        <v/>
      </c>
      <c r="GM480" s="46">
        <f>IF(AND($DS480,GK480),
IF(BJ480="","Debes escribir el tipo de incapacidad. ",
IF(_xlfn.IFNA(VLOOKUP(BJ480,TIPO_DE_INCAPACIDAD,1,FALSE),-1)=-1,"El tipo de incapacidad es inválida (por favor seleccionarlo de la lista). ","")
),
""
)</f>
        <v/>
      </c>
      <c r="GN480" s="46">
        <f>IF(AND($DS480,GK480),
IF(BK480="","Debes escribir el valor de la incapacidad. ",
IF( ISERR(_xlfn.NUMBERVALUE(BK480)), "El valor de la incapacidad debe ser un número válido. ", "")
),
""
)</f>
        <v/>
      </c>
      <c r="GO480" s="46">
        <f>CONCATENATE(BL480,BM480)&lt;&gt;""</f>
        <v/>
      </c>
      <c r="GP480" s="46">
        <f>IF(AND($DS480,GO480),
IF(BL480="","Debes escribir el número de días de licencia de maternidad o paternidad. ",
IF( IFERROR(INT(BL480),1.1) &lt;&gt; IFERROR(_xlfn.NUMBERVALUE(BL480),1), "La cantidad de días de licencia de maternidad o paternidad debe ser un número entero. ", "")
),
""
)</f>
        <v/>
      </c>
      <c r="GQ480" s="46">
        <f>IF(AND($DS480,GO480),
IF(BM480="","Debes escribir el valor de la licencia de maternidad o paternidad. ",
IF( ISERR(_xlfn.NUMBERVALUE(BM480)), "El valor de la licencia de maternidad o paternidad debe ser un número válido. ", "")
),
""
)</f>
        <v/>
      </c>
      <c r="GR480" s="46">
        <f>CONCATENATE(BN480,BO480)&lt;&gt;""</f>
        <v/>
      </c>
      <c r="GS480" s="46">
        <f>IF(AND($DS480,GR480),
IF(BN480="","Debes escribir el número de días de licencia remunerada. ",
IF( IFERROR(INT(BN480),1.1) &lt;&gt; IFERROR(_xlfn.NUMBERVALUE(BN480),1), "La cantidad de días de licencia remunerada debe ser un número entero. ", "")
),
""
)</f>
        <v/>
      </c>
      <c r="GT480" s="46">
        <f>IF(AND($DS480,GR480),
IF(BO480="","Debes escribir el valor de la licencia remunerada. ",
IF( ISERR(_xlfn.NUMBERVALUE(BO480)), "El valor de la licencia remunerada debe ser un número válido. ", "")
),
""
)</f>
        <v/>
      </c>
      <c r="GU480" s="46">
        <f>IF($DS480,
IF( AND(BP480&lt;&gt;"", ISERR(_xlfn.NUMBERVALUE(BP480))), "El valor de la licencia NO remunerada debe ser un número válido. ", "")
)</f>
        <v/>
      </c>
      <c r="GV480" s="46">
        <f>IF($DS480,
IF( AND(BQ480&lt;&gt;"", ISERR(_xlfn.NUMBERVALUE(BQ480))), "El valor de auxilios salariales debe ser un número válido. ", "")
)</f>
        <v/>
      </c>
      <c r="GW480" s="46">
        <f>IF($DS480,
IF( AND(BR480&lt;&gt;"", ISERR(_xlfn.NUMBERVALUE(BR480))), "El valor de auxilios NO salariales debe ser un número válido. ", "")
)</f>
        <v/>
      </c>
      <c r="GX480" s="46">
        <f>IF($DS480,
IF( AND(BS480&lt;&gt;"", ISERR(_xlfn.NUMBERVALUE(BS480))), "El valor de bonos salariales debe ser un número válido. ", "")
)</f>
        <v/>
      </c>
      <c r="GY480" s="46">
        <f>IF($DS480,
IF( AND(BT480&lt;&gt;"", ISERR(_xlfn.NUMBERVALUE(BT480))), "El valor de bonos NO salariales debe ser un número válido. ", "")
)</f>
        <v/>
      </c>
      <c r="GZ480" s="46">
        <f>IF($DS480,
IF( AND(BU480&lt;&gt;"", ISERR(_xlfn.NUMBERVALUE(BU480))), "El valor de bonos salariales de alimentación debe ser un número válido. ", "")
)</f>
        <v/>
      </c>
      <c r="HA480" s="46">
        <f>IF($DS480,
IF( AND(BV480&lt;&gt;"", ISERR(_xlfn.NUMBERVALUE(BV480))), "El valor de bonos NO salariales de alimentación debe ser un número válido. ", "")
)</f>
        <v/>
      </c>
      <c r="HB480" s="46">
        <f>IF($DS480,
IF( AND(BW480&lt;&gt;"", ISERR(_xlfn.NUMBERVALUE(BW480))), "El valor de bonificaciones salariales debe ser un número válido. ", "")
)</f>
        <v/>
      </c>
      <c r="HC480" s="46">
        <f>IF($DS480,
IF( AND(BX480&lt;&gt;"", ISERR(_xlfn.NUMBERVALUE(BX480))), "El valor de bonificaciones NO salariales debe ser un número válido. ", "")
)</f>
        <v/>
      </c>
      <c r="HD480" s="46">
        <f>IF($DS480,
IF( AND(BY480&lt;&gt;"", ISERR(_xlfn.NUMBERVALUE(BY480))), "El valor de compensaciones ordinarias debe ser un número válido. ", "")
)</f>
        <v/>
      </c>
      <c r="HE480" s="46">
        <f>IF($DS480,
IF( AND(BZ480&lt;&gt;"", ISERR(_xlfn.NUMBERVALUE(BZ480))), "El valor de compensaciones extraordinarias debe ser un número válido. ", "")
)</f>
        <v/>
      </c>
      <c r="HF480" s="46">
        <f>IF($DS480,
IF( AND(CA480&lt;&gt;"", ISERR(_xlfn.NUMBERVALUE(CA480))), "El valor de comisiones debe ser un número válido. ", "")
)</f>
        <v/>
      </c>
      <c r="HG480" s="46">
        <f>IF($DS480,
IF( AND(CB480&lt;&gt;"", ISERR(_xlfn.NUMBERVALUE(CB480))), "El valor de ausencia por huega debe ser un número válido. ", "")
)</f>
        <v/>
      </c>
      <c r="HH480" s="46">
        <f>IF($DS480,
IF( AND(CC480&lt;&gt;"", ISERR(_xlfn.NUMBERVALUE(CC480))), "El valor de anticipos debe ser un número válido. ", "")
)</f>
        <v/>
      </c>
      <c r="HI480" s="46">
        <f>IF($DS480,
IF( AND(CD480&lt;&gt;"", ISERR(_xlfn.NUMBERVALUE(CD480))), "El valor de pagos a terceros debe ser un número válido. ", "")
)</f>
        <v/>
      </c>
      <c r="HJ480" s="46">
        <f>IF($DS480,
IF( AND(CE480&lt;&gt;"", ISERR(_xlfn.NUMBERVALUE(CE480))), "El valor de dotación debe ser un número válido. ", "")
)</f>
        <v/>
      </c>
      <c r="HK480" s="46">
        <f>IF($DS480,
IF( AND(CF480&lt;&gt;"", ISERR(_xlfn.NUMBERVALUE(CF480))), "El valor de apoyo sostenibilidad debe ser un número válido. ", "")
)</f>
        <v/>
      </c>
      <c r="HL480" s="46">
        <f>IF($DS480,
IF( AND(CG480&lt;&gt;"", ISERR(_xlfn.NUMBERVALUE(CG480))), "El valor de teletrabajo debe ser un número válido. ", "")
)</f>
        <v/>
      </c>
      <c r="HM480" s="46">
        <f>IF($DS480,
IF( AND(CH480&lt;&gt;"", ISERR(_xlfn.NUMBERVALUE(CH480))), "El valor de bonificación de retiro debe ser un número válido. ", "")
)</f>
        <v/>
      </c>
      <c r="HN480" s="46">
        <f>IF($DS480,
IF( AND(CI480&lt;&gt;"", ISERR(_xlfn.NUMBERVALUE(CI480))), "El valor de indemnización de retiro debe ser un número válido. ", "")
)</f>
        <v/>
      </c>
      <c r="HO480" s="46">
        <f>IF($DS480,
IF( AND(CJ480&lt;&gt;"", ISERR(_xlfn.NUMBERVALUE(CJ480))), "El valor de reintegros debe ser un número válido. ", "")
)</f>
        <v/>
      </c>
      <c r="HP480" s="46">
        <f>CONCATENATE(CK480,CL480,CM480)&lt;&gt;""</f>
        <v/>
      </c>
      <c r="HQ480" s="46">
        <f>IF(AND($DS480,HP480),
IF(CK480="","Debes escribir la descripción de otro concepto no categorizado. ",""),
""
)</f>
        <v/>
      </c>
      <c r="HR480" s="46">
        <f>IF(AND($DS480,HP480),
IF(CONCATENATE(CL480,CM480)="","Debes escribir al menos un valor de concepto no categorizado (salarial o no salarial). ",
IF(ISERR(_xlfn.NUMBERVALUE(CL480)),"El valor salarial concepto no categorizado debe ser un número válido. ","")
),
""
)</f>
        <v/>
      </c>
      <c r="HS480" s="46">
        <f>IF(AND($DS480,HP480),
IF(CONCATENATE(CL480,CM480)="","Debes escribir al menos un valor de concepto no categorizado (salarial o no salarial). ",
IF(ISERR(_xlfn.NUMBERVALUE(CM480)),"El valor NO salarial concepto no categorizado debe ser un número válido. ","")
),
""
)</f>
        <v/>
      </c>
      <c r="HT480" s="46">
        <f>IF($DS480,
IF(CN480="","Debes escribir el porcentaje del aporte a salud. ",
IF( ISERR(_xlfn.NUMBERVALUE(CN480)), "El valor del porcentaje del aporte a salud debe ser un número válido. ", "")
)
)</f>
        <v/>
      </c>
      <c r="HU480" s="46">
        <f>IF($DS480,
IF(CO480="","Debes escribir el valor del aporte a salud. ",
IF( ISERR(_xlfn.NUMBERVALUE(CO480)), "El valor del aporte a salud debe ser un número válido. ", "")
)
)</f>
        <v/>
      </c>
      <c r="HV480" s="46">
        <f>IF($DS480,
IF( AND(CP480&lt;&gt;"", ISERR(_xlfn.NUMBERVALUE(CP480))), "El valor plan complementario debe ser un número válido. ", "")
)</f>
        <v/>
      </c>
      <c r="HW480" s="46">
        <f>IF($DS480,
IF(CQ480="","Debes escribir el porcentaje del aporte a pensión. ",
IF( ISERR(_xlfn.NUMBERVALUE(CQ480)), "El valor del porcentaje del aporte a pensión debe ser un número válido. ", "")
)
)</f>
        <v/>
      </c>
      <c r="HX480" s="46">
        <f>IF($DS480,
IF(CR480="","Debes escribir el valor del aporte a pensión. ",
IF( ISERR(_xlfn.NUMBERVALUE(CR480)), "El valor del aporte a salud debe ser un número válido. ", "")
)
)</f>
        <v/>
      </c>
      <c r="HY480" s="46">
        <f>IF($DS480,
IF( AND(CS480&lt;&gt;"", ISERR(_xlfn.NUMBERVALUE(CS480))), "El valor pensión voluntaria debe ser un número válido. ", "")
)</f>
        <v/>
      </c>
      <c r="HZ480" s="46">
        <f>CONCATENATE(CT480,CU480,CV480,CW480)&lt;&gt;""</f>
        <v/>
      </c>
      <c r="IA480" s="46">
        <f>IF(AND($DS480,HZ480),
IF(CT480="","Debes escribir el % del fondo de seguridad pensional. ",
IF( ISERR(_xlfn.NUMBERVALUE(CT480)), "El % del fondo de seguridad debe ser un número válido. ", "")
),
""
)</f>
        <v/>
      </c>
      <c r="IB480" s="46">
        <f>IF(AND($DS480,HZ480),
IF(CU480="","Debes escribir el valor del aporte al fondo de solidaridad pensional. ",
IF( ISERR(_xlfn.NUMBERVALUE(CU480)), "El valor del aporte al fondo de solidaridad pensional debe ser un número válido. ", "")
),
""
)</f>
        <v/>
      </c>
      <c r="IC480" s="46">
        <f>IF(AND($DS480,HZ480),
IF(CV480="","Debes escribir el % del fondo de subsistencia. ",
IF( ISERR(_xlfn.NUMBERVALUE(CV480)), "El % del fondo de subsistencia debe ser un número válido. ", "")
),
""
)</f>
        <v/>
      </c>
      <c r="ID480" s="46">
        <f>IF(AND($DS480,HZ480),
IF(CW480="","Debes escribir el valor del fondo de subsistencia. ",
IF( ISERR(_xlfn.NUMBERVALUE(CW480)), "El valor del fondo de subsistencia debe ser un número válido. ", "")
),
""
)</f>
        <v/>
      </c>
      <c r="IE480" s="46">
        <f>CONCATENATE(CX480,CY480)&lt;&gt;""</f>
        <v/>
      </c>
      <c r="IF480" s="46">
        <f>IF(AND($DS480,IE480),
IF(CX480="","Debes escribir el % de sindicato. ",
IF( ISERR(_xlfn.NUMBERVALUE(CX480)), "El % de sindicato debe ser un número válido. ", "")
),
""
)</f>
        <v/>
      </c>
      <c r="IG480" s="46">
        <f>IF(AND($DS480,IE480),
IF(CY480="","Debes escribir el valor del sindicato. ",
IF( ISERR(_xlfn.NUMBERVALUE(CY480)), "El valor del sindicato debe ser un número válido. ", "")
),
""
)</f>
        <v/>
      </c>
      <c r="IH480" s="46">
        <f>IF($DS480,
IF( AND(CZ480&lt;&gt;"", ISERR(_xlfn.NUMBERVALUE(CZ480))), "El valor de sanción pública debe ser un número válido. ", "")
)</f>
        <v/>
      </c>
      <c r="II480" s="46">
        <f>IF($DS480,
IF( AND(DA480&lt;&gt;"", ISERR(_xlfn.NUMBERVALUE(DA480))), "El valor de sanción privada debe ser un número válido. ", "")
)</f>
        <v/>
      </c>
      <c r="IJ480" s="46">
        <f>CONCATENATE(DB480,DC480)&lt;&gt;""</f>
        <v/>
      </c>
      <c r="IK480" s="46">
        <f>IF(AND($DS480,IJ480),
IF(DB480="","Debes escribir la descripción de libranza. ",""),
""
)</f>
        <v/>
      </c>
      <c r="IL480" s="46">
        <f>IF(AND($DS480,IJ480),
IF(DC480="","Debes escribir la cuota libranza. ",
IF(ISERR(_xlfn.NUMBERVALUE(DC480)),"El valor de la cuota libranza debe ser un número válido. ","")
),
""
)</f>
        <v/>
      </c>
      <c r="IM480" s="46">
        <f>IF($DS480,
IF( AND(DD480&lt;&gt;"", ISERR(_xlfn.NUMBERVALUE(DD480))), "El valor de pagos a terceros debe ser un número válido. ", "")
)</f>
        <v/>
      </c>
      <c r="IN480" s="46">
        <f>IF($DS480,
IF( AND(DE480&lt;&gt;"", ISERR(_xlfn.NUMBERVALUE(DE480))), "El valor de anticipos debe ser un número válido. ", "")
)</f>
        <v/>
      </c>
      <c r="IO480" s="46">
        <f>IF($DS480,
IF( AND(DF480&lt;&gt;"", ISERR(_xlfn.NUMBERVALUE(DF480))), "El valor de AFC debe ser un número válido. ", "")
)</f>
        <v/>
      </c>
      <c r="IP480" s="46">
        <f>IF($DS480,
IF( AND(DG480&lt;&gt;"", ISERR(_xlfn.NUMBERVALUE(DG480))), "El valor de rete-fuente debe ser un número válido. ", "")
)</f>
        <v/>
      </c>
      <c r="IQ480" s="46">
        <f>IF($DS480,
IF( AND(DH480&lt;&gt;"", ISERR(_xlfn.NUMBERVALUE(DH480))), "El valor de cooperativa de trabajo debe ser un número válido. ", "")
)</f>
        <v/>
      </c>
      <c r="IR480" s="46">
        <f>IF($DS480,
IF( AND(DI480&lt;&gt;"", ISERR(_xlfn.NUMBERVALUE(DI480))), "El valor de embargo fiscal debe ser un número válido. ", "")
)</f>
        <v/>
      </c>
      <c r="IS480" s="46">
        <f>IF($DS480,
IF( AND(DJ480&lt;&gt;"", ISERR(_xlfn.NUMBERVALUE(DJ480))), "El valor de educación debe ser un número válido. ", "")
)</f>
        <v/>
      </c>
      <c r="IT480" s="46">
        <f>IF($DS480,
IF( AND(DK480&lt;&gt;"", ISERR(_xlfn.NUMBERVALUE(DK480))), "El valor de reintegro debe ser un número válido. ", "")
)</f>
        <v/>
      </c>
      <c r="IU480" s="46">
        <f>IF($DS480,
IF( AND(DL480&lt;&gt;"", ISERR(_xlfn.NUMBERVALUE(DL480))), "El valor de deuda debe ser un número válido. ", "")
)</f>
        <v/>
      </c>
      <c r="IV480" s="46">
        <f>IF($DS480,
IF( AND(DM480&lt;&gt;"", ISERR(_xlfn.NUMBERVALUE(DM480))), "El valor de otras deducciones debe ser un número válido. ", "")
)</f>
        <v/>
      </c>
      <c r="IW480" s="46">
        <f>IF($DS480,
IF(DN480="","Debes escribir el valor de los devengos totales. ",
IF( ISERR(_xlfn.NUMBERVALUE(DN480)), "El valor de los devengos totales debe ser un número válido. ", "")
)
)</f>
        <v/>
      </c>
      <c r="IX480" s="46">
        <f>IF($DS480,
IF(DO480="","Debes escribir el valor de las deducciones totales. ",
IF( ISERR(_xlfn.NUMBERVALUE(DO480)), "El valor de las deducciones totales debe ser un número válido. ", "")
)
)</f>
        <v/>
      </c>
      <c r="IY480" s="46">
        <f>IF($DS480,
IF(DP480="","Debes escribir el valor del salario total. ",
IF( ISERR(_xlfn.NUMBERVALUE(DP480)), "El valor del salario total debe ser un número válido. ", "")
)
)</f>
        <v/>
      </c>
    </row>
    <row r="481">
      <c r="B481" s="48" t="n">
        <v>469</v>
      </c>
      <c r="C481" s="61">
        <f>IF(AND(DS481,DP481&lt;&gt;""),
IF(DQ481="","OK","Error"),
""
)</f>
        <v/>
      </c>
      <c r="D481" s="53" t="n"/>
      <c r="E481" s="52" t="n"/>
      <c r="F481" s="112" t="n"/>
      <c r="G481" s="52" t="n"/>
      <c r="H481" s="53" t="n"/>
      <c r="I481" s="52" t="n"/>
      <c r="J481" s="52" t="n"/>
      <c r="K481" s="53" t="n"/>
      <c r="L481" s="55" t="n"/>
      <c r="M481" s="108" t="n"/>
      <c r="N481" s="56" t="n"/>
      <c r="O481" s="52" t="n"/>
      <c r="P481" s="52" t="n"/>
      <c r="Q481" s="52" t="n"/>
      <c r="R481" s="52" t="n"/>
      <c r="S481" s="52" t="n"/>
      <c r="T481" s="53" t="n"/>
      <c r="U481" s="52" t="n"/>
      <c r="V481" s="52" t="n"/>
      <c r="W481" s="55" t="n"/>
      <c r="X481" s="55" t="n"/>
      <c r="Y481" s="52" t="n"/>
      <c r="Z481" s="55" t="n"/>
      <c r="AA481" s="52" t="n"/>
      <c r="AB481" s="53" t="n"/>
      <c r="AC481" s="53" t="n"/>
      <c r="AD481" s="53" t="n"/>
      <c r="AE481" s="177" t="n"/>
      <c r="AF481" s="113" t="n"/>
      <c r="AG481" s="177" t="n"/>
      <c r="AH481" s="178" t="n"/>
      <c r="AI481" s="178" t="n"/>
      <c r="AJ481" s="178" t="n"/>
      <c r="AK481" s="114" t="n"/>
      <c r="AL481" s="178" t="n"/>
      <c r="AM481" s="114" t="n"/>
      <c r="AN481" s="178" t="n"/>
      <c r="AO481" s="114" t="n"/>
      <c r="AP481" s="178" t="n"/>
      <c r="AQ481" s="114" t="n"/>
      <c r="AR481" s="178" t="n"/>
      <c r="AS481" s="114" t="n"/>
      <c r="AT481" s="178" t="n"/>
      <c r="AU481" s="114" t="n"/>
      <c r="AV481" s="178" t="n"/>
      <c r="AW481" s="114" t="n"/>
      <c r="AX481" s="178" t="n"/>
      <c r="AY481" s="114" t="n"/>
      <c r="AZ481" s="178" t="n"/>
      <c r="BA481" s="114" t="n"/>
      <c r="BB481" s="178" t="n"/>
      <c r="BC481" s="114" t="n"/>
      <c r="BD481" s="178" t="n"/>
      <c r="BE481" s="178" t="n"/>
      <c r="BF481" s="178" t="n"/>
      <c r="BG481" s="59" t="n"/>
      <c r="BH481" s="178" t="n"/>
      <c r="BI481" s="114" t="n"/>
      <c r="BJ481" s="53" t="n"/>
      <c r="BK481" s="178" t="n"/>
      <c r="BL481" s="114" t="n"/>
      <c r="BM481" s="178" t="n"/>
      <c r="BN481" s="114" t="n"/>
      <c r="BO481" s="178" t="n"/>
      <c r="BP481" s="178" t="n"/>
      <c r="BQ481" s="178" t="n"/>
      <c r="BR481" s="178" t="n"/>
      <c r="BS481" s="178" t="n"/>
      <c r="BT481" s="178" t="n"/>
      <c r="BU481" s="178" t="n"/>
      <c r="BV481" s="178" t="n"/>
      <c r="BW481" s="178" t="n"/>
      <c r="BX481" s="178" t="n"/>
      <c r="BY481" s="178" t="n"/>
      <c r="BZ481" s="178" t="n"/>
      <c r="CA481" s="178" t="n"/>
      <c r="CB481" s="178" t="n"/>
      <c r="CC481" s="178" t="n"/>
      <c r="CD481" s="178" t="n"/>
      <c r="CE481" s="178" t="n"/>
      <c r="CF481" s="178" t="n"/>
      <c r="CG481" s="178" t="n"/>
      <c r="CH481" s="178" t="n"/>
      <c r="CI481" s="178" t="n"/>
      <c r="CJ481" s="178" t="n"/>
      <c r="CK481" s="53" t="n"/>
      <c r="CL481" s="178" t="n"/>
      <c r="CM481" s="178" t="n"/>
      <c r="CN481" s="60" t="n"/>
      <c r="CO481" s="177" t="n"/>
      <c r="CP481" s="178" t="n"/>
      <c r="CQ481" s="60" t="n"/>
      <c r="CR481" s="177" t="n"/>
      <c r="CS481" s="178" t="n"/>
      <c r="CT481" s="59" t="n"/>
      <c r="CU481" s="178" t="n"/>
      <c r="CV481" s="59" t="n"/>
      <c r="CW481" s="178" t="n"/>
      <c r="CX481" s="59" t="n"/>
      <c r="CY481" s="178" t="n"/>
      <c r="CZ481" s="178" t="n"/>
      <c r="DA481" s="178" t="n"/>
      <c r="DB481" s="53" t="n"/>
      <c r="DC481" s="178" t="n"/>
      <c r="DD481" s="178" t="n"/>
      <c r="DE481" s="178" t="n"/>
      <c r="DF481" s="178" t="n"/>
      <c r="DG481" s="178" t="n"/>
      <c r="DH481" s="178" t="n"/>
      <c r="DI481" s="178" t="n"/>
      <c r="DJ481" s="178" t="n"/>
      <c r="DK481" s="178" t="n"/>
      <c r="DL481" s="178" t="n"/>
      <c r="DM481" s="178" t="n"/>
      <c r="DN481" s="177" t="n"/>
      <c r="DO481" s="177" t="n"/>
      <c r="DP481" s="177" t="n"/>
      <c r="DQ481" s="76">
        <f>IF(AND(DS481,DP481&lt;&gt;""),
CONCATENATE(DT481,DU481,DV481,DW481,DX481,DY481,DZ481,EA481,EB481,EC481,ED481,EE481,EF481,EG481,EH481,EI481,EJ481,EK481,EL481,EM481,EN481,EO481,EP481,EQ481,ES481,ET481,EU481,EV481,EW481,EX481,EY481,EZ481,FA481,FC481,FD481,FF481,FG481,FI481,FJ481,FL481,FM481,FO481,FP481,FR481,FS481,FU481,FV481,FX481,FY481,GA481,GB481,GD481,GE481,GF481,GH481,GI481,GJ481,GL481,GM481,GN481,GP481,GQ481,GS481,GT481,GU481,GV481,GW481,GX481,GY481,GZ481,HA481,HB481,HC481,HD481,HE481,HF481,HG481,HH481,HI481,HJ481,HK481,HL481,HM481,HN481,HO481,HQ481,HR481,HS481,HT481,HU481,HV481,HW481,HX481,HY481,IA481,IB481,IC481,ID481,IF481,IG481,IH481,II481,IK481,IL481,IM481,IN481,IO481,IP481,IQ481,IR481,IS481,IT481,IU481,IV481,IW481,IX481,IY481,IZ481),
""
)</f>
        <v/>
      </c>
      <c r="DR481" s="53" t="n"/>
      <c r="DS481" s="46">
        <f>CONCATENATE(D481,$E481,$F481,$G481,H481,$I481,$J481,K481,$L481,$M481,N481,$O481,$P481,$Q481,$R481,$S481,T481,$U481,$V481,$W481,$X481,$Y481,$Z481,$AA481,AB481,AC481,AD481,$AE481,$AF481,$AG481,AH481,AI481,AJ481,AK481,AL481,AM481,AN481,AO481,AP481,AQ481,AR481,AS481,AT481,AU481,AV481,AW481,AX481,AY481,AZ481,BA481,BB481,BC481,BD481,BE481,BF481,BG481,BH481,BI481,BJ481,BK481,BL481,BM481,BN481,BO481,BP481,BQ481,BR481,BS481,BT481,BU481,BV481,BW481,BX481,BY481,BZ481,CA481,CB481,CC481,CD481,CE481,CF481,CG481,CH481,CI481,CJ481,CK481,CL481,CM481,$CN481,$CO481,CP481,$CQ481,$CR481,CS481,CT481,CU481,CV481,CW481,CX481,CY481,CZ481,DA481,DB481,DC481,DD481,DE481,DF481,DG481,DH481,DI481,DJ481,DK481,DL481,DM481,$DN481,$DO481,$DP481,DR481)&lt;&gt;""</f>
        <v/>
      </c>
      <c r="DT481" s="46">
        <f>IF(AND($DS481,$E$4&lt;&gt;""),
IF(LEFT($E$4,2) = "1.",
IF(D481&lt;&gt;"","El CUNE sólo se envía en operaciones de novedad o ajuste. ",""),
IF(D481="","Debes escribir un CUNE válido para realizar operaciones de novedad o ajuste. ","")),
""
)</f>
        <v/>
      </c>
      <c r="DU481" s="46">
        <f>IF($DS481,
IF(E481="","Debes seleccionar el tipo de documento del empleado. ",
IF(_xlfn.IFNA(VLOOKUP(E481,TIPO_DE_DOCUMENTO,1,FALSE),-1)=-1,"El tipo de documento no es válido (por favor seleccionarlo de la lista). ","")
)
)</f>
        <v/>
      </c>
      <c r="DV481" s="46">
        <f>IF($DS481,
IF(F481="","Debes escribir el número de documento del empleado. ","")
)</f>
        <v/>
      </c>
      <c r="DW481" s="46">
        <f>IF($DS481,
IF(G481="","Debes escribir el primer nombre del empleado. ","")
)</f>
        <v/>
      </c>
      <c r="DY481" s="46">
        <f>IF($DS481,
IF(I481="","Debes escribir el primer apellido del empleado. ","")
)</f>
        <v/>
      </c>
      <c r="DZ481" s="46">
        <f>IF($DS481,
IF(J481="","Debes escribir el segundo apellido del empleado. ","")
)</f>
        <v/>
      </c>
      <c r="EB481" s="46">
        <f>IF($DS481,
IF(L481="","Debes escribir la fecha de ingreso del empleado. ",
IF(ISERR(DATE(YEAR(L481),MONTH(L481),DAY(L481))), "El valor ingresado en fecha de ingreso no tiene un formato válido. ","")
)
)</f>
        <v/>
      </c>
      <c r="EC481" s="46">
        <f>IF($DS481,
IF(M481="","Debes escribir el tiempo laborado. ",
IF( IFERROR(INT(M481),1.1) &lt;&gt; IFERROR(_xlfn.NUMBERVALUE(M481),1), "El valor de los días trabajados debe ser un número entero. ", "")
)
)</f>
        <v/>
      </c>
      <c r="ED481" s="46">
        <f>IF($DS481,
IF( AND(N481&lt;&gt;"", ISERR(DATE(YEAR(N481),MONTH(N481),DAY(N481))) ), "El valor ingresado en fecha de ingreso no tiene un formato válido. ",
IF( AND(N481&lt;&gt;"", $E$6&lt;&gt;"", DATE(YEAR(N481), MONTH(N481), 1) &lt;&gt; IFERROR(DATE(MID($E$6, 1, 4), MID($E$6, 6, 2),1), "1/1/1900") ), "La fecha de retiro debe estar dentro del período liquidado. ", "")
)
)</f>
        <v/>
      </c>
      <c r="EE481" s="46">
        <f>IF($DS481,
IF(O481="","Debes seleccionar el tipo de trabajador. ",
IF(_xlfn.IFNA(VLOOKUP(O481,TIPO_DE_TRABAJADOR,1,FALSE),-1)=-1,"El tipo de trabajador no es válido (por favor seleccionarlo de la lista). ","")
)
)</f>
        <v/>
      </c>
      <c r="EF481" s="46">
        <f>IF($DS481,
IF(P481="","Debes seleccionar si es un trabajador dependiente pensionado por vejez. ",
IF(_xlfn.IFNA(VLOOKUP(P481,SUBTIPO_DE_TRABAJADOR,1,FALSE),-1)=-1,"El tipo de trabajador dependiente pensionado por vejez no es válido (por favor seleccionarlo de la lista). ","")
)
)</f>
        <v/>
      </c>
      <c r="EG481" s="46">
        <f>IF($DS481,
IF(Q481="","Debes seleccionar el tipo de contrato del trabajador. ",
IF(_xlfn.IFNA(VLOOKUP(Q481,TIPO_DE_CONTRATO,1,FALSE),-1)=-1,"El tipo de contrato del trabajador no es válido (por favor seleccionarlo de la lista). ","")
)
)</f>
        <v/>
      </c>
      <c r="EH481" s="46">
        <f>IF($DS481,
IF(R481="","Debes seleccionar si es un salario integral. ",
IF(_xlfn.IFNA(VLOOKUP(R481,SI_NO,1,FALSE),-1)=-1,"Valor no válido para salario integral (por favor seleccionarlo de la lista). ","")
)
)</f>
        <v/>
      </c>
      <c r="EI481" s="46">
        <f>IF($DS481,
IF(S481="","Debes seleccionar si el trabajador realiza actividades de riesgo. ",
IF(_xlfn.IFNA(VLOOKUP(S481,SI_NO,1,FALSE),-1)=-1,"Valor no válido para actividad de alto riesgo (por favor seleccionarlo de la lista). ","")
)
)</f>
        <v/>
      </c>
      <c r="EK481" s="46">
        <f>IF($DS481,
IF(U481="","Debes escribir el código del municipio de residencia del trabajador. ",
IF(_xlfn.IFNA(VLOOKUP(U481,MUNICIPIO,1,FALSE),-1)=-1,"El municipio de residencia del trabajador es inválido (por favor seleccionarlo de la lista). ","")
)
)</f>
        <v/>
      </c>
      <c r="EL481" s="46">
        <f>IF($DS481,
IF(V481="","Debes escribir el la dirección de residendia del trabajador. ","")
)</f>
        <v/>
      </c>
      <c r="EM481" s="46">
        <f>IF($DS481,
IF(W481="","Debes escribir la fecha de inicio de la liquidación. ",
IF(ISERR(DATE(YEAR(W481),MONTH(W481),DAY(W481))),"El valor ingresado en fecha de inicio de liquidación no tiene un formato válido. ",
IF( AND($E$6&lt;&gt;"", DATE(YEAR(W481), MONTH(W481), 1) &lt;&gt; IFERROR(DATE(MID($E$6, 1, 4), MID($E$6, 6, 2),1), "1/1/1900") ), "La fecha de inicio de la liquidación debe estar dentro del período liquidado. ", "")
)
)
)</f>
        <v/>
      </c>
      <c r="EN481" s="46">
        <f>IF($DS481,
IF(X481="","Debes escribir la fecha de fin de la liquidación. ",
IF(ISERR(DATE(YEAR(X481),MONTH(X481),DAY(X481))),"El valor ingresado en fecha de fin de liquidación no tiene un formato válido. ",
IF( AND($E$6&lt;&gt;"", DATE(YEAR(X481), MONTH(X481), 1) &lt;&gt; IFERROR(DATE(MID($E$6, 1, 4), MID($E$6, 6, 2),1), "1/1/1900") ), "La fecha de fin de la liquidación debe estar dentro del período liquidado. ", "")
)
)
)</f>
        <v/>
      </c>
      <c r="EO481" s="46">
        <f>IF($DS481,
IF(Y481="","Debes escribir la frecuencia de pago del trabajador. ",
IF(_xlfn.IFNA(VLOOKUP(Y481,PERÍODO_DE_NÓMINA,1,FALSE),-1)=-1,"La frecuencia de pago es inválida (por favor seleccionarlo de la lista). ","")
)
)</f>
        <v/>
      </c>
      <c r="EP481" s="46">
        <f>IF($DS481,
IF(Z481="","Debes escribir la fecha de pago. ",
IF(ISERR(DATE(YEAR(Z481),MONTH(Z481),DAY(Z481))), "El valor ingresado en fecha de pago no tiene un formato válido. ","")
)
)</f>
        <v/>
      </c>
      <c r="EQ481" s="46">
        <f>IF($DS481,
IF(AA481="","Debes escribir el medio de pago. ",
IF(_xlfn.IFNA(VLOOKUP(AA481,MEDIOS_DE_PAGO,1,FALSE),-1)=-1,"El medio de pago es inválido (por favor seleccionarlo de la lista). ","")
)
)</f>
        <v/>
      </c>
      <c r="ER481" s="46">
        <f>OR(AA481='Tablas '!$T$4,AA481='Tablas '!$T$7,AA481='Tablas '!$T$8,AA481='Tablas '!$T$11)</f>
        <v/>
      </c>
      <c r="ES481" s="46">
        <f>IF(AND($DS481,ER481),
IF(AB481="","Debes escribir la entidad bancaria. ",""),
""
)</f>
        <v/>
      </c>
      <c r="ET481" s="46">
        <f>IF(AND($DS481,ER481),
IF(AC481="","Debes escribir el tipo de cuenta bancaria. ",
IF(_xlfn.IFNA(VLOOKUP(AC481,TIPO_DE_CUENTA,1,FALSE),-1)=-1,"El tipo de cuenta bancaria es inválida (por favor seleccionarlo de la lista). ","")
),
""
)</f>
        <v/>
      </c>
      <c r="EU481" s="46">
        <f>IF(AND($DS481,ER481),
IF(AD481="","Debes escribir el número de cuenta bancaria. ",""),
""
)</f>
        <v/>
      </c>
      <c r="EV481" s="46">
        <f>IF($DS481,
IF(AE481="","Debes escribir el valor del sueldo básico. ",
IF( ISERR(_xlfn.NUMBERVALUE(AE481)), "El valor del sueldo básico debe ser un número válido. ", "")
)
)</f>
        <v/>
      </c>
      <c r="EW481" s="46">
        <f>IF($DS481,
IF(AF481="","Debes escribir el número de días trabajados. ",
IF( IFERROR(INT(AF481),1.1) &lt;&gt; IFERROR(_xlfn.NUMBERVALUE(AF481),1), "La cantidad de días trabajados debe ser un número entero. ", "")
)
)</f>
        <v/>
      </c>
      <c r="EX481" s="46">
        <f>IF($DS481,
IF(AG481="","Debes escribir el valor del sueldo trabajado. ",
IF( ISERR(_xlfn.NUMBERVALUE(AG481)), "El valor del sueldo trabajado debe ser un número válido. ", "")
)
)</f>
        <v/>
      </c>
      <c r="EY481" s="46">
        <f>IF($DS481,
IF( AND(AH481&lt;&gt;"", ISERR(_xlfn.NUMBERVALUE(AH481))), "El valor del auxilio de transporte debe ser un número válido. ", "")
)</f>
        <v/>
      </c>
      <c r="EZ481" s="46">
        <f>IF($DS481,
IF( AND(AI481&lt;&gt;"", ISERR(_xlfn.NUMBERVALUE(AI481))), "El valor de viáticos salariales debe ser un número válido. ", "")
)</f>
        <v/>
      </c>
      <c r="FA481" s="46">
        <f>IF($DS481,
IF( AND(AJ481&lt;&gt;"", ISERR(_xlfn.NUMBERVALUE(AJ481))), "El valor de viáticos NO salariales debe ser un número válido. ", "")
)</f>
        <v/>
      </c>
      <c r="FB481" s="46">
        <f>CONCATENATE(AK481,AL481)&lt;&gt;""</f>
        <v/>
      </c>
      <c r="FC481" s="46">
        <f>IF(AND($DS481,FB481),
IF(AK481="","Debes escribir el número de horas extras diurnas. ",
IF( IFERROR(INT(AK481),1.1) &lt;&gt; IFERROR(_xlfn.NUMBERVALUE(AK481),1), "La cantidad de horas extras diurnas debe ser un número entero. ", "")
),
""
)</f>
        <v/>
      </c>
      <c r="FD481" s="46">
        <f>IF(AND($DS481,FB481),
IF(AL481="","Debes escribir el valor de las horas extras diurnas. ",
IF( ISERR(_xlfn.NUMBERVALUE(AL481)), "El valor de las horas extras duirnas debe ser un número válido. ", "")
),
""
)</f>
        <v/>
      </c>
      <c r="FE481" s="46">
        <f>CONCATENATE(AM481,AN481)&lt;&gt;""</f>
        <v/>
      </c>
      <c r="FF481" s="46">
        <f>IF(AND($DS481,FE481),
IF(AM481="","Debes escribir el número de horas extras nocturnas. ",
IF( IFERROR(INT(AM481),1.1) &lt;&gt; IFERROR(_xlfn.NUMBERVALUE(AM481),1), "La cantidad de horas extras nocturnas debe ser un número entero. ", "")
),
""
)</f>
        <v/>
      </c>
      <c r="FG481" s="46">
        <f>IF(AND($DS481,FE481),
IF(AN481="","Debes escribir el valor de las horas extras nocturnas. ",
IF( ISERR(_xlfn.NUMBERVALUE(AN481)), "El valor de las horas extras nocturnas debe ser un número válido. ", "")
),
""
)</f>
        <v/>
      </c>
      <c r="FH481" s="46">
        <f>CONCATENATE(AO481,AP481)&lt;&gt;""</f>
        <v/>
      </c>
      <c r="FI481" s="46">
        <f>IF(AND($DS481,FH481),
IF(AO481="","Debes escribir el número de horas extras diurnas dominicales y festivas. ",
IF( IFERROR(INT(AO481),1.1) &lt;&gt; IFERROR(_xlfn.NUMBERVALUE(AO481),1), "La cantidad de horas extras diurnas dominicales y festivas debe ser un número entero. ", "")
),
""
)</f>
        <v/>
      </c>
      <c r="FJ481" s="46">
        <f>IF(AND($DS481,FH481),
IF(AP481="","Debes escribir el valor de las horas extras diurnas dominicales y festivas. ",
IF( ISERR(_xlfn.NUMBERVALUE(AP481)), "El valor de las horas extras diurnas dominicales y festivas debe ser un número válido. ", "")
),
""
)</f>
        <v/>
      </c>
      <c r="FK481" s="46">
        <f>CONCATENATE(AQ481,AR481)&lt;&gt;""</f>
        <v/>
      </c>
      <c r="FL481" s="46">
        <f>IF(AND($DS481,FK481),
IF(AQ481="","Debes escribir el número de horas extras nocturnas dominicales y festivas. ",
IF( IFERROR(INT(AQ481),1.1) &lt;&gt; IFERROR(_xlfn.NUMBERVALUE(AQ481),1), "La cantidad de horas extras nocturnas dominicales y festivas debe ser un número entero. ", "")
),
""
)</f>
        <v/>
      </c>
      <c r="FM481" s="46">
        <f>IF(AND($DS481,FK481),
IF(AR481="","Debes escribir el valor de las horas extras nocturnas dominicales y festivas. ",
IF( ISERR(_xlfn.NUMBERVALUE(AR481)), "El valor de las horas extras nocturnas dominicales y festivas debe ser un número válido. ", "")
),
""
)</f>
        <v/>
      </c>
      <c r="FN481" s="46">
        <f>CONCATENATE(AS481,AT481)&lt;&gt;""</f>
        <v/>
      </c>
      <c r="FO481" s="46">
        <f>IF(AND($DS481,FN481),
IF(AS481="","Debes escribir el número de horas recargo nocturno. ",
IF( IFERROR(INT(AS481),1.1) &lt;&gt; IFERROR(_xlfn.NUMBERVALUE(AS481),1), "La cantidad de horas recargo nocturno debe ser un número entero. ", "")
),
""
)</f>
        <v/>
      </c>
      <c r="FP481" s="46">
        <f>IF(AND($DS481,FN481),
IF(AT481="","Debes escribir el valor de las horas recargo nocturno. ",
IF( ISERR(_xlfn.NUMBERVALUE(AT481)), "El valor de las horas recargo nocturno debe ser un número válido. ", "")
),
""
)</f>
        <v/>
      </c>
      <c r="FQ481" s="46">
        <f>CONCATENATE(AU481,AV481)&lt;&gt;""</f>
        <v/>
      </c>
      <c r="FR481" s="46">
        <f>IF(AND($DS481,FQ481),
IF(AU481="","Debes escribir el número de horas recargo diurno dominical y festivo. ",
IF( IFERROR(INT(AU481),1.1) &lt;&gt; IFERROR(_xlfn.NUMBERVALUE(AU481),1), "La cantidad de horas recargo diurno dominical y festivo debe ser un número entero. ", "")
),
""
)</f>
        <v/>
      </c>
      <c r="FS481" s="46">
        <f>IF(AND($DS481,FQ481),
IF(AV481="","Debes escribir el valor de las horas recargo diurno dominical y festivo. ",
IF( ISERR(_xlfn.NUMBERVALUE(AV481)), "El valor de las horas recargo diurno dominical y festivo debe ser un número válido. ", "")
),
""
)</f>
        <v/>
      </c>
      <c r="FT481" s="46">
        <f>CONCATENATE(AW481,AX481)&lt;&gt;""</f>
        <v/>
      </c>
      <c r="FU481" s="46">
        <f>IF(AND($DS481,FT481),
IF(AW481="","Debes escribir el número de horas recargo nocturno dominical y festivo. ",
IF( IFERROR(INT(AW481),1.1) &lt;&gt; IFERROR(_xlfn.NUMBERVALUE(AW481),1), "La cantidad de horas recargo nocturno dominical y festivo debe ser un número entero. ", "")
),
""
)</f>
        <v/>
      </c>
      <c r="FV481" s="46">
        <f>IF(AND($DS481,FT481),
IF(AX481="","Debes escribir el valor de las horas recargo nocturno dominical y festivo. ",
IF( ISERR(_xlfn.NUMBERVALUE(AX481)), "El valor de las horas recargo nocturno dominical y festivo debe ser un número válido. ", "")
),
""
)</f>
        <v/>
      </c>
      <c r="FW481" s="46">
        <f>CONCATENATE(AY481,AZ481)&lt;&gt;""</f>
        <v/>
      </c>
      <c r="FX481" s="46">
        <f>IF(AND($DS481,FW481),
IF(AY481="","Debes escribir el número de días de vacaciones comunes. ",
IF( IFERROR(INT(AY481),1.1) &lt;&gt; IFERROR(_xlfn.NUMBERVALUE(AY481),1), "La cantidad de días de vacaciones comunes debe ser un número entero. ", "")
),
""
)</f>
        <v/>
      </c>
      <c r="FY481" s="46">
        <f>IF(AND($DS481,FW481),
IF(AZ481="","Debes escribir el valor de las vacaciones comunes. ",
IF( ISERR(_xlfn.NUMBERVALUE(AZ481)), "El valor de las vacaciones comunes debe ser un número válido. ", "")
),
""
)</f>
        <v/>
      </c>
      <c r="FZ481" s="46">
        <f>CONCATENATE(BA481,BB481)&lt;&gt;""</f>
        <v/>
      </c>
      <c r="GA481" s="46">
        <f>IF(AND($DS481,FZ481),
IF(BA481="","Debes escribir el número de días de vacaciones compensadas. ",
IF( IFERROR(INT(BA481),1.1) &lt;&gt; IFERROR(_xlfn.NUMBERVALUE(BA481),1), "La cantidad de días de vacaciones compensadas debe ser un número entero. ", "")
),
""
)</f>
        <v/>
      </c>
      <c r="GB481" s="46">
        <f>IF(AND($DS481,FZ481),
IF(BB481="","Debes escribir el valor de las vacaciones compensadas. ",
IF( ISERR(_xlfn.NUMBERVALUE(BB481)), "El valor de las vacaciones compensadas debe ser un número válido. ", "")
),
""
)</f>
        <v/>
      </c>
      <c r="GC481" s="46">
        <f>CONCATENATE(BC481,BD481)&lt;&gt;""</f>
        <v/>
      </c>
      <c r="GD481" s="46">
        <f>IF(AND($DS481,GC481),
IF(BC481="","Debes escribir el número de días de prima salarial. ",
IF( IFERROR(INT(BC481),1.1) &lt;&gt; IFERROR(_xlfn.NUMBERVALUE(BC481),1), "La cantidad de días de prima salarial debe ser un número entero. ", "")
),
""
)</f>
        <v/>
      </c>
      <c r="GE481" s="46">
        <f>IF(AND($DS481,GC481),
IF(BD481="","Debes escribir el valor de los días de prima salarial. ",
IF( ISERR(_xlfn.NUMBERVALUE(BD481)), "El valor de los días de prima salarial debe ser un número válido. ", "")
),
""
)</f>
        <v/>
      </c>
      <c r="GF481" s="46">
        <f>IF($DS481,
IF( AND(BE481&lt;&gt;"", ISERR(_xlfn.NUMBERVALUE(BE481))), "El valor de la prima NO saliarial debe ser un número válido. ", "")
)</f>
        <v/>
      </c>
      <c r="GG481" s="46">
        <f>CONCATENATE(BF481,BG481,BH481)&lt;&gt;""</f>
        <v/>
      </c>
      <c r="GH481" s="46">
        <f>IF(AND($DS481,GG481),
IF(BF481="","Debes escribir el valor de las cesantías. ",
IF( ISERR(_xlfn.NUMBERVALUE(BF481)), "El valor de las cesantías debe ser un número válido. ", "")
),
""
)</f>
        <v/>
      </c>
      <c r="GI481" s="46">
        <f>IF(AND($DS481,GG481),
IF(BG481="","Debes escribir el % de cesantías. ",
IF( ISERR(_xlfn.NUMBERVALUE(BG481)), "El % de cesantías debe ser un número válido. ", "")
),
""
)</f>
        <v/>
      </c>
      <c r="GJ481" s="46">
        <f>IF(AND($DS481,GG481),
IF(BH481="","Debes escribir el valor de intereses de cesantías. ",
IF( ISERR(_xlfn.NUMBERVALUE(BH481)), "El valor de intereses de cesantías debe ser un número válido. ", "")
),
""
)</f>
        <v/>
      </c>
      <c r="GK481" s="46">
        <f>CONCATENATE(BI481,BJ481,BK481)&lt;&gt;""</f>
        <v/>
      </c>
      <c r="GL481" s="46">
        <f>IF(AND($DS481,GK481),
IF(BI481="","Debes escribir el número de días de incapacidad. ",
IF( IFERROR(INT(BI481),1.1) &lt;&gt; IFERROR(_xlfn.NUMBERVALUE(BI481),1), "La cantidad de días de incapacidad debe ser un número entero. ", "")
),
""
)</f>
        <v/>
      </c>
      <c r="GM481" s="46">
        <f>IF(AND($DS481,GK481),
IF(BJ481="","Debes escribir el tipo de incapacidad. ",
IF(_xlfn.IFNA(VLOOKUP(BJ481,TIPO_DE_INCAPACIDAD,1,FALSE),-1)=-1,"El tipo de incapacidad es inválida (por favor seleccionarlo de la lista). ","")
),
""
)</f>
        <v/>
      </c>
      <c r="GN481" s="46">
        <f>IF(AND($DS481,GK481),
IF(BK481="","Debes escribir el valor de la incapacidad. ",
IF( ISERR(_xlfn.NUMBERVALUE(BK481)), "El valor de la incapacidad debe ser un número válido. ", "")
),
""
)</f>
        <v/>
      </c>
      <c r="GO481" s="46">
        <f>CONCATENATE(BL481,BM481)&lt;&gt;""</f>
        <v/>
      </c>
      <c r="GP481" s="46">
        <f>IF(AND($DS481,GO481),
IF(BL481="","Debes escribir el número de días de licencia de maternidad o paternidad. ",
IF( IFERROR(INT(BL481),1.1) &lt;&gt; IFERROR(_xlfn.NUMBERVALUE(BL481),1), "La cantidad de días de licencia de maternidad o paternidad debe ser un número entero. ", "")
),
""
)</f>
        <v/>
      </c>
      <c r="GQ481" s="46">
        <f>IF(AND($DS481,GO481),
IF(BM481="","Debes escribir el valor de la licencia de maternidad o paternidad. ",
IF( ISERR(_xlfn.NUMBERVALUE(BM481)), "El valor de la licencia de maternidad o paternidad debe ser un número válido. ", "")
),
""
)</f>
        <v/>
      </c>
      <c r="GR481" s="46">
        <f>CONCATENATE(BN481,BO481)&lt;&gt;""</f>
        <v/>
      </c>
      <c r="GS481" s="46">
        <f>IF(AND($DS481,GR481),
IF(BN481="","Debes escribir el número de días de licencia remunerada. ",
IF( IFERROR(INT(BN481),1.1) &lt;&gt; IFERROR(_xlfn.NUMBERVALUE(BN481),1), "La cantidad de días de licencia remunerada debe ser un número entero. ", "")
),
""
)</f>
        <v/>
      </c>
      <c r="GT481" s="46">
        <f>IF(AND($DS481,GR481),
IF(BO481="","Debes escribir el valor de la licencia remunerada. ",
IF( ISERR(_xlfn.NUMBERVALUE(BO481)), "El valor de la licencia remunerada debe ser un número válido. ", "")
),
""
)</f>
        <v/>
      </c>
      <c r="GU481" s="46">
        <f>IF($DS481,
IF( AND(BP481&lt;&gt;"", ISERR(_xlfn.NUMBERVALUE(BP481))), "El valor de la licencia NO remunerada debe ser un número válido. ", "")
)</f>
        <v/>
      </c>
      <c r="GV481" s="46">
        <f>IF($DS481,
IF( AND(BQ481&lt;&gt;"", ISERR(_xlfn.NUMBERVALUE(BQ481))), "El valor de auxilios salariales debe ser un número válido. ", "")
)</f>
        <v/>
      </c>
      <c r="GW481" s="46">
        <f>IF($DS481,
IF( AND(BR481&lt;&gt;"", ISERR(_xlfn.NUMBERVALUE(BR481))), "El valor de auxilios NO salariales debe ser un número válido. ", "")
)</f>
        <v/>
      </c>
      <c r="GX481" s="46">
        <f>IF($DS481,
IF( AND(BS481&lt;&gt;"", ISERR(_xlfn.NUMBERVALUE(BS481))), "El valor de bonos salariales debe ser un número válido. ", "")
)</f>
        <v/>
      </c>
      <c r="GY481" s="46">
        <f>IF($DS481,
IF( AND(BT481&lt;&gt;"", ISERR(_xlfn.NUMBERVALUE(BT481))), "El valor de bonos NO salariales debe ser un número válido. ", "")
)</f>
        <v/>
      </c>
      <c r="GZ481" s="46">
        <f>IF($DS481,
IF( AND(BU481&lt;&gt;"", ISERR(_xlfn.NUMBERVALUE(BU481))), "El valor de bonos salariales de alimentación debe ser un número válido. ", "")
)</f>
        <v/>
      </c>
      <c r="HA481" s="46">
        <f>IF($DS481,
IF( AND(BV481&lt;&gt;"", ISERR(_xlfn.NUMBERVALUE(BV481))), "El valor de bonos NO salariales de alimentación debe ser un número válido. ", "")
)</f>
        <v/>
      </c>
      <c r="HB481" s="46">
        <f>IF($DS481,
IF( AND(BW481&lt;&gt;"", ISERR(_xlfn.NUMBERVALUE(BW481))), "El valor de bonificaciones salariales debe ser un número válido. ", "")
)</f>
        <v/>
      </c>
      <c r="HC481" s="46">
        <f>IF($DS481,
IF( AND(BX481&lt;&gt;"", ISERR(_xlfn.NUMBERVALUE(BX481))), "El valor de bonificaciones NO salariales debe ser un número válido. ", "")
)</f>
        <v/>
      </c>
      <c r="HD481" s="46">
        <f>IF($DS481,
IF( AND(BY481&lt;&gt;"", ISERR(_xlfn.NUMBERVALUE(BY481))), "El valor de compensaciones ordinarias debe ser un número válido. ", "")
)</f>
        <v/>
      </c>
      <c r="HE481" s="46">
        <f>IF($DS481,
IF( AND(BZ481&lt;&gt;"", ISERR(_xlfn.NUMBERVALUE(BZ481))), "El valor de compensaciones extraordinarias debe ser un número válido. ", "")
)</f>
        <v/>
      </c>
      <c r="HF481" s="46">
        <f>IF($DS481,
IF( AND(CA481&lt;&gt;"", ISERR(_xlfn.NUMBERVALUE(CA481))), "El valor de comisiones debe ser un número válido. ", "")
)</f>
        <v/>
      </c>
      <c r="HG481" s="46">
        <f>IF($DS481,
IF( AND(CB481&lt;&gt;"", ISERR(_xlfn.NUMBERVALUE(CB481))), "El valor de ausencia por huega debe ser un número válido. ", "")
)</f>
        <v/>
      </c>
      <c r="HH481" s="46">
        <f>IF($DS481,
IF( AND(CC481&lt;&gt;"", ISERR(_xlfn.NUMBERVALUE(CC481))), "El valor de anticipos debe ser un número válido. ", "")
)</f>
        <v/>
      </c>
      <c r="HI481" s="46">
        <f>IF($DS481,
IF( AND(CD481&lt;&gt;"", ISERR(_xlfn.NUMBERVALUE(CD481))), "El valor de pagos a terceros debe ser un número válido. ", "")
)</f>
        <v/>
      </c>
      <c r="HJ481" s="46">
        <f>IF($DS481,
IF( AND(CE481&lt;&gt;"", ISERR(_xlfn.NUMBERVALUE(CE481))), "El valor de dotación debe ser un número válido. ", "")
)</f>
        <v/>
      </c>
      <c r="HK481" s="46">
        <f>IF($DS481,
IF( AND(CF481&lt;&gt;"", ISERR(_xlfn.NUMBERVALUE(CF481))), "El valor de apoyo sostenibilidad debe ser un número válido. ", "")
)</f>
        <v/>
      </c>
      <c r="HL481" s="46">
        <f>IF($DS481,
IF( AND(CG481&lt;&gt;"", ISERR(_xlfn.NUMBERVALUE(CG481))), "El valor de teletrabajo debe ser un número válido. ", "")
)</f>
        <v/>
      </c>
      <c r="HM481" s="46">
        <f>IF($DS481,
IF( AND(CH481&lt;&gt;"", ISERR(_xlfn.NUMBERVALUE(CH481))), "El valor de bonificación de retiro debe ser un número válido. ", "")
)</f>
        <v/>
      </c>
      <c r="HN481" s="46">
        <f>IF($DS481,
IF( AND(CI481&lt;&gt;"", ISERR(_xlfn.NUMBERVALUE(CI481))), "El valor de indemnización de retiro debe ser un número válido. ", "")
)</f>
        <v/>
      </c>
      <c r="HO481" s="46">
        <f>IF($DS481,
IF( AND(CJ481&lt;&gt;"", ISERR(_xlfn.NUMBERVALUE(CJ481))), "El valor de reintegros debe ser un número válido. ", "")
)</f>
        <v/>
      </c>
      <c r="HP481" s="46">
        <f>CONCATENATE(CK481,CL481,CM481)&lt;&gt;""</f>
        <v/>
      </c>
      <c r="HQ481" s="46">
        <f>IF(AND($DS481,HP481),
IF(CK481="","Debes escribir la descripción de otro concepto no categorizado. ",""),
""
)</f>
        <v/>
      </c>
      <c r="HR481" s="46">
        <f>IF(AND($DS481,HP481),
IF(CONCATENATE(CL481,CM481)="","Debes escribir al menos un valor de concepto no categorizado (salarial o no salarial). ",
IF(ISERR(_xlfn.NUMBERVALUE(CL481)),"El valor salarial concepto no categorizado debe ser un número válido. ","")
),
""
)</f>
        <v/>
      </c>
      <c r="HS481" s="46">
        <f>IF(AND($DS481,HP481),
IF(CONCATENATE(CL481,CM481)="","Debes escribir al menos un valor de concepto no categorizado (salarial o no salarial). ",
IF(ISERR(_xlfn.NUMBERVALUE(CM481)),"El valor NO salarial concepto no categorizado debe ser un número válido. ","")
),
""
)</f>
        <v/>
      </c>
      <c r="HT481" s="46">
        <f>IF($DS481,
IF(CN481="","Debes escribir el porcentaje del aporte a salud. ",
IF( ISERR(_xlfn.NUMBERVALUE(CN481)), "El valor del porcentaje del aporte a salud debe ser un número válido. ", "")
)
)</f>
        <v/>
      </c>
      <c r="HU481" s="46">
        <f>IF($DS481,
IF(CO481="","Debes escribir el valor del aporte a salud. ",
IF( ISERR(_xlfn.NUMBERVALUE(CO481)), "El valor del aporte a salud debe ser un número válido. ", "")
)
)</f>
        <v/>
      </c>
      <c r="HV481" s="46">
        <f>IF($DS481,
IF( AND(CP481&lt;&gt;"", ISERR(_xlfn.NUMBERVALUE(CP481))), "El valor plan complementario debe ser un número válido. ", "")
)</f>
        <v/>
      </c>
      <c r="HW481" s="46">
        <f>IF($DS481,
IF(CQ481="","Debes escribir el porcentaje del aporte a pensión. ",
IF( ISERR(_xlfn.NUMBERVALUE(CQ481)), "El valor del porcentaje del aporte a pensión debe ser un número válido. ", "")
)
)</f>
        <v/>
      </c>
      <c r="HX481" s="46">
        <f>IF($DS481,
IF(CR481="","Debes escribir el valor del aporte a pensión. ",
IF( ISERR(_xlfn.NUMBERVALUE(CR481)), "El valor del aporte a salud debe ser un número válido. ", "")
)
)</f>
        <v/>
      </c>
      <c r="HY481" s="46">
        <f>IF($DS481,
IF( AND(CS481&lt;&gt;"", ISERR(_xlfn.NUMBERVALUE(CS481))), "El valor pensión voluntaria debe ser un número válido. ", "")
)</f>
        <v/>
      </c>
      <c r="HZ481" s="46">
        <f>CONCATENATE(CT481,CU481,CV481,CW481)&lt;&gt;""</f>
        <v/>
      </c>
      <c r="IA481" s="46">
        <f>IF(AND($DS481,HZ481),
IF(CT481="","Debes escribir el % del fondo de seguridad pensional. ",
IF( ISERR(_xlfn.NUMBERVALUE(CT481)), "El % del fondo de seguridad debe ser un número válido. ", "")
),
""
)</f>
        <v/>
      </c>
      <c r="IB481" s="46">
        <f>IF(AND($DS481,HZ481),
IF(CU481="","Debes escribir el valor del aporte al fondo de solidaridad pensional. ",
IF( ISERR(_xlfn.NUMBERVALUE(CU481)), "El valor del aporte al fondo de solidaridad pensional debe ser un número válido. ", "")
),
""
)</f>
        <v/>
      </c>
      <c r="IC481" s="46">
        <f>IF(AND($DS481,HZ481),
IF(CV481="","Debes escribir el % del fondo de subsistencia. ",
IF( ISERR(_xlfn.NUMBERVALUE(CV481)), "El % del fondo de subsistencia debe ser un número válido. ", "")
),
""
)</f>
        <v/>
      </c>
      <c r="ID481" s="46">
        <f>IF(AND($DS481,HZ481),
IF(CW481="","Debes escribir el valor del fondo de subsistencia. ",
IF( ISERR(_xlfn.NUMBERVALUE(CW481)), "El valor del fondo de subsistencia debe ser un número válido. ", "")
),
""
)</f>
        <v/>
      </c>
      <c r="IE481" s="46">
        <f>CONCATENATE(CX481,CY481)&lt;&gt;""</f>
        <v/>
      </c>
      <c r="IF481" s="46">
        <f>IF(AND($DS481,IE481),
IF(CX481="","Debes escribir el % de sindicato. ",
IF( ISERR(_xlfn.NUMBERVALUE(CX481)), "El % de sindicato debe ser un número válido. ", "")
),
""
)</f>
        <v/>
      </c>
      <c r="IG481" s="46">
        <f>IF(AND($DS481,IE481),
IF(CY481="","Debes escribir el valor del sindicato. ",
IF( ISERR(_xlfn.NUMBERVALUE(CY481)), "El valor del sindicato debe ser un número válido. ", "")
),
""
)</f>
        <v/>
      </c>
      <c r="IH481" s="46">
        <f>IF($DS481,
IF( AND(CZ481&lt;&gt;"", ISERR(_xlfn.NUMBERVALUE(CZ481))), "El valor de sanción pública debe ser un número válido. ", "")
)</f>
        <v/>
      </c>
      <c r="II481" s="46">
        <f>IF($DS481,
IF( AND(DA481&lt;&gt;"", ISERR(_xlfn.NUMBERVALUE(DA481))), "El valor de sanción privada debe ser un número válido. ", "")
)</f>
        <v/>
      </c>
      <c r="IJ481" s="46">
        <f>CONCATENATE(DB481,DC481)&lt;&gt;""</f>
        <v/>
      </c>
      <c r="IK481" s="46">
        <f>IF(AND($DS481,IJ481),
IF(DB481="","Debes escribir la descripción de libranza. ",""),
""
)</f>
        <v/>
      </c>
      <c r="IL481" s="46">
        <f>IF(AND($DS481,IJ481),
IF(DC481="","Debes escribir la cuota libranza. ",
IF(ISERR(_xlfn.NUMBERVALUE(DC481)),"El valor de la cuota libranza debe ser un número válido. ","")
),
""
)</f>
        <v/>
      </c>
      <c r="IM481" s="46">
        <f>IF($DS481,
IF( AND(DD481&lt;&gt;"", ISERR(_xlfn.NUMBERVALUE(DD481))), "El valor de pagos a terceros debe ser un número válido. ", "")
)</f>
        <v/>
      </c>
      <c r="IN481" s="46">
        <f>IF($DS481,
IF( AND(DE481&lt;&gt;"", ISERR(_xlfn.NUMBERVALUE(DE481))), "El valor de anticipos debe ser un número válido. ", "")
)</f>
        <v/>
      </c>
      <c r="IO481" s="46">
        <f>IF($DS481,
IF( AND(DF481&lt;&gt;"", ISERR(_xlfn.NUMBERVALUE(DF481))), "El valor de AFC debe ser un número válido. ", "")
)</f>
        <v/>
      </c>
      <c r="IP481" s="46">
        <f>IF($DS481,
IF( AND(DG481&lt;&gt;"", ISERR(_xlfn.NUMBERVALUE(DG481))), "El valor de rete-fuente debe ser un número válido. ", "")
)</f>
        <v/>
      </c>
      <c r="IQ481" s="46">
        <f>IF($DS481,
IF( AND(DH481&lt;&gt;"", ISERR(_xlfn.NUMBERVALUE(DH481))), "El valor de cooperativa de trabajo debe ser un número válido. ", "")
)</f>
        <v/>
      </c>
      <c r="IR481" s="46">
        <f>IF($DS481,
IF( AND(DI481&lt;&gt;"", ISERR(_xlfn.NUMBERVALUE(DI481))), "El valor de embargo fiscal debe ser un número válido. ", "")
)</f>
        <v/>
      </c>
      <c r="IS481" s="46">
        <f>IF($DS481,
IF( AND(DJ481&lt;&gt;"", ISERR(_xlfn.NUMBERVALUE(DJ481))), "El valor de educación debe ser un número válido. ", "")
)</f>
        <v/>
      </c>
      <c r="IT481" s="46">
        <f>IF($DS481,
IF( AND(DK481&lt;&gt;"", ISERR(_xlfn.NUMBERVALUE(DK481))), "El valor de reintegro debe ser un número válido. ", "")
)</f>
        <v/>
      </c>
      <c r="IU481" s="46">
        <f>IF($DS481,
IF( AND(DL481&lt;&gt;"", ISERR(_xlfn.NUMBERVALUE(DL481))), "El valor de deuda debe ser un número válido. ", "")
)</f>
        <v/>
      </c>
      <c r="IV481" s="46">
        <f>IF($DS481,
IF( AND(DM481&lt;&gt;"", ISERR(_xlfn.NUMBERVALUE(DM481))), "El valor de otras deducciones debe ser un número válido. ", "")
)</f>
        <v/>
      </c>
      <c r="IW481" s="46">
        <f>IF($DS481,
IF(DN481="","Debes escribir el valor de los devengos totales. ",
IF( ISERR(_xlfn.NUMBERVALUE(DN481)), "El valor de los devengos totales debe ser un número válido. ", "")
)
)</f>
        <v/>
      </c>
      <c r="IX481" s="46">
        <f>IF($DS481,
IF(DO481="","Debes escribir el valor de las deducciones totales. ",
IF( ISERR(_xlfn.NUMBERVALUE(DO481)), "El valor de las deducciones totales debe ser un número válido. ", "")
)
)</f>
        <v/>
      </c>
      <c r="IY481" s="46">
        <f>IF($DS481,
IF(DP481="","Debes escribir el valor del salario total. ",
IF( ISERR(_xlfn.NUMBERVALUE(DP481)), "El valor del salario total debe ser un número válido. ", "")
)
)</f>
        <v/>
      </c>
    </row>
    <row r="482">
      <c r="B482" s="48" t="n">
        <v>470</v>
      </c>
      <c r="C482" s="61">
        <f>IF(AND(DS482,DP482&lt;&gt;""),
IF(DQ482="","OK","Error"),
""
)</f>
        <v/>
      </c>
      <c r="D482" s="53" t="n"/>
      <c r="E482" s="52" t="n"/>
      <c r="F482" s="112" t="n"/>
      <c r="G482" s="52" t="n"/>
      <c r="H482" s="53" t="n"/>
      <c r="I482" s="52" t="n"/>
      <c r="J482" s="52" t="n"/>
      <c r="K482" s="53" t="n"/>
      <c r="L482" s="55" t="n"/>
      <c r="M482" s="108" t="n"/>
      <c r="N482" s="56" t="n"/>
      <c r="O482" s="52" t="n"/>
      <c r="P482" s="52" t="n"/>
      <c r="Q482" s="52" t="n"/>
      <c r="R482" s="52" t="n"/>
      <c r="S482" s="52" t="n"/>
      <c r="T482" s="53" t="n"/>
      <c r="U482" s="52" t="n"/>
      <c r="V482" s="52" t="n"/>
      <c r="W482" s="55" t="n"/>
      <c r="X482" s="55" t="n"/>
      <c r="Y482" s="52" t="n"/>
      <c r="Z482" s="55" t="n"/>
      <c r="AA482" s="52" t="n"/>
      <c r="AB482" s="53" t="n"/>
      <c r="AC482" s="53" t="n"/>
      <c r="AD482" s="53" t="n"/>
      <c r="AE482" s="177" t="n"/>
      <c r="AF482" s="113" t="n"/>
      <c r="AG482" s="177" t="n"/>
      <c r="AH482" s="178" t="n"/>
      <c r="AI482" s="178" t="n"/>
      <c r="AJ482" s="178" t="n"/>
      <c r="AK482" s="114" t="n"/>
      <c r="AL482" s="178" t="n"/>
      <c r="AM482" s="114" t="n"/>
      <c r="AN482" s="178" t="n"/>
      <c r="AO482" s="114" t="n"/>
      <c r="AP482" s="178" t="n"/>
      <c r="AQ482" s="114" t="n"/>
      <c r="AR482" s="178" t="n"/>
      <c r="AS482" s="114" t="n"/>
      <c r="AT482" s="178" t="n"/>
      <c r="AU482" s="114" t="n"/>
      <c r="AV482" s="178" t="n"/>
      <c r="AW482" s="114" t="n"/>
      <c r="AX482" s="178" t="n"/>
      <c r="AY482" s="114" t="n"/>
      <c r="AZ482" s="178" t="n"/>
      <c r="BA482" s="114" t="n"/>
      <c r="BB482" s="178" t="n"/>
      <c r="BC482" s="114" t="n"/>
      <c r="BD482" s="178" t="n"/>
      <c r="BE482" s="178" t="n"/>
      <c r="BF482" s="178" t="n"/>
      <c r="BG482" s="59" t="n"/>
      <c r="BH482" s="178" t="n"/>
      <c r="BI482" s="114" t="n"/>
      <c r="BJ482" s="53" t="n"/>
      <c r="BK482" s="178" t="n"/>
      <c r="BL482" s="114" t="n"/>
      <c r="BM482" s="178" t="n"/>
      <c r="BN482" s="114" t="n"/>
      <c r="BO482" s="178" t="n"/>
      <c r="BP482" s="178" t="n"/>
      <c r="BQ482" s="178" t="n"/>
      <c r="BR482" s="178" t="n"/>
      <c r="BS482" s="178" t="n"/>
      <c r="BT482" s="178" t="n"/>
      <c r="BU482" s="178" t="n"/>
      <c r="BV482" s="178" t="n"/>
      <c r="BW482" s="178" t="n"/>
      <c r="BX482" s="178" t="n"/>
      <c r="BY482" s="178" t="n"/>
      <c r="BZ482" s="178" t="n"/>
      <c r="CA482" s="178" t="n"/>
      <c r="CB482" s="178" t="n"/>
      <c r="CC482" s="178" t="n"/>
      <c r="CD482" s="178" t="n"/>
      <c r="CE482" s="178" t="n"/>
      <c r="CF482" s="178" t="n"/>
      <c r="CG482" s="178" t="n"/>
      <c r="CH482" s="178" t="n"/>
      <c r="CI482" s="178" t="n"/>
      <c r="CJ482" s="178" t="n"/>
      <c r="CK482" s="53" t="n"/>
      <c r="CL482" s="178" t="n"/>
      <c r="CM482" s="178" t="n"/>
      <c r="CN482" s="60" t="n"/>
      <c r="CO482" s="177" t="n"/>
      <c r="CP482" s="178" t="n"/>
      <c r="CQ482" s="60" t="n"/>
      <c r="CR482" s="177" t="n"/>
      <c r="CS482" s="178" t="n"/>
      <c r="CT482" s="59" t="n"/>
      <c r="CU482" s="178" t="n"/>
      <c r="CV482" s="59" t="n"/>
      <c r="CW482" s="178" t="n"/>
      <c r="CX482" s="59" t="n"/>
      <c r="CY482" s="178" t="n"/>
      <c r="CZ482" s="178" t="n"/>
      <c r="DA482" s="178" t="n"/>
      <c r="DB482" s="53" t="n"/>
      <c r="DC482" s="178" t="n"/>
      <c r="DD482" s="178" t="n"/>
      <c r="DE482" s="178" t="n"/>
      <c r="DF482" s="178" t="n"/>
      <c r="DG482" s="178" t="n"/>
      <c r="DH482" s="178" t="n"/>
      <c r="DI482" s="178" t="n"/>
      <c r="DJ482" s="178" t="n"/>
      <c r="DK482" s="178" t="n"/>
      <c r="DL482" s="178" t="n"/>
      <c r="DM482" s="178" t="n"/>
      <c r="DN482" s="177" t="n"/>
      <c r="DO482" s="177" t="n"/>
      <c r="DP482" s="177" t="n"/>
      <c r="DQ482" s="76">
        <f>IF(AND(DS482,DP482&lt;&gt;""),
CONCATENATE(DT482,DU482,DV482,DW482,DX482,DY482,DZ482,EA482,EB482,EC482,ED482,EE482,EF482,EG482,EH482,EI482,EJ482,EK482,EL482,EM482,EN482,EO482,EP482,EQ482,ES482,ET482,EU482,EV482,EW482,EX482,EY482,EZ482,FA482,FC482,FD482,FF482,FG482,FI482,FJ482,FL482,FM482,FO482,FP482,FR482,FS482,FU482,FV482,FX482,FY482,GA482,GB482,GD482,GE482,GF482,GH482,GI482,GJ482,GL482,GM482,GN482,GP482,GQ482,GS482,GT482,GU482,GV482,GW482,GX482,GY482,GZ482,HA482,HB482,HC482,HD482,HE482,HF482,HG482,HH482,HI482,HJ482,HK482,HL482,HM482,HN482,HO482,HQ482,HR482,HS482,HT482,HU482,HV482,HW482,HX482,HY482,IA482,IB482,IC482,ID482,IF482,IG482,IH482,II482,IK482,IL482,IM482,IN482,IO482,IP482,IQ482,IR482,IS482,IT482,IU482,IV482,IW482,IX482,IY482,IZ482),
""
)</f>
        <v/>
      </c>
      <c r="DR482" s="53" t="n"/>
      <c r="DS482" s="46">
        <f>CONCATENATE(D482,$E482,$F482,$G482,H482,$I482,$J482,K482,$L482,$M482,N482,$O482,$P482,$Q482,$R482,$S482,T482,$U482,$V482,$W482,$X482,$Y482,$Z482,$AA482,AB482,AC482,AD482,$AE482,$AF482,$AG482,AH482,AI482,AJ482,AK482,AL482,AM482,AN482,AO482,AP482,AQ482,AR482,AS482,AT482,AU482,AV482,AW482,AX482,AY482,AZ482,BA482,BB482,BC482,BD482,BE482,BF482,BG482,BH482,BI482,BJ482,BK482,BL482,BM482,BN482,BO482,BP482,BQ482,BR482,BS482,BT482,BU482,BV482,BW482,BX482,BY482,BZ482,CA482,CB482,CC482,CD482,CE482,CF482,CG482,CH482,CI482,CJ482,CK482,CL482,CM482,$CN482,$CO482,CP482,$CQ482,$CR482,CS482,CT482,CU482,CV482,CW482,CX482,CY482,CZ482,DA482,DB482,DC482,DD482,DE482,DF482,DG482,DH482,DI482,DJ482,DK482,DL482,DM482,$DN482,$DO482,$DP482,DR482)&lt;&gt;""</f>
        <v/>
      </c>
      <c r="DT482" s="46">
        <f>IF(AND($DS482,$E$4&lt;&gt;""),
IF(LEFT($E$4,2) = "1.",
IF(D482&lt;&gt;"","El CUNE sólo se envía en operaciones de novedad o ajuste. ",""),
IF(D482="","Debes escribir un CUNE válido para realizar operaciones de novedad o ajuste. ","")),
""
)</f>
        <v/>
      </c>
      <c r="DU482" s="46">
        <f>IF($DS482,
IF(E482="","Debes seleccionar el tipo de documento del empleado. ",
IF(_xlfn.IFNA(VLOOKUP(E482,TIPO_DE_DOCUMENTO,1,FALSE),-1)=-1,"El tipo de documento no es válido (por favor seleccionarlo de la lista). ","")
)
)</f>
        <v/>
      </c>
      <c r="DV482" s="46">
        <f>IF($DS482,
IF(F482="","Debes escribir el número de documento del empleado. ","")
)</f>
        <v/>
      </c>
      <c r="DW482" s="46">
        <f>IF($DS482,
IF(G482="","Debes escribir el primer nombre del empleado. ","")
)</f>
        <v/>
      </c>
      <c r="DY482" s="46">
        <f>IF($DS482,
IF(I482="","Debes escribir el primer apellido del empleado. ","")
)</f>
        <v/>
      </c>
      <c r="DZ482" s="46">
        <f>IF($DS482,
IF(J482="","Debes escribir el segundo apellido del empleado. ","")
)</f>
        <v/>
      </c>
      <c r="EB482" s="46">
        <f>IF($DS482,
IF(L482="","Debes escribir la fecha de ingreso del empleado. ",
IF(ISERR(DATE(YEAR(L482),MONTH(L482),DAY(L482))), "El valor ingresado en fecha de ingreso no tiene un formato válido. ","")
)
)</f>
        <v/>
      </c>
      <c r="EC482" s="46">
        <f>IF($DS482,
IF(M482="","Debes escribir el tiempo laborado. ",
IF( IFERROR(INT(M482),1.1) &lt;&gt; IFERROR(_xlfn.NUMBERVALUE(M482),1), "El valor de los días trabajados debe ser un número entero. ", "")
)
)</f>
        <v/>
      </c>
      <c r="ED482" s="46">
        <f>IF($DS482,
IF( AND(N482&lt;&gt;"", ISERR(DATE(YEAR(N482),MONTH(N482),DAY(N482))) ), "El valor ingresado en fecha de ingreso no tiene un formato válido. ",
IF( AND(N482&lt;&gt;"", $E$6&lt;&gt;"", DATE(YEAR(N482), MONTH(N482), 1) &lt;&gt; IFERROR(DATE(MID($E$6, 1, 4), MID($E$6, 6, 2),1), "1/1/1900") ), "La fecha de retiro debe estar dentro del período liquidado. ", "")
)
)</f>
        <v/>
      </c>
      <c r="EE482" s="46">
        <f>IF($DS482,
IF(O482="","Debes seleccionar el tipo de trabajador. ",
IF(_xlfn.IFNA(VLOOKUP(O482,TIPO_DE_TRABAJADOR,1,FALSE),-1)=-1,"El tipo de trabajador no es válido (por favor seleccionarlo de la lista). ","")
)
)</f>
        <v/>
      </c>
      <c r="EF482" s="46">
        <f>IF($DS482,
IF(P482="","Debes seleccionar si es un trabajador dependiente pensionado por vejez. ",
IF(_xlfn.IFNA(VLOOKUP(P482,SUBTIPO_DE_TRABAJADOR,1,FALSE),-1)=-1,"El tipo de trabajador dependiente pensionado por vejez no es válido (por favor seleccionarlo de la lista). ","")
)
)</f>
        <v/>
      </c>
      <c r="EG482" s="46">
        <f>IF($DS482,
IF(Q482="","Debes seleccionar el tipo de contrato del trabajador. ",
IF(_xlfn.IFNA(VLOOKUP(Q482,TIPO_DE_CONTRATO,1,FALSE),-1)=-1,"El tipo de contrato del trabajador no es válido (por favor seleccionarlo de la lista). ","")
)
)</f>
        <v/>
      </c>
      <c r="EH482" s="46">
        <f>IF($DS482,
IF(R482="","Debes seleccionar si es un salario integral. ",
IF(_xlfn.IFNA(VLOOKUP(R482,SI_NO,1,FALSE),-1)=-1,"Valor no válido para salario integral (por favor seleccionarlo de la lista). ","")
)
)</f>
        <v/>
      </c>
      <c r="EI482" s="46">
        <f>IF($DS482,
IF(S482="","Debes seleccionar si el trabajador realiza actividades de riesgo. ",
IF(_xlfn.IFNA(VLOOKUP(S482,SI_NO,1,FALSE),-1)=-1,"Valor no válido para actividad de alto riesgo (por favor seleccionarlo de la lista). ","")
)
)</f>
        <v/>
      </c>
      <c r="EK482" s="46">
        <f>IF($DS482,
IF(U482="","Debes escribir el código del municipio de residencia del trabajador. ",
IF(_xlfn.IFNA(VLOOKUP(U482,MUNICIPIO,1,FALSE),-1)=-1,"El municipio de residencia del trabajador es inválido (por favor seleccionarlo de la lista). ","")
)
)</f>
        <v/>
      </c>
      <c r="EL482" s="46">
        <f>IF($DS482,
IF(V482="","Debes escribir el la dirección de residendia del trabajador. ","")
)</f>
        <v/>
      </c>
      <c r="EM482" s="46">
        <f>IF($DS482,
IF(W482="","Debes escribir la fecha de inicio de la liquidación. ",
IF(ISERR(DATE(YEAR(W482),MONTH(W482),DAY(W482))),"El valor ingresado en fecha de inicio de liquidación no tiene un formato válido. ",
IF( AND($E$6&lt;&gt;"", DATE(YEAR(W482), MONTH(W482), 1) &lt;&gt; IFERROR(DATE(MID($E$6, 1, 4), MID($E$6, 6, 2),1), "1/1/1900") ), "La fecha de inicio de la liquidación debe estar dentro del período liquidado. ", "")
)
)
)</f>
        <v/>
      </c>
      <c r="EN482" s="46">
        <f>IF($DS482,
IF(X482="","Debes escribir la fecha de fin de la liquidación. ",
IF(ISERR(DATE(YEAR(X482),MONTH(X482),DAY(X482))),"El valor ingresado en fecha de fin de liquidación no tiene un formato válido. ",
IF( AND($E$6&lt;&gt;"", DATE(YEAR(X482), MONTH(X482), 1) &lt;&gt; IFERROR(DATE(MID($E$6, 1, 4), MID($E$6, 6, 2),1), "1/1/1900") ), "La fecha de fin de la liquidación debe estar dentro del período liquidado. ", "")
)
)
)</f>
        <v/>
      </c>
      <c r="EO482" s="46">
        <f>IF($DS482,
IF(Y482="","Debes escribir la frecuencia de pago del trabajador. ",
IF(_xlfn.IFNA(VLOOKUP(Y482,PERÍODO_DE_NÓMINA,1,FALSE),-1)=-1,"La frecuencia de pago es inválida (por favor seleccionarlo de la lista). ","")
)
)</f>
        <v/>
      </c>
      <c r="EP482" s="46">
        <f>IF($DS482,
IF(Z482="","Debes escribir la fecha de pago. ",
IF(ISERR(DATE(YEAR(Z482),MONTH(Z482),DAY(Z482))), "El valor ingresado en fecha de pago no tiene un formato válido. ","")
)
)</f>
        <v/>
      </c>
      <c r="EQ482" s="46">
        <f>IF($DS482,
IF(AA482="","Debes escribir el medio de pago. ",
IF(_xlfn.IFNA(VLOOKUP(AA482,MEDIOS_DE_PAGO,1,FALSE),-1)=-1,"El medio de pago es inválido (por favor seleccionarlo de la lista). ","")
)
)</f>
        <v/>
      </c>
      <c r="ER482" s="46">
        <f>OR(AA482='Tablas '!$T$4,AA482='Tablas '!$T$7,AA482='Tablas '!$T$8,AA482='Tablas '!$T$11)</f>
        <v/>
      </c>
      <c r="ES482" s="46">
        <f>IF(AND($DS482,ER482),
IF(AB482="","Debes escribir la entidad bancaria. ",""),
""
)</f>
        <v/>
      </c>
      <c r="ET482" s="46">
        <f>IF(AND($DS482,ER482),
IF(AC482="","Debes escribir el tipo de cuenta bancaria. ",
IF(_xlfn.IFNA(VLOOKUP(AC482,TIPO_DE_CUENTA,1,FALSE),-1)=-1,"El tipo de cuenta bancaria es inválida (por favor seleccionarlo de la lista). ","")
),
""
)</f>
        <v/>
      </c>
      <c r="EU482" s="46">
        <f>IF(AND($DS482,ER482),
IF(AD482="","Debes escribir el número de cuenta bancaria. ",""),
""
)</f>
        <v/>
      </c>
      <c r="EV482" s="46">
        <f>IF($DS482,
IF(AE482="","Debes escribir el valor del sueldo básico. ",
IF( ISERR(_xlfn.NUMBERVALUE(AE482)), "El valor del sueldo básico debe ser un número válido. ", "")
)
)</f>
        <v/>
      </c>
      <c r="EW482" s="46">
        <f>IF($DS482,
IF(AF482="","Debes escribir el número de días trabajados. ",
IF( IFERROR(INT(AF482),1.1) &lt;&gt; IFERROR(_xlfn.NUMBERVALUE(AF482),1), "La cantidad de días trabajados debe ser un número entero. ", "")
)
)</f>
        <v/>
      </c>
      <c r="EX482" s="46">
        <f>IF($DS482,
IF(AG482="","Debes escribir el valor del sueldo trabajado. ",
IF( ISERR(_xlfn.NUMBERVALUE(AG482)), "El valor del sueldo trabajado debe ser un número válido. ", "")
)
)</f>
        <v/>
      </c>
      <c r="EY482" s="46">
        <f>IF($DS482,
IF( AND(AH482&lt;&gt;"", ISERR(_xlfn.NUMBERVALUE(AH482))), "El valor del auxilio de transporte debe ser un número válido. ", "")
)</f>
        <v/>
      </c>
      <c r="EZ482" s="46">
        <f>IF($DS482,
IF( AND(AI482&lt;&gt;"", ISERR(_xlfn.NUMBERVALUE(AI482))), "El valor de viáticos salariales debe ser un número válido. ", "")
)</f>
        <v/>
      </c>
      <c r="FA482" s="46">
        <f>IF($DS482,
IF( AND(AJ482&lt;&gt;"", ISERR(_xlfn.NUMBERVALUE(AJ482))), "El valor de viáticos NO salariales debe ser un número válido. ", "")
)</f>
        <v/>
      </c>
      <c r="FB482" s="46">
        <f>CONCATENATE(AK482,AL482)&lt;&gt;""</f>
        <v/>
      </c>
      <c r="FC482" s="46">
        <f>IF(AND($DS482,FB482),
IF(AK482="","Debes escribir el número de horas extras diurnas. ",
IF( IFERROR(INT(AK482),1.1) &lt;&gt; IFERROR(_xlfn.NUMBERVALUE(AK482),1), "La cantidad de horas extras diurnas debe ser un número entero. ", "")
),
""
)</f>
        <v/>
      </c>
      <c r="FD482" s="46">
        <f>IF(AND($DS482,FB482),
IF(AL482="","Debes escribir el valor de las horas extras diurnas. ",
IF( ISERR(_xlfn.NUMBERVALUE(AL482)), "El valor de las horas extras duirnas debe ser un número válido. ", "")
),
""
)</f>
        <v/>
      </c>
      <c r="FE482" s="46">
        <f>CONCATENATE(AM482,AN482)&lt;&gt;""</f>
        <v/>
      </c>
      <c r="FF482" s="46">
        <f>IF(AND($DS482,FE482),
IF(AM482="","Debes escribir el número de horas extras nocturnas. ",
IF( IFERROR(INT(AM482),1.1) &lt;&gt; IFERROR(_xlfn.NUMBERVALUE(AM482),1), "La cantidad de horas extras nocturnas debe ser un número entero. ", "")
),
""
)</f>
        <v/>
      </c>
      <c r="FG482" s="46">
        <f>IF(AND($DS482,FE482),
IF(AN482="","Debes escribir el valor de las horas extras nocturnas. ",
IF( ISERR(_xlfn.NUMBERVALUE(AN482)), "El valor de las horas extras nocturnas debe ser un número válido. ", "")
),
""
)</f>
        <v/>
      </c>
      <c r="FH482" s="46">
        <f>CONCATENATE(AO482,AP482)&lt;&gt;""</f>
        <v/>
      </c>
      <c r="FI482" s="46">
        <f>IF(AND($DS482,FH482),
IF(AO482="","Debes escribir el número de horas extras diurnas dominicales y festivas. ",
IF( IFERROR(INT(AO482),1.1) &lt;&gt; IFERROR(_xlfn.NUMBERVALUE(AO482),1), "La cantidad de horas extras diurnas dominicales y festivas debe ser un número entero. ", "")
),
""
)</f>
        <v/>
      </c>
      <c r="FJ482" s="46">
        <f>IF(AND($DS482,FH482),
IF(AP482="","Debes escribir el valor de las horas extras diurnas dominicales y festivas. ",
IF( ISERR(_xlfn.NUMBERVALUE(AP482)), "El valor de las horas extras diurnas dominicales y festivas debe ser un número válido. ", "")
),
""
)</f>
        <v/>
      </c>
      <c r="FK482" s="46">
        <f>CONCATENATE(AQ482,AR482)&lt;&gt;""</f>
        <v/>
      </c>
      <c r="FL482" s="46">
        <f>IF(AND($DS482,FK482),
IF(AQ482="","Debes escribir el número de horas extras nocturnas dominicales y festivas. ",
IF( IFERROR(INT(AQ482),1.1) &lt;&gt; IFERROR(_xlfn.NUMBERVALUE(AQ482),1), "La cantidad de horas extras nocturnas dominicales y festivas debe ser un número entero. ", "")
),
""
)</f>
        <v/>
      </c>
      <c r="FM482" s="46">
        <f>IF(AND($DS482,FK482),
IF(AR482="","Debes escribir el valor de las horas extras nocturnas dominicales y festivas. ",
IF( ISERR(_xlfn.NUMBERVALUE(AR482)), "El valor de las horas extras nocturnas dominicales y festivas debe ser un número válido. ", "")
),
""
)</f>
        <v/>
      </c>
      <c r="FN482" s="46">
        <f>CONCATENATE(AS482,AT482)&lt;&gt;""</f>
        <v/>
      </c>
      <c r="FO482" s="46">
        <f>IF(AND($DS482,FN482),
IF(AS482="","Debes escribir el número de horas recargo nocturno. ",
IF( IFERROR(INT(AS482),1.1) &lt;&gt; IFERROR(_xlfn.NUMBERVALUE(AS482),1), "La cantidad de horas recargo nocturno debe ser un número entero. ", "")
),
""
)</f>
        <v/>
      </c>
      <c r="FP482" s="46">
        <f>IF(AND($DS482,FN482),
IF(AT482="","Debes escribir el valor de las horas recargo nocturno. ",
IF( ISERR(_xlfn.NUMBERVALUE(AT482)), "El valor de las horas recargo nocturno debe ser un número válido. ", "")
),
""
)</f>
        <v/>
      </c>
      <c r="FQ482" s="46">
        <f>CONCATENATE(AU482,AV482)&lt;&gt;""</f>
        <v/>
      </c>
      <c r="FR482" s="46">
        <f>IF(AND($DS482,FQ482),
IF(AU482="","Debes escribir el número de horas recargo diurno dominical y festivo. ",
IF( IFERROR(INT(AU482),1.1) &lt;&gt; IFERROR(_xlfn.NUMBERVALUE(AU482),1), "La cantidad de horas recargo diurno dominical y festivo debe ser un número entero. ", "")
),
""
)</f>
        <v/>
      </c>
      <c r="FS482" s="46">
        <f>IF(AND($DS482,FQ482),
IF(AV482="","Debes escribir el valor de las horas recargo diurno dominical y festivo. ",
IF( ISERR(_xlfn.NUMBERVALUE(AV482)), "El valor de las horas recargo diurno dominical y festivo debe ser un número válido. ", "")
),
""
)</f>
        <v/>
      </c>
      <c r="FT482" s="46">
        <f>CONCATENATE(AW482,AX482)&lt;&gt;""</f>
        <v/>
      </c>
      <c r="FU482" s="46">
        <f>IF(AND($DS482,FT482),
IF(AW482="","Debes escribir el número de horas recargo nocturno dominical y festivo. ",
IF( IFERROR(INT(AW482),1.1) &lt;&gt; IFERROR(_xlfn.NUMBERVALUE(AW482),1), "La cantidad de horas recargo nocturno dominical y festivo debe ser un número entero. ", "")
),
""
)</f>
        <v/>
      </c>
      <c r="FV482" s="46">
        <f>IF(AND($DS482,FT482),
IF(AX482="","Debes escribir el valor de las horas recargo nocturno dominical y festivo. ",
IF( ISERR(_xlfn.NUMBERVALUE(AX482)), "El valor de las horas recargo nocturno dominical y festivo debe ser un número válido. ", "")
),
""
)</f>
        <v/>
      </c>
      <c r="FW482" s="46">
        <f>CONCATENATE(AY482,AZ482)&lt;&gt;""</f>
        <v/>
      </c>
      <c r="FX482" s="46">
        <f>IF(AND($DS482,FW482),
IF(AY482="","Debes escribir el número de días de vacaciones comunes. ",
IF( IFERROR(INT(AY482),1.1) &lt;&gt; IFERROR(_xlfn.NUMBERVALUE(AY482),1), "La cantidad de días de vacaciones comunes debe ser un número entero. ", "")
),
""
)</f>
        <v/>
      </c>
      <c r="FY482" s="46">
        <f>IF(AND($DS482,FW482),
IF(AZ482="","Debes escribir el valor de las vacaciones comunes. ",
IF( ISERR(_xlfn.NUMBERVALUE(AZ482)), "El valor de las vacaciones comunes debe ser un número válido. ", "")
),
""
)</f>
        <v/>
      </c>
      <c r="FZ482" s="46">
        <f>CONCATENATE(BA482,BB482)&lt;&gt;""</f>
        <v/>
      </c>
      <c r="GA482" s="46">
        <f>IF(AND($DS482,FZ482),
IF(BA482="","Debes escribir el número de días de vacaciones compensadas. ",
IF( IFERROR(INT(BA482),1.1) &lt;&gt; IFERROR(_xlfn.NUMBERVALUE(BA482),1), "La cantidad de días de vacaciones compensadas debe ser un número entero. ", "")
),
""
)</f>
        <v/>
      </c>
      <c r="GB482" s="46">
        <f>IF(AND($DS482,FZ482),
IF(BB482="","Debes escribir el valor de las vacaciones compensadas. ",
IF( ISERR(_xlfn.NUMBERVALUE(BB482)), "El valor de las vacaciones compensadas debe ser un número válido. ", "")
),
""
)</f>
        <v/>
      </c>
      <c r="GC482" s="46">
        <f>CONCATENATE(BC482,BD482)&lt;&gt;""</f>
        <v/>
      </c>
      <c r="GD482" s="46">
        <f>IF(AND($DS482,GC482),
IF(BC482="","Debes escribir el número de días de prima salarial. ",
IF( IFERROR(INT(BC482),1.1) &lt;&gt; IFERROR(_xlfn.NUMBERVALUE(BC482),1), "La cantidad de días de prima salarial debe ser un número entero. ", "")
),
""
)</f>
        <v/>
      </c>
      <c r="GE482" s="46">
        <f>IF(AND($DS482,GC482),
IF(BD482="","Debes escribir el valor de los días de prima salarial. ",
IF( ISERR(_xlfn.NUMBERVALUE(BD482)), "El valor de los días de prima salarial debe ser un número válido. ", "")
),
""
)</f>
        <v/>
      </c>
      <c r="GF482" s="46">
        <f>IF($DS482,
IF( AND(BE482&lt;&gt;"", ISERR(_xlfn.NUMBERVALUE(BE482))), "El valor de la prima NO saliarial debe ser un número válido. ", "")
)</f>
        <v/>
      </c>
      <c r="GG482" s="46">
        <f>CONCATENATE(BF482,BG482,BH482)&lt;&gt;""</f>
        <v/>
      </c>
      <c r="GH482" s="46">
        <f>IF(AND($DS482,GG482),
IF(BF482="","Debes escribir el valor de las cesantías. ",
IF( ISERR(_xlfn.NUMBERVALUE(BF482)), "El valor de las cesantías debe ser un número válido. ", "")
),
""
)</f>
        <v/>
      </c>
      <c r="GI482" s="46">
        <f>IF(AND($DS482,GG482),
IF(BG482="","Debes escribir el % de cesantías. ",
IF( ISERR(_xlfn.NUMBERVALUE(BG482)), "El % de cesantías debe ser un número válido. ", "")
),
""
)</f>
        <v/>
      </c>
      <c r="GJ482" s="46">
        <f>IF(AND($DS482,GG482),
IF(BH482="","Debes escribir el valor de intereses de cesantías. ",
IF( ISERR(_xlfn.NUMBERVALUE(BH482)), "El valor de intereses de cesantías debe ser un número válido. ", "")
),
""
)</f>
        <v/>
      </c>
      <c r="GK482" s="46">
        <f>CONCATENATE(BI482,BJ482,BK482)&lt;&gt;""</f>
        <v/>
      </c>
      <c r="GL482" s="46">
        <f>IF(AND($DS482,GK482),
IF(BI482="","Debes escribir el número de días de incapacidad. ",
IF( IFERROR(INT(BI482),1.1) &lt;&gt; IFERROR(_xlfn.NUMBERVALUE(BI482),1), "La cantidad de días de incapacidad debe ser un número entero. ", "")
),
""
)</f>
        <v/>
      </c>
      <c r="GM482" s="46">
        <f>IF(AND($DS482,GK482),
IF(BJ482="","Debes escribir el tipo de incapacidad. ",
IF(_xlfn.IFNA(VLOOKUP(BJ482,TIPO_DE_INCAPACIDAD,1,FALSE),-1)=-1,"El tipo de incapacidad es inválida (por favor seleccionarlo de la lista). ","")
),
""
)</f>
        <v/>
      </c>
      <c r="GN482" s="46">
        <f>IF(AND($DS482,GK482),
IF(BK482="","Debes escribir el valor de la incapacidad. ",
IF( ISERR(_xlfn.NUMBERVALUE(BK482)), "El valor de la incapacidad debe ser un número válido. ", "")
),
""
)</f>
        <v/>
      </c>
      <c r="GO482" s="46">
        <f>CONCATENATE(BL482,BM482)&lt;&gt;""</f>
        <v/>
      </c>
      <c r="GP482" s="46">
        <f>IF(AND($DS482,GO482),
IF(BL482="","Debes escribir el número de días de licencia de maternidad o paternidad. ",
IF( IFERROR(INT(BL482),1.1) &lt;&gt; IFERROR(_xlfn.NUMBERVALUE(BL482),1), "La cantidad de días de licencia de maternidad o paternidad debe ser un número entero. ", "")
),
""
)</f>
        <v/>
      </c>
      <c r="GQ482" s="46">
        <f>IF(AND($DS482,GO482),
IF(BM482="","Debes escribir el valor de la licencia de maternidad o paternidad. ",
IF( ISERR(_xlfn.NUMBERVALUE(BM482)), "El valor de la licencia de maternidad o paternidad debe ser un número válido. ", "")
),
""
)</f>
        <v/>
      </c>
      <c r="GR482" s="46">
        <f>CONCATENATE(BN482,BO482)&lt;&gt;""</f>
        <v/>
      </c>
      <c r="GS482" s="46">
        <f>IF(AND($DS482,GR482),
IF(BN482="","Debes escribir el número de días de licencia remunerada. ",
IF( IFERROR(INT(BN482),1.1) &lt;&gt; IFERROR(_xlfn.NUMBERVALUE(BN482),1), "La cantidad de días de licencia remunerada debe ser un número entero. ", "")
),
""
)</f>
        <v/>
      </c>
      <c r="GT482" s="46">
        <f>IF(AND($DS482,GR482),
IF(BO482="","Debes escribir el valor de la licencia remunerada. ",
IF( ISERR(_xlfn.NUMBERVALUE(BO482)), "El valor de la licencia remunerada debe ser un número válido. ", "")
),
""
)</f>
        <v/>
      </c>
      <c r="GU482" s="46">
        <f>IF($DS482,
IF( AND(BP482&lt;&gt;"", ISERR(_xlfn.NUMBERVALUE(BP482))), "El valor de la licencia NO remunerada debe ser un número válido. ", "")
)</f>
        <v/>
      </c>
      <c r="GV482" s="46">
        <f>IF($DS482,
IF( AND(BQ482&lt;&gt;"", ISERR(_xlfn.NUMBERVALUE(BQ482))), "El valor de auxilios salariales debe ser un número válido. ", "")
)</f>
        <v/>
      </c>
      <c r="GW482" s="46">
        <f>IF($DS482,
IF( AND(BR482&lt;&gt;"", ISERR(_xlfn.NUMBERVALUE(BR482))), "El valor de auxilios NO salariales debe ser un número válido. ", "")
)</f>
        <v/>
      </c>
      <c r="GX482" s="46">
        <f>IF($DS482,
IF( AND(BS482&lt;&gt;"", ISERR(_xlfn.NUMBERVALUE(BS482))), "El valor de bonos salariales debe ser un número válido. ", "")
)</f>
        <v/>
      </c>
      <c r="GY482" s="46">
        <f>IF($DS482,
IF( AND(BT482&lt;&gt;"", ISERR(_xlfn.NUMBERVALUE(BT482))), "El valor de bonos NO salariales debe ser un número válido. ", "")
)</f>
        <v/>
      </c>
      <c r="GZ482" s="46">
        <f>IF($DS482,
IF( AND(BU482&lt;&gt;"", ISERR(_xlfn.NUMBERVALUE(BU482))), "El valor de bonos salariales de alimentación debe ser un número válido. ", "")
)</f>
        <v/>
      </c>
      <c r="HA482" s="46">
        <f>IF($DS482,
IF( AND(BV482&lt;&gt;"", ISERR(_xlfn.NUMBERVALUE(BV482))), "El valor de bonos NO salariales de alimentación debe ser un número válido. ", "")
)</f>
        <v/>
      </c>
      <c r="HB482" s="46">
        <f>IF($DS482,
IF( AND(BW482&lt;&gt;"", ISERR(_xlfn.NUMBERVALUE(BW482))), "El valor de bonificaciones salariales debe ser un número válido. ", "")
)</f>
        <v/>
      </c>
      <c r="HC482" s="46">
        <f>IF($DS482,
IF( AND(BX482&lt;&gt;"", ISERR(_xlfn.NUMBERVALUE(BX482))), "El valor de bonificaciones NO salariales debe ser un número válido. ", "")
)</f>
        <v/>
      </c>
      <c r="HD482" s="46">
        <f>IF($DS482,
IF( AND(BY482&lt;&gt;"", ISERR(_xlfn.NUMBERVALUE(BY482))), "El valor de compensaciones ordinarias debe ser un número válido. ", "")
)</f>
        <v/>
      </c>
      <c r="HE482" s="46">
        <f>IF($DS482,
IF( AND(BZ482&lt;&gt;"", ISERR(_xlfn.NUMBERVALUE(BZ482))), "El valor de compensaciones extraordinarias debe ser un número válido. ", "")
)</f>
        <v/>
      </c>
      <c r="HF482" s="46">
        <f>IF($DS482,
IF( AND(CA482&lt;&gt;"", ISERR(_xlfn.NUMBERVALUE(CA482))), "El valor de comisiones debe ser un número válido. ", "")
)</f>
        <v/>
      </c>
      <c r="HG482" s="46">
        <f>IF($DS482,
IF( AND(CB482&lt;&gt;"", ISERR(_xlfn.NUMBERVALUE(CB482))), "El valor de ausencia por huega debe ser un número válido. ", "")
)</f>
        <v/>
      </c>
      <c r="HH482" s="46">
        <f>IF($DS482,
IF( AND(CC482&lt;&gt;"", ISERR(_xlfn.NUMBERVALUE(CC482))), "El valor de anticipos debe ser un número válido. ", "")
)</f>
        <v/>
      </c>
      <c r="HI482" s="46">
        <f>IF($DS482,
IF( AND(CD482&lt;&gt;"", ISERR(_xlfn.NUMBERVALUE(CD482))), "El valor de pagos a terceros debe ser un número válido. ", "")
)</f>
        <v/>
      </c>
      <c r="HJ482" s="46">
        <f>IF($DS482,
IF( AND(CE482&lt;&gt;"", ISERR(_xlfn.NUMBERVALUE(CE482))), "El valor de dotación debe ser un número válido. ", "")
)</f>
        <v/>
      </c>
      <c r="HK482" s="46">
        <f>IF($DS482,
IF( AND(CF482&lt;&gt;"", ISERR(_xlfn.NUMBERVALUE(CF482))), "El valor de apoyo sostenibilidad debe ser un número válido. ", "")
)</f>
        <v/>
      </c>
      <c r="HL482" s="46">
        <f>IF($DS482,
IF( AND(CG482&lt;&gt;"", ISERR(_xlfn.NUMBERVALUE(CG482))), "El valor de teletrabajo debe ser un número válido. ", "")
)</f>
        <v/>
      </c>
      <c r="HM482" s="46">
        <f>IF($DS482,
IF( AND(CH482&lt;&gt;"", ISERR(_xlfn.NUMBERVALUE(CH482))), "El valor de bonificación de retiro debe ser un número válido. ", "")
)</f>
        <v/>
      </c>
      <c r="HN482" s="46">
        <f>IF($DS482,
IF( AND(CI482&lt;&gt;"", ISERR(_xlfn.NUMBERVALUE(CI482))), "El valor de indemnización de retiro debe ser un número válido. ", "")
)</f>
        <v/>
      </c>
      <c r="HO482" s="46">
        <f>IF($DS482,
IF( AND(CJ482&lt;&gt;"", ISERR(_xlfn.NUMBERVALUE(CJ482))), "El valor de reintegros debe ser un número válido. ", "")
)</f>
        <v/>
      </c>
      <c r="HP482" s="46">
        <f>CONCATENATE(CK482,CL482,CM482)&lt;&gt;""</f>
        <v/>
      </c>
      <c r="HQ482" s="46">
        <f>IF(AND($DS482,HP482),
IF(CK482="","Debes escribir la descripción de otro concepto no categorizado. ",""),
""
)</f>
        <v/>
      </c>
      <c r="HR482" s="46">
        <f>IF(AND($DS482,HP482),
IF(CONCATENATE(CL482,CM482)="","Debes escribir al menos un valor de concepto no categorizado (salarial o no salarial). ",
IF(ISERR(_xlfn.NUMBERVALUE(CL482)),"El valor salarial concepto no categorizado debe ser un número válido. ","")
),
""
)</f>
        <v/>
      </c>
      <c r="HS482" s="46">
        <f>IF(AND($DS482,HP482),
IF(CONCATENATE(CL482,CM482)="","Debes escribir al menos un valor de concepto no categorizado (salarial o no salarial). ",
IF(ISERR(_xlfn.NUMBERVALUE(CM482)),"El valor NO salarial concepto no categorizado debe ser un número válido. ","")
),
""
)</f>
        <v/>
      </c>
      <c r="HT482" s="46">
        <f>IF($DS482,
IF(CN482="","Debes escribir el porcentaje del aporte a salud. ",
IF( ISERR(_xlfn.NUMBERVALUE(CN482)), "El valor del porcentaje del aporte a salud debe ser un número válido. ", "")
)
)</f>
        <v/>
      </c>
      <c r="HU482" s="46">
        <f>IF($DS482,
IF(CO482="","Debes escribir el valor del aporte a salud. ",
IF( ISERR(_xlfn.NUMBERVALUE(CO482)), "El valor del aporte a salud debe ser un número válido. ", "")
)
)</f>
        <v/>
      </c>
      <c r="HV482" s="46">
        <f>IF($DS482,
IF( AND(CP482&lt;&gt;"", ISERR(_xlfn.NUMBERVALUE(CP482))), "El valor plan complementario debe ser un número válido. ", "")
)</f>
        <v/>
      </c>
      <c r="HW482" s="46">
        <f>IF($DS482,
IF(CQ482="","Debes escribir el porcentaje del aporte a pensión. ",
IF( ISERR(_xlfn.NUMBERVALUE(CQ482)), "El valor del porcentaje del aporte a pensión debe ser un número válido. ", "")
)
)</f>
        <v/>
      </c>
      <c r="HX482" s="46">
        <f>IF($DS482,
IF(CR482="","Debes escribir el valor del aporte a pensión. ",
IF( ISERR(_xlfn.NUMBERVALUE(CR482)), "El valor del aporte a salud debe ser un número válido. ", "")
)
)</f>
        <v/>
      </c>
      <c r="HY482" s="46">
        <f>IF($DS482,
IF( AND(CS482&lt;&gt;"", ISERR(_xlfn.NUMBERVALUE(CS482))), "El valor pensión voluntaria debe ser un número válido. ", "")
)</f>
        <v/>
      </c>
      <c r="HZ482" s="46">
        <f>CONCATENATE(CT482,CU482,CV482,CW482)&lt;&gt;""</f>
        <v/>
      </c>
      <c r="IA482" s="46">
        <f>IF(AND($DS482,HZ482),
IF(CT482="","Debes escribir el % del fondo de seguridad pensional. ",
IF( ISERR(_xlfn.NUMBERVALUE(CT482)), "El % del fondo de seguridad debe ser un número válido. ", "")
),
""
)</f>
        <v/>
      </c>
      <c r="IB482" s="46">
        <f>IF(AND($DS482,HZ482),
IF(CU482="","Debes escribir el valor del aporte al fondo de solidaridad pensional. ",
IF( ISERR(_xlfn.NUMBERVALUE(CU482)), "El valor del aporte al fondo de solidaridad pensional debe ser un número válido. ", "")
),
""
)</f>
        <v/>
      </c>
      <c r="IC482" s="46">
        <f>IF(AND($DS482,HZ482),
IF(CV482="","Debes escribir el % del fondo de subsistencia. ",
IF( ISERR(_xlfn.NUMBERVALUE(CV482)), "El % del fondo de subsistencia debe ser un número válido. ", "")
),
""
)</f>
        <v/>
      </c>
      <c r="ID482" s="46">
        <f>IF(AND($DS482,HZ482),
IF(CW482="","Debes escribir el valor del fondo de subsistencia. ",
IF( ISERR(_xlfn.NUMBERVALUE(CW482)), "El valor del fondo de subsistencia debe ser un número válido. ", "")
),
""
)</f>
        <v/>
      </c>
      <c r="IE482" s="46">
        <f>CONCATENATE(CX482,CY482)&lt;&gt;""</f>
        <v/>
      </c>
      <c r="IF482" s="46">
        <f>IF(AND($DS482,IE482),
IF(CX482="","Debes escribir el % de sindicato. ",
IF( ISERR(_xlfn.NUMBERVALUE(CX482)), "El % de sindicato debe ser un número válido. ", "")
),
""
)</f>
        <v/>
      </c>
      <c r="IG482" s="46">
        <f>IF(AND($DS482,IE482),
IF(CY482="","Debes escribir el valor del sindicato. ",
IF( ISERR(_xlfn.NUMBERVALUE(CY482)), "El valor del sindicato debe ser un número válido. ", "")
),
""
)</f>
        <v/>
      </c>
      <c r="IH482" s="46">
        <f>IF($DS482,
IF( AND(CZ482&lt;&gt;"", ISERR(_xlfn.NUMBERVALUE(CZ482))), "El valor de sanción pública debe ser un número válido. ", "")
)</f>
        <v/>
      </c>
      <c r="II482" s="46">
        <f>IF($DS482,
IF( AND(DA482&lt;&gt;"", ISERR(_xlfn.NUMBERVALUE(DA482))), "El valor de sanción privada debe ser un número válido. ", "")
)</f>
        <v/>
      </c>
      <c r="IJ482" s="46">
        <f>CONCATENATE(DB482,DC482)&lt;&gt;""</f>
        <v/>
      </c>
      <c r="IK482" s="46">
        <f>IF(AND($DS482,IJ482),
IF(DB482="","Debes escribir la descripción de libranza. ",""),
""
)</f>
        <v/>
      </c>
      <c r="IL482" s="46">
        <f>IF(AND($DS482,IJ482),
IF(DC482="","Debes escribir la cuota libranza. ",
IF(ISERR(_xlfn.NUMBERVALUE(DC482)),"El valor de la cuota libranza debe ser un número válido. ","")
),
""
)</f>
        <v/>
      </c>
      <c r="IM482" s="46">
        <f>IF($DS482,
IF( AND(DD482&lt;&gt;"", ISERR(_xlfn.NUMBERVALUE(DD482))), "El valor de pagos a terceros debe ser un número válido. ", "")
)</f>
        <v/>
      </c>
      <c r="IN482" s="46">
        <f>IF($DS482,
IF( AND(DE482&lt;&gt;"", ISERR(_xlfn.NUMBERVALUE(DE482))), "El valor de anticipos debe ser un número válido. ", "")
)</f>
        <v/>
      </c>
      <c r="IO482" s="46">
        <f>IF($DS482,
IF( AND(DF482&lt;&gt;"", ISERR(_xlfn.NUMBERVALUE(DF482))), "El valor de AFC debe ser un número válido. ", "")
)</f>
        <v/>
      </c>
      <c r="IP482" s="46">
        <f>IF($DS482,
IF( AND(DG482&lt;&gt;"", ISERR(_xlfn.NUMBERVALUE(DG482))), "El valor de rete-fuente debe ser un número válido. ", "")
)</f>
        <v/>
      </c>
      <c r="IQ482" s="46">
        <f>IF($DS482,
IF( AND(DH482&lt;&gt;"", ISERR(_xlfn.NUMBERVALUE(DH482))), "El valor de cooperativa de trabajo debe ser un número válido. ", "")
)</f>
        <v/>
      </c>
      <c r="IR482" s="46">
        <f>IF($DS482,
IF( AND(DI482&lt;&gt;"", ISERR(_xlfn.NUMBERVALUE(DI482))), "El valor de embargo fiscal debe ser un número válido. ", "")
)</f>
        <v/>
      </c>
      <c r="IS482" s="46">
        <f>IF($DS482,
IF( AND(DJ482&lt;&gt;"", ISERR(_xlfn.NUMBERVALUE(DJ482))), "El valor de educación debe ser un número válido. ", "")
)</f>
        <v/>
      </c>
      <c r="IT482" s="46">
        <f>IF($DS482,
IF( AND(DK482&lt;&gt;"", ISERR(_xlfn.NUMBERVALUE(DK482))), "El valor de reintegro debe ser un número válido. ", "")
)</f>
        <v/>
      </c>
      <c r="IU482" s="46">
        <f>IF($DS482,
IF( AND(DL482&lt;&gt;"", ISERR(_xlfn.NUMBERVALUE(DL482))), "El valor de deuda debe ser un número válido. ", "")
)</f>
        <v/>
      </c>
      <c r="IV482" s="46">
        <f>IF($DS482,
IF( AND(DM482&lt;&gt;"", ISERR(_xlfn.NUMBERVALUE(DM482))), "El valor de otras deducciones debe ser un número válido. ", "")
)</f>
        <v/>
      </c>
      <c r="IW482" s="46">
        <f>IF($DS482,
IF(DN482="","Debes escribir el valor de los devengos totales. ",
IF( ISERR(_xlfn.NUMBERVALUE(DN482)), "El valor de los devengos totales debe ser un número válido. ", "")
)
)</f>
        <v/>
      </c>
      <c r="IX482" s="46">
        <f>IF($DS482,
IF(DO482="","Debes escribir el valor de las deducciones totales. ",
IF( ISERR(_xlfn.NUMBERVALUE(DO482)), "El valor de las deducciones totales debe ser un número válido. ", "")
)
)</f>
        <v/>
      </c>
      <c r="IY482" s="46">
        <f>IF($DS482,
IF(DP482="","Debes escribir el valor del salario total. ",
IF( ISERR(_xlfn.NUMBERVALUE(DP482)), "El valor del salario total debe ser un número válido. ", "")
)
)</f>
        <v/>
      </c>
    </row>
    <row r="483">
      <c r="B483" s="48" t="n">
        <v>471</v>
      </c>
      <c r="C483" s="61">
        <f>IF(AND(DS483,DP483&lt;&gt;""),
IF(DQ483="","OK","Error"),
""
)</f>
        <v/>
      </c>
      <c r="D483" s="53" t="n"/>
      <c r="E483" s="52" t="n"/>
      <c r="F483" s="112" t="n"/>
      <c r="G483" s="52" t="n"/>
      <c r="H483" s="53" t="n"/>
      <c r="I483" s="52" t="n"/>
      <c r="J483" s="52" t="n"/>
      <c r="K483" s="53" t="n"/>
      <c r="L483" s="55" t="n"/>
      <c r="M483" s="108" t="n"/>
      <c r="N483" s="56" t="n"/>
      <c r="O483" s="52" t="n"/>
      <c r="P483" s="52" t="n"/>
      <c r="Q483" s="52" t="n"/>
      <c r="R483" s="52" t="n"/>
      <c r="S483" s="52" t="n"/>
      <c r="T483" s="53" t="n"/>
      <c r="U483" s="52" t="n"/>
      <c r="V483" s="52" t="n"/>
      <c r="W483" s="55" t="n"/>
      <c r="X483" s="55" t="n"/>
      <c r="Y483" s="52" t="n"/>
      <c r="Z483" s="55" t="n"/>
      <c r="AA483" s="52" t="n"/>
      <c r="AB483" s="53" t="n"/>
      <c r="AC483" s="53" t="n"/>
      <c r="AD483" s="53" t="n"/>
      <c r="AE483" s="177" t="n"/>
      <c r="AF483" s="113" t="n"/>
      <c r="AG483" s="177" t="n"/>
      <c r="AH483" s="178" t="n"/>
      <c r="AI483" s="178" t="n"/>
      <c r="AJ483" s="178" t="n"/>
      <c r="AK483" s="114" t="n"/>
      <c r="AL483" s="178" t="n"/>
      <c r="AM483" s="114" t="n"/>
      <c r="AN483" s="178" t="n"/>
      <c r="AO483" s="114" t="n"/>
      <c r="AP483" s="178" t="n"/>
      <c r="AQ483" s="114" t="n"/>
      <c r="AR483" s="178" t="n"/>
      <c r="AS483" s="114" t="n"/>
      <c r="AT483" s="178" t="n"/>
      <c r="AU483" s="114" t="n"/>
      <c r="AV483" s="178" t="n"/>
      <c r="AW483" s="114" t="n"/>
      <c r="AX483" s="178" t="n"/>
      <c r="AY483" s="114" t="n"/>
      <c r="AZ483" s="178" t="n"/>
      <c r="BA483" s="114" t="n"/>
      <c r="BB483" s="178" t="n"/>
      <c r="BC483" s="114" t="n"/>
      <c r="BD483" s="178" t="n"/>
      <c r="BE483" s="178" t="n"/>
      <c r="BF483" s="178" t="n"/>
      <c r="BG483" s="59" t="n"/>
      <c r="BH483" s="178" t="n"/>
      <c r="BI483" s="114" t="n"/>
      <c r="BJ483" s="53" t="n"/>
      <c r="BK483" s="178" t="n"/>
      <c r="BL483" s="114" t="n"/>
      <c r="BM483" s="178" t="n"/>
      <c r="BN483" s="114" t="n"/>
      <c r="BO483" s="178" t="n"/>
      <c r="BP483" s="178" t="n"/>
      <c r="BQ483" s="178" t="n"/>
      <c r="BR483" s="178" t="n"/>
      <c r="BS483" s="178" t="n"/>
      <c r="BT483" s="178" t="n"/>
      <c r="BU483" s="178" t="n"/>
      <c r="BV483" s="178" t="n"/>
      <c r="BW483" s="178" t="n"/>
      <c r="BX483" s="178" t="n"/>
      <c r="BY483" s="178" t="n"/>
      <c r="BZ483" s="178" t="n"/>
      <c r="CA483" s="178" t="n"/>
      <c r="CB483" s="178" t="n"/>
      <c r="CC483" s="178" t="n"/>
      <c r="CD483" s="178" t="n"/>
      <c r="CE483" s="178" t="n"/>
      <c r="CF483" s="178" t="n"/>
      <c r="CG483" s="178" t="n"/>
      <c r="CH483" s="178" t="n"/>
      <c r="CI483" s="178" t="n"/>
      <c r="CJ483" s="178" t="n"/>
      <c r="CK483" s="53" t="n"/>
      <c r="CL483" s="178" t="n"/>
      <c r="CM483" s="178" t="n"/>
      <c r="CN483" s="60" t="n"/>
      <c r="CO483" s="177" t="n"/>
      <c r="CP483" s="178" t="n"/>
      <c r="CQ483" s="60" t="n"/>
      <c r="CR483" s="177" t="n"/>
      <c r="CS483" s="178" t="n"/>
      <c r="CT483" s="59" t="n"/>
      <c r="CU483" s="178" t="n"/>
      <c r="CV483" s="59" t="n"/>
      <c r="CW483" s="178" t="n"/>
      <c r="CX483" s="59" t="n"/>
      <c r="CY483" s="178" t="n"/>
      <c r="CZ483" s="178" t="n"/>
      <c r="DA483" s="178" t="n"/>
      <c r="DB483" s="53" t="n"/>
      <c r="DC483" s="178" t="n"/>
      <c r="DD483" s="178" t="n"/>
      <c r="DE483" s="178" t="n"/>
      <c r="DF483" s="178" t="n"/>
      <c r="DG483" s="178" t="n"/>
      <c r="DH483" s="178" t="n"/>
      <c r="DI483" s="178" t="n"/>
      <c r="DJ483" s="178" t="n"/>
      <c r="DK483" s="178" t="n"/>
      <c r="DL483" s="178" t="n"/>
      <c r="DM483" s="178" t="n"/>
      <c r="DN483" s="177" t="n"/>
      <c r="DO483" s="177" t="n"/>
      <c r="DP483" s="177" t="n"/>
      <c r="DQ483" s="76">
        <f>IF(AND(DS483,DP483&lt;&gt;""),
CONCATENATE(DT483,DU483,DV483,DW483,DX483,DY483,DZ483,EA483,EB483,EC483,ED483,EE483,EF483,EG483,EH483,EI483,EJ483,EK483,EL483,EM483,EN483,EO483,EP483,EQ483,ES483,ET483,EU483,EV483,EW483,EX483,EY483,EZ483,FA483,FC483,FD483,FF483,FG483,FI483,FJ483,FL483,FM483,FO483,FP483,FR483,FS483,FU483,FV483,FX483,FY483,GA483,GB483,GD483,GE483,GF483,GH483,GI483,GJ483,GL483,GM483,GN483,GP483,GQ483,GS483,GT483,GU483,GV483,GW483,GX483,GY483,GZ483,HA483,HB483,HC483,HD483,HE483,HF483,HG483,HH483,HI483,HJ483,HK483,HL483,HM483,HN483,HO483,HQ483,HR483,HS483,HT483,HU483,HV483,HW483,HX483,HY483,IA483,IB483,IC483,ID483,IF483,IG483,IH483,II483,IK483,IL483,IM483,IN483,IO483,IP483,IQ483,IR483,IS483,IT483,IU483,IV483,IW483,IX483,IY483,IZ483),
""
)</f>
        <v/>
      </c>
      <c r="DR483" s="53" t="n"/>
      <c r="DS483" s="46">
        <f>CONCATENATE(D483,$E483,$F483,$G483,H483,$I483,$J483,K483,$L483,$M483,N483,$O483,$P483,$Q483,$R483,$S483,T483,$U483,$V483,$W483,$X483,$Y483,$Z483,$AA483,AB483,AC483,AD483,$AE483,$AF483,$AG483,AH483,AI483,AJ483,AK483,AL483,AM483,AN483,AO483,AP483,AQ483,AR483,AS483,AT483,AU483,AV483,AW483,AX483,AY483,AZ483,BA483,BB483,BC483,BD483,BE483,BF483,BG483,BH483,BI483,BJ483,BK483,BL483,BM483,BN483,BO483,BP483,BQ483,BR483,BS483,BT483,BU483,BV483,BW483,BX483,BY483,BZ483,CA483,CB483,CC483,CD483,CE483,CF483,CG483,CH483,CI483,CJ483,CK483,CL483,CM483,$CN483,$CO483,CP483,$CQ483,$CR483,CS483,CT483,CU483,CV483,CW483,CX483,CY483,CZ483,DA483,DB483,DC483,DD483,DE483,DF483,DG483,DH483,DI483,DJ483,DK483,DL483,DM483,$DN483,$DO483,$DP483,DR483)&lt;&gt;""</f>
        <v/>
      </c>
      <c r="DT483" s="46">
        <f>IF(AND($DS483,$E$4&lt;&gt;""),
IF(LEFT($E$4,2) = "1.",
IF(D483&lt;&gt;"","El CUNE sólo se envía en operaciones de novedad o ajuste. ",""),
IF(D483="","Debes escribir un CUNE válido para realizar operaciones de novedad o ajuste. ","")),
""
)</f>
        <v/>
      </c>
      <c r="DU483" s="46">
        <f>IF($DS483,
IF(E483="","Debes seleccionar el tipo de documento del empleado. ",
IF(_xlfn.IFNA(VLOOKUP(E483,TIPO_DE_DOCUMENTO,1,FALSE),-1)=-1,"El tipo de documento no es válido (por favor seleccionarlo de la lista). ","")
)
)</f>
        <v/>
      </c>
      <c r="DV483" s="46">
        <f>IF($DS483,
IF(F483="","Debes escribir el número de documento del empleado. ","")
)</f>
        <v/>
      </c>
      <c r="DW483" s="46">
        <f>IF($DS483,
IF(G483="","Debes escribir el primer nombre del empleado. ","")
)</f>
        <v/>
      </c>
      <c r="DY483" s="46">
        <f>IF($DS483,
IF(I483="","Debes escribir el primer apellido del empleado. ","")
)</f>
        <v/>
      </c>
      <c r="DZ483" s="46">
        <f>IF($DS483,
IF(J483="","Debes escribir el segundo apellido del empleado. ","")
)</f>
        <v/>
      </c>
      <c r="EB483" s="46">
        <f>IF($DS483,
IF(L483="","Debes escribir la fecha de ingreso del empleado. ",
IF(ISERR(DATE(YEAR(L483),MONTH(L483),DAY(L483))), "El valor ingresado en fecha de ingreso no tiene un formato válido. ","")
)
)</f>
        <v/>
      </c>
      <c r="EC483" s="46">
        <f>IF($DS483,
IF(M483="","Debes escribir el tiempo laborado. ",
IF( IFERROR(INT(M483),1.1) &lt;&gt; IFERROR(_xlfn.NUMBERVALUE(M483),1), "El valor de los días trabajados debe ser un número entero. ", "")
)
)</f>
        <v/>
      </c>
      <c r="ED483" s="46">
        <f>IF($DS483,
IF( AND(N483&lt;&gt;"", ISERR(DATE(YEAR(N483),MONTH(N483),DAY(N483))) ), "El valor ingresado en fecha de ingreso no tiene un formato válido. ",
IF( AND(N483&lt;&gt;"", $E$6&lt;&gt;"", DATE(YEAR(N483), MONTH(N483), 1) &lt;&gt; IFERROR(DATE(MID($E$6, 1, 4), MID($E$6, 6, 2),1), "1/1/1900") ), "La fecha de retiro debe estar dentro del período liquidado. ", "")
)
)</f>
        <v/>
      </c>
      <c r="EE483" s="46">
        <f>IF($DS483,
IF(O483="","Debes seleccionar el tipo de trabajador. ",
IF(_xlfn.IFNA(VLOOKUP(O483,TIPO_DE_TRABAJADOR,1,FALSE),-1)=-1,"El tipo de trabajador no es válido (por favor seleccionarlo de la lista). ","")
)
)</f>
        <v/>
      </c>
      <c r="EF483" s="46">
        <f>IF($DS483,
IF(P483="","Debes seleccionar si es un trabajador dependiente pensionado por vejez. ",
IF(_xlfn.IFNA(VLOOKUP(P483,SUBTIPO_DE_TRABAJADOR,1,FALSE),-1)=-1,"El tipo de trabajador dependiente pensionado por vejez no es válido (por favor seleccionarlo de la lista). ","")
)
)</f>
        <v/>
      </c>
      <c r="EG483" s="46">
        <f>IF($DS483,
IF(Q483="","Debes seleccionar el tipo de contrato del trabajador. ",
IF(_xlfn.IFNA(VLOOKUP(Q483,TIPO_DE_CONTRATO,1,FALSE),-1)=-1,"El tipo de contrato del trabajador no es válido (por favor seleccionarlo de la lista). ","")
)
)</f>
        <v/>
      </c>
      <c r="EH483" s="46">
        <f>IF($DS483,
IF(R483="","Debes seleccionar si es un salario integral. ",
IF(_xlfn.IFNA(VLOOKUP(R483,SI_NO,1,FALSE),-1)=-1,"Valor no válido para salario integral (por favor seleccionarlo de la lista). ","")
)
)</f>
        <v/>
      </c>
      <c r="EI483" s="46">
        <f>IF($DS483,
IF(S483="","Debes seleccionar si el trabajador realiza actividades de riesgo. ",
IF(_xlfn.IFNA(VLOOKUP(S483,SI_NO,1,FALSE),-1)=-1,"Valor no válido para actividad de alto riesgo (por favor seleccionarlo de la lista). ","")
)
)</f>
        <v/>
      </c>
      <c r="EK483" s="46">
        <f>IF($DS483,
IF(U483="","Debes escribir el código del municipio de residencia del trabajador. ",
IF(_xlfn.IFNA(VLOOKUP(U483,MUNICIPIO,1,FALSE),-1)=-1,"El municipio de residencia del trabajador es inválido (por favor seleccionarlo de la lista). ","")
)
)</f>
        <v/>
      </c>
      <c r="EL483" s="46">
        <f>IF($DS483,
IF(V483="","Debes escribir el la dirección de residendia del trabajador. ","")
)</f>
        <v/>
      </c>
      <c r="EM483" s="46">
        <f>IF($DS483,
IF(W483="","Debes escribir la fecha de inicio de la liquidación. ",
IF(ISERR(DATE(YEAR(W483),MONTH(W483),DAY(W483))),"El valor ingresado en fecha de inicio de liquidación no tiene un formato válido. ",
IF( AND($E$6&lt;&gt;"", DATE(YEAR(W483), MONTH(W483), 1) &lt;&gt; IFERROR(DATE(MID($E$6, 1, 4), MID($E$6, 6, 2),1), "1/1/1900") ), "La fecha de inicio de la liquidación debe estar dentro del período liquidado. ", "")
)
)
)</f>
        <v/>
      </c>
      <c r="EN483" s="46">
        <f>IF($DS483,
IF(X483="","Debes escribir la fecha de fin de la liquidación. ",
IF(ISERR(DATE(YEAR(X483),MONTH(X483),DAY(X483))),"El valor ingresado en fecha de fin de liquidación no tiene un formato válido. ",
IF( AND($E$6&lt;&gt;"", DATE(YEAR(X483), MONTH(X483), 1) &lt;&gt; IFERROR(DATE(MID($E$6, 1, 4), MID($E$6, 6, 2),1), "1/1/1900") ), "La fecha de fin de la liquidación debe estar dentro del período liquidado. ", "")
)
)
)</f>
        <v/>
      </c>
      <c r="EO483" s="46">
        <f>IF($DS483,
IF(Y483="","Debes escribir la frecuencia de pago del trabajador. ",
IF(_xlfn.IFNA(VLOOKUP(Y483,PERÍODO_DE_NÓMINA,1,FALSE),-1)=-1,"La frecuencia de pago es inválida (por favor seleccionarlo de la lista). ","")
)
)</f>
        <v/>
      </c>
      <c r="EP483" s="46">
        <f>IF($DS483,
IF(Z483="","Debes escribir la fecha de pago. ",
IF(ISERR(DATE(YEAR(Z483),MONTH(Z483),DAY(Z483))), "El valor ingresado en fecha de pago no tiene un formato válido. ","")
)
)</f>
        <v/>
      </c>
      <c r="EQ483" s="46">
        <f>IF($DS483,
IF(AA483="","Debes escribir el medio de pago. ",
IF(_xlfn.IFNA(VLOOKUP(AA483,MEDIOS_DE_PAGO,1,FALSE),-1)=-1,"El medio de pago es inválido (por favor seleccionarlo de la lista). ","")
)
)</f>
        <v/>
      </c>
      <c r="ER483" s="46">
        <f>OR(AA483='Tablas '!$T$4,AA483='Tablas '!$T$7,AA483='Tablas '!$T$8,AA483='Tablas '!$T$11)</f>
        <v/>
      </c>
      <c r="ES483" s="46">
        <f>IF(AND($DS483,ER483),
IF(AB483="","Debes escribir la entidad bancaria. ",""),
""
)</f>
        <v/>
      </c>
      <c r="ET483" s="46">
        <f>IF(AND($DS483,ER483),
IF(AC483="","Debes escribir el tipo de cuenta bancaria. ",
IF(_xlfn.IFNA(VLOOKUP(AC483,TIPO_DE_CUENTA,1,FALSE),-1)=-1,"El tipo de cuenta bancaria es inválida (por favor seleccionarlo de la lista). ","")
),
""
)</f>
        <v/>
      </c>
      <c r="EU483" s="46">
        <f>IF(AND($DS483,ER483),
IF(AD483="","Debes escribir el número de cuenta bancaria. ",""),
""
)</f>
        <v/>
      </c>
      <c r="EV483" s="46">
        <f>IF($DS483,
IF(AE483="","Debes escribir el valor del sueldo básico. ",
IF( ISERR(_xlfn.NUMBERVALUE(AE483)), "El valor del sueldo básico debe ser un número válido. ", "")
)
)</f>
        <v/>
      </c>
      <c r="EW483" s="46">
        <f>IF($DS483,
IF(AF483="","Debes escribir el número de días trabajados. ",
IF( IFERROR(INT(AF483),1.1) &lt;&gt; IFERROR(_xlfn.NUMBERVALUE(AF483),1), "La cantidad de días trabajados debe ser un número entero. ", "")
)
)</f>
        <v/>
      </c>
      <c r="EX483" s="46">
        <f>IF($DS483,
IF(AG483="","Debes escribir el valor del sueldo trabajado. ",
IF( ISERR(_xlfn.NUMBERVALUE(AG483)), "El valor del sueldo trabajado debe ser un número válido. ", "")
)
)</f>
        <v/>
      </c>
      <c r="EY483" s="46">
        <f>IF($DS483,
IF( AND(AH483&lt;&gt;"", ISERR(_xlfn.NUMBERVALUE(AH483))), "El valor del auxilio de transporte debe ser un número válido. ", "")
)</f>
        <v/>
      </c>
      <c r="EZ483" s="46">
        <f>IF($DS483,
IF( AND(AI483&lt;&gt;"", ISERR(_xlfn.NUMBERVALUE(AI483))), "El valor de viáticos salariales debe ser un número válido. ", "")
)</f>
        <v/>
      </c>
      <c r="FA483" s="46">
        <f>IF($DS483,
IF( AND(AJ483&lt;&gt;"", ISERR(_xlfn.NUMBERVALUE(AJ483))), "El valor de viáticos NO salariales debe ser un número válido. ", "")
)</f>
        <v/>
      </c>
      <c r="FB483" s="46">
        <f>CONCATENATE(AK483,AL483)&lt;&gt;""</f>
        <v/>
      </c>
      <c r="FC483" s="46">
        <f>IF(AND($DS483,FB483),
IF(AK483="","Debes escribir el número de horas extras diurnas. ",
IF( IFERROR(INT(AK483),1.1) &lt;&gt; IFERROR(_xlfn.NUMBERVALUE(AK483),1), "La cantidad de horas extras diurnas debe ser un número entero. ", "")
),
""
)</f>
        <v/>
      </c>
      <c r="FD483" s="46">
        <f>IF(AND($DS483,FB483),
IF(AL483="","Debes escribir el valor de las horas extras diurnas. ",
IF( ISERR(_xlfn.NUMBERVALUE(AL483)), "El valor de las horas extras duirnas debe ser un número válido. ", "")
),
""
)</f>
        <v/>
      </c>
      <c r="FE483" s="46">
        <f>CONCATENATE(AM483,AN483)&lt;&gt;""</f>
        <v/>
      </c>
      <c r="FF483" s="46">
        <f>IF(AND($DS483,FE483),
IF(AM483="","Debes escribir el número de horas extras nocturnas. ",
IF( IFERROR(INT(AM483),1.1) &lt;&gt; IFERROR(_xlfn.NUMBERVALUE(AM483),1), "La cantidad de horas extras nocturnas debe ser un número entero. ", "")
),
""
)</f>
        <v/>
      </c>
      <c r="FG483" s="46">
        <f>IF(AND($DS483,FE483),
IF(AN483="","Debes escribir el valor de las horas extras nocturnas. ",
IF( ISERR(_xlfn.NUMBERVALUE(AN483)), "El valor de las horas extras nocturnas debe ser un número válido. ", "")
),
""
)</f>
        <v/>
      </c>
      <c r="FH483" s="46">
        <f>CONCATENATE(AO483,AP483)&lt;&gt;""</f>
        <v/>
      </c>
      <c r="FI483" s="46">
        <f>IF(AND($DS483,FH483),
IF(AO483="","Debes escribir el número de horas extras diurnas dominicales y festivas. ",
IF( IFERROR(INT(AO483),1.1) &lt;&gt; IFERROR(_xlfn.NUMBERVALUE(AO483),1), "La cantidad de horas extras diurnas dominicales y festivas debe ser un número entero. ", "")
),
""
)</f>
        <v/>
      </c>
      <c r="FJ483" s="46">
        <f>IF(AND($DS483,FH483),
IF(AP483="","Debes escribir el valor de las horas extras diurnas dominicales y festivas. ",
IF( ISERR(_xlfn.NUMBERVALUE(AP483)), "El valor de las horas extras diurnas dominicales y festivas debe ser un número válido. ", "")
),
""
)</f>
        <v/>
      </c>
      <c r="FK483" s="46">
        <f>CONCATENATE(AQ483,AR483)&lt;&gt;""</f>
        <v/>
      </c>
      <c r="FL483" s="46">
        <f>IF(AND($DS483,FK483),
IF(AQ483="","Debes escribir el número de horas extras nocturnas dominicales y festivas. ",
IF( IFERROR(INT(AQ483),1.1) &lt;&gt; IFERROR(_xlfn.NUMBERVALUE(AQ483),1), "La cantidad de horas extras nocturnas dominicales y festivas debe ser un número entero. ", "")
),
""
)</f>
        <v/>
      </c>
      <c r="FM483" s="46">
        <f>IF(AND($DS483,FK483),
IF(AR483="","Debes escribir el valor de las horas extras nocturnas dominicales y festivas. ",
IF( ISERR(_xlfn.NUMBERVALUE(AR483)), "El valor de las horas extras nocturnas dominicales y festivas debe ser un número válido. ", "")
),
""
)</f>
        <v/>
      </c>
      <c r="FN483" s="46">
        <f>CONCATENATE(AS483,AT483)&lt;&gt;""</f>
        <v/>
      </c>
      <c r="FO483" s="46">
        <f>IF(AND($DS483,FN483),
IF(AS483="","Debes escribir el número de horas recargo nocturno. ",
IF( IFERROR(INT(AS483),1.1) &lt;&gt; IFERROR(_xlfn.NUMBERVALUE(AS483),1), "La cantidad de horas recargo nocturno debe ser un número entero. ", "")
),
""
)</f>
        <v/>
      </c>
      <c r="FP483" s="46">
        <f>IF(AND($DS483,FN483),
IF(AT483="","Debes escribir el valor de las horas recargo nocturno. ",
IF( ISERR(_xlfn.NUMBERVALUE(AT483)), "El valor de las horas recargo nocturno debe ser un número válido. ", "")
),
""
)</f>
        <v/>
      </c>
      <c r="FQ483" s="46">
        <f>CONCATENATE(AU483,AV483)&lt;&gt;""</f>
        <v/>
      </c>
      <c r="FR483" s="46">
        <f>IF(AND($DS483,FQ483),
IF(AU483="","Debes escribir el número de horas recargo diurno dominical y festivo. ",
IF( IFERROR(INT(AU483),1.1) &lt;&gt; IFERROR(_xlfn.NUMBERVALUE(AU483),1), "La cantidad de horas recargo diurno dominical y festivo debe ser un número entero. ", "")
),
""
)</f>
        <v/>
      </c>
      <c r="FS483" s="46">
        <f>IF(AND($DS483,FQ483),
IF(AV483="","Debes escribir el valor de las horas recargo diurno dominical y festivo. ",
IF( ISERR(_xlfn.NUMBERVALUE(AV483)), "El valor de las horas recargo diurno dominical y festivo debe ser un número válido. ", "")
),
""
)</f>
        <v/>
      </c>
      <c r="FT483" s="46">
        <f>CONCATENATE(AW483,AX483)&lt;&gt;""</f>
        <v/>
      </c>
      <c r="FU483" s="46">
        <f>IF(AND($DS483,FT483),
IF(AW483="","Debes escribir el número de horas recargo nocturno dominical y festivo. ",
IF( IFERROR(INT(AW483),1.1) &lt;&gt; IFERROR(_xlfn.NUMBERVALUE(AW483),1), "La cantidad de horas recargo nocturno dominical y festivo debe ser un número entero. ", "")
),
""
)</f>
        <v/>
      </c>
      <c r="FV483" s="46">
        <f>IF(AND($DS483,FT483),
IF(AX483="","Debes escribir el valor de las horas recargo nocturno dominical y festivo. ",
IF( ISERR(_xlfn.NUMBERVALUE(AX483)), "El valor de las horas recargo nocturno dominical y festivo debe ser un número válido. ", "")
),
""
)</f>
        <v/>
      </c>
      <c r="FW483" s="46">
        <f>CONCATENATE(AY483,AZ483)&lt;&gt;""</f>
        <v/>
      </c>
      <c r="FX483" s="46">
        <f>IF(AND($DS483,FW483),
IF(AY483="","Debes escribir el número de días de vacaciones comunes. ",
IF( IFERROR(INT(AY483),1.1) &lt;&gt; IFERROR(_xlfn.NUMBERVALUE(AY483),1), "La cantidad de días de vacaciones comunes debe ser un número entero. ", "")
),
""
)</f>
        <v/>
      </c>
      <c r="FY483" s="46">
        <f>IF(AND($DS483,FW483),
IF(AZ483="","Debes escribir el valor de las vacaciones comunes. ",
IF( ISERR(_xlfn.NUMBERVALUE(AZ483)), "El valor de las vacaciones comunes debe ser un número válido. ", "")
),
""
)</f>
        <v/>
      </c>
      <c r="FZ483" s="46">
        <f>CONCATENATE(BA483,BB483)&lt;&gt;""</f>
        <v/>
      </c>
      <c r="GA483" s="46">
        <f>IF(AND($DS483,FZ483),
IF(BA483="","Debes escribir el número de días de vacaciones compensadas. ",
IF( IFERROR(INT(BA483),1.1) &lt;&gt; IFERROR(_xlfn.NUMBERVALUE(BA483),1), "La cantidad de días de vacaciones compensadas debe ser un número entero. ", "")
),
""
)</f>
        <v/>
      </c>
      <c r="GB483" s="46">
        <f>IF(AND($DS483,FZ483),
IF(BB483="","Debes escribir el valor de las vacaciones compensadas. ",
IF( ISERR(_xlfn.NUMBERVALUE(BB483)), "El valor de las vacaciones compensadas debe ser un número válido. ", "")
),
""
)</f>
        <v/>
      </c>
      <c r="GC483" s="46">
        <f>CONCATENATE(BC483,BD483)&lt;&gt;""</f>
        <v/>
      </c>
      <c r="GD483" s="46">
        <f>IF(AND($DS483,GC483),
IF(BC483="","Debes escribir el número de días de prima salarial. ",
IF( IFERROR(INT(BC483),1.1) &lt;&gt; IFERROR(_xlfn.NUMBERVALUE(BC483),1), "La cantidad de días de prima salarial debe ser un número entero. ", "")
),
""
)</f>
        <v/>
      </c>
      <c r="GE483" s="46">
        <f>IF(AND($DS483,GC483),
IF(BD483="","Debes escribir el valor de los días de prima salarial. ",
IF( ISERR(_xlfn.NUMBERVALUE(BD483)), "El valor de los días de prima salarial debe ser un número válido. ", "")
),
""
)</f>
        <v/>
      </c>
      <c r="GF483" s="46">
        <f>IF($DS483,
IF( AND(BE483&lt;&gt;"", ISERR(_xlfn.NUMBERVALUE(BE483))), "El valor de la prima NO saliarial debe ser un número válido. ", "")
)</f>
        <v/>
      </c>
      <c r="GG483" s="46">
        <f>CONCATENATE(BF483,BG483,BH483)&lt;&gt;""</f>
        <v/>
      </c>
      <c r="GH483" s="46">
        <f>IF(AND($DS483,GG483),
IF(BF483="","Debes escribir el valor de las cesantías. ",
IF( ISERR(_xlfn.NUMBERVALUE(BF483)), "El valor de las cesantías debe ser un número válido. ", "")
),
""
)</f>
        <v/>
      </c>
      <c r="GI483" s="46">
        <f>IF(AND($DS483,GG483),
IF(BG483="","Debes escribir el % de cesantías. ",
IF( ISERR(_xlfn.NUMBERVALUE(BG483)), "El % de cesantías debe ser un número válido. ", "")
),
""
)</f>
        <v/>
      </c>
      <c r="GJ483" s="46">
        <f>IF(AND($DS483,GG483),
IF(BH483="","Debes escribir el valor de intereses de cesantías. ",
IF( ISERR(_xlfn.NUMBERVALUE(BH483)), "El valor de intereses de cesantías debe ser un número válido. ", "")
),
""
)</f>
        <v/>
      </c>
      <c r="GK483" s="46">
        <f>CONCATENATE(BI483,BJ483,BK483)&lt;&gt;""</f>
        <v/>
      </c>
      <c r="GL483" s="46">
        <f>IF(AND($DS483,GK483),
IF(BI483="","Debes escribir el número de días de incapacidad. ",
IF( IFERROR(INT(BI483),1.1) &lt;&gt; IFERROR(_xlfn.NUMBERVALUE(BI483),1), "La cantidad de días de incapacidad debe ser un número entero. ", "")
),
""
)</f>
        <v/>
      </c>
      <c r="GM483" s="46">
        <f>IF(AND($DS483,GK483),
IF(BJ483="","Debes escribir el tipo de incapacidad. ",
IF(_xlfn.IFNA(VLOOKUP(BJ483,TIPO_DE_INCAPACIDAD,1,FALSE),-1)=-1,"El tipo de incapacidad es inválida (por favor seleccionarlo de la lista). ","")
),
""
)</f>
        <v/>
      </c>
      <c r="GN483" s="46">
        <f>IF(AND($DS483,GK483),
IF(BK483="","Debes escribir el valor de la incapacidad. ",
IF( ISERR(_xlfn.NUMBERVALUE(BK483)), "El valor de la incapacidad debe ser un número válido. ", "")
),
""
)</f>
        <v/>
      </c>
      <c r="GO483" s="46">
        <f>CONCATENATE(BL483,BM483)&lt;&gt;""</f>
        <v/>
      </c>
      <c r="GP483" s="46">
        <f>IF(AND($DS483,GO483),
IF(BL483="","Debes escribir el número de días de licencia de maternidad o paternidad. ",
IF( IFERROR(INT(BL483),1.1) &lt;&gt; IFERROR(_xlfn.NUMBERVALUE(BL483),1), "La cantidad de días de licencia de maternidad o paternidad debe ser un número entero. ", "")
),
""
)</f>
        <v/>
      </c>
      <c r="GQ483" s="46">
        <f>IF(AND($DS483,GO483),
IF(BM483="","Debes escribir el valor de la licencia de maternidad o paternidad. ",
IF( ISERR(_xlfn.NUMBERVALUE(BM483)), "El valor de la licencia de maternidad o paternidad debe ser un número válido. ", "")
),
""
)</f>
        <v/>
      </c>
      <c r="GR483" s="46">
        <f>CONCATENATE(BN483,BO483)&lt;&gt;""</f>
        <v/>
      </c>
      <c r="GS483" s="46">
        <f>IF(AND($DS483,GR483),
IF(BN483="","Debes escribir el número de días de licencia remunerada. ",
IF( IFERROR(INT(BN483),1.1) &lt;&gt; IFERROR(_xlfn.NUMBERVALUE(BN483),1), "La cantidad de días de licencia remunerada debe ser un número entero. ", "")
),
""
)</f>
        <v/>
      </c>
      <c r="GT483" s="46">
        <f>IF(AND($DS483,GR483),
IF(BO483="","Debes escribir el valor de la licencia remunerada. ",
IF( ISERR(_xlfn.NUMBERVALUE(BO483)), "El valor de la licencia remunerada debe ser un número válido. ", "")
),
""
)</f>
        <v/>
      </c>
      <c r="GU483" s="46">
        <f>IF($DS483,
IF( AND(BP483&lt;&gt;"", ISERR(_xlfn.NUMBERVALUE(BP483))), "El valor de la licencia NO remunerada debe ser un número válido. ", "")
)</f>
        <v/>
      </c>
      <c r="GV483" s="46">
        <f>IF($DS483,
IF( AND(BQ483&lt;&gt;"", ISERR(_xlfn.NUMBERVALUE(BQ483))), "El valor de auxilios salariales debe ser un número válido. ", "")
)</f>
        <v/>
      </c>
      <c r="GW483" s="46">
        <f>IF($DS483,
IF( AND(BR483&lt;&gt;"", ISERR(_xlfn.NUMBERVALUE(BR483))), "El valor de auxilios NO salariales debe ser un número válido. ", "")
)</f>
        <v/>
      </c>
      <c r="GX483" s="46">
        <f>IF($DS483,
IF( AND(BS483&lt;&gt;"", ISERR(_xlfn.NUMBERVALUE(BS483))), "El valor de bonos salariales debe ser un número válido. ", "")
)</f>
        <v/>
      </c>
      <c r="GY483" s="46">
        <f>IF($DS483,
IF( AND(BT483&lt;&gt;"", ISERR(_xlfn.NUMBERVALUE(BT483))), "El valor de bonos NO salariales debe ser un número válido. ", "")
)</f>
        <v/>
      </c>
      <c r="GZ483" s="46">
        <f>IF($DS483,
IF( AND(BU483&lt;&gt;"", ISERR(_xlfn.NUMBERVALUE(BU483))), "El valor de bonos salariales de alimentación debe ser un número válido. ", "")
)</f>
        <v/>
      </c>
      <c r="HA483" s="46">
        <f>IF($DS483,
IF( AND(BV483&lt;&gt;"", ISERR(_xlfn.NUMBERVALUE(BV483))), "El valor de bonos NO salariales de alimentación debe ser un número válido. ", "")
)</f>
        <v/>
      </c>
      <c r="HB483" s="46">
        <f>IF($DS483,
IF( AND(BW483&lt;&gt;"", ISERR(_xlfn.NUMBERVALUE(BW483))), "El valor de bonificaciones salariales debe ser un número válido. ", "")
)</f>
        <v/>
      </c>
      <c r="HC483" s="46">
        <f>IF($DS483,
IF( AND(BX483&lt;&gt;"", ISERR(_xlfn.NUMBERVALUE(BX483))), "El valor de bonificaciones NO salariales debe ser un número válido. ", "")
)</f>
        <v/>
      </c>
      <c r="HD483" s="46">
        <f>IF($DS483,
IF( AND(BY483&lt;&gt;"", ISERR(_xlfn.NUMBERVALUE(BY483))), "El valor de compensaciones ordinarias debe ser un número válido. ", "")
)</f>
        <v/>
      </c>
      <c r="HE483" s="46">
        <f>IF($DS483,
IF( AND(BZ483&lt;&gt;"", ISERR(_xlfn.NUMBERVALUE(BZ483))), "El valor de compensaciones extraordinarias debe ser un número válido. ", "")
)</f>
        <v/>
      </c>
      <c r="HF483" s="46">
        <f>IF($DS483,
IF( AND(CA483&lt;&gt;"", ISERR(_xlfn.NUMBERVALUE(CA483))), "El valor de comisiones debe ser un número válido. ", "")
)</f>
        <v/>
      </c>
      <c r="HG483" s="46">
        <f>IF($DS483,
IF( AND(CB483&lt;&gt;"", ISERR(_xlfn.NUMBERVALUE(CB483))), "El valor de ausencia por huega debe ser un número válido. ", "")
)</f>
        <v/>
      </c>
      <c r="HH483" s="46">
        <f>IF($DS483,
IF( AND(CC483&lt;&gt;"", ISERR(_xlfn.NUMBERVALUE(CC483))), "El valor de anticipos debe ser un número válido. ", "")
)</f>
        <v/>
      </c>
      <c r="HI483" s="46">
        <f>IF($DS483,
IF( AND(CD483&lt;&gt;"", ISERR(_xlfn.NUMBERVALUE(CD483))), "El valor de pagos a terceros debe ser un número válido. ", "")
)</f>
        <v/>
      </c>
      <c r="HJ483" s="46">
        <f>IF($DS483,
IF( AND(CE483&lt;&gt;"", ISERR(_xlfn.NUMBERVALUE(CE483))), "El valor de dotación debe ser un número válido. ", "")
)</f>
        <v/>
      </c>
      <c r="HK483" s="46">
        <f>IF($DS483,
IF( AND(CF483&lt;&gt;"", ISERR(_xlfn.NUMBERVALUE(CF483))), "El valor de apoyo sostenibilidad debe ser un número válido. ", "")
)</f>
        <v/>
      </c>
      <c r="HL483" s="46">
        <f>IF($DS483,
IF( AND(CG483&lt;&gt;"", ISERR(_xlfn.NUMBERVALUE(CG483))), "El valor de teletrabajo debe ser un número válido. ", "")
)</f>
        <v/>
      </c>
      <c r="HM483" s="46">
        <f>IF($DS483,
IF( AND(CH483&lt;&gt;"", ISERR(_xlfn.NUMBERVALUE(CH483))), "El valor de bonificación de retiro debe ser un número válido. ", "")
)</f>
        <v/>
      </c>
      <c r="HN483" s="46">
        <f>IF($DS483,
IF( AND(CI483&lt;&gt;"", ISERR(_xlfn.NUMBERVALUE(CI483))), "El valor de indemnización de retiro debe ser un número válido. ", "")
)</f>
        <v/>
      </c>
      <c r="HO483" s="46">
        <f>IF($DS483,
IF( AND(CJ483&lt;&gt;"", ISERR(_xlfn.NUMBERVALUE(CJ483))), "El valor de reintegros debe ser un número válido. ", "")
)</f>
        <v/>
      </c>
      <c r="HP483" s="46">
        <f>CONCATENATE(CK483,CL483,CM483)&lt;&gt;""</f>
        <v/>
      </c>
      <c r="HQ483" s="46">
        <f>IF(AND($DS483,HP483),
IF(CK483="","Debes escribir la descripción de otro concepto no categorizado. ",""),
""
)</f>
        <v/>
      </c>
      <c r="HR483" s="46">
        <f>IF(AND($DS483,HP483),
IF(CONCATENATE(CL483,CM483)="","Debes escribir al menos un valor de concepto no categorizado (salarial o no salarial). ",
IF(ISERR(_xlfn.NUMBERVALUE(CL483)),"El valor salarial concepto no categorizado debe ser un número válido. ","")
),
""
)</f>
        <v/>
      </c>
      <c r="HS483" s="46">
        <f>IF(AND($DS483,HP483),
IF(CONCATENATE(CL483,CM483)="","Debes escribir al menos un valor de concepto no categorizado (salarial o no salarial). ",
IF(ISERR(_xlfn.NUMBERVALUE(CM483)),"El valor NO salarial concepto no categorizado debe ser un número válido. ","")
),
""
)</f>
        <v/>
      </c>
      <c r="HT483" s="46">
        <f>IF($DS483,
IF(CN483="","Debes escribir el porcentaje del aporte a salud. ",
IF( ISERR(_xlfn.NUMBERVALUE(CN483)), "El valor del porcentaje del aporte a salud debe ser un número válido. ", "")
)
)</f>
        <v/>
      </c>
      <c r="HU483" s="46">
        <f>IF($DS483,
IF(CO483="","Debes escribir el valor del aporte a salud. ",
IF( ISERR(_xlfn.NUMBERVALUE(CO483)), "El valor del aporte a salud debe ser un número válido. ", "")
)
)</f>
        <v/>
      </c>
      <c r="HV483" s="46">
        <f>IF($DS483,
IF( AND(CP483&lt;&gt;"", ISERR(_xlfn.NUMBERVALUE(CP483))), "El valor plan complementario debe ser un número válido. ", "")
)</f>
        <v/>
      </c>
      <c r="HW483" s="46">
        <f>IF($DS483,
IF(CQ483="","Debes escribir el porcentaje del aporte a pensión. ",
IF( ISERR(_xlfn.NUMBERVALUE(CQ483)), "El valor del porcentaje del aporte a pensión debe ser un número válido. ", "")
)
)</f>
        <v/>
      </c>
      <c r="HX483" s="46">
        <f>IF($DS483,
IF(CR483="","Debes escribir el valor del aporte a pensión. ",
IF( ISERR(_xlfn.NUMBERVALUE(CR483)), "El valor del aporte a salud debe ser un número válido. ", "")
)
)</f>
        <v/>
      </c>
      <c r="HY483" s="46">
        <f>IF($DS483,
IF( AND(CS483&lt;&gt;"", ISERR(_xlfn.NUMBERVALUE(CS483))), "El valor pensión voluntaria debe ser un número válido. ", "")
)</f>
        <v/>
      </c>
      <c r="HZ483" s="46">
        <f>CONCATENATE(CT483,CU483,CV483,CW483)&lt;&gt;""</f>
        <v/>
      </c>
      <c r="IA483" s="46">
        <f>IF(AND($DS483,HZ483),
IF(CT483="","Debes escribir el % del fondo de seguridad pensional. ",
IF( ISERR(_xlfn.NUMBERVALUE(CT483)), "El % del fondo de seguridad debe ser un número válido. ", "")
),
""
)</f>
        <v/>
      </c>
      <c r="IB483" s="46">
        <f>IF(AND($DS483,HZ483),
IF(CU483="","Debes escribir el valor del aporte al fondo de solidaridad pensional. ",
IF( ISERR(_xlfn.NUMBERVALUE(CU483)), "El valor del aporte al fondo de solidaridad pensional debe ser un número válido. ", "")
),
""
)</f>
        <v/>
      </c>
      <c r="IC483" s="46">
        <f>IF(AND($DS483,HZ483),
IF(CV483="","Debes escribir el % del fondo de subsistencia. ",
IF( ISERR(_xlfn.NUMBERVALUE(CV483)), "El % del fondo de subsistencia debe ser un número válido. ", "")
),
""
)</f>
        <v/>
      </c>
      <c r="ID483" s="46">
        <f>IF(AND($DS483,HZ483),
IF(CW483="","Debes escribir el valor del fondo de subsistencia. ",
IF( ISERR(_xlfn.NUMBERVALUE(CW483)), "El valor del fondo de subsistencia debe ser un número válido. ", "")
),
""
)</f>
        <v/>
      </c>
      <c r="IE483" s="46">
        <f>CONCATENATE(CX483,CY483)&lt;&gt;""</f>
        <v/>
      </c>
      <c r="IF483" s="46">
        <f>IF(AND($DS483,IE483),
IF(CX483="","Debes escribir el % de sindicato. ",
IF( ISERR(_xlfn.NUMBERVALUE(CX483)), "El % de sindicato debe ser un número válido. ", "")
),
""
)</f>
        <v/>
      </c>
      <c r="IG483" s="46">
        <f>IF(AND($DS483,IE483),
IF(CY483="","Debes escribir el valor del sindicato. ",
IF( ISERR(_xlfn.NUMBERVALUE(CY483)), "El valor del sindicato debe ser un número válido. ", "")
),
""
)</f>
        <v/>
      </c>
      <c r="IH483" s="46">
        <f>IF($DS483,
IF( AND(CZ483&lt;&gt;"", ISERR(_xlfn.NUMBERVALUE(CZ483))), "El valor de sanción pública debe ser un número válido. ", "")
)</f>
        <v/>
      </c>
      <c r="II483" s="46">
        <f>IF($DS483,
IF( AND(DA483&lt;&gt;"", ISERR(_xlfn.NUMBERVALUE(DA483))), "El valor de sanción privada debe ser un número válido. ", "")
)</f>
        <v/>
      </c>
      <c r="IJ483" s="46">
        <f>CONCATENATE(DB483,DC483)&lt;&gt;""</f>
        <v/>
      </c>
      <c r="IK483" s="46">
        <f>IF(AND($DS483,IJ483),
IF(DB483="","Debes escribir la descripción de libranza. ",""),
""
)</f>
        <v/>
      </c>
      <c r="IL483" s="46">
        <f>IF(AND($DS483,IJ483),
IF(DC483="","Debes escribir la cuota libranza. ",
IF(ISERR(_xlfn.NUMBERVALUE(DC483)),"El valor de la cuota libranza debe ser un número válido. ","")
),
""
)</f>
        <v/>
      </c>
      <c r="IM483" s="46">
        <f>IF($DS483,
IF( AND(DD483&lt;&gt;"", ISERR(_xlfn.NUMBERVALUE(DD483))), "El valor de pagos a terceros debe ser un número válido. ", "")
)</f>
        <v/>
      </c>
      <c r="IN483" s="46">
        <f>IF($DS483,
IF( AND(DE483&lt;&gt;"", ISERR(_xlfn.NUMBERVALUE(DE483))), "El valor de anticipos debe ser un número válido. ", "")
)</f>
        <v/>
      </c>
      <c r="IO483" s="46">
        <f>IF($DS483,
IF( AND(DF483&lt;&gt;"", ISERR(_xlfn.NUMBERVALUE(DF483))), "El valor de AFC debe ser un número válido. ", "")
)</f>
        <v/>
      </c>
      <c r="IP483" s="46">
        <f>IF($DS483,
IF( AND(DG483&lt;&gt;"", ISERR(_xlfn.NUMBERVALUE(DG483))), "El valor de rete-fuente debe ser un número válido. ", "")
)</f>
        <v/>
      </c>
      <c r="IQ483" s="46">
        <f>IF($DS483,
IF( AND(DH483&lt;&gt;"", ISERR(_xlfn.NUMBERVALUE(DH483))), "El valor de cooperativa de trabajo debe ser un número válido. ", "")
)</f>
        <v/>
      </c>
      <c r="IR483" s="46">
        <f>IF($DS483,
IF( AND(DI483&lt;&gt;"", ISERR(_xlfn.NUMBERVALUE(DI483))), "El valor de embargo fiscal debe ser un número válido. ", "")
)</f>
        <v/>
      </c>
      <c r="IS483" s="46">
        <f>IF($DS483,
IF( AND(DJ483&lt;&gt;"", ISERR(_xlfn.NUMBERVALUE(DJ483))), "El valor de educación debe ser un número válido. ", "")
)</f>
        <v/>
      </c>
      <c r="IT483" s="46">
        <f>IF($DS483,
IF( AND(DK483&lt;&gt;"", ISERR(_xlfn.NUMBERVALUE(DK483))), "El valor de reintegro debe ser un número válido. ", "")
)</f>
        <v/>
      </c>
      <c r="IU483" s="46">
        <f>IF($DS483,
IF( AND(DL483&lt;&gt;"", ISERR(_xlfn.NUMBERVALUE(DL483))), "El valor de deuda debe ser un número válido. ", "")
)</f>
        <v/>
      </c>
      <c r="IV483" s="46">
        <f>IF($DS483,
IF( AND(DM483&lt;&gt;"", ISERR(_xlfn.NUMBERVALUE(DM483))), "El valor de otras deducciones debe ser un número válido. ", "")
)</f>
        <v/>
      </c>
      <c r="IW483" s="46">
        <f>IF($DS483,
IF(DN483="","Debes escribir el valor de los devengos totales. ",
IF( ISERR(_xlfn.NUMBERVALUE(DN483)), "El valor de los devengos totales debe ser un número válido. ", "")
)
)</f>
        <v/>
      </c>
      <c r="IX483" s="46">
        <f>IF($DS483,
IF(DO483="","Debes escribir el valor de las deducciones totales. ",
IF( ISERR(_xlfn.NUMBERVALUE(DO483)), "El valor de las deducciones totales debe ser un número válido. ", "")
)
)</f>
        <v/>
      </c>
      <c r="IY483" s="46">
        <f>IF($DS483,
IF(DP483="","Debes escribir el valor del salario total. ",
IF( ISERR(_xlfn.NUMBERVALUE(DP483)), "El valor del salario total debe ser un número válido. ", "")
)
)</f>
        <v/>
      </c>
    </row>
    <row r="484">
      <c r="B484" s="48" t="n">
        <v>472</v>
      </c>
      <c r="C484" s="61">
        <f>IF(AND(DS484,DP484&lt;&gt;""),
IF(DQ484="","OK","Error"),
""
)</f>
        <v/>
      </c>
      <c r="D484" s="53" t="n"/>
      <c r="E484" s="52" t="n"/>
      <c r="F484" s="112" t="n"/>
      <c r="G484" s="52" t="n"/>
      <c r="H484" s="53" t="n"/>
      <c r="I484" s="52" t="n"/>
      <c r="J484" s="52" t="n"/>
      <c r="K484" s="53" t="n"/>
      <c r="L484" s="55" t="n"/>
      <c r="M484" s="108" t="n"/>
      <c r="N484" s="56" t="n"/>
      <c r="O484" s="52" t="n"/>
      <c r="P484" s="52" t="n"/>
      <c r="Q484" s="52" t="n"/>
      <c r="R484" s="52" t="n"/>
      <c r="S484" s="52" t="n"/>
      <c r="T484" s="53" t="n"/>
      <c r="U484" s="52" t="n"/>
      <c r="V484" s="52" t="n"/>
      <c r="W484" s="55" t="n"/>
      <c r="X484" s="55" t="n"/>
      <c r="Y484" s="52" t="n"/>
      <c r="Z484" s="55" t="n"/>
      <c r="AA484" s="52" t="n"/>
      <c r="AB484" s="53" t="n"/>
      <c r="AC484" s="53" t="n"/>
      <c r="AD484" s="53" t="n"/>
      <c r="AE484" s="177" t="n"/>
      <c r="AF484" s="113" t="n"/>
      <c r="AG484" s="177" t="n"/>
      <c r="AH484" s="178" t="n"/>
      <c r="AI484" s="178" t="n"/>
      <c r="AJ484" s="178" t="n"/>
      <c r="AK484" s="114" t="n"/>
      <c r="AL484" s="178" t="n"/>
      <c r="AM484" s="114" t="n"/>
      <c r="AN484" s="178" t="n"/>
      <c r="AO484" s="114" t="n"/>
      <c r="AP484" s="178" t="n"/>
      <c r="AQ484" s="114" t="n"/>
      <c r="AR484" s="178" t="n"/>
      <c r="AS484" s="114" t="n"/>
      <c r="AT484" s="178" t="n"/>
      <c r="AU484" s="114" t="n"/>
      <c r="AV484" s="178" t="n"/>
      <c r="AW484" s="114" t="n"/>
      <c r="AX484" s="178" t="n"/>
      <c r="AY484" s="114" t="n"/>
      <c r="AZ484" s="178" t="n"/>
      <c r="BA484" s="114" t="n"/>
      <c r="BB484" s="178" t="n"/>
      <c r="BC484" s="114" t="n"/>
      <c r="BD484" s="178" t="n"/>
      <c r="BE484" s="178" t="n"/>
      <c r="BF484" s="178" t="n"/>
      <c r="BG484" s="59" t="n"/>
      <c r="BH484" s="178" t="n"/>
      <c r="BI484" s="114" t="n"/>
      <c r="BJ484" s="53" t="n"/>
      <c r="BK484" s="178" t="n"/>
      <c r="BL484" s="114" t="n"/>
      <c r="BM484" s="178" t="n"/>
      <c r="BN484" s="114" t="n"/>
      <c r="BO484" s="178" t="n"/>
      <c r="BP484" s="178" t="n"/>
      <c r="BQ484" s="178" t="n"/>
      <c r="BR484" s="178" t="n"/>
      <c r="BS484" s="178" t="n"/>
      <c r="BT484" s="178" t="n"/>
      <c r="BU484" s="178" t="n"/>
      <c r="BV484" s="178" t="n"/>
      <c r="BW484" s="178" t="n"/>
      <c r="BX484" s="178" t="n"/>
      <c r="BY484" s="178" t="n"/>
      <c r="BZ484" s="178" t="n"/>
      <c r="CA484" s="178" t="n"/>
      <c r="CB484" s="178" t="n"/>
      <c r="CC484" s="178" t="n"/>
      <c r="CD484" s="178" t="n"/>
      <c r="CE484" s="178" t="n"/>
      <c r="CF484" s="178" t="n"/>
      <c r="CG484" s="178" t="n"/>
      <c r="CH484" s="178" t="n"/>
      <c r="CI484" s="178" t="n"/>
      <c r="CJ484" s="178" t="n"/>
      <c r="CK484" s="53" t="n"/>
      <c r="CL484" s="178" t="n"/>
      <c r="CM484" s="178" t="n"/>
      <c r="CN484" s="60" t="n"/>
      <c r="CO484" s="177" t="n"/>
      <c r="CP484" s="178" t="n"/>
      <c r="CQ484" s="60" t="n"/>
      <c r="CR484" s="177" t="n"/>
      <c r="CS484" s="178" t="n"/>
      <c r="CT484" s="59" t="n"/>
      <c r="CU484" s="178" t="n"/>
      <c r="CV484" s="59" t="n"/>
      <c r="CW484" s="178" t="n"/>
      <c r="CX484" s="59" t="n"/>
      <c r="CY484" s="178" t="n"/>
      <c r="CZ484" s="178" t="n"/>
      <c r="DA484" s="178" t="n"/>
      <c r="DB484" s="53" t="n"/>
      <c r="DC484" s="178" t="n"/>
      <c r="DD484" s="178" t="n"/>
      <c r="DE484" s="178" t="n"/>
      <c r="DF484" s="178" t="n"/>
      <c r="DG484" s="178" t="n"/>
      <c r="DH484" s="178" t="n"/>
      <c r="DI484" s="178" t="n"/>
      <c r="DJ484" s="178" t="n"/>
      <c r="DK484" s="178" t="n"/>
      <c r="DL484" s="178" t="n"/>
      <c r="DM484" s="178" t="n"/>
      <c r="DN484" s="177" t="n"/>
      <c r="DO484" s="177" t="n"/>
      <c r="DP484" s="177" t="n"/>
      <c r="DQ484" s="76">
        <f>IF(AND(DS484,DP484&lt;&gt;""),
CONCATENATE(DT484,DU484,DV484,DW484,DX484,DY484,DZ484,EA484,EB484,EC484,ED484,EE484,EF484,EG484,EH484,EI484,EJ484,EK484,EL484,EM484,EN484,EO484,EP484,EQ484,ES484,ET484,EU484,EV484,EW484,EX484,EY484,EZ484,FA484,FC484,FD484,FF484,FG484,FI484,FJ484,FL484,FM484,FO484,FP484,FR484,FS484,FU484,FV484,FX484,FY484,GA484,GB484,GD484,GE484,GF484,GH484,GI484,GJ484,GL484,GM484,GN484,GP484,GQ484,GS484,GT484,GU484,GV484,GW484,GX484,GY484,GZ484,HA484,HB484,HC484,HD484,HE484,HF484,HG484,HH484,HI484,HJ484,HK484,HL484,HM484,HN484,HO484,HQ484,HR484,HS484,HT484,HU484,HV484,HW484,HX484,HY484,IA484,IB484,IC484,ID484,IF484,IG484,IH484,II484,IK484,IL484,IM484,IN484,IO484,IP484,IQ484,IR484,IS484,IT484,IU484,IV484,IW484,IX484,IY484,IZ484),
""
)</f>
        <v/>
      </c>
      <c r="DR484" s="53" t="n"/>
      <c r="DS484" s="46">
        <f>CONCATENATE(D484,$E484,$F484,$G484,H484,$I484,$J484,K484,$L484,$M484,N484,$O484,$P484,$Q484,$R484,$S484,T484,$U484,$V484,$W484,$X484,$Y484,$Z484,$AA484,AB484,AC484,AD484,$AE484,$AF484,$AG484,AH484,AI484,AJ484,AK484,AL484,AM484,AN484,AO484,AP484,AQ484,AR484,AS484,AT484,AU484,AV484,AW484,AX484,AY484,AZ484,BA484,BB484,BC484,BD484,BE484,BF484,BG484,BH484,BI484,BJ484,BK484,BL484,BM484,BN484,BO484,BP484,BQ484,BR484,BS484,BT484,BU484,BV484,BW484,BX484,BY484,BZ484,CA484,CB484,CC484,CD484,CE484,CF484,CG484,CH484,CI484,CJ484,CK484,CL484,CM484,$CN484,$CO484,CP484,$CQ484,$CR484,CS484,CT484,CU484,CV484,CW484,CX484,CY484,CZ484,DA484,DB484,DC484,DD484,DE484,DF484,DG484,DH484,DI484,DJ484,DK484,DL484,DM484,$DN484,$DO484,$DP484,DR484)&lt;&gt;""</f>
        <v/>
      </c>
      <c r="DT484" s="46">
        <f>IF(AND($DS484,$E$4&lt;&gt;""),
IF(LEFT($E$4,2) = "1.",
IF(D484&lt;&gt;"","El CUNE sólo se envía en operaciones de novedad o ajuste. ",""),
IF(D484="","Debes escribir un CUNE válido para realizar operaciones de novedad o ajuste. ","")),
""
)</f>
        <v/>
      </c>
      <c r="DU484" s="46">
        <f>IF($DS484,
IF(E484="","Debes seleccionar el tipo de documento del empleado. ",
IF(_xlfn.IFNA(VLOOKUP(E484,TIPO_DE_DOCUMENTO,1,FALSE),-1)=-1,"El tipo de documento no es válido (por favor seleccionarlo de la lista). ","")
)
)</f>
        <v/>
      </c>
      <c r="DV484" s="46">
        <f>IF($DS484,
IF(F484="","Debes escribir el número de documento del empleado. ","")
)</f>
        <v/>
      </c>
      <c r="DW484" s="46">
        <f>IF($DS484,
IF(G484="","Debes escribir el primer nombre del empleado. ","")
)</f>
        <v/>
      </c>
      <c r="DY484" s="46">
        <f>IF($DS484,
IF(I484="","Debes escribir el primer apellido del empleado. ","")
)</f>
        <v/>
      </c>
      <c r="DZ484" s="46">
        <f>IF($DS484,
IF(J484="","Debes escribir el segundo apellido del empleado. ","")
)</f>
        <v/>
      </c>
      <c r="EB484" s="46">
        <f>IF($DS484,
IF(L484="","Debes escribir la fecha de ingreso del empleado. ",
IF(ISERR(DATE(YEAR(L484),MONTH(L484),DAY(L484))), "El valor ingresado en fecha de ingreso no tiene un formato válido. ","")
)
)</f>
        <v/>
      </c>
      <c r="EC484" s="46">
        <f>IF($DS484,
IF(M484="","Debes escribir el tiempo laborado. ",
IF( IFERROR(INT(M484),1.1) &lt;&gt; IFERROR(_xlfn.NUMBERVALUE(M484),1), "El valor de los días trabajados debe ser un número entero. ", "")
)
)</f>
        <v/>
      </c>
      <c r="ED484" s="46">
        <f>IF($DS484,
IF( AND(N484&lt;&gt;"", ISERR(DATE(YEAR(N484),MONTH(N484),DAY(N484))) ), "El valor ingresado en fecha de ingreso no tiene un formato válido. ",
IF( AND(N484&lt;&gt;"", $E$6&lt;&gt;"", DATE(YEAR(N484), MONTH(N484), 1) &lt;&gt; IFERROR(DATE(MID($E$6, 1, 4), MID($E$6, 6, 2),1), "1/1/1900") ), "La fecha de retiro debe estar dentro del período liquidado. ", "")
)
)</f>
        <v/>
      </c>
      <c r="EE484" s="46">
        <f>IF($DS484,
IF(O484="","Debes seleccionar el tipo de trabajador. ",
IF(_xlfn.IFNA(VLOOKUP(O484,TIPO_DE_TRABAJADOR,1,FALSE),-1)=-1,"El tipo de trabajador no es válido (por favor seleccionarlo de la lista). ","")
)
)</f>
        <v/>
      </c>
      <c r="EF484" s="46">
        <f>IF($DS484,
IF(P484="","Debes seleccionar si es un trabajador dependiente pensionado por vejez. ",
IF(_xlfn.IFNA(VLOOKUP(P484,SUBTIPO_DE_TRABAJADOR,1,FALSE),-1)=-1,"El tipo de trabajador dependiente pensionado por vejez no es válido (por favor seleccionarlo de la lista). ","")
)
)</f>
        <v/>
      </c>
      <c r="EG484" s="46">
        <f>IF($DS484,
IF(Q484="","Debes seleccionar el tipo de contrato del trabajador. ",
IF(_xlfn.IFNA(VLOOKUP(Q484,TIPO_DE_CONTRATO,1,FALSE),-1)=-1,"El tipo de contrato del trabajador no es válido (por favor seleccionarlo de la lista). ","")
)
)</f>
        <v/>
      </c>
      <c r="EH484" s="46">
        <f>IF($DS484,
IF(R484="","Debes seleccionar si es un salario integral. ",
IF(_xlfn.IFNA(VLOOKUP(R484,SI_NO,1,FALSE),-1)=-1,"Valor no válido para salario integral (por favor seleccionarlo de la lista). ","")
)
)</f>
        <v/>
      </c>
      <c r="EI484" s="46">
        <f>IF($DS484,
IF(S484="","Debes seleccionar si el trabajador realiza actividades de riesgo. ",
IF(_xlfn.IFNA(VLOOKUP(S484,SI_NO,1,FALSE),-1)=-1,"Valor no válido para actividad de alto riesgo (por favor seleccionarlo de la lista). ","")
)
)</f>
        <v/>
      </c>
      <c r="EK484" s="46">
        <f>IF($DS484,
IF(U484="","Debes escribir el código del municipio de residencia del trabajador. ",
IF(_xlfn.IFNA(VLOOKUP(U484,MUNICIPIO,1,FALSE),-1)=-1,"El municipio de residencia del trabajador es inválido (por favor seleccionarlo de la lista). ","")
)
)</f>
        <v/>
      </c>
      <c r="EL484" s="46">
        <f>IF($DS484,
IF(V484="","Debes escribir el la dirección de residendia del trabajador. ","")
)</f>
        <v/>
      </c>
      <c r="EM484" s="46">
        <f>IF($DS484,
IF(W484="","Debes escribir la fecha de inicio de la liquidación. ",
IF(ISERR(DATE(YEAR(W484),MONTH(W484),DAY(W484))),"El valor ingresado en fecha de inicio de liquidación no tiene un formato válido. ",
IF( AND($E$6&lt;&gt;"", DATE(YEAR(W484), MONTH(W484), 1) &lt;&gt; IFERROR(DATE(MID($E$6, 1, 4), MID($E$6, 6, 2),1), "1/1/1900") ), "La fecha de inicio de la liquidación debe estar dentro del período liquidado. ", "")
)
)
)</f>
        <v/>
      </c>
      <c r="EN484" s="46">
        <f>IF($DS484,
IF(X484="","Debes escribir la fecha de fin de la liquidación. ",
IF(ISERR(DATE(YEAR(X484),MONTH(X484),DAY(X484))),"El valor ingresado en fecha de fin de liquidación no tiene un formato válido. ",
IF( AND($E$6&lt;&gt;"", DATE(YEAR(X484), MONTH(X484), 1) &lt;&gt; IFERROR(DATE(MID($E$6, 1, 4), MID($E$6, 6, 2),1), "1/1/1900") ), "La fecha de fin de la liquidación debe estar dentro del período liquidado. ", "")
)
)
)</f>
        <v/>
      </c>
      <c r="EO484" s="46">
        <f>IF($DS484,
IF(Y484="","Debes escribir la frecuencia de pago del trabajador. ",
IF(_xlfn.IFNA(VLOOKUP(Y484,PERÍODO_DE_NÓMINA,1,FALSE),-1)=-1,"La frecuencia de pago es inválida (por favor seleccionarlo de la lista). ","")
)
)</f>
        <v/>
      </c>
      <c r="EP484" s="46">
        <f>IF($DS484,
IF(Z484="","Debes escribir la fecha de pago. ",
IF(ISERR(DATE(YEAR(Z484),MONTH(Z484),DAY(Z484))), "El valor ingresado en fecha de pago no tiene un formato válido. ","")
)
)</f>
        <v/>
      </c>
      <c r="EQ484" s="46">
        <f>IF($DS484,
IF(AA484="","Debes escribir el medio de pago. ",
IF(_xlfn.IFNA(VLOOKUP(AA484,MEDIOS_DE_PAGO,1,FALSE),-1)=-1,"El medio de pago es inválido (por favor seleccionarlo de la lista). ","")
)
)</f>
        <v/>
      </c>
      <c r="ER484" s="46">
        <f>OR(AA484='Tablas '!$T$4,AA484='Tablas '!$T$7,AA484='Tablas '!$T$8,AA484='Tablas '!$T$11)</f>
        <v/>
      </c>
      <c r="ES484" s="46">
        <f>IF(AND($DS484,ER484),
IF(AB484="","Debes escribir la entidad bancaria. ",""),
""
)</f>
        <v/>
      </c>
      <c r="ET484" s="46">
        <f>IF(AND($DS484,ER484),
IF(AC484="","Debes escribir el tipo de cuenta bancaria. ",
IF(_xlfn.IFNA(VLOOKUP(AC484,TIPO_DE_CUENTA,1,FALSE),-1)=-1,"El tipo de cuenta bancaria es inválida (por favor seleccionarlo de la lista). ","")
),
""
)</f>
        <v/>
      </c>
      <c r="EU484" s="46">
        <f>IF(AND($DS484,ER484),
IF(AD484="","Debes escribir el número de cuenta bancaria. ",""),
""
)</f>
        <v/>
      </c>
      <c r="EV484" s="46">
        <f>IF($DS484,
IF(AE484="","Debes escribir el valor del sueldo básico. ",
IF( ISERR(_xlfn.NUMBERVALUE(AE484)), "El valor del sueldo básico debe ser un número válido. ", "")
)
)</f>
        <v/>
      </c>
      <c r="EW484" s="46">
        <f>IF($DS484,
IF(AF484="","Debes escribir el número de días trabajados. ",
IF( IFERROR(INT(AF484),1.1) &lt;&gt; IFERROR(_xlfn.NUMBERVALUE(AF484),1), "La cantidad de días trabajados debe ser un número entero. ", "")
)
)</f>
        <v/>
      </c>
      <c r="EX484" s="46">
        <f>IF($DS484,
IF(AG484="","Debes escribir el valor del sueldo trabajado. ",
IF( ISERR(_xlfn.NUMBERVALUE(AG484)), "El valor del sueldo trabajado debe ser un número válido. ", "")
)
)</f>
        <v/>
      </c>
      <c r="EY484" s="46">
        <f>IF($DS484,
IF( AND(AH484&lt;&gt;"", ISERR(_xlfn.NUMBERVALUE(AH484))), "El valor del auxilio de transporte debe ser un número válido. ", "")
)</f>
        <v/>
      </c>
      <c r="EZ484" s="46">
        <f>IF($DS484,
IF( AND(AI484&lt;&gt;"", ISERR(_xlfn.NUMBERVALUE(AI484))), "El valor de viáticos salariales debe ser un número válido. ", "")
)</f>
        <v/>
      </c>
      <c r="FA484" s="46">
        <f>IF($DS484,
IF( AND(AJ484&lt;&gt;"", ISERR(_xlfn.NUMBERVALUE(AJ484))), "El valor de viáticos NO salariales debe ser un número válido. ", "")
)</f>
        <v/>
      </c>
      <c r="FB484" s="46">
        <f>CONCATENATE(AK484,AL484)&lt;&gt;""</f>
        <v/>
      </c>
      <c r="FC484" s="46">
        <f>IF(AND($DS484,FB484),
IF(AK484="","Debes escribir el número de horas extras diurnas. ",
IF( IFERROR(INT(AK484),1.1) &lt;&gt; IFERROR(_xlfn.NUMBERVALUE(AK484),1), "La cantidad de horas extras diurnas debe ser un número entero. ", "")
),
""
)</f>
        <v/>
      </c>
      <c r="FD484" s="46">
        <f>IF(AND($DS484,FB484),
IF(AL484="","Debes escribir el valor de las horas extras diurnas. ",
IF( ISERR(_xlfn.NUMBERVALUE(AL484)), "El valor de las horas extras duirnas debe ser un número válido. ", "")
),
""
)</f>
        <v/>
      </c>
      <c r="FE484" s="46">
        <f>CONCATENATE(AM484,AN484)&lt;&gt;""</f>
        <v/>
      </c>
      <c r="FF484" s="46">
        <f>IF(AND($DS484,FE484),
IF(AM484="","Debes escribir el número de horas extras nocturnas. ",
IF( IFERROR(INT(AM484),1.1) &lt;&gt; IFERROR(_xlfn.NUMBERVALUE(AM484),1), "La cantidad de horas extras nocturnas debe ser un número entero. ", "")
),
""
)</f>
        <v/>
      </c>
      <c r="FG484" s="46">
        <f>IF(AND($DS484,FE484),
IF(AN484="","Debes escribir el valor de las horas extras nocturnas. ",
IF( ISERR(_xlfn.NUMBERVALUE(AN484)), "El valor de las horas extras nocturnas debe ser un número válido. ", "")
),
""
)</f>
        <v/>
      </c>
      <c r="FH484" s="46">
        <f>CONCATENATE(AO484,AP484)&lt;&gt;""</f>
        <v/>
      </c>
      <c r="FI484" s="46">
        <f>IF(AND($DS484,FH484),
IF(AO484="","Debes escribir el número de horas extras diurnas dominicales y festivas. ",
IF( IFERROR(INT(AO484),1.1) &lt;&gt; IFERROR(_xlfn.NUMBERVALUE(AO484),1), "La cantidad de horas extras diurnas dominicales y festivas debe ser un número entero. ", "")
),
""
)</f>
        <v/>
      </c>
      <c r="FJ484" s="46">
        <f>IF(AND($DS484,FH484),
IF(AP484="","Debes escribir el valor de las horas extras diurnas dominicales y festivas. ",
IF( ISERR(_xlfn.NUMBERVALUE(AP484)), "El valor de las horas extras diurnas dominicales y festivas debe ser un número válido. ", "")
),
""
)</f>
        <v/>
      </c>
      <c r="FK484" s="46">
        <f>CONCATENATE(AQ484,AR484)&lt;&gt;""</f>
        <v/>
      </c>
      <c r="FL484" s="46">
        <f>IF(AND($DS484,FK484),
IF(AQ484="","Debes escribir el número de horas extras nocturnas dominicales y festivas. ",
IF( IFERROR(INT(AQ484),1.1) &lt;&gt; IFERROR(_xlfn.NUMBERVALUE(AQ484),1), "La cantidad de horas extras nocturnas dominicales y festivas debe ser un número entero. ", "")
),
""
)</f>
        <v/>
      </c>
      <c r="FM484" s="46">
        <f>IF(AND($DS484,FK484),
IF(AR484="","Debes escribir el valor de las horas extras nocturnas dominicales y festivas. ",
IF( ISERR(_xlfn.NUMBERVALUE(AR484)), "El valor de las horas extras nocturnas dominicales y festivas debe ser un número válido. ", "")
),
""
)</f>
        <v/>
      </c>
      <c r="FN484" s="46">
        <f>CONCATENATE(AS484,AT484)&lt;&gt;""</f>
        <v/>
      </c>
      <c r="FO484" s="46">
        <f>IF(AND($DS484,FN484),
IF(AS484="","Debes escribir el número de horas recargo nocturno. ",
IF( IFERROR(INT(AS484),1.1) &lt;&gt; IFERROR(_xlfn.NUMBERVALUE(AS484),1), "La cantidad de horas recargo nocturno debe ser un número entero. ", "")
),
""
)</f>
        <v/>
      </c>
      <c r="FP484" s="46">
        <f>IF(AND($DS484,FN484),
IF(AT484="","Debes escribir el valor de las horas recargo nocturno. ",
IF( ISERR(_xlfn.NUMBERVALUE(AT484)), "El valor de las horas recargo nocturno debe ser un número válido. ", "")
),
""
)</f>
        <v/>
      </c>
      <c r="FQ484" s="46">
        <f>CONCATENATE(AU484,AV484)&lt;&gt;""</f>
        <v/>
      </c>
      <c r="FR484" s="46">
        <f>IF(AND($DS484,FQ484),
IF(AU484="","Debes escribir el número de horas recargo diurno dominical y festivo. ",
IF( IFERROR(INT(AU484),1.1) &lt;&gt; IFERROR(_xlfn.NUMBERVALUE(AU484),1), "La cantidad de horas recargo diurno dominical y festivo debe ser un número entero. ", "")
),
""
)</f>
        <v/>
      </c>
      <c r="FS484" s="46">
        <f>IF(AND($DS484,FQ484),
IF(AV484="","Debes escribir el valor de las horas recargo diurno dominical y festivo. ",
IF( ISERR(_xlfn.NUMBERVALUE(AV484)), "El valor de las horas recargo diurno dominical y festivo debe ser un número válido. ", "")
),
""
)</f>
        <v/>
      </c>
      <c r="FT484" s="46">
        <f>CONCATENATE(AW484,AX484)&lt;&gt;""</f>
        <v/>
      </c>
      <c r="FU484" s="46">
        <f>IF(AND($DS484,FT484),
IF(AW484="","Debes escribir el número de horas recargo nocturno dominical y festivo. ",
IF( IFERROR(INT(AW484),1.1) &lt;&gt; IFERROR(_xlfn.NUMBERVALUE(AW484),1), "La cantidad de horas recargo nocturno dominical y festivo debe ser un número entero. ", "")
),
""
)</f>
        <v/>
      </c>
      <c r="FV484" s="46">
        <f>IF(AND($DS484,FT484),
IF(AX484="","Debes escribir el valor de las horas recargo nocturno dominical y festivo. ",
IF( ISERR(_xlfn.NUMBERVALUE(AX484)), "El valor de las horas recargo nocturno dominical y festivo debe ser un número válido. ", "")
),
""
)</f>
        <v/>
      </c>
      <c r="FW484" s="46">
        <f>CONCATENATE(AY484,AZ484)&lt;&gt;""</f>
        <v/>
      </c>
      <c r="FX484" s="46">
        <f>IF(AND($DS484,FW484),
IF(AY484="","Debes escribir el número de días de vacaciones comunes. ",
IF( IFERROR(INT(AY484),1.1) &lt;&gt; IFERROR(_xlfn.NUMBERVALUE(AY484),1), "La cantidad de días de vacaciones comunes debe ser un número entero. ", "")
),
""
)</f>
        <v/>
      </c>
      <c r="FY484" s="46">
        <f>IF(AND($DS484,FW484),
IF(AZ484="","Debes escribir el valor de las vacaciones comunes. ",
IF( ISERR(_xlfn.NUMBERVALUE(AZ484)), "El valor de las vacaciones comunes debe ser un número válido. ", "")
),
""
)</f>
        <v/>
      </c>
      <c r="FZ484" s="46">
        <f>CONCATENATE(BA484,BB484)&lt;&gt;""</f>
        <v/>
      </c>
      <c r="GA484" s="46">
        <f>IF(AND($DS484,FZ484),
IF(BA484="","Debes escribir el número de días de vacaciones compensadas. ",
IF( IFERROR(INT(BA484),1.1) &lt;&gt; IFERROR(_xlfn.NUMBERVALUE(BA484),1), "La cantidad de días de vacaciones compensadas debe ser un número entero. ", "")
),
""
)</f>
        <v/>
      </c>
      <c r="GB484" s="46">
        <f>IF(AND($DS484,FZ484),
IF(BB484="","Debes escribir el valor de las vacaciones compensadas. ",
IF( ISERR(_xlfn.NUMBERVALUE(BB484)), "El valor de las vacaciones compensadas debe ser un número válido. ", "")
),
""
)</f>
        <v/>
      </c>
      <c r="GC484" s="46">
        <f>CONCATENATE(BC484,BD484)&lt;&gt;""</f>
        <v/>
      </c>
      <c r="GD484" s="46">
        <f>IF(AND($DS484,GC484),
IF(BC484="","Debes escribir el número de días de prima salarial. ",
IF( IFERROR(INT(BC484),1.1) &lt;&gt; IFERROR(_xlfn.NUMBERVALUE(BC484),1), "La cantidad de días de prima salarial debe ser un número entero. ", "")
),
""
)</f>
        <v/>
      </c>
      <c r="GE484" s="46">
        <f>IF(AND($DS484,GC484),
IF(BD484="","Debes escribir el valor de los días de prima salarial. ",
IF( ISERR(_xlfn.NUMBERVALUE(BD484)), "El valor de los días de prima salarial debe ser un número válido. ", "")
),
""
)</f>
        <v/>
      </c>
      <c r="GF484" s="46">
        <f>IF($DS484,
IF( AND(BE484&lt;&gt;"", ISERR(_xlfn.NUMBERVALUE(BE484))), "El valor de la prima NO saliarial debe ser un número válido. ", "")
)</f>
        <v/>
      </c>
      <c r="GG484" s="46">
        <f>CONCATENATE(BF484,BG484,BH484)&lt;&gt;""</f>
        <v/>
      </c>
      <c r="GH484" s="46">
        <f>IF(AND($DS484,GG484),
IF(BF484="","Debes escribir el valor de las cesantías. ",
IF( ISERR(_xlfn.NUMBERVALUE(BF484)), "El valor de las cesantías debe ser un número válido. ", "")
),
""
)</f>
        <v/>
      </c>
      <c r="GI484" s="46">
        <f>IF(AND($DS484,GG484),
IF(BG484="","Debes escribir el % de cesantías. ",
IF( ISERR(_xlfn.NUMBERVALUE(BG484)), "El % de cesantías debe ser un número válido. ", "")
),
""
)</f>
        <v/>
      </c>
      <c r="GJ484" s="46">
        <f>IF(AND($DS484,GG484),
IF(BH484="","Debes escribir el valor de intereses de cesantías. ",
IF( ISERR(_xlfn.NUMBERVALUE(BH484)), "El valor de intereses de cesantías debe ser un número válido. ", "")
),
""
)</f>
        <v/>
      </c>
      <c r="GK484" s="46">
        <f>CONCATENATE(BI484,BJ484,BK484)&lt;&gt;""</f>
        <v/>
      </c>
      <c r="GL484" s="46">
        <f>IF(AND($DS484,GK484),
IF(BI484="","Debes escribir el número de días de incapacidad. ",
IF( IFERROR(INT(BI484),1.1) &lt;&gt; IFERROR(_xlfn.NUMBERVALUE(BI484),1), "La cantidad de días de incapacidad debe ser un número entero. ", "")
),
""
)</f>
        <v/>
      </c>
      <c r="GM484" s="46">
        <f>IF(AND($DS484,GK484),
IF(BJ484="","Debes escribir el tipo de incapacidad. ",
IF(_xlfn.IFNA(VLOOKUP(BJ484,TIPO_DE_INCAPACIDAD,1,FALSE),-1)=-1,"El tipo de incapacidad es inválida (por favor seleccionarlo de la lista). ","")
),
""
)</f>
        <v/>
      </c>
      <c r="GN484" s="46">
        <f>IF(AND($DS484,GK484),
IF(BK484="","Debes escribir el valor de la incapacidad. ",
IF( ISERR(_xlfn.NUMBERVALUE(BK484)), "El valor de la incapacidad debe ser un número válido. ", "")
),
""
)</f>
        <v/>
      </c>
      <c r="GO484" s="46">
        <f>CONCATENATE(BL484,BM484)&lt;&gt;""</f>
        <v/>
      </c>
      <c r="GP484" s="46">
        <f>IF(AND($DS484,GO484),
IF(BL484="","Debes escribir el número de días de licencia de maternidad o paternidad. ",
IF( IFERROR(INT(BL484),1.1) &lt;&gt; IFERROR(_xlfn.NUMBERVALUE(BL484),1), "La cantidad de días de licencia de maternidad o paternidad debe ser un número entero. ", "")
),
""
)</f>
        <v/>
      </c>
      <c r="GQ484" s="46">
        <f>IF(AND($DS484,GO484),
IF(BM484="","Debes escribir el valor de la licencia de maternidad o paternidad. ",
IF( ISERR(_xlfn.NUMBERVALUE(BM484)), "El valor de la licencia de maternidad o paternidad debe ser un número válido. ", "")
),
""
)</f>
        <v/>
      </c>
      <c r="GR484" s="46">
        <f>CONCATENATE(BN484,BO484)&lt;&gt;""</f>
        <v/>
      </c>
      <c r="GS484" s="46">
        <f>IF(AND($DS484,GR484),
IF(BN484="","Debes escribir el número de días de licencia remunerada. ",
IF( IFERROR(INT(BN484),1.1) &lt;&gt; IFERROR(_xlfn.NUMBERVALUE(BN484),1), "La cantidad de días de licencia remunerada debe ser un número entero. ", "")
),
""
)</f>
        <v/>
      </c>
      <c r="GT484" s="46">
        <f>IF(AND($DS484,GR484),
IF(BO484="","Debes escribir el valor de la licencia remunerada. ",
IF( ISERR(_xlfn.NUMBERVALUE(BO484)), "El valor de la licencia remunerada debe ser un número válido. ", "")
),
""
)</f>
        <v/>
      </c>
      <c r="GU484" s="46">
        <f>IF($DS484,
IF( AND(BP484&lt;&gt;"", ISERR(_xlfn.NUMBERVALUE(BP484))), "El valor de la licencia NO remunerada debe ser un número válido. ", "")
)</f>
        <v/>
      </c>
      <c r="GV484" s="46">
        <f>IF($DS484,
IF( AND(BQ484&lt;&gt;"", ISERR(_xlfn.NUMBERVALUE(BQ484))), "El valor de auxilios salariales debe ser un número válido. ", "")
)</f>
        <v/>
      </c>
      <c r="GW484" s="46">
        <f>IF($DS484,
IF( AND(BR484&lt;&gt;"", ISERR(_xlfn.NUMBERVALUE(BR484))), "El valor de auxilios NO salariales debe ser un número válido. ", "")
)</f>
        <v/>
      </c>
      <c r="GX484" s="46">
        <f>IF($DS484,
IF( AND(BS484&lt;&gt;"", ISERR(_xlfn.NUMBERVALUE(BS484))), "El valor de bonos salariales debe ser un número válido. ", "")
)</f>
        <v/>
      </c>
      <c r="GY484" s="46">
        <f>IF($DS484,
IF( AND(BT484&lt;&gt;"", ISERR(_xlfn.NUMBERVALUE(BT484))), "El valor de bonos NO salariales debe ser un número válido. ", "")
)</f>
        <v/>
      </c>
      <c r="GZ484" s="46">
        <f>IF($DS484,
IF( AND(BU484&lt;&gt;"", ISERR(_xlfn.NUMBERVALUE(BU484))), "El valor de bonos salariales de alimentación debe ser un número válido. ", "")
)</f>
        <v/>
      </c>
      <c r="HA484" s="46">
        <f>IF($DS484,
IF( AND(BV484&lt;&gt;"", ISERR(_xlfn.NUMBERVALUE(BV484))), "El valor de bonos NO salariales de alimentación debe ser un número válido. ", "")
)</f>
        <v/>
      </c>
      <c r="HB484" s="46">
        <f>IF($DS484,
IF( AND(BW484&lt;&gt;"", ISERR(_xlfn.NUMBERVALUE(BW484))), "El valor de bonificaciones salariales debe ser un número válido. ", "")
)</f>
        <v/>
      </c>
      <c r="HC484" s="46">
        <f>IF($DS484,
IF( AND(BX484&lt;&gt;"", ISERR(_xlfn.NUMBERVALUE(BX484))), "El valor de bonificaciones NO salariales debe ser un número válido. ", "")
)</f>
        <v/>
      </c>
      <c r="HD484" s="46">
        <f>IF($DS484,
IF( AND(BY484&lt;&gt;"", ISERR(_xlfn.NUMBERVALUE(BY484))), "El valor de compensaciones ordinarias debe ser un número válido. ", "")
)</f>
        <v/>
      </c>
      <c r="HE484" s="46">
        <f>IF($DS484,
IF( AND(BZ484&lt;&gt;"", ISERR(_xlfn.NUMBERVALUE(BZ484))), "El valor de compensaciones extraordinarias debe ser un número válido. ", "")
)</f>
        <v/>
      </c>
      <c r="HF484" s="46">
        <f>IF($DS484,
IF( AND(CA484&lt;&gt;"", ISERR(_xlfn.NUMBERVALUE(CA484))), "El valor de comisiones debe ser un número válido. ", "")
)</f>
        <v/>
      </c>
      <c r="HG484" s="46">
        <f>IF($DS484,
IF( AND(CB484&lt;&gt;"", ISERR(_xlfn.NUMBERVALUE(CB484))), "El valor de ausencia por huega debe ser un número válido. ", "")
)</f>
        <v/>
      </c>
      <c r="HH484" s="46">
        <f>IF($DS484,
IF( AND(CC484&lt;&gt;"", ISERR(_xlfn.NUMBERVALUE(CC484))), "El valor de anticipos debe ser un número válido. ", "")
)</f>
        <v/>
      </c>
      <c r="HI484" s="46">
        <f>IF($DS484,
IF( AND(CD484&lt;&gt;"", ISERR(_xlfn.NUMBERVALUE(CD484))), "El valor de pagos a terceros debe ser un número válido. ", "")
)</f>
        <v/>
      </c>
      <c r="HJ484" s="46">
        <f>IF($DS484,
IF( AND(CE484&lt;&gt;"", ISERR(_xlfn.NUMBERVALUE(CE484))), "El valor de dotación debe ser un número válido. ", "")
)</f>
        <v/>
      </c>
      <c r="HK484" s="46">
        <f>IF($DS484,
IF( AND(CF484&lt;&gt;"", ISERR(_xlfn.NUMBERVALUE(CF484))), "El valor de apoyo sostenibilidad debe ser un número válido. ", "")
)</f>
        <v/>
      </c>
      <c r="HL484" s="46">
        <f>IF($DS484,
IF( AND(CG484&lt;&gt;"", ISERR(_xlfn.NUMBERVALUE(CG484))), "El valor de teletrabajo debe ser un número válido. ", "")
)</f>
        <v/>
      </c>
      <c r="HM484" s="46">
        <f>IF($DS484,
IF( AND(CH484&lt;&gt;"", ISERR(_xlfn.NUMBERVALUE(CH484))), "El valor de bonificación de retiro debe ser un número válido. ", "")
)</f>
        <v/>
      </c>
      <c r="HN484" s="46">
        <f>IF($DS484,
IF( AND(CI484&lt;&gt;"", ISERR(_xlfn.NUMBERVALUE(CI484))), "El valor de indemnización de retiro debe ser un número válido. ", "")
)</f>
        <v/>
      </c>
      <c r="HO484" s="46">
        <f>IF($DS484,
IF( AND(CJ484&lt;&gt;"", ISERR(_xlfn.NUMBERVALUE(CJ484))), "El valor de reintegros debe ser un número válido. ", "")
)</f>
        <v/>
      </c>
      <c r="HP484" s="46">
        <f>CONCATENATE(CK484,CL484,CM484)&lt;&gt;""</f>
        <v/>
      </c>
      <c r="HQ484" s="46">
        <f>IF(AND($DS484,HP484),
IF(CK484="","Debes escribir la descripción de otro concepto no categorizado. ",""),
""
)</f>
        <v/>
      </c>
      <c r="HR484" s="46">
        <f>IF(AND($DS484,HP484),
IF(CONCATENATE(CL484,CM484)="","Debes escribir al menos un valor de concepto no categorizado (salarial o no salarial). ",
IF(ISERR(_xlfn.NUMBERVALUE(CL484)),"El valor salarial concepto no categorizado debe ser un número válido. ","")
),
""
)</f>
        <v/>
      </c>
      <c r="HS484" s="46">
        <f>IF(AND($DS484,HP484),
IF(CONCATENATE(CL484,CM484)="","Debes escribir al menos un valor de concepto no categorizado (salarial o no salarial). ",
IF(ISERR(_xlfn.NUMBERVALUE(CM484)),"El valor NO salarial concepto no categorizado debe ser un número válido. ","")
),
""
)</f>
        <v/>
      </c>
      <c r="HT484" s="46">
        <f>IF($DS484,
IF(CN484="","Debes escribir el porcentaje del aporte a salud. ",
IF( ISERR(_xlfn.NUMBERVALUE(CN484)), "El valor del porcentaje del aporte a salud debe ser un número válido. ", "")
)
)</f>
        <v/>
      </c>
      <c r="HU484" s="46">
        <f>IF($DS484,
IF(CO484="","Debes escribir el valor del aporte a salud. ",
IF( ISERR(_xlfn.NUMBERVALUE(CO484)), "El valor del aporte a salud debe ser un número válido. ", "")
)
)</f>
        <v/>
      </c>
      <c r="HV484" s="46">
        <f>IF($DS484,
IF( AND(CP484&lt;&gt;"", ISERR(_xlfn.NUMBERVALUE(CP484))), "El valor plan complementario debe ser un número válido. ", "")
)</f>
        <v/>
      </c>
      <c r="HW484" s="46">
        <f>IF($DS484,
IF(CQ484="","Debes escribir el porcentaje del aporte a pensión. ",
IF( ISERR(_xlfn.NUMBERVALUE(CQ484)), "El valor del porcentaje del aporte a pensión debe ser un número válido. ", "")
)
)</f>
        <v/>
      </c>
      <c r="HX484" s="46">
        <f>IF($DS484,
IF(CR484="","Debes escribir el valor del aporte a pensión. ",
IF( ISERR(_xlfn.NUMBERVALUE(CR484)), "El valor del aporte a salud debe ser un número válido. ", "")
)
)</f>
        <v/>
      </c>
      <c r="HY484" s="46">
        <f>IF($DS484,
IF( AND(CS484&lt;&gt;"", ISERR(_xlfn.NUMBERVALUE(CS484))), "El valor pensión voluntaria debe ser un número válido. ", "")
)</f>
        <v/>
      </c>
      <c r="HZ484" s="46">
        <f>CONCATENATE(CT484,CU484,CV484,CW484)&lt;&gt;""</f>
        <v/>
      </c>
      <c r="IA484" s="46">
        <f>IF(AND($DS484,HZ484),
IF(CT484="","Debes escribir el % del fondo de seguridad pensional. ",
IF( ISERR(_xlfn.NUMBERVALUE(CT484)), "El % del fondo de seguridad debe ser un número válido. ", "")
),
""
)</f>
        <v/>
      </c>
      <c r="IB484" s="46">
        <f>IF(AND($DS484,HZ484),
IF(CU484="","Debes escribir el valor del aporte al fondo de solidaridad pensional. ",
IF( ISERR(_xlfn.NUMBERVALUE(CU484)), "El valor del aporte al fondo de solidaridad pensional debe ser un número válido. ", "")
),
""
)</f>
        <v/>
      </c>
      <c r="IC484" s="46">
        <f>IF(AND($DS484,HZ484),
IF(CV484="","Debes escribir el % del fondo de subsistencia. ",
IF( ISERR(_xlfn.NUMBERVALUE(CV484)), "El % del fondo de subsistencia debe ser un número válido. ", "")
),
""
)</f>
        <v/>
      </c>
      <c r="ID484" s="46">
        <f>IF(AND($DS484,HZ484),
IF(CW484="","Debes escribir el valor del fondo de subsistencia. ",
IF( ISERR(_xlfn.NUMBERVALUE(CW484)), "El valor del fondo de subsistencia debe ser un número válido. ", "")
),
""
)</f>
        <v/>
      </c>
      <c r="IE484" s="46">
        <f>CONCATENATE(CX484,CY484)&lt;&gt;""</f>
        <v/>
      </c>
      <c r="IF484" s="46">
        <f>IF(AND($DS484,IE484),
IF(CX484="","Debes escribir el % de sindicato. ",
IF( ISERR(_xlfn.NUMBERVALUE(CX484)), "El % de sindicato debe ser un número válido. ", "")
),
""
)</f>
        <v/>
      </c>
      <c r="IG484" s="46">
        <f>IF(AND($DS484,IE484),
IF(CY484="","Debes escribir el valor del sindicato. ",
IF( ISERR(_xlfn.NUMBERVALUE(CY484)), "El valor del sindicato debe ser un número válido. ", "")
),
""
)</f>
        <v/>
      </c>
      <c r="IH484" s="46">
        <f>IF($DS484,
IF( AND(CZ484&lt;&gt;"", ISERR(_xlfn.NUMBERVALUE(CZ484))), "El valor de sanción pública debe ser un número válido. ", "")
)</f>
        <v/>
      </c>
      <c r="II484" s="46">
        <f>IF($DS484,
IF( AND(DA484&lt;&gt;"", ISERR(_xlfn.NUMBERVALUE(DA484))), "El valor de sanción privada debe ser un número válido. ", "")
)</f>
        <v/>
      </c>
      <c r="IJ484" s="46">
        <f>CONCATENATE(DB484,DC484)&lt;&gt;""</f>
        <v/>
      </c>
      <c r="IK484" s="46">
        <f>IF(AND($DS484,IJ484),
IF(DB484="","Debes escribir la descripción de libranza. ",""),
""
)</f>
        <v/>
      </c>
      <c r="IL484" s="46">
        <f>IF(AND($DS484,IJ484),
IF(DC484="","Debes escribir la cuota libranza. ",
IF(ISERR(_xlfn.NUMBERVALUE(DC484)),"El valor de la cuota libranza debe ser un número válido. ","")
),
""
)</f>
        <v/>
      </c>
      <c r="IM484" s="46">
        <f>IF($DS484,
IF( AND(DD484&lt;&gt;"", ISERR(_xlfn.NUMBERVALUE(DD484))), "El valor de pagos a terceros debe ser un número válido. ", "")
)</f>
        <v/>
      </c>
      <c r="IN484" s="46">
        <f>IF($DS484,
IF( AND(DE484&lt;&gt;"", ISERR(_xlfn.NUMBERVALUE(DE484))), "El valor de anticipos debe ser un número válido. ", "")
)</f>
        <v/>
      </c>
      <c r="IO484" s="46">
        <f>IF($DS484,
IF( AND(DF484&lt;&gt;"", ISERR(_xlfn.NUMBERVALUE(DF484))), "El valor de AFC debe ser un número válido. ", "")
)</f>
        <v/>
      </c>
      <c r="IP484" s="46">
        <f>IF($DS484,
IF( AND(DG484&lt;&gt;"", ISERR(_xlfn.NUMBERVALUE(DG484))), "El valor de rete-fuente debe ser un número válido. ", "")
)</f>
        <v/>
      </c>
      <c r="IQ484" s="46">
        <f>IF($DS484,
IF( AND(DH484&lt;&gt;"", ISERR(_xlfn.NUMBERVALUE(DH484))), "El valor de cooperativa de trabajo debe ser un número válido. ", "")
)</f>
        <v/>
      </c>
      <c r="IR484" s="46">
        <f>IF($DS484,
IF( AND(DI484&lt;&gt;"", ISERR(_xlfn.NUMBERVALUE(DI484))), "El valor de embargo fiscal debe ser un número válido. ", "")
)</f>
        <v/>
      </c>
      <c r="IS484" s="46">
        <f>IF($DS484,
IF( AND(DJ484&lt;&gt;"", ISERR(_xlfn.NUMBERVALUE(DJ484))), "El valor de educación debe ser un número válido. ", "")
)</f>
        <v/>
      </c>
      <c r="IT484" s="46">
        <f>IF($DS484,
IF( AND(DK484&lt;&gt;"", ISERR(_xlfn.NUMBERVALUE(DK484))), "El valor de reintegro debe ser un número válido. ", "")
)</f>
        <v/>
      </c>
      <c r="IU484" s="46">
        <f>IF($DS484,
IF( AND(DL484&lt;&gt;"", ISERR(_xlfn.NUMBERVALUE(DL484))), "El valor de deuda debe ser un número válido. ", "")
)</f>
        <v/>
      </c>
      <c r="IV484" s="46">
        <f>IF($DS484,
IF( AND(DM484&lt;&gt;"", ISERR(_xlfn.NUMBERVALUE(DM484))), "El valor de otras deducciones debe ser un número válido. ", "")
)</f>
        <v/>
      </c>
      <c r="IW484" s="46">
        <f>IF($DS484,
IF(DN484="","Debes escribir el valor de los devengos totales. ",
IF( ISERR(_xlfn.NUMBERVALUE(DN484)), "El valor de los devengos totales debe ser un número válido. ", "")
)
)</f>
        <v/>
      </c>
      <c r="IX484" s="46">
        <f>IF($DS484,
IF(DO484="","Debes escribir el valor de las deducciones totales. ",
IF( ISERR(_xlfn.NUMBERVALUE(DO484)), "El valor de las deducciones totales debe ser un número válido. ", "")
)
)</f>
        <v/>
      </c>
      <c r="IY484" s="46">
        <f>IF($DS484,
IF(DP484="","Debes escribir el valor del salario total. ",
IF( ISERR(_xlfn.NUMBERVALUE(DP484)), "El valor del salario total debe ser un número válido. ", "")
)
)</f>
        <v/>
      </c>
    </row>
    <row r="485">
      <c r="B485" s="48" t="n">
        <v>473</v>
      </c>
      <c r="C485" s="61">
        <f>IF(AND(DS485,DP485&lt;&gt;""),
IF(DQ485="","OK","Error"),
""
)</f>
        <v/>
      </c>
      <c r="D485" s="53" t="n"/>
      <c r="E485" s="52" t="n"/>
      <c r="F485" s="112" t="n"/>
      <c r="G485" s="52" t="n"/>
      <c r="H485" s="53" t="n"/>
      <c r="I485" s="52" t="n"/>
      <c r="J485" s="52" t="n"/>
      <c r="K485" s="53" t="n"/>
      <c r="L485" s="55" t="n"/>
      <c r="M485" s="108" t="n"/>
      <c r="N485" s="56" t="n"/>
      <c r="O485" s="52" t="n"/>
      <c r="P485" s="52" t="n"/>
      <c r="Q485" s="52" t="n"/>
      <c r="R485" s="52" t="n"/>
      <c r="S485" s="52" t="n"/>
      <c r="T485" s="53" t="n"/>
      <c r="U485" s="52" t="n"/>
      <c r="V485" s="52" t="n"/>
      <c r="W485" s="55" t="n"/>
      <c r="X485" s="55" t="n"/>
      <c r="Y485" s="52" t="n"/>
      <c r="Z485" s="55" t="n"/>
      <c r="AA485" s="52" t="n"/>
      <c r="AB485" s="53" t="n"/>
      <c r="AC485" s="53" t="n"/>
      <c r="AD485" s="53" t="n"/>
      <c r="AE485" s="177" t="n"/>
      <c r="AF485" s="113" t="n"/>
      <c r="AG485" s="177" t="n"/>
      <c r="AH485" s="178" t="n"/>
      <c r="AI485" s="178" t="n"/>
      <c r="AJ485" s="178" t="n"/>
      <c r="AK485" s="114" t="n"/>
      <c r="AL485" s="178" t="n"/>
      <c r="AM485" s="114" t="n"/>
      <c r="AN485" s="178" t="n"/>
      <c r="AO485" s="114" t="n"/>
      <c r="AP485" s="178" t="n"/>
      <c r="AQ485" s="114" t="n"/>
      <c r="AR485" s="178" t="n"/>
      <c r="AS485" s="114" t="n"/>
      <c r="AT485" s="178" t="n"/>
      <c r="AU485" s="114" t="n"/>
      <c r="AV485" s="178" t="n"/>
      <c r="AW485" s="114" t="n"/>
      <c r="AX485" s="178" t="n"/>
      <c r="AY485" s="114" t="n"/>
      <c r="AZ485" s="178" t="n"/>
      <c r="BA485" s="114" t="n"/>
      <c r="BB485" s="178" t="n"/>
      <c r="BC485" s="114" t="n"/>
      <c r="BD485" s="178" t="n"/>
      <c r="BE485" s="178" t="n"/>
      <c r="BF485" s="178" t="n"/>
      <c r="BG485" s="59" t="n"/>
      <c r="BH485" s="178" t="n"/>
      <c r="BI485" s="114" t="n"/>
      <c r="BJ485" s="53" t="n"/>
      <c r="BK485" s="178" t="n"/>
      <c r="BL485" s="114" t="n"/>
      <c r="BM485" s="178" t="n"/>
      <c r="BN485" s="114" t="n"/>
      <c r="BO485" s="178" t="n"/>
      <c r="BP485" s="178" t="n"/>
      <c r="BQ485" s="178" t="n"/>
      <c r="BR485" s="178" t="n"/>
      <c r="BS485" s="178" t="n"/>
      <c r="BT485" s="178" t="n"/>
      <c r="BU485" s="178" t="n"/>
      <c r="BV485" s="178" t="n"/>
      <c r="BW485" s="178" t="n"/>
      <c r="BX485" s="178" t="n"/>
      <c r="BY485" s="178" t="n"/>
      <c r="BZ485" s="178" t="n"/>
      <c r="CA485" s="178" t="n"/>
      <c r="CB485" s="178" t="n"/>
      <c r="CC485" s="178" t="n"/>
      <c r="CD485" s="178" t="n"/>
      <c r="CE485" s="178" t="n"/>
      <c r="CF485" s="178" t="n"/>
      <c r="CG485" s="178" t="n"/>
      <c r="CH485" s="178" t="n"/>
      <c r="CI485" s="178" t="n"/>
      <c r="CJ485" s="178" t="n"/>
      <c r="CK485" s="53" t="n"/>
      <c r="CL485" s="178" t="n"/>
      <c r="CM485" s="178" t="n"/>
      <c r="CN485" s="60" t="n"/>
      <c r="CO485" s="177" t="n"/>
      <c r="CP485" s="178" t="n"/>
      <c r="CQ485" s="60" t="n"/>
      <c r="CR485" s="177" t="n"/>
      <c r="CS485" s="178" t="n"/>
      <c r="CT485" s="59" t="n"/>
      <c r="CU485" s="178" t="n"/>
      <c r="CV485" s="59" t="n"/>
      <c r="CW485" s="178" t="n"/>
      <c r="CX485" s="59" t="n"/>
      <c r="CY485" s="178" t="n"/>
      <c r="CZ485" s="178" t="n"/>
      <c r="DA485" s="178" t="n"/>
      <c r="DB485" s="53" t="n"/>
      <c r="DC485" s="178" t="n"/>
      <c r="DD485" s="178" t="n"/>
      <c r="DE485" s="178" t="n"/>
      <c r="DF485" s="178" t="n"/>
      <c r="DG485" s="178" t="n"/>
      <c r="DH485" s="178" t="n"/>
      <c r="DI485" s="178" t="n"/>
      <c r="DJ485" s="178" t="n"/>
      <c r="DK485" s="178" t="n"/>
      <c r="DL485" s="178" t="n"/>
      <c r="DM485" s="178" t="n"/>
      <c r="DN485" s="177" t="n"/>
      <c r="DO485" s="177" t="n"/>
      <c r="DP485" s="177" t="n"/>
      <c r="DQ485" s="76">
        <f>IF(AND(DS485,DP485&lt;&gt;""),
CONCATENATE(DT485,DU485,DV485,DW485,DX485,DY485,DZ485,EA485,EB485,EC485,ED485,EE485,EF485,EG485,EH485,EI485,EJ485,EK485,EL485,EM485,EN485,EO485,EP485,EQ485,ES485,ET485,EU485,EV485,EW485,EX485,EY485,EZ485,FA485,FC485,FD485,FF485,FG485,FI485,FJ485,FL485,FM485,FO485,FP485,FR485,FS485,FU485,FV485,FX485,FY485,GA485,GB485,GD485,GE485,GF485,GH485,GI485,GJ485,GL485,GM485,GN485,GP485,GQ485,GS485,GT485,GU485,GV485,GW485,GX485,GY485,GZ485,HA485,HB485,HC485,HD485,HE485,HF485,HG485,HH485,HI485,HJ485,HK485,HL485,HM485,HN485,HO485,HQ485,HR485,HS485,HT485,HU485,HV485,HW485,HX485,HY485,IA485,IB485,IC485,ID485,IF485,IG485,IH485,II485,IK485,IL485,IM485,IN485,IO485,IP485,IQ485,IR485,IS485,IT485,IU485,IV485,IW485,IX485,IY485,IZ485),
""
)</f>
        <v/>
      </c>
      <c r="DR485" s="53" t="n"/>
      <c r="DS485" s="46">
        <f>CONCATENATE(D485,$E485,$F485,$G485,H485,$I485,$J485,K485,$L485,$M485,N485,$O485,$P485,$Q485,$R485,$S485,T485,$U485,$V485,$W485,$X485,$Y485,$Z485,$AA485,AB485,AC485,AD485,$AE485,$AF485,$AG485,AH485,AI485,AJ485,AK485,AL485,AM485,AN485,AO485,AP485,AQ485,AR485,AS485,AT485,AU485,AV485,AW485,AX485,AY485,AZ485,BA485,BB485,BC485,BD485,BE485,BF485,BG485,BH485,BI485,BJ485,BK485,BL485,BM485,BN485,BO485,BP485,BQ485,BR485,BS485,BT485,BU485,BV485,BW485,BX485,BY485,BZ485,CA485,CB485,CC485,CD485,CE485,CF485,CG485,CH485,CI485,CJ485,CK485,CL485,CM485,$CN485,$CO485,CP485,$CQ485,$CR485,CS485,CT485,CU485,CV485,CW485,CX485,CY485,CZ485,DA485,DB485,DC485,DD485,DE485,DF485,DG485,DH485,DI485,DJ485,DK485,DL485,DM485,$DN485,$DO485,$DP485,DR485)&lt;&gt;""</f>
        <v/>
      </c>
      <c r="DT485" s="46">
        <f>IF(AND($DS485,$E$4&lt;&gt;""),
IF(LEFT($E$4,2) = "1.",
IF(D485&lt;&gt;"","El CUNE sólo se envía en operaciones de novedad o ajuste. ",""),
IF(D485="","Debes escribir un CUNE válido para realizar operaciones de novedad o ajuste. ","")),
""
)</f>
        <v/>
      </c>
      <c r="DU485" s="46">
        <f>IF($DS485,
IF(E485="","Debes seleccionar el tipo de documento del empleado. ",
IF(_xlfn.IFNA(VLOOKUP(E485,TIPO_DE_DOCUMENTO,1,FALSE),-1)=-1,"El tipo de documento no es válido (por favor seleccionarlo de la lista). ","")
)
)</f>
        <v/>
      </c>
      <c r="DV485" s="46">
        <f>IF($DS485,
IF(F485="","Debes escribir el número de documento del empleado. ","")
)</f>
        <v/>
      </c>
      <c r="DW485" s="46">
        <f>IF($DS485,
IF(G485="","Debes escribir el primer nombre del empleado. ","")
)</f>
        <v/>
      </c>
      <c r="DY485" s="46">
        <f>IF($DS485,
IF(I485="","Debes escribir el primer apellido del empleado. ","")
)</f>
        <v/>
      </c>
      <c r="DZ485" s="46">
        <f>IF($DS485,
IF(J485="","Debes escribir el segundo apellido del empleado. ","")
)</f>
        <v/>
      </c>
      <c r="EB485" s="46">
        <f>IF($DS485,
IF(L485="","Debes escribir la fecha de ingreso del empleado. ",
IF(ISERR(DATE(YEAR(L485),MONTH(L485),DAY(L485))), "El valor ingresado en fecha de ingreso no tiene un formato válido. ","")
)
)</f>
        <v/>
      </c>
      <c r="EC485" s="46">
        <f>IF($DS485,
IF(M485="","Debes escribir el tiempo laborado. ",
IF( IFERROR(INT(M485),1.1) &lt;&gt; IFERROR(_xlfn.NUMBERVALUE(M485),1), "El valor de los días trabajados debe ser un número entero. ", "")
)
)</f>
        <v/>
      </c>
      <c r="ED485" s="46">
        <f>IF($DS485,
IF( AND(N485&lt;&gt;"", ISERR(DATE(YEAR(N485),MONTH(N485),DAY(N485))) ), "El valor ingresado en fecha de ingreso no tiene un formato válido. ",
IF( AND(N485&lt;&gt;"", $E$6&lt;&gt;"", DATE(YEAR(N485), MONTH(N485), 1) &lt;&gt; IFERROR(DATE(MID($E$6, 1, 4), MID($E$6, 6, 2),1), "1/1/1900") ), "La fecha de retiro debe estar dentro del período liquidado. ", "")
)
)</f>
        <v/>
      </c>
      <c r="EE485" s="46">
        <f>IF($DS485,
IF(O485="","Debes seleccionar el tipo de trabajador. ",
IF(_xlfn.IFNA(VLOOKUP(O485,TIPO_DE_TRABAJADOR,1,FALSE),-1)=-1,"El tipo de trabajador no es válido (por favor seleccionarlo de la lista). ","")
)
)</f>
        <v/>
      </c>
      <c r="EF485" s="46">
        <f>IF($DS485,
IF(P485="","Debes seleccionar si es un trabajador dependiente pensionado por vejez. ",
IF(_xlfn.IFNA(VLOOKUP(P485,SUBTIPO_DE_TRABAJADOR,1,FALSE),-1)=-1,"El tipo de trabajador dependiente pensionado por vejez no es válido (por favor seleccionarlo de la lista). ","")
)
)</f>
        <v/>
      </c>
      <c r="EG485" s="46">
        <f>IF($DS485,
IF(Q485="","Debes seleccionar el tipo de contrato del trabajador. ",
IF(_xlfn.IFNA(VLOOKUP(Q485,TIPO_DE_CONTRATO,1,FALSE),-1)=-1,"El tipo de contrato del trabajador no es válido (por favor seleccionarlo de la lista). ","")
)
)</f>
        <v/>
      </c>
      <c r="EH485" s="46">
        <f>IF($DS485,
IF(R485="","Debes seleccionar si es un salario integral. ",
IF(_xlfn.IFNA(VLOOKUP(R485,SI_NO,1,FALSE),-1)=-1,"Valor no válido para salario integral (por favor seleccionarlo de la lista). ","")
)
)</f>
        <v/>
      </c>
      <c r="EI485" s="46">
        <f>IF($DS485,
IF(S485="","Debes seleccionar si el trabajador realiza actividades de riesgo. ",
IF(_xlfn.IFNA(VLOOKUP(S485,SI_NO,1,FALSE),-1)=-1,"Valor no válido para actividad de alto riesgo (por favor seleccionarlo de la lista). ","")
)
)</f>
        <v/>
      </c>
      <c r="EK485" s="46">
        <f>IF($DS485,
IF(U485="","Debes escribir el código del municipio de residencia del trabajador. ",
IF(_xlfn.IFNA(VLOOKUP(U485,MUNICIPIO,1,FALSE),-1)=-1,"El municipio de residencia del trabajador es inválido (por favor seleccionarlo de la lista). ","")
)
)</f>
        <v/>
      </c>
      <c r="EL485" s="46">
        <f>IF($DS485,
IF(V485="","Debes escribir el la dirección de residendia del trabajador. ","")
)</f>
        <v/>
      </c>
      <c r="EM485" s="46">
        <f>IF($DS485,
IF(W485="","Debes escribir la fecha de inicio de la liquidación. ",
IF(ISERR(DATE(YEAR(W485),MONTH(W485),DAY(W485))),"El valor ingresado en fecha de inicio de liquidación no tiene un formato válido. ",
IF( AND($E$6&lt;&gt;"", DATE(YEAR(W485), MONTH(W485), 1) &lt;&gt; IFERROR(DATE(MID($E$6, 1, 4), MID($E$6, 6, 2),1), "1/1/1900") ), "La fecha de inicio de la liquidación debe estar dentro del período liquidado. ", "")
)
)
)</f>
        <v/>
      </c>
      <c r="EN485" s="46">
        <f>IF($DS485,
IF(X485="","Debes escribir la fecha de fin de la liquidación. ",
IF(ISERR(DATE(YEAR(X485),MONTH(X485),DAY(X485))),"El valor ingresado en fecha de fin de liquidación no tiene un formato válido. ",
IF( AND($E$6&lt;&gt;"", DATE(YEAR(X485), MONTH(X485), 1) &lt;&gt; IFERROR(DATE(MID($E$6, 1, 4), MID($E$6, 6, 2),1), "1/1/1900") ), "La fecha de fin de la liquidación debe estar dentro del período liquidado. ", "")
)
)
)</f>
        <v/>
      </c>
      <c r="EO485" s="46">
        <f>IF($DS485,
IF(Y485="","Debes escribir la frecuencia de pago del trabajador. ",
IF(_xlfn.IFNA(VLOOKUP(Y485,PERÍODO_DE_NÓMINA,1,FALSE),-1)=-1,"La frecuencia de pago es inválida (por favor seleccionarlo de la lista). ","")
)
)</f>
        <v/>
      </c>
      <c r="EP485" s="46">
        <f>IF($DS485,
IF(Z485="","Debes escribir la fecha de pago. ",
IF(ISERR(DATE(YEAR(Z485),MONTH(Z485),DAY(Z485))), "El valor ingresado en fecha de pago no tiene un formato válido. ","")
)
)</f>
        <v/>
      </c>
      <c r="EQ485" s="46">
        <f>IF($DS485,
IF(AA485="","Debes escribir el medio de pago. ",
IF(_xlfn.IFNA(VLOOKUP(AA485,MEDIOS_DE_PAGO,1,FALSE),-1)=-1,"El medio de pago es inválido (por favor seleccionarlo de la lista). ","")
)
)</f>
        <v/>
      </c>
      <c r="ER485" s="46">
        <f>OR(AA485='Tablas '!$T$4,AA485='Tablas '!$T$7,AA485='Tablas '!$T$8,AA485='Tablas '!$T$11)</f>
        <v/>
      </c>
      <c r="ES485" s="46">
        <f>IF(AND($DS485,ER485),
IF(AB485="","Debes escribir la entidad bancaria. ",""),
""
)</f>
        <v/>
      </c>
      <c r="ET485" s="46">
        <f>IF(AND($DS485,ER485),
IF(AC485="","Debes escribir el tipo de cuenta bancaria. ",
IF(_xlfn.IFNA(VLOOKUP(AC485,TIPO_DE_CUENTA,1,FALSE),-1)=-1,"El tipo de cuenta bancaria es inválida (por favor seleccionarlo de la lista). ","")
),
""
)</f>
        <v/>
      </c>
      <c r="EU485" s="46">
        <f>IF(AND($DS485,ER485),
IF(AD485="","Debes escribir el número de cuenta bancaria. ",""),
""
)</f>
        <v/>
      </c>
      <c r="EV485" s="46">
        <f>IF($DS485,
IF(AE485="","Debes escribir el valor del sueldo básico. ",
IF( ISERR(_xlfn.NUMBERVALUE(AE485)), "El valor del sueldo básico debe ser un número válido. ", "")
)
)</f>
        <v/>
      </c>
      <c r="EW485" s="46">
        <f>IF($DS485,
IF(AF485="","Debes escribir el número de días trabajados. ",
IF( IFERROR(INT(AF485),1.1) &lt;&gt; IFERROR(_xlfn.NUMBERVALUE(AF485),1), "La cantidad de días trabajados debe ser un número entero. ", "")
)
)</f>
        <v/>
      </c>
      <c r="EX485" s="46">
        <f>IF($DS485,
IF(AG485="","Debes escribir el valor del sueldo trabajado. ",
IF( ISERR(_xlfn.NUMBERVALUE(AG485)), "El valor del sueldo trabajado debe ser un número válido. ", "")
)
)</f>
        <v/>
      </c>
      <c r="EY485" s="46">
        <f>IF($DS485,
IF( AND(AH485&lt;&gt;"", ISERR(_xlfn.NUMBERVALUE(AH485))), "El valor del auxilio de transporte debe ser un número válido. ", "")
)</f>
        <v/>
      </c>
      <c r="EZ485" s="46">
        <f>IF($DS485,
IF( AND(AI485&lt;&gt;"", ISERR(_xlfn.NUMBERVALUE(AI485))), "El valor de viáticos salariales debe ser un número válido. ", "")
)</f>
        <v/>
      </c>
      <c r="FA485" s="46">
        <f>IF($DS485,
IF( AND(AJ485&lt;&gt;"", ISERR(_xlfn.NUMBERVALUE(AJ485))), "El valor de viáticos NO salariales debe ser un número válido. ", "")
)</f>
        <v/>
      </c>
      <c r="FB485" s="46">
        <f>CONCATENATE(AK485,AL485)&lt;&gt;""</f>
        <v/>
      </c>
      <c r="FC485" s="46">
        <f>IF(AND($DS485,FB485),
IF(AK485="","Debes escribir el número de horas extras diurnas. ",
IF( IFERROR(INT(AK485),1.1) &lt;&gt; IFERROR(_xlfn.NUMBERVALUE(AK485),1), "La cantidad de horas extras diurnas debe ser un número entero. ", "")
),
""
)</f>
        <v/>
      </c>
      <c r="FD485" s="46">
        <f>IF(AND($DS485,FB485),
IF(AL485="","Debes escribir el valor de las horas extras diurnas. ",
IF( ISERR(_xlfn.NUMBERVALUE(AL485)), "El valor de las horas extras duirnas debe ser un número válido. ", "")
),
""
)</f>
        <v/>
      </c>
      <c r="FE485" s="46">
        <f>CONCATENATE(AM485,AN485)&lt;&gt;""</f>
        <v/>
      </c>
      <c r="FF485" s="46">
        <f>IF(AND($DS485,FE485),
IF(AM485="","Debes escribir el número de horas extras nocturnas. ",
IF( IFERROR(INT(AM485),1.1) &lt;&gt; IFERROR(_xlfn.NUMBERVALUE(AM485),1), "La cantidad de horas extras nocturnas debe ser un número entero. ", "")
),
""
)</f>
        <v/>
      </c>
      <c r="FG485" s="46">
        <f>IF(AND($DS485,FE485),
IF(AN485="","Debes escribir el valor de las horas extras nocturnas. ",
IF( ISERR(_xlfn.NUMBERVALUE(AN485)), "El valor de las horas extras nocturnas debe ser un número válido. ", "")
),
""
)</f>
        <v/>
      </c>
      <c r="FH485" s="46">
        <f>CONCATENATE(AO485,AP485)&lt;&gt;""</f>
        <v/>
      </c>
      <c r="FI485" s="46">
        <f>IF(AND($DS485,FH485),
IF(AO485="","Debes escribir el número de horas extras diurnas dominicales y festivas. ",
IF( IFERROR(INT(AO485),1.1) &lt;&gt; IFERROR(_xlfn.NUMBERVALUE(AO485),1), "La cantidad de horas extras diurnas dominicales y festivas debe ser un número entero. ", "")
),
""
)</f>
        <v/>
      </c>
      <c r="FJ485" s="46">
        <f>IF(AND($DS485,FH485),
IF(AP485="","Debes escribir el valor de las horas extras diurnas dominicales y festivas. ",
IF( ISERR(_xlfn.NUMBERVALUE(AP485)), "El valor de las horas extras diurnas dominicales y festivas debe ser un número válido. ", "")
),
""
)</f>
        <v/>
      </c>
      <c r="FK485" s="46">
        <f>CONCATENATE(AQ485,AR485)&lt;&gt;""</f>
        <v/>
      </c>
      <c r="FL485" s="46">
        <f>IF(AND($DS485,FK485),
IF(AQ485="","Debes escribir el número de horas extras nocturnas dominicales y festivas. ",
IF( IFERROR(INT(AQ485),1.1) &lt;&gt; IFERROR(_xlfn.NUMBERVALUE(AQ485),1), "La cantidad de horas extras nocturnas dominicales y festivas debe ser un número entero. ", "")
),
""
)</f>
        <v/>
      </c>
      <c r="FM485" s="46">
        <f>IF(AND($DS485,FK485),
IF(AR485="","Debes escribir el valor de las horas extras nocturnas dominicales y festivas. ",
IF( ISERR(_xlfn.NUMBERVALUE(AR485)), "El valor de las horas extras nocturnas dominicales y festivas debe ser un número válido. ", "")
),
""
)</f>
        <v/>
      </c>
      <c r="FN485" s="46">
        <f>CONCATENATE(AS485,AT485)&lt;&gt;""</f>
        <v/>
      </c>
      <c r="FO485" s="46">
        <f>IF(AND($DS485,FN485),
IF(AS485="","Debes escribir el número de horas recargo nocturno. ",
IF( IFERROR(INT(AS485),1.1) &lt;&gt; IFERROR(_xlfn.NUMBERVALUE(AS485),1), "La cantidad de horas recargo nocturno debe ser un número entero. ", "")
),
""
)</f>
        <v/>
      </c>
      <c r="FP485" s="46">
        <f>IF(AND($DS485,FN485),
IF(AT485="","Debes escribir el valor de las horas recargo nocturno. ",
IF( ISERR(_xlfn.NUMBERVALUE(AT485)), "El valor de las horas recargo nocturno debe ser un número válido. ", "")
),
""
)</f>
        <v/>
      </c>
      <c r="FQ485" s="46">
        <f>CONCATENATE(AU485,AV485)&lt;&gt;""</f>
        <v/>
      </c>
      <c r="FR485" s="46">
        <f>IF(AND($DS485,FQ485),
IF(AU485="","Debes escribir el número de horas recargo diurno dominical y festivo. ",
IF( IFERROR(INT(AU485),1.1) &lt;&gt; IFERROR(_xlfn.NUMBERVALUE(AU485),1), "La cantidad de horas recargo diurno dominical y festivo debe ser un número entero. ", "")
),
""
)</f>
        <v/>
      </c>
      <c r="FS485" s="46">
        <f>IF(AND($DS485,FQ485),
IF(AV485="","Debes escribir el valor de las horas recargo diurno dominical y festivo. ",
IF( ISERR(_xlfn.NUMBERVALUE(AV485)), "El valor de las horas recargo diurno dominical y festivo debe ser un número válido. ", "")
),
""
)</f>
        <v/>
      </c>
      <c r="FT485" s="46">
        <f>CONCATENATE(AW485,AX485)&lt;&gt;""</f>
        <v/>
      </c>
      <c r="FU485" s="46">
        <f>IF(AND($DS485,FT485),
IF(AW485="","Debes escribir el número de horas recargo nocturno dominical y festivo. ",
IF( IFERROR(INT(AW485),1.1) &lt;&gt; IFERROR(_xlfn.NUMBERVALUE(AW485),1), "La cantidad de horas recargo nocturno dominical y festivo debe ser un número entero. ", "")
),
""
)</f>
        <v/>
      </c>
      <c r="FV485" s="46">
        <f>IF(AND($DS485,FT485),
IF(AX485="","Debes escribir el valor de las horas recargo nocturno dominical y festivo. ",
IF( ISERR(_xlfn.NUMBERVALUE(AX485)), "El valor de las horas recargo nocturno dominical y festivo debe ser un número válido. ", "")
),
""
)</f>
        <v/>
      </c>
      <c r="FW485" s="46">
        <f>CONCATENATE(AY485,AZ485)&lt;&gt;""</f>
        <v/>
      </c>
      <c r="FX485" s="46">
        <f>IF(AND($DS485,FW485),
IF(AY485="","Debes escribir el número de días de vacaciones comunes. ",
IF( IFERROR(INT(AY485),1.1) &lt;&gt; IFERROR(_xlfn.NUMBERVALUE(AY485),1), "La cantidad de días de vacaciones comunes debe ser un número entero. ", "")
),
""
)</f>
        <v/>
      </c>
      <c r="FY485" s="46">
        <f>IF(AND($DS485,FW485),
IF(AZ485="","Debes escribir el valor de las vacaciones comunes. ",
IF( ISERR(_xlfn.NUMBERVALUE(AZ485)), "El valor de las vacaciones comunes debe ser un número válido. ", "")
),
""
)</f>
        <v/>
      </c>
      <c r="FZ485" s="46">
        <f>CONCATENATE(BA485,BB485)&lt;&gt;""</f>
        <v/>
      </c>
      <c r="GA485" s="46">
        <f>IF(AND($DS485,FZ485),
IF(BA485="","Debes escribir el número de días de vacaciones compensadas. ",
IF( IFERROR(INT(BA485),1.1) &lt;&gt; IFERROR(_xlfn.NUMBERVALUE(BA485),1), "La cantidad de días de vacaciones compensadas debe ser un número entero. ", "")
),
""
)</f>
        <v/>
      </c>
      <c r="GB485" s="46">
        <f>IF(AND($DS485,FZ485),
IF(BB485="","Debes escribir el valor de las vacaciones compensadas. ",
IF( ISERR(_xlfn.NUMBERVALUE(BB485)), "El valor de las vacaciones compensadas debe ser un número válido. ", "")
),
""
)</f>
        <v/>
      </c>
      <c r="GC485" s="46">
        <f>CONCATENATE(BC485,BD485)&lt;&gt;""</f>
        <v/>
      </c>
      <c r="GD485" s="46">
        <f>IF(AND($DS485,GC485),
IF(BC485="","Debes escribir el número de días de prima salarial. ",
IF( IFERROR(INT(BC485),1.1) &lt;&gt; IFERROR(_xlfn.NUMBERVALUE(BC485),1), "La cantidad de días de prima salarial debe ser un número entero. ", "")
),
""
)</f>
        <v/>
      </c>
      <c r="GE485" s="46">
        <f>IF(AND($DS485,GC485),
IF(BD485="","Debes escribir el valor de los días de prima salarial. ",
IF( ISERR(_xlfn.NUMBERVALUE(BD485)), "El valor de los días de prima salarial debe ser un número válido. ", "")
),
""
)</f>
        <v/>
      </c>
      <c r="GF485" s="46">
        <f>IF($DS485,
IF( AND(BE485&lt;&gt;"", ISERR(_xlfn.NUMBERVALUE(BE485))), "El valor de la prima NO saliarial debe ser un número válido. ", "")
)</f>
        <v/>
      </c>
      <c r="GG485" s="46">
        <f>CONCATENATE(BF485,BG485,BH485)&lt;&gt;""</f>
        <v/>
      </c>
      <c r="GH485" s="46">
        <f>IF(AND($DS485,GG485),
IF(BF485="","Debes escribir el valor de las cesantías. ",
IF( ISERR(_xlfn.NUMBERVALUE(BF485)), "El valor de las cesantías debe ser un número válido. ", "")
),
""
)</f>
        <v/>
      </c>
      <c r="GI485" s="46">
        <f>IF(AND($DS485,GG485),
IF(BG485="","Debes escribir el % de cesantías. ",
IF( ISERR(_xlfn.NUMBERVALUE(BG485)), "El % de cesantías debe ser un número válido. ", "")
),
""
)</f>
        <v/>
      </c>
      <c r="GJ485" s="46">
        <f>IF(AND($DS485,GG485),
IF(BH485="","Debes escribir el valor de intereses de cesantías. ",
IF( ISERR(_xlfn.NUMBERVALUE(BH485)), "El valor de intereses de cesantías debe ser un número válido. ", "")
),
""
)</f>
        <v/>
      </c>
      <c r="GK485" s="46">
        <f>CONCATENATE(BI485,BJ485,BK485)&lt;&gt;""</f>
        <v/>
      </c>
      <c r="GL485" s="46">
        <f>IF(AND($DS485,GK485),
IF(BI485="","Debes escribir el número de días de incapacidad. ",
IF( IFERROR(INT(BI485),1.1) &lt;&gt; IFERROR(_xlfn.NUMBERVALUE(BI485),1), "La cantidad de días de incapacidad debe ser un número entero. ", "")
),
""
)</f>
        <v/>
      </c>
      <c r="GM485" s="46">
        <f>IF(AND($DS485,GK485),
IF(BJ485="","Debes escribir el tipo de incapacidad. ",
IF(_xlfn.IFNA(VLOOKUP(BJ485,TIPO_DE_INCAPACIDAD,1,FALSE),-1)=-1,"El tipo de incapacidad es inválida (por favor seleccionarlo de la lista). ","")
),
""
)</f>
        <v/>
      </c>
      <c r="GN485" s="46">
        <f>IF(AND($DS485,GK485),
IF(BK485="","Debes escribir el valor de la incapacidad. ",
IF( ISERR(_xlfn.NUMBERVALUE(BK485)), "El valor de la incapacidad debe ser un número válido. ", "")
),
""
)</f>
        <v/>
      </c>
      <c r="GO485" s="46">
        <f>CONCATENATE(BL485,BM485)&lt;&gt;""</f>
        <v/>
      </c>
      <c r="GP485" s="46">
        <f>IF(AND($DS485,GO485),
IF(BL485="","Debes escribir el número de días de licencia de maternidad o paternidad. ",
IF( IFERROR(INT(BL485),1.1) &lt;&gt; IFERROR(_xlfn.NUMBERVALUE(BL485),1), "La cantidad de días de licencia de maternidad o paternidad debe ser un número entero. ", "")
),
""
)</f>
        <v/>
      </c>
      <c r="GQ485" s="46">
        <f>IF(AND($DS485,GO485),
IF(BM485="","Debes escribir el valor de la licencia de maternidad o paternidad. ",
IF( ISERR(_xlfn.NUMBERVALUE(BM485)), "El valor de la licencia de maternidad o paternidad debe ser un número válido. ", "")
),
""
)</f>
        <v/>
      </c>
      <c r="GR485" s="46">
        <f>CONCATENATE(BN485,BO485)&lt;&gt;""</f>
        <v/>
      </c>
      <c r="GS485" s="46">
        <f>IF(AND($DS485,GR485),
IF(BN485="","Debes escribir el número de días de licencia remunerada. ",
IF( IFERROR(INT(BN485),1.1) &lt;&gt; IFERROR(_xlfn.NUMBERVALUE(BN485),1), "La cantidad de días de licencia remunerada debe ser un número entero. ", "")
),
""
)</f>
        <v/>
      </c>
      <c r="GT485" s="46">
        <f>IF(AND($DS485,GR485),
IF(BO485="","Debes escribir el valor de la licencia remunerada. ",
IF( ISERR(_xlfn.NUMBERVALUE(BO485)), "El valor de la licencia remunerada debe ser un número válido. ", "")
),
""
)</f>
        <v/>
      </c>
      <c r="GU485" s="46">
        <f>IF($DS485,
IF( AND(BP485&lt;&gt;"", ISERR(_xlfn.NUMBERVALUE(BP485))), "El valor de la licencia NO remunerada debe ser un número válido. ", "")
)</f>
        <v/>
      </c>
      <c r="GV485" s="46">
        <f>IF($DS485,
IF( AND(BQ485&lt;&gt;"", ISERR(_xlfn.NUMBERVALUE(BQ485))), "El valor de auxilios salariales debe ser un número válido. ", "")
)</f>
        <v/>
      </c>
      <c r="GW485" s="46">
        <f>IF($DS485,
IF( AND(BR485&lt;&gt;"", ISERR(_xlfn.NUMBERVALUE(BR485))), "El valor de auxilios NO salariales debe ser un número válido. ", "")
)</f>
        <v/>
      </c>
      <c r="GX485" s="46">
        <f>IF($DS485,
IF( AND(BS485&lt;&gt;"", ISERR(_xlfn.NUMBERVALUE(BS485))), "El valor de bonos salariales debe ser un número válido. ", "")
)</f>
        <v/>
      </c>
      <c r="GY485" s="46">
        <f>IF($DS485,
IF( AND(BT485&lt;&gt;"", ISERR(_xlfn.NUMBERVALUE(BT485))), "El valor de bonos NO salariales debe ser un número válido. ", "")
)</f>
        <v/>
      </c>
      <c r="GZ485" s="46">
        <f>IF($DS485,
IF( AND(BU485&lt;&gt;"", ISERR(_xlfn.NUMBERVALUE(BU485))), "El valor de bonos salariales de alimentación debe ser un número válido. ", "")
)</f>
        <v/>
      </c>
      <c r="HA485" s="46">
        <f>IF($DS485,
IF( AND(BV485&lt;&gt;"", ISERR(_xlfn.NUMBERVALUE(BV485))), "El valor de bonos NO salariales de alimentación debe ser un número válido. ", "")
)</f>
        <v/>
      </c>
      <c r="HB485" s="46">
        <f>IF($DS485,
IF( AND(BW485&lt;&gt;"", ISERR(_xlfn.NUMBERVALUE(BW485))), "El valor de bonificaciones salariales debe ser un número válido. ", "")
)</f>
        <v/>
      </c>
      <c r="HC485" s="46">
        <f>IF($DS485,
IF( AND(BX485&lt;&gt;"", ISERR(_xlfn.NUMBERVALUE(BX485))), "El valor de bonificaciones NO salariales debe ser un número válido. ", "")
)</f>
        <v/>
      </c>
      <c r="HD485" s="46">
        <f>IF($DS485,
IF( AND(BY485&lt;&gt;"", ISERR(_xlfn.NUMBERVALUE(BY485))), "El valor de compensaciones ordinarias debe ser un número válido. ", "")
)</f>
        <v/>
      </c>
      <c r="HE485" s="46">
        <f>IF($DS485,
IF( AND(BZ485&lt;&gt;"", ISERR(_xlfn.NUMBERVALUE(BZ485))), "El valor de compensaciones extraordinarias debe ser un número válido. ", "")
)</f>
        <v/>
      </c>
      <c r="HF485" s="46">
        <f>IF($DS485,
IF( AND(CA485&lt;&gt;"", ISERR(_xlfn.NUMBERVALUE(CA485))), "El valor de comisiones debe ser un número válido. ", "")
)</f>
        <v/>
      </c>
      <c r="HG485" s="46">
        <f>IF($DS485,
IF( AND(CB485&lt;&gt;"", ISERR(_xlfn.NUMBERVALUE(CB485))), "El valor de ausencia por huega debe ser un número válido. ", "")
)</f>
        <v/>
      </c>
      <c r="HH485" s="46">
        <f>IF($DS485,
IF( AND(CC485&lt;&gt;"", ISERR(_xlfn.NUMBERVALUE(CC485))), "El valor de anticipos debe ser un número válido. ", "")
)</f>
        <v/>
      </c>
      <c r="HI485" s="46">
        <f>IF($DS485,
IF( AND(CD485&lt;&gt;"", ISERR(_xlfn.NUMBERVALUE(CD485))), "El valor de pagos a terceros debe ser un número válido. ", "")
)</f>
        <v/>
      </c>
      <c r="HJ485" s="46">
        <f>IF($DS485,
IF( AND(CE485&lt;&gt;"", ISERR(_xlfn.NUMBERVALUE(CE485))), "El valor de dotación debe ser un número válido. ", "")
)</f>
        <v/>
      </c>
      <c r="HK485" s="46">
        <f>IF($DS485,
IF( AND(CF485&lt;&gt;"", ISERR(_xlfn.NUMBERVALUE(CF485))), "El valor de apoyo sostenibilidad debe ser un número válido. ", "")
)</f>
        <v/>
      </c>
      <c r="HL485" s="46">
        <f>IF($DS485,
IF( AND(CG485&lt;&gt;"", ISERR(_xlfn.NUMBERVALUE(CG485))), "El valor de teletrabajo debe ser un número válido. ", "")
)</f>
        <v/>
      </c>
      <c r="HM485" s="46">
        <f>IF($DS485,
IF( AND(CH485&lt;&gt;"", ISERR(_xlfn.NUMBERVALUE(CH485))), "El valor de bonificación de retiro debe ser un número válido. ", "")
)</f>
        <v/>
      </c>
      <c r="HN485" s="46">
        <f>IF($DS485,
IF( AND(CI485&lt;&gt;"", ISERR(_xlfn.NUMBERVALUE(CI485))), "El valor de indemnización de retiro debe ser un número válido. ", "")
)</f>
        <v/>
      </c>
      <c r="HO485" s="46">
        <f>IF($DS485,
IF( AND(CJ485&lt;&gt;"", ISERR(_xlfn.NUMBERVALUE(CJ485))), "El valor de reintegros debe ser un número válido. ", "")
)</f>
        <v/>
      </c>
      <c r="HP485" s="46">
        <f>CONCATENATE(CK485,CL485,CM485)&lt;&gt;""</f>
        <v/>
      </c>
      <c r="HQ485" s="46">
        <f>IF(AND($DS485,HP485),
IF(CK485="","Debes escribir la descripción de otro concepto no categorizado. ",""),
""
)</f>
        <v/>
      </c>
      <c r="HR485" s="46">
        <f>IF(AND($DS485,HP485),
IF(CONCATENATE(CL485,CM485)="","Debes escribir al menos un valor de concepto no categorizado (salarial o no salarial). ",
IF(ISERR(_xlfn.NUMBERVALUE(CL485)),"El valor salarial concepto no categorizado debe ser un número válido. ","")
),
""
)</f>
        <v/>
      </c>
      <c r="HS485" s="46">
        <f>IF(AND($DS485,HP485),
IF(CONCATENATE(CL485,CM485)="","Debes escribir al menos un valor de concepto no categorizado (salarial o no salarial). ",
IF(ISERR(_xlfn.NUMBERVALUE(CM485)),"El valor NO salarial concepto no categorizado debe ser un número válido. ","")
),
""
)</f>
        <v/>
      </c>
      <c r="HT485" s="46">
        <f>IF($DS485,
IF(CN485="","Debes escribir el porcentaje del aporte a salud. ",
IF( ISERR(_xlfn.NUMBERVALUE(CN485)), "El valor del porcentaje del aporte a salud debe ser un número válido. ", "")
)
)</f>
        <v/>
      </c>
      <c r="HU485" s="46">
        <f>IF($DS485,
IF(CO485="","Debes escribir el valor del aporte a salud. ",
IF( ISERR(_xlfn.NUMBERVALUE(CO485)), "El valor del aporte a salud debe ser un número válido. ", "")
)
)</f>
        <v/>
      </c>
      <c r="HV485" s="46">
        <f>IF($DS485,
IF( AND(CP485&lt;&gt;"", ISERR(_xlfn.NUMBERVALUE(CP485))), "El valor plan complementario debe ser un número válido. ", "")
)</f>
        <v/>
      </c>
      <c r="HW485" s="46">
        <f>IF($DS485,
IF(CQ485="","Debes escribir el porcentaje del aporte a pensión. ",
IF( ISERR(_xlfn.NUMBERVALUE(CQ485)), "El valor del porcentaje del aporte a pensión debe ser un número válido. ", "")
)
)</f>
        <v/>
      </c>
      <c r="HX485" s="46">
        <f>IF($DS485,
IF(CR485="","Debes escribir el valor del aporte a pensión. ",
IF( ISERR(_xlfn.NUMBERVALUE(CR485)), "El valor del aporte a salud debe ser un número válido. ", "")
)
)</f>
        <v/>
      </c>
      <c r="HY485" s="46">
        <f>IF($DS485,
IF( AND(CS485&lt;&gt;"", ISERR(_xlfn.NUMBERVALUE(CS485))), "El valor pensión voluntaria debe ser un número válido. ", "")
)</f>
        <v/>
      </c>
      <c r="HZ485" s="46">
        <f>CONCATENATE(CT485,CU485,CV485,CW485)&lt;&gt;""</f>
        <v/>
      </c>
      <c r="IA485" s="46">
        <f>IF(AND($DS485,HZ485),
IF(CT485="","Debes escribir el % del fondo de seguridad pensional. ",
IF( ISERR(_xlfn.NUMBERVALUE(CT485)), "El % del fondo de seguridad debe ser un número válido. ", "")
),
""
)</f>
        <v/>
      </c>
      <c r="IB485" s="46">
        <f>IF(AND($DS485,HZ485),
IF(CU485="","Debes escribir el valor del aporte al fondo de solidaridad pensional. ",
IF( ISERR(_xlfn.NUMBERVALUE(CU485)), "El valor del aporte al fondo de solidaridad pensional debe ser un número válido. ", "")
),
""
)</f>
        <v/>
      </c>
      <c r="IC485" s="46">
        <f>IF(AND($DS485,HZ485),
IF(CV485="","Debes escribir el % del fondo de subsistencia. ",
IF( ISERR(_xlfn.NUMBERVALUE(CV485)), "El % del fondo de subsistencia debe ser un número válido. ", "")
),
""
)</f>
        <v/>
      </c>
      <c r="ID485" s="46">
        <f>IF(AND($DS485,HZ485),
IF(CW485="","Debes escribir el valor del fondo de subsistencia. ",
IF( ISERR(_xlfn.NUMBERVALUE(CW485)), "El valor del fondo de subsistencia debe ser un número válido. ", "")
),
""
)</f>
        <v/>
      </c>
      <c r="IE485" s="46">
        <f>CONCATENATE(CX485,CY485)&lt;&gt;""</f>
        <v/>
      </c>
      <c r="IF485" s="46">
        <f>IF(AND($DS485,IE485),
IF(CX485="","Debes escribir el % de sindicato. ",
IF( ISERR(_xlfn.NUMBERVALUE(CX485)), "El % de sindicato debe ser un número válido. ", "")
),
""
)</f>
        <v/>
      </c>
      <c r="IG485" s="46">
        <f>IF(AND($DS485,IE485),
IF(CY485="","Debes escribir el valor del sindicato. ",
IF( ISERR(_xlfn.NUMBERVALUE(CY485)), "El valor del sindicato debe ser un número válido. ", "")
),
""
)</f>
        <v/>
      </c>
      <c r="IH485" s="46">
        <f>IF($DS485,
IF( AND(CZ485&lt;&gt;"", ISERR(_xlfn.NUMBERVALUE(CZ485))), "El valor de sanción pública debe ser un número válido. ", "")
)</f>
        <v/>
      </c>
      <c r="II485" s="46">
        <f>IF($DS485,
IF( AND(DA485&lt;&gt;"", ISERR(_xlfn.NUMBERVALUE(DA485))), "El valor de sanción privada debe ser un número válido. ", "")
)</f>
        <v/>
      </c>
      <c r="IJ485" s="46">
        <f>CONCATENATE(DB485,DC485)&lt;&gt;""</f>
        <v/>
      </c>
      <c r="IK485" s="46">
        <f>IF(AND($DS485,IJ485),
IF(DB485="","Debes escribir la descripción de libranza. ",""),
""
)</f>
        <v/>
      </c>
      <c r="IL485" s="46">
        <f>IF(AND($DS485,IJ485),
IF(DC485="","Debes escribir la cuota libranza. ",
IF(ISERR(_xlfn.NUMBERVALUE(DC485)),"El valor de la cuota libranza debe ser un número válido. ","")
),
""
)</f>
        <v/>
      </c>
      <c r="IM485" s="46">
        <f>IF($DS485,
IF( AND(DD485&lt;&gt;"", ISERR(_xlfn.NUMBERVALUE(DD485))), "El valor de pagos a terceros debe ser un número válido. ", "")
)</f>
        <v/>
      </c>
      <c r="IN485" s="46">
        <f>IF($DS485,
IF( AND(DE485&lt;&gt;"", ISERR(_xlfn.NUMBERVALUE(DE485))), "El valor de anticipos debe ser un número válido. ", "")
)</f>
        <v/>
      </c>
      <c r="IO485" s="46">
        <f>IF($DS485,
IF( AND(DF485&lt;&gt;"", ISERR(_xlfn.NUMBERVALUE(DF485))), "El valor de AFC debe ser un número válido. ", "")
)</f>
        <v/>
      </c>
      <c r="IP485" s="46">
        <f>IF($DS485,
IF( AND(DG485&lt;&gt;"", ISERR(_xlfn.NUMBERVALUE(DG485))), "El valor de rete-fuente debe ser un número válido. ", "")
)</f>
        <v/>
      </c>
      <c r="IQ485" s="46">
        <f>IF($DS485,
IF( AND(DH485&lt;&gt;"", ISERR(_xlfn.NUMBERVALUE(DH485))), "El valor de cooperativa de trabajo debe ser un número válido. ", "")
)</f>
        <v/>
      </c>
      <c r="IR485" s="46">
        <f>IF($DS485,
IF( AND(DI485&lt;&gt;"", ISERR(_xlfn.NUMBERVALUE(DI485))), "El valor de embargo fiscal debe ser un número válido. ", "")
)</f>
        <v/>
      </c>
      <c r="IS485" s="46">
        <f>IF($DS485,
IF( AND(DJ485&lt;&gt;"", ISERR(_xlfn.NUMBERVALUE(DJ485))), "El valor de educación debe ser un número válido. ", "")
)</f>
        <v/>
      </c>
      <c r="IT485" s="46">
        <f>IF($DS485,
IF( AND(DK485&lt;&gt;"", ISERR(_xlfn.NUMBERVALUE(DK485))), "El valor de reintegro debe ser un número válido. ", "")
)</f>
        <v/>
      </c>
      <c r="IU485" s="46">
        <f>IF($DS485,
IF( AND(DL485&lt;&gt;"", ISERR(_xlfn.NUMBERVALUE(DL485))), "El valor de deuda debe ser un número válido. ", "")
)</f>
        <v/>
      </c>
      <c r="IV485" s="46">
        <f>IF($DS485,
IF( AND(DM485&lt;&gt;"", ISERR(_xlfn.NUMBERVALUE(DM485))), "El valor de otras deducciones debe ser un número válido. ", "")
)</f>
        <v/>
      </c>
      <c r="IW485" s="46">
        <f>IF($DS485,
IF(DN485="","Debes escribir el valor de los devengos totales. ",
IF( ISERR(_xlfn.NUMBERVALUE(DN485)), "El valor de los devengos totales debe ser un número válido. ", "")
)
)</f>
        <v/>
      </c>
      <c r="IX485" s="46">
        <f>IF($DS485,
IF(DO485="","Debes escribir el valor de las deducciones totales. ",
IF( ISERR(_xlfn.NUMBERVALUE(DO485)), "El valor de las deducciones totales debe ser un número válido. ", "")
)
)</f>
        <v/>
      </c>
      <c r="IY485" s="46">
        <f>IF($DS485,
IF(DP485="","Debes escribir el valor del salario total. ",
IF( ISERR(_xlfn.NUMBERVALUE(DP485)), "El valor del salario total debe ser un número válido. ", "")
)
)</f>
        <v/>
      </c>
    </row>
    <row r="486">
      <c r="B486" s="48" t="n">
        <v>474</v>
      </c>
      <c r="C486" s="61">
        <f>IF(AND(DS486,DP486&lt;&gt;""),
IF(DQ486="","OK","Error"),
""
)</f>
        <v/>
      </c>
      <c r="D486" s="53" t="n"/>
      <c r="E486" s="52" t="n"/>
      <c r="F486" s="112" t="n"/>
      <c r="G486" s="52" t="n"/>
      <c r="H486" s="53" t="n"/>
      <c r="I486" s="52" t="n"/>
      <c r="J486" s="52" t="n"/>
      <c r="K486" s="53" t="n"/>
      <c r="L486" s="55" t="n"/>
      <c r="M486" s="108" t="n"/>
      <c r="N486" s="56" t="n"/>
      <c r="O486" s="52" t="n"/>
      <c r="P486" s="52" t="n"/>
      <c r="Q486" s="52" t="n"/>
      <c r="R486" s="52" t="n"/>
      <c r="S486" s="52" t="n"/>
      <c r="T486" s="53" t="n"/>
      <c r="U486" s="52" t="n"/>
      <c r="V486" s="52" t="n"/>
      <c r="W486" s="55" t="n"/>
      <c r="X486" s="55" t="n"/>
      <c r="Y486" s="52" t="n"/>
      <c r="Z486" s="55" t="n"/>
      <c r="AA486" s="52" t="n"/>
      <c r="AB486" s="53" t="n"/>
      <c r="AC486" s="53" t="n"/>
      <c r="AD486" s="53" t="n"/>
      <c r="AE486" s="177" t="n"/>
      <c r="AF486" s="113" t="n"/>
      <c r="AG486" s="177" t="n"/>
      <c r="AH486" s="178" t="n"/>
      <c r="AI486" s="178" t="n"/>
      <c r="AJ486" s="178" t="n"/>
      <c r="AK486" s="114" t="n"/>
      <c r="AL486" s="178" t="n"/>
      <c r="AM486" s="114" t="n"/>
      <c r="AN486" s="178" t="n"/>
      <c r="AO486" s="114" t="n"/>
      <c r="AP486" s="178" t="n"/>
      <c r="AQ486" s="114" t="n"/>
      <c r="AR486" s="178" t="n"/>
      <c r="AS486" s="114" t="n"/>
      <c r="AT486" s="178" t="n"/>
      <c r="AU486" s="114" t="n"/>
      <c r="AV486" s="178" t="n"/>
      <c r="AW486" s="114" t="n"/>
      <c r="AX486" s="178" t="n"/>
      <c r="AY486" s="114" t="n"/>
      <c r="AZ486" s="178" t="n"/>
      <c r="BA486" s="114" t="n"/>
      <c r="BB486" s="178" t="n"/>
      <c r="BC486" s="114" t="n"/>
      <c r="BD486" s="178" t="n"/>
      <c r="BE486" s="178" t="n"/>
      <c r="BF486" s="178" t="n"/>
      <c r="BG486" s="59" t="n"/>
      <c r="BH486" s="178" t="n"/>
      <c r="BI486" s="114" t="n"/>
      <c r="BJ486" s="53" t="n"/>
      <c r="BK486" s="178" t="n"/>
      <c r="BL486" s="114" t="n"/>
      <c r="BM486" s="178" t="n"/>
      <c r="BN486" s="114" t="n"/>
      <c r="BO486" s="178" t="n"/>
      <c r="BP486" s="178" t="n"/>
      <c r="BQ486" s="178" t="n"/>
      <c r="BR486" s="178" t="n"/>
      <c r="BS486" s="178" t="n"/>
      <c r="BT486" s="178" t="n"/>
      <c r="BU486" s="178" t="n"/>
      <c r="BV486" s="178" t="n"/>
      <c r="BW486" s="178" t="n"/>
      <c r="BX486" s="178" t="n"/>
      <c r="BY486" s="178" t="n"/>
      <c r="BZ486" s="178" t="n"/>
      <c r="CA486" s="178" t="n"/>
      <c r="CB486" s="178" t="n"/>
      <c r="CC486" s="178" t="n"/>
      <c r="CD486" s="178" t="n"/>
      <c r="CE486" s="178" t="n"/>
      <c r="CF486" s="178" t="n"/>
      <c r="CG486" s="178" t="n"/>
      <c r="CH486" s="178" t="n"/>
      <c r="CI486" s="178" t="n"/>
      <c r="CJ486" s="178" t="n"/>
      <c r="CK486" s="53" t="n"/>
      <c r="CL486" s="178" t="n"/>
      <c r="CM486" s="178" t="n"/>
      <c r="CN486" s="60" t="n"/>
      <c r="CO486" s="177" t="n"/>
      <c r="CP486" s="178" t="n"/>
      <c r="CQ486" s="60" t="n"/>
      <c r="CR486" s="177" t="n"/>
      <c r="CS486" s="178" t="n"/>
      <c r="CT486" s="59" t="n"/>
      <c r="CU486" s="178" t="n"/>
      <c r="CV486" s="59" t="n"/>
      <c r="CW486" s="178" t="n"/>
      <c r="CX486" s="59" t="n"/>
      <c r="CY486" s="178" t="n"/>
      <c r="CZ486" s="178" t="n"/>
      <c r="DA486" s="178" t="n"/>
      <c r="DB486" s="53" t="n"/>
      <c r="DC486" s="178" t="n"/>
      <c r="DD486" s="178" t="n"/>
      <c r="DE486" s="178" t="n"/>
      <c r="DF486" s="178" t="n"/>
      <c r="DG486" s="178" t="n"/>
      <c r="DH486" s="178" t="n"/>
      <c r="DI486" s="178" t="n"/>
      <c r="DJ486" s="178" t="n"/>
      <c r="DK486" s="178" t="n"/>
      <c r="DL486" s="178" t="n"/>
      <c r="DM486" s="178" t="n"/>
      <c r="DN486" s="177" t="n"/>
      <c r="DO486" s="177" t="n"/>
      <c r="DP486" s="177" t="n"/>
      <c r="DQ486" s="76">
        <f>IF(AND(DS486,DP486&lt;&gt;""),
CONCATENATE(DT486,DU486,DV486,DW486,DX486,DY486,DZ486,EA486,EB486,EC486,ED486,EE486,EF486,EG486,EH486,EI486,EJ486,EK486,EL486,EM486,EN486,EO486,EP486,EQ486,ES486,ET486,EU486,EV486,EW486,EX486,EY486,EZ486,FA486,FC486,FD486,FF486,FG486,FI486,FJ486,FL486,FM486,FO486,FP486,FR486,FS486,FU486,FV486,FX486,FY486,GA486,GB486,GD486,GE486,GF486,GH486,GI486,GJ486,GL486,GM486,GN486,GP486,GQ486,GS486,GT486,GU486,GV486,GW486,GX486,GY486,GZ486,HA486,HB486,HC486,HD486,HE486,HF486,HG486,HH486,HI486,HJ486,HK486,HL486,HM486,HN486,HO486,HQ486,HR486,HS486,HT486,HU486,HV486,HW486,HX486,HY486,IA486,IB486,IC486,ID486,IF486,IG486,IH486,II486,IK486,IL486,IM486,IN486,IO486,IP486,IQ486,IR486,IS486,IT486,IU486,IV486,IW486,IX486,IY486,IZ486),
""
)</f>
        <v/>
      </c>
      <c r="DR486" s="53" t="n"/>
      <c r="DS486" s="46">
        <f>CONCATENATE(D486,$E486,$F486,$G486,H486,$I486,$J486,K486,$L486,$M486,N486,$O486,$P486,$Q486,$R486,$S486,T486,$U486,$V486,$W486,$X486,$Y486,$Z486,$AA486,AB486,AC486,AD486,$AE486,$AF486,$AG486,AH486,AI486,AJ486,AK486,AL486,AM486,AN486,AO486,AP486,AQ486,AR486,AS486,AT486,AU486,AV486,AW486,AX486,AY486,AZ486,BA486,BB486,BC486,BD486,BE486,BF486,BG486,BH486,BI486,BJ486,BK486,BL486,BM486,BN486,BO486,BP486,BQ486,BR486,BS486,BT486,BU486,BV486,BW486,BX486,BY486,BZ486,CA486,CB486,CC486,CD486,CE486,CF486,CG486,CH486,CI486,CJ486,CK486,CL486,CM486,$CN486,$CO486,CP486,$CQ486,$CR486,CS486,CT486,CU486,CV486,CW486,CX486,CY486,CZ486,DA486,DB486,DC486,DD486,DE486,DF486,DG486,DH486,DI486,DJ486,DK486,DL486,DM486,$DN486,$DO486,$DP486,DR486)&lt;&gt;""</f>
        <v/>
      </c>
      <c r="DT486" s="46">
        <f>IF(AND($DS486,$E$4&lt;&gt;""),
IF(LEFT($E$4,2) = "1.",
IF(D486&lt;&gt;"","El CUNE sólo se envía en operaciones de novedad o ajuste. ",""),
IF(D486="","Debes escribir un CUNE válido para realizar operaciones de novedad o ajuste. ","")),
""
)</f>
        <v/>
      </c>
      <c r="DU486" s="46">
        <f>IF($DS486,
IF(E486="","Debes seleccionar el tipo de documento del empleado. ",
IF(_xlfn.IFNA(VLOOKUP(E486,TIPO_DE_DOCUMENTO,1,FALSE),-1)=-1,"El tipo de documento no es válido (por favor seleccionarlo de la lista). ","")
)
)</f>
        <v/>
      </c>
      <c r="DV486" s="46">
        <f>IF($DS486,
IF(F486="","Debes escribir el número de documento del empleado. ","")
)</f>
        <v/>
      </c>
      <c r="DW486" s="46">
        <f>IF($DS486,
IF(G486="","Debes escribir el primer nombre del empleado. ","")
)</f>
        <v/>
      </c>
      <c r="DY486" s="46">
        <f>IF($DS486,
IF(I486="","Debes escribir el primer apellido del empleado. ","")
)</f>
        <v/>
      </c>
      <c r="DZ486" s="46">
        <f>IF($DS486,
IF(J486="","Debes escribir el segundo apellido del empleado. ","")
)</f>
        <v/>
      </c>
      <c r="EB486" s="46">
        <f>IF($DS486,
IF(L486="","Debes escribir la fecha de ingreso del empleado. ",
IF(ISERR(DATE(YEAR(L486),MONTH(L486),DAY(L486))), "El valor ingresado en fecha de ingreso no tiene un formato válido. ","")
)
)</f>
        <v/>
      </c>
      <c r="EC486" s="46">
        <f>IF($DS486,
IF(M486="","Debes escribir el tiempo laborado. ",
IF( IFERROR(INT(M486),1.1) &lt;&gt; IFERROR(_xlfn.NUMBERVALUE(M486),1), "El valor de los días trabajados debe ser un número entero. ", "")
)
)</f>
        <v/>
      </c>
      <c r="ED486" s="46">
        <f>IF($DS486,
IF( AND(N486&lt;&gt;"", ISERR(DATE(YEAR(N486),MONTH(N486),DAY(N486))) ), "El valor ingresado en fecha de ingreso no tiene un formato válido. ",
IF( AND(N486&lt;&gt;"", $E$6&lt;&gt;"", DATE(YEAR(N486), MONTH(N486), 1) &lt;&gt; IFERROR(DATE(MID($E$6, 1, 4), MID($E$6, 6, 2),1), "1/1/1900") ), "La fecha de retiro debe estar dentro del período liquidado. ", "")
)
)</f>
        <v/>
      </c>
      <c r="EE486" s="46">
        <f>IF($DS486,
IF(O486="","Debes seleccionar el tipo de trabajador. ",
IF(_xlfn.IFNA(VLOOKUP(O486,TIPO_DE_TRABAJADOR,1,FALSE),-1)=-1,"El tipo de trabajador no es válido (por favor seleccionarlo de la lista). ","")
)
)</f>
        <v/>
      </c>
      <c r="EF486" s="46">
        <f>IF($DS486,
IF(P486="","Debes seleccionar si es un trabajador dependiente pensionado por vejez. ",
IF(_xlfn.IFNA(VLOOKUP(P486,SUBTIPO_DE_TRABAJADOR,1,FALSE),-1)=-1,"El tipo de trabajador dependiente pensionado por vejez no es válido (por favor seleccionarlo de la lista). ","")
)
)</f>
        <v/>
      </c>
      <c r="EG486" s="46">
        <f>IF($DS486,
IF(Q486="","Debes seleccionar el tipo de contrato del trabajador. ",
IF(_xlfn.IFNA(VLOOKUP(Q486,TIPO_DE_CONTRATO,1,FALSE),-1)=-1,"El tipo de contrato del trabajador no es válido (por favor seleccionarlo de la lista). ","")
)
)</f>
        <v/>
      </c>
      <c r="EH486" s="46">
        <f>IF($DS486,
IF(R486="","Debes seleccionar si es un salario integral. ",
IF(_xlfn.IFNA(VLOOKUP(R486,SI_NO,1,FALSE),-1)=-1,"Valor no válido para salario integral (por favor seleccionarlo de la lista). ","")
)
)</f>
        <v/>
      </c>
      <c r="EI486" s="46">
        <f>IF($DS486,
IF(S486="","Debes seleccionar si el trabajador realiza actividades de riesgo. ",
IF(_xlfn.IFNA(VLOOKUP(S486,SI_NO,1,FALSE),-1)=-1,"Valor no válido para actividad de alto riesgo (por favor seleccionarlo de la lista). ","")
)
)</f>
        <v/>
      </c>
      <c r="EK486" s="46">
        <f>IF($DS486,
IF(U486="","Debes escribir el código del municipio de residencia del trabajador. ",
IF(_xlfn.IFNA(VLOOKUP(U486,MUNICIPIO,1,FALSE),-1)=-1,"El municipio de residencia del trabajador es inválido (por favor seleccionarlo de la lista). ","")
)
)</f>
        <v/>
      </c>
      <c r="EL486" s="46">
        <f>IF($DS486,
IF(V486="","Debes escribir el la dirección de residendia del trabajador. ","")
)</f>
        <v/>
      </c>
      <c r="EM486" s="46">
        <f>IF($DS486,
IF(W486="","Debes escribir la fecha de inicio de la liquidación. ",
IF(ISERR(DATE(YEAR(W486),MONTH(W486),DAY(W486))),"El valor ingresado en fecha de inicio de liquidación no tiene un formato válido. ",
IF( AND($E$6&lt;&gt;"", DATE(YEAR(W486), MONTH(W486), 1) &lt;&gt; IFERROR(DATE(MID($E$6, 1, 4), MID($E$6, 6, 2),1), "1/1/1900") ), "La fecha de inicio de la liquidación debe estar dentro del período liquidado. ", "")
)
)
)</f>
        <v/>
      </c>
      <c r="EN486" s="46">
        <f>IF($DS486,
IF(X486="","Debes escribir la fecha de fin de la liquidación. ",
IF(ISERR(DATE(YEAR(X486),MONTH(X486),DAY(X486))),"El valor ingresado en fecha de fin de liquidación no tiene un formato válido. ",
IF( AND($E$6&lt;&gt;"", DATE(YEAR(X486), MONTH(X486), 1) &lt;&gt; IFERROR(DATE(MID($E$6, 1, 4), MID($E$6, 6, 2),1), "1/1/1900") ), "La fecha de fin de la liquidación debe estar dentro del período liquidado. ", "")
)
)
)</f>
        <v/>
      </c>
      <c r="EO486" s="46">
        <f>IF($DS486,
IF(Y486="","Debes escribir la frecuencia de pago del trabajador. ",
IF(_xlfn.IFNA(VLOOKUP(Y486,PERÍODO_DE_NÓMINA,1,FALSE),-1)=-1,"La frecuencia de pago es inválida (por favor seleccionarlo de la lista). ","")
)
)</f>
        <v/>
      </c>
      <c r="EP486" s="46">
        <f>IF($DS486,
IF(Z486="","Debes escribir la fecha de pago. ",
IF(ISERR(DATE(YEAR(Z486),MONTH(Z486),DAY(Z486))), "El valor ingresado en fecha de pago no tiene un formato válido. ","")
)
)</f>
        <v/>
      </c>
      <c r="EQ486" s="46">
        <f>IF($DS486,
IF(AA486="","Debes escribir el medio de pago. ",
IF(_xlfn.IFNA(VLOOKUP(AA486,MEDIOS_DE_PAGO,1,FALSE),-1)=-1,"El medio de pago es inválido (por favor seleccionarlo de la lista). ","")
)
)</f>
        <v/>
      </c>
      <c r="ER486" s="46">
        <f>OR(AA486='Tablas '!$T$4,AA486='Tablas '!$T$7,AA486='Tablas '!$T$8,AA486='Tablas '!$T$11)</f>
        <v/>
      </c>
      <c r="ES486" s="46">
        <f>IF(AND($DS486,ER486),
IF(AB486="","Debes escribir la entidad bancaria. ",""),
""
)</f>
        <v/>
      </c>
      <c r="ET486" s="46">
        <f>IF(AND($DS486,ER486),
IF(AC486="","Debes escribir el tipo de cuenta bancaria. ",
IF(_xlfn.IFNA(VLOOKUP(AC486,TIPO_DE_CUENTA,1,FALSE),-1)=-1,"El tipo de cuenta bancaria es inválida (por favor seleccionarlo de la lista). ","")
),
""
)</f>
        <v/>
      </c>
      <c r="EU486" s="46">
        <f>IF(AND($DS486,ER486),
IF(AD486="","Debes escribir el número de cuenta bancaria. ",""),
""
)</f>
        <v/>
      </c>
      <c r="EV486" s="46">
        <f>IF($DS486,
IF(AE486="","Debes escribir el valor del sueldo básico. ",
IF( ISERR(_xlfn.NUMBERVALUE(AE486)), "El valor del sueldo básico debe ser un número válido. ", "")
)
)</f>
        <v/>
      </c>
      <c r="EW486" s="46">
        <f>IF($DS486,
IF(AF486="","Debes escribir el número de días trabajados. ",
IF( IFERROR(INT(AF486),1.1) &lt;&gt; IFERROR(_xlfn.NUMBERVALUE(AF486),1), "La cantidad de días trabajados debe ser un número entero. ", "")
)
)</f>
        <v/>
      </c>
      <c r="EX486" s="46">
        <f>IF($DS486,
IF(AG486="","Debes escribir el valor del sueldo trabajado. ",
IF( ISERR(_xlfn.NUMBERVALUE(AG486)), "El valor del sueldo trabajado debe ser un número válido. ", "")
)
)</f>
        <v/>
      </c>
      <c r="EY486" s="46">
        <f>IF($DS486,
IF( AND(AH486&lt;&gt;"", ISERR(_xlfn.NUMBERVALUE(AH486))), "El valor del auxilio de transporte debe ser un número válido. ", "")
)</f>
        <v/>
      </c>
      <c r="EZ486" s="46">
        <f>IF($DS486,
IF( AND(AI486&lt;&gt;"", ISERR(_xlfn.NUMBERVALUE(AI486))), "El valor de viáticos salariales debe ser un número válido. ", "")
)</f>
        <v/>
      </c>
      <c r="FA486" s="46">
        <f>IF($DS486,
IF( AND(AJ486&lt;&gt;"", ISERR(_xlfn.NUMBERVALUE(AJ486))), "El valor de viáticos NO salariales debe ser un número válido. ", "")
)</f>
        <v/>
      </c>
      <c r="FB486" s="46">
        <f>CONCATENATE(AK486,AL486)&lt;&gt;""</f>
        <v/>
      </c>
      <c r="FC486" s="46">
        <f>IF(AND($DS486,FB486),
IF(AK486="","Debes escribir el número de horas extras diurnas. ",
IF( IFERROR(INT(AK486),1.1) &lt;&gt; IFERROR(_xlfn.NUMBERVALUE(AK486),1), "La cantidad de horas extras diurnas debe ser un número entero. ", "")
),
""
)</f>
        <v/>
      </c>
      <c r="FD486" s="46">
        <f>IF(AND($DS486,FB486),
IF(AL486="","Debes escribir el valor de las horas extras diurnas. ",
IF( ISERR(_xlfn.NUMBERVALUE(AL486)), "El valor de las horas extras duirnas debe ser un número válido. ", "")
),
""
)</f>
        <v/>
      </c>
      <c r="FE486" s="46">
        <f>CONCATENATE(AM486,AN486)&lt;&gt;""</f>
        <v/>
      </c>
      <c r="FF486" s="46">
        <f>IF(AND($DS486,FE486),
IF(AM486="","Debes escribir el número de horas extras nocturnas. ",
IF( IFERROR(INT(AM486),1.1) &lt;&gt; IFERROR(_xlfn.NUMBERVALUE(AM486),1), "La cantidad de horas extras nocturnas debe ser un número entero. ", "")
),
""
)</f>
        <v/>
      </c>
      <c r="FG486" s="46">
        <f>IF(AND($DS486,FE486),
IF(AN486="","Debes escribir el valor de las horas extras nocturnas. ",
IF( ISERR(_xlfn.NUMBERVALUE(AN486)), "El valor de las horas extras nocturnas debe ser un número válido. ", "")
),
""
)</f>
        <v/>
      </c>
      <c r="FH486" s="46">
        <f>CONCATENATE(AO486,AP486)&lt;&gt;""</f>
        <v/>
      </c>
      <c r="FI486" s="46">
        <f>IF(AND($DS486,FH486),
IF(AO486="","Debes escribir el número de horas extras diurnas dominicales y festivas. ",
IF( IFERROR(INT(AO486),1.1) &lt;&gt; IFERROR(_xlfn.NUMBERVALUE(AO486),1), "La cantidad de horas extras diurnas dominicales y festivas debe ser un número entero. ", "")
),
""
)</f>
        <v/>
      </c>
      <c r="FJ486" s="46">
        <f>IF(AND($DS486,FH486),
IF(AP486="","Debes escribir el valor de las horas extras diurnas dominicales y festivas. ",
IF( ISERR(_xlfn.NUMBERVALUE(AP486)), "El valor de las horas extras diurnas dominicales y festivas debe ser un número válido. ", "")
),
""
)</f>
        <v/>
      </c>
      <c r="FK486" s="46">
        <f>CONCATENATE(AQ486,AR486)&lt;&gt;""</f>
        <v/>
      </c>
      <c r="FL486" s="46">
        <f>IF(AND($DS486,FK486),
IF(AQ486="","Debes escribir el número de horas extras nocturnas dominicales y festivas. ",
IF( IFERROR(INT(AQ486),1.1) &lt;&gt; IFERROR(_xlfn.NUMBERVALUE(AQ486),1), "La cantidad de horas extras nocturnas dominicales y festivas debe ser un número entero. ", "")
),
""
)</f>
        <v/>
      </c>
      <c r="FM486" s="46">
        <f>IF(AND($DS486,FK486),
IF(AR486="","Debes escribir el valor de las horas extras nocturnas dominicales y festivas. ",
IF( ISERR(_xlfn.NUMBERVALUE(AR486)), "El valor de las horas extras nocturnas dominicales y festivas debe ser un número válido. ", "")
),
""
)</f>
        <v/>
      </c>
      <c r="FN486" s="46">
        <f>CONCATENATE(AS486,AT486)&lt;&gt;""</f>
        <v/>
      </c>
      <c r="FO486" s="46">
        <f>IF(AND($DS486,FN486),
IF(AS486="","Debes escribir el número de horas recargo nocturno. ",
IF( IFERROR(INT(AS486),1.1) &lt;&gt; IFERROR(_xlfn.NUMBERVALUE(AS486),1), "La cantidad de horas recargo nocturno debe ser un número entero. ", "")
),
""
)</f>
        <v/>
      </c>
      <c r="FP486" s="46">
        <f>IF(AND($DS486,FN486),
IF(AT486="","Debes escribir el valor de las horas recargo nocturno. ",
IF( ISERR(_xlfn.NUMBERVALUE(AT486)), "El valor de las horas recargo nocturno debe ser un número válido. ", "")
),
""
)</f>
        <v/>
      </c>
      <c r="FQ486" s="46">
        <f>CONCATENATE(AU486,AV486)&lt;&gt;""</f>
        <v/>
      </c>
      <c r="FR486" s="46">
        <f>IF(AND($DS486,FQ486),
IF(AU486="","Debes escribir el número de horas recargo diurno dominical y festivo. ",
IF( IFERROR(INT(AU486),1.1) &lt;&gt; IFERROR(_xlfn.NUMBERVALUE(AU486),1), "La cantidad de horas recargo diurno dominical y festivo debe ser un número entero. ", "")
),
""
)</f>
        <v/>
      </c>
      <c r="FS486" s="46">
        <f>IF(AND($DS486,FQ486),
IF(AV486="","Debes escribir el valor de las horas recargo diurno dominical y festivo. ",
IF( ISERR(_xlfn.NUMBERVALUE(AV486)), "El valor de las horas recargo diurno dominical y festivo debe ser un número válido. ", "")
),
""
)</f>
        <v/>
      </c>
      <c r="FT486" s="46">
        <f>CONCATENATE(AW486,AX486)&lt;&gt;""</f>
        <v/>
      </c>
      <c r="FU486" s="46">
        <f>IF(AND($DS486,FT486),
IF(AW486="","Debes escribir el número de horas recargo nocturno dominical y festivo. ",
IF( IFERROR(INT(AW486),1.1) &lt;&gt; IFERROR(_xlfn.NUMBERVALUE(AW486),1), "La cantidad de horas recargo nocturno dominical y festivo debe ser un número entero. ", "")
),
""
)</f>
        <v/>
      </c>
      <c r="FV486" s="46">
        <f>IF(AND($DS486,FT486),
IF(AX486="","Debes escribir el valor de las horas recargo nocturno dominical y festivo. ",
IF( ISERR(_xlfn.NUMBERVALUE(AX486)), "El valor de las horas recargo nocturno dominical y festivo debe ser un número válido. ", "")
),
""
)</f>
        <v/>
      </c>
      <c r="FW486" s="46">
        <f>CONCATENATE(AY486,AZ486)&lt;&gt;""</f>
        <v/>
      </c>
      <c r="FX486" s="46">
        <f>IF(AND($DS486,FW486),
IF(AY486="","Debes escribir el número de días de vacaciones comunes. ",
IF( IFERROR(INT(AY486),1.1) &lt;&gt; IFERROR(_xlfn.NUMBERVALUE(AY486),1), "La cantidad de días de vacaciones comunes debe ser un número entero. ", "")
),
""
)</f>
        <v/>
      </c>
      <c r="FY486" s="46">
        <f>IF(AND($DS486,FW486),
IF(AZ486="","Debes escribir el valor de las vacaciones comunes. ",
IF( ISERR(_xlfn.NUMBERVALUE(AZ486)), "El valor de las vacaciones comunes debe ser un número válido. ", "")
),
""
)</f>
        <v/>
      </c>
      <c r="FZ486" s="46">
        <f>CONCATENATE(BA486,BB486)&lt;&gt;""</f>
        <v/>
      </c>
      <c r="GA486" s="46">
        <f>IF(AND($DS486,FZ486),
IF(BA486="","Debes escribir el número de días de vacaciones compensadas. ",
IF( IFERROR(INT(BA486),1.1) &lt;&gt; IFERROR(_xlfn.NUMBERVALUE(BA486),1), "La cantidad de días de vacaciones compensadas debe ser un número entero. ", "")
),
""
)</f>
        <v/>
      </c>
      <c r="GB486" s="46">
        <f>IF(AND($DS486,FZ486),
IF(BB486="","Debes escribir el valor de las vacaciones compensadas. ",
IF( ISERR(_xlfn.NUMBERVALUE(BB486)), "El valor de las vacaciones compensadas debe ser un número válido. ", "")
),
""
)</f>
        <v/>
      </c>
      <c r="GC486" s="46">
        <f>CONCATENATE(BC486,BD486)&lt;&gt;""</f>
        <v/>
      </c>
      <c r="GD486" s="46">
        <f>IF(AND($DS486,GC486),
IF(BC486="","Debes escribir el número de días de prima salarial. ",
IF( IFERROR(INT(BC486),1.1) &lt;&gt; IFERROR(_xlfn.NUMBERVALUE(BC486),1), "La cantidad de días de prima salarial debe ser un número entero. ", "")
),
""
)</f>
        <v/>
      </c>
      <c r="GE486" s="46">
        <f>IF(AND($DS486,GC486),
IF(BD486="","Debes escribir el valor de los días de prima salarial. ",
IF( ISERR(_xlfn.NUMBERVALUE(BD486)), "El valor de los días de prima salarial debe ser un número válido. ", "")
),
""
)</f>
        <v/>
      </c>
      <c r="GF486" s="46">
        <f>IF($DS486,
IF( AND(BE486&lt;&gt;"", ISERR(_xlfn.NUMBERVALUE(BE486))), "El valor de la prima NO saliarial debe ser un número válido. ", "")
)</f>
        <v/>
      </c>
      <c r="GG486" s="46">
        <f>CONCATENATE(BF486,BG486,BH486)&lt;&gt;""</f>
        <v/>
      </c>
      <c r="GH486" s="46">
        <f>IF(AND($DS486,GG486),
IF(BF486="","Debes escribir el valor de las cesantías. ",
IF( ISERR(_xlfn.NUMBERVALUE(BF486)), "El valor de las cesantías debe ser un número válido. ", "")
),
""
)</f>
        <v/>
      </c>
      <c r="GI486" s="46">
        <f>IF(AND($DS486,GG486),
IF(BG486="","Debes escribir el % de cesantías. ",
IF( ISERR(_xlfn.NUMBERVALUE(BG486)), "El % de cesantías debe ser un número válido. ", "")
),
""
)</f>
        <v/>
      </c>
      <c r="GJ486" s="46">
        <f>IF(AND($DS486,GG486),
IF(BH486="","Debes escribir el valor de intereses de cesantías. ",
IF( ISERR(_xlfn.NUMBERVALUE(BH486)), "El valor de intereses de cesantías debe ser un número válido. ", "")
),
""
)</f>
        <v/>
      </c>
      <c r="GK486" s="46">
        <f>CONCATENATE(BI486,BJ486,BK486)&lt;&gt;""</f>
        <v/>
      </c>
      <c r="GL486" s="46">
        <f>IF(AND($DS486,GK486),
IF(BI486="","Debes escribir el número de días de incapacidad. ",
IF( IFERROR(INT(BI486),1.1) &lt;&gt; IFERROR(_xlfn.NUMBERVALUE(BI486),1), "La cantidad de días de incapacidad debe ser un número entero. ", "")
),
""
)</f>
        <v/>
      </c>
      <c r="GM486" s="46">
        <f>IF(AND($DS486,GK486),
IF(BJ486="","Debes escribir el tipo de incapacidad. ",
IF(_xlfn.IFNA(VLOOKUP(BJ486,TIPO_DE_INCAPACIDAD,1,FALSE),-1)=-1,"El tipo de incapacidad es inválida (por favor seleccionarlo de la lista). ","")
),
""
)</f>
        <v/>
      </c>
      <c r="GN486" s="46">
        <f>IF(AND($DS486,GK486),
IF(BK486="","Debes escribir el valor de la incapacidad. ",
IF( ISERR(_xlfn.NUMBERVALUE(BK486)), "El valor de la incapacidad debe ser un número válido. ", "")
),
""
)</f>
        <v/>
      </c>
      <c r="GO486" s="46">
        <f>CONCATENATE(BL486,BM486)&lt;&gt;""</f>
        <v/>
      </c>
      <c r="GP486" s="46">
        <f>IF(AND($DS486,GO486),
IF(BL486="","Debes escribir el número de días de licencia de maternidad o paternidad. ",
IF( IFERROR(INT(BL486),1.1) &lt;&gt; IFERROR(_xlfn.NUMBERVALUE(BL486),1), "La cantidad de días de licencia de maternidad o paternidad debe ser un número entero. ", "")
),
""
)</f>
        <v/>
      </c>
      <c r="GQ486" s="46">
        <f>IF(AND($DS486,GO486),
IF(BM486="","Debes escribir el valor de la licencia de maternidad o paternidad. ",
IF( ISERR(_xlfn.NUMBERVALUE(BM486)), "El valor de la licencia de maternidad o paternidad debe ser un número válido. ", "")
),
""
)</f>
        <v/>
      </c>
      <c r="GR486" s="46">
        <f>CONCATENATE(BN486,BO486)&lt;&gt;""</f>
        <v/>
      </c>
      <c r="GS486" s="46">
        <f>IF(AND($DS486,GR486),
IF(BN486="","Debes escribir el número de días de licencia remunerada. ",
IF( IFERROR(INT(BN486),1.1) &lt;&gt; IFERROR(_xlfn.NUMBERVALUE(BN486),1), "La cantidad de días de licencia remunerada debe ser un número entero. ", "")
),
""
)</f>
        <v/>
      </c>
      <c r="GT486" s="46">
        <f>IF(AND($DS486,GR486),
IF(BO486="","Debes escribir el valor de la licencia remunerada. ",
IF( ISERR(_xlfn.NUMBERVALUE(BO486)), "El valor de la licencia remunerada debe ser un número válido. ", "")
),
""
)</f>
        <v/>
      </c>
      <c r="GU486" s="46">
        <f>IF($DS486,
IF( AND(BP486&lt;&gt;"", ISERR(_xlfn.NUMBERVALUE(BP486))), "El valor de la licencia NO remunerada debe ser un número válido. ", "")
)</f>
        <v/>
      </c>
      <c r="GV486" s="46">
        <f>IF($DS486,
IF( AND(BQ486&lt;&gt;"", ISERR(_xlfn.NUMBERVALUE(BQ486))), "El valor de auxilios salariales debe ser un número válido. ", "")
)</f>
        <v/>
      </c>
      <c r="GW486" s="46">
        <f>IF($DS486,
IF( AND(BR486&lt;&gt;"", ISERR(_xlfn.NUMBERVALUE(BR486))), "El valor de auxilios NO salariales debe ser un número válido. ", "")
)</f>
        <v/>
      </c>
      <c r="GX486" s="46">
        <f>IF($DS486,
IF( AND(BS486&lt;&gt;"", ISERR(_xlfn.NUMBERVALUE(BS486))), "El valor de bonos salariales debe ser un número válido. ", "")
)</f>
        <v/>
      </c>
      <c r="GY486" s="46">
        <f>IF($DS486,
IF( AND(BT486&lt;&gt;"", ISERR(_xlfn.NUMBERVALUE(BT486))), "El valor de bonos NO salariales debe ser un número válido. ", "")
)</f>
        <v/>
      </c>
      <c r="GZ486" s="46">
        <f>IF($DS486,
IF( AND(BU486&lt;&gt;"", ISERR(_xlfn.NUMBERVALUE(BU486))), "El valor de bonos salariales de alimentación debe ser un número válido. ", "")
)</f>
        <v/>
      </c>
      <c r="HA486" s="46">
        <f>IF($DS486,
IF( AND(BV486&lt;&gt;"", ISERR(_xlfn.NUMBERVALUE(BV486))), "El valor de bonos NO salariales de alimentación debe ser un número válido. ", "")
)</f>
        <v/>
      </c>
      <c r="HB486" s="46">
        <f>IF($DS486,
IF( AND(BW486&lt;&gt;"", ISERR(_xlfn.NUMBERVALUE(BW486))), "El valor de bonificaciones salariales debe ser un número válido. ", "")
)</f>
        <v/>
      </c>
      <c r="HC486" s="46">
        <f>IF($DS486,
IF( AND(BX486&lt;&gt;"", ISERR(_xlfn.NUMBERVALUE(BX486))), "El valor de bonificaciones NO salariales debe ser un número válido. ", "")
)</f>
        <v/>
      </c>
      <c r="HD486" s="46">
        <f>IF($DS486,
IF( AND(BY486&lt;&gt;"", ISERR(_xlfn.NUMBERVALUE(BY486))), "El valor de compensaciones ordinarias debe ser un número válido. ", "")
)</f>
        <v/>
      </c>
      <c r="HE486" s="46">
        <f>IF($DS486,
IF( AND(BZ486&lt;&gt;"", ISERR(_xlfn.NUMBERVALUE(BZ486))), "El valor de compensaciones extraordinarias debe ser un número válido. ", "")
)</f>
        <v/>
      </c>
      <c r="HF486" s="46">
        <f>IF($DS486,
IF( AND(CA486&lt;&gt;"", ISERR(_xlfn.NUMBERVALUE(CA486))), "El valor de comisiones debe ser un número válido. ", "")
)</f>
        <v/>
      </c>
      <c r="HG486" s="46">
        <f>IF($DS486,
IF( AND(CB486&lt;&gt;"", ISERR(_xlfn.NUMBERVALUE(CB486))), "El valor de ausencia por huega debe ser un número válido. ", "")
)</f>
        <v/>
      </c>
      <c r="HH486" s="46">
        <f>IF($DS486,
IF( AND(CC486&lt;&gt;"", ISERR(_xlfn.NUMBERVALUE(CC486))), "El valor de anticipos debe ser un número válido. ", "")
)</f>
        <v/>
      </c>
      <c r="HI486" s="46">
        <f>IF($DS486,
IF( AND(CD486&lt;&gt;"", ISERR(_xlfn.NUMBERVALUE(CD486))), "El valor de pagos a terceros debe ser un número válido. ", "")
)</f>
        <v/>
      </c>
      <c r="HJ486" s="46">
        <f>IF($DS486,
IF( AND(CE486&lt;&gt;"", ISERR(_xlfn.NUMBERVALUE(CE486))), "El valor de dotación debe ser un número válido. ", "")
)</f>
        <v/>
      </c>
      <c r="HK486" s="46">
        <f>IF($DS486,
IF( AND(CF486&lt;&gt;"", ISERR(_xlfn.NUMBERVALUE(CF486))), "El valor de apoyo sostenibilidad debe ser un número válido. ", "")
)</f>
        <v/>
      </c>
      <c r="HL486" s="46">
        <f>IF($DS486,
IF( AND(CG486&lt;&gt;"", ISERR(_xlfn.NUMBERVALUE(CG486))), "El valor de teletrabajo debe ser un número válido. ", "")
)</f>
        <v/>
      </c>
      <c r="HM486" s="46">
        <f>IF($DS486,
IF( AND(CH486&lt;&gt;"", ISERR(_xlfn.NUMBERVALUE(CH486))), "El valor de bonificación de retiro debe ser un número válido. ", "")
)</f>
        <v/>
      </c>
      <c r="HN486" s="46">
        <f>IF($DS486,
IF( AND(CI486&lt;&gt;"", ISERR(_xlfn.NUMBERVALUE(CI486))), "El valor de indemnización de retiro debe ser un número válido. ", "")
)</f>
        <v/>
      </c>
      <c r="HO486" s="46">
        <f>IF($DS486,
IF( AND(CJ486&lt;&gt;"", ISERR(_xlfn.NUMBERVALUE(CJ486))), "El valor de reintegros debe ser un número válido. ", "")
)</f>
        <v/>
      </c>
      <c r="HP486" s="46">
        <f>CONCATENATE(CK486,CL486,CM486)&lt;&gt;""</f>
        <v/>
      </c>
      <c r="HQ486" s="46">
        <f>IF(AND($DS486,HP486),
IF(CK486="","Debes escribir la descripción de otro concepto no categorizado. ",""),
""
)</f>
        <v/>
      </c>
      <c r="HR486" s="46">
        <f>IF(AND($DS486,HP486),
IF(CONCATENATE(CL486,CM486)="","Debes escribir al menos un valor de concepto no categorizado (salarial o no salarial). ",
IF(ISERR(_xlfn.NUMBERVALUE(CL486)),"El valor salarial concepto no categorizado debe ser un número válido. ","")
),
""
)</f>
        <v/>
      </c>
      <c r="HS486" s="46">
        <f>IF(AND($DS486,HP486),
IF(CONCATENATE(CL486,CM486)="","Debes escribir al menos un valor de concepto no categorizado (salarial o no salarial). ",
IF(ISERR(_xlfn.NUMBERVALUE(CM486)),"El valor NO salarial concepto no categorizado debe ser un número válido. ","")
),
""
)</f>
        <v/>
      </c>
      <c r="HT486" s="46">
        <f>IF($DS486,
IF(CN486="","Debes escribir el porcentaje del aporte a salud. ",
IF( ISERR(_xlfn.NUMBERVALUE(CN486)), "El valor del porcentaje del aporte a salud debe ser un número válido. ", "")
)
)</f>
        <v/>
      </c>
      <c r="HU486" s="46">
        <f>IF($DS486,
IF(CO486="","Debes escribir el valor del aporte a salud. ",
IF( ISERR(_xlfn.NUMBERVALUE(CO486)), "El valor del aporte a salud debe ser un número válido. ", "")
)
)</f>
        <v/>
      </c>
      <c r="HV486" s="46">
        <f>IF($DS486,
IF( AND(CP486&lt;&gt;"", ISERR(_xlfn.NUMBERVALUE(CP486))), "El valor plan complementario debe ser un número válido. ", "")
)</f>
        <v/>
      </c>
      <c r="HW486" s="46">
        <f>IF($DS486,
IF(CQ486="","Debes escribir el porcentaje del aporte a pensión. ",
IF( ISERR(_xlfn.NUMBERVALUE(CQ486)), "El valor del porcentaje del aporte a pensión debe ser un número válido. ", "")
)
)</f>
        <v/>
      </c>
      <c r="HX486" s="46">
        <f>IF($DS486,
IF(CR486="","Debes escribir el valor del aporte a pensión. ",
IF( ISERR(_xlfn.NUMBERVALUE(CR486)), "El valor del aporte a salud debe ser un número válido. ", "")
)
)</f>
        <v/>
      </c>
      <c r="HY486" s="46">
        <f>IF($DS486,
IF( AND(CS486&lt;&gt;"", ISERR(_xlfn.NUMBERVALUE(CS486))), "El valor pensión voluntaria debe ser un número válido. ", "")
)</f>
        <v/>
      </c>
      <c r="HZ486" s="46">
        <f>CONCATENATE(CT486,CU486,CV486,CW486)&lt;&gt;""</f>
        <v/>
      </c>
      <c r="IA486" s="46">
        <f>IF(AND($DS486,HZ486),
IF(CT486="","Debes escribir el % del fondo de seguridad pensional. ",
IF( ISERR(_xlfn.NUMBERVALUE(CT486)), "El % del fondo de seguridad debe ser un número válido. ", "")
),
""
)</f>
        <v/>
      </c>
      <c r="IB486" s="46">
        <f>IF(AND($DS486,HZ486),
IF(CU486="","Debes escribir el valor del aporte al fondo de solidaridad pensional. ",
IF( ISERR(_xlfn.NUMBERVALUE(CU486)), "El valor del aporte al fondo de solidaridad pensional debe ser un número válido. ", "")
),
""
)</f>
        <v/>
      </c>
      <c r="IC486" s="46">
        <f>IF(AND($DS486,HZ486),
IF(CV486="","Debes escribir el % del fondo de subsistencia. ",
IF( ISERR(_xlfn.NUMBERVALUE(CV486)), "El % del fondo de subsistencia debe ser un número válido. ", "")
),
""
)</f>
        <v/>
      </c>
      <c r="ID486" s="46">
        <f>IF(AND($DS486,HZ486),
IF(CW486="","Debes escribir el valor del fondo de subsistencia. ",
IF( ISERR(_xlfn.NUMBERVALUE(CW486)), "El valor del fondo de subsistencia debe ser un número válido. ", "")
),
""
)</f>
        <v/>
      </c>
      <c r="IE486" s="46">
        <f>CONCATENATE(CX486,CY486)&lt;&gt;""</f>
        <v/>
      </c>
      <c r="IF486" s="46">
        <f>IF(AND($DS486,IE486),
IF(CX486="","Debes escribir el % de sindicato. ",
IF( ISERR(_xlfn.NUMBERVALUE(CX486)), "El % de sindicato debe ser un número válido. ", "")
),
""
)</f>
        <v/>
      </c>
      <c r="IG486" s="46">
        <f>IF(AND($DS486,IE486),
IF(CY486="","Debes escribir el valor del sindicato. ",
IF( ISERR(_xlfn.NUMBERVALUE(CY486)), "El valor del sindicato debe ser un número válido. ", "")
),
""
)</f>
        <v/>
      </c>
      <c r="IH486" s="46">
        <f>IF($DS486,
IF( AND(CZ486&lt;&gt;"", ISERR(_xlfn.NUMBERVALUE(CZ486))), "El valor de sanción pública debe ser un número válido. ", "")
)</f>
        <v/>
      </c>
      <c r="II486" s="46">
        <f>IF($DS486,
IF( AND(DA486&lt;&gt;"", ISERR(_xlfn.NUMBERVALUE(DA486))), "El valor de sanción privada debe ser un número válido. ", "")
)</f>
        <v/>
      </c>
      <c r="IJ486" s="46">
        <f>CONCATENATE(DB486,DC486)&lt;&gt;""</f>
        <v/>
      </c>
      <c r="IK486" s="46">
        <f>IF(AND($DS486,IJ486),
IF(DB486="","Debes escribir la descripción de libranza. ",""),
""
)</f>
        <v/>
      </c>
      <c r="IL486" s="46">
        <f>IF(AND($DS486,IJ486),
IF(DC486="","Debes escribir la cuota libranza. ",
IF(ISERR(_xlfn.NUMBERVALUE(DC486)),"El valor de la cuota libranza debe ser un número válido. ","")
),
""
)</f>
        <v/>
      </c>
      <c r="IM486" s="46">
        <f>IF($DS486,
IF( AND(DD486&lt;&gt;"", ISERR(_xlfn.NUMBERVALUE(DD486))), "El valor de pagos a terceros debe ser un número válido. ", "")
)</f>
        <v/>
      </c>
      <c r="IN486" s="46">
        <f>IF($DS486,
IF( AND(DE486&lt;&gt;"", ISERR(_xlfn.NUMBERVALUE(DE486))), "El valor de anticipos debe ser un número válido. ", "")
)</f>
        <v/>
      </c>
      <c r="IO486" s="46">
        <f>IF($DS486,
IF( AND(DF486&lt;&gt;"", ISERR(_xlfn.NUMBERVALUE(DF486))), "El valor de AFC debe ser un número válido. ", "")
)</f>
        <v/>
      </c>
      <c r="IP486" s="46">
        <f>IF($DS486,
IF( AND(DG486&lt;&gt;"", ISERR(_xlfn.NUMBERVALUE(DG486))), "El valor de rete-fuente debe ser un número válido. ", "")
)</f>
        <v/>
      </c>
      <c r="IQ486" s="46">
        <f>IF($DS486,
IF( AND(DH486&lt;&gt;"", ISERR(_xlfn.NUMBERVALUE(DH486))), "El valor de cooperativa de trabajo debe ser un número válido. ", "")
)</f>
        <v/>
      </c>
      <c r="IR486" s="46">
        <f>IF($DS486,
IF( AND(DI486&lt;&gt;"", ISERR(_xlfn.NUMBERVALUE(DI486))), "El valor de embargo fiscal debe ser un número válido. ", "")
)</f>
        <v/>
      </c>
      <c r="IS486" s="46">
        <f>IF($DS486,
IF( AND(DJ486&lt;&gt;"", ISERR(_xlfn.NUMBERVALUE(DJ486))), "El valor de educación debe ser un número válido. ", "")
)</f>
        <v/>
      </c>
      <c r="IT486" s="46">
        <f>IF($DS486,
IF( AND(DK486&lt;&gt;"", ISERR(_xlfn.NUMBERVALUE(DK486))), "El valor de reintegro debe ser un número válido. ", "")
)</f>
        <v/>
      </c>
      <c r="IU486" s="46">
        <f>IF($DS486,
IF( AND(DL486&lt;&gt;"", ISERR(_xlfn.NUMBERVALUE(DL486))), "El valor de deuda debe ser un número válido. ", "")
)</f>
        <v/>
      </c>
      <c r="IV486" s="46">
        <f>IF($DS486,
IF( AND(DM486&lt;&gt;"", ISERR(_xlfn.NUMBERVALUE(DM486))), "El valor de otras deducciones debe ser un número válido. ", "")
)</f>
        <v/>
      </c>
      <c r="IW486" s="46">
        <f>IF($DS486,
IF(DN486="","Debes escribir el valor de los devengos totales. ",
IF( ISERR(_xlfn.NUMBERVALUE(DN486)), "El valor de los devengos totales debe ser un número válido. ", "")
)
)</f>
        <v/>
      </c>
      <c r="IX486" s="46">
        <f>IF($DS486,
IF(DO486="","Debes escribir el valor de las deducciones totales. ",
IF( ISERR(_xlfn.NUMBERVALUE(DO486)), "El valor de las deducciones totales debe ser un número válido. ", "")
)
)</f>
        <v/>
      </c>
      <c r="IY486" s="46">
        <f>IF($DS486,
IF(DP486="","Debes escribir el valor del salario total. ",
IF( ISERR(_xlfn.NUMBERVALUE(DP486)), "El valor del salario total debe ser un número válido. ", "")
)
)</f>
        <v/>
      </c>
    </row>
    <row r="487">
      <c r="B487" s="48" t="n">
        <v>475</v>
      </c>
      <c r="C487" s="61">
        <f>IF(AND(DS487,DP487&lt;&gt;""),
IF(DQ487="","OK","Error"),
""
)</f>
        <v/>
      </c>
      <c r="D487" s="53" t="n"/>
      <c r="E487" s="52" t="n"/>
      <c r="F487" s="112" t="n"/>
      <c r="G487" s="52" t="n"/>
      <c r="H487" s="53" t="n"/>
      <c r="I487" s="52" t="n"/>
      <c r="J487" s="52" t="n"/>
      <c r="K487" s="53" t="n"/>
      <c r="L487" s="55" t="n"/>
      <c r="M487" s="108" t="n"/>
      <c r="N487" s="56" t="n"/>
      <c r="O487" s="52" t="n"/>
      <c r="P487" s="52" t="n"/>
      <c r="Q487" s="52" t="n"/>
      <c r="R487" s="52" t="n"/>
      <c r="S487" s="52" t="n"/>
      <c r="T487" s="53" t="n"/>
      <c r="U487" s="52" t="n"/>
      <c r="V487" s="52" t="n"/>
      <c r="W487" s="55" t="n"/>
      <c r="X487" s="55" t="n"/>
      <c r="Y487" s="52" t="n"/>
      <c r="Z487" s="55" t="n"/>
      <c r="AA487" s="52" t="n"/>
      <c r="AB487" s="53" t="n"/>
      <c r="AC487" s="53" t="n"/>
      <c r="AD487" s="53" t="n"/>
      <c r="AE487" s="177" t="n"/>
      <c r="AF487" s="113" t="n"/>
      <c r="AG487" s="177" t="n"/>
      <c r="AH487" s="178" t="n"/>
      <c r="AI487" s="178" t="n"/>
      <c r="AJ487" s="178" t="n"/>
      <c r="AK487" s="114" t="n"/>
      <c r="AL487" s="178" t="n"/>
      <c r="AM487" s="114" t="n"/>
      <c r="AN487" s="178" t="n"/>
      <c r="AO487" s="114" t="n"/>
      <c r="AP487" s="178" t="n"/>
      <c r="AQ487" s="114" t="n"/>
      <c r="AR487" s="178" t="n"/>
      <c r="AS487" s="114" t="n"/>
      <c r="AT487" s="178" t="n"/>
      <c r="AU487" s="114" t="n"/>
      <c r="AV487" s="178" t="n"/>
      <c r="AW487" s="114" t="n"/>
      <c r="AX487" s="178" t="n"/>
      <c r="AY487" s="114" t="n"/>
      <c r="AZ487" s="178" t="n"/>
      <c r="BA487" s="114" t="n"/>
      <c r="BB487" s="178" t="n"/>
      <c r="BC487" s="114" t="n"/>
      <c r="BD487" s="178" t="n"/>
      <c r="BE487" s="178" t="n"/>
      <c r="BF487" s="178" t="n"/>
      <c r="BG487" s="59" t="n"/>
      <c r="BH487" s="178" t="n"/>
      <c r="BI487" s="114" t="n"/>
      <c r="BJ487" s="53" t="n"/>
      <c r="BK487" s="178" t="n"/>
      <c r="BL487" s="114" t="n"/>
      <c r="BM487" s="178" t="n"/>
      <c r="BN487" s="114" t="n"/>
      <c r="BO487" s="178" t="n"/>
      <c r="BP487" s="178" t="n"/>
      <c r="BQ487" s="178" t="n"/>
      <c r="BR487" s="178" t="n"/>
      <c r="BS487" s="178" t="n"/>
      <c r="BT487" s="178" t="n"/>
      <c r="BU487" s="178" t="n"/>
      <c r="BV487" s="178" t="n"/>
      <c r="BW487" s="178" t="n"/>
      <c r="BX487" s="178" t="n"/>
      <c r="BY487" s="178" t="n"/>
      <c r="BZ487" s="178" t="n"/>
      <c r="CA487" s="178" t="n"/>
      <c r="CB487" s="178" t="n"/>
      <c r="CC487" s="178" t="n"/>
      <c r="CD487" s="178" t="n"/>
      <c r="CE487" s="178" t="n"/>
      <c r="CF487" s="178" t="n"/>
      <c r="CG487" s="178" t="n"/>
      <c r="CH487" s="178" t="n"/>
      <c r="CI487" s="178" t="n"/>
      <c r="CJ487" s="178" t="n"/>
      <c r="CK487" s="53" t="n"/>
      <c r="CL487" s="178" t="n"/>
      <c r="CM487" s="178" t="n"/>
      <c r="CN487" s="60" t="n"/>
      <c r="CO487" s="177" t="n"/>
      <c r="CP487" s="178" t="n"/>
      <c r="CQ487" s="60" t="n"/>
      <c r="CR487" s="177" t="n"/>
      <c r="CS487" s="178" t="n"/>
      <c r="CT487" s="59" t="n"/>
      <c r="CU487" s="178" t="n"/>
      <c r="CV487" s="59" t="n"/>
      <c r="CW487" s="178" t="n"/>
      <c r="CX487" s="59" t="n"/>
      <c r="CY487" s="178" t="n"/>
      <c r="CZ487" s="178" t="n"/>
      <c r="DA487" s="178" t="n"/>
      <c r="DB487" s="53" t="n"/>
      <c r="DC487" s="178" t="n"/>
      <c r="DD487" s="178" t="n"/>
      <c r="DE487" s="178" t="n"/>
      <c r="DF487" s="178" t="n"/>
      <c r="DG487" s="178" t="n"/>
      <c r="DH487" s="178" t="n"/>
      <c r="DI487" s="178" t="n"/>
      <c r="DJ487" s="178" t="n"/>
      <c r="DK487" s="178" t="n"/>
      <c r="DL487" s="178" t="n"/>
      <c r="DM487" s="178" t="n"/>
      <c r="DN487" s="177" t="n"/>
      <c r="DO487" s="177" t="n"/>
      <c r="DP487" s="177" t="n"/>
      <c r="DQ487" s="76">
        <f>IF(AND(DS487,DP487&lt;&gt;""),
CONCATENATE(DT487,DU487,DV487,DW487,DX487,DY487,DZ487,EA487,EB487,EC487,ED487,EE487,EF487,EG487,EH487,EI487,EJ487,EK487,EL487,EM487,EN487,EO487,EP487,EQ487,ES487,ET487,EU487,EV487,EW487,EX487,EY487,EZ487,FA487,FC487,FD487,FF487,FG487,FI487,FJ487,FL487,FM487,FO487,FP487,FR487,FS487,FU487,FV487,FX487,FY487,GA487,GB487,GD487,GE487,GF487,GH487,GI487,GJ487,GL487,GM487,GN487,GP487,GQ487,GS487,GT487,GU487,GV487,GW487,GX487,GY487,GZ487,HA487,HB487,HC487,HD487,HE487,HF487,HG487,HH487,HI487,HJ487,HK487,HL487,HM487,HN487,HO487,HQ487,HR487,HS487,HT487,HU487,HV487,HW487,HX487,HY487,IA487,IB487,IC487,ID487,IF487,IG487,IH487,II487,IK487,IL487,IM487,IN487,IO487,IP487,IQ487,IR487,IS487,IT487,IU487,IV487,IW487,IX487,IY487,IZ487),
""
)</f>
        <v/>
      </c>
      <c r="DR487" s="53" t="n"/>
      <c r="DS487" s="46">
        <f>CONCATENATE(D487,$E487,$F487,$G487,H487,$I487,$J487,K487,$L487,$M487,N487,$O487,$P487,$Q487,$R487,$S487,T487,$U487,$V487,$W487,$X487,$Y487,$Z487,$AA487,AB487,AC487,AD487,$AE487,$AF487,$AG487,AH487,AI487,AJ487,AK487,AL487,AM487,AN487,AO487,AP487,AQ487,AR487,AS487,AT487,AU487,AV487,AW487,AX487,AY487,AZ487,BA487,BB487,BC487,BD487,BE487,BF487,BG487,BH487,BI487,BJ487,BK487,BL487,BM487,BN487,BO487,BP487,BQ487,BR487,BS487,BT487,BU487,BV487,BW487,BX487,BY487,BZ487,CA487,CB487,CC487,CD487,CE487,CF487,CG487,CH487,CI487,CJ487,CK487,CL487,CM487,$CN487,$CO487,CP487,$CQ487,$CR487,CS487,CT487,CU487,CV487,CW487,CX487,CY487,CZ487,DA487,DB487,DC487,DD487,DE487,DF487,DG487,DH487,DI487,DJ487,DK487,DL487,DM487,$DN487,$DO487,$DP487,DR487)&lt;&gt;""</f>
        <v/>
      </c>
      <c r="DT487" s="46">
        <f>IF(AND($DS487,$E$4&lt;&gt;""),
IF(LEFT($E$4,2) = "1.",
IF(D487&lt;&gt;"","El CUNE sólo se envía en operaciones de novedad o ajuste. ",""),
IF(D487="","Debes escribir un CUNE válido para realizar operaciones de novedad o ajuste. ","")),
""
)</f>
        <v/>
      </c>
      <c r="DU487" s="46">
        <f>IF($DS487,
IF(E487="","Debes seleccionar el tipo de documento del empleado. ",
IF(_xlfn.IFNA(VLOOKUP(E487,TIPO_DE_DOCUMENTO,1,FALSE),-1)=-1,"El tipo de documento no es válido (por favor seleccionarlo de la lista). ","")
)
)</f>
        <v/>
      </c>
      <c r="DV487" s="46">
        <f>IF($DS487,
IF(F487="","Debes escribir el número de documento del empleado. ","")
)</f>
        <v/>
      </c>
      <c r="DW487" s="46">
        <f>IF($DS487,
IF(G487="","Debes escribir el primer nombre del empleado. ","")
)</f>
        <v/>
      </c>
      <c r="DY487" s="46">
        <f>IF($DS487,
IF(I487="","Debes escribir el primer apellido del empleado. ","")
)</f>
        <v/>
      </c>
      <c r="DZ487" s="46">
        <f>IF($DS487,
IF(J487="","Debes escribir el segundo apellido del empleado. ","")
)</f>
        <v/>
      </c>
      <c r="EB487" s="46">
        <f>IF($DS487,
IF(L487="","Debes escribir la fecha de ingreso del empleado. ",
IF(ISERR(DATE(YEAR(L487),MONTH(L487),DAY(L487))), "El valor ingresado en fecha de ingreso no tiene un formato válido. ","")
)
)</f>
        <v/>
      </c>
      <c r="EC487" s="46">
        <f>IF($DS487,
IF(M487="","Debes escribir el tiempo laborado. ",
IF( IFERROR(INT(M487),1.1) &lt;&gt; IFERROR(_xlfn.NUMBERVALUE(M487),1), "El valor de los días trabajados debe ser un número entero. ", "")
)
)</f>
        <v/>
      </c>
      <c r="ED487" s="46">
        <f>IF($DS487,
IF( AND(N487&lt;&gt;"", ISERR(DATE(YEAR(N487),MONTH(N487),DAY(N487))) ), "El valor ingresado en fecha de ingreso no tiene un formato válido. ",
IF( AND(N487&lt;&gt;"", $E$6&lt;&gt;"", DATE(YEAR(N487), MONTH(N487), 1) &lt;&gt; IFERROR(DATE(MID($E$6, 1, 4), MID($E$6, 6, 2),1), "1/1/1900") ), "La fecha de retiro debe estar dentro del período liquidado. ", "")
)
)</f>
        <v/>
      </c>
      <c r="EE487" s="46">
        <f>IF($DS487,
IF(O487="","Debes seleccionar el tipo de trabajador. ",
IF(_xlfn.IFNA(VLOOKUP(O487,TIPO_DE_TRABAJADOR,1,FALSE),-1)=-1,"El tipo de trabajador no es válido (por favor seleccionarlo de la lista). ","")
)
)</f>
        <v/>
      </c>
      <c r="EF487" s="46">
        <f>IF($DS487,
IF(P487="","Debes seleccionar si es un trabajador dependiente pensionado por vejez. ",
IF(_xlfn.IFNA(VLOOKUP(P487,SUBTIPO_DE_TRABAJADOR,1,FALSE),-1)=-1,"El tipo de trabajador dependiente pensionado por vejez no es válido (por favor seleccionarlo de la lista). ","")
)
)</f>
        <v/>
      </c>
      <c r="EG487" s="46">
        <f>IF($DS487,
IF(Q487="","Debes seleccionar el tipo de contrato del trabajador. ",
IF(_xlfn.IFNA(VLOOKUP(Q487,TIPO_DE_CONTRATO,1,FALSE),-1)=-1,"El tipo de contrato del trabajador no es válido (por favor seleccionarlo de la lista). ","")
)
)</f>
        <v/>
      </c>
      <c r="EH487" s="46">
        <f>IF($DS487,
IF(R487="","Debes seleccionar si es un salario integral. ",
IF(_xlfn.IFNA(VLOOKUP(R487,SI_NO,1,FALSE),-1)=-1,"Valor no válido para salario integral (por favor seleccionarlo de la lista). ","")
)
)</f>
        <v/>
      </c>
      <c r="EI487" s="46">
        <f>IF($DS487,
IF(S487="","Debes seleccionar si el trabajador realiza actividades de riesgo. ",
IF(_xlfn.IFNA(VLOOKUP(S487,SI_NO,1,FALSE),-1)=-1,"Valor no válido para actividad de alto riesgo (por favor seleccionarlo de la lista). ","")
)
)</f>
        <v/>
      </c>
      <c r="EK487" s="46">
        <f>IF($DS487,
IF(U487="","Debes escribir el código del municipio de residencia del trabajador. ",
IF(_xlfn.IFNA(VLOOKUP(U487,MUNICIPIO,1,FALSE),-1)=-1,"El municipio de residencia del trabajador es inválido (por favor seleccionarlo de la lista). ","")
)
)</f>
        <v/>
      </c>
      <c r="EL487" s="46">
        <f>IF($DS487,
IF(V487="","Debes escribir el la dirección de residendia del trabajador. ","")
)</f>
        <v/>
      </c>
      <c r="EM487" s="46">
        <f>IF($DS487,
IF(W487="","Debes escribir la fecha de inicio de la liquidación. ",
IF(ISERR(DATE(YEAR(W487),MONTH(W487),DAY(W487))),"El valor ingresado en fecha de inicio de liquidación no tiene un formato válido. ",
IF( AND($E$6&lt;&gt;"", DATE(YEAR(W487), MONTH(W487), 1) &lt;&gt; IFERROR(DATE(MID($E$6, 1, 4), MID($E$6, 6, 2),1), "1/1/1900") ), "La fecha de inicio de la liquidación debe estar dentro del período liquidado. ", "")
)
)
)</f>
        <v/>
      </c>
      <c r="EN487" s="46">
        <f>IF($DS487,
IF(X487="","Debes escribir la fecha de fin de la liquidación. ",
IF(ISERR(DATE(YEAR(X487),MONTH(X487),DAY(X487))),"El valor ingresado en fecha de fin de liquidación no tiene un formato válido. ",
IF( AND($E$6&lt;&gt;"", DATE(YEAR(X487), MONTH(X487), 1) &lt;&gt; IFERROR(DATE(MID($E$6, 1, 4), MID($E$6, 6, 2),1), "1/1/1900") ), "La fecha de fin de la liquidación debe estar dentro del período liquidado. ", "")
)
)
)</f>
        <v/>
      </c>
      <c r="EO487" s="46">
        <f>IF($DS487,
IF(Y487="","Debes escribir la frecuencia de pago del trabajador. ",
IF(_xlfn.IFNA(VLOOKUP(Y487,PERÍODO_DE_NÓMINA,1,FALSE),-1)=-1,"La frecuencia de pago es inválida (por favor seleccionarlo de la lista). ","")
)
)</f>
        <v/>
      </c>
      <c r="EP487" s="46">
        <f>IF($DS487,
IF(Z487="","Debes escribir la fecha de pago. ",
IF(ISERR(DATE(YEAR(Z487),MONTH(Z487),DAY(Z487))), "El valor ingresado en fecha de pago no tiene un formato válido. ","")
)
)</f>
        <v/>
      </c>
      <c r="EQ487" s="46">
        <f>IF($DS487,
IF(AA487="","Debes escribir el medio de pago. ",
IF(_xlfn.IFNA(VLOOKUP(AA487,MEDIOS_DE_PAGO,1,FALSE),-1)=-1,"El medio de pago es inválido (por favor seleccionarlo de la lista). ","")
)
)</f>
        <v/>
      </c>
      <c r="ER487" s="46">
        <f>OR(AA487='Tablas '!$T$4,AA487='Tablas '!$T$7,AA487='Tablas '!$T$8,AA487='Tablas '!$T$11)</f>
        <v/>
      </c>
      <c r="ES487" s="46">
        <f>IF(AND($DS487,ER487),
IF(AB487="","Debes escribir la entidad bancaria. ",""),
""
)</f>
        <v/>
      </c>
      <c r="ET487" s="46">
        <f>IF(AND($DS487,ER487),
IF(AC487="","Debes escribir el tipo de cuenta bancaria. ",
IF(_xlfn.IFNA(VLOOKUP(AC487,TIPO_DE_CUENTA,1,FALSE),-1)=-1,"El tipo de cuenta bancaria es inválida (por favor seleccionarlo de la lista). ","")
),
""
)</f>
        <v/>
      </c>
      <c r="EU487" s="46">
        <f>IF(AND($DS487,ER487),
IF(AD487="","Debes escribir el número de cuenta bancaria. ",""),
""
)</f>
        <v/>
      </c>
      <c r="EV487" s="46">
        <f>IF($DS487,
IF(AE487="","Debes escribir el valor del sueldo básico. ",
IF( ISERR(_xlfn.NUMBERVALUE(AE487)), "El valor del sueldo básico debe ser un número válido. ", "")
)
)</f>
        <v/>
      </c>
      <c r="EW487" s="46">
        <f>IF($DS487,
IF(AF487="","Debes escribir el número de días trabajados. ",
IF( IFERROR(INT(AF487),1.1) &lt;&gt; IFERROR(_xlfn.NUMBERVALUE(AF487),1), "La cantidad de días trabajados debe ser un número entero. ", "")
)
)</f>
        <v/>
      </c>
      <c r="EX487" s="46">
        <f>IF($DS487,
IF(AG487="","Debes escribir el valor del sueldo trabajado. ",
IF( ISERR(_xlfn.NUMBERVALUE(AG487)), "El valor del sueldo trabajado debe ser un número válido. ", "")
)
)</f>
        <v/>
      </c>
      <c r="EY487" s="46">
        <f>IF($DS487,
IF( AND(AH487&lt;&gt;"", ISERR(_xlfn.NUMBERVALUE(AH487))), "El valor del auxilio de transporte debe ser un número válido. ", "")
)</f>
        <v/>
      </c>
      <c r="EZ487" s="46">
        <f>IF($DS487,
IF( AND(AI487&lt;&gt;"", ISERR(_xlfn.NUMBERVALUE(AI487))), "El valor de viáticos salariales debe ser un número válido. ", "")
)</f>
        <v/>
      </c>
      <c r="FA487" s="46">
        <f>IF($DS487,
IF( AND(AJ487&lt;&gt;"", ISERR(_xlfn.NUMBERVALUE(AJ487))), "El valor de viáticos NO salariales debe ser un número válido. ", "")
)</f>
        <v/>
      </c>
      <c r="FB487" s="46">
        <f>CONCATENATE(AK487,AL487)&lt;&gt;""</f>
        <v/>
      </c>
      <c r="FC487" s="46">
        <f>IF(AND($DS487,FB487),
IF(AK487="","Debes escribir el número de horas extras diurnas. ",
IF( IFERROR(INT(AK487),1.1) &lt;&gt; IFERROR(_xlfn.NUMBERVALUE(AK487),1), "La cantidad de horas extras diurnas debe ser un número entero. ", "")
),
""
)</f>
        <v/>
      </c>
      <c r="FD487" s="46">
        <f>IF(AND($DS487,FB487),
IF(AL487="","Debes escribir el valor de las horas extras diurnas. ",
IF( ISERR(_xlfn.NUMBERVALUE(AL487)), "El valor de las horas extras duirnas debe ser un número válido. ", "")
),
""
)</f>
        <v/>
      </c>
      <c r="FE487" s="46">
        <f>CONCATENATE(AM487,AN487)&lt;&gt;""</f>
        <v/>
      </c>
      <c r="FF487" s="46">
        <f>IF(AND($DS487,FE487),
IF(AM487="","Debes escribir el número de horas extras nocturnas. ",
IF( IFERROR(INT(AM487),1.1) &lt;&gt; IFERROR(_xlfn.NUMBERVALUE(AM487),1), "La cantidad de horas extras nocturnas debe ser un número entero. ", "")
),
""
)</f>
        <v/>
      </c>
      <c r="FG487" s="46">
        <f>IF(AND($DS487,FE487),
IF(AN487="","Debes escribir el valor de las horas extras nocturnas. ",
IF( ISERR(_xlfn.NUMBERVALUE(AN487)), "El valor de las horas extras nocturnas debe ser un número válido. ", "")
),
""
)</f>
        <v/>
      </c>
      <c r="FH487" s="46">
        <f>CONCATENATE(AO487,AP487)&lt;&gt;""</f>
        <v/>
      </c>
      <c r="FI487" s="46">
        <f>IF(AND($DS487,FH487),
IF(AO487="","Debes escribir el número de horas extras diurnas dominicales y festivas. ",
IF( IFERROR(INT(AO487),1.1) &lt;&gt; IFERROR(_xlfn.NUMBERVALUE(AO487),1), "La cantidad de horas extras diurnas dominicales y festivas debe ser un número entero. ", "")
),
""
)</f>
        <v/>
      </c>
      <c r="FJ487" s="46">
        <f>IF(AND($DS487,FH487),
IF(AP487="","Debes escribir el valor de las horas extras diurnas dominicales y festivas. ",
IF( ISERR(_xlfn.NUMBERVALUE(AP487)), "El valor de las horas extras diurnas dominicales y festivas debe ser un número válido. ", "")
),
""
)</f>
        <v/>
      </c>
      <c r="FK487" s="46">
        <f>CONCATENATE(AQ487,AR487)&lt;&gt;""</f>
        <v/>
      </c>
      <c r="FL487" s="46">
        <f>IF(AND($DS487,FK487),
IF(AQ487="","Debes escribir el número de horas extras nocturnas dominicales y festivas. ",
IF( IFERROR(INT(AQ487),1.1) &lt;&gt; IFERROR(_xlfn.NUMBERVALUE(AQ487),1), "La cantidad de horas extras nocturnas dominicales y festivas debe ser un número entero. ", "")
),
""
)</f>
        <v/>
      </c>
      <c r="FM487" s="46">
        <f>IF(AND($DS487,FK487),
IF(AR487="","Debes escribir el valor de las horas extras nocturnas dominicales y festivas. ",
IF( ISERR(_xlfn.NUMBERVALUE(AR487)), "El valor de las horas extras nocturnas dominicales y festivas debe ser un número válido. ", "")
),
""
)</f>
        <v/>
      </c>
      <c r="FN487" s="46">
        <f>CONCATENATE(AS487,AT487)&lt;&gt;""</f>
        <v/>
      </c>
      <c r="FO487" s="46">
        <f>IF(AND($DS487,FN487),
IF(AS487="","Debes escribir el número de horas recargo nocturno. ",
IF( IFERROR(INT(AS487),1.1) &lt;&gt; IFERROR(_xlfn.NUMBERVALUE(AS487),1), "La cantidad de horas recargo nocturno debe ser un número entero. ", "")
),
""
)</f>
        <v/>
      </c>
      <c r="FP487" s="46">
        <f>IF(AND($DS487,FN487),
IF(AT487="","Debes escribir el valor de las horas recargo nocturno. ",
IF( ISERR(_xlfn.NUMBERVALUE(AT487)), "El valor de las horas recargo nocturno debe ser un número válido. ", "")
),
""
)</f>
        <v/>
      </c>
      <c r="FQ487" s="46">
        <f>CONCATENATE(AU487,AV487)&lt;&gt;""</f>
        <v/>
      </c>
      <c r="FR487" s="46">
        <f>IF(AND($DS487,FQ487),
IF(AU487="","Debes escribir el número de horas recargo diurno dominical y festivo. ",
IF( IFERROR(INT(AU487),1.1) &lt;&gt; IFERROR(_xlfn.NUMBERVALUE(AU487),1), "La cantidad de horas recargo diurno dominical y festivo debe ser un número entero. ", "")
),
""
)</f>
        <v/>
      </c>
      <c r="FS487" s="46">
        <f>IF(AND($DS487,FQ487),
IF(AV487="","Debes escribir el valor de las horas recargo diurno dominical y festivo. ",
IF( ISERR(_xlfn.NUMBERVALUE(AV487)), "El valor de las horas recargo diurno dominical y festivo debe ser un número válido. ", "")
),
""
)</f>
        <v/>
      </c>
      <c r="FT487" s="46">
        <f>CONCATENATE(AW487,AX487)&lt;&gt;""</f>
        <v/>
      </c>
      <c r="FU487" s="46">
        <f>IF(AND($DS487,FT487),
IF(AW487="","Debes escribir el número de horas recargo nocturno dominical y festivo. ",
IF( IFERROR(INT(AW487),1.1) &lt;&gt; IFERROR(_xlfn.NUMBERVALUE(AW487),1), "La cantidad de horas recargo nocturno dominical y festivo debe ser un número entero. ", "")
),
""
)</f>
        <v/>
      </c>
      <c r="FV487" s="46">
        <f>IF(AND($DS487,FT487),
IF(AX487="","Debes escribir el valor de las horas recargo nocturno dominical y festivo. ",
IF( ISERR(_xlfn.NUMBERVALUE(AX487)), "El valor de las horas recargo nocturno dominical y festivo debe ser un número válido. ", "")
),
""
)</f>
        <v/>
      </c>
      <c r="FW487" s="46">
        <f>CONCATENATE(AY487,AZ487)&lt;&gt;""</f>
        <v/>
      </c>
      <c r="FX487" s="46">
        <f>IF(AND($DS487,FW487),
IF(AY487="","Debes escribir el número de días de vacaciones comunes. ",
IF( IFERROR(INT(AY487),1.1) &lt;&gt; IFERROR(_xlfn.NUMBERVALUE(AY487),1), "La cantidad de días de vacaciones comunes debe ser un número entero. ", "")
),
""
)</f>
        <v/>
      </c>
      <c r="FY487" s="46">
        <f>IF(AND($DS487,FW487),
IF(AZ487="","Debes escribir el valor de las vacaciones comunes. ",
IF( ISERR(_xlfn.NUMBERVALUE(AZ487)), "El valor de las vacaciones comunes debe ser un número válido. ", "")
),
""
)</f>
        <v/>
      </c>
      <c r="FZ487" s="46">
        <f>CONCATENATE(BA487,BB487)&lt;&gt;""</f>
        <v/>
      </c>
      <c r="GA487" s="46">
        <f>IF(AND($DS487,FZ487),
IF(BA487="","Debes escribir el número de días de vacaciones compensadas. ",
IF( IFERROR(INT(BA487),1.1) &lt;&gt; IFERROR(_xlfn.NUMBERVALUE(BA487),1), "La cantidad de días de vacaciones compensadas debe ser un número entero. ", "")
),
""
)</f>
        <v/>
      </c>
      <c r="GB487" s="46">
        <f>IF(AND($DS487,FZ487),
IF(BB487="","Debes escribir el valor de las vacaciones compensadas. ",
IF( ISERR(_xlfn.NUMBERVALUE(BB487)), "El valor de las vacaciones compensadas debe ser un número válido. ", "")
),
""
)</f>
        <v/>
      </c>
      <c r="GC487" s="46">
        <f>CONCATENATE(BC487,BD487)&lt;&gt;""</f>
        <v/>
      </c>
      <c r="GD487" s="46">
        <f>IF(AND($DS487,GC487),
IF(BC487="","Debes escribir el número de días de prima salarial. ",
IF( IFERROR(INT(BC487),1.1) &lt;&gt; IFERROR(_xlfn.NUMBERVALUE(BC487),1), "La cantidad de días de prima salarial debe ser un número entero. ", "")
),
""
)</f>
        <v/>
      </c>
      <c r="GE487" s="46">
        <f>IF(AND($DS487,GC487),
IF(BD487="","Debes escribir el valor de los días de prima salarial. ",
IF( ISERR(_xlfn.NUMBERVALUE(BD487)), "El valor de los días de prima salarial debe ser un número válido. ", "")
),
""
)</f>
        <v/>
      </c>
      <c r="GF487" s="46">
        <f>IF($DS487,
IF( AND(BE487&lt;&gt;"", ISERR(_xlfn.NUMBERVALUE(BE487))), "El valor de la prima NO saliarial debe ser un número válido. ", "")
)</f>
        <v/>
      </c>
      <c r="GG487" s="46">
        <f>CONCATENATE(BF487,BG487,BH487)&lt;&gt;""</f>
        <v/>
      </c>
      <c r="GH487" s="46">
        <f>IF(AND($DS487,GG487),
IF(BF487="","Debes escribir el valor de las cesantías. ",
IF( ISERR(_xlfn.NUMBERVALUE(BF487)), "El valor de las cesantías debe ser un número válido. ", "")
),
""
)</f>
        <v/>
      </c>
      <c r="GI487" s="46">
        <f>IF(AND($DS487,GG487),
IF(BG487="","Debes escribir el % de cesantías. ",
IF( ISERR(_xlfn.NUMBERVALUE(BG487)), "El % de cesantías debe ser un número válido. ", "")
),
""
)</f>
        <v/>
      </c>
      <c r="GJ487" s="46">
        <f>IF(AND($DS487,GG487),
IF(BH487="","Debes escribir el valor de intereses de cesantías. ",
IF( ISERR(_xlfn.NUMBERVALUE(BH487)), "El valor de intereses de cesantías debe ser un número válido. ", "")
),
""
)</f>
        <v/>
      </c>
      <c r="GK487" s="46">
        <f>CONCATENATE(BI487,BJ487,BK487)&lt;&gt;""</f>
        <v/>
      </c>
      <c r="GL487" s="46">
        <f>IF(AND($DS487,GK487),
IF(BI487="","Debes escribir el número de días de incapacidad. ",
IF( IFERROR(INT(BI487),1.1) &lt;&gt; IFERROR(_xlfn.NUMBERVALUE(BI487),1), "La cantidad de días de incapacidad debe ser un número entero. ", "")
),
""
)</f>
        <v/>
      </c>
      <c r="GM487" s="46">
        <f>IF(AND($DS487,GK487),
IF(BJ487="","Debes escribir el tipo de incapacidad. ",
IF(_xlfn.IFNA(VLOOKUP(BJ487,TIPO_DE_INCAPACIDAD,1,FALSE),-1)=-1,"El tipo de incapacidad es inválida (por favor seleccionarlo de la lista). ","")
),
""
)</f>
        <v/>
      </c>
      <c r="GN487" s="46">
        <f>IF(AND($DS487,GK487),
IF(BK487="","Debes escribir el valor de la incapacidad. ",
IF( ISERR(_xlfn.NUMBERVALUE(BK487)), "El valor de la incapacidad debe ser un número válido. ", "")
),
""
)</f>
        <v/>
      </c>
      <c r="GO487" s="46">
        <f>CONCATENATE(BL487,BM487)&lt;&gt;""</f>
        <v/>
      </c>
      <c r="GP487" s="46">
        <f>IF(AND($DS487,GO487),
IF(BL487="","Debes escribir el número de días de licencia de maternidad o paternidad. ",
IF( IFERROR(INT(BL487),1.1) &lt;&gt; IFERROR(_xlfn.NUMBERVALUE(BL487),1), "La cantidad de días de licencia de maternidad o paternidad debe ser un número entero. ", "")
),
""
)</f>
        <v/>
      </c>
      <c r="GQ487" s="46">
        <f>IF(AND($DS487,GO487),
IF(BM487="","Debes escribir el valor de la licencia de maternidad o paternidad. ",
IF( ISERR(_xlfn.NUMBERVALUE(BM487)), "El valor de la licencia de maternidad o paternidad debe ser un número válido. ", "")
),
""
)</f>
        <v/>
      </c>
      <c r="GR487" s="46">
        <f>CONCATENATE(BN487,BO487)&lt;&gt;""</f>
        <v/>
      </c>
      <c r="GS487" s="46">
        <f>IF(AND($DS487,GR487),
IF(BN487="","Debes escribir el número de días de licencia remunerada. ",
IF( IFERROR(INT(BN487),1.1) &lt;&gt; IFERROR(_xlfn.NUMBERVALUE(BN487),1), "La cantidad de días de licencia remunerada debe ser un número entero. ", "")
),
""
)</f>
        <v/>
      </c>
      <c r="GT487" s="46">
        <f>IF(AND($DS487,GR487),
IF(BO487="","Debes escribir el valor de la licencia remunerada. ",
IF( ISERR(_xlfn.NUMBERVALUE(BO487)), "El valor de la licencia remunerada debe ser un número válido. ", "")
),
""
)</f>
        <v/>
      </c>
      <c r="GU487" s="46">
        <f>IF($DS487,
IF( AND(BP487&lt;&gt;"", ISERR(_xlfn.NUMBERVALUE(BP487))), "El valor de la licencia NO remunerada debe ser un número válido. ", "")
)</f>
        <v/>
      </c>
      <c r="GV487" s="46">
        <f>IF($DS487,
IF( AND(BQ487&lt;&gt;"", ISERR(_xlfn.NUMBERVALUE(BQ487))), "El valor de auxilios salariales debe ser un número válido. ", "")
)</f>
        <v/>
      </c>
      <c r="GW487" s="46">
        <f>IF($DS487,
IF( AND(BR487&lt;&gt;"", ISERR(_xlfn.NUMBERVALUE(BR487))), "El valor de auxilios NO salariales debe ser un número válido. ", "")
)</f>
        <v/>
      </c>
      <c r="GX487" s="46">
        <f>IF($DS487,
IF( AND(BS487&lt;&gt;"", ISERR(_xlfn.NUMBERVALUE(BS487))), "El valor de bonos salariales debe ser un número válido. ", "")
)</f>
        <v/>
      </c>
      <c r="GY487" s="46">
        <f>IF($DS487,
IF( AND(BT487&lt;&gt;"", ISERR(_xlfn.NUMBERVALUE(BT487))), "El valor de bonos NO salariales debe ser un número válido. ", "")
)</f>
        <v/>
      </c>
      <c r="GZ487" s="46">
        <f>IF($DS487,
IF( AND(BU487&lt;&gt;"", ISERR(_xlfn.NUMBERVALUE(BU487))), "El valor de bonos salariales de alimentación debe ser un número válido. ", "")
)</f>
        <v/>
      </c>
      <c r="HA487" s="46">
        <f>IF($DS487,
IF( AND(BV487&lt;&gt;"", ISERR(_xlfn.NUMBERVALUE(BV487))), "El valor de bonos NO salariales de alimentación debe ser un número válido. ", "")
)</f>
        <v/>
      </c>
      <c r="HB487" s="46">
        <f>IF($DS487,
IF( AND(BW487&lt;&gt;"", ISERR(_xlfn.NUMBERVALUE(BW487))), "El valor de bonificaciones salariales debe ser un número válido. ", "")
)</f>
        <v/>
      </c>
      <c r="HC487" s="46">
        <f>IF($DS487,
IF( AND(BX487&lt;&gt;"", ISERR(_xlfn.NUMBERVALUE(BX487))), "El valor de bonificaciones NO salariales debe ser un número válido. ", "")
)</f>
        <v/>
      </c>
      <c r="HD487" s="46">
        <f>IF($DS487,
IF( AND(BY487&lt;&gt;"", ISERR(_xlfn.NUMBERVALUE(BY487))), "El valor de compensaciones ordinarias debe ser un número válido. ", "")
)</f>
        <v/>
      </c>
      <c r="HE487" s="46">
        <f>IF($DS487,
IF( AND(BZ487&lt;&gt;"", ISERR(_xlfn.NUMBERVALUE(BZ487))), "El valor de compensaciones extraordinarias debe ser un número válido. ", "")
)</f>
        <v/>
      </c>
      <c r="HF487" s="46">
        <f>IF($DS487,
IF( AND(CA487&lt;&gt;"", ISERR(_xlfn.NUMBERVALUE(CA487))), "El valor de comisiones debe ser un número válido. ", "")
)</f>
        <v/>
      </c>
      <c r="HG487" s="46">
        <f>IF($DS487,
IF( AND(CB487&lt;&gt;"", ISERR(_xlfn.NUMBERVALUE(CB487))), "El valor de ausencia por huega debe ser un número válido. ", "")
)</f>
        <v/>
      </c>
      <c r="HH487" s="46">
        <f>IF($DS487,
IF( AND(CC487&lt;&gt;"", ISERR(_xlfn.NUMBERVALUE(CC487))), "El valor de anticipos debe ser un número válido. ", "")
)</f>
        <v/>
      </c>
      <c r="HI487" s="46">
        <f>IF($DS487,
IF( AND(CD487&lt;&gt;"", ISERR(_xlfn.NUMBERVALUE(CD487))), "El valor de pagos a terceros debe ser un número válido. ", "")
)</f>
        <v/>
      </c>
      <c r="HJ487" s="46">
        <f>IF($DS487,
IF( AND(CE487&lt;&gt;"", ISERR(_xlfn.NUMBERVALUE(CE487))), "El valor de dotación debe ser un número válido. ", "")
)</f>
        <v/>
      </c>
      <c r="HK487" s="46">
        <f>IF($DS487,
IF( AND(CF487&lt;&gt;"", ISERR(_xlfn.NUMBERVALUE(CF487))), "El valor de apoyo sostenibilidad debe ser un número válido. ", "")
)</f>
        <v/>
      </c>
      <c r="HL487" s="46">
        <f>IF($DS487,
IF( AND(CG487&lt;&gt;"", ISERR(_xlfn.NUMBERVALUE(CG487))), "El valor de teletrabajo debe ser un número válido. ", "")
)</f>
        <v/>
      </c>
      <c r="HM487" s="46">
        <f>IF($DS487,
IF( AND(CH487&lt;&gt;"", ISERR(_xlfn.NUMBERVALUE(CH487))), "El valor de bonificación de retiro debe ser un número válido. ", "")
)</f>
        <v/>
      </c>
      <c r="HN487" s="46">
        <f>IF($DS487,
IF( AND(CI487&lt;&gt;"", ISERR(_xlfn.NUMBERVALUE(CI487))), "El valor de indemnización de retiro debe ser un número válido. ", "")
)</f>
        <v/>
      </c>
      <c r="HO487" s="46">
        <f>IF($DS487,
IF( AND(CJ487&lt;&gt;"", ISERR(_xlfn.NUMBERVALUE(CJ487))), "El valor de reintegros debe ser un número válido. ", "")
)</f>
        <v/>
      </c>
      <c r="HP487" s="46">
        <f>CONCATENATE(CK487,CL487,CM487)&lt;&gt;""</f>
        <v/>
      </c>
      <c r="HQ487" s="46">
        <f>IF(AND($DS487,HP487),
IF(CK487="","Debes escribir la descripción de otro concepto no categorizado. ",""),
""
)</f>
        <v/>
      </c>
      <c r="HR487" s="46">
        <f>IF(AND($DS487,HP487),
IF(CONCATENATE(CL487,CM487)="","Debes escribir al menos un valor de concepto no categorizado (salarial o no salarial). ",
IF(ISERR(_xlfn.NUMBERVALUE(CL487)),"El valor salarial concepto no categorizado debe ser un número válido. ","")
),
""
)</f>
        <v/>
      </c>
      <c r="HS487" s="46">
        <f>IF(AND($DS487,HP487),
IF(CONCATENATE(CL487,CM487)="","Debes escribir al menos un valor de concepto no categorizado (salarial o no salarial). ",
IF(ISERR(_xlfn.NUMBERVALUE(CM487)),"El valor NO salarial concepto no categorizado debe ser un número válido. ","")
),
""
)</f>
        <v/>
      </c>
      <c r="HT487" s="46">
        <f>IF($DS487,
IF(CN487="","Debes escribir el porcentaje del aporte a salud. ",
IF( ISERR(_xlfn.NUMBERVALUE(CN487)), "El valor del porcentaje del aporte a salud debe ser un número válido. ", "")
)
)</f>
        <v/>
      </c>
      <c r="HU487" s="46">
        <f>IF($DS487,
IF(CO487="","Debes escribir el valor del aporte a salud. ",
IF( ISERR(_xlfn.NUMBERVALUE(CO487)), "El valor del aporte a salud debe ser un número válido. ", "")
)
)</f>
        <v/>
      </c>
      <c r="HV487" s="46">
        <f>IF($DS487,
IF( AND(CP487&lt;&gt;"", ISERR(_xlfn.NUMBERVALUE(CP487))), "El valor plan complementario debe ser un número válido. ", "")
)</f>
        <v/>
      </c>
      <c r="HW487" s="46">
        <f>IF($DS487,
IF(CQ487="","Debes escribir el porcentaje del aporte a pensión. ",
IF( ISERR(_xlfn.NUMBERVALUE(CQ487)), "El valor del porcentaje del aporte a pensión debe ser un número válido. ", "")
)
)</f>
        <v/>
      </c>
      <c r="HX487" s="46">
        <f>IF($DS487,
IF(CR487="","Debes escribir el valor del aporte a pensión. ",
IF( ISERR(_xlfn.NUMBERVALUE(CR487)), "El valor del aporte a salud debe ser un número válido. ", "")
)
)</f>
        <v/>
      </c>
      <c r="HY487" s="46">
        <f>IF($DS487,
IF( AND(CS487&lt;&gt;"", ISERR(_xlfn.NUMBERVALUE(CS487))), "El valor pensión voluntaria debe ser un número válido. ", "")
)</f>
        <v/>
      </c>
      <c r="HZ487" s="46">
        <f>CONCATENATE(CT487,CU487,CV487,CW487)&lt;&gt;""</f>
        <v/>
      </c>
      <c r="IA487" s="46">
        <f>IF(AND($DS487,HZ487),
IF(CT487="","Debes escribir el % del fondo de seguridad pensional. ",
IF( ISERR(_xlfn.NUMBERVALUE(CT487)), "El % del fondo de seguridad debe ser un número válido. ", "")
),
""
)</f>
        <v/>
      </c>
      <c r="IB487" s="46">
        <f>IF(AND($DS487,HZ487),
IF(CU487="","Debes escribir el valor del aporte al fondo de solidaridad pensional. ",
IF( ISERR(_xlfn.NUMBERVALUE(CU487)), "El valor del aporte al fondo de solidaridad pensional debe ser un número válido. ", "")
),
""
)</f>
        <v/>
      </c>
      <c r="IC487" s="46">
        <f>IF(AND($DS487,HZ487),
IF(CV487="","Debes escribir el % del fondo de subsistencia. ",
IF( ISERR(_xlfn.NUMBERVALUE(CV487)), "El % del fondo de subsistencia debe ser un número válido. ", "")
),
""
)</f>
        <v/>
      </c>
      <c r="ID487" s="46">
        <f>IF(AND($DS487,HZ487),
IF(CW487="","Debes escribir el valor del fondo de subsistencia. ",
IF( ISERR(_xlfn.NUMBERVALUE(CW487)), "El valor del fondo de subsistencia debe ser un número válido. ", "")
),
""
)</f>
        <v/>
      </c>
      <c r="IE487" s="46">
        <f>CONCATENATE(CX487,CY487)&lt;&gt;""</f>
        <v/>
      </c>
      <c r="IF487" s="46">
        <f>IF(AND($DS487,IE487),
IF(CX487="","Debes escribir el % de sindicato. ",
IF( ISERR(_xlfn.NUMBERVALUE(CX487)), "El % de sindicato debe ser un número válido. ", "")
),
""
)</f>
        <v/>
      </c>
      <c r="IG487" s="46">
        <f>IF(AND($DS487,IE487),
IF(CY487="","Debes escribir el valor del sindicato. ",
IF( ISERR(_xlfn.NUMBERVALUE(CY487)), "El valor del sindicato debe ser un número válido. ", "")
),
""
)</f>
        <v/>
      </c>
      <c r="IH487" s="46">
        <f>IF($DS487,
IF( AND(CZ487&lt;&gt;"", ISERR(_xlfn.NUMBERVALUE(CZ487))), "El valor de sanción pública debe ser un número válido. ", "")
)</f>
        <v/>
      </c>
      <c r="II487" s="46">
        <f>IF($DS487,
IF( AND(DA487&lt;&gt;"", ISERR(_xlfn.NUMBERVALUE(DA487))), "El valor de sanción privada debe ser un número válido. ", "")
)</f>
        <v/>
      </c>
      <c r="IJ487" s="46">
        <f>CONCATENATE(DB487,DC487)&lt;&gt;""</f>
        <v/>
      </c>
      <c r="IK487" s="46">
        <f>IF(AND($DS487,IJ487),
IF(DB487="","Debes escribir la descripción de libranza. ",""),
""
)</f>
        <v/>
      </c>
      <c r="IL487" s="46">
        <f>IF(AND($DS487,IJ487),
IF(DC487="","Debes escribir la cuota libranza. ",
IF(ISERR(_xlfn.NUMBERVALUE(DC487)),"El valor de la cuota libranza debe ser un número válido. ","")
),
""
)</f>
        <v/>
      </c>
      <c r="IM487" s="46">
        <f>IF($DS487,
IF( AND(DD487&lt;&gt;"", ISERR(_xlfn.NUMBERVALUE(DD487))), "El valor de pagos a terceros debe ser un número válido. ", "")
)</f>
        <v/>
      </c>
      <c r="IN487" s="46">
        <f>IF($DS487,
IF( AND(DE487&lt;&gt;"", ISERR(_xlfn.NUMBERVALUE(DE487))), "El valor de anticipos debe ser un número válido. ", "")
)</f>
        <v/>
      </c>
      <c r="IO487" s="46">
        <f>IF($DS487,
IF( AND(DF487&lt;&gt;"", ISERR(_xlfn.NUMBERVALUE(DF487))), "El valor de AFC debe ser un número válido. ", "")
)</f>
        <v/>
      </c>
      <c r="IP487" s="46">
        <f>IF($DS487,
IF( AND(DG487&lt;&gt;"", ISERR(_xlfn.NUMBERVALUE(DG487))), "El valor de rete-fuente debe ser un número válido. ", "")
)</f>
        <v/>
      </c>
      <c r="IQ487" s="46">
        <f>IF($DS487,
IF( AND(DH487&lt;&gt;"", ISERR(_xlfn.NUMBERVALUE(DH487))), "El valor de cooperativa de trabajo debe ser un número válido. ", "")
)</f>
        <v/>
      </c>
      <c r="IR487" s="46">
        <f>IF($DS487,
IF( AND(DI487&lt;&gt;"", ISERR(_xlfn.NUMBERVALUE(DI487))), "El valor de embargo fiscal debe ser un número válido. ", "")
)</f>
        <v/>
      </c>
      <c r="IS487" s="46">
        <f>IF($DS487,
IF( AND(DJ487&lt;&gt;"", ISERR(_xlfn.NUMBERVALUE(DJ487))), "El valor de educación debe ser un número válido. ", "")
)</f>
        <v/>
      </c>
      <c r="IT487" s="46">
        <f>IF($DS487,
IF( AND(DK487&lt;&gt;"", ISERR(_xlfn.NUMBERVALUE(DK487))), "El valor de reintegro debe ser un número válido. ", "")
)</f>
        <v/>
      </c>
      <c r="IU487" s="46">
        <f>IF($DS487,
IF( AND(DL487&lt;&gt;"", ISERR(_xlfn.NUMBERVALUE(DL487))), "El valor de deuda debe ser un número válido. ", "")
)</f>
        <v/>
      </c>
      <c r="IV487" s="46">
        <f>IF($DS487,
IF( AND(DM487&lt;&gt;"", ISERR(_xlfn.NUMBERVALUE(DM487))), "El valor de otras deducciones debe ser un número válido. ", "")
)</f>
        <v/>
      </c>
      <c r="IW487" s="46">
        <f>IF($DS487,
IF(DN487="","Debes escribir el valor de los devengos totales. ",
IF( ISERR(_xlfn.NUMBERVALUE(DN487)), "El valor de los devengos totales debe ser un número válido. ", "")
)
)</f>
        <v/>
      </c>
      <c r="IX487" s="46">
        <f>IF($DS487,
IF(DO487="","Debes escribir el valor de las deducciones totales. ",
IF( ISERR(_xlfn.NUMBERVALUE(DO487)), "El valor de las deducciones totales debe ser un número válido. ", "")
)
)</f>
        <v/>
      </c>
      <c r="IY487" s="46">
        <f>IF($DS487,
IF(DP487="","Debes escribir el valor del salario total. ",
IF( ISERR(_xlfn.NUMBERVALUE(DP487)), "El valor del salario total debe ser un número válido. ", "")
)
)</f>
        <v/>
      </c>
    </row>
    <row r="488">
      <c r="B488" s="48" t="n">
        <v>476</v>
      </c>
      <c r="C488" s="61">
        <f>IF(AND(DS488,DP488&lt;&gt;""),
IF(DQ488="","OK","Error"),
""
)</f>
        <v/>
      </c>
      <c r="D488" s="53" t="n"/>
      <c r="E488" s="52" t="n"/>
      <c r="F488" s="112" t="n"/>
      <c r="G488" s="52" t="n"/>
      <c r="H488" s="53" t="n"/>
      <c r="I488" s="52" t="n"/>
      <c r="J488" s="52" t="n"/>
      <c r="K488" s="53" t="n"/>
      <c r="L488" s="55" t="n"/>
      <c r="M488" s="108" t="n"/>
      <c r="N488" s="56" t="n"/>
      <c r="O488" s="52" t="n"/>
      <c r="P488" s="52" t="n"/>
      <c r="Q488" s="52" t="n"/>
      <c r="R488" s="52" t="n"/>
      <c r="S488" s="52" t="n"/>
      <c r="T488" s="53" t="n"/>
      <c r="U488" s="52" t="n"/>
      <c r="V488" s="52" t="n"/>
      <c r="W488" s="55" t="n"/>
      <c r="X488" s="55" t="n"/>
      <c r="Y488" s="52" t="n"/>
      <c r="Z488" s="55" t="n"/>
      <c r="AA488" s="52" t="n"/>
      <c r="AB488" s="53" t="n"/>
      <c r="AC488" s="53" t="n"/>
      <c r="AD488" s="53" t="n"/>
      <c r="AE488" s="177" t="n"/>
      <c r="AF488" s="113" t="n"/>
      <c r="AG488" s="177" t="n"/>
      <c r="AH488" s="178" t="n"/>
      <c r="AI488" s="178" t="n"/>
      <c r="AJ488" s="178" t="n"/>
      <c r="AK488" s="114" t="n"/>
      <c r="AL488" s="178" t="n"/>
      <c r="AM488" s="114" t="n"/>
      <c r="AN488" s="178" t="n"/>
      <c r="AO488" s="114" t="n"/>
      <c r="AP488" s="178" t="n"/>
      <c r="AQ488" s="114" t="n"/>
      <c r="AR488" s="178" t="n"/>
      <c r="AS488" s="114" t="n"/>
      <c r="AT488" s="178" t="n"/>
      <c r="AU488" s="114" t="n"/>
      <c r="AV488" s="178" t="n"/>
      <c r="AW488" s="114" t="n"/>
      <c r="AX488" s="178" t="n"/>
      <c r="AY488" s="114" t="n"/>
      <c r="AZ488" s="178" t="n"/>
      <c r="BA488" s="114" t="n"/>
      <c r="BB488" s="178" t="n"/>
      <c r="BC488" s="114" t="n"/>
      <c r="BD488" s="178" t="n"/>
      <c r="BE488" s="178" t="n"/>
      <c r="BF488" s="178" t="n"/>
      <c r="BG488" s="59" t="n"/>
      <c r="BH488" s="178" t="n"/>
      <c r="BI488" s="114" t="n"/>
      <c r="BJ488" s="53" t="n"/>
      <c r="BK488" s="178" t="n"/>
      <c r="BL488" s="114" t="n"/>
      <c r="BM488" s="178" t="n"/>
      <c r="BN488" s="114" t="n"/>
      <c r="BO488" s="178" t="n"/>
      <c r="BP488" s="178" t="n"/>
      <c r="BQ488" s="178" t="n"/>
      <c r="BR488" s="178" t="n"/>
      <c r="BS488" s="178" t="n"/>
      <c r="BT488" s="178" t="n"/>
      <c r="BU488" s="178" t="n"/>
      <c r="BV488" s="178" t="n"/>
      <c r="BW488" s="178" t="n"/>
      <c r="BX488" s="178" t="n"/>
      <c r="BY488" s="178" t="n"/>
      <c r="BZ488" s="178" t="n"/>
      <c r="CA488" s="178" t="n"/>
      <c r="CB488" s="178" t="n"/>
      <c r="CC488" s="178" t="n"/>
      <c r="CD488" s="178" t="n"/>
      <c r="CE488" s="178" t="n"/>
      <c r="CF488" s="178" t="n"/>
      <c r="CG488" s="178" t="n"/>
      <c r="CH488" s="178" t="n"/>
      <c r="CI488" s="178" t="n"/>
      <c r="CJ488" s="178" t="n"/>
      <c r="CK488" s="53" t="n"/>
      <c r="CL488" s="178" t="n"/>
      <c r="CM488" s="178" t="n"/>
      <c r="CN488" s="60" t="n"/>
      <c r="CO488" s="177" t="n"/>
      <c r="CP488" s="178" t="n"/>
      <c r="CQ488" s="60" t="n"/>
      <c r="CR488" s="177" t="n"/>
      <c r="CS488" s="178" t="n"/>
      <c r="CT488" s="59" t="n"/>
      <c r="CU488" s="178" t="n"/>
      <c r="CV488" s="59" t="n"/>
      <c r="CW488" s="178" t="n"/>
      <c r="CX488" s="59" t="n"/>
      <c r="CY488" s="178" t="n"/>
      <c r="CZ488" s="178" t="n"/>
      <c r="DA488" s="178" t="n"/>
      <c r="DB488" s="53" t="n"/>
      <c r="DC488" s="178" t="n"/>
      <c r="DD488" s="178" t="n"/>
      <c r="DE488" s="178" t="n"/>
      <c r="DF488" s="178" t="n"/>
      <c r="DG488" s="178" t="n"/>
      <c r="DH488" s="178" t="n"/>
      <c r="DI488" s="178" t="n"/>
      <c r="DJ488" s="178" t="n"/>
      <c r="DK488" s="178" t="n"/>
      <c r="DL488" s="178" t="n"/>
      <c r="DM488" s="178" t="n"/>
      <c r="DN488" s="177" t="n"/>
      <c r="DO488" s="177" t="n"/>
      <c r="DP488" s="177" t="n"/>
      <c r="DQ488" s="76">
        <f>IF(AND(DS488,DP488&lt;&gt;""),
CONCATENATE(DT488,DU488,DV488,DW488,DX488,DY488,DZ488,EA488,EB488,EC488,ED488,EE488,EF488,EG488,EH488,EI488,EJ488,EK488,EL488,EM488,EN488,EO488,EP488,EQ488,ES488,ET488,EU488,EV488,EW488,EX488,EY488,EZ488,FA488,FC488,FD488,FF488,FG488,FI488,FJ488,FL488,FM488,FO488,FP488,FR488,FS488,FU488,FV488,FX488,FY488,GA488,GB488,GD488,GE488,GF488,GH488,GI488,GJ488,GL488,GM488,GN488,GP488,GQ488,GS488,GT488,GU488,GV488,GW488,GX488,GY488,GZ488,HA488,HB488,HC488,HD488,HE488,HF488,HG488,HH488,HI488,HJ488,HK488,HL488,HM488,HN488,HO488,HQ488,HR488,HS488,HT488,HU488,HV488,HW488,HX488,HY488,IA488,IB488,IC488,ID488,IF488,IG488,IH488,II488,IK488,IL488,IM488,IN488,IO488,IP488,IQ488,IR488,IS488,IT488,IU488,IV488,IW488,IX488,IY488,IZ488),
""
)</f>
        <v/>
      </c>
      <c r="DR488" s="53" t="n"/>
      <c r="DS488" s="46">
        <f>CONCATENATE(D488,$E488,$F488,$G488,H488,$I488,$J488,K488,$L488,$M488,N488,$O488,$P488,$Q488,$R488,$S488,T488,$U488,$V488,$W488,$X488,$Y488,$Z488,$AA488,AB488,AC488,AD488,$AE488,$AF488,$AG488,AH488,AI488,AJ488,AK488,AL488,AM488,AN488,AO488,AP488,AQ488,AR488,AS488,AT488,AU488,AV488,AW488,AX488,AY488,AZ488,BA488,BB488,BC488,BD488,BE488,BF488,BG488,BH488,BI488,BJ488,BK488,BL488,BM488,BN488,BO488,BP488,BQ488,BR488,BS488,BT488,BU488,BV488,BW488,BX488,BY488,BZ488,CA488,CB488,CC488,CD488,CE488,CF488,CG488,CH488,CI488,CJ488,CK488,CL488,CM488,$CN488,$CO488,CP488,$CQ488,$CR488,CS488,CT488,CU488,CV488,CW488,CX488,CY488,CZ488,DA488,DB488,DC488,DD488,DE488,DF488,DG488,DH488,DI488,DJ488,DK488,DL488,DM488,$DN488,$DO488,$DP488,DR488)&lt;&gt;""</f>
        <v/>
      </c>
      <c r="DT488" s="46">
        <f>IF(AND($DS488,$E$4&lt;&gt;""),
IF(LEFT($E$4,2) = "1.",
IF(D488&lt;&gt;"","El CUNE sólo se envía en operaciones de novedad o ajuste. ",""),
IF(D488="","Debes escribir un CUNE válido para realizar operaciones de novedad o ajuste. ","")),
""
)</f>
        <v/>
      </c>
      <c r="DU488" s="46">
        <f>IF($DS488,
IF(E488="","Debes seleccionar el tipo de documento del empleado. ",
IF(_xlfn.IFNA(VLOOKUP(E488,TIPO_DE_DOCUMENTO,1,FALSE),-1)=-1,"El tipo de documento no es válido (por favor seleccionarlo de la lista). ","")
)
)</f>
        <v/>
      </c>
      <c r="DV488" s="46">
        <f>IF($DS488,
IF(F488="","Debes escribir el número de documento del empleado. ","")
)</f>
        <v/>
      </c>
      <c r="DW488" s="46">
        <f>IF($DS488,
IF(G488="","Debes escribir el primer nombre del empleado. ","")
)</f>
        <v/>
      </c>
      <c r="DY488" s="46">
        <f>IF($DS488,
IF(I488="","Debes escribir el primer apellido del empleado. ","")
)</f>
        <v/>
      </c>
      <c r="DZ488" s="46">
        <f>IF($DS488,
IF(J488="","Debes escribir el segundo apellido del empleado. ","")
)</f>
        <v/>
      </c>
      <c r="EB488" s="46">
        <f>IF($DS488,
IF(L488="","Debes escribir la fecha de ingreso del empleado. ",
IF(ISERR(DATE(YEAR(L488),MONTH(L488),DAY(L488))), "El valor ingresado en fecha de ingreso no tiene un formato válido. ","")
)
)</f>
        <v/>
      </c>
      <c r="EC488" s="46">
        <f>IF($DS488,
IF(M488="","Debes escribir el tiempo laborado. ",
IF( IFERROR(INT(M488),1.1) &lt;&gt; IFERROR(_xlfn.NUMBERVALUE(M488),1), "El valor de los días trabajados debe ser un número entero. ", "")
)
)</f>
        <v/>
      </c>
      <c r="ED488" s="46">
        <f>IF($DS488,
IF( AND(N488&lt;&gt;"", ISERR(DATE(YEAR(N488),MONTH(N488),DAY(N488))) ), "El valor ingresado en fecha de ingreso no tiene un formato válido. ",
IF( AND(N488&lt;&gt;"", $E$6&lt;&gt;"", DATE(YEAR(N488), MONTH(N488), 1) &lt;&gt; IFERROR(DATE(MID($E$6, 1, 4), MID($E$6, 6, 2),1), "1/1/1900") ), "La fecha de retiro debe estar dentro del período liquidado. ", "")
)
)</f>
        <v/>
      </c>
      <c r="EE488" s="46">
        <f>IF($DS488,
IF(O488="","Debes seleccionar el tipo de trabajador. ",
IF(_xlfn.IFNA(VLOOKUP(O488,TIPO_DE_TRABAJADOR,1,FALSE),-1)=-1,"El tipo de trabajador no es válido (por favor seleccionarlo de la lista). ","")
)
)</f>
        <v/>
      </c>
      <c r="EF488" s="46">
        <f>IF($DS488,
IF(P488="","Debes seleccionar si es un trabajador dependiente pensionado por vejez. ",
IF(_xlfn.IFNA(VLOOKUP(P488,SUBTIPO_DE_TRABAJADOR,1,FALSE),-1)=-1,"El tipo de trabajador dependiente pensionado por vejez no es válido (por favor seleccionarlo de la lista). ","")
)
)</f>
        <v/>
      </c>
      <c r="EG488" s="46">
        <f>IF($DS488,
IF(Q488="","Debes seleccionar el tipo de contrato del trabajador. ",
IF(_xlfn.IFNA(VLOOKUP(Q488,TIPO_DE_CONTRATO,1,FALSE),-1)=-1,"El tipo de contrato del trabajador no es válido (por favor seleccionarlo de la lista). ","")
)
)</f>
        <v/>
      </c>
      <c r="EH488" s="46">
        <f>IF($DS488,
IF(R488="","Debes seleccionar si es un salario integral. ",
IF(_xlfn.IFNA(VLOOKUP(R488,SI_NO,1,FALSE),-1)=-1,"Valor no válido para salario integral (por favor seleccionarlo de la lista). ","")
)
)</f>
        <v/>
      </c>
      <c r="EI488" s="46">
        <f>IF($DS488,
IF(S488="","Debes seleccionar si el trabajador realiza actividades de riesgo. ",
IF(_xlfn.IFNA(VLOOKUP(S488,SI_NO,1,FALSE),-1)=-1,"Valor no válido para actividad de alto riesgo (por favor seleccionarlo de la lista). ","")
)
)</f>
        <v/>
      </c>
      <c r="EK488" s="46">
        <f>IF($DS488,
IF(U488="","Debes escribir el código del municipio de residencia del trabajador. ",
IF(_xlfn.IFNA(VLOOKUP(U488,MUNICIPIO,1,FALSE),-1)=-1,"El municipio de residencia del trabajador es inválido (por favor seleccionarlo de la lista). ","")
)
)</f>
        <v/>
      </c>
      <c r="EL488" s="46">
        <f>IF($DS488,
IF(V488="","Debes escribir el la dirección de residendia del trabajador. ","")
)</f>
        <v/>
      </c>
      <c r="EM488" s="46">
        <f>IF($DS488,
IF(W488="","Debes escribir la fecha de inicio de la liquidación. ",
IF(ISERR(DATE(YEAR(W488),MONTH(W488),DAY(W488))),"El valor ingresado en fecha de inicio de liquidación no tiene un formato válido. ",
IF( AND($E$6&lt;&gt;"", DATE(YEAR(W488), MONTH(W488), 1) &lt;&gt; IFERROR(DATE(MID($E$6, 1, 4), MID($E$6, 6, 2),1), "1/1/1900") ), "La fecha de inicio de la liquidación debe estar dentro del período liquidado. ", "")
)
)
)</f>
        <v/>
      </c>
      <c r="EN488" s="46">
        <f>IF($DS488,
IF(X488="","Debes escribir la fecha de fin de la liquidación. ",
IF(ISERR(DATE(YEAR(X488),MONTH(X488),DAY(X488))),"El valor ingresado en fecha de fin de liquidación no tiene un formato válido. ",
IF( AND($E$6&lt;&gt;"", DATE(YEAR(X488), MONTH(X488), 1) &lt;&gt; IFERROR(DATE(MID($E$6, 1, 4), MID($E$6, 6, 2),1), "1/1/1900") ), "La fecha de fin de la liquidación debe estar dentro del período liquidado. ", "")
)
)
)</f>
        <v/>
      </c>
      <c r="EO488" s="46">
        <f>IF($DS488,
IF(Y488="","Debes escribir la frecuencia de pago del trabajador. ",
IF(_xlfn.IFNA(VLOOKUP(Y488,PERÍODO_DE_NÓMINA,1,FALSE),-1)=-1,"La frecuencia de pago es inválida (por favor seleccionarlo de la lista). ","")
)
)</f>
        <v/>
      </c>
      <c r="EP488" s="46">
        <f>IF($DS488,
IF(Z488="","Debes escribir la fecha de pago. ",
IF(ISERR(DATE(YEAR(Z488),MONTH(Z488),DAY(Z488))), "El valor ingresado en fecha de pago no tiene un formato válido. ","")
)
)</f>
        <v/>
      </c>
      <c r="EQ488" s="46">
        <f>IF($DS488,
IF(AA488="","Debes escribir el medio de pago. ",
IF(_xlfn.IFNA(VLOOKUP(AA488,MEDIOS_DE_PAGO,1,FALSE),-1)=-1,"El medio de pago es inválido (por favor seleccionarlo de la lista). ","")
)
)</f>
        <v/>
      </c>
      <c r="ER488" s="46">
        <f>OR(AA488='Tablas '!$T$4,AA488='Tablas '!$T$7,AA488='Tablas '!$T$8,AA488='Tablas '!$T$11)</f>
        <v/>
      </c>
      <c r="ES488" s="46">
        <f>IF(AND($DS488,ER488),
IF(AB488="","Debes escribir la entidad bancaria. ",""),
""
)</f>
        <v/>
      </c>
      <c r="ET488" s="46">
        <f>IF(AND($DS488,ER488),
IF(AC488="","Debes escribir el tipo de cuenta bancaria. ",
IF(_xlfn.IFNA(VLOOKUP(AC488,TIPO_DE_CUENTA,1,FALSE),-1)=-1,"El tipo de cuenta bancaria es inválida (por favor seleccionarlo de la lista). ","")
),
""
)</f>
        <v/>
      </c>
      <c r="EU488" s="46">
        <f>IF(AND($DS488,ER488),
IF(AD488="","Debes escribir el número de cuenta bancaria. ",""),
""
)</f>
        <v/>
      </c>
      <c r="EV488" s="46">
        <f>IF($DS488,
IF(AE488="","Debes escribir el valor del sueldo básico. ",
IF( ISERR(_xlfn.NUMBERVALUE(AE488)), "El valor del sueldo básico debe ser un número válido. ", "")
)
)</f>
        <v/>
      </c>
      <c r="EW488" s="46">
        <f>IF($DS488,
IF(AF488="","Debes escribir el número de días trabajados. ",
IF( IFERROR(INT(AF488),1.1) &lt;&gt; IFERROR(_xlfn.NUMBERVALUE(AF488),1), "La cantidad de días trabajados debe ser un número entero. ", "")
)
)</f>
        <v/>
      </c>
      <c r="EX488" s="46">
        <f>IF($DS488,
IF(AG488="","Debes escribir el valor del sueldo trabajado. ",
IF( ISERR(_xlfn.NUMBERVALUE(AG488)), "El valor del sueldo trabajado debe ser un número válido. ", "")
)
)</f>
        <v/>
      </c>
      <c r="EY488" s="46">
        <f>IF($DS488,
IF( AND(AH488&lt;&gt;"", ISERR(_xlfn.NUMBERVALUE(AH488))), "El valor del auxilio de transporte debe ser un número válido. ", "")
)</f>
        <v/>
      </c>
      <c r="EZ488" s="46">
        <f>IF($DS488,
IF( AND(AI488&lt;&gt;"", ISERR(_xlfn.NUMBERVALUE(AI488))), "El valor de viáticos salariales debe ser un número válido. ", "")
)</f>
        <v/>
      </c>
      <c r="FA488" s="46">
        <f>IF($DS488,
IF( AND(AJ488&lt;&gt;"", ISERR(_xlfn.NUMBERVALUE(AJ488))), "El valor de viáticos NO salariales debe ser un número válido. ", "")
)</f>
        <v/>
      </c>
      <c r="FB488" s="46">
        <f>CONCATENATE(AK488,AL488)&lt;&gt;""</f>
        <v/>
      </c>
      <c r="FC488" s="46">
        <f>IF(AND($DS488,FB488),
IF(AK488="","Debes escribir el número de horas extras diurnas. ",
IF( IFERROR(INT(AK488),1.1) &lt;&gt; IFERROR(_xlfn.NUMBERVALUE(AK488),1), "La cantidad de horas extras diurnas debe ser un número entero. ", "")
),
""
)</f>
        <v/>
      </c>
      <c r="FD488" s="46">
        <f>IF(AND($DS488,FB488),
IF(AL488="","Debes escribir el valor de las horas extras diurnas. ",
IF( ISERR(_xlfn.NUMBERVALUE(AL488)), "El valor de las horas extras duirnas debe ser un número válido. ", "")
),
""
)</f>
        <v/>
      </c>
      <c r="FE488" s="46">
        <f>CONCATENATE(AM488,AN488)&lt;&gt;""</f>
        <v/>
      </c>
      <c r="FF488" s="46">
        <f>IF(AND($DS488,FE488),
IF(AM488="","Debes escribir el número de horas extras nocturnas. ",
IF( IFERROR(INT(AM488),1.1) &lt;&gt; IFERROR(_xlfn.NUMBERVALUE(AM488),1), "La cantidad de horas extras nocturnas debe ser un número entero. ", "")
),
""
)</f>
        <v/>
      </c>
      <c r="FG488" s="46">
        <f>IF(AND($DS488,FE488),
IF(AN488="","Debes escribir el valor de las horas extras nocturnas. ",
IF( ISERR(_xlfn.NUMBERVALUE(AN488)), "El valor de las horas extras nocturnas debe ser un número válido. ", "")
),
""
)</f>
        <v/>
      </c>
      <c r="FH488" s="46">
        <f>CONCATENATE(AO488,AP488)&lt;&gt;""</f>
        <v/>
      </c>
      <c r="FI488" s="46">
        <f>IF(AND($DS488,FH488),
IF(AO488="","Debes escribir el número de horas extras diurnas dominicales y festivas. ",
IF( IFERROR(INT(AO488),1.1) &lt;&gt; IFERROR(_xlfn.NUMBERVALUE(AO488),1), "La cantidad de horas extras diurnas dominicales y festivas debe ser un número entero. ", "")
),
""
)</f>
        <v/>
      </c>
      <c r="FJ488" s="46">
        <f>IF(AND($DS488,FH488),
IF(AP488="","Debes escribir el valor de las horas extras diurnas dominicales y festivas. ",
IF( ISERR(_xlfn.NUMBERVALUE(AP488)), "El valor de las horas extras diurnas dominicales y festivas debe ser un número válido. ", "")
),
""
)</f>
        <v/>
      </c>
      <c r="FK488" s="46">
        <f>CONCATENATE(AQ488,AR488)&lt;&gt;""</f>
        <v/>
      </c>
      <c r="FL488" s="46">
        <f>IF(AND($DS488,FK488),
IF(AQ488="","Debes escribir el número de horas extras nocturnas dominicales y festivas. ",
IF( IFERROR(INT(AQ488),1.1) &lt;&gt; IFERROR(_xlfn.NUMBERVALUE(AQ488),1), "La cantidad de horas extras nocturnas dominicales y festivas debe ser un número entero. ", "")
),
""
)</f>
        <v/>
      </c>
      <c r="FM488" s="46">
        <f>IF(AND($DS488,FK488),
IF(AR488="","Debes escribir el valor de las horas extras nocturnas dominicales y festivas. ",
IF( ISERR(_xlfn.NUMBERVALUE(AR488)), "El valor de las horas extras nocturnas dominicales y festivas debe ser un número válido. ", "")
),
""
)</f>
        <v/>
      </c>
      <c r="FN488" s="46">
        <f>CONCATENATE(AS488,AT488)&lt;&gt;""</f>
        <v/>
      </c>
      <c r="FO488" s="46">
        <f>IF(AND($DS488,FN488),
IF(AS488="","Debes escribir el número de horas recargo nocturno. ",
IF( IFERROR(INT(AS488),1.1) &lt;&gt; IFERROR(_xlfn.NUMBERVALUE(AS488),1), "La cantidad de horas recargo nocturno debe ser un número entero. ", "")
),
""
)</f>
        <v/>
      </c>
      <c r="FP488" s="46">
        <f>IF(AND($DS488,FN488),
IF(AT488="","Debes escribir el valor de las horas recargo nocturno. ",
IF( ISERR(_xlfn.NUMBERVALUE(AT488)), "El valor de las horas recargo nocturno debe ser un número válido. ", "")
),
""
)</f>
        <v/>
      </c>
      <c r="FQ488" s="46">
        <f>CONCATENATE(AU488,AV488)&lt;&gt;""</f>
        <v/>
      </c>
      <c r="FR488" s="46">
        <f>IF(AND($DS488,FQ488),
IF(AU488="","Debes escribir el número de horas recargo diurno dominical y festivo. ",
IF( IFERROR(INT(AU488),1.1) &lt;&gt; IFERROR(_xlfn.NUMBERVALUE(AU488),1), "La cantidad de horas recargo diurno dominical y festivo debe ser un número entero. ", "")
),
""
)</f>
        <v/>
      </c>
      <c r="FS488" s="46">
        <f>IF(AND($DS488,FQ488),
IF(AV488="","Debes escribir el valor de las horas recargo diurno dominical y festivo. ",
IF( ISERR(_xlfn.NUMBERVALUE(AV488)), "El valor de las horas recargo diurno dominical y festivo debe ser un número válido. ", "")
),
""
)</f>
        <v/>
      </c>
      <c r="FT488" s="46">
        <f>CONCATENATE(AW488,AX488)&lt;&gt;""</f>
        <v/>
      </c>
      <c r="FU488" s="46">
        <f>IF(AND($DS488,FT488),
IF(AW488="","Debes escribir el número de horas recargo nocturno dominical y festivo. ",
IF( IFERROR(INT(AW488),1.1) &lt;&gt; IFERROR(_xlfn.NUMBERVALUE(AW488),1), "La cantidad de horas recargo nocturno dominical y festivo debe ser un número entero. ", "")
),
""
)</f>
        <v/>
      </c>
      <c r="FV488" s="46">
        <f>IF(AND($DS488,FT488),
IF(AX488="","Debes escribir el valor de las horas recargo nocturno dominical y festivo. ",
IF( ISERR(_xlfn.NUMBERVALUE(AX488)), "El valor de las horas recargo nocturno dominical y festivo debe ser un número válido. ", "")
),
""
)</f>
        <v/>
      </c>
      <c r="FW488" s="46">
        <f>CONCATENATE(AY488,AZ488)&lt;&gt;""</f>
        <v/>
      </c>
      <c r="FX488" s="46">
        <f>IF(AND($DS488,FW488),
IF(AY488="","Debes escribir el número de días de vacaciones comunes. ",
IF( IFERROR(INT(AY488),1.1) &lt;&gt; IFERROR(_xlfn.NUMBERVALUE(AY488),1), "La cantidad de días de vacaciones comunes debe ser un número entero. ", "")
),
""
)</f>
        <v/>
      </c>
      <c r="FY488" s="46">
        <f>IF(AND($DS488,FW488),
IF(AZ488="","Debes escribir el valor de las vacaciones comunes. ",
IF( ISERR(_xlfn.NUMBERVALUE(AZ488)), "El valor de las vacaciones comunes debe ser un número válido. ", "")
),
""
)</f>
        <v/>
      </c>
      <c r="FZ488" s="46">
        <f>CONCATENATE(BA488,BB488)&lt;&gt;""</f>
        <v/>
      </c>
      <c r="GA488" s="46">
        <f>IF(AND($DS488,FZ488),
IF(BA488="","Debes escribir el número de días de vacaciones compensadas. ",
IF( IFERROR(INT(BA488),1.1) &lt;&gt; IFERROR(_xlfn.NUMBERVALUE(BA488),1), "La cantidad de días de vacaciones compensadas debe ser un número entero. ", "")
),
""
)</f>
        <v/>
      </c>
      <c r="GB488" s="46">
        <f>IF(AND($DS488,FZ488),
IF(BB488="","Debes escribir el valor de las vacaciones compensadas. ",
IF( ISERR(_xlfn.NUMBERVALUE(BB488)), "El valor de las vacaciones compensadas debe ser un número válido. ", "")
),
""
)</f>
        <v/>
      </c>
      <c r="GC488" s="46">
        <f>CONCATENATE(BC488,BD488)&lt;&gt;""</f>
        <v/>
      </c>
      <c r="GD488" s="46">
        <f>IF(AND($DS488,GC488),
IF(BC488="","Debes escribir el número de días de prima salarial. ",
IF( IFERROR(INT(BC488),1.1) &lt;&gt; IFERROR(_xlfn.NUMBERVALUE(BC488),1), "La cantidad de días de prima salarial debe ser un número entero. ", "")
),
""
)</f>
        <v/>
      </c>
      <c r="GE488" s="46">
        <f>IF(AND($DS488,GC488),
IF(BD488="","Debes escribir el valor de los días de prima salarial. ",
IF( ISERR(_xlfn.NUMBERVALUE(BD488)), "El valor de los días de prima salarial debe ser un número válido. ", "")
),
""
)</f>
        <v/>
      </c>
      <c r="GF488" s="46">
        <f>IF($DS488,
IF( AND(BE488&lt;&gt;"", ISERR(_xlfn.NUMBERVALUE(BE488))), "El valor de la prima NO saliarial debe ser un número válido. ", "")
)</f>
        <v/>
      </c>
      <c r="GG488" s="46">
        <f>CONCATENATE(BF488,BG488,BH488)&lt;&gt;""</f>
        <v/>
      </c>
      <c r="GH488" s="46">
        <f>IF(AND($DS488,GG488),
IF(BF488="","Debes escribir el valor de las cesantías. ",
IF( ISERR(_xlfn.NUMBERVALUE(BF488)), "El valor de las cesantías debe ser un número válido. ", "")
),
""
)</f>
        <v/>
      </c>
      <c r="GI488" s="46">
        <f>IF(AND($DS488,GG488),
IF(BG488="","Debes escribir el % de cesantías. ",
IF( ISERR(_xlfn.NUMBERVALUE(BG488)), "El % de cesantías debe ser un número válido. ", "")
),
""
)</f>
        <v/>
      </c>
      <c r="GJ488" s="46">
        <f>IF(AND($DS488,GG488),
IF(BH488="","Debes escribir el valor de intereses de cesantías. ",
IF( ISERR(_xlfn.NUMBERVALUE(BH488)), "El valor de intereses de cesantías debe ser un número válido. ", "")
),
""
)</f>
        <v/>
      </c>
      <c r="GK488" s="46">
        <f>CONCATENATE(BI488,BJ488,BK488)&lt;&gt;""</f>
        <v/>
      </c>
      <c r="GL488" s="46">
        <f>IF(AND($DS488,GK488),
IF(BI488="","Debes escribir el número de días de incapacidad. ",
IF( IFERROR(INT(BI488),1.1) &lt;&gt; IFERROR(_xlfn.NUMBERVALUE(BI488),1), "La cantidad de días de incapacidad debe ser un número entero. ", "")
),
""
)</f>
        <v/>
      </c>
      <c r="GM488" s="46">
        <f>IF(AND($DS488,GK488),
IF(BJ488="","Debes escribir el tipo de incapacidad. ",
IF(_xlfn.IFNA(VLOOKUP(BJ488,TIPO_DE_INCAPACIDAD,1,FALSE),-1)=-1,"El tipo de incapacidad es inválida (por favor seleccionarlo de la lista). ","")
),
""
)</f>
        <v/>
      </c>
      <c r="GN488" s="46">
        <f>IF(AND($DS488,GK488),
IF(BK488="","Debes escribir el valor de la incapacidad. ",
IF( ISERR(_xlfn.NUMBERVALUE(BK488)), "El valor de la incapacidad debe ser un número válido. ", "")
),
""
)</f>
        <v/>
      </c>
      <c r="GO488" s="46">
        <f>CONCATENATE(BL488,BM488)&lt;&gt;""</f>
        <v/>
      </c>
      <c r="GP488" s="46">
        <f>IF(AND($DS488,GO488),
IF(BL488="","Debes escribir el número de días de licencia de maternidad o paternidad. ",
IF( IFERROR(INT(BL488),1.1) &lt;&gt; IFERROR(_xlfn.NUMBERVALUE(BL488),1), "La cantidad de días de licencia de maternidad o paternidad debe ser un número entero. ", "")
),
""
)</f>
        <v/>
      </c>
      <c r="GQ488" s="46">
        <f>IF(AND($DS488,GO488),
IF(BM488="","Debes escribir el valor de la licencia de maternidad o paternidad. ",
IF( ISERR(_xlfn.NUMBERVALUE(BM488)), "El valor de la licencia de maternidad o paternidad debe ser un número válido. ", "")
),
""
)</f>
        <v/>
      </c>
      <c r="GR488" s="46">
        <f>CONCATENATE(BN488,BO488)&lt;&gt;""</f>
        <v/>
      </c>
      <c r="GS488" s="46">
        <f>IF(AND($DS488,GR488),
IF(BN488="","Debes escribir el número de días de licencia remunerada. ",
IF( IFERROR(INT(BN488),1.1) &lt;&gt; IFERROR(_xlfn.NUMBERVALUE(BN488),1), "La cantidad de días de licencia remunerada debe ser un número entero. ", "")
),
""
)</f>
        <v/>
      </c>
      <c r="GT488" s="46">
        <f>IF(AND($DS488,GR488),
IF(BO488="","Debes escribir el valor de la licencia remunerada. ",
IF( ISERR(_xlfn.NUMBERVALUE(BO488)), "El valor de la licencia remunerada debe ser un número válido. ", "")
),
""
)</f>
        <v/>
      </c>
      <c r="GU488" s="46">
        <f>IF($DS488,
IF( AND(BP488&lt;&gt;"", ISERR(_xlfn.NUMBERVALUE(BP488))), "El valor de la licencia NO remunerada debe ser un número válido. ", "")
)</f>
        <v/>
      </c>
      <c r="GV488" s="46">
        <f>IF($DS488,
IF( AND(BQ488&lt;&gt;"", ISERR(_xlfn.NUMBERVALUE(BQ488))), "El valor de auxilios salariales debe ser un número válido. ", "")
)</f>
        <v/>
      </c>
      <c r="GW488" s="46">
        <f>IF($DS488,
IF( AND(BR488&lt;&gt;"", ISERR(_xlfn.NUMBERVALUE(BR488))), "El valor de auxilios NO salariales debe ser un número válido. ", "")
)</f>
        <v/>
      </c>
      <c r="GX488" s="46">
        <f>IF($DS488,
IF( AND(BS488&lt;&gt;"", ISERR(_xlfn.NUMBERVALUE(BS488))), "El valor de bonos salariales debe ser un número válido. ", "")
)</f>
        <v/>
      </c>
      <c r="GY488" s="46">
        <f>IF($DS488,
IF( AND(BT488&lt;&gt;"", ISERR(_xlfn.NUMBERVALUE(BT488))), "El valor de bonos NO salariales debe ser un número válido. ", "")
)</f>
        <v/>
      </c>
      <c r="GZ488" s="46">
        <f>IF($DS488,
IF( AND(BU488&lt;&gt;"", ISERR(_xlfn.NUMBERVALUE(BU488))), "El valor de bonos salariales de alimentación debe ser un número válido. ", "")
)</f>
        <v/>
      </c>
      <c r="HA488" s="46">
        <f>IF($DS488,
IF( AND(BV488&lt;&gt;"", ISERR(_xlfn.NUMBERVALUE(BV488))), "El valor de bonos NO salariales de alimentación debe ser un número válido. ", "")
)</f>
        <v/>
      </c>
      <c r="HB488" s="46">
        <f>IF($DS488,
IF( AND(BW488&lt;&gt;"", ISERR(_xlfn.NUMBERVALUE(BW488))), "El valor de bonificaciones salariales debe ser un número válido. ", "")
)</f>
        <v/>
      </c>
      <c r="HC488" s="46">
        <f>IF($DS488,
IF( AND(BX488&lt;&gt;"", ISERR(_xlfn.NUMBERVALUE(BX488))), "El valor de bonificaciones NO salariales debe ser un número válido. ", "")
)</f>
        <v/>
      </c>
      <c r="HD488" s="46">
        <f>IF($DS488,
IF( AND(BY488&lt;&gt;"", ISERR(_xlfn.NUMBERVALUE(BY488))), "El valor de compensaciones ordinarias debe ser un número válido. ", "")
)</f>
        <v/>
      </c>
      <c r="HE488" s="46">
        <f>IF($DS488,
IF( AND(BZ488&lt;&gt;"", ISERR(_xlfn.NUMBERVALUE(BZ488))), "El valor de compensaciones extraordinarias debe ser un número válido. ", "")
)</f>
        <v/>
      </c>
      <c r="HF488" s="46">
        <f>IF($DS488,
IF( AND(CA488&lt;&gt;"", ISERR(_xlfn.NUMBERVALUE(CA488))), "El valor de comisiones debe ser un número válido. ", "")
)</f>
        <v/>
      </c>
      <c r="HG488" s="46">
        <f>IF($DS488,
IF( AND(CB488&lt;&gt;"", ISERR(_xlfn.NUMBERVALUE(CB488))), "El valor de ausencia por huega debe ser un número válido. ", "")
)</f>
        <v/>
      </c>
      <c r="HH488" s="46">
        <f>IF($DS488,
IF( AND(CC488&lt;&gt;"", ISERR(_xlfn.NUMBERVALUE(CC488))), "El valor de anticipos debe ser un número válido. ", "")
)</f>
        <v/>
      </c>
      <c r="HI488" s="46">
        <f>IF($DS488,
IF( AND(CD488&lt;&gt;"", ISERR(_xlfn.NUMBERVALUE(CD488))), "El valor de pagos a terceros debe ser un número válido. ", "")
)</f>
        <v/>
      </c>
      <c r="HJ488" s="46">
        <f>IF($DS488,
IF( AND(CE488&lt;&gt;"", ISERR(_xlfn.NUMBERVALUE(CE488))), "El valor de dotación debe ser un número válido. ", "")
)</f>
        <v/>
      </c>
      <c r="HK488" s="46">
        <f>IF($DS488,
IF( AND(CF488&lt;&gt;"", ISERR(_xlfn.NUMBERVALUE(CF488))), "El valor de apoyo sostenibilidad debe ser un número válido. ", "")
)</f>
        <v/>
      </c>
      <c r="HL488" s="46">
        <f>IF($DS488,
IF( AND(CG488&lt;&gt;"", ISERR(_xlfn.NUMBERVALUE(CG488))), "El valor de teletrabajo debe ser un número válido. ", "")
)</f>
        <v/>
      </c>
      <c r="HM488" s="46">
        <f>IF($DS488,
IF( AND(CH488&lt;&gt;"", ISERR(_xlfn.NUMBERVALUE(CH488))), "El valor de bonificación de retiro debe ser un número válido. ", "")
)</f>
        <v/>
      </c>
      <c r="HN488" s="46">
        <f>IF($DS488,
IF( AND(CI488&lt;&gt;"", ISERR(_xlfn.NUMBERVALUE(CI488))), "El valor de indemnización de retiro debe ser un número válido. ", "")
)</f>
        <v/>
      </c>
      <c r="HO488" s="46">
        <f>IF($DS488,
IF( AND(CJ488&lt;&gt;"", ISERR(_xlfn.NUMBERVALUE(CJ488))), "El valor de reintegros debe ser un número válido. ", "")
)</f>
        <v/>
      </c>
      <c r="HP488" s="46">
        <f>CONCATENATE(CK488,CL488,CM488)&lt;&gt;""</f>
        <v/>
      </c>
      <c r="HQ488" s="46">
        <f>IF(AND($DS488,HP488),
IF(CK488="","Debes escribir la descripción de otro concepto no categorizado. ",""),
""
)</f>
        <v/>
      </c>
      <c r="HR488" s="46">
        <f>IF(AND($DS488,HP488),
IF(CONCATENATE(CL488,CM488)="","Debes escribir al menos un valor de concepto no categorizado (salarial o no salarial). ",
IF(ISERR(_xlfn.NUMBERVALUE(CL488)),"El valor salarial concepto no categorizado debe ser un número válido. ","")
),
""
)</f>
        <v/>
      </c>
      <c r="HS488" s="46">
        <f>IF(AND($DS488,HP488),
IF(CONCATENATE(CL488,CM488)="","Debes escribir al menos un valor de concepto no categorizado (salarial o no salarial). ",
IF(ISERR(_xlfn.NUMBERVALUE(CM488)),"El valor NO salarial concepto no categorizado debe ser un número válido. ","")
),
""
)</f>
        <v/>
      </c>
      <c r="HT488" s="46">
        <f>IF($DS488,
IF(CN488="","Debes escribir el porcentaje del aporte a salud. ",
IF( ISERR(_xlfn.NUMBERVALUE(CN488)), "El valor del porcentaje del aporte a salud debe ser un número válido. ", "")
)
)</f>
        <v/>
      </c>
      <c r="HU488" s="46">
        <f>IF($DS488,
IF(CO488="","Debes escribir el valor del aporte a salud. ",
IF( ISERR(_xlfn.NUMBERVALUE(CO488)), "El valor del aporte a salud debe ser un número válido. ", "")
)
)</f>
        <v/>
      </c>
      <c r="HV488" s="46">
        <f>IF($DS488,
IF( AND(CP488&lt;&gt;"", ISERR(_xlfn.NUMBERVALUE(CP488))), "El valor plan complementario debe ser un número válido. ", "")
)</f>
        <v/>
      </c>
      <c r="HW488" s="46">
        <f>IF($DS488,
IF(CQ488="","Debes escribir el porcentaje del aporte a pensión. ",
IF( ISERR(_xlfn.NUMBERVALUE(CQ488)), "El valor del porcentaje del aporte a pensión debe ser un número válido. ", "")
)
)</f>
        <v/>
      </c>
      <c r="HX488" s="46">
        <f>IF($DS488,
IF(CR488="","Debes escribir el valor del aporte a pensión. ",
IF( ISERR(_xlfn.NUMBERVALUE(CR488)), "El valor del aporte a salud debe ser un número válido. ", "")
)
)</f>
        <v/>
      </c>
      <c r="HY488" s="46">
        <f>IF($DS488,
IF( AND(CS488&lt;&gt;"", ISERR(_xlfn.NUMBERVALUE(CS488))), "El valor pensión voluntaria debe ser un número válido. ", "")
)</f>
        <v/>
      </c>
      <c r="HZ488" s="46">
        <f>CONCATENATE(CT488,CU488,CV488,CW488)&lt;&gt;""</f>
        <v/>
      </c>
      <c r="IA488" s="46">
        <f>IF(AND($DS488,HZ488),
IF(CT488="","Debes escribir el % del fondo de seguridad pensional. ",
IF( ISERR(_xlfn.NUMBERVALUE(CT488)), "El % del fondo de seguridad debe ser un número válido. ", "")
),
""
)</f>
        <v/>
      </c>
      <c r="IB488" s="46">
        <f>IF(AND($DS488,HZ488),
IF(CU488="","Debes escribir el valor del aporte al fondo de solidaridad pensional. ",
IF( ISERR(_xlfn.NUMBERVALUE(CU488)), "El valor del aporte al fondo de solidaridad pensional debe ser un número válido. ", "")
),
""
)</f>
        <v/>
      </c>
      <c r="IC488" s="46">
        <f>IF(AND($DS488,HZ488),
IF(CV488="","Debes escribir el % del fondo de subsistencia. ",
IF( ISERR(_xlfn.NUMBERVALUE(CV488)), "El % del fondo de subsistencia debe ser un número válido. ", "")
),
""
)</f>
        <v/>
      </c>
      <c r="ID488" s="46">
        <f>IF(AND($DS488,HZ488),
IF(CW488="","Debes escribir el valor del fondo de subsistencia. ",
IF( ISERR(_xlfn.NUMBERVALUE(CW488)), "El valor del fondo de subsistencia debe ser un número válido. ", "")
),
""
)</f>
        <v/>
      </c>
      <c r="IE488" s="46">
        <f>CONCATENATE(CX488,CY488)&lt;&gt;""</f>
        <v/>
      </c>
      <c r="IF488" s="46">
        <f>IF(AND($DS488,IE488),
IF(CX488="","Debes escribir el % de sindicato. ",
IF( ISERR(_xlfn.NUMBERVALUE(CX488)), "El % de sindicato debe ser un número válido. ", "")
),
""
)</f>
        <v/>
      </c>
      <c r="IG488" s="46">
        <f>IF(AND($DS488,IE488),
IF(CY488="","Debes escribir el valor del sindicato. ",
IF( ISERR(_xlfn.NUMBERVALUE(CY488)), "El valor del sindicato debe ser un número válido. ", "")
),
""
)</f>
        <v/>
      </c>
      <c r="IH488" s="46">
        <f>IF($DS488,
IF( AND(CZ488&lt;&gt;"", ISERR(_xlfn.NUMBERVALUE(CZ488))), "El valor de sanción pública debe ser un número válido. ", "")
)</f>
        <v/>
      </c>
      <c r="II488" s="46">
        <f>IF($DS488,
IF( AND(DA488&lt;&gt;"", ISERR(_xlfn.NUMBERVALUE(DA488))), "El valor de sanción privada debe ser un número válido. ", "")
)</f>
        <v/>
      </c>
      <c r="IJ488" s="46">
        <f>CONCATENATE(DB488,DC488)&lt;&gt;""</f>
        <v/>
      </c>
      <c r="IK488" s="46">
        <f>IF(AND($DS488,IJ488),
IF(DB488="","Debes escribir la descripción de libranza. ",""),
""
)</f>
        <v/>
      </c>
      <c r="IL488" s="46">
        <f>IF(AND($DS488,IJ488),
IF(DC488="","Debes escribir la cuota libranza. ",
IF(ISERR(_xlfn.NUMBERVALUE(DC488)),"El valor de la cuota libranza debe ser un número válido. ","")
),
""
)</f>
        <v/>
      </c>
      <c r="IM488" s="46">
        <f>IF($DS488,
IF( AND(DD488&lt;&gt;"", ISERR(_xlfn.NUMBERVALUE(DD488))), "El valor de pagos a terceros debe ser un número válido. ", "")
)</f>
        <v/>
      </c>
      <c r="IN488" s="46">
        <f>IF($DS488,
IF( AND(DE488&lt;&gt;"", ISERR(_xlfn.NUMBERVALUE(DE488))), "El valor de anticipos debe ser un número válido. ", "")
)</f>
        <v/>
      </c>
      <c r="IO488" s="46">
        <f>IF($DS488,
IF( AND(DF488&lt;&gt;"", ISERR(_xlfn.NUMBERVALUE(DF488))), "El valor de AFC debe ser un número válido. ", "")
)</f>
        <v/>
      </c>
      <c r="IP488" s="46">
        <f>IF($DS488,
IF( AND(DG488&lt;&gt;"", ISERR(_xlfn.NUMBERVALUE(DG488))), "El valor de rete-fuente debe ser un número válido. ", "")
)</f>
        <v/>
      </c>
      <c r="IQ488" s="46">
        <f>IF($DS488,
IF( AND(DH488&lt;&gt;"", ISERR(_xlfn.NUMBERVALUE(DH488))), "El valor de cooperativa de trabajo debe ser un número válido. ", "")
)</f>
        <v/>
      </c>
      <c r="IR488" s="46">
        <f>IF($DS488,
IF( AND(DI488&lt;&gt;"", ISERR(_xlfn.NUMBERVALUE(DI488))), "El valor de embargo fiscal debe ser un número válido. ", "")
)</f>
        <v/>
      </c>
      <c r="IS488" s="46">
        <f>IF($DS488,
IF( AND(DJ488&lt;&gt;"", ISERR(_xlfn.NUMBERVALUE(DJ488))), "El valor de educación debe ser un número válido. ", "")
)</f>
        <v/>
      </c>
      <c r="IT488" s="46">
        <f>IF($DS488,
IF( AND(DK488&lt;&gt;"", ISERR(_xlfn.NUMBERVALUE(DK488))), "El valor de reintegro debe ser un número válido. ", "")
)</f>
        <v/>
      </c>
      <c r="IU488" s="46">
        <f>IF($DS488,
IF( AND(DL488&lt;&gt;"", ISERR(_xlfn.NUMBERVALUE(DL488))), "El valor de deuda debe ser un número válido. ", "")
)</f>
        <v/>
      </c>
      <c r="IV488" s="46">
        <f>IF($DS488,
IF( AND(DM488&lt;&gt;"", ISERR(_xlfn.NUMBERVALUE(DM488))), "El valor de otras deducciones debe ser un número válido. ", "")
)</f>
        <v/>
      </c>
      <c r="IW488" s="46">
        <f>IF($DS488,
IF(DN488="","Debes escribir el valor de los devengos totales. ",
IF( ISERR(_xlfn.NUMBERVALUE(DN488)), "El valor de los devengos totales debe ser un número válido. ", "")
)
)</f>
        <v/>
      </c>
      <c r="IX488" s="46">
        <f>IF($DS488,
IF(DO488="","Debes escribir el valor de las deducciones totales. ",
IF( ISERR(_xlfn.NUMBERVALUE(DO488)), "El valor de las deducciones totales debe ser un número válido. ", "")
)
)</f>
        <v/>
      </c>
      <c r="IY488" s="46">
        <f>IF($DS488,
IF(DP488="","Debes escribir el valor del salario total. ",
IF( ISERR(_xlfn.NUMBERVALUE(DP488)), "El valor del salario total debe ser un número válido. ", "")
)
)</f>
        <v/>
      </c>
    </row>
    <row r="489">
      <c r="B489" s="48" t="n">
        <v>477</v>
      </c>
      <c r="C489" s="61">
        <f>IF(AND(DS489,DP489&lt;&gt;""),
IF(DQ489="","OK","Error"),
""
)</f>
        <v/>
      </c>
      <c r="D489" s="53" t="n"/>
      <c r="E489" s="52" t="n"/>
      <c r="F489" s="112" t="n"/>
      <c r="G489" s="52" t="n"/>
      <c r="H489" s="53" t="n"/>
      <c r="I489" s="52" t="n"/>
      <c r="J489" s="52" t="n"/>
      <c r="K489" s="53" t="n"/>
      <c r="L489" s="55" t="n"/>
      <c r="M489" s="108" t="n"/>
      <c r="N489" s="56" t="n"/>
      <c r="O489" s="52" t="n"/>
      <c r="P489" s="52" t="n"/>
      <c r="Q489" s="52" t="n"/>
      <c r="R489" s="52" t="n"/>
      <c r="S489" s="52" t="n"/>
      <c r="T489" s="53" t="n"/>
      <c r="U489" s="52" t="n"/>
      <c r="V489" s="52" t="n"/>
      <c r="W489" s="55" t="n"/>
      <c r="X489" s="55" t="n"/>
      <c r="Y489" s="52" t="n"/>
      <c r="Z489" s="55" t="n"/>
      <c r="AA489" s="52" t="n"/>
      <c r="AB489" s="53" t="n"/>
      <c r="AC489" s="53" t="n"/>
      <c r="AD489" s="53" t="n"/>
      <c r="AE489" s="177" t="n"/>
      <c r="AF489" s="113" t="n"/>
      <c r="AG489" s="177" t="n"/>
      <c r="AH489" s="178" t="n"/>
      <c r="AI489" s="178" t="n"/>
      <c r="AJ489" s="178" t="n"/>
      <c r="AK489" s="114" t="n"/>
      <c r="AL489" s="178" t="n"/>
      <c r="AM489" s="114" t="n"/>
      <c r="AN489" s="178" t="n"/>
      <c r="AO489" s="114" t="n"/>
      <c r="AP489" s="178" t="n"/>
      <c r="AQ489" s="114" t="n"/>
      <c r="AR489" s="178" t="n"/>
      <c r="AS489" s="114" t="n"/>
      <c r="AT489" s="178" t="n"/>
      <c r="AU489" s="114" t="n"/>
      <c r="AV489" s="178" t="n"/>
      <c r="AW489" s="114" t="n"/>
      <c r="AX489" s="178" t="n"/>
      <c r="AY489" s="114" t="n"/>
      <c r="AZ489" s="178" t="n"/>
      <c r="BA489" s="114" t="n"/>
      <c r="BB489" s="178" t="n"/>
      <c r="BC489" s="114" t="n"/>
      <c r="BD489" s="178" t="n"/>
      <c r="BE489" s="178" t="n"/>
      <c r="BF489" s="178" t="n"/>
      <c r="BG489" s="59" t="n"/>
      <c r="BH489" s="178" t="n"/>
      <c r="BI489" s="114" t="n"/>
      <c r="BJ489" s="53" t="n"/>
      <c r="BK489" s="178" t="n"/>
      <c r="BL489" s="114" t="n"/>
      <c r="BM489" s="178" t="n"/>
      <c r="BN489" s="114" t="n"/>
      <c r="BO489" s="178" t="n"/>
      <c r="BP489" s="178" t="n"/>
      <c r="BQ489" s="178" t="n"/>
      <c r="BR489" s="178" t="n"/>
      <c r="BS489" s="178" t="n"/>
      <c r="BT489" s="178" t="n"/>
      <c r="BU489" s="178" t="n"/>
      <c r="BV489" s="178" t="n"/>
      <c r="BW489" s="178" t="n"/>
      <c r="BX489" s="178" t="n"/>
      <c r="BY489" s="178" t="n"/>
      <c r="BZ489" s="178" t="n"/>
      <c r="CA489" s="178" t="n"/>
      <c r="CB489" s="178" t="n"/>
      <c r="CC489" s="178" t="n"/>
      <c r="CD489" s="178" t="n"/>
      <c r="CE489" s="178" t="n"/>
      <c r="CF489" s="178" t="n"/>
      <c r="CG489" s="178" t="n"/>
      <c r="CH489" s="178" t="n"/>
      <c r="CI489" s="178" t="n"/>
      <c r="CJ489" s="178" t="n"/>
      <c r="CK489" s="53" t="n"/>
      <c r="CL489" s="178" t="n"/>
      <c r="CM489" s="178" t="n"/>
      <c r="CN489" s="60" t="n"/>
      <c r="CO489" s="177" t="n"/>
      <c r="CP489" s="178" t="n"/>
      <c r="CQ489" s="60" t="n"/>
      <c r="CR489" s="177" t="n"/>
      <c r="CS489" s="178" t="n"/>
      <c r="CT489" s="59" t="n"/>
      <c r="CU489" s="178" t="n"/>
      <c r="CV489" s="59" t="n"/>
      <c r="CW489" s="178" t="n"/>
      <c r="CX489" s="59" t="n"/>
      <c r="CY489" s="178" t="n"/>
      <c r="CZ489" s="178" t="n"/>
      <c r="DA489" s="178" t="n"/>
      <c r="DB489" s="53" t="n"/>
      <c r="DC489" s="178" t="n"/>
      <c r="DD489" s="178" t="n"/>
      <c r="DE489" s="178" t="n"/>
      <c r="DF489" s="178" t="n"/>
      <c r="DG489" s="178" t="n"/>
      <c r="DH489" s="178" t="n"/>
      <c r="DI489" s="178" t="n"/>
      <c r="DJ489" s="178" t="n"/>
      <c r="DK489" s="178" t="n"/>
      <c r="DL489" s="178" t="n"/>
      <c r="DM489" s="178" t="n"/>
      <c r="DN489" s="177" t="n"/>
      <c r="DO489" s="177" t="n"/>
      <c r="DP489" s="177" t="n"/>
      <c r="DQ489" s="76">
        <f>IF(AND(DS489,DP489&lt;&gt;""),
CONCATENATE(DT489,DU489,DV489,DW489,DX489,DY489,DZ489,EA489,EB489,EC489,ED489,EE489,EF489,EG489,EH489,EI489,EJ489,EK489,EL489,EM489,EN489,EO489,EP489,EQ489,ES489,ET489,EU489,EV489,EW489,EX489,EY489,EZ489,FA489,FC489,FD489,FF489,FG489,FI489,FJ489,FL489,FM489,FO489,FP489,FR489,FS489,FU489,FV489,FX489,FY489,GA489,GB489,GD489,GE489,GF489,GH489,GI489,GJ489,GL489,GM489,GN489,GP489,GQ489,GS489,GT489,GU489,GV489,GW489,GX489,GY489,GZ489,HA489,HB489,HC489,HD489,HE489,HF489,HG489,HH489,HI489,HJ489,HK489,HL489,HM489,HN489,HO489,HQ489,HR489,HS489,HT489,HU489,HV489,HW489,HX489,HY489,IA489,IB489,IC489,ID489,IF489,IG489,IH489,II489,IK489,IL489,IM489,IN489,IO489,IP489,IQ489,IR489,IS489,IT489,IU489,IV489,IW489,IX489,IY489,IZ489),
""
)</f>
        <v/>
      </c>
      <c r="DR489" s="53" t="n"/>
      <c r="DS489" s="46">
        <f>CONCATENATE(D489,$E489,$F489,$G489,H489,$I489,$J489,K489,$L489,$M489,N489,$O489,$P489,$Q489,$R489,$S489,T489,$U489,$V489,$W489,$X489,$Y489,$Z489,$AA489,AB489,AC489,AD489,$AE489,$AF489,$AG489,AH489,AI489,AJ489,AK489,AL489,AM489,AN489,AO489,AP489,AQ489,AR489,AS489,AT489,AU489,AV489,AW489,AX489,AY489,AZ489,BA489,BB489,BC489,BD489,BE489,BF489,BG489,BH489,BI489,BJ489,BK489,BL489,BM489,BN489,BO489,BP489,BQ489,BR489,BS489,BT489,BU489,BV489,BW489,BX489,BY489,BZ489,CA489,CB489,CC489,CD489,CE489,CF489,CG489,CH489,CI489,CJ489,CK489,CL489,CM489,$CN489,$CO489,CP489,$CQ489,$CR489,CS489,CT489,CU489,CV489,CW489,CX489,CY489,CZ489,DA489,DB489,DC489,DD489,DE489,DF489,DG489,DH489,DI489,DJ489,DK489,DL489,DM489,$DN489,$DO489,$DP489,DR489)&lt;&gt;""</f>
        <v/>
      </c>
      <c r="DT489" s="46">
        <f>IF(AND($DS489,$E$4&lt;&gt;""),
IF(LEFT($E$4,2) = "1.",
IF(D489&lt;&gt;"","El CUNE sólo se envía en operaciones de novedad o ajuste. ",""),
IF(D489="","Debes escribir un CUNE válido para realizar operaciones de novedad o ajuste. ","")),
""
)</f>
        <v/>
      </c>
      <c r="DU489" s="46">
        <f>IF($DS489,
IF(E489="","Debes seleccionar el tipo de documento del empleado. ",
IF(_xlfn.IFNA(VLOOKUP(E489,TIPO_DE_DOCUMENTO,1,FALSE),-1)=-1,"El tipo de documento no es válido (por favor seleccionarlo de la lista). ","")
)
)</f>
        <v/>
      </c>
      <c r="DV489" s="46">
        <f>IF($DS489,
IF(F489="","Debes escribir el número de documento del empleado. ","")
)</f>
        <v/>
      </c>
      <c r="DW489" s="46">
        <f>IF($DS489,
IF(G489="","Debes escribir el primer nombre del empleado. ","")
)</f>
        <v/>
      </c>
      <c r="DY489" s="46">
        <f>IF($DS489,
IF(I489="","Debes escribir el primer apellido del empleado. ","")
)</f>
        <v/>
      </c>
      <c r="DZ489" s="46">
        <f>IF($DS489,
IF(J489="","Debes escribir el segundo apellido del empleado. ","")
)</f>
        <v/>
      </c>
      <c r="EB489" s="46">
        <f>IF($DS489,
IF(L489="","Debes escribir la fecha de ingreso del empleado. ",
IF(ISERR(DATE(YEAR(L489),MONTH(L489),DAY(L489))), "El valor ingresado en fecha de ingreso no tiene un formato válido. ","")
)
)</f>
        <v/>
      </c>
      <c r="EC489" s="46">
        <f>IF($DS489,
IF(M489="","Debes escribir el tiempo laborado. ",
IF( IFERROR(INT(M489),1.1) &lt;&gt; IFERROR(_xlfn.NUMBERVALUE(M489),1), "El valor de los días trabajados debe ser un número entero. ", "")
)
)</f>
        <v/>
      </c>
      <c r="ED489" s="46">
        <f>IF($DS489,
IF( AND(N489&lt;&gt;"", ISERR(DATE(YEAR(N489),MONTH(N489),DAY(N489))) ), "El valor ingresado en fecha de ingreso no tiene un formato válido. ",
IF( AND(N489&lt;&gt;"", $E$6&lt;&gt;"", DATE(YEAR(N489), MONTH(N489), 1) &lt;&gt; IFERROR(DATE(MID($E$6, 1, 4), MID($E$6, 6, 2),1), "1/1/1900") ), "La fecha de retiro debe estar dentro del período liquidado. ", "")
)
)</f>
        <v/>
      </c>
      <c r="EE489" s="46">
        <f>IF($DS489,
IF(O489="","Debes seleccionar el tipo de trabajador. ",
IF(_xlfn.IFNA(VLOOKUP(O489,TIPO_DE_TRABAJADOR,1,FALSE),-1)=-1,"El tipo de trabajador no es válido (por favor seleccionarlo de la lista). ","")
)
)</f>
        <v/>
      </c>
      <c r="EF489" s="46">
        <f>IF($DS489,
IF(P489="","Debes seleccionar si es un trabajador dependiente pensionado por vejez. ",
IF(_xlfn.IFNA(VLOOKUP(P489,SUBTIPO_DE_TRABAJADOR,1,FALSE),-1)=-1,"El tipo de trabajador dependiente pensionado por vejez no es válido (por favor seleccionarlo de la lista). ","")
)
)</f>
        <v/>
      </c>
      <c r="EG489" s="46">
        <f>IF($DS489,
IF(Q489="","Debes seleccionar el tipo de contrato del trabajador. ",
IF(_xlfn.IFNA(VLOOKUP(Q489,TIPO_DE_CONTRATO,1,FALSE),-1)=-1,"El tipo de contrato del trabajador no es válido (por favor seleccionarlo de la lista). ","")
)
)</f>
        <v/>
      </c>
      <c r="EH489" s="46">
        <f>IF($DS489,
IF(R489="","Debes seleccionar si es un salario integral. ",
IF(_xlfn.IFNA(VLOOKUP(R489,SI_NO,1,FALSE),-1)=-1,"Valor no válido para salario integral (por favor seleccionarlo de la lista). ","")
)
)</f>
        <v/>
      </c>
      <c r="EI489" s="46">
        <f>IF($DS489,
IF(S489="","Debes seleccionar si el trabajador realiza actividades de riesgo. ",
IF(_xlfn.IFNA(VLOOKUP(S489,SI_NO,1,FALSE),-1)=-1,"Valor no válido para actividad de alto riesgo (por favor seleccionarlo de la lista). ","")
)
)</f>
        <v/>
      </c>
      <c r="EK489" s="46">
        <f>IF($DS489,
IF(U489="","Debes escribir el código del municipio de residencia del trabajador. ",
IF(_xlfn.IFNA(VLOOKUP(U489,MUNICIPIO,1,FALSE),-1)=-1,"El municipio de residencia del trabajador es inválido (por favor seleccionarlo de la lista). ","")
)
)</f>
        <v/>
      </c>
      <c r="EL489" s="46">
        <f>IF($DS489,
IF(V489="","Debes escribir el la dirección de residendia del trabajador. ","")
)</f>
        <v/>
      </c>
      <c r="EM489" s="46">
        <f>IF($DS489,
IF(W489="","Debes escribir la fecha de inicio de la liquidación. ",
IF(ISERR(DATE(YEAR(W489),MONTH(W489),DAY(W489))),"El valor ingresado en fecha de inicio de liquidación no tiene un formato válido. ",
IF( AND($E$6&lt;&gt;"", DATE(YEAR(W489), MONTH(W489), 1) &lt;&gt; IFERROR(DATE(MID($E$6, 1, 4), MID($E$6, 6, 2),1), "1/1/1900") ), "La fecha de inicio de la liquidación debe estar dentro del período liquidado. ", "")
)
)
)</f>
        <v/>
      </c>
      <c r="EN489" s="46">
        <f>IF($DS489,
IF(X489="","Debes escribir la fecha de fin de la liquidación. ",
IF(ISERR(DATE(YEAR(X489),MONTH(X489),DAY(X489))),"El valor ingresado en fecha de fin de liquidación no tiene un formato válido. ",
IF( AND($E$6&lt;&gt;"", DATE(YEAR(X489), MONTH(X489), 1) &lt;&gt; IFERROR(DATE(MID($E$6, 1, 4), MID($E$6, 6, 2),1), "1/1/1900") ), "La fecha de fin de la liquidación debe estar dentro del período liquidado. ", "")
)
)
)</f>
        <v/>
      </c>
      <c r="EO489" s="46">
        <f>IF($DS489,
IF(Y489="","Debes escribir la frecuencia de pago del trabajador. ",
IF(_xlfn.IFNA(VLOOKUP(Y489,PERÍODO_DE_NÓMINA,1,FALSE),-1)=-1,"La frecuencia de pago es inválida (por favor seleccionarlo de la lista). ","")
)
)</f>
        <v/>
      </c>
      <c r="EP489" s="46">
        <f>IF($DS489,
IF(Z489="","Debes escribir la fecha de pago. ",
IF(ISERR(DATE(YEAR(Z489),MONTH(Z489),DAY(Z489))), "El valor ingresado en fecha de pago no tiene un formato válido. ","")
)
)</f>
        <v/>
      </c>
      <c r="EQ489" s="46">
        <f>IF($DS489,
IF(AA489="","Debes escribir el medio de pago. ",
IF(_xlfn.IFNA(VLOOKUP(AA489,MEDIOS_DE_PAGO,1,FALSE),-1)=-1,"El medio de pago es inválido (por favor seleccionarlo de la lista). ","")
)
)</f>
        <v/>
      </c>
      <c r="ER489" s="46">
        <f>OR(AA489='Tablas '!$T$4,AA489='Tablas '!$T$7,AA489='Tablas '!$T$8,AA489='Tablas '!$T$11)</f>
        <v/>
      </c>
      <c r="ES489" s="46">
        <f>IF(AND($DS489,ER489),
IF(AB489="","Debes escribir la entidad bancaria. ",""),
""
)</f>
        <v/>
      </c>
      <c r="ET489" s="46">
        <f>IF(AND($DS489,ER489),
IF(AC489="","Debes escribir el tipo de cuenta bancaria. ",
IF(_xlfn.IFNA(VLOOKUP(AC489,TIPO_DE_CUENTA,1,FALSE),-1)=-1,"El tipo de cuenta bancaria es inválida (por favor seleccionarlo de la lista). ","")
),
""
)</f>
        <v/>
      </c>
      <c r="EU489" s="46">
        <f>IF(AND($DS489,ER489),
IF(AD489="","Debes escribir el número de cuenta bancaria. ",""),
""
)</f>
        <v/>
      </c>
      <c r="EV489" s="46">
        <f>IF($DS489,
IF(AE489="","Debes escribir el valor del sueldo básico. ",
IF( ISERR(_xlfn.NUMBERVALUE(AE489)), "El valor del sueldo básico debe ser un número válido. ", "")
)
)</f>
        <v/>
      </c>
      <c r="EW489" s="46">
        <f>IF($DS489,
IF(AF489="","Debes escribir el número de días trabajados. ",
IF( IFERROR(INT(AF489),1.1) &lt;&gt; IFERROR(_xlfn.NUMBERVALUE(AF489),1), "La cantidad de días trabajados debe ser un número entero. ", "")
)
)</f>
        <v/>
      </c>
      <c r="EX489" s="46">
        <f>IF($DS489,
IF(AG489="","Debes escribir el valor del sueldo trabajado. ",
IF( ISERR(_xlfn.NUMBERVALUE(AG489)), "El valor del sueldo trabajado debe ser un número válido. ", "")
)
)</f>
        <v/>
      </c>
      <c r="EY489" s="46">
        <f>IF($DS489,
IF( AND(AH489&lt;&gt;"", ISERR(_xlfn.NUMBERVALUE(AH489))), "El valor del auxilio de transporte debe ser un número válido. ", "")
)</f>
        <v/>
      </c>
      <c r="EZ489" s="46">
        <f>IF($DS489,
IF( AND(AI489&lt;&gt;"", ISERR(_xlfn.NUMBERVALUE(AI489))), "El valor de viáticos salariales debe ser un número válido. ", "")
)</f>
        <v/>
      </c>
      <c r="FA489" s="46">
        <f>IF($DS489,
IF( AND(AJ489&lt;&gt;"", ISERR(_xlfn.NUMBERVALUE(AJ489))), "El valor de viáticos NO salariales debe ser un número válido. ", "")
)</f>
        <v/>
      </c>
      <c r="FB489" s="46">
        <f>CONCATENATE(AK489,AL489)&lt;&gt;""</f>
        <v/>
      </c>
      <c r="FC489" s="46">
        <f>IF(AND($DS489,FB489),
IF(AK489="","Debes escribir el número de horas extras diurnas. ",
IF( IFERROR(INT(AK489),1.1) &lt;&gt; IFERROR(_xlfn.NUMBERVALUE(AK489),1), "La cantidad de horas extras diurnas debe ser un número entero. ", "")
),
""
)</f>
        <v/>
      </c>
      <c r="FD489" s="46">
        <f>IF(AND($DS489,FB489),
IF(AL489="","Debes escribir el valor de las horas extras diurnas. ",
IF( ISERR(_xlfn.NUMBERVALUE(AL489)), "El valor de las horas extras duirnas debe ser un número válido. ", "")
),
""
)</f>
        <v/>
      </c>
      <c r="FE489" s="46">
        <f>CONCATENATE(AM489,AN489)&lt;&gt;""</f>
        <v/>
      </c>
      <c r="FF489" s="46">
        <f>IF(AND($DS489,FE489),
IF(AM489="","Debes escribir el número de horas extras nocturnas. ",
IF( IFERROR(INT(AM489),1.1) &lt;&gt; IFERROR(_xlfn.NUMBERVALUE(AM489),1), "La cantidad de horas extras nocturnas debe ser un número entero. ", "")
),
""
)</f>
        <v/>
      </c>
      <c r="FG489" s="46">
        <f>IF(AND($DS489,FE489),
IF(AN489="","Debes escribir el valor de las horas extras nocturnas. ",
IF( ISERR(_xlfn.NUMBERVALUE(AN489)), "El valor de las horas extras nocturnas debe ser un número válido. ", "")
),
""
)</f>
        <v/>
      </c>
      <c r="FH489" s="46">
        <f>CONCATENATE(AO489,AP489)&lt;&gt;""</f>
        <v/>
      </c>
      <c r="FI489" s="46">
        <f>IF(AND($DS489,FH489),
IF(AO489="","Debes escribir el número de horas extras diurnas dominicales y festivas. ",
IF( IFERROR(INT(AO489),1.1) &lt;&gt; IFERROR(_xlfn.NUMBERVALUE(AO489),1), "La cantidad de horas extras diurnas dominicales y festivas debe ser un número entero. ", "")
),
""
)</f>
        <v/>
      </c>
      <c r="FJ489" s="46">
        <f>IF(AND($DS489,FH489),
IF(AP489="","Debes escribir el valor de las horas extras diurnas dominicales y festivas. ",
IF( ISERR(_xlfn.NUMBERVALUE(AP489)), "El valor de las horas extras diurnas dominicales y festivas debe ser un número válido. ", "")
),
""
)</f>
        <v/>
      </c>
      <c r="FK489" s="46">
        <f>CONCATENATE(AQ489,AR489)&lt;&gt;""</f>
        <v/>
      </c>
      <c r="FL489" s="46">
        <f>IF(AND($DS489,FK489),
IF(AQ489="","Debes escribir el número de horas extras nocturnas dominicales y festivas. ",
IF( IFERROR(INT(AQ489),1.1) &lt;&gt; IFERROR(_xlfn.NUMBERVALUE(AQ489),1), "La cantidad de horas extras nocturnas dominicales y festivas debe ser un número entero. ", "")
),
""
)</f>
        <v/>
      </c>
      <c r="FM489" s="46">
        <f>IF(AND($DS489,FK489),
IF(AR489="","Debes escribir el valor de las horas extras nocturnas dominicales y festivas. ",
IF( ISERR(_xlfn.NUMBERVALUE(AR489)), "El valor de las horas extras nocturnas dominicales y festivas debe ser un número válido. ", "")
),
""
)</f>
        <v/>
      </c>
      <c r="FN489" s="46">
        <f>CONCATENATE(AS489,AT489)&lt;&gt;""</f>
        <v/>
      </c>
      <c r="FO489" s="46">
        <f>IF(AND($DS489,FN489),
IF(AS489="","Debes escribir el número de horas recargo nocturno. ",
IF( IFERROR(INT(AS489),1.1) &lt;&gt; IFERROR(_xlfn.NUMBERVALUE(AS489),1), "La cantidad de horas recargo nocturno debe ser un número entero. ", "")
),
""
)</f>
        <v/>
      </c>
      <c r="FP489" s="46">
        <f>IF(AND($DS489,FN489),
IF(AT489="","Debes escribir el valor de las horas recargo nocturno. ",
IF( ISERR(_xlfn.NUMBERVALUE(AT489)), "El valor de las horas recargo nocturno debe ser un número válido. ", "")
),
""
)</f>
        <v/>
      </c>
      <c r="FQ489" s="46">
        <f>CONCATENATE(AU489,AV489)&lt;&gt;""</f>
        <v/>
      </c>
      <c r="FR489" s="46">
        <f>IF(AND($DS489,FQ489),
IF(AU489="","Debes escribir el número de horas recargo diurno dominical y festivo. ",
IF( IFERROR(INT(AU489),1.1) &lt;&gt; IFERROR(_xlfn.NUMBERVALUE(AU489),1), "La cantidad de horas recargo diurno dominical y festivo debe ser un número entero. ", "")
),
""
)</f>
        <v/>
      </c>
      <c r="FS489" s="46">
        <f>IF(AND($DS489,FQ489),
IF(AV489="","Debes escribir el valor de las horas recargo diurno dominical y festivo. ",
IF( ISERR(_xlfn.NUMBERVALUE(AV489)), "El valor de las horas recargo diurno dominical y festivo debe ser un número válido. ", "")
),
""
)</f>
        <v/>
      </c>
      <c r="FT489" s="46">
        <f>CONCATENATE(AW489,AX489)&lt;&gt;""</f>
        <v/>
      </c>
      <c r="FU489" s="46">
        <f>IF(AND($DS489,FT489),
IF(AW489="","Debes escribir el número de horas recargo nocturno dominical y festivo. ",
IF( IFERROR(INT(AW489),1.1) &lt;&gt; IFERROR(_xlfn.NUMBERVALUE(AW489),1), "La cantidad de horas recargo nocturno dominical y festivo debe ser un número entero. ", "")
),
""
)</f>
        <v/>
      </c>
      <c r="FV489" s="46">
        <f>IF(AND($DS489,FT489),
IF(AX489="","Debes escribir el valor de las horas recargo nocturno dominical y festivo. ",
IF( ISERR(_xlfn.NUMBERVALUE(AX489)), "El valor de las horas recargo nocturno dominical y festivo debe ser un número válido. ", "")
),
""
)</f>
        <v/>
      </c>
      <c r="FW489" s="46">
        <f>CONCATENATE(AY489,AZ489)&lt;&gt;""</f>
        <v/>
      </c>
      <c r="FX489" s="46">
        <f>IF(AND($DS489,FW489),
IF(AY489="","Debes escribir el número de días de vacaciones comunes. ",
IF( IFERROR(INT(AY489),1.1) &lt;&gt; IFERROR(_xlfn.NUMBERVALUE(AY489),1), "La cantidad de días de vacaciones comunes debe ser un número entero. ", "")
),
""
)</f>
        <v/>
      </c>
      <c r="FY489" s="46">
        <f>IF(AND($DS489,FW489),
IF(AZ489="","Debes escribir el valor de las vacaciones comunes. ",
IF( ISERR(_xlfn.NUMBERVALUE(AZ489)), "El valor de las vacaciones comunes debe ser un número válido. ", "")
),
""
)</f>
        <v/>
      </c>
      <c r="FZ489" s="46">
        <f>CONCATENATE(BA489,BB489)&lt;&gt;""</f>
        <v/>
      </c>
      <c r="GA489" s="46">
        <f>IF(AND($DS489,FZ489),
IF(BA489="","Debes escribir el número de días de vacaciones compensadas. ",
IF( IFERROR(INT(BA489),1.1) &lt;&gt; IFERROR(_xlfn.NUMBERVALUE(BA489),1), "La cantidad de días de vacaciones compensadas debe ser un número entero. ", "")
),
""
)</f>
        <v/>
      </c>
      <c r="GB489" s="46">
        <f>IF(AND($DS489,FZ489),
IF(BB489="","Debes escribir el valor de las vacaciones compensadas. ",
IF( ISERR(_xlfn.NUMBERVALUE(BB489)), "El valor de las vacaciones compensadas debe ser un número válido. ", "")
),
""
)</f>
        <v/>
      </c>
      <c r="GC489" s="46">
        <f>CONCATENATE(BC489,BD489)&lt;&gt;""</f>
        <v/>
      </c>
      <c r="GD489" s="46">
        <f>IF(AND($DS489,GC489),
IF(BC489="","Debes escribir el número de días de prima salarial. ",
IF( IFERROR(INT(BC489),1.1) &lt;&gt; IFERROR(_xlfn.NUMBERVALUE(BC489),1), "La cantidad de días de prima salarial debe ser un número entero. ", "")
),
""
)</f>
        <v/>
      </c>
      <c r="GE489" s="46">
        <f>IF(AND($DS489,GC489),
IF(BD489="","Debes escribir el valor de los días de prima salarial. ",
IF( ISERR(_xlfn.NUMBERVALUE(BD489)), "El valor de los días de prima salarial debe ser un número válido. ", "")
),
""
)</f>
        <v/>
      </c>
      <c r="GF489" s="46">
        <f>IF($DS489,
IF( AND(BE489&lt;&gt;"", ISERR(_xlfn.NUMBERVALUE(BE489))), "El valor de la prima NO saliarial debe ser un número válido. ", "")
)</f>
        <v/>
      </c>
      <c r="GG489" s="46">
        <f>CONCATENATE(BF489,BG489,BH489)&lt;&gt;""</f>
        <v/>
      </c>
      <c r="GH489" s="46">
        <f>IF(AND($DS489,GG489),
IF(BF489="","Debes escribir el valor de las cesantías. ",
IF( ISERR(_xlfn.NUMBERVALUE(BF489)), "El valor de las cesantías debe ser un número válido. ", "")
),
""
)</f>
        <v/>
      </c>
      <c r="GI489" s="46">
        <f>IF(AND($DS489,GG489),
IF(BG489="","Debes escribir el % de cesantías. ",
IF( ISERR(_xlfn.NUMBERVALUE(BG489)), "El % de cesantías debe ser un número válido. ", "")
),
""
)</f>
        <v/>
      </c>
      <c r="GJ489" s="46">
        <f>IF(AND($DS489,GG489),
IF(BH489="","Debes escribir el valor de intereses de cesantías. ",
IF( ISERR(_xlfn.NUMBERVALUE(BH489)), "El valor de intereses de cesantías debe ser un número válido. ", "")
),
""
)</f>
        <v/>
      </c>
      <c r="GK489" s="46">
        <f>CONCATENATE(BI489,BJ489,BK489)&lt;&gt;""</f>
        <v/>
      </c>
      <c r="GL489" s="46">
        <f>IF(AND($DS489,GK489),
IF(BI489="","Debes escribir el número de días de incapacidad. ",
IF( IFERROR(INT(BI489),1.1) &lt;&gt; IFERROR(_xlfn.NUMBERVALUE(BI489),1), "La cantidad de días de incapacidad debe ser un número entero. ", "")
),
""
)</f>
        <v/>
      </c>
      <c r="GM489" s="46">
        <f>IF(AND($DS489,GK489),
IF(BJ489="","Debes escribir el tipo de incapacidad. ",
IF(_xlfn.IFNA(VLOOKUP(BJ489,TIPO_DE_INCAPACIDAD,1,FALSE),-1)=-1,"El tipo de incapacidad es inválida (por favor seleccionarlo de la lista). ","")
),
""
)</f>
        <v/>
      </c>
      <c r="GN489" s="46">
        <f>IF(AND($DS489,GK489),
IF(BK489="","Debes escribir el valor de la incapacidad. ",
IF( ISERR(_xlfn.NUMBERVALUE(BK489)), "El valor de la incapacidad debe ser un número válido. ", "")
),
""
)</f>
        <v/>
      </c>
      <c r="GO489" s="46">
        <f>CONCATENATE(BL489,BM489)&lt;&gt;""</f>
        <v/>
      </c>
      <c r="GP489" s="46">
        <f>IF(AND($DS489,GO489),
IF(BL489="","Debes escribir el número de días de licencia de maternidad o paternidad. ",
IF( IFERROR(INT(BL489),1.1) &lt;&gt; IFERROR(_xlfn.NUMBERVALUE(BL489),1), "La cantidad de días de licencia de maternidad o paternidad debe ser un número entero. ", "")
),
""
)</f>
        <v/>
      </c>
      <c r="GQ489" s="46">
        <f>IF(AND($DS489,GO489),
IF(BM489="","Debes escribir el valor de la licencia de maternidad o paternidad. ",
IF( ISERR(_xlfn.NUMBERVALUE(BM489)), "El valor de la licencia de maternidad o paternidad debe ser un número válido. ", "")
),
""
)</f>
        <v/>
      </c>
      <c r="GR489" s="46">
        <f>CONCATENATE(BN489,BO489)&lt;&gt;""</f>
        <v/>
      </c>
      <c r="GS489" s="46">
        <f>IF(AND($DS489,GR489),
IF(BN489="","Debes escribir el número de días de licencia remunerada. ",
IF( IFERROR(INT(BN489),1.1) &lt;&gt; IFERROR(_xlfn.NUMBERVALUE(BN489),1), "La cantidad de días de licencia remunerada debe ser un número entero. ", "")
),
""
)</f>
        <v/>
      </c>
      <c r="GT489" s="46">
        <f>IF(AND($DS489,GR489),
IF(BO489="","Debes escribir el valor de la licencia remunerada. ",
IF( ISERR(_xlfn.NUMBERVALUE(BO489)), "El valor de la licencia remunerada debe ser un número válido. ", "")
),
""
)</f>
        <v/>
      </c>
      <c r="GU489" s="46">
        <f>IF($DS489,
IF( AND(BP489&lt;&gt;"", ISERR(_xlfn.NUMBERVALUE(BP489))), "El valor de la licencia NO remunerada debe ser un número válido. ", "")
)</f>
        <v/>
      </c>
      <c r="GV489" s="46">
        <f>IF($DS489,
IF( AND(BQ489&lt;&gt;"", ISERR(_xlfn.NUMBERVALUE(BQ489))), "El valor de auxilios salariales debe ser un número válido. ", "")
)</f>
        <v/>
      </c>
      <c r="GW489" s="46">
        <f>IF($DS489,
IF( AND(BR489&lt;&gt;"", ISERR(_xlfn.NUMBERVALUE(BR489))), "El valor de auxilios NO salariales debe ser un número válido. ", "")
)</f>
        <v/>
      </c>
      <c r="GX489" s="46">
        <f>IF($DS489,
IF( AND(BS489&lt;&gt;"", ISERR(_xlfn.NUMBERVALUE(BS489))), "El valor de bonos salariales debe ser un número válido. ", "")
)</f>
        <v/>
      </c>
      <c r="GY489" s="46">
        <f>IF($DS489,
IF( AND(BT489&lt;&gt;"", ISERR(_xlfn.NUMBERVALUE(BT489))), "El valor de bonos NO salariales debe ser un número válido. ", "")
)</f>
        <v/>
      </c>
      <c r="GZ489" s="46">
        <f>IF($DS489,
IF( AND(BU489&lt;&gt;"", ISERR(_xlfn.NUMBERVALUE(BU489))), "El valor de bonos salariales de alimentación debe ser un número válido. ", "")
)</f>
        <v/>
      </c>
      <c r="HA489" s="46">
        <f>IF($DS489,
IF( AND(BV489&lt;&gt;"", ISERR(_xlfn.NUMBERVALUE(BV489))), "El valor de bonos NO salariales de alimentación debe ser un número válido. ", "")
)</f>
        <v/>
      </c>
      <c r="HB489" s="46">
        <f>IF($DS489,
IF( AND(BW489&lt;&gt;"", ISERR(_xlfn.NUMBERVALUE(BW489))), "El valor de bonificaciones salariales debe ser un número válido. ", "")
)</f>
        <v/>
      </c>
      <c r="HC489" s="46">
        <f>IF($DS489,
IF( AND(BX489&lt;&gt;"", ISERR(_xlfn.NUMBERVALUE(BX489))), "El valor de bonificaciones NO salariales debe ser un número válido. ", "")
)</f>
        <v/>
      </c>
      <c r="HD489" s="46">
        <f>IF($DS489,
IF( AND(BY489&lt;&gt;"", ISERR(_xlfn.NUMBERVALUE(BY489))), "El valor de compensaciones ordinarias debe ser un número válido. ", "")
)</f>
        <v/>
      </c>
      <c r="HE489" s="46">
        <f>IF($DS489,
IF( AND(BZ489&lt;&gt;"", ISERR(_xlfn.NUMBERVALUE(BZ489))), "El valor de compensaciones extraordinarias debe ser un número válido. ", "")
)</f>
        <v/>
      </c>
      <c r="HF489" s="46">
        <f>IF($DS489,
IF( AND(CA489&lt;&gt;"", ISERR(_xlfn.NUMBERVALUE(CA489))), "El valor de comisiones debe ser un número válido. ", "")
)</f>
        <v/>
      </c>
      <c r="HG489" s="46">
        <f>IF($DS489,
IF( AND(CB489&lt;&gt;"", ISERR(_xlfn.NUMBERVALUE(CB489))), "El valor de ausencia por huega debe ser un número válido. ", "")
)</f>
        <v/>
      </c>
      <c r="HH489" s="46">
        <f>IF($DS489,
IF( AND(CC489&lt;&gt;"", ISERR(_xlfn.NUMBERVALUE(CC489))), "El valor de anticipos debe ser un número válido. ", "")
)</f>
        <v/>
      </c>
      <c r="HI489" s="46">
        <f>IF($DS489,
IF( AND(CD489&lt;&gt;"", ISERR(_xlfn.NUMBERVALUE(CD489))), "El valor de pagos a terceros debe ser un número válido. ", "")
)</f>
        <v/>
      </c>
      <c r="HJ489" s="46">
        <f>IF($DS489,
IF( AND(CE489&lt;&gt;"", ISERR(_xlfn.NUMBERVALUE(CE489))), "El valor de dotación debe ser un número válido. ", "")
)</f>
        <v/>
      </c>
      <c r="HK489" s="46">
        <f>IF($DS489,
IF( AND(CF489&lt;&gt;"", ISERR(_xlfn.NUMBERVALUE(CF489))), "El valor de apoyo sostenibilidad debe ser un número válido. ", "")
)</f>
        <v/>
      </c>
      <c r="HL489" s="46">
        <f>IF($DS489,
IF( AND(CG489&lt;&gt;"", ISERR(_xlfn.NUMBERVALUE(CG489))), "El valor de teletrabajo debe ser un número válido. ", "")
)</f>
        <v/>
      </c>
      <c r="HM489" s="46">
        <f>IF($DS489,
IF( AND(CH489&lt;&gt;"", ISERR(_xlfn.NUMBERVALUE(CH489))), "El valor de bonificación de retiro debe ser un número válido. ", "")
)</f>
        <v/>
      </c>
      <c r="HN489" s="46">
        <f>IF($DS489,
IF( AND(CI489&lt;&gt;"", ISERR(_xlfn.NUMBERVALUE(CI489))), "El valor de indemnización de retiro debe ser un número válido. ", "")
)</f>
        <v/>
      </c>
      <c r="HO489" s="46">
        <f>IF($DS489,
IF( AND(CJ489&lt;&gt;"", ISERR(_xlfn.NUMBERVALUE(CJ489))), "El valor de reintegros debe ser un número válido. ", "")
)</f>
        <v/>
      </c>
      <c r="HP489" s="46">
        <f>CONCATENATE(CK489,CL489,CM489)&lt;&gt;""</f>
        <v/>
      </c>
      <c r="HQ489" s="46">
        <f>IF(AND($DS489,HP489),
IF(CK489="","Debes escribir la descripción de otro concepto no categorizado. ",""),
""
)</f>
        <v/>
      </c>
      <c r="HR489" s="46">
        <f>IF(AND($DS489,HP489),
IF(CONCATENATE(CL489,CM489)="","Debes escribir al menos un valor de concepto no categorizado (salarial o no salarial). ",
IF(ISERR(_xlfn.NUMBERVALUE(CL489)),"El valor salarial concepto no categorizado debe ser un número válido. ","")
),
""
)</f>
        <v/>
      </c>
      <c r="HS489" s="46">
        <f>IF(AND($DS489,HP489),
IF(CONCATENATE(CL489,CM489)="","Debes escribir al menos un valor de concepto no categorizado (salarial o no salarial). ",
IF(ISERR(_xlfn.NUMBERVALUE(CM489)),"El valor NO salarial concepto no categorizado debe ser un número válido. ","")
),
""
)</f>
        <v/>
      </c>
      <c r="HT489" s="46">
        <f>IF($DS489,
IF(CN489="","Debes escribir el porcentaje del aporte a salud. ",
IF( ISERR(_xlfn.NUMBERVALUE(CN489)), "El valor del porcentaje del aporte a salud debe ser un número válido. ", "")
)
)</f>
        <v/>
      </c>
      <c r="HU489" s="46">
        <f>IF($DS489,
IF(CO489="","Debes escribir el valor del aporte a salud. ",
IF( ISERR(_xlfn.NUMBERVALUE(CO489)), "El valor del aporte a salud debe ser un número válido. ", "")
)
)</f>
        <v/>
      </c>
      <c r="HV489" s="46">
        <f>IF($DS489,
IF( AND(CP489&lt;&gt;"", ISERR(_xlfn.NUMBERVALUE(CP489))), "El valor plan complementario debe ser un número válido. ", "")
)</f>
        <v/>
      </c>
      <c r="HW489" s="46">
        <f>IF($DS489,
IF(CQ489="","Debes escribir el porcentaje del aporte a pensión. ",
IF( ISERR(_xlfn.NUMBERVALUE(CQ489)), "El valor del porcentaje del aporte a pensión debe ser un número válido. ", "")
)
)</f>
        <v/>
      </c>
      <c r="HX489" s="46">
        <f>IF($DS489,
IF(CR489="","Debes escribir el valor del aporte a pensión. ",
IF( ISERR(_xlfn.NUMBERVALUE(CR489)), "El valor del aporte a salud debe ser un número válido. ", "")
)
)</f>
        <v/>
      </c>
      <c r="HY489" s="46">
        <f>IF($DS489,
IF( AND(CS489&lt;&gt;"", ISERR(_xlfn.NUMBERVALUE(CS489))), "El valor pensión voluntaria debe ser un número válido. ", "")
)</f>
        <v/>
      </c>
      <c r="HZ489" s="46">
        <f>CONCATENATE(CT489,CU489,CV489,CW489)&lt;&gt;""</f>
        <v/>
      </c>
      <c r="IA489" s="46">
        <f>IF(AND($DS489,HZ489),
IF(CT489="","Debes escribir el % del fondo de seguridad pensional. ",
IF( ISERR(_xlfn.NUMBERVALUE(CT489)), "El % del fondo de seguridad debe ser un número válido. ", "")
),
""
)</f>
        <v/>
      </c>
      <c r="IB489" s="46">
        <f>IF(AND($DS489,HZ489),
IF(CU489="","Debes escribir el valor del aporte al fondo de solidaridad pensional. ",
IF( ISERR(_xlfn.NUMBERVALUE(CU489)), "El valor del aporte al fondo de solidaridad pensional debe ser un número válido. ", "")
),
""
)</f>
        <v/>
      </c>
      <c r="IC489" s="46">
        <f>IF(AND($DS489,HZ489),
IF(CV489="","Debes escribir el % del fondo de subsistencia. ",
IF( ISERR(_xlfn.NUMBERVALUE(CV489)), "El % del fondo de subsistencia debe ser un número válido. ", "")
),
""
)</f>
        <v/>
      </c>
      <c r="ID489" s="46">
        <f>IF(AND($DS489,HZ489),
IF(CW489="","Debes escribir el valor del fondo de subsistencia. ",
IF( ISERR(_xlfn.NUMBERVALUE(CW489)), "El valor del fondo de subsistencia debe ser un número válido. ", "")
),
""
)</f>
        <v/>
      </c>
      <c r="IE489" s="46">
        <f>CONCATENATE(CX489,CY489)&lt;&gt;""</f>
        <v/>
      </c>
      <c r="IF489" s="46">
        <f>IF(AND($DS489,IE489),
IF(CX489="","Debes escribir el % de sindicato. ",
IF( ISERR(_xlfn.NUMBERVALUE(CX489)), "El % de sindicato debe ser un número válido. ", "")
),
""
)</f>
        <v/>
      </c>
      <c r="IG489" s="46">
        <f>IF(AND($DS489,IE489),
IF(CY489="","Debes escribir el valor del sindicato. ",
IF( ISERR(_xlfn.NUMBERVALUE(CY489)), "El valor del sindicato debe ser un número válido. ", "")
),
""
)</f>
        <v/>
      </c>
      <c r="IH489" s="46">
        <f>IF($DS489,
IF( AND(CZ489&lt;&gt;"", ISERR(_xlfn.NUMBERVALUE(CZ489))), "El valor de sanción pública debe ser un número válido. ", "")
)</f>
        <v/>
      </c>
      <c r="II489" s="46">
        <f>IF($DS489,
IF( AND(DA489&lt;&gt;"", ISERR(_xlfn.NUMBERVALUE(DA489))), "El valor de sanción privada debe ser un número válido. ", "")
)</f>
        <v/>
      </c>
      <c r="IJ489" s="46">
        <f>CONCATENATE(DB489,DC489)&lt;&gt;""</f>
        <v/>
      </c>
      <c r="IK489" s="46">
        <f>IF(AND($DS489,IJ489),
IF(DB489="","Debes escribir la descripción de libranza. ",""),
""
)</f>
        <v/>
      </c>
      <c r="IL489" s="46">
        <f>IF(AND($DS489,IJ489),
IF(DC489="","Debes escribir la cuota libranza. ",
IF(ISERR(_xlfn.NUMBERVALUE(DC489)),"El valor de la cuota libranza debe ser un número válido. ","")
),
""
)</f>
        <v/>
      </c>
      <c r="IM489" s="46">
        <f>IF($DS489,
IF( AND(DD489&lt;&gt;"", ISERR(_xlfn.NUMBERVALUE(DD489))), "El valor de pagos a terceros debe ser un número válido. ", "")
)</f>
        <v/>
      </c>
      <c r="IN489" s="46">
        <f>IF($DS489,
IF( AND(DE489&lt;&gt;"", ISERR(_xlfn.NUMBERVALUE(DE489))), "El valor de anticipos debe ser un número válido. ", "")
)</f>
        <v/>
      </c>
      <c r="IO489" s="46">
        <f>IF($DS489,
IF( AND(DF489&lt;&gt;"", ISERR(_xlfn.NUMBERVALUE(DF489))), "El valor de AFC debe ser un número válido. ", "")
)</f>
        <v/>
      </c>
      <c r="IP489" s="46">
        <f>IF($DS489,
IF( AND(DG489&lt;&gt;"", ISERR(_xlfn.NUMBERVALUE(DG489))), "El valor de rete-fuente debe ser un número válido. ", "")
)</f>
        <v/>
      </c>
      <c r="IQ489" s="46">
        <f>IF($DS489,
IF( AND(DH489&lt;&gt;"", ISERR(_xlfn.NUMBERVALUE(DH489))), "El valor de cooperativa de trabajo debe ser un número válido. ", "")
)</f>
        <v/>
      </c>
      <c r="IR489" s="46">
        <f>IF($DS489,
IF( AND(DI489&lt;&gt;"", ISERR(_xlfn.NUMBERVALUE(DI489))), "El valor de embargo fiscal debe ser un número válido. ", "")
)</f>
        <v/>
      </c>
      <c r="IS489" s="46">
        <f>IF($DS489,
IF( AND(DJ489&lt;&gt;"", ISERR(_xlfn.NUMBERVALUE(DJ489))), "El valor de educación debe ser un número válido. ", "")
)</f>
        <v/>
      </c>
      <c r="IT489" s="46">
        <f>IF($DS489,
IF( AND(DK489&lt;&gt;"", ISERR(_xlfn.NUMBERVALUE(DK489))), "El valor de reintegro debe ser un número válido. ", "")
)</f>
        <v/>
      </c>
      <c r="IU489" s="46">
        <f>IF($DS489,
IF( AND(DL489&lt;&gt;"", ISERR(_xlfn.NUMBERVALUE(DL489))), "El valor de deuda debe ser un número válido. ", "")
)</f>
        <v/>
      </c>
      <c r="IV489" s="46">
        <f>IF($DS489,
IF( AND(DM489&lt;&gt;"", ISERR(_xlfn.NUMBERVALUE(DM489))), "El valor de otras deducciones debe ser un número válido. ", "")
)</f>
        <v/>
      </c>
      <c r="IW489" s="46">
        <f>IF($DS489,
IF(DN489="","Debes escribir el valor de los devengos totales. ",
IF( ISERR(_xlfn.NUMBERVALUE(DN489)), "El valor de los devengos totales debe ser un número válido. ", "")
)
)</f>
        <v/>
      </c>
      <c r="IX489" s="46">
        <f>IF($DS489,
IF(DO489="","Debes escribir el valor de las deducciones totales. ",
IF( ISERR(_xlfn.NUMBERVALUE(DO489)), "El valor de las deducciones totales debe ser un número válido. ", "")
)
)</f>
        <v/>
      </c>
      <c r="IY489" s="46">
        <f>IF($DS489,
IF(DP489="","Debes escribir el valor del salario total. ",
IF( ISERR(_xlfn.NUMBERVALUE(DP489)), "El valor del salario total debe ser un número válido. ", "")
)
)</f>
        <v/>
      </c>
    </row>
    <row r="490">
      <c r="B490" s="48" t="n">
        <v>478</v>
      </c>
      <c r="C490" s="61">
        <f>IF(AND(DS490,DP490&lt;&gt;""),
IF(DQ490="","OK","Error"),
""
)</f>
        <v/>
      </c>
      <c r="D490" s="53" t="n"/>
      <c r="E490" s="52" t="n"/>
      <c r="F490" s="112" t="n"/>
      <c r="G490" s="52" t="n"/>
      <c r="H490" s="53" t="n"/>
      <c r="I490" s="52" t="n"/>
      <c r="J490" s="52" t="n"/>
      <c r="K490" s="53" t="n"/>
      <c r="L490" s="55" t="n"/>
      <c r="M490" s="108" t="n"/>
      <c r="N490" s="56" t="n"/>
      <c r="O490" s="52" t="n"/>
      <c r="P490" s="52" t="n"/>
      <c r="Q490" s="52" t="n"/>
      <c r="R490" s="52" t="n"/>
      <c r="S490" s="52" t="n"/>
      <c r="T490" s="53" t="n"/>
      <c r="U490" s="52" t="n"/>
      <c r="V490" s="52" t="n"/>
      <c r="W490" s="55" t="n"/>
      <c r="X490" s="55" t="n"/>
      <c r="Y490" s="52" t="n"/>
      <c r="Z490" s="55" t="n"/>
      <c r="AA490" s="52" t="n"/>
      <c r="AB490" s="53" t="n"/>
      <c r="AC490" s="53" t="n"/>
      <c r="AD490" s="53" t="n"/>
      <c r="AE490" s="177" t="n"/>
      <c r="AF490" s="113" t="n"/>
      <c r="AG490" s="177" t="n"/>
      <c r="AH490" s="178" t="n"/>
      <c r="AI490" s="178" t="n"/>
      <c r="AJ490" s="178" t="n"/>
      <c r="AK490" s="114" t="n"/>
      <c r="AL490" s="178" t="n"/>
      <c r="AM490" s="114" t="n"/>
      <c r="AN490" s="178" t="n"/>
      <c r="AO490" s="114" t="n"/>
      <c r="AP490" s="178" t="n"/>
      <c r="AQ490" s="114" t="n"/>
      <c r="AR490" s="178" t="n"/>
      <c r="AS490" s="114" t="n"/>
      <c r="AT490" s="178" t="n"/>
      <c r="AU490" s="114" t="n"/>
      <c r="AV490" s="178" t="n"/>
      <c r="AW490" s="114" t="n"/>
      <c r="AX490" s="178" t="n"/>
      <c r="AY490" s="114" t="n"/>
      <c r="AZ490" s="178" t="n"/>
      <c r="BA490" s="114" t="n"/>
      <c r="BB490" s="178" t="n"/>
      <c r="BC490" s="114" t="n"/>
      <c r="BD490" s="178" t="n"/>
      <c r="BE490" s="178" t="n"/>
      <c r="BF490" s="178" t="n"/>
      <c r="BG490" s="59" t="n"/>
      <c r="BH490" s="178" t="n"/>
      <c r="BI490" s="114" t="n"/>
      <c r="BJ490" s="53" t="n"/>
      <c r="BK490" s="178" t="n"/>
      <c r="BL490" s="114" t="n"/>
      <c r="BM490" s="178" t="n"/>
      <c r="BN490" s="114" t="n"/>
      <c r="BO490" s="178" t="n"/>
      <c r="BP490" s="178" t="n"/>
      <c r="BQ490" s="178" t="n"/>
      <c r="BR490" s="178" t="n"/>
      <c r="BS490" s="178" t="n"/>
      <c r="BT490" s="178" t="n"/>
      <c r="BU490" s="178" t="n"/>
      <c r="BV490" s="178" t="n"/>
      <c r="BW490" s="178" t="n"/>
      <c r="BX490" s="178" t="n"/>
      <c r="BY490" s="178" t="n"/>
      <c r="BZ490" s="178" t="n"/>
      <c r="CA490" s="178" t="n"/>
      <c r="CB490" s="178" t="n"/>
      <c r="CC490" s="178" t="n"/>
      <c r="CD490" s="178" t="n"/>
      <c r="CE490" s="178" t="n"/>
      <c r="CF490" s="178" t="n"/>
      <c r="CG490" s="178" t="n"/>
      <c r="CH490" s="178" t="n"/>
      <c r="CI490" s="178" t="n"/>
      <c r="CJ490" s="178" t="n"/>
      <c r="CK490" s="53" t="n"/>
      <c r="CL490" s="178" t="n"/>
      <c r="CM490" s="178" t="n"/>
      <c r="CN490" s="60" t="n"/>
      <c r="CO490" s="177" t="n"/>
      <c r="CP490" s="178" t="n"/>
      <c r="CQ490" s="60" t="n"/>
      <c r="CR490" s="177" t="n"/>
      <c r="CS490" s="178" t="n"/>
      <c r="CT490" s="59" t="n"/>
      <c r="CU490" s="178" t="n"/>
      <c r="CV490" s="59" t="n"/>
      <c r="CW490" s="178" t="n"/>
      <c r="CX490" s="59" t="n"/>
      <c r="CY490" s="178" t="n"/>
      <c r="CZ490" s="178" t="n"/>
      <c r="DA490" s="178" t="n"/>
      <c r="DB490" s="53" t="n"/>
      <c r="DC490" s="178" t="n"/>
      <c r="DD490" s="178" t="n"/>
      <c r="DE490" s="178" t="n"/>
      <c r="DF490" s="178" t="n"/>
      <c r="DG490" s="178" t="n"/>
      <c r="DH490" s="178" t="n"/>
      <c r="DI490" s="178" t="n"/>
      <c r="DJ490" s="178" t="n"/>
      <c r="DK490" s="178" t="n"/>
      <c r="DL490" s="178" t="n"/>
      <c r="DM490" s="178" t="n"/>
      <c r="DN490" s="177" t="n"/>
      <c r="DO490" s="177" t="n"/>
      <c r="DP490" s="177" t="n"/>
      <c r="DQ490" s="76">
        <f>IF(AND(DS490,DP490&lt;&gt;""),
CONCATENATE(DT490,DU490,DV490,DW490,DX490,DY490,DZ490,EA490,EB490,EC490,ED490,EE490,EF490,EG490,EH490,EI490,EJ490,EK490,EL490,EM490,EN490,EO490,EP490,EQ490,ES490,ET490,EU490,EV490,EW490,EX490,EY490,EZ490,FA490,FC490,FD490,FF490,FG490,FI490,FJ490,FL490,FM490,FO490,FP490,FR490,FS490,FU490,FV490,FX490,FY490,GA490,GB490,GD490,GE490,GF490,GH490,GI490,GJ490,GL490,GM490,GN490,GP490,GQ490,GS490,GT490,GU490,GV490,GW490,GX490,GY490,GZ490,HA490,HB490,HC490,HD490,HE490,HF490,HG490,HH490,HI490,HJ490,HK490,HL490,HM490,HN490,HO490,HQ490,HR490,HS490,HT490,HU490,HV490,HW490,HX490,HY490,IA490,IB490,IC490,ID490,IF490,IG490,IH490,II490,IK490,IL490,IM490,IN490,IO490,IP490,IQ490,IR490,IS490,IT490,IU490,IV490,IW490,IX490,IY490,IZ490),
""
)</f>
        <v/>
      </c>
      <c r="DR490" s="53" t="n"/>
      <c r="DS490" s="46">
        <f>CONCATENATE(D490,$E490,$F490,$G490,H490,$I490,$J490,K490,$L490,$M490,N490,$O490,$P490,$Q490,$R490,$S490,T490,$U490,$V490,$W490,$X490,$Y490,$Z490,$AA490,AB490,AC490,AD490,$AE490,$AF490,$AG490,AH490,AI490,AJ490,AK490,AL490,AM490,AN490,AO490,AP490,AQ490,AR490,AS490,AT490,AU490,AV490,AW490,AX490,AY490,AZ490,BA490,BB490,BC490,BD490,BE490,BF490,BG490,BH490,BI490,BJ490,BK490,BL490,BM490,BN490,BO490,BP490,BQ490,BR490,BS490,BT490,BU490,BV490,BW490,BX490,BY490,BZ490,CA490,CB490,CC490,CD490,CE490,CF490,CG490,CH490,CI490,CJ490,CK490,CL490,CM490,$CN490,$CO490,CP490,$CQ490,$CR490,CS490,CT490,CU490,CV490,CW490,CX490,CY490,CZ490,DA490,DB490,DC490,DD490,DE490,DF490,DG490,DH490,DI490,DJ490,DK490,DL490,DM490,$DN490,$DO490,$DP490,DR490)&lt;&gt;""</f>
        <v/>
      </c>
      <c r="DT490" s="46">
        <f>IF(AND($DS490,$E$4&lt;&gt;""),
IF(LEFT($E$4,2) = "1.",
IF(D490&lt;&gt;"","El CUNE sólo se envía en operaciones de novedad o ajuste. ",""),
IF(D490="","Debes escribir un CUNE válido para realizar operaciones de novedad o ajuste. ","")),
""
)</f>
        <v/>
      </c>
      <c r="DU490" s="46">
        <f>IF($DS490,
IF(E490="","Debes seleccionar el tipo de documento del empleado. ",
IF(_xlfn.IFNA(VLOOKUP(E490,TIPO_DE_DOCUMENTO,1,FALSE),-1)=-1,"El tipo de documento no es válido (por favor seleccionarlo de la lista). ","")
)
)</f>
        <v/>
      </c>
      <c r="DV490" s="46">
        <f>IF($DS490,
IF(F490="","Debes escribir el número de documento del empleado. ","")
)</f>
        <v/>
      </c>
      <c r="DW490" s="46">
        <f>IF($DS490,
IF(G490="","Debes escribir el primer nombre del empleado. ","")
)</f>
        <v/>
      </c>
      <c r="DY490" s="46">
        <f>IF($DS490,
IF(I490="","Debes escribir el primer apellido del empleado. ","")
)</f>
        <v/>
      </c>
      <c r="DZ490" s="46">
        <f>IF($DS490,
IF(J490="","Debes escribir el segundo apellido del empleado. ","")
)</f>
        <v/>
      </c>
      <c r="EB490" s="46">
        <f>IF($DS490,
IF(L490="","Debes escribir la fecha de ingreso del empleado. ",
IF(ISERR(DATE(YEAR(L490),MONTH(L490),DAY(L490))), "El valor ingresado en fecha de ingreso no tiene un formato válido. ","")
)
)</f>
        <v/>
      </c>
      <c r="EC490" s="46">
        <f>IF($DS490,
IF(M490="","Debes escribir el tiempo laborado. ",
IF( IFERROR(INT(M490),1.1) &lt;&gt; IFERROR(_xlfn.NUMBERVALUE(M490),1), "El valor de los días trabajados debe ser un número entero. ", "")
)
)</f>
        <v/>
      </c>
      <c r="ED490" s="46">
        <f>IF($DS490,
IF( AND(N490&lt;&gt;"", ISERR(DATE(YEAR(N490),MONTH(N490),DAY(N490))) ), "El valor ingresado en fecha de ingreso no tiene un formato válido. ",
IF( AND(N490&lt;&gt;"", $E$6&lt;&gt;"", DATE(YEAR(N490), MONTH(N490), 1) &lt;&gt; IFERROR(DATE(MID($E$6, 1, 4), MID($E$6, 6, 2),1), "1/1/1900") ), "La fecha de retiro debe estar dentro del período liquidado. ", "")
)
)</f>
        <v/>
      </c>
      <c r="EE490" s="46">
        <f>IF($DS490,
IF(O490="","Debes seleccionar el tipo de trabajador. ",
IF(_xlfn.IFNA(VLOOKUP(O490,TIPO_DE_TRABAJADOR,1,FALSE),-1)=-1,"El tipo de trabajador no es válido (por favor seleccionarlo de la lista). ","")
)
)</f>
        <v/>
      </c>
      <c r="EF490" s="46">
        <f>IF($DS490,
IF(P490="","Debes seleccionar si es un trabajador dependiente pensionado por vejez. ",
IF(_xlfn.IFNA(VLOOKUP(P490,SUBTIPO_DE_TRABAJADOR,1,FALSE),-1)=-1,"El tipo de trabajador dependiente pensionado por vejez no es válido (por favor seleccionarlo de la lista). ","")
)
)</f>
        <v/>
      </c>
      <c r="EG490" s="46">
        <f>IF($DS490,
IF(Q490="","Debes seleccionar el tipo de contrato del trabajador. ",
IF(_xlfn.IFNA(VLOOKUP(Q490,TIPO_DE_CONTRATO,1,FALSE),-1)=-1,"El tipo de contrato del trabajador no es válido (por favor seleccionarlo de la lista). ","")
)
)</f>
        <v/>
      </c>
      <c r="EH490" s="46">
        <f>IF($DS490,
IF(R490="","Debes seleccionar si es un salario integral. ",
IF(_xlfn.IFNA(VLOOKUP(R490,SI_NO,1,FALSE),-1)=-1,"Valor no válido para salario integral (por favor seleccionarlo de la lista). ","")
)
)</f>
        <v/>
      </c>
      <c r="EI490" s="46">
        <f>IF($DS490,
IF(S490="","Debes seleccionar si el trabajador realiza actividades de riesgo. ",
IF(_xlfn.IFNA(VLOOKUP(S490,SI_NO,1,FALSE),-1)=-1,"Valor no válido para actividad de alto riesgo (por favor seleccionarlo de la lista). ","")
)
)</f>
        <v/>
      </c>
      <c r="EK490" s="46">
        <f>IF($DS490,
IF(U490="","Debes escribir el código del municipio de residencia del trabajador. ",
IF(_xlfn.IFNA(VLOOKUP(U490,MUNICIPIO,1,FALSE),-1)=-1,"El municipio de residencia del trabajador es inválido (por favor seleccionarlo de la lista). ","")
)
)</f>
        <v/>
      </c>
      <c r="EL490" s="46">
        <f>IF($DS490,
IF(V490="","Debes escribir el la dirección de residendia del trabajador. ","")
)</f>
        <v/>
      </c>
      <c r="EM490" s="46">
        <f>IF($DS490,
IF(W490="","Debes escribir la fecha de inicio de la liquidación. ",
IF(ISERR(DATE(YEAR(W490),MONTH(W490),DAY(W490))),"El valor ingresado en fecha de inicio de liquidación no tiene un formato válido. ",
IF( AND($E$6&lt;&gt;"", DATE(YEAR(W490), MONTH(W490), 1) &lt;&gt; IFERROR(DATE(MID($E$6, 1, 4), MID($E$6, 6, 2),1), "1/1/1900") ), "La fecha de inicio de la liquidación debe estar dentro del período liquidado. ", "")
)
)
)</f>
        <v/>
      </c>
      <c r="EN490" s="46">
        <f>IF($DS490,
IF(X490="","Debes escribir la fecha de fin de la liquidación. ",
IF(ISERR(DATE(YEAR(X490),MONTH(X490),DAY(X490))),"El valor ingresado en fecha de fin de liquidación no tiene un formato válido. ",
IF( AND($E$6&lt;&gt;"", DATE(YEAR(X490), MONTH(X490), 1) &lt;&gt; IFERROR(DATE(MID($E$6, 1, 4), MID($E$6, 6, 2),1), "1/1/1900") ), "La fecha de fin de la liquidación debe estar dentro del período liquidado. ", "")
)
)
)</f>
        <v/>
      </c>
      <c r="EO490" s="46">
        <f>IF($DS490,
IF(Y490="","Debes escribir la frecuencia de pago del trabajador. ",
IF(_xlfn.IFNA(VLOOKUP(Y490,PERÍODO_DE_NÓMINA,1,FALSE),-1)=-1,"La frecuencia de pago es inválida (por favor seleccionarlo de la lista). ","")
)
)</f>
        <v/>
      </c>
      <c r="EP490" s="46">
        <f>IF($DS490,
IF(Z490="","Debes escribir la fecha de pago. ",
IF(ISERR(DATE(YEAR(Z490),MONTH(Z490),DAY(Z490))), "El valor ingresado en fecha de pago no tiene un formato válido. ","")
)
)</f>
        <v/>
      </c>
      <c r="EQ490" s="46">
        <f>IF($DS490,
IF(AA490="","Debes escribir el medio de pago. ",
IF(_xlfn.IFNA(VLOOKUP(AA490,MEDIOS_DE_PAGO,1,FALSE),-1)=-1,"El medio de pago es inválido (por favor seleccionarlo de la lista). ","")
)
)</f>
        <v/>
      </c>
      <c r="ER490" s="46">
        <f>OR(AA490='Tablas '!$T$4,AA490='Tablas '!$T$7,AA490='Tablas '!$T$8,AA490='Tablas '!$T$11)</f>
        <v/>
      </c>
      <c r="ES490" s="46">
        <f>IF(AND($DS490,ER490),
IF(AB490="","Debes escribir la entidad bancaria. ",""),
""
)</f>
        <v/>
      </c>
      <c r="ET490" s="46">
        <f>IF(AND($DS490,ER490),
IF(AC490="","Debes escribir el tipo de cuenta bancaria. ",
IF(_xlfn.IFNA(VLOOKUP(AC490,TIPO_DE_CUENTA,1,FALSE),-1)=-1,"El tipo de cuenta bancaria es inválida (por favor seleccionarlo de la lista). ","")
),
""
)</f>
        <v/>
      </c>
      <c r="EU490" s="46">
        <f>IF(AND($DS490,ER490),
IF(AD490="","Debes escribir el número de cuenta bancaria. ",""),
""
)</f>
        <v/>
      </c>
      <c r="EV490" s="46">
        <f>IF($DS490,
IF(AE490="","Debes escribir el valor del sueldo básico. ",
IF( ISERR(_xlfn.NUMBERVALUE(AE490)), "El valor del sueldo básico debe ser un número válido. ", "")
)
)</f>
        <v/>
      </c>
      <c r="EW490" s="46">
        <f>IF($DS490,
IF(AF490="","Debes escribir el número de días trabajados. ",
IF( IFERROR(INT(AF490),1.1) &lt;&gt; IFERROR(_xlfn.NUMBERVALUE(AF490),1), "La cantidad de días trabajados debe ser un número entero. ", "")
)
)</f>
        <v/>
      </c>
      <c r="EX490" s="46">
        <f>IF($DS490,
IF(AG490="","Debes escribir el valor del sueldo trabajado. ",
IF( ISERR(_xlfn.NUMBERVALUE(AG490)), "El valor del sueldo trabajado debe ser un número válido. ", "")
)
)</f>
        <v/>
      </c>
      <c r="EY490" s="46">
        <f>IF($DS490,
IF( AND(AH490&lt;&gt;"", ISERR(_xlfn.NUMBERVALUE(AH490))), "El valor del auxilio de transporte debe ser un número válido. ", "")
)</f>
        <v/>
      </c>
      <c r="EZ490" s="46">
        <f>IF($DS490,
IF( AND(AI490&lt;&gt;"", ISERR(_xlfn.NUMBERVALUE(AI490))), "El valor de viáticos salariales debe ser un número válido. ", "")
)</f>
        <v/>
      </c>
      <c r="FA490" s="46">
        <f>IF($DS490,
IF( AND(AJ490&lt;&gt;"", ISERR(_xlfn.NUMBERVALUE(AJ490))), "El valor de viáticos NO salariales debe ser un número válido. ", "")
)</f>
        <v/>
      </c>
      <c r="FB490" s="46">
        <f>CONCATENATE(AK490,AL490)&lt;&gt;""</f>
        <v/>
      </c>
      <c r="FC490" s="46">
        <f>IF(AND($DS490,FB490),
IF(AK490="","Debes escribir el número de horas extras diurnas. ",
IF( IFERROR(INT(AK490),1.1) &lt;&gt; IFERROR(_xlfn.NUMBERVALUE(AK490),1), "La cantidad de horas extras diurnas debe ser un número entero. ", "")
),
""
)</f>
        <v/>
      </c>
      <c r="FD490" s="46">
        <f>IF(AND($DS490,FB490),
IF(AL490="","Debes escribir el valor de las horas extras diurnas. ",
IF( ISERR(_xlfn.NUMBERVALUE(AL490)), "El valor de las horas extras duirnas debe ser un número válido. ", "")
),
""
)</f>
        <v/>
      </c>
      <c r="FE490" s="46">
        <f>CONCATENATE(AM490,AN490)&lt;&gt;""</f>
        <v/>
      </c>
      <c r="FF490" s="46">
        <f>IF(AND($DS490,FE490),
IF(AM490="","Debes escribir el número de horas extras nocturnas. ",
IF( IFERROR(INT(AM490),1.1) &lt;&gt; IFERROR(_xlfn.NUMBERVALUE(AM490),1), "La cantidad de horas extras nocturnas debe ser un número entero. ", "")
),
""
)</f>
        <v/>
      </c>
      <c r="FG490" s="46">
        <f>IF(AND($DS490,FE490),
IF(AN490="","Debes escribir el valor de las horas extras nocturnas. ",
IF( ISERR(_xlfn.NUMBERVALUE(AN490)), "El valor de las horas extras nocturnas debe ser un número válido. ", "")
),
""
)</f>
        <v/>
      </c>
      <c r="FH490" s="46">
        <f>CONCATENATE(AO490,AP490)&lt;&gt;""</f>
        <v/>
      </c>
      <c r="FI490" s="46">
        <f>IF(AND($DS490,FH490),
IF(AO490="","Debes escribir el número de horas extras diurnas dominicales y festivas. ",
IF( IFERROR(INT(AO490),1.1) &lt;&gt; IFERROR(_xlfn.NUMBERVALUE(AO490),1), "La cantidad de horas extras diurnas dominicales y festivas debe ser un número entero. ", "")
),
""
)</f>
        <v/>
      </c>
      <c r="FJ490" s="46">
        <f>IF(AND($DS490,FH490),
IF(AP490="","Debes escribir el valor de las horas extras diurnas dominicales y festivas. ",
IF( ISERR(_xlfn.NUMBERVALUE(AP490)), "El valor de las horas extras diurnas dominicales y festivas debe ser un número válido. ", "")
),
""
)</f>
        <v/>
      </c>
      <c r="FK490" s="46">
        <f>CONCATENATE(AQ490,AR490)&lt;&gt;""</f>
        <v/>
      </c>
      <c r="FL490" s="46">
        <f>IF(AND($DS490,FK490),
IF(AQ490="","Debes escribir el número de horas extras nocturnas dominicales y festivas. ",
IF( IFERROR(INT(AQ490),1.1) &lt;&gt; IFERROR(_xlfn.NUMBERVALUE(AQ490),1), "La cantidad de horas extras nocturnas dominicales y festivas debe ser un número entero. ", "")
),
""
)</f>
        <v/>
      </c>
      <c r="FM490" s="46">
        <f>IF(AND($DS490,FK490),
IF(AR490="","Debes escribir el valor de las horas extras nocturnas dominicales y festivas. ",
IF( ISERR(_xlfn.NUMBERVALUE(AR490)), "El valor de las horas extras nocturnas dominicales y festivas debe ser un número válido. ", "")
),
""
)</f>
        <v/>
      </c>
      <c r="FN490" s="46">
        <f>CONCATENATE(AS490,AT490)&lt;&gt;""</f>
        <v/>
      </c>
      <c r="FO490" s="46">
        <f>IF(AND($DS490,FN490),
IF(AS490="","Debes escribir el número de horas recargo nocturno. ",
IF( IFERROR(INT(AS490),1.1) &lt;&gt; IFERROR(_xlfn.NUMBERVALUE(AS490),1), "La cantidad de horas recargo nocturno debe ser un número entero. ", "")
),
""
)</f>
        <v/>
      </c>
      <c r="FP490" s="46">
        <f>IF(AND($DS490,FN490),
IF(AT490="","Debes escribir el valor de las horas recargo nocturno. ",
IF( ISERR(_xlfn.NUMBERVALUE(AT490)), "El valor de las horas recargo nocturno debe ser un número válido. ", "")
),
""
)</f>
        <v/>
      </c>
      <c r="FQ490" s="46">
        <f>CONCATENATE(AU490,AV490)&lt;&gt;""</f>
        <v/>
      </c>
      <c r="FR490" s="46">
        <f>IF(AND($DS490,FQ490),
IF(AU490="","Debes escribir el número de horas recargo diurno dominical y festivo. ",
IF( IFERROR(INT(AU490),1.1) &lt;&gt; IFERROR(_xlfn.NUMBERVALUE(AU490),1), "La cantidad de horas recargo diurno dominical y festivo debe ser un número entero. ", "")
),
""
)</f>
        <v/>
      </c>
      <c r="FS490" s="46">
        <f>IF(AND($DS490,FQ490),
IF(AV490="","Debes escribir el valor de las horas recargo diurno dominical y festivo. ",
IF( ISERR(_xlfn.NUMBERVALUE(AV490)), "El valor de las horas recargo diurno dominical y festivo debe ser un número válido. ", "")
),
""
)</f>
        <v/>
      </c>
      <c r="FT490" s="46">
        <f>CONCATENATE(AW490,AX490)&lt;&gt;""</f>
        <v/>
      </c>
      <c r="FU490" s="46">
        <f>IF(AND($DS490,FT490),
IF(AW490="","Debes escribir el número de horas recargo nocturno dominical y festivo. ",
IF( IFERROR(INT(AW490),1.1) &lt;&gt; IFERROR(_xlfn.NUMBERVALUE(AW490),1), "La cantidad de horas recargo nocturno dominical y festivo debe ser un número entero. ", "")
),
""
)</f>
        <v/>
      </c>
      <c r="FV490" s="46">
        <f>IF(AND($DS490,FT490),
IF(AX490="","Debes escribir el valor de las horas recargo nocturno dominical y festivo. ",
IF( ISERR(_xlfn.NUMBERVALUE(AX490)), "El valor de las horas recargo nocturno dominical y festivo debe ser un número válido. ", "")
),
""
)</f>
        <v/>
      </c>
      <c r="FW490" s="46">
        <f>CONCATENATE(AY490,AZ490)&lt;&gt;""</f>
        <v/>
      </c>
      <c r="FX490" s="46">
        <f>IF(AND($DS490,FW490),
IF(AY490="","Debes escribir el número de días de vacaciones comunes. ",
IF( IFERROR(INT(AY490),1.1) &lt;&gt; IFERROR(_xlfn.NUMBERVALUE(AY490),1), "La cantidad de días de vacaciones comunes debe ser un número entero. ", "")
),
""
)</f>
        <v/>
      </c>
      <c r="FY490" s="46">
        <f>IF(AND($DS490,FW490),
IF(AZ490="","Debes escribir el valor de las vacaciones comunes. ",
IF( ISERR(_xlfn.NUMBERVALUE(AZ490)), "El valor de las vacaciones comunes debe ser un número válido. ", "")
),
""
)</f>
        <v/>
      </c>
      <c r="FZ490" s="46">
        <f>CONCATENATE(BA490,BB490)&lt;&gt;""</f>
        <v/>
      </c>
      <c r="GA490" s="46">
        <f>IF(AND($DS490,FZ490),
IF(BA490="","Debes escribir el número de días de vacaciones compensadas. ",
IF( IFERROR(INT(BA490),1.1) &lt;&gt; IFERROR(_xlfn.NUMBERVALUE(BA490),1), "La cantidad de días de vacaciones compensadas debe ser un número entero. ", "")
),
""
)</f>
        <v/>
      </c>
      <c r="GB490" s="46">
        <f>IF(AND($DS490,FZ490),
IF(BB490="","Debes escribir el valor de las vacaciones compensadas. ",
IF( ISERR(_xlfn.NUMBERVALUE(BB490)), "El valor de las vacaciones compensadas debe ser un número válido. ", "")
),
""
)</f>
        <v/>
      </c>
      <c r="GC490" s="46">
        <f>CONCATENATE(BC490,BD490)&lt;&gt;""</f>
        <v/>
      </c>
      <c r="GD490" s="46">
        <f>IF(AND($DS490,GC490),
IF(BC490="","Debes escribir el número de días de prima salarial. ",
IF( IFERROR(INT(BC490),1.1) &lt;&gt; IFERROR(_xlfn.NUMBERVALUE(BC490),1), "La cantidad de días de prima salarial debe ser un número entero. ", "")
),
""
)</f>
        <v/>
      </c>
      <c r="GE490" s="46">
        <f>IF(AND($DS490,GC490),
IF(BD490="","Debes escribir el valor de los días de prima salarial. ",
IF( ISERR(_xlfn.NUMBERVALUE(BD490)), "El valor de los días de prima salarial debe ser un número válido. ", "")
),
""
)</f>
        <v/>
      </c>
      <c r="GF490" s="46">
        <f>IF($DS490,
IF( AND(BE490&lt;&gt;"", ISERR(_xlfn.NUMBERVALUE(BE490))), "El valor de la prima NO saliarial debe ser un número válido. ", "")
)</f>
        <v/>
      </c>
      <c r="GG490" s="46">
        <f>CONCATENATE(BF490,BG490,BH490)&lt;&gt;""</f>
        <v/>
      </c>
      <c r="GH490" s="46">
        <f>IF(AND($DS490,GG490),
IF(BF490="","Debes escribir el valor de las cesantías. ",
IF( ISERR(_xlfn.NUMBERVALUE(BF490)), "El valor de las cesantías debe ser un número válido. ", "")
),
""
)</f>
        <v/>
      </c>
      <c r="GI490" s="46">
        <f>IF(AND($DS490,GG490),
IF(BG490="","Debes escribir el % de cesantías. ",
IF( ISERR(_xlfn.NUMBERVALUE(BG490)), "El % de cesantías debe ser un número válido. ", "")
),
""
)</f>
        <v/>
      </c>
      <c r="GJ490" s="46">
        <f>IF(AND($DS490,GG490),
IF(BH490="","Debes escribir el valor de intereses de cesantías. ",
IF( ISERR(_xlfn.NUMBERVALUE(BH490)), "El valor de intereses de cesantías debe ser un número válido. ", "")
),
""
)</f>
        <v/>
      </c>
      <c r="GK490" s="46">
        <f>CONCATENATE(BI490,BJ490,BK490)&lt;&gt;""</f>
        <v/>
      </c>
      <c r="GL490" s="46">
        <f>IF(AND($DS490,GK490),
IF(BI490="","Debes escribir el número de días de incapacidad. ",
IF( IFERROR(INT(BI490),1.1) &lt;&gt; IFERROR(_xlfn.NUMBERVALUE(BI490),1), "La cantidad de días de incapacidad debe ser un número entero. ", "")
),
""
)</f>
        <v/>
      </c>
      <c r="GM490" s="46">
        <f>IF(AND($DS490,GK490),
IF(BJ490="","Debes escribir el tipo de incapacidad. ",
IF(_xlfn.IFNA(VLOOKUP(BJ490,TIPO_DE_INCAPACIDAD,1,FALSE),-1)=-1,"El tipo de incapacidad es inválida (por favor seleccionarlo de la lista). ","")
),
""
)</f>
        <v/>
      </c>
      <c r="GN490" s="46">
        <f>IF(AND($DS490,GK490),
IF(BK490="","Debes escribir el valor de la incapacidad. ",
IF( ISERR(_xlfn.NUMBERVALUE(BK490)), "El valor de la incapacidad debe ser un número válido. ", "")
),
""
)</f>
        <v/>
      </c>
      <c r="GO490" s="46">
        <f>CONCATENATE(BL490,BM490)&lt;&gt;""</f>
        <v/>
      </c>
      <c r="GP490" s="46">
        <f>IF(AND($DS490,GO490),
IF(BL490="","Debes escribir el número de días de licencia de maternidad o paternidad. ",
IF( IFERROR(INT(BL490),1.1) &lt;&gt; IFERROR(_xlfn.NUMBERVALUE(BL490),1), "La cantidad de días de licencia de maternidad o paternidad debe ser un número entero. ", "")
),
""
)</f>
        <v/>
      </c>
      <c r="GQ490" s="46">
        <f>IF(AND($DS490,GO490),
IF(BM490="","Debes escribir el valor de la licencia de maternidad o paternidad. ",
IF( ISERR(_xlfn.NUMBERVALUE(BM490)), "El valor de la licencia de maternidad o paternidad debe ser un número válido. ", "")
),
""
)</f>
        <v/>
      </c>
      <c r="GR490" s="46">
        <f>CONCATENATE(BN490,BO490)&lt;&gt;""</f>
        <v/>
      </c>
      <c r="GS490" s="46">
        <f>IF(AND($DS490,GR490),
IF(BN490="","Debes escribir el número de días de licencia remunerada. ",
IF( IFERROR(INT(BN490),1.1) &lt;&gt; IFERROR(_xlfn.NUMBERVALUE(BN490),1), "La cantidad de días de licencia remunerada debe ser un número entero. ", "")
),
""
)</f>
        <v/>
      </c>
      <c r="GT490" s="46">
        <f>IF(AND($DS490,GR490),
IF(BO490="","Debes escribir el valor de la licencia remunerada. ",
IF( ISERR(_xlfn.NUMBERVALUE(BO490)), "El valor de la licencia remunerada debe ser un número válido. ", "")
),
""
)</f>
        <v/>
      </c>
      <c r="GU490" s="46">
        <f>IF($DS490,
IF( AND(BP490&lt;&gt;"", ISERR(_xlfn.NUMBERVALUE(BP490))), "El valor de la licencia NO remunerada debe ser un número válido. ", "")
)</f>
        <v/>
      </c>
      <c r="GV490" s="46">
        <f>IF($DS490,
IF( AND(BQ490&lt;&gt;"", ISERR(_xlfn.NUMBERVALUE(BQ490))), "El valor de auxilios salariales debe ser un número válido. ", "")
)</f>
        <v/>
      </c>
      <c r="GW490" s="46">
        <f>IF($DS490,
IF( AND(BR490&lt;&gt;"", ISERR(_xlfn.NUMBERVALUE(BR490))), "El valor de auxilios NO salariales debe ser un número válido. ", "")
)</f>
        <v/>
      </c>
      <c r="GX490" s="46">
        <f>IF($DS490,
IF( AND(BS490&lt;&gt;"", ISERR(_xlfn.NUMBERVALUE(BS490))), "El valor de bonos salariales debe ser un número válido. ", "")
)</f>
        <v/>
      </c>
      <c r="GY490" s="46">
        <f>IF($DS490,
IF( AND(BT490&lt;&gt;"", ISERR(_xlfn.NUMBERVALUE(BT490))), "El valor de bonos NO salariales debe ser un número válido. ", "")
)</f>
        <v/>
      </c>
      <c r="GZ490" s="46">
        <f>IF($DS490,
IF( AND(BU490&lt;&gt;"", ISERR(_xlfn.NUMBERVALUE(BU490))), "El valor de bonos salariales de alimentación debe ser un número válido. ", "")
)</f>
        <v/>
      </c>
      <c r="HA490" s="46">
        <f>IF($DS490,
IF( AND(BV490&lt;&gt;"", ISERR(_xlfn.NUMBERVALUE(BV490))), "El valor de bonos NO salariales de alimentación debe ser un número válido. ", "")
)</f>
        <v/>
      </c>
      <c r="HB490" s="46">
        <f>IF($DS490,
IF( AND(BW490&lt;&gt;"", ISERR(_xlfn.NUMBERVALUE(BW490))), "El valor de bonificaciones salariales debe ser un número válido. ", "")
)</f>
        <v/>
      </c>
      <c r="HC490" s="46">
        <f>IF($DS490,
IF( AND(BX490&lt;&gt;"", ISERR(_xlfn.NUMBERVALUE(BX490))), "El valor de bonificaciones NO salariales debe ser un número válido. ", "")
)</f>
        <v/>
      </c>
      <c r="HD490" s="46">
        <f>IF($DS490,
IF( AND(BY490&lt;&gt;"", ISERR(_xlfn.NUMBERVALUE(BY490))), "El valor de compensaciones ordinarias debe ser un número válido. ", "")
)</f>
        <v/>
      </c>
      <c r="HE490" s="46">
        <f>IF($DS490,
IF( AND(BZ490&lt;&gt;"", ISERR(_xlfn.NUMBERVALUE(BZ490))), "El valor de compensaciones extraordinarias debe ser un número válido. ", "")
)</f>
        <v/>
      </c>
      <c r="HF490" s="46">
        <f>IF($DS490,
IF( AND(CA490&lt;&gt;"", ISERR(_xlfn.NUMBERVALUE(CA490))), "El valor de comisiones debe ser un número válido. ", "")
)</f>
        <v/>
      </c>
      <c r="HG490" s="46">
        <f>IF($DS490,
IF( AND(CB490&lt;&gt;"", ISERR(_xlfn.NUMBERVALUE(CB490))), "El valor de ausencia por huega debe ser un número válido. ", "")
)</f>
        <v/>
      </c>
      <c r="HH490" s="46">
        <f>IF($DS490,
IF( AND(CC490&lt;&gt;"", ISERR(_xlfn.NUMBERVALUE(CC490))), "El valor de anticipos debe ser un número válido. ", "")
)</f>
        <v/>
      </c>
      <c r="HI490" s="46">
        <f>IF($DS490,
IF( AND(CD490&lt;&gt;"", ISERR(_xlfn.NUMBERVALUE(CD490))), "El valor de pagos a terceros debe ser un número válido. ", "")
)</f>
        <v/>
      </c>
      <c r="HJ490" s="46">
        <f>IF($DS490,
IF( AND(CE490&lt;&gt;"", ISERR(_xlfn.NUMBERVALUE(CE490))), "El valor de dotación debe ser un número válido. ", "")
)</f>
        <v/>
      </c>
      <c r="HK490" s="46">
        <f>IF($DS490,
IF( AND(CF490&lt;&gt;"", ISERR(_xlfn.NUMBERVALUE(CF490))), "El valor de apoyo sostenibilidad debe ser un número válido. ", "")
)</f>
        <v/>
      </c>
      <c r="HL490" s="46">
        <f>IF($DS490,
IF( AND(CG490&lt;&gt;"", ISERR(_xlfn.NUMBERVALUE(CG490))), "El valor de teletrabajo debe ser un número válido. ", "")
)</f>
        <v/>
      </c>
      <c r="HM490" s="46">
        <f>IF($DS490,
IF( AND(CH490&lt;&gt;"", ISERR(_xlfn.NUMBERVALUE(CH490))), "El valor de bonificación de retiro debe ser un número válido. ", "")
)</f>
        <v/>
      </c>
      <c r="HN490" s="46">
        <f>IF($DS490,
IF( AND(CI490&lt;&gt;"", ISERR(_xlfn.NUMBERVALUE(CI490))), "El valor de indemnización de retiro debe ser un número válido. ", "")
)</f>
        <v/>
      </c>
      <c r="HO490" s="46">
        <f>IF($DS490,
IF( AND(CJ490&lt;&gt;"", ISERR(_xlfn.NUMBERVALUE(CJ490))), "El valor de reintegros debe ser un número válido. ", "")
)</f>
        <v/>
      </c>
      <c r="HP490" s="46">
        <f>CONCATENATE(CK490,CL490,CM490)&lt;&gt;""</f>
        <v/>
      </c>
      <c r="HQ490" s="46">
        <f>IF(AND($DS490,HP490),
IF(CK490="","Debes escribir la descripción de otro concepto no categorizado. ",""),
""
)</f>
        <v/>
      </c>
      <c r="HR490" s="46">
        <f>IF(AND($DS490,HP490),
IF(CONCATENATE(CL490,CM490)="","Debes escribir al menos un valor de concepto no categorizado (salarial o no salarial). ",
IF(ISERR(_xlfn.NUMBERVALUE(CL490)),"El valor salarial concepto no categorizado debe ser un número válido. ","")
),
""
)</f>
        <v/>
      </c>
      <c r="HS490" s="46">
        <f>IF(AND($DS490,HP490),
IF(CONCATENATE(CL490,CM490)="","Debes escribir al menos un valor de concepto no categorizado (salarial o no salarial). ",
IF(ISERR(_xlfn.NUMBERVALUE(CM490)),"El valor NO salarial concepto no categorizado debe ser un número válido. ","")
),
""
)</f>
        <v/>
      </c>
      <c r="HT490" s="46">
        <f>IF($DS490,
IF(CN490="","Debes escribir el porcentaje del aporte a salud. ",
IF( ISERR(_xlfn.NUMBERVALUE(CN490)), "El valor del porcentaje del aporte a salud debe ser un número válido. ", "")
)
)</f>
        <v/>
      </c>
      <c r="HU490" s="46">
        <f>IF($DS490,
IF(CO490="","Debes escribir el valor del aporte a salud. ",
IF( ISERR(_xlfn.NUMBERVALUE(CO490)), "El valor del aporte a salud debe ser un número válido. ", "")
)
)</f>
        <v/>
      </c>
      <c r="HV490" s="46">
        <f>IF($DS490,
IF( AND(CP490&lt;&gt;"", ISERR(_xlfn.NUMBERVALUE(CP490))), "El valor plan complementario debe ser un número válido. ", "")
)</f>
        <v/>
      </c>
      <c r="HW490" s="46">
        <f>IF($DS490,
IF(CQ490="","Debes escribir el porcentaje del aporte a pensión. ",
IF( ISERR(_xlfn.NUMBERVALUE(CQ490)), "El valor del porcentaje del aporte a pensión debe ser un número válido. ", "")
)
)</f>
        <v/>
      </c>
      <c r="HX490" s="46">
        <f>IF($DS490,
IF(CR490="","Debes escribir el valor del aporte a pensión. ",
IF( ISERR(_xlfn.NUMBERVALUE(CR490)), "El valor del aporte a salud debe ser un número válido. ", "")
)
)</f>
        <v/>
      </c>
      <c r="HY490" s="46">
        <f>IF($DS490,
IF( AND(CS490&lt;&gt;"", ISERR(_xlfn.NUMBERVALUE(CS490))), "El valor pensión voluntaria debe ser un número válido. ", "")
)</f>
        <v/>
      </c>
      <c r="HZ490" s="46">
        <f>CONCATENATE(CT490,CU490,CV490,CW490)&lt;&gt;""</f>
        <v/>
      </c>
      <c r="IA490" s="46">
        <f>IF(AND($DS490,HZ490),
IF(CT490="","Debes escribir el % del fondo de seguridad pensional. ",
IF( ISERR(_xlfn.NUMBERVALUE(CT490)), "El % del fondo de seguridad debe ser un número válido. ", "")
),
""
)</f>
        <v/>
      </c>
      <c r="IB490" s="46">
        <f>IF(AND($DS490,HZ490),
IF(CU490="","Debes escribir el valor del aporte al fondo de solidaridad pensional. ",
IF( ISERR(_xlfn.NUMBERVALUE(CU490)), "El valor del aporte al fondo de solidaridad pensional debe ser un número válido. ", "")
),
""
)</f>
        <v/>
      </c>
      <c r="IC490" s="46">
        <f>IF(AND($DS490,HZ490),
IF(CV490="","Debes escribir el % del fondo de subsistencia. ",
IF( ISERR(_xlfn.NUMBERVALUE(CV490)), "El % del fondo de subsistencia debe ser un número válido. ", "")
),
""
)</f>
        <v/>
      </c>
      <c r="ID490" s="46">
        <f>IF(AND($DS490,HZ490),
IF(CW490="","Debes escribir el valor del fondo de subsistencia. ",
IF( ISERR(_xlfn.NUMBERVALUE(CW490)), "El valor del fondo de subsistencia debe ser un número válido. ", "")
),
""
)</f>
        <v/>
      </c>
      <c r="IE490" s="46">
        <f>CONCATENATE(CX490,CY490)&lt;&gt;""</f>
        <v/>
      </c>
      <c r="IF490" s="46">
        <f>IF(AND($DS490,IE490),
IF(CX490="","Debes escribir el % de sindicato. ",
IF( ISERR(_xlfn.NUMBERVALUE(CX490)), "El % de sindicato debe ser un número válido. ", "")
),
""
)</f>
        <v/>
      </c>
      <c r="IG490" s="46">
        <f>IF(AND($DS490,IE490),
IF(CY490="","Debes escribir el valor del sindicato. ",
IF( ISERR(_xlfn.NUMBERVALUE(CY490)), "El valor del sindicato debe ser un número válido. ", "")
),
""
)</f>
        <v/>
      </c>
      <c r="IH490" s="46">
        <f>IF($DS490,
IF( AND(CZ490&lt;&gt;"", ISERR(_xlfn.NUMBERVALUE(CZ490))), "El valor de sanción pública debe ser un número válido. ", "")
)</f>
        <v/>
      </c>
      <c r="II490" s="46">
        <f>IF($DS490,
IF( AND(DA490&lt;&gt;"", ISERR(_xlfn.NUMBERVALUE(DA490))), "El valor de sanción privada debe ser un número válido. ", "")
)</f>
        <v/>
      </c>
      <c r="IJ490" s="46">
        <f>CONCATENATE(DB490,DC490)&lt;&gt;""</f>
        <v/>
      </c>
      <c r="IK490" s="46">
        <f>IF(AND($DS490,IJ490),
IF(DB490="","Debes escribir la descripción de libranza. ",""),
""
)</f>
        <v/>
      </c>
      <c r="IL490" s="46">
        <f>IF(AND($DS490,IJ490),
IF(DC490="","Debes escribir la cuota libranza. ",
IF(ISERR(_xlfn.NUMBERVALUE(DC490)),"El valor de la cuota libranza debe ser un número válido. ","")
),
""
)</f>
        <v/>
      </c>
      <c r="IM490" s="46">
        <f>IF($DS490,
IF( AND(DD490&lt;&gt;"", ISERR(_xlfn.NUMBERVALUE(DD490))), "El valor de pagos a terceros debe ser un número válido. ", "")
)</f>
        <v/>
      </c>
      <c r="IN490" s="46">
        <f>IF($DS490,
IF( AND(DE490&lt;&gt;"", ISERR(_xlfn.NUMBERVALUE(DE490))), "El valor de anticipos debe ser un número válido. ", "")
)</f>
        <v/>
      </c>
      <c r="IO490" s="46">
        <f>IF($DS490,
IF( AND(DF490&lt;&gt;"", ISERR(_xlfn.NUMBERVALUE(DF490))), "El valor de AFC debe ser un número válido. ", "")
)</f>
        <v/>
      </c>
      <c r="IP490" s="46">
        <f>IF($DS490,
IF( AND(DG490&lt;&gt;"", ISERR(_xlfn.NUMBERVALUE(DG490))), "El valor de rete-fuente debe ser un número válido. ", "")
)</f>
        <v/>
      </c>
      <c r="IQ490" s="46">
        <f>IF($DS490,
IF( AND(DH490&lt;&gt;"", ISERR(_xlfn.NUMBERVALUE(DH490))), "El valor de cooperativa de trabajo debe ser un número válido. ", "")
)</f>
        <v/>
      </c>
      <c r="IR490" s="46">
        <f>IF($DS490,
IF( AND(DI490&lt;&gt;"", ISERR(_xlfn.NUMBERVALUE(DI490))), "El valor de embargo fiscal debe ser un número válido. ", "")
)</f>
        <v/>
      </c>
      <c r="IS490" s="46">
        <f>IF($DS490,
IF( AND(DJ490&lt;&gt;"", ISERR(_xlfn.NUMBERVALUE(DJ490))), "El valor de educación debe ser un número válido. ", "")
)</f>
        <v/>
      </c>
      <c r="IT490" s="46">
        <f>IF($DS490,
IF( AND(DK490&lt;&gt;"", ISERR(_xlfn.NUMBERVALUE(DK490))), "El valor de reintegro debe ser un número válido. ", "")
)</f>
        <v/>
      </c>
      <c r="IU490" s="46">
        <f>IF($DS490,
IF( AND(DL490&lt;&gt;"", ISERR(_xlfn.NUMBERVALUE(DL490))), "El valor de deuda debe ser un número válido. ", "")
)</f>
        <v/>
      </c>
      <c r="IV490" s="46">
        <f>IF($DS490,
IF( AND(DM490&lt;&gt;"", ISERR(_xlfn.NUMBERVALUE(DM490))), "El valor de otras deducciones debe ser un número válido. ", "")
)</f>
        <v/>
      </c>
      <c r="IW490" s="46">
        <f>IF($DS490,
IF(DN490="","Debes escribir el valor de los devengos totales. ",
IF( ISERR(_xlfn.NUMBERVALUE(DN490)), "El valor de los devengos totales debe ser un número válido. ", "")
)
)</f>
        <v/>
      </c>
      <c r="IX490" s="46">
        <f>IF($DS490,
IF(DO490="","Debes escribir el valor de las deducciones totales. ",
IF( ISERR(_xlfn.NUMBERVALUE(DO490)), "El valor de las deducciones totales debe ser un número válido. ", "")
)
)</f>
        <v/>
      </c>
      <c r="IY490" s="46">
        <f>IF($DS490,
IF(DP490="","Debes escribir el valor del salario total. ",
IF( ISERR(_xlfn.NUMBERVALUE(DP490)), "El valor del salario total debe ser un número válido. ", "")
)
)</f>
        <v/>
      </c>
    </row>
    <row r="491">
      <c r="B491" s="48" t="n">
        <v>479</v>
      </c>
      <c r="C491" s="61">
        <f>IF(AND(DS491,DP491&lt;&gt;""),
IF(DQ491="","OK","Error"),
""
)</f>
        <v/>
      </c>
      <c r="D491" s="53" t="n"/>
      <c r="E491" s="52" t="n"/>
      <c r="F491" s="112" t="n"/>
      <c r="G491" s="52" t="n"/>
      <c r="H491" s="53" t="n"/>
      <c r="I491" s="52" t="n"/>
      <c r="J491" s="52" t="n"/>
      <c r="K491" s="53" t="n"/>
      <c r="L491" s="55" t="n"/>
      <c r="M491" s="108" t="n"/>
      <c r="N491" s="56" t="n"/>
      <c r="O491" s="52" t="n"/>
      <c r="P491" s="52" t="n"/>
      <c r="Q491" s="52" t="n"/>
      <c r="R491" s="52" t="n"/>
      <c r="S491" s="52" t="n"/>
      <c r="T491" s="53" t="n"/>
      <c r="U491" s="52" t="n"/>
      <c r="V491" s="52" t="n"/>
      <c r="W491" s="55" t="n"/>
      <c r="X491" s="55" t="n"/>
      <c r="Y491" s="52" t="n"/>
      <c r="Z491" s="55" t="n"/>
      <c r="AA491" s="52" t="n"/>
      <c r="AB491" s="53" t="n"/>
      <c r="AC491" s="53" t="n"/>
      <c r="AD491" s="53" t="n"/>
      <c r="AE491" s="177" t="n"/>
      <c r="AF491" s="113" t="n"/>
      <c r="AG491" s="177" t="n"/>
      <c r="AH491" s="178" t="n"/>
      <c r="AI491" s="178" t="n"/>
      <c r="AJ491" s="178" t="n"/>
      <c r="AK491" s="114" t="n"/>
      <c r="AL491" s="178" t="n"/>
      <c r="AM491" s="114" t="n"/>
      <c r="AN491" s="178" t="n"/>
      <c r="AO491" s="114" t="n"/>
      <c r="AP491" s="178" t="n"/>
      <c r="AQ491" s="114" t="n"/>
      <c r="AR491" s="178" t="n"/>
      <c r="AS491" s="114" t="n"/>
      <c r="AT491" s="178" t="n"/>
      <c r="AU491" s="114" t="n"/>
      <c r="AV491" s="178" t="n"/>
      <c r="AW491" s="114" t="n"/>
      <c r="AX491" s="178" t="n"/>
      <c r="AY491" s="114" t="n"/>
      <c r="AZ491" s="178" t="n"/>
      <c r="BA491" s="114" t="n"/>
      <c r="BB491" s="178" t="n"/>
      <c r="BC491" s="114" t="n"/>
      <c r="BD491" s="178" t="n"/>
      <c r="BE491" s="178" t="n"/>
      <c r="BF491" s="178" t="n"/>
      <c r="BG491" s="59" t="n"/>
      <c r="BH491" s="178" t="n"/>
      <c r="BI491" s="114" t="n"/>
      <c r="BJ491" s="53" t="n"/>
      <c r="BK491" s="178" t="n"/>
      <c r="BL491" s="114" t="n"/>
      <c r="BM491" s="178" t="n"/>
      <c r="BN491" s="114" t="n"/>
      <c r="BO491" s="178" t="n"/>
      <c r="BP491" s="178" t="n"/>
      <c r="BQ491" s="178" t="n"/>
      <c r="BR491" s="178" t="n"/>
      <c r="BS491" s="178" t="n"/>
      <c r="BT491" s="178" t="n"/>
      <c r="BU491" s="178" t="n"/>
      <c r="BV491" s="178" t="n"/>
      <c r="BW491" s="178" t="n"/>
      <c r="BX491" s="178" t="n"/>
      <c r="BY491" s="178" t="n"/>
      <c r="BZ491" s="178" t="n"/>
      <c r="CA491" s="178" t="n"/>
      <c r="CB491" s="178" t="n"/>
      <c r="CC491" s="178" t="n"/>
      <c r="CD491" s="178" t="n"/>
      <c r="CE491" s="178" t="n"/>
      <c r="CF491" s="178" t="n"/>
      <c r="CG491" s="178" t="n"/>
      <c r="CH491" s="178" t="n"/>
      <c r="CI491" s="178" t="n"/>
      <c r="CJ491" s="178" t="n"/>
      <c r="CK491" s="53" t="n"/>
      <c r="CL491" s="178" t="n"/>
      <c r="CM491" s="178" t="n"/>
      <c r="CN491" s="60" t="n"/>
      <c r="CO491" s="177" t="n"/>
      <c r="CP491" s="178" t="n"/>
      <c r="CQ491" s="60" t="n"/>
      <c r="CR491" s="177" t="n"/>
      <c r="CS491" s="178" t="n"/>
      <c r="CT491" s="59" t="n"/>
      <c r="CU491" s="178" t="n"/>
      <c r="CV491" s="59" t="n"/>
      <c r="CW491" s="178" t="n"/>
      <c r="CX491" s="59" t="n"/>
      <c r="CY491" s="178" t="n"/>
      <c r="CZ491" s="178" t="n"/>
      <c r="DA491" s="178" t="n"/>
      <c r="DB491" s="53" t="n"/>
      <c r="DC491" s="178" t="n"/>
      <c r="DD491" s="178" t="n"/>
      <c r="DE491" s="178" t="n"/>
      <c r="DF491" s="178" t="n"/>
      <c r="DG491" s="178" t="n"/>
      <c r="DH491" s="178" t="n"/>
      <c r="DI491" s="178" t="n"/>
      <c r="DJ491" s="178" t="n"/>
      <c r="DK491" s="178" t="n"/>
      <c r="DL491" s="178" t="n"/>
      <c r="DM491" s="178" t="n"/>
      <c r="DN491" s="177" t="n"/>
      <c r="DO491" s="177" t="n"/>
      <c r="DP491" s="177" t="n"/>
      <c r="DQ491" s="76">
        <f>IF(AND(DS491,DP491&lt;&gt;""),
CONCATENATE(DT491,DU491,DV491,DW491,DX491,DY491,DZ491,EA491,EB491,EC491,ED491,EE491,EF491,EG491,EH491,EI491,EJ491,EK491,EL491,EM491,EN491,EO491,EP491,EQ491,ES491,ET491,EU491,EV491,EW491,EX491,EY491,EZ491,FA491,FC491,FD491,FF491,FG491,FI491,FJ491,FL491,FM491,FO491,FP491,FR491,FS491,FU491,FV491,FX491,FY491,GA491,GB491,GD491,GE491,GF491,GH491,GI491,GJ491,GL491,GM491,GN491,GP491,GQ491,GS491,GT491,GU491,GV491,GW491,GX491,GY491,GZ491,HA491,HB491,HC491,HD491,HE491,HF491,HG491,HH491,HI491,HJ491,HK491,HL491,HM491,HN491,HO491,HQ491,HR491,HS491,HT491,HU491,HV491,HW491,HX491,HY491,IA491,IB491,IC491,ID491,IF491,IG491,IH491,II491,IK491,IL491,IM491,IN491,IO491,IP491,IQ491,IR491,IS491,IT491,IU491,IV491,IW491,IX491,IY491,IZ491),
""
)</f>
        <v/>
      </c>
      <c r="DR491" s="53" t="n"/>
      <c r="DS491" s="46">
        <f>CONCATENATE(D491,$E491,$F491,$G491,H491,$I491,$J491,K491,$L491,$M491,N491,$O491,$P491,$Q491,$R491,$S491,T491,$U491,$V491,$W491,$X491,$Y491,$Z491,$AA491,AB491,AC491,AD491,$AE491,$AF491,$AG491,AH491,AI491,AJ491,AK491,AL491,AM491,AN491,AO491,AP491,AQ491,AR491,AS491,AT491,AU491,AV491,AW491,AX491,AY491,AZ491,BA491,BB491,BC491,BD491,BE491,BF491,BG491,BH491,BI491,BJ491,BK491,BL491,BM491,BN491,BO491,BP491,BQ491,BR491,BS491,BT491,BU491,BV491,BW491,BX491,BY491,BZ491,CA491,CB491,CC491,CD491,CE491,CF491,CG491,CH491,CI491,CJ491,CK491,CL491,CM491,$CN491,$CO491,CP491,$CQ491,$CR491,CS491,CT491,CU491,CV491,CW491,CX491,CY491,CZ491,DA491,DB491,DC491,DD491,DE491,DF491,DG491,DH491,DI491,DJ491,DK491,DL491,DM491,$DN491,$DO491,$DP491,DR491)&lt;&gt;""</f>
        <v/>
      </c>
      <c r="DT491" s="46">
        <f>IF(AND($DS491,$E$4&lt;&gt;""),
IF(LEFT($E$4,2) = "1.",
IF(D491&lt;&gt;"","El CUNE sólo se envía en operaciones de novedad o ajuste. ",""),
IF(D491="","Debes escribir un CUNE válido para realizar operaciones de novedad o ajuste. ","")),
""
)</f>
        <v/>
      </c>
      <c r="DU491" s="46">
        <f>IF($DS491,
IF(E491="","Debes seleccionar el tipo de documento del empleado. ",
IF(_xlfn.IFNA(VLOOKUP(E491,TIPO_DE_DOCUMENTO,1,FALSE),-1)=-1,"El tipo de documento no es válido (por favor seleccionarlo de la lista). ","")
)
)</f>
        <v/>
      </c>
      <c r="DV491" s="46">
        <f>IF($DS491,
IF(F491="","Debes escribir el número de documento del empleado. ","")
)</f>
        <v/>
      </c>
      <c r="DW491" s="46">
        <f>IF($DS491,
IF(G491="","Debes escribir el primer nombre del empleado. ","")
)</f>
        <v/>
      </c>
      <c r="DY491" s="46">
        <f>IF($DS491,
IF(I491="","Debes escribir el primer apellido del empleado. ","")
)</f>
        <v/>
      </c>
      <c r="DZ491" s="46">
        <f>IF($DS491,
IF(J491="","Debes escribir el segundo apellido del empleado. ","")
)</f>
        <v/>
      </c>
      <c r="EB491" s="46">
        <f>IF($DS491,
IF(L491="","Debes escribir la fecha de ingreso del empleado. ",
IF(ISERR(DATE(YEAR(L491),MONTH(L491),DAY(L491))), "El valor ingresado en fecha de ingreso no tiene un formato válido. ","")
)
)</f>
        <v/>
      </c>
      <c r="EC491" s="46">
        <f>IF($DS491,
IF(M491="","Debes escribir el tiempo laborado. ",
IF( IFERROR(INT(M491),1.1) &lt;&gt; IFERROR(_xlfn.NUMBERVALUE(M491),1), "El valor de los días trabajados debe ser un número entero. ", "")
)
)</f>
        <v/>
      </c>
      <c r="ED491" s="46">
        <f>IF($DS491,
IF( AND(N491&lt;&gt;"", ISERR(DATE(YEAR(N491),MONTH(N491),DAY(N491))) ), "El valor ingresado en fecha de ingreso no tiene un formato válido. ",
IF( AND(N491&lt;&gt;"", $E$6&lt;&gt;"", DATE(YEAR(N491), MONTH(N491), 1) &lt;&gt; IFERROR(DATE(MID($E$6, 1, 4), MID($E$6, 6, 2),1), "1/1/1900") ), "La fecha de retiro debe estar dentro del período liquidado. ", "")
)
)</f>
        <v/>
      </c>
      <c r="EE491" s="46">
        <f>IF($DS491,
IF(O491="","Debes seleccionar el tipo de trabajador. ",
IF(_xlfn.IFNA(VLOOKUP(O491,TIPO_DE_TRABAJADOR,1,FALSE),-1)=-1,"El tipo de trabajador no es válido (por favor seleccionarlo de la lista). ","")
)
)</f>
        <v/>
      </c>
      <c r="EF491" s="46">
        <f>IF($DS491,
IF(P491="","Debes seleccionar si es un trabajador dependiente pensionado por vejez. ",
IF(_xlfn.IFNA(VLOOKUP(P491,SUBTIPO_DE_TRABAJADOR,1,FALSE),-1)=-1,"El tipo de trabajador dependiente pensionado por vejez no es válido (por favor seleccionarlo de la lista). ","")
)
)</f>
        <v/>
      </c>
      <c r="EG491" s="46">
        <f>IF($DS491,
IF(Q491="","Debes seleccionar el tipo de contrato del trabajador. ",
IF(_xlfn.IFNA(VLOOKUP(Q491,TIPO_DE_CONTRATO,1,FALSE),-1)=-1,"El tipo de contrato del trabajador no es válido (por favor seleccionarlo de la lista). ","")
)
)</f>
        <v/>
      </c>
      <c r="EH491" s="46">
        <f>IF($DS491,
IF(R491="","Debes seleccionar si es un salario integral. ",
IF(_xlfn.IFNA(VLOOKUP(R491,SI_NO,1,FALSE),-1)=-1,"Valor no válido para salario integral (por favor seleccionarlo de la lista). ","")
)
)</f>
        <v/>
      </c>
      <c r="EI491" s="46">
        <f>IF($DS491,
IF(S491="","Debes seleccionar si el trabajador realiza actividades de riesgo. ",
IF(_xlfn.IFNA(VLOOKUP(S491,SI_NO,1,FALSE),-1)=-1,"Valor no válido para actividad de alto riesgo (por favor seleccionarlo de la lista). ","")
)
)</f>
        <v/>
      </c>
      <c r="EK491" s="46">
        <f>IF($DS491,
IF(U491="","Debes escribir el código del municipio de residencia del trabajador. ",
IF(_xlfn.IFNA(VLOOKUP(U491,MUNICIPIO,1,FALSE),-1)=-1,"El municipio de residencia del trabajador es inválido (por favor seleccionarlo de la lista). ","")
)
)</f>
        <v/>
      </c>
      <c r="EL491" s="46">
        <f>IF($DS491,
IF(V491="","Debes escribir el la dirección de residendia del trabajador. ","")
)</f>
        <v/>
      </c>
      <c r="EM491" s="46">
        <f>IF($DS491,
IF(W491="","Debes escribir la fecha de inicio de la liquidación. ",
IF(ISERR(DATE(YEAR(W491),MONTH(W491),DAY(W491))),"El valor ingresado en fecha de inicio de liquidación no tiene un formato válido. ",
IF( AND($E$6&lt;&gt;"", DATE(YEAR(W491), MONTH(W491), 1) &lt;&gt; IFERROR(DATE(MID($E$6, 1, 4), MID($E$6, 6, 2),1), "1/1/1900") ), "La fecha de inicio de la liquidación debe estar dentro del período liquidado. ", "")
)
)
)</f>
        <v/>
      </c>
      <c r="EN491" s="46">
        <f>IF($DS491,
IF(X491="","Debes escribir la fecha de fin de la liquidación. ",
IF(ISERR(DATE(YEAR(X491),MONTH(X491),DAY(X491))),"El valor ingresado en fecha de fin de liquidación no tiene un formato válido. ",
IF( AND($E$6&lt;&gt;"", DATE(YEAR(X491), MONTH(X491), 1) &lt;&gt; IFERROR(DATE(MID($E$6, 1, 4), MID($E$6, 6, 2),1), "1/1/1900") ), "La fecha de fin de la liquidación debe estar dentro del período liquidado. ", "")
)
)
)</f>
        <v/>
      </c>
      <c r="EO491" s="46">
        <f>IF($DS491,
IF(Y491="","Debes escribir la frecuencia de pago del trabajador. ",
IF(_xlfn.IFNA(VLOOKUP(Y491,PERÍODO_DE_NÓMINA,1,FALSE),-1)=-1,"La frecuencia de pago es inválida (por favor seleccionarlo de la lista). ","")
)
)</f>
        <v/>
      </c>
      <c r="EP491" s="46">
        <f>IF($DS491,
IF(Z491="","Debes escribir la fecha de pago. ",
IF(ISERR(DATE(YEAR(Z491),MONTH(Z491),DAY(Z491))), "El valor ingresado en fecha de pago no tiene un formato válido. ","")
)
)</f>
        <v/>
      </c>
      <c r="EQ491" s="46">
        <f>IF($DS491,
IF(AA491="","Debes escribir el medio de pago. ",
IF(_xlfn.IFNA(VLOOKUP(AA491,MEDIOS_DE_PAGO,1,FALSE),-1)=-1,"El medio de pago es inválido (por favor seleccionarlo de la lista). ","")
)
)</f>
        <v/>
      </c>
      <c r="ER491" s="46">
        <f>OR(AA491='Tablas '!$T$4,AA491='Tablas '!$T$7,AA491='Tablas '!$T$8,AA491='Tablas '!$T$11)</f>
        <v/>
      </c>
      <c r="ES491" s="46">
        <f>IF(AND($DS491,ER491),
IF(AB491="","Debes escribir la entidad bancaria. ",""),
""
)</f>
        <v/>
      </c>
      <c r="ET491" s="46">
        <f>IF(AND($DS491,ER491),
IF(AC491="","Debes escribir el tipo de cuenta bancaria. ",
IF(_xlfn.IFNA(VLOOKUP(AC491,TIPO_DE_CUENTA,1,FALSE),-1)=-1,"El tipo de cuenta bancaria es inválida (por favor seleccionarlo de la lista). ","")
),
""
)</f>
        <v/>
      </c>
      <c r="EU491" s="46">
        <f>IF(AND($DS491,ER491),
IF(AD491="","Debes escribir el número de cuenta bancaria. ",""),
""
)</f>
        <v/>
      </c>
      <c r="EV491" s="46">
        <f>IF($DS491,
IF(AE491="","Debes escribir el valor del sueldo básico. ",
IF( ISERR(_xlfn.NUMBERVALUE(AE491)), "El valor del sueldo básico debe ser un número válido. ", "")
)
)</f>
        <v/>
      </c>
      <c r="EW491" s="46">
        <f>IF($DS491,
IF(AF491="","Debes escribir el número de días trabajados. ",
IF( IFERROR(INT(AF491),1.1) &lt;&gt; IFERROR(_xlfn.NUMBERVALUE(AF491),1), "La cantidad de días trabajados debe ser un número entero. ", "")
)
)</f>
        <v/>
      </c>
      <c r="EX491" s="46">
        <f>IF($DS491,
IF(AG491="","Debes escribir el valor del sueldo trabajado. ",
IF( ISERR(_xlfn.NUMBERVALUE(AG491)), "El valor del sueldo trabajado debe ser un número válido. ", "")
)
)</f>
        <v/>
      </c>
      <c r="EY491" s="46">
        <f>IF($DS491,
IF( AND(AH491&lt;&gt;"", ISERR(_xlfn.NUMBERVALUE(AH491))), "El valor del auxilio de transporte debe ser un número válido. ", "")
)</f>
        <v/>
      </c>
      <c r="EZ491" s="46">
        <f>IF($DS491,
IF( AND(AI491&lt;&gt;"", ISERR(_xlfn.NUMBERVALUE(AI491))), "El valor de viáticos salariales debe ser un número válido. ", "")
)</f>
        <v/>
      </c>
      <c r="FA491" s="46">
        <f>IF($DS491,
IF( AND(AJ491&lt;&gt;"", ISERR(_xlfn.NUMBERVALUE(AJ491))), "El valor de viáticos NO salariales debe ser un número válido. ", "")
)</f>
        <v/>
      </c>
      <c r="FB491" s="46">
        <f>CONCATENATE(AK491,AL491)&lt;&gt;""</f>
        <v/>
      </c>
      <c r="FC491" s="46">
        <f>IF(AND($DS491,FB491),
IF(AK491="","Debes escribir el número de horas extras diurnas. ",
IF( IFERROR(INT(AK491),1.1) &lt;&gt; IFERROR(_xlfn.NUMBERVALUE(AK491),1), "La cantidad de horas extras diurnas debe ser un número entero. ", "")
),
""
)</f>
        <v/>
      </c>
      <c r="FD491" s="46">
        <f>IF(AND($DS491,FB491),
IF(AL491="","Debes escribir el valor de las horas extras diurnas. ",
IF( ISERR(_xlfn.NUMBERVALUE(AL491)), "El valor de las horas extras duirnas debe ser un número válido. ", "")
),
""
)</f>
        <v/>
      </c>
      <c r="FE491" s="46">
        <f>CONCATENATE(AM491,AN491)&lt;&gt;""</f>
        <v/>
      </c>
      <c r="FF491" s="46">
        <f>IF(AND($DS491,FE491),
IF(AM491="","Debes escribir el número de horas extras nocturnas. ",
IF( IFERROR(INT(AM491),1.1) &lt;&gt; IFERROR(_xlfn.NUMBERVALUE(AM491),1), "La cantidad de horas extras nocturnas debe ser un número entero. ", "")
),
""
)</f>
        <v/>
      </c>
      <c r="FG491" s="46">
        <f>IF(AND($DS491,FE491),
IF(AN491="","Debes escribir el valor de las horas extras nocturnas. ",
IF( ISERR(_xlfn.NUMBERVALUE(AN491)), "El valor de las horas extras nocturnas debe ser un número válido. ", "")
),
""
)</f>
        <v/>
      </c>
      <c r="FH491" s="46">
        <f>CONCATENATE(AO491,AP491)&lt;&gt;""</f>
        <v/>
      </c>
      <c r="FI491" s="46">
        <f>IF(AND($DS491,FH491),
IF(AO491="","Debes escribir el número de horas extras diurnas dominicales y festivas. ",
IF( IFERROR(INT(AO491),1.1) &lt;&gt; IFERROR(_xlfn.NUMBERVALUE(AO491),1), "La cantidad de horas extras diurnas dominicales y festivas debe ser un número entero. ", "")
),
""
)</f>
        <v/>
      </c>
      <c r="FJ491" s="46">
        <f>IF(AND($DS491,FH491),
IF(AP491="","Debes escribir el valor de las horas extras diurnas dominicales y festivas. ",
IF( ISERR(_xlfn.NUMBERVALUE(AP491)), "El valor de las horas extras diurnas dominicales y festivas debe ser un número válido. ", "")
),
""
)</f>
        <v/>
      </c>
      <c r="FK491" s="46">
        <f>CONCATENATE(AQ491,AR491)&lt;&gt;""</f>
        <v/>
      </c>
      <c r="FL491" s="46">
        <f>IF(AND($DS491,FK491),
IF(AQ491="","Debes escribir el número de horas extras nocturnas dominicales y festivas. ",
IF( IFERROR(INT(AQ491),1.1) &lt;&gt; IFERROR(_xlfn.NUMBERVALUE(AQ491),1), "La cantidad de horas extras nocturnas dominicales y festivas debe ser un número entero. ", "")
),
""
)</f>
        <v/>
      </c>
      <c r="FM491" s="46">
        <f>IF(AND($DS491,FK491),
IF(AR491="","Debes escribir el valor de las horas extras nocturnas dominicales y festivas. ",
IF( ISERR(_xlfn.NUMBERVALUE(AR491)), "El valor de las horas extras nocturnas dominicales y festivas debe ser un número válido. ", "")
),
""
)</f>
        <v/>
      </c>
      <c r="FN491" s="46">
        <f>CONCATENATE(AS491,AT491)&lt;&gt;""</f>
        <v/>
      </c>
      <c r="FO491" s="46">
        <f>IF(AND($DS491,FN491),
IF(AS491="","Debes escribir el número de horas recargo nocturno. ",
IF( IFERROR(INT(AS491),1.1) &lt;&gt; IFERROR(_xlfn.NUMBERVALUE(AS491),1), "La cantidad de horas recargo nocturno debe ser un número entero. ", "")
),
""
)</f>
        <v/>
      </c>
      <c r="FP491" s="46">
        <f>IF(AND($DS491,FN491),
IF(AT491="","Debes escribir el valor de las horas recargo nocturno. ",
IF( ISERR(_xlfn.NUMBERVALUE(AT491)), "El valor de las horas recargo nocturno debe ser un número válido. ", "")
),
""
)</f>
        <v/>
      </c>
      <c r="FQ491" s="46">
        <f>CONCATENATE(AU491,AV491)&lt;&gt;""</f>
        <v/>
      </c>
      <c r="FR491" s="46">
        <f>IF(AND($DS491,FQ491),
IF(AU491="","Debes escribir el número de horas recargo diurno dominical y festivo. ",
IF( IFERROR(INT(AU491),1.1) &lt;&gt; IFERROR(_xlfn.NUMBERVALUE(AU491),1), "La cantidad de horas recargo diurno dominical y festivo debe ser un número entero. ", "")
),
""
)</f>
        <v/>
      </c>
      <c r="FS491" s="46">
        <f>IF(AND($DS491,FQ491),
IF(AV491="","Debes escribir el valor de las horas recargo diurno dominical y festivo. ",
IF( ISERR(_xlfn.NUMBERVALUE(AV491)), "El valor de las horas recargo diurno dominical y festivo debe ser un número válido. ", "")
),
""
)</f>
        <v/>
      </c>
      <c r="FT491" s="46">
        <f>CONCATENATE(AW491,AX491)&lt;&gt;""</f>
        <v/>
      </c>
      <c r="FU491" s="46">
        <f>IF(AND($DS491,FT491),
IF(AW491="","Debes escribir el número de horas recargo nocturno dominical y festivo. ",
IF( IFERROR(INT(AW491),1.1) &lt;&gt; IFERROR(_xlfn.NUMBERVALUE(AW491),1), "La cantidad de horas recargo nocturno dominical y festivo debe ser un número entero. ", "")
),
""
)</f>
        <v/>
      </c>
      <c r="FV491" s="46">
        <f>IF(AND($DS491,FT491),
IF(AX491="","Debes escribir el valor de las horas recargo nocturno dominical y festivo. ",
IF( ISERR(_xlfn.NUMBERVALUE(AX491)), "El valor de las horas recargo nocturno dominical y festivo debe ser un número válido. ", "")
),
""
)</f>
        <v/>
      </c>
      <c r="FW491" s="46">
        <f>CONCATENATE(AY491,AZ491)&lt;&gt;""</f>
        <v/>
      </c>
      <c r="FX491" s="46">
        <f>IF(AND($DS491,FW491),
IF(AY491="","Debes escribir el número de días de vacaciones comunes. ",
IF( IFERROR(INT(AY491),1.1) &lt;&gt; IFERROR(_xlfn.NUMBERVALUE(AY491),1), "La cantidad de días de vacaciones comunes debe ser un número entero. ", "")
),
""
)</f>
        <v/>
      </c>
      <c r="FY491" s="46">
        <f>IF(AND($DS491,FW491),
IF(AZ491="","Debes escribir el valor de las vacaciones comunes. ",
IF( ISERR(_xlfn.NUMBERVALUE(AZ491)), "El valor de las vacaciones comunes debe ser un número válido. ", "")
),
""
)</f>
        <v/>
      </c>
      <c r="FZ491" s="46">
        <f>CONCATENATE(BA491,BB491)&lt;&gt;""</f>
        <v/>
      </c>
      <c r="GA491" s="46">
        <f>IF(AND($DS491,FZ491),
IF(BA491="","Debes escribir el número de días de vacaciones compensadas. ",
IF( IFERROR(INT(BA491),1.1) &lt;&gt; IFERROR(_xlfn.NUMBERVALUE(BA491),1), "La cantidad de días de vacaciones compensadas debe ser un número entero. ", "")
),
""
)</f>
        <v/>
      </c>
      <c r="GB491" s="46">
        <f>IF(AND($DS491,FZ491),
IF(BB491="","Debes escribir el valor de las vacaciones compensadas. ",
IF( ISERR(_xlfn.NUMBERVALUE(BB491)), "El valor de las vacaciones compensadas debe ser un número válido. ", "")
),
""
)</f>
        <v/>
      </c>
      <c r="GC491" s="46">
        <f>CONCATENATE(BC491,BD491)&lt;&gt;""</f>
        <v/>
      </c>
      <c r="GD491" s="46">
        <f>IF(AND($DS491,GC491),
IF(BC491="","Debes escribir el número de días de prima salarial. ",
IF( IFERROR(INT(BC491),1.1) &lt;&gt; IFERROR(_xlfn.NUMBERVALUE(BC491),1), "La cantidad de días de prima salarial debe ser un número entero. ", "")
),
""
)</f>
        <v/>
      </c>
      <c r="GE491" s="46">
        <f>IF(AND($DS491,GC491),
IF(BD491="","Debes escribir el valor de los días de prima salarial. ",
IF( ISERR(_xlfn.NUMBERVALUE(BD491)), "El valor de los días de prima salarial debe ser un número válido. ", "")
),
""
)</f>
        <v/>
      </c>
      <c r="GF491" s="46">
        <f>IF($DS491,
IF( AND(BE491&lt;&gt;"", ISERR(_xlfn.NUMBERVALUE(BE491))), "El valor de la prima NO saliarial debe ser un número válido. ", "")
)</f>
        <v/>
      </c>
      <c r="GG491" s="46">
        <f>CONCATENATE(BF491,BG491,BH491)&lt;&gt;""</f>
        <v/>
      </c>
      <c r="GH491" s="46">
        <f>IF(AND($DS491,GG491),
IF(BF491="","Debes escribir el valor de las cesantías. ",
IF( ISERR(_xlfn.NUMBERVALUE(BF491)), "El valor de las cesantías debe ser un número válido. ", "")
),
""
)</f>
        <v/>
      </c>
      <c r="GI491" s="46">
        <f>IF(AND($DS491,GG491),
IF(BG491="","Debes escribir el % de cesantías. ",
IF( ISERR(_xlfn.NUMBERVALUE(BG491)), "El % de cesantías debe ser un número válido. ", "")
),
""
)</f>
        <v/>
      </c>
      <c r="GJ491" s="46">
        <f>IF(AND($DS491,GG491),
IF(BH491="","Debes escribir el valor de intereses de cesantías. ",
IF( ISERR(_xlfn.NUMBERVALUE(BH491)), "El valor de intereses de cesantías debe ser un número válido. ", "")
),
""
)</f>
        <v/>
      </c>
      <c r="GK491" s="46">
        <f>CONCATENATE(BI491,BJ491,BK491)&lt;&gt;""</f>
        <v/>
      </c>
      <c r="GL491" s="46">
        <f>IF(AND($DS491,GK491),
IF(BI491="","Debes escribir el número de días de incapacidad. ",
IF( IFERROR(INT(BI491),1.1) &lt;&gt; IFERROR(_xlfn.NUMBERVALUE(BI491),1), "La cantidad de días de incapacidad debe ser un número entero. ", "")
),
""
)</f>
        <v/>
      </c>
      <c r="GM491" s="46">
        <f>IF(AND($DS491,GK491),
IF(BJ491="","Debes escribir el tipo de incapacidad. ",
IF(_xlfn.IFNA(VLOOKUP(BJ491,TIPO_DE_INCAPACIDAD,1,FALSE),-1)=-1,"El tipo de incapacidad es inválida (por favor seleccionarlo de la lista). ","")
),
""
)</f>
        <v/>
      </c>
      <c r="GN491" s="46">
        <f>IF(AND($DS491,GK491),
IF(BK491="","Debes escribir el valor de la incapacidad. ",
IF( ISERR(_xlfn.NUMBERVALUE(BK491)), "El valor de la incapacidad debe ser un número válido. ", "")
),
""
)</f>
        <v/>
      </c>
      <c r="GO491" s="46">
        <f>CONCATENATE(BL491,BM491)&lt;&gt;""</f>
        <v/>
      </c>
      <c r="GP491" s="46">
        <f>IF(AND($DS491,GO491),
IF(BL491="","Debes escribir el número de días de licencia de maternidad o paternidad. ",
IF( IFERROR(INT(BL491),1.1) &lt;&gt; IFERROR(_xlfn.NUMBERVALUE(BL491),1), "La cantidad de días de licencia de maternidad o paternidad debe ser un número entero. ", "")
),
""
)</f>
        <v/>
      </c>
      <c r="GQ491" s="46">
        <f>IF(AND($DS491,GO491),
IF(BM491="","Debes escribir el valor de la licencia de maternidad o paternidad. ",
IF( ISERR(_xlfn.NUMBERVALUE(BM491)), "El valor de la licencia de maternidad o paternidad debe ser un número válido. ", "")
),
""
)</f>
        <v/>
      </c>
      <c r="GR491" s="46">
        <f>CONCATENATE(BN491,BO491)&lt;&gt;""</f>
        <v/>
      </c>
      <c r="GS491" s="46">
        <f>IF(AND($DS491,GR491),
IF(BN491="","Debes escribir el número de días de licencia remunerada. ",
IF( IFERROR(INT(BN491),1.1) &lt;&gt; IFERROR(_xlfn.NUMBERVALUE(BN491),1), "La cantidad de días de licencia remunerada debe ser un número entero. ", "")
),
""
)</f>
        <v/>
      </c>
      <c r="GT491" s="46">
        <f>IF(AND($DS491,GR491),
IF(BO491="","Debes escribir el valor de la licencia remunerada. ",
IF( ISERR(_xlfn.NUMBERVALUE(BO491)), "El valor de la licencia remunerada debe ser un número válido. ", "")
),
""
)</f>
        <v/>
      </c>
      <c r="GU491" s="46">
        <f>IF($DS491,
IF( AND(BP491&lt;&gt;"", ISERR(_xlfn.NUMBERVALUE(BP491))), "El valor de la licencia NO remunerada debe ser un número válido. ", "")
)</f>
        <v/>
      </c>
      <c r="GV491" s="46">
        <f>IF($DS491,
IF( AND(BQ491&lt;&gt;"", ISERR(_xlfn.NUMBERVALUE(BQ491))), "El valor de auxilios salariales debe ser un número válido. ", "")
)</f>
        <v/>
      </c>
      <c r="GW491" s="46">
        <f>IF($DS491,
IF( AND(BR491&lt;&gt;"", ISERR(_xlfn.NUMBERVALUE(BR491))), "El valor de auxilios NO salariales debe ser un número válido. ", "")
)</f>
        <v/>
      </c>
      <c r="GX491" s="46">
        <f>IF($DS491,
IF( AND(BS491&lt;&gt;"", ISERR(_xlfn.NUMBERVALUE(BS491))), "El valor de bonos salariales debe ser un número válido. ", "")
)</f>
        <v/>
      </c>
      <c r="GY491" s="46">
        <f>IF($DS491,
IF( AND(BT491&lt;&gt;"", ISERR(_xlfn.NUMBERVALUE(BT491))), "El valor de bonos NO salariales debe ser un número válido. ", "")
)</f>
        <v/>
      </c>
      <c r="GZ491" s="46">
        <f>IF($DS491,
IF( AND(BU491&lt;&gt;"", ISERR(_xlfn.NUMBERVALUE(BU491))), "El valor de bonos salariales de alimentación debe ser un número válido. ", "")
)</f>
        <v/>
      </c>
      <c r="HA491" s="46">
        <f>IF($DS491,
IF( AND(BV491&lt;&gt;"", ISERR(_xlfn.NUMBERVALUE(BV491))), "El valor de bonos NO salariales de alimentación debe ser un número válido. ", "")
)</f>
        <v/>
      </c>
      <c r="HB491" s="46">
        <f>IF($DS491,
IF( AND(BW491&lt;&gt;"", ISERR(_xlfn.NUMBERVALUE(BW491))), "El valor de bonificaciones salariales debe ser un número válido. ", "")
)</f>
        <v/>
      </c>
      <c r="HC491" s="46">
        <f>IF($DS491,
IF( AND(BX491&lt;&gt;"", ISERR(_xlfn.NUMBERVALUE(BX491))), "El valor de bonificaciones NO salariales debe ser un número válido. ", "")
)</f>
        <v/>
      </c>
      <c r="HD491" s="46">
        <f>IF($DS491,
IF( AND(BY491&lt;&gt;"", ISERR(_xlfn.NUMBERVALUE(BY491))), "El valor de compensaciones ordinarias debe ser un número válido. ", "")
)</f>
        <v/>
      </c>
      <c r="HE491" s="46">
        <f>IF($DS491,
IF( AND(BZ491&lt;&gt;"", ISERR(_xlfn.NUMBERVALUE(BZ491))), "El valor de compensaciones extraordinarias debe ser un número válido. ", "")
)</f>
        <v/>
      </c>
      <c r="HF491" s="46">
        <f>IF($DS491,
IF( AND(CA491&lt;&gt;"", ISERR(_xlfn.NUMBERVALUE(CA491))), "El valor de comisiones debe ser un número válido. ", "")
)</f>
        <v/>
      </c>
      <c r="HG491" s="46">
        <f>IF($DS491,
IF( AND(CB491&lt;&gt;"", ISERR(_xlfn.NUMBERVALUE(CB491))), "El valor de ausencia por huega debe ser un número válido. ", "")
)</f>
        <v/>
      </c>
      <c r="HH491" s="46">
        <f>IF($DS491,
IF( AND(CC491&lt;&gt;"", ISERR(_xlfn.NUMBERVALUE(CC491))), "El valor de anticipos debe ser un número válido. ", "")
)</f>
        <v/>
      </c>
      <c r="HI491" s="46">
        <f>IF($DS491,
IF( AND(CD491&lt;&gt;"", ISERR(_xlfn.NUMBERVALUE(CD491))), "El valor de pagos a terceros debe ser un número válido. ", "")
)</f>
        <v/>
      </c>
      <c r="HJ491" s="46">
        <f>IF($DS491,
IF( AND(CE491&lt;&gt;"", ISERR(_xlfn.NUMBERVALUE(CE491))), "El valor de dotación debe ser un número válido. ", "")
)</f>
        <v/>
      </c>
      <c r="HK491" s="46">
        <f>IF($DS491,
IF( AND(CF491&lt;&gt;"", ISERR(_xlfn.NUMBERVALUE(CF491))), "El valor de apoyo sostenibilidad debe ser un número válido. ", "")
)</f>
        <v/>
      </c>
      <c r="HL491" s="46">
        <f>IF($DS491,
IF( AND(CG491&lt;&gt;"", ISERR(_xlfn.NUMBERVALUE(CG491))), "El valor de teletrabajo debe ser un número válido. ", "")
)</f>
        <v/>
      </c>
      <c r="HM491" s="46">
        <f>IF($DS491,
IF( AND(CH491&lt;&gt;"", ISERR(_xlfn.NUMBERVALUE(CH491))), "El valor de bonificación de retiro debe ser un número válido. ", "")
)</f>
        <v/>
      </c>
      <c r="HN491" s="46">
        <f>IF($DS491,
IF( AND(CI491&lt;&gt;"", ISERR(_xlfn.NUMBERVALUE(CI491))), "El valor de indemnización de retiro debe ser un número válido. ", "")
)</f>
        <v/>
      </c>
      <c r="HO491" s="46">
        <f>IF($DS491,
IF( AND(CJ491&lt;&gt;"", ISERR(_xlfn.NUMBERVALUE(CJ491))), "El valor de reintegros debe ser un número válido. ", "")
)</f>
        <v/>
      </c>
      <c r="HP491" s="46">
        <f>CONCATENATE(CK491,CL491,CM491)&lt;&gt;""</f>
        <v/>
      </c>
      <c r="HQ491" s="46">
        <f>IF(AND($DS491,HP491),
IF(CK491="","Debes escribir la descripción de otro concepto no categorizado. ",""),
""
)</f>
        <v/>
      </c>
      <c r="HR491" s="46">
        <f>IF(AND($DS491,HP491),
IF(CONCATENATE(CL491,CM491)="","Debes escribir al menos un valor de concepto no categorizado (salarial o no salarial). ",
IF(ISERR(_xlfn.NUMBERVALUE(CL491)),"El valor salarial concepto no categorizado debe ser un número válido. ","")
),
""
)</f>
        <v/>
      </c>
      <c r="HS491" s="46">
        <f>IF(AND($DS491,HP491),
IF(CONCATENATE(CL491,CM491)="","Debes escribir al menos un valor de concepto no categorizado (salarial o no salarial). ",
IF(ISERR(_xlfn.NUMBERVALUE(CM491)),"El valor NO salarial concepto no categorizado debe ser un número válido. ","")
),
""
)</f>
        <v/>
      </c>
      <c r="HT491" s="46">
        <f>IF($DS491,
IF(CN491="","Debes escribir el porcentaje del aporte a salud. ",
IF( ISERR(_xlfn.NUMBERVALUE(CN491)), "El valor del porcentaje del aporte a salud debe ser un número válido. ", "")
)
)</f>
        <v/>
      </c>
      <c r="HU491" s="46">
        <f>IF($DS491,
IF(CO491="","Debes escribir el valor del aporte a salud. ",
IF( ISERR(_xlfn.NUMBERVALUE(CO491)), "El valor del aporte a salud debe ser un número válido. ", "")
)
)</f>
        <v/>
      </c>
      <c r="HV491" s="46">
        <f>IF($DS491,
IF( AND(CP491&lt;&gt;"", ISERR(_xlfn.NUMBERVALUE(CP491))), "El valor plan complementario debe ser un número válido. ", "")
)</f>
        <v/>
      </c>
      <c r="HW491" s="46">
        <f>IF($DS491,
IF(CQ491="","Debes escribir el porcentaje del aporte a pensión. ",
IF( ISERR(_xlfn.NUMBERVALUE(CQ491)), "El valor del porcentaje del aporte a pensión debe ser un número válido. ", "")
)
)</f>
        <v/>
      </c>
      <c r="HX491" s="46">
        <f>IF($DS491,
IF(CR491="","Debes escribir el valor del aporte a pensión. ",
IF( ISERR(_xlfn.NUMBERVALUE(CR491)), "El valor del aporte a salud debe ser un número válido. ", "")
)
)</f>
        <v/>
      </c>
      <c r="HY491" s="46">
        <f>IF($DS491,
IF( AND(CS491&lt;&gt;"", ISERR(_xlfn.NUMBERVALUE(CS491))), "El valor pensión voluntaria debe ser un número válido. ", "")
)</f>
        <v/>
      </c>
      <c r="HZ491" s="46">
        <f>CONCATENATE(CT491,CU491,CV491,CW491)&lt;&gt;""</f>
        <v/>
      </c>
      <c r="IA491" s="46">
        <f>IF(AND($DS491,HZ491),
IF(CT491="","Debes escribir el % del fondo de seguridad pensional. ",
IF( ISERR(_xlfn.NUMBERVALUE(CT491)), "El % del fondo de seguridad debe ser un número válido. ", "")
),
""
)</f>
        <v/>
      </c>
      <c r="IB491" s="46">
        <f>IF(AND($DS491,HZ491),
IF(CU491="","Debes escribir el valor del aporte al fondo de solidaridad pensional. ",
IF( ISERR(_xlfn.NUMBERVALUE(CU491)), "El valor del aporte al fondo de solidaridad pensional debe ser un número válido. ", "")
),
""
)</f>
        <v/>
      </c>
      <c r="IC491" s="46">
        <f>IF(AND($DS491,HZ491),
IF(CV491="","Debes escribir el % del fondo de subsistencia. ",
IF( ISERR(_xlfn.NUMBERVALUE(CV491)), "El % del fondo de subsistencia debe ser un número válido. ", "")
),
""
)</f>
        <v/>
      </c>
      <c r="ID491" s="46">
        <f>IF(AND($DS491,HZ491),
IF(CW491="","Debes escribir el valor del fondo de subsistencia. ",
IF( ISERR(_xlfn.NUMBERVALUE(CW491)), "El valor del fondo de subsistencia debe ser un número válido. ", "")
),
""
)</f>
        <v/>
      </c>
      <c r="IE491" s="46">
        <f>CONCATENATE(CX491,CY491)&lt;&gt;""</f>
        <v/>
      </c>
      <c r="IF491" s="46">
        <f>IF(AND($DS491,IE491),
IF(CX491="","Debes escribir el % de sindicato. ",
IF( ISERR(_xlfn.NUMBERVALUE(CX491)), "El % de sindicato debe ser un número válido. ", "")
),
""
)</f>
        <v/>
      </c>
      <c r="IG491" s="46">
        <f>IF(AND($DS491,IE491),
IF(CY491="","Debes escribir el valor del sindicato. ",
IF( ISERR(_xlfn.NUMBERVALUE(CY491)), "El valor del sindicato debe ser un número válido. ", "")
),
""
)</f>
        <v/>
      </c>
      <c r="IH491" s="46">
        <f>IF($DS491,
IF( AND(CZ491&lt;&gt;"", ISERR(_xlfn.NUMBERVALUE(CZ491))), "El valor de sanción pública debe ser un número válido. ", "")
)</f>
        <v/>
      </c>
      <c r="II491" s="46">
        <f>IF($DS491,
IF( AND(DA491&lt;&gt;"", ISERR(_xlfn.NUMBERVALUE(DA491))), "El valor de sanción privada debe ser un número válido. ", "")
)</f>
        <v/>
      </c>
      <c r="IJ491" s="46">
        <f>CONCATENATE(DB491,DC491)&lt;&gt;""</f>
        <v/>
      </c>
      <c r="IK491" s="46">
        <f>IF(AND($DS491,IJ491),
IF(DB491="","Debes escribir la descripción de libranza. ",""),
""
)</f>
        <v/>
      </c>
      <c r="IL491" s="46">
        <f>IF(AND($DS491,IJ491),
IF(DC491="","Debes escribir la cuota libranza. ",
IF(ISERR(_xlfn.NUMBERVALUE(DC491)),"El valor de la cuota libranza debe ser un número válido. ","")
),
""
)</f>
        <v/>
      </c>
      <c r="IM491" s="46">
        <f>IF($DS491,
IF( AND(DD491&lt;&gt;"", ISERR(_xlfn.NUMBERVALUE(DD491))), "El valor de pagos a terceros debe ser un número válido. ", "")
)</f>
        <v/>
      </c>
      <c r="IN491" s="46">
        <f>IF($DS491,
IF( AND(DE491&lt;&gt;"", ISERR(_xlfn.NUMBERVALUE(DE491))), "El valor de anticipos debe ser un número válido. ", "")
)</f>
        <v/>
      </c>
      <c r="IO491" s="46">
        <f>IF($DS491,
IF( AND(DF491&lt;&gt;"", ISERR(_xlfn.NUMBERVALUE(DF491))), "El valor de AFC debe ser un número válido. ", "")
)</f>
        <v/>
      </c>
      <c r="IP491" s="46">
        <f>IF($DS491,
IF( AND(DG491&lt;&gt;"", ISERR(_xlfn.NUMBERVALUE(DG491))), "El valor de rete-fuente debe ser un número válido. ", "")
)</f>
        <v/>
      </c>
      <c r="IQ491" s="46">
        <f>IF($DS491,
IF( AND(DH491&lt;&gt;"", ISERR(_xlfn.NUMBERVALUE(DH491))), "El valor de cooperativa de trabajo debe ser un número válido. ", "")
)</f>
        <v/>
      </c>
      <c r="IR491" s="46">
        <f>IF($DS491,
IF( AND(DI491&lt;&gt;"", ISERR(_xlfn.NUMBERVALUE(DI491))), "El valor de embargo fiscal debe ser un número válido. ", "")
)</f>
        <v/>
      </c>
      <c r="IS491" s="46">
        <f>IF($DS491,
IF( AND(DJ491&lt;&gt;"", ISERR(_xlfn.NUMBERVALUE(DJ491))), "El valor de educación debe ser un número válido. ", "")
)</f>
        <v/>
      </c>
      <c r="IT491" s="46">
        <f>IF($DS491,
IF( AND(DK491&lt;&gt;"", ISERR(_xlfn.NUMBERVALUE(DK491))), "El valor de reintegro debe ser un número válido. ", "")
)</f>
        <v/>
      </c>
      <c r="IU491" s="46">
        <f>IF($DS491,
IF( AND(DL491&lt;&gt;"", ISERR(_xlfn.NUMBERVALUE(DL491))), "El valor de deuda debe ser un número válido. ", "")
)</f>
        <v/>
      </c>
      <c r="IV491" s="46">
        <f>IF($DS491,
IF( AND(DM491&lt;&gt;"", ISERR(_xlfn.NUMBERVALUE(DM491))), "El valor de otras deducciones debe ser un número válido. ", "")
)</f>
        <v/>
      </c>
      <c r="IW491" s="46">
        <f>IF($DS491,
IF(DN491="","Debes escribir el valor de los devengos totales. ",
IF( ISERR(_xlfn.NUMBERVALUE(DN491)), "El valor de los devengos totales debe ser un número válido. ", "")
)
)</f>
        <v/>
      </c>
      <c r="IX491" s="46">
        <f>IF($DS491,
IF(DO491="","Debes escribir el valor de las deducciones totales. ",
IF( ISERR(_xlfn.NUMBERVALUE(DO491)), "El valor de las deducciones totales debe ser un número válido. ", "")
)
)</f>
        <v/>
      </c>
      <c r="IY491" s="46">
        <f>IF($DS491,
IF(DP491="","Debes escribir el valor del salario total. ",
IF( ISERR(_xlfn.NUMBERVALUE(DP491)), "El valor del salario total debe ser un número válido. ", "")
)
)</f>
        <v/>
      </c>
    </row>
    <row r="492">
      <c r="B492" s="48" t="n">
        <v>480</v>
      </c>
      <c r="C492" s="61">
        <f>IF(AND(DS492,DP492&lt;&gt;""),
IF(DQ492="","OK","Error"),
""
)</f>
        <v/>
      </c>
      <c r="D492" s="53" t="n"/>
      <c r="E492" s="52" t="n"/>
      <c r="F492" s="112" t="n"/>
      <c r="G492" s="52" t="n"/>
      <c r="H492" s="53" t="n"/>
      <c r="I492" s="52" t="n"/>
      <c r="J492" s="52" t="n"/>
      <c r="K492" s="53" t="n"/>
      <c r="L492" s="55" t="n"/>
      <c r="M492" s="108" t="n"/>
      <c r="N492" s="56" t="n"/>
      <c r="O492" s="52" t="n"/>
      <c r="P492" s="52" t="n"/>
      <c r="Q492" s="52" t="n"/>
      <c r="R492" s="52" t="n"/>
      <c r="S492" s="52" t="n"/>
      <c r="T492" s="53" t="n"/>
      <c r="U492" s="52" t="n"/>
      <c r="V492" s="52" t="n"/>
      <c r="W492" s="55" t="n"/>
      <c r="X492" s="55" t="n"/>
      <c r="Y492" s="52" t="n"/>
      <c r="Z492" s="55" t="n"/>
      <c r="AA492" s="52" t="n"/>
      <c r="AB492" s="53" t="n"/>
      <c r="AC492" s="53" t="n"/>
      <c r="AD492" s="53" t="n"/>
      <c r="AE492" s="177" t="n"/>
      <c r="AF492" s="113" t="n"/>
      <c r="AG492" s="177" t="n"/>
      <c r="AH492" s="178" t="n"/>
      <c r="AI492" s="178" t="n"/>
      <c r="AJ492" s="178" t="n"/>
      <c r="AK492" s="114" t="n"/>
      <c r="AL492" s="178" t="n"/>
      <c r="AM492" s="114" t="n"/>
      <c r="AN492" s="178" t="n"/>
      <c r="AO492" s="114" t="n"/>
      <c r="AP492" s="178" t="n"/>
      <c r="AQ492" s="114" t="n"/>
      <c r="AR492" s="178" t="n"/>
      <c r="AS492" s="114" t="n"/>
      <c r="AT492" s="178" t="n"/>
      <c r="AU492" s="114" t="n"/>
      <c r="AV492" s="178" t="n"/>
      <c r="AW492" s="114" t="n"/>
      <c r="AX492" s="178" t="n"/>
      <c r="AY492" s="114" t="n"/>
      <c r="AZ492" s="178" t="n"/>
      <c r="BA492" s="114" t="n"/>
      <c r="BB492" s="178" t="n"/>
      <c r="BC492" s="114" t="n"/>
      <c r="BD492" s="178" t="n"/>
      <c r="BE492" s="178" t="n"/>
      <c r="BF492" s="178" t="n"/>
      <c r="BG492" s="59" t="n"/>
      <c r="BH492" s="178" t="n"/>
      <c r="BI492" s="114" t="n"/>
      <c r="BJ492" s="53" t="n"/>
      <c r="BK492" s="178" t="n"/>
      <c r="BL492" s="114" t="n"/>
      <c r="BM492" s="178" t="n"/>
      <c r="BN492" s="114" t="n"/>
      <c r="BO492" s="178" t="n"/>
      <c r="BP492" s="178" t="n"/>
      <c r="BQ492" s="178" t="n"/>
      <c r="BR492" s="178" t="n"/>
      <c r="BS492" s="178" t="n"/>
      <c r="BT492" s="178" t="n"/>
      <c r="BU492" s="178" t="n"/>
      <c r="BV492" s="178" t="n"/>
      <c r="BW492" s="178" t="n"/>
      <c r="BX492" s="178" t="n"/>
      <c r="BY492" s="178" t="n"/>
      <c r="BZ492" s="178" t="n"/>
      <c r="CA492" s="178" t="n"/>
      <c r="CB492" s="178" t="n"/>
      <c r="CC492" s="178" t="n"/>
      <c r="CD492" s="178" t="n"/>
      <c r="CE492" s="178" t="n"/>
      <c r="CF492" s="178" t="n"/>
      <c r="CG492" s="178" t="n"/>
      <c r="CH492" s="178" t="n"/>
      <c r="CI492" s="178" t="n"/>
      <c r="CJ492" s="178" t="n"/>
      <c r="CK492" s="53" t="n"/>
      <c r="CL492" s="178" t="n"/>
      <c r="CM492" s="178" t="n"/>
      <c r="CN492" s="60" t="n"/>
      <c r="CO492" s="177" t="n"/>
      <c r="CP492" s="178" t="n"/>
      <c r="CQ492" s="60" t="n"/>
      <c r="CR492" s="177" t="n"/>
      <c r="CS492" s="178" t="n"/>
      <c r="CT492" s="59" t="n"/>
      <c r="CU492" s="178" t="n"/>
      <c r="CV492" s="59" t="n"/>
      <c r="CW492" s="178" t="n"/>
      <c r="CX492" s="59" t="n"/>
      <c r="CY492" s="178" t="n"/>
      <c r="CZ492" s="178" t="n"/>
      <c r="DA492" s="178" t="n"/>
      <c r="DB492" s="53" t="n"/>
      <c r="DC492" s="178" t="n"/>
      <c r="DD492" s="178" t="n"/>
      <c r="DE492" s="178" t="n"/>
      <c r="DF492" s="178" t="n"/>
      <c r="DG492" s="178" t="n"/>
      <c r="DH492" s="178" t="n"/>
      <c r="DI492" s="178" t="n"/>
      <c r="DJ492" s="178" t="n"/>
      <c r="DK492" s="178" t="n"/>
      <c r="DL492" s="178" t="n"/>
      <c r="DM492" s="178" t="n"/>
      <c r="DN492" s="177" t="n"/>
      <c r="DO492" s="177" t="n"/>
      <c r="DP492" s="177" t="n"/>
      <c r="DQ492" s="76">
        <f>IF(AND(DS492,DP492&lt;&gt;""),
CONCATENATE(DT492,DU492,DV492,DW492,DX492,DY492,DZ492,EA492,EB492,EC492,ED492,EE492,EF492,EG492,EH492,EI492,EJ492,EK492,EL492,EM492,EN492,EO492,EP492,EQ492,ES492,ET492,EU492,EV492,EW492,EX492,EY492,EZ492,FA492,FC492,FD492,FF492,FG492,FI492,FJ492,FL492,FM492,FO492,FP492,FR492,FS492,FU492,FV492,FX492,FY492,GA492,GB492,GD492,GE492,GF492,GH492,GI492,GJ492,GL492,GM492,GN492,GP492,GQ492,GS492,GT492,GU492,GV492,GW492,GX492,GY492,GZ492,HA492,HB492,HC492,HD492,HE492,HF492,HG492,HH492,HI492,HJ492,HK492,HL492,HM492,HN492,HO492,HQ492,HR492,HS492,HT492,HU492,HV492,HW492,HX492,HY492,IA492,IB492,IC492,ID492,IF492,IG492,IH492,II492,IK492,IL492,IM492,IN492,IO492,IP492,IQ492,IR492,IS492,IT492,IU492,IV492,IW492,IX492,IY492,IZ492),
""
)</f>
        <v/>
      </c>
      <c r="DR492" s="53" t="n"/>
      <c r="DS492" s="46">
        <f>CONCATENATE(D492,$E492,$F492,$G492,H492,$I492,$J492,K492,$L492,$M492,N492,$O492,$P492,$Q492,$R492,$S492,T492,$U492,$V492,$W492,$X492,$Y492,$Z492,$AA492,AB492,AC492,AD492,$AE492,$AF492,$AG492,AH492,AI492,AJ492,AK492,AL492,AM492,AN492,AO492,AP492,AQ492,AR492,AS492,AT492,AU492,AV492,AW492,AX492,AY492,AZ492,BA492,BB492,BC492,BD492,BE492,BF492,BG492,BH492,BI492,BJ492,BK492,BL492,BM492,BN492,BO492,BP492,BQ492,BR492,BS492,BT492,BU492,BV492,BW492,BX492,BY492,BZ492,CA492,CB492,CC492,CD492,CE492,CF492,CG492,CH492,CI492,CJ492,CK492,CL492,CM492,$CN492,$CO492,CP492,$CQ492,$CR492,CS492,CT492,CU492,CV492,CW492,CX492,CY492,CZ492,DA492,DB492,DC492,DD492,DE492,DF492,DG492,DH492,DI492,DJ492,DK492,DL492,DM492,$DN492,$DO492,$DP492,DR492)&lt;&gt;""</f>
        <v/>
      </c>
      <c r="DT492" s="46">
        <f>IF(AND($DS492,$E$4&lt;&gt;""),
IF(LEFT($E$4,2) = "1.",
IF(D492&lt;&gt;"","El CUNE sólo se envía en operaciones de novedad o ajuste. ",""),
IF(D492="","Debes escribir un CUNE válido para realizar operaciones de novedad o ajuste. ","")),
""
)</f>
        <v/>
      </c>
      <c r="DU492" s="46">
        <f>IF($DS492,
IF(E492="","Debes seleccionar el tipo de documento del empleado. ",
IF(_xlfn.IFNA(VLOOKUP(E492,TIPO_DE_DOCUMENTO,1,FALSE),-1)=-1,"El tipo de documento no es válido (por favor seleccionarlo de la lista). ","")
)
)</f>
        <v/>
      </c>
      <c r="DV492" s="46">
        <f>IF($DS492,
IF(F492="","Debes escribir el número de documento del empleado. ","")
)</f>
        <v/>
      </c>
      <c r="DW492" s="46">
        <f>IF($DS492,
IF(G492="","Debes escribir el primer nombre del empleado. ","")
)</f>
        <v/>
      </c>
      <c r="DY492" s="46">
        <f>IF($DS492,
IF(I492="","Debes escribir el primer apellido del empleado. ","")
)</f>
        <v/>
      </c>
      <c r="DZ492" s="46">
        <f>IF($DS492,
IF(J492="","Debes escribir el segundo apellido del empleado. ","")
)</f>
        <v/>
      </c>
      <c r="EB492" s="46">
        <f>IF($DS492,
IF(L492="","Debes escribir la fecha de ingreso del empleado. ",
IF(ISERR(DATE(YEAR(L492),MONTH(L492),DAY(L492))), "El valor ingresado en fecha de ingreso no tiene un formato válido. ","")
)
)</f>
        <v/>
      </c>
      <c r="EC492" s="46">
        <f>IF($DS492,
IF(M492="","Debes escribir el tiempo laborado. ",
IF( IFERROR(INT(M492),1.1) &lt;&gt; IFERROR(_xlfn.NUMBERVALUE(M492),1), "El valor de los días trabajados debe ser un número entero. ", "")
)
)</f>
        <v/>
      </c>
      <c r="ED492" s="46">
        <f>IF($DS492,
IF( AND(N492&lt;&gt;"", ISERR(DATE(YEAR(N492),MONTH(N492),DAY(N492))) ), "El valor ingresado en fecha de ingreso no tiene un formato válido. ",
IF( AND(N492&lt;&gt;"", $E$6&lt;&gt;"", DATE(YEAR(N492), MONTH(N492), 1) &lt;&gt; IFERROR(DATE(MID($E$6, 1, 4), MID($E$6, 6, 2),1), "1/1/1900") ), "La fecha de retiro debe estar dentro del período liquidado. ", "")
)
)</f>
        <v/>
      </c>
      <c r="EE492" s="46">
        <f>IF($DS492,
IF(O492="","Debes seleccionar el tipo de trabajador. ",
IF(_xlfn.IFNA(VLOOKUP(O492,TIPO_DE_TRABAJADOR,1,FALSE),-1)=-1,"El tipo de trabajador no es válido (por favor seleccionarlo de la lista). ","")
)
)</f>
        <v/>
      </c>
      <c r="EF492" s="46">
        <f>IF($DS492,
IF(P492="","Debes seleccionar si es un trabajador dependiente pensionado por vejez. ",
IF(_xlfn.IFNA(VLOOKUP(P492,SUBTIPO_DE_TRABAJADOR,1,FALSE),-1)=-1,"El tipo de trabajador dependiente pensionado por vejez no es válido (por favor seleccionarlo de la lista). ","")
)
)</f>
        <v/>
      </c>
      <c r="EG492" s="46">
        <f>IF($DS492,
IF(Q492="","Debes seleccionar el tipo de contrato del trabajador. ",
IF(_xlfn.IFNA(VLOOKUP(Q492,TIPO_DE_CONTRATO,1,FALSE),-1)=-1,"El tipo de contrato del trabajador no es válido (por favor seleccionarlo de la lista). ","")
)
)</f>
        <v/>
      </c>
      <c r="EH492" s="46">
        <f>IF($DS492,
IF(R492="","Debes seleccionar si es un salario integral. ",
IF(_xlfn.IFNA(VLOOKUP(R492,SI_NO,1,FALSE),-1)=-1,"Valor no válido para salario integral (por favor seleccionarlo de la lista). ","")
)
)</f>
        <v/>
      </c>
      <c r="EI492" s="46">
        <f>IF($DS492,
IF(S492="","Debes seleccionar si el trabajador realiza actividades de riesgo. ",
IF(_xlfn.IFNA(VLOOKUP(S492,SI_NO,1,FALSE),-1)=-1,"Valor no válido para actividad de alto riesgo (por favor seleccionarlo de la lista). ","")
)
)</f>
        <v/>
      </c>
      <c r="EK492" s="46">
        <f>IF($DS492,
IF(U492="","Debes escribir el código del municipio de residencia del trabajador. ",
IF(_xlfn.IFNA(VLOOKUP(U492,MUNICIPIO,1,FALSE),-1)=-1,"El municipio de residencia del trabajador es inválido (por favor seleccionarlo de la lista). ","")
)
)</f>
        <v/>
      </c>
      <c r="EL492" s="46">
        <f>IF($DS492,
IF(V492="","Debes escribir el la dirección de residendia del trabajador. ","")
)</f>
        <v/>
      </c>
      <c r="EM492" s="46">
        <f>IF($DS492,
IF(W492="","Debes escribir la fecha de inicio de la liquidación. ",
IF(ISERR(DATE(YEAR(W492),MONTH(W492),DAY(W492))),"El valor ingresado en fecha de inicio de liquidación no tiene un formato válido. ",
IF( AND($E$6&lt;&gt;"", DATE(YEAR(W492), MONTH(W492), 1) &lt;&gt; IFERROR(DATE(MID($E$6, 1, 4), MID($E$6, 6, 2),1), "1/1/1900") ), "La fecha de inicio de la liquidación debe estar dentro del período liquidado. ", "")
)
)
)</f>
        <v/>
      </c>
      <c r="EN492" s="46">
        <f>IF($DS492,
IF(X492="","Debes escribir la fecha de fin de la liquidación. ",
IF(ISERR(DATE(YEAR(X492),MONTH(X492),DAY(X492))),"El valor ingresado en fecha de fin de liquidación no tiene un formato válido. ",
IF( AND($E$6&lt;&gt;"", DATE(YEAR(X492), MONTH(X492), 1) &lt;&gt; IFERROR(DATE(MID($E$6, 1, 4), MID($E$6, 6, 2),1), "1/1/1900") ), "La fecha de fin de la liquidación debe estar dentro del período liquidado. ", "")
)
)
)</f>
        <v/>
      </c>
      <c r="EO492" s="46">
        <f>IF($DS492,
IF(Y492="","Debes escribir la frecuencia de pago del trabajador. ",
IF(_xlfn.IFNA(VLOOKUP(Y492,PERÍODO_DE_NÓMINA,1,FALSE),-1)=-1,"La frecuencia de pago es inválida (por favor seleccionarlo de la lista). ","")
)
)</f>
        <v/>
      </c>
      <c r="EP492" s="46">
        <f>IF($DS492,
IF(Z492="","Debes escribir la fecha de pago. ",
IF(ISERR(DATE(YEAR(Z492),MONTH(Z492),DAY(Z492))), "El valor ingresado en fecha de pago no tiene un formato válido. ","")
)
)</f>
        <v/>
      </c>
      <c r="EQ492" s="46">
        <f>IF($DS492,
IF(AA492="","Debes escribir el medio de pago. ",
IF(_xlfn.IFNA(VLOOKUP(AA492,MEDIOS_DE_PAGO,1,FALSE),-1)=-1,"El medio de pago es inválido (por favor seleccionarlo de la lista). ","")
)
)</f>
        <v/>
      </c>
      <c r="ER492" s="46">
        <f>OR(AA492='Tablas '!$T$4,AA492='Tablas '!$T$7,AA492='Tablas '!$T$8,AA492='Tablas '!$T$11)</f>
        <v/>
      </c>
      <c r="ES492" s="46">
        <f>IF(AND($DS492,ER492),
IF(AB492="","Debes escribir la entidad bancaria. ",""),
""
)</f>
        <v/>
      </c>
      <c r="ET492" s="46">
        <f>IF(AND($DS492,ER492),
IF(AC492="","Debes escribir el tipo de cuenta bancaria. ",
IF(_xlfn.IFNA(VLOOKUP(AC492,TIPO_DE_CUENTA,1,FALSE),-1)=-1,"El tipo de cuenta bancaria es inválida (por favor seleccionarlo de la lista). ","")
),
""
)</f>
        <v/>
      </c>
      <c r="EU492" s="46">
        <f>IF(AND($DS492,ER492),
IF(AD492="","Debes escribir el número de cuenta bancaria. ",""),
""
)</f>
        <v/>
      </c>
      <c r="EV492" s="46">
        <f>IF($DS492,
IF(AE492="","Debes escribir el valor del sueldo básico. ",
IF( ISERR(_xlfn.NUMBERVALUE(AE492)), "El valor del sueldo básico debe ser un número válido. ", "")
)
)</f>
        <v/>
      </c>
      <c r="EW492" s="46">
        <f>IF($DS492,
IF(AF492="","Debes escribir el número de días trabajados. ",
IF( IFERROR(INT(AF492),1.1) &lt;&gt; IFERROR(_xlfn.NUMBERVALUE(AF492),1), "La cantidad de días trabajados debe ser un número entero. ", "")
)
)</f>
        <v/>
      </c>
      <c r="EX492" s="46">
        <f>IF($DS492,
IF(AG492="","Debes escribir el valor del sueldo trabajado. ",
IF( ISERR(_xlfn.NUMBERVALUE(AG492)), "El valor del sueldo trabajado debe ser un número válido. ", "")
)
)</f>
        <v/>
      </c>
      <c r="EY492" s="46">
        <f>IF($DS492,
IF( AND(AH492&lt;&gt;"", ISERR(_xlfn.NUMBERVALUE(AH492))), "El valor del auxilio de transporte debe ser un número válido. ", "")
)</f>
        <v/>
      </c>
      <c r="EZ492" s="46">
        <f>IF($DS492,
IF( AND(AI492&lt;&gt;"", ISERR(_xlfn.NUMBERVALUE(AI492))), "El valor de viáticos salariales debe ser un número válido. ", "")
)</f>
        <v/>
      </c>
      <c r="FA492" s="46">
        <f>IF($DS492,
IF( AND(AJ492&lt;&gt;"", ISERR(_xlfn.NUMBERVALUE(AJ492))), "El valor de viáticos NO salariales debe ser un número válido. ", "")
)</f>
        <v/>
      </c>
      <c r="FB492" s="46">
        <f>CONCATENATE(AK492,AL492)&lt;&gt;""</f>
        <v/>
      </c>
      <c r="FC492" s="46">
        <f>IF(AND($DS492,FB492),
IF(AK492="","Debes escribir el número de horas extras diurnas. ",
IF( IFERROR(INT(AK492),1.1) &lt;&gt; IFERROR(_xlfn.NUMBERVALUE(AK492),1), "La cantidad de horas extras diurnas debe ser un número entero. ", "")
),
""
)</f>
        <v/>
      </c>
      <c r="FD492" s="46">
        <f>IF(AND($DS492,FB492),
IF(AL492="","Debes escribir el valor de las horas extras diurnas. ",
IF( ISERR(_xlfn.NUMBERVALUE(AL492)), "El valor de las horas extras duirnas debe ser un número válido. ", "")
),
""
)</f>
        <v/>
      </c>
      <c r="FE492" s="46">
        <f>CONCATENATE(AM492,AN492)&lt;&gt;""</f>
        <v/>
      </c>
      <c r="FF492" s="46">
        <f>IF(AND($DS492,FE492),
IF(AM492="","Debes escribir el número de horas extras nocturnas. ",
IF( IFERROR(INT(AM492),1.1) &lt;&gt; IFERROR(_xlfn.NUMBERVALUE(AM492),1), "La cantidad de horas extras nocturnas debe ser un número entero. ", "")
),
""
)</f>
        <v/>
      </c>
      <c r="FG492" s="46">
        <f>IF(AND($DS492,FE492),
IF(AN492="","Debes escribir el valor de las horas extras nocturnas. ",
IF( ISERR(_xlfn.NUMBERVALUE(AN492)), "El valor de las horas extras nocturnas debe ser un número válido. ", "")
),
""
)</f>
        <v/>
      </c>
      <c r="FH492" s="46">
        <f>CONCATENATE(AO492,AP492)&lt;&gt;""</f>
        <v/>
      </c>
      <c r="FI492" s="46">
        <f>IF(AND($DS492,FH492),
IF(AO492="","Debes escribir el número de horas extras diurnas dominicales y festivas. ",
IF( IFERROR(INT(AO492),1.1) &lt;&gt; IFERROR(_xlfn.NUMBERVALUE(AO492),1), "La cantidad de horas extras diurnas dominicales y festivas debe ser un número entero. ", "")
),
""
)</f>
        <v/>
      </c>
      <c r="FJ492" s="46">
        <f>IF(AND($DS492,FH492),
IF(AP492="","Debes escribir el valor de las horas extras diurnas dominicales y festivas. ",
IF( ISERR(_xlfn.NUMBERVALUE(AP492)), "El valor de las horas extras diurnas dominicales y festivas debe ser un número válido. ", "")
),
""
)</f>
        <v/>
      </c>
      <c r="FK492" s="46">
        <f>CONCATENATE(AQ492,AR492)&lt;&gt;""</f>
        <v/>
      </c>
      <c r="FL492" s="46">
        <f>IF(AND($DS492,FK492),
IF(AQ492="","Debes escribir el número de horas extras nocturnas dominicales y festivas. ",
IF( IFERROR(INT(AQ492),1.1) &lt;&gt; IFERROR(_xlfn.NUMBERVALUE(AQ492),1), "La cantidad de horas extras nocturnas dominicales y festivas debe ser un número entero. ", "")
),
""
)</f>
        <v/>
      </c>
      <c r="FM492" s="46">
        <f>IF(AND($DS492,FK492),
IF(AR492="","Debes escribir el valor de las horas extras nocturnas dominicales y festivas. ",
IF( ISERR(_xlfn.NUMBERVALUE(AR492)), "El valor de las horas extras nocturnas dominicales y festivas debe ser un número válido. ", "")
),
""
)</f>
        <v/>
      </c>
      <c r="FN492" s="46">
        <f>CONCATENATE(AS492,AT492)&lt;&gt;""</f>
        <v/>
      </c>
      <c r="FO492" s="46">
        <f>IF(AND($DS492,FN492),
IF(AS492="","Debes escribir el número de horas recargo nocturno. ",
IF( IFERROR(INT(AS492),1.1) &lt;&gt; IFERROR(_xlfn.NUMBERVALUE(AS492),1), "La cantidad de horas recargo nocturno debe ser un número entero. ", "")
),
""
)</f>
        <v/>
      </c>
      <c r="FP492" s="46">
        <f>IF(AND($DS492,FN492),
IF(AT492="","Debes escribir el valor de las horas recargo nocturno. ",
IF( ISERR(_xlfn.NUMBERVALUE(AT492)), "El valor de las horas recargo nocturno debe ser un número válido. ", "")
),
""
)</f>
        <v/>
      </c>
      <c r="FQ492" s="46">
        <f>CONCATENATE(AU492,AV492)&lt;&gt;""</f>
        <v/>
      </c>
      <c r="FR492" s="46">
        <f>IF(AND($DS492,FQ492),
IF(AU492="","Debes escribir el número de horas recargo diurno dominical y festivo. ",
IF( IFERROR(INT(AU492),1.1) &lt;&gt; IFERROR(_xlfn.NUMBERVALUE(AU492),1), "La cantidad de horas recargo diurno dominical y festivo debe ser un número entero. ", "")
),
""
)</f>
        <v/>
      </c>
      <c r="FS492" s="46">
        <f>IF(AND($DS492,FQ492),
IF(AV492="","Debes escribir el valor de las horas recargo diurno dominical y festivo. ",
IF( ISERR(_xlfn.NUMBERVALUE(AV492)), "El valor de las horas recargo diurno dominical y festivo debe ser un número válido. ", "")
),
""
)</f>
        <v/>
      </c>
      <c r="FT492" s="46">
        <f>CONCATENATE(AW492,AX492)&lt;&gt;""</f>
        <v/>
      </c>
      <c r="FU492" s="46">
        <f>IF(AND($DS492,FT492),
IF(AW492="","Debes escribir el número de horas recargo nocturno dominical y festivo. ",
IF( IFERROR(INT(AW492),1.1) &lt;&gt; IFERROR(_xlfn.NUMBERVALUE(AW492),1), "La cantidad de horas recargo nocturno dominical y festivo debe ser un número entero. ", "")
),
""
)</f>
        <v/>
      </c>
      <c r="FV492" s="46">
        <f>IF(AND($DS492,FT492),
IF(AX492="","Debes escribir el valor de las horas recargo nocturno dominical y festivo. ",
IF( ISERR(_xlfn.NUMBERVALUE(AX492)), "El valor de las horas recargo nocturno dominical y festivo debe ser un número válido. ", "")
),
""
)</f>
        <v/>
      </c>
      <c r="FW492" s="46">
        <f>CONCATENATE(AY492,AZ492)&lt;&gt;""</f>
        <v/>
      </c>
      <c r="FX492" s="46">
        <f>IF(AND($DS492,FW492),
IF(AY492="","Debes escribir el número de días de vacaciones comunes. ",
IF( IFERROR(INT(AY492),1.1) &lt;&gt; IFERROR(_xlfn.NUMBERVALUE(AY492),1), "La cantidad de días de vacaciones comunes debe ser un número entero. ", "")
),
""
)</f>
        <v/>
      </c>
      <c r="FY492" s="46">
        <f>IF(AND($DS492,FW492),
IF(AZ492="","Debes escribir el valor de las vacaciones comunes. ",
IF( ISERR(_xlfn.NUMBERVALUE(AZ492)), "El valor de las vacaciones comunes debe ser un número válido. ", "")
),
""
)</f>
        <v/>
      </c>
      <c r="FZ492" s="46">
        <f>CONCATENATE(BA492,BB492)&lt;&gt;""</f>
        <v/>
      </c>
      <c r="GA492" s="46">
        <f>IF(AND($DS492,FZ492),
IF(BA492="","Debes escribir el número de días de vacaciones compensadas. ",
IF( IFERROR(INT(BA492),1.1) &lt;&gt; IFERROR(_xlfn.NUMBERVALUE(BA492),1), "La cantidad de días de vacaciones compensadas debe ser un número entero. ", "")
),
""
)</f>
        <v/>
      </c>
      <c r="GB492" s="46">
        <f>IF(AND($DS492,FZ492),
IF(BB492="","Debes escribir el valor de las vacaciones compensadas. ",
IF( ISERR(_xlfn.NUMBERVALUE(BB492)), "El valor de las vacaciones compensadas debe ser un número válido. ", "")
),
""
)</f>
        <v/>
      </c>
      <c r="GC492" s="46">
        <f>CONCATENATE(BC492,BD492)&lt;&gt;""</f>
        <v/>
      </c>
      <c r="GD492" s="46">
        <f>IF(AND($DS492,GC492),
IF(BC492="","Debes escribir el número de días de prima salarial. ",
IF( IFERROR(INT(BC492),1.1) &lt;&gt; IFERROR(_xlfn.NUMBERVALUE(BC492),1), "La cantidad de días de prima salarial debe ser un número entero. ", "")
),
""
)</f>
        <v/>
      </c>
      <c r="GE492" s="46">
        <f>IF(AND($DS492,GC492),
IF(BD492="","Debes escribir el valor de los días de prima salarial. ",
IF( ISERR(_xlfn.NUMBERVALUE(BD492)), "El valor de los días de prima salarial debe ser un número válido. ", "")
),
""
)</f>
        <v/>
      </c>
      <c r="GF492" s="46">
        <f>IF($DS492,
IF( AND(BE492&lt;&gt;"", ISERR(_xlfn.NUMBERVALUE(BE492))), "El valor de la prima NO saliarial debe ser un número válido. ", "")
)</f>
        <v/>
      </c>
      <c r="GG492" s="46">
        <f>CONCATENATE(BF492,BG492,BH492)&lt;&gt;""</f>
        <v/>
      </c>
      <c r="GH492" s="46">
        <f>IF(AND($DS492,GG492),
IF(BF492="","Debes escribir el valor de las cesantías. ",
IF( ISERR(_xlfn.NUMBERVALUE(BF492)), "El valor de las cesantías debe ser un número válido. ", "")
),
""
)</f>
        <v/>
      </c>
      <c r="GI492" s="46">
        <f>IF(AND($DS492,GG492),
IF(BG492="","Debes escribir el % de cesantías. ",
IF( ISERR(_xlfn.NUMBERVALUE(BG492)), "El % de cesantías debe ser un número válido. ", "")
),
""
)</f>
        <v/>
      </c>
      <c r="GJ492" s="46">
        <f>IF(AND($DS492,GG492),
IF(BH492="","Debes escribir el valor de intereses de cesantías. ",
IF( ISERR(_xlfn.NUMBERVALUE(BH492)), "El valor de intereses de cesantías debe ser un número válido. ", "")
),
""
)</f>
        <v/>
      </c>
      <c r="GK492" s="46">
        <f>CONCATENATE(BI492,BJ492,BK492)&lt;&gt;""</f>
        <v/>
      </c>
      <c r="GL492" s="46">
        <f>IF(AND($DS492,GK492),
IF(BI492="","Debes escribir el número de días de incapacidad. ",
IF( IFERROR(INT(BI492),1.1) &lt;&gt; IFERROR(_xlfn.NUMBERVALUE(BI492),1), "La cantidad de días de incapacidad debe ser un número entero. ", "")
),
""
)</f>
        <v/>
      </c>
      <c r="GM492" s="46">
        <f>IF(AND($DS492,GK492),
IF(BJ492="","Debes escribir el tipo de incapacidad. ",
IF(_xlfn.IFNA(VLOOKUP(BJ492,TIPO_DE_INCAPACIDAD,1,FALSE),-1)=-1,"El tipo de incapacidad es inválida (por favor seleccionarlo de la lista). ","")
),
""
)</f>
        <v/>
      </c>
      <c r="GN492" s="46">
        <f>IF(AND($DS492,GK492),
IF(BK492="","Debes escribir el valor de la incapacidad. ",
IF( ISERR(_xlfn.NUMBERVALUE(BK492)), "El valor de la incapacidad debe ser un número válido. ", "")
),
""
)</f>
        <v/>
      </c>
      <c r="GO492" s="46">
        <f>CONCATENATE(BL492,BM492)&lt;&gt;""</f>
        <v/>
      </c>
      <c r="GP492" s="46">
        <f>IF(AND($DS492,GO492),
IF(BL492="","Debes escribir el número de días de licencia de maternidad o paternidad. ",
IF( IFERROR(INT(BL492),1.1) &lt;&gt; IFERROR(_xlfn.NUMBERVALUE(BL492),1), "La cantidad de días de licencia de maternidad o paternidad debe ser un número entero. ", "")
),
""
)</f>
        <v/>
      </c>
      <c r="GQ492" s="46">
        <f>IF(AND($DS492,GO492),
IF(BM492="","Debes escribir el valor de la licencia de maternidad o paternidad. ",
IF( ISERR(_xlfn.NUMBERVALUE(BM492)), "El valor de la licencia de maternidad o paternidad debe ser un número válido. ", "")
),
""
)</f>
        <v/>
      </c>
      <c r="GR492" s="46">
        <f>CONCATENATE(BN492,BO492)&lt;&gt;""</f>
        <v/>
      </c>
      <c r="GS492" s="46">
        <f>IF(AND($DS492,GR492),
IF(BN492="","Debes escribir el número de días de licencia remunerada. ",
IF( IFERROR(INT(BN492),1.1) &lt;&gt; IFERROR(_xlfn.NUMBERVALUE(BN492),1), "La cantidad de días de licencia remunerada debe ser un número entero. ", "")
),
""
)</f>
        <v/>
      </c>
      <c r="GT492" s="46">
        <f>IF(AND($DS492,GR492),
IF(BO492="","Debes escribir el valor de la licencia remunerada. ",
IF( ISERR(_xlfn.NUMBERVALUE(BO492)), "El valor de la licencia remunerada debe ser un número válido. ", "")
),
""
)</f>
        <v/>
      </c>
      <c r="GU492" s="46">
        <f>IF($DS492,
IF( AND(BP492&lt;&gt;"", ISERR(_xlfn.NUMBERVALUE(BP492))), "El valor de la licencia NO remunerada debe ser un número válido. ", "")
)</f>
        <v/>
      </c>
      <c r="GV492" s="46">
        <f>IF($DS492,
IF( AND(BQ492&lt;&gt;"", ISERR(_xlfn.NUMBERVALUE(BQ492))), "El valor de auxilios salariales debe ser un número válido. ", "")
)</f>
        <v/>
      </c>
      <c r="GW492" s="46">
        <f>IF($DS492,
IF( AND(BR492&lt;&gt;"", ISERR(_xlfn.NUMBERVALUE(BR492))), "El valor de auxilios NO salariales debe ser un número válido. ", "")
)</f>
        <v/>
      </c>
      <c r="GX492" s="46">
        <f>IF($DS492,
IF( AND(BS492&lt;&gt;"", ISERR(_xlfn.NUMBERVALUE(BS492))), "El valor de bonos salariales debe ser un número válido. ", "")
)</f>
        <v/>
      </c>
      <c r="GY492" s="46">
        <f>IF($DS492,
IF( AND(BT492&lt;&gt;"", ISERR(_xlfn.NUMBERVALUE(BT492))), "El valor de bonos NO salariales debe ser un número válido. ", "")
)</f>
        <v/>
      </c>
      <c r="GZ492" s="46">
        <f>IF($DS492,
IF( AND(BU492&lt;&gt;"", ISERR(_xlfn.NUMBERVALUE(BU492))), "El valor de bonos salariales de alimentación debe ser un número válido. ", "")
)</f>
        <v/>
      </c>
      <c r="HA492" s="46">
        <f>IF($DS492,
IF( AND(BV492&lt;&gt;"", ISERR(_xlfn.NUMBERVALUE(BV492))), "El valor de bonos NO salariales de alimentación debe ser un número válido. ", "")
)</f>
        <v/>
      </c>
      <c r="HB492" s="46">
        <f>IF($DS492,
IF( AND(BW492&lt;&gt;"", ISERR(_xlfn.NUMBERVALUE(BW492))), "El valor de bonificaciones salariales debe ser un número válido. ", "")
)</f>
        <v/>
      </c>
      <c r="HC492" s="46">
        <f>IF($DS492,
IF( AND(BX492&lt;&gt;"", ISERR(_xlfn.NUMBERVALUE(BX492))), "El valor de bonificaciones NO salariales debe ser un número válido. ", "")
)</f>
        <v/>
      </c>
      <c r="HD492" s="46">
        <f>IF($DS492,
IF( AND(BY492&lt;&gt;"", ISERR(_xlfn.NUMBERVALUE(BY492))), "El valor de compensaciones ordinarias debe ser un número válido. ", "")
)</f>
        <v/>
      </c>
      <c r="HE492" s="46">
        <f>IF($DS492,
IF( AND(BZ492&lt;&gt;"", ISERR(_xlfn.NUMBERVALUE(BZ492))), "El valor de compensaciones extraordinarias debe ser un número válido. ", "")
)</f>
        <v/>
      </c>
      <c r="HF492" s="46">
        <f>IF($DS492,
IF( AND(CA492&lt;&gt;"", ISERR(_xlfn.NUMBERVALUE(CA492))), "El valor de comisiones debe ser un número válido. ", "")
)</f>
        <v/>
      </c>
      <c r="HG492" s="46">
        <f>IF($DS492,
IF( AND(CB492&lt;&gt;"", ISERR(_xlfn.NUMBERVALUE(CB492))), "El valor de ausencia por huega debe ser un número válido. ", "")
)</f>
        <v/>
      </c>
      <c r="HH492" s="46">
        <f>IF($DS492,
IF( AND(CC492&lt;&gt;"", ISERR(_xlfn.NUMBERVALUE(CC492))), "El valor de anticipos debe ser un número válido. ", "")
)</f>
        <v/>
      </c>
      <c r="HI492" s="46">
        <f>IF($DS492,
IF( AND(CD492&lt;&gt;"", ISERR(_xlfn.NUMBERVALUE(CD492))), "El valor de pagos a terceros debe ser un número válido. ", "")
)</f>
        <v/>
      </c>
      <c r="HJ492" s="46">
        <f>IF($DS492,
IF( AND(CE492&lt;&gt;"", ISERR(_xlfn.NUMBERVALUE(CE492))), "El valor de dotación debe ser un número válido. ", "")
)</f>
        <v/>
      </c>
      <c r="HK492" s="46">
        <f>IF($DS492,
IF( AND(CF492&lt;&gt;"", ISERR(_xlfn.NUMBERVALUE(CF492))), "El valor de apoyo sostenibilidad debe ser un número válido. ", "")
)</f>
        <v/>
      </c>
      <c r="HL492" s="46">
        <f>IF($DS492,
IF( AND(CG492&lt;&gt;"", ISERR(_xlfn.NUMBERVALUE(CG492))), "El valor de teletrabajo debe ser un número válido. ", "")
)</f>
        <v/>
      </c>
      <c r="HM492" s="46">
        <f>IF($DS492,
IF( AND(CH492&lt;&gt;"", ISERR(_xlfn.NUMBERVALUE(CH492))), "El valor de bonificación de retiro debe ser un número válido. ", "")
)</f>
        <v/>
      </c>
      <c r="HN492" s="46">
        <f>IF($DS492,
IF( AND(CI492&lt;&gt;"", ISERR(_xlfn.NUMBERVALUE(CI492))), "El valor de indemnización de retiro debe ser un número válido. ", "")
)</f>
        <v/>
      </c>
      <c r="HO492" s="46">
        <f>IF($DS492,
IF( AND(CJ492&lt;&gt;"", ISERR(_xlfn.NUMBERVALUE(CJ492))), "El valor de reintegros debe ser un número válido. ", "")
)</f>
        <v/>
      </c>
      <c r="HP492" s="46">
        <f>CONCATENATE(CK492,CL492,CM492)&lt;&gt;""</f>
        <v/>
      </c>
      <c r="HQ492" s="46">
        <f>IF(AND($DS492,HP492),
IF(CK492="","Debes escribir la descripción de otro concepto no categorizado. ",""),
""
)</f>
        <v/>
      </c>
      <c r="HR492" s="46">
        <f>IF(AND($DS492,HP492),
IF(CONCATENATE(CL492,CM492)="","Debes escribir al menos un valor de concepto no categorizado (salarial o no salarial). ",
IF(ISERR(_xlfn.NUMBERVALUE(CL492)),"El valor salarial concepto no categorizado debe ser un número válido. ","")
),
""
)</f>
        <v/>
      </c>
      <c r="HS492" s="46">
        <f>IF(AND($DS492,HP492),
IF(CONCATENATE(CL492,CM492)="","Debes escribir al menos un valor de concepto no categorizado (salarial o no salarial). ",
IF(ISERR(_xlfn.NUMBERVALUE(CM492)),"El valor NO salarial concepto no categorizado debe ser un número válido. ","")
),
""
)</f>
        <v/>
      </c>
      <c r="HT492" s="46">
        <f>IF($DS492,
IF(CN492="","Debes escribir el porcentaje del aporte a salud. ",
IF( ISERR(_xlfn.NUMBERVALUE(CN492)), "El valor del porcentaje del aporte a salud debe ser un número válido. ", "")
)
)</f>
        <v/>
      </c>
      <c r="HU492" s="46">
        <f>IF($DS492,
IF(CO492="","Debes escribir el valor del aporte a salud. ",
IF( ISERR(_xlfn.NUMBERVALUE(CO492)), "El valor del aporte a salud debe ser un número válido. ", "")
)
)</f>
        <v/>
      </c>
      <c r="HV492" s="46">
        <f>IF($DS492,
IF( AND(CP492&lt;&gt;"", ISERR(_xlfn.NUMBERVALUE(CP492))), "El valor plan complementario debe ser un número válido. ", "")
)</f>
        <v/>
      </c>
      <c r="HW492" s="46">
        <f>IF($DS492,
IF(CQ492="","Debes escribir el porcentaje del aporte a pensión. ",
IF( ISERR(_xlfn.NUMBERVALUE(CQ492)), "El valor del porcentaje del aporte a pensión debe ser un número válido. ", "")
)
)</f>
        <v/>
      </c>
      <c r="HX492" s="46">
        <f>IF($DS492,
IF(CR492="","Debes escribir el valor del aporte a pensión. ",
IF( ISERR(_xlfn.NUMBERVALUE(CR492)), "El valor del aporte a salud debe ser un número válido. ", "")
)
)</f>
        <v/>
      </c>
      <c r="HY492" s="46">
        <f>IF($DS492,
IF( AND(CS492&lt;&gt;"", ISERR(_xlfn.NUMBERVALUE(CS492))), "El valor pensión voluntaria debe ser un número válido. ", "")
)</f>
        <v/>
      </c>
      <c r="HZ492" s="46">
        <f>CONCATENATE(CT492,CU492,CV492,CW492)&lt;&gt;""</f>
        <v/>
      </c>
      <c r="IA492" s="46">
        <f>IF(AND($DS492,HZ492),
IF(CT492="","Debes escribir el % del fondo de seguridad pensional. ",
IF( ISERR(_xlfn.NUMBERVALUE(CT492)), "El % del fondo de seguridad debe ser un número válido. ", "")
),
""
)</f>
        <v/>
      </c>
      <c r="IB492" s="46">
        <f>IF(AND($DS492,HZ492),
IF(CU492="","Debes escribir el valor del aporte al fondo de solidaridad pensional. ",
IF( ISERR(_xlfn.NUMBERVALUE(CU492)), "El valor del aporte al fondo de solidaridad pensional debe ser un número válido. ", "")
),
""
)</f>
        <v/>
      </c>
      <c r="IC492" s="46">
        <f>IF(AND($DS492,HZ492),
IF(CV492="","Debes escribir el % del fondo de subsistencia. ",
IF( ISERR(_xlfn.NUMBERVALUE(CV492)), "El % del fondo de subsistencia debe ser un número válido. ", "")
),
""
)</f>
        <v/>
      </c>
      <c r="ID492" s="46">
        <f>IF(AND($DS492,HZ492),
IF(CW492="","Debes escribir el valor del fondo de subsistencia. ",
IF( ISERR(_xlfn.NUMBERVALUE(CW492)), "El valor del fondo de subsistencia debe ser un número válido. ", "")
),
""
)</f>
        <v/>
      </c>
      <c r="IE492" s="46">
        <f>CONCATENATE(CX492,CY492)&lt;&gt;""</f>
        <v/>
      </c>
      <c r="IF492" s="46">
        <f>IF(AND($DS492,IE492),
IF(CX492="","Debes escribir el % de sindicato. ",
IF( ISERR(_xlfn.NUMBERVALUE(CX492)), "El % de sindicato debe ser un número válido. ", "")
),
""
)</f>
        <v/>
      </c>
      <c r="IG492" s="46">
        <f>IF(AND($DS492,IE492),
IF(CY492="","Debes escribir el valor del sindicato. ",
IF( ISERR(_xlfn.NUMBERVALUE(CY492)), "El valor del sindicato debe ser un número válido. ", "")
),
""
)</f>
        <v/>
      </c>
      <c r="IH492" s="46">
        <f>IF($DS492,
IF( AND(CZ492&lt;&gt;"", ISERR(_xlfn.NUMBERVALUE(CZ492))), "El valor de sanción pública debe ser un número válido. ", "")
)</f>
        <v/>
      </c>
      <c r="II492" s="46">
        <f>IF($DS492,
IF( AND(DA492&lt;&gt;"", ISERR(_xlfn.NUMBERVALUE(DA492))), "El valor de sanción privada debe ser un número válido. ", "")
)</f>
        <v/>
      </c>
      <c r="IJ492" s="46">
        <f>CONCATENATE(DB492,DC492)&lt;&gt;""</f>
        <v/>
      </c>
      <c r="IK492" s="46">
        <f>IF(AND($DS492,IJ492),
IF(DB492="","Debes escribir la descripción de libranza. ",""),
""
)</f>
        <v/>
      </c>
      <c r="IL492" s="46">
        <f>IF(AND($DS492,IJ492),
IF(DC492="","Debes escribir la cuota libranza. ",
IF(ISERR(_xlfn.NUMBERVALUE(DC492)),"El valor de la cuota libranza debe ser un número válido. ","")
),
""
)</f>
        <v/>
      </c>
      <c r="IM492" s="46">
        <f>IF($DS492,
IF( AND(DD492&lt;&gt;"", ISERR(_xlfn.NUMBERVALUE(DD492))), "El valor de pagos a terceros debe ser un número válido. ", "")
)</f>
        <v/>
      </c>
      <c r="IN492" s="46">
        <f>IF($DS492,
IF( AND(DE492&lt;&gt;"", ISERR(_xlfn.NUMBERVALUE(DE492))), "El valor de anticipos debe ser un número válido. ", "")
)</f>
        <v/>
      </c>
      <c r="IO492" s="46">
        <f>IF($DS492,
IF( AND(DF492&lt;&gt;"", ISERR(_xlfn.NUMBERVALUE(DF492))), "El valor de AFC debe ser un número válido. ", "")
)</f>
        <v/>
      </c>
      <c r="IP492" s="46">
        <f>IF($DS492,
IF( AND(DG492&lt;&gt;"", ISERR(_xlfn.NUMBERVALUE(DG492))), "El valor de rete-fuente debe ser un número válido. ", "")
)</f>
        <v/>
      </c>
      <c r="IQ492" s="46">
        <f>IF($DS492,
IF( AND(DH492&lt;&gt;"", ISERR(_xlfn.NUMBERVALUE(DH492))), "El valor de cooperativa de trabajo debe ser un número válido. ", "")
)</f>
        <v/>
      </c>
      <c r="IR492" s="46">
        <f>IF($DS492,
IF( AND(DI492&lt;&gt;"", ISERR(_xlfn.NUMBERVALUE(DI492))), "El valor de embargo fiscal debe ser un número válido. ", "")
)</f>
        <v/>
      </c>
      <c r="IS492" s="46">
        <f>IF($DS492,
IF( AND(DJ492&lt;&gt;"", ISERR(_xlfn.NUMBERVALUE(DJ492))), "El valor de educación debe ser un número válido. ", "")
)</f>
        <v/>
      </c>
      <c r="IT492" s="46">
        <f>IF($DS492,
IF( AND(DK492&lt;&gt;"", ISERR(_xlfn.NUMBERVALUE(DK492))), "El valor de reintegro debe ser un número válido. ", "")
)</f>
        <v/>
      </c>
      <c r="IU492" s="46">
        <f>IF($DS492,
IF( AND(DL492&lt;&gt;"", ISERR(_xlfn.NUMBERVALUE(DL492))), "El valor de deuda debe ser un número válido. ", "")
)</f>
        <v/>
      </c>
      <c r="IV492" s="46">
        <f>IF($DS492,
IF( AND(DM492&lt;&gt;"", ISERR(_xlfn.NUMBERVALUE(DM492))), "El valor de otras deducciones debe ser un número válido. ", "")
)</f>
        <v/>
      </c>
      <c r="IW492" s="46">
        <f>IF($DS492,
IF(DN492="","Debes escribir el valor de los devengos totales. ",
IF( ISERR(_xlfn.NUMBERVALUE(DN492)), "El valor de los devengos totales debe ser un número válido. ", "")
)
)</f>
        <v/>
      </c>
      <c r="IX492" s="46">
        <f>IF($DS492,
IF(DO492="","Debes escribir el valor de las deducciones totales. ",
IF( ISERR(_xlfn.NUMBERVALUE(DO492)), "El valor de las deducciones totales debe ser un número válido. ", "")
)
)</f>
        <v/>
      </c>
      <c r="IY492" s="46">
        <f>IF($DS492,
IF(DP492="","Debes escribir el valor del salario total. ",
IF( ISERR(_xlfn.NUMBERVALUE(DP492)), "El valor del salario total debe ser un número válido. ", "")
)
)</f>
        <v/>
      </c>
    </row>
    <row r="493">
      <c r="B493" s="48" t="n">
        <v>481</v>
      </c>
      <c r="C493" s="61">
        <f>IF(AND(DS493,DP493&lt;&gt;""),
IF(DQ493="","OK","Error"),
""
)</f>
        <v/>
      </c>
      <c r="D493" s="53" t="n"/>
      <c r="E493" s="52" t="n"/>
      <c r="F493" s="112" t="n"/>
      <c r="G493" s="52" t="n"/>
      <c r="H493" s="53" t="n"/>
      <c r="I493" s="52" t="n"/>
      <c r="J493" s="52" t="n"/>
      <c r="K493" s="53" t="n"/>
      <c r="L493" s="55" t="n"/>
      <c r="M493" s="108" t="n"/>
      <c r="N493" s="56" t="n"/>
      <c r="O493" s="52" t="n"/>
      <c r="P493" s="52" t="n"/>
      <c r="Q493" s="52" t="n"/>
      <c r="R493" s="52" t="n"/>
      <c r="S493" s="52" t="n"/>
      <c r="T493" s="53" t="n"/>
      <c r="U493" s="52" t="n"/>
      <c r="V493" s="52" t="n"/>
      <c r="W493" s="55" t="n"/>
      <c r="X493" s="55" t="n"/>
      <c r="Y493" s="52" t="n"/>
      <c r="Z493" s="55" t="n"/>
      <c r="AA493" s="52" t="n"/>
      <c r="AB493" s="53" t="n"/>
      <c r="AC493" s="53" t="n"/>
      <c r="AD493" s="53" t="n"/>
      <c r="AE493" s="177" t="n"/>
      <c r="AF493" s="113" t="n"/>
      <c r="AG493" s="177" t="n"/>
      <c r="AH493" s="178" t="n"/>
      <c r="AI493" s="178" t="n"/>
      <c r="AJ493" s="178" t="n"/>
      <c r="AK493" s="114" t="n"/>
      <c r="AL493" s="178" t="n"/>
      <c r="AM493" s="114" t="n"/>
      <c r="AN493" s="178" t="n"/>
      <c r="AO493" s="114" t="n"/>
      <c r="AP493" s="178" t="n"/>
      <c r="AQ493" s="114" t="n"/>
      <c r="AR493" s="178" t="n"/>
      <c r="AS493" s="114" t="n"/>
      <c r="AT493" s="178" t="n"/>
      <c r="AU493" s="114" t="n"/>
      <c r="AV493" s="178" t="n"/>
      <c r="AW493" s="114" t="n"/>
      <c r="AX493" s="178" t="n"/>
      <c r="AY493" s="114" t="n"/>
      <c r="AZ493" s="178" t="n"/>
      <c r="BA493" s="114" t="n"/>
      <c r="BB493" s="178" t="n"/>
      <c r="BC493" s="114" t="n"/>
      <c r="BD493" s="178" t="n"/>
      <c r="BE493" s="178" t="n"/>
      <c r="BF493" s="178" t="n"/>
      <c r="BG493" s="59" t="n"/>
      <c r="BH493" s="178" t="n"/>
      <c r="BI493" s="114" t="n"/>
      <c r="BJ493" s="53" t="n"/>
      <c r="BK493" s="178" t="n"/>
      <c r="BL493" s="114" t="n"/>
      <c r="BM493" s="178" t="n"/>
      <c r="BN493" s="114" t="n"/>
      <c r="BO493" s="178" t="n"/>
      <c r="BP493" s="178" t="n"/>
      <c r="BQ493" s="178" t="n"/>
      <c r="BR493" s="178" t="n"/>
      <c r="BS493" s="178" t="n"/>
      <c r="BT493" s="178" t="n"/>
      <c r="BU493" s="178" t="n"/>
      <c r="BV493" s="178" t="n"/>
      <c r="BW493" s="178" t="n"/>
      <c r="BX493" s="178" t="n"/>
      <c r="BY493" s="178" t="n"/>
      <c r="BZ493" s="178" t="n"/>
      <c r="CA493" s="178" t="n"/>
      <c r="CB493" s="178" t="n"/>
      <c r="CC493" s="178" t="n"/>
      <c r="CD493" s="178" t="n"/>
      <c r="CE493" s="178" t="n"/>
      <c r="CF493" s="178" t="n"/>
      <c r="CG493" s="178" t="n"/>
      <c r="CH493" s="178" t="n"/>
      <c r="CI493" s="178" t="n"/>
      <c r="CJ493" s="178" t="n"/>
      <c r="CK493" s="53" t="n"/>
      <c r="CL493" s="178" t="n"/>
      <c r="CM493" s="178" t="n"/>
      <c r="CN493" s="60" t="n"/>
      <c r="CO493" s="177" t="n"/>
      <c r="CP493" s="178" t="n"/>
      <c r="CQ493" s="60" t="n"/>
      <c r="CR493" s="177" t="n"/>
      <c r="CS493" s="178" t="n"/>
      <c r="CT493" s="59" t="n"/>
      <c r="CU493" s="178" t="n"/>
      <c r="CV493" s="59" t="n"/>
      <c r="CW493" s="178" t="n"/>
      <c r="CX493" s="59" t="n"/>
      <c r="CY493" s="178" t="n"/>
      <c r="CZ493" s="178" t="n"/>
      <c r="DA493" s="178" t="n"/>
      <c r="DB493" s="53" t="n"/>
      <c r="DC493" s="178" t="n"/>
      <c r="DD493" s="178" t="n"/>
      <c r="DE493" s="178" t="n"/>
      <c r="DF493" s="178" t="n"/>
      <c r="DG493" s="178" t="n"/>
      <c r="DH493" s="178" t="n"/>
      <c r="DI493" s="178" t="n"/>
      <c r="DJ493" s="178" t="n"/>
      <c r="DK493" s="178" t="n"/>
      <c r="DL493" s="178" t="n"/>
      <c r="DM493" s="178" t="n"/>
      <c r="DN493" s="177" t="n"/>
      <c r="DO493" s="177" t="n"/>
      <c r="DP493" s="177" t="n"/>
      <c r="DQ493" s="76">
        <f>IF(AND(DS493,DP493&lt;&gt;""),
CONCATENATE(DT493,DU493,DV493,DW493,DX493,DY493,DZ493,EA493,EB493,EC493,ED493,EE493,EF493,EG493,EH493,EI493,EJ493,EK493,EL493,EM493,EN493,EO493,EP493,EQ493,ES493,ET493,EU493,EV493,EW493,EX493,EY493,EZ493,FA493,FC493,FD493,FF493,FG493,FI493,FJ493,FL493,FM493,FO493,FP493,FR493,FS493,FU493,FV493,FX493,FY493,GA493,GB493,GD493,GE493,GF493,GH493,GI493,GJ493,GL493,GM493,GN493,GP493,GQ493,GS493,GT493,GU493,GV493,GW493,GX493,GY493,GZ493,HA493,HB493,HC493,HD493,HE493,HF493,HG493,HH493,HI493,HJ493,HK493,HL493,HM493,HN493,HO493,HQ493,HR493,HS493,HT493,HU493,HV493,HW493,HX493,HY493,IA493,IB493,IC493,ID493,IF493,IG493,IH493,II493,IK493,IL493,IM493,IN493,IO493,IP493,IQ493,IR493,IS493,IT493,IU493,IV493,IW493,IX493,IY493,IZ493),
""
)</f>
        <v/>
      </c>
      <c r="DR493" s="53" t="n"/>
      <c r="DS493" s="46">
        <f>CONCATENATE(D493,$E493,$F493,$G493,H493,$I493,$J493,K493,$L493,$M493,N493,$O493,$P493,$Q493,$R493,$S493,T493,$U493,$V493,$W493,$X493,$Y493,$Z493,$AA493,AB493,AC493,AD493,$AE493,$AF493,$AG493,AH493,AI493,AJ493,AK493,AL493,AM493,AN493,AO493,AP493,AQ493,AR493,AS493,AT493,AU493,AV493,AW493,AX493,AY493,AZ493,BA493,BB493,BC493,BD493,BE493,BF493,BG493,BH493,BI493,BJ493,BK493,BL493,BM493,BN493,BO493,BP493,BQ493,BR493,BS493,BT493,BU493,BV493,BW493,BX493,BY493,BZ493,CA493,CB493,CC493,CD493,CE493,CF493,CG493,CH493,CI493,CJ493,CK493,CL493,CM493,$CN493,$CO493,CP493,$CQ493,$CR493,CS493,CT493,CU493,CV493,CW493,CX493,CY493,CZ493,DA493,DB493,DC493,DD493,DE493,DF493,DG493,DH493,DI493,DJ493,DK493,DL493,DM493,$DN493,$DO493,$DP493,DR493)&lt;&gt;""</f>
        <v/>
      </c>
      <c r="DT493" s="46">
        <f>IF(AND($DS493,$E$4&lt;&gt;""),
IF(LEFT($E$4,2) = "1.",
IF(D493&lt;&gt;"","El CUNE sólo se envía en operaciones de novedad o ajuste. ",""),
IF(D493="","Debes escribir un CUNE válido para realizar operaciones de novedad o ajuste. ","")),
""
)</f>
        <v/>
      </c>
      <c r="DU493" s="46">
        <f>IF($DS493,
IF(E493="","Debes seleccionar el tipo de documento del empleado. ",
IF(_xlfn.IFNA(VLOOKUP(E493,TIPO_DE_DOCUMENTO,1,FALSE),-1)=-1,"El tipo de documento no es válido (por favor seleccionarlo de la lista). ","")
)
)</f>
        <v/>
      </c>
      <c r="DV493" s="46">
        <f>IF($DS493,
IF(F493="","Debes escribir el número de documento del empleado. ","")
)</f>
        <v/>
      </c>
      <c r="DW493" s="46">
        <f>IF($DS493,
IF(G493="","Debes escribir el primer nombre del empleado. ","")
)</f>
        <v/>
      </c>
      <c r="DY493" s="46">
        <f>IF($DS493,
IF(I493="","Debes escribir el primer apellido del empleado. ","")
)</f>
        <v/>
      </c>
      <c r="DZ493" s="46">
        <f>IF($DS493,
IF(J493="","Debes escribir el segundo apellido del empleado. ","")
)</f>
        <v/>
      </c>
      <c r="EB493" s="46">
        <f>IF($DS493,
IF(L493="","Debes escribir la fecha de ingreso del empleado. ",
IF(ISERR(DATE(YEAR(L493),MONTH(L493),DAY(L493))), "El valor ingresado en fecha de ingreso no tiene un formato válido. ","")
)
)</f>
        <v/>
      </c>
      <c r="EC493" s="46">
        <f>IF($DS493,
IF(M493="","Debes escribir el tiempo laborado. ",
IF( IFERROR(INT(M493),1.1) &lt;&gt; IFERROR(_xlfn.NUMBERVALUE(M493),1), "El valor de los días trabajados debe ser un número entero. ", "")
)
)</f>
        <v/>
      </c>
      <c r="ED493" s="46">
        <f>IF($DS493,
IF( AND(N493&lt;&gt;"", ISERR(DATE(YEAR(N493),MONTH(N493),DAY(N493))) ), "El valor ingresado en fecha de ingreso no tiene un formato válido. ",
IF( AND(N493&lt;&gt;"", $E$6&lt;&gt;"", DATE(YEAR(N493), MONTH(N493), 1) &lt;&gt; IFERROR(DATE(MID($E$6, 1, 4), MID($E$6, 6, 2),1), "1/1/1900") ), "La fecha de retiro debe estar dentro del período liquidado. ", "")
)
)</f>
        <v/>
      </c>
      <c r="EE493" s="46">
        <f>IF($DS493,
IF(O493="","Debes seleccionar el tipo de trabajador. ",
IF(_xlfn.IFNA(VLOOKUP(O493,TIPO_DE_TRABAJADOR,1,FALSE),-1)=-1,"El tipo de trabajador no es válido (por favor seleccionarlo de la lista). ","")
)
)</f>
        <v/>
      </c>
      <c r="EF493" s="46">
        <f>IF($DS493,
IF(P493="","Debes seleccionar si es un trabajador dependiente pensionado por vejez. ",
IF(_xlfn.IFNA(VLOOKUP(P493,SUBTIPO_DE_TRABAJADOR,1,FALSE),-1)=-1,"El tipo de trabajador dependiente pensionado por vejez no es válido (por favor seleccionarlo de la lista). ","")
)
)</f>
        <v/>
      </c>
      <c r="EG493" s="46">
        <f>IF($DS493,
IF(Q493="","Debes seleccionar el tipo de contrato del trabajador. ",
IF(_xlfn.IFNA(VLOOKUP(Q493,TIPO_DE_CONTRATO,1,FALSE),-1)=-1,"El tipo de contrato del trabajador no es válido (por favor seleccionarlo de la lista). ","")
)
)</f>
        <v/>
      </c>
      <c r="EH493" s="46">
        <f>IF($DS493,
IF(R493="","Debes seleccionar si es un salario integral. ",
IF(_xlfn.IFNA(VLOOKUP(R493,SI_NO,1,FALSE),-1)=-1,"Valor no válido para salario integral (por favor seleccionarlo de la lista). ","")
)
)</f>
        <v/>
      </c>
      <c r="EI493" s="46">
        <f>IF($DS493,
IF(S493="","Debes seleccionar si el trabajador realiza actividades de riesgo. ",
IF(_xlfn.IFNA(VLOOKUP(S493,SI_NO,1,FALSE),-1)=-1,"Valor no válido para actividad de alto riesgo (por favor seleccionarlo de la lista). ","")
)
)</f>
        <v/>
      </c>
      <c r="EK493" s="46">
        <f>IF($DS493,
IF(U493="","Debes escribir el código del municipio de residencia del trabajador. ",
IF(_xlfn.IFNA(VLOOKUP(U493,MUNICIPIO,1,FALSE),-1)=-1,"El municipio de residencia del trabajador es inválido (por favor seleccionarlo de la lista). ","")
)
)</f>
        <v/>
      </c>
      <c r="EL493" s="46">
        <f>IF($DS493,
IF(V493="","Debes escribir el la dirección de residendia del trabajador. ","")
)</f>
        <v/>
      </c>
      <c r="EM493" s="46">
        <f>IF($DS493,
IF(W493="","Debes escribir la fecha de inicio de la liquidación. ",
IF(ISERR(DATE(YEAR(W493),MONTH(W493),DAY(W493))),"El valor ingresado en fecha de inicio de liquidación no tiene un formato válido. ",
IF( AND($E$6&lt;&gt;"", DATE(YEAR(W493), MONTH(W493), 1) &lt;&gt; IFERROR(DATE(MID($E$6, 1, 4), MID($E$6, 6, 2),1), "1/1/1900") ), "La fecha de inicio de la liquidación debe estar dentro del período liquidado. ", "")
)
)
)</f>
        <v/>
      </c>
      <c r="EN493" s="46">
        <f>IF($DS493,
IF(X493="","Debes escribir la fecha de fin de la liquidación. ",
IF(ISERR(DATE(YEAR(X493),MONTH(X493),DAY(X493))),"El valor ingresado en fecha de fin de liquidación no tiene un formato válido. ",
IF( AND($E$6&lt;&gt;"", DATE(YEAR(X493), MONTH(X493), 1) &lt;&gt; IFERROR(DATE(MID($E$6, 1, 4), MID($E$6, 6, 2),1), "1/1/1900") ), "La fecha de fin de la liquidación debe estar dentro del período liquidado. ", "")
)
)
)</f>
        <v/>
      </c>
      <c r="EO493" s="46">
        <f>IF($DS493,
IF(Y493="","Debes escribir la frecuencia de pago del trabajador. ",
IF(_xlfn.IFNA(VLOOKUP(Y493,PERÍODO_DE_NÓMINA,1,FALSE),-1)=-1,"La frecuencia de pago es inválida (por favor seleccionarlo de la lista). ","")
)
)</f>
        <v/>
      </c>
      <c r="EP493" s="46">
        <f>IF($DS493,
IF(Z493="","Debes escribir la fecha de pago. ",
IF(ISERR(DATE(YEAR(Z493),MONTH(Z493),DAY(Z493))), "El valor ingresado en fecha de pago no tiene un formato válido. ","")
)
)</f>
        <v/>
      </c>
      <c r="EQ493" s="46">
        <f>IF($DS493,
IF(AA493="","Debes escribir el medio de pago. ",
IF(_xlfn.IFNA(VLOOKUP(AA493,MEDIOS_DE_PAGO,1,FALSE),-1)=-1,"El medio de pago es inválido (por favor seleccionarlo de la lista). ","")
)
)</f>
        <v/>
      </c>
      <c r="ER493" s="46">
        <f>OR(AA493='Tablas '!$T$4,AA493='Tablas '!$T$7,AA493='Tablas '!$T$8,AA493='Tablas '!$T$11)</f>
        <v/>
      </c>
      <c r="ES493" s="46">
        <f>IF(AND($DS493,ER493),
IF(AB493="","Debes escribir la entidad bancaria. ",""),
""
)</f>
        <v/>
      </c>
      <c r="ET493" s="46">
        <f>IF(AND($DS493,ER493),
IF(AC493="","Debes escribir el tipo de cuenta bancaria. ",
IF(_xlfn.IFNA(VLOOKUP(AC493,TIPO_DE_CUENTA,1,FALSE),-1)=-1,"El tipo de cuenta bancaria es inválida (por favor seleccionarlo de la lista). ","")
),
""
)</f>
        <v/>
      </c>
      <c r="EU493" s="46">
        <f>IF(AND($DS493,ER493),
IF(AD493="","Debes escribir el número de cuenta bancaria. ",""),
""
)</f>
        <v/>
      </c>
      <c r="EV493" s="46">
        <f>IF($DS493,
IF(AE493="","Debes escribir el valor del sueldo básico. ",
IF( ISERR(_xlfn.NUMBERVALUE(AE493)), "El valor del sueldo básico debe ser un número válido. ", "")
)
)</f>
        <v/>
      </c>
      <c r="EW493" s="46">
        <f>IF($DS493,
IF(AF493="","Debes escribir el número de días trabajados. ",
IF( IFERROR(INT(AF493),1.1) &lt;&gt; IFERROR(_xlfn.NUMBERVALUE(AF493),1), "La cantidad de días trabajados debe ser un número entero. ", "")
)
)</f>
        <v/>
      </c>
      <c r="EX493" s="46">
        <f>IF($DS493,
IF(AG493="","Debes escribir el valor del sueldo trabajado. ",
IF( ISERR(_xlfn.NUMBERVALUE(AG493)), "El valor del sueldo trabajado debe ser un número válido. ", "")
)
)</f>
        <v/>
      </c>
      <c r="EY493" s="46">
        <f>IF($DS493,
IF( AND(AH493&lt;&gt;"", ISERR(_xlfn.NUMBERVALUE(AH493))), "El valor del auxilio de transporte debe ser un número válido. ", "")
)</f>
        <v/>
      </c>
      <c r="EZ493" s="46">
        <f>IF($DS493,
IF( AND(AI493&lt;&gt;"", ISERR(_xlfn.NUMBERVALUE(AI493))), "El valor de viáticos salariales debe ser un número válido. ", "")
)</f>
        <v/>
      </c>
      <c r="FA493" s="46">
        <f>IF($DS493,
IF( AND(AJ493&lt;&gt;"", ISERR(_xlfn.NUMBERVALUE(AJ493))), "El valor de viáticos NO salariales debe ser un número válido. ", "")
)</f>
        <v/>
      </c>
      <c r="FB493" s="46">
        <f>CONCATENATE(AK493,AL493)&lt;&gt;""</f>
        <v/>
      </c>
      <c r="FC493" s="46">
        <f>IF(AND($DS493,FB493),
IF(AK493="","Debes escribir el número de horas extras diurnas. ",
IF( IFERROR(INT(AK493),1.1) &lt;&gt; IFERROR(_xlfn.NUMBERVALUE(AK493),1), "La cantidad de horas extras diurnas debe ser un número entero. ", "")
),
""
)</f>
        <v/>
      </c>
      <c r="FD493" s="46">
        <f>IF(AND($DS493,FB493),
IF(AL493="","Debes escribir el valor de las horas extras diurnas. ",
IF( ISERR(_xlfn.NUMBERVALUE(AL493)), "El valor de las horas extras duirnas debe ser un número válido. ", "")
),
""
)</f>
        <v/>
      </c>
      <c r="FE493" s="46">
        <f>CONCATENATE(AM493,AN493)&lt;&gt;""</f>
        <v/>
      </c>
      <c r="FF493" s="46">
        <f>IF(AND($DS493,FE493),
IF(AM493="","Debes escribir el número de horas extras nocturnas. ",
IF( IFERROR(INT(AM493),1.1) &lt;&gt; IFERROR(_xlfn.NUMBERVALUE(AM493),1), "La cantidad de horas extras nocturnas debe ser un número entero. ", "")
),
""
)</f>
        <v/>
      </c>
      <c r="FG493" s="46">
        <f>IF(AND($DS493,FE493),
IF(AN493="","Debes escribir el valor de las horas extras nocturnas. ",
IF( ISERR(_xlfn.NUMBERVALUE(AN493)), "El valor de las horas extras nocturnas debe ser un número válido. ", "")
),
""
)</f>
        <v/>
      </c>
      <c r="FH493" s="46">
        <f>CONCATENATE(AO493,AP493)&lt;&gt;""</f>
        <v/>
      </c>
      <c r="FI493" s="46">
        <f>IF(AND($DS493,FH493),
IF(AO493="","Debes escribir el número de horas extras diurnas dominicales y festivas. ",
IF( IFERROR(INT(AO493),1.1) &lt;&gt; IFERROR(_xlfn.NUMBERVALUE(AO493),1), "La cantidad de horas extras diurnas dominicales y festivas debe ser un número entero. ", "")
),
""
)</f>
        <v/>
      </c>
      <c r="FJ493" s="46">
        <f>IF(AND($DS493,FH493),
IF(AP493="","Debes escribir el valor de las horas extras diurnas dominicales y festivas. ",
IF( ISERR(_xlfn.NUMBERVALUE(AP493)), "El valor de las horas extras diurnas dominicales y festivas debe ser un número válido. ", "")
),
""
)</f>
        <v/>
      </c>
      <c r="FK493" s="46">
        <f>CONCATENATE(AQ493,AR493)&lt;&gt;""</f>
        <v/>
      </c>
      <c r="FL493" s="46">
        <f>IF(AND($DS493,FK493),
IF(AQ493="","Debes escribir el número de horas extras nocturnas dominicales y festivas. ",
IF( IFERROR(INT(AQ493),1.1) &lt;&gt; IFERROR(_xlfn.NUMBERVALUE(AQ493),1), "La cantidad de horas extras nocturnas dominicales y festivas debe ser un número entero. ", "")
),
""
)</f>
        <v/>
      </c>
      <c r="FM493" s="46">
        <f>IF(AND($DS493,FK493),
IF(AR493="","Debes escribir el valor de las horas extras nocturnas dominicales y festivas. ",
IF( ISERR(_xlfn.NUMBERVALUE(AR493)), "El valor de las horas extras nocturnas dominicales y festivas debe ser un número válido. ", "")
),
""
)</f>
        <v/>
      </c>
      <c r="FN493" s="46">
        <f>CONCATENATE(AS493,AT493)&lt;&gt;""</f>
        <v/>
      </c>
      <c r="FO493" s="46">
        <f>IF(AND($DS493,FN493),
IF(AS493="","Debes escribir el número de horas recargo nocturno. ",
IF( IFERROR(INT(AS493),1.1) &lt;&gt; IFERROR(_xlfn.NUMBERVALUE(AS493),1), "La cantidad de horas recargo nocturno debe ser un número entero. ", "")
),
""
)</f>
        <v/>
      </c>
      <c r="FP493" s="46">
        <f>IF(AND($DS493,FN493),
IF(AT493="","Debes escribir el valor de las horas recargo nocturno. ",
IF( ISERR(_xlfn.NUMBERVALUE(AT493)), "El valor de las horas recargo nocturno debe ser un número válido. ", "")
),
""
)</f>
        <v/>
      </c>
      <c r="FQ493" s="46">
        <f>CONCATENATE(AU493,AV493)&lt;&gt;""</f>
        <v/>
      </c>
      <c r="FR493" s="46">
        <f>IF(AND($DS493,FQ493),
IF(AU493="","Debes escribir el número de horas recargo diurno dominical y festivo. ",
IF( IFERROR(INT(AU493),1.1) &lt;&gt; IFERROR(_xlfn.NUMBERVALUE(AU493),1), "La cantidad de horas recargo diurno dominical y festivo debe ser un número entero. ", "")
),
""
)</f>
        <v/>
      </c>
      <c r="FS493" s="46">
        <f>IF(AND($DS493,FQ493),
IF(AV493="","Debes escribir el valor de las horas recargo diurno dominical y festivo. ",
IF( ISERR(_xlfn.NUMBERVALUE(AV493)), "El valor de las horas recargo diurno dominical y festivo debe ser un número válido. ", "")
),
""
)</f>
        <v/>
      </c>
      <c r="FT493" s="46">
        <f>CONCATENATE(AW493,AX493)&lt;&gt;""</f>
        <v/>
      </c>
      <c r="FU493" s="46">
        <f>IF(AND($DS493,FT493),
IF(AW493="","Debes escribir el número de horas recargo nocturno dominical y festivo. ",
IF( IFERROR(INT(AW493),1.1) &lt;&gt; IFERROR(_xlfn.NUMBERVALUE(AW493),1), "La cantidad de horas recargo nocturno dominical y festivo debe ser un número entero. ", "")
),
""
)</f>
        <v/>
      </c>
      <c r="FV493" s="46">
        <f>IF(AND($DS493,FT493),
IF(AX493="","Debes escribir el valor de las horas recargo nocturno dominical y festivo. ",
IF( ISERR(_xlfn.NUMBERVALUE(AX493)), "El valor de las horas recargo nocturno dominical y festivo debe ser un número válido. ", "")
),
""
)</f>
        <v/>
      </c>
      <c r="FW493" s="46">
        <f>CONCATENATE(AY493,AZ493)&lt;&gt;""</f>
        <v/>
      </c>
      <c r="FX493" s="46">
        <f>IF(AND($DS493,FW493),
IF(AY493="","Debes escribir el número de días de vacaciones comunes. ",
IF( IFERROR(INT(AY493),1.1) &lt;&gt; IFERROR(_xlfn.NUMBERVALUE(AY493),1), "La cantidad de días de vacaciones comunes debe ser un número entero. ", "")
),
""
)</f>
        <v/>
      </c>
      <c r="FY493" s="46">
        <f>IF(AND($DS493,FW493),
IF(AZ493="","Debes escribir el valor de las vacaciones comunes. ",
IF( ISERR(_xlfn.NUMBERVALUE(AZ493)), "El valor de las vacaciones comunes debe ser un número válido. ", "")
),
""
)</f>
        <v/>
      </c>
      <c r="FZ493" s="46">
        <f>CONCATENATE(BA493,BB493)&lt;&gt;""</f>
        <v/>
      </c>
      <c r="GA493" s="46">
        <f>IF(AND($DS493,FZ493),
IF(BA493="","Debes escribir el número de días de vacaciones compensadas. ",
IF( IFERROR(INT(BA493),1.1) &lt;&gt; IFERROR(_xlfn.NUMBERVALUE(BA493),1), "La cantidad de días de vacaciones compensadas debe ser un número entero. ", "")
),
""
)</f>
        <v/>
      </c>
      <c r="GB493" s="46">
        <f>IF(AND($DS493,FZ493),
IF(BB493="","Debes escribir el valor de las vacaciones compensadas. ",
IF( ISERR(_xlfn.NUMBERVALUE(BB493)), "El valor de las vacaciones compensadas debe ser un número válido. ", "")
),
""
)</f>
        <v/>
      </c>
      <c r="GC493" s="46">
        <f>CONCATENATE(BC493,BD493)&lt;&gt;""</f>
        <v/>
      </c>
      <c r="GD493" s="46">
        <f>IF(AND($DS493,GC493),
IF(BC493="","Debes escribir el número de días de prima salarial. ",
IF( IFERROR(INT(BC493),1.1) &lt;&gt; IFERROR(_xlfn.NUMBERVALUE(BC493),1), "La cantidad de días de prima salarial debe ser un número entero. ", "")
),
""
)</f>
        <v/>
      </c>
      <c r="GE493" s="46">
        <f>IF(AND($DS493,GC493),
IF(BD493="","Debes escribir el valor de los días de prima salarial. ",
IF( ISERR(_xlfn.NUMBERVALUE(BD493)), "El valor de los días de prima salarial debe ser un número válido. ", "")
),
""
)</f>
        <v/>
      </c>
      <c r="GF493" s="46">
        <f>IF($DS493,
IF( AND(BE493&lt;&gt;"", ISERR(_xlfn.NUMBERVALUE(BE493))), "El valor de la prima NO saliarial debe ser un número válido. ", "")
)</f>
        <v/>
      </c>
      <c r="GG493" s="46">
        <f>CONCATENATE(BF493,BG493,BH493)&lt;&gt;""</f>
        <v/>
      </c>
      <c r="GH493" s="46">
        <f>IF(AND($DS493,GG493),
IF(BF493="","Debes escribir el valor de las cesantías. ",
IF( ISERR(_xlfn.NUMBERVALUE(BF493)), "El valor de las cesantías debe ser un número válido. ", "")
),
""
)</f>
        <v/>
      </c>
      <c r="GI493" s="46">
        <f>IF(AND($DS493,GG493),
IF(BG493="","Debes escribir el % de cesantías. ",
IF( ISERR(_xlfn.NUMBERVALUE(BG493)), "El % de cesantías debe ser un número válido. ", "")
),
""
)</f>
        <v/>
      </c>
      <c r="GJ493" s="46">
        <f>IF(AND($DS493,GG493),
IF(BH493="","Debes escribir el valor de intereses de cesantías. ",
IF( ISERR(_xlfn.NUMBERVALUE(BH493)), "El valor de intereses de cesantías debe ser un número válido. ", "")
),
""
)</f>
        <v/>
      </c>
      <c r="GK493" s="46">
        <f>CONCATENATE(BI493,BJ493,BK493)&lt;&gt;""</f>
        <v/>
      </c>
      <c r="GL493" s="46">
        <f>IF(AND($DS493,GK493),
IF(BI493="","Debes escribir el número de días de incapacidad. ",
IF( IFERROR(INT(BI493),1.1) &lt;&gt; IFERROR(_xlfn.NUMBERVALUE(BI493),1), "La cantidad de días de incapacidad debe ser un número entero. ", "")
),
""
)</f>
        <v/>
      </c>
      <c r="GM493" s="46">
        <f>IF(AND($DS493,GK493),
IF(BJ493="","Debes escribir el tipo de incapacidad. ",
IF(_xlfn.IFNA(VLOOKUP(BJ493,TIPO_DE_INCAPACIDAD,1,FALSE),-1)=-1,"El tipo de incapacidad es inválida (por favor seleccionarlo de la lista). ","")
),
""
)</f>
        <v/>
      </c>
      <c r="GN493" s="46">
        <f>IF(AND($DS493,GK493),
IF(BK493="","Debes escribir el valor de la incapacidad. ",
IF( ISERR(_xlfn.NUMBERVALUE(BK493)), "El valor de la incapacidad debe ser un número válido. ", "")
),
""
)</f>
        <v/>
      </c>
      <c r="GO493" s="46">
        <f>CONCATENATE(BL493,BM493)&lt;&gt;""</f>
        <v/>
      </c>
      <c r="GP493" s="46">
        <f>IF(AND($DS493,GO493),
IF(BL493="","Debes escribir el número de días de licencia de maternidad o paternidad. ",
IF( IFERROR(INT(BL493),1.1) &lt;&gt; IFERROR(_xlfn.NUMBERVALUE(BL493),1), "La cantidad de días de licencia de maternidad o paternidad debe ser un número entero. ", "")
),
""
)</f>
        <v/>
      </c>
      <c r="GQ493" s="46">
        <f>IF(AND($DS493,GO493),
IF(BM493="","Debes escribir el valor de la licencia de maternidad o paternidad. ",
IF( ISERR(_xlfn.NUMBERVALUE(BM493)), "El valor de la licencia de maternidad o paternidad debe ser un número válido. ", "")
),
""
)</f>
        <v/>
      </c>
      <c r="GR493" s="46">
        <f>CONCATENATE(BN493,BO493)&lt;&gt;""</f>
        <v/>
      </c>
      <c r="GS493" s="46">
        <f>IF(AND($DS493,GR493),
IF(BN493="","Debes escribir el número de días de licencia remunerada. ",
IF( IFERROR(INT(BN493),1.1) &lt;&gt; IFERROR(_xlfn.NUMBERVALUE(BN493),1), "La cantidad de días de licencia remunerada debe ser un número entero. ", "")
),
""
)</f>
        <v/>
      </c>
      <c r="GT493" s="46">
        <f>IF(AND($DS493,GR493),
IF(BO493="","Debes escribir el valor de la licencia remunerada. ",
IF( ISERR(_xlfn.NUMBERVALUE(BO493)), "El valor de la licencia remunerada debe ser un número válido. ", "")
),
""
)</f>
        <v/>
      </c>
      <c r="GU493" s="46">
        <f>IF($DS493,
IF( AND(BP493&lt;&gt;"", ISERR(_xlfn.NUMBERVALUE(BP493))), "El valor de la licencia NO remunerada debe ser un número válido. ", "")
)</f>
        <v/>
      </c>
      <c r="GV493" s="46">
        <f>IF($DS493,
IF( AND(BQ493&lt;&gt;"", ISERR(_xlfn.NUMBERVALUE(BQ493))), "El valor de auxilios salariales debe ser un número válido. ", "")
)</f>
        <v/>
      </c>
      <c r="GW493" s="46">
        <f>IF($DS493,
IF( AND(BR493&lt;&gt;"", ISERR(_xlfn.NUMBERVALUE(BR493))), "El valor de auxilios NO salariales debe ser un número válido. ", "")
)</f>
        <v/>
      </c>
      <c r="GX493" s="46">
        <f>IF($DS493,
IF( AND(BS493&lt;&gt;"", ISERR(_xlfn.NUMBERVALUE(BS493))), "El valor de bonos salariales debe ser un número válido. ", "")
)</f>
        <v/>
      </c>
      <c r="GY493" s="46">
        <f>IF($DS493,
IF( AND(BT493&lt;&gt;"", ISERR(_xlfn.NUMBERVALUE(BT493))), "El valor de bonos NO salariales debe ser un número válido. ", "")
)</f>
        <v/>
      </c>
      <c r="GZ493" s="46">
        <f>IF($DS493,
IF( AND(BU493&lt;&gt;"", ISERR(_xlfn.NUMBERVALUE(BU493))), "El valor de bonos salariales de alimentación debe ser un número válido. ", "")
)</f>
        <v/>
      </c>
      <c r="HA493" s="46">
        <f>IF($DS493,
IF( AND(BV493&lt;&gt;"", ISERR(_xlfn.NUMBERVALUE(BV493))), "El valor de bonos NO salariales de alimentación debe ser un número válido. ", "")
)</f>
        <v/>
      </c>
      <c r="HB493" s="46">
        <f>IF($DS493,
IF( AND(BW493&lt;&gt;"", ISERR(_xlfn.NUMBERVALUE(BW493))), "El valor de bonificaciones salariales debe ser un número válido. ", "")
)</f>
        <v/>
      </c>
      <c r="HC493" s="46">
        <f>IF($DS493,
IF( AND(BX493&lt;&gt;"", ISERR(_xlfn.NUMBERVALUE(BX493))), "El valor de bonificaciones NO salariales debe ser un número válido. ", "")
)</f>
        <v/>
      </c>
      <c r="HD493" s="46">
        <f>IF($DS493,
IF( AND(BY493&lt;&gt;"", ISERR(_xlfn.NUMBERVALUE(BY493))), "El valor de compensaciones ordinarias debe ser un número válido. ", "")
)</f>
        <v/>
      </c>
      <c r="HE493" s="46">
        <f>IF($DS493,
IF( AND(BZ493&lt;&gt;"", ISERR(_xlfn.NUMBERVALUE(BZ493))), "El valor de compensaciones extraordinarias debe ser un número válido. ", "")
)</f>
        <v/>
      </c>
      <c r="HF493" s="46">
        <f>IF($DS493,
IF( AND(CA493&lt;&gt;"", ISERR(_xlfn.NUMBERVALUE(CA493))), "El valor de comisiones debe ser un número válido. ", "")
)</f>
        <v/>
      </c>
      <c r="HG493" s="46">
        <f>IF($DS493,
IF( AND(CB493&lt;&gt;"", ISERR(_xlfn.NUMBERVALUE(CB493))), "El valor de ausencia por huega debe ser un número válido. ", "")
)</f>
        <v/>
      </c>
      <c r="HH493" s="46">
        <f>IF($DS493,
IF( AND(CC493&lt;&gt;"", ISERR(_xlfn.NUMBERVALUE(CC493))), "El valor de anticipos debe ser un número válido. ", "")
)</f>
        <v/>
      </c>
      <c r="HI493" s="46">
        <f>IF($DS493,
IF( AND(CD493&lt;&gt;"", ISERR(_xlfn.NUMBERVALUE(CD493))), "El valor de pagos a terceros debe ser un número válido. ", "")
)</f>
        <v/>
      </c>
      <c r="HJ493" s="46">
        <f>IF($DS493,
IF( AND(CE493&lt;&gt;"", ISERR(_xlfn.NUMBERVALUE(CE493))), "El valor de dotación debe ser un número válido. ", "")
)</f>
        <v/>
      </c>
      <c r="HK493" s="46">
        <f>IF($DS493,
IF( AND(CF493&lt;&gt;"", ISERR(_xlfn.NUMBERVALUE(CF493))), "El valor de apoyo sostenibilidad debe ser un número válido. ", "")
)</f>
        <v/>
      </c>
      <c r="HL493" s="46">
        <f>IF($DS493,
IF( AND(CG493&lt;&gt;"", ISERR(_xlfn.NUMBERVALUE(CG493))), "El valor de teletrabajo debe ser un número válido. ", "")
)</f>
        <v/>
      </c>
      <c r="HM493" s="46">
        <f>IF($DS493,
IF( AND(CH493&lt;&gt;"", ISERR(_xlfn.NUMBERVALUE(CH493))), "El valor de bonificación de retiro debe ser un número válido. ", "")
)</f>
        <v/>
      </c>
      <c r="HN493" s="46">
        <f>IF($DS493,
IF( AND(CI493&lt;&gt;"", ISERR(_xlfn.NUMBERVALUE(CI493))), "El valor de indemnización de retiro debe ser un número válido. ", "")
)</f>
        <v/>
      </c>
      <c r="HO493" s="46">
        <f>IF($DS493,
IF( AND(CJ493&lt;&gt;"", ISERR(_xlfn.NUMBERVALUE(CJ493))), "El valor de reintegros debe ser un número válido. ", "")
)</f>
        <v/>
      </c>
      <c r="HP493" s="46">
        <f>CONCATENATE(CK493,CL493,CM493)&lt;&gt;""</f>
        <v/>
      </c>
      <c r="HQ493" s="46">
        <f>IF(AND($DS493,HP493),
IF(CK493="","Debes escribir la descripción de otro concepto no categorizado. ",""),
""
)</f>
        <v/>
      </c>
      <c r="HR493" s="46">
        <f>IF(AND($DS493,HP493),
IF(CONCATENATE(CL493,CM493)="","Debes escribir al menos un valor de concepto no categorizado (salarial o no salarial). ",
IF(ISERR(_xlfn.NUMBERVALUE(CL493)),"El valor salarial concepto no categorizado debe ser un número válido. ","")
),
""
)</f>
        <v/>
      </c>
      <c r="HS493" s="46">
        <f>IF(AND($DS493,HP493),
IF(CONCATENATE(CL493,CM493)="","Debes escribir al menos un valor de concepto no categorizado (salarial o no salarial). ",
IF(ISERR(_xlfn.NUMBERVALUE(CM493)),"El valor NO salarial concepto no categorizado debe ser un número válido. ","")
),
""
)</f>
        <v/>
      </c>
      <c r="HT493" s="46">
        <f>IF($DS493,
IF(CN493="","Debes escribir el porcentaje del aporte a salud. ",
IF( ISERR(_xlfn.NUMBERVALUE(CN493)), "El valor del porcentaje del aporte a salud debe ser un número válido. ", "")
)
)</f>
        <v/>
      </c>
      <c r="HU493" s="46">
        <f>IF($DS493,
IF(CO493="","Debes escribir el valor del aporte a salud. ",
IF( ISERR(_xlfn.NUMBERVALUE(CO493)), "El valor del aporte a salud debe ser un número válido. ", "")
)
)</f>
        <v/>
      </c>
      <c r="HV493" s="46">
        <f>IF($DS493,
IF( AND(CP493&lt;&gt;"", ISERR(_xlfn.NUMBERVALUE(CP493))), "El valor plan complementario debe ser un número válido. ", "")
)</f>
        <v/>
      </c>
      <c r="HW493" s="46">
        <f>IF($DS493,
IF(CQ493="","Debes escribir el porcentaje del aporte a pensión. ",
IF( ISERR(_xlfn.NUMBERVALUE(CQ493)), "El valor del porcentaje del aporte a pensión debe ser un número válido. ", "")
)
)</f>
        <v/>
      </c>
      <c r="HX493" s="46">
        <f>IF($DS493,
IF(CR493="","Debes escribir el valor del aporte a pensión. ",
IF( ISERR(_xlfn.NUMBERVALUE(CR493)), "El valor del aporte a salud debe ser un número válido. ", "")
)
)</f>
        <v/>
      </c>
      <c r="HY493" s="46">
        <f>IF($DS493,
IF( AND(CS493&lt;&gt;"", ISERR(_xlfn.NUMBERVALUE(CS493))), "El valor pensión voluntaria debe ser un número válido. ", "")
)</f>
        <v/>
      </c>
      <c r="HZ493" s="46">
        <f>CONCATENATE(CT493,CU493,CV493,CW493)&lt;&gt;""</f>
        <v/>
      </c>
      <c r="IA493" s="46">
        <f>IF(AND($DS493,HZ493),
IF(CT493="","Debes escribir el % del fondo de seguridad pensional. ",
IF( ISERR(_xlfn.NUMBERVALUE(CT493)), "El % del fondo de seguridad debe ser un número válido. ", "")
),
""
)</f>
        <v/>
      </c>
      <c r="IB493" s="46">
        <f>IF(AND($DS493,HZ493),
IF(CU493="","Debes escribir el valor del aporte al fondo de solidaridad pensional. ",
IF( ISERR(_xlfn.NUMBERVALUE(CU493)), "El valor del aporte al fondo de solidaridad pensional debe ser un número válido. ", "")
),
""
)</f>
        <v/>
      </c>
      <c r="IC493" s="46">
        <f>IF(AND($DS493,HZ493),
IF(CV493="","Debes escribir el % del fondo de subsistencia. ",
IF( ISERR(_xlfn.NUMBERVALUE(CV493)), "El % del fondo de subsistencia debe ser un número válido. ", "")
),
""
)</f>
        <v/>
      </c>
      <c r="ID493" s="46">
        <f>IF(AND($DS493,HZ493),
IF(CW493="","Debes escribir el valor del fondo de subsistencia. ",
IF( ISERR(_xlfn.NUMBERVALUE(CW493)), "El valor del fondo de subsistencia debe ser un número válido. ", "")
),
""
)</f>
        <v/>
      </c>
      <c r="IE493" s="46">
        <f>CONCATENATE(CX493,CY493)&lt;&gt;""</f>
        <v/>
      </c>
      <c r="IF493" s="46">
        <f>IF(AND($DS493,IE493),
IF(CX493="","Debes escribir el % de sindicato. ",
IF( ISERR(_xlfn.NUMBERVALUE(CX493)), "El % de sindicato debe ser un número válido. ", "")
),
""
)</f>
        <v/>
      </c>
      <c r="IG493" s="46">
        <f>IF(AND($DS493,IE493),
IF(CY493="","Debes escribir el valor del sindicato. ",
IF( ISERR(_xlfn.NUMBERVALUE(CY493)), "El valor del sindicato debe ser un número válido. ", "")
),
""
)</f>
        <v/>
      </c>
      <c r="IH493" s="46">
        <f>IF($DS493,
IF( AND(CZ493&lt;&gt;"", ISERR(_xlfn.NUMBERVALUE(CZ493))), "El valor de sanción pública debe ser un número válido. ", "")
)</f>
        <v/>
      </c>
      <c r="II493" s="46">
        <f>IF($DS493,
IF( AND(DA493&lt;&gt;"", ISERR(_xlfn.NUMBERVALUE(DA493))), "El valor de sanción privada debe ser un número válido. ", "")
)</f>
        <v/>
      </c>
      <c r="IJ493" s="46">
        <f>CONCATENATE(DB493,DC493)&lt;&gt;""</f>
        <v/>
      </c>
      <c r="IK493" s="46">
        <f>IF(AND($DS493,IJ493),
IF(DB493="","Debes escribir la descripción de libranza. ",""),
""
)</f>
        <v/>
      </c>
      <c r="IL493" s="46">
        <f>IF(AND($DS493,IJ493),
IF(DC493="","Debes escribir la cuota libranza. ",
IF(ISERR(_xlfn.NUMBERVALUE(DC493)),"El valor de la cuota libranza debe ser un número válido. ","")
),
""
)</f>
        <v/>
      </c>
      <c r="IM493" s="46">
        <f>IF($DS493,
IF( AND(DD493&lt;&gt;"", ISERR(_xlfn.NUMBERVALUE(DD493))), "El valor de pagos a terceros debe ser un número válido. ", "")
)</f>
        <v/>
      </c>
      <c r="IN493" s="46">
        <f>IF($DS493,
IF( AND(DE493&lt;&gt;"", ISERR(_xlfn.NUMBERVALUE(DE493))), "El valor de anticipos debe ser un número válido. ", "")
)</f>
        <v/>
      </c>
      <c r="IO493" s="46">
        <f>IF($DS493,
IF( AND(DF493&lt;&gt;"", ISERR(_xlfn.NUMBERVALUE(DF493))), "El valor de AFC debe ser un número válido. ", "")
)</f>
        <v/>
      </c>
      <c r="IP493" s="46">
        <f>IF($DS493,
IF( AND(DG493&lt;&gt;"", ISERR(_xlfn.NUMBERVALUE(DG493))), "El valor de rete-fuente debe ser un número válido. ", "")
)</f>
        <v/>
      </c>
      <c r="IQ493" s="46">
        <f>IF($DS493,
IF( AND(DH493&lt;&gt;"", ISERR(_xlfn.NUMBERVALUE(DH493))), "El valor de cooperativa de trabajo debe ser un número válido. ", "")
)</f>
        <v/>
      </c>
      <c r="IR493" s="46">
        <f>IF($DS493,
IF( AND(DI493&lt;&gt;"", ISERR(_xlfn.NUMBERVALUE(DI493))), "El valor de embargo fiscal debe ser un número válido. ", "")
)</f>
        <v/>
      </c>
      <c r="IS493" s="46">
        <f>IF($DS493,
IF( AND(DJ493&lt;&gt;"", ISERR(_xlfn.NUMBERVALUE(DJ493))), "El valor de educación debe ser un número válido. ", "")
)</f>
        <v/>
      </c>
      <c r="IT493" s="46">
        <f>IF($DS493,
IF( AND(DK493&lt;&gt;"", ISERR(_xlfn.NUMBERVALUE(DK493))), "El valor de reintegro debe ser un número válido. ", "")
)</f>
        <v/>
      </c>
      <c r="IU493" s="46">
        <f>IF($DS493,
IF( AND(DL493&lt;&gt;"", ISERR(_xlfn.NUMBERVALUE(DL493))), "El valor de deuda debe ser un número válido. ", "")
)</f>
        <v/>
      </c>
      <c r="IV493" s="46">
        <f>IF($DS493,
IF( AND(DM493&lt;&gt;"", ISERR(_xlfn.NUMBERVALUE(DM493))), "El valor de otras deducciones debe ser un número válido. ", "")
)</f>
        <v/>
      </c>
      <c r="IW493" s="46">
        <f>IF($DS493,
IF(DN493="","Debes escribir el valor de los devengos totales. ",
IF( ISERR(_xlfn.NUMBERVALUE(DN493)), "El valor de los devengos totales debe ser un número válido. ", "")
)
)</f>
        <v/>
      </c>
      <c r="IX493" s="46">
        <f>IF($DS493,
IF(DO493="","Debes escribir el valor de las deducciones totales. ",
IF( ISERR(_xlfn.NUMBERVALUE(DO493)), "El valor de las deducciones totales debe ser un número válido. ", "")
)
)</f>
        <v/>
      </c>
      <c r="IY493" s="46">
        <f>IF($DS493,
IF(DP493="","Debes escribir el valor del salario total. ",
IF( ISERR(_xlfn.NUMBERVALUE(DP493)), "El valor del salario total debe ser un número válido. ", "")
)
)</f>
        <v/>
      </c>
    </row>
    <row r="494">
      <c r="B494" s="48" t="n">
        <v>482</v>
      </c>
      <c r="C494" s="61">
        <f>IF(AND(DS494,DP494&lt;&gt;""),
IF(DQ494="","OK","Error"),
""
)</f>
        <v/>
      </c>
      <c r="D494" s="53" t="n"/>
      <c r="E494" s="52" t="n"/>
      <c r="F494" s="112" t="n"/>
      <c r="G494" s="52" t="n"/>
      <c r="H494" s="53" t="n"/>
      <c r="I494" s="52" t="n"/>
      <c r="J494" s="52" t="n"/>
      <c r="K494" s="53" t="n"/>
      <c r="L494" s="55" t="n"/>
      <c r="M494" s="108" t="n"/>
      <c r="N494" s="56" t="n"/>
      <c r="O494" s="52" t="n"/>
      <c r="P494" s="52" t="n"/>
      <c r="Q494" s="52" t="n"/>
      <c r="R494" s="52" t="n"/>
      <c r="S494" s="52" t="n"/>
      <c r="T494" s="53" t="n"/>
      <c r="U494" s="52" t="n"/>
      <c r="V494" s="52" t="n"/>
      <c r="W494" s="55" t="n"/>
      <c r="X494" s="55" t="n"/>
      <c r="Y494" s="52" t="n"/>
      <c r="Z494" s="55" t="n"/>
      <c r="AA494" s="52" t="n"/>
      <c r="AB494" s="53" t="n"/>
      <c r="AC494" s="53" t="n"/>
      <c r="AD494" s="53" t="n"/>
      <c r="AE494" s="177" t="n"/>
      <c r="AF494" s="113" t="n"/>
      <c r="AG494" s="177" t="n"/>
      <c r="AH494" s="178" t="n"/>
      <c r="AI494" s="178" t="n"/>
      <c r="AJ494" s="178" t="n"/>
      <c r="AK494" s="114" t="n"/>
      <c r="AL494" s="178" t="n"/>
      <c r="AM494" s="114" t="n"/>
      <c r="AN494" s="178" t="n"/>
      <c r="AO494" s="114" t="n"/>
      <c r="AP494" s="178" t="n"/>
      <c r="AQ494" s="114" t="n"/>
      <c r="AR494" s="178" t="n"/>
      <c r="AS494" s="114" t="n"/>
      <c r="AT494" s="178" t="n"/>
      <c r="AU494" s="114" t="n"/>
      <c r="AV494" s="178" t="n"/>
      <c r="AW494" s="114" t="n"/>
      <c r="AX494" s="178" t="n"/>
      <c r="AY494" s="114" t="n"/>
      <c r="AZ494" s="178" t="n"/>
      <c r="BA494" s="114" t="n"/>
      <c r="BB494" s="178" t="n"/>
      <c r="BC494" s="114" t="n"/>
      <c r="BD494" s="178" t="n"/>
      <c r="BE494" s="178" t="n"/>
      <c r="BF494" s="178" t="n"/>
      <c r="BG494" s="59" t="n"/>
      <c r="BH494" s="178" t="n"/>
      <c r="BI494" s="114" t="n"/>
      <c r="BJ494" s="53" t="n"/>
      <c r="BK494" s="178" t="n"/>
      <c r="BL494" s="114" t="n"/>
      <c r="BM494" s="178" t="n"/>
      <c r="BN494" s="114" t="n"/>
      <c r="BO494" s="178" t="n"/>
      <c r="BP494" s="178" t="n"/>
      <c r="BQ494" s="178" t="n"/>
      <c r="BR494" s="178" t="n"/>
      <c r="BS494" s="178" t="n"/>
      <c r="BT494" s="178" t="n"/>
      <c r="BU494" s="178" t="n"/>
      <c r="BV494" s="178" t="n"/>
      <c r="BW494" s="178" t="n"/>
      <c r="BX494" s="178" t="n"/>
      <c r="BY494" s="178" t="n"/>
      <c r="BZ494" s="178" t="n"/>
      <c r="CA494" s="178" t="n"/>
      <c r="CB494" s="178" t="n"/>
      <c r="CC494" s="178" t="n"/>
      <c r="CD494" s="178" t="n"/>
      <c r="CE494" s="178" t="n"/>
      <c r="CF494" s="178" t="n"/>
      <c r="CG494" s="178" t="n"/>
      <c r="CH494" s="178" t="n"/>
      <c r="CI494" s="178" t="n"/>
      <c r="CJ494" s="178" t="n"/>
      <c r="CK494" s="53" t="n"/>
      <c r="CL494" s="178" t="n"/>
      <c r="CM494" s="178" t="n"/>
      <c r="CN494" s="60" t="n"/>
      <c r="CO494" s="177" t="n"/>
      <c r="CP494" s="178" t="n"/>
      <c r="CQ494" s="60" t="n"/>
      <c r="CR494" s="177" t="n"/>
      <c r="CS494" s="178" t="n"/>
      <c r="CT494" s="59" t="n"/>
      <c r="CU494" s="178" t="n"/>
      <c r="CV494" s="59" t="n"/>
      <c r="CW494" s="178" t="n"/>
      <c r="CX494" s="59" t="n"/>
      <c r="CY494" s="178" t="n"/>
      <c r="CZ494" s="178" t="n"/>
      <c r="DA494" s="178" t="n"/>
      <c r="DB494" s="53" t="n"/>
      <c r="DC494" s="178" t="n"/>
      <c r="DD494" s="178" t="n"/>
      <c r="DE494" s="178" t="n"/>
      <c r="DF494" s="178" t="n"/>
      <c r="DG494" s="178" t="n"/>
      <c r="DH494" s="178" t="n"/>
      <c r="DI494" s="178" t="n"/>
      <c r="DJ494" s="178" t="n"/>
      <c r="DK494" s="178" t="n"/>
      <c r="DL494" s="178" t="n"/>
      <c r="DM494" s="178" t="n"/>
      <c r="DN494" s="177" t="n"/>
      <c r="DO494" s="177" t="n"/>
      <c r="DP494" s="177" t="n"/>
      <c r="DQ494" s="76">
        <f>IF(AND(DS494,DP494&lt;&gt;""),
CONCATENATE(DT494,DU494,DV494,DW494,DX494,DY494,DZ494,EA494,EB494,EC494,ED494,EE494,EF494,EG494,EH494,EI494,EJ494,EK494,EL494,EM494,EN494,EO494,EP494,EQ494,ES494,ET494,EU494,EV494,EW494,EX494,EY494,EZ494,FA494,FC494,FD494,FF494,FG494,FI494,FJ494,FL494,FM494,FO494,FP494,FR494,FS494,FU494,FV494,FX494,FY494,GA494,GB494,GD494,GE494,GF494,GH494,GI494,GJ494,GL494,GM494,GN494,GP494,GQ494,GS494,GT494,GU494,GV494,GW494,GX494,GY494,GZ494,HA494,HB494,HC494,HD494,HE494,HF494,HG494,HH494,HI494,HJ494,HK494,HL494,HM494,HN494,HO494,HQ494,HR494,HS494,HT494,HU494,HV494,HW494,HX494,HY494,IA494,IB494,IC494,ID494,IF494,IG494,IH494,II494,IK494,IL494,IM494,IN494,IO494,IP494,IQ494,IR494,IS494,IT494,IU494,IV494,IW494,IX494,IY494,IZ494),
""
)</f>
        <v/>
      </c>
      <c r="DR494" s="53" t="n"/>
      <c r="DS494" s="46">
        <f>CONCATENATE(D494,$E494,$F494,$G494,H494,$I494,$J494,K494,$L494,$M494,N494,$O494,$P494,$Q494,$R494,$S494,T494,$U494,$V494,$W494,$X494,$Y494,$Z494,$AA494,AB494,AC494,AD494,$AE494,$AF494,$AG494,AH494,AI494,AJ494,AK494,AL494,AM494,AN494,AO494,AP494,AQ494,AR494,AS494,AT494,AU494,AV494,AW494,AX494,AY494,AZ494,BA494,BB494,BC494,BD494,BE494,BF494,BG494,BH494,BI494,BJ494,BK494,BL494,BM494,BN494,BO494,BP494,BQ494,BR494,BS494,BT494,BU494,BV494,BW494,BX494,BY494,BZ494,CA494,CB494,CC494,CD494,CE494,CF494,CG494,CH494,CI494,CJ494,CK494,CL494,CM494,$CN494,$CO494,CP494,$CQ494,$CR494,CS494,CT494,CU494,CV494,CW494,CX494,CY494,CZ494,DA494,DB494,DC494,DD494,DE494,DF494,DG494,DH494,DI494,DJ494,DK494,DL494,DM494,$DN494,$DO494,$DP494,DR494)&lt;&gt;""</f>
        <v/>
      </c>
      <c r="DT494" s="46">
        <f>IF(AND($DS494,$E$4&lt;&gt;""),
IF(LEFT($E$4,2) = "1.",
IF(D494&lt;&gt;"","El CUNE sólo se envía en operaciones de novedad o ajuste. ",""),
IF(D494="","Debes escribir un CUNE válido para realizar operaciones de novedad o ajuste. ","")),
""
)</f>
        <v/>
      </c>
      <c r="DU494" s="46">
        <f>IF($DS494,
IF(E494="","Debes seleccionar el tipo de documento del empleado. ",
IF(_xlfn.IFNA(VLOOKUP(E494,TIPO_DE_DOCUMENTO,1,FALSE),-1)=-1,"El tipo de documento no es válido (por favor seleccionarlo de la lista). ","")
)
)</f>
        <v/>
      </c>
      <c r="DV494" s="46">
        <f>IF($DS494,
IF(F494="","Debes escribir el número de documento del empleado. ","")
)</f>
        <v/>
      </c>
      <c r="DW494" s="46">
        <f>IF($DS494,
IF(G494="","Debes escribir el primer nombre del empleado. ","")
)</f>
        <v/>
      </c>
      <c r="DY494" s="46">
        <f>IF($DS494,
IF(I494="","Debes escribir el primer apellido del empleado. ","")
)</f>
        <v/>
      </c>
      <c r="DZ494" s="46">
        <f>IF($DS494,
IF(J494="","Debes escribir el segundo apellido del empleado. ","")
)</f>
        <v/>
      </c>
      <c r="EB494" s="46">
        <f>IF($DS494,
IF(L494="","Debes escribir la fecha de ingreso del empleado. ",
IF(ISERR(DATE(YEAR(L494),MONTH(L494),DAY(L494))), "El valor ingresado en fecha de ingreso no tiene un formato válido. ","")
)
)</f>
        <v/>
      </c>
      <c r="EC494" s="46">
        <f>IF($DS494,
IF(M494="","Debes escribir el tiempo laborado. ",
IF( IFERROR(INT(M494),1.1) &lt;&gt; IFERROR(_xlfn.NUMBERVALUE(M494),1), "El valor de los días trabajados debe ser un número entero. ", "")
)
)</f>
        <v/>
      </c>
      <c r="ED494" s="46">
        <f>IF($DS494,
IF( AND(N494&lt;&gt;"", ISERR(DATE(YEAR(N494),MONTH(N494),DAY(N494))) ), "El valor ingresado en fecha de ingreso no tiene un formato válido. ",
IF( AND(N494&lt;&gt;"", $E$6&lt;&gt;"", DATE(YEAR(N494), MONTH(N494), 1) &lt;&gt; IFERROR(DATE(MID($E$6, 1, 4), MID($E$6, 6, 2),1), "1/1/1900") ), "La fecha de retiro debe estar dentro del período liquidado. ", "")
)
)</f>
        <v/>
      </c>
      <c r="EE494" s="46">
        <f>IF($DS494,
IF(O494="","Debes seleccionar el tipo de trabajador. ",
IF(_xlfn.IFNA(VLOOKUP(O494,TIPO_DE_TRABAJADOR,1,FALSE),-1)=-1,"El tipo de trabajador no es válido (por favor seleccionarlo de la lista). ","")
)
)</f>
        <v/>
      </c>
      <c r="EF494" s="46">
        <f>IF($DS494,
IF(P494="","Debes seleccionar si es un trabajador dependiente pensionado por vejez. ",
IF(_xlfn.IFNA(VLOOKUP(P494,SUBTIPO_DE_TRABAJADOR,1,FALSE),-1)=-1,"El tipo de trabajador dependiente pensionado por vejez no es válido (por favor seleccionarlo de la lista). ","")
)
)</f>
        <v/>
      </c>
      <c r="EG494" s="46">
        <f>IF($DS494,
IF(Q494="","Debes seleccionar el tipo de contrato del trabajador. ",
IF(_xlfn.IFNA(VLOOKUP(Q494,TIPO_DE_CONTRATO,1,FALSE),-1)=-1,"El tipo de contrato del trabajador no es válido (por favor seleccionarlo de la lista). ","")
)
)</f>
        <v/>
      </c>
      <c r="EH494" s="46">
        <f>IF($DS494,
IF(R494="","Debes seleccionar si es un salario integral. ",
IF(_xlfn.IFNA(VLOOKUP(R494,SI_NO,1,FALSE),-1)=-1,"Valor no válido para salario integral (por favor seleccionarlo de la lista). ","")
)
)</f>
        <v/>
      </c>
      <c r="EI494" s="46">
        <f>IF($DS494,
IF(S494="","Debes seleccionar si el trabajador realiza actividades de riesgo. ",
IF(_xlfn.IFNA(VLOOKUP(S494,SI_NO,1,FALSE),-1)=-1,"Valor no válido para actividad de alto riesgo (por favor seleccionarlo de la lista). ","")
)
)</f>
        <v/>
      </c>
      <c r="EK494" s="46">
        <f>IF($DS494,
IF(U494="","Debes escribir el código del municipio de residencia del trabajador. ",
IF(_xlfn.IFNA(VLOOKUP(U494,MUNICIPIO,1,FALSE),-1)=-1,"El municipio de residencia del trabajador es inválido (por favor seleccionarlo de la lista). ","")
)
)</f>
        <v/>
      </c>
      <c r="EL494" s="46">
        <f>IF($DS494,
IF(V494="","Debes escribir el la dirección de residendia del trabajador. ","")
)</f>
        <v/>
      </c>
      <c r="EM494" s="46">
        <f>IF($DS494,
IF(W494="","Debes escribir la fecha de inicio de la liquidación. ",
IF(ISERR(DATE(YEAR(W494),MONTH(W494),DAY(W494))),"El valor ingresado en fecha de inicio de liquidación no tiene un formato válido. ",
IF( AND($E$6&lt;&gt;"", DATE(YEAR(W494), MONTH(W494), 1) &lt;&gt; IFERROR(DATE(MID($E$6, 1, 4), MID($E$6, 6, 2),1), "1/1/1900") ), "La fecha de inicio de la liquidación debe estar dentro del período liquidado. ", "")
)
)
)</f>
        <v/>
      </c>
      <c r="EN494" s="46">
        <f>IF($DS494,
IF(X494="","Debes escribir la fecha de fin de la liquidación. ",
IF(ISERR(DATE(YEAR(X494),MONTH(X494),DAY(X494))),"El valor ingresado en fecha de fin de liquidación no tiene un formato válido. ",
IF( AND($E$6&lt;&gt;"", DATE(YEAR(X494), MONTH(X494), 1) &lt;&gt; IFERROR(DATE(MID($E$6, 1, 4), MID($E$6, 6, 2),1), "1/1/1900") ), "La fecha de fin de la liquidación debe estar dentro del período liquidado. ", "")
)
)
)</f>
        <v/>
      </c>
      <c r="EO494" s="46">
        <f>IF($DS494,
IF(Y494="","Debes escribir la frecuencia de pago del trabajador. ",
IF(_xlfn.IFNA(VLOOKUP(Y494,PERÍODO_DE_NÓMINA,1,FALSE),-1)=-1,"La frecuencia de pago es inválida (por favor seleccionarlo de la lista). ","")
)
)</f>
        <v/>
      </c>
      <c r="EP494" s="46">
        <f>IF($DS494,
IF(Z494="","Debes escribir la fecha de pago. ",
IF(ISERR(DATE(YEAR(Z494),MONTH(Z494),DAY(Z494))), "El valor ingresado en fecha de pago no tiene un formato válido. ","")
)
)</f>
        <v/>
      </c>
      <c r="EQ494" s="46">
        <f>IF($DS494,
IF(AA494="","Debes escribir el medio de pago. ",
IF(_xlfn.IFNA(VLOOKUP(AA494,MEDIOS_DE_PAGO,1,FALSE),-1)=-1,"El medio de pago es inválido (por favor seleccionarlo de la lista). ","")
)
)</f>
        <v/>
      </c>
      <c r="ER494" s="46">
        <f>OR(AA494='Tablas '!$T$4,AA494='Tablas '!$T$7,AA494='Tablas '!$T$8,AA494='Tablas '!$T$11)</f>
        <v/>
      </c>
      <c r="ES494" s="46">
        <f>IF(AND($DS494,ER494),
IF(AB494="","Debes escribir la entidad bancaria. ",""),
""
)</f>
        <v/>
      </c>
      <c r="ET494" s="46">
        <f>IF(AND($DS494,ER494),
IF(AC494="","Debes escribir el tipo de cuenta bancaria. ",
IF(_xlfn.IFNA(VLOOKUP(AC494,TIPO_DE_CUENTA,1,FALSE),-1)=-1,"El tipo de cuenta bancaria es inválida (por favor seleccionarlo de la lista). ","")
),
""
)</f>
        <v/>
      </c>
      <c r="EU494" s="46">
        <f>IF(AND($DS494,ER494),
IF(AD494="","Debes escribir el número de cuenta bancaria. ",""),
""
)</f>
        <v/>
      </c>
      <c r="EV494" s="46">
        <f>IF($DS494,
IF(AE494="","Debes escribir el valor del sueldo básico. ",
IF( ISERR(_xlfn.NUMBERVALUE(AE494)), "El valor del sueldo básico debe ser un número válido. ", "")
)
)</f>
        <v/>
      </c>
      <c r="EW494" s="46">
        <f>IF($DS494,
IF(AF494="","Debes escribir el número de días trabajados. ",
IF( IFERROR(INT(AF494),1.1) &lt;&gt; IFERROR(_xlfn.NUMBERVALUE(AF494),1), "La cantidad de días trabajados debe ser un número entero. ", "")
)
)</f>
        <v/>
      </c>
      <c r="EX494" s="46">
        <f>IF($DS494,
IF(AG494="","Debes escribir el valor del sueldo trabajado. ",
IF( ISERR(_xlfn.NUMBERVALUE(AG494)), "El valor del sueldo trabajado debe ser un número válido. ", "")
)
)</f>
        <v/>
      </c>
      <c r="EY494" s="46">
        <f>IF($DS494,
IF( AND(AH494&lt;&gt;"", ISERR(_xlfn.NUMBERVALUE(AH494))), "El valor del auxilio de transporte debe ser un número válido. ", "")
)</f>
        <v/>
      </c>
      <c r="EZ494" s="46">
        <f>IF($DS494,
IF( AND(AI494&lt;&gt;"", ISERR(_xlfn.NUMBERVALUE(AI494))), "El valor de viáticos salariales debe ser un número válido. ", "")
)</f>
        <v/>
      </c>
      <c r="FA494" s="46">
        <f>IF($DS494,
IF( AND(AJ494&lt;&gt;"", ISERR(_xlfn.NUMBERVALUE(AJ494))), "El valor de viáticos NO salariales debe ser un número válido. ", "")
)</f>
        <v/>
      </c>
      <c r="FB494" s="46">
        <f>CONCATENATE(AK494,AL494)&lt;&gt;""</f>
        <v/>
      </c>
      <c r="FC494" s="46">
        <f>IF(AND($DS494,FB494),
IF(AK494="","Debes escribir el número de horas extras diurnas. ",
IF( IFERROR(INT(AK494),1.1) &lt;&gt; IFERROR(_xlfn.NUMBERVALUE(AK494),1), "La cantidad de horas extras diurnas debe ser un número entero. ", "")
),
""
)</f>
        <v/>
      </c>
      <c r="FD494" s="46">
        <f>IF(AND($DS494,FB494),
IF(AL494="","Debes escribir el valor de las horas extras diurnas. ",
IF( ISERR(_xlfn.NUMBERVALUE(AL494)), "El valor de las horas extras duirnas debe ser un número válido. ", "")
),
""
)</f>
        <v/>
      </c>
      <c r="FE494" s="46">
        <f>CONCATENATE(AM494,AN494)&lt;&gt;""</f>
        <v/>
      </c>
      <c r="FF494" s="46">
        <f>IF(AND($DS494,FE494),
IF(AM494="","Debes escribir el número de horas extras nocturnas. ",
IF( IFERROR(INT(AM494),1.1) &lt;&gt; IFERROR(_xlfn.NUMBERVALUE(AM494),1), "La cantidad de horas extras nocturnas debe ser un número entero. ", "")
),
""
)</f>
        <v/>
      </c>
      <c r="FG494" s="46">
        <f>IF(AND($DS494,FE494),
IF(AN494="","Debes escribir el valor de las horas extras nocturnas. ",
IF( ISERR(_xlfn.NUMBERVALUE(AN494)), "El valor de las horas extras nocturnas debe ser un número válido. ", "")
),
""
)</f>
        <v/>
      </c>
      <c r="FH494" s="46">
        <f>CONCATENATE(AO494,AP494)&lt;&gt;""</f>
        <v/>
      </c>
      <c r="FI494" s="46">
        <f>IF(AND($DS494,FH494),
IF(AO494="","Debes escribir el número de horas extras diurnas dominicales y festivas. ",
IF( IFERROR(INT(AO494),1.1) &lt;&gt; IFERROR(_xlfn.NUMBERVALUE(AO494),1), "La cantidad de horas extras diurnas dominicales y festivas debe ser un número entero. ", "")
),
""
)</f>
        <v/>
      </c>
      <c r="FJ494" s="46">
        <f>IF(AND($DS494,FH494),
IF(AP494="","Debes escribir el valor de las horas extras diurnas dominicales y festivas. ",
IF( ISERR(_xlfn.NUMBERVALUE(AP494)), "El valor de las horas extras diurnas dominicales y festivas debe ser un número válido. ", "")
),
""
)</f>
        <v/>
      </c>
      <c r="FK494" s="46">
        <f>CONCATENATE(AQ494,AR494)&lt;&gt;""</f>
        <v/>
      </c>
      <c r="FL494" s="46">
        <f>IF(AND($DS494,FK494),
IF(AQ494="","Debes escribir el número de horas extras nocturnas dominicales y festivas. ",
IF( IFERROR(INT(AQ494),1.1) &lt;&gt; IFERROR(_xlfn.NUMBERVALUE(AQ494),1), "La cantidad de horas extras nocturnas dominicales y festivas debe ser un número entero. ", "")
),
""
)</f>
        <v/>
      </c>
      <c r="FM494" s="46">
        <f>IF(AND($DS494,FK494),
IF(AR494="","Debes escribir el valor de las horas extras nocturnas dominicales y festivas. ",
IF( ISERR(_xlfn.NUMBERVALUE(AR494)), "El valor de las horas extras nocturnas dominicales y festivas debe ser un número válido. ", "")
),
""
)</f>
        <v/>
      </c>
      <c r="FN494" s="46">
        <f>CONCATENATE(AS494,AT494)&lt;&gt;""</f>
        <v/>
      </c>
      <c r="FO494" s="46">
        <f>IF(AND($DS494,FN494),
IF(AS494="","Debes escribir el número de horas recargo nocturno. ",
IF( IFERROR(INT(AS494),1.1) &lt;&gt; IFERROR(_xlfn.NUMBERVALUE(AS494),1), "La cantidad de horas recargo nocturno debe ser un número entero. ", "")
),
""
)</f>
        <v/>
      </c>
      <c r="FP494" s="46">
        <f>IF(AND($DS494,FN494),
IF(AT494="","Debes escribir el valor de las horas recargo nocturno. ",
IF( ISERR(_xlfn.NUMBERVALUE(AT494)), "El valor de las horas recargo nocturno debe ser un número válido. ", "")
),
""
)</f>
        <v/>
      </c>
      <c r="FQ494" s="46">
        <f>CONCATENATE(AU494,AV494)&lt;&gt;""</f>
        <v/>
      </c>
      <c r="FR494" s="46">
        <f>IF(AND($DS494,FQ494),
IF(AU494="","Debes escribir el número de horas recargo diurno dominical y festivo. ",
IF( IFERROR(INT(AU494),1.1) &lt;&gt; IFERROR(_xlfn.NUMBERVALUE(AU494),1), "La cantidad de horas recargo diurno dominical y festivo debe ser un número entero. ", "")
),
""
)</f>
        <v/>
      </c>
      <c r="FS494" s="46">
        <f>IF(AND($DS494,FQ494),
IF(AV494="","Debes escribir el valor de las horas recargo diurno dominical y festivo. ",
IF( ISERR(_xlfn.NUMBERVALUE(AV494)), "El valor de las horas recargo diurno dominical y festivo debe ser un número válido. ", "")
),
""
)</f>
        <v/>
      </c>
      <c r="FT494" s="46">
        <f>CONCATENATE(AW494,AX494)&lt;&gt;""</f>
        <v/>
      </c>
      <c r="FU494" s="46">
        <f>IF(AND($DS494,FT494),
IF(AW494="","Debes escribir el número de horas recargo nocturno dominical y festivo. ",
IF( IFERROR(INT(AW494),1.1) &lt;&gt; IFERROR(_xlfn.NUMBERVALUE(AW494),1), "La cantidad de horas recargo nocturno dominical y festivo debe ser un número entero. ", "")
),
""
)</f>
        <v/>
      </c>
      <c r="FV494" s="46">
        <f>IF(AND($DS494,FT494),
IF(AX494="","Debes escribir el valor de las horas recargo nocturno dominical y festivo. ",
IF( ISERR(_xlfn.NUMBERVALUE(AX494)), "El valor de las horas recargo nocturno dominical y festivo debe ser un número válido. ", "")
),
""
)</f>
        <v/>
      </c>
      <c r="FW494" s="46">
        <f>CONCATENATE(AY494,AZ494)&lt;&gt;""</f>
        <v/>
      </c>
      <c r="FX494" s="46">
        <f>IF(AND($DS494,FW494),
IF(AY494="","Debes escribir el número de días de vacaciones comunes. ",
IF( IFERROR(INT(AY494),1.1) &lt;&gt; IFERROR(_xlfn.NUMBERVALUE(AY494),1), "La cantidad de días de vacaciones comunes debe ser un número entero. ", "")
),
""
)</f>
        <v/>
      </c>
      <c r="FY494" s="46">
        <f>IF(AND($DS494,FW494),
IF(AZ494="","Debes escribir el valor de las vacaciones comunes. ",
IF( ISERR(_xlfn.NUMBERVALUE(AZ494)), "El valor de las vacaciones comunes debe ser un número válido. ", "")
),
""
)</f>
        <v/>
      </c>
      <c r="FZ494" s="46">
        <f>CONCATENATE(BA494,BB494)&lt;&gt;""</f>
        <v/>
      </c>
      <c r="GA494" s="46">
        <f>IF(AND($DS494,FZ494),
IF(BA494="","Debes escribir el número de días de vacaciones compensadas. ",
IF( IFERROR(INT(BA494),1.1) &lt;&gt; IFERROR(_xlfn.NUMBERVALUE(BA494),1), "La cantidad de días de vacaciones compensadas debe ser un número entero. ", "")
),
""
)</f>
        <v/>
      </c>
      <c r="GB494" s="46">
        <f>IF(AND($DS494,FZ494),
IF(BB494="","Debes escribir el valor de las vacaciones compensadas. ",
IF( ISERR(_xlfn.NUMBERVALUE(BB494)), "El valor de las vacaciones compensadas debe ser un número válido. ", "")
),
""
)</f>
        <v/>
      </c>
      <c r="GC494" s="46">
        <f>CONCATENATE(BC494,BD494)&lt;&gt;""</f>
        <v/>
      </c>
      <c r="GD494" s="46">
        <f>IF(AND($DS494,GC494),
IF(BC494="","Debes escribir el número de días de prima salarial. ",
IF( IFERROR(INT(BC494),1.1) &lt;&gt; IFERROR(_xlfn.NUMBERVALUE(BC494),1), "La cantidad de días de prima salarial debe ser un número entero. ", "")
),
""
)</f>
        <v/>
      </c>
      <c r="GE494" s="46">
        <f>IF(AND($DS494,GC494),
IF(BD494="","Debes escribir el valor de los días de prima salarial. ",
IF( ISERR(_xlfn.NUMBERVALUE(BD494)), "El valor de los días de prima salarial debe ser un número válido. ", "")
),
""
)</f>
        <v/>
      </c>
      <c r="GF494" s="46">
        <f>IF($DS494,
IF( AND(BE494&lt;&gt;"", ISERR(_xlfn.NUMBERVALUE(BE494))), "El valor de la prima NO saliarial debe ser un número válido. ", "")
)</f>
        <v/>
      </c>
      <c r="GG494" s="46">
        <f>CONCATENATE(BF494,BG494,BH494)&lt;&gt;""</f>
        <v/>
      </c>
      <c r="GH494" s="46">
        <f>IF(AND($DS494,GG494),
IF(BF494="","Debes escribir el valor de las cesantías. ",
IF( ISERR(_xlfn.NUMBERVALUE(BF494)), "El valor de las cesantías debe ser un número válido. ", "")
),
""
)</f>
        <v/>
      </c>
      <c r="GI494" s="46">
        <f>IF(AND($DS494,GG494),
IF(BG494="","Debes escribir el % de cesantías. ",
IF( ISERR(_xlfn.NUMBERVALUE(BG494)), "El % de cesantías debe ser un número válido. ", "")
),
""
)</f>
        <v/>
      </c>
      <c r="GJ494" s="46">
        <f>IF(AND($DS494,GG494),
IF(BH494="","Debes escribir el valor de intereses de cesantías. ",
IF( ISERR(_xlfn.NUMBERVALUE(BH494)), "El valor de intereses de cesantías debe ser un número válido. ", "")
),
""
)</f>
        <v/>
      </c>
      <c r="GK494" s="46">
        <f>CONCATENATE(BI494,BJ494,BK494)&lt;&gt;""</f>
        <v/>
      </c>
      <c r="GL494" s="46">
        <f>IF(AND($DS494,GK494),
IF(BI494="","Debes escribir el número de días de incapacidad. ",
IF( IFERROR(INT(BI494),1.1) &lt;&gt; IFERROR(_xlfn.NUMBERVALUE(BI494),1), "La cantidad de días de incapacidad debe ser un número entero. ", "")
),
""
)</f>
        <v/>
      </c>
      <c r="GM494" s="46">
        <f>IF(AND($DS494,GK494),
IF(BJ494="","Debes escribir el tipo de incapacidad. ",
IF(_xlfn.IFNA(VLOOKUP(BJ494,TIPO_DE_INCAPACIDAD,1,FALSE),-1)=-1,"El tipo de incapacidad es inválida (por favor seleccionarlo de la lista). ","")
),
""
)</f>
        <v/>
      </c>
      <c r="GN494" s="46">
        <f>IF(AND($DS494,GK494),
IF(BK494="","Debes escribir el valor de la incapacidad. ",
IF( ISERR(_xlfn.NUMBERVALUE(BK494)), "El valor de la incapacidad debe ser un número válido. ", "")
),
""
)</f>
        <v/>
      </c>
      <c r="GO494" s="46">
        <f>CONCATENATE(BL494,BM494)&lt;&gt;""</f>
        <v/>
      </c>
      <c r="GP494" s="46">
        <f>IF(AND($DS494,GO494),
IF(BL494="","Debes escribir el número de días de licencia de maternidad o paternidad. ",
IF( IFERROR(INT(BL494),1.1) &lt;&gt; IFERROR(_xlfn.NUMBERVALUE(BL494),1), "La cantidad de días de licencia de maternidad o paternidad debe ser un número entero. ", "")
),
""
)</f>
        <v/>
      </c>
      <c r="GQ494" s="46">
        <f>IF(AND($DS494,GO494),
IF(BM494="","Debes escribir el valor de la licencia de maternidad o paternidad. ",
IF( ISERR(_xlfn.NUMBERVALUE(BM494)), "El valor de la licencia de maternidad o paternidad debe ser un número válido. ", "")
),
""
)</f>
        <v/>
      </c>
      <c r="GR494" s="46">
        <f>CONCATENATE(BN494,BO494)&lt;&gt;""</f>
        <v/>
      </c>
      <c r="GS494" s="46">
        <f>IF(AND($DS494,GR494),
IF(BN494="","Debes escribir el número de días de licencia remunerada. ",
IF( IFERROR(INT(BN494),1.1) &lt;&gt; IFERROR(_xlfn.NUMBERVALUE(BN494),1), "La cantidad de días de licencia remunerada debe ser un número entero. ", "")
),
""
)</f>
        <v/>
      </c>
      <c r="GT494" s="46">
        <f>IF(AND($DS494,GR494),
IF(BO494="","Debes escribir el valor de la licencia remunerada. ",
IF( ISERR(_xlfn.NUMBERVALUE(BO494)), "El valor de la licencia remunerada debe ser un número válido. ", "")
),
""
)</f>
        <v/>
      </c>
      <c r="GU494" s="46">
        <f>IF($DS494,
IF( AND(BP494&lt;&gt;"", ISERR(_xlfn.NUMBERVALUE(BP494))), "El valor de la licencia NO remunerada debe ser un número válido. ", "")
)</f>
        <v/>
      </c>
      <c r="GV494" s="46">
        <f>IF($DS494,
IF( AND(BQ494&lt;&gt;"", ISERR(_xlfn.NUMBERVALUE(BQ494))), "El valor de auxilios salariales debe ser un número válido. ", "")
)</f>
        <v/>
      </c>
      <c r="GW494" s="46">
        <f>IF($DS494,
IF( AND(BR494&lt;&gt;"", ISERR(_xlfn.NUMBERVALUE(BR494))), "El valor de auxilios NO salariales debe ser un número válido. ", "")
)</f>
        <v/>
      </c>
      <c r="GX494" s="46">
        <f>IF($DS494,
IF( AND(BS494&lt;&gt;"", ISERR(_xlfn.NUMBERVALUE(BS494))), "El valor de bonos salariales debe ser un número válido. ", "")
)</f>
        <v/>
      </c>
      <c r="GY494" s="46">
        <f>IF($DS494,
IF( AND(BT494&lt;&gt;"", ISERR(_xlfn.NUMBERVALUE(BT494))), "El valor de bonos NO salariales debe ser un número válido. ", "")
)</f>
        <v/>
      </c>
      <c r="GZ494" s="46">
        <f>IF($DS494,
IF( AND(BU494&lt;&gt;"", ISERR(_xlfn.NUMBERVALUE(BU494))), "El valor de bonos salariales de alimentación debe ser un número válido. ", "")
)</f>
        <v/>
      </c>
      <c r="HA494" s="46">
        <f>IF($DS494,
IF( AND(BV494&lt;&gt;"", ISERR(_xlfn.NUMBERVALUE(BV494))), "El valor de bonos NO salariales de alimentación debe ser un número válido. ", "")
)</f>
        <v/>
      </c>
      <c r="HB494" s="46">
        <f>IF($DS494,
IF( AND(BW494&lt;&gt;"", ISERR(_xlfn.NUMBERVALUE(BW494))), "El valor de bonificaciones salariales debe ser un número válido. ", "")
)</f>
        <v/>
      </c>
      <c r="HC494" s="46">
        <f>IF($DS494,
IF( AND(BX494&lt;&gt;"", ISERR(_xlfn.NUMBERVALUE(BX494))), "El valor de bonificaciones NO salariales debe ser un número válido. ", "")
)</f>
        <v/>
      </c>
      <c r="HD494" s="46">
        <f>IF($DS494,
IF( AND(BY494&lt;&gt;"", ISERR(_xlfn.NUMBERVALUE(BY494))), "El valor de compensaciones ordinarias debe ser un número válido. ", "")
)</f>
        <v/>
      </c>
      <c r="HE494" s="46">
        <f>IF($DS494,
IF( AND(BZ494&lt;&gt;"", ISERR(_xlfn.NUMBERVALUE(BZ494))), "El valor de compensaciones extraordinarias debe ser un número válido. ", "")
)</f>
        <v/>
      </c>
      <c r="HF494" s="46">
        <f>IF($DS494,
IF( AND(CA494&lt;&gt;"", ISERR(_xlfn.NUMBERVALUE(CA494))), "El valor de comisiones debe ser un número válido. ", "")
)</f>
        <v/>
      </c>
      <c r="HG494" s="46">
        <f>IF($DS494,
IF( AND(CB494&lt;&gt;"", ISERR(_xlfn.NUMBERVALUE(CB494))), "El valor de ausencia por huega debe ser un número válido. ", "")
)</f>
        <v/>
      </c>
      <c r="HH494" s="46">
        <f>IF($DS494,
IF( AND(CC494&lt;&gt;"", ISERR(_xlfn.NUMBERVALUE(CC494))), "El valor de anticipos debe ser un número válido. ", "")
)</f>
        <v/>
      </c>
      <c r="HI494" s="46">
        <f>IF($DS494,
IF( AND(CD494&lt;&gt;"", ISERR(_xlfn.NUMBERVALUE(CD494))), "El valor de pagos a terceros debe ser un número válido. ", "")
)</f>
        <v/>
      </c>
      <c r="HJ494" s="46">
        <f>IF($DS494,
IF( AND(CE494&lt;&gt;"", ISERR(_xlfn.NUMBERVALUE(CE494))), "El valor de dotación debe ser un número válido. ", "")
)</f>
        <v/>
      </c>
      <c r="HK494" s="46">
        <f>IF($DS494,
IF( AND(CF494&lt;&gt;"", ISERR(_xlfn.NUMBERVALUE(CF494))), "El valor de apoyo sostenibilidad debe ser un número válido. ", "")
)</f>
        <v/>
      </c>
      <c r="HL494" s="46">
        <f>IF($DS494,
IF( AND(CG494&lt;&gt;"", ISERR(_xlfn.NUMBERVALUE(CG494))), "El valor de teletrabajo debe ser un número válido. ", "")
)</f>
        <v/>
      </c>
      <c r="HM494" s="46">
        <f>IF($DS494,
IF( AND(CH494&lt;&gt;"", ISERR(_xlfn.NUMBERVALUE(CH494))), "El valor de bonificación de retiro debe ser un número válido. ", "")
)</f>
        <v/>
      </c>
      <c r="HN494" s="46">
        <f>IF($DS494,
IF( AND(CI494&lt;&gt;"", ISERR(_xlfn.NUMBERVALUE(CI494))), "El valor de indemnización de retiro debe ser un número válido. ", "")
)</f>
        <v/>
      </c>
      <c r="HO494" s="46">
        <f>IF($DS494,
IF( AND(CJ494&lt;&gt;"", ISERR(_xlfn.NUMBERVALUE(CJ494))), "El valor de reintegros debe ser un número válido. ", "")
)</f>
        <v/>
      </c>
      <c r="HP494" s="46">
        <f>CONCATENATE(CK494,CL494,CM494)&lt;&gt;""</f>
        <v/>
      </c>
      <c r="HQ494" s="46">
        <f>IF(AND($DS494,HP494),
IF(CK494="","Debes escribir la descripción de otro concepto no categorizado. ",""),
""
)</f>
        <v/>
      </c>
      <c r="HR494" s="46">
        <f>IF(AND($DS494,HP494),
IF(CONCATENATE(CL494,CM494)="","Debes escribir al menos un valor de concepto no categorizado (salarial o no salarial). ",
IF(ISERR(_xlfn.NUMBERVALUE(CL494)),"El valor salarial concepto no categorizado debe ser un número válido. ","")
),
""
)</f>
        <v/>
      </c>
      <c r="HS494" s="46">
        <f>IF(AND($DS494,HP494),
IF(CONCATENATE(CL494,CM494)="","Debes escribir al menos un valor de concepto no categorizado (salarial o no salarial). ",
IF(ISERR(_xlfn.NUMBERVALUE(CM494)),"El valor NO salarial concepto no categorizado debe ser un número válido. ","")
),
""
)</f>
        <v/>
      </c>
      <c r="HT494" s="46">
        <f>IF($DS494,
IF(CN494="","Debes escribir el porcentaje del aporte a salud. ",
IF( ISERR(_xlfn.NUMBERVALUE(CN494)), "El valor del porcentaje del aporte a salud debe ser un número válido. ", "")
)
)</f>
        <v/>
      </c>
      <c r="HU494" s="46">
        <f>IF($DS494,
IF(CO494="","Debes escribir el valor del aporte a salud. ",
IF( ISERR(_xlfn.NUMBERVALUE(CO494)), "El valor del aporte a salud debe ser un número válido. ", "")
)
)</f>
        <v/>
      </c>
      <c r="HV494" s="46">
        <f>IF($DS494,
IF( AND(CP494&lt;&gt;"", ISERR(_xlfn.NUMBERVALUE(CP494))), "El valor plan complementario debe ser un número válido. ", "")
)</f>
        <v/>
      </c>
      <c r="HW494" s="46">
        <f>IF($DS494,
IF(CQ494="","Debes escribir el porcentaje del aporte a pensión. ",
IF( ISERR(_xlfn.NUMBERVALUE(CQ494)), "El valor del porcentaje del aporte a pensión debe ser un número válido. ", "")
)
)</f>
        <v/>
      </c>
      <c r="HX494" s="46">
        <f>IF($DS494,
IF(CR494="","Debes escribir el valor del aporte a pensión. ",
IF( ISERR(_xlfn.NUMBERVALUE(CR494)), "El valor del aporte a salud debe ser un número válido. ", "")
)
)</f>
        <v/>
      </c>
      <c r="HY494" s="46">
        <f>IF($DS494,
IF( AND(CS494&lt;&gt;"", ISERR(_xlfn.NUMBERVALUE(CS494))), "El valor pensión voluntaria debe ser un número válido. ", "")
)</f>
        <v/>
      </c>
      <c r="HZ494" s="46">
        <f>CONCATENATE(CT494,CU494,CV494,CW494)&lt;&gt;""</f>
        <v/>
      </c>
      <c r="IA494" s="46">
        <f>IF(AND($DS494,HZ494),
IF(CT494="","Debes escribir el % del fondo de seguridad pensional. ",
IF( ISERR(_xlfn.NUMBERVALUE(CT494)), "El % del fondo de seguridad debe ser un número válido. ", "")
),
""
)</f>
        <v/>
      </c>
      <c r="IB494" s="46">
        <f>IF(AND($DS494,HZ494),
IF(CU494="","Debes escribir el valor del aporte al fondo de solidaridad pensional. ",
IF( ISERR(_xlfn.NUMBERVALUE(CU494)), "El valor del aporte al fondo de solidaridad pensional debe ser un número válido. ", "")
),
""
)</f>
        <v/>
      </c>
      <c r="IC494" s="46">
        <f>IF(AND($DS494,HZ494),
IF(CV494="","Debes escribir el % del fondo de subsistencia. ",
IF( ISERR(_xlfn.NUMBERVALUE(CV494)), "El % del fondo de subsistencia debe ser un número válido. ", "")
),
""
)</f>
        <v/>
      </c>
      <c r="ID494" s="46">
        <f>IF(AND($DS494,HZ494),
IF(CW494="","Debes escribir el valor del fondo de subsistencia. ",
IF( ISERR(_xlfn.NUMBERVALUE(CW494)), "El valor del fondo de subsistencia debe ser un número válido. ", "")
),
""
)</f>
        <v/>
      </c>
      <c r="IE494" s="46">
        <f>CONCATENATE(CX494,CY494)&lt;&gt;""</f>
        <v/>
      </c>
      <c r="IF494" s="46">
        <f>IF(AND($DS494,IE494),
IF(CX494="","Debes escribir el % de sindicato. ",
IF( ISERR(_xlfn.NUMBERVALUE(CX494)), "El % de sindicato debe ser un número válido. ", "")
),
""
)</f>
        <v/>
      </c>
      <c r="IG494" s="46">
        <f>IF(AND($DS494,IE494),
IF(CY494="","Debes escribir el valor del sindicato. ",
IF( ISERR(_xlfn.NUMBERVALUE(CY494)), "El valor del sindicato debe ser un número válido. ", "")
),
""
)</f>
        <v/>
      </c>
      <c r="IH494" s="46">
        <f>IF($DS494,
IF( AND(CZ494&lt;&gt;"", ISERR(_xlfn.NUMBERVALUE(CZ494))), "El valor de sanción pública debe ser un número válido. ", "")
)</f>
        <v/>
      </c>
      <c r="II494" s="46">
        <f>IF($DS494,
IF( AND(DA494&lt;&gt;"", ISERR(_xlfn.NUMBERVALUE(DA494))), "El valor de sanción privada debe ser un número válido. ", "")
)</f>
        <v/>
      </c>
      <c r="IJ494" s="46">
        <f>CONCATENATE(DB494,DC494)&lt;&gt;""</f>
        <v/>
      </c>
      <c r="IK494" s="46">
        <f>IF(AND($DS494,IJ494),
IF(DB494="","Debes escribir la descripción de libranza. ",""),
""
)</f>
        <v/>
      </c>
      <c r="IL494" s="46">
        <f>IF(AND($DS494,IJ494),
IF(DC494="","Debes escribir la cuota libranza. ",
IF(ISERR(_xlfn.NUMBERVALUE(DC494)),"El valor de la cuota libranza debe ser un número válido. ","")
),
""
)</f>
        <v/>
      </c>
      <c r="IM494" s="46">
        <f>IF($DS494,
IF( AND(DD494&lt;&gt;"", ISERR(_xlfn.NUMBERVALUE(DD494))), "El valor de pagos a terceros debe ser un número válido. ", "")
)</f>
        <v/>
      </c>
      <c r="IN494" s="46">
        <f>IF($DS494,
IF( AND(DE494&lt;&gt;"", ISERR(_xlfn.NUMBERVALUE(DE494))), "El valor de anticipos debe ser un número válido. ", "")
)</f>
        <v/>
      </c>
      <c r="IO494" s="46">
        <f>IF($DS494,
IF( AND(DF494&lt;&gt;"", ISERR(_xlfn.NUMBERVALUE(DF494))), "El valor de AFC debe ser un número válido. ", "")
)</f>
        <v/>
      </c>
      <c r="IP494" s="46">
        <f>IF($DS494,
IF( AND(DG494&lt;&gt;"", ISERR(_xlfn.NUMBERVALUE(DG494))), "El valor de rete-fuente debe ser un número válido. ", "")
)</f>
        <v/>
      </c>
      <c r="IQ494" s="46">
        <f>IF($DS494,
IF( AND(DH494&lt;&gt;"", ISERR(_xlfn.NUMBERVALUE(DH494))), "El valor de cooperativa de trabajo debe ser un número válido. ", "")
)</f>
        <v/>
      </c>
      <c r="IR494" s="46">
        <f>IF($DS494,
IF( AND(DI494&lt;&gt;"", ISERR(_xlfn.NUMBERVALUE(DI494))), "El valor de embargo fiscal debe ser un número válido. ", "")
)</f>
        <v/>
      </c>
      <c r="IS494" s="46">
        <f>IF($DS494,
IF( AND(DJ494&lt;&gt;"", ISERR(_xlfn.NUMBERVALUE(DJ494))), "El valor de educación debe ser un número válido. ", "")
)</f>
        <v/>
      </c>
      <c r="IT494" s="46">
        <f>IF($DS494,
IF( AND(DK494&lt;&gt;"", ISERR(_xlfn.NUMBERVALUE(DK494))), "El valor de reintegro debe ser un número válido. ", "")
)</f>
        <v/>
      </c>
      <c r="IU494" s="46">
        <f>IF($DS494,
IF( AND(DL494&lt;&gt;"", ISERR(_xlfn.NUMBERVALUE(DL494))), "El valor de deuda debe ser un número válido. ", "")
)</f>
        <v/>
      </c>
      <c r="IV494" s="46">
        <f>IF($DS494,
IF( AND(DM494&lt;&gt;"", ISERR(_xlfn.NUMBERVALUE(DM494))), "El valor de otras deducciones debe ser un número válido. ", "")
)</f>
        <v/>
      </c>
      <c r="IW494" s="46">
        <f>IF($DS494,
IF(DN494="","Debes escribir el valor de los devengos totales. ",
IF( ISERR(_xlfn.NUMBERVALUE(DN494)), "El valor de los devengos totales debe ser un número válido. ", "")
)
)</f>
        <v/>
      </c>
      <c r="IX494" s="46">
        <f>IF($DS494,
IF(DO494="","Debes escribir el valor de las deducciones totales. ",
IF( ISERR(_xlfn.NUMBERVALUE(DO494)), "El valor de las deducciones totales debe ser un número válido. ", "")
)
)</f>
        <v/>
      </c>
      <c r="IY494" s="46">
        <f>IF($DS494,
IF(DP494="","Debes escribir el valor del salario total. ",
IF( ISERR(_xlfn.NUMBERVALUE(DP494)), "El valor del salario total debe ser un número válido. ", "")
)
)</f>
        <v/>
      </c>
    </row>
    <row r="495">
      <c r="B495" s="48" t="n">
        <v>483</v>
      </c>
      <c r="C495" s="61">
        <f>IF(AND(DS495,DP495&lt;&gt;""),
IF(DQ495="","OK","Error"),
""
)</f>
        <v/>
      </c>
      <c r="D495" s="53" t="n"/>
      <c r="E495" s="52" t="n"/>
      <c r="F495" s="112" t="n"/>
      <c r="G495" s="52" t="n"/>
      <c r="H495" s="53" t="n"/>
      <c r="I495" s="52" t="n"/>
      <c r="J495" s="52" t="n"/>
      <c r="K495" s="53" t="n"/>
      <c r="L495" s="55" t="n"/>
      <c r="M495" s="108" t="n"/>
      <c r="N495" s="56" t="n"/>
      <c r="O495" s="52" t="n"/>
      <c r="P495" s="52" t="n"/>
      <c r="Q495" s="52" t="n"/>
      <c r="R495" s="52" t="n"/>
      <c r="S495" s="52" t="n"/>
      <c r="T495" s="53" t="n"/>
      <c r="U495" s="52" t="n"/>
      <c r="V495" s="52" t="n"/>
      <c r="W495" s="55" t="n"/>
      <c r="X495" s="55" t="n"/>
      <c r="Y495" s="52" t="n"/>
      <c r="Z495" s="55" t="n"/>
      <c r="AA495" s="52" t="n"/>
      <c r="AB495" s="53" t="n"/>
      <c r="AC495" s="53" t="n"/>
      <c r="AD495" s="53" t="n"/>
      <c r="AE495" s="177" t="n"/>
      <c r="AF495" s="113" t="n"/>
      <c r="AG495" s="177" t="n"/>
      <c r="AH495" s="178" t="n"/>
      <c r="AI495" s="178" t="n"/>
      <c r="AJ495" s="178" t="n"/>
      <c r="AK495" s="114" t="n"/>
      <c r="AL495" s="178" t="n"/>
      <c r="AM495" s="114" t="n"/>
      <c r="AN495" s="178" t="n"/>
      <c r="AO495" s="114" t="n"/>
      <c r="AP495" s="178" t="n"/>
      <c r="AQ495" s="114" t="n"/>
      <c r="AR495" s="178" t="n"/>
      <c r="AS495" s="114" t="n"/>
      <c r="AT495" s="178" t="n"/>
      <c r="AU495" s="114" t="n"/>
      <c r="AV495" s="178" t="n"/>
      <c r="AW495" s="114" t="n"/>
      <c r="AX495" s="178" t="n"/>
      <c r="AY495" s="114" t="n"/>
      <c r="AZ495" s="178" t="n"/>
      <c r="BA495" s="114" t="n"/>
      <c r="BB495" s="178" t="n"/>
      <c r="BC495" s="114" t="n"/>
      <c r="BD495" s="178" t="n"/>
      <c r="BE495" s="178" t="n"/>
      <c r="BF495" s="178" t="n"/>
      <c r="BG495" s="59" t="n"/>
      <c r="BH495" s="178" t="n"/>
      <c r="BI495" s="114" t="n"/>
      <c r="BJ495" s="53" t="n"/>
      <c r="BK495" s="178" t="n"/>
      <c r="BL495" s="114" t="n"/>
      <c r="BM495" s="178" t="n"/>
      <c r="BN495" s="114" t="n"/>
      <c r="BO495" s="178" t="n"/>
      <c r="BP495" s="178" t="n"/>
      <c r="BQ495" s="178" t="n"/>
      <c r="BR495" s="178" t="n"/>
      <c r="BS495" s="178" t="n"/>
      <c r="BT495" s="178" t="n"/>
      <c r="BU495" s="178" t="n"/>
      <c r="BV495" s="178" t="n"/>
      <c r="BW495" s="178" t="n"/>
      <c r="BX495" s="178" t="n"/>
      <c r="BY495" s="178" t="n"/>
      <c r="BZ495" s="178" t="n"/>
      <c r="CA495" s="178" t="n"/>
      <c r="CB495" s="178" t="n"/>
      <c r="CC495" s="178" t="n"/>
      <c r="CD495" s="178" t="n"/>
      <c r="CE495" s="178" t="n"/>
      <c r="CF495" s="178" t="n"/>
      <c r="CG495" s="178" t="n"/>
      <c r="CH495" s="178" t="n"/>
      <c r="CI495" s="178" t="n"/>
      <c r="CJ495" s="178" t="n"/>
      <c r="CK495" s="53" t="n"/>
      <c r="CL495" s="178" t="n"/>
      <c r="CM495" s="178" t="n"/>
      <c r="CN495" s="60" t="n"/>
      <c r="CO495" s="177" t="n"/>
      <c r="CP495" s="178" t="n"/>
      <c r="CQ495" s="60" t="n"/>
      <c r="CR495" s="177" t="n"/>
      <c r="CS495" s="178" t="n"/>
      <c r="CT495" s="59" t="n"/>
      <c r="CU495" s="178" t="n"/>
      <c r="CV495" s="59" t="n"/>
      <c r="CW495" s="178" t="n"/>
      <c r="CX495" s="59" t="n"/>
      <c r="CY495" s="178" t="n"/>
      <c r="CZ495" s="178" t="n"/>
      <c r="DA495" s="178" t="n"/>
      <c r="DB495" s="53" t="n"/>
      <c r="DC495" s="178" t="n"/>
      <c r="DD495" s="178" t="n"/>
      <c r="DE495" s="178" t="n"/>
      <c r="DF495" s="178" t="n"/>
      <c r="DG495" s="178" t="n"/>
      <c r="DH495" s="178" t="n"/>
      <c r="DI495" s="178" t="n"/>
      <c r="DJ495" s="178" t="n"/>
      <c r="DK495" s="178" t="n"/>
      <c r="DL495" s="178" t="n"/>
      <c r="DM495" s="178" t="n"/>
      <c r="DN495" s="177" t="n"/>
      <c r="DO495" s="177" t="n"/>
      <c r="DP495" s="177" t="n"/>
      <c r="DQ495" s="76">
        <f>IF(AND(DS495,DP495&lt;&gt;""),
CONCATENATE(DT495,DU495,DV495,DW495,DX495,DY495,DZ495,EA495,EB495,EC495,ED495,EE495,EF495,EG495,EH495,EI495,EJ495,EK495,EL495,EM495,EN495,EO495,EP495,EQ495,ES495,ET495,EU495,EV495,EW495,EX495,EY495,EZ495,FA495,FC495,FD495,FF495,FG495,FI495,FJ495,FL495,FM495,FO495,FP495,FR495,FS495,FU495,FV495,FX495,FY495,GA495,GB495,GD495,GE495,GF495,GH495,GI495,GJ495,GL495,GM495,GN495,GP495,GQ495,GS495,GT495,GU495,GV495,GW495,GX495,GY495,GZ495,HA495,HB495,HC495,HD495,HE495,HF495,HG495,HH495,HI495,HJ495,HK495,HL495,HM495,HN495,HO495,HQ495,HR495,HS495,HT495,HU495,HV495,HW495,HX495,HY495,IA495,IB495,IC495,ID495,IF495,IG495,IH495,II495,IK495,IL495,IM495,IN495,IO495,IP495,IQ495,IR495,IS495,IT495,IU495,IV495,IW495,IX495,IY495,IZ495),
""
)</f>
        <v/>
      </c>
      <c r="DR495" s="53" t="n"/>
      <c r="DS495" s="46">
        <f>CONCATENATE(D495,$E495,$F495,$G495,H495,$I495,$J495,K495,$L495,$M495,N495,$O495,$P495,$Q495,$R495,$S495,T495,$U495,$V495,$W495,$X495,$Y495,$Z495,$AA495,AB495,AC495,AD495,$AE495,$AF495,$AG495,AH495,AI495,AJ495,AK495,AL495,AM495,AN495,AO495,AP495,AQ495,AR495,AS495,AT495,AU495,AV495,AW495,AX495,AY495,AZ495,BA495,BB495,BC495,BD495,BE495,BF495,BG495,BH495,BI495,BJ495,BK495,BL495,BM495,BN495,BO495,BP495,BQ495,BR495,BS495,BT495,BU495,BV495,BW495,BX495,BY495,BZ495,CA495,CB495,CC495,CD495,CE495,CF495,CG495,CH495,CI495,CJ495,CK495,CL495,CM495,$CN495,$CO495,CP495,$CQ495,$CR495,CS495,CT495,CU495,CV495,CW495,CX495,CY495,CZ495,DA495,DB495,DC495,DD495,DE495,DF495,DG495,DH495,DI495,DJ495,DK495,DL495,DM495,$DN495,$DO495,$DP495,DR495)&lt;&gt;""</f>
        <v/>
      </c>
      <c r="DT495" s="46">
        <f>IF(AND($DS495,$E$4&lt;&gt;""),
IF(LEFT($E$4,2) = "1.",
IF(D495&lt;&gt;"","El CUNE sólo se envía en operaciones de novedad o ajuste. ",""),
IF(D495="","Debes escribir un CUNE válido para realizar operaciones de novedad o ajuste. ","")),
""
)</f>
        <v/>
      </c>
      <c r="DU495" s="46">
        <f>IF($DS495,
IF(E495="","Debes seleccionar el tipo de documento del empleado. ",
IF(_xlfn.IFNA(VLOOKUP(E495,TIPO_DE_DOCUMENTO,1,FALSE),-1)=-1,"El tipo de documento no es válido (por favor seleccionarlo de la lista). ","")
)
)</f>
        <v/>
      </c>
      <c r="DV495" s="46">
        <f>IF($DS495,
IF(F495="","Debes escribir el número de documento del empleado. ","")
)</f>
        <v/>
      </c>
      <c r="DW495" s="46">
        <f>IF($DS495,
IF(G495="","Debes escribir el primer nombre del empleado. ","")
)</f>
        <v/>
      </c>
      <c r="DY495" s="46">
        <f>IF($DS495,
IF(I495="","Debes escribir el primer apellido del empleado. ","")
)</f>
        <v/>
      </c>
      <c r="DZ495" s="46">
        <f>IF($DS495,
IF(J495="","Debes escribir el segundo apellido del empleado. ","")
)</f>
        <v/>
      </c>
      <c r="EB495" s="46">
        <f>IF($DS495,
IF(L495="","Debes escribir la fecha de ingreso del empleado. ",
IF(ISERR(DATE(YEAR(L495),MONTH(L495),DAY(L495))), "El valor ingresado en fecha de ingreso no tiene un formato válido. ","")
)
)</f>
        <v/>
      </c>
      <c r="EC495" s="46">
        <f>IF($DS495,
IF(M495="","Debes escribir el tiempo laborado. ",
IF( IFERROR(INT(M495),1.1) &lt;&gt; IFERROR(_xlfn.NUMBERVALUE(M495),1), "El valor de los días trabajados debe ser un número entero. ", "")
)
)</f>
        <v/>
      </c>
      <c r="ED495" s="46">
        <f>IF($DS495,
IF( AND(N495&lt;&gt;"", ISERR(DATE(YEAR(N495),MONTH(N495),DAY(N495))) ), "El valor ingresado en fecha de ingreso no tiene un formato válido. ",
IF( AND(N495&lt;&gt;"", $E$6&lt;&gt;"", DATE(YEAR(N495), MONTH(N495), 1) &lt;&gt; IFERROR(DATE(MID($E$6, 1, 4), MID($E$6, 6, 2),1), "1/1/1900") ), "La fecha de retiro debe estar dentro del período liquidado. ", "")
)
)</f>
        <v/>
      </c>
      <c r="EE495" s="46">
        <f>IF($DS495,
IF(O495="","Debes seleccionar el tipo de trabajador. ",
IF(_xlfn.IFNA(VLOOKUP(O495,TIPO_DE_TRABAJADOR,1,FALSE),-1)=-1,"El tipo de trabajador no es válido (por favor seleccionarlo de la lista). ","")
)
)</f>
        <v/>
      </c>
      <c r="EF495" s="46">
        <f>IF($DS495,
IF(P495="","Debes seleccionar si es un trabajador dependiente pensionado por vejez. ",
IF(_xlfn.IFNA(VLOOKUP(P495,SUBTIPO_DE_TRABAJADOR,1,FALSE),-1)=-1,"El tipo de trabajador dependiente pensionado por vejez no es válido (por favor seleccionarlo de la lista). ","")
)
)</f>
        <v/>
      </c>
      <c r="EG495" s="46">
        <f>IF($DS495,
IF(Q495="","Debes seleccionar el tipo de contrato del trabajador. ",
IF(_xlfn.IFNA(VLOOKUP(Q495,TIPO_DE_CONTRATO,1,FALSE),-1)=-1,"El tipo de contrato del trabajador no es válido (por favor seleccionarlo de la lista). ","")
)
)</f>
        <v/>
      </c>
      <c r="EH495" s="46">
        <f>IF($DS495,
IF(R495="","Debes seleccionar si es un salario integral. ",
IF(_xlfn.IFNA(VLOOKUP(R495,SI_NO,1,FALSE),-1)=-1,"Valor no válido para salario integral (por favor seleccionarlo de la lista). ","")
)
)</f>
        <v/>
      </c>
      <c r="EI495" s="46">
        <f>IF($DS495,
IF(S495="","Debes seleccionar si el trabajador realiza actividades de riesgo. ",
IF(_xlfn.IFNA(VLOOKUP(S495,SI_NO,1,FALSE),-1)=-1,"Valor no válido para actividad de alto riesgo (por favor seleccionarlo de la lista). ","")
)
)</f>
        <v/>
      </c>
      <c r="EK495" s="46">
        <f>IF($DS495,
IF(U495="","Debes escribir el código del municipio de residencia del trabajador. ",
IF(_xlfn.IFNA(VLOOKUP(U495,MUNICIPIO,1,FALSE),-1)=-1,"El municipio de residencia del trabajador es inválido (por favor seleccionarlo de la lista). ","")
)
)</f>
        <v/>
      </c>
      <c r="EL495" s="46">
        <f>IF($DS495,
IF(V495="","Debes escribir el la dirección de residendia del trabajador. ","")
)</f>
        <v/>
      </c>
      <c r="EM495" s="46">
        <f>IF($DS495,
IF(W495="","Debes escribir la fecha de inicio de la liquidación. ",
IF(ISERR(DATE(YEAR(W495),MONTH(W495),DAY(W495))),"El valor ingresado en fecha de inicio de liquidación no tiene un formato válido. ",
IF( AND($E$6&lt;&gt;"", DATE(YEAR(W495), MONTH(W495), 1) &lt;&gt; IFERROR(DATE(MID($E$6, 1, 4), MID($E$6, 6, 2),1), "1/1/1900") ), "La fecha de inicio de la liquidación debe estar dentro del período liquidado. ", "")
)
)
)</f>
        <v/>
      </c>
      <c r="EN495" s="46">
        <f>IF($DS495,
IF(X495="","Debes escribir la fecha de fin de la liquidación. ",
IF(ISERR(DATE(YEAR(X495),MONTH(X495),DAY(X495))),"El valor ingresado en fecha de fin de liquidación no tiene un formato válido. ",
IF( AND($E$6&lt;&gt;"", DATE(YEAR(X495), MONTH(X495), 1) &lt;&gt; IFERROR(DATE(MID($E$6, 1, 4), MID($E$6, 6, 2),1), "1/1/1900") ), "La fecha de fin de la liquidación debe estar dentro del período liquidado. ", "")
)
)
)</f>
        <v/>
      </c>
      <c r="EO495" s="46">
        <f>IF($DS495,
IF(Y495="","Debes escribir la frecuencia de pago del trabajador. ",
IF(_xlfn.IFNA(VLOOKUP(Y495,PERÍODO_DE_NÓMINA,1,FALSE),-1)=-1,"La frecuencia de pago es inválida (por favor seleccionarlo de la lista). ","")
)
)</f>
        <v/>
      </c>
      <c r="EP495" s="46">
        <f>IF($DS495,
IF(Z495="","Debes escribir la fecha de pago. ",
IF(ISERR(DATE(YEAR(Z495),MONTH(Z495),DAY(Z495))), "El valor ingresado en fecha de pago no tiene un formato válido. ","")
)
)</f>
        <v/>
      </c>
      <c r="EQ495" s="46">
        <f>IF($DS495,
IF(AA495="","Debes escribir el medio de pago. ",
IF(_xlfn.IFNA(VLOOKUP(AA495,MEDIOS_DE_PAGO,1,FALSE),-1)=-1,"El medio de pago es inválido (por favor seleccionarlo de la lista). ","")
)
)</f>
        <v/>
      </c>
      <c r="ER495" s="46">
        <f>OR(AA495='Tablas '!$T$4,AA495='Tablas '!$T$7,AA495='Tablas '!$T$8,AA495='Tablas '!$T$11)</f>
        <v/>
      </c>
      <c r="ES495" s="46">
        <f>IF(AND($DS495,ER495),
IF(AB495="","Debes escribir la entidad bancaria. ",""),
""
)</f>
        <v/>
      </c>
      <c r="ET495" s="46">
        <f>IF(AND($DS495,ER495),
IF(AC495="","Debes escribir el tipo de cuenta bancaria. ",
IF(_xlfn.IFNA(VLOOKUP(AC495,TIPO_DE_CUENTA,1,FALSE),-1)=-1,"El tipo de cuenta bancaria es inválida (por favor seleccionarlo de la lista). ","")
),
""
)</f>
        <v/>
      </c>
      <c r="EU495" s="46">
        <f>IF(AND($DS495,ER495),
IF(AD495="","Debes escribir el número de cuenta bancaria. ",""),
""
)</f>
        <v/>
      </c>
      <c r="EV495" s="46">
        <f>IF($DS495,
IF(AE495="","Debes escribir el valor del sueldo básico. ",
IF( ISERR(_xlfn.NUMBERVALUE(AE495)), "El valor del sueldo básico debe ser un número válido. ", "")
)
)</f>
        <v/>
      </c>
      <c r="EW495" s="46">
        <f>IF($DS495,
IF(AF495="","Debes escribir el número de días trabajados. ",
IF( IFERROR(INT(AF495),1.1) &lt;&gt; IFERROR(_xlfn.NUMBERVALUE(AF495),1), "La cantidad de días trabajados debe ser un número entero. ", "")
)
)</f>
        <v/>
      </c>
      <c r="EX495" s="46">
        <f>IF($DS495,
IF(AG495="","Debes escribir el valor del sueldo trabajado. ",
IF( ISERR(_xlfn.NUMBERVALUE(AG495)), "El valor del sueldo trabajado debe ser un número válido. ", "")
)
)</f>
        <v/>
      </c>
      <c r="EY495" s="46">
        <f>IF($DS495,
IF( AND(AH495&lt;&gt;"", ISERR(_xlfn.NUMBERVALUE(AH495))), "El valor del auxilio de transporte debe ser un número válido. ", "")
)</f>
        <v/>
      </c>
      <c r="EZ495" s="46">
        <f>IF($DS495,
IF( AND(AI495&lt;&gt;"", ISERR(_xlfn.NUMBERVALUE(AI495))), "El valor de viáticos salariales debe ser un número válido. ", "")
)</f>
        <v/>
      </c>
      <c r="FA495" s="46">
        <f>IF($DS495,
IF( AND(AJ495&lt;&gt;"", ISERR(_xlfn.NUMBERVALUE(AJ495))), "El valor de viáticos NO salariales debe ser un número válido. ", "")
)</f>
        <v/>
      </c>
      <c r="FB495" s="46">
        <f>CONCATENATE(AK495,AL495)&lt;&gt;""</f>
        <v/>
      </c>
      <c r="FC495" s="46">
        <f>IF(AND($DS495,FB495),
IF(AK495="","Debes escribir el número de horas extras diurnas. ",
IF( IFERROR(INT(AK495),1.1) &lt;&gt; IFERROR(_xlfn.NUMBERVALUE(AK495),1), "La cantidad de horas extras diurnas debe ser un número entero. ", "")
),
""
)</f>
        <v/>
      </c>
      <c r="FD495" s="46">
        <f>IF(AND($DS495,FB495),
IF(AL495="","Debes escribir el valor de las horas extras diurnas. ",
IF( ISERR(_xlfn.NUMBERVALUE(AL495)), "El valor de las horas extras duirnas debe ser un número válido. ", "")
),
""
)</f>
        <v/>
      </c>
      <c r="FE495" s="46">
        <f>CONCATENATE(AM495,AN495)&lt;&gt;""</f>
        <v/>
      </c>
      <c r="FF495" s="46">
        <f>IF(AND($DS495,FE495),
IF(AM495="","Debes escribir el número de horas extras nocturnas. ",
IF( IFERROR(INT(AM495),1.1) &lt;&gt; IFERROR(_xlfn.NUMBERVALUE(AM495),1), "La cantidad de horas extras nocturnas debe ser un número entero. ", "")
),
""
)</f>
        <v/>
      </c>
      <c r="FG495" s="46">
        <f>IF(AND($DS495,FE495),
IF(AN495="","Debes escribir el valor de las horas extras nocturnas. ",
IF( ISERR(_xlfn.NUMBERVALUE(AN495)), "El valor de las horas extras nocturnas debe ser un número válido. ", "")
),
""
)</f>
        <v/>
      </c>
      <c r="FH495" s="46">
        <f>CONCATENATE(AO495,AP495)&lt;&gt;""</f>
        <v/>
      </c>
      <c r="FI495" s="46">
        <f>IF(AND($DS495,FH495),
IF(AO495="","Debes escribir el número de horas extras diurnas dominicales y festivas. ",
IF( IFERROR(INT(AO495),1.1) &lt;&gt; IFERROR(_xlfn.NUMBERVALUE(AO495),1), "La cantidad de horas extras diurnas dominicales y festivas debe ser un número entero. ", "")
),
""
)</f>
        <v/>
      </c>
      <c r="FJ495" s="46">
        <f>IF(AND($DS495,FH495),
IF(AP495="","Debes escribir el valor de las horas extras diurnas dominicales y festivas. ",
IF( ISERR(_xlfn.NUMBERVALUE(AP495)), "El valor de las horas extras diurnas dominicales y festivas debe ser un número válido. ", "")
),
""
)</f>
        <v/>
      </c>
      <c r="FK495" s="46">
        <f>CONCATENATE(AQ495,AR495)&lt;&gt;""</f>
        <v/>
      </c>
      <c r="FL495" s="46">
        <f>IF(AND($DS495,FK495),
IF(AQ495="","Debes escribir el número de horas extras nocturnas dominicales y festivas. ",
IF( IFERROR(INT(AQ495),1.1) &lt;&gt; IFERROR(_xlfn.NUMBERVALUE(AQ495),1), "La cantidad de horas extras nocturnas dominicales y festivas debe ser un número entero. ", "")
),
""
)</f>
        <v/>
      </c>
      <c r="FM495" s="46">
        <f>IF(AND($DS495,FK495),
IF(AR495="","Debes escribir el valor de las horas extras nocturnas dominicales y festivas. ",
IF( ISERR(_xlfn.NUMBERVALUE(AR495)), "El valor de las horas extras nocturnas dominicales y festivas debe ser un número válido. ", "")
),
""
)</f>
        <v/>
      </c>
      <c r="FN495" s="46">
        <f>CONCATENATE(AS495,AT495)&lt;&gt;""</f>
        <v/>
      </c>
      <c r="FO495" s="46">
        <f>IF(AND($DS495,FN495),
IF(AS495="","Debes escribir el número de horas recargo nocturno. ",
IF( IFERROR(INT(AS495),1.1) &lt;&gt; IFERROR(_xlfn.NUMBERVALUE(AS495),1), "La cantidad de horas recargo nocturno debe ser un número entero. ", "")
),
""
)</f>
        <v/>
      </c>
      <c r="FP495" s="46">
        <f>IF(AND($DS495,FN495),
IF(AT495="","Debes escribir el valor de las horas recargo nocturno. ",
IF( ISERR(_xlfn.NUMBERVALUE(AT495)), "El valor de las horas recargo nocturno debe ser un número válido. ", "")
),
""
)</f>
        <v/>
      </c>
      <c r="FQ495" s="46">
        <f>CONCATENATE(AU495,AV495)&lt;&gt;""</f>
        <v/>
      </c>
      <c r="FR495" s="46">
        <f>IF(AND($DS495,FQ495),
IF(AU495="","Debes escribir el número de horas recargo diurno dominical y festivo. ",
IF( IFERROR(INT(AU495),1.1) &lt;&gt; IFERROR(_xlfn.NUMBERVALUE(AU495),1), "La cantidad de horas recargo diurno dominical y festivo debe ser un número entero. ", "")
),
""
)</f>
        <v/>
      </c>
      <c r="FS495" s="46">
        <f>IF(AND($DS495,FQ495),
IF(AV495="","Debes escribir el valor de las horas recargo diurno dominical y festivo. ",
IF( ISERR(_xlfn.NUMBERVALUE(AV495)), "El valor de las horas recargo diurno dominical y festivo debe ser un número válido. ", "")
),
""
)</f>
        <v/>
      </c>
      <c r="FT495" s="46">
        <f>CONCATENATE(AW495,AX495)&lt;&gt;""</f>
        <v/>
      </c>
      <c r="FU495" s="46">
        <f>IF(AND($DS495,FT495),
IF(AW495="","Debes escribir el número de horas recargo nocturno dominical y festivo. ",
IF( IFERROR(INT(AW495),1.1) &lt;&gt; IFERROR(_xlfn.NUMBERVALUE(AW495),1), "La cantidad de horas recargo nocturno dominical y festivo debe ser un número entero. ", "")
),
""
)</f>
        <v/>
      </c>
      <c r="FV495" s="46">
        <f>IF(AND($DS495,FT495),
IF(AX495="","Debes escribir el valor de las horas recargo nocturno dominical y festivo. ",
IF( ISERR(_xlfn.NUMBERVALUE(AX495)), "El valor de las horas recargo nocturno dominical y festivo debe ser un número válido. ", "")
),
""
)</f>
        <v/>
      </c>
      <c r="FW495" s="46">
        <f>CONCATENATE(AY495,AZ495)&lt;&gt;""</f>
        <v/>
      </c>
      <c r="FX495" s="46">
        <f>IF(AND($DS495,FW495),
IF(AY495="","Debes escribir el número de días de vacaciones comunes. ",
IF( IFERROR(INT(AY495),1.1) &lt;&gt; IFERROR(_xlfn.NUMBERVALUE(AY495),1), "La cantidad de días de vacaciones comunes debe ser un número entero. ", "")
),
""
)</f>
        <v/>
      </c>
      <c r="FY495" s="46">
        <f>IF(AND($DS495,FW495),
IF(AZ495="","Debes escribir el valor de las vacaciones comunes. ",
IF( ISERR(_xlfn.NUMBERVALUE(AZ495)), "El valor de las vacaciones comunes debe ser un número válido. ", "")
),
""
)</f>
        <v/>
      </c>
      <c r="FZ495" s="46">
        <f>CONCATENATE(BA495,BB495)&lt;&gt;""</f>
        <v/>
      </c>
      <c r="GA495" s="46">
        <f>IF(AND($DS495,FZ495),
IF(BA495="","Debes escribir el número de días de vacaciones compensadas. ",
IF( IFERROR(INT(BA495),1.1) &lt;&gt; IFERROR(_xlfn.NUMBERVALUE(BA495),1), "La cantidad de días de vacaciones compensadas debe ser un número entero. ", "")
),
""
)</f>
        <v/>
      </c>
      <c r="GB495" s="46">
        <f>IF(AND($DS495,FZ495),
IF(BB495="","Debes escribir el valor de las vacaciones compensadas. ",
IF( ISERR(_xlfn.NUMBERVALUE(BB495)), "El valor de las vacaciones compensadas debe ser un número válido. ", "")
),
""
)</f>
        <v/>
      </c>
      <c r="GC495" s="46">
        <f>CONCATENATE(BC495,BD495)&lt;&gt;""</f>
        <v/>
      </c>
      <c r="GD495" s="46">
        <f>IF(AND($DS495,GC495),
IF(BC495="","Debes escribir el número de días de prima salarial. ",
IF( IFERROR(INT(BC495),1.1) &lt;&gt; IFERROR(_xlfn.NUMBERVALUE(BC495),1), "La cantidad de días de prima salarial debe ser un número entero. ", "")
),
""
)</f>
        <v/>
      </c>
      <c r="GE495" s="46">
        <f>IF(AND($DS495,GC495),
IF(BD495="","Debes escribir el valor de los días de prima salarial. ",
IF( ISERR(_xlfn.NUMBERVALUE(BD495)), "El valor de los días de prima salarial debe ser un número válido. ", "")
),
""
)</f>
        <v/>
      </c>
      <c r="GF495" s="46">
        <f>IF($DS495,
IF( AND(BE495&lt;&gt;"", ISERR(_xlfn.NUMBERVALUE(BE495))), "El valor de la prima NO saliarial debe ser un número válido. ", "")
)</f>
        <v/>
      </c>
      <c r="GG495" s="46">
        <f>CONCATENATE(BF495,BG495,BH495)&lt;&gt;""</f>
        <v/>
      </c>
      <c r="GH495" s="46">
        <f>IF(AND($DS495,GG495),
IF(BF495="","Debes escribir el valor de las cesantías. ",
IF( ISERR(_xlfn.NUMBERVALUE(BF495)), "El valor de las cesantías debe ser un número válido. ", "")
),
""
)</f>
        <v/>
      </c>
      <c r="GI495" s="46">
        <f>IF(AND($DS495,GG495),
IF(BG495="","Debes escribir el % de cesantías. ",
IF( ISERR(_xlfn.NUMBERVALUE(BG495)), "El % de cesantías debe ser un número válido. ", "")
),
""
)</f>
        <v/>
      </c>
      <c r="GJ495" s="46">
        <f>IF(AND($DS495,GG495),
IF(BH495="","Debes escribir el valor de intereses de cesantías. ",
IF( ISERR(_xlfn.NUMBERVALUE(BH495)), "El valor de intereses de cesantías debe ser un número válido. ", "")
),
""
)</f>
        <v/>
      </c>
      <c r="GK495" s="46">
        <f>CONCATENATE(BI495,BJ495,BK495)&lt;&gt;""</f>
        <v/>
      </c>
      <c r="GL495" s="46">
        <f>IF(AND($DS495,GK495),
IF(BI495="","Debes escribir el número de días de incapacidad. ",
IF( IFERROR(INT(BI495),1.1) &lt;&gt; IFERROR(_xlfn.NUMBERVALUE(BI495),1), "La cantidad de días de incapacidad debe ser un número entero. ", "")
),
""
)</f>
        <v/>
      </c>
      <c r="GM495" s="46">
        <f>IF(AND($DS495,GK495),
IF(BJ495="","Debes escribir el tipo de incapacidad. ",
IF(_xlfn.IFNA(VLOOKUP(BJ495,TIPO_DE_INCAPACIDAD,1,FALSE),-1)=-1,"El tipo de incapacidad es inválida (por favor seleccionarlo de la lista). ","")
),
""
)</f>
        <v/>
      </c>
      <c r="GN495" s="46">
        <f>IF(AND($DS495,GK495),
IF(BK495="","Debes escribir el valor de la incapacidad. ",
IF( ISERR(_xlfn.NUMBERVALUE(BK495)), "El valor de la incapacidad debe ser un número válido. ", "")
),
""
)</f>
        <v/>
      </c>
      <c r="GO495" s="46">
        <f>CONCATENATE(BL495,BM495)&lt;&gt;""</f>
        <v/>
      </c>
      <c r="GP495" s="46">
        <f>IF(AND($DS495,GO495),
IF(BL495="","Debes escribir el número de días de licencia de maternidad o paternidad. ",
IF( IFERROR(INT(BL495),1.1) &lt;&gt; IFERROR(_xlfn.NUMBERVALUE(BL495),1), "La cantidad de días de licencia de maternidad o paternidad debe ser un número entero. ", "")
),
""
)</f>
        <v/>
      </c>
      <c r="GQ495" s="46">
        <f>IF(AND($DS495,GO495),
IF(BM495="","Debes escribir el valor de la licencia de maternidad o paternidad. ",
IF( ISERR(_xlfn.NUMBERVALUE(BM495)), "El valor de la licencia de maternidad o paternidad debe ser un número válido. ", "")
),
""
)</f>
        <v/>
      </c>
      <c r="GR495" s="46">
        <f>CONCATENATE(BN495,BO495)&lt;&gt;""</f>
        <v/>
      </c>
      <c r="GS495" s="46">
        <f>IF(AND($DS495,GR495),
IF(BN495="","Debes escribir el número de días de licencia remunerada. ",
IF( IFERROR(INT(BN495),1.1) &lt;&gt; IFERROR(_xlfn.NUMBERVALUE(BN495),1), "La cantidad de días de licencia remunerada debe ser un número entero. ", "")
),
""
)</f>
        <v/>
      </c>
      <c r="GT495" s="46">
        <f>IF(AND($DS495,GR495),
IF(BO495="","Debes escribir el valor de la licencia remunerada. ",
IF( ISERR(_xlfn.NUMBERVALUE(BO495)), "El valor de la licencia remunerada debe ser un número válido. ", "")
),
""
)</f>
        <v/>
      </c>
      <c r="GU495" s="46">
        <f>IF($DS495,
IF( AND(BP495&lt;&gt;"", ISERR(_xlfn.NUMBERVALUE(BP495))), "El valor de la licencia NO remunerada debe ser un número válido. ", "")
)</f>
        <v/>
      </c>
      <c r="GV495" s="46">
        <f>IF($DS495,
IF( AND(BQ495&lt;&gt;"", ISERR(_xlfn.NUMBERVALUE(BQ495))), "El valor de auxilios salariales debe ser un número válido. ", "")
)</f>
        <v/>
      </c>
      <c r="GW495" s="46">
        <f>IF($DS495,
IF( AND(BR495&lt;&gt;"", ISERR(_xlfn.NUMBERVALUE(BR495))), "El valor de auxilios NO salariales debe ser un número válido. ", "")
)</f>
        <v/>
      </c>
      <c r="GX495" s="46">
        <f>IF($DS495,
IF( AND(BS495&lt;&gt;"", ISERR(_xlfn.NUMBERVALUE(BS495))), "El valor de bonos salariales debe ser un número válido. ", "")
)</f>
        <v/>
      </c>
      <c r="GY495" s="46">
        <f>IF($DS495,
IF( AND(BT495&lt;&gt;"", ISERR(_xlfn.NUMBERVALUE(BT495))), "El valor de bonos NO salariales debe ser un número válido. ", "")
)</f>
        <v/>
      </c>
      <c r="GZ495" s="46">
        <f>IF($DS495,
IF( AND(BU495&lt;&gt;"", ISERR(_xlfn.NUMBERVALUE(BU495))), "El valor de bonos salariales de alimentación debe ser un número válido. ", "")
)</f>
        <v/>
      </c>
      <c r="HA495" s="46">
        <f>IF($DS495,
IF( AND(BV495&lt;&gt;"", ISERR(_xlfn.NUMBERVALUE(BV495))), "El valor de bonos NO salariales de alimentación debe ser un número válido. ", "")
)</f>
        <v/>
      </c>
      <c r="HB495" s="46">
        <f>IF($DS495,
IF( AND(BW495&lt;&gt;"", ISERR(_xlfn.NUMBERVALUE(BW495))), "El valor de bonificaciones salariales debe ser un número válido. ", "")
)</f>
        <v/>
      </c>
      <c r="HC495" s="46">
        <f>IF($DS495,
IF( AND(BX495&lt;&gt;"", ISERR(_xlfn.NUMBERVALUE(BX495))), "El valor de bonificaciones NO salariales debe ser un número válido. ", "")
)</f>
        <v/>
      </c>
      <c r="HD495" s="46">
        <f>IF($DS495,
IF( AND(BY495&lt;&gt;"", ISERR(_xlfn.NUMBERVALUE(BY495))), "El valor de compensaciones ordinarias debe ser un número válido. ", "")
)</f>
        <v/>
      </c>
      <c r="HE495" s="46">
        <f>IF($DS495,
IF( AND(BZ495&lt;&gt;"", ISERR(_xlfn.NUMBERVALUE(BZ495))), "El valor de compensaciones extraordinarias debe ser un número válido. ", "")
)</f>
        <v/>
      </c>
      <c r="HF495" s="46">
        <f>IF($DS495,
IF( AND(CA495&lt;&gt;"", ISERR(_xlfn.NUMBERVALUE(CA495))), "El valor de comisiones debe ser un número válido. ", "")
)</f>
        <v/>
      </c>
      <c r="HG495" s="46">
        <f>IF($DS495,
IF( AND(CB495&lt;&gt;"", ISERR(_xlfn.NUMBERVALUE(CB495))), "El valor de ausencia por huega debe ser un número válido. ", "")
)</f>
        <v/>
      </c>
      <c r="HH495" s="46">
        <f>IF($DS495,
IF( AND(CC495&lt;&gt;"", ISERR(_xlfn.NUMBERVALUE(CC495))), "El valor de anticipos debe ser un número válido. ", "")
)</f>
        <v/>
      </c>
      <c r="HI495" s="46">
        <f>IF($DS495,
IF( AND(CD495&lt;&gt;"", ISERR(_xlfn.NUMBERVALUE(CD495))), "El valor de pagos a terceros debe ser un número válido. ", "")
)</f>
        <v/>
      </c>
      <c r="HJ495" s="46">
        <f>IF($DS495,
IF( AND(CE495&lt;&gt;"", ISERR(_xlfn.NUMBERVALUE(CE495))), "El valor de dotación debe ser un número válido. ", "")
)</f>
        <v/>
      </c>
      <c r="HK495" s="46">
        <f>IF($DS495,
IF( AND(CF495&lt;&gt;"", ISERR(_xlfn.NUMBERVALUE(CF495))), "El valor de apoyo sostenibilidad debe ser un número válido. ", "")
)</f>
        <v/>
      </c>
      <c r="HL495" s="46">
        <f>IF($DS495,
IF( AND(CG495&lt;&gt;"", ISERR(_xlfn.NUMBERVALUE(CG495))), "El valor de teletrabajo debe ser un número válido. ", "")
)</f>
        <v/>
      </c>
      <c r="HM495" s="46">
        <f>IF($DS495,
IF( AND(CH495&lt;&gt;"", ISERR(_xlfn.NUMBERVALUE(CH495))), "El valor de bonificación de retiro debe ser un número válido. ", "")
)</f>
        <v/>
      </c>
      <c r="HN495" s="46">
        <f>IF($DS495,
IF( AND(CI495&lt;&gt;"", ISERR(_xlfn.NUMBERVALUE(CI495))), "El valor de indemnización de retiro debe ser un número válido. ", "")
)</f>
        <v/>
      </c>
      <c r="HO495" s="46">
        <f>IF($DS495,
IF( AND(CJ495&lt;&gt;"", ISERR(_xlfn.NUMBERVALUE(CJ495))), "El valor de reintegros debe ser un número válido. ", "")
)</f>
        <v/>
      </c>
      <c r="HP495" s="46">
        <f>CONCATENATE(CK495,CL495,CM495)&lt;&gt;""</f>
        <v/>
      </c>
      <c r="HQ495" s="46">
        <f>IF(AND($DS495,HP495),
IF(CK495="","Debes escribir la descripción de otro concepto no categorizado. ",""),
""
)</f>
        <v/>
      </c>
      <c r="HR495" s="46">
        <f>IF(AND($DS495,HP495),
IF(CONCATENATE(CL495,CM495)="","Debes escribir al menos un valor de concepto no categorizado (salarial o no salarial). ",
IF(ISERR(_xlfn.NUMBERVALUE(CL495)),"El valor salarial concepto no categorizado debe ser un número válido. ","")
),
""
)</f>
        <v/>
      </c>
      <c r="HS495" s="46">
        <f>IF(AND($DS495,HP495),
IF(CONCATENATE(CL495,CM495)="","Debes escribir al menos un valor de concepto no categorizado (salarial o no salarial). ",
IF(ISERR(_xlfn.NUMBERVALUE(CM495)),"El valor NO salarial concepto no categorizado debe ser un número válido. ","")
),
""
)</f>
        <v/>
      </c>
      <c r="HT495" s="46">
        <f>IF($DS495,
IF(CN495="","Debes escribir el porcentaje del aporte a salud. ",
IF( ISERR(_xlfn.NUMBERVALUE(CN495)), "El valor del porcentaje del aporte a salud debe ser un número válido. ", "")
)
)</f>
        <v/>
      </c>
      <c r="HU495" s="46">
        <f>IF($DS495,
IF(CO495="","Debes escribir el valor del aporte a salud. ",
IF( ISERR(_xlfn.NUMBERVALUE(CO495)), "El valor del aporte a salud debe ser un número válido. ", "")
)
)</f>
        <v/>
      </c>
      <c r="HV495" s="46">
        <f>IF($DS495,
IF( AND(CP495&lt;&gt;"", ISERR(_xlfn.NUMBERVALUE(CP495))), "El valor plan complementario debe ser un número válido. ", "")
)</f>
        <v/>
      </c>
      <c r="HW495" s="46">
        <f>IF($DS495,
IF(CQ495="","Debes escribir el porcentaje del aporte a pensión. ",
IF( ISERR(_xlfn.NUMBERVALUE(CQ495)), "El valor del porcentaje del aporte a pensión debe ser un número válido. ", "")
)
)</f>
        <v/>
      </c>
      <c r="HX495" s="46">
        <f>IF($DS495,
IF(CR495="","Debes escribir el valor del aporte a pensión. ",
IF( ISERR(_xlfn.NUMBERVALUE(CR495)), "El valor del aporte a salud debe ser un número válido. ", "")
)
)</f>
        <v/>
      </c>
      <c r="HY495" s="46">
        <f>IF($DS495,
IF( AND(CS495&lt;&gt;"", ISERR(_xlfn.NUMBERVALUE(CS495))), "El valor pensión voluntaria debe ser un número válido. ", "")
)</f>
        <v/>
      </c>
      <c r="HZ495" s="46">
        <f>CONCATENATE(CT495,CU495,CV495,CW495)&lt;&gt;""</f>
        <v/>
      </c>
      <c r="IA495" s="46">
        <f>IF(AND($DS495,HZ495),
IF(CT495="","Debes escribir el % del fondo de seguridad pensional. ",
IF( ISERR(_xlfn.NUMBERVALUE(CT495)), "El % del fondo de seguridad debe ser un número válido. ", "")
),
""
)</f>
        <v/>
      </c>
      <c r="IB495" s="46">
        <f>IF(AND($DS495,HZ495),
IF(CU495="","Debes escribir el valor del aporte al fondo de solidaridad pensional. ",
IF( ISERR(_xlfn.NUMBERVALUE(CU495)), "El valor del aporte al fondo de solidaridad pensional debe ser un número válido. ", "")
),
""
)</f>
        <v/>
      </c>
      <c r="IC495" s="46">
        <f>IF(AND($DS495,HZ495),
IF(CV495="","Debes escribir el % del fondo de subsistencia. ",
IF( ISERR(_xlfn.NUMBERVALUE(CV495)), "El % del fondo de subsistencia debe ser un número válido. ", "")
),
""
)</f>
        <v/>
      </c>
      <c r="ID495" s="46">
        <f>IF(AND($DS495,HZ495),
IF(CW495="","Debes escribir el valor del fondo de subsistencia. ",
IF( ISERR(_xlfn.NUMBERVALUE(CW495)), "El valor del fondo de subsistencia debe ser un número válido. ", "")
),
""
)</f>
        <v/>
      </c>
      <c r="IE495" s="46">
        <f>CONCATENATE(CX495,CY495)&lt;&gt;""</f>
        <v/>
      </c>
      <c r="IF495" s="46">
        <f>IF(AND($DS495,IE495),
IF(CX495="","Debes escribir el % de sindicato. ",
IF( ISERR(_xlfn.NUMBERVALUE(CX495)), "El % de sindicato debe ser un número válido. ", "")
),
""
)</f>
        <v/>
      </c>
      <c r="IG495" s="46">
        <f>IF(AND($DS495,IE495),
IF(CY495="","Debes escribir el valor del sindicato. ",
IF( ISERR(_xlfn.NUMBERVALUE(CY495)), "El valor del sindicato debe ser un número válido. ", "")
),
""
)</f>
        <v/>
      </c>
      <c r="IH495" s="46">
        <f>IF($DS495,
IF( AND(CZ495&lt;&gt;"", ISERR(_xlfn.NUMBERVALUE(CZ495))), "El valor de sanción pública debe ser un número válido. ", "")
)</f>
        <v/>
      </c>
      <c r="II495" s="46">
        <f>IF($DS495,
IF( AND(DA495&lt;&gt;"", ISERR(_xlfn.NUMBERVALUE(DA495))), "El valor de sanción privada debe ser un número válido. ", "")
)</f>
        <v/>
      </c>
      <c r="IJ495" s="46">
        <f>CONCATENATE(DB495,DC495)&lt;&gt;""</f>
        <v/>
      </c>
      <c r="IK495" s="46">
        <f>IF(AND($DS495,IJ495),
IF(DB495="","Debes escribir la descripción de libranza. ",""),
""
)</f>
        <v/>
      </c>
      <c r="IL495" s="46">
        <f>IF(AND($DS495,IJ495),
IF(DC495="","Debes escribir la cuota libranza. ",
IF(ISERR(_xlfn.NUMBERVALUE(DC495)),"El valor de la cuota libranza debe ser un número válido. ","")
),
""
)</f>
        <v/>
      </c>
      <c r="IM495" s="46">
        <f>IF($DS495,
IF( AND(DD495&lt;&gt;"", ISERR(_xlfn.NUMBERVALUE(DD495))), "El valor de pagos a terceros debe ser un número válido. ", "")
)</f>
        <v/>
      </c>
      <c r="IN495" s="46">
        <f>IF($DS495,
IF( AND(DE495&lt;&gt;"", ISERR(_xlfn.NUMBERVALUE(DE495))), "El valor de anticipos debe ser un número válido. ", "")
)</f>
        <v/>
      </c>
      <c r="IO495" s="46">
        <f>IF($DS495,
IF( AND(DF495&lt;&gt;"", ISERR(_xlfn.NUMBERVALUE(DF495))), "El valor de AFC debe ser un número válido. ", "")
)</f>
        <v/>
      </c>
      <c r="IP495" s="46">
        <f>IF($DS495,
IF( AND(DG495&lt;&gt;"", ISERR(_xlfn.NUMBERVALUE(DG495))), "El valor de rete-fuente debe ser un número válido. ", "")
)</f>
        <v/>
      </c>
      <c r="IQ495" s="46">
        <f>IF($DS495,
IF( AND(DH495&lt;&gt;"", ISERR(_xlfn.NUMBERVALUE(DH495))), "El valor de cooperativa de trabajo debe ser un número válido. ", "")
)</f>
        <v/>
      </c>
      <c r="IR495" s="46">
        <f>IF($DS495,
IF( AND(DI495&lt;&gt;"", ISERR(_xlfn.NUMBERVALUE(DI495))), "El valor de embargo fiscal debe ser un número válido. ", "")
)</f>
        <v/>
      </c>
      <c r="IS495" s="46">
        <f>IF($DS495,
IF( AND(DJ495&lt;&gt;"", ISERR(_xlfn.NUMBERVALUE(DJ495))), "El valor de educación debe ser un número válido. ", "")
)</f>
        <v/>
      </c>
      <c r="IT495" s="46">
        <f>IF($DS495,
IF( AND(DK495&lt;&gt;"", ISERR(_xlfn.NUMBERVALUE(DK495))), "El valor de reintegro debe ser un número válido. ", "")
)</f>
        <v/>
      </c>
      <c r="IU495" s="46">
        <f>IF($DS495,
IF( AND(DL495&lt;&gt;"", ISERR(_xlfn.NUMBERVALUE(DL495))), "El valor de deuda debe ser un número válido. ", "")
)</f>
        <v/>
      </c>
      <c r="IV495" s="46">
        <f>IF($DS495,
IF( AND(DM495&lt;&gt;"", ISERR(_xlfn.NUMBERVALUE(DM495))), "El valor de otras deducciones debe ser un número válido. ", "")
)</f>
        <v/>
      </c>
      <c r="IW495" s="46">
        <f>IF($DS495,
IF(DN495="","Debes escribir el valor de los devengos totales. ",
IF( ISERR(_xlfn.NUMBERVALUE(DN495)), "El valor de los devengos totales debe ser un número válido. ", "")
)
)</f>
        <v/>
      </c>
      <c r="IX495" s="46">
        <f>IF($DS495,
IF(DO495="","Debes escribir el valor de las deducciones totales. ",
IF( ISERR(_xlfn.NUMBERVALUE(DO495)), "El valor de las deducciones totales debe ser un número válido. ", "")
)
)</f>
        <v/>
      </c>
      <c r="IY495" s="46">
        <f>IF($DS495,
IF(DP495="","Debes escribir el valor del salario total. ",
IF( ISERR(_xlfn.NUMBERVALUE(DP495)), "El valor del salario total debe ser un número válido. ", "")
)
)</f>
        <v/>
      </c>
    </row>
    <row r="496">
      <c r="B496" s="48" t="n">
        <v>484</v>
      </c>
      <c r="C496" s="61">
        <f>IF(AND(DS496,DP496&lt;&gt;""),
IF(DQ496="","OK","Error"),
""
)</f>
        <v/>
      </c>
      <c r="D496" s="53" t="n"/>
      <c r="E496" s="52" t="n"/>
      <c r="F496" s="112" t="n"/>
      <c r="G496" s="52" t="n"/>
      <c r="H496" s="53" t="n"/>
      <c r="I496" s="52" t="n"/>
      <c r="J496" s="52" t="n"/>
      <c r="K496" s="53" t="n"/>
      <c r="L496" s="55" t="n"/>
      <c r="M496" s="108" t="n"/>
      <c r="N496" s="56" t="n"/>
      <c r="O496" s="52" t="n"/>
      <c r="P496" s="52" t="n"/>
      <c r="Q496" s="52" t="n"/>
      <c r="R496" s="52" t="n"/>
      <c r="S496" s="52" t="n"/>
      <c r="T496" s="53" t="n"/>
      <c r="U496" s="52" t="n"/>
      <c r="V496" s="52" t="n"/>
      <c r="W496" s="55" t="n"/>
      <c r="X496" s="55" t="n"/>
      <c r="Y496" s="52" t="n"/>
      <c r="Z496" s="55" t="n"/>
      <c r="AA496" s="52" t="n"/>
      <c r="AB496" s="53" t="n"/>
      <c r="AC496" s="53" t="n"/>
      <c r="AD496" s="53" t="n"/>
      <c r="AE496" s="177" t="n"/>
      <c r="AF496" s="113" t="n"/>
      <c r="AG496" s="177" t="n"/>
      <c r="AH496" s="178" t="n"/>
      <c r="AI496" s="178" t="n"/>
      <c r="AJ496" s="178" t="n"/>
      <c r="AK496" s="114" t="n"/>
      <c r="AL496" s="178" t="n"/>
      <c r="AM496" s="114" t="n"/>
      <c r="AN496" s="178" t="n"/>
      <c r="AO496" s="114" t="n"/>
      <c r="AP496" s="178" t="n"/>
      <c r="AQ496" s="114" t="n"/>
      <c r="AR496" s="178" t="n"/>
      <c r="AS496" s="114" t="n"/>
      <c r="AT496" s="178" t="n"/>
      <c r="AU496" s="114" t="n"/>
      <c r="AV496" s="178" t="n"/>
      <c r="AW496" s="114" t="n"/>
      <c r="AX496" s="178" t="n"/>
      <c r="AY496" s="114" t="n"/>
      <c r="AZ496" s="178" t="n"/>
      <c r="BA496" s="114" t="n"/>
      <c r="BB496" s="178" t="n"/>
      <c r="BC496" s="114" t="n"/>
      <c r="BD496" s="178" t="n"/>
      <c r="BE496" s="178" t="n"/>
      <c r="BF496" s="178" t="n"/>
      <c r="BG496" s="59" t="n"/>
      <c r="BH496" s="178" t="n"/>
      <c r="BI496" s="114" t="n"/>
      <c r="BJ496" s="53" t="n"/>
      <c r="BK496" s="178" t="n"/>
      <c r="BL496" s="114" t="n"/>
      <c r="BM496" s="178" t="n"/>
      <c r="BN496" s="114" t="n"/>
      <c r="BO496" s="178" t="n"/>
      <c r="BP496" s="178" t="n"/>
      <c r="BQ496" s="178" t="n"/>
      <c r="BR496" s="178" t="n"/>
      <c r="BS496" s="178" t="n"/>
      <c r="BT496" s="178" t="n"/>
      <c r="BU496" s="178" t="n"/>
      <c r="BV496" s="178" t="n"/>
      <c r="BW496" s="178" t="n"/>
      <c r="BX496" s="178" t="n"/>
      <c r="BY496" s="178" t="n"/>
      <c r="BZ496" s="178" t="n"/>
      <c r="CA496" s="178" t="n"/>
      <c r="CB496" s="178" t="n"/>
      <c r="CC496" s="178" t="n"/>
      <c r="CD496" s="178" t="n"/>
      <c r="CE496" s="178" t="n"/>
      <c r="CF496" s="178" t="n"/>
      <c r="CG496" s="178" t="n"/>
      <c r="CH496" s="178" t="n"/>
      <c r="CI496" s="178" t="n"/>
      <c r="CJ496" s="178" t="n"/>
      <c r="CK496" s="53" t="n"/>
      <c r="CL496" s="178" t="n"/>
      <c r="CM496" s="178" t="n"/>
      <c r="CN496" s="60" t="n"/>
      <c r="CO496" s="177" t="n"/>
      <c r="CP496" s="178" t="n"/>
      <c r="CQ496" s="60" t="n"/>
      <c r="CR496" s="177" t="n"/>
      <c r="CS496" s="178" t="n"/>
      <c r="CT496" s="59" t="n"/>
      <c r="CU496" s="178" t="n"/>
      <c r="CV496" s="59" t="n"/>
      <c r="CW496" s="178" t="n"/>
      <c r="CX496" s="59" t="n"/>
      <c r="CY496" s="178" t="n"/>
      <c r="CZ496" s="178" t="n"/>
      <c r="DA496" s="178" t="n"/>
      <c r="DB496" s="53" t="n"/>
      <c r="DC496" s="178" t="n"/>
      <c r="DD496" s="178" t="n"/>
      <c r="DE496" s="178" t="n"/>
      <c r="DF496" s="178" t="n"/>
      <c r="DG496" s="178" t="n"/>
      <c r="DH496" s="178" t="n"/>
      <c r="DI496" s="178" t="n"/>
      <c r="DJ496" s="178" t="n"/>
      <c r="DK496" s="178" t="n"/>
      <c r="DL496" s="178" t="n"/>
      <c r="DM496" s="178" t="n"/>
      <c r="DN496" s="177" t="n"/>
      <c r="DO496" s="177" t="n"/>
      <c r="DP496" s="177" t="n"/>
      <c r="DQ496" s="76">
        <f>IF(AND(DS496,DP496&lt;&gt;""),
CONCATENATE(DT496,DU496,DV496,DW496,DX496,DY496,DZ496,EA496,EB496,EC496,ED496,EE496,EF496,EG496,EH496,EI496,EJ496,EK496,EL496,EM496,EN496,EO496,EP496,EQ496,ES496,ET496,EU496,EV496,EW496,EX496,EY496,EZ496,FA496,FC496,FD496,FF496,FG496,FI496,FJ496,FL496,FM496,FO496,FP496,FR496,FS496,FU496,FV496,FX496,FY496,GA496,GB496,GD496,GE496,GF496,GH496,GI496,GJ496,GL496,GM496,GN496,GP496,GQ496,GS496,GT496,GU496,GV496,GW496,GX496,GY496,GZ496,HA496,HB496,HC496,HD496,HE496,HF496,HG496,HH496,HI496,HJ496,HK496,HL496,HM496,HN496,HO496,HQ496,HR496,HS496,HT496,HU496,HV496,HW496,HX496,HY496,IA496,IB496,IC496,ID496,IF496,IG496,IH496,II496,IK496,IL496,IM496,IN496,IO496,IP496,IQ496,IR496,IS496,IT496,IU496,IV496,IW496,IX496,IY496,IZ496),
""
)</f>
        <v/>
      </c>
      <c r="DR496" s="53" t="n"/>
      <c r="DS496" s="46">
        <f>CONCATENATE(D496,$E496,$F496,$G496,H496,$I496,$J496,K496,$L496,$M496,N496,$O496,$P496,$Q496,$R496,$S496,T496,$U496,$V496,$W496,$X496,$Y496,$Z496,$AA496,AB496,AC496,AD496,$AE496,$AF496,$AG496,AH496,AI496,AJ496,AK496,AL496,AM496,AN496,AO496,AP496,AQ496,AR496,AS496,AT496,AU496,AV496,AW496,AX496,AY496,AZ496,BA496,BB496,BC496,BD496,BE496,BF496,BG496,BH496,BI496,BJ496,BK496,BL496,BM496,BN496,BO496,BP496,BQ496,BR496,BS496,BT496,BU496,BV496,BW496,BX496,BY496,BZ496,CA496,CB496,CC496,CD496,CE496,CF496,CG496,CH496,CI496,CJ496,CK496,CL496,CM496,$CN496,$CO496,CP496,$CQ496,$CR496,CS496,CT496,CU496,CV496,CW496,CX496,CY496,CZ496,DA496,DB496,DC496,DD496,DE496,DF496,DG496,DH496,DI496,DJ496,DK496,DL496,DM496,$DN496,$DO496,$DP496,DR496)&lt;&gt;""</f>
        <v/>
      </c>
      <c r="DT496" s="46">
        <f>IF(AND($DS496,$E$4&lt;&gt;""),
IF(LEFT($E$4,2) = "1.",
IF(D496&lt;&gt;"","El CUNE sólo se envía en operaciones de novedad o ajuste. ",""),
IF(D496="","Debes escribir un CUNE válido para realizar operaciones de novedad o ajuste. ","")),
""
)</f>
        <v/>
      </c>
      <c r="DU496" s="46">
        <f>IF($DS496,
IF(E496="","Debes seleccionar el tipo de documento del empleado. ",
IF(_xlfn.IFNA(VLOOKUP(E496,TIPO_DE_DOCUMENTO,1,FALSE),-1)=-1,"El tipo de documento no es válido (por favor seleccionarlo de la lista). ","")
)
)</f>
        <v/>
      </c>
      <c r="DV496" s="46">
        <f>IF($DS496,
IF(F496="","Debes escribir el número de documento del empleado. ","")
)</f>
        <v/>
      </c>
      <c r="DW496" s="46">
        <f>IF($DS496,
IF(G496="","Debes escribir el primer nombre del empleado. ","")
)</f>
        <v/>
      </c>
      <c r="DY496" s="46">
        <f>IF($DS496,
IF(I496="","Debes escribir el primer apellido del empleado. ","")
)</f>
        <v/>
      </c>
      <c r="DZ496" s="46">
        <f>IF($DS496,
IF(J496="","Debes escribir el segundo apellido del empleado. ","")
)</f>
        <v/>
      </c>
      <c r="EB496" s="46">
        <f>IF($DS496,
IF(L496="","Debes escribir la fecha de ingreso del empleado. ",
IF(ISERR(DATE(YEAR(L496),MONTH(L496),DAY(L496))), "El valor ingresado en fecha de ingreso no tiene un formato válido. ","")
)
)</f>
        <v/>
      </c>
      <c r="EC496" s="46">
        <f>IF($DS496,
IF(M496="","Debes escribir el tiempo laborado. ",
IF( IFERROR(INT(M496),1.1) &lt;&gt; IFERROR(_xlfn.NUMBERVALUE(M496),1), "El valor de los días trabajados debe ser un número entero. ", "")
)
)</f>
        <v/>
      </c>
      <c r="ED496" s="46">
        <f>IF($DS496,
IF( AND(N496&lt;&gt;"", ISERR(DATE(YEAR(N496),MONTH(N496),DAY(N496))) ), "El valor ingresado en fecha de ingreso no tiene un formato válido. ",
IF( AND(N496&lt;&gt;"", $E$6&lt;&gt;"", DATE(YEAR(N496), MONTH(N496), 1) &lt;&gt; IFERROR(DATE(MID($E$6, 1, 4), MID($E$6, 6, 2),1), "1/1/1900") ), "La fecha de retiro debe estar dentro del período liquidado. ", "")
)
)</f>
        <v/>
      </c>
      <c r="EE496" s="46">
        <f>IF($DS496,
IF(O496="","Debes seleccionar el tipo de trabajador. ",
IF(_xlfn.IFNA(VLOOKUP(O496,TIPO_DE_TRABAJADOR,1,FALSE),-1)=-1,"El tipo de trabajador no es válido (por favor seleccionarlo de la lista). ","")
)
)</f>
        <v/>
      </c>
      <c r="EF496" s="46">
        <f>IF($DS496,
IF(P496="","Debes seleccionar si es un trabajador dependiente pensionado por vejez. ",
IF(_xlfn.IFNA(VLOOKUP(P496,SUBTIPO_DE_TRABAJADOR,1,FALSE),-1)=-1,"El tipo de trabajador dependiente pensionado por vejez no es válido (por favor seleccionarlo de la lista). ","")
)
)</f>
        <v/>
      </c>
      <c r="EG496" s="46">
        <f>IF($DS496,
IF(Q496="","Debes seleccionar el tipo de contrato del trabajador. ",
IF(_xlfn.IFNA(VLOOKUP(Q496,TIPO_DE_CONTRATO,1,FALSE),-1)=-1,"El tipo de contrato del trabajador no es válido (por favor seleccionarlo de la lista). ","")
)
)</f>
        <v/>
      </c>
      <c r="EH496" s="46">
        <f>IF($DS496,
IF(R496="","Debes seleccionar si es un salario integral. ",
IF(_xlfn.IFNA(VLOOKUP(R496,SI_NO,1,FALSE),-1)=-1,"Valor no válido para salario integral (por favor seleccionarlo de la lista). ","")
)
)</f>
        <v/>
      </c>
      <c r="EI496" s="46">
        <f>IF($DS496,
IF(S496="","Debes seleccionar si el trabajador realiza actividades de riesgo. ",
IF(_xlfn.IFNA(VLOOKUP(S496,SI_NO,1,FALSE),-1)=-1,"Valor no válido para actividad de alto riesgo (por favor seleccionarlo de la lista). ","")
)
)</f>
        <v/>
      </c>
      <c r="EK496" s="46">
        <f>IF($DS496,
IF(U496="","Debes escribir el código del municipio de residencia del trabajador. ",
IF(_xlfn.IFNA(VLOOKUP(U496,MUNICIPIO,1,FALSE),-1)=-1,"El municipio de residencia del trabajador es inválido (por favor seleccionarlo de la lista). ","")
)
)</f>
        <v/>
      </c>
      <c r="EL496" s="46">
        <f>IF($DS496,
IF(V496="","Debes escribir el la dirección de residendia del trabajador. ","")
)</f>
        <v/>
      </c>
      <c r="EM496" s="46">
        <f>IF($DS496,
IF(W496="","Debes escribir la fecha de inicio de la liquidación. ",
IF(ISERR(DATE(YEAR(W496),MONTH(W496),DAY(W496))),"El valor ingresado en fecha de inicio de liquidación no tiene un formato válido. ",
IF( AND($E$6&lt;&gt;"", DATE(YEAR(W496), MONTH(W496), 1) &lt;&gt; IFERROR(DATE(MID($E$6, 1, 4), MID($E$6, 6, 2),1), "1/1/1900") ), "La fecha de inicio de la liquidación debe estar dentro del período liquidado. ", "")
)
)
)</f>
        <v/>
      </c>
      <c r="EN496" s="46">
        <f>IF($DS496,
IF(X496="","Debes escribir la fecha de fin de la liquidación. ",
IF(ISERR(DATE(YEAR(X496),MONTH(X496),DAY(X496))),"El valor ingresado en fecha de fin de liquidación no tiene un formato válido. ",
IF( AND($E$6&lt;&gt;"", DATE(YEAR(X496), MONTH(X496), 1) &lt;&gt; IFERROR(DATE(MID($E$6, 1, 4), MID($E$6, 6, 2),1), "1/1/1900") ), "La fecha de fin de la liquidación debe estar dentro del período liquidado. ", "")
)
)
)</f>
        <v/>
      </c>
      <c r="EO496" s="46">
        <f>IF($DS496,
IF(Y496="","Debes escribir la frecuencia de pago del trabajador. ",
IF(_xlfn.IFNA(VLOOKUP(Y496,PERÍODO_DE_NÓMINA,1,FALSE),-1)=-1,"La frecuencia de pago es inválida (por favor seleccionarlo de la lista). ","")
)
)</f>
        <v/>
      </c>
      <c r="EP496" s="46">
        <f>IF($DS496,
IF(Z496="","Debes escribir la fecha de pago. ",
IF(ISERR(DATE(YEAR(Z496),MONTH(Z496),DAY(Z496))), "El valor ingresado en fecha de pago no tiene un formato válido. ","")
)
)</f>
        <v/>
      </c>
      <c r="EQ496" s="46">
        <f>IF($DS496,
IF(AA496="","Debes escribir el medio de pago. ",
IF(_xlfn.IFNA(VLOOKUP(AA496,MEDIOS_DE_PAGO,1,FALSE),-1)=-1,"El medio de pago es inválido (por favor seleccionarlo de la lista). ","")
)
)</f>
        <v/>
      </c>
      <c r="ER496" s="46">
        <f>OR(AA496='Tablas '!$T$4,AA496='Tablas '!$T$7,AA496='Tablas '!$T$8,AA496='Tablas '!$T$11)</f>
        <v/>
      </c>
      <c r="ES496" s="46">
        <f>IF(AND($DS496,ER496),
IF(AB496="","Debes escribir la entidad bancaria. ",""),
""
)</f>
        <v/>
      </c>
      <c r="ET496" s="46">
        <f>IF(AND($DS496,ER496),
IF(AC496="","Debes escribir el tipo de cuenta bancaria. ",
IF(_xlfn.IFNA(VLOOKUP(AC496,TIPO_DE_CUENTA,1,FALSE),-1)=-1,"El tipo de cuenta bancaria es inválida (por favor seleccionarlo de la lista). ","")
),
""
)</f>
        <v/>
      </c>
      <c r="EU496" s="46">
        <f>IF(AND($DS496,ER496),
IF(AD496="","Debes escribir el número de cuenta bancaria. ",""),
""
)</f>
        <v/>
      </c>
      <c r="EV496" s="46">
        <f>IF($DS496,
IF(AE496="","Debes escribir el valor del sueldo básico. ",
IF( ISERR(_xlfn.NUMBERVALUE(AE496)), "El valor del sueldo básico debe ser un número válido. ", "")
)
)</f>
        <v/>
      </c>
      <c r="EW496" s="46">
        <f>IF($DS496,
IF(AF496="","Debes escribir el número de días trabajados. ",
IF( IFERROR(INT(AF496),1.1) &lt;&gt; IFERROR(_xlfn.NUMBERVALUE(AF496),1), "La cantidad de días trabajados debe ser un número entero. ", "")
)
)</f>
        <v/>
      </c>
      <c r="EX496" s="46">
        <f>IF($DS496,
IF(AG496="","Debes escribir el valor del sueldo trabajado. ",
IF( ISERR(_xlfn.NUMBERVALUE(AG496)), "El valor del sueldo trabajado debe ser un número válido. ", "")
)
)</f>
        <v/>
      </c>
      <c r="EY496" s="46">
        <f>IF($DS496,
IF( AND(AH496&lt;&gt;"", ISERR(_xlfn.NUMBERVALUE(AH496))), "El valor del auxilio de transporte debe ser un número válido. ", "")
)</f>
        <v/>
      </c>
      <c r="EZ496" s="46">
        <f>IF($DS496,
IF( AND(AI496&lt;&gt;"", ISERR(_xlfn.NUMBERVALUE(AI496))), "El valor de viáticos salariales debe ser un número válido. ", "")
)</f>
        <v/>
      </c>
      <c r="FA496" s="46">
        <f>IF($DS496,
IF( AND(AJ496&lt;&gt;"", ISERR(_xlfn.NUMBERVALUE(AJ496))), "El valor de viáticos NO salariales debe ser un número válido. ", "")
)</f>
        <v/>
      </c>
      <c r="FB496" s="46">
        <f>CONCATENATE(AK496,AL496)&lt;&gt;""</f>
        <v/>
      </c>
      <c r="FC496" s="46">
        <f>IF(AND($DS496,FB496),
IF(AK496="","Debes escribir el número de horas extras diurnas. ",
IF( IFERROR(INT(AK496),1.1) &lt;&gt; IFERROR(_xlfn.NUMBERVALUE(AK496),1), "La cantidad de horas extras diurnas debe ser un número entero. ", "")
),
""
)</f>
        <v/>
      </c>
      <c r="FD496" s="46">
        <f>IF(AND($DS496,FB496),
IF(AL496="","Debes escribir el valor de las horas extras diurnas. ",
IF( ISERR(_xlfn.NUMBERVALUE(AL496)), "El valor de las horas extras duirnas debe ser un número válido. ", "")
),
""
)</f>
        <v/>
      </c>
      <c r="FE496" s="46">
        <f>CONCATENATE(AM496,AN496)&lt;&gt;""</f>
        <v/>
      </c>
      <c r="FF496" s="46">
        <f>IF(AND($DS496,FE496),
IF(AM496="","Debes escribir el número de horas extras nocturnas. ",
IF( IFERROR(INT(AM496),1.1) &lt;&gt; IFERROR(_xlfn.NUMBERVALUE(AM496),1), "La cantidad de horas extras nocturnas debe ser un número entero. ", "")
),
""
)</f>
        <v/>
      </c>
      <c r="FG496" s="46">
        <f>IF(AND($DS496,FE496),
IF(AN496="","Debes escribir el valor de las horas extras nocturnas. ",
IF( ISERR(_xlfn.NUMBERVALUE(AN496)), "El valor de las horas extras nocturnas debe ser un número válido. ", "")
),
""
)</f>
        <v/>
      </c>
      <c r="FH496" s="46">
        <f>CONCATENATE(AO496,AP496)&lt;&gt;""</f>
        <v/>
      </c>
      <c r="FI496" s="46">
        <f>IF(AND($DS496,FH496),
IF(AO496="","Debes escribir el número de horas extras diurnas dominicales y festivas. ",
IF( IFERROR(INT(AO496),1.1) &lt;&gt; IFERROR(_xlfn.NUMBERVALUE(AO496),1), "La cantidad de horas extras diurnas dominicales y festivas debe ser un número entero. ", "")
),
""
)</f>
        <v/>
      </c>
      <c r="FJ496" s="46">
        <f>IF(AND($DS496,FH496),
IF(AP496="","Debes escribir el valor de las horas extras diurnas dominicales y festivas. ",
IF( ISERR(_xlfn.NUMBERVALUE(AP496)), "El valor de las horas extras diurnas dominicales y festivas debe ser un número válido. ", "")
),
""
)</f>
        <v/>
      </c>
      <c r="FK496" s="46">
        <f>CONCATENATE(AQ496,AR496)&lt;&gt;""</f>
        <v/>
      </c>
      <c r="FL496" s="46">
        <f>IF(AND($DS496,FK496),
IF(AQ496="","Debes escribir el número de horas extras nocturnas dominicales y festivas. ",
IF( IFERROR(INT(AQ496),1.1) &lt;&gt; IFERROR(_xlfn.NUMBERVALUE(AQ496),1), "La cantidad de horas extras nocturnas dominicales y festivas debe ser un número entero. ", "")
),
""
)</f>
        <v/>
      </c>
      <c r="FM496" s="46">
        <f>IF(AND($DS496,FK496),
IF(AR496="","Debes escribir el valor de las horas extras nocturnas dominicales y festivas. ",
IF( ISERR(_xlfn.NUMBERVALUE(AR496)), "El valor de las horas extras nocturnas dominicales y festivas debe ser un número válido. ", "")
),
""
)</f>
        <v/>
      </c>
      <c r="FN496" s="46">
        <f>CONCATENATE(AS496,AT496)&lt;&gt;""</f>
        <v/>
      </c>
      <c r="FO496" s="46">
        <f>IF(AND($DS496,FN496),
IF(AS496="","Debes escribir el número de horas recargo nocturno. ",
IF( IFERROR(INT(AS496),1.1) &lt;&gt; IFERROR(_xlfn.NUMBERVALUE(AS496),1), "La cantidad de horas recargo nocturno debe ser un número entero. ", "")
),
""
)</f>
        <v/>
      </c>
      <c r="FP496" s="46">
        <f>IF(AND($DS496,FN496),
IF(AT496="","Debes escribir el valor de las horas recargo nocturno. ",
IF( ISERR(_xlfn.NUMBERVALUE(AT496)), "El valor de las horas recargo nocturno debe ser un número válido. ", "")
),
""
)</f>
        <v/>
      </c>
      <c r="FQ496" s="46">
        <f>CONCATENATE(AU496,AV496)&lt;&gt;""</f>
        <v/>
      </c>
      <c r="FR496" s="46">
        <f>IF(AND($DS496,FQ496),
IF(AU496="","Debes escribir el número de horas recargo diurno dominical y festivo. ",
IF( IFERROR(INT(AU496),1.1) &lt;&gt; IFERROR(_xlfn.NUMBERVALUE(AU496),1), "La cantidad de horas recargo diurno dominical y festivo debe ser un número entero. ", "")
),
""
)</f>
        <v/>
      </c>
      <c r="FS496" s="46">
        <f>IF(AND($DS496,FQ496),
IF(AV496="","Debes escribir el valor de las horas recargo diurno dominical y festivo. ",
IF( ISERR(_xlfn.NUMBERVALUE(AV496)), "El valor de las horas recargo diurno dominical y festivo debe ser un número válido. ", "")
),
""
)</f>
        <v/>
      </c>
      <c r="FT496" s="46">
        <f>CONCATENATE(AW496,AX496)&lt;&gt;""</f>
        <v/>
      </c>
      <c r="FU496" s="46">
        <f>IF(AND($DS496,FT496),
IF(AW496="","Debes escribir el número de horas recargo nocturno dominical y festivo. ",
IF( IFERROR(INT(AW496),1.1) &lt;&gt; IFERROR(_xlfn.NUMBERVALUE(AW496),1), "La cantidad de horas recargo nocturno dominical y festivo debe ser un número entero. ", "")
),
""
)</f>
        <v/>
      </c>
      <c r="FV496" s="46">
        <f>IF(AND($DS496,FT496),
IF(AX496="","Debes escribir el valor de las horas recargo nocturno dominical y festivo. ",
IF( ISERR(_xlfn.NUMBERVALUE(AX496)), "El valor de las horas recargo nocturno dominical y festivo debe ser un número válido. ", "")
),
""
)</f>
        <v/>
      </c>
      <c r="FW496" s="46">
        <f>CONCATENATE(AY496,AZ496)&lt;&gt;""</f>
        <v/>
      </c>
      <c r="FX496" s="46">
        <f>IF(AND($DS496,FW496),
IF(AY496="","Debes escribir el número de días de vacaciones comunes. ",
IF( IFERROR(INT(AY496),1.1) &lt;&gt; IFERROR(_xlfn.NUMBERVALUE(AY496),1), "La cantidad de días de vacaciones comunes debe ser un número entero. ", "")
),
""
)</f>
        <v/>
      </c>
      <c r="FY496" s="46">
        <f>IF(AND($DS496,FW496),
IF(AZ496="","Debes escribir el valor de las vacaciones comunes. ",
IF( ISERR(_xlfn.NUMBERVALUE(AZ496)), "El valor de las vacaciones comunes debe ser un número válido. ", "")
),
""
)</f>
        <v/>
      </c>
      <c r="FZ496" s="46">
        <f>CONCATENATE(BA496,BB496)&lt;&gt;""</f>
        <v/>
      </c>
      <c r="GA496" s="46">
        <f>IF(AND($DS496,FZ496),
IF(BA496="","Debes escribir el número de días de vacaciones compensadas. ",
IF( IFERROR(INT(BA496),1.1) &lt;&gt; IFERROR(_xlfn.NUMBERVALUE(BA496),1), "La cantidad de días de vacaciones compensadas debe ser un número entero. ", "")
),
""
)</f>
        <v/>
      </c>
      <c r="GB496" s="46">
        <f>IF(AND($DS496,FZ496),
IF(BB496="","Debes escribir el valor de las vacaciones compensadas. ",
IF( ISERR(_xlfn.NUMBERVALUE(BB496)), "El valor de las vacaciones compensadas debe ser un número válido. ", "")
),
""
)</f>
        <v/>
      </c>
      <c r="GC496" s="46">
        <f>CONCATENATE(BC496,BD496)&lt;&gt;""</f>
        <v/>
      </c>
      <c r="GD496" s="46">
        <f>IF(AND($DS496,GC496),
IF(BC496="","Debes escribir el número de días de prima salarial. ",
IF( IFERROR(INT(BC496),1.1) &lt;&gt; IFERROR(_xlfn.NUMBERVALUE(BC496),1), "La cantidad de días de prima salarial debe ser un número entero. ", "")
),
""
)</f>
        <v/>
      </c>
      <c r="GE496" s="46">
        <f>IF(AND($DS496,GC496),
IF(BD496="","Debes escribir el valor de los días de prima salarial. ",
IF( ISERR(_xlfn.NUMBERVALUE(BD496)), "El valor de los días de prima salarial debe ser un número válido. ", "")
),
""
)</f>
        <v/>
      </c>
      <c r="GF496" s="46">
        <f>IF($DS496,
IF( AND(BE496&lt;&gt;"", ISERR(_xlfn.NUMBERVALUE(BE496))), "El valor de la prima NO saliarial debe ser un número válido. ", "")
)</f>
        <v/>
      </c>
      <c r="GG496" s="46">
        <f>CONCATENATE(BF496,BG496,BH496)&lt;&gt;""</f>
        <v/>
      </c>
      <c r="GH496" s="46">
        <f>IF(AND($DS496,GG496),
IF(BF496="","Debes escribir el valor de las cesantías. ",
IF( ISERR(_xlfn.NUMBERVALUE(BF496)), "El valor de las cesantías debe ser un número válido. ", "")
),
""
)</f>
        <v/>
      </c>
      <c r="GI496" s="46">
        <f>IF(AND($DS496,GG496),
IF(BG496="","Debes escribir el % de cesantías. ",
IF( ISERR(_xlfn.NUMBERVALUE(BG496)), "El % de cesantías debe ser un número válido. ", "")
),
""
)</f>
        <v/>
      </c>
      <c r="GJ496" s="46">
        <f>IF(AND($DS496,GG496),
IF(BH496="","Debes escribir el valor de intereses de cesantías. ",
IF( ISERR(_xlfn.NUMBERVALUE(BH496)), "El valor de intereses de cesantías debe ser un número válido. ", "")
),
""
)</f>
        <v/>
      </c>
      <c r="GK496" s="46">
        <f>CONCATENATE(BI496,BJ496,BK496)&lt;&gt;""</f>
        <v/>
      </c>
      <c r="GL496" s="46">
        <f>IF(AND($DS496,GK496),
IF(BI496="","Debes escribir el número de días de incapacidad. ",
IF( IFERROR(INT(BI496),1.1) &lt;&gt; IFERROR(_xlfn.NUMBERVALUE(BI496),1), "La cantidad de días de incapacidad debe ser un número entero. ", "")
),
""
)</f>
        <v/>
      </c>
      <c r="GM496" s="46">
        <f>IF(AND($DS496,GK496),
IF(BJ496="","Debes escribir el tipo de incapacidad. ",
IF(_xlfn.IFNA(VLOOKUP(BJ496,TIPO_DE_INCAPACIDAD,1,FALSE),-1)=-1,"El tipo de incapacidad es inválida (por favor seleccionarlo de la lista). ","")
),
""
)</f>
        <v/>
      </c>
      <c r="GN496" s="46">
        <f>IF(AND($DS496,GK496),
IF(BK496="","Debes escribir el valor de la incapacidad. ",
IF( ISERR(_xlfn.NUMBERVALUE(BK496)), "El valor de la incapacidad debe ser un número válido. ", "")
),
""
)</f>
        <v/>
      </c>
      <c r="GO496" s="46">
        <f>CONCATENATE(BL496,BM496)&lt;&gt;""</f>
        <v/>
      </c>
      <c r="GP496" s="46">
        <f>IF(AND($DS496,GO496),
IF(BL496="","Debes escribir el número de días de licencia de maternidad o paternidad. ",
IF( IFERROR(INT(BL496),1.1) &lt;&gt; IFERROR(_xlfn.NUMBERVALUE(BL496),1), "La cantidad de días de licencia de maternidad o paternidad debe ser un número entero. ", "")
),
""
)</f>
        <v/>
      </c>
      <c r="GQ496" s="46">
        <f>IF(AND($DS496,GO496),
IF(BM496="","Debes escribir el valor de la licencia de maternidad o paternidad. ",
IF( ISERR(_xlfn.NUMBERVALUE(BM496)), "El valor de la licencia de maternidad o paternidad debe ser un número válido. ", "")
),
""
)</f>
        <v/>
      </c>
      <c r="GR496" s="46">
        <f>CONCATENATE(BN496,BO496)&lt;&gt;""</f>
        <v/>
      </c>
      <c r="GS496" s="46">
        <f>IF(AND($DS496,GR496),
IF(BN496="","Debes escribir el número de días de licencia remunerada. ",
IF( IFERROR(INT(BN496),1.1) &lt;&gt; IFERROR(_xlfn.NUMBERVALUE(BN496),1), "La cantidad de días de licencia remunerada debe ser un número entero. ", "")
),
""
)</f>
        <v/>
      </c>
      <c r="GT496" s="46">
        <f>IF(AND($DS496,GR496),
IF(BO496="","Debes escribir el valor de la licencia remunerada. ",
IF( ISERR(_xlfn.NUMBERVALUE(BO496)), "El valor de la licencia remunerada debe ser un número válido. ", "")
),
""
)</f>
        <v/>
      </c>
      <c r="GU496" s="46">
        <f>IF($DS496,
IF( AND(BP496&lt;&gt;"", ISERR(_xlfn.NUMBERVALUE(BP496))), "El valor de la licencia NO remunerada debe ser un número válido. ", "")
)</f>
        <v/>
      </c>
      <c r="GV496" s="46">
        <f>IF($DS496,
IF( AND(BQ496&lt;&gt;"", ISERR(_xlfn.NUMBERVALUE(BQ496))), "El valor de auxilios salariales debe ser un número válido. ", "")
)</f>
        <v/>
      </c>
      <c r="GW496" s="46">
        <f>IF($DS496,
IF( AND(BR496&lt;&gt;"", ISERR(_xlfn.NUMBERVALUE(BR496))), "El valor de auxilios NO salariales debe ser un número válido. ", "")
)</f>
        <v/>
      </c>
      <c r="GX496" s="46">
        <f>IF($DS496,
IF( AND(BS496&lt;&gt;"", ISERR(_xlfn.NUMBERVALUE(BS496))), "El valor de bonos salariales debe ser un número válido. ", "")
)</f>
        <v/>
      </c>
      <c r="GY496" s="46">
        <f>IF($DS496,
IF( AND(BT496&lt;&gt;"", ISERR(_xlfn.NUMBERVALUE(BT496))), "El valor de bonos NO salariales debe ser un número válido. ", "")
)</f>
        <v/>
      </c>
      <c r="GZ496" s="46">
        <f>IF($DS496,
IF( AND(BU496&lt;&gt;"", ISERR(_xlfn.NUMBERVALUE(BU496))), "El valor de bonos salariales de alimentación debe ser un número válido. ", "")
)</f>
        <v/>
      </c>
      <c r="HA496" s="46">
        <f>IF($DS496,
IF( AND(BV496&lt;&gt;"", ISERR(_xlfn.NUMBERVALUE(BV496))), "El valor de bonos NO salariales de alimentación debe ser un número válido. ", "")
)</f>
        <v/>
      </c>
      <c r="HB496" s="46">
        <f>IF($DS496,
IF( AND(BW496&lt;&gt;"", ISERR(_xlfn.NUMBERVALUE(BW496))), "El valor de bonificaciones salariales debe ser un número válido. ", "")
)</f>
        <v/>
      </c>
      <c r="HC496" s="46">
        <f>IF($DS496,
IF( AND(BX496&lt;&gt;"", ISERR(_xlfn.NUMBERVALUE(BX496))), "El valor de bonificaciones NO salariales debe ser un número válido. ", "")
)</f>
        <v/>
      </c>
      <c r="HD496" s="46">
        <f>IF($DS496,
IF( AND(BY496&lt;&gt;"", ISERR(_xlfn.NUMBERVALUE(BY496))), "El valor de compensaciones ordinarias debe ser un número válido. ", "")
)</f>
        <v/>
      </c>
      <c r="HE496" s="46">
        <f>IF($DS496,
IF( AND(BZ496&lt;&gt;"", ISERR(_xlfn.NUMBERVALUE(BZ496))), "El valor de compensaciones extraordinarias debe ser un número válido. ", "")
)</f>
        <v/>
      </c>
      <c r="HF496" s="46">
        <f>IF($DS496,
IF( AND(CA496&lt;&gt;"", ISERR(_xlfn.NUMBERVALUE(CA496))), "El valor de comisiones debe ser un número válido. ", "")
)</f>
        <v/>
      </c>
      <c r="HG496" s="46">
        <f>IF($DS496,
IF( AND(CB496&lt;&gt;"", ISERR(_xlfn.NUMBERVALUE(CB496))), "El valor de ausencia por huega debe ser un número válido. ", "")
)</f>
        <v/>
      </c>
      <c r="HH496" s="46">
        <f>IF($DS496,
IF( AND(CC496&lt;&gt;"", ISERR(_xlfn.NUMBERVALUE(CC496))), "El valor de anticipos debe ser un número válido. ", "")
)</f>
        <v/>
      </c>
      <c r="HI496" s="46">
        <f>IF($DS496,
IF( AND(CD496&lt;&gt;"", ISERR(_xlfn.NUMBERVALUE(CD496))), "El valor de pagos a terceros debe ser un número válido. ", "")
)</f>
        <v/>
      </c>
      <c r="HJ496" s="46">
        <f>IF($DS496,
IF( AND(CE496&lt;&gt;"", ISERR(_xlfn.NUMBERVALUE(CE496))), "El valor de dotación debe ser un número válido. ", "")
)</f>
        <v/>
      </c>
      <c r="HK496" s="46">
        <f>IF($DS496,
IF( AND(CF496&lt;&gt;"", ISERR(_xlfn.NUMBERVALUE(CF496))), "El valor de apoyo sostenibilidad debe ser un número válido. ", "")
)</f>
        <v/>
      </c>
      <c r="HL496" s="46">
        <f>IF($DS496,
IF( AND(CG496&lt;&gt;"", ISERR(_xlfn.NUMBERVALUE(CG496))), "El valor de teletrabajo debe ser un número válido. ", "")
)</f>
        <v/>
      </c>
      <c r="HM496" s="46">
        <f>IF($DS496,
IF( AND(CH496&lt;&gt;"", ISERR(_xlfn.NUMBERVALUE(CH496))), "El valor de bonificación de retiro debe ser un número válido. ", "")
)</f>
        <v/>
      </c>
      <c r="HN496" s="46">
        <f>IF($DS496,
IF( AND(CI496&lt;&gt;"", ISERR(_xlfn.NUMBERVALUE(CI496))), "El valor de indemnización de retiro debe ser un número válido. ", "")
)</f>
        <v/>
      </c>
      <c r="HO496" s="46">
        <f>IF($DS496,
IF( AND(CJ496&lt;&gt;"", ISERR(_xlfn.NUMBERVALUE(CJ496))), "El valor de reintegros debe ser un número válido. ", "")
)</f>
        <v/>
      </c>
      <c r="HP496" s="46">
        <f>CONCATENATE(CK496,CL496,CM496)&lt;&gt;""</f>
        <v/>
      </c>
      <c r="HQ496" s="46">
        <f>IF(AND($DS496,HP496),
IF(CK496="","Debes escribir la descripción de otro concepto no categorizado. ",""),
""
)</f>
        <v/>
      </c>
      <c r="HR496" s="46">
        <f>IF(AND($DS496,HP496),
IF(CONCATENATE(CL496,CM496)="","Debes escribir al menos un valor de concepto no categorizado (salarial o no salarial). ",
IF(ISERR(_xlfn.NUMBERVALUE(CL496)),"El valor salarial concepto no categorizado debe ser un número válido. ","")
),
""
)</f>
        <v/>
      </c>
      <c r="HS496" s="46">
        <f>IF(AND($DS496,HP496),
IF(CONCATENATE(CL496,CM496)="","Debes escribir al menos un valor de concepto no categorizado (salarial o no salarial). ",
IF(ISERR(_xlfn.NUMBERVALUE(CM496)),"El valor NO salarial concepto no categorizado debe ser un número válido. ","")
),
""
)</f>
        <v/>
      </c>
      <c r="HT496" s="46">
        <f>IF($DS496,
IF(CN496="","Debes escribir el porcentaje del aporte a salud. ",
IF( ISERR(_xlfn.NUMBERVALUE(CN496)), "El valor del porcentaje del aporte a salud debe ser un número válido. ", "")
)
)</f>
        <v/>
      </c>
      <c r="HU496" s="46">
        <f>IF($DS496,
IF(CO496="","Debes escribir el valor del aporte a salud. ",
IF( ISERR(_xlfn.NUMBERVALUE(CO496)), "El valor del aporte a salud debe ser un número válido. ", "")
)
)</f>
        <v/>
      </c>
      <c r="HV496" s="46">
        <f>IF($DS496,
IF( AND(CP496&lt;&gt;"", ISERR(_xlfn.NUMBERVALUE(CP496))), "El valor plan complementario debe ser un número válido. ", "")
)</f>
        <v/>
      </c>
      <c r="HW496" s="46">
        <f>IF($DS496,
IF(CQ496="","Debes escribir el porcentaje del aporte a pensión. ",
IF( ISERR(_xlfn.NUMBERVALUE(CQ496)), "El valor del porcentaje del aporte a pensión debe ser un número válido. ", "")
)
)</f>
        <v/>
      </c>
      <c r="HX496" s="46">
        <f>IF($DS496,
IF(CR496="","Debes escribir el valor del aporte a pensión. ",
IF( ISERR(_xlfn.NUMBERVALUE(CR496)), "El valor del aporte a salud debe ser un número válido. ", "")
)
)</f>
        <v/>
      </c>
      <c r="HY496" s="46">
        <f>IF($DS496,
IF( AND(CS496&lt;&gt;"", ISERR(_xlfn.NUMBERVALUE(CS496))), "El valor pensión voluntaria debe ser un número válido. ", "")
)</f>
        <v/>
      </c>
      <c r="HZ496" s="46">
        <f>CONCATENATE(CT496,CU496,CV496,CW496)&lt;&gt;""</f>
        <v/>
      </c>
      <c r="IA496" s="46">
        <f>IF(AND($DS496,HZ496),
IF(CT496="","Debes escribir el % del fondo de seguridad pensional. ",
IF( ISERR(_xlfn.NUMBERVALUE(CT496)), "El % del fondo de seguridad debe ser un número válido. ", "")
),
""
)</f>
        <v/>
      </c>
      <c r="IB496" s="46">
        <f>IF(AND($DS496,HZ496),
IF(CU496="","Debes escribir el valor del aporte al fondo de solidaridad pensional. ",
IF( ISERR(_xlfn.NUMBERVALUE(CU496)), "El valor del aporte al fondo de solidaridad pensional debe ser un número válido. ", "")
),
""
)</f>
        <v/>
      </c>
      <c r="IC496" s="46">
        <f>IF(AND($DS496,HZ496),
IF(CV496="","Debes escribir el % del fondo de subsistencia. ",
IF( ISERR(_xlfn.NUMBERVALUE(CV496)), "El % del fondo de subsistencia debe ser un número válido. ", "")
),
""
)</f>
        <v/>
      </c>
      <c r="ID496" s="46">
        <f>IF(AND($DS496,HZ496),
IF(CW496="","Debes escribir el valor del fondo de subsistencia. ",
IF( ISERR(_xlfn.NUMBERVALUE(CW496)), "El valor del fondo de subsistencia debe ser un número válido. ", "")
),
""
)</f>
        <v/>
      </c>
      <c r="IE496" s="46">
        <f>CONCATENATE(CX496,CY496)&lt;&gt;""</f>
        <v/>
      </c>
      <c r="IF496" s="46">
        <f>IF(AND($DS496,IE496),
IF(CX496="","Debes escribir el % de sindicato. ",
IF( ISERR(_xlfn.NUMBERVALUE(CX496)), "El % de sindicato debe ser un número válido. ", "")
),
""
)</f>
        <v/>
      </c>
      <c r="IG496" s="46">
        <f>IF(AND($DS496,IE496),
IF(CY496="","Debes escribir el valor del sindicato. ",
IF( ISERR(_xlfn.NUMBERVALUE(CY496)), "El valor del sindicato debe ser un número válido. ", "")
),
""
)</f>
        <v/>
      </c>
      <c r="IH496" s="46">
        <f>IF($DS496,
IF( AND(CZ496&lt;&gt;"", ISERR(_xlfn.NUMBERVALUE(CZ496))), "El valor de sanción pública debe ser un número válido. ", "")
)</f>
        <v/>
      </c>
      <c r="II496" s="46">
        <f>IF($DS496,
IF( AND(DA496&lt;&gt;"", ISERR(_xlfn.NUMBERVALUE(DA496))), "El valor de sanción privada debe ser un número válido. ", "")
)</f>
        <v/>
      </c>
      <c r="IJ496" s="46">
        <f>CONCATENATE(DB496,DC496)&lt;&gt;""</f>
        <v/>
      </c>
      <c r="IK496" s="46">
        <f>IF(AND($DS496,IJ496),
IF(DB496="","Debes escribir la descripción de libranza. ",""),
""
)</f>
        <v/>
      </c>
      <c r="IL496" s="46">
        <f>IF(AND($DS496,IJ496),
IF(DC496="","Debes escribir la cuota libranza. ",
IF(ISERR(_xlfn.NUMBERVALUE(DC496)),"El valor de la cuota libranza debe ser un número válido. ","")
),
""
)</f>
        <v/>
      </c>
      <c r="IM496" s="46">
        <f>IF($DS496,
IF( AND(DD496&lt;&gt;"", ISERR(_xlfn.NUMBERVALUE(DD496))), "El valor de pagos a terceros debe ser un número válido. ", "")
)</f>
        <v/>
      </c>
      <c r="IN496" s="46">
        <f>IF($DS496,
IF( AND(DE496&lt;&gt;"", ISERR(_xlfn.NUMBERVALUE(DE496))), "El valor de anticipos debe ser un número válido. ", "")
)</f>
        <v/>
      </c>
      <c r="IO496" s="46">
        <f>IF($DS496,
IF( AND(DF496&lt;&gt;"", ISERR(_xlfn.NUMBERVALUE(DF496))), "El valor de AFC debe ser un número válido. ", "")
)</f>
        <v/>
      </c>
      <c r="IP496" s="46">
        <f>IF($DS496,
IF( AND(DG496&lt;&gt;"", ISERR(_xlfn.NUMBERVALUE(DG496))), "El valor de rete-fuente debe ser un número válido. ", "")
)</f>
        <v/>
      </c>
      <c r="IQ496" s="46">
        <f>IF($DS496,
IF( AND(DH496&lt;&gt;"", ISERR(_xlfn.NUMBERVALUE(DH496))), "El valor de cooperativa de trabajo debe ser un número válido. ", "")
)</f>
        <v/>
      </c>
      <c r="IR496" s="46">
        <f>IF($DS496,
IF( AND(DI496&lt;&gt;"", ISERR(_xlfn.NUMBERVALUE(DI496))), "El valor de embargo fiscal debe ser un número válido. ", "")
)</f>
        <v/>
      </c>
      <c r="IS496" s="46">
        <f>IF($DS496,
IF( AND(DJ496&lt;&gt;"", ISERR(_xlfn.NUMBERVALUE(DJ496))), "El valor de educación debe ser un número válido. ", "")
)</f>
        <v/>
      </c>
      <c r="IT496" s="46">
        <f>IF($DS496,
IF( AND(DK496&lt;&gt;"", ISERR(_xlfn.NUMBERVALUE(DK496))), "El valor de reintegro debe ser un número válido. ", "")
)</f>
        <v/>
      </c>
      <c r="IU496" s="46">
        <f>IF($DS496,
IF( AND(DL496&lt;&gt;"", ISERR(_xlfn.NUMBERVALUE(DL496))), "El valor de deuda debe ser un número válido. ", "")
)</f>
        <v/>
      </c>
      <c r="IV496" s="46">
        <f>IF($DS496,
IF( AND(DM496&lt;&gt;"", ISERR(_xlfn.NUMBERVALUE(DM496))), "El valor de otras deducciones debe ser un número válido. ", "")
)</f>
        <v/>
      </c>
      <c r="IW496" s="46">
        <f>IF($DS496,
IF(DN496="","Debes escribir el valor de los devengos totales. ",
IF( ISERR(_xlfn.NUMBERVALUE(DN496)), "El valor de los devengos totales debe ser un número válido. ", "")
)
)</f>
        <v/>
      </c>
      <c r="IX496" s="46">
        <f>IF($DS496,
IF(DO496="","Debes escribir el valor de las deducciones totales. ",
IF( ISERR(_xlfn.NUMBERVALUE(DO496)), "El valor de las deducciones totales debe ser un número válido. ", "")
)
)</f>
        <v/>
      </c>
      <c r="IY496" s="46">
        <f>IF($DS496,
IF(DP496="","Debes escribir el valor del salario total. ",
IF( ISERR(_xlfn.NUMBERVALUE(DP496)), "El valor del salario total debe ser un número válido. ", "")
)
)</f>
        <v/>
      </c>
    </row>
    <row r="497">
      <c r="B497" s="48" t="n">
        <v>485</v>
      </c>
      <c r="C497" s="61">
        <f>IF(AND(DS497,DP497&lt;&gt;""),
IF(DQ497="","OK","Error"),
""
)</f>
        <v/>
      </c>
      <c r="D497" s="53" t="n"/>
      <c r="E497" s="52" t="n"/>
      <c r="F497" s="112" t="n"/>
      <c r="G497" s="52" t="n"/>
      <c r="H497" s="53" t="n"/>
      <c r="I497" s="52" t="n"/>
      <c r="J497" s="52" t="n"/>
      <c r="K497" s="53" t="n"/>
      <c r="L497" s="55" t="n"/>
      <c r="M497" s="108" t="n"/>
      <c r="N497" s="56" t="n"/>
      <c r="O497" s="52" t="n"/>
      <c r="P497" s="52" t="n"/>
      <c r="Q497" s="52" t="n"/>
      <c r="R497" s="52" t="n"/>
      <c r="S497" s="52" t="n"/>
      <c r="T497" s="53" t="n"/>
      <c r="U497" s="52" t="n"/>
      <c r="V497" s="52" t="n"/>
      <c r="W497" s="55" t="n"/>
      <c r="X497" s="55" t="n"/>
      <c r="Y497" s="52" t="n"/>
      <c r="Z497" s="55" t="n"/>
      <c r="AA497" s="52" t="n"/>
      <c r="AB497" s="53" t="n"/>
      <c r="AC497" s="53" t="n"/>
      <c r="AD497" s="53" t="n"/>
      <c r="AE497" s="177" t="n"/>
      <c r="AF497" s="113" t="n"/>
      <c r="AG497" s="177" t="n"/>
      <c r="AH497" s="178" t="n"/>
      <c r="AI497" s="178" t="n"/>
      <c r="AJ497" s="178" t="n"/>
      <c r="AK497" s="114" t="n"/>
      <c r="AL497" s="178" t="n"/>
      <c r="AM497" s="114" t="n"/>
      <c r="AN497" s="178" t="n"/>
      <c r="AO497" s="114" t="n"/>
      <c r="AP497" s="178" t="n"/>
      <c r="AQ497" s="114" t="n"/>
      <c r="AR497" s="178" t="n"/>
      <c r="AS497" s="114" t="n"/>
      <c r="AT497" s="178" t="n"/>
      <c r="AU497" s="114" t="n"/>
      <c r="AV497" s="178" t="n"/>
      <c r="AW497" s="114" t="n"/>
      <c r="AX497" s="178" t="n"/>
      <c r="AY497" s="114" t="n"/>
      <c r="AZ497" s="178" t="n"/>
      <c r="BA497" s="114" t="n"/>
      <c r="BB497" s="178" t="n"/>
      <c r="BC497" s="114" t="n"/>
      <c r="BD497" s="178" t="n"/>
      <c r="BE497" s="178" t="n"/>
      <c r="BF497" s="178" t="n"/>
      <c r="BG497" s="59" t="n"/>
      <c r="BH497" s="178" t="n"/>
      <c r="BI497" s="114" t="n"/>
      <c r="BJ497" s="53" t="n"/>
      <c r="BK497" s="178" t="n"/>
      <c r="BL497" s="114" t="n"/>
      <c r="BM497" s="178" t="n"/>
      <c r="BN497" s="114" t="n"/>
      <c r="BO497" s="178" t="n"/>
      <c r="BP497" s="178" t="n"/>
      <c r="BQ497" s="178" t="n"/>
      <c r="BR497" s="178" t="n"/>
      <c r="BS497" s="178" t="n"/>
      <c r="BT497" s="178" t="n"/>
      <c r="BU497" s="178" t="n"/>
      <c r="BV497" s="178" t="n"/>
      <c r="BW497" s="178" t="n"/>
      <c r="BX497" s="178" t="n"/>
      <c r="BY497" s="178" t="n"/>
      <c r="BZ497" s="178" t="n"/>
      <c r="CA497" s="178" t="n"/>
      <c r="CB497" s="178" t="n"/>
      <c r="CC497" s="178" t="n"/>
      <c r="CD497" s="178" t="n"/>
      <c r="CE497" s="178" t="n"/>
      <c r="CF497" s="178" t="n"/>
      <c r="CG497" s="178" t="n"/>
      <c r="CH497" s="178" t="n"/>
      <c r="CI497" s="178" t="n"/>
      <c r="CJ497" s="178" t="n"/>
      <c r="CK497" s="53" t="n"/>
      <c r="CL497" s="178" t="n"/>
      <c r="CM497" s="178" t="n"/>
      <c r="CN497" s="60" t="n"/>
      <c r="CO497" s="177" t="n"/>
      <c r="CP497" s="178" t="n"/>
      <c r="CQ497" s="60" t="n"/>
      <c r="CR497" s="177" t="n"/>
      <c r="CS497" s="178" t="n"/>
      <c r="CT497" s="59" t="n"/>
      <c r="CU497" s="178" t="n"/>
      <c r="CV497" s="59" t="n"/>
      <c r="CW497" s="178" t="n"/>
      <c r="CX497" s="59" t="n"/>
      <c r="CY497" s="178" t="n"/>
      <c r="CZ497" s="178" t="n"/>
      <c r="DA497" s="178" t="n"/>
      <c r="DB497" s="53" t="n"/>
      <c r="DC497" s="178" t="n"/>
      <c r="DD497" s="178" t="n"/>
      <c r="DE497" s="178" t="n"/>
      <c r="DF497" s="178" t="n"/>
      <c r="DG497" s="178" t="n"/>
      <c r="DH497" s="178" t="n"/>
      <c r="DI497" s="178" t="n"/>
      <c r="DJ497" s="178" t="n"/>
      <c r="DK497" s="178" t="n"/>
      <c r="DL497" s="178" t="n"/>
      <c r="DM497" s="178" t="n"/>
      <c r="DN497" s="177" t="n"/>
      <c r="DO497" s="177" t="n"/>
      <c r="DP497" s="177" t="n"/>
      <c r="DQ497" s="76">
        <f>IF(AND(DS497,DP497&lt;&gt;""),
CONCATENATE(DT497,DU497,DV497,DW497,DX497,DY497,DZ497,EA497,EB497,EC497,ED497,EE497,EF497,EG497,EH497,EI497,EJ497,EK497,EL497,EM497,EN497,EO497,EP497,EQ497,ES497,ET497,EU497,EV497,EW497,EX497,EY497,EZ497,FA497,FC497,FD497,FF497,FG497,FI497,FJ497,FL497,FM497,FO497,FP497,FR497,FS497,FU497,FV497,FX497,FY497,GA497,GB497,GD497,GE497,GF497,GH497,GI497,GJ497,GL497,GM497,GN497,GP497,GQ497,GS497,GT497,GU497,GV497,GW497,GX497,GY497,GZ497,HA497,HB497,HC497,HD497,HE497,HF497,HG497,HH497,HI497,HJ497,HK497,HL497,HM497,HN497,HO497,HQ497,HR497,HS497,HT497,HU497,HV497,HW497,HX497,HY497,IA497,IB497,IC497,ID497,IF497,IG497,IH497,II497,IK497,IL497,IM497,IN497,IO497,IP497,IQ497,IR497,IS497,IT497,IU497,IV497,IW497,IX497,IY497,IZ497),
""
)</f>
        <v/>
      </c>
      <c r="DR497" s="53" t="n"/>
      <c r="DS497" s="46">
        <f>CONCATENATE(D497,$E497,$F497,$G497,H497,$I497,$J497,K497,$L497,$M497,N497,$O497,$P497,$Q497,$R497,$S497,T497,$U497,$V497,$W497,$X497,$Y497,$Z497,$AA497,AB497,AC497,AD497,$AE497,$AF497,$AG497,AH497,AI497,AJ497,AK497,AL497,AM497,AN497,AO497,AP497,AQ497,AR497,AS497,AT497,AU497,AV497,AW497,AX497,AY497,AZ497,BA497,BB497,BC497,BD497,BE497,BF497,BG497,BH497,BI497,BJ497,BK497,BL497,BM497,BN497,BO497,BP497,BQ497,BR497,BS497,BT497,BU497,BV497,BW497,BX497,BY497,BZ497,CA497,CB497,CC497,CD497,CE497,CF497,CG497,CH497,CI497,CJ497,CK497,CL497,CM497,$CN497,$CO497,CP497,$CQ497,$CR497,CS497,CT497,CU497,CV497,CW497,CX497,CY497,CZ497,DA497,DB497,DC497,DD497,DE497,DF497,DG497,DH497,DI497,DJ497,DK497,DL497,DM497,$DN497,$DO497,$DP497,DR497)&lt;&gt;""</f>
        <v/>
      </c>
      <c r="DT497" s="46">
        <f>IF(AND($DS497,$E$4&lt;&gt;""),
IF(LEFT($E$4,2) = "1.",
IF(D497&lt;&gt;"","El CUNE sólo se envía en operaciones de novedad o ajuste. ",""),
IF(D497="","Debes escribir un CUNE válido para realizar operaciones de novedad o ajuste. ","")),
""
)</f>
        <v/>
      </c>
      <c r="DU497" s="46">
        <f>IF($DS497,
IF(E497="","Debes seleccionar el tipo de documento del empleado. ",
IF(_xlfn.IFNA(VLOOKUP(E497,TIPO_DE_DOCUMENTO,1,FALSE),-1)=-1,"El tipo de documento no es válido (por favor seleccionarlo de la lista). ","")
)
)</f>
        <v/>
      </c>
      <c r="DV497" s="46">
        <f>IF($DS497,
IF(F497="","Debes escribir el número de documento del empleado. ","")
)</f>
        <v/>
      </c>
      <c r="DW497" s="46">
        <f>IF($DS497,
IF(G497="","Debes escribir el primer nombre del empleado. ","")
)</f>
        <v/>
      </c>
      <c r="DY497" s="46">
        <f>IF($DS497,
IF(I497="","Debes escribir el primer apellido del empleado. ","")
)</f>
        <v/>
      </c>
      <c r="DZ497" s="46">
        <f>IF($DS497,
IF(J497="","Debes escribir el segundo apellido del empleado. ","")
)</f>
        <v/>
      </c>
      <c r="EB497" s="46">
        <f>IF($DS497,
IF(L497="","Debes escribir la fecha de ingreso del empleado. ",
IF(ISERR(DATE(YEAR(L497),MONTH(L497),DAY(L497))), "El valor ingresado en fecha de ingreso no tiene un formato válido. ","")
)
)</f>
        <v/>
      </c>
      <c r="EC497" s="46">
        <f>IF($DS497,
IF(M497="","Debes escribir el tiempo laborado. ",
IF( IFERROR(INT(M497),1.1) &lt;&gt; IFERROR(_xlfn.NUMBERVALUE(M497),1), "El valor de los días trabajados debe ser un número entero. ", "")
)
)</f>
        <v/>
      </c>
      <c r="ED497" s="46">
        <f>IF($DS497,
IF( AND(N497&lt;&gt;"", ISERR(DATE(YEAR(N497),MONTH(N497),DAY(N497))) ), "El valor ingresado en fecha de ingreso no tiene un formato válido. ",
IF( AND(N497&lt;&gt;"", $E$6&lt;&gt;"", DATE(YEAR(N497), MONTH(N497), 1) &lt;&gt; IFERROR(DATE(MID($E$6, 1, 4), MID($E$6, 6, 2),1), "1/1/1900") ), "La fecha de retiro debe estar dentro del período liquidado. ", "")
)
)</f>
        <v/>
      </c>
      <c r="EE497" s="46">
        <f>IF($DS497,
IF(O497="","Debes seleccionar el tipo de trabajador. ",
IF(_xlfn.IFNA(VLOOKUP(O497,TIPO_DE_TRABAJADOR,1,FALSE),-1)=-1,"El tipo de trabajador no es válido (por favor seleccionarlo de la lista). ","")
)
)</f>
        <v/>
      </c>
      <c r="EF497" s="46">
        <f>IF($DS497,
IF(P497="","Debes seleccionar si es un trabajador dependiente pensionado por vejez. ",
IF(_xlfn.IFNA(VLOOKUP(P497,SUBTIPO_DE_TRABAJADOR,1,FALSE),-1)=-1,"El tipo de trabajador dependiente pensionado por vejez no es válido (por favor seleccionarlo de la lista). ","")
)
)</f>
        <v/>
      </c>
      <c r="EG497" s="46">
        <f>IF($DS497,
IF(Q497="","Debes seleccionar el tipo de contrato del trabajador. ",
IF(_xlfn.IFNA(VLOOKUP(Q497,TIPO_DE_CONTRATO,1,FALSE),-1)=-1,"El tipo de contrato del trabajador no es válido (por favor seleccionarlo de la lista). ","")
)
)</f>
        <v/>
      </c>
      <c r="EH497" s="46">
        <f>IF($DS497,
IF(R497="","Debes seleccionar si es un salario integral. ",
IF(_xlfn.IFNA(VLOOKUP(R497,SI_NO,1,FALSE),-1)=-1,"Valor no válido para salario integral (por favor seleccionarlo de la lista). ","")
)
)</f>
        <v/>
      </c>
      <c r="EI497" s="46">
        <f>IF($DS497,
IF(S497="","Debes seleccionar si el trabajador realiza actividades de riesgo. ",
IF(_xlfn.IFNA(VLOOKUP(S497,SI_NO,1,FALSE),-1)=-1,"Valor no válido para actividad de alto riesgo (por favor seleccionarlo de la lista). ","")
)
)</f>
        <v/>
      </c>
      <c r="EK497" s="46">
        <f>IF($DS497,
IF(U497="","Debes escribir el código del municipio de residencia del trabajador. ",
IF(_xlfn.IFNA(VLOOKUP(U497,MUNICIPIO,1,FALSE),-1)=-1,"El municipio de residencia del trabajador es inválido (por favor seleccionarlo de la lista). ","")
)
)</f>
        <v/>
      </c>
      <c r="EL497" s="46">
        <f>IF($DS497,
IF(V497="","Debes escribir el la dirección de residendia del trabajador. ","")
)</f>
        <v/>
      </c>
      <c r="EM497" s="46">
        <f>IF($DS497,
IF(W497="","Debes escribir la fecha de inicio de la liquidación. ",
IF(ISERR(DATE(YEAR(W497),MONTH(W497),DAY(W497))),"El valor ingresado en fecha de inicio de liquidación no tiene un formato válido. ",
IF( AND($E$6&lt;&gt;"", DATE(YEAR(W497), MONTH(W497), 1) &lt;&gt; IFERROR(DATE(MID($E$6, 1, 4), MID($E$6, 6, 2),1), "1/1/1900") ), "La fecha de inicio de la liquidación debe estar dentro del período liquidado. ", "")
)
)
)</f>
        <v/>
      </c>
      <c r="EN497" s="46">
        <f>IF($DS497,
IF(X497="","Debes escribir la fecha de fin de la liquidación. ",
IF(ISERR(DATE(YEAR(X497),MONTH(X497),DAY(X497))),"El valor ingresado en fecha de fin de liquidación no tiene un formato válido. ",
IF( AND($E$6&lt;&gt;"", DATE(YEAR(X497), MONTH(X497), 1) &lt;&gt; IFERROR(DATE(MID($E$6, 1, 4), MID($E$6, 6, 2),1), "1/1/1900") ), "La fecha de fin de la liquidación debe estar dentro del período liquidado. ", "")
)
)
)</f>
        <v/>
      </c>
      <c r="EO497" s="46">
        <f>IF($DS497,
IF(Y497="","Debes escribir la frecuencia de pago del trabajador. ",
IF(_xlfn.IFNA(VLOOKUP(Y497,PERÍODO_DE_NÓMINA,1,FALSE),-1)=-1,"La frecuencia de pago es inválida (por favor seleccionarlo de la lista). ","")
)
)</f>
        <v/>
      </c>
      <c r="EP497" s="46">
        <f>IF($DS497,
IF(Z497="","Debes escribir la fecha de pago. ",
IF(ISERR(DATE(YEAR(Z497),MONTH(Z497),DAY(Z497))), "El valor ingresado en fecha de pago no tiene un formato válido. ","")
)
)</f>
        <v/>
      </c>
      <c r="EQ497" s="46">
        <f>IF($DS497,
IF(AA497="","Debes escribir el medio de pago. ",
IF(_xlfn.IFNA(VLOOKUP(AA497,MEDIOS_DE_PAGO,1,FALSE),-1)=-1,"El medio de pago es inválido (por favor seleccionarlo de la lista). ","")
)
)</f>
        <v/>
      </c>
      <c r="ER497" s="46">
        <f>OR(AA497='Tablas '!$T$4,AA497='Tablas '!$T$7,AA497='Tablas '!$T$8,AA497='Tablas '!$T$11)</f>
        <v/>
      </c>
      <c r="ES497" s="46">
        <f>IF(AND($DS497,ER497),
IF(AB497="","Debes escribir la entidad bancaria. ",""),
""
)</f>
        <v/>
      </c>
      <c r="ET497" s="46">
        <f>IF(AND($DS497,ER497),
IF(AC497="","Debes escribir el tipo de cuenta bancaria. ",
IF(_xlfn.IFNA(VLOOKUP(AC497,TIPO_DE_CUENTA,1,FALSE),-1)=-1,"El tipo de cuenta bancaria es inválida (por favor seleccionarlo de la lista). ","")
),
""
)</f>
        <v/>
      </c>
      <c r="EU497" s="46">
        <f>IF(AND($DS497,ER497),
IF(AD497="","Debes escribir el número de cuenta bancaria. ",""),
""
)</f>
        <v/>
      </c>
      <c r="EV497" s="46">
        <f>IF($DS497,
IF(AE497="","Debes escribir el valor del sueldo básico. ",
IF( ISERR(_xlfn.NUMBERVALUE(AE497)), "El valor del sueldo básico debe ser un número válido. ", "")
)
)</f>
        <v/>
      </c>
      <c r="EW497" s="46">
        <f>IF($DS497,
IF(AF497="","Debes escribir el número de días trabajados. ",
IF( IFERROR(INT(AF497),1.1) &lt;&gt; IFERROR(_xlfn.NUMBERVALUE(AF497),1), "La cantidad de días trabajados debe ser un número entero. ", "")
)
)</f>
        <v/>
      </c>
      <c r="EX497" s="46">
        <f>IF($DS497,
IF(AG497="","Debes escribir el valor del sueldo trabajado. ",
IF( ISERR(_xlfn.NUMBERVALUE(AG497)), "El valor del sueldo trabajado debe ser un número válido. ", "")
)
)</f>
        <v/>
      </c>
      <c r="EY497" s="46">
        <f>IF($DS497,
IF( AND(AH497&lt;&gt;"", ISERR(_xlfn.NUMBERVALUE(AH497))), "El valor del auxilio de transporte debe ser un número válido. ", "")
)</f>
        <v/>
      </c>
      <c r="EZ497" s="46">
        <f>IF($DS497,
IF( AND(AI497&lt;&gt;"", ISERR(_xlfn.NUMBERVALUE(AI497))), "El valor de viáticos salariales debe ser un número válido. ", "")
)</f>
        <v/>
      </c>
      <c r="FA497" s="46">
        <f>IF($DS497,
IF( AND(AJ497&lt;&gt;"", ISERR(_xlfn.NUMBERVALUE(AJ497))), "El valor de viáticos NO salariales debe ser un número válido. ", "")
)</f>
        <v/>
      </c>
      <c r="FB497" s="46">
        <f>CONCATENATE(AK497,AL497)&lt;&gt;""</f>
        <v/>
      </c>
      <c r="FC497" s="46">
        <f>IF(AND($DS497,FB497),
IF(AK497="","Debes escribir el número de horas extras diurnas. ",
IF( IFERROR(INT(AK497),1.1) &lt;&gt; IFERROR(_xlfn.NUMBERVALUE(AK497),1), "La cantidad de horas extras diurnas debe ser un número entero. ", "")
),
""
)</f>
        <v/>
      </c>
      <c r="FD497" s="46">
        <f>IF(AND($DS497,FB497),
IF(AL497="","Debes escribir el valor de las horas extras diurnas. ",
IF( ISERR(_xlfn.NUMBERVALUE(AL497)), "El valor de las horas extras duirnas debe ser un número válido. ", "")
),
""
)</f>
        <v/>
      </c>
      <c r="FE497" s="46">
        <f>CONCATENATE(AM497,AN497)&lt;&gt;""</f>
        <v/>
      </c>
      <c r="FF497" s="46">
        <f>IF(AND($DS497,FE497),
IF(AM497="","Debes escribir el número de horas extras nocturnas. ",
IF( IFERROR(INT(AM497),1.1) &lt;&gt; IFERROR(_xlfn.NUMBERVALUE(AM497),1), "La cantidad de horas extras nocturnas debe ser un número entero. ", "")
),
""
)</f>
        <v/>
      </c>
      <c r="FG497" s="46">
        <f>IF(AND($DS497,FE497),
IF(AN497="","Debes escribir el valor de las horas extras nocturnas. ",
IF( ISERR(_xlfn.NUMBERVALUE(AN497)), "El valor de las horas extras nocturnas debe ser un número válido. ", "")
),
""
)</f>
        <v/>
      </c>
      <c r="FH497" s="46">
        <f>CONCATENATE(AO497,AP497)&lt;&gt;""</f>
        <v/>
      </c>
      <c r="FI497" s="46">
        <f>IF(AND($DS497,FH497),
IF(AO497="","Debes escribir el número de horas extras diurnas dominicales y festivas. ",
IF( IFERROR(INT(AO497),1.1) &lt;&gt; IFERROR(_xlfn.NUMBERVALUE(AO497),1), "La cantidad de horas extras diurnas dominicales y festivas debe ser un número entero. ", "")
),
""
)</f>
        <v/>
      </c>
      <c r="FJ497" s="46">
        <f>IF(AND($DS497,FH497),
IF(AP497="","Debes escribir el valor de las horas extras diurnas dominicales y festivas. ",
IF( ISERR(_xlfn.NUMBERVALUE(AP497)), "El valor de las horas extras diurnas dominicales y festivas debe ser un número válido. ", "")
),
""
)</f>
        <v/>
      </c>
      <c r="FK497" s="46">
        <f>CONCATENATE(AQ497,AR497)&lt;&gt;""</f>
        <v/>
      </c>
      <c r="FL497" s="46">
        <f>IF(AND($DS497,FK497),
IF(AQ497="","Debes escribir el número de horas extras nocturnas dominicales y festivas. ",
IF( IFERROR(INT(AQ497),1.1) &lt;&gt; IFERROR(_xlfn.NUMBERVALUE(AQ497),1), "La cantidad de horas extras nocturnas dominicales y festivas debe ser un número entero. ", "")
),
""
)</f>
        <v/>
      </c>
      <c r="FM497" s="46">
        <f>IF(AND($DS497,FK497),
IF(AR497="","Debes escribir el valor de las horas extras nocturnas dominicales y festivas. ",
IF( ISERR(_xlfn.NUMBERVALUE(AR497)), "El valor de las horas extras nocturnas dominicales y festivas debe ser un número válido. ", "")
),
""
)</f>
        <v/>
      </c>
      <c r="FN497" s="46">
        <f>CONCATENATE(AS497,AT497)&lt;&gt;""</f>
        <v/>
      </c>
      <c r="FO497" s="46">
        <f>IF(AND($DS497,FN497),
IF(AS497="","Debes escribir el número de horas recargo nocturno. ",
IF( IFERROR(INT(AS497),1.1) &lt;&gt; IFERROR(_xlfn.NUMBERVALUE(AS497),1), "La cantidad de horas recargo nocturno debe ser un número entero. ", "")
),
""
)</f>
        <v/>
      </c>
      <c r="FP497" s="46">
        <f>IF(AND($DS497,FN497),
IF(AT497="","Debes escribir el valor de las horas recargo nocturno. ",
IF( ISERR(_xlfn.NUMBERVALUE(AT497)), "El valor de las horas recargo nocturno debe ser un número válido. ", "")
),
""
)</f>
        <v/>
      </c>
      <c r="FQ497" s="46">
        <f>CONCATENATE(AU497,AV497)&lt;&gt;""</f>
        <v/>
      </c>
      <c r="FR497" s="46">
        <f>IF(AND($DS497,FQ497),
IF(AU497="","Debes escribir el número de horas recargo diurno dominical y festivo. ",
IF( IFERROR(INT(AU497),1.1) &lt;&gt; IFERROR(_xlfn.NUMBERVALUE(AU497),1), "La cantidad de horas recargo diurno dominical y festivo debe ser un número entero. ", "")
),
""
)</f>
        <v/>
      </c>
      <c r="FS497" s="46">
        <f>IF(AND($DS497,FQ497),
IF(AV497="","Debes escribir el valor de las horas recargo diurno dominical y festivo. ",
IF( ISERR(_xlfn.NUMBERVALUE(AV497)), "El valor de las horas recargo diurno dominical y festivo debe ser un número válido. ", "")
),
""
)</f>
        <v/>
      </c>
      <c r="FT497" s="46">
        <f>CONCATENATE(AW497,AX497)&lt;&gt;""</f>
        <v/>
      </c>
      <c r="FU497" s="46">
        <f>IF(AND($DS497,FT497),
IF(AW497="","Debes escribir el número de horas recargo nocturno dominical y festivo. ",
IF( IFERROR(INT(AW497),1.1) &lt;&gt; IFERROR(_xlfn.NUMBERVALUE(AW497),1), "La cantidad de horas recargo nocturno dominical y festivo debe ser un número entero. ", "")
),
""
)</f>
        <v/>
      </c>
      <c r="FV497" s="46">
        <f>IF(AND($DS497,FT497),
IF(AX497="","Debes escribir el valor de las horas recargo nocturno dominical y festivo. ",
IF( ISERR(_xlfn.NUMBERVALUE(AX497)), "El valor de las horas recargo nocturno dominical y festivo debe ser un número válido. ", "")
),
""
)</f>
        <v/>
      </c>
      <c r="FW497" s="46">
        <f>CONCATENATE(AY497,AZ497)&lt;&gt;""</f>
        <v/>
      </c>
      <c r="FX497" s="46">
        <f>IF(AND($DS497,FW497),
IF(AY497="","Debes escribir el número de días de vacaciones comunes. ",
IF( IFERROR(INT(AY497),1.1) &lt;&gt; IFERROR(_xlfn.NUMBERVALUE(AY497),1), "La cantidad de días de vacaciones comunes debe ser un número entero. ", "")
),
""
)</f>
        <v/>
      </c>
      <c r="FY497" s="46">
        <f>IF(AND($DS497,FW497),
IF(AZ497="","Debes escribir el valor de las vacaciones comunes. ",
IF( ISERR(_xlfn.NUMBERVALUE(AZ497)), "El valor de las vacaciones comunes debe ser un número válido. ", "")
),
""
)</f>
        <v/>
      </c>
      <c r="FZ497" s="46">
        <f>CONCATENATE(BA497,BB497)&lt;&gt;""</f>
        <v/>
      </c>
      <c r="GA497" s="46">
        <f>IF(AND($DS497,FZ497),
IF(BA497="","Debes escribir el número de días de vacaciones compensadas. ",
IF( IFERROR(INT(BA497),1.1) &lt;&gt; IFERROR(_xlfn.NUMBERVALUE(BA497),1), "La cantidad de días de vacaciones compensadas debe ser un número entero. ", "")
),
""
)</f>
        <v/>
      </c>
      <c r="GB497" s="46">
        <f>IF(AND($DS497,FZ497),
IF(BB497="","Debes escribir el valor de las vacaciones compensadas. ",
IF( ISERR(_xlfn.NUMBERVALUE(BB497)), "El valor de las vacaciones compensadas debe ser un número válido. ", "")
),
""
)</f>
        <v/>
      </c>
      <c r="GC497" s="46">
        <f>CONCATENATE(BC497,BD497)&lt;&gt;""</f>
        <v/>
      </c>
      <c r="GD497" s="46">
        <f>IF(AND($DS497,GC497),
IF(BC497="","Debes escribir el número de días de prima salarial. ",
IF( IFERROR(INT(BC497),1.1) &lt;&gt; IFERROR(_xlfn.NUMBERVALUE(BC497),1), "La cantidad de días de prima salarial debe ser un número entero. ", "")
),
""
)</f>
        <v/>
      </c>
      <c r="GE497" s="46">
        <f>IF(AND($DS497,GC497),
IF(BD497="","Debes escribir el valor de los días de prima salarial. ",
IF( ISERR(_xlfn.NUMBERVALUE(BD497)), "El valor de los días de prima salarial debe ser un número válido. ", "")
),
""
)</f>
        <v/>
      </c>
      <c r="GF497" s="46">
        <f>IF($DS497,
IF( AND(BE497&lt;&gt;"", ISERR(_xlfn.NUMBERVALUE(BE497))), "El valor de la prima NO saliarial debe ser un número válido. ", "")
)</f>
        <v/>
      </c>
      <c r="GG497" s="46">
        <f>CONCATENATE(BF497,BG497,BH497)&lt;&gt;""</f>
        <v/>
      </c>
      <c r="GH497" s="46">
        <f>IF(AND($DS497,GG497),
IF(BF497="","Debes escribir el valor de las cesantías. ",
IF( ISERR(_xlfn.NUMBERVALUE(BF497)), "El valor de las cesantías debe ser un número válido. ", "")
),
""
)</f>
        <v/>
      </c>
      <c r="GI497" s="46">
        <f>IF(AND($DS497,GG497),
IF(BG497="","Debes escribir el % de cesantías. ",
IF( ISERR(_xlfn.NUMBERVALUE(BG497)), "El % de cesantías debe ser un número válido. ", "")
),
""
)</f>
        <v/>
      </c>
      <c r="GJ497" s="46">
        <f>IF(AND($DS497,GG497),
IF(BH497="","Debes escribir el valor de intereses de cesantías. ",
IF( ISERR(_xlfn.NUMBERVALUE(BH497)), "El valor de intereses de cesantías debe ser un número válido. ", "")
),
""
)</f>
        <v/>
      </c>
      <c r="GK497" s="46">
        <f>CONCATENATE(BI497,BJ497,BK497)&lt;&gt;""</f>
        <v/>
      </c>
      <c r="GL497" s="46">
        <f>IF(AND($DS497,GK497),
IF(BI497="","Debes escribir el número de días de incapacidad. ",
IF( IFERROR(INT(BI497),1.1) &lt;&gt; IFERROR(_xlfn.NUMBERVALUE(BI497),1), "La cantidad de días de incapacidad debe ser un número entero. ", "")
),
""
)</f>
        <v/>
      </c>
      <c r="GM497" s="46">
        <f>IF(AND($DS497,GK497),
IF(BJ497="","Debes escribir el tipo de incapacidad. ",
IF(_xlfn.IFNA(VLOOKUP(BJ497,TIPO_DE_INCAPACIDAD,1,FALSE),-1)=-1,"El tipo de incapacidad es inválida (por favor seleccionarlo de la lista). ","")
),
""
)</f>
        <v/>
      </c>
      <c r="GN497" s="46">
        <f>IF(AND($DS497,GK497),
IF(BK497="","Debes escribir el valor de la incapacidad. ",
IF( ISERR(_xlfn.NUMBERVALUE(BK497)), "El valor de la incapacidad debe ser un número válido. ", "")
),
""
)</f>
        <v/>
      </c>
      <c r="GO497" s="46">
        <f>CONCATENATE(BL497,BM497)&lt;&gt;""</f>
        <v/>
      </c>
      <c r="GP497" s="46">
        <f>IF(AND($DS497,GO497),
IF(BL497="","Debes escribir el número de días de licencia de maternidad o paternidad. ",
IF( IFERROR(INT(BL497),1.1) &lt;&gt; IFERROR(_xlfn.NUMBERVALUE(BL497),1), "La cantidad de días de licencia de maternidad o paternidad debe ser un número entero. ", "")
),
""
)</f>
        <v/>
      </c>
      <c r="GQ497" s="46">
        <f>IF(AND($DS497,GO497),
IF(BM497="","Debes escribir el valor de la licencia de maternidad o paternidad. ",
IF( ISERR(_xlfn.NUMBERVALUE(BM497)), "El valor de la licencia de maternidad o paternidad debe ser un número válido. ", "")
),
""
)</f>
        <v/>
      </c>
      <c r="GR497" s="46">
        <f>CONCATENATE(BN497,BO497)&lt;&gt;""</f>
        <v/>
      </c>
      <c r="GS497" s="46">
        <f>IF(AND($DS497,GR497),
IF(BN497="","Debes escribir el número de días de licencia remunerada. ",
IF( IFERROR(INT(BN497),1.1) &lt;&gt; IFERROR(_xlfn.NUMBERVALUE(BN497),1), "La cantidad de días de licencia remunerada debe ser un número entero. ", "")
),
""
)</f>
        <v/>
      </c>
      <c r="GT497" s="46">
        <f>IF(AND($DS497,GR497),
IF(BO497="","Debes escribir el valor de la licencia remunerada. ",
IF( ISERR(_xlfn.NUMBERVALUE(BO497)), "El valor de la licencia remunerada debe ser un número válido. ", "")
),
""
)</f>
        <v/>
      </c>
      <c r="GU497" s="46">
        <f>IF($DS497,
IF( AND(BP497&lt;&gt;"", ISERR(_xlfn.NUMBERVALUE(BP497))), "El valor de la licencia NO remunerada debe ser un número válido. ", "")
)</f>
        <v/>
      </c>
      <c r="GV497" s="46">
        <f>IF($DS497,
IF( AND(BQ497&lt;&gt;"", ISERR(_xlfn.NUMBERVALUE(BQ497))), "El valor de auxilios salariales debe ser un número válido. ", "")
)</f>
        <v/>
      </c>
      <c r="GW497" s="46">
        <f>IF($DS497,
IF( AND(BR497&lt;&gt;"", ISERR(_xlfn.NUMBERVALUE(BR497))), "El valor de auxilios NO salariales debe ser un número válido. ", "")
)</f>
        <v/>
      </c>
      <c r="GX497" s="46">
        <f>IF($DS497,
IF( AND(BS497&lt;&gt;"", ISERR(_xlfn.NUMBERVALUE(BS497))), "El valor de bonos salariales debe ser un número válido. ", "")
)</f>
        <v/>
      </c>
      <c r="GY497" s="46">
        <f>IF($DS497,
IF( AND(BT497&lt;&gt;"", ISERR(_xlfn.NUMBERVALUE(BT497))), "El valor de bonos NO salariales debe ser un número válido. ", "")
)</f>
        <v/>
      </c>
      <c r="GZ497" s="46">
        <f>IF($DS497,
IF( AND(BU497&lt;&gt;"", ISERR(_xlfn.NUMBERVALUE(BU497))), "El valor de bonos salariales de alimentación debe ser un número válido. ", "")
)</f>
        <v/>
      </c>
      <c r="HA497" s="46">
        <f>IF($DS497,
IF( AND(BV497&lt;&gt;"", ISERR(_xlfn.NUMBERVALUE(BV497))), "El valor de bonos NO salariales de alimentación debe ser un número válido. ", "")
)</f>
        <v/>
      </c>
      <c r="HB497" s="46">
        <f>IF($DS497,
IF( AND(BW497&lt;&gt;"", ISERR(_xlfn.NUMBERVALUE(BW497))), "El valor de bonificaciones salariales debe ser un número válido. ", "")
)</f>
        <v/>
      </c>
      <c r="HC497" s="46">
        <f>IF($DS497,
IF( AND(BX497&lt;&gt;"", ISERR(_xlfn.NUMBERVALUE(BX497))), "El valor de bonificaciones NO salariales debe ser un número válido. ", "")
)</f>
        <v/>
      </c>
      <c r="HD497" s="46">
        <f>IF($DS497,
IF( AND(BY497&lt;&gt;"", ISERR(_xlfn.NUMBERVALUE(BY497))), "El valor de compensaciones ordinarias debe ser un número válido. ", "")
)</f>
        <v/>
      </c>
      <c r="HE497" s="46">
        <f>IF($DS497,
IF( AND(BZ497&lt;&gt;"", ISERR(_xlfn.NUMBERVALUE(BZ497))), "El valor de compensaciones extraordinarias debe ser un número válido. ", "")
)</f>
        <v/>
      </c>
      <c r="HF497" s="46">
        <f>IF($DS497,
IF( AND(CA497&lt;&gt;"", ISERR(_xlfn.NUMBERVALUE(CA497))), "El valor de comisiones debe ser un número válido. ", "")
)</f>
        <v/>
      </c>
      <c r="HG497" s="46">
        <f>IF($DS497,
IF( AND(CB497&lt;&gt;"", ISERR(_xlfn.NUMBERVALUE(CB497))), "El valor de ausencia por huega debe ser un número válido. ", "")
)</f>
        <v/>
      </c>
      <c r="HH497" s="46">
        <f>IF($DS497,
IF( AND(CC497&lt;&gt;"", ISERR(_xlfn.NUMBERVALUE(CC497))), "El valor de anticipos debe ser un número válido. ", "")
)</f>
        <v/>
      </c>
      <c r="HI497" s="46">
        <f>IF($DS497,
IF( AND(CD497&lt;&gt;"", ISERR(_xlfn.NUMBERVALUE(CD497))), "El valor de pagos a terceros debe ser un número válido. ", "")
)</f>
        <v/>
      </c>
      <c r="HJ497" s="46">
        <f>IF($DS497,
IF( AND(CE497&lt;&gt;"", ISERR(_xlfn.NUMBERVALUE(CE497))), "El valor de dotación debe ser un número válido. ", "")
)</f>
        <v/>
      </c>
      <c r="HK497" s="46">
        <f>IF($DS497,
IF( AND(CF497&lt;&gt;"", ISERR(_xlfn.NUMBERVALUE(CF497))), "El valor de apoyo sostenibilidad debe ser un número válido. ", "")
)</f>
        <v/>
      </c>
      <c r="HL497" s="46">
        <f>IF($DS497,
IF( AND(CG497&lt;&gt;"", ISERR(_xlfn.NUMBERVALUE(CG497))), "El valor de teletrabajo debe ser un número válido. ", "")
)</f>
        <v/>
      </c>
      <c r="HM497" s="46">
        <f>IF($DS497,
IF( AND(CH497&lt;&gt;"", ISERR(_xlfn.NUMBERVALUE(CH497))), "El valor de bonificación de retiro debe ser un número válido. ", "")
)</f>
        <v/>
      </c>
      <c r="HN497" s="46">
        <f>IF($DS497,
IF( AND(CI497&lt;&gt;"", ISERR(_xlfn.NUMBERVALUE(CI497))), "El valor de indemnización de retiro debe ser un número válido. ", "")
)</f>
        <v/>
      </c>
      <c r="HO497" s="46">
        <f>IF($DS497,
IF( AND(CJ497&lt;&gt;"", ISERR(_xlfn.NUMBERVALUE(CJ497))), "El valor de reintegros debe ser un número válido. ", "")
)</f>
        <v/>
      </c>
      <c r="HP497" s="46">
        <f>CONCATENATE(CK497,CL497,CM497)&lt;&gt;""</f>
        <v/>
      </c>
      <c r="HQ497" s="46">
        <f>IF(AND($DS497,HP497),
IF(CK497="","Debes escribir la descripción de otro concepto no categorizado. ",""),
""
)</f>
        <v/>
      </c>
      <c r="HR497" s="46">
        <f>IF(AND($DS497,HP497),
IF(CONCATENATE(CL497,CM497)="","Debes escribir al menos un valor de concepto no categorizado (salarial o no salarial). ",
IF(ISERR(_xlfn.NUMBERVALUE(CL497)),"El valor salarial concepto no categorizado debe ser un número válido. ","")
),
""
)</f>
        <v/>
      </c>
      <c r="HS497" s="46">
        <f>IF(AND($DS497,HP497),
IF(CONCATENATE(CL497,CM497)="","Debes escribir al menos un valor de concepto no categorizado (salarial o no salarial). ",
IF(ISERR(_xlfn.NUMBERVALUE(CM497)),"El valor NO salarial concepto no categorizado debe ser un número válido. ","")
),
""
)</f>
        <v/>
      </c>
      <c r="HT497" s="46">
        <f>IF($DS497,
IF(CN497="","Debes escribir el porcentaje del aporte a salud. ",
IF( ISERR(_xlfn.NUMBERVALUE(CN497)), "El valor del porcentaje del aporte a salud debe ser un número válido. ", "")
)
)</f>
        <v/>
      </c>
      <c r="HU497" s="46">
        <f>IF($DS497,
IF(CO497="","Debes escribir el valor del aporte a salud. ",
IF( ISERR(_xlfn.NUMBERVALUE(CO497)), "El valor del aporte a salud debe ser un número válido. ", "")
)
)</f>
        <v/>
      </c>
      <c r="HV497" s="46">
        <f>IF($DS497,
IF( AND(CP497&lt;&gt;"", ISERR(_xlfn.NUMBERVALUE(CP497))), "El valor plan complementario debe ser un número válido. ", "")
)</f>
        <v/>
      </c>
      <c r="HW497" s="46">
        <f>IF($DS497,
IF(CQ497="","Debes escribir el porcentaje del aporte a pensión. ",
IF( ISERR(_xlfn.NUMBERVALUE(CQ497)), "El valor del porcentaje del aporte a pensión debe ser un número válido. ", "")
)
)</f>
        <v/>
      </c>
      <c r="HX497" s="46">
        <f>IF($DS497,
IF(CR497="","Debes escribir el valor del aporte a pensión. ",
IF( ISERR(_xlfn.NUMBERVALUE(CR497)), "El valor del aporte a salud debe ser un número válido. ", "")
)
)</f>
        <v/>
      </c>
      <c r="HY497" s="46">
        <f>IF($DS497,
IF( AND(CS497&lt;&gt;"", ISERR(_xlfn.NUMBERVALUE(CS497))), "El valor pensión voluntaria debe ser un número válido. ", "")
)</f>
        <v/>
      </c>
      <c r="HZ497" s="46">
        <f>CONCATENATE(CT497,CU497,CV497,CW497)&lt;&gt;""</f>
        <v/>
      </c>
      <c r="IA497" s="46">
        <f>IF(AND($DS497,HZ497),
IF(CT497="","Debes escribir el % del fondo de seguridad pensional. ",
IF( ISERR(_xlfn.NUMBERVALUE(CT497)), "El % del fondo de seguridad debe ser un número válido. ", "")
),
""
)</f>
        <v/>
      </c>
      <c r="IB497" s="46">
        <f>IF(AND($DS497,HZ497),
IF(CU497="","Debes escribir el valor del aporte al fondo de solidaridad pensional. ",
IF( ISERR(_xlfn.NUMBERVALUE(CU497)), "El valor del aporte al fondo de solidaridad pensional debe ser un número válido. ", "")
),
""
)</f>
        <v/>
      </c>
      <c r="IC497" s="46">
        <f>IF(AND($DS497,HZ497),
IF(CV497="","Debes escribir el % del fondo de subsistencia. ",
IF( ISERR(_xlfn.NUMBERVALUE(CV497)), "El % del fondo de subsistencia debe ser un número válido. ", "")
),
""
)</f>
        <v/>
      </c>
      <c r="ID497" s="46">
        <f>IF(AND($DS497,HZ497),
IF(CW497="","Debes escribir el valor del fondo de subsistencia. ",
IF( ISERR(_xlfn.NUMBERVALUE(CW497)), "El valor del fondo de subsistencia debe ser un número válido. ", "")
),
""
)</f>
        <v/>
      </c>
      <c r="IE497" s="46">
        <f>CONCATENATE(CX497,CY497)&lt;&gt;""</f>
        <v/>
      </c>
      <c r="IF497" s="46">
        <f>IF(AND($DS497,IE497),
IF(CX497="","Debes escribir el % de sindicato. ",
IF( ISERR(_xlfn.NUMBERVALUE(CX497)), "El % de sindicato debe ser un número válido. ", "")
),
""
)</f>
        <v/>
      </c>
      <c r="IG497" s="46">
        <f>IF(AND($DS497,IE497),
IF(CY497="","Debes escribir el valor del sindicato. ",
IF( ISERR(_xlfn.NUMBERVALUE(CY497)), "El valor del sindicato debe ser un número válido. ", "")
),
""
)</f>
        <v/>
      </c>
      <c r="IH497" s="46">
        <f>IF($DS497,
IF( AND(CZ497&lt;&gt;"", ISERR(_xlfn.NUMBERVALUE(CZ497))), "El valor de sanción pública debe ser un número válido. ", "")
)</f>
        <v/>
      </c>
      <c r="II497" s="46">
        <f>IF($DS497,
IF( AND(DA497&lt;&gt;"", ISERR(_xlfn.NUMBERVALUE(DA497))), "El valor de sanción privada debe ser un número válido. ", "")
)</f>
        <v/>
      </c>
      <c r="IJ497" s="46">
        <f>CONCATENATE(DB497,DC497)&lt;&gt;""</f>
        <v/>
      </c>
      <c r="IK497" s="46">
        <f>IF(AND($DS497,IJ497),
IF(DB497="","Debes escribir la descripción de libranza. ",""),
""
)</f>
        <v/>
      </c>
      <c r="IL497" s="46">
        <f>IF(AND($DS497,IJ497),
IF(DC497="","Debes escribir la cuota libranza. ",
IF(ISERR(_xlfn.NUMBERVALUE(DC497)),"El valor de la cuota libranza debe ser un número válido. ","")
),
""
)</f>
        <v/>
      </c>
      <c r="IM497" s="46">
        <f>IF($DS497,
IF( AND(DD497&lt;&gt;"", ISERR(_xlfn.NUMBERVALUE(DD497))), "El valor de pagos a terceros debe ser un número válido. ", "")
)</f>
        <v/>
      </c>
      <c r="IN497" s="46">
        <f>IF($DS497,
IF( AND(DE497&lt;&gt;"", ISERR(_xlfn.NUMBERVALUE(DE497))), "El valor de anticipos debe ser un número válido. ", "")
)</f>
        <v/>
      </c>
      <c r="IO497" s="46">
        <f>IF($DS497,
IF( AND(DF497&lt;&gt;"", ISERR(_xlfn.NUMBERVALUE(DF497))), "El valor de AFC debe ser un número válido. ", "")
)</f>
        <v/>
      </c>
      <c r="IP497" s="46">
        <f>IF($DS497,
IF( AND(DG497&lt;&gt;"", ISERR(_xlfn.NUMBERVALUE(DG497))), "El valor de rete-fuente debe ser un número válido. ", "")
)</f>
        <v/>
      </c>
      <c r="IQ497" s="46">
        <f>IF($DS497,
IF( AND(DH497&lt;&gt;"", ISERR(_xlfn.NUMBERVALUE(DH497))), "El valor de cooperativa de trabajo debe ser un número válido. ", "")
)</f>
        <v/>
      </c>
      <c r="IR497" s="46">
        <f>IF($DS497,
IF( AND(DI497&lt;&gt;"", ISERR(_xlfn.NUMBERVALUE(DI497))), "El valor de embargo fiscal debe ser un número válido. ", "")
)</f>
        <v/>
      </c>
      <c r="IS497" s="46">
        <f>IF($DS497,
IF( AND(DJ497&lt;&gt;"", ISERR(_xlfn.NUMBERVALUE(DJ497))), "El valor de educación debe ser un número válido. ", "")
)</f>
        <v/>
      </c>
      <c r="IT497" s="46">
        <f>IF($DS497,
IF( AND(DK497&lt;&gt;"", ISERR(_xlfn.NUMBERVALUE(DK497))), "El valor de reintegro debe ser un número válido. ", "")
)</f>
        <v/>
      </c>
      <c r="IU497" s="46">
        <f>IF($DS497,
IF( AND(DL497&lt;&gt;"", ISERR(_xlfn.NUMBERVALUE(DL497))), "El valor de deuda debe ser un número válido. ", "")
)</f>
        <v/>
      </c>
      <c r="IV497" s="46">
        <f>IF($DS497,
IF( AND(DM497&lt;&gt;"", ISERR(_xlfn.NUMBERVALUE(DM497))), "El valor de otras deducciones debe ser un número válido. ", "")
)</f>
        <v/>
      </c>
      <c r="IW497" s="46">
        <f>IF($DS497,
IF(DN497="","Debes escribir el valor de los devengos totales. ",
IF( ISERR(_xlfn.NUMBERVALUE(DN497)), "El valor de los devengos totales debe ser un número válido. ", "")
)
)</f>
        <v/>
      </c>
      <c r="IX497" s="46">
        <f>IF($DS497,
IF(DO497="","Debes escribir el valor de las deducciones totales. ",
IF( ISERR(_xlfn.NUMBERVALUE(DO497)), "El valor de las deducciones totales debe ser un número válido. ", "")
)
)</f>
        <v/>
      </c>
      <c r="IY497" s="46">
        <f>IF($DS497,
IF(DP497="","Debes escribir el valor del salario total. ",
IF( ISERR(_xlfn.NUMBERVALUE(DP497)), "El valor del salario total debe ser un número válido. ", "")
)
)</f>
        <v/>
      </c>
    </row>
    <row r="498">
      <c r="B498" s="48" t="n">
        <v>486</v>
      </c>
      <c r="C498" s="61">
        <f>IF(AND(DS498,DP498&lt;&gt;""),
IF(DQ498="","OK","Error"),
""
)</f>
        <v/>
      </c>
      <c r="D498" s="53" t="n"/>
      <c r="E498" s="52" t="n"/>
      <c r="F498" s="112" t="n"/>
      <c r="G498" s="52" t="n"/>
      <c r="H498" s="53" t="n"/>
      <c r="I498" s="52" t="n"/>
      <c r="J498" s="52" t="n"/>
      <c r="K498" s="53" t="n"/>
      <c r="L498" s="55" t="n"/>
      <c r="M498" s="108" t="n"/>
      <c r="N498" s="56" t="n"/>
      <c r="O498" s="52" t="n"/>
      <c r="P498" s="52" t="n"/>
      <c r="Q498" s="52" t="n"/>
      <c r="R498" s="52" t="n"/>
      <c r="S498" s="52" t="n"/>
      <c r="T498" s="53" t="n"/>
      <c r="U498" s="52" t="n"/>
      <c r="V498" s="52" t="n"/>
      <c r="W498" s="55" t="n"/>
      <c r="X498" s="55" t="n"/>
      <c r="Y498" s="52" t="n"/>
      <c r="Z498" s="55" t="n"/>
      <c r="AA498" s="52" t="n"/>
      <c r="AB498" s="53" t="n"/>
      <c r="AC498" s="53" t="n"/>
      <c r="AD498" s="53" t="n"/>
      <c r="AE498" s="177" t="n"/>
      <c r="AF498" s="113" t="n"/>
      <c r="AG498" s="177" t="n"/>
      <c r="AH498" s="178" t="n"/>
      <c r="AI498" s="178" t="n"/>
      <c r="AJ498" s="178" t="n"/>
      <c r="AK498" s="114" t="n"/>
      <c r="AL498" s="178" t="n"/>
      <c r="AM498" s="114" t="n"/>
      <c r="AN498" s="178" t="n"/>
      <c r="AO498" s="114" t="n"/>
      <c r="AP498" s="178" t="n"/>
      <c r="AQ498" s="114" t="n"/>
      <c r="AR498" s="178" t="n"/>
      <c r="AS498" s="114" t="n"/>
      <c r="AT498" s="178" t="n"/>
      <c r="AU498" s="114" t="n"/>
      <c r="AV498" s="178" t="n"/>
      <c r="AW498" s="114" t="n"/>
      <c r="AX498" s="178" t="n"/>
      <c r="AY498" s="114" t="n"/>
      <c r="AZ498" s="178" t="n"/>
      <c r="BA498" s="114" t="n"/>
      <c r="BB498" s="178" t="n"/>
      <c r="BC498" s="114" t="n"/>
      <c r="BD498" s="178" t="n"/>
      <c r="BE498" s="178" t="n"/>
      <c r="BF498" s="178" t="n"/>
      <c r="BG498" s="59" t="n"/>
      <c r="BH498" s="178" t="n"/>
      <c r="BI498" s="114" t="n"/>
      <c r="BJ498" s="53" t="n"/>
      <c r="BK498" s="178" t="n"/>
      <c r="BL498" s="114" t="n"/>
      <c r="BM498" s="178" t="n"/>
      <c r="BN498" s="114" t="n"/>
      <c r="BO498" s="178" t="n"/>
      <c r="BP498" s="178" t="n"/>
      <c r="BQ498" s="178" t="n"/>
      <c r="BR498" s="178" t="n"/>
      <c r="BS498" s="178" t="n"/>
      <c r="BT498" s="178" t="n"/>
      <c r="BU498" s="178" t="n"/>
      <c r="BV498" s="178" t="n"/>
      <c r="BW498" s="178" t="n"/>
      <c r="BX498" s="178" t="n"/>
      <c r="BY498" s="178" t="n"/>
      <c r="BZ498" s="178" t="n"/>
      <c r="CA498" s="178" t="n"/>
      <c r="CB498" s="178" t="n"/>
      <c r="CC498" s="178" t="n"/>
      <c r="CD498" s="178" t="n"/>
      <c r="CE498" s="178" t="n"/>
      <c r="CF498" s="178" t="n"/>
      <c r="CG498" s="178" t="n"/>
      <c r="CH498" s="178" t="n"/>
      <c r="CI498" s="178" t="n"/>
      <c r="CJ498" s="178" t="n"/>
      <c r="CK498" s="53" t="n"/>
      <c r="CL498" s="178" t="n"/>
      <c r="CM498" s="178" t="n"/>
      <c r="CN498" s="60" t="n"/>
      <c r="CO498" s="177" t="n"/>
      <c r="CP498" s="178" t="n"/>
      <c r="CQ498" s="60" t="n"/>
      <c r="CR498" s="177" t="n"/>
      <c r="CS498" s="178" t="n"/>
      <c r="CT498" s="59" t="n"/>
      <c r="CU498" s="178" t="n"/>
      <c r="CV498" s="59" t="n"/>
      <c r="CW498" s="178" t="n"/>
      <c r="CX498" s="59" t="n"/>
      <c r="CY498" s="178" t="n"/>
      <c r="CZ498" s="178" t="n"/>
      <c r="DA498" s="178" t="n"/>
      <c r="DB498" s="53" t="n"/>
      <c r="DC498" s="178" t="n"/>
      <c r="DD498" s="178" t="n"/>
      <c r="DE498" s="178" t="n"/>
      <c r="DF498" s="178" t="n"/>
      <c r="DG498" s="178" t="n"/>
      <c r="DH498" s="178" t="n"/>
      <c r="DI498" s="178" t="n"/>
      <c r="DJ498" s="178" t="n"/>
      <c r="DK498" s="178" t="n"/>
      <c r="DL498" s="178" t="n"/>
      <c r="DM498" s="178" t="n"/>
      <c r="DN498" s="177" t="n"/>
      <c r="DO498" s="177" t="n"/>
      <c r="DP498" s="177" t="n"/>
      <c r="DQ498" s="76">
        <f>IF(AND(DS498,DP498&lt;&gt;""),
CONCATENATE(DT498,DU498,DV498,DW498,DX498,DY498,DZ498,EA498,EB498,EC498,ED498,EE498,EF498,EG498,EH498,EI498,EJ498,EK498,EL498,EM498,EN498,EO498,EP498,EQ498,ES498,ET498,EU498,EV498,EW498,EX498,EY498,EZ498,FA498,FC498,FD498,FF498,FG498,FI498,FJ498,FL498,FM498,FO498,FP498,FR498,FS498,FU498,FV498,FX498,FY498,GA498,GB498,GD498,GE498,GF498,GH498,GI498,GJ498,GL498,GM498,GN498,GP498,GQ498,GS498,GT498,GU498,GV498,GW498,GX498,GY498,GZ498,HA498,HB498,HC498,HD498,HE498,HF498,HG498,HH498,HI498,HJ498,HK498,HL498,HM498,HN498,HO498,HQ498,HR498,HS498,HT498,HU498,HV498,HW498,HX498,HY498,IA498,IB498,IC498,ID498,IF498,IG498,IH498,II498,IK498,IL498,IM498,IN498,IO498,IP498,IQ498,IR498,IS498,IT498,IU498,IV498,IW498,IX498,IY498,IZ498),
""
)</f>
        <v/>
      </c>
      <c r="DR498" s="53" t="n"/>
      <c r="DS498" s="46">
        <f>CONCATENATE(D498,$E498,$F498,$G498,H498,$I498,$J498,K498,$L498,$M498,N498,$O498,$P498,$Q498,$R498,$S498,T498,$U498,$V498,$W498,$X498,$Y498,$Z498,$AA498,AB498,AC498,AD498,$AE498,$AF498,$AG498,AH498,AI498,AJ498,AK498,AL498,AM498,AN498,AO498,AP498,AQ498,AR498,AS498,AT498,AU498,AV498,AW498,AX498,AY498,AZ498,BA498,BB498,BC498,BD498,BE498,BF498,BG498,BH498,BI498,BJ498,BK498,BL498,BM498,BN498,BO498,BP498,BQ498,BR498,BS498,BT498,BU498,BV498,BW498,BX498,BY498,BZ498,CA498,CB498,CC498,CD498,CE498,CF498,CG498,CH498,CI498,CJ498,CK498,CL498,CM498,$CN498,$CO498,CP498,$CQ498,$CR498,CS498,CT498,CU498,CV498,CW498,CX498,CY498,CZ498,DA498,DB498,DC498,DD498,DE498,DF498,DG498,DH498,DI498,DJ498,DK498,DL498,DM498,$DN498,$DO498,$DP498,DR498)&lt;&gt;""</f>
        <v/>
      </c>
      <c r="DT498" s="46">
        <f>IF(AND($DS498,$E$4&lt;&gt;""),
IF(LEFT($E$4,2) = "1.",
IF(D498&lt;&gt;"","El CUNE sólo se envía en operaciones de novedad o ajuste. ",""),
IF(D498="","Debes escribir un CUNE válido para realizar operaciones de novedad o ajuste. ","")),
""
)</f>
        <v/>
      </c>
      <c r="DU498" s="46">
        <f>IF($DS498,
IF(E498="","Debes seleccionar el tipo de documento del empleado. ",
IF(_xlfn.IFNA(VLOOKUP(E498,TIPO_DE_DOCUMENTO,1,FALSE),-1)=-1,"El tipo de documento no es válido (por favor seleccionarlo de la lista). ","")
)
)</f>
        <v/>
      </c>
      <c r="DV498" s="46">
        <f>IF($DS498,
IF(F498="","Debes escribir el número de documento del empleado. ","")
)</f>
        <v/>
      </c>
      <c r="DW498" s="46">
        <f>IF($DS498,
IF(G498="","Debes escribir el primer nombre del empleado. ","")
)</f>
        <v/>
      </c>
      <c r="DY498" s="46">
        <f>IF($DS498,
IF(I498="","Debes escribir el primer apellido del empleado. ","")
)</f>
        <v/>
      </c>
      <c r="DZ498" s="46">
        <f>IF($DS498,
IF(J498="","Debes escribir el segundo apellido del empleado. ","")
)</f>
        <v/>
      </c>
      <c r="EB498" s="46">
        <f>IF($DS498,
IF(L498="","Debes escribir la fecha de ingreso del empleado. ",
IF(ISERR(DATE(YEAR(L498),MONTH(L498),DAY(L498))), "El valor ingresado en fecha de ingreso no tiene un formato válido. ","")
)
)</f>
        <v/>
      </c>
      <c r="EC498" s="46">
        <f>IF($DS498,
IF(M498="","Debes escribir el tiempo laborado. ",
IF( IFERROR(INT(M498),1.1) &lt;&gt; IFERROR(_xlfn.NUMBERVALUE(M498),1), "El valor de los días trabajados debe ser un número entero. ", "")
)
)</f>
        <v/>
      </c>
      <c r="ED498" s="46">
        <f>IF($DS498,
IF( AND(N498&lt;&gt;"", ISERR(DATE(YEAR(N498),MONTH(N498),DAY(N498))) ), "El valor ingresado en fecha de ingreso no tiene un formato válido. ",
IF( AND(N498&lt;&gt;"", $E$6&lt;&gt;"", DATE(YEAR(N498), MONTH(N498), 1) &lt;&gt; IFERROR(DATE(MID($E$6, 1, 4), MID($E$6, 6, 2),1), "1/1/1900") ), "La fecha de retiro debe estar dentro del período liquidado. ", "")
)
)</f>
        <v/>
      </c>
      <c r="EE498" s="46">
        <f>IF($DS498,
IF(O498="","Debes seleccionar el tipo de trabajador. ",
IF(_xlfn.IFNA(VLOOKUP(O498,TIPO_DE_TRABAJADOR,1,FALSE),-1)=-1,"El tipo de trabajador no es válido (por favor seleccionarlo de la lista). ","")
)
)</f>
        <v/>
      </c>
      <c r="EF498" s="46">
        <f>IF($DS498,
IF(P498="","Debes seleccionar si es un trabajador dependiente pensionado por vejez. ",
IF(_xlfn.IFNA(VLOOKUP(P498,SUBTIPO_DE_TRABAJADOR,1,FALSE),-1)=-1,"El tipo de trabajador dependiente pensionado por vejez no es válido (por favor seleccionarlo de la lista). ","")
)
)</f>
        <v/>
      </c>
      <c r="EG498" s="46">
        <f>IF($DS498,
IF(Q498="","Debes seleccionar el tipo de contrato del trabajador. ",
IF(_xlfn.IFNA(VLOOKUP(Q498,TIPO_DE_CONTRATO,1,FALSE),-1)=-1,"El tipo de contrato del trabajador no es válido (por favor seleccionarlo de la lista). ","")
)
)</f>
        <v/>
      </c>
      <c r="EH498" s="46">
        <f>IF($DS498,
IF(R498="","Debes seleccionar si es un salario integral. ",
IF(_xlfn.IFNA(VLOOKUP(R498,SI_NO,1,FALSE),-1)=-1,"Valor no válido para salario integral (por favor seleccionarlo de la lista). ","")
)
)</f>
        <v/>
      </c>
      <c r="EI498" s="46">
        <f>IF($DS498,
IF(S498="","Debes seleccionar si el trabajador realiza actividades de riesgo. ",
IF(_xlfn.IFNA(VLOOKUP(S498,SI_NO,1,FALSE),-1)=-1,"Valor no válido para actividad de alto riesgo (por favor seleccionarlo de la lista). ","")
)
)</f>
        <v/>
      </c>
      <c r="EK498" s="46">
        <f>IF($DS498,
IF(U498="","Debes escribir el código del municipio de residencia del trabajador. ",
IF(_xlfn.IFNA(VLOOKUP(U498,MUNICIPIO,1,FALSE),-1)=-1,"El municipio de residencia del trabajador es inválido (por favor seleccionarlo de la lista). ","")
)
)</f>
        <v/>
      </c>
      <c r="EL498" s="46">
        <f>IF($DS498,
IF(V498="","Debes escribir el la dirección de residendia del trabajador. ","")
)</f>
        <v/>
      </c>
      <c r="EM498" s="46">
        <f>IF($DS498,
IF(W498="","Debes escribir la fecha de inicio de la liquidación. ",
IF(ISERR(DATE(YEAR(W498),MONTH(W498),DAY(W498))),"El valor ingresado en fecha de inicio de liquidación no tiene un formato válido. ",
IF( AND($E$6&lt;&gt;"", DATE(YEAR(W498), MONTH(W498), 1) &lt;&gt; IFERROR(DATE(MID($E$6, 1, 4), MID($E$6, 6, 2),1), "1/1/1900") ), "La fecha de inicio de la liquidación debe estar dentro del período liquidado. ", "")
)
)
)</f>
        <v/>
      </c>
      <c r="EN498" s="46">
        <f>IF($DS498,
IF(X498="","Debes escribir la fecha de fin de la liquidación. ",
IF(ISERR(DATE(YEAR(X498),MONTH(X498),DAY(X498))),"El valor ingresado en fecha de fin de liquidación no tiene un formato válido. ",
IF( AND($E$6&lt;&gt;"", DATE(YEAR(X498), MONTH(X498), 1) &lt;&gt; IFERROR(DATE(MID($E$6, 1, 4), MID($E$6, 6, 2),1), "1/1/1900") ), "La fecha de fin de la liquidación debe estar dentro del período liquidado. ", "")
)
)
)</f>
        <v/>
      </c>
      <c r="EO498" s="46">
        <f>IF($DS498,
IF(Y498="","Debes escribir la frecuencia de pago del trabajador. ",
IF(_xlfn.IFNA(VLOOKUP(Y498,PERÍODO_DE_NÓMINA,1,FALSE),-1)=-1,"La frecuencia de pago es inválida (por favor seleccionarlo de la lista). ","")
)
)</f>
        <v/>
      </c>
      <c r="EP498" s="46">
        <f>IF($DS498,
IF(Z498="","Debes escribir la fecha de pago. ",
IF(ISERR(DATE(YEAR(Z498),MONTH(Z498),DAY(Z498))), "El valor ingresado en fecha de pago no tiene un formato válido. ","")
)
)</f>
        <v/>
      </c>
      <c r="EQ498" s="46">
        <f>IF($DS498,
IF(AA498="","Debes escribir el medio de pago. ",
IF(_xlfn.IFNA(VLOOKUP(AA498,MEDIOS_DE_PAGO,1,FALSE),-1)=-1,"El medio de pago es inválido (por favor seleccionarlo de la lista). ","")
)
)</f>
        <v/>
      </c>
      <c r="ER498" s="46">
        <f>OR(AA498='Tablas '!$T$4,AA498='Tablas '!$T$7,AA498='Tablas '!$T$8,AA498='Tablas '!$T$11)</f>
        <v/>
      </c>
      <c r="ES498" s="46">
        <f>IF(AND($DS498,ER498),
IF(AB498="","Debes escribir la entidad bancaria. ",""),
""
)</f>
        <v/>
      </c>
      <c r="ET498" s="46">
        <f>IF(AND($DS498,ER498),
IF(AC498="","Debes escribir el tipo de cuenta bancaria. ",
IF(_xlfn.IFNA(VLOOKUP(AC498,TIPO_DE_CUENTA,1,FALSE),-1)=-1,"El tipo de cuenta bancaria es inválida (por favor seleccionarlo de la lista). ","")
),
""
)</f>
        <v/>
      </c>
      <c r="EU498" s="46">
        <f>IF(AND($DS498,ER498),
IF(AD498="","Debes escribir el número de cuenta bancaria. ",""),
""
)</f>
        <v/>
      </c>
      <c r="EV498" s="46">
        <f>IF($DS498,
IF(AE498="","Debes escribir el valor del sueldo básico. ",
IF( ISERR(_xlfn.NUMBERVALUE(AE498)), "El valor del sueldo básico debe ser un número válido. ", "")
)
)</f>
        <v/>
      </c>
      <c r="EW498" s="46">
        <f>IF($DS498,
IF(AF498="","Debes escribir el número de días trabajados. ",
IF( IFERROR(INT(AF498),1.1) &lt;&gt; IFERROR(_xlfn.NUMBERVALUE(AF498),1), "La cantidad de días trabajados debe ser un número entero. ", "")
)
)</f>
        <v/>
      </c>
      <c r="EX498" s="46">
        <f>IF($DS498,
IF(AG498="","Debes escribir el valor del sueldo trabajado. ",
IF( ISERR(_xlfn.NUMBERVALUE(AG498)), "El valor del sueldo trabajado debe ser un número válido. ", "")
)
)</f>
        <v/>
      </c>
      <c r="EY498" s="46">
        <f>IF($DS498,
IF( AND(AH498&lt;&gt;"", ISERR(_xlfn.NUMBERVALUE(AH498))), "El valor del auxilio de transporte debe ser un número válido. ", "")
)</f>
        <v/>
      </c>
      <c r="EZ498" s="46">
        <f>IF($DS498,
IF( AND(AI498&lt;&gt;"", ISERR(_xlfn.NUMBERVALUE(AI498))), "El valor de viáticos salariales debe ser un número válido. ", "")
)</f>
        <v/>
      </c>
      <c r="FA498" s="46">
        <f>IF($DS498,
IF( AND(AJ498&lt;&gt;"", ISERR(_xlfn.NUMBERVALUE(AJ498))), "El valor de viáticos NO salariales debe ser un número válido. ", "")
)</f>
        <v/>
      </c>
      <c r="FB498" s="46">
        <f>CONCATENATE(AK498,AL498)&lt;&gt;""</f>
        <v/>
      </c>
      <c r="FC498" s="46">
        <f>IF(AND($DS498,FB498),
IF(AK498="","Debes escribir el número de horas extras diurnas. ",
IF( IFERROR(INT(AK498),1.1) &lt;&gt; IFERROR(_xlfn.NUMBERVALUE(AK498),1), "La cantidad de horas extras diurnas debe ser un número entero. ", "")
),
""
)</f>
        <v/>
      </c>
      <c r="FD498" s="46">
        <f>IF(AND($DS498,FB498),
IF(AL498="","Debes escribir el valor de las horas extras diurnas. ",
IF( ISERR(_xlfn.NUMBERVALUE(AL498)), "El valor de las horas extras duirnas debe ser un número válido. ", "")
),
""
)</f>
        <v/>
      </c>
      <c r="FE498" s="46">
        <f>CONCATENATE(AM498,AN498)&lt;&gt;""</f>
        <v/>
      </c>
      <c r="FF498" s="46">
        <f>IF(AND($DS498,FE498),
IF(AM498="","Debes escribir el número de horas extras nocturnas. ",
IF( IFERROR(INT(AM498),1.1) &lt;&gt; IFERROR(_xlfn.NUMBERVALUE(AM498),1), "La cantidad de horas extras nocturnas debe ser un número entero. ", "")
),
""
)</f>
        <v/>
      </c>
      <c r="FG498" s="46">
        <f>IF(AND($DS498,FE498),
IF(AN498="","Debes escribir el valor de las horas extras nocturnas. ",
IF( ISERR(_xlfn.NUMBERVALUE(AN498)), "El valor de las horas extras nocturnas debe ser un número válido. ", "")
),
""
)</f>
        <v/>
      </c>
      <c r="FH498" s="46">
        <f>CONCATENATE(AO498,AP498)&lt;&gt;""</f>
        <v/>
      </c>
      <c r="FI498" s="46">
        <f>IF(AND($DS498,FH498),
IF(AO498="","Debes escribir el número de horas extras diurnas dominicales y festivas. ",
IF( IFERROR(INT(AO498),1.1) &lt;&gt; IFERROR(_xlfn.NUMBERVALUE(AO498),1), "La cantidad de horas extras diurnas dominicales y festivas debe ser un número entero. ", "")
),
""
)</f>
        <v/>
      </c>
      <c r="FJ498" s="46">
        <f>IF(AND($DS498,FH498),
IF(AP498="","Debes escribir el valor de las horas extras diurnas dominicales y festivas. ",
IF( ISERR(_xlfn.NUMBERVALUE(AP498)), "El valor de las horas extras diurnas dominicales y festivas debe ser un número válido. ", "")
),
""
)</f>
        <v/>
      </c>
      <c r="FK498" s="46">
        <f>CONCATENATE(AQ498,AR498)&lt;&gt;""</f>
        <v/>
      </c>
      <c r="FL498" s="46">
        <f>IF(AND($DS498,FK498),
IF(AQ498="","Debes escribir el número de horas extras nocturnas dominicales y festivas. ",
IF( IFERROR(INT(AQ498),1.1) &lt;&gt; IFERROR(_xlfn.NUMBERVALUE(AQ498),1), "La cantidad de horas extras nocturnas dominicales y festivas debe ser un número entero. ", "")
),
""
)</f>
        <v/>
      </c>
      <c r="FM498" s="46">
        <f>IF(AND($DS498,FK498),
IF(AR498="","Debes escribir el valor de las horas extras nocturnas dominicales y festivas. ",
IF( ISERR(_xlfn.NUMBERVALUE(AR498)), "El valor de las horas extras nocturnas dominicales y festivas debe ser un número válido. ", "")
),
""
)</f>
        <v/>
      </c>
      <c r="FN498" s="46">
        <f>CONCATENATE(AS498,AT498)&lt;&gt;""</f>
        <v/>
      </c>
      <c r="FO498" s="46">
        <f>IF(AND($DS498,FN498),
IF(AS498="","Debes escribir el número de horas recargo nocturno. ",
IF( IFERROR(INT(AS498),1.1) &lt;&gt; IFERROR(_xlfn.NUMBERVALUE(AS498),1), "La cantidad de horas recargo nocturno debe ser un número entero. ", "")
),
""
)</f>
        <v/>
      </c>
      <c r="FP498" s="46">
        <f>IF(AND($DS498,FN498),
IF(AT498="","Debes escribir el valor de las horas recargo nocturno. ",
IF( ISERR(_xlfn.NUMBERVALUE(AT498)), "El valor de las horas recargo nocturno debe ser un número válido. ", "")
),
""
)</f>
        <v/>
      </c>
      <c r="FQ498" s="46">
        <f>CONCATENATE(AU498,AV498)&lt;&gt;""</f>
        <v/>
      </c>
      <c r="FR498" s="46">
        <f>IF(AND($DS498,FQ498),
IF(AU498="","Debes escribir el número de horas recargo diurno dominical y festivo. ",
IF( IFERROR(INT(AU498),1.1) &lt;&gt; IFERROR(_xlfn.NUMBERVALUE(AU498),1), "La cantidad de horas recargo diurno dominical y festivo debe ser un número entero. ", "")
),
""
)</f>
        <v/>
      </c>
      <c r="FS498" s="46">
        <f>IF(AND($DS498,FQ498),
IF(AV498="","Debes escribir el valor de las horas recargo diurno dominical y festivo. ",
IF( ISERR(_xlfn.NUMBERVALUE(AV498)), "El valor de las horas recargo diurno dominical y festivo debe ser un número válido. ", "")
),
""
)</f>
        <v/>
      </c>
      <c r="FT498" s="46">
        <f>CONCATENATE(AW498,AX498)&lt;&gt;""</f>
        <v/>
      </c>
      <c r="FU498" s="46">
        <f>IF(AND($DS498,FT498),
IF(AW498="","Debes escribir el número de horas recargo nocturno dominical y festivo. ",
IF( IFERROR(INT(AW498),1.1) &lt;&gt; IFERROR(_xlfn.NUMBERVALUE(AW498),1), "La cantidad de horas recargo nocturno dominical y festivo debe ser un número entero. ", "")
),
""
)</f>
        <v/>
      </c>
      <c r="FV498" s="46">
        <f>IF(AND($DS498,FT498),
IF(AX498="","Debes escribir el valor de las horas recargo nocturno dominical y festivo. ",
IF( ISERR(_xlfn.NUMBERVALUE(AX498)), "El valor de las horas recargo nocturno dominical y festivo debe ser un número válido. ", "")
),
""
)</f>
        <v/>
      </c>
      <c r="FW498" s="46">
        <f>CONCATENATE(AY498,AZ498)&lt;&gt;""</f>
        <v/>
      </c>
      <c r="FX498" s="46">
        <f>IF(AND($DS498,FW498),
IF(AY498="","Debes escribir el número de días de vacaciones comunes. ",
IF( IFERROR(INT(AY498),1.1) &lt;&gt; IFERROR(_xlfn.NUMBERVALUE(AY498),1), "La cantidad de días de vacaciones comunes debe ser un número entero. ", "")
),
""
)</f>
        <v/>
      </c>
      <c r="FY498" s="46">
        <f>IF(AND($DS498,FW498),
IF(AZ498="","Debes escribir el valor de las vacaciones comunes. ",
IF( ISERR(_xlfn.NUMBERVALUE(AZ498)), "El valor de las vacaciones comunes debe ser un número válido. ", "")
),
""
)</f>
        <v/>
      </c>
      <c r="FZ498" s="46">
        <f>CONCATENATE(BA498,BB498)&lt;&gt;""</f>
        <v/>
      </c>
      <c r="GA498" s="46">
        <f>IF(AND($DS498,FZ498),
IF(BA498="","Debes escribir el número de días de vacaciones compensadas. ",
IF( IFERROR(INT(BA498),1.1) &lt;&gt; IFERROR(_xlfn.NUMBERVALUE(BA498),1), "La cantidad de días de vacaciones compensadas debe ser un número entero. ", "")
),
""
)</f>
        <v/>
      </c>
      <c r="GB498" s="46">
        <f>IF(AND($DS498,FZ498),
IF(BB498="","Debes escribir el valor de las vacaciones compensadas. ",
IF( ISERR(_xlfn.NUMBERVALUE(BB498)), "El valor de las vacaciones compensadas debe ser un número válido. ", "")
),
""
)</f>
        <v/>
      </c>
      <c r="GC498" s="46">
        <f>CONCATENATE(BC498,BD498)&lt;&gt;""</f>
        <v/>
      </c>
      <c r="GD498" s="46">
        <f>IF(AND($DS498,GC498),
IF(BC498="","Debes escribir el número de días de prima salarial. ",
IF( IFERROR(INT(BC498),1.1) &lt;&gt; IFERROR(_xlfn.NUMBERVALUE(BC498),1), "La cantidad de días de prima salarial debe ser un número entero. ", "")
),
""
)</f>
        <v/>
      </c>
      <c r="GE498" s="46">
        <f>IF(AND($DS498,GC498),
IF(BD498="","Debes escribir el valor de los días de prima salarial. ",
IF( ISERR(_xlfn.NUMBERVALUE(BD498)), "El valor de los días de prima salarial debe ser un número válido. ", "")
),
""
)</f>
        <v/>
      </c>
      <c r="GF498" s="46">
        <f>IF($DS498,
IF( AND(BE498&lt;&gt;"", ISERR(_xlfn.NUMBERVALUE(BE498))), "El valor de la prima NO saliarial debe ser un número válido. ", "")
)</f>
        <v/>
      </c>
      <c r="GG498" s="46">
        <f>CONCATENATE(BF498,BG498,BH498)&lt;&gt;""</f>
        <v/>
      </c>
      <c r="GH498" s="46">
        <f>IF(AND($DS498,GG498),
IF(BF498="","Debes escribir el valor de las cesantías. ",
IF( ISERR(_xlfn.NUMBERVALUE(BF498)), "El valor de las cesantías debe ser un número válido. ", "")
),
""
)</f>
        <v/>
      </c>
      <c r="GI498" s="46">
        <f>IF(AND($DS498,GG498),
IF(BG498="","Debes escribir el % de cesantías. ",
IF( ISERR(_xlfn.NUMBERVALUE(BG498)), "El % de cesantías debe ser un número válido. ", "")
),
""
)</f>
        <v/>
      </c>
      <c r="GJ498" s="46">
        <f>IF(AND($DS498,GG498),
IF(BH498="","Debes escribir el valor de intereses de cesantías. ",
IF( ISERR(_xlfn.NUMBERVALUE(BH498)), "El valor de intereses de cesantías debe ser un número válido. ", "")
),
""
)</f>
        <v/>
      </c>
      <c r="GK498" s="46">
        <f>CONCATENATE(BI498,BJ498,BK498)&lt;&gt;""</f>
        <v/>
      </c>
      <c r="GL498" s="46">
        <f>IF(AND($DS498,GK498),
IF(BI498="","Debes escribir el número de días de incapacidad. ",
IF( IFERROR(INT(BI498),1.1) &lt;&gt; IFERROR(_xlfn.NUMBERVALUE(BI498),1), "La cantidad de días de incapacidad debe ser un número entero. ", "")
),
""
)</f>
        <v/>
      </c>
      <c r="GM498" s="46">
        <f>IF(AND($DS498,GK498),
IF(BJ498="","Debes escribir el tipo de incapacidad. ",
IF(_xlfn.IFNA(VLOOKUP(BJ498,TIPO_DE_INCAPACIDAD,1,FALSE),-1)=-1,"El tipo de incapacidad es inválida (por favor seleccionarlo de la lista). ","")
),
""
)</f>
        <v/>
      </c>
      <c r="GN498" s="46">
        <f>IF(AND($DS498,GK498),
IF(BK498="","Debes escribir el valor de la incapacidad. ",
IF( ISERR(_xlfn.NUMBERVALUE(BK498)), "El valor de la incapacidad debe ser un número válido. ", "")
),
""
)</f>
        <v/>
      </c>
      <c r="GO498" s="46">
        <f>CONCATENATE(BL498,BM498)&lt;&gt;""</f>
        <v/>
      </c>
      <c r="GP498" s="46">
        <f>IF(AND($DS498,GO498),
IF(BL498="","Debes escribir el número de días de licencia de maternidad o paternidad. ",
IF( IFERROR(INT(BL498),1.1) &lt;&gt; IFERROR(_xlfn.NUMBERVALUE(BL498),1), "La cantidad de días de licencia de maternidad o paternidad debe ser un número entero. ", "")
),
""
)</f>
        <v/>
      </c>
      <c r="GQ498" s="46">
        <f>IF(AND($DS498,GO498),
IF(BM498="","Debes escribir el valor de la licencia de maternidad o paternidad. ",
IF( ISERR(_xlfn.NUMBERVALUE(BM498)), "El valor de la licencia de maternidad o paternidad debe ser un número válido. ", "")
),
""
)</f>
        <v/>
      </c>
      <c r="GR498" s="46">
        <f>CONCATENATE(BN498,BO498)&lt;&gt;""</f>
        <v/>
      </c>
      <c r="GS498" s="46">
        <f>IF(AND($DS498,GR498),
IF(BN498="","Debes escribir el número de días de licencia remunerada. ",
IF( IFERROR(INT(BN498),1.1) &lt;&gt; IFERROR(_xlfn.NUMBERVALUE(BN498),1), "La cantidad de días de licencia remunerada debe ser un número entero. ", "")
),
""
)</f>
        <v/>
      </c>
      <c r="GT498" s="46">
        <f>IF(AND($DS498,GR498),
IF(BO498="","Debes escribir el valor de la licencia remunerada. ",
IF( ISERR(_xlfn.NUMBERVALUE(BO498)), "El valor de la licencia remunerada debe ser un número válido. ", "")
),
""
)</f>
        <v/>
      </c>
      <c r="GU498" s="46">
        <f>IF($DS498,
IF( AND(BP498&lt;&gt;"", ISERR(_xlfn.NUMBERVALUE(BP498))), "El valor de la licencia NO remunerada debe ser un número válido. ", "")
)</f>
        <v/>
      </c>
      <c r="GV498" s="46">
        <f>IF($DS498,
IF( AND(BQ498&lt;&gt;"", ISERR(_xlfn.NUMBERVALUE(BQ498))), "El valor de auxilios salariales debe ser un número válido. ", "")
)</f>
        <v/>
      </c>
      <c r="GW498" s="46">
        <f>IF($DS498,
IF( AND(BR498&lt;&gt;"", ISERR(_xlfn.NUMBERVALUE(BR498))), "El valor de auxilios NO salariales debe ser un número válido. ", "")
)</f>
        <v/>
      </c>
      <c r="GX498" s="46">
        <f>IF($DS498,
IF( AND(BS498&lt;&gt;"", ISERR(_xlfn.NUMBERVALUE(BS498))), "El valor de bonos salariales debe ser un número válido. ", "")
)</f>
        <v/>
      </c>
      <c r="GY498" s="46">
        <f>IF($DS498,
IF( AND(BT498&lt;&gt;"", ISERR(_xlfn.NUMBERVALUE(BT498))), "El valor de bonos NO salariales debe ser un número válido. ", "")
)</f>
        <v/>
      </c>
      <c r="GZ498" s="46">
        <f>IF($DS498,
IF( AND(BU498&lt;&gt;"", ISERR(_xlfn.NUMBERVALUE(BU498))), "El valor de bonos salariales de alimentación debe ser un número válido. ", "")
)</f>
        <v/>
      </c>
      <c r="HA498" s="46">
        <f>IF($DS498,
IF( AND(BV498&lt;&gt;"", ISERR(_xlfn.NUMBERVALUE(BV498))), "El valor de bonos NO salariales de alimentación debe ser un número válido. ", "")
)</f>
        <v/>
      </c>
      <c r="HB498" s="46">
        <f>IF($DS498,
IF( AND(BW498&lt;&gt;"", ISERR(_xlfn.NUMBERVALUE(BW498))), "El valor de bonificaciones salariales debe ser un número válido. ", "")
)</f>
        <v/>
      </c>
      <c r="HC498" s="46">
        <f>IF($DS498,
IF( AND(BX498&lt;&gt;"", ISERR(_xlfn.NUMBERVALUE(BX498))), "El valor de bonificaciones NO salariales debe ser un número válido. ", "")
)</f>
        <v/>
      </c>
      <c r="HD498" s="46">
        <f>IF($DS498,
IF( AND(BY498&lt;&gt;"", ISERR(_xlfn.NUMBERVALUE(BY498))), "El valor de compensaciones ordinarias debe ser un número válido. ", "")
)</f>
        <v/>
      </c>
      <c r="HE498" s="46">
        <f>IF($DS498,
IF( AND(BZ498&lt;&gt;"", ISERR(_xlfn.NUMBERVALUE(BZ498))), "El valor de compensaciones extraordinarias debe ser un número válido. ", "")
)</f>
        <v/>
      </c>
      <c r="HF498" s="46">
        <f>IF($DS498,
IF( AND(CA498&lt;&gt;"", ISERR(_xlfn.NUMBERVALUE(CA498))), "El valor de comisiones debe ser un número válido. ", "")
)</f>
        <v/>
      </c>
      <c r="HG498" s="46">
        <f>IF($DS498,
IF( AND(CB498&lt;&gt;"", ISERR(_xlfn.NUMBERVALUE(CB498))), "El valor de ausencia por huega debe ser un número válido. ", "")
)</f>
        <v/>
      </c>
      <c r="HH498" s="46">
        <f>IF($DS498,
IF( AND(CC498&lt;&gt;"", ISERR(_xlfn.NUMBERVALUE(CC498))), "El valor de anticipos debe ser un número válido. ", "")
)</f>
        <v/>
      </c>
      <c r="HI498" s="46">
        <f>IF($DS498,
IF( AND(CD498&lt;&gt;"", ISERR(_xlfn.NUMBERVALUE(CD498))), "El valor de pagos a terceros debe ser un número válido. ", "")
)</f>
        <v/>
      </c>
      <c r="HJ498" s="46">
        <f>IF($DS498,
IF( AND(CE498&lt;&gt;"", ISERR(_xlfn.NUMBERVALUE(CE498))), "El valor de dotación debe ser un número válido. ", "")
)</f>
        <v/>
      </c>
      <c r="HK498" s="46">
        <f>IF($DS498,
IF( AND(CF498&lt;&gt;"", ISERR(_xlfn.NUMBERVALUE(CF498))), "El valor de apoyo sostenibilidad debe ser un número válido. ", "")
)</f>
        <v/>
      </c>
      <c r="HL498" s="46">
        <f>IF($DS498,
IF( AND(CG498&lt;&gt;"", ISERR(_xlfn.NUMBERVALUE(CG498))), "El valor de teletrabajo debe ser un número válido. ", "")
)</f>
        <v/>
      </c>
      <c r="HM498" s="46">
        <f>IF($DS498,
IF( AND(CH498&lt;&gt;"", ISERR(_xlfn.NUMBERVALUE(CH498))), "El valor de bonificación de retiro debe ser un número válido. ", "")
)</f>
        <v/>
      </c>
      <c r="HN498" s="46">
        <f>IF($DS498,
IF( AND(CI498&lt;&gt;"", ISERR(_xlfn.NUMBERVALUE(CI498))), "El valor de indemnización de retiro debe ser un número válido. ", "")
)</f>
        <v/>
      </c>
      <c r="HO498" s="46">
        <f>IF($DS498,
IF( AND(CJ498&lt;&gt;"", ISERR(_xlfn.NUMBERVALUE(CJ498))), "El valor de reintegros debe ser un número válido. ", "")
)</f>
        <v/>
      </c>
      <c r="HP498" s="46">
        <f>CONCATENATE(CK498,CL498,CM498)&lt;&gt;""</f>
        <v/>
      </c>
      <c r="HQ498" s="46">
        <f>IF(AND($DS498,HP498),
IF(CK498="","Debes escribir la descripción de otro concepto no categorizado. ",""),
""
)</f>
        <v/>
      </c>
      <c r="HR498" s="46">
        <f>IF(AND($DS498,HP498),
IF(CONCATENATE(CL498,CM498)="","Debes escribir al menos un valor de concepto no categorizado (salarial o no salarial). ",
IF(ISERR(_xlfn.NUMBERVALUE(CL498)),"El valor salarial concepto no categorizado debe ser un número válido. ","")
),
""
)</f>
        <v/>
      </c>
      <c r="HS498" s="46">
        <f>IF(AND($DS498,HP498),
IF(CONCATENATE(CL498,CM498)="","Debes escribir al menos un valor de concepto no categorizado (salarial o no salarial). ",
IF(ISERR(_xlfn.NUMBERVALUE(CM498)),"El valor NO salarial concepto no categorizado debe ser un número válido. ","")
),
""
)</f>
        <v/>
      </c>
      <c r="HT498" s="46">
        <f>IF($DS498,
IF(CN498="","Debes escribir el porcentaje del aporte a salud. ",
IF( ISERR(_xlfn.NUMBERVALUE(CN498)), "El valor del porcentaje del aporte a salud debe ser un número válido. ", "")
)
)</f>
        <v/>
      </c>
      <c r="HU498" s="46">
        <f>IF($DS498,
IF(CO498="","Debes escribir el valor del aporte a salud. ",
IF( ISERR(_xlfn.NUMBERVALUE(CO498)), "El valor del aporte a salud debe ser un número válido. ", "")
)
)</f>
        <v/>
      </c>
      <c r="HV498" s="46">
        <f>IF($DS498,
IF( AND(CP498&lt;&gt;"", ISERR(_xlfn.NUMBERVALUE(CP498))), "El valor plan complementario debe ser un número válido. ", "")
)</f>
        <v/>
      </c>
      <c r="HW498" s="46">
        <f>IF($DS498,
IF(CQ498="","Debes escribir el porcentaje del aporte a pensión. ",
IF( ISERR(_xlfn.NUMBERVALUE(CQ498)), "El valor del porcentaje del aporte a pensión debe ser un número válido. ", "")
)
)</f>
        <v/>
      </c>
      <c r="HX498" s="46">
        <f>IF($DS498,
IF(CR498="","Debes escribir el valor del aporte a pensión. ",
IF( ISERR(_xlfn.NUMBERVALUE(CR498)), "El valor del aporte a salud debe ser un número válido. ", "")
)
)</f>
        <v/>
      </c>
      <c r="HY498" s="46">
        <f>IF($DS498,
IF( AND(CS498&lt;&gt;"", ISERR(_xlfn.NUMBERVALUE(CS498))), "El valor pensión voluntaria debe ser un número válido. ", "")
)</f>
        <v/>
      </c>
      <c r="HZ498" s="46">
        <f>CONCATENATE(CT498,CU498,CV498,CW498)&lt;&gt;""</f>
        <v/>
      </c>
      <c r="IA498" s="46">
        <f>IF(AND($DS498,HZ498),
IF(CT498="","Debes escribir el % del fondo de seguridad pensional. ",
IF( ISERR(_xlfn.NUMBERVALUE(CT498)), "El % del fondo de seguridad debe ser un número válido. ", "")
),
""
)</f>
        <v/>
      </c>
      <c r="IB498" s="46">
        <f>IF(AND($DS498,HZ498),
IF(CU498="","Debes escribir el valor del aporte al fondo de solidaridad pensional. ",
IF( ISERR(_xlfn.NUMBERVALUE(CU498)), "El valor del aporte al fondo de solidaridad pensional debe ser un número válido. ", "")
),
""
)</f>
        <v/>
      </c>
      <c r="IC498" s="46">
        <f>IF(AND($DS498,HZ498),
IF(CV498="","Debes escribir el % del fondo de subsistencia. ",
IF( ISERR(_xlfn.NUMBERVALUE(CV498)), "El % del fondo de subsistencia debe ser un número válido. ", "")
),
""
)</f>
        <v/>
      </c>
      <c r="ID498" s="46">
        <f>IF(AND($DS498,HZ498),
IF(CW498="","Debes escribir el valor del fondo de subsistencia. ",
IF( ISERR(_xlfn.NUMBERVALUE(CW498)), "El valor del fondo de subsistencia debe ser un número válido. ", "")
),
""
)</f>
        <v/>
      </c>
      <c r="IE498" s="46">
        <f>CONCATENATE(CX498,CY498)&lt;&gt;""</f>
        <v/>
      </c>
      <c r="IF498" s="46">
        <f>IF(AND($DS498,IE498),
IF(CX498="","Debes escribir el % de sindicato. ",
IF( ISERR(_xlfn.NUMBERVALUE(CX498)), "El % de sindicato debe ser un número válido. ", "")
),
""
)</f>
        <v/>
      </c>
      <c r="IG498" s="46">
        <f>IF(AND($DS498,IE498),
IF(CY498="","Debes escribir el valor del sindicato. ",
IF( ISERR(_xlfn.NUMBERVALUE(CY498)), "El valor del sindicato debe ser un número válido. ", "")
),
""
)</f>
        <v/>
      </c>
      <c r="IH498" s="46">
        <f>IF($DS498,
IF( AND(CZ498&lt;&gt;"", ISERR(_xlfn.NUMBERVALUE(CZ498))), "El valor de sanción pública debe ser un número válido. ", "")
)</f>
        <v/>
      </c>
      <c r="II498" s="46">
        <f>IF($DS498,
IF( AND(DA498&lt;&gt;"", ISERR(_xlfn.NUMBERVALUE(DA498))), "El valor de sanción privada debe ser un número válido. ", "")
)</f>
        <v/>
      </c>
      <c r="IJ498" s="46">
        <f>CONCATENATE(DB498,DC498)&lt;&gt;""</f>
        <v/>
      </c>
      <c r="IK498" s="46">
        <f>IF(AND($DS498,IJ498),
IF(DB498="","Debes escribir la descripción de libranza. ",""),
""
)</f>
        <v/>
      </c>
      <c r="IL498" s="46">
        <f>IF(AND($DS498,IJ498),
IF(DC498="","Debes escribir la cuota libranza. ",
IF(ISERR(_xlfn.NUMBERVALUE(DC498)),"El valor de la cuota libranza debe ser un número válido. ","")
),
""
)</f>
        <v/>
      </c>
      <c r="IM498" s="46">
        <f>IF($DS498,
IF( AND(DD498&lt;&gt;"", ISERR(_xlfn.NUMBERVALUE(DD498))), "El valor de pagos a terceros debe ser un número válido. ", "")
)</f>
        <v/>
      </c>
      <c r="IN498" s="46">
        <f>IF($DS498,
IF( AND(DE498&lt;&gt;"", ISERR(_xlfn.NUMBERVALUE(DE498))), "El valor de anticipos debe ser un número válido. ", "")
)</f>
        <v/>
      </c>
      <c r="IO498" s="46">
        <f>IF($DS498,
IF( AND(DF498&lt;&gt;"", ISERR(_xlfn.NUMBERVALUE(DF498))), "El valor de AFC debe ser un número válido. ", "")
)</f>
        <v/>
      </c>
      <c r="IP498" s="46">
        <f>IF($DS498,
IF( AND(DG498&lt;&gt;"", ISERR(_xlfn.NUMBERVALUE(DG498))), "El valor de rete-fuente debe ser un número válido. ", "")
)</f>
        <v/>
      </c>
      <c r="IQ498" s="46">
        <f>IF($DS498,
IF( AND(DH498&lt;&gt;"", ISERR(_xlfn.NUMBERVALUE(DH498))), "El valor de cooperativa de trabajo debe ser un número válido. ", "")
)</f>
        <v/>
      </c>
      <c r="IR498" s="46">
        <f>IF($DS498,
IF( AND(DI498&lt;&gt;"", ISERR(_xlfn.NUMBERVALUE(DI498))), "El valor de embargo fiscal debe ser un número válido. ", "")
)</f>
        <v/>
      </c>
      <c r="IS498" s="46">
        <f>IF($DS498,
IF( AND(DJ498&lt;&gt;"", ISERR(_xlfn.NUMBERVALUE(DJ498))), "El valor de educación debe ser un número válido. ", "")
)</f>
        <v/>
      </c>
      <c r="IT498" s="46">
        <f>IF($DS498,
IF( AND(DK498&lt;&gt;"", ISERR(_xlfn.NUMBERVALUE(DK498))), "El valor de reintegro debe ser un número válido. ", "")
)</f>
        <v/>
      </c>
      <c r="IU498" s="46">
        <f>IF($DS498,
IF( AND(DL498&lt;&gt;"", ISERR(_xlfn.NUMBERVALUE(DL498))), "El valor de deuda debe ser un número válido. ", "")
)</f>
        <v/>
      </c>
      <c r="IV498" s="46">
        <f>IF($DS498,
IF( AND(DM498&lt;&gt;"", ISERR(_xlfn.NUMBERVALUE(DM498))), "El valor de otras deducciones debe ser un número válido. ", "")
)</f>
        <v/>
      </c>
      <c r="IW498" s="46">
        <f>IF($DS498,
IF(DN498="","Debes escribir el valor de los devengos totales. ",
IF( ISERR(_xlfn.NUMBERVALUE(DN498)), "El valor de los devengos totales debe ser un número válido. ", "")
)
)</f>
        <v/>
      </c>
      <c r="IX498" s="46">
        <f>IF($DS498,
IF(DO498="","Debes escribir el valor de las deducciones totales. ",
IF( ISERR(_xlfn.NUMBERVALUE(DO498)), "El valor de las deducciones totales debe ser un número válido. ", "")
)
)</f>
        <v/>
      </c>
      <c r="IY498" s="46">
        <f>IF($DS498,
IF(DP498="","Debes escribir el valor del salario total. ",
IF( ISERR(_xlfn.NUMBERVALUE(DP498)), "El valor del salario total debe ser un número válido. ", "")
)
)</f>
        <v/>
      </c>
    </row>
    <row r="499">
      <c r="B499" s="48" t="n">
        <v>487</v>
      </c>
      <c r="C499" s="61">
        <f>IF(AND(DS499,DP499&lt;&gt;""),
IF(DQ499="","OK","Error"),
""
)</f>
        <v/>
      </c>
      <c r="D499" s="53" t="n"/>
      <c r="E499" s="52" t="n"/>
      <c r="F499" s="112" t="n"/>
      <c r="G499" s="52" t="n"/>
      <c r="H499" s="53" t="n"/>
      <c r="I499" s="52" t="n"/>
      <c r="J499" s="52" t="n"/>
      <c r="K499" s="53" t="n"/>
      <c r="L499" s="55" t="n"/>
      <c r="M499" s="108" t="n"/>
      <c r="N499" s="56" t="n"/>
      <c r="O499" s="52" t="n"/>
      <c r="P499" s="52" t="n"/>
      <c r="Q499" s="52" t="n"/>
      <c r="R499" s="52" t="n"/>
      <c r="S499" s="52" t="n"/>
      <c r="T499" s="53" t="n"/>
      <c r="U499" s="52" t="n"/>
      <c r="V499" s="52" t="n"/>
      <c r="W499" s="55" t="n"/>
      <c r="X499" s="55" t="n"/>
      <c r="Y499" s="52" t="n"/>
      <c r="Z499" s="55" t="n"/>
      <c r="AA499" s="52" t="n"/>
      <c r="AB499" s="53" t="n"/>
      <c r="AC499" s="53" t="n"/>
      <c r="AD499" s="53" t="n"/>
      <c r="AE499" s="177" t="n"/>
      <c r="AF499" s="113" t="n"/>
      <c r="AG499" s="177" t="n"/>
      <c r="AH499" s="178" t="n"/>
      <c r="AI499" s="178" t="n"/>
      <c r="AJ499" s="178" t="n"/>
      <c r="AK499" s="114" t="n"/>
      <c r="AL499" s="178" t="n"/>
      <c r="AM499" s="114" t="n"/>
      <c r="AN499" s="178" t="n"/>
      <c r="AO499" s="114" t="n"/>
      <c r="AP499" s="178" t="n"/>
      <c r="AQ499" s="114" t="n"/>
      <c r="AR499" s="178" t="n"/>
      <c r="AS499" s="114" t="n"/>
      <c r="AT499" s="178" t="n"/>
      <c r="AU499" s="114" t="n"/>
      <c r="AV499" s="178" t="n"/>
      <c r="AW499" s="114" t="n"/>
      <c r="AX499" s="178" t="n"/>
      <c r="AY499" s="114" t="n"/>
      <c r="AZ499" s="178" t="n"/>
      <c r="BA499" s="114" t="n"/>
      <c r="BB499" s="178" t="n"/>
      <c r="BC499" s="114" t="n"/>
      <c r="BD499" s="178" t="n"/>
      <c r="BE499" s="178" t="n"/>
      <c r="BF499" s="178" t="n"/>
      <c r="BG499" s="59" t="n"/>
      <c r="BH499" s="178" t="n"/>
      <c r="BI499" s="114" t="n"/>
      <c r="BJ499" s="53" t="n"/>
      <c r="BK499" s="178" t="n"/>
      <c r="BL499" s="114" t="n"/>
      <c r="BM499" s="178" t="n"/>
      <c r="BN499" s="114" t="n"/>
      <c r="BO499" s="178" t="n"/>
      <c r="BP499" s="178" t="n"/>
      <c r="BQ499" s="178" t="n"/>
      <c r="BR499" s="178" t="n"/>
      <c r="BS499" s="178" t="n"/>
      <c r="BT499" s="178" t="n"/>
      <c r="BU499" s="178" t="n"/>
      <c r="BV499" s="178" t="n"/>
      <c r="BW499" s="178" t="n"/>
      <c r="BX499" s="178" t="n"/>
      <c r="BY499" s="178" t="n"/>
      <c r="BZ499" s="178" t="n"/>
      <c r="CA499" s="178" t="n"/>
      <c r="CB499" s="178" t="n"/>
      <c r="CC499" s="178" t="n"/>
      <c r="CD499" s="178" t="n"/>
      <c r="CE499" s="178" t="n"/>
      <c r="CF499" s="178" t="n"/>
      <c r="CG499" s="178" t="n"/>
      <c r="CH499" s="178" t="n"/>
      <c r="CI499" s="178" t="n"/>
      <c r="CJ499" s="178" t="n"/>
      <c r="CK499" s="53" t="n"/>
      <c r="CL499" s="178" t="n"/>
      <c r="CM499" s="178" t="n"/>
      <c r="CN499" s="60" t="n"/>
      <c r="CO499" s="177" t="n"/>
      <c r="CP499" s="178" t="n"/>
      <c r="CQ499" s="60" t="n"/>
      <c r="CR499" s="177" t="n"/>
      <c r="CS499" s="178" t="n"/>
      <c r="CT499" s="59" t="n"/>
      <c r="CU499" s="178" t="n"/>
      <c r="CV499" s="59" t="n"/>
      <c r="CW499" s="178" t="n"/>
      <c r="CX499" s="59" t="n"/>
      <c r="CY499" s="178" t="n"/>
      <c r="CZ499" s="178" t="n"/>
      <c r="DA499" s="178" t="n"/>
      <c r="DB499" s="53" t="n"/>
      <c r="DC499" s="178" t="n"/>
      <c r="DD499" s="178" t="n"/>
      <c r="DE499" s="178" t="n"/>
      <c r="DF499" s="178" t="n"/>
      <c r="DG499" s="178" t="n"/>
      <c r="DH499" s="178" t="n"/>
      <c r="DI499" s="178" t="n"/>
      <c r="DJ499" s="178" t="n"/>
      <c r="DK499" s="178" t="n"/>
      <c r="DL499" s="178" t="n"/>
      <c r="DM499" s="178" t="n"/>
      <c r="DN499" s="177" t="n"/>
      <c r="DO499" s="177" t="n"/>
      <c r="DP499" s="177" t="n"/>
      <c r="DQ499" s="76">
        <f>IF(AND(DS499,DP499&lt;&gt;""),
CONCATENATE(DT499,DU499,DV499,DW499,DX499,DY499,DZ499,EA499,EB499,EC499,ED499,EE499,EF499,EG499,EH499,EI499,EJ499,EK499,EL499,EM499,EN499,EO499,EP499,EQ499,ES499,ET499,EU499,EV499,EW499,EX499,EY499,EZ499,FA499,FC499,FD499,FF499,FG499,FI499,FJ499,FL499,FM499,FO499,FP499,FR499,FS499,FU499,FV499,FX499,FY499,GA499,GB499,GD499,GE499,GF499,GH499,GI499,GJ499,GL499,GM499,GN499,GP499,GQ499,GS499,GT499,GU499,GV499,GW499,GX499,GY499,GZ499,HA499,HB499,HC499,HD499,HE499,HF499,HG499,HH499,HI499,HJ499,HK499,HL499,HM499,HN499,HO499,HQ499,HR499,HS499,HT499,HU499,HV499,HW499,HX499,HY499,IA499,IB499,IC499,ID499,IF499,IG499,IH499,II499,IK499,IL499,IM499,IN499,IO499,IP499,IQ499,IR499,IS499,IT499,IU499,IV499,IW499,IX499,IY499,IZ499),
""
)</f>
        <v/>
      </c>
      <c r="DR499" s="53" t="n"/>
      <c r="DS499" s="46">
        <f>CONCATENATE(D499,$E499,$F499,$G499,H499,$I499,$J499,K499,$L499,$M499,N499,$O499,$P499,$Q499,$R499,$S499,T499,$U499,$V499,$W499,$X499,$Y499,$Z499,$AA499,AB499,AC499,AD499,$AE499,$AF499,$AG499,AH499,AI499,AJ499,AK499,AL499,AM499,AN499,AO499,AP499,AQ499,AR499,AS499,AT499,AU499,AV499,AW499,AX499,AY499,AZ499,BA499,BB499,BC499,BD499,BE499,BF499,BG499,BH499,BI499,BJ499,BK499,BL499,BM499,BN499,BO499,BP499,BQ499,BR499,BS499,BT499,BU499,BV499,BW499,BX499,BY499,BZ499,CA499,CB499,CC499,CD499,CE499,CF499,CG499,CH499,CI499,CJ499,CK499,CL499,CM499,$CN499,$CO499,CP499,$CQ499,$CR499,CS499,CT499,CU499,CV499,CW499,CX499,CY499,CZ499,DA499,DB499,DC499,DD499,DE499,DF499,DG499,DH499,DI499,DJ499,DK499,DL499,DM499,$DN499,$DO499,$DP499,DR499)&lt;&gt;""</f>
        <v/>
      </c>
      <c r="DT499" s="46">
        <f>IF(AND($DS499,$E$4&lt;&gt;""),
IF(LEFT($E$4,2) = "1.",
IF(D499&lt;&gt;"","El CUNE sólo se envía en operaciones de novedad o ajuste. ",""),
IF(D499="","Debes escribir un CUNE válido para realizar operaciones de novedad o ajuste. ","")),
""
)</f>
        <v/>
      </c>
      <c r="DU499" s="46">
        <f>IF($DS499,
IF(E499="","Debes seleccionar el tipo de documento del empleado. ",
IF(_xlfn.IFNA(VLOOKUP(E499,TIPO_DE_DOCUMENTO,1,FALSE),-1)=-1,"El tipo de documento no es válido (por favor seleccionarlo de la lista). ","")
)
)</f>
        <v/>
      </c>
      <c r="DV499" s="46">
        <f>IF($DS499,
IF(F499="","Debes escribir el número de documento del empleado. ","")
)</f>
        <v/>
      </c>
      <c r="DW499" s="46">
        <f>IF($DS499,
IF(G499="","Debes escribir el primer nombre del empleado. ","")
)</f>
        <v/>
      </c>
      <c r="DY499" s="46">
        <f>IF($DS499,
IF(I499="","Debes escribir el primer apellido del empleado. ","")
)</f>
        <v/>
      </c>
      <c r="DZ499" s="46">
        <f>IF($DS499,
IF(J499="","Debes escribir el segundo apellido del empleado. ","")
)</f>
        <v/>
      </c>
      <c r="EB499" s="46">
        <f>IF($DS499,
IF(L499="","Debes escribir la fecha de ingreso del empleado. ",
IF(ISERR(DATE(YEAR(L499),MONTH(L499),DAY(L499))), "El valor ingresado en fecha de ingreso no tiene un formato válido. ","")
)
)</f>
        <v/>
      </c>
      <c r="EC499" s="46">
        <f>IF($DS499,
IF(M499="","Debes escribir el tiempo laborado. ",
IF( IFERROR(INT(M499),1.1) &lt;&gt; IFERROR(_xlfn.NUMBERVALUE(M499),1), "El valor de los días trabajados debe ser un número entero. ", "")
)
)</f>
        <v/>
      </c>
      <c r="ED499" s="46">
        <f>IF($DS499,
IF( AND(N499&lt;&gt;"", ISERR(DATE(YEAR(N499),MONTH(N499),DAY(N499))) ), "El valor ingresado en fecha de ingreso no tiene un formato válido. ",
IF( AND(N499&lt;&gt;"", $E$6&lt;&gt;"", DATE(YEAR(N499), MONTH(N499), 1) &lt;&gt; IFERROR(DATE(MID($E$6, 1, 4), MID($E$6, 6, 2),1), "1/1/1900") ), "La fecha de retiro debe estar dentro del período liquidado. ", "")
)
)</f>
        <v/>
      </c>
      <c r="EE499" s="46">
        <f>IF($DS499,
IF(O499="","Debes seleccionar el tipo de trabajador. ",
IF(_xlfn.IFNA(VLOOKUP(O499,TIPO_DE_TRABAJADOR,1,FALSE),-1)=-1,"El tipo de trabajador no es válido (por favor seleccionarlo de la lista). ","")
)
)</f>
        <v/>
      </c>
      <c r="EF499" s="46">
        <f>IF($DS499,
IF(P499="","Debes seleccionar si es un trabajador dependiente pensionado por vejez. ",
IF(_xlfn.IFNA(VLOOKUP(P499,SUBTIPO_DE_TRABAJADOR,1,FALSE),-1)=-1,"El tipo de trabajador dependiente pensionado por vejez no es válido (por favor seleccionarlo de la lista). ","")
)
)</f>
        <v/>
      </c>
      <c r="EG499" s="46">
        <f>IF($DS499,
IF(Q499="","Debes seleccionar el tipo de contrato del trabajador. ",
IF(_xlfn.IFNA(VLOOKUP(Q499,TIPO_DE_CONTRATO,1,FALSE),-1)=-1,"El tipo de contrato del trabajador no es válido (por favor seleccionarlo de la lista). ","")
)
)</f>
        <v/>
      </c>
      <c r="EH499" s="46">
        <f>IF($DS499,
IF(R499="","Debes seleccionar si es un salario integral. ",
IF(_xlfn.IFNA(VLOOKUP(R499,SI_NO,1,FALSE),-1)=-1,"Valor no válido para salario integral (por favor seleccionarlo de la lista). ","")
)
)</f>
        <v/>
      </c>
      <c r="EI499" s="46">
        <f>IF($DS499,
IF(S499="","Debes seleccionar si el trabajador realiza actividades de riesgo. ",
IF(_xlfn.IFNA(VLOOKUP(S499,SI_NO,1,FALSE),-1)=-1,"Valor no válido para actividad de alto riesgo (por favor seleccionarlo de la lista). ","")
)
)</f>
        <v/>
      </c>
      <c r="EK499" s="46">
        <f>IF($DS499,
IF(U499="","Debes escribir el código del municipio de residencia del trabajador. ",
IF(_xlfn.IFNA(VLOOKUP(U499,MUNICIPIO,1,FALSE),-1)=-1,"El municipio de residencia del trabajador es inválido (por favor seleccionarlo de la lista). ","")
)
)</f>
        <v/>
      </c>
      <c r="EL499" s="46">
        <f>IF($DS499,
IF(V499="","Debes escribir el la dirección de residendia del trabajador. ","")
)</f>
        <v/>
      </c>
      <c r="EM499" s="46">
        <f>IF($DS499,
IF(W499="","Debes escribir la fecha de inicio de la liquidación. ",
IF(ISERR(DATE(YEAR(W499),MONTH(W499),DAY(W499))),"El valor ingresado en fecha de inicio de liquidación no tiene un formato válido. ",
IF( AND($E$6&lt;&gt;"", DATE(YEAR(W499), MONTH(W499), 1) &lt;&gt; IFERROR(DATE(MID($E$6, 1, 4), MID($E$6, 6, 2),1), "1/1/1900") ), "La fecha de inicio de la liquidación debe estar dentro del período liquidado. ", "")
)
)
)</f>
        <v/>
      </c>
      <c r="EN499" s="46">
        <f>IF($DS499,
IF(X499="","Debes escribir la fecha de fin de la liquidación. ",
IF(ISERR(DATE(YEAR(X499),MONTH(X499),DAY(X499))),"El valor ingresado en fecha de fin de liquidación no tiene un formato válido. ",
IF( AND($E$6&lt;&gt;"", DATE(YEAR(X499), MONTH(X499), 1) &lt;&gt; IFERROR(DATE(MID($E$6, 1, 4), MID($E$6, 6, 2),1), "1/1/1900") ), "La fecha de fin de la liquidación debe estar dentro del período liquidado. ", "")
)
)
)</f>
        <v/>
      </c>
      <c r="EO499" s="46">
        <f>IF($DS499,
IF(Y499="","Debes escribir la frecuencia de pago del trabajador. ",
IF(_xlfn.IFNA(VLOOKUP(Y499,PERÍODO_DE_NÓMINA,1,FALSE),-1)=-1,"La frecuencia de pago es inválida (por favor seleccionarlo de la lista). ","")
)
)</f>
        <v/>
      </c>
      <c r="EP499" s="46">
        <f>IF($DS499,
IF(Z499="","Debes escribir la fecha de pago. ",
IF(ISERR(DATE(YEAR(Z499),MONTH(Z499),DAY(Z499))), "El valor ingresado en fecha de pago no tiene un formato válido. ","")
)
)</f>
        <v/>
      </c>
      <c r="EQ499" s="46">
        <f>IF($DS499,
IF(AA499="","Debes escribir el medio de pago. ",
IF(_xlfn.IFNA(VLOOKUP(AA499,MEDIOS_DE_PAGO,1,FALSE),-1)=-1,"El medio de pago es inválido (por favor seleccionarlo de la lista). ","")
)
)</f>
        <v/>
      </c>
      <c r="ER499" s="46">
        <f>OR(AA499='Tablas '!$T$4,AA499='Tablas '!$T$7,AA499='Tablas '!$T$8,AA499='Tablas '!$T$11)</f>
        <v/>
      </c>
      <c r="ES499" s="46">
        <f>IF(AND($DS499,ER499),
IF(AB499="","Debes escribir la entidad bancaria. ",""),
""
)</f>
        <v/>
      </c>
      <c r="ET499" s="46">
        <f>IF(AND($DS499,ER499),
IF(AC499="","Debes escribir el tipo de cuenta bancaria. ",
IF(_xlfn.IFNA(VLOOKUP(AC499,TIPO_DE_CUENTA,1,FALSE),-1)=-1,"El tipo de cuenta bancaria es inválida (por favor seleccionarlo de la lista). ","")
),
""
)</f>
        <v/>
      </c>
      <c r="EU499" s="46">
        <f>IF(AND($DS499,ER499),
IF(AD499="","Debes escribir el número de cuenta bancaria. ",""),
""
)</f>
        <v/>
      </c>
      <c r="EV499" s="46">
        <f>IF($DS499,
IF(AE499="","Debes escribir el valor del sueldo básico. ",
IF( ISERR(_xlfn.NUMBERVALUE(AE499)), "El valor del sueldo básico debe ser un número válido. ", "")
)
)</f>
        <v/>
      </c>
      <c r="EW499" s="46">
        <f>IF($DS499,
IF(AF499="","Debes escribir el número de días trabajados. ",
IF( IFERROR(INT(AF499),1.1) &lt;&gt; IFERROR(_xlfn.NUMBERVALUE(AF499),1), "La cantidad de días trabajados debe ser un número entero. ", "")
)
)</f>
        <v/>
      </c>
      <c r="EX499" s="46">
        <f>IF($DS499,
IF(AG499="","Debes escribir el valor del sueldo trabajado. ",
IF( ISERR(_xlfn.NUMBERVALUE(AG499)), "El valor del sueldo trabajado debe ser un número válido. ", "")
)
)</f>
        <v/>
      </c>
      <c r="EY499" s="46">
        <f>IF($DS499,
IF( AND(AH499&lt;&gt;"", ISERR(_xlfn.NUMBERVALUE(AH499))), "El valor del auxilio de transporte debe ser un número válido. ", "")
)</f>
        <v/>
      </c>
      <c r="EZ499" s="46">
        <f>IF($DS499,
IF( AND(AI499&lt;&gt;"", ISERR(_xlfn.NUMBERVALUE(AI499))), "El valor de viáticos salariales debe ser un número válido. ", "")
)</f>
        <v/>
      </c>
      <c r="FA499" s="46">
        <f>IF($DS499,
IF( AND(AJ499&lt;&gt;"", ISERR(_xlfn.NUMBERVALUE(AJ499))), "El valor de viáticos NO salariales debe ser un número válido. ", "")
)</f>
        <v/>
      </c>
      <c r="FB499" s="46">
        <f>CONCATENATE(AK499,AL499)&lt;&gt;""</f>
        <v/>
      </c>
      <c r="FC499" s="46">
        <f>IF(AND($DS499,FB499),
IF(AK499="","Debes escribir el número de horas extras diurnas. ",
IF( IFERROR(INT(AK499),1.1) &lt;&gt; IFERROR(_xlfn.NUMBERVALUE(AK499),1), "La cantidad de horas extras diurnas debe ser un número entero. ", "")
),
""
)</f>
        <v/>
      </c>
      <c r="FD499" s="46">
        <f>IF(AND($DS499,FB499),
IF(AL499="","Debes escribir el valor de las horas extras diurnas. ",
IF( ISERR(_xlfn.NUMBERVALUE(AL499)), "El valor de las horas extras duirnas debe ser un número válido. ", "")
),
""
)</f>
        <v/>
      </c>
      <c r="FE499" s="46">
        <f>CONCATENATE(AM499,AN499)&lt;&gt;""</f>
        <v/>
      </c>
      <c r="FF499" s="46">
        <f>IF(AND($DS499,FE499),
IF(AM499="","Debes escribir el número de horas extras nocturnas. ",
IF( IFERROR(INT(AM499),1.1) &lt;&gt; IFERROR(_xlfn.NUMBERVALUE(AM499),1), "La cantidad de horas extras nocturnas debe ser un número entero. ", "")
),
""
)</f>
        <v/>
      </c>
      <c r="FG499" s="46">
        <f>IF(AND($DS499,FE499),
IF(AN499="","Debes escribir el valor de las horas extras nocturnas. ",
IF( ISERR(_xlfn.NUMBERVALUE(AN499)), "El valor de las horas extras nocturnas debe ser un número válido. ", "")
),
""
)</f>
        <v/>
      </c>
      <c r="FH499" s="46">
        <f>CONCATENATE(AO499,AP499)&lt;&gt;""</f>
        <v/>
      </c>
      <c r="FI499" s="46">
        <f>IF(AND($DS499,FH499),
IF(AO499="","Debes escribir el número de horas extras diurnas dominicales y festivas. ",
IF( IFERROR(INT(AO499),1.1) &lt;&gt; IFERROR(_xlfn.NUMBERVALUE(AO499),1), "La cantidad de horas extras diurnas dominicales y festivas debe ser un número entero. ", "")
),
""
)</f>
        <v/>
      </c>
      <c r="FJ499" s="46">
        <f>IF(AND($DS499,FH499),
IF(AP499="","Debes escribir el valor de las horas extras diurnas dominicales y festivas. ",
IF( ISERR(_xlfn.NUMBERVALUE(AP499)), "El valor de las horas extras diurnas dominicales y festivas debe ser un número válido. ", "")
),
""
)</f>
        <v/>
      </c>
      <c r="FK499" s="46">
        <f>CONCATENATE(AQ499,AR499)&lt;&gt;""</f>
        <v/>
      </c>
      <c r="FL499" s="46">
        <f>IF(AND($DS499,FK499),
IF(AQ499="","Debes escribir el número de horas extras nocturnas dominicales y festivas. ",
IF( IFERROR(INT(AQ499),1.1) &lt;&gt; IFERROR(_xlfn.NUMBERVALUE(AQ499),1), "La cantidad de horas extras nocturnas dominicales y festivas debe ser un número entero. ", "")
),
""
)</f>
        <v/>
      </c>
      <c r="FM499" s="46">
        <f>IF(AND($DS499,FK499),
IF(AR499="","Debes escribir el valor de las horas extras nocturnas dominicales y festivas. ",
IF( ISERR(_xlfn.NUMBERVALUE(AR499)), "El valor de las horas extras nocturnas dominicales y festivas debe ser un número válido. ", "")
),
""
)</f>
        <v/>
      </c>
      <c r="FN499" s="46">
        <f>CONCATENATE(AS499,AT499)&lt;&gt;""</f>
        <v/>
      </c>
      <c r="FO499" s="46">
        <f>IF(AND($DS499,FN499),
IF(AS499="","Debes escribir el número de horas recargo nocturno. ",
IF( IFERROR(INT(AS499),1.1) &lt;&gt; IFERROR(_xlfn.NUMBERVALUE(AS499),1), "La cantidad de horas recargo nocturno debe ser un número entero. ", "")
),
""
)</f>
        <v/>
      </c>
      <c r="FP499" s="46">
        <f>IF(AND($DS499,FN499),
IF(AT499="","Debes escribir el valor de las horas recargo nocturno. ",
IF( ISERR(_xlfn.NUMBERVALUE(AT499)), "El valor de las horas recargo nocturno debe ser un número válido. ", "")
),
""
)</f>
        <v/>
      </c>
      <c r="FQ499" s="46">
        <f>CONCATENATE(AU499,AV499)&lt;&gt;""</f>
        <v/>
      </c>
      <c r="FR499" s="46">
        <f>IF(AND($DS499,FQ499),
IF(AU499="","Debes escribir el número de horas recargo diurno dominical y festivo. ",
IF( IFERROR(INT(AU499),1.1) &lt;&gt; IFERROR(_xlfn.NUMBERVALUE(AU499),1), "La cantidad de horas recargo diurno dominical y festivo debe ser un número entero. ", "")
),
""
)</f>
        <v/>
      </c>
      <c r="FS499" s="46">
        <f>IF(AND($DS499,FQ499),
IF(AV499="","Debes escribir el valor de las horas recargo diurno dominical y festivo. ",
IF( ISERR(_xlfn.NUMBERVALUE(AV499)), "El valor de las horas recargo diurno dominical y festivo debe ser un número válido. ", "")
),
""
)</f>
        <v/>
      </c>
      <c r="FT499" s="46">
        <f>CONCATENATE(AW499,AX499)&lt;&gt;""</f>
        <v/>
      </c>
      <c r="FU499" s="46">
        <f>IF(AND($DS499,FT499),
IF(AW499="","Debes escribir el número de horas recargo nocturno dominical y festivo. ",
IF( IFERROR(INT(AW499),1.1) &lt;&gt; IFERROR(_xlfn.NUMBERVALUE(AW499),1), "La cantidad de horas recargo nocturno dominical y festivo debe ser un número entero. ", "")
),
""
)</f>
        <v/>
      </c>
      <c r="FV499" s="46">
        <f>IF(AND($DS499,FT499),
IF(AX499="","Debes escribir el valor de las horas recargo nocturno dominical y festivo. ",
IF( ISERR(_xlfn.NUMBERVALUE(AX499)), "El valor de las horas recargo nocturno dominical y festivo debe ser un número válido. ", "")
),
""
)</f>
        <v/>
      </c>
      <c r="FW499" s="46">
        <f>CONCATENATE(AY499,AZ499)&lt;&gt;""</f>
        <v/>
      </c>
      <c r="FX499" s="46">
        <f>IF(AND($DS499,FW499),
IF(AY499="","Debes escribir el número de días de vacaciones comunes. ",
IF( IFERROR(INT(AY499),1.1) &lt;&gt; IFERROR(_xlfn.NUMBERVALUE(AY499),1), "La cantidad de días de vacaciones comunes debe ser un número entero. ", "")
),
""
)</f>
        <v/>
      </c>
      <c r="FY499" s="46">
        <f>IF(AND($DS499,FW499),
IF(AZ499="","Debes escribir el valor de las vacaciones comunes. ",
IF( ISERR(_xlfn.NUMBERVALUE(AZ499)), "El valor de las vacaciones comunes debe ser un número válido. ", "")
),
""
)</f>
        <v/>
      </c>
      <c r="FZ499" s="46">
        <f>CONCATENATE(BA499,BB499)&lt;&gt;""</f>
        <v/>
      </c>
      <c r="GA499" s="46">
        <f>IF(AND($DS499,FZ499),
IF(BA499="","Debes escribir el número de días de vacaciones compensadas. ",
IF( IFERROR(INT(BA499),1.1) &lt;&gt; IFERROR(_xlfn.NUMBERVALUE(BA499),1), "La cantidad de días de vacaciones compensadas debe ser un número entero. ", "")
),
""
)</f>
        <v/>
      </c>
      <c r="GB499" s="46">
        <f>IF(AND($DS499,FZ499),
IF(BB499="","Debes escribir el valor de las vacaciones compensadas. ",
IF( ISERR(_xlfn.NUMBERVALUE(BB499)), "El valor de las vacaciones compensadas debe ser un número válido. ", "")
),
""
)</f>
        <v/>
      </c>
      <c r="GC499" s="46">
        <f>CONCATENATE(BC499,BD499)&lt;&gt;""</f>
        <v/>
      </c>
      <c r="GD499" s="46">
        <f>IF(AND($DS499,GC499),
IF(BC499="","Debes escribir el número de días de prima salarial. ",
IF( IFERROR(INT(BC499),1.1) &lt;&gt; IFERROR(_xlfn.NUMBERVALUE(BC499),1), "La cantidad de días de prima salarial debe ser un número entero. ", "")
),
""
)</f>
        <v/>
      </c>
      <c r="GE499" s="46">
        <f>IF(AND($DS499,GC499),
IF(BD499="","Debes escribir el valor de los días de prima salarial. ",
IF( ISERR(_xlfn.NUMBERVALUE(BD499)), "El valor de los días de prima salarial debe ser un número válido. ", "")
),
""
)</f>
        <v/>
      </c>
      <c r="GF499" s="46">
        <f>IF($DS499,
IF( AND(BE499&lt;&gt;"", ISERR(_xlfn.NUMBERVALUE(BE499))), "El valor de la prima NO saliarial debe ser un número válido. ", "")
)</f>
        <v/>
      </c>
      <c r="GG499" s="46">
        <f>CONCATENATE(BF499,BG499,BH499)&lt;&gt;""</f>
        <v/>
      </c>
      <c r="GH499" s="46">
        <f>IF(AND($DS499,GG499),
IF(BF499="","Debes escribir el valor de las cesantías. ",
IF( ISERR(_xlfn.NUMBERVALUE(BF499)), "El valor de las cesantías debe ser un número válido. ", "")
),
""
)</f>
        <v/>
      </c>
      <c r="GI499" s="46">
        <f>IF(AND($DS499,GG499),
IF(BG499="","Debes escribir el % de cesantías. ",
IF( ISERR(_xlfn.NUMBERVALUE(BG499)), "El % de cesantías debe ser un número válido. ", "")
),
""
)</f>
        <v/>
      </c>
      <c r="GJ499" s="46">
        <f>IF(AND($DS499,GG499),
IF(BH499="","Debes escribir el valor de intereses de cesantías. ",
IF( ISERR(_xlfn.NUMBERVALUE(BH499)), "El valor de intereses de cesantías debe ser un número válido. ", "")
),
""
)</f>
        <v/>
      </c>
      <c r="GK499" s="46">
        <f>CONCATENATE(BI499,BJ499,BK499)&lt;&gt;""</f>
        <v/>
      </c>
      <c r="GL499" s="46">
        <f>IF(AND($DS499,GK499),
IF(BI499="","Debes escribir el número de días de incapacidad. ",
IF( IFERROR(INT(BI499),1.1) &lt;&gt; IFERROR(_xlfn.NUMBERVALUE(BI499),1), "La cantidad de días de incapacidad debe ser un número entero. ", "")
),
""
)</f>
        <v/>
      </c>
      <c r="GM499" s="46">
        <f>IF(AND($DS499,GK499),
IF(BJ499="","Debes escribir el tipo de incapacidad. ",
IF(_xlfn.IFNA(VLOOKUP(BJ499,TIPO_DE_INCAPACIDAD,1,FALSE),-1)=-1,"El tipo de incapacidad es inválida (por favor seleccionarlo de la lista). ","")
),
""
)</f>
        <v/>
      </c>
      <c r="GN499" s="46">
        <f>IF(AND($DS499,GK499),
IF(BK499="","Debes escribir el valor de la incapacidad. ",
IF( ISERR(_xlfn.NUMBERVALUE(BK499)), "El valor de la incapacidad debe ser un número válido. ", "")
),
""
)</f>
        <v/>
      </c>
      <c r="GO499" s="46">
        <f>CONCATENATE(BL499,BM499)&lt;&gt;""</f>
        <v/>
      </c>
      <c r="GP499" s="46">
        <f>IF(AND($DS499,GO499),
IF(BL499="","Debes escribir el número de días de licencia de maternidad o paternidad. ",
IF( IFERROR(INT(BL499),1.1) &lt;&gt; IFERROR(_xlfn.NUMBERVALUE(BL499),1), "La cantidad de días de licencia de maternidad o paternidad debe ser un número entero. ", "")
),
""
)</f>
        <v/>
      </c>
      <c r="GQ499" s="46">
        <f>IF(AND($DS499,GO499),
IF(BM499="","Debes escribir el valor de la licencia de maternidad o paternidad. ",
IF( ISERR(_xlfn.NUMBERVALUE(BM499)), "El valor de la licencia de maternidad o paternidad debe ser un número válido. ", "")
),
""
)</f>
        <v/>
      </c>
      <c r="GR499" s="46">
        <f>CONCATENATE(BN499,BO499)&lt;&gt;""</f>
        <v/>
      </c>
      <c r="GS499" s="46">
        <f>IF(AND($DS499,GR499),
IF(BN499="","Debes escribir el número de días de licencia remunerada. ",
IF( IFERROR(INT(BN499),1.1) &lt;&gt; IFERROR(_xlfn.NUMBERVALUE(BN499),1), "La cantidad de días de licencia remunerada debe ser un número entero. ", "")
),
""
)</f>
        <v/>
      </c>
      <c r="GT499" s="46">
        <f>IF(AND($DS499,GR499),
IF(BO499="","Debes escribir el valor de la licencia remunerada. ",
IF( ISERR(_xlfn.NUMBERVALUE(BO499)), "El valor de la licencia remunerada debe ser un número válido. ", "")
),
""
)</f>
        <v/>
      </c>
      <c r="GU499" s="46">
        <f>IF($DS499,
IF( AND(BP499&lt;&gt;"", ISERR(_xlfn.NUMBERVALUE(BP499))), "El valor de la licencia NO remunerada debe ser un número válido. ", "")
)</f>
        <v/>
      </c>
      <c r="GV499" s="46">
        <f>IF($DS499,
IF( AND(BQ499&lt;&gt;"", ISERR(_xlfn.NUMBERVALUE(BQ499))), "El valor de auxilios salariales debe ser un número válido. ", "")
)</f>
        <v/>
      </c>
      <c r="GW499" s="46">
        <f>IF($DS499,
IF( AND(BR499&lt;&gt;"", ISERR(_xlfn.NUMBERVALUE(BR499))), "El valor de auxilios NO salariales debe ser un número válido. ", "")
)</f>
        <v/>
      </c>
      <c r="GX499" s="46">
        <f>IF($DS499,
IF( AND(BS499&lt;&gt;"", ISERR(_xlfn.NUMBERVALUE(BS499))), "El valor de bonos salariales debe ser un número válido. ", "")
)</f>
        <v/>
      </c>
      <c r="GY499" s="46">
        <f>IF($DS499,
IF( AND(BT499&lt;&gt;"", ISERR(_xlfn.NUMBERVALUE(BT499))), "El valor de bonos NO salariales debe ser un número válido. ", "")
)</f>
        <v/>
      </c>
      <c r="GZ499" s="46">
        <f>IF($DS499,
IF( AND(BU499&lt;&gt;"", ISERR(_xlfn.NUMBERVALUE(BU499))), "El valor de bonos salariales de alimentación debe ser un número válido. ", "")
)</f>
        <v/>
      </c>
      <c r="HA499" s="46">
        <f>IF($DS499,
IF( AND(BV499&lt;&gt;"", ISERR(_xlfn.NUMBERVALUE(BV499))), "El valor de bonos NO salariales de alimentación debe ser un número válido. ", "")
)</f>
        <v/>
      </c>
      <c r="HB499" s="46">
        <f>IF($DS499,
IF( AND(BW499&lt;&gt;"", ISERR(_xlfn.NUMBERVALUE(BW499))), "El valor de bonificaciones salariales debe ser un número válido. ", "")
)</f>
        <v/>
      </c>
      <c r="HC499" s="46">
        <f>IF($DS499,
IF( AND(BX499&lt;&gt;"", ISERR(_xlfn.NUMBERVALUE(BX499))), "El valor de bonificaciones NO salariales debe ser un número válido. ", "")
)</f>
        <v/>
      </c>
      <c r="HD499" s="46">
        <f>IF($DS499,
IF( AND(BY499&lt;&gt;"", ISERR(_xlfn.NUMBERVALUE(BY499))), "El valor de compensaciones ordinarias debe ser un número válido. ", "")
)</f>
        <v/>
      </c>
      <c r="HE499" s="46">
        <f>IF($DS499,
IF( AND(BZ499&lt;&gt;"", ISERR(_xlfn.NUMBERVALUE(BZ499))), "El valor de compensaciones extraordinarias debe ser un número válido. ", "")
)</f>
        <v/>
      </c>
      <c r="HF499" s="46">
        <f>IF($DS499,
IF( AND(CA499&lt;&gt;"", ISERR(_xlfn.NUMBERVALUE(CA499))), "El valor de comisiones debe ser un número válido. ", "")
)</f>
        <v/>
      </c>
      <c r="HG499" s="46">
        <f>IF($DS499,
IF( AND(CB499&lt;&gt;"", ISERR(_xlfn.NUMBERVALUE(CB499))), "El valor de ausencia por huega debe ser un número válido. ", "")
)</f>
        <v/>
      </c>
      <c r="HH499" s="46">
        <f>IF($DS499,
IF( AND(CC499&lt;&gt;"", ISERR(_xlfn.NUMBERVALUE(CC499))), "El valor de anticipos debe ser un número válido. ", "")
)</f>
        <v/>
      </c>
      <c r="HI499" s="46">
        <f>IF($DS499,
IF( AND(CD499&lt;&gt;"", ISERR(_xlfn.NUMBERVALUE(CD499))), "El valor de pagos a terceros debe ser un número válido. ", "")
)</f>
        <v/>
      </c>
      <c r="HJ499" s="46">
        <f>IF($DS499,
IF( AND(CE499&lt;&gt;"", ISERR(_xlfn.NUMBERVALUE(CE499))), "El valor de dotación debe ser un número válido. ", "")
)</f>
        <v/>
      </c>
      <c r="HK499" s="46">
        <f>IF($DS499,
IF( AND(CF499&lt;&gt;"", ISERR(_xlfn.NUMBERVALUE(CF499))), "El valor de apoyo sostenibilidad debe ser un número válido. ", "")
)</f>
        <v/>
      </c>
      <c r="HL499" s="46">
        <f>IF($DS499,
IF( AND(CG499&lt;&gt;"", ISERR(_xlfn.NUMBERVALUE(CG499))), "El valor de teletrabajo debe ser un número válido. ", "")
)</f>
        <v/>
      </c>
      <c r="HM499" s="46">
        <f>IF($DS499,
IF( AND(CH499&lt;&gt;"", ISERR(_xlfn.NUMBERVALUE(CH499))), "El valor de bonificación de retiro debe ser un número válido. ", "")
)</f>
        <v/>
      </c>
      <c r="HN499" s="46">
        <f>IF($DS499,
IF( AND(CI499&lt;&gt;"", ISERR(_xlfn.NUMBERVALUE(CI499))), "El valor de indemnización de retiro debe ser un número válido. ", "")
)</f>
        <v/>
      </c>
      <c r="HO499" s="46">
        <f>IF($DS499,
IF( AND(CJ499&lt;&gt;"", ISERR(_xlfn.NUMBERVALUE(CJ499))), "El valor de reintegros debe ser un número válido. ", "")
)</f>
        <v/>
      </c>
      <c r="HP499" s="46">
        <f>CONCATENATE(CK499,CL499,CM499)&lt;&gt;""</f>
        <v/>
      </c>
      <c r="HQ499" s="46">
        <f>IF(AND($DS499,HP499),
IF(CK499="","Debes escribir la descripción de otro concepto no categorizado. ",""),
""
)</f>
        <v/>
      </c>
      <c r="HR499" s="46">
        <f>IF(AND($DS499,HP499),
IF(CONCATENATE(CL499,CM499)="","Debes escribir al menos un valor de concepto no categorizado (salarial o no salarial). ",
IF(ISERR(_xlfn.NUMBERVALUE(CL499)),"El valor salarial concepto no categorizado debe ser un número válido. ","")
),
""
)</f>
        <v/>
      </c>
      <c r="HS499" s="46">
        <f>IF(AND($DS499,HP499),
IF(CONCATENATE(CL499,CM499)="","Debes escribir al menos un valor de concepto no categorizado (salarial o no salarial). ",
IF(ISERR(_xlfn.NUMBERVALUE(CM499)),"El valor NO salarial concepto no categorizado debe ser un número válido. ","")
),
""
)</f>
        <v/>
      </c>
      <c r="HT499" s="46">
        <f>IF($DS499,
IF(CN499="","Debes escribir el porcentaje del aporte a salud. ",
IF( ISERR(_xlfn.NUMBERVALUE(CN499)), "El valor del porcentaje del aporte a salud debe ser un número válido. ", "")
)
)</f>
        <v/>
      </c>
      <c r="HU499" s="46">
        <f>IF($DS499,
IF(CO499="","Debes escribir el valor del aporte a salud. ",
IF( ISERR(_xlfn.NUMBERVALUE(CO499)), "El valor del aporte a salud debe ser un número válido. ", "")
)
)</f>
        <v/>
      </c>
      <c r="HV499" s="46">
        <f>IF($DS499,
IF( AND(CP499&lt;&gt;"", ISERR(_xlfn.NUMBERVALUE(CP499))), "El valor plan complementario debe ser un número válido. ", "")
)</f>
        <v/>
      </c>
      <c r="HW499" s="46">
        <f>IF($DS499,
IF(CQ499="","Debes escribir el porcentaje del aporte a pensión. ",
IF( ISERR(_xlfn.NUMBERVALUE(CQ499)), "El valor del porcentaje del aporte a pensión debe ser un número válido. ", "")
)
)</f>
        <v/>
      </c>
      <c r="HX499" s="46">
        <f>IF($DS499,
IF(CR499="","Debes escribir el valor del aporte a pensión. ",
IF( ISERR(_xlfn.NUMBERVALUE(CR499)), "El valor del aporte a salud debe ser un número válido. ", "")
)
)</f>
        <v/>
      </c>
      <c r="HY499" s="46">
        <f>IF($DS499,
IF( AND(CS499&lt;&gt;"", ISERR(_xlfn.NUMBERVALUE(CS499))), "El valor pensión voluntaria debe ser un número válido. ", "")
)</f>
        <v/>
      </c>
      <c r="HZ499" s="46">
        <f>CONCATENATE(CT499,CU499,CV499,CW499)&lt;&gt;""</f>
        <v/>
      </c>
      <c r="IA499" s="46">
        <f>IF(AND($DS499,HZ499),
IF(CT499="","Debes escribir el % del fondo de seguridad pensional. ",
IF( ISERR(_xlfn.NUMBERVALUE(CT499)), "El % del fondo de seguridad debe ser un número válido. ", "")
),
""
)</f>
        <v/>
      </c>
      <c r="IB499" s="46">
        <f>IF(AND($DS499,HZ499),
IF(CU499="","Debes escribir el valor del aporte al fondo de solidaridad pensional. ",
IF( ISERR(_xlfn.NUMBERVALUE(CU499)), "El valor del aporte al fondo de solidaridad pensional debe ser un número válido. ", "")
),
""
)</f>
        <v/>
      </c>
      <c r="IC499" s="46">
        <f>IF(AND($DS499,HZ499),
IF(CV499="","Debes escribir el % del fondo de subsistencia. ",
IF( ISERR(_xlfn.NUMBERVALUE(CV499)), "El % del fondo de subsistencia debe ser un número válido. ", "")
),
""
)</f>
        <v/>
      </c>
      <c r="ID499" s="46">
        <f>IF(AND($DS499,HZ499),
IF(CW499="","Debes escribir el valor del fondo de subsistencia. ",
IF( ISERR(_xlfn.NUMBERVALUE(CW499)), "El valor del fondo de subsistencia debe ser un número válido. ", "")
),
""
)</f>
        <v/>
      </c>
      <c r="IE499" s="46">
        <f>CONCATENATE(CX499,CY499)&lt;&gt;""</f>
        <v/>
      </c>
      <c r="IF499" s="46">
        <f>IF(AND($DS499,IE499),
IF(CX499="","Debes escribir el % de sindicato. ",
IF( ISERR(_xlfn.NUMBERVALUE(CX499)), "El % de sindicato debe ser un número válido. ", "")
),
""
)</f>
        <v/>
      </c>
      <c r="IG499" s="46">
        <f>IF(AND($DS499,IE499),
IF(CY499="","Debes escribir el valor del sindicato. ",
IF( ISERR(_xlfn.NUMBERVALUE(CY499)), "El valor del sindicato debe ser un número válido. ", "")
),
""
)</f>
        <v/>
      </c>
      <c r="IH499" s="46">
        <f>IF($DS499,
IF( AND(CZ499&lt;&gt;"", ISERR(_xlfn.NUMBERVALUE(CZ499))), "El valor de sanción pública debe ser un número válido. ", "")
)</f>
        <v/>
      </c>
      <c r="II499" s="46">
        <f>IF($DS499,
IF( AND(DA499&lt;&gt;"", ISERR(_xlfn.NUMBERVALUE(DA499))), "El valor de sanción privada debe ser un número válido. ", "")
)</f>
        <v/>
      </c>
      <c r="IJ499" s="46">
        <f>CONCATENATE(DB499,DC499)&lt;&gt;""</f>
        <v/>
      </c>
      <c r="IK499" s="46">
        <f>IF(AND($DS499,IJ499),
IF(DB499="","Debes escribir la descripción de libranza. ",""),
""
)</f>
        <v/>
      </c>
      <c r="IL499" s="46">
        <f>IF(AND($DS499,IJ499),
IF(DC499="","Debes escribir la cuota libranza. ",
IF(ISERR(_xlfn.NUMBERVALUE(DC499)),"El valor de la cuota libranza debe ser un número válido. ","")
),
""
)</f>
        <v/>
      </c>
      <c r="IM499" s="46">
        <f>IF($DS499,
IF( AND(DD499&lt;&gt;"", ISERR(_xlfn.NUMBERVALUE(DD499))), "El valor de pagos a terceros debe ser un número válido. ", "")
)</f>
        <v/>
      </c>
      <c r="IN499" s="46">
        <f>IF($DS499,
IF( AND(DE499&lt;&gt;"", ISERR(_xlfn.NUMBERVALUE(DE499))), "El valor de anticipos debe ser un número válido. ", "")
)</f>
        <v/>
      </c>
      <c r="IO499" s="46">
        <f>IF($DS499,
IF( AND(DF499&lt;&gt;"", ISERR(_xlfn.NUMBERVALUE(DF499))), "El valor de AFC debe ser un número válido. ", "")
)</f>
        <v/>
      </c>
      <c r="IP499" s="46">
        <f>IF($DS499,
IF( AND(DG499&lt;&gt;"", ISERR(_xlfn.NUMBERVALUE(DG499))), "El valor de rete-fuente debe ser un número válido. ", "")
)</f>
        <v/>
      </c>
      <c r="IQ499" s="46">
        <f>IF($DS499,
IF( AND(DH499&lt;&gt;"", ISERR(_xlfn.NUMBERVALUE(DH499))), "El valor de cooperativa de trabajo debe ser un número válido. ", "")
)</f>
        <v/>
      </c>
      <c r="IR499" s="46">
        <f>IF($DS499,
IF( AND(DI499&lt;&gt;"", ISERR(_xlfn.NUMBERVALUE(DI499))), "El valor de embargo fiscal debe ser un número válido. ", "")
)</f>
        <v/>
      </c>
      <c r="IS499" s="46">
        <f>IF($DS499,
IF( AND(DJ499&lt;&gt;"", ISERR(_xlfn.NUMBERVALUE(DJ499))), "El valor de educación debe ser un número válido. ", "")
)</f>
        <v/>
      </c>
      <c r="IT499" s="46">
        <f>IF($DS499,
IF( AND(DK499&lt;&gt;"", ISERR(_xlfn.NUMBERVALUE(DK499))), "El valor de reintegro debe ser un número válido. ", "")
)</f>
        <v/>
      </c>
      <c r="IU499" s="46">
        <f>IF($DS499,
IF( AND(DL499&lt;&gt;"", ISERR(_xlfn.NUMBERVALUE(DL499))), "El valor de deuda debe ser un número válido. ", "")
)</f>
        <v/>
      </c>
      <c r="IV499" s="46">
        <f>IF($DS499,
IF( AND(DM499&lt;&gt;"", ISERR(_xlfn.NUMBERVALUE(DM499))), "El valor de otras deducciones debe ser un número válido. ", "")
)</f>
        <v/>
      </c>
      <c r="IW499" s="46">
        <f>IF($DS499,
IF(DN499="","Debes escribir el valor de los devengos totales. ",
IF( ISERR(_xlfn.NUMBERVALUE(DN499)), "El valor de los devengos totales debe ser un número válido. ", "")
)
)</f>
        <v/>
      </c>
      <c r="IX499" s="46">
        <f>IF($DS499,
IF(DO499="","Debes escribir el valor de las deducciones totales. ",
IF( ISERR(_xlfn.NUMBERVALUE(DO499)), "El valor de las deducciones totales debe ser un número válido. ", "")
)
)</f>
        <v/>
      </c>
      <c r="IY499" s="46">
        <f>IF($DS499,
IF(DP499="","Debes escribir el valor del salario total. ",
IF( ISERR(_xlfn.NUMBERVALUE(DP499)), "El valor del salario total debe ser un número válido. ", "")
)
)</f>
        <v/>
      </c>
    </row>
    <row r="500">
      <c r="B500" s="48" t="n">
        <v>488</v>
      </c>
      <c r="C500" s="61">
        <f>IF(AND(DS500,DP500&lt;&gt;""),
IF(DQ500="","OK","Error"),
""
)</f>
        <v/>
      </c>
      <c r="D500" s="53" t="n"/>
      <c r="E500" s="52" t="n"/>
      <c r="F500" s="112" t="n"/>
      <c r="G500" s="52" t="n"/>
      <c r="H500" s="53" t="n"/>
      <c r="I500" s="52" t="n"/>
      <c r="J500" s="52" t="n"/>
      <c r="K500" s="53" t="n"/>
      <c r="L500" s="55" t="n"/>
      <c r="M500" s="108" t="n"/>
      <c r="N500" s="56" t="n"/>
      <c r="O500" s="52" t="n"/>
      <c r="P500" s="52" t="n"/>
      <c r="Q500" s="52" t="n"/>
      <c r="R500" s="52" t="n"/>
      <c r="S500" s="52" t="n"/>
      <c r="T500" s="53" t="n"/>
      <c r="U500" s="52" t="n"/>
      <c r="V500" s="52" t="n"/>
      <c r="W500" s="55" t="n"/>
      <c r="X500" s="55" t="n"/>
      <c r="Y500" s="52" t="n"/>
      <c r="Z500" s="55" t="n"/>
      <c r="AA500" s="52" t="n"/>
      <c r="AB500" s="53" t="n"/>
      <c r="AC500" s="53" t="n"/>
      <c r="AD500" s="53" t="n"/>
      <c r="AE500" s="177" t="n"/>
      <c r="AF500" s="113" t="n"/>
      <c r="AG500" s="177" t="n"/>
      <c r="AH500" s="178" t="n"/>
      <c r="AI500" s="178" t="n"/>
      <c r="AJ500" s="178" t="n"/>
      <c r="AK500" s="114" t="n"/>
      <c r="AL500" s="178" t="n"/>
      <c r="AM500" s="114" t="n"/>
      <c r="AN500" s="178" t="n"/>
      <c r="AO500" s="114" t="n"/>
      <c r="AP500" s="178" t="n"/>
      <c r="AQ500" s="114" t="n"/>
      <c r="AR500" s="178" t="n"/>
      <c r="AS500" s="114" t="n"/>
      <c r="AT500" s="178" t="n"/>
      <c r="AU500" s="114" t="n"/>
      <c r="AV500" s="178" t="n"/>
      <c r="AW500" s="114" t="n"/>
      <c r="AX500" s="178" t="n"/>
      <c r="AY500" s="114" t="n"/>
      <c r="AZ500" s="178" t="n"/>
      <c r="BA500" s="114" t="n"/>
      <c r="BB500" s="178" t="n"/>
      <c r="BC500" s="114" t="n"/>
      <c r="BD500" s="178" t="n"/>
      <c r="BE500" s="178" t="n"/>
      <c r="BF500" s="178" t="n"/>
      <c r="BG500" s="59" t="n"/>
      <c r="BH500" s="178" t="n"/>
      <c r="BI500" s="114" t="n"/>
      <c r="BJ500" s="53" t="n"/>
      <c r="BK500" s="178" t="n"/>
      <c r="BL500" s="114" t="n"/>
      <c r="BM500" s="178" t="n"/>
      <c r="BN500" s="114" t="n"/>
      <c r="BO500" s="178" t="n"/>
      <c r="BP500" s="178" t="n"/>
      <c r="BQ500" s="178" t="n"/>
      <c r="BR500" s="178" t="n"/>
      <c r="BS500" s="178" t="n"/>
      <c r="BT500" s="178" t="n"/>
      <c r="BU500" s="178" t="n"/>
      <c r="BV500" s="178" t="n"/>
      <c r="BW500" s="178" t="n"/>
      <c r="BX500" s="178" t="n"/>
      <c r="BY500" s="178" t="n"/>
      <c r="BZ500" s="178" t="n"/>
      <c r="CA500" s="178" t="n"/>
      <c r="CB500" s="178" t="n"/>
      <c r="CC500" s="178" t="n"/>
      <c r="CD500" s="178" t="n"/>
      <c r="CE500" s="178" t="n"/>
      <c r="CF500" s="178" t="n"/>
      <c r="CG500" s="178" t="n"/>
      <c r="CH500" s="178" t="n"/>
      <c r="CI500" s="178" t="n"/>
      <c r="CJ500" s="178" t="n"/>
      <c r="CK500" s="53" t="n"/>
      <c r="CL500" s="178" t="n"/>
      <c r="CM500" s="178" t="n"/>
      <c r="CN500" s="60" t="n"/>
      <c r="CO500" s="177" t="n"/>
      <c r="CP500" s="178" t="n"/>
      <c r="CQ500" s="60" t="n"/>
      <c r="CR500" s="177" t="n"/>
      <c r="CS500" s="178" t="n"/>
      <c r="CT500" s="59" t="n"/>
      <c r="CU500" s="178" t="n"/>
      <c r="CV500" s="59" t="n"/>
      <c r="CW500" s="178" t="n"/>
      <c r="CX500" s="59" t="n"/>
      <c r="CY500" s="178" t="n"/>
      <c r="CZ500" s="178" t="n"/>
      <c r="DA500" s="178" t="n"/>
      <c r="DB500" s="53" t="n"/>
      <c r="DC500" s="178" t="n"/>
      <c r="DD500" s="178" t="n"/>
      <c r="DE500" s="178" t="n"/>
      <c r="DF500" s="178" t="n"/>
      <c r="DG500" s="178" t="n"/>
      <c r="DH500" s="178" t="n"/>
      <c r="DI500" s="178" t="n"/>
      <c r="DJ500" s="178" t="n"/>
      <c r="DK500" s="178" t="n"/>
      <c r="DL500" s="178" t="n"/>
      <c r="DM500" s="178" t="n"/>
      <c r="DN500" s="177" t="n"/>
      <c r="DO500" s="177" t="n"/>
      <c r="DP500" s="177" t="n"/>
      <c r="DQ500" s="76">
        <f>IF(AND(DS500,DP500&lt;&gt;""),
CONCATENATE(DT500,DU500,DV500,DW500,DX500,DY500,DZ500,EA500,EB500,EC500,ED500,EE500,EF500,EG500,EH500,EI500,EJ500,EK500,EL500,EM500,EN500,EO500,EP500,EQ500,ES500,ET500,EU500,EV500,EW500,EX500,EY500,EZ500,FA500,FC500,FD500,FF500,FG500,FI500,FJ500,FL500,FM500,FO500,FP500,FR500,FS500,FU500,FV500,FX500,FY500,GA500,GB500,GD500,GE500,GF500,GH500,GI500,GJ500,GL500,GM500,GN500,GP500,GQ500,GS500,GT500,GU500,GV500,GW500,GX500,GY500,GZ500,HA500,HB500,HC500,HD500,HE500,HF500,HG500,HH500,HI500,HJ500,HK500,HL500,HM500,HN500,HO500,HQ500,HR500,HS500,HT500,HU500,HV500,HW500,HX500,HY500,IA500,IB500,IC500,ID500,IF500,IG500,IH500,II500,IK500,IL500,IM500,IN500,IO500,IP500,IQ500,IR500,IS500,IT500,IU500,IV500,IW500,IX500,IY500,IZ500),
""
)</f>
        <v/>
      </c>
      <c r="DR500" s="53" t="n"/>
      <c r="DS500" s="46">
        <f>CONCATENATE(D500,$E500,$F500,$G500,H500,$I500,$J500,K500,$L500,$M500,N500,$O500,$P500,$Q500,$R500,$S500,T500,$U500,$V500,$W500,$X500,$Y500,$Z500,$AA500,AB500,AC500,AD500,$AE500,$AF500,$AG500,AH500,AI500,AJ500,AK500,AL500,AM500,AN500,AO500,AP500,AQ500,AR500,AS500,AT500,AU500,AV500,AW500,AX500,AY500,AZ500,BA500,BB500,BC500,BD500,BE500,BF500,BG500,BH500,BI500,BJ500,BK500,BL500,BM500,BN500,BO500,BP500,BQ500,BR500,BS500,BT500,BU500,BV500,BW500,BX500,BY500,BZ500,CA500,CB500,CC500,CD500,CE500,CF500,CG500,CH500,CI500,CJ500,CK500,CL500,CM500,$CN500,$CO500,CP500,$CQ500,$CR500,CS500,CT500,CU500,CV500,CW500,CX500,CY500,CZ500,DA500,DB500,DC500,DD500,DE500,DF500,DG500,DH500,DI500,DJ500,DK500,DL500,DM500,$DN500,$DO500,$DP500,DR500)&lt;&gt;""</f>
        <v/>
      </c>
      <c r="DT500" s="46">
        <f>IF(AND($DS500,$E$4&lt;&gt;""),
IF(LEFT($E$4,2) = "1.",
IF(D500&lt;&gt;"","El CUNE sólo se envía en operaciones de novedad o ajuste. ",""),
IF(D500="","Debes escribir un CUNE válido para realizar operaciones de novedad o ajuste. ","")),
""
)</f>
        <v/>
      </c>
      <c r="DU500" s="46">
        <f>IF($DS500,
IF(E500="","Debes seleccionar el tipo de documento del empleado. ",
IF(_xlfn.IFNA(VLOOKUP(E500,TIPO_DE_DOCUMENTO,1,FALSE),-1)=-1,"El tipo de documento no es válido (por favor seleccionarlo de la lista). ","")
)
)</f>
        <v/>
      </c>
      <c r="DV500" s="46">
        <f>IF($DS500,
IF(F500="","Debes escribir el número de documento del empleado. ","")
)</f>
        <v/>
      </c>
      <c r="DW500" s="46">
        <f>IF($DS500,
IF(G500="","Debes escribir el primer nombre del empleado. ","")
)</f>
        <v/>
      </c>
      <c r="DY500" s="46">
        <f>IF($DS500,
IF(I500="","Debes escribir el primer apellido del empleado. ","")
)</f>
        <v/>
      </c>
      <c r="DZ500" s="46">
        <f>IF($DS500,
IF(J500="","Debes escribir el segundo apellido del empleado. ","")
)</f>
        <v/>
      </c>
      <c r="EB500" s="46">
        <f>IF($DS500,
IF(L500="","Debes escribir la fecha de ingreso del empleado. ",
IF(ISERR(DATE(YEAR(L500),MONTH(L500),DAY(L500))), "El valor ingresado en fecha de ingreso no tiene un formato válido. ","")
)
)</f>
        <v/>
      </c>
      <c r="EC500" s="46">
        <f>IF($DS500,
IF(M500="","Debes escribir el tiempo laborado. ",
IF( IFERROR(INT(M500),1.1) &lt;&gt; IFERROR(_xlfn.NUMBERVALUE(M500),1), "El valor de los días trabajados debe ser un número entero. ", "")
)
)</f>
        <v/>
      </c>
      <c r="ED500" s="46">
        <f>IF($DS500,
IF( AND(N500&lt;&gt;"", ISERR(DATE(YEAR(N500),MONTH(N500),DAY(N500))) ), "El valor ingresado en fecha de ingreso no tiene un formato válido. ",
IF( AND(N500&lt;&gt;"", $E$6&lt;&gt;"", DATE(YEAR(N500), MONTH(N500), 1) &lt;&gt; IFERROR(DATE(MID($E$6, 1, 4), MID($E$6, 6, 2),1), "1/1/1900") ), "La fecha de retiro debe estar dentro del período liquidado. ", "")
)
)</f>
        <v/>
      </c>
      <c r="EE500" s="46">
        <f>IF($DS500,
IF(O500="","Debes seleccionar el tipo de trabajador. ",
IF(_xlfn.IFNA(VLOOKUP(O500,TIPO_DE_TRABAJADOR,1,FALSE),-1)=-1,"El tipo de trabajador no es válido (por favor seleccionarlo de la lista). ","")
)
)</f>
        <v/>
      </c>
      <c r="EF500" s="46">
        <f>IF($DS500,
IF(P500="","Debes seleccionar si es un trabajador dependiente pensionado por vejez. ",
IF(_xlfn.IFNA(VLOOKUP(P500,SUBTIPO_DE_TRABAJADOR,1,FALSE),-1)=-1,"El tipo de trabajador dependiente pensionado por vejez no es válido (por favor seleccionarlo de la lista). ","")
)
)</f>
        <v/>
      </c>
      <c r="EG500" s="46">
        <f>IF($DS500,
IF(Q500="","Debes seleccionar el tipo de contrato del trabajador. ",
IF(_xlfn.IFNA(VLOOKUP(Q500,TIPO_DE_CONTRATO,1,FALSE),-1)=-1,"El tipo de contrato del trabajador no es válido (por favor seleccionarlo de la lista). ","")
)
)</f>
        <v/>
      </c>
      <c r="EH500" s="46">
        <f>IF($DS500,
IF(R500="","Debes seleccionar si es un salario integral. ",
IF(_xlfn.IFNA(VLOOKUP(R500,SI_NO,1,FALSE),-1)=-1,"Valor no válido para salario integral (por favor seleccionarlo de la lista). ","")
)
)</f>
        <v/>
      </c>
      <c r="EI500" s="46">
        <f>IF($DS500,
IF(S500="","Debes seleccionar si el trabajador realiza actividades de riesgo. ",
IF(_xlfn.IFNA(VLOOKUP(S500,SI_NO,1,FALSE),-1)=-1,"Valor no válido para actividad de alto riesgo (por favor seleccionarlo de la lista). ","")
)
)</f>
        <v/>
      </c>
      <c r="EK500" s="46">
        <f>IF($DS500,
IF(U500="","Debes escribir el código del municipio de residencia del trabajador. ",
IF(_xlfn.IFNA(VLOOKUP(U500,MUNICIPIO,1,FALSE),-1)=-1,"El municipio de residencia del trabajador es inválido (por favor seleccionarlo de la lista). ","")
)
)</f>
        <v/>
      </c>
      <c r="EL500" s="46">
        <f>IF($DS500,
IF(V500="","Debes escribir el la dirección de residendia del trabajador. ","")
)</f>
        <v/>
      </c>
      <c r="EM500" s="46">
        <f>IF($DS500,
IF(W500="","Debes escribir la fecha de inicio de la liquidación. ",
IF(ISERR(DATE(YEAR(W500),MONTH(W500),DAY(W500))),"El valor ingresado en fecha de inicio de liquidación no tiene un formato válido. ",
IF( AND($E$6&lt;&gt;"", DATE(YEAR(W500), MONTH(W500), 1) &lt;&gt; IFERROR(DATE(MID($E$6, 1, 4), MID($E$6, 6, 2),1), "1/1/1900") ), "La fecha de inicio de la liquidación debe estar dentro del período liquidado. ", "")
)
)
)</f>
        <v/>
      </c>
      <c r="EN500" s="46">
        <f>IF($DS500,
IF(X500="","Debes escribir la fecha de fin de la liquidación. ",
IF(ISERR(DATE(YEAR(X500),MONTH(X500),DAY(X500))),"El valor ingresado en fecha de fin de liquidación no tiene un formato válido. ",
IF( AND($E$6&lt;&gt;"", DATE(YEAR(X500), MONTH(X500), 1) &lt;&gt; IFERROR(DATE(MID($E$6, 1, 4), MID($E$6, 6, 2),1), "1/1/1900") ), "La fecha de fin de la liquidación debe estar dentro del período liquidado. ", "")
)
)
)</f>
        <v/>
      </c>
      <c r="EO500" s="46">
        <f>IF($DS500,
IF(Y500="","Debes escribir la frecuencia de pago del trabajador. ",
IF(_xlfn.IFNA(VLOOKUP(Y500,PERÍODO_DE_NÓMINA,1,FALSE),-1)=-1,"La frecuencia de pago es inválida (por favor seleccionarlo de la lista). ","")
)
)</f>
        <v/>
      </c>
      <c r="EP500" s="46">
        <f>IF($DS500,
IF(Z500="","Debes escribir la fecha de pago. ",
IF(ISERR(DATE(YEAR(Z500),MONTH(Z500),DAY(Z500))), "El valor ingresado en fecha de pago no tiene un formato válido. ","")
)
)</f>
        <v/>
      </c>
      <c r="EQ500" s="46">
        <f>IF($DS500,
IF(AA500="","Debes escribir el medio de pago. ",
IF(_xlfn.IFNA(VLOOKUP(AA500,MEDIOS_DE_PAGO,1,FALSE),-1)=-1,"El medio de pago es inválido (por favor seleccionarlo de la lista). ","")
)
)</f>
        <v/>
      </c>
      <c r="ER500" s="46">
        <f>OR(AA500='Tablas '!$T$4,AA500='Tablas '!$T$7,AA500='Tablas '!$T$8,AA500='Tablas '!$T$11)</f>
        <v/>
      </c>
      <c r="ES500" s="46">
        <f>IF(AND($DS500,ER500),
IF(AB500="","Debes escribir la entidad bancaria. ",""),
""
)</f>
        <v/>
      </c>
      <c r="ET500" s="46">
        <f>IF(AND($DS500,ER500),
IF(AC500="","Debes escribir el tipo de cuenta bancaria. ",
IF(_xlfn.IFNA(VLOOKUP(AC500,TIPO_DE_CUENTA,1,FALSE),-1)=-1,"El tipo de cuenta bancaria es inválida (por favor seleccionarlo de la lista). ","")
),
""
)</f>
        <v/>
      </c>
      <c r="EU500" s="46">
        <f>IF(AND($DS500,ER500),
IF(AD500="","Debes escribir el número de cuenta bancaria. ",""),
""
)</f>
        <v/>
      </c>
      <c r="EV500" s="46">
        <f>IF($DS500,
IF(AE500="","Debes escribir el valor del sueldo básico. ",
IF( ISERR(_xlfn.NUMBERVALUE(AE500)), "El valor del sueldo básico debe ser un número válido. ", "")
)
)</f>
        <v/>
      </c>
      <c r="EW500" s="46">
        <f>IF($DS500,
IF(AF500="","Debes escribir el número de días trabajados. ",
IF( IFERROR(INT(AF500),1.1) &lt;&gt; IFERROR(_xlfn.NUMBERVALUE(AF500),1), "La cantidad de días trabajados debe ser un número entero. ", "")
)
)</f>
        <v/>
      </c>
      <c r="EX500" s="46">
        <f>IF($DS500,
IF(AG500="","Debes escribir el valor del sueldo trabajado. ",
IF( ISERR(_xlfn.NUMBERVALUE(AG500)), "El valor del sueldo trabajado debe ser un número válido. ", "")
)
)</f>
        <v/>
      </c>
      <c r="EY500" s="46">
        <f>IF($DS500,
IF( AND(AH500&lt;&gt;"", ISERR(_xlfn.NUMBERVALUE(AH500))), "El valor del auxilio de transporte debe ser un número válido. ", "")
)</f>
        <v/>
      </c>
      <c r="EZ500" s="46">
        <f>IF($DS500,
IF( AND(AI500&lt;&gt;"", ISERR(_xlfn.NUMBERVALUE(AI500))), "El valor de viáticos salariales debe ser un número válido. ", "")
)</f>
        <v/>
      </c>
      <c r="FA500" s="46">
        <f>IF($DS500,
IF( AND(AJ500&lt;&gt;"", ISERR(_xlfn.NUMBERVALUE(AJ500))), "El valor de viáticos NO salariales debe ser un número válido. ", "")
)</f>
        <v/>
      </c>
      <c r="FB500" s="46">
        <f>CONCATENATE(AK500,AL500)&lt;&gt;""</f>
        <v/>
      </c>
      <c r="FC500" s="46">
        <f>IF(AND($DS500,FB500),
IF(AK500="","Debes escribir el número de horas extras diurnas. ",
IF( IFERROR(INT(AK500),1.1) &lt;&gt; IFERROR(_xlfn.NUMBERVALUE(AK500),1), "La cantidad de horas extras diurnas debe ser un número entero. ", "")
),
""
)</f>
        <v/>
      </c>
      <c r="FD500" s="46">
        <f>IF(AND($DS500,FB500),
IF(AL500="","Debes escribir el valor de las horas extras diurnas. ",
IF( ISERR(_xlfn.NUMBERVALUE(AL500)), "El valor de las horas extras duirnas debe ser un número válido. ", "")
),
""
)</f>
        <v/>
      </c>
      <c r="FE500" s="46">
        <f>CONCATENATE(AM500,AN500)&lt;&gt;""</f>
        <v/>
      </c>
      <c r="FF500" s="46">
        <f>IF(AND($DS500,FE500),
IF(AM500="","Debes escribir el número de horas extras nocturnas. ",
IF( IFERROR(INT(AM500),1.1) &lt;&gt; IFERROR(_xlfn.NUMBERVALUE(AM500),1), "La cantidad de horas extras nocturnas debe ser un número entero. ", "")
),
""
)</f>
        <v/>
      </c>
      <c r="FG500" s="46">
        <f>IF(AND($DS500,FE500),
IF(AN500="","Debes escribir el valor de las horas extras nocturnas. ",
IF( ISERR(_xlfn.NUMBERVALUE(AN500)), "El valor de las horas extras nocturnas debe ser un número válido. ", "")
),
""
)</f>
        <v/>
      </c>
      <c r="FH500" s="46">
        <f>CONCATENATE(AO500,AP500)&lt;&gt;""</f>
        <v/>
      </c>
      <c r="FI500" s="46">
        <f>IF(AND($DS500,FH500),
IF(AO500="","Debes escribir el número de horas extras diurnas dominicales y festivas. ",
IF( IFERROR(INT(AO500),1.1) &lt;&gt; IFERROR(_xlfn.NUMBERVALUE(AO500),1), "La cantidad de horas extras diurnas dominicales y festivas debe ser un número entero. ", "")
),
""
)</f>
        <v/>
      </c>
      <c r="FJ500" s="46">
        <f>IF(AND($DS500,FH500),
IF(AP500="","Debes escribir el valor de las horas extras diurnas dominicales y festivas. ",
IF( ISERR(_xlfn.NUMBERVALUE(AP500)), "El valor de las horas extras diurnas dominicales y festivas debe ser un número válido. ", "")
),
""
)</f>
        <v/>
      </c>
      <c r="FK500" s="46">
        <f>CONCATENATE(AQ500,AR500)&lt;&gt;""</f>
        <v/>
      </c>
      <c r="FL500" s="46">
        <f>IF(AND($DS500,FK500),
IF(AQ500="","Debes escribir el número de horas extras nocturnas dominicales y festivas. ",
IF( IFERROR(INT(AQ500),1.1) &lt;&gt; IFERROR(_xlfn.NUMBERVALUE(AQ500),1), "La cantidad de horas extras nocturnas dominicales y festivas debe ser un número entero. ", "")
),
""
)</f>
        <v/>
      </c>
      <c r="FM500" s="46">
        <f>IF(AND($DS500,FK500),
IF(AR500="","Debes escribir el valor de las horas extras nocturnas dominicales y festivas. ",
IF( ISERR(_xlfn.NUMBERVALUE(AR500)), "El valor de las horas extras nocturnas dominicales y festivas debe ser un número válido. ", "")
),
""
)</f>
        <v/>
      </c>
      <c r="FN500" s="46">
        <f>CONCATENATE(AS500,AT500)&lt;&gt;""</f>
        <v/>
      </c>
      <c r="FO500" s="46">
        <f>IF(AND($DS500,FN500),
IF(AS500="","Debes escribir el número de horas recargo nocturno. ",
IF( IFERROR(INT(AS500),1.1) &lt;&gt; IFERROR(_xlfn.NUMBERVALUE(AS500),1), "La cantidad de horas recargo nocturno debe ser un número entero. ", "")
),
""
)</f>
        <v/>
      </c>
      <c r="FP500" s="46">
        <f>IF(AND($DS500,FN500),
IF(AT500="","Debes escribir el valor de las horas recargo nocturno. ",
IF( ISERR(_xlfn.NUMBERVALUE(AT500)), "El valor de las horas recargo nocturno debe ser un número válido. ", "")
),
""
)</f>
        <v/>
      </c>
      <c r="FQ500" s="46">
        <f>CONCATENATE(AU500,AV500)&lt;&gt;""</f>
        <v/>
      </c>
      <c r="FR500" s="46">
        <f>IF(AND($DS500,FQ500),
IF(AU500="","Debes escribir el número de horas recargo diurno dominical y festivo. ",
IF( IFERROR(INT(AU500),1.1) &lt;&gt; IFERROR(_xlfn.NUMBERVALUE(AU500),1), "La cantidad de horas recargo diurno dominical y festivo debe ser un número entero. ", "")
),
""
)</f>
        <v/>
      </c>
      <c r="FS500" s="46">
        <f>IF(AND($DS500,FQ500),
IF(AV500="","Debes escribir el valor de las horas recargo diurno dominical y festivo. ",
IF( ISERR(_xlfn.NUMBERVALUE(AV500)), "El valor de las horas recargo diurno dominical y festivo debe ser un número válido. ", "")
),
""
)</f>
        <v/>
      </c>
      <c r="FT500" s="46">
        <f>CONCATENATE(AW500,AX500)&lt;&gt;""</f>
        <v/>
      </c>
      <c r="FU500" s="46">
        <f>IF(AND($DS500,FT500),
IF(AW500="","Debes escribir el número de horas recargo nocturno dominical y festivo. ",
IF( IFERROR(INT(AW500),1.1) &lt;&gt; IFERROR(_xlfn.NUMBERVALUE(AW500),1), "La cantidad de horas recargo nocturno dominical y festivo debe ser un número entero. ", "")
),
""
)</f>
        <v/>
      </c>
      <c r="FV500" s="46">
        <f>IF(AND($DS500,FT500),
IF(AX500="","Debes escribir el valor de las horas recargo nocturno dominical y festivo. ",
IF( ISERR(_xlfn.NUMBERVALUE(AX500)), "El valor de las horas recargo nocturno dominical y festivo debe ser un número válido. ", "")
),
""
)</f>
        <v/>
      </c>
      <c r="FW500" s="46">
        <f>CONCATENATE(AY500,AZ500)&lt;&gt;""</f>
        <v/>
      </c>
      <c r="FX500" s="46">
        <f>IF(AND($DS500,FW500),
IF(AY500="","Debes escribir el número de días de vacaciones comunes. ",
IF( IFERROR(INT(AY500),1.1) &lt;&gt; IFERROR(_xlfn.NUMBERVALUE(AY500),1), "La cantidad de días de vacaciones comunes debe ser un número entero. ", "")
),
""
)</f>
        <v/>
      </c>
      <c r="FY500" s="46">
        <f>IF(AND($DS500,FW500),
IF(AZ500="","Debes escribir el valor de las vacaciones comunes. ",
IF( ISERR(_xlfn.NUMBERVALUE(AZ500)), "El valor de las vacaciones comunes debe ser un número válido. ", "")
),
""
)</f>
        <v/>
      </c>
      <c r="FZ500" s="46">
        <f>CONCATENATE(BA500,BB500)&lt;&gt;""</f>
        <v/>
      </c>
      <c r="GA500" s="46">
        <f>IF(AND($DS500,FZ500),
IF(BA500="","Debes escribir el número de días de vacaciones compensadas. ",
IF( IFERROR(INT(BA500),1.1) &lt;&gt; IFERROR(_xlfn.NUMBERVALUE(BA500),1), "La cantidad de días de vacaciones compensadas debe ser un número entero. ", "")
),
""
)</f>
        <v/>
      </c>
      <c r="GB500" s="46">
        <f>IF(AND($DS500,FZ500),
IF(BB500="","Debes escribir el valor de las vacaciones compensadas. ",
IF( ISERR(_xlfn.NUMBERVALUE(BB500)), "El valor de las vacaciones compensadas debe ser un número válido. ", "")
),
""
)</f>
        <v/>
      </c>
      <c r="GC500" s="46">
        <f>CONCATENATE(BC500,BD500)&lt;&gt;""</f>
        <v/>
      </c>
      <c r="GD500" s="46">
        <f>IF(AND($DS500,GC500),
IF(BC500="","Debes escribir el número de días de prima salarial. ",
IF( IFERROR(INT(BC500),1.1) &lt;&gt; IFERROR(_xlfn.NUMBERVALUE(BC500),1), "La cantidad de días de prima salarial debe ser un número entero. ", "")
),
""
)</f>
        <v/>
      </c>
      <c r="GE500" s="46">
        <f>IF(AND($DS500,GC500),
IF(BD500="","Debes escribir el valor de los días de prima salarial. ",
IF( ISERR(_xlfn.NUMBERVALUE(BD500)), "El valor de los días de prima salarial debe ser un número válido. ", "")
),
""
)</f>
        <v/>
      </c>
      <c r="GF500" s="46">
        <f>IF($DS500,
IF( AND(BE500&lt;&gt;"", ISERR(_xlfn.NUMBERVALUE(BE500))), "El valor de la prima NO saliarial debe ser un número válido. ", "")
)</f>
        <v/>
      </c>
      <c r="GG500" s="46">
        <f>CONCATENATE(BF500,BG500,BH500)&lt;&gt;""</f>
        <v/>
      </c>
      <c r="GH500" s="46">
        <f>IF(AND($DS500,GG500),
IF(BF500="","Debes escribir el valor de las cesantías. ",
IF( ISERR(_xlfn.NUMBERVALUE(BF500)), "El valor de las cesantías debe ser un número válido. ", "")
),
""
)</f>
        <v/>
      </c>
      <c r="GI500" s="46">
        <f>IF(AND($DS500,GG500),
IF(BG500="","Debes escribir el % de cesantías. ",
IF( ISERR(_xlfn.NUMBERVALUE(BG500)), "El % de cesantías debe ser un número válido. ", "")
),
""
)</f>
        <v/>
      </c>
      <c r="GJ500" s="46">
        <f>IF(AND($DS500,GG500),
IF(BH500="","Debes escribir el valor de intereses de cesantías. ",
IF( ISERR(_xlfn.NUMBERVALUE(BH500)), "El valor de intereses de cesantías debe ser un número válido. ", "")
),
""
)</f>
        <v/>
      </c>
      <c r="GK500" s="46">
        <f>CONCATENATE(BI500,BJ500,BK500)&lt;&gt;""</f>
        <v/>
      </c>
      <c r="GL500" s="46">
        <f>IF(AND($DS500,GK500),
IF(BI500="","Debes escribir el número de días de incapacidad. ",
IF( IFERROR(INT(BI500),1.1) &lt;&gt; IFERROR(_xlfn.NUMBERVALUE(BI500),1), "La cantidad de días de incapacidad debe ser un número entero. ", "")
),
""
)</f>
        <v/>
      </c>
      <c r="GM500" s="46">
        <f>IF(AND($DS500,GK500),
IF(BJ500="","Debes escribir el tipo de incapacidad. ",
IF(_xlfn.IFNA(VLOOKUP(BJ500,TIPO_DE_INCAPACIDAD,1,FALSE),-1)=-1,"El tipo de incapacidad es inválida (por favor seleccionarlo de la lista). ","")
),
""
)</f>
        <v/>
      </c>
      <c r="GN500" s="46">
        <f>IF(AND($DS500,GK500),
IF(BK500="","Debes escribir el valor de la incapacidad. ",
IF( ISERR(_xlfn.NUMBERVALUE(BK500)), "El valor de la incapacidad debe ser un número válido. ", "")
),
""
)</f>
        <v/>
      </c>
      <c r="GO500" s="46">
        <f>CONCATENATE(BL500,BM500)&lt;&gt;""</f>
        <v/>
      </c>
      <c r="GP500" s="46">
        <f>IF(AND($DS500,GO500),
IF(BL500="","Debes escribir el número de días de licencia de maternidad o paternidad. ",
IF( IFERROR(INT(BL500),1.1) &lt;&gt; IFERROR(_xlfn.NUMBERVALUE(BL500),1), "La cantidad de días de licencia de maternidad o paternidad debe ser un número entero. ", "")
),
""
)</f>
        <v/>
      </c>
      <c r="GQ500" s="46">
        <f>IF(AND($DS500,GO500),
IF(BM500="","Debes escribir el valor de la licencia de maternidad o paternidad. ",
IF( ISERR(_xlfn.NUMBERVALUE(BM500)), "El valor de la licencia de maternidad o paternidad debe ser un número válido. ", "")
),
""
)</f>
        <v/>
      </c>
      <c r="GR500" s="46">
        <f>CONCATENATE(BN500,BO500)&lt;&gt;""</f>
        <v/>
      </c>
      <c r="GS500" s="46">
        <f>IF(AND($DS500,GR500),
IF(BN500="","Debes escribir el número de días de licencia remunerada. ",
IF( IFERROR(INT(BN500),1.1) &lt;&gt; IFERROR(_xlfn.NUMBERVALUE(BN500),1), "La cantidad de días de licencia remunerada debe ser un número entero. ", "")
),
""
)</f>
        <v/>
      </c>
      <c r="GT500" s="46">
        <f>IF(AND($DS500,GR500),
IF(BO500="","Debes escribir el valor de la licencia remunerada. ",
IF( ISERR(_xlfn.NUMBERVALUE(BO500)), "El valor de la licencia remunerada debe ser un número válido. ", "")
),
""
)</f>
        <v/>
      </c>
      <c r="GU500" s="46">
        <f>IF($DS500,
IF( AND(BP500&lt;&gt;"", ISERR(_xlfn.NUMBERVALUE(BP500))), "El valor de la licencia NO remunerada debe ser un número válido. ", "")
)</f>
        <v/>
      </c>
      <c r="GV500" s="46">
        <f>IF($DS500,
IF( AND(BQ500&lt;&gt;"", ISERR(_xlfn.NUMBERVALUE(BQ500))), "El valor de auxilios salariales debe ser un número válido. ", "")
)</f>
        <v/>
      </c>
      <c r="GW500" s="46">
        <f>IF($DS500,
IF( AND(BR500&lt;&gt;"", ISERR(_xlfn.NUMBERVALUE(BR500))), "El valor de auxilios NO salariales debe ser un número válido. ", "")
)</f>
        <v/>
      </c>
      <c r="GX500" s="46">
        <f>IF($DS500,
IF( AND(BS500&lt;&gt;"", ISERR(_xlfn.NUMBERVALUE(BS500))), "El valor de bonos salariales debe ser un número válido. ", "")
)</f>
        <v/>
      </c>
      <c r="GY500" s="46">
        <f>IF($DS500,
IF( AND(BT500&lt;&gt;"", ISERR(_xlfn.NUMBERVALUE(BT500))), "El valor de bonos NO salariales debe ser un número válido. ", "")
)</f>
        <v/>
      </c>
      <c r="GZ500" s="46">
        <f>IF($DS500,
IF( AND(BU500&lt;&gt;"", ISERR(_xlfn.NUMBERVALUE(BU500))), "El valor de bonos salariales de alimentación debe ser un número válido. ", "")
)</f>
        <v/>
      </c>
      <c r="HA500" s="46">
        <f>IF($DS500,
IF( AND(BV500&lt;&gt;"", ISERR(_xlfn.NUMBERVALUE(BV500))), "El valor de bonos NO salariales de alimentación debe ser un número válido. ", "")
)</f>
        <v/>
      </c>
      <c r="HB500" s="46">
        <f>IF($DS500,
IF( AND(BW500&lt;&gt;"", ISERR(_xlfn.NUMBERVALUE(BW500))), "El valor de bonificaciones salariales debe ser un número válido. ", "")
)</f>
        <v/>
      </c>
      <c r="HC500" s="46">
        <f>IF($DS500,
IF( AND(BX500&lt;&gt;"", ISERR(_xlfn.NUMBERVALUE(BX500))), "El valor de bonificaciones NO salariales debe ser un número válido. ", "")
)</f>
        <v/>
      </c>
      <c r="HD500" s="46">
        <f>IF($DS500,
IF( AND(BY500&lt;&gt;"", ISERR(_xlfn.NUMBERVALUE(BY500))), "El valor de compensaciones ordinarias debe ser un número válido. ", "")
)</f>
        <v/>
      </c>
      <c r="HE500" s="46">
        <f>IF($DS500,
IF( AND(BZ500&lt;&gt;"", ISERR(_xlfn.NUMBERVALUE(BZ500))), "El valor de compensaciones extraordinarias debe ser un número válido. ", "")
)</f>
        <v/>
      </c>
      <c r="HF500" s="46">
        <f>IF($DS500,
IF( AND(CA500&lt;&gt;"", ISERR(_xlfn.NUMBERVALUE(CA500))), "El valor de comisiones debe ser un número válido. ", "")
)</f>
        <v/>
      </c>
      <c r="HG500" s="46">
        <f>IF($DS500,
IF( AND(CB500&lt;&gt;"", ISERR(_xlfn.NUMBERVALUE(CB500))), "El valor de ausencia por huega debe ser un número válido. ", "")
)</f>
        <v/>
      </c>
      <c r="HH500" s="46">
        <f>IF($DS500,
IF( AND(CC500&lt;&gt;"", ISERR(_xlfn.NUMBERVALUE(CC500))), "El valor de anticipos debe ser un número válido. ", "")
)</f>
        <v/>
      </c>
      <c r="HI500" s="46">
        <f>IF($DS500,
IF( AND(CD500&lt;&gt;"", ISERR(_xlfn.NUMBERVALUE(CD500))), "El valor de pagos a terceros debe ser un número válido. ", "")
)</f>
        <v/>
      </c>
      <c r="HJ500" s="46">
        <f>IF($DS500,
IF( AND(CE500&lt;&gt;"", ISERR(_xlfn.NUMBERVALUE(CE500))), "El valor de dotación debe ser un número válido. ", "")
)</f>
        <v/>
      </c>
      <c r="HK500" s="46">
        <f>IF($DS500,
IF( AND(CF500&lt;&gt;"", ISERR(_xlfn.NUMBERVALUE(CF500))), "El valor de apoyo sostenibilidad debe ser un número válido. ", "")
)</f>
        <v/>
      </c>
      <c r="HL500" s="46">
        <f>IF($DS500,
IF( AND(CG500&lt;&gt;"", ISERR(_xlfn.NUMBERVALUE(CG500))), "El valor de teletrabajo debe ser un número válido. ", "")
)</f>
        <v/>
      </c>
      <c r="HM500" s="46">
        <f>IF($DS500,
IF( AND(CH500&lt;&gt;"", ISERR(_xlfn.NUMBERVALUE(CH500))), "El valor de bonificación de retiro debe ser un número válido. ", "")
)</f>
        <v/>
      </c>
      <c r="HN500" s="46">
        <f>IF($DS500,
IF( AND(CI500&lt;&gt;"", ISERR(_xlfn.NUMBERVALUE(CI500))), "El valor de indemnización de retiro debe ser un número válido. ", "")
)</f>
        <v/>
      </c>
      <c r="HO500" s="46">
        <f>IF($DS500,
IF( AND(CJ500&lt;&gt;"", ISERR(_xlfn.NUMBERVALUE(CJ500))), "El valor de reintegros debe ser un número válido. ", "")
)</f>
        <v/>
      </c>
      <c r="HP500" s="46">
        <f>CONCATENATE(CK500,CL500,CM500)&lt;&gt;""</f>
        <v/>
      </c>
      <c r="HQ500" s="46">
        <f>IF(AND($DS500,HP500),
IF(CK500="","Debes escribir la descripción de otro concepto no categorizado. ",""),
""
)</f>
        <v/>
      </c>
      <c r="HR500" s="46">
        <f>IF(AND($DS500,HP500),
IF(CONCATENATE(CL500,CM500)="","Debes escribir al menos un valor de concepto no categorizado (salarial o no salarial). ",
IF(ISERR(_xlfn.NUMBERVALUE(CL500)),"El valor salarial concepto no categorizado debe ser un número válido. ","")
),
""
)</f>
        <v/>
      </c>
      <c r="HS500" s="46">
        <f>IF(AND($DS500,HP500),
IF(CONCATENATE(CL500,CM500)="","Debes escribir al menos un valor de concepto no categorizado (salarial o no salarial). ",
IF(ISERR(_xlfn.NUMBERVALUE(CM500)),"El valor NO salarial concepto no categorizado debe ser un número válido. ","")
),
""
)</f>
        <v/>
      </c>
      <c r="HT500" s="46">
        <f>IF($DS500,
IF(CN500="","Debes escribir el porcentaje del aporte a salud. ",
IF( ISERR(_xlfn.NUMBERVALUE(CN500)), "El valor del porcentaje del aporte a salud debe ser un número válido. ", "")
)
)</f>
        <v/>
      </c>
      <c r="HU500" s="46">
        <f>IF($DS500,
IF(CO500="","Debes escribir el valor del aporte a salud. ",
IF( ISERR(_xlfn.NUMBERVALUE(CO500)), "El valor del aporte a salud debe ser un número válido. ", "")
)
)</f>
        <v/>
      </c>
      <c r="HV500" s="46">
        <f>IF($DS500,
IF( AND(CP500&lt;&gt;"", ISERR(_xlfn.NUMBERVALUE(CP500))), "El valor plan complementario debe ser un número válido. ", "")
)</f>
        <v/>
      </c>
      <c r="HW500" s="46">
        <f>IF($DS500,
IF(CQ500="","Debes escribir el porcentaje del aporte a pensión. ",
IF( ISERR(_xlfn.NUMBERVALUE(CQ500)), "El valor del porcentaje del aporte a pensión debe ser un número válido. ", "")
)
)</f>
        <v/>
      </c>
      <c r="HX500" s="46">
        <f>IF($DS500,
IF(CR500="","Debes escribir el valor del aporte a pensión. ",
IF( ISERR(_xlfn.NUMBERVALUE(CR500)), "El valor del aporte a salud debe ser un número válido. ", "")
)
)</f>
        <v/>
      </c>
      <c r="HY500" s="46">
        <f>IF($DS500,
IF( AND(CS500&lt;&gt;"", ISERR(_xlfn.NUMBERVALUE(CS500))), "El valor pensión voluntaria debe ser un número válido. ", "")
)</f>
        <v/>
      </c>
      <c r="HZ500" s="46">
        <f>CONCATENATE(CT500,CU500,CV500,CW500)&lt;&gt;""</f>
        <v/>
      </c>
      <c r="IA500" s="46">
        <f>IF(AND($DS500,HZ500),
IF(CT500="","Debes escribir el % del fondo de seguridad pensional. ",
IF( ISERR(_xlfn.NUMBERVALUE(CT500)), "El % del fondo de seguridad debe ser un número válido. ", "")
),
""
)</f>
        <v/>
      </c>
      <c r="IB500" s="46">
        <f>IF(AND($DS500,HZ500),
IF(CU500="","Debes escribir el valor del aporte al fondo de solidaridad pensional. ",
IF( ISERR(_xlfn.NUMBERVALUE(CU500)), "El valor del aporte al fondo de solidaridad pensional debe ser un número válido. ", "")
),
""
)</f>
        <v/>
      </c>
      <c r="IC500" s="46">
        <f>IF(AND($DS500,HZ500),
IF(CV500="","Debes escribir el % del fondo de subsistencia. ",
IF( ISERR(_xlfn.NUMBERVALUE(CV500)), "El % del fondo de subsistencia debe ser un número válido. ", "")
),
""
)</f>
        <v/>
      </c>
      <c r="ID500" s="46">
        <f>IF(AND($DS500,HZ500),
IF(CW500="","Debes escribir el valor del fondo de subsistencia. ",
IF( ISERR(_xlfn.NUMBERVALUE(CW500)), "El valor del fondo de subsistencia debe ser un número válido. ", "")
),
""
)</f>
        <v/>
      </c>
      <c r="IE500" s="46">
        <f>CONCATENATE(CX500,CY500)&lt;&gt;""</f>
        <v/>
      </c>
      <c r="IF500" s="46">
        <f>IF(AND($DS500,IE500),
IF(CX500="","Debes escribir el % de sindicato. ",
IF( ISERR(_xlfn.NUMBERVALUE(CX500)), "El % de sindicato debe ser un número válido. ", "")
),
""
)</f>
        <v/>
      </c>
      <c r="IG500" s="46">
        <f>IF(AND($DS500,IE500),
IF(CY500="","Debes escribir el valor del sindicato. ",
IF( ISERR(_xlfn.NUMBERVALUE(CY500)), "El valor del sindicato debe ser un número válido. ", "")
),
""
)</f>
        <v/>
      </c>
      <c r="IH500" s="46">
        <f>IF($DS500,
IF( AND(CZ500&lt;&gt;"", ISERR(_xlfn.NUMBERVALUE(CZ500))), "El valor de sanción pública debe ser un número válido. ", "")
)</f>
        <v/>
      </c>
      <c r="II500" s="46">
        <f>IF($DS500,
IF( AND(DA500&lt;&gt;"", ISERR(_xlfn.NUMBERVALUE(DA500))), "El valor de sanción privada debe ser un número válido. ", "")
)</f>
        <v/>
      </c>
      <c r="IJ500" s="46">
        <f>CONCATENATE(DB500,DC500)&lt;&gt;""</f>
        <v/>
      </c>
      <c r="IK500" s="46">
        <f>IF(AND($DS500,IJ500),
IF(DB500="","Debes escribir la descripción de libranza. ",""),
""
)</f>
        <v/>
      </c>
      <c r="IL500" s="46">
        <f>IF(AND($DS500,IJ500),
IF(DC500="","Debes escribir la cuota libranza. ",
IF(ISERR(_xlfn.NUMBERVALUE(DC500)),"El valor de la cuota libranza debe ser un número válido. ","")
),
""
)</f>
        <v/>
      </c>
      <c r="IM500" s="46">
        <f>IF($DS500,
IF( AND(DD500&lt;&gt;"", ISERR(_xlfn.NUMBERVALUE(DD500))), "El valor de pagos a terceros debe ser un número válido. ", "")
)</f>
        <v/>
      </c>
      <c r="IN500" s="46">
        <f>IF($DS500,
IF( AND(DE500&lt;&gt;"", ISERR(_xlfn.NUMBERVALUE(DE500))), "El valor de anticipos debe ser un número válido. ", "")
)</f>
        <v/>
      </c>
      <c r="IO500" s="46">
        <f>IF($DS500,
IF( AND(DF500&lt;&gt;"", ISERR(_xlfn.NUMBERVALUE(DF500))), "El valor de AFC debe ser un número válido. ", "")
)</f>
        <v/>
      </c>
      <c r="IP500" s="46">
        <f>IF($DS500,
IF( AND(DG500&lt;&gt;"", ISERR(_xlfn.NUMBERVALUE(DG500))), "El valor de rete-fuente debe ser un número válido. ", "")
)</f>
        <v/>
      </c>
      <c r="IQ500" s="46">
        <f>IF($DS500,
IF( AND(DH500&lt;&gt;"", ISERR(_xlfn.NUMBERVALUE(DH500))), "El valor de cooperativa de trabajo debe ser un número válido. ", "")
)</f>
        <v/>
      </c>
      <c r="IR500" s="46">
        <f>IF($DS500,
IF( AND(DI500&lt;&gt;"", ISERR(_xlfn.NUMBERVALUE(DI500))), "El valor de embargo fiscal debe ser un número válido. ", "")
)</f>
        <v/>
      </c>
      <c r="IS500" s="46">
        <f>IF($DS500,
IF( AND(DJ500&lt;&gt;"", ISERR(_xlfn.NUMBERVALUE(DJ500))), "El valor de educación debe ser un número válido. ", "")
)</f>
        <v/>
      </c>
      <c r="IT500" s="46">
        <f>IF($DS500,
IF( AND(DK500&lt;&gt;"", ISERR(_xlfn.NUMBERVALUE(DK500))), "El valor de reintegro debe ser un número válido. ", "")
)</f>
        <v/>
      </c>
      <c r="IU500" s="46">
        <f>IF($DS500,
IF( AND(DL500&lt;&gt;"", ISERR(_xlfn.NUMBERVALUE(DL500))), "El valor de deuda debe ser un número válido. ", "")
)</f>
        <v/>
      </c>
      <c r="IV500" s="46">
        <f>IF($DS500,
IF( AND(DM500&lt;&gt;"", ISERR(_xlfn.NUMBERVALUE(DM500))), "El valor de otras deducciones debe ser un número válido. ", "")
)</f>
        <v/>
      </c>
      <c r="IW500" s="46">
        <f>IF($DS500,
IF(DN500="","Debes escribir el valor de los devengos totales. ",
IF( ISERR(_xlfn.NUMBERVALUE(DN500)), "El valor de los devengos totales debe ser un número válido. ", "")
)
)</f>
        <v/>
      </c>
      <c r="IX500" s="46">
        <f>IF($DS500,
IF(DO500="","Debes escribir el valor de las deducciones totales. ",
IF( ISERR(_xlfn.NUMBERVALUE(DO500)), "El valor de las deducciones totales debe ser un número válido. ", "")
)
)</f>
        <v/>
      </c>
      <c r="IY500" s="46">
        <f>IF($DS500,
IF(DP500="","Debes escribir el valor del salario total. ",
IF( ISERR(_xlfn.NUMBERVALUE(DP500)), "El valor del salario total debe ser un número válido. ", "")
)
)</f>
        <v/>
      </c>
    </row>
    <row r="501">
      <c r="B501" s="48" t="n">
        <v>489</v>
      </c>
      <c r="C501" s="61">
        <f>IF(AND(DS501,DP501&lt;&gt;""),
IF(DQ501="","OK","Error"),
""
)</f>
        <v/>
      </c>
      <c r="D501" s="53" t="n"/>
      <c r="E501" s="52" t="n"/>
      <c r="F501" s="112" t="n"/>
      <c r="G501" s="52" t="n"/>
      <c r="H501" s="53" t="n"/>
      <c r="I501" s="52" t="n"/>
      <c r="J501" s="52" t="n"/>
      <c r="K501" s="53" t="n"/>
      <c r="L501" s="55" t="n"/>
      <c r="M501" s="108" t="n"/>
      <c r="N501" s="56" t="n"/>
      <c r="O501" s="52" t="n"/>
      <c r="P501" s="52" t="n"/>
      <c r="Q501" s="52" t="n"/>
      <c r="R501" s="52" t="n"/>
      <c r="S501" s="52" t="n"/>
      <c r="T501" s="53" t="n"/>
      <c r="U501" s="52" t="n"/>
      <c r="V501" s="52" t="n"/>
      <c r="W501" s="55" t="n"/>
      <c r="X501" s="55" t="n"/>
      <c r="Y501" s="52" t="n"/>
      <c r="Z501" s="55" t="n"/>
      <c r="AA501" s="52" t="n"/>
      <c r="AB501" s="53" t="n"/>
      <c r="AC501" s="53" t="n"/>
      <c r="AD501" s="53" t="n"/>
      <c r="AE501" s="177" t="n"/>
      <c r="AF501" s="113" t="n"/>
      <c r="AG501" s="177" t="n"/>
      <c r="AH501" s="178" t="n"/>
      <c r="AI501" s="178" t="n"/>
      <c r="AJ501" s="178" t="n"/>
      <c r="AK501" s="114" t="n"/>
      <c r="AL501" s="178" t="n"/>
      <c r="AM501" s="114" t="n"/>
      <c r="AN501" s="178" t="n"/>
      <c r="AO501" s="114" t="n"/>
      <c r="AP501" s="178" t="n"/>
      <c r="AQ501" s="114" t="n"/>
      <c r="AR501" s="178" t="n"/>
      <c r="AS501" s="114" t="n"/>
      <c r="AT501" s="178" t="n"/>
      <c r="AU501" s="114" t="n"/>
      <c r="AV501" s="178" t="n"/>
      <c r="AW501" s="114" t="n"/>
      <c r="AX501" s="178" t="n"/>
      <c r="AY501" s="114" t="n"/>
      <c r="AZ501" s="178" t="n"/>
      <c r="BA501" s="114" t="n"/>
      <c r="BB501" s="178" t="n"/>
      <c r="BC501" s="114" t="n"/>
      <c r="BD501" s="178" t="n"/>
      <c r="BE501" s="178" t="n"/>
      <c r="BF501" s="178" t="n"/>
      <c r="BG501" s="59" t="n"/>
      <c r="BH501" s="178" t="n"/>
      <c r="BI501" s="114" t="n"/>
      <c r="BJ501" s="53" t="n"/>
      <c r="BK501" s="178" t="n"/>
      <c r="BL501" s="114" t="n"/>
      <c r="BM501" s="178" t="n"/>
      <c r="BN501" s="114" t="n"/>
      <c r="BO501" s="178" t="n"/>
      <c r="BP501" s="178" t="n"/>
      <c r="BQ501" s="178" t="n"/>
      <c r="BR501" s="178" t="n"/>
      <c r="BS501" s="178" t="n"/>
      <c r="BT501" s="178" t="n"/>
      <c r="BU501" s="178" t="n"/>
      <c r="BV501" s="178" t="n"/>
      <c r="BW501" s="178" t="n"/>
      <c r="BX501" s="178" t="n"/>
      <c r="BY501" s="178" t="n"/>
      <c r="BZ501" s="178" t="n"/>
      <c r="CA501" s="178" t="n"/>
      <c r="CB501" s="178" t="n"/>
      <c r="CC501" s="178" t="n"/>
      <c r="CD501" s="178" t="n"/>
      <c r="CE501" s="178" t="n"/>
      <c r="CF501" s="178" t="n"/>
      <c r="CG501" s="178" t="n"/>
      <c r="CH501" s="178" t="n"/>
      <c r="CI501" s="178" t="n"/>
      <c r="CJ501" s="178" t="n"/>
      <c r="CK501" s="53" t="n"/>
      <c r="CL501" s="178" t="n"/>
      <c r="CM501" s="178" t="n"/>
      <c r="CN501" s="60" t="n"/>
      <c r="CO501" s="177" t="n"/>
      <c r="CP501" s="178" t="n"/>
      <c r="CQ501" s="60" t="n"/>
      <c r="CR501" s="177" t="n"/>
      <c r="CS501" s="178" t="n"/>
      <c r="CT501" s="59" t="n"/>
      <c r="CU501" s="178" t="n"/>
      <c r="CV501" s="59" t="n"/>
      <c r="CW501" s="178" t="n"/>
      <c r="CX501" s="59" t="n"/>
      <c r="CY501" s="178" t="n"/>
      <c r="CZ501" s="178" t="n"/>
      <c r="DA501" s="178" t="n"/>
      <c r="DB501" s="53" t="n"/>
      <c r="DC501" s="178" t="n"/>
      <c r="DD501" s="178" t="n"/>
      <c r="DE501" s="178" t="n"/>
      <c r="DF501" s="178" t="n"/>
      <c r="DG501" s="178" t="n"/>
      <c r="DH501" s="178" t="n"/>
      <c r="DI501" s="178" t="n"/>
      <c r="DJ501" s="178" t="n"/>
      <c r="DK501" s="178" t="n"/>
      <c r="DL501" s="178" t="n"/>
      <c r="DM501" s="178" t="n"/>
      <c r="DN501" s="177" t="n"/>
      <c r="DO501" s="177" t="n"/>
      <c r="DP501" s="177" t="n"/>
      <c r="DQ501" s="76">
        <f>IF(AND(DS501,DP501&lt;&gt;""),
CONCATENATE(DT501,DU501,DV501,DW501,DX501,DY501,DZ501,EA501,EB501,EC501,ED501,EE501,EF501,EG501,EH501,EI501,EJ501,EK501,EL501,EM501,EN501,EO501,EP501,EQ501,ES501,ET501,EU501,EV501,EW501,EX501,EY501,EZ501,FA501,FC501,FD501,FF501,FG501,FI501,FJ501,FL501,FM501,FO501,FP501,FR501,FS501,FU501,FV501,FX501,FY501,GA501,GB501,GD501,GE501,GF501,GH501,GI501,GJ501,GL501,GM501,GN501,GP501,GQ501,GS501,GT501,GU501,GV501,GW501,GX501,GY501,GZ501,HA501,HB501,HC501,HD501,HE501,HF501,HG501,HH501,HI501,HJ501,HK501,HL501,HM501,HN501,HO501,HQ501,HR501,HS501,HT501,HU501,HV501,HW501,HX501,HY501,IA501,IB501,IC501,ID501,IF501,IG501,IH501,II501,IK501,IL501,IM501,IN501,IO501,IP501,IQ501,IR501,IS501,IT501,IU501,IV501,IW501,IX501,IY501,IZ501),
""
)</f>
        <v/>
      </c>
      <c r="DR501" s="53" t="n"/>
      <c r="DS501" s="46">
        <f>CONCATENATE(D501,$E501,$F501,$G501,H501,$I501,$J501,K501,$L501,$M501,N501,$O501,$P501,$Q501,$R501,$S501,T501,$U501,$V501,$W501,$X501,$Y501,$Z501,$AA501,AB501,AC501,AD501,$AE501,$AF501,$AG501,AH501,AI501,AJ501,AK501,AL501,AM501,AN501,AO501,AP501,AQ501,AR501,AS501,AT501,AU501,AV501,AW501,AX501,AY501,AZ501,BA501,BB501,BC501,BD501,BE501,BF501,BG501,BH501,BI501,BJ501,BK501,BL501,BM501,BN501,BO501,BP501,BQ501,BR501,BS501,BT501,BU501,BV501,BW501,BX501,BY501,BZ501,CA501,CB501,CC501,CD501,CE501,CF501,CG501,CH501,CI501,CJ501,CK501,CL501,CM501,$CN501,$CO501,CP501,$CQ501,$CR501,CS501,CT501,CU501,CV501,CW501,CX501,CY501,CZ501,DA501,DB501,DC501,DD501,DE501,DF501,DG501,DH501,DI501,DJ501,DK501,DL501,DM501,$DN501,$DO501,$DP501,DR501)&lt;&gt;""</f>
        <v/>
      </c>
      <c r="DT501" s="46">
        <f>IF(AND($DS501,$E$4&lt;&gt;""),
IF(LEFT($E$4,2) = "1.",
IF(D501&lt;&gt;"","El CUNE sólo se envía en operaciones de novedad o ajuste. ",""),
IF(D501="","Debes escribir un CUNE válido para realizar operaciones de novedad o ajuste. ","")),
""
)</f>
        <v/>
      </c>
      <c r="DU501" s="46">
        <f>IF($DS501,
IF(E501="","Debes seleccionar el tipo de documento del empleado. ",
IF(_xlfn.IFNA(VLOOKUP(E501,TIPO_DE_DOCUMENTO,1,FALSE),-1)=-1,"El tipo de documento no es válido (por favor seleccionarlo de la lista). ","")
)
)</f>
        <v/>
      </c>
      <c r="DV501" s="46">
        <f>IF($DS501,
IF(F501="","Debes escribir el número de documento del empleado. ","")
)</f>
        <v/>
      </c>
      <c r="DW501" s="46">
        <f>IF($DS501,
IF(G501="","Debes escribir el primer nombre del empleado. ","")
)</f>
        <v/>
      </c>
      <c r="DY501" s="46">
        <f>IF($DS501,
IF(I501="","Debes escribir el primer apellido del empleado. ","")
)</f>
        <v/>
      </c>
      <c r="DZ501" s="46">
        <f>IF($DS501,
IF(J501="","Debes escribir el segundo apellido del empleado. ","")
)</f>
        <v/>
      </c>
      <c r="EB501" s="46">
        <f>IF($DS501,
IF(L501="","Debes escribir la fecha de ingreso del empleado. ",
IF(ISERR(DATE(YEAR(L501),MONTH(L501),DAY(L501))), "El valor ingresado en fecha de ingreso no tiene un formato válido. ","")
)
)</f>
        <v/>
      </c>
      <c r="EC501" s="46">
        <f>IF($DS501,
IF(M501="","Debes escribir el tiempo laborado. ",
IF( IFERROR(INT(M501),1.1) &lt;&gt; IFERROR(_xlfn.NUMBERVALUE(M501),1), "El valor de los días trabajados debe ser un número entero. ", "")
)
)</f>
        <v/>
      </c>
      <c r="ED501" s="46">
        <f>IF($DS501,
IF( AND(N501&lt;&gt;"", ISERR(DATE(YEAR(N501),MONTH(N501),DAY(N501))) ), "El valor ingresado en fecha de ingreso no tiene un formato válido. ",
IF( AND(N501&lt;&gt;"", $E$6&lt;&gt;"", DATE(YEAR(N501), MONTH(N501), 1) &lt;&gt; IFERROR(DATE(MID($E$6, 1, 4), MID($E$6, 6, 2),1), "1/1/1900") ), "La fecha de retiro debe estar dentro del período liquidado. ", "")
)
)</f>
        <v/>
      </c>
      <c r="EE501" s="46">
        <f>IF($DS501,
IF(O501="","Debes seleccionar el tipo de trabajador. ",
IF(_xlfn.IFNA(VLOOKUP(O501,TIPO_DE_TRABAJADOR,1,FALSE),-1)=-1,"El tipo de trabajador no es válido (por favor seleccionarlo de la lista). ","")
)
)</f>
        <v/>
      </c>
      <c r="EF501" s="46">
        <f>IF($DS501,
IF(P501="","Debes seleccionar si es un trabajador dependiente pensionado por vejez. ",
IF(_xlfn.IFNA(VLOOKUP(P501,SUBTIPO_DE_TRABAJADOR,1,FALSE),-1)=-1,"El tipo de trabajador dependiente pensionado por vejez no es válido (por favor seleccionarlo de la lista). ","")
)
)</f>
        <v/>
      </c>
      <c r="EG501" s="46">
        <f>IF($DS501,
IF(Q501="","Debes seleccionar el tipo de contrato del trabajador. ",
IF(_xlfn.IFNA(VLOOKUP(Q501,TIPO_DE_CONTRATO,1,FALSE),-1)=-1,"El tipo de contrato del trabajador no es válido (por favor seleccionarlo de la lista). ","")
)
)</f>
        <v/>
      </c>
      <c r="EH501" s="46">
        <f>IF($DS501,
IF(R501="","Debes seleccionar si es un salario integral. ",
IF(_xlfn.IFNA(VLOOKUP(R501,SI_NO,1,FALSE),-1)=-1,"Valor no válido para salario integral (por favor seleccionarlo de la lista). ","")
)
)</f>
        <v/>
      </c>
      <c r="EI501" s="46">
        <f>IF($DS501,
IF(S501="","Debes seleccionar si el trabajador realiza actividades de riesgo. ",
IF(_xlfn.IFNA(VLOOKUP(S501,SI_NO,1,FALSE),-1)=-1,"Valor no válido para actividad de alto riesgo (por favor seleccionarlo de la lista). ","")
)
)</f>
        <v/>
      </c>
      <c r="EK501" s="46">
        <f>IF($DS501,
IF(U501="","Debes escribir el código del municipio de residencia del trabajador. ",
IF(_xlfn.IFNA(VLOOKUP(U501,MUNICIPIO,1,FALSE),-1)=-1,"El municipio de residencia del trabajador es inválido (por favor seleccionarlo de la lista). ","")
)
)</f>
        <v/>
      </c>
      <c r="EL501" s="46">
        <f>IF($DS501,
IF(V501="","Debes escribir el la dirección de residendia del trabajador. ","")
)</f>
        <v/>
      </c>
      <c r="EM501" s="46">
        <f>IF($DS501,
IF(W501="","Debes escribir la fecha de inicio de la liquidación. ",
IF(ISERR(DATE(YEAR(W501),MONTH(W501),DAY(W501))),"El valor ingresado en fecha de inicio de liquidación no tiene un formato válido. ",
IF( AND($E$6&lt;&gt;"", DATE(YEAR(W501), MONTH(W501), 1) &lt;&gt; IFERROR(DATE(MID($E$6, 1, 4), MID($E$6, 6, 2),1), "1/1/1900") ), "La fecha de inicio de la liquidación debe estar dentro del período liquidado. ", "")
)
)
)</f>
        <v/>
      </c>
      <c r="EN501" s="46">
        <f>IF($DS501,
IF(X501="","Debes escribir la fecha de fin de la liquidación. ",
IF(ISERR(DATE(YEAR(X501),MONTH(X501),DAY(X501))),"El valor ingresado en fecha de fin de liquidación no tiene un formato válido. ",
IF( AND($E$6&lt;&gt;"", DATE(YEAR(X501), MONTH(X501), 1) &lt;&gt; IFERROR(DATE(MID($E$6, 1, 4), MID($E$6, 6, 2),1), "1/1/1900") ), "La fecha de fin de la liquidación debe estar dentro del período liquidado. ", "")
)
)
)</f>
        <v/>
      </c>
      <c r="EO501" s="46">
        <f>IF($DS501,
IF(Y501="","Debes escribir la frecuencia de pago del trabajador. ",
IF(_xlfn.IFNA(VLOOKUP(Y501,PERÍODO_DE_NÓMINA,1,FALSE),-1)=-1,"La frecuencia de pago es inválida (por favor seleccionarlo de la lista). ","")
)
)</f>
        <v/>
      </c>
      <c r="EP501" s="46">
        <f>IF($DS501,
IF(Z501="","Debes escribir la fecha de pago. ",
IF(ISERR(DATE(YEAR(Z501),MONTH(Z501),DAY(Z501))), "El valor ingresado en fecha de pago no tiene un formato válido. ","")
)
)</f>
        <v/>
      </c>
      <c r="EQ501" s="46">
        <f>IF($DS501,
IF(AA501="","Debes escribir el medio de pago. ",
IF(_xlfn.IFNA(VLOOKUP(AA501,MEDIOS_DE_PAGO,1,FALSE),-1)=-1,"El medio de pago es inválido (por favor seleccionarlo de la lista). ","")
)
)</f>
        <v/>
      </c>
      <c r="ER501" s="46">
        <f>OR(AA501='Tablas '!$T$4,AA501='Tablas '!$T$7,AA501='Tablas '!$T$8,AA501='Tablas '!$T$11)</f>
        <v/>
      </c>
      <c r="ES501" s="46">
        <f>IF(AND($DS501,ER501),
IF(AB501="","Debes escribir la entidad bancaria. ",""),
""
)</f>
        <v/>
      </c>
      <c r="ET501" s="46">
        <f>IF(AND($DS501,ER501),
IF(AC501="","Debes escribir el tipo de cuenta bancaria. ",
IF(_xlfn.IFNA(VLOOKUP(AC501,TIPO_DE_CUENTA,1,FALSE),-1)=-1,"El tipo de cuenta bancaria es inválida (por favor seleccionarlo de la lista). ","")
),
""
)</f>
        <v/>
      </c>
      <c r="EU501" s="46">
        <f>IF(AND($DS501,ER501),
IF(AD501="","Debes escribir el número de cuenta bancaria. ",""),
""
)</f>
        <v/>
      </c>
      <c r="EV501" s="46">
        <f>IF($DS501,
IF(AE501="","Debes escribir el valor del sueldo básico. ",
IF( ISERR(_xlfn.NUMBERVALUE(AE501)), "El valor del sueldo básico debe ser un número válido. ", "")
)
)</f>
        <v/>
      </c>
      <c r="EW501" s="46">
        <f>IF($DS501,
IF(AF501="","Debes escribir el número de días trabajados. ",
IF( IFERROR(INT(AF501),1.1) &lt;&gt; IFERROR(_xlfn.NUMBERVALUE(AF501),1), "La cantidad de días trabajados debe ser un número entero. ", "")
)
)</f>
        <v/>
      </c>
      <c r="EX501" s="46">
        <f>IF($DS501,
IF(AG501="","Debes escribir el valor del sueldo trabajado. ",
IF( ISERR(_xlfn.NUMBERVALUE(AG501)), "El valor del sueldo trabajado debe ser un número válido. ", "")
)
)</f>
        <v/>
      </c>
      <c r="EY501" s="46">
        <f>IF($DS501,
IF( AND(AH501&lt;&gt;"", ISERR(_xlfn.NUMBERVALUE(AH501))), "El valor del auxilio de transporte debe ser un número válido. ", "")
)</f>
        <v/>
      </c>
      <c r="EZ501" s="46">
        <f>IF($DS501,
IF( AND(AI501&lt;&gt;"", ISERR(_xlfn.NUMBERVALUE(AI501))), "El valor de viáticos salariales debe ser un número válido. ", "")
)</f>
        <v/>
      </c>
      <c r="FA501" s="46">
        <f>IF($DS501,
IF( AND(AJ501&lt;&gt;"", ISERR(_xlfn.NUMBERVALUE(AJ501))), "El valor de viáticos NO salariales debe ser un número válido. ", "")
)</f>
        <v/>
      </c>
      <c r="FB501" s="46">
        <f>CONCATENATE(AK501,AL501)&lt;&gt;""</f>
        <v/>
      </c>
      <c r="FC501" s="46">
        <f>IF(AND($DS501,FB501),
IF(AK501="","Debes escribir el número de horas extras diurnas. ",
IF( IFERROR(INT(AK501),1.1) &lt;&gt; IFERROR(_xlfn.NUMBERVALUE(AK501),1), "La cantidad de horas extras diurnas debe ser un número entero. ", "")
),
""
)</f>
        <v/>
      </c>
      <c r="FD501" s="46">
        <f>IF(AND($DS501,FB501),
IF(AL501="","Debes escribir el valor de las horas extras diurnas. ",
IF( ISERR(_xlfn.NUMBERVALUE(AL501)), "El valor de las horas extras duirnas debe ser un número válido. ", "")
),
""
)</f>
        <v/>
      </c>
      <c r="FE501" s="46">
        <f>CONCATENATE(AM501,AN501)&lt;&gt;""</f>
        <v/>
      </c>
      <c r="FF501" s="46">
        <f>IF(AND($DS501,FE501),
IF(AM501="","Debes escribir el número de horas extras nocturnas. ",
IF( IFERROR(INT(AM501),1.1) &lt;&gt; IFERROR(_xlfn.NUMBERVALUE(AM501),1), "La cantidad de horas extras nocturnas debe ser un número entero. ", "")
),
""
)</f>
        <v/>
      </c>
      <c r="FG501" s="46">
        <f>IF(AND($DS501,FE501),
IF(AN501="","Debes escribir el valor de las horas extras nocturnas. ",
IF( ISERR(_xlfn.NUMBERVALUE(AN501)), "El valor de las horas extras nocturnas debe ser un número válido. ", "")
),
""
)</f>
        <v/>
      </c>
      <c r="FH501" s="46">
        <f>CONCATENATE(AO501,AP501)&lt;&gt;""</f>
        <v/>
      </c>
      <c r="FI501" s="46">
        <f>IF(AND($DS501,FH501),
IF(AO501="","Debes escribir el número de horas extras diurnas dominicales y festivas. ",
IF( IFERROR(INT(AO501),1.1) &lt;&gt; IFERROR(_xlfn.NUMBERVALUE(AO501),1), "La cantidad de horas extras diurnas dominicales y festivas debe ser un número entero. ", "")
),
""
)</f>
        <v/>
      </c>
      <c r="FJ501" s="46">
        <f>IF(AND($DS501,FH501),
IF(AP501="","Debes escribir el valor de las horas extras diurnas dominicales y festivas. ",
IF( ISERR(_xlfn.NUMBERVALUE(AP501)), "El valor de las horas extras diurnas dominicales y festivas debe ser un número válido. ", "")
),
""
)</f>
        <v/>
      </c>
      <c r="FK501" s="46">
        <f>CONCATENATE(AQ501,AR501)&lt;&gt;""</f>
        <v/>
      </c>
      <c r="FL501" s="46">
        <f>IF(AND($DS501,FK501),
IF(AQ501="","Debes escribir el número de horas extras nocturnas dominicales y festivas. ",
IF( IFERROR(INT(AQ501),1.1) &lt;&gt; IFERROR(_xlfn.NUMBERVALUE(AQ501),1), "La cantidad de horas extras nocturnas dominicales y festivas debe ser un número entero. ", "")
),
""
)</f>
        <v/>
      </c>
      <c r="FM501" s="46">
        <f>IF(AND($DS501,FK501),
IF(AR501="","Debes escribir el valor de las horas extras nocturnas dominicales y festivas. ",
IF( ISERR(_xlfn.NUMBERVALUE(AR501)), "El valor de las horas extras nocturnas dominicales y festivas debe ser un número válido. ", "")
),
""
)</f>
        <v/>
      </c>
      <c r="FN501" s="46">
        <f>CONCATENATE(AS501,AT501)&lt;&gt;""</f>
        <v/>
      </c>
      <c r="FO501" s="46">
        <f>IF(AND($DS501,FN501),
IF(AS501="","Debes escribir el número de horas recargo nocturno. ",
IF( IFERROR(INT(AS501),1.1) &lt;&gt; IFERROR(_xlfn.NUMBERVALUE(AS501),1), "La cantidad de horas recargo nocturno debe ser un número entero. ", "")
),
""
)</f>
        <v/>
      </c>
      <c r="FP501" s="46">
        <f>IF(AND($DS501,FN501),
IF(AT501="","Debes escribir el valor de las horas recargo nocturno. ",
IF( ISERR(_xlfn.NUMBERVALUE(AT501)), "El valor de las horas recargo nocturno debe ser un número válido. ", "")
),
""
)</f>
        <v/>
      </c>
      <c r="FQ501" s="46">
        <f>CONCATENATE(AU501,AV501)&lt;&gt;""</f>
        <v/>
      </c>
      <c r="FR501" s="46">
        <f>IF(AND($DS501,FQ501),
IF(AU501="","Debes escribir el número de horas recargo diurno dominical y festivo. ",
IF( IFERROR(INT(AU501),1.1) &lt;&gt; IFERROR(_xlfn.NUMBERVALUE(AU501),1), "La cantidad de horas recargo diurno dominical y festivo debe ser un número entero. ", "")
),
""
)</f>
        <v/>
      </c>
      <c r="FS501" s="46">
        <f>IF(AND($DS501,FQ501),
IF(AV501="","Debes escribir el valor de las horas recargo diurno dominical y festivo. ",
IF( ISERR(_xlfn.NUMBERVALUE(AV501)), "El valor de las horas recargo diurno dominical y festivo debe ser un número válido. ", "")
),
""
)</f>
        <v/>
      </c>
      <c r="FT501" s="46">
        <f>CONCATENATE(AW501,AX501)&lt;&gt;""</f>
        <v/>
      </c>
      <c r="FU501" s="46">
        <f>IF(AND($DS501,FT501),
IF(AW501="","Debes escribir el número de horas recargo nocturno dominical y festivo. ",
IF( IFERROR(INT(AW501),1.1) &lt;&gt; IFERROR(_xlfn.NUMBERVALUE(AW501),1), "La cantidad de horas recargo nocturno dominical y festivo debe ser un número entero. ", "")
),
""
)</f>
        <v/>
      </c>
      <c r="FV501" s="46">
        <f>IF(AND($DS501,FT501),
IF(AX501="","Debes escribir el valor de las horas recargo nocturno dominical y festivo. ",
IF( ISERR(_xlfn.NUMBERVALUE(AX501)), "El valor de las horas recargo nocturno dominical y festivo debe ser un número válido. ", "")
),
""
)</f>
        <v/>
      </c>
      <c r="FW501" s="46">
        <f>CONCATENATE(AY501,AZ501)&lt;&gt;""</f>
        <v/>
      </c>
      <c r="FX501" s="46">
        <f>IF(AND($DS501,FW501),
IF(AY501="","Debes escribir el número de días de vacaciones comunes. ",
IF( IFERROR(INT(AY501),1.1) &lt;&gt; IFERROR(_xlfn.NUMBERVALUE(AY501),1), "La cantidad de días de vacaciones comunes debe ser un número entero. ", "")
),
""
)</f>
        <v/>
      </c>
      <c r="FY501" s="46">
        <f>IF(AND($DS501,FW501),
IF(AZ501="","Debes escribir el valor de las vacaciones comunes. ",
IF( ISERR(_xlfn.NUMBERVALUE(AZ501)), "El valor de las vacaciones comunes debe ser un número válido. ", "")
),
""
)</f>
        <v/>
      </c>
      <c r="FZ501" s="46">
        <f>CONCATENATE(BA501,BB501)&lt;&gt;""</f>
        <v/>
      </c>
      <c r="GA501" s="46">
        <f>IF(AND($DS501,FZ501),
IF(BA501="","Debes escribir el número de días de vacaciones compensadas. ",
IF( IFERROR(INT(BA501),1.1) &lt;&gt; IFERROR(_xlfn.NUMBERVALUE(BA501),1), "La cantidad de días de vacaciones compensadas debe ser un número entero. ", "")
),
""
)</f>
        <v/>
      </c>
      <c r="GB501" s="46">
        <f>IF(AND($DS501,FZ501),
IF(BB501="","Debes escribir el valor de las vacaciones compensadas. ",
IF( ISERR(_xlfn.NUMBERVALUE(BB501)), "El valor de las vacaciones compensadas debe ser un número válido. ", "")
),
""
)</f>
        <v/>
      </c>
      <c r="GC501" s="46">
        <f>CONCATENATE(BC501,BD501)&lt;&gt;""</f>
        <v/>
      </c>
      <c r="GD501" s="46">
        <f>IF(AND($DS501,GC501),
IF(BC501="","Debes escribir el número de días de prima salarial. ",
IF( IFERROR(INT(BC501),1.1) &lt;&gt; IFERROR(_xlfn.NUMBERVALUE(BC501),1), "La cantidad de días de prima salarial debe ser un número entero. ", "")
),
""
)</f>
        <v/>
      </c>
      <c r="GE501" s="46">
        <f>IF(AND($DS501,GC501),
IF(BD501="","Debes escribir el valor de los días de prima salarial. ",
IF( ISERR(_xlfn.NUMBERVALUE(BD501)), "El valor de los días de prima salarial debe ser un número válido. ", "")
),
""
)</f>
        <v/>
      </c>
      <c r="GF501" s="46">
        <f>IF($DS501,
IF( AND(BE501&lt;&gt;"", ISERR(_xlfn.NUMBERVALUE(BE501))), "El valor de la prima NO saliarial debe ser un número válido. ", "")
)</f>
        <v/>
      </c>
      <c r="GG501" s="46">
        <f>CONCATENATE(BF501,BG501,BH501)&lt;&gt;""</f>
        <v/>
      </c>
      <c r="GH501" s="46">
        <f>IF(AND($DS501,GG501),
IF(BF501="","Debes escribir el valor de las cesantías. ",
IF( ISERR(_xlfn.NUMBERVALUE(BF501)), "El valor de las cesantías debe ser un número válido. ", "")
),
""
)</f>
        <v/>
      </c>
      <c r="GI501" s="46">
        <f>IF(AND($DS501,GG501),
IF(BG501="","Debes escribir el % de cesantías. ",
IF( ISERR(_xlfn.NUMBERVALUE(BG501)), "El % de cesantías debe ser un número válido. ", "")
),
""
)</f>
        <v/>
      </c>
      <c r="GJ501" s="46">
        <f>IF(AND($DS501,GG501),
IF(BH501="","Debes escribir el valor de intereses de cesantías. ",
IF( ISERR(_xlfn.NUMBERVALUE(BH501)), "El valor de intereses de cesantías debe ser un número válido. ", "")
),
""
)</f>
        <v/>
      </c>
      <c r="GK501" s="46">
        <f>CONCATENATE(BI501,BJ501,BK501)&lt;&gt;""</f>
        <v/>
      </c>
      <c r="GL501" s="46">
        <f>IF(AND($DS501,GK501),
IF(BI501="","Debes escribir el número de días de incapacidad. ",
IF( IFERROR(INT(BI501),1.1) &lt;&gt; IFERROR(_xlfn.NUMBERVALUE(BI501),1), "La cantidad de días de incapacidad debe ser un número entero. ", "")
),
""
)</f>
        <v/>
      </c>
      <c r="GM501" s="46">
        <f>IF(AND($DS501,GK501),
IF(BJ501="","Debes escribir el tipo de incapacidad. ",
IF(_xlfn.IFNA(VLOOKUP(BJ501,TIPO_DE_INCAPACIDAD,1,FALSE),-1)=-1,"El tipo de incapacidad es inválida (por favor seleccionarlo de la lista). ","")
),
""
)</f>
        <v/>
      </c>
      <c r="GN501" s="46">
        <f>IF(AND($DS501,GK501),
IF(BK501="","Debes escribir el valor de la incapacidad. ",
IF( ISERR(_xlfn.NUMBERVALUE(BK501)), "El valor de la incapacidad debe ser un número válido. ", "")
),
""
)</f>
        <v/>
      </c>
      <c r="GO501" s="46">
        <f>CONCATENATE(BL501,BM501)&lt;&gt;""</f>
        <v/>
      </c>
      <c r="GP501" s="46">
        <f>IF(AND($DS501,GO501),
IF(BL501="","Debes escribir el número de días de licencia de maternidad o paternidad. ",
IF( IFERROR(INT(BL501),1.1) &lt;&gt; IFERROR(_xlfn.NUMBERVALUE(BL501),1), "La cantidad de días de licencia de maternidad o paternidad debe ser un número entero. ", "")
),
""
)</f>
        <v/>
      </c>
      <c r="GQ501" s="46">
        <f>IF(AND($DS501,GO501),
IF(BM501="","Debes escribir el valor de la licencia de maternidad o paternidad. ",
IF( ISERR(_xlfn.NUMBERVALUE(BM501)), "El valor de la licencia de maternidad o paternidad debe ser un número válido. ", "")
),
""
)</f>
        <v/>
      </c>
      <c r="GR501" s="46">
        <f>CONCATENATE(BN501,BO501)&lt;&gt;""</f>
        <v/>
      </c>
      <c r="GS501" s="46">
        <f>IF(AND($DS501,GR501),
IF(BN501="","Debes escribir el número de días de licencia remunerada. ",
IF( IFERROR(INT(BN501),1.1) &lt;&gt; IFERROR(_xlfn.NUMBERVALUE(BN501),1), "La cantidad de días de licencia remunerada debe ser un número entero. ", "")
),
""
)</f>
        <v/>
      </c>
      <c r="GT501" s="46">
        <f>IF(AND($DS501,GR501),
IF(BO501="","Debes escribir el valor de la licencia remunerada. ",
IF( ISERR(_xlfn.NUMBERVALUE(BO501)), "El valor de la licencia remunerada debe ser un número válido. ", "")
),
""
)</f>
        <v/>
      </c>
      <c r="GU501" s="46">
        <f>IF($DS501,
IF( AND(BP501&lt;&gt;"", ISERR(_xlfn.NUMBERVALUE(BP501))), "El valor de la licencia NO remunerada debe ser un número válido. ", "")
)</f>
        <v/>
      </c>
      <c r="GV501" s="46">
        <f>IF($DS501,
IF( AND(BQ501&lt;&gt;"", ISERR(_xlfn.NUMBERVALUE(BQ501))), "El valor de auxilios salariales debe ser un número válido. ", "")
)</f>
        <v/>
      </c>
      <c r="GW501" s="46">
        <f>IF($DS501,
IF( AND(BR501&lt;&gt;"", ISERR(_xlfn.NUMBERVALUE(BR501))), "El valor de auxilios NO salariales debe ser un número válido. ", "")
)</f>
        <v/>
      </c>
      <c r="GX501" s="46">
        <f>IF($DS501,
IF( AND(BS501&lt;&gt;"", ISERR(_xlfn.NUMBERVALUE(BS501))), "El valor de bonos salariales debe ser un número válido. ", "")
)</f>
        <v/>
      </c>
      <c r="GY501" s="46">
        <f>IF($DS501,
IF( AND(BT501&lt;&gt;"", ISERR(_xlfn.NUMBERVALUE(BT501))), "El valor de bonos NO salariales debe ser un número válido. ", "")
)</f>
        <v/>
      </c>
      <c r="GZ501" s="46">
        <f>IF($DS501,
IF( AND(BU501&lt;&gt;"", ISERR(_xlfn.NUMBERVALUE(BU501))), "El valor de bonos salariales de alimentación debe ser un número válido. ", "")
)</f>
        <v/>
      </c>
      <c r="HA501" s="46">
        <f>IF($DS501,
IF( AND(BV501&lt;&gt;"", ISERR(_xlfn.NUMBERVALUE(BV501))), "El valor de bonos NO salariales de alimentación debe ser un número válido. ", "")
)</f>
        <v/>
      </c>
      <c r="HB501" s="46">
        <f>IF($DS501,
IF( AND(BW501&lt;&gt;"", ISERR(_xlfn.NUMBERVALUE(BW501))), "El valor de bonificaciones salariales debe ser un número válido. ", "")
)</f>
        <v/>
      </c>
      <c r="HC501" s="46">
        <f>IF($DS501,
IF( AND(BX501&lt;&gt;"", ISERR(_xlfn.NUMBERVALUE(BX501))), "El valor de bonificaciones NO salariales debe ser un número válido. ", "")
)</f>
        <v/>
      </c>
      <c r="HD501" s="46">
        <f>IF($DS501,
IF( AND(BY501&lt;&gt;"", ISERR(_xlfn.NUMBERVALUE(BY501))), "El valor de compensaciones ordinarias debe ser un número válido. ", "")
)</f>
        <v/>
      </c>
      <c r="HE501" s="46">
        <f>IF($DS501,
IF( AND(BZ501&lt;&gt;"", ISERR(_xlfn.NUMBERVALUE(BZ501))), "El valor de compensaciones extraordinarias debe ser un número válido. ", "")
)</f>
        <v/>
      </c>
      <c r="HF501" s="46">
        <f>IF($DS501,
IF( AND(CA501&lt;&gt;"", ISERR(_xlfn.NUMBERVALUE(CA501))), "El valor de comisiones debe ser un número válido. ", "")
)</f>
        <v/>
      </c>
      <c r="HG501" s="46">
        <f>IF($DS501,
IF( AND(CB501&lt;&gt;"", ISERR(_xlfn.NUMBERVALUE(CB501))), "El valor de ausencia por huega debe ser un número válido. ", "")
)</f>
        <v/>
      </c>
      <c r="HH501" s="46">
        <f>IF($DS501,
IF( AND(CC501&lt;&gt;"", ISERR(_xlfn.NUMBERVALUE(CC501))), "El valor de anticipos debe ser un número válido. ", "")
)</f>
        <v/>
      </c>
      <c r="HI501" s="46">
        <f>IF($DS501,
IF( AND(CD501&lt;&gt;"", ISERR(_xlfn.NUMBERVALUE(CD501))), "El valor de pagos a terceros debe ser un número válido. ", "")
)</f>
        <v/>
      </c>
      <c r="HJ501" s="46">
        <f>IF($DS501,
IF( AND(CE501&lt;&gt;"", ISERR(_xlfn.NUMBERVALUE(CE501))), "El valor de dotación debe ser un número válido. ", "")
)</f>
        <v/>
      </c>
      <c r="HK501" s="46">
        <f>IF($DS501,
IF( AND(CF501&lt;&gt;"", ISERR(_xlfn.NUMBERVALUE(CF501))), "El valor de apoyo sostenibilidad debe ser un número válido. ", "")
)</f>
        <v/>
      </c>
      <c r="HL501" s="46">
        <f>IF($DS501,
IF( AND(CG501&lt;&gt;"", ISERR(_xlfn.NUMBERVALUE(CG501))), "El valor de teletrabajo debe ser un número válido. ", "")
)</f>
        <v/>
      </c>
      <c r="HM501" s="46">
        <f>IF($DS501,
IF( AND(CH501&lt;&gt;"", ISERR(_xlfn.NUMBERVALUE(CH501))), "El valor de bonificación de retiro debe ser un número válido. ", "")
)</f>
        <v/>
      </c>
      <c r="HN501" s="46">
        <f>IF($DS501,
IF( AND(CI501&lt;&gt;"", ISERR(_xlfn.NUMBERVALUE(CI501))), "El valor de indemnización de retiro debe ser un número válido. ", "")
)</f>
        <v/>
      </c>
      <c r="HO501" s="46">
        <f>IF($DS501,
IF( AND(CJ501&lt;&gt;"", ISERR(_xlfn.NUMBERVALUE(CJ501))), "El valor de reintegros debe ser un número válido. ", "")
)</f>
        <v/>
      </c>
      <c r="HP501" s="46">
        <f>CONCATENATE(CK501,CL501,CM501)&lt;&gt;""</f>
        <v/>
      </c>
      <c r="HQ501" s="46">
        <f>IF(AND($DS501,HP501),
IF(CK501="","Debes escribir la descripción de otro concepto no categorizado. ",""),
""
)</f>
        <v/>
      </c>
      <c r="HR501" s="46">
        <f>IF(AND($DS501,HP501),
IF(CONCATENATE(CL501,CM501)="","Debes escribir al menos un valor de concepto no categorizado (salarial o no salarial). ",
IF(ISERR(_xlfn.NUMBERVALUE(CL501)),"El valor salarial concepto no categorizado debe ser un número válido. ","")
),
""
)</f>
        <v/>
      </c>
      <c r="HS501" s="46">
        <f>IF(AND($DS501,HP501),
IF(CONCATENATE(CL501,CM501)="","Debes escribir al menos un valor de concepto no categorizado (salarial o no salarial). ",
IF(ISERR(_xlfn.NUMBERVALUE(CM501)),"El valor NO salarial concepto no categorizado debe ser un número válido. ","")
),
""
)</f>
        <v/>
      </c>
      <c r="HT501" s="46">
        <f>IF($DS501,
IF(CN501="","Debes escribir el porcentaje del aporte a salud. ",
IF( ISERR(_xlfn.NUMBERVALUE(CN501)), "El valor del porcentaje del aporte a salud debe ser un número válido. ", "")
)
)</f>
        <v/>
      </c>
      <c r="HU501" s="46">
        <f>IF($DS501,
IF(CO501="","Debes escribir el valor del aporte a salud. ",
IF( ISERR(_xlfn.NUMBERVALUE(CO501)), "El valor del aporte a salud debe ser un número válido. ", "")
)
)</f>
        <v/>
      </c>
      <c r="HV501" s="46">
        <f>IF($DS501,
IF( AND(CP501&lt;&gt;"", ISERR(_xlfn.NUMBERVALUE(CP501))), "El valor plan complementario debe ser un número válido. ", "")
)</f>
        <v/>
      </c>
      <c r="HW501" s="46">
        <f>IF($DS501,
IF(CQ501="","Debes escribir el porcentaje del aporte a pensión. ",
IF( ISERR(_xlfn.NUMBERVALUE(CQ501)), "El valor del porcentaje del aporte a pensión debe ser un número válido. ", "")
)
)</f>
        <v/>
      </c>
      <c r="HX501" s="46">
        <f>IF($DS501,
IF(CR501="","Debes escribir el valor del aporte a pensión. ",
IF( ISERR(_xlfn.NUMBERVALUE(CR501)), "El valor del aporte a salud debe ser un número válido. ", "")
)
)</f>
        <v/>
      </c>
      <c r="HY501" s="46">
        <f>IF($DS501,
IF( AND(CS501&lt;&gt;"", ISERR(_xlfn.NUMBERVALUE(CS501))), "El valor pensión voluntaria debe ser un número válido. ", "")
)</f>
        <v/>
      </c>
      <c r="HZ501" s="46">
        <f>CONCATENATE(CT501,CU501,CV501,CW501)&lt;&gt;""</f>
        <v/>
      </c>
      <c r="IA501" s="46">
        <f>IF(AND($DS501,HZ501),
IF(CT501="","Debes escribir el % del fondo de seguridad pensional. ",
IF( ISERR(_xlfn.NUMBERVALUE(CT501)), "El % del fondo de seguridad debe ser un número válido. ", "")
),
""
)</f>
        <v/>
      </c>
      <c r="IB501" s="46">
        <f>IF(AND($DS501,HZ501),
IF(CU501="","Debes escribir el valor del aporte al fondo de solidaridad pensional. ",
IF( ISERR(_xlfn.NUMBERVALUE(CU501)), "El valor del aporte al fondo de solidaridad pensional debe ser un número válido. ", "")
),
""
)</f>
        <v/>
      </c>
      <c r="IC501" s="46">
        <f>IF(AND($DS501,HZ501),
IF(CV501="","Debes escribir el % del fondo de subsistencia. ",
IF( ISERR(_xlfn.NUMBERVALUE(CV501)), "El % del fondo de subsistencia debe ser un número válido. ", "")
),
""
)</f>
        <v/>
      </c>
      <c r="ID501" s="46">
        <f>IF(AND($DS501,HZ501),
IF(CW501="","Debes escribir el valor del fondo de subsistencia. ",
IF( ISERR(_xlfn.NUMBERVALUE(CW501)), "El valor del fondo de subsistencia debe ser un número válido. ", "")
),
""
)</f>
        <v/>
      </c>
      <c r="IE501" s="46">
        <f>CONCATENATE(CX501,CY501)&lt;&gt;""</f>
        <v/>
      </c>
      <c r="IF501" s="46">
        <f>IF(AND($DS501,IE501),
IF(CX501="","Debes escribir el % de sindicato. ",
IF( ISERR(_xlfn.NUMBERVALUE(CX501)), "El % de sindicato debe ser un número válido. ", "")
),
""
)</f>
        <v/>
      </c>
      <c r="IG501" s="46">
        <f>IF(AND($DS501,IE501),
IF(CY501="","Debes escribir el valor del sindicato. ",
IF( ISERR(_xlfn.NUMBERVALUE(CY501)), "El valor del sindicato debe ser un número válido. ", "")
),
""
)</f>
        <v/>
      </c>
      <c r="IH501" s="46">
        <f>IF($DS501,
IF( AND(CZ501&lt;&gt;"", ISERR(_xlfn.NUMBERVALUE(CZ501))), "El valor de sanción pública debe ser un número válido. ", "")
)</f>
        <v/>
      </c>
      <c r="II501" s="46">
        <f>IF($DS501,
IF( AND(DA501&lt;&gt;"", ISERR(_xlfn.NUMBERVALUE(DA501))), "El valor de sanción privada debe ser un número válido. ", "")
)</f>
        <v/>
      </c>
      <c r="IJ501" s="46">
        <f>CONCATENATE(DB501,DC501)&lt;&gt;""</f>
        <v/>
      </c>
      <c r="IK501" s="46">
        <f>IF(AND($DS501,IJ501),
IF(DB501="","Debes escribir la descripción de libranza. ",""),
""
)</f>
        <v/>
      </c>
      <c r="IL501" s="46">
        <f>IF(AND($DS501,IJ501),
IF(DC501="","Debes escribir la cuota libranza. ",
IF(ISERR(_xlfn.NUMBERVALUE(DC501)),"El valor de la cuota libranza debe ser un número válido. ","")
),
""
)</f>
        <v/>
      </c>
      <c r="IM501" s="46">
        <f>IF($DS501,
IF( AND(DD501&lt;&gt;"", ISERR(_xlfn.NUMBERVALUE(DD501))), "El valor de pagos a terceros debe ser un número válido. ", "")
)</f>
        <v/>
      </c>
      <c r="IN501" s="46">
        <f>IF($DS501,
IF( AND(DE501&lt;&gt;"", ISERR(_xlfn.NUMBERVALUE(DE501))), "El valor de anticipos debe ser un número válido. ", "")
)</f>
        <v/>
      </c>
      <c r="IO501" s="46">
        <f>IF($DS501,
IF( AND(DF501&lt;&gt;"", ISERR(_xlfn.NUMBERVALUE(DF501))), "El valor de AFC debe ser un número válido. ", "")
)</f>
        <v/>
      </c>
      <c r="IP501" s="46">
        <f>IF($DS501,
IF( AND(DG501&lt;&gt;"", ISERR(_xlfn.NUMBERVALUE(DG501))), "El valor de rete-fuente debe ser un número válido. ", "")
)</f>
        <v/>
      </c>
      <c r="IQ501" s="46">
        <f>IF($DS501,
IF( AND(DH501&lt;&gt;"", ISERR(_xlfn.NUMBERVALUE(DH501))), "El valor de cooperativa de trabajo debe ser un número válido. ", "")
)</f>
        <v/>
      </c>
      <c r="IR501" s="46">
        <f>IF($DS501,
IF( AND(DI501&lt;&gt;"", ISERR(_xlfn.NUMBERVALUE(DI501))), "El valor de embargo fiscal debe ser un número válido. ", "")
)</f>
        <v/>
      </c>
      <c r="IS501" s="46">
        <f>IF($DS501,
IF( AND(DJ501&lt;&gt;"", ISERR(_xlfn.NUMBERVALUE(DJ501))), "El valor de educación debe ser un número válido. ", "")
)</f>
        <v/>
      </c>
      <c r="IT501" s="46">
        <f>IF($DS501,
IF( AND(DK501&lt;&gt;"", ISERR(_xlfn.NUMBERVALUE(DK501))), "El valor de reintegro debe ser un número válido. ", "")
)</f>
        <v/>
      </c>
      <c r="IU501" s="46">
        <f>IF($DS501,
IF( AND(DL501&lt;&gt;"", ISERR(_xlfn.NUMBERVALUE(DL501))), "El valor de deuda debe ser un número válido. ", "")
)</f>
        <v/>
      </c>
      <c r="IV501" s="46">
        <f>IF($DS501,
IF( AND(DM501&lt;&gt;"", ISERR(_xlfn.NUMBERVALUE(DM501))), "El valor de otras deducciones debe ser un número válido. ", "")
)</f>
        <v/>
      </c>
      <c r="IW501" s="46">
        <f>IF($DS501,
IF(DN501="","Debes escribir el valor de los devengos totales. ",
IF( ISERR(_xlfn.NUMBERVALUE(DN501)), "El valor de los devengos totales debe ser un número válido. ", "")
)
)</f>
        <v/>
      </c>
      <c r="IX501" s="46">
        <f>IF($DS501,
IF(DO501="","Debes escribir el valor de las deducciones totales. ",
IF( ISERR(_xlfn.NUMBERVALUE(DO501)), "El valor de las deducciones totales debe ser un número válido. ", "")
)
)</f>
        <v/>
      </c>
      <c r="IY501" s="46">
        <f>IF($DS501,
IF(DP501="","Debes escribir el valor del salario total. ",
IF( ISERR(_xlfn.NUMBERVALUE(DP501)), "El valor del salario total debe ser un número válido. ", "")
)
)</f>
        <v/>
      </c>
    </row>
    <row r="502">
      <c r="B502" s="48" t="n">
        <v>490</v>
      </c>
      <c r="C502" s="61">
        <f>IF(AND(DS502,DP502&lt;&gt;""),
IF(DQ502="","OK","Error"),
""
)</f>
        <v/>
      </c>
      <c r="D502" s="53" t="n"/>
      <c r="E502" s="52" t="n"/>
      <c r="F502" s="112" t="n"/>
      <c r="G502" s="52" t="n"/>
      <c r="H502" s="53" t="n"/>
      <c r="I502" s="52" t="n"/>
      <c r="J502" s="52" t="n"/>
      <c r="K502" s="53" t="n"/>
      <c r="L502" s="55" t="n"/>
      <c r="M502" s="108" t="n"/>
      <c r="N502" s="56" t="n"/>
      <c r="O502" s="52" t="n"/>
      <c r="P502" s="52" t="n"/>
      <c r="Q502" s="52" t="n"/>
      <c r="R502" s="52" t="n"/>
      <c r="S502" s="52" t="n"/>
      <c r="T502" s="53" t="n"/>
      <c r="U502" s="52" t="n"/>
      <c r="V502" s="52" t="n"/>
      <c r="W502" s="55" t="n"/>
      <c r="X502" s="55" t="n"/>
      <c r="Y502" s="52" t="n"/>
      <c r="Z502" s="55" t="n"/>
      <c r="AA502" s="52" t="n"/>
      <c r="AB502" s="53" t="n"/>
      <c r="AC502" s="53" t="n"/>
      <c r="AD502" s="53" t="n"/>
      <c r="AE502" s="177" t="n"/>
      <c r="AF502" s="113" t="n"/>
      <c r="AG502" s="177" t="n"/>
      <c r="AH502" s="178" t="n"/>
      <c r="AI502" s="178" t="n"/>
      <c r="AJ502" s="178" t="n"/>
      <c r="AK502" s="114" t="n"/>
      <c r="AL502" s="178" t="n"/>
      <c r="AM502" s="114" t="n"/>
      <c r="AN502" s="178" t="n"/>
      <c r="AO502" s="114" t="n"/>
      <c r="AP502" s="178" t="n"/>
      <c r="AQ502" s="114" t="n"/>
      <c r="AR502" s="178" t="n"/>
      <c r="AS502" s="114" t="n"/>
      <c r="AT502" s="178" t="n"/>
      <c r="AU502" s="114" t="n"/>
      <c r="AV502" s="178" t="n"/>
      <c r="AW502" s="114" t="n"/>
      <c r="AX502" s="178" t="n"/>
      <c r="AY502" s="114" t="n"/>
      <c r="AZ502" s="178" t="n"/>
      <c r="BA502" s="114" t="n"/>
      <c r="BB502" s="178" t="n"/>
      <c r="BC502" s="114" t="n"/>
      <c r="BD502" s="178" t="n"/>
      <c r="BE502" s="178" t="n"/>
      <c r="BF502" s="178" t="n"/>
      <c r="BG502" s="59" t="n"/>
      <c r="BH502" s="178" t="n"/>
      <c r="BI502" s="114" t="n"/>
      <c r="BJ502" s="53" t="n"/>
      <c r="BK502" s="178" t="n"/>
      <c r="BL502" s="114" t="n"/>
      <c r="BM502" s="178" t="n"/>
      <c r="BN502" s="114" t="n"/>
      <c r="BO502" s="178" t="n"/>
      <c r="BP502" s="178" t="n"/>
      <c r="BQ502" s="178" t="n"/>
      <c r="BR502" s="178" t="n"/>
      <c r="BS502" s="178" t="n"/>
      <c r="BT502" s="178" t="n"/>
      <c r="BU502" s="178" t="n"/>
      <c r="BV502" s="178" t="n"/>
      <c r="BW502" s="178" t="n"/>
      <c r="BX502" s="178" t="n"/>
      <c r="BY502" s="178" t="n"/>
      <c r="BZ502" s="178" t="n"/>
      <c r="CA502" s="178" t="n"/>
      <c r="CB502" s="178" t="n"/>
      <c r="CC502" s="178" t="n"/>
      <c r="CD502" s="178" t="n"/>
      <c r="CE502" s="178" t="n"/>
      <c r="CF502" s="178" t="n"/>
      <c r="CG502" s="178" t="n"/>
      <c r="CH502" s="178" t="n"/>
      <c r="CI502" s="178" t="n"/>
      <c r="CJ502" s="178" t="n"/>
      <c r="CK502" s="53" t="n"/>
      <c r="CL502" s="178" t="n"/>
      <c r="CM502" s="178" t="n"/>
      <c r="CN502" s="60" t="n"/>
      <c r="CO502" s="177" t="n"/>
      <c r="CP502" s="178" t="n"/>
      <c r="CQ502" s="60" t="n"/>
      <c r="CR502" s="177" t="n"/>
      <c r="CS502" s="178" t="n"/>
      <c r="CT502" s="59" t="n"/>
      <c r="CU502" s="178" t="n"/>
      <c r="CV502" s="59" t="n"/>
      <c r="CW502" s="178" t="n"/>
      <c r="CX502" s="59" t="n"/>
      <c r="CY502" s="178" t="n"/>
      <c r="CZ502" s="178" t="n"/>
      <c r="DA502" s="178" t="n"/>
      <c r="DB502" s="53" t="n"/>
      <c r="DC502" s="178" t="n"/>
      <c r="DD502" s="178" t="n"/>
      <c r="DE502" s="178" t="n"/>
      <c r="DF502" s="178" t="n"/>
      <c r="DG502" s="178" t="n"/>
      <c r="DH502" s="178" t="n"/>
      <c r="DI502" s="178" t="n"/>
      <c r="DJ502" s="178" t="n"/>
      <c r="DK502" s="178" t="n"/>
      <c r="DL502" s="178" t="n"/>
      <c r="DM502" s="178" t="n"/>
      <c r="DN502" s="177" t="n"/>
      <c r="DO502" s="177" t="n"/>
      <c r="DP502" s="177" t="n"/>
      <c r="DQ502" s="76">
        <f>IF(AND(DS502,DP502&lt;&gt;""),
CONCATENATE(DT502,DU502,DV502,DW502,DX502,DY502,DZ502,EA502,EB502,EC502,ED502,EE502,EF502,EG502,EH502,EI502,EJ502,EK502,EL502,EM502,EN502,EO502,EP502,EQ502,ES502,ET502,EU502,EV502,EW502,EX502,EY502,EZ502,FA502,FC502,FD502,FF502,FG502,FI502,FJ502,FL502,FM502,FO502,FP502,FR502,FS502,FU502,FV502,FX502,FY502,GA502,GB502,GD502,GE502,GF502,GH502,GI502,GJ502,GL502,GM502,GN502,GP502,GQ502,GS502,GT502,GU502,GV502,GW502,GX502,GY502,GZ502,HA502,HB502,HC502,HD502,HE502,HF502,HG502,HH502,HI502,HJ502,HK502,HL502,HM502,HN502,HO502,HQ502,HR502,HS502,HT502,HU502,HV502,HW502,HX502,HY502,IA502,IB502,IC502,ID502,IF502,IG502,IH502,II502,IK502,IL502,IM502,IN502,IO502,IP502,IQ502,IR502,IS502,IT502,IU502,IV502,IW502,IX502,IY502,IZ502),
""
)</f>
        <v/>
      </c>
      <c r="DR502" s="53" t="n"/>
      <c r="DS502" s="46">
        <f>CONCATENATE(D502,$E502,$F502,$G502,H502,$I502,$J502,K502,$L502,$M502,N502,$O502,$P502,$Q502,$R502,$S502,T502,$U502,$V502,$W502,$X502,$Y502,$Z502,$AA502,AB502,AC502,AD502,$AE502,$AF502,$AG502,AH502,AI502,AJ502,AK502,AL502,AM502,AN502,AO502,AP502,AQ502,AR502,AS502,AT502,AU502,AV502,AW502,AX502,AY502,AZ502,BA502,BB502,BC502,BD502,BE502,BF502,BG502,BH502,BI502,BJ502,BK502,BL502,BM502,BN502,BO502,BP502,BQ502,BR502,BS502,BT502,BU502,BV502,BW502,BX502,BY502,BZ502,CA502,CB502,CC502,CD502,CE502,CF502,CG502,CH502,CI502,CJ502,CK502,CL502,CM502,$CN502,$CO502,CP502,$CQ502,$CR502,CS502,CT502,CU502,CV502,CW502,CX502,CY502,CZ502,DA502,DB502,DC502,DD502,DE502,DF502,DG502,DH502,DI502,DJ502,DK502,DL502,DM502,$DN502,$DO502,$DP502,DR502)&lt;&gt;""</f>
        <v/>
      </c>
      <c r="DT502" s="46">
        <f>IF(AND($DS502,$E$4&lt;&gt;""),
IF(LEFT($E$4,2) = "1.",
IF(D502&lt;&gt;"","El CUNE sólo se envía en operaciones de novedad o ajuste. ",""),
IF(D502="","Debes escribir un CUNE válido para realizar operaciones de novedad o ajuste. ","")),
""
)</f>
        <v/>
      </c>
      <c r="DU502" s="46">
        <f>IF($DS502,
IF(E502="","Debes seleccionar el tipo de documento del empleado. ",
IF(_xlfn.IFNA(VLOOKUP(E502,TIPO_DE_DOCUMENTO,1,FALSE),-1)=-1,"El tipo de documento no es válido (por favor seleccionarlo de la lista). ","")
)
)</f>
        <v/>
      </c>
      <c r="DV502" s="46">
        <f>IF($DS502,
IF(F502="","Debes escribir el número de documento del empleado. ","")
)</f>
        <v/>
      </c>
      <c r="DW502" s="46">
        <f>IF($DS502,
IF(G502="","Debes escribir el primer nombre del empleado. ","")
)</f>
        <v/>
      </c>
      <c r="DY502" s="46">
        <f>IF($DS502,
IF(I502="","Debes escribir el primer apellido del empleado. ","")
)</f>
        <v/>
      </c>
      <c r="DZ502" s="46">
        <f>IF($DS502,
IF(J502="","Debes escribir el segundo apellido del empleado. ","")
)</f>
        <v/>
      </c>
      <c r="EB502" s="46">
        <f>IF($DS502,
IF(L502="","Debes escribir la fecha de ingreso del empleado. ",
IF(ISERR(DATE(YEAR(L502),MONTH(L502),DAY(L502))), "El valor ingresado en fecha de ingreso no tiene un formato válido. ","")
)
)</f>
        <v/>
      </c>
      <c r="EC502" s="46">
        <f>IF($DS502,
IF(M502="","Debes escribir el tiempo laborado. ",
IF( IFERROR(INT(M502),1.1) &lt;&gt; IFERROR(_xlfn.NUMBERVALUE(M502),1), "El valor de los días trabajados debe ser un número entero. ", "")
)
)</f>
        <v/>
      </c>
      <c r="ED502" s="46">
        <f>IF($DS502,
IF( AND(N502&lt;&gt;"", ISERR(DATE(YEAR(N502),MONTH(N502),DAY(N502))) ), "El valor ingresado en fecha de ingreso no tiene un formato válido. ",
IF( AND(N502&lt;&gt;"", $E$6&lt;&gt;"", DATE(YEAR(N502), MONTH(N502), 1) &lt;&gt; IFERROR(DATE(MID($E$6, 1, 4), MID($E$6, 6, 2),1), "1/1/1900") ), "La fecha de retiro debe estar dentro del período liquidado. ", "")
)
)</f>
        <v/>
      </c>
      <c r="EE502" s="46">
        <f>IF($DS502,
IF(O502="","Debes seleccionar el tipo de trabajador. ",
IF(_xlfn.IFNA(VLOOKUP(O502,TIPO_DE_TRABAJADOR,1,FALSE),-1)=-1,"El tipo de trabajador no es válido (por favor seleccionarlo de la lista). ","")
)
)</f>
        <v/>
      </c>
      <c r="EF502" s="46">
        <f>IF($DS502,
IF(P502="","Debes seleccionar si es un trabajador dependiente pensionado por vejez. ",
IF(_xlfn.IFNA(VLOOKUP(P502,SUBTIPO_DE_TRABAJADOR,1,FALSE),-1)=-1,"El tipo de trabajador dependiente pensionado por vejez no es válido (por favor seleccionarlo de la lista). ","")
)
)</f>
        <v/>
      </c>
      <c r="EG502" s="46">
        <f>IF($DS502,
IF(Q502="","Debes seleccionar el tipo de contrato del trabajador. ",
IF(_xlfn.IFNA(VLOOKUP(Q502,TIPO_DE_CONTRATO,1,FALSE),-1)=-1,"El tipo de contrato del trabajador no es válido (por favor seleccionarlo de la lista). ","")
)
)</f>
        <v/>
      </c>
      <c r="EH502" s="46">
        <f>IF($DS502,
IF(R502="","Debes seleccionar si es un salario integral. ",
IF(_xlfn.IFNA(VLOOKUP(R502,SI_NO,1,FALSE),-1)=-1,"Valor no válido para salario integral (por favor seleccionarlo de la lista). ","")
)
)</f>
        <v/>
      </c>
      <c r="EI502" s="46">
        <f>IF($DS502,
IF(S502="","Debes seleccionar si el trabajador realiza actividades de riesgo. ",
IF(_xlfn.IFNA(VLOOKUP(S502,SI_NO,1,FALSE),-1)=-1,"Valor no válido para actividad de alto riesgo (por favor seleccionarlo de la lista). ","")
)
)</f>
        <v/>
      </c>
      <c r="EK502" s="46">
        <f>IF($DS502,
IF(U502="","Debes escribir el código del municipio de residencia del trabajador. ",
IF(_xlfn.IFNA(VLOOKUP(U502,MUNICIPIO,1,FALSE),-1)=-1,"El municipio de residencia del trabajador es inválido (por favor seleccionarlo de la lista). ","")
)
)</f>
        <v/>
      </c>
      <c r="EL502" s="46">
        <f>IF($DS502,
IF(V502="","Debes escribir el la dirección de residendia del trabajador. ","")
)</f>
        <v/>
      </c>
      <c r="EM502" s="46">
        <f>IF($DS502,
IF(W502="","Debes escribir la fecha de inicio de la liquidación. ",
IF(ISERR(DATE(YEAR(W502),MONTH(W502),DAY(W502))),"El valor ingresado en fecha de inicio de liquidación no tiene un formato válido. ",
IF( AND($E$6&lt;&gt;"", DATE(YEAR(W502), MONTH(W502), 1) &lt;&gt; IFERROR(DATE(MID($E$6, 1, 4), MID($E$6, 6, 2),1), "1/1/1900") ), "La fecha de inicio de la liquidación debe estar dentro del período liquidado. ", "")
)
)
)</f>
        <v/>
      </c>
      <c r="EN502" s="46">
        <f>IF($DS502,
IF(X502="","Debes escribir la fecha de fin de la liquidación. ",
IF(ISERR(DATE(YEAR(X502),MONTH(X502),DAY(X502))),"El valor ingresado en fecha de fin de liquidación no tiene un formato válido. ",
IF( AND($E$6&lt;&gt;"", DATE(YEAR(X502), MONTH(X502), 1) &lt;&gt; IFERROR(DATE(MID($E$6, 1, 4), MID($E$6, 6, 2),1), "1/1/1900") ), "La fecha de fin de la liquidación debe estar dentro del período liquidado. ", "")
)
)
)</f>
        <v/>
      </c>
      <c r="EO502" s="46">
        <f>IF($DS502,
IF(Y502="","Debes escribir la frecuencia de pago del trabajador. ",
IF(_xlfn.IFNA(VLOOKUP(Y502,PERÍODO_DE_NÓMINA,1,FALSE),-1)=-1,"La frecuencia de pago es inválida (por favor seleccionarlo de la lista). ","")
)
)</f>
        <v/>
      </c>
      <c r="EP502" s="46">
        <f>IF($DS502,
IF(Z502="","Debes escribir la fecha de pago. ",
IF(ISERR(DATE(YEAR(Z502),MONTH(Z502),DAY(Z502))), "El valor ingresado en fecha de pago no tiene un formato válido. ","")
)
)</f>
        <v/>
      </c>
      <c r="EQ502" s="46">
        <f>IF($DS502,
IF(AA502="","Debes escribir el medio de pago. ",
IF(_xlfn.IFNA(VLOOKUP(AA502,MEDIOS_DE_PAGO,1,FALSE),-1)=-1,"El medio de pago es inválido (por favor seleccionarlo de la lista). ","")
)
)</f>
        <v/>
      </c>
      <c r="ER502" s="46">
        <f>OR(AA502='Tablas '!$T$4,AA502='Tablas '!$T$7,AA502='Tablas '!$T$8,AA502='Tablas '!$T$11)</f>
        <v/>
      </c>
      <c r="ES502" s="46">
        <f>IF(AND($DS502,ER502),
IF(AB502="","Debes escribir la entidad bancaria. ",""),
""
)</f>
        <v/>
      </c>
      <c r="ET502" s="46">
        <f>IF(AND($DS502,ER502),
IF(AC502="","Debes escribir el tipo de cuenta bancaria. ",
IF(_xlfn.IFNA(VLOOKUP(AC502,TIPO_DE_CUENTA,1,FALSE),-1)=-1,"El tipo de cuenta bancaria es inválida (por favor seleccionarlo de la lista). ","")
),
""
)</f>
        <v/>
      </c>
      <c r="EU502" s="46">
        <f>IF(AND($DS502,ER502),
IF(AD502="","Debes escribir el número de cuenta bancaria. ",""),
""
)</f>
        <v/>
      </c>
      <c r="EV502" s="46">
        <f>IF($DS502,
IF(AE502="","Debes escribir el valor del sueldo básico. ",
IF( ISERR(_xlfn.NUMBERVALUE(AE502)), "El valor del sueldo básico debe ser un número válido. ", "")
)
)</f>
        <v/>
      </c>
      <c r="EW502" s="46">
        <f>IF($DS502,
IF(AF502="","Debes escribir el número de días trabajados. ",
IF( IFERROR(INT(AF502),1.1) &lt;&gt; IFERROR(_xlfn.NUMBERVALUE(AF502),1), "La cantidad de días trabajados debe ser un número entero. ", "")
)
)</f>
        <v/>
      </c>
      <c r="EX502" s="46">
        <f>IF($DS502,
IF(AG502="","Debes escribir el valor del sueldo trabajado. ",
IF( ISERR(_xlfn.NUMBERVALUE(AG502)), "El valor del sueldo trabajado debe ser un número válido. ", "")
)
)</f>
        <v/>
      </c>
      <c r="EY502" s="46">
        <f>IF($DS502,
IF( AND(AH502&lt;&gt;"", ISERR(_xlfn.NUMBERVALUE(AH502))), "El valor del auxilio de transporte debe ser un número válido. ", "")
)</f>
        <v/>
      </c>
      <c r="EZ502" s="46">
        <f>IF($DS502,
IF( AND(AI502&lt;&gt;"", ISERR(_xlfn.NUMBERVALUE(AI502))), "El valor de viáticos salariales debe ser un número válido. ", "")
)</f>
        <v/>
      </c>
      <c r="FA502" s="46">
        <f>IF($DS502,
IF( AND(AJ502&lt;&gt;"", ISERR(_xlfn.NUMBERVALUE(AJ502))), "El valor de viáticos NO salariales debe ser un número válido. ", "")
)</f>
        <v/>
      </c>
      <c r="FB502" s="46">
        <f>CONCATENATE(AK502,AL502)&lt;&gt;""</f>
        <v/>
      </c>
      <c r="FC502" s="46">
        <f>IF(AND($DS502,FB502),
IF(AK502="","Debes escribir el número de horas extras diurnas. ",
IF( IFERROR(INT(AK502),1.1) &lt;&gt; IFERROR(_xlfn.NUMBERVALUE(AK502),1), "La cantidad de horas extras diurnas debe ser un número entero. ", "")
),
""
)</f>
        <v/>
      </c>
      <c r="FD502" s="46">
        <f>IF(AND($DS502,FB502),
IF(AL502="","Debes escribir el valor de las horas extras diurnas. ",
IF( ISERR(_xlfn.NUMBERVALUE(AL502)), "El valor de las horas extras duirnas debe ser un número válido. ", "")
),
""
)</f>
        <v/>
      </c>
      <c r="FE502" s="46">
        <f>CONCATENATE(AM502,AN502)&lt;&gt;""</f>
        <v/>
      </c>
      <c r="FF502" s="46">
        <f>IF(AND($DS502,FE502),
IF(AM502="","Debes escribir el número de horas extras nocturnas. ",
IF( IFERROR(INT(AM502),1.1) &lt;&gt; IFERROR(_xlfn.NUMBERVALUE(AM502),1), "La cantidad de horas extras nocturnas debe ser un número entero. ", "")
),
""
)</f>
        <v/>
      </c>
      <c r="FG502" s="46">
        <f>IF(AND($DS502,FE502),
IF(AN502="","Debes escribir el valor de las horas extras nocturnas. ",
IF( ISERR(_xlfn.NUMBERVALUE(AN502)), "El valor de las horas extras nocturnas debe ser un número válido. ", "")
),
""
)</f>
        <v/>
      </c>
      <c r="FH502" s="46">
        <f>CONCATENATE(AO502,AP502)&lt;&gt;""</f>
        <v/>
      </c>
      <c r="FI502" s="46">
        <f>IF(AND($DS502,FH502),
IF(AO502="","Debes escribir el número de horas extras diurnas dominicales y festivas. ",
IF( IFERROR(INT(AO502),1.1) &lt;&gt; IFERROR(_xlfn.NUMBERVALUE(AO502),1), "La cantidad de horas extras diurnas dominicales y festivas debe ser un número entero. ", "")
),
""
)</f>
        <v/>
      </c>
      <c r="FJ502" s="46">
        <f>IF(AND($DS502,FH502),
IF(AP502="","Debes escribir el valor de las horas extras diurnas dominicales y festivas. ",
IF( ISERR(_xlfn.NUMBERVALUE(AP502)), "El valor de las horas extras diurnas dominicales y festivas debe ser un número válido. ", "")
),
""
)</f>
        <v/>
      </c>
      <c r="FK502" s="46">
        <f>CONCATENATE(AQ502,AR502)&lt;&gt;""</f>
        <v/>
      </c>
      <c r="FL502" s="46">
        <f>IF(AND($DS502,FK502),
IF(AQ502="","Debes escribir el número de horas extras nocturnas dominicales y festivas. ",
IF( IFERROR(INT(AQ502),1.1) &lt;&gt; IFERROR(_xlfn.NUMBERVALUE(AQ502),1), "La cantidad de horas extras nocturnas dominicales y festivas debe ser un número entero. ", "")
),
""
)</f>
        <v/>
      </c>
      <c r="FM502" s="46">
        <f>IF(AND($DS502,FK502),
IF(AR502="","Debes escribir el valor de las horas extras nocturnas dominicales y festivas. ",
IF( ISERR(_xlfn.NUMBERVALUE(AR502)), "El valor de las horas extras nocturnas dominicales y festivas debe ser un número válido. ", "")
),
""
)</f>
        <v/>
      </c>
      <c r="FN502" s="46">
        <f>CONCATENATE(AS502,AT502)&lt;&gt;""</f>
        <v/>
      </c>
      <c r="FO502" s="46">
        <f>IF(AND($DS502,FN502),
IF(AS502="","Debes escribir el número de horas recargo nocturno. ",
IF( IFERROR(INT(AS502),1.1) &lt;&gt; IFERROR(_xlfn.NUMBERVALUE(AS502),1), "La cantidad de horas recargo nocturno debe ser un número entero. ", "")
),
""
)</f>
        <v/>
      </c>
      <c r="FP502" s="46">
        <f>IF(AND($DS502,FN502),
IF(AT502="","Debes escribir el valor de las horas recargo nocturno. ",
IF( ISERR(_xlfn.NUMBERVALUE(AT502)), "El valor de las horas recargo nocturno debe ser un número válido. ", "")
),
""
)</f>
        <v/>
      </c>
      <c r="FQ502" s="46">
        <f>CONCATENATE(AU502,AV502)&lt;&gt;""</f>
        <v/>
      </c>
      <c r="FR502" s="46">
        <f>IF(AND($DS502,FQ502),
IF(AU502="","Debes escribir el número de horas recargo diurno dominical y festivo. ",
IF( IFERROR(INT(AU502),1.1) &lt;&gt; IFERROR(_xlfn.NUMBERVALUE(AU502),1), "La cantidad de horas recargo diurno dominical y festivo debe ser un número entero. ", "")
),
""
)</f>
        <v/>
      </c>
      <c r="FS502" s="46">
        <f>IF(AND($DS502,FQ502),
IF(AV502="","Debes escribir el valor de las horas recargo diurno dominical y festivo. ",
IF( ISERR(_xlfn.NUMBERVALUE(AV502)), "El valor de las horas recargo diurno dominical y festivo debe ser un número válido. ", "")
),
""
)</f>
        <v/>
      </c>
      <c r="FT502" s="46">
        <f>CONCATENATE(AW502,AX502)&lt;&gt;""</f>
        <v/>
      </c>
      <c r="FU502" s="46">
        <f>IF(AND($DS502,FT502),
IF(AW502="","Debes escribir el número de horas recargo nocturno dominical y festivo. ",
IF( IFERROR(INT(AW502),1.1) &lt;&gt; IFERROR(_xlfn.NUMBERVALUE(AW502),1), "La cantidad de horas recargo nocturno dominical y festivo debe ser un número entero. ", "")
),
""
)</f>
        <v/>
      </c>
      <c r="FV502" s="46">
        <f>IF(AND($DS502,FT502),
IF(AX502="","Debes escribir el valor de las horas recargo nocturno dominical y festivo. ",
IF( ISERR(_xlfn.NUMBERVALUE(AX502)), "El valor de las horas recargo nocturno dominical y festivo debe ser un número válido. ", "")
),
""
)</f>
        <v/>
      </c>
      <c r="FW502" s="46">
        <f>CONCATENATE(AY502,AZ502)&lt;&gt;""</f>
        <v/>
      </c>
      <c r="FX502" s="46">
        <f>IF(AND($DS502,FW502),
IF(AY502="","Debes escribir el número de días de vacaciones comunes. ",
IF( IFERROR(INT(AY502),1.1) &lt;&gt; IFERROR(_xlfn.NUMBERVALUE(AY502),1), "La cantidad de días de vacaciones comunes debe ser un número entero. ", "")
),
""
)</f>
        <v/>
      </c>
      <c r="FY502" s="46">
        <f>IF(AND($DS502,FW502),
IF(AZ502="","Debes escribir el valor de las vacaciones comunes. ",
IF( ISERR(_xlfn.NUMBERVALUE(AZ502)), "El valor de las vacaciones comunes debe ser un número válido. ", "")
),
""
)</f>
        <v/>
      </c>
      <c r="FZ502" s="46">
        <f>CONCATENATE(BA502,BB502)&lt;&gt;""</f>
        <v/>
      </c>
      <c r="GA502" s="46">
        <f>IF(AND($DS502,FZ502),
IF(BA502="","Debes escribir el número de días de vacaciones compensadas. ",
IF( IFERROR(INT(BA502),1.1) &lt;&gt; IFERROR(_xlfn.NUMBERVALUE(BA502),1), "La cantidad de días de vacaciones compensadas debe ser un número entero. ", "")
),
""
)</f>
        <v/>
      </c>
      <c r="GB502" s="46">
        <f>IF(AND($DS502,FZ502),
IF(BB502="","Debes escribir el valor de las vacaciones compensadas. ",
IF( ISERR(_xlfn.NUMBERVALUE(BB502)), "El valor de las vacaciones compensadas debe ser un número válido. ", "")
),
""
)</f>
        <v/>
      </c>
      <c r="GC502" s="46">
        <f>CONCATENATE(BC502,BD502)&lt;&gt;""</f>
        <v/>
      </c>
      <c r="GD502" s="46">
        <f>IF(AND($DS502,GC502),
IF(BC502="","Debes escribir el número de días de prima salarial. ",
IF( IFERROR(INT(BC502),1.1) &lt;&gt; IFERROR(_xlfn.NUMBERVALUE(BC502),1), "La cantidad de días de prima salarial debe ser un número entero. ", "")
),
""
)</f>
        <v/>
      </c>
      <c r="GE502" s="46">
        <f>IF(AND($DS502,GC502),
IF(BD502="","Debes escribir el valor de los días de prima salarial. ",
IF( ISERR(_xlfn.NUMBERVALUE(BD502)), "El valor de los días de prima salarial debe ser un número válido. ", "")
),
""
)</f>
        <v/>
      </c>
      <c r="GF502" s="46">
        <f>IF($DS502,
IF( AND(BE502&lt;&gt;"", ISERR(_xlfn.NUMBERVALUE(BE502))), "El valor de la prima NO saliarial debe ser un número válido. ", "")
)</f>
        <v/>
      </c>
      <c r="GG502" s="46">
        <f>CONCATENATE(BF502,BG502,BH502)&lt;&gt;""</f>
        <v/>
      </c>
      <c r="GH502" s="46">
        <f>IF(AND($DS502,GG502),
IF(BF502="","Debes escribir el valor de las cesantías. ",
IF( ISERR(_xlfn.NUMBERVALUE(BF502)), "El valor de las cesantías debe ser un número válido. ", "")
),
""
)</f>
        <v/>
      </c>
      <c r="GI502" s="46">
        <f>IF(AND($DS502,GG502),
IF(BG502="","Debes escribir el % de cesantías. ",
IF( ISERR(_xlfn.NUMBERVALUE(BG502)), "El % de cesantías debe ser un número válido. ", "")
),
""
)</f>
        <v/>
      </c>
      <c r="GJ502" s="46">
        <f>IF(AND($DS502,GG502),
IF(BH502="","Debes escribir el valor de intereses de cesantías. ",
IF( ISERR(_xlfn.NUMBERVALUE(BH502)), "El valor de intereses de cesantías debe ser un número válido. ", "")
),
""
)</f>
        <v/>
      </c>
      <c r="GK502" s="46">
        <f>CONCATENATE(BI502,BJ502,BK502)&lt;&gt;""</f>
        <v/>
      </c>
      <c r="GL502" s="46">
        <f>IF(AND($DS502,GK502),
IF(BI502="","Debes escribir el número de días de incapacidad. ",
IF( IFERROR(INT(BI502),1.1) &lt;&gt; IFERROR(_xlfn.NUMBERVALUE(BI502),1), "La cantidad de días de incapacidad debe ser un número entero. ", "")
),
""
)</f>
        <v/>
      </c>
      <c r="GM502" s="46">
        <f>IF(AND($DS502,GK502),
IF(BJ502="","Debes escribir el tipo de incapacidad. ",
IF(_xlfn.IFNA(VLOOKUP(BJ502,TIPO_DE_INCAPACIDAD,1,FALSE),-1)=-1,"El tipo de incapacidad es inválida (por favor seleccionarlo de la lista). ","")
),
""
)</f>
        <v/>
      </c>
      <c r="GN502" s="46">
        <f>IF(AND($DS502,GK502),
IF(BK502="","Debes escribir el valor de la incapacidad. ",
IF( ISERR(_xlfn.NUMBERVALUE(BK502)), "El valor de la incapacidad debe ser un número válido. ", "")
),
""
)</f>
        <v/>
      </c>
      <c r="GO502" s="46">
        <f>CONCATENATE(BL502,BM502)&lt;&gt;""</f>
        <v/>
      </c>
      <c r="GP502" s="46">
        <f>IF(AND($DS502,GO502),
IF(BL502="","Debes escribir el número de días de licencia de maternidad o paternidad. ",
IF( IFERROR(INT(BL502),1.1) &lt;&gt; IFERROR(_xlfn.NUMBERVALUE(BL502),1), "La cantidad de días de licencia de maternidad o paternidad debe ser un número entero. ", "")
),
""
)</f>
        <v/>
      </c>
      <c r="GQ502" s="46">
        <f>IF(AND($DS502,GO502),
IF(BM502="","Debes escribir el valor de la licencia de maternidad o paternidad. ",
IF( ISERR(_xlfn.NUMBERVALUE(BM502)), "El valor de la licencia de maternidad o paternidad debe ser un número válido. ", "")
),
""
)</f>
        <v/>
      </c>
      <c r="GR502" s="46">
        <f>CONCATENATE(BN502,BO502)&lt;&gt;""</f>
        <v/>
      </c>
      <c r="GS502" s="46">
        <f>IF(AND($DS502,GR502),
IF(BN502="","Debes escribir el número de días de licencia remunerada. ",
IF( IFERROR(INT(BN502),1.1) &lt;&gt; IFERROR(_xlfn.NUMBERVALUE(BN502),1), "La cantidad de días de licencia remunerada debe ser un número entero. ", "")
),
""
)</f>
        <v/>
      </c>
      <c r="GT502" s="46">
        <f>IF(AND($DS502,GR502),
IF(BO502="","Debes escribir el valor de la licencia remunerada. ",
IF( ISERR(_xlfn.NUMBERVALUE(BO502)), "El valor de la licencia remunerada debe ser un número válido. ", "")
),
""
)</f>
        <v/>
      </c>
      <c r="GU502" s="46">
        <f>IF($DS502,
IF( AND(BP502&lt;&gt;"", ISERR(_xlfn.NUMBERVALUE(BP502))), "El valor de la licencia NO remunerada debe ser un número válido. ", "")
)</f>
        <v/>
      </c>
      <c r="GV502" s="46">
        <f>IF($DS502,
IF( AND(BQ502&lt;&gt;"", ISERR(_xlfn.NUMBERVALUE(BQ502))), "El valor de auxilios salariales debe ser un número válido. ", "")
)</f>
        <v/>
      </c>
      <c r="GW502" s="46">
        <f>IF($DS502,
IF( AND(BR502&lt;&gt;"", ISERR(_xlfn.NUMBERVALUE(BR502))), "El valor de auxilios NO salariales debe ser un número válido. ", "")
)</f>
        <v/>
      </c>
      <c r="GX502" s="46">
        <f>IF($DS502,
IF( AND(BS502&lt;&gt;"", ISERR(_xlfn.NUMBERVALUE(BS502))), "El valor de bonos salariales debe ser un número válido. ", "")
)</f>
        <v/>
      </c>
      <c r="GY502" s="46">
        <f>IF($DS502,
IF( AND(BT502&lt;&gt;"", ISERR(_xlfn.NUMBERVALUE(BT502))), "El valor de bonos NO salariales debe ser un número válido. ", "")
)</f>
        <v/>
      </c>
      <c r="GZ502" s="46">
        <f>IF($DS502,
IF( AND(BU502&lt;&gt;"", ISERR(_xlfn.NUMBERVALUE(BU502))), "El valor de bonos salariales de alimentación debe ser un número válido. ", "")
)</f>
        <v/>
      </c>
      <c r="HA502" s="46">
        <f>IF($DS502,
IF( AND(BV502&lt;&gt;"", ISERR(_xlfn.NUMBERVALUE(BV502))), "El valor de bonos NO salariales de alimentación debe ser un número válido. ", "")
)</f>
        <v/>
      </c>
      <c r="HB502" s="46">
        <f>IF($DS502,
IF( AND(BW502&lt;&gt;"", ISERR(_xlfn.NUMBERVALUE(BW502))), "El valor de bonificaciones salariales debe ser un número válido. ", "")
)</f>
        <v/>
      </c>
      <c r="HC502" s="46">
        <f>IF($DS502,
IF( AND(BX502&lt;&gt;"", ISERR(_xlfn.NUMBERVALUE(BX502))), "El valor de bonificaciones NO salariales debe ser un número válido. ", "")
)</f>
        <v/>
      </c>
      <c r="HD502" s="46">
        <f>IF($DS502,
IF( AND(BY502&lt;&gt;"", ISERR(_xlfn.NUMBERVALUE(BY502))), "El valor de compensaciones ordinarias debe ser un número válido. ", "")
)</f>
        <v/>
      </c>
      <c r="HE502" s="46">
        <f>IF($DS502,
IF( AND(BZ502&lt;&gt;"", ISERR(_xlfn.NUMBERVALUE(BZ502))), "El valor de compensaciones extraordinarias debe ser un número válido. ", "")
)</f>
        <v/>
      </c>
      <c r="HF502" s="46">
        <f>IF($DS502,
IF( AND(CA502&lt;&gt;"", ISERR(_xlfn.NUMBERVALUE(CA502))), "El valor de comisiones debe ser un número válido. ", "")
)</f>
        <v/>
      </c>
      <c r="HG502" s="46">
        <f>IF($DS502,
IF( AND(CB502&lt;&gt;"", ISERR(_xlfn.NUMBERVALUE(CB502))), "El valor de ausencia por huega debe ser un número válido. ", "")
)</f>
        <v/>
      </c>
      <c r="HH502" s="46">
        <f>IF($DS502,
IF( AND(CC502&lt;&gt;"", ISERR(_xlfn.NUMBERVALUE(CC502))), "El valor de anticipos debe ser un número válido. ", "")
)</f>
        <v/>
      </c>
      <c r="HI502" s="46">
        <f>IF($DS502,
IF( AND(CD502&lt;&gt;"", ISERR(_xlfn.NUMBERVALUE(CD502))), "El valor de pagos a terceros debe ser un número válido. ", "")
)</f>
        <v/>
      </c>
      <c r="HJ502" s="46">
        <f>IF($DS502,
IF( AND(CE502&lt;&gt;"", ISERR(_xlfn.NUMBERVALUE(CE502))), "El valor de dotación debe ser un número válido. ", "")
)</f>
        <v/>
      </c>
      <c r="HK502" s="46">
        <f>IF($DS502,
IF( AND(CF502&lt;&gt;"", ISERR(_xlfn.NUMBERVALUE(CF502))), "El valor de apoyo sostenibilidad debe ser un número válido. ", "")
)</f>
        <v/>
      </c>
      <c r="HL502" s="46">
        <f>IF($DS502,
IF( AND(CG502&lt;&gt;"", ISERR(_xlfn.NUMBERVALUE(CG502))), "El valor de teletrabajo debe ser un número válido. ", "")
)</f>
        <v/>
      </c>
      <c r="HM502" s="46">
        <f>IF($DS502,
IF( AND(CH502&lt;&gt;"", ISERR(_xlfn.NUMBERVALUE(CH502))), "El valor de bonificación de retiro debe ser un número válido. ", "")
)</f>
        <v/>
      </c>
      <c r="HN502" s="46">
        <f>IF($DS502,
IF( AND(CI502&lt;&gt;"", ISERR(_xlfn.NUMBERVALUE(CI502))), "El valor de indemnización de retiro debe ser un número válido. ", "")
)</f>
        <v/>
      </c>
      <c r="HO502" s="46">
        <f>IF($DS502,
IF( AND(CJ502&lt;&gt;"", ISERR(_xlfn.NUMBERVALUE(CJ502))), "El valor de reintegros debe ser un número válido. ", "")
)</f>
        <v/>
      </c>
      <c r="HP502" s="46">
        <f>CONCATENATE(CK502,CL502,CM502)&lt;&gt;""</f>
        <v/>
      </c>
      <c r="HQ502" s="46">
        <f>IF(AND($DS502,HP502),
IF(CK502="","Debes escribir la descripción de otro concepto no categorizado. ",""),
""
)</f>
        <v/>
      </c>
      <c r="HR502" s="46">
        <f>IF(AND($DS502,HP502),
IF(CONCATENATE(CL502,CM502)="","Debes escribir al menos un valor de concepto no categorizado (salarial o no salarial). ",
IF(ISERR(_xlfn.NUMBERVALUE(CL502)),"El valor salarial concepto no categorizado debe ser un número válido. ","")
),
""
)</f>
        <v/>
      </c>
      <c r="HS502" s="46">
        <f>IF(AND($DS502,HP502),
IF(CONCATENATE(CL502,CM502)="","Debes escribir al menos un valor de concepto no categorizado (salarial o no salarial). ",
IF(ISERR(_xlfn.NUMBERVALUE(CM502)),"El valor NO salarial concepto no categorizado debe ser un número válido. ","")
),
""
)</f>
        <v/>
      </c>
      <c r="HT502" s="46">
        <f>IF($DS502,
IF(CN502="","Debes escribir el porcentaje del aporte a salud. ",
IF( ISERR(_xlfn.NUMBERVALUE(CN502)), "El valor del porcentaje del aporte a salud debe ser un número válido. ", "")
)
)</f>
        <v/>
      </c>
      <c r="HU502" s="46">
        <f>IF($DS502,
IF(CO502="","Debes escribir el valor del aporte a salud. ",
IF( ISERR(_xlfn.NUMBERVALUE(CO502)), "El valor del aporte a salud debe ser un número válido. ", "")
)
)</f>
        <v/>
      </c>
      <c r="HV502" s="46">
        <f>IF($DS502,
IF( AND(CP502&lt;&gt;"", ISERR(_xlfn.NUMBERVALUE(CP502))), "El valor plan complementario debe ser un número válido. ", "")
)</f>
        <v/>
      </c>
      <c r="HW502" s="46">
        <f>IF($DS502,
IF(CQ502="","Debes escribir el porcentaje del aporte a pensión. ",
IF( ISERR(_xlfn.NUMBERVALUE(CQ502)), "El valor del porcentaje del aporte a pensión debe ser un número válido. ", "")
)
)</f>
        <v/>
      </c>
      <c r="HX502" s="46">
        <f>IF($DS502,
IF(CR502="","Debes escribir el valor del aporte a pensión. ",
IF( ISERR(_xlfn.NUMBERVALUE(CR502)), "El valor del aporte a salud debe ser un número válido. ", "")
)
)</f>
        <v/>
      </c>
      <c r="HY502" s="46">
        <f>IF($DS502,
IF( AND(CS502&lt;&gt;"", ISERR(_xlfn.NUMBERVALUE(CS502))), "El valor pensión voluntaria debe ser un número válido. ", "")
)</f>
        <v/>
      </c>
      <c r="HZ502" s="46">
        <f>CONCATENATE(CT502,CU502,CV502,CW502)&lt;&gt;""</f>
        <v/>
      </c>
      <c r="IA502" s="46">
        <f>IF(AND($DS502,HZ502),
IF(CT502="","Debes escribir el % del fondo de seguridad pensional. ",
IF( ISERR(_xlfn.NUMBERVALUE(CT502)), "El % del fondo de seguridad debe ser un número válido. ", "")
),
""
)</f>
        <v/>
      </c>
      <c r="IB502" s="46">
        <f>IF(AND($DS502,HZ502),
IF(CU502="","Debes escribir el valor del aporte al fondo de solidaridad pensional. ",
IF( ISERR(_xlfn.NUMBERVALUE(CU502)), "El valor del aporte al fondo de solidaridad pensional debe ser un número válido. ", "")
),
""
)</f>
        <v/>
      </c>
      <c r="IC502" s="46">
        <f>IF(AND($DS502,HZ502),
IF(CV502="","Debes escribir el % del fondo de subsistencia. ",
IF( ISERR(_xlfn.NUMBERVALUE(CV502)), "El % del fondo de subsistencia debe ser un número válido. ", "")
),
""
)</f>
        <v/>
      </c>
      <c r="ID502" s="46">
        <f>IF(AND($DS502,HZ502),
IF(CW502="","Debes escribir el valor del fondo de subsistencia. ",
IF( ISERR(_xlfn.NUMBERVALUE(CW502)), "El valor del fondo de subsistencia debe ser un número válido. ", "")
),
""
)</f>
        <v/>
      </c>
      <c r="IE502" s="46">
        <f>CONCATENATE(CX502,CY502)&lt;&gt;""</f>
        <v/>
      </c>
      <c r="IF502" s="46">
        <f>IF(AND($DS502,IE502),
IF(CX502="","Debes escribir el % de sindicato. ",
IF( ISERR(_xlfn.NUMBERVALUE(CX502)), "El % de sindicato debe ser un número válido. ", "")
),
""
)</f>
        <v/>
      </c>
      <c r="IG502" s="46">
        <f>IF(AND($DS502,IE502),
IF(CY502="","Debes escribir el valor del sindicato. ",
IF( ISERR(_xlfn.NUMBERVALUE(CY502)), "El valor del sindicato debe ser un número válido. ", "")
),
""
)</f>
        <v/>
      </c>
      <c r="IH502" s="46">
        <f>IF($DS502,
IF( AND(CZ502&lt;&gt;"", ISERR(_xlfn.NUMBERVALUE(CZ502))), "El valor de sanción pública debe ser un número válido. ", "")
)</f>
        <v/>
      </c>
      <c r="II502" s="46">
        <f>IF($DS502,
IF( AND(DA502&lt;&gt;"", ISERR(_xlfn.NUMBERVALUE(DA502))), "El valor de sanción privada debe ser un número válido. ", "")
)</f>
        <v/>
      </c>
      <c r="IJ502" s="46">
        <f>CONCATENATE(DB502,DC502)&lt;&gt;""</f>
        <v/>
      </c>
      <c r="IK502" s="46">
        <f>IF(AND($DS502,IJ502),
IF(DB502="","Debes escribir la descripción de libranza. ",""),
""
)</f>
        <v/>
      </c>
      <c r="IL502" s="46">
        <f>IF(AND($DS502,IJ502),
IF(DC502="","Debes escribir la cuota libranza. ",
IF(ISERR(_xlfn.NUMBERVALUE(DC502)),"El valor de la cuota libranza debe ser un número válido. ","")
),
""
)</f>
        <v/>
      </c>
      <c r="IM502" s="46">
        <f>IF($DS502,
IF( AND(DD502&lt;&gt;"", ISERR(_xlfn.NUMBERVALUE(DD502))), "El valor de pagos a terceros debe ser un número válido. ", "")
)</f>
        <v/>
      </c>
      <c r="IN502" s="46">
        <f>IF($DS502,
IF( AND(DE502&lt;&gt;"", ISERR(_xlfn.NUMBERVALUE(DE502))), "El valor de anticipos debe ser un número válido. ", "")
)</f>
        <v/>
      </c>
      <c r="IO502" s="46">
        <f>IF($DS502,
IF( AND(DF502&lt;&gt;"", ISERR(_xlfn.NUMBERVALUE(DF502))), "El valor de AFC debe ser un número válido. ", "")
)</f>
        <v/>
      </c>
      <c r="IP502" s="46">
        <f>IF($DS502,
IF( AND(DG502&lt;&gt;"", ISERR(_xlfn.NUMBERVALUE(DG502))), "El valor de rete-fuente debe ser un número válido. ", "")
)</f>
        <v/>
      </c>
      <c r="IQ502" s="46">
        <f>IF($DS502,
IF( AND(DH502&lt;&gt;"", ISERR(_xlfn.NUMBERVALUE(DH502))), "El valor de cooperativa de trabajo debe ser un número válido. ", "")
)</f>
        <v/>
      </c>
      <c r="IR502" s="46">
        <f>IF($DS502,
IF( AND(DI502&lt;&gt;"", ISERR(_xlfn.NUMBERVALUE(DI502))), "El valor de embargo fiscal debe ser un número válido. ", "")
)</f>
        <v/>
      </c>
      <c r="IS502" s="46">
        <f>IF($DS502,
IF( AND(DJ502&lt;&gt;"", ISERR(_xlfn.NUMBERVALUE(DJ502))), "El valor de educación debe ser un número válido. ", "")
)</f>
        <v/>
      </c>
      <c r="IT502" s="46">
        <f>IF($DS502,
IF( AND(DK502&lt;&gt;"", ISERR(_xlfn.NUMBERVALUE(DK502))), "El valor de reintegro debe ser un número válido. ", "")
)</f>
        <v/>
      </c>
      <c r="IU502" s="46">
        <f>IF($DS502,
IF( AND(DL502&lt;&gt;"", ISERR(_xlfn.NUMBERVALUE(DL502))), "El valor de deuda debe ser un número válido. ", "")
)</f>
        <v/>
      </c>
      <c r="IV502" s="46">
        <f>IF($DS502,
IF( AND(DM502&lt;&gt;"", ISERR(_xlfn.NUMBERVALUE(DM502))), "El valor de otras deducciones debe ser un número válido. ", "")
)</f>
        <v/>
      </c>
      <c r="IW502" s="46">
        <f>IF($DS502,
IF(DN502="","Debes escribir el valor de los devengos totales. ",
IF( ISERR(_xlfn.NUMBERVALUE(DN502)), "El valor de los devengos totales debe ser un número válido. ", "")
)
)</f>
        <v/>
      </c>
      <c r="IX502" s="46">
        <f>IF($DS502,
IF(DO502="","Debes escribir el valor de las deducciones totales. ",
IF( ISERR(_xlfn.NUMBERVALUE(DO502)), "El valor de las deducciones totales debe ser un número válido. ", "")
)
)</f>
        <v/>
      </c>
      <c r="IY502" s="46">
        <f>IF($DS502,
IF(DP502="","Debes escribir el valor del salario total. ",
IF( ISERR(_xlfn.NUMBERVALUE(DP502)), "El valor del salario total debe ser un número válido. ", "")
)
)</f>
        <v/>
      </c>
    </row>
    <row r="503">
      <c r="B503" s="48" t="n">
        <v>491</v>
      </c>
      <c r="C503" s="61">
        <f>IF(AND(DS503,DP503&lt;&gt;""),
IF(DQ503="","OK","Error"),
""
)</f>
        <v/>
      </c>
      <c r="D503" s="53" t="n"/>
      <c r="E503" s="52" t="n"/>
      <c r="F503" s="112" t="n"/>
      <c r="G503" s="52" t="n"/>
      <c r="H503" s="53" t="n"/>
      <c r="I503" s="52" t="n"/>
      <c r="J503" s="52" t="n"/>
      <c r="K503" s="53" t="n"/>
      <c r="L503" s="55" t="n"/>
      <c r="M503" s="108" t="n"/>
      <c r="N503" s="56" t="n"/>
      <c r="O503" s="52" t="n"/>
      <c r="P503" s="52" t="n"/>
      <c r="Q503" s="52" t="n"/>
      <c r="R503" s="52" t="n"/>
      <c r="S503" s="52" t="n"/>
      <c r="T503" s="53" t="n"/>
      <c r="U503" s="52" t="n"/>
      <c r="V503" s="52" t="n"/>
      <c r="W503" s="55" t="n"/>
      <c r="X503" s="55" t="n"/>
      <c r="Y503" s="52" t="n"/>
      <c r="Z503" s="55" t="n"/>
      <c r="AA503" s="52" t="n"/>
      <c r="AB503" s="53" t="n"/>
      <c r="AC503" s="53" t="n"/>
      <c r="AD503" s="53" t="n"/>
      <c r="AE503" s="177" t="n"/>
      <c r="AF503" s="113" t="n"/>
      <c r="AG503" s="177" t="n"/>
      <c r="AH503" s="178" t="n"/>
      <c r="AI503" s="178" t="n"/>
      <c r="AJ503" s="178" t="n"/>
      <c r="AK503" s="114" t="n"/>
      <c r="AL503" s="178" t="n"/>
      <c r="AM503" s="114" t="n"/>
      <c r="AN503" s="178" t="n"/>
      <c r="AO503" s="114" t="n"/>
      <c r="AP503" s="178" t="n"/>
      <c r="AQ503" s="114" t="n"/>
      <c r="AR503" s="178" t="n"/>
      <c r="AS503" s="114" t="n"/>
      <c r="AT503" s="178" t="n"/>
      <c r="AU503" s="114" t="n"/>
      <c r="AV503" s="178" t="n"/>
      <c r="AW503" s="114" t="n"/>
      <c r="AX503" s="178" t="n"/>
      <c r="AY503" s="114" t="n"/>
      <c r="AZ503" s="178" t="n"/>
      <c r="BA503" s="114" t="n"/>
      <c r="BB503" s="178" t="n"/>
      <c r="BC503" s="114" t="n"/>
      <c r="BD503" s="178" t="n"/>
      <c r="BE503" s="178" t="n"/>
      <c r="BF503" s="178" t="n"/>
      <c r="BG503" s="59" t="n"/>
      <c r="BH503" s="178" t="n"/>
      <c r="BI503" s="114" t="n"/>
      <c r="BJ503" s="53" t="n"/>
      <c r="BK503" s="178" t="n"/>
      <c r="BL503" s="114" t="n"/>
      <c r="BM503" s="178" t="n"/>
      <c r="BN503" s="114" t="n"/>
      <c r="BO503" s="178" t="n"/>
      <c r="BP503" s="178" t="n"/>
      <c r="BQ503" s="178" t="n"/>
      <c r="BR503" s="178" t="n"/>
      <c r="BS503" s="178" t="n"/>
      <c r="BT503" s="178" t="n"/>
      <c r="BU503" s="178" t="n"/>
      <c r="BV503" s="178" t="n"/>
      <c r="BW503" s="178" t="n"/>
      <c r="BX503" s="178" t="n"/>
      <c r="BY503" s="178" t="n"/>
      <c r="BZ503" s="178" t="n"/>
      <c r="CA503" s="178" t="n"/>
      <c r="CB503" s="178" t="n"/>
      <c r="CC503" s="178" t="n"/>
      <c r="CD503" s="178" t="n"/>
      <c r="CE503" s="178" t="n"/>
      <c r="CF503" s="178" t="n"/>
      <c r="CG503" s="178" t="n"/>
      <c r="CH503" s="178" t="n"/>
      <c r="CI503" s="178" t="n"/>
      <c r="CJ503" s="178" t="n"/>
      <c r="CK503" s="53" t="n"/>
      <c r="CL503" s="178" t="n"/>
      <c r="CM503" s="178" t="n"/>
      <c r="CN503" s="60" t="n"/>
      <c r="CO503" s="177" t="n"/>
      <c r="CP503" s="178" t="n"/>
      <c r="CQ503" s="60" t="n"/>
      <c r="CR503" s="177" t="n"/>
      <c r="CS503" s="178" t="n"/>
      <c r="CT503" s="59" t="n"/>
      <c r="CU503" s="178" t="n"/>
      <c r="CV503" s="59" t="n"/>
      <c r="CW503" s="178" t="n"/>
      <c r="CX503" s="59" t="n"/>
      <c r="CY503" s="178" t="n"/>
      <c r="CZ503" s="178" t="n"/>
      <c r="DA503" s="178" t="n"/>
      <c r="DB503" s="53" t="n"/>
      <c r="DC503" s="178" t="n"/>
      <c r="DD503" s="178" t="n"/>
      <c r="DE503" s="178" t="n"/>
      <c r="DF503" s="178" t="n"/>
      <c r="DG503" s="178" t="n"/>
      <c r="DH503" s="178" t="n"/>
      <c r="DI503" s="178" t="n"/>
      <c r="DJ503" s="178" t="n"/>
      <c r="DK503" s="178" t="n"/>
      <c r="DL503" s="178" t="n"/>
      <c r="DM503" s="178" t="n"/>
      <c r="DN503" s="177" t="n"/>
      <c r="DO503" s="177" t="n"/>
      <c r="DP503" s="177" t="n"/>
      <c r="DQ503" s="76">
        <f>IF(AND(DS503,DP503&lt;&gt;""),
CONCATENATE(DT503,DU503,DV503,DW503,DX503,DY503,DZ503,EA503,EB503,EC503,ED503,EE503,EF503,EG503,EH503,EI503,EJ503,EK503,EL503,EM503,EN503,EO503,EP503,EQ503,ES503,ET503,EU503,EV503,EW503,EX503,EY503,EZ503,FA503,FC503,FD503,FF503,FG503,FI503,FJ503,FL503,FM503,FO503,FP503,FR503,FS503,FU503,FV503,FX503,FY503,GA503,GB503,GD503,GE503,GF503,GH503,GI503,GJ503,GL503,GM503,GN503,GP503,GQ503,GS503,GT503,GU503,GV503,GW503,GX503,GY503,GZ503,HA503,HB503,HC503,HD503,HE503,HF503,HG503,HH503,HI503,HJ503,HK503,HL503,HM503,HN503,HO503,HQ503,HR503,HS503,HT503,HU503,HV503,HW503,HX503,HY503,IA503,IB503,IC503,ID503,IF503,IG503,IH503,II503,IK503,IL503,IM503,IN503,IO503,IP503,IQ503,IR503,IS503,IT503,IU503,IV503,IW503,IX503,IY503,IZ503),
""
)</f>
        <v/>
      </c>
      <c r="DR503" s="53" t="n"/>
      <c r="DS503" s="46">
        <f>CONCATENATE(D503,$E503,$F503,$G503,H503,$I503,$J503,K503,$L503,$M503,N503,$O503,$P503,$Q503,$R503,$S503,T503,$U503,$V503,$W503,$X503,$Y503,$Z503,$AA503,AB503,AC503,AD503,$AE503,$AF503,$AG503,AH503,AI503,AJ503,AK503,AL503,AM503,AN503,AO503,AP503,AQ503,AR503,AS503,AT503,AU503,AV503,AW503,AX503,AY503,AZ503,BA503,BB503,BC503,BD503,BE503,BF503,BG503,BH503,BI503,BJ503,BK503,BL503,BM503,BN503,BO503,BP503,BQ503,BR503,BS503,BT503,BU503,BV503,BW503,BX503,BY503,BZ503,CA503,CB503,CC503,CD503,CE503,CF503,CG503,CH503,CI503,CJ503,CK503,CL503,CM503,$CN503,$CO503,CP503,$CQ503,$CR503,CS503,CT503,CU503,CV503,CW503,CX503,CY503,CZ503,DA503,DB503,DC503,DD503,DE503,DF503,DG503,DH503,DI503,DJ503,DK503,DL503,DM503,$DN503,$DO503,$DP503,DR503)&lt;&gt;""</f>
        <v/>
      </c>
      <c r="DT503" s="46">
        <f>IF(AND($DS503,$E$4&lt;&gt;""),
IF(LEFT($E$4,2) = "1.",
IF(D503&lt;&gt;"","El CUNE sólo se envía en operaciones de novedad o ajuste. ",""),
IF(D503="","Debes escribir un CUNE válido para realizar operaciones de novedad o ajuste. ","")),
""
)</f>
        <v/>
      </c>
      <c r="DU503" s="46">
        <f>IF($DS503,
IF(E503="","Debes seleccionar el tipo de documento del empleado. ",
IF(_xlfn.IFNA(VLOOKUP(E503,TIPO_DE_DOCUMENTO,1,FALSE),-1)=-1,"El tipo de documento no es válido (por favor seleccionarlo de la lista). ","")
)
)</f>
        <v/>
      </c>
      <c r="DV503" s="46">
        <f>IF($DS503,
IF(F503="","Debes escribir el número de documento del empleado. ","")
)</f>
        <v/>
      </c>
      <c r="DW503" s="46">
        <f>IF($DS503,
IF(G503="","Debes escribir el primer nombre del empleado. ","")
)</f>
        <v/>
      </c>
      <c r="DY503" s="46">
        <f>IF($DS503,
IF(I503="","Debes escribir el primer apellido del empleado. ","")
)</f>
        <v/>
      </c>
      <c r="DZ503" s="46">
        <f>IF($DS503,
IF(J503="","Debes escribir el segundo apellido del empleado. ","")
)</f>
        <v/>
      </c>
      <c r="EB503" s="46">
        <f>IF($DS503,
IF(L503="","Debes escribir la fecha de ingreso del empleado. ",
IF(ISERR(DATE(YEAR(L503),MONTH(L503),DAY(L503))), "El valor ingresado en fecha de ingreso no tiene un formato válido. ","")
)
)</f>
        <v/>
      </c>
      <c r="EC503" s="46">
        <f>IF($DS503,
IF(M503="","Debes escribir el tiempo laborado. ",
IF( IFERROR(INT(M503),1.1) &lt;&gt; IFERROR(_xlfn.NUMBERVALUE(M503),1), "El valor de los días trabajados debe ser un número entero. ", "")
)
)</f>
        <v/>
      </c>
      <c r="ED503" s="46">
        <f>IF($DS503,
IF( AND(N503&lt;&gt;"", ISERR(DATE(YEAR(N503),MONTH(N503),DAY(N503))) ), "El valor ingresado en fecha de ingreso no tiene un formato válido. ",
IF( AND(N503&lt;&gt;"", $E$6&lt;&gt;"", DATE(YEAR(N503), MONTH(N503), 1) &lt;&gt; IFERROR(DATE(MID($E$6, 1, 4), MID($E$6, 6, 2),1), "1/1/1900") ), "La fecha de retiro debe estar dentro del período liquidado. ", "")
)
)</f>
        <v/>
      </c>
      <c r="EE503" s="46">
        <f>IF($DS503,
IF(O503="","Debes seleccionar el tipo de trabajador. ",
IF(_xlfn.IFNA(VLOOKUP(O503,TIPO_DE_TRABAJADOR,1,FALSE),-1)=-1,"El tipo de trabajador no es válido (por favor seleccionarlo de la lista). ","")
)
)</f>
        <v/>
      </c>
      <c r="EF503" s="46">
        <f>IF($DS503,
IF(P503="","Debes seleccionar si es un trabajador dependiente pensionado por vejez. ",
IF(_xlfn.IFNA(VLOOKUP(P503,SUBTIPO_DE_TRABAJADOR,1,FALSE),-1)=-1,"El tipo de trabajador dependiente pensionado por vejez no es válido (por favor seleccionarlo de la lista). ","")
)
)</f>
        <v/>
      </c>
      <c r="EG503" s="46">
        <f>IF($DS503,
IF(Q503="","Debes seleccionar el tipo de contrato del trabajador. ",
IF(_xlfn.IFNA(VLOOKUP(Q503,TIPO_DE_CONTRATO,1,FALSE),-1)=-1,"El tipo de contrato del trabajador no es válido (por favor seleccionarlo de la lista). ","")
)
)</f>
        <v/>
      </c>
      <c r="EH503" s="46">
        <f>IF($DS503,
IF(R503="","Debes seleccionar si es un salario integral. ",
IF(_xlfn.IFNA(VLOOKUP(R503,SI_NO,1,FALSE),-1)=-1,"Valor no válido para salario integral (por favor seleccionarlo de la lista). ","")
)
)</f>
        <v/>
      </c>
      <c r="EI503" s="46">
        <f>IF($DS503,
IF(S503="","Debes seleccionar si el trabajador realiza actividades de riesgo. ",
IF(_xlfn.IFNA(VLOOKUP(S503,SI_NO,1,FALSE),-1)=-1,"Valor no válido para actividad de alto riesgo (por favor seleccionarlo de la lista). ","")
)
)</f>
        <v/>
      </c>
      <c r="EK503" s="46">
        <f>IF($DS503,
IF(U503="","Debes escribir el código del municipio de residencia del trabajador. ",
IF(_xlfn.IFNA(VLOOKUP(U503,MUNICIPIO,1,FALSE),-1)=-1,"El municipio de residencia del trabajador es inválido (por favor seleccionarlo de la lista). ","")
)
)</f>
        <v/>
      </c>
      <c r="EL503" s="46">
        <f>IF($DS503,
IF(V503="","Debes escribir el la dirección de residendia del trabajador. ","")
)</f>
        <v/>
      </c>
      <c r="EM503" s="46">
        <f>IF($DS503,
IF(W503="","Debes escribir la fecha de inicio de la liquidación. ",
IF(ISERR(DATE(YEAR(W503),MONTH(W503),DAY(W503))),"El valor ingresado en fecha de inicio de liquidación no tiene un formato válido. ",
IF( AND($E$6&lt;&gt;"", DATE(YEAR(W503), MONTH(W503), 1) &lt;&gt; IFERROR(DATE(MID($E$6, 1, 4), MID($E$6, 6, 2),1), "1/1/1900") ), "La fecha de inicio de la liquidación debe estar dentro del período liquidado. ", "")
)
)
)</f>
        <v/>
      </c>
      <c r="EN503" s="46">
        <f>IF($DS503,
IF(X503="","Debes escribir la fecha de fin de la liquidación. ",
IF(ISERR(DATE(YEAR(X503),MONTH(X503),DAY(X503))),"El valor ingresado en fecha de fin de liquidación no tiene un formato válido. ",
IF( AND($E$6&lt;&gt;"", DATE(YEAR(X503), MONTH(X503), 1) &lt;&gt; IFERROR(DATE(MID($E$6, 1, 4), MID($E$6, 6, 2),1), "1/1/1900") ), "La fecha de fin de la liquidación debe estar dentro del período liquidado. ", "")
)
)
)</f>
        <v/>
      </c>
      <c r="EO503" s="46">
        <f>IF($DS503,
IF(Y503="","Debes escribir la frecuencia de pago del trabajador. ",
IF(_xlfn.IFNA(VLOOKUP(Y503,PERÍODO_DE_NÓMINA,1,FALSE),-1)=-1,"La frecuencia de pago es inválida (por favor seleccionarlo de la lista). ","")
)
)</f>
        <v/>
      </c>
      <c r="EP503" s="46">
        <f>IF($DS503,
IF(Z503="","Debes escribir la fecha de pago. ",
IF(ISERR(DATE(YEAR(Z503),MONTH(Z503),DAY(Z503))), "El valor ingresado en fecha de pago no tiene un formato válido. ","")
)
)</f>
        <v/>
      </c>
      <c r="EQ503" s="46">
        <f>IF($DS503,
IF(AA503="","Debes escribir el medio de pago. ",
IF(_xlfn.IFNA(VLOOKUP(AA503,MEDIOS_DE_PAGO,1,FALSE),-1)=-1,"El medio de pago es inválido (por favor seleccionarlo de la lista). ","")
)
)</f>
        <v/>
      </c>
      <c r="ER503" s="46">
        <f>OR(AA503='Tablas '!$T$4,AA503='Tablas '!$T$7,AA503='Tablas '!$T$8,AA503='Tablas '!$T$11)</f>
        <v/>
      </c>
      <c r="ES503" s="46">
        <f>IF(AND($DS503,ER503),
IF(AB503="","Debes escribir la entidad bancaria. ",""),
""
)</f>
        <v/>
      </c>
      <c r="ET503" s="46">
        <f>IF(AND($DS503,ER503),
IF(AC503="","Debes escribir el tipo de cuenta bancaria. ",
IF(_xlfn.IFNA(VLOOKUP(AC503,TIPO_DE_CUENTA,1,FALSE),-1)=-1,"El tipo de cuenta bancaria es inválida (por favor seleccionarlo de la lista). ","")
),
""
)</f>
        <v/>
      </c>
      <c r="EU503" s="46">
        <f>IF(AND($DS503,ER503),
IF(AD503="","Debes escribir el número de cuenta bancaria. ",""),
""
)</f>
        <v/>
      </c>
      <c r="EV503" s="46">
        <f>IF($DS503,
IF(AE503="","Debes escribir el valor del sueldo básico. ",
IF( ISERR(_xlfn.NUMBERVALUE(AE503)), "El valor del sueldo básico debe ser un número válido. ", "")
)
)</f>
        <v/>
      </c>
      <c r="EW503" s="46">
        <f>IF($DS503,
IF(AF503="","Debes escribir el número de días trabajados. ",
IF( IFERROR(INT(AF503),1.1) &lt;&gt; IFERROR(_xlfn.NUMBERVALUE(AF503),1), "La cantidad de días trabajados debe ser un número entero. ", "")
)
)</f>
        <v/>
      </c>
      <c r="EX503" s="46">
        <f>IF($DS503,
IF(AG503="","Debes escribir el valor del sueldo trabajado. ",
IF( ISERR(_xlfn.NUMBERVALUE(AG503)), "El valor del sueldo trabajado debe ser un número válido. ", "")
)
)</f>
        <v/>
      </c>
      <c r="EY503" s="46">
        <f>IF($DS503,
IF( AND(AH503&lt;&gt;"", ISERR(_xlfn.NUMBERVALUE(AH503))), "El valor del auxilio de transporte debe ser un número válido. ", "")
)</f>
        <v/>
      </c>
      <c r="EZ503" s="46">
        <f>IF($DS503,
IF( AND(AI503&lt;&gt;"", ISERR(_xlfn.NUMBERVALUE(AI503))), "El valor de viáticos salariales debe ser un número válido. ", "")
)</f>
        <v/>
      </c>
      <c r="FA503" s="46">
        <f>IF($DS503,
IF( AND(AJ503&lt;&gt;"", ISERR(_xlfn.NUMBERVALUE(AJ503))), "El valor de viáticos NO salariales debe ser un número válido. ", "")
)</f>
        <v/>
      </c>
      <c r="FB503" s="46">
        <f>CONCATENATE(AK503,AL503)&lt;&gt;""</f>
        <v/>
      </c>
      <c r="FC503" s="46">
        <f>IF(AND($DS503,FB503),
IF(AK503="","Debes escribir el número de horas extras diurnas. ",
IF( IFERROR(INT(AK503),1.1) &lt;&gt; IFERROR(_xlfn.NUMBERVALUE(AK503),1), "La cantidad de horas extras diurnas debe ser un número entero. ", "")
),
""
)</f>
        <v/>
      </c>
      <c r="FD503" s="46">
        <f>IF(AND($DS503,FB503),
IF(AL503="","Debes escribir el valor de las horas extras diurnas. ",
IF( ISERR(_xlfn.NUMBERVALUE(AL503)), "El valor de las horas extras duirnas debe ser un número válido. ", "")
),
""
)</f>
        <v/>
      </c>
      <c r="FE503" s="46">
        <f>CONCATENATE(AM503,AN503)&lt;&gt;""</f>
        <v/>
      </c>
      <c r="FF503" s="46">
        <f>IF(AND($DS503,FE503),
IF(AM503="","Debes escribir el número de horas extras nocturnas. ",
IF( IFERROR(INT(AM503),1.1) &lt;&gt; IFERROR(_xlfn.NUMBERVALUE(AM503),1), "La cantidad de horas extras nocturnas debe ser un número entero. ", "")
),
""
)</f>
        <v/>
      </c>
      <c r="FG503" s="46">
        <f>IF(AND($DS503,FE503),
IF(AN503="","Debes escribir el valor de las horas extras nocturnas. ",
IF( ISERR(_xlfn.NUMBERVALUE(AN503)), "El valor de las horas extras nocturnas debe ser un número válido. ", "")
),
""
)</f>
        <v/>
      </c>
      <c r="FH503" s="46">
        <f>CONCATENATE(AO503,AP503)&lt;&gt;""</f>
        <v/>
      </c>
      <c r="FI503" s="46">
        <f>IF(AND($DS503,FH503),
IF(AO503="","Debes escribir el número de horas extras diurnas dominicales y festivas. ",
IF( IFERROR(INT(AO503),1.1) &lt;&gt; IFERROR(_xlfn.NUMBERVALUE(AO503),1), "La cantidad de horas extras diurnas dominicales y festivas debe ser un número entero. ", "")
),
""
)</f>
        <v/>
      </c>
      <c r="FJ503" s="46">
        <f>IF(AND($DS503,FH503),
IF(AP503="","Debes escribir el valor de las horas extras diurnas dominicales y festivas. ",
IF( ISERR(_xlfn.NUMBERVALUE(AP503)), "El valor de las horas extras diurnas dominicales y festivas debe ser un número válido. ", "")
),
""
)</f>
        <v/>
      </c>
      <c r="FK503" s="46">
        <f>CONCATENATE(AQ503,AR503)&lt;&gt;""</f>
        <v/>
      </c>
      <c r="FL503" s="46">
        <f>IF(AND($DS503,FK503),
IF(AQ503="","Debes escribir el número de horas extras nocturnas dominicales y festivas. ",
IF( IFERROR(INT(AQ503),1.1) &lt;&gt; IFERROR(_xlfn.NUMBERVALUE(AQ503),1), "La cantidad de horas extras nocturnas dominicales y festivas debe ser un número entero. ", "")
),
""
)</f>
        <v/>
      </c>
      <c r="FM503" s="46">
        <f>IF(AND($DS503,FK503),
IF(AR503="","Debes escribir el valor de las horas extras nocturnas dominicales y festivas. ",
IF( ISERR(_xlfn.NUMBERVALUE(AR503)), "El valor de las horas extras nocturnas dominicales y festivas debe ser un número válido. ", "")
),
""
)</f>
        <v/>
      </c>
      <c r="FN503" s="46">
        <f>CONCATENATE(AS503,AT503)&lt;&gt;""</f>
        <v/>
      </c>
      <c r="FO503" s="46">
        <f>IF(AND($DS503,FN503),
IF(AS503="","Debes escribir el número de horas recargo nocturno. ",
IF( IFERROR(INT(AS503),1.1) &lt;&gt; IFERROR(_xlfn.NUMBERVALUE(AS503),1), "La cantidad de horas recargo nocturno debe ser un número entero. ", "")
),
""
)</f>
        <v/>
      </c>
      <c r="FP503" s="46">
        <f>IF(AND($DS503,FN503),
IF(AT503="","Debes escribir el valor de las horas recargo nocturno. ",
IF( ISERR(_xlfn.NUMBERVALUE(AT503)), "El valor de las horas recargo nocturno debe ser un número válido. ", "")
),
""
)</f>
        <v/>
      </c>
      <c r="FQ503" s="46">
        <f>CONCATENATE(AU503,AV503)&lt;&gt;""</f>
        <v/>
      </c>
      <c r="FR503" s="46">
        <f>IF(AND($DS503,FQ503),
IF(AU503="","Debes escribir el número de horas recargo diurno dominical y festivo. ",
IF( IFERROR(INT(AU503),1.1) &lt;&gt; IFERROR(_xlfn.NUMBERVALUE(AU503),1), "La cantidad de horas recargo diurno dominical y festivo debe ser un número entero. ", "")
),
""
)</f>
        <v/>
      </c>
      <c r="FS503" s="46">
        <f>IF(AND($DS503,FQ503),
IF(AV503="","Debes escribir el valor de las horas recargo diurno dominical y festivo. ",
IF( ISERR(_xlfn.NUMBERVALUE(AV503)), "El valor de las horas recargo diurno dominical y festivo debe ser un número válido. ", "")
),
""
)</f>
        <v/>
      </c>
      <c r="FT503" s="46">
        <f>CONCATENATE(AW503,AX503)&lt;&gt;""</f>
        <v/>
      </c>
      <c r="FU503" s="46">
        <f>IF(AND($DS503,FT503),
IF(AW503="","Debes escribir el número de horas recargo nocturno dominical y festivo. ",
IF( IFERROR(INT(AW503),1.1) &lt;&gt; IFERROR(_xlfn.NUMBERVALUE(AW503),1), "La cantidad de horas recargo nocturno dominical y festivo debe ser un número entero. ", "")
),
""
)</f>
        <v/>
      </c>
      <c r="FV503" s="46">
        <f>IF(AND($DS503,FT503),
IF(AX503="","Debes escribir el valor de las horas recargo nocturno dominical y festivo. ",
IF( ISERR(_xlfn.NUMBERVALUE(AX503)), "El valor de las horas recargo nocturno dominical y festivo debe ser un número válido. ", "")
),
""
)</f>
        <v/>
      </c>
      <c r="FW503" s="46">
        <f>CONCATENATE(AY503,AZ503)&lt;&gt;""</f>
        <v/>
      </c>
      <c r="FX503" s="46">
        <f>IF(AND($DS503,FW503),
IF(AY503="","Debes escribir el número de días de vacaciones comunes. ",
IF( IFERROR(INT(AY503),1.1) &lt;&gt; IFERROR(_xlfn.NUMBERVALUE(AY503),1), "La cantidad de días de vacaciones comunes debe ser un número entero. ", "")
),
""
)</f>
        <v/>
      </c>
      <c r="FY503" s="46">
        <f>IF(AND($DS503,FW503),
IF(AZ503="","Debes escribir el valor de las vacaciones comunes. ",
IF( ISERR(_xlfn.NUMBERVALUE(AZ503)), "El valor de las vacaciones comunes debe ser un número válido. ", "")
),
""
)</f>
        <v/>
      </c>
      <c r="FZ503" s="46">
        <f>CONCATENATE(BA503,BB503)&lt;&gt;""</f>
        <v/>
      </c>
      <c r="GA503" s="46">
        <f>IF(AND($DS503,FZ503),
IF(BA503="","Debes escribir el número de días de vacaciones compensadas. ",
IF( IFERROR(INT(BA503),1.1) &lt;&gt; IFERROR(_xlfn.NUMBERVALUE(BA503),1), "La cantidad de días de vacaciones compensadas debe ser un número entero. ", "")
),
""
)</f>
        <v/>
      </c>
      <c r="GB503" s="46">
        <f>IF(AND($DS503,FZ503),
IF(BB503="","Debes escribir el valor de las vacaciones compensadas. ",
IF( ISERR(_xlfn.NUMBERVALUE(BB503)), "El valor de las vacaciones compensadas debe ser un número válido. ", "")
),
""
)</f>
        <v/>
      </c>
      <c r="GC503" s="46">
        <f>CONCATENATE(BC503,BD503)&lt;&gt;""</f>
        <v/>
      </c>
      <c r="GD503" s="46">
        <f>IF(AND($DS503,GC503),
IF(BC503="","Debes escribir el número de días de prima salarial. ",
IF( IFERROR(INT(BC503),1.1) &lt;&gt; IFERROR(_xlfn.NUMBERVALUE(BC503),1), "La cantidad de días de prima salarial debe ser un número entero. ", "")
),
""
)</f>
        <v/>
      </c>
      <c r="GE503" s="46">
        <f>IF(AND($DS503,GC503),
IF(BD503="","Debes escribir el valor de los días de prima salarial. ",
IF( ISERR(_xlfn.NUMBERVALUE(BD503)), "El valor de los días de prima salarial debe ser un número válido. ", "")
),
""
)</f>
        <v/>
      </c>
      <c r="GF503" s="46">
        <f>IF($DS503,
IF( AND(BE503&lt;&gt;"", ISERR(_xlfn.NUMBERVALUE(BE503))), "El valor de la prima NO saliarial debe ser un número válido. ", "")
)</f>
        <v/>
      </c>
      <c r="GG503" s="46">
        <f>CONCATENATE(BF503,BG503,BH503)&lt;&gt;""</f>
        <v/>
      </c>
      <c r="GH503" s="46">
        <f>IF(AND($DS503,GG503),
IF(BF503="","Debes escribir el valor de las cesantías. ",
IF( ISERR(_xlfn.NUMBERVALUE(BF503)), "El valor de las cesantías debe ser un número válido. ", "")
),
""
)</f>
        <v/>
      </c>
      <c r="GI503" s="46">
        <f>IF(AND($DS503,GG503),
IF(BG503="","Debes escribir el % de cesantías. ",
IF( ISERR(_xlfn.NUMBERVALUE(BG503)), "El % de cesantías debe ser un número válido. ", "")
),
""
)</f>
        <v/>
      </c>
      <c r="GJ503" s="46">
        <f>IF(AND($DS503,GG503),
IF(BH503="","Debes escribir el valor de intereses de cesantías. ",
IF( ISERR(_xlfn.NUMBERVALUE(BH503)), "El valor de intereses de cesantías debe ser un número válido. ", "")
),
""
)</f>
        <v/>
      </c>
      <c r="GK503" s="46">
        <f>CONCATENATE(BI503,BJ503,BK503)&lt;&gt;""</f>
        <v/>
      </c>
      <c r="GL503" s="46">
        <f>IF(AND($DS503,GK503),
IF(BI503="","Debes escribir el número de días de incapacidad. ",
IF( IFERROR(INT(BI503),1.1) &lt;&gt; IFERROR(_xlfn.NUMBERVALUE(BI503),1), "La cantidad de días de incapacidad debe ser un número entero. ", "")
),
""
)</f>
        <v/>
      </c>
      <c r="GM503" s="46">
        <f>IF(AND($DS503,GK503),
IF(BJ503="","Debes escribir el tipo de incapacidad. ",
IF(_xlfn.IFNA(VLOOKUP(BJ503,TIPO_DE_INCAPACIDAD,1,FALSE),-1)=-1,"El tipo de incapacidad es inválida (por favor seleccionarlo de la lista). ","")
),
""
)</f>
        <v/>
      </c>
      <c r="GN503" s="46">
        <f>IF(AND($DS503,GK503),
IF(BK503="","Debes escribir el valor de la incapacidad. ",
IF( ISERR(_xlfn.NUMBERVALUE(BK503)), "El valor de la incapacidad debe ser un número válido. ", "")
),
""
)</f>
        <v/>
      </c>
      <c r="GO503" s="46">
        <f>CONCATENATE(BL503,BM503)&lt;&gt;""</f>
        <v/>
      </c>
      <c r="GP503" s="46">
        <f>IF(AND($DS503,GO503),
IF(BL503="","Debes escribir el número de días de licencia de maternidad o paternidad. ",
IF( IFERROR(INT(BL503),1.1) &lt;&gt; IFERROR(_xlfn.NUMBERVALUE(BL503),1), "La cantidad de días de licencia de maternidad o paternidad debe ser un número entero. ", "")
),
""
)</f>
        <v/>
      </c>
      <c r="GQ503" s="46">
        <f>IF(AND($DS503,GO503),
IF(BM503="","Debes escribir el valor de la licencia de maternidad o paternidad. ",
IF( ISERR(_xlfn.NUMBERVALUE(BM503)), "El valor de la licencia de maternidad o paternidad debe ser un número válido. ", "")
),
""
)</f>
        <v/>
      </c>
      <c r="GR503" s="46">
        <f>CONCATENATE(BN503,BO503)&lt;&gt;""</f>
        <v/>
      </c>
      <c r="GS503" s="46">
        <f>IF(AND($DS503,GR503),
IF(BN503="","Debes escribir el número de días de licencia remunerada. ",
IF( IFERROR(INT(BN503),1.1) &lt;&gt; IFERROR(_xlfn.NUMBERVALUE(BN503),1), "La cantidad de días de licencia remunerada debe ser un número entero. ", "")
),
""
)</f>
        <v/>
      </c>
      <c r="GT503" s="46">
        <f>IF(AND($DS503,GR503),
IF(BO503="","Debes escribir el valor de la licencia remunerada. ",
IF( ISERR(_xlfn.NUMBERVALUE(BO503)), "El valor de la licencia remunerada debe ser un número válido. ", "")
),
""
)</f>
        <v/>
      </c>
      <c r="GU503" s="46">
        <f>IF($DS503,
IF( AND(BP503&lt;&gt;"", ISERR(_xlfn.NUMBERVALUE(BP503))), "El valor de la licencia NO remunerada debe ser un número válido. ", "")
)</f>
        <v/>
      </c>
      <c r="GV503" s="46">
        <f>IF($DS503,
IF( AND(BQ503&lt;&gt;"", ISERR(_xlfn.NUMBERVALUE(BQ503))), "El valor de auxilios salariales debe ser un número válido. ", "")
)</f>
        <v/>
      </c>
      <c r="GW503" s="46">
        <f>IF($DS503,
IF( AND(BR503&lt;&gt;"", ISERR(_xlfn.NUMBERVALUE(BR503))), "El valor de auxilios NO salariales debe ser un número válido. ", "")
)</f>
        <v/>
      </c>
      <c r="GX503" s="46">
        <f>IF($DS503,
IF( AND(BS503&lt;&gt;"", ISERR(_xlfn.NUMBERVALUE(BS503))), "El valor de bonos salariales debe ser un número válido. ", "")
)</f>
        <v/>
      </c>
      <c r="GY503" s="46">
        <f>IF($DS503,
IF( AND(BT503&lt;&gt;"", ISERR(_xlfn.NUMBERVALUE(BT503))), "El valor de bonos NO salariales debe ser un número válido. ", "")
)</f>
        <v/>
      </c>
      <c r="GZ503" s="46">
        <f>IF($DS503,
IF( AND(BU503&lt;&gt;"", ISERR(_xlfn.NUMBERVALUE(BU503))), "El valor de bonos salariales de alimentación debe ser un número válido. ", "")
)</f>
        <v/>
      </c>
      <c r="HA503" s="46">
        <f>IF($DS503,
IF( AND(BV503&lt;&gt;"", ISERR(_xlfn.NUMBERVALUE(BV503))), "El valor de bonos NO salariales de alimentación debe ser un número válido. ", "")
)</f>
        <v/>
      </c>
      <c r="HB503" s="46">
        <f>IF($DS503,
IF( AND(BW503&lt;&gt;"", ISERR(_xlfn.NUMBERVALUE(BW503))), "El valor de bonificaciones salariales debe ser un número válido. ", "")
)</f>
        <v/>
      </c>
      <c r="HC503" s="46">
        <f>IF($DS503,
IF( AND(BX503&lt;&gt;"", ISERR(_xlfn.NUMBERVALUE(BX503))), "El valor de bonificaciones NO salariales debe ser un número válido. ", "")
)</f>
        <v/>
      </c>
      <c r="HD503" s="46">
        <f>IF($DS503,
IF( AND(BY503&lt;&gt;"", ISERR(_xlfn.NUMBERVALUE(BY503))), "El valor de compensaciones ordinarias debe ser un número válido. ", "")
)</f>
        <v/>
      </c>
      <c r="HE503" s="46">
        <f>IF($DS503,
IF( AND(BZ503&lt;&gt;"", ISERR(_xlfn.NUMBERVALUE(BZ503))), "El valor de compensaciones extraordinarias debe ser un número válido. ", "")
)</f>
        <v/>
      </c>
      <c r="HF503" s="46">
        <f>IF($DS503,
IF( AND(CA503&lt;&gt;"", ISERR(_xlfn.NUMBERVALUE(CA503))), "El valor de comisiones debe ser un número válido. ", "")
)</f>
        <v/>
      </c>
      <c r="HG503" s="46">
        <f>IF($DS503,
IF( AND(CB503&lt;&gt;"", ISERR(_xlfn.NUMBERVALUE(CB503))), "El valor de ausencia por huega debe ser un número válido. ", "")
)</f>
        <v/>
      </c>
      <c r="HH503" s="46">
        <f>IF($DS503,
IF( AND(CC503&lt;&gt;"", ISERR(_xlfn.NUMBERVALUE(CC503))), "El valor de anticipos debe ser un número válido. ", "")
)</f>
        <v/>
      </c>
      <c r="HI503" s="46">
        <f>IF($DS503,
IF( AND(CD503&lt;&gt;"", ISERR(_xlfn.NUMBERVALUE(CD503))), "El valor de pagos a terceros debe ser un número válido. ", "")
)</f>
        <v/>
      </c>
      <c r="HJ503" s="46">
        <f>IF($DS503,
IF( AND(CE503&lt;&gt;"", ISERR(_xlfn.NUMBERVALUE(CE503))), "El valor de dotación debe ser un número válido. ", "")
)</f>
        <v/>
      </c>
      <c r="HK503" s="46">
        <f>IF($DS503,
IF( AND(CF503&lt;&gt;"", ISERR(_xlfn.NUMBERVALUE(CF503))), "El valor de apoyo sostenibilidad debe ser un número válido. ", "")
)</f>
        <v/>
      </c>
      <c r="HL503" s="46">
        <f>IF($DS503,
IF( AND(CG503&lt;&gt;"", ISERR(_xlfn.NUMBERVALUE(CG503))), "El valor de teletrabajo debe ser un número válido. ", "")
)</f>
        <v/>
      </c>
      <c r="HM503" s="46">
        <f>IF($DS503,
IF( AND(CH503&lt;&gt;"", ISERR(_xlfn.NUMBERVALUE(CH503))), "El valor de bonificación de retiro debe ser un número válido. ", "")
)</f>
        <v/>
      </c>
      <c r="HN503" s="46">
        <f>IF($DS503,
IF( AND(CI503&lt;&gt;"", ISERR(_xlfn.NUMBERVALUE(CI503))), "El valor de indemnización de retiro debe ser un número válido. ", "")
)</f>
        <v/>
      </c>
      <c r="HO503" s="46">
        <f>IF($DS503,
IF( AND(CJ503&lt;&gt;"", ISERR(_xlfn.NUMBERVALUE(CJ503))), "El valor de reintegros debe ser un número válido. ", "")
)</f>
        <v/>
      </c>
      <c r="HP503" s="46">
        <f>CONCATENATE(CK503,CL503,CM503)&lt;&gt;""</f>
        <v/>
      </c>
      <c r="HQ503" s="46">
        <f>IF(AND($DS503,HP503),
IF(CK503="","Debes escribir la descripción de otro concepto no categorizado. ",""),
""
)</f>
        <v/>
      </c>
      <c r="HR503" s="46">
        <f>IF(AND($DS503,HP503),
IF(CONCATENATE(CL503,CM503)="","Debes escribir al menos un valor de concepto no categorizado (salarial o no salarial). ",
IF(ISERR(_xlfn.NUMBERVALUE(CL503)),"El valor salarial concepto no categorizado debe ser un número válido. ","")
),
""
)</f>
        <v/>
      </c>
      <c r="HS503" s="46">
        <f>IF(AND($DS503,HP503),
IF(CONCATENATE(CL503,CM503)="","Debes escribir al menos un valor de concepto no categorizado (salarial o no salarial). ",
IF(ISERR(_xlfn.NUMBERVALUE(CM503)),"El valor NO salarial concepto no categorizado debe ser un número válido. ","")
),
""
)</f>
        <v/>
      </c>
      <c r="HT503" s="46">
        <f>IF($DS503,
IF(CN503="","Debes escribir el porcentaje del aporte a salud. ",
IF( ISERR(_xlfn.NUMBERVALUE(CN503)), "El valor del porcentaje del aporte a salud debe ser un número válido. ", "")
)
)</f>
        <v/>
      </c>
      <c r="HU503" s="46">
        <f>IF($DS503,
IF(CO503="","Debes escribir el valor del aporte a salud. ",
IF( ISERR(_xlfn.NUMBERVALUE(CO503)), "El valor del aporte a salud debe ser un número válido. ", "")
)
)</f>
        <v/>
      </c>
      <c r="HV503" s="46">
        <f>IF($DS503,
IF( AND(CP503&lt;&gt;"", ISERR(_xlfn.NUMBERVALUE(CP503))), "El valor plan complementario debe ser un número válido. ", "")
)</f>
        <v/>
      </c>
      <c r="HW503" s="46">
        <f>IF($DS503,
IF(CQ503="","Debes escribir el porcentaje del aporte a pensión. ",
IF( ISERR(_xlfn.NUMBERVALUE(CQ503)), "El valor del porcentaje del aporte a pensión debe ser un número válido. ", "")
)
)</f>
        <v/>
      </c>
      <c r="HX503" s="46">
        <f>IF($DS503,
IF(CR503="","Debes escribir el valor del aporte a pensión. ",
IF( ISERR(_xlfn.NUMBERVALUE(CR503)), "El valor del aporte a salud debe ser un número válido. ", "")
)
)</f>
        <v/>
      </c>
      <c r="HY503" s="46">
        <f>IF($DS503,
IF( AND(CS503&lt;&gt;"", ISERR(_xlfn.NUMBERVALUE(CS503))), "El valor pensión voluntaria debe ser un número válido. ", "")
)</f>
        <v/>
      </c>
      <c r="HZ503" s="46">
        <f>CONCATENATE(CT503,CU503,CV503,CW503)&lt;&gt;""</f>
        <v/>
      </c>
      <c r="IA503" s="46">
        <f>IF(AND($DS503,HZ503),
IF(CT503="","Debes escribir el % del fondo de seguridad pensional. ",
IF( ISERR(_xlfn.NUMBERVALUE(CT503)), "El % del fondo de seguridad debe ser un número válido. ", "")
),
""
)</f>
        <v/>
      </c>
      <c r="IB503" s="46">
        <f>IF(AND($DS503,HZ503),
IF(CU503="","Debes escribir el valor del aporte al fondo de solidaridad pensional. ",
IF( ISERR(_xlfn.NUMBERVALUE(CU503)), "El valor del aporte al fondo de solidaridad pensional debe ser un número válido. ", "")
),
""
)</f>
        <v/>
      </c>
      <c r="IC503" s="46">
        <f>IF(AND($DS503,HZ503),
IF(CV503="","Debes escribir el % del fondo de subsistencia. ",
IF( ISERR(_xlfn.NUMBERVALUE(CV503)), "El % del fondo de subsistencia debe ser un número válido. ", "")
),
""
)</f>
        <v/>
      </c>
      <c r="ID503" s="46">
        <f>IF(AND($DS503,HZ503),
IF(CW503="","Debes escribir el valor del fondo de subsistencia. ",
IF( ISERR(_xlfn.NUMBERVALUE(CW503)), "El valor del fondo de subsistencia debe ser un número válido. ", "")
),
""
)</f>
        <v/>
      </c>
      <c r="IE503" s="46">
        <f>CONCATENATE(CX503,CY503)&lt;&gt;""</f>
        <v/>
      </c>
      <c r="IF503" s="46">
        <f>IF(AND($DS503,IE503),
IF(CX503="","Debes escribir el % de sindicato. ",
IF( ISERR(_xlfn.NUMBERVALUE(CX503)), "El % de sindicato debe ser un número válido. ", "")
),
""
)</f>
        <v/>
      </c>
      <c r="IG503" s="46">
        <f>IF(AND($DS503,IE503),
IF(CY503="","Debes escribir el valor del sindicato. ",
IF( ISERR(_xlfn.NUMBERVALUE(CY503)), "El valor del sindicato debe ser un número válido. ", "")
),
""
)</f>
        <v/>
      </c>
      <c r="IH503" s="46">
        <f>IF($DS503,
IF( AND(CZ503&lt;&gt;"", ISERR(_xlfn.NUMBERVALUE(CZ503))), "El valor de sanción pública debe ser un número válido. ", "")
)</f>
        <v/>
      </c>
      <c r="II503" s="46">
        <f>IF($DS503,
IF( AND(DA503&lt;&gt;"", ISERR(_xlfn.NUMBERVALUE(DA503))), "El valor de sanción privada debe ser un número válido. ", "")
)</f>
        <v/>
      </c>
      <c r="IJ503" s="46">
        <f>CONCATENATE(DB503,DC503)&lt;&gt;""</f>
        <v/>
      </c>
      <c r="IK503" s="46">
        <f>IF(AND($DS503,IJ503),
IF(DB503="","Debes escribir la descripción de libranza. ",""),
""
)</f>
        <v/>
      </c>
      <c r="IL503" s="46">
        <f>IF(AND($DS503,IJ503),
IF(DC503="","Debes escribir la cuota libranza. ",
IF(ISERR(_xlfn.NUMBERVALUE(DC503)),"El valor de la cuota libranza debe ser un número válido. ","")
),
""
)</f>
        <v/>
      </c>
      <c r="IM503" s="46">
        <f>IF($DS503,
IF( AND(DD503&lt;&gt;"", ISERR(_xlfn.NUMBERVALUE(DD503))), "El valor de pagos a terceros debe ser un número válido. ", "")
)</f>
        <v/>
      </c>
      <c r="IN503" s="46">
        <f>IF($DS503,
IF( AND(DE503&lt;&gt;"", ISERR(_xlfn.NUMBERVALUE(DE503))), "El valor de anticipos debe ser un número válido. ", "")
)</f>
        <v/>
      </c>
      <c r="IO503" s="46">
        <f>IF($DS503,
IF( AND(DF503&lt;&gt;"", ISERR(_xlfn.NUMBERVALUE(DF503))), "El valor de AFC debe ser un número válido. ", "")
)</f>
        <v/>
      </c>
      <c r="IP503" s="46">
        <f>IF($DS503,
IF( AND(DG503&lt;&gt;"", ISERR(_xlfn.NUMBERVALUE(DG503))), "El valor de rete-fuente debe ser un número válido. ", "")
)</f>
        <v/>
      </c>
      <c r="IQ503" s="46">
        <f>IF($DS503,
IF( AND(DH503&lt;&gt;"", ISERR(_xlfn.NUMBERVALUE(DH503))), "El valor de cooperativa de trabajo debe ser un número válido. ", "")
)</f>
        <v/>
      </c>
      <c r="IR503" s="46">
        <f>IF($DS503,
IF( AND(DI503&lt;&gt;"", ISERR(_xlfn.NUMBERVALUE(DI503))), "El valor de embargo fiscal debe ser un número válido. ", "")
)</f>
        <v/>
      </c>
      <c r="IS503" s="46">
        <f>IF($DS503,
IF( AND(DJ503&lt;&gt;"", ISERR(_xlfn.NUMBERVALUE(DJ503))), "El valor de educación debe ser un número válido. ", "")
)</f>
        <v/>
      </c>
      <c r="IT503" s="46">
        <f>IF($DS503,
IF( AND(DK503&lt;&gt;"", ISERR(_xlfn.NUMBERVALUE(DK503))), "El valor de reintegro debe ser un número válido. ", "")
)</f>
        <v/>
      </c>
      <c r="IU503" s="46">
        <f>IF($DS503,
IF( AND(DL503&lt;&gt;"", ISERR(_xlfn.NUMBERVALUE(DL503))), "El valor de deuda debe ser un número válido. ", "")
)</f>
        <v/>
      </c>
      <c r="IV503" s="46">
        <f>IF($DS503,
IF( AND(DM503&lt;&gt;"", ISERR(_xlfn.NUMBERVALUE(DM503))), "El valor de otras deducciones debe ser un número válido. ", "")
)</f>
        <v/>
      </c>
      <c r="IW503" s="46">
        <f>IF($DS503,
IF(DN503="","Debes escribir el valor de los devengos totales. ",
IF( ISERR(_xlfn.NUMBERVALUE(DN503)), "El valor de los devengos totales debe ser un número válido. ", "")
)
)</f>
        <v/>
      </c>
      <c r="IX503" s="46">
        <f>IF($DS503,
IF(DO503="","Debes escribir el valor de las deducciones totales. ",
IF( ISERR(_xlfn.NUMBERVALUE(DO503)), "El valor de las deducciones totales debe ser un número válido. ", "")
)
)</f>
        <v/>
      </c>
      <c r="IY503" s="46">
        <f>IF($DS503,
IF(DP503="","Debes escribir el valor del salario total. ",
IF( ISERR(_xlfn.NUMBERVALUE(DP503)), "El valor del salario total debe ser un número válido. ", "")
)
)</f>
        <v/>
      </c>
    </row>
    <row r="504">
      <c r="B504" s="48" t="n">
        <v>492</v>
      </c>
      <c r="C504" s="61">
        <f>IF(AND(DS504,DP504&lt;&gt;""),
IF(DQ504="","OK","Error"),
""
)</f>
        <v/>
      </c>
      <c r="D504" s="53" t="n"/>
      <c r="E504" s="52" t="n"/>
      <c r="F504" s="112" t="n"/>
      <c r="G504" s="52" t="n"/>
      <c r="H504" s="53" t="n"/>
      <c r="I504" s="52" t="n"/>
      <c r="J504" s="52" t="n"/>
      <c r="K504" s="53" t="n"/>
      <c r="L504" s="55" t="n"/>
      <c r="M504" s="108" t="n"/>
      <c r="N504" s="56" t="n"/>
      <c r="O504" s="52" t="n"/>
      <c r="P504" s="52" t="n"/>
      <c r="Q504" s="52" t="n"/>
      <c r="R504" s="52" t="n"/>
      <c r="S504" s="52" t="n"/>
      <c r="T504" s="53" t="n"/>
      <c r="U504" s="52" t="n"/>
      <c r="V504" s="52" t="n"/>
      <c r="W504" s="55" t="n"/>
      <c r="X504" s="55" t="n"/>
      <c r="Y504" s="52" t="n"/>
      <c r="Z504" s="55" t="n"/>
      <c r="AA504" s="52" t="n"/>
      <c r="AB504" s="53" t="n"/>
      <c r="AC504" s="53" t="n"/>
      <c r="AD504" s="53" t="n"/>
      <c r="AE504" s="177" t="n"/>
      <c r="AF504" s="113" t="n"/>
      <c r="AG504" s="177" t="n"/>
      <c r="AH504" s="178" t="n"/>
      <c r="AI504" s="178" t="n"/>
      <c r="AJ504" s="178" t="n"/>
      <c r="AK504" s="114" t="n"/>
      <c r="AL504" s="178" t="n"/>
      <c r="AM504" s="114" t="n"/>
      <c r="AN504" s="178" t="n"/>
      <c r="AO504" s="114" t="n"/>
      <c r="AP504" s="178" t="n"/>
      <c r="AQ504" s="114" t="n"/>
      <c r="AR504" s="178" t="n"/>
      <c r="AS504" s="114" t="n"/>
      <c r="AT504" s="178" t="n"/>
      <c r="AU504" s="114" t="n"/>
      <c r="AV504" s="178" t="n"/>
      <c r="AW504" s="114" t="n"/>
      <c r="AX504" s="178" t="n"/>
      <c r="AY504" s="114" t="n"/>
      <c r="AZ504" s="178" t="n"/>
      <c r="BA504" s="114" t="n"/>
      <c r="BB504" s="178" t="n"/>
      <c r="BC504" s="114" t="n"/>
      <c r="BD504" s="178" t="n"/>
      <c r="BE504" s="178" t="n"/>
      <c r="BF504" s="178" t="n"/>
      <c r="BG504" s="59" t="n"/>
      <c r="BH504" s="178" t="n"/>
      <c r="BI504" s="114" t="n"/>
      <c r="BJ504" s="53" t="n"/>
      <c r="BK504" s="178" t="n"/>
      <c r="BL504" s="114" t="n"/>
      <c r="BM504" s="178" t="n"/>
      <c r="BN504" s="114" t="n"/>
      <c r="BO504" s="178" t="n"/>
      <c r="BP504" s="178" t="n"/>
      <c r="BQ504" s="178" t="n"/>
      <c r="BR504" s="178" t="n"/>
      <c r="BS504" s="178" t="n"/>
      <c r="BT504" s="178" t="n"/>
      <c r="BU504" s="178" t="n"/>
      <c r="BV504" s="178" t="n"/>
      <c r="BW504" s="178" t="n"/>
      <c r="BX504" s="178" t="n"/>
      <c r="BY504" s="178" t="n"/>
      <c r="BZ504" s="178" t="n"/>
      <c r="CA504" s="178" t="n"/>
      <c r="CB504" s="178" t="n"/>
      <c r="CC504" s="178" t="n"/>
      <c r="CD504" s="178" t="n"/>
      <c r="CE504" s="178" t="n"/>
      <c r="CF504" s="178" t="n"/>
      <c r="CG504" s="178" t="n"/>
      <c r="CH504" s="178" t="n"/>
      <c r="CI504" s="178" t="n"/>
      <c r="CJ504" s="178" t="n"/>
      <c r="CK504" s="53" t="n"/>
      <c r="CL504" s="178" t="n"/>
      <c r="CM504" s="178" t="n"/>
      <c r="CN504" s="60" t="n"/>
      <c r="CO504" s="177" t="n"/>
      <c r="CP504" s="178" t="n"/>
      <c r="CQ504" s="60" t="n"/>
      <c r="CR504" s="177" t="n"/>
      <c r="CS504" s="178" t="n"/>
      <c r="CT504" s="59" t="n"/>
      <c r="CU504" s="178" t="n"/>
      <c r="CV504" s="59" t="n"/>
      <c r="CW504" s="178" t="n"/>
      <c r="CX504" s="59" t="n"/>
      <c r="CY504" s="178" t="n"/>
      <c r="CZ504" s="178" t="n"/>
      <c r="DA504" s="178" t="n"/>
      <c r="DB504" s="53" t="n"/>
      <c r="DC504" s="178" t="n"/>
      <c r="DD504" s="178" t="n"/>
      <c r="DE504" s="178" t="n"/>
      <c r="DF504" s="178" t="n"/>
      <c r="DG504" s="178" t="n"/>
      <c r="DH504" s="178" t="n"/>
      <c r="DI504" s="178" t="n"/>
      <c r="DJ504" s="178" t="n"/>
      <c r="DK504" s="178" t="n"/>
      <c r="DL504" s="178" t="n"/>
      <c r="DM504" s="178" t="n"/>
      <c r="DN504" s="177" t="n"/>
      <c r="DO504" s="177" t="n"/>
      <c r="DP504" s="177" t="n"/>
      <c r="DQ504" s="76">
        <f>IF(AND(DS504,DP504&lt;&gt;""),
CONCATENATE(DT504,DU504,DV504,DW504,DX504,DY504,DZ504,EA504,EB504,EC504,ED504,EE504,EF504,EG504,EH504,EI504,EJ504,EK504,EL504,EM504,EN504,EO504,EP504,EQ504,ES504,ET504,EU504,EV504,EW504,EX504,EY504,EZ504,FA504,FC504,FD504,FF504,FG504,FI504,FJ504,FL504,FM504,FO504,FP504,FR504,FS504,FU504,FV504,FX504,FY504,GA504,GB504,GD504,GE504,GF504,GH504,GI504,GJ504,GL504,GM504,GN504,GP504,GQ504,GS504,GT504,GU504,GV504,GW504,GX504,GY504,GZ504,HA504,HB504,HC504,HD504,HE504,HF504,HG504,HH504,HI504,HJ504,HK504,HL504,HM504,HN504,HO504,HQ504,HR504,HS504,HT504,HU504,HV504,HW504,HX504,HY504,IA504,IB504,IC504,ID504,IF504,IG504,IH504,II504,IK504,IL504,IM504,IN504,IO504,IP504,IQ504,IR504,IS504,IT504,IU504,IV504,IW504,IX504,IY504,IZ504),
""
)</f>
        <v/>
      </c>
      <c r="DR504" s="53" t="n"/>
      <c r="DS504" s="46">
        <f>CONCATENATE(D504,$E504,$F504,$G504,H504,$I504,$J504,K504,$L504,$M504,N504,$O504,$P504,$Q504,$R504,$S504,T504,$U504,$V504,$W504,$X504,$Y504,$Z504,$AA504,AB504,AC504,AD504,$AE504,$AF504,$AG504,AH504,AI504,AJ504,AK504,AL504,AM504,AN504,AO504,AP504,AQ504,AR504,AS504,AT504,AU504,AV504,AW504,AX504,AY504,AZ504,BA504,BB504,BC504,BD504,BE504,BF504,BG504,BH504,BI504,BJ504,BK504,BL504,BM504,BN504,BO504,BP504,BQ504,BR504,BS504,BT504,BU504,BV504,BW504,BX504,BY504,BZ504,CA504,CB504,CC504,CD504,CE504,CF504,CG504,CH504,CI504,CJ504,CK504,CL504,CM504,$CN504,$CO504,CP504,$CQ504,$CR504,CS504,CT504,CU504,CV504,CW504,CX504,CY504,CZ504,DA504,DB504,DC504,DD504,DE504,DF504,DG504,DH504,DI504,DJ504,DK504,DL504,DM504,$DN504,$DO504,$DP504,DR504)&lt;&gt;""</f>
        <v/>
      </c>
      <c r="DT504" s="46">
        <f>IF(AND($DS504,$E$4&lt;&gt;""),
IF(LEFT($E$4,2) = "1.",
IF(D504&lt;&gt;"","El CUNE sólo se envía en operaciones de novedad o ajuste. ",""),
IF(D504="","Debes escribir un CUNE válido para realizar operaciones de novedad o ajuste. ","")),
""
)</f>
        <v/>
      </c>
      <c r="DU504" s="46">
        <f>IF($DS504,
IF(E504="","Debes seleccionar el tipo de documento del empleado. ",
IF(_xlfn.IFNA(VLOOKUP(E504,TIPO_DE_DOCUMENTO,1,FALSE),-1)=-1,"El tipo de documento no es válido (por favor seleccionarlo de la lista). ","")
)
)</f>
        <v/>
      </c>
      <c r="DV504" s="46">
        <f>IF($DS504,
IF(F504="","Debes escribir el número de documento del empleado. ","")
)</f>
        <v/>
      </c>
      <c r="DW504" s="46">
        <f>IF($DS504,
IF(G504="","Debes escribir el primer nombre del empleado. ","")
)</f>
        <v/>
      </c>
      <c r="DY504" s="46">
        <f>IF($DS504,
IF(I504="","Debes escribir el primer apellido del empleado. ","")
)</f>
        <v/>
      </c>
      <c r="DZ504" s="46">
        <f>IF($DS504,
IF(J504="","Debes escribir el segundo apellido del empleado. ","")
)</f>
        <v/>
      </c>
      <c r="EB504" s="46">
        <f>IF($DS504,
IF(L504="","Debes escribir la fecha de ingreso del empleado. ",
IF(ISERR(DATE(YEAR(L504),MONTH(L504),DAY(L504))), "El valor ingresado en fecha de ingreso no tiene un formato válido. ","")
)
)</f>
        <v/>
      </c>
      <c r="EC504" s="46">
        <f>IF($DS504,
IF(M504="","Debes escribir el tiempo laborado. ",
IF( IFERROR(INT(M504),1.1) &lt;&gt; IFERROR(_xlfn.NUMBERVALUE(M504),1), "El valor de los días trabajados debe ser un número entero. ", "")
)
)</f>
        <v/>
      </c>
      <c r="ED504" s="46">
        <f>IF($DS504,
IF( AND(N504&lt;&gt;"", ISERR(DATE(YEAR(N504),MONTH(N504),DAY(N504))) ), "El valor ingresado en fecha de ingreso no tiene un formato válido. ",
IF( AND(N504&lt;&gt;"", $E$6&lt;&gt;"", DATE(YEAR(N504), MONTH(N504), 1) &lt;&gt; IFERROR(DATE(MID($E$6, 1, 4), MID($E$6, 6, 2),1), "1/1/1900") ), "La fecha de retiro debe estar dentro del período liquidado. ", "")
)
)</f>
        <v/>
      </c>
      <c r="EE504" s="46">
        <f>IF($DS504,
IF(O504="","Debes seleccionar el tipo de trabajador. ",
IF(_xlfn.IFNA(VLOOKUP(O504,TIPO_DE_TRABAJADOR,1,FALSE),-1)=-1,"El tipo de trabajador no es válido (por favor seleccionarlo de la lista). ","")
)
)</f>
        <v/>
      </c>
      <c r="EF504" s="46">
        <f>IF($DS504,
IF(P504="","Debes seleccionar si es un trabajador dependiente pensionado por vejez. ",
IF(_xlfn.IFNA(VLOOKUP(P504,SUBTIPO_DE_TRABAJADOR,1,FALSE),-1)=-1,"El tipo de trabajador dependiente pensionado por vejez no es válido (por favor seleccionarlo de la lista). ","")
)
)</f>
        <v/>
      </c>
      <c r="EG504" s="46">
        <f>IF($DS504,
IF(Q504="","Debes seleccionar el tipo de contrato del trabajador. ",
IF(_xlfn.IFNA(VLOOKUP(Q504,TIPO_DE_CONTRATO,1,FALSE),-1)=-1,"El tipo de contrato del trabajador no es válido (por favor seleccionarlo de la lista). ","")
)
)</f>
        <v/>
      </c>
      <c r="EH504" s="46">
        <f>IF($DS504,
IF(R504="","Debes seleccionar si es un salario integral. ",
IF(_xlfn.IFNA(VLOOKUP(R504,SI_NO,1,FALSE),-1)=-1,"Valor no válido para salario integral (por favor seleccionarlo de la lista). ","")
)
)</f>
        <v/>
      </c>
      <c r="EI504" s="46">
        <f>IF($DS504,
IF(S504="","Debes seleccionar si el trabajador realiza actividades de riesgo. ",
IF(_xlfn.IFNA(VLOOKUP(S504,SI_NO,1,FALSE),-1)=-1,"Valor no válido para actividad de alto riesgo (por favor seleccionarlo de la lista). ","")
)
)</f>
        <v/>
      </c>
      <c r="EK504" s="46">
        <f>IF($DS504,
IF(U504="","Debes escribir el código del municipio de residencia del trabajador. ",
IF(_xlfn.IFNA(VLOOKUP(U504,MUNICIPIO,1,FALSE),-1)=-1,"El municipio de residencia del trabajador es inválido (por favor seleccionarlo de la lista). ","")
)
)</f>
        <v/>
      </c>
      <c r="EL504" s="46">
        <f>IF($DS504,
IF(V504="","Debes escribir el la dirección de residendia del trabajador. ","")
)</f>
        <v/>
      </c>
      <c r="EM504" s="46">
        <f>IF($DS504,
IF(W504="","Debes escribir la fecha de inicio de la liquidación. ",
IF(ISERR(DATE(YEAR(W504),MONTH(W504),DAY(W504))),"El valor ingresado en fecha de inicio de liquidación no tiene un formato válido. ",
IF( AND($E$6&lt;&gt;"", DATE(YEAR(W504), MONTH(W504), 1) &lt;&gt; IFERROR(DATE(MID($E$6, 1, 4), MID($E$6, 6, 2),1), "1/1/1900") ), "La fecha de inicio de la liquidación debe estar dentro del período liquidado. ", "")
)
)
)</f>
        <v/>
      </c>
      <c r="EN504" s="46">
        <f>IF($DS504,
IF(X504="","Debes escribir la fecha de fin de la liquidación. ",
IF(ISERR(DATE(YEAR(X504),MONTH(X504),DAY(X504))),"El valor ingresado en fecha de fin de liquidación no tiene un formato válido. ",
IF( AND($E$6&lt;&gt;"", DATE(YEAR(X504), MONTH(X504), 1) &lt;&gt; IFERROR(DATE(MID($E$6, 1, 4), MID($E$6, 6, 2),1), "1/1/1900") ), "La fecha de fin de la liquidación debe estar dentro del período liquidado. ", "")
)
)
)</f>
        <v/>
      </c>
      <c r="EO504" s="46">
        <f>IF($DS504,
IF(Y504="","Debes escribir la frecuencia de pago del trabajador. ",
IF(_xlfn.IFNA(VLOOKUP(Y504,PERÍODO_DE_NÓMINA,1,FALSE),-1)=-1,"La frecuencia de pago es inválida (por favor seleccionarlo de la lista). ","")
)
)</f>
        <v/>
      </c>
      <c r="EP504" s="46">
        <f>IF($DS504,
IF(Z504="","Debes escribir la fecha de pago. ",
IF(ISERR(DATE(YEAR(Z504),MONTH(Z504),DAY(Z504))), "El valor ingresado en fecha de pago no tiene un formato válido. ","")
)
)</f>
        <v/>
      </c>
      <c r="EQ504" s="46">
        <f>IF($DS504,
IF(AA504="","Debes escribir el medio de pago. ",
IF(_xlfn.IFNA(VLOOKUP(AA504,MEDIOS_DE_PAGO,1,FALSE),-1)=-1,"El medio de pago es inválido (por favor seleccionarlo de la lista). ","")
)
)</f>
        <v/>
      </c>
      <c r="ER504" s="46">
        <f>OR(AA504='Tablas '!$T$4,AA504='Tablas '!$T$7,AA504='Tablas '!$T$8,AA504='Tablas '!$T$11)</f>
        <v/>
      </c>
      <c r="ES504" s="46">
        <f>IF(AND($DS504,ER504),
IF(AB504="","Debes escribir la entidad bancaria. ",""),
""
)</f>
        <v/>
      </c>
      <c r="ET504" s="46">
        <f>IF(AND($DS504,ER504),
IF(AC504="","Debes escribir el tipo de cuenta bancaria. ",
IF(_xlfn.IFNA(VLOOKUP(AC504,TIPO_DE_CUENTA,1,FALSE),-1)=-1,"El tipo de cuenta bancaria es inválida (por favor seleccionarlo de la lista). ","")
),
""
)</f>
        <v/>
      </c>
      <c r="EU504" s="46">
        <f>IF(AND($DS504,ER504),
IF(AD504="","Debes escribir el número de cuenta bancaria. ",""),
""
)</f>
        <v/>
      </c>
      <c r="EV504" s="46">
        <f>IF($DS504,
IF(AE504="","Debes escribir el valor del sueldo básico. ",
IF( ISERR(_xlfn.NUMBERVALUE(AE504)), "El valor del sueldo básico debe ser un número válido. ", "")
)
)</f>
        <v/>
      </c>
      <c r="EW504" s="46">
        <f>IF($DS504,
IF(AF504="","Debes escribir el número de días trabajados. ",
IF( IFERROR(INT(AF504),1.1) &lt;&gt; IFERROR(_xlfn.NUMBERVALUE(AF504),1), "La cantidad de días trabajados debe ser un número entero. ", "")
)
)</f>
        <v/>
      </c>
      <c r="EX504" s="46">
        <f>IF($DS504,
IF(AG504="","Debes escribir el valor del sueldo trabajado. ",
IF( ISERR(_xlfn.NUMBERVALUE(AG504)), "El valor del sueldo trabajado debe ser un número válido. ", "")
)
)</f>
        <v/>
      </c>
      <c r="EY504" s="46">
        <f>IF($DS504,
IF( AND(AH504&lt;&gt;"", ISERR(_xlfn.NUMBERVALUE(AH504))), "El valor del auxilio de transporte debe ser un número válido. ", "")
)</f>
        <v/>
      </c>
      <c r="EZ504" s="46">
        <f>IF($DS504,
IF( AND(AI504&lt;&gt;"", ISERR(_xlfn.NUMBERVALUE(AI504))), "El valor de viáticos salariales debe ser un número válido. ", "")
)</f>
        <v/>
      </c>
      <c r="FA504" s="46">
        <f>IF($DS504,
IF( AND(AJ504&lt;&gt;"", ISERR(_xlfn.NUMBERVALUE(AJ504))), "El valor de viáticos NO salariales debe ser un número válido. ", "")
)</f>
        <v/>
      </c>
      <c r="FB504" s="46">
        <f>CONCATENATE(AK504,AL504)&lt;&gt;""</f>
        <v/>
      </c>
      <c r="FC504" s="46">
        <f>IF(AND($DS504,FB504),
IF(AK504="","Debes escribir el número de horas extras diurnas. ",
IF( IFERROR(INT(AK504),1.1) &lt;&gt; IFERROR(_xlfn.NUMBERVALUE(AK504),1), "La cantidad de horas extras diurnas debe ser un número entero. ", "")
),
""
)</f>
        <v/>
      </c>
      <c r="FD504" s="46">
        <f>IF(AND($DS504,FB504),
IF(AL504="","Debes escribir el valor de las horas extras diurnas. ",
IF( ISERR(_xlfn.NUMBERVALUE(AL504)), "El valor de las horas extras duirnas debe ser un número válido. ", "")
),
""
)</f>
        <v/>
      </c>
      <c r="FE504" s="46">
        <f>CONCATENATE(AM504,AN504)&lt;&gt;""</f>
        <v/>
      </c>
      <c r="FF504" s="46">
        <f>IF(AND($DS504,FE504),
IF(AM504="","Debes escribir el número de horas extras nocturnas. ",
IF( IFERROR(INT(AM504),1.1) &lt;&gt; IFERROR(_xlfn.NUMBERVALUE(AM504),1), "La cantidad de horas extras nocturnas debe ser un número entero. ", "")
),
""
)</f>
        <v/>
      </c>
      <c r="FG504" s="46">
        <f>IF(AND($DS504,FE504),
IF(AN504="","Debes escribir el valor de las horas extras nocturnas. ",
IF( ISERR(_xlfn.NUMBERVALUE(AN504)), "El valor de las horas extras nocturnas debe ser un número válido. ", "")
),
""
)</f>
        <v/>
      </c>
      <c r="FH504" s="46">
        <f>CONCATENATE(AO504,AP504)&lt;&gt;""</f>
        <v/>
      </c>
      <c r="FI504" s="46">
        <f>IF(AND($DS504,FH504),
IF(AO504="","Debes escribir el número de horas extras diurnas dominicales y festivas. ",
IF( IFERROR(INT(AO504),1.1) &lt;&gt; IFERROR(_xlfn.NUMBERVALUE(AO504),1), "La cantidad de horas extras diurnas dominicales y festivas debe ser un número entero. ", "")
),
""
)</f>
        <v/>
      </c>
      <c r="FJ504" s="46">
        <f>IF(AND($DS504,FH504),
IF(AP504="","Debes escribir el valor de las horas extras diurnas dominicales y festivas. ",
IF( ISERR(_xlfn.NUMBERVALUE(AP504)), "El valor de las horas extras diurnas dominicales y festivas debe ser un número válido. ", "")
),
""
)</f>
        <v/>
      </c>
      <c r="FK504" s="46">
        <f>CONCATENATE(AQ504,AR504)&lt;&gt;""</f>
        <v/>
      </c>
      <c r="FL504" s="46">
        <f>IF(AND($DS504,FK504),
IF(AQ504="","Debes escribir el número de horas extras nocturnas dominicales y festivas. ",
IF( IFERROR(INT(AQ504),1.1) &lt;&gt; IFERROR(_xlfn.NUMBERVALUE(AQ504),1), "La cantidad de horas extras nocturnas dominicales y festivas debe ser un número entero. ", "")
),
""
)</f>
        <v/>
      </c>
      <c r="FM504" s="46">
        <f>IF(AND($DS504,FK504),
IF(AR504="","Debes escribir el valor de las horas extras nocturnas dominicales y festivas. ",
IF( ISERR(_xlfn.NUMBERVALUE(AR504)), "El valor de las horas extras nocturnas dominicales y festivas debe ser un número válido. ", "")
),
""
)</f>
        <v/>
      </c>
      <c r="FN504" s="46">
        <f>CONCATENATE(AS504,AT504)&lt;&gt;""</f>
        <v/>
      </c>
      <c r="FO504" s="46">
        <f>IF(AND($DS504,FN504),
IF(AS504="","Debes escribir el número de horas recargo nocturno. ",
IF( IFERROR(INT(AS504),1.1) &lt;&gt; IFERROR(_xlfn.NUMBERVALUE(AS504),1), "La cantidad de horas recargo nocturno debe ser un número entero. ", "")
),
""
)</f>
        <v/>
      </c>
      <c r="FP504" s="46">
        <f>IF(AND($DS504,FN504),
IF(AT504="","Debes escribir el valor de las horas recargo nocturno. ",
IF( ISERR(_xlfn.NUMBERVALUE(AT504)), "El valor de las horas recargo nocturno debe ser un número válido. ", "")
),
""
)</f>
        <v/>
      </c>
      <c r="FQ504" s="46">
        <f>CONCATENATE(AU504,AV504)&lt;&gt;""</f>
        <v/>
      </c>
      <c r="FR504" s="46">
        <f>IF(AND($DS504,FQ504),
IF(AU504="","Debes escribir el número de horas recargo diurno dominical y festivo. ",
IF( IFERROR(INT(AU504),1.1) &lt;&gt; IFERROR(_xlfn.NUMBERVALUE(AU504),1), "La cantidad de horas recargo diurno dominical y festivo debe ser un número entero. ", "")
),
""
)</f>
        <v/>
      </c>
      <c r="FS504" s="46">
        <f>IF(AND($DS504,FQ504),
IF(AV504="","Debes escribir el valor de las horas recargo diurno dominical y festivo. ",
IF( ISERR(_xlfn.NUMBERVALUE(AV504)), "El valor de las horas recargo diurno dominical y festivo debe ser un número válido. ", "")
),
""
)</f>
        <v/>
      </c>
      <c r="FT504" s="46">
        <f>CONCATENATE(AW504,AX504)&lt;&gt;""</f>
        <v/>
      </c>
      <c r="FU504" s="46">
        <f>IF(AND($DS504,FT504),
IF(AW504="","Debes escribir el número de horas recargo nocturno dominical y festivo. ",
IF( IFERROR(INT(AW504),1.1) &lt;&gt; IFERROR(_xlfn.NUMBERVALUE(AW504),1), "La cantidad de horas recargo nocturno dominical y festivo debe ser un número entero. ", "")
),
""
)</f>
        <v/>
      </c>
      <c r="FV504" s="46">
        <f>IF(AND($DS504,FT504),
IF(AX504="","Debes escribir el valor de las horas recargo nocturno dominical y festivo. ",
IF( ISERR(_xlfn.NUMBERVALUE(AX504)), "El valor de las horas recargo nocturno dominical y festivo debe ser un número válido. ", "")
),
""
)</f>
        <v/>
      </c>
      <c r="FW504" s="46">
        <f>CONCATENATE(AY504,AZ504)&lt;&gt;""</f>
        <v/>
      </c>
      <c r="FX504" s="46">
        <f>IF(AND($DS504,FW504),
IF(AY504="","Debes escribir el número de días de vacaciones comunes. ",
IF( IFERROR(INT(AY504),1.1) &lt;&gt; IFERROR(_xlfn.NUMBERVALUE(AY504),1), "La cantidad de días de vacaciones comunes debe ser un número entero. ", "")
),
""
)</f>
        <v/>
      </c>
      <c r="FY504" s="46">
        <f>IF(AND($DS504,FW504),
IF(AZ504="","Debes escribir el valor de las vacaciones comunes. ",
IF( ISERR(_xlfn.NUMBERVALUE(AZ504)), "El valor de las vacaciones comunes debe ser un número válido. ", "")
),
""
)</f>
        <v/>
      </c>
      <c r="FZ504" s="46">
        <f>CONCATENATE(BA504,BB504)&lt;&gt;""</f>
        <v/>
      </c>
      <c r="GA504" s="46">
        <f>IF(AND($DS504,FZ504),
IF(BA504="","Debes escribir el número de días de vacaciones compensadas. ",
IF( IFERROR(INT(BA504),1.1) &lt;&gt; IFERROR(_xlfn.NUMBERVALUE(BA504),1), "La cantidad de días de vacaciones compensadas debe ser un número entero. ", "")
),
""
)</f>
        <v/>
      </c>
      <c r="GB504" s="46">
        <f>IF(AND($DS504,FZ504),
IF(BB504="","Debes escribir el valor de las vacaciones compensadas. ",
IF( ISERR(_xlfn.NUMBERVALUE(BB504)), "El valor de las vacaciones compensadas debe ser un número válido. ", "")
),
""
)</f>
        <v/>
      </c>
      <c r="GC504" s="46">
        <f>CONCATENATE(BC504,BD504)&lt;&gt;""</f>
        <v/>
      </c>
      <c r="GD504" s="46">
        <f>IF(AND($DS504,GC504),
IF(BC504="","Debes escribir el número de días de prima salarial. ",
IF( IFERROR(INT(BC504),1.1) &lt;&gt; IFERROR(_xlfn.NUMBERVALUE(BC504),1), "La cantidad de días de prima salarial debe ser un número entero. ", "")
),
""
)</f>
        <v/>
      </c>
      <c r="GE504" s="46">
        <f>IF(AND($DS504,GC504),
IF(BD504="","Debes escribir el valor de los días de prima salarial. ",
IF( ISERR(_xlfn.NUMBERVALUE(BD504)), "El valor de los días de prima salarial debe ser un número válido. ", "")
),
""
)</f>
        <v/>
      </c>
      <c r="GF504" s="46">
        <f>IF($DS504,
IF( AND(BE504&lt;&gt;"", ISERR(_xlfn.NUMBERVALUE(BE504))), "El valor de la prima NO saliarial debe ser un número válido. ", "")
)</f>
        <v/>
      </c>
      <c r="GG504" s="46">
        <f>CONCATENATE(BF504,BG504,BH504)&lt;&gt;""</f>
        <v/>
      </c>
      <c r="GH504" s="46">
        <f>IF(AND($DS504,GG504),
IF(BF504="","Debes escribir el valor de las cesantías. ",
IF( ISERR(_xlfn.NUMBERVALUE(BF504)), "El valor de las cesantías debe ser un número válido. ", "")
),
""
)</f>
        <v/>
      </c>
      <c r="GI504" s="46">
        <f>IF(AND($DS504,GG504),
IF(BG504="","Debes escribir el % de cesantías. ",
IF( ISERR(_xlfn.NUMBERVALUE(BG504)), "El % de cesantías debe ser un número válido. ", "")
),
""
)</f>
        <v/>
      </c>
      <c r="GJ504" s="46">
        <f>IF(AND($DS504,GG504),
IF(BH504="","Debes escribir el valor de intereses de cesantías. ",
IF( ISERR(_xlfn.NUMBERVALUE(BH504)), "El valor de intereses de cesantías debe ser un número válido. ", "")
),
""
)</f>
        <v/>
      </c>
      <c r="GK504" s="46">
        <f>CONCATENATE(BI504,BJ504,BK504)&lt;&gt;""</f>
        <v/>
      </c>
      <c r="GL504" s="46">
        <f>IF(AND($DS504,GK504),
IF(BI504="","Debes escribir el número de días de incapacidad. ",
IF( IFERROR(INT(BI504),1.1) &lt;&gt; IFERROR(_xlfn.NUMBERVALUE(BI504),1), "La cantidad de días de incapacidad debe ser un número entero. ", "")
),
""
)</f>
        <v/>
      </c>
      <c r="GM504" s="46">
        <f>IF(AND($DS504,GK504),
IF(BJ504="","Debes escribir el tipo de incapacidad. ",
IF(_xlfn.IFNA(VLOOKUP(BJ504,TIPO_DE_INCAPACIDAD,1,FALSE),-1)=-1,"El tipo de incapacidad es inválida (por favor seleccionarlo de la lista). ","")
),
""
)</f>
        <v/>
      </c>
      <c r="GN504" s="46">
        <f>IF(AND($DS504,GK504),
IF(BK504="","Debes escribir el valor de la incapacidad. ",
IF( ISERR(_xlfn.NUMBERVALUE(BK504)), "El valor de la incapacidad debe ser un número válido. ", "")
),
""
)</f>
        <v/>
      </c>
      <c r="GO504" s="46">
        <f>CONCATENATE(BL504,BM504)&lt;&gt;""</f>
        <v/>
      </c>
      <c r="GP504" s="46">
        <f>IF(AND($DS504,GO504),
IF(BL504="","Debes escribir el número de días de licencia de maternidad o paternidad. ",
IF( IFERROR(INT(BL504),1.1) &lt;&gt; IFERROR(_xlfn.NUMBERVALUE(BL504),1), "La cantidad de días de licencia de maternidad o paternidad debe ser un número entero. ", "")
),
""
)</f>
        <v/>
      </c>
      <c r="GQ504" s="46">
        <f>IF(AND($DS504,GO504),
IF(BM504="","Debes escribir el valor de la licencia de maternidad o paternidad. ",
IF( ISERR(_xlfn.NUMBERVALUE(BM504)), "El valor de la licencia de maternidad o paternidad debe ser un número válido. ", "")
),
""
)</f>
        <v/>
      </c>
      <c r="GR504" s="46">
        <f>CONCATENATE(BN504,BO504)&lt;&gt;""</f>
        <v/>
      </c>
      <c r="GS504" s="46">
        <f>IF(AND($DS504,GR504),
IF(BN504="","Debes escribir el número de días de licencia remunerada. ",
IF( IFERROR(INT(BN504),1.1) &lt;&gt; IFERROR(_xlfn.NUMBERVALUE(BN504),1), "La cantidad de días de licencia remunerada debe ser un número entero. ", "")
),
""
)</f>
        <v/>
      </c>
      <c r="GT504" s="46">
        <f>IF(AND($DS504,GR504),
IF(BO504="","Debes escribir el valor de la licencia remunerada. ",
IF( ISERR(_xlfn.NUMBERVALUE(BO504)), "El valor de la licencia remunerada debe ser un número válido. ", "")
),
""
)</f>
        <v/>
      </c>
      <c r="GU504" s="46">
        <f>IF($DS504,
IF( AND(BP504&lt;&gt;"", ISERR(_xlfn.NUMBERVALUE(BP504))), "El valor de la licencia NO remunerada debe ser un número válido. ", "")
)</f>
        <v/>
      </c>
      <c r="GV504" s="46">
        <f>IF($DS504,
IF( AND(BQ504&lt;&gt;"", ISERR(_xlfn.NUMBERVALUE(BQ504))), "El valor de auxilios salariales debe ser un número válido. ", "")
)</f>
        <v/>
      </c>
      <c r="GW504" s="46">
        <f>IF($DS504,
IF( AND(BR504&lt;&gt;"", ISERR(_xlfn.NUMBERVALUE(BR504))), "El valor de auxilios NO salariales debe ser un número válido. ", "")
)</f>
        <v/>
      </c>
      <c r="GX504" s="46">
        <f>IF($DS504,
IF( AND(BS504&lt;&gt;"", ISERR(_xlfn.NUMBERVALUE(BS504))), "El valor de bonos salariales debe ser un número válido. ", "")
)</f>
        <v/>
      </c>
      <c r="GY504" s="46">
        <f>IF($DS504,
IF( AND(BT504&lt;&gt;"", ISERR(_xlfn.NUMBERVALUE(BT504))), "El valor de bonos NO salariales debe ser un número válido. ", "")
)</f>
        <v/>
      </c>
      <c r="GZ504" s="46">
        <f>IF($DS504,
IF( AND(BU504&lt;&gt;"", ISERR(_xlfn.NUMBERVALUE(BU504))), "El valor de bonos salariales de alimentación debe ser un número válido. ", "")
)</f>
        <v/>
      </c>
      <c r="HA504" s="46">
        <f>IF($DS504,
IF( AND(BV504&lt;&gt;"", ISERR(_xlfn.NUMBERVALUE(BV504))), "El valor de bonos NO salariales de alimentación debe ser un número válido. ", "")
)</f>
        <v/>
      </c>
      <c r="HB504" s="46">
        <f>IF($DS504,
IF( AND(BW504&lt;&gt;"", ISERR(_xlfn.NUMBERVALUE(BW504))), "El valor de bonificaciones salariales debe ser un número válido. ", "")
)</f>
        <v/>
      </c>
      <c r="HC504" s="46">
        <f>IF($DS504,
IF( AND(BX504&lt;&gt;"", ISERR(_xlfn.NUMBERVALUE(BX504))), "El valor de bonificaciones NO salariales debe ser un número válido. ", "")
)</f>
        <v/>
      </c>
      <c r="HD504" s="46">
        <f>IF($DS504,
IF( AND(BY504&lt;&gt;"", ISERR(_xlfn.NUMBERVALUE(BY504))), "El valor de compensaciones ordinarias debe ser un número válido. ", "")
)</f>
        <v/>
      </c>
      <c r="HE504" s="46">
        <f>IF($DS504,
IF( AND(BZ504&lt;&gt;"", ISERR(_xlfn.NUMBERVALUE(BZ504))), "El valor de compensaciones extraordinarias debe ser un número válido. ", "")
)</f>
        <v/>
      </c>
      <c r="HF504" s="46">
        <f>IF($DS504,
IF( AND(CA504&lt;&gt;"", ISERR(_xlfn.NUMBERVALUE(CA504))), "El valor de comisiones debe ser un número válido. ", "")
)</f>
        <v/>
      </c>
      <c r="HG504" s="46">
        <f>IF($DS504,
IF( AND(CB504&lt;&gt;"", ISERR(_xlfn.NUMBERVALUE(CB504))), "El valor de ausencia por huega debe ser un número válido. ", "")
)</f>
        <v/>
      </c>
      <c r="HH504" s="46">
        <f>IF($DS504,
IF( AND(CC504&lt;&gt;"", ISERR(_xlfn.NUMBERVALUE(CC504))), "El valor de anticipos debe ser un número válido. ", "")
)</f>
        <v/>
      </c>
      <c r="HI504" s="46">
        <f>IF($DS504,
IF( AND(CD504&lt;&gt;"", ISERR(_xlfn.NUMBERVALUE(CD504))), "El valor de pagos a terceros debe ser un número válido. ", "")
)</f>
        <v/>
      </c>
      <c r="HJ504" s="46">
        <f>IF($DS504,
IF( AND(CE504&lt;&gt;"", ISERR(_xlfn.NUMBERVALUE(CE504))), "El valor de dotación debe ser un número válido. ", "")
)</f>
        <v/>
      </c>
      <c r="HK504" s="46">
        <f>IF($DS504,
IF( AND(CF504&lt;&gt;"", ISERR(_xlfn.NUMBERVALUE(CF504))), "El valor de apoyo sostenibilidad debe ser un número válido. ", "")
)</f>
        <v/>
      </c>
      <c r="HL504" s="46">
        <f>IF($DS504,
IF( AND(CG504&lt;&gt;"", ISERR(_xlfn.NUMBERVALUE(CG504))), "El valor de teletrabajo debe ser un número válido. ", "")
)</f>
        <v/>
      </c>
      <c r="HM504" s="46">
        <f>IF($DS504,
IF( AND(CH504&lt;&gt;"", ISERR(_xlfn.NUMBERVALUE(CH504))), "El valor de bonificación de retiro debe ser un número válido. ", "")
)</f>
        <v/>
      </c>
      <c r="HN504" s="46">
        <f>IF($DS504,
IF( AND(CI504&lt;&gt;"", ISERR(_xlfn.NUMBERVALUE(CI504))), "El valor de indemnización de retiro debe ser un número válido. ", "")
)</f>
        <v/>
      </c>
      <c r="HO504" s="46">
        <f>IF($DS504,
IF( AND(CJ504&lt;&gt;"", ISERR(_xlfn.NUMBERVALUE(CJ504))), "El valor de reintegros debe ser un número válido. ", "")
)</f>
        <v/>
      </c>
      <c r="HP504" s="46">
        <f>CONCATENATE(CK504,CL504,CM504)&lt;&gt;""</f>
        <v/>
      </c>
      <c r="HQ504" s="46">
        <f>IF(AND($DS504,HP504),
IF(CK504="","Debes escribir la descripción de otro concepto no categorizado. ",""),
""
)</f>
        <v/>
      </c>
      <c r="HR504" s="46">
        <f>IF(AND($DS504,HP504),
IF(CONCATENATE(CL504,CM504)="","Debes escribir al menos un valor de concepto no categorizado (salarial o no salarial). ",
IF(ISERR(_xlfn.NUMBERVALUE(CL504)),"El valor salarial concepto no categorizado debe ser un número válido. ","")
),
""
)</f>
        <v/>
      </c>
      <c r="HS504" s="46">
        <f>IF(AND($DS504,HP504),
IF(CONCATENATE(CL504,CM504)="","Debes escribir al menos un valor de concepto no categorizado (salarial o no salarial). ",
IF(ISERR(_xlfn.NUMBERVALUE(CM504)),"El valor NO salarial concepto no categorizado debe ser un número válido. ","")
),
""
)</f>
        <v/>
      </c>
      <c r="HT504" s="46">
        <f>IF($DS504,
IF(CN504="","Debes escribir el porcentaje del aporte a salud. ",
IF( ISERR(_xlfn.NUMBERVALUE(CN504)), "El valor del porcentaje del aporte a salud debe ser un número válido. ", "")
)
)</f>
        <v/>
      </c>
      <c r="HU504" s="46">
        <f>IF($DS504,
IF(CO504="","Debes escribir el valor del aporte a salud. ",
IF( ISERR(_xlfn.NUMBERVALUE(CO504)), "El valor del aporte a salud debe ser un número válido. ", "")
)
)</f>
        <v/>
      </c>
      <c r="HV504" s="46">
        <f>IF($DS504,
IF( AND(CP504&lt;&gt;"", ISERR(_xlfn.NUMBERVALUE(CP504))), "El valor plan complementario debe ser un número válido. ", "")
)</f>
        <v/>
      </c>
      <c r="HW504" s="46">
        <f>IF($DS504,
IF(CQ504="","Debes escribir el porcentaje del aporte a pensión. ",
IF( ISERR(_xlfn.NUMBERVALUE(CQ504)), "El valor del porcentaje del aporte a pensión debe ser un número válido. ", "")
)
)</f>
        <v/>
      </c>
      <c r="HX504" s="46">
        <f>IF($DS504,
IF(CR504="","Debes escribir el valor del aporte a pensión. ",
IF( ISERR(_xlfn.NUMBERVALUE(CR504)), "El valor del aporte a salud debe ser un número válido. ", "")
)
)</f>
        <v/>
      </c>
      <c r="HY504" s="46">
        <f>IF($DS504,
IF( AND(CS504&lt;&gt;"", ISERR(_xlfn.NUMBERVALUE(CS504))), "El valor pensión voluntaria debe ser un número válido. ", "")
)</f>
        <v/>
      </c>
      <c r="HZ504" s="46">
        <f>CONCATENATE(CT504,CU504,CV504,CW504)&lt;&gt;""</f>
        <v/>
      </c>
      <c r="IA504" s="46">
        <f>IF(AND($DS504,HZ504),
IF(CT504="","Debes escribir el % del fondo de seguridad pensional. ",
IF( ISERR(_xlfn.NUMBERVALUE(CT504)), "El % del fondo de seguridad debe ser un número válido. ", "")
),
""
)</f>
        <v/>
      </c>
      <c r="IB504" s="46">
        <f>IF(AND($DS504,HZ504),
IF(CU504="","Debes escribir el valor del aporte al fondo de solidaridad pensional. ",
IF( ISERR(_xlfn.NUMBERVALUE(CU504)), "El valor del aporte al fondo de solidaridad pensional debe ser un número válido. ", "")
),
""
)</f>
        <v/>
      </c>
      <c r="IC504" s="46">
        <f>IF(AND($DS504,HZ504),
IF(CV504="","Debes escribir el % del fondo de subsistencia. ",
IF( ISERR(_xlfn.NUMBERVALUE(CV504)), "El % del fondo de subsistencia debe ser un número válido. ", "")
),
""
)</f>
        <v/>
      </c>
      <c r="ID504" s="46">
        <f>IF(AND($DS504,HZ504),
IF(CW504="","Debes escribir el valor del fondo de subsistencia. ",
IF( ISERR(_xlfn.NUMBERVALUE(CW504)), "El valor del fondo de subsistencia debe ser un número válido. ", "")
),
""
)</f>
        <v/>
      </c>
      <c r="IE504" s="46">
        <f>CONCATENATE(CX504,CY504)&lt;&gt;""</f>
        <v/>
      </c>
      <c r="IF504" s="46">
        <f>IF(AND($DS504,IE504),
IF(CX504="","Debes escribir el % de sindicato. ",
IF( ISERR(_xlfn.NUMBERVALUE(CX504)), "El % de sindicato debe ser un número válido. ", "")
),
""
)</f>
        <v/>
      </c>
      <c r="IG504" s="46">
        <f>IF(AND($DS504,IE504),
IF(CY504="","Debes escribir el valor del sindicato. ",
IF( ISERR(_xlfn.NUMBERVALUE(CY504)), "El valor del sindicato debe ser un número válido. ", "")
),
""
)</f>
        <v/>
      </c>
      <c r="IH504" s="46">
        <f>IF($DS504,
IF( AND(CZ504&lt;&gt;"", ISERR(_xlfn.NUMBERVALUE(CZ504))), "El valor de sanción pública debe ser un número válido. ", "")
)</f>
        <v/>
      </c>
      <c r="II504" s="46">
        <f>IF($DS504,
IF( AND(DA504&lt;&gt;"", ISERR(_xlfn.NUMBERVALUE(DA504))), "El valor de sanción privada debe ser un número válido. ", "")
)</f>
        <v/>
      </c>
      <c r="IJ504" s="46">
        <f>CONCATENATE(DB504,DC504)&lt;&gt;""</f>
        <v/>
      </c>
      <c r="IK504" s="46">
        <f>IF(AND($DS504,IJ504),
IF(DB504="","Debes escribir la descripción de libranza. ",""),
""
)</f>
        <v/>
      </c>
      <c r="IL504" s="46">
        <f>IF(AND($DS504,IJ504),
IF(DC504="","Debes escribir la cuota libranza. ",
IF(ISERR(_xlfn.NUMBERVALUE(DC504)),"El valor de la cuota libranza debe ser un número válido. ","")
),
""
)</f>
        <v/>
      </c>
      <c r="IM504" s="46">
        <f>IF($DS504,
IF( AND(DD504&lt;&gt;"", ISERR(_xlfn.NUMBERVALUE(DD504))), "El valor de pagos a terceros debe ser un número válido. ", "")
)</f>
        <v/>
      </c>
      <c r="IN504" s="46">
        <f>IF($DS504,
IF( AND(DE504&lt;&gt;"", ISERR(_xlfn.NUMBERVALUE(DE504))), "El valor de anticipos debe ser un número válido. ", "")
)</f>
        <v/>
      </c>
      <c r="IO504" s="46">
        <f>IF($DS504,
IF( AND(DF504&lt;&gt;"", ISERR(_xlfn.NUMBERVALUE(DF504))), "El valor de AFC debe ser un número válido. ", "")
)</f>
        <v/>
      </c>
      <c r="IP504" s="46">
        <f>IF($DS504,
IF( AND(DG504&lt;&gt;"", ISERR(_xlfn.NUMBERVALUE(DG504))), "El valor de rete-fuente debe ser un número válido. ", "")
)</f>
        <v/>
      </c>
      <c r="IQ504" s="46">
        <f>IF($DS504,
IF( AND(DH504&lt;&gt;"", ISERR(_xlfn.NUMBERVALUE(DH504))), "El valor de cooperativa de trabajo debe ser un número válido. ", "")
)</f>
        <v/>
      </c>
      <c r="IR504" s="46">
        <f>IF($DS504,
IF( AND(DI504&lt;&gt;"", ISERR(_xlfn.NUMBERVALUE(DI504))), "El valor de embargo fiscal debe ser un número válido. ", "")
)</f>
        <v/>
      </c>
      <c r="IS504" s="46">
        <f>IF($DS504,
IF( AND(DJ504&lt;&gt;"", ISERR(_xlfn.NUMBERVALUE(DJ504))), "El valor de educación debe ser un número válido. ", "")
)</f>
        <v/>
      </c>
      <c r="IT504" s="46">
        <f>IF($DS504,
IF( AND(DK504&lt;&gt;"", ISERR(_xlfn.NUMBERVALUE(DK504))), "El valor de reintegro debe ser un número válido. ", "")
)</f>
        <v/>
      </c>
      <c r="IU504" s="46">
        <f>IF($DS504,
IF( AND(DL504&lt;&gt;"", ISERR(_xlfn.NUMBERVALUE(DL504))), "El valor de deuda debe ser un número válido. ", "")
)</f>
        <v/>
      </c>
      <c r="IV504" s="46">
        <f>IF($DS504,
IF( AND(DM504&lt;&gt;"", ISERR(_xlfn.NUMBERVALUE(DM504))), "El valor de otras deducciones debe ser un número válido. ", "")
)</f>
        <v/>
      </c>
      <c r="IW504" s="46">
        <f>IF($DS504,
IF(DN504="","Debes escribir el valor de los devengos totales. ",
IF( ISERR(_xlfn.NUMBERVALUE(DN504)), "El valor de los devengos totales debe ser un número válido. ", "")
)
)</f>
        <v/>
      </c>
      <c r="IX504" s="46">
        <f>IF($DS504,
IF(DO504="","Debes escribir el valor de las deducciones totales. ",
IF( ISERR(_xlfn.NUMBERVALUE(DO504)), "El valor de las deducciones totales debe ser un número válido. ", "")
)
)</f>
        <v/>
      </c>
      <c r="IY504" s="46">
        <f>IF($DS504,
IF(DP504="","Debes escribir el valor del salario total. ",
IF( ISERR(_xlfn.NUMBERVALUE(DP504)), "El valor del salario total debe ser un número válido. ", "")
)
)</f>
        <v/>
      </c>
    </row>
    <row r="505">
      <c r="B505" s="48" t="n">
        <v>493</v>
      </c>
      <c r="C505" s="61">
        <f>IF(AND(DS505,DP505&lt;&gt;""),
IF(DQ505="","OK","Error"),
""
)</f>
        <v/>
      </c>
      <c r="D505" s="53" t="n"/>
      <c r="E505" s="52" t="n"/>
      <c r="F505" s="112" t="n"/>
      <c r="G505" s="52" t="n"/>
      <c r="H505" s="53" t="n"/>
      <c r="I505" s="52" t="n"/>
      <c r="J505" s="52" t="n"/>
      <c r="K505" s="53" t="n"/>
      <c r="L505" s="55" t="n"/>
      <c r="M505" s="108" t="n"/>
      <c r="N505" s="56" t="n"/>
      <c r="O505" s="52" t="n"/>
      <c r="P505" s="52" t="n"/>
      <c r="Q505" s="52" t="n"/>
      <c r="R505" s="52" t="n"/>
      <c r="S505" s="52" t="n"/>
      <c r="T505" s="53" t="n"/>
      <c r="U505" s="52" t="n"/>
      <c r="V505" s="52" t="n"/>
      <c r="W505" s="55" t="n"/>
      <c r="X505" s="55" t="n"/>
      <c r="Y505" s="52" t="n"/>
      <c r="Z505" s="55" t="n"/>
      <c r="AA505" s="52" t="n"/>
      <c r="AB505" s="53" t="n"/>
      <c r="AC505" s="53" t="n"/>
      <c r="AD505" s="53" t="n"/>
      <c r="AE505" s="177" t="n"/>
      <c r="AF505" s="113" t="n"/>
      <c r="AG505" s="177" t="n"/>
      <c r="AH505" s="178" t="n"/>
      <c r="AI505" s="178" t="n"/>
      <c r="AJ505" s="178" t="n"/>
      <c r="AK505" s="114" t="n"/>
      <c r="AL505" s="178" t="n"/>
      <c r="AM505" s="114" t="n"/>
      <c r="AN505" s="178" t="n"/>
      <c r="AO505" s="114" t="n"/>
      <c r="AP505" s="178" t="n"/>
      <c r="AQ505" s="114" t="n"/>
      <c r="AR505" s="178" t="n"/>
      <c r="AS505" s="114" t="n"/>
      <c r="AT505" s="178" t="n"/>
      <c r="AU505" s="114" t="n"/>
      <c r="AV505" s="178" t="n"/>
      <c r="AW505" s="114" t="n"/>
      <c r="AX505" s="178" t="n"/>
      <c r="AY505" s="114" t="n"/>
      <c r="AZ505" s="178" t="n"/>
      <c r="BA505" s="114" t="n"/>
      <c r="BB505" s="178" t="n"/>
      <c r="BC505" s="114" t="n"/>
      <c r="BD505" s="178" t="n"/>
      <c r="BE505" s="178" t="n"/>
      <c r="BF505" s="178" t="n"/>
      <c r="BG505" s="59" t="n"/>
      <c r="BH505" s="178" t="n"/>
      <c r="BI505" s="114" t="n"/>
      <c r="BJ505" s="53" t="n"/>
      <c r="BK505" s="178" t="n"/>
      <c r="BL505" s="114" t="n"/>
      <c r="BM505" s="178" t="n"/>
      <c r="BN505" s="114" t="n"/>
      <c r="BO505" s="178" t="n"/>
      <c r="BP505" s="178" t="n"/>
      <c r="BQ505" s="178" t="n"/>
      <c r="BR505" s="178" t="n"/>
      <c r="BS505" s="178" t="n"/>
      <c r="BT505" s="178" t="n"/>
      <c r="BU505" s="178" t="n"/>
      <c r="BV505" s="178" t="n"/>
      <c r="BW505" s="178" t="n"/>
      <c r="BX505" s="178" t="n"/>
      <c r="BY505" s="178" t="n"/>
      <c r="BZ505" s="178" t="n"/>
      <c r="CA505" s="178" t="n"/>
      <c r="CB505" s="178" t="n"/>
      <c r="CC505" s="178" t="n"/>
      <c r="CD505" s="178" t="n"/>
      <c r="CE505" s="178" t="n"/>
      <c r="CF505" s="178" t="n"/>
      <c r="CG505" s="178" t="n"/>
      <c r="CH505" s="178" t="n"/>
      <c r="CI505" s="178" t="n"/>
      <c r="CJ505" s="178" t="n"/>
      <c r="CK505" s="53" t="n"/>
      <c r="CL505" s="178" t="n"/>
      <c r="CM505" s="178" t="n"/>
      <c r="CN505" s="60" t="n"/>
      <c r="CO505" s="177" t="n"/>
      <c r="CP505" s="178" t="n"/>
      <c r="CQ505" s="60" t="n"/>
      <c r="CR505" s="177" t="n"/>
      <c r="CS505" s="178" t="n"/>
      <c r="CT505" s="59" t="n"/>
      <c r="CU505" s="178" t="n"/>
      <c r="CV505" s="59" t="n"/>
      <c r="CW505" s="178" t="n"/>
      <c r="CX505" s="59" t="n"/>
      <c r="CY505" s="178" t="n"/>
      <c r="CZ505" s="178" t="n"/>
      <c r="DA505" s="178" t="n"/>
      <c r="DB505" s="53" t="n"/>
      <c r="DC505" s="178" t="n"/>
      <c r="DD505" s="178" t="n"/>
      <c r="DE505" s="178" t="n"/>
      <c r="DF505" s="178" t="n"/>
      <c r="DG505" s="178" t="n"/>
      <c r="DH505" s="178" t="n"/>
      <c r="DI505" s="178" t="n"/>
      <c r="DJ505" s="178" t="n"/>
      <c r="DK505" s="178" t="n"/>
      <c r="DL505" s="178" t="n"/>
      <c r="DM505" s="178" t="n"/>
      <c r="DN505" s="177" t="n"/>
      <c r="DO505" s="177" t="n"/>
      <c r="DP505" s="177" t="n"/>
      <c r="DQ505" s="76">
        <f>IF(AND(DS505,DP505&lt;&gt;""),
CONCATENATE(DT505,DU505,DV505,DW505,DX505,DY505,DZ505,EA505,EB505,EC505,ED505,EE505,EF505,EG505,EH505,EI505,EJ505,EK505,EL505,EM505,EN505,EO505,EP505,EQ505,ES505,ET505,EU505,EV505,EW505,EX505,EY505,EZ505,FA505,FC505,FD505,FF505,FG505,FI505,FJ505,FL505,FM505,FO505,FP505,FR505,FS505,FU505,FV505,FX505,FY505,GA505,GB505,GD505,GE505,GF505,GH505,GI505,GJ505,GL505,GM505,GN505,GP505,GQ505,GS505,GT505,GU505,GV505,GW505,GX505,GY505,GZ505,HA505,HB505,HC505,HD505,HE505,HF505,HG505,HH505,HI505,HJ505,HK505,HL505,HM505,HN505,HO505,HQ505,HR505,HS505,HT505,HU505,HV505,HW505,HX505,HY505,IA505,IB505,IC505,ID505,IF505,IG505,IH505,II505,IK505,IL505,IM505,IN505,IO505,IP505,IQ505,IR505,IS505,IT505,IU505,IV505,IW505,IX505,IY505,IZ505),
""
)</f>
        <v/>
      </c>
      <c r="DR505" s="53" t="n"/>
      <c r="DS505" s="46">
        <f>CONCATENATE(D505,$E505,$F505,$G505,H505,$I505,$J505,K505,$L505,$M505,N505,$O505,$P505,$Q505,$R505,$S505,T505,$U505,$V505,$W505,$X505,$Y505,$Z505,$AA505,AB505,AC505,AD505,$AE505,$AF505,$AG505,AH505,AI505,AJ505,AK505,AL505,AM505,AN505,AO505,AP505,AQ505,AR505,AS505,AT505,AU505,AV505,AW505,AX505,AY505,AZ505,BA505,BB505,BC505,BD505,BE505,BF505,BG505,BH505,BI505,BJ505,BK505,BL505,BM505,BN505,BO505,BP505,BQ505,BR505,BS505,BT505,BU505,BV505,BW505,BX505,BY505,BZ505,CA505,CB505,CC505,CD505,CE505,CF505,CG505,CH505,CI505,CJ505,CK505,CL505,CM505,$CN505,$CO505,CP505,$CQ505,$CR505,CS505,CT505,CU505,CV505,CW505,CX505,CY505,CZ505,DA505,DB505,DC505,DD505,DE505,DF505,DG505,DH505,DI505,DJ505,DK505,DL505,DM505,$DN505,$DO505,$DP505,DR505)&lt;&gt;""</f>
        <v/>
      </c>
      <c r="DT505" s="46">
        <f>IF(AND($DS505,$E$4&lt;&gt;""),
IF(LEFT($E$4,2) = "1.",
IF(D505&lt;&gt;"","El CUNE sólo se envía en operaciones de novedad o ajuste. ",""),
IF(D505="","Debes escribir un CUNE válido para realizar operaciones de novedad o ajuste. ","")),
""
)</f>
        <v/>
      </c>
      <c r="DU505" s="46">
        <f>IF($DS505,
IF(E505="","Debes seleccionar el tipo de documento del empleado. ",
IF(_xlfn.IFNA(VLOOKUP(E505,TIPO_DE_DOCUMENTO,1,FALSE),-1)=-1,"El tipo de documento no es válido (por favor seleccionarlo de la lista). ","")
)
)</f>
        <v/>
      </c>
      <c r="DV505" s="46">
        <f>IF($DS505,
IF(F505="","Debes escribir el número de documento del empleado. ","")
)</f>
        <v/>
      </c>
      <c r="DW505" s="46">
        <f>IF($DS505,
IF(G505="","Debes escribir el primer nombre del empleado. ","")
)</f>
        <v/>
      </c>
      <c r="DY505" s="46">
        <f>IF($DS505,
IF(I505="","Debes escribir el primer apellido del empleado. ","")
)</f>
        <v/>
      </c>
      <c r="DZ505" s="46">
        <f>IF($DS505,
IF(J505="","Debes escribir el segundo apellido del empleado. ","")
)</f>
        <v/>
      </c>
      <c r="EB505" s="46">
        <f>IF($DS505,
IF(L505="","Debes escribir la fecha de ingreso del empleado. ",
IF(ISERR(DATE(YEAR(L505),MONTH(L505),DAY(L505))), "El valor ingresado en fecha de ingreso no tiene un formato válido. ","")
)
)</f>
        <v/>
      </c>
      <c r="EC505" s="46">
        <f>IF($DS505,
IF(M505="","Debes escribir el tiempo laborado. ",
IF( IFERROR(INT(M505),1.1) &lt;&gt; IFERROR(_xlfn.NUMBERVALUE(M505),1), "El valor de los días trabajados debe ser un número entero. ", "")
)
)</f>
        <v/>
      </c>
      <c r="ED505" s="46">
        <f>IF($DS505,
IF( AND(N505&lt;&gt;"", ISERR(DATE(YEAR(N505),MONTH(N505),DAY(N505))) ), "El valor ingresado en fecha de ingreso no tiene un formato válido. ",
IF( AND(N505&lt;&gt;"", $E$6&lt;&gt;"", DATE(YEAR(N505), MONTH(N505), 1) &lt;&gt; IFERROR(DATE(MID($E$6, 1, 4), MID($E$6, 6, 2),1), "1/1/1900") ), "La fecha de retiro debe estar dentro del período liquidado. ", "")
)
)</f>
        <v/>
      </c>
      <c r="EE505" s="46">
        <f>IF($DS505,
IF(O505="","Debes seleccionar el tipo de trabajador. ",
IF(_xlfn.IFNA(VLOOKUP(O505,TIPO_DE_TRABAJADOR,1,FALSE),-1)=-1,"El tipo de trabajador no es válido (por favor seleccionarlo de la lista). ","")
)
)</f>
        <v/>
      </c>
      <c r="EF505" s="46">
        <f>IF($DS505,
IF(P505="","Debes seleccionar si es un trabajador dependiente pensionado por vejez. ",
IF(_xlfn.IFNA(VLOOKUP(P505,SUBTIPO_DE_TRABAJADOR,1,FALSE),-1)=-1,"El tipo de trabajador dependiente pensionado por vejez no es válido (por favor seleccionarlo de la lista). ","")
)
)</f>
        <v/>
      </c>
      <c r="EG505" s="46">
        <f>IF($DS505,
IF(Q505="","Debes seleccionar el tipo de contrato del trabajador. ",
IF(_xlfn.IFNA(VLOOKUP(Q505,TIPO_DE_CONTRATO,1,FALSE),-1)=-1,"El tipo de contrato del trabajador no es válido (por favor seleccionarlo de la lista). ","")
)
)</f>
        <v/>
      </c>
      <c r="EH505" s="46">
        <f>IF($DS505,
IF(R505="","Debes seleccionar si es un salario integral. ",
IF(_xlfn.IFNA(VLOOKUP(R505,SI_NO,1,FALSE),-1)=-1,"Valor no válido para salario integral (por favor seleccionarlo de la lista). ","")
)
)</f>
        <v/>
      </c>
      <c r="EI505" s="46">
        <f>IF($DS505,
IF(S505="","Debes seleccionar si el trabajador realiza actividades de riesgo. ",
IF(_xlfn.IFNA(VLOOKUP(S505,SI_NO,1,FALSE),-1)=-1,"Valor no válido para actividad de alto riesgo (por favor seleccionarlo de la lista). ","")
)
)</f>
        <v/>
      </c>
      <c r="EK505" s="46">
        <f>IF($DS505,
IF(U505="","Debes escribir el código del municipio de residencia del trabajador. ",
IF(_xlfn.IFNA(VLOOKUP(U505,MUNICIPIO,1,FALSE),-1)=-1,"El municipio de residencia del trabajador es inválido (por favor seleccionarlo de la lista). ","")
)
)</f>
        <v/>
      </c>
      <c r="EL505" s="46">
        <f>IF($DS505,
IF(V505="","Debes escribir el la dirección de residendia del trabajador. ","")
)</f>
        <v/>
      </c>
      <c r="EM505" s="46">
        <f>IF($DS505,
IF(W505="","Debes escribir la fecha de inicio de la liquidación. ",
IF(ISERR(DATE(YEAR(W505),MONTH(W505),DAY(W505))),"El valor ingresado en fecha de inicio de liquidación no tiene un formato válido. ",
IF( AND($E$6&lt;&gt;"", DATE(YEAR(W505), MONTH(W505), 1) &lt;&gt; IFERROR(DATE(MID($E$6, 1, 4), MID($E$6, 6, 2),1), "1/1/1900") ), "La fecha de inicio de la liquidación debe estar dentro del período liquidado. ", "")
)
)
)</f>
        <v/>
      </c>
      <c r="EN505" s="46">
        <f>IF($DS505,
IF(X505="","Debes escribir la fecha de fin de la liquidación. ",
IF(ISERR(DATE(YEAR(X505),MONTH(X505),DAY(X505))),"El valor ingresado en fecha de fin de liquidación no tiene un formato válido. ",
IF( AND($E$6&lt;&gt;"", DATE(YEAR(X505), MONTH(X505), 1) &lt;&gt; IFERROR(DATE(MID($E$6, 1, 4), MID($E$6, 6, 2),1), "1/1/1900") ), "La fecha de fin de la liquidación debe estar dentro del período liquidado. ", "")
)
)
)</f>
        <v/>
      </c>
      <c r="EO505" s="46">
        <f>IF($DS505,
IF(Y505="","Debes escribir la frecuencia de pago del trabajador. ",
IF(_xlfn.IFNA(VLOOKUP(Y505,PERÍODO_DE_NÓMINA,1,FALSE),-1)=-1,"La frecuencia de pago es inválida (por favor seleccionarlo de la lista). ","")
)
)</f>
        <v/>
      </c>
      <c r="EP505" s="46">
        <f>IF($DS505,
IF(Z505="","Debes escribir la fecha de pago. ",
IF(ISERR(DATE(YEAR(Z505),MONTH(Z505),DAY(Z505))), "El valor ingresado en fecha de pago no tiene un formato válido. ","")
)
)</f>
        <v/>
      </c>
      <c r="EQ505" s="46">
        <f>IF($DS505,
IF(AA505="","Debes escribir el medio de pago. ",
IF(_xlfn.IFNA(VLOOKUP(AA505,MEDIOS_DE_PAGO,1,FALSE),-1)=-1,"El medio de pago es inválido (por favor seleccionarlo de la lista). ","")
)
)</f>
        <v/>
      </c>
      <c r="ER505" s="46">
        <f>OR(AA505='Tablas '!$T$4,AA505='Tablas '!$T$7,AA505='Tablas '!$T$8,AA505='Tablas '!$T$11)</f>
        <v/>
      </c>
      <c r="ES505" s="46">
        <f>IF(AND($DS505,ER505),
IF(AB505="","Debes escribir la entidad bancaria. ",""),
""
)</f>
        <v/>
      </c>
      <c r="ET505" s="46">
        <f>IF(AND($DS505,ER505),
IF(AC505="","Debes escribir el tipo de cuenta bancaria. ",
IF(_xlfn.IFNA(VLOOKUP(AC505,TIPO_DE_CUENTA,1,FALSE),-1)=-1,"El tipo de cuenta bancaria es inválida (por favor seleccionarlo de la lista). ","")
),
""
)</f>
        <v/>
      </c>
      <c r="EU505" s="46">
        <f>IF(AND($DS505,ER505),
IF(AD505="","Debes escribir el número de cuenta bancaria. ",""),
""
)</f>
        <v/>
      </c>
      <c r="EV505" s="46">
        <f>IF($DS505,
IF(AE505="","Debes escribir el valor del sueldo básico. ",
IF( ISERR(_xlfn.NUMBERVALUE(AE505)), "El valor del sueldo básico debe ser un número válido. ", "")
)
)</f>
        <v/>
      </c>
      <c r="EW505" s="46">
        <f>IF($DS505,
IF(AF505="","Debes escribir el número de días trabajados. ",
IF( IFERROR(INT(AF505),1.1) &lt;&gt; IFERROR(_xlfn.NUMBERVALUE(AF505),1), "La cantidad de días trabajados debe ser un número entero. ", "")
)
)</f>
        <v/>
      </c>
      <c r="EX505" s="46">
        <f>IF($DS505,
IF(AG505="","Debes escribir el valor del sueldo trabajado. ",
IF( ISERR(_xlfn.NUMBERVALUE(AG505)), "El valor del sueldo trabajado debe ser un número válido. ", "")
)
)</f>
        <v/>
      </c>
      <c r="EY505" s="46">
        <f>IF($DS505,
IF( AND(AH505&lt;&gt;"", ISERR(_xlfn.NUMBERVALUE(AH505))), "El valor del auxilio de transporte debe ser un número válido. ", "")
)</f>
        <v/>
      </c>
      <c r="EZ505" s="46">
        <f>IF($DS505,
IF( AND(AI505&lt;&gt;"", ISERR(_xlfn.NUMBERVALUE(AI505))), "El valor de viáticos salariales debe ser un número válido. ", "")
)</f>
        <v/>
      </c>
      <c r="FA505" s="46">
        <f>IF($DS505,
IF( AND(AJ505&lt;&gt;"", ISERR(_xlfn.NUMBERVALUE(AJ505))), "El valor de viáticos NO salariales debe ser un número válido. ", "")
)</f>
        <v/>
      </c>
      <c r="FB505" s="46">
        <f>CONCATENATE(AK505,AL505)&lt;&gt;""</f>
        <v/>
      </c>
      <c r="FC505" s="46">
        <f>IF(AND($DS505,FB505),
IF(AK505="","Debes escribir el número de horas extras diurnas. ",
IF( IFERROR(INT(AK505),1.1) &lt;&gt; IFERROR(_xlfn.NUMBERVALUE(AK505),1), "La cantidad de horas extras diurnas debe ser un número entero. ", "")
),
""
)</f>
        <v/>
      </c>
      <c r="FD505" s="46">
        <f>IF(AND($DS505,FB505),
IF(AL505="","Debes escribir el valor de las horas extras diurnas. ",
IF( ISERR(_xlfn.NUMBERVALUE(AL505)), "El valor de las horas extras duirnas debe ser un número válido. ", "")
),
""
)</f>
        <v/>
      </c>
      <c r="FE505" s="46">
        <f>CONCATENATE(AM505,AN505)&lt;&gt;""</f>
        <v/>
      </c>
      <c r="FF505" s="46">
        <f>IF(AND($DS505,FE505),
IF(AM505="","Debes escribir el número de horas extras nocturnas. ",
IF( IFERROR(INT(AM505),1.1) &lt;&gt; IFERROR(_xlfn.NUMBERVALUE(AM505),1), "La cantidad de horas extras nocturnas debe ser un número entero. ", "")
),
""
)</f>
        <v/>
      </c>
      <c r="FG505" s="46">
        <f>IF(AND($DS505,FE505),
IF(AN505="","Debes escribir el valor de las horas extras nocturnas. ",
IF( ISERR(_xlfn.NUMBERVALUE(AN505)), "El valor de las horas extras nocturnas debe ser un número válido. ", "")
),
""
)</f>
        <v/>
      </c>
      <c r="FH505" s="46">
        <f>CONCATENATE(AO505,AP505)&lt;&gt;""</f>
        <v/>
      </c>
      <c r="FI505" s="46">
        <f>IF(AND($DS505,FH505),
IF(AO505="","Debes escribir el número de horas extras diurnas dominicales y festivas. ",
IF( IFERROR(INT(AO505),1.1) &lt;&gt; IFERROR(_xlfn.NUMBERVALUE(AO505),1), "La cantidad de horas extras diurnas dominicales y festivas debe ser un número entero. ", "")
),
""
)</f>
        <v/>
      </c>
      <c r="FJ505" s="46">
        <f>IF(AND($DS505,FH505),
IF(AP505="","Debes escribir el valor de las horas extras diurnas dominicales y festivas. ",
IF( ISERR(_xlfn.NUMBERVALUE(AP505)), "El valor de las horas extras diurnas dominicales y festivas debe ser un número válido. ", "")
),
""
)</f>
        <v/>
      </c>
      <c r="FK505" s="46">
        <f>CONCATENATE(AQ505,AR505)&lt;&gt;""</f>
        <v/>
      </c>
      <c r="FL505" s="46">
        <f>IF(AND($DS505,FK505),
IF(AQ505="","Debes escribir el número de horas extras nocturnas dominicales y festivas. ",
IF( IFERROR(INT(AQ505),1.1) &lt;&gt; IFERROR(_xlfn.NUMBERVALUE(AQ505),1), "La cantidad de horas extras nocturnas dominicales y festivas debe ser un número entero. ", "")
),
""
)</f>
        <v/>
      </c>
      <c r="FM505" s="46">
        <f>IF(AND($DS505,FK505),
IF(AR505="","Debes escribir el valor de las horas extras nocturnas dominicales y festivas. ",
IF( ISERR(_xlfn.NUMBERVALUE(AR505)), "El valor de las horas extras nocturnas dominicales y festivas debe ser un número válido. ", "")
),
""
)</f>
        <v/>
      </c>
      <c r="FN505" s="46">
        <f>CONCATENATE(AS505,AT505)&lt;&gt;""</f>
        <v/>
      </c>
      <c r="FO505" s="46">
        <f>IF(AND($DS505,FN505),
IF(AS505="","Debes escribir el número de horas recargo nocturno. ",
IF( IFERROR(INT(AS505),1.1) &lt;&gt; IFERROR(_xlfn.NUMBERVALUE(AS505),1), "La cantidad de horas recargo nocturno debe ser un número entero. ", "")
),
""
)</f>
        <v/>
      </c>
      <c r="FP505" s="46">
        <f>IF(AND($DS505,FN505),
IF(AT505="","Debes escribir el valor de las horas recargo nocturno. ",
IF( ISERR(_xlfn.NUMBERVALUE(AT505)), "El valor de las horas recargo nocturno debe ser un número válido. ", "")
),
""
)</f>
        <v/>
      </c>
      <c r="FQ505" s="46">
        <f>CONCATENATE(AU505,AV505)&lt;&gt;""</f>
        <v/>
      </c>
      <c r="FR505" s="46">
        <f>IF(AND($DS505,FQ505),
IF(AU505="","Debes escribir el número de horas recargo diurno dominical y festivo. ",
IF( IFERROR(INT(AU505),1.1) &lt;&gt; IFERROR(_xlfn.NUMBERVALUE(AU505),1), "La cantidad de horas recargo diurno dominical y festivo debe ser un número entero. ", "")
),
""
)</f>
        <v/>
      </c>
      <c r="FS505" s="46">
        <f>IF(AND($DS505,FQ505),
IF(AV505="","Debes escribir el valor de las horas recargo diurno dominical y festivo. ",
IF( ISERR(_xlfn.NUMBERVALUE(AV505)), "El valor de las horas recargo diurno dominical y festivo debe ser un número válido. ", "")
),
""
)</f>
        <v/>
      </c>
      <c r="FT505" s="46">
        <f>CONCATENATE(AW505,AX505)&lt;&gt;""</f>
        <v/>
      </c>
      <c r="FU505" s="46">
        <f>IF(AND($DS505,FT505),
IF(AW505="","Debes escribir el número de horas recargo nocturno dominical y festivo. ",
IF( IFERROR(INT(AW505),1.1) &lt;&gt; IFERROR(_xlfn.NUMBERVALUE(AW505),1), "La cantidad de horas recargo nocturno dominical y festivo debe ser un número entero. ", "")
),
""
)</f>
        <v/>
      </c>
      <c r="FV505" s="46">
        <f>IF(AND($DS505,FT505),
IF(AX505="","Debes escribir el valor de las horas recargo nocturno dominical y festivo. ",
IF( ISERR(_xlfn.NUMBERVALUE(AX505)), "El valor de las horas recargo nocturno dominical y festivo debe ser un número válido. ", "")
),
""
)</f>
        <v/>
      </c>
      <c r="FW505" s="46">
        <f>CONCATENATE(AY505,AZ505)&lt;&gt;""</f>
        <v/>
      </c>
      <c r="FX505" s="46">
        <f>IF(AND($DS505,FW505),
IF(AY505="","Debes escribir el número de días de vacaciones comunes. ",
IF( IFERROR(INT(AY505),1.1) &lt;&gt; IFERROR(_xlfn.NUMBERVALUE(AY505),1), "La cantidad de días de vacaciones comunes debe ser un número entero. ", "")
),
""
)</f>
        <v/>
      </c>
      <c r="FY505" s="46">
        <f>IF(AND($DS505,FW505),
IF(AZ505="","Debes escribir el valor de las vacaciones comunes. ",
IF( ISERR(_xlfn.NUMBERVALUE(AZ505)), "El valor de las vacaciones comunes debe ser un número válido. ", "")
),
""
)</f>
        <v/>
      </c>
      <c r="FZ505" s="46">
        <f>CONCATENATE(BA505,BB505)&lt;&gt;""</f>
        <v/>
      </c>
      <c r="GA505" s="46">
        <f>IF(AND($DS505,FZ505),
IF(BA505="","Debes escribir el número de días de vacaciones compensadas. ",
IF( IFERROR(INT(BA505),1.1) &lt;&gt; IFERROR(_xlfn.NUMBERVALUE(BA505),1), "La cantidad de días de vacaciones compensadas debe ser un número entero. ", "")
),
""
)</f>
        <v/>
      </c>
      <c r="GB505" s="46">
        <f>IF(AND($DS505,FZ505),
IF(BB505="","Debes escribir el valor de las vacaciones compensadas. ",
IF( ISERR(_xlfn.NUMBERVALUE(BB505)), "El valor de las vacaciones compensadas debe ser un número válido. ", "")
),
""
)</f>
        <v/>
      </c>
      <c r="GC505" s="46">
        <f>CONCATENATE(BC505,BD505)&lt;&gt;""</f>
        <v/>
      </c>
      <c r="GD505" s="46">
        <f>IF(AND($DS505,GC505),
IF(BC505="","Debes escribir el número de días de prima salarial. ",
IF( IFERROR(INT(BC505),1.1) &lt;&gt; IFERROR(_xlfn.NUMBERVALUE(BC505),1), "La cantidad de días de prima salarial debe ser un número entero. ", "")
),
""
)</f>
        <v/>
      </c>
      <c r="GE505" s="46">
        <f>IF(AND($DS505,GC505),
IF(BD505="","Debes escribir el valor de los días de prima salarial. ",
IF( ISERR(_xlfn.NUMBERVALUE(BD505)), "El valor de los días de prima salarial debe ser un número válido. ", "")
),
""
)</f>
        <v/>
      </c>
      <c r="GF505" s="46">
        <f>IF($DS505,
IF( AND(BE505&lt;&gt;"", ISERR(_xlfn.NUMBERVALUE(BE505))), "El valor de la prima NO saliarial debe ser un número válido. ", "")
)</f>
        <v/>
      </c>
      <c r="GG505" s="46">
        <f>CONCATENATE(BF505,BG505,BH505)&lt;&gt;""</f>
        <v/>
      </c>
      <c r="GH505" s="46">
        <f>IF(AND($DS505,GG505),
IF(BF505="","Debes escribir el valor de las cesantías. ",
IF( ISERR(_xlfn.NUMBERVALUE(BF505)), "El valor de las cesantías debe ser un número válido. ", "")
),
""
)</f>
        <v/>
      </c>
      <c r="GI505" s="46">
        <f>IF(AND($DS505,GG505),
IF(BG505="","Debes escribir el % de cesantías. ",
IF( ISERR(_xlfn.NUMBERVALUE(BG505)), "El % de cesantías debe ser un número válido. ", "")
),
""
)</f>
        <v/>
      </c>
      <c r="GJ505" s="46">
        <f>IF(AND($DS505,GG505),
IF(BH505="","Debes escribir el valor de intereses de cesantías. ",
IF( ISERR(_xlfn.NUMBERVALUE(BH505)), "El valor de intereses de cesantías debe ser un número válido. ", "")
),
""
)</f>
        <v/>
      </c>
      <c r="GK505" s="46">
        <f>CONCATENATE(BI505,BJ505,BK505)&lt;&gt;""</f>
        <v/>
      </c>
      <c r="GL505" s="46">
        <f>IF(AND($DS505,GK505),
IF(BI505="","Debes escribir el número de días de incapacidad. ",
IF( IFERROR(INT(BI505),1.1) &lt;&gt; IFERROR(_xlfn.NUMBERVALUE(BI505),1), "La cantidad de días de incapacidad debe ser un número entero. ", "")
),
""
)</f>
        <v/>
      </c>
      <c r="GM505" s="46">
        <f>IF(AND($DS505,GK505),
IF(BJ505="","Debes escribir el tipo de incapacidad. ",
IF(_xlfn.IFNA(VLOOKUP(BJ505,TIPO_DE_INCAPACIDAD,1,FALSE),-1)=-1,"El tipo de incapacidad es inválida (por favor seleccionarlo de la lista). ","")
),
""
)</f>
        <v/>
      </c>
      <c r="GN505" s="46">
        <f>IF(AND($DS505,GK505),
IF(BK505="","Debes escribir el valor de la incapacidad. ",
IF( ISERR(_xlfn.NUMBERVALUE(BK505)), "El valor de la incapacidad debe ser un número válido. ", "")
),
""
)</f>
        <v/>
      </c>
      <c r="GO505" s="46">
        <f>CONCATENATE(BL505,BM505)&lt;&gt;""</f>
        <v/>
      </c>
      <c r="GP505" s="46">
        <f>IF(AND($DS505,GO505),
IF(BL505="","Debes escribir el número de días de licencia de maternidad o paternidad. ",
IF( IFERROR(INT(BL505),1.1) &lt;&gt; IFERROR(_xlfn.NUMBERVALUE(BL505),1), "La cantidad de días de licencia de maternidad o paternidad debe ser un número entero. ", "")
),
""
)</f>
        <v/>
      </c>
      <c r="GQ505" s="46">
        <f>IF(AND($DS505,GO505),
IF(BM505="","Debes escribir el valor de la licencia de maternidad o paternidad. ",
IF( ISERR(_xlfn.NUMBERVALUE(BM505)), "El valor de la licencia de maternidad o paternidad debe ser un número válido. ", "")
),
""
)</f>
        <v/>
      </c>
      <c r="GR505" s="46">
        <f>CONCATENATE(BN505,BO505)&lt;&gt;""</f>
        <v/>
      </c>
      <c r="GS505" s="46">
        <f>IF(AND($DS505,GR505),
IF(BN505="","Debes escribir el número de días de licencia remunerada. ",
IF( IFERROR(INT(BN505),1.1) &lt;&gt; IFERROR(_xlfn.NUMBERVALUE(BN505),1), "La cantidad de días de licencia remunerada debe ser un número entero. ", "")
),
""
)</f>
        <v/>
      </c>
      <c r="GT505" s="46">
        <f>IF(AND($DS505,GR505),
IF(BO505="","Debes escribir el valor de la licencia remunerada. ",
IF( ISERR(_xlfn.NUMBERVALUE(BO505)), "El valor de la licencia remunerada debe ser un número válido. ", "")
),
""
)</f>
        <v/>
      </c>
      <c r="GU505" s="46">
        <f>IF($DS505,
IF( AND(BP505&lt;&gt;"", ISERR(_xlfn.NUMBERVALUE(BP505))), "El valor de la licencia NO remunerada debe ser un número válido. ", "")
)</f>
        <v/>
      </c>
      <c r="GV505" s="46">
        <f>IF($DS505,
IF( AND(BQ505&lt;&gt;"", ISERR(_xlfn.NUMBERVALUE(BQ505))), "El valor de auxilios salariales debe ser un número válido. ", "")
)</f>
        <v/>
      </c>
      <c r="GW505" s="46">
        <f>IF($DS505,
IF( AND(BR505&lt;&gt;"", ISERR(_xlfn.NUMBERVALUE(BR505))), "El valor de auxilios NO salariales debe ser un número válido. ", "")
)</f>
        <v/>
      </c>
      <c r="GX505" s="46">
        <f>IF($DS505,
IF( AND(BS505&lt;&gt;"", ISERR(_xlfn.NUMBERVALUE(BS505))), "El valor de bonos salariales debe ser un número válido. ", "")
)</f>
        <v/>
      </c>
      <c r="GY505" s="46">
        <f>IF($DS505,
IF( AND(BT505&lt;&gt;"", ISERR(_xlfn.NUMBERVALUE(BT505))), "El valor de bonos NO salariales debe ser un número válido. ", "")
)</f>
        <v/>
      </c>
      <c r="GZ505" s="46">
        <f>IF($DS505,
IF( AND(BU505&lt;&gt;"", ISERR(_xlfn.NUMBERVALUE(BU505))), "El valor de bonos salariales de alimentación debe ser un número válido. ", "")
)</f>
        <v/>
      </c>
      <c r="HA505" s="46">
        <f>IF($DS505,
IF( AND(BV505&lt;&gt;"", ISERR(_xlfn.NUMBERVALUE(BV505))), "El valor de bonos NO salariales de alimentación debe ser un número válido. ", "")
)</f>
        <v/>
      </c>
      <c r="HB505" s="46">
        <f>IF($DS505,
IF( AND(BW505&lt;&gt;"", ISERR(_xlfn.NUMBERVALUE(BW505))), "El valor de bonificaciones salariales debe ser un número válido. ", "")
)</f>
        <v/>
      </c>
      <c r="HC505" s="46">
        <f>IF($DS505,
IF( AND(BX505&lt;&gt;"", ISERR(_xlfn.NUMBERVALUE(BX505))), "El valor de bonificaciones NO salariales debe ser un número válido. ", "")
)</f>
        <v/>
      </c>
      <c r="HD505" s="46">
        <f>IF($DS505,
IF( AND(BY505&lt;&gt;"", ISERR(_xlfn.NUMBERVALUE(BY505))), "El valor de compensaciones ordinarias debe ser un número válido. ", "")
)</f>
        <v/>
      </c>
      <c r="HE505" s="46">
        <f>IF($DS505,
IF( AND(BZ505&lt;&gt;"", ISERR(_xlfn.NUMBERVALUE(BZ505))), "El valor de compensaciones extraordinarias debe ser un número válido. ", "")
)</f>
        <v/>
      </c>
      <c r="HF505" s="46">
        <f>IF($DS505,
IF( AND(CA505&lt;&gt;"", ISERR(_xlfn.NUMBERVALUE(CA505))), "El valor de comisiones debe ser un número válido. ", "")
)</f>
        <v/>
      </c>
      <c r="HG505" s="46">
        <f>IF($DS505,
IF( AND(CB505&lt;&gt;"", ISERR(_xlfn.NUMBERVALUE(CB505))), "El valor de ausencia por huega debe ser un número válido. ", "")
)</f>
        <v/>
      </c>
      <c r="HH505" s="46">
        <f>IF($DS505,
IF( AND(CC505&lt;&gt;"", ISERR(_xlfn.NUMBERVALUE(CC505))), "El valor de anticipos debe ser un número válido. ", "")
)</f>
        <v/>
      </c>
      <c r="HI505" s="46">
        <f>IF($DS505,
IF( AND(CD505&lt;&gt;"", ISERR(_xlfn.NUMBERVALUE(CD505))), "El valor de pagos a terceros debe ser un número válido. ", "")
)</f>
        <v/>
      </c>
      <c r="HJ505" s="46">
        <f>IF($DS505,
IF( AND(CE505&lt;&gt;"", ISERR(_xlfn.NUMBERVALUE(CE505))), "El valor de dotación debe ser un número válido. ", "")
)</f>
        <v/>
      </c>
      <c r="HK505" s="46">
        <f>IF($DS505,
IF( AND(CF505&lt;&gt;"", ISERR(_xlfn.NUMBERVALUE(CF505))), "El valor de apoyo sostenibilidad debe ser un número válido. ", "")
)</f>
        <v/>
      </c>
      <c r="HL505" s="46">
        <f>IF($DS505,
IF( AND(CG505&lt;&gt;"", ISERR(_xlfn.NUMBERVALUE(CG505))), "El valor de teletrabajo debe ser un número válido. ", "")
)</f>
        <v/>
      </c>
      <c r="HM505" s="46">
        <f>IF($DS505,
IF( AND(CH505&lt;&gt;"", ISERR(_xlfn.NUMBERVALUE(CH505))), "El valor de bonificación de retiro debe ser un número válido. ", "")
)</f>
        <v/>
      </c>
      <c r="HN505" s="46">
        <f>IF($DS505,
IF( AND(CI505&lt;&gt;"", ISERR(_xlfn.NUMBERVALUE(CI505))), "El valor de indemnización de retiro debe ser un número válido. ", "")
)</f>
        <v/>
      </c>
      <c r="HO505" s="46">
        <f>IF($DS505,
IF( AND(CJ505&lt;&gt;"", ISERR(_xlfn.NUMBERVALUE(CJ505))), "El valor de reintegros debe ser un número válido. ", "")
)</f>
        <v/>
      </c>
      <c r="HP505" s="46">
        <f>CONCATENATE(CK505,CL505,CM505)&lt;&gt;""</f>
        <v/>
      </c>
      <c r="HQ505" s="46">
        <f>IF(AND($DS505,HP505),
IF(CK505="","Debes escribir la descripción de otro concepto no categorizado. ",""),
""
)</f>
        <v/>
      </c>
      <c r="HR505" s="46">
        <f>IF(AND($DS505,HP505),
IF(CONCATENATE(CL505,CM505)="","Debes escribir al menos un valor de concepto no categorizado (salarial o no salarial). ",
IF(ISERR(_xlfn.NUMBERVALUE(CL505)),"El valor salarial concepto no categorizado debe ser un número válido. ","")
),
""
)</f>
        <v/>
      </c>
      <c r="HS505" s="46">
        <f>IF(AND($DS505,HP505),
IF(CONCATENATE(CL505,CM505)="","Debes escribir al menos un valor de concepto no categorizado (salarial o no salarial). ",
IF(ISERR(_xlfn.NUMBERVALUE(CM505)),"El valor NO salarial concepto no categorizado debe ser un número válido. ","")
),
""
)</f>
        <v/>
      </c>
      <c r="HT505" s="46">
        <f>IF($DS505,
IF(CN505="","Debes escribir el porcentaje del aporte a salud. ",
IF( ISERR(_xlfn.NUMBERVALUE(CN505)), "El valor del porcentaje del aporte a salud debe ser un número válido. ", "")
)
)</f>
        <v/>
      </c>
      <c r="HU505" s="46">
        <f>IF($DS505,
IF(CO505="","Debes escribir el valor del aporte a salud. ",
IF( ISERR(_xlfn.NUMBERVALUE(CO505)), "El valor del aporte a salud debe ser un número válido. ", "")
)
)</f>
        <v/>
      </c>
      <c r="HV505" s="46">
        <f>IF($DS505,
IF( AND(CP505&lt;&gt;"", ISERR(_xlfn.NUMBERVALUE(CP505))), "El valor plan complementario debe ser un número válido. ", "")
)</f>
        <v/>
      </c>
      <c r="HW505" s="46">
        <f>IF($DS505,
IF(CQ505="","Debes escribir el porcentaje del aporte a pensión. ",
IF( ISERR(_xlfn.NUMBERVALUE(CQ505)), "El valor del porcentaje del aporte a pensión debe ser un número válido. ", "")
)
)</f>
        <v/>
      </c>
      <c r="HX505" s="46">
        <f>IF($DS505,
IF(CR505="","Debes escribir el valor del aporte a pensión. ",
IF( ISERR(_xlfn.NUMBERVALUE(CR505)), "El valor del aporte a salud debe ser un número válido. ", "")
)
)</f>
        <v/>
      </c>
      <c r="HY505" s="46">
        <f>IF($DS505,
IF( AND(CS505&lt;&gt;"", ISERR(_xlfn.NUMBERVALUE(CS505))), "El valor pensión voluntaria debe ser un número válido. ", "")
)</f>
        <v/>
      </c>
      <c r="HZ505" s="46">
        <f>CONCATENATE(CT505,CU505,CV505,CW505)&lt;&gt;""</f>
        <v/>
      </c>
      <c r="IA505" s="46">
        <f>IF(AND($DS505,HZ505),
IF(CT505="","Debes escribir el % del fondo de seguridad pensional. ",
IF( ISERR(_xlfn.NUMBERVALUE(CT505)), "El % del fondo de seguridad debe ser un número válido. ", "")
),
""
)</f>
        <v/>
      </c>
      <c r="IB505" s="46">
        <f>IF(AND($DS505,HZ505),
IF(CU505="","Debes escribir el valor del aporte al fondo de solidaridad pensional. ",
IF( ISERR(_xlfn.NUMBERVALUE(CU505)), "El valor del aporte al fondo de solidaridad pensional debe ser un número válido. ", "")
),
""
)</f>
        <v/>
      </c>
      <c r="IC505" s="46">
        <f>IF(AND($DS505,HZ505),
IF(CV505="","Debes escribir el % del fondo de subsistencia. ",
IF( ISERR(_xlfn.NUMBERVALUE(CV505)), "El % del fondo de subsistencia debe ser un número válido. ", "")
),
""
)</f>
        <v/>
      </c>
      <c r="ID505" s="46">
        <f>IF(AND($DS505,HZ505),
IF(CW505="","Debes escribir el valor del fondo de subsistencia. ",
IF( ISERR(_xlfn.NUMBERVALUE(CW505)), "El valor del fondo de subsistencia debe ser un número válido. ", "")
),
""
)</f>
        <v/>
      </c>
      <c r="IE505" s="46">
        <f>CONCATENATE(CX505,CY505)&lt;&gt;""</f>
        <v/>
      </c>
      <c r="IF505" s="46">
        <f>IF(AND($DS505,IE505),
IF(CX505="","Debes escribir el % de sindicato. ",
IF( ISERR(_xlfn.NUMBERVALUE(CX505)), "El % de sindicato debe ser un número válido. ", "")
),
""
)</f>
        <v/>
      </c>
      <c r="IG505" s="46">
        <f>IF(AND($DS505,IE505),
IF(CY505="","Debes escribir el valor del sindicato. ",
IF( ISERR(_xlfn.NUMBERVALUE(CY505)), "El valor del sindicato debe ser un número válido. ", "")
),
""
)</f>
        <v/>
      </c>
      <c r="IH505" s="46">
        <f>IF($DS505,
IF( AND(CZ505&lt;&gt;"", ISERR(_xlfn.NUMBERVALUE(CZ505))), "El valor de sanción pública debe ser un número válido. ", "")
)</f>
        <v/>
      </c>
      <c r="II505" s="46">
        <f>IF($DS505,
IF( AND(DA505&lt;&gt;"", ISERR(_xlfn.NUMBERVALUE(DA505))), "El valor de sanción privada debe ser un número válido. ", "")
)</f>
        <v/>
      </c>
      <c r="IJ505" s="46">
        <f>CONCATENATE(DB505,DC505)&lt;&gt;""</f>
        <v/>
      </c>
      <c r="IK505" s="46">
        <f>IF(AND($DS505,IJ505),
IF(DB505="","Debes escribir la descripción de libranza. ",""),
""
)</f>
        <v/>
      </c>
      <c r="IL505" s="46">
        <f>IF(AND($DS505,IJ505),
IF(DC505="","Debes escribir la cuota libranza. ",
IF(ISERR(_xlfn.NUMBERVALUE(DC505)),"El valor de la cuota libranza debe ser un número válido. ","")
),
""
)</f>
        <v/>
      </c>
      <c r="IM505" s="46">
        <f>IF($DS505,
IF( AND(DD505&lt;&gt;"", ISERR(_xlfn.NUMBERVALUE(DD505))), "El valor de pagos a terceros debe ser un número válido. ", "")
)</f>
        <v/>
      </c>
      <c r="IN505" s="46">
        <f>IF($DS505,
IF( AND(DE505&lt;&gt;"", ISERR(_xlfn.NUMBERVALUE(DE505))), "El valor de anticipos debe ser un número válido. ", "")
)</f>
        <v/>
      </c>
      <c r="IO505" s="46">
        <f>IF($DS505,
IF( AND(DF505&lt;&gt;"", ISERR(_xlfn.NUMBERVALUE(DF505))), "El valor de AFC debe ser un número válido. ", "")
)</f>
        <v/>
      </c>
      <c r="IP505" s="46">
        <f>IF($DS505,
IF( AND(DG505&lt;&gt;"", ISERR(_xlfn.NUMBERVALUE(DG505))), "El valor de rete-fuente debe ser un número válido. ", "")
)</f>
        <v/>
      </c>
      <c r="IQ505" s="46">
        <f>IF($DS505,
IF( AND(DH505&lt;&gt;"", ISERR(_xlfn.NUMBERVALUE(DH505))), "El valor de cooperativa de trabajo debe ser un número válido. ", "")
)</f>
        <v/>
      </c>
      <c r="IR505" s="46">
        <f>IF($DS505,
IF( AND(DI505&lt;&gt;"", ISERR(_xlfn.NUMBERVALUE(DI505))), "El valor de embargo fiscal debe ser un número válido. ", "")
)</f>
        <v/>
      </c>
      <c r="IS505" s="46">
        <f>IF($DS505,
IF( AND(DJ505&lt;&gt;"", ISERR(_xlfn.NUMBERVALUE(DJ505))), "El valor de educación debe ser un número válido. ", "")
)</f>
        <v/>
      </c>
      <c r="IT505" s="46">
        <f>IF($DS505,
IF( AND(DK505&lt;&gt;"", ISERR(_xlfn.NUMBERVALUE(DK505))), "El valor de reintegro debe ser un número válido. ", "")
)</f>
        <v/>
      </c>
      <c r="IU505" s="46">
        <f>IF($DS505,
IF( AND(DL505&lt;&gt;"", ISERR(_xlfn.NUMBERVALUE(DL505))), "El valor de deuda debe ser un número válido. ", "")
)</f>
        <v/>
      </c>
      <c r="IV505" s="46">
        <f>IF($DS505,
IF( AND(DM505&lt;&gt;"", ISERR(_xlfn.NUMBERVALUE(DM505))), "El valor de otras deducciones debe ser un número válido. ", "")
)</f>
        <v/>
      </c>
      <c r="IW505" s="46">
        <f>IF($DS505,
IF(DN505="","Debes escribir el valor de los devengos totales. ",
IF( ISERR(_xlfn.NUMBERVALUE(DN505)), "El valor de los devengos totales debe ser un número válido. ", "")
)
)</f>
        <v/>
      </c>
      <c r="IX505" s="46">
        <f>IF($DS505,
IF(DO505="","Debes escribir el valor de las deducciones totales. ",
IF( ISERR(_xlfn.NUMBERVALUE(DO505)), "El valor de las deducciones totales debe ser un número válido. ", "")
)
)</f>
        <v/>
      </c>
      <c r="IY505" s="46">
        <f>IF($DS505,
IF(DP505="","Debes escribir el valor del salario total. ",
IF( ISERR(_xlfn.NUMBERVALUE(DP505)), "El valor del salario total debe ser un número válido. ", "")
)
)</f>
        <v/>
      </c>
    </row>
    <row r="506">
      <c r="B506" s="48" t="n">
        <v>494</v>
      </c>
      <c r="C506" s="61">
        <f>IF(AND(DS506,DP506&lt;&gt;""),
IF(DQ506="","OK","Error"),
""
)</f>
        <v/>
      </c>
      <c r="D506" s="53" t="n"/>
      <c r="E506" s="52" t="n"/>
      <c r="F506" s="112" t="n"/>
      <c r="G506" s="52" t="n"/>
      <c r="H506" s="53" t="n"/>
      <c r="I506" s="52" t="n"/>
      <c r="J506" s="52" t="n"/>
      <c r="K506" s="53" t="n"/>
      <c r="L506" s="55" t="n"/>
      <c r="M506" s="108" t="n"/>
      <c r="N506" s="56" t="n"/>
      <c r="O506" s="52" t="n"/>
      <c r="P506" s="52" t="n"/>
      <c r="Q506" s="52" t="n"/>
      <c r="R506" s="52" t="n"/>
      <c r="S506" s="52" t="n"/>
      <c r="T506" s="53" t="n"/>
      <c r="U506" s="52" t="n"/>
      <c r="V506" s="52" t="n"/>
      <c r="W506" s="55" t="n"/>
      <c r="X506" s="55" t="n"/>
      <c r="Y506" s="52" t="n"/>
      <c r="Z506" s="55" t="n"/>
      <c r="AA506" s="52" t="n"/>
      <c r="AB506" s="53" t="n"/>
      <c r="AC506" s="53" t="n"/>
      <c r="AD506" s="53" t="n"/>
      <c r="AE506" s="177" t="n"/>
      <c r="AF506" s="113" t="n"/>
      <c r="AG506" s="177" t="n"/>
      <c r="AH506" s="178" t="n"/>
      <c r="AI506" s="178" t="n"/>
      <c r="AJ506" s="178" t="n"/>
      <c r="AK506" s="114" t="n"/>
      <c r="AL506" s="178" t="n"/>
      <c r="AM506" s="114" t="n"/>
      <c r="AN506" s="178" t="n"/>
      <c r="AO506" s="114" t="n"/>
      <c r="AP506" s="178" t="n"/>
      <c r="AQ506" s="114" t="n"/>
      <c r="AR506" s="178" t="n"/>
      <c r="AS506" s="114" t="n"/>
      <c r="AT506" s="178" t="n"/>
      <c r="AU506" s="114" t="n"/>
      <c r="AV506" s="178" t="n"/>
      <c r="AW506" s="114" t="n"/>
      <c r="AX506" s="178" t="n"/>
      <c r="AY506" s="114" t="n"/>
      <c r="AZ506" s="178" t="n"/>
      <c r="BA506" s="114" t="n"/>
      <c r="BB506" s="178" t="n"/>
      <c r="BC506" s="114" t="n"/>
      <c r="BD506" s="178" t="n"/>
      <c r="BE506" s="178" t="n"/>
      <c r="BF506" s="178" t="n"/>
      <c r="BG506" s="59" t="n"/>
      <c r="BH506" s="178" t="n"/>
      <c r="BI506" s="114" t="n"/>
      <c r="BJ506" s="53" t="n"/>
      <c r="BK506" s="178" t="n"/>
      <c r="BL506" s="114" t="n"/>
      <c r="BM506" s="178" t="n"/>
      <c r="BN506" s="114" t="n"/>
      <c r="BO506" s="178" t="n"/>
      <c r="BP506" s="178" t="n"/>
      <c r="BQ506" s="178" t="n"/>
      <c r="BR506" s="178" t="n"/>
      <c r="BS506" s="178" t="n"/>
      <c r="BT506" s="178" t="n"/>
      <c r="BU506" s="178" t="n"/>
      <c r="BV506" s="178" t="n"/>
      <c r="BW506" s="178" t="n"/>
      <c r="BX506" s="178" t="n"/>
      <c r="BY506" s="178" t="n"/>
      <c r="BZ506" s="178" t="n"/>
      <c r="CA506" s="178" t="n"/>
      <c r="CB506" s="178" t="n"/>
      <c r="CC506" s="178" t="n"/>
      <c r="CD506" s="178" t="n"/>
      <c r="CE506" s="178" t="n"/>
      <c r="CF506" s="178" t="n"/>
      <c r="CG506" s="178" t="n"/>
      <c r="CH506" s="178" t="n"/>
      <c r="CI506" s="178" t="n"/>
      <c r="CJ506" s="178" t="n"/>
      <c r="CK506" s="53" t="n"/>
      <c r="CL506" s="178" t="n"/>
      <c r="CM506" s="178" t="n"/>
      <c r="CN506" s="60" t="n"/>
      <c r="CO506" s="177" t="n"/>
      <c r="CP506" s="178" t="n"/>
      <c r="CQ506" s="60" t="n"/>
      <c r="CR506" s="177" t="n"/>
      <c r="CS506" s="178" t="n"/>
      <c r="CT506" s="59" t="n"/>
      <c r="CU506" s="178" t="n"/>
      <c r="CV506" s="59" t="n"/>
      <c r="CW506" s="178" t="n"/>
      <c r="CX506" s="59" t="n"/>
      <c r="CY506" s="178" t="n"/>
      <c r="CZ506" s="178" t="n"/>
      <c r="DA506" s="178" t="n"/>
      <c r="DB506" s="53" t="n"/>
      <c r="DC506" s="178" t="n"/>
      <c r="DD506" s="178" t="n"/>
      <c r="DE506" s="178" t="n"/>
      <c r="DF506" s="178" t="n"/>
      <c r="DG506" s="178" t="n"/>
      <c r="DH506" s="178" t="n"/>
      <c r="DI506" s="178" t="n"/>
      <c r="DJ506" s="178" t="n"/>
      <c r="DK506" s="178" t="n"/>
      <c r="DL506" s="178" t="n"/>
      <c r="DM506" s="178" t="n"/>
      <c r="DN506" s="177" t="n"/>
      <c r="DO506" s="177" t="n"/>
      <c r="DP506" s="177" t="n"/>
      <c r="DQ506" s="76">
        <f>IF(AND(DS506,DP506&lt;&gt;""),
CONCATENATE(DT506,DU506,DV506,DW506,DX506,DY506,DZ506,EA506,EB506,EC506,ED506,EE506,EF506,EG506,EH506,EI506,EJ506,EK506,EL506,EM506,EN506,EO506,EP506,EQ506,ES506,ET506,EU506,EV506,EW506,EX506,EY506,EZ506,FA506,FC506,FD506,FF506,FG506,FI506,FJ506,FL506,FM506,FO506,FP506,FR506,FS506,FU506,FV506,FX506,FY506,GA506,GB506,GD506,GE506,GF506,GH506,GI506,GJ506,GL506,GM506,GN506,GP506,GQ506,GS506,GT506,GU506,GV506,GW506,GX506,GY506,GZ506,HA506,HB506,HC506,HD506,HE506,HF506,HG506,HH506,HI506,HJ506,HK506,HL506,HM506,HN506,HO506,HQ506,HR506,HS506,HT506,HU506,HV506,HW506,HX506,HY506,IA506,IB506,IC506,ID506,IF506,IG506,IH506,II506,IK506,IL506,IM506,IN506,IO506,IP506,IQ506,IR506,IS506,IT506,IU506,IV506,IW506,IX506,IY506,IZ506),
""
)</f>
        <v/>
      </c>
      <c r="DR506" s="53" t="n"/>
      <c r="DS506" s="46">
        <f>CONCATENATE(D506,$E506,$F506,$G506,H506,$I506,$J506,K506,$L506,$M506,N506,$O506,$P506,$Q506,$R506,$S506,T506,$U506,$V506,$W506,$X506,$Y506,$Z506,$AA506,AB506,AC506,AD506,$AE506,$AF506,$AG506,AH506,AI506,AJ506,AK506,AL506,AM506,AN506,AO506,AP506,AQ506,AR506,AS506,AT506,AU506,AV506,AW506,AX506,AY506,AZ506,BA506,BB506,BC506,BD506,BE506,BF506,BG506,BH506,BI506,BJ506,BK506,BL506,BM506,BN506,BO506,BP506,BQ506,BR506,BS506,BT506,BU506,BV506,BW506,BX506,BY506,BZ506,CA506,CB506,CC506,CD506,CE506,CF506,CG506,CH506,CI506,CJ506,CK506,CL506,CM506,$CN506,$CO506,CP506,$CQ506,$CR506,CS506,CT506,CU506,CV506,CW506,CX506,CY506,CZ506,DA506,DB506,DC506,DD506,DE506,DF506,DG506,DH506,DI506,DJ506,DK506,DL506,DM506,$DN506,$DO506,$DP506,DR506)&lt;&gt;""</f>
        <v/>
      </c>
      <c r="DT506" s="46">
        <f>IF(AND($DS506,$E$4&lt;&gt;""),
IF(LEFT($E$4,2) = "1.",
IF(D506&lt;&gt;"","El CUNE sólo se envía en operaciones de novedad o ajuste. ",""),
IF(D506="","Debes escribir un CUNE válido para realizar operaciones de novedad o ajuste. ","")),
""
)</f>
        <v/>
      </c>
      <c r="DU506" s="46">
        <f>IF($DS506,
IF(E506="","Debes seleccionar el tipo de documento del empleado. ",
IF(_xlfn.IFNA(VLOOKUP(E506,TIPO_DE_DOCUMENTO,1,FALSE),-1)=-1,"El tipo de documento no es válido (por favor seleccionarlo de la lista). ","")
)
)</f>
        <v/>
      </c>
      <c r="DV506" s="46">
        <f>IF($DS506,
IF(F506="","Debes escribir el número de documento del empleado. ","")
)</f>
        <v/>
      </c>
      <c r="DW506" s="46">
        <f>IF($DS506,
IF(G506="","Debes escribir el primer nombre del empleado. ","")
)</f>
        <v/>
      </c>
      <c r="DY506" s="46">
        <f>IF($DS506,
IF(I506="","Debes escribir el primer apellido del empleado. ","")
)</f>
        <v/>
      </c>
      <c r="DZ506" s="46">
        <f>IF($DS506,
IF(J506="","Debes escribir el segundo apellido del empleado. ","")
)</f>
        <v/>
      </c>
      <c r="EB506" s="46">
        <f>IF($DS506,
IF(L506="","Debes escribir la fecha de ingreso del empleado. ",
IF(ISERR(DATE(YEAR(L506),MONTH(L506),DAY(L506))), "El valor ingresado en fecha de ingreso no tiene un formato válido. ","")
)
)</f>
        <v/>
      </c>
      <c r="EC506" s="46">
        <f>IF($DS506,
IF(M506="","Debes escribir el tiempo laborado. ",
IF( IFERROR(INT(M506),1.1) &lt;&gt; IFERROR(_xlfn.NUMBERVALUE(M506),1), "El valor de los días trabajados debe ser un número entero. ", "")
)
)</f>
        <v/>
      </c>
      <c r="ED506" s="46">
        <f>IF($DS506,
IF( AND(N506&lt;&gt;"", ISERR(DATE(YEAR(N506),MONTH(N506),DAY(N506))) ), "El valor ingresado en fecha de ingreso no tiene un formato válido. ",
IF( AND(N506&lt;&gt;"", $E$6&lt;&gt;"", DATE(YEAR(N506), MONTH(N506), 1) &lt;&gt; IFERROR(DATE(MID($E$6, 1, 4), MID($E$6, 6, 2),1), "1/1/1900") ), "La fecha de retiro debe estar dentro del período liquidado. ", "")
)
)</f>
        <v/>
      </c>
      <c r="EE506" s="46">
        <f>IF($DS506,
IF(O506="","Debes seleccionar el tipo de trabajador. ",
IF(_xlfn.IFNA(VLOOKUP(O506,TIPO_DE_TRABAJADOR,1,FALSE),-1)=-1,"El tipo de trabajador no es válido (por favor seleccionarlo de la lista). ","")
)
)</f>
        <v/>
      </c>
      <c r="EF506" s="46">
        <f>IF($DS506,
IF(P506="","Debes seleccionar si es un trabajador dependiente pensionado por vejez. ",
IF(_xlfn.IFNA(VLOOKUP(P506,SUBTIPO_DE_TRABAJADOR,1,FALSE),-1)=-1,"El tipo de trabajador dependiente pensionado por vejez no es válido (por favor seleccionarlo de la lista). ","")
)
)</f>
        <v/>
      </c>
      <c r="EG506" s="46">
        <f>IF($DS506,
IF(Q506="","Debes seleccionar el tipo de contrato del trabajador. ",
IF(_xlfn.IFNA(VLOOKUP(Q506,TIPO_DE_CONTRATO,1,FALSE),-1)=-1,"El tipo de contrato del trabajador no es válido (por favor seleccionarlo de la lista). ","")
)
)</f>
        <v/>
      </c>
      <c r="EH506" s="46">
        <f>IF($DS506,
IF(R506="","Debes seleccionar si es un salario integral. ",
IF(_xlfn.IFNA(VLOOKUP(R506,SI_NO,1,FALSE),-1)=-1,"Valor no válido para salario integral (por favor seleccionarlo de la lista). ","")
)
)</f>
        <v/>
      </c>
      <c r="EI506" s="46">
        <f>IF($DS506,
IF(S506="","Debes seleccionar si el trabajador realiza actividades de riesgo. ",
IF(_xlfn.IFNA(VLOOKUP(S506,SI_NO,1,FALSE),-1)=-1,"Valor no válido para actividad de alto riesgo (por favor seleccionarlo de la lista). ","")
)
)</f>
        <v/>
      </c>
      <c r="EK506" s="46">
        <f>IF($DS506,
IF(U506="","Debes escribir el código del municipio de residencia del trabajador. ",
IF(_xlfn.IFNA(VLOOKUP(U506,MUNICIPIO,1,FALSE),-1)=-1,"El municipio de residencia del trabajador es inválido (por favor seleccionarlo de la lista). ","")
)
)</f>
        <v/>
      </c>
      <c r="EL506" s="46">
        <f>IF($DS506,
IF(V506="","Debes escribir el la dirección de residendia del trabajador. ","")
)</f>
        <v/>
      </c>
      <c r="EM506" s="46">
        <f>IF($DS506,
IF(W506="","Debes escribir la fecha de inicio de la liquidación. ",
IF(ISERR(DATE(YEAR(W506),MONTH(W506),DAY(W506))),"El valor ingresado en fecha de inicio de liquidación no tiene un formato válido. ",
IF( AND($E$6&lt;&gt;"", DATE(YEAR(W506), MONTH(W506), 1) &lt;&gt; IFERROR(DATE(MID($E$6, 1, 4), MID($E$6, 6, 2),1), "1/1/1900") ), "La fecha de inicio de la liquidación debe estar dentro del período liquidado. ", "")
)
)
)</f>
        <v/>
      </c>
      <c r="EN506" s="46">
        <f>IF($DS506,
IF(X506="","Debes escribir la fecha de fin de la liquidación. ",
IF(ISERR(DATE(YEAR(X506),MONTH(X506),DAY(X506))),"El valor ingresado en fecha de fin de liquidación no tiene un formato válido. ",
IF( AND($E$6&lt;&gt;"", DATE(YEAR(X506), MONTH(X506), 1) &lt;&gt; IFERROR(DATE(MID($E$6, 1, 4), MID($E$6, 6, 2),1), "1/1/1900") ), "La fecha de fin de la liquidación debe estar dentro del período liquidado. ", "")
)
)
)</f>
        <v/>
      </c>
      <c r="EO506" s="46">
        <f>IF($DS506,
IF(Y506="","Debes escribir la frecuencia de pago del trabajador. ",
IF(_xlfn.IFNA(VLOOKUP(Y506,PERÍODO_DE_NÓMINA,1,FALSE),-1)=-1,"La frecuencia de pago es inválida (por favor seleccionarlo de la lista). ","")
)
)</f>
        <v/>
      </c>
      <c r="EP506" s="46">
        <f>IF($DS506,
IF(Z506="","Debes escribir la fecha de pago. ",
IF(ISERR(DATE(YEAR(Z506),MONTH(Z506),DAY(Z506))), "El valor ingresado en fecha de pago no tiene un formato válido. ","")
)
)</f>
        <v/>
      </c>
      <c r="EQ506" s="46">
        <f>IF($DS506,
IF(AA506="","Debes escribir el medio de pago. ",
IF(_xlfn.IFNA(VLOOKUP(AA506,MEDIOS_DE_PAGO,1,FALSE),-1)=-1,"El medio de pago es inválido (por favor seleccionarlo de la lista). ","")
)
)</f>
        <v/>
      </c>
      <c r="ER506" s="46">
        <f>OR(AA506='Tablas '!$T$4,AA506='Tablas '!$T$7,AA506='Tablas '!$T$8,AA506='Tablas '!$T$11)</f>
        <v/>
      </c>
      <c r="ES506" s="46">
        <f>IF(AND($DS506,ER506),
IF(AB506="","Debes escribir la entidad bancaria. ",""),
""
)</f>
        <v/>
      </c>
      <c r="ET506" s="46">
        <f>IF(AND($DS506,ER506),
IF(AC506="","Debes escribir el tipo de cuenta bancaria. ",
IF(_xlfn.IFNA(VLOOKUP(AC506,TIPO_DE_CUENTA,1,FALSE),-1)=-1,"El tipo de cuenta bancaria es inválida (por favor seleccionarlo de la lista). ","")
),
""
)</f>
        <v/>
      </c>
      <c r="EU506" s="46">
        <f>IF(AND($DS506,ER506),
IF(AD506="","Debes escribir el número de cuenta bancaria. ",""),
""
)</f>
        <v/>
      </c>
      <c r="EV506" s="46">
        <f>IF($DS506,
IF(AE506="","Debes escribir el valor del sueldo básico. ",
IF( ISERR(_xlfn.NUMBERVALUE(AE506)), "El valor del sueldo básico debe ser un número válido. ", "")
)
)</f>
        <v/>
      </c>
      <c r="EW506" s="46">
        <f>IF($DS506,
IF(AF506="","Debes escribir el número de días trabajados. ",
IF( IFERROR(INT(AF506),1.1) &lt;&gt; IFERROR(_xlfn.NUMBERVALUE(AF506),1), "La cantidad de días trabajados debe ser un número entero. ", "")
)
)</f>
        <v/>
      </c>
      <c r="EX506" s="46">
        <f>IF($DS506,
IF(AG506="","Debes escribir el valor del sueldo trabajado. ",
IF( ISERR(_xlfn.NUMBERVALUE(AG506)), "El valor del sueldo trabajado debe ser un número válido. ", "")
)
)</f>
        <v/>
      </c>
      <c r="EY506" s="46">
        <f>IF($DS506,
IF( AND(AH506&lt;&gt;"", ISERR(_xlfn.NUMBERVALUE(AH506))), "El valor del auxilio de transporte debe ser un número válido. ", "")
)</f>
        <v/>
      </c>
      <c r="EZ506" s="46">
        <f>IF($DS506,
IF( AND(AI506&lt;&gt;"", ISERR(_xlfn.NUMBERVALUE(AI506))), "El valor de viáticos salariales debe ser un número válido. ", "")
)</f>
        <v/>
      </c>
      <c r="FA506" s="46">
        <f>IF($DS506,
IF( AND(AJ506&lt;&gt;"", ISERR(_xlfn.NUMBERVALUE(AJ506))), "El valor de viáticos NO salariales debe ser un número válido. ", "")
)</f>
        <v/>
      </c>
      <c r="FB506" s="46">
        <f>CONCATENATE(AK506,AL506)&lt;&gt;""</f>
        <v/>
      </c>
      <c r="FC506" s="46">
        <f>IF(AND($DS506,FB506),
IF(AK506="","Debes escribir el número de horas extras diurnas. ",
IF( IFERROR(INT(AK506),1.1) &lt;&gt; IFERROR(_xlfn.NUMBERVALUE(AK506),1), "La cantidad de horas extras diurnas debe ser un número entero. ", "")
),
""
)</f>
        <v/>
      </c>
      <c r="FD506" s="46">
        <f>IF(AND($DS506,FB506),
IF(AL506="","Debes escribir el valor de las horas extras diurnas. ",
IF( ISERR(_xlfn.NUMBERVALUE(AL506)), "El valor de las horas extras duirnas debe ser un número válido. ", "")
),
""
)</f>
        <v/>
      </c>
      <c r="FE506" s="46">
        <f>CONCATENATE(AM506,AN506)&lt;&gt;""</f>
        <v/>
      </c>
      <c r="FF506" s="46">
        <f>IF(AND($DS506,FE506),
IF(AM506="","Debes escribir el número de horas extras nocturnas. ",
IF( IFERROR(INT(AM506),1.1) &lt;&gt; IFERROR(_xlfn.NUMBERVALUE(AM506),1), "La cantidad de horas extras nocturnas debe ser un número entero. ", "")
),
""
)</f>
        <v/>
      </c>
      <c r="FG506" s="46">
        <f>IF(AND($DS506,FE506),
IF(AN506="","Debes escribir el valor de las horas extras nocturnas. ",
IF( ISERR(_xlfn.NUMBERVALUE(AN506)), "El valor de las horas extras nocturnas debe ser un número válido. ", "")
),
""
)</f>
        <v/>
      </c>
      <c r="FH506" s="46">
        <f>CONCATENATE(AO506,AP506)&lt;&gt;""</f>
        <v/>
      </c>
      <c r="FI506" s="46">
        <f>IF(AND($DS506,FH506),
IF(AO506="","Debes escribir el número de horas extras diurnas dominicales y festivas. ",
IF( IFERROR(INT(AO506),1.1) &lt;&gt; IFERROR(_xlfn.NUMBERVALUE(AO506),1), "La cantidad de horas extras diurnas dominicales y festivas debe ser un número entero. ", "")
),
""
)</f>
        <v/>
      </c>
      <c r="FJ506" s="46">
        <f>IF(AND($DS506,FH506),
IF(AP506="","Debes escribir el valor de las horas extras diurnas dominicales y festivas. ",
IF( ISERR(_xlfn.NUMBERVALUE(AP506)), "El valor de las horas extras diurnas dominicales y festivas debe ser un número válido. ", "")
),
""
)</f>
        <v/>
      </c>
      <c r="FK506" s="46">
        <f>CONCATENATE(AQ506,AR506)&lt;&gt;""</f>
        <v/>
      </c>
      <c r="FL506" s="46">
        <f>IF(AND($DS506,FK506),
IF(AQ506="","Debes escribir el número de horas extras nocturnas dominicales y festivas. ",
IF( IFERROR(INT(AQ506),1.1) &lt;&gt; IFERROR(_xlfn.NUMBERVALUE(AQ506),1), "La cantidad de horas extras nocturnas dominicales y festivas debe ser un número entero. ", "")
),
""
)</f>
        <v/>
      </c>
      <c r="FM506" s="46">
        <f>IF(AND($DS506,FK506),
IF(AR506="","Debes escribir el valor de las horas extras nocturnas dominicales y festivas. ",
IF( ISERR(_xlfn.NUMBERVALUE(AR506)), "El valor de las horas extras nocturnas dominicales y festivas debe ser un número válido. ", "")
),
""
)</f>
        <v/>
      </c>
      <c r="FN506" s="46">
        <f>CONCATENATE(AS506,AT506)&lt;&gt;""</f>
        <v/>
      </c>
      <c r="FO506" s="46">
        <f>IF(AND($DS506,FN506),
IF(AS506="","Debes escribir el número de horas recargo nocturno. ",
IF( IFERROR(INT(AS506),1.1) &lt;&gt; IFERROR(_xlfn.NUMBERVALUE(AS506),1), "La cantidad de horas recargo nocturno debe ser un número entero. ", "")
),
""
)</f>
        <v/>
      </c>
      <c r="FP506" s="46">
        <f>IF(AND($DS506,FN506),
IF(AT506="","Debes escribir el valor de las horas recargo nocturno. ",
IF( ISERR(_xlfn.NUMBERVALUE(AT506)), "El valor de las horas recargo nocturno debe ser un número válido. ", "")
),
""
)</f>
        <v/>
      </c>
      <c r="FQ506" s="46">
        <f>CONCATENATE(AU506,AV506)&lt;&gt;""</f>
        <v/>
      </c>
      <c r="FR506" s="46">
        <f>IF(AND($DS506,FQ506),
IF(AU506="","Debes escribir el número de horas recargo diurno dominical y festivo. ",
IF( IFERROR(INT(AU506),1.1) &lt;&gt; IFERROR(_xlfn.NUMBERVALUE(AU506),1), "La cantidad de horas recargo diurno dominical y festivo debe ser un número entero. ", "")
),
""
)</f>
        <v/>
      </c>
      <c r="FS506" s="46">
        <f>IF(AND($DS506,FQ506),
IF(AV506="","Debes escribir el valor de las horas recargo diurno dominical y festivo. ",
IF( ISERR(_xlfn.NUMBERVALUE(AV506)), "El valor de las horas recargo diurno dominical y festivo debe ser un número válido. ", "")
),
""
)</f>
        <v/>
      </c>
      <c r="FT506" s="46">
        <f>CONCATENATE(AW506,AX506)&lt;&gt;""</f>
        <v/>
      </c>
      <c r="FU506" s="46">
        <f>IF(AND($DS506,FT506),
IF(AW506="","Debes escribir el número de horas recargo nocturno dominical y festivo. ",
IF( IFERROR(INT(AW506),1.1) &lt;&gt; IFERROR(_xlfn.NUMBERVALUE(AW506),1), "La cantidad de horas recargo nocturno dominical y festivo debe ser un número entero. ", "")
),
""
)</f>
        <v/>
      </c>
      <c r="FV506" s="46">
        <f>IF(AND($DS506,FT506),
IF(AX506="","Debes escribir el valor de las horas recargo nocturno dominical y festivo. ",
IF( ISERR(_xlfn.NUMBERVALUE(AX506)), "El valor de las horas recargo nocturno dominical y festivo debe ser un número válido. ", "")
),
""
)</f>
        <v/>
      </c>
      <c r="FW506" s="46">
        <f>CONCATENATE(AY506,AZ506)&lt;&gt;""</f>
        <v/>
      </c>
      <c r="FX506" s="46">
        <f>IF(AND($DS506,FW506),
IF(AY506="","Debes escribir el número de días de vacaciones comunes. ",
IF( IFERROR(INT(AY506),1.1) &lt;&gt; IFERROR(_xlfn.NUMBERVALUE(AY506),1), "La cantidad de días de vacaciones comunes debe ser un número entero. ", "")
),
""
)</f>
        <v/>
      </c>
      <c r="FY506" s="46">
        <f>IF(AND($DS506,FW506),
IF(AZ506="","Debes escribir el valor de las vacaciones comunes. ",
IF( ISERR(_xlfn.NUMBERVALUE(AZ506)), "El valor de las vacaciones comunes debe ser un número válido. ", "")
),
""
)</f>
        <v/>
      </c>
      <c r="FZ506" s="46">
        <f>CONCATENATE(BA506,BB506)&lt;&gt;""</f>
        <v/>
      </c>
      <c r="GA506" s="46">
        <f>IF(AND($DS506,FZ506),
IF(BA506="","Debes escribir el número de días de vacaciones compensadas. ",
IF( IFERROR(INT(BA506),1.1) &lt;&gt; IFERROR(_xlfn.NUMBERVALUE(BA506),1), "La cantidad de días de vacaciones compensadas debe ser un número entero. ", "")
),
""
)</f>
        <v/>
      </c>
      <c r="GB506" s="46">
        <f>IF(AND($DS506,FZ506),
IF(BB506="","Debes escribir el valor de las vacaciones compensadas. ",
IF( ISERR(_xlfn.NUMBERVALUE(BB506)), "El valor de las vacaciones compensadas debe ser un número válido. ", "")
),
""
)</f>
        <v/>
      </c>
      <c r="GC506" s="46">
        <f>CONCATENATE(BC506,BD506)&lt;&gt;""</f>
        <v/>
      </c>
      <c r="GD506" s="46">
        <f>IF(AND($DS506,GC506),
IF(BC506="","Debes escribir el número de días de prima salarial. ",
IF( IFERROR(INT(BC506),1.1) &lt;&gt; IFERROR(_xlfn.NUMBERVALUE(BC506),1), "La cantidad de días de prima salarial debe ser un número entero. ", "")
),
""
)</f>
        <v/>
      </c>
      <c r="GE506" s="46">
        <f>IF(AND($DS506,GC506),
IF(BD506="","Debes escribir el valor de los días de prima salarial. ",
IF( ISERR(_xlfn.NUMBERVALUE(BD506)), "El valor de los días de prima salarial debe ser un número válido. ", "")
),
""
)</f>
        <v/>
      </c>
      <c r="GF506" s="46">
        <f>IF($DS506,
IF( AND(BE506&lt;&gt;"", ISERR(_xlfn.NUMBERVALUE(BE506))), "El valor de la prima NO saliarial debe ser un número válido. ", "")
)</f>
        <v/>
      </c>
      <c r="GG506" s="46">
        <f>CONCATENATE(BF506,BG506,BH506)&lt;&gt;""</f>
        <v/>
      </c>
      <c r="GH506" s="46">
        <f>IF(AND($DS506,GG506),
IF(BF506="","Debes escribir el valor de las cesantías. ",
IF( ISERR(_xlfn.NUMBERVALUE(BF506)), "El valor de las cesantías debe ser un número válido. ", "")
),
""
)</f>
        <v/>
      </c>
      <c r="GI506" s="46">
        <f>IF(AND($DS506,GG506),
IF(BG506="","Debes escribir el % de cesantías. ",
IF( ISERR(_xlfn.NUMBERVALUE(BG506)), "El % de cesantías debe ser un número válido. ", "")
),
""
)</f>
        <v/>
      </c>
      <c r="GJ506" s="46">
        <f>IF(AND($DS506,GG506),
IF(BH506="","Debes escribir el valor de intereses de cesantías. ",
IF( ISERR(_xlfn.NUMBERVALUE(BH506)), "El valor de intereses de cesantías debe ser un número válido. ", "")
),
""
)</f>
        <v/>
      </c>
      <c r="GK506" s="46">
        <f>CONCATENATE(BI506,BJ506,BK506)&lt;&gt;""</f>
        <v/>
      </c>
      <c r="GL506" s="46">
        <f>IF(AND($DS506,GK506),
IF(BI506="","Debes escribir el número de días de incapacidad. ",
IF( IFERROR(INT(BI506),1.1) &lt;&gt; IFERROR(_xlfn.NUMBERVALUE(BI506),1), "La cantidad de días de incapacidad debe ser un número entero. ", "")
),
""
)</f>
        <v/>
      </c>
      <c r="GM506" s="46">
        <f>IF(AND($DS506,GK506),
IF(BJ506="","Debes escribir el tipo de incapacidad. ",
IF(_xlfn.IFNA(VLOOKUP(BJ506,TIPO_DE_INCAPACIDAD,1,FALSE),-1)=-1,"El tipo de incapacidad es inválida (por favor seleccionarlo de la lista). ","")
),
""
)</f>
        <v/>
      </c>
      <c r="GN506" s="46">
        <f>IF(AND($DS506,GK506),
IF(BK506="","Debes escribir el valor de la incapacidad. ",
IF( ISERR(_xlfn.NUMBERVALUE(BK506)), "El valor de la incapacidad debe ser un número válido. ", "")
),
""
)</f>
        <v/>
      </c>
      <c r="GO506" s="46">
        <f>CONCATENATE(BL506,BM506)&lt;&gt;""</f>
        <v/>
      </c>
      <c r="GP506" s="46">
        <f>IF(AND($DS506,GO506),
IF(BL506="","Debes escribir el número de días de licencia de maternidad o paternidad. ",
IF( IFERROR(INT(BL506),1.1) &lt;&gt; IFERROR(_xlfn.NUMBERVALUE(BL506),1), "La cantidad de días de licencia de maternidad o paternidad debe ser un número entero. ", "")
),
""
)</f>
        <v/>
      </c>
      <c r="GQ506" s="46">
        <f>IF(AND($DS506,GO506),
IF(BM506="","Debes escribir el valor de la licencia de maternidad o paternidad. ",
IF( ISERR(_xlfn.NUMBERVALUE(BM506)), "El valor de la licencia de maternidad o paternidad debe ser un número válido. ", "")
),
""
)</f>
        <v/>
      </c>
      <c r="GR506" s="46">
        <f>CONCATENATE(BN506,BO506)&lt;&gt;""</f>
        <v/>
      </c>
      <c r="GS506" s="46">
        <f>IF(AND($DS506,GR506),
IF(BN506="","Debes escribir el número de días de licencia remunerada. ",
IF( IFERROR(INT(BN506),1.1) &lt;&gt; IFERROR(_xlfn.NUMBERVALUE(BN506),1), "La cantidad de días de licencia remunerada debe ser un número entero. ", "")
),
""
)</f>
        <v/>
      </c>
      <c r="GT506" s="46">
        <f>IF(AND($DS506,GR506),
IF(BO506="","Debes escribir el valor de la licencia remunerada. ",
IF( ISERR(_xlfn.NUMBERVALUE(BO506)), "El valor de la licencia remunerada debe ser un número válido. ", "")
),
""
)</f>
        <v/>
      </c>
      <c r="GU506" s="46">
        <f>IF($DS506,
IF( AND(BP506&lt;&gt;"", ISERR(_xlfn.NUMBERVALUE(BP506))), "El valor de la licencia NO remunerada debe ser un número válido. ", "")
)</f>
        <v/>
      </c>
      <c r="GV506" s="46">
        <f>IF($DS506,
IF( AND(BQ506&lt;&gt;"", ISERR(_xlfn.NUMBERVALUE(BQ506))), "El valor de auxilios salariales debe ser un número válido. ", "")
)</f>
        <v/>
      </c>
      <c r="GW506" s="46">
        <f>IF($DS506,
IF( AND(BR506&lt;&gt;"", ISERR(_xlfn.NUMBERVALUE(BR506))), "El valor de auxilios NO salariales debe ser un número válido. ", "")
)</f>
        <v/>
      </c>
      <c r="GX506" s="46">
        <f>IF($DS506,
IF( AND(BS506&lt;&gt;"", ISERR(_xlfn.NUMBERVALUE(BS506))), "El valor de bonos salariales debe ser un número válido. ", "")
)</f>
        <v/>
      </c>
      <c r="GY506" s="46">
        <f>IF($DS506,
IF( AND(BT506&lt;&gt;"", ISERR(_xlfn.NUMBERVALUE(BT506))), "El valor de bonos NO salariales debe ser un número válido. ", "")
)</f>
        <v/>
      </c>
      <c r="GZ506" s="46">
        <f>IF($DS506,
IF( AND(BU506&lt;&gt;"", ISERR(_xlfn.NUMBERVALUE(BU506))), "El valor de bonos salariales de alimentación debe ser un número válido. ", "")
)</f>
        <v/>
      </c>
      <c r="HA506" s="46">
        <f>IF($DS506,
IF( AND(BV506&lt;&gt;"", ISERR(_xlfn.NUMBERVALUE(BV506))), "El valor de bonos NO salariales de alimentación debe ser un número válido. ", "")
)</f>
        <v/>
      </c>
      <c r="HB506" s="46">
        <f>IF($DS506,
IF( AND(BW506&lt;&gt;"", ISERR(_xlfn.NUMBERVALUE(BW506))), "El valor de bonificaciones salariales debe ser un número válido. ", "")
)</f>
        <v/>
      </c>
      <c r="HC506" s="46">
        <f>IF($DS506,
IF( AND(BX506&lt;&gt;"", ISERR(_xlfn.NUMBERVALUE(BX506))), "El valor de bonificaciones NO salariales debe ser un número válido. ", "")
)</f>
        <v/>
      </c>
      <c r="HD506" s="46">
        <f>IF($DS506,
IF( AND(BY506&lt;&gt;"", ISERR(_xlfn.NUMBERVALUE(BY506))), "El valor de compensaciones ordinarias debe ser un número válido. ", "")
)</f>
        <v/>
      </c>
      <c r="HE506" s="46">
        <f>IF($DS506,
IF( AND(BZ506&lt;&gt;"", ISERR(_xlfn.NUMBERVALUE(BZ506))), "El valor de compensaciones extraordinarias debe ser un número válido. ", "")
)</f>
        <v/>
      </c>
      <c r="HF506" s="46">
        <f>IF($DS506,
IF( AND(CA506&lt;&gt;"", ISERR(_xlfn.NUMBERVALUE(CA506))), "El valor de comisiones debe ser un número válido. ", "")
)</f>
        <v/>
      </c>
      <c r="HG506" s="46">
        <f>IF($DS506,
IF( AND(CB506&lt;&gt;"", ISERR(_xlfn.NUMBERVALUE(CB506))), "El valor de ausencia por huega debe ser un número válido. ", "")
)</f>
        <v/>
      </c>
      <c r="HH506" s="46">
        <f>IF($DS506,
IF( AND(CC506&lt;&gt;"", ISERR(_xlfn.NUMBERVALUE(CC506))), "El valor de anticipos debe ser un número válido. ", "")
)</f>
        <v/>
      </c>
      <c r="HI506" s="46">
        <f>IF($DS506,
IF( AND(CD506&lt;&gt;"", ISERR(_xlfn.NUMBERVALUE(CD506))), "El valor de pagos a terceros debe ser un número válido. ", "")
)</f>
        <v/>
      </c>
      <c r="HJ506" s="46">
        <f>IF($DS506,
IF( AND(CE506&lt;&gt;"", ISERR(_xlfn.NUMBERVALUE(CE506))), "El valor de dotación debe ser un número válido. ", "")
)</f>
        <v/>
      </c>
      <c r="HK506" s="46">
        <f>IF($DS506,
IF( AND(CF506&lt;&gt;"", ISERR(_xlfn.NUMBERVALUE(CF506))), "El valor de apoyo sostenibilidad debe ser un número válido. ", "")
)</f>
        <v/>
      </c>
      <c r="HL506" s="46">
        <f>IF($DS506,
IF( AND(CG506&lt;&gt;"", ISERR(_xlfn.NUMBERVALUE(CG506))), "El valor de teletrabajo debe ser un número válido. ", "")
)</f>
        <v/>
      </c>
      <c r="HM506" s="46">
        <f>IF($DS506,
IF( AND(CH506&lt;&gt;"", ISERR(_xlfn.NUMBERVALUE(CH506))), "El valor de bonificación de retiro debe ser un número válido. ", "")
)</f>
        <v/>
      </c>
      <c r="HN506" s="46">
        <f>IF($DS506,
IF( AND(CI506&lt;&gt;"", ISERR(_xlfn.NUMBERVALUE(CI506))), "El valor de indemnización de retiro debe ser un número válido. ", "")
)</f>
        <v/>
      </c>
      <c r="HO506" s="46">
        <f>IF($DS506,
IF( AND(CJ506&lt;&gt;"", ISERR(_xlfn.NUMBERVALUE(CJ506))), "El valor de reintegros debe ser un número válido. ", "")
)</f>
        <v/>
      </c>
      <c r="HP506" s="46">
        <f>CONCATENATE(CK506,CL506,CM506)&lt;&gt;""</f>
        <v/>
      </c>
      <c r="HQ506" s="46">
        <f>IF(AND($DS506,HP506),
IF(CK506="","Debes escribir la descripción de otro concepto no categorizado. ",""),
""
)</f>
        <v/>
      </c>
      <c r="HR506" s="46">
        <f>IF(AND($DS506,HP506),
IF(CONCATENATE(CL506,CM506)="","Debes escribir al menos un valor de concepto no categorizado (salarial o no salarial). ",
IF(ISERR(_xlfn.NUMBERVALUE(CL506)),"El valor salarial concepto no categorizado debe ser un número válido. ","")
),
""
)</f>
        <v/>
      </c>
      <c r="HS506" s="46">
        <f>IF(AND($DS506,HP506),
IF(CONCATENATE(CL506,CM506)="","Debes escribir al menos un valor de concepto no categorizado (salarial o no salarial). ",
IF(ISERR(_xlfn.NUMBERVALUE(CM506)),"El valor NO salarial concepto no categorizado debe ser un número válido. ","")
),
""
)</f>
        <v/>
      </c>
      <c r="HT506" s="46">
        <f>IF($DS506,
IF(CN506="","Debes escribir el porcentaje del aporte a salud. ",
IF( ISERR(_xlfn.NUMBERVALUE(CN506)), "El valor del porcentaje del aporte a salud debe ser un número válido. ", "")
)
)</f>
        <v/>
      </c>
      <c r="HU506" s="46">
        <f>IF($DS506,
IF(CO506="","Debes escribir el valor del aporte a salud. ",
IF( ISERR(_xlfn.NUMBERVALUE(CO506)), "El valor del aporte a salud debe ser un número válido. ", "")
)
)</f>
        <v/>
      </c>
      <c r="HV506" s="46">
        <f>IF($DS506,
IF( AND(CP506&lt;&gt;"", ISERR(_xlfn.NUMBERVALUE(CP506))), "El valor plan complementario debe ser un número válido. ", "")
)</f>
        <v/>
      </c>
      <c r="HW506" s="46">
        <f>IF($DS506,
IF(CQ506="","Debes escribir el porcentaje del aporte a pensión. ",
IF( ISERR(_xlfn.NUMBERVALUE(CQ506)), "El valor del porcentaje del aporte a pensión debe ser un número válido. ", "")
)
)</f>
        <v/>
      </c>
      <c r="HX506" s="46">
        <f>IF($DS506,
IF(CR506="","Debes escribir el valor del aporte a pensión. ",
IF( ISERR(_xlfn.NUMBERVALUE(CR506)), "El valor del aporte a salud debe ser un número válido. ", "")
)
)</f>
        <v/>
      </c>
      <c r="HY506" s="46">
        <f>IF($DS506,
IF( AND(CS506&lt;&gt;"", ISERR(_xlfn.NUMBERVALUE(CS506))), "El valor pensión voluntaria debe ser un número válido. ", "")
)</f>
        <v/>
      </c>
      <c r="HZ506" s="46">
        <f>CONCATENATE(CT506,CU506,CV506,CW506)&lt;&gt;""</f>
        <v/>
      </c>
      <c r="IA506" s="46">
        <f>IF(AND($DS506,HZ506),
IF(CT506="","Debes escribir el % del fondo de seguridad pensional. ",
IF( ISERR(_xlfn.NUMBERVALUE(CT506)), "El % del fondo de seguridad debe ser un número válido. ", "")
),
""
)</f>
        <v/>
      </c>
      <c r="IB506" s="46">
        <f>IF(AND($DS506,HZ506),
IF(CU506="","Debes escribir el valor del aporte al fondo de solidaridad pensional. ",
IF( ISERR(_xlfn.NUMBERVALUE(CU506)), "El valor del aporte al fondo de solidaridad pensional debe ser un número válido. ", "")
),
""
)</f>
        <v/>
      </c>
      <c r="IC506" s="46">
        <f>IF(AND($DS506,HZ506),
IF(CV506="","Debes escribir el % del fondo de subsistencia. ",
IF( ISERR(_xlfn.NUMBERVALUE(CV506)), "El % del fondo de subsistencia debe ser un número válido. ", "")
),
""
)</f>
        <v/>
      </c>
      <c r="ID506" s="46">
        <f>IF(AND($DS506,HZ506),
IF(CW506="","Debes escribir el valor del fondo de subsistencia. ",
IF( ISERR(_xlfn.NUMBERVALUE(CW506)), "El valor del fondo de subsistencia debe ser un número válido. ", "")
),
""
)</f>
        <v/>
      </c>
      <c r="IE506" s="46">
        <f>CONCATENATE(CX506,CY506)&lt;&gt;""</f>
        <v/>
      </c>
      <c r="IF506" s="46">
        <f>IF(AND($DS506,IE506),
IF(CX506="","Debes escribir el % de sindicato. ",
IF( ISERR(_xlfn.NUMBERVALUE(CX506)), "El % de sindicato debe ser un número válido. ", "")
),
""
)</f>
        <v/>
      </c>
      <c r="IG506" s="46">
        <f>IF(AND($DS506,IE506),
IF(CY506="","Debes escribir el valor del sindicato. ",
IF( ISERR(_xlfn.NUMBERVALUE(CY506)), "El valor del sindicato debe ser un número válido. ", "")
),
""
)</f>
        <v/>
      </c>
      <c r="IH506" s="46">
        <f>IF($DS506,
IF( AND(CZ506&lt;&gt;"", ISERR(_xlfn.NUMBERVALUE(CZ506))), "El valor de sanción pública debe ser un número válido. ", "")
)</f>
        <v/>
      </c>
      <c r="II506" s="46">
        <f>IF($DS506,
IF( AND(DA506&lt;&gt;"", ISERR(_xlfn.NUMBERVALUE(DA506))), "El valor de sanción privada debe ser un número válido. ", "")
)</f>
        <v/>
      </c>
      <c r="IJ506" s="46">
        <f>CONCATENATE(DB506,DC506)&lt;&gt;""</f>
        <v/>
      </c>
      <c r="IK506" s="46">
        <f>IF(AND($DS506,IJ506),
IF(DB506="","Debes escribir la descripción de libranza. ",""),
""
)</f>
        <v/>
      </c>
      <c r="IL506" s="46">
        <f>IF(AND($DS506,IJ506),
IF(DC506="","Debes escribir la cuota libranza. ",
IF(ISERR(_xlfn.NUMBERVALUE(DC506)),"El valor de la cuota libranza debe ser un número válido. ","")
),
""
)</f>
        <v/>
      </c>
      <c r="IM506" s="46">
        <f>IF($DS506,
IF( AND(DD506&lt;&gt;"", ISERR(_xlfn.NUMBERVALUE(DD506))), "El valor de pagos a terceros debe ser un número válido. ", "")
)</f>
        <v/>
      </c>
      <c r="IN506" s="46">
        <f>IF($DS506,
IF( AND(DE506&lt;&gt;"", ISERR(_xlfn.NUMBERVALUE(DE506))), "El valor de anticipos debe ser un número válido. ", "")
)</f>
        <v/>
      </c>
      <c r="IO506" s="46">
        <f>IF($DS506,
IF( AND(DF506&lt;&gt;"", ISERR(_xlfn.NUMBERVALUE(DF506))), "El valor de AFC debe ser un número válido. ", "")
)</f>
        <v/>
      </c>
      <c r="IP506" s="46">
        <f>IF($DS506,
IF( AND(DG506&lt;&gt;"", ISERR(_xlfn.NUMBERVALUE(DG506))), "El valor de rete-fuente debe ser un número válido. ", "")
)</f>
        <v/>
      </c>
      <c r="IQ506" s="46">
        <f>IF($DS506,
IF( AND(DH506&lt;&gt;"", ISERR(_xlfn.NUMBERVALUE(DH506))), "El valor de cooperativa de trabajo debe ser un número válido. ", "")
)</f>
        <v/>
      </c>
      <c r="IR506" s="46">
        <f>IF($DS506,
IF( AND(DI506&lt;&gt;"", ISERR(_xlfn.NUMBERVALUE(DI506))), "El valor de embargo fiscal debe ser un número válido. ", "")
)</f>
        <v/>
      </c>
      <c r="IS506" s="46">
        <f>IF($DS506,
IF( AND(DJ506&lt;&gt;"", ISERR(_xlfn.NUMBERVALUE(DJ506))), "El valor de educación debe ser un número válido. ", "")
)</f>
        <v/>
      </c>
      <c r="IT506" s="46">
        <f>IF($DS506,
IF( AND(DK506&lt;&gt;"", ISERR(_xlfn.NUMBERVALUE(DK506))), "El valor de reintegro debe ser un número válido. ", "")
)</f>
        <v/>
      </c>
      <c r="IU506" s="46">
        <f>IF($DS506,
IF( AND(DL506&lt;&gt;"", ISERR(_xlfn.NUMBERVALUE(DL506))), "El valor de deuda debe ser un número válido. ", "")
)</f>
        <v/>
      </c>
      <c r="IV506" s="46">
        <f>IF($DS506,
IF( AND(DM506&lt;&gt;"", ISERR(_xlfn.NUMBERVALUE(DM506))), "El valor de otras deducciones debe ser un número válido. ", "")
)</f>
        <v/>
      </c>
      <c r="IW506" s="46">
        <f>IF($DS506,
IF(DN506="","Debes escribir el valor de los devengos totales. ",
IF( ISERR(_xlfn.NUMBERVALUE(DN506)), "El valor de los devengos totales debe ser un número válido. ", "")
)
)</f>
        <v/>
      </c>
      <c r="IX506" s="46">
        <f>IF($DS506,
IF(DO506="","Debes escribir el valor de las deducciones totales. ",
IF( ISERR(_xlfn.NUMBERVALUE(DO506)), "El valor de las deducciones totales debe ser un número válido. ", "")
)
)</f>
        <v/>
      </c>
      <c r="IY506" s="46">
        <f>IF($DS506,
IF(DP506="","Debes escribir el valor del salario total. ",
IF( ISERR(_xlfn.NUMBERVALUE(DP506)), "El valor del salario total debe ser un número válido. ", "")
)
)</f>
        <v/>
      </c>
    </row>
    <row r="507">
      <c r="B507" s="48" t="n">
        <v>495</v>
      </c>
      <c r="C507" s="61">
        <f>IF(AND(DS507,DP507&lt;&gt;""),
IF(DQ507="","OK","Error"),
""
)</f>
        <v/>
      </c>
      <c r="D507" s="53" t="n"/>
      <c r="E507" s="52" t="n"/>
      <c r="F507" s="112" t="n"/>
      <c r="G507" s="52" t="n"/>
      <c r="H507" s="53" t="n"/>
      <c r="I507" s="52" t="n"/>
      <c r="J507" s="52" t="n"/>
      <c r="K507" s="53" t="n"/>
      <c r="L507" s="55" t="n"/>
      <c r="M507" s="108" t="n"/>
      <c r="N507" s="56" t="n"/>
      <c r="O507" s="52" t="n"/>
      <c r="P507" s="52" t="n"/>
      <c r="Q507" s="52" t="n"/>
      <c r="R507" s="52" t="n"/>
      <c r="S507" s="52" t="n"/>
      <c r="T507" s="53" t="n"/>
      <c r="U507" s="52" t="n"/>
      <c r="V507" s="52" t="n"/>
      <c r="W507" s="55" t="n"/>
      <c r="X507" s="55" t="n"/>
      <c r="Y507" s="52" t="n"/>
      <c r="Z507" s="55" t="n"/>
      <c r="AA507" s="52" t="n"/>
      <c r="AB507" s="53" t="n"/>
      <c r="AC507" s="53" t="n"/>
      <c r="AD507" s="53" t="n"/>
      <c r="AE507" s="177" t="n"/>
      <c r="AF507" s="113" t="n"/>
      <c r="AG507" s="177" t="n"/>
      <c r="AH507" s="178" t="n"/>
      <c r="AI507" s="178" t="n"/>
      <c r="AJ507" s="178" t="n"/>
      <c r="AK507" s="114" t="n"/>
      <c r="AL507" s="178" t="n"/>
      <c r="AM507" s="114" t="n"/>
      <c r="AN507" s="178" t="n"/>
      <c r="AO507" s="114" t="n"/>
      <c r="AP507" s="178" t="n"/>
      <c r="AQ507" s="114" t="n"/>
      <c r="AR507" s="178" t="n"/>
      <c r="AS507" s="114" t="n"/>
      <c r="AT507" s="178" t="n"/>
      <c r="AU507" s="114" t="n"/>
      <c r="AV507" s="178" t="n"/>
      <c r="AW507" s="114" t="n"/>
      <c r="AX507" s="178" t="n"/>
      <c r="AY507" s="114" t="n"/>
      <c r="AZ507" s="178" t="n"/>
      <c r="BA507" s="114" t="n"/>
      <c r="BB507" s="178" t="n"/>
      <c r="BC507" s="114" t="n"/>
      <c r="BD507" s="178" t="n"/>
      <c r="BE507" s="178" t="n"/>
      <c r="BF507" s="178" t="n"/>
      <c r="BG507" s="59" t="n"/>
      <c r="BH507" s="178" t="n"/>
      <c r="BI507" s="114" t="n"/>
      <c r="BJ507" s="53" t="n"/>
      <c r="BK507" s="178" t="n"/>
      <c r="BL507" s="114" t="n"/>
      <c r="BM507" s="178" t="n"/>
      <c r="BN507" s="114" t="n"/>
      <c r="BO507" s="178" t="n"/>
      <c r="BP507" s="178" t="n"/>
      <c r="BQ507" s="178" t="n"/>
      <c r="BR507" s="178" t="n"/>
      <c r="BS507" s="178" t="n"/>
      <c r="BT507" s="178" t="n"/>
      <c r="BU507" s="178" t="n"/>
      <c r="BV507" s="178" t="n"/>
      <c r="BW507" s="178" t="n"/>
      <c r="BX507" s="178" t="n"/>
      <c r="BY507" s="178" t="n"/>
      <c r="BZ507" s="178" t="n"/>
      <c r="CA507" s="178" t="n"/>
      <c r="CB507" s="178" t="n"/>
      <c r="CC507" s="178" t="n"/>
      <c r="CD507" s="178" t="n"/>
      <c r="CE507" s="178" t="n"/>
      <c r="CF507" s="178" t="n"/>
      <c r="CG507" s="178" t="n"/>
      <c r="CH507" s="178" t="n"/>
      <c r="CI507" s="178" t="n"/>
      <c r="CJ507" s="178" t="n"/>
      <c r="CK507" s="53" t="n"/>
      <c r="CL507" s="178" t="n"/>
      <c r="CM507" s="178" t="n"/>
      <c r="CN507" s="60" t="n"/>
      <c r="CO507" s="177" t="n"/>
      <c r="CP507" s="178" t="n"/>
      <c r="CQ507" s="60" t="n"/>
      <c r="CR507" s="177" t="n"/>
      <c r="CS507" s="178" t="n"/>
      <c r="CT507" s="59" t="n"/>
      <c r="CU507" s="178" t="n"/>
      <c r="CV507" s="59" t="n"/>
      <c r="CW507" s="178" t="n"/>
      <c r="CX507" s="59" t="n"/>
      <c r="CY507" s="178" t="n"/>
      <c r="CZ507" s="178" t="n"/>
      <c r="DA507" s="178" t="n"/>
      <c r="DB507" s="53" t="n"/>
      <c r="DC507" s="178" t="n"/>
      <c r="DD507" s="178" t="n"/>
      <c r="DE507" s="178" t="n"/>
      <c r="DF507" s="178" t="n"/>
      <c r="DG507" s="178" t="n"/>
      <c r="DH507" s="178" t="n"/>
      <c r="DI507" s="178" t="n"/>
      <c r="DJ507" s="178" t="n"/>
      <c r="DK507" s="178" t="n"/>
      <c r="DL507" s="178" t="n"/>
      <c r="DM507" s="178" t="n"/>
      <c r="DN507" s="177" t="n"/>
      <c r="DO507" s="177" t="n"/>
      <c r="DP507" s="177" t="n"/>
      <c r="DQ507" s="76">
        <f>IF(AND(DS507,DP507&lt;&gt;""),
CONCATENATE(DT507,DU507,DV507,DW507,DX507,DY507,DZ507,EA507,EB507,EC507,ED507,EE507,EF507,EG507,EH507,EI507,EJ507,EK507,EL507,EM507,EN507,EO507,EP507,EQ507,ES507,ET507,EU507,EV507,EW507,EX507,EY507,EZ507,FA507,FC507,FD507,FF507,FG507,FI507,FJ507,FL507,FM507,FO507,FP507,FR507,FS507,FU507,FV507,FX507,FY507,GA507,GB507,GD507,GE507,GF507,GH507,GI507,GJ507,GL507,GM507,GN507,GP507,GQ507,GS507,GT507,GU507,GV507,GW507,GX507,GY507,GZ507,HA507,HB507,HC507,HD507,HE507,HF507,HG507,HH507,HI507,HJ507,HK507,HL507,HM507,HN507,HO507,HQ507,HR507,HS507,HT507,HU507,HV507,HW507,HX507,HY507,IA507,IB507,IC507,ID507,IF507,IG507,IH507,II507,IK507,IL507,IM507,IN507,IO507,IP507,IQ507,IR507,IS507,IT507,IU507,IV507,IW507,IX507,IY507,IZ507),
""
)</f>
        <v/>
      </c>
      <c r="DR507" s="53" t="n"/>
      <c r="DS507" s="46">
        <f>CONCATENATE(D507,$E507,$F507,$G507,H507,$I507,$J507,K507,$L507,$M507,N507,$O507,$P507,$Q507,$R507,$S507,T507,$U507,$V507,$W507,$X507,$Y507,$Z507,$AA507,AB507,AC507,AD507,$AE507,$AF507,$AG507,AH507,AI507,AJ507,AK507,AL507,AM507,AN507,AO507,AP507,AQ507,AR507,AS507,AT507,AU507,AV507,AW507,AX507,AY507,AZ507,BA507,BB507,BC507,BD507,BE507,BF507,BG507,BH507,BI507,BJ507,BK507,BL507,BM507,BN507,BO507,BP507,BQ507,BR507,BS507,BT507,BU507,BV507,BW507,BX507,BY507,BZ507,CA507,CB507,CC507,CD507,CE507,CF507,CG507,CH507,CI507,CJ507,CK507,CL507,CM507,$CN507,$CO507,CP507,$CQ507,$CR507,CS507,CT507,CU507,CV507,CW507,CX507,CY507,CZ507,DA507,DB507,DC507,DD507,DE507,DF507,DG507,DH507,DI507,DJ507,DK507,DL507,DM507,$DN507,$DO507,$DP507,DR507)&lt;&gt;""</f>
        <v/>
      </c>
      <c r="DT507" s="46">
        <f>IF(AND($DS507,$E$4&lt;&gt;""),
IF(LEFT($E$4,2) = "1.",
IF(D507&lt;&gt;"","El CUNE sólo se envía en operaciones de novedad o ajuste. ",""),
IF(D507="","Debes escribir un CUNE válido para realizar operaciones de novedad o ajuste. ","")),
""
)</f>
        <v/>
      </c>
      <c r="DU507" s="46">
        <f>IF($DS507,
IF(E507="","Debes seleccionar el tipo de documento del empleado. ",
IF(_xlfn.IFNA(VLOOKUP(E507,TIPO_DE_DOCUMENTO,1,FALSE),-1)=-1,"El tipo de documento no es válido (por favor seleccionarlo de la lista). ","")
)
)</f>
        <v/>
      </c>
      <c r="DV507" s="46">
        <f>IF($DS507,
IF(F507="","Debes escribir el número de documento del empleado. ","")
)</f>
        <v/>
      </c>
      <c r="DW507" s="46">
        <f>IF($DS507,
IF(G507="","Debes escribir el primer nombre del empleado. ","")
)</f>
        <v/>
      </c>
      <c r="DY507" s="46">
        <f>IF($DS507,
IF(I507="","Debes escribir el primer apellido del empleado. ","")
)</f>
        <v/>
      </c>
      <c r="DZ507" s="46">
        <f>IF($DS507,
IF(J507="","Debes escribir el segundo apellido del empleado. ","")
)</f>
        <v/>
      </c>
      <c r="EB507" s="46">
        <f>IF($DS507,
IF(L507="","Debes escribir la fecha de ingreso del empleado. ",
IF(ISERR(DATE(YEAR(L507),MONTH(L507),DAY(L507))), "El valor ingresado en fecha de ingreso no tiene un formato válido. ","")
)
)</f>
        <v/>
      </c>
      <c r="EC507" s="46">
        <f>IF($DS507,
IF(M507="","Debes escribir el tiempo laborado. ",
IF( IFERROR(INT(M507),1.1) &lt;&gt; IFERROR(_xlfn.NUMBERVALUE(M507),1), "El valor de los días trabajados debe ser un número entero. ", "")
)
)</f>
        <v/>
      </c>
      <c r="ED507" s="46">
        <f>IF($DS507,
IF( AND(N507&lt;&gt;"", ISERR(DATE(YEAR(N507),MONTH(N507),DAY(N507))) ), "El valor ingresado en fecha de ingreso no tiene un formato válido. ",
IF( AND(N507&lt;&gt;"", $E$6&lt;&gt;"", DATE(YEAR(N507), MONTH(N507), 1) &lt;&gt; IFERROR(DATE(MID($E$6, 1, 4), MID($E$6, 6, 2),1), "1/1/1900") ), "La fecha de retiro debe estar dentro del período liquidado. ", "")
)
)</f>
        <v/>
      </c>
      <c r="EE507" s="46">
        <f>IF($DS507,
IF(O507="","Debes seleccionar el tipo de trabajador. ",
IF(_xlfn.IFNA(VLOOKUP(O507,TIPO_DE_TRABAJADOR,1,FALSE),-1)=-1,"El tipo de trabajador no es válido (por favor seleccionarlo de la lista). ","")
)
)</f>
        <v/>
      </c>
      <c r="EF507" s="46">
        <f>IF($DS507,
IF(P507="","Debes seleccionar si es un trabajador dependiente pensionado por vejez. ",
IF(_xlfn.IFNA(VLOOKUP(P507,SUBTIPO_DE_TRABAJADOR,1,FALSE),-1)=-1,"El tipo de trabajador dependiente pensionado por vejez no es válido (por favor seleccionarlo de la lista). ","")
)
)</f>
        <v/>
      </c>
      <c r="EG507" s="46">
        <f>IF($DS507,
IF(Q507="","Debes seleccionar el tipo de contrato del trabajador. ",
IF(_xlfn.IFNA(VLOOKUP(Q507,TIPO_DE_CONTRATO,1,FALSE),-1)=-1,"El tipo de contrato del trabajador no es válido (por favor seleccionarlo de la lista). ","")
)
)</f>
        <v/>
      </c>
      <c r="EH507" s="46">
        <f>IF($DS507,
IF(R507="","Debes seleccionar si es un salario integral. ",
IF(_xlfn.IFNA(VLOOKUP(R507,SI_NO,1,FALSE),-1)=-1,"Valor no válido para salario integral (por favor seleccionarlo de la lista). ","")
)
)</f>
        <v/>
      </c>
      <c r="EI507" s="46">
        <f>IF($DS507,
IF(S507="","Debes seleccionar si el trabajador realiza actividades de riesgo. ",
IF(_xlfn.IFNA(VLOOKUP(S507,SI_NO,1,FALSE),-1)=-1,"Valor no válido para actividad de alto riesgo (por favor seleccionarlo de la lista). ","")
)
)</f>
        <v/>
      </c>
      <c r="EK507" s="46">
        <f>IF($DS507,
IF(U507="","Debes escribir el código del municipio de residencia del trabajador. ",
IF(_xlfn.IFNA(VLOOKUP(U507,MUNICIPIO,1,FALSE),-1)=-1,"El municipio de residencia del trabajador es inválido (por favor seleccionarlo de la lista). ","")
)
)</f>
        <v/>
      </c>
      <c r="EL507" s="46">
        <f>IF($DS507,
IF(V507="","Debes escribir el la dirección de residendia del trabajador. ","")
)</f>
        <v/>
      </c>
      <c r="EM507" s="46">
        <f>IF($DS507,
IF(W507="","Debes escribir la fecha de inicio de la liquidación. ",
IF(ISERR(DATE(YEAR(W507),MONTH(W507),DAY(W507))),"El valor ingresado en fecha de inicio de liquidación no tiene un formato válido. ",
IF( AND($E$6&lt;&gt;"", DATE(YEAR(W507), MONTH(W507), 1) &lt;&gt; IFERROR(DATE(MID($E$6, 1, 4), MID($E$6, 6, 2),1), "1/1/1900") ), "La fecha de inicio de la liquidación debe estar dentro del período liquidado. ", "")
)
)
)</f>
        <v/>
      </c>
      <c r="EN507" s="46">
        <f>IF($DS507,
IF(X507="","Debes escribir la fecha de fin de la liquidación. ",
IF(ISERR(DATE(YEAR(X507),MONTH(X507),DAY(X507))),"El valor ingresado en fecha de fin de liquidación no tiene un formato válido. ",
IF( AND($E$6&lt;&gt;"", DATE(YEAR(X507), MONTH(X507), 1) &lt;&gt; IFERROR(DATE(MID($E$6, 1, 4), MID($E$6, 6, 2),1), "1/1/1900") ), "La fecha de fin de la liquidación debe estar dentro del período liquidado. ", "")
)
)
)</f>
        <v/>
      </c>
      <c r="EO507" s="46">
        <f>IF($DS507,
IF(Y507="","Debes escribir la frecuencia de pago del trabajador. ",
IF(_xlfn.IFNA(VLOOKUP(Y507,PERÍODO_DE_NÓMINA,1,FALSE),-1)=-1,"La frecuencia de pago es inválida (por favor seleccionarlo de la lista). ","")
)
)</f>
        <v/>
      </c>
      <c r="EP507" s="46">
        <f>IF($DS507,
IF(Z507="","Debes escribir la fecha de pago. ",
IF(ISERR(DATE(YEAR(Z507),MONTH(Z507),DAY(Z507))), "El valor ingresado en fecha de pago no tiene un formato válido. ","")
)
)</f>
        <v/>
      </c>
      <c r="EQ507" s="46">
        <f>IF($DS507,
IF(AA507="","Debes escribir el medio de pago. ",
IF(_xlfn.IFNA(VLOOKUP(AA507,MEDIOS_DE_PAGO,1,FALSE),-1)=-1,"El medio de pago es inválido (por favor seleccionarlo de la lista). ","")
)
)</f>
        <v/>
      </c>
      <c r="ER507" s="46">
        <f>OR(AA507='Tablas '!$T$4,AA507='Tablas '!$T$7,AA507='Tablas '!$T$8,AA507='Tablas '!$T$11)</f>
        <v/>
      </c>
      <c r="ES507" s="46">
        <f>IF(AND($DS507,ER507),
IF(AB507="","Debes escribir la entidad bancaria. ",""),
""
)</f>
        <v/>
      </c>
      <c r="ET507" s="46">
        <f>IF(AND($DS507,ER507),
IF(AC507="","Debes escribir el tipo de cuenta bancaria. ",
IF(_xlfn.IFNA(VLOOKUP(AC507,TIPO_DE_CUENTA,1,FALSE),-1)=-1,"El tipo de cuenta bancaria es inválida (por favor seleccionarlo de la lista). ","")
),
""
)</f>
        <v/>
      </c>
      <c r="EU507" s="46">
        <f>IF(AND($DS507,ER507),
IF(AD507="","Debes escribir el número de cuenta bancaria. ",""),
""
)</f>
        <v/>
      </c>
      <c r="EV507" s="46">
        <f>IF($DS507,
IF(AE507="","Debes escribir el valor del sueldo básico. ",
IF( ISERR(_xlfn.NUMBERVALUE(AE507)), "El valor del sueldo básico debe ser un número válido. ", "")
)
)</f>
        <v/>
      </c>
      <c r="EW507" s="46">
        <f>IF($DS507,
IF(AF507="","Debes escribir el número de días trabajados. ",
IF( IFERROR(INT(AF507),1.1) &lt;&gt; IFERROR(_xlfn.NUMBERVALUE(AF507),1), "La cantidad de días trabajados debe ser un número entero. ", "")
)
)</f>
        <v/>
      </c>
      <c r="EX507" s="46">
        <f>IF($DS507,
IF(AG507="","Debes escribir el valor del sueldo trabajado. ",
IF( ISERR(_xlfn.NUMBERVALUE(AG507)), "El valor del sueldo trabajado debe ser un número válido. ", "")
)
)</f>
        <v/>
      </c>
      <c r="EY507" s="46">
        <f>IF($DS507,
IF( AND(AH507&lt;&gt;"", ISERR(_xlfn.NUMBERVALUE(AH507))), "El valor del auxilio de transporte debe ser un número válido. ", "")
)</f>
        <v/>
      </c>
      <c r="EZ507" s="46">
        <f>IF($DS507,
IF( AND(AI507&lt;&gt;"", ISERR(_xlfn.NUMBERVALUE(AI507))), "El valor de viáticos salariales debe ser un número válido. ", "")
)</f>
        <v/>
      </c>
      <c r="FA507" s="46">
        <f>IF($DS507,
IF( AND(AJ507&lt;&gt;"", ISERR(_xlfn.NUMBERVALUE(AJ507))), "El valor de viáticos NO salariales debe ser un número válido. ", "")
)</f>
        <v/>
      </c>
      <c r="FB507" s="46">
        <f>CONCATENATE(AK507,AL507)&lt;&gt;""</f>
        <v/>
      </c>
      <c r="FC507" s="46">
        <f>IF(AND($DS507,FB507),
IF(AK507="","Debes escribir el número de horas extras diurnas. ",
IF( IFERROR(INT(AK507),1.1) &lt;&gt; IFERROR(_xlfn.NUMBERVALUE(AK507),1), "La cantidad de horas extras diurnas debe ser un número entero. ", "")
),
""
)</f>
        <v/>
      </c>
      <c r="FD507" s="46">
        <f>IF(AND($DS507,FB507),
IF(AL507="","Debes escribir el valor de las horas extras diurnas. ",
IF( ISERR(_xlfn.NUMBERVALUE(AL507)), "El valor de las horas extras duirnas debe ser un número válido. ", "")
),
""
)</f>
        <v/>
      </c>
      <c r="FE507" s="46">
        <f>CONCATENATE(AM507,AN507)&lt;&gt;""</f>
        <v/>
      </c>
      <c r="FF507" s="46">
        <f>IF(AND($DS507,FE507),
IF(AM507="","Debes escribir el número de horas extras nocturnas. ",
IF( IFERROR(INT(AM507),1.1) &lt;&gt; IFERROR(_xlfn.NUMBERVALUE(AM507),1), "La cantidad de horas extras nocturnas debe ser un número entero. ", "")
),
""
)</f>
        <v/>
      </c>
      <c r="FG507" s="46">
        <f>IF(AND($DS507,FE507),
IF(AN507="","Debes escribir el valor de las horas extras nocturnas. ",
IF( ISERR(_xlfn.NUMBERVALUE(AN507)), "El valor de las horas extras nocturnas debe ser un número válido. ", "")
),
""
)</f>
        <v/>
      </c>
      <c r="FH507" s="46">
        <f>CONCATENATE(AO507,AP507)&lt;&gt;""</f>
        <v/>
      </c>
      <c r="FI507" s="46">
        <f>IF(AND($DS507,FH507),
IF(AO507="","Debes escribir el número de horas extras diurnas dominicales y festivas. ",
IF( IFERROR(INT(AO507),1.1) &lt;&gt; IFERROR(_xlfn.NUMBERVALUE(AO507),1), "La cantidad de horas extras diurnas dominicales y festivas debe ser un número entero. ", "")
),
""
)</f>
        <v/>
      </c>
      <c r="FJ507" s="46">
        <f>IF(AND($DS507,FH507),
IF(AP507="","Debes escribir el valor de las horas extras diurnas dominicales y festivas. ",
IF( ISERR(_xlfn.NUMBERVALUE(AP507)), "El valor de las horas extras diurnas dominicales y festivas debe ser un número válido. ", "")
),
""
)</f>
        <v/>
      </c>
      <c r="FK507" s="46">
        <f>CONCATENATE(AQ507,AR507)&lt;&gt;""</f>
        <v/>
      </c>
      <c r="FL507" s="46">
        <f>IF(AND($DS507,FK507),
IF(AQ507="","Debes escribir el número de horas extras nocturnas dominicales y festivas. ",
IF( IFERROR(INT(AQ507),1.1) &lt;&gt; IFERROR(_xlfn.NUMBERVALUE(AQ507),1), "La cantidad de horas extras nocturnas dominicales y festivas debe ser un número entero. ", "")
),
""
)</f>
        <v/>
      </c>
      <c r="FM507" s="46">
        <f>IF(AND($DS507,FK507),
IF(AR507="","Debes escribir el valor de las horas extras nocturnas dominicales y festivas. ",
IF( ISERR(_xlfn.NUMBERVALUE(AR507)), "El valor de las horas extras nocturnas dominicales y festivas debe ser un número válido. ", "")
),
""
)</f>
        <v/>
      </c>
      <c r="FN507" s="46">
        <f>CONCATENATE(AS507,AT507)&lt;&gt;""</f>
        <v/>
      </c>
      <c r="FO507" s="46">
        <f>IF(AND($DS507,FN507),
IF(AS507="","Debes escribir el número de horas recargo nocturno. ",
IF( IFERROR(INT(AS507),1.1) &lt;&gt; IFERROR(_xlfn.NUMBERVALUE(AS507),1), "La cantidad de horas recargo nocturno debe ser un número entero. ", "")
),
""
)</f>
        <v/>
      </c>
      <c r="FP507" s="46">
        <f>IF(AND($DS507,FN507),
IF(AT507="","Debes escribir el valor de las horas recargo nocturno. ",
IF( ISERR(_xlfn.NUMBERVALUE(AT507)), "El valor de las horas recargo nocturno debe ser un número válido. ", "")
),
""
)</f>
        <v/>
      </c>
      <c r="FQ507" s="46">
        <f>CONCATENATE(AU507,AV507)&lt;&gt;""</f>
        <v/>
      </c>
      <c r="FR507" s="46">
        <f>IF(AND($DS507,FQ507),
IF(AU507="","Debes escribir el número de horas recargo diurno dominical y festivo. ",
IF( IFERROR(INT(AU507),1.1) &lt;&gt; IFERROR(_xlfn.NUMBERVALUE(AU507),1), "La cantidad de horas recargo diurno dominical y festivo debe ser un número entero. ", "")
),
""
)</f>
        <v/>
      </c>
      <c r="FS507" s="46">
        <f>IF(AND($DS507,FQ507),
IF(AV507="","Debes escribir el valor de las horas recargo diurno dominical y festivo. ",
IF( ISERR(_xlfn.NUMBERVALUE(AV507)), "El valor de las horas recargo diurno dominical y festivo debe ser un número válido. ", "")
),
""
)</f>
        <v/>
      </c>
      <c r="FT507" s="46">
        <f>CONCATENATE(AW507,AX507)&lt;&gt;""</f>
        <v/>
      </c>
      <c r="FU507" s="46">
        <f>IF(AND($DS507,FT507),
IF(AW507="","Debes escribir el número de horas recargo nocturno dominical y festivo. ",
IF( IFERROR(INT(AW507),1.1) &lt;&gt; IFERROR(_xlfn.NUMBERVALUE(AW507),1), "La cantidad de horas recargo nocturno dominical y festivo debe ser un número entero. ", "")
),
""
)</f>
        <v/>
      </c>
      <c r="FV507" s="46">
        <f>IF(AND($DS507,FT507),
IF(AX507="","Debes escribir el valor de las horas recargo nocturno dominical y festivo. ",
IF( ISERR(_xlfn.NUMBERVALUE(AX507)), "El valor de las horas recargo nocturno dominical y festivo debe ser un número válido. ", "")
),
""
)</f>
        <v/>
      </c>
      <c r="FW507" s="46">
        <f>CONCATENATE(AY507,AZ507)&lt;&gt;""</f>
        <v/>
      </c>
      <c r="FX507" s="46">
        <f>IF(AND($DS507,FW507),
IF(AY507="","Debes escribir el número de días de vacaciones comunes. ",
IF( IFERROR(INT(AY507),1.1) &lt;&gt; IFERROR(_xlfn.NUMBERVALUE(AY507),1), "La cantidad de días de vacaciones comunes debe ser un número entero. ", "")
),
""
)</f>
        <v/>
      </c>
      <c r="FY507" s="46">
        <f>IF(AND($DS507,FW507),
IF(AZ507="","Debes escribir el valor de las vacaciones comunes. ",
IF( ISERR(_xlfn.NUMBERVALUE(AZ507)), "El valor de las vacaciones comunes debe ser un número válido. ", "")
),
""
)</f>
        <v/>
      </c>
      <c r="FZ507" s="46">
        <f>CONCATENATE(BA507,BB507)&lt;&gt;""</f>
        <v/>
      </c>
      <c r="GA507" s="46">
        <f>IF(AND($DS507,FZ507),
IF(BA507="","Debes escribir el número de días de vacaciones compensadas. ",
IF( IFERROR(INT(BA507),1.1) &lt;&gt; IFERROR(_xlfn.NUMBERVALUE(BA507),1), "La cantidad de días de vacaciones compensadas debe ser un número entero. ", "")
),
""
)</f>
        <v/>
      </c>
      <c r="GB507" s="46">
        <f>IF(AND($DS507,FZ507),
IF(BB507="","Debes escribir el valor de las vacaciones compensadas. ",
IF( ISERR(_xlfn.NUMBERVALUE(BB507)), "El valor de las vacaciones compensadas debe ser un número válido. ", "")
),
""
)</f>
        <v/>
      </c>
      <c r="GC507" s="46">
        <f>CONCATENATE(BC507,BD507)&lt;&gt;""</f>
        <v/>
      </c>
      <c r="GD507" s="46">
        <f>IF(AND($DS507,GC507),
IF(BC507="","Debes escribir el número de días de prima salarial. ",
IF( IFERROR(INT(BC507),1.1) &lt;&gt; IFERROR(_xlfn.NUMBERVALUE(BC507),1), "La cantidad de días de prima salarial debe ser un número entero. ", "")
),
""
)</f>
        <v/>
      </c>
      <c r="GE507" s="46">
        <f>IF(AND($DS507,GC507),
IF(BD507="","Debes escribir el valor de los días de prima salarial. ",
IF( ISERR(_xlfn.NUMBERVALUE(BD507)), "El valor de los días de prima salarial debe ser un número válido. ", "")
),
""
)</f>
        <v/>
      </c>
      <c r="GF507" s="46">
        <f>IF($DS507,
IF( AND(BE507&lt;&gt;"", ISERR(_xlfn.NUMBERVALUE(BE507))), "El valor de la prima NO saliarial debe ser un número válido. ", "")
)</f>
        <v/>
      </c>
      <c r="GG507" s="46">
        <f>CONCATENATE(BF507,BG507,BH507)&lt;&gt;""</f>
        <v/>
      </c>
      <c r="GH507" s="46">
        <f>IF(AND($DS507,GG507),
IF(BF507="","Debes escribir el valor de las cesantías. ",
IF( ISERR(_xlfn.NUMBERVALUE(BF507)), "El valor de las cesantías debe ser un número válido. ", "")
),
""
)</f>
        <v/>
      </c>
      <c r="GI507" s="46">
        <f>IF(AND($DS507,GG507),
IF(BG507="","Debes escribir el % de cesantías. ",
IF( ISERR(_xlfn.NUMBERVALUE(BG507)), "El % de cesantías debe ser un número válido. ", "")
),
""
)</f>
        <v/>
      </c>
      <c r="GJ507" s="46">
        <f>IF(AND($DS507,GG507),
IF(BH507="","Debes escribir el valor de intereses de cesantías. ",
IF( ISERR(_xlfn.NUMBERVALUE(BH507)), "El valor de intereses de cesantías debe ser un número válido. ", "")
),
""
)</f>
        <v/>
      </c>
      <c r="GK507" s="46">
        <f>CONCATENATE(BI507,BJ507,BK507)&lt;&gt;""</f>
        <v/>
      </c>
      <c r="GL507" s="46">
        <f>IF(AND($DS507,GK507),
IF(BI507="","Debes escribir el número de días de incapacidad. ",
IF( IFERROR(INT(BI507),1.1) &lt;&gt; IFERROR(_xlfn.NUMBERVALUE(BI507),1), "La cantidad de días de incapacidad debe ser un número entero. ", "")
),
""
)</f>
        <v/>
      </c>
      <c r="GM507" s="46">
        <f>IF(AND($DS507,GK507),
IF(BJ507="","Debes escribir el tipo de incapacidad. ",
IF(_xlfn.IFNA(VLOOKUP(BJ507,TIPO_DE_INCAPACIDAD,1,FALSE),-1)=-1,"El tipo de incapacidad es inválida (por favor seleccionarlo de la lista). ","")
),
""
)</f>
        <v/>
      </c>
      <c r="GN507" s="46">
        <f>IF(AND($DS507,GK507),
IF(BK507="","Debes escribir el valor de la incapacidad. ",
IF( ISERR(_xlfn.NUMBERVALUE(BK507)), "El valor de la incapacidad debe ser un número válido. ", "")
),
""
)</f>
        <v/>
      </c>
      <c r="GO507" s="46">
        <f>CONCATENATE(BL507,BM507)&lt;&gt;""</f>
        <v/>
      </c>
      <c r="GP507" s="46">
        <f>IF(AND($DS507,GO507),
IF(BL507="","Debes escribir el número de días de licencia de maternidad o paternidad. ",
IF( IFERROR(INT(BL507),1.1) &lt;&gt; IFERROR(_xlfn.NUMBERVALUE(BL507),1), "La cantidad de días de licencia de maternidad o paternidad debe ser un número entero. ", "")
),
""
)</f>
        <v/>
      </c>
      <c r="GQ507" s="46">
        <f>IF(AND($DS507,GO507),
IF(BM507="","Debes escribir el valor de la licencia de maternidad o paternidad. ",
IF( ISERR(_xlfn.NUMBERVALUE(BM507)), "El valor de la licencia de maternidad o paternidad debe ser un número válido. ", "")
),
""
)</f>
        <v/>
      </c>
      <c r="GR507" s="46">
        <f>CONCATENATE(BN507,BO507)&lt;&gt;""</f>
        <v/>
      </c>
      <c r="GS507" s="46">
        <f>IF(AND($DS507,GR507),
IF(BN507="","Debes escribir el número de días de licencia remunerada. ",
IF( IFERROR(INT(BN507),1.1) &lt;&gt; IFERROR(_xlfn.NUMBERVALUE(BN507),1), "La cantidad de días de licencia remunerada debe ser un número entero. ", "")
),
""
)</f>
        <v/>
      </c>
      <c r="GT507" s="46">
        <f>IF(AND($DS507,GR507),
IF(BO507="","Debes escribir el valor de la licencia remunerada. ",
IF( ISERR(_xlfn.NUMBERVALUE(BO507)), "El valor de la licencia remunerada debe ser un número válido. ", "")
),
""
)</f>
        <v/>
      </c>
      <c r="GU507" s="46">
        <f>IF($DS507,
IF( AND(BP507&lt;&gt;"", ISERR(_xlfn.NUMBERVALUE(BP507))), "El valor de la licencia NO remunerada debe ser un número válido. ", "")
)</f>
        <v/>
      </c>
      <c r="GV507" s="46">
        <f>IF($DS507,
IF( AND(BQ507&lt;&gt;"", ISERR(_xlfn.NUMBERVALUE(BQ507))), "El valor de auxilios salariales debe ser un número válido. ", "")
)</f>
        <v/>
      </c>
      <c r="GW507" s="46">
        <f>IF($DS507,
IF( AND(BR507&lt;&gt;"", ISERR(_xlfn.NUMBERVALUE(BR507))), "El valor de auxilios NO salariales debe ser un número válido. ", "")
)</f>
        <v/>
      </c>
      <c r="GX507" s="46">
        <f>IF($DS507,
IF( AND(BS507&lt;&gt;"", ISERR(_xlfn.NUMBERVALUE(BS507))), "El valor de bonos salariales debe ser un número válido. ", "")
)</f>
        <v/>
      </c>
      <c r="GY507" s="46">
        <f>IF($DS507,
IF( AND(BT507&lt;&gt;"", ISERR(_xlfn.NUMBERVALUE(BT507))), "El valor de bonos NO salariales debe ser un número válido. ", "")
)</f>
        <v/>
      </c>
      <c r="GZ507" s="46">
        <f>IF($DS507,
IF( AND(BU507&lt;&gt;"", ISERR(_xlfn.NUMBERVALUE(BU507))), "El valor de bonos salariales de alimentación debe ser un número válido. ", "")
)</f>
        <v/>
      </c>
      <c r="HA507" s="46">
        <f>IF($DS507,
IF( AND(BV507&lt;&gt;"", ISERR(_xlfn.NUMBERVALUE(BV507))), "El valor de bonos NO salariales de alimentación debe ser un número válido. ", "")
)</f>
        <v/>
      </c>
      <c r="HB507" s="46">
        <f>IF($DS507,
IF( AND(BW507&lt;&gt;"", ISERR(_xlfn.NUMBERVALUE(BW507))), "El valor de bonificaciones salariales debe ser un número válido. ", "")
)</f>
        <v/>
      </c>
      <c r="HC507" s="46">
        <f>IF($DS507,
IF( AND(BX507&lt;&gt;"", ISERR(_xlfn.NUMBERVALUE(BX507))), "El valor de bonificaciones NO salariales debe ser un número válido. ", "")
)</f>
        <v/>
      </c>
      <c r="HD507" s="46">
        <f>IF($DS507,
IF( AND(BY507&lt;&gt;"", ISERR(_xlfn.NUMBERVALUE(BY507))), "El valor de compensaciones ordinarias debe ser un número válido. ", "")
)</f>
        <v/>
      </c>
      <c r="HE507" s="46">
        <f>IF($DS507,
IF( AND(BZ507&lt;&gt;"", ISERR(_xlfn.NUMBERVALUE(BZ507))), "El valor de compensaciones extraordinarias debe ser un número válido. ", "")
)</f>
        <v/>
      </c>
      <c r="HF507" s="46">
        <f>IF($DS507,
IF( AND(CA507&lt;&gt;"", ISERR(_xlfn.NUMBERVALUE(CA507))), "El valor de comisiones debe ser un número válido. ", "")
)</f>
        <v/>
      </c>
      <c r="HG507" s="46">
        <f>IF($DS507,
IF( AND(CB507&lt;&gt;"", ISERR(_xlfn.NUMBERVALUE(CB507))), "El valor de ausencia por huega debe ser un número válido. ", "")
)</f>
        <v/>
      </c>
      <c r="HH507" s="46">
        <f>IF($DS507,
IF( AND(CC507&lt;&gt;"", ISERR(_xlfn.NUMBERVALUE(CC507))), "El valor de anticipos debe ser un número válido. ", "")
)</f>
        <v/>
      </c>
      <c r="HI507" s="46">
        <f>IF($DS507,
IF( AND(CD507&lt;&gt;"", ISERR(_xlfn.NUMBERVALUE(CD507))), "El valor de pagos a terceros debe ser un número válido. ", "")
)</f>
        <v/>
      </c>
      <c r="HJ507" s="46">
        <f>IF($DS507,
IF( AND(CE507&lt;&gt;"", ISERR(_xlfn.NUMBERVALUE(CE507))), "El valor de dotación debe ser un número válido. ", "")
)</f>
        <v/>
      </c>
      <c r="HK507" s="46">
        <f>IF($DS507,
IF( AND(CF507&lt;&gt;"", ISERR(_xlfn.NUMBERVALUE(CF507))), "El valor de apoyo sostenibilidad debe ser un número válido. ", "")
)</f>
        <v/>
      </c>
      <c r="HL507" s="46">
        <f>IF($DS507,
IF( AND(CG507&lt;&gt;"", ISERR(_xlfn.NUMBERVALUE(CG507))), "El valor de teletrabajo debe ser un número válido. ", "")
)</f>
        <v/>
      </c>
      <c r="HM507" s="46">
        <f>IF($DS507,
IF( AND(CH507&lt;&gt;"", ISERR(_xlfn.NUMBERVALUE(CH507))), "El valor de bonificación de retiro debe ser un número válido. ", "")
)</f>
        <v/>
      </c>
      <c r="HN507" s="46">
        <f>IF($DS507,
IF( AND(CI507&lt;&gt;"", ISERR(_xlfn.NUMBERVALUE(CI507))), "El valor de indemnización de retiro debe ser un número válido. ", "")
)</f>
        <v/>
      </c>
      <c r="HO507" s="46">
        <f>IF($DS507,
IF( AND(CJ507&lt;&gt;"", ISERR(_xlfn.NUMBERVALUE(CJ507))), "El valor de reintegros debe ser un número válido. ", "")
)</f>
        <v/>
      </c>
      <c r="HP507" s="46">
        <f>CONCATENATE(CK507,CL507,CM507)&lt;&gt;""</f>
        <v/>
      </c>
      <c r="HQ507" s="46">
        <f>IF(AND($DS507,HP507),
IF(CK507="","Debes escribir la descripción de otro concepto no categorizado. ",""),
""
)</f>
        <v/>
      </c>
      <c r="HR507" s="46">
        <f>IF(AND($DS507,HP507),
IF(CONCATENATE(CL507,CM507)="","Debes escribir al menos un valor de concepto no categorizado (salarial o no salarial). ",
IF(ISERR(_xlfn.NUMBERVALUE(CL507)),"El valor salarial concepto no categorizado debe ser un número válido. ","")
),
""
)</f>
        <v/>
      </c>
      <c r="HS507" s="46">
        <f>IF(AND($DS507,HP507),
IF(CONCATENATE(CL507,CM507)="","Debes escribir al menos un valor de concepto no categorizado (salarial o no salarial). ",
IF(ISERR(_xlfn.NUMBERVALUE(CM507)),"El valor NO salarial concepto no categorizado debe ser un número válido. ","")
),
""
)</f>
        <v/>
      </c>
      <c r="HT507" s="46">
        <f>IF($DS507,
IF(CN507="","Debes escribir el porcentaje del aporte a salud. ",
IF( ISERR(_xlfn.NUMBERVALUE(CN507)), "El valor del porcentaje del aporte a salud debe ser un número válido. ", "")
)
)</f>
        <v/>
      </c>
      <c r="HU507" s="46">
        <f>IF($DS507,
IF(CO507="","Debes escribir el valor del aporte a salud. ",
IF( ISERR(_xlfn.NUMBERVALUE(CO507)), "El valor del aporte a salud debe ser un número válido. ", "")
)
)</f>
        <v/>
      </c>
      <c r="HV507" s="46">
        <f>IF($DS507,
IF( AND(CP507&lt;&gt;"", ISERR(_xlfn.NUMBERVALUE(CP507))), "El valor plan complementario debe ser un número válido. ", "")
)</f>
        <v/>
      </c>
      <c r="HW507" s="46">
        <f>IF($DS507,
IF(CQ507="","Debes escribir el porcentaje del aporte a pensión. ",
IF( ISERR(_xlfn.NUMBERVALUE(CQ507)), "El valor del porcentaje del aporte a pensión debe ser un número válido. ", "")
)
)</f>
        <v/>
      </c>
      <c r="HX507" s="46">
        <f>IF($DS507,
IF(CR507="","Debes escribir el valor del aporte a pensión. ",
IF( ISERR(_xlfn.NUMBERVALUE(CR507)), "El valor del aporte a salud debe ser un número válido. ", "")
)
)</f>
        <v/>
      </c>
      <c r="HY507" s="46">
        <f>IF($DS507,
IF( AND(CS507&lt;&gt;"", ISERR(_xlfn.NUMBERVALUE(CS507))), "El valor pensión voluntaria debe ser un número válido. ", "")
)</f>
        <v/>
      </c>
      <c r="HZ507" s="46">
        <f>CONCATENATE(CT507,CU507,CV507,CW507)&lt;&gt;""</f>
        <v/>
      </c>
      <c r="IA507" s="46">
        <f>IF(AND($DS507,HZ507),
IF(CT507="","Debes escribir el % del fondo de seguridad pensional. ",
IF( ISERR(_xlfn.NUMBERVALUE(CT507)), "El % del fondo de seguridad debe ser un número válido. ", "")
),
""
)</f>
        <v/>
      </c>
      <c r="IB507" s="46">
        <f>IF(AND($DS507,HZ507),
IF(CU507="","Debes escribir el valor del aporte al fondo de solidaridad pensional. ",
IF( ISERR(_xlfn.NUMBERVALUE(CU507)), "El valor del aporte al fondo de solidaridad pensional debe ser un número válido. ", "")
),
""
)</f>
        <v/>
      </c>
      <c r="IC507" s="46">
        <f>IF(AND($DS507,HZ507),
IF(CV507="","Debes escribir el % del fondo de subsistencia. ",
IF( ISERR(_xlfn.NUMBERVALUE(CV507)), "El % del fondo de subsistencia debe ser un número válido. ", "")
),
""
)</f>
        <v/>
      </c>
      <c r="ID507" s="46">
        <f>IF(AND($DS507,HZ507),
IF(CW507="","Debes escribir el valor del fondo de subsistencia. ",
IF( ISERR(_xlfn.NUMBERVALUE(CW507)), "El valor del fondo de subsistencia debe ser un número válido. ", "")
),
""
)</f>
        <v/>
      </c>
      <c r="IE507" s="46">
        <f>CONCATENATE(CX507,CY507)&lt;&gt;""</f>
        <v/>
      </c>
      <c r="IF507" s="46">
        <f>IF(AND($DS507,IE507),
IF(CX507="","Debes escribir el % de sindicato. ",
IF( ISERR(_xlfn.NUMBERVALUE(CX507)), "El % de sindicato debe ser un número válido. ", "")
),
""
)</f>
        <v/>
      </c>
      <c r="IG507" s="46">
        <f>IF(AND($DS507,IE507),
IF(CY507="","Debes escribir el valor del sindicato. ",
IF( ISERR(_xlfn.NUMBERVALUE(CY507)), "El valor del sindicato debe ser un número válido. ", "")
),
""
)</f>
        <v/>
      </c>
      <c r="IH507" s="46">
        <f>IF($DS507,
IF( AND(CZ507&lt;&gt;"", ISERR(_xlfn.NUMBERVALUE(CZ507))), "El valor de sanción pública debe ser un número válido. ", "")
)</f>
        <v/>
      </c>
      <c r="II507" s="46">
        <f>IF($DS507,
IF( AND(DA507&lt;&gt;"", ISERR(_xlfn.NUMBERVALUE(DA507))), "El valor de sanción privada debe ser un número válido. ", "")
)</f>
        <v/>
      </c>
      <c r="IJ507" s="46">
        <f>CONCATENATE(DB507,DC507)&lt;&gt;""</f>
        <v/>
      </c>
      <c r="IK507" s="46">
        <f>IF(AND($DS507,IJ507),
IF(DB507="","Debes escribir la descripción de libranza. ",""),
""
)</f>
        <v/>
      </c>
      <c r="IL507" s="46">
        <f>IF(AND($DS507,IJ507),
IF(DC507="","Debes escribir la cuota libranza. ",
IF(ISERR(_xlfn.NUMBERVALUE(DC507)),"El valor de la cuota libranza debe ser un número válido. ","")
),
""
)</f>
        <v/>
      </c>
      <c r="IM507" s="46">
        <f>IF($DS507,
IF( AND(DD507&lt;&gt;"", ISERR(_xlfn.NUMBERVALUE(DD507))), "El valor de pagos a terceros debe ser un número válido. ", "")
)</f>
        <v/>
      </c>
      <c r="IN507" s="46">
        <f>IF($DS507,
IF( AND(DE507&lt;&gt;"", ISERR(_xlfn.NUMBERVALUE(DE507))), "El valor de anticipos debe ser un número válido. ", "")
)</f>
        <v/>
      </c>
      <c r="IO507" s="46">
        <f>IF($DS507,
IF( AND(DF507&lt;&gt;"", ISERR(_xlfn.NUMBERVALUE(DF507))), "El valor de AFC debe ser un número válido. ", "")
)</f>
        <v/>
      </c>
      <c r="IP507" s="46">
        <f>IF($DS507,
IF( AND(DG507&lt;&gt;"", ISERR(_xlfn.NUMBERVALUE(DG507))), "El valor de rete-fuente debe ser un número válido. ", "")
)</f>
        <v/>
      </c>
      <c r="IQ507" s="46">
        <f>IF($DS507,
IF( AND(DH507&lt;&gt;"", ISERR(_xlfn.NUMBERVALUE(DH507))), "El valor de cooperativa de trabajo debe ser un número válido. ", "")
)</f>
        <v/>
      </c>
      <c r="IR507" s="46">
        <f>IF($DS507,
IF( AND(DI507&lt;&gt;"", ISERR(_xlfn.NUMBERVALUE(DI507))), "El valor de embargo fiscal debe ser un número válido. ", "")
)</f>
        <v/>
      </c>
      <c r="IS507" s="46">
        <f>IF($DS507,
IF( AND(DJ507&lt;&gt;"", ISERR(_xlfn.NUMBERVALUE(DJ507))), "El valor de educación debe ser un número válido. ", "")
)</f>
        <v/>
      </c>
      <c r="IT507" s="46">
        <f>IF($DS507,
IF( AND(DK507&lt;&gt;"", ISERR(_xlfn.NUMBERVALUE(DK507))), "El valor de reintegro debe ser un número válido. ", "")
)</f>
        <v/>
      </c>
      <c r="IU507" s="46">
        <f>IF($DS507,
IF( AND(DL507&lt;&gt;"", ISERR(_xlfn.NUMBERVALUE(DL507))), "El valor de deuda debe ser un número válido. ", "")
)</f>
        <v/>
      </c>
      <c r="IV507" s="46">
        <f>IF($DS507,
IF( AND(DM507&lt;&gt;"", ISERR(_xlfn.NUMBERVALUE(DM507))), "El valor de otras deducciones debe ser un número válido. ", "")
)</f>
        <v/>
      </c>
      <c r="IW507" s="46">
        <f>IF($DS507,
IF(DN507="","Debes escribir el valor de los devengos totales. ",
IF( ISERR(_xlfn.NUMBERVALUE(DN507)), "El valor de los devengos totales debe ser un número válido. ", "")
)
)</f>
        <v/>
      </c>
      <c r="IX507" s="46">
        <f>IF($DS507,
IF(DO507="","Debes escribir el valor de las deducciones totales. ",
IF( ISERR(_xlfn.NUMBERVALUE(DO507)), "El valor de las deducciones totales debe ser un número válido. ", "")
)
)</f>
        <v/>
      </c>
      <c r="IY507" s="46">
        <f>IF($DS507,
IF(DP507="","Debes escribir el valor del salario total. ",
IF( ISERR(_xlfn.NUMBERVALUE(DP507)), "El valor del salario total debe ser un número válido. ", "")
)
)</f>
        <v/>
      </c>
    </row>
    <row r="508">
      <c r="B508" s="48" t="n">
        <v>496</v>
      </c>
      <c r="C508" s="61">
        <f>IF(AND(DS508,DP508&lt;&gt;""),
IF(DQ508="","OK","Error"),
""
)</f>
        <v/>
      </c>
      <c r="D508" s="53" t="n"/>
      <c r="E508" s="52" t="n"/>
      <c r="F508" s="112" t="n"/>
      <c r="G508" s="52" t="n"/>
      <c r="H508" s="53" t="n"/>
      <c r="I508" s="52" t="n"/>
      <c r="J508" s="52" t="n"/>
      <c r="K508" s="53" t="n"/>
      <c r="L508" s="55" t="n"/>
      <c r="M508" s="108" t="n"/>
      <c r="N508" s="56" t="n"/>
      <c r="O508" s="52" t="n"/>
      <c r="P508" s="52" t="n"/>
      <c r="Q508" s="52" t="n"/>
      <c r="R508" s="52" t="n"/>
      <c r="S508" s="52" t="n"/>
      <c r="T508" s="53" t="n"/>
      <c r="U508" s="52" t="n"/>
      <c r="V508" s="52" t="n"/>
      <c r="W508" s="55" t="n"/>
      <c r="X508" s="55" t="n"/>
      <c r="Y508" s="52" t="n"/>
      <c r="Z508" s="55" t="n"/>
      <c r="AA508" s="52" t="n"/>
      <c r="AB508" s="53" t="n"/>
      <c r="AC508" s="53" t="n"/>
      <c r="AD508" s="53" t="n"/>
      <c r="AE508" s="177" t="n"/>
      <c r="AF508" s="113" t="n"/>
      <c r="AG508" s="177" t="n"/>
      <c r="AH508" s="178" t="n"/>
      <c r="AI508" s="178" t="n"/>
      <c r="AJ508" s="178" t="n"/>
      <c r="AK508" s="114" t="n"/>
      <c r="AL508" s="178" t="n"/>
      <c r="AM508" s="114" t="n"/>
      <c r="AN508" s="178" t="n"/>
      <c r="AO508" s="114" t="n"/>
      <c r="AP508" s="178" t="n"/>
      <c r="AQ508" s="114" t="n"/>
      <c r="AR508" s="178" t="n"/>
      <c r="AS508" s="114" t="n"/>
      <c r="AT508" s="178" t="n"/>
      <c r="AU508" s="114" t="n"/>
      <c r="AV508" s="178" t="n"/>
      <c r="AW508" s="114" t="n"/>
      <c r="AX508" s="178" t="n"/>
      <c r="AY508" s="114" t="n"/>
      <c r="AZ508" s="178" t="n"/>
      <c r="BA508" s="114" t="n"/>
      <c r="BB508" s="178" t="n"/>
      <c r="BC508" s="114" t="n"/>
      <c r="BD508" s="178" t="n"/>
      <c r="BE508" s="178" t="n"/>
      <c r="BF508" s="178" t="n"/>
      <c r="BG508" s="59" t="n"/>
      <c r="BH508" s="178" t="n"/>
      <c r="BI508" s="114" t="n"/>
      <c r="BJ508" s="53" t="n"/>
      <c r="BK508" s="178" t="n"/>
      <c r="BL508" s="114" t="n"/>
      <c r="BM508" s="178" t="n"/>
      <c r="BN508" s="114" t="n"/>
      <c r="BO508" s="178" t="n"/>
      <c r="BP508" s="178" t="n"/>
      <c r="BQ508" s="178" t="n"/>
      <c r="BR508" s="178" t="n"/>
      <c r="BS508" s="178" t="n"/>
      <c r="BT508" s="178" t="n"/>
      <c r="BU508" s="178" t="n"/>
      <c r="BV508" s="178" t="n"/>
      <c r="BW508" s="178" t="n"/>
      <c r="BX508" s="178" t="n"/>
      <c r="BY508" s="178" t="n"/>
      <c r="BZ508" s="178" t="n"/>
      <c r="CA508" s="178" t="n"/>
      <c r="CB508" s="178" t="n"/>
      <c r="CC508" s="178" t="n"/>
      <c r="CD508" s="178" t="n"/>
      <c r="CE508" s="178" t="n"/>
      <c r="CF508" s="178" t="n"/>
      <c r="CG508" s="178" t="n"/>
      <c r="CH508" s="178" t="n"/>
      <c r="CI508" s="178" t="n"/>
      <c r="CJ508" s="178" t="n"/>
      <c r="CK508" s="53" t="n"/>
      <c r="CL508" s="178" t="n"/>
      <c r="CM508" s="178" t="n"/>
      <c r="CN508" s="60" t="n"/>
      <c r="CO508" s="177" t="n"/>
      <c r="CP508" s="178" t="n"/>
      <c r="CQ508" s="60" t="n"/>
      <c r="CR508" s="177" t="n"/>
      <c r="CS508" s="178" t="n"/>
      <c r="CT508" s="59" t="n"/>
      <c r="CU508" s="178" t="n"/>
      <c r="CV508" s="59" t="n"/>
      <c r="CW508" s="178" t="n"/>
      <c r="CX508" s="59" t="n"/>
      <c r="CY508" s="178" t="n"/>
      <c r="CZ508" s="178" t="n"/>
      <c r="DA508" s="178" t="n"/>
      <c r="DB508" s="53" t="n"/>
      <c r="DC508" s="178" t="n"/>
      <c r="DD508" s="178" t="n"/>
      <c r="DE508" s="178" t="n"/>
      <c r="DF508" s="178" t="n"/>
      <c r="DG508" s="178" t="n"/>
      <c r="DH508" s="178" t="n"/>
      <c r="DI508" s="178" t="n"/>
      <c r="DJ508" s="178" t="n"/>
      <c r="DK508" s="178" t="n"/>
      <c r="DL508" s="178" t="n"/>
      <c r="DM508" s="178" t="n"/>
      <c r="DN508" s="177" t="n"/>
      <c r="DO508" s="177" t="n"/>
      <c r="DP508" s="177" t="n"/>
      <c r="DQ508" s="76">
        <f>IF(AND(DS508,DP508&lt;&gt;""),
CONCATENATE(DT508,DU508,DV508,DW508,DX508,DY508,DZ508,EA508,EB508,EC508,ED508,EE508,EF508,EG508,EH508,EI508,EJ508,EK508,EL508,EM508,EN508,EO508,EP508,EQ508,ES508,ET508,EU508,EV508,EW508,EX508,EY508,EZ508,FA508,FC508,FD508,FF508,FG508,FI508,FJ508,FL508,FM508,FO508,FP508,FR508,FS508,FU508,FV508,FX508,FY508,GA508,GB508,GD508,GE508,GF508,GH508,GI508,GJ508,GL508,GM508,GN508,GP508,GQ508,GS508,GT508,GU508,GV508,GW508,GX508,GY508,GZ508,HA508,HB508,HC508,HD508,HE508,HF508,HG508,HH508,HI508,HJ508,HK508,HL508,HM508,HN508,HO508,HQ508,HR508,HS508,HT508,HU508,HV508,HW508,HX508,HY508,IA508,IB508,IC508,ID508,IF508,IG508,IH508,II508,IK508,IL508,IM508,IN508,IO508,IP508,IQ508,IR508,IS508,IT508,IU508,IV508,IW508,IX508,IY508,IZ508),
""
)</f>
        <v/>
      </c>
      <c r="DR508" s="53" t="n"/>
      <c r="DS508" s="46">
        <f>CONCATENATE(D508,$E508,$F508,$G508,H508,$I508,$J508,K508,$L508,$M508,N508,$O508,$P508,$Q508,$R508,$S508,T508,$U508,$V508,$W508,$X508,$Y508,$Z508,$AA508,AB508,AC508,AD508,$AE508,$AF508,$AG508,AH508,AI508,AJ508,AK508,AL508,AM508,AN508,AO508,AP508,AQ508,AR508,AS508,AT508,AU508,AV508,AW508,AX508,AY508,AZ508,BA508,BB508,BC508,BD508,BE508,BF508,BG508,BH508,BI508,BJ508,BK508,BL508,BM508,BN508,BO508,BP508,BQ508,BR508,BS508,BT508,BU508,BV508,BW508,BX508,BY508,BZ508,CA508,CB508,CC508,CD508,CE508,CF508,CG508,CH508,CI508,CJ508,CK508,CL508,CM508,$CN508,$CO508,CP508,$CQ508,$CR508,CS508,CT508,CU508,CV508,CW508,CX508,CY508,CZ508,DA508,DB508,DC508,DD508,DE508,DF508,DG508,DH508,DI508,DJ508,DK508,DL508,DM508,$DN508,$DO508,$DP508,DR508)&lt;&gt;""</f>
        <v/>
      </c>
      <c r="DT508" s="46">
        <f>IF(AND($DS508,$E$4&lt;&gt;""),
IF(LEFT($E$4,2) = "1.",
IF(D508&lt;&gt;"","El CUNE sólo se envía en operaciones de novedad o ajuste. ",""),
IF(D508="","Debes escribir un CUNE válido para realizar operaciones de novedad o ajuste. ","")),
""
)</f>
        <v/>
      </c>
      <c r="DU508" s="46">
        <f>IF($DS508,
IF(E508="","Debes seleccionar el tipo de documento del empleado. ",
IF(_xlfn.IFNA(VLOOKUP(E508,TIPO_DE_DOCUMENTO,1,FALSE),-1)=-1,"El tipo de documento no es válido (por favor seleccionarlo de la lista). ","")
)
)</f>
        <v/>
      </c>
      <c r="DV508" s="46">
        <f>IF($DS508,
IF(F508="","Debes escribir el número de documento del empleado. ","")
)</f>
        <v/>
      </c>
      <c r="DW508" s="46">
        <f>IF($DS508,
IF(G508="","Debes escribir el primer nombre del empleado. ","")
)</f>
        <v/>
      </c>
      <c r="DY508" s="46">
        <f>IF($DS508,
IF(I508="","Debes escribir el primer apellido del empleado. ","")
)</f>
        <v/>
      </c>
      <c r="DZ508" s="46">
        <f>IF($DS508,
IF(J508="","Debes escribir el segundo apellido del empleado. ","")
)</f>
        <v/>
      </c>
      <c r="EB508" s="46">
        <f>IF($DS508,
IF(L508="","Debes escribir la fecha de ingreso del empleado. ",
IF(ISERR(DATE(YEAR(L508),MONTH(L508),DAY(L508))), "El valor ingresado en fecha de ingreso no tiene un formato válido. ","")
)
)</f>
        <v/>
      </c>
      <c r="EC508" s="46">
        <f>IF($DS508,
IF(M508="","Debes escribir el tiempo laborado. ",
IF( IFERROR(INT(M508),1.1) &lt;&gt; IFERROR(_xlfn.NUMBERVALUE(M508),1), "El valor de los días trabajados debe ser un número entero. ", "")
)
)</f>
        <v/>
      </c>
      <c r="ED508" s="46">
        <f>IF($DS508,
IF( AND(N508&lt;&gt;"", ISERR(DATE(YEAR(N508),MONTH(N508),DAY(N508))) ), "El valor ingresado en fecha de ingreso no tiene un formato válido. ",
IF( AND(N508&lt;&gt;"", $E$6&lt;&gt;"", DATE(YEAR(N508), MONTH(N508), 1) &lt;&gt; IFERROR(DATE(MID($E$6, 1, 4), MID($E$6, 6, 2),1), "1/1/1900") ), "La fecha de retiro debe estar dentro del período liquidado. ", "")
)
)</f>
        <v/>
      </c>
      <c r="EE508" s="46">
        <f>IF($DS508,
IF(O508="","Debes seleccionar el tipo de trabajador. ",
IF(_xlfn.IFNA(VLOOKUP(O508,TIPO_DE_TRABAJADOR,1,FALSE),-1)=-1,"El tipo de trabajador no es válido (por favor seleccionarlo de la lista). ","")
)
)</f>
        <v/>
      </c>
      <c r="EF508" s="46">
        <f>IF($DS508,
IF(P508="","Debes seleccionar si es un trabajador dependiente pensionado por vejez. ",
IF(_xlfn.IFNA(VLOOKUP(P508,SUBTIPO_DE_TRABAJADOR,1,FALSE),-1)=-1,"El tipo de trabajador dependiente pensionado por vejez no es válido (por favor seleccionarlo de la lista). ","")
)
)</f>
        <v/>
      </c>
      <c r="EG508" s="46">
        <f>IF($DS508,
IF(Q508="","Debes seleccionar el tipo de contrato del trabajador. ",
IF(_xlfn.IFNA(VLOOKUP(Q508,TIPO_DE_CONTRATO,1,FALSE),-1)=-1,"El tipo de contrato del trabajador no es válido (por favor seleccionarlo de la lista). ","")
)
)</f>
        <v/>
      </c>
      <c r="EH508" s="46">
        <f>IF($DS508,
IF(R508="","Debes seleccionar si es un salario integral. ",
IF(_xlfn.IFNA(VLOOKUP(R508,SI_NO,1,FALSE),-1)=-1,"Valor no válido para salario integral (por favor seleccionarlo de la lista). ","")
)
)</f>
        <v/>
      </c>
      <c r="EI508" s="46">
        <f>IF($DS508,
IF(S508="","Debes seleccionar si el trabajador realiza actividades de riesgo. ",
IF(_xlfn.IFNA(VLOOKUP(S508,SI_NO,1,FALSE),-1)=-1,"Valor no válido para actividad de alto riesgo (por favor seleccionarlo de la lista). ","")
)
)</f>
        <v/>
      </c>
      <c r="EK508" s="46">
        <f>IF($DS508,
IF(U508="","Debes escribir el código del municipio de residencia del trabajador. ",
IF(_xlfn.IFNA(VLOOKUP(U508,MUNICIPIO,1,FALSE),-1)=-1,"El municipio de residencia del trabajador es inválido (por favor seleccionarlo de la lista). ","")
)
)</f>
        <v/>
      </c>
      <c r="EL508" s="46">
        <f>IF($DS508,
IF(V508="","Debes escribir el la dirección de residendia del trabajador. ","")
)</f>
        <v/>
      </c>
      <c r="EM508" s="46">
        <f>IF($DS508,
IF(W508="","Debes escribir la fecha de inicio de la liquidación. ",
IF(ISERR(DATE(YEAR(W508),MONTH(W508),DAY(W508))),"El valor ingresado en fecha de inicio de liquidación no tiene un formato válido. ",
IF( AND($E$6&lt;&gt;"", DATE(YEAR(W508), MONTH(W508), 1) &lt;&gt; IFERROR(DATE(MID($E$6, 1, 4), MID($E$6, 6, 2),1), "1/1/1900") ), "La fecha de inicio de la liquidación debe estar dentro del período liquidado. ", "")
)
)
)</f>
        <v/>
      </c>
      <c r="EN508" s="46">
        <f>IF($DS508,
IF(X508="","Debes escribir la fecha de fin de la liquidación. ",
IF(ISERR(DATE(YEAR(X508),MONTH(X508),DAY(X508))),"El valor ingresado en fecha de fin de liquidación no tiene un formato válido. ",
IF( AND($E$6&lt;&gt;"", DATE(YEAR(X508), MONTH(X508), 1) &lt;&gt; IFERROR(DATE(MID($E$6, 1, 4), MID($E$6, 6, 2),1), "1/1/1900") ), "La fecha de fin de la liquidación debe estar dentro del período liquidado. ", "")
)
)
)</f>
        <v/>
      </c>
      <c r="EO508" s="46">
        <f>IF($DS508,
IF(Y508="","Debes escribir la frecuencia de pago del trabajador. ",
IF(_xlfn.IFNA(VLOOKUP(Y508,PERÍODO_DE_NÓMINA,1,FALSE),-1)=-1,"La frecuencia de pago es inválida (por favor seleccionarlo de la lista). ","")
)
)</f>
        <v/>
      </c>
      <c r="EP508" s="46">
        <f>IF($DS508,
IF(Z508="","Debes escribir la fecha de pago. ",
IF(ISERR(DATE(YEAR(Z508),MONTH(Z508),DAY(Z508))), "El valor ingresado en fecha de pago no tiene un formato válido. ","")
)
)</f>
        <v/>
      </c>
      <c r="EQ508" s="46">
        <f>IF($DS508,
IF(AA508="","Debes escribir el medio de pago. ",
IF(_xlfn.IFNA(VLOOKUP(AA508,MEDIOS_DE_PAGO,1,FALSE),-1)=-1,"El medio de pago es inválido (por favor seleccionarlo de la lista). ","")
)
)</f>
        <v/>
      </c>
      <c r="ER508" s="46">
        <f>OR(AA508='Tablas '!$T$4,AA508='Tablas '!$T$7,AA508='Tablas '!$T$8,AA508='Tablas '!$T$11)</f>
        <v/>
      </c>
      <c r="ES508" s="46">
        <f>IF(AND($DS508,ER508),
IF(AB508="","Debes escribir la entidad bancaria. ",""),
""
)</f>
        <v/>
      </c>
      <c r="ET508" s="46">
        <f>IF(AND($DS508,ER508),
IF(AC508="","Debes escribir el tipo de cuenta bancaria. ",
IF(_xlfn.IFNA(VLOOKUP(AC508,TIPO_DE_CUENTA,1,FALSE),-1)=-1,"El tipo de cuenta bancaria es inválida (por favor seleccionarlo de la lista). ","")
),
""
)</f>
        <v/>
      </c>
      <c r="EU508" s="46">
        <f>IF(AND($DS508,ER508),
IF(AD508="","Debes escribir el número de cuenta bancaria. ",""),
""
)</f>
        <v/>
      </c>
      <c r="EV508" s="46">
        <f>IF($DS508,
IF(AE508="","Debes escribir el valor del sueldo básico. ",
IF( ISERR(_xlfn.NUMBERVALUE(AE508)), "El valor del sueldo básico debe ser un número válido. ", "")
)
)</f>
        <v/>
      </c>
      <c r="EW508" s="46">
        <f>IF($DS508,
IF(AF508="","Debes escribir el número de días trabajados. ",
IF( IFERROR(INT(AF508),1.1) &lt;&gt; IFERROR(_xlfn.NUMBERVALUE(AF508),1), "La cantidad de días trabajados debe ser un número entero. ", "")
)
)</f>
        <v/>
      </c>
      <c r="EX508" s="46">
        <f>IF($DS508,
IF(AG508="","Debes escribir el valor del sueldo trabajado. ",
IF( ISERR(_xlfn.NUMBERVALUE(AG508)), "El valor del sueldo trabajado debe ser un número válido. ", "")
)
)</f>
        <v/>
      </c>
      <c r="EY508" s="46">
        <f>IF($DS508,
IF( AND(AH508&lt;&gt;"", ISERR(_xlfn.NUMBERVALUE(AH508))), "El valor del auxilio de transporte debe ser un número válido. ", "")
)</f>
        <v/>
      </c>
      <c r="EZ508" s="46">
        <f>IF($DS508,
IF( AND(AI508&lt;&gt;"", ISERR(_xlfn.NUMBERVALUE(AI508))), "El valor de viáticos salariales debe ser un número válido. ", "")
)</f>
        <v/>
      </c>
      <c r="FA508" s="46">
        <f>IF($DS508,
IF( AND(AJ508&lt;&gt;"", ISERR(_xlfn.NUMBERVALUE(AJ508))), "El valor de viáticos NO salariales debe ser un número válido. ", "")
)</f>
        <v/>
      </c>
      <c r="FB508" s="46">
        <f>CONCATENATE(AK508,AL508)&lt;&gt;""</f>
        <v/>
      </c>
      <c r="FC508" s="46">
        <f>IF(AND($DS508,FB508),
IF(AK508="","Debes escribir el número de horas extras diurnas. ",
IF( IFERROR(INT(AK508),1.1) &lt;&gt; IFERROR(_xlfn.NUMBERVALUE(AK508),1), "La cantidad de horas extras diurnas debe ser un número entero. ", "")
),
""
)</f>
        <v/>
      </c>
      <c r="FD508" s="46">
        <f>IF(AND($DS508,FB508),
IF(AL508="","Debes escribir el valor de las horas extras diurnas. ",
IF( ISERR(_xlfn.NUMBERVALUE(AL508)), "El valor de las horas extras duirnas debe ser un número válido. ", "")
),
""
)</f>
        <v/>
      </c>
      <c r="FE508" s="46">
        <f>CONCATENATE(AM508,AN508)&lt;&gt;""</f>
        <v/>
      </c>
      <c r="FF508" s="46">
        <f>IF(AND($DS508,FE508),
IF(AM508="","Debes escribir el número de horas extras nocturnas. ",
IF( IFERROR(INT(AM508),1.1) &lt;&gt; IFERROR(_xlfn.NUMBERVALUE(AM508),1), "La cantidad de horas extras nocturnas debe ser un número entero. ", "")
),
""
)</f>
        <v/>
      </c>
      <c r="FG508" s="46">
        <f>IF(AND($DS508,FE508),
IF(AN508="","Debes escribir el valor de las horas extras nocturnas. ",
IF( ISERR(_xlfn.NUMBERVALUE(AN508)), "El valor de las horas extras nocturnas debe ser un número válido. ", "")
),
""
)</f>
        <v/>
      </c>
      <c r="FH508" s="46">
        <f>CONCATENATE(AO508,AP508)&lt;&gt;""</f>
        <v/>
      </c>
      <c r="FI508" s="46">
        <f>IF(AND($DS508,FH508),
IF(AO508="","Debes escribir el número de horas extras diurnas dominicales y festivas. ",
IF( IFERROR(INT(AO508),1.1) &lt;&gt; IFERROR(_xlfn.NUMBERVALUE(AO508),1), "La cantidad de horas extras diurnas dominicales y festivas debe ser un número entero. ", "")
),
""
)</f>
        <v/>
      </c>
      <c r="FJ508" s="46">
        <f>IF(AND($DS508,FH508),
IF(AP508="","Debes escribir el valor de las horas extras diurnas dominicales y festivas. ",
IF( ISERR(_xlfn.NUMBERVALUE(AP508)), "El valor de las horas extras diurnas dominicales y festivas debe ser un número válido. ", "")
),
""
)</f>
        <v/>
      </c>
      <c r="FK508" s="46">
        <f>CONCATENATE(AQ508,AR508)&lt;&gt;""</f>
        <v/>
      </c>
      <c r="FL508" s="46">
        <f>IF(AND($DS508,FK508),
IF(AQ508="","Debes escribir el número de horas extras nocturnas dominicales y festivas. ",
IF( IFERROR(INT(AQ508),1.1) &lt;&gt; IFERROR(_xlfn.NUMBERVALUE(AQ508),1), "La cantidad de horas extras nocturnas dominicales y festivas debe ser un número entero. ", "")
),
""
)</f>
        <v/>
      </c>
      <c r="FM508" s="46">
        <f>IF(AND($DS508,FK508),
IF(AR508="","Debes escribir el valor de las horas extras nocturnas dominicales y festivas. ",
IF( ISERR(_xlfn.NUMBERVALUE(AR508)), "El valor de las horas extras nocturnas dominicales y festivas debe ser un número válido. ", "")
),
""
)</f>
        <v/>
      </c>
      <c r="FN508" s="46">
        <f>CONCATENATE(AS508,AT508)&lt;&gt;""</f>
        <v/>
      </c>
      <c r="FO508" s="46">
        <f>IF(AND($DS508,FN508),
IF(AS508="","Debes escribir el número de horas recargo nocturno. ",
IF( IFERROR(INT(AS508),1.1) &lt;&gt; IFERROR(_xlfn.NUMBERVALUE(AS508),1), "La cantidad de horas recargo nocturno debe ser un número entero. ", "")
),
""
)</f>
        <v/>
      </c>
      <c r="FP508" s="46">
        <f>IF(AND($DS508,FN508),
IF(AT508="","Debes escribir el valor de las horas recargo nocturno. ",
IF( ISERR(_xlfn.NUMBERVALUE(AT508)), "El valor de las horas recargo nocturno debe ser un número válido. ", "")
),
""
)</f>
        <v/>
      </c>
      <c r="FQ508" s="46">
        <f>CONCATENATE(AU508,AV508)&lt;&gt;""</f>
        <v/>
      </c>
      <c r="FR508" s="46">
        <f>IF(AND($DS508,FQ508),
IF(AU508="","Debes escribir el número de horas recargo diurno dominical y festivo. ",
IF( IFERROR(INT(AU508),1.1) &lt;&gt; IFERROR(_xlfn.NUMBERVALUE(AU508),1), "La cantidad de horas recargo diurno dominical y festivo debe ser un número entero. ", "")
),
""
)</f>
        <v/>
      </c>
      <c r="FS508" s="46">
        <f>IF(AND($DS508,FQ508),
IF(AV508="","Debes escribir el valor de las horas recargo diurno dominical y festivo. ",
IF( ISERR(_xlfn.NUMBERVALUE(AV508)), "El valor de las horas recargo diurno dominical y festivo debe ser un número válido. ", "")
),
""
)</f>
        <v/>
      </c>
      <c r="FT508" s="46">
        <f>CONCATENATE(AW508,AX508)&lt;&gt;""</f>
        <v/>
      </c>
      <c r="FU508" s="46">
        <f>IF(AND($DS508,FT508),
IF(AW508="","Debes escribir el número de horas recargo nocturno dominical y festivo. ",
IF( IFERROR(INT(AW508),1.1) &lt;&gt; IFERROR(_xlfn.NUMBERVALUE(AW508),1), "La cantidad de horas recargo nocturno dominical y festivo debe ser un número entero. ", "")
),
""
)</f>
        <v/>
      </c>
      <c r="FV508" s="46">
        <f>IF(AND($DS508,FT508),
IF(AX508="","Debes escribir el valor de las horas recargo nocturno dominical y festivo. ",
IF( ISERR(_xlfn.NUMBERVALUE(AX508)), "El valor de las horas recargo nocturno dominical y festivo debe ser un número válido. ", "")
),
""
)</f>
        <v/>
      </c>
      <c r="FW508" s="46">
        <f>CONCATENATE(AY508,AZ508)&lt;&gt;""</f>
        <v/>
      </c>
      <c r="FX508" s="46">
        <f>IF(AND($DS508,FW508),
IF(AY508="","Debes escribir el número de días de vacaciones comunes. ",
IF( IFERROR(INT(AY508),1.1) &lt;&gt; IFERROR(_xlfn.NUMBERVALUE(AY508),1), "La cantidad de días de vacaciones comunes debe ser un número entero. ", "")
),
""
)</f>
        <v/>
      </c>
      <c r="FY508" s="46">
        <f>IF(AND($DS508,FW508),
IF(AZ508="","Debes escribir el valor de las vacaciones comunes. ",
IF( ISERR(_xlfn.NUMBERVALUE(AZ508)), "El valor de las vacaciones comunes debe ser un número válido. ", "")
),
""
)</f>
        <v/>
      </c>
      <c r="FZ508" s="46">
        <f>CONCATENATE(BA508,BB508)&lt;&gt;""</f>
        <v/>
      </c>
      <c r="GA508" s="46">
        <f>IF(AND($DS508,FZ508),
IF(BA508="","Debes escribir el número de días de vacaciones compensadas. ",
IF( IFERROR(INT(BA508),1.1) &lt;&gt; IFERROR(_xlfn.NUMBERVALUE(BA508),1), "La cantidad de días de vacaciones compensadas debe ser un número entero. ", "")
),
""
)</f>
        <v/>
      </c>
      <c r="GB508" s="46">
        <f>IF(AND($DS508,FZ508),
IF(BB508="","Debes escribir el valor de las vacaciones compensadas. ",
IF( ISERR(_xlfn.NUMBERVALUE(BB508)), "El valor de las vacaciones compensadas debe ser un número válido. ", "")
),
""
)</f>
        <v/>
      </c>
      <c r="GC508" s="46">
        <f>CONCATENATE(BC508,BD508)&lt;&gt;""</f>
        <v/>
      </c>
      <c r="GD508" s="46">
        <f>IF(AND($DS508,GC508),
IF(BC508="","Debes escribir el número de días de prima salarial. ",
IF( IFERROR(INT(BC508),1.1) &lt;&gt; IFERROR(_xlfn.NUMBERVALUE(BC508),1), "La cantidad de días de prima salarial debe ser un número entero. ", "")
),
""
)</f>
        <v/>
      </c>
      <c r="GE508" s="46">
        <f>IF(AND($DS508,GC508),
IF(BD508="","Debes escribir el valor de los días de prima salarial. ",
IF( ISERR(_xlfn.NUMBERVALUE(BD508)), "El valor de los días de prima salarial debe ser un número válido. ", "")
),
""
)</f>
        <v/>
      </c>
      <c r="GF508" s="46">
        <f>IF($DS508,
IF( AND(BE508&lt;&gt;"", ISERR(_xlfn.NUMBERVALUE(BE508))), "El valor de la prima NO saliarial debe ser un número válido. ", "")
)</f>
        <v/>
      </c>
      <c r="GG508" s="46">
        <f>CONCATENATE(BF508,BG508,BH508)&lt;&gt;""</f>
        <v/>
      </c>
      <c r="GH508" s="46">
        <f>IF(AND($DS508,GG508),
IF(BF508="","Debes escribir el valor de las cesantías. ",
IF( ISERR(_xlfn.NUMBERVALUE(BF508)), "El valor de las cesantías debe ser un número válido. ", "")
),
""
)</f>
        <v/>
      </c>
      <c r="GI508" s="46">
        <f>IF(AND($DS508,GG508),
IF(BG508="","Debes escribir el % de cesantías. ",
IF( ISERR(_xlfn.NUMBERVALUE(BG508)), "El % de cesantías debe ser un número válido. ", "")
),
""
)</f>
        <v/>
      </c>
      <c r="GJ508" s="46">
        <f>IF(AND($DS508,GG508),
IF(BH508="","Debes escribir el valor de intereses de cesantías. ",
IF( ISERR(_xlfn.NUMBERVALUE(BH508)), "El valor de intereses de cesantías debe ser un número válido. ", "")
),
""
)</f>
        <v/>
      </c>
      <c r="GK508" s="46">
        <f>CONCATENATE(BI508,BJ508,BK508)&lt;&gt;""</f>
        <v/>
      </c>
      <c r="GL508" s="46">
        <f>IF(AND($DS508,GK508),
IF(BI508="","Debes escribir el número de días de incapacidad. ",
IF( IFERROR(INT(BI508),1.1) &lt;&gt; IFERROR(_xlfn.NUMBERVALUE(BI508),1), "La cantidad de días de incapacidad debe ser un número entero. ", "")
),
""
)</f>
        <v/>
      </c>
      <c r="GM508" s="46">
        <f>IF(AND($DS508,GK508),
IF(BJ508="","Debes escribir el tipo de incapacidad. ",
IF(_xlfn.IFNA(VLOOKUP(BJ508,TIPO_DE_INCAPACIDAD,1,FALSE),-1)=-1,"El tipo de incapacidad es inválida (por favor seleccionarlo de la lista). ","")
),
""
)</f>
        <v/>
      </c>
      <c r="GN508" s="46">
        <f>IF(AND($DS508,GK508),
IF(BK508="","Debes escribir el valor de la incapacidad. ",
IF( ISERR(_xlfn.NUMBERVALUE(BK508)), "El valor de la incapacidad debe ser un número válido. ", "")
),
""
)</f>
        <v/>
      </c>
      <c r="GO508" s="46">
        <f>CONCATENATE(BL508,BM508)&lt;&gt;""</f>
        <v/>
      </c>
      <c r="GP508" s="46">
        <f>IF(AND($DS508,GO508),
IF(BL508="","Debes escribir el número de días de licencia de maternidad o paternidad. ",
IF( IFERROR(INT(BL508),1.1) &lt;&gt; IFERROR(_xlfn.NUMBERVALUE(BL508),1), "La cantidad de días de licencia de maternidad o paternidad debe ser un número entero. ", "")
),
""
)</f>
        <v/>
      </c>
      <c r="GQ508" s="46">
        <f>IF(AND($DS508,GO508),
IF(BM508="","Debes escribir el valor de la licencia de maternidad o paternidad. ",
IF( ISERR(_xlfn.NUMBERVALUE(BM508)), "El valor de la licencia de maternidad o paternidad debe ser un número válido. ", "")
),
""
)</f>
        <v/>
      </c>
      <c r="GR508" s="46">
        <f>CONCATENATE(BN508,BO508)&lt;&gt;""</f>
        <v/>
      </c>
      <c r="GS508" s="46">
        <f>IF(AND($DS508,GR508),
IF(BN508="","Debes escribir el número de días de licencia remunerada. ",
IF( IFERROR(INT(BN508),1.1) &lt;&gt; IFERROR(_xlfn.NUMBERVALUE(BN508),1), "La cantidad de días de licencia remunerada debe ser un número entero. ", "")
),
""
)</f>
        <v/>
      </c>
      <c r="GT508" s="46">
        <f>IF(AND($DS508,GR508),
IF(BO508="","Debes escribir el valor de la licencia remunerada. ",
IF( ISERR(_xlfn.NUMBERVALUE(BO508)), "El valor de la licencia remunerada debe ser un número válido. ", "")
),
""
)</f>
        <v/>
      </c>
      <c r="GU508" s="46">
        <f>IF($DS508,
IF( AND(BP508&lt;&gt;"", ISERR(_xlfn.NUMBERVALUE(BP508))), "El valor de la licencia NO remunerada debe ser un número válido. ", "")
)</f>
        <v/>
      </c>
      <c r="GV508" s="46">
        <f>IF($DS508,
IF( AND(BQ508&lt;&gt;"", ISERR(_xlfn.NUMBERVALUE(BQ508))), "El valor de auxilios salariales debe ser un número válido. ", "")
)</f>
        <v/>
      </c>
      <c r="GW508" s="46">
        <f>IF($DS508,
IF( AND(BR508&lt;&gt;"", ISERR(_xlfn.NUMBERVALUE(BR508))), "El valor de auxilios NO salariales debe ser un número válido. ", "")
)</f>
        <v/>
      </c>
      <c r="GX508" s="46">
        <f>IF($DS508,
IF( AND(BS508&lt;&gt;"", ISERR(_xlfn.NUMBERVALUE(BS508))), "El valor de bonos salariales debe ser un número válido. ", "")
)</f>
        <v/>
      </c>
      <c r="GY508" s="46">
        <f>IF($DS508,
IF( AND(BT508&lt;&gt;"", ISERR(_xlfn.NUMBERVALUE(BT508))), "El valor de bonos NO salariales debe ser un número válido. ", "")
)</f>
        <v/>
      </c>
      <c r="GZ508" s="46">
        <f>IF($DS508,
IF( AND(BU508&lt;&gt;"", ISERR(_xlfn.NUMBERVALUE(BU508))), "El valor de bonos salariales de alimentación debe ser un número válido. ", "")
)</f>
        <v/>
      </c>
      <c r="HA508" s="46">
        <f>IF($DS508,
IF( AND(BV508&lt;&gt;"", ISERR(_xlfn.NUMBERVALUE(BV508))), "El valor de bonos NO salariales de alimentación debe ser un número válido. ", "")
)</f>
        <v/>
      </c>
      <c r="HB508" s="46">
        <f>IF($DS508,
IF( AND(BW508&lt;&gt;"", ISERR(_xlfn.NUMBERVALUE(BW508))), "El valor de bonificaciones salariales debe ser un número válido. ", "")
)</f>
        <v/>
      </c>
      <c r="HC508" s="46">
        <f>IF($DS508,
IF( AND(BX508&lt;&gt;"", ISERR(_xlfn.NUMBERVALUE(BX508))), "El valor de bonificaciones NO salariales debe ser un número válido. ", "")
)</f>
        <v/>
      </c>
      <c r="HD508" s="46">
        <f>IF($DS508,
IF( AND(BY508&lt;&gt;"", ISERR(_xlfn.NUMBERVALUE(BY508))), "El valor de compensaciones ordinarias debe ser un número válido. ", "")
)</f>
        <v/>
      </c>
      <c r="HE508" s="46">
        <f>IF($DS508,
IF( AND(BZ508&lt;&gt;"", ISERR(_xlfn.NUMBERVALUE(BZ508))), "El valor de compensaciones extraordinarias debe ser un número válido. ", "")
)</f>
        <v/>
      </c>
      <c r="HF508" s="46">
        <f>IF($DS508,
IF( AND(CA508&lt;&gt;"", ISERR(_xlfn.NUMBERVALUE(CA508))), "El valor de comisiones debe ser un número válido. ", "")
)</f>
        <v/>
      </c>
      <c r="HG508" s="46">
        <f>IF($DS508,
IF( AND(CB508&lt;&gt;"", ISERR(_xlfn.NUMBERVALUE(CB508))), "El valor de ausencia por huega debe ser un número válido. ", "")
)</f>
        <v/>
      </c>
      <c r="HH508" s="46">
        <f>IF($DS508,
IF( AND(CC508&lt;&gt;"", ISERR(_xlfn.NUMBERVALUE(CC508))), "El valor de anticipos debe ser un número válido. ", "")
)</f>
        <v/>
      </c>
      <c r="HI508" s="46">
        <f>IF($DS508,
IF( AND(CD508&lt;&gt;"", ISERR(_xlfn.NUMBERVALUE(CD508))), "El valor de pagos a terceros debe ser un número válido. ", "")
)</f>
        <v/>
      </c>
      <c r="HJ508" s="46">
        <f>IF($DS508,
IF( AND(CE508&lt;&gt;"", ISERR(_xlfn.NUMBERVALUE(CE508))), "El valor de dotación debe ser un número válido. ", "")
)</f>
        <v/>
      </c>
      <c r="HK508" s="46">
        <f>IF($DS508,
IF( AND(CF508&lt;&gt;"", ISERR(_xlfn.NUMBERVALUE(CF508))), "El valor de apoyo sostenibilidad debe ser un número válido. ", "")
)</f>
        <v/>
      </c>
      <c r="HL508" s="46">
        <f>IF($DS508,
IF( AND(CG508&lt;&gt;"", ISERR(_xlfn.NUMBERVALUE(CG508))), "El valor de teletrabajo debe ser un número válido. ", "")
)</f>
        <v/>
      </c>
      <c r="HM508" s="46">
        <f>IF($DS508,
IF( AND(CH508&lt;&gt;"", ISERR(_xlfn.NUMBERVALUE(CH508))), "El valor de bonificación de retiro debe ser un número válido. ", "")
)</f>
        <v/>
      </c>
      <c r="HN508" s="46">
        <f>IF($DS508,
IF( AND(CI508&lt;&gt;"", ISERR(_xlfn.NUMBERVALUE(CI508))), "El valor de indemnización de retiro debe ser un número válido. ", "")
)</f>
        <v/>
      </c>
      <c r="HO508" s="46">
        <f>IF($DS508,
IF( AND(CJ508&lt;&gt;"", ISERR(_xlfn.NUMBERVALUE(CJ508))), "El valor de reintegros debe ser un número válido. ", "")
)</f>
        <v/>
      </c>
      <c r="HP508" s="46">
        <f>CONCATENATE(CK508,CL508,CM508)&lt;&gt;""</f>
        <v/>
      </c>
      <c r="HQ508" s="46">
        <f>IF(AND($DS508,HP508),
IF(CK508="","Debes escribir la descripción de otro concepto no categorizado. ",""),
""
)</f>
        <v/>
      </c>
      <c r="HR508" s="46">
        <f>IF(AND($DS508,HP508),
IF(CONCATENATE(CL508,CM508)="","Debes escribir al menos un valor de concepto no categorizado (salarial o no salarial). ",
IF(ISERR(_xlfn.NUMBERVALUE(CL508)),"El valor salarial concepto no categorizado debe ser un número válido. ","")
),
""
)</f>
        <v/>
      </c>
      <c r="HS508" s="46">
        <f>IF(AND($DS508,HP508),
IF(CONCATENATE(CL508,CM508)="","Debes escribir al menos un valor de concepto no categorizado (salarial o no salarial). ",
IF(ISERR(_xlfn.NUMBERVALUE(CM508)),"El valor NO salarial concepto no categorizado debe ser un número válido. ","")
),
""
)</f>
        <v/>
      </c>
      <c r="HT508" s="46">
        <f>IF($DS508,
IF(CN508="","Debes escribir el porcentaje del aporte a salud. ",
IF( ISERR(_xlfn.NUMBERVALUE(CN508)), "El valor del porcentaje del aporte a salud debe ser un número válido. ", "")
)
)</f>
        <v/>
      </c>
      <c r="HU508" s="46">
        <f>IF($DS508,
IF(CO508="","Debes escribir el valor del aporte a salud. ",
IF( ISERR(_xlfn.NUMBERVALUE(CO508)), "El valor del aporte a salud debe ser un número válido. ", "")
)
)</f>
        <v/>
      </c>
      <c r="HV508" s="46">
        <f>IF($DS508,
IF( AND(CP508&lt;&gt;"", ISERR(_xlfn.NUMBERVALUE(CP508))), "El valor plan complementario debe ser un número válido. ", "")
)</f>
        <v/>
      </c>
      <c r="HW508" s="46">
        <f>IF($DS508,
IF(CQ508="","Debes escribir el porcentaje del aporte a pensión. ",
IF( ISERR(_xlfn.NUMBERVALUE(CQ508)), "El valor del porcentaje del aporte a pensión debe ser un número válido. ", "")
)
)</f>
        <v/>
      </c>
      <c r="HX508" s="46">
        <f>IF($DS508,
IF(CR508="","Debes escribir el valor del aporte a pensión. ",
IF( ISERR(_xlfn.NUMBERVALUE(CR508)), "El valor del aporte a salud debe ser un número válido. ", "")
)
)</f>
        <v/>
      </c>
      <c r="HY508" s="46">
        <f>IF($DS508,
IF( AND(CS508&lt;&gt;"", ISERR(_xlfn.NUMBERVALUE(CS508))), "El valor pensión voluntaria debe ser un número válido. ", "")
)</f>
        <v/>
      </c>
      <c r="HZ508" s="46">
        <f>CONCATENATE(CT508,CU508,CV508,CW508)&lt;&gt;""</f>
        <v/>
      </c>
      <c r="IA508" s="46">
        <f>IF(AND($DS508,HZ508),
IF(CT508="","Debes escribir el % del fondo de seguridad pensional. ",
IF( ISERR(_xlfn.NUMBERVALUE(CT508)), "El % del fondo de seguridad debe ser un número válido. ", "")
),
""
)</f>
        <v/>
      </c>
      <c r="IB508" s="46">
        <f>IF(AND($DS508,HZ508),
IF(CU508="","Debes escribir el valor del aporte al fondo de solidaridad pensional. ",
IF( ISERR(_xlfn.NUMBERVALUE(CU508)), "El valor del aporte al fondo de solidaridad pensional debe ser un número válido. ", "")
),
""
)</f>
        <v/>
      </c>
      <c r="IC508" s="46">
        <f>IF(AND($DS508,HZ508),
IF(CV508="","Debes escribir el % del fondo de subsistencia. ",
IF( ISERR(_xlfn.NUMBERVALUE(CV508)), "El % del fondo de subsistencia debe ser un número válido. ", "")
),
""
)</f>
        <v/>
      </c>
      <c r="ID508" s="46">
        <f>IF(AND($DS508,HZ508),
IF(CW508="","Debes escribir el valor del fondo de subsistencia. ",
IF( ISERR(_xlfn.NUMBERVALUE(CW508)), "El valor del fondo de subsistencia debe ser un número válido. ", "")
),
""
)</f>
        <v/>
      </c>
      <c r="IE508" s="46">
        <f>CONCATENATE(CX508,CY508)&lt;&gt;""</f>
        <v/>
      </c>
      <c r="IF508" s="46">
        <f>IF(AND($DS508,IE508),
IF(CX508="","Debes escribir el % de sindicato. ",
IF( ISERR(_xlfn.NUMBERVALUE(CX508)), "El % de sindicato debe ser un número válido. ", "")
),
""
)</f>
        <v/>
      </c>
      <c r="IG508" s="46">
        <f>IF(AND($DS508,IE508),
IF(CY508="","Debes escribir el valor del sindicato. ",
IF( ISERR(_xlfn.NUMBERVALUE(CY508)), "El valor del sindicato debe ser un número válido. ", "")
),
""
)</f>
        <v/>
      </c>
      <c r="IH508" s="46">
        <f>IF($DS508,
IF( AND(CZ508&lt;&gt;"", ISERR(_xlfn.NUMBERVALUE(CZ508))), "El valor de sanción pública debe ser un número válido. ", "")
)</f>
        <v/>
      </c>
      <c r="II508" s="46">
        <f>IF($DS508,
IF( AND(DA508&lt;&gt;"", ISERR(_xlfn.NUMBERVALUE(DA508))), "El valor de sanción privada debe ser un número válido. ", "")
)</f>
        <v/>
      </c>
      <c r="IJ508" s="46">
        <f>CONCATENATE(DB508,DC508)&lt;&gt;""</f>
        <v/>
      </c>
      <c r="IK508" s="46">
        <f>IF(AND($DS508,IJ508),
IF(DB508="","Debes escribir la descripción de libranza. ",""),
""
)</f>
        <v/>
      </c>
      <c r="IL508" s="46">
        <f>IF(AND($DS508,IJ508),
IF(DC508="","Debes escribir la cuota libranza. ",
IF(ISERR(_xlfn.NUMBERVALUE(DC508)),"El valor de la cuota libranza debe ser un número válido. ","")
),
""
)</f>
        <v/>
      </c>
      <c r="IM508" s="46">
        <f>IF($DS508,
IF( AND(DD508&lt;&gt;"", ISERR(_xlfn.NUMBERVALUE(DD508))), "El valor de pagos a terceros debe ser un número válido. ", "")
)</f>
        <v/>
      </c>
      <c r="IN508" s="46">
        <f>IF($DS508,
IF( AND(DE508&lt;&gt;"", ISERR(_xlfn.NUMBERVALUE(DE508))), "El valor de anticipos debe ser un número válido. ", "")
)</f>
        <v/>
      </c>
      <c r="IO508" s="46">
        <f>IF($DS508,
IF( AND(DF508&lt;&gt;"", ISERR(_xlfn.NUMBERVALUE(DF508))), "El valor de AFC debe ser un número válido. ", "")
)</f>
        <v/>
      </c>
      <c r="IP508" s="46">
        <f>IF($DS508,
IF( AND(DG508&lt;&gt;"", ISERR(_xlfn.NUMBERVALUE(DG508))), "El valor de rete-fuente debe ser un número válido. ", "")
)</f>
        <v/>
      </c>
      <c r="IQ508" s="46">
        <f>IF($DS508,
IF( AND(DH508&lt;&gt;"", ISERR(_xlfn.NUMBERVALUE(DH508))), "El valor de cooperativa de trabajo debe ser un número válido. ", "")
)</f>
        <v/>
      </c>
      <c r="IR508" s="46">
        <f>IF($DS508,
IF( AND(DI508&lt;&gt;"", ISERR(_xlfn.NUMBERVALUE(DI508))), "El valor de embargo fiscal debe ser un número válido. ", "")
)</f>
        <v/>
      </c>
      <c r="IS508" s="46">
        <f>IF($DS508,
IF( AND(DJ508&lt;&gt;"", ISERR(_xlfn.NUMBERVALUE(DJ508))), "El valor de educación debe ser un número válido. ", "")
)</f>
        <v/>
      </c>
      <c r="IT508" s="46">
        <f>IF($DS508,
IF( AND(DK508&lt;&gt;"", ISERR(_xlfn.NUMBERVALUE(DK508))), "El valor de reintegro debe ser un número válido. ", "")
)</f>
        <v/>
      </c>
      <c r="IU508" s="46">
        <f>IF($DS508,
IF( AND(DL508&lt;&gt;"", ISERR(_xlfn.NUMBERVALUE(DL508))), "El valor de deuda debe ser un número válido. ", "")
)</f>
        <v/>
      </c>
      <c r="IV508" s="46">
        <f>IF($DS508,
IF( AND(DM508&lt;&gt;"", ISERR(_xlfn.NUMBERVALUE(DM508))), "El valor de otras deducciones debe ser un número válido. ", "")
)</f>
        <v/>
      </c>
      <c r="IW508" s="46">
        <f>IF($DS508,
IF(DN508="","Debes escribir el valor de los devengos totales. ",
IF( ISERR(_xlfn.NUMBERVALUE(DN508)), "El valor de los devengos totales debe ser un número válido. ", "")
)
)</f>
        <v/>
      </c>
      <c r="IX508" s="46">
        <f>IF($DS508,
IF(DO508="","Debes escribir el valor de las deducciones totales. ",
IF( ISERR(_xlfn.NUMBERVALUE(DO508)), "El valor de las deducciones totales debe ser un número válido. ", "")
)
)</f>
        <v/>
      </c>
      <c r="IY508" s="46">
        <f>IF($DS508,
IF(DP508="","Debes escribir el valor del salario total. ",
IF( ISERR(_xlfn.NUMBERVALUE(DP508)), "El valor del salario total debe ser un número válido. ", "")
)
)</f>
        <v/>
      </c>
    </row>
    <row r="509">
      <c r="B509" s="48" t="n">
        <v>497</v>
      </c>
      <c r="C509" s="61">
        <f>IF(AND(DS509,DP509&lt;&gt;""),
IF(DQ509="","OK","Error"),
""
)</f>
        <v/>
      </c>
      <c r="D509" s="53" t="n"/>
      <c r="E509" s="52" t="n"/>
      <c r="F509" s="112" t="n"/>
      <c r="G509" s="52" t="n"/>
      <c r="H509" s="53" t="n"/>
      <c r="I509" s="52" t="n"/>
      <c r="J509" s="52" t="n"/>
      <c r="K509" s="53" t="n"/>
      <c r="L509" s="55" t="n"/>
      <c r="M509" s="108" t="n"/>
      <c r="N509" s="56" t="n"/>
      <c r="O509" s="52" t="n"/>
      <c r="P509" s="52" t="n"/>
      <c r="Q509" s="52" t="n"/>
      <c r="R509" s="52" t="n"/>
      <c r="S509" s="52" t="n"/>
      <c r="T509" s="53" t="n"/>
      <c r="U509" s="52" t="n"/>
      <c r="V509" s="52" t="n"/>
      <c r="W509" s="55" t="n"/>
      <c r="X509" s="55" t="n"/>
      <c r="Y509" s="52" t="n"/>
      <c r="Z509" s="55" t="n"/>
      <c r="AA509" s="52" t="n"/>
      <c r="AB509" s="53" t="n"/>
      <c r="AC509" s="53" t="n"/>
      <c r="AD509" s="53" t="n"/>
      <c r="AE509" s="177" t="n"/>
      <c r="AF509" s="113" t="n"/>
      <c r="AG509" s="177" t="n"/>
      <c r="AH509" s="178" t="n"/>
      <c r="AI509" s="178" t="n"/>
      <c r="AJ509" s="178" t="n"/>
      <c r="AK509" s="114" t="n"/>
      <c r="AL509" s="178" t="n"/>
      <c r="AM509" s="114" t="n"/>
      <c r="AN509" s="178" t="n"/>
      <c r="AO509" s="114" t="n"/>
      <c r="AP509" s="178" t="n"/>
      <c r="AQ509" s="114" t="n"/>
      <c r="AR509" s="178" t="n"/>
      <c r="AS509" s="114" t="n"/>
      <c r="AT509" s="178" t="n"/>
      <c r="AU509" s="114" t="n"/>
      <c r="AV509" s="178" t="n"/>
      <c r="AW509" s="114" t="n"/>
      <c r="AX509" s="178" t="n"/>
      <c r="AY509" s="114" t="n"/>
      <c r="AZ509" s="178" t="n"/>
      <c r="BA509" s="114" t="n"/>
      <c r="BB509" s="178" t="n"/>
      <c r="BC509" s="114" t="n"/>
      <c r="BD509" s="178" t="n"/>
      <c r="BE509" s="178" t="n"/>
      <c r="BF509" s="178" t="n"/>
      <c r="BG509" s="59" t="n"/>
      <c r="BH509" s="178" t="n"/>
      <c r="BI509" s="114" t="n"/>
      <c r="BJ509" s="53" t="n"/>
      <c r="BK509" s="178" t="n"/>
      <c r="BL509" s="114" t="n"/>
      <c r="BM509" s="178" t="n"/>
      <c r="BN509" s="114" t="n"/>
      <c r="BO509" s="178" t="n"/>
      <c r="BP509" s="178" t="n"/>
      <c r="BQ509" s="178" t="n"/>
      <c r="BR509" s="178" t="n"/>
      <c r="BS509" s="178" t="n"/>
      <c r="BT509" s="178" t="n"/>
      <c r="BU509" s="178" t="n"/>
      <c r="BV509" s="178" t="n"/>
      <c r="BW509" s="178" t="n"/>
      <c r="BX509" s="178" t="n"/>
      <c r="BY509" s="178" t="n"/>
      <c r="BZ509" s="178" t="n"/>
      <c r="CA509" s="178" t="n"/>
      <c r="CB509" s="178" t="n"/>
      <c r="CC509" s="178" t="n"/>
      <c r="CD509" s="178" t="n"/>
      <c r="CE509" s="178" t="n"/>
      <c r="CF509" s="178" t="n"/>
      <c r="CG509" s="178" t="n"/>
      <c r="CH509" s="178" t="n"/>
      <c r="CI509" s="178" t="n"/>
      <c r="CJ509" s="178" t="n"/>
      <c r="CK509" s="53" t="n"/>
      <c r="CL509" s="178" t="n"/>
      <c r="CM509" s="178" t="n"/>
      <c r="CN509" s="60" t="n"/>
      <c r="CO509" s="177" t="n"/>
      <c r="CP509" s="178" t="n"/>
      <c r="CQ509" s="60" t="n"/>
      <c r="CR509" s="177" t="n"/>
      <c r="CS509" s="178" t="n"/>
      <c r="CT509" s="59" t="n"/>
      <c r="CU509" s="178" t="n"/>
      <c r="CV509" s="59" t="n"/>
      <c r="CW509" s="178" t="n"/>
      <c r="CX509" s="59" t="n"/>
      <c r="CY509" s="178" t="n"/>
      <c r="CZ509" s="178" t="n"/>
      <c r="DA509" s="178" t="n"/>
      <c r="DB509" s="53" t="n"/>
      <c r="DC509" s="178" t="n"/>
      <c r="DD509" s="178" t="n"/>
      <c r="DE509" s="178" t="n"/>
      <c r="DF509" s="178" t="n"/>
      <c r="DG509" s="178" t="n"/>
      <c r="DH509" s="178" t="n"/>
      <c r="DI509" s="178" t="n"/>
      <c r="DJ509" s="178" t="n"/>
      <c r="DK509" s="178" t="n"/>
      <c r="DL509" s="178" t="n"/>
      <c r="DM509" s="178" t="n"/>
      <c r="DN509" s="177" t="n"/>
      <c r="DO509" s="177" t="n"/>
      <c r="DP509" s="177" t="n"/>
      <c r="DQ509" s="76">
        <f>IF(AND(DS509,DP509&lt;&gt;""),
CONCATENATE(DT509,DU509,DV509,DW509,DX509,DY509,DZ509,EA509,EB509,EC509,ED509,EE509,EF509,EG509,EH509,EI509,EJ509,EK509,EL509,EM509,EN509,EO509,EP509,EQ509,ES509,ET509,EU509,EV509,EW509,EX509,EY509,EZ509,FA509,FC509,FD509,FF509,FG509,FI509,FJ509,FL509,FM509,FO509,FP509,FR509,FS509,FU509,FV509,FX509,FY509,GA509,GB509,GD509,GE509,GF509,GH509,GI509,GJ509,GL509,GM509,GN509,GP509,GQ509,GS509,GT509,GU509,GV509,GW509,GX509,GY509,GZ509,HA509,HB509,HC509,HD509,HE509,HF509,HG509,HH509,HI509,HJ509,HK509,HL509,HM509,HN509,HO509,HQ509,HR509,HS509,HT509,HU509,HV509,HW509,HX509,HY509,IA509,IB509,IC509,ID509,IF509,IG509,IH509,II509,IK509,IL509,IM509,IN509,IO509,IP509,IQ509,IR509,IS509,IT509,IU509,IV509,IW509,IX509,IY509,IZ509),
""
)</f>
        <v/>
      </c>
      <c r="DR509" s="53" t="n"/>
      <c r="DS509" s="46">
        <f>CONCATENATE(D509,$E509,$F509,$G509,H509,$I509,$J509,K509,$L509,$M509,N509,$O509,$P509,$Q509,$R509,$S509,T509,$U509,$V509,$W509,$X509,$Y509,$Z509,$AA509,AB509,AC509,AD509,$AE509,$AF509,$AG509,AH509,AI509,AJ509,AK509,AL509,AM509,AN509,AO509,AP509,AQ509,AR509,AS509,AT509,AU509,AV509,AW509,AX509,AY509,AZ509,BA509,BB509,BC509,BD509,BE509,BF509,BG509,BH509,BI509,BJ509,BK509,BL509,BM509,BN509,BO509,BP509,BQ509,BR509,BS509,BT509,BU509,BV509,BW509,BX509,BY509,BZ509,CA509,CB509,CC509,CD509,CE509,CF509,CG509,CH509,CI509,CJ509,CK509,CL509,CM509,$CN509,$CO509,CP509,$CQ509,$CR509,CS509,CT509,CU509,CV509,CW509,CX509,CY509,CZ509,DA509,DB509,DC509,DD509,DE509,DF509,DG509,DH509,DI509,DJ509,DK509,DL509,DM509,$DN509,$DO509,$DP509,DR509)&lt;&gt;""</f>
        <v/>
      </c>
      <c r="DT509" s="46">
        <f>IF(AND($DS509,$E$4&lt;&gt;""),
IF(LEFT($E$4,2) = "1.",
IF(D509&lt;&gt;"","El CUNE sólo se envía en operaciones de novedad o ajuste. ",""),
IF(D509="","Debes escribir un CUNE válido para realizar operaciones de novedad o ajuste. ","")),
""
)</f>
        <v/>
      </c>
      <c r="DU509" s="46">
        <f>IF($DS509,
IF(E509="","Debes seleccionar el tipo de documento del empleado. ",
IF(_xlfn.IFNA(VLOOKUP(E509,TIPO_DE_DOCUMENTO,1,FALSE),-1)=-1,"El tipo de documento no es válido (por favor seleccionarlo de la lista). ","")
)
)</f>
        <v/>
      </c>
      <c r="DV509" s="46">
        <f>IF($DS509,
IF(F509="","Debes escribir el número de documento del empleado. ","")
)</f>
        <v/>
      </c>
      <c r="DW509" s="46">
        <f>IF($DS509,
IF(G509="","Debes escribir el primer nombre del empleado. ","")
)</f>
        <v/>
      </c>
      <c r="DY509" s="46">
        <f>IF($DS509,
IF(I509="","Debes escribir el primer apellido del empleado. ","")
)</f>
        <v/>
      </c>
      <c r="DZ509" s="46">
        <f>IF($DS509,
IF(J509="","Debes escribir el segundo apellido del empleado. ","")
)</f>
        <v/>
      </c>
      <c r="EB509" s="46">
        <f>IF($DS509,
IF(L509="","Debes escribir la fecha de ingreso del empleado. ",
IF(ISERR(DATE(YEAR(L509),MONTH(L509),DAY(L509))), "El valor ingresado en fecha de ingreso no tiene un formato válido. ","")
)
)</f>
        <v/>
      </c>
      <c r="EC509" s="46">
        <f>IF($DS509,
IF(M509="","Debes escribir el tiempo laborado. ",
IF( IFERROR(INT(M509),1.1) &lt;&gt; IFERROR(_xlfn.NUMBERVALUE(M509),1), "El valor de los días trabajados debe ser un número entero. ", "")
)
)</f>
        <v/>
      </c>
      <c r="ED509" s="46">
        <f>IF($DS509,
IF( AND(N509&lt;&gt;"", ISERR(DATE(YEAR(N509),MONTH(N509),DAY(N509))) ), "El valor ingresado en fecha de ingreso no tiene un formato válido. ",
IF( AND(N509&lt;&gt;"", $E$6&lt;&gt;"", DATE(YEAR(N509), MONTH(N509), 1) &lt;&gt; IFERROR(DATE(MID($E$6, 1, 4), MID($E$6, 6, 2),1), "1/1/1900") ), "La fecha de retiro debe estar dentro del período liquidado. ", "")
)
)</f>
        <v/>
      </c>
      <c r="EE509" s="46">
        <f>IF($DS509,
IF(O509="","Debes seleccionar el tipo de trabajador. ",
IF(_xlfn.IFNA(VLOOKUP(O509,TIPO_DE_TRABAJADOR,1,FALSE),-1)=-1,"El tipo de trabajador no es válido (por favor seleccionarlo de la lista). ","")
)
)</f>
        <v/>
      </c>
      <c r="EF509" s="46">
        <f>IF($DS509,
IF(P509="","Debes seleccionar si es un trabajador dependiente pensionado por vejez. ",
IF(_xlfn.IFNA(VLOOKUP(P509,SUBTIPO_DE_TRABAJADOR,1,FALSE),-1)=-1,"El tipo de trabajador dependiente pensionado por vejez no es válido (por favor seleccionarlo de la lista). ","")
)
)</f>
        <v/>
      </c>
      <c r="EG509" s="46">
        <f>IF($DS509,
IF(Q509="","Debes seleccionar el tipo de contrato del trabajador. ",
IF(_xlfn.IFNA(VLOOKUP(Q509,TIPO_DE_CONTRATO,1,FALSE),-1)=-1,"El tipo de contrato del trabajador no es válido (por favor seleccionarlo de la lista). ","")
)
)</f>
        <v/>
      </c>
      <c r="EH509" s="46">
        <f>IF($DS509,
IF(R509="","Debes seleccionar si es un salario integral. ",
IF(_xlfn.IFNA(VLOOKUP(R509,SI_NO,1,FALSE),-1)=-1,"Valor no válido para salario integral (por favor seleccionarlo de la lista). ","")
)
)</f>
        <v/>
      </c>
      <c r="EI509" s="46">
        <f>IF($DS509,
IF(S509="","Debes seleccionar si el trabajador realiza actividades de riesgo. ",
IF(_xlfn.IFNA(VLOOKUP(S509,SI_NO,1,FALSE),-1)=-1,"Valor no válido para actividad de alto riesgo (por favor seleccionarlo de la lista). ","")
)
)</f>
        <v/>
      </c>
      <c r="EK509" s="46">
        <f>IF($DS509,
IF(U509="","Debes escribir el código del municipio de residencia del trabajador. ",
IF(_xlfn.IFNA(VLOOKUP(U509,MUNICIPIO,1,FALSE),-1)=-1,"El municipio de residencia del trabajador es inválido (por favor seleccionarlo de la lista). ","")
)
)</f>
        <v/>
      </c>
      <c r="EL509" s="46">
        <f>IF($DS509,
IF(V509="","Debes escribir el la dirección de residendia del trabajador. ","")
)</f>
        <v/>
      </c>
      <c r="EM509" s="46">
        <f>IF($DS509,
IF(W509="","Debes escribir la fecha de inicio de la liquidación. ",
IF(ISERR(DATE(YEAR(W509),MONTH(W509),DAY(W509))),"El valor ingresado en fecha de inicio de liquidación no tiene un formato válido. ",
IF( AND($E$6&lt;&gt;"", DATE(YEAR(W509), MONTH(W509), 1) &lt;&gt; IFERROR(DATE(MID($E$6, 1, 4), MID($E$6, 6, 2),1), "1/1/1900") ), "La fecha de inicio de la liquidación debe estar dentro del período liquidado. ", "")
)
)
)</f>
        <v/>
      </c>
      <c r="EN509" s="46">
        <f>IF($DS509,
IF(X509="","Debes escribir la fecha de fin de la liquidación. ",
IF(ISERR(DATE(YEAR(X509),MONTH(X509),DAY(X509))),"El valor ingresado en fecha de fin de liquidación no tiene un formato válido. ",
IF( AND($E$6&lt;&gt;"", DATE(YEAR(X509), MONTH(X509), 1) &lt;&gt; IFERROR(DATE(MID($E$6, 1, 4), MID($E$6, 6, 2),1), "1/1/1900") ), "La fecha de fin de la liquidación debe estar dentro del período liquidado. ", "")
)
)
)</f>
        <v/>
      </c>
      <c r="EO509" s="46">
        <f>IF($DS509,
IF(Y509="","Debes escribir la frecuencia de pago del trabajador. ",
IF(_xlfn.IFNA(VLOOKUP(Y509,PERÍODO_DE_NÓMINA,1,FALSE),-1)=-1,"La frecuencia de pago es inválida (por favor seleccionarlo de la lista). ","")
)
)</f>
        <v/>
      </c>
      <c r="EP509" s="46">
        <f>IF($DS509,
IF(Z509="","Debes escribir la fecha de pago. ",
IF(ISERR(DATE(YEAR(Z509),MONTH(Z509),DAY(Z509))), "El valor ingresado en fecha de pago no tiene un formato válido. ","")
)
)</f>
        <v/>
      </c>
      <c r="EQ509" s="46">
        <f>IF($DS509,
IF(AA509="","Debes escribir el medio de pago. ",
IF(_xlfn.IFNA(VLOOKUP(AA509,MEDIOS_DE_PAGO,1,FALSE),-1)=-1,"El medio de pago es inválido (por favor seleccionarlo de la lista). ","")
)
)</f>
        <v/>
      </c>
      <c r="ER509" s="46">
        <f>OR(AA509='Tablas '!$T$4,AA509='Tablas '!$T$7,AA509='Tablas '!$T$8,AA509='Tablas '!$T$11)</f>
        <v/>
      </c>
      <c r="ES509" s="46">
        <f>IF(AND($DS509,ER509),
IF(AB509="","Debes escribir la entidad bancaria. ",""),
""
)</f>
        <v/>
      </c>
      <c r="ET509" s="46">
        <f>IF(AND($DS509,ER509),
IF(AC509="","Debes escribir el tipo de cuenta bancaria. ",
IF(_xlfn.IFNA(VLOOKUP(AC509,TIPO_DE_CUENTA,1,FALSE),-1)=-1,"El tipo de cuenta bancaria es inválida (por favor seleccionarlo de la lista). ","")
),
""
)</f>
        <v/>
      </c>
      <c r="EU509" s="46">
        <f>IF(AND($DS509,ER509),
IF(AD509="","Debes escribir el número de cuenta bancaria. ",""),
""
)</f>
        <v/>
      </c>
      <c r="EV509" s="46">
        <f>IF($DS509,
IF(AE509="","Debes escribir el valor del sueldo básico. ",
IF( ISERR(_xlfn.NUMBERVALUE(AE509)), "El valor del sueldo básico debe ser un número válido. ", "")
)
)</f>
        <v/>
      </c>
      <c r="EW509" s="46">
        <f>IF($DS509,
IF(AF509="","Debes escribir el número de días trabajados. ",
IF( IFERROR(INT(AF509),1.1) &lt;&gt; IFERROR(_xlfn.NUMBERVALUE(AF509),1), "La cantidad de días trabajados debe ser un número entero. ", "")
)
)</f>
        <v/>
      </c>
      <c r="EX509" s="46">
        <f>IF($DS509,
IF(AG509="","Debes escribir el valor del sueldo trabajado. ",
IF( ISERR(_xlfn.NUMBERVALUE(AG509)), "El valor del sueldo trabajado debe ser un número válido. ", "")
)
)</f>
        <v/>
      </c>
      <c r="EY509" s="46">
        <f>IF($DS509,
IF( AND(AH509&lt;&gt;"", ISERR(_xlfn.NUMBERVALUE(AH509))), "El valor del auxilio de transporte debe ser un número válido. ", "")
)</f>
        <v/>
      </c>
      <c r="EZ509" s="46">
        <f>IF($DS509,
IF( AND(AI509&lt;&gt;"", ISERR(_xlfn.NUMBERVALUE(AI509))), "El valor de viáticos salariales debe ser un número válido. ", "")
)</f>
        <v/>
      </c>
      <c r="FA509" s="46">
        <f>IF($DS509,
IF( AND(AJ509&lt;&gt;"", ISERR(_xlfn.NUMBERVALUE(AJ509))), "El valor de viáticos NO salariales debe ser un número válido. ", "")
)</f>
        <v/>
      </c>
      <c r="FB509" s="46">
        <f>CONCATENATE(AK509,AL509)&lt;&gt;""</f>
        <v/>
      </c>
      <c r="FC509" s="46">
        <f>IF(AND($DS509,FB509),
IF(AK509="","Debes escribir el número de horas extras diurnas. ",
IF( IFERROR(INT(AK509),1.1) &lt;&gt; IFERROR(_xlfn.NUMBERVALUE(AK509),1), "La cantidad de horas extras diurnas debe ser un número entero. ", "")
),
""
)</f>
        <v/>
      </c>
      <c r="FD509" s="46">
        <f>IF(AND($DS509,FB509),
IF(AL509="","Debes escribir el valor de las horas extras diurnas. ",
IF( ISERR(_xlfn.NUMBERVALUE(AL509)), "El valor de las horas extras duirnas debe ser un número válido. ", "")
),
""
)</f>
        <v/>
      </c>
      <c r="FE509" s="46">
        <f>CONCATENATE(AM509,AN509)&lt;&gt;""</f>
        <v/>
      </c>
      <c r="FF509" s="46">
        <f>IF(AND($DS509,FE509),
IF(AM509="","Debes escribir el número de horas extras nocturnas. ",
IF( IFERROR(INT(AM509),1.1) &lt;&gt; IFERROR(_xlfn.NUMBERVALUE(AM509),1), "La cantidad de horas extras nocturnas debe ser un número entero. ", "")
),
""
)</f>
        <v/>
      </c>
      <c r="FG509" s="46">
        <f>IF(AND($DS509,FE509),
IF(AN509="","Debes escribir el valor de las horas extras nocturnas. ",
IF( ISERR(_xlfn.NUMBERVALUE(AN509)), "El valor de las horas extras nocturnas debe ser un número válido. ", "")
),
""
)</f>
        <v/>
      </c>
      <c r="FH509" s="46">
        <f>CONCATENATE(AO509,AP509)&lt;&gt;""</f>
        <v/>
      </c>
      <c r="FI509" s="46">
        <f>IF(AND($DS509,FH509),
IF(AO509="","Debes escribir el número de horas extras diurnas dominicales y festivas. ",
IF( IFERROR(INT(AO509),1.1) &lt;&gt; IFERROR(_xlfn.NUMBERVALUE(AO509),1), "La cantidad de horas extras diurnas dominicales y festivas debe ser un número entero. ", "")
),
""
)</f>
        <v/>
      </c>
      <c r="FJ509" s="46">
        <f>IF(AND($DS509,FH509),
IF(AP509="","Debes escribir el valor de las horas extras diurnas dominicales y festivas. ",
IF( ISERR(_xlfn.NUMBERVALUE(AP509)), "El valor de las horas extras diurnas dominicales y festivas debe ser un número válido. ", "")
),
""
)</f>
        <v/>
      </c>
      <c r="FK509" s="46">
        <f>CONCATENATE(AQ509,AR509)&lt;&gt;""</f>
        <v/>
      </c>
      <c r="FL509" s="46">
        <f>IF(AND($DS509,FK509),
IF(AQ509="","Debes escribir el número de horas extras nocturnas dominicales y festivas. ",
IF( IFERROR(INT(AQ509),1.1) &lt;&gt; IFERROR(_xlfn.NUMBERVALUE(AQ509),1), "La cantidad de horas extras nocturnas dominicales y festivas debe ser un número entero. ", "")
),
""
)</f>
        <v/>
      </c>
      <c r="FM509" s="46">
        <f>IF(AND($DS509,FK509),
IF(AR509="","Debes escribir el valor de las horas extras nocturnas dominicales y festivas. ",
IF( ISERR(_xlfn.NUMBERVALUE(AR509)), "El valor de las horas extras nocturnas dominicales y festivas debe ser un número válido. ", "")
),
""
)</f>
        <v/>
      </c>
      <c r="FN509" s="46">
        <f>CONCATENATE(AS509,AT509)&lt;&gt;""</f>
        <v/>
      </c>
      <c r="FO509" s="46">
        <f>IF(AND($DS509,FN509),
IF(AS509="","Debes escribir el número de horas recargo nocturno. ",
IF( IFERROR(INT(AS509),1.1) &lt;&gt; IFERROR(_xlfn.NUMBERVALUE(AS509),1), "La cantidad de horas recargo nocturno debe ser un número entero. ", "")
),
""
)</f>
        <v/>
      </c>
      <c r="FP509" s="46">
        <f>IF(AND($DS509,FN509),
IF(AT509="","Debes escribir el valor de las horas recargo nocturno. ",
IF( ISERR(_xlfn.NUMBERVALUE(AT509)), "El valor de las horas recargo nocturno debe ser un número válido. ", "")
),
""
)</f>
        <v/>
      </c>
      <c r="FQ509" s="46">
        <f>CONCATENATE(AU509,AV509)&lt;&gt;""</f>
        <v/>
      </c>
      <c r="FR509" s="46">
        <f>IF(AND($DS509,FQ509),
IF(AU509="","Debes escribir el número de horas recargo diurno dominical y festivo. ",
IF( IFERROR(INT(AU509),1.1) &lt;&gt; IFERROR(_xlfn.NUMBERVALUE(AU509),1), "La cantidad de horas recargo diurno dominical y festivo debe ser un número entero. ", "")
),
""
)</f>
        <v/>
      </c>
      <c r="FS509" s="46">
        <f>IF(AND($DS509,FQ509),
IF(AV509="","Debes escribir el valor de las horas recargo diurno dominical y festivo. ",
IF( ISERR(_xlfn.NUMBERVALUE(AV509)), "El valor de las horas recargo diurno dominical y festivo debe ser un número válido. ", "")
),
""
)</f>
        <v/>
      </c>
      <c r="FT509" s="46">
        <f>CONCATENATE(AW509,AX509)&lt;&gt;""</f>
        <v/>
      </c>
      <c r="FU509" s="46">
        <f>IF(AND($DS509,FT509),
IF(AW509="","Debes escribir el número de horas recargo nocturno dominical y festivo. ",
IF( IFERROR(INT(AW509),1.1) &lt;&gt; IFERROR(_xlfn.NUMBERVALUE(AW509),1), "La cantidad de horas recargo nocturno dominical y festivo debe ser un número entero. ", "")
),
""
)</f>
        <v/>
      </c>
      <c r="FV509" s="46">
        <f>IF(AND($DS509,FT509),
IF(AX509="","Debes escribir el valor de las horas recargo nocturno dominical y festivo. ",
IF( ISERR(_xlfn.NUMBERVALUE(AX509)), "El valor de las horas recargo nocturno dominical y festivo debe ser un número válido. ", "")
),
""
)</f>
        <v/>
      </c>
      <c r="FW509" s="46">
        <f>CONCATENATE(AY509,AZ509)&lt;&gt;""</f>
        <v/>
      </c>
      <c r="FX509" s="46">
        <f>IF(AND($DS509,FW509),
IF(AY509="","Debes escribir el número de días de vacaciones comunes. ",
IF( IFERROR(INT(AY509),1.1) &lt;&gt; IFERROR(_xlfn.NUMBERVALUE(AY509),1), "La cantidad de días de vacaciones comunes debe ser un número entero. ", "")
),
""
)</f>
        <v/>
      </c>
      <c r="FY509" s="46">
        <f>IF(AND($DS509,FW509),
IF(AZ509="","Debes escribir el valor de las vacaciones comunes. ",
IF( ISERR(_xlfn.NUMBERVALUE(AZ509)), "El valor de las vacaciones comunes debe ser un número válido. ", "")
),
""
)</f>
        <v/>
      </c>
      <c r="FZ509" s="46">
        <f>CONCATENATE(BA509,BB509)&lt;&gt;""</f>
        <v/>
      </c>
      <c r="GA509" s="46">
        <f>IF(AND($DS509,FZ509),
IF(BA509="","Debes escribir el número de días de vacaciones compensadas. ",
IF( IFERROR(INT(BA509),1.1) &lt;&gt; IFERROR(_xlfn.NUMBERVALUE(BA509),1), "La cantidad de días de vacaciones compensadas debe ser un número entero. ", "")
),
""
)</f>
        <v/>
      </c>
      <c r="GB509" s="46">
        <f>IF(AND($DS509,FZ509),
IF(BB509="","Debes escribir el valor de las vacaciones compensadas. ",
IF( ISERR(_xlfn.NUMBERVALUE(BB509)), "El valor de las vacaciones compensadas debe ser un número válido. ", "")
),
""
)</f>
        <v/>
      </c>
      <c r="GC509" s="46">
        <f>CONCATENATE(BC509,BD509)&lt;&gt;""</f>
        <v/>
      </c>
      <c r="GD509" s="46">
        <f>IF(AND($DS509,GC509),
IF(BC509="","Debes escribir el número de días de prima salarial. ",
IF( IFERROR(INT(BC509),1.1) &lt;&gt; IFERROR(_xlfn.NUMBERVALUE(BC509),1), "La cantidad de días de prima salarial debe ser un número entero. ", "")
),
""
)</f>
        <v/>
      </c>
      <c r="GE509" s="46">
        <f>IF(AND($DS509,GC509),
IF(BD509="","Debes escribir el valor de los días de prima salarial. ",
IF( ISERR(_xlfn.NUMBERVALUE(BD509)), "El valor de los días de prima salarial debe ser un número válido. ", "")
),
""
)</f>
        <v/>
      </c>
      <c r="GF509" s="46">
        <f>IF($DS509,
IF( AND(BE509&lt;&gt;"", ISERR(_xlfn.NUMBERVALUE(BE509))), "El valor de la prima NO saliarial debe ser un número válido. ", "")
)</f>
        <v/>
      </c>
      <c r="GG509" s="46">
        <f>CONCATENATE(BF509,BG509,BH509)&lt;&gt;""</f>
        <v/>
      </c>
      <c r="GH509" s="46">
        <f>IF(AND($DS509,GG509),
IF(BF509="","Debes escribir el valor de las cesantías. ",
IF( ISERR(_xlfn.NUMBERVALUE(BF509)), "El valor de las cesantías debe ser un número válido. ", "")
),
""
)</f>
        <v/>
      </c>
      <c r="GI509" s="46">
        <f>IF(AND($DS509,GG509),
IF(BG509="","Debes escribir el % de cesantías. ",
IF( ISERR(_xlfn.NUMBERVALUE(BG509)), "El % de cesantías debe ser un número válido. ", "")
),
""
)</f>
        <v/>
      </c>
      <c r="GJ509" s="46">
        <f>IF(AND($DS509,GG509),
IF(BH509="","Debes escribir el valor de intereses de cesantías. ",
IF( ISERR(_xlfn.NUMBERVALUE(BH509)), "El valor de intereses de cesantías debe ser un número válido. ", "")
),
""
)</f>
        <v/>
      </c>
      <c r="GK509" s="46">
        <f>CONCATENATE(BI509,BJ509,BK509)&lt;&gt;""</f>
        <v/>
      </c>
      <c r="GL509" s="46">
        <f>IF(AND($DS509,GK509),
IF(BI509="","Debes escribir el número de días de incapacidad. ",
IF( IFERROR(INT(BI509),1.1) &lt;&gt; IFERROR(_xlfn.NUMBERVALUE(BI509),1), "La cantidad de días de incapacidad debe ser un número entero. ", "")
),
""
)</f>
        <v/>
      </c>
      <c r="GM509" s="46">
        <f>IF(AND($DS509,GK509),
IF(BJ509="","Debes escribir el tipo de incapacidad. ",
IF(_xlfn.IFNA(VLOOKUP(BJ509,TIPO_DE_INCAPACIDAD,1,FALSE),-1)=-1,"El tipo de incapacidad es inválida (por favor seleccionarlo de la lista). ","")
),
""
)</f>
        <v/>
      </c>
      <c r="GN509" s="46">
        <f>IF(AND($DS509,GK509),
IF(BK509="","Debes escribir el valor de la incapacidad. ",
IF( ISERR(_xlfn.NUMBERVALUE(BK509)), "El valor de la incapacidad debe ser un número válido. ", "")
),
""
)</f>
        <v/>
      </c>
      <c r="GO509" s="46">
        <f>CONCATENATE(BL509,BM509)&lt;&gt;""</f>
        <v/>
      </c>
      <c r="GP509" s="46">
        <f>IF(AND($DS509,GO509),
IF(BL509="","Debes escribir el número de días de licencia de maternidad o paternidad. ",
IF( IFERROR(INT(BL509),1.1) &lt;&gt; IFERROR(_xlfn.NUMBERVALUE(BL509),1), "La cantidad de días de licencia de maternidad o paternidad debe ser un número entero. ", "")
),
""
)</f>
        <v/>
      </c>
      <c r="GQ509" s="46">
        <f>IF(AND($DS509,GO509),
IF(BM509="","Debes escribir el valor de la licencia de maternidad o paternidad. ",
IF( ISERR(_xlfn.NUMBERVALUE(BM509)), "El valor de la licencia de maternidad o paternidad debe ser un número válido. ", "")
),
""
)</f>
        <v/>
      </c>
      <c r="GR509" s="46">
        <f>CONCATENATE(BN509,BO509)&lt;&gt;""</f>
        <v/>
      </c>
      <c r="GS509" s="46">
        <f>IF(AND($DS509,GR509),
IF(BN509="","Debes escribir el número de días de licencia remunerada. ",
IF( IFERROR(INT(BN509),1.1) &lt;&gt; IFERROR(_xlfn.NUMBERVALUE(BN509),1), "La cantidad de días de licencia remunerada debe ser un número entero. ", "")
),
""
)</f>
        <v/>
      </c>
      <c r="GT509" s="46">
        <f>IF(AND($DS509,GR509),
IF(BO509="","Debes escribir el valor de la licencia remunerada. ",
IF( ISERR(_xlfn.NUMBERVALUE(BO509)), "El valor de la licencia remunerada debe ser un número válido. ", "")
),
""
)</f>
        <v/>
      </c>
      <c r="GU509" s="46">
        <f>IF($DS509,
IF( AND(BP509&lt;&gt;"", ISERR(_xlfn.NUMBERVALUE(BP509))), "El valor de la licencia NO remunerada debe ser un número válido. ", "")
)</f>
        <v/>
      </c>
      <c r="GV509" s="46">
        <f>IF($DS509,
IF( AND(BQ509&lt;&gt;"", ISERR(_xlfn.NUMBERVALUE(BQ509))), "El valor de auxilios salariales debe ser un número válido. ", "")
)</f>
        <v/>
      </c>
      <c r="GW509" s="46">
        <f>IF($DS509,
IF( AND(BR509&lt;&gt;"", ISERR(_xlfn.NUMBERVALUE(BR509))), "El valor de auxilios NO salariales debe ser un número válido. ", "")
)</f>
        <v/>
      </c>
      <c r="GX509" s="46">
        <f>IF($DS509,
IF( AND(BS509&lt;&gt;"", ISERR(_xlfn.NUMBERVALUE(BS509))), "El valor de bonos salariales debe ser un número válido. ", "")
)</f>
        <v/>
      </c>
      <c r="GY509" s="46">
        <f>IF($DS509,
IF( AND(BT509&lt;&gt;"", ISERR(_xlfn.NUMBERVALUE(BT509))), "El valor de bonos NO salariales debe ser un número válido. ", "")
)</f>
        <v/>
      </c>
      <c r="GZ509" s="46">
        <f>IF($DS509,
IF( AND(BU509&lt;&gt;"", ISERR(_xlfn.NUMBERVALUE(BU509))), "El valor de bonos salariales de alimentación debe ser un número válido. ", "")
)</f>
        <v/>
      </c>
      <c r="HA509" s="46">
        <f>IF($DS509,
IF( AND(BV509&lt;&gt;"", ISERR(_xlfn.NUMBERVALUE(BV509))), "El valor de bonos NO salariales de alimentación debe ser un número válido. ", "")
)</f>
        <v/>
      </c>
      <c r="HB509" s="46">
        <f>IF($DS509,
IF( AND(BW509&lt;&gt;"", ISERR(_xlfn.NUMBERVALUE(BW509))), "El valor de bonificaciones salariales debe ser un número válido. ", "")
)</f>
        <v/>
      </c>
      <c r="HC509" s="46">
        <f>IF($DS509,
IF( AND(BX509&lt;&gt;"", ISERR(_xlfn.NUMBERVALUE(BX509))), "El valor de bonificaciones NO salariales debe ser un número válido. ", "")
)</f>
        <v/>
      </c>
      <c r="HD509" s="46">
        <f>IF($DS509,
IF( AND(BY509&lt;&gt;"", ISERR(_xlfn.NUMBERVALUE(BY509))), "El valor de compensaciones ordinarias debe ser un número válido. ", "")
)</f>
        <v/>
      </c>
      <c r="HE509" s="46">
        <f>IF($DS509,
IF( AND(BZ509&lt;&gt;"", ISERR(_xlfn.NUMBERVALUE(BZ509))), "El valor de compensaciones extraordinarias debe ser un número válido. ", "")
)</f>
        <v/>
      </c>
      <c r="HF509" s="46">
        <f>IF($DS509,
IF( AND(CA509&lt;&gt;"", ISERR(_xlfn.NUMBERVALUE(CA509))), "El valor de comisiones debe ser un número válido. ", "")
)</f>
        <v/>
      </c>
      <c r="HG509" s="46">
        <f>IF($DS509,
IF( AND(CB509&lt;&gt;"", ISERR(_xlfn.NUMBERVALUE(CB509))), "El valor de ausencia por huega debe ser un número válido. ", "")
)</f>
        <v/>
      </c>
      <c r="HH509" s="46">
        <f>IF($DS509,
IF( AND(CC509&lt;&gt;"", ISERR(_xlfn.NUMBERVALUE(CC509))), "El valor de anticipos debe ser un número válido. ", "")
)</f>
        <v/>
      </c>
      <c r="HI509" s="46">
        <f>IF($DS509,
IF( AND(CD509&lt;&gt;"", ISERR(_xlfn.NUMBERVALUE(CD509))), "El valor de pagos a terceros debe ser un número válido. ", "")
)</f>
        <v/>
      </c>
      <c r="HJ509" s="46">
        <f>IF($DS509,
IF( AND(CE509&lt;&gt;"", ISERR(_xlfn.NUMBERVALUE(CE509))), "El valor de dotación debe ser un número válido. ", "")
)</f>
        <v/>
      </c>
      <c r="HK509" s="46">
        <f>IF($DS509,
IF( AND(CF509&lt;&gt;"", ISERR(_xlfn.NUMBERVALUE(CF509))), "El valor de apoyo sostenibilidad debe ser un número válido. ", "")
)</f>
        <v/>
      </c>
      <c r="HL509" s="46">
        <f>IF($DS509,
IF( AND(CG509&lt;&gt;"", ISERR(_xlfn.NUMBERVALUE(CG509))), "El valor de teletrabajo debe ser un número válido. ", "")
)</f>
        <v/>
      </c>
      <c r="HM509" s="46">
        <f>IF($DS509,
IF( AND(CH509&lt;&gt;"", ISERR(_xlfn.NUMBERVALUE(CH509))), "El valor de bonificación de retiro debe ser un número válido. ", "")
)</f>
        <v/>
      </c>
      <c r="HN509" s="46">
        <f>IF($DS509,
IF( AND(CI509&lt;&gt;"", ISERR(_xlfn.NUMBERVALUE(CI509))), "El valor de indemnización de retiro debe ser un número válido. ", "")
)</f>
        <v/>
      </c>
      <c r="HO509" s="46">
        <f>IF($DS509,
IF( AND(CJ509&lt;&gt;"", ISERR(_xlfn.NUMBERVALUE(CJ509))), "El valor de reintegros debe ser un número válido. ", "")
)</f>
        <v/>
      </c>
      <c r="HP509" s="46">
        <f>CONCATENATE(CK509,CL509,CM509)&lt;&gt;""</f>
        <v/>
      </c>
      <c r="HQ509" s="46">
        <f>IF(AND($DS509,HP509),
IF(CK509="","Debes escribir la descripción de otro concepto no categorizado. ",""),
""
)</f>
        <v/>
      </c>
      <c r="HR509" s="46">
        <f>IF(AND($DS509,HP509),
IF(CONCATENATE(CL509,CM509)="","Debes escribir al menos un valor de concepto no categorizado (salarial o no salarial). ",
IF(ISERR(_xlfn.NUMBERVALUE(CL509)),"El valor salarial concepto no categorizado debe ser un número válido. ","")
),
""
)</f>
        <v/>
      </c>
      <c r="HS509" s="46">
        <f>IF(AND($DS509,HP509),
IF(CONCATENATE(CL509,CM509)="","Debes escribir al menos un valor de concepto no categorizado (salarial o no salarial). ",
IF(ISERR(_xlfn.NUMBERVALUE(CM509)),"El valor NO salarial concepto no categorizado debe ser un número válido. ","")
),
""
)</f>
        <v/>
      </c>
      <c r="HT509" s="46">
        <f>IF($DS509,
IF(CN509="","Debes escribir el porcentaje del aporte a salud. ",
IF( ISERR(_xlfn.NUMBERVALUE(CN509)), "El valor del porcentaje del aporte a salud debe ser un número válido. ", "")
)
)</f>
        <v/>
      </c>
      <c r="HU509" s="46">
        <f>IF($DS509,
IF(CO509="","Debes escribir el valor del aporte a salud. ",
IF( ISERR(_xlfn.NUMBERVALUE(CO509)), "El valor del aporte a salud debe ser un número válido. ", "")
)
)</f>
        <v/>
      </c>
      <c r="HV509" s="46">
        <f>IF($DS509,
IF( AND(CP509&lt;&gt;"", ISERR(_xlfn.NUMBERVALUE(CP509))), "El valor plan complementario debe ser un número válido. ", "")
)</f>
        <v/>
      </c>
      <c r="HW509" s="46">
        <f>IF($DS509,
IF(CQ509="","Debes escribir el porcentaje del aporte a pensión. ",
IF( ISERR(_xlfn.NUMBERVALUE(CQ509)), "El valor del porcentaje del aporte a pensión debe ser un número válido. ", "")
)
)</f>
        <v/>
      </c>
      <c r="HX509" s="46">
        <f>IF($DS509,
IF(CR509="","Debes escribir el valor del aporte a pensión. ",
IF( ISERR(_xlfn.NUMBERVALUE(CR509)), "El valor del aporte a salud debe ser un número válido. ", "")
)
)</f>
        <v/>
      </c>
      <c r="HY509" s="46">
        <f>IF($DS509,
IF( AND(CS509&lt;&gt;"", ISERR(_xlfn.NUMBERVALUE(CS509))), "El valor pensión voluntaria debe ser un número válido. ", "")
)</f>
        <v/>
      </c>
      <c r="HZ509" s="46">
        <f>CONCATENATE(CT509,CU509,CV509,CW509)&lt;&gt;""</f>
        <v/>
      </c>
      <c r="IA509" s="46">
        <f>IF(AND($DS509,HZ509),
IF(CT509="","Debes escribir el % del fondo de seguridad pensional. ",
IF( ISERR(_xlfn.NUMBERVALUE(CT509)), "El % del fondo de seguridad debe ser un número válido. ", "")
),
""
)</f>
        <v/>
      </c>
      <c r="IB509" s="46">
        <f>IF(AND($DS509,HZ509),
IF(CU509="","Debes escribir el valor del aporte al fondo de solidaridad pensional. ",
IF( ISERR(_xlfn.NUMBERVALUE(CU509)), "El valor del aporte al fondo de solidaridad pensional debe ser un número válido. ", "")
),
""
)</f>
        <v/>
      </c>
      <c r="IC509" s="46">
        <f>IF(AND($DS509,HZ509),
IF(CV509="","Debes escribir el % del fondo de subsistencia. ",
IF( ISERR(_xlfn.NUMBERVALUE(CV509)), "El % del fondo de subsistencia debe ser un número válido. ", "")
),
""
)</f>
        <v/>
      </c>
      <c r="ID509" s="46">
        <f>IF(AND($DS509,HZ509),
IF(CW509="","Debes escribir el valor del fondo de subsistencia. ",
IF( ISERR(_xlfn.NUMBERVALUE(CW509)), "El valor del fondo de subsistencia debe ser un número válido. ", "")
),
""
)</f>
        <v/>
      </c>
      <c r="IE509" s="46">
        <f>CONCATENATE(CX509,CY509)&lt;&gt;""</f>
        <v/>
      </c>
      <c r="IF509" s="46">
        <f>IF(AND($DS509,IE509),
IF(CX509="","Debes escribir el % de sindicato. ",
IF( ISERR(_xlfn.NUMBERVALUE(CX509)), "El % de sindicato debe ser un número válido. ", "")
),
""
)</f>
        <v/>
      </c>
      <c r="IG509" s="46">
        <f>IF(AND($DS509,IE509),
IF(CY509="","Debes escribir el valor del sindicato. ",
IF( ISERR(_xlfn.NUMBERVALUE(CY509)), "El valor del sindicato debe ser un número válido. ", "")
),
""
)</f>
        <v/>
      </c>
      <c r="IH509" s="46">
        <f>IF($DS509,
IF( AND(CZ509&lt;&gt;"", ISERR(_xlfn.NUMBERVALUE(CZ509))), "El valor de sanción pública debe ser un número válido. ", "")
)</f>
        <v/>
      </c>
      <c r="II509" s="46">
        <f>IF($DS509,
IF( AND(DA509&lt;&gt;"", ISERR(_xlfn.NUMBERVALUE(DA509))), "El valor de sanción privada debe ser un número válido. ", "")
)</f>
        <v/>
      </c>
      <c r="IJ509" s="46">
        <f>CONCATENATE(DB509,DC509)&lt;&gt;""</f>
        <v/>
      </c>
      <c r="IK509" s="46">
        <f>IF(AND($DS509,IJ509),
IF(DB509="","Debes escribir la descripción de libranza. ",""),
""
)</f>
        <v/>
      </c>
      <c r="IL509" s="46">
        <f>IF(AND($DS509,IJ509),
IF(DC509="","Debes escribir la cuota libranza. ",
IF(ISERR(_xlfn.NUMBERVALUE(DC509)),"El valor de la cuota libranza debe ser un número válido. ","")
),
""
)</f>
        <v/>
      </c>
      <c r="IM509" s="46">
        <f>IF($DS509,
IF( AND(DD509&lt;&gt;"", ISERR(_xlfn.NUMBERVALUE(DD509))), "El valor de pagos a terceros debe ser un número válido. ", "")
)</f>
        <v/>
      </c>
      <c r="IN509" s="46">
        <f>IF($DS509,
IF( AND(DE509&lt;&gt;"", ISERR(_xlfn.NUMBERVALUE(DE509))), "El valor de anticipos debe ser un número válido. ", "")
)</f>
        <v/>
      </c>
      <c r="IO509" s="46">
        <f>IF($DS509,
IF( AND(DF509&lt;&gt;"", ISERR(_xlfn.NUMBERVALUE(DF509))), "El valor de AFC debe ser un número válido. ", "")
)</f>
        <v/>
      </c>
      <c r="IP509" s="46">
        <f>IF($DS509,
IF( AND(DG509&lt;&gt;"", ISERR(_xlfn.NUMBERVALUE(DG509))), "El valor de rete-fuente debe ser un número válido. ", "")
)</f>
        <v/>
      </c>
      <c r="IQ509" s="46">
        <f>IF($DS509,
IF( AND(DH509&lt;&gt;"", ISERR(_xlfn.NUMBERVALUE(DH509))), "El valor de cooperativa de trabajo debe ser un número válido. ", "")
)</f>
        <v/>
      </c>
      <c r="IR509" s="46">
        <f>IF($DS509,
IF( AND(DI509&lt;&gt;"", ISERR(_xlfn.NUMBERVALUE(DI509))), "El valor de embargo fiscal debe ser un número válido. ", "")
)</f>
        <v/>
      </c>
      <c r="IS509" s="46">
        <f>IF($DS509,
IF( AND(DJ509&lt;&gt;"", ISERR(_xlfn.NUMBERVALUE(DJ509))), "El valor de educación debe ser un número válido. ", "")
)</f>
        <v/>
      </c>
      <c r="IT509" s="46">
        <f>IF($DS509,
IF( AND(DK509&lt;&gt;"", ISERR(_xlfn.NUMBERVALUE(DK509))), "El valor de reintegro debe ser un número válido. ", "")
)</f>
        <v/>
      </c>
      <c r="IU509" s="46">
        <f>IF($DS509,
IF( AND(DL509&lt;&gt;"", ISERR(_xlfn.NUMBERVALUE(DL509))), "El valor de deuda debe ser un número válido. ", "")
)</f>
        <v/>
      </c>
      <c r="IV509" s="46">
        <f>IF($DS509,
IF( AND(DM509&lt;&gt;"", ISERR(_xlfn.NUMBERVALUE(DM509))), "El valor de otras deducciones debe ser un número válido. ", "")
)</f>
        <v/>
      </c>
      <c r="IW509" s="46">
        <f>IF($DS509,
IF(DN509="","Debes escribir el valor de los devengos totales. ",
IF( ISERR(_xlfn.NUMBERVALUE(DN509)), "El valor de los devengos totales debe ser un número válido. ", "")
)
)</f>
        <v/>
      </c>
      <c r="IX509" s="46">
        <f>IF($DS509,
IF(DO509="","Debes escribir el valor de las deducciones totales. ",
IF( ISERR(_xlfn.NUMBERVALUE(DO509)), "El valor de las deducciones totales debe ser un número válido. ", "")
)
)</f>
        <v/>
      </c>
      <c r="IY509" s="46">
        <f>IF($DS509,
IF(DP509="","Debes escribir el valor del salario total. ",
IF( ISERR(_xlfn.NUMBERVALUE(DP509)), "El valor del salario total debe ser un número válido. ", "")
)
)</f>
        <v/>
      </c>
    </row>
    <row r="510">
      <c r="B510" s="48" t="n">
        <v>498</v>
      </c>
      <c r="C510" s="61">
        <f>IF(AND(DS510,DP510&lt;&gt;""),
IF(DQ510="","OK","Error"),
""
)</f>
        <v/>
      </c>
      <c r="D510" s="53" t="n"/>
      <c r="E510" s="52" t="n"/>
      <c r="F510" s="112" t="n"/>
      <c r="G510" s="52" t="n"/>
      <c r="H510" s="53" t="n"/>
      <c r="I510" s="52" t="n"/>
      <c r="J510" s="52" t="n"/>
      <c r="K510" s="53" t="n"/>
      <c r="L510" s="55" t="n"/>
      <c r="M510" s="108" t="n"/>
      <c r="N510" s="56" t="n"/>
      <c r="O510" s="52" t="n"/>
      <c r="P510" s="52" t="n"/>
      <c r="Q510" s="52" t="n"/>
      <c r="R510" s="52" t="n"/>
      <c r="S510" s="52" t="n"/>
      <c r="T510" s="53" t="n"/>
      <c r="U510" s="52" t="n"/>
      <c r="V510" s="52" t="n"/>
      <c r="W510" s="55" t="n"/>
      <c r="X510" s="55" t="n"/>
      <c r="Y510" s="52" t="n"/>
      <c r="Z510" s="55" t="n"/>
      <c r="AA510" s="52" t="n"/>
      <c r="AB510" s="53" t="n"/>
      <c r="AC510" s="53" t="n"/>
      <c r="AD510" s="53" t="n"/>
      <c r="AE510" s="177" t="n"/>
      <c r="AF510" s="113" t="n"/>
      <c r="AG510" s="177" t="n"/>
      <c r="AH510" s="178" t="n"/>
      <c r="AI510" s="178" t="n"/>
      <c r="AJ510" s="178" t="n"/>
      <c r="AK510" s="114" t="n"/>
      <c r="AL510" s="178" t="n"/>
      <c r="AM510" s="114" t="n"/>
      <c r="AN510" s="178" t="n"/>
      <c r="AO510" s="114" t="n"/>
      <c r="AP510" s="178" t="n"/>
      <c r="AQ510" s="114" t="n"/>
      <c r="AR510" s="178" t="n"/>
      <c r="AS510" s="114" t="n"/>
      <c r="AT510" s="178" t="n"/>
      <c r="AU510" s="114" t="n"/>
      <c r="AV510" s="178" t="n"/>
      <c r="AW510" s="114" t="n"/>
      <c r="AX510" s="178" t="n"/>
      <c r="AY510" s="114" t="n"/>
      <c r="AZ510" s="178" t="n"/>
      <c r="BA510" s="114" t="n"/>
      <c r="BB510" s="178" t="n"/>
      <c r="BC510" s="114" t="n"/>
      <c r="BD510" s="178" t="n"/>
      <c r="BE510" s="178" t="n"/>
      <c r="BF510" s="178" t="n"/>
      <c r="BG510" s="59" t="n"/>
      <c r="BH510" s="178" t="n"/>
      <c r="BI510" s="114" t="n"/>
      <c r="BJ510" s="53" t="n"/>
      <c r="BK510" s="178" t="n"/>
      <c r="BL510" s="114" t="n"/>
      <c r="BM510" s="178" t="n"/>
      <c r="BN510" s="114" t="n"/>
      <c r="BO510" s="178" t="n"/>
      <c r="BP510" s="178" t="n"/>
      <c r="BQ510" s="178" t="n"/>
      <c r="BR510" s="178" t="n"/>
      <c r="BS510" s="178" t="n"/>
      <c r="BT510" s="178" t="n"/>
      <c r="BU510" s="178" t="n"/>
      <c r="BV510" s="178" t="n"/>
      <c r="BW510" s="178" t="n"/>
      <c r="BX510" s="178" t="n"/>
      <c r="BY510" s="178" t="n"/>
      <c r="BZ510" s="178" t="n"/>
      <c r="CA510" s="178" t="n"/>
      <c r="CB510" s="178" t="n"/>
      <c r="CC510" s="178" t="n"/>
      <c r="CD510" s="178" t="n"/>
      <c r="CE510" s="178" t="n"/>
      <c r="CF510" s="178" t="n"/>
      <c r="CG510" s="178" t="n"/>
      <c r="CH510" s="178" t="n"/>
      <c r="CI510" s="178" t="n"/>
      <c r="CJ510" s="178" t="n"/>
      <c r="CK510" s="53" t="n"/>
      <c r="CL510" s="178" t="n"/>
      <c r="CM510" s="178" t="n"/>
      <c r="CN510" s="60" t="n"/>
      <c r="CO510" s="177" t="n"/>
      <c r="CP510" s="178" t="n"/>
      <c r="CQ510" s="60" t="n"/>
      <c r="CR510" s="177" t="n"/>
      <c r="CS510" s="178" t="n"/>
      <c r="CT510" s="59" t="n"/>
      <c r="CU510" s="178" t="n"/>
      <c r="CV510" s="59" t="n"/>
      <c r="CW510" s="178" t="n"/>
      <c r="CX510" s="59" t="n"/>
      <c r="CY510" s="178" t="n"/>
      <c r="CZ510" s="178" t="n"/>
      <c r="DA510" s="178" t="n"/>
      <c r="DB510" s="53" t="n"/>
      <c r="DC510" s="178" t="n"/>
      <c r="DD510" s="178" t="n"/>
      <c r="DE510" s="178" t="n"/>
      <c r="DF510" s="178" t="n"/>
      <c r="DG510" s="178" t="n"/>
      <c r="DH510" s="178" t="n"/>
      <c r="DI510" s="178" t="n"/>
      <c r="DJ510" s="178" t="n"/>
      <c r="DK510" s="178" t="n"/>
      <c r="DL510" s="178" t="n"/>
      <c r="DM510" s="178" t="n"/>
      <c r="DN510" s="177" t="n"/>
      <c r="DO510" s="177" t="n"/>
      <c r="DP510" s="177" t="n"/>
      <c r="DQ510" s="76">
        <f>IF(AND(DS510,DP510&lt;&gt;""),
CONCATENATE(DT510,DU510,DV510,DW510,DX510,DY510,DZ510,EA510,EB510,EC510,ED510,EE510,EF510,EG510,EH510,EI510,EJ510,EK510,EL510,EM510,EN510,EO510,EP510,EQ510,ES510,ET510,EU510,EV510,EW510,EX510,EY510,EZ510,FA510,FC510,FD510,FF510,FG510,FI510,FJ510,FL510,FM510,FO510,FP510,FR510,FS510,FU510,FV510,FX510,FY510,GA510,GB510,GD510,GE510,GF510,GH510,GI510,GJ510,GL510,GM510,GN510,GP510,GQ510,GS510,GT510,GU510,GV510,GW510,GX510,GY510,GZ510,HA510,HB510,HC510,HD510,HE510,HF510,HG510,HH510,HI510,HJ510,HK510,HL510,HM510,HN510,HO510,HQ510,HR510,HS510,HT510,HU510,HV510,HW510,HX510,HY510,IA510,IB510,IC510,ID510,IF510,IG510,IH510,II510,IK510,IL510,IM510,IN510,IO510,IP510,IQ510,IR510,IS510,IT510,IU510,IV510,IW510,IX510,IY510,IZ510),
""
)</f>
        <v/>
      </c>
      <c r="DR510" s="53" t="n"/>
      <c r="DS510" s="46">
        <f>CONCATENATE(D510,$E510,$F510,$G510,H510,$I510,$J510,K510,$L510,$M510,N510,$O510,$P510,$Q510,$R510,$S510,T510,$U510,$V510,$W510,$X510,$Y510,$Z510,$AA510,AB510,AC510,AD510,$AE510,$AF510,$AG510,AH510,AI510,AJ510,AK510,AL510,AM510,AN510,AO510,AP510,AQ510,AR510,AS510,AT510,AU510,AV510,AW510,AX510,AY510,AZ510,BA510,BB510,BC510,BD510,BE510,BF510,BG510,BH510,BI510,BJ510,BK510,BL510,BM510,BN510,BO510,BP510,BQ510,BR510,BS510,BT510,BU510,BV510,BW510,BX510,BY510,BZ510,CA510,CB510,CC510,CD510,CE510,CF510,CG510,CH510,CI510,CJ510,CK510,CL510,CM510,$CN510,$CO510,CP510,$CQ510,$CR510,CS510,CT510,CU510,CV510,CW510,CX510,CY510,CZ510,DA510,DB510,DC510,DD510,DE510,DF510,DG510,DH510,DI510,DJ510,DK510,DL510,DM510,$DN510,$DO510,$DP510,DR510)&lt;&gt;""</f>
        <v/>
      </c>
      <c r="DT510" s="46">
        <f>IF(AND($DS510,$E$4&lt;&gt;""),
IF(LEFT($E$4,2) = "1.",
IF(D510&lt;&gt;"","El CUNE sólo se envía en operaciones de novedad o ajuste. ",""),
IF(D510="","Debes escribir un CUNE válido para realizar operaciones de novedad o ajuste. ","")),
""
)</f>
        <v/>
      </c>
      <c r="DU510" s="46">
        <f>IF($DS510,
IF(E510="","Debes seleccionar el tipo de documento del empleado. ",
IF(_xlfn.IFNA(VLOOKUP(E510,TIPO_DE_DOCUMENTO,1,FALSE),-1)=-1,"El tipo de documento no es válido (por favor seleccionarlo de la lista). ","")
)
)</f>
        <v/>
      </c>
      <c r="DV510" s="46">
        <f>IF($DS510,
IF(F510="","Debes escribir el número de documento del empleado. ","")
)</f>
        <v/>
      </c>
      <c r="DW510" s="46">
        <f>IF($DS510,
IF(G510="","Debes escribir el primer nombre del empleado. ","")
)</f>
        <v/>
      </c>
      <c r="DY510" s="46">
        <f>IF($DS510,
IF(I510="","Debes escribir el primer apellido del empleado. ","")
)</f>
        <v/>
      </c>
      <c r="DZ510" s="46">
        <f>IF($DS510,
IF(J510="","Debes escribir el segundo apellido del empleado. ","")
)</f>
        <v/>
      </c>
      <c r="EB510" s="46">
        <f>IF($DS510,
IF(L510="","Debes escribir la fecha de ingreso del empleado. ",
IF(ISERR(DATE(YEAR(L510),MONTH(L510),DAY(L510))), "El valor ingresado en fecha de ingreso no tiene un formato válido. ","")
)
)</f>
        <v/>
      </c>
      <c r="EC510" s="46">
        <f>IF($DS510,
IF(M510="","Debes escribir el tiempo laborado. ",
IF( IFERROR(INT(M510),1.1) &lt;&gt; IFERROR(_xlfn.NUMBERVALUE(M510),1), "El valor de los días trabajados debe ser un número entero. ", "")
)
)</f>
        <v/>
      </c>
      <c r="ED510" s="46">
        <f>IF($DS510,
IF( AND(N510&lt;&gt;"", ISERR(DATE(YEAR(N510),MONTH(N510),DAY(N510))) ), "El valor ingresado en fecha de ingreso no tiene un formato válido. ",
IF( AND(N510&lt;&gt;"", $E$6&lt;&gt;"", DATE(YEAR(N510), MONTH(N510), 1) &lt;&gt; IFERROR(DATE(MID($E$6, 1, 4), MID($E$6, 6, 2),1), "1/1/1900") ), "La fecha de retiro debe estar dentro del período liquidado. ", "")
)
)</f>
        <v/>
      </c>
      <c r="EE510" s="46">
        <f>IF($DS510,
IF(O510="","Debes seleccionar el tipo de trabajador. ",
IF(_xlfn.IFNA(VLOOKUP(O510,TIPO_DE_TRABAJADOR,1,FALSE),-1)=-1,"El tipo de trabajador no es válido (por favor seleccionarlo de la lista). ","")
)
)</f>
        <v/>
      </c>
      <c r="EF510" s="46">
        <f>IF($DS510,
IF(P510="","Debes seleccionar si es un trabajador dependiente pensionado por vejez. ",
IF(_xlfn.IFNA(VLOOKUP(P510,SUBTIPO_DE_TRABAJADOR,1,FALSE),-1)=-1,"El tipo de trabajador dependiente pensionado por vejez no es válido (por favor seleccionarlo de la lista). ","")
)
)</f>
        <v/>
      </c>
      <c r="EG510" s="46">
        <f>IF($DS510,
IF(Q510="","Debes seleccionar el tipo de contrato del trabajador. ",
IF(_xlfn.IFNA(VLOOKUP(Q510,TIPO_DE_CONTRATO,1,FALSE),-1)=-1,"El tipo de contrato del trabajador no es válido (por favor seleccionarlo de la lista). ","")
)
)</f>
        <v/>
      </c>
      <c r="EH510" s="46">
        <f>IF($DS510,
IF(R510="","Debes seleccionar si es un salario integral. ",
IF(_xlfn.IFNA(VLOOKUP(R510,SI_NO,1,FALSE),-1)=-1,"Valor no válido para salario integral (por favor seleccionarlo de la lista). ","")
)
)</f>
        <v/>
      </c>
      <c r="EI510" s="46">
        <f>IF($DS510,
IF(S510="","Debes seleccionar si el trabajador realiza actividades de riesgo. ",
IF(_xlfn.IFNA(VLOOKUP(S510,SI_NO,1,FALSE),-1)=-1,"Valor no válido para actividad de alto riesgo (por favor seleccionarlo de la lista). ","")
)
)</f>
        <v/>
      </c>
      <c r="EK510" s="46">
        <f>IF($DS510,
IF(U510="","Debes escribir el código del municipio de residencia del trabajador. ",
IF(_xlfn.IFNA(VLOOKUP(U510,MUNICIPIO,1,FALSE),-1)=-1,"El municipio de residencia del trabajador es inválido (por favor seleccionarlo de la lista). ","")
)
)</f>
        <v/>
      </c>
      <c r="EL510" s="46">
        <f>IF($DS510,
IF(V510="","Debes escribir el la dirección de residendia del trabajador. ","")
)</f>
        <v/>
      </c>
      <c r="EM510" s="46">
        <f>IF($DS510,
IF(W510="","Debes escribir la fecha de inicio de la liquidación. ",
IF(ISERR(DATE(YEAR(W510),MONTH(W510),DAY(W510))),"El valor ingresado en fecha de inicio de liquidación no tiene un formato válido. ",
IF( AND($E$6&lt;&gt;"", DATE(YEAR(W510), MONTH(W510), 1) &lt;&gt; IFERROR(DATE(MID($E$6, 1, 4), MID($E$6, 6, 2),1), "1/1/1900") ), "La fecha de inicio de la liquidación debe estar dentro del período liquidado. ", "")
)
)
)</f>
        <v/>
      </c>
      <c r="EN510" s="46">
        <f>IF($DS510,
IF(X510="","Debes escribir la fecha de fin de la liquidación. ",
IF(ISERR(DATE(YEAR(X510),MONTH(X510),DAY(X510))),"El valor ingresado en fecha de fin de liquidación no tiene un formato válido. ",
IF( AND($E$6&lt;&gt;"", DATE(YEAR(X510), MONTH(X510), 1) &lt;&gt; IFERROR(DATE(MID($E$6, 1, 4), MID($E$6, 6, 2),1), "1/1/1900") ), "La fecha de fin de la liquidación debe estar dentro del período liquidado. ", "")
)
)
)</f>
        <v/>
      </c>
      <c r="EO510" s="46">
        <f>IF($DS510,
IF(Y510="","Debes escribir la frecuencia de pago del trabajador. ",
IF(_xlfn.IFNA(VLOOKUP(Y510,PERÍODO_DE_NÓMINA,1,FALSE),-1)=-1,"La frecuencia de pago es inválida (por favor seleccionarlo de la lista). ","")
)
)</f>
        <v/>
      </c>
      <c r="EP510" s="46">
        <f>IF($DS510,
IF(Z510="","Debes escribir la fecha de pago. ",
IF(ISERR(DATE(YEAR(Z510),MONTH(Z510),DAY(Z510))), "El valor ingresado en fecha de pago no tiene un formato válido. ","")
)
)</f>
        <v/>
      </c>
      <c r="EQ510" s="46">
        <f>IF($DS510,
IF(AA510="","Debes escribir el medio de pago. ",
IF(_xlfn.IFNA(VLOOKUP(AA510,MEDIOS_DE_PAGO,1,FALSE),-1)=-1,"El medio de pago es inválido (por favor seleccionarlo de la lista). ","")
)
)</f>
        <v/>
      </c>
      <c r="ER510" s="46">
        <f>OR(AA510='Tablas '!$T$4,AA510='Tablas '!$T$7,AA510='Tablas '!$T$8,AA510='Tablas '!$T$11)</f>
        <v/>
      </c>
      <c r="ES510" s="46">
        <f>IF(AND($DS510,ER510),
IF(AB510="","Debes escribir la entidad bancaria. ",""),
""
)</f>
        <v/>
      </c>
      <c r="ET510" s="46">
        <f>IF(AND($DS510,ER510),
IF(AC510="","Debes escribir el tipo de cuenta bancaria. ",
IF(_xlfn.IFNA(VLOOKUP(AC510,TIPO_DE_CUENTA,1,FALSE),-1)=-1,"El tipo de cuenta bancaria es inválida (por favor seleccionarlo de la lista). ","")
),
""
)</f>
        <v/>
      </c>
      <c r="EU510" s="46">
        <f>IF(AND($DS510,ER510),
IF(AD510="","Debes escribir el número de cuenta bancaria. ",""),
""
)</f>
        <v/>
      </c>
      <c r="EV510" s="46">
        <f>IF($DS510,
IF(AE510="","Debes escribir el valor del sueldo básico. ",
IF( ISERR(_xlfn.NUMBERVALUE(AE510)), "El valor del sueldo básico debe ser un número válido. ", "")
)
)</f>
        <v/>
      </c>
      <c r="EW510" s="46">
        <f>IF($DS510,
IF(AF510="","Debes escribir el número de días trabajados. ",
IF( IFERROR(INT(AF510),1.1) &lt;&gt; IFERROR(_xlfn.NUMBERVALUE(AF510),1), "La cantidad de días trabajados debe ser un número entero. ", "")
)
)</f>
        <v/>
      </c>
      <c r="EX510" s="46">
        <f>IF($DS510,
IF(AG510="","Debes escribir el valor del sueldo trabajado. ",
IF( ISERR(_xlfn.NUMBERVALUE(AG510)), "El valor del sueldo trabajado debe ser un número válido. ", "")
)
)</f>
        <v/>
      </c>
      <c r="EY510" s="46">
        <f>IF($DS510,
IF( AND(AH510&lt;&gt;"", ISERR(_xlfn.NUMBERVALUE(AH510))), "El valor del auxilio de transporte debe ser un número válido. ", "")
)</f>
        <v/>
      </c>
      <c r="EZ510" s="46">
        <f>IF($DS510,
IF( AND(AI510&lt;&gt;"", ISERR(_xlfn.NUMBERVALUE(AI510))), "El valor de viáticos salariales debe ser un número válido. ", "")
)</f>
        <v/>
      </c>
      <c r="FA510" s="46">
        <f>IF($DS510,
IF( AND(AJ510&lt;&gt;"", ISERR(_xlfn.NUMBERVALUE(AJ510))), "El valor de viáticos NO salariales debe ser un número válido. ", "")
)</f>
        <v/>
      </c>
      <c r="FB510" s="46">
        <f>CONCATENATE(AK510,AL510)&lt;&gt;""</f>
        <v/>
      </c>
      <c r="FC510" s="46">
        <f>IF(AND($DS510,FB510),
IF(AK510="","Debes escribir el número de horas extras diurnas. ",
IF( IFERROR(INT(AK510),1.1) &lt;&gt; IFERROR(_xlfn.NUMBERVALUE(AK510),1), "La cantidad de horas extras diurnas debe ser un número entero. ", "")
),
""
)</f>
        <v/>
      </c>
      <c r="FD510" s="46">
        <f>IF(AND($DS510,FB510),
IF(AL510="","Debes escribir el valor de las horas extras diurnas. ",
IF( ISERR(_xlfn.NUMBERVALUE(AL510)), "El valor de las horas extras duirnas debe ser un número válido. ", "")
),
""
)</f>
        <v/>
      </c>
      <c r="FE510" s="46">
        <f>CONCATENATE(AM510,AN510)&lt;&gt;""</f>
        <v/>
      </c>
      <c r="FF510" s="46">
        <f>IF(AND($DS510,FE510),
IF(AM510="","Debes escribir el número de horas extras nocturnas. ",
IF( IFERROR(INT(AM510),1.1) &lt;&gt; IFERROR(_xlfn.NUMBERVALUE(AM510),1), "La cantidad de horas extras nocturnas debe ser un número entero. ", "")
),
""
)</f>
        <v/>
      </c>
      <c r="FG510" s="46">
        <f>IF(AND($DS510,FE510),
IF(AN510="","Debes escribir el valor de las horas extras nocturnas. ",
IF( ISERR(_xlfn.NUMBERVALUE(AN510)), "El valor de las horas extras nocturnas debe ser un número válido. ", "")
),
""
)</f>
        <v/>
      </c>
      <c r="FH510" s="46">
        <f>CONCATENATE(AO510,AP510)&lt;&gt;""</f>
        <v/>
      </c>
      <c r="FI510" s="46">
        <f>IF(AND($DS510,FH510),
IF(AO510="","Debes escribir el número de horas extras diurnas dominicales y festivas. ",
IF( IFERROR(INT(AO510),1.1) &lt;&gt; IFERROR(_xlfn.NUMBERVALUE(AO510),1), "La cantidad de horas extras diurnas dominicales y festivas debe ser un número entero. ", "")
),
""
)</f>
        <v/>
      </c>
      <c r="FJ510" s="46">
        <f>IF(AND($DS510,FH510),
IF(AP510="","Debes escribir el valor de las horas extras diurnas dominicales y festivas. ",
IF( ISERR(_xlfn.NUMBERVALUE(AP510)), "El valor de las horas extras diurnas dominicales y festivas debe ser un número válido. ", "")
),
""
)</f>
        <v/>
      </c>
      <c r="FK510" s="46">
        <f>CONCATENATE(AQ510,AR510)&lt;&gt;""</f>
        <v/>
      </c>
      <c r="FL510" s="46">
        <f>IF(AND($DS510,FK510),
IF(AQ510="","Debes escribir el número de horas extras nocturnas dominicales y festivas. ",
IF( IFERROR(INT(AQ510),1.1) &lt;&gt; IFERROR(_xlfn.NUMBERVALUE(AQ510),1), "La cantidad de horas extras nocturnas dominicales y festivas debe ser un número entero. ", "")
),
""
)</f>
        <v/>
      </c>
      <c r="FM510" s="46">
        <f>IF(AND($DS510,FK510),
IF(AR510="","Debes escribir el valor de las horas extras nocturnas dominicales y festivas. ",
IF( ISERR(_xlfn.NUMBERVALUE(AR510)), "El valor de las horas extras nocturnas dominicales y festivas debe ser un número válido. ", "")
),
""
)</f>
        <v/>
      </c>
      <c r="FN510" s="46">
        <f>CONCATENATE(AS510,AT510)&lt;&gt;""</f>
        <v/>
      </c>
      <c r="FO510" s="46">
        <f>IF(AND($DS510,FN510),
IF(AS510="","Debes escribir el número de horas recargo nocturno. ",
IF( IFERROR(INT(AS510),1.1) &lt;&gt; IFERROR(_xlfn.NUMBERVALUE(AS510),1), "La cantidad de horas recargo nocturno debe ser un número entero. ", "")
),
""
)</f>
        <v/>
      </c>
      <c r="FP510" s="46">
        <f>IF(AND($DS510,FN510),
IF(AT510="","Debes escribir el valor de las horas recargo nocturno. ",
IF( ISERR(_xlfn.NUMBERVALUE(AT510)), "El valor de las horas recargo nocturno debe ser un número válido. ", "")
),
""
)</f>
        <v/>
      </c>
      <c r="FQ510" s="46">
        <f>CONCATENATE(AU510,AV510)&lt;&gt;""</f>
        <v/>
      </c>
      <c r="FR510" s="46">
        <f>IF(AND($DS510,FQ510),
IF(AU510="","Debes escribir el número de horas recargo diurno dominical y festivo. ",
IF( IFERROR(INT(AU510),1.1) &lt;&gt; IFERROR(_xlfn.NUMBERVALUE(AU510),1), "La cantidad de horas recargo diurno dominical y festivo debe ser un número entero. ", "")
),
""
)</f>
        <v/>
      </c>
      <c r="FS510" s="46">
        <f>IF(AND($DS510,FQ510),
IF(AV510="","Debes escribir el valor de las horas recargo diurno dominical y festivo. ",
IF( ISERR(_xlfn.NUMBERVALUE(AV510)), "El valor de las horas recargo diurno dominical y festivo debe ser un número válido. ", "")
),
""
)</f>
        <v/>
      </c>
      <c r="FT510" s="46">
        <f>CONCATENATE(AW510,AX510)&lt;&gt;""</f>
        <v/>
      </c>
      <c r="FU510" s="46">
        <f>IF(AND($DS510,FT510),
IF(AW510="","Debes escribir el número de horas recargo nocturno dominical y festivo. ",
IF( IFERROR(INT(AW510),1.1) &lt;&gt; IFERROR(_xlfn.NUMBERVALUE(AW510),1), "La cantidad de horas recargo nocturno dominical y festivo debe ser un número entero. ", "")
),
""
)</f>
        <v/>
      </c>
      <c r="FV510" s="46">
        <f>IF(AND($DS510,FT510),
IF(AX510="","Debes escribir el valor de las horas recargo nocturno dominical y festivo. ",
IF( ISERR(_xlfn.NUMBERVALUE(AX510)), "El valor de las horas recargo nocturno dominical y festivo debe ser un número válido. ", "")
),
""
)</f>
        <v/>
      </c>
      <c r="FW510" s="46">
        <f>CONCATENATE(AY510,AZ510)&lt;&gt;""</f>
        <v/>
      </c>
      <c r="FX510" s="46">
        <f>IF(AND($DS510,FW510),
IF(AY510="","Debes escribir el número de días de vacaciones comunes. ",
IF( IFERROR(INT(AY510),1.1) &lt;&gt; IFERROR(_xlfn.NUMBERVALUE(AY510),1), "La cantidad de días de vacaciones comunes debe ser un número entero. ", "")
),
""
)</f>
        <v/>
      </c>
      <c r="FY510" s="46">
        <f>IF(AND($DS510,FW510),
IF(AZ510="","Debes escribir el valor de las vacaciones comunes. ",
IF( ISERR(_xlfn.NUMBERVALUE(AZ510)), "El valor de las vacaciones comunes debe ser un número válido. ", "")
),
""
)</f>
        <v/>
      </c>
      <c r="FZ510" s="46">
        <f>CONCATENATE(BA510,BB510)&lt;&gt;""</f>
        <v/>
      </c>
      <c r="GA510" s="46">
        <f>IF(AND($DS510,FZ510),
IF(BA510="","Debes escribir el número de días de vacaciones compensadas. ",
IF( IFERROR(INT(BA510),1.1) &lt;&gt; IFERROR(_xlfn.NUMBERVALUE(BA510),1), "La cantidad de días de vacaciones compensadas debe ser un número entero. ", "")
),
""
)</f>
        <v/>
      </c>
      <c r="GB510" s="46">
        <f>IF(AND($DS510,FZ510),
IF(BB510="","Debes escribir el valor de las vacaciones compensadas. ",
IF( ISERR(_xlfn.NUMBERVALUE(BB510)), "El valor de las vacaciones compensadas debe ser un número válido. ", "")
),
""
)</f>
        <v/>
      </c>
      <c r="GC510" s="46">
        <f>CONCATENATE(BC510,BD510)&lt;&gt;""</f>
        <v/>
      </c>
      <c r="GD510" s="46">
        <f>IF(AND($DS510,GC510),
IF(BC510="","Debes escribir el número de días de prima salarial. ",
IF( IFERROR(INT(BC510),1.1) &lt;&gt; IFERROR(_xlfn.NUMBERVALUE(BC510),1), "La cantidad de días de prima salarial debe ser un número entero. ", "")
),
""
)</f>
        <v/>
      </c>
      <c r="GE510" s="46">
        <f>IF(AND($DS510,GC510),
IF(BD510="","Debes escribir el valor de los días de prima salarial. ",
IF( ISERR(_xlfn.NUMBERVALUE(BD510)), "El valor de los días de prima salarial debe ser un número válido. ", "")
),
""
)</f>
        <v/>
      </c>
      <c r="GF510" s="46">
        <f>IF($DS510,
IF( AND(BE510&lt;&gt;"", ISERR(_xlfn.NUMBERVALUE(BE510))), "El valor de la prima NO saliarial debe ser un número válido. ", "")
)</f>
        <v/>
      </c>
      <c r="GG510" s="46">
        <f>CONCATENATE(BF510,BG510,BH510)&lt;&gt;""</f>
        <v/>
      </c>
      <c r="GH510" s="46">
        <f>IF(AND($DS510,GG510),
IF(BF510="","Debes escribir el valor de las cesantías. ",
IF( ISERR(_xlfn.NUMBERVALUE(BF510)), "El valor de las cesantías debe ser un número válido. ", "")
),
""
)</f>
        <v/>
      </c>
      <c r="GI510" s="46">
        <f>IF(AND($DS510,GG510),
IF(BG510="","Debes escribir el % de cesantías. ",
IF( ISERR(_xlfn.NUMBERVALUE(BG510)), "El % de cesantías debe ser un número válido. ", "")
),
""
)</f>
        <v/>
      </c>
      <c r="GJ510" s="46">
        <f>IF(AND($DS510,GG510),
IF(BH510="","Debes escribir el valor de intereses de cesantías. ",
IF( ISERR(_xlfn.NUMBERVALUE(BH510)), "El valor de intereses de cesantías debe ser un número válido. ", "")
),
""
)</f>
        <v/>
      </c>
      <c r="GK510" s="46">
        <f>CONCATENATE(BI510,BJ510,BK510)&lt;&gt;""</f>
        <v/>
      </c>
      <c r="GL510" s="46">
        <f>IF(AND($DS510,GK510),
IF(BI510="","Debes escribir el número de días de incapacidad. ",
IF( IFERROR(INT(BI510),1.1) &lt;&gt; IFERROR(_xlfn.NUMBERVALUE(BI510),1), "La cantidad de días de incapacidad debe ser un número entero. ", "")
),
""
)</f>
        <v/>
      </c>
      <c r="GM510" s="46">
        <f>IF(AND($DS510,GK510),
IF(BJ510="","Debes escribir el tipo de incapacidad. ",
IF(_xlfn.IFNA(VLOOKUP(BJ510,TIPO_DE_INCAPACIDAD,1,FALSE),-1)=-1,"El tipo de incapacidad es inválida (por favor seleccionarlo de la lista). ","")
),
""
)</f>
        <v/>
      </c>
      <c r="GN510" s="46">
        <f>IF(AND($DS510,GK510),
IF(BK510="","Debes escribir el valor de la incapacidad. ",
IF( ISERR(_xlfn.NUMBERVALUE(BK510)), "El valor de la incapacidad debe ser un número válido. ", "")
),
""
)</f>
        <v/>
      </c>
      <c r="GO510" s="46">
        <f>CONCATENATE(BL510,BM510)&lt;&gt;""</f>
        <v/>
      </c>
      <c r="GP510" s="46">
        <f>IF(AND($DS510,GO510),
IF(BL510="","Debes escribir el número de días de licencia de maternidad o paternidad. ",
IF( IFERROR(INT(BL510),1.1) &lt;&gt; IFERROR(_xlfn.NUMBERVALUE(BL510),1), "La cantidad de días de licencia de maternidad o paternidad debe ser un número entero. ", "")
),
""
)</f>
        <v/>
      </c>
      <c r="GQ510" s="46">
        <f>IF(AND($DS510,GO510),
IF(BM510="","Debes escribir el valor de la licencia de maternidad o paternidad. ",
IF( ISERR(_xlfn.NUMBERVALUE(BM510)), "El valor de la licencia de maternidad o paternidad debe ser un número válido. ", "")
),
""
)</f>
        <v/>
      </c>
      <c r="GR510" s="46">
        <f>CONCATENATE(BN510,BO510)&lt;&gt;""</f>
        <v/>
      </c>
      <c r="GS510" s="46">
        <f>IF(AND($DS510,GR510),
IF(BN510="","Debes escribir el número de días de licencia remunerada. ",
IF( IFERROR(INT(BN510),1.1) &lt;&gt; IFERROR(_xlfn.NUMBERVALUE(BN510),1), "La cantidad de días de licencia remunerada debe ser un número entero. ", "")
),
""
)</f>
        <v/>
      </c>
      <c r="GT510" s="46">
        <f>IF(AND($DS510,GR510),
IF(BO510="","Debes escribir el valor de la licencia remunerada. ",
IF( ISERR(_xlfn.NUMBERVALUE(BO510)), "El valor de la licencia remunerada debe ser un número válido. ", "")
),
""
)</f>
        <v/>
      </c>
      <c r="GU510" s="46">
        <f>IF($DS510,
IF( AND(BP510&lt;&gt;"", ISERR(_xlfn.NUMBERVALUE(BP510))), "El valor de la licencia NO remunerada debe ser un número válido. ", "")
)</f>
        <v/>
      </c>
      <c r="GV510" s="46">
        <f>IF($DS510,
IF( AND(BQ510&lt;&gt;"", ISERR(_xlfn.NUMBERVALUE(BQ510))), "El valor de auxilios salariales debe ser un número válido. ", "")
)</f>
        <v/>
      </c>
      <c r="GW510" s="46">
        <f>IF($DS510,
IF( AND(BR510&lt;&gt;"", ISERR(_xlfn.NUMBERVALUE(BR510))), "El valor de auxilios NO salariales debe ser un número válido. ", "")
)</f>
        <v/>
      </c>
      <c r="GX510" s="46">
        <f>IF($DS510,
IF( AND(BS510&lt;&gt;"", ISERR(_xlfn.NUMBERVALUE(BS510))), "El valor de bonos salariales debe ser un número válido. ", "")
)</f>
        <v/>
      </c>
      <c r="GY510" s="46">
        <f>IF($DS510,
IF( AND(BT510&lt;&gt;"", ISERR(_xlfn.NUMBERVALUE(BT510))), "El valor de bonos NO salariales debe ser un número válido. ", "")
)</f>
        <v/>
      </c>
      <c r="GZ510" s="46">
        <f>IF($DS510,
IF( AND(BU510&lt;&gt;"", ISERR(_xlfn.NUMBERVALUE(BU510))), "El valor de bonos salariales de alimentación debe ser un número válido. ", "")
)</f>
        <v/>
      </c>
      <c r="HA510" s="46">
        <f>IF($DS510,
IF( AND(BV510&lt;&gt;"", ISERR(_xlfn.NUMBERVALUE(BV510))), "El valor de bonos NO salariales de alimentación debe ser un número válido. ", "")
)</f>
        <v/>
      </c>
      <c r="HB510" s="46">
        <f>IF($DS510,
IF( AND(BW510&lt;&gt;"", ISERR(_xlfn.NUMBERVALUE(BW510))), "El valor de bonificaciones salariales debe ser un número válido. ", "")
)</f>
        <v/>
      </c>
      <c r="HC510" s="46">
        <f>IF($DS510,
IF( AND(BX510&lt;&gt;"", ISERR(_xlfn.NUMBERVALUE(BX510))), "El valor de bonificaciones NO salariales debe ser un número válido. ", "")
)</f>
        <v/>
      </c>
      <c r="HD510" s="46">
        <f>IF($DS510,
IF( AND(BY510&lt;&gt;"", ISERR(_xlfn.NUMBERVALUE(BY510))), "El valor de compensaciones ordinarias debe ser un número válido. ", "")
)</f>
        <v/>
      </c>
      <c r="HE510" s="46">
        <f>IF($DS510,
IF( AND(BZ510&lt;&gt;"", ISERR(_xlfn.NUMBERVALUE(BZ510))), "El valor de compensaciones extraordinarias debe ser un número válido. ", "")
)</f>
        <v/>
      </c>
      <c r="HF510" s="46">
        <f>IF($DS510,
IF( AND(CA510&lt;&gt;"", ISERR(_xlfn.NUMBERVALUE(CA510))), "El valor de comisiones debe ser un número válido. ", "")
)</f>
        <v/>
      </c>
      <c r="HG510" s="46">
        <f>IF($DS510,
IF( AND(CB510&lt;&gt;"", ISERR(_xlfn.NUMBERVALUE(CB510))), "El valor de ausencia por huega debe ser un número válido. ", "")
)</f>
        <v/>
      </c>
      <c r="HH510" s="46">
        <f>IF($DS510,
IF( AND(CC510&lt;&gt;"", ISERR(_xlfn.NUMBERVALUE(CC510))), "El valor de anticipos debe ser un número válido. ", "")
)</f>
        <v/>
      </c>
      <c r="HI510" s="46">
        <f>IF($DS510,
IF( AND(CD510&lt;&gt;"", ISERR(_xlfn.NUMBERVALUE(CD510))), "El valor de pagos a terceros debe ser un número válido. ", "")
)</f>
        <v/>
      </c>
      <c r="HJ510" s="46">
        <f>IF($DS510,
IF( AND(CE510&lt;&gt;"", ISERR(_xlfn.NUMBERVALUE(CE510))), "El valor de dotación debe ser un número válido. ", "")
)</f>
        <v/>
      </c>
      <c r="HK510" s="46">
        <f>IF($DS510,
IF( AND(CF510&lt;&gt;"", ISERR(_xlfn.NUMBERVALUE(CF510))), "El valor de apoyo sostenibilidad debe ser un número válido. ", "")
)</f>
        <v/>
      </c>
      <c r="HL510" s="46">
        <f>IF($DS510,
IF( AND(CG510&lt;&gt;"", ISERR(_xlfn.NUMBERVALUE(CG510))), "El valor de teletrabajo debe ser un número válido. ", "")
)</f>
        <v/>
      </c>
      <c r="HM510" s="46">
        <f>IF($DS510,
IF( AND(CH510&lt;&gt;"", ISERR(_xlfn.NUMBERVALUE(CH510))), "El valor de bonificación de retiro debe ser un número válido. ", "")
)</f>
        <v/>
      </c>
      <c r="HN510" s="46">
        <f>IF($DS510,
IF( AND(CI510&lt;&gt;"", ISERR(_xlfn.NUMBERVALUE(CI510))), "El valor de indemnización de retiro debe ser un número válido. ", "")
)</f>
        <v/>
      </c>
      <c r="HO510" s="46">
        <f>IF($DS510,
IF( AND(CJ510&lt;&gt;"", ISERR(_xlfn.NUMBERVALUE(CJ510))), "El valor de reintegros debe ser un número válido. ", "")
)</f>
        <v/>
      </c>
      <c r="HP510" s="46">
        <f>CONCATENATE(CK510,CL510,CM510)&lt;&gt;""</f>
        <v/>
      </c>
      <c r="HQ510" s="46">
        <f>IF(AND($DS510,HP510),
IF(CK510="","Debes escribir la descripción de otro concepto no categorizado. ",""),
""
)</f>
        <v/>
      </c>
      <c r="HR510" s="46">
        <f>IF(AND($DS510,HP510),
IF(CONCATENATE(CL510,CM510)="","Debes escribir al menos un valor de concepto no categorizado (salarial o no salarial). ",
IF(ISERR(_xlfn.NUMBERVALUE(CL510)),"El valor salarial concepto no categorizado debe ser un número válido. ","")
),
""
)</f>
        <v/>
      </c>
      <c r="HS510" s="46">
        <f>IF(AND($DS510,HP510),
IF(CONCATENATE(CL510,CM510)="","Debes escribir al menos un valor de concepto no categorizado (salarial o no salarial). ",
IF(ISERR(_xlfn.NUMBERVALUE(CM510)),"El valor NO salarial concepto no categorizado debe ser un número válido. ","")
),
""
)</f>
        <v/>
      </c>
      <c r="HT510" s="46">
        <f>IF($DS510,
IF(CN510="","Debes escribir el porcentaje del aporte a salud. ",
IF( ISERR(_xlfn.NUMBERVALUE(CN510)), "El valor del porcentaje del aporte a salud debe ser un número válido. ", "")
)
)</f>
        <v/>
      </c>
      <c r="HU510" s="46">
        <f>IF($DS510,
IF(CO510="","Debes escribir el valor del aporte a salud. ",
IF( ISERR(_xlfn.NUMBERVALUE(CO510)), "El valor del aporte a salud debe ser un número válido. ", "")
)
)</f>
        <v/>
      </c>
      <c r="HV510" s="46">
        <f>IF($DS510,
IF( AND(CP510&lt;&gt;"", ISERR(_xlfn.NUMBERVALUE(CP510))), "El valor plan complementario debe ser un número válido. ", "")
)</f>
        <v/>
      </c>
      <c r="HW510" s="46">
        <f>IF($DS510,
IF(CQ510="","Debes escribir el porcentaje del aporte a pensión. ",
IF( ISERR(_xlfn.NUMBERVALUE(CQ510)), "El valor del porcentaje del aporte a pensión debe ser un número válido. ", "")
)
)</f>
        <v/>
      </c>
      <c r="HX510" s="46">
        <f>IF($DS510,
IF(CR510="","Debes escribir el valor del aporte a pensión. ",
IF( ISERR(_xlfn.NUMBERVALUE(CR510)), "El valor del aporte a salud debe ser un número válido. ", "")
)
)</f>
        <v/>
      </c>
      <c r="HY510" s="46">
        <f>IF($DS510,
IF( AND(CS510&lt;&gt;"", ISERR(_xlfn.NUMBERVALUE(CS510))), "El valor pensión voluntaria debe ser un número válido. ", "")
)</f>
        <v/>
      </c>
      <c r="HZ510" s="46">
        <f>CONCATENATE(CT510,CU510,CV510,CW510)&lt;&gt;""</f>
        <v/>
      </c>
      <c r="IA510" s="46">
        <f>IF(AND($DS510,HZ510),
IF(CT510="","Debes escribir el % del fondo de seguridad pensional. ",
IF( ISERR(_xlfn.NUMBERVALUE(CT510)), "El % del fondo de seguridad debe ser un número válido. ", "")
),
""
)</f>
        <v/>
      </c>
      <c r="IB510" s="46">
        <f>IF(AND($DS510,HZ510),
IF(CU510="","Debes escribir el valor del aporte al fondo de solidaridad pensional. ",
IF( ISERR(_xlfn.NUMBERVALUE(CU510)), "El valor del aporte al fondo de solidaridad pensional debe ser un número válido. ", "")
),
""
)</f>
        <v/>
      </c>
      <c r="IC510" s="46">
        <f>IF(AND($DS510,HZ510),
IF(CV510="","Debes escribir el % del fondo de subsistencia. ",
IF( ISERR(_xlfn.NUMBERVALUE(CV510)), "El % del fondo de subsistencia debe ser un número válido. ", "")
),
""
)</f>
        <v/>
      </c>
      <c r="ID510" s="46">
        <f>IF(AND($DS510,HZ510),
IF(CW510="","Debes escribir el valor del fondo de subsistencia. ",
IF( ISERR(_xlfn.NUMBERVALUE(CW510)), "El valor del fondo de subsistencia debe ser un número válido. ", "")
),
""
)</f>
        <v/>
      </c>
      <c r="IE510" s="46">
        <f>CONCATENATE(CX510,CY510)&lt;&gt;""</f>
        <v/>
      </c>
      <c r="IF510" s="46">
        <f>IF(AND($DS510,IE510),
IF(CX510="","Debes escribir el % de sindicato. ",
IF( ISERR(_xlfn.NUMBERVALUE(CX510)), "El % de sindicato debe ser un número válido. ", "")
),
""
)</f>
        <v/>
      </c>
      <c r="IG510" s="46">
        <f>IF(AND($DS510,IE510),
IF(CY510="","Debes escribir el valor del sindicato. ",
IF( ISERR(_xlfn.NUMBERVALUE(CY510)), "El valor del sindicato debe ser un número válido. ", "")
),
""
)</f>
        <v/>
      </c>
      <c r="IH510" s="46">
        <f>IF($DS510,
IF( AND(CZ510&lt;&gt;"", ISERR(_xlfn.NUMBERVALUE(CZ510))), "El valor de sanción pública debe ser un número válido. ", "")
)</f>
        <v/>
      </c>
      <c r="II510" s="46">
        <f>IF($DS510,
IF( AND(DA510&lt;&gt;"", ISERR(_xlfn.NUMBERVALUE(DA510))), "El valor de sanción privada debe ser un número válido. ", "")
)</f>
        <v/>
      </c>
      <c r="IJ510" s="46">
        <f>CONCATENATE(DB510,DC510)&lt;&gt;""</f>
        <v/>
      </c>
      <c r="IK510" s="46">
        <f>IF(AND($DS510,IJ510),
IF(DB510="","Debes escribir la descripción de libranza. ",""),
""
)</f>
        <v/>
      </c>
      <c r="IL510" s="46">
        <f>IF(AND($DS510,IJ510),
IF(DC510="","Debes escribir la cuota libranza. ",
IF(ISERR(_xlfn.NUMBERVALUE(DC510)),"El valor de la cuota libranza debe ser un número válido. ","")
),
""
)</f>
        <v/>
      </c>
      <c r="IM510" s="46">
        <f>IF($DS510,
IF( AND(DD510&lt;&gt;"", ISERR(_xlfn.NUMBERVALUE(DD510))), "El valor de pagos a terceros debe ser un número válido. ", "")
)</f>
        <v/>
      </c>
      <c r="IN510" s="46">
        <f>IF($DS510,
IF( AND(DE510&lt;&gt;"", ISERR(_xlfn.NUMBERVALUE(DE510))), "El valor de anticipos debe ser un número válido. ", "")
)</f>
        <v/>
      </c>
      <c r="IO510" s="46">
        <f>IF($DS510,
IF( AND(DF510&lt;&gt;"", ISERR(_xlfn.NUMBERVALUE(DF510))), "El valor de AFC debe ser un número válido. ", "")
)</f>
        <v/>
      </c>
      <c r="IP510" s="46">
        <f>IF($DS510,
IF( AND(DG510&lt;&gt;"", ISERR(_xlfn.NUMBERVALUE(DG510))), "El valor de rete-fuente debe ser un número válido. ", "")
)</f>
        <v/>
      </c>
      <c r="IQ510" s="46">
        <f>IF($DS510,
IF( AND(DH510&lt;&gt;"", ISERR(_xlfn.NUMBERVALUE(DH510))), "El valor de cooperativa de trabajo debe ser un número válido. ", "")
)</f>
        <v/>
      </c>
      <c r="IR510" s="46">
        <f>IF($DS510,
IF( AND(DI510&lt;&gt;"", ISERR(_xlfn.NUMBERVALUE(DI510))), "El valor de embargo fiscal debe ser un número válido. ", "")
)</f>
        <v/>
      </c>
      <c r="IS510" s="46">
        <f>IF($DS510,
IF( AND(DJ510&lt;&gt;"", ISERR(_xlfn.NUMBERVALUE(DJ510))), "El valor de educación debe ser un número válido. ", "")
)</f>
        <v/>
      </c>
      <c r="IT510" s="46">
        <f>IF($DS510,
IF( AND(DK510&lt;&gt;"", ISERR(_xlfn.NUMBERVALUE(DK510))), "El valor de reintegro debe ser un número válido. ", "")
)</f>
        <v/>
      </c>
      <c r="IU510" s="46">
        <f>IF($DS510,
IF( AND(DL510&lt;&gt;"", ISERR(_xlfn.NUMBERVALUE(DL510))), "El valor de deuda debe ser un número válido. ", "")
)</f>
        <v/>
      </c>
      <c r="IV510" s="46">
        <f>IF($DS510,
IF( AND(DM510&lt;&gt;"", ISERR(_xlfn.NUMBERVALUE(DM510))), "El valor de otras deducciones debe ser un número válido. ", "")
)</f>
        <v/>
      </c>
      <c r="IW510" s="46">
        <f>IF($DS510,
IF(DN510="","Debes escribir el valor de los devengos totales. ",
IF( ISERR(_xlfn.NUMBERVALUE(DN510)), "El valor de los devengos totales debe ser un número válido. ", "")
)
)</f>
        <v/>
      </c>
      <c r="IX510" s="46">
        <f>IF($DS510,
IF(DO510="","Debes escribir el valor de las deducciones totales. ",
IF( ISERR(_xlfn.NUMBERVALUE(DO510)), "El valor de las deducciones totales debe ser un número válido. ", "")
)
)</f>
        <v/>
      </c>
      <c r="IY510" s="46">
        <f>IF($DS510,
IF(DP510="","Debes escribir el valor del salario total. ",
IF( ISERR(_xlfn.NUMBERVALUE(DP510)), "El valor del salario total debe ser un número válido. ", "")
)
)</f>
        <v/>
      </c>
    </row>
    <row r="511">
      <c r="B511" s="48" t="n">
        <v>499</v>
      </c>
      <c r="C511" s="61">
        <f>IF(AND(DS511,DP511&lt;&gt;""),
IF(DQ511="","OK","Error"),
""
)</f>
        <v/>
      </c>
      <c r="D511" s="53" t="n"/>
      <c r="E511" s="52" t="n"/>
      <c r="F511" s="112" t="n"/>
      <c r="G511" s="52" t="n"/>
      <c r="H511" s="53" t="n"/>
      <c r="I511" s="52" t="n"/>
      <c r="J511" s="52" t="n"/>
      <c r="K511" s="53" t="n"/>
      <c r="L511" s="55" t="n"/>
      <c r="M511" s="108" t="n"/>
      <c r="N511" s="56" t="n"/>
      <c r="O511" s="52" t="n"/>
      <c r="P511" s="52" t="n"/>
      <c r="Q511" s="52" t="n"/>
      <c r="R511" s="52" t="n"/>
      <c r="S511" s="52" t="n"/>
      <c r="T511" s="53" t="n"/>
      <c r="U511" s="52" t="n"/>
      <c r="V511" s="52" t="n"/>
      <c r="W511" s="55" t="n"/>
      <c r="X511" s="55" t="n"/>
      <c r="Y511" s="52" t="n"/>
      <c r="Z511" s="55" t="n"/>
      <c r="AA511" s="52" t="n"/>
      <c r="AB511" s="53" t="n"/>
      <c r="AC511" s="53" t="n"/>
      <c r="AD511" s="53" t="n"/>
      <c r="AE511" s="177" t="n"/>
      <c r="AF511" s="113" t="n"/>
      <c r="AG511" s="177" t="n"/>
      <c r="AH511" s="178" t="n"/>
      <c r="AI511" s="178" t="n"/>
      <c r="AJ511" s="178" t="n"/>
      <c r="AK511" s="114" t="n"/>
      <c r="AL511" s="178" t="n"/>
      <c r="AM511" s="114" t="n"/>
      <c r="AN511" s="178" t="n"/>
      <c r="AO511" s="114" t="n"/>
      <c r="AP511" s="178" t="n"/>
      <c r="AQ511" s="114" t="n"/>
      <c r="AR511" s="178" t="n"/>
      <c r="AS511" s="114" t="n"/>
      <c r="AT511" s="178" t="n"/>
      <c r="AU511" s="114" t="n"/>
      <c r="AV511" s="178" t="n"/>
      <c r="AW511" s="114" t="n"/>
      <c r="AX511" s="178" t="n"/>
      <c r="AY511" s="114" t="n"/>
      <c r="AZ511" s="178" t="n"/>
      <c r="BA511" s="114" t="n"/>
      <c r="BB511" s="178" t="n"/>
      <c r="BC511" s="114" t="n"/>
      <c r="BD511" s="178" t="n"/>
      <c r="BE511" s="178" t="n"/>
      <c r="BF511" s="178" t="n"/>
      <c r="BG511" s="59" t="n"/>
      <c r="BH511" s="178" t="n"/>
      <c r="BI511" s="114" t="n"/>
      <c r="BJ511" s="53" t="n"/>
      <c r="BK511" s="178" t="n"/>
      <c r="BL511" s="114" t="n"/>
      <c r="BM511" s="178" t="n"/>
      <c r="BN511" s="114" t="n"/>
      <c r="BO511" s="178" t="n"/>
      <c r="BP511" s="178" t="n"/>
      <c r="BQ511" s="178" t="n"/>
      <c r="BR511" s="178" t="n"/>
      <c r="BS511" s="178" t="n"/>
      <c r="BT511" s="178" t="n"/>
      <c r="BU511" s="178" t="n"/>
      <c r="BV511" s="178" t="n"/>
      <c r="BW511" s="178" t="n"/>
      <c r="BX511" s="178" t="n"/>
      <c r="BY511" s="178" t="n"/>
      <c r="BZ511" s="178" t="n"/>
      <c r="CA511" s="178" t="n"/>
      <c r="CB511" s="178" t="n"/>
      <c r="CC511" s="178" t="n"/>
      <c r="CD511" s="178" t="n"/>
      <c r="CE511" s="178" t="n"/>
      <c r="CF511" s="178" t="n"/>
      <c r="CG511" s="178" t="n"/>
      <c r="CH511" s="178" t="n"/>
      <c r="CI511" s="178" t="n"/>
      <c r="CJ511" s="178" t="n"/>
      <c r="CK511" s="53" t="n"/>
      <c r="CL511" s="178" t="n"/>
      <c r="CM511" s="178" t="n"/>
      <c r="CN511" s="60" t="n"/>
      <c r="CO511" s="177" t="n"/>
      <c r="CP511" s="178" t="n"/>
      <c r="CQ511" s="60" t="n"/>
      <c r="CR511" s="177" t="n"/>
      <c r="CS511" s="178" t="n"/>
      <c r="CT511" s="59" t="n"/>
      <c r="CU511" s="178" t="n"/>
      <c r="CV511" s="59" t="n"/>
      <c r="CW511" s="178" t="n"/>
      <c r="CX511" s="59" t="n"/>
      <c r="CY511" s="178" t="n"/>
      <c r="CZ511" s="178" t="n"/>
      <c r="DA511" s="178" t="n"/>
      <c r="DB511" s="53" t="n"/>
      <c r="DC511" s="178" t="n"/>
      <c r="DD511" s="178" t="n"/>
      <c r="DE511" s="178" t="n"/>
      <c r="DF511" s="178" t="n"/>
      <c r="DG511" s="178" t="n"/>
      <c r="DH511" s="178" t="n"/>
      <c r="DI511" s="178" t="n"/>
      <c r="DJ511" s="178" t="n"/>
      <c r="DK511" s="178" t="n"/>
      <c r="DL511" s="178" t="n"/>
      <c r="DM511" s="178" t="n"/>
      <c r="DN511" s="177" t="n"/>
      <c r="DO511" s="177" t="n"/>
      <c r="DP511" s="177" t="n"/>
      <c r="DQ511" s="76">
        <f>IF(AND(DS511,DP511&lt;&gt;""),
CONCATENATE(DT511,DU511,DV511,DW511,DX511,DY511,DZ511,EA511,EB511,EC511,ED511,EE511,EF511,EG511,EH511,EI511,EJ511,EK511,EL511,EM511,EN511,EO511,EP511,EQ511,ES511,ET511,EU511,EV511,EW511,EX511,EY511,EZ511,FA511,FC511,FD511,FF511,FG511,FI511,FJ511,FL511,FM511,FO511,FP511,FR511,FS511,FU511,FV511,FX511,FY511,GA511,GB511,GD511,GE511,GF511,GH511,GI511,GJ511,GL511,GM511,GN511,GP511,GQ511,GS511,GT511,GU511,GV511,GW511,GX511,GY511,GZ511,HA511,HB511,HC511,HD511,HE511,HF511,HG511,HH511,HI511,HJ511,HK511,HL511,HM511,HN511,HO511,HQ511,HR511,HS511,HT511,HU511,HV511,HW511,HX511,HY511,IA511,IB511,IC511,ID511,IF511,IG511,IH511,II511,IK511,IL511,IM511,IN511,IO511,IP511,IQ511,IR511,IS511,IT511,IU511,IV511,IW511,IX511,IY511,IZ511),
""
)</f>
        <v/>
      </c>
      <c r="DR511" s="53" t="n"/>
      <c r="DS511" s="46">
        <f>CONCATENATE(D511,$E511,$F511,$G511,H511,$I511,$J511,K511,$L511,$M511,N511,$O511,$P511,$Q511,$R511,$S511,T511,$U511,$V511,$W511,$X511,$Y511,$Z511,$AA511,AB511,AC511,AD511,$AE511,$AF511,$AG511,AH511,AI511,AJ511,AK511,AL511,AM511,AN511,AO511,AP511,AQ511,AR511,AS511,AT511,AU511,AV511,AW511,AX511,AY511,AZ511,BA511,BB511,BC511,BD511,BE511,BF511,BG511,BH511,BI511,BJ511,BK511,BL511,BM511,BN511,BO511,BP511,BQ511,BR511,BS511,BT511,BU511,BV511,BW511,BX511,BY511,BZ511,CA511,CB511,CC511,CD511,CE511,CF511,CG511,CH511,CI511,CJ511,CK511,CL511,CM511,$CN511,$CO511,CP511,$CQ511,$CR511,CS511,CT511,CU511,CV511,CW511,CX511,CY511,CZ511,DA511,DB511,DC511,DD511,DE511,DF511,DG511,DH511,DI511,DJ511,DK511,DL511,DM511,$DN511,$DO511,$DP511,DR511)&lt;&gt;""</f>
        <v/>
      </c>
      <c r="DT511" s="46">
        <f>IF(AND($DS511,$E$4&lt;&gt;""),
IF(LEFT($E$4,2) = "1.",
IF(D511&lt;&gt;"","El CUNE sólo se envía en operaciones de novedad o ajuste. ",""),
IF(D511="","Debes escribir un CUNE válido para realizar operaciones de novedad o ajuste. ","")),
""
)</f>
        <v/>
      </c>
      <c r="DU511" s="46">
        <f>IF($DS511,
IF(E511="","Debes seleccionar el tipo de documento del empleado. ",
IF(_xlfn.IFNA(VLOOKUP(E511,TIPO_DE_DOCUMENTO,1,FALSE),-1)=-1,"El tipo de documento no es válido (por favor seleccionarlo de la lista). ","")
)
)</f>
        <v/>
      </c>
      <c r="DV511" s="46">
        <f>IF($DS511,
IF(F511="","Debes escribir el número de documento del empleado. ","")
)</f>
        <v/>
      </c>
      <c r="DW511" s="46">
        <f>IF($DS511,
IF(G511="","Debes escribir el primer nombre del empleado. ","")
)</f>
        <v/>
      </c>
      <c r="DY511" s="46">
        <f>IF($DS511,
IF(I511="","Debes escribir el primer apellido del empleado. ","")
)</f>
        <v/>
      </c>
      <c r="DZ511" s="46">
        <f>IF($DS511,
IF(J511="","Debes escribir el segundo apellido del empleado. ","")
)</f>
        <v/>
      </c>
      <c r="EB511" s="46">
        <f>IF($DS511,
IF(L511="","Debes escribir la fecha de ingreso del empleado. ",
IF(ISERR(DATE(YEAR(L511),MONTH(L511),DAY(L511))), "El valor ingresado en fecha de ingreso no tiene un formato válido. ","")
)
)</f>
        <v/>
      </c>
      <c r="EC511" s="46">
        <f>IF($DS511,
IF(M511="","Debes escribir el tiempo laborado. ",
IF( IFERROR(INT(M511),1.1) &lt;&gt; IFERROR(_xlfn.NUMBERVALUE(M511),1), "El valor de los días trabajados debe ser un número entero. ", "")
)
)</f>
        <v/>
      </c>
      <c r="ED511" s="46">
        <f>IF($DS511,
IF( AND(N511&lt;&gt;"", ISERR(DATE(YEAR(N511),MONTH(N511),DAY(N511))) ), "El valor ingresado en fecha de ingreso no tiene un formato válido. ",
IF( AND(N511&lt;&gt;"", $E$6&lt;&gt;"", DATE(YEAR(N511), MONTH(N511), 1) &lt;&gt; IFERROR(DATE(MID($E$6, 1, 4), MID($E$6, 6, 2),1), "1/1/1900") ), "La fecha de retiro debe estar dentro del período liquidado. ", "")
)
)</f>
        <v/>
      </c>
      <c r="EE511" s="46">
        <f>IF($DS511,
IF(O511="","Debes seleccionar el tipo de trabajador. ",
IF(_xlfn.IFNA(VLOOKUP(O511,TIPO_DE_TRABAJADOR,1,FALSE),-1)=-1,"El tipo de trabajador no es válido (por favor seleccionarlo de la lista). ","")
)
)</f>
        <v/>
      </c>
      <c r="EF511" s="46">
        <f>IF($DS511,
IF(P511="","Debes seleccionar si es un trabajador dependiente pensionado por vejez. ",
IF(_xlfn.IFNA(VLOOKUP(P511,SUBTIPO_DE_TRABAJADOR,1,FALSE),-1)=-1,"El tipo de trabajador dependiente pensionado por vejez no es válido (por favor seleccionarlo de la lista). ","")
)
)</f>
        <v/>
      </c>
      <c r="EG511" s="46">
        <f>IF($DS511,
IF(Q511="","Debes seleccionar el tipo de contrato del trabajador. ",
IF(_xlfn.IFNA(VLOOKUP(Q511,TIPO_DE_CONTRATO,1,FALSE),-1)=-1,"El tipo de contrato del trabajador no es válido (por favor seleccionarlo de la lista). ","")
)
)</f>
        <v/>
      </c>
      <c r="EH511" s="46">
        <f>IF($DS511,
IF(R511="","Debes seleccionar si es un salario integral. ",
IF(_xlfn.IFNA(VLOOKUP(R511,SI_NO,1,FALSE),-1)=-1,"Valor no válido para salario integral (por favor seleccionarlo de la lista). ","")
)
)</f>
        <v/>
      </c>
      <c r="EI511" s="46">
        <f>IF($DS511,
IF(S511="","Debes seleccionar si el trabajador realiza actividades de riesgo. ",
IF(_xlfn.IFNA(VLOOKUP(S511,SI_NO,1,FALSE),-1)=-1,"Valor no válido para actividad de alto riesgo (por favor seleccionarlo de la lista). ","")
)
)</f>
        <v/>
      </c>
      <c r="EK511" s="46">
        <f>IF($DS511,
IF(U511="","Debes escribir el código del municipio de residencia del trabajador. ",
IF(_xlfn.IFNA(VLOOKUP(U511,MUNICIPIO,1,FALSE),-1)=-1,"El municipio de residencia del trabajador es inválido (por favor seleccionarlo de la lista). ","")
)
)</f>
        <v/>
      </c>
      <c r="EL511" s="46">
        <f>IF($DS511,
IF(V511="","Debes escribir el la dirección de residendia del trabajador. ","")
)</f>
        <v/>
      </c>
      <c r="EM511" s="46">
        <f>IF($DS511,
IF(W511="","Debes escribir la fecha de inicio de la liquidación. ",
IF(ISERR(DATE(YEAR(W511),MONTH(W511),DAY(W511))),"El valor ingresado en fecha de inicio de liquidación no tiene un formato válido. ",
IF( AND($E$6&lt;&gt;"", DATE(YEAR(W511), MONTH(W511), 1) &lt;&gt; IFERROR(DATE(MID($E$6, 1, 4), MID($E$6, 6, 2),1), "1/1/1900") ), "La fecha de inicio de la liquidación debe estar dentro del período liquidado. ", "")
)
)
)</f>
        <v/>
      </c>
      <c r="EN511" s="46">
        <f>IF($DS511,
IF(X511="","Debes escribir la fecha de fin de la liquidación. ",
IF(ISERR(DATE(YEAR(X511),MONTH(X511),DAY(X511))),"El valor ingresado en fecha de fin de liquidación no tiene un formato válido. ",
IF( AND($E$6&lt;&gt;"", DATE(YEAR(X511), MONTH(X511), 1) &lt;&gt; IFERROR(DATE(MID($E$6, 1, 4), MID($E$6, 6, 2),1), "1/1/1900") ), "La fecha de fin de la liquidación debe estar dentro del período liquidado. ", "")
)
)
)</f>
        <v/>
      </c>
      <c r="EO511" s="46">
        <f>IF($DS511,
IF(Y511="","Debes escribir la frecuencia de pago del trabajador. ",
IF(_xlfn.IFNA(VLOOKUP(Y511,PERÍODO_DE_NÓMINA,1,FALSE),-1)=-1,"La frecuencia de pago es inválida (por favor seleccionarlo de la lista). ","")
)
)</f>
        <v/>
      </c>
      <c r="EP511" s="46">
        <f>IF($DS511,
IF(Z511="","Debes escribir la fecha de pago. ",
IF(ISERR(DATE(YEAR(Z511),MONTH(Z511),DAY(Z511))), "El valor ingresado en fecha de pago no tiene un formato válido. ","")
)
)</f>
        <v/>
      </c>
      <c r="EQ511" s="46">
        <f>IF($DS511,
IF(AA511="","Debes escribir el medio de pago. ",
IF(_xlfn.IFNA(VLOOKUP(AA511,MEDIOS_DE_PAGO,1,FALSE),-1)=-1,"El medio de pago es inválido (por favor seleccionarlo de la lista). ","")
)
)</f>
        <v/>
      </c>
      <c r="ER511" s="46">
        <f>OR(AA511='Tablas '!$T$4,AA511='Tablas '!$T$7,AA511='Tablas '!$T$8,AA511='Tablas '!$T$11)</f>
        <v/>
      </c>
      <c r="ES511" s="46">
        <f>IF(AND($DS511,ER511),
IF(AB511="","Debes escribir la entidad bancaria. ",""),
""
)</f>
        <v/>
      </c>
      <c r="ET511" s="46">
        <f>IF(AND($DS511,ER511),
IF(AC511="","Debes escribir el tipo de cuenta bancaria. ",
IF(_xlfn.IFNA(VLOOKUP(AC511,TIPO_DE_CUENTA,1,FALSE),-1)=-1,"El tipo de cuenta bancaria es inválida (por favor seleccionarlo de la lista). ","")
),
""
)</f>
        <v/>
      </c>
      <c r="EU511" s="46">
        <f>IF(AND($DS511,ER511),
IF(AD511="","Debes escribir el número de cuenta bancaria. ",""),
""
)</f>
        <v/>
      </c>
      <c r="EV511" s="46">
        <f>IF($DS511,
IF(AE511="","Debes escribir el valor del sueldo básico. ",
IF( ISERR(_xlfn.NUMBERVALUE(AE511)), "El valor del sueldo básico debe ser un número válido. ", "")
)
)</f>
        <v/>
      </c>
      <c r="EW511" s="46">
        <f>IF($DS511,
IF(AF511="","Debes escribir el número de días trabajados. ",
IF( IFERROR(INT(AF511),1.1) &lt;&gt; IFERROR(_xlfn.NUMBERVALUE(AF511),1), "La cantidad de días trabajados debe ser un número entero. ", "")
)
)</f>
        <v/>
      </c>
      <c r="EX511" s="46">
        <f>IF($DS511,
IF(AG511="","Debes escribir el valor del sueldo trabajado. ",
IF( ISERR(_xlfn.NUMBERVALUE(AG511)), "El valor del sueldo trabajado debe ser un número válido. ", "")
)
)</f>
        <v/>
      </c>
      <c r="EY511" s="46">
        <f>IF($DS511,
IF( AND(AH511&lt;&gt;"", ISERR(_xlfn.NUMBERVALUE(AH511))), "El valor del auxilio de transporte debe ser un número válido. ", "")
)</f>
        <v/>
      </c>
      <c r="EZ511" s="46">
        <f>IF($DS511,
IF( AND(AI511&lt;&gt;"", ISERR(_xlfn.NUMBERVALUE(AI511))), "El valor de viáticos salariales debe ser un número válido. ", "")
)</f>
        <v/>
      </c>
      <c r="FA511" s="46">
        <f>IF($DS511,
IF( AND(AJ511&lt;&gt;"", ISERR(_xlfn.NUMBERVALUE(AJ511))), "El valor de viáticos NO salariales debe ser un número válido. ", "")
)</f>
        <v/>
      </c>
      <c r="FB511" s="46">
        <f>CONCATENATE(AK511,AL511)&lt;&gt;""</f>
        <v/>
      </c>
      <c r="FC511" s="46">
        <f>IF(AND($DS511,FB511),
IF(AK511="","Debes escribir el número de horas extras diurnas. ",
IF( IFERROR(INT(AK511),1.1) &lt;&gt; IFERROR(_xlfn.NUMBERVALUE(AK511),1), "La cantidad de horas extras diurnas debe ser un número entero. ", "")
),
""
)</f>
        <v/>
      </c>
      <c r="FD511" s="46">
        <f>IF(AND($DS511,FB511),
IF(AL511="","Debes escribir el valor de las horas extras diurnas. ",
IF( ISERR(_xlfn.NUMBERVALUE(AL511)), "El valor de las horas extras duirnas debe ser un número válido. ", "")
),
""
)</f>
        <v/>
      </c>
      <c r="FE511" s="46">
        <f>CONCATENATE(AM511,AN511)&lt;&gt;""</f>
        <v/>
      </c>
      <c r="FF511" s="46">
        <f>IF(AND($DS511,FE511),
IF(AM511="","Debes escribir el número de horas extras nocturnas. ",
IF( IFERROR(INT(AM511),1.1) &lt;&gt; IFERROR(_xlfn.NUMBERVALUE(AM511),1), "La cantidad de horas extras nocturnas debe ser un número entero. ", "")
),
""
)</f>
        <v/>
      </c>
      <c r="FG511" s="46">
        <f>IF(AND($DS511,FE511),
IF(AN511="","Debes escribir el valor de las horas extras nocturnas. ",
IF( ISERR(_xlfn.NUMBERVALUE(AN511)), "El valor de las horas extras nocturnas debe ser un número válido. ", "")
),
""
)</f>
        <v/>
      </c>
      <c r="FH511" s="46">
        <f>CONCATENATE(AO511,AP511)&lt;&gt;""</f>
        <v/>
      </c>
      <c r="FI511" s="46">
        <f>IF(AND($DS511,FH511),
IF(AO511="","Debes escribir el número de horas extras diurnas dominicales y festivas. ",
IF( IFERROR(INT(AO511),1.1) &lt;&gt; IFERROR(_xlfn.NUMBERVALUE(AO511),1), "La cantidad de horas extras diurnas dominicales y festivas debe ser un número entero. ", "")
),
""
)</f>
        <v/>
      </c>
      <c r="FJ511" s="46">
        <f>IF(AND($DS511,FH511),
IF(AP511="","Debes escribir el valor de las horas extras diurnas dominicales y festivas. ",
IF( ISERR(_xlfn.NUMBERVALUE(AP511)), "El valor de las horas extras diurnas dominicales y festivas debe ser un número válido. ", "")
),
""
)</f>
        <v/>
      </c>
      <c r="FK511" s="46">
        <f>CONCATENATE(AQ511,AR511)&lt;&gt;""</f>
        <v/>
      </c>
      <c r="FL511" s="46">
        <f>IF(AND($DS511,FK511),
IF(AQ511="","Debes escribir el número de horas extras nocturnas dominicales y festivas. ",
IF( IFERROR(INT(AQ511),1.1) &lt;&gt; IFERROR(_xlfn.NUMBERVALUE(AQ511),1), "La cantidad de horas extras nocturnas dominicales y festivas debe ser un número entero. ", "")
),
""
)</f>
        <v/>
      </c>
      <c r="FM511" s="46">
        <f>IF(AND($DS511,FK511),
IF(AR511="","Debes escribir el valor de las horas extras nocturnas dominicales y festivas. ",
IF( ISERR(_xlfn.NUMBERVALUE(AR511)), "El valor de las horas extras nocturnas dominicales y festivas debe ser un número válido. ", "")
),
""
)</f>
        <v/>
      </c>
      <c r="FN511" s="46">
        <f>CONCATENATE(AS511,AT511)&lt;&gt;""</f>
        <v/>
      </c>
      <c r="FO511" s="46">
        <f>IF(AND($DS511,FN511),
IF(AS511="","Debes escribir el número de horas recargo nocturno. ",
IF( IFERROR(INT(AS511),1.1) &lt;&gt; IFERROR(_xlfn.NUMBERVALUE(AS511),1), "La cantidad de horas recargo nocturno debe ser un número entero. ", "")
),
""
)</f>
        <v/>
      </c>
      <c r="FP511" s="46">
        <f>IF(AND($DS511,FN511),
IF(AT511="","Debes escribir el valor de las horas recargo nocturno. ",
IF( ISERR(_xlfn.NUMBERVALUE(AT511)), "El valor de las horas recargo nocturno debe ser un número válido. ", "")
),
""
)</f>
        <v/>
      </c>
      <c r="FQ511" s="46">
        <f>CONCATENATE(AU511,AV511)&lt;&gt;""</f>
        <v/>
      </c>
      <c r="FR511" s="46">
        <f>IF(AND($DS511,FQ511),
IF(AU511="","Debes escribir el número de horas recargo diurno dominical y festivo. ",
IF( IFERROR(INT(AU511),1.1) &lt;&gt; IFERROR(_xlfn.NUMBERVALUE(AU511),1), "La cantidad de horas recargo diurno dominical y festivo debe ser un número entero. ", "")
),
""
)</f>
        <v/>
      </c>
      <c r="FS511" s="46">
        <f>IF(AND($DS511,FQ511),
IF(AV511="","Debes escribir el valor de las horas recargo diurno dominical y festivo. ",
IF( ISERR(_xlfn.NUMBERVALUE(AV511)), "El valor de las horas recargo diurno dominical y festivo debe ser un número válido. ", "")
),
""
)</f>
        <v/>
      </c>
      <c r="FT511" s="46">
        <f>CONCATENATE(AW511,AX511)&lt;&gt;""</f>
        <v/>
      </c>
      <c r="FU511" s="46">
        <f>IF(AND($DS511,FT511),
IF(AW511="","Debes escribir el número de horas recargo nocturno dominical y festivo. ",
IF( IFERROR(INT(AW511),1.1) &lt;&gt; IFERROR(_xlfn.NUMBERVALUE(AW511),1), "La cantidad de horas recargo nocturno dominical y festivo debe ser un número entero. ", "")
),
""
)</f>
        <v/>
      </c>
      <c r="FV511" s="46">
        <f>IF(AND($DS511,FT511),
IF(AX511="","Debes escribir el valor de las horas recargo nocturno dominical y festivo. ",
IF( ISERR(_xlfn.NUMBERVALUE(AX511)), "El valor de las horas recargo nocturno dominical y festivo debe ser un número válido. ", "")
),
""
)</f>
        <v/>
      </c>
      <c r="FW511" s="46">
        <f>CONCATENATE(AY511,AZ511)&lt;&gt;""</f>
        <v/>
      </c>
      <c r="FX511" s="46">
        <f>IF(AND($DS511,FW511),
IF(AY511="","Debes escribir el número de días de vacaciones comunes. ",
IF( IFERROR(INT(AY511),1.1) &lt;&gt; IFERROR(_xlfn.NUMBERVALUE(AY511),1), "La cantidad de días de vacaciones comunes debe ser un número entero. ", "")
),
""
)</f>
        <v/>
      </c>
      <c r="FY511" s="46">
        <f>IF(AND($DS511,FW511),
IF(AZ511="","Debes escribir el valor de las vacaciones comunes. ",
IF( ISERR(_xlfn.NUMBERVALUE(AZ511)), "El valor de las vacaciones comunes debe ser un número válido. ", "")
),
""
)</f>
        <v/>
      </c>
      <c r="FZ511" s="46">
        <f>CONCATENATE(BA511,BB511)&lt;&gt;""</f>
        <v/>
      </c>
      <c r="GA511" s="46">
        <f>IF(AND($DS511,FZ511),
IF(BA511="","Debes escribir el número de días de vacaciones compensadas. ",
IF( IFERROR(INT(BA511),1.1) &lt;&gt; IFERROR(_xlfn.NUMBERVALUE(BA511),1), "La cantidad de días de vacaciones compensadas debe ser un número entero. ", "")
),
""
)</f>
        <v/>
      </c>
      <c r="GB511" s="46">
        <f>IF(AND($DS511,FZ511),
IF(BB511="","Debes escribir el valor de las vacaciones compensadas. ",
IF( ISERR(_xlfn.NUMBERVALUE(BB511)), "El valor de las vacaciones compensadas debe ser un número válido. ", "")
),
""
)</f>
        <v/>
      </c>
      <c r="GC511" s="46">
        <f>CONCATENATE(BC511,BD511)&lt;&gt;""</f>
        <v/>
      </c>
      <c r="GD511" s="46">
        <f>IF(AND($DS511,GC511),
IF(BC511="","Debes escribir el número de días de prima salarial. ",
IF( IFERROR(INT(BC511),1.1) &lt;&gt; IFERROR(_xlfn.NUMBERVALUE(BC511),1), "La cantidad de días de prima salarial debe ser un número entero. ", "")
),
""
)</f>
        <v/>
      </c>
      <c r="GE511" s="46">
        <f>IF(AND($DS511,GC511),
IF(BD511="","Debes escribir el valor de los días de prima salarial. ",
IF( ISERR(_xlfn.NUMBERVALUE(BD511)), "El valor de los días de prima salarial debe ser un número válido. ", "")
),
""
)</f>
        <v/>
      </c>
      <c r="GF511" s="46">
        <f>IF($DS511,
IF( AND(BE511&lt;&gt;"", ISERR(_xlfn.NUMBERVALUE(BE511))), "El valor de la prima NO saliarial debe ser un número válido. ", "")
)</f>
        <v/>
      </c>
      <c r="GG511" s="46">
        <f>CONCATENATE(BF511,BG511,BH511)&lt;&gt;""</f>
        <v/>
      </c>
      <c r="GH511" s="46">
        <f>IF(AND($DS511,GG511),
IF(BF511="","Debes escribir el valor de las cesantías. ",
IF( ISERR(_xlfn.NUMBERVALUE(BF511)), "El valor de las cesantías debe ser un número válido. ", "")
),
""
)</f>
        <v/>
      </c>
      <c r="GI511" s="46">
        <f>IF(AND($DS511,GG511),
IF(BG511="","Debes escribir el % de cesantías. ",
IF( ISERR(_xlfn.NUMBERVALUE(BG511)), "El % de cesantías debe ser un número válido. ", "")
),
""
)</f>
        <v/>
      </c>
      <c r="GJ511" s="46">
        <f>IF(AND($DS511,GG511),
IF(BH511="","Debes escribir el valor de intereses de cesantías. ",
IF( ISERR(_xlfn.NUMBERVALUE(BH511)), "El valor de intereses de cesantías debe ser un número válido. ", "")
),
""
)</f>
        <v/>
      </c>
      <c r="GK511" s="46">
        <f>CONCATENATE(BI511,BJ511,BK511)&lt;&gt;""</f>
        <v/>
      </c>
      <c r="GL511" s="46">
        <f>IF(AND($DS511,GK511),
IF(BI511="","Debes escribir el número de días de incapacidad. ",
IF( IFERROR(INT(BI511),1.1) &lt;&gt; IFERROR(_xlfn.NUMBERVALUE(BI511),1), "La cantidad de días de incapacidad debe ser un número entero. ", "")
),
""
)</f>
        <v/>
      </c>
      <c r="GM511" s="46">
        <f>IF(AND($DS511,GK511),
IF(BJ511="","Debes escribir el tipo de incapacidad. ",
IF(_xlfn.IFNA(VLOOKUP(BJ511,TIPO_DE_INCAPACIDAD,1,FALSE),-1)=-1,"El tipo de incapacidad es inválida (por favor seleccionarlo de la lista). ","")
),
""
)</f>
        <v/>
      </c>
      <c r="GN511" s="46">
        <f>IF(AND($DS511,GK511),
IF(BK511="","Debes escribir el valor de la incapacidad. ",
IF( ISERR(_xlfn.NUMBERVALUE(BK511)), "El valor de la incapacidad debe ser un número válido. ", "")
),
""
)</f>
        <v/>
      </c>
      <c r="GO511" s="46">
        <f>CONCATENATE(BL511,BM511)&lt;&gt;""</f>
        <v/>
      </c>
      <c r="GP511" s="46">
        <f>IF(AND($DS511,GO511),
IF(BL511="","Debes escribir el número de días de licencia de maternidad o paternidad. ",
IF( IFERROR(INT(BL511),1.1) &lt;&gt; IFERROR(_xlfn.NUMBERVALUE(BL511),1), "La cantidad de días de licencia de maternidad o paternidad debe ser un número entero. ", "")
),
""
)</f>
        <v/>
      </c>
      <c r="GQ511" s="46">
        <f>IF(AND($DS511,GO511),
IF(BM511="","Debes escribir el valor de la licencia de maternidad o paternidad. ",
IF( ISERR(_xlfn.NUMBERVALUE(BM511)), "El valor de la licencia de maternidad o paternidad debe ser un número válido. ", "")
),
""
)</f>
        <v/>
      </c>
      <c r="GR511" s="46">
        <f>CONCATENATE(BN511,BO511)&lt;&gt;""</f>
        <v/>
      </c>
      <c r="GS511" s="46">
        <f>IF(AND($DS511,GR511),
IF(BN511="","Debes escribir el número de días de licencia remunerada. ",
IF( IFERROR(INT(BN511),1.1) &lt;&gt; IFERROR(_xlfn.NUMBERVALUE(BN511),1), "La cantidad de días de licencia remunerada debe ser un número entero. ", "")
),
""
)</f>
        <v/>
      </c>
      <c r="GT511" s="46">
        <f>IF(AND($DS511,GR511),
IF(BO511="","Debes escribir el valor de la licencia remunerada. ",
IF( ISERR(_xlfn.NUMBERVALUE(BO511)), "El valor de la licencia remunerada debe ser un número válido. ", "")
),
""
)</f>
        <v/>
      </c>
      <c r="GU511" s="46">
        <f>IF($DS511,
IF( AND(BP511&lt;&gt;"", ISERR(_xlfn.NUMBERVALUE(BP511))), "El valor de la licencia NO remunerada debe ser un número válido. ", "")
)</f>
        <v/>
      </c>
      <c r="GV511" s="46">
        <f>IF($DS511,
IF( AND(BQ511&lt;&gt;"", ISERR(_xlfn.NUMBERVALUE(BQ511))), "El valor de auxilios salariales debe ser un número válido. ", "")
)</f>
        <v/>
      </c>
      <c r="GW511" s="46">
        <f>IF($DS511,
IF( AND(BR511&lt;&gt;"", ISERR(_xlfn.NUMBERVALUE(BR511))), "El valor de auxilios NO salariales debe ser un número válido. ", "")
)</f>
        <v/>
      </c>
      <c r="GX511" s="46">
        <f>IF($DS511,
IF( AND(BS511&lt;&gt;"", ISERR(_xlfn.NUMBERVALUE(BS511))), "El valor de bonos salariales debe ser un número válido. ", "")
)</f>
        <v/>
      </c>
      <c r="GY511" s="46">
        <f>IF($DS511,
IF( AND(BT511&lt;&gt;"", ISERR(_xlfn.NUMBERVALUE(BT511))), "El valor de bonos NO salariales debe ser un número válido. ", "")
)</f>
        <v/>
      </c>
      <c r="GZ511" s="46">
        <f>IF($DS511,
IF( AND(BU511&lt;&gt;"", ISERR(_xlfn.NUMBERVALUE(BU511))), "El valor de bonos salariales de alimentación debe ser un número válido. ", "")
)</f>
        <v/>
      </c>
      <c r="HA511" s="46">
        <f>IF($DS511,
IF( AND(BV511&lt;&gt;"", ISERR(_xlfn.NUMBERVALUE(BV511))), "El valor de bonos NO salariales de alimentación debe ser un número válido. ", "")
)</f>
        <v/>
      </c>
      <c r="HB511" s="46">
        <f>IF($DS511,
IF( AND(BW511&lt;&gt;"", ISERR(_xlfn.NUMBERVALUE(BW511))), "El valor de bonificaciones salariales debe ser un número válido. ", "")
)</f>
        <v/>
      </c>
      <c r="HC511" s="46">
        <f>IF($DS511,
IF( AND(BX511&lt;&gt;"", ISERR(_xlfn.NUMBERVALUE(BX511))), "El valor de bonificaciones NO salariales debe ser un número válido. ", "")
)</f>
        <v/>
      </c>
      <c r="HD511" s="46">
        <f>IF($DS511,
IF( AND(BY511&lt;&gt;"", ISERR(_xlfn.NUMBERVALUE(BY511))), "El valor de compensaciones ordinarias debe ser un número válido. ", "")
)</f>
        <v/>
      </c>
      <c r="HE511" s="46">
        <f>IF($DS511,
IF( AND(BZ511&lt;&gt;"", ISERR(_xlfn.NUMBERVALUE(BZ511))), "El valor de compensaciones extraordinarias debe ser un número válido. ", "")
)</f>
        <v/>
      </c>
      <c r="HF511" s="46">
        <f>IF($DS511,
IF( AND(CA511&lt;&gt;"", ISERR(_xlfn.NUMBERVALUE(CA511))), "El valor de comisiones debe ser un número válido. ", "")
)</f>
        <v/>
      </c>
      <c r="HG511" s="46">
        <f>IF($DS511,
IF( AND(CB511&lt;&gt;"", ISERR(_xlfn.NUMBERVALUE(CB511))), "El valor de ausencia por huega debe ser un número válido. ", "")
)</f>
        <v/>
      </c>
      <c r="HH511" s="46">
        <f>IF($DS511,
IF( AND(CC511&lt;&gt;"", ISERR(_xlfn.NUMBERVALUE(CC511))), "El valor de anticipos debe ser un número válido. ", "")
)</f>
        <v/>
      </c>
      <c r="HI511" s="46">
        <f>IF($DS511,
IF( AND(CD511&lt;&gt;"", ISERR(_xlfn.NUMBERVALUE(CD511))), "El valor de pagos a terceros debe ser un número válido. ", "")
)</f>
        <v/>
      </c>
      <c r="HJ511" s="46">
        <f>IF($DS511,
IF( AND(CE511&lt;&gt;"", ISERR(_xlfn.NUMBERVALUE(CE511))), "El valor de dotación debe ser un número válido. ", "")
)</f>
        <v/>
      </c>
      <c r="HK511" s="46">
        <f>IF($DS511,
IF( AND(CF511&lt;&gt;"", ISERR(_xlfn.NUMBERVALUE(CF511))), "El valor de apoyo sostenibilidad debe ser un número válido. ", "")
)</f>
        <v/>
      </c>
      <c r="HL511" s="46">
        <f>IF($DS511,
IF( AND(CG511&lt;&gt;"", ISERR(_xlfn.NUMBERVALUE(CG511))), "El valor de teletrabajo debe ser un número válido. ", "")
)</f>
        <v/>
      </c>
      <c r="HM511" s="46">
        <f>IF($DS511,
IF( AND(CH511&lt;&gt;"", ISERR(_xlfn.NUMBERVALUE(CH511))), "El valor de bonificación de retiro debe ser un número válido. ", "")
)</f>
        <v/>
      </c>
      <c r="HN511" s="46">
        <f>IF($DS511,
IF( AND(CI511&lt;&gt;"", ISERR(_xlfn.NUMBERVALUE(CI511))), "El valor de indemnización de retiro debe ser un número válido. ", "")
)</f>
        <v/>
      </c>
      <c r="HO511" s="46">
        <f>IF($DS511,
IF( AND(CJ511&lt;&gt;"", ISERR(_xlfn.NUMBERVALUE(CJ511))), "El valor de reintegros debe ser un número válido. ", "")
)</f>
        <v/>
      </c>
      <c r="HP511" s="46">
        <f>CONCATENATE(CK511,CL511,CM511)&lt;&gt;""</f>
        <v/>
      </c>
      <c r="HQ511" s="46">
        <f>IF(AND($DS511,HP511),
IF(CK511="","Debes escribir la descripción de otro concepto no categorizado. ",""),
""
)</f>
        <v/>
      </c>
      <c r="HR511" s="46">
        <f>IF(AND($DS511,HP511),
IF(CONCATENATE(CL511,CM511)="","Debes escribir al menos un valor de concepto no categorizado (salarial o no salarial). ",
IF(ISERR(_xlfn.NUMBERVALUE(CL511)),"El valor salarial concepto no categorizado debe ser un número válido. ","")
),
""
)</f>
        <v/>
      </c>
      <c r="HS511" s="46">
        <f>IF(AND($DS511,HP511),
IF(CONCATENATE(CL511,CM511)="","Debes escribir al menos un valor de concepto no categorizado (salarial o no salarial). ",
IF(ISERR(_xlfn.NUMBERVALUE(CM511)),"El valor NO salarial concepto no categorizado debe ser un número válido. ","")
),
""
)</f>
        <v/>
      </c>
      <c r="HT511" s="46">
        <f>IF($DS511,
IF(CN511="","Debes escribir el porcentaje del aporte a salud. ",
IF( ISERR(_xlfn.NUMBERVALUE(CN511)), "El valor del porcentaje del aporte a salud debe ser un número válido. ", "")
)
)</f>
        <v/>
      </c>
      <c r="HU511" s="46">
        <f>IF($DS511,
IF(CO511="","Debes escribir el valor del aporte a salud. ",
IF( ISERR(_xlfn.NUMBERVALUE(CO511)), "El valor del aporte a salud debe ser un número válido. ", "")
)
)</f>
        <v/>
      </c>
      <c r="HV511" s="46">
        <f>IF($DS511,
IF( AND(CP511&lt;&gt;"", ISERR(_xlfn.NUMBERVALUE(CP511))), "El valor plan complementario debe ser un número válido. ", "")
)</f>
        <v/>
      </c>
      <c r="HW511" s="46">
        <f>IF($DS511,
IF(CQ511="","Debes escribir el porcentaje del aporte a pensión. ",
IF( ISERR(_xlfn.NUMBERVALUE(CQ511)), "El valor del porcentaje del aporte a pensión debe ser un número válido. ", "")
)
)</f>
        <v/>
      </c>
      <c r="HX511" s="46">
        <f>IF($DS511,
IF(CR511="","Debes escribir el valor del aporte a pensión. ",
IF( ISERR(_xlfn.NUMBERVALUE(CR511)), "El valor del aporte a salud debe ser un número válido. ", "")
)
)</f>
        <v/>
      </c>
      <c r="HY511" s="46">
        <f>IF($DS511,
IF( AND(CS511&lt;&gt;"", ISERR(_xlfn.NUMBERVALUE(CS511))), "El valor pensión voluntaria debe ser un número válido. ", "")
)</f>
        <v/>
      </c>
      <c r="HZ511" s="46">
        <f>CONCATENATE(CT511,CU511,CV511,CW511)&lt;&gt;""</f>
        <v/>
      </c>
      <c r="IA511" s="46">
        <f>IF(AND($DS511,HZ511),
IF(CT511="","Debes escribir el % del fondo de seguridad pensional. ",
IF( ISERR(_xlfn.NUMBERVALUE(CT511)), "El % del fondo de seguridad debe ser un número válido. ", "")
),
""
)</f>
        <v/>
      </c>
      <c r="IB511" s="46">
        <f>IF(AND($DS511,HZ511),
IF(CU511="","Debes escribir el valor del aporte al fondo de solidaridad pensional. ",
IF( ISERR(_xlfn.NUMBERVALUE(CU511)), "El valor del aporte al fondo de solidaridad pensional debe ser un número válido. ", "")
),
""
)</f>
        <v/>
      </c>
      <c r="IC511" s="46">
        <f>IF(AND($DS511,HZ511),
IF(CV511="","Debes escribir el % del fondo de subsistencia. ",
IF( ISERR(_xlfn.NUMBERVALUE(CV511)), "El % del fondo de subsistencia debe ser un número válido. ", "")
),
""
)</f>
        <v/>
      </c>
      <c r="ID511" s="46">
        <f>IF(AND($DS511,HZ511),
IF(CW511="","Debes escribir el valor del fondo de subsistencia. ",
IF( ISERR(_xlfn.NUMBERVALUE(CW511)), "El valor del fondo de subsistencia debe ser un número válido. ", "")
),
""
)</f>
        <v/>
      </c>
      <c r="IE511" s="46">
        <f>CONCATENATE(CX511,CY511)&lt;&gt;""</f>
        <v/>
      </c>
      <c r="IF511" s="46">
        <f>IF(AND($DS511,IE511),
IF(CX511="","Debes escribir el % de sindicato. ",
IF( ISERR(_xlfn.NUMBERVALUE(CX511)), "El % de sindicato debe ser un número válido. ", "")
),
""
)</f>
        <v/>
      </c>
      <c r="IG511" s="46">
        <f>IF(AND($DS511,IE511),
IF(CY511="","Debes escribir el valor del sindicato. ",
IF( ISERR(_xlfn.NUMBERVALUE(CY511)), "El valor del sindicato debe ser un número válido. ", "")
),
""
)</f>
        <v/>
      </c>
      <c r="IH511" s="46">
        <f>IF($DS511,
IF( AND(CZ511&lt;&gt;"", ISERR(_xlfn.NUMBERVALUE(CZ511))), "El valor de sanción pública debe ser un número válido. ", "")
)</f>
        <v/>
      </c>
      <c r="II511" s="46">
        <f>IF($DS511,
IF( AND(DA511&lt;&gt;"", ISERR(_xlfn.NUMBERVALUE(DA511))), "El valor de sanción privada debe ser un número válido. ", "")
)</f>
        <v/>
      </c>
      <c r="IJ511" s="46">
        <f>CONCATENATE(DB511,DC511)&lt;&gt;""</f>
        <v/>
      </c>
      <c r="IK511" s="46">
        <f>IF(AND($DS511,IJ511),
IF(DB511="","Debes escribir la descripción de libranza. ",""),
""
)</f>
        <v/>
      </c>
      <c r="IL511" s="46">
        <f>IF(AND($DS511,IJ511),
IF(DC511="","Debes escribir la cuota libranza. ",
IF(ISERR(_xlfn.NUMBERVALUE(DC511)),"El valor de la cuota libranza debe ser un número válido. ","")
),
""
)</f>
        <v/>
      </c>
      <c r="IM511" s="46">
        <f>IF($DS511,
IF( AND(DD511&lt;&gt;"", ISERR(_xlfn.NUMBERVALUE(DD511))), "El valor de pagos a terceros debe ser un número válido. ", "")
)</f>
        <v/>
      </c>
      <c r="IN511" s="46">
        <f>IF($DS511,
IF( AND(DE511&lt;&gt;"", ISERR(_xlfn.NUMBERVALUE(DE511))), "El valor de anticipos debe ser un número válido. ", "")
)</f>
        <v/>
      </c>
      <c r="IO511" s="46">
        <f>IF($DS511,
IF( AND(DF511&lt;&gt;"", ISERR(_xlfn.NUMBERVALUE(DF511))), "El valor de AFC debe ser un número válido. ", "")
)</f>
        <v/>
      </c>
      <c r="IP511" s="46">
        <f>IF($DS511,
IF( AND(DG511&lt;&gt;"", ISERR(_xlfn.NUMBERVALUE(DG511))), "El valor de rete-fuente debe ser un número válido. ", "")
)</f>
        <v/>
      </c>
      <c r="IQ511" s="46">
        <f>IF($DS511,
IF( AND(DH511&lt;&gt;"", ISERR(_xlfn.NUMBERVALUE(DH511))), "El valor de cooperativa de trabajo debe ser un número válido. ", "")
)</f>
        <v/>
      </c>
      <c r="IR511" s="46">
        <f>IF($DS511,
IF( AND(DI511&lt;&gt;"", ISERR(_xlfn.NUMBERVALUE(DI511))), "El valor de embargo fiscal debe ser un número válido. ", "")
)</f>
        <v/>
      </c>
      <c r="IS511" s="46">
        <f>IF($DS511,
IF( AND(DJ511&lt;&gt;"", ISERR(_xlfn.NUMBERVALUE(DJ511))), "El valor de educación debe ser un número válido. ", "")
)</f>
        <v/>
      </c>
      <c r="IT511" s="46">
        <f>IF($DS511,
IF( AND(DK511&lt;&gt;"", ISERR(_xlfn.NUMBERVALUE(DK511))), "El valor de reintegro debe ser un número válido. ", "")
)</f>
        <v/>
      </c>
      <c r="IU511" s="46">
        <f>IF($DS511,
IF( AND(DL511&lt;&gt;"", ISERR(_xlfn.NUMBERVALUE(DL511))), "El valor de deuda debe ser un número válido. ", "")
)</f>
        <v/>
      </c>
      <c r="IV511" s="46">
        <f>IF($DS511,
IF( AND(DM511&lt;&gt;"", ISERR(_xlfn.NUMBERVALUE(DM511))), "El valor de otras deducciones debe ser un número válido. ", "")
)</f>
        <v/>
      </c>
      <c r="IW511" s="46">
        <f>IF($DS511,
IF(DN511="","Debes escribir el valor de los devengos totales. ",
IF( ISERR(_xlfn.NUMBERVALUE(DN511)), "El valor de los devengos totales debe ser un número válido. ", "")
)
)</f>
        <v/>
      </c>
      <c r="IX511" s="46">
        <f>IF($DS511,
IF(DO511="","Debes escribir el valor de las deducciones totales. ",
IF( ISERR(_xlfn.NUMBERVALUE(DO511)), "El valor de las deducciones totales debe ser un número válido. ", "")
)
)</f>
        <v/>
      </c>
      <c r="IY511" s="46">
        <f>IF($DS511,
IF(DP511="","Debes escribir el valor del salario total. ",
IF( ISERR(_xlfn.NUMBERVALUE(DP511)), "El valor del salario total debe ser un número válido. ", "")
)
)</f>
        <v/>
      </c>
    </row>
    <row r="512">
      <c r="B512" s="48" t="n">
        <v>500</v>
      </c>
      <c r="C512" s="61">
        <f>IF(AND(DS512,DP512&lt;&gt;""),
IF(DQ512="","OK","Error"),
""
)</f>
        <v/>
      </c>
      <c r="D512" s="53" t="n"/>
      <c r="E512" s="52" t="n"/>
      <c r="F512" s="112" t="n"/>
      <c r="G512" s="52" t="n"/>
      <c r="H512" s="53" t="n"/>
      <c r="I512" s="52" t="n"/>
      <c r="J512" s="52" t="n"/>
      <c r="K512" s="53" t="n"/>
      <c r="L512" s="55" t="n"/>
      <c r="M512" s="108" t="n"/>
      <c r="N512" s="56" t="n"/>
      <c r="O512" s="52" t="n"/>
      <c r="P512" s="52" t="n"/>
      <c r="Q512" s="52" t="n"/>
      <c r="R512" s="52" t="n"/>
      <c r="S512" s="52" t="n"/>
      <c r="T512" s="53" t="n"/>
      <c r="U512" s="52" t="n"/>
      <c r="V512" s="52" t="n"/>
      <c r="W512" s="55" t="n"/>
      <c r="X512" s="55" t="n"/>
      <c r="Y512" s="52" t="n"/>
      <c r="Z512" s="55" t="n"/>
      <c r="AA512" s="52" t="n"/>
      <c r="AB512" s="53" t="n"/>
      <c r="AC512" s="53" t="n"/>
      <c r="AD512" s="53" t="n"/>
      <c r="AE512" s="177" t="n"/>
      <c r="AF512" s="113" t="n"/>
      <c r="AG512" s="177" t="n"/>
      <c r="AH512" s="178" t="n"/>
      <c r="AI512" s="178" t="n"/>
      <c r="AJ512" s="178" t="n"/>
      <c r="AK512" s="114" t="n"/>
      <c r="AL512" s="178" t="n"/>
      <c r="AM512" s="114" t="n"/>
      <c r="AN512" s="178" t="n"/>
      <c r="AO512" s="114" t="n"/>
      <c r="AP512" s="178" t="n"/>
      <c r="AQ512" s="114" t="n"/>
      <c r="AR512" s="178" t="n"/>
      <c r="AS512" s="114" t="n"/>
      <c r="AT512" s="178" t="n"/>
      <c r="AU512" s="114" t="n"/>
      <c r="AV512" s="178" t="n"/>
      <c r="AW512" s="114" t="n"/>
      <c r="AX512" s="178" t="n"/>
      <c r="AY512" s="114" t="n"/>
      <c r="AZ512" s="178" t="n"/>
      <c r="BA512" s="114" t="n"/>
      <c r="BB512" s="178" t="n"/>
      <c r="BC512" s="114" t="n"/>
      <c r="BD512" s="178" t="n"/>
      <c r="BE512" s="178" t="n"/>
      <c r="BF512" s="178" t="n"/>
      <c r="BG512" s="59" t="n"/>
      <c r="BH512" s="178" t="n"/>
      <c r="BI512" s="114" t="n"/>
      <c r="BJ512" s="53" t="n"/>
      <c r="BK512" s="178" t="n"/>
      <c r="BL512" s="114" t="n"/>
      <c r="BM512" s="178" t="n"/>
      <c r="BN512" s="114" t="n"/>
      <c r="BO512" s="178" t="n"/>
      <c r="BP512" s="178" t="n"/>
      <c r="BQ512" s="178" t="n"/>
      <c r="BR512" s="178" t="n"/>
      <c r="BS512" s="178" t="n"/>
      <c r="BT512" s="178" t="n"/>
      <c r="BU512" s="178" t="n"/>
      <c r="BV512" s="178" t="n"/>
      <c r="BW512" s="178" t="n"/>
      <c r="BX512" s="178" t="n"/>
      <c r="BY512" s="178" t="n"/>
      <c r="BZ512" s="178" t="n"/>
      <c r="CA512" s="178" t="n"/>
      <c r="CB512" s="178" t="n"/>
      <c r="CC512" s="178" t="n"/>
      <c r="CD512" s="178" t="n"/>
      <c r="CE512" s="178" t="n"/>
      <c r="CF512" s="178" t="n"/>
      <c r="CG512" s="178" t="n"/>
      <c r="CH512" s="178" t="n"/>
      <c r="CI512" s="178" t="n"/>
      <c r="CJ512" s="178" t="n"/>
      <c r="CK512" s="53" t="n"/>
      <c r="CL512" s="178" t="n"/>
      <c r="CM512" s="178" t="n"/>
      <c r="CN512" s="60" t="n"/>
      <c r="CO512" s="177" t="n"/>
      <c r="CP512" s="178" t="n"/>
      <c r="CQ512" s="60" t="n"/>
      <c r="CR512" s="177" t="n"/>
      <c r="CS512" s="178" t="n"/>
      <c r="CT512" s="59" t="n"/>
      <c r="CU512" s="178" t="n"/>
      <c r="CV512" s="59" t="n"/>
      <c r="CW512" s="178" t="n"/>
      <c r="CX512" s="59" t="n"/>
      <c r="CY512" s="178" t="n"/>
      <c r="CZ512" s="178" t="n"/>
      <c r="DA512" s="178" t="n"/>
      <c r="DB512" s="53" t="n"/>
      <c r="DC512" s="178" t="n"/>
      <c r="DD512" s="178" t="n"/>
      <c r="DE512" s="178" t="n"/>
      <c r="DF512" s="178" t="n"/>
      <c r="DG512" s="178" t="n"/>
      <c r="DH512" s="178" t="n"/>
      <c r="DI512" s="178" t="n"/>
      <c r="DJ512" s="178" t="n"/>
      <c r="DK512" s="178" t="n"/>
      <c r="DL512" s="178" t="n"/>
      <c r="DM512" s="178" t="n"/>
      <c r="DN512" s="177" t="n"/>
      <c r="DO512" s="177" t="n"/>
      <c r="DP512" s="177" t="n"/>
      <c r="DQ512" s="76">
        <f>IF(AND(DS512,DP512&lt;&gt;""),
CONCATENATE(DT512,DU512,DV512,DW512,DX512,DY512,DZ512,EA512,EB512,EC512,ED512,EE512,EF512,EG512,EH512,EI512,EJ512,EK512,EL512,EM512,EN512,EO512,EP512,EQ512,ES512,ET512,EU512,EV512,EW512,EX512,EY512,EZ512,FA512,FC512,FD512,FF512,FG512,FI512,FJ512,FL512,FM512,FO512,FP512,FR512,FS512,FU512,FV512,FX512,FY512,GA512,GB512,GD512,GE512,GF512,GH512,GI512,GJ512,GL512,GM512,GN512,GP512,GQ512,GS512,GT512,GU512,GV512,GW512,GX512,GY512,GZ512,HA512,HB512,HC512,HD512,HE512,HF512,HG512,HH512,HI512,HJ512,HK512,HL512,HM512,HN512,HO512,HQ512,HR512,HS512,HT512,HU512,HV512,HW512,HX512,HY512,IA512,IB512,IC512,ID512,IF512,IG512,IH512,II512,IK512,IL512,IM512,IN512,IO512,IP512,IQ512,IR512,IS512,IT512,IU512,IV512,IW512,IX512,IY512,IZ512),
""
)</f>
        <v/>
      </c>
      <c r="DR512" s="53" t="n"/>
      <c r="DS512" s="46">
        <f>CONCATENATE(D512,$E512,$F512,$G512,H512,$I512,$J512,K512,$L512,$M512,N512,$O512,$P512,$Q512,$R512,$S512,T512,$U512,$V512,$W512,$X512,$Y512,$Z512,$AA512,AB512,AC512,AD512,$AE512,$AF512,$AG512,AH512,AI512,AJ512,AK512,AL512,AM512,AN512,AO512,AP512,AQ512,AR512,AS512,AT512,AU512,AV512,AW512,AX512,AY512,AZ512,BA512,BB512,BC512,BD512,BE512,BF512,BG512,BH512,BI512,BJ512,BK512,BL512,BM512,BN512,BO512,BP512,BQ512,BR512,BS512,BT512,BU512,BV512,BW512,BX512,BY512,BZ512,CA512,CB512,CC512,CD512,CE512,CF512,CG512,CH512,CI512,CJ512,CK512,CL512,CM512,$CN512,$CO512,CP512,$CQ512,$CR512,CS512,CT512,CU512,CV512,CW512,CX512,CY512,CZ512,DA512,DB512,DC512,DD512,DE512,DF512,DG512,DH512,DI512,DJ512,DK512,DL512,DM512,$DN512,$DO512,$DP512,DR512)&lt;&gt;""</f>
        <v/>
      </c>
      <c r="DT512" s="46">
        <f>IF(AND($DS512,$E$4&lt;&gt;""),
IF(LEFT($E$4,2) = "1.",
IF(D512&lt;&gt;"","El CUNE sólo se envía en operaciones de novedad o ajuste. ",""),
IF(D512="","Debes escribir un CUNE válido para realizar operaciones de novedad o ajuste. ","")),
""
)</f>
        <v/>
      </c>
      <c r="DU512" s="46">
        <f>IF($DS512,
IF(E512="","Debes seleccionar el tipo de documento del empleado. ",
IF(_xlfn.IFNA(VLOOKUP(E512,TIPO_DE_DOCUMENTO,1,FALSE),-1)=-1,"El tipo de documento no es válido (por favor seleccionarlo de la lista). ","")
)
)</f>
        <v/>
      </c>
      <c r="DV512" s="46">
        <f>IF($DS512,
IF(F512="","Debes escribir el número de documento del empleado. ","")
)</f>
        <v/>
      </c>
      <c r="DW512" s="46">
        <f>IF($DS512,
IF(G512="","Debes escribir el primer nombre del empleado. ","")
)</f>
        <v/>
      </c>
      <c r="DY512" s="46">
        <f>IF($DS512,
IF(I512="","Debes escribir el primer apellido del empleado. ","")
)</f>
        <v/>
      </c>
      <c r="DZ512" s="46">
        <f>IF($DS512,
IF(J512="","Debes escribir el segundo apellido del empleado. ","")
)</f>
        <v/>
      </c>
      <c r="EB512" s="46">
        <f>IF($DS512,
IF(L512="","Debes escribir la fecha de ingreso del empleado. ",
IF(ISERR(DATE(YEAR(L512),MONTH(L512),DAY(L512))), "El valor ingresado en fecha de ingreso no tiene un formato válido. ","")
)
)</f>
        <v/>
      </c>
      <c r="EC512" s="46">
        <f>IF($DS512,
IF(M512="","Debes escribir el tiempo laborado. ",
IF( IFERROR(INT(M512),1.1) &lt;&gt; IFERROR(_xlfn.NUMBERVALUE(M512),1), "El valor de los días trabajados debe ser un número entero. ", "")
)
)</f>
        <v/>
      </c>
      <c r="ED512" s="46">
        <f>IF($DS512,
IF( AND(N512&lt;&gt;"", ISERR(DATE(YEAR(N512),MONTH(N512),DAY(N512))) ), "El valor ingresado en fecha de ingreso no tiene un formato válido. ",
IF( AND(N512&lt;&gt;"", $E$6&lt;&gt;"", DATE(YEAR(N512), MONTH(N512), 1) &lt;&gt; IFERROR(DATE(MID($E$6, 1, 4), MID($E$6, 6, 2),1), "1/1/1900") ), "La fecha de retiro debe estar dentro del período liquidado. ", "")
)
)</f>
        <v/>
      </c>
      <c r="EE512" s="46">
        <f>IF($DS512,
IF(O512="","Debes seleccionar el tipo de trabajador. ",
IF(_xlfn.IFNA(VLOOKUP(O512,TIPO_DE_TRABAJADOR,1,FALSE),-1)=-1,"El tipo de trabajador no es válido (por favor seleccionarlo de la lista). ","")
)
)</f>
        <v/>
      </c>
      <c r="EF512" s="46">
        <f>IF($DS512,
IF(P512="","Debes seleccionar si es un trabajador dependiente pensionado por vejez. ",
IF(_xlfn.IFNA(VLOOKUP(P512,SUBTIPO_DE_TRABAJADOR,1,FALSE),-1)=-1,"El tipo de trabajador dependiente pensionado por vejez no es válido (por favor seleccionarlo de la lista). ","")
)
)</f>
        <v/>
      </c>
      <c r="EG512" s="46">
        <f>IF($DS512,
IF(Q512="","Debes seleccionar el tipo de contrato del trabajador. ",
IF(_xlfn.IFNA(VLOOKUP(Q512,TIPO_DE_CONTRATO,1,FALSE),-1)=-1,"El tipo de contrato del trabajador no es válido (por favor seleccionarlo de la lista). ","")
)
)</f>
        <v/>
      </c>
      <c r="EH512" s="46">
        <f>IF($DS512,
IF(R512="","Debes seleccionar si es un salario integral. ",
IF(_xlfn.IFNA(VLOOKUP(R512,SI_NO,1,FALSE),-1)=-1,"Valor no válido para salario integral (por favor seleccionarlo de la lista). ","")
)
)</f>
        <v/>
      </c>
      <c r="EI512" s="46">
        <f>IF($DS512,
IF(S512="","Debes seleccionar si el trabajador realiza actividades de riesgo. ",
IF(_xlfn.IFNA(VLOOKUP(S512,SI_NO,1,FALSE),-1)=-1,"Valor no válido para actividad de alto riesgo (por favor seleccionarlo de la lista). ","")
)
)</f>
        <v/>
      </c>
      <c r="EK512" s="46">
        <f>IF($DS512,
IF(U512="","Debes escribir el código del municipio de residencia del trabajador. ",
IF(_xlfn.IFNA(VLOOKUP(U512,MUNICIPIO,1,FALSE),-1)=-1,"El municipio de residencia del trabajador es inválido (por favor seleccionarlo de la lista). ","")
)
)</f>
        <v/>
      </c>
      <c r="EL512" s="46">
        <f>IF($DS512,
IF(V512="","Debes escribir el la dirección de residendia del trabajador. ","")
)</f>
        <v/>
      </c>
      <c r="EM512" s="46">
        <f>IF($DS512,
IF(W512="","Debes escribir la fecha de inicio de la liquidación. ",
IF(ISERR(DATE(YEAR(W512),MONTH(W512),DAY(W512))),"El valor ingresado en fecha de inicio de liquidación no tiene un formato válido. ",
IF( AND($E$6&lt;&gt;"", DATE(YEAR(W512), MONTH(W512), 1) &lt;&gt; IFERROR(DATE(MID($E$6, 1, 4), MID($E$6, 6, 2),1), "1/1/1900") ), "La fecha de inicio de la liquidación debe estar dentro del período liquidado. ", "")
)
)
)</f>
        <v/>
      </c>
      <c r="EN512" s="46">
        <f>IF($DS512,
IF(X512="","Debes escribir la fecha de fin de la liquidación. ",
IF(ISERR(DATE(YEAR(X512),MONTH(X512),DAY(X512))),"El valor ingresado en fecha de fin de liquidación no tiene un formato válido. ",
IF( AND($E$6&lt;&gt;"", DATE(YEAR(X512), MONTH(X512), 1) &lt;&gt; IFERROR(DATE(MID($E$6, 1, 4), MID($E$6, 6, 2),1), "1/1/1900") ), "La fecha de fin de la liquidación debe estar dentro del período liquidado. ", "")
)
)
)</f>
        <v/>
      </c>
      <c r="EO512" s="46">
        <f>IF($DS512,
IF(Y512="","Debes escribir la frecuencia de pago del trabajador. ",
IF(_xlfn.IFNA(VLOOKUP(Y512,PERÍODO_DE_NÓMINA,1,FALSE),-1)=-1,"La frecuencia de pago es inválida (por favor seleccionarlo de la lista). ","")
)
)</f>
        <v/>
      </c>
      <c r="EP512" s="46">
        <f>IF($DS512,
IF(Z512="","Debes escribir la fecha de pago. ",
IF(ISERR(DATE(YEAR(Z512),MONTH(Z512),DAY(Z512))), "El valor ingresado en fecha de pago no tiene un formato válido. ","")
)
)</f>
        <v/>
      </c>
      <c r="EQ512" s="46">
        <f>IF($DS512,
IF(AA512="","Debes escribir el medio de pago. ",
IF(_xlfn.IFNA(VLOOKUP(AA512,MEDIOS_DE_PAGO,1,FALSE),-1)=-1,"El medio de pago es inválido (por favor seleccionarlo de la lista). ","")
)
)</f>
        <v/>
      </c>
      <c r="ER512" s="46">
        <f>OR(AA512='Tablas '!$T$4,AA512='Tablas '!$T$7,AA512='Tablas '!$T$8,AA512='Tablas '!$T$11)</f>
        <v/>
      </c>
      <c r="ES512" s="46">
        <f>IF(AND($DS512,ER512),
IF(AB512="","Debes escribir la entidad bancaria. ",""),
""
)</f>
        <v/>
      </c>
      <c r="ET512" s="46">
        <f>IF(AND($DS512,ER512),
IF(AC512="","Debes escribir el tipo de cuenta bancaria. ",
IF(_xlfn.IFNA(VLOOKUP(AC512,TIPO_DE_CUENTA,1,FALSE),-1)=-1,"El tipo de cuenta bancaria es inválida (por favor seleccionarlo de la lista). ","")
),
""
)</f>
        <v/>
      </c>
      <c r="EU512" s="46">
        <f>IF(AND($DS512,ER512),
IF(AD512="","Debes escribir el número de cuenta bancaria. ",""),
""
)</f>
        <v/>
      </c>
      <c r="EV512" s="46">
        <f>IF($DS512,
IF(AE512="","Debes escribir el valor del sueldo básico. ",
IF( ISERR(_xlfn.NUMBERVALUE(AE512)), "El valor del sueldo básico debe ser un número válido. ", "")
)
)</f>
        <v/>
      </c>
      <c r="EW512" s="46">
        <f>IF($DS512,
IF(AF512="","Debes escribir el número de días trabajados. ",
IF( IFERROR(INT(AF512),1.1) &lt;&gt; IFERROR(_xlfn.NUMBERVALUE(AF512),1), "La cantidad de días trabajados debe ser un número entero. ", "")
)
)</f>
        <v/>
      </c>
      <c r="EX512" s="46">
        <f>IF($DS512,
IF(AG512="","Debes escribir el valor del sueldo trabajado. ",
IF( ISERR(_xlfn.NUMBERVALUE(AG512)), "El valor del sueldo trabajado debe ser un número válido. ", "")
)
)</f>
        <v/>
      </c>
      <c r="EY512" s="46">
        <f>IF($DS512,
IF( AND(AH512&lt;&gt;"", ISERR(_xlfn.NUMBERVALUE(AH512))), "El valor del auxilio de transporte debe ser un número válido. ", "")
)</f>
        <v/>
      </c>
      <c r="EZ512" s="46">
        <f>IF($DS512,
IF( AND(AI512&lt;&gt;"", ISERR(_xlfn.NUMBERVALUE(AI512))), "El valor de viáticos salariales debe ser un número válido. ", "")
)</f>
        <v/>
      </c>
      <c r="FA512" s="46">
        <f>IF($DS512,
IF( AND(AJ512&lt;&gt;"", ISERR(_xlfn.NUMBERVALUE(AJ512))), "El valor de viáticos NO salariales debe ser un número válido. ", "")
)</f>
        <v/>
      </c>
      <c r="FB512" s="46">
        <f>CONCATENATE(AK512,AL512)&lt;&gt;""</f>
        <v/>
      </c>
      <c r="FC512" s="46">
        <f>IF(AND($DS512,FB512),
IF(AK512="","Debes escribir el número de horas extras diurnas. ",
IF( IFERROR(INT(AK512),1.1) &lt;&gt; IFERROR(_xlfn.NUMBERVALUE(AK512),1), "La cantidad de horas extras diurnas debe ser un número entero. ", "")
),
""
)</f>
        <v/>
      </c>
      <c r="FD512" s="46">
        <f>IF(AND($DS512,FB512),
IF(AL512="","Debes escribir el valor de las horas extras diurnas. ",
IF( ISERR(_xlfn.NUMBERVALUE(AL512)), "El valor de las horas extras duirnas debe ser un número válido. ", "")
),
""
)</f>
        <v/>
      </c>
      <c r="FE512" s="46">
        <f>CONCATENATE(AM512,AN512)&lt;&gt;""</f>
        <v/>
      </c>
      <c r="FF512" s="46">
        <f>IF(AND($DS512,FE512),
IF(AM512="","Debes escribir el número de horas extras nocturnas. ",
IF( IFERROR(INT(AM512),1.1) &lt;&gt; IFERROR(_xlfn.NUMBERVALUE(AM512),1), "La cantidad de horas extras nocturnas debe ser un número entero. ", "")
),
""
)</f>
        <v/>
      </c>
      <c r="FG512" s="46">
        <f>IF(AND($DS512,FE512),
IF(AN512="","Debes escribir el valor de las horas extras nocturnas. ",
IF( ISERR(_xlfn.NUMBERVALUE(AN512)), "El valor de las horas extras nocturnas debe ser un número válido. ", "")
),
""
)</f>
        <v/>
      </c>
      <c r="FH512" s="46">
        <f>CONCATENATE(AO512,AP512)&lt;&gt;""</f>
        <v/>
      </c>
      <c r="FI512" s="46">
        <f>IF(AND($DS512,FH512),
IF(AO512="","Debes escribir el número de horas extras diurnas dominicales y festivas. ",
IF( IFERROR(INT(AO512),1.1) &lt;&gt; IFERROR(_xlfn.NUMBERVALUE(AO512),1), "La cantidad de horas extras diurnas dominicales y festivas debe ser un número entero. ", "")
),
""
)</f>
        <v/>
      </c>
      <c r="FJ512" s="46">
        <f>IF(AND($DS512,FH512),
IF(AP512="","Debes escribir el valor de las horas extras diurnas dominicales y festivas. ",
IF( ISERR(_xlfn.NUMBERVALUE(AP512)), "El valor de las horas extras diurnas dominicales y festivas debe ser un número válido. ", "")
),
""
)</f>
        <v/>
      </c>
      <c r="FK512" s="46">
        <f>CONCATENATE(AQ512,AR512)&lt;&gt;""</f>
        <v/>
      </c>
      <c r="FL512" s="46">
        <f>IF(AND($DS512,FK512),
IF(AQ512="","Debes escribir el número de horas extras nocturnas dominicales y festivas. ",
IF( IFERROR(INT(AQ512),1.1) &lt;&gt; IFERROR(_xlfn.NUMBERVALUE(AQ512),1), "La cantidad de horas extras nocturnas dominicales y festivas debe ser un número entero. ", "")
),
""
)</f>
        <v/>
      </c>
      <c r="FM512" s="46">
        <f>IF(AND($DS512,FK512),
IF(AR512="","Debes escribir el valor de las horas extras nocturnas dominicales y festivas. ",
IF( ISERR(_xlfn.NUMBERVALUE(AR512)), "El valor de las horas extras nocturnas dominicales y festivas debe ser un número válido. ", "")
),
""
)</f>
        <v/>
      </c>
      <c r="FN512" s="46">
        <f>CONCATENATE(AS512,AT512)&lt;&gt;""</f>
        <v/>
      </c>
      <c r="FO512" s="46">
        <f>IF(AND($DS512,FN512),
IF(AS512="","Debes escribir el número de horas recargo nocturno. ",
IF( IFERROR(INT(AS512),1.1) &lt;&gt; IFERROR(_xlfn.NUMBERVALUE(AS512),1), "La cantidad de horas recargo nocturno debe ser un número entero. ", "")
),
""
)</f>
        <v/>
      </c>
      <c r="FP512" s="46">
        <f>IF(AND($DS512,FN512),
IF(AT512="","Debes escribir el valor de las horas recargo nocturno. ",
IF( ISERR(_xlfn.NUMBERVALUE(AT512)), "El valor de las horas recargo nocturno debe ser un número válido. ", "")
),
""
)</f>
        <v/>
      </c>
      <c r="FQ512" s="46">
        <f>CONCATENATE(AU512,AV512)&lt;&gt;""</f>
        <v/>
      </c>
      <c r="FR512" s="46">
        <f>IF(AND($DS512,FQ512),
IF(AU512="","Debes escribir el número de horas recargo diurno dominical y festivo. ",
IF( IFERROR(INT(AU512),1.1) &lt;&gt; IFERROR(_xlfn.NUMBERVALUE(AU512),1), "La cantidad de horas recargo diurno dominical y festivo debe ser un número entero. ", "")
),
""
)</f>
        <v/>
      </c>
      <c r="FS512" s="46">
        <f>IF(AND($DS512,FQ512),
IF(AV512="","Debes escribir el valor de las horas recargo diurno dominical y festivo. ",
IF( ISERR(_xlfn.NUMBERVALUE(AV512)), "El valor de las horas recargo diurno dominical y festivo debe ser un número válido. ", "")
),
""
)</f>
        <v/>
      </c>
      <c r="FT512" s="46">
        <f>CONCATENATE(AW512,AX512)&lt;&gt;""</f>
        <v/>
      </c>
      <c r="FU512" s="46">
        <f>IF(AND($DS512,FT512),
IF(AW512="","Debes escribir el número de horas recargo nocturno dominical y festivo. ",
IF( IFERROR(INT(AW512),1.1) &lt;&gt; IFERROR(_xlfn.NUMBERVALUE(AW512),1), "La cantidad de horas recargo nocturno dominical y festivo debe ser un número entero. ", "")
),
""
)</f>
        <v/>
      </c>
      <c r="FV512" s="46">
        <f>IF(AND($DS512,FT512),
IF(AX512="","Debes escribir el valor de las horas recargo nocturno dominical y festivo. ",
IF( ISERR(_xlfn.NUMBERVALUE(AX512)), "El valor de las horas recargo nocturno dominical y festivo debe ser un número válido. ", "")
),
""
)</f>
        <v/>
      </c>
      <c r="FW512" s="46">
        <f>CONCATENATE(AY512,AZ512)&lt;&gt;""</f>
        <v/>
      </c>
      <c r="FX512" s="46">
        <f>IF(AND($DS512,FW512),
IF(AY512="","Debes escribir el número de días de vacaciones comunes. ",
IF( IFERROR(INT(AY512),1.1) &lt;&gt; IFERROR(_xlfn.NUMBERVALUE(AY512),1), "La cantidad de días de vacaciones comunes debe ser un número entero. ", "")
),
""
)</f>
        <v/>
      </c>
      <c r="FY512" s="46">
        <f>IF(AND($DS512,FW512),
IF(AZ512="","Debes escribir el valor de las vacaciones comunes. ",
IF( ISERR(_xlfn.NUMBERVALUE(AZ512)), "El valor de las vacaciones comunes debe ser un número válido. ", "")
),
""
)</f>
        <v/>
      </c>
      <c r="FZ512" s="46">
        <f>CONCATENATE(BA512,BB512)&lt;&gt;""</f>
        <v/>
      </c>
      <c r="GA512" s="46">
        <f>IF(AND($DS512,FZ512),
IF(BA512="","Debes escribir el número de días de vacaciones compensadas. ",
IF( IFERROR(INT(BA512),1.1) &lt;&gt; IFERROR(_xlfn.NUMBERVALUE(BA512),1), "La cantidad de días de vacaciones compensadas debe ser un número entero. ", "")
),
""
)</f>
        <v/>
      </c>
      <c r="GB512" s="46">
        <f>IF(AND($DS512,FZ512),
IF(BB512="","Debes escribir el valor de las vacaciones compensadas. ",
IF( ISERR(_xlfn.NUMBERVALUE(BB512)), "El valor de las vacaciones compensadas debe ser un número válido. ", "")
),
""
)</f>
        <v/>
      </c>
      <c r="GC512" s="46">
        <f>CONCATENATE(BC512,BD512)&lt;&gt;""</f>
        <v/>
      </c>
      <c r="GD512" s="46">
        <f>IF(AND($DS512,GC512),
IF(BC512="","Debes escribir el número de días de prima salarial. ",
IF( IFERROR(INT(BC512),1.1) &lt;&gt; IFERROR(_xlfn.NUMBERVALUE(BC512),1), "La cantidad de días de prima salarial debe ser un número entero. ", "")
),
""
)</f>
        <v/>
      </c>
      <c r="GE512" s="46">
        <f>IF(AND($DS512,GC512),
IF(BD512="","Debes escribir el valor de los días de prima salarial. ",
IF( ISERR(_xlfn.NUMBERVALUE(BD512)), "El valor de los días de prima salarial debe ser un número válido. ", "")
),
""
)</f>
        <v/>
      </c>
      <c r="GF512" s="46">
        <f>IF($DS512,
IF( AND(BE512&lt;&gt;"", ISERR(_xlfn.NUMBERVALUE(BE512))), "El valor de la prima NO saliarial debe ser un número válido. ", "")
)</f>
        <v/>
      </c>
      <c r="GG512" s="46">
        <f>CONCATENATE(BF512,BG512,BH512)&lt;&gt;""</f>
        <v/>
      </c>
      <c r="GH512" s="46">
        <f>IF(AND($DS512,GG512),
IF(BF512="","Debes escribir el valor de las cesantías. ",
IF( ISERR(_xlfn.NUMBERVALUE(BF512)), "El valor de las cesantías debe ser un número válido. ", "")
),
""
)</f>
        <v/>
      </c>
      <c r="GI512" s="46">
        <f>IF(AND($DS512,GG512),
IF(BG512="","Debes escribir el % de cesantías. ",
IF( ISERR(_xlfn.NUMBERVALUE(BG512)), "El % de cesantías debe ser un número válido. ", "")
),
""
)</f>
        <v/>
      </c>
      <c r="GJ512" s="46">
        <f>IF(AND($DS512,GG512),
IF(BH512="","Debes escribir el valor de intereses de cesantías. ",
IF( ISERR(_xlfn.NUMBERVALUE(BH512)), "El valor de intereses de cesantías debe ser un número válido. ", "")
),
""
)</f>
        <v/>
      </c>
      <c r="GK512" s="46">
        <f>CONCATENATE(BI512,BJ512,BK512)&lt;&gt;""</f>
        <v/>
      </c>
      <c r="GL512" s="46">
        <f>IF(AND($DS512,GK512),
IF(BI512="","Debes escribir el número de días de incapacidad. ",
IF( IFERROR(INT(BI512),1.1) &lt;&gt; IFERROR(_xlfn.NUMBERVALUE(BI512),1), "La cantidad de días de incapacidad debe ser un número entero. ", "")
),
""
)</f>
        <v/>
      </c>
      <c r="GM512" s="46">
        <f>IF(AND($DS512,GK512),
IF(BJ512="","Debes escribir el tipo de incapacidad. ",
IF(_xlfn.IFNA(VLOOKUP(BJ512,TIPO_DE_INCAPACIDAD,1,FALSE),-1)=-1,"El tipo de incapacidad es inválida (por favor seleccionarlo de la lista). ","")
),
""
)</f>
        <v/>
      </c>
      <c r="GN512" s="46">
        <f>IF(AND($DS512,GK512),
IF(BK512="","Debes escribir el valor de la incapacidad. ",
IF( ISERR(_xlfn.NUMBERVALUE(BK512)), "El valor de la incapacidad debe ser un número válido. ", "")
),
""
)</f>
        <v/>
      </c>
      <c r="GO512" s="46">
        <f>CONCATENATE(BL512,BM512)&lt;&gt;""</f>
        <v/>
      </c>
      <c r="GP512" s="46">
        <f>IF(AND($DS512,GO512),
IF(BL512="","Debes escribir el número de días de licencia de maternidad o paternidad. ",
IF( IFERROR(INT(BL512),1.1) &lt;&gt; IFERROR(_xlfn.NUMBERVALUE(BL512),1), "La cantidad de días de licencia de maternidad o paternidad debe ser un número entero. ", "")
),
""
)</f>
        <v/>
      </c>
      <c r="GQ512" s="46">
        <f>IF(AND($DS512,GO512),
IF(BM512="","Debes escribir el valor de la licencia de maternidad o paternidad. ",
IF( ISERR(_xlfn.NUMBERVALUE(BM512)), "El valor de la licencia de maternidad o paternidad debe ser un número válido. ", "")
),
""
)</f>
        <v/>
      </c>
      <c r="GR512" s="46">
        <f>CONCATENATE(BN512,BO512)&lt;&gt;""</f>
        <v/>
      </c>
      <c r="GS512" s="46">
        <f>IF(AND($DS512,GR512),
IF(BN512="","Debes escribir el número de días de licencia remunerada. ",
IF( IFERROR(INT(BN512),1.1) &lt;&gt; IFERROR(_xlfn.NUMBERVALUE(BN512),1), "La cantidad de días de licencia remunerada debe ser un número entero. ", "")
),
""
)</f>
        <v/>
      </c>
      <c r="GT512" s="46">
        <f>IF(AND($DS512,GR512),
IF(BO512="","Debes escribir el valor de la licencia remunerada. ",
IF( ISERR(_xlfn.NUMBERVALUE(BO512)), "El valor de la licencia remunerada debe ser un número válido. ", "")
),
""
)</f>
        <v/>
      </c>
      <c r="GU512" s="46">
        <f>IF($DS512,
IF( AND(BP512&lt;&gt;"", ISERR(_xlfn.NUMBERVALUE(BP512))), "El valor de la licencia NO remunerada debe ser un número válido. ", "")
)</f>
        <v/>
      </c>
      <c r="GV512" s="46">
        <f>IF($DS512,
IF( AND(BQ512&lt;&gt;"", ISERR(_xlfn.NUMBERVALUE(BQ512))), "El valor de auxilios salariales debe ser un número válido. ", "")
)</f>
        <v/>
      </c>
      <c r="GW512" s="46">
        <f>IF($DS512,
IF( AND(BR512&lt;&gt;"", ISERR(_xlfn.NUMBERVALUE(BR512))), "El valor de auxilios NO salariales debe ser un número válido. ", "")
)</f>
        <v/>
      </c>
      <c r="GX512" s="46">
        <f>IF($DS512,
IF( AND(BS512&lt;&gt;"", ISERR(_xlfn.NUMBERVALUE(BS512))), "El valor de bonos salariales debe ser un número válido. ", "")
)</f>
        <v/>
      </c>
      <c r="GY512" s="46">
        <f>IF($DS512,
IF( AND(BT512&lt;&gt;"", ISERR(_xlfn.NUMBERVALUE(BT512))), "El valor de bonos NO salariales debe ser un número válido. ", "")
)</f>
        <v/>
      </c>
      <c r="GZ512" s="46">
        <f>IF($DS512,
IF( AND(BU512&lt;&gt;"", ISERR(_xlfn.NUMBERVALUE(BU512))), "El valor de bonos salariales de alimentación debe ser un número válido. ", "")
)</f>
        <v/>
      </c>
      <c r="HA512" s="46">
        <f>IF($DS512,
IF( AND(BV512&lt;&gt;"", ISERR(_xlfn.NUMBERVALUE(BV512))), "El valor de bonos NO salariales de alimentación debe ser un número válido. ", "")
)</f>
        <v/>
      </c>
      <c r="HB512" s="46">
        <f>IF($DS512,
IF( AND(BW512&lt;&gt;"", ISERR(_xlfn.NUMBERVALUE(BW512))), "El valor de bonificaciones salariales debe ser un número válido. ", "")
)</f>
        <v/>
      </c>
      <c r="HC512" s="46">
        <f>IF($DS512,
IF( AND(BX512&lt;&gt;"", ISERR(_xlfn.NUMBERVALUE(BX512))), "El valor de bonificaciones NO salariales debe ser un número válido. ", "")
)</f>
        <v/>
      </c>
      <c r="HD512" s="46">
        <f>IF($DS512,
IF( AND(BY512&lt;&gt;"", ISERR(_xlfn.NUMBERVALUE(BY512))), "El valor de compensaciones ordinarias debe ser un número válido. ", "")
)</f>
        <v/>
      </c>
      <c r="HE512" s="46">
        <f>IF($DS512,
IF( AND(BZ512&lt;&gt;"", ISERR(_xlfn.NUMBERVALUE(BZ512))), "El valor de compensaciones extraordinarias debe ser un número válido. ", "")
)</f>
        <v/>
      </c>
      <c r="HF512" s="46">
        <f>IF($DS512,
IF( AND(CA512&lt;&gt;"", ISERR(_xlfn.NUMBERVALUE(CA512))), "El valor de comisiones debe ser un número válido. ", "")
)</f>
        <v/>
      </c>
      <c r="HG512" s="46">
        <f>IF($DS512,
IF( AND(CB512&lt;&gt;"", ISERR(_xlfn.NUMBERVALUE(CB512))), "El valor de ausencia por huega debe ser un número válido. ", "")
)</f>
        <v/>
      </c>
      <c r="HH512" s="46">
        <f>IF($DS512,
IF( AND(CC512&lt;&gt;"", ISERR(_xlfn.NUMBERVALUE(CC512))), "El valor de anticipos debe ser un número válido. ", "")
)</f>
        <v/>
      </c>
      <c r="HI512" s="46">
        <f>IF($DS512,
IF( AND(CD512&lt;&gt;"", ISERR(_xlfn.NUMBERVALUE(CD512))), "El valor de pagos a terceros debe ser un número válido. ", "")
)</f>
        <v/>
      </c>
      <c r="HJ512" s="46">
        <f>IF($DS512,
IF( AND(CE512&lt;&gt;"", ISERR(_xlfn.NUMBERVALUE(CE512))), "El valor de dotación debe ser un número válido. ", "")
)</f>
        <v/>
      </c>
      <c r="HK512" s="46">
        <f>IF($DS512,
IF( AND(CF512&lt;&gt;"", ISERR(_xlfn.NUMBERVALUE(CF512))), "El valor de apoyo sostenibilidad debe ser un número válido. ", "")
)</f>
        <v/>
      </c>
      <c r="HL512" s="46">
        <f>IF($DS512,
IF( AND(CG512&lt;&gt;"", ISERR(_xlfn.NUMBERVALUE(CG512))), "El valor de teletrabajo debe ser un número válido. ", "")
)</f>
        <v/>
      </c>
      <c r="HM512" s="46">
        <f>IF($DS512,
IF( AND(CH512&lt;&gt;"", ISERR(_xlfn.NUMBERVALUE(CH512))), "El valor de bonificación de retiro debe ser un número válido. ", "")
)</f>
        <v/>
      </c>
      <c r="HN512" s="46">
        <f>IF($DS512,
IF( AND(CI512&lt;&gt;"", ISERR(_xlfn.NUMBERVALUE(CI512))), "El valor de indemnización de retiro debe ser un número válido. ", "")
)</f>
        <v/>
      </c>
      <c r="HO512" s="46">
        <f>IF($DS512,
IF( AND(CJ512&lt;&gt;"", ISERR(_xlfn.NUMBERVALUE(CJ512))), "El valor de reintegros debe ser un número válido. ", "")
)</f>
        <v/>
      </c>
      <c r="HP512" s="46">
        <f>CONCATENATE(CK512,CL512,CM512)&lt;&gt;""</f>
        <v/>
      </c>
      <c r="HQ512" s="46">
        <f>IF(AND($DS512,HP512),
IF(CK512="","Debes escribir la descripción de otro concepto no categorizado. ",""),
""
)</f>
        <v/>
      </c>
      <c r="HR512" s="46">
        <f>IF(AND($DS512,HP512),
IF(CONCATENATE(CL512,CM512)="","Debes escribir al menos un valor de concepto no categorizado (salarial o no salarial). ",
IF(ISERR(_xlfn.NUMBERVALUE(CL512)),"El valor salarial concepto no categorizado debe ser un número válido. ","")
),
""
)</f>
        <v/>
      </c>
      <c r="HS512" s="46">
        <f>IF(AND($DS512,HP512),
IF(CONCATENATE(CL512,CM512)="","Debes escribir al menos un valor de concepto no categorizado (salarial o no salarial). ",
IF(ISERR(_xlfn.NUMBERVALUE(CM512)),"El valor NO salarial concepto no categorizado debe ser un número válido. ","")
),
""
)</f>
        <v/>
      </c>
      <c r="HT512" s="46">
        <f>IF($DS512,
IF(CN512="","Debes escribir el porcentaje del aporte a salud. ",
IF( ISERR(_xlfn.NUMBERVALUE(CN512)), "El valor del porcentaje del aporte a salud debe ser un número válido. ", "")
)
)</f>
        <v/>
      </c>
      <c r="HU512" s="46">
        <f>IF($DS512,
IF(CO512="","Debes escribir el valor del aporte a salud. ",
IF( ISERR(_xlfn.NUMBERVALUE(CO512)), "El valor del aporte a salud debe ser un número válido. ", "")
)
)</f>
        <v/>
      </c>
      <c r="HV512" s="46">
        <f>IF($DS512,
IF( AND(CP512&lt;&gt;"", ISERR(_xlfn.NUMBERVALUE(CP512))), "El valor plan complementario debe ser un número válido. ", "")
)</f>
        <v/>
      </c>
      <c r="HW512" s="46">
        <f>IF($DS512,
IF(CQ512="","Debes escribir el porcentaje del aporte a pensión. ",
IF( ISERR(_xlfn.NUMBERVALUE(CQ512)), "El valor del porcentaje del aporte a pensión debe ser un número válido. ", "")
)
)</f>
        <v/>
      </c>
      <c r="HX512" s="46">
        <f>IF($DS512,
IF(CR512="","Debes escribir el valor del aporte a pensión. ",
IF( ISERR(_xlfn.NUMBERVALUE(CR512)), "El valor del aporte a salud debe ser un número válido. ", "")
)
)</f>
        <v/>
      </c>
      <c r="HY512" s="46">
        <f>IF($DS512,
IF( AND(CS512&lt;&gt;"", ISERR(_xlfn.NUMBERVALUE(CS512))), "El valor pensión voluntaria debe ser un número válido. ", "")
)</f>
        <v/>
      </c>
      <c r="HZ512" s="46">
        <f>CONCATENATE(CT512,CU512,CV512,CW512)&lt;&gt;""</f>
        <v/>
      </c>
      <c r="IA512" s="46">
        <f>IF(AND($DS512,HZ512),
IF(CT512="","Debes escribir el % del fondo de seguridad pensional. ",
IF( ISERR(_xlfn.NUMBERVALUE(CT512)), "El % del fondo de seguridad debe ser un número válido. ", "")
),
""
)</f>
        <v/>
      </c>
      <c r="IB512" s="46">
        <f>IF(AND($DS512,HZ512),
IF(CU512="","Debes escribir el valor del aporte al fondo de solidaridad pensional. ",
IF( ISERR(_xlfn.NUMBERVALUE(CU512)), "El valor del aporte al fondo de solidaridad pensional debe ser un número válido. ", "")
),
""
)</f>
        <v/>
      </c>
      <c r="IC512" s="46">
        <f>IF(AND($DS512,HZ512),
IF(CV512="","Debes escribir el % del fondo de subsistencia. ",
IF( ISERR(_xlfn.NUMBERVALUE(CV512)), "El % del fondo de subsistencia debe ser un número válido. ", "")
),
""
)</f>
        <v/>
      </c>
      <c r="ID512" s="46">
        <f>IF(AND($DS512,HZ512),
IF(CW512="","Debes escribir el valor del fondo de subsistencia. ",
IF( ISERR(_xlfn.NUMBERVALUE(CW512)), "El valor del fondo de subsistencia debe ser un número válido. ", "")
),
""
)</f>
        <v/>
      </c>
      <c r="IE512" s="46">
        <f>CONCATENATE(CX512,CY512)&lt;&gt;""</f>
        <v/>
      </c>
      <c r="IF512" s="46">
        <f>IF(AND($DS512,IE512),
IF(CX512="","Debes escribir el % de sindicato. ",
IF( ISERR(_xlfn.NUMBERVALUE(CX512)), "El % de sindicato debe ser un número válido. ", "")
),
""
)</f>
        <v/>
      </c>
      <c r="IG512" s="46">
        <f>IF(AND($DS512,IE512),
IF(CY512="","Debes escribir el valor del sindicato. ",
IF( ISERR(_xlfn.NUMBERVALUE(CY512)), "El valor del sindicato debe ser un número válido. ", "")
),
""
)</f>
        <v/>
      </c>
      <c r="IH512" s="46">
        <f>IF($DS512,
IF( AND(CZ512&lt;&gt;"", ISERR(_xlfn.NUMBERVALUE(CZ512))), "El valor de sanción pública debe ser un número válido. ", "")
)</f>
        <v/>
      </c>
      <c r="II512" s="46">
        <f>IF($DS512,
IF( AND(DA512&lt;&gt;"", ISERR(_xlfn.NUMBERVALUE(DA512))), "El valor de sanción privada debe ser un número válido. ", "")
)</f>
        <v/>
      </c>
      <c r="IJ512" s="46">
        <f>CONCATENATE(DB512,DC512)&lt;&gt;""</f>
        <v/>
      </c>
      <c r="IK512" s="46">
        <f>IF(AND($DS512,IJ512),
IF(DB512="","Debes escribir la descripción de libranza. ",""),
""
)</f>
        <v/>
      </c>
      <c r="IL512" s="46">
        <f>IF(AND($DS512,IJ512),
IF(DC512="","Debes escribir la cuota libranza. ",
IF(ISERR(_xlfn.NUMBERVALUE(DC512)),"El valor de la cuota libranza debe ser un número válido. ","")
),
""
)</f>
        <v/>
      </c>
      <c r="IM512" s="46">
        <f>IF($DS512,
IF( AND(DD512&lt;&gt;"", ISERR(_xlfn.NUMBERVALUE(DD512))), "El valor de pagos a terceros debe ser un número válido. ", "")
)</f>
        <v/>
      </c>
      <c r="IN512" s="46">
        <f>IF($DS512,
IF( AND(DE512&lt;&gt;"", ISERR(_xlfn.NUMBERVALUE(DE512))), "El valor de anticipos debe ser un número válido. ", "")
)</f>
        <v/>
      </c>
      <c r="IO512" s="46">
        <f>IF($DS512,
IF( AND(DF512&lt;&gt;"", ISERR(_xlfn.NUMBERVALUE(DF512))), "El valor de AFC debe ser un número válido. ", "")
)</f>
        <v/>
      </c>
      <c r="IP512" s="46">
        <f>IF($DS512,
IF( AND(DG512&lt;&gt;"", ISERR(_xlfn.NUMBERVALUE(DG512))), "El valor de rete-fuente debe ser un número válido. ", "")
)</f>
        <v/>
      </c>
      <c r="IQ512" s="46">
        <f>IF($DS512,
IF( AND(DH512&lt;&gt;"", ISERR(_xlfn.NUMBERVALUE(DH512))), "El valor de cooperativa de trabajo debe ser un número válido. ", "")
)</f>
        <v/>
      </c>
      <c r="IR512" s="46">
        <f>IF($DS512,
IF( AND(DI512&lt;&gt;"", ISERR(_xlfn.NUMBERVALUE(DI512))), "El valor de embargo fiscal debe ser un número válido. ", "")
)</f>
        <v/>
      </c>
      <c r="IS512" s="46">
        <f>IF($DS512,
IF( AND(DJ512&lt;&gt;"", ISERR(_xlfn.NUMBERVALUE(DJ512))), "El valor de educación debe ser un número válido. ", "")
)</f>
        <v/>
      </c>
      <c r="IT512" s="46">
        <f>IF($DS512,
IF( AND(DK512&lt;&gt;"", ISERR(_xlfn.NUMBERVALUE(DK512))), "El valor de reintegro debe ser un número válido. ", "")
)</f>
        <v/>
      </c>
      <c r="IU512" s="46">
        <f>IF($DS512,
IF( AND(DL512&lt;&gt;"", ISERR(_xlfn.NUMBERVALUE(DL512))), "El valor de deuda debe ser un número válido. ", "")
)</f>
        <v/>
      </c>
      <c r="IV512" s="46">
        <f>IF($DS512,
IF( AND(DM512&lt;&gt;"", ISERR(_xlfn.NUMBERVALUE(DM512))), "El valor de otras deducciones debe ser un número válido. ", "")
)</f>
        <v/>
      </c>
      <c r="IW512" s="46">
        <f>IF($DS512,
IF(DN512="","Debes escribir el valor de los devengos totales. ",
IF( ISERR(_xlfn.NUMBERVALUE(DN512)), "El valor de los devengos totales debe ser un número válido. ", "")
)
)</f>
        <v/>
      </c>
      <c r="IX512" s="46">
        <f>IF($DS512,
IF(DO512="","Debes escribir el valor de las deducciones totales. ",
IF( ISERR(_xlfn.NUMBERVALUE(DO512)), "El valor de las deducciones totales debe ser un número válido. ", "")
)
)</f>
        <v/>
      </c>
      <c r="IY512" s="46">
        <f>IF($DS512,
IF(DP512="","Debes escribir el valor del salario total. ",
IF( ISERR(_xlfn.NUMBERVALUE(DP512)), "El valor del salario total debe ser un número válido. ", "")
)
)</f>
        <v/>
      </c>
    </row>
  </sheetData>
  <mergeCells count="34">
    <mergeCell ref="Y11:AD11"/>
    <mergeCell ref="BA11:BB11"/>
    <mergeCell ref="DN11:DP11"/>
    <mergeCell ref="BS11:BV11"/>
    <mergeCell ref="T11:V11"/>
    <mergeCell ref="BW11:BX11"/>
    <mergeCell ref="CT11:CW11"/>
    <mergeCell ref="AE11:AH11"/>
    <mergeCell ref="AI11:AJ11"/>
    <mergeCell ref="I8:K8"/>
    <mergeCell ref="CZ11:DA11"/>
    <mergeCell ref="DB11:DC11"/>
    <mergeCell ref="BL11:BM11"/>
    <mergeCell ref="DF11:DM11"/>
    <mergeCell ref="L11:N11"/>
    <mergeCell ref="BN11:BP11"/>
    <mergeCell ref="BF11:BH11"/>
    <mergeCell ref="CE11:CJ11"/>
    <mergeCell ref="AY11:AZ11"/>
    <mergeCell ref="CQ11:CS11"/>
    <mergeCell ref="AK11:AX11"/>
    <mergeCell ref="BQ11:BR11"/>
    <mergeCell ref="I6:K6"/>
    <mergeCell ref="CK11:CM11"/>
    <mergeCell ref="O11:S11"/>
    <mergeCell ref="BC11:BE11"/>
    <mergeCell ref="BI11:BK11"/>
    <mergeCell ref="W11:X11"/>
    <mergeCell ref="E8:G8"/>
    <mergeCell ref="CN11:CP11"/>
    <mergeCell ref="E4:G4"/>
    <mergeCell ref="BY11:BZ11"/>
    <mergeCell ref="CX11:CY11"/>
    <mergeCell ref="E11:K11"/>
  </mergeCells>
  <conditionalFormatting sqref="C13:C512">
    <cfRule type="expression" priority="1" dxfId="7">
      <formula>C13=""</formula>
    </cfRule>
    <cfRule type="expression" priority="2" dxfId="3">
      <formula>C13="OK"</formula>
    </cfRule>
    <cfRule type="expression" priority="3" dxfId="2">
      <formula>C13="Error"</formula>
    </cfRule>
  </conditionalFormatting>
  <conditionalFormatting sqref="I6">
    <cfRule type="expression" priority="8" dxfId="1">
      <formula>$I$6="Sin validación"</formula>
    </cfRule>
    <cfRule type="expression" priority="9" dxfId="3">
      <formula>LEFT($I$6, 5)&lt;&gt;"¡Ups!"</formula>
    </cfRule>
    <cfRule type="expression" priority="10" dxfId="2">
      <formula>$I$6&lt;&gt;"OK"</formula>
    </cfRule>
  </conditionalFormatting>
  <conditionalFormatting sqref="I8">
    <cfRule type="expression" priority="4" dxfId="1">
      <formula>$I$8=""</formula>
    </cfRule>
    <cfRule type="expression" priority="5" dxfId="0">
      <formula>$I$8&lt;&gt;""</formula>
    </cfRule>
  </conditionalFormatting>
  <dataValidations xWindow="1549" yWindow="471" count="21">
    <dataValidation sqref="E4:G4" showDropDown="0" showInputMessage="1" showErrorMessage="1" allowBlank="0" errorTitle="Error" error="Debes seleccionar una modalidad de contratación y pago" type="list">
      <formula1>OPCION_DE_TRANSMISION</formula1>
    </dataValidation>
    <dataValidation sqref="I6:K6" showDropDown="0" showInputMessage="1" showErrorMessage="1" allowBlank="0" promptTitle="Ayuda" prompt="- Si tu resultado es VERDE, ¡perfecto, ya podemos emitir!_x000a__x000a_- Si tu resultado es ROJO, ve a la última columna (descripción del error) y conoce cómo corregir los registros con inconsistencias. "/>
    <dataValidation sqref="M13:M512" showDropDown="0" showInputMessage="0" showErrorMessage="0" allowBlank="0" errorTitle="¡Ups!" error="Este campo es obligatorio. Recuerda ingresar el tiempo laborado en días." promptTitle="Obligatorio" prompt="Ingresa en días el tiempo que lleva laborando el trabajador. ten presente que 1 año = 360 días, 1 mes = 30 días (sin importar qué mes sea)_x000a__x000a_Ejemplo: 5 años +3 meses + 18 días se calculan (5*360)+(3*30)+18 para un total de 1908 días" operator="greaterThan"/>
    <dataValidation sqref="N13:N512" showDropDown="0" showInputMessage="0" showErrorMessage="0" allowBlank="0" promptTitle="Opcional" prompt="Si el trabajador se ha retirado de la empresa durante el periodo liquidado, digita aquí la fecha." operator="greaterThanOrEqual"/>
    <dataValidation sqref="O13:O512" showDropDown="0" showInputMessage="1" showErrorMessage="1" allowBlank="0" errorTitle="¡Ups!" error="Elige una de las opciones de la lista." type="list">
      <formula1>TIPO_DE_TRABAJADOR</formula1>
    </dataValidation>
    <dataValidation sqref="P13:P512" showDropDown="0" showInputMessage="1" showErrorMessage="1" allowBlank="0" errorTitle="¡Ups!" error="Selecciona una opción de la lista_x000a_" type="list">
      <formula1>SUBTIPO_DE_TRABAJADOR</formula1>
    </dataValidation>
    <dataValidation sqref="Q13:Q512" showDropDown="0" showInputMessage="1" showErrorMessage="1" allowBlank="0" errorTitle="¡Ups!" error="Debes seleccionar el tipo de contrato del empleado de la lista." type="list">
      <formula1>TIPO_DE_CONTRATO</formula1>
    </dataValidation>
    <dataValidation sqref="R13:S512" showDropDown="0" showInputMessage="1" showErrorMessage="1" allowBlank="0" errorTitle="¡Ups!" error="Debes seleccionar sí o no de la lista." type="list">
      <formula1>SI_NO</formula1>
    </dataValidation>
    <dataValidation sqref="U13:U512" showDropDown="0" showInputMessage="1" showErrorMessage="1" allowBlank="0" errorTitle="¡Ups!" error="Selecciona una opción de la lista." type="list" operator="lessThanOrEqual">
      <formula1>MUNICIPIO</formula1>
    </dataValidation>
    <dataValidation sqref="L13:L512 W13:X512 Z13:Z512 AF13:AF512 AK13:AK512 AM13:AM512 AO13:AO512 AQ13:AQ512 AS13:AS512 AU13:AU512 AW13:AW512 AY13:AY512 BA13:BA512 BC13:BC512 BG13:BG512 BI13:BI512 BL13:BL512 BN13:BN512 CN13:CN512 CQ13:CQ512 CT13:CT512 CV13:CV512 CX13:CX512" showDropDown="0" showInputMessage="1" showErrorMessage="1" allowBlank="0" operator="greaterThan"/>
    <dataValidation sqref="W13:W512" showDropDown="0" showInputMessage="0" showErrorMessage="1" allowBlank="0" errorTitle="¡Ups!" error="Debes ingresar una fecha de ingreso válida. " type="date" operator="greaterThanOrEqual">
      <formula1>1</formula1>
    </dataValidation>
    <dataValidation sqref="L13:L512" showDropDown="0" showInputMessage="0" showErrorMessage="0" allowBlank="0" prompt="_x000a_" operator="greaterThanOrEqual"/>
    <dataValidation sqref="E13:E512" showDropDown="0" showInputMessage="1" showErrorMessage="1" allowBlank="0" errorTitle="¡Ups!" error="Este campo es obligatorio, debes seleccionar el tipo de documento del trabajador" type="list">
      <formula1>TIPO_DE_DOCUMENTO</formula1>
    </dataValidation>
    <dataValidation sqref="F13:K512 T13:T512 V13:V512" showDropDown="0" showInputMessage="1" showErrorMessage="1" allowBlank="0" operator="lessThanOrEqual"/>
    <dataValidation sqref="M13:M512 X13:X512 Z13:Z512 AF13:AF512 AK13:AK512 AM13:AM512 AO13:AO512 AQ13:AQ512 AS13:AS512 AU13:AU512 AW13:AW512 AY13:AY512 BA13:BA512 BC13:BC512 BG13:BG512 BI13:BI512 BL13:BL512 BN13:BN512 CT13:CT512 CV13:CV512 CX13:CX512" showDropDown="0" showInputMessage="1" showErrorMessage="1" allowBlank="0" operator="greaterThanOrEqual"/>
    <dataValidation sqref="N13:N512" showDropDown="0" showInputMessage="1" showErrorMessage="1" allowBlank="0" prompt="_x000a_ " operator="greaterThan"/>
    <dataValidation sqref="Y13:Y512" showDropDown="0" showInputMessage="1" showErrorMessage="1" allowBlank="0" errorTitle="¡Ups!" error="Debes seleccionar la frecuencia de pago del empleado" type="list">
      <formula1>PERÍODO_DE_NÓMINA</formula1>
    </dataValidation>
    <dataValidation sqref="AA13:AA512" showDropDown="0" showInputMessage="1" showErrorMessage="1" allowBlank="0" errorTitle="¡Ups!" error="Debes seleccionar un medio de pago de la lista." type="list">
      <formula1>MEDIOS_DE_PAGO</formula1>
    </dataValidation>
    <dataValidation sqref="AC13:AC512" showDropDown="0" showInputMessage="1" showErrorMessage="1" allowBlank="0" errorTitle="¡Ups!" error="Debes seleccionar un tipo de cuenta bancaria de la lista." type="list">
      <formula1>TIPO_DE_CUENTA</formula1>
    </dataValidation>
    <dataValidation sqref="BJ13:BJ512" showDropDown="0" showInputMessage="1" showErrorMessage="1" allowBlank="0" type="list">
      <formula1>TIPO_DE_INCAPACIDAD</formula1>
    </dataValidation>
    <dataValidation sqref="CN13:CN512 CQ13:CQ512" showDropDown="0" showInputMessage="1" showErrorMessage="1" allowBlank="0" errorTitle="Error" error="Debes escribir un tiempo laborado válido" operator="greaterThanOrEqual"/>
  </dataValidations>
  <pageMargins left="0.7" right="0.7" top="0.75" bottom="0.75" header="0.3" footer="0.3"/>
  <pageSetup orientation="portrait" horizontalDpi="300" verticalDpi="300"/>
  <legacyDrawing r:id="anysvml"/>
</worksheet>
</file>

<file path=xl/worksheets/sheet2.xml><?xml version="1.0" encoding="utf-8"?>
<worksheet xmlns:r="http://schemas.openxmlformats.org/officeDocument/2006/relationships" xmlns="http://schemas.openxmlformats.org/spreadsheetml/2006/main">
  <sheetPr codeName="Hoja2">
    <outlinePr summaryBelow="1" summaryRight="1"/>
    <pageSetUpPr/>
  </sheetPr>
  <dimension ref="A3:AT1126"/>
  <sheetViews>
    <sheetView showGridLines="0" topLeftCell="Z7" workbookViewId="0">
      <selection activeCell="AC4" sqref="AC4"/>
    </sheetView>
  </sheetViews>
  <sheetFormatPr baseColWidth="10" defaultColWidth="11.5703125" defaultRowHeight="15"/>
  <cols>
    <col width="1.85546875" customWidth="1" min="1" max="1"/>
    <col width="34.28515625" bestFit="1" customWidth="1" min="2" max="2"/>
    <col width="5.42578125" bestFit="1" customWidth="1" style="1" min="3" max="3"/>
    <col width="1.85546875" customWidth="1" min="4" max="4"/>
    <col width="89.28515625" bestFit="1" customWidth="1" min="5" max="5"/>
    <col width="5.42578125" bestFit="1" customWidth="1" style="1" min="6" max="6"/>
    <col width="1.85546875" customWidth="1" min="7" max="7"/>
    <col width="34.85546875" bestFit="1" customWidth="1" min="8" max="8"/>
    <col width="5.42578125" bestFit="1" customWidth="1" style="1" min="9" max="9"/>
    <col width="1.85546875" customWidth="1" min="10" max="10"/>
    <col width="18.140625" bestFit="1" customWidth="1" min="11" max="11"/>
    <col width="5.42578125" bestFit="1" customWidth="1" style="1" min="12" max="12"/>
    <col width="1.85546875" customWidth="1" min="13" max="13"/>
    <col width="20.28515625" bestFit="1" customWidth="1" min="14" max="14"/>
    <col width="5.42578125" bestFit="1" customWidth="1" style="1" min="15" max="15"/>
    <col width="1.85546875" customWidth="1" min="16" max="16"/>
    <col width="19.140625" bestFit="1" customWidth="1" min="17" max="17"/>
    <col width="5.42578125" bestFit="1" customWidth="1" style="1" min="18" max="18"/>
    <col width="1.85546875" customWidth="1" min="19" max="19"/>
    <col width="60.28515625" bestFit="1" customWidth="1" min="20" max="20"/>
    <col width="5.42578125" bestFit="1" customWidth="1" style="1" min="21" max="21"/>
    <col width="1.85546875" customWidth="1" min="22" max="22"/>
    <col width="60.28515625" bestFit="1" customWidth="1" min="23" max="23"/>
    <col width="5.42578125" bestFit="1" customWidth="1" style="1" min="24" max="24"/>
    <col width="1.85546875" customWidth="1" min="25" max="25"/>
    <col width="19.5703125" bestFit="1" customWidth="1" min="26" max="26"/>
    <col width="5.42578125" bestFit="1" customWidth="1" style="1" min="27" max="27"/>
    <col width="1.85546875" customWidth="1" min="28" max="28"/>
    <col width="19.5703125" bestFit="1" customWidth="1" min="29" max="29"/>
    <col width="1.85546875" customWidth="1" min="30" max="30"/>
    <col width="5.5703125" bestFit="1" customWidth="1" min="31" max="31"/>
    <col width="5.42578125" bestFit="1" customWidth="1" style="1" min="32" max="32"/>
    <col width="1.85546875" customWidth="1" min="33" max="33"/>
    <col width="7" customWidth="1" min="34" max="34"/>
    <col width="47.28515625" bestFit="1" customWidth="1" min="35" max="35"/>
    <col width="1.85546875" customWidth="1" min="36" max="36"/>
    <col width="28.7109375" bestFit="1" customWidth="1" min="37" max="37"/>
    <col width="8" bestFit="1" customWidth="1" min="38" max="38"/>
    <col width="58.7109375" bestFit="1" customWidth="1" min="39" max="39"/>
    <col width="7" customWidth="1" min="40" max="40"/>
    <col width="1.85546875" customWidth="1" min="41" max="41"/>
    <col width="97.42578125" bestFit="1" customWidth="1" min="42" max="42"/>
    <col width="104.5703125" customWidth="1" min="43" max="43"/>
    <col width="30.7109375" bestFit="1" customWidth="1" min="44" max="44"/>
    <col width="36.28515625" bestFit="1" customWidth="1" min="45" max="45"/>
  </cols>
  <sheetData>
    <row r="3">
      <c r="B3" s="7" t="inlineStr">
        <is>
          <t>TIPO DE DOCUMENTO</t>
        </is>
      </c>
      <c r="C3" s="8" t="inlineStr">
        <is>
          <t>Valor</t>
        </is>
      </c>
      <c r="E3" s="7" t="inlineStr">
        <is>
          <t>TIPO DE TRABAJADOR</t>
        </is>
      </c>
      <c r="F3" s="8" t="inlineStr">
        <is>
          <t>Valor</t>
        </is>
      </c>
      <c r="H3" s="7" t="inlineStr">
        <is>
          <t>SUBTIPO DE TRABAJADOR</t>
        </is>
      </c>
      <c r="I3" s="8" t="inlineStr">
        <is>
          <t>Valor</t>
        </is>
      </c>
      <c r="K3" s="7" t="inlineStr">
        <is>
          <t>TIPO DE CONTRATO</t>
        </is>
      </c>
      <c r="L3" s="8" t="inlineStr">
        <is>
          <t>Valor</t>
        </is>
      </c>
      <c r="N3" s="7" t="inlineStr">
        <is>
          <t>ÁREA DEL TRABAJADOR</t>
        </is>
      </c>
      <c r="O3" s="8" t="inlineStr">
        <is>
          <t>Valor</t>
        </is>
      </c>
      <c r="Q3" s="7" t="inlineStr">
        <is>
          <t>PERÍODO DE NÓMINA</t>
        </is>
      </c>
      <c r="R3" s="8" t="inlineStr">
        <is>
          <t>Valor</t>
        </is>
      </c>
      <c r="T3" s="7" t="inlineStr">
        <is>
          <t>MEDIOS DE PAGO</t>
        </is>
      </c>
      <c r="U3" s="8" t="inlineStr">
        <is>
          <t>Valor</t>
        </is>
      </c>
      <c r="W3" s="7" t="inlineStr">
        <is>
          <t>TIPO DE CUENTA</t>
        </is>
      </c>
      <c r="X3" s="8" t="inlineStr">
        <is>
          <t>Valor</t>
        </is>
      </c>
      <c r="Z3" s="7" t="inlineStr">
        <is>
          <t>TIPO DE INCAPACIDAD</t>
        </is>
      </c>
      <c r="AA3" s="8" t="inlineStr">
        <is>
          <t>Valor</t>
        </is>
      </c>
      <c r="AC3" s="7" t="inlineStr">
        <is>
          <t>MES DE LIQUIDACIÓN</t>
        </is>
      </c>
      <c r="AE3" s="7" t="inlineStr">
        <is>
          <t>SI NO</t>
        </is>
      </c>
      <c r="AF3" s="8" t="inlineStr">
        <is>
          <t>Valor</t>
        </is>
      </c>
      <c r="AH3" s="8" t="inlineStr">
        <is>
          <t>Código</t>
        </is>
      </c>
      <c r="AI3" s="7" t="inlineStr">
        <is>
          <t>DEPARTAMENTO</t>
        </is>
      </c>
      <c r="AK3" s="7" t="inlineStr">
        <is>
          <t>MUNICIPIO</t>
        </is>
      </c>
      <c r="AL3" s="8" t="inlineStr">
        <is>
          <t>CódigoD</t>
        </is>
      </c>
      <c r="AM3" s="8" t="inlineStr">
        <is>
          <t>DESCRIPCIÓN</t>
        </is>
      </c>
      <c r="AN3" s="8" t="inlineStr">
        <is>
          <t>Código</t>
        </is>
      </c>
      <c r="AP3" s="8" t="inlineStr">
        <is>
          <t xml:space="preserve">LISTA DESPLEGABLE </t>
        </is>
      </c>
      <c r="AQ3" s="8" t="inlineStr">
        <is>
          <t>AYUDA</t>
        </is>
      </c>
      <c r="AR3" s="8" t="inlineStr">
        <is>
          <t>URL video</t>
        </is>
      </c>
      <c r="AS3" s="8" t="inlineStr">
        <is>
          <t>DIAN</t>
        </is>
      </c>
      <c r="AT3" s="8" t="inlineStr">
        <is>
          <t>Código</t>
        </is>
      </c>
    </row>
    <row r="4">
      <c r="A4" s="9" t="n"/>
      <c r="B4" s="3" t="inlineStr">
        <is>
          <t>Cédula de ciudadanía</t>
        </is>
      </c>
      <c r="C4" s="10" t="n">
        <v>13</v>
      </c>
      <c r="E4" s="2" t="inlineStr">
        <is>
          <t>Dependiente</t>
        </is>
      </c>
      <c r="F4" s="10" t="n">
        <v>1</v>
      </c>
      <c r="H4" s="2" t="inlineStr">
        <is>
          <t>No aplica</t>
        </is>
      </c>
      <c r="I4" s="10" t="n">
        <v>0</v>
      </c>
      <c r="K4" s="2" t="inlineStr">
        <is>
          <t>Termino Fijo</t>
        </is>
      </c>
      <c r="L4" s="10" t="n">
        <v>1</v>
      </c>
      <c r="N4" s="2" t="inlineStr">
        <is>
          <t>Administrativa (Gastos)</t>
        </is>
      </c>
      <c r="O4" s="10" t="n">
        <v>1</v>
      </c>
      <c r="Q4" s="2" t="inlineStr">
        <is>
          <t>Semanal</t>
        </is>
      </c>
      <c r="R4" s="10" t="n">
        <v>1</v>
      </c>
      <c r="T4" s="2" t="inlineStr">
        <is>
          <t>Consignacion Bancaria</t>
        </is>
      </c>
      <c r="U4" s="10" t="n">
        <v>42</v>
      </c>
      <c r="W4" s="2" t="inlineStr">
        <is>
          <t>Nómina</t>
        </is>
      </c>
      <c r="X4" s="12" t="inlineStr">
        <is>
          <t>004</t>
        </is>
      </c>
      <c r="Z4" s="2" t="inlineStr">
        <is>
          <t>Común</t>
        </is>
      </c>
      <c r="AA4" s="10" t="n">
        <v>1</v>
      </c>
      <c r="AC4" s="2" t="inlineStr">
        <is>
          <t>2021-09 (septiembre)</t>
        </is>
      </c>
      <c r="AE4" s="2" t="inlineStr">
        <is>
          <t>Sí</t>
        </is>
      </c>
      <c r="AF4" s="10" t="n">
        <v>1</v>
      </c>
      <c r="AH4" s="12" t="n">
        <v>11</v>
      </c>
      <c r="AI4" s="2" t="inlineStr">
        <is>
          <t>Bogotá, D.C.</t>
        </is>
      </c>
      <c r="AK4" s="2" t="inlineStr">
        <is>
          <t>Abejorral</t>
        </is>
      </c>
      <c r="AL4" s="10" t="inlineStr">
        <is>
          <t>05</t>
        </is>
      </c>
      <c r="AM4" s="2">
        <f>AK4&amp;" / "&amp;VLOOKUP(AL4,$AH$4:$AI$36,2,FALSE)</f>
        <v/>
      </c>
      <c r="AN4" s="10" t="inlineStr">
        <is>
          <t>05002</t>
        </is>
      </c>
      <c r="AP4" s="2" t="inlineStr">
        <is>
          <t>1. Transmitir mi documento soporte de nómina electrónica.</t>
        </is>
      </c>
      <c r="AQ4" s="2" t="inlineStr">
        <is>
          <t>Ingresa la información de la nómina de un solo mes en cada archivo. 
Si uno de tus trabajadores tuvo un ajuste en el sueldo base durante el mes que vas a reportar, diligencia por esta opción solo los días antes al cambio y los días restantes transmítelos en otro archivo reportando la opción "2".</t>
        </is>
      </c>
      <c r="AR4" s="73" t="inlineStr">
        <is>
          <t>https://www.youtube.com/c/Qenta</t>
        </is>
      </c>
      <c r="AS4" s="2" t="inlineStr">
        <is>
          <t>Documento soporte de nómina electrónica</t>
        </is>
      </c>
      <c r="AT4" s="111" t="n">
        <v>1</v>
      </c>
    </row>
    <row r="5">
      <c r="A5" s="9" t="n"/>
      <c r="B5" s="3" t="inlineStr">
        <is>
          <t>Cédula de extranjería</t>
        </is>
      </c>
      <c r="C5" s="10" t="n">
        <v>22</v>
      </c>
      <c r="E5" s="2" t="inlineStr">
        <is>
          <t>Servicio domestico</t>
        </is>
      </c>
      <c r="F5" s="10" t="n">
        <v>2</v>
      </c>
      <c r="H5" s="2" t="inlineStr">
        <is>
          <t>Dependiente pensionado por vejez activo</t>
        </is>
      </c>
      <c r="I5" s="10" t="n">
        <v>1</v>
      </c>
      <c r="K5" s="2" t="inlineStr">
        <is>
          <t>Término Indefinido</t>
        </is>
      </c>
      <c r="L5" s="10" t="n">
        <v>2</v>
      </c>
      <c r="N5" s="2" t="inlineStr">
        <is>
          <t>Ventas (Gastos)</t>
        </is>
      </c>
      <c r="O5" s="10" t="n">
        <v>2</v>
      </c>
      <c r="Q5" s="2" t="inlineStr">
        <is>
          <t>Decenal</t>
        </is>
      </c>
      <c r="R5" s="10" t="n">
        <v>2</v>
      </c>
      <c r="T5" s="2" t="inlineStr">
        <is>
          <t>Efectivo</t>
        </is>
      </c>
      <c r="U5" s="10" t="n">
        <v>10</v>
      </c>
      <c r="W5" s="2" t="inlineStr">
        <is>
          <t>Ahorros</t>
        </is>
      </c>
      <c r="X5" s="12" t="inlineStr">
        <is>
          <t>002</t>
        </is>
      </c>
      <c r="Z5" s="2" t="inlineStr">
        <is>
          <t>Profesional</t>
        </is>
      </c>
      <c r="AA5" s="10" t="n">
        <v>2</v>
      </c>
      <c r="AC5" s="2" t="inlineStr">
        <is>
          <t>2021-10 (octubre)</t>
        </is>
      </c>
      <c r="AE5" s="2" t="inlineStr">
        <is>
          <t>No</t>
        </is>
      </c>
      <c r="AF5" s="10" t="n">
        <v>0</v>
      </c>
      <c r="AH5" s="12" t="n">
        <v>91</v>
      </c>
      <c r="AI5" s="2" t="inlineStr">
        <is>
          <t>Amazonas</t>
        </is>
      </c>
      <c r="AK5" s="2" t="inlineStr">
        <is>
          <t>Ábrego</t>
        </is>
      </c>
      <c r="AL5" s="10" t="n">
        <v>54</v>
      </c>
      <c r="AM5" s="2">
        <f>AK5&amp;" / "&amp;VLOOKUP(AL5,$AH$4:$AI$36,2,FALSE)</f>
        <v/>
      </c>
      <c r="AN5" s="10" t="n">
        <v>54003</v>
      </c>
      <c r="AP5" s="2" t="inlineStr">
        <is>
          <t xml:space="preserve">2. Transmitir cambios o ajustes de sueldo de uno o varios empleados. </t>
        </is>
      </c>
      <c r="AQ5" s="2" t="inlineStr">
        <is>
          <t>Si uno de tus trabajadores tuvo un ajuste en su sueldo base, ingresa a través de esta opción solo la liquidación correspondiente a los días posteriores al cambio de sueldo base e incluye en la columna CUNE, el código que recibiste cuando transmitiste los días previos al cambio.</t>
        </is>
      </c>
      <c r="AR5" s="73" t="inlineStr">
        <is>
          <t>https://www.youtube.com/c/Qenta</t>
        </is>
      </c>
      <c r="AS5" s="2" t="inlineStr">
        <is>
          <t>Novedad</t>
        </is>
      </c>
      <c r="AT5" s="111" t="n">
        <v>2</v>
      </c>
    </row>
    <row r="6">
      <c r="A6" s="9" t="n"/>
      <c r="B6" s="3" t="inlineStr">
        <is>
          <t>Permiso especial de permanencia (PEP)</t>
        </is>
      </c>
      <c r="C6" s="10" t="n">
        <v>47</v>
      </c>
      <c r="E6" s="2" t="inlineStr">
        <is>
          <t>Trabajador de tiempo parcial</t>
        </is>
      </c>
      <c r="F6" s="10" t="n">
        <v>51</v>
      </c>
      <c r="H6" s="2" t="n"/>
      <c r="I6" s="10" t="n"/>
      <c r="K6" s="2" t="inlineStr">
        <is>
          <t>Obra o Labor</t>
        </is>
      </c>
      <c r="L6" s="10" t="n">
        <v>3</v>
      </c>
      <c r="N6" s="2" t="inlineStr">
        <is>
          <t>Operativa (Costos)</t>
        </is>
      </c>
      <c r="O6" s="10" t="n">
        <v>3</v>
      </c>
      <c r="Q6" s="2" t="inlineStr">
        <is>
          <t>Catorcenal</t>
        </is>
      </c>
      <c r="R6" s="10" t="n">
        <v>3</v>
      </c>
      <c r="T6" s="2" t="inlineStr">
        <is>
          <t>Cheque</t>
        </is>
      </c>
      <c r="U6" s="10" t="n">
        <v>20</v>
      </c>
      <c r="W6" s="2" t="inlineStr">
        <is>
          <t>Corriente</t>
        </is>
      </c>
      <c r="X6" s="12" t="inlineStr">
        <is>
          <t>001</t>
        </is>
      </c>
      <c r="Z6" s="2" t="inlineStr">
        <is>
          <t>Laboral</t>
        </is>
      </c>
      <c r="AA6" s="10" t="n">
        <v>3</v>
      </c>
      <c r="AC6" s="2" t="inlineStr">
        <is>
          <t>2021-11 (noviembre)</t>
        </is>
      </c>
      <c r="AE6" s="2" t="inlineStr">
        <is>
          <t>Si</t>
        </is>
      </c>
      <c r="AF6" s="10" t="n">
        <v>1</v>
      </c>
      <c r="AH6" s="12" t="inlineStr">
        <is>
          <t>05</t>
        </is>
      </c>
      <c r="AI6" s="2" t="inlineStr">
        <is>
          <t>Antioquia</t>
        </is>
      </c>
      <c r="AK6" s="2" t="inlineStr">
        <is>
          <t>Abriaquí</t>
        </is>
      </c>
      <c r="AL6" s="10" t="inlineStr">
        <is>
          <t>05</t>
        </is>
      </c>
      <c r="AM6" s="2">
        <f>AK6&amp;" / "&amp;VLOOKUP(AL6,$AH$4:$AI$36,2,FALSE)</f>
        <v/>
      </c>
      <c r="AN6" s="10" t="inlineStr">
        <is>
          <t>05004</t>
        </is>
      </c>
      <c r="AP6" s="2" t="inlineStr">
        <is>
          <t>3. Transmitir la corrección de nóminas emitidas de manera incorrecta.</t>
        </is>
      </c>
      <c r="AQ6" s="2" t="inlineStr">
        <is>
          <t>Si uno o más documentos electrónicos de nómina fueron emitidos con información errada, no te preocupes, usa esta opción para reemplazar el (o los) documento(s) de nómina electrónica a corregir.</t>
        </is>
      </c>
      <c r="AR6" s="73" t="inlineStr">
        <is>
          <t>https://www.youtube.com/c/Qenta</t>
        </is>
      </c>
      <c r="AS6" s="2" t="inlineStr">
        <is>
          <t>Nota de ajuste</t>
        </is>
      </c>
      <c r="AT6" s="111" t="n">
        <v>3</v>
      </c>
    </row>
    <row r="7">
      <c r="A7" s="9" t="n"/>
      <c r="B7" s="3" t="inlineStr">
        <is>
          <t>Pasaporte</t>
        </is>
      </c>
      <c r="C7" s="10" t="n">
        <v>41</v>
      </c>
      <c r="E7" s="2" t="inlineStr">
        <is>
          <t>Aprendices del Sena en etapa lectiva</t>
        </is>
      </c>
      <c r="F7" s="10" t="n">
        <v>12</v>
      </c>
      <c r="H7" s="2" t="n"/>
      <c r="I7" s="10" t="n"/>
      <c r="K7" s="2" t="inlineStr">
        <is>
          <t>Aprendizaje</t>
        </is>
      </c>
      <c r="L7" s="10" t="n">
        <v>4</v>
      </c>
      <c r="N7" s="2" t="n"/>
      <c r="O7" s="10" t="n"/>
      <c r="Q7" s="2" t="inlineStr">
        <is>
          <t>Quincenal</t>
        </is>
      </c>
      <c r="R7" s="10" t="n">
        <v>4</v>
      </c>
      <c r="T7" s="2" t="inlineStr">
        <is>
          <t>Transferencia Débito Interbancario</t>
        </is>
      </c>
      <c r="U7" s="10" t="n">
        <v>46</v>
      </c>
      <c r="W7" s="2" t="inlineStr">
        <is>
          <t>NEQUI, Daviplata u otras cuentas de ahorro de Tramite Simplificado  (CATS)</t>
        </is>
      </c>
      <c r="X7" s="12" t="inlineStr">
        <is>
          <t>003</t>
        </is>
      </c>
      <c r="Z7" s="2" t="n"/>
      <c r="AA7" s="10" t="n"/>
      <c r="AC7" s="2" t="inlineStr">
        <is>
          <t>2021-12 (diciembre)</t>
        </is>
      </c>
      <c r="AE7" s="2" t="n"/>
      <c r="AF7" s="10" t="n"/>
      <c r="AH7" s="12" t="n">
        <v>81</v>
      </c>
      <c r="AI7" s="2" t="inlineStr">
        <is>
          <t>Arauca</t>
        </is>
      </c>
      <c r="AK7" s="2" t="inlineStr">
        <is>
          <t>Acacías</t>
        </is>
      </c>
      <c r="AL7" s="10" t="n">
        <v>50</v>
      </c>
      <c r="AM7" s="2">
        <f>AK7&amp;" / "&amp;VLOOKUP(AL7,$AH$4:$AI$36,2,FALSE)</f>
        <v/>
      </c>
      <c r="AN7" s="10" t="n">
        <v>50006</v>
      </c>
    </row>
    <row r="8">
      <c r="A8" s="9" t="n"/>
      <c r="B8" s="3" t="inlineStr">
        <is>
          <t>Tarjeta de identidad</t>
        </is>
      </c>
      <c r="C8" s="10" t="n">
        <v>12</v>
      </c>
      <c r="E8" s="2" t="inlineStr">
        <is>
          <t>Aprendices del SENA en etapa productiva</t>
        </is>
      </c>
      <c r="F8" s="10" t="n">
        <v>19</v>
      </c>
      <c r="H8" s="2" t="n"/>
      <c r="I8" s="10" t="n"/>
      <c r="K8" s="2" t="inlineStr">
        <is>
          <t>Prácticas o Pasantías</t>
        </is>
      </c>
      <c r="L8" s="10" t="n">
        <v>5</v>
      </c>
      <c r="N8" s="2" t="n"/>
      <c r="O8" s="10" t="n"/>
      <c r="Q8" s="2" t="inlineStr">
        <is>
          <t>Mensual</t>
        </is>
      </c>
      <c r="R8" s="10" t="n">
        <v>5</v>
      </c>
      <c r="T8" s="2" t="inlineStr">
        <is>
          <t>Transferencia Débito Bancario</t>
        </is>
      </c>
      <c r="U8" s="10" t="n">
        <v>47</v>
      </c>
      <c r="W8" s="2" t="n"/>
      <c r="X8" s="10" t="n"/>
      <c r="Z8" s="2" t="n"/>
      <c r="AA8" s="10" t="n"/>
      <c r="AC8" s="2" t="inlineStr">
        <is>
          <t>2022-01 (enero)</t>
        </is>
      </c>
      <c r="AE8" s="2" t="n"/>
      <c r="AF8" s="10" t="n"/>
      <c r="AH8" s="12" t="n">
        <v>88</v>
      </c>
      <c r="AI8" s="2" t="inlineStr">
        <is>
          <t>Archipiélago de San Andrés, Providencia y Santa Catalina</t>
        </is>
      </c>
      <c r="AK8" s="2" t="inlineStr">
        <is>
          <t>Acandí</t>
        </is>
      </c>
      <c r="AL8" s="10" t="n">
        <v>27</v>
      </c>
      <c r="AM8" s="2">
        <f>AK8&amp;" / "&amp;VLOOKUP(AL8,$AH$4:$AI$36,2,FALSE)</f>
        <v/>
      </c>
      <c r="AN8" s="10" t="n">
        <v>27006</v>
      </c>
    </row>
    <row r="9">
      <c r="A9" s="9" t="n"/>
      <c r="B9" s="3" t="inlineStr">
        <is>
          <t>Tarjeta de extranjería</t>
        </is>
      </c>
      <c r="C9" s="10" t="n">
        <v>21</v>
      </c>
      <c r="E9" s="2" t="inlineStr">
        <is>
          <t>Estudiantes aportes solo riesgos laborales</t>
        </is>
      </c>
      <c r="F9" s="10" t="n">
        <v>23</v>
      </c>
      <c r="H9" s="2" t="n"/>
      <c r="I9" s="10" t="n"/>
      <c r="K9" s="2" t="n"/>
      <c r="L9" s="10" t="n"/>
      <c r="N9" s="2" t="n"/>
      <c r="O9" s="10" t="n"/>
      <c r="Q9" s="2" t="inlineStr">
        <is>
          <t>Otro</t>
        </is>
      </c>
      <c r="R9" s="10" t="n">
        <v>6</v>
      </c>
      <c r="T9" s="2" t="inlineStr">
        <is>
          <t>Bonos</t>
        </is>
      </c>
      <c r="U9" s="10" t="n">
        <v>71</v>
      </c>
      <c r="W9" s="2" t="n"/>
      <c r="X9" s="10" t="n"/>
      <c r="Z9" s="2" t="n"/>
      <c r="AA9" s="10" t="n"/>
      <c r="AC9" s="2" t="inlineStr">
        <is>
          <t>2022-02 (febrero)</t>
        </is>
      </c>
      <c r="AE9" s="2" t="n"/>
      <c r="AF9" s="10" t="n"/>
      <c r="AH9" s="12" t="inlineStr">
        <is>
          <t>08</t>
        </is>
      </c>
      <c r="AI9" s="2" t="inlineStr">
        <is>
          <t>Atlántico</t>
        </is>
      </c>
      <c r="AK9" s="2" t="inlineStr">
        <is>
          <t>Acevedo</t>
        </is>
      </c>
      <c r="AL9" s="10" t="n">
        <v>41</v>
      </c>
      <c r="AM9" s="2">
        <f>AK9&amp;" / "&amp;VLOOKUP(AL9,$AH$4:$AI$36,2,FALSE)</f>
        <v/>
      </c>
      <c r="AN9" s="10" t="n">
        <v>41006</v>
      </c>
    </row>
    <row r="10">
      <c r="A10" s="9" t="n"/>
      <c r="B10" s="3" t="inlineStr">
        <is>
          <t>Registro civil</t>
        </is>
      </c>
      <c r="C10" s="10" t="n">
        <v>11</v>
      </c>
      <c r="E10" s="2" t="inlineStr">
        <is>
          <t>Cooperados o pre cooperativas de trabajo asociado</t>
        </is>
      </c>
      <c r="F10" s="10" t="n">
        <v>31</v>
      </c>
      <c r="H10" s="2" t="n"/>
      <c r="I10" s="10" t="n"/>
      <c r="K10" s="2" t="n"/>
      <c r="L10" s="10" t="n"/>
      <c r="N10" s="2" t="n"/>
      <c r="O10" s="10" t="n"/>
      <c r="Q10" s="2" t="n"/>
      <c r="R10" s="10" t="n"/>
      <c r="T10" s="2" t="inlineStr">
        <is>
          <t>Vales</t>
        </is>
      </c>
      <c r="U10" s="10" t="n">
        <v>72</v>
      </c>
      <c r="W10" s="2" t="n"/>
      <c r="X10" s="10" t="n"/>
      <c r="Z10" s="2" t="n"/>
      <c r="AA10" s="10" t="n"/>
      <c r="AC10" s="2" t="inlineStr">
        <is>
          <t>2022-03 (marzo)</t>
        </is>
      </c>
      <c r="AE10" s="2" t="n"/>
      <c r="AF10" s="10" t="n"/>
      <c r="AH10" s="12" t="n">
        <v>13</v>
      </c>
      <c r="AI10" s="2" t="inlineStr">
        <is>
          <t>Bolívar</t>
        </is>
      </c>
      <c r="AK10" s="2" t="inlineStr">
        <is>
          <t>Achí</t>
        </is>
      </c>
      <c r="AL10" s="10" t="n">
        <v>13</v>
      </c>
      <c r="AM10" s="2">
        <f>AK10&amp;" / "&amp;VLOOKUP(AL10,$AH$4:$AI$36,2,FALSE)</f>
        <v/>
      </c>
      <c r="AN10" s="10" t="n">
        <v>13006</v>
      </c>
    </row>
    <row r="11">
      <c r="A11" s="9" t="n"/>
      <c r="B11" s="3" t="inlineStr">
        <is>
          <t>Documento de identificación extranjero</t>
        </is>
      </c>
      <c r="C11" s="10" t="n">
        <v>42</v>
      </c>
      <c r="E11" s="2" t="inlineStr">
        <is>
          <t>Trabajador dependiente de entidad beneficiaria del sistema general de participaciones ‐ aportes patronales</t>
        </is>
      </c>
      <c r="F11" s="10" t="n">
        <v>47</v>
      </c>
      <c r="H11" s="2" t="n"/>
      <c r="I11" s="10" t="n"/>
      <c r="K11" s="2" t="n"/>
      <c r="L11" s="10" t="n"/>
      <c r="N11" s="2" t="n"/>
      <c r="O11" s="10" t="n"/>
      <c r="Q11" s="2" t="n"/>
      <c r="R11" s="10" t="n"/>
      <c r="T11" s="2" t="inlineStr">
        <is>
          <t>NEQUI, Daviplata u otras cuentas de ahorro de Tramite Simplificado  (CATS)</t>
        </is>
      </c>
      <c r="U11" s="10" t="n">
        <v>98</v>
      </c>
      <c r="W11" s="2" t="n"/>
      <c r="X11" s="10" t="n"/>
      <c r="Z11" s="2" t="n"/>
      <c r="AA11" s="10" t="n"/>
      <c r="AC11" s="2" t="inlineStr">
        <is>
          <t>2022-04 (abril)</t>
        </is>
      </c>
      <c r="AE11" s="2" t="n"/>
      <c r="AF11" s="10" t="n"/>
      <c r="AH11" s="12" t="n">
        <v>15</v>
      </c>
      <c r="AI11" s="2" t="inlineStr">
        <is>
          <t>Boyacá</t>
        </is>
      </c>
      <c r="AK11" s="2" t="inlineStr">
        <is>
          <t>Agrado</t>
        </is>
      </c>
      <c r="AL11" s="10" t="n">
        <v>41</v>
      </c>
      <c r="AM11" s="2">
        <f>AK11&amp;" / "&amp;VLOOKUP(AL11,$AH$4:$AI$36,2,FALSE)</f>
        <v/>
      </c>
      <c r="AN11" s="10" t="n">
        <v>41013</v>
      </c>
    </row>
    <row r="12">
      <c r="A12" s="9" t="n"/>
      <c r="B12" s="3" t="inlineStr">
        <is>
          <t>Documento inexistente en el RUT (NUIP)</t>
        </is>
      </c>
      <c r="C12" s="10" t="n">
        <v>91</v>
      </c>
      <c r="E12" s="2" t="inlineStr">
        <is>
          <t>Pre pensionado de entidad en liquidación.</t>
        </is>
      </c>
      <c r="F12" s="10" t="n">
        <v>54</v>
      </c>
      <c r="H12" s="2" t="n"/>
      <c r="I12" s="10" t="n"/>
      <c r="K12" s="2" t="n"/>
      <c r="L12" s="10" t="n"/>
      <c r="N12" s="2" t="n"/>
      <c r="O12" s="10" t="n"/>
      <c r="Q12" s="2" t="n"/>
      <c r="R12" s="10" t="n"/>
      <c r="T12" s="2" t="inlineStr">
        <is>
          <t>Acuerdo mutuo</t>
        </is>
      </c>
      <c r="U12" s="10" t="inlineStr">
        <is>
          <t>ZZZ</t>
        </is>
      </c>
      <c r="W12" s="2" t="n"/>
      <c r="X12" s="10" t="n"/>
      <c r="Z12" s="2" t="n"/>
      <c r="AA12" s="10" t="n"/>
      <c r="AC12" s="2" t="inlineStr">
        <is>
          <t>2022-05 (mayo)</t>
        </is>
      </c>
      <c r="AE12" s="2" t="n"/>
      <c r="AF12" s="10" t="n"/>
      <c r="AH12" s="12" t="n">
        <v>17</v>
      </c>
      <c r="AI12" s="2" t="inlineStr">
        <is>
          <t>Caldas</t>
        </is>
      </c>
      <c r="AK12" s="2" t="inlineStr">
        <is>
          <t>Agua De Dios</t>
        </is>
      </c>
      <c r="AL12" s="10" t="n">
        <v>25</v>
      </c>
      <c r="AM12" s="2">
        <f>AK12&amp;" / "&amp;VLOOKUP(AL12,$AH$4:$AI$36,2,FALSE)</f>
        <v/>
      </c>
      <c r="AN12" s="10" t="n">
        <v>25001</v>
      </c>
    </row>
    <row r="13">
      <c r="A13" s="9" t="n"/>
      <c r="B13" s="3" t="inlineStr">
        <is>
          <t>NIT</t>
        </is>
      </c>
      <c r="C13" s="10" t="n">
        <v>31</v>
      </c>
      <c r="E13" s="2" t="inlineStr">
        <is>
          <t>Pre pensionado con aporte voluntario a salud</t>
        </is>
      </c>
      <c r="F13" s="10" t="n">
        <v>56</v>
      </c>
      <c r="H13" s="2" t="n"/>
      <c r="I13" s="10" t="n"/>
      <c r="K13" s="2" t="n"/>
      <c r="L13" s="10" t="n"/>
      <c r="N13" s="2" t="n"/>
      <c r="O13" s="10" t="n"/>
      <c r="Q13" s="2" t="n"/>
      <c r="R13" s="10" t="n"/>
      <c r="T13" s="2" t="inlineStr">
        <is>
          <t>Instrumento no definido</t>
        </is>
      </c>
      <c r="U13" s="10" t="n">
        <v>1</v>
      </c>
      <c r="W13" s="2" t="n"/>
      <c r="X13" s="10" t="n"/>
      <c r="Z13" s="2" t="n"/>
      <c r="AA13" s="10" t="n"/>
      <c r="AC13" s="2" t="inlineStr">
        <is>
          <t>2022-06 (junio)</t>
        </is>
      </c>
      <c r="AE13" s="2" t="n"/>
      <c r="AF13" s="10" t="n"/>
      <c r="AH13" s="12" t="n">
        <v>18</v>
      </c>
      <c r="AI13" s="2" t="inlineStr">
        <is>
          <t>Caquetá</t>
        </is>
      </c>
      <c r="AK13" s="2" t="inlineStr">
        <is>
          <t>Aguachica</t>
        </is>
      </c>
      <c r="AL13" s="10" t="n">
        <v>20</v>
      </c>
      <c r="AM13" s="2">
        <f>AK13&amp;" / "&amp;VLOOKUP(AL13,$AH$4:$AI$36,2,FALSE)</f>
        <v/>
      </c>
      <c r="AN13" s="10" t="n">
        <v>20011</v>
      </c>
    </row>
    <row r="14">
      <c r="A14" s="9" t="n"/>
      <c r="B14" s="3" t="inlineStr">
        <is>
          <t>NIT de otro país</t>
        </is>
      </c>
      <c r="C14" s="10" t="n">
        <v>50</v>
      </c>
      <c r="E14" s="2" t="inlineStr">
        <is>
          <t>Estudiantes de prácticas laborales en el sector público</t>
        </is>
      </c>
      <c r="F14" s="10" t="n">
        <v>58</v>
      </c>
      <c r="H14" s="2" t="n"/>
      <c r="I14" s="10" t="n"/>
      <c r="K14" s="2" t="n"/>
      <c r="L14" s="10" t="n"/>
      <c r="N14" s="2" t="n"/>
      <c r="O14" s="10" t="n"/>
      <c r="Q14" s="2" t="n"/>
      <c r="R14" s="10" t="n"/>
      <c r="T14" s="2" t="n"/>
      <c r="U14" s="10" t="n"/>
      <c r="W14" s="2" t="n"/>
      <c r="X14" s="10" t="n"/>
      <c r="Z14" s="2" t="n"/>
      <c r="AA14" s="10" t="n"/>
      <c r="AC14" s="2" t="inlineStr">
        <is>
          <t>2022-07 (julio)</t>
        </is>
      </c>
      <c r="AE14" s="2" t="n"/>
      <c r="AF14" s="10" t="n"/>
      <c r="AH14" s="12" t="n">
        <v>85</v>
      </c>
      <c r="AI14" s="2" t="inlineStr">
        <is>
          <t>Casanare</t>
        </is>
      </c>
      <c r="AK14" s="2" t="inlineStr">
        <is>
          <t>Aguada</t>
        </is>
      </c>
      <c r="AL14" s="10" t="n">
        <v>68</v>
      </c>
      <c r="AM14" s="2">
        <f>AK14&amp;" / "&amp;VLOOKUP(AL14,$AH$4:$AI$36,2,FALSE)</f>
        <v/>
      </c>
      <c r="AN14" s="10" t="n">
        <v>68013</v>
      </c>
    </row>
    <row r="15">
      <c r="A15" s="9" t="n"/>
      <c r="B15" s="3" t="n"/>
      <c r="C15" s="10" t="n"/>
      <c r="E15" s="2" t="inlineStr">
        <is>
          <t>Funcionarios públicos sin tope máximo de IBC</t>
        </is>
      </c>
      <c r="F15" s="10" t="n">
        <v>18</v>
      </c>
      <c r="H15" s="2" t="n"/>
      <c r="I15" s="10" t="n"/>
      <c r="K15" s="2" t="n"/>
      <c r="L15" s="10" t="n"/>
      <c r="N15" s="2" t="n"/>
      <c r="O15" s="10" t="n"/>
      <c r="Q15" s="2" t="n"/>
      <c r="R15" s="10" t="n"/>
      <c r="T15" s="2" t="n"/>
      <c r="U15" s="10" t="n"/>
      <c r="W15" s="2" t="n"/>
      <c r="X15" s="10" t="n"/>
      <c r="Z15" s="2" t="n"/>
      <c r="AA15" s="10" t="n"/>
      <c r="AC15" s="2" t="inlineStr">
        <is>
          <t>2022-08 (agosto)</t>
        </is>
      </c>
      <c r="AE15" s="2" t="n"/>
      <c r="AF15" s="10" t="n"/>
      <c r="AH15" s="12" t="n">
        <v>19</v>
      </c>
      <c r="AI15" s="2" t="inlineStr">
        <is>
          <t>Cauca</t>
        </is>
      </c>
      <c r="AK15" s="2" t="inlineStr">
        <is>
          <t>Aguadas</t>
        </is>
      </c>
      <c r="AL15" s="10" t="n">
        <v>17</v>
      </c>
      <c r="AM15" s="2">
        <f>AK15&amp;" / "&amp;VLOOKUP(AL15,$AH$4:$AI$36,2,FALSE)</f>
        <v/>
      </c>
      <c r="AN15" s="10" t="n">
        <v>17013</v>
      </c>
    </row>
    <row r="16">
      <c r="A16" s="11" t="n"/>
      <c r="E16" s="2" t="inlineStr">
        <is>
          <t>Dependiente entidades o universidades públicas con régimen especial en salud</t>
        </is>
      </c>
      <c r="F16" s="10" t="n">
        <v>30</v>
      </c>
      <c r="H16" s="2" t="n"/>
      <c r="I16" s="10" t="n"/>
      <c r="K16" s="2" t="n"/>
      <c r="L16" s="10" t="n"/>
      <c r="N16" s="2" t="n"/>
      <c r="O16" s="10" t="n"/>
      <c r="Q16" s="2" t="n"/>
      <c r="R16" s="10" t="n"/>
      <c r="T16" s="2" t="n"/>
      <c r="U16" s="10" t="n"/>
      <c r="W16" s="2" t="n"/>
      <c r="X16" s="10" t="n"/>
      <c r="Z16" s="2" t="n"/>
      <c r="AA16" s="10" t="n"/>
      <c r="AC16" s="2" t="inlineStr">
        <is>
          <t>2022-09 (septiembre)</t>
        </is>
      </c>
      <c r="AE16" s="2" t="n"/>
      <c r="AF16" s="10" t="n"/>
      <c r="AH16" s="12" t="n">
        <v>20</v>
      </c>
      <c r="AI16" s="2" t="inlineStr">
        <is>
          <t>Cesar</t>
        </is>
      </c>
      <c r="AK16" s="2" t="inlineStr">
        <is>
          <t>Aguazul</t>
        </is>
      </c>
      <c r="AL16" s="10" t="n">
        <v>85</v>
      </c>
      <c r="AM16" s="2">
        <f>AK16&amp;" / "&amp;VLOOKUP(AL16,$AH$4:$AI$36,2,FALSE)</f>
        <v/>
      </c>
      <c r="AN16" s="10" t="n">
        <v>85010</v>
      </c>
    </row>
    <row r="17">
      <c r="A17" s="11" t="n"/>
      <c r="E17" s="2" t="inlineStr">
        <is>
          <t>Estudiantes de postgrado en salud</t>
        </is>
      </c>
      <c r="F17" s="10" t="n">
        <v>21</v>
      </c>
      <c r="I17" s="10" t="n"/>
      <c r="K17" s="2" t="n"/>
      <c r="L17" s="10" t="n"/>
      <c r="N17" s="2" t="n"/>
      <c r="O17" s="10" t="n"/>
      <c r="Q17" s="2" t="n"/>
      <c r="R17" s="10" t="n"/>
      <c r="T17" s="2" t="n"/>
      <c r="U17" s="10" t="n"/>
      <c r="W17" s="2" t="n"/>
      <c r="X17" s="10" t="n"/>
      <c r="Z17" s="2" t="n"/>
      <c r="AA17" s="10" t="n"/>
      <c r="AC17" s="2" t="inlineStr">
        <is>
          <t>2022-10 (octubre)</t>
        </is>
      </c>
      <c r="AE17" s="2" t="n"/>
      <c r="AF17" s="10" t="n"/>
      <c r="AH17" s="12" t="n">
        <v>27</v>
      </c>
      <c r="AI17" s="2" t="inlineStr">
        <is>
          <t>Chocó</t>
        </is>
      </c>
      <c r="AK17" s="2" t="inlineStr">
        <is>
          <t>Agustín Codazzi</t>
        </is>
      </c>
      <c r="AL17" s="10" t="n">
        <v>20</v>
      </c>
      <c r="AM17" s="2">
        <f>AK17&amp;" / "&amp;VLOOKUP(AL17,$AH$4:$AI$36,2,FALSE)</f>
        <v/>
      </c>
      <c r="AN17" s="10" t="n">
        <v>20013</v>
      </c>
    </row>
    <row r="18">
      <c r="E18" s="2" t="inlineStr">
        <is>
          <t>Profesor de establecimiento particular</t>
        </is>
      </c>
      <c r="F18" s="10" t="n">
        <v>22</v>
      </c>
      <c r="I18" s="10" t="n"/>
      <c r="K18" s="2" t="n"/>
      <c r="L18" s="10" t="n"/>
      <c r="N18" s="2" t="n"/>
      <c r="O18" s="10" t="n"/>
      <c r="Q18" s="2" t="n"/>
      <c r="R18" s="10" t="n"/>
      <c r="T18" s="2" t="n"/>
      <c r="U18" s="10" t="n"/>
      <c r="W18" s="2" t="n"/>
      <c r="X18" s="10" t="n"/>
      <c r="Z18" s="2" t="n"/>
      <c r="AA18" s="10" t="n"/>
      <c r="AC18" s="2" t="inlineStr">
        <is>
          <t>2022-11 (noviembre)</t>
        </is>
      </c>
      <c r="AE18" s="2" t="n"/>
      <c r="AF18" s="10" t="n"/>
      <c r="AH18" s="12" t="n">
        <v>23</v>
      </c>
      <c r="AI18" s="2" t="inlineStr">
        <is>
          <t>Córdoba</t>
        </is>
      </c>
      <c r="AK18" s="2" t="inlineStr">
        <is>
          <t>Aipe</t>
        </is>
      </c>
      <c r="AL18" s="10" t="n">
        <v>41</v>
      </c>
      <c r="AM18" s="2">
        <f>AK18&amp;" / "&amp;VLOOKUP(AL18,$AH$4:$AI$36,2,FALSE)</f>
        <v/>
      </c>
      <c r="AN18" s="10" t="n">
        <v>41016</v>
      </c>
    </row>
    <row r="19">
      <c r="E19" s="2" t="inlineStr">
        <is>
          <t>Madre comunitaria</t>
        </is>
      </c>
      <c r="F19" s="10" t="n">
        <v>4</v>
      </c>
      <c r="K19" s="2" t="n"/>
      <c r="L19" s="10" t="n"/>
      <c r="N19" s="2" t="n"/>
      <c r="O19" s="10" t="n"/>
      <c r="Q19" s="2" t="n"/>
      <c r="R19" s="10" t="n"/>
      <c r="T19" s="2" t="n"/>
      <c r="U19" s="10" t="n"/>
      <c r="W19" s="2" t="n"/>
      <c r="X19" s="10" t="n"/>
      <c r="Z19" s="2" t="n"/>
      <c r="AA19" s="10" t="n"/>
      <c r="AC19" s="2" t="inlineStr">
        <is>
          <t>2022-12 (diciembre)</t>
        </is>
      </c>
      <c r="AE19" s="2" t="n"/>
      <c r="AF19" s="10" t="n"/>
      <c r="AH19" s="12" t="n">
        <v>25</v>
      </c>
      <c r="AI19" s="2" t="inlineStr">
        <is>
          <t>Cundinamarca</t>
        </is>
      </c>
      <c r="AK19" s="2" t="inlineStr">
        <is>
          <t>Albán (San José)</t>
        </is>
      </c>
      <c r="AL19" s="10" t="n">
        <v>52</v>
      </c>
      <c r="AM19" s="2">
        <f>AK19&amp;" / "&amp;VLOOKUP(AL19,$AH$4:$AI$36,2,FALSE)</f>
        <v/>
      </c>
      <c r="AN19" s="10" t="n">
        <v>52019</v>
      </c>
    </row>
    <row r="20">
      <c r="AC20" s="2" t="inlineStr">
        <is>
          <t>2023-01 (enero)</t>
        </is>
      </c>
      <c r="AH20" s="12" t="n">
        <v>94</v>
      </c>
      <c r="AI20" s="2" t="inlineStr">
        <is>
          <t>Guainía</t>
        </is>
      </c>
      <c r="AK20" s="2" t="inlineStr">
        <is>
          <t>Albán</t>
        </is>
      </c>
      <c r="AL20" s="10" t="n">
        <v>25</v>
      </c>
      <c r="AM20" s="2">
        <f>AK20&amp;" / "&amp;VLOOKUP(AL20,$AH$4:$AI$36,2,FALSE)</f>
        <v/>
      </c>
      <c r="AN20" s="10" t="n">
        <v>25019</v>
      </c>
    </row>
    <row r="21">
      <c r="AC21" s="2" t="inlineStr">
        <is>
          <t>2023-02 (febrero)</t>
        </is>
      </c>
      <c r="AH21" s="12" t="n">
        <v>95</v>
      </c>
      <c r="AI21" s="2" t="inlineStr">
        <is>
          <t>Guaviare</t>
        </is>
      </c>
      <c r="AK21" s="2" t="inlineStr">
        <is>
          <t>Albania</t>
        </is>
      </c>
      <c r="AL21" s="10" t="n">
        <v>18</v>
      </c>
      <c r="AM21" s="2">
        <f>AK21&amp;" / "&amp;VLOOKUP(AL21,$AH$4:$AI$36,2,FALSE)</f>
        <v/>
      </c>
      <c r="AN21" s="10" t="n">
        <v>18029</v>
      </c>
    </row>
    <row r="22">
      <c r="AC22" s="2" t="inlineStr">
        <is>
          <t>2023-03 (marzo)</t>
        </is>
      </c>
      <c r="AH22" s="12" t="n">
        <v>41</v>
      </c>
      <c r="AI22" s="2" t="inlineStr">
        <is>
          <t>Huila</t>
        </is>
      </c>
      <c r="AK22" s="2" t="inlineStr">
        <is>
          <t>Albania</t>
        </is>
      </c>
      <c r="AL22" s="10" t="n">
        <v>44</v>
      </c>
      <c r="AM22" s="2">
        <f>AK22&amp;" / "&amp;VLOOKUP(AL22,$AH$4:$AI$36,2,FALSE)</f>
        <v/>
      </c>
      <c r="AN22" s="10" t="n">
        <v>44035</v>
      </c>
    </row>
    <row r="23">
      <c r="AC23" s="2" t="inlineStr">
        <is>
          <t>2023-04 (abril)</t>
        </is>
      </c>
      <c r="AH23" s="12" t="n">
        <v>44</v>
      </c>
      <c r="AI23" s="2" t="inlineStr">
        <is>
          <t>La Guajira</t>
        </is>
      </c>
      <c r="AK23" s="2" t="inlineStr">
        <is>
          <t>Albania</t>
        </is>
      </c>
      <c r="AL23" s="10" t="n">
        <v>68</v>
      </c>
      <c r="AM23" s="2">
        <f>AK23&amp;" / "&amp;VLOOKUP(AL23,$AH$4:$AI$36,2,FALSE)</f>
        <v/>
      </c>
      <c r="AN23" s="10" t="n">
        <v>68020</v>
      </c>
    </row>
    <row r="24">
      <c r="AC24" s="2" t="inlineStr">
        <is>
          <t>2023-05 (mayo)</t>
        </is>
      </c>
      <c r="AH24" s="12" t="n">
        <v>47</v>
      </c>
      <c r="AI24" s="2" t="inlineStr">
        <is>
          <t>Magdalena</t>
        </is>
      </c>
      <c r="AK24" s="2" t="inlineStr">
        <is>
          <t>Alcalá</t>
        </is>
      </c>
      <c r="AL24" s="10" t="n">
        <v>76</v>
      </c>
      <c r="AM24" s="2">
        <f>AK24&amp;" / "&amp;VLOOKUP(AL24,$AH$4:$AI$36,2,FALSE)</f>
        <v/>
      </c>
      <c r="AN24" s="10" t="n">
        <v>76020</v>
      </c>
    </row>
    <row r="25">
      <c r="AC25" s="2" t="inlineStr">
        <is>
          <t>2023-06 (junio)</t>
        </is>
      </c>
      <c r="AH25" s="12" t="n">
        <v>50</v>
      </c>
      <c r="AI25" s="2" t="inlineStr">
        <is>
          <t>Meta</t>
        </is>
      </c>
      <c r="AK25" s="2" t="inlineStr">
        <is>
          <t>Aldana</t>
        </is>
      </c>
      <c r="AL25" s="10" t="n">
        <v>52</v>
      </c>
      <c r="AM25" s="2">
        <f>AK25&amp;" / "&amp;VLOOKUP(AL25,$AH$4:$AI$36,2,FALSE)</f>
        <v/>
      </c>
      <c r="AN25" s="10" t="n">
        <v>52022</v>
      </c>
    </row>
    <row r="26">
      <c r="AC26" s="2" t="inlineStr">
        <is>
          <t>2023-07 (julio)</t>
        </is>
      </c>
      <c r="AH26" s="12" t="n">
        <v>52</v>
      </c>
      <c r="AI26" s="2" t="inlineStr">
        <is>
          <t>Nariño</t>
        </is>
      </c>
      <c r="AK26" s="2" t="inlineStr">
        <is>
          <t>Alejandría</t>
        </is>
      </c>
      <c r="AL26" s="10" t="inlineStr">
        <is>
          <t>05</t>
        </is>
      </c>
      <c r="AM26" s="2">
        <f>AK26&amp;" / "&amp;VLOOKUP(AL26,$AH$4:$AI$36,2,FALSE)</f>
        <v/>
      </c>
      <c r="AN26" s="10" t="inlineStr">
        <is>
          <t>05021</t>
        </is>
      </c>
    </row>
    <row r="27">
      <c r="AC27" s="2" t="inlineStr">
        <is>
          <t>2023-08 (agosto)</t>
        </is>
      </c>
      <c r="AH27" s="12" t="n">
        <v>54</v>
      </c>
      <c r="AI27" s="2" t="inlineStr">
        <is>
          <t>Norte de Santander</t>
        </is>
      </c>
      <c r="AK27" s="2" t="inlineStr">
        <is>
          <t>Algarrobo</t>
        </is>
      </c>
      <c r="AL27" s="10" t="n">
        <v>47</v>
      </c>
      <c r="AM27" s="2">
        <f>AK27&amp;" / "&amp;VLOOKUP(AL27,$AH$4:$AI$36,2,FALSE)</f>
        <v/>
      </c>
      <c r="AN27" s="10" t="n">
        <v>47030</v>
      </c>
    </row>
    <row r="28">
      <c r="AC28" s="2" t="inlineStr">
        <is>
          <t>2023-09 (septiembre)</t>
        </is>
      </c>
      <c r="AH28" s="12" t="n">
        <v>86</v>
      </c>
      <c r="AI28" s="2" t="inlineStr">
        <is>
          <t>Putumayo</t>
        </is>
      </c>
      <c r="AK28" s="2" t="inlineStr">
        <is>
          <t>Algeciras</t>
        </is>
      </c>
      <c r="AL28" s="10" t="n">
        <v>41</v>
      </c>
      <c r="AM28" s="2">
        <f>AK28&amp;" / "&amp;VLOOKUP(AL28,$AH$4:$AI$36,2,FALSE)</f>
        <v/>
      </c>
      <c r="AN28" s="10" t="n">
        <v>41020</v>
      </c>
    </row>
    <row r="29">
      <c r="AC29" s="2" t="inlineStr">
        <is>
          <t>2023-10 (octubre)</t>
        </is>
      </c>
      <c r="AH29" s="12" t="n">
        <v>63</v>
      </c>
      <c r="AI29" s="2" t="inlineStr">
        <is>
          <t>Quindío</t>
        </is>
      </c>
      <c r="AK29" s="2" t="inlineStr">
        <is>
          <t>Almaguer</t>
        </is>
      </c>
      <c r="AL29" s="10" t="n">
        <v>19</v>
      </c>
      <c r="AM29" s="2">
        <f>AK29&amp;" / "&amp;VLOOKUP(AL29,$AH$4:$AI$36,2,FALSE)</f>
        <v/>
      </c>
      <c r="AN29" s="10" t="n">
        <v>19022</v>
      </c>
    </row>
    <row r="30">
      <c r="AC30" s="2" t="inlineStr">
        <is>
          <t>2023-11 (noviembre)</t>
        </is>
      </c>
      <c r="AH30" s="12" t="n">
        <v>66</v>
      </c>
      <c r="AI30" s="2" t="inlineStr">
        <is>
          <t>Risaralda</t>
        </is>
      </c>
      <c r="AK30" s="2" t="inlineStr">
        <is>
          <t>Almeida</t>
        </is>
      </c>
      <c r="AL30" s="10" t="n">
        <v>15</v>
      </c>
      <c r="AM30" s="2">
        <f>AK30&amp;" / "&amp;VLOOKUP(AL30,$AH$4:$AI$36,2,FALSE)</f>
        <v/>
      </c>
      <c r="AN30" s="10" t="n">
        <v>15022</v>
      </c>
    </row>
    <row r="31">
      <c r="AC31" s="2" t="inlineStr">
        <is>
          <t>2023-12 (diciembre)</t>
        </is>
      </c>
      <c r="AH31" s="12" t="n">
        <v>68</v>
      </c>
      <c r="AI31" s="2" t="inlineStr">
        <is>
          <t>Santander</t>
        </is>
      </c>
      <c r="AK31" s="2" t="inlineStr">
        <is>
          <t>Alpujarra</t>
        </is>
      </c>
      <c r="AL31" s="10" t="n">
        <v>73</v>
      </c>
      <c r="AM31" s="2">
        <f>AK31&amp;" / "&amp;VLOOKUP(AL31,$AH$4:$AI$36,2,FALSE)</f>
        <v/>
      </c>
      <c r="AN31" s="10" t="n">
        <v>73024</v>
      </c>
    </row>
    <row r="32">
      <c r="AH32" s="12" t="n">
        <v>70</v>
      </c>
      <c r="AI32" s="2" t="inlineStr">
        <is>
          <t>Sucre</t>
        </is>
      </c>
      <c r="AK32" s="2" t="inlineStr">
        <is>
          <t>Altamira</t>
        </is>
      </c>
      <c r="AL32" s="10" t="n">
        <v>41</v>
      </c>
      <c r="AM32" s="2">
        <f>AK32&amp;" / "&amp;VLOOKUP(AL32,$AH$4:$AI$36,2,FALSE)</f>
        <v/>
      </c>
      <c r="AN32" s="10" t="n">
        <v>41026</v>
      </c>
    </row>
    <row r="33">
      <c r="AH33" s="12" t="n">
        <v>73</v>
      </c>
      <c r="AI33" s="2" t="inlineStr">
        <is>
          <t>Tolima</t>
        </is>
      </c>
      <c r="AK33" s="2" t="inlineStr">
        <is>
          <t>Alto Baudó (Pie De Pató)</t>
        </is>
      </c>
      <c r="AL33" s="10" t="n">
        <v>27</v>
      </c>
      <c r="AM33" s="2">
        <f>AK33&amp;" / "&amp;VLOOKUP(AL33,$AH$4:$AI$36,2,FALSE)</f>
        <v/>
      </c>
      <c r="AN33" s="10" t="n">
        <v>27025</v>
      </c>
    </row>
    <row r="34">
      <c r="AH34" s="12" t="n">
        <v>76</v>
      </c>
      <c r="AI34" s="2" t="inlineStr">
        <is>
          <t>Valle del Cauca</t>
        </is>
      </c>
      <c r="AK34" s="2" t="inlineStr">
        <is>
          <t>Altos Del Rosario</t>
        </is>
      </c>
      <c r="AL34" s="10" t="n">
        <v>13</v>
      </c>
      <c r="AM34" s="2">
        <f>AK34&amp;" / "&amp;VLOOKUP(AL34,$AH$4:$AI$36,2,FALSE)</f>
        <v/>
      </c>
      <c r="AN34" s="10" t="n">
        <v>13030</v>
      </c>
    </row>
    <row r="35">
      <c r="AH35" s="12" t="n">
        <v>97</v>
      </c>
      <c r="AI35" s="2" t="inlineStr">
        <is>
          <t>Vaupés</t>
        </is>
      </c>
      <c r="AK35" s="2" t="inlineStr">
        <is>
          <t>Alvarado</t>
        </is>
      </c>
      <c r="AL35" s="10" t="n">
        <v>73</v>
      </c>
      <c r="AM35" s="2">
        <f>AK35&amp;" / "&amp;VLOOKUP(AL35,$AH$4:$AI$36,2,FALSE)</f>
        <v/>
      </c>
      <c r="AN35" s="10" t="n">
        <v>73026</v>
      </c>
    </row>
    <row r="36">
      <c r="AH36" s="12" t="n">
        <v>99</v>
      </c>
      <c r="AI36" s="2" t="inlineStr">
        <is>
          <t>Vichada</t>
        </is>
      </c>
      <c r="AK36" s="2" t="inlineStr">
        <is>
          <t>Amagá</t>
        </is>
      </c>
      <c r="AL36" s="10" t="inlineStr">
        <is>
          <t>05</t>
        </is>
      </c>
      <c r="AM36" s="2">
        <f>AK36&amp;" / "&amp;VLOOKUP(AL36,$AH$4:$AI$36,2,FALSE)</f>
        <v/>
      </c>
      <c r="AN36" s="10" t="inlineStr">
        <is>
          <t>05030</t>
        </is>
      </c>
    </row>
    <row r="37">
      <c r="AK37" s="2" t="inlineStr">
        <is>
          <t>Amalfi</t>
        </is>
      </c>
      <c r="AL37" s="10" t="inlineStr">
        <is>
          <t>05</t>
        </is>
      </c>
      <c r="AM37" s="2">
        <f>AK37&amp;" / "&amp;VLOOKUP(AL37,$AH$4:$AI$36,2,FALSE)</f>
        <v/>
      </c>
      <c r="AN37" s="10" t="inlineStr">
        <is>
          <t>05031</t>
        </is>
      </c>
    </row>
    <row r="38">
      <c r="AH38" s="10" t="n"/>
      <c r="AK38" s="2" t="inlineStr">
        <is>
          <t>Ambalema</t>
        </is>
      </c>
      <c r="AL38" s="10" t="n">
        <v>73</v>
      </c>
      <c r="AM38" s="2">
        <f>AK38&amp;" / "&amp;VLOOKUP(AL38,$AH$4:$AI$36,2,FALSE)</f>
        <v/>
      </c>
      <c r="AN38" s="10" t="n">
        <v>73030</v>
      </c>
    </row>
    <row r="39">
      <c r="AH39" s="10" t="n"/>
      <c r="AK39" s="2" t="inlineStr">
        <is>
          <t>Anapoima</t>
        </is>
      </c>
      <c r="AL39" s="10" t="n">
        <v>25</v>
      </c>
      <c r="AM39" s="2">
        <f>AK39&amp;" / "&amp;VLOOKUP(AL39,$AH$4:$AI$36,2,FALSE)</f>
        <v/>
      </c>
      <c r="AN39" s="10" t="n">
        <v>25035</v>
      </c>
    </row>
    <row r="40">
      <c r="AH40" s="10" t="n"/>
      <c r="AK40" s="2" t="inlineStr">
        <is>
          <t>Ancuyá</t>
        </is>
      </c>
      <c r="AL40" s="10" t="n">
        <v>52</v>
      </c>
      <c r="AM40" s="2">
        <f>AK40&amp;" / "&amp;VLOOKUP(AL40,$AH$4:$AI$36,2,FALSE)</f>
        <v/>
      </c>
      <c r="AN40" s="10" t="n">
        <v>52036</v>
      </c>
    </row>
    <row r="41">
      <c r="AH41" s="10" t="n"/>
      <c r="AK41" s="2" t="inlineStr">
        <is>
          <t>Andalucía</t>
        </is>
      </c>
      <c r="AL41" s="10" t="n">
        <v>76</v>
      </c>
      <c r="AM41" s="2">
        <f>AK41&amp;" / "&amp;VLOOKUP(AL41,$AH$4:$AI$36,2,FALSE)</f>
        <v/>
      </c>
      <c r="AN41" s="10" t="n">
        <v>76036</v>
      </c>
    </row>
    <row r="42">
      <c r="AH42" s="10" t="n"/>
      <c r="AK42" s="2" t="inlineStr">
        <is>
          <t>Andes</t>
        </is>
      </c>
      <c r="AL42" s="10" t="inlineStr">
        <is>
          <t>05</t>
        </is>
      </c>
      <c r="AM42" s="2">
        <f>AK42&amp;" / "&amp;VLOOKUP(AL42,$AH$4:$AI$36,2,FALSE)</f>
        <v/>
      </c>
      <c r="AN42" s="10" t="inlineStr">
        <is>
          <t>05034</t>
        </is>
      </c>
    </row>
    <row r="43">
      <c r="AH43" s="10" t="n"/>
      <c r="AK43" s="2" t="inlineStr">
        <is>
          <t>Angelópolis</t>
        </is>
      </c>
      <c r="AL43" s="10" t="inlineStr">
        <is>
          <t>05</t>
        </is>
      </c>
      <c r="AM43" s="2">
        <f>AK43&amp;" / "&amp;VLOOKUP(AL43,$AH$4:$AI$36,2,FALSE)</f>
        <v/>
      </c>
      <c r="AN43" s="10" t="inlineStr">
        <is>
          <t>05036</t>
        </is>
      </c>
    </row>
    <row r="44">
      <c r="AH44" s="10" t="n"/>
      <c r="AK44" s="2" t="inlineStr">
        <is>
          <t>Angostura</t>
        </is>
      </c>
      <c r="AL44" s="10" t="inlineStr">
        <is>
          <t>05</t>
        </is>
      </c>
      <c r="AM44" s="2">
        <f>AK44&amp;" / "&amp;VLOOKUP(AL44,$AH$4:$AI$36,2,FALSE)</f>
        <v/>
      </c>
      <c r="AN44" s="10" t="inlineStr">
        <is>
          <t>05038</t>
        </is>
      </c>
    </row>
    <row r="45">
      <c r="AH45" s="10" t="n"/>
      <c r="AK45" s="2" t="inlineStr">
        <is>
          <t>Anolaima</t>
        </is>
      </c>
      <c r="AL45" s="10" t="n">
        <v>25</v>
      </c>
      <c r="AM45" s="2">
        <f>AK45&amp;" / "&amp;VLOOKUP(AL45,$AH$4:$AI$36,2,FALSE)</f>
        <v/>
      </c>
      <c r="AN45" s="10" t="n">
        <v>25040</v>
      </c>
    </row>
    <row r="46">
      <c r="AH46" s="10" t="n"/>
      <c r="AK46" s="2" t="inlineStr">
        <is>
          <t>Anorí</t>
        </is>
      </c>
      <c r="AL46" s="10" t="inlineStr">
        <is>
          <t>05</t>
        </is>
      </c>
      <c r="AM46" s="2">
        <f>AK46&amp;" / "&amp;VLOOKUP(AL46,$AH$4:$AI$36,2,FALSE)</f>
        <v/>
      </c>
      <c r="AN46" s="10" t="inlineStr">
        <is>
          <t>05040</t>
        </is>
      </c>
    </row>
    <row r="47">
      <c r="AH47" s="10" t="n"/>
      <c r="AK47" s="2" t="inlineStr">
        <is>
          <t>Anserma</t>
        </is>
      </c>
      <c r="AL47" s="10" t="n">
        <v>17</v>
      </c>
      <c r="AM47" s="2">
        <f>AK47&amp;" / "&amp;VLOOKUP(AL47,$AH$4:$AI$36,2,FALSE)</f>
        <v/>
      </c>
      <c r="AN47" s="10" t="n">
        <v>17042</v>
      </c>
    </row>
    <row r="48">
      <c r="AH48" s="10" t="n"/>
      <c r="AK48" s="2" t="inlineStr">
        <is>
          <t>Ansermanuevo</t>
        </is>
      </c>
      <c r="AL48" s="10" t="n">
        <v>76</v>
      </c>
      <c r="AM48" s="2">
        <f>AK48&amp;" / "&amp;VLOOKUP(AL48,$AH$4:$AI$36,2,FALSE)</f>
        <v/>
      </c>
      <c r="AN48" s="10" t="n">
        <v>76041</v>
      </c>
    </row>
    <row r="49">
      <c r="AH49" s="10" t="n"/>
      <c r="AK49" s="2" t="inlineStr">
        <is>
          <t>Anzá</t>
        </is>
      </c>
      <c r="AL49" s="10" t="inlineStr">
        <is>
          <t>05</t>
        </is>
      </c>
      <c r="AM49" s="2">
        <f>AK49&amp;" / "&amp;VLOOKUP(AL49,$AH$4:$AI$36,2,FALSE)</f>
        <v/>
      </c>
      <c r="AN49" s="10" t="inlineStr">
        <is>
          <t>05044</t>
        </is>
      </c>
    </row>
    <row r="50">
      <c r="AH50" s="10" t="n"/>
      <c r="AK50" s="2" t="inlineStr">
        <is>
          <t>Anzoátegui</t>
        </is>
      </c>
      <c r="AL50" s="10" t="n">
        <v>73</v>
      </c>
      <c r="AM50" s="2">
        <f>AK50&amp;" / "&amp;VLOOKUP(AL50,$AH$4:$AI$36,2,FALSE)</f>
        <v/>
      </c>
      <c r="AN50" s="10" t="n">
        <v>73043</v>
      </c>
    </row>
    <row r="51">
      <c r="AH51" s="10" t="n"/>
      <c r="AK51" s="2" t="inlineStr">
        <is>
          <t>Apartadó</t>
        </is>
      </c>
      <c r="AL51" s="10" t="inlineStr">
        <is>
          <t>05</t>
        </is>
      </c>
      <c r="AM51" s="2">
        <f>AK51&amp;" / "&amp;VLOOKUP(AL51,$AH$4:$AI$36,2,FALSE)</f>
        <v/>
      </c>
      <c r="AN51" s="10" t="inlineStr">
        <is>
          <t>05045</t>
        </is>
      </c>
    </row>
    <row r="52">
      <c r="AH52" s="10" t="n"/>
      <c r="AK52" s="2" t="inlineStr">
        <is>
          <t>Apía</t>
        </is>
      </c>
      <c r="AL52" s="10" t="n">
        <v>66</v>
      </c>
      <c r="AM52" s="2">
        <f>AK52&amp;" / "&amp;VLOOKUP(AL52,$AH$4:$AI$36,2,FALSE)</f>
        <v/>
      </c>
      <c r="AN52" s="10" t="n">
        <v>66045</v>
      </c>
    </row>
    <row r="53">
      <c r="AH53" s="10" t="n"/>
      <c r="AK53" s="2" t="inlineStr">
        <is>
          <t>Apulo</t>
        </is>
      </c>
      <c r="AL53" s="10" t="n">
        <v>25</v>
      </c>
      <c r="AM53" s="2">
        <f>AK53&amp;" / "&amp;VLOOKUP(AL53,$AH$4:$AI$36,2,FALSE)</f>
        <v/>
      </c>
      <c r="AN53" s="10" t="n">
        <v>25599</v>
      </c>
    </row>
    <row r="54">
      <c r="AH54" s="10" t="n"/>
      <c r="AK54" s="2" t="inlineStr">
        <is>
          <t>Aquitania</t>
        </is>
      </c>
      <c r="AL54" s="10" t="n">
        <v>15</v>
      </c>
      <c r="AM54" s="2">
        <f>AK54&amp;" / "&amp;VLOOKUP(AL54,$AH$4:$AI$36,2,FALSE)</f>
        <v/>
      </c>
      <c r="AN54" s="10" t="n">
        <v>15047</v>
      </c>
    </row>
    <row r="55">
      <c r="AH55" s="10" t="n"/>
      <c r="AK55" s="2" t="inlineStr">
        <is>
          <t>Aracataca</t>
        </is>
      </c>
      <c r="AL55" s="10" t="n">
        <v>47</v>
      </c>
      <c r="AM55" s="2">
        <f>AK55&amp;" / "&amp;VLOOKUP(AL55,$AH$4:$AI$36,2,FALSE)</f>
        <v/>
      </c>
      <c r="AN55" s="10" t="n">
        <v>47053</v>
      </c>
    </row>
    <row r="56">
      <c r="AH56" s="10" t="n"/>
      <c r="AK56" s="2" t="inlineStr">
        <is>
          <t>Aranzazu</t>
        </is>
      </c>
      <c r="AL56" s="10" t="n">
        <v>17</v>
      </c>
      <c r="AM56" s="2">
        <f>AK56&amp;" / "&amp;VLOOKUP(AL56,$AH$4:$AI$36,2,FALSE)</f>
        <v/>
      </c>
      <c r="AN56" s="10" t="n">
        <v>17050</v>
      </c>
    </row>
    <row r="57">
      <c r="AH57" s="10" t="n"/>
      <c r="AK57" s="2" t="inlineStr">
        <is>
          <t>Aratoca</t>
        </is>
      </c>
      <c r="AL57" s="10" t="n">
        <v>68</v>
      </c>
      <c r="AM57" s="2">
        <f>AK57&amp;" / "&amp;VLOOKUP(AL57,$AH$4:$AI$36,2,FALSE)</f>
        <v/>
      </c>
      <c r="AN57" s="10" t="n">
        <v>68051</v>
      </c>
    </row>
    <row r="58">
      <c r="AH58" s="10" t="n"/>
      <c r="AK58" s="2" t="inlineStr">
        <is>
          <t>Arauca</t>
        </is>
      </c>
      <c r="AL58" s="10" t="n">
        <v>81</v>
      </c>
      <c r="AM58" s="2">
        <f>AK58&amp;" / "&amp;VLOOKUP(AL58,$AH$4:$AI$36,2,FALSE)</f>
        <v/>
      </c>
      <c r="AN58" s="10" t="n">
        <v>81001</v>
      </c>
    </row>
    <row r="59">
      <c r="AH59" s="10" t="n"/>
      <c r="AK59" s="2" t="inlineStr">
        <is>
          <t>Arauquita</t>
        </is>
      </c>
      <c r="AL59" s="10" t="n">
        <v>81</v>
      </c>
      <c r="AM59" s="2">
        <f>AK59&amp;" / "&amp;VLOOKUP(AL59,$AH$4:$AI$36,2,FALSE)</f>
        <v/>
      </c>
      <c r="AN59" s="10" t="n">
        <v>81065</v>
      </c>
    </row>
    <row r="60">
      <c r="AH60" s="10" t="n"/>
      <c r="AK60" s="2" t="inlineStr">
        <is>
          <t>Arbeláez</t>
        </is>
      </c>
      <c r="AL60" s="10" t="n">
        <v>25</v>
      </c>
      <c r="AM60" s="2">
        <f>AK60&amp;" / "&amp;VLOOKUP(AL60,$AH$4:$AI$36,2,FALSE)</f>
        <v/>
      </c>
      <c r="AN60" s="10" t="n">
        <v>25053</v>
      </c>
    </row>
    <row r="61">
      <c r="AH61" s="10" t="n"/>
      <c r="AK61" s="2" t="inlineStr">
        <is>
          <t>Arboleda</t>
        </is>
      </c>
      <c r="AL61" s="10" t="n">
        <v>52</v>
      </c>
      <c r="AM61" s="2">
        <f>AK61&amp;" / "&amp;VLOOKUP(AL61,$AH$4:$AI$36,2,FALSE)</f>
        <v/>
      </c>
      <c r="AN61" s="10" t="n">
        <v>52051</v>
      </c>
    </row>
    <row r="62">
      <c r="AH62" s="10" t="n"/>
      <c r="AK62" s="2" t="inlineStr">
        <is>
          <t>Arboledas</t>
        </is>
      </c>
      <c r="AL62" s="10" t="n">
        <v>54</v>
      </c>
      <c r="AM62" s="2">
        <f>AK62&amp;" / "&amp;VLOOKUP(AL62,$AH$4:$AI$36,2,FALSE)</f>
        <v/>
      </c>
      <c r="AN62" s="10" t="n">
        <v>54051</v>
      </c>
    </row>
    <row r="63">
      <c r="AH63" s="10" t="n"/>
      <c r="AK63" s="2" t="inlineStr">
        <is>
          <t>Arboletes</t>
        </is>
      </c>
      <c r="AL63" s="10" t="inlineStr">
        <is>
          <t>05</t>
        </is>
      </c>
      <c r="AM63" s="2">
        <f>AK63&amp;" / "&amp;VLOOKUP(AL63,$AH$4:$AI$36,2,FALSE)</f>
        <v/>
      </c>
      <c r="AN63" s="10" t="inlineStr">
        <is>
          <t>05051</t>
        </is>
      </c>
    </row>
    <row r="64">
      <c r="AH64" s="10" t="n"/>
      <c r="AK64" s="2" t="inlineStr">
        <is>
          <t>Arcabuco</t>
        </is>
      </c>
      <c r="AL64" s="10" t="n">
        <v>15</v>
      </c>
      <c r="AM64" s="2">
        <f>AK64&amp;" / "&amp;VLOOKUP(AL64,$AH$4:$AI$36,2,FALSE)</f>
        <v/>
      </c>
      <c r="AN64" s="10" t="n">
        <v>15051</v>
      </c>
    </row>
    <row r="65">
      <c r="AH65" s="10" t="n"/>
      <c r="AK65" s="2" t="inlineStr">
        <is>
          <t>Arenal</t>
        </is>
      </c>
      <c r="AL65" s="10" t="n">
        <v>13</v>
      </c>
      <c r="AM65" s="2">
        <f>AK65&amp;" / "&amp;VLOOKUP(AL65,$AH$4:$AI$36,2,FALSE)</f>
        <v/>
      </c>
      <c r="AN65" s="10" t="n">
        <v>13042</v>
      </c>
    </row>
    <row r="66">
      <c r="AH66" s="10" t="n"/>
      <c r="AK66" s="2" t="inlineStr">
        <is>
          <t>Argelia</t>
        </is>
      </c>
      <c r="AL66" s="10" t="inlineStr">
        <is>
          <t>05</t>
        </is>
      </c>
      <c r="AM66" s="2">
        <f>AK66&amp;" / "&amp;VLOOKUP(AL66,$AH$4:$AI$36,2,FALSE)</f>
        <v/>
      </c>
      <c r="AN66" s="10" t="inlineStr">
        <is>
          <t>05055</t>
        </is>
      </c>
    </row>
    <row r="67">
      <c r="AH67" s="10" t="n"/>
      <c r="AK67" s="2" t="inlineStr">
        <is>
          <t>Argelia</t>
        </is>
      </c>
      <c r="AL67" s="10" t="n">
        <v>19</v>
      </c>
      <c r="AM67" s="2">
        <f>AK67&amp;" / "&amp;VLOOKUP(AL67,$AH$4:$AI$36,2,FALSE)</f>
        <v/>
      </c>
      <c r="AN67" s="10" t="n">
        <v>19050</v>
      </c>
    </row>
    <row r="68">
      <c r="AH68" s="10" t="n"/>
      <c r="AK68" s="2" t="inlineStr">
        <is>
          <t>Argelia</t>
        </is>
      </c>
      <c r="AL68" s="10" t="n">
        <v>76</v>
      </c>
      <c r="AM68" s="2">
        <f>AK68&amp;" / "&amp;VLOOKUP(AL68,$AH$4:$AI$36,2,FALSE)</f>
        <v/>
      </c>
      <c r="AN68" s="10" t="n">
        <v>76054</v>
      </c>
    </row>
    <row r="69">
      <c r="AH69" s="10" t="n"/>
      <c r="AK69" s="2" t="inlineStr">
        <is>
          <t>Ariguaní</t>
        </is>
      </c>
      <c r="AL69" s="10" t="n">
        <v>47</v>
      </c>
      <c r="AM69" s="2">
        <f>AK69&amp;" / "&amp;VLOOKUP(AL69,$AH$4:$AI$36,2,FALSE)</f>
        <v/>
      </c>
      <c r="AN69" s="10" t="n">
        <v>47058</v>
      </c>
    </row>
    <row r="70">
      <c r="AH70" s="10" t="n"/>
      <c r="AK70" s="2" t="inlineStr">
        <is>
          <t>Arjona</t>
        </is>
      </c>
      <c r="AL70" s="10" t="n">
        <v>13</v>
      </c>
      <c r="AM70" s="2">
        <f>AK70&amp;" / "&amp;VLOOKUP(AL70,$AH$4:$AI$36,2,FALSE)</f>
        <v/>
      </c>
      <c r="AN70" s="10" t="n">
        <v>13052</v>
      </c>
    </row>
    <row r="71">
      <c r="AH71" s="10" t="n"/>
      <c r="AK71" s="2" t="inlineStr">
        <is>
          <t>Armenia</t>
        </is>
      </c>
      <c r="AL71" s="10" t="inlineStr">
        <is>
          <t>05</t>
        </is>
      </c>
      <c r="AM71" s="2">
        <f>AK71&amp;" / "&amp;VLOOKUP(AL71,$AH$4:$AI$36,2,FALSE)</f>
        <v/>
      </c>
      <c r="AN71" s="10" t="inlineStr">
        <is>
          <t>05059</t>
        </is>
      </c>
    </row>
    <row r="72">
      <c r="AH72" s="10" t="n"/>
      <c r="AK72" s="2" t="inlineStr">
        <is>
          <t>Armenia</t>
        </is>
      </c>
      <c r="AL72" s="10" t="n">
        <v>63</v>
      </c>
      <c r="AM72" s="2">
        <f>AK72&amp;" / "&amp;VLOOKUP(AL72,$AH$4:$AI$36,2,FALSE)</f>
        <v/>
      </c>
      <c r="AN72" s="10" t="n">
        <v>63001</v>
      </c>
    </row>
    <row r="73">
      <c r="AH73" s="10" t="n"/>
      <c r="AK73" s="2" t="inlineStr">
        <is>
          <t>Armero (Guayabal)</t>
        </is>
      </c>
      <c r="AL73" s="10" t="n">
        <v>73</v>
      </c>
      <c r="AM73" s="2">
        <f>AK73&amp;" / "&amp;VLOOKUP(AL73,$AH$4:$AI$36,2,FALSE)</f>
        <v/>
      </c>
      <c r="AN73" s="10" t="n">
        <v>73055</v>
      </c>
    </row>
    <row r="74">
      <c r="AH74" s="10" t="n"/>
      <c r="AK74" s="2" t="inlineStr">
        <is>
          <t>Arroyohondo</t>
        </is>
      </c>
      <c r="AL74" s="10" t="n">
        <v>13</v>
      </c>
      <c r="AM74" s="2">
        <f>AK74&amp;" / "&amp;VLOOKUP(AL74,$AH$4:$AI$36,2,FALSE)</f>
        <v/>
      </c>
      <c r="AN74" s="10" t="n">
        <v>13062</v>
      </c>
    </row>
    <row r="75">
      <c r="AH75" s="10" t="n"/>
      <c r="AK75" s="2" t="inlineStr">
        <is>
          <t>Astrea</t>
        </is>
      </c>
      <c r="AL75" s="10" t="n">
        <v>20</v>
      </c>
      <c r="AM75" s="2">
        <f>AK75&amp;" / "&amp;VLOOKUP(AL75,$AH$4:$AI$36,2,FALSE)</f>
        <v/>
      </c>
      <c r="AN75" s="10" t="n">
        <v>20032</v>
      </c>
    </row>
    <row r="76">
      <c r="AH76" s="10" t="n"/>
      <c r="AK76" s="2" t="inlineStr">
        <is>
          <t>Ataco</t>
        </is>
      </c>
      <c r="AL76" s="10" t="n">
        <v>73</v>
      </c>
      <c r="AM76" s="2">
        <f>AK76&amp;" / "&amp;VLOOKUP(AL76,$AH$4:$AI$36,2,FALSE)</f>
        <v/>
      </c>
      <c r="AN76" s="10" t="n">
        <v>73067</v>
      </c>
    </row>
    <row r="77">
      <c r="AH77" s="10" t="n"/>
      <c r="AK77" s="2" t="inlineStr">
        <is>
          <t>Atrato (Yuto)</t>
        </is>
      </c>
      <c r="AL77" s="10" t="n">
        <v>27</v>
      </c>
      <c r="AM77" s="2">
        <f>AK77&amp;" / "&amp;VLOOKUP(AL77,$AH$4:$AI$36,2,FALSE)</f>
        <v/>
      </c>
      <c r="AN77" s="10" t="n">
        <v>27050</v>
      </c>
    </row>
    <row r="78">
      <c r="AH78" s="10" t="n"/>
      <c r="AK78" s="2" t="inlineStr">
        <is>
          <t>Ayapel</t>
        </is>
      </c>
      <c r="AL78" s="10" t="n">
        <v>23</v>
      </c>
      <c r="AM78" s="2">
        <f>AK78&amp;" / "&amp;VLOOKUP(AL78,$AH$4:$AI$36,2,FALSE)</f>
        <v/>
      </c>
      <c r="AN78" s="10" t="n">
        <v>23068</v>
      </c>
    </row>
    <row r="79">
      <c r="AH79" s="10" t="n"/>
      <c r="AK79" s="2" t="inlineStr">
        <is>
          <t>Bagadó</t>
        </is>
      </c>
      <c r="AL79" s="10" t="n">
        <v>27</v>
      </c>
      <c r="AM79" s="2">
        <f>AK79&amp;" / "&amp;VLOOKUP(AL79,$AH$4:$AI$36,2,FALSE)</f>
        <v/>
      </c>
      <c r="AN79" s="10" t="n">
        <v>27073</v>
      </c>
    </row>
    <row r="80">
      <c r="AH80" s="10" t="n"/>
      <c r="AK80" s="2" t="inlineStr">
        <is>
          <t>Bahía Solano (Mutis)</t>
        </is>
      </c>
      <c r="AL80" s="10" t="n">
        <v>27</v>
      </c>
      <c r="AM80" s="2">
        <f>AK80&amp;" / "&amp;VLOOKUP(AL80,$AH$4:$AI$36,2,FALSE)</f>
        <v/>
      </c>
      <c r="AN80" s="10" t="n">
        <v>27075</v>
      </c>
    </row>
    <row r="81">
      <c r="AH81" s="10" t="n"/>
      <c r="AK81" s="2" t="inlineStr">
        <is>
          <t>Bajo Baudó (Pizarro)</t>
        </is>
      </c>
      <c r="AL81" s="10" t="n">
        <v>27</v>
      </c>
      <c r="AM81" s="2">
        <f>AK81&amp;" / "&amp;VLOOKUP(AL81,$AH$4:$AI$36,2,FALSE)</f>
        <v/>
      </c>
      <c r="AN81" s="10" t="n">
        <v>27077</v>
      </c>
    </row>
    <row r="82">
      <c r="AH82" s="10" t="n"/>
      <c r="AK82" s="2" t="inlineStr">
        <is>
          <t>Balboa</t>
        </is>
      </c>
      <c r="AL82" s="10" t="n">
        <v>19</v>
      </c>
      <c r="AM82" s="2">
        <f>AK82&amp;" / "&amp;VLOOKUP(AL82,$AH$4:$AI$36,2,FALSE)</f>
        <v/>
      </c>
      <c r="AN82" s="10" t="n">
        <v>19075</v>
      </c>
    </row>
    <row r="83">
      <c r="AH83" s="10" t="n"/>
      <c r="AK83" s="2" t="inlineStr">
        <is>
          <t>Balboa</t>
        </is>
      </c>
      <c r="AL83" s="10" t="n">
        <v>66</v>
      </c>
      <c r="AM83" s="2">
        <f>AK83&amp;" / "&amp;VLOOKUP(AL83,$AH$4:$AI$36,2,FALSE)</f>
        <v/>
      </c>
      <c r="AN83" s="10" t="n">
        <v>66075</v>
      </c>
    </row>
    <row r="84">
      <c r="AH84" s="10" t="n"/>
      <c r="AK84" s="2" t="inlineStr">
        <is>
          <t>Baranoa</t>
        </is>
      </c>
      <c r="AL84" s="10" t="inlineStr">
        <is>
          <t>08</t>
        </is>
      </c>
      <c r="AM84" s="2">
        <f>AK84&amp;" / "&amp;VLOOKUP(AL84,$AH$4:$AI$36,2,FALSE)</f>
        <v/>
      </c>
      <c r="AN84" s="10" t="inlineStr">
        <is>
          <t>08078</t>
        </is>
      </c>
    </row>
    <row r="85">
      <c r="AH85" s="10" t="n"/>
      <c r="AK85" s="2" t="inlineStr">
        <is>
          <t>Baraya</t>
        </is>
      </c>
      <c r="AL85" s="10" t="n">
        <v>41</v>
      </c>
      <c r="AM85" s="2">
        <f>AK85&amp;" / "&amp;VLOOKUP(AL85,$AH$4:$AI$36,2,FALSE)</f>
        <v/>
      </c>
      <c r="AN85" s="10" t="n">
        <v>41078</v>
      </c>
    </row>
    <row r="86">
      <c r="AH86" s="10" t="n"/>
      <c r="AK86" s="2" t="inlineStr">
        <is>
          <t>Barbacoas</t>
        </is>
      </c>
      <c r="AL86" s="10" t="n">
        <v>52</v>
      </c>
      <c r="AM86" s="2">
        <f>AK86&amp;" / "&amp;VLOOKUP(AL86,$AH$4:$AI$36,2,FALSE)</f>
        <v/>
      </c>
      <c r="AN86" s="10" t="n">
        <v>52079</v>
      </c>
    </row>
    <row r="87">
      <c r="AH87" s="10" t="n"/>
      <c r="AK87" s="2" t="inlineStr">
        <is>
          <t>Barbosa</t>
        </is>
      </c>
      <c r="AL87" s="10" t="inlineStr">
        <is>
          <t>05</t>
        </is>
      </c>
      <c r="AM87" s="2">
        <f>AK87&amp;" / "&amp;VLOOKUP(AL87,$AH$4:$AI$36,2,FALSE)</f>
        <v/>
      </c>
      <c r="AN87" s="10" t="inlineStr">
        <is>
          <t>05079</t>
        </is>
      </c>
    </row>
    <row r="88">
      <c r="AH88" s="10" t="n"/>
      <c r="AK88" s="2" t="inlineStr">
        <is>
          <t>Barbosa</t>
        </is>
      </c>
      <c r="AL88" s="10" t="n">
        <v>68</v>
      </c>
      <c r="AM88" s="2">
        <f>AK88&amp;" / "&amp;VLOOKUP(AL88,$AH$4:$AI$36,2,FALSE)</f>
        <v/>
      </c>
      <c r="AN88" s="10" t="n">
        <v>68077</v>
      </c>
    </row>
    <row r="89">
      <c r="AH89" s="10" t="n"/>
      <c r="AK89" s="2" t="inlineStr">
        <is>
          <t>Barichara</t>
        </is>
      </c>
      <c r="AL89" s="10" t="n">
        <v>68</v>
      </c>
      <c r="AM89" s="2">
        <f>AK89&amp;" / "&amp;VLOOKUP(AL89,$AH$4:$AI$36,2,FALSE)</f>
        <v/>
      </c>
      <c r="AN89" s="10" t="n">
        <v>68079</v>
      </c>
    </row>
    <row r="90">
      <c r="AH90" s="10" t="n"/>
      <c r="AK90" s="2" t="inlineStr">
        <is>
          <t>Barranca De Upía</t>
        </is>
      </c>
      <c r="AL90" s="10" t="n">
        <v>50</v>
      </c>
      <c r="AM90" s="2">
        <f>AK90&amp;" / "&amp;VLOOKUP(AL90,$AH$4:$AI$36,2,FALSE)</f>
        <v/>
      </c>
      <c r="AN90" s="10" t="n">
        <v>50110</v>
      </c>
    </row>
    <row r="91">
      <c r="AH91" s="10" t="n"/>
      <c r="AK91" s="2" t="inlineStr">
        <is>
          <t>Barrancabermeja</t>
        </is>
      </c>
      <c r="AL91" s="10" t="n">
        <v>68</v>
      </c>
      <c r="AM91" s="2">
        <f>AK91&amp;" / "&amp;VLOOKUP(AL91,$AH$4:$AI$36,2,FALSE)</f>
        <v/>
      </c>
      <c r="AN91" s="10" t="n">
        <v>68081</v>
      </c>
    </row>
    <row r="92">
      <c r="AH92" s="10" t="n"/>
      <c r="AK92" s="2" t="inlineStr">
        <is>
          <t>Barrancas</t>
        </is>
      </c>
      <c r="AL92" s="10" t="n">
        <v>44</v>
      </c>
      <c r="AM92" s="2">
        <f>AK92&amp;" / "&amp;VLOOKUP(AL92,$AH$4:$AI$36,2,FALSE)</f>
        <v/>
      </c>
      <c r="AN92" s="10" t="n">
        <v>44078</v>
      </c>
    </row>
    <row r="93">
      <c r="AH93" s="10" t="n"/>
      <c r="AK93" s="2" t="inlineStr">
        <is>
          <t>Barranco De Loba</t>
        </is>
      </c>
      <c r="AL93" s="10" t="n">
        <v>13</v>
      </c>
      <c r="AM93" s="2">
        <f>AK93&amp;" / "&amp;VLOOKUP(AL93,$AH$4:$AI$36,2,FALSE)</f>
        <v/>
      </c>
      <c r="AN93" s="10" t="n">
        <v>13074</v>
      </c>
    </row>
    <row r="94">
      <c r="AH94" s="10" t="n"/>
      <c r="AK94" s="2" t="inlineStr">
        <is>
          <t>Barrancominas</t>
        </is>
      </c>
      <c r="AL94" s="10" t="n">
        <v>94</v>
      </c>
      <c r="AM94" s="2">
        <f>AK94&amp;" / "&amp;VLOOKUP(AL94,$AH$4:$AI$36,2,FALSE)</f>
        <v/>
      </c>
      <c r="AN94" s="10" t="n">
        <v>94343</v>
      </c>
    </row>
    <row r="95">
      <c r="AH95" s="10" t="n"/>
      <c r="AK95" s="2" t="inlineStr">
        <is>
          <t>Barranquilla</t>
        </is>
      </c>
      <c r="AL95" s="10" t="inlineStr">
        <is>
          <t>08</t>
        </is>
      </c>
      <c r="AM95" s="2">
        <f>AK95&amp;" / "&amp;VLOOKUP(AL95,$AH$4:$AI$36,2,FALSE)</f>
        <v/>
      </c>
      <c r="AN95" s="10" t="inlineStr">
        <is>
          <t>08001</t>
        </is>
      </c>
    </row>
    <row r="96">
      <c r="AH96" s="10" t="n"/>
      <c r="AK96" s="2" t="inlineStr">
        <is>
          <t>Becerril</t>
        </is>
      </c>
      <c r="AL96" s="10" t="n">
        <v>20</v>
      </c>
      <c r="AM96" s="2">
        <f>AK96&amp;" / "&amp;VLOOKUP(AL96,$AH$4:$AI$36,2,FALSE)</f>
        <v/>
      </c>
      <c r="AN96" s="10" t="n">
        <v>20045</v>
      </c>
    </row>
    <row r="97">
      <c r="AH97" s="10" t="n"/>
      <c r="AK97" s="2" t="inlineStr">
        <is>
          <t>Belalcázar</t>
        </is>
      </c>
      <c r="AL97" s="10" t="n">
        <v>17</v>
      </c>
      <c r="AM97" s="2">
        <f>AK97&amp;" / "&amp;VLOOKUP(AL97,$AH$4:$AI$36,2,FALSE)</f>
        <v/>
      </c>
      <c r="AN97" s="10" t="n">
        <v>17088</v>
      </c>
    </row>
    <row r="98">
      <c r="AH98" s="10" t="n"/>
      <c r="AK98" s="2" t="inlineStr">
        <is>
          <t>Belén</t>
        </is>
      </c>
      <c r="AL98" s="10" t="n">
        <v>15</v>
      </c>
      <c r="AM98" s="2">
        <f>AK98&amp;" / "&amp;VLOOKUP(AL98,$AH$4:$AI$36,2,FALSE)</f>
        <v/>
      </c>
      <c r="AN98" s="10" t="n">
        <v>15087</v>
      </c>
    </row>
    <row r="99">
      <c r="AH99" s="10" t="n"/>
      <c r="AK99" s="2" t="inlineStr">
        <is>
          <t>Belén</t>
        </is>
      </c>
      <c r="AL99" s="10" t="n">
        <v>52</v>
      </c>
      <c r="AM99" s="2">
        <f>AK99&amp;" / "&amp;VLOOKUP(AL99,$AH$4:$AI$36,2,FALSE)</f>
        <v/>
      </c>
      <c r="AN99" s="10" t="n">
        <v>52083</v>
      </c>
    </row>
    <row r="100">
      <c r="AH100" s="10" t="n"/>
      <c r="AK100" s="2" t="inlineStr">
        <is>
          <t>Belén De Los Andaquíes</t>
        </is>
      </c>
      <c r="AL100" s="10" t="n">
        <v>18</v>
      </c>
      <c r="AM100" s="2">
        <f>AK100&amp;" / "&amp;VLOOKUP(AL100,$AH$4:$AI$36,2,FALSE)</f>
        <v/>
      </c>
      <c r="AN100" s="10" t="n">
        <v>18094</v>
      </c>
    </row>
    <row r="101">
      <c r="AH101" s="10" t="n"/>
      <c r="AK101" s="2" t="inlineStr">
        <is>
          <t>Belén De Umbría</t>
        </is>
      </c>
      <c r="AL101" s="10" t="n">
        <v>66</v>
      </c>
      <c r="AM101" s="2">
        <f>AK101&amp;" / "&amp;VLOOKUP(AL101,$AH$4:$AI$36,2,FALSE)</f>
        <v/>
      </c>
      <c r="AN101" s="10" t="n">
        <v>66088</v>
      </c>
    </row>
    <row r="102">
      <c r="AH102" s="10" t="n"/>
      <c r="AK102" s="2" t="inlineStr">
        <is>
          <t>Bello</t>
        </is>
      </c>
      <c r="AL102" s="10" t="inlineStr">
        <is>
          <t>05</t>
        </is>
      </c>
      <c r="AM102" s="2">
        <f>AK102&amp;" / "&amp;VLOOKUP(AL102,$AH$4:$AI$36,2,FALSE)</f>
        <v/>
      </c>
      <c r="AN102" s="10" t="inlineStr">
        <is>
          <t>05088</t>
        </is>
      </c>
    </row>
    <row r="103">
      <c r="AH103" s="10" t="n"/>
      <c r="AK103" s="2" t="inlineStr">
        <is>
          <t>Belmira</t>
        </is>
      </c>
      <c r="AL103" s="10" t="inlineStr">
        <is>
          <t>05</t>
        </is>
      </c>
      <c r="AM103" s="2">
        <f>AK103&amp;" / "&amp;VLOOKUP(AL103,$AH$4:$AI$36,2,FALSE)</f>
        <v/>
      </c>
      <c r="AN103" s="10" t="inlineStr">
        <is>
          <t>05086</t>
        </is>
      </c>
    </row>
    <row r="104">
      <c r="AH104" s="10" t="n"/>
      <c r="AK104" s="2" t="inlineStr">
        <is>
          <t>Beltrán</t>
        </is>
      </c>
      <c r="AL104" s="10" t="n">
        <v>25</v>
      </c>
      <c r="AM104" s="2">
        <f>AK104&amp;" / "&amp;VLOOKUP(AL104,$AH$4:$AI$36,2,FALSE)</f>
        <v/>
      </c>
      <c r="AN104" s="10" t="n">
        <v>25086</v>
      </c>
    </row>
    <row r="105">
      <c r="AH105" s="10" t="n"/>
      <c r="AK105" s="2" t="inlineStr">
        <is>
          <t>Berbeo</t>
        </is>
      </c>
      <c r="AL105" s="10" t="n">
        <v>15</v>
      </c>
      <c r="AM105" s="2">
        <f>AK105&amp;" / "&amp;VLOOKUP(AL105,$AH$4:$AI$36,2,FALSE)</f>
        <v/>
      </c>
      <c r="AN105" s="10" t="n">
        <v>15090</v>
      </c>
    </row>
    <row r="106">
      <c r="AH106" s="10" t="n"/>
      <c r="AK106" s="2" t="inlineStr">
        <is>
          <t>Betania</t>
        </is>
      </c>
      <c r="AL106" s="10" t="inlineStr">
        <is>
          <t>05</t>
        </is>
      </c>
      <c r="AM106" s="2">
        <f>AK106&amp;" / "&amp;VLOOKUP(AL106,$AH$4:$AI$36,2,FALSE)</f>
        <v/>
      </c>
      <c r="AN106" s="10" t="inlineStr">
        <is>
          <t>05091</t>
        </is>
      </c>
    </row>
    <row r="107">
      <c r="AH107" s="10" t="n"/>
      <c r="AK107" s="2" t="inlineStr">
        <is>
          <t>Betéitiva</t>
        </is>
      </c>
      <c r="AL107" s="10" t="n">
        <v>15</v>
      </c>
      <c r="AM107" s="2">
        <f>AK107&amp;" / "&amp;VLOOKUP(AL107,$AH$4:$AI$36,2,FALSE)</f>
        <v/>
      </c>
      <c r="AN107" s="10" t="n">
        <v>15092</v>
      </c>
    </row>
    <row r="108">
      <c r="AH108" s="10" t="n"/>
      <c r="AK108" s="2" t="inlineStr">
        <is>
          <t>Betulia</t>
        </is>
      </c>
      <c r="AL108" s="10" t="inlineStr">
        <is>
          <t>05</t>
        </is>
      </c>
      <c r="AM108" s="2">
        <f>AK108&amp;" / "&amp;VLOOKUP(AL108,$AH$4:$AI$36,2,FALSE)</f>
        <v/>
      </c>
      <c r="AN108" s="10" t="inlineStr">
        <is>
          <t>05093</t>
        </is>
      </c>
    </row>
    <row r="109">
      <c r="AH109" s="10" t="n"/>
      <c r="AK109" s="2" t="inlineStr">
        <is>
          <t>Betulia</t>
        </is>
      </c>
      <c r="AL109" s="10" t="n">
        <v>68</v>
      </c>
      <c r="AM109" s="2">
        <f>AK109&amp;" / "&amp;VLOOKUP(AL109,$AH$4:$AI$36,2,FALSE)</f>
        <v/>
      </c>
      <c r="AN109" s="10" t="n">
        <v>68092</v>
      </c>
    </row>
    <row r="110">
      <c r="AH110" s="10" t="n"/>
      <c r="AK110" s="2" t="inlineStr">
        <is>
          <t>Bituima</t>
        </is>
      </c>
      <c r="AL110" s="10" t="n">
        <v>25</v>
      </c>
      <c r="AM110" s="2">
        <f>AK110&amp;" / "&amp;VLOOKUP(AL110,$AH$4:$AI$36,2,FALSE)</f>
        <v/>
      </c>
      <c r="AN110" s="10" t="n">
        <v>25095</v>
      </c>
    </row>
    <row r="111">
      <c r="AH111" s="10" t="n"/>
      <c r="AK111" s="2" t="inlineStr">
        <is>
          <t>Boavita</t>
        </is>
      </c>
      <c r="AL111" s="10" t="n">
        <v>15</v>
      </c>
      <c r="AM111" s="2">
        <f>AK111&amp;" / "&amp;VLOOKUP(AL111,$AH$4:$AI$36,2,FALSE)</f>
        <v/>
      </c>
      <c r="AN111" s="10" t="n">
        <v>15097</v>
      </c>
    </row>
    <row r="112">
      <c r="AH112" s="10" t="n"/>
      <c r="AK112" s="2" t="inlineStr">
        <is>
          <t>Bochalema</t>
        </is>
      </c>
      <c r="AL112" s="10" t="n">
        <v>54</v>
      </c>
      <c r="AM112" s="2">
        <f>AK112&amp;" / "&amp;VLOOKUP(AL112,$AH$4:$AI$36,2,FALSE)</f>
        <v/>
      </c>
      <c r="AN112" s="10" t="n">
        <v>54099</v>
      </c>
    </row>
    <row r="113">
      <c r="AH113" s="10" t="n"/>
      <c r="AK113" s="2" t="inlineStr">
        <is>
          <t>Bogotá, D.C.</t>
        </is>
      </c>
      <c r="AL113" s="10" t="n">
        <v>11</v>
      </c>
      <c r="AM113" s="2">
        <f>AK113&amp;" / "&amp;VLOOKUP(AL113,$AH$4:$AI$36,2,FALSE)</f>
        <v/>
      </c>
      <c r="AN113" s="10" t="n">
        <v>11001</v>
      </c>
    </row>
    <row r="114">
      <c r="AH114" s="10" t="n"/>
      <c r="AK114" s="2" t="inlineStr">
        <is>
          <t>Bojacá</t>
        </is>
      </c>
      <c r="AL114" s="10" t="n">
        <v>25</v>
      </c>
      <c r="AM114" s="2">
        <f>AK114&amp;" / "&amp;VLOOKUP(AL114,$AH$4:$AI$36,2,FALSE)</f>
        <v/>
      </c>
      <c r="AN114" s="10" t="n">
        <v>25099</v>
      </c>
    </row>
    <row r="115">
      <c r="AH115" s="10" t="n"/>
      <c r="AK115" s="2" t="inlineStr">
        <is>
          <t>Bojayá (Bella Vista)</t>
        </is>
      </c>
      <c r="AL115" s="10" t="n">
        <v>27</v>
      </c>
      <c r="AM115" s="2">
        <f>AK115&amp;" / "&amp;VLOOKUP(AL115,$AH$4:$AI$36,2,FALSE)</f>
        <v/>
      </c>
      <c r="AN115" s="10" t="n">
        <v>27099</v>
      </c>
    </row>
    <row r="116">
      <c r="AH116" s="10" t="n"/>
      <c r="AK116" s="2" t="inlineStr">
        <is>
          <t>Bolívar</t>
        </is>
      </c>
      <c r="AL116" s="10" t="n">
        <v>19</v>
      </c>
      <c r="AM116" s="2">
        <f>AK116&amp;" / "&amp;VLOOKUP(AL116,$AH$4:$AI$36,2,FALSE)</f>
        <v/>
      </c>
      <c r="AN116" s="10" t="n">
        <v>19100</v>
      </c>
    </row>
    <row r="117">
      <c r="AH117" s="10" t="n"/>
      <c r="AK117" s="2" t="inlineStr">
        <is>
          <t>Bolívar</t>
        </is>
      </c>
      <c r="AL117" s="10" t="n">
        <v>68</v>
      </c>
      <c r="AM117" s="2">
        <f>AK117&amp;" / "&amp;VLOOKUP(AL117,$AH$4:$AI$36,2,FALSE)</f>
        <v/>
      </c>
      <c r="AN117" s="10" t="n">
        <v>68101</v>
      </c>
    </row>
    <row r="118">
      <c r="AH118" s="10" t="n"/>
      <c r="AK118" s="2" t="inlineStr">
        <is>
          <t>Bolívar</t>
        </is>
      </c>
      <c r="AL118" s="10" t="n">
        <v>76</v>
      </c>
      <c r="AM118" s="2">
        <f>AK118&amp;" / "&amp;VLOOKUP(AL118,$AH$4:$AI$36,2,FALSE)</f>
        <v/>
      </c>
      <c r="AN118" s="10" t="n">
        <v>76100</v>
      </c>
    </row>
    <row r="119">
      <c r="AH119" s="10" t="n"/>
      <c r="AK119" s="2" t="inlineStr">
        <is>
          <t>Bosconia</t>
        </is>
      </c>
      <c r="AL119" s="10" t="n">
        <v>20</v>
      </c>
      <c r="AM119" s="2">
        <f>AK119&amp;" / "&amp;VLOOKUP(AL119,$AH$4:$AI$36,2,FALSE)</f>
        <v/>
      </c>
      <c r="AN119" s="10" t="n">
        <v>20060</v>
      </c>
    </row>
    <row r="120">
      <c r="AH120" s="10" t="n"/>
      <c r="AK120" s="2" t="inlineStr">
        <is>
          <t>Boyacá</t>
        </is>
      </c>
      <c r="AL120" s="10" t="n">
        <v>15</v>
      </c>
      <c r="AM120" s="2">
        <f>AK120&amp;" / "&amp;VLOOKUP(AL120,$AH$4:$AI$36,2,FALSE)</f>
        <v/>
      </c>
      <c r="AN120" s="10" t="n">
        <v>15104</v>
      </c>
    </row>
    <row r="121">
      <c r="AH121" s="10" t="n"/>
      <c r="AK121" s="2" t="inlineStr">
        <is>
          <t>Briceño</t>
        </is>
      </c>
      <c r="AL121" s="10" t="inlineStr">
        <is>
          <t>05</t>
        </is>
      </c>
      <c r="AM121" s="2">
        <f>AK121&amp;" / "&amp;VLOOKUP(AL121,$AH$4:$AI$36,2,FALSE)</f>
        <v/>
      </c>
      <c r="AN121" s="10" t="inlineStr">
        <is>
          <t>05107</t>
        </is>
      </c>
    </row>
    <row r="122">
      <c r="AH122" s="10" t="n"/>
      <c r="AK122" s="2" t="inlineStr">
        <is>
          <t>Briceño</t>
        </is>
      </c>
      <c r="AL122" s="10" t="n">
        <v>15</v>
      </c>
      <c r="AM122" s="2">
        <f>AK122&amp;" / "&amp;VLOOKUP(AL122,$AH$4:$AI$36,2,FALSE)</f>
        <v/>
      </c>
      <c r="AN122" s="10" t="n">
        <v>15106</v>
      </c>
    </row>
    <row r="123">
      <c r="AH123" s="10" t="n"/>
      <c r="AK123" s="2" t="inlineStr">
        <is>
          <t>Bucaramanga</t>
        </is>
      </c>
      <c r="AL123" s="10" t="n">
        <v>68</v>
      </c>
      <c r="AM123" s="2">
        <f>AK123&amp;" / "&amp;VLOOKUP(AL123,$AH$4:$AI$36,2,FALSE)</f>
        <v/>
      </c>
      <c r="AN123" s="10" t="n">
        <v>68001</v>
      </c>
    </row>
    <row r="124">
      <c r="AH124" s="10" t="n"/>
      <c r="AK124" s="2" t="inlineStr">
        <is>
          <t>Bucarasica</t>
        </is>
      </c>
      <c r="AL124" s="10" t="n">
        <v>54</v>
      </c>
      <c r="AM124" s="2">
        <f>AK124&amp;" / "&amp;VLOOKUP(AL124,$AH$4:$AI$36,2,FALSE)</f>
        <v/>
      </c>
      <c r="AN124" s="10" t="n">
        <v>54109</v>
      </c>
    </row>
    <row r="125">
      <c r="AH125" s="10" t="n"/>
      <c r="AK125" s="2" t="inlineStr">
        <is>
          <t>Buenaventura</t>
        </is>
      </c>
      <c r="AL125" s="10" t="n">
        <v>76</v>
      </c>
      <c r="AM125" s="2">
        <f>AK125&amp;" / "&amp;VLOOKUP(AL125,$AH$4:$AI$36,2,FALSE)</f>
        <v/>
      </c>
      <c r="AN125" s="10" t="n">
        <v>76109</v>
      </c>
    </row>
    <row r="126">
      <c r="AH126" s="10" t="n"/>
      <c r="AK126" s="2" t="inlineStr">
        <is>
          <t>Buenavista</t>
        </is>
      </c>
      <c r="AL126" s="10" t="n">
        <v>15</v>
      </c>
      <c r="AM126" s="2">
        <f>AK126&amp;" / "&amp;VLOOKUP(AL126,$AH$4:$AI$36,2,FALSE)</f>
        <v/>
      </c>
      <c r="AN126" s="10" t="n">
        <v>15109</v>
      </c>
    </row>
    <row r="127">
      <c r="AH127" s="10" t="n"/>
      <c r="AK127" s="2" t="inlineStr">
        <is>
          <t>Buenavista</t>
        </is>
      </c>
      <c r="AL127" s="10" t="n">
        <v>23</v>
      </c>
      <c r="AM127" s="2">
        <f>AK127&amp;" / "&amp;VLOOKUP(AL127,$AH$4:$AI$36,2,FALSE)</f>
        <v/>
      </c>
      <c r="AN127" s="10" t="n">
        <v>23079</v>
      </c>
    </row>
    <row r="128">
      <c r="AH128" s="10" t="n"/>
      <c r="AK128" s="2" t="inlineStr">
        <is>
          <t>Buenavista</t>
        </is>
      </c>
      <c r="AL128" s="10" t="n">
        <v>63</v>
      </c>
      <c r="AM128" s="2">
        <f>AK128&amp;" / "&amp;VLOOKUP(AL128,$AH$4:$AI$36,2,FALSE)</f>
        <v/>
      </c>
      <c r="AN128" s="10" t="n">
        <v>63111</v>
      </c>
    </row>
    <row r="129">
      <c r="AH129" s="10" t="n"/>
      <c r="AK129" s="2" t="inlineStr">
        <is>
          <t>Buenavista</t>
        </is>
      </c>
      <c r="AL129" s="10" t="n">
        <v>70</v>
      </c>
      <c r="AM129" s="2">
        <f>AK129&amp;" / "&amp;VLOOKUP(AL129,$AH$4:$AI$36,2,FALSE)</f>
        <v/>
      </c>
      <c r="AN129" s="10" t="n">
        <v>70110</v>
      </c>
    </row>
    <row r="130">
      <c r="AH130" s="10" t="n"/>
      <c r="AK130" s="2" t="inlineStr">
        <is>
          <t>Buenos Aires</t>
        </is>
      </c>
      <c r="AL130" s="10" t="n">
        <v>19</v>
      </c>
      <c r="AM130" s="2">
        <f>AK130&amp;" / "&amp;VLOOKUP(AL130,$AH$4:$AI$36,2,FALSE)</f>
        <v/>
      </c>
      <c r="AN130" s="10" t="n">
        <v>19110</v>
      </c>
    </row>
    <row r="131">
      <c r="AH131" s="10" t="n"/>
      <c r="AK131" s="2" t="inlineStr">
        <is>
          <t>Buesaco</t>
        </is>
      </c>
      <c r="AL131" s="10" t="n">
        <v>52</v>
      </c>
      <c r="AM131" s="2">
        <f>AK131&amp;" / "&amp;VLOOKUP(AL131,$AH$4:$AI$36,2,FALSE)</f>
        <v/>
      </c>
      <c r="AN131" s="10" t="n">
        <v>52110</v>
      </c>
    </row>
    <row r="132">
      <c r="AH132" s="10" t="n"/>
      <c r="AK132" s="2" t="inlineStr">
        <is>
          <t>Bugalagrande</t>
        </is>
      </c>
      <c r="AL132" s="10" t="n">
        <v>76</v>
      </c>
      <c r="AM132" s="2">
        <f>AK132&amp;" / "&amp;VLOOKUP(AL132,$AH$4:$AI$36,2,FALSE)</f>
        <v/>
      </c>
      <c r="AN132" s="10" t="n">
        <v>76113</v>
      </c>
    </row>
    <row r="133">
      <c r="AH133" s="10" t="n"/>
      <c r="AK133" s="2" t="inlineStr">
        <is>
          <t>Buriticá</t>
        </is>
      </c>
      <c r="AL133" s="10" t="inlineStr">
        <is>
          <t>05</t>
        </is>
      </c>
      <c r="AM133" s="2">
        <f>AK133&amp;" / "&amp;VLOOKUP(AL133,$AH$4:$AI$36,2,FALSE)</f>
        <v/>
      </c>
      <c r="AN133" s="10" t="inlineStr">
        <is>
          <t>05113</t>
        </is>
      </c>
    </row>
    <row r="134">
      <c r="AH134" s="10" t="n"/>
      <c r="AK134" s="2" t="inlineStr">
        <is>
          <t>Busbanzá</t>
        </is>
      </c>
      <c r="AL134" s="10" t="n">
        <v>15</v>
      </c>
      <c r="AM134" s="2">
        <f>AK134&amp;" / "&amp;VLOOKUP(AL134,$AH$4:$AI$36,2,FALSE)</f>
        <v/>
      </c>
      <c r="AN134" s="10" t="n">
        <v>15114</v>
      </c>
    </row>
    <row r="135">
      <c r="AH135" s="10" t="n"/>
      <c r="AK135" s="2" t="inlineStr">
        <is>
          <t>Cabrera</t>
        </is>
      </c>
      <c r="AL135" s="10" t="n">
        <v>25</v>
      </c>
      <c r="AM135" s="2">
        <f>AK135&amp;" / "&amp;VLOOKUP(AL135,$AH$4:$AI$36,2,FALSE)</f>
        <v/>
      </c>
      <c r="AN135" s="10" t="n">
        <v>25120</v>
      </c>
    </row>
    <row r="136">
      <c r="AH136" s="10" t="n"/>
      <c r="AK136" s="2" t="inlineStr">
        <is>
          <t>Cabrera</t>
        </is>
      </c>
      <c r="AL136" s="10" t="n">
        <v>68</v>
      </c>
      <c r="AM136" s="2">
        <f>AK136&amp;" / "&amp;VLOOKUP(AL136,$AH$4:$AI$36,2,FALSE)</f>
        <v/>
      </c>
      <c r="AN136" s="10" t="n">
        <v>68121</v>
      </c>
    </row>
    <row r="137">
      <c r="AH137" s="10" t="n"/>
      <c r="AK137" s="2" t="inlineStr">
        <is>
          <t>Cabuyaro</t>
        </is>
      </c>
      <c r="AL137" s="10" t="n">
        <v>50</v>
      </c>
      <c r="AM137" s="2">
        <f>AK137&amp;" / "&amp;VLOOKUP(AL137,$AH$4:$AI$36,2,FALSE)</f>
        <v/>
      </c>
      <c r="AN137" s="10" t="n">
        <v>50124</v>
      </c>
    </row>
    <row r="138">
      <c r="AH138" s="10" t="n"/>
      <c r="AK138" s="2" t="inlineStr">
        <is>
          <t>Cacahual</t>
        </is>
      </c>
      <c r="AL138" s="10" t="n">
        <v>94</v>
      </c>
      <c r="AM138" s="2">
        <f>AK138&amp;" / "&amp;VLOOKUP(AL138,$AH$4:$AI$36,2,FALSE)</f>
        <v/>
      </c>
      <c r="AN138" s="10" t="n">
        <v>94886</v>
      </c>
    </row>
    <row r="139">
      <c r="AH139" s="10" t="n"/>
      <c r="AK139" s="2" t="inlineStr">
        <is>
          <t>Cáceres</t>
        </is>
      </c>
      <c r="AL139" s="10" t="inlineStr">
        <is>
          <t>05</t>
        </is>
      </c>
      <c r="AM139" s="2">
        <f>AK139&amp;" / "&amp;VLOOKUP(AL139,$AH$4:$AI$36,2,FALSE)</f>
        <v/>
      </c>
      <c r="AN139" s="10" t="inlineStr">
        <is>
          <t>05120</t>
        </is>
      </c>
    </row>
    <row r="140">
      <c r="AH140" s="10" t="n"/>
      <c r="AK140" s="2" t="inlineStr">
        <is>
          <t>Cachipay</t>
        </is>
      </c>
      <c r="AL140" s="10" t="n">
        <v>25</v>
      </c>
      <c r="AM140" s="2">
        <f>AK140&amp;" / "&amp;VLOOKUP(AL140,$AH$4:$AI$36,2,FALSE)</f>
        <v/>
      </c>
      <c r="AN140" s="10" t="n">
        <v>25123</v>
      </c>
    </row>
    <row r="141">
      <c r="AH141" s="10" t="n"/>
      <c r="AK141" s="2" t="inlineStr">
        <is>
          <t>Cáchira</t>
        </is>
      </c>
      <c r="AL141" s="10" t="n">
        <v>54</v>
      </c>
      <c r="AM141" s="2">
        <f>AK141&amp;" / "&amp;VLOOKUP(AL141,$AH$4:$AI$36,2,FALSE)</f>
        <v/>
      </c>
      <c r="AN141" s="10" t="n">
        <v>54128</v>
      </c>
    </row>
    <row r="142">
      <c r="AH142" s="10" t="n"/>
      <c r="AK142" s="2" t="inlineStr">
        <is>
          <t>Cácota De Velasco</t>
        </is>
      </c>
      <c r="AL142" s="10" t="n">
        <v>54</v>
      </c>
      <c r="AM142" s="2">
        <f>AK142&amp;" / "&amp;VLOOKUP(AL142,$AH$4:$AI$36,2,FALSE)</f>
        <v/>
      </c>
      <c r="AN142" s="10" t="n">
        <v>54125</v>
      </c>
    </row>
    <row r="143">
      <c r="AH143" s="10" t="n"/>
      <c r="AK143" s="2" t="inlineStr">
        <is>
          <t>Caicedo</t>
        </is>
      </c>
      <c r="AL143" s="10" t="inlineStr">
        <is>
          <t>05</t>
        </is>
      </c>
      <c r="AM143" s="2">
        <f>AK143&amp;" / "&amp;VLOOKUP(AL143,$AH$4:$AI$36,2,FALSE)</f>
        <v/>
      </c>
      <c r="AN143" s="10" t="inlineStr">
        <is>
          <t>05125</t>
        </is>
      </c>
    </row>
    <row r="144">
      <c r="AH144" s="10" t="n"/>
      <c r="AK144" s="2" t="inlineStr">
        <is>
          <t>Caicedonia</t>
        </is>
      </c>
      <c r="AL144" s="10" t="n">
        <v>76</v>
      </c>
      <c r="AM144" s="2">
        <f>AK144&amp;" / "&amp;VLOOKUP(AL144,$AH$4:$AI$36,2,FALSE)</f>
        <v/>
      </c>
      <c r="AN144" s="10" t="n">
        <v>76122</v>
      </c>
    </row>
    <row r="145">
      <c r="AH145" s="10" t="n"/>
      <c r="AK145" s="2" t="inlineStr">
        <is>
          <t>Caimito</t>
        </is>
      </c>
      <c r="AL145" s="10" t="n">
        <v>70</v>
      </c>
      <c r="AM145" s="2">
        <f>AK145&amp;" / "&amp;VLOOKUP(AL145,$AH$4:$AI$36,2,FALSE)</f>
        <v/>
      </c>
      <c r="AN145" s="10" t="n">
        <v>70124</v>
      </c>
    </row>
    <row r="146">
      <c r="AH146" s="10" t="n"/>
      <c r="AK146" s="2" t="inlineStr">
        <is>
          <t>Cajamarca</t>
        </is>
      </c>
      <c r="AL146" s="10" t="n">
        <v>73</v>
      </c>
      <c r="AM146" s="2">
        <f>AK146&amp;" / "&amp;VLOOKUP(AL146,$AH$4:$AI$36,2,FALSE)</f>
        <v/>
      </c>
      <c r="AN146" s="10" t="n">
        <v>73124</v>
      </c>
    </row>
    <row r="147">
      <c r="AH147" s="10" t="n"/>
      <c r="AK147" s="2" t="inlineStr">
        <is>
          <t>Cajibío</t>
        </is>
      </c>
      <c r="AL147" s="10" t="n">
        <v>19</v>
      </c>
      <c r="AM147" s="2">
        <f>AK147&amp;" / "&amp;VLOOKUP(AL147,$AH$4:$AI$36,2,FALSE)</f>
        <v/>
      </c>
      <c r="AN147" s="10" t="n">
        <v>19130</v>
      </c>
    </row>
    <row r="148">
      <c r="AH148" s="10" t="n"/>
      <c r="AK148" s="2" t="inlineStr">
        <is>
          <t>Cajicá</t>
        </is>
      </c>
      <c r="AL148" s="10" t="n">
        <v>25</v>
      </c>
      <c r="AM148" s="2">
        <f>AK148&amp;" / "&amp;VLOOKUP(AL148,$AH$4:$AI$36,2,FALSE)</f>
        <v/>
      </c>
      <c r="AN148" s="10" t="n">
        <v>25126</v>
      </c>
    </row>
    <row r="149">
      <c r="AH149" s="10" t="n"/>
      <c r="AK149" s="2" t="inlineStr">
        <is>
          <t>Calamar</t>
        </is>
      </c>
      <c r="AL149" s="10" t="n">
        <v>13</v>
      </c>
      <c r="AM149" s="2">
        <f>AK149&amp;" / "&amp;VLOOKUP(AL149,$AH$4:$AI$36,2,FALSE)</f>
        <v/>
      </c>
      <c r="AN149" s="10" t="n">
        <v>13140</v>
      </c>
    </row>
    <row r="150">
      <c r="AH150" s="10" t="n"/>
      <c r="AK150" s="2" t="inlineStr">
        <is>
          <t>Calamar</t>
        </is>
      </c>
      <c r="AL150" s="10" t="n">
        <v>95</v>
      </c>
      <c r="AM150" s="2">
        <f>AK150&amp;" / "&amp;VLOOKUP(AL150,$AH$4:$AI$36,2,FALSE)</f>
        <v/>
      </c>
      <c r="AN150" s="10" t="n">
        <v>95015</v>
      </c>
    </row>
    <row r="151">
      <c r="AH151" s="10" t="n"/>
      <c r="AK151" s="2" t="inlineStr">
        <is>
          <t>Calarcá</t>
        </is>
      </c>
      <c r="AL151" s="10" t="n">
        <v>63</v>
      </c>
      <c r="AM151" s="2">
        <f>AK151&amp;" / "&amp;VLOOKUP(AL151,$AH$4:$AI$36,2,FALSE)</f>
        <v/>
      </c>
      <c r="AN151" s="10" t="n">
        <v>63130</v>
      </c>
    </row>
    <row r="152">
      <c r="AH152" s="10" t="n"/>
      <c r="AK152" s="2" t="inlineStr">
        <is>
          <t>Caldas</t>
        </is>
      </c>
      <c r="AL152" s="10" t="inlineStr">
        <is>
          <t>05</t>
        </is>
      </c>
      <c r="AM152" s="2">
        <f>AK152&amp;" / "&amp;VLOOKUP(AL152,$AH$4:$AI$36,2,FALSE)</f>
        <v/>
      </c>
      <c r="AN152" s="10" t="inlineStr">
        <is>
          <t>05129</t>
        </is>
      </c>
    </row>
    <row r="153">
      <c r="AH153" s="10" t="n"/>
      <c r="AK153" s="2" t="inlineStr">
        <is>
          <t>Caldas</t>
        </is>
      </c>
      <c r="AL153" s="10" t="n">
        <v>15</v>
      </c>
      <c r="AM153" s="2">
        <f>AK153&amp;" / "&amp;VLOOKUP(AL153,$AH$4:$AI$36,2,FALSE)</f>
        <v/>
      </c>
      <c r="AN153" s="10" t="n">
        <v>15131</v>
      </c>
    </row>
    <row r="154">
      <c r="AH154" s="10" t="n"/>
      <c r="AK154" s="2" t="inlineStr">
        <is>
          <t>Caldono</t>
        </is>
      </c>
      <c r="AL154" s="10" t="n">
        <v>19</v>
      </c>
      <c r="AM154" s="2">
        <f>AK154&amp;" / "&amp;VLOOKUP(AL154,$AH$4:$AI$36,2,FALSE)</f>
        <v/>
      </c>
      <c r="AN154" s="10" t="n">
        <v>19137</v>
      </c>
    </row>
    <row r="155">
      <c r="AH155" s="10" t="n"/>
      <c r="AK155" s="2" t="inlineStr">
        <is>
          <t>Cali</t>
        </is>
      </c>
      <c r="AL155" s="10" t="n">
        <v>76</v>
      </c>
      <c r="AM155" s="2">
        <f>AK155&amp;" / "&amp;VLOOKUP(AL155,$AH$4:$AI$36,2,FALSE)</f>
        <v/>
      </c>
      <c r="AN155" s="10" t="n">
        <v>76001</v>
      </c>
    </row>
    <row r="156">
      <c r="AH156" s="10" t="n"/>
      <c r="AK156" s="2" t="inlineStr">
        <is>
          <t>California</t>
        </is>
      </c>
      <c r="AL156" s="10" t="n">
        <v>68</v>
      </c>
      <c r="AM156" s="2">
        <f>AK156&amp;" / "&amp;VLOOKUP(AL156,$AH$4:$AI$36,2,FALSE)</f>
        <v/>
      </c>
      <c r="AN156" s="10" t="n">
        <v>68132</v>
      </c>
    </row>
    <row r="157">
      <c r="AH157" s="10" t="n"/>
      <c r="AK157" s="2" t="inlineStr">
        <is>
          <t>Calima (Darien)</t>
        </is>
      </c>
      <c r="AL157" s="10" t="n">
        <v>76</v>
      </c>
      <c r="AM157" s="2">
        <f>AK157&amp;" / "&amp;VLOOKUP(AL157,$AH$4:$AI$36,2,FALSE)</f>
        <v/>
      </c>
      <c r="AN157" s="10" t="n">
        <v>76126</v>
      </c>
    </row>
    <row r="158">
      <c r="AH158" s="10" t="n"/>
      <c r="AK158" s="2" t="inlineStr">
        <is>
          <t>Caloto</t>
        </is>
      </c>
      <c r="AL158" s="10" t="n">
        <v>19</v>
      </c>
      <c r="AM158" s="2">
        <f>AK158&amp;" / "&amp;VLOOKUP(AL158,$AH$4:$AI$36,2,FALSE)</f>
        <v/>
      </c>
      <c r="AN158" s="10" t="n">
        <v>19142</v>
      </c>
    </row>
    <row r="159">
      <c r="AH159" s="10" t="n"/>
      <c r="AK159" s="2" t="inlineStr">
        <is>
          <t>Campamento</t>
        </is>
      </c>
      <c r="AL159" s="10" t="inlineStr">
        <is>
          <t>05</t>
        </is>
      </c>
      <c r="AM159" s="2">
        <f>AK159&amp;" / "&amp;VLOOKUP(AL159,$AH$4:$AI$36,2,FALSE)</f>
        <v/>
      </c>
      <c r="AN159" s="10" t="inlineStr">
        <is>
          <t>05134</t>
        </is>
      </c>
    </row>
    <row r="160">
      <c r="AH160" s="10" t="n"/>
      <c r="AK160" s="2" t="inlineStr">
        <is>
          <t>Campo De La Cruz</t>
        </is>
      </c>
      <c r="AL160" s="10" t="inlineStr">
        <is>
          <t>08</t>
        </is>
      </c>
      <c r="AM160" s="2">
        <f>AK160&amp;" / "&amp;VLOOKUP(AL160,$AH$4:$AI$36,2,FALSE)</f>
        <v/>
      </c>
      <c r="AN160" s="10" t="inlineStr">
        <is>
          <t>08137</t>
        </is>
      </c>
    </row>
    <row r="161">
      <c r="AH161" s="10" t="n"/>
      <c r="AK161" s="2" t="inlineStr">
        <is>
          <t>Campoalegre</t>
        </is>
      </c>
      <c r="AL161" s="10" t="n">
        <v>41</v>
      </c>
      <c r="AM161" s="2">
        <f>AK161&amp;" / "&amp;VLOOKUP(AL161,$AH$4:$AI$36,2,FALSE)</f>
        <v/>
      </c>
      <c r="AN161" s="10" t="n">
        <v>41132</v>
      </c>
    </row>
    <row r="162">
      <c r="AH162" s="10" t="n"/>
      <c r="AK162" s="2" t="inlineStr">
        <is>
          <t>Campohermoso</t>
        </is>
      </c>
      <c r="AL162" s="10" t="n">
        <v>15</v>
      </c>
      <c r="AM162" s="2">
        <f>AK162&amp;" / "&amp;VLOOKUP(AL162,$AH$4:$AI$36,2,FALSE)</f>
        <v/>
      </c>
      <c r="AN162" s="10" t="n">
        <v>15135</v>
      </c>
    </row>
    <row r="163">
      <c r="AH163" s="10" t="n"/>
      <c r="AK163" s="2" t="inlineStr">
        <is>
          <t>Canalete</t>
        </is>
      </c>
      <c r="AL163" s="10" t="n">
        <v>23</v>
      </c>
      <c r="AM163" s="2">
        <f>AK163&amp;" / "&amp;VLOOKUP(AL163,$AH$4:$AI$36,2,FALSE)</f>
        <v/>
      </c>
      <c r="AN163" s="10" t="n">
        <v>23090</v>
      </c>
    </row>
    <row r="164">
      <c r="AH164" s="10" t="n"/>
      <c r="AK164" s="2" t="inlineStr">
        <is>
          <t>Candelaria</t>
        </is>
      </c>
      <c r="AL164" s="10" t="inlineStr">
        <is>
          <t>08</t>
        </is>
      </c>
      <c r="AM164" s="2">
        <f>AK164&amp;" / "&amp;VLOOKUP(AL164,$AH$4:$AI$36,2,FALSE)</f>
        <v/>
      </c>
      <c r="AN164" s="10" t="inlineStr">
        <is>
          <t>08141</t>
        </is>
      </c>
    </row>
    <row r="165">
      <c r="AH165" s="10" t="n"/>
      <c r="AK165" s="2" t="inlineStr">
        <is>
          <t>Candelaria</t>
        </is>
      </c>
      <c r="AL165" s="10" t="n">
        <v>76</v>
      </c>
      <c r="AM165" s="2">
        <f>AK165&amp;" / "&amp;VLOOKUP(AL165,$AH$4:$AI$36,2,FALSE)</f>
        <v/>
      </c>
      <c r="AN165" s="10" t="n">
        <v>76130</v>
      </c>
    </row>
    <row r="166">
      <c r="AH166" s="10" t="n"/>
      <c r="AK166" s="2" t="inlineStr">
        <is>
          <t>Cantagallo</t>
        </is>
      </c>
      <c r="AL166" s="10" t="n">
        <v>13</v>
      </c>
      <c r="AM166" s="2">
        <f>AK166&amp;" / "&amp;VLOOKUP(AL166,$AH$4:$AI$36,2,FALSE)</f>
        <v/>
      </c>
      <c r="AN166" s="10" t="n">
        <v>13160</v>
      </c>
    </row>
    <row r="167">
      <c r="AH167" s="10" t="n"/>
      <c r="AK167" s="2" t="inlineStr">
        <is>
          <t>Cañasgordas</t>
        </is>
      </c>
      <c r="AL167" s="10" t="inlineStr">
        <is>
          <t>05</t>
        </is>
      </c>
      <c r="AM167" s="2">
        <f>AK167&amp;" / "&amp;VLOOKUP(AL167,$AH$4:$AI$36,2,FALSE)</f>
        <v/>
      </c>
      <c r="AN167" s="10" t="inlineStr">
        <is>
          <t>05138</t>
        </is>
      </c>
    </row>
    <row r="168">
      <c r="AH168" s="10" t="n"/>
      <c r="AK168" s="2" t="inlineStr">
        <is>
          <t>Caparrapí</t>
        </is>
      </c>
      <c r="AL168" s="10" t="n">
        <v>25</v>
      </c>
      <c r="AM168" s="2">
        <f>AK168&amp;" / "&amp;VLOOKUP(AL168,$AH$4:$AI$36,2,FALSE)</f>
        <v/>
      </c>
      <c r="AN168" s="10" t="n">
        <v>25148</v>
      </c>
    </row>
    <row r="169">
      <c r="AH169" s="10" t="n"/>
      <c r="AK169" s="2" t="inlineStr">
        <is>
          <t>Capitanejo</t>
        </is>
      </c>
      <c r="AL169" s="10" t="n">
        <v>68</v>
      </c>
      <c r="AM169" s="2">
        <f>AK169&amp;" / "&amp;VLOOKUP(AL169,$AH$4:$AI$36,2,FALSE)</f>
        <v/>
      </c>
      <c r="AN169" s="10" t="n">
        <v>68147</v>
      </c>
    </row>
    <row r="170">
      <c r="AH170" s="10" t="n"/>
      <c r="AK170" s="2" t="inlineStr">
        <is>
          <t>Cáqueza</t>
        </is>
      </c>
      <c r="AL170" s="10" t="n">
        <v>25</v>
      </c>
      <c r="AM170" s="2">
        <f>AK170&amp;" / "&amp;VLOOKUP(AL170,$AH$4:$AI$36,2,FALSE)</f>
        <v/>
      </c>
      <c r="AN170" s="10" t="n">
        <v>25151</v>
      </c>
    </row>
    <row r="171">
      <c r="AH171" s="10" t="n"/>
      <c r="AK171" s="2" t="inlineStr">
        <is>
          <t>Caracolí</t>
        </is>
      </c>
      <c r="AL171" s="10" t="inlineStr">
        <is>
          <t>05</t>
        </is>
      </c>
      <c r="AM171" s="2">
        <f>AK171&amp;" / "&amp;VLOOKUP(AL171,$AH$4:$AI$36,2,FALSE)</f>
        <v/>
      </c>
      <c r="AN171" s="10" t="inlineStr">
        <is>
          <t>05142</t>
        </is>
      </c>
    </row>
    <row r="172">
      <c r="AH172" s="10" t="n"/>
      <c r="AK172" s="2" t="inlineStr">
        <is>
          <t>Caramanta</t>
        </is>
      </c>
      <c r="AL172" s="10" t="inlineStr">
        <is>
          <t>05</t>
        </is>
      </c>
      <c r="AM172" s="2">
        <f>AK172&amp;" / "&amp;VLOOKUP(AL172,$AH$4:$AI$36,2,FALSE)</f>
        <v/>
      </c>
      <c r="AN172" s="10" t="inlineStr">
        <is>
          <t>05145</t>
        </is>
      </c>
    </row>
    <row r="173">
      <c r="AH173" s="10" t="n"/>
      <c r="AK173" s="2" t="inlineStr">
        <is>
          <t>Carcasí</t>
        </is>
      </c>
      <c r="AL173" s="10" t="n">
        <v>68</v>
      </c>
      <c r="AM173" s="2">
        <f>AK173&amp;" / "&amp;VLOOKUP(AL173,$AH$4:$AI$36,2,FALSE)</f>
        <v/>
      </c>
      <c r="AN173" s="10" t="n">
        <v>68152</v>
      </c>
    </row>
    <row r="174">
      <c r="AH174" s="10" t="n"/>
      <c r="AK174" s="2" t="inlineStr">
        <is>
          <t>Carepa</t>
        </is>
      </c>
      <c r="AL174" s="10" t="inlineStr">
        <is>
          <t>05</t>
        </is>
      </c>
      <c r="AM174" s="2">
        <f>AK174&amp;" / "&amp;VLOOKUP(AL174,$AH$4:$AI$36,2,FALSE)</f>
        <v/>
      </c>
      <c r="AN174" s="10" t="inlineStr">
        <is>
          <t>05147</t>
        </is>
      </c>
    </row>
    <row r="175">
      <c r="AH175" s="10" t="n"/>
      <c r="AK175" s="2" t="inlineStr">
        <is>
          <t>Carmen De Apicalá</t>
        </is>
      </c>
      <c r="AL175" s="10" t="n">
        <v>73</v>
      </c>
      <c r="AM175" s="2">
        <f>AK175&amp;" / "&amp;VLOOKUP(AL175,$AH$4:$AI$36,2,FALSE)</f>
        <v/>
      </c>
      <c r="AN175" s="10" t="n">
        <v>73148</v>
      </c>
    </row>
    <row r="176">
      <c r="AH176" s="10" t="n"/>
      <c r="AK176" s="2" t="inlineStr">
        <is>
          <t>Carmen De Carupa</t>
        </is>
      </c>
      <c r="AL176" s="10" t="n">
        <v>25</v>
      </c>
      <c r="AM176" s="2">
        <f>AK176&amp;" / "&amp;VLOOKUP(AL176,$AH$4:$AI$36,2,FALSE)</f>
        <v/>
      </c>
      <c r="AN176" s="10" t="n">
        <v>25154</v>
      </c>
    </row>
    <row r="177">
      <c r="AH177" s="10" t="n"/>
      <c r="AK177" s="2" t="inlineStr">
        <is>
          <t>Carmen Del Darién</t>
        </is>
      </c>
      <c r="AL177" s="10" t="n">
        <v>27</v>
      </c>
      <c r="AM177" s="2">
        <f>AK177&amp;" / "&amp;VLOOKUP(AL177,$AH$4:$AI$36,2,FALSE)</f>
        <v/>
      </c>
      <c r="AN177" s="10" t="n">
        <v>27150</v>
      </c>
    </row>
    <row r="178">
      <c r="AH178" s="10" t="n"/>
      <c r="AK178" s="2" t="inlineStr">
        <is>
          <t>Carolina</t>
        </is>
      </c>
      <c r="AL178" s="10" t="inlineStr">
        <is>
          <t>05</t>
        </is>
      </c>
      <c r="AM178" s="2">
        <f>AK178&amp;" / "&amp;VLOOKUP(AL178,$AH$4:$AI$36,2,FALSE)</f>
        <v/>
      </c>
      <c r="AN178" s="10" t="inlineStr">
        <is>
          <t>05150</t>
        </is>
      </c>
    </row>
    <row r="179">
      <c r="AH179" s="10" t="n"/>
      <c r="AK179" s="2" t="inlineStr">
        <is>
          <t>Cartagena De Indias</t>
        </is>
      </c>
      <c r="AL179" s="10" t="n">
        <v>13</v>
      </c>
      <c r="AM179" s="2">
        <f>AK179&amp;" / "&amp;VLOOKUP(AL179,$AH$4:$AI$36,2,FALSE)</f>
        <v/>
      </c>
      <c r="AN179" s="10" t="n">
        <v>13001</v>
      </c>
    </row>
    <row r="180">
      <c r="AH180" s="10" t="n"/>
      <c r="AK180" s="2" t="inlineStr">
        <is>
          <t>Cartagena Del Chairá</t>
        </is>
      </c>
      <c r="AL180" s="10" t="n">
        <v>18</v>
      </c>
      <c r="AM180" s="2">
        <f>AK180&amp;" / "&amp;VLOOKUP(AL180,$AH$4:$AI$36,2,FALSE)</f>
        <v/>
      </c>
      <c r="AN180" s="10" t="n">
        <v>18150</v>
      </c>
    </row>
    <row r="181">
      <c r="AH181" s="10" t="n"/>
      <c r="AK181" s="2" t="inlineStr">
        <is>
          <t>Cartago</t>
        </is>
      </c>
      <c r="AL181" s="10" t="n">
        <v>76</v>
      </c>
      <c r="AM181" s="2">
        <f>AK181&amp;" / "&amp;VLOOKUP(AL181,$AH$4:$AI$36,2,FALSE)</f>
        <v/>
      </c>
      <c r="AN181" s="10" t="n">
        <v>76147</v>
      </c>
    </row>
    <row r="182">
      <c r="AH182" s="10" t="n"/>
      <c r="AK182" s="2" t="inlineStr">
        <is>
          <t>Carurú</t>
        </is>
      </c>
      <c r="AL182" s="10" t="n">
        <v>97</v>
      </c>
      <c r="AM182" s="2">
        <f>AK182&amp;" / "&amp;VLOOKUP(AL182,$AH$4:$AI$36,2,FALSE)</f>
        <v/>
      </c>
      <c r="AN182" s="10" t="n">
        <v>97161</v>
      </c>
    </row>
    <row r="183">
      <c r="AH183" s="10" t="n"/>
      <c r="AK183" s="2" t="inlineStr">
        <is>
          <t>Casabianca</t>
        </is>
      </c>
      <c r="AL183" s="10" t="n">
        <v>73</v>
      </c>
      <c r="AM183" s="2">
        <f>AK183&amp;" / "&amp;VLOOKUP(AL183,$AH$4:$AI$36,2,FALSE)</f>
        <v/>
      </c>
      <c r="AN183" s="10" t="n">
        <v>73152</v>
      </c>
    </row>
    <row r="184">
      <c r="AH184" s="10" t="n"/>
      <c r="AK184" s="2" t="inlineStr">
        <is>
          <t>Castilla La Nueva</t>
        </is>
      </c>
      <c r="AL184" s="10" t="n">
        <v>50</v>
      </c>
      <c r="AM184" s="2">
        <f>AK184&amp;" / "&amp;VLOOKUP(AL184,$AH$4:$AI$36,2,FALSE)</f>
        <v/>
      </c>
      <c r="AN184" s="10" t="n">
        <v>50150</v>
      </c>
    </row>
    <row r="185">
      <c r="AH185" s="10" t="n"/>
      <c r="AK185" s="2" t="inlineStr">
        <is>
          <t>Caucasia</t>
        </is>
      </c>
      <c r="AL185" s="10" t="inlineStr">
        <is>
          <t>05</t>
        </is>
      </c>
      <c r="AM185" s="2">
        <f>AK185&amp;" / "&amp;VLOOKUP(AL185,$AH$4:$AI$36,2,FALSE)</f>
        <v/>
      </c>
      <c r="AN185" s="10" t="inlineStr">
        <is>
          <t>05154</t>
        </is>
      </c>
    </row>
    <row r="186">
      <c r="AH186" s="10" t="n"/>
      <c r="AK186" s="2" t="inlineStr">
        <is>
          <t>Cepitá</t>
        </is>
      </c>
      <c r="AL186" s="10" t="n">
        <v>68</v>
      </c>
      <c r="AM186" s="2">
        <f>AK186&amp;" / "&amp;VLOOKUP(AL186,$AH$4:$AI$36,2,FALSE)</f>
        <v/>
      </c>
      <c r="AN186" s="10" t="n">
        <v>68160</v>
      </c>
    </row>
    <row r="187">
      <c r="AH187" s="10" t="n"/>
      <c r="AK187" s="2" t="inlineStr">
        <is>
          <t>Cereté</t>
        </is>
      </c>
      <c r="AL187" s="10" t="n">
        <v>23</v>
      </c>
      <c r="AM187" s="2">
        <f>AK187&amp;" / "&amp;VLOOKUP(AL187,$AH$4:$AI$36,2,FALSE)</f>
        <v/>
      </c>
      <c r="AN187" s="10" t="n">
        <v>23162</v>
      </c>
    </row>
    <row r="188">
      <c r="AH188" s="10" t="n"/>
      <c r="AK188" s="2" t="inlineStr">
        <is>
          <t>Cerinza</t>
        </is>
      </c>
      <c r="AL188" s="10" t="n">
        <v>15</v>
      </c>
      <c r="AM188" s="2">
        <f>AK188&amp;" / "&amp;VLOOKUP(AL188,$AH$4:$AI$36,2,FALSE)</f>
        <v/>
      </c>
      <c r="AN188" s="10" t="n">
        <v>15162</v>
      </c>
    </row>
    <row r="189">
      <c r="AH189" s="10" t="n"/>
      <c r="AK189" s="2" t="inlineStr">
        <is>
          <t>Cerrito</t>
        </is>
      </c>
      <c r="AL189" s="10" t="n">
        <v>68</v>
      </c>
      <c r="AM189" s="2">
        <f>AK189&amp;" / "&amp;VLOOKUP(AL189,$AH$4:$AI$36,2,FALSE)</f>
        <v/>
      </c>
      <c r="AN189" s="10" t="n">
        <v>68162</v>
      </c>
    </row>
    <row r="190">
      <c r="AH190" s="10" t="n"/>
      <c r="AK190" s="2" t="inlineStr">
        <is>
          <t>Cerro De San Antonio</t>
        </is>
      </c>
      <c r="AL190" s="10" t="n">
        <v>47</v>
      </c>
      <c r="AM190" s="2">
        <f>AK190&amp;" / "&amp;VLOOKUP(AL190,$AH$4:$AI$36,2,FALSE)</f>
        <v/>
      </c>
      <c r="AN190" s="10" t="n">
        <v>47161</v>
      </c>
    </row>
    <row r="191">
      <c r="AH191" s="10" t="n"/>
      <c r="AK191" s="2" t="inlineStr">
        <is>
          <t>Cértegui</t>
        </is>
      </c>
      <c r="AL191" s="10" t="n">
        <v>27</v>
      </c>
      <c r="AM191" s="2">
        <f>AK191&amp;" / "&amp;VLOOKUP(AL191,$AH$4:$AI$36,2,FALSE)</f>
        <v/>
      </c>
      <c r="AN191" s="10" t="n">
        <v>27160</v>
      </c>
    </row>
    <row r="192">
      <c r="AH192" s="10" t="n"/>
      <c r="AK192" s="2" t="inlineStr">
        <is>
          <t>Chachagüí</t>
        </is>
      </c>
      <c r="AL192" s="10" t="n">
        <v>52</v>
      </c>
      <c r="AM192" s="2">
        <f>AK192&amp;" / "&amp;VLOOKUP(AL192,$AH$4:$AI$36,2,FALSE)</f>
        <v/>
      </c>
      <c r="AN192" s="10" t="n">
        <v>52240</v>
      </c>
    </row>
    <row r="193">
      <c r="AH193" s="10" t="n"/>
      <c r="AK193" s="2" t="inlineStr">
        <is>
          <t>Chaguaní</t>
        </is>
      </c>
      <c r="AL193" s="10" t="n">
        <v>25</v>
      </c>
      <c r="AM193" s="2">
        <f>AK193&amp;" / "&amp;VLOOKUP(AL193,$AH$4:$AI$36,2,FALSE)</f>
        <v/>
      </c>
      <c r="AN193" s="10" t="n">
        <v>25168</v>
      </c>
    </row>
    <row r="194">
      <c r="AH194" s="10" t="n"/>
      <c r="AK194" s="2" t="inlineStr">
        <is>
          <t>Chalán</t>
        </is>
      </c>
      <c r="AL194" s="10" t="n">
        <v>70</v>
      </c>
      <c r="AM194" s="2">
        <f>AK194&amp;" / "&amp;VLOOKUP(AL194,$AH$4:$AI$36,2,FALSE)</f>
        <v/>
      </c>
      <c r="AN194" s="10" t="n">
        <v>70230</v>
      </c>
    </row>
    <row r="195">
      <c r="AH195" s="10" t="n"/>
      <c r="AK195" s="2" t="inlineStr">
        <is>
          <t>Chámeza</t>
        </is>
      </c>
      <c r="AL195" s="10" t="n">
        <v>85</v>
      </c>
      <c r="AM195" s="2">
        <f>AK195&amp;" / "&amp;VLOOKUP(AL195,$AH$4:$AI$36,2,FALSE)</f>
        <v/>
      </c>
      <c r="AN195" s="10" t="n">
        <v>85015</v>
      </c>
    </row>
    <row r="196">
      <c r="AH196" s="10" t="n"/>
      <c r="AK196" s="2" t="inlineStr">
        <is>
          <t>Chaparral</t>
        </is>
      </c>
      <c r="AL196" s="10" t="n">
        <v>73</v>
      </c>
      <c r="AM196" s="2">
        <f>AK196&amp;" / "&amp;VLOOKUP(AL196,$AH$4:$AI$36,2,FALSE)</f>
        <v/>
      </c>
      <c r="AN196" s="10" t="n">
        <v>73168</v>
      </c>
    </row>
    <row r="197">
      <c r="AH197" s="10" t="n"/>
      <c r="AK197" s="2" t="inlineStr">
        <is>
          <t>Charalá</t>
        </is>
      </c>
      <c r="AL197" s="10" t="n">
        <v>68</v>
      </c>
      <c r="AM197" s="2">
        <f>AK197&amp;" / "&amp;VLOOKUP(AL197,$AH$4:$AI$36,2,FALSE)</f>
        <v/>
      </c>
      <c r="AN197" s="10" t="n">
        <v>68167</v>
      </c>
    </row>
    <row r="198">
      <c r="AH198" s="10" t="n"/>
      <c r="AK198" s="2" t="inlineStr">
        <is>
          <t>Charta</t>
        </is>
      </c>
      <c r="AL198" s="10" t="n">
        <v>68</v>
      </c>
      <c r="AM198" s="2">
        <f>AK198&amp;" / "&amp;VLOOKUP(AL198,$AH$4:$AI$36,2,FALSE)</f>
        <v/>
      </c>
      <c r="AN198" s="10" t="n">
        <v>68169</v>
      </c>
    </row>
    <row r="199">
      <c r="AH199" s="10" t="n"/>
      <c r="AK199" s="2" t="inlineStr">
        <is>
          <t>Chía</t>
        </is>
      </c>
      <c r="AL199" s="10" t="n">
        <v>25</v>
      </c>
      <c r="AM199" s="2">
        <f>AK199&amp;" / "&amp;VLOOKUP(AL199,$AH$4:$AI$36,2,FALSE)</f>
        <v/>
      </c>
      <c r="AN199" s="10" t="n">
        <v>25175</v>
      </c>
    </row>
    <row r="200">
      <c r="AH200" s="10" t="n"/>
      <c r="AK200" s="2" t="inlineStr">
        <is>
          <t>Chibolo</t>
        </is>
      </c>
      <c r="AL200" s="10" t="n">
        <v>47</v>
      </c>
      <c r="AM200" s="2">
        <f>AK200&amp;" / "&amp;VLOOKUP(AL200,$AH$4:$AI$36,2,FALSE)</f>
        <v/>
      </c>
      <c r="AN200" s="10" t="n">
        <v>47170</v>
      </c>
    </row>
    <row r="201">
      <c r="AH201" s="10" t="n"/>
      <c r="AK201" s="2" t="inlineStr">
        <is>
          <t>Chigorodó</t>
        </is>
      </c>
      <c r="AL201" s="10" t="inlineStr">
        <is>
          <t>05</t>
        </is>
      </c>
      <c r="AM201" s="2">
        <f>AK201&amp;" / "&amp;VLOOKUP(AL201,$AH$4:$AI$36,2,FALSE)</f>
        <v/>
      </c>
      <c r="AN201" s="10" t="inlineStr">
        <is>
          <t>05172</t>
        </is>
      </c>
    </row>
    <row r="202">
      <c r="AH202" s="10" t="n"/>
      <c r="AK202" s="2" t="inlineStr">
        <is>
          <t>Chimá</t>
        </is>
      </c>
      <c r="AL202" s="10" t="n">
        <v>23</v>
      </c>
      <c r="AM202" s="2">
        <f>AK202&amp;" / "&amp;VLOOKUP(AL202,$AH$4:$AI$36,2,FALSE)</f>
        <v/>
      </c>
      <c r="AN202" s="10" t="n">
        <v>23168</v>
      </c>
    </row>
    <row r="203">
      <c r="AH203" s="10" t="n"/>
      <c r="AK203" s="2" t="inlineStr">
        <is>
          <t>Chima</t>
        </is>
      </c>
      <c r="AL203" s="10" t="n">
        <v>68</v>
      </c>
      <c r="AM203" s="2">
        <f>AK203&amp;" / "&amp;VLOOKUP(AL203,$AH$4:$AI$36,2,FALSE)</f>
        <v/>
      </c>
      <c r="AN203" s="10" t="n">
        <v>68176</v>
      </c>
    </row>
    <row r="204">
      <c r="AH204" s="10" t="n"/>
      <c r="AK204" s="2" t="inlineStr">
        <is>
          <t>Chimichagua</t>
        </is>
      </c>
      <c r="AL204" s="10" t="n">
        <v>20</v>
      </c>
      <c r="AM204" s="2">
        <f>AK204&amp;" / "&amp;VLOOKUP(AL204,$AH$4:$AI$36,2,FALSE)</f>
        <v/>
      </c>
      <c r="AN204" s="10" t="n">
        <v>20175</v>
      </c>
    </row>
    <row r="205">
      <c r="AH205" s="10" t="n"/>
      <c r="AK205" s="2" t="inlineStr">
        <is>
          <t>Chinácota</t>
        </is>
      </c>
      <c r="AL205" s="10" t="n">
        <v>54</v>
      </c>
      <c r="AM205" s="2">
        <f>AK205&amp;" / "&amp;VLOOKUP(AL205,$AH$4:$AI$36,2,FALSE)</f>
        <v/>
      </c>
      <c r="AN205" s="10" t="n">
        <v>54172</v>
      </c>
    </row>
    <row r="206">
      <c r="AH206" s="10" t="n"/>
      <c r="AK206" s="2" t="inlineStr">
        <is>
          <t>Chinavita</t>
        </is>
      </c>
      <c r="AL206" s="10" t="n">
        <v>15</v>
      </c>
      <c r="AM206" s="2">
        <f>AK206&amp;" / "&amp;VLOOKUP(AL206,$AH$4:$AI$36,2,FALSE)</f>
        <v/>
      </c>
      <c r="AN206" s="10" t="n">
        <v>15172</v>
      </c>
    </row>
    <row r="207">
      <c r="AH207" s="10" t="n"/>
      <c r="AK207" s="2" t="inlineStr">
        <is>
          <t>Chinchiná</t>
        </is>
      </c>
      <c r="AL207" s="10" t="n">
        <v>17</v>
      </c>
      <c r="AM207" s="2">
        <f>AK207&amp;" / "&amp;VLOOKUP(AL207,$AH$4:$AI$36,2,FALSE)</f>
        <v/>
      </c>
      <c r="AN207" s="10" t="n">
        <v>17174</v>
      </c>
    </row>
    <row r="208">
      <c r="AH208" s="10" t="n"/>
      <c r="AK208" s="2" t="inlineStr">
        <is>
          <t>Chinú</t>
        </is>
      </c>
      <c r="AL208" s="10" t="n">
        <v>23</v>
      </c>
      <c r="AM208" s="2">
        <f>AK208&amp;" / "&amp;VLOOKUP(AL208,$AH$4:$AI$36,2,FALSE)</f>
        <v/>
      </c>
      <c r="AN208" s="10" t="n">
        <v>23182</v>
      </c>
    </row>
    <row r="209">
      <c r="AH209" s="10" t="n"/>
      <c r="AK209" s="2" t="inlineStr">
        <is>
          <t>Chipaque</t>
        </is>
      </c>
      <c r="AL209" s="10" t="n">
        <v>25</v>
      </c>
      <c r="AM209" s="2">
        <f>AK209&amp;" / "&amp;VLOOKUP(AL209,$AH$4:$AI$36,2,FALSE)</f>
        <v/>
      </c>
      <c r="AN209" s="10" t="n">
        <v>25178</v>
      </c>
    </row>
    <row r="210">
      <c r="AH210" s="10" t="n"/>
      <c r="AK210" s="2" t="inlineStr">
        <is>
          <t>Chipatá</t>
        </is>
      </c>
      <c r="AL210" s="10" t="n">
        <v>68</v>
      </c>
      <c r="AM210" s="2">
        <f>AK210&amp;" / "&amp;VLOOKUP(AL210,$AH$4:$AI$36,2,FALSE)</f>
        <v/>
      </c>
      <c r="AN210" s="10" t="n">
        <v>68179</v>
      </c>
    </row>
    <row r="211">
      <c r="AH211" s="10" t="n"/>
      <c r="AK211" s="2" t="inlineStr">
        <is>
          <t>Chiquinquirá</t>
        </is>
      </c>
      <c r="AL211" s="10" t="n">
        <v>15</v>
      </c>
      <c r="AM211" s="2">
        <f>AK211&amp;" / "&amp;VLOOKUP(AL211,$AH$4:$AI$36,2,FALSE)</f>
        <v/>
      </c>
      <c r="AN211" s="10" t="n">
        <v>15176</v>
      </c>
    </row>
    <row r="212">
      <c r="AH212" s="10" t="n"/>
      <c r="AK212" s="2" t="inlineStr">
        <is>
          <t>Chíquiza</t>
        </is>
      </c>
      <c r="AL212" s="10" t="n">
        <v>15</v>
      </c>
      <c r="AM212" s="2">
        <f>AK212&amp;" / "&amp;VLOOKUP(AL212,$AH$4:$AI$36,2,FALSE)</f>
        <v/>
      </c>
      <c r="AN212" s="10" t="n">
        <v>15232</v>
      </c>
    </row>
    <row r="213">
      <c r="AH213" s="10" t="n"/>
      <c r="AK213" s="2" t="inlineStr">
        <is>
          <t>Chiriguaná</t>
        </is>
      </c>
      <c r="AL213" s="10" t="n">
        <v>20</v>
      </c>
      <c r="AM213" s="2">
        <f>AK213&amp;" / "&amp;VLOOKUP(AL213,$AH$4:$AI$36,2,FALSE)</f>
        <v/>
      </c>
      <c r="AN213" s="10" t="n">
        <v>20178</v>
      </c>
    </row>
    <row r="214">
      <c r="AH214" s="10" t="n"/>
      <c r="AK214" s="2" t="inlineStr">
        <is>
          <t>Chiscas</t>
        </is>
      </c>
      <c r="AL214" s="10" t="n">
        <v>15</v>
      </c>
      <c r="AM214" s="2">
        <f>AK214&amp;" / "&amp;VLOOKUP(AL214,$AH$4:$AI$36,2,FALSE)</f>
        <v/>
      </c>
      <c r="AN214" s="10" t="n">
        <v>15180</v>
      </c>
    </row>
    <row r="215">
      <c r="AH215" s="10" t="n"/>
      <c r="AK215" s="2" t="inlineStr">
        <is>
          <t>Chita</t>
        </is>
      </c>
      <c r="AL215" s="10" t="n">
        <v>15</v>
      </c>
      <c r="AM215" s="2">
        <f>AK215&amp;" / "&amp;VLOOKUP(AL215,$AH$4:$AI$36,2,FALSE)</f>
        <v/>
      </c>
      <c r="AN215" s="10" t="n">
        <v>15183</v>
      </c>
    </row>
    <row r="216">
      <c r="AH216" s="10" t="n"/>
      <c r="AK216" s="2" t="inlineStr">
        <is>
          <t>Chitagá</t>
        </is>
      </c>
      <c r="AL216" s="10" t="n">
        <v>54</v>
      </c>
      <c r="AM216" s="2">
        <f>AK216&amp;" / "&amp;VLOOKUP(AL216,$AH$4:$AI$36,2,FALSE)</f>
        <v/>
      </c>
      <c r="AN216" s="10" t="n">
        <v>54174</v>
      </c>
    </row>
    <row r="217">
      <c r="AH217" s="10" t="n"/>
      <c r="AK217" s="2" t="inlineStr">
        <is>
          <t>Chitaraque</t>
        </is>
      </c>
      <c r="AL217" s="10" t="n">
        <v>15</v>
      </c>
      <c r="AM217" s="2">
        <f>AK217&amp;" / "&amp;VLOOKUP(AL217,$AH$4:$AI$36,2,FALSE)</f>
        <v/>
      </c>
      <c r="AN217" s="10" t="n">
        <v>15185</v>
      </c>
    </row>
    <row r="218">
      <c r="AH218" s="10" t="n"/>
      <c r="AK218" s="2" t="inlineStr">
        <is>
          <t>Chivatá</t>
        </is>
      </c>
      <c r="AL218" s="10" t="n">
        <v>15</v>
      </c>
      <c r="AM218" s="2">
        <f>AK218&amp;" / "&amp;VLOOKUP(AL218,$AH$4:$AI$36,2,FALSE)</f>
        <v/>
      </c>
      <c r="AN218" s="10" t="n">
        <v>15187</v>
      </c>
    </row>
    <row r="219">
      <c r="AH219" s="10" t="n"/>
      <c r="AK219" s="2" t="inlineStr">
        <is>
          <t>Chivor</t>
        </is>
      </c>
      <c r="AL219" s="10" t="n">
        <v>15</v>
      </c>
      <c r="AM219" s="2">
        <f>AK219&amp;" / "&amp;VLOOKUP(AL219,$AH$4:$AI$36,2,FALSE)</f>
        <v/>
      </c>
      <c r="AN219" s="10" t="n">
        <v>15236</v>
      </c>
    </row>
    <row r="220">
      <c r="AH220" s="10" t="n"/>
      <c r="AK220" s="2" t="inlineStr">
        <is>
          <t>Choachí</t>
        </is>
      </c>
      <c r="AL220" s="10" t="n">
        <v>25</v>
      </c>
      <c r="AM220" s="2">
        <f>AK220&amp;" / "&amp;VLOOKUP(AL220,$AH$4:$AI$36,2,FALSE)</f>
        <v/>
      </c>
      <c r="AN220" s="10" t="n">
        <v>25181</v>
      </c>
    </row>
    <row r="221">
      <c r="AH221" s="10" t="n"/>
      <c r="AK221" s="2" t="inlineStr">
        <is>
          <t>Chocontá</t>
        </is>
      </c>
      <c r="AL221" s="10" t="n">
        <v>25</v>
      </c>
      <c r="AM221" s="2">
        <f>AK221&amp;" / "&amp;VLOOKUP(AL221,$AH$4:$AI$36,2,FALSE)</f>
        <v/>
      </c>
      <c r="AN221" s="10" t="n">
        <v>25183</v>
      </c>
    </row>
    <row r="222">
      <c r="AH222" s="10" t="n"/>
      <c r="AK222" s="2" t="inlineStr">
        <is>
          <t>Cicuco</t>
        </is>
      </c>
      <c r="AL222" s="10" t="n">
        <v>13</v>
      </c>
      <c r="AM222" s="2">
        <f>AK222&amp;" / "&amp;VLOOKUP(AL222,$AH$4:$AI$36,2,FALSE)</f>
        <v/>
      </c>
      <c r="AN222" s="10" t="n">
        <v>13188</v>
      </c>
    </row>
    <row r="223">
      <c r="AH223" s="10" t="n"/>
      <c r="AK223" s="2" t="inlineStr">
        <is>
          <t>Ciénaga</t>
        </is>
      </c>
      <c r="AL223" s="10" t="n">
        <v>47</v>
      </c>
      <c r="AM223" s="2">
        <f>AK223&amp;" / "&amp;VLOOKUP(AL223,$AH$4:$AI$36,2,FALSE)</f>
        <v/>
      </c>
      <c r="AN223" s="10" t="n">
        <v>47189</v>
      </c>
    </row>
    <row r="224">
      <c r="AH224" s="10" t="n"/>
      <c r="AK224" s="2" t="inlineStr">
        <is>
          <t>Ciénaga De Oro</t>
        </is>
      </c>
      <c r="AL224" s="10" t="n">
        <v>23</v>
      </c>
      <c r="AM224" s="2">
        <f>AK224&amp;" / "&amp;VLOOKUP(AL224,$AH$4:$AI$36,2,FALSE)</f>
        <v/>
      </c>
      <c r="AN224" s="10" t="n">
        <v>23189</v>
      </c>
    </row>
    <row r="225">
      <c r="AH225" s="10" t="n"/>
      <c r="AK225" s="2" t="inlineStr">
        <is>
          <t>Ciénega</t>
        </is>
      </c>
      <c r="AL225" s="10" t="n">
        <v>15</v>
      </c>
      <c r="AM225" s="2">
        <f>AK225&amp;" / "&amp;VLOOKUP(AL225,$AH$4:$AI$36,2,FALSE)</f>
        <v/>
      </c>
      <c r="AN225" s="10" t="n">
        <v>15189</v>
      </c>
    </row>
    <row r="226">
      <c r="AH226" s="10" t="n"/>
      <c r="AK226" s="2" t="inlineStr">
        <is>
          <t>Cimitarra</t>
        </is>
      </c>
      <c r="AL226" s="10" t="n">
        <v>68</v>
      </c>
      <c r="AM226" s="2">
        <f>AK226&amp;" / "&amp;VLOOKUP(AL226,$AH$4:$AI$36,2,FALSE)</f>
        <v/>
      </c>
      <c r="AN226" s="10" t="n">
        <v>68190</v>
      </c>
    </row>
    <row r="227">
      <c r="AH227" s="10" t="n"/>
      <c r="AK227" s="2" t="inlineStr">
        <is>
          <t>Circasia</t>
        </is>
      </c>
      <c r="AL227" s="10" t="n">
        <v>63</v>
      </c>
      <c r="AM227" s="2">
        <f>AK227&amp;" / "&amp;VLOOKUP(AL227,$AH$4:$AI$36,2,FALSE)</f>
        <v/>
      </c>
      <c r="AN227" s="10" t="n">
        <v>63190</v>
      </c>
    </row>
    <row r="228">
      <c r="AH228" s="10" t="n"/>
      <c r="AK228" s="2" t="inlineStr">
        <is>
          <t>Cisneros</t>
        </is>
      </c>
      <c r="AL228" s="10" t="inlineStr">
        <is>
          <t>05</t>
        </is>
      </c>
      <c r="AM228" s="2">
        <f>AK228&amp;" / "&amp;VLOOKUP(AL228,$AH$4:$AI$36,2,FALSE)</f>
        <v/>
      </c>
      <c r="AN228" s="10" t="inlineStr">
        <is>
          <t>05190</t>
        </is>
      </c>
    </row>
    <row r="229">
      <c r="AH229" s="10" t="n"/>
      <c r="AK229" s="2" t="inlineStr">
        <is>
          <t>Ciudad Bolívar</t>
        </is>
      </c>
      <c r="AL229" s="10" t="inlineStr">
        <is>
          <t>05</t>
        </is>
      </c>
      <c r="AM229" s="2">
        <f>AK229&amp;" / "&amp;VLOOKUP(AL229,$AH$4:$AI$36,2,FALSE)</f>
        <v/>
      </c>
      <c r="AN229" s="10" t="inlineStr">
        <is>
          <t>05101</t>
        </is>
      </c>
    </row>
    <row r="230">
      <c r="AH230" s="10" t="n"/>
      <c r="AK230" s="2" t="inlineStr">
        <is>
          <t>Clemencia</t>
        </is>
      </c>
      <c r="AL230" s="10" t="n">
        <v>13</v>
      </c>
      <c r="AM230" s="2">
        <f>AK230&amp;" / "&amp;VLOOKUP(AL230,$AH$4:$AI$36,2,FALSE)</f>
        <v/>
      </c>
      <c r="AN230" s="10" t="n">
        <v>13222</v>
      </c>
    </row>
    <row r="231">
      <c r="AH231" s="10" t="n"/>
      <c r="AK231" s="2" t="inlineStr">
        <is>
          <t>Cocorná</t>
        </is>
      </c>
      <c r="AL231" s="10" t="inlineStr">
        <is>
          <t>05</t>
        </is>
      </c>
      <c r="AM231" s="2">
        <f>AK231&amp;" / "&amp;VLOOKUP(AL231,$AH$4:$AI$36,2,FALSE)</f>
        <v/>
      </c>
      <c r="AN231" s="10" t="inlineStr">
        <is>
          <t>05197</t>
        </is>
      </c>
    </row>
    <row r="232">
      <c r="AH232" s="10" t="n"/>
      <c r="AK232" s="2" t="inlineStr">
        <is>
          <t>Coello</t>
        </is>
      </c>
      <c r="AL232" s="10" t="n">
        <v>73</v>
      </c>
      <c r="AM232" s="2">
        <f>AK232&amp;" / "&amp;VLOOKUP(AL232,$AH$4:$AI$36,2,FALSE)</f>
        <v/>
      </c>
      <c r="AN232" s="10" t="n">
        <v>73200</v>
      </c>
    </row>
    <row r="233">
      <c r="AH233" s="10" t="n"/>
      <c r="AK233" s="2" t="inlineStr">
        <is>
          <t>Cogua</t>
        </is>
      </c>
      <c r="AL233" s="10" t="n">
        <v>25</v>
      </c>
      <c r="AM233" s="2">
        <f>AK233&amp;" / "&amp;VLOOKUP(AL233,$AH$4:$AI$36,2,FALSE)</f>
        <v/>
      </c>
      <c r="AN233" s="10" t="n">
        <v>25200</v>
      </c>
    </row>
    <row r="234">
      <c r="AH234" s="10" t="n"/>
      <c r="AK234" s="2" t="inlineStr">
        <is>
          <t>Colombia</t>
        </is>
      </c>
      <c r="AL234" s="10" t="n">
        <v>41</v>
      </c>
      <c r="AM234" s="2">
        <f>AK234&amp;" / "&amp;VLOOKUP(AL234,$AH$4:$AI$36,2,FALSE)</f>
        <v/>
      </c>
      <c r="AN234" s="10" t="n">
        <v>41206</v>
      </c>
    </row>
    <row r="235">
      <c r="AH235" s="10" t="n"/>
      <c r="AK235" s="2" t="inlineStr">
        <is>
          <t>Colón (Génova)</t>
        </is>
      </c>
      <c r="AL235" s="10" t="n">
        <v>52</v>
      </c>
      <c r="AM235" s="2">
        <f>AK235&amp;" / "&amp;VLOOKUP(AL235,$AH$4:$AI$36,2,FALSE)</f>
        <v/>
      </c>
      <c r="AN235" s="10" t="n">
        <v>52203</v>
      </c>
    </row>
    <row r="236">
      <c r="AH236" s="10" t="n"/>
      <c r="AK236" s="2" t="inlineStr">
        <is>
          <t>Colón</t>
        </is>
      </c>
      <c r="AL236" s="10" t="n">
        <v>86</v>
      </c>
      <c r="AM236" s="2">
        <f>AK236&amp;" / "&amp;VLOOKUP(AL236,$AH$4:$AI$36,2,FALSE)</f>
        <v/>
      </c>
      <c r="AN236" s="10" t="n">
        <v>86219</v>
      </c>
    </row>
    <row r="237">
      <c r="AH237" s="10" t="n"/>
      <c r="AK237" s="2" t="inlineStr">
        <is>
          <t>Colosó</t>
        </is>
      </c>
      <c r="AL237" s="10" t="n">
        <v>70</v>
      </c>
      <c r="AM237" s="2">
        <f>AK237&amp;" / "&amp;VLOOKUP(AL237,$AH$4:$AI$36,2,FALSE)</f>
        <v/>
      </c>
      <c r="AN237" s="10" t="n">
        <v>70204</v>
      </c>
    </row>
    <row r="238">
      <c r="AH238" s="10" t="n"/>
      <c r="AK238" s="2" t="inlineStr">
        <is>
          <t>Cómbita</t>
        </is>
      </c>
      <c r="AL238" s="10" t="n">
        <v>15</v>
      </c>
      <c r="AM238" s="2">
        <f>AK238&amp;" / "&amp;VLOOKUP(AL238,$AH$4:$AI$36,2,FALSE)</f>
        <v/>
      </c>
      <c r="AN238" s="10" t="n">
        <v>15204</v>
      </c>
    </row>
    <row r="239">
      <c r="AH239" s="10" t="n"/>
      <c r="AK239" s="2" t="inlineStr">
        <is>
          <t>Concepción</t>
        </is>
      </c>
      <c r="AL239" s="10" t="inlineStr">
        <is>
          <t>05</t>
        </is>
      </c>
      <c r="AM239" s="2">
        <f>AK239&amp;" / "&amp;VLOOKUP(AL239,$AH$4:$AI$36,2,FALSE)</f>
        <v/>
      </c>
      <c r="AN239" s="10" t="inlineStr">
        <is>
          <t>05206</t>
        </is>
      </c>
    </row>
    <row r="240">
      <c r="AH240" s="10" t="n"/>
      <c r="AK240" s="2" t="inlineStr">
        <is>
          <t>Concepción</t>
        </is>
      </c>
      <c r="AL240" s="10" t="n">
        <v>68</v>
      </c>
      <c r="AM240" s="2">
        <f>AK240&amp;" / "&amp;VLOOKUP(AL240,$AH$4:$AI$36,2,FALSE)</f>
        <v/>
      </c>
      <c r="AN240" s="10" t="n">
        <v>68207</v>
      </c>
    </row>
    <row r="241">
      <c r="AH241" s="10" t="n"/>
      <c r="AK241" s="2" t="inlineStr">
        <is>
          <t>Concordia</t>
        </is>
      </c>
      <c r="AL241" s="10" t="inlineStr">
        <is>
          <t>05</t>
        </is>
      </c>
      <c r="AM241" s="2">
        <f>AK241&amp;" / "&amp;VLOOKUP(AL241,$AH$4:$AI$36,2,FALSE)</f>
        <v/>
      </c>
      <c r="AN241" s="10" t="inlineStr">
        <is>
          <t>05209</t>
        </is>
      </c>
    </row>
    <row r="242">
      <c r="AH242" s="10" t="n"/>
      <c r="AK242" s="2" t="inlineStr">
        <is>
          <t>Concordia</t>
        </is>
      </c>
      <c r="AL242" s="10" t="n">
        <v>47</v>
      </c>
      <c r="AM242" s="2">
        <f>AK242&amp;" / "&amp;VLOOKUP(AL242,$AH$4:$AI$36,2,FALSE)</f>
        <v/>
      </c>
      <c r="AN242" s="10" t="n">
        <v>47205</v>
      </c>
    </row>
    <row r="243">
      <c r="AH243" s="10" t="n"/>
      <c r="AK243" s="2" t="inlineStr">
        <is>
          <t>Condoto</t>
        </is>
      </c>
      <c r="AL243" s="10" t="n">
        <v>27</v>
      </c>
      <c r="AM243" s="2">
        <f>AK243&amp;" / "&amp;VLOOKUP(AL243,$AH$4:$AI$36,2,FALSE)</f>
        <v/>
      </c>
      <c r="AN243" s="10" t="n">
        <v>27205</v>
      </c>
    </row>
    <row r="244">
      <c r="AH244" s="10" t="n"/>
      <c r="AK244" s="2" t="inlineStr">
        <is>
          <t>Confines</t>
        </is>
      </c>
      <c r="AL244" s="10" t="n">
        <v>68</v>
      </c>
      <c r="AM244" s="2">
        <f>AK244&amp;" / "&amp;VLOOKUP(AL244,$AH$4:$AI$36,2,FALSE)</f>
        <v/>
      </c>
      <c r="AN244" s="10" t="n">
        <v>68209</v>
      </c>
    </row>
    <row r="245">
      <c r="AH245" s="10" t="n"/>
      <c r="AK245" s="2" t="inlineStr">
        <is>
          <t>Consacá</t>
        </is>
      </c>
      <c r="AL245" s="10" t="n">
        <v>52</v>
      </c>
      <c r="AM245" s="2">
        <f>AK245&amp;" / "&amp;VLOOKUP(AL245,$AH$4:$AI$36,2,FALSE)</f>
        <v/>
      </c>
      <c r="AN245" s="10" t="n">
        <v>52207</v>
      </c>
    </row>
    <row r="246">
      <c r="AH246" s="10" t="n"/>
      <c r="AK246" s="2" t="inlineStr">
        <is>
          <t>Contadero</t>
        </is>
      </c>
      <c r="AL246" s="10" t="n">
        <v>52</v>
      </c>
      <c r="AM246" s="2">
        <f>AK246&amp;" / "&amp;VLOOKUP(AL246,$AH$4:$AI$36,2,FALSE)</f>
        <v/>
      </c>
      <c r="AN246" s="10" t="n">
        <v>52210</v>
      </c>
    </row>
    <row r="247">
      <c r="AH247" s="10" t="n"/>
      <c r="AK247" s="2" t="inlineStr">
        <is>
          <t>Contratación</t>
        </is>
      </c>
      <c r="AL247" s="10" t="n">
        <v>68</v>
      </c>
      <c r="AM247" s="2">
        <f>AK247&amp;" / "&amp;VLOOKUP(AL247,$AH$4:$AI$36,2,FALSE)</f>
        <v/>
      </c>
      <c r="AN247" s="10" t="n">
        <v>68211</v>
      </c>
    </row>
    <row r="248">
      <c r="AH248" s="10" t="n"/>
      <c r="AK248" s="2" t="inlineStr">
        <is>
          <t>Convención</t>
        </is>
      </c>
      <c r="AL248" s="10" t="n">
        <v>54</v>
      </c>
      <c r="AM248" s="2">
        <f>AK248&amp;" / "&amp;VLOOKUP(AL248,$AH$4:$AI$36,2,FALSE)</f>
        <v/>
      </c>
      <c r="AN248" s="10" t="n">
        <v>54206</v>
      </c>
    </row>
    <row r="249">
      <c r="AH249" s="10" t="n"/>
      <c r="AK249" s="2" t="inlineStr">
        <is>
          <t>Copacabana</t>
        </is>
      </c>
      <c r="AL249" s="10" t="inlineStr">
        <is>
          <t>05</t>
        </is>
      </c>
      <c r="AM249" s="2">
        <f>AK249&amp;" / "&amp;VLOOKUP(AL249,$AH$4:$AI$36,2,FALSE)</f>
        <v/>
      </c>
      <c r="AN249" s="10" t="inlineStr">
        <is>
          <t>05212</t>
        </is>
      </c>
    </row>
    <row r="250">
      <c r="AH250" s="10" t="n"/>
      <c r="AK250" s="2" t="inlineStr">
        <is>
          <t>Coper</t>
        </is>
      </c>
      <c r="AL250" s="10" t="n">
        <v>15</v>
      </c>
      <c r="AM250" s="2">
        <f>AK250&amp;" / "&amp;VLOOKUP(AL250,$AH$4:$AI$36,2,FALSE)</f>
        <v/>
      </c>
      <c r="AN250" s="10" t="n">
        <v>15212</v>
      </c>
    </row>
    <row r="251">
      <c r="AH251" s="10" t="n"/>
      <c r="AK251" s="2" t="inlineStr">
        <is>
          <t>Córdoba</t>
        </is>
      </c>
      <c r="AL251" s="10" t="n">
        <v>13</v>
      </c>
      <c r="AM251" s="2">
        <f>AK251&amp;" / "&amp;VLOOKUP(AL251,$AH$4:$AI$36,2,FALSE)</f>
        <v/>
      </c>
      <c r="AN251" s="10" t="n">
        <v>13212</v>
      </c>
    </row>
    <row r="252">
      <c r="AH252" s="10" t="n"/>
      <c r="AK252" s="2" t="inlineStr">
        <is>
          <t>Córdoba</t>
        </is>
      </c>
      <c r="AL252" s="10" t="n">
        <v>52</v>
      </c>
      <c r="AM252" s="2">
        <f>AK252&amp;" / "&amp;VLOOKUP(AL252,$AH$4:$AI$36,2,FALSE)</f>
        <v/>
      </c>
      <c r="AN252" s="10" t="n">
        <v>52215</v>
      </c>
    </row>
    <row r="253">
      <c r="AH253" s="10" t="n"/>
      <c r="AK253" s="2" t="inlineStr">
        <is>
          <t>Córdoba</t>
        </is>
      </c>
      <c r="AL253" s="10" t="n">
        <v>63</v>
      </c>
      <c r="AM253" s="2">
        <f>AK253&amp;" / "&amp;VLOOKUP(AL253,$AH$4:$AI$36,2,FALSE)</f>
        <v/>
      </c>
      <c r="AN253" s="10" t="n">
        <v>63212</v>
      </c>
    </row>
    <row r="254">
      <c r="AH254" s="10" t="n"/>
      <c r="AK254" s="2" t="inlineStr">
        <is>
          <t>Corinto</t>
        </is>
      </c>
      <c r="AL254" s="10" t="n">
        <v>19</v>
      </c>
      <c r="AM254" s="2">
        <f>AK254&amp;" / "&amp;VLOOKUP(AL254,$AH$4:$AI$36,2,FALSE)</f>
        <v/>
      </c>
      <c r="AN254" s="10" t="n">
        <v>19212</v>
      </c>
    </row>
    <row r="255">
      <c r="AH255" s="10" t="n"/>
      <c r="AK255" s="2" t="inlineStr">
        <is>
          <t>Coromoro</t>
        </is>
      </c>
      <c r="AL255" s="10" t="n">
        <v>68</v>
      </c>
      <c r="AM255" s="2">
        <f>AK255&amp;" / "&amp;VLOOKUP(AL255,$AH$4:$AI$36,2,FALSE)</f>
        <v/>
      </c>
      <c r="AN255" s="10" t="n">
        <v>68217</v>
      </c>
    </row>
    <row r="256">
      <c r="AH256" s="10" t="n"/>
      <c r="AK256" s="2" t="inlineStr">
        <is>
          <t>Corozal</t>
        </is>
      </c>
      <c r="AL256" s="10" t="n">
        <v>70</v>
      </c>
      <c r="AM256" s="2">
        <f>AK256&amp;" / "&amp;VLOOKUP(AL256,$AH$4:$AI$36,2,FALSE)</f>
        <v/>
      </c>
      <c r="AN256" s="10" t="n">
        <v>70215</v>
      </c>
    </row>
    <row r="257">
      <c r="AH257" s="10" t="n"/>
      <c r="AK257" s="2" t="inlineStr">
        <is>
          <t>Corrales</t>
        </is>
      </c>
      <c r="AL257" s="10" t="n">
        <v>15</v>
      </c>
      <c r="AM257" s="2">
        <f>AK257&amp;" / "&amp;VLOOKUP(AL257,$AH$4:$AI$36,2,FALSE)</f>
        <v/>
      </c>
      <c r="AN257" s="10" t="n">
        <v>15215</v>
      </c>
    </row>
    <row r="258">
      <c r="AH258" s="10" t="n"/>
      <c r="AK258" s="2" t="inlineStr">
        <is>
          <t>Cota</t>
        </is>
      </c>
      <c r="AL258" s="10" t="n">
        <v>25</v>
      </c>
      <c r="AM258" s="2">
        <f>AK258&amp;" / "&amp;VLOOKUP(AL258,$AH$4:$AI$36,2,FALSE)</f>
        <v/>
      </c>
      <c r="AN258" s="10" t="n">
        <v>25214</v>
      </c>
    </row>
    <row r="259">
      <c r="AH259" s="10" t="n"/>
      <c r="AK259" s="2" t="inlineStr">
        <is>
          <t>Cotorra</t>
        </is>
      </c>
      <c r="AL259" s="10" t="n">
        <v>23</v>
      </c>
      <c r="AM259" s="2">
        <f>AK259&amp;" / "&amp;VLOOKUP(AL259,$AH$4:$AI$36,2,FALSE)</f>
        <v/>
      </c>
      <c r="AN259" s="10" t="n">
        <v>23300</v>
      </c>
    </row>
    <row r="260">
      <c r="AH260" s="10" t="n"/>
      <c r="AK260" s="2" t="inlineStr">
        <is>
          <t>Covarachía</t>
        </is>
      </c>
      <c r="AL260" s="10" t="n">
        <v>15</v>
      </c>
      <c r="AM260" s="2">
        <f>AK260&amp;" / "&amp;VLOOKUP(AL260,$AH$4:$AI$36,2,FALSE)</f>
        <v/>
      </c>
      <c r="AN260" s="10" t="n">
        <v>15218</v>
      </c>
    </row>
    <row r="261">
      <c r="AH261" s="10" t="n"/>
      <c r="AK261" s="2" t="inlineStr">
        <is>
          <t>Coveñas</t>
        </is>
      </c>
      <c r="AL261" s="10" t="n">
        <v>70</v>
      </c>
      <c r="AM261" s="2">
        <f>AK261&amp;" / "&amp;VLOOKUP(AL261,$AH$4:$AI$36,2,FALSE)</f>
        <v/>
      </c>
      <c r="AN261" s="10" t="n">
        <v>70221</v>
      </c>
    </row>
    <row r="262">
      <c r="AH262" s="10" t="n"/>
      <c r="AK262" s="2" t="inlineStr">
        <is>
          <t>Coyaima</t>
        </is>
      </c>
      <c r="AL262" s="10" t="n">
        <v>73</v>
      </c>
      <c r="AM262" s="2">
        <f>AK262&amp;" / "&amp;VLOOKUP(AL262,$AH$4:$AI$36,2,FALSE)</f>
        <v/>
      </c>
      <c r="AN262" s="10" t="n">
        <v>73217</v>
      </c>
    </row>
    <row r="263">
      <c r="AH263" s="10" t="n"/>
      <c r="AK263" s="2" t="inlineStr">
        <is>
          <t>Cravo Norte</t>
        </is>
      </c>
      <c r="AL263" s="10" t="n">
        <v>81</v>
      </c>
      <c r="AM263" s="2">
        <f>AK263&amp;" / "&amp;VLOOKUP(AL263,$AH$4:$AI$36,2,FALSE)</f>
        <v/>
      </c>
      <c r="AN263" s="10" t="n">
        <v>81220</v>
      </c>
    </row>
    <row r="264">
      <c r="AH264" s="10" t="n"/>
      <c r="AK264" s="2" t="inlineStr">
        <is>
          <t>Cuaspúd</t>
        </is>
      </c>
      <c r="AL264" s="10" t="n">
        <v>52</v>
      </c>
      <c r="AM264" s="2">
        <f>AK264&amp;" / "&amp;VLOOKUP(AL264,$AH$4:$AI$36,2,FALSE)</f>
        <v/>
      </c>
      <c r="AN264" s="10" t="n">
        <v>52224</v>
      </c>
    </row>
    <row r="265">
      <c r="AH265" s="10" t="n"/>
      <c r="AK265" s="2" t="inlineStr">
        <is>
          <t>Cubará</t>
        </is>
      </c>
      <c r="AL265" s="10" t="n">
        <v>15</v>
      </c>
      <c r="AM265" s="2">
        <f>AK265&amp;" / "&amp;VLOOKUP(AL265,$AH$4:$AI$36,2,FALSE)</f>
        <v/>
      </c>
      <c r="AN265" s="10" t="n">
        <v>15223</v>
      </c>
    </row>
    <row r="266">
      <c r="AH266" s="10" t="n"/>
      <c r="AK266" s="2" t="inlineStr">
        <is>
          <t>Cubarral</t>
        </is>
      </c>
      <c r="AL266" s="10" t="n">
        <v>50</v>
      </c>
      <c r="AM266" s="2">
        <f>AK266&amp;" / "&amp;VLOOKUP(AL266,$AH$4:$AI$36,2,FALSE)</f>
        <v/>
      </c>
      <c r="AN266" s="10" t="n">
        <v>50223</v>
      </c>
    </row>
    <row r="267">
      <c r="AH267" s="10" t="n"/>
      <c r="AK267" s="2" t="inlineStr">
        <is>
          <t>Cucaita</t>
        </is>
      </c>
      <c r="AL267" s="10" t="n">
        <v>15</v>
      </c>
      <c r="AM267" s="2">
        <f>AK267&amp;" / "&amp;VLOOKUP(AL267,$AH$4:$AI$36,2,FALSE)</f>
        <v/>
      </c>
      <c r="AN267" s="10" t="n">
        <v>15224</v>
      </c>
    </row>
    <row r="268">
      <c r="AH268" s="10" t="n"/>
      <c r="AK268" s="2" t="inlineStr">
        <is>
          <t>Cucunubá</t>
        </is>
      </c>
      <c r="AL268" s="10" t="n">
        <v>25</v>
      </c>
      <c r="AM268" s="2">
        <f>AK268&amp;" / "&amp;VLOOKUP(AL268,$AH$4:$AI$36,2,FALSE)</f>
        <v/>
      </c>
      <c r="AN268" s="10" t="n">
        <v>25224</v>
      </c>
    </row>
    <row r="269">
      <c r="AH269" s="10" t="n"/>
      <c r="AK269" s="2" t="inlineStr">
        <is>
          <t>Cúcuta</t>
        </is>
      </c>
      <c r="AL269" s="10" t="n">
        <v>54</v>
      </c>
      <c r="AM269" s="2">
        <f>AK269&amp;" / "&amp;VLOOKUP(AL269,$AH$4:$AI$36,2,FALSE)</f>
        <v/>
      </c>
      <c r="AN269" s="10" t="n">
        <v>54001</v>
      </c>
    </row>
    <row r="270">
      <c r="AH270" s="10" t="n"/>
      <c r="AK270" s="2" t="inlineStr">
        <is>
          <t>Cucutilla</t>
        </is>
      </c>
      <c r="AL270" s="10" t="n">
        <v>54</v>
      </c>
      <c r="AM270" s="2">
        <f>AK270&amp;" / "&amp;VLOOKUP(AL270,$AH$4:$AI$36,2,FALSE)</f>
        <v/>
      </c>
      <c r="AN270" s="10" t="n">
        <v>54223</v>
      </c>
    </row>
    <row r="271">
      <c r="AH271" s="10" t="n"/>
      <c r="AK271" s="2" t="inlineStr">
        <is>
          <t>Cuítiva</t>
        </is>
      </c>
      <c r="AL271" s="10" t="n">
        <v>15</v>
      </c>
      <c r="AM271" s="2">
        <f>AK271&amp;" / "&amp;VLOOKUP(AL271,$AH$4:$AI$36,2,FALSE)</f>
        <v/>
      </c>
      <c r="AN271" s="10" t="n">
        <v>15226</v>
      </c>
    </row>
    <row r="272">
      <c r="AH272" s="10" t="n"/>
      <c r="AK272" s="2" t="inlineStr">
        <is>
          <t>Cumaral</t>
        </is>
      </c>
      <c r="AL272" s="10" t="n">
        <v>50</v>
      </c>
      <c r="AM272" s="2">
        <f>AK272&amp;" / "&amp;VLOOKUP(AL272,$AH$4:$AI$36,2,FALSE)</f>
        <v/>
      </c>
      <c r="AN272" s="10" t="n">
        <v>50226</v>
      </c>
    </row>
    <row r="273">
      <c r="AH273" s="10" t="n"/>
      <c r="AK273" s="2" t="inlineStr">
        <is>
          <t>Cumaribo</t>
        </is>
      </c>
      <c r="AL273" s="10" t="n">
        <v>99</v>
      </c>
      <c r="AM273" s="2">
        <f>AK273&amp;" / "&amp;VLOOKUP(AL273,$AH$4:$AI$36,2,FALSE)</f>
        <v/>
      </c>
      <c r="AN273" s="10" t="n">
        <v>99773</v>
      </c>
    </row>
    <row r="274">
      <c r="AH274" s="10" t="n"/>
      <c r="AK274" s="2" t="inlineStr">
        <is>
          <t>Cumbal</t>
        </is>
      </c>
      <c r="AL274" s="10" t="n">
        <v>52</v>
      </c>
      <c r="AM274" s="2">
        <f>AK274&amp;" / "&amp;VLOOKUP(AL274,$AH$4:$AI$36,2,FALSE)</f>
        <v/>
      </c>
      <c r="AN274" s="10" t="n">
        <v>52227</v>
      </c>
    </row>
    <row r="275">
      <c r="AH275" s="10" t="n"/>
      <c r="AK275" s="2" t="inlineStr">
        <is>
          <t>Cumbitara</t>
        </is>
      </c>
      <c r="AL275" s="10" t="n">
        <v>52</v>
      </c>
      <c r="AM275" s="2">
        <f>AK275&amp;" / "&amp;VLOOKUP(AL275,$AH$4:$AI$36,2,FALSE)</f>
        <v/>
      </c>
      <c r="AN275" s="10" t="n">
        <v>52233</v>
      </c>
    </row>
    <row r="276">
      <c r="AH276" s="10" t="n"/>
      <c r="AK276" s="2" t="inlineStr">
        <is>
          <t>Cunday</t>
        </is>
      </c>
      <c r="AL276" s="10" t="n">
        <v>73</v>
      </c>
      <c r="AM276" s="2">
        <f>AK276&amp;" / "&amp;VLOOKUP(AL276,$AH$4:$AI$36,2,FALSE)</f>
        <v/>
      </c>
      <c r="AN276" s="10" t="n">
        <v>73226</v>
      </c>
    </row>
    <row r="277">
      <c r="AH277" s="10" t="n"/>
      <c r="AK277" s="2" t="inlineStr">
        <is>
          <t>Curillo</t>
        </is>
      </c>
      <c r="AL277" s="10" t="n">
        <v>18</v>
      </c>
      <c r="AM277" s="2">
        <f>AK277&amp;" / "&amp;VLOOKUP(AL277,$AH$4:$AI$36,2,FALSE)</f>
        <v/>
      </c>
      <c r="AN277" s="10" t="n">
        <v>18205</v>
      </c>
    </row>
    <row r="278">
      <c r="AH278" s="10" t="n"/>
      <c r="AK278" s="2" t="inlineStr">
        <is>
          <t>Curití</t>
        </is>
      </c>
      <c r="AL278" s="10" t="n">
        <v>68</v>
      </c>
      <c r="AM278" s="2">
        <f>AK278&amp;" / "&amp;VLOOKUP(AL278,$AH$4:$AI$36,2,FALSE)</f>
        <v/>
      </c>
      <c r="AN278" s="10" t="n">
        <v>68229</v>
      </c>
    </row>
    <row r="279">
      <c r="AH279" s="10" t="n"/>
      <c r="AK279" s="2" t="inlineStr">
        <is>
          <t>Curumaní</t>
        </is>
      </c>
      <c r="AL279" s="10" t="n">
        <v>20</v>
      </c>
      <c r="AM279" s="2">
        <f>AK279&amp;" / "&amp;VLOOKUP(AL279,$AH$4:$AI$36,2,FALSE)</f>
        <v/>
      </c>
      <c r="AN279" s="10" t="n">
        <v>20228</v>
      </c>
    </row>
    <row r="280">
      <c r="AH280" s="10" t="n"/>
      <c r="AK280" s="2" t="inlineStr">
        <is>
          <t>Dabeiba</t>
        </is>
      </c>
      <c r="AL280" s="10" t="inlineStr">
        <is>
          <t>05</t>
        </is>
      </c>
      <c r="AM280" s="2">
        <f>AK280&amp;" / "&amp;VLOOKUP(AL280,$AH$4:$AI$36,2,FALSE)</f>
        <v/>
      </c>
      <c r="AN280" s="10" t="inlineStr">
        <is>
          <t>05234</t>
        </is>
      </c>
    </row>
    <row r="281">
      <c r="AH281" s="10" t="n"/>
      <c r="AK281" s="2" t="inlineStr">
        <is>
          <t>Dagua</t>
        </is>
      </c>
      <c r="AL281" s="10" t="n">
        <v>76</v>
      </c>
      <c r="AM281" s="2">
        <f>AK281&amp;" / "&amp;VLOOKUP(AL281,$AH$4:$AI$36,2,FALSE)</f>
        <v/>
      </c>
      <c r="AN281" s="10" t="n">
        <v>76233</v>
      </c>
    </row>
    <row r="282">
      <c r="AH282" s="10" t="n"/>
      <c r="AK282" s="2" t="inlineStr">
        <is>
          <t>Dibulla</t>
        </is>
      </c>
      <c r="AL282" s="10" t="n">
        <v>44</v>
      </c>
      <c r="AM282" s="2">
        <f>AK282&amp;" / "&amp;VLOOKUP(AL282,$AH$4:$AI$36,2,FALSE)</f>
        <v/>
      </c>
      <c r="AN282" s="10" t="n">
        <v>44090</v>
      </c>
    </row>
    <row r="283">
      <c r="AH283" s="10" t="n"/>
      <c r="AK283" s="2" t="inlineStr">
        <is>
          <t>Distracción</t>
        </is>
      </c>
      <c r="AL283" s="10" t="n">
        <v>44</v>
      </c>
      <c r="AM283" s="2">
        <f>AK283&amp;" / "&amp;VLOOKUP(AL283,$AH$4:$AI$36,2,FALSE)</f>
        <v/>
      </c>
      <c r="AN283" s="10" t="n">
        <v>44098</v>
      </c>
    </row>
    <row r="284">
      <c r="AH284" s="10" t="n"/>
      <c r="AK284" s="2" t="inlineStr">
        <is>
          <t>Dolores</t>
        </is>
      </c>
      <c r="AL284" s="10" t="n">
        <v>73</v>
      </c>
      <c r="AM284" s="2">
        <f>AK284&amp;" / "&amp;VLOOKUP(AL284,$AH$4:$AI$36,2,FALSE)</f>
        <v/>
      </c>
      <c r="AN284" s="10" t="n">
        <v>73236</v>
      </c>
    </row>
    <row r="285">
      <c r="AH285" s="10" t="n"/>
      <c r="AK285" s="2" t="inlineStr">
        <is>
          <t>Donmatías</t>
        </is>
      </c>
      <c r="AL285" s="10" t="inlineStr">
        <is>
          <t>05</t>
        </is>
      </c>
      <c r="AM285" s="2">
        <f>AK285&amp;" / "&amp;VLOOKUP(AL285,$AH$4:$AI$36,2,FALSE)</f>
        <v/>
      </c>
      <c r="AN285" s="10" t="inlineStr">
        <is>
          <t>05237</t>
        </is>
      </c>
    </row>
    <row r="286">
      <c r="AH286" s="10" t="n"/>
      <c r="AK286" s="2" t="inlineStr">
        <is>
          <t>Dosquebradas</t>
        </is>
      </c>
      <c r="AL286" s="10" t="n">
        <v>66</v>
      </c>
      <c r="AM286" s="2">
        <f>AK286&amp;" / "&amp;VLOOKUP(AL286,$AH$4:$AI$36,2,FALSE)</f>
        <v/>
      </c>
      <c r="AN286" s="10" t="n">
        <v>66170</v>
      </c>
    </row>
    <row r="287">
      <c r="AH287" s="10" t="n"/>
      <c r="AK287" s="2" t="inlineStr">
        <is>
          <t>Duitama</t>
        </is>
      </c>
      <c r="AL287" s="10" t="n">
        <v>15</v>
      </c>
      <c r="AM287" s="2">
        <f>AK287&amp;" / "&amp;VLOOKUP(AL287,$AH$4:$AI$36,2,FALSE)</f>
        <v/>
      </c>
      <c r="AN287" s="10" t="n">
        <v>15238</v>
      </c>
    </row>
    <row r="288">
      <c r="AH288" s="10" t="n"/>
      <c r="AK288" s="2" t="inlineStr">
        <is>
          <t>Durania</t>
        </is>
      </c>
      <c r="AL288" s="10" t="n">
        <v>54</v>
      </c>
      <c r="AM288" s="2">
        <f>AK288&amp;" / "&amp;VLOOKUP(AL288,$AH$4:$AI$36,2,FALSE)</f>
        <v/>
      </c>
      <c r="AN288" s="10" t="n">
        <v>54239</v>
      </c>
    </row>
    <row r="289">
      <c r="AH289" s="10" t="n"/>
      <c r="AK289" s="2" t="inlineStr">
        <is>
          <t>Ebéjico</t>
        </is>
      </c>
      <c r="AL289" s="10" t="inlineStr">
        <is>
          <t>05</t>
        </is>
      </c>
      <c r="AM289" s="2">
        <f>AK289&amp;" / "&amp;VLOOKUP(AL289,$AH$4:$AI$36,2,FALSE)</f>
        <v/>
      </c>
      <c r="AN289" s="10" t="inlineStr">
        <is>
          <t>05240</t>
        </is>
      </c>
    </row>
    <row r="290">
      <c r="AH290" s="10" t="n"/>
      <c r="AK290" s="2" t="inlineStr">
        <is>
          <t>El Águila</t>
        </is>
      </c>
      <c r="AL290" s="10" t="n">
        <v>76</v>
      </c>
      <c r="AM290" s="2">
        <f>AK290&amp;" / "&amp;VLOOKUP(AL290,$AH$4:$AI$36,2,FALSE)</f>
        <v/>
      </c>
      <c r="AN290" s="10" t="n">
        <v>76243</v>
      </c>
    </row>
    <row r="291">
      <c r="AH291" s="10" t="n"/>
      <c r="AK291" s="2" t="inlineStr">
        <is>
          <t>El Bagre</t>
        </is>
      </c>
      <c r="AL291" s="10" t="inlineStr">
        <is>
          <t>05</t>
        </is>
      </c>
      <c r="AM291" s="2">
        <f>AK291&amp;" / "&amp;VLOOKUP(AL291,$AH$4:$AI$36,2,FALSE)</f>
        <v/>
      </c>
      <c r="AN291" s="10" t="inlineStr">
        <is>
          <t>05250</t>
        </is>
      </c>
    </row>
    <row r="292">
      <c r="AH292" s="10" t="n"/>
      <c r="AK292" s="2" t="inlineStr">
        <is>
          <t>El Banco</t>
        </is>
      </c>
      <c r="AL292" s="10" t="n">
        <v>47</v>
      </c>
      <c r="AM292" s="2">
        <f>AK292&amp;" / "&amp;VLOOKUP(AL292,$AH$4:$AI$36,2,FALSE)</f>
        <v/>
      </c>
      <c r="AN292" s="10" t="n">
        <v>47245</v>
      </c>
    </row>
    <row r="293">
      <c r="AH293" s="10" t="n"/>
      <c r="AK293" s="2" t="inlineStr">
        <is>
          <t>El Cairo</t>
        </is>
      </c>
      <c r="AL293" s="10" t="n">
        <v>76</v>
      </c>
      <c r="AM293" s="2">
        <f>AK293&amp;" / "&amp;VLOOKUP(AL293,$AH$4:$AI$36,2,FALSE)</f>
        <v/>
      </c>
      <c r="AN293" s="10" t="n">
        <v>76246</v>
      </c>
    </row>
    <row r="294">
      <c r="AH294" s="10" t="n"/>
      <c r="AK294" s="2" t="inlineStr">
        <is>
          <t>El Calvario</t>
        </is>
      </c>
      <c r="AL294" s="10" t="n">
        <v>50</v>
      </c>
      <c r="AM294" s="2">
        <f>AK294&amp;" / "&amp;VLOOKUP(AL294,$AH$4:$AI$36,2,FALSE)</f>
        <v/>
      </c>
      <c r="AN294" s="10" t="n">
        <v>50245</v>
      </c>
    </row>
    <row r="295">
      <c r="AH295" s="10" t="n"/>
      <c r="AK295" s="2" t="inlineStr">
        <is>
          <t>El Cantón Del San Pablo</t>
        </is>
      </c>
      <c r="AL295" s="10" t="n">
        <v>27</v>
      </c>
      <c r="AM295" s="2">
        <f>AK295&amp;" / "&amp;VLOOKUP(AL295,$AH$4:$AI$36,2,FALSE)</f>
        <v/>
      </c>
      <c r="AN295" s="10" t="n">
        <v>27135</v>
      </c>
    </row>
    <row r="296">
      <c r="AH296" s="10" t="n"/>
      <c r="AK296" s="2" t="inlineStr">
        <is>
          <t>El Carmen</t>
        </is>
      </c>
      <c r="AL296" s="10" t="n">
        <v>54</v>
      </c>
      <c r="AM296" s="2">
        <f>AK296&amp;" / "&amp;VLOOKUP(AL296,$AH$4:$AI$36,2,FALSE)</f>
        <v/>
      </c>
      <c r="AN296" s="10" t="n">
        <v>54245</v>
      </c>
    </row>
    <row r="297">
      <c r="AH297" s="10" t="n"/>
      <c r="AK297" s="2" t="inlineStr">
        <is>
          <t>El Carmen De Atrato</t>
        </is>
      </c>
      <c r="AL297" s="10" t="n">
        <v>27</v>
      </c>
      <c r="AM297" s="2">
        <f>AK297&amp;" / "&amp;VLOOKUP(AL297,$AH$4:$AI$36,2,FALSE)</f>
        <v/>
      </c>
      <c r="AN297" s="10" t="n">
        <v>27245</v>
      </c>
    </row>
    <row r="298">
      <c r="AH298" s="10" t="n"/>
      <c r="AK298" s="2" t="inlineStr">
        <is>
          <t>El Carmen De Bolívar</t>
        </is>
      </c>
      <c r="AL298" s="10" t="n">
        <v>13</v>
      </c>
      <c r="AM298" s="2">
        <f>AK298&amp;" / "&amp;VLOOKUP(AL298,$AH$4:$AI$36,2,FALSE)</f>
        <v/>
      </c>
      <c r="AN298" s="10" t="n">
        <v>13244</v>
      </c>
    </row>
    <row r="299">
      <c r="AH299" s="10" t="n"/>
      <c r="AK299" s="2" t="inlineStr">
        <is>
          <t>El Carmen De Chucurí</t>
        </is>
      </c>
      <c r="AL299" s="10" t="n">
        <v>68</v>
      </c>
      <c r="AM299" s="2">
        <f>AK299&amp;" / "&amp;VLOOKUP(AL299,$AH$4:$AI$36,2,FALSE)</f>
        <v/>
      </c>
      <c r="AN299" s="10" t="n">
        <v>68235</v>
      </c>
    </row>
    <row r="300">
      <c r="AH300" s="10" t="n"/>
      <c r="AK300" s="2" t="inlineStr">
        <is>
          <t>El Carmen De Viboral</t>
        </is>
      </c>
      <c r="AL300" s="10" t="inlineStr">
        <is>
          <t>05</t>
        </is>
      </c>
      <c r="AM300" s="2">
        <f>AK300&amp;" / "&amp;VLOOKUP(AL300,$AH$4:$AI$36,2,FALSE)</f>
        <v/>
      </c>
      <c r="AN300" s="10" t="inlineStr">
        <is>
          <t>05148</t>
        </is>
      </c>
    </row>
    <row r="301">
      <c r="AH301" s="10" t="n"/>
      <c r="AK301" s="2" t="inlineStr">
        <is>
          <t>El Castillo</t>
        </is>
      </c>
      <c r="AL301" s="10" t="n">
        <v>50</v>
      </c>
      <c r="AM301" s="2">
        <f>AK301&amp;" / "&amp;VLOOKUP(AL301,$AH$4:$AI$36,2,FALSE)</f>
        <v/>
      </c>
      <c r="AN301" s="10" t="n">
        <v>50251</v>
      </c>
    </row>
    <row r="302">
      <c r="AH302" s="10" t="n"/>
      <c r="AK302" s="2" t="inlineStr">
        <is>
          <t>El Cerrito</t>
        </is>
      </c>
      <c r="AL302" s="10" t="n">
        <v>76</v>
      </c>
      <c r="AM302" s="2">
        <f>AK302&amp;" / "&amp;VLOOKUP(AL302,$AH$4:$AI$36,2,FALSE)</f>
        <v/>
      </c>
      <c r="AN302" s="10" t="n">
        <v>76248</v>
      </c>
    </row>
    <row r="303">
      <c r="AH303" s="10" t="n"/>
      <c r="AK303" s="2" t="inlineStr">
        <is>
          <t>El Charco</t>
        </is>
      </c>
      <c r="AL303" s="10" t="n">
        <v>52</v>
      </c>
      <c r="AM303" s="2">
        <f>AK303&amp;" / "&amp;VLOOKUP(AL303,$AH$4:$AI$36,2,FALSE)</f>
        <v/>
      </c>
      <c r="AN303" s="10" t="n">
        <v>52250</v>
      </c>
    </row>
    <row r="304">
      <c r="AH304" s="10" t="n"/>
      <c r="AK304" s="2" t="inlineStr">
        <is>
          <t>El Cocuy</t>
        </is>
      </c>
      <c r="AL304" s="10" t="n">
        <v>15</v>
      </c>
      <c r="AM304" s="2">
        <f>AK304&amp;" / "&amp;VLOOKUP(AL304,$AH$4:$AI$36,2,FALSE)</f>
        <v/>
      </c>
      <c r="AN304" s="10" t="n">
        <v>15244</v>
      </c>
    </row>
    <row r="305">
      <c r="AH305" s="10" t="n"/>
      <c r="AK305" s="2" t="inlineStr">
        <is>
          <t>El Colegio</t>
        </is>
      </c>
      <c r="AL305" s="10" t="n">
        <v>25</v>
      </c>
      <c r="AM305" s="2">
        <f>AK305&amp;" / "&amp;VLOOKUP(AL305,$AH$4:$AI$36,2,FALSE)</f>
        <v/>
      </c>
      <c r="AN305" s="10" t="n">
        <v>25245</v>
      </c>
    </row>
    <row r="306">
      <c r="AH306" s="10" t="n"/>
      <c r="AK306" s="2" t="inlineStr">
        <is>
          <t>El Copey</t>
        </is>
      </c>
      <c r="AL306" s="10" t="n">
        <v>20</v>
      </c>
      <c r="AM306" s="2">
        <f>AK306&amp;" / "&amp;VLOOKUP(AL306,$AH$4:$AI$36,2,FALSE)</f>
        <v/>
      </c>
      <c r="AN306" s="10" t="n">
        <v>20238</v>
      </c>
    </row>
    <row r="307">
      <c r="AH307" s="10" t="n"/>
      <c r="AK307" s="2" t="inlineStr">
        <is>
          <t>El Doncello</t>
        </is>
      </c>
      <c r="AL307" s="10" t="n">
        <v>18</v>
      </c>
      <c r="AM307" s="2">
        <f>AK307&amp;" / "&amp;VLOOKUP(AL307,$AH$4:$AI$36,2,FALSE)</f>
        <v/>
      </c>
      <c r="AN307" s="10" t="n">
        <v>18247</v>
      </c>
    </row>
    <row r="308">
      <c r="AH308" s="10" t="n"/>
      <c r="AK308" s="2" t="inlineStr">
        <is>
          <t>El Dorado</t>
        </is>
      </c>
      <c r="AL308" s="10" t="n">
        <v>50</v>
      </c>
      <c r="AM308" s="2">
        <f>AK308&amp;" / "&amp;VLOOKUP(AL308,$AH$4:$AI$36,2,FALSE)</f>
        <v/>
      </c>
      <c r="AN308" s="10" t="n">
        <v>50270</v>
      </c>
    </row>
    <row r="309">
      <c r="AH309" s="10" t="n"/>
      <c r="AK309" s="2" t="inlineStr">
        <is>
          <t>El Dovio</t>
        </is>
      </c>
      <c r="AL309" s="10" t="n">
        <v>76</v>
      </c>
      <c r="AM309" s="2">
        <f>AK309&amp;" / "&amp;VLOOKUP(AL309,$AH$4:$AI$36,2,FALSE)</f>
        <v/>
      </c>
      <c r="AN309" s="10" t="n">
        <v>76250</v>
      </c>
    </row>
    <row r="310">
      <c r="AH310" s="10" t="n"/>
      <c r="AK310" s="2" t="inlineStr">
        <is>
          <t>El Encanto</t>
        </is>
      </c>
      <c r="AL310" s="10" t="n">
        <v>91</v>
      </c>
      <c r="AM310" s="2">
        <f>AK310&amp;" / "&amp;VLOOKUP(AL310,$AH$4:$AI$36,2,FALSE)</f>
        <v/>
      </c>
      <c r="AN310" s="10" t="n">
        <v>91263</v>
      </c>
    </row>
    <row r="311">
      <c r="AH311" s="10" t="n"/>
      <c r="AK311" s="2" t="inlineStr">
        <is>
          <t>El Espino</t>
        </is>
      </c>
      <c r="AL311" s="10" t="n">
        <v>15</v>
      </c>
      <c r="AM311" s="2">
        <f>AK311&amp;" / "&amp;VLOOKUP(AL311,$AH$4:$AI$36,2,FALSE)</f>
        <v/>
      </c>
      <c r="AN311" s="10" t="n">
        <v>15248</v>
      </c>
    </row>
    <row r="312">
      <c r="AH312" s="10" t="n"/>
      <c r="AK312" s="2" t="inlineStr">
        <is>
          <t>El Guacamayo</t>
        </is>
      </c>
      <c r="AL312" s="10" t="n">
        <v>68</v>
      </c>
      <c r="AM312" s="2">
        <f>AK312&amp;" / "&amp;VLOOKUP(AL312,$AH$4:$AI$36,2,FALSE)</f>
        <v/>
      </c>
      <c r="AN312" s="10" t="n">
        <v>68245</v>
      </c>
    </row>
    <row r="313">
      <c r="AH313" s="10" t="n"/>
      <c r="AK313" s="2" t="inlineStr">
        <is>
          <t>El Guamo</t>
        </is>
      </c>
      <c r="AL313" s="10" t="n">
        <v>13</v>
      </c>
      <c r="AM313" s="2">
        <f>AK313&amp;" / "&amp;VLOOKUP(AL313,$AH$4:$AI$36,2,FALSE)</f>
        <v/>
      </c>
      <c r="AN313" s="10" t="n">
        <v>13248</v>
      </c>
    </row>
    <row r="314">
      <c r="AH314" s="10" t="n"/>
      <c r="AK314" s="2" t="inlineStr">
        <is>
          <t>El Litoral Del San Juan</t>
        </is>
      </c>
      <c r="AL314" s="10" t="n">
        <v>27</v>
      </c>
      <c r="AM314" s="2">
        <f>AK314&amp;" / "&amp;VLOOKUP(AL314,$AH$4:$AI$36,2,FALSE)</f>
        <v/>
      </c>
      <c r="AN314" s="10" t="n">
        <v>27250</v>
      </c>
    </row>
    <row r="315">
      <c r="AH315" s="10" t="n"/>
      <c r="AK315" s="2" t="inlineStr">
        <is>
          <t>El Molino</t>
        </is>
      </c>
      <c r="AL315" s="10" t="n">
        <v>44</v>
      </c>
      <c r="AM315" s="2">
        <f>AK315&amp;" / "&amp;VLOOKUP(AL315,$AH$4:$AI$36,2,FALSE)</f>
        <v/>
      </c>
      <c r="AN315" s="10" t="n">
        <v>44110</v>
      </c>
    </row>
    <row r="316">
      <c r="AH316" s="10" t="n"/>
      <c r="AK316" s="2" t="inlineStr">
        <is>
          <t>El Paso</t>
        </is>
      </c>
      <c r="AL316" s="10" t="n">
        <v>20</v>
      </c>
      <c r="AM316" s="2">
        <f>AK316&amp;" / "&amp;VLOOKUP(AL316,$AH$4:$AI$36,2,FALSE)</f>
        <v/>
      </c>
      <c r="AN316" s="10" t="n">
        <v>20250</v>
      </c>
    </row>
    <row r="317">
      <c r="AH317" s="10" t="n"/>
      <c r="AK317" s="2" t="inlineStr">
        <is>
          <t>El Paujíl</t>
        </is>
      </c>
      <c r="AL317" s="10" t="n">
        <v>18</v>
      </c>
      <c r="AM317" s="2">
        <f>AK317&amp;" / "&amp;VLOOKUP(AL317,$AH$4:$AI$36,2,FALSE)</f>
        <v/>
      </c>
      <c r="AN317" s="10" t="n">
        <v>18256</v>
      </c>
    </row>
    <row r="318">
      <c r="AH318" s="10" t="n"/>
      <c r="AK318" s="2" t="inlineStr">
        <is>
          <t>El Peñol</t>
        </is>
      </c>
      <c r="AL318" s="10" t="n">
        <v>52</v>
      </c>
      <c r="AM318" s="2">
        <f>AK318&amp;" / "&amp;VLOOKUP(AL318,$AH$4:$AI$36,2,FALSE)</f>
        <v/>
      </c>
      <c r="AN318" s="10" t="n">
        <v>52254</v>
      </c>
    </row>
    <row r="319">
      <c r="AH319" s="10" t="n"/>
      <c r="AK319" s="2" t="inlineStr">
        <is>
          <t>El Peñón</t>
        </is>
      </c>
      <c r="AL319" s="10" t="n">
        <v>13</v>
      </c>
      <c r="AM319" s="2">
        <f>AK319&amp;" / "&amp;VLOOKUP(AL319,$AH$4:$AI$36,2,FALSE)</f>
        <v/>
      </c>
      <c r="AN319" s="10" t="n">
        <v>13268</v>
      </c>
    </row>
    <row r="320">
      <c r="AH320" s="10" t="n"/>
      <c r="AK320" s="2" t="inlineStr">
        <is>
          <t>El Peñón</t>
        </is>
      </c>
      <c r="AL320" s="10" t="n">
        <v>25</v>
      </c>
      <c r="AM320" s="2">
        <f>AK320&amp;" / "&amp;VLOOKUP(AL320,$AH$4:$AI$36,2,FALSE)</f>
        <v/>
      </c>
      <c r="AN320" s="10" t="n">
        <v>25258</v>
      </c>
    </row>
    <row r="321">
      <c r="AH321" s="10" t="n"/>
      <c r="AK321" s="2" t="inlineStr">
        <is>
          <t>El Peñón</t>
        </is>
      </c>
      <c r="AL321" s="10" t="n">
        <v>68</v>
      </c>
      <c r="AM321" s="2">
        <f>AK321&amp;" / "&amp;VLOOKUP(AL321,$AH$4:$AI$36,2,FALSE)</f>
        <v/>
      </c>
      <c r="AN321" s="10" t="n">
        <v>68250</v>
      </c>
    </row>
    <row r="322">
      <c r="AH322" s="10" t="n"/>
      <c r="AK322" s="2" t="inlineStr">
        <is>
          <t>El Piñón</t>
        </is>
      </c>
      <c r="AL322" s="10" t="n">
        <v>47</v>
      </c>
      <c r="AM322" s="2">
        <f>AK322&amp;" / "&amp;VLOOKUP(AL322,$AH$4:$AI$36,2,FALSE)</f>
        <v/>
      </c>
      <c r="AN322" s="10" t="n">
        <v>47258</v>
      </c>
    </row>
    <row r="323">
      <c r="AH323" s="10" t="n"/>
      <c r="AK323" s="2" t="inlineStr">
        <is>
          <t>El Playón</t>
        </is>
      </c>
      <c r="AL323" s="10" t="n">
        <v>68</v>
      </c>
      <c r="AM323" s="2">
        <f>AK323&amp;" / "&amp;VLOOKUP(AL323,$AH$4:$AI$36,2,FALSE)</f>
        <v/>
      </c>
      <c r="AN323" s="10" t="n">
        <v>68255</v>
      </c>
    </row>
    <row r="324">
      <c r="AH324" s="10" t="n"/>
      <c r="AK324" s="2" t="inlineStr">
        <is>
          <t>El Retén</t>
        </is>
      </c>
      <c r="AL324" s="10" t="n">
        <v>47</v>
      </c>
      <c r="AM324" s="2">
        <f>AK324&amp;" / "&amp;VLOOKUP(AL324,$AH$4:$AI$36,2,FALSE)</f>
        <v/>
      </c>
      <c r="AN324" s="10" t="n">
        <v>47268</v>
      </c>
    </row>
    <row r="325">
      <c r="AH325" s="10" t="n"/>
      <c r="AK325" s="2" t="inlineStr">
        <is>
          <t>El Retorno</t>
        </is>
      </c>
      <c r="AL325" s="10" t="n">
        <v>95</v>
      </c>
      <c r="AM325" s="2">
        <f>AK325&amp;" / "&amp;VLOOKUP(AL325,$AH$4:$AI$36,2,FALSE)</f>
        <v/>
      </c>
      <c r="AN325" s="10" t="n">
        <v>95025</v>
      </c>
    </row>
    <row r="326">
      <c r="AH326" s="10" t="n"/>
      <c r="AK326" s="2" t="inlineStr">
        <is>
          <t>El Roble</t>
        </is>
      </c>
      <c r="AL326" s="10" t="n">
        <v>70</v>
      </c>
      <c r="AM326" s="2">
        <f>AK326&amp;" / "&amp;VLOOKUP(AL326,$AH$4:$AI$36,2,FALSE)</f>
        <v/>
      </c>
      <c r="AN326" s="10" t="n">
        <v>70233</v>
      </c>
    </row>
    <row r="327">
      <c r="AH327" s="10" t="n"/>
      <c r="AK327" s="2" t="inlineStr">
        <is>
          <t>El Rosal</t>
        </is>
      </c>
      <c r="AL327" s="10" t="n">
        <v>25</v>
      </c>
      <c r="AM327" s="2">
        <f>AK327&amp;" / "&amp;VLOOKUP(AL327,$AH$4:$AI$36,2,FALSE)</f>
        <v/>
      </c>
      <c r="AN327" s="10" t="n">
        <v>25260</v>
      </c>
    </row>
    <row r="328">
      <c r="AH328" s="10" t="n"/>
      <c r="AK328" s="2" t="inlineStr">
        <is>
          <t>El Rosario</t>
        </is>
      </c>
      <c r="AL328" s="10" t="n">
        <v>52</v>
      </c>
      <c r="AM328" s="2">
        <f>AK328&amp;" / "&amp;VLOOKUP(AL328,$AH$4:$AI$36,2,FALSE)</f>
        <v/>
      </c>
      <c r="AN328" s="10" t="n">
        <v>52256</v>
      </c>
    </row>
    <row r="329">
      <c r="AH329" s="10" t="n"/>
      <c r="AK329" s="2" t="inlineStr">
        <is>
          <t>El Santuario</t>
        </is>
      </c>
      <c r="AL329" s="10" t="inlineStr">
        <is>
          <t>05</t>
        </is>
      </c>
      <c r="AM329" s="2">
        <f>AK329&amp;" / "&amp;VLOOKUP(AL329,$AH$4:$AI$36,2,FALSE)</f>
        <v/>
      </c>
      <c r="AN329" s="10" t="inlineStr">
        <is>
          <t>05697</t>
        </is>
      </c>
    </row>
    <row r="330">
      <c r="AH330" s="10" t="n"/>
      <c r="AK330" s="2" t="inlineStr">
        <is>
          <t>El Tablón De Gómez</t>
        </is>
      </c>
      <c r="AL330" s="10" t="n">
        <v>52</v>
      </c>
      <c r="AM330" s="2">
        <f>AK330&amp;" / "&amp;VLOOKUP(AL330,$AH$4:$AI$36,2,FALSE)</f>
        <v/>
      </c>
      <c r="AN330" s="10" t="n">
        <v>52258</v>
      </c>
    </row>
    <row r="331">
      <c r="AH331" s="10" t="n"/>
      <c r="AK331" s="2" t="inlineStr">
        <is>
          <t>El Tambo</t>
        </is>
      </c>
      <c r="AL331" s="10" t="n">
        <v>19</v>
      </c>
      <c r="AM331" s="2">
        <f>AK331&amp;" / "&amp;VLOOKUP(AL331,$AH$4:$AI$36,2,FALSE)</f>
        <v/>
      </c>
      <c r="AN331" s="10" t="n">
        <v>19256</v>
      </c>
    </row>
    <row r="332">
      <c r="AH332" s="10" t="n"/>
      <c r="AK332" s="2" t="inlineStr">
        <is>
          <t>El Tambo</t>
        </is>
      </c>
      <c r="AL332" s="10" t="n">
        <v>52</v>
      </c>
      <c r="AM332" s="2">
        <f>AK332&amp;" / "&amp;VLOOKUP(AL332,$AH$4:$AI$36,2,FALSE)</f>
        <v/>
      </c>
      <c r="AN332" s="10" t="n">
        <v>52260</v>
      </c>
    </row>
    <row r="333">
      <c r="AH333" s="10" t="n"/>
      <c r="AK333" s="2" t="inlineStr">
        <is>
          <t>El Tarra</t>
        </is>
      </c>
      <c r="AL333" s="10" t="n">
        <v>54</v>
      </c>
      <c r="AM333" s="2">
        <f>AK333&amp;" / "&amp;VLOOKUP(AL333,$AH$4:$AI$36,2,FALSE)</f>
        <v/>
      </c>
      <c r="AN333" s="10" t="n">
        <v>54250</v>
      </c>
    </row>
    <row r="334">
      <c r="AH334" s="10" t="n"/>
      <c r="AK334" s="2" t="inlineStr">
        <is>
          <t>El Zulia</t>
        </is>
      </c>
      <c r="AL334" s="10" t="n">
        <v>54</v>
      </c>
      <c r="AM334" s="2">
        <f>AK334&amp;" / "&amp;VLOOKUP(AL334,$AH$4:$AI$36,2,FALSE)</f>
        <v/>
      </c>
      <c r="AN334" s="10" t="n">
        <v>54261</v>
      </c>
    </row>
    <row r="335">
      <c r="AH335" s="10" t="n"/>
      <c r="AK335" s="2" t="inlineStr">
        <is>
          <t>Elías</t>
        </is>
      </c>
      <c r="AL335" s="10" t="n">
        <v>41</v>
      </c>
      <c r="AM335" s="2">
        <f>AK335&amp;" / "&amp;VLOOKUP(AL335,$AH$4:$AI$36,2,FALSE)</f>
        <v/>
      </c>
      <c r="AN335" s="10" t="n">
        <v>41244</v>
      </c>
    </row>
    <row r="336">
      <c r="AH336" s="10" t="n"/>
      <c r="AK336" s="2" t="inlineStr">
        <is>
          <t>Encino</t>
        </is>
      </c>
      <c r="AL336" s="10" t="n">
        <v>68</v>
      </c>
      <c r="AM336" s="2">
        <f>AK336&amp;" / "&amp;VLOOKUP(AL336,$AH$4:$AI$36,2,FALSE)</f>
        <v/>
      </c>
      <c r="AN336" s="10" t="n">
        <v>68264</v>
      </c>
    </row>
    <row r="337">
      <c r="AH337" s="10" t="n"/>
      <c r="AK337" s="2" t="inlineStr">
        <is>
          <t>Enciso</t>
        </is>
      </c>
      <c r="AL337" s="10" t="n">
        <v>68</v>
      </c>
      <c r="AM337" s="2">
        <f>AK337&amp;" / "&amp;VLOOKUP(AL337,$AH$4:$AI$36,2,FALSE)</f>
        <v/>
      </c>
      <c r="AN337" s="10" t="n">
        <v>68266</v>
      </c>
    </row>
    <row r="338">
      <c r="AH338" s="10" t="n"/>
      <c r="AK338" s="2" t="inlineStr">
        <is>
          <t>Entrerríos</t>
        </is>
      </c>
      <c r="AL338" s="10" t="inlineStr">
        <is>
          <t>05</t>
        </is>
      </c>
      <c r="AM338" s="2">
        <f>AK338&amp;" / "&amp;VLOOKUP(AL338,$AH$4:$AI$36,2,FALSE)</f>
        <v/>
      </c>
      <c r="AN338" s="10" t="inlineStr">
        <is>
          <t>05264</t>
        </is>
      </c>
    </row>
    <row r="339">
      <c r="AH339" s="10" t="n"/>
      <c r="AK339" s="2" t="inlineStr">
        <is>
          <t>Envigado</t>
        </is>
      </c>
      <c r="AL339" s="10" t="inlineStr">
        <is>
          <t>05</t>
        </is>
      </c>
      <c r="AM339" s="2">
        <f>AK339&amp;" / "&amp;VLOOKUP(AL339,$AH$4:$AI$36,2,FALSE)</f>
        <v/>
      </c>
      <c r="AN339" s="10" t="inlineStr">
        <is>
          <t>05266</t>
        </is>
      </c>
    </row>
    <row r="340">
      <c r="AH340" s="10" t="n"/>
      <c r="AK340" s="2" t="inlineStr">
        <is>
          <t>Espinal</t>
        </is>
      </c>
      <c r="AL340" s="10" t="n">
        <v>73</v>
      </c>
      <c r="AM340" s="2">
        <f>AK340&amp;" / "&amp;VLOOKUP(AL340,$AH$4:$AI$36,2,FALSE)</f>
        <v/>
      </c>
      <c r="AN340" s="10" t="n">
        <v>73268</v>
      </c>
    </row>
    <row r="341">
      <c r="AH341" s="10" t="n"/>
      <c r="AK341" s="2" t="inlineStr">
        <is>
          <t>Facatativá</t>
        </is>
      </c>
      <c r="AL341" s="10" t="n">
        <v>25</v>
      </c>
      <c r="AM341" s="2">
        <f>AK341&amp;" / "&amp;VLOOKUP(AL341,$AH$4:$AI$36,2,FALSE)</f>
        <v/>
      </c>
      <c r="AN341" s="10" t="n">
        <v>25269</v>
      </c>
    </row>
    <row r="342">
      <c r="AH342" s="10" t="n"/>
      <c r="AK342" s="2" t="inlineStr">
        <is>
          <t>Falan</t>
        </is>
      </c>
      <c r="AL342" s="10" t="n">
        <v>73</v>
      </c>
      <c r="AM342" s="2">
        <f>AK342&amp;" / "&amp;VLOOKUP(AL342,$AH$4:$AI$36,2,FALSE)</f>
        <v/>
      </c>
      <c r="AN342" s="10" t="n">
        <v>73270</v>
      </c>
    </row>
    <row r="343">
      <c r="AH343" s="10" t="n"/>
      <c r="AK343" s="2" t="inlineStr">
        <is>
          <t>Filadelfia</t>
        </is>
      </c>
      <c r="AL343" s="10" t="n">
        <v>17</v>
      </c>
      <c r="AM343" s="2">
        <f>AK343&amp;" / "&amp;VLOOKUP(AL343,$AH$4:$AI$36,2,FALSE)</f>
        <v/>
      </c>
      <c r="AN343" s="10" t="n">
        <v>17272</v>
      </c>
    </row>
    <row r="344">
      <c r="AH344" s="10" t="n"/>
      <c r="AK344" s="2" t="inlineStr">
        <is>
          <t>Filandia</t>
        </is>
      </c>
      <c r="AL344" s="10" t="n">
        <v>63</v>
      </c>
      <c r="AM344" s="2">
        <f>AK344&amp;" / "&amp;VLOOKUP(AL344,$AH$4:$AI$36,2,FALSE)</f>
        <v/>
      </c>
      <c r="AN344" s="10" t="n">
        <v>63272</v>
      </c>
    </row>
    <row r="345">
      <c r="AH345" s="10" t="n"/>
      <c r="AK345" s="2" t="inlineStr">
        <is>
          <t>Firavitoba</t>
        </is>
      </c>
      <c r="AL345" s="10" t="n">
        <v>15</v>
      </c>
      <c r="AM345" s="2">
        <f>AK345&amp;" / "&amp;VLOOKUP(AL345,$AH$4:$AI$36,2,FALSE)</f>
        <v/>
      </c>
      <c r="AN345" s="10" t="n">
        <v>15272</v>
      </c>
    </row>
    <row r="346">
      <c r="AH346" s="10" t="n"/>
      <c r="AK346" s="2" t="inlineStr">
        <is>
          <t>Flandes</t>
        </is>
      </c>
      <c r="AL346" s="10" t="n">
        <v>73</v>
      </c>
      <c r="AM346" s="2">
        <f>AK346&amp;" / "&amp;VLOOKUP(AL346,$AH$4:$AI$36,2,FALSE)</f>
        <v/>
      </c>
      <c r="AN346" s="10" t="n">
        <v>73275</v>
      </c>
    </row>
    <row r="347">
      <c r="AH347" s="10" t="n"/>
      <c r="AK347" s="2" t="inlineStr">
        <is>
          <t>Florencia</t>
        </is>
      </c>
      <c r="AL347" s="10" t="n">
        <v>18</v>
      </c>
      <c r="AM347" s="2">
        <f>AK347&amp;" / "&amp;VLOOKUP(AL347,$AH$4:$AI$36,2,FALSE)</f>
        <v/>
      </c>
      <c r="AN347" s="10" t="n">
        <v>18001</v>
      </c>
    </row>
    <row r="348">
      <c r="AH348" s="10" t="n"/>
      <c r="AK348" s="2" t="inlineStr">
        <is>
          <t>Florencia</t>
        </is>
      </c>
      <c r="AL348" s="10" t="n">
        <v>19</v>
      </c>
      <c r="AM348" s="2">
        <f>AK348&amp;" / "&amp;VLOOKUP(AL348,$AH$4:$AI$36,2,FALSE)</f>
        <v/>
      </c>
      <c r="AN348" s="10" t="n">
        <v>19290</v>
      </c>
    </row>
    <row r="349">
      <c r="AH349" s="10" t="n"/>
      <c r="AK349" s="2" t="inlineStr">
        <is>
          <t>Floresta</t>
        </is>
      </c>
      <c r="AL349" s="10" t="n">
        <v>15</v>
      </c>
      <c r="AM349" s="2">
        <f>AK349&amp;" / "&amp;VLOOKUP(AL349,$AH$4:$AI$36,2,FALSE)</f>
        <v/>
      </c>
      <c r="AN349" s="10" t="n">
        <v>15276</v>
      </c>
    </row>
    <row r="350">
      <c r="AH350" s="10" t="n"/>
      <c r="AK350" s="2" t="inlineStr">
        <is>
          <t>Florián</t>
        </is>
      </c>
      <c r="AL350" s="10" t="n">
        <v>68</v>
      </c>
      <c r="AM350" s="2">
        <f>AK350&amp;" / "&amp;VLOOKUP(AL350,$AH$4:$AI$36,2,FALSE)</f>
        <v/>
      </c>
      <c r="AN350" s="10" t="n">
        <v>68271</v>
      </c>
    </row>
    <row r="351">
      <c r="AH351" s="10" t="n"/>
      <c r="AK351" s="2" t="inlineStr">
        <is>
          <t>Florida</t>
        </is>
      </c>
      <c r="AL351" s="10" t="n">
        <v>76</v>
      </c>
      <c r="AM351" s="2">
        <f>AK351&amp;" / "&amp;VLOOKUP(AL351,$AH$4:$AI$36,2,FALSE)</f>
        <v/>
      </c>
      <c r="AN351" s="10" t="n">
        <v>76275</v>
      </c>
    </row>
    <row r="352">
      <c r="AH352" s="10" t="n"/>
      <c r="AK352" s="2" t="inlineStr">
        <is>
          <t>Floridablanca</t>
        </is>
      </c>
      <c r="AL352" s="10" t="n">
        <v>68</v>
      </c>
      <c r="AM352" s="2">
        <f>AK352&amp;" / "&amp;VLOOKUP(AL352,$AH$4:$AI$36,2,FALSE)</f>
        <v/>
      </c>
      <c r="AN352" s="10" t="n">
        <v>68276</v>
      </c>
    </row>
    <row r="353">
      <c r="AH353" s="10" t="n"/>
      <c r="AK353" s="2" t="inlineStr">
        <is>
          <t>Fómeque</t>
        </is>
      </c>
      <c r="AL353" s="10" t="n">
        <v>25</v>
      </c>
      <c r="AM353" s="2">
        <f>AK353&amp;" / "&amp;VLOOKUP(AL353,$AH$4:$AI$36,2,FALSE)</f>
        <v/>
      </c>
      <c r="AN353" s="10" t="n">
        <v>25279</v>
      </c>
    </row>
    <row r="354">
      <c r="AH354" s="10" t="n"/>
      <c r="AK354" s="2" t="inlineStr">
        <is>
          <t>Fonseca</t>
        </is>
      </c>
      <c r="AL354" s="10" t="n">
        <v>44</v>
      </c>
      <c r="AM354" s="2">
        <f>AK354&amp;" / "&amp;VLOOKUP(AL354,$AH$4:$AI$36,2,FALSE)</f>
        <v/>
      </c>
      <c r="AN354" s="10" t="n">
        <v>44279</v>
      </c>
    </row>
    <row r="355">
      <c r="AH355" s="10" t="n"/>
      <c r="AK355" s="2" t="inlineStr">
        <is>
          <t>Fortul</t>
        </is>
      </c>
      <c r="AL355" s="10" t="n">
        <v>81</v>
      </c>
      <c r="AM355" s="2">
        <f>AK355&amp;" / "&amp;VLOOKUP(AL355,$AH$4:$AI$36,2,FALSE)</f>
        <v/>
      </c>
      <c r="AN355" s="10" t="n">
        <v>81300</v>
      </c>
    </row>
    <row r="356">
      <c r="AH356" s="10" t="n"/>
      <c r="AK356" s="2" t="inlineStr">
        <is>
          <t>Fosca</t>
        </is>
      </c>
      <c r="AL356" s="10" t="n">
        <v>25</v>
      </c>
      <c r="AM356" s="2">
        <f>AK356&amp;" / "&amp;VLOOKUP(AL356,$AH$4:$AI$36,2,FALSE)</f>
        <v/>
      </c>
      <c r="AN356" s="10" t="n">
        <v>25281</v>
      </c>
    </row>
    <row r="357">
      <c r="AH357" s="10" t="n"/>
      <c r="AK357" s="2" t="inlineStr">
        <is>
          <t>Francisco Pizarro</t>
        </is>
      </c>
      <c r="AL357" s="10" t="n">
        <v>52</v>
      </c>
      <c r="AM357" s="2">
        <f>AK357&amp;" / "&amp;VLOOKUP(AL357,$AH$4:$AI$36,2,FALSE)</f>
        <v/>
      </c>
      <c r="AN357" s="10" t="n">
        <v>52520</v>
      </c>
    </row>
    <row r="358">
      <c r="AH358" s="10" t="n"/>
      <c r="AK358" s="2" t="inlineStr">
        <is>
          <t>Fredonia</t>
        </is>
      </c>
      <c r="AL358" s="10" t="inlineStr">
        <is>
          <t>05</t>
        </is>
      </c>
      <c r="AM358" s="2">
        <f>AK358&amp;" / "&amp;VLOOKUP(AL358,$AH$4:$AI$36,2,FALSE)</f>
        <v/>
      </c>
      <c r="AN358" s="10" t="inlineStr">
        <is>
          <t>05282</t>
        </is>
      </c>
    </row>
    <row r="359">
      <c r="AH359" s="10" t="n"/>
      <c r="AK359" s="2" t="inlineStr">
        <is>
          <t>Fresno</t>
        </is>
      </c>
      <c r="AL359" s="10" t="n">
        <v>73</v>
      </c>
      <c r="AM359" s="2">
        <f>AK359&amp;" / "&amp;VLOOKUP(AL359,$AH$4:$AI$36,2,FALSE)</f>
        <v/>
      </c>
      <c r="AN359" s="10" t="n">
        <v>73283</v>
      </c>
    </row>
    <row r="360">
      <c r="AH360" s="10" t="n"/>
      <c r="AK360" s="2" t="inlineStr">
        <is>
          <t>Frontino</t>
        </is>
      </c>
      <c r="AL360" s="10" t="inlineStr">
        <is>
          <t>05</t>
        </is>
      </c>
      <c r="AM360" s="2">
        <f>AK360&amp;" / "&amp;VLOOKUP(AL360,$AH$4:$AI$36,2,FALSE)</f>
        <v/>
      </c>
      <c r="AN360" s="10" t="inlineStr">
        <is>
          <t>05284</t>
        </is>
      </c>
    </row>
    <row r="361">
      <c r="AH361" s="10" t="n"/>
      <c r="AK361" s="2" t="inlineStr">
        <is>
          <t>Fuentedeoro</t>
        </is>
      </c>
      <c r="AL361" s="10" t="n">
        <v>50</v>
      </c>
      <c r="AM361" s="2">
        <f>AK361&amp;" / "&amp;VLOOKUP(AL361,$AH$4:$AI$36,2,FALSE)</f>
        <v/>
      </c>
      <c r="AN361" s="10" t="n">
        <v>50287</v>
      </c>
    </row>
    <row r="362">
      <c r="AH362" s="10" t="n"/>
      <c r="AK362" s="2" t="inlineStr">
        <is>
          <t>Fundación</t>
        </is>
      </c>
      <c r="AL362" s="10" t="n">
        <v>47</v>
      </c>
      <c r="AM362" s="2">
        <f>AK362&amp;" / "&amp;VLOOKUP(AL362,$AH$4:$AI$36,2,FALSE)</f>
        <v/>
      </c>
      <c r="AN362" s="10" t="n">
        <v>47288</v>
      </c>
    </row>
    <row r="363">
      <c r="AH363" s="10" t="n"/>
      <c r="AK363" s="2" t="inlineStr">
        <is>
          <t>Funes</t>
        </is>
      </c>
      <c r="AL363" s="10" t="n">
        <v>52</v>
      </c>
      <c r="AM363" s="2">
        <f>AK363&amp;" / "&amp;VLOOKUP(AL363,$AH$4:$AI$36,2,FALSE)</f>
        <v/>
      </c>
      <c r="AN363" s="10" t="n">
        <v>52287</v>
      </c>
    </row>
    <row r="364">
      <c r="AH364" s="10" t="n"/>
      <c r="AK364" s="2" t="inlineStr">
        <is>
          <t>Funza</t>
        </is>
      </c>
      <c r="AL364" s="10" t="n">
        <v>25</v>
      </c>
      <c r="AM364" s="2">
        <f>AK364&amp;" / "&amp;VLOOKUP(AL364,$AH$4:$AI$36,2,FALSE)</f>
        <v/>
      </c>
      <c r="AN364" s="10" t="n">
        <v>25286</v>
      </c>
    </row>
    <row r="365">
      <c r="AH365" s="10" t="n"/>
      <c r="AK365" s="2" t="inlineStr">
        <is>
          <t>Fúquene</t>
        </is>
      </c>
      <c r="AL365" s="10" t="n">
        <v>25</v>
      </c>
      <c r="AM365" s="2">
        <f>AK365&amp;" / "&amp;VLOOKUP(AL365,$AH$4:$AI$36,2,FALSE)</f>
        <v/>
      </c>
      <c r="AN365" s="10" t="n">
        <v>25288</v>
      </c>
    </row>
    <row r="366">
      <c r="AH366" s="10" t="n"/>
      <c r="AK366" s="2" t="inlineStr">
        <is>
          <t>Fusagasugá</t>
        </is>
      </c>
      <c r="AL366" s="10" t="n">
        <v>25</v>
      </c>
      <c r="AM366" s="2">
        <f>AK366&amp;" / "&amp;VLOOKUP(AL366,$AH$4:$AI$36,2,FALSE)</f>
        <v/>
      </c>
      <c r="AN366" s="10" t="n">
        <v>25290</v>
      </c>
    </row>
    <row r="367">
      <c r="AH367" s="10" t="n"/>
      <c r="AK367" s="2" t="inlineStr">
        <is>
          <t>Gachalá</t>
        </is>
      </c>
      <c r="AL367" s="10" t="n">
        <v>25</v>
      </c>
      <c r="AM367" s="2">
        <f>AK367&amp;" / "&amp;VLOOKUP(AL367,$AH$4:$AI$36,2,FALSE)</f>
        <v/>
      </c>
      <c r="AN367" s="10" t="n">
        <v>25293</v>
      </c>
    </row>
    <row r="368">
      <c r="AH368" s="10" t="n"/>
      <c r="AK368" s="2" t="inlineStr">
        <is>
          <t>Gachancipá</t>
        </is>
      </c>
      <c r="AL368" s="10" t="n">
        <v>25</v>
      </c>
      <c r="AM368" s="2">
        <f>AK368&amp;" / "&amp;VLOOKUP(AL368,$AH$4:$AI$36,2,FALSE)</f>
        <v/>
      </c>
      <c r="AN368" s="10" t="n">
        <v>25295</v>
      </c>
    </row>
    <row r="369">
      <c r="AH369" s="10" t="n"/>
      <c r="AK369" s="2" t="inlineStr">
        <is>
          <t>Gachantivá</t>
        </is>
      </c>
      <c r="AL369" s="10" t="n">
        <v>15</v>
      </c>
      <c r="AM369" s="2">
        <f>AK369&amp;" / "&amp;VLOOKUP(AL369,$AH$4:$AI$36,2,FALSE)</f>
        <v/>
      </c>
      <c r="AN369" s="10" t="n">
        <v>15293</v>
      </c>
    </row>
    <row r="370">
      <c r="AH370" s="10" t="n"/>
      <c r="AK370" s="2" t="inlineStr">
        <is>
          <t>Gachetá</t>
        </is>
      </c>
      <c r="AL370" s="10" t="n">
        <v>25</v>
      </c>
      <c r="AM370" s="2">
        <f>AK370&amp;" / "&amp;VLOOKUP(AL370,$AH$4:$AI$36,2,FALSE)</f>
        <v/>
      </c>
      <c r="AN370" s="10" t="n">
        <v>25297</v>
      </c>
    </row>
    <row r="371">
      <c r="AH371" s="10" t="n"/>
      <c r="AK371" s="2" t="inlineStr">
        <is>
          <t>Galán</t>
        </is>
      </c>
      <c r="AL371" s="10" t="n">
        <v>68</v>
      </c>
      <c r="AM371" s="2">
        <f>AK371&amp;" / "&amp;VLOOKUP(AL371,$AH$4:$AI$36,2,FALSE)</f>
        <v/>
      </c>
      <c r="AN371" s="10" t="n">
        <v>68296</v>
      </c>
    </row>
    <row r="372">
      <c r="AH372" s="10" t="n"/>
      <c r="AK372" s="2" t="inlineStr">
        <is>
          <t>Galapa</t>
        </is>
      </c>
      <c r="AL372" s="10" t="inlineStr">
        <is>
          <t>08</t>
        </is>
      </c>
      <c r="AM372" s="2">
        <f>AK372&amp;" / "&amp;VLOOKUP(AL372,$AH$4:$AI$36,2,FALSE)</f>
        <v/>
      </c>
      <c r="AN372" s="10" t="inlineStr">
        <is>
          <t>08296</t>
        </is>
      </c>
    </row>
    <row r="373">
      <c r="AH373" s="10" t="n"/>
      <c r="AK373" s="2" t="inlineStr">
        <is>
          <t>Galeras</t>
        </is>
      </c>
      <c r="AL373" s="10" t="n">
        <v>70</v>
      </c>
      <c r="AM373" s="2">
        <f>AK373&amp;" / "&amp;VLOOKUP(AL373,$AH$4:$AI$36,2,FALSE)</f>
        <v/>
      </c>
      <c r="AN373" s="10" t="n">
        <v>70235</v>
      </c>
    </row>
    <row r="374">
      <c r="AH374" s="10" t="n"/>
      <c r="AK374" s="2" t="inlineStr">
        <is>
          <t>Gama</t>
        </is>
      </c>
      <c r="AL374" s="10" t="n">
        <v>25</v>
      </c>
      <c r="AM374" s="2">
        <f>AK374&amp;" / "&amp;VLOOKUP(AL374,$AH$4:$AI$36,2,FALSE)</f>
        <v/>
      </c>
      <c r="AN374" s="10" t="n">
        <v>25299</v>
      </c>
    </row>
    <row r="375">
      <c r="AH375" s="10" t="n"/>
      <c r="AK375" s="2" t="inlineStr">
        <is>
          <t>Gamarra</t>
        </is>
      </c>
      <c r="AL375" s="10" t="n">
        <v>20</v>
      </c>
      <c r="AM375" s="2">
        <f>AK375&amp;" / "&amp;VLOOKUP(AL375,$AH$4:$AI$36,2,FALSE)</f>
        <v/>
      </c>
      <c r="AN375" s="10" t="n">
        <v>20295</v>
      </c>
    </row>
    <row r="376">
      <c r="AH376" s="10" t="n"/>
      <c r="AK376" s="2" t="inlineStr">
        <is>
          <t>Gámbita</t>
        </is>
      </c>
      <c r="AL376" s="10" t="n">
        <v>68</v>
      </c>
      <c r="AM376" s="2">
        <f>AK376&amp;" / "&amp;VLOOKUP(AL376,$AH$4:$AI$36,2,FALSE)</f>
        <v/>
      </c>
      <c r="AN376" s="10" t="n">
        <v>68298</v>
      </c>
    </row>
    <row r="377">
      <c r="AH377" s="10" t="n"/>
      <c r="AK377" s="2" t="inlineStr">
        <is>
          <t>Gámeza</t>
        </is>
      </c>
      <c r="AL377" s="10" t="n">
        <v>15</v>
      </c>
      <c r="AM377" s="2">
        <f>AK377&amp;" / "&amp;VLOOKUP(AL377,$AH$4:$AI$36,2,FALSE)</f>
        <v/>
      </c>
      <c r="AN377" s="10" t="n">
        <v>15296</v>
      </c>
    </row>
    <row r="378">
      <c r="AH378" s="10" t="n"/>
      <c r="AK378" s="2" t="inlineStr">
        <is>
          <t>Garagoa</t>
        </is>
      </c>
      <c r="AL378" s="10" t="n">
        <v>15</v>
      </c>
      <c r="AM378" s="2">
        <f>AK378&amp;" / "&amp;VLOOKUP(AL378,$AH$4:$AI$36,2,FALSE)</f>
        <v/>
      </c>
      <c r="AN378" s="10" t="n">
        <v>15299</v>
      </c>
    </row>
    <row r="379">
      <c r="AH379" s="10" t="n"/>
      <c r="AK379" s="2" t="inlineStr">
        <is>
          <t>Garzón</t>
        </is>
      </c>
      <c r="AL379" s="10" t="n">
        <v>41</v>
      </c>
      <c r="AM379" s="2">
        <f>AK379&amp;" / "&amp;VLOOKUP(AL379,$AH$4:$AI$36,2,FALSE)</f>
        <v/>
      </c>
      <c r="AN379" s="10" t="n">
        <v>41298</v>
      </c>
    </row>
    <row r="380">
      <c r="AH380" s="10" t="n"/>
      <c r="AK380" s="2" t="inlineStr">
        <is>
          <t>Génova</t>
        </is>
      </c>
      <c r="AL380" s="10" t="n">
        <v>63</v>
      </c>
      <c r="AM380" s="2">
        <f>AK380&amp;" / "&amp;VLOOKUP(AL380,$AH$4:$AI$36,2,FALSE)</f>
        <v/>
      </c>
      <c r="AN380" s="10" t="n">
        <v>63302</v>
      </c>
    </row>
    <row r="381">
      <c r="AH381" s="10" t="n"/>
      <c r="AK381" s="2" t="inlineStr">
        <is>
          <t>Gigante</t>
        </is>
      </c>
      <c r="AL381" s="10" t="n">
        <v>41</v>
      </c>
      <c r="AM381" s="2">
        <f>AK381&amp;" / "&amp;VLOOKUP(AL381,$AH$4:$AI$36,2,FALSE)</f>
        <v/>
      </c>
      <c r="AN381" s="10" t="n">
        <v>41306</v>
      </c>
    </row>
    <row r="382">
      <c r="AH382" s="10" t="n"/>
      <c r="AK382" s="2" t="inlineStr">
        <is>
          <t>Ginebra</t>
        </is>
      </c>
      <c r="AL382" s="10" t="n">
        <v>76</v>
      </c>
      <c r="AM382" s="2">
        <f>AK382&amp;" / "&amp;VLOOKUP(AL382,$AH$4:$AI$36,2,FALSE)</f>
        <v/>
      </c>
      <c r="AN382" s="10" t="n">
        <v>76306</v>
      </c>
    </row>
    <row r="383">
      <c r="AH383" s="10" t="n"/>
      <c r="AK383" s="2" t="inlineStr">
        <is>
          <t>Giraldo</t>
        </is>
      </c>
      <c r="AL383" s="10" t="inlineStr">
        <is>
          <t>05</t>
        </is>
      </c>
      <c r="AM383" s="2">
        <f>AK383&amp;" / "&amp;VLOOKUP(AL383,$AH$4:$AI$36,2,FALSE)</f>
        <v/>
      </c>
      <c r="AN383" s="10" t="inlineStr">
        <is>
          <t>05306</t>
        </is>
      </c>
    </row>
    <row r="384">
      <c r="AH384" s="10" t="n"/>
      <c r="AK384" s="2" t="inlineStr">
        <is>
          <t>Girardot</t>
        </is>
      </c>
      <c r="AL384" s="10" t="n">
        <v>25</v>
      </c>
      <c r="AM384" s="2">
        <f>AK384&amp;" / "&amp;VLOOKUP(AL384,$AH$4:$AI$36,2,FALSE)</f>
        <v/>
      </c>
      <c r="AN384" s="10" t="n">
        <v>25307</v>
      </c>
    </row>
    <row r="385">
      <c r="AH385" s="10" t="n"/>
      <c r="AK385" s="2" t="inlineStr">
        <is>
          <t>Girardota</t>
        </is>
      </c>
      <c r="AL385" s="10" t="inlineStr">
        <is>
          <t>05</t>
        </is>
      </c>
      <c r="AM385" s="2">
        <f>AK385&amp;" / "&amp;VLOOKUP(AL385,$AH$4:$AI$36,2,FALSE)</f>
        <v/>
      </c>
      <c r="AN385" s="10" t="inlineStr">
        <is>
          <t>05308</t>
        </is>
      </c>
    </row>
    <row r="386">
      <c r="AH386" s="10" t="n"/>
      <c r="AK386" s="2" t="inlineStr">
        <is>
          <t>Girón</t>
        </is>
      </c>
      <c r="AL386" s="10" t="n">
        <v>68</v>
      </c>
      <c r="AM386" s="2">
        <f>AK386&amp;" / "&amp;VLOOKUP(AL386,$AH$4:$AI$36,2,FALSE)</f>
        <v/>
      </c>
      <c r="AN386" s="10" t="n">
        <v>68307</v>
      </c>
    </row>
    <row r="387">
      <c r="AH387" s="10" t="n"/>
      <c r="AK387" s="2" t="inlineStr">
        <is>
          <t>Gómez Plata</t>
        </is>
      </c>
      <c r="AL387" s="10" t="inlineStr">
        <is>
          <t>05</t>
        </is>
      </c>
      <c r="AM387" s="2">
        <f>AK387&amp;" / "&amp;VLOOKUP(AL387,$AH$4:$AI$36,2,FALSE)</f>
        <v/>
      </c>
      <c r="AN387" s="10" t="inlineStr">
        <is>
          <t>05310</t>
        </is>
      </c>
    </row>
    <row r="388">
      <c r="AH388" s="10" t="n"/>
      <c r="AK388" s="2" t="inlineStr">
        <is>
          <t>González</t>
        </is>
      </c>
      <c r="AL388" s="10" t="n">
        <v>20</v>
      </c>
      <c r="AM388" s="2">
        <f>AK388&amp;" / "&amp;VLOOKUP(AL388,$AH$4:$AI$36,2,FALSE)</f>
        <v/>
      </c>
      <c r="AN388" s="10" t="n">
        <v>20310</v>
      </c>
    </row>
    <row r="389">
      <c r="AH389" s="10" t="n"/>
      <c r="AK389" s="2" t="inlineStr">
        <is>
          <t>Gramalote</t>
        </is>
      </c>
      <c r="AL389" s="10" t="n">
        <v>54</v>
      </c>
      <c r="AM389" s="2">
        <f>AK389&amp;" / "&amp;VLOOKUP(AL389,$AH$4:$AI$36,2,FALSE)</f>
        <v/>
      </c>
      <c r="AN389" s="10" t="n">
        <v>54313</v>
      </c>
    </row>
    <row r="390">
      <c r="AH390" s="10" t="n"/>
      <c r="AK390" s="2" t="inlineStr">
        <is>
          <t>Granada</t>
        </is>
      </c>
      <c r="AL390" s="10" t="inlineStr">
        <is>
          <t>05</t>
        </is>
      </c>
      <c r="AM390" s="2">
        <f>AK390&amp;" / "&amp;VLOOKUP(AL390,$AH$4:$AI$36,2,FALSE)</f>
        <v/>
      </c>
      <c r="AN390" s="10" t="inlineStr">
        <is>
          <t>05313</t>
        </is>
      </c>
    </row>
    <row r="391">
      <c r="AH391" s="10" t="n"/>
      <c r="AK391" s="2" t="inlineStr">
        <is>
          <t>Granada</t>
        </is>
      </c>
      <c r="AL391" s="10" t="n">
        <v>25</v>
      </c>
      <c r="AM391" s="2">
        <f>AK391&amp;" / "&amp;VLOOKUP(AL391,$AH$4:$AI$36,2,FALSE)</f>
        <v/>
      </c>
      <c r="AN391" s="10" t="n">
        <v>25312</v>
      </c>
    </row>
    <row r="392">
      <c r="AH392" s="10" t="n"/>
      <c r="AK392" s="2" t="inlineStr">
        <is>
          <t>Granada</t>
        </is>
      </c>
      <c r="AL392" s="10" t="n">
        <v>50</v>
      </c>
      <c r="AM392" s="2">
        <f>AK392&amp;" / "&amp;VLOOKUP(AL392,$AH$4:$AI$36,2,FALSE)</f>
        <v/>
      </c>
      <c r="AN392" s="10" t="n">
        <v>50313</v>
      </c>
    </row>
    <row r="393">
      <c r="AH393" s="10" t="n"/>
      <c r="AK393" s="2" t="inlineStr">
        <is>
          <t>Guaca</t>
        </is>
      </c>
      <c r="AL393" s="10" t="n">
        <v>68</v>
      </c>
      <c r="AM393" s="2">
        <f>AK393&amp;" / "&amp;VLOOKUP(AL393,$AH$4:$AI$36,2,FALSE)</f>
        <v/>
      </c>
      <c r="AN393" s="10" t="n">
        <v>68318</v>
      </c>
    </row>
    <row r="394">
      <c r="AH394" s="10" t="n"/>
      <c r="AK394" s="2" t="inlineStr">
        <is>
          <t>Guacamayas</t>
        </is>
      </c>
      <c r="AL394" s="10" t="n">
        <v>15</v>
      </c>
      <c r="AM394" s="2">
        <f>AK394&amp;" / "&amp;VLOOKUP(AL394,$AH$4:$AI$36,2,FALSE)</f>
        <v/>
      </c>
      <c r="AN394" s="10" t="n">
        <v>15317</v>
      </c>
    </row>
    <row r="395">
      <c r="AH395" s="10" t="n"/>
      <c r="AK395" s="2" t="inlineStr">
        <is>
          <t>Guacarí</t>
        </is>
      </c>
      <c r="AL395" s="10" t="n">
        <v>76</v>
      </c>
      <c r="AM395" s="2">
        <f>AK395&amp;" / "&amp;VLOOKUP(AL395,$AH$4:$AI$36,2,FALSE)</f>
        <v/>
      </c>
      <c r="AN395" s="10" t="n">
        <v>76318</v>
      </c>
    </row>
    <row r="396">
      <c r="AH396" s="10" t="n"/>
      <c r="AK396" s="2" t="inlineStr">
        <is>
          <t>Guachené</t>
        </is>
      </c>
      <c r="AL396" s="10" t="n">
        <v>19</v>
      </c>
      <c r="AM396" s="2">
        <f>AK396&amp;" / "&amp;VLOOKUP(AL396,$AH$4:$AI$36,2,FALSE)</f>
        <v/>
      </c>
      <c r="AN396" s="10" t="n">
        <v>19300</v>
      </c>
    </row>
    <row r="397">
      <c r="AH397" s="10" t="n"/>
      <c r="AK397" s="2" t="inlineStr">
        <is>
          <t>Guachetá</t>
        </is>
      </c>
      <c r="AL397" s="10" t="n">
        <v>25</v>
      </c>
      <c r="AM397" s="2">
        <f>AK397&amp;" / "&amp;VLOOKUP(AL397,$AH$4:$AI$36,2,FALSE)</f>
        <v/>
      </c>
      <c r="AN397" s="10" t="n">
        <v>25317</v>
      </c>
    </row>
    <row r="398">
      <c r="AH398" s="10" t="n"/>
      <c r="AK398" s="2" t="inlineStr">
        <is>
          <t>Guachucal</t>
        </is>
      </c>
      <c r="AL398" s="10" t="n">
        <v>52</v>
      </c>
      <c r="AM398" s="2">
        <f>AK398&amp;" / "&amp;VLOOKUP(AL398,$AH$4:$AI$36,2,FALSE)</f>
        <v/>
      </c>
      <c r="AN398" s="10" t="n">
        <v>52317</v>
      </c>
    </row>
    <row r="399">
      <c r="AH399" s="10" t="n"/>
      <c r="AK399" s="2" t="inlineStr">
        <is>
          <t>Guadalajara De Buga</t>
        </is>
      </c>
      <c r="AL399" s="10" t="n">
        <v>76</v>
      </c>
      <c r="AM399" s="2">
        <f>AK399&amp;" / "&amp;VLOOKUP(AL399,$AH$4:$AI$36,2,FALSE)</f>
        <v/>
      </c>
      <c r="AN399" s="10" t="n">
        <v>76111</v>
      </c>
    </row>
    <row r="400">
      <c r="AH400" s="10" t="n"/>
      <c r="AK400" s="2" t="inlineStr">
        <is>
          <t>Guadalupe</t>
        </is>
      </c>
      <c r="AL400" s="10" t="inlineStr">
        <is>
          <t>05</t>
        </is>
      </c>
      <c r="AM400" s="2">
        <f>AK400&amp;" / "&amp;VLOOKUP(AL400,$AH$4:$AI$36,2,FALSE)</f>
        <v/>
      </c>
      <c r="AN400" s="10" t="inlineStr">
        <is>
          <t>05315</t>
        </is>
      </c>
    </row>
    <row r="401">
      <c r="AH401" s="10" t="n"/>
      <c r="AK401" s="2" t="inlineStr">
        <is>
          <t>Guadalupe</t>
        </is>
      </c>
      <c r="AL401" s="10" t="n">
        <v>41</v>
      </c>
      <c r="AM401" s="2">
        <f>AK401&amp;" / "&amp;VLOOKUP(AL401,$AH$4:$AI$36,2,FALSE)</f>
        <v/>
      </c>
      <c r="AN401" s="10" t="n">
        <v>41319</v>
      </c>
    </row>
    <row r="402">
      <c r="AH402" s="10" t="n"/>
      <c r="AK402" s="2" t="inlineStr">
        <is>
          <t>Guadalupe</t>
        </is>
      </c>
      <c r="AL402" s="10" t="n">
        <v>68</v>
      </c>
      <c r="AM402" s="2">
        <f>AK402&amp;" / "&amp;VLOOKUP(AL402,$AH$4:$AI$36,2,FALSE)</f>
        <v/>
      </c>
      <c r="AN402" s="10" t="n">
        <v>68320</v>
      </c>
    </row>
    <row r="403">
      <c r="AH403" s="10" t="n"/>
      <c r="AK403" s="2" t="inlineStr">
        <is>
          <t>Guaduas</t>
        </is>
      </c>
      <c r="AL403" s="10" t="n">
        <v>25</v>
      </c>
      <c r="AM403" s="2">
        <f>AK403&amp;" / "&amp;VLOOKUP(AL403,$AH$4:$AI$36,2,FALSE)</f>
        <v/>
      </c>
      <c r="AN403" s="10" t="n">
        <v>25320</v>
      </c>
    </row>
    <row r="404">
      <c r="AH404" s="10" t="n"/>
      <c r="AK404" s="2" t="inlineStr">
        <is>
          <t>Guaitarilla</t>
        </is>
      </c>
      <c r="AL404" s="10" t="n">
        <v>52</v>
      </c>
      <c r="AM404" s="2">
        <f>AK404&amp;" / "&amp;VLOOKUP(AL404,$AH$4:$AI$36,2,FALSE)</f>
        <v/>
      </c>
      <c r="AN404" s="10" t="n">
        <v>52320</v>
      </c>
    </row>
    <row r="405">
      <c r="AH405" s="10" t="n"/>
      <c r="AK405" s="2" t="inlineStr">
        <is>
          <t>Gualmatán</t>
        </is>
      </c>
      <c r="AL405" s="10" t="n">
        <v>52</v>
      </c>
      <c r="AM405" s="2">
        <f>AK405&amp;" / "&amp;VLOOKUP(AL405,$AH$4:$AI$36,2,FALSE)</f>
        <v/>
      </c>
      <c r="AN405" s="10" t="n">
        <v>52323</v>
      </c>
    </row>
    <row r="406">
      <c r="AH406" s="10" t="n"/>
      <c r="AK406" s="2" t="inlineStr">
        <is>
          <t>Guamal</t>
        </is>
      </c>
      <c r="AL406" s="10" t="n">
        <v>47</v>
      </c>
      <c r="AM406" s="2">
        <f>AK406&amp;" / "&amp;VLOOKUP(AL406,$AH$4:$AI$36,2,FALSE)</f>
        <v/>
      </c>
      <c r="AN406" s="10" t="n">
        <v>47318</v>
      </c>
    </row>
    <row r="407">
      <c r="AH407" s="10" t="n"/>
      <c r="AK407" s="2" t="inlineStr">
        <is>
          <t>Guamal</t>
        </is>
      </c>
      <c r="AL407" s="10" t="n">
        <v>50</v>
      </c>
      <c r="AM407" s="2">
        <f>AK407&amp;" / "&amp;VLOOKUP(AL407,$AH$4:$AI$36,2,FALSE)</f>
        <v/>
      </c>
      <c r="AN407" s="10" t="n">
        <v>50318</v>
      </c>
    </row>
    <row r="408">
      <c r="AH408" s="10" t="n"/>
      <c r="AK408" s="2" t="inlineStr">
        <is>
          <t>Guamo</t>
        </is>
      </c>
      <c r="AL408" s="10" t="n">
        <v>73</v>
      </c>
      <c r="AM408" s="2">
        <f>AK408&amp;" / "&amp;VLOOKUP(AL408,$AH$4:$AI$36,2,FALSE)</f>
        <v/>
      </c>
      <c r="AN408" s="10" t="n">
        <v>73319</v>
      </c>
    </row>
    <row r="409">
      <c r="AH409" s="10" t="n"/>
      <c r="AK409" s="2" t="inlineStr">
        <is>
          <t>Guapí</t>
        </is>
      </c>
      <c r="AL409" s="10" t="n">
        <v>19</v>
      </c>
      <c r="AM409" s="2">
        <f>AK409&amp;" / "&amp;VLOOKUP(AL409,$AH$4:$AI$36,2,FALSE)</f>
        <v/>
      </c>
      <c r="AN409" s="10" t="n">
        <v>19318</v>
      </c>
    </row>
    <row r="410">
      <c r="AH410" s="10" t="n"/>
      <c r="AK410" s="2" t="inlineStr">
        <is>
          <t>Guapotá</t>
        </is>
      </c>
      <c r="AL410" s="10" t="n">
        <v>68</v>
      </c>
      <c r="AM410" s="2">
        <f>AK410&amp;" / "&amp;VLOOKUP(AL410,$AH$4:$AI$36,2,FALSE)</f>
        <v/>
      </c>
      <c r="AN410" s="10" t="n">
        <v>68322</v>
      </c>
    </row>
    <row r="411">
      <c r="AH411" s="10" t="n"/>
      <c r="AK411" s="2" t="inlineStr">
        <is>
          <t>Guaranda</t>
        </is>
      </c>
      <c r="AL411" s="10" t="n">
        <v>70</v>
      </c>
      <c r="AM411" s="2">
        <f>AK411&amp;" / "&amp;VLOOKUP(AL411,$AH$4:$AI$36,2,FALSE)</f>
        <v/>
      </c>
      <c r="AN411" s="10" t="n">
        <v>70265</v>
      </c>
    </row>
    <row r="412">
      <c r="AH412" s="10" t="n"/>
      <c r="AK412" s="2" t="inlineStr">
        <is>
          <t>Guarne</t>
        </is>
      </c>
      <c r="AL412" s="10" t="inlineStr">
        <is>
          <t>05</t>
        </is>
      </c>
      <c r="AM412" s="2">
        <f>AK412&amp;" / "&amp;VLOOKUP(AL412,$AH$4:$AI$36,2,FALSE)</f>
        <v/>
      </c>
      <c r="AN412" s="10" t="inlineStr">
        <is>
          <t>05318</t>
        </is>
      </c>
    </row>
    <row r="413">
      <c r="AH413" s="10" t="n"/>
      <c r="AK413" s="2" t="inlineStr">
        <is>
          <t>Guasca</t>
        </is>
      </c>
      <c r="AL413" s="10" t="n">
        <v>25</v>
      </c>
      <c r="AM413" s="2">
        <f>AK413&amp;" / "&amp;VLOOKUP(AL413,$AH$4:$AI$36,2,FALSE)</f>
        <v/>
      </c>
      <c r="AN413" s="10" t="n">
        <v>25322</v>
      </c>
    </row>
    <row r="414">
      <c r="AH414" s="10" t="n"/>
      <c r="AK414" s="2" t="inlineStr">
        <is>
          <t>Guatapé</t>
        </is>
      </c>
      <c r="AL414" s="10" t="inlineStr">
        <is>
          <t>05</t>
        </is>
      </c>
      <c r="AM414" s="2">
        <f>AK414&amp;" / "&amp;VLOOKUP(AL414,$AH$4:$AI$36,2,FALSE)</f>
        <v/>
      </c>
      <c r="AN414" s="10" t="inlineStr">
        <is>
          <t>05321</t>
        </is>
      </c>
    </row>
    <row r="415">
      <c r="AH415" s="10" t="n"/>
      <c r="AK415" s="2" t="inlineStr">
        <is>
          <t>Guataquí</t>
        </is>
      </c>
      <c r="AL415" s="10" t="n">
        <v>25</v>
      </c>
      <c r="AM415" s="2">
        <f>AK415&amp;" / "&amp;VLOOKUP(AL415,$AH$4:$AI$36,2,FALSE)</f>
        <v/>
      </c>
      <c r="AN415" s="10" t="n">
        <v>25324</v>
      </c>
    </row>
    <row r="416">
      <c r="AH416" s="10" t="n"/>
      <c r="AK416" s="2" t="inlineStr">
        <is>
          <t>Guatavita</t>
        </is>
      </c>
      <c r="AL416" s="10" t="n">
        <v>25</v>
      </c>
      <c r="AM416" s="2">
        <f>AK416&amp;" / "&amp;VLOOKUP(AL416,$AH$4:$AI$36,2,FALSE)</f>
        <v/>
      </c>
      <c r="AN416" s="10" t="n">
        <v>25326</v>
      </c>
    </row>
    <row r="417">
      <c r="AH417" s="10" t="n"/>
      <c r="AK417" s="2" t="inlineStr">
        <is>
          <t>Guateque</t>
        </is>
      </c>
      <c r="AL417" s="10" t="n">
        <v>15</v>
      </c>
      <c r="AM417" s="2">
        <f>AK417&amp;" / "&amp;VLOOKUP(AL417,$AH$4:$AI$36,2,FALSE)</f>
        <v/>
      </c>
      <c r="AN417" s="10" t="n">
        <v>15322</v>
      </c>
    </row>
    <row r="418">
      <c r="AH418" s="10" t="n"/>
      <c r="AK418" s="2" t="inlineStr">
        <is>
          <t>Guática</t>
        </is>
      </c>
      <c r="AL418" s="10" t="n">
        <v>66</v>
      </c>
      <c r="AM418" s="2">
        <f>AK418&amp;" / "&amp;VLOOKUP(AL418,$AH$4:$AI$36,2,FALSE)</f>
        <v/>
      </c>
      <c r="AN418" s="10" t="n">
        <v>66318</v>
      </c>
    </row>
    <row r="419">
      <c r="AH419" s="10" t="n"/>
      <c r="AK419" s="2" t="inlineStr">
        <is>
          <t>Guavatá</t>
        </is>
      </c>
      <c r="AL419" s="10" t="n">
        <v>68</v>
      </c>
      <c r="AM419" s="2">
        <f>AK419&amp;" / "&amp;VLOOKUP(AL419,$AH$4:$AI$36,2,FALSE)</f>
        <v/>
      </c>
      <c r="AN419" s="10" t="n">
        <v>68324</v>
      </c>
    </row>
    <row r="420">
      <c r="AH420" s="10" t="n"/>
      <c r="AK420" s="2" t="inlineStr">
        <is>
          <t>Guayabal De Síquima</t>
        </is>
      </c>
      <c r="AL420" s="10" t="n">
        <v>25</v>
      </c>
      <c r="AM420" s="2">
        <f>AK420&amp;" / "&amp;VLOOKUP(AL420,$AH$4:$AI$36,2,FALSE)</f>
        <v/>
      </c>
      <c r="AN420" s="10" t="n">
        <v>25328</v>
      </c>
    </row>
    <row r="421">
      <c r="AH421" s="10" t="n"/>
      <c r="AK421" s="2" t="inlineStr">
        <is>
          <t>Guayabetal</t>
        </is>
      </c>
      <c r="AL421" s="10" t="n">
        <v>25</v>
      </c>
      <c r="AM421" s="2">
        <f>AK421&amp;" / "&amp;VLOOKUP(AL421,$AH$4:$AI$36,2,FALSE)</f>
        <v/>
      </c>
      <c r="AN421" s="10" t="n">
        <v>25335</v>
      </c>
    </row>
    <row r="422">
      <c r="AH422" s="10" t="n"/>
      <c r="AK422" s="2" t="inlineStr">
        <is>
          <t>Guayatá</t>
        </is>
      </c>
      <c r="AL422" s="10" t="n">
        <v>15</v>
      </c>
      <c r="AM422" s="2">
        <f>AK422&amp;" / "&amp;VLOOKUP(AL422,$AH$4:$AI$36,2,FALSE)</f>
        <v/>
      </c>
      <c r="AN422" s="10" t="n">
        <v>15325</v>
      </c>
    </row>
    <row r="423">
      <c r="AH423" s="10" t="n"/>
      <c r="AK423" s="2" t="inlineStr">
        <is>
          <t>Güepsa</t>
        </is>
      </c>
      <c r="AL423" s="10" t="n">
        <v>68</v>
      </c>
      <c r="AM423" s="2">
        <f>AK423&amp;" / "&amp;VLOOKUP(AL423,$AH$4:$AI$36,2,FALSE)</f>
        <v/>
      </c>
      <c r="AN423" s="10" t="n">
        <v>68327</v>
      </c>
    </row>
    <row r="424">
      <c r="AH424" s="10" t="n"/>
      <c r="AK424" s="2" t="inlineStr">
        <is>
          <t>Güicán De La Sierra</t>
        </is>
      </c>
      <c r="AL424" s="10" t="n">
        <v>15</v>
      </c>
      <c r="AM424" s="2">
        <f>AK424&amp;" / "&amp;VLOOKUP(AL424,$AH$4:$AI$36,2,FALSE)</f>
        <v/>
      </c>
      <c r="AN424" s="10" t="n">
        <v>15332</v>
      </c>
    </row>
    <row r="425">
      <c r="AH425" s="10" t="n"/>
      <c r="AK425" s="2" t="inlineStr">
        <is>
          <t>Gutiérrez</t>
        </is>
      </c>
      <c r="AL425" s="10" t="n">
        <v>25</v>
      </c>
      <c r="AM425" s="2">
        <f>AK425&amp;" / "&amp;VLOOKUP(AL425,$AH$4:$AI$36,2,FALSE)</f>
        <v/>
      </c>
      <c r="AN425" s="10" t="n">
        <v>25339</v>
      </c>
    </row>
    <row r="426">
      <c r="AH426" s="10" t="n"/>
      <c r="AK426" s="2" t="inlineStr">
        <is>
          <t>Hacarí</t>
        </is>
      </c>
      <c r="AL426" s="10" t="n">
        <v>54</v>
      </c>
      <c r="AM426" s="2">
        <f>AK426&amp;" / "&amp;VLOOKUP(AL426,$AH$4:$AI$36,2,FALSE)</f>
        <v/>
      </c>
      <c r="AN426" s="10" t="n">
        <v>54344</v>
      </c>
    </row>
    <row r="427">
      <c r="AH427" s="10" t="n"/>
      <c r="AK427" s="2" t="inlineStr">
        <is>
          <t>Hatillo De Loba</t>
        </is>
      </c>
      <c r="AL427" s="10" t="n">
        <v>13</v>
      </c>
      <c r="AM427" s="2">
        <f>AK427&amp;" / "&amp;VLOOKUP(AL427,$AH$4:$AI$36,2,FALSE)</f>
        <v/>
      </c>
      <c r="AN427" s="10" t="n">
        <v>13300</v>
      </c>
    </row>
    <row r="428">
      <c r="AH428" s="10" t="n"/>
      <c r="AK428" s="2" t="inlineStr">
        <is>
          <t>Hato</t>
        </is>
      </c>
      <c r="AL428" s="10" t="n">
        <v>68</v>
      </c>
      <c r="AM428" s="2">
        <f>AK428&amp;" / "&amp;VLOOKUP(AL428,$AH$4:$AI$36,2,FALSE)</f>
        <v/>
      </c>
      <c r="AN428" s="10" t="n">
        <v>68344</v>
      </c>
    </row>
    <row r="429">
      <c r="AH429" s="10" t="n"/>
      <c r="AK429" s="2" t="inlineStr">
        <is>
          <t>Hato Corozal</t>
        </is>
      </c>
      <c r="AL429" s="10" t="n">
        <v>85</v>
      </c>
      <c r="AM429" s="2">
        <f>AK429&amp;" / "&amp;VLOOKUP(AL429,$AH$4:$AI$36,2,FALSE)</f>
        <v/>
      </c>
      <c r="AN429" s="10" t="n">
        <v>85125</v>
      </c>
    </row>
    <row r="430">
      <c r="AH430" s="10" t="n"/>
      <c r="AK430" s="2" t="inlineStr">
        <is>
          <t>Hatonuevo</t>
        </is>
      </c>
      <c r="AL430" s="10" t="n">
        <v>44</v>
      </c>
      <c r="AM430" s="2">
        <f>AK430&amp;" / "&amp;VLOOKUP(AL430,$AH$4:$AI$36,2,FALSE)</f>
        <v/>
      </c>
      <c r="AN430" s="10" t="n">
        <v>44378</v>
      </c>
    </row>
    <row r="431">
      <c r="AH431" s="10" t="n"/>
      <c r="AK431" s="2" t="inlineStr">
        <is>
          <t>Heliconia</t>
        </is>
      </c>
      <c r="AL431" s="10" t="inlineStr">
        <is>
          <t>05</t>
        </is>
      </c>
      <c r="AM431" s="2">
        <f>AK431&amp;" / "&amp;VLOOKUP(AL431,$AH$4:$AI$36,2,FALSE)</f>
        <v/>
      </c>
      <c r="AN431" s="10" t="inlineStr">
        <is>
          <t>05347</t>
        </is>
      </c>
    </row>
    <row r="432">
      <c r="AH432" s="10" t="n"/>
      <c r="AK432" s="2" t="inlineStr">
        <is>
          <t>Herrán</t>
        </is>
      </c>
      <c r="AL432" s="10" t="n">
        <v>54</v>
      </c>
      <c r="AM432" s="2">
        <f>AK432&amp;" / "&amp;VLOOKUP(AL432,$AH$4:$AI$36,2,FALSE)</f>
        <v/>
      </c>
      <c r="AN432" s="10" t="n">
        <v>54347</v>
      </c>
    </row>
    <row r="433">
      <c r="AH433" s="10" t="n"/>
      <c r="AK433" s="2" t="inlineStr">
        <is>
          <t>Herveo</t>
        </is>
      </c>
      <c r="AL433" s="10" t="n">
        <v>73</v>
      </c>
      <c r="AM433" s="2">
        <f>AK433&amp;" / "&amp;VLOOKUP(AL433,$AH$4:$AI$36,2,FALSE)</f>
        <v/>
      </c>
      <c r="AN433" s="10" t="n">
        <v>73347</v>
      </c>
    </row>
    <row r="434">
      <c r="AH434" s="10" t="n"/>
      <c r="AK434" s="2" t="inlineStr">
        <is>
          <t>Hispania</t>
        </is>
      </c>
      <c r="AL434" s="10" t="inlineStr">
        <is>
          <t>05</t>
        </is>
      </c>
      <c r="AM434" s="2">
        <f>AK434&amp;" / "&amp;VLOOKUP(AL434,$AH$4:$AI$36,2,FALSE)</f>
        <v/>
      </c>
      <c r="AN434" s="10" t="inlineStr">
        <is>
          <t>05353</t>
        </is>
      </c>
    </row>
    <row r="435">
      <c r="AH435" s="10" t="n"/>
      <c r="AK435" s="2" t="inlineStr">
        <is>
          <t>Hobo</t>
        </is>
      </c>
      <c r="AL435" s="10" t="n">
        <v>41</v>
      </c>
      <c r="AM435" s="2">
        <f>AK435&amp;" / "&amp;VLOOKUP(AL435,$AH$4:$AI$36,2,FALSE)</f>
        <v/>
      </c>
      <c r="AN435" s="10" t="n">
        <v>41349</v>
      </c>
    </row>
    <row r="436">
      <c r="AH436" s="10" t="n"/>
      <c r="AK436" s="2" t="inlineStr">
        <is>
          <t>Honda</t>
        </is>
      </c>
      <c r="AL436" s="10" t="n">
        <v>73</v>
      </c>
      <c r="AM436" s="2">
        <f>AK436&amp;" / "&amp;VLOOKUP(AL436,$AH$4:$AI$36,2,FALSE)</f>
        <v/>
      </c>
      <c r="AN436" s="10" t="n">
        <v>73349</v>
      </c>
    </row>
    <row r="437">
      <c r="AH437" s="10" t="n"/>
      <c r="AK437" s="2" t="inlineStr">
        <is>
          <t>Ibagué</t>
        </is>
      </c>
      <c r="AL437" s="10" t="n">
        <v>73</v>
      </c>
      <c r="AM437" s="2">
        <f>AK437&amp;" / "&amp;VLOOKUP(AL437,$AH$4:$AI$36,2,FALSE)</f>
        <v/>
      </c>
      <c r="AN437" s="10" t="n">
        <v>73001</v>
      </c>
    </row>
    <row r="438">
      <c r="AH438" s="10" t="n"/>
      <c r="AK438" s="2" t="inlineStr">
        <is>
          <t>Icononzo</t>
        </is>
      </c>
      <c r="AL438" s="10" t="n">
        <v>73</v>
      </c>
      <c r="AM438" s="2">
        <f>AK438&amp;" / "&amp;VLOOKUP(AL438,$AH$4:$AI$36,2,FALSE)</f>
        <v/>
      </c>
      <c r="AN438" s="10" t="n">
        <v>73352</v>
      </c>
    </row>
    <row r="439">
      <c r="AH439" s="10" t="n"/>
      <c r="AK439" s="2" t="inlineStr">
        <is>
          <t>Iles</t>
        </is>
      </c>
      <c r="AL439" s="10" t="n">
        <v>52</v>
      </c>
      <c r="AM439" s="2">
        <f>AK439&amp;" / "&amp;VLOOKUP(AL439,$AH$4:$AI$36,2,FALSE)</f>
        <v/>
      </c>
      <c r="AN439" s="10" t="n">
        <v>52352</v>
      </c>
    </row>
    <row r="440">
      <c r="AH440" s="10" t="n"/>
      <c r="AK440" s="2" t="inlineStr">
        <is>
          <t>Imués</t>
        </is>
      </c>
      <c r="AL440" s="10" t="n">
        <v>52</v>
      </c>
      <c r="AM440" s="2">
        <f>AK440&amp;" / "&amp;VLOOKUP(AL440,$AH$4:$AI$36,2,FALSE)</f>
        <v/>
      </c>
      <c r="AN440" s="10" t="n">
        <v>52354</v>
      </c>
    </row>
    <row r="441">
      <c r="AH441" s="10" t="n"/>
      <c r="AK441" s="2" t="inlineStr">
        <is>
          <t>Inírida</t>
        </is>
      </c>
      <c r="AL441" s="10" t="n">
        <v>94</v>
      </c>
      <c r="AM441" s="2">
        <f>AK441&amp;" / "&amp;VLOOKUP(AL441,$AH$4:$AI$36,2,FALSE)</f>
        <v/>
      </c>
      <c r="AN441" s="10" t="n">
        <v>94001</v>
      </c>
    </row>
    <row r="442">
      <c r="AH442" s="10" t="n"/>
      <c r="AK442" s="2" t="inlineStr">
        <is>
          <t>Inzá</t>
        </is>
      </c>
      <c r="AL442" s="10" t="n">
        <v>19</v>
      </c>
      <c r="AM442" s="2">
        <f>AK442&amp;" / "&amp;VLOOKUP(AL442,$AH$4:$AI$36,2,FALSE)</f>
        <v/>
      </c>
      <c r="AN442" s="10" t="n">
        <v>19355</v>
      </c>
    </row>
    <row r="443">
      <c r="AH443" s="10" t="n"/>
      <c r="AK443" s="2" t="inlineStr">
        <is>
          <t>Ipiales</t>
        </is>
      </c>
      <c r="AL443" s="10" t="n">
        <v>52</v>
      </c>
      <c r="AM443" s="2">
        <f>AK443&amp;" / "&amp;VLOOKUP(AL443,$AH$4:$AI$36,2,FALSE)</f>
        <v/>
      </c>
      <c r="AN443" s="10" t="n">
        <v>52356</v>
      </c>
    </row>
    <row r="444">
      <c r="AH444" s="10" t="n"/>
      <c r="AK444" s="2" t="inlineStr">
        <is>
          <t>Íquira</t>
        </is>
      </c>
      <c r="AL444" s="10" t="n">
        <v>41</v>
      </c>
      <c r="AM444" s="2">
        <f>AK444&amp;" / "&amp;VLOOKUP(AL444,$AH$4:$AI$36,2,FALSE)</f>
        <v/>
      </c>
      <c r="AN444" s="10" t="n">
        <v>41357</v>
      </c>
    </row>
    <row r="445">
      <c r="AH445" s="10" t="n"/>
      <c r="AK445" s="2" t="inlineStr">
        <is>
          <t>Isnos</t>
        </is>
      </c>
      <c r="AL445" s="10" t="n">
        <v>41</v>
      </c>
      <c r="AM445" s="2">
        <f>AK445&amp;" / "&amp;VLOOKUP(AL445,$AH$4:$AI$36,2,FALSE)</f>
        <v/>
      </c>
      <c r="AN445" s="10" t="n">
        <v>41359</v>
      </c>
    </row>
    <row r="446">
      <c r="AH446" s="10" t="n"/>
      <c r="AK446" s="2" t="inlineStr">
        <is>
          <t>Istmina</t>
        </is>
      </c>
      <c r="AL446" s="10" t="n">
        <v>27</v>
      </c>
      <c r="AM446" s="2">
        <f>AK446&amp;" / "&amp;VLOOKUP(AL446,$AH$4:$AI$36,2,FALSE)</f>
        <v/>
      </c>
      <c r="AN446" s="10" t="n">
        <v>27361</v>
      </c>
    </row>
    <row r="447">
      <c r="AH447" s="10" t="n"/>
      <c r="AK447" s="2" t="inlineStr">
        <is>
          <t>Itagüí</t>
        </is>
      </c>
      <c r="AL447" s="10" t="inlineStr">
        <is>
          <t>05</t>
        </is>
      </c>
      <c r="AM447" s="2">
        <f>AK447&amp;" / "&amp;VLOOKUP(AL447,$AH$4:$AI$36,2,FALSE)</f>
        <v/>
      </c>
      <c r="AN447" s="10" t="inlineStr">
        <is>
          <t>05360</t>
        </is>
      </c>
    </row>
    <row r="448">
      <c r="AH448" s="10" t="n"/>
      <c r="AK448" s="2" t="inlineStr">
        <is>
          <t>Ituango</t>
        </is>
      </c>
      <c r="AL448" s="10" t="inlineStr">
        <is>
          <t>05</t>
        </is>
      </c>
      <c r="AM448" s="2">
        <f>AK448&amp;" / "&amp;VLOOKUP(AL448,$AH$4:$AI$36,2,FALSE)</f>
        <v/>
      </c>
      <c r="AN448" s="10" t="inlineStr">
        <is>
          <t>05361</t>
        </is>
      </c>
    </row>
    <row r="449">
      <c r="AH449" s="10" t="n"/>
      <c r="AK449" s="2" t="inlineStr">
        <is>
          <t>Iza</t>
        </is>
      </c>
      <c r="AL449" s="10" t="n">
        <v>15</v>
      </c>
      <c r="AM449" s="2">
        <f>AK449&amp;" / "&amp;VLOOKUP(AL449,$AH$4:$AI$36,2,FALSE)</f>
        <v/>
      </c>
      <c r="AN449" s="10" t="n">
        <v>15362</v>
      </c>
    </row>
    <row r="450">
      <c r="AH450" s="10" t="n"/>
      <c r="AK450" s="2" t="inlineStr">
        <is>
          <t>Jambaló</t>
        </is>
      </c>
      <c r="AL450" s="10" t="n">
        <v>19</v>
      </c>
      <c r="AM450" s="2">
        <f>AK450&amp;" / "&amp;VLOOKUP(AL450,$AH$4:$AI$36,2,FALSE)</f>
        <v/>
      </c>
      <c r="AN450" s="10" t="n">
        <v>19364</v>
      </c>
    </row>
    <row r="451">
      <c r="AH451" s="10" t="n"/>
      <c r="AK451" s="2" t="inlineStr">
        <is>
          <t>Jamundí</t>
        </is>
      </c>
      <c r="AL451" s="10" t="n">
        <v>76</v>
      </c>
      <c r="AM451" s="2">
        <f>AK451&amp;" / "&amp;VLOOKUP(AL451,$AH$4:$AI$36,2,FALSE)</f>
        <v/>
      </c>
      <c r="AN451" s="10" t="n">
        <v>76364</v>
      </c>
    </row>
    <row r="452">
      <c r="AH452" s="10" t="n"/>
      <c r="AK452" s="2" t="inlineStr">
        <is>
          <t>Jardín</t>
        </is>
      </c>
      <c r="AL452" s="10" t="inlineStr">
        <is>
          <t>05</t>
        </is>
      </c>
      <c r="AM452" s="2">
        <f>AK452&amp;" / "&amp;VLOOKUP(AL452,$AH$4:$AI$36,2,FALSE)</f>
        <v/>
      </c>
      <c r="AN452" s="10" t="inlineStr">
        <is>
          <t>05364</t>
        </is>
      </c>
    </row>
    <row r="453">
      <c r="AH453" s="10" t="n"/>
      <c r="AK453" s="2" t="inlineStr">
        <is>
          <t>Jenesano</t>
        </is>
      </c>
      <c r="AL453" s="10" t="n">
        <v>15</v>
      </c>
      <c r="AM453" s="2">
        <f>AK453&amp;" / "&amp;VLOOKUP(AL453,$AH$4:$AI$36,2,FALSE)</f>
        <v/>
      </c>
      <c r="AN453" s="10" t="n">
        <v>15367</v>
      </c>
    </row>
    <row r="454">
      <c r="AH454" s="10" t="n"/>
      <c r="AK454" s="2" t="inlineStr">
        <is>
          <t>Jericó</t>
        </is>
      </c>
      <c r="AL454" s="10" t="inlineStr">
        <is>
          <t>05</t>
        </is>
      </c>
      <c r="AM454" s="2">
        <f>AK454&amp;" / "&amp;VLOOKUP(AL454,$AH$4:$AI$36,2,FALSE)</f>
        <v/>
      </c>
      <c r="AN454" s="10" t="inlineStr">
        <is>
          <t>05368</t>
        </is>
      </c>
    </row>
    <row r="455">
      <c r="AH455" s="10" t="n"/>
      <c r="AK455" s="2" t="inlineStr">
        <is>
          <t>Jericó</t>
        </is>
      </c>
      <c r="AL455" s="10" t="n">
        <v>15</v>
      </c>
      <c r="AM455" s="2">
        <f>AK455&amp;" / "&amp;VLOOKUP(AL455,$AH$4:$AI$36,2,FALSE)</f>
        <v/>
      </c>
      <c r="AN455" s="10" t="n">
        <v>15368</v>
      </c>
    </row>
    <row r="456">
      <c r="AH456" s="10" t="n"/>
      <c r="AK456" s="2" t="inlineStr">
        <is>
          <t>Jerusalén</t>
        </is>
      </c>
      <c r="AL456" s="10" t="n">
        <v>25</v>
      </c>
      <c r="AM456" s="2">
        <f>AK456&amp;" / "&amp;VLOOKUP(AL456,$AH$4:$AI$36,2,FALSE)</f>
        <v/>
      </c>
      <c r="AN456" s="10" t="n">
        <v>25368</v>
      </c>
    </row>
    <row r="457">
      <c r="AH457" s="10" t="n"/>
      <c r="AK457" s="2" t="inlineStr">
        <is>
          <t>Jesús María</t>
        </is>
      </c>
      <c r="AL457" s="10" t="n">
        <v>68</v>
      </c>
      <c r="AM457" s="2">
        <f>AK457&amp;" / "&amp;VLOOKUP(AL457,$AH$4:$AI$36,2,FALSE)</f>
        <v/>
      </c>
      <c r="AN457" s="10" t="n">
        <v>68368</v>
      </c>
    </row>
    <row r="458">
      <c r="AH458" s="10" t="n"/>
      <c r="AK458" s="2" t="inlineStr">
        <is>
          <t>Jordán</t>
        </is>
      </c>
      <c r="AL458" s="10" t="n">
        <v>68</v>
      </c>
      <c r="AM458" s="2">
        <f>AK458&amp;" / "&amp;VLOOKUP(AL458,$AH$4:$AI$36,2,FALSE)</f>
        <v/>
      </c>
      <c r="AN458" s="10" t="n">
        <v>68370</v>
      </c>
    </row>
    <row r="459">
      <c r="AH459" s="10" t="n"/>
      <c r="AK459" s="2" t="inlineStr">
        <is>
          <t>Juan De Acosta</t>
        </is>
      </c>
      <c r="AL459" s="10" t="inlineStr">
        <is>
          <t>08</t>
        </is>
      </c>
      <c r="AM459" s="2">
        <f>AK459&amp;" / "&amp;VLOOKUP(AL459,$AH$4:$AI$36,2,FALSE)</f>
        <v/>
      </c>
      <c r="AN459" s="10" t="inlineStr">
        <is>
          <t>08372</t>
        </is>
      </c>
    </row>
    <row r="460">
      <c r="AH460" s="10" t="n"/>
      <c r="AK460" s="2" t="inlineStr">
        <is>
          <t>Junín</t>
        </is>
      </c>
      <c r="AL460" s="10" t="n">
        <v>25</v>
      </c>
      <c r="AM460" s="2">
        <f>AK460&amp;" / "&amp;VLOOKUP(AL460,$AH$4:$AI$36,2,FALSE)</f>
        <v/>
      </c>
      <c r="AN460" s="10" t="n">
        <v>25372</v>
      </c>
    </row>
    <row r="461">
      <c r="AH461" s="10" t="n"/>
      <c r="AK461" s="2" t="inlineStr">
        <is>
          <t>Juradó</t>
        </is>
      </c>
      <c r="AL461" s="10" t="n">
        <v>27</v>
      </c>
      <c r="AM461" s="2">
        <f>AK461&amp;" / "&amp;VLOOKUP(AL461,$AH$4:$AI$36,2,FALSE)</f>
        <v/>
      </c>
      <c r="AN461" s="10" t="n">
        <v>27372</v>
      </c>
    </row>
    <row r="462">
      <c r="AH462" s="10" t="n"/>
      <c r="AK462" s="2" t="inlineStr">
        <is>
          <t>La Apartada</t>
        </is>
      </c>
      <c r="AL462" s="10" t="n">
        <v>23</v>
      </c>
      <c r="AM462" s="2">
        <f>AK462&amp;" / "&amp;VLOOKUP(AL462,$AH$4:$AI$36,2,FALSE)</f>
        <v/>
      </c>
      <c r="AN462" s="10" t="n">
        <v>23350</v>
      </c>
    </row>
    <row r="463">
      <c r="AH463" s="10" t="n"/>
      <c r="AK463" s="2" t="inlineStr">
        <is>
          <t>La Argentina (La Plata Vieja)</t>
        </is>
      </c>
      <c r="AL463" s="10" t="n">
        <v>41</v>
      </c>
      <c r="AM463" s="2">
        <f>AK463&amp;" / "&amp;VLOOKUP(AL463,$AH$4:$AI$36,2,FALSE)</f>
        <v/>
      </c>
      <c r="AN463" s="10" t="n">
        <v>41378</v>
      </c>
    </row>
    <row r="464">
      <c r="AH464" s="10" t="n"/>
      <c r="AK464" s="2" t="inlineStr">
        <is>
          <t>La Belleza</t>
        </is>
      </c>
      <c r="AL464" s="10" t="n">
        <v>68</v>
      </c>
      <c r="AM464" s="2">
        <f>AK464&amp;" / "&amp;VLOOKUP(AL464,$AH$4:$AI$36,2,FALSE)</f>
        <v/>
      </c>
      <c r="AN464" s="10" t="n">
        <v>68377</v>
      </c>
    </row>
    <row r="465">
      <c r="AH465" s="10" t="n"/>
      <c r="AK465" s="2" t="inlineStr">
        <is>
          <t>La Calera</t>
        </is>
      </c>
      <c r="AL465" s="10" t="n">
        <v>25</v>
      </c>
      <c r="AM465" s="2">
        <f>AK465&amp;" / "&amp;VLOOKUP(AL465,$AH$4:$AI$36,2,FALSE)</f>
        <v/>
      </c>
      <c r="AN465" s="10" t="n">
        <v>25377</v>
      </c>
    </row>
    <row r="466">
      <c r="AH466" s="10" t="n"/>
      <c r="AK466" s="2" t="inlineStr">
        <is>
          <t>La Capilla</t>
        </is>
      </c>
      <c r="AL466" s="10" t="n">
        <v>15</v>
      </c>
      <c r="AM466" s="2">
        <f>AK466&amp;" / "&amp;VLOOKUP(AL466,$AH$4:$AI$36,2,FALSE)</f>
        <v/>
      </c>
      <c r="AN466" s="10" t="n">
        <v>15380</v>
      </c>
    </row>
    <row r="467">
      <c r="AH467" s="10" t="n"/>
      <c r="AK467" s="2" t="inlineStr">
        <is>
          <t>La Ceja</t>
        </is>
      </c>
      <c r="AL467" s="10" t="inlineStr">
        <is>
          <t>05</t>
        </is>
      </c>
      <c r="AM467" s="2">
        <f>AK467&amp;" / "&amp;VLOOKUP(AL467,$AH$4:$AI$36,2,FALSE)</f>
        <v/>
      </c>
      <c r="AN467" s="10" t="inlineStr">
        <is>
          <t>05376</t>
        </is>
      </c>
    </row>
    <row r="468">
      <c r="AH468" s="10" t="n"/>
      <c r="AK468" s="2" t="inlineStr">
        <is>
          <t>La Celia</t>
        </is>
      </c>
      <c r="AL468" s="10" t="n">
        <v>66</v>
      </c>
      <c r="AM468" s="2">
        <f>AK468&amp;" / "&amp;VLOOKUP(AL468,$AH$4:$AI$36,2,FALSE)</f>
        <v/>
      </c>
      <c r="AN468" s="10" t="n">
        <v>66383</v>
      </c>
    </row>
    <row r="469">
      <c r="AH469" s="10" t="n"/>
      <c r="AK469" s="2" t="inlineStr">
        <is>
          <t>La Chorrera</t>
        </is>
      </c>
      <c r="AL469" s="10" t="n">
        <v>91</v>
      </c>
      <c r="AM469" s="2">
        <f>AK469&amp;" / "&amp;VLOOKUP(AL469,$AH$4:$AI$36,2,FALSE)</f>
        <v/>
      </c>
      <c r="AN469" s="10" t="n">
        <v>91405</v>
      </c>
    </row>
    <row r="470">
      <c r="AH470" s="10" t="n"/>
      <c r="AK470" s="2" t="inlineStr">
        <is>
          <t>La Cruz</t>
        </is>
      </c>
      <c r="AL470" s="10" t="n">
        <v>52</v>
      </c>
      <c r="AM470" s="2">
        <f>AK470&amp;" / "&amp;VLOOKUP(AL470,$AH$4:$AI$36,2,FALSE)</f>
        <v/>
      </c>
      <c r="AN470" s="10" t="n">
        <v>52378</v>
      </c>
    </row>
    <row r="471">
      <c r="AH471" s="10" t="n"/>
      <c r="AK471" s="2" t="inlineStr">
        <is>
          <t>La Cumbre</t>
        </is>
      </c>
      <c r="AL471" s="10" t="n">
        <v>76</v>
      </c>
      <c r="AM471" s="2">
        <f>AK471&amp;" / "&amp;VLOOKUP(AL471,$AH$4:$AI$36,2,FALSE)</f>
        <v/>
      </c>
      <c r="AN471" s="10" t="n">
        <v>76377</v>
      </c>
    </row>
    <row r="472">
      <c r="AH472" s="10" t="n"/>
      <c r="AK472" s="2" t="inlineStr">
        <is>
          <t>La Dorada</t>
        </is>
      </c>
      <c r="AL472" s="10" t="n">
        <v>17</v>
      </c>
      <c r="AM472" s="2">
        <f>AK472&amp;" / "&amp;VLOOKUP(AL472,$AH$4:$AI$36,2,FALSE)</f>
        <v/>
      </c>
      <c r="AN472" s="10" t="n">
        <v>17380</v>
      </c>
    </row>
    <row r="473">
      <c r="AH473" s="10" t="n"/>
      <c r="AK473" s="2" t="inlineStr">
        <is>
          <t>La Esperanza</t>
        </is>
      </c>
      <c r="AL473" s="10" t="n">
        <v>54</v>
      </c>
      <c r="AM473" s="2">
        <f>AK473&amp;" / "&amp;VLOOKUP(AL473,$AH$4:$AI$36,2,FALSE)</f>
        <v/>
      </c>
      <c r="AN473" s="10" t="n">
        <v>54385</v>
      </c>
    </row>
    <row r="474">
      <c r="AH474" s="10" t="n"/>
      <c r="AK474" s="2" t="inlineStr">
        <is>
          <t>La Estrella</t>
        </is>
      </c>
      <c r="AL474" s="10" t="inlineStr">
        <is>
          <t>05</t>
        </is>
      </c>
      <c r="AM474" s="2">
        <f>AK474&amp;" / "&amp;VLOOKUP(AL474,$AH$4:$AI$36,2,FALSE)</f>
        <v/>
      </c>
      <c r="AN474" s="10" t="inlineStr">
        <is>
          <t>05380</t>
        </is>
      </c>
    </row>
    <row r="475">
      <c r="AH475" s="10" t="n"/>
      <c r="AK475" s="2" t="inlineStr">
        <is>
          <t>La Florida</t>
        </is>
      </c>
      <c r="AL475" s="10" t="n">
        <v>52</v>
      </c>
      <c r="AM475" s="2">
        <f>AK475&amp;" / "&amp;VLOOKUP(AL475,$AH$4:$AI$36,2,FALSE)</f>
        <v/>
      </c>
      <c r="AN475" s="10" t="n">
        <v>52381</v>
      </c>
    </row>
    <row r="476">
      <c r="AH476" s="10" t="n"/>
      <c r="AK476" s="2" t="inlineStr">
        <is>
          <t>La Gloria</t>
        </is>
      </c>
      <c r="AL476" s="10" t="n">
        <v>20</v>
      </c>
      <c r="AM476" s="2">
        <f>AK476&amp;" / "&amp;VLOOKUP(AL476,$AH$4:$AI$36,2,FALSE)</f>
        <v/>
      </c>
      <c r="AN476" s="10" t="n">
        <v>20383</v>
      </c>
    </row>
    <row r="477">
      <c r="AH477" s="10" t="n"/>
      <c r="AK477" s="2" t="inlineStr">
        <is>
          <t>La Guadalupe</t>
        </is>
      </c>
      <c r="AL477" s="10" t="n">
        <v>94</v>
      </c>
      <c r="AM477" s="2">
        <f>AK477&amp;" / "&amp;VLOOKUP(AL477,$AH$4:$AI$36,2,FALSE)</f>
        <v/>
      </c>
      <c r="AN477" s="10" t="n">
        <v>94885</v>
      </c>
    </row>
    <row r="478">
      <c r="AH478" s="10" t="n"/>
      <c r="AK478" s="2" t="inlineStr">
        <is>
          <t>La Jagua De Ibirico</t>
        </is>
      </c>
      <c r="AL478" s="10" t="n">
        <v>20</v>
      </c>
      <c r="AM478" s="2">
        <f>AK478&amp;" / "&amp;VLOOKUP(AL478,$AH$4:$AI$36,2,FALSE)</f>
        <v/>
      </c>
      <c r="AN478" s="10" t="n">
        <v>20400</v>
      </c>
    </row>
    <row r="479">
      <c r="AH479" s="10" t="n"/>
      <c r="AK479" s="2" t="inlineStr">
        <is>
          <t>La Jagua Del Pilar</t>
        </is>
      </c>
      <c r="AL479" s="10" t="n">
        <v>44</v>
      </c>
      <c r="AM479" s="2">
        <f>AK479&amp;" / "&amp;VLOOKUP(AL479,$AH$4:$AI$36,2,FALSE)</f>
        <v/>
      </c>
      <c r="AN479" s="10" t="n">
        <v>44420</v>
      </c>
    </row>
    <row r="480">
      <c r="AH480" s="10" t="n"/>
      <c r="AK480" s="2" t="inlineStr">
        <is>
          <t>La Llanada</t>
        </is>
      </c>
      <c r="AL480" s="10" t="n">
        <v>52</v>
      </c>
      <c r="AM480" s="2">
        <f>AK480&amp;" / "&amp;VLOOKUP(AL480,$AH$4:$AI$36,2,FALSE)</f>
        <v/>
      </c>
      <c r="AN480" s="10" t="n">
        <v>52385</v>
      </c>
    </row>
    <row r="481">
      <c r="AH481" s="10" t="n"/>
      <c r="AK481" s="2" t="inlineStr">
        <is>
          <t>La Macarena</t>
        </is>
      </c>
      <c r="AL481" s="10" t="n">
        <v>50</v>
      </c>
      <c r="AM481" s="2">
        <f>AK481&amp;" / "&amp;VLOOKUP(AL481,$AH$4:$AI$36,2,FALSE)</f>
        <v/>
      </c>
      <c r="AN481" s="10" t="n">
        <v>50350</v>
      </c>
    </row>
    <row r="482">
      <c r="AH482" s="10" t="n"/>
      <c r="AK482" s="2" t="inlineStr">
        <is>
          <t>La Merced</t>
        </is>
      </c>
      <c r="AL482" s="10" t="n">
        <v>17</v>
      </c>
      <c r="AM482" s="2">
        <f>AK482&amp;" / "&amp;VLOOKUP(AL482,$AH$4:$AI$36,2,FALSE)</f>
        <v/>
      </c>
      <c r="AN482" s="10" t="n">
        <v>17388</v>
      </c>
    </row>
    <row r="483">
      <c r="AH483" s="10" t="n"/>
      <c r="AK483" s="2" t="inlineStr">
        <is>
          <t>La Mesa</t>
        </is>
      </c>
      <c r="AL483" s="10" t="n">
        <v>25</v>
      </c>
      <c r="AM483" s="2">
        <f>AK483&amp;" / "&amp;VLOOKUP(AL483,$AH$4:$AI$36,2,FALSE)</f>
        <v/>
      </c>
      <c r="AN483" s="10" t="n">
        <v>25386</v>
      </c>
    </row>
    <row r="484">
      <c r="AH484" s="10" t="n"/>
      <c r="AK484" s="2" t="inlineStr">
        <is>
          <t>La Montañita</t>
        </is>
      </c>
      <c r="AL484" s="10" t="n">
        <v>18</v>
      </c>
      <c r="AM484" s="2">
        <f>AK484&amp;" / "&amp;VLOOKUP(AL484,$AH$4:$AI$36,2,FALSE)</f>
        <v/>
      </c>
      <c r="AN484" s="10" t="n">
        <v>18410</v>
      </c>
    </row>
    <row r="485">
      <c r="AH485" s="10" t="n"/>
      <c r="AK485" s="2" t="inlineStr">
        <is>
          <t>La Palma</t>
        </is>
      </c>
      <c r="AL485" s="10" t="n">
        <v>25</v>
      </c>
      <c r="AM485" s="2">
        <f>AK485&amp;" / "&amp;VLOOKUP(AL485,$AH$4:$AI$36,2,FALSE)</f>
        <v/>
      </c>
      <c r="AN485" s="10" t="n">
        <v>25394</v>
      </c>
    </row>
    <row r="486">
      <c r="AH486" s="10" t="n"/>
      <c r="AK486" s="2" t="inlineStr">
        <is>
          <t>La Paz</t>
        </is>
      </c>
      <c r="AL486" s="10" t="n">
        <v>20</v>
      </c>
      <c r="AM486" s="2">
        <f>AK486&amp;" / "&amp;VLOOKUP(AL486,$AH$4:$AI$36,2,FALSE)</f>
        <v/>
      </c>
      <c r="AN486" s="10" t="n">
        <v>20621</v>
      </c>
    </row>
    <row r="487">
      <c r="AH487" s="10" t="n"/>
      <c r="AK487" s="2" t="inlineStr">
        <is>
          <t>La Paz</t>
        </is>
      </c>
      <c r="AL487" s="10" t="n">
        <v>68</v>
      </c>
      <c r="AM487" s="2">
        <f>AK487&amp;" / "&amp;VLOOKUP(AL487,$AH$4:$AI$36,2,FALSE)</f>
        <v/>
      </c>
      <c r="AN487" s="10" t="n">
        <v>68397</v>
      </c>
    </row>
    <row r="488">
      <c r="AH488" s="10" t="n"/>
      <c r="AK488" s="2" t="inlineStr">
        <is>
          <t>La Pedrera</t>
        </is>
      </c>
      <c r="AL488" s="10" t="n">
        <v>91</v>
      </c>
      <c r="AM488" s="2">
        <f>AK488&amp;" / "&amp;VLOOKUP(AL488,$AH$4:$AI$36,2,FALSE)</f>
        <v/>
      </c>
      <c r="AN488" s="10" t="n">
        <v>91407</v>
      </c>
    </row>
    <row r="489">
      <c r="AH489" s="10" t="n"/>
      <c r="AK489" s="2" t="inlineStr">
        <is>
          <t>La Peña</t>
        </is>
      </c>
      <c r="AL489" s="10" t="n">
        <v>25</v>
      </c>
      <c r="AM489" s="2">
        <f>AK489&amp;" / "&amp;VLOOKUP(AL489,$AH$4:$AI$36,2,FALSE)</f>
        <v/>
      </c>
      <c r="AN489" s="10" t="n">
        <v>25398</v>
      </c>
    </row>
    <row r="490">
      <c r="AH490" s="10" t="n"/>
      <c r="AK490" s="2" t="inlineStr">
        <is>
          <t>La Pintada</t>
        </is>
      </c>
      <c r="AL490" s="10" t="inlineStr">
        <is>
          <t>05</t>
        </is>
      </c>
      <c r="AM490" s="2">
        <f>AK490&amp;" / "&amp;VLOOKUP(AL490,$AH$4:$AI$36,2,FALSE)</f>
        <v/>
      </c>
      <c r="AN490" s="10" t="inlineStr">
        <is>
          <t>05390</t>
        </is>
      </c>
    </row>
    <row r="491">
      <c r="AH491" s="10" t="n"/>
      <c r="AK491" s="2" t="inlineStr">
        <is>
          <t>La Plata</t>
        </is>
      </c>
      <c r="AL491" s="10" t="n">
        <v>41</v>
      </c>
      <c r="AM491" s="2">
        <f>AK491&amp;" / "&amp;VLOOKUP(AL491,$AH$4:$AI$36,2,FALSE)</f>
        <v/>
      </c>
      <c r="AN491" s="10" t="n">
        <v>41396</v>
      </c>
    </row>
    <row r="492">
      <c r="AH492" s="10" t="n"/>
      <c r="AK492" s="2" t="inlineStr">
        <is>
          <t>La Playa De Belén</t>
        </is>
      </c>
      <c r="AL492" s="10" t="n">
        <v>54</v>
      </c>
      <c r="AM492" s="2">
        <f>AK492&amp;" / "&amp;VLOOKUP(AL492,$AH$4:$AI$36,2,FALSE)</f>
        <v/>
      </c>
      <c r="AN492" s="10" t="n">
        <v>54398</v>
      </c>
    </row>
    <row r="493">
      <c r="AH493" s="10" t="n"/>
      <c r="AK493" s="2" t="inlineStr">
        <is>
          <t>La Primavera</t>
        </is>
      </c>
      <c r="AL493" s="10" t="n">
        <v>99</v>
      </c>
      <c r="AM493" s="2">
        <f>AK493&amp;" / "&amp;VLOOKUP(AL493,$AH$4:$AI$36,2,FALSE)</f>
        <v/>
      </c>
      <c r="AN493" s="10" t="n">
        <v>99524</v>
      </c>
    </row>
    <row r="494">
      <c r="AH494" s="10" t="n"/>
      <c r="AK494" s="2" t="inlineStr">
        <is>
          <t>La Salina</t>
        </is>
      </c>
      <c r="AL494" s="10" t="n">
        <v>85</v>
      </c>
      <c r="AM494" s="2">
        <f>AK494&amp;" / "&amp;VLOOKUP(AL494,$AH$4:$AI$36,2,FALSE)</f>
        <v/>
      </c>
      <c r="AN494" s="10" t="n">
        <v>85136</v>
      </c>
    </row>
    <row r="495">
      <c r="AH495" s="10" t="n"/>
      <c r="AK495" s="2" t="inlineStr">
        <is>
          <t>La Sierra</t>
        </is>
      </c>
      <c r="AL495" s="10" t="n">
        <v>19</v>
      </c>
      <c r="AM495" s="2">
        <f>AK495&amp;" / "&amp;VLOOKUP(AL495,$AH$4:$AI$36,2,FALSE)</f>
        <v/>
      </c>
      <c r="AN495" s="10" t="n">
        <v>19392</v>
      </c>
    </row>
    <row r="496">
      <c r="AH496" s="10" t="n"/>
      <c r="AK496" s="2" t="inlineStr">
        <is>
          <t>La Tebaida</t>
        </is>
      </c>
      <c r="AL496" s="10" t="n">
        <v>63</v>
      </c>
      <c r="AM496" s="2">
        <f>AK496&amp;" / "&amp;VLOOKUP(AL496,$AH$4:$AI$36,2,FALSE)</f>
        <v/>
      </c>
      <c r="AN496" s="10" t="n">
        <v>63401</v>
      </c>
    </row>
    <row r="497">
      <c r="AH497" s="10" t="n"/>
      <c r="AK497" s="2" t="inlineStr">
        <is>
          <t>La Tola</t>
        </is>
      </c>
      <c r="AL497" s="10" t="n">
        <v>52</v>
      </c>
      <c r="AM497" s="2">
        <f>AK497&amp;" / "&amp;VLOOKUP(AL497,$AH$4:$AI$36,2,FALSE)</f>
        <v/>
      </c>
      <c r="AN497" s="10" t="n">
        <v>52390</v>
      </c>
    </row>
    <row r="498">
      <c r="AH498" s="10" t="n"/>
      <c r="AK498" s="2" t="inlineStr">
        <is>
          <t>La Unión</t>
        </is>
      </c>
      <c r="AL498" s="10" t="inlineStr">
        <is>
          <t>05</t>
        </is>
      </c>
      <c r="AM498" s="2">
        <f>AK498&amp;" / "&amp;VLOOKUP(AL498,$AH$4:$AI$36,2,FALSE)</f>
        <v/>
      </c>
      <c r="AN498" s="10" t="inlineStr">
        <is>
          <t>05400</t>
        </is>
      </c>
    </row>
    <row r="499">
      <c r="AH499" s="10" t="n"/>
      <c r="AK499" s="2" t="inlineStr">
        <is>
          <t>La Unión</t>
        </is>
      </c>
      <c r="AL499" s="10" t="n">
        <v>52</v>
      </c>
      <c r="AM499" s="2">
        <f>AK499&amp;" / "&amp;VLOOKUP(AL499,$AH$4:$AI$36,2,FALSE)</f>
        <v/>
      </c>
      <c r="AN499" s="10" t="n">
        <v>52399</v>
      </c>
    </row>
    <row r="500">
      <c r="AH500" s="10" t="n"/>
      <c r="AK500" s="2" t="inlineStr">
        <is>
          <t>La Unión</t>
        </is>
      </c>
      <c r="AL500" s="10" t="n">
        <v>70</v>
      </c>
      <c r="AM500" s="2">
        <f>AK500&amp;" / "&amp;VLOOKUP(AL500,$AH$4:$AI$36,2,FALSE)</f>
        <v/>
      </c>
      <c r="AN500" s="10" t="n">
        <v>70400</v>
      </c>
    </row>
    <row r="501">
      <c r="AH501" s="10" t="n"/>
      <c r="AK501" s="2" t="inlineStr">
        <is>
          <t>La Unión</t>
        </is>
      </c>
      <c r="AL501" s="10" t="n">
        <v>76</v>
      </c>
      <c r="AM501" s="2">
        <f>AK501&amp;" / "&amp;VLOOKUP(AL501,$AH$4:$AI$36,2,FALSE)</f>
        <v/>
      </c>
      <c r="AN501" s="10" t="n">
        <v>76400</v>
      </c>
    </row>
    <row r="502">
      <c r="AH502" s="10" t="n"/>
      <c r="AK502" s="2" t="inlineStr">
        <is>
          <t>La Uvita</t>
        </is>
      </c>
      <c r="AL502" s="10" t="n">
        <v>15</v>
      </c>
      <c r="AM502" s="2">
        <f>AK502&amp;" / "&amp;VLOOKUP(AL502,$AH$4:$AI$36,2,FALSE)</f>
        <v/>
      </c>
      <c r="AN502" s="10" t="n">
        <v>15403</v>
      </c>
    </row>
    <row r="503">
      <c r="AH503" s="10" t="n"/>
      <c r="AK503" s="2" t="inlineStr">
        <is>
          <t>La Vega</t>
        </is>
      </c>
      <c r="AL503" s="10" t="n">
        <v>19</v>
      </c>
      <c r="AM503" s="2">
        <f>AK503&amp;" / "&amp;VLOOKUP(AL503,$AH$4:$AI$36,2,FALSE)</f>
        <v/>
      </c>
      <c r="AN503" s="10" t="n">
        <v>19397</v>
      </c>
    </row>
    <row r="504">
      <c r="AH504" s="10" t="n"/>
      <c r="AK504" s="2" t="inlineStr">
        <is>
          <t>La Vega</t>
        </is>
      </c>
      <c r="AL504" s="10" t="n">
        <v>25</v>
      </c>
      <c r="AM504" s="2">
        <f>AK504&amp;" / "&amp;VLOOKUP(AL504,$AH$4:$AI$36,2,FALSE)</f>
        <v/>
      </c>
      <c r="AN504" s="10" t="n">
        <v>25402</v>
      </c>
    </row>
    <row r="505">
      <c r="AH505" s="10" t="n"/>
      <c r="AK505" s="2" t="inlineStr">
        <is>
          <t>La Victoria</t>
        </is>
      </c>
      <c r="AL505" s="10" t="n">
        <v>91</v>
      </c>
      <c r="AM505" s="2">
        <f>AK505&amp;" / "&amp;VLOOKUP(AL505,$AH$4:$AI$36,2,FALSE)</f>
        <v/>
      </c>
      <c r="AN505" s="10" t="n">
        <v>91430</v>
      </c>
    </row>
    <row r="506">
      <c r="AH506" s="10" t="n"/>
      <c r="AK506" s="2" t="inlineStr">
        <is>
          <t>La Victoria</t>
        </is>
      </c>
      <c r="AL506" s="10" t="n">
        <v>15</v>
      </c>
      <c r="AM506" s="2">
        <f>AK506&amp;" / "&amp;VLOOKUP(AL506,$AH$4:$AI$36,2,FALSE)</f>
        <v/>
      </c>
      <c r="AN506" s="10" t="n">
        <v>15401</v>
      </c>
    </row>
    <row r="507">
      <c r="AH507" s="10" t="n"/>
      <c r="AK507" s="2" t="inlineStr">
        <is>
          <t>La Victoria</t>
        </is>
      </c>
      <c r="AL507" s="10" t="n">
        <v>76</v>
      </c>
      <c r="AM507" s="2">
        <f>AK507&amp;" / "&amp;VLOOKUP(AL507,$AH$4:$AI$36,2,FALSE)</f>
        <v/>
      </c>
      <c r="AN507" s="10" t="n">
        <v>76403</v>
      </c>
    </row>
    <row r="508">
      <c r="AH508" s="10" t="n"/>
      <c r="AK508" s="2" t="inlineStr">
        <is>
          <t>La Virginia</t>
        </is>
      </c>
      <c r="AL508" s="10" t="n">
        <v>66</v>
      </c>
      <c r="AM508" s="2">
        <f>AK508&amp;" / "&amp;VLOOKUP(AL508,$AH$4:$AI$36,2,FALSE)</f>
        <v/>
      </c>
      <c r="AN508" s="10" t="n">
        <v>66400</v>
      </c>
    </row>
    <row r="509">
      <c r="AH509" s="10" t="n"/>
      <c r="AK509" s="2" t="inlineStr">
        <is>
          <t>Labateca</t>
        </is>
      </c>
      <c r="AL509" s="10" t="n">
        <v>54</v>
      </c>
      <c r="AM509" s="2">
        <f>AK509&amp;" / "&amp;VLOOKUP(AL509,$AH$4:$AI$36,2,FALSE)</f>
        <v/>
      </c>
      <c r="AN509" s="10" t="n">
        <v>54377</v>
      </c>
    </row>
    <row r="510">
      <c r="AH510" s="10" t="n"/>
      <c r="AK510" s="2" t="inlineStr">
        <is>
          <t>Labranzagrande</t>
        </is>
      </c>
      <c r="AL510" s="10" t="n">
        <v>15</v>
      </c>
      <c r="AM510" s="2">
        <f>AK510&amp;" / "&amp;VLOOKUP(AL510,$AH$4:$AI$36,2,FALSE)</f>
        <v/>
      </c>
      <c r="AN510" s="10" t="n">
        <v>15377</v>
      </c>
    </row>
    <row r="511">
      <c r="AH511" s="10" t="n"/>
      <c r="AK511" s="2" t="inlineStr">
        <is>
          <t>Landázuri</t>
        </is>
      </c>
      <c r="AL511" s="10" t="n">
        <v>68</v>
      </c>
      <c r="AM511" s="2">
        <f>AK511&amp;" / "&amp;VLOOKUP(AL511,$AH$4:$AI$36,2,FALSE)</f>
        <v/>
      </c>
      <c r="AN511" s="10" t="n">
        <v>68385</v>
      </c>
    </row>
    <row r="512">
      <c r="AH512" s="10" t="n"/>
      <c r="AK512" s="2" t="inlineStr">
        <is>
          <t>Lebrija</t>
        </is>
      </c>
      <c r="AL512" s="10" t="n">
        <v>68</v>
      </c>
      <c r="AM512" s="2">
        <f>AK512&amp;" / "&amp;VLOOKUP(AL512,$AH$4:$AI$36,2,FALSE)</f>
        <v/>
      </c>
      <c r="AN512" s="10" t="n">
        <v>68406</v>
      </c>
    </row>
    <row r="513">
      <c r="AH513" s="10" t="n"/>
      <c r="AK513" s="2" t="inlineStr">
        <is>
          <t>Leiva</t>
        </is>
      </c>
      <c r="AL513" s="10" t="n">
        <v>52</v>
      </c>
      <c r="AM513" s="2">
        <f>AK513&amp;" / "&amp;VLOOKUP(AL513,$AH$4:$AI$36,2,FALSE)</f>
        <v/>
      </c>
      <c r="AN513" s="10" t="n">
        <v>52405</v>
      </c>
    </row>
    <row r="514">
      <c r="AH514" s="10" t="n"/>
      <c r="AK514" s="2" t="inlineStr">
        <is>
          <t>Lejanías</t>
        </is>
      </c>
      <c r="AL514" s="10" t="n">
        <v>50</v>
      </c>
      <c r="AM514" s="2">
        <f>AK514&amp;" / "&amp;VLOOKUP(AL514,$AH$4:$AI$36,2,FALSE)</f>
        <v/>
      </c>
      <c r="AN514" s="10" t="n">
        <v>50400</v>
      </c>
    </row>
    <row r="515">
      <c r="AH515" s="10" t="n"/>
      <c r="AK515" s="2" t="inlineStr">
        <is>
          <t>Lenguazaque</t>
        </is>
      </c>
      <c r="AL515" s="10" t="n">
        <v>25</v>
      </c>
      <c r="AM515" s="2">
        <f>AK515&amp;" / "&amp;VLOOKUP(AL515,$AH$4:$AI$36,2,FALSE)</f>
        <v/>
      </c>
      <c r="AN515" s="10" t="n">
        <v>25407</v>
      </c>
    </row>
    <row r="516">
      <c r="AH516" s="10" t="n"/>
      <c r="AK516" s="2" t="inlineStr">
        <is>
          <t>Lérida</t>
        </is>
      </c>
      <c r="AL516" s="10" t="n">
        <v>73</v>
      </c>
      <c r="AM516" s="2">
        <f>AK516&amp;" / "&amp;VLOOKUP(AL516,$AH$4:$AI$36,2,FALSE)</f>
        <v/>
      </c>
      <c r="AN516" s="10" t="n">
        <v>73408</v>
      </c>
    </row>
    <row r="517">
      <c r="AH517" s="10" t="n"/>
      <c r="AK517" s="2" t="inlineStr">
        <is>
          <t>Leticia</t>
        </is>
      </c>
      <c r="AL517" s="10" t="n">
        <v>91</v>
      </c>
      <c r="AM517" s="2">
        <f>AK517&amp;" / "&amp;VLOOKUP(AL517,$AH$4:$AI$36,2,FALSE)</f>
        <v/>
      </c>
      <c r="AN517" s="10" t="n">
        <v>91001</v>
      </c>
    </row>
    <row r="518">
      <c r="AH518" s="10" t="n"/>
      <c r="AK518" s="2" t="inlineStr">
        <is>
          <t>Líbano</t>
        </is>
      </c>
      <c r="AL518" s="10" t="n">
        <v>73</v>
      </c>
      <c r="AM518" s="2">
        <f>AK518&amp;" / "&amp;VLOOKUP(AL518,$AH$4:$AI$36,2,FALSE)</f>
        <v/>
      </c>
      <c r="AN518" s="10" t="n">
        <v>73411</v>
      </c>
    </row>
    <row r="519">
      <c r="AH519" s="10" t="n"/>
      <c r="AK519" s="2" t="inlineStr">
        <is>
          <t>Liborina</t>
        </is>
      </c>
      <c r="AL519" s="10" t="inlineStr">
        <is>
          <t>05</t>
        </is>
      </c>
      <c r="AM519" s="2">
        <f>AK519&amp;" / "&amp;VLOOKUP(AL519,$AH$4:$AI$36,2,FALSE)</f>
        <v/>
      </c>
      <c r="AN519" s="10" t="inlineStr">
        <is>
          <t>05411</t>
        </is>
      </c>
    </row>
    <row r="520">
      <c r="AH520" s="10" t="n"/>
      <c r="AK520" s="2" t="inlineStr">
        <is>
          <t>Linares</t>
        </is>
      </c>
      <c r="AL520" s="10" t="n">
        <v>52</v>
      </c>
      <c r="AM520" s="2">
        <f>AK520&amp;" / "&amp;VLOOKUP(AL520,$AH$4:$AI$36,2,FALSE)</f>
        <v/>
      </c>
      <c r="AN520" s="10" t="n">
        <v>52411</v>
      </c>
    </row>
    <row r="521">
      <c r="AH521" s="10" t="n"/>
      <c r="AK521" s="2" t="inlineStr">
        <is>
          <t>Lloró</t>
        </is>
      </c>
      <c r="AL521" s="10" t="n">
        <v>27</v>
      </c>
      <c r="AM521" s="2">
        <f>AK521&amp;" / "&amp;VLOOKUP(AL521,$AH$4:$AI$36,2,FALSE)</f>
        <v/>
      </c>
      <c r="AN521" s="10" t="n">
        <v>27413</v>
      </c>
    </row>
    <row r="522">
      <c r="AH522" s="10" t="n"/>
      <c r="AK522" s="2" t="inlineStr">
        <is>
          <t>López De Micay</t>
        </is>
      </c>
      <c r="AL522" s="10" t="n">
        <v>19</v>
      </c>
      <c r="AM522" s="2">
        <f>AK522&amp;" / "&amp;VLOOKUP(AL522,$AH$4:$AI$36,2,FALSE)</f>
        <v/>
      </c>
      <c r="AN522" s="10" t="n">
        <v>19418</v>
      </c>
    </row>
    <row r="523">
      <c r="AH523" s="10" t="n"/>
      <c r="AK523" s="2" t="inlineStr">
        <is>
          <t>Lorica</t>
        </is>
      </c>
      <c r="AL523" s="10" t="n">
        <v>23</v>
      </c>
      <c r="AM523" s="2">
        <f>AK523&amp;" / "&amp;VLOOKUP(AL523,$AH$4:$AI$36,2,FALSE)</f>
        <v/>
      </c>
      <c r="AN523" s="10" t="n">
        <v>23417</v>
      </c>
    </row>
    <row r="524">
      <c r="AH524" s="10" t="n"/>
      <c r="AK524" s="2" t="inlineStr">
        <is>
          <t>Los Andes (Sotomayor)</t>
        </is>
      </c>
      <c r="AL524" s="10" t="n">
        <v>52</v>
      </c>
      <c r="AM524" s="2">
        <f>AK524&amp;" / "&amp;VLOOKUP(AL524,$AH$4:$AI$36,2,FALSE)</f>
        <v/>
      </c>
      <c r="AN524" s="10" t="n">
        <v>52418</v>
      </c>
    </row>
    <row r="525">
      <c r="AH525" s="10" t="n"/>
      <c r="AK525" s="2" t="inlineStr">
        <is>
          <t>Los Córdobas</t>
        </is>
      </c>
      <c r="AL525" s="10" t="n">
        <v>23</v>
      </c>
      <c r="AM525" s="2">
        <f>AK525&amp;" / "&amp;VLOOKUP(AL525,$AH$4:$AI$36,2,FALSE)</f>
        <v/>
      </c>
      <c r="AN525" s="10" t="n">
        <v>23419</v>
      </c>
    </row>
    <row r="526">
      <c r="AH526" s="10" t="n"/>
      <c r="AK526" s="2" t="inlineStr">
        <is>
          <t>Los Palmitos</t>
        </is>
      </c>
      <c r="AL526" s="10" t="n">
        <v>70</v>
      </c>
      <c r="AM526" s="2">
        <f>AK526&amp;" / "&amp;VLOOKUP(AL526,$AH$4:$AI$36,2,FALSE)</f>
        <v/>
      </c>
      <c r="AN526" s="10" t="n">
        <v>70418</v>
      </c>
    </row>
    <row r="527">
      <c r="AH527" s="10" t="n"/>
      <c r="AK527" s="2" t="inlineStr">
        <is>
          <t>Los Patios</t>
        </is>
      </c>
      <c r="AL527" s="10" t="n">
        <v>54</v>
      </c>
      <c r="AM527" s="2">
        <f>AK527&amp;" / "&amp;VLOOKUP(AL527,$AH$4:$AI$36,2,FALSE)</f>
        <v/>
      </c>
      <c r="AN527" s="10" t="n">
        <v>54405</v>
      </c>
    </row>
    <row r="528">
      <c r="AH528" s="10" t="n"/>
      <c r="AK528" s="2" t="inlineStr">
        <is>
          <t>Los Santos</t>
        </is>
      </c>
      <c r="AL528" s="10" t="n">
        <v>68</v>
      </c>
      <c r="AM528" s="2">
        <f>AK528&amp;" / "&amp;VLOOKUP(AL528,$AH$4:$AI$36,2,FALSE)</f>
        <v/>
      </c>
      <c r="AN528" s="10" t="n">
        <v>68418</v>
      </c>
    </row>
    <row r="529">
      <c r="AH529" s="10" t="n"/>
      <c r="AK529" s="2" t="inlineStr">
        <is>
          <t>Lourdes</t>
        </is>
      </c>
      <c r="AL529" s="10" t="n">
        <v>54</v>
      </c>
      <c r="AM529" s="2">
        <f>AK529&amp;" / "&amp;VLOOKUP(AL529,$AH$4:$AI$36,2,FALSE)</f>
        <v/>
      </c>
      <c r="AN529" s="10" t="n">
        <v>54418</v>
      </c>
    </row>
    <row r="530">
      <c r="AH530" s="10" t="n"/>
      <c r="AK530" s="2" t="inlineStr">
        <is>
          <t>Luruaco</t>
        </is>
      </c>
      <c r="AL530" s="10" t="inlineStr">
        <is>
          <t>08</t>
        </is>
      </c>
      <c r="AM530" s="2">
        <f>AK530&amp;" / "&amp;VLOOKUP(AL530,$AH$4:$AI$36,2,FALSE)</f>
        <v/>
      </c>
      <c r="AN530" s="10" t="inlineStr">
        <is>
          <t>08421</t>
        </is>
      </c>
    </row>
    <row r="531">
      <c r="AH531" s="10" t="n"/>
      <c r="AK531" s="2" t="inlineStr">
        <is>
          <t>Macanal</t>
        </is>
      </c>
      <c r="AL531" s="10" t="n">
        <v>15</v>
      </c>
      <c r="AM531" s="2">
        <f>AK531&amp;" / "&amp;VLOOKUP(AL531,$AH$4:$AI$36,2,FALSE)</f>
        <v/>
      </c>
      <c r="AN531" s="10" t="n">
        <v>15425</v>
      </c>
    </row>
    <row r="532">
      <c r="AH532" s="10" t="n"/>
      <c r="AK532" s="2" t="inlineStr">
        <is>
          <t>Macaravita</t>
        </is>
      </c>
      <c r="AL532" s="10" t="n">
        <v>68</v>
      </c>
      <c r="AM532" s="2">
        <f>AK532&amp;" / "&amp;VLOOKUP(AL532,$AH$4:$AI$36,2,FALSE)</f>
        <v/>
      </c>
      <c r="AN532" s="10" t="n">
        <v>68425</v>
      </c>
    </row>
    <row r="533">
      <c r="AH533" s="10" t="n"/>
      <c r="AK533" s="2" t="inlineStr">
        <is>
          <t>Maceo</t>
        </is>
      </c>
      <c r="AL533" s="10" t="inlineStr">
        <is>
          <t>05</t>
        </is>
      </c>
      <c r="AM533" s="2">
        <f>AK533&amp;" / "&amp;VLOOKUP(AL533,$AH$4:$AI$36,2,FALSE)</f>
        <v/>
      </c>
      <c r="AN533" s="10" t="inlineStr">
        <is>
          <t>05425</t>
        </is>
      </c>
    </row>
    <row r="534">
      <c r="AH534" s="10" t="n"/>
      <c r="AK534" s="2" t="inlineStr">
        <is>
          <t>Machetá</t>
        </is>
      </c>
      <c r="AL534" s="10" t="n">
        <v>25</v>
      </c>
      <c r="AM534" s="2">
        <f>AK534&amp;" / "&amp;VLOOKUP(AL534,$AH$4:$AI$36,2,FALSE)</f>
        <v/>
      </c>
      <c r="AN534" s="10" t="n">
        <v>25426</v>
      </c>
    </row>
    <row r="535">
      <c r="AH535" s="10" t="n"/>
      <c r="AK535" s="2" t="inlineStr">
        <is>
          <t>Madrid</t>
        </is>
      </c>
      <c r="AL535" s="10" t="n">
        <v>25</v>
      </c>
      <c r="AM535" s="2">
        <f>AK535&amp;" / "&amp;VLOOKUP(AL535,$AH$4:$AI$36,2,FALSE)</f>
        <v/>
      </c>
      <c r="AN535" s="10" t="n">
        <v>25430</v>
      </c>
    </row>
    <row r="536">
      <c r="AH536" s="10" t="n"/>
      <c r="AK536" s="2" t="inlineStr">
        <is>
          <t>Magangué</t>
        </is>
      </c>
      <c r="AL536" s="10" t="n">
        <v>13</v>
      </c>
      <c r="AM536" s="2">
        <f>AK536&amp;" / "&amp;VLOOKUP(AL536,$AH$4:$AI$36,2,FALSE)</f>
        <v/>
      </c>
      <c r="AN536" s="10" t="n">
        <v>13430</v>
      </c>
    </row>
    <row r="537">
      <c r="AH537" s="10" t="n"/>
      <c r="AK537" s="2" t="inlineStr">
        <is>
          <t>Magüí (Payán)</t>
        </is>
      </c>
      <c r="AL537" s="10" t="n">
        <v>52</v>
      </c>
      <c r="AM537" s="2">
        <f>AK537&amp;" / "&amp;VLOOKUP(AL537,$AH$4:$AI$36,2,FALSE)</f>
        <v/>
      </c>
      <c r="AN537" s="10" t="n">
        <v>52427</v>
      </c>
    </row>
    <row r="538">
      <c r="AH538" s="10" t="n"/>
      <c r="AK538" s="2" t="inlineStr">
        <is>
          <t>Mahates</t>
        </is>
      </c>
      <c r="AL538" s="10" t="n">
        <v>13</v>
      </c>
      <c r="AM538" s="2">
        <f>AK538&amp;" / "&amp;VLOOKUP(AL538,$AH$4:$AI$36,2,FALSE)</f>
        <v/>
      </c>
      <c r="AN538" s="10" t="n">
        <v>13433</v>
      </c>
    </row>
    <row r="539">
      <c r="AH539" s="10" t="n"/>
      <c r="AK539" s="2" t="inlineStr">
        <is>
          <t>Maicao</t>
        </is>
      </c>
      <c r="AL539" s="10" t="n">
        <v>44</v>
      </c>
      <c r="AM539" s="2">
        <f>AK539&amp;" / "&amp;VLOOKUP(AL539,$AH$4:$AI$36,2,FALSE)</f>
        <v/>
      </c>
      <c r="AN539" s="10" t="n">
        <v>44430</v>
      </c>
    </row>
    <row r="540">
      <c r="AH540" s="10" t="n"/>
      <c r="AK540" s="2" t="inlineStr">
        <is>
          <t>Majagual</t>
        </is>
      </c>
      <c r="AL540" s="10" t="n">
        <v>70</v>
      </c>
      <c r="AM540" s="2">
        <f>AK540&amp;" / "&amp;VLOOKUP(AL540,$AH$4:$AI$36,2,FALSE)</f>
        <v/>
      </c>
      <c r="AN540" s="10" t="n">
        <v>70429</v>
      </c>
    </row>
    <row r="541">
      <c r="AH541" s="10" t="n"/>
      <c r="AK541" s="2" t="inlineStr">
        <is>
          <t>Málaga</t>
        </is>
      </c>
      <c r="AL541" s="10" t="n">
        <v>68</v>
      </c>
      <c r="AM541" s="2">
        <f>AK541&amp;" / "&amp;VLOOKUP(AL541,$AH$4:$AI$36,2,FALSE)</f>
        <v/>
      </c>
      <c r="AN541" s="10" t="n">
        <v>68432</v>
      </c>
    </row>
    <row r="542">
      <c r="AH542" s="10" t="n"/>
      <c r="AK542" s="2" t="inlineStr">
        <is>
          <t>Malambo</t>
        </is>
      </c>
      <c r="AL542" s="10" t="inlineStr">
        <is>
          <t>08</t>
        </is>
      </c>
      <c r="AM542" s="2">
        <f>AK542&amp;" / "&amp;VLOOKUP(AL542,$AH$4:$AI$36,2,FALSE)</f>
        <v/>
      </c>
      <c r="AN542" s="10" t="inlineStr">
        <is>
          <t>08433</t>
        </is>
      </c>
    </row>
    <row r="543">
      <c r="AH543" s="10" t="n"/>
      <c r="AK543" s="2" t="inlineStr">
        <is>
          <t>Mallama (Piedrancha)</t>
        </is>
      </c>
      <c r="AL543" s="10" t="n">
        <v>52</v>
      </c>
      <c r="AM543" s="2">
        <f>AK543&amp;" / "&amp;VLOOKUP(AL543,$AH$4:$AI$36,2,FALSE)</f>
        <v/>
      </c>
      <c r="AN543" s="10" t="n">
        <v>52435</v>
      </c>
    </row>
    <row r="544">
      <c r="AH544" s="10" t="n"/>
      <c r="AK544" s="2" t="inlineStr">
        <is>
          <t>Manatí</t>
        </is>
      </c>
      <c r="AL544" s="10" t="inlineStr">
        <is>
          <t>08</t>
        </is>
      </c>
      <c r="AM544" s="2">
        <f>AK544&amp;" / "&amp;VLOOKUP(AL544,$AH$4:$AI$36,2,FALSE)</f>
        <v/>
      </c>
      <c r="AN544" s="10" t="inlineStr">
        <is>
          <t>08436</t>
        </is>
      </c>
    </row>
    <row r="545">
      <c r="AH545" s="10" t="n"/>
      <c r="AK545" s="2" t="inlineStr">
        <is>
          <t>Manaure</t>
        </is>
      </c>
      <c r="AL545" s="10" t="n">
        <v>44</v>
      </c>
      <c r="AM545" s="2">
        <f>AK545&amp;" / "&amp;VLOOKUP(AL545,$AH$4:$AI$36,2,FALSE)</f>
        <v/>
      </c>
      <c r="AN545" s="10" t="n">
        <v>44560</v>
      </c>
    </row>
    <row r="546">
      <c r="AH546" s="10" t="n"/>
      <c r="AK546" s="2" t="inlineStr">
        <is>
          <t>Manaure Balcón Del Cesar</t>
        </is>
      </c>
      <c r="AL546" s="10" t="n">
        <v>20</v>
      </c>
      <c r="AM546" s="2">
        <f>AK546&amp;" / "&amp;VLOOKUP(AL546,$AH$4:$AI$36,2,FALSE)</f>
        <v/>
      </c>
      <c r="AN546" s="10" t="n">
        <v>20443</v>
      </c>
    </row>
    <row r="547">
      <c r="AH547" s="10" t="n"/>
      <c r="AK547" s="2" t="inlineStr">
        <is>
          <t>Maní</t>
        </is>
      </c>
      <c r="AL547" s="10" t="n">
        <v>85</v>
      </c>
      <c r="AM547" s="2">
        <f>AK547&amp;" / "&amp;VLOOKUP(AL547,$AH$4:$AI$36,2,FALSE)</f>
        <v/>
      </c>
      <c r="AN547" s="10" t="n">
        <v>85139</v>
      </c>
    </row>
    <row r="548">
      <c r="AH548" s="10" t="n"/>
      <c r="AK548" s="2" t="inlineStr">
        <is>
          <t>Manizales</t>
        </is>
      </c>
      <c r="AL548" s="10" t="n">
        <v>17</v>
      </c>
      <c r="AM548" s="2">
        <f>AK548&amp;" / "&amp;VLOOKUP(AL548,$AH$4:$AI$36,2,FALSE)</f>
        <v/>
      </c>
      <c r="AN548" s="10" t="n">
        <v>17001</v>
      </c>
    </row>
    <row r="549">
      <c r="AH549" s="10" t="n"/>
      <c r="AK549" s="2" t="inlineStr">
        <is>
          <t>Manta</t>
        </is>
      </c>
      <c r="AL549" s="10" t="n">
        <v>25</v>
      </c>
      <c r="AM549" s="2">
        <f>AK549&amp;" / "&amp;VLOOKUP(AL549,$AH$4:$AI$36,2,FALSE)</f>
        <v/>
      </c>
      <c r="AN549" s="10" t="n">
        <v>25436</v>
      </c>
    </row>
    <row r="550">
      <c r="AH550" s="10" t="n"/>
      <c r="AK550" s="2" t="inlineStr">
        <is>
          <t>Manzanares</t>
        </is>
      </c>
      <c r="AL550" s="10" t="n">
        <v>17</v>
      </c>
      <c r="AM550" s="2">
        <f>AK550&amp;" / "&amp;VLOOKUP(AL550,$AH$4:$AI$36,2,FALSE)</f>
        <v/>
      </c>
      <c r="AN550" s="10" t="n">
        <v>17433</v>
      </c>
    </row>
    <row r="551">
      <c r="AH551" s="10" t="n"/>
      <c r="AK551" s="2" t="inlineStr">
        <is>
          <t>Mapiripán</t>
        </is>
      </c>
      <c r="AL551" s="10" t="n">
        <v>50</v>
      </c>
      <c r="AM551" s="2">
        <f>AK551&amp;" / "&amp;VLOOKUP(AL551,$AH$4:$AI$36,2,FALSE)</f>
        <v/>
      </c>
      <c r="AN551" s="10" t="n">
        <v>50325</v>
      </c>
    </row>
    <row r="552">
      <c r="AH552" s="10" t="n"/>
      <c r="AK552" s="2" t="inlineStr">
        <is>
          <t>Mapiripana</t>
        </is>
      </c>
      <c r="AL552" s="10" t="n">
        <v>94</v>
      </c>
      <c r="AM552" s="2">
        <f>AK552&amp;" / "&amp;VLOOKUP(AL552,$AH$4:$AI$36,2,FALSE)</f>
        <v/>
      </c>
      <c r="AN552" s="10" t="n">
        <v>94663</v>
      </c>
    </row>
    <row r="553">
      <c r="AH553" s="10" t="n"/>
      <c r="AK553" s="2" t="inlineStr">
        <is>
          <t>Margarita</t>
        </is>
      </c>
      <c r="AL553" s="10" t="n">
        <v>13</v>
      </c>
      <c r="AM553" s="2">
        <f>AK553&amp;" / "&amp;VLOOKUP(AL553,$AH$4:$AI$36,2,FALSE)</f>
        <v/>
      </c>
      <c r="AN553" s="10" t="n">
        <v>13440</v>
      </c>
    </row>
    <row r="554">
      <c r="AH554" s="10" t="n"/>
      <c r="AK554" s="2" t="inlineStr">
        <is>
          <t>María La Baja</t>
        </is>
      </c>
      <c r="AL554" s="10" t="n">
        <v>13</v>
      </c>
      <c r="AM554" s="2">
        <f>AK554&amp;" / "&amp;VLOOKUP(AL554,$AH$4:$AI$36,2,FALSE)</f>
        <v/>
      </c>
      <c r="AN554" s="10" t="n">
        <v>13442</v>
      </c>
    </row>
    <row r="555">
      <c r="AH555" s="10" t="n"/>
      <c r="AK555" s="2" t="inlineStr">
        <is>
          <t>Marinilla</t>
        </is>
      </c>
      <c r="AL555" s="10" t="inlineStr">
        <is>
          <t>05</t>
        </is>
      </c>
      <c r="AM555" s="2">
        <f>AK555&amp;" / "&amp;VLOOKUP(AL555,$AH$4:$AI$36,2,FALSE)</f>
        <v/>
      </c>
      <c r="AN555" s="10" t="inlineStr">
        <is>
          <t>05440</t>
        </is>
      </c>
    </row>
    <row r="556">
      <c r="AH556" s="10" t="n"/>
      <c r="AK556" s="2" t="inlineStr">
        <is>
          <t>Maripí</t>
        </is>
      </c>
      <c r="AL556" s="10" t="n">
        <v>15</v>
      </c>
      <c r="AM556" s="2">
        <f>AK556&amp;" / "&amp;VLOOKUP(AL556,$AH$4:$AI$36,2,FALSE)</f>
        <v/>
      </c>
      <c r="AN556" s="10" t="n">
        <v>15442</v>
      </c>
    </row>
    <row r="557">
      <c r="AH557" s="10" t="n"/>
      <c r="AK557" s="2" t="inlineStr">
        <is>
          <t>Marmato</t>
        </is>
      </c>
      <c r="AL557" s="10" t="n">
        <v>17</v>
      </c>
      <c r="AM557" s="2">
        <f>AK557&amp;" / "&amp;VLOOKUP(AL557,$AH$4:$AI$36,2,FALSE)</f>
        <v/>
      </c>
      <c r="AN557" s="10" t="n">
        <v>17442</v>
      </c>
    </row>
    <row r="558">
      <c r="AH558" s="10" t="n"/>
      <c r="AK558" s="2" t="inlineStr">
        <is>
          <t>Marquetalia</t>
        </is>
      </c>
      <c r="AL558" s="10" t="n">
        <v>17</v>
      </c>
      <c r="AM558" s="2">
        <f>AK558&amp;" / "&amp;VLOOKUP(AL558,$AH$4:$AI$36,2,FALSE)</f>
        <v/>
      </c>
      <c r="AN558" s="10" t="n">
        <v>17444</v>
      </c>
    </row>
    <row r="559">
      <c r="AH559" s="10" t="n"/>
      <c r="AK559" s="2" t="inlineStr">
        <is>
          <t>Marsella</t>
        </is>
      </c>
      <c r="AL559" s="10" t="n">
        <v>66</v>
      </c>
      <c r="AM559" s="2">
        <f>AK559&amp;" / "&amp;VLOOKUP(AL559,$AH$4:$AI$36,2,FALSE)</f>
        <v/>
      </c>
      <c r="AN559" s="10" t="n">
        <v>66440</v>
      </c>
    </row>
    <row r="560">
      <c r="AH560" s="10" t="n"/>
      <c r="AK560" s="2" t="inlineStr">
        <is>
          <t>Marulanda</t>
        </is>
      </c>
      <c r="AL560" s="10" t="n">
        <v>17</v>
      </c>
      <c r="AM560" s="2">
        <f>AK560&amp;" / "&amp;VLOOKUP(AL560,$AH$4:$AI$36,2,FALSE)</f>
        <v/>
      </c>
      <c r="AN560" s="10" t="n">
        <v>17446</v>
      </c>
    </row>
    <row r="561">
      <c r="AH561" s="10" t="n"/>
      <c r="AK561" s="2" t="inlineStr">
        <is>
          <t>Matanza</t>
        </is>
      </c>
      <c r="AL561" s="10" t="n">
        <v>68</v>
      </c>
      <c r="AM561" s="2">
        <f>AK561&amp;" / "&amp;VLOOKUP(AL561,$AH$4:$AI$36,2,FALSE)</f>
        <v/>
      </c>
      <c r="AN561" s="10" t="n">
        <v>68444</v>
      </c>
    </row>
    <row r="562">
      <c r="AH562" s="10" t="n"/>
      <c r="AK562" s="2" t="inlineStr">
        <is>
          <t>Medellín</t>
        </is>
      </c>
      <c r="AL562" s="10" t="inlineStr">
        <is>
          <t>05</t>
        </is>
      </c>
      <c r="AM562" s="2">
        <f>AK562&amp;" / "&amp;VLOOKUP(AL562,$AH$4:$AI$36,2,FALSE)</f>
        <v/>
      </c>
      <c r="AN562" s="10" t="inlineStr">
        <is>
          <t>05001</t>
        </is>
      </c>
    </row>
    <row r="563">
      <c r="AH563" s="10" t="n"/>
      <c r="AK563" s="2" t="inlineStr">
        <is>
          <t>Medina</t>
        </is>
      </c>
      <c r="AL563" s="10" t="n">
        <v>25</v>
      </c>
      <c r="AM563" s="2">
        <f>AK563&amp;" / "&amp;VLOOKUP(AL563,$AH$4:$AI$36,2,FALSE)</f>
        <v/>
      </c>
      <c r="AN563" s="10" t="n">
        <v>25438</v>
      </c>
    </row>
    <row r="564">
      <c r="AH564" s="10" t="n"/>
      <c r="AK564" s="2" t="inlineStr">
        <is>
          <t>Medio Atrato (Beté)</t>
        </is>
      </c>
      <c r="AL564" s="10" t="n">
        <v>27</v>
      </c>
      <c r="AM564" s="2">
        <f>AK564&amp;" / "&amp;VLOOKUP(AL564,$AH$4:$AI$36,2,FALSE)</f>
        <v/>
      </c>
      <c r="AN564" s="10" t="n">
        <v>27425</v>
      </c>
    </row>
    <row r="565">
      <c r="AH565" s="10" t="n"/>
      <c r="AK565" s="2" t="inlineStr">
        <is>
          <t>Medio Baudó</t>
        </is>
      </c>
      <c r="AL565" s="10" t="n">
        <v>27</v>
      </c>
      <c r="AM565" s="2">
        <f>AK565&amp;" / "&amp;VLOOKUP(AL565,$AH$4:$AI$36,2,FALSE)</f>
        <v/>
      </c>
      <c r="AN565" s="10" t="n">
        <v>27430</v>
      </c>
    </row>
    <row r="566">
      <c r="AH566" s="10" t="n"/>
      <c r="AK566" s="2" t="inlineStr">
        <is>
          <t>Medio San Juan (Andagoya)</t>
        </is>
      </c>
      <c r="AL566" s="10" t="n">
        <v>27</v>
      </c>
      <c r="AM566" s="2">
        <f>AK566&amp;" / "&amp;VLOOKUP(AL566,$AH$4:$AI$36,2,FALSE)</f>
        <v/>
      </c>
      <c r="AN566" s="10" t="n">
        <v>27450</v>
      </c>
    </row>
    <row r="567">
      <c r="AH567" s="10" t="n"/>
      <c r="AK567" s="2" t="inlineStr">
        <is>
          <t>Melgar</t>
        </is>
      </c>
      <c r="AL567" s="10" t="n">
        <v>73</v>
      </c>
      <c r="AM567" s="2">
        <f>AK567&amp;" / "&amp;VLOOKUP(AL567,$AH$4:$AI$36,2,FALSE)</f>
        <v/>
      </c>
      <c r="AN567" s="10" t="n">
        <v>73449</v>
      </c>
    </row>
    <row r="568">
      <c r="AH568" s="10" t="n"/>
      <c r="AK568" s="2" t="inlineStr">
        <is>
          <t>Mercaderes</t>
        </is>
      </c>
      <c r="AL568" s="10" t="n">
        <v>19</v>
      </c>
      <c r="AM568" s="2">
        <f>AK568&amp;" / "&amp;VLOOKUP(AL568,$AH$4:$AI$36,2,FALSE)</f>
        <v/>
      </c>
      <c r="AN568" s="10" t="n">
        <v>19450</v>
      </c>
    </row>
    <row r="569">
      <c r="AH569" s="10" t="n"/>
      <c r="AK569" s="2" t="inlineStr">
        <is>
          <t>Mesetas</t>
        </is>
      </c>
      <c r="AL569" s="10" t="n">
        <v>50</v>
      </c>
      <c r="AM569" s="2">
        <f>AK569&amp;" / "&amp;VLOOKUP(AL569,$AH$4:$AI$36,2,FALSE)</f>
        <v/>
      </c>
      <c r="AN569" s="10" t="n">
        <v>50330</v>
      </c>
    </row>
    <row r="570">
      <c r="AH570" s="10" t="n"/>
      <c r="AK570" s="2" t="inlineStr">
        <is>
          <t>Milán</t>
        </is>
      </c>
      <c r="AL570" s="10" t="n">
        <v>18</v>
      </c>
      <c r="AM570" s="2">
        <f>AK570&amp;" / "&amp;VLOOKUP(AL570,$AH$4:$AI$36,2,FALSE)</f>
        <v/>
      </c>
      <c r="AN570" s="10" t="n">
        <v>18460</v>
      </c>
    </row>
    <row r="571">
      <c r="AH571" s="10" t="n"/>
      <c r="AK571" s="2" t="inlineStr">
        <is>
          <t>Miraflores</t>
        </is>
      </c>
      <c r="AL571" s="10" t="n">
        <v>15</v>
      </c>
      <c r="AM571" s="2">
        <f>AK571&amp;" / "&amp;VLOOKUP(AL571,$AH$4:$AI$36,2,FALSE)</f>
        <v/>
      </c>
      <c r="AN571" s="10" t="n">
        <v>15455</v>
      </c>
    </row>
    <row r="572">
      <c r="AH572" s="10" t="n"/>
      <c r="AK572" s="2" t="inlineStr">
        <is>
          <t>Miraflores</t>
        </is>
      </c>
      <c r="AL572" s="10" t="n">
        <v>95</v>
      </c>
      <c r="AM572" s="2">
        <f>AK572&amp;" / "&amp;VLOOKUP(AL572,$AH$4:$AI$36,2,FALSE)</f>
        <v/>
      </c>
      <c r="AN572" s="10" t="n">
        <v>95200</v>
      </c>
    </row>
    <row r="573">
      <c r="AH573" s="10" t="n"/>
      <c r="AK573" s="2" t="inlineStr">
        <is>
          <t>Miranda</t>
        </is>
      </c>
      <c r="AL573" s="10" t="n">
        <v>19</v>
      </c>
      <c r="AM573" s="2">
        <f>AK573&amp;" / "&amp;VLOOKUP(AL573,$AH$4:$AI$36,2,FALSE)</f>
        <v/>
      </c>
      <c r="AN573" s="10" t="n">
        <v>19455</v>
      </c>
    </row>
    <row r="574">
      <c r="AH574" s="10" t="n"/>
      <c r="AK574" s="2" t="inlineStr">
        <is>
          <t>Mirití - Paraná</t>
        </is>
      </c>
      <c r="AL574" s="10" t="n">
        <v>91</v>
      </c>
      <c r="AM574" s="2">
        <f>AK574&amp;" / "&amp;VLOOKUP(AL574,$AH$4:$AI$36,2,FALSE)</f>
        <v/>
      </c>
      <c r="AN574" s="10" t="n">
        <v>91460</v>
      </c>
    </row>
    <row r="575">
      <c r="AH575" s="10" t="n"/>
      <c r="AK575" s="2" t="inlineStr">
        <is>
          <t>Mistrató</t>
        </is>
      </c>
      <c r="AL575" s="10" t="n">
        <v>66</v>
      </c>
      <c r="AM575" s="2">
        <f>AK575&amp;" / "&amp;VLOOKUP(AL575,$AH$4:$AI$36,2,FALSE)</f>
        <v/>
      </c>
      <c r="AN575" s="10" t="n">
        <v>66456</v>
      </c>
    </row>
    <row r="576">
      <c r="AH576" s="10" t="n"/>
      <c r="AK576" s="2" t="inlineStr">
        <is>
          <t>Mitú</t>
        </is>
      </c>
      <c r="AL576" s="10" t="n">
        <v>97</v>
      </c>
      <c r="AM576" s="2">
        <f>AK576&amp;" / "&amp;VLOOKUP(AL576,$AH$4:$AI$36,2,FALSE)</f>
        <v/>
      </c>
      <c r="AN576" s="10" t="n">
        <v>97001</v>
      </c>
    </row>
    <row r="577">
      <c r="AH577" s="10" t="n"/>
      <c r="AK577" s="2" t="inlineStr">
        <is>
          <t>Mocoa</t>
        </is>
      </c>
      <c r="AL577" s="10" t="n">
        <v>86</v>
      </c>
      <c r="AM577" s="2">
        <f>AK577&amp;" / "&amp;VLOOKUP(AL577,$AH$4:$AI$36,2,FALSE)</f>
        <v/>
      </c>
      <c r="AN577" s="10" t="n">
        <v>86001</v>
      </c>
    </row>
    <row r="578">
      <c r="AH578" s="10" t="n"/>
      <c r="AK578" s="2" t="inlineStr">
        <is>
          <t>Mogotes</t>
        </is>
      </c>
      <c r="AL578" s="10" t="n">
        <v>68</v>
      </c>
      <c r="AM578" s="2">
        <f>AK578&amp;" / "&amp;VLOOKUP(AL578,$AH$4:$AI$36,2,FALSE)</f>
        <v/>
      </c>
      <c r="AN578" s="10" t="n">
        <v>68464</v>
      </c>
    </row>
    <row r="579">
      <c r="AH579" s="10" t="n"/>
      <c r="AK579" s="2" t="inlineStr">
        <is>
          <t>Molagavita</t>
        </is>
      </c>
      <c r="AL579" s="10" t="n">
        <v>68</v>
      </c>
      <c r="AM579" s="2">
        <f>AK579&amp;" / "&amp;VLOOKUP(AL579,$AH$4:$AI$36,2,FALSE)</f>
        <v/>
      </c>
      <c r="AN579" s="10" t="n">
        <v>68468</v>
      </c>
    </row>
    <row r="580">
      <c r="AH580" s="10" t="n"/>
      <c r="AK580" s="2" t="inlineStr">
        <is>
          <t>Momil</t>
        </is>
      </c>
      <c r="AL580" s="10" t="n">
        <v>23</v>
      </c>
      <c r="AM580" s="2">
        <f>AK580&amp;" / "&amp;VLOOKUP(AL580,$AH$4:$AI$36,2,FALSE)</f>
        <v/>
      </c>
      <c r="AN580" s="10" t="n">
        <v>23464</v>
      </c>
    </row>
    <row r="581">
      <c r="AH581" s="10" t="n"/>
      <c r="AK581" s="2" t="inlineStr">
        <is>
          <t>Mompós</t>
        </is>
      </c>
      <c r="AL581" s="10" t="n">
        <v>13</v>
      </c>
      <c r="AM581" s="2">
        <f>AK581&amp;" / "&amp;VLOOKUP(AL581,$AH$4:$AI$36,2,FALSE)</f>
        <v/>
      </c>
      <c r="AN581" s="10" t="n">
        <v>13468</v>
      </c>
    </row>
    <row r="582">
      <c r="AH582" s="10" t="n"/>
      <c r="AK582" s="2" t="inlineStr">
        <is>
          <t>Mongua</t>
        </is>
      </c>
      <c r="AL582" s="10" t="n">
        <v>15</v>
      </c>
      <c r="AM582" s="2">
        <f>AK582&amp;" / "&amp;VLOOKUP(AL582,$AH$4:$AI$36,2,FALSE)</f>
        <v/>
      </c>
      <c r="AN582" s="10" t="n">
        <v>15464</v>
      </c>
    </row>
    <row r="583">
      <c r="AH583" s="10" t="n"/>
      <c r="AK583" s="2" t="inlineStr">
        <is>
          <t>Monguí</t>
        </is>
      </c>
      <c r="AL583" s="10" t="n">
        <v>15</v>
      </c>
      <c r="AM583" s="2">
        <f>AK583&amp;" / "&amp;VLOOKUP(AL583,$AH$4:$AI$36,2,FALSE)</f>
        <v/>
      </c>
      <c r="AN583" s="10" t="n">
        <v>15466</v>
      </c>
    </row>
    <row r="584">
      <c r="AH584" s="10" t="n"/>
      <c r="AK584" s="2" t="inlineStr">
        <is>
          <t>Moniquirá</t>
        </is>
      </c>
      <c r="AL584" s="10" t="n">
        <v>15</v>
      </c>
      <c r="AM584" s="2">
        <f>AK584&amp;" / "&amp;VLOOKUP(AL584,$AH$4:$AI$36,2,FALSE)</f>
        <v/>
      </c>
      <c r="AN584" s="10" t="n">
        <v>15469</v>
      </c>
    </row>
    <row r="585">
      <c r="AH585" s="10" t="n"/>
      <c r="AK585" s="2" t="inlineStr">
        <is>
          <t>Montebello</t>
        </is>
      </c>
      <c r="AL585" s="10" t="inlineStr">
        <is>
          <t>05</t>
        </is>
      </c>
      <c r="AM585" s="2">
        <f>AK585&amp;" / "&amp;VLOOKUP(AL585,$AH$4:$AI$36,2,FALSE)</f>
        <v/>
      </c>
      <c r="AN585" s="10" t="inlineStr">
        <is>
          <t>05467</t>
        </is>
      </c>
    </row>
    <row r="586">
      <c r="AH586" s="10" t="n"/>
      <c r="AK586" s="2" t="inlineStr">
        <is>
          <t>Montecristo</t>
        </is>
      </c>
      <c r="AL586" s="10" t="n">
        <v>13</v>
      </c>
      <c r="AM586" s="2">
        <f>AK586&amp;" / "&amp;VLOOKUP(AL586,$AH$4:$AI$36,2,FALSE)</f>
        <v/>
      </c>
      <c r="AN586" s="10" t="n">
        <v>13458</v>
      </c>
    </row>
    <row r="587">
      <c r="AH587" s="10" t="n"/>
      <c r="AK587" s="2" t="inlineStr">
        <is>
          <t>Montelíbano</t>
        </is>
      </c>
      <c r="AL587" s="10" t="n">
        <v>23</v>
      </c>
      <c r="AM587" s="2">
        <f>AK587&amp;" / "&amp;VLOOKUP(AL587,$AH$4:$AI$36,2,FALSE)</f>
        <v/>
      </c>
      <c r="AN587" s="10" t="n">
        <v>23466</v>
      </c>
    </row>
    <row r="588">
      <c r="AH588" s="10" t="n"/>
      <c r="AK588" s="2" t="inlineStr">
        <is>
          <t>Montenegro</t>
        </is>
      </c>
      <c r="AL588" s="10" t="n">
        <v>63</v>
      </c>
      <c r="AM588" s="2">
        <f>AK588&amp;" / "&amp;VLOOKUP(AL588,$AH$4:$AI$36,2,FALSE)</f>
        <v/>
      </c>
      <c r="AN588" s="10" t="n">
        <v>63470</v>
      </c>
    </row>
    <row r="589">
      <c r="AH589" s="10" t="n"/>
      <c r="AK589" s="2" t="inlineStr">
        <is>
          <t>Montería</t>
        </is>
      </c>
      <c r="AL589" s="10" t="n">
        <v>23</v>
      </c>
      <c r="AM589" s="2">
        <f>AK589&amp;" / "&amp;VLOOKUP(AL589,$AH$4:$AI$36,2,FALSE)</f>
        <v/>
      </c>
      <c r="AN589" s="10" t="n">
        <v>23001</v>
      </c>
    </row>
    <row r="590">
      <c r="AH590" s="10" t="n"/>
      <c r="AK590" s="2" t="inlineStr">
        <is>
          <t>Monterrey</t>
        </is>
      </c>
      <c r="AL590" s="10" t="n">
        <v>85</v>
      </c>
      <c r="AM590" s="2">
        <f>AK590&amp;" / "&amp;VLOOKUP(AL590,$AH$4:$AI$36,2,FALSE)</f>
        <v/>
      </c>
      <c r="AN590" s="10" t="n">
        <v>85162</v>
      </c>
    </row>
    <row r="591">
      <c r="AH591" s="10" t="n"/>
      <c r="AK591" s="2" t="inlineStr">
        <is>
          <t>Moñitos</t>
        </is>
      </c>
      <c r="AL591" s="10" t="n">
        <v>23</v>
      </c>
      <c r="AM591" s="2">
        <f>AK591&amp;" / "&amp;VLOOKUP(AL591,$AH$4:$AI$36,2,FALSE)</f>
        <v/>
      </c>
      <c r="AN591" s="10" t="n">
        <v>23500</v>
      </c>
    </row>
    <row r="592">
      <c r="AH592" s="10" t="n"/>
      <c r="AK592" s="2" t="inlineStr">
        <is>
          <t>Morales</t>
        </is>
      </c>
      <c r="AL592" s="10" t="n">
        <v>13</v>
      </c>
      <c r="AM592" s="2">
        <f>AK592&amp;" / "&amp;VLOOKUP(AL592,$AH$4:$AI$36,2,FALSE)</f>
        <v/>
      </c>
      <c r="AN592" s="10" t="n">
        <v>13473</v>
      </c>
    </row>
    <row r="593">
      <c r="AH593" s="10" t="n"/>
      <c r="AK593" s="2" t="inlineStr">
        <is>
          <t>Morales</t>
        </is>
      </c>
      <c r="AL593" s="10" t="n">
        <v>19</v>
      </c>
      <c r="AM593" s="2">
        <f>AK593&amp;" / "&amp;VLOOKUP(AL593,$AH$4:$AI$36,2,FALSE)</f>
        <v/>
      </c>
      <c r="AN593" s="10" t="n">
        <v>19473</v>
      </c>
    </row>
    <row r="594">
      <c r="AH594" s="10" t="n"/>
      <c r="AK594" s="2" t="inlineStr">
        <is>
          <t>Morelia</t>
        </is>
      </c>
      <c r="AL594" s="10" t="n">
        <v>18</v>
      </c>
      <c r="AM594" s="2">
        <f>AK594&amp;" / "&amp;VLOOKUP(AL594,$AH$4:$AI$36,2,FALSE)</f>
        <v/>
      </c>
      <c r="AN594" s="10" t="n">
        <v>18479</v>
      </c>
    </row>
    <row r="595">
      <c r="AH595" s="10" t="n"/>
      <c r="AK595" s="2" t="inlineStr">
        <is>
          <t>Morichal Nuevo</t>
        </is>
      </c>
      <c r="AL595" s="10" t="n">
        <v>94</v>
      </c>
      <c r="AM595" s="2">
        <f>AK595&amp;" / "&amp;VLOOKUP(AL595,$AH$4:$AI$36,2,FALSE)</f>
        <v/>
      </c>
      <c r="AN595" s="10" t="n">
        <v>94888</v>
      </c>
    </row>
    <row r="596">
      <c r="AH596" s="10" t="n"/>
      <c r="AK596" s="2" t="inlineStr">
        <is>
          <t>Morroa</t>
        </is>
      </c>
      <c r="AL596" s="10" t="n">
        <v>70</v>
      </c>
      <c r="AM596" s="2">
        <f>AK596&amp;" / "&amp;VLOOKUP(AL596,$AH$4:$AI$36,2,FALSE)</f>
        <v/>
      </c>
      <c r="AN596" s="10" t="n">
        <v>70473</v>
      </c>
    </row>
    <row r="597">
      <c r="AH597" s="10" t="n"/>
      <c r="AK597" s="2" t="inlineStr">
        <is>
          <t>Mosquera</t>
        </is>
      </c>
      <c r="AL597" s="10" t="n">
        <v>25</v>
      </c>
      <c r="AM597" s="2">
        <f>AK597&amp;" / "&amp;VLOOKUP(AL597,$AH$4:$AI$36,2,FALSE)</f>
        <v/>
      </c>
      <c r="AN597" s="10" t="n">
        <v>25473</v>
      </c>
    </row>
    <row r="598">
      <c r="AH598" s="10" t="n"/>
      <c r="AK598" s="2" t="inlineStr">
        <is>
          <t>Mosquera</t>
        </is>
      </c>
      <c r="AL598" s="10" t="n">
        <v>52</v>
      </c>
      <c r="AM598" s="2">
        <f>AK598&amp;" / "&amp;VLOOKUP(AL598,$AH$4:$AI$36,2,FALSE)</f>
        <v/>
      </c>
      <c r="AN598" s="10" t="n">
        <v>52473</v>
      </c>
    </row>
    <row r="599">
      <c r="AH599" s="10" t="n"/>
      <c r="AK599" s="2" t="inlineStr">
        <is>
          <t>Motavita</t>
        </is>
      </c>
      <c r="AL599" s="10" t="n">
        <v>15</v>
      </c>
      <c r="AM599" s="2">
        <f>AK599&amp;" / "&amp;VLOOKUP(AL599,$AH$4:$AI$36,2,FALSE)</f>
        <v/>
      </c>
      <c r="AN599" s="10" t="n">
        <v>15476</v>
      </c>
    </row>
    <row r="600">
      <c r="AH600" s="10" t="n"/>
      <c r="AK600" s="2" t="inlineStr">
        <is>
          <t>Murillo</t>
        </is>
      </c>
      <c r="AL600" s="10" t="n">
        <v>73</v>
      </c>
      <c r="AM600" s="2">
        <f>AK600&amp;" / "&amp;VLOOKUP(AL600,$AH$4:$AI$36,2,FALSE)</f>
        <v/>
      </c>
      <c r="AN600" s="10" t="n">
        <v>73461</v>
      </c>
    </row>
    <row r="601">
      <c r="AH601" s="10" t="n"/>
      <c r="AK601" s="2" t="inlineStr">
        <is>
          <t>Murindó</t>
        </is>
      </c>
      <c r="AL601" s="10" t="inlineStr">
        <is>
          <t>05</t>
        </is>
      </c>
      <c r="AM601" s="2">
        <f>AK601&amp;" / "&amp;VLOOKUP(AL601,$AH$4:$AI$36,2,FALSE)</f>
        <v/>
      </c>
      <c r="AN601" s="10" t="inlineStr">
        <is>
          <t>05475</t>
        </is>
      </c>
    </row>
    <row r="602">
      <c r="AH602" s="10" t="n"/>
      <c r="AK602" s="2" t="inlineStr">
        <is>
          <t>Mutatá</t>
        </is>
      </c>
      <c r="AL602" s="10" t="inlineStr">
        <is>
          <t>05</t>
        </is>
      </c>
      <c r="AM602" s="2">
        <f>AK602&amp;" / "&amp;VLOOKUP(AL602,$AH$4:$AI$36,2,FALSE)</f>
        <v/>
      </c>
      <c r="AN602" s="10" t="inlineStr">
        <is>
          <t>05480</t>
        </is>
      </c>
    </row>
    <row r="603">
      <c r="AH603" s="10" t="n"/>
      <c r="AK603" s="2" t="inlineStr">
        <is>
          <t>Mutiscua</t>
        </is>
      </c>
      <c r="AL603" s="10" t="n">
        <v>54</v>
      </c>
      <c r="AM603" s="2">
        <f>AK603&amp;" / "&amp;VLOOKUP(AL603,$AH$4:$AI$36,2,FALSE)</f>
        <v/>
      </c>
      <c r="AN603" s="10" t="n">
        <v>54480</v>
      </c>
    </row>
    <row r="604">
      <c r="AH604" s="10" t="n"/>
      <c r="AK604" s="2" t="inlineStr">
        <is>
          <t>Muzo</t>
        </is>
      </c>
      <c r="AL604" s="10" t="n">
        <v>15</v>
      </c>
      <c r="AM604" s="2">
        <f>AK604&amp;" / "&amp;VLOOKUP(AL604,$AH$4:$AI$36,2,FALSE)</f>
        <v/>
      </c>
      <c r="AN604" s="10" t="n">
        <v>15480</v>
      </c>
    </row>
    <row r="605">
      <c r="AH605" s="10" t="n"/>
      <c r="AK605" s="2" t="inlineStr">
        <is>
          <t>Nariño</t>
        </is>
      </c>
      <c r="AL605" s="10" t="inlineStr">
        <is>
          <t>05</t>
        </is>
      </c>
      <c r="AM605" s="2">
        <f>AK605&amp;" / "&amp;VLOOKUP(AL605,$AH$4:$AI$36,2,FALSE)</f>
        <v/>
      </c>
      <c r="AN605" s="10" t="inlineStr">
        <is>
          <t>05483</t>
        </is>
      </c>
    </row>
    <row r="606">
      <c r="AH606" s="10" t="n"/>
      <c r="AK606" s="2" t="inlineStr">
        <is>
          <t>Nariño</t>
        </is>
      </c>
      <c r="AL606" s="10" t="n">
        <v>25</v>
      </c>
      <c r="AM606" s="2">
        <f>AK606&amp;" / "&amp;VLOOKUP(AL606,$AH$4:$AI$36,2,FALSE)</f>
        <v/>
      </c>
      <c r="AN606" s="10" t="n">
        <v>25483</v>
      </c>
    </row>
    <row r="607">
      <c r="AH607" s="10" t="n"/>
      <c r="AK607" s="2" t="inlineStr">
        <is>
          <t>Nariño</t>
        </is>
      </c>
      <c r="AL607" s="10" t="n">
        <v>52</v>
      </c>
      <c r="AM607" s="2">
        <f>AK607&amp;" / "&amp;VLOOKUP(AL607,$AH$4:$AI$36,2,FALSE)</f>
        <v/>
      </c>
      <c r="AN607" s="10" t="n">
        <v>52480</v>
      </c>
    </row>
    <row r="608">
      <c r="AH608" s="10" t="n"/>
      <c r="AK608" s="2" t="inlineStr">
        <is>
          <t>Nátaga</t>
        </is>
      </c>
      <c r="AL608" s="10" t="n">
        <v>41</v>
      </c>
      <c r="AM608" s="2">
        <f>AK608&amp;" / "&amp;VLOOKUP(AL608,$AH$4:$AI$36,2,FALSE)</f>
        <v/>
      </c>
      <c r="AN608" s="10" t="n">
        <v>41483</v>
      </c>
    </row>
    <row r="609">
      <c r="AH609" s="10" t="n"/>
      <c r="AK609" s="2" t="inlineStr">
        <is>
          <t>Natagaima</t>
        </is>
      </c>
      <c r="AL609" s="10" t="n">
        <v>73</v>
      </c>
      <c r="AM609" s="2">
        <f>AK609&amp;" / "&amp;VLOOKUP(AL609,$AH$4:$AI$36,2,FALSE)</f>
        <v/>
      </c>
      <c r="AN609" s="10" t="n">
        <v>73483</v>
      </c>
    </row>
    <row r="610">
      <c r="AH610" s="10" t="n"/>
      <c r="AK610" s="2" t="inlineStr">
        <is>
          <t>Nechí</t>
        </is>
      </c>
      <c r="AL610" s="10" t="inlineStr">
        <is>
          <t>05</t>
        </is>
      </c>
      <c r="AM610" s="2">
        <f>AK610&amp;" / "&amp;VLOOKUP(AL610,$AH$4:$AI$36,2,FALSE)</f>
        <v/>
      </c>
      <c r="AN610" s="10" t="inlineStr">
        <is>
          <t>05495</t>
        </is>
      </c>
    </row>
    <row r="611">
      <c r="AH611" s="10" t="n"/>
      <c r="AK611" s="2" t="inlineStr">
        <is>
          <t>Necoclí</t>
        </is>
      </c>
      <c r="AL611" s="10" t="inlineStr">
        <is>
          <t>05</t>
        </is>
      </c>
      <c r="AM611" s="2">
        <f>AK611&amp;" / "&amp;VLOOKUP(AL611,$AH$4:$AI$36,2,FALSE)</f>
        <v/>
      </c>
      <c r="AN611" s="10" t="inlineStr">
        <is>
          <t>05490</t>
        </is>
      </c>
    </row>
    <row r="612">
      <c r="AH612" s="10" t="n"/>
      <c r="AK612" s="2" t="inlineStr">
        <is>
          <t>Neira</t>
        </is>
      </c>
      <c r="AL612" s="10" t="n">
        <v>17</v>
      </c>
      <c r="AM612" s="2">
        <f>AK612&amp;" / "&amp;VLOOKUP(AL612,$AH$4:$AI$36,2,FALSE)</f>
        <v/>
      </c>
      <c r="AN612" s="10" t="n">
        <v>17486</v>
      </c>
    </row>
    <row r="613">
      <c r="AH613" s="10" t="n"/>
      <c r="AK613" s="2" t="inlineStr">
        <is>
          <t>Neiva</t>
        </is>
      </c>
      <c r="AL613" s="10" t="n">
        <v>41</v>
      </c>
      <c r="AM613" s="2">
        <f>AK613&amp;" / "&amp;VLOOKUP(AL613,$AH$4:$AI$36,2,FALSE)</f>
        <v/>
      </c>
      <c r="AN613" s="10" t="n">
        <v>41001</v>
      </c>
    </row>
    <row r="614">
      <c r="AH614" s="10" t="n"/>
      <c r="AK614" s="2" t="inlineStr">
        <is>
          <t>Nemocón</t>
        </is>
      </c>
      <c r="AL614" s="10" t="n">
        <v>25</v>
      </c>
      <c r="AM614" s="2">
        <f>AK614&amp;" / "&amp;VLOOKUP(AL614,$AH$4:$AI$36,2,FALSE)</f>
        <v/>
      </c>
      <c r="AN614" s="10" t="n">
        <v>25486</v>
      </c>
    </row>
    <row r="615">
      <c r="AH615" s="10" t="n"/>
      <c r="AK615" s="2" t="inlineStr">
        <is>
          <t>Nilo</t>
        </is>
      </c>
      <c r="AL615" s="10" t="n">
        <v>25</v>
      </c>
      <c r="AM615" s="2">
        <f>AK615&amp;" / "&amp;VLOOKUP(AL615,$AH$4:$AI$36,2,FALSE)</f>
        <v/>
      </c>
      <c r="AN615" s="10" t="n">
        <v>25488</v>
      </c>
    </row>
    <row r="616">
      <c r="AH616" s="10" t="n"/>
      <c r="AK616" s="2" t="inlineStr">
        <is>
          <t>Nimaima</t>
        </is>
      </c>
      <c r="AL616" s="10" t="n">
        <v>25</v>
      </c>
      <c r="AM616" s="2">
        <f>AK616&amp;" / "&amp;VLOOKUP(AL616,$AH$4:$AI$36,2,FALSE)</f>
        <v/>
      </c>
      <c r="AN616" s="10" t="n">
        <v>25489</v>
      </c>
    </row>
    <row r="617">
      <c r="AH617" s="10" t="n"/>
      <c r="AK617" s="2" t="inlineStr">
        <is>
          <t>Nobsa</t>
        </is>
      </c>
      <c r="AL617" s="10" t="n">
        <v>15</v>
      </c>
      <c r="AM617" s="2">
        <f>AK617&amp;" / "&amp;VLOOKUP(AL617,$AH$4:$AI$36,2,FALSE)</f>
        <v/>
      </c>
      <c r="AN617" s="10" t="n">
        <v>15491</v>
      </c>
    </row>
    <row r="618">
      <c r="AH618" s="10" t="n"/>
      <c r="AK618" s="2" t="inlineStr">
        <is>
          <t>Nocaima</t>
        </is>
      </c>
      <c r="AL618" s="10" t="n">
        <v>25</v>
      </c>
      <c r="AM618" s="2">
        <f>AK618&amp;" / "&amp;VLOOKUP(AL618,$AH$4:$AI$36,2,FALSE)</f>
        <v/>
      </c>
      <c r="AN618" s="10" t="n">
        <v>25491</v>
      </c>
    </row>
    <row r="619">
      <c r="AH619" s="10" t="n"/>
      <c r="AK619" s="2" t="inlineStr">
        <is>
          <t>Norcasia</t>
        </is>
      </c>
      <c r="AL619" s="10" t="n">
        <v>17</v>
      </c>
      <c r="AM619" s="2">
        <f>AK619&amp;" / "&amp;VLOOKUP(AL619,$AH$4:$AI$36,2,FALSE)</f>
        <v/>
      </c>
      <c r="AN619" s="10" t="n">
        <v>17495</v>
      </c>
    </row>
    <row r="620">
      <c r="AH620" s="10" t="n"/>
      <c r="AK620" s="2" t="inlineStr">
        <is>
          <t>Norosí</t>
        </is>
      </c>
      <c r="AL620" s="10" t="n">
        <v>13</v>
      </c>
      <c r="AM620" s="2">
        <f>AK620&amp;" / "&amp;VLOOKUP(AL620,$AH$4:$AI$36,2,FALSE)</f>
        <v/>
      </c>
      <c r="AN620" s="10" t="n">
        <v>13490</v>
      </c>
    </row>
    <row r="621">
      <c r="AH621" s="10" t="n"/>
      <c r="AK621" s="2" t="inlineStr">
        <is>
          <t>Nóvita</t>
        </is>
      </c>
      <c r="AL621" s="10" t="n">
        <v>27</v>
      </c>
      <c r="AM621" s="2">
        <f>AK621&amp;" / "&amp;VLOOKUP(AL621,$AH$4:$AI$36,2,FALSE)</f>
        <v/>
      </c>
      <c r="AN621" s="10" t="n">
        <v>27491</v>
      </c>
    </row>
    <row r="622">
      <c r="AH622" s="10" t="n"/>
      <c r="AK622" s="2" t="inlineStr">
        <is>
          <t>Nueva Granada</t>
        </is>
      </c>
      <c r="AL622" s="10" t="n">
        <v>47</v>
      </c>
      <c r="AM622" s="2">
        <f>AK622&amp;" / "&amp;VLOOKUP(AL622,$AH$4:$AI$36,2,FALSE)</f>
        <v/>
      </c>
      <c r="AN622" s="10" t="n">
        <v>47460</v>
      </c>
    </row>
    <row r="623">
      <c r="AH623" s="10" t="n"/>
      <c r="AK623" s="2" t="inlineStr">
        <is>
          <t>Nuevo Colón</t>
        </is>
      </c>
      <c r="AL623" s="10" t="n">
        <v>15</v>
      </c>
      <c r="AM623" s="2">
        <f>AK623&amp;" / "&amp;VLOOKUP(AL623,$AH$4:$AI$36,2,FALSE)</f>
        <v/>
      </c>
      <c r="AN623" s="10" t="n">
        <v>15494</v>
      </c>
    </row>
    <row r="624">
      <c r="AH624" s="10" t="n"/>
      <c r="AK624" s="2" t="inlineStr">
        <is>
          <t>Nunchía</t>
        </is>
      </c>
      <c r="AL624" s="10" t="n">
        <v>85</v>
      </c>
      <c r="AM624" s="2">
        <f>AK624&amp;" / "&amp;VLOOKUP(AL624,$AH$4:$AI$36,2,FALSE)</f>
        <v/>
      </c>
      <c r="AN624" s="10" t="n">
        <v>85225</v>
      </c>
    </row>
    <row r="625">
      <c r="AH625" s="10" t="n"/>
      <c r="AK625" s="2" t="inlineStr">
        <is>
          <t>Nuquí</t>
        </is>
      </c>
      <c r="AL625" s="10" t="n">
        <v>27</v>
      </c>
      <c r="AM625" s="2">
        <f>AK625&amp;" / "&amp;VLOOKUP(AL625,$AH$4:$AI$36,2,FALSE)</f>
        <v/>
      </c>
      <c r="AN625" s="10" t="n">
        <v>27495</v>
      </c>
    </row>
    <row r="626">
      <c r="AH626" s="10" t="n"/>
      <c r="AK626" s="2" t="inlineStr">
        <is>
          <t>Obando</t>
        </is>
      </c>
      <c r="AL626" s="10" t="n">
        <v>76</v>
      </c>
      <c r="AM626" s="2">
        <f>AK626&amp;" / "&amp;VLOOKUP(AL626,$AH$4:$AI$36,2,FALSE)</f>
        <v/>
      </c>
      <c r="AN626" s="10" t="n">
        <v>76497</v>
      </c>
    </row>
    <row r="627">
      <c r="AH627" s="10" t="n"/>
      <c r="AK627" s="2" t="inlineStr">
        <is>
          <t>Ocamonte</t>
        </is>
      </c>
      <c r="AL627" s="10" t="n">
        <v>68</v>
      </c>
      <c r="AM627" s="2">
        <f>AK627&amp;" / "&amp;VLOOKUP(AL627,$AH$4:$AI$36,2,FALSE)</f>
        <v/>
      </c>
      <c r="AN627" s="10" t="n">
        <v>68498</v>
      </c>
    </row>
    <row r="628">
      <c r="AH628" s="10" t="n"/>
      <c r="AK628" s="2" t="inlineStr">
        <is>
          <t>Ocaña</t>
        </is>
      </c>
      <c r="AL628" s="10" t="n">
        <v>54</v>
      </c>
      <c r="AM628" s="2">
        <f>AK628&amp;" / "&amp;VLOOKUP(AL628,$AH$4:$AI$36,2,FALSE)</f>
        <v/>
      </c>
      <c r="AN628" s="10" t="n">
        <v>54498</v>
      </c>
    </row>
    <row r="629">
      <c r="AH629" s="10" t="n"/>
      <c r="AK629" s="2" t="inlineStr">
        <is>
          <t>Oiba</t>
        </is>
      </c>
      <c r="AL629" s="10" t="n">
        <v>68</v>
      </c>
      <c r="AM629" s="2">
        <f>AK629&amp;" / "&amp;VLOOKUP(AL629,$AH$4:$AI$36,2,FALSE)</f>
        <v/>
      </c>
      <c r="AN629" s="10" t="n">
        <v>68500</v>
      </c>
    </row>
    <row r="630">
      <c r="AH630" s="10" t="n"/>
      <c r="AK630" s="2" t="inlineStr">
        <is>
          <t>Oicatá</t>
        </is>
      </c>
      <c r="AL630" s="10" t="n">
        <v>15</v>
      </c>
      <c r="AM630" s="2">
        <f>AK630&amp;" / "&amp;VLOOKUP(AL630,$AH$4:$AI$36,2,FALSE)</f>
        <v/>
      </c>
      <c r="AN630" s="10" t="n">
        <v>15500</v>
      </c>
    </row>
    <row r="631">
      <c r="AH631" s="10" t="n"/>
      <c r="AK631" s="2" t="inlineStr">
        <is>
          <t>Olaya</t>
        </is>
      </c>
      <c r="AL631" s="10" t="inlineStr">
        <is>
          <t>05</t>
        </is>
      </c>
      <c r="AM631" s="2">
        <f>AK631&amp;" / "&amp;VLOOKUP(AL631,$AH$4:$AI$36,2,FALSE)</f>
        <v/>
      </c>
      <c r="AN631" s="10" t="inlineStr">
        <is>
          <t>05501</t>
        </is>
      </c>
    </row>
    <row r="632">
      <c r="AH632" s="10" t="n"/>
      <c r="AK632" s="2" t="inlineStr">
        <is>
          <t>Olaya Herrera</t>
        </is>
      </c>
      <c r="AL632" s="10" t="n">
        <v>52</v>
      </c>
      <c r="AM632" s="2">
        <f>AK632&amp;" / "&amp;VLOOKUP(AL632,$AH$4:$AI$36,2,FALSE)</f>
        <v/>
      </c>
      <c r="AN632" s="10" t="n">
        <v>52490</v>
      </c>
    </row>
    <row r="633">
      <c r="AH633" s="10" t="n"/>
      <c r="AK633" s="2" t="inlineStr">
        <is>
          <t>Onzaga</t>
        </is>
      </c>
      <c r="AL633" s="10" t="n">
        <v>68</v>
      </c>
      <c r="AM633" s="2">
        <f>AK633&amp;" / "&amp;VLOOKUP(AL633,$AH$4:$AI$36,2,FALSE)</f>
        <v/>
      </c>
      <c r="AN633" s="10" t="n">
        <v>68502</v>
      </c>
    </row>
    <row r="634">
      <c r="AH634" s="10" t="n"/>
      <c r="AK634" s="2" t="inlineStr">
        <is>
          <t>Oporapa</t>
        </is>
      </c>
      <c r="AL634" s="10" t="n">
        <v>41</v>
      </c>
      <c r="AM634" s="2">
        <f>AK634&amp;" / "&amp;VLOOKUP(AL634,$AH$4:$AI$36,2,FALSE)</f>
        <v/>
      </c>
      <c r="AN634" s="10" t="n">
        <v>41503</v>
      </c>
    </row>
    <row r="635">
      <c r="AH635" s="10" t="n"/>
      <c r="AK635" s="2" t="inlineStr">
        <is>
          <t>Orito</t>
        </is>
      </c>
      <c r="AL635" s="10" t="n">
        <v>86</v>
      </c>
      <c r="AM635" s="2">
        <f>AK635&amp;" / "&amp;VLOOKUP(AL635,$AH$4:$AI$36,2,FALSE)</f>
        <v/>
      </c>
      <c r="AN635" s="10" t="n">
        <v>86320</v>
      </c>
    </row>
    <row r="636">
      <c r="AH636" s="10" t="n"/>
      <c r="AK636" s="2" t="inlineStr">
        <is>
          <t>Orocué</t>
        </is>
      </c>
      <c r="AL636" s="10" t="n">
        <v>85</v>
      </c>
      <c r="AM636" s="2">
        <f>AK636&amp;" / "&amp;VLOOKUP(AL636,$AH$4:$AI$36,2,FALSE)</f>
        <v/>
      </c>
      <c r="AN636" s="10" t="n">
        <v>85230</v>
      </c>
    </row>
    <row r="637">
      <c r="AH637" s="10" t="n"/>
      <c r="AK637" s="2" t="inlineStr">
        <is>
          <t>Ortega</t>
        </is>
      </c>
      <c r="AL637" s="10" t="n">
        <v>73</v>
      </c>
      <c r="AM637" s="2">
        <f>AK637&amp;" / "&amp;VLOOKUP(AL637,$AH$4:$AI$36,2,FALSE)</f>
        <v/>
      </c>
      <c r="AN637" s="10" t="n">
        <v>73504</v>
      </c>
    </row>
    <row r="638">
      <c r="AH638" s="10" t="n"/>
      <c r="AK638" s="2" t="inlineStr">
        <is>
          <t>Ospina</t>
        </is>
      </c>
      <c r="AL638" s="10" t="n">
        <v>52</v>
      </c>
      <c r="AM638" s="2">
        <f>AK638&amp;" / "&amp;VLOOKUP(AL638,$AH$4:$AI$36,2,FALSE)</f>
        <v/>
      </c>
      <c r="AN638" s="10" t="n">
        <v>52506</v>
      </c>
    </row>
    <row r="639">
      <c r="AH639" s="10" t="n"/>
      <c r="AK639" s="2" t="inlineStr">
        <is>
          <t>Otanche</t>
        </is>
      </c>
      <c r="AL639" s="10" t="n">
        <v>15</v>
      </c>
      <c r="AM639" s="2">
        <f>AK639&amp;" / "&amp;VLOOKUP(AL639,$AH$4:$AI$36,2,FALSE)</f>
        <v/>
      </c>
      <c r="AN639" s="10" t="n">
        <v>15507</v>
      </c>
    </row>
    <row r="640">
      <c r="AH640" s="10" t="n"/>
      <c r="AK640" s="2" t="inlineStr">
        <is>
          <t>Ovejas</t>
        </is>
      </c>
      <c r="AL640" s="10" t="n">
        <v>70</v>
      </c>
      <c r="AM640" s="2">
        <f>AK640&amp;" / "&amp;VLOOKUP(AL640,$AH$4:$AI$36,2,FALSE)</f>
        <v/>
      </c>
      <c r="AN640" s="10" t="n">
        <v>70508</v>
      </c>
    </row>
    <row r="641">
      <c r="AH641" s="10" t="n"/>
      <c r="AK641" s="2" t="inlineStr">
        <is>
          <t>Pachavita</t>
        </is>
      </c>
      <c r="AL641" s="10" t="n">
        <v>15</v>
      </c>
      <c r="AM641" s="2">
        <f>AK641&amp;" / "&amp;VLOOKUP(AL641,$AH$4:$AI$36,2,FALSE)</f>
        <v/>
      </c>
      <c r="AN641" s="10" t="n">
        <v>15511</v>
      </c>
    </row>
    <row r="642">
      <c r="AH642" s="10" t="n"/>
      <c r="AK642" s="2" t="inlineStr">
        <is>
          <t>Pacho</t>
        </is>
      </c>
      <c r="AL642" s="10" t="n">
        <v>25</v>
      </c>
      <c r="AM642" s="2">
        <f>AK642&amp;" / "&amp;VLOOKUP(AL642,$AH$4:$AI$36,2,FALSE)</f>
        <v/>
      </c>
      <c r="AN642" s="10" t="n">
        <v>25513</v>
      </c>
    </row>
    <row r="643">
      <c r="AH643" s="10" t="n"/>
      <c r="AK643" s="2" t="inlineStr">
        <is>
          <t>Pacoa</t>
        </is>
      </c>
      <c r="AL643" s="10" t="n">
        <v>97</v>
      </c>
      <c r="AM643" s="2">
        <f>AK643&amp;" / "&amp;VLOOKUP(AL643,$AH$4:$AI$36,2,FALSE)</f>
        <v/>
      </c>
      <c r="AN643" s="10" t="n">
        <v>97511</v>
      </c>
    </row>
    <row r="644">
      <c r="AH644" s="10" t="n"/>
      <c r="AK644" s="2" t="inlineStr">
        <is>
          <t>Pácora</t>
        </is>
      </c>
      <c r="AL644" s="10" t="n">
        <v>17</v>
      </c>
      <c r="AM644" s="2">
        <f>AK644&amp;" / "&amp;VLOOKUP(AL644,$AH$4:$AI$36,2,FALSE)</f>
        <v/>
      </c>
      <c r="AN644" s="10" t="n">
        <v>17513</v>
      </c>
    </row>
    <row r="645">
      <c r="AH645" s="10" t="n"/>
      <c r="AK645" s="2" t="inlineStr">
        <is>
          <t>Padilla</t>
        </is>
      </c>
      <c r="AL645" s="10" t="n">
        <v>19</v>
      </c>
      <c r="AM645" s="2">
        <f>AK645&amp;" / "&amp;VLOOKUP(AL645,$AH$4:$AI$36,2,FALSE)</f>
        <v/>
      </c>
      <c r="AN645" s="10" t="n">
        <v>19513</v>
      </c>
    </row>
    <row r="646">
      <c r="AH646" s="10" t="n"/>
      <c r="AK646" s="2" t="inlineStr">
        <is>
          <t>Páez - Belalcazar</t>
        </is>
      </c>
      <c r="AL646" s="10" t="n">
        <v>19</v>
      </c>
      <c r="AM646" s="2">
        <f>AK646&amp;" / "&amp;VLOOKUP(AL646,$AH$4:$AI$36,2,FALSE)</f>
        <v/>
      </c>
      <c r="AN646" s="10" t="n">
        <v>19517</v>
      </c>
    </row>
    <row r="647">
      <c r="AH647" s="10" t="n"/>
      <c r="AK647" s="2" t="inlineStr">
        <is>
          <t>Páez</t>
        </is>
      </c>
      <c r="AL647" s="10" t="n">
        <v>15</v>
      </c>
      <c r="AM647" s="2">
        <f>AK647&amp;" / "&amp;VLOOKUP(AL647,$AH$4:$AI$36,2,FALSE)</f>
        <v/>
      </c>
      <c r="AN647" s="10" t="n">
        <v>15514</v>
      </c>
    </row>
    <row r="648">
      <c r="AH648" s="10" t="n"/>
      <c r="AK648" s="2" t="inlineStr">
        <is>
          <t>Paicol</t>
        </is>
      </c>
      <c r="AL648" s="10" t="n">
        <v>41</v>
      </c>
      <c r="AM648" s="2">
        <f>AK648&amp;" / "&amp;VLOOKUP(AL648,$AH$4:$AI$36,2,FALSE)</f>
        <v/>
      </c>
      <c r="AN648" s="10" t="n">
        <v>41518</v>
      </c>
    </row>
    <row r="649">
      <c r="AH649" s="10" t="n"/>
      <c r="AK649" s="2" t="inlineStr">
        <is>
          <t>Pailitas</t>
        </is>
      </c>
      <c r="AL649" s="10" t="n">
        <v>20</v>
      </c>
      <c r="AM649" s="2">
        <f>AK649&amp;" / "&amp;VLOOKUP(AL649,$AH$4:$AI$36,2,FALSE)</f>
        <v/>
      </c>
      <c r="AN649" s="10" t="n">
        <v>20517</v>
      </c>
    </row>
    <row r="650">
      <c r="AH650" s="10" t="n"/>
      <c r="AK650" s="2" t="inlineStr">
        <is>
          <t>Paime</t>
        </is>
      </c>
      <c r="AL650" s="10" t="n">
        <v>25</v>
      </c>
      <c r="AM650" s="2">
        <f>AK650&amp;" / "&amp;VLOOKUP(AL650,$AH$4:$AI$36,2,FALSE)</f>
        <v/>
      </c>
      <c r="AN650" s="10" t="n">
        <v>25518</v>
      </c>
    </row>
    <row r="651">
      <c r="AH651" s="10" t="n"/>
      <c r="AK651" s="2" t="inlineStr">
        <is>
          <t>Paipa</t>
        </is>
      </c>
      <c r="AL651" s="10" t="n">
        <v>15</v>
      </c>
      <c r="AM651" s="2">
        <f>AK651&amp;" / "&amp;VLOOKUP(AL651,$AH$4:$AI$36,2,FALSE)</f>
        <v/>
      </c>
      <c r="AN651" s="10" t="n">
        <v>15516</v>
      </c>
    </row>
    <row r="652">
      <c r="AH652" s="10" t="n"/>
      <c r="AK652" s="2" t="inlineStr">
        <is>
          <t>Pajarito</t>
        </is>
      </c>
      <c r="AL652" s="10" t="n">
        <v>15</v>
      </c>
      <c r="AM652" s="2">
        <f>AK652&amp;" / "&amp;VLOOKUP(AL652,$AH$4:$AI$36,2,FALSE)</f>
        <v/>
      </c>
      <c r="AN652" s="10" t="n">
        <v>15518</v>
      </c>
    </row>
    <row r="653">
      <c r="AH653" s="10" t="n"/>
      <c r="AK653" s="2" t="inlineStr">
        <is>
          <t>Palermo</t>
        </is>
      </c>
      <c r="AL653" s="10" t="n">
        <v>41</v>
      </c>
      <c r="AM653" s="2">
        <f>AK653&amp;" / "&amp;VLOOKUP(AL653,$AH$4:$AI$36,2,FALSE)</f>
        <v/>
      </c>
      <c r="AN653" s="10" t="n">
        <v>41524</v>
      </c>
    </row>
    <row r="654">
      <c r="AH654" s="10" t="n"/>
      <c r="AK654" s="2" t="inlineStr">
        <is>
          <t>Palestina</t>
        </is>
      </c>
      <c r="AL654" s="10" t="n">
        <v>17</v>
      </c>
      <c r="AM654" s="2">
        <f>AK654&amp;" / "&amp;VLOOKUP(AL654,$AH$4:$AI$36,2,FALSE)</f>
        <v/>
      </c>
      <c r="AN654" s="10" t="n">
        <v>17524</v>
      </c>
    </row>
    <row r="655">
      <c r="AH655" s="10" t="n"/>
      <c r="AK655" s="2" t="inlineStr">
        <is>
          <t>Palestina</t>
        </is>
      </c>
      <c r="AL655" s="10" t="n">
        <v>41</v>
      </c>
      <c r="AM655" s="2">
        <f>AK655&amp;" / "&amp;VLOOKUP(AL655,$AH$4:$AI$36,2,FALSE)</f>
        <v/>
      </c>
      <c r="AN655" s="10" t="n">
        <v>41530</v>
      </c>
    </row>
    <row r="656">
      <c r="AH656" s="10" t="n"/>
      <c r="AK656" s="2" t="inlineStr">
        <is>
          <t>Palmar</t>
        </is>
      </c>
      <c r="AL656" s="10" t="n">
        <v>68</v>
      </c>
      <c r="AM656" s="2">
        <f>AK656&amp;" / "&amp;VLOOKUP(AL656,$AH$4:$AI$36,2,FALSE)</f>
        <v/>
      </c>
      <c r="AN656" s="10" t="n">
        <v>68522</v>
      </c>
    </row>
    <row r="657">
      <c r="AH657" s="10" t="n"/>
      <c r="AK657" s="2" t="inlineStr">
        <is>
          <t>Palmar De Varela</t>
        </is>
      </c>
      <c r="AL657" s="10" t="inlineStr">
        <is>
          <t>08</t>
        </is>
      </c>
      <c r="AM657" s="2">
        <f>AK657&amp;" / "&amp;VLOOKUP(AL657,$AH$4:$AI$36,2,FALSE)</f>
        <v/>
      </c>
      <c r="AN657" s="10" t="inlineStr">
        <is>
          <t>08520</t>
        </is>
      </c>
    </row>
    <row r="658">
      <c r="AH658" s="10" t="n"/>
      <c r="AK658" s="2" t="inlineStr">
        <is>
          <t>Palmas Del Socorro</t>
        </is>
      </c>
      <c r="AL658" s="10" t="n">
        <v>68</v>
      </c>
      <c r="AM658" s="2">
        <f>AK658&amp;" / "&amp;VLOOKUP(AL658,$AH$4:$AI$36,2,FALSE)</f>
        <v/>
      </c>
      <c r="AN658" s="10" t="n">
        <v>68524</v>
      </c>
    </row>
    <row r="659">
      <c r="AH659" s="10" t="n"/>
      <c r="AK659" s="2" t="inlineStr">
        <is>
          <t>Palmira</t>
        </is>
      </c>
      <c r="AL659" s="10" t="n">
        <v>76</v>
      </c>
      <c r="AM659" s="2">
        <f>AK659&amp;" / "&amp;VLOOKUP(AL659,$AH$4:$AI$36,2,FALSE)</f>
        <v/>
      </c>
      <c r="AN659" s="10" t="n">
        <v>76520</v>
      </c>
    </row>
    <row r="660">
      <c r="AH660" s="10" t="n"/>
      <c r="AK660" s="2" t="inlineStr">
        <is>
          <t>Palmito</t>
        </is>
      </c>
      <c r="AL660" s="10" t="n">
        <v>70</v>
      </c>
      <c r="AM660" s="2">
        <f>AK660&amp;" / "&amp;VLOOKUP(AL660,$AH$4:$AI$36,2,FALSE)</f>
        <v/>
      </c>
      <c r="AN660" s="10" t="n">
        <v>70523</v>
      </c>
    </row>
    <row r="661">
      <c r="AH661" s="10" t="n"/>
      <c r="AK661" s="2" t="inlineStr">
        <is>
          <t>Palocabildo</t>
        </is>
      </c>
      <c r="AL661" s="10" t="n">
        <v>73</v>
      </c>
      <c r="AM661" s="2">
        <f>AK661&amp;" / "&amp;VLOOKUP(AL661,$AH$4:$AI$36,2,FALSE)</f>
        <v/>
      </c>
      <c r="AN661" s="10" t="n">
        <v>73520</v>
      </c>
    </row>
    <row r="662">
      <c r="AH662" s="10" t="n"/>
      <c r="AK662" s="2" t="inlineStr">
        <is>
          <t>Pamplona</t>
        </is>
      </c>
      <c r="AL662" s="10" t="n">
        <v>54</v>
      </c>
      <c r="AM662" s="2">
        <f>AK662&amp;" / "&amp;VLOOKUP(AL662,$AH$4:$AI$36,2,FALSE)</f>
        <v/>
      </c>
      <c r="AN662" s="10" t="n">
        <v>54518</v>
      </c>
    </row>
    <row r="663">
      <c r="AH663" s="10" t="n"/>
      <c r="AK663" s="2" t="inlineStr">
        <is>
          <t>Pamplonita</t>
        </is>
      </c>
      <c r="AL663" s="10" t="n">
        <v>54</v>
      </c>
      <c r="AM663" s="2">
        <f>AK663&amp;" / "&amp;VLOOKUP(AL663,$AH$4:$AI$36,2,FALSE)</f>
        <v/>
      </c>
      <c r="AN663" s="10" t="n">
        <v>54520</v>
      </c>
    </row>
    <row r="664">
      <c r="AH664" s="10" t="n"/>
      <c r="AK664" s="2" t="inlineStr">
        <is>
          <t>Pana Pana</t>
        </is>
      </c>
      <c r="AL664" s="10" t="n">
        <v>94</v>
      </c>
      <c r="AM664" s="2">
        <f>AK664&amp;" / "&amp;VLOOKUP(AL664,$AH$4:$AI$36,2,FALSE)</f>
        <v/>
      </c>
      <c r="AN664" s="10" t="n">
        <v>94887</v>
      </c>
    </row>
    <row r="665">
      <c r="AH665" s="10" t="n"/>
      <c r="AK665" s="2" t="inlineStr">
        <is>
          <t>Pandi</t>
        </is>
      </c>
      <c r="AL665" s="10" t="n">
        <v>25</v>
      </c>
      <c r="AM665" s="2">
        <f>AK665&amp;" / "&amp;VLOOKUP(AL665,$AH$4:$AI$36,2,FALSE)</f>
        <v/>
      </c>
      <c r="AN665" s="10" t="n">
        <v>25524</v>
      </c>
    </row>
    <row r="666">
      <c r="AH666" s="10" t="n"/>
      <c r="AK666" s="2" t="inlineStr">
        <is>
          <t>Panqueba</t>
        </is>
      </c>
      <c r="AL666" s="10" t="n">
        <v>15</v>
      </c>
      <c r="AM666" s="2">
        <f>AK666&amp;" / "&amp;VLOOKUP(AL666,$AH$4:$AI$36,2,FALSE)</f>
        <v/>
      </c>
      <c r="AN666" s="10" t="n">
        <v>15522</v>
      </c>
    </row>
    <row r="667">
      <c r="AH667" s="10" t="n"/>
      <c r="AK667" s="2" t="inlineStr">
        <is>
          <t>Papunahua</t>
        </is>
      </c>
      <c r="AL667" s="10" t="n">
        <v>97</v>
      </c>
      <c r="AM667" s="2">
        <f>AK667&amp;" / "&amp;VLOOKUP(AL667,$AH$4:$AI$36,2,FALSE)</f>
        <v/>
      </c>
      <c r="AN667" s="10" t="n">
        <v>97777</v>
      </c>
    </row>
    <row r="668">
      <c r="AH668" s="10" t="n"/>
      <c r="AK668" s="2" t="inlineStr">
        <is>
          <t>Páramo</t>
        </is>
      </c>
      <c r="AL668" s="10" t="n">
        <v>68</v>
      </c>
      <c r="AM668" s="2">
        <f>AK668&amp;" / "&amp;VLOOKUP(AL668,$AH$4:$AI$36,2,FALSE)</f>
        <v/>
      </c>
      <c r="AN668" s="10" t="n">
        <v>68533</v>
      </c>
    </row>
    <row r="669">
      <c r="AH669" s="10" t="n"/>
      <c r="AK669" s="2" t="inlineStr">
        <is>
          <t>Paratebueno</t>
        </is>
      </c>
      <c r="AL669" s="10" t="n">
        <v>25</v>
      </c>
      <c r="AM669" s="2">
        <f>AK669&amp;" / "&amp;VLOOKUP(AL669,$AH$4:$AI$36,2,FALSE)</f>
        <v/>
      </c>
      <c r="AN669" s="10" t="n">
        <v>25530</v>
      </c>
    </row>
    <row r="670">
      <c r="AH670" s="10" t="n"/>
      <c r="AK670" s="2" t="inlineStr">
        <is>
          <t>Pasca</t>
        </is>
      </c>
      <c r="AL670" s="10" t="n">
        <v>25</v>
      </c>
      <c r="AM670" s="2">
        <f>AK670&amp;" / "&amp;VLOOKUP(AL670,$AH$4:$AI$36,2,FALSE)</f>
        <v/>
      </c>
      <c r="AN670" s="10" t="n">
        <v>25535</v>
      </c>
    </row>
    <row r="671">
      <c r="AH671" s="10" t="n"/>
      <c r="AK671" s="2" t="inlineStr">
        <is>
          <t>Pasto</t>
        </is>
      </c>
      <c r="AL671" s="10" t="n">
        <v>52</v>
      </c>
      <c r="AM671" s="2">
        <f>AK671&amp;" / "&amp;VLOOKUP(AL671,$AH$4:$AI$36,2,FALSE)</f>
        <v/>
      </c>
      <c r="AN671" s="10" t="n">
        <v>52001</v>
      </c>
    </row>
    <row r="672">
      <c r="AH672" s="10" t="n"/>
      <c r="AK672" s="2" t="inlineStr">
        <is>
          <t>Patía – El Bordo</t>
        </is>
      </c>
      <c r="AL672" s="10" t="n">
        <v>19</v>
      </c>
      <c r="AM672" s="2">
        <f>AK672&amp;" / "&amp;VLOOKUP(AL672,$AH$4:$AI$36,2,FALSE)</f>
        <v/>
      </c>
      <c r="AN672" s="10" t="n">
        <v>19532</v>
      </c>
    </row>
    <row r="673">
      <c r="AH673" s="10" t="n"/>
      <c r="AK673" s="2" t="inlineStr">
        <is>
          <t>Pauna</t>
        </is>
      </c>
      <c r="AL673" s="10" t="n">
        <v>15</v>
      </c>
      <c r="AM673" s="2">
        <f>AK673&amp;" / "&amp;VLOOKUP(AL673,$AH$4:$AI$36,2,FALSE)</f>
        <v/>
      </c>
      <c r="AN673" s="10" t="n">
        <v>15531</v>
      </c>
    </row>
    <row r="674">
      <c r="AH674" s="10" t="n"/>
      <c r="AK674" s="2" t="inlineStr">
        <is>
          <t>Paya</t>
        </is>
      </c>
      <c r="AL674" s="10" t="n">
        <v>15</v>
      </c>
      <c r="AM674" s="2">
        <f>AK674&amp;" / "&amp;VLOOKUP(AL674,$AH$4:$AI$36,2,FALSE)</f>
        <v/>
      </c>
      <c r="AN674" s="10" t="n">
        <v>15533</v>
      </c>
    </row>
    <row r="675">
      <c r="AH675" s="10" t="n"/>
      <c r="AK675" s="2" t="inlineStr">
        <is>
          <t>Paz De Ariporo</t>
        </is>
      </c>
      <c r="AL675" s="10" t="n">
        <v>85</v>
      </c>
      <c r="AM675" s="2">
        <f>AK675&amp;" / "&amp;VLOOKUP(AL675,$AH$4:$AI$36,2,FALSE)</f>
        <v/>
      </c>
      <c r="AN675" s="10" t="n">
        <v>85250</v>
      </c>
    </row>
    <row r="676">
      <c r="AH676" s="10" t="n"/>
      <c r="AK676" s="2" t="inlineStr">
        <is>
          <t>Paz De Río</t>
        </is>
      </c>
      <c r="AL676" s="10" t="n">
        <v>15</v>
      </c>
      <c r="AM676" s="2">
        <f>AK676&amp;" / "&amp;VLOOKUP(AL676,$AH$4:$AI$36,2,FALSE)</f>
        <v/>
      </c>
      <c r="AN676" s="10" t="n">
        <v>15537</v>
      </c>
    </row>
    <row r="677">
      <c r="AH677" s="10" t="n"/>
      <c r="AK677" s="2" t="inlineStr">
        <is>
          <t>Pedraza</t>
        </is>
      </c>
      <c r="AL677" s="10" t="n">
        <v>47</v>
      </c>
      <c r="AM677" s="2">
        <f>AK677&amp;" / "&amp;VLOOKUP(AL677,$AH$4:$AI$36,2,FALSE)</f>
        <v/>
      </c>
      <c r="AN677" s="10" t="n">
        <v>47541</v>
      </c>
    </row>
    <row r="678">
      <c r="AH678" s="10" t="n"/>
      <c r="AK678" s="2" t="inlineStr">
        <is>
          <t>Pelaya</t>
        </is>
      </c>
      <c r="AL678" s="10" t="n">
        <v>20</v>
      </c>
      <c r="AM678" s="2">
        <f>AK678&amp;" / "&amp;VLOOKUP(AL678,$AH$4:$AI$36,2,FALSE)</f>
        <v/>
      </c>
      <c r="AN678" s="10" t="n">
        <v>20550</v>
      </c>
    </row>
    <row r="679">
      <c r="AH679" s="10" t="n"/>
      <c r="AK679" s="2" t="inlineStr">
        <is>
          <t>Pensilvania</t>
        </is>
      </c>
      <c r="AL679" s="10" t="n">
        <v>17</v>
      </c>
      <c r="AM679" s="2">
        <f>AK679&amp;" / "&amp;VLOOKUP(AL679,$AH$4:$AI$36,2,FALSE)</f>
        <v/>
      </c>
      <c r="AN679" s="10" t="n">
        <v>17541</v>
      </c>
    </row>
    <row r="680">
      <c r="AH680" s="10" t="n"/>
      <c r="AK680" s="2" t="inlineStr">
        <is>
          <t>Peñol</t>
        </is>
      </c>
      <c r="AL680" s="10" t="inlineStr">
        <is>
          <t>05</t>
        </is>
      </c>
      <c r="AM680" s="2">
        <f>AK680&amp;" / "&amp;VLOOKUP(AL680,$AH$4:$AI$36,2,FALSE)</f>
        <v/>
      </c>
      <c r="AN680" s="10" t="inlineStr">
        <is>
          <t>05541</t>
        </is>
      </c>
    </row>
    <row r="681">
      <c r="AH681" s="10" t="n"/>
      <c r="AK681" s="2" t="inlineStr">
        <is>
          <t>Peque</t>
        </is>
      </c>
      <c r="AL681" s="10" t="inlineStr">
        <is>
          <t>05</t>
        </is>
      </c>
      <c r="AM681" s="2">
        <f>AK681&amp;" / "&amp;VLOOKUP(AL681,$AH$4:$AI$36,2,FALSE)</f>
        <v/>
      </c>
      <c r="AN681" s="10" t="inlineStr">
        <is>
          <t>05543</t>
        </is>
      </c>
    </row>
    <row r="682">
      <c r="AH682" s="10" t="n"/>
      <c r="AK682" s="2" t="inlineStr">
        <is>
          <t>Pereira</t>
        </is>
      </c>
      <c r="AL682" s="10" t="n">
        <v>66</v>
      </c>
      <c r="AM682" s="2">
        <f>AK682&amp;" / "&amp;VLOOKUP(AL682,$AH$4:$AI$36,2,FALSE)</f>
        <v/>
      </c>
      <c r="AN682" s="10" t="n">
        <v>66001</v>
      </c>
    </row>
    <row r="683">
      <c r="AH683" s="10" t="n"/>
      <c r="AK683" s="2" t="inlineStr">
        <is>
          <t>Pesca</t>
        </is>
      </c>
      <c r="AL683" s="10" t="n">
        <v>15</v>
      </c>
      <c r="AM683" s="2">
        <f>AK683&amp;" / "&amp;VLOOKUP(AL683,$AH$4:$AI$36,2,FALSE)</f>
        <v/>
      </c>
      <c r="AN683" s="10" t="n">
        <v>15542</v>
      </c>
    </row>
    <row r="684">
      <c r="AH684" s="10" t="n"/>
      <c r="AK684" s="2" t="inlineStr">
        <is>
          <t>Piamonte</t>
        </is>
      </c>
      <c r="AL684" s="10" t="n">
        <v>19</v>
      </c>
      <c r="AM684" s="2">
        <f>AK684&amp;" / "&amp;VLOOKUP(AL684,$AH$4:$AI$36,2,FALSE)</f>
        <v/>
      </c>
      <c r="AN684" s="10" t="n">
        <v>19533</v>
      </c>
    </row>
    <row r="685">
      <c r="AH685" s="10" t="n"/>
      <c r="AK685" s="2" t="inlineStr">
        <is>
          <t>Piedecuesta</t>
        </is>
      </c>
      <c r="AL685" s="10" t="n">
        <v>68</v>
      </c>
      <c r="AM685" s="2">
        <f>AK685&amp;" / "&amp;VLOOKUP(AL685,$AH$4:$AI$36,2,FALSE)</f>
        <v/>
      </c>
      <c r="AN685" s="10" t="n">
        <v>68547</v>
      </c>
    </row>
    <row r="686">
      <c r="AH686" s="10" t="n"/>
      <c r="AK686" s="2" t="inlineStr">
        <is>
          <t>Piedras</t>
        </is>
      </c>
      <c r="AL686" s="10" t="n">
        <v>73</v>
      </c>
      <c r="AM686" s="2">
        <f>AK686&amp;" / "&amp;VLOOKUP(AL686,$AH$4:$AI$36,2,FALSE)</f>
        <v/>
      </c>
      <c r="AN686" s="10" t="n">
        <v>73547</v>
      </c>
    </row>
    <row r="687">
      <c r="AH687" s="10" t="n"/>
      <c r="AK687" s="2" t="inlineStr">
        <is>
          <t>Piendamó – Tunía</t>
        </is>
      </c>
      <c r="AL687" s="10" t="n">
        <v>19</v>
      </c>
      <c r="AM687" s="2">
        <f>AK687&amp;" / "&amp;VLOOKUP(AL687,$AH$4:$AI$36,2,FALSE)</f>
        <v/>
      </c>
      <c r="AN687" s="10" t="n">
        <v>19548</v>
      </c>
    </row>
    <row r="688">
      <c r="AH688" s="10" t="n"/>
      <c r="AK688" s="2" t="inlineStr">
        <is>
          <t>Pijao</t>
        </is>
      </c>
      <c r="AL688" s="10" t="n">
        <v>63</v>
      </c>
      <c r="AM688" s="2">
        <f>AK688&amp;" / "&amp;VLOOKUP(AL688,$AH$4:$AI$36,2,FALSE)</f>
        <v/>
      </c>
      <c r="AN688" s="10" t="n">
        <v>63548</v>
      </c>
    </row>
    <row r="689">
      <c r="AH689" s="10" t="n"/>
      <c r="AK689" s="2" t="inlineStr">
        <is>
          <t>Pijiño Del Carmen</t>
        </is>
      </c>
      <c r="AL689" s="10" t="n">
        <v>47</v>
      </c>
      <c r="AM689" s="2">
        <f>AK689&amp;" / "&amp;VLOOKUP(AL689,$AH$4:$AI$36,2,FALSE)</f>
        <v/>
      </c>
      <c r="AN689" s="10" t="n">
        <v>47545</v>
      </c>
    </row>
    <row r="690">
      <c r="AH690" s="10" t="n"/>
      <c r="AK690" s="2" t="inlineStr">
        <is>
          <t>Pinchote</t>
        </is>
      </c>
      <c r="AL690" s="10" t="n">
        <v>68</v>
      </c>
      <c r="AM690" s="2">
        <f>AK690&amp;" / "&amp;VLOOKUP(AL690,$AH$4:$AI$36,2,FALSE)</f>
        <v/>
      </c>
      <c r="AN690" s="10" t="n">
        <v>68549</v>
      </c>
    </row>
    <row r="691">
      <c r="AH691" s="10" t="n"/>
      <c r="AK691" s="2" t="inlineStr">
        <is>
          <t>Pinillos</t>
        </is>
      </c>
      <c r="AL691" s="10" t="n">
        <v>13</v>
      </c>
      <c r="AM691" s="2">
        <f>AK691&amp;" / "&amp;VLOOKUP(AL691,$AH$4:$AI$36,2,FALSE)</f>
        <v/>
      </c>
      <c r="AN691" s="10" t="n">
        <v>13549</v>
      </c>
    </row>
    <row r="692">
      <c r="AH692" s="10" t="n"/>
      <c r="AK692" s="2" t="inlineStr">
        <is>
          <t>Piojó</t>
        </is>
      </c>
      <c r="AL692" s="10" t="inlineStr">
        <is>
          <t>08</t>
        </is>
      </c>
      <c r="AM692" s="2">
        <f>AK692&amp;" / "&amp;VLOOKUP(AL692,$AH$4:$AI$36,2,FALSE)</f>
        <v/>
      </c>
      <c r="AN692" s="10" t="inlineStr">
        <is>
          <t>08549</t>
        </is>
      </c>
    </row>
    <row r="693">
      <c r="AH693" s="10" t="n"/>
      <c r="AK693" s="2" t="inlineStr">
        <is>
          <t>Pisba</t>
        </is>
      </c>
      <c r="AL693" s="10" t="n">
        <v>15</v>
      </c>
      <c r="AM693" s="2">
        <f>AK693&amp;" / "&amp;VLOOKUP(AL693,$AH$4:$AI$36,2,FALSE)</f>
        <v/>
      </c>
      <c r="AN693" s="10" t="n">
        <v>15550</v>
      </c>
    </row>
    <row r="694">
      <c r="AH694" s="10" t="n"/>
      <c r="AK694" s="2" t="inlineStr">
        <is>
          <t>Pital</t>
        </is>
      </c>
      <c r="AL694" s="10" t="n">
        <v>41</v>
      </c>
      <c r="AM694" s="2">
        <f>AK694&amp;" / "&amp;VLOOKUP(AL694,$AH$4:$AI$36,2,FALSE)</f>
        <v/>
      </c>
      <c r="AN694" s="10" t="n">
        <v>41548</v>
      </c>
    </row>
    <row r="695">
      <c r="AH695" s="10" t="n"/>
      <c r="AK695" s="2" t="inlineStr">
        <is>
          <t>Pitalito</t>
        </is>
      </c>
      <c r="AL695" s="10" t="n">
        <v>41</v>
      </c>
      <c r="AM695" s="2">
        <f>AK695&amp;" / "&amp;VLOOKUP(AL695,$AH$4:$AI$36,2,FALSE)</f>
        <v/>
      </c>
      <c r="AN695" s="10" t="n">
        <v>41551</v>
      </c>
    </row>
    <row r="696">
      <c r="AH696" s="10" t="n"/>
      <c r="AK696" s="2" t="inlineStr">
        <is>
          <t>Pivijay</t>
        </is>
      </c>
      <c r="AL696" s="10" t="n">
        <v>47</v>
      </c>
      <c r="AM696" s="2">
        <f>AK696&amp;" / "&amp;VLOOKUP(AL696,$AH$4:$AI$36,2,FALSE)</f>
        <v/>
      </c>
      <c r="AN696" s="10" t="n">
        <v>47551</v>
      </c>
    </row>
    <row r="697">
      <c r="AH697" s="10" t="n"/>
      <c r="AK697" s="2" t="inlineStr">
        <is>
          <t>Planadas</t>
        </is>
      </c>
      <c r="AL697" s="10" t="n">
        <v>73</v>
      </c>
      <c r="AM697" s="2">
        <f>AK697&amp;" / "&amp;VLOOKUP(AL697,$AH$4:$AI$36,2,FALSE)</f>
        <v/>
      </c>
      <c r="AN697" s="10" t="n">
        <v>73555</v>
      </c>
    </row>
    <row r="698">
      <c r="AH698" s="10" t="n"/>
      <c r="AK698" s="2" t="inlineStr">
        <is>
          <t>Planeta Rica</t>
        </is>
      </c>
      <c r="AL698" s="10" t="n">
        <v>23</v>
      </c>
      <c r="AM698" s="2">
        <f>AK698&amp;" / "&amp;VLOOKUP(AL698,$AH$4:$AI$36,2,FALSE)</f>
        <v/>
      </c>
      <c r="AN698" s="10" t="n">
        <v>23555</v>
      </c>
    </row>
    <row r="699">
      <c r="AH699" s="10" t="n"/>
      <c r="AK699" s="2" t="inlineStr">
        <is>
          <t>Plato</t>
        </is>
      </c>
      <c r="AL699" s="10" t="n">
        <v>47</v>
      </c>
      <c r="AM699" s="2">
        <f>AK699&amp;" / "&amp;VLOOKUP(AL699,$AH$4:$AI$36,2,FALSE)</f>
        <v/>
      </c>
      <c r="AN699" s="10" t="n">
        <v>47555</v>
      </c>
    </row>
    <row r="700">
      <c r="AH700" s="10" t="n"/>
      <c r="AK700" s="2" t="inlineStr">
        <is>
          <t>Policarpa</t>
        </is>
      </c>
      <c r="AL700" s="10" t="n">
        <v>52</v>
      </c>
      <c r="AM700" s="2">
        <f>AK700&amp;" / "&amp;VLOOKUP(AL700,$AH$4:$AI$36,2,FALSE)</f>
        <v/>
      </c>
      <c r="AN700" s="10" t="n">
        <v>52540</v>
      </c>
    </row>
    <row r="701">
      <c r="AH701" s="10" t="n"/>
      <c r="AK701" s="2" t="inlineStr">
        <is>
          <t>Polonuevo</t>
        </is>
      </c>
      <c r="AL701" s="10" t="inlineStr">
        <is>
          <t>08</t>
        </is>
      </c>
      <c r="AM701" s="2">
        <f>AK701&amp;" / "&amp;VLOOKUP(AL701,$AH$4:$AI$36,2,FALSE)</f>
        <v/>
      </c>
      <c r="AN701" s="10" t="inlineStr">
        <is>
          <t>08558</t>
        </is>
      </c>
    </row>
    <row r="702">
      <c r="AH702" s="10" t="n"/>
      <c r="AK702" s="2" t="inlineStr">
        <is>
          <t>Ponedera</t>
        </is>
      </c>
      <c r="AL702" s="10" t="inlineStr">
        <is>
          <t>08</t>
        </is>
      </c>
      <c r="AM702" s="2">
        <f>AK702&amp;" / "&amp;VLOOKUP(AL702,$AH$4:$AI$36,2,FALSE)</f>
        <v/>
      </c>
      <c r="AN702" s="10" t="inlineStr">
        <is>
          <t>08560</t>
        </is>
      </c>
    </row>
    <row r="703">
      <c r="AH703" s="10" t="n"/>
      <c r="AK703" s="2" t="inlineStr">
        <is>
          <t>Popayán</t>
        </is>
      </c>
      <c r="AL703" s="10" t="n">
        <v>19</v>
      </c>
      <c r="AM703" s="2">
        <f>AK703&amp;" / "&amp;VLOOKUP(AL703,$AH$4:$AI$36,2,FALSE)</f>
        <v/>
      </c>
      <c r="AN703" s="10" t="n">
        <v>19001</v>
      </c>
    </row>
    <row r="704">
      <c r="AH704" s="10" t="n"/>
      <c r="AK704" s="2" t="inlineStr">
        <is>
          <t>Pore</t>
        </is>
      </c>
      <c r="AL704" s="10" t="n">
        <v>85</v>
      </c>
      <c r="AM704" s="2">
        <f>AK704&amp;" / "&amp;VLOOKUP(AL704,$AH$4:$AI$36,2,FALSE)</f>
        <v/>
      </c>
      <c r="AN704" s="10" t="n">
        <v>85263</v>
      </c>
    </row>
    <row r="705">
      <c r="AH705" s="10" t="n"/>
      <c r="AK705" s="2" t="inlineStr">
        <is>
          <t>Potosí</t>
        </is>
      </c>
      <c r="AL705" s="10" t="n">
        <v>52</v>
      </c>
      <c r="AM705" s="2">
        <f>AK705&amp;" / "&amp;VLOOKUP(AL705,$AH$4:$AI$36,2,FALSE)</f>
        <v/>
      </c>
      <c r="AN705" s="10" t="n">
        <v>52560</v>
      </c>
    </row>
    <row r="706">
      <c r="AH706" s="10" t="n"/>
      <c r="AK706" s="2" t="inlineStr">
        <is>
          <t>Pradera</t>
        </is>
      </c>
      <c r="AL706" s="10" t="n">
        <v>76</v>
      </c>
      <c r="AM706" s="2">
        <f>AK706&amp;" / "&amp;VLOOKUP(AL706,$AH$4:$AI$36,2,FALSE)</f>
        <v/>
      </c>
      <c r="AN706" s="10" t="n">
        <v>76563</v>
      </c>
    </row>
    <row r="707">
      <c r="AH707" s="10" t="n"/>
      <c r="AK707" s="2" t="inlineStr">
        <is>
          <t>Prado</t>
        </is>
      </c>
      <c r="AL707" s="10" t="n">
        <v>73</v>
      </c>
      <c r="AM707" s="2">
        <f>AK707&amp;" / "&amp;VLOOKUP(AL707,$AH$4:$AI$36,2,FALSE)</f>
        <v/>
      </c>
      <c r="AN707" s="10" t="n">
        <v>73563</v>
      </c>
    </row>
    <row r="708">
      <c r="AH708" s="10" t="n"/>
      <c r="AK708" s="2" t="inlineStr">
        <is>
          <t>Providencia</t>
        </is>
      </c>
      <c r="AL708" s="10" t="n">
        <v>88</v>
      </c>
      <c r="AM708" s="2">
        <f>AK708&amp;" / "&amp;VLOOKUP(AL708,$AH$4:$AI$36,2,FALSE)</f>
        <v/>
      </c>
      <c r="AN708" s="10" t="n">
        <v>88564</v>
      </c>
    </row>
    <row r="709">
      <c r="AH709" s="10" t="n"/>
      <c r="AK709" s="2" t="inlineStr">
        <is>
          <t>Providencia</t>
        </is>
      </c>
      <c r="AL709" s="10" t="n">
        <v>52</v>
      </c>
      <c r="AM709" s="2">
        <f>AK709&amp;" / "&amp;VLOOKUP(AL709,$AH$4:$AI$36,2,FALSE)</f>
        <v/>
      </c>
      <c r="AN709" s="10" t="n">
        <v>52565</v>
      </c>
    </row>
    <row r="710">
      <c r="AH710" s="10" t="n"/>
      <c r="AK710" s="2" t="inlineStr">
        <is>
          <t>Pueblo Bello</t>
        </is>
      </c>
      <c r="AL710" s="10" t="n">
        <v>20</v>
      </c>
      <c r="AM710" s="2">
        <f>AK710&amp;" / "&amp;VLOOKUP(AL710,$AH$4:$AI$36,2,FALSE)</f>
        <v/>
      </c>
      <c r="AN710" s="10" t="n">
        <v>20570</v>
      </c>
    </row>
    <row r="711">
      <c r="AH711" s="10" t="n"/>
      <c r="AK711" s="2" t="inlineStr">
        <is>
          <t>Pueblo Nuevo</t>
        </is>
      </c>
      <c r="AL711" s="10" t="n">
        <v>23</v>
      </c>
      <c r="AM711" s="2">
        <f>AK711&amp;" / "&amp;VLOOKUP(AL711,$AH$4:$AI$36,2,FALSE)</f>
        <v/>
      </c>
      <c r="AN711" s="10" t="n">
        <v>23570</v>
      </c>
    </row>
    <row r="712">
      <c r="AH712" s="10" t="n"/>
      <c r="AK712" s="2" t="inlineStr">
        <is>
          <t>Pueblo Rico</t>
        </is>
      </c>
      <c r="AL712" s="10" t="n">
        <v>66</v>
      </c>
      <c r="AM712" s="2">
        <f>AK712&amp;" / "&amp;VLOOKUP(AL712,$AH$4:$AI$36,2,FALSE)</f>
        <v/>
      </c>
      <c r="AN712" s="10" t="n">
        <v>66572</v>
      </c>
    </row>
    <row r="713">
      <c r="AH713" s="10" t="n"/>
      <c r="AK713" s="2" t="inlineStr">
        <is>
          <t>Pueblorrico</t>
        </is>
      </c>
      <c r="AL713" s="10" t="inlineStr">
        <is>
          <t>05</t>
        </is>
      </c>
      <c r="AM713" s="2">
        <f>AK713&amp;" / "&amp;VLOOKUP(AL713,$AH$4:$AI$36,2,FALSE)</f>
        <v/>
      </c>
      <c r="AN713" s="10" t="inlineStr">
        <is>
          <t>05576</t>
        </is>
      </c>
    </row>
    <row r="714">
      <c r="AH714" s="10" t="n"/>
      <c r="AK714" s="2" t="inlineStr">
        <is>
          <t>Puebloviejo</t>
        </is>
      </c>
      <c r="AL714" s="10" t="n">
        <v>47</v>
      </c>
      <c r="AM714" s="2">
        <f>AK714&amp;" / "&amp;VLOOKUP(AL714,$AH$4:$AI$36,2,FALSE)</f>
        <v/>
      </c>
      <c r="AN714" s="10" t="n">
        <v>47570</v>
      </c>
    </row>
    <row r="715">
      <c r="AH715" s="10" t="n"/>
      <c r="AK715" s="2" t="inlineStr">
        <is>
          <t>Puente Nacional</t>
        </is>
      </c>
      <c r="AL715" s="10" t="n">
        <v>68</v>
      </c>
      <c r="AM715" s="2">
        <f>AK715&amp;" / "&amp;VLOOKUP(AL715,$AH$4:$AI$36,2,FALSE)</f>
        <v/>
      </c>
      <c r="AN715" s="10" t="n">
        <v>68572</v>
      </c>
    </row>
    <row r="716">
      <c r="AH716" s="10" t="n"/>
      <c r="AK716" s="2" t="inlineStr">
        <is>
          <t>Puerres</t>
        </is>
      </c>
      <c r="AL716" s="10" t="n">
        <v>52</v>
      </c>
      <c r="AM716" s="2">
        <f>AK716&amp;" / "&amp;VLOOKUP(AL716,$AH$4:$AI$36,2,FALSE)</f>
        <v/>
      </c>
      <c r="AN716" s="10" t="n">
        <v>52573</v>
      </c>
    </row>
    <row r="717">
      <c r="AH717" s="10" t="n"/>
      <c r="AK717" s="2" t="inlineStr">
        <is>
          <t>Puerto Alegría</t>
        </is>
      </c>
      <c r="AL717" s="10" t="n">
        <v>91</v>
      </c>
      <c r="AM717" s="2">
        <f>AK717&amp;" / "&amp;VLOOKUP(AL717,$AH$4:$AI$36,2,FALSE)</f>
        <v/>
      </c>
      <c r="AN717" s="10" t="n">
        <v>91530</v>
      </c>
    </row>
    <row r="718">
      <c r="AH718" s="10" t="n"/>
      <c r="AK718" s="2" t="inlineStr">
        <is>
          <t>Puerto Arica</t>
        </is>
      </c>
      <c r="AL718" s="10" t="n">
        <v>91</v>
      </c>
      <c r="AM718" s="2">
        <f>AK718&amp;" / "&amp;VLOOKUP(AL718,$AH$4:$AI$36,2,FALSE)</f>
        <v/>
      </c>
      <c r="AN718" s="10" t="n">
        <v>91536</v>
      </c>
    </row>
    <row r="719">
      <c r="AH719" s="10" t="n"/>
      <c r="AK719" s="2" t="inlineStr">
        <is>
          <t>Puerto Asís</t>
        </is>
      </c>
      <c r="AL719" s="10" t="n">
        <v>86</v>
      </c>
      <c r="AM719" s="2">
        <f>AK719&amp;" / "&amp;VLOOKUP(AL719,$AH$4:$AI$36,2,FALSE)</f>
        <v/>
      </c>
      <c r="AN719" s="10" t="n">
        <v>86568</v>
      </c>
    </row>
    <row r="720">
      <c r="AH720" s="10" t="n"/>
      <c r="AK720" s="2" t="inlineStr">
        <is>
          <t>Puerto Berrío</t>
        </is>
      </c>
      <c r="AL720" s="10" t="inlineStr">
        <is>
          <t>05</t>
        </is>
      </c>
      <c r="AM720" s="2">
        <f>AK720&amp;" / "&amp;VLOOKUP(AL720,$AH$4:$AI$36,2,FALSE)</f>
        <v/>
      </c>
      <c r="AN720" s="10" t="inlineStr">
        <is>
          <t>05579</t>
        </is>
      </c>
    </row>
    <row r="721">
      <c r="AH721" s="10" t="n"/>
      <c r="AK721" s="2" t="inlineStr">
        <is>
          <t>Puerto Boyacá</t>
        </is>
      </c>
      <c r="AL721" s="10" t="n">
        <v>15</v>
      </c>
      <c r="AM721" s="2">
        <f>AK721&amp;" / "&amp;VLOOKUP(AL721,$AH$4:$AI$36,2,FALSE)</f>
        <v/>
      </c>
      <c r="AN721" s="10" t="n">
        <v>15572</v>
      </c>
    </row>
    <row r="722">
      <c r="AH722" s="10" t="n"/>
      <c r="AK722" s="2" t="inlineStr">
        <is>
          <t>Puerto Caicedo</t>
        </is>
      </c>
      <c r="AL722" s="10" t="n">
        <v>86</v>
      </c>
      <c r="AM722" s="2">
        <f>AK722&amp;" / "&amp;VLOOKUP(AL722,$AH$4:$AI$36,2,FALSE)</f>
        <v/>
      </c>
      <c r="AN722" s="10" t="n">
        <v>86569</v>
      </c>
    </row>
    <row r="723">
      <c r="AH723" s="10" t="n"/>
      <c r="AK723" s="2" t="inlineStr">
        <is>
          <t>Puerto Carreño</t>
        </is>
      </c>
      <c r="AL723" s="10" t="n">
        <v>99</v>
      </c>
      <c r="AM723" s="2">
        <f>AK723&amp;" / "&amp;VLOOKUP(AL723,$AH$4:$AI$36,2,FALSE)</f>
        <v/>
      </c>
      <c r="AN723" s="10" t="n">
        <v>99001</v>
      </c>
    </row>
    <row r="724">
      <c r="AH724" s="10" t="n"/>
      <c r="AK724" s="2" t="inlineStr">
        <is>
          <t>Puerto Colombia</t>
        </is>
      </c>
      <c r="AL724" s="10" t="inlineStr">
        <is>
          <t>08</t>
        </is>
      </c>
      <c r="AM724" s="2">
        <f>AK724&amp;" / "&amp;VLOOKUP(AL724,$AH$4:$AI$36,2,FALSE)</f>
        <v/>
      </c>
      <c r="AN724" s="10" t="inlineStr">
        <is>
          <t>08573</t>
        </is>
      </c>
    </row>
    <row r="725">
      <c r="AH725" s="10" t="n"/>
      <c r="AK725" s="2" t="inlineStr">
        <is>
          <t>Puerto Colombia</t>
        </is>
      </c>
      <c r="AL725" s="10" t="n">
        <v>94</v>
      </c>
      <c r="AM725" s="2">
        <f>AK725&amp;" / "&amp;VLOOKUP(AL725,$AH$4:$AI$36,2,FALSE)</f>
        <v/>
      </c>
      <c r="AN725" s="10" t="n">
        <v>94884</v>
      </c>
    </row>
    <row r="726">
      <c r="AH726" s="10" t="n"/>
      <c r="AK726" s="2" t="inlineStr">
        <is>
          <t>Puerto Concordia</t>
        </is>
      </c>
      <c r="AL726" s="10" t="n">
        <v>50</v>
      </c>
      <c r="AM726" s="2">
        <f>AK726&amp;" / "&amp;VLOOKUP(AL726,$AH$4:$AI$36,2,FALSE)</f>
        <v/>
      </c>
      <c r="AN726" s="10" t="n">
        <v>50450</v>
      </c>
    </row>
    <row r="727">
      <c r="AH727" s="10" t="n"/>
      <c r="AK727" s="2" t="inlineStr">
        <is>
          <t>Puerto Escondido</t>
        </is>
      </c>
      <c r="AL727" s="10" t="n">
        <v>23</v>
      </c>
      <c r="AM727" s="2">
        <f>AK727&amp;" / "&amp;VLOOKUP(AL727,$AH$4:$AI$36,2,FALSE)</f>
        <v/>
      </c>
      <c r="AN727" s="10" t="n">
        <v>23574</v>
      </c>
    </row>
    <row r="728">
      <c r="AH728" s="10" t="n"/>
      <c r="AK728" s="2" t="inlineStr">
        <is>
          <t>Puerto Gaitán</t>
        </is>
      </c>
      <c r="AL728" s="10" t="n">
        <v>50</v>
      </c>
      <c r="AM728" s="2">
        <f>AK728&amp;" / "&amp;VLOOKUP(AL728,$AH$4:$AI$36,2,FALSE)</f>
        <v/>
      </c>
      <c r="AN728" s="10" t="n">
        <v>50568</v>
      </c>
    </row>
    <row r="729">
      <c r="AH729" s="10" t="n"/>
      <c r="AK729" s="2" t="inlineStr">
        <is>
          <t>Puerto Guzmán</t>
        </is>
      </c>
      <c r="AL729" s="10" t="n">
        <v>86</v>
      </c>
      <c r="AM729" s="2">
        <f>AK729&amp;" / "&amp;VLOOKUP(AL729,$AH$4:$AI$36,2,FALSE)</f>
        <v/>
      </c>
      <c r="AN729" s="10" t="n">
        <v>86571</v>
      </c>
    </row>
    <row r="730">
      <c r="AH730" s="10" t="n"/>
      <c r="AK730" s="2" t="inlineStr">
        <is>
          <t>Puerto Leguízamo</t>
        </is>
      </c>
      <c r="AL730" s="10" t="n">
        <v>86</v>
      </c>
      <c r="AM730" s="2">
        <f>AK730&amp;" / "&amp;VLOOKUP(AL730,$AH$4:$AI$36,2,FALSE)</f>
        <v/>
      </c>
      <c r="AN730" s="10" t="n">
        <v>86573</v>
      </c>
    </row>
    <row r="731">
      <c r="AH731" s="10" t="n"/>
      <c r="AK731" s="2" t="inlineStr">
        <is>
          <t>Puerto Libertador</t>
        </is>
      </c>
      <c r="AL731" s="10" t="n">
        <v>23</v>
      </c>
      <c r="AM731" s="2">
        <f>AK731&amp;" / "&amp;VLOOKUP(AL731,$AH$4:$AI$36,2,FALSE)</f>
        <v/>
      </c>
      <c r="AN731" s="10" t="n">
        <v>23580</v>
      </c>
    </row>
    <row r="732">
      <c r="AH732" s="10" t="n"/>
      <c r="AK732" s="2" t="inlineStr">
        <is>
          <t>Puerto Lleras</t>
        </is>
      </c>
      <c r="AL732" s="10" t="n">
        <v>50</v>
      </c>
      <c r="AM732" s="2">
        <f>AK732&amp;" / "&amp;VLOOKUP(AL732,$AH$4:$AI$36,2,FALSE)</f>
        <v/>
      </c>
      <c r="AN732" s="10" t="n">
        <v>50577</v>
      </c>
    </row>
    <row r="733">
      <c r="AH733" s="10" t="n"/>
      <c r="AK733" s="2" t="inlineStr">
        <is>
          <t>Puerto López</t>
        </is>
      </c>
      <c r="AL733" s="10" t="n">
        <v>50</v>
      </c>
      <c r="AM733" s="2">
        <f>AK733&amp;" / "&amp;VLOOKUP(AL733,$AH$4:$AI$36,2,FALSE)</f>
        <v/>
      </c>
      <c r="AN733" s="10" t="n">
        <v>50573</v>
      </c>
    </row>
    <row r="734">
      <c r="AH734" s="10" t="n"/>
      <c r="AK734" s="2" t="inlineStr">
        <is>
          <t>Puerto Nare</t>
        </is>
      </c>
      <c r="AL734" s="10" t="inlineStr">
        <is>
          <t>05</t>
        </is>
      </c>
      <c r="AM734" s="2">
        <f>AK734&amp;" / "&amp;VLOOKUP(AL734,$AH$4:$AI$36,2,FALSE)</f>
        <v/>
      </c>
      <c r="AN734" s="10" t="inlineStr">
        <is>
          <t>05585</t>
        </is>
      </c>
    </row>
    <row r="735">
      <c r="AH735" s="10" t="n"/>
      <c r="AK735" s="2" t="inlineStr">
        <is>
          <t>Puerto Nariño</t>
        </is>
      </c>
      <c r="AL735" s="10" t="n">
        <v>91</v>
      </c>
      <c r="AM735" s="2">
        <f>AK735&amp;" / "&amp;VLOOKUP(AL735,$AH$4:$AI$36,2,FALSE)</f>
        <v/>
      </c>
      <c r="AN735" s="10" t="n">
        <v>91540</v>
      </c>
    </row>
    <row r="736">
      <c r="AH736" s="10" t="n"/>
      <c r="AK736" s="2" t="inlineStr">
        <is>
          <t>Puerto Parra</t>
        </is>
      </c>
      <c r="AL736" s="10" t="n">
        <v>68</v>
      </c>
      <c r="AM736" s="2">
        <f>AK736&amp;" / "&amp;VLOOKUP(AL736,$AH$4:$AI$36,2,FALSE)</f>
        <v/>
      </c>
      <c r="AN736" s="10" t="n">
        <v>68573</v>
      </c>
    </row>
    <row r="737">
      <c r="AH737" s="10" t="n"/>
      <c r="AK737" s="2" t="inlineStr">
        <is>
          <t>Puerto Rico</t>
        </is>
      </c>
      <c r="AL737" s="10" t="n">
        <v>18</v>
      </c>
      <c r="AM737" s="2">
        <f>AK737&amp;" / "&amp;VLOOKUP(AL737,$AH$4:$AI$36,2,FALSE)</f>
        <v/>
      </c>
      <c r="AN737" s="10" t="n">
        <v>18592</v>
      </c>
    </row>
    <row r="738">
      <c r="AH738" s="10" t="n"/>
      <c r="AK738" s="2" t="inlineStr">
        <is>
          <t>Puerto Rico</t>
        </is>
      </c>
      <c r="AL738" s="10" t="n">
        <v>50</v>
      </c>
      <c r="AM738" s="2">
        <f>AK738&amp;" / "&amp;VLOOKUP(AL738,$AH$4:$AI$36,2,FALSE)</f>
        <v/>
      </c>
      <c r="AN738" s="10" t="n">
        <v>50590</v>
      </c>
    </row>
    <row r="739">
      <c r="AH739" s="10" t="n"/>
      <c r="AK739" s="2" t="inlineStr">
        <is>
          <t>Puerto Rondón</t>
        </is>
      </c>
      <c r="AL739" s="10" t="n">
        <v>81</v>
      </c>
      <c r="AM739" s="2">
        <f>AK739&amp;" / "&amp;VLOOKUP(AL739,$AH$4:$AI$36,2,FALSE)</f>
        <v/>
      </c>
      <c r="AN739" s="10" t="n">
        <v>81591</v>
      </c>
    </row>
    <row r="740">
      <c r="AH740" s="10" t="n"/>
      <c r="AK740" s="2" t="inlineStr">
        <is>
          <t>Puerto Salgar</t>
        </is>
      </c>
      <c r="AL740" s="10" t="n">
        <v>25</v>
      </c>
      <c r="AM740" s="2">
        <f>AK740&amp;" / "&amp;VLOOKUP(AL740,$AH$4:$AI$36,2,FALSE)</f>
        <v/>
      </c>
      <c r="AN740" s="10" t="n">
        <v>25572</v>
      </c>
    </row>
    <row r="741">
      <c r="AH741" s="10" t="n"/>
      <c r="AK741" s="2" t="inlineStr">
        <is>
          <t>Puerto Santander</t>
        </is>
      </c>
      <c r="AL741" s="10" t="n">
        <v>91</v>
      </c>
      <c r="AM741" s="2">
        <f>AK741&amp;" / "&amp;VLOOKUP(AL741,$AH$4:$AI$36,2,FALSE)</f>
        <v/>
      </c>
      <c r="AN741" s="10" t="n">
        <v>91669</v>
      </c>
    </row>
    <row r="742">
      <c r="AH742" s="10" t="n"/>
      <c r="AK742" s="2" t="inlineStr">
        <is>
          <t>Puerto Santander</t>
        </is>
      </c>
      <c r="AL742" s="10" t="n">
        <v>54</v>
      </c>
      <c r="AM742" s="2">
        <f>AK742&amp;" / "&amp;VLOOKUP(AL742,$AH$4:$AI$36,2,FALSE)</f>
        <v/>
      </c>
      <c r="AN742" s="10" t="n">
        <v>54553</v>
      </c>
    </row>
    <row r="743">
      <c r="AH743" s="10" t="n"/>
      <c r="AK743" s="2" t="inlineStr">
        <is>
          <t>Puerto Tejada</t>
        </is>
      </c>
      <c r="AL743" s="10" t="n">
        <v>19</v>
      </c>
      <c r="AM743" s="2">
        <f>AK743&amp;" / "&amp;VLOOKUP(AL743,$AH$4:$AI$36,2,FALSE)</f>
        <v/>
      </c>
      <c r="AN743" s="10" t="n">
        <v>19573</v>
      </c>
    </row>
    <row r="744">
      <c r="AH744" s="10" t="n"/>
      <c r="AK744" s="2" t="inlineStr">
        <is>
          <t>Puerto Triunfo</t>
        </is>
      </c>
      <c r="AL744" s="10" t="inlineStr">
        <is>
          <t>05</t>
        </is>
      </c>
      <c r="AM744" s="2">
        <f>AK744&amp;" / "&amp;VLOOKUP(AL744,$AH$4:$AI$36,2,FALSE)</f>
        <v/>
      </c>
      <c r="AN744" s="10" t="inlineStr">
        <is>
          <t>05591</t>
        </is>
      </c>
    </row>
    <row r="745">
      <c r="AH745" s="10" t="n"/>
      <c r="AK745" s="2" t="inlineStr">
        <is>
          <t>Puerto Wilches</t>
        </is>
      </c>
      <c r="AL745" s="10" t="n">
        <v>68</v>
      </c>
      <c r="AM745" s="2">
        <f>AK745&amp;" / "&amp;VLOOKUP(AL745,$AH$4:$AI$36,2,FALSE)</f>
        <v/>
      </c>
      <c r="AN745" s="10" t="n">
        <v>68575</v>
      </c>
    </row>
    <row r="746">
      <c r="AH746" s="10" t="n"/>
      <c r="AK746" s="2" t="inlineStr">
        <is>
          <t>Pulí</t>
        </is>
      </c>
      <c r="AL746" s="10" t="n">
        <v>25</v>
      </c>
      <c r="AM746" s="2">
        <f>AK746&amp;" / "&amp;VLOOKUP(AL746,$AH$4:$AI$36,2,FALSE)</f>
        <v/>
      </c>
      <c r="AN746" s="10" t="n">
        <v>25580</v>
      </c>
    </row>
    <row r="747">
      <c r="AH747" s="10" t="n"/>
      <c r="AK747" s="2" t="inlineStr">
        <is>
          <t>Pupiales</t>
        </is>
      </c>
      <c r="AL747" s="10" t="n">
        <v>52</v>
      </c>
      <c r="AM747" s="2">
        <f>AK747&amp;" / "&amp;VLOOKUP(AL747,$AH$4:$AI$36,2,FALSE)</f>
        <v/>
      </c>
      <c r="AN747" s="10" t="n">
        <v>52585</v>
      </c>
    </row>
    <row r="748">
      <c r="AH748" s="10" t="n"/>
      <c r="AK748" s="2" t="inlineStr">
        <is>
          <t>Puracé - Coconuco</t>
        </is>
      </c>
      <c r="AL748" s="10" t="n">
        <v>19</v>
      </c>
      <c r="AM748" s="2">
        <f>AK748&amp;" / "&amp;VLOOKUP(AL748,$AH$4:$AI$36,2,FALSE)</f>
        <v/>
      </c>
      <c r="AN748" s="10" t="n">
        <v>19585</v>
      </c>
    </row>
    <row r="749">
      <c r="AH749" s="10" t="n"/>
      <c r="AK749" s="2" t="inlineStr">
        <is>
          <t>Purificación</t>
        </is>
      </c>
      <c r="AL749" s="10" t="n">
        <v>73</v>
      </c>
      <c r="AM749" s="2">
        <f>AK749&amp;" / "&amp;VLOOKUP(AL749,$AH$4:$AI$36,2,FALSE)</f>
        <v/>
      </c>
      <c r="AN749" s="10" t="n">
        <v>73585</v>
      </c>
    </row>
    <row r="750">
      <c r="AH750" s="10" t="n"/>
      <c r="AK750" s="2" t="inlineStr">
        <is>
          <t>Purísima De La Concepción</t>
        </is>
      </c>
      <c r="AL750" s="10" t="n">
        <v>23</v>
      </c>
      <c r="AM750" s="2">
        <f>AK750&amp;" / "&amp;VLOOKUP(AL750,$AH$4:$AI$36,2,FALSE)</f>
        <v/>
      </c>
      <c r="AN750" s="10" t="n">
        <v>23586</v>
      </c>
    </row>
    <row r="751">
      <c r="AH751" s="10" t="n"/>
      <c r="AK751" s="2" t="inlineStr">
        <is>
          <t>Quebradanegra</t>
        </is>
      </c>
      <c r="AL751" s="10" t="n">
        <v>25</v>
      </c>
      <c r="AM751" s="2">
        <f>AK751&amp;" / "&amp;VLOOKUP(AL751,$AH$4:$AI$36,2,FALSE)</f>
        <v/>
      </c>
      <c r="AN751" s="10" t="n">
        <v>25592</v>
      </c>
    </row>
    <row r="752">
      <c r="AH752" s="10" t="n"/>
      <c r="AK752" s="2" t="inlineStr">
        <is>
          <t>Quetame</t>
        </is>
      </c>
      <c r="AL752" s="10" t="n">
        <v>25</v>
      </c>
      <c r="AM752" s="2">
        <f>AK752&amp;" / "&amp;VLOOKUP(AL752,$AH$4:$AI$36,2,FALSE)</f>
        <v/>
      </c>
      <c r="AN752" s="10" t="n">
        <v>25594</v>
      </c>
    </row>
    <row r="753">
      <c r="AH753" s="10" t="n"/>
      <c r="AK753" s="2" t="inlineStr">
        <is>
          <t>Quibdó</t>
        </is>
      </c>
      <c r="AL753" s="10" t="n">
        <v>27</v>
      </c>
      <c r="AM753" s="2">
        <f>AK753&amp;" / "&amp;VLOOKUP(AL753,$AH$4:$AI$36,2,FALSE)</f>
        <v/>
      </c>
      <c r="AN753" s="10" t="n">
        <v>27001</v>
      </c>
    </row>
    <row r="754">
      <c r="AH754" s="10" t="n"/>
      <c r="AK754" s="2" t="inlineStr">
        <is>
          <t>Quimbaya</t>
        </is>
      </c>
      <c r="AL754" s="10" t="n">
        <v>63</v>
      </c>
      <c r="AM754" s="2">
        <f>AK754&amp;" / "&amp;VLOOKUP(AL754,$AH$4:$AI$36,2,FALSE)</f>
        <v/>
      </c>
      <c r="AN754" s="10" t="n">
        <v>63594</v>
      </c>
    </row>
    <row r="755">
      <c r="AH755" s="10" t="n"/>
      <c r="AK755" s="2" t="inlineStr">
        <is>
          <t>Quinchía</t>
        </is>
      </c>
      <c r="AL755" s="10" t="n">
        <v>66</v>
      </c>
      <c r="AM755" s="2">
        <f>AK755&amp;" / "&amp;VLOOKUP(AL755,$AH$4:$AI$36,2,FALSE)</f>
        <v/>
      </c>
      <c r="AN755" s="10" t="n">
        <v>66594</v>
      </c>
    </row>
    <row r="756">
      <c r="AH756" s="10" t="n"/>
      <c r="AK756" s="2" t="inlineStr">
        <is>
          <t>Quípama</t>
        </is>
      </c>
      <c r="AL756" s="10" t="n">
        <v>15</v>
      </c>
      <c r="AM756" s="2">
        <f>AK756&amp;" / "&amp;VLOOKUP(AL756,$AH$4:$AI$36,2,FALSE)</f>
        <v/>
      </c>
      <c r="AN756" s="10" t="n">
        <v>15580</v>
      </c>
    </row>
    <row r="757">
      <c r="AH757" s="10" t="n"/>
      <c r="AK757" s="2" t="inlineStr">
        <is>
          <t>Quipile</t>
        </is>
      </c>
      <c r="AL757" s="10" t="n">
        <v>25</v>
      </c>
      <c r="AM757" s="2">
        <f>AK757&amp;" / "&amp;VLOOKUP(AL757,$AH$4:$AI$36,2,FALSE)</f>
        <v/>
      </c>
      <c r="AN757" s="10" t="n">
        <v>25596</v>
      </c>
    </row>
    <row r="758">
      <c r="AH758" s="10" t="n"/>
      <c r="AK758" s="2" t="inlineStr">
        <is>
          <t>Ragonvalia</t>
        </is>
      </c>
      <c r="AL758" s="10" t="n">
        <v>54</v>
      </c>
      <c r="AM758" s="2">
        <f>AK758&amp;" / "&amp;VLOOKUP(AL758,$AH$4:$AI$36,2,FALSE)</f>
        <v/>
      </c>
      <c r="AN758" s="10" t="n">
        <v>54599</v>
      </c>
    </row>
    <row r="759">
      <c r="AH759" s="10" t="n"/>
      <c r="AK759" s="2" t="inlineStr">
        <is>
          <t>Ramiriquí</t>
        </is>
      </c>
      <c r="AL759" s="10" t="n">
        <v>15</v>
      </c>
      <c r="AM759" s="2">
        <f>AK759&amp;" / "&amp;VLOOKUP(AL759,$AH$4:$AI$36,2,FALSE)</f>
        <v/>
      </c>
      <c r="AN759" s="10" t="n">
        <v>15599</v>
      </c>
    </row>
    <row r="760">
      <c r="AH760" s="10" t="n"/>
      <c r="AK760" s="2" t="inlineStr">
        <is>
          <t>Ráquira</t>
        </is>
      </c>
      <c r="AL760" s="10" t="n">
        <v>15</v>
      </c>
      <c r="AM760" s="2">
        <f>AK760&amp;" / "&amp;VLOOKUP(AL760,$AH$4:$AI$36,2,FALSE)</f>
        <v/>
      </c>
      <c r="AN760" s="10" t="n">
        <v>15600</v>
      </c>
    </row>
    <row r="761">
      <c r="AH761" s="10" t="n"/>
      <c r="AK761" s="2" t="inlineStr">
        <is>
          <t>Recetor</t>
        </is>
      </c>
      <c r="AL761" s="10" t="n">
        <v>85</v>
      </c>
      <c r="AM761" s="2">
        <f>AK761&amp;" / "&amp;VLOOKUP(AL761,$AH$4:$AI$36,2,FALSE)</f>
        <v/>
      </c>
      <c r="AN761" s="10" t="n">
        <v>85279</v>
      </c>
    </row>
    <row r="762">
      <c r="AH762" s="10" t="n"/>
      <c r="AK762" s="2" t="inlineStr">
        <is>
          <t>Regidor</t>
        </is>
      </c>
      <c r="AL762" s="10" t="n">
        <v>13</v>
      </c>
      <c r="AM762" s="2">
        <f>AK762&amp;" / "&amp;VLOOKUP(AL762,$AH$4:$AI$36,2,FALSE)</f>
        <v/>
      </c>
      <c r="AN762" s="10" t="n">
        <v>13580</v>
      </c>
    </row>
    <row r="763">
      <c r="AH763" s="10" t="n"/>
      <c r="AK763" s="2" t="inlineStr">
        <is>
          <t>Remedios</t>
        </is>
      </c>
      <c r="AL763" s="10" t="inlineStr">
        <is>
          <t>05</t>
        </is>
      </c>
      <c r="AM763" s="2">
        <f>AK763&amp;" / "&amp;VLOOKUP(AL763,$AH$4:$AI$36,2,FALSE)</f>
        <v/>
      </c>
      <c r="AN763" s="10" t="inlineStr">
        <is>
          <t>05604</t>
        </is>
      </c>
    </row>
    <row r="764">
      <c r="AH764" s="10" t="n"/>
      <c r="AK764" s="2" t="inlineStr">
        <is>
          <t>Remolino</t>
        </is>
      </c>
      <c r="AL764" s="10" t="n">
        <v>47</v>
      </c>
      <c r="AM764" s="2">
        <f>AK764&amp;" / "&amp;VLOOKUP(AL764,$AH$4:$AI$36,2,FALSE)</f>
        <v/>
      </c>
      <c r="AN764" s="10" t="n">
        <v>47605</v>
      </c>
    </row>
    <row r="765">
      <c r="AH765" s="10" t="n"/>
      <c r="AK765" s="2" t="inlineStr">
        <is>
          <t>Repelón</t>
        </is>
      </c>
      <c r="AL765" s="10" t="inlineStr">
        <is>
          <t>08</t>
        </is>
      </c>
      <c r="AM765" s="2">
        <f>AK765&amp;" / "&amp;VLOOKUP(AL765,$AH$4:$AI$36,2,FALSE)</f>
        <v/>
      </c>
      <c r="AN765" s="10" t="inlineStr">
        <is>
          <t>08606</t>
        </is>
      </c>
    </row>
    <row r="766">
      <c r="AH766" s="10" t="n"/>
      <c r="AK766" s="2" t="inlineStr">
        <is>
          <t>Restrepo</t>
        </is>
      </c>
      <c r="AL766" s="10" t="n">
        <v>50</v>
      </c>
      <c r="AM766" s="2">
        <f>AK766&amp;" / "&amp;VLOOKUP(AL766,$AH$4:$AI$36,2,FALSE)</f>
        <v/>
      </c>
      <c r="AN766" s="10" t="n">
        <v>50606</v>
      </c>
    </row>
    <row r="767">
      <c r="AH767" s="10" t="n"/>
      <c r="AK767" s="2" t="inlineStr">
        <is>
          <t>Restrepo</t>
        </is>
      </c>
      <c r="AL767" s="10" t="n">
        <v>76</v>
      </c>
      <c r="AM767" s="2">
        <f>AK767&amp;" / "&amp;VLOOKUP(AL767,$AH$4:$AI$36,2,FALSE)</f>
        <v/>
      </c>
      <c r="AN767" s="10" t="n">
        <v>76606</v>
      </c>
    </row>
    <row r="768">
      <c r="AH768" s="10" t="n"/>
      <c r="AK768" s="2" t="inlineStr">
        <is>
          <t>Retiro</t>
        </is>
      </c>
      <c r="AL768" s="10" t="inlineStr">
        <is>
          <t>05</t>
        </is>
      </c>
      <c r="AM768" s="2">
        <f>AK768&amp;" / "&amp;VLOOKUP(AL768,$AH$4:$AI$36,2,FALSE)</f>
        <v/>
      </c>
      <c r="AN768" s="10" t="inlineStr">
        <is>
          <t>05607</t>
        </is>
      </c>
    </row>
    <row r="769">
      <c r="AH769" s="10" t="n"/>
      <c r="AK769" s="2" t="inlineStr">
        <is>
          <t>Ricaurte</t>
        </is>
      </c>
      <c r="AL769" s="10" t="n">
        <v>25</v>
      </c>
      <c r="AM769" s="2">
        <f>AK769&amp;" / "&amp;VLOOKUP(AL769,$AH$4:$AI$36,2,FALSE)</f>
        <v/>
      </c>
      <c r="AN769" s="10" t="n">
        <v>25612</v>
      </c>
    </row>
    <row r="770">
      <c r="AH770" s="10" t="n"/>
      <c r="AK770" s="2" t="inlineStr">
        <is>
          <t>Ricaurte</t>
        </is>
      </c>
      <c r="AL770" s="10" t="n">
        <v>52</v>
      </c>
      <c r="AM770" s="2">
        <f>AK770&amp;" / "&amp;VLOOKUP(AL770,$AH$4:$AI$36,2,FALSE)</f>
        <v/>
      </c>
      <c r="AN770" s="10" t="n">
        <v>52612</v>
      </c>
    </row>
    <row r="771">
      <c r="AH771" s="10" t="n"/>
      <c r="AK771" s="2" t="inlineStr">
        <is>
          <t>Río De Oro</t>
        </is>
      </c>
      <c r="AL771" s="10" t="n">
        <v>20</v>
      </c>
      <c r="AM771" s="2">
        <f>AK771&amp;" / "&amp;VLOOKUP(AL771,$AH$4:$AI$36,2,FALSE)</f>
        <v/>
      </c>
      <c r="AN771" s="10" t="n">
        <v>20614</v>
      </c>
    </row>
    <row r="772">
      <c r="AH772" s="10" t="n"/>
      <c r="AK772" s="2" t="inlineStr">
        <is>
          <t>Río Iró (Santa Rita)</t>
        </is>
      </c>
      <c r="AL772" s="10" t="n">
        <v>27</v>
      </c>
      <c r="AM772" s="2">
        <f>AK772&amp;" / "&amp;VLOOKUP(AL772,$AH$4:$AI$36,2,FALSE)</f>
        <v/>
      </c>
      <c r="AN772" s="10" t="n">
        <v>27580</v>
      </c>
    </row>
    <row r="773">
      <c r="AH773" s="10" t="n"/>
      <c r="AK773" s="2" t="inlineStr">
        <is>
          <t>Río Quito (Paimadó)</t>
        </is>
      </c>
      <c r="AL773" s="10" t="n">
        <v>27</v>
      </c>
      <c r="AM773" s="2">
        <f>AK773&amp;" / "&amp;VLOOKUP(AL773,$AH$4:$AI$36,2,FALSE)</f>
        <v/>
      </c>
      <c r="AN773" s="10" t="n">
        <v>27600</v>
      </c>
    </row>
    <row r="774">
      <c r="AH774" s="10" t="n"/>
      <c r="AK774" s="2" t="inlineStr">
        <is>
          <t>Río Viejo</t>
        </is>
      </c>
      <c r="AL774" s="10" t="n">
        <v>13</v>
      </c>
      <c r="AM774" s="2">
        <f>AK774&amp;" / "&amp;VLOOKUP(AL774,$AH$4:$AI$36,2,FALSE)</f>
        <v/>
      </c>
      <c r="AN774" s="10" t="n">
        <v>13600</v>
      </c>
    </row>
    <row r="775">
      <c r="AH775" s="10" t="n"/>
      <c r="AK775" s="2" t="inlineStr">
        <is>
          <t>Rioblanco</t>
        </is>
      </c>
      <c r="AL775" s="10" t="n">
        <v>73</v>
      </c>
      <c r="AM775" s="2">
        <f>AK775&amp;" / "&amp;VLOOKUP(AL775,$AH$4:$AI$36,2,FALSE)</f>
        <v/>
      </c>
      <c r="AN775" s="10" t="n">
        <v>73616</v>
      </c>
    </row>
    <row r="776">
      <c r="AH776" s="10" t="n"/>
      <c r="AK776" s="2" t="inlineStr">
        <is>
          <t>Riofrío</t>
        </is>
      </c>
      <c r="AL776" s="10" t="n">
        <v>76</v>
      </c>
      <c r="AM776" s="2">
        <f>AK776&amp;" / "&amp;VLOOKUP(AL776,$AH$4:$AI$36,2,FALSE)</f>
        <v/>
      </c>
      <c r="AN776" s="10" t="n">
        <v>76616</v>
      </c>
    </row>
    <row r="777">
      <c r="AH777" s="10" t="n"/>
      <c r="AK777" s="2" t="inlineStr">
        <is>
          <t>Riohacha</t>
        </is>
      </c>
      <c r="AL777" s="10" t="n">
        <v>44</v>
      </c>
      <c r="AM777" s="2">
        <f>AK777&amp;" / "&amp;VLOOKUP(AL777,$AH$4:$AI$36,2,FALSE)</f>
        <v/>
      </c>
      <c r="AN777" s="10" t="n">
        <v>44001</v>
      </c>
    </row>
    <row r="778">
      <c r="AH778" s="10" t="n"/>
      <c r="AK778" s="2" t="inlineStr">
        <is>
          <t>Rionegro</t>
        </is>
      </c>
      <c r="AL778" s="10" t="inlineStr">
        <is>
          <t>05</t>
        </is>
      </c>
      <c r="AM778" s="2">
        <f>AK778&amp;" / "&amp;VLOOKUP(AL778,$AH$4:$AI$36,2,FALSE)</f>
        <v/>
      </c>
      <c r="AN778" s="10" t="inlineStr">
        <is>
          <t>05615</t>
        </is>
      </c>
    </row>
    <row r="779">
      <c r="AH779" s="10" t="n"/>
      <c r="AK779" s="2" t="inlineStr">
        <is>
          <t>Rionegro</t>
        </is>
      </c>
      <c r="AL779" s="10" t="n">
        <v>68</v>
      </c>
      <c r="AM779" s="2">
        <f>AK779&amp;" / "&amp;VLOOKUP(AL779,$AH$4:$AI$36,2,FALSE)</f>
        <v/>
      </c>
      <c r="AN779" s="10" t="n">
        <v>68615</v>
      </c>
    </row>
    <row r="780">
      <c r="AH780" s="10" t="n"/>
      <c r="AK780" s="2" t="inlineStr">
        <is>
          <t>Riosucio</t>
        </is>
      </c>
      <c r="AL780" s="10" t="n">
        <v>17</v>
      </c>
      <c r="AM780" s="2">
        <f>AK780&amp;" / "&amp;VLOOKUP(AL780,$AH$4:$AI$36,2,FALSE)</f>
        <v/>
      </c>
      <c r="AN780" s="10" t="n">
        <v>17614</v>
      </c>
    </row>
    <row r="781">
      <c r="AH781" s="10" t="n"/>
      <c r="AK781" s="2" t="inlineStr">
        <is>
          <t>Riosucio</t>
        </is>
      </c>
      <c r="AL781" s="10" t="n">
        <v>27</v>
      </c>
      <c r="AM781" s="2">
        <f>AK781&amp;" / "&amp;VLOOKUP(AL781,$AH$4:$AI$36,2,FALSE)</f>
        <v/>
      </c>
      <c r="AN781" s="10" t="n">
        <v>27615</v>
      </c>
    </row>
    <row r="782">
      <c r="AH782" s="10" t="n"/>
      <c r="AK782" s="2" t="inlineStr">
        <is>
          <t>Risaralda</t>
        </is>
      </c>
      <c r="AL782" s="10" t="n">
        <v>17</v>
      </c>
      <c r="AM782" s="2">
        <f>AK782&amp;" / "&amp;VLOOKUP(AL782,$AH$4:$AI$36,2,FALSE)</f>
        <v/>
      </c>
      <c r="AN782" s="10" t="n">
        <v>17616</v>
      </c>
    </row>
    <row r="783">
      <c r="AH783" s="10" t="n"/>
      <c r="AK783" s="2" t="inlineStr">
        <is>
          <t>Rivera</t>
        </is>
      </c>
      <c r="AL783" s="10" t="n">
        <v>41</v>
      </c>
      <c r="AM783" s="2">
        <f>AK783&amp;" / "&amp;VLOOKUP(AL783,$AH$4:$AI$36,2,FALSE)</f>
        <v/>
      </c>
      <c r="AN783" s="10" t="n">
        <v>41615</v>
      </c>
    </row>
    <row r="784">
      <c r="AH784" s="10" t="n"/>
      <c r="AK784" s="2" t="inlineStr">
        <is>
          <t>Roberto Payán (San José)</t>
        </is>
      </c>
      <c r="AL784" s="10" t="n">
        <v>52</v>
      </c>
      <c r="AM784" s="2">
        <f>AK784&amp;" / "&amp;VLOOKUP(AL784,$AH$4:$AI$36,2,FALSE)</f>
        <v/>
      </c>
      <c r="AN784" s="10" t="n">
        <v>52621</v>
      </c>
    </row>
    <row r="785">
      <c r="AH785" s="10" t="n"/>
      <c r="AK785" s="2" t="inlineStr">
        <is>
          <t>Roldanillo</t>
        </is>
      </c>
      <c r="AL785" s="10" t="n">
        <v>76</v>
      </c>
      <c r="AM785" s="2">
        <f>AK785&amp;" / "&amp;VLOOKUP(AL785,$AH$4:$AI$36,2,FALSE)</f>
        <v/>
      </c>
      <c r="AN785" s="10" t="n">
        <v>76622</v>
      </c>
    </row>
    <row r="786">
      <c r="AH786" s="10" t="n"/>
      <c r="AK786" s="2" t="inlineStr">
        <is>
          <t>Roncesvalles</t>
        </is>
      </c>
      <c r="AL786" s="10" t="n">
        <v>73</v>
      </c>
      <c r="AM786" s="2">
        <f>AK786&amp;" / "&amp;VLOOKUP(AL786,$AH$4:$AI$36,2,FALSE)</f>
        <v/>
      </c>
      <c r="AN786" s="10" t="n">
        <v>73622</v>
      </c>
    </row>
    <row r="787">
      <c r="AH787" s="10" t="n"/>
      <c r="AK787" s="2" t="inlineStr">
        <is>
          <t>Rondón</t>
        </is>
      </c>
      <c r="AL787" s="10" t="n">
        <v>15</v>
      </c>
      <c r="AM787" s="2">
        <f>AK787&amp;" / "&amp;VLOOKUP(AL787,$AH$4:$AI$36,2,FALSE)</f>
        <v/>
      </c>
      <c r="AN787" s="10" t="n">
        <v>15621</v>
      </c>
    </row>
    <row r="788">
      <c r="AH788" s="10" t="n"/>
      <c r="AK788" s="2" t="inlineStr">
        <is>
          <t>Rosas</t>
        </is>
      </c>
      <c r="AL788" s="10" t="n">
        <v>19</v>
      </c>
      <c r="AM788" s="2">
        <f>AK788&amp;" / "&amp;VLOOKUP(AL788,$AH$4:$AI$36,2,FALSE)</f>
        <v/>
      </c>
      <c r="AN788" s="10" t="n">
        <v>19622</v>
      </c>
    </row>
    <row r="789">
      <c r="AH789" s="10" t="n"/>
      <c r="AK789" s="2" t="inlineStr">
        <is>
          <t>Rovira</t>
        </is>
      </c>
      <c r="AL789" s="10" t="n">
        <v>73</v>
      </c>
      <c r="AM789" s="2">
        <f>AK789&amp;" / "&amp;VLOOKUP(AL789,$AH$4:$AI$36,2,FALSE)</f>
        <v/>
      </c>
      <c r="AN789" s="10" t="n">
        <v>73624</v>
      </c>
    </row>
    <row r="790">
      <c r="AH790" s="10" t="n"/>
      <c r="AK790" s="2" t="inlineStr">
        <is>
          <t>Sabana De Torres</t>
        </is>
      </c>
      <c r="AL790" s="10" t="n">
        <v>68</v>
      </c>
      <c r="AM790" s="2">
        <f>AK790&amp;" / "&amp;VLOOKUP(AL790,$AH$4:$AI$36,2,FALSE)</f>
        <v/>
      </c>
      <c r="AN790" s="10" t="n">
        <v>68655</v>
      </c>
    </row>
    <row r="791">
      <c r="AH791" s="10" t="n"/>
      <c r="AK791" s="2" t="inlineStr">
        <is>
          <t>Sabanagrande</t>
        </is>
      </c>
      <c r="AL791" s="10" t="inlineStr">
        <is>
          <t>08</t>
        </is>
      </c>
      <c r="AM791" s="2">
        <f>AK791&amp;" / "&amp;VLOOKUP(AL791,$AH$4:$AI$36,2,FALSE)</f>
        <v/>
      </c>
      <c r="AN791" s="10" t="inlineStr">
        <is>
          <t>08634</t>
        </is>
      </c>
    </row>
    <row r="792">
      <c r="AH792" s="10" t="n"/>
      <c r="AK792" s="2" t="inlineStr">
        <is>
          <t>Sabanalarga</t>
        </is>
      </c>
      <c r="AL792" s="10" t="inlineStr">
        <is>
          <t>05</t>
        </is>
      </c>
      <c r="AM792" s="2">
        <f>AK792&amp;" / "&amp;VLOOKUP(AL792,$AH$4:$AI$36,2,FALSE)</f>
        <v/>
      </c>
      <c r="AN792" s="10" t="inlineStr">
        <is>
          <t>05628</t>
        </is>
      </c>
    </row>
    <row r="793">
      <c r="AH793" s="10" t="n"/>
      <c r="AK793" s="2" t="inlineStr">
        <is>
          <t>Sabanalarga</t>
        </is>
      </c>
      <c r="AL793" s="10" t="inlineStr">
        <is>
          <t>08</t>
        </is>
      </c>
      <c r="AM793" s="2">
        <f>AK793&amp;" / "&amp;VLOOKUP(AL793,$AH$4:$AI$36,2,FALSE)</f>
        <v/>
      </c>
      <c r="AN793" s="10" t="inlineStr">
        <is>
          <t>08638</t>
        </is>
      </c>
    </row>
    <row r="794">
      <c r="AH794" s="10" t="n"/>
      <c r="AK794" s="2" t="inlineStr">
        <is>
          <t>Sabanalarga</t>
        </is>
      </c>
      <c r="AL794" s="10" t="n">
        <v>85</v>
      </c>
      <c r="AM794" s="2">
        <f>AK794&amp;" / "&amp;VLOOKUP(AL794,$AH$4:$AI$36,2,FALSE)</f>
        <v/>
      </c>
      <c r="AN794" s="10" t="n">
        <v>85300</v>
      </c>
    </row>
    <row r="795">
      <c r="AH795" s="10" t="n"/>
      <c r="AK795" s="2" t="inlineStr">
        <is>
          <t>Sabanas De San Ángel</t>
        </is>
      </c>
      <c r="AL795" s="10" t="n">
        <v>47</v>
      </c>
      <c r="AM795" s="2">
        <f>AK795&amp;" / "&amp;VLOOKUP(AL795,$AH$4:$AI$36,2,FALSE)</f>
        <v/>
      </c>
      <c r="AN795" s="10" t="n">
        <v>47660</v>
      </c>
    </row>
    <row r="796">
      <c r="AH796" s="10" t="n"/>
      <c r="AK796" s="2" t="inlineStr">
        <is>
          <t>Sabaneta</t>
        </is>
      </c>
      <c r="AL796" s="10" t="inlineStr">
        <is>
          <t>05</t>
        </is>
      </c>
      <c r="AM796" s="2">
        <f>AK796&amp;" / "&amp;VLOOKUP(AL796,$AH$4:$AI$36,2,FALSE)</f>
        <v/>
      </c>
      <c r="AN796" s="10" t="inlineStr">
        <is>
          <t>05631</t>
        </is>
      </c>
    </row>
    <row r="797">
      <c r="AH797" s="10" t="n"/>
      <c r="AK797" s="2" t="inlineStr">
        <is>
          <t>Saboyá</t>
        </is>
      </c>
      <c r="AL797" s="10" t="n">
        <v>15</v>
      </c>
      <c r="AM797" s="2">
        <f>AK797&amp;" / "&amp;VLOOKUP(AL797,$AH$4:$AI$36,2,FALSE)</f>
        <v/>
      </c>
      <c r="AN797" s="10" t="n">
        <v>15632</v>
      </c>
    </row>
    <row r="798">
      <c r="AH798" s="10" t="n"/>
      <c r="AK798" s="2" t="inlineStr">
        <is>
          <t>Sácama</t>
        </is>
      </c>
      <c r="AL798" s="10" t="n">
        <v>85</v>
      </c>
      <c r="AM798" s="2">
        <f>AK798&amp;" / "&amp;VLOOKUP(AL798,$AH$4:$AI$36,2,FALSE)</f>
        <v/>
      </c>
      <c r="AN798" s="10" t="n">
        <v>85315</v>
      </c>
    </row>
    <row r="799">
      <c r="AH799" s="10" t="n"/>
      <c r="AK799" s="2" t="inlineStr">
        <is>
          <t>Sáchica</t>
        </is>
      </c>
      <c r="AL799" s="10" t="n">
        <v>15</v>
      </c>
      <c r="AM799" s="2">
        <f>AK799&amp;" / "&amp;VLOOKUP(AL799,$AH$4:$AI$36,2,FALSE)</f>
        <v/>
      </c>
      <c r="AN799" s="10" t="n">
        <v>15638</v>
      </c>
    </row>
    <row r="800">
      <c r="AH800" s="10" t="n"/>
      <c r="AK800" s="2" t="inlineStr">
        <is>
          <t>Sahagún</t>
        </is>
      </c>
      <c r="AL800" s="10" t="n">
        <v>23</v>
      </c>
      <c r="AM800" s="2">
        <f>AK800&amp;" / "&amp;VLOOKUP(AL800,$AH$4:$AI$36,2,FALSE)</f>
        <v/>
      </c>
      <c r="AN800" s="10" t="n">
        <v>23660</v>
      </c>
    </row>
    <row r="801">
      <c r="AH801" s="10" t="n"/>
      <c r="AK801" s="2" t="inlineStr">
        <is>
          <t>Saladoblanco</t>
        </is>
      </c>
      <c r="AL801" s="10" t="n">
        <v>41</v>
      </c>
      <c r="AM801" s="2">
        <f>AK801&amp;" / "&amp;VLOOKUP(AL801,$AH$4:$AI$36,2,FALSE)</f>
        <v/>
      </c>
      <c r="AN801" s="10" t="n">
        <v>41660</v>
      </c>
    </row>
    <row r="802">
      <c r="AH802" s="10" t="n"/>
      <c r="AK802" s="2" t="inlineStr">
        <is>
          <t>Salamina</t>
        </is>
      </c>
      <c r="AL802" s="10" t="n">
        <v>17</v>
      </c>
      <c r="AM802" s="2">
        <f>AK802&amp;" / "&amp;VLOOKUP(AL802,$AH$4:$AI$36,2,FALSE)</f>
        <v/>
      </c>
      <c r="AN802" s="10" t="n">
        <v>17653</v>
      </c>
    </row>
    <row r="803">
      <c r="AH803" s="10" t="n"/>
      <c r="AK803" s="2" t="inlineStr">
        <is>
          <t>Salamina</t>
        </is>
      </c>
      <c r="AL803" s="10" t="n">
        <v>47</v>
      </c>
      <c r="AM803" s="2">
        <f>AK803&amp;" / "&amp;VLOOKUP(AL803,$AH$4:$AI$36,2,FALSE)</f>
        <v/>
      </c>
      <c r="AN803" s="10" t="n">
        <v>47675</v>
      </c>
    </row>
    <row r="804">
      <c r="AH804" s="10" t="n"/>
      <c r="AK804" s="2" t="inlineStr">
        <is>
          <t>Salazar De Las Palmas</t>
        </is>
      </c>
      <c r="AL804" s="10" t="n">
        <v>54</v>
      </c>
      <c r="AM804" s="2">
        <f>AK804&amp;" / "&amp;VLOOKUP(AL804,$AH$4:$AI$36,2,FALSE)</f>
        <v/>
      </c>
      <c r="AN804" s="10" t="n">
        <v>54660</v>
      </c>
    </row>
    <row r="805">
      <c r="AH805" s="10" t="n"/>
      <c r="AK805" s="2" t="inlineStr">
        <is>
          <t>Saldaña</t>
        </is>
      </c>
      <c r="AL805" s="10" t="n">
        <v>73</v>
      </c>
      <c r="AM805" s="2">
        <f>AK805&amp;" / "&amp;VLOOKUP(AL805,$AH$4:$AI$36,2,FALSE)</f>
        <v/>
      </c>
      <c r="AN805" s="10" t="n">
        <v>73671</v>
      </c>
    </row>
    <row r="806">
      <c r="AH806" s="10" t="n"/>
      <c r="AK806" s="2" t="inlineStr">
        <is>
          <t>Salento</t>
        </is>
      </c>
      <c r="AL806" s="10" t="n">
        <v>63</v>
      </c>
      <c r="AM806" s="2">
        <f>AK806&amp;" / "&amp;VLOOKUP(AL806,$AH$4:$AI$36,2,FALSE)</f>
        <v/>
      </c>
      <c r="AN806" s="10" t="n">
        <v>63690</v>
      </c>
    </row>
    <row r="807">
      <c r="AH807" s="10" t="n"/>
      <c r="AK807" s="2" t="inlineStr">
        <is>
          <t>Salgar</t>
        </is>
      </c>
      <c r="AL807" s="10" t="inlineStr">
        <is>
          <t>05</t>
        </is>
      </c>
      <c r="AM807" s="2">
        <f>AK807&amp;" / "&amp;VLOOKUP(AL807,$AH$4:$AI$36,2,FALSE)</f>
        <v/>
      </c>
      <c r="AN807" s="10" t="inlineStr">
        <is>
          <t>05642</t>
        </is>
      </c>
    </row>
    <row r="808">
      <c r="AH808" s="10" t="n"/>
      <c r="AK808" s="2" t="inlineStr">
        <is>
          <t>Samacá</t>
        </is>
      </c>
      <c r="AL808" s="10" t="n">
        <v>15</v>
      </c>
      <c r="AM808" s="2">
        <f>AK808&amp;" / "&amp;VLOOKUP(AL808,$AH$4:$AI$36,2,FALSE)</f>
        <v/>
      </c>
      <c r="AN808" s="10" t="n">
        <v>15646</v>
      </c>
    </row>
    <row r="809">
      <c r="AH809" s="10" t="n"/>
      <c r="AK809" s="2" t="inlineStr">
        <is>
          <t>Samaná</t>
        </is>
      </c>
      <c r="AL809" s="10" t="n">
        <v>17</v>
      </c>
      <c r="AM809" s="2">
        <f>AK809&amp;" / "&amp;VLOOKUP(AL809,$AH$4:$AI$36,2,FALSE)</f>
        <v/>
      </c>
      <c r="AN809" s="10" t="n">
        <v>17662</v>
      </c>
    </row>
    <row r="810">
      <c r="AH810" s="10" t="n"/>
      <c r="AK810" s="2" t="inlineStr">
        <is>
          <t>Samaniego</t>
        </is>
      </c>
      <c r="AL810" s="10" t="n">
        <v>52</v>
      </c>
      <c r="AM810" s="2">
        <f>AK810&amp;" / "&amp;VLOOKUP(AL810,$AH$4:$AI$36,2,FALSE)</f>
        <v/>
      </c>
      <c r="AN810" s="10" t="n">
        <v>52678</v>
      </c>
    </row>
    <row r="811">
      <c r="AH811" s="10" t="n"/>
      <c r="AK811" s="2" t="inlineStr">
        <is>
          <t>Sampués</t>
        </is>
      </c>
      <c r="AL811" s="10" t="n">
        <v>70</v>
      </c>
      <c r="AM811" s="2">
        <f>AK811&amp;" / "&amp;VLOOKUP(AL811,$AH$4:$AI$36,2,FALSE)</f>
        <v/>
      </c>
      <c r="AN811" s="10" t="n">
        <v>70670</v>
      </c>
    </row>
    <row r="812">
      <c r="AH812" s="10" t="n"/>
      <c r="AK812" s="2" t="inlineStr">
        <is>
          <t>San Agustín</t>
        </is>
      </c>
      <c r="AL812" s="10" t="n">
        <v>41</v>
      </c>
      <c r="AM812" s="2">
        <f>AK812&amp;" / "&amp;VLOOKUP(AL812,$AH$4:$AI$36,2,FALSE)</f>
        <v/>
      </c>
      <c r="AN812" s="10" t="n">
        <v>41668</v>
      </c>
    </row>
    <row r="813">
      <c r="AH813" s="10" t="n"/>
      <c r="AK813" s="2" t="inlineStr">
        <is>
          <t>San Alberto</t>
        </is>
      </c>
      <c r="AL813" s="10" t="n">
        <v>20</v>
      </c>
      <c r="AM813" s="2">
        <f>AK813&amp;" / "&amp;VLOOKUP(AL813,$AH$4:$AI$36,2,FALSE)</f>
        <v/>
      </c>
      <c r="AN813" s="10" t="n">
        <v>20710</v>
      </c>
    </row>
    <row r="814">
      <c r="AH814" s="10" t="n"/>
      <c r="AK814" s="2" t="inlineStr">
        <is>
          <t>San Andrés</t>
        </is>
      </c>
      <c r="AL814" s="10" t="n">
        <v>88</v>
      </c>
      <c r="AM814" s="2">
        <f>AK814&amp;" / "&amp;VLOOKUP(AL814,$AH$4:$AI$36,2,FALSE)</f>
        <v/>
      </c>
      <c r="AN814" s="10" t="n">
        <v>88001</v>
      </c>
    </row>
    <row r="815">
      <c r="AH815" s="10" t="n"/>
      <c r="AK815" s="2" t="inlineStr">
        <is>
          <t>San Andrés</t>
        </is>
      </c>
      <c r="AL815" s="10" t="n">
        <v>68</v>
      </c>
      <c r="AM815" s="2">
        <f>AK815&amp;" / "&amp;VLOOKUP(AL815,$AH$4:$AI$36,2,FALSE)</f>
        <v/>
      </c>
      <c r="AN815" s="10" t="n">
        <v>68669</v>
      </c>
    </row>
    <row r="816">
      <c r="AH816" s="10" t="n"/>
      <c r="AK816" s="2" t="inlineStr">
        <is>
          <t>San Andrés De Cuerquía</t>
        </is>
      </c>
      <c r="AL816" s="10" t="inlineStr">
        <is>
          <t>05</t>
        </is>
      </c>
      <c r="AM816" s="2">
        <f>AK816&amp;" / "&amp;VLOOKUP(AL816,$AH$4:$AI$36,2,FALSE)</f>
        <v/>
      </c>
      <c r="AN816" s="10" t="inlineStr">
        <is>
          <t>05647</t>
        </is>
      </c>
    </row>
    <row r="817">
      <c r="AH817" s="10" t="n"/>
      <c r="AK817" s="2" t="inlineStr">
        <is>
          <t>San Andrés De Sotavento</t>
        </is>
      </c>
      <c r="AL817" s="10" t="n">
        <v>23</v>
      </c>
      <c r="AM817" s="2">
        <f>AK817&amp;" / "&amp;VLOOKUP(AL817,$AH$4:$AI$36,2,FALSE)</f>
        <v/>
      </c>
      <c r="AN817" s="10" t="n">
        <v>23670</v>
      </c>
    </row>
    <row r="818">
      <c r="AH818" s="10" t="n"/>
      <c r="AK818" s="2" t="inlineStr">
        <is>
          <t>San Andrés De Tumaco</t>
        </is>
      </c>
      <c r="AL818" s="10" t="n">
        <v>52</v>
      </c>
      <c r="AM818" s="2">
        <f>AK818&amp;" / "&amp;VLOOKUP(AL818,$AH$4:$AI$36,2,FALSE)</f>
        <v/>
      </c>
      <c r="AN818" s="10" t="n">
        <v>52835</v>
      </c>
    </row>
    <row r="819">
      <c r="AH819" s="10" t="n"/>
      <c r="AK819" s="2" t="inlineStr">
        <is>
          <t>San Antero</t>
        </is>
      </c>
      <c r="AL819" s="10" t="n">
        <v>23</v>
      </c>
      <c r="AM819" s="2">
        <f>AK819&amp;" / "&amp;VLOOKUP(AL819,$AH$4:$AI$36,2,FALSE)</f>
        <v/>
      </c>
      <c r="AN819" s="10" t="n">
        <v>23672</v>
      </c>
    </row>
    <row r="820">
      <c r="AH820" s="10" t="n"/>
      <c r="AK820" s="2" t="inlineStr">
        <is>
          <t>San Antonio</t>
        </is>
      </c>
      <c r="AL820" s="10" t="n">
        <v>73</v>
      </c>
      <c r="AM820" s="2">
        <f>AK820&amp;" / "&amp;VLOOKUP(AL820,$AH$4:$AI$36,2,FALSE)</f>
        <v/>
      </c>
      <c r="AN820" s="10" t="n">
        <v>73675</v>
      </c>
    </row>
    <row r="821">
      <c r="AH821" s="10" t="n"/>
      <c r="AK821" s="2" t="inlineStr">
        <is>
          <t>San Antonio Del Tequendama</t>
        </is>
      </c>
      <c r="AL821" s="10" t="n">
        <v>25</v>
      </c>
      <c r="AM821" s="2">
        <f>AK821&amp;" / "&amp;VLOOKUP(AL821,$AH$4:$AI$36,2,FALSE)</f>
        <v/>
      </c>
      <c r="AN821" s="10" t="n">
        <v>25645</v>
      </c>
    </row>
    <row r="822">
      <c r="AH822" s="10" t="n"/>
      <c r="AK822" s="2" t="inlineStr">
        <is>
          <t>San Benito</t>
        </is>
      </c>
      <c r="AL822" s="10" t="n">
        <v>68</v>
      </c>
      <c r="AM822" s="2">
        <f>AK822&amp;" / "&amp;VLOOKUP(AL822,$AH$4:$AI$36,2,FALSE)</f>
        <v/>
      </c>
      <c r="AN822" s="10" t="n">
        <v>68673</v>
      </c>
    </row>
    <row r="823">
      <c r="AH823" s="10" t="n"/>
      <c r="AK823" s="2" t="inlineStr">
        <is>
          <t>San Benito Abad</t>
        </is>
      </c>
      <c r="AL823" s="10" t="n">
        <v>70</v>
      </c>
      <c r="AM823" s="2">
        <f>AK823&amp;" / "&amp;VLOOKUP(AL823,$AH$4:$AI$36,2,FALSE)</f>
        <v/>
      </c>
      <c r="AN823" s="10" t="n">
        <v>70678</v>
      </c>
    </row>
    <row r="824">
      <c r="AH824" s="10" t="n"/>
      <c r="AK824" s="2" t="inlineStr">
        <is>
          <t>San Bernardo</t>
        </is>
      </c>
      <c r="AL824" s="10" t="n">
        <v>25</v>
      </c>
      <c r="AM824" s="2">
        <f>AK824&amp;" / "&amp;VLOOKUP(AL824,$AH$4:$AI$36,2,FALSE)</f>
        <v/>
      </c>
      <c r="AN824" s="10" t="n">
        <v>25649</v>
      </c>
    </row>
    <row r="825">
      <c r="AH825" s="10" t="n"/>
      <c r="AK825" s="2" t="inlineStr">
        <is>
          <t>San Bernardo</t>
        </is>
      </c>
      <c r="AL825" s="10" t="n">
        <v>52</v>
      </c>
      <c r="AM825" s="2">
        <f>AK825&amp;" / "&amp;VLOOKUP(AL825,$AH$4:$AI$36,2,FALSE)</f>
        <v/>
      </c>
      <c r="AN825" s="10" t="n">
        <v>52685</v>
      </c>
    </row>
    <row r="826">
      <c r="AH826" s="10" t="n"/>
      <c r="AK826" s="2" t="inlineStr">
        <is>
          <t>San Bernardo Del Viento</t>
        </is>
      </c>
      <c r="AL826" s="10" t="n">
        <v>23</v>
      </c>
      <c r="AM826" s="2">
        <f>AK826&amp;" / "&amp;VLOOKUP(AL826,$AH$4:$AI$36,2,FALSE)</f>
        <v/>
      </c>
      <c r="AN826" s="10" t="n">
        <v>23675</v>
      </c>
    </row>
    <row r="827">
      <c r="AH827" s="10" t="n"/>
      <c r="AK827" s="2" t="inlineStr">
        <is>
          <t>San Calixto</t>
        </is>
      </c>
      <c r="AL827" s="10" t="n">
        <v>54</v>
      </c>
      <c r="AM827" s="2">
        <f>AK827&amp;" / "&amp;VLOOKUP(AL827,$AH$4:$AI$36,2,FALSE)</f>
        <v/>
      </c>
      <c r="AN827" s="10" t="n">
        <v>54670</v>
      </c>
    </row>
    <row r="828">
      <c r="AH828" s="10" t="n"/>
      <c r="AK828" s="2" t="inlineStr">
        <is>
          <t>San Carlos</t>
        </is>
      </c>
      <c r="AL828" s="10" t="inlineStr">
        <is>
          <t>05</t>
        </is>
      </c>
      <c r="AM828" s="2">
        <f>AK828&amp;" / "&amp;VLOOKUP(AL828,$AH$4:$AI$36,2,FALSE)</f>
        <v/>
      </c>
      <c r="AN828" s="10" t="inlineStr">
        <is>
          <t>05649</t>
        </is>
      </c>
    </row>
    <row r="829">
      <c r="AH829" s="10" t="n"/>
      <c r="AK829" s="2" t="inlineStr">
        <is>
          <t>San Carlos</t>
        </is>
      </c>
      <c r="AL829" s="10" t="n">
        <v>23</v>
      </c>
      <c r="AM829" s="2">
        <f>AK829&amp;" / "&amp;VLOOKUP(AL829,$AH$4:$AI$36,2,FALSE)</f>
        <v/>
      </c>
      <c r="AN829" s="10" t="n">
        <v>23678</v>
      </c>
    </row>
    <row r="830">
      <c r="AH830" s="10" t="n"/>
      <c r="AK830" s="2" t="inlineStr">
        <is>
          <t>San Carlos De Guaroa</t>
        </is>
      </c>
      <c r="AL830" s="10" t="n">
        <v>50</v>
      </c>
      <c r="AM830" s="2">
        <f>AK830&amp;" / "&amp;VLOOKUP(AL830,$AH$4:$AI$36,2,FALSE)</f>
        <v/>
      </c>
      <c r="AN830" s="10" t="n">
        <v>50680</v>
      </c>
    </row>
    <row r="831">
      <c r="AH831" s="10" t="n"/>
      <c r="AK831" s="2" t="inlineStr">
        <is>
          <t>San Cayetano</t>
        </is>
      </c>
      <c r="AL831" s="10" t="n">
        <v>25</v>
      </c>
      <c r="AM831" s="2">
        <f>AK831&amp;" / "&amp;VLOOKUP(AL831,$AH$4:$AI$36,2,FALSE)</f>
        <v/>
      </c>
      <c r="AN831" s="10" t="n">
        <v>25653</v>
      </c>
    </row>
    <row r="832">
      <c r="AH832" s="10" t="n"/>
      <c r="AK832" s="2" t="inlineStr">
        <is>
          <t>San Cayetano</t>
        </is>
      </c>
      <c r="AL832" s="10" t="n">
        <v>54</v>
      </c>
      <c r="AM832" s="2">
        <f>AK832&amp;" / "&amp;VLOOKUP(AL832,$AH$4:$AI$36,2,FALSE)</f>
        <v/>
      </c>
      <c r="AN832" s="10" t="n">
        <v>54673</v>
      </c>
    </row>
    <row r="833">
      <c r="AH833" s="10" t="n"/>
      <c r="AK833" s="2" t="inlineStr">
        <is>
          <t>San Cristóbal</t>
        </is>
      </c>
      <c r="AL833" s="10" t="n">
        <v>13</v>
      </c>
      <c r="AM833" s="2">
        <f>AK833&amp;" / "&amp;VLOOKUP(AL833,$AH$4:$AI$36,2,FALSE)</f>
        <v/>
      </c>
      <c r="AN833" s="10" t="n">
        <v>13620</v>
      </c>
    </row>
    <row r="834">
      <c r="AH834" s="10" t="n"/>
      <c r="AK834" s="2" t="inlineStr">
        <is>
          <t>San Diego</t>
        </is>
      </c>
      <c r="AL834" s="10" t="n">
        <v>20</v>
      </c>
      <c r="AM834" s="2">
        <f>AK834&amp;" / "&amp;VLOOKUP(AL834,$AH$4:$AI$36,2,FALSE)</f>
        <v/>
      </c>
      <c r="AN834" s="10" t="n">
        <v>20750</v>
      </c>
    </row>
    <row r="835">
      <c r="AH835" s="10" t="n"/>
      <c r="AK835" s="2" t="inlineStr">
        <is>
          <t>San Eduardo</t>
        </is>
      </c>
      <c r="AL835" s="10" t="n">
        <v>15</v>
      </c>
      <c r="AM835" s="2">
        <f>AK835&amp;" / "&amp;VLOOKUP(AL835,$AH$4:$AI$36,2,FALSE)</f>
        <v/>
      </c>
      <c r="AN835" s="10" t="n">
        <v>15660</v>
      </c>
    </row>
    <row r="836">
      <c r="AH836" s="10" t="n"/>
      <c r="AK836" s="2" t="inlineStr">
        <is>
          <t>San Estanislao</t>
        </is>
      </c>
      <c r="AL836" s="10" t="n">
        <v>13</v>
      </c>
      <c r="AM836" s="2">
        <f>AK836&amp;" / "&amp;VLOOKUP(AL836,$AH$4:$AI$36,2,FALSE)</f>
        <v/>
      </c>
      <c r="AN836" s="10" t="n">
        <v>13647</v>
      </c>
    </row>
    <row r="837">
      <c r="AH837" s="10" t="n"/>
      <c r="AK837" s="2" t="inlineStr">
        <is>
          <t>San Felipe</t>
        </is>
      </c>
      <c r="AL837" s="10" t="n">
        <v>94</v>
      </c>
      <c r="AM837" s="2">
        <f>AK837&amp;" / "&amp;VLOOKUP(AL837,$AH$4:$AI$36,2,FALSE)</f>
        <v/>
      </c>
      <c r="AN837" s="10" t="n">
        <v>94883</v>
      </c>
    </row>
    <row r="838">
      <c r="AH838" s="10" t="n"/>
      <c r="AK838" s="2" t="inlineStr">
        <is>
          <t>San Fernando</t>
        </is>
      </c>
      <c r="AL838" s="10" t="n">
        <v>13</v>
      </c>
      <c r="AM838" s="2">
        <f>AK838&amp;" / "&amp;VLOOKUP(AL838,$AH$4:$AI$36,2,FALSE)</f>
        <v/>
      </c>
      <c r="AN838" s="10" t="n">
        <v>13650</v>
      </c>
    </row>
    <row r="839">
      <c r="AH839" s="10" t="n"/>
      <c r="AK839" s="2" t="inlineStr">
        <is>
          <t>San Francisco</t>
        </is>
      </c>
      <c r="AL839" s="10" t="inlineStr">
        <is>
          <t>05</t>
        </is>
      </c>
      <c r="AM839" s="2">
        <f>AK839&amp;" / "&amp;VLOOKUP(AL839,$AH$4:$AI$36,2,FALSE)</f>
        <v/>
      </c>
      <c r="AN839" s="10" t="inlineStr">
        <is>
          <t>05652</t>
        </is>
      </c>
    </row>
    <row r="840">
      <c r="AH840" s="10" t="n"/>
      <c r="AK840" s="2" t="inlineStr">
        <is>
          <t>San Francisco</t>
        </is>
      </c>
      <c r="AL840" s="10" t="n">
        <v>25</v>
      </c>
      <c r="AM840" s="2">
        <f>AK840&amp;" / "&amp;VLOOKUP(AL840,$AH$4:$AI$36,2,FALSE)</f>
        <v/>
      </c>
      <c r="AN840" s="10" t="n">
        <v>25658</v>
      </c>
    </row>
    <row r="841">
      <c r="AH841" s="10" t="n"/>
      <c r="AK841" s="2" t="inlineStr">
        <is>
          <t>San Francisco</t>
        </is>
      </c>
      <c r="AL841" s="10" t="n">
        <v>86</v>
      </c>
      <c r="AM841" s="2">
        <f>AK841&amp;" / "&amp;VLOOKUP(AL841,$AH$4:$AI$36,2,FALSE)</f>
        <v/>
      </c>
      <c r="AN841" s="10" t="n">
        <v>86755</v>
      </c>
    </row>
    <row r="842">
      <c r="AH842" s="10" t="n"/>
      <c r="AK842" s="2" t="inlineStr">
        <is>
          <t>San Gil</t>
        </is>
      </c>
      <c r="AL842" s="10" t="n">
        <v>68</v>
      </c>
      <c r="AM842" s="2">
        <f>AK842&amp;" / "&amp;VLOOKUP(AL842,$AH$4:$AI$36,2,FALSE)</f>
        <v/>
      </c>
      <c r="AN842" s="10" t="n">
        <v>68679</v>
      </c>
    </row>
    <row r="843">
      <c r="AH843" s="10" t="n"/>
      <c r="AK843" s="2" t="inlineStr">
        <is>
          <t>San Jacinto</t>
        </is>
      </c>
      <c r="AL843" s="10" t="n">
        <v>13</v>
      </c>
      <c r="AM843" s="2">
        <f>AK843&amp;" / "&amp;VLOOKUP(AL843,$AH$4:$AI$36,2,FALSE)</f>
        <v/>
      </c>
      <c r="AN843" s="10" t="n">
        <v>13654</v>
      </c>
    </row>
    <row r="844">
      <c r="AH844" s="10" t="n"/>
      <c r="AK844" s="2" t="inlineStr">
        <is>
          <t>San Jacinto Del Cauca</t>
        </is>
      </c>
      <c r="AL844" s="10" t="n">
        <v>13</v>
      </c>
      <c r="AM844" s="2">
        <f>AK844&amp;" / "&amp;VLOOKUP(AL844,$AH$4:$AI$36,2,FALSE)</f>
        <v/>
      </c>
      <c r="AN844" s="10" t="n">
        <v>13655</v>
      </c>
    </row>
    <row r="845">
      <c r="AH845" s="10" t="n"/>
      <c r="AK845" s="2" t="inlineStr">
        <is>
          <t>San Jerónimo</t>
        </is>
      </c>
      <c r="AL845" s="10" t="inlineStr">
        <is>
          <t>05</t>
        </is>
      </c>
      <c r="AM845" s="2">
        <f>AK845&amp;" / "&amp;VLOOKUP(AL845,$AH$4:$AI$36,2,FALSE)</f>
        <v/>
      </c>
      <c r="AN845" s="10" t="inlineStr">
        <is>
          <t>05656</t>
        </is>
      </c>
    </row>
    <row r="846">
      <c r="AH846" s="10" t="n"/>
      <c r="AK846" s="2" t="inlineStr">
        <is>
          <t>San Joaquín</t>
        </is>
      </c>
      <c r="AL846" s="10" t="n">
        <v>68</v>
      </c>
      <c r="AM846" s="2">
        <f>AK846&amp;" / "&amp;VLOOKUP(AL846,$AH$4:$AI$36,2,FALSE)</f>
        <v/>
      </c>
      <c r="AN846" s="10" t="n">
        <v>68682</v>
      </c>
    </row>
    <row r="847">
      <c r="AH847" s="10" t="n"/>
      <c r="AK847" s="2" t="inlineStr">
        <is>
          <t>San José</t>
        </is>
      </c>
      <c r="AL847" s="10" t="n">
        <v>17</v>
      </c>
      <c r="AM847" s="2">
        <f>AK847&amp;" / "&amp;VLOOKUP(AL847,$AH$4:$AI$36,2,FALSE)</f>
        <v/>
      </c>
      <c r="AN847" s="10" t="n">
        <v>17665</v>
      </c>
    </row>
    <row r="848">
      <c r="AH848" s="10" t="n"/>
      <c r="AK848" s="2" t="inlineStr">
        <is>
          <t>San José De La Montaña</t>
        </is>
      </c>
      <c r="AL848" s="10" t="inlineStr">
        <is>
          <t>05</t>
        </is>
      </c>
      <c r="AM848" s="2">
        <f>AK848&amp;" / "&amp;VLOOKUP(AL848,$AH$4:$AI$36,2,FALSE)</f>
        <v/>
      </c>
      <c r="AN848" s="10" t="inlineStr">
        <is>
          <t>05658</t>
        </is>
      </c>
    </row>
    <row r="849">
      <c r="AH849" s="10" t="n"/>
      <c r="AK849" s="2" t="inlineStr">
        <is>
          <t>San José De Miranda</t>
        </is>
      </c>
      <c r="AL849" s="10" t="n">
        <v>68</v>
      </c>
      <c r="AM849" s="2">
        <f>AK849&amp;" / "&amp;VLOOKUP(AL849,$AH$4:$AI$36,2,FALSE)</f>
        <v/>
      </c>
      <c r="AN849" s="10" t="n">
        <v>68684</v>
      </c>
    </row>
    <row r="850">
      <c r="AH850" s="10" t="n"/>
      <c r="AK850" s="2" t="inlineStr">
        <is>
          <t>San José De Pare</t>
        </is>
      </c>
      <c r="AL850" s="10" t="n">
        <v>15</v>
      </c>
      <c r="AM850" s="2">
        <f>AK850&amp;" / "&amp;VLOOKUP(AL850,$AH$4:$AI$36,2,FALSE)</f>
        <v/>
      </c>
      <c r="AN850" s="10" t="n">
        <v>15664</v>
      </c>
    </row>
    <row r="851">
      <c r="AH851" s="10" t="n"/>
      <c r="AK851" s="2" t="inlineStr">
        <is>
          <t>San José De Uré</t>
        </is>
      </c>
      <c r="AL851" s="10" t="n">
        <v>23</v>
      </c>
      <c r="AM851" s="2">
        <f>AK851&amp;" / "&amp;VLOOKUP(AL851,$AH$4:$AI$36,2,FALSE)</f>
        <v/>
      </c>
      <c r="AN851" s="10" t="n">
        <v>23682</v>
      </c>
    </row>
    <row r="852">
      <c r="AH852" s="10" t="n"/>
      <c r="AK852" s="2" t="inlineStr">
        <is>
          <t>San José Del Fragua</t>
        </is>
      </c>
      <c r="AL852" s="10" t="n">
        <v>18</v>
      </c>
      <c r="AM852" s="2">
        <f>AK852&amp;" / "&amp;VLOOKUP(AL852,$AH$4:$AI$36,2,FALSE)</f>
        <v/>
      </c>
      <c r="AN852" s="10" t="n">
        <v>18610</v>
      </c>
    </row>
    <row r="853">
      <c r="AH853" s="10" t="n"/>
      <c r="AK853" s="2" t="inlineStr">
        <is>
          <t>San José Del Guaviare</t>
        </is>
      </c>
      <c r="AL853" s="10" t="n">
        <v>95</v>
      </c>
      <c r="AM853" s="2">
        <f>AK853&amp;" / "&amp;VLOOKUP(AL853,$AH$4:$AI$36,2,FALSE)</f>
        <v/>
      </c>
      <c r="AN853" s="10" t="n">
        <v>95001</v>
      </c>
    </row>
    <row r="854">
      <c r="AH854" s="10" t="n"/>
      <c r="AK854" s="2" t="inlineStr">
        <is>
          <t>San José Del Palmar</t>
        </is>
      </c>
      <c r="AL854" s="10" t="n">
        <v>27</v>
      </c>
      <c r="AM854" s="2">
        <f>AK854&amp;" / "&amp;VLOOKUP(AL854,$AH$4:$AI$36,2,FALSE)</f>
        <v/>
      </c>
      <c r="AN854" s="10" t="n">
        <v>27660</v>
      </c>
    </row>
    <row r="855">
      <c r="AH855" s="10" t="n"/>
      <c r="AK855" s="2" t="inlineStr">
        <is>
          <t>San Juan De Arama</t>
        </is>
      </c>
      <c r="AL855" s="10" t="n">
        <v>50</v>
      </c>
      <c r="AM855" s="2">
        <f>AK855&amp;" / "&amp;VLOOKUP(AL855,$AH$4:$AI$36,2,FALSE)</f>
        <v/>
      </c>
      <c r="AN855" s="10" t="n">
        <v>50683</v>
      </c>
    </row>
    <row r="856">
      <c r="AH856" s="10" t="n"/>
      <c r="AK856" s="2" t="inlineStr">
        <is>
          <t>San Juan De Betulia</t>
        </is>
      </c>
      <c r="AL856" s="10" t="n">
        <v>70</v>
      </c>
      <c r="AM856" s="2">
        <f>AK856&amp;" / "&amp;VLOOKUP(AL856,$AH$4:$AI$36,2,FALSE)</f>
        <v/>
      </c>
      <c r="AN856" s="10" t="n">
        <v>70702</v>
      </c>
    </row>
    <row r="857">
      <c r="AH857" s="10" t="n"/>
      <c r="AK857" s="2" t="inlineStr">
        <is>
          <t>San Juan De Rioseco</t>
        </is>
      </c>
      <c r="AL857" s="10" t="n">
        <v>25</v>
      </c>
      <c r="AM857" s="2">
        <f>AK857&amp;" / "&amp;VLOOKUP(AL857,$AH$4:$AI$36,2,FALSE)</f>
        <v/>
      </c>
      <c r="AN857" s="10" t="n">
        <v>25662</v>
      </c>
    </row>
    <row r="858">
      <c r="AH858" s="10" t="n"/>
      <c r="AK858" s="2" t="inlineStr">
        <is>
          <t>San Juan De Urabá</t>
        </is>
      </c>
      <c r="AL858" s="10" t="inlineStr">
        <is>
          <t>05</t>
        </is>
      </c>
      <c r="AM858" s="2">
        <f>AK858&amp;" / "&amp;VLOOKUP(AL858,$AH$4:$AI$36,2,FALSE)</f>
        <v/>
      </c>
      <c r="AN858" s="10" t="inlineStr">
        <is>
          <t>05659</t>
        </is>
      </c>
    </row>
    <row r="859">
      <c r="AH859" s="10" t="n"/>
      <c r="AK859" s="2" t="inlineStr">
        <is>
          <t>San Juan Del Cesar</t>
        </is>
      </c>
      <c r="AL859" s="10" t="n">
        <v>44</v>
      </c>
      <c r="AM859" s="2">
        <f>AK859&amp;" / "&amp;VLOOKUP(AL859,$AH$4:$AI$36,2,FALSE)</f>
        <v/>
      </c>
      <c r="AN859" s="10" t="n">
        <v>44650</v>
      </c>
    </row>
    <row r="860">
      <c r="AH860" s="10" t="n"/>
      <c r="AK860" s="2" t="inlineStr">
        <is>
          <t>San Juan Nepomuceno</t>
        </is>
      </c>
      <c r="AL860" s="10" t="n">
        <v>13</v>
      </c>
      <c r="AM860" s="2">
        <f>AK860&amp;" / "&amp;VLOOKUP(AL860,$AH$4:$AI$36,2,FALSE)</f>
        <v/>
      </c>
      <c r="AN860" s="10" t="n">
        <v>13657</v>
      </c>
    </row>
    <row r="861">
      <c r="AH861" s="10" t="n"/>
      <c r="AK861" s="2" t="inlineStr">
        <is>
          <t>San Juanito</t>
        </is>
      </c>
      <c r="AL861" s="10" t="n">
        <v>50</v>
      </c>
      <c r="AM861" s="2">
        <f>AK861&amp;" / "&amp;VLOOKUP(AL861,$AH$4:$AI$36,2,FALSE)</f>
        <v/>
      </c>
      <c r="AN861" s="10" t="n">
        <v>50686</v>
      </c>
    </row>
    <row r="862">
      <c r="AH862" s="10" t="n"/>
      <c r="AK862" s="2" t="inlineStr">
        <is>
          <t>San Lorenzo</t>
        </is>
      </c>
      <c r="AL862" s="10" t="n">
        <v>52</v>
      </c>
      <c r="AM862" s="2">
        <f>AK862&amp;" / "&amp;VLOOKUP(AL862,$AH$4:$AI$36,2,FALSE)</f>
        <v/>
      </c>
      <c r="AN862" s="10" t="n">
        <v>52687</v>
      </c>
    </row>
    <row r="863">
      <c r="AH863" s="10" t="n"/>
      <c r="AK863" s="2" t="inlineStr">
        <is>
          <t>San Luis</t>
        </is>
      </c>
      <c r="AL863" s="10" t="inlineStr">
        <is>
          <t>05</t>
        </is>
      </c>
      <c r="AM863" s="2">
        <f>AK863&amp;" / "&amp;VLOOKUP(AL863,$AH$4:$AI$36,2,FALSE)</f>
        <v/>
      </c>
      <c r="AN863" s="10" t="inlineStr">
        <is>
          <t>05660</t>
        </is>
      </c>
    </row>
    <row r="864">
      <c r="AH864" s="10" t="n"/>
      <c r="AK864" s="2" t="inlineStr">
        <is>
          <t>San Luis</t>
        </is>
      </c>
      <c r="AL864" s="10" t="n">
        <v>73</v>
      </c>
      <c r="AM864" s="2">
        <f>AK864&amp;" / "&amp;VLOOKUP(AL864,$AH$4:$AI$36,2,FALSE)</f>
        <v/>
      </c>
      <c r="AN864" s="10" t="n">
        <v>73678</v>
      </c>
    </row>
    <row r="865">
      <c r="AH865" s="10" t="n"/>
      <c r="AK865" s="2" t="inlineStr">
        <is>
          <t>San Luis De Gaceno</t>
        </is>
      </c>
      <c r="AL865" s="10" t="n">
        <v>15</v>
      </c>
      <c r="AM865" s="2">
        <f>AK865&amp;" / "&amp;VLOOKUP(AL865,$AH$4:$AI$36,2,FALSE)</f>
        <v/>
      </c>
      <c r="AN865" s="10" t="n">
        <v>15667</v>
      </c>
    </row>
    <row r="866">
      <c r="AH866" s="10" t="n"/>
      <c r="AK866" s="2" t="inlineStr">
        <is>
          <t>San Luis De Palenque</t>
        </is>
      </c>
      <c r="AL866" s="10" t="n">
        <v>85</v>
      </c>
      <c r="AM866" s="2">
        <f>AK866&amp;" / "&amp;VLOOKUP(AL866,$AH$4:$AI$36,2,FALSE)</f>
        <v/>
      </c>
      <c r="AN866" s="10" t="n">
        <v>85325</v>
      </c>
    </row>
    <row r="867">
      <c r="AH867" s="10" t="n"/>
      <c r="AK867" s="2" t="inlineStr">
        <is>
          <t>San Luis De Sincé</t>
        </is>
      </c>
      <c r="AL867" s="10" t="n">
        <v>70</v>
      </c>
      <c r="AM867" s="2">
        <f>AK867&amp;" / "&amp;VLOOKUP(AL867,$AH$4:$AI$36,2,FALSE)</f>
        <v/>
      </c>
      <c r="AN867" s="10" t="n">
        <v>70742</v>
      </c>
    </row>
    <row r="868">
      <c r="AH868" s="10" t="n"/>
      <c r="AK868" s="2" t="inlineStr">
        <is>
          <t>San Marcos</t>
        </is>
      </c>
      <c r="AL868" s="10" t="n">
        <v>70</v>
      </c>
      <c r="AM868" s="2">
        <f>AK868&amp;" / "&amp;VLOOKUP(AL868,$AH$4:$AI$36,2,FALSE)</f>
        <v/>
      </c>
      <c r="AN868" s="10" t="n">
        <v>70708</v>
      </c>
    </row>
    <row r="869">
      <c r="AH869" s="10" t="n"/>
      <c r="AK869" s="2" t="inlineStr">
        <is>
          <t>San Martín</t>
        </is>
      </c>
      <c r="AL869" s="10" t="n">
        <v>20</v>
      </c>
      <c r="AM869" s="2">
        <f>AK869&amp;" / "&amp;VLOOKUP(AL869,$AH$4:$AI$36,2,FALSE)</f>
        <v/>
      </c>
      <c r="AN869" s="10" t="n">
        <v>20770</v>
      </c>
    </row>
    <row r="870">
      <c r="AH870" s="10" t="n"/>
      <c r="AK870" s="2" t="inlineStr">
        <is>
          <t>San Martín De Loba</t>
        </is>
      </c>
      <c r="AL870" s="10" t="n">
        <v>13</v>
      </c>
      <c r="AM870" s="2">
        <f>AK870&amp;" / "&amp;VLOOKUP(AL870,$AH$4:$AI$36,2,FALSE)</f>
        <v/>
      </c>
      <c r="AN870" s="10" t="n">
        <v>13667</v>
      </c>
    </row>
    <row r="871">
      <c r="AH871" s="10" t="n"/>
      <c r="AK871" s="2" t="inlineStr">
        <is>
          <t>San Martín De Los Llanos</t>
        </is>
      </c>
      <c r="AL871" s="10" t="n">
        <v>50</v>
      </c>
      <c r="AM871" s="2">
        <f>AK871&amp;" / "&amp;VLOOKUP(AL871,$AH$4:$AI$36,2,FALSE)</f>
        <v/>
      </c>
      <c r="AN871" s="10" t="n">
        <v>50689</v>
      </c>
    </row>
    <row r="872">
      <c r="AH872" s="10" t="n"/>
      <c r="AK872" s="2" t="inlineStr">
        <is>
          <t>San Mateo</t>
        </is>
      </c>
      <c r="AL872" s="10" t="n">
        <v>15</v>
      </c>
      <c r="AM872" s="2">
        <f>AK872&amp;" / "&amp;VLOOKUP(AL872,$AH$4:$AI$36,2,FALSE)</f>
        <v/>
      </c>
      <c r="AN872" s="10" t="n">
        <v>15673</v>
      </c>
    </row>
    <row r="873">
      <c r="AH873" s="10" t="n"/>
      <c r="AK873" s="2" t="inlineStr">
        <is>
          <t>San Miguel</t>
        </is>
      </c>
      <c r="AL873" s="10" t="n">
        <v>86</v>
      </c>
      <c r="AM873" s="2">
        <f>AK873&amp;" / "&amp;VLOOKUP(AL873,$AH$4:$AI$36,2,FALSE)</f>
        <v/>
      </c>
      <c r="AN873" s="10" t="n">
        <v>86757</v>
      </c>
    </row>
    <row r="874">
      <c r="AH874" s="10" t="n"/>
      <c r="AK874" s="2" t="inlineStr">
        <is>
          <t>San Miguel</t>
        </is>
      </c>
      <c r="AL874" s="10" t="n">
        <v>68</v>
      </c>
      <c r="AM874" s="2">
        <f>AK874&amp;" / "&amp;VLOOKUP(AL874,$AH$4:$AI$36,2,FALSE)</f>
        <v/>
      </c>
      <c r="AN874" s="10" t="n">
        <v>68686</v>
      </c>
    </row>
    <row r="875">
      <c r="AH875" s="10" t="n"/>
      <c r="AK875" s="2" t="inlineStr">
        <is>
          <t>San Miguel De Sema</t>
        </is>
      </c>
      <c r="AL875" s="10" t="n">
        <v>15</v>
      </c>
      <c r="AM875" s="2">
        <f>AK875&amp;" / "&amp;VLOOKUP(AL875,$AH$4:$AI$36,2,FALSE)</f>
        <v/>
      </c>
      <c r="AN875" s="10" t="n">
        <v>15676</v>
      </c>
    </row>
    <row r="876">
      <c r="AH876" s="10" t="n"/>
      <c r="AK876" s="2" t="inlineStr">
        <is>
          <t>San Onofre</t>
        </is>
      </c>
      <c r="AL876" s="10" t="n">
        <v>70</v>
      </c>
      <c r="AM876" s="2">
        <f>AK876&amp;" / "&amp;VLOOKUP(AL876,$AH$4:$AI$36,2,FALSE)</f>
        <v/>
      </c>
      <c r="AN876" s="10" t="n">
        <v>70713</v>
      </c>
    </row>
    <row r="877">
      <c r="AH877" s="10" t="n"/>
      <c r="AK877" s="2" t="inlineStr">
        <is>
          <t>San Pablo</t>
        </is>
      </c>
      <c r="AL877" s="10" t="n">
        <v>52</v>
      </c>
      <c r="AM877" s="2">
        <f>AK877&amp;" / "&amp;VLOOKUP(AL877,$AH$4:$AI$36,2,FALSE)</f>
        <v/>
      </c>
      <c r="AN877" s="10" t="n">
        <v>52693</v>
      </c>
    </row>
    <row r="878">
      <c r="AH878" s="10" t="n"/>
      <c r="AK878" s="2" t="inlineStr">
        <is>
          <t>San Pablo De Borbur</t>
        </is>
      </c>
      <c r="AL878" s="10" t="n">
        <v>15</v>
      </c>
      <c r="AM878" s="2">
        <f>AK878&amp;" / "&amp;VLOOKUP(AL878,$AH$4:$AI$36,2,FALSE)</f>
        <v/>
      </c>
      <c r="AN878" s="10" t="n">
        <v>15681</v>
      </c>
    </row>
    <row r="879">
      <c r="AH879" s="10" t="n"/>
      <c r="AK879" s="2" t="inlineStr">
        <is>
          <t>San Pablo Sur</t>
        </is>
      </c>
      <c r="AL879" s="10" t="n">
        <v>13</v>
      </c>
      <c r="AM879" s="2">
        <f>AK879&amp;" / "&amp;VLOOKUP(AL879,$AH$4:$AI$36,2,FALSE)</f>
        <v/>
      </c>
      <c r="AN879" s="10" t="n">
        <v>13670</v>
      </c>
    </row>
    <row r="880">
      <c r="AH880" s="10" t="n"/>
      <c r="AK880" s="2" t="inlineStr">
        <is>
          <t>San Pedro</t>
        </is>
      </c>
      <c r="AL880" s="10" t="n">
        <v>70</v>
      </c>
      <c r="AM880" s="2">
        <f>AK880&amp;" / "&amp;VLOOKUP(AL880,$AH$4:$AI$36,2,FALSE)</f>
        <v/>
      </c>
      <c r="AN880" s="10" t="n">
        <v>70717</v>
      </c>
    </row>
    <row r="881">
      <c r="AH881" s="10" t="n"/>
      <c r="AK881" s="2" t="inlineStr">
        <is>
          <t>San Pedro</t>
        </is>
      </c>
      <c r="AL881" s="10" t="n">
        <v>76</v>
      </c>
      <c r="AM881" s="2">
        <f>AK881&amp;" / "&amp;VLOOKUP(AL881,$AH$4:$AI$36,2,FALSE)</f>
        <v/>
      </c>
      <c r="AN881" s="10" t="n">
        <v>76670</v>
      </c>
    </row>
    <row r="882">
      <c r="AH882" s="10" t="n"/>
      <c r="AK882" s="2" t="inlineStr">
        <is>
          <t>San Pedro De Cartago</t>
        </is>
      </c>
      <c r="AL882" s="10" t="n">
        <v>52</v>
      </c>
      <c r="AM882" s="2">
        <f>AK882&amp;" / "&amp;VLOOKUP(AL882,$AH$4:$AI$36,2,FALSE)</f>
        <v/>
      </c>
      <c r="AN882" s="10" t="n">
        <v>52694</v>
      </c>
    </row>
    <row r="883">
      <c r="AH883" s="10" t="n"/>
      <c r="AK883" s="2" t="inlineStr">
        <is>
          <t>San Pedro De Los Milagros</t>
        </is>
      </c>
      <c r="AL883" s="10" t="inlineStr">
        <is>
          <t>05</t>
        </is>
      </c>
      <c r="AM883" s="2">
        <f>AK883&amp;" / "&amp;VLOOKUP(AL883,$AH$4:$AI$36,2,FALSE)</f>
        <v/>
      </c>
      <c r="AN883" s="10" t="inlineStr">
        <is>
          <t>05664</t>
        </is>
      </c>
    </row>
    <row r="884">
      <c r="AH884" s="10" t="n"/>
      <c r="AK884" s="2" t="inlineStr">
        <is>
          <t>San Pedro De Urabá</t>
        </is>
      </c>
      <c r="AL884" s="10" t="inlineStr">
        <is>
          <t>05</t>
        </is>
      </c>
      <c r="AM884" s="2">
        <f>AK884&amp;" / "&amp;VLOOKUP(AL884,$AH$4:$AI$36,2,FALSE)</f>
        <v/>
      </c>
      <c r="AN884" s="10" t="inlineStr">
        <is>
          <t>05665</t>
        </is>
      </c>
    </row>
    <row r="885">
      <c r="AH885" s="10" t="n"/>
      <c r="AK885" s="2" t="inlineStr">
        <is>
          <t>San Pelayo</t>
        </is>
      </c>
      <c r="AL885" s="10" t="n">
        <v>23</v>
      </c>
      <c r="AM885" s="2">
        <f>AK885&amp;" / "&amp;VLOOKUP(AL885,$AH$4:$AI$36,2,FALSE)</f>
        <v/>
      </c>
      <c r="AN885" s="10" t="n">
        <v>23686</v>
      </c>
    </row>
    <row r="886">
      <c r="AH886" s="10" t="n"/>
      <c r="AK886" s="2" t="inlineStr">
        <is>
          <t>San Rafael</t>
        </is>
      </c>
      <c r="AL886" s="10" t="inlineStr">
        <is>
          <t>05</t>
        </is>
      </c>
      <c r="AM886" s="2">
        <f>AK886&amp;" / "&amp;VLOOKUP(AL886,$AH$4:$AI$36,2,FALSE)</f>
        <v/>
      </c>
      <c r="AN886" s="10" t="inlineStr">
        <is>
          <t>05667</t>
        </is>
      </c>
    </row>
    <row r="887">
      <c r="AH887" s="10" t="n"/>
      <c r="AK887" s="2" t="inlineStr">
        <is>
          <t>San Roque</t>
        </is>
      </c>
      <c r="AL887" s="10" t="inlineStr">
        <is>
          <t>05</t>
        </is>
      </c>
      <c r="AM887" s="2">
        <f>AK887&amp;" / "&amp;VLOOKUP(AL887,$AH$4:$AI$36,2,FALSE)</f>
        <v/>
      </c>
      <c r="AN887" s="10" t="inlineStr">
        <is>
          <t>05670</t>
        </is>
      </c>
    </row>
    <row r="888">
      <c r="AH888" s="10" t="n"/>
      <c r="AK888" s="2" t="inlineStr">
        <is>
          <t>San Sebastián</t>
        </is>
      </c>
      <c r="AL888" s="10" t="n">
        <v>19</v>
      </c>
      <c r="AM888" s="2">
        <f>AK888&amp;" / "&amp;VLOOKUP(AL888,$AH$4:$AI$36,2,FALSE)</f>
        <v/>
      </c>
      <c r="AN888" s="10" t="n">
        <v>19693</v>
      </c>
    </row>
    <row r="889">
      <c r="AH889" s="10" t="n"/>
      <c r="AK889" s="2" t="inlineStr">
        <is>
          <t>San Sebastián De Buenavista</t>
        </is>
      </c>
      <c r="AL889" s="10" t="n">
        <v>47</v>
      </c>
      <c r="AM889" s="2">
        <f>AK889&amp;" / "&amp;VLOOKUP(AL889,$AH$4:$AI$36,2,FALSE)</f>
        <v/>
      </c>
      <c r="AN889" s="10" t="n">
        <v>47692</v>
      </c>
    </row>
    <row r="890">
      <c r="AH890" s="10" t="n"/>
      <c r="AK890" s="2" t="inlineStr">
        <is>
          <t>San Sebastián De Mariquita</t>
        </is>
      </c>
      <c r="AL890" s="10" t="n">
        <v>73</v>
      </c>
      <c r="AM890" s="2">
        <f>AK890&amp;" / "&amp;VLOOKUP(AL890,$AH$4:$AI$36,2,FALSE)</f>
        <v/>
      </c>
      <c r="AN890" s="10" t="n">
        <v>73443</v>
      </c>
    </row>
    <row r="891">
      <c r="AH891" s="10" t="n"/>
      <c r="AK891" s="2" t="inlineStr">
        <is>
          <t>San Vicente De Chucurí</t>
        </is>
      </c>
      <c r="AL891" s="10" t="n">
        <v>68</v>
      </c>
      <c r="AM891" s="2">
        <f>AK891&amp;" / "&amp;VLOOKUP(AL891,$AH$4:$AI$36,2,FALSE)</f>
        <v/>
      </c>
      <c r="AN891" s="10" t="n">
        <v>68689</v>
      </c>
    </row>
    <row r="892">
      <c r="AH892" s="10" t="n"/>
      <c r="AK892" s="2" t="inlineStr">
        <is>
          <t>San Vicente Del Caguán</t>
        </is>
      </c>
      <c r="AL892" s="10" t="n">
        <v>18</v>
      </c>
      <c r="AM892" s="2">
        <f>AK892&amp;" / "&amp;VLOOKUP(AL892,$AH$4:$AI$36,2,FALSE)</f>
        <v/>
      </c>
      <c r="AN892" s="10" t="n">
        <v>18753</v>
      </c>
    </row>
    <row r="893">
      <c r="AH893" s="10" t="n"/>
      <c r="AK893" s="2" t="inlineStr">
        <is>
          <t>San Vicente Ferrer</t>
        </is>
      </c>
      <c r="AL893" s="10" t="inlineStr">
        <is>
          <t>05</t>
        </is>
      </c>
      <c r="AM893" s="2">
        <f>AK893&amp;" / "&amp;VLOOKUP(AL893,$AH$4:$AI$36,2,FALSE)</f>
        <v/>
      </c>
      <c r="AN893" s="10" t="inlineStr">
        <is>
          <t>05674</t>
        </is>
      </c>
    </row>
    <row r="894">
      <c r="AH894" s="10" t="n"/>
      <c r="AK894" s="2" t="inlineStr">
        <is>
          <t>San Zenón</t>
        </is>
      </c>
      <c r="AL894" s="10" t="n">
        <v>47</v>
      </c>
      <c r="AM894" s="2">
        <f>AK894&amp;" / "&amp;VLOOKUP(AL894,$AH$4:$AI$36,2,FALSE)</f>
        <v/>
      </c>
      <c r="AN894" s="10" t="n">
        <v>47703</v>
      </c>
    </row>
    <row r="895">
      <c r="AH895" s="10" t="n"/>
      <c r="AK895" s="2" t="inlineStr">
        <is>
          <t>Sandoná</t>
        </is>
      </c>
      <c r="AL895" s="10" t="n">
        <v>52</v>
      </c>
      <c r="AM895" s="2">
        <f>AK895&amp;" / "&amp;VLOOKUP(AL895,$AH$4:$AI$36,2,FALSE)</f>
        <v/>
      </c>
      <c r="AN895" s="10" t="n">
        <v>52683</v>
      </c>
    </row>
    <row r="896">
      <c r="AH896" s="10" t="n"/>
      <c r="AK896" s="2" t="inlineStr">
        <is>
          <t>Santa Ana</t>
        </is>
      </c>
      <c r="AL896" s="10" t="n">
        <v>47</v>
      </c>
      <c r="AM896" s="2">
        <f>AK896&amp;" / "&amp;VLOOKUP(AL896,$AH$4:$AI$36,2,FALSE)</f>
        <v/>
      </c>
      <c r="AN896" s="10" t="n">
        <v>47707</v>
      </c>
    </row>
    <row r="897">
      <c r="AH897" s="10" t="n"/>
      <c r="AK897" s="2" t="inlineStr">
        <is>
          <t>Santa Bárbara</t>
        </is>
      </c>
      <c r="AL897" s="10" t="inlineStr">
        <is>
          <t>05</t>
        </is>
      </c>
      <c r="AM897" s="2">
        <f>AK897&amp;" / "&amp;VLOOKUP(AL897,$AH$4:$AI$36,2,FALSE)</f>
        <v/>
      </c>
      <c r="AN897" s="10" t="inlineStr">
        <is>
          <t>05679</t>
        </is>
      </c>
    </row>
    <row r="898">
      <c r="AH898" s="10" t="n"/>
      <c r="AK898" s="2" t="inlineStr">
        <is>
          <t>Santa Bárbara</t>
        </is>
      </c>
      <c r="AL898" s="10" t="n">
        <v>52</v>
      </c>
      <c r="AM898" s="2">
        <f>AK898&amp;" / "&amp;VLOOKUP(AL898,$AH$4:$AI$36,2,FALSE)</f>
        <v/>
      </c>
      <c r="AN898" s="10" t="n">
        <v>52696</v>
      </c>
    </row>
    <row r="899">
      <c r="AH899" s="10" t="n"/>
      <c r="AK899" s="2" t="inlineStr">
        <is>
          <t>Santa Bárbara</t>
        </is>
      </c>
      <c r="AL899" s="10" t="n">
        <v>68</v>
      </c>
      <c r="AM899" s="2">
        <f>AK899&amp;" / "&amp;VLOOKUP(AL899,$AH$4:$AI$36,2,FALSE)</f>
        <v/>
      </c>
      <c r="AN899" s="10" t="n">
        <v>68705</v>
      </c>
    </row>
    <row r="900">
      <c r="AH900" s="10" t="n"/>
      <c r="AK900" s="2" t="inlineStr">
        <is>
          <t>Santa Bárbara De Pinto</t>
        </is>
      </c>
      <c r="AL900" s="10" t="n">
        <v>47</v>
      </c>
      <c r="AM900" s="2">
        <f>AK900&amp;" / "&amp;VLOOKUP(AL900,$AH$4:$AI$36,2,FALSE)</f>
        <v/>
      </c>
      <c r="AN900" s="10" t="n">
        <v>47720</v>
      </c>
    </row>
    <row r="901">
      <c r="AH901" s="10" t="n"/>
      <c r="AK901" s="2" t="inlineStr">
        <is>
          <t>Santa Catalina</t>
        </is>
      </c>
      <c r="AL901" s="10" t="n">
        <v>13</v>
      </c>
      <c r="AM901" s="2">
        <f>AK901&amp;" / "&amp;VLOOKUP(AL901,$AH$4:$AI$36,2,FALSE)</f>
        <v/>
      </c>
      <c r="AN901" s="10" t="n">
        <v>13673</v>
      </c>
    </row>
    <row r="902">
      <c r="AH902" s="10" t="n"/>
      <c r="AK902" s="2" t="inlineStr">
        <is>
          <t>Santa Fé De Antioquia</t>
        </is>
      </c>
      <c r="AL902" s="10" t="inlineStr">
        <is>
          <t>05</t>
        </is>
      </c>
      <c r="AM902" s="2">
        <f>AK902&amp;" / "&amp;VLOOKUP(AL902,$AH$4:$AI$36,2,FALSE)</f>
        <v/>
      </c>
      <c r="AN902" s="10" t="inlineStr">
        <is>
          <t>05042</t>
        </is>
      </c>
    </row>
    <row r="903">
      <c r="AH903" s="10" t="n"/>
      <c r="AK903" s="2" t="inlineStr">
        <is>
          <t>Santa Helena Del Opón</t>
        </is>
      </c>
      <c r="AL903" s="10" t="n">
        <v>68</v>
      </c>
      <c r="AM903" s="2">
        <f>AK903&amp;" / "&amp;VLOOKUP(AL903,$AH$4:$AI$36,2,FALSE)</f>
        <v/>
      </c>
      <c r="AN903" s="10" t="n">
        <v>68720</v>
      </c>
    </row>
    <row r="904">
      <c r="AH904" s="10" t="n"/>
      <c r="AK904" s="2" t="inlineStr">
        <is>
          <t>Santa Isabel</t>
        </is>
      </c>
      <c r="AL904" s="10" t="n">
        <v>73</v>
      </c>
      <c r="AM904" s="2">
        <f>AK904&amp;" / "&amp;VLOOKUP(AL904,$AH$4:$AI$36,2,FALSE)</f>
        <v/>
      </c>
      <c r="AN904" s="10" t="n">
        <v>73686</v>
      </c>
    </row>
    <row r="905">
      <c r="AH905" s="10" t="n"/>
      <c r="AK905" s="2" t="inlineStr">
        <is>
          <t>Santa Lucía</t>
        </is>
      </c>
      <c r="AL905" s="10" t="inlineStr">
        <is>
          <t>08</t>
        </is>
      </c>
      <c r="AM905" s="2">
        <f>AK905&amp;" / "&amp;VLOOKUP(AL905,$AH$4:$AI$36,2,FALSE)</f>
        <v/>
      </c>
      <c r="AN905" s="10" t="inlineStr">
        <is>
          <t>08675</t>
        </is>
      </c>
    </row>
    <row r="906">
      <c r="AH906" s="10" t="n"/>
      <c r="AK906" s="2" t="inlineStr">
        <is>
          <t>Santa María</t>
        </is>
      </c>
      <c r="AL906" s="10" t="n">
        <v>15</v>
      </c>
      <c r="AM906" s="2">
        <f>AK906&amp;" / "&amp;VLOOKUP(AL906,$AH$4:$AI$36,2,FALSE)</f>
        <v/>
      </c>
      <c r="AN906" s="10" t="n">
        <v>15690</v>
      </c>
    </row>
    <row r="907">
      <c r="AH907" s="10" t="n"/>
      <c r="AK907" s="2" t="inlineStr">
        <is>
          <t>Santa María</t>
        </is>
      </c>
      <c r="AL907" s="10" t="n">
        <v>41</v>
      </c>
      <c r="AM907" s="2">
        <f>AK907&amp;" / "&amp;VLOOKUP(AL907,$AH$4:$AI$36,2,FALSE)</f>
        <v/>
      </c>
      <c r="AN907" s="10" t="n">
        <v>41676</v>
      </c>
    </row>
    <row r="908">
      <c r="AH908" s="10" t="n"/>
      <c r="AK908" s="2" t="inlineStr">
        <is>
          <t>Santa Marta</t>
        </is>
      </c>
      <c r="AL908" s="10" t="n">
        <v>47</v>
      </c>
      <c r="AM908" s="2">
        <f>AK908&amp;" / "&amp;VLOOKUP(AL908,$AH$4:$AI$36,2,FALSE)</f>
        <v/>
      </c>
      <c r="AN908" s="10" t="n">
        <v>47001</v>
      </c>
    </row>
    <row r="909">
      <c r="AH909" s="10" t="n"/>
      <c r="AK909" s="2" t="inlineStr">
        <is>
          <t>Santa Rosa</t>
        </is>
      </c>
      <c r="AL909" s="10" t="n">
        <v>19</v>
      </c>
      <c r="AM909" s="2">
        <f>AK909&amp;" / "&amp;VLOOKUP(AL909,$AH$4:$AI$36,2,FALSE)</f>
        <v/>
      </c>
      <c r="AN909" s="10" t="n">
        <v>19701</v>
      </c>
    </row>
    <row r="910">
      <c r="AH910" s="10" t="n"/>
      <c r="AK910" s="2" t="inlineStr">
        <is>
          <t>Santa Rosa De Cabal</t>
        </is>
      </c>
      <c r="AL910" s="10" t="n">
        <v>66</v>
      </c>
      <c r="AM910" s="2">
        <f>AK910&amp;" / "&amp;VLOOKUP(AL910,$AH$4:$AI$36,2,FALSE)</f>
        <v/>
      </c>
      <c r="AN910" s="10" t="n">
        <v>66682</v>
      </c>
    </row>
    <row r="911">
      <c r="AH911" s="10" t="n"/>
      <c r="AK911" s="2" t="inlineStr">
        <is>
          <t>Santa Rosa De Lima</t>
        </is>
      </c>
      <c r="AL911" s="10" t="n">
        <v>13</v>
      </c>
      <c r="AM911" s="2">
        <f>AK911&amp;" / "&amp;VLOOKUP(AL911,$AH$4:$AI$36,2,FALSE)</f>
        <v/>
      </c>
      <c r="AN911" s="10" t="n">
        <v>13683</v>
      </c>
    </row>
    <row r="912">
      <c r="AH912" s="10" t="n"/>
      <c r="AK912" s="2" t="inlineStr">
        <is>
          <t>Santa Rosa De Osos</t>
        </is>
      </c>
      <c r="AL912" s="10" t="inlineStr">
        <is>
          <t>05</t>
        </is>
      </c>
      <c r="AM912" s="2">
        <f>AK912&amp;" / "&amp;VLOOKUP(AL912,$AH$4:$AI$36,2,FALSE)</f>
        <v/>
      </c>
      <c r="AN912" s="10" t="inlineStr">
        <is>
          <t>05686</t>
        </is>
      </c>
    </row>
    <row r="913">
      <c r="AH913" s="10" t="n"/>
      <c r="AK913" s="2" t="inlineStr">
        <is>
          <t>Santa Rosa De Viterbo</t>
        </is>
      </c>
      <c r="AL913" s="10" t="n">
        <v>15</v>
      </c>
      <c r="AM913" s="2">
        <f>AK913&amp;" / "&amp;VLOOKUP(AL913,$AH$4:$AI$36,2,FALSE)</f>
        <v/>
      </c>
      <c r="AN913" s="10" t="n">
        <v>15693</v>
      </c>
    </row>
    <row r="914">
      <c r="AH914" s="10" t="n"/>
      <c r="AK914" s="2" t="inlineStr">
        <is>
          <t>Santa Rosa Del Sur</t>
        </is>
      </c>
      <c r="AL914" s="10" t="n">
        <v>13</v>
      </c>
      <c r="AM914" s="2">
        <f>AK914&amp;" / "&amp;VLOOKUP(AL914,$AH$4:$AI$36,2,FALSE)</f>
        <v/>
      </c>
      <c r="AN914" s="10" t="n">
        <v>13688</v>
      </c>
    </row>
    <row r="915">
      <c r="AH915" s="10" t="n"/>
      <c r="AK915" s="2" t="inlineStr">
        <is>
          <t>Santa Rosalía</t>
        </is>
      </c>
      <c r="AL915" s="10" t="n">
        <v>99</v>
      </c>
      <c r="AM915" s="2">
        <f>AK915&amp;" / "&amp;VLOOKUP(AL915,$AH$4:$AI$36,2,FALSE)</f>
        <v/>
      </c>
      <c r="AN915" s="10" t="n">
        <v>99624</v>
      </c>
    </row>
    <row r="916">
      <c r="AH916" s="10" t="n"/>
      <c r="AK916" s="2" t="inlineStr">
        <is>
          <t>Santa Sofía</t>
        </is>
      </c>
      <c r="AL916" s="10" t="n">
        <v>15</v>
      </c>
      <c r="AM916" s="2">
        <f>AK916&amp;" / "&amp;VLOOKUP(AL916,$AH$4:$AI$36,2,FALSE)</f>
        <v/>
      </c>
      <c r="AN916" s="10" t="n">
        <v>15696</v>
      </c>
    </row>
    <row r="917">
      <c r="AH917" s="10" t="n"/>
      <c r="AK917" s="2" t="inlineStr">
        <is>
          <t>Santacruz</t>
        </is>
      </c>
      <c r="AL917" s="10" t="n">
        <v>52</v>
      </c>
      <c r="AM917" s="2">
        <f>AK917&amp;" / "&amp;VLOOKUP(AL917,$AH$4:$AI$36,2,FALSE)</f>
        <v/>
      </c>
      <c r="AN917" s="10" t="n">
        <v>52699</v>
      </c>
    </row>
    <row r="918">
      <c r="AH918" s="10" t="n"/>
      <c r="AK918" s="2" t="inlineStr">
        <is>
          <t>Santana</t>
        </is>
      </c>
      <c r="AL918" s="10" t="n">
        <v>15</v>
      </c>
      <c r="AM918" s="2">
        <f>AK918&amp;" / "&amp;VLOOKUP(AL918,$AH$4:$AI$36,2,FALSE)</f>
        <v/>
      </c>
      <c r="AN918" s="10" t="n">
        <v>15686</v>
      </c>
    </row>
    <row r="919">
      <c r="AH919" s="10" t="n"/>
      <c r="AK919" s="2" t="inlineStr">
        <is>
          <t>Santander De Quilichao</t>
        </is>
      </c>
      <c r="AL919" s="10" t="n">
        <v>19</v>
      </c>
      <c r="AM919" s="2">
        <f>AK919&amp;" / "&amp;VLOOKUP(AL919,$AH$4:$AI$36,2,FALSE)</f>
        <v/>
      </c>
      <c r="AN919" s="10" t="n">
        <v>19698</v>
      </c>
    </row>
    <row r="920">
      <c r="AH920" s="10" t="n"/>
      <c r="AK920" s="2" t="inlineStr">
        <is>
          <t>Santiago</t>
        </is>
      </c>
      <c r="AL920" s="10" t="n">
        <v>54</v>
      </c>
      <c r="AM920" s="2">
        <f>AK920&amp;" / "&amp;VLOOKUP(AL920,$AH$4:$AI$36,2,FALSE)</f>
        <v/>
      </c>
      <c r="AN920" s="10" t="n">
        <v>54680</v>
      </c>
    </row>
    <row r="921">
      <c r="AH921" s="10" t="n"/>
      <c r="AK921" s="2" t="inlineStr">
        <is>
          <t>Santiago</t>
        </is>
      </c>
      <c r="AL921" s="10" t="n">
        <v>86</v>
      </c>
      <c r="AM921" s="2">
        <f>AK921&amp;" / "&amp;VLOOKUP(AL921,$AH$4:$AI$36,2,FALSE)</f>
        <v/>
      </c>
      <c r="AN921" s="10" t="n">
        <v>86760</v>
      </c>
    </row>
    <row r="922">
      <c r="AH922" s="10" t="n"/>
      <c r="AK922" s="2" t="inlineStr">
        <is>
          <t>Santiago De Tolú</t>
        </is>
      </c>
      <c r="AL922" s="10" t="n">
        <v>70</v>
      </c>
      <c r="AM922" s="2">
        <f>AK922&amp;" / "&amp;VLOOKUP(AL922,$AH$4:$AI$36,2,FALSE)</f>
        <v/>
      </c>
      <c r="AN922" s="10" t="n">
        <v>70820</v>
      </c>
    </row>
    <row r="923">
      <c r="AH923" s="10" t="n"/>
      <c r="AK923" s="2" t="inlineStr">
        <is>
          <t>Santo Domingo</t>
        </is>
      </c>
      <c r="AL923" s="10" t="inlineStr">
        <is>
          <t>05</t>
        </is>
      </c>
      <c r="AM923" s="2">
        <f>AK923&amp;" / "&amp;VLOOKUP(AL923,$AH$4:$AI$36,2,FALSE)</f>
        <v/>
      </c>
      <c r="AN923" s="10" t="inlineStr">
        <is>
          <t>05690</t>
        </is>
      </c>
    </row>
    <row r="924">
      <c r="AH924" s="10" t="n"/>
      <c r="AK924" s="2" t="inlineStr">
        <is>
          <t>Santo Domingo De Silos</t>
        </is>
      </c>
      <c r="AL924" s="10" t="n">
        <v>54</v>
      </c>
      <c r="AM924" s="2">
        <f>AK924&amp;" / "&amp;VLOOKUP(AL924,$AH$4:$AI$36,2,FALSE)</f>
        <v/>
      </c>
      <c r="AN924" s="10" t="n">
        <v>54743</v>
      </c>
    </row>
    <row r="925">
      <c r="AH925" s="10" t="n"/>
      <c r="AK925" s="2" t="inlineStr">
        <is>
          <t>Santo Tomás</t>
        </is>
      </c>
      <c r="AL925" s="10" t="inlineStr">
        <is>
          <t>08</t>
        </is>
      </c>
      <c r="AM925" s="2">
        <f>AK925&amp;" / "&amp;VLOOKUP(AL925,$AH$4:$AI$36,2,FALSE)</f>
        <v/>
      </c>
      <c r="AN925" s="10" t="inlineStr">
        <is>
          <t>08685</t>
        </is>
      </c>
    </row>
    <row r="926">
      <c r="AH926" s="10" t="n"/>
      <c r="AK926" s="2" t="inlineStr">
        <is>
          <t>Santuario</t>
        </is>
      </c>
      <c r="AL926" s="10" t="n">
        <v>66</v>
      </c>
      <c r="AM926" s="2">
        <f>AK926&amp;" / "&amp;VLOOKUP(AL926,$AH$4:$AI$36,2,FALSE)</f>
        <v/>
      </c>
      <c r="AN926" s="10" t="n">
        <v>66687</v>
      </c>
    </row>
    <row r="927">
      <c r="AH927" s="10" t="n"/>
      <c r="AK927" s="2" t="inlineStr">
        <is>
          <t>Sapuyes</t>
        </is>
      </c>
      <c r="AL927" s="10" t="n">
        <v>52</v>
      </c>
      <c r="AM927" s="2">
        <f>AK927&amp;" / "&amp;VLOOKUP(AL927,$AH$4:$AI$36,2,FALSE)</f>
        <v/>
      </c>
      <c r="AN927" s="10" t="n">
        <v>52720</v>
      </c>
    </row>
    <row r="928">
      <c r="AH928" s="10" t="n"/>
      <c r="AK928" s="2" t="inlineStr">
        <is>
          <t>Saravena</t>
        </is>
      </c>
      <c r="AL928" s="10" t="n">
        <v>81</v>
      </c>
      <c r="AM928" s="2">
        <f>AK928&amp;" / "&amp;VLOOKUP(AL928,$AH$4:$AI$36,2,FALSE)</f>
        <v/>
      </c>
      <c r="AN928" s="10" t="n">
        <v>81736</v>
      </c>
    </row>
    <row r="929">
      <c r="AH929" s="10" t="n"/>
      <c r="AK929" s="2" t="inlineStr">
        <is>
          <t>Sardinata</t>
        </is>
      </c>
      <c r="AL929" s="10" t="n">
        <v>54</v>
      </c>
      <c r="AM929" s="2">
        <f>AK929&amp;" / "&amp;VLOOKUP(AL929,$AH$4:$AI$36,2,FALSE)</f>
        <v/>
      </c>
      <c r="AN929" s="10" t="n">
        <v>54720</v>
      </c>
    </row>
    <row r="930">
      <c r="AH930" s="10" t="n"/>
      <c r="AK930" s="2" t="inlineStr">
        <is>
          <t>Sasaima</t>
        </is>
      </c>
      <c r="AL930" s="10" t="n">
        <v>25</v>
      </c>
      <c r="AM930" s="2">
        <f>AK930&amp;" / "&amp;VLOOKUP(AL930,$AH$4:$AI$36,2,FALSE)</f>
        <v/>
      </c>
      <c r="AN930" s="10" t="n">
        <v>25718</v>
      </c>
    </row>
    <row r="931">
      <c r="AH931" s="10" t="n"/>
      <c r="AK931" s="2" t="inlineStr">
        <is>
          <t>Sativanorte</t>
        </is>
      </c>
      <c r="AL931" s="10" t="n">
        <v>15</v>
      </c>
      <c r="AM931" s="2">
        <f>AK931&amp;" / "&amp;VLOOKUP(AL931,$AH$4:$AI$36,2,FALSE)</f>
        <v/>
      </c>
      <c r="AN931" s="10" t="n">
        <v>15720</v>
      </c>
    </row>
    <row r="932">
      <c r="AH932" s="10" t="n"/>
      <c r="AK932" s="2" t="inlineStr">
        <is>
          <t>Sativasur</t>
        </is>
      </c>
      <c r="AL932" s="10" t="n">
        <v>15</v>
      </c>
      <c r="AM932" s="2">
        <f>AK932&amp;" / "&amp;VLOOKUP(AL932,$AH$4:$AI$36,2,FALSE)</f>
        <v/>
      </c>
      <c r="AN932" s="10" t="n">
        <v>15723</v>
      </c>
    </row>
    <row r="933">
      <c r="AH933" s="10" t="n"/>
      <c r="AK933" s="2" t="inlineStr">
        <is>
          <t>Segovia</t>
        </is>
      </c>
      <c r="AL933" s="10" t="inlineStr">
        <is>
          <t>05</t>
        </is>
      </c>
      <c r="AM933" s="2">
        <f>AK933&amp;" / "&amp;VLOOKUP(AL933,$AH$4:$AI$36,2,FALSE)</f>
        <v/>
      </c>
      <c r="AN933" s="10" t="inlineStr">
        <is>
          <t>05736</t>
        </is>
      </c>
    </row>
    <row r="934">
      <c r="AH934" s="10" t="n"/>
      <c r="AK934" s="2" t="inlineStr">
        <is>
          <t>Sesquilé</t>
        </is>
      </c>
      <c r="AL934" s="10" t="n">
        <v>25</v>
      </c>
      <c r="AM934" s="2">
        <f>AK934&amp;" / "&amp;VLOOKUP(AL934,$AH$4:$AI$36,2,FALSE)</f>
        <v/>
      </c>
      <c r="AN934" s="10" t="n">
        <v>25736</v>
      </c>
    </row>
    <row r="935">
      <c r="AH935" s="10" t="n"/>
      <c r="AK935" s="2" t="inlineStr">
        <is>
          <t>Sevilla</t>
        </is>
      </c>
      <c r="AL935" s="10" t="n">
        <v>76</v>
      </c>
      <c r="AM935" s="2">
        <f>AK935&amp;" / "&amp;VLOOKUP(AL935,$AH$4:$AI$36,2,FALSE)</f>
        <v/>
      </c>
      <c r="AN935" s="10" t="n">
        <v>76736</v>
      </c>
    </row>
    <row r="936">
      <c r="AH936" s="10" t="n"/>
      <c r="AK936" s="2" t="inlineStr">
        <is>
          <t>Siachoque</t>
        </is>
      </c>
      <c r="AL936" s="10" t="n">
        <v>15</v>
      </c>
      <c r="AM936" s="2">
        <f>AK936&amp;" / "&amp;VLOOKUP(AL936,$AH$4:$AI$36,2,FALSE)</f>
        <v/>
      </c>
      <c r="AN936" s="10" t="n">
        <v>15740</v>
      </c>
    </row>
    <row r="937">
      <c r="AH937" s="10" t="n"/>
      <c r="AK937" s="2" t="inlineStr">
        <is>
          <t>Sibaté</t>
        </is>
      </c>
      <c r="AL937" s="10" t="n">
        <v>25</v>
      </c>
      <c r="AM937" s="2">
        <f>AK937&amp;" / "&amp;VLOOKUP(AL937,$AH$4:$AI$36,2,FALSE)</f>
        <v/>
      </c>
      <c r="AN937" s="10" t="n">
        <v>25740</v>
      </c>
    </row>
    <row r="938">
      <c r="AH938" s="10" t="n"/>
      <c r="AK938" s="2" t="inlineStr">
        <is>
          <t>Sibundoy</t>
        </is>
      </c>
      <c r="AL938" s="10" t="n">
        <v>86</v>
      </c>
      <c r="AM938" s="2">
        <f>AK938&amp;" / "&amp;VLOOKUP(AL938,$AH$4:$AI$36,2,FALSE)</f>
        <v/>
      </c>
      <c r="AN938" s="10" t="n">
        <v>86749</v>
      </c>
    </row>
    <row r="939">
      <c r="AH939" s="10" t="n"/>
      <c r="AK939" s="2" t="inlineStr">
        <is>
          <t>Silvania</t>
        </is>
      </c>
      <c r="AL939" s="10" t="n">
        <v>25</v>
      </c>
      <c r="AM939" s="2">
        <f>AK939&amp;" / "&amp;VLOOKUP(AL939,$AH$4:$AI$36,2,FALSE)</f>
        <v/>
      </c>
      <c r="AN939" s="10" t="n">
        <v>25743</v>
      </c>
    </row>
    <row r="940">
      <c r="AH940" s="10" t="n"/>
      <c r="AK940" s="2" t="inlineStr">
        <is>
          <t>Silvia</t>
        </is>
      </c>
      <c r="AL940" s="10" t="n">
        <v>19</v>
      </c>
      <c r="AM940" s="2">
        <f>AK940&amp;" / "&amp;VLOOKUP(AL940,$AH$4:$AI$36,2,FALSE)</f>
        <v/>
      </c>
      <c r="AN940" s="10" t="n">
        <v>19743</v>
      </c>
    </row>
    <row r="941">
      <c r="AH941" s="10" t="n"/>
      <c r="AK941" s="2" t="inlineStr">
        <is>
          <t>Simacota</t>
        </is>
      </c>
      <c r="AL941" s="10" t="n">
        <v>68</v>
      </c>
      <c r="AM941" s="2">
        <f>AK941&amp;" / "&amp;VLOOKUP(AL941,$AH$4:$AI$36,2,FALSE)</f>
        <v/>
      </c>
      <c r="AN941" s="10" t="n">
        <v>68745</v>
      </c>
    </row>
    <row r="942">
      <c r="AH942" s="10" t="n"/>
      <c r="AK942" s="2" t="inlineStr">
        <is>
          <t>Simijaca</t>
        </is>
      </c>
      <c r="AL942" s="10" t="n">
        <v>25</v>
      </c>
      <c r="AM942" s="2">
        <f>AK942&amp;" / "&amp;VLOOKUP(AL942,$AH$4:$AI$36,2,FALSE)</f>
        <v/>
      </c>
      <c r="AN942" s="10" t="n">
        <v>25745</v>
      </c>
    </row>
    <row r="943">
      <c r="AH943" s="10" t="n"/>
      <c r="AK943" s="2" t="inlineStr">
        <is>
          <t>Simití</t>
        </is>
      </c>
      <c r="AL943" s="10" t="n">
        <v>13</v>
      </c>
      <c r="AM943" s="2">
        <f>AK943&amp;" / "&amp;VLOOKUP(AL943,$AH$4:$AI$36,2,FALSE)</f>
        <v/>
      </c>
      <c r="AN943" s="10" t="n">
        <v>13744</v>
      </c>
    </row>
    <row r="944">
      <c r="AH944" s="10" t="n"/>
      <c r="AK944" s="2" t="inlineStr">
        <is>
          <t>Sincelejo</t>
        </is>
      </c>
      <c r="AL944" s="10" t="n">
        <v>70</v>
      </c>
      <c r="AM944" s="2">
        <f>AK944&amp;" / "&amp;VLOOKUP(AL944,$AH$4:$AI$36,2,FALSE)</f>
        <v/>
      </c>
      <c r="AN944" s="10" t="n">
        <v>70001</v>
      </c>
    </row>
    <row r="945">
      <c r="AH945" s="10" t="n"/>
      <c r="AK945" s="2" t="inlineStr">
        <is>
          <t>Sipí</t>
        </is>
      </c>
      <c r="AL945" s="10" t="n">
        <v>27</v>
      </c>
      <c r="AM945" s="2">
        <f>AK945&amp;" / "&amp;VLOOKUP(AL945,$AH$4:$AI$36,2,FALSE)</f>
        <v/>
      </c>
      <c r="AN945" s="10" t="n">
        <v>27745</v>
      </c>
    </row>
    <row r="946">
      <c r="AH946" s="10" t="n"/>
      <c r="AK946" s="2" t="inlineStr">
        <is>
          <t>Sitionuevo</t>
        </is>
      </c>
      <c r="AL946" s="10" t="n">
        <v>47</v>
      </c>
      <c r="AM946" s="2">
        <f>AK946&amp;" / "&amp;VLOOKUP(AL946,$AH$4:$AI$36,2,FALSE)</f>
        <v/>
      </c>
      <c r="AN946" s="10" t="n">
        <v>47745</v>
      </c>
    </row>
    <row r="947">
      <c r="AH947" s="10" t="n"/>
      <c r="AK947" s="2" t="inlineStr">
        <is>
          <t>Soacha</t>
        </is>
      </c>
      <c r="AL947" s="10" t="n">
        <v>25</v>
      </c>
      <c r="AM947" s="2">
        <f>AK947&amp;" / "&amp;VLOOKUP(AL947,$AH$4:$AI$36,2,FALSE)</f>
        <v/>
      </c>
      <c r="AN947" s="10" t="n">
        <v>25754</v>
      </c>
    </row>
    <row r="948">
      <c r="AH948" s="10" t="n"/>
      <c r="AK948" s="2" t="inlineStr">
        <is>
          <t>Soatá</t>
        </is>
      </c>
      <c r="AL948" s="10" t="n">
        <v>15</v>
      </c>
      <c r="AM948" s="2">
        <f>AK948&amp;" / "&amp;VLOOKUP(AL948,$AH$4:$AI$36,2,FALSE)</f>
        <v/>
      </c>
      <c r="AN948" s="10" t="n">
        <v>15753</v>
      </c>
    </row>
    <row r="949">
      <c r="AH949" s="10" t="n"/>
      <c r="AK949" s="2" t="inlineStr">
        <is>
          <t>Socha</t>
        </is>
      </c>
      <c r="AL949" s="10" t="n">
        <v>15</v>
      </c>
      <c r="AM949" s="2">
        <f>AK949&amp;" / "&amp;VLOOKUP(AL949,$AH$4:$AI$36,2,FALSE)</f>
        <v/>
      </c>
      <c r="AN949" s="10" t="n">
        <v>15757</v>
      </c>
    </row>
    <row r="950">
      <c r="AH950" s="10" t="n"/>
      <c r="AK950" s="2" t="inlineStr">
        <is>
          <t>Socorro</t>
        </is>
      </c>
      <c r="AL950" s="10" t="n">
        <v>68</v>
      </c>
      <c r="AM950" s="2">
        <f>AK950&amp;" / "&amp;VLOOKUP(AL950,$AH$4:$AI$36,2,FALSE)</f>
        <v/>
      </c>
      <c r="AN950" s="10" t="n">
        <v>68755</v>
      </c>
    </row>
    <row r="951">
      <c r="AH951" s="10" t="n"/>
      <c r="AK951" s="2" t="inlineStr">
        <is>
          <t>Socotá</t>
        </is>
      </c>
      <c r="AL951" s="10" t="n">
        <v>15</v>
      </c>
      <c r="AM951" s="2">
        <f>AK951&amp;" / "&amp;VLOOKUP(AL951,$AH$4:$AI$36,2,FALSE)</f>
        <v/>
      </c>
      <c r="AN951" s="10" t="n">
        <v>15755</v>
      </c>
    </row>
    <row r="952">
      <c r="AH952" s="10" t="n"/>
      <c r="AK952" s="2" t="inlineStr">
        <is>
          <t>Sogamoso</t>
        </is>
      </c>
      <c r="AL952" s="10" t="n">
        <v>15</v>
      </c>
      <c r="AM952" s="2">
        <f>AK952&amp;" / "&amp;VLOOKUP(AL952,$AH$4:$AI$36,2,FALSE)</f>
        <v/>
      </c>
      <c r="AN952" s="10" t="n">
        <v>15759</v>
      </c>
    </row>
    <row r="953">
      <c r="AH953" s="10" t="n"/>
      <c r="AK953" s="2" t="inlineStr">
        <is>
          <t>Solano</t>
        </is>
      </c>
      <c r="AL953" s="10" t="n">
        <v>18</v>
      </c>
      <c r="AM953" s="2">
        <f>AK953&amp;" / "&amp;VLOOKUP(AL953,$AH$4:$AI$36,2,FALSE)</f>
        <v/>
      </c>
      <c r="AN953" s="10" t="n">
        <v>18756</v>
      </c>
    </row>
    <row r="954">
      <c r="AH954" s="10" t="n"/>
      <c r="AK954" s="2" t="inlineStr">
        <is>
          <t>Soledad</t>
        </is>
      </c>
      <c r="AL954" s="10" t="inlineStr">
        <is>
          <t>08</t>
        </is>
      </c>
      <c r="AM954" s="2">
        <f>AK954&amp;" / "&amp;VLOOKUP(AL954,$AH$4:$AI$36,2,FALSE)</f>
        <v/>
      </c>
      <c r="AN954" s="10" t="inlineStr">
        <is>
          <t>08758</t>
        </is>
      </c>
    </row>
    <row r="955">
      <c r="AH955" s="10" t="n"/>
      <c r="AK955" s="2" t="inlineStr">
        <is>
          <t>Solita</t>
        </is>
      </c>
      <c r="AL955" s="10" t="n">
        <v>18</v>
      </c>
      <c r="AM955" s="2">
        <f>AK955&amp;" / "&amp;VLOOKUP(AL955,$AH$4:$AI$36,2,FALSE)</f>
        <v/>
      </c>
      <c r="AN955" s="10" t="n">
        <v>18785</v>
      </c>
    </row>
    <row r="956">
      <c r="AH956" s="10" t="n"/>
      <c r="AK956" s="2" t="inlineStr">
        <is>
          <t>Somondoco</t>
        </is>
      </c>
      <c r="AL956" s="10" t="n">
        <v>15</v>
      </c>
      <c r="AM956" s="2">
        <f>AK956&amp;" / "&amp;VLOOKUP(AL956,$AH$4:$AI$36,2,FALSE)</f>
        <v/>
      </c>
      <c r="AN956" s="10" t="n">
        <v>15761</v>
      </c>
    </row>
    <row r="957">
      <c r="AH957" s="10" t="n"/>
      <c r="AK957" s="2" t="inlineStr">
        <is>
          <t>Sonsón</t>
        </is>
      </c>
      <c r="AL957" s="10" t="inlineStr">
        <is>
          <t>05</t>
        </is>
      </c>
      <c r="AM957" s="2">
        <f>AK957&amp;" / "&amp;VLOOKUP(AL957,$AH$4:$AI$36,2,FALSE)</f>
        <v/>
      </c>
      <c r="AN957" s="10" t="inlineStr">
        <is>
          <t>05756</t>
        </is>
      </c>
    </row>
    <row r="958">
      <c r="AH958" s="10" t="n"/>
      <c r="AK958" s="2" t="inlineStr">
        <is>
          <t>Sopetrán</t>
        </is>
      </c>
      <c r="AL958" s="10" t="inlineStr">
        <is>
          <t>05</t>
        </is>
      </c>
      <c r="AM958" s="2">
        <f>AK958&amp;" / "&amp;VLOOKUP(AL958,$AH$4:$AI$36,2,FALSE)</f>
        <v/>
      </c>
      <c r="AN958" s="10" t="inlineStr">
        <is>
          <t>05761</t>
        </is>
      </c>
    </row>
    <row r="959">
      <c r="AH959" s="10" t="n"/>
      <c r="AK959" s="2" t="inlineStr">
        <is>
          <t>Soplaviento</t>
        </is>
      </c>
      <c r="AL959" s="10" t="n">
        <v>13</v>
      </c>
      <c r="AM959" s="2">
        <f>AK959&amp;" / "&amp;VLOOKUP(AL959,$AH$4:$AI$36,2,FALSE)</f>
        <v/>
      </c>
      <c r="AN959" s="10" t="n">
        <v>13760</v>
      </c>
    </row>
    <row r="960">
      <c r="AH960" s="10" t="n"/>
      <c r="AK960" s="2" t="inlineStr">
        <is>
          <t>Sopó</t>
        </is>
      </c>
      <c r="AL960" s="10" t="n">
        <v>25</v>
      </c>
      <c r="AM960" s="2">
        <f>AK960&amp;" / "&amp;VLOOKUP(AL960,$AH$4:$AI$36,2,FALSE)</f>
        <v/>
      </c>
      <c r="AN960" s="10" t="n">
        <v>25758</v>
      </c>
    </row>
    <row r="961">
      <c r="AH961" s="10" t="n"/>
      <c r="AK961" s="2" t="inlineStr">
        <is>
          <t>Sora</t>
        </is>
      </c>
      <c r="AL961" s="10" t="n">
        <v>15</v>
      </c>
      <c r="AM961" s="2">
        <f>AK961&amp;" / "&amp;VLOOKUP(AL961,$AH$4:$AI$36,2,FALSE)</f>
        <v/>
      </c>
      <c r="AN961" s="10" t="n">
        <v>15762</v>
      </c>
    </row>
    <row r="962">
      <c r="AH962" s="10" t="n"/>
      <c r="AK962" s="2" t="inlineStr">
        <is>
          <t>Soracá</t>
        </is>
      </c>
      <c r="AL962" s="10" t="n">
        <v>15</v>
      </c>
      <c r="AM962" s="2">
        <f>AK962&amp;" / "&amp;VLOOKUP(AL962,$AH$4:$AI$36,2,FALSE)</f>
        <v/>
      </c>
      <c r="AN962" s="10" t="n">
        <v>15764</v>
      </c>
    </row>
    <row r="963">
      <c r="AH963" s="10" t="n"/>
      <c r="AK963" s="2" t="inlineStr">
        <is>
          <t>Sotaquirá</t>
        </is>
      </c>
      <c r="AL963" s="10" t="n">
        <v>15</v>
      </c>
      <c r="AM963" s="2">
        <f>AK963&amp;" / "&amp;VLOOKUP(AL963,$AH$4:$AI$36,2,FALSE)</f>
        <v/>
      </c>
      <c r="AN963" s="10" t="n">
        <v>15763</v>
      </c>
    </row>
    <row r="964">
      <c r="AH964" s="10" t="n"/>
      <c r="AK964" s="2" t="inlineStr">
        <is>
          <t>Sotara</t>
        </is>
      </c>
      <c r="AL964" s="10" t="n">
        <v>19</v>
      </c>
      <c r="AM964" s="2">
        <f>AK964&amp;" / "&amp;VLOOKUP(AL964,$AH$4:$AI$36,2,FALSE)</f>
        <v/>
      </c>
      <c r="AN964" s="10" t="n">
        <v>19760</v>
      </c>
    </row>
    <row r="965">
      <c r="AH965" s="10" t="n"/>
      <c r="AK965" s="2" t="inlineStr">
        <is>
          <t>Suaita</t>
        </is>
      </c>
      <c r="AL965" s="10" t="n">
        <v>68</v>
      </c>
      <c r="AM965" s="2">
        <f>AK965&amp;" / "&amp;VLOOKUP(AL965,$AH$4:$AI$36,2,FALSE)</f>
        <v/>
      </c>
      <c r="AN965" s="10" t="n">
        <v>68770</v>
      </c>
    </row>
    <row r="966">
      <c r="AH966" s="10" t="n"/>
      <c r="AK966" s="2" t="inlineStr">
        <is>
          <t>Suan</t>
        </is>
      </c>
      <c r="AL966" s="10" t="inlineStr">
        <is>
          <t>08</t>
        </is>
      </c>
      <c r="AM966" s="2">
        <f>AK966&amp;" / "&amp;VLOOKUP(AL966,$AH$4:$AI$36,2,FALSE)</f>
        <v/>
      </c>
      <c r="AN966" s="10" t="inlineStr">
        <is>
          <t>08770</t>
        </is>
      </c>
    </row>
    <row r="967">
      <c r="AH967" s="10" t="n"/>
      <c r="AK967" s="2" t="inlineStr">
        <is>
          <t>Suárez</t>
        </is>
      </c>
      <c r="AL967" s="10" t="n">
        <v>19</v>
      </c>
      <c r="AM967" s="2">
        <f>AK967&amp;" / "&amp;VLOOKUP(AL967,$AH$4:$AI$36,2,FALSE)</f>
        <v/>
      </c>
      <c r="AN967" s="10" t="n">
        <v>19780</v>
      </c>
    </row>
    <row r="968">
      <c r="AH968" s="10" t="n"/>
      <c r="AK968" s="2" t="inlineStr">
        <is>
          <t>Suárez</t>
        </is>
      </c>
      <c r="AL968" s="10" t="n">
        <v>73</v>
      </c>
      <c r="AM968" s="2">
        <f>AK968&amp;" / "&amp;VLOOKUP(AL968,$AH$4:$AI$36,2,FALSE)</f>
        <v/>
      </c>
      <c r="AN968" s="10" t="n">
        <v>73770</v>
      </c>
    </row>
    <row r="969">
      <c r="AH969" s="10" t="n"/>
      <c r="AK969" s="2" t="inlineStr">
        <is>
          <t>Suaza</t>
        </is>
      </c>
      <c r="AL969" s="10" t="n">
        <v>41</v>
      </c>
      <c r="AM969" s="2">
        <f>AK969&amp;" / "&amp;VLOOKUP(AL969,$AH$4:$AI$36,2,FALSE)</f>
        <v/>
      </c>
      <c r="AN969" s="10" t="n">
        <v>41770</v>
      </c>
    </row>
    <row r="970">
      <c r="AH970" s="10" t="n"/>
      <c r="AK970" s="2" t="inlineStr">
        <is>
          <t>Subachoque</t>
        </is>
      </c>
      <c r="AL970" s="10" t="n">
        <v>25</v>
      </c>
      <c r="AM970" s="2">
        <f>AK970&amp;" / "&amp;VLOOKUP(AL970,$AH$4:$AI$36,2,FALSE)</f>
        <v/>
      </c>
      <c r="AN970" s="10" t="n">
        <v>25769</v>
      </c>
    </row>
    <row r="971">
      <c r="AH971" s="10" t="n"/>
      <c r="AK971" s="2" t="inlineStr">
        <is>
          <t>Sucre</t>
        </is>
      </c>
      <c r="AL971" s="10" t="n">
        <v>19</v>
      </c>
      <c r="AM971" s="2">
        <f>AK971&amp;" / "&amp;VLOOKUP(AL971,$AH$4:$AI$36,2,FALSE)</f>
        <v/>
      </c>
      <c r="AN971" s="10" t="n">
        <v>19785</v>
      </c>
    </row>
    <row r="972">
      <c r="AH972" s="10" t="n"/>
      <c r="AK972" s="2" t="inlineStr">
        <is>
          <t>Sucre</t>
        </is>
      </c>
      <c r="AL972" s="10" t="n">
        <v>68</v>
      </c>
      <c r="AM972" s="2">
        <f>AK972&amp;" / "&amp;VLOOKUP(AL972,$AH$4:$AI$36,2,FALSE)</f>
        <v/>
      </c>
      <c r="AN972" s="10" t="n">
        <v>68773</v>
      </c>
    </row>
    <row r="973">
      <c r="AH973" s="10" t="n"/>
      <c r="AK973" s="2" t="inlineStr">
        <is>
          <t>Sucre</t>
        </is>
      </c>
      <c r="AL973" s="10" t="n">
        <v>70</v>
      </c>
      <c r="AM973" s="2">
        <f>AK973&amp;" / "&amp;VLOOKUP(AL973,$AH$4:$AI$36,2,FALSE)</f>
        <v/>
      </c>
      <c r="AN973" s="10" t="n">
        <v>70771</v>
      </c>
    </row>
    <row r="974">
      <c r="AH974" s="10" t="n"/>
      <c r="AK974" s="2" t="inlineStr">
        <is>
          <t>Suesca</t>
        </is>
      </c>
      <c r="AL974" s="10" t="n">
        <v>25</v>
      </c>
      <c r="AM974" s="2">
        <f>AK974&amp;" / "&amp;VLOOKUP(AL974,$AH$4:$AI$36,2,FALSE)</f>
        <v/>
      </c>
      <c r="AN974" s="10" t="n">
        <v>25772</v>
      </c>
    </row>
    <row r="975">
      <c r="AH975" s="10" t="n"/>
      <c r="AK975" s="2" t="inlineStr">
        <is>
          <t>Supatá</t>
        </is>
      </c>
      <c r="AL975" s="10" t="n">
        <v>25</v>
      </c>
      <c r="AM975" s="2">
        <f>AK975&amp;" / "&amp;VLOOKUP(AL975,$AH$4:$AI$36,2,FALSE)</f>
        <v/>
      </c>
      <c r="AN975" s="10" t="n">
        <v>25777</v>
      </c>
    </row>
    <row r="976">
      <c r="AH976" s="10" t="n"/>
      <c r="AK976" s="2" t="inlineStr">
        <is>
          <t>Supía</t>
        </is>
      </c>
      <c r="AL976" s="10" t="n">
        <v>17</v>
      </c>
      <c r="AM976" s="2">
        <f>AK976&amp;" / "&amp;VLOOKUP(AL976,$AH$4:$AI$36,2,FALSE)</f>
        <v/>
      </c>
      <c r="AN976" s="10" t="n">
        <v>17777</v>
      </c>
    </row>
    <row r="977">
      <c r="AH977" s="10" t="n"/>
      <c r="AK977" s="2" t="inlineStr">
        <is>
          <t>Suratá</t>
        </is>
      </c>
      <c r="AL977" s="10" t="n">
        <v>68</v>
      </c>
      <c r="AM977" s="2">
        <f>AK977&amp;" / "&amp;VLOOKUP(AL977,$AH$4:$AI$36,2,FALSE)</f>
        <v/>
      </c>
      <c r="AN977" s="10" t="n">
        <v>68780</v>
      </c>
    </row>
    <row r="978">
      <c r="AH978" s="10" t="n"/>
      <c r="AK978" s="2" t="inlineStr">
        <is>
          <t>Susa</t>
        </is>
      </c>
      <c r="AL978" s="10" t="n">
        <v>25</v>
      </c>
      <c r="AM978" s="2">
        <f>AK978&amp;" / "&amp;VLOOKUP(AL978,$AH$4:$AI$36,2,FALSE)</f>
        <v/>
      </c>
      <c r="AN978" s="10" t="n">
        <v>25779</v>
      </c>
    </row>
    <row r="979">
      <c r="AH979" s="10" t="n"/>
      <c r="AK979" s="2" t="inlineStr">
        <is>
          <t>Susacón</t>
        </is>
      </c>
      <c r="AL979" s="10" t="n">
        <v>15</v>
      </c>
      <c r="AM979" s="2">
        <f>AK979&amp;" / "&amp;VLOOKUP(AL979,$AH$4:$AI$36,2,FALSE)</f>
        <v/>
      </c>
      <c r="AN979" s="10" t="n">
        <v>15774</v>
      </c>
    </row>
    <row r="980">
      <c r="AH980" s="10" t="n"/>
      <c r="AK980" s="2" t="inlineStr">
        <is>
          <t>Sutamarchán</t>
        </is>
      </c>
      <c r="AL980" s="10" t="n">
        <v>15</v>
      </c>
      <c r="AM980" s="2">
        <f>AK980&amp;" / "&amp;VLOOKUP(AL980,$AH$4:$AI$36,2,FALSE)</f>
        <v/>
      </c>
      <c r="AN980" s="10" t="n">
        <v>15776</v>
      </c>
    </row>
    <row r="981">
      <c r="AH981" s="10" t="n"/>
      <c r="AK981" s="2" t="inlineStr">
        <is>
          <t>Sutatausa</t>
        </is>
      </c>
      <c r="AL981" s="10" t="n">
        <v>25</v>
      </c>
      <c r="AM981" s="2">
        <f>AK981&amp;" / "&amp;VLOOKUP(AL981,$AH$4:$AI$36,2,FALSE)</f>
        <v/>
      </c>
      <c r="AN981" s="10" t="n">
        <v>25781</v>
      </c>
    </row>
    <row r="982">
      <c r="AH982" s="10" t="n"/>
      <c r="AK982" s="2" t="inlineStr">
        <is>
          <t>Sutatenza</t>
        </is>
      </c>
      <c r="AL982" s="10" t="n">
        <v>15</v>
      </c>
      <c r="AM982" s="2">
        <f>AK982&amp;" / "&amp;VLOOKUP(AL982,$AH$4:$AI$36,2,FALSE)</f>
        <v/>
      </c>
      <c r="AN982" s="10" t="n">
        <v>15778</v>
      </c>
    </row>
    <row r="983">
      <c r="AH983" s="10" t="n"/>
      <c r="AK983" s="2" t="inlineStr">
        <is>
          <t>Tabio</t>
        </is>
      </c>
      <c r="AL983" s="10" t="n">
        <v>25</v>
      </c>
      <c r="AM983" s="2">
        <f>AK983&amp;" / "&amp;VLOOKUP(AL983,$AH$4:$AI$36,2,FALSE)</f>
        <v/>
      </c>
      <c r="AN983" s="10" t="n">
        <v>25785</v>
      </c>
    </row>
    <row r="984">
      <c r="AH984" s="10" t="n"/>
      <c r="AK984" s="2" t="inlineStr">
        <is>
          <t>Tadó</t>
        </is>
      </c>
      <c r="AL984" s="10" t="n">
        <v>27</v>
      </c>
      <c r="AM984" s="2">
        <f>AK984&amp;" / "&amp;VLOOKUP(AL984,$AH$4:$AI$36,2,FALSE)</f>
        <v/>
      </c>
      <c r="AN984" s="10" t="n">
        <v>27787</v>
      </c>
    </row>
    <row r="985">
      <c r="AH985" s="10" t="n"/>
      <c r="AK985" s="2" t="inlineStr">
        <is>
          <t>Talaigua Nuevo</t>
        </is>
      </c>
      <c r="AL985" s="10" t="n">
        <v>13</v>
      </c>
      <c r="AM985" s="2">
        <f>AK985&amp;" / "&amp;VLOOKUP(AL985,$AH$4:$AI$36,2,FALSE)</f>
        <v/>
      </c>
      <c r="AN985" s="10" t="n">
        <v>13780</v>
      </c>
    </row>
    <row r="986">
      <c r="AH986" s="10" t="n"/>
      <c r="AK986" s="2" t="inlineStr">
        <is>
          <t>Tamalameque</t>
        </is>
      </c>
      <c r="AL986" s="10" t="n">
        <v>20</v>
      </c>
      <c r="AM986" s="2">
        <f>AK986&amp;" / "&amp;VLOOKUP(AL986,$AH$4:$AI$36,2,FALSE)</f>
        <v/>
      </c>
      <c r="AN986" s="10" t="n">
        <v>20787</v>
      </c>
    </row>
    <row r="987">
      <c r="AH987" s="10" t="n"/>
      <c r="AK987" s="2" t="inlineStr">
        <is>
          <t>Támara</t>
        </is>
      </c>
      <c r="AL987" s="10" t="n">
        <v>85</v>
      </c>
      <c r="AM987" s="2">
        <f>AK987&amp;" / "&amp;VLOOKUP(AL987,$AH$4:$AI$36,2,FALSE)</f>
        <v/>
      </c>
      <c r="AN987" s="10" t="n">
        <v>85400</v>
      </c>
    </row>
    <row r="988">
      <c r="AH988" s="10" t="n"/>
      <c r="AK988" s="2" t="inlineStr">
        <is>
          <t>Tame</t>
        </is>
      </c>
      <c r="AL988" s="10" t="n">
        <v>81</v>
      </c>
      <c r="AM988" s="2">
        <f>AK988&amp;" / "&amp;VLOOKUP(AL988,$AH$4:$AI$36,2,FALSE)</f>
        <v/>
      </c>
      <c r="AN988" s="10" t="n">
        <v>81794</v>
      </c>
    </row>
    <row r="989">
      <c r="AH989" s="10" t="n"/>
      <c r="AK989" s="2" t="inlineStr">
        <is>
          <t>Támesis</t>
        </is>
      </c>
      <c r="AL989" s="10" t="inlineStr">
        <is>
          <t>05</t>
        </is>
      </c>
      <c r="AM989" s="2">
        <f>AK989&amp;" / "&amp;VLOOKUP(AL989,$AH$4:$AI$36,2,FALSE)</f>
        <v/>
      </c>
      <c r="AN989" s="10" t="inlineStr">
        <is>
          <t>05789</t>
        </is>
      </c>
    </row>
    <row r="990">
      <c r="AH990" s="10" t="n"/>
      <c r="AK990" s="2" t="inlineStr">
        <is>
          <t>Taminango</t>
        </is>
      </c>
      <c r="AL990" s="10" t="n">
        <v>52</v>
      </c>
      <c r="AM990" s="2">
        <f>AK990&amp;" / "&amp;VLOOKUP(AL990,$AH$4:$AI$36,2,FALSE)</f>
        <v/>
      </c>
      <c r="AN990" s="10" t="n">
        <v>52786</v>
      </c>
    </row>
    <row r="991">
      <c r="AH991" s="10" t="n"/>
      <c r="AK991" s="2" t="inlineStr">
        <is>
          <t>Tangua</t>
        </is>
      </c>
      <c r="AL991" s="10" t="n">
        <v>52</v>
      </c>
      <c r="AM991" s="2">
        <f>AK991&amp;" / "&amp;VLOOKUP(AL991,$AH$4:$AI$36,2,FALSE)</f>
        <v/>
      </c>
      <c r="AN991" s="10" t="n">
        <v>52788</v>
      </c>
    </row>
    <row r="992">
      <c r="AH992" s="10" t="n"/>
      <c r="AK992" s="2" t="inlineStr">
        <is>
          <t>Taraira</t>
        </is>
      </c>
      <c r="AL992" s="10" t="n">
        <v>97</v>
      </c>
      <c r="AM992" s="2">
        <f>AK992&amp;" / "&amp;VLOOKUP(AL992,$AH$4:$AI$36,2,FALSE)</f>
        <v/>
      </c>
      <c r="AN992" s="10" t="n">
        <v>97666</v>
      </c>
    </row>
    <row r="993">
      <c r="AH993" s="10" t="n"/>
      <c r="AK993" s="2" t="inlineStr">
        <is>
          <t>Tarapacá</t>
        </is>
      </c>
      <c r="AL993" s="10" t="n">
        <v>91</v>
      </c>
      <c r="AM993" s="2">
        <f>AK993&amp;" / "&amp;VLOOKUP(AL993,$AH$4:$AI$36,2,FALSE)</f>
        <v/>
      </c>
      <c r="AN993" s="10" t="n">
        <v>91798</v>
      </c>
    </row>
    <row r="994">
      <c r="AH994" s="10" t="n"/>
      <c r="AK994" s="2" t="inlineStr">
        <is>
          <t>Tarazá</t>
        </is>
      </c>
      <c r="AL994" s="10" t="inlineStr">
        <is>
          <t>05</t>
        </is>
      </c>
      <c r="AM994" s="2">
        <f>AK994&amp;" / "&amp;VLOOKUP(AL994,$AH$4:$AI$36,2,FALSE)</f>
        <v/>
      </c>
      <c r="AN994" s="10" t="inlineStr">
        <is>
          <t>05790</t>
        </is>
      </c>
    </row>
    <row r="995">
      <c r="AH995" s="10" t="n"/>
      <c r="AK995" s="2" t="inlineStr">
        <is>
          <t>Tarqui</t>
        </is>
      </c>
      <c r="AL995" s="10" t="n">
        <v>41</v>
      </c>
      <c r="AM995" s="2">
        <f>AK995&amp;" / "&amp;VLOOKUP(AL995,$AH$4:$AI$36,2,FALSE)</f>
        <v/>
      </c>
      <c r="AN995" s="10" t="n">
        <v>41791</v>
      </c>
    </row>
    <row r="996">
      <c r="AH996" s="10" t="n"/>
      <c r="AK996" s="2" t="inlineStr">
        <is>
          <t>Tarso</t>
        </is>
      </c>
      <c r="AL996" s="10" t="inlineStr">
        <is>
          <t>05</t>
        </is>
      </c>
      <c r="AM996" s="2">
        <f>AK996&amp;" / "&amp;VLOOKUP(AL996,$AH$4:$AI$36,2,FALSE)</f>
        <v/>
      </c>
      <c r="AN996" s="10" t="inlineStr">
        <is>
          <t>05792</t>
        </is>
      </c>
    </row>
    <row r="997">
      <c r="AH997" s="10" t="n"/>
      <c r="AK997" s="2" t="inlineStr">
        <is>
          <t>Tasco</t>
        </is>
      </c>
      <c r="AL997" s="10" t="n">
        <v>15</v>
      </c>
      <c r="AM997" s="2">
        <f>AK997&amp;" / "&amp;VLOOKUP(AL997,$AH$4:$AI$36,2,FALSE)</f>
        <v/>
      </c>
      <c r="AN997" s="10" t="n">
        <v>15790</v>
      </c>
    </row>
    <row r="998">
      <c r="AH998" s="10" t="n"/>
      <c r="AK998" s="2" t="inlineStr">
        <is>
          <t>Tauramena</t>
        </is>
      </c>
      <c r="AL998" s="10" t="n">
        <v>85</v>
      </c>
      <c r="AM998" s="2">
        <f>AK998&amp;" / "&amp;VLOOKUP(AL998,$AH$4:$AI$36,2,FALSE)</f>
        <v/>
      </c>
      <c r="AN998" s="10" t="n">
        <v>85410</v>
      </c>
    </row>
    <row r="999">
      <c r="AH999" s="10" t="n"/>
      <c r="AK999" s="2" t="inlineStr">
        <is>
          <t>Tausa</t>
        </is>
      </c>
      <c r="AL999" s="10" t="n">
        <v>25</v>
      </c>
      <c r="AM999" s="2">
        <f>AK999&amp;" / "&amp;VLOOKUP(AL999,$AH$4:$AI$36,2,FALSE)</f>
        <v/>
      </c>
      <c r="AN999" s="10" t="n">
        <v>25793</v>
      </c>
    </row>
    <row r="1000">
      <c r="AH1000" s="10" t="n"/>
      <c r="AK1000" s="2" t="inlineStr">
        <is>
          <t>Tello</t>
        </is>
      </c>
      <c r="AL1000" s="10" t="n">
        <v>41</v>
      </c>
      <c r="AM1000" s="2">
        <f>AK1000&amp;" / "&amp;VLOOKUP(AL1000,$AH$4:$AI$36,2,FALSE)</f>
        <v/>
      </c>
      <c r="AN1000" s="10" t="n">
        <v>41799</v>
      </c>
    </row>
    <row r="1001">
      <c r="AH1001" s="10" t="n"/>
      <c r="AK1001" s="2" t="inlineStr">
        <is>
          <t>Tena</t>
        </is>
      </c>
      <c r="AL1001" s="10" t="n">
        <v>25</v>
      </c>
      <c r="AM1001" s="2">
        <f>AK1001&amp;" / "&amp;VLOOKUP(AL1001,$AH$4:$AI$36,2,FALSE)</f>
        <v/>
      </c>
      <c r="AN1001" s="10" t="n">
        <v>25797</v>
      </c>
    </row>
    <row r="1002">
      <c r="AH1002" s="10" t="n"/>
      <c r="AK1002" s="2" t="inlineStr">
        <is>
          <t>Tenerife</t>
        </is>
      </c>
      <c r="AL1002" s="10" t="n">
        <v>47</v>
      </c>
      <c r="AM1002" s="2">
        <f>AK1002&amp;" / "&amp;VLOOKUP(AL1002,$AH$4:$AI$36,2,FALSE)</f>
        <v/>
      </c>
      <c r="AN1002" s="10" t="n">
        <v>47798</v>
      </c>
    </row>
    <row r="1003">
      <c r="AH1003" s="10" t="n"/>
      <c r="AK1003" s="2" t="inlineStr">
        <is>
          <t>Tenjo</t>
        </is>
      </c>
      <c r="AL1003" s="10" t="n">
        <v>25</v>
      </c>
      <c r="AM1003" s="2">
        <f>AK1003&amp;" / "&amp;VLOOKUP(AL1003,$AH$4:$AI$36,2,FALSE)</f>
        <v/>
      </c>
      <c r="AN1003" s="10" t="n">
        <v>25799</v>
      </c>
    </row>
    <row r="1004">
      <c r="AH1004" s="10" t="n"/>
      <c r="AK1004" s="2" t="inlineStr">
        <is>
          <t>Tenza</t>
        </is>
      </c>
      <c r="AL1004" s="10" t="n">
        <v>15</v>
      </c>
      <c r="AM1004" s="2">
        <f>AK1004&amp;" / "&amp;VLOOKUP(AL1004,$AH$4:$AI$36,2,FALSE)</f>
        <v/>
      </c>
      <c r="AN1004" s="10" t="n">
        <v>15798</v>
      </c>
    </row>
    <row r="1005">
      <c r="AH1005" s="10" t="n"/>
      <c r="AK1005" s="2" t="inlineStr">
        <is>
          <t>Teorama</t>
        </is>
      </c>
      <c r="AL1005" s="10" t="n">
        <v>54</v>
      </c>
      <c r="AM1005" s="2">
        <f>AK1005&amp;" / "&amp;VLOOKUP(AL1005,$AH$4:$AI$36,2,FALSE)</f>
        <v/>
      </c>
      <c r="AN1005" s="10" t="n">
        <v>54800</v>
      </c>
    </row>
    <row r="1006">
      <c r="AH1006" s="10" t="n"/>
      <c r="AK1006" s="2" t="inlineStr">
        <is>
          <t>Teruel</t>
        </is>
      </c>
      <c r="AL1006" s="10" t="n">
        <v>41</v>
      </c>
      <c r="AM1006" s="2">
        <f>AK1006&amp;" / "&amp;VLOOKUP(AL1006,$AH$4:$AI$36,2,FALSE)</f>
        <v/>
      </c>
      <c r="AN1006" s="10" t="n">
        <v>41801</v>
      </c>
    </row>
    <row r="1007">
      <c r="AH1007" s="10" t="n"/>
      <c r="AK1007" s="2" t="inlineStr">
        <is>
          <t>Tesalia (Carnicerías)</t>
        </is>
      </c>
      <c r="AL1007" s="10" t="n">
        <v>41</v>
      </c>
      <c r="AM1007" s="2">
        <f>AK1007&amp;" / "&amp;VLOOKUP(AL1007,$AH$4:$AI$36,2,FALSE)</f>
        <v/>
      </c>
      <c r="AN1007" s="10" t="n">
        <v>41797</v>
      </c>
    </row>
    <row r="1008">
      <c r="AH1008" s="10" t="n"/>
      <c r="AK1008" s="2" t="inlineStr">
        <is>
          <t>Tibacuy</t>
        </is>
      </c>
      <c r="AL1008" s="10" t="n">
        <v>25</v>
      </c>
      <c r="AM1008" s="2">
        <f>AK1008&amp;" / "&amp;VLOOKUP(AL1008,$AH$4:$AI$36,2,FALSE)</f>
        <v/>
      </c>
      <c r="AN1008" s="10" t="n">
        <v>25805</v>
      </c>
    </row>
    <row r="1009">
      <c r="AH1009" s="10" t="n"/>
      <c r="AK1009" s="2" t="inlineStr">
        <is>
          <t>Tibaná</t>
        </is>
      </c>
      <c r="AL1009" s="10" t="n">
        <v>15</v>
      </c>
      <c r="AM1009" s="2">
        <f>AK1009&amp;" / "&amp;VLOOKUP(AL1009,$AH$4:$AI$36,2,FALSE)</f>
        <v/>
      </c>
      <c r="AN1009" s="10" t="n">
        <v>15804</v>
      </c>
    </row>
    <row r="1010">
      <c r="AH1010" s="10" t="n"/>
      <c r="AK1010" s="2" t="inlineStr">
        <is>
          <t>Tibasosa</t>
        </is>
      </c>
      <c r="AL1010" s="10" t="n">
        <v>15</v>
      </c>
      <c r="AM1010" s="2">
        <f>AK1010&amp;" / "&amp;VLOOKUP(AL1010,$AH$4:$AI$36,2,FALSE)</f>
        <v/>
      </c>
      <c r="AN1010" s="10" t="n">
        <v>15806</v>
      </c>
    </row>
    <row r="1011">
      <c r="AH1011" s="10" t="n"/>
      <c r="AK1011" s="2" t="inlineStr">
        <is>
          <t>Tibirita</t>
        </is>
      </c>
      <c r="AL1011" s="10" t="n">
        <v>25</v>
      </c>
      <c r="AM1011" s="2">
        <f>AK1011&amp;" / "&amp;VLOOKUP(AL1011,$AH$4:$AI$36,2,FALSE)</f>
        <v/>
      </c>
      <c r="AN1011" s="10" t="n">
        <v>25807</v>
      </c>
    </row>
    <row r="1012">
      <c r="AH1012" s="10" t="n"/>
      <c r="AK1012" s="2" t="inlineStr">
        <is>
          <t>Tibú</t>
        </is>
      </c>
      <c r="AL1012" s="10" t="n">
        <v>54</v>
      </c>
      <c r="AM1012" s="2">
        <f>AK1012&amp;" / "&amp;VLOOKUP(AL1012,$AH$4:$AI$36,2,FALSE)</f>
        <v/>
      </c>
      <c r="AN1012" s="10" t="n">
        <v>54810</v>
      </c>
    </row>
    <row r="1013">
      <c r="AH1013" s="10" t="n"/>
      <c r="AK1013" s="2" t="inlineStr">
        <is>
          <t>Tierralta</t>
        </is>
      </c>
      <c r="AL1013" s="10" t="n">
        <v>23</v>
      </c>
      <c r="AM1013" s="2">
        <f>AK1013&amp;" / "&amp;VLOOKUP(AL1013,$AH$4:$AI$36,2,FALSE)</f>
        <v/>
      </c>
      <c r="AN1013" s="10" t="n">
        <v>23807</v>
      </c>
    </row>
    <row r="1014">
      <c r="AH1014" s="10" t="n"/>
      <c r="AK1014" s="2" t="inlineStr">
        <is>
          <t>Timaná</t>
        </is>
      </c>
      <c r="AL1014" s="10" t="n">
        <v>41</v>
      </c>
      <c r="AM1014" s="2">
        <f>AK1014&amp;" / "&amp;VLOOKUP(AL1014,$AH$4:$AI$36,2,FALSE)</f>
        <v/>
      </c>
      <c r="AN1014" s="10" t="n">
        <v>41807</v>
      </c>
    </row>
    <row r="1015">
      <c r="AH1015" s="10" t="n"/>
      <c r="AK1015" s="2" t="inlineStr">
        <is>
          <t>Timbío</t>
        </is>
      </c>
      <c r="AL1015" s="10" t="n">
        <v>19</v>
      </c>
      <c r="AM1015" s="2">
        <f>AK1015&amp;" / "&amp;VLOOKUP(AL1015,$AH$4:$AI$36,2,FALSE)</f>
        <v/>
      </c>
      <c r="AN1015" s="10" t="n">
        <v>19807</v>
      </c>
    </row>
    <row r="1016">
      <c r="AH1016" s="10" t="n"/>
      <c r="AK1016" s="2" t="inlineStr">
        <is>
          <t>Timbiquí</t>
        </is>
      </c>
      <c r="AL1016" s="10" t="n">
        <v>19</v>
      </c>
      <c r="AM1016" s="2">
        <f>AK1016&amp;" / "&amp;VLOOKUP(AL1016,$AH$4:$AI$36,2,FALSE)</f>
        <v/>
      </c>
      <c r="AN1016" s="10" t="n">
        <v>19809</v>
      </c>
    </row>
    <row r="1017">
      <c r="AH1017" s="10" t="n"/>
      <c r="AK1017" s="2" t="inlineStr">
        <is>
          <t>Tinjacá</t>
        </is>
      </c>
      <c r="AL1017" s="10" t="n">
        <v>15</v>
      </c>
      <c r="AM1017" s="2">
        <f>AK1017&amp;" / "&amp;VLOOKUP(AL1017,$AH$4:$AI$36,2,FALSE)</f>
        <v/>
      </c>
      <c r="AN1017" s="10" t="n">
        <v>15808</v>
      </c>
    </row>
    <row r="1018">
      <c r="AH1018" s="10" t="n"/>
      <c r="AK1018" s="2" t="inlineStr">
        <is>
          <t>Tipacoque</t>
        </is>
      </c>
      <c r="AL1018" s="10" t="n">
        <v>15</v>
      </c>
      <c r="AM1018" s="2">
        <f>AK1018&amp;" / "&amp;VLOOKUP(AL1018,$AH$4:$AI$36,2,FALSE)</f>
        <v/>
      </c>
      <c r="AN1018" s="10" t="n">
        <v>15810</v>
      </c>
    </row>
    <row r="1019">
      <c r="AH1019" s="10" t="n"/>
      <c r="AK1019" s="2" t="inlineStr">
        <is>
          <t>Tiquisio</t>
        </is>
      </c>
      <c r="AL1019" s="10" t="n">
        <v>13</v>
      </c>
      <c r="AM1019" s="2">
        <f>AK1019&amp;" / "&amp;VLOOKUP(AL1019,$AH$4:$AI$36,2,FALSE)</f>
        <v/>
      </c>
      <c r="AN1019" s="10" t="n">
        <v>13810</v>
      </c>
    </row>
    <row r="1020">
      <c r="AH1020" s="10" t="n"/>
      <c r="AK1020" s="2" t="inlineStr">
        <is>
          <t>Titiribí</t>
        </is>
      </c>
      <c r="AL1020" s="10" t="inlineStr">
        <is>
          <t>05</t>
        </is>
      </c>
      <c r="AM1020" s="2">
        <f>AK1020&amp;" / "&amp;VLOOKUP(AL1020,$AH$4:$AI$36,2,FALSE)</f>
        <v/>
      </c>
      <c r="AN1020" s="10" t="inlineStr">
        <is>
          <t>05809</t>
        </is>
      </c>
    </row>
    <row r="1021">
      <c r="AH1021" s="10" t="n"/>
      <c r="AK1021" s="2" t="inlineStr">
        <is>
          <t>Toca</t>
        </is>
      </c>
      <c r="AL1021" s="10" t="n">
        <v>15</v>
      </c>
      <c r="AM1021" s="2">
        <f>AK1021&amp;" / "&amp;VLOOKUP(AL1021,$AH$4:$AI$36,2,FALSE)</f>
        <v/>
      </c>
      <c r="AN1021" s="10" t="n">
        <v>15814</v>
      </c>
    </row>
    <row r="1022">
      <c r="AH1022" s="10" t="n"/>
      <c r="AK1022" s="2" t="inlineStr">
        <is>
          <t>Tocaima</t>
        </is>
      </c>
      <c r="AL1022" s="10" t="n">
        <v>25</v>
      </c>
      <c r="AM1022" s="2">
        <f>AK1022&amp;" / "&amp;VLOOKUP(AL1022,$AH$4:$AI$36,2,FALSE)</f>
        <v/>
      </c>
      <c r="AN1022" s="10" t="n">
        <v>25815</v>
      </c>
    </row>
    <row r="1023">
      <c r="AH1023" s="10" t="n"/>
      <c r="AK1023" s="2" t="inlineStr">
        <is>
          <t>Tocancipá</t>
        </is>
      </c>
      <c r="AL1023" s="10" t="n">
        <v>25</v>
      </c>
      <c r="AM1023" s="2">
        <f>AK1023&amp;" / "&amp;VLOOKUP(AL1023,$AH$4:$AI$36,2,FALSE)</f>
        <v/>
      </c>
      <c r="AN1023" s="10" t="n">
        <v>25817</v>
      </c>
    </row>
    <row r="1024">
      <c r="AH1024" s="10" t="n"/>
      <c r="AK1024" s="2" t="inlineStr">
        <is>
          <t>Togüí</t>
        </is>
      </c>
      <c r="AL1024" s="10" t="n">
        <v>15</v>
      </c>
      <c r="AM1024" s="2">
        <f>AK1024&amp;" / "&amp;VLOOKUP(AL1024,$AH$4:$AI$36,2,FALSE)</f>
        <v/>
      </c>
      <c r="AN1024" s="10" t="n">
        <v>15816</v>
      </c>
    </row>
    <row r="1025">
      <c r="AH1025" s="10" t="n"/>
      <c r="AK1025" s="2" t="inlineStr">
        <is>
          <t>Toledo</t>
        </is>
      </c>
      <c r="AL1025" s="10" t="inlineStr">
        <is>
          <t>05</t>
        </is>
      </c>
      <c r="AM1025" s="2">
        <f>AK1025&amp;" / "&amp;VLOOKUP(AL1025,$AH$4:$AI$36,2,FALSE)</f>
        <v/>
      </c>
      <c r="AN1025" s="10" t="inlineStr">
        <is>
          <t>05819</t>
        </is>
      </c>
    </row>
    <row r="1026">
      <c r="AH1026" s="10" t="n"/>
      <c r="AK1026" s="2" t="inlineStr">
        <is>
          <t>Toledo</t>
        </is>
      </c>
      <c r="AL1026" s="10" t="n">
        <v>54</v>
      </c>
      <c r="AM1026" s="2">
        <f>AK1026&amp;" / "&amp;VLOOKUP(AL1026,$AH$4:$AI$36,2,FALSE)</f>
        <v/>
      </c>
      <c r="AN1026" s="10" t="n">
        <v>54820</v>
      </c>
    </row>
    <row r="1027">
      <c r="AH1027" s="10" t="n"/>
      <c r="AK1027" s="2" t="inlineStr">
        <is>
          <t>Tolú Viejo</t>
        </is>
      </c>
      <c r="AL1027" s="10" t="n">
        <v>70</v>
      </c>
      <c r="AM1027" s="2">
        <f>AK1027&amp;" / "&amp;VLOOKUP(AL1027,$AH$4:$AI$36,2,FALSE)</f>
        <v/>
      </c>
      <c r="AN1027" s="10" t="n">
        <v>70823</v>
      </c>
    </row>
    <row r="1028">
      <c r="AH1028" s="10" t="n"/>
      <c r="AK1028" s="2" t="inlineStr">
        <is>
          <t>Tona</t>
        </is>
      </c>
      <c r="AL1028" s="10" t="n">
        <v>68</v>
      </c>
      <c r="AM1028" s="2">
        <f>AK1028&amp;" / "&amp;VLOOKUP(AL1028,$AH$4:$AI$36,2,FALSE)</f>
        <v/>
      </c>
      <c r="AN1028" s="10" t="n">
        <v>68820</v>
      </c>
    </row>
    <row r="1029">
      <c r="AH1029" s="10" t="n"/>
      <c r="AK1029" s="2" t="inlineStr">
        <is>
          <t>Tópaga</t>
        </is>
      </c>
      <c r="AL1029" s="10" t="n">
        <v>15</v>
      </c>
      <c r="AM1029" s="2">
        <f>AK1029&amp;" / "&amp;VLOOKUP(AL1029,$AH$4:$AI$36,2,FALSE)</f>
        <v/>
      </c>
      <c r="AN1029" s="10" t="n">
        <v>15820</v>
      </c>
    </row>
    <row r="1030">
      <c r="AH1030" s="10" t="n"/>
      <c r="AK1030" s="2" t="inlineStr">
        <is>
          <t>Topaipí</t>
        </is>
      </c>
      <c r="AL1030" s="10" t="n">
        <v>25</v>
      </c>
      <c r="AM1030" s="2">
        <f>AK1030&amp;" / "&amp;VLOOKUP(AL1030,$AH$4:$AI$36,2,FALSE)</f>
        <v/>
      </c>
      <c r="AN1030" s="10" t="n">
        <v>25823</v>
      </c>
    </row>
    <row r="1031">
      <c r="AH1031" s="10" t="n"/>
      <c r="AK1031" s="2" t="inlineStr">
        <is>
          <t>Toribío</t>
        </is>
      </c>
      <c r="AL1031" s="10" t="n">
        <v>19</v>
      </c>
      <c r="AM1031" s="2">
        <f>AK1031&amp;" / "&amp;VLOOKUP(AL1031,$AH$4:$AI$36,2,FALSE)</f>
        <v/>
      </c>
      <c r="AN1031" s="10" t="n">
        <v>19821</v>
      </c>
    </row>
    <row r="1032">
      <c r="AH1032" s="10" t="n"/>
      <c r="AK1032" s="2" t="inlineStr">
        <is>
          <t>Toro</t>
        </is>
      </c>
      <c r="AL1032" s="10" t="n">
        <v>76</v>
      </c>
      <c r="AM1032" s="2">
        <f>AK1032&amp;" / "&amp;VLOOKUP(AL1032,$AH$4:$AI$36,2,FALSE)</f>
        <v/>
      </c>
      <c r="AN1032" s="10" t="n">
        <v>76823</v>
      </c>
    </row>
    <row r="1033">
      <c r="AH1033" s="10" t="n"/>
      <c r="AK1033" s="2" t="inlineStr">
        <is>
          <t>Tota</t>
        </is>
      </c>
      <c r="AL1033" s="10" t="n">
        <v>15</v>
      </c>
      <c r="AM1033" s="2">
        <f>AK1033&amp;" / "&amp;VLOOKUP(AL1033,$AH$4:$AI$36,2,FALSE)</f>
        <v/>
      </c>
      <c r="AN1033" s="10" t="n">
        <v>15822</v>
      </c>
    </row>
    <row r="1034">
      <c r="AH1034" s="10" t="n"/>
      <c r="AK1034" s="2" t="inlineStr">
        <is>
          <t>Totoró</t>
        </is>
      </c>
      <c r="AL1034" s="10" t="n">
        <v>19</v>
      </c>
      <c r="AM1034" s="2">
        <f>AK1034&amp;" / "&amp;VLOOKUP(AL1034,$AH$4:$AI$36,2,FALSE)</f>
        <v/>
      </c>
      <c r="AN1034" s="10" t="n">
        <v>19824</v>
      </c>
    </row>
    <row r="1035">
      <c r="AH1035" s="10" t="n"/>
      <c r="AK1035" s="2" t="inlineStr">
        <is>
          <t>Trinidad</t>
        </is>
      </c>
      <c r="AL1035" s="10" t="n">
        <v>85</v>
      </c>
      <c r="AM1035" s="2">
        <f>AK1035&amp;" / "&amp;VLOOKUP(AL1035,$AH$4:$AI$36,2,FALSE)</f>
        <v/>
      </c>
      <c r="AN1035" s="10" t="n">
        <v>85430</v>
      </c>
    </row>
    <row r="1036">
      <c r="AH1036" s="10" t="n"/>
      <c r="AK1036" s="2" t="inlineStr">
        <is>
          <t>Trujillo</t>
        </is>
      </c>
      <c r="AL1036" s="10" t="n">
        <v>76</v>
      </c>
      <c r="AM1036" s="2">
        <f>AK1036&amp;" / "&amp;VLOOKUP(AL1036,$AH$4:$AI$36,2,FALSE)</f>
        <v/>
      </c>
      <c r="AN1036" s="10" t="n">
        <v>76828</v>
      </c>
    </row>
    <row r="1037">
      <c r="AH1037" s="10" t="n"/>
      <c r="AK1037" s="2" t="inlineStr">
        <is>
          <t>Tubará</t>
        </is>
      </c>
      <c r="AL1037" s="10" t="inlineStr">
        <is>
          <t>08</t>
        </is>
      </c>
      <c r="AM1037" s="2">
        <f>AK1037&amp;" / "&amp;VLOOKUP(AL1037,$AH$4:$AI$36,2,FALSE)</f>
        <v/>
      </c>
      <c r="AN1037" s="10" t="inlineStr">
        <is>
          <t>08832</t>
        </is>
      </c>
    </row>
    <row r="1038">
      <c r="AH1038" s="10" t="n"/>
      <c r="AK1038" s="2" t="inlineStr">
        <is>
          <t>Tuchín</t>
        </is>
      </c>
      <c r="AL1038" s="10" t="n">
        <v>23</v>
      </c>
      <c r="AM1038" s="2">
        <f>AK1038&amp;" / "&amp;VLOOKUP(AL1038,$AH$4:$AI$36,2,FALSE)</f>
        <v/>
      </c>
      <c r="AN1038" s="10" t="n">
        <v>23815</v>
      </c>
    </row>
    <row r="1039">
      <c r="AH1039" s="10" t="n"/>
      <c r="AK1039" s="2" t="inlineStr">
        <is>
          <t>Tuluá</t>
        </is>
      </c>
      <c r="AL1039" s="10" t="n">
        <v>76</v>
      </c>
      <c r="AM1039" s="2">
        <f>AK1039&amp;" / "&amp;VLOOKUP(AL1039,$AH$4:$AI$36,2,FALSE)</f>
        <v/>
      </c>
      <c r="AN1039" s="10" t="n">
        <v>76834</v>
      </c>
    </row>
    <row r="1040">
      <c r="AH1040" s="10" t="n"/>
      <c r="AK1040" s="2" t="inlineStr">
        <is>
          <t>Tunja</t>
        </is>
      </c>
      <c r="AL1040" s="10" t="n">
        <v>15</v>
      </c>
      <c r="AM1040" s="2">
        <f>AK1040&amp;" / "&amp;VLOOKUP(AL1040,$AH$4:$AI$36,2,FALSE)</f>
        <v/>
      </c>
      <c r="AN1040" s="10" t="n">
        <v>15001</v>
      </c>
    </row>
    <row r="1041">
      <c r="AH1041" s="10" t="n"/>
      <c r="AK1041" s="2" t="inlineStr">
        <is>
          <t>Tununguá</t>
        </is>
      </c>
      <c r="AL1041" s="10" t="n">
        <v>15</v>
      </c>
      <c r="AM1041" s="2">
        <f>AK1041&amp;" / "&amp;VLOOKUP(AL1041,$AH$4:$AI$36,2,FALSE)</f>
        <v/>
      </c>
      <c r="AN1041" s="10" t="n">
        <v>15832</v>
      </c>
    </row>
    <row r="1042">
      <c r="AH1042" s="10" t="n"/>
      <c r="AK1042" s="2" t="inlineStr">
        <is>
          <t>Túquerres</t>
        </is>
      </c>
      <c r="AL1042" s="10" t="n">
        <v>52</v>
      </c>
      <c r="AM1042" s="2">
        <f>AK1042&amp;" / "&amp;VLOOKUP(AL1042,$AH$4:$AI$36,2,FALSE)</f>
        <v/>
      </c>
      <c r="AN1042" s="10" t="n">
        <v>52838</v>
      </c>
    </row>
    <row r="1043">
      <c r="AH1043" s="10" t="n"/>
      <c r="AK1043" s="2" t="inlineStr">
        <is>
          <t>Turbaco</t>
        </is>
      </c>
      <c r="AL1043" s="10" t="n">
        <v>13</v>
      </c>
      <c r="AM1043" s="2">
        <f>AK1043&amp;" / "&amp;VLOOKUP(AL1043,$AH$4:$AI$36,2,FALSE)</f>
        <v/>
      </c>
      <c r="AN1043" s="10" t="n">
        <v>13836</v>
      </c>
    </row>
    <row r="1044">
      <c r="AH1044" s="10" t="n"/>
      <c r="AK1044" s="2" t="inlineStr">
        <is>
          <t>Turbaná</t>
        </is>
      </c>
      <c r="AL1044" s="10" t="n">
        <v>13</v>
      </c>
      <c r="AM1044" s="2">
        <f>AK1044&amp;" / "&amp;VLOOKUP(AL1044,$AH$4:$AI$36,2,FALSE)</f>
        <v/>
      </c>
      <c r="AN1044" s="10" t="n">
        <v>13838</v>
      </c>
    </row>
    <row r="1045">
      <c r="AH1045" s="10" t="n"/>
      <c r="AK1045" s="2" t="inlineStr">
        <is>
          <t>Turbo</t>
        </is>
      </c>
      <c r="AL1045" s="10" t="inlineStr">
        <is>
          <t>05</t>
        </is>
      </c>
      <c r="AM1045" s="2">
        <f>AK1045&amp;" / "&amp;VLOOKUP(AL1045,$AH$4:$AI$36,2,FALSE)</f>
        <v/>
      </c>
      <c r="AN1045" s="10" t="inlineStr">
        <is>
          <t>05837</t>
        </is>
      </c>
    </row>
    <row r="1046">
      <c r="AH1046" s="10" t="n"/>
      <c r="AK1046" s="2" t="inlineStr">
        <is>
          <t>Turmequé</t>
        </is>
      </c>
      <c r="AL1046" s="10" t="n">
        <v>15</v>
      </c>
      <c r="AM1046" s="2">
        <f>AK1046&amp;" / "&amp;VLOOKUP(AL1046,$AH$4:$AI$36,2,FALSE)</f>
        <v/>
      </c>
      <c r="AN1046" s="10" t="n">
        <v>15835</v>
      </c>
    </row>
    <row r="1047">
      <c r="AH1047" s="10" t="n"/>
      <c r="AK1047" s="2" t="inlineStr">
        <is>
          <t>Tuta</t>
        </is>
      </c>
      <c r="AL1047" s="10" t="n">
        <v>15</v>
      </c>
      <c r="AM1047" s="2">
        <f>AK1047&amp;" / "&amp;VLOOKUP(AL1047,$AH$4:$AI$36,2,FALSE)</f>
        <v/>
      </c>
      <c r="AN1047" s="10" t="n">
        <v>15837</v>
      </c>
    </row>
    <row r="1048">
      <c r="AH1048" s="10" t="n"/>
      <c r="AK1048" s="2" t="inlineStr">
        <is>
          <t>Tutazá</t>
        </is>
      </c>
      <c r="AL1048" s="10" t="n">
        <v>15</v>
      </c>
      <c r="AM1048" s="2">
        <f>AK1048&amp;" / "&amp;VLOOKUP(AL1048,$AH$4:$AI$36,2,FALSE)</f>
        <v/>
      </c>
      <c r="AN1048" s="10" t="n">
        <v>15839</v>
      </c>
    </row>
    <row r="1049">
      <c r="AH1049" s="10" t="n"/>
      <c r="AK1049" s="2" t="inlineStr">
        <is>
          <t>Ubalá</t>
        </is>
      </c>
      <c r="AL1049" s="10" t="n">
        <v>25</v>
      </c>
      <c r="AM1049" s="2">
        <f>AK1049&amp;" / "&amp;VLOOKUP(AL1049,$AH$4:$AI$36,2,FALSE)</f>
        <v/>
      </c>
      <c r="AN1049" s="10" t="n">
        <v>25839</v>
      </c>
    </row>
    <row r="1050">
      <c r="AH1050" s="10" t="n"/>
      <c r="AK1050" s="2" t="inlineStr">
        <is>
          <t>Ubaque</t>
        </is>
      </c>
      <c r="AL1050" s="10" t="n">
        <v>25</v>
      </c>
      <c r="AM1050" s="2">
        <f>AK1050&amp;" / "&amp;VLOOKUP(AL1050,$AH$4:$AI$36,2,FALSE)</f>
        <v/>
      </c>
      <c r="AN1050" s="10" t="n">
        <v>25841</v>
      </c>
    </row>
    <row r="1051">
      <c r="AH1051" s="10" t="n"/>
      <c r="AK1051" s="2" t="inlineStr">
        <is>
          <t>Ulloa</t>
        </is>
      </c>
      <c r="AL1051" s="10" t="n">
        <v>76</v>
      </c>
      <c r="AM1051" s="2">
        <f>AK1051&amp;" / "&amp;VLOOKUP(AL1051,$AH$4:$AI$36,2,FALSE)</f>
        <v/>
      </c>
      <c r="AN1051" s="10" t="n">
        <v>76845</v>
      </c>
    </row>
    <row r="1052">
      <c r="AH1052" s="10" t="n"/>
      <c r="AK1052" s="2" t="inlineStr">
        <is>
          <t>Úmbita</t>
        </is>
      </c>
      <c r="AL1052" s="10" t="n">
        <v>15</v>
      </c>
      <c r="AM1052" s="2">
        <f>AK1052&amp;" / "&amp;VLOOKUP(AL1052,$AH$4:$AI$36,2,FALSE)</f>
        <v/>
      </c>
      <c r="AN1052" s="10" t="n">
        <v>15842</v>
      </c>
    </row>
    <row r="1053">
      <c r="AH1053" s="10" t="n"/>
      <c r="AK1053" s="2" t="inlineStr">
        <is>
          <t>Une</t>
        </is>
      </c>
      <c r="AL1053" s="10" t="n">
        <v>25</v>
      </c>
      <c r="AM1053" s="2">
        <f>AK1053&amp;" / "&amp;VLOOKUP(AL1053,$AH$4:$AI$36,2,FALSE)</f>
        <v/>
      </c>
      <c r="AN1053" s="10" t="n">
        <v>25845</v>
      </c>
    </row>
    <row r="1054">
      <c r="AH1054" s="10" t="n"/>
      <c r="AK1054" s="2" t="inlineStr">
        <is>
          <t>Unguía</t>
        </is>
      </c>
      <c r="AL1054" s="10" t="n">
        <v>27</v>
      </c>
      <c r="AM1054" s="2">
        <f>AK1054&amp;" / "&amp;VLOOKUP(AL1054,$AH$4:$AI$36,2,FALSE)</f>
        <v/>
      </c>
      <c r="AN1054" s="10" t="n">
        <v>27800</v>
      </c>
    </row>
    <row r="1055">
      <c r="AH1055" s="10" t="n"/>
      <c r="AK1055" s="2" t="inlineStr">
        <is>
          <t>Unión Panamericana (Las Ánimas)</t>
        </is>
      </c>
      <c r="AL1055" s="10" t="n">
        <v>27</v>
      </c>
      <c r="AM1055" s="2">
        <f>AK1055&amp;" / "&amp;VLOOKUP(AL1055,$AH$4:$AI$36,2,FALSE)</f>
        <v/>
      </c>
      <c r="AN1055" s="10" t="n">
        <v>27810</v>
      </c>
    </row>
    <row r="1056">
      <c r="AH1056" s="10" t="n"/>
      <c r="AK1056" s="2" t="inlineStr">
        <is>
          <t>Uramita</t>
        </is>
      </c>
      <c r="AL1056" s="10" t="inlineStr">
        <is>
          <t>05</t>
        </is>
      </c>
      <c r="AM1056" s="2">
        <f>AK1056&amp;" / "&amp;VLOOKUP(AL1056,$AH$4:$AI$36,2,FALSE)</f>
        <v/>
      </c>
      <c r="AN1056" s="10" t="inlineStr">
        <is>
          <t>05842</t>
        </is>
      </c>
    </row>
    <row r="1057">
      <c r="AH1057" s="10" t="n"/>
      <c r="AK1057" s="2" t="inlineStr">
        <is>
          <t>Uribe</t>
        </is>
      </c>
      <c r="AL1057" s="10" t="n">
        <v>50</v>
      </c>
      <c r="AM1057" s="2">
        <f>AK1057&amp;" / "&amp;VLOOKUP(AL1057,$AH$4:$AI$36,2,FALSE)</f>
        <v/>
      </c>
      <c r="AN1057" s="10" t="n">
        <v>50370</v>
      </c>
    </row>
    <row r="1058">
      <c r="AH1058" s="10" t="n"/>
      <c r="AK1058" s="2" t="inlineStr">
        <is>
          <t>Uribia</t>
        </is>
      </c>
      <c r="AL1058" s="10" t="n">
        <v>44</v>
      </c>
      <c r="AM1058" s="2">
        <f>AK1058&amp;" / "&amp;VLOOKUP(AL1058,$AH$4:$AI$36,2,FALSE)</f>
        <v/>
      </c>
      <c r="AN1058" s="10" t="n">
        <v>44847</v>
      </c>
    </row>
    <row r="1059">
      <c r="AH1059" s="10" t="n"/>
      <c r="AK1059" s="2" t="inlineStr">
        <is>
          <t>Urrao</t>
        </is>
      </c>
      <c r="AL1059" s="10" t="inlineStr">
        <is>
          <t>05</t>
        </is>
      </c>
      <c r="AM1059" s="2">
        <f>AK1059&amp;" / "&amp;VLOOKUP(AL1059,$AH$4:$AI$36,2,FALSE)</f>
        <v/>
      </c>
      <c r="AN1059" s="10" t="inlineStr">
        <is>
          <t>05847</t>
        </is>
      </c>
    </row>
    <row r="1060">
      <c r="AH1060" s="10" t="n"/>
      <c r="AK1060" s="2" t="inlineStr">
        <is>
          <t>Urumita</t>
        </is>
      </c>
      <c r="AL1060" s="10" t="n">
        <v>44</v>
      </c>
      <c r="AM1060" s="2">
        <f>AK1060&amp;" / "&amp;VLOOKUP(AL1060,$AH$4:$AI$36,2,FALSE)</f>
        <v/>
      </c>
      <c r="AN1060" s="10" t="n">
        <v>44855</v>
      </c>
    </row>
    <row r="1061">
      <c r="AH1061" s="10" t="n"/>
      <c r="AK1061" s="2" t="inlineStr">
        <is>
          <t>Usiacurí</t>
        </is>
      </c>
      <c r="AL1061" s="10" t="inlineStr">
        <is>
          <t>08</t>
        </is>
      </c>
      <c r="AM1061" s="2">
        <f>AK1061&amp;" / "&amp;VLOOKUP(AL1061,$AH$4:$AI$36,2,FALSE)</f>
        <v/>
      </c>
      <c r="AN1061" s="10" t="inlineStr">
        <is>
          <t>08849</t>
        </is>
      </c>
    </row>
    <row r="1062">
      <c r="AH1062" s="10" t="n"/>
      <c r="AK1062" s="2" t="inlineStr">
        <is>
          <t>Útica</t>
        </is>
      </c>
      <c r="AL1062" s="10" t="n">
        <v>25</v>
      </c>
      <c r="AM1062" s="2">
        <f>AK1062&amp;" / "&amp;VLOOKUP(AL1062,$AH$4:$AI$36,2,FALSE)</f>
        <v/>
      </c>
      <c r="AN1062" s="10" t="n">
        <v>25851</v>
      </c>
    </row>
    <row r="1063">
      <c r="AH1063" s="10" t="n"/>
      <c r="AK1063" s="2" t="inlineStr">
        <is>
          <t>Valdivia</t>
        </is>
      </c>
      <c r="AL1063" s="10" t="inlineStr">
        <is>
          <t>05</t>
        </is>
      </c>
      <c r="AM1063" s="2">
        <f>AK1063&amp;" / "&amp;VLOOKUP(AL1063,$AH$4:$AI$36,2,FALSE)</f>
        <v/>
      </c>
      <c r="AN1063" s="10" t="inlineStr">
        <is>
          <t>05854</t>
        </is>
      </c>
    </row>
    <row r="1064">
      <c r="AH1064" s="10" t="n"/>
      <c r="AK1064" s="2" t="inlineStr">
        <is>
          <t>Valencia</t>
        </is>
      </c>
      <c r="AL1064" s="10" t="n">
        <v>23</v>
      </c>
      <c r="AM1064" s="2">
        <f>AK1064&amp;" / "&amp;VLOOKUP(AL1064,$AH$4:$AI$36,2,FALSE)</f>
        <v/>
      </c>
      <c r="AN1064" s="10" t="n">
        <v>23855</v>
      </c>
    </row>
    <row r="1065">
      <c r="AH1065" s="10" t="n"/>
      <c r="AK1065" s="2" t="inlineStr">
        <is>
          <t>Valle De San José</t>
        </is>
      </c>
      <c r="AL1065" s="10" t="n">
        <v>68</v>
      </c>
      <c r="AM1065" s="2">
        <f>AK1065&amp;" / "&amp;VLOOKUP(AL1065,$AH$4:$AI$36,2,FALSE)</f>
        <v/>
      </c>
      <c r="AN1065" s="10" t="n">
        <v>68855</v>
      </c>
    </row>
    <row r="1066">
      <c r="AH1066" s="10" t="n"/>
      <c r="AK1066" s="2" t="inlineStr">
        <is>
          <t>Valle De San Juan</t>
        </is>
      </c>
      <c r="AL1066" s="10" t="n">
        <v>73</v>
      </c>
      <c r="AM1066" s="2">
        <f>AK1066&amp;" / "&amp;VLOOKUP(AL1066,$AH$4:$AI$36,2,FALSE)</f>
        <v/>
      </c>
      <c r="AN1066" s="10" t="n">
        <v>73854</v>
      </c>
    </row>
    <row r="1067">
      <c r="AH1067" s="10" t="n"/>
      <c r="AK1067" s="2" t="inlineStr">
        <is>
          <t>Valle Del Guamuez</t>
        </is>
      </c>
      <c r="AL1067" s="10" t="n">
        <v>86</v>
      </c>
      <c r="AM1067" s="2">
        <f>AK1067&amp;" / "&amp;VLOOKUP(AL1067,$AH$4:$AI$36,2,FALSE)</f>
        <v/>
      </c>
      <c r="AN1067" s="10" t="n">
        <v>86865</v>
      </c>
    </row>
    <row r="1068">
      <c r="AH1068" s="10" t="n"/>
      <c r="AK1068" s="2" t="inlineStr">
        <is>
          <t>Valledupar</t>
        </is>
      </c>
      <c r="AL1068" s="10" t="n">
        <v>20</v>
      </c>
      <c r="AM1068" s="2">
        <f>AK1068&amp;" / "&amp;VLOOKUP(AL1068,$AH$4:$AI$36,2,FALSE)</f>
        <v/>
      </c>
      <c r="AN1068" s="10" t="n">
        <v>20001</v>
      </c>
    </row>
    <row r="1069">
      <c r="AH1069" s="10" t="n"/>
      <c r="AK1069" s="2" t="inlineStr">
        <is>
          <t>Valparaíso</t>
        </is>
      </c>
      <c r="AL1069" s="10" t="inlineStr">
        <is>
          <t>05</t>
        </is>
      </c>
      <c r="AM1069" s="2">
        <f>AK1069&amp;" / "&amp;VLOOKUP(AL1069,$AH$4:$AI$36,2,FALSE)</f>
        <v/>
      </c>
      <c r="AN1069" s="10" t="inlineStr">
        <is>
          <t>05856</t>
        </is>
      </c>
    </row>
    <row r="1070">
      <c r="AH1070" s="10" t="n"/>
      <c r="AK1070" s="2" t="inlineStr">
        <is>
          <t>Valparaíso</t>
        </is>
      </c>
      <c r="AL1070" s="10" t="n">
        <v>18</v>
      </c>
      <c r="AM1070" s="2">
        <f>AK1070&amp;" / "&amp;VLOOKUP(AL1070,$AH$4:$AI$36,2,FALSE)</f>
        <v/>
      </c>
      <c r="AN1070" s="10" t="n">
        <v>18860</v>
      </c>
    </row>
    <row r="1071">
      <c r="AH1071" s="10" t="n"/>
      <c r="AK1071" s="2" t="inlineStr">
        <is>
          <t>Vegachí</t>
        </is>
      </c>
      <c r="AL1071" s="10" t="inlineStr">
        <is>
          <t>05</t>
        </is>
      </c>
      <c r="AM1071" s="2">
        <f>AK1071&amp;" / "&amp;VLOOKUP(AL1071,$AH$4:$AI$36,2,FALSE)</f>
        <v/>
      </c>
      <c r="AN1071" s="10" t="inlineStr">
        <is>
          <t>05858</t>
        </is>
      </c>
    </row>
    <row r="1072">
      <c r="AH1072" s="10" t="n"/>
      <c r="AK1072" s="2" t="inlineStr">
        <is>
          <t>Vélez</t>
        </is>
      </c>
      <c r="AL1072" s="10" t="n">
        <v>68</v>
      </c>
      <c r="AM1072" s="2">
        <f>AK1072&amp;" / "&amp;VLOOKUP(AL1072,$AH$4:$AI$36,2,FALSE)</f>
        <v/>
      </c>
      <c r="AN1072" s="10" t="n">
        <v>68861</v>
      </c>
    </row>
    <row r="1073">
      <c r="AH1073" s="10" t="n"/>
      <c r="AK1073" s="2" t="inlineStr">
        <is>
          <t>Venadillo</t>
        </is>
      </c>
      <c r="AL1073" s="10" t="n">
        <v>73</v>
      </c>
      <c r="AM1073" s="2">
        <f>AK1073&amp;" / "&amp;VLOOKUP(AL1073,$AH$4:$AI$36,2,FALSE)</f>
        <v/>
      </c>
      <c r="AN1073" s="10" t="n">
        <v>73861</v>
      </c>
    </row>
    <row r="1074">
      <c r="AH1074" s="10" t="n"/>
      <c r="AK1074" s="2" t="inlineStr">
        <is>
          <t>Venecia</t>
        </is>
      </c>
      <c r="AL1074" s="10" t="inlineStr">
        <is>
          <t>05</t>
        </is>
      </c>
      <c r="AM1074" s="2">
        <f>AK1074&amp;" / "&amp;VLOOKUP(AL1074,$AH$4:$AI$36,2,FALSE)</f>
        <v/>
      </c>
      <c r="AN1074" s="10" t="inlineStr">
        <is>
          <t>05861</t>
        </is>
      </c>
    </row>
    <row r="1075">
      <c r="AH1075" s="10" t="n"/>
      <c r="AK1075" s="2" t="inlineStr">
        <is>
          <t>Venecia</t>
        </is>
      </c>
      <c r="AL1075" s="10" t="inlineStr">
        <is>
          <t>05</t>
        </is>
      </c>
      <c r="AM1075" s="2">
        <f>AK1075&amp;" / "&amp;VLOOKUP(AL1075,$AH$4:$AI$36,2,FALSE)</f>
        <v/>
      </c>
      <c r="AN1075" s="10" t="inlineStr">
        <is>
          <t>05861</t>
        </is>
      </c>
    </row>
    <row r="1076">
      <c r="AH1076" s="10" t="n"/>
      <c r="AK1076" s="2" t="inlineStr">
        <is>
          <t>Venecia</t>
        </is>
      </c>
      <c r="AL1076" s="10" t="n">
        <v>25</v>
      </c>
      <c r="AM1076" s="2">
        <f>AK1076&amp;" / "&amp;VLOOKUP(AL1076,$AH$4:$AI$36,2,FALSE)</f>
        <v/>
      </c>
      <c r="AN1076" s="10" t="n">
        <v>25506</v>
      </c>
    </row>
    <row r="1077">
      <c r="AH1077" s="10" t="n"/>
      <c r="AK1077" s="2" t="inlineStr">
        <is>
          <t>Ventaquemada</t>
        </is>
      </c>
      <c r="AL1077" s="10" t="n">
        <v>15</v>
      </c>
      <c r="AM1077" s="2">
        <f>AK1077&amp;" / "&amp;VLOOKUP(AL1077,$AH$4:$AI$36,2,FALSE)</f>
        <v/>
      </c>
      <c r="AN1077" s="10" t="n">
        <v>15861</v>
      </c>
    </row>
    <row r="1078">
      <c r="AH1078" s="10" t="n"/>
      <c r="AK1078" s="2" t="inlineStr">
        <is>
          <t>Vergara</t>
        </is>
      </c>
      <c r="AL1078" s="10" t="n">
        <v>25</v>
      </c>
      <c r="AM1078" s="2">
        <f>AK1078&amp;" / "&amp;VLOOKUP(AL1078,$AH$4:$AI$36,2,FALSE)</f>
        <v/>
      </c>
      <c r="AN1078" s="10" t="n">
        <v>25862</v>
      </c>
    </row>
    <row r="1079">
      <c r="AH1079" s="10" t="n"/>
      <c r="AK1079" s="2" t="inlineStr">
        <is>
          <t>Versalles</t>
        </is>
      </c>
      <c r="AL1079" s="10" t="n">
        <v>76</v>
      </c>
      <c r="AM1079" s="2">
        <f>AK1079&amp;" / "&amp;VLOOKUP(AL1079,$AH$4:$AI$36,2,FALSE)</f>
        <v/>
      </c>
      <c r="AN1079" s="10" t="n">
        <v>76863</v>
      </c>
    </row>
    <row r="1080">
      <c r="AH1080" s="10" t="n"/>
      <c r="AK1080" s="2" t="inlineStr">
        <is>
          <t>Vetas</t>
        </is>
      </c>
      <c r="AL1080" s="10" t="n">
        <v>68</v>
      </c>
      <c r="AM1080" s="2">
        <f>AK1080&amp;" / "&amp;VLOOKUP(AL1080,$AH$4:$AI$36,2,FALSE)</f>
        <v/>
      </c>
      <c r="AN1080" s="10" t="n">
        <v>68867</v>
      </c>
    </row>
    <row r="1081">
      <c r="AH1081" s="10" t="n"/>
      <c r="AK1081" s="2" t="inlineStr">
        <is>
          <t>Vianí</t>
        </is>
      </c>
      <c r="AL1081" s="10" t="n">
        <v>25</v>
      </c>
      <c r="AM1081" s="2">
        <f>AK1081&amp;" / "&amp;VLOOKUP(AL1081,$AH$4:$AI$36,2,FALSE)</f>
        <v/>
      </c>
      <c r="AN1081" s="10" t="n">
        <v>25867</v>
      </c>
    </row>
    <row r="1082">
      <c r="AH1082" s="10" t="n"/>
      <c r="AK1082" s="2" t="inlineStr">
        <is>
          <t>Victoria</t>
        </is>
      </c>
      <c r="AL1082" s="10" t="n">
        <v>17</v>
      </c>
      <c r="AM1082" s="2">
        <f>AK1082&amp;" / "&amp;VLOOKUP(AL1082,$AH$4:$AI$36,2,FALSE)</f>
        <v/>
      </c>
      <c r="AN1082" s="10" t="n">
        <v>17867</v>
      </c>
    </row>
    <row r="1083">
      <c r="AH1083" s="10" t="n"/>
      <c r="AK1083" s="2" t="inlineStr">
        <is>
          <t>Vigía Del Fuerte</t>
        </is>
      </c>
      <c r="AL1083" s="10" t="inlineStr">
        <is>
          <t>05</t>
        </is>
      </c>
      <c r="AM1083" s="2">
        <f>AK1083&amp;" / "&amp;VLOOKUP(AL1083,$AH$4:$AI$36,2,FALSE)</f>
        <v/>
      </c>
      <c r="AN1083" s="10" t="inlineStr">
        <is>
          <t>05873</t>
        </is>
      </c>
    </row>
    <row r="1084">
      <c r="AH1084" s="10" t="n"/>
      <c r="AK1084" s="2" t="inlineStr">
        <is>
          <t>Vijes</t>
        </is>
      </c>
      <c r="AL1084" s="10" t="n">
        <v>76</v>
      </c>
      <c r="AM1084" s="2">
        <f>AK1084&amp;" / "&amp;VLOOKUP(AL1084,$AH$4:$AI$36,2,FALSE)</f>
        <v/>
      </c>
      <c r="AN1084" s="10" t="n">
        <v>76869</v>
      </c>
    </row>
    <row r="1085">
      <c r="AH1085" s="10" t="n"/>
      <c r="AK1085" s="2" t="inlineStr">
        <is>
          <t>Villa Caro</t>
        </is>
      </c>
      <c r="AL1085" s="10" t="n">
        <v>54</v>
      </c>
      <c r="AM1085" s="2">
        <f>AK1085&amp;" / "&amp;VLOOKUP(AL1085,$AH$4:$AI$36,2,FALSE)</f>
        <v/>
      </c>
      <c r="AN1085" s="10" t="n">
        <v>54871</v>
      </c>
    </row>
    <row r="1086">
      <c r="AH1086" s="10" t="n"/>
      <c r="AK1086" s="2" t="inlineStr">
        <is>
          <t>Villa De Leyva</t>
        </is>
      </c>
      <c r="AL1086" s="10" t="n">
        <v>15</v>
      </c>
      <c r="AM1086" s="2">
        <f>AK1086&amp;" / "&amp;VLOOKUP(AL1086,$AH$4:$AI$36,2,FALSE)</f>
        <v/>
      </c>
      <c r="AN1086" s="10" t="n">
        <v>15407</v>
      </c>
    </row>
    <row r="1087">
      <c r="AH1087" s="10" t="n"/>
      <c r="AK1087" s="2" t="inlineStr">
        <is>
          <t>Villa De San Diego De Ubaté</t>
        </is>
      </c>
      <c r="AL1087" s="10" t="n">
        <v>25</v>
      </c>
      <c r="AM1087" s="2">
        <f>AK1087&amp;" / "&amp;VLOOKUP(AL1087,$AH$4:$AI$36,2,FALSE)</f>
        <v/>
      </c>
      <c r="AN1087" s="10" t="n">
        <v>25843</v>
      </c>
    </row>
    <row r="1088">
      <c r="AH1088" s="10" t="n"/>
      <c r="AK1088" s="2" t="inlineStr">
        <is>
          <t>Villa Del Rosario</t>
        </is>
      </c>
      <c r="AL1088" s="10" t="n">
        <v>54</v>
      </c>
      <c r="AM1088" s="2">
        <f>AK1088&amp;" / "&amp;VLOOKUP(AL1088,$AH$4:$AI$36,2,FALSE)</f>
        <v/>
      </c>
      <c r="AN1088" s="10" t="n">
        <v>54874</v>
      </c>
    </row>
    <row r="1089">
      <c r="AH1089" s="10" t="n"/>
      <c r="AK1089" s="2" t="inlineStr">
        <is>
          <t>Villa Rica</t>
        </is>
      </c>
      <c r="AL1089" s="10" t="n">
        <v>19</v>
      </c>
      <c r="AM1089" s="2">
        <f>AK1089&amp;" / "&amp;VLOOKUP(AL1089,$AH$4:$AI$36,2,FALSE)</f>
        <v/>
      </c>
      <c r="AN1089" s="10" t="n">
        <v>19845</v>
      </c>
    </row>
    <row r="1090">
      <c r="AH1090" s="10" t="n"/>
      <c r="AK1090" s="2" t="inlineStr">
        <is>
          <t>Villagarzón</t>
        </is>
      </c>
      <c r="AL1090" s="10" t="n">
        <v>86</v>
      </c>
      <c r="AM1090" s="2">
        <f>AK1090&amp;" / "&amp;VLOOKUP(AL1090,$AH$4:$AI$36,2,FALSE)</f>
        <v/>
      </c>
      <c r="AN1090" s="10" t="n">
        <v>86885</v>
      </c>
    </row>
    <row r="1091">
      <c r="AH1091" s="10" t="n"/>
      <c r="AK1091" s="2" t="inlineStr">
        <is>
          <t>Villagómez</t>
        </is>
      </c>
      <c r="AL1091" s="10" t="n">
        <v>25</v>
      </c>
      <c r="AM1091" s="2">
        <f>AK1091&amp;" / "&amp;VLOOKUP(AL1091,$AH$4:$AI$36,2,FALSE)</f>
        <v/>
      </c>
      <c r="AN1091" s="10" t="n">
        <v>25871</v>
      </c>
    </row>
    <row r="1092">
      <c r="AH1092" s="10" t="n"/>
      <c r="AK1092" s="2" t="inlineStr">
        <is>
          <t>Villahermosa</t>
        </is>
      </c>
      <c r="AL1092" s="10" t="n">
        <v>73</v>
      </c>
      <c r="AM1092" s="2">
        <f>AK1092&amp;" / "&amp;VLOOKUP(AL1092,$AH$4:$AI$36,2,FALSE)</f>
        <v/>
      </c>
      <c r="AN1092" s="10" t="n">
        <v>73870</v>
      </c>
    </row>
    <row r="1093">
      <c r="AH1093" s="10" t="n"/>
      <c r="AK1093" s="2" t="inlineStr">
        <is>
          <t>Villamaría</t>
        </is>
      </c>
      <c r="AL1093" s="10" t="n">
        <v>17</v>
      </c>
      <c r="AM1093" s="2">
        <f>AK1093&amp;" / "&amp;VLOOKUP(AL1093,$AH$4:$AI$36,2,FALSE)</f>
        <v/>
      </c>
      <c r="AN1093" s="10" t="n">
        <v>17873</v>
      </c>
    </row>
    <row r="1094">
      <c r="AH1094" s="10" t="n"/>
      <c r="AK1094" s="2" t="inlineStr">
        <is>
          <t>Villanueva</t>
        </is>
      </c>
      <c r="AL1094" s="10" t="n">
        <v>13</v>
      </c>
      <c r="AM1094" s="2">
        <f>AK1094&amp;" / "&amp;VLOOKUP(AL1094,$AH$4:$AI$36,2,FALSE)</f>
        <v/>
      </c>
      <c r="AN1094" s="10" t="n">
        <v>13873</v>
      </c>
    </row>
    <row r="1095">
      <c r="AH1095" s="10" t="n"/>
      <c r="AK1095" s="2" t="inlineStr">
        <is>
          <t>Villanueva</t>
        </is>
      </c>
      <c r="AL1095" s="10" t="n">
        <v>85</v>
      </c>
      <c r="AM1095" s="2">
        <f>AK1095&amp;" / "&amp;VLOOKUP(AL1095,$AH$4:$AI$36,2,FALSE)</f>
        <v/>
      </c>
      <c r="AN1095" s="10" t="n">
        <v>85440</v>
      </c>
    </row>
    <row r="1096">
      <c r="AH1096" s="10" t="n"/>
      <c r="AK1096" s="2" t="inlineStr">
        <is>
          <t>Villanueva</t>
        </is>
      </c>
      <c r="AL1096" s="10" t="n">
        <v>44</v>
      </c>
      <c r="AM1096" s="2">
        <f>AK1096&amp;" / "&amp;VLOOKUP(AL1096,$AH$4:$AI$36,2,FALSE)</f>
        <v/>
      </c>
      <c r="AN1096" s="10" t="n">
        <v>44874</v>
      </c>
    </row>
    <row r="1097">
      <c r="AH1097" s="10" t="n"/>
      <c r="AK1097" s="2" t="inlineStr">
        <is>
          <t>Villanueva</t>
        </is>
      </c>
      <c r="AL1097" s="10" t="n">
        <v>68</v>
      </c>
      <c r="AM1097" s="2">
        <f>AK1097&amp;" / "&amp;VLOOKUP(AL1097,$AH$4:$AI$36,2,FALSE)</f>
        <v/>
      </c>
      <c r="AN1097" s="10" t="n">
        <v>68872</v>
      </c>
    </row>
    <row r="1098">
      <c r="AH1098" s="10" t="n"/>
      <c r="AK1098" s="2" t="inlineStr">
        <is>
          <t>Villapinzón</t>
        </is>
      </c>
      <c r="AL1098" s="10" t="n">
        <v>25</v>
      </c>
      <c r="AM1098" s="2">
        <f>AK1098&amp;" / "&amp;VLOOKUP(AL1098,$AH$4:$AI$36,2,FALSE)</f>
        <v/>
      </c>
      <c r="AN1098" s="10" t="n">
        <v>25873</v>
      </c>
    </row>
    <row r="1099">
      <c r="AH1099" s="10" t="n"/>
      <c r="AK1099" s="2" t="inlineStr">
        <is>
          <t>Villarrica</t>
        </is>
      </c>
      <c r="AL1099" s="10" t="n">
        <v>73</v>
      </c>
      <c r="AM1099" s="2">
        <f>AK1099&amp;" / "&amp;VLOOKUP(AL1099,$AH$4:$AI$36,2,FALSE)</f>
        <v/>
      </c>
      <c r="AN1099" s="10" t="n">
        <v>73873</v>
      </c>
    </row>
    <row r="1100">
      <c r="AH1100" s="10" t="n"/>
      <c r="AK1100" s="2" t="inlineStr">
        <is>
          <t>Villavicencio</t>
        </is>
      </c>
      <c r="AL1100" s="10" t="n">
        <v>50</v>
      </c>
      <c r="AM1100" s="2">
        <f>AK1100&amp;" / "&amp;VLOOKUP(AL1100,$AH$4:$AI$36,2,FALSE)</f>
        <v/>
      </c>
      <c r="AN1100" s="10" t="n">
        <v>50001</v>
      </c>
    </row>
    <row r="1101">
      <c r="AH1101" s="10" t="n"/>
      <c r="AK1101" s="2" t="inlineStr">
        <is>
          <t>Villavieja</t>
        </is>
      </c>
      <c r="AL1101" s="10" t="n">
        <v>41</v>
      </c>
      <c r="AM1101" s="2">
        <f>AK1101&amp;" / "&amp;VLOOKUP(AL1101,$AH$4:$AI$36,2,FALSE)</f>
        <v/>
      </c>
      <c r="AN1101" s="10" t="n">
        <v>41872</v>
      </c>
    </row>
    <row r="1102">
      <c r="AH1102" s="10" t="n"/>
      <c r="AK1102" s="2" t="inlineStr">
        <is>
          <t>Villeta</t>
        </is>
      </c>
      <c r="AL1102" s="10" t="n">
        <v>25</v>
      </c>
      <c r="AM1102" s="2">
        <f>AK1102&amp;" / "&amp;VLOOKUP(AL1102,$AH$4:$AI$36,2,FALSE)</f>
        <v/>
      </c>
      <c r="AN1102" s="10" t="n">
        <v>25875</v>
      </c>
    </row>
    <row r="1103">
      <c r="AH1103" s="10" t="n"/>
      <c r="AK1103" s="2" t="inlineStr">
        <is>
          <t>Viotá</t>
        </is>
      </c>
      <c r="AL1103" s="10" t="n">
        <v>25</v>
      </c>
      <c r="AM1103" s="2">
        <f>AK1103&amp;" / "&amp;VLOOKUP(AL1103,$AH$4:$AI$36,2,FALSE)</f>
        <v/>
      </c>
      <c r="AN1103" s="10" t="n">
        <v>25878</v>
      </c>
    </row>
    <row r="1104">
      <c r="AH1104" s="10" t="n"/>
      <c r="AK1104" s="2" t="inlineStr">
        <is>
          <t>Viracachá</t>
        </is>
      </c>
      <c r="AL1104" s="10" t="n">
        <v>15</v>
      </c>
      <c r="AM1104" s="2">
        <f>AK1104&amp;" / "&amp;VLOOKUP(AL1104,$AH$4:$AI$36,2,FALSE)</f>
        <v/>
      </c>
      <c r="AN1104" s="10" t="n">
        <v>15879</v>
      </c>
    </row>
    <row r="1105">
      <c r="AH1105" s="10" t="n"/>
      <c r="AK1105" s="2" t="inlineStr">
        <is>
          <t>Vistahermosa</t>
        </is>
      </c>
      <c r="AL1105" s="10" t="n">
        <v>50</v>
      </c>
      <c r="AM1105" s="2">
        <f>AK1105&amp;" / "&amp;VLOOKUP(AL1105,$AH$4:$AI$36,2,FALSE)</f>
        <v/>
      </c>
      <c r="AN1105" s="10" t="n">
        <v>50711</v>
      </c>
    </row>
    <row r="1106">
      <c r="AH1106" s="10" t="n"/>
      <c r="AK1106" s="2" t="inlineStr">
        <is>
          <t>Viterbo</t>
        </is>
      </c>
      <c r="AL1106" s="10" t="n">
        <v>17</v>
      </c>
      <c r="AM1106" s="2">
        <f>AK1106&amp;" / "&amp;VLOOKUP(AL1106,$AH$4:$AI$36,2,FALSE)</f>
        <v/>
      </c>
      <c r="AN1106" s="10" t="n">
        <v>17877</v>
      </c>
    </row>
    <row r="1107">
      <c r="AH1107" s="10" t="n"/>
      <c r="AK1107" s="2" t="inlineStr">
        <is>
          <t>Yacopí</t>
        </is>
      </c>
      <c r="AL1107" s="10" t="n">
        <v>25</v>
      </c>
      <c r="AM1107" s="2">
        <f>AK1107&amp;" / "&amp;VLOOKUP(AL1107,$AH$4:$AI$36,2,FALSE)</f>
        <v/>
      </c>
      <c r="AN1107" s="10" t="n">
        <v>25885</v>
      </c>
    </row>
    <row r="1108">
      <c r="AH1108" s="10" t="n"/>
      <c r="AK1108" s="2" t="inlineStr">
        <is>
          <t>Yacuanquer</t>
        </is>
      </c>
      <c r="AL1108" s="10" t="n">
        <v>52</v>
      </c>
      <c r="AM1108" s="2">
        <f>AK1108&amp;" / "&amp;VLOOKUP(AL1108,$AH$4:$AI$36,2,FALSE)</f>
        <v/>
      </c>
      <c r="AN1108" s="10" t="n">
        <v>52885</v>
      </c>
    </row>
    <row r="1109">
      <c r="AH1109" s="10" t="n"/>
      <c r="AK1109" s="2" t="inlineStr">
        <is>
          <t>Yaguará</t>
        </is>
      </c>
      <c r="AL1109" s="10" t="n">
        <v>41</v>
      </c>
      <c r="AM1109" s="2">
        <f>AK1109&amp;" / "&amp;VLOOKUP(AL1109,$AH$4:$AI$36,2,FALSE)</f>
        <v/>
      </c>
      <c r="AN1109" s="10" t="n">
        <v>41885</v>
      </c>
    </row>
    <row r="1110">
      <c r="AH1110" s="10" t="n"/>
      <c r="AK1110" s="2" t="inlineStr">
        <is>
          <t>Yalí</t>
        </is>
      </c>
      <c r="AL1110" s="10" t="inlineStr">
        <is>
          <t>05</t>
        </is>
      </c>
      <c r="AM1110" s="2">
        <f>AK1110&amp;" / "&amp;VLOOKUP(AL1110,$AH$4:$AI$36,2,FALSE)</f>
        <v/>
      </c>
      <c r="AN1110" s="10" t="inlineStr">
        <is>
          <t>05885</t>
        </is>
      </c>
    </row>
    <row r="1111">
      <c r="AH1111" s="10" t="n"/>
      <c r="AK1111" s="2" t="inlineStr">
        <is>
          <t>Yarumal</t>
        </is>
      </c>
      <c r="AL1111" s="10" t="inlineStr">
        <is>
          <t>05</t>
        </is>
      </c>
      <c r="AM1111" s="2">
        <f>AK1111&amp;" / "&amp;VLOOKUP(AL1111,$AH$4:$AI$36,2,FALSE)</f>
        <v/>
      </c>
      <c r="AN1111" s="10" t="inlineStr">
        <is>
          <t>05887</t>
        </is>
      </c>
    </row>
    <row r="1112">
      <c r="AH1112" s="10" t="n"/>
      <c r="AK1112" s="2" t="inlineStr">
        <is>
          <t>Yavaraté</t>
        </is>
      </c>
      <c r="AL1112" s="10" t="n">
        <v>97</v>
      </c>
      <c r="AM1112" s="2">
        <f>AK1112&amp;" / "&amp;VLOOKUP(AL1112,$AH$4:$AI$36,2,FALSE)</f>
        <v/>
      </c>
      <c r="AN1112" s="10" t="n">
        <v>97889</v>
      </c>
    </row>
    <row r="1113">
      <c r="AH1113" s="10" t="n"/>
      <c r="AK1113" s="2" t="inlineStr">
        <is>
          <t>Yolombó</t>
        </is>
      </c>
      <c r="AL1113" s="10" t="inlineStr">
        <is>
          <t>05</t>
        </is>
      </c>
      <c r="AM1113" s="2">
        <f>AK1113&amp;" / "&amp;VLOOKUP(AL1113,$AH$4:$AI$36,2,FALSE)</f>
        <v/>
      </c>
      <c r="AN1113" s="10" t="inlineStr">
        <is>
          <t>05890</t>
        </is>
      </c>
    </row>
    <row r="1114">
      <c r="AH1114" s="10" t="n"/>
      <c r="AK1114" s="2" t="inlineStr">
        <is>
          <t>Yondó</t>
        </is>
      </c>
      <c r="AL1114" s="10" t="inlineStr">
        <is>
          <t>05</t>
        </is>
      </c>
      <c r="AM1114" s="2">
        <f>AK1114&amp;" / "&amp;VLOOKUP(AL1114,$AH$4:$AI$36,2,FALSE)</f>
        <v/>
      </c>
      <c r="AN1114" s="10" t="inlineStr">
        <is>
          <t>05893</t>
        </is>
      </c>
    </row>
    <row r="1115">
      <c r="AH1115" s="10" t="n"/>
      <c r="AK1115" s="2" t="inlineStr">
        <is>
          <t>Yopal</t>
        </is>
      </c>
      <c r="AL1115" s="10" t="n">
        <v>85</v>
      </c>
      <c r="AM1115" s="2">
        <f>AK1115&amp;" / "&amp;VLOOKUP(AL1115,$AH$4:$AI$36,2,FALSE)</f>
        <v/>
      </c>
      <c r="AN1115" s="10" t="n">
        <v>85001</v>
      </c>
    </row>
    <row r="1116">
      <c r="AH1116" s="10" t="n"/>
      <c r="AK1116" s="2" t="inlineStr">
        <is>
          <t>Yotoco</t>
        </is>
      </c>
      <c r="AL1116" s="10" t="n">
        <v>76</v>
      </c>
      <c r="AM1116" s="2">
        <f>AK1116&amp;" / "&amp;VLOOKUP(AL1116,$AH$4:$AI$36,2,FALSE)</f>
        <v/>
      </c>
      <c r="AN1116" s="10" t="n">
        <v>76890</v>
      </c>
    </row>
    <row r="1117">
      <c r="AH1117" s="10" t="n"/>
      <c r="AK1117" s="2" t="inlineStr">
        <is>
          <t>Yumbo</t>
        </is>
      </c>
      <c r="AL1117" s="10" t="n">
        <v>76</v>
      </c>
      <c r="AM1117" s="2">
        <f>AK1117&amp;" / "&amp;VLOOKUP(AL1117,$AH$4:$AI$36,2,FALSE)</f>
        <v/>
      </c>
      <c r="AN1117" s="10" t="n">
        <v>76892</v>
      </c>
    </row>
    <row r="1118">
      <c r="AH1118" s="10" t="n"/>
      <c r="AK1118" s="2" t="inlineStr">
        <is>
          <t>Zambrano</t>
        </is>
      </c>
      <c r="AL1118" s="10" t="n">
        <v>13</v>
      </c>
      <c r="AM1118" s="2">
        <f>AK1118&amp;" / "&amp;VLOOKUP(AL1118,$AH$4:$AI$36,2,FALSE)</f>
        <v/>
      </c>
      <c r="AN1118" s="10" t="n">
        <v>13894</v>
      </c>
    </row>
    <row r="1119">
      <c r="AH1119" s="10" t="n"/>
      <c r="AK1119" s="2" t="inlineStr">
        <is>
          <t>Zapatoca</t>
        </is>
      </c>
      <c r="AL1119" s="10" t="n">
        <v>68</v>
      </c>
      <c r="AM1119" s="2">
        <f>AK1119&amp;" / "&amp;VLOOKUP(AL1119,$AH$4:$AI$36,2,FALSE)</f>
        <v/>
      </c>
      <c r="AN1119" s="10" t="n">
        <v>68895</v>
      </c>
    </row>
    <row r="1120">
      <c r="AH1120" s="10" t="n"/>
      <c r="AK1120" s="2" t="inlineStr">
        <is>
          <t>Zapayán</t>
        </is>
      </c>
      <c r="AL1120" s="10" t="n">
        <v>47</v>
      </c>
      <c r="AM1120" s="2">
        <f>AK1120&amp;" / "&amp;VLOOKUP(AL1120,$AH$4:$AI$36,2,FALSE)</f>
        <v/>
      </c>
      <c r="AN1120" s="10" t="n">
        <v>47960</v>
      </c>
    </row>
    <row r="1121">
      <c r="AH1121" s="10" t="n"/>
      <c r="AK1121" s="2" t="inlineStr">
        <is>
          <t>Zaragoza</t>
        </is>
      </c>
      <c r="AL1121" s="10" t="inlineStr">
        <is>
          <t>05</t>
        </is>
      </c>
      <c r="AM1121" s="2">
        <f>AK1121&amp;" / "&amp;VLOOKUP(AL1121,$AH$4:$AI$36,2,FALSE)</f>
        <v/>
      </c>
      <c r="AN1121" s="10" t="inlineStr">
        <is>
          <t>05895</t>
        </is>
      </c>
    </row>
    <row r="1122">
      <c r="AH1122" s="10" t="n"/>
      <c r="AK1122" s="2" t="inlineStr">
        <is>
          <t>Zarzal</t>
        </is>
      </c>
      <c r="AL1122" s="10" t="n">
        <v>76</v>
      </c>
      <c r="AM1122" s="2">
        <f>AK1122&amp;" / "&amp;VLOOKUP(AL1122,$AH$4:$AI$36,2,FALSE)</f>
        <v/>
      </c>
      <c r="AN1122" s="10" t="n">
        <v>76895</v>
      </c>
    </row>
    <row r="1123">
      <c r="AH1123" s="10" t="n"/>
      <c r="AK1123" s="2" t="inlineStr">
        <is>
          <t>Zetaquira</t>
        </is>
      </c>
      <c r="AL1123" s="10" t="n">
        <v>15</v>
      </c>
      <c r="AM1123" s="2">
        <f>AK1123&amp;" / "&amp;VLOOKUP(AL1123,$AH$4:$AI$36,2,FALSE)</f>
        <v/>
      </c>
      <c r="AN1123" s="10" t="n">
        <v>15897</v>
      </c>
    </row>
    <row r="1124">
      <c r="AH1124" s="10" t="n"/>
      <c r="AK1124" s="2" t="inlineStr">
        <is>
          <t>Zipacón</t>
        </is>
      </c>
      <c r="AL1124" s="10" t="n">
        <v>25</v>
      </c>
      <c r="AM1124" s="2">
        <f>AK1124&amp;" / "&amp;VLOOKUP(AL1124,$AH$4:$AI$36,2,FALSE)</f>
        <v/>
      </c>
      <c r="AN1124" s="10" t="n">
        <v>25898</v>
      </c>
    </row>
    <row r="1125">
      <c r="AH1125" s="10" t="n"/>
      <c r="AK1125" s="2" t="inlineStr">
        <is>
          <t>Zipaquirá</t>
        </is>
      </c>
      <c r="AL1125" s="10" t="n">
        <v>25</v>
      </c>
      <c r="AM1125" s="2">
        <f>AK1125&amp;" / "&amp;VLOOKUP(AL1125,$AH$4:$AI$36,2,FALSE)</f>
        <v/>
      </c>
      <c r="AN1125" s="10" t="n">
        <v>25899</v>
      </c>
    </row>
    <row r="1126">
      <c r="AH1126" s="10" t="n"/>
      <c r="AK1126" s="2" t="inlineStr">
        <is>
          <t>Zona Bananera</t>
        </is>
      </c>
      <c r="AL1126" s="10" t="n">
        <v>47</v>
      </c>
      <c r="AM1126" s="2">
        <f>AK1126&amp;" / "&amp;VLOOKUP(AL1126,$AH$4:$AI$36,2,FALSE)</f>
        <v/>
      </c>
      <c r="AN1126" s="10" t="n">
        <v>47980</v>
      </c>
    </row>
  </sheetData>
  <hyperlinks>
    <hyperlink ref="AR4" r:id="rId1"/>
    <hyperlink ref="AR5" r:id="rId2"/>
    <hyperlink ref="AR6" r:id="rId3"/>
  </hyperlinks>
  <pageMargins left="0.7" right="0.7" top="0.75" bottom="0.75" header="0.3" footer="0.3"/>
  <pageSetup orientation="portrait"/>
</worksheet>
</file>

<file path=xl/worksheets/sheet3.xml><?xml version="1.0" encoding="utf-8"?>
<worksheet xmlns:r="http://schemas.openxmlformats.org/officeDocument/2006/relationships" xmlns="http://schemas.openxmlformats.org/spreadsheetml/2006/main">
  <sheetPr codeName="Hoja3">
    <outlinePr summaryBelow="1" summaryRight="1"/>
    <pageSetUpPr/>
  </sheetPr>
  <dimension ref="A1:DV22"/>
  <sheetViews>
    <sheetView workbookViewId="0">
      <pane xSplit="1" ySplit="4" topLeftCell="AB5" activePane="bottomRight" state="frozen"/>
      <selection pane="topRight" activeCell="B1" sqref="B1"/>
      <selection pane="bottomLeft" activeCell="A5" sqref="A5"/>
      <selection pane="bottomRight" activeCell="AD4" sqref="AD4"/>
    </sheetView>
  </sheetViews>
  <sheetFormatPr baseColWidth="10" defaultColWidth="12.85546875" defaultRowHeight="15"/>
  <cols>
    <col width="12.5703125" customWidth="1" style="35" min="1" max="1"/>
    <col width="20.5703125" customWidth="1" style="40" min="2" max="2"/>
    <col width="18.7109375" customWidth="1" min="3" max="3"/>
    <col width="23.7109375" customWidth="1" style="6" min="4" max="4"/>
    <col width="19.42578125" customWidth="1" min="5" max="5"/>
    <col width="13.85546875" customWidth="1" min="6" max="6"/>
    <col width="17" customWidth="1" min="7" max="7"/>
    <col width="17.5703125" customWidth="1" min="8" max="8"/>
    <col width="16.42578125" customWidth="1" min="9" max="9"/>
    <col width="14.7109375" customWidth="1" style="5" min="10" max="10"/>
    <col width="16.7109375" customWidth="1" style="5" min="11" max="11"/>
    <col width="13" customWidth="1" style="5" min="12" max="12"/>
    <col width="17.42578125" customWidth="1" style="4" min="13" max="13"/>
    <col width="21" customWidth="1" style="4" min="14" max="14"/>
    <col width="15.5703125" customWidth="1" style="4" min="15" max="15"/>
    <col width="14" customWidth="1" style="4" min="16" max="16"/>
    <col width="14.42578125" customWidth="1" style="4" min="17" max="17"/>
    <col width="15.5703125" customWidth="1" style="4" min="18" max="19"/>
    <col width="12.85546875" customWidth="1" style="4" min="20" max="20"/>
    <col width="14.5703125" customWidth="1" style="37" min="21" max="21"/>
    <col width="12.85546875" customWidth="1" style="5" min="22" max="22"/>
    <col width="12.140625" customWidth="1" style="4" min="23" max="23"/>
    <col width="12.140625" customWidth="1" style="5" min="24" max="24"/>
    <col width="12.85546875" customWidth="1" style="4" min="25" max="25"/>
    <col width="18.42578125" customWidth="1" style="4" min="26" max="26"/>
    <col width="12.85546875" customWidth="1" style="4" min="27" max="27"/>
    <col width="11.7109375" customWidth="1" style="4" min="28" max="28"/>
    <col width="15" bestFit="1" customWidth="1" style="4" min="29" max="29"/>
    <col width="15" customWidth="1" style="4" min="30" max="30"/>
    <col width="13.85546875" bestFit="1" customWidth="1" style="4" min="31" max="31"/>
    <col width="12.42578125" customWidth="1" style="4" min="32" max="32"/>
    <col width="16" customWidth="1" style="4" min="33" max="33"/>
    <col width="17.28515625" customWidth="1" style="4" min="34" max="34"/>
    <col width="21.42578125" customWidth="1" style="38" min="35" max="36"/>
    <col width="21" customWidth="1" style="38" min="37" max="40"/>
    <col width="21" customWidth="1" style="4" min="41" max="42"/>
    <col width="21" customWidth="1" style="38" min="43" max="44"/>
    <col width="21" customWidth="1" style="4" min="45" max="46"/>
    <col width="23.140625" customWidth="1" style="4" min="47" max="48"/>
    <col width="15" customWidth="1" style="4" min="49" max="49"/>
    <col width="16.28515625" customWidth="1" style="4" min="50" max="50"/>
    <col width="18.28515625" customWidth="1" style="4" min="51" max="51"/>
    <col width="14.140625" customWidth="1" style="4" min="52" max="52"/>
    <col width="15.5703125" customWidth="1" style="4" min="53" max="53"/>
    <col width="15" customWidth="1" style="4" min="54" max="54"/>
    <col width="15.42578125" customWidth="1" style="4" min="55" max="55"/>
    <col width="12.85546875" customWidth="1" style="4" min="56" max="57"/>
    <col width="13.85546875" customWidth="1" style="4" min="58" max="58"/>
    <col width="16.7109375" customWidth="1" style="4" min="59" max="59"/>
    <col width="12.85546875" customWidth="1" style="4" min="60" max="60"/>
    <col width="14.5703125" customWidth="1" style="4" min="61" max="61"/>
    <col width="16.28515625" customWidth="1" style="4" min="62" max="62"/>
    <col width="16.140625" customWidth="1" style="4" min="63" max="63"/>
    <col width="20" customWidth="1" style="4" min="64" max="64"/>
    <col width="20.7109375" customWidth="1" style="4" min="65" max="65"/>
    <col width="18.85546875" customWidth="1" style="4" min="66" max="66"/>
    <col width="17.28515625" customWidth="1" style="4" min="67" max="67"/>
    <col width="15.5703125" customWidth="1" style="4" min="68" max="69"/>
    <col width="16.140625" customWidth="1" style="4" min="70" max="70"/>
    <col width="16" customWidth="1" style="4" min="71" max="71"/>
    <col width="16.140625" customWidth="1" style="4" min="72" max="72"/>
    <col width="14.140625" customWidth="1" style="4" min="73" max="73"/>
    <col width="14.42578125" customWidth="1" style="4" min="74" max="74"/>
    <col width="17.42578125" customWidth="1" style="4" min="75" max="75"/>
    <col width="13.85546875" customWidth="1" style="4" min="76" max="76"/>
    <col width="16.140625" customWidth="1" style="4" min="77" max="77"/>
    <col width="19.5703125" customWidth="1" style="4" min="78" max="78"/>
    <col width="14.7109375" customWidth="1" style="4" min="79" max="79"/>
    <col width="16.140625" customWidth="1" style="4" min="80" max="80"/>
    <col width="16" customWidth="1" style="4" min="81" max="81"/>
    <col width="14.5703125" customWidth="1" style="4" min="82" max="84"/>
    <col width="20.7109375" customWidth="1" style="4" min="85" max="86"/>
    <col width="16" customWidth="1" style="4" min="87" max="88"/>
    <col width="13.85546875" customWidth="1" style="4" min="89" max="91"/>
    <col width="16.140625" customWidth="1" style="4" min="92" max="92"/>
    <col width="15.85546875" customWidth="1" style="4" min="93" max="93"/>
    <col width="13.85546875" customWidth="1" style="4" min="94" max="94"/>
    <col width="14.42578125" customWidth="1" style="4" min="95" max="95"/>
    <col width="16.7109375" customWidth="1" style="4" min="96" max="96"/>
    <col width="13.85546875" customWidth="1" style="4" min="97" max="99"/>
    <col width="12.85546875" customWidth="1" style="4" min="100" max="105"/>
    <col width="14.140625" customWidth="1" style="4" min="106" max="106"/>
    <col width="15.5703125" customWidth="1" style="4" min="107" max="107"/>
    <col width="14.42578125" customWidth="1" style="4" min="108" max="114"/>
    <col width="12.85546875" customWidth="1" style="4" min="115" max="115"/>
    <col width="12.7109375" customWidth="1" style="4" min="116" max="116"/>
    <col width="15.5703125" bestFit="1" customWidth="1" style="4" min="117" max="117"/>
    <col width="12.85546875" customWidth="1" style="4" min="118" max="118"/>
    <col width="21.5703125" customWidth="1" style="4" min="119" max="119"/>
    <col width="14.7109375" customWidth="1" style="4" min="120" max="120"/>
    <col width="6.42578125" customWidth="1" style="4" min="121" max="121"/>
    <col width="14.140625" customWidth="1" style="4" min="122" max="122"/>
    <col width="14.42578125" customWidth="1" style="4" min="123" max="123"/>
    <col width="15.5703125" customWidth="1" style="4" min="124" max="124"/>
    <col width="34.85546875" customWidth="1" style="4" min="125" max="125"/>
    <col width="17" customWidth="1" style="4" min="126" max="127"/>
    <col width="12.85546875" customWidth="1" style="4" min="128" max="16384"/>
  </cols>
  <sheetData>
    <row r="1" ht="21" customFormat="1" customHeight="1" s="15" thickBot="1">
      <c r="A1" s="133" t="n"/>
      <c r="B1" s="14" t="n"/>
      <c r="C1" s="135" t="inlineStr">
        <is>
          <t>INFORMACIÓN GENERAL</t>
        </is>
      </c>
      <c r="AB1" s="179" t="n"/>
      <c r="AC1" s="180" t="inlineStr">
        <is>
          <t>DEVENGOS                                                                                                                                              DEVENGOS                                                                                                                                              DEVENGOS</t>
        </is>
      </c>
      <c r="AD1" s="181" t="n"/>
      <c r="AE1" s="181" t="n"/>
      <c r="AF1" s="181" t="n"/>
      <c r="AG1" s="181" t="n"/>
      <c r="AH1" s="181" t="n"/>
      <c r="AI1" s="181" t="n"/>
      <c r="AJ1" s="181" t="n"/>
      <c r="AK1" s="181" t="n"/>
      <c r="AL1" s="181" t="n"/>
      <c r="AM1" s="181" t="n"/>
      <c r="AN1" s="181" t="n"/>
      <c r="AO1" s="181" t="n"/>
      <c r="AP1" s="181" t="n"/>
      <c r="AQ1" s="181" t="n"/>
      <c r="AR1" s="181" t="n"/>
      <c r="AS1" s="181" t="n"/>
      <c r="AT1" s="181" t="n"/>
      <c r="AU1" s="181" t="n"/>
      <c r="AV1" s="181" t="n"/>
      <c r="AW1" s="181" t="n"/>
      <c r="AX1" s="181" t="n"/>
      <c r="AY1" s="181" t="n"/>
      <c r="AZ1" s="181" t="n"/>
      <c r="BA1" s="181" t="n"/>
      <c r="BB1" s="181" t="n"/>
      <c r="BC1" s="181" t="n"/>
      <c r="BD1" s="181" t="n"/>
      <c r="BE1" s="181" t="n"/>
      <c r="BF1" s="181" t="n"/>
      <c r="BG1" s="181" t="n"/>
      <c r="BH1" s="181" t="n"/>
      <c r="BI1" s="181" t="n"/>
      <c r="BJ1" s="181" t="n"/>
      <c r="BK1" s="181" t="n"/>
      <c r="BL1" s="181" t="n"/>
      <c r="BM1" s="181" t="n"/>
      <c r="BN1" s="181" t="n"/>
      <c r="BO1" s="181" t="n"/>
      <c r="BP1" s="181" t="n"/>
      <c r="BQ1" s="181" t="n"/>
      <c r="BR1" s="181" t="n"/>
      <c r="BS1" s="181" t="n"/>
      <c r="BT1" s="181" t="n"/>
      <c r="BU1" s="181" t="n"/>
      <c r="BV1" s="181" t="n"/>
      <c r="BW1" s="181" t="n"/>
      <c r="BX1" s="181" t="n"/>
      <c r="BY1" s="181" t="n"/>
      <c r="BZ1" s="181" t="n"/>
      <c r="CA1" s="181" t="n"/>
      <c r="CB1" s="181" t="n"/>
      <c r="CC1" s="181" t="n"/>
      <c r="CD1" s="181" t="n"/>
      <c r="CE1" s="181" t="n"/>
      <c r="CF1" s="181" t="n"/>
      <c r="CG1" s="181" t="n"/>
      <c r="CH1" s="181" t="n"/>
      <c r="CI1" s="181" t="n"/>
      <c r="CJ1" s="181" t="n"/>
      <c r="CK1" s="182" t="n"/>
      <c r="CL1" s="183" t="inlineStr">
        <is>
          <t>DEDUCCIONES                                                                                                                                                       DEDUCCIONES</t>
        </is>
      </c>
      <c r="CM1" s="184" t="n"/>
      <c r="CN1" s="184" t="n"/>
      <c r="CO1" s="184" t="n"/>
      <c r="CP1" s="184" t="n"/>
      <c r="CQ1" s="184" t="n"/>
      <c r="CR1" s="184" t="n"/>
      <c r="CS1" s="184" t="n"/>
      <c r="CT1" s="184" t="n"/>
      <c r="CU1" s="184" t="n"/>
      <c r="CV1" s="184" t="n"/>
      <c r="CW1" s="184" t="n"/>
      <c r="CX1" s="184" t="n"/>
      <c r="CY1" s="184" t="n"/>
      <c r="CZ1" s="184" t="n"/>
      <c r="DA1" s="184" t="n"/>
      <c r="DB1" s="184" t="n"/>
      <c r="DC1" s="184" t="n"/>
      <c r="DD1" s="184" t="n"/>
      <c r="DE1" s="184" t="n"/>
      <c r="DF1" s="184" t="n"/>
      <c r="DG1" s="184" t="n"/>
      <c r="DH1" s="184" t="n"/>
      <c r="DI1" s="184" t="n"/>
      <c r="DJ1" s="184" t="n"/>
      <c r="DK1" s="185" t="n"/>
      <c r="DL1" s="166" t="inlineStr">
        <is>
          <t>TOTAL NÓMINA</t>
        </is>
      </c>
      <c r="DR1" s="1" t="n"/>
      <c r="DS1" s="1" t="n"/>
    </row>
    <row r="2" ht="30.75" customFormat="1" customHeight="1" s="19" thickBot="1">
      <c r="B2" s="16" t="n"/>
      <c r="C2" s="186" t="inlineStr">
        <is>
          <t>IDENTIFICACIÓN DEL TRABAJADOR</t>
        </is>
      </c>
      <c r="D2" s="181" t="n"/>
      <c r="E2" s="181" t="n"/>
      <c r="F2" s="181" t="n"/>
      <c r="G2" s="181" t="n"/>
      <c r="H2" s="181" t="n"/>
      <c r="I2" s="187" t="n"/>
      <c r="J2" s="157" t="inlineStr">
        <is>
          <t>PERIODO DE CONTRATACIÓN</t>
        </is>
      </c>
      <c r="K2" s="171" t="n"/>
      <c r="L2" s="172" t="n"/>
      <c r="M2" s="158" t="inlineStr">
        <is>
          <t>CARACTERIZACIÓN LABORAL</t>
        </is>
      </c>
      <c r="N2" s="184" t="n"/>
      <c r="O2" s="184" t="n"/>
      <c r="P2" s="184" t="n"/>
      <c r="Q2" s="184" t="n"/>
      <c r="R2" s="188" t="inlineStr">
        <is>
          <t>UBICACIÓN</t>
        </is>
      </c>
      <c r="S2" s="171" t="n"/>
      <c r="T2" s="189" t="n"/>
      <c r="U2" s="190" t="inlineStr">
        <is>
          <t>PERIODO A LIQUIDAR</t>
        </is>
      </c>
      <c r="V2" s="189" t="n"/>
      <c r="W2" s="191" t="inlineStr">
        <is>
          <t>INFORMACIÓN DE PAGOS DE NÓMINA</t>
        </is>
      </c>
      <c r="X2" s="184" t="n"/>
      <c r="Y2" s="184" t="n"/>
      <c r="Z2" s="184" t="n"/>
      <c r="AA2" s="184" t="n"/>
      <c r="AB2" s="185" t="n"/>
      <c r="AC2" s="136" t="inlineStr">
        <is>
          <t>SUELDO BÁSICO</t>
        </is>
      </c>
      <c r="AD2" s="184" t="n"/>
      <c r="AE2" s="184" t="n"/>
      <c r="AF2" s="184" t="n"/>
      <c r="AG2" s="192" t="inlineStr">
        <is>
          <t>VIÁTICOS</t>
        </is>
      </c>
      <c r="AH2" s="185" t="n"/>
      <c r="AI2" s="136" t="inlineStr">
        <is>
          <t>HORAS EXTRAS Y RECARGOS</t>
        </is>
      </c>
      <c r="AJ2" s="184" t="n"/>
      <c r="AK2" s="184" t="n"/>
      <c r="AL2" s="184" t="n"/>
      <c r="AM2" s="184" t="n"/>
      <c r="AN2" s="184" t="n"/>
      <c r="AO2" s="184" t="n"/>
      <c r="AP2" s="184" t="n"/>
      <c r="AQ2" s="184" t="n"/>
      <c r="AR2" s="184" t="n"/>
      <c r="AS2" s="184" t="n"/>
      <c r="AT2" s="184" t="n"/>
      <c r="AU2" s="184" t="n"/>
      <c r="AV2" s="184" t="n"/>
      <c r="AW2" s="192" t="inlineStr">
        <is>
          <t>VACACIONES COMUNES</t>
        </is>
      </c>
      <c r="AX2" s="185" t="n"/>
      <c r="AY2" s="192" t="inlineStr">
        <is>
          <t>VACACIONES COMPENSADAS</t>
        </is>
      </c>
      <c r="AZ2" s="185" t="n"/>
      <c r="BA2" s="192" t="inlineStr">
        <is>
          <t>PRIMAS</t>
        </is>
      </c>
      <c r="BB2" s="184" t="n"/>
      <c r="BC2" s="185" t="n"/>
      <c r="BD2" s="192" t="inlineStr">
        <is>
          <t>CESANTÍAS</t>
        </is>
      </c>
      <c r="BE2" s="184" t="n"/>
      <c r="BF2" s="185" t="n"/>
      <c r="BG2" s="192" t="inlineStr">
        <is>
          <t>INCAPACIDAD</t>
        </is>
      </c>
      <c r="BH2" s="184" t="n"/>
      <c r="BI2" s="185" t="n"/>
      <c r="BJ2" s="192" t="inlineStr">
        <is>
          <t>LICENCIA MATERNIDAD/PATERNIDAD</t>
        </is>
      </c>
      <c r="BK2" s="185" t="n"/>
      <c r="BL2" s="192" t="inlineStr">
        <is>
          <t>LICENCIA REMUNERADA</t>
        </is>
      </c>
      <c r="BM2" s="185" t="n"/>
      <c r="BN2" s="136" t="inlineStr">
        <is>
          <t>LICENCIA NO REMUNERADA</t>
        </is>
      </c>
      <c r="BO2" s="192" t="inlineStr">
        <is>
          <t>AUXILIOS</t>
        </is>
      </c>
      <c r="BP2" s="185" t="n"/>
      <c r="BQ2" s="192" t="inlineStr">
        <is>
          <t>BONOS</t>
        </is>
      </c>
      <c r="BR2" s="184" t="n"/>
      <c r="BS2" s="184" t="n"/>
      <c r="BT2" s="185" t="n"/>
      <c r="BU2" s="192" t="inlineStr">
        <is>
          <t>BONIFICACIONES</t>
        </is>
      </c>
      <c r="BV2" s="185" t="n"/>
      <c r="BW2" s="192" t="inlineStr">
        <is>
          <t>COMPENSACIONES</t>
        </is>
      </c>
      <c r="BX2" s="185" t="n"/>
      <c r="BY2" s="136" t="inlineStr">
        <is>
          <t>COMISIONES</t>
        </is>
      </c>
      <c r="BZ2" s="136" t="inlineStr">
        <is>
          <t>HUELGA</t>
        </is>
      </c>
      <c r="CA2" s="136" t="inlineStr">
        <is>
          <t>ANTICIPOS</t>
        </is>
      </c>
      <c r="CB2" s="136" t="inlineStr">
        <is>
          <t>PAGOS A TERCEROS</t>
        </is>
      </c>
      <c r="CC2" s="192" t="inlineStr">
        <is>
          <t>OTROS CONCEPTOS CATEGORIZADOS</t>
        </is>
      </c>
      <c r="CD2" s="184" t="n"/>
      <c r="CE2" s="184" t="n"/>
      <c r="CF2" s="184" t="n"/>
      <c r="CG2" s="184" t="n"/>
      <c r="CH2" s="185" t="n"/>
      <c r="CI2" s="192" t="inlineStr">
        <is>
          <t>OTROS CONCEPTOS NO CATEGORIZADOS</t>
        </is>
      </c>
      <c r="CJ2" s="184" t="n"/>
      <c r="CK2" s="185" t="n"/>
      <c r="CL2" s="193" t="inlineStr">
        <is>
          <t>SALUD</t>
        </is>
      </c>
      <c r="CM2" s="194" t="n"/>
      <c r="CN2" s="195" t="n"/>
      <c r="CO2" s="149" t="inlineStr">
        <is>
          <t>PENSIONES</t>
        </is>
      </c>
      <c r="CP2" s="184" t="n"/>
      <c r="CQ2" s="185" t="n"/>
      <c r="CR2" s="150" t="inlineStr">
        <is>
          <t>FONDO DE SEGURIDAD PENSIONAL (SOLIDARIDAD)</t>
        </is>
      </c>
      <c r="CS2" s="184" t="n"/>
      <c r="CT2" s="150" t="inlineStr">
        <is>
          <t>FONDO DE SUBSISTENCIA</t>
        </is>
      </c>
      <c r="CU2" s="184" t="n"/>
      <c r="CV2" s="196" t="inlineStr">
        <is>
          <t>SINDICATO</t>
        </is>
      </c>
      <c r="CW2" s="185" t="n"/>
      <c r="CX2" s="196" t="inlineStr">
        <is>
          <t>SANCIONES</t>
        </is>
      </c>
      <c r="CY2" s="185" t="n"/>
      <c r="CZ2" s="196" t="inlineStr">
        <is>
          <t>LIBRANZA</t>
        </is>
      </c>
      <c r="DA2" s="185" t="n"/>
      <c r="DB2" s="150" t="inlineStr">
        <is>
          <t>PAGOS A TERCEROS</t>
        </is>
      </c>
      <c r="DC2" s="150" t="inlineStr">
        <is>
          <t>ANTICIPOS</t>
        </is>
      </c>
      <c r="DD2" s="196" t="inlineStr">
        <is>
          <t>OTRAS DEDUCCIONES</t>
        </is>
      </c>
      <c r="DE2" s="184" t="n"/>
      <c r="DF2" s="184" t="n"/>
      <c r="DG2" s="184" t="n"/>
      <c r="DH2" s="184" t="n"/>
      <c r="DI2" s="184" t="n"/>
      <c r="DJ2" s="184" t="n"/>
      <c r="DK2" s="185" t="n"/>
      <c r="DL2" s="197" t="inlineStr">
        <is>
          <t>TOTALES</t>
        </is>
      </c>
      <c r="DM2" s="184" t="n"/>
      <c r="DN2" s="185" t="n"/>
      <c r="DO2" s="54" t="inlineStr">
        <is>
          <t>Observaciones</t>
        </is>
      </c>
      <c r="DR2" s="1" t="n"/>
      <c r="DS2" s="1" t="n"/>
    </row>
    <row r="3" ht="81" customFormat="1" customHeight="1" s="104" thickBot="1">
      <c r="B3" s="85" t="inlineStr">
        <is>
          <t xml:space="preserve">CUNE
(Código único de nómina electrónica) </t>
        </is>
      </c>
      <c r="C3" s="86" t="inlineStr">
        <is>
          <t>Tipo documento (*)</t>
        </is>
      </c>
      <c r="D3" s="86" t="inlineStr">
        <is>
          <t>Número documento (*)</t>
        </is>
      </c>
      <c r="E3" s="86" t="inlineStr">
        <is>
          <t>Primer nombre (*)</t>
        </is>
      </c>
      <c r="F3" s="86" t="inlineStr">
        <is>
          <t>Otros nombres</t>
        </is>
      </c>
      <c r="G3" s="86" t="inlineStr">
        <is>
          <t>Primer apellido (*)</t>
        </is>
      </c>
      <c r="H3" s="86" t="inlineStr">
        <is>
          <t>Segundo apellido (*)</t>
        </is>
      </c>
      <c r="I3" s="86" t="inlineStr">
        <is>
          <t>Código interno</t>
        </is>
      </c>
      <c r="J3" s="87" t="inlineStr">
        <is>
          <t>Fecha
ingreso (*)</t>
        </is>
      </c>
      <c r="K3" s="87" t="inlineStr">
        <is>
          <t>Tiempo 
laborado en días (*)</t>
        </is>
      </c>
      <c r="L3" s="87" t="inlineStr">
        <is>
          <t>Fecha retiro</t>
        </is>
      </c>
      <c r="M3" s="86" t="inlineStr">
        <is>
          <t>Tipo trabajador (*)</t>
        </is>
      </c>
      <c r="N3" s="88" t="inlineStr">
        <is>
          <t>Trabajador dependiente
pensionado por vejez (*)</t>
        </is>
      </c>
      <c r="O3" s="89" t="inlineStr">
        <is>
          <t>Tipo contrato (*)</t>
        </is>
      </c>
      <c r="P3" s="88" t="inlineStr">
        <is>
          <t>¿Salario integral? (*)</t>
        </is>
      </c>
      <c r="Q3" s="88" t="inlineStr">
        <is>
          <t>¿Actividades de alto riesgo? (*)</t>
        </is>
      </c>
      <c r="R3" s="90" t="inlineStr">
        <is>
          <t>Prefijo sucursal</t>
        </is>
      </c>
      <c r="S3" s="90" t="inlineStr">
        <is>
          <t>Municipio de residencia del trabajador  (*)</t>
        </is>
      </c>
      <c r="T3" s="90" t="inlineStr">
        <is>
          <t>Dirección (*)</t>
        </is>
      </c>
      <c r="U3" s="88" t="inlineStr">
        <is>
          <t>Fecha inicio de liquidación (*)</t>
        </is>
      </c>
      <c r="V3" s="88" t="inlineStr">
        <is>
          <t>Fecha fin de liquidación (*)</t>
        </is>
      </c>
      <c r="W3" s="91" t="inlineStr">
        <is>
          <t>Frecuencia pago (*)</t>
        </is>
      </c>
      <c r="X3" s="87" t="inlineStr">
        <is>
          <t>Fecha
pago (*)</t>
        </is>
      </c>
      <c r="Y3" s="87" t="inlineStr">
        <is>
          <t>Medio pago (*)</t>
        </is>
      </c>
      <c r="Z3" s="87" t="inlineStr">
        <is>
          <t>Entidad bancaria</t>
        </is>
      </c>
      <c r="AA3" s="87" t="inlineStr">
        <is>
          <t>Tipo cuenta bancaria</t>
        </is>
      </c>
      <c r="AB3" s="87" t="inlineStr">
        <is>
          <t>Número cuenta bancaria</t>
        </is>
      </c>
      <c r="AC3" s="92" t="inlineStr">
        <is>
          <t>Valor sueldo básico (*)</t>
        </is>
      </c>
      <c r="AD3" s="93" t="inlineStr">
        <is>
          <t>Cantidad días 
trabajados (*)</t>
        </is>
      </c>
      <c r="AE3" s="93" t="inlineStr">
        <is>
          <t>Valor sueldo trabajado (*)</t>
        </is>
      </c>
      <c r="AF3" s="94" t="inlineStr">
        <is>
          <t>Valor auxilio transporte</t>
        </is>
      </c>
      <c r="AG3" s="94" t="inlineStr">
        <is>
          <t>Valor viáticos salariales</t>
        </is>
      </c>
      <c r="AH3" s="94" t="inlineStr">
        <is>
          <t>Valor viáticos NO salariales</t>
        </is>
      </c>
      <c r="AI3" s="95" t="inlineStr">
        <is>
          <t>Cantidad 
horas extras diurnas</t>
        </is>
      </c>
      <c r="AJ3" s="95" t="inlineStr">
        <is>
          <t>Valor 
horas extras diurnas</t>
        </is>
      </c>
      <c r="AK3" s="95" t="inlineStr">
        <is>
          <t>Cantidad 
horas extras nocturnas</t>
        </is>
      </c>
      <c r="AL3" s="95" t="inlineStr">
        <is>
          <t>Valor 
horas extras nocturnas</t>
        </is>
      </c>
      <c r="AM3" s="95" t="inlineStr">
        <is>
          <t>Cantidad
horas extras diurnas dominicales y festivas</t>
        </is>
      </c>
      <c r="AN3" s="95" t="inlineStr">
        <is>
          <t>Valor 
horas extras diurnas dominicales y festivas</t>
        </is>
      </c>
      <c r="AO3" s="95" t="inlineStr">
        <is>
          <t>Cantidad 
horas extras nocturnas dominicales y festivas</t>
        </is>
      </c>
      <c r="AP3" s="95" t="inlineStr">
        <is>
          <t>Valor 
horas extras nocturnas dominicales y festivas</t>
        </is>
      </c>
      <c r="AQ3" s="20" t="inlineStr">
        <is>
          <t>Cantidad
horas recargo nocturno</t>
        </is>
      </c>
      <c r="AR3" s="20" t="inlineStr">
        <is>
          <t>Valor 
horas recargo nocturno</t>
        </is>
      </c>
      <c r="AS3" s="20" t="inlineStr">
        <is>
          <t>Cantidad
horas recargo diurno dominical y festivo</t>
        </is>
      </c>
      <c r="AT3" s="20" t="inlineStr">
        <is>
          <t>Valor 
horas recargo diurno dominical y festivo</t>
        </is>
      </c>
      <c r="AU3" s="20" t="inlineStr">
        <is>
          <t>Cantidad
 horas recargo nocturno dominical y festivo</t>
        </is>
      </c>
      <c r="AV3" s="20" t="inlineStr">
        <is>
          <t>Valor 
horas recargo nocturno dominical y festivo</t>
        </is>
      </c>
      <c r="AW3" s="94" t="inlineStr">
        <is>
          <t>Cantidad de días de vacaciones comunes</t>
        </is>
      </c>
      <c r="AX3" s="94" t="inlineStr">
        <is>
          <t>Valor vacaciones comunes</t>
        </is>
      </c>
      <c r="AY3" s="94" t="inlineStr">
        <is>
          <t>Cantidad de días de vacaciones compensadas</t>
        </is>
      </c>
      <c r="AZ3" s="94" t="inlineStr">
        <is>
          <t>Valor vacaciones compensadas</t>
        </is>
      </c>
      <c r="BA3" s="94" t="inlineStr">
        <is>
          <t>Cantidad de días de prima salarial</t>
        </is>
      </c>
      <c r="BB3" s="94" t="inlineStr">
        <is>
          <t>Valor prima salarial</t>
        </is>
      </c>
      <c r="BC3" s="94" t="inlineStr">
        <is>
          <t>Valor prima NO salarial</t>
        </is>
      </c>
      <c r="BD3" s="94" t="inlineStr">
        <is>
          <t>Valor
cesantías</t>
        </is>
      </c>
      <c r="BE3" s="94" t="inlineStr">
        <is>
          <t>% Intereses de cesantías</t>
        </is>
      </c>
      <c r="BF3" s="94" t="inlineStr">
        <is>
          <t>Valor intereses de cesantías</t>
        </is>
      </c>
      <c r="BG3" s="94" t="inlineStr">
        <is>
          <t>Días de incapacidad</t>
        </is>
      </c>
      <c r="BH3" s="94" t="inlineStr">
        <is>
          <t>Tipo incapacidad</t>
        </is>
      </c>
      <c r="BI3" s="94" t="inlineStr">
        <is>
          <t>Valor incapacidad</t>
        </is>
      </c>
      <c r="BJ3" s="94" t="inlineStr">
        <is>
          <t>Cantidad de días de licencia maternidad / paternidad</t>
        </is>
      </c>
      <c r="BK3" s="94" t="inlineStr">
        <is>
          <t>Valor licencia maternidad / paternidad</t>
        </is>
      </c>
      <c r="BL3" s="94" t="inlineStr">
        <is>
          <t>Días de licencia remunerada</t>
        </is>
      </c>
      <c r="BM3" s="94" t="inlineStr">
        <is>
          <t>Valor licencia remunerada</t>
        </is>
      </c>
      <c r="BN3" s="94" t="inlineStr">
        <is>
          <t>Días de licencia NO remunerada</t>
        </is>
      </c>
      <c r="BO3" s="94" t="inlineStr">
        <is>
          <t>Valor auxilios salariales</t>
        </is>
      </c>
      <c r="BP3" s="94" t="inlineStr">
        <is>
          <t>Valor auxilios NO salariales</t>
        </is>
      </c>
      <c r="BQ3" s="94" t="inlineStr">
        <is>
          <t>Valor bonos salariales</t>
        </is>
      </c>
      <c r="BR3" s="94" t="inlineStr">
        <is>
          <t>Valor bonos NO salariales</t>
        </is>
      </c>
      <c r="BS3" s="94" t="inlineStr">
        <is>
          <t>Valor bonos salarial de alimentación</t>
        </is>
      </c>
      <c r="BT3" s="94" t="inlineStr">
        <is>
          <t>Valor bonos NO salariales de alimentación</t>
        </is>
      </c>
      <c r="BU3" s="94" t="inlineStr">
        <is>
          <t>Valor bonificaciones salariales</t>
        </is>
      </c>
      <c r="BV3" s="94" t="inlineStr">
        <is>
          <t>Valor bonificaciones NO salariales</t>
        </is>
      </c>
      <c r="BW3" s="94" t="inlineStr">
        <is>
          <t>Valor compensaciones ordinarias</t>
        </is>
      </c>
      <c r="BX3" s="94" t="inlineStr">
        <is>
          <t>Valor compensación extraordinaria</t>
        </is>
      </c>
      <c r="BY3" s="94" t="inlineStr">
        <is>
          <t>Valor comisiones</t>
        </is>
      </c>
      <c r="BZ3" s="94" t="inlineStr">
        <is>
          <t>Días de ausencia por huelga</t>
        </is>
      </c>
      <c r="CA3" s="94" t="inlineStr">
        <is>
          <t>Valor anticipos</t>
        </is>
      </c>
      <c r="CB3" s="94" t="inlineStr">
        <is>
          <t>Valor pagos a terceros</t>
        </is>
      </c>
      <c r="CC3" s="93" t="inlineStr">
        <is>
          <t>Valor dotación</t>
        </is>
      </c>
      <c r="CD3" s="93" t="inlineStr">
        <is>
          <t>Valor apoyo sostenibilidad</t>
        </is>
      </c>
      <c r="CE3" s="93" t="inlineStr">
        <is>
          <t>Valor teletrabajo</t>
        </is>
      </c>
      <c r="CF3" s="93" t="inlineStr">
        <is>
          <t>Valor bonificación retiro</t>
        </is>
      </c>
      <c r="CG3" s="93" t="inlineStr">
        <is>
          <t>Valor indemnización retiro</t>
        </is>
      </c>
      <c r="CH3" s="94" t="inlineStr">
        <is>
          <t>Valor reintegros</t>
        </is>
      </c>
      <c r="CI3" s="93" t="inlineStr">
        <is>
          <t>Descripción otro concepto no categorizado</t>
        </is>
      </c>
      <c r="CJ3" s="93" t="inlineStr">
        <is>
          <t>Valor salarial concepto no categorizado</t>
        </is>
      </c>
      <c r="CK3" s="93" t="inlineStr">
        <is>
          <t>Valor NO salarial concepto no categorizado</t>
        </is>
      </c>
      <c r="CL3" s="96" t="inlineStr">
        <is>
          <t>% Aporte salud (*)</t>
        </is>
      </c>
      <c r="CM3" s="96" t="inlineStr">
        <is>
          <t>Valor salud (*)</t>
        </is>
      </c>
      <c r="CN3" s="96" t="inlineStr">
        <is>
          <t>Valor plan complementario</t>
        </is>
      </c>
      <c r="CO3" s="97" t="inlineStr">
        <is>
          <t>% Aporte pensión (*)</t>
        </is>
      </c>
      <c r="CP3" s="98" t="inlineStr">
        <is>
          <t>Valor pensión (*)</t>
        </is>
      </c>
      <c r="CQ3" s="97" t="inlineStr">
        <is>
          <t>Valor pensión
voluntaria</t>
        </is>
      </c>
      <c r="CR3" s="99" t="inlineStr">
        <is>
          <t>% Fondo solidaridad pensional</t>
        </is>
      </c>
      <c r="CS3" s="99" t="inlineStr">
        <is>
          <t>Valor aporte fondo solidaridad pensional</t>
        </is>
      </c>
      <c r="CT3" s="98" t="inlineStr">
        <is>
          <t>% Fondo subsistencia</t>
        </is>
      </c>
      <c r="CU3" s="98" t="inlineStr">
        <is>
          <t>Valor fondo subsistencia</t>
        </is>
      </c>
      <c r="CV3" s="97" t="inlineStr">
        <is>
          <t>% Sindicato</t>
        </is>
      </c>
      <c r="CW3" s="97" t="inlineStr">
        <is>
          <t>Valor sindicato</t>
        </is>
      </c>
      <c r="CX3" s="97" t="inlineStr">
        <is>
          <t>Valor sanción pública</t>
        </is>
      </c>
      <c r="CY3" s="97" t="inlineStr">
        <is>
          <t>Valor sanción privada</t>
        </is>
      </c>
      <c r="CZ3" s="97" t="inlineStr">
        <is>
          <t>Descripción de libranza</t>
        </is>
      </c>
      <c r="DA3" s="97" t="inlineStr">
        <is>
          <t>Valor cuota libranza</t>
        </is>
      </c>
      <c r="DB3" s="97" t="inlineStr">
        <is>
          <t>Valor pagos a terceros</t>
        </is>
      </c>
      <c r="DC3" s="97" t="inlineStr">
        <is>
          <t>Valor anticipos</t>
        </is>
      </c>
      <c r="DD3" s="97" t="inlineStr">
        <is>
          <t>Valor AFC</t>
        </is>
      </c>
      <c r="DE3" s="97" t="inlineStr">
        <is>
          <t>Valor
Rete-fuente</t>
        </is>
      </c>
      <c r="DF3" s="97" t="inlineStr">
        <is>
          <t>Valor cooperativa trabajo</t>
        </is>
      </c>
      <c r="DG3" s="97" t="inlineStr">
        <is>
          <t>Valor embargo
fiscal</t>
        </is>
      </c>
      <c r="DH3" s="97" t="inlineStr">
        <is>
          <t>Valor educación</t>
        </is>
      </c>
      <c r="DI3" s="97" t="inlineStr">
        <is>
          <t>Valor reintegro</t>
        </is>
      </c>
      <c r="DJ3" s="97" t="inlineStr">
        <is>
          <t>Valor deuda</t>
        </is>
      </c>
      <c r="DK3" s="97" t="inlineStr">
        <is>
          <t>Valor otras deducciones</t>
        </is>
      </c>
      <c r="DL3" s="100" t="inlineStr">
        <is>
          <t>Valor devengos totales (*)</t>
        </is>
      </c>
      <c r="DM3" s="101" t="inlineStr">
        <is>
          <t>Valor deducciones totales (*)</t>
        </is>
      </c>
      <c r="DN3" s="102" t="inlineStr">
        <is>
          <t>Valor salario total(*)</t>
        </is>
      </c>
      <c r="DO3" s="103" t="inlineStr">
        <is>
          <t>Observaciones</t>
        </is>
      </c>
      <c r="DR3" s="105" t="n"/>
      <c r="DS3" s="105" t="n"/>
      <c r="DT3" s="11" t="n"/>
      <c r="DU3" s="11" t="n"/>
      <c r="DV3" s="11" t="n"/>
    </row>
    <row r="4" ht="46.5" customFormat="1" customHeight="1" s="21">
      <c r="A4" s="21" t="inlineStr">
        <is>
          <t>Nombre en Anexo técnico</t>
        </is>
      </c>
      <c r="B4" s="21" t="inlineStr">
        <is>
          <t>Novedad, CUNENov / CUNEPred</t>
        </is>
      </c>
      <c r="C4" s="21" t="inlineStr">
        <is>
          <t>TipoDocumento</t>
        </is>
      </c>
      <c r="D4" s="21" t="inlineStr">
        <is>
          <t>NumeroDocumento</t>
        </is>
      </c>
      <c r="E4" s="21" t="inlineStr">
        <is>
          <t>PrimerNombre</t>
        </is>
      </c>
      <c r="F4" s="21" t="inlineStr">
        <is>
          <t>OtrosNombres</t>
        </is>
      </c>
      <c r="G4" s="21" t="inlineStr">
        <is>
          <t>PrimerApellido</t>
        </is>
      </c>
      <c r="H4" s="21" t="inlineStr">
        <is>
          <t>SegundoApellido</t>
        </is>
      </c>
      <c r="I4" s="22" t="inlineStr">
        <is>
          <t>CodigoTrabajador</t>
        </is>
      </c>
      <c r="J4" s="21" t="inlineStr">
        <is>
          <t>FechaIngreso</t>
        </is>
      </c>
      <c r="K4" s="21" t="inlineStr">
        <is>
          <t xml:space="preserve">TiempoLaborado </t>
        </is>
      </c>
      <c r="L4" s="21" t="inlineStr">
        <is>
          <t>FechaRetiro</t>
        </is>
      </c>
      <c r="M4" s="21" t="inlineStr">
        <is>
          <t>TipoTrabajador</t>
        </is>
      </c>
      <c r="N4" s="21" t="inlineStr">
        <is>
          <t>subTipoTrabajador</t>
        </is>
      </c>
      <c r="O4" s="21" t="inlineStr">
        <is>
          <t>TipoContrato</t>
        </is>
      </c>
      <c r="P4" s="21" t="inlineStr">
        <is>
          <t>SalarioIntegral</t>
        </is>
      </c>
      <c r="Q4" s="21" t="inlineStr">
        <is>
          <t>AltoRiesgoPension</t>
        </is>
      </c>
      <c r="R4" s="21" t="inlineStr">
        <is>
          <t>Prefijo</t>
        </is>
      </c>
      <c r="S4" s="21" t="inlineStr">
        <is>
          <t>LugarTrabajoMunicipioCiudad</t>
        </is>
      </c>
      <c r="T4" s="21" t="inlineStr">
        <is>
          <t>LugarTrabajodireccion</t>
        </is>
      </c>
      <c r="U4" s="21" t="inlineStr">
        <is>
          <t>FechaLiquidacionInicio</t>
        </is>
      </c>
      <c r="V4" s="21" t="inlineStr">
        <is>
          <t>FechaLiquidacionFin</t>
        </is>
      </c>
      <c r="W4" s="21" t="inlineStr">
        <is>
          <t>PeriodoNomina</t>
        </is>
      </c>
      <c r="X4" s="21" t="inlineStr">
        <is>
          <t>FechaPago</t>
        </is>
      </c>
      <c r="Y4" s="21" t="inlineStr">
        <is>
          <t>Metodo</t>
        </is>
      </c>
      <c r="Z4" s="21" t="inlineStr">
        <is>
          <t>Banco</t>
        </is>
      </c>
      <c r="AA4" s="21" t="inlineStr">
        <is>
          <t>TipoCuenta</t>
        </is>
      </c>
      <c r="AB4" s="21" t="inlineStr">
        <is>
          <t>NumeroCuenta</t>
        </is>
      </c>
      <c r="AC4" s="21" t="inlineStr">
        <is>
          <t>Sueldo</t>
        </is>
      </c>
      <c r="AD4" s="21" t="inlineStr">
        <is>
          <t>DiasTrabajados</t>
        </is>
      </c>
      <c r="AE4" s="21" t="inlineStr">
        <is>
          <t>SueldoTrabajado</t>
        </is>
      </c>
      <c r="AF4" s="22" t="inlineStr">
        <is>
          <t>AuxilioTransporte</t>
        </is>
      </c>
      <c r="AG4" s="21" t="inlineStr">
        <is>
          <t>ViaticoManuAlojS</t>
        </is>
      </c>
      <c r="AH4" s="21" t="inlineStr">
        <is>
          <t>ViaticoManuAlojNS</t>
        </is>
      </c>
      <c r="AI4" s="21" t="inlineStr">
        <is>
          <t>Cantidad</t>
        </is>
      </c>
      <c r="AK4" s="21" t="inlineStr">
        <is>
          <t>Cantidad</t>
        </is>
      </c>
      <c r="AM4" s="21" t="inlineStr">
        <is>
          <t>Cantidad</t>
        </is>
      </c>
      <c r="AO4" s="21" t="inlineStr">
        <is>
          <t>Cantidad</t>
        </is>
      </c>
      <c r="AQ4" s="21" t="inlineStr">
        <is>
          <t>Cantidad</t>
        </is>
      </c>
      <c r="AS4" s="21" t="inlineStr">
        <is>
          <t>Cantidad</t>
        </is>
      </c>
      <c r="AU4" s="21" t="inlineStr">
        <is>
          <t>Cantidad</t>
        </is>
      </c>
      <c r="AW4" s="21" t="inlineStr">
        <is>
          <t>Cantidad</t>
        </is>
      </c>
      <c r="AX4" s="21" t="inlineStr">
        <is>
          <t>Pago</t>
        </is>
      </c>
      <c r="AY4" s="21" t="inlineStr">
        <is>
          <t>Cantidad</t>
        </is>
      </c>
      <c r="AZ4" s="21" t="inlineStr">
        <is>
          <t>Pago</t>
        </is>
      </c>
      <c r="BA4" s="21" t="inlineStr">
        <is>
          <t>Cantidad</t>
        </is>
      </c>
      <c r="BB4" s="21" t="inlineStr">
        <is>
          <t>Pago</t>
        </is>
      </c>
      <c r="BC4" s="21" t="inlineStr">
        <is>
          <t>PagoNS</t>
        </is>
      </c>
      <c r="BD4" s="21" t="inlineStr">
        <is>
          <t>Pago</t>
        </is>
      </c>
      <c r="BE4" s="21" t="inlineStr">
        <is>
          <t>Porcentaje</t>
        </is>
      </c>
      <c r="BF4" s="21" t="inlineStr">
        <is>
          <t>Pago intereses</t>
        </is>
      </c>
      <c r="BG4" s="21" t="inlineStr">
        <is>
          <t>Cantidad</t>
        </is>
      </c>
      <c r="BH4" s="21" t="inlineStr">
        <is>
          <t>Tipo</t>
        </is>
      </c>
      <c r="BI4" s="21" t="inlineStr">
        <is>
          <t>Pago</t>
        </is>
      </c>
      <c r="BJ4" s="21" t="inlineStr">
        <is>
          <t>Cantidad</t>
        </is>
      </c>
      <c r="BK4" s="21" t="inlineStr">
        <is>
          <t>Pago</t>
        </is>
      </c>
      <c r="BL4" s="21" t="inlineStr">
        <is>
          <t>Cantidad</t>
        </is>
      </c>
      <c r="BM4" s="21" t="inlineStr">
        <is>
          <t>Pago</t>
        </is>
      </c>
      <c r="BO4" s="21" t="inlineStr">
        <is>
          <t>Auxilio S</t>
        </is>
      </c>
      <c r="BP4" s="21" t="inlineStr">
        <is>
          <t>Auxilio NS</t>
        </is>
      </c>
      <c r="BQ4" s="21" t="inlineStr">
        <is>
          <t>Pago S</t>
        </is>
      </c>
      <c r="BR4" s="21" t="inlineStr">
        <is>
          <t>Pago NS</t>
        </is>
      </c>
      <c r="BS4" s="21" t="inlineStr">
        <is>
          <t>Pago Alimentación S</t>
        </is>
      </c>
      <c r="BT4" s="21" t="inlineStr">
        <is>
          <t>Pago Alimentación NS</t>
        </is>
      </c>
      <c r="BU4" s="21" t="inlineStr">
        <is>
          <t>Bonificacion Salarial</t>
        </is>
      </c>
      <c r="BV4" s="21" t="inlineStr">
        <is>
          <t>Bonificacion No Salarial</t>
        </is>
      </c>
      <c r="BW4" s="21" t="inlineStr">
        <is>
          <t>Compensación O</t>
        </is>
      </c>
      <c r="BX4" s="21" t="inlineStr">
        <is>
          <t>Compensación E</t>
        </is>
      </c>
      <c r="BY4" s="21" t="inlineStr">
        <is>
          <t>Comisión</t>
        </is>
      </c>
      <c r="CA4" s="21" t="inlineStr">
        <is>
          <t>Anticipo</t>
        </is>
      </c>
      <c r="CB4" s="21" t="inlineStr">
        <is>
          <t>PagoTerceros</t>
        </is>
      </c>
      <c r="CC4" s="21" t="inlineStr">
        <is>
          <t>Dotación</t>
        </is>
      </c>
      <c r="CD4" s="21" t="inlineStr">
        <is>
          <t>Apoyo Sost</t>
        </is>
      </c>
      <c r="CE4" s="21" t="inlineStr">
        <is>
          <t>Teletrabajo</t>
        </is>
      </c>
      <c r="CF4" s="21" t="inlineStr">
        <is>
          <t>Bonif retiro</t>
        </is>
      </c>
      <c r="CG4" s="21" t="inlineStr">
        <is>
          <t>Indemnización</t>
        </is>
      </c>
      <c r="CH4" s="21" t="inlineStr">
        <is>
          <t>Reintegro</t>
        </is>
      </c>
      <c r="CI4" s="21" t="inlineStr">
        <is>
          <t>Descripción Concepto</t>
        </is>
      </c>
      <c r="CJ4" s="21" t="inlineStr">
        <is>
          <t>Concepto S</t>
        </is>
      </c>
      <c r="CK4" s="21" t="inlineStr">
        <is>
          <t>Concepto NS</t>
        </is>
      </c>
      <c r="CL4" s="21" t="inlineStr">
        <is>
          <t>Porcentaje</t>
        </is>
      </c>
      <c r="CM4" s="21" t="inlineStr">
        <is>
          <t>Deducción</t>
        </is>
      </c>
      <c r="CN4" s="21" t="inlineStr">
        <is>
          <t>Plan
Complementarios</t>
        </is>
      </c>
      <c r="CO4" s="21" t="inlineStr">
        <is>
          <t>Porcentaje</t>
        </is>
      </c>
      <c r="CP4" s="21" t="inlineStr">
        <is>
          <t>Deducción</t>
        </is>
      </c>
      <c r="CQ4" s="21" t="inlineStr">
        <is>
          <t>Pensión
Voluntaria</t>
        </is>
      </c>
      <c r="CR4" s="21" t="inlineStr">
        <is>
          <t xml:space="preserve">Porcentaje </t>
        </is>
      </c>
      <c r="CS4" s="21" t="inlineStr">
        <is>
          <t>Deducción SP</t>
        </is>
      </c>
      <c r="CT4" s="21" t="inlineStr">
        <is>
          <t>Porcentaje Sub</t>
        </is>
      </c>
      <c r="CU4" s="21" t="inlineStr">
        <is>
          <t>Deducción Sub</t>
        </is>
      </c>
      <c r="CV4" s="21" t="inlineStr">
        <is>
          <t xml:space="preserve">Porcentaje </t>
        </is>
      </c>
      <c r="CW4" s="21" t="inlineStr">
        <is>
          <t>Deducción</t>
        </is>
      </c>
      <c r="CX4" s="21" t="inlineStr">
        <is>
          <t>Sanción Public</t>
        </is>
      </c>
      <c r="CY4" s="21" t="inlineStr">
        <is>
          <t>Sanción Priv</t>
        </is>
      </c>
      <c r="CZ4" s="21" t="inlineStr">
        <is>
          <t>Descripción</t>
        </is>
      </c>
      <c r="DA4" s="21" t="inlineStr">
        <is>
          <t>Deducción</t>
        </is>
      </c>
      <c r="DB4" s="21" t="inlineStr">
        <is>
          <t>Pago Tercero</t>
        </is>
      </c>
      <c r="DC4" s="21" t="inlineStr">
        <is>
          <t>Anticipo</t>
        </is>
      </c>
      <c r="DD4" s="21" t="inlineStr">
        <is>
          <t>AFC</t>
        </is>
      </c>
      <c r="DE4" s="21" t="inlineStr">
        <is>
          <t>Retención
Fuente</t>
        </is>
      </c>
      <c r="DF4" s="21" t="inlineStr">
        <is>
          <t>Cooperativa</t>
        </is>
      </c>
      <c r="DG4" s="21" t="inlineStr">
        <is>
          <t>Embargo
Fiscal</t>
        </is>
      </c>
      <c r="DH4" s="21" t="inlineStr">
        <is>
          <t>Educación</t>
        </is>
      </c>
      <c r="DI4" s="21" t="inlineStr">
        <is>
          <t>Reintegro</t>
        </is>
      </c>
      <c r="DJ4" s="21" t="inlineStr">
        <is>
          <t>Deuda</t>
        </is>
      </c>
      <c r="DK4" s="21" t="inlineStr">
        <is>
          <t>Otras
Deducción</t>
        </is>
      </c>
      <c r="DL4" s="21" t="inlineStr">
        <is>
          <t>Devengados Total</t>
        </is>
      </c>
      <c r="DM4" s="21" t="inlineStr">
        <is>
          <t>Deducciones
Total</t>
        </is>
      </c>
      <c r="DN4" s="21" t="inlineStr">
        <is>
          <t>Comprobante
Total</t>
        </is>
      </c>
      <c r="DO4" s="21" t="inlineStr">
        <is>
          <t>Notas</t>
        </is>
      </c>
      <c r="DR4" s="1" t="n"/>
      <c r="DS4" s="1" t="n"/>
    </row>
    <row r="5" ht="28.9" customFormat="1" customHeight="1" s="23">
      <c r="A5" s="21" t="inlineStr">
        <is>
          <t>Código</t>
        </is>
      </c>
      <c r="B5" s="13" t="inlineStr">
        <is>
          <t>NIE199 , NIE 204/
NIAE191</t>
        </is>
      </c>
      <c r="C5" s="23" t="inlineStr">
        <is>
          <t>NIE044</t>
        </is>
      </c>
      <c r="D5" s="23" t="inlineStr">
        <is>
          <t>NIE045</t>
        </is>
      </c>
      <c r="E5" s="23" t="inlineStr">
        <is>
          <t>NIE048</t>
        </is>
      </c>
      <c r="F5" s="23" t="inlineStr">
        <is>
          <t>NIE049</t>
        </is>
      </c>
      <c r="G5" s="23" t="inlineStr">
        <is>
          <t>NIE046</t>
        </is>
      </c>
      <c r="H5" s="23" t="inlineStr">
        <is>
          <t>NIE047</t>
        </is>
      </c>
      <c r="I5" s="23" t="inlineStr">
        <is>
          <t>NIE009 / NIE063</t>
        </is>
      </c>
      <c r="J5" s="23" t="inlineStr">
        <is>
          <t>NIE002</t>
        </is>
      </c>
      <c r="K5" s="23" t="inlineStr">
        <is>
          <t>NIE006</t>
        </is>
      </c>
      <c r="L5" s="23" t="inlineStr">
        <is>
          <t>NIE003</t>
        </is>
      </c>
      <c r="M5" s="23" t="inlineStr">
        <is>
          <t>NIE041</t>
        </is>
      </c>
      <c r="N5" s="23" t="inlineStr">
        <is>
          <t>NIE042</t>
        </is>
      </c>
      <c r="O5" s="23" t="inlineStr">
        <is>
          <t>NIE061</t>
        </is>
      </c>
      <c r="P5" s="23" t="inlineStr">
        <is>
          <t>NIE056</t>
        </is>
      </c>
      <c r="Q5" s="23" t="inlineStr">
        <is>
          <t>NIE043</t>
        </is>
      </c>
      <c r="R5" s="23" t="inlineStr">
        <is>
          <t>NIE010</t>
        </is>
      </c>
      <c r="S5" s="23" t="inlineStr">
        <is>
          <t>NIE051 / NIE052</t>
        </is>
      </c>
      <c r="T5" s="23" t="inlineStr">
        <is>
          <t>NIE053</t>
        </is>
      </c>
      <c r="U5" s="23" t="inlineStr">
        <is>
          <t>NIE004</t>
        </is>
      </c>
      <c r="V5" s="23" t="inlineStr">
        <is>
          <t>NIE005</t>
        </is>
      </c>
      <c r="W5" s="23" t="inlineStr">
        <is>
          <t>NIE029</t>
        </is>
      </c>
      <c r="X5" s="23" t="inlineStr">
        <is>
          <t>NIE203</t>
        </is>
      </c>
      <c r="Y5" s="23" t="inlineStr">
        <is>
          <t>NIE065</t>
        </is>
      </c>
      <c r="Z5" s="23" t="inlineStr">
        <is>
          <t>NIE066</t>
        </is>
      </c>
      <c r="AA5" s="23" t="inlineStr">
        <is>
          <t>NIE067</t>
        </is>
      </c>
      <c r="AB5" s="23" t="inlineStr">
        <is>
          <t>NIE068</t>
        </is>
      </c>
      <c r="AC5" s="23" t="inlineStr">
        <is>
          <t>NIE062</t>
        </is>
      </c>
      <c r="AD5" s="23" t="inlineStr">
        <is>
          <t>NIE069</t>
        </is>
      </c>
      <c r="AE5" s="23" t="inlineStr">
        <is>
          <t>NIE070</t>
        </is>
      </c>
      <c r="AF5" s="23" t="inlineStr">
        <is>
          <t>NIE071</t>
        </is>
      </c>
      <c r="AG5" s="23" t="inlineStr">
        <is>
          <t>NIE072</t>
        </is>
      </c>
      <c r="AH5" s="23" t="inlineStr">
        <is>
          <t>NIE073</t>
        </is>
      </c>
      <c r="AI5" s="23" t="inlineStr">
        <is>
          <t>NIE076</t>
        </is>
      </c>
      <c r="AK5" s="23" t="inlineStr">
        <is>
          <t>NIE081</t>
        </is>
      </c>
      <c r="AM5" s="23" t="inlineStr">
        <is>
          <t>NIE091</t>
        </is>
      </c>
      <c r="AO5" s="23" t="inlineStr">
        <is>
          <t>NIE101</t>
        </is>
      </c>
      <c r="AQ5" s="23" t="inlineStr">
        <is>
          <t>NIE086</t>
        </is>
      </c>
      <c r="AS5" s="23" t="inlineStr">
        <is>
          <t>NIE096</t>
        </is>
      </c>
      <c r="AU5" s="23" t="inlineStr">
        <is>
          <t>NIE106</t>
        </is>
      </c>
      <c r="AW5" s="23" t="inlineStr">
        <is>
          <t>NIE111</t>
        </is>
      </c>
      <c r="AX5" s="23" t="inlineStr">
        <is>
          <t>NIE112</t>
        </is>
      </c>
      <c r="AY5" s="23" t="inlineStr">
        <is>
          <t>NIE115</t>
        </is>
      </c>
      <c r="AZ5" s="23" t="inlineStr">
        <is>
          <t>NIE116</t>
        </is>
      </c>
      <c r="BA5" s="23" t="inlineStr">
        <is>
          <t>NIE117</t>
        </is>
      </c>
      <c r="BB5" s="23" t="inlineStr">
        <is>
          <t>NIE118</t>
        </is>
      </c>
      <c r="BC5" s="23" t="inlineStr">
        <is>
          <t>NIE119</t>
        </is>
      </c>
      <c r="BD5" s="23" t="inlineStr">
        <is>
          <t>NIE120</t>
        </is>
      </c>
      <c r="BE5" s="23" t="inlineStr">
        <is>
          <t>NIE121</t>
        </is>
      </c>
      <c r="BF5" s="23" t="inlineStr">
        <is>
          <t>NIE122</t>
        </is>
      </c>
      <c r="BG5" s="23" t="inlineStr">
        <is>
          <t>NIE125</t>
        </is>
      </c>
      <c r="BH5" s="23" t="inlineStr">
        <is>
          <t>NIE126</t>
        </is>
      </c>
      <c r="BI5" s="23" t="inlineStr">
        <is>
          <t>NIE127</t>
        </is>
      </c>
      <c r="BJ5" s="23" t="inlineStr">
        <is>
          <t>NIE130</t>
        </is>
      </c>
      <c r="BK5" s="23" t="inlineStr">
        <is>
          <t>NIE131</t>
        </is>
      </c>
      <c r="BL5" s="23" t="inlineStr">
        <is>
          <t>NIE134</t>
        </is>
      </c>
      <c r="BM5" s="23" t="inlineStr">
        <is>
          <t>NIE135</t>
        </is>
      </c>
      <c r="BN5" s="23" t="inlineStr">
        <is>
          <t>NIE138</t>
        </is>
      </c>
      <c r="BO5" s="23" t="inlineStr">
        <is>
          <t>NIE141</t>
        </is>
      </c>
      <c r="BP5" s="23" t="inlineStr">
        <is>
          <t>NIE142</t>
        </is>
      </c>
      <c r="BQ5" s="23" t="inlineStr">
        <is>
          <t>NIE151</t>
        </is>
      </c>
      <c r="BR5" s="23" t="inlineStr">
        <is>
          <t>NIE152</t>
        </is>
      </c>
      <c r="BS5" s="23" t="inlineStr">
        <is>
          <t>NIE153</t>
        </is>
      </c>
      <c r="BT5" s="23" t="inlineStr">
        <is>
          <t>NIE154</t>
        </is>
      </c>
      <c r="BU5" s="23" t="inlineStr">
        <is>
          <t>NIE139</t>
        </is>
      </c>
      <c r="BV5" s="23" t="inlineStr">
        <is>
          <t>NIE140</t>
        </is>
      </c>
      <c r="BW5" s="23" t="inlineStr">
        <is>
          <t>NIE149</t>
        </is>
      </c>
      <c r="BX5" s="23" t="inlineStr">
        <is>
          <t>NIE150</t>
        </is>
      </c>
      <c r="BY5" s="23" t="inlineStr">
        <is>
          <t>NIE155</t>
        </is>
      </c>
      <c r="BZ5" s="23" t="inlineStr">
        <is>
          <t>NIE145</t>
        </is>
      </c>
      <c r="CA5" s="23" t="inlineStr">
        <is>
          <t>NIE194</t>
        </is>
      </c>
      <c r="CB5" s="23" t="inlineStr">
        <is>
          <t>NIE193</t>
        </is>
      </c>
      <c r="CC5" s="23" t="inlineStr">
        <is>
          <t>NIE156</t>
        </is>
      </c>
      <c r="CD5" s="23" t="inlineStr">
        <is>
          <t>NIE157</t>
        </is>
      </c>
      <c r="CE5" s="23" t="inlineStr">
        <is>
          <t>NIE158</t>
        </is>
      </c>
      <c r="CF5" s="23" t="inlineStr">
        <is>
          <t>NIE159</t>
        </is>
      </c>
      <c r="CG5" s="23" t="inlineStr">
        <is>
          <t>NIE160</t>
        </is>
      </c>
      <c r="CH5" s="23" t="inlineStr">
        <is>
          <t>NIE201</t>
        </is>
      </c>
      <c r="CI5" s="23" t="inlineStr">
        <is>
          <t>NIE146</t>
        </is>
      </c>
      <c r="CJ5" s="23" t="inlineStr">
        <is>
          <t>NIE147</t>
        </is>
      </c>
      <c r="CK5" s="23" t="inlineStr">
        <is>
          <t>NIE148</t>
        </is>
      </c>
      <c r="CL5" s="23" t="inlineStr">
        <is>
          <t>NIE161</t>
        </is>
      </c>
      <c r="CM5" s="23" t="inlineStr">
        <is>
          <t>NIE163</t>
        </is>
      </c>
      <c r="CN5" s="23" t="inlineStr">
        <is>
          <t>NIE182</t>
        </is>
      </c>
      <c r="CO5" s="23" t="inlineStr">
        <is>
          <t>NIE164</t>
        </is>
      </c>
      <c r="CP5" s="23" t="inlineStr">
        <is>
          <t>NIE166</t>
        </is>
      </c>
      <c r="CQ5" s="23" t="inlineStr">
        <is>
          <t>NIE198</t>
        </is>
      </c>
      <c r="CR5" s="23" t="inlineStr">
        <is>
          <t>NIE167</t>
        </is>
      </c>
      <c r="CS5" s="23" t="inlineStr">
        <is>
          <t>NIE168</t>
        </is>
      </c>
      <c r="CT5" s="23" t="inlineStr">
        <is>
          <t>NIE169</t>
        </is>
      </c>
      <c r="CU5" s="23" t="inlineStr">
        <is>
          <t>NIE170</t>
        </is>
      </c>
      <c r="CV5" s="23" t="inlineStr">
        <is>
          <t>NIE171</t>
        </is>
      </c>
      <c r="CW5" s="23" t="inlineStr">
        <is>
          <t>NIE172</t>
        </is>
      </c>
      <c r="CX5" s="23" t="inlineStr">
        <is>
          <t>NIE173</t>
        </is>
      </c>
      <c r="CY5" s="23" t="inlineStr">
        <is>
          <t>NIE174</t>
        </is>
      </c>
      <c r="CZ5" s="23" t="inlineStr">
        <is>
          <t>NIE175</t>
        </is>
      </c>
      <c r="DA5" s="23" t="inlineStr">
        <is>
          <t>NIE176</t>
        </is>
      </c>
      <c r="DB5" s="23" t="inlineStr">
        <is>
          <t>NIE195</t>
        </is>
      </c>
      <c r="DC5" s="23" t="inlineStr">
        <is>
          <t>NIE196</t>
        </is>
      </c>
      <c r="DD5" s="23" t="inlineStr">
        <is>
          <t>NIE179</t>
        </is>
      </c>
      <c r="DE5" s="23" t="inlineStr">
        <is>
          <t>NIE177</t>
        </is>
      </c>
      <c r="DF5" s="23" t="inlineStr">
        <is>
          <t>NIE180</t>
        </is>
      </c>
      <c r="DG5" s="23" t="inlineStr">
        <is>
          <t>NIE181</t>
        </is>
      </c>
      <c r="DH5" s="23" t="inlineStr">
        <is>
          <t>NIE183</t>
        </is>
      </c>
      <c r="DI5" s="23" t="inlineStr">
        <is>
          <t>NIE184</t>
        </is>
      </c>
      <c r="DJ5" s="23" t="inlineStr">
        <is>
          <t>NIE185</t>
        </is>
      </c>
      <c r="DK5" s="23" t="inlineStr">
        <is>
          <t>NIE197</t>
        </is>
      </c>
      <c r="DL5" s="23" t="inlineStr">
        <is>
          <t>NIE187</t>
        </is>
      </c>
      <c r="DM5" s="23" t="inlineStr">
        <is>
          <t>NIE188</t>
        </is>
      </c>
      <c r="DN5" s="23" t="inlineStr">
        <is>
          <t>NIE189</t>
        </is>
      </c>
      <c r="DO5" s="23" t="inlineStr">
        <is>
          <t>NIE031</t>
        </is>
      </c>
      <c r="DR5" s="1" t="n"/>
      <c r="DS5" s="1" t="n"/>
    </row>
    <row r="6" ht="45" customFormat="1" customHeight="1" s="13">
      <c r="A6" s="21" t="inlineStr">
        <is>
          <t>Forma de llenado</t>
        </is>
      </c>
      <c r="B6" s="13" t="inlineStr">
        <is>
          <t>Diligenciable</t>
        </is>
      </c>
      <c r="C6" s="13" t="inlineStr">
        <is>
          <t>Lista desplegable</t>
        </is>
      </c>
      <c r="D6" s="13" t="inlineStr">
        <is>
          <t>Diligenciable</t>
        </is>
      </c>
      <c r="E6" s="13" t="inlineStr">
        <is>
          <t>Diligenciable</t>
        </is>
      </c>
      <c r="F6" s="13" t="inlineStr">
        <is>
          <t>Diligenciable</t>
        </is>
      </c>
      <c r="G6" s="13" t="inlineStr">
        <is>
          <t>Diligenciable</t>
        </is>
      </c>
      <c r="H6" s="13" t="inlineStr">
        <is>
          <t>Diligenciable</t>
        </is>
      </c>
      <c r="I6" s="13" t="inlineStr">
        <is>
          <t>Diligenciable</t>
        </is>
      </c>
      <c r="J6" s="13" t="inlineStr">
        <is>
          <t>Diligenciable</t>
        </is>
      </c>
      <c r="K6" s="13" t="inlineStr">
        <is>
          <t>Diligenciable</t>
        </is>
      </c>
      <c r="L6" s="13" t="inlineStr">
        <is>
          <t>Diligenciable</t>
        </is>
      </c>
      <c r="M6" s="13" t="inlineStr">
        <is>
          <t>Lista desplegable</t>
        </is>
      </c>
      <c r="N6" s="13" t="inlineStr">
        <is>
          <t>Lista desplegable</t>
        </is>
      </c>
      <c r="O6" s="13" t="inlineStr">
        <is>
          <t>Lista desplegable</t>
        </is>
      </c>
      <c r="P6" s="13" t="inlineStr">
        <is>
          <t>Lista desplegable</t>
        </is>
      </c>
      <c r="Q6" s="13" t="inlineStr">
        <is>
          <t>Lista desplegable</t>
        </is>
      </c>
      <c r="R6" s="13" t="inlineStr">
        <is>
          <t>Diligenciable</t>
        </is>
      </c>
      <c r="S6" s="13" t="inlineStr">
        <is>
          <t>Lista desplegable</t>
        </is>
      </c>
      <c r="T6" s="13" t="inlineStr">
        <is>
          <t>Diligenciable</t>
        </is>
      </c>
      <c r="U6" s="13" t="inlineStr">
        <is>
          <t>Diligenciable</t>
        </is>
      </c>
      <c r="V6" s="13" t="inlineStr">
        <is>
          <t>Diligenciable</t>
        </is>
      </c>
      <c r="W6" s="13" t="inlineStr">
        <is>
          <t>Lista desplegable</t>
        </is>
      </c>
      <c r="X6" s="13" t="inlineStr">
        <is>
          <t>Diligenciable</t>
        </is>
      </c>
      <c r="Y6" s="13" t="inlineStr">
        <is>
          <t>Lista desplegable</t>
        </is>
      </c>
      <c r="Z6" s="13" t="inlineStr">
        <is>
          <t>Diligenciable</t>
        </is>
      </c>
      <c r="AA6" s="13" t="inlineStr">
        <is>
          <t>Lista desplegable</t>
        </is>
      </c>
      <c r="AB6" s="13" t="inlineStr">
        <is>
          <t>Diligenciable</t>
        </is>
      </c>
      <c r="AC6" s="13" t="inlineStr">
        <is>
          <t>Diligenciable</t>
        </is>
      </c>
      <c r="AD6" s="13" t="inlineStr">
        <is>
          <t>Diligenciable</t>
        </is>
      </c>
      <c r="AE6" s="13" t="inlineStr">
        <is>
          <t>Automático</t>
        </is>
      </c>
      <c r="AF6" s="13" t="inlineStr">
        <is>
          <t>Diligenciable</t>
        </is>
      </c>
      <c r="AG6" s="13" t="inlineStr">
        <is>
          <t>Diligenciable</t>
        </is>
      </c>
      <c r="AH6" s="13" t="inlineStr">
        <is>
          <t>Diligenciable</t>
        </is>
      </c>
      <c r="AI6" s="13" t="inlineStr">
        <is>
          <t>Diligenciable</t>
        </is>
      </c>
      <c r="AK6" s="13" t="inlineStr">
        <is>
          <t>Diligenciable</t>
        </is>
      </c>
      <c r="AM6" s="13" t="inlineStr">
        <is>
          <t>Diligenciable</t>
        </is>
      </c>
      <c r="AO6" s="13" t="inlineStr">
        <is>
          <t>Diligenciable</t>
        </is>
      </c>
      <c r="AQ6" s="13" t="inlineStr">
        <is>
          <t>Diligenciable</t>
        </is>
      </c>
      <c r="AS6" s="13" t="inlineStr">
        <is>
          <t>Diligenciable</t>
        </is>
      </c>
      <c r="AU6" s="13" t="inlineStr">
        <is>
          <t>Diligenciable</t>
        </is>
      </c>
      <c r="AW6" s="13" t="inlineStr">
        <is>
          <t>Diligenciable</t>
        </is>
      </c>
      <c r="AX6" s="13" t="inlineStr">
        <is>
          <t>Diligenciable</t>
        </is>
      </c>
      <c r="AY6" s="13" t="inlineStr">
        <is>
          <t>Diligenciable</t>
        </is>
      </c>
      <c r="AZ6" s="13" t="inlineStr">
        <is>
          <t>Diligenciable</t>
        </is>
      </c>
      <c r="BA6" s="13" t="inlineStr">
        <is>
          <t>Diligenciable</t>
        </is>
      </c>
      <c r="BB6" s="13" t="inlineStr">
        <is>
          <t>Diligenciable</t>
        </is>
      </c>
      <c r="BC6" s="13" t="inlineStr">
        <is>
          <t>Diligenciable</t>
        </is>
      </c>
      <c r="BD6" s="13" t="inlineStr">
        <is>
          <t>Diligenciable</t>
        </is>
      </c>
      <c r="BE6" s="13" t="inlineStr">
        <is>
          <t>Diligenciable</t>
        </is>
      </c>
      <c r="BF6" s="13" t="inlineStr">
        <is>
          <t>Diligenciable</t>
        </is>
      </c>
      <c r="BG6" s="13" t="inlineStr">
        <is>
          <t>Diligenciable</t>
        </is>
      </c>
      <c r="BH6" s="13" t="inlineStr">
        <is>
          <t>Lista desplegable</t>
        </is>
      </c>
      <c r="BI6" s="13" t="inlineStr">
        <is>
          <t>Diligenciable</t>
        </is>
      </c>
      <c r="BJ6" s="13" t="inlineStr">
        <is>
          <t>Diligenciable</t>
        </is>
      </c>
      <c r="BK6" s="13" t="inlineStr">
        <is>
          <t>Diligenciable</t>
        </is>
      </c>
      <c r="BL6" s="13" t="inlineStr">
        <is>
          <t>Diligenciable</t>
        </is>
      </c>
      <c r="BM6" s="13" t="inlineStr">
        <is>
          <t>Diligenciable</t>
        </is>
      </c>
      <c r="BN6" s="13" t="inlineStr">
        <is>
          <t>Diligenciable</t>
        </is>
      </c>
      <c r="BO6" s="13" t="inlineStr">
        <is>
          <t>Diligenciable</t>
        </is>
      </c>
      <c r="BP6" s="13" t="inlineStr">
        <is>
          <t>Diligenciable</t>
        </is>
      </c>
      <c r="BQ6" s="13" t="inlineStr">
        <is>
          <t>Diligenciable</t>
        </is>
      </c>
      <c r="BR6" s="13" t="inlineStr">
        <is>
          <t>Diligenciable</t>
        </is>
      </c>
      <c r="BS6" s="13" t="inlineStr">
        <is>
          <t>Diligenciable</t>
        </is>
      </c>
      <c r="BT6" s="13" t="inlineStr">
        <is>
          <t>Diligenciable</t>
        </is>
      </c>
      <c r="BU6" s="13" t="inlineStr">
        <is>
          <t>Diligenciable</t>
        </is>
      </c>
      <c r="BV6" s="13" t="inlineStr">
        <is>
          <t>Diligenciable</t>
        </is>
      </c>
      <c r="BW6" s="13" t="inlineStr">
        <is>
          <t>Diligenciable</t>
        </is>
      </c>
      <c r="BX6" s="13" t="inlineStr">
        <is>
          <t>Diligenciable</t>
        </is>
      </c>
      <c r="BY6" s="13" t="inlineStr">
        <is>
          <t>Diligenciable</t>
        </is>
      </c>
      <c r="BZ6" s="13" t="inlineStr">
        <is>
          <t>Diligenciable</t>
        </is>
      </c>
      <c r="CA6" s="13" t="inlineStr">
        <is>
          <t>Diligenciable</t>
        </is>
      </c>
      <c r="CB6" s="13" t="inlineStr">
        <is>
          <t>Diligenciable</t>
        </is>
      </c>
      <c r="CC6" s="13" t="inlineStr">
        <is>
          <t>Diligenciable</t>
        </is>
      </c>
      <c r="CD6" s="13" t="inlineStr">
        <is>
          <t>Diligenciable</t>
        </is>
      </c>
      <c r="CE6" s="13" t="inlineStr">
        <is>
          <t>Diligenciable</t>
        </is>
      </c>
      <c r="CF6" s="13" t="inlineStr">
        <is>
          <t>Diligenciable</t>
        </is>
      </c>
      <c r="CG6" s="13" t="inlineStr">
        <is>
          <t>Diligenciable</t>
        </is>
      </c>
      <c r="CH6" s="13" t="inlineStr">
        <is>
          <t>Diligenciable</t>
        </is>
      </c>
      <c r="CI6" s="13" t="inlineStr">
        <is>
          <t>Diligenciable</t>
        </is>
      </c>
      <c r="CJ6" s="13" t="inlineStr">
        <is>
          <t>Diligenciable</t>
        </is>
      </c>
      <c r="CK6" s="13" t="inlineStr">
        <is>
          <t>Diligenciable</t>
        </is>
      </c>
      <c r="CL6" s="13" t="inlineStr">
        <is>
          <t>Diligenciable</t>
        </is>
      </c>
      <c r="CM6" s="13" t="inlineStr">
        <is>
          <t>Diligenciable</t>
        </is>
      </c>
      <c r="CN6" s="13" t="inlineStr">
        <is>
          <t>Diligenciable</t>
        </is>
      </c>
      <c r="CO6" s="13" t="inlineStr">
        <is>
          <t>Diligenciable</t>
        </is>
      </c>
      <c r="CP6" s="13" t="inlineStr">
        <is>
          <t>Diligenciable</t>
        </is>
      </c>
      <c r="CQ6" s="13" t="inlineStr">
        <is>
          <t>Diligenciable</t>
        </is>
      </c>
      <c r="CR6" s="13" t="inlineStr">
        <is>
          <t>Diligenciable</t>
        </is>
      </c>
      <c r="CS6" s="13" t="inlineStr">
        <is>
          <t>Diligenciable</t>
        </is>
      </c>
      <c r="CT6" s="13" t="inlineStr">
        <is>
          <t>Diligenciable</t>
        </is>
      </c>
      <c r="CU6" s="13" t="inlineStr">
        <is>
          <t>Diligenciable</t>
        </is>
      </c>
      <c r="CV6" s="13" t="inlineStr">
        <is>
          <t>Diligenciable</t>
        </is>
      </c>
      <c r="CW6" s="13" t="inlineStr">
        <is>
          <t>Diligenciable</t>
        </is>
      </c>
      <c r="CX6" s="13" t="inlineStr">
        <is>
          <t>Diligenciable</t>
        </is>
      </c>
      <c r="CY6" s="13" t="inlineStr">
        <is>
          <t>Diligenciable</t>
        </is>
      </c>
      <c r="CZ6" s="13" t="inlineStr">
        <is>
          <t>Diligenciable</t>
        </is>
      </c>
      <c r="DA6" s="13" t="inlineStr">
        <is>
          <t>Diligenciable</t>
        </is>
      </c>
      <c r="DB6" s="13" t="inlineStr">
        <is>
          <t>Diligenciable</t>
        </is>
      </c>
      <c r="DC6" s="13" t="inlineStr">
        <is>
          <t>Diligenciable</t>
        </is>
      </c>
      <c r="DD6" s="13" t="inlineStr">
        <is>
          <t>Diligenciable</t>
        </is>
      </c>
      <c r="DE6" s="13" t="inlineStr">
        <is>
          <t>Diligenciable</t>
        </is>
      </c>
      <c r="DF6" s="13" t="inlineStr">
        <is>
          <t>Diligenciable</t>
        </is>
      </c>
      <c r="DG6" s="13" t="inlineStr">
        <is>
          <t>Diligenciable</t>
        </is>
      </c>
      <c r="DH6" s="13" t="inlineStr">
        <is>
          <t>Diligenciable</t>
        </is>
      </c>
      <c r="DI6" s="13" t="inlineStr">
        <is>
          <t>Diligenciable</t>
        </is>
      </c>
      <c r="DJ6" s="13" t="inlineStr">
        <is>
          <t>Diligenciable</t>
        </is>
      </c>
      <c r="DK6" s="13" t="inlineStr">
        <is>
          <t>Diligenciable</t>
        </is>
      </c>
      <c r="DL6" s="13" t="inlineStr">
        <is>
          <t>Campo de Lectura (No editable)</t>
        </is>
      </c>
      <c r="DM6" s="13" t="inlineStr">
        <is>
          <t>Campo de Lectura (No editable)</t>
        </is>
      </c>
      <c r="DN6" s="13" t="inlineStr">
        <is>
          <t>Campo de Lectura (No editable)</t>
        </is>
      </c>
      <c r="DO6" s="13" t="inlineStr">
        <is>
          <t>Diligenciable</t>
        </is>
      </c>
      <c r="DR6" s="1" t="n"/>
      <c r="DS6" s="1" t="n"/>
    </row>
    <row r="7" ht="99.75" customFormat="1" customHeight="1" s="23">
      <c r="A7" s="24" t="inlineStr">
        <is>
          <t>Clase</t>
        </is>
      </c>
      <c r="B7" s="23" t="inlineStr">
        <is>
          <t>Opcional</t>
        </is>
      </c>
      <c r="C7" s="23" t="inlineStr">
        <is>
          <t>Obligatorio</t>
        </is>
      </c>
      <c r="D7" s="23" t="inlineStr">
        <is>
          <t>Obligatorio</t>
        </is>
      </c>
      <c r="E7" s="23" t="inlineStr">
        <is>
          <t>Obligatorio</t>
        </is>
      </c>
      <c r="F7" s="23" t="inlineStr">
        <is>
          <t>Opcional</t>
        </is>
      </c>
      <c r="G7" s="23" t="inlineStr">
        <is>
          <t>Obligatorio</t>
        </is>
      </c>
      <c r="H7" s="23" t="inlineStr">
        <is>
          <t>Obligatorio</t>
        </is>
      </c>
      <c r="I7" s="23" t="inlineStr">
        <is>
          <t>Opcional</t>
        </is>
      </c>
      <c r="J7" s="23" t="inlineStr">
        <is>
          <t>Obligatorio</t>
        </is>
      </c>
      <c r="K7" s="23" t="inlineStr">
        <is>
          <t>Obligatorio</t>
        </is>
      </c>
      <c r="L7" s="23" t="inlineStr">
        <is>
          <t>Opcional</t>
        </is>
      </c>
      <c r="M7" s="23" t="inlineStr">
        <is>
          <t>Obligatorio</t>
        </is>
      </c>
      <c r="N7" s="23" t="inlineStr">
        <is>
          <t>Obligatorio</t>
        </is>
      </c>
      <c r="O7" s="23" t="inlineStr">
        <is>
          <t>Obligatorio</t>
        </is>
      </c>
      <c r="P7" s="23" t="inlineStr">
        <is>
          <t>Obligatorio</t>
        </is>
      </c>
      <c r="Q7" s="23" t="inlineStr">
        <is>
          <t>Obligatorio</t>
        </is>
      </c>
      <c r="R7" s="23" t="inlineStr">
        <is>
          <t>Opcional</t>
        </is>
      </c>
      <c r="S7" s="23" t="inlineStr">
        <is>
          <t>Obligatorio</t>
        </is>
      </c>
      <c r="T7" s="23" t="inlineStr">
        <is>
          <t>Obligatorio</t>
        </is>
      </c>
      <c r="U7" s="23" t="inlineStr">
        <is>
          <t>Obligatorio</t>
        </is>
      </c>
      <c r="V7" s="23" t="inlineStr">
        <is>
          <t>Obligatorio</t>
        </is>
      </c>
      <c r="W7" s="23" t="inlineStr">
        <is>
          <t>Obligatorio</t>
        </is>
      </c>
      <c r="X7" s="23" t="inlineStr">
        <is>
          <t>Obligatorio</t>
        </is>
      </c>
      <c r="Y7" s="13" t="inlineStr">
        <is>
          <t>Obligatorio</t>
        </is>
      </c>
      <c r="Z7" s="13" t="inlineStr">
        <is>
          <t>Si aplica medio de pago bancario, obligatorio</t>
        </is>
      </c>
      <c r="AA7" s="13" t="inlineStr">
        <is>
          <t>Si aplica Banco, obligatorio</t>
        </is>
      </c>
      <c r="AB7" s="13" t="inlineStr">
        <is>
          <t>Si aplica Banco, obligatorio</t>
        </is>
      </c>
      <c r="AC7" s="23" t="inlineStr">
        <is>
          <t>Obligatorio</t>
        </is>
      </c>
      <c r="AD7" s="23" t="inlineStr">
        <is>
          <t>Obligatorio</t>
        </is>
      </c>
      <c r="AE7" s="23" t="inlineStr">
        <is>
          <t>Obligatorio</t>
        </is>
      </c>
      <c r="AF7" s="13" t="inlineStr">
        <is>
          <t>Opcional</t>
        </is>
      </c>
      <c r="AG7" s="13" t="inlineStr">
        <is>
          <t xml:space="preserve">Si aplicaviático=1, entonces debe haber data al menos en uno de los dos campos (NIE072 o NIE073 ) </t>
        </is>
      </c>
      <c r="AH7" s="13" t="inlineStr">
        <is>
          <t xml:space="preserve">Si aplicaviático=1, entonces debe haber data al menos en uno de los dos campos (NIE072 o NIE073 ) </t>
        </is>
      </c>
      <c r="AI7" s="13" t="inlineStr">
        <is>
          <t>Si aplica= sí, obligatorio  al menos uno de los campos  NIE076, NIE081, NIE86, NIE091, NIE096,NIE101, NIE106</t>
        </is>
      </c>
      <c r="AJ7" s="13" t="n"/>
      <c r="AK7" s="13" t="inlineStr">
        <is>
          <t>Si aplica= sí, obligatorio  al menos uno de los campos  NIE076, NIE081, NIE86, NIE091, NIE096,NIE101, NIE106</t>
        </is>
      </c>
      <c r="AL7" s="13" t="n"/>
      <c r="AM7" s="13" t="inlineStr">
        <is>
          <t>Si aplica= sí, obligatorio  al menos uno de los campos  NIE076, NIE081, NIE86, NIE091, NIE096,NIE101, NIE106</t>
        </is>
      </c>
      <c r="AN7" s="13" t="n"/>
      <c r="AO7" s="13" t="inlineStr">
        <is>
          <t>Si aplica= sí, obligatorio  al menos uno de los campos  NIE076, NIE081, NIE86, NIE091, NIE096,NIE101, NIE106</t>
        </is>
      </c>
      <c r="AP7" s="13" t="n"/>
      <c r="AQ7" s="13" t="inlineStr">
        <is>
          <t>Si aplica= sí, obligatorio  al menos uno de los campos  NIE076, NIE081, NIE86, NIE091, NIE096,NIE101, NIE106</t>
        </is>
      </c>
      <c r="AR7" s="13" t="n"/>
      <c r="AS7" s="13" t="inlineStr">
        <is>
          <t>Si aplica= sí, obligatorio  al menos uno de los campos  NIE076, NIE081, NIE86, NIE091, NIE096,NIE101, NIE106</t>
        </is>
      </c>
      <c r="AT7" s="13" t="n"/>
      <c r="AU7" s="13" t="inlineStr">
        <is>
          <t>Si aplica= sí, obligatorio  al menos uno de los campos  NIE076, NIE081, NIE86, NIE091, NIE096,NIE101, NIE106</t>
        </is>
      </c>
      <c r="AV7" s="13" t="n"/>
      <c r="AW7" s="13" t="inlineStr">
        <is>
          <t>(Si aplica =sí)
Obligatorio</t>
        </is>
      </c>
      <c r="AX7" s="13" t="inlineStr">
        <is>
          <t>(Si aplica =sí)
Obligatorio</t>
        </is>
      </c>
      <c r="AY7" s="13" t="inlineStr">
        <is>
          <t>(Si aplica =sí)
Obligatorio</t>
        </is>
      </c>
      <c r="AZ7" s="13" t="inlineStr">
        <is>
          <t>(Si aplica =sí)
Obligatorio</t>
        </is>
      </c>
      <c r="BA7" s="13" t="inlineStr">
        <is>
          <t>Si aplica= sí, obligatorio llenar NIE 117 y  NIE118 o NIE119</t>
        </is>
      </c>
      <c r="BB7" s="13" t="inlineStr">
        <is>
          <t>Si aplica= sí, obligatorio llenar NIE 117 y  NIE118 o NIE119</t>
        </is>
      </c>
      <c r="BC7" s="13" t="inlineStr">
        <is>
          <t>Si aplica= sí, obligatorio llenar NIE 117 y  NIE118 o NIE119</t>
        </is>
      </c>
      <c r="BD7" s="13" t="inlineStr">
        <is>
          <t xml:space="preserve">Si aplica = sí, obligatorio </t>
        </is>
      </c>
      <c r="BE7" s="13" t="inlineStr">
        <is>
          <t xml:space="preserve">Si aplica = sí, obligatorio </t>
        </is>
      </c>
      <c r="BF7" s="13" t="inlineStr">
        <is>
          <t xml:space="preserve">Si aplica = sí, obligatorio </t>
        </is>
      </c>
      <c r="BG7" s="13" t="inlineStr">
        <is>
          <t>(Si aplica =sí)
Obligatorio</t>
        </is>
      </c>
      <c r="BH7" s="13" t="inlineStr">
        <is>
          <t>(Si aplica =sí)
Obligatorio</t>
        </is>
      </c>
      <c r="BI7" s="13" t="inlineStr">
        <is>
          <t>(Si aplica =sí)
Obligatorio</t>
        </is>
      </c>
      <c r="BJ7" s="13" t="inlineStr">
        <is>
          <t>(Si aplica =sí)
Obligatorio</t>
        </is>
      </c>
      <c r="BK7" s="13" t="inlineStr">
        <is>
          <t>(Si aplica =sí)
Obligatorio</t>
        </is>
      </c>
      <c r="BL7" s="13" t="inlineStr">
        <is>
          <t>(Si aplica =sí)
Obligatorio</t>
        </is>
      </c>
      <c r="BM7" s="13" t="inlineStr">
        <is>
          <t>(Si aplica =sí)
Obligatorio</t>
        </is>
      </c>
      <c r="BN7" s="13" t="inlineStr">
        <is>
          <t>(Si aplica =sí)
Obligatorio</t>
        </is>
      </c>
      <c r="BO7" s="13" t="inlineStr">
        <is>
          <t>Si aplica=sí, obligatorio llenar al menos uno de los campos  NIE141 y NIE142</t>
        </is>
      </c>
      <c r="BP7" s="13" t="inlineStr">
        <is>
          <t>Si aplica=sí, obligatorio llenar al menos uno de los campos  NIE141 y NIE142</t>
        </is>
      </c>
      <c r="BQ7" s="13" t="inlineStr">
        <is>
          <t>Si aplica=sí, obligatorio llenar al menos uno de los campos  NIE151, NIE152, NIE153, NIE154</t>
        </is>
      </c>
      <c r="BR7" s="13" t="inlineStr">
        <is>
          <t>Si aplica=sí, obligatorio llenar al menos uno de los campos  NIE151, NIE152, NIE153, NIE154</t>
        </is>
      </c>
      <c r="BS7" s="13" t="inlineStr">
        <is>
          <t>Si aplica=sí, obligatorio llenar al menos uno de los campos  NIE151, NIE152, NIE153, NIE154</t>
        </is>
      </c>
      <c r="BT7" s="13" t="inlineStr">
        <is>
          <t>Si aplica=sí, obligatorio llenar al menos uno de los campos  NIE151, NIE152, NIE153, NIE154</t>
        </is>
      </c>
      <c r="BU7" s="13" t="inlineStr">
        <is>
          <t>Si aplica=sí, obligatorio llenar al menos uno de los campos  NIE139 y NIE140</t>
        </is>
      </c>
      <c r="BV7" s="13" t="inlineStr">
        <is>
          <t>Si aplica=sí, obligatorio llenar al menos uno de los campos  NIE139 y NIE140</t>
        </is>
      </c>
      <c r="BW7" s="25" t="inlineStr">
        <is>
          <t>Si aplica=sí, obligatorio llenar al menos uno de los campos  NIE149, NIE150</t>
        </is>
      </c>
      <c r="BX7" s="25" t="inlineStr">
        <is>
          <t>Si aplica=sí, obligatorio llenar al menos uno de los campos  NIE149, NIE150</t>
        </is>
      </c>
      <c r="BY7" s="13" t="inlineStr">
        <is>
          <t xml:space="preserve">Si aplica = sí, obligatorio </t>
        </is>
      </c>
      <c r="BZ7" s="13" t="inlineStr">
        <is>
          <t>(Si aplica =sí)
Obligatorio</t>
        </is>
      </c>
      <c r="CA7" s="13" t="inlineStr">
        <is>
          <t xml:space="preserve">Si aplica = sí, obligatorio </t>
        </is>
      </c>
      <c r="CB7" s="13" t="inlineStr">
        <is>
          <t xml:space="preserve">Si aplica = sí, obligatorio </t>
        </is>
      </c>
      <c r="CC7" s="13" t="inlineStr">
        <is>
          <t>Si aplica=sí, obligatorio llenar al menos uno de los campos  NIE156, NIE157, NIE158, NIE159, NIE160 Y NIE201</t>
        </is>
      </c>
      <c r="CD7" s="13" t="inlineStr">
        <is>
          <t>Si aplica=sí, obligatorio llenar al menos uno de los campos  NIE156, NIE157, NIE158, NIE159, NIE160 Y NIE201</t>
        </is>
      </c>
      <c r="CE7" s="13" t="inlineStr">
        <is>
          <t>Si aplica=sí, obligatorio llenar al menos uno de los campos  NIE156, NIE157, NIE158, NIE159, NIE160 Y NIE201</t>
        </is>
      </c>
      <c r="CF7" s="13" t="inlineStr">
        <is>
          <t>Si aplica=sí, obligatorio llenar al menos uno de los campos  NIE156, NIE157, NIE158, NIE159, NIE160 Y NIE201</t>
        </is>
      </c>
      <c r="CG7" s="13" t="inlineStr">
        <is>
          <t>Si aplica=sí, obligatorio llenar al menos uno de los campos  NIE156, NIE157, NIE158, NIE159, NIE160 Y NIE201</t>
        </is>
      </c>
      <c r="CH7" s="13" t="inlineStr">
        <is>
          <t>Si aplica=sí, obligatorio llenar al menos uno de los campos  NIE156, NIE157, NIE158, NIE159, NIE160 Y NIE201</t>
        </is>
      </c>
      <c r="CI7" s="13" t="inlineStr">
        <is>
          <t>(Si aplica =sí)
Obligatorio</t>
        </is>
      </c>
      <c r="CJ7" s="13" t="inlineStr">
        <is>
          <t>Si aplica=sí, obligatorio llenar al menos uno de los campos  NIE147 y NIE148</t>
        </is>
      </c>
      <c r="CK7" s="13" t="inlineStr">
        <is>
          <t>Si aplica=sí, obligatorio llenar al menos uno de los campos  NIE147 y NIE148</t>
        </is>
      </c>
      <c r="CL7" s="13" t="inlineStr">
        <is>
          <t>Obligatorio</t>
        </is>
      </c>
      <c r="CM7" s="13" t="inlineStr">
        <is>
          <t>Obligatorio</t>
        </is>
      </c>
      <c r="CN7" s="26" t="inlineStr">
        <is>
          <t>Si aplica=sí, obligatorio llenar al menos uno de los campos  NIE198, NIE177, NIE179, NIE180, NIE181, NIE182, NIE183, NIE184, NIE185, NIE197</t>
        </is>
      </c>
      <c r="CO7" s="13" t="inlineStr">
        <is>
          <t>Obligatorio</t>
        </is>
      </c>
      <c r="CP7" s="13" t="inlineStr">
        <is>
          <t>Obligatorio</t>
        </is>
      </c>
      <c r="CQ7" s="26" t="inlineStr">
        <is>
          <t>Si aplica=sí, obligatorio llenar al menos uno de los campos  NIE198, NIE177, NIE179, NIE180, NIE181, NIE182, NIE183, NIE184, NIE185, NIE197</t>
        </is>
      </c>
      <c r="CR7" s="13" t="inlineStr">
        <is>
          <t>Si aplica=sí, obligatorio llenar al menos uno de los campos  NIE167, NIE168, NIE169 y NIE170</t>
        </is>
      </c>
      <c r="CS7" s="13" t="inlineStr">
        <is>
          <t>Si aplica=sí, obligatorio llenar al menos uno de los campos  NIE167, NIE168, NIE169 y NIE170</t>
        </is>
      </c>
      <c r="CT7" s="13" t="inlineStr">
        <is>
          <t>Si aplica=sí, obligatorio llenar al menos uno de los campos  NIE167, NIE168, NIE169 y NIE170</t>
        </is>
      </c>
      <c r="CU7" s="13" t="inlineStr">
        <is>
          <t>Si aplica=sí, obligatorio llenar al menos uno de los campos  NIE167, NIE168, NIE169 y NIE170</t>
        </is>
      </c>
      <c r="CV7" s="13" t="inlineStr">
        <is>
          <t>Si aplica=sí, obligatorio</t>
        </is>
      </c>
      <c r="CW7" s="13" t="inlineStr">
        <is>
          <t>Si aplica=sí, obligatorio</t>
        </is>
      </c>
      <c r="CX7" s="13" t="inlineStr">
        <is>
          <t>Si aplica=sí, obligatorio llenar al menos uno de los campos  NIE173 y NIE174</t>
        </is>
      </c>
      <c r="CY7" s="13" t="inlineStr">
        <is>
          <t>Si aplica=sí, obligatorio llenar al menos uno de los campos  NIE173 y NIE174</t>
        </is>
      </c>
      <c r="CZ7" s="13" t="inlineStr">
        <is>
          <t>Si aplica=sí, obligatorio</t>
        </is>
      </c>
      <c r="DA7" s="13" t="inlineStr">
        <is>
          <t>Si aplica=sí, obligatorio</t>
        </is>
      </c>
      <c r="DB7" s="13" t="inlineStr">
        <is>
          <t>Si aplica, obligatorio</t>
        </is>
      </c>
      <c r="DC7" s="13" t="inlineStr">
        <is>
          <t>Si aplica, obligatorio</t>
        </is>
      </c>
      <c r="DD7" s="26" t="inlineStr">
        <is>
          <t>Si aplica=sí, obligatorio llenar al menos uno de los campos  NIE198, NIE177, NIE179, NIE180, NIE181, NIE182, NIE183, NIE184, NIE185, NIE197</t>
        </is>
      </c>
      <c r="DE7" s="26" t="inlineStr">
        <is>
          <t>Si aplica=sí, obligatorio llenar al menos uno de los campos  NIE198, NIE177, NIE179, NIE180, NIE181, NIE182, NIE183, NIE184, NIE185, NIE197</t>
        </is>
      </c>
      <c r="DF7" s="26" t="inlineStr">
        <is>
          <t>Si aplica=sí, obligatorio llenar al menos uno de los campos  NIE198, NIE177, NIE179, NIE180, NIE181, NIE182, NIE183, NIE184, NIE185, NIE197</t>
        </is>
      </c>
      <c r="DG7" s="26" t="inlineStr">
        <is>
          <t>Si aplica=sí, obligatorio llenar al menos uno de los campos  NIE198, NIE177, NIE179, NIE180, NIE181, NIE182, NIE183, NIE184, NIE185, NIE197</t>
        </is>
      </c>
      <c r="DH7" s="26" t="inlineStr">
        <is>
          <t>Si aplica=sí, obligatorio llenar al menos uno de los campos  NIE198, NIE177, NIE179, NIE180, NIE181, NIE182, NIE183, NIE184, NIE185, NIE197</t>
        </is>
      </c>
      <c r="DI7" s="26" t="inlineStr">
        <is>
          <t>Si aplica=sí, obligatorio llenar al menos uno de los campos  NIE198, NIE177, NIE179, NIE180, NIE181, NIE182, NIE183, NIE184, NIE185, NIE197</t>
        </is>
      </c>
      <c r="DJ7" s="26" t="inlineStr">
        <is>
          <t>Si aplica=sí, obligatorio llenar al menos uno de los campos  NIE198, NIE177, NIE179, NIE180, NIE181, NIE182, NIE183, NIE184, NIE185, NIE197</t>
        </is>
      </c>
      <c r="DK7" s="26" t="inlineStr">
        <is>
          <t>Si aplica=sí, obligatorio llenar al menos uno de los campos  NIE198, NIE177, NIE179, NIE180, NIE181, NIE182, NIE183, NIE184, NIE185, NIE197</t>
        </is>
      </c>
      <c r="DL7" s="13" t="inlineStr">
        <is>
          <t>Obligatorio</t>
        </is>
      </c>
      <c r="DM7" s="13" t="inlineStr">
        <is>
          <t>Obligatorio</t>
        </is>
      </c>
      <c r="DN7" s="13" t="inlineStr">
        <is>
          <t>Obligatorio</t>
        </is>
      </c>
      <c r="DO7" s="23" t="inlineStr">
        <is>
          <t>Opcional</t>
        </is>
      </c>
      <c r="DR7" s="1" t="n"/>
      <c r="DS7" s="1" t="n"/>
    </row>
    <row r="8" ht="30" customFormat="1" customHeight="1" s="23">
      <c r="A8" s="24" t="inlineStr">
        <is>
          <t>Atributo</t>
        </is>
      </c>
      <c r="B8" s="13" t="inlineStr">
        <is>
          <t>Alfanumérico</t>
        </is>
      </c>
      <c r="D8" s="27" t="inlineStr">
        <is>
          <t>Alfanumérico</t>
        </is>
      </c>
      <c r="E8" s="23" t="inlineStr">
        <is>
          <t>Alfanumérico</t>
        </is>
      </c>
      <c r="F8" s="23" t="inlineStr">
        <is>
          <t>Alfanumérico</t>
        </is>
      </c>
      <c r="G8" s="23" t="inlineStr">
        <is>
          <t>Alfanumérico</t>
        </is>
      </c>
      <c r="H8" s="23" t="inlineStr">
        <is>
          <t>Alfanumérico</t>
        </is>
      </c>
      <c r="I8" s="23" t="inlineStr">
        <is>
          <t>Alfanumérico</t>
        </is>
      </c>
      <c r="J8" s="13" t="inlineStr">
        <is>
          <t>Fecha</t>
        </is>
      </c>
      <c r="K8" s="13" t="inlineStr">
        <is>
          <t>Numérico entero</t>
        </is>
      </c>
      <c r="L8" s="13" t="inlineStr">
        <is>
          <t xml:space="preserve"> Fecha</t>
        </is>
      </c>
      <c r="M8" s="27" t="n"/>
      <c r="N8" s="27" t="n"/>
      <c r="O8" s="13" t="n"/>
      <c r="P8" s="23" t="inlineStr">
        <is>
          <t>Booleano</t>
        </is>
      </c>
      <c r="Q8" s="23" t="inlineStr">
        <is>
          <t>Booleano</t>
        </is>
      </c>
      <c r="R8" s="23" t="inlineStr">
        <is>
          <t>Alfanumérico</t>
        </is>
      </c>
      <c r="T8" s="23" t="inlineStr">
        <is>
          <t>Alfanumérico</t>
        </is>
      </c>
      <c r="U8" s="13" t="inlineStr">
        <is>
          <t>Fecha</t>
        </is>
      </c>
      <c r="V8" s="13" t="inlineStr">
        <is>
          <t>Fecha</t>
        </is>
      </c>
      <c r="X8" s="13" t="inlineStr">
        <is>
          <t>Fecha</t>
        </is>
      </c>
      <c r="Z8" s="23" t="inlineStr">
        <is>
          <t>Alfanumérico</t>
        </is>
      </c>
      <c r="AB8" s="23" t="inlineStr">
        <is>
          <t>Alfanumerico</t>
        </is>
      </c>
      <c r="AC8" s="13" t="inlineStr">
        <is>
          <t>Numérico moneda</t>
        </is>
      </c>
      <c r="AD8" s="13" t="inlineStr">
        <is>
          <t>Numérico Entero</t>
        </is>
      </c>
      <c r="AE8" s="13" t="inlineStr">
        <is>
          <t>Numérico moneda</t>
        </is>
      </c>
      <c r="AF8" s="13" t="inlineStr">
        <is>
          <t>Numérico moneda</t>
        </is>
      </c>
      <c r="AG8" s="13" t="inlineStr">
        <is>
          <t>Numérico moneda</t>
        </is>
      </c>
      <c r="AH8" s="13" t="inlineStr">
        <is>
          <t>Numérico moneda</t>
        </is>
      </c>
      <c r="AI8" s="23" t="inlineStr">
        <is>
          <t>Numérico Entero</t>
        </is>
      </c>
      <c r="AK8" s="23" t="inlineStr">
        <is>
          <t>Numérico Entero</t>
        </is>
      </c>
      <c r="AM8" s="23" t="inlineStr">
        <is>
          <t>Numérico Entero</t>
        </is>
      </c>
      <c r="AO8" s="23" t="inlineStr">
        <is>
          <t>Numérico Entero</t>
        </is>
      </c>
      <c r="AQ8" s="23" t="inlineStr">
        <is>
          <t>Numérico Entero</t>
        </is>
      </c>
      <c r="AS8" s="23" t="inlineStr">
        <is>
          <t>Numérico Entero</t>
        </is>
      </c>
      <c r="AU8" s="23" t="inlineStr">
        <is>
          <t>Numérico Entero</t>
        </is>
      </c>
      <c r="AW8" s="13" t="inlineStr">
        <is>
          <t>Numérico Entero</t>
        </is>
      </c>
      <c r="AX8" s="13" t="inlineStr">
        <is>
          <t>Numérico moneda</t>
        </is>
      </c>
      <c r="AY8" s="23" t="inlineStr">
        <is>
          <t>Numérico</t>
        </is>
      </c>
      <c r="AZ8" s="13" t="inlineStr">
        <is>
          <t>Numérico moneda</t>
        </is>
      </c>
      <c r="BA8" s="23" t="inlineStr">
        <is>
          <t>Numérico</t>
        </is>
      </c>
      <c r="BB8" s="13" t="inlineStr">
        <is>
          <t>Numérico moneda</t>
        </is>
      </c>
      <c r="BC8" s="13" t="inlineStr">
        <is>
          <t>Numérico moneda</t>
        </is>
      </c>
      <c r="BD8" s="13" t="inlineStr">
        <is>
          <t>Numérico moneda</t>
        </is>
      </c>
      <c r="BE8" s="13" t="inlineStr">
        <is>
          <t xml:space="preserve">Numérico porcentaje </t>
        </is>
      </c>
      <c r="BF8" s="13" t="inlineStr">
        <is>
          <t>Numérico moneda</t>
        </is>
      </c>
      <c r="BG8" s="13" t="inlineStr">
        <is>
          <t>Numérico Entero</t>
        </is>
      </c>
      <c r="BI8" s="13" t="inlineStr">
        <is>
          <t>Numérico moneda</t>
        </is>
      </c>
      <c r="BJ8" s="13" t="inlineStr">
        <is>
          <t>Numérico Entero</t>
        </is>
      </c>
      <c r="BK8" s="13" t="inlineStr">
        <is>
          <t>Numérico moneda</t>
        </is>
      </c>
      <c r="BL8" s="13" t="inlineStr">
        <is>
          <t>Numérico</t>
        </is>
      </c>
      <c r="BM8" s="13" t="inlineStr">
        <is>
          <t>Numérico moneda</t>
        </is>
      </c>
      <c r="BN8" s="13" t="inlineStr">
        <is>
          <t>Numérico</t>
        </is>
      </c>
      <c r="BO8" s="13" t="inlineStr">
        <is>
          <t>Numérico moneda</t>
        </is>
      </c>
      <c r="BP8" s="13" t="inlineStr">
        <is>
          <t>Numérico moneda</t>
        </is>
      </c>
      <c r="BQ8" s="13" t="inlineStr">
        <is>
          <t>Numérico moneda</t>
        </is>
      </c>
      <c r="BR8" s="13" t="inlineStr">
        <is>
          <t>Numérico moneda</t>
        </is>
      </c>
      <c r="BS8" s="13" t="inlineStr">
        <is>
          <t>Numérico moneda</t>
        </is>
      </c>
      <c r="BT8" s="13" t="inlineStr">
        <is>
          <t>Numérico moneda</t>
        </is>
      </c>
      <c r="BU8" s="13" t="inlineStr">
        <is>
          <t>Numérico moneda</t>
        </is>
      </c>
      <c r="BV8" s="13" t="inlineStr">
        <is>
          <t>Numérico moneda</t>
        </is>
      </c>
      <c r="BW8" s="13" t="inlineStr">
        <is>
          <t>Numérico moneda</t>
        </is>
      </c>
      <c r="BX8" s="13" t="inlineStr">
        <is>
          <t>Numérico moneda</t>
        </is>
      </c>
      <c r="BY8" s="13" t="inlineStr">
        <is>
          <t>Numérico moneda</t>
        </is>
      </c>
      <c r="BZ8" s="13" t="inlineStr">
        <is>
          <t>Numérico</t>
        </is>
      </c>
      <c r="CA8" s="13" t="inlineStr">
        <is>
          <t>Numérico moneda</t>
        </is>
      </c>
      <c r="CB8" s="13" t="inlineStr">
        <is>
          <t>Numérico moneda</t>
        </is>
      </c>
      <c r="CC8" s="13" t="inlineStr">
        <is>
          <t>Numérico moneda</t>
        </is>
      </c>
      <c r="CD8" s="13" t="inlineStr">
        <is>
          <t>Numérico moneda</t>
        </is>
      </c>
      <c r="CE8" s="13" t="inlineStr">
        <is>
          <t>Numérico moneda</t>
        </is>
      </c>
      <c r="CF8" s="13" t="inlineStr">
        <is>
          <t>Numérico moneda</t>
        </is>
      </c>
      <c r="CG8" s="13" t="inlineStr">
        <is>
          <t>Numérico moneda</t>
        </is>
      </c>
      <c r="CH8" s="13" t="inlineStr">
        <is>
          <t>Numérico moneda</t>
        </is>
      </c>
      <c r="CI8" s="23" t="inlineStr">
        <is>
          <t>Alfanumérico</t>
        </is>
      </c>
      <c r="CJ8" s="13" t="inlineStr">
        <is>
          <t>Numérico moneda</t>
        </is>
      </c>
      <c r="CK8" s="13" t="inlineStr">
        <is>
          <t>Numérico moneda</t>
        </is>
      </c>
      <c r="CL8" s="13" t="inlineStr">
        <is>
          <t>Numérico Tarifa</t>
        </is>
      </c>
      <c r="CM8" s="13" t="inlineStr">
        <is>
          <t>Numérico moneda</t>
        </is>
      </c>
      <c r="CN8" s="13" t="inlineStr">
        <is>
          <t>Numérico moneda</t>
        </is>
      </c>
      <c r="CO8" s="13" t="inlineStr">
        <is>
          <t>Numérico Tarifa</t>
        </is>
      </c>
      <c r="CP8" s="13" t="inlineStr">
        <is>
          <t>Numérico moneda</t>
        </is>
      </c>
      <c r="CQ8" s="13" t="inlineStr">
        <is>
          <t>Numérico moneda</t>
        </is>
      </c>
      <c r="CR8" s="13" t="inlineStr">
        <is>
          <t>Numérico Tarifa</t>
        </is>
      </c>
      <c r="CS8" s="13" t="inlineStr">
        <is>
          <t>Numérico moneda</t>
        </is>
      </c>
      <c r="CT8" s="13" t="inlineStr">
        <is>
          <t>Numérico Tarifa</t>
        </is>
      </c>
      <c r="CU8" s="13" t="inlineStr">
        <is>
          <t>Numérico moneda</t>
        </is>
      </c>
      <c r="CV8" s="13" t="inlineStr">
        <is>
          <t>Numérico Tarifa</t>
        </is>
      </c>
      <c r="CW8" s="13" t="inlineStr">
        <is>
          <t>Numérico moneda</t>
        </is>
      </c>
      <c r="CX8" s="13" t="inlineStr">
        <is>
          <t>Numérico moneda</t>
        </is>
      </c>
      <c r="CY8" s="13" t="inlineStr">
        <is>
          <t>Numérico moneda</t>
        </is>
      </c>
      <c r="CZ8" s="13" t="inlineStr">
        <is>
          <t>Alfanumerico</t>
        </is>
      </c>
      <c r="DA8" s="13" t="inlineStr">
        <is>
          <t>Numérico moneda</t>
        </is>
      </c>
      <c r="DB8" s="13" t="inlineStr">
        <is>
          <t>Numérico moneda</t>
        </is>
      </c>
      <c r="DC8" s="13" t="inlineStr">
        <is>
          <t>Numérico moneda</t>
        </is>
      </c>
      <c r="DD8" s="13" t="inlineStr">
        <is>
          <t>Numérico moneda</t>
        </is>
      </c>
      <c r="DE8" s="13" t="inlineStr">
        <is>
          <t>Numérico moneda</t>
        </is>
      </c>
      <c r="DF8" s="13" t="inlineStr">
        <is>
          <t>Numérico moneda</t>
        </is>
      </c>
      <c r="DG8" s="13" t="inlineStr">
        <is>
          <t>Numérico moneda</t>
        </is>
      </c>
      <c r="DH8" s="13" t="inlineStr">
        <is>
          <t>Numérico moneda</t>
        </is>
      </c>
      <c r="DI8" s="13" t="inlineStr">
        <is>
          <t>Numérico moneda</t>
        </is>
      </c>
      <c r="DJ8" s="13" t="inlineStr">
        <is>
          <t>Numérico moneda</t>
        </is>
      </c>
      <c r="DK8" s="13" t="inlineStr">
        <is>
          <t>Numérico moneda</t>
        </is>
      </c>
      <c r="DL8" s="13" t="inlineStr">
        <is>
          <t>Numérico moneda</t>
        </is>
      </c>
      <c r="DM8" s="13" t="inlineStr">
        <is>
          <t>Numérico moneda</t>
        </is>
      </c>
      <c r="DN8" s="13" t="inlineStr">
        <is>
          <t>Numérico moneda</t>
        </is>
      </c>
      <c r="DO8" s="23" t="inlineStr">
        <is>
          <t>Alfanumerico</t>
        </is>
      </c>
      <c r="DR8" s="1" t="n"/>
      <c r="DS8" s="1" t="n"/>
    </row>
    <row r="9" ht="28.15" customFormat="1" customHeight="1" s="23">
      <c r="A9" s="21" t="inlineStr">
        <is>
          <t>Forma/unidad</t>
        </is>
      </c>
      <c r="B9" s="13" t="n"/>
      <c r="C9" s="28" t="inlineStr">
        <is>
          <t>N/A</t>
        </is>
      </c>
      <c r="D9" s="28" t="inlineStr">
        <is>
          <t>N/A</t>
        </is>
      </c>
      <c r="E9" s="28" t="inlineStr">
        <is>
          <t>N/A</t>
        </is>
      </c>
      <c r="F9" s="28" t="inlineStr">
        <is>
          <t>N/A</t>
        </is>
      </c>
      <c r="G9" s="28" t="inlineStr">
        <is>
          <t>N/A</t>
        </is>
      </c>
      <c r="H9" s="28" t="inlineStr">
        <is>
          <t>N/A</t>
        </is>
      </c>
      <c r="I9" s="28" t="inlineStr">
        <is>
          <t>N/A</t>
        </is>
      </c>
      <c r="J9" s="13" t="inlineStr">
        <is>
          <t>AAAA-MM-DD</t>
        </is>
      </c>
      <c r="K9" s="13" t="inlineStr">
        <is>
          <t>N/A</t>
        </is>
      </c>
      <c r="L9" s="13" t="inlineStr">
        <is>
          <t>AAAA-MM-DD</t>
        </is>
      </c>
      <c r="M9" s="28" t="inlineStr">
        <is>
          <t>N/A</t>
        </is>
      </c>
      <c r="N9" s="28" t="inlineStr">
        <is>
          <t>N/A</t>
        </is>
      </c>
      <c r="O9" s="28" t="inlineStr">
        <is>
          <t>N/A</t>
        </is>
      </c>
      <c r="P9" s="23" t="inlineStr">
        <is>
          <t>True /False</t>
        </is>
      </c>
      <c r="Q9" s="23" t="inlineStr">
        <is>
          <t>True /False</t>
        </is>
      </c>
      <c r="R9" s="28" t="inlineStr">
        <is>
          <t>N/A</t>
        </is>
      </c>
      <c r="U9" s="13" t="inlineStr">
        <is>
          <t>AAAA-MM-DD</t>
        </is>
      </c>
      <c r="V9" s="13" t="inlineStr">
        <is>
          <t>AAAA-MM-DD</t>
        </is>
      </c>
      <c r="W9" s="28" t="inlineStr">
        <is>
          <t>N/A</t>
        </is>
      </c>
      <c r="X9" s="13" t="inlineStr">
        <is>
          <t>AAAA-MM-DD;AAA-MM-DD; …. ;</t>
        </is>
      </c>
      <c r="Y9" s="28" t="inlineStr">
        <is>
          <t>N/A</t>
        </is>
      </c>
      <c r="Z9" s="28" t="inlineStr">
        <is>
          <t>N/A</t>
        </is>
      </c>
      <c r="AA9" s="28" t="inlineStr">
        <is>
          <t>N/A</t>
        </is>
      </c>
      <c r="AB9" s="28" t="inlineStr">
        <is>
          <t>N/A</t>
        </is>
      </c>
      <c r="AC9" s="23" t="inlineStr">
        <is>
          <t>$</t>
        </is>
      </c>
      <c r="AD9" s="23" t="inlineStr">
        <is>
          <t>Días</t>
        </is>
      </c>
      <c r="AE9" s="23" t="inlineStr">
        <is>
          <t>$</t>
        </is>
      </c>
      <c r="AF9" s="23" t="inlineStr">
        <is>
          <t>$</t>
        </is>
      </c>
      <c r="AG9" s="23" t="inlineStr">
        <is>
          <t>$</t>
        </is>
      </c>
      <c r="AH9" s="23" t="inlineStr">
        <is>
          <t>$</t>
        </is>
      </c>
      <c r="AI9" s="23" t="inlineStr">
        <is>
          <t>Horas</t>
        </is>
      </c>
      <c r="AK9" s="23" t="inlineStr">
        <is>
          <t>Horas</t>
        </is>
      </c>
      <c r="AM9" s="23" t="inlineStr">
        <is>
          <t>Horas</t>
        </is>
      </c>
      <c r="AO9" s="23" t="inlineStr">
        <is>
          <t>Horas</t>
        </is>
      </c>
      <c r="AQ9" s="23" t="inlineStr">
        <is>
          <t>Horas</t>
        </is>
      </c>
      <c r="AS9" s="23" t="inlineStr">
        <is>
          <t>Horas</t>
        </is>
      </c>
      <c r="AU9" s="23" t="inlineStr">
        <is>
          <t>Horas</t>
        </is>
      </c>
      <c r="AW9" s="23" t="inlineStr">
        <is>
          <t>Días</t>
        </is>
      </c>
      <c r="AX9" s="23" t="inlineStr">
        <is>
          <t>$</t>
        </is>
      </c>
      <c r="AY9" s="23" t="inlineStr">
        <is>
          <t>Días</t>
        </is>
      </c>
      <c r="AZ9" s="23" t="inlineStr">
        <is>
          <t>$</t>
        </is>
      </c>
      <c r="BA9" s="23" t="inlineStr">
        <is>
          <t>Días</t>
        </is>
      </c>
      <c r="BB9" s="23" t="inlineStr">
        <is>
          <t>$</t>
        </is>
      </c>
      <c r="BC9" s="23" t="inlineStr">
        <is>
          <t>$</t>
        </is>
      </c>
      <c r="BD9" s="23" t="inlineStr">
        <is>
          <t>$</t>
        </is>
      </c>
      <c r="BE9" s="23" t="inlineStr">
        <is>
          <t>XX%</t>
        </is>
      </c>
      <c r="BF9" s="23" t="inlineStr">
        <is>
          <t>$</t>
        </is>
      </c>
      <c r="BG9" s="23" t="inlineStr">
        <is>
          <t>Días</t>
        </is>
      </c>
      <c r="BH9" s="28" t="inlineStr">
        <is>
          <t>N/A</t>
        </is>
      </c>
      <c r="BI9" s="23" t="inlineStr">
        <is>
          <t>COP</t>
        </is>
      </c>
      <c r="BJ9" s="23" t="inlineStr">
        <is>
          <t>Días</t>
        </is>
      </c>
      <c r="BK9" s="23" t="inlineStr">
        <is>
          <t>$</t>
        </is>
      </c>
      <c r="BL9" s="23" t="inlineStr">
        <is>
          <t>Días</t>
        </is>
      </c>
      <c r="BM9" s="23" t="inlineStr">
        <is>
          <t>$</t>
        </is>
      </c>
      <c r="BN9" s="23" t="inlineStr">
        <is>
          <t>Días</t>
        </is>
      </c>
      <c r="BO9" s="23" t="inlineStr">
        <is>
          <t>$</t>
        </is>
      </c>
      <c r="BP9" s="23" t="inlineStr">
        <is>
          <t>$</t>
        </is>
      </c>
      <c r="BQ9" s="23" t="inlineStr">
        <is>
          <t>$</t>
        </is>
      </c>
      <c r="BR9" s="23" t="inlineStr">
        <is>
          <t>$</t>
        </is>
      </c>
      <c r="BS9" s="23" t="inlineStr">
        <is>
          <t>$</t>
        </is>
      </c>
      <c r="BT9" s="23" t="inlineStr">
        <is>
          <t>$</t>
        </is>
      </c>
      <c r="BU9" s="23" t="inlineStr">
        <is>
          <t>$</t>
        </is>
      </c>
      <c r="BV9" s="23" t="inlineStr">
        <is>
          <t>$</t>
        </is>
      </c>
      <c r="BW9" s="23" t="inlineStr">
        <is>
          <t>$</t>
        </is>
      </c>
      <c r="BX9" s="23" t="inlineStr">
        <is>
          <t>$</t>
        </is>
      </c>
      <c r="BY9" s="23" t="inlineStr">
        <is>
          <t>$</t>
        </is>
      </c>
      <c r="BZ9" s="23" t="inlineStr">
        <is>
          <t>Días</t>
        </is>
      </c>
      <c r="CA9" s="23" t="inlineStr">
        <is>
          <t>$</t>
        </is>
      </c>
      <c r="CB9" s="23" t="inlineStr">
        <is>
          <t>$</t>
        </is>
      </c>
      <c r="CC9" s="23" t="inlineStr">
        <is>
          <t>$</t>
        </is>
      </c>
      <c r="CD9" s="23" t="inlineStr">
        <is>
          <t>$</t>
        </is>
      </c>
      <c r="CE9" s="23" t="inlineStr">
        <is>
          <t>$</t>
        </is>
      </c>
      <c r="CF9" s="23" t="inlineStr">
        <is>
          <t>$</t>
        </is>
      </c>
      <c r="CG9" s="23" t="inlineStr">
        <is>
          <t>$</t>
        </is>
      </c>
      <c r="CH9" s="23" t="inlineStr">
        <is>
          <t>$</t>
        </is>
      </c>
      <c r="CJ9" s="23" t="inlineStr">
        <is>
          <t>$</t>
        </is>
      </c>
      <c r="CK9" s="23" t="inlineStr">
        <is>
          <t>$</t>
        </is>
      </c>
      <c r="CL9" s="23" t="inlineStr">
        <is>
          <t>%</t>
        </is>
      </c>
      <c r="CM9" s="23" t="inlineStr">
        <is>
          <t>$</t>
        </is>
      </c>
      <c r="CN9" s="23" t="inlineStr">
        <is>
          <t>$</t>
        </is>
      </c>
      <c r="CO9" s="23" t="inlineStr">
        <is>
          <t>%</t>
        </is>
      </c>
      <c r="CP9" s="23" t="inlineStr">
        <is>
          <t>$</t>
        </is>
      </c>
      <c r="CQ9" s="23" t="inlineStr">
        <is>
          <t>$</t>
        </is>
      </c>
      <c r="CR9" s="23" t="inlineStr">
        <is>
          <t>%</t>
        </is>
      </c>
      <c r="CS9" s="23" t="inlineStr">
        <is>
          <t>$</t>
        </is>
      </c>
      <c r="CT9" s="23" t="inlineStr">
        <is>
          <t>%</t>
        </is>
      </c>
      <c r="CU9" s="23" t="inlineStr">
        <is>
          <t>$</t>
        </is>
      </c>
      <c r="CV9" s="23" t="inlineStr">
        <is>
          <t>$</t>
        </is>
      </c>
      <c r="CW9" s="23" t="inlineStr">
        <is>
          <t>$</t>
        </is>
      </c>
      <c r="CX9" s="23" t="inlineStr">
        <is>
          <t>$</t>
        </is>
      </c>
      <c r="CY9" s="23" t="inlineStr">
        <is>
          <t>$</t>
        </is>
      </c>
      <c r="CZ9" s="23" t="inlineStr">
        <is>
          <t>Texto</t>
        </is>
      </c>
      <c r="DA9" s="23" t="inlineStr">
        <is>
          <t>$</t>
        </is>
      </c>
      <c r="DB9" s="23" t="inlineStr">
        <is>
          <t>$</t>
        </is>
      </c>
      <c r="DC9" s="23" t="inlineStr">
        <is>
          <t>$</t>
        </is>
      </c>
      <c r="DD9" s="23" t="inlineStr">
        <is>
          <t>$</t>
        </is>
      </c>
      <c r="DE9" s="23" t="inlineStr">
        <is>
          <t>$</t>
        </is>
      </c>
      <c r="DF9" s="23" t="inlineStr">
        <is>
          <t>$</t>
        </is>
      </c>
      <c r="DG9" s="23" t="inlineStr">
        <is>
          <t>$</t>
        </is>
      </c>
      <c r="DH9" s="23" t="inlineStr">
        <is>
          <t>$</t>
        </is>
      </c>
      <c r="DI9" s="23" t="inlineStr">
        <is>
          <t>$</t>
        </is>
      </c>
      <c r="DJ9" s="23" t="inlineStr">
        <is>
          <t>$</t>
        </is>
      </c>
      <c r="DK9" s="23" t="inlineStr">
        <is>
          <t>$</t>
        </is>
      </c>
      <c r="DL9" s="23" t="inlineStr">
        <is>
          <t>$</t>
        </is>
      </c>
      <c r="DM9" s="23" t="inlineStr">
        <is>
          <t>$</t>
        </is>
      </c>
      <c r="DN9" s="23" t="inlineStr">
        <is>
          <t>$</t>
        </is>
      </c>
      <c r="DO9" s="13" t="inlineStr">
        <is>
          <t>Texto libre varchar(max)</t>
        </is>
      </c>
      <c r="DR9" s="1" t="n"/>
      <c r="DS9" s="1" t="n"/>
    </row>
    <row r="10" ht="25.15" customFormat="1" customHeight="1" s="28">
      <c r="A10" s="21" t="inlineStr">
        <is>
          <t>Tamaño (dilig)</t>
        </is>
      </c>
      <c r="B10" s="23" t="n"/>
      <c r="D10" s="28" t="inlineStr">
        <is>
          <t>N/A</t>
        </is>
      </c>
      <c r="E10" s="28" t="inlineStr">
        <is>
          <t>varchar (60)</t>
        </is>
      </c>
      <c r="F10" s="28" t="inlineStr">
        <is>
          <t>varchar (60)</t>
        </is>
      </c>
      <c r="G10" s="28" t="inlineStr">
        <is>
          <t>varchar (60)</t>
        </is>
      </c>
      <c r="H10" s="28" t="inlineStr">
        <is>
          <t>varchar (60)</t>
        </is>
      </c>
      <c r="I10" s="28" t="inlineStr">
        <is>
          <t>N/A</t>
        </is>
      </c>
      <c r="J10" s="28" t="inlineStr">
        <is>
          <t>10</t>
        </is>
      </c>
      <c r="K10" s="28" t="inlineStr">
        <is>
          <t>N/A</t>
        </is>
      </c>
      <c r="L10" s="28" t="inlineStr">
        <is>
          <t>10</t>
        </is>
      </c>
      <c r="O10" s="28" t="inlineStr">
        <is>
          <t>N/A</t>
        </is>
      </c>
      <c r="P10" s="28" t="inlineStr">
        <is>
          <t>N/A</t>
        </is>
      </c>
      <c r="R10" s="28" t="inlineStr">
        <is>
          <t>N/A</t>
        </is>
      </c>
      <c r="S10" s="28" t="inlineStr">
        <is>
          <t>N/A</t>
        </is>
      </c>
      <c r="T10" s="28" t="inlineStr">
        <is>
          <t>N/A</t>
        </is>
      </c>
      <c r="U10" s="23" t="n">
        <v>10</v>
      </c>
      <c r="V10" s="23" t="n">
        <v>10</v>
      </c>
      <c r="W10" s="28" t="inlineStr">
        <is>
          <t>N/A</t>
        </is>
      </c>
      <c r="X10" s="28" t="inlineStr">
        <is>
          <t>10 cada grupo (un grupo es una cadena de caracteres entre punto y coma (;))</t>
        </is>
      </c>
      <c r="Y10" s="28" t="inlineStr">
        <is>
          <t>N/A</t>
        </is>
      </c>
      <c r="Z10" s="28" t="inlineStr">
        <is>
          <t>N/A</t>
        </is>
      </c>
      <c r="AA10" s="28" t="inlineStr">
        <is>
          <t>N/A</t>
        </is>
      </c>
      <c r="AB10" s="28" t="inlineStr">
        <is>
          <t>N/A</t>
        </is>
      </c>
      <c r="AC10" s="29" t="n"/>
      <c r="AD10" s="28" t="inlineStr">
        <is>
          <t>2</t>
        </is>
      </c>
      <c r="AI10" s="28" t="inlineStr">
        <is>
          <t>N/A</t>
        </is>
      </c>
      <c r="AK10" s="28" t="inlineStr">
        <is>
          <t>N/A</t>
        </is>
      </c>
      <c r="AM10" s="28" t="inlineStr">
        <is>
          <t>N/A</t>
        </is>
      </c>
      <c r="AO10" s="28" t="inlineStr">
        <is>
          <t>N/A</t>
        </is>
      </c>
      <c r="AQ10" s="28" t="inlineStr">
        <is>
          <t>N/A</t>
        </is>
      </c>
      <c r="AS10" s="28" t="inlineStr">
        <is>
          <t>N/A</t>
        </is>
      </c>
      <c r="AU10" s="28" t="inlineStr">
        <is>
          <t>N/A</t>
        </is>
      </c>
      <c r="AW10" s="28" t="inlineStr">
        <is>
          <t>N/A</t>
        </is>
      </c>
      <c r="AX10" s="28" t="inlineStr">
        <is>
          <t>N/A</t>
        </is>
      </c>
      <c r="AY10" s="28" t="inlineStr">
        <is>
          <t>N/A</t>
        </is>
      </c>
      <c r="AZ10" s="28" t="inlineStr">
        <is>
          <t>N/A</t>
        </is>
      </c>
      <c r="BA10" s="28" t="inlineStr">
        <is>
          <t>N/A</t>
        </is>
      </c>
      <c r="BB10" s="28" t="inlineStr">
        <is>
          <t>N/A</t>
        </is>
      </c>
      <c r="BC10" s="28" t="inlineStr">
        <is>
          <t>N/A</t>
        </is>
      </c>
      <c r="BD10" s="28" t="inlineStr">
        <is>
          <t>N/A</t>
        </is>
      </c>
      <c r="BE10" s="28" t="inlineStr">
        <is>
          <t>N/A</t>
        </is>
      </c>
      <c r="BF10" s="28" t="inlineStr">
        <is>
          <t>N/A</t>
        </is>
      </c>
      <c r="BG10" s="28" t="inlineStr">
        <is>
          <t>N/A</t>
        </is>
      </c>
      <c r="BH10" s="28" t="inlineStr">
        <is>
          <t>N/A</t>
        </is>
      </c>
      <c r="BI10" s="28" t="inlineStr">
        <is>
          <t>N/A</t>
        </is>
      </c>
      <c r="BJ10" s="28" t="inlineStr">
        <is>
          <t>N/A</t>
        </is>
      </c>
      <c r="BK10" s="28" t="inlineStr">
        <is>
          <t>N/A</t>
        </is>
      </c>
      <c r="BL10" s="28" t="inlineStr">
        <is>
          <t>N/A</t>
        </is>
      </c>
      <c r="BM10" s="28" t="inlineStr">
        <is>
          <t>N/A</t>
        </is>
      </c>
      <c r="BN10" s="28" t="inlineStr">
        <is>
          <t>N/A</t>
        </is>
      </c>
      <c r="BO10" s="28" t="inlineStr">
        <is>
          <t>N/A</t>
        </is>
      </c>
      <c r="BP10" s="28" t="inlineStr">
        <is>
          <t>N/A</t>
        </is>
      </c>
      <c r="BQ10" s="28" t="inlineStr">
        <is>
          <t>N/A</t>
        </is>
      </c>
      <c r="BR10" s="28" t="inlineStr">
        <is>
          <t>N/A</t>
        </is>
      </c>
      <c r="BS10" s="28" t="inlineStr">
        <is>
          <t>N/A</t>
        </is>
      </c>
      <c r="BT10" s="28" t="inlineStr">
        <is>
          <t>N/A</t>
        </is>
      </c>
      <c r="BU10" s="28" t="inlineStr">
        <is>
          <t>N/A</t>
        </is>
      </c>
      <c r="BV10" s="28" t="inlineStr">
        <is>
          <t>N/A</t>
        </is>
      </c>
      <c r="BW10" s="28" t="inlineStr">
        <is>
          <t>N/A</t>
        </is>
      </c>
      <c r="BX10" s="28" t="inlineStr">
        <is>
          <t>N/A</t>
        </is>
      </c>
      <c r="BY10" s="28" t="inlineStr">
        <is>
          <t>N/A</t>
        </is>
      </c>
      <c r="BZ10" s="28" t="inlineStr">
        <is>
          <t>N/A</t>
        </is>
      </c>
      <c r="CA10" s="28" t="inlineStr">
        <is>
          <t>N/A</t>
        </is>
      </c>
      <c r="CB10" s="28" t="inlineStr">
        <is>
          <t>N/A</t>
        </is>
      </c>
      <c r="CC10" s="28" t="inlineStr">
        <is>
          <t>N/A</t>
        </is>
      </c>
      <c r="CD10" s="28" t="inlineStr">
        <is>
          <t>N/A</t>
        </is>
      </c>
      <c r="CE10" s="28" t="inlineStr">
        <is>
          <t>N/A</t>
        </is>
      </c>
      <c r="CF10" s="28" t="inlineStr">
        <is>
          <t>N/A</t>
        </is>
      </c>
      <c r="CG10" s="28" t="inlineStr">
        <is>
          <t>N/A</t>
        </is>
      </c>
      <c r="CH10" s="28" t="inlineStr">
        <is>
          <t>N/A</t>
        </is>
      </c>
      <c r="CI10" s="28" t="inlineStr">
        <is>
          <t>N/A</t>
        </is>
      </c>
      <c r="CJ10" s="28" t="inlineStr">
        <is>
          <t>N/A</t>
        </is>
      </c>
      <c r="CK10" s="28" t="inlineStr">
        <is>
          <t>N/A</t>
        </is>
      </c>
      <c r="CL10" s="28" t="inlineStr">
        <is>
          <t>4-6</t>
        </is>
      </c>
      <c r="CM10" s="28" t="inlineStr">
        <is>
          <t>N/A</t>
        </is>
      </c>
      <c r="CN10" s="28" t="inlineStr">
        <is>
          <t>N/A</t>
        </is>
      </c>
      <c r="CO10" s="28" t="inlineStr">
        <is>
          <t>4-6</t>
        </is>
      </c>
      <c r="CP10" s="28" t="inlineStr">
        <is>
          <t>N/A</t>
        </is>
      </c>
      <c r="CQ10" s="28" t="inlineStr">
        <is>
          <t>N/A</t>
        </is>
      </c>
      <c r="CR10" s="28" t="inlineStr">
        <is>
          <t>4-6</t>
        </is>
      </c>
      <c r="CS10" s="28" t="inlineStr">
        <is>
          <t>N/A</t>
        </is>
      </c>
      <c r="CT10" s="28" t="inlineStr">
        <is>
          <t>4-6</t>
        </is>
      </c>
      <c r="CU10" s="28" t="inlineStr">
        <is>
          <t>N/A</t>
        </is>
      </c>
      <c r="CV10" s="28" t="inlineStr">
        <is>
          <t>N/A</t>
        </is>
      </c>
      <c r="CW10" s="28" t="inlineStr">
        <is>
          <t>N/A</t>
        </is>
      </c>
      <c r="CX10" s="28" t="inlineStr">
        <is>
          <t>N/A</t>
        </is>
      </c>
      <c r="CY10" s="28" t="inlineStr">
        <is>
          <t>N/A</t>
        </is>
      </c>
      <c r="CZ10" s="28" t="inlineStr">
        <is>
          <t>N/A</t>
        </is>
      </c>
      <c r="DA10" s="28" t="inlineStr">
        <is>
          <t>N/A</t>
        </is>
      </c>
      <c r="DB10" s="28" t="inlineStr">
        <is>
          <t>N/A</t>
        </is>
      </c>
      <c r="DC10" s="28" t="inlineStr">
        <is>
          <t>N/A</t>
        </is>
      </c>
      <c r="DD10" s="28" t="inlineStr">
        <is>
          <t>N/A</t>
        </is>
      </c>
      <c r="DE10" s="28" t="inlineStr">
        <is>
          <t>N/A</t>
        </is>
      </c>
      <c r="DF10" s="28" t="inlineStr">
        <is>
          <t>N/A</t>
        </is>
      </c>
      <c r="DG10" s="28" t="inlineStr">
        <is>
          <t>N/A</t>
        </is>
      </c>
      <c r="DH10" s="28" t="inlineStr">
        <is>
          <t>N/A</t>
        </is>
      </c>
      <c r="DI10" s="28" t="inlineStr">
        <is>
          <t>N/A</t>
        </is>
      </c>
      <c r="DJ10" s="28" t="inlineStr">
        <is>
          <t>N/A</t>
        </is>
      </c>
      <c r="DK10" s="28" t="inlineStr">
        <is>
          <t>N/A</t>
        </is>
      </c>
      <c r="DL10" s="28" t="inlineStr">
        <is>
          <t>N/A</t>
        </is>
      </c>
      <c r="DM10" s="28" t="inlineStr">
        <is>
          <t>N/A</t>
        </is>
      </c>
      <c r="DN10" s="28" t="inlineStr">
        <is>
          <t>N/A</t>
        </is>
      </c>
      <c r="DR10" s="1" t="n"/>
      <c r="DS10" s="1" t="n"/>
    </row>
    <row r="11" ht="138.75" customFormat="1" customHeight="1" s="23">
      <c r="A11" s="21" t="inlineStr">
        <is>
          <t xml:space="preserve">Validación adicional </t>
        </is>
      </c>
      <c r="B11" s="29" t="inlineStr">
        <is>
          <t>Cune existente, correspondiente al número de identificación del empleado y periodo a emitir</t>
        </is>
      </c>
      <c r="C11" s="28" t="inlineStr">
        <is>
          <t>N/A</t>
        </is>
      </c>
      <c r="D11" s="30" t="inlineStr">
        <is>
          <t>* No puede haber más de un registro con el mismo número de documento 
* En el de novedades sí puede tener más de uno</t>
        </is>
      </c>
      <c r="E11" s="23" t="inlineStr">
        <is>
          <t>Ninguna</t>
        </is>
      </c>
      <c r="F11" s="23" t="inlineStr">
        <is>
          <t>Ninguna</t>
        </is>
      </c>
      <c r="G11" s="23" t="inlineStr">
        <is>
          <t>Ninguna</t>
        </is>
      </c>
      <c r="H11" s="23" t="inlineStr">
        <is>
          <t>Ninguna</t>
        </is>
      </c>
      <c r="I11" s="23" t="inlineStr">
        <is>
          <t>Ninguna</t>
        </is>
      </c>
      <c r="J11" s="29" t="inlineStr">
        <is>
          <t>1) Fecha igual o anterior a la fecha de liquidación inicio
2) Fecha igual o anterior a la de retiro (si está diligenciada)</t>
        </is>
      </c>
      <c r="K11" s="29" t="inlineStr">
        <is>
          <t>Mayor o igual a 1
Mayor o igual a cantidad de días del periodo de nómina liquidado</t>
        </is>
      </c>
      <c r="L11" s="29" t="inlineStr">
        <is>
          <t>Fecha igual o posterior a la fecha de ingreso</t>
        </is>
      </c>
      <c r="M11" s="28" t="inlineStr">
        <is>
          <t>N/A</t>
        </is>
      </c>
      <c r="N11" s="28" t="inlineStr">
        <is>
          <t>N/A</t>
        </is>
      </c>
      <c r="O11" s="28" t="inlineStr">
        <is>
          <t>N/A</t>
        </is>
      </c>
      <c r="P11" s="28" t="inlineStr">
        <is>
          <t>N/A</t>
        </is>
      </c>
      <c r="Q11" s="28" t="inlineStr">
        <is>
          <t>N/A</t>
        </is>
      </c>
      <c r="R11" s="13" t="inlineStr">
        <is>
          <t>No admite guiones ni caracteres especiales</t>
        </is>
      </c>
      <c r="S11" s="29" t="inlineStr">
        <is>
          <t>Concatenación de tabla Depto/municipio y aplica para NIE051, NIE052</t>
        </is>
      </c>
      <c r="T11" s="28" t="inlineStr">
        <is>
          <t>N/A</t>
        </is>
      </c>
      <c r="U11" s="29" t="inlineStr">
        <is>
          <t>1) Fecha igual o posterior a la fecha de ingreso
2) Fecha igual o anterior a la fecha liquidación fin
3) debe coincidir con el parámetro que se otorgó por interfaz de periodo emitido</t>
        </is>
      </c>
      <c r="V11" s="29" t="inlineStr">
        <is>
          <t>1) Fecha  posterior a la fecha de ingreso
2) Fecha igual o posterior  a la fecha liquidación inicio
3) (FechaLiquidacionFin-FechaLiquidacionInicio)&lt;31
4) debe coincidir con el parámetro que se otorgó por interfaz de periodo emitido</t>
        </is>
      </c>
      <c r="W11" s="23" t="inlineStr">
        <is>
          <t>Ninguna</t>
        </is>
      </c>
      <c r="X11" s="29" t="inlineStr">
        <is>
          <t>1) Fecha igual o posterior a la fecha de ingreso.</t>
        </is>
      </c>
      <c r="Y11" s="23" t="inlineStr">
        <is>
          <t>Ninguna</t>
        </is>
      </c>
      <c r="Z11" s="13" t="inlineStr">
        <is>
          <t xml:space="preserve">Si selecciona Consignación bancaria, transferencia débito interbancario, transferencia débito bancario o CATS  en medio de pago, este campo obligatorio. </t>
        </is>
      </c>
      <c r="AA11" s="13" t="inlineStr">
        <is>
          <t>Si aplica Banco, obligatorio</t>
        </is>
      </c>
      <c r="AB11" s="13" t="inlineStr">
        <is>
          <t>Si aplica Banco, obligatorio</t>
        </is>
      </c>
      <c r="AC11" s="23" t="inlineStr">
        <is>
          <t>Ninguna</t>
        </is>
      </c>
      <c r="AD11" s="13" t="inlineStr">
        <is>
          <t>Número mayor o igual a 1 e igual o inferior a 31</t>
        </is>
      </c>
      <c r="AE11" s="13" t="n"/>
      <c r="AF11" s="23" t="inlineStr">
        <is>
          <t>Ninguna</t>
        </is>
      </c>
      <c r="AG11" s="13" t="inlineStr">
        <is>
          <t xml:space="preserve">Si aplicaviático=1, entonces debe haber data al menos en uno de los dos campos (NIE072 o NIE073 ) </t>
        </is>
      </c>
      <c r="AH11" s="13" t="inlineStr">
        <is>
          <t xml:space="preserve">Si aplicaviático=1, entonces debe haber data al menos en uno de los dos campos (NIE072 o NIE073 ) </t>
        </is>
      </c>
      <c r="AI11" s="13" t="inlineStr">
        <is>
          <t>Si aplica= sí, obligatorio  al menos uno de los campos  NIE076, NIE081, NIE86, NIE091, NIE096,NIE101, NIE106</t>
        </is>
      </c>
      <c r="AJ11" s="13" t="n"/>
      <c r="AK11" s="13" t="inlineStr">
        <is>
          <t>Si aplica= sí, obligatorio  al menos uno de los campos  NIE076, NIE081, NIE86, NIE091, NIE096,NIE101, NIE106</t>
        </is>
      </c>
      <c r="AL11" s="13" t="n"/>
      <c r="AM11" s="13" t="inlineStr">
        <is>
          <t>Si aplica= sí, obligatorio  al menos uno de los campos  NIE076, NIE081, NIE86, NIE091, NIE096,NIE101, NIE106</t>
        </is>
      </c>
      <c r="AN11" s="13" t="n"/>
      <c r="AO11" s="13" t="inlineStr">
        <is>
          <t>Si aplica= sí, obligatorio  al menos uno de los campos  NIE076, NIE081, NIE86, NIE091, NIE096,NIE101, NIE106</t>
        </is>
      </c>
      <c r="AP11" s="13" t="n"/>
      <c r="AQ11" s="13" t="inlineStr">
        <is>
          <t>Si aplica= sí, obligatorio  al menos uno de los campos  NIE076, NIE081, NIE86, NIE091, NIE096,NIE101, NIE106</t>
        </is>
      </c>
      <c r="AR11" s="13" t="n"/>
      <c r="AS11" s="13" t="inlineStr">
        <is>
          <t>Si aplica= sí, obligatorio  al menos uno de los campos  NIE076, NIE081, NIE86, NIE091, NIE096,NIE101, NIE106</t>
        </is>
      </c>
      <c r="AT11" s="13" t="n"/>
      <c r="AU11" s="13" t="inlineStr">
        <is>
          <t>Si aplica= sí, obligatorio  al menos uno de los campos  NIE076, NIE081, NIE86, NIE091, NIE096,NIE101, NIE106</t>
        </is>
      </c>
      <c r="AV11" s="13" t="n"/>
      <c r="AW11" s="25" t="inlineStr">
        <is>
          <t>Máximo 31 días</t>
        </is>
      </c>
      <c r="AY11" s="23" t="inlineStr">
        <is>
          <t>Ninguna</t>
        </is>
      </c>
      <c r="AZ11" s="23" t="inlineStr">
        <is>
          <t>Ninguna</t>
        </is>
      </c>
      <c r="BA11" s="23" t="inlineStr">
        <is>
          <t>Ninguna</t>
        </is>
      </c>
      <c r="BB11" s="23" t="inlineStr">
        <is>
          <t>Ninguna</t>
        </is>
      </c>
      <c r="BC11" s="23" t="inlineStr">
        <is>
          <t>Ninguna</t>
        </is>
      </c>
      <c r="BD11" s="23" t="inlineStr">
        <is>
          <t>Ninguna</t>
        </is>
      </c>
      <c r="BE11" s="23" t="inlineStr">
        <is>
          <t>Ninguna</t>
        </is>
      </c>
      <c r="BF11" s="23" t="inlineStr">
        <is>
          <t>Ninguna</t>
        </is>
      </c>
      <c r="BG11" s="23" t="inlineStr">
        <is>
          <t>Ninguna</t>
        </is>
      </c>
      <c r="BH11" s="13" t="inlineStr">
        <is>
          <t>Enviar null por defecto para obligar al usuario a escoger</t>
        </is>
      </c>
      <c r="BI11" s="23" t="inlineStr">
        <is>
          <t>Ninguna</t>
        </is>
      </c>
      <c r="BJ11" s="23" t="inlineStr">
        <is>
          <t>Ninguna</t>
        </is>
      </c>
      <c r="BK11" s="23" t="inlineStr">
        <is>
          <t>Ninguna</t>
        </is>
      </c>
      <c r="BL11" s="23" t="inlineStr">
        <is>
          <t>Ninguna</t>
        </is>
      </c>
      <c r="BM11" s="23" t="inlineStr">
        <is>
          <t>Ninguna</t>
        </is>
      </c>
      <c r="BN11" s="23" t="inlineStr">
        <is>
          <t>Ninguna</t>
        </is>
      </c>
      <c r="BO11" s="23" t="inlineStr">
        <is>
          <t>Ninguna</t>
        </is>
      </c>
      <c r="BP11" s="23" t="inlineStr">
        <is>
          <t>Ninguna</t>
        </is>
      </c>
      <c r="BQ11" s="23" t="inlineStr">
        <is>
          <t>Ninguna</t>
        </is>
      </c>
      <c r="BR11" s="23" t="inlineStr">
        <is>
          <t>Ninguna</t>
        </is>
      </c>
      <c r="BS11" s="23" t="inlineStr">
        <is>
          <t>Ninguna</t>
        </is>
      </c>
      <c r="BT11" s="23" t="inlineStr">
        <is>
          <t>Ninguna</t>
        </is>
      </c>
      <c r="BU11" s="23" t="inlineStr">
        <is>
          <t>Ninguna</t>
        </is>
      </c>
      <c r="BV11" s="23" t="inlineStr">
        <is>
          <t>Ninguna</t>
        </is>
      </c>
      <c r="BW11" s="23" t="inlineStr">
        <is>
          <t>Ninguna</t>
        </is>
      </c>
      <c r="BX11" s="23" t="inlineStr">
        <is>
          <t>Ninguna</t>
        </is>
      </c>
      <c r="BY11" s="23" t="inlineStr">
        <is>
          <t>Ninguna</t>
        </is>
      </c>
      <c r="BZ11" s="23" t="inlineStr">
        <is>
          <t>Ninguna</t>
        </is>
      </c>
      <c r="CA11" s="23" t="inlineStr">
        <is>
          <t>Ninguna</t>
        </is>
      </c>
      <c r="CB11" s="23" t="inlineStr">
        <is>
          <t>Ninguna</t>
        </is>
      </c>
      <c r="CC11" s="23" t="inlineStr">
        <is>
          <t>Ninguna</t>
        </is>
      </c>
      <c r="CD11" s="23" t="inlineStr">
        <is>
          <t>Ninguna</t>
        </is>
      </c>
      <c r="CE11" s="23" t="inlineStr">
        <is>
          <t>Ninguna</t>
        </is>
      </c>
      <c r="CF11" s="23" t="inlineStr">
        <is>
          <t>Ninguna</t>
        </is>
      </c>
      <c r="CG11" s="23" t="inlineStr">
        <is>
          <t>Ninguna</t>
        </is>
      </c>
      <c r="CH11" s="23" t="inlineStr">
        <is>
          <t>Ninguna</t>
        </is>
      </c>
      <c r="CI11" s="23" t="inlineStr">
        <is>
          <t>Ninguna</t>
        </is>
      </c>
      <c r="CJ11" s="23" t="inlineStr">
        <is>
          <t>Ninguna</t>
        </is>
      </c>
      <c r="CK11" s="23" t="inlineStr">
        <is>
          <t>Ninguna</t>
        </is>
      </c>
      <c r="CL11" s="23" t="inlineStr">
        <is>
          <t>Ninguna</t>
        </is>
      </c>
      <c r="CM11" s="23" t="inlineStr">
        <is>
          <t>Ninguna</t>
        </is>
      </c>
      <c r="CN11" s="23" t="inlineStr">
        <is>
          <t>Ninguna</t>
        </is>
      </c>
      <c r="CO11" s="23" t="inlineStr">
        <is>
          <t>Ninguna</t>
        </is>
      </c>
      <c r="CP11" s="23" t="inlineStr">
        <is>
          <t>Ninguna</t>
        </is>
      </c>
      <c r="CQ11" s="23" t="inlineStr">
        <is>
          <t>Ninguna</t>
        </is>
      </c>
      <c r="CR11" s="23" t="inlineStr">
        <is>
          <t>Ninguna</t>
        </is>
      </c>
      <c r="CS11" s="23" t="inlineStr">
        <is>
          <t>Ninguna</t>
        </is>
      </c>
      <c r="CT11" s="23" t="inlineStr">
        <is>
          <t>Ninguna</t>
        </is>
      </c>
      <c r="CU11" s="23" t="inlineStr">
        <is>
          <t>Ninguna</t>
        </is>
      </c>
      <c r="CV11" s="23" t="inlineStr">
        <is>
          <t>Ninguna</t>
        </is>
      </c>
      <c r="CW11" s="23" t="inlineStr">
        <is>
          <t>Ninguna</t>
        </is>
      </c>
      <c r="CX11" s="23" t="inlineStr">
        <is>
          <t>Ninguna</t>
        </is>
      </c>
      <c r="CY11" s="23" t="inlineStr">
        <is>
          <t>Ninguna</t>
        </is>
      </c>
      <c r="CZ11" s="23" t="inlineStr">
        <is>
          <t>Ninguna</t>
        </is>
      </c>
      <c r="DA11" s="23" t="inlineStr">
        <is>
          <t>Ninguna</t>
        </is>
      </c>
      <c r="DB11" s="23" t="inlineStr">
        <is>
          <t>Ninguna</t>
        </is>
      </c>
      <c r="DC11" s="23" t="inlineStr">
        <is>
          <t>Ninguna</t>
        </is>
      </c>
      <c r="DD11" s="23" t="inlineStr">
        <is>
          <t>Ninguna</t>
        </is>
      </c>
      <c r="DE11" s="23" t="inlineStr">
        <is>
          <t>Ninguna</t>
        </is>
      </c>
      <c r="DF11" s="23" t="inlineStr">
        <is>
          <t>Ninguna</t>
        </is>
      </c>
      <c r="DG11" s="23" t="inlineStr">
        <is>
          <t>Ninguna</t>
        </is>
      </c>
      <c r="DH11" s="23" t="inlineStr">
        <is>
          <t>Ninguna</t>
        </is>
      </c>
      <c r="DI11" s="23" t="inlineStr">
        <is>
          <t>Ninguna</t>
        </is>
      </c>
      <c r="DJ11" s="23" t="inlineStr">
        <is>
          <t>Ninguna</t>
        </is>
      </c>
      <c r="DK11" s="23" t="inlineStr">
        <is>
          <t>Ninguna</t>
        </is>
      </c>
      <c r="DL11" s="23" t="inlineStr">
        <is>
          <t>Ninguna</t>
        </is>
      </c>
      <c r="DM11" s="23" t="inlineStr">
        <is>
          <t>Ninguna</t>
        </is>
      </c>
      <c r="DN11" s="23" t="inlineStr">
        <is>
          <t>Ninguna</t>
        </is>
      </c>
      <c r="DO11" s="13" t="inlineStr">
        <is>
          <t>Texto libre varchar(max)</t>
        </is>
      </c>
      <c r="DR11" s="1" t="n"/>
      <c r="DS11" s="1" t="n"/>
    </row>
    <row r="12" ht="33" customFormat="1" customHeight="1" s="23">
      <c r="A12" s="21" t="inlineStr">
        <is>
          <t>Operación</t>
        </is>
      </c>
      <c r="C12" s="28" t="inlineStr">
        <is>
          <t>N/A</t>
        </is>
      </c>
      <c r="D12" s="23" t="inlineStr">
        <is>
          <t>Ninguna</t>
        </is>
      </c>
      <c r="E12" s="23" t="inlineStr">
        <is>
          <t>Ninguna</t>
        </is>
      </c>
      <c r="F12" s="23" t="inlineStr">
        <is>
          <t>Ninguna</t>
        </is>
      </c>
      <c r="G12" s="23" t="inlineStr">
        <is>
          <t>Ninguna</t>
        </is>
      </c>
      <c r="H12" s="23" t="inlineStr">
        <is>
          <t>Ninguna</t>
        </is>
      </c>
      <c r="I12" s="23" t="inlineStr">
        <is>
          <t>Ninguna</t>
        </is>
      </c>
      <c r="J12" s="28" t="inlineStr">
        <is>
          <t>N/A</t>
        </is>
      </c>
      <c r="K12" s="28" t="inlineStr">
        <is>
          <t>Ninguna</t>
        </is>
      </c>
      <c r="L12" s="28" t="inlineStr">
        <is>
          <t>N/A</t>
        </is>
      </c>
      <c r="M12" s="28" t="inlineStr">
        <is>
          <t>N/A</t>
        </is>
      </c>
      <c r="N12" s="28" t="inlineStr">
        <is>
          <t>N/A</t>
        </is>
      </c>
      <c r="O12" s="28" t="inlineStr">
        <is>
          <t>N/A</t>
        </is>
      </c>
      <c r="P12" s="28" t="inlineStr">
        <is>
          <t>N/A</t>
        </is>
      </c>
      <c r="Q12" s="28" t="inlineStr">
        <is>
          <t>N/A</t>
        </is>
      </c>
      <c r="R12" s="23" t="inlineStr">
        <is>
          <t>Ninguna</t>
        </is>
      </c>
      <c r="S12" s="28" t="inlineStr">
        <is>
          <t>N/A</t>
        </is>
      </c>
      <c r="T12" s="28" t="inlineStr">
        <is>
          <t>N/A</t>
        </is>
      </c>
      <c r="U12" s="23" t="inlineStr">
        <is>
          <t>Ninguna</t>
        </is>
      </c>
      <c r="W12" s="23" t="inlineStr">
        <is>
          <t>Ninguna</t>
        </is>
      </c>
      <c r="X12" s="28" t="inlineStr">
        <is>
          <t>N/A</t>
        </is>
      </c>
      <c r="Y12" s="23" t="inlineStr">
        <is>
          <t>Ninguna</t>
        </is>
      </c>
      <c r="Z12" s="23" t="inlineStr">
        <is>
          <t>Ninguna</t>
        </is>
      </c>
      <c r="AA12" s="23" t="inlineStr">
        <is>
          <t>Ninguna</t>
        </is>
      </c>
      <c r="AB12" s="23" t="inlineStr">
        <is>
          <t>Ninguna</t>
        </is>
      </c>
      <c r="AC12" s="23" t="inlineStr">
        <is>
          <t>Ninguna</t>
        </is>
      </c>
      <c r="AD12" s="23" t="inlineStr">
        <is>
          <t>Ninguna</t>
        </is>
      </c>
      <c r="AE12" s="23" t="inlineStr">
        <is>
          <t>Ninguna</t>
        </is>
      </c>
      <c r="AF12" s="23" t="inlineStr">
        <is>
          <t>Ninguna</t>
        </is>
      </c>
      <c r="AG12" s="23" t="inlineStr">
        <is>
          <t>Ninguna</t>
        </is>
      </c>
      <c r="AH12" s="23" t="inlineStr">
        <is>
          <t>Ninguna</t>
        </is>
      </c>
      <c r="AI12" s="23" t="inlineStr">
        <is>
          <t>Ninguna</t>
        </is>
      </c>
      <c r="AK12" s="23" t="inlineStr">
        <is>
          <t>Ninguna</t>
        </is>
      </c>
      <c r="AM12" s="23" t="inlineStr">
        <is>
          <t>Ninguna</t>
        </is>
      </c>
      <c r="AO12" s="23" t="inlineStr">
        <is>
          <t>Ninguna</t>
        </is>
      </c>
      <c r="AQ12" s="23" t="inlineStr">
        <is>
          <t>Ninguna</t>
        </is>
      </c>
      <c r="AS12" s="23" t="inlineStr">
        <is>
          <t>Ninguna</t>
        </is>
      </c>
      <c r="AU12" s="23" t="inlineStr">
        <is>
          <t>Ninguna</t>
        </is>
      </c>
      <c r="AW12" s="23" t="inlineStr">
        <is>
          <t>Ninguna</t>
        </is>
      </c>
      <c r="AX12" s="23" t="inlineStr">
        <is>
          <t>Ninguna</t>
        </is>
      </c>
      <c r="AY12" s="23" t="inlineStr">
        <is>
          <t>Ninguna</t>
        </is>
      </c>
      <c r="AZ12" s="23" t="inlineStr">
        <is>
          <t>Ninguna</t>
        </is>
      </c>
      <c r="BA12" s="23" t="inlineStr">
        <is>
          <t>Ninguna</t>
        </is>
      </c>
      <c r="BB12" s="23" t="inlineStr">
        <is>
          <t>Ninguna</t>
        </is>
      </c>
      <c r="BC12" s="23" t="inlineStr">
        <is>
          <t>Ninguna</t>
        </is>
      </c>
      <c r="BD12" s="23" t="inlineStr">
        <is>
          <t>Ninguna</t>
        </is>
      </c>
      <c r="BE12" s="23" t="inlineStr">
        <is>
          <t>Ninguna</t>
        </is>
      </c>
      <c r="BF12" s="23" t="inlineStr">
        <is>
          <t>Ninguna</t>
        </is>
      </c>
      <c r="BG12" s="23" t="inlineStr">
        <is>
          <t>Ninguna</t>
        </is>
      </c>
      <c r="BH12" s="23" t="inlineStr">
        <is>
          <t>Ninguna</t>
        </is>
      </c>
      <c r="BI12" s="23" t="inlineStr">
        <is>
          <t>Ninguna</t>
        </is>
      </c>
      <c r="BJ12" s="23" t="inlineStr">
        <is>
          <t>Ninguna</t>
        </is>
      </c>
      <c r="BK12" s="23" t="inlineStr">
        <is>
          <t>Ninguna</t>
        </is>
      </c>
      <c r="BL12" s="23" t="inlineStr">
        <is>
          <t>Ninguna</t>
        </is>
      </c>
      <c r="BM12" s="23" t="inlineStr">
        <is>
          <t>Ninguna</t>
        </is>
      </c>
      <c r="BN12" s="23" t="inlineStr">
        <is>
          <t>Ninguna</t>
        </is>
      </c>
      <c r="BO12" s="23" t="inlineStr">
        <is>
          <t>Aplica Auxilios</t>
        </is>
      </c>
      <c r="BP12" s="23" t="inlineStr">
        <is>
          <t>Aplica Auxilios</t>
        </is>
      </c>
      <c r="BQ12" s="23" t="inlineStr">
        <is>
          <t>Ninguna</t>
        </is>
      </c>
      <c r="BR12" s="23" t="inlineStr">
        <is>
          <t>Ninguna</t>
        </is>
      </c>
      <c r="BS12" s="23" t="inlineStr">
        <is>
          <t>Ninguna</t>
        </is>
      </c>
      <c r="BT12" s="23" t="inlineStr">
        <is>
          <t>Ninguna</t>
        </is>
      </c>
      <c r="BU12" s="23" t="inlineStr">
        <is>
          <t>Ninguna</t>
        </is>
      </c>
      <c r="BV12" s="23" t="inlineStr">
        <is>
          <t>Ninguna</t>
        </is>
      </c>
      <c r="BW12" s="23" t="inlineStr">
        <is>
          <t>Ninguna</t>
        </is>
      </c>
      <c r="BX12" s="23" t="inlineStr">
        <is>
          <t>Ninguna</t>
        </is>
      </c>
      <c r="BY12" s="23" t="inlineStr">
        <is>
          <t>Ninguna</t>
        </is>
      </c>
      <c r="BZ12" s="23" t="inlineStr">
        <is>
          <t>Ninguna</t>
        </is>
      </c>
      <c r="CA12" s="23" t="inlineStr">
        <is>
          <t>Ninguna</t>
        </is>
      </c>
      <c r="CB12" s="23" t="inlineStr">
        <is>
          <t>Ninguna</t>
        </is>
      </c>
      <c r="CC12" s="23" t="inlineStr">
        <is>
          <t>Ninguna</t>
        </is>
      </c>
      <c r="CD12" s="23" t="inlineStr">
        <is>
          <t>Ninguna</t>
        </is>
      </c>
      <c r="CE12" s="23" t="inlineStr">
        <is>
          <t>Ninguna</t>
        </is>
      </c>
      <c r="CF12" s="23" t="inlineStr">
        <is>
          <t>Ninguna</t>
        </is>
      </c>
      <c r="CG12" s="23" t="inlineStr">
        <is>
          <t>Ninguna</t>
        </is>
      </c>
      <c r="CH12" s="23" t="inlineStr">
        <is>
          <t>Ninguna</t>
        </is>
      </c>
      <c r="CI12" s="23" t="inlineStr">
        <is>
          <t>Ninguna</t>
        </is>
      </c>
      <c r="CJ12" s="23" t="inlineStr">
        <is>
          <t>Ninguna</t>
        </is>
      </c>
      <c r="CK12" s="23" t="inlineStr">
        <is>
          <t>Ninguna</t>
        </is>
      </c>
      <c r="CL12" s="23" t="inlineStr">
        <is>
          <t>Ninguna</t>
        </is>
      </c>
      <c r="CM12" s="23" t="inlineStr">
        <is>
          <t>Ninguna</t>
        </is>
      </c>
      <c r="CN12" s="23" t="inlineStr">
        <is>
          <t>Ninguna</t>
        </is>
      </c>
      <c r="CO12" s="23" t="inlineStr">
        <is>
          <t>Ninguna</t>
        </is>
      </c>
      <c r="CP12" s="23" t="inlineStr">
        <is>
          <t>Ninguna</t>
        </is>
      </c>
      <c r="CQ12" s="23" t="inlineStr">
        <is>
          <t>Ninguna</t>
        </is>
      </c>
      <c r="CR12" s="23" t="inlineStr">
        <is>
          <t>Ninguna</t>
        </is>
      </c>
      <c r="CS12" s="23" t="inlineStr">
        <is>
          <t>Ninguna</t>
        </is>
      </c>
      <c r="CT12" s="23" t="inlineStr">
        <is>
          <t>Ninguna</t>
        </is>
      </c>
      <c r="CU12" s="23" t="inlineStr">
        <is>
          <t>Ninguna</t>
        </is>
      </c>
      <c r="CV12" s="23" t="inlineStr">
        <is>
          <t>Ninguna</t>
        </is>
      </c>
      <c r="CW12" s="23" t="inlineStr">
        <is>
          <t>Ninguna</t>
        </is>
      </c>
      <c r="CX12" s="23" t="inlineStr">
        <is>
          <t>Ninguna</t>
        </is>
      </c>
      <c r="CY12" s="23" t="inlineStr">
        <is>
          <t>Ninguna</t>
        </is>
      </c>
      <c r="CZ12" s="23" t="inlineStr">
        <is>
          <t>Ninguna</t>
        </is>
      </c>
      <c r="DA12" s="23" t="inlineStr">
        <is>
          <t>Ninguna</t>
        </is>
      </c>
      <c r="DB12" s="23" t="inlineStr">
        <is>
          <t>Ninguna</t>
        </is>
      </c>
      <c r="DC12" s="23" t="inlineStr">
        <is>
          <t>Ninguna</t>
        </is>
      </c>
      <c r="DD12" s="23" t="inlineStr">
        <is>
          <t>Ninguna</t>
        </is>
      </c>
      <c r="DE12" s="23" t="inlineStr">
        <is>
          <t>Ninguna</t>
        </is>
      </c>
      <c r="DF12" s="23" t="inlineStr">
        <is>
          <t>Ninguna</t>
        </is>
      </c>
      <c r="DG12" s="23" t="inlineStr">
        <is>
          <t>Ninguna</t>
        </is>
      </c>
      <c r="DH12" s="23" t="inlineStr">
        <is>
          <t>Ninguna</t>
        </is>
      </c>
      <c r="DI12" s="23" t="inlineStr">
        <is>
          <t>Ninguna</t>
        </is>
      </c>
      <c r="DJ12" s="23" t="inlineStr">
        <is>
          <t>Ninguna</t>
        </is>
      </c>
      <c r="DK12" s="23" t="inlineStr">
        <is>
          <t>Ninguna</t>
        </is>
      </c>
      <c r="DL12" s="13" t="inlineStr">
        <is>
          <t>Sumatoria de Todos los Devengos</t>
        </is>
      </c>
      <c r="DM12" s="13" t="inlineStr">
        <is>
          <t>Sumatoria de Todas las Deducciones</t>
        </is>
      </c>
      <c r="DN12" s="13" t="inlineStr">
        <is>
          <t>Devengos total -deducciones total</t>
        </is>
      </c>
      <c r="DO12" s="23" t="inlineStr">
        <is>
          <t>Ninguna</t>
        </is>
      </c>
      <c r="DR12" s="1" t="n"/>
      <c r="DS12" s="1" t="n"/>
    </row>
    <row r="13" ht="35.25" customFormat="1" customHeight="1" s="23">
      <c r="A13" s="21" t="inlineStr">
        <is>
          <t>Porcentajes y variables</t>
        </is>
      </c>
      <c r="B13" s="21" t="n"/>
      <c r="C13" s="28" t="n"/>
      <c r="J13" s="28" t="n"/>
      <c r="K13" s="28" t="n"/>
      <c r="L13" s="28" t="n"/>
      <c r="M13" s="28" t="n"/>
      <c r="N13" s="28" t="n"/>
      <c r="O13" s="28" t="n"/>
      <c r="P13" s="28" t="inlineStr">
        <is>
          <t>No</t>
        </is>
      </c>
      <c r="Q13" s="28" t="n"/>
      <c r="S13" s="28" t="inlineStr">
        <is>
          <t>N/A</t>
        </is>
      </c>
      <c r="T13" s="28" t="inlineStr">
        <is>
          <t>N/A</t>
        </is>
      </c>
      <c r="U13" s="21" t="inlineStr">
        <is>
          <t>-</t>
        </is>
      </c>
      <c r="V13" s="21" t="inlineStr">
        <is>
          <t>-</t>
        </is>
      </c>
      <c r="X13" s="28" t="n"/>
      <c r="AB13" s="31" t="n"/>
      <c r="AC13" s="32" t="n"/>
      <c r="AE13" s="31" t="n"/>
      <c r="AI13" s="33">
        <f>1+0.25</f>
        <v/>
      </c>
      <c r="AJ13" s="33" t="n"/>
      <c r="AK13" s="33">
        <f>1+0.75</f>
        <v/>
      </c>
      <c r="AL13" s="33" t="n"/>
      <c r="AM13" s="33">
        <f>1+1</f>
        <v/>
      </c>
      <c r="AN13" s="33" t="n"/>
      <c r="AO13" s="33">
        <f>1+1.5</f>
        <v/>
      </c>
      <c r="AP13" s="33" t="n"/>
      <c r="AQ13" s="33">
        <f>1+0.35</f>
        <v/>
      </c>
      <c r="AR13" s="33" t="n"/>
      <c r="AS13" s="33">
        <f>1+0.75</f>
        <v/>
      </c>
      <c r="AT13" s="33" t="n"/>
      <c r="AU13" s="33">
        <f>1+1.1</f>
        <v/>
      </c>
      <c r="AV13" s="33" t="n"/>
      <c r="CS13" s="198" t="n"/>
      <c r="DR13" s="1" t="n"/>
      <c r="DS13" s="1" t="n"/>
    </row>
    <row r="14" ht="45.75" customFormat="1" customHeight="1" s="13">
      <c r="A14" s="21" t="inlineStr">
        <is>
          <t>Enlazado a</t>
        </is>
      </c>
      <c r="B14" s="21" t="inlineStr">
        <is>
          <t>NIE 045 Y CUNE DE ESE PERIODO</t>
        </is>
      </c>
      <c r="C14" s="13" t="inlineStr">
        <is>
          <t>Tabla 5.2.1</t>
        </is>
      </c>
      <c r="D14" s="13" t="inlineStr">
        <is>
          <t>No</t>
        </is>
      </c>
      <c r="E14" s="13" t="inlineStr">
        <is>
          <t>No</t>
        </is>
      </c>
      <c r="F14" s="13" t="inlineStr">
        <is>
          <t>No</t>
        </is>
      </c>
      <c r="G14" s="13" t="inlineStr">
        <is>
          <t>No</t>
        </is>
      </c>
      <c r="H14" s="13" t="inlineStr">
        <is>
          <t>No</t>
        </is>
      </c>
      <c r="I14" s="13" t="inlineStr">
        <is>
          <t>No</t>
        </is>
      </c>
      <c r="J14" s="13" t="inlineStr">
        <is>
          <t>No</t>
        </is>
      </c>
      <c r="K14" s="13" t="inlineStr">
        <is>
          <t>No</t>
        </is>
      </c>
      <c r="L14" s="13" t="inlineStr">
        <is>
          <t>No</t>
        </is>
      </c>
      <c r="M14" s="13" t="inlineStr">
        <is>
          <t>Tabla 5.5.3</t>
        </is>
      </c>
      <c r="N14" s="13" t="inlineStr">
        <is>
          <t>Tabla 5.5.4</t>
        </is>
      </c>
      <c r="O14" s="13" t="inlineStr">
        <is>
          <t>5.5.1.2</t>
        </is>
      </c>
      <c r="P14" s="13" t="inlineStr">
        <is>
          <t>No</t>
        </is>
      </c>
      <c r="Q14" s="13" t="inlineStr">
        <is>
          <t>No</t>
        </is>
      </c>
      <c r="R14" s="13" t="inlineStr">
        <is>
          <t>No</t>
        </is>
      </c>
      <c r="S14" s="13" t="inlineStr">
        <is>
          <t>Tabla 5.4.3/ Tabla 5.4.2</t>
        </is>
      </c>
      <c r="T14" s="13" t="inlineStr">
        <is>
          <t>No</t>
        </is>
      </c>
      <c r="U14" s="21" t="inlineStr">
        <is>
          <t xml:space="preserve">No </t>
        </is>
      </c>
      <c r="V14" s="21" t="inlineStr">
        <is>
          <t>No</t>
        </is>
      </c>
      <c r="W14" s="13" t="inlineStr">
        <is>
          <t>Tabla 5.5.1</t>
        </is>
      </c>
      <c r="X14" s="13" t="inlineStr">
        <is>
          <t>No</t>
        </is>
      </c>
      <c r="Y14" s="13" t="inlineStr">
        <is>
          <t>Tabla 5.3.3.2</t>
        </is>
      </c>
      <c r="Z14" s="13" t="inlineStr">
        <is>
          <t>NIE065</t>
        </is>
      </c>
      <c r="AA14" s="26" t="inlineStr">
        <is>
          <t xml:space="preserve">NIE066 Y NIE 068
Tabla propia 2. Tipo de cuenta </t>
        </is>
      </c>
      <c r="AB14" s="13" t="inlineStr">
        <is>
          <t>NIE 066 Y NIE068</t>
        </is>
      </c>
      <c r="AC14" s="13" t="inlineStr">
        <is>
          <t>No</t>
        </is>
      </c>
      <c r="AD14" s="13" t="inlineStr">
        <is>
          <t>No</t>
        </is>
      </c>
      <c r="AE14" s="13" t="inlineStr">
        <is>
          <t>NIE062 y NIE069</t>
        </is>
      </c>
      <c r="AF14" s="13" t="inlineStr">
        <is>
          <t>No</t>
        </is>
      </c>
      <c r="AG14" s="13" t="inlineStr">
        <is>
          <t>Aplica Viáticos</t>
        </is>
      </c>
      <c r="AH14" s="13" t="inlineStr">
        <is>
          <t>Aplica Viáticos</t>
        </is>
      </c>
      <c r="AI14" s="13" t="inlineStr">
        <is>
          <t>Aplica Horas Extras</t>
        </is>
      </c>
      <c r="AK14" s="13" t="inlineStr">
        <is>
          <t>Aplica Horas Extras</t>
        </is>
      </c>
      <c r="AM14" s="13" t="inlineStr">
        <is>
          <t>Aplica Horas Extras</t>
        </is>
      </c>
      <c r="AO14" s="13" t="inlineStr">
        <is>
          <t>Aplica Horas Extras</t>
        </is>
      </c>
      <c r="AQ14" s="13" t="inlineStr">
        <is>
          <t>Aplica Horas Extras</t>
        </is>
      </c>
      <c r="AS14" s="13" t="inlineStr">
        <is>
          <t>Aplica Horas Extras</t>
        </is>
      </c>
      <c r="AU14" s="13" t="inlineStr">
        <is>
          <t>Aplica Horas Extras</t>
        </is>
      </c>
      <c r="AW14" s="13" t="inlineStr">
        <is>
          <t>Aplica Vac comunes</t>
        </is>
      </c>
      <c r="AX14" s="13" t="inlineStr">
        <is>
          <t>Aplica Vac comunes</t>
        </is>
      </c>
      <c r="AY14" s="13" t="inlineStr">
        <is>
          <t>Aplica Vac compensadas</t>
        </is>
      </c>
      <c r="AZ14" s="13" t="inlineStr">
        <is>
          <t>Aplica Vac compensadas</t>
        </is>
      </c>
      <c r="BA14" s="13" t="inlineStr">
        <is>
          <t>NIE118</t>
        </is>
      </c>
      <c r="BB14" s="13" t="inlineStr">
        <is>
          <t>NIE117</t>
        </is>
      </c>
      <c r="BC14" s="13" t="inlineStr">
        <is>
          <t>Aplica Primas</t>
        </is>
      </c>
      <c r="BD14" s="13" t="inlineStr">
        <is>
          <t>Aplica Cesantías</t>
        </is>
      </c>
      <c r="BE14" s="13" t="inlineStr">
        <is>
          <t>Aplica Cesantías</t>
        </is>
      </c>
      <c r="BF14" s="13" t="inlineStr">
        <is>
          <t>Aplica Cesantías</t>
        </is>
      </c>
      <c r="BG14" s="13" t="inlineStr">
        <is>
          <t>Aplica Incapacidad</t>
        </is>
      </c>
      <c r="BH14" s="13" t="inlineStr">
        <is>
          <t>Tabla 5.5.6 
Aplica Incapacidad</t>
        </is>
      </c>
      <c r="BI14" s="13" t="inlineStr">
        <is>
          <t>Aplica Incapacidad</t>
        </is>
      </c>
      <c r="BJ14" s="13" t="inlineStr">
        <is>
          <t>Aplica Licencia M/P</t>
        </is>
      </c>
      <c r="BK14" s="13" t="inlineStr">
        <is>
          <t>Aplica Licencia M/P</t>
        </is>
      </c>
      <c r="BL14" s="13" t="inlineStr">
        <is>
          <t>Aplica Licencia remunerada</t>
        </is>
      </c>
      <c r="BM14" s="13" t="inlineStr">
        <is>
          <t>Aplica Licencia remunerada</t>
        </is>
      </c>
      <c r="BN14" s="13" t="inlineStr">
        <is>
          <t>Aplica Licencia no remunerada</t>
        </is>
      </c>
      <c r="BO14" s="13">
        <f>BO3</f>
        <v/>
      </c>
      <c r="BP14" s="13">
        <f>BO3</f>
        <v/>
      </c>
      <c r="BQ14" s="13" t="inlineStr">
        <is>
          <t>Aplica Bono</t>
        </is>
      </c>
      <c r="BR14" s="13" t="inlineStr">
        <is>
          <t>Aplica Bono</t>
        </is>
      </c>
      <c r="BS14" s="13" t="inlineStr">
        <is>
          <t>Aplica Bono</t>
        </is>
      </c>
      <c r="BT14" s="13" t="inlineStr">
        <is>
          <t>Aplica Bono</t>
        </is>
      </c>
      <c r="BU14" s="13" t="inlineStr">
        <is>
          <t>Aplica Bonificaciones</t>
        </is>
      </c>
      <c r="BV14" s="13" t="inlineStr">
        <is>
          <t>Aplica Bonificaciones</t>
        </is>
      </c>
      <c r="BW14" s="13" t="inlineStr">
        <is>
          <t>Aplica Compensación</t>
        </is>
      </c>
      <c r="BX14" s="13" t="inlineStr">
        <is>
          <t>Aplica Compensación</t>
        </is>
      </c>
      <c r="BY14" s="13" t="inlineStr">
        <is>
          <t>Aplica Comisiones</t>
        </is>
      </c>
      <c r="BZ14" s="23" t="inlineStr">
        <is>
          <t>aplica Huelga</t>
        </is>
      </c>
      <c r="CA14" s="13" t="inlineStr">
        <is>
          <t>Aplica Anticipos</t>
        </is>
      </c>
      <c r="CB14" s="13" t="inlineStr">
        <is>
          <t>Aplica pago a terceros</t>
        </is>
      </c>
      <c r="CC14" s="13" t="inlineStr">
        <is>
          <t>Aplica otros conceptos categorizados</t>
        </is>
      </c>
      <c r="CD14" s="13" t="inlineStr">
        <is>
          <t>Aplica otros conceptos categorizados</t>
        </is>
      </c>
      <c r="CE14" s="13" t="inlineStr">
        <is>
          <t>Aplica otros conceptos categorizados</t>
        </is>
      </c>
      <c r="CF14" s="25" t="inlineStr">
        <is>
          <t>Aplica otros conceptos categorizados</t>
        </is>
      </c>
      <c r="CG14" s="25" t="inlineStr">
        <is>
          <t>Aplica otros conceptos categorizados</t>
        </is>
      </c>
      <c r="CH14" s="13" t="inlineStr">
        <is>
          <t>Aplica otros conceptos categorizados</t>
        </is>
      </c>
      <c r="CI14" s="13" t="inlineStr">
        <is>
          <t>Aplica otros conceptos NO categorizados</t>
        </is>
      </c>
      <c r="CJ14" s="13" t="inlineStr">
        <is>
          <t>Aplica otros conceptos NO categorizados</t>
        </is>
      </c>
      <c r="CK14" s="13" t="inlineStr">
        <is>
          <t>Aplica otros conceptos NO categorizados</t>
        </is>
      </c>
      <c r="CL14" s="13" t="inlineStr">
        <is>
          <t>No</t>
        </is>
      </c>
      <c r="CM14" s="13" t="inlineStr">
        <is>
          <t>No</t>
        </is>
      </c>
      <c r="CN14" s="13" t="inlineStr">
        <is>
          <t>Aplican otras deducciones</t>
        </is>
      </c>
      <c r="CO14" s="13" t="inlineStr">
        <is>
          <t>No</t>
        </is>
      </c>
      <c r="CP14" s="13" t="inlineStr">
        <is>
          <t>No</t>
        </is>
      </c>
      <c r="CQ14" s="13" t="inlineStr">
        <is>
          <t>Aplican otras deducciones</t>
        </is>
      </c>
      <c r="CR14" s="13" t="inlineStr">
        <is>
          <t xml:space="preserve">Aplica de seguridad pensional </t>
        </is>
      </c>
      <c r="CS14" s="13" t="inlineStr">
        <is>
          <t xml:space="preserve">Aplica de seguridad pensional </t>
        </is>
      </c>
      <c r="CT14" s="13" t="inlineStr">
        <is>
          <t xml:space="preserve">Aplica de seguridad pensional </t>
        </is>
      </c>
      <c r="CU14" s="13" t="inlineStr">
        <is>
          <t xml:space="preserve">Aplica de seguridad pensional </t>
        </is>
      </c>
      <c r="CV14" s="13" t="inlineStr">
        <is>
          <t>Aplica sindicato</t>
        </is>
      </c>
      <c r="CW14" s="13" t="inlineStr">
        <is>
          <t>Aplica sindicato</t>
        </is>
      </c>
      <c r="CX14" s="13" t="inlineStr">
        <is>
          <t>Aplican Sanciones</t>
        </is>
      </c>
      <c r="CY14" s="13" t="inlineStr">
        <is>
          <t>Aplican Sanciones</t>
        </is>
      </c>
      <c r="CZ14" s="13" t="inlineStr">
        <is>
          <t>Aplica Libranza</t>
        </is>
      </c>
      <c r="DA14" s="13" t="inlineStr">
        <is>
          <t>Aplica Libranza</t>
        </is>
      </c>
      <c r="DB14" s="13" t="inlineStr">
        <is>
          <t>Aplica pago a terceros</t>
        </is>
      </c>
      <c r="DC14" s="13" t="inlineStr">
        <is>
          <t>Aplica Anticipo</t>
        </is>
      </c>
      <c r="DD14" s="13" t="inlineStr">
        <is>
          <t>Aplican otras deducciones</t>
        </is>
      </c>
      <c r="DE14" s="13" t="inlineStr">
        <is>
          <t>Aplican otras deducciones</t>
        </is>
      </c>
      <c r="DF14" s="13" t="inlineStr">
        <is>
          <t>Aplican otras deducciones</t>
        </is>
      </c>
      <c r="DG14" s="13" t="inlineStr">
        <is>
          <t>Aplican otras deducciones</t>
        </is>
      </c>
      <c r="DH14" s="13" t="inlineStr">
        <is>
          <t>Aplican otras deducciones</t>
        </is>
      </c>
      <c r="DI14" s="13" t="inlineStr">
        <is>
          <t>Aplican otras deducciones</t>
        </is>
      </c>
      <c r="DJ14" s="13" t="inlineStr">
        <is>
          <t>Aplican otras deducciones</t>
        </is>
      </c>
      <c r="DK14" s="13" t="inlineStr">
        <is>
          <t>Aplican otras deducciones</t>
        </is>
      </c>
      <c r="DL14" s="13" t="inlineStr">
        <is>
          <t>Todos los valores de la sección verde</t>
        </is>
      </c>
      <c r="DM14" s="13" t="inlineStr">
        <is>
          <t>Todos los valores de la sección naranja</t>
        </is>
      </c>
      <c r="DN14" s="13" t="inlineStr">
        <is>
          <t>NIE187, NIE 188</t>
        </is>
      </c>
      <c r="DO14" s="13" t="inlineStr">
        <is>
          <t>No</t>
        </is>
      </c>
      <c r="DR14" s="1" t="n"/>
      <c r="DS14" s="1" t="n"/>
    </row>
    <row r="15">
      <c r="B15" s="36" t="n"/>
      <c r="AO15" s="39" t="n"/>
      <c r="AP15" s="39" t="n"/>
      <c r="DR15" s="1" t="n"/>
      <c r="DS15" s="1" t="n"/>
    </row>
    <row r="16">
      <c r="AI16" s="199" t="n"/>
      <c r="AJ16" s="199" t="n"/>
      <c r="AK16" s="199" t="n"/>
      <c r="AL16" s="199" t="n"/>
      <c r="AM16" s="199" t="n"/>
      <c r="AN16" s="199" t="n"/>
      <c r="AO16" s="199" t="n"/>
      <c r="AP16" s="199" t="n"/>
      <c r="AS16" s="38" t="n"/>
      <c r="AT16" s="38" t="n"/>
      <c r="AU16" s="38" t="n"/>
      <c r="AV16" s="38" t="n"/>
      <c r="DR16" s="1" t="n"/>
      <c r="DS16" s="1" t="n"/>
    </row>
    <row r="17" customFormat="1" s="4">
      <c r="AI17" s="199" t="n"/>
      <c r="AJ17" s="199" t="n"/>
      <c r="AK17" s="199" t="n"/>
      <c r="AL17" s="199" t="n"/>
      <c r="AM17" s="199" t="n"/>
      <c r="AN17" s="199" t="n"/>
      <c r="AO17" s="200" t="n"/>
      <c r="AP17" s="200" t="n"/>
      <c r="AQ17" s="38" t="n"/>
      <c r="AR17" s="38" t="n"/>
      <c r="DR17" s="1" t="n"/>
      <c r="DS17" s="1" t="n"/>
    </row>
    <row r="18" customFormat="1" s="4">
      <c r="AI18" s="38" t="n"/>
      <c r="AJ18" s="38" t="n"/>
      <c r="AK18" s="38" t="n"/>
      <c r="AL18" s="38" t="n"/>
      <c r="AM18" s="38" t="n"/>
      <c r="AN18" s="38" t="n"/>
      <c r="AQ18" s="38" t="n"/>
      <c r="AR18" s="38" t="n"/>
      <c r="DR18" s="1" t="n"/>
      <c r="DS18" s="1" t="n"/>
    </row>
    <row r="19" customFormat="1" s="4">
      <c r="AI19" s="38" t="n"/>
      <c r="AJ19" s="38" t="n"/>
      <c r="AK19" s="38" t="n"/>
      <c r="AL19" s="38" t="n"/>
      <c r="AM19" s="38" t="n"/>
      <c r="AN19" s="38" t="n"/>
      <c r="AQ19" s="38" t="n"/>
      <c r="AR19" s="38" t="n"/>
      <c r="DR19" s="1" t="n"/>
      <c r="DS19" s="1" t="n"/>
    </row>
    <row r="20" customFormat="1" s="4">
      <c r="AI20" s="38" t="n"/>
      <c r="AJ20" s="38" t="n"/>
      <c r="AK20" s="38" t="n"/>
      <c r="AL20" s="38" t="n"/>
      <c r="AM20" s="38" t="n"/>
      <c r="AN20" s="38" t="n"/>
      <c r="AQ20" s="38" t="n"/>
      <c r="AR20" s="38" t="n"/>
      <c r="DR20" s="1" t="n"/>
      <c r="DS20" s="1" t="n"/>
    </row>
    <row r="21" customFormat="1" s="4">
      <c r="AI21" s="38" t="n"/>
      <c r="AJ21" s="38" t="n"/>
      <c r="AK21" s="38" t="n"/>
      <c r="AL21" s="38" t="n"/>
      <c r="AM21" s="38" t="n"/>
      <c r="AN21" s="38" t="n"/>
      <c r="AQ21" s="38" t="n"/>
      <c r="AR21" s="38" t="n"/>
      <c r="DR21" s="1" t="n"/>
      <c r="DS21" s="1" t="n"/>
    </row>
    <row r="22" customFormat="1" s="4">
      <c r="AI22" s="38" t="n"/>
      <c r="AJ22" s="38" t="n"/>
      <c r="AK22" s="38" t="n"/>
      <c r="AL22" s="38" t="n"/>
      <c r="AM22" s="38" t="n"/>
      <c r="AN22" s="38" t="n"/>
      <c r="AQ22" s="38" t="n"/>
      <c r="AR22" s="38" t="n"/>
      <c r="DR22" s="1" t="n"/>
      <c r="DS22" s="1" t="n"/>
    </row>
    <row r="39" customFormat="1" s="4"/>
  </sheetData>
  <mergeCells count="36">
    <mergeCell ref="BQ2:BT2"/>
    <mergeCell ref="BD2:BF2"/>
    <mergeCell ref="CL1:DK1"/>
    <mergeCell ref="AW2:AX2"/>
    <mergeCell ref="CI2:CK2"/>
    <mergeCell ref="DL2:DN2"/>
    <mergeCell ref="BU2:BV2"/>
    <mergeCell ref="AC2:AF2"/>
    <mergeCell ref="AC1:CK1"/>
    <mergeCell ref="M2:Q2"/>
    <mergeCell ref="U2:V2"/>
    <mergeCell ref="BG2:BI2"/>
    <mergeCell ref="BW2:BX2"/>
    <mergeCell ref="AG2:AH2"/>
    <mergeCell ref="BO2:BP2"/>
    <mergeCell ref="CR2:CS2"/>
    <mergeCell ref="CX2:CY2"/>
    <mergeCell ref="BJ2:BK2"/>
    <mergeCell ref="CZ2:DA2"/>
    <mergeCell ref="C1:AB1"/>
    <mergeCell ref="W2:AB2"/>
    <mergeCell ref="DD2:DK2"/>
    <mergeCell ref="A1:A3"/>
    <mergeCell ref="J2:L2"/>
    <mergeCell ref="DL1:DO1"/>
    <mergeCell ref="CC2:CH2"/>
    <mergeCell ref="R2:T2"/>
    <mergeCell ref="CO2:CQ2"/>
    <mergeCell ref="AY2:AZ2"/>
    <mergeCell ref="BA2:BC2"/>
    <mergeCell ref="CL2:CN2"/>
    <mergeCell ref="BL2:BM2"/>
    <mergeCell ref="CT2:CU2"/>
    <mergeCell ref="CV2:CW2"/>
    <mergeCell ref="C2:I2"/>
    <mergeCell ref="AI2:AV2"/>
  </mergeCells>
  <pageMargins left="0.7" right="0.7" top="0.75" bottom="0.75" header="0.3" footer="0.3"/>
  <legacyDrawing r:id="anysvml"/>
</worksheet>
</file>

<file path=xl/worksheets/sheet4.xml><?xml version="1.0" encoding="utf-8"?>
<worksheet xmlns="http://schemas.openxmlformats.org/spreadsheetml/2006/main">
  <sheetPr codeName="Hoja4">
    <outlinePr summaryBelow="1" summaryRight="1"/>
    <pageSetUpPr/>
  </sheetPr>
  <dimension ref="A1:DM93"/>
  <sheetViews>
    <sheetView workbookViewId="0">
      <pane xSplit="1" ySplit="1" topLeftCell="E2" activePane="bottomRight" state="frozen"/>
      <selection pane="topRight" activeCell="B1" sqref="B1"/>
      <selection pane="bottomLeft" activeCell="A2" sqref="A2"/>
      <selection pane="bottomRight" activeCell="G3" sqref="G3"/>
    </sheetView>
  </sheetViews>
  <sheetFormatPr baseColWidth="10" defaultColWidth="11.5703125" defaultRowHeight="15"/>
  <cols>
    <col width="10.42578125" bestFit="1" customWidth="1" min="1" max="1"/>
    <col width="13.7109375" bestFit="1" customWidth="1" min="2" max="2"/>
    <col width="13" bestFit="1" customWidth="1" min="3" max="3"/>
    <col width="7.28515625" bestFit="1" customWidth="1" min="4" max="4"/>
    <col width="12.42578125" bestFit="1" customWidth="1" min="5" max="5"/>
    <col width="13.7109375" bestFit="1" customWidth="1" min="6" max="6"/>
    <col width="17" bestFit="1" customWidth="1" min="7" max="7"/>
    <col width="13" bestFit="1" customWidth="1" min="8" max="8"/>
    <col width="12.7109375" bestFit="1" customWidth="1" min="9" max="9"/>
    <col width="12.85546875" bestFit="1" customWidth="1" min="10" max="10"/>
    <col width="14.42578125" bestFit="1" customWidth="1" min="11" max="11"/>
    <col width="12.42578125" bestFit="1" customWidth="1" min="12" max="12"/>
    <col width="12.5703125" bestFit="1" customWidth="1" min="13" max="13"/>
    <col width="14.5703125" bestFit="1" customWidth="1" min="14" max="14"/>
    <col width="12.5703125" bestFit="1" customWidth="1" min="15" max="15"/>
    <col width="13" bestFit="1" customWidth="1" min="16" max="16"/>
    <col width="20" bestFit="1" customWidth="1" min="17" max="17"/>
    <col width="11.5703125" bestFit="1" customWidth="1" min="18" max="18"/>
    <col width="12.7109375" bestFit="1" customWidth="1" min="19" max="19"/>
    <col width="17.140625" bestFit="1" customWidth="1" min="20" max="20"/>
    <col width="13" bestFit="1" customWidth="1" min="21" max="21"/>
    <col width="14.42578125" bestFit="1" customWidth="1" min="22" max="22"/>
    <col width="11.28515625" bestFit="1" customWidth="1" min="23" max="23"/>
    <col width="19.42578125" bestFit="1" customWidth="1" min="24" max="24"/>
    <col width="17.28515625" bestFit="1" customWidth="1" min="25" max="25"/>
    <col width="13.5703125" bestFit="1" customWidth="1" min="26" max="26"/>
    <col width="13" bestFit="1" customWidth="1" min="27" max="27"/>
    <col width="10.140625" bestFit="1" customWidth="1" min="28" max="28"/>
    <col width="14.42578125" bestFit="1" customWidth="1" min="29" max="29"/>
    <col width="17.28515625" bestFit="1" customWidth="1" min="30" max="30"/>
    <col width="20.28515625" bestFit="1" customWidth="1" min="31" max="31"/>
    <col width="12.42578125" bestFit="1" customWidth="1" min="32" max="32"/>
    <col width="13.28515625" bestFit="1" customWidth="1" min="33" max="33"/>
    <col width="14.5703125" bestFit="1" customWidth="1" min="34" max="34"/>
    <col width="15.28515625" bestFit="1" customWidth="1" min="35" max="35"/>
    <col width="15" bestFit="1" customWidth="1" min="36" max="36"/>
    <col width="17.42578125" bestFit="1" customWidth="1" min="37" max="37"/>
    <col width="16.7109375" bestFit="1" customWidth="1" min="38" max="38"/>
    <col width="19.140625" bestFit="1" customWidth="1" min="39" max="39"/>
    <col width="20.5703125" bestFit="1" customWidth="1" min="40" max="40"/>
    <col width="29.28515625" bestFit="1" customWidth="1" min="41" max="41"/>
    <col width="20" bestFit="1" customWidth="1" min="42" max="42"/>
    <col width="20.42578125" bestFit="1" customWidth="1" min="43" max="43"/>
    <col width="28.42578125" bestFit="1" customWidth="1" min="44" max="44"/>
    <col width="21.5703125" bestFit="1" customWidth="1" min="45" max="45"/>
    <col width="26" bestFit="1" customWidth="1" min="46" max="46"/>
    <col width="13.42578125" bestFit="1" customWidth="1" min="47" max="47"/>
    <col width="14.42578125" bestFit="1" customWidth="1" min="48" max="48"/>
    <col width="21.5703125" bestFit="1" customWidth="1" min="49" max="49"/>
    <col width="25.85546875" bestFit="1" customWidth="1" min="50" max="50"/>
    <col width="10.42578125" bestFit="1" customWidth="1" min="51" max="51"/>
    <col width="15.5703125" bestFit="1" customWidth="1" min="52" max="52"/>
    <col width="18.28515625" bestFit="1" customWidth="1" min="53" max="53"/>
    <col width="12.85546875" bestFit="1" customWidth="1" min="54" max="54"/>
    <col width="20" bestFit="1" customWidth="1" min="55" max="55"/>
    <col width="20.42578125" bestFit="1" customWidth="1" min="56" max="56"/>
    <col width="14" bestFit="1" customWidth="1" min="57" max="58"/>
    <col width="15" bestFit="1" customWidth="1" min="59" max="59"/>
    <col width="10.5703125" bestFit="1" customWidth="1" min="60" max="60"/>
    <col width="12.42578125" bestFit="1" customWidth="1" min="61" max="61"/>
    <col width="21.42578125" bestFit="1" customWidth="1" min="62" max="62"/>
    <col width="22.28515625" bestFit="1" customWidth="1" min="63" max="63"/>
    <col width="23.7109375" bestFit="1" customWidth="1" min="64" max="64"/>
    <col width="19.140625" bestFit="1" customWidth="1" min="65" max="65"/>
    <col width="21.7109375" bestFit="1" customWidth="1" min="66" max="66"/>
    <col width="18" bestFit="1" customWidth="1" min="67" max="67"/>
    <col width="20.42578125" bestFit="1" customWidth="1" min="68" max="68"/>
    <col width="26.42578125" bestFit="1" customWidth="1" min="69" max="69"/>
    <col width="31.42578125" bestFit="1" customWidth="1" min="70" max="70"/>
    <col width="24.85546875" bestFit="1" customWidth="1" min="71" max="71"/>
    <col width="27.42578125" bestFit="1" customWidth="1" min="72" max="72"/>
    <col width="27.5703125" bestFit="1" customWidth="1" min="73" max="73"/>
    <col width="20.42578125" bestFit="1" customWidth="1" min="74" max="74"/>
    <col width="14.42578125" bestFit="1" customWidth="1" min="75" max="75"/>
    <col width="10.42578125" bestFit="1" customWidth="1" min="76" max="76"/>
    <col width="12.42578125" bestFit="1" customWidth="1" min="77" max="77"/>
    <col width="17.140625" bestFit="1" customWidth="1" min="78" max="78"/>
    <col width="12.42578125" bestFit="1" customWidth="1" min="79" max="79"/>
    <col width="17.42578125" bestFit="1" customWidth="1" min="80" max="80"/>
    <col width="12.42578125" bestFit="1" customWidth="1" min="81" max="81"/>
    <col width="16.140625" bestFit="1" customWidth="1" min="82" max="82"/>
    <col width="17.5703125" bestFit="1" customWidth="1" min="83" max="83"/>
    <col width="12.42578125" bestFit="1" customWidth="1" min="84" max="84"/>
    <col width="18.28515625" bestFit="1" customWidth="1" min="85" max="85"/>
    <col width="12.42578125" bestFit="1" customWidth="1" min="86" max="86"/>
    <col width="13.42578125" bestFit="1" customWidth="1" min="87" max="87"/>
    <col width="14.5703125" bestFit="1" customWidth="1" min="88" max="88"/>
    <col width="13.7109375" bestFit="1" customWidth="1" min="89" max="89"/>
    <col width="18.28515625" bestFit="1" customWidth="1" min="90" max="90"/>
    <col width="16.7109375" bestFit="1" customWidth="1" min="91" max="91"/>
    <col width="15.5703125" bestFit="1" customWidth="1" min="92" max="93"/>
    <col width="25.7109375" bestFit="1" customWidth="1" min="94" max="94"/>
    <col width="30.42578125" bestFit="1" customWidth="1" min="95" max="95"/>
    <col width="19.5703125" bestFit="1" customWidth="1" min="96" max="96"/>
    <col width="24.5703125" bestFit="1" customWidth="1" min="97" max="97"/>
    <col width="17.5703125" bestFit="1" customWidth="1" min="98" max="98"/>
    <col width="22.5703125" bestFit="1" customWidth="1" min="99" max="99"/>
    <col width="13" bestFit="1" customWidth="1" min="100" max="100"/>
    <col width="14" bestFit="1" customWidth="1" min="101" max="101"/>
    <col width="17.140625" bestFit="1" customWidth="1" min="102" max="102"/>
    <col width="12.42578125" bestFit="1" customWidth="1" min="103" max="103"/>
    <col width="17.140625" bestFit="1" customWidth="1" min="104" max="104"/>
    <col width="12.42578125" bestFit="1" customWidth="1" min="105" max="106"/>
    <col width="14.42578125" bestFit="1" customWidth="1" min="107" max="107"/>
    <col width="12.42578125" bestFit="1" customWidth="1" min="108" max="108"/>
    <col width="12.7109375" bestFit="1" customWidth="1" min="109" max="109"/>
    <col width="12.42578125" bestFit="1" customWidth="1" min="110" max="112"/>
    <col width="15.5703125" bestFit="1" customWidth="1" min="113" max="113"/>
    <col width="14.42578125" bestFit="1" customWidth="1" min="114" max="114"/>
    <col width="17.28515625" bestFit="1" customWidth="1" min="115" max="115"/>
    <col width="12.42578125" bestFit="1" customWidth="1" min="116" max="116"/>
    <col width="12.7109375" bestFit="1" customWidth="1" min="117" max="117"/>
  </cols>
  <sheetData>
    <row r="1">
      <c r="A1" s="43" t="inlineStr">
        <is>
          <t>name</t>
        </is>
      </c>
      <c r="B1" t="inlineStr">
        <is>
          <t>id</t>
        </is>
      </c>
      <c r="C1" t="inlineStr">
        <is>
          <t>fecha</t>
        </is>
      </c>
      <c r="D1" t="inlineStr">
        <is>
          <t>Periodo</t>
        </is>
      </c>
      <c r="E1" t="inlineStr">
        <is>
          <t>cuneNovedad</t>
        </is>
      </c>
      <c r="F1" t="inlineStr">
        <is>
          <t>tipoDocumento</t>
        </is>
      </c>
      <c r="G1" t="inlineStr">
        <is>
          <t>numeroDocumento</t>
        </is>
      </c>
      <c r="H1" t="inlineStr">
        <is>
          <t>primerNombre</t>
        </is>
      </c>
      <c r="I1" t="inlineStr">
        <is>
          <t>otrosNombres</t>
        </is>
      </c>
      <c r="J1" t="inlineStr">
        <is>
          <t>primerApellido</t>
        </is>
      </c>
      <c r="K1" t="inlineStr">
        <is>
          <t>segundoApellido</t>
        </is>
      </c>
      <c r="L1" t="inlineStr">
        <is>
          <t>codigoInterno</t>
        </is>
      </c>
      <c r="M1" t="inlineStr">
        <is>
          <t>fechaIngreso</t>
        </is>
      </c>
      <c r="N1" t="inlineStr">
        <is>
          <t>tiempoLaborado</t>
        </is>
      </c>
      <c r="O1" t="inlineStr">
        <is>
          <t>fechaRetiro</t>
        </is>
      </c>
      <c r="P1" t="inlineStr">
        <is>
          <t>tipoTrabajador</t>
        </is>
      </c>
      <c r="Q1" t="inlineStr">
        <is>
          <t>trabajadorDependiente</t>
        </is>
      </c>
      <c r="R1" t="inlineStr">
        <is>
          <t>tipoContrato</t>
        </is>
      </c>
      <c r="S1" t="inlineStr">
        <is>
          <t>salarioIntegral</t>
        </is>
      </c>
      <c r="T1" t="inlineStr">
        <is>
          <t>actividadAltoRiesgo</t>
        </is>
      </c>
      <c r="U1" t="inlineStr">
        <is>
          <t>prefijoSucursal</t>
        </is>
      </c>
      <c r="V1" t="inlineStr">
        <is>
          <t>codigoMunicipio</t>
        </is>
      </c>
      <c r="W1" t="inlineStr">
        <is>
          <t>direccion</t>
        </is>
      </c>
      <c r="X1" t="inlineStr">
        <is>
          <t>fechaInicioLiquidacion</t>
        </is>
      </c>
      <c r="Y1" t="inlineStr">
        <is>
          <t>fechaFinLiquidacion</t>
        </is>
      </c>
      <c r="Z1" t="inlineStr">
        <is>
          <t>frecuenciaPago</t>
        </is>
      </c>
      <c r="AA1" t="inlineStr">
        <is>
          <t>fechaPago</t>
        </is>
      </c>
      <c r="AB1" t="inlineStr">
        <is>
          <t>medioPago</t>
        </is>
      </c>
      <c r="AC1" t="inlineStr">
        <is>
          <t>entidadBancaria</t>
        </is>
      </c>
      <c r="AD1" t="inlineStr">
        <is>
          <t>tipoCuentaBancaria</t>
        </is>
      </c>
      <c r="AE1" t="inlineStr">
        <is>
          <t>numeroCuentaBancaria</t>
        </is>
      </c>
      <c r="AF1" t="inlineStr">
        <is>
          <t>sueldoBasico</t>
        </is>
      </c>
      <c r="AG1" t="inlineStr">
        <is>
          <t>diasTrabajados</t>
        </is>
      </c>
      <c r="AH1" t="inlineStr">
        <is>
          <t>sueldoTrabajado</t>
        </is>
      </c>
      <c r="AI1" t="inlineStr">
        <is>
          <t>auxilioTransporte</t>
        </is>
      </c>
      <c r="AJ1" t="inlineStr">
        <is>
          <t>viaticosSalariales</t>
        </is>
      </c>
      <c r="AK1" t="inlineStr">
        <is>
          <t>viaticosNoSalariales</t>
        </is>
      </c>
      <c r="AL1" t="inlineStr">
        <is>
          <t>horasExtrasDiurnas</t>
        </is>
      </c>
      <c r="AM1" t="inlineStr">
        <is>
          <t>horasExtrasNocturnas</t>
        </is>
      </c>
      <c r="AN1" t="inlineStr">
        <is>
          <t>horasExtrasDominicales</t>
        </is>
      </c>
      <c r="AO1" t="inlineStr">
        <is>
          <t>horasExtrasNocturnasDominicales</t>
        </is>
      </c>
      <c r="AP1" t="inlineStr">
        <is>
          <t>horasRecargoNocturno</t>
        </is>
      </c>
      <c r="AQ1" t="inlineStr">
        <is>
          <t>horasRecargoDominical</t>
        </is>
      </c>
      <c r="AR1" t="inlineStr">
        <is>
          <t>horasRecargoNocturnoDominical</t>
        </is>
      </c>
      <c r="AS1" t="inlineStr">
        <is>
          <t>totalHorasExtrasRecargo</t>
        </is>
      </c>
      <c r="AT1" t="inlineStr">
        <is>
          <t>valorTotalHorasExtrasRecargo</t>
        </is>
      </c>
      <c r="AU1" t="inlineStr">
        <is>
          <t>diasVacaciones</t>
        </is>
      </c>
      <c r="AV1" t="inlineStr">
        <is>
          <t>valorVacaciones</t>
        </is>
      </c>
      <c r="AW1" t="inlineStr">
        <is>
          <t>vacacionesCompensadas</t>
        </is>
      </c>
      <c r="AX1" t="inlineStr">
        <is>
          <t>valorVacacionesCompensadas</t>
        </is>
      </c>
      <c r="AY1" t="inlineStr">
        <is>
          <t>diasPrima</t>
        </is>
      </c>
      <c r="AZ1" t="inlineStr">
        <is>
          <t>valorPrimaSalarial</t>
        </is>
      </c>
      <c r="BA1" t="inlineStr">
        <is>
          <t>valorPrimaNoSalarial</t>
        </is>
      </c>
      <c r="BB1" t="inlineStr">
        <is>
          <t>valorCesantias</t>
        </is>
      </c>
      <c r="BC1" t="inlineStr">
        <is>
          <t>porcInteresesCesantias</t>
        </is>
      </c>
      <c r="BD1" t="inlineStr">
        <is>
          <t>valorInteresesCesantias</t>
        </is>
      </c>
      <c r="BE1" t="inlineStr">
        <is>
          <t>diasIncapacidad</t>
        </is>
      </c>
      <c r="BF1" t="inlineStr">
        <is>
          <t>tipoIncapacidad</t>
        </is>
      </c>
      <c r="BG1" t="inlineStr">
        <is>
          <t>valorIncapacidad</t>
        </is>
      </c>
      <c r="BH1" t="inlineStr">
        <is>
          <t>diasLicencia</t>
        </is>
      </c>
      <c r="BI1" t="inlineStr">
        <is>
          <t>valorLicencia</t>
        </is>
      </c>
      <c r="BJ1" t="inlineStr">
        <is>
          <t>diasLicenciaRemunerada</t>
        </is>
      </c>
      <c r="BK1" t="inlineStr">
        <is>
          <t>valorLicenciaRemunerada</t>
        </is>
      </c>
      <c r="BL1" t="inlineStr">
        <is>
          <t>diasLicenciaNoRemunerada</t>
        </is>
      </c>
      <c r="BM1" t="inlineStr">
        <is>
          <t>valorAuxiliosSalariales</t>
        </is>
      </c>
      <c r="BN1" t="inlineStr">
        <is>
          <t>valorAuxiliosNoSalariales</t>
        </is>
      </c>
      <c r="BO1" t="inlineStr">
        <is>
          <t>valorBonosSalariales</t>
        </is>
      </c>
      <c r="BP1" t="inlineStr">
        <is>
          <t>valorBonosNoSalariales</t>
        </is>
      </c>
      <c r="BQ1" t="inlineStr">
        <is>
          <t>valorBonoSalarialAlimentacion</t>
        </is>
      </c>
      <c r="BR1" t="inlineStr">
        <is>
          <t>valorBonosNoSalarialesAlimentacion</t>
        </is>
      </c>
      <c r="BS1" t="inlineStr">
        <is>
          <t>valorBonificacionesSalariales</t>
        </is>
      </c>
      <c r="BT1" t="inlineStr">
        <is>
          <t>valorBonificacionesNoSalariales</t>
        </is>
      </c>
      <c r="BU1" t="inlineStr">
        <is>
          <t>valorCompensacionesOrdinarias</t>
        </is>
      </c>
      <c r="BV1" t="inlineStr">
        <is>
          <t>compensacionOrdinaria</t>
        </is>
      </c>
      <c r="BW1" t="inlineStr">
        <is>
          <t>valorComisiones</t>
        </is>
      </c>
      <c r="BX1" t="inlineStr">
        <is>
          <t>diasHuelga</t>
        </is>
      </c>
      <c r="BY1" t="inlineStr">
        <is>
          <t>valorAnticipo</t>
        </is>
      </c>
      <c r="BZ1" t="inlineStr">
        <is>
          <t>valorPagosTerceros</t>
        </is>
      </c>
      <c r="CA1" t="inlineStr">
        <is>
          <t>dotacion</t>
        </is>
      </c>
      <c r="CB1" t="inlineStr">
        <is>
          <t>apoyoSostenibilidad</t>
        </is>
      </c>
      <c r="CC1" t="inlineStr">
        <is>
          <t>teletrabajo</t>
        </is>
      </c>
      <c r="CD1" t="inlineStr">
        <is>
          <t>bonificacionRetiro</t>
        </is>
      </c>
      <c r="CE1" t="inlineStr">
        <is>
          <t>indemnizacionRetiro</t>
        </is>
      </c>
      <c r="CF1" t="inlineStr">
        <is>
          <t>reintegro</t>
        </is>
      </c>
      <c r="CG1" t="inlineStr">
        <is>
          <t>descripcionReintegro</t>
        </is>
      </c>
      <c r="CH1" t="inlineStr">
        <is>
          <t>valorSalarial</t>
        </is>
      </c>
      <c r="CI1" t="inlineStr">
        <is>
          <t>valorNoSalarial</t>
        </is>
      </c>
      <c r="CJ1" t="inlineStr">
        <is>
          <t>porcAporteSalud</t>
        </is>
      </c>
      <c r="CK1" t="inlineStr">
        <is>
          <t>deduccionSalud</t>
        </is>
      </c>
      <c r="CL1" t="inlineStr">
        <is>
          <t>planComplementario</t>
        </is>
      </c>
      <c r="CM1" t="inlineStr">
        <is>
          <t>porcAportePension</t>
        </is>
      </c>
      <c r="CN1" t="inlineStr">
        <is>
          <t>deduccionPension</t>
        </is>
      </c>
      <c r="CO1" t="inlineStr">
        <is>
          <t>pensionVoluntaria</t>
        </is>
      </c>
      <c r="CP1" t="inlineStr">
        <is>
          <t>porcFondoSeguridadPensional</t>
        </is>
      </c>
      <c r="CQ1" t="inlineStr">
        <is>
          <t>deduccionFondoSeguridadPensional</t>
        </is>
      </c>
      <c r="CR1" t="inlineStr">
        <is>
          <t>porcFondoSubsistencia</t>
        </is>
      </c>
      <c r="CS1" t="inlineStr">
        <is>
          <t>deduccionFondoSubsistencia</t>
        </is>
      </c>
      <c r="CT1" t="inlineStr">
        <is>
          <t>porcAporteSindicato</t>
        </is>
      </c>
      <c r="CU1" t="inlineStr">
        <is>
          <t>deduccionAporteSindicato</t>
        </is>
      </c>
      <c r="CV1" t="inlineStr">
        <is>
          <t>sancionPublica</t>
        </is>
      </c>
      <c r="CW1" t="inlineStr">
        <is>
          <t>sanscionPrivada</t>
        </is>
      </c>
      <c r="CX1" t="inlineStr">
        <is>
          <t>descripcionLibranza</t>
        </is>
      </c>
      <c r="CY1" t="inlineStr">
        <is>
          <t>valorLibranza</t>
        </is>
      </c>
      <c r="CZ1" t="inlineStr">
        <is>
          <t>valorPagosTerceros</t>
        </is>
      </c>
      <c r="DA1" t="inlineStr">
        <is>
          <t>valorAnticipo</t>
        </is>
      </c>
      <c r="DB1" t="inlineStr">
        <is>
          <t>afc</t>
        </is>
      </c>
      <c r="DC1" t="inlineStr">
        <is>
          <t>retencionFuente</t>
        </is>
      </c>
      <c r="DD1" t="inlineStr">
        <is>
          <t>cooperativa</t>
        </is>
      </c>
      <c r="DE1" t="inlineStr">
        <is>
          <t>embargoFiscal</t>
        </is>
      </c>
      <c r="DF1" t="inlineStr">
        <is>
          <t>educacion</t>
        </is>
      </c>
      <c r="DG1" t="inlineStr">
        <is>
          <t>reintegro</t>
        </is>
      </c>
      <c r="DH1" t="inlineStr">
        <is>
          <t>deuda</t>
        </is>
      </c>
      <c r="DI1" t="inlineStr">
        <is>
          <t>otrasDeducciones</t>
        </is>
      </c>
      <c r="DJ1" t="inlineStr">
        <is>
          <t>deventosTotales</t>
        </is>
      </c>
      <c r="DK1" t="inlineStr">
        <is>
          <t>deduccionesTotales</t>
        </is>
      </c>
      <c r="DL1" t="inlineStr">
        <is>
          <t>salarioTotal</t>
        </is>
      </c>
      <c r="DM1" t="inlineStr">
        <is>
          <t>observaciones</t>
        </is>
      </c>
    </row>
    <row r="2" customFormat="1" s="1">
      <c r="A2" s="44" t="inlineStr">
        <is>
          <t>Type</t>
        </is>
      </c>
      <c r="B2" s="1" t="inlineStr">
        <is>
          <t>uniqueidentifier</t>
        </is>
      </c>
      <c r="C2" s="1" t="inlineStr">
        <is>
          <t>smallDateTime</t>
        </is>
      </c>
      <c r="D2" s="1" t="inlineStr">
        <is>
          <t>char6</t>
        </is>
      </c>
      <c r="E2" s="1" t="inlineStr">
        <is>
          <t>varchar(max)</t>
        </is>
      </c>
      <c r="F2" s="1" t="inlineStr">
        <is>
          <t>tinyInt</t>
        </is>
      </c>
      <c r="G2" s="1" t="inlineStr">
        <is>
          <t>varchar(50)</t>
        </is>
      </c>
      <c r="H2" s="1" t="inlineStr">
        <is>
          <t>varchar(50)</t>
        </is>
      </c>
      <c r="I2" s="1" t="inlineStr">
        <is>
          <t>varchar(60)</t>
        </is>
      </c>
      <c r="J2" s="1" t="inlineStr">
        <is>
          <t>varchar(60)</t>
        </is>
      </c>
      <c r="K2" s="1" t="inlineStr">
        <is>
          <t>varchar(60)</t>
        </is>
      </c>
      <c r="L2" s="1" t="inlineStr">
        <is>
          <t>varchar(50)</t>
        </is>
      </c>
      <c r="M2" s="1" t="inlineStr">
        <is>
          <t>smalldatetime</t>
        </is>
      </c>
      <c r="N2" s="1" t="inlineStr">
        <is>
          <t>smallInt</t>
        </is>
      </c>
      <c r="O2" s="1" t="inlineStr">
        <is>
          <t>smalldatetime</t>
        </is>
      </c>
      <c r="P2" s="1" t="inlineStr">
        <is>
          <t>tinyInt</t>
        </is>
      </c>
      <c r="Q2" s="1" t="inlineStr">
        <is>
          <t>tinyInt</t>
        </is>
      </c>
      <c r="R2" s="1" t="inlineStr">
        <is>
          <t>tinyInt</t>
        </is>
      </c>
      <c r="S2" s="1" t="inlineStr">
        <is>
          <t>bit</t>
        </is>
      </c>
      <c r="T2" s="1" t="inlineStr">
        <is>
          <t>bit</t>
        </is>
      </c>
      <c r="U2" s="1" t="inlineStr">
        <is>
          <t>varchar(20)</t>
        </is>
      </c>
      <c r="V2" s="1" t="inlineStr">
        <is>
          <t>smallInt</t>
        </is>
      </c>
      <c r="W2" s="1" t="inlineStr">
        <is>
          <t>varchar(200)</t>
        </is>
      </c>
      <c r="X2" s="1" t="inlineStr">
        <is>
          <t>smallDateTime</t>
        </is>
      </c>
      <c r="Y2" s="1" t="inlineStr">
        <is>
          <t>smallDateTime</t>
        </is>
      </c>
      <c r="Z2" s="1" t="inlineStr">
        <is>
          <t>tinyInt</t>
        </is>
      </c>
      <c r="AA2" s="1" t="inlineStr">
        <is>
          <t>smallDateTime</t>
        </is>
      </c>
      <c r="AB2" s="1" t="inlineStr">
        <is>
          <t>tinyInt</t>
        </is>
      </c>
      <c r="AC2" s="1" t="inlineStr">
        <is>
          <t>varchar(50)</t>
        </is>
      </c>
      <c r="AD2" s="1" t="inlineStr">
        <is>
          <t>tinyInt</t>
        </is>
      </c>
      <c r="AE2" s="1" t="inlineStr">
        <is>
          <t>varchar(100)</t>
        </is>
      </c>
      <c r="AF2" s="1" t="inlineStr">
        <is>
          <t>decimal(18, 2)</t>
        </is>
      </c>
      <c r="AG2" s="1" t="inlineStr">
        <is>
          <t>tinyInt</t>
        </is>
      </c>
      <c r="AH2" s="1" t="inlineStr">
        <is>
          <t>decimal(18, 2)</t>
        </is>
      </c>
      <c r="AI2" s="1" t="inlineStr">
        <is>
          <t>decimal(18, 2)</t>
        </is>
      </c>
      <c r="AJ2" s="1" t="inlineStr">
        <is>
          <t>decimal(18, 2)</t>
        </is>
      </c>
      <c r="AK2" s="1" t="inlineStr">
        <is>
          <t>decimal(18, 2)</t>
        </is>
      </c>
      <c r="AL2" s="1" t="inlineStr">
        <is>
          <t>tinyInt</t>
        </is>
      </c>
      <c r="AM2" s="1" t="inlineStr">
        <is>
          <t>tinyInt</t>
        </is>
      </c>
      <c r="AN2" s="1" t="inlineStr">
        <is>
          <t>tinyInt</t>
        </is>
      </c>
      <c r="AO2" s="1" t="inlineStr">
        <is>
          <t>tinyInt</t>
        </is>
      </c>
      <c r="AP2" s="1" t="inlineStr">
        <is>
          <t>tinyInt</t>
        </is>
      </c>
      <c r="AQ2" s="1" t="inlineStr">
        <is>
          <t>tinyInt</t>
        </is>
      </c>
      <c r="AR2" s="1" t="inlineStr">
        <is>
          <t>tinyInt</t>
        </is>
      </c>
      <c r="AS2" s="1" t="inlineStr">
        <is>
          <t>decimal(18, 2)</t>
        </is>
      </c>
      <c r="AT2" s="1" t="inlineStr">
        <is>
          <t>decimal(18, 2)</t>
        </is>
      </c>
      <c r="AU2" s="1" t="inlineStr">
        <is>
          <t>tinyInt</t>
        </is>
      </c>
      <c r="AV2" s="1" t="inlineStr">
        <is>
          <t>decimal(18, 2)</t>
        </is>
      </c>
      <c r="AW2" s="1" t="inlineStr">
        <is>
          <t>tinyInt</t>
        </is>
      </c>
      <c r="AX2" s="1" t="inlineStr">
        <is>
          <t>decimal(18, 2)</t>
        </is>
      </c>
      <c r="AY2" s="1" t="inlineStr">
        <is>
          <t>tinyInt</t>
        </is>
      </c>
      <c r="AZ2" s="1" t="inlineStr">
        <is>
          <t>decimal(18, 2)</t>
        </is>
      </c>
      <c r="BA2" s="1" t="inlineStr">
        <is>
          <t>decimal(18, 2)</t>
        </is>
      </c>
      <c r="BB2" s="1" t="inlineStr">
        <is>
          <t>decimal(18, 2)</t>
        </is>
      </c>
      <c r="BC2" s="1" t="inlineStr">
        <is>
          <t>decimal(18, 2)</t>
        </is>
      </c>
      <c r="BD2" s="1" t="inlineStr">
        <is>
          <t>decimal(18, 2)</t>
        </is>
      </c>
      <c r="BE2" s="1" t="inlineStr">
        <is>
          <t>tinyInt</t>
        </is>
      </c>
      <c r="BF2" s="1" t="inlineStr">
        <is>
          <t>tinyInt</t>
        </is>
      </c>
      <c r="BG2" s="1" t="inlineStr">
        <is>
          <t>decimal(18, 2)</t>
        </is>
      </c>
      <c r="BH2" s="1" t="inlineStr">
        <is>
          <t>tinyInt</t>
        </is>
      </c>
      <c r="BI2" s="1" t="inlineStr">
        <is>
          <t>decimal(18, 2)</t>
        </is>
      </c>
      <c r="BJ2" s="1" t="inlineStr">
        <is>
          <t>tinyInt</t>
        </is>
      </c>
      <c r="BK2" s="1" t="inlineStr">
        <is>
          <t>decimal(18, 2)</t>
        </is>
      </c>
      <c r="BL2" s="1" t="inlineStr">
        <is>
          <t>tinyInt</t>
        </is>
      </c>
      <c r="BM2" s="1" t="inlineStr">
        <is>
          <t>decimal(18, 2)</t>
        </is>
      </c>
      <c r="BN2" s="1" t="inlineStr">
        <is>
          <t>decimal(18, 2)</t>
        </is>
      </c>
      <c r="BO2" s="1" t="inlineStr">
        <is>
          <t>decimal(18, 2)</t>
        </is>
      </c>
      <c r="BP2" s="1" t="inlineStr">
        <is>
          <t>decimal(18, 2)</t>
        </is>
      </c>
      <c r="BQ2" s="1" t="inlineStr">
        <is>
          <t>decimal(18, 2)</t>
        </is>
      </c>
      <c r="BR2" s="1" t="inlineStr">
        <is>
          <t>decimal(18, 2)</t>
        </is>
      </c>
      <c r="BS2" s="1" t="inlineStr">
        <is>
          <t>decimal(18, 2)</t>
        </is>
      </c>
      <c r="BT2" s="1" t="inlineStr">
        <is>
          <t>decimal(18, 2)</t>
        </is>
      </c>
      <c r="BU2" s="1" t="inlineStr">
        <is>
          <t>decimal(18, 2)</t>
        </is>
      </c>
      <c r="BV2" s="1" t="inlineStr">
        <is>
          <t>decimal(18, 2)</t>
        </is>
      </c>
      <c r="BW2" s="1" t="inlineStr">
        <is>
          <t>decimal(18, 2)</t>
        </is>
      </c>
      <c r="BX2" s="1" t="inlineStr">
        <is>
          <t>tinyInt</t>
        </is>
      </c>
      <c r="BY2" s="1" t="inlineStr">
        <is>
          <t>decimal(18, 2)</t>
        </is>
      </c>
      <c r="BZ2" s="1" t="inlineStr">
        <is>
          <t>decimal(18, 2)</t>
        </is>
      </c>
      <c r="CA2" s="1" t="inlineStr">
        <is>
          <t>decimal(18, 2)</t>
        </is>
      </c>
      <c r="CB2" s="1" t="inlineStr">
        <is>
          <t>decimal(18, 2)</t>
        </is>
      </c>
      <c r="CC2" s="1" t="inlineStr">
        <is>
          <t>decimal(18, 2)</t>
        </is>
      </c>
      <c r="CD2" s="1" t="inlineStr">
        <is>
          <t>decimal(18, 2)</t>
        </is>
      </c>
      <c r="CE2" s="1" t="inlineStr">
        <is>
          <t>decimal(18, 2)</t>
        </is>
      </c>
      <c r="CF2" s="1" t="inlineStr">
        <is>
          <t>decimal(18, 2)</t>
        </is>
      </c>
      <c r="CG2" s="1" t="inlineStr">
        <is>
          <t>varchar(max)</t>
        </is>
      </c>
      <c r="CH2" s="1" t="inlineStr">
        <is>
          <t>decimal(18, 2)</t>
        </is>
      </c>
      <c r="CI2" s="1" t="inlineStr">
        <is>
          <t>decimal(18, 2)</t>
        </is>
      </c>
      <c r="CJ2" s="1" t="inlineStr">
        <is>
          <t>decimal(18, 2)</t>
        </is>
      </c>
      <c r="CK2" s="1" t="inlineStr">
        <is>
          <t>decimal(18, 2)</t>
        </is>
      </c>
      <c r="CL2" s="1" t="inlineStr">
        <is>
          <t>decimal(18, 2)</t>
        </is>
      </c>
      <c r="CM2" s="1" t="inlineStr">
        <is>
          <t>decimal(18, 2)</t>
        </is>
      </c>
      <c r="CN2" s="1" t="inlineStr">
        <is>
          <t>decimal(18, 2)</t>
        </is>
      </c>
      <c r="CO2" s="1" t="inlineStr">
        <is>
          <t>decimal(18, 2)</t>
        </is>
      </c>
      <c r="CP2" s="1" t="inlineStr">
        <is>
          <t>decimal(18, 2)</t>
        </is>
      </c>
      <c r="CQ2" s="1" t="inlineStr">
        <is>
          <t>decimal(18, 2)</t>
        </is>
      </c>
      <c r="CR2" s="1" t="inlineStr">
        <is>
          <t>decimal(18, 2)</t>
        </is>
      </c>
      <c r="CS2" s="1" t="inlineStr">
        <is>
          <t>decimal(18, 2)</t>
        </is>
      </c>
      <c r="CT2" s="1" t="inlineStr">
        <is>
          <t>decimal(18, 2)</t>
        </is>
      </c>
      <c r="CU2" s="1" t="inlineStr">
        <is>
          <t>decimal(18, 2)</t>
        </is>
      </c>
      <c r="CV2" s="1" t="inlineStr">
        <is>
          <t>decimal(18, 2)</t>
        </is>
      </c>
      <c r="CW2" s="1" t="inlineStr">
        <is>
          <t>decimal(18, 2)</t>
        </is>
      </c>
      <c r="CX2" s="1" t="inlineStr">
        <is>
          <t>varchar(max)</t>
        </is>
      </c>
      <c r="CY2" s="1" t="inlineStr">
        <is>
          <t>decimal(18, 2)</t>
        </is>
      </c>
      <c r="CZ2" s="1" t="inlineStr">
        <is>
          <t>decimal(18, 2)</t>
        </is>
      </c>
      <c r="DA2" s="1" t="inlineStr">
        <is>
          <t>decimal(18, 2)</t>
        </is>
      </c>
      <c r="DB2" s="1" t="inlineStr">
        <is>
          <t>decimal(18, 2)</t>
        </is>
      </c>
      <c r="DC2" s="1" t="inlineStr">
        <is>
          <t>decimal(18, 2)</t>
        </is>
      </c>
      <c r="DD2" s="1" t="inlineStr">
        <is>
          <t>decimal(18, 2)</t>
        </is>
      </c>
      <c r="DE2" s="1" t="inlineStr">
        <is>
          <t>decimal(18, 2)</t>
        </is>
      </c>
      <c r="DF2" s="1" t="inlineStr">
        <is>
          <t>decimal(18, 2)</t>
        </is>
      </c>
      <c r="DG2" s="1" t="inlineStr">
        <is>
          <t>decimal(18, 2)</t>
        </is>
      </c>
      <c r="DH2" s="1" t="inlineStr">
        <is>
          <t>decimal(18, 2)</t>
        </is>
      </c>
      <c r="DI2" s="1" t="inlineStr">
        <is>
          <t>decimal(18, 2)</t>
        </is>
      </c>
      <c r="DJ2" s="1" t="inlineStr">
        <is>
          <t>decimal(18, 2)</t>
        </is>
      </c>
      <c r="DK2" s="1" t="inlineStr">
        <is>
          <t>decimal(18, 2)</t>
        </is>
      </c>
      <c r="DL2" s="1" t="inlineStr">
        <is>
          <t>decimal(18, 2)</t>
        </is>
      </c>
      <c r="DM2" s="1" t="inlineStr">
        <is>
          <t>varchar(max)</t>
        </is>
      </c>
    </row>
    <row r="3" customFormat="1" s="1">
      <c r="A3" s="44" t="inlineStr">
        <is>
          <t>Key</t>
        </is>
      </c>
      <c r="B3" s="1" t="inlineStr">
        <is>
          <t>PK</t>
        </is>
      </c>
      <c r="F3" s="1" t="inlineStr">
        <is>
          <t>FK</t>
        </is>
      </c>
      <c r="P3" s="1" t="inlineStr">
        <is>
          <t>FK</t>
        </is>
      </c>
      <c r="Q3" s="1" t="inlineStr">
        <is>
          <t>FK</t>
        </is>
      </c>
      <c r="R3" s="1" t="inlineStr">
        <is>
          <t>FK</t>
        </is>
      </c>
      <c r="V3" s="1" t="inlineStr">
        <is>
          <t>FK</t>
        </is>
      </c>
      <c r="Z3" s="1" t="inlineStr">
        <is>
          <t>FK</t>
        </is>
      </c>
      <c r="AB3" s="1" t="inlineStr">
        <is>
          <t>FK</t>
        </is>
      </c>
      <c r="AD3" s="1" t="inlineStr">
        <is>
          <t>FK</t>
        </is>
      </c>
      <c r="BF3" s="1" t="inlineStr">
        <is>
          <t>FK</t>
        </is>
      </c>
    </row>
    <row r="4" customFormat="1" s="1">
      <c r="A4" s="44" t="inlineStr">
        <is>
          <t>nullAllowed</t>
        </is>
      </c>
      <c r="E4" s="1" t="inlineStr">
        <is>
          <t>nullAllowed</t>
        </is>
      </c>
      <c r="I4" s="1" t="inlineStr">
        <is>
          <t>nullAllowed</t>
        </is>
      </c>
      <c r="L4" s="1" t="inlineStr">
        <is>
          <t>nullAllowed</t>
        </is>
      </c>
      <c r="O4" s="1" t="inlineStr">
        <is>
          <t>nullAllowed</t>
        </is>
      </c>
      <c r="U4" s="1" t="inlineStr">
        <is>
          <t>nullAllowed</t>
        </is>
      </c>
      <c r="AC4" s="1" t="inlineStr">
        <is>
          <t>nullAllowed</t>
        </is>
      </c>
      <c r="AD4" s="1" t="inlineStr">
        <is>
          <t>nullAllowed</t>
        </is>
      </c>
      <c r="AE4" s="1" t="inlineStr">
        <is>
          <t>nullAllowed</t>
        </is>
      </c>
      <c r="AJ4" s="1" t="inlineStr">
        <is>
          <t>nullAllowed</t>
        </is>
      </c>
      <c r="AK4" s="1" t="inlineStr">
        <is>
          <t>nullAllowed</t>
        </is>
      </c>
      <c r="AL4" s="1" t="inlineStr">
        <is>
          <t>nullAllowed</t>
        </is>
      </c>
      <c r="AM4" s="1" t="inlineStr">
        <is>
          <t>nullAllowed</t>
        </is>
      </c>
      <c r="AN4" s="1" t="inlineStr">
        <is>
          <t>nullAllowed</t>
        </is>
      </c>
      <c r="AO4" s="1" t="inlineStr">
        <is>
          <t>nullAllowed</t>
        </is>
      </c>
      <c r="AP4" s="1" t="inlineStr">
        <is>
          <t>nullAllowed</t>
        </is>
      </c>
      <c r="AQ4" s="1" t="inlineStr">
        <is>
          <t>nullAllowed</t>
        </is>
      </c>
      <c r="AR4" s="1" t="inlineStr">
        <is>
          <t>nullAllowed</t>
        </is>
      </c>
      <c r="AS4" s="1" t="inlineStr">
        <is>
          <t>nullAllowed</t>
        </is>
      </c>
      <c r="AT4" s="1" t="inlineStr">
        <is>
          <t>nullAllowed</t>
        </is>
      </c>
      <c r="AU4" s="1" t="inlineStr">
        <is>
          <t>nullAllowed</t>
        </is>
      </c>
      <c r="AV4" s="1" t="inlineStr">
        <is>
          <t>nullAllowed</t>
        </is>
      </c>
      <c r="AW4" s="1" t="inlineStr">
        <is>
          <t>nullAllowed</t>
        </is>
      </c>
      <c r="AX4" s="1" t="inlineStr">
        <is>
          <t>nullAllowed</t>
        </is>
      </c>
      <c r="AY4" s="1" t="inlineStr">
        <is>
          <t>nullAllowed</t>
        </is>
      </c>
      <c r="AZ4" s="1" t="inlineStr">
        <is>
          <t>nullAllowed</t>
        </is>
      </c>
      <c r="BA4" s="1" t="inlineStr">
        <is>
          <t>nullAllowed</t>
        </is>
      </c>
      <c r="BB4" s="1" t="inlineStr">
        <is>
          <t>nullAllowed</t>
        </is>
      </c>
      <c r="BC4" s="1" t="inlineStr">
        <is>
          <t>nullAllowed</t>
        </is>
      </c>
      <c r="BD4" s="1" t="inlineStr">
        <is>
          <t>nullAllowed</t>
        </is>
      </c>
      <c r="BE4" s="1" t="inlineStr">
        <is>
          <t>nullAllowed</t>
        </is>
      </c>
      <c r="BF4" s="1" t="inlineStr">
        <is>
          <t>nullAllowed</t>
        </is>
      </c>
      <c r="BG4" s="1" t="inlineStr">
        <is>
          <t>nullAllowed</t>
        </is>
      </c>
      <c r="BH4" s="1" t="inlineStr">
        <is>
          <t>nullAllowed</t>
        </is>
      </c>
      <c r="BI4" s="1" t="inlineStr">
        <is>
          <t>nullAllowed</t>
        </is>
      </c>
      <c r="BJ4" s="1" t="inlineStr">
        <is>
          <t>nullAllowed</t>
        </is>
      </c>
      <c r="BK4" s="1" t="inlineStr">
        <is>
          <t>nullAllowed</t>
        </is>
      </c>
      <c r="BL4" s="1" t="inlineStr">
        <is>
          <t>nullAllowed</t>
        </is>
      </c>
      <c r="BM4" s="1" t="inlineStr">
        <is>
          <t>nullAllowed</t>
        </is>
      </c>
      <c r="BN4" s="1" t="inlineStr">
        <is>
          <t>nullAllowed</t>
        </is>
      </c>
      <c r="BO4" s="1" t="inlineStr">
        <is>
          <t>nullAllowed</t>
        </is>
      </c>
      <c r="BP4" s="1" t="inlineStr">
        <is>
          <t>nullAllowed</t>
        </is>
      </c>
      <c r="BQ4" s="1" t="inlineStr">
        <is>
          <t>nullAllowed</t>
        </is>
      </c>
      <c r="BR4" s="1" t="inlineStr">
        <is>
          <t>nullAllowed</t>
        </is>
      </c>
      <c r="BS4" s="1" t="inlineStr">
        <is>
          <t>nullAllowed</t>
        </is>
      </c>
      <c r="BT4" s="1" t="inlineStr">
        <is>
          <t>nullAllowed</t>
        </is>
      </c>
      <c r="BU4" s="1" t="inlineStr">
        <is>
          <t>nullAllowed</t>
        </is>
      </c>
      <c r="BV4" s="1" t="inlineStr">
        <is>
          <t>nullAllowed</t>
        </is>
      </c>
      <c r="BW4" s="1" t="inlineStr">
        <is>
          <t>nullAllowed</t>
        </is>
      </c>
      <c r="BX4" s="1" t="inlineStr">
        <is>
          <t>nullAllowed</t>
        </is>
      </c>
      <c r="BY4" s="1" t="inlineStr">
        <is>
          <t>nullAllowed</t>
        </is>
      </c>
      <c r="BZ4" s="1" t="inlineStr">
        <is>
          <t>nullAllowed</t>
        </is>
      </c>
      <c r="CA4" s="1" t="inlineStr">
        <is>
          <t>nullAllowed</t>
        </is>
      </c>
      <c r="CB4" s="1" t="inlineStr">
        <is>
          <t>nullAllowed</t>
        </is>
      </c>
      <c r="CC4" s="1" t="inlineStr">
        <is>
          <t>nullAllowed</t>
        </is>
      </c>
      <c r="CD4" s="1" t="inlineStr">
        <is>
          <t>nullAllowed</t>
        </is>
      </c>
      <c r="CE4" s="1" t="inlineStr">
        <is>
          <t>nullAllowed</t>
        </is>
      </c>
      <c r="CF4" s="1" t="inlineStr">
        <is>
          <t>nullAllowed</t>
        </is>
      </c>
      <c r="CG4" s="1" t="inlineStr">
        <is>
          <t>nullAllowed</t>
        </is>
      </c>
      <c r="CH4" s="1" t="inlineStr">
        <is>
          <t>nullAllowed</t>
        </is>
      </c>
      <c r="CI4" s="1" t="inlineStr">
        <is>
          <t>nullAllowed</t>
        </is>
      </c>
      <c r="CL4" s="1" t="inlineStr">
        <is>
          <t>nullAllowed</t>
        </is>
      </c>
      <c r="CO4" s="1" t="inlineStr">
        <is>
          <t>nullAllowed</t>
        </is>
      </c>
      <c r="CP4" s="1" t="inlineStr">
        <is>
          <t>nullAllowed</t>
        </is>
      </c>
      <c r="CQ4" s="1" t="inlineStr">
        <is>
          <t>nullAllowed</t>
        </is>
      </c>
      <c r="CR4" s="1" t="inlineStr">
        <is>
          <t>nullAllowed</t>
        </is>
      </c>
      <c r="CS4" s="1" t="inlineStr">
        <is>
          <t>nullAllowed</t>
        </is>
      </c>
      <c r="CT4" s="1" t="inlineStr">
        <is>
          <t>nullAllowed</t>
        </is>
      </c>
      <c r="CU4" s="1" t="inlineStr">
        <is>
          <t>nullAllowed</t>
        </is>
      </c>
      <c r="CV4" s="1" t="inlineStr">
        <is>
          <t>nullAllowed</t>
        </is>
      </c>
      <c r="CW4" s="1" t="inlineStr">
        <is>
          <t>nullAllowed</t>
        </is>
      </c>
      <c r="CX4" s="1" t="inlineStr">
        <is>
          <t>nullAllowed</t>
        </is>
      </c>
      <c r="CY4" s="1" t="inlineStr">
        <is>
          <t>nullAllowed</t>
        </is>
      </c>
      <c r="CZ4" s="1" t="inlineStr">
        <is>
          <t>nullAllowed</t>
        </is>
      </c>
      <c r="DA4" s="1" t="inlineStr">
        <is>
          <t>nullAllowed</t>
        </is>
      </c>
      <c r="DB4" s="1" t="inlineStr">
        <is>
          <t>nullAllowed</t>
        </is>
      </c>
      <c r="DC4" s="1" t="inlineStr">
        <is>
          <t>nullAllowed</t>
        </is>
      </c>
      <c r="DD4" s="1" t="inlineStr">
        <is>
          <t>nullAllowed</t>
        </is>
      </c>
      <c r="DE4" s="1" t="inlineStr">
        <is>
          <t>nullAllowed</t>
        </is>
      </c>
      <c r="DF4" s="1" t="inlineStr">
        <is>
          <t>nullAllowed</t>
        </is>
      </c>
      <c r="DG4" s="1" t="inlineStr">
        <is>
          <t>nullAllowed</t>
        </is>
      </c>
      <c r="DH4" s="1" t="inlineStr">
        <is>
          <t>nullAllowed</t>
        </is>
      </c>
      <c r="DI4" s="1" t="inlineStr">
        <is>
          <t>nullAllowed</t>
        </is>
      </c>
      <c r="DM4" s="1" t="inlineStr">
        <is>
          <t>nullAllowed</t>
        </is>
      </c>
    </row>
    <row r="5">
      <c r="E5" s="36" t="n"/>
      <c r="G5" s="6" t="n"/>
      <c r="M5" s="5" t="n"/>
      <c r="N5" s="5" t="n"/>
      <c r="O5" s="5" t="n"/>
      <c r="P5" s="4" t="n"/>
      <c r="Q5" s="4" t="n"/>
      <c r="R5" s="4" t="n"/>
      <c r="S5" s="4" t="n"/>
      <c r="T5" s="4" t="n"/>
      <c r="U5" s="4" t="n"/>
      <c r="V5" s="4" t="n"/>
      <c r="W5" s="4" t="n"/>
      <c r="X5" s="37" t="n"/>
      <c r="Y5" s="5" t="n"/>
      <c r="Z5" s="4" t="n"/>
      <c r="AA5" s="5" t="n"/>
      <c r="AB5" s="4" t="n"/>
      <c r="AC5" s="4" t="n"/>
      <c r="AD5" s="4" t="n"/>
      <c r="AE5" s="4" t="n"/>
      <c r="AF5" s="4" t="n"/>
      <c r="AG5" s="4" t="n"/>
      <c r="AH5" s="4" t="n"/>
      <c r="AI5" s="4" t="n"/>
      <c r="AJ5" s="4" t="n"/>
      <c r="AK5" s="4" t="n"/>
      <c r="AL5" s="38" t="n"/>
      <c r="AM5" s="38" t="n"/>
      <c r="AN5" s="38" t="n"/>
      <c r="AO5" s="39" t="n"/>
      <c r="AP5" s="38" t="n"/>
      <c r="AQ5" s="4" t="n"/>
      <c r="AR5" s="4" t="n"/>
      <c r="AS5" s="39" t="n"/>
      <c r="AT5" s="4" t="n"/>
      <c r="AU5" s="4" t="n"/>
      <c r="AV5" s="4" t="n"/>
      <c r="AW5" s="4" t="n"/>
      <c r="AX5" s="4" t="n"/>
      <c r="AY5" s="4" t="n"/>
      <c r="AZ5" s="4" t="n"/>
      <c r="BA5" s="4" t="n"/>
      <c r="BB5" s="4" t="n"/>
      <c r="BC5" s="4" t="n"/>
      <c r="BD5" s="4" t="n"/>
      <c r="BE5" s="4" t="n"/>
      <c r="BF5" s="4" t="n"/>
      <c r="BG5" s="4" t="n"/>
      <c r="BH5" s="4" t="n"/>
      <c r="BI5" s="4" t="n"/>
      <c r="BJ5" s="4" t="n"/>
      <c r="BK5" s="4" t="n"/>
      <c r="BL5" s="4" t="n"/>
      <c r="BM5" s="4" t="n"/>
      <c r="BN5" s="4" t="n"/>
      <c r="BO5" s="4" t="n"/>
      <c r="BP5" s="4" t="n"/>
      <c r="BQ5" s="4" t="n"/>
      <c r="BR5" s="4" t="n"/>
      <c r="BS5" s="4" t="n"/>
      <c r="BT5" s="4" t="n"/>
      <c r="BU5" s="4" t="n"/>
      <c r="BV5" s="4" t="n"/>
      <c r="BW5" s="4" t="n"/>
      <c r="BX5" s="4" t="n"/>
      <c r="BY5" s="4" t="n"/>
      <c r="BZ5" s="4" t="n"/>
      <c r="CA5" s="4" t="n"/>
      <c r="CB5" s="4" t="n"/>
      <c r="CC5" s="4" t="n"/>
      <c r="CD5" s="4" t="n"/>
      <c r="CE5" s="4" t="n"/>
      <c r="CF5" s="4" t="n"/>
      <c r="CG5" s="4" t="n"/>
      <c r="CH5" s="4" t="n"/>
      <c r="CI5" s="4" t="n"/>
      <c r="CJ5" s="4" t="n"/>
      <c r="CK5" s="4" t="n"/>
      <c r="CL5" s="4" t="n"/>
      <c r="CM5" s="4" t="n"/>
      <c r="CN5" s="4" t="n"/>
      <c r="CO5" s="4" t="n"/>
      <c r="CP5" s="4" t="n"/>
      <c r="CQ5" s="4" t="n"/>
      <c r="CR5" s="4" t="n"/>
      <c r="CS5" s="4" t="n"/>
      <c r="CT5" s="4" t="n"/>
      <c r="CU5" s="4" t="n"/>
      <c r="CV5" s="4" t="n"/>
      <c r="CW5" s="4" t="n"/>
      <c r="CX5" s="4" t="n"/>
      <c r="CY5" s="4" t="n"/>
      <c r="CZ5" s="4" t="n"/>
      <c r="DA5" s="4" t="n"/>
      <c r="DB5" s="4" t="n"/>
      <c r="DC5" s="4" t="n"/>
      <c r="DD5" s="4" t="n"/>
      <c r="DE5" s="4" t="n"/>
      <c r="DF5" s="4" t="n"/>
      <c r="DG5" s="4" t="n"/>
      <c r="DH5" s="4" t="n"/>
      <c r="DI5" s="4" t="n"/>
      <c r="DJ5" s="4" t="n"/>
      <c r="DK5" s="4" t="n"/>
      <c r="DL5" s="4" t="n"/>
      <c r="DM5" s="4" t="n"/>
    </row>
    <row r="6">
      <c r="E6">
        <f>Plantilla!C25</f>
        <v/>
      </c>
      <c r="F6">
        <f>IF($E6="OK",
   VLOOKUP(Plantilla!#REF!,'Tablas '!$B$4:$C$15,2,FALSE),
"")</f>
        <v/>
      </c>
      <c r="G6">
        <f>IF($E6="OK",
   VLOOKUP(Plantilla!#REF!,'Tablas '!E16:F30,2,FALSE),
"")</f>
        <v/>
      </c>
      <c r="H6">
        <f>IF($E6="OK",TEXT(Plantilla!#REF!,"#"),"")</f>
        <v/>
      </c>
      <c r="I6">
        <f>IF($E6="OK",TEXT(Plantilla!#REF!,"#"),"")</f>
        <v/>
      </c>
      <c r="J6">
        <f>IF($E6="OK",
   CONCATENATE(YEAR(Plantilla!D25),"-",TEXT(MONTH(Plantilla!D25),"00"),"-",TEXT(DAY(Plantilla!D25),"00")),
"")</f>
        <v/>
      </c>
      <c r="K6">
        <f>IF($E6="OK",
   CONCATENATE(YEAR(Plantilla!L25),"-",TEXT(MONTH(Plantilla!L25),"00"),"-",TEXT(DAY(Plantilla!L25),"00")),
"")</f>
        <v/>
      </c>
      <c r="L6">
        <f>IF($E6="OK",
   VLOOKUP(Plantilla!E25,'Tablas '!$H$4:$I$16,2,FALSE),
"")</f>
        <v/>
      </c>
      <c r="M6">
        <f>IF($E6="OK",TEXT(Plantilla!F25,"#"),"")</f>
        <v/>
      </c>
      <c r="N6">
        <f>IF($E6="OK",TEXT(Plantilla!G25,"#"),"")</f>
        <v/>
      </c>
      <c r="O6">
        <f>IF($E6="OK",TEXT(Plantilla!H25,"#"),"")</f>
        <v/>
      </c>
      <c r="P6">
        <f>IF($E6="OK",TEXT(Plantilla!I25,"#"),"")</f>
        <v/>
      </c>
      <c r="Q6">
        <f>IF($E6="OK",TEXT(Plantilla!J25,"#"),"")</f>
        <v/>
      </c>
      <c r="R6">
        <f>IF($E6="OK",
   VLOOKUP(Plantilla!Q25,'Tablas '!$AI$4:$AI$13,2,FALSE),
"")</f>
        <v/>
      </c>
      <c r="S6">
        <f>IF($E6="OK",TEXT(Plantilla!R25,"#"),"")</f>
        <v/>
      </c>
      <c r="T6">
        <f>IF($E6="OK",TEXT(Plantilla!#REF!,"#"),"")</f>
        <v/>
      </c>
      <c r="U6">
        <f>IF($E6="OK",TEXT(Plantilla!#REF!,"#"),"")</f>
        <v/>
      </c>
      <c r="V6">
        <f>IF($E6="OK",TEXT(Plantilla!#REF!,"#"),"")</f>
        <v/>
      </c>
      <c r="W6">
        <f>IF($E6="OK",TEXT(Plantilla!#REF!,"#"),"")</f>
        <v/>
      </c>
      <c r="X6">
        <f>IF($E6="OK",TEXT(Plantilla!#REF!,"#"),"")</f>
        <v/>
      </c>
      <c r="Y6">
        <f>IF($E6="OK",TEXT(Plantilla!#REF!,"#"),"")</f>
        <v/>
      </c>
      <c r="Z6">
        <f>IF($E6="OK",TEXT(Plantilla!#REF!,"#"),"")</f>
        <v/>
      </c>
    </row>
    <row r="7">
      <c r="E7">
        <f>Plantilla!C26</f>
        <v/>
      </c>
      <c r="F7">
        <f>IF($E7="OK",
   VLOOKUP(Plantilla!#REF!,'Tablas '!$B$4:$C$15,2,FALSE),
"")</f>
        <v/>
      </c>
      <c r="G7">
        <f>IF($E7="OK",
   VLOOKUP(Plantilla!#REF!,'Tablas '!E17:F31,2,FALSE),
"")</f>
        <v/>
      </c>
      <c r="H7">
        <f>IF($E7="OK",TEXT(Plantilla!#REF!,"#"),"")</f>
        <v/>
      </c>
      <c r="I7">
        <f>IF($E7="OK",TEXT(Plantilla!#REF!,"#"),"")</f>
        <v/>
      </c>
      <c r="J7">
        <f>IF($E7="OK",
   CONCATENATE(YEAR(Plantilla!D26),"-",TEXT(MONTH(Plantilla!D26),"00"),"-",TEXT(DAY(Plantilla!D26),"00")),
"")</f>
        <v/>
      </c>
      <c r="K7">
        <f>IF($E7="OK",
   CONCATENATE(YEAR(Plantilla!L26),"-",TEXT(MONTH(Plantilla!L26),"00"),"-",TEXT(DAY(Plantilla!L26),"00")),
"")</f>
        <v/>
      </c>
      <c r="L7">
        <f>IF($E7="OK",
   VLOOKUP(Plantilla!E26,'Tablas '!$H$4:$I$16,2,FALSE),
"")</f>
        <v/>
      </c>
      <c r="M7">
        <f>IF($E7="OK",TEXT(Plantilla!F26,"#"),"")</f>
        <v/>
      </c>
      <c r="N7">
        <f>IF($E7="OK",TEXT(Plantilla!G26,"#"),"")</f>
        <v/>
      </c>
      <c r="O7">
        <f>IF($E7="OK",TEXT(Plantilla!H26,"#"),"")</f>
        <v/>
      </c>
      <c r="P7">
        <f>IF($E7="OK",TEXT(Plantilla!I26,"#"),"")</f>
        <v/>
      </c>
      <c r="Q7">
        <f>IF($E7="OK",TEXT(Plantilla!J26,"#"),"")</f>
        <v/>
      </c>
      <c r="R7">
        <f>IF($E7="OK",
   VLOOKUP(Plantilla!Q26,'Tablas '!$AI$4:$AI$13,2,FALSE),
"")</f>
        <v/>
      </c>
      <c r="S7">
        <f>IF($E7="OK",TEXT(Plantilla!R26,"#"),"")</f>
        <v/>
      </c>
      <c r="T7">
        <f>IF($E7="OK",TEXT(Plantilla!#REF!,"#"),"")</f>
        <v/>
      </c>
      <c r="U7">
        <f>IF($E7="OK",TEXT(Plantilla!#REF!,"#"),"")</f>
        <v/>
      </c>
      <c r="V7">
        <f>IF($E7="OK",TEXT(Plantilla!#REF!,"#"),"")</f>
        <v/>
      </c>
      <c r="W7">
        <f>IF($E7="OK",TEXT(Plantilla!#REF!,"#"),"")</f>
        <v/>
      </c>
      <c r="X7">
        <f>IF($E7="OK",TEXT(Plantilla!#REF!,"#"),"")</f>
        <v/>
      </c>
      <c r="Y7">
        <f>IF($E7="OK",TEXT(Plantilla!#REF!,"#"),"")</f>
        <v/>
      </c>
      <c r="Z7">
        <f>IF($E7="OK",TEXT(Plantilla!#REF!,"#"),"")</f>
        <v/>
      </c>
    </row>
    <row r="8">
      <c r="E8">
        <f>Plantilla!C27</f>
        <v/>
      </c>
      <c r="F8">
        <f>IF($E8="OK",
   VLOOKUP(Plantilla!#REF!,'Tablas '!$B$4:$C$15,2,FALSE),
"")</f>
        <v/>
      </c>
      <c r="G8">
        <f>IF($E8="OK",
   VLOOKUP(Plantilla!#REF!,'Tablas '!E18:F32,2,FALSE),
"")</f>
        <v/>
      </c>
      <c r="H8">
        <f>IF($E8="OK",TEXT(Plantilla!#REF!,"#"),"")</f>
        <v/>
      </c>
      <c r="I8">
        <f>IF($E8="OK",TEXT(Plantilla!#REF!,"#"),"")</f>
        <v/>
      </c>
      <c r="J8">
        <f>IF($E8="OK",
   CONCATENATE(YEAR(Plantilla!D27),"-",TEXT(MONTH(Plantilla!D27),"00"),"-",TEXT(DAY(Plantilla!D27),"00")),
"")</f>
        <v/>
      </c>
      <c r="K8">
        <f>IF($E8="OK",
   CONCATENATE(YEAR(Plantilla!L27),"-",TEXT(MONTH(Plantilla!L27),"00"),"-",TEXT(DAY(Plantilla!L27),"00")),
"")</f>
        <v/>
      </c>
      <c r="L8">
        <f>IF($E8="OK",
   VLOOKUP(Plantilla!E27,'Tablas '!$H$4:$I$16,2,FALSE),
"")</f>
        <v/>
      </c>
      <c r="M8">
        <f>IF($E8="OK",TEXT(Plantilla!F27,"#"),"")</f>
        <v/>
      </c>
      <c r="N8">
        <f>IF($E8="OK",TEXT(Plantilla!G27,"#"),"")</f>
        <v/>
      </c>
      <c r="O8">
        <f>IF($E8="OK",TEXT(Plantilla!H27,"#"),"")</f>
        <v/>
      </c>
      <c r="P8">
        <f>IF($E8="OK",TEXT(Plantilla!I27,"#"),"")</f>
        <v/>
      </c>
      <c r="Q8">
        <f>IF($E8="OK",TEXT(Plantilla!J27,"#"),"")</f>
        <v/>
      </c>
      <c r="R8">
        <f>IF($E8="OK",
   VLOOKUP(Plantilla!Q27,'Tablas '!$AI$4:$AI$13,2,FALSE),
"")</f>
        <v/>
      </c>
      <c r="S8">
        <f>IF($E8="OK",TEXT(Plantilla!R27,"#"),"")</f>
        <v/>
      </c>
      <c r="T8">
        <f>IF($E8="OK",TEXT(Plantilla!#REF!,"#"),"")</f>
        <v/>
      </c>
      <c r="U8">
        <f>IF($E8="OK",TEXT(Plantilla!#REF!,"#"),"")</f>
        <v/>
      </c>
      <c r="V8">
        <f>IF($E8="OK",TEXT(Plantilla!#REF!,"#"),"")</f>
        <v/>
      </c>
      <c r="W8">
        <f>IF($E8="OK",TEXT(Plantilla!#REF!,"#"),"")</f>
        <v/>
      </c>
      <c r="X8">
        <f>IF($E8="OK",TEXT(Plantilla!#REF!,"#"),"")</f>
        <v/>
      </c>
      <c r="Y8">
        <f>IF($E8="OK",TEXT(Plantilla!#REF!,"#"),"")</f>
        <v/>
      </c>
      <c r="Z8">
        <f>IF($E8="OK",TEXT(Plantilla!#REF!,"#"),"")</f>
        <v/>
      </c>
    </row>
    <row r="9">
      <c r="E9">
        <f>Plantilla!C28</f>
        <v/>
      </c>
      <c r="F9">
        <f>IF($E9="OK",
   VLOOKUP(Plantilla!#REF!,'Tablas '!$B$4:$C$15,2,FALSE),
"")</f>
        <v/>
      </c>
      <c r="G9">
        <f>IF($E9="OK",
   VLOOKUP(Plantilla!#REF!,'Tablas '!E19:F33,2,FALSE),
"")</f>
        <v/>
      </c>
      <c r="H9">
        <f>IF($E9="OK",TEXT(Plantilla!#REF!,"#"),"")</f>
        <v/>
      </c>
      <c r="I9">
        <f>IF($E9="OK",TEXT(Plantilla!#REF!,"#"),"")</f>
        <v/>
      </c>
      <c r="J9">
        <f>IF($E9="OK",
   CONCATENATE(YEAR(Plantilla!D28),"-",TEXT(MONTH(Plantilla!D28),"00"),"-",TEXT(DAY(Plantilla!D28),"00")),
"")</f>
        <v/>
      </c>
      <c r="K9">
        <f>IF($E9="OK",
   CONCATENATE(YEAR(Plantilla!L28),"-",TEXT(MONTH(Plantilla!L28),"00"),"-",TEXT(DAY(Plantilla!L28),"00")),
"")</f>
        <v/>
      </c>
      <c r="L9">
        <f>IF($E9="OK",
   VLOOKUP(Plantilla!E28,'Tablas '!$H$4:$I$16,2,FALSE),
"")</f>
        <v/>
      </c>
      <c r="M9">
        <f>IF($E9="OK",TEXT(Plantilla!F28,"#"),"")</f>
        <v/>
      </c>
      <c r="N9">
        <f>IF($E9="OK",TEXT(Plantilla!G28,"#"),"")</f>
        <v/>
      </c>
      <c r="O9">
        <f>IF($E9="OK",TEXT(Plantilla!H28,"#"),"")</f>
        <v/>
      </c>
      <c r="P9">
        <f>IF($E9="OK",TEXT(Plantilla!I28,"#"),"")</f>
        <v/>
      </c>
      <c r="Q9">
        <f>IF($E9="OK",TEXT(Plantilla!J28,"#"),"")</f>
        <v/>
      </c>
      <c r="R9">
        <f>IF($E9="OK",
   VLOOKUP(Plantilla!Q28,'Tablas '!$AI$4:$AI$13,2,FALSE),
"")</f>
        <v/>
      </c>
      <c r="S9">
        <f>IF($E9="OK",TEXT(Plantilla!R28,"#"),"")</f>
        <v/>
      </c>
      <c r="T9">
        <f>IF($E9="OK",TEXT(Plantilla!#REF!,"#"),"")</f>
        <v/>
      </c>
      <c r="U9">
        <f>IF($E9="OK",TEXT(Plantilla!#REF!,"#"),"")</f>
        <v/>
      </c>
      <c r="V9">
        <f>IF($E9="OK",TEXT(Plantilla!#REF!,"#"),"")</f>
        <v/>
      </c>
      <c r="W9">
        <f>IF($E9="OK",TEXT(Plantilla!#REF!,"#"),"")</f>
        <v/>
      </c>
      <c r="X9">
        <f>IF($E9="OK",TEXT(Plantilla!#REF!,"#"),"")</f>
        <v/>
      </c>
      <c r="Y9">
        <f>IF($E9="OK",TEXT(Plantilla!#REF!,"#"),"")</f>
        <v/>
      </c>
      <c r="Z9">
        <f>IF($E9="OK",TEXT(Plantilla!#REF!,"#"),"")</f>
        <v/>
      </c>
    </row>
    <row r="10">
      <c r="E10">
        <f>Plantilla!C29</f>
        <v/>
      </c>
      <c r="F10">
        <f>IF($E10="OK",
   VLOOKUP(Plantilla!#REF!,'Tablas '!$B$4:$C$15,2,FALSE),
"")</f>
        <v/>
      </c>
      <c r="G10">
        <f>IF($E10="OK",
   VLOOKUP(Plantilla!#REF!,'Tablas '!E20:F34,2,FALSE),
"")</f>
        <v/>
      </c>
      <c r="H10">
        <f>IF($E10="OK",TEXT(Plantilla!#REF!,"#"),"")</f>
        <v/>
      </c>
      <c r="I10">
        <f>IF($E10="OK",TEXT(Plantilla!#REF!,"#"),"")</f>
        <v/>
      </c>
      <c r="J10">
        <f>IF($E10="OK",
   CONCATENATE(YEAR(Plantilla!D29),"-",TEXT(MONTH(Plantilla!D29),"00"),"-",TEXT(DAY(Plantilla!D29),"00")),
"")</f>
        <v/>
      </c>
      <c r="K10">
        <f>IF($E10="OK",
   CONCATENATE(YEAR(Plantilla!L29),"-",TEXT(MONTH(Plantilla!L29),"00"),"-",TEXT(DAY(Plantilla!L29),"00")),
"")</f>
        <v/>
      </c>
      <c r="L10">
        <f>IF($E10="OK",
   VLOOKUP(Plantilla!E29,'Tablas '!$H$4:$I$16,2,FALSE),
"")</f>
        <v/>
      </c>
      <c r="M10">
        <f>IF($E10="OK",TEXT(Plantilla!F29,"#"),"")</f>
        <v/>
      </c>
      <c r="N10">
        <f>IF($E10="OK",TEXT(Plantilla!G29,"#"),"")</f>
        <v/>
      </c>
      <c r="O10">
        <f>IF($E10="OK",TEXT(Plantilla!H29,"#"),"")</f>
        <v/>
      </c>
      <c r="P10">
        <f>IF($E10="OK",TEXT(Plantilla!I29,"#"),"")</f>
        <v/>
      </c>
      <c r="Q10">
        <f>IF($E10="OK",TEXT(Plantilla!J29,"#"),"")</f>
        <v/>
      </c>
      <c r="R10">
        <f>IF($E10="OK",
   VLOOKUP(Plantilla!Q29,'Tablas '!$AI$4:$AI$13,2,FALSE),
"")</f>
        <v/>
      </c>
      <c r="S10">
        <f>IF($E10="OK",TEXT(Plantilla!R29,"#"),"")</f>
        <v/>
      </c>
      <c r="T10">
        <f>IF($E10="OK",TEXT(Plantilla!#REF!,"#"),"")</f>
        <v/>
      </c>
      <c r="U10">
        <f>IF($E10="OK",TEXT(Plantilla!#REF!,"#"),"")</f>
        <v/>
      </c>
      <c r="V10">
        <f>IF($E10="OK",TEXT(Plantilla!#REF!,"#"),"")</f>
        <v/>
      </c>
      <c r="W10">
        <f>IF($E10="OK",TEXT(Plantilla!#REF!,"#"),"")</f>
        <v/>
      </c>
      <c r="X10">
        <f>IF($E10="OK",TEXT(Plantilla!#REF!,"#"),"")</f>
        <v/>
      </c>
      <c r="Y10">
        <f>IF($E10="OK",TEXT(Plantilla!#REF!,"#"),"")</f>
        <v/>
      </c>
      <c r="Z10">
        <f>IF($E10="OK",TEXT(Plantilla!#REF!,"#"),"")</f>
        <v/>
      </c>
    </row>
    <row r="11">
      <c r="E11">
        <f>Plantilla!C30</f>
        <v/>
      </c>
      <c r="F11">
        <f>IF($E11="OK",
   VLOOKUP(Plantilla!#REF!,'Tablas '!$B$4:$C$15,2,FALSE),
"")</f>
        <v/>
      </c>
      <c r="G11">
        <f>IF($E11="OK",
   VLOOKUP(Plantilla!#REF!,'Tablas '!E21:F35,2,FALSE),
"")</f>
        <v/>
      </c>
      <c r="H11">
        <f>IF($E11="OK",TEXT(Plantilla!#REF!,"#"),"")</f>
        <v/>
      </c>
      <c r="I11">
        <f>IF($E11="OK",TEXT(Plantilla!#REF!,"#"),"")</f>
        <v/>
      </c>
      <c r="J11">
        <f>IF($E11="OK",
   CONCATENATE(YEAR(Plantilla!D30),"-",TEXT(MONTH(Plantilla!D30),"00"),"-",TEXT(DAY(Plantilla!D30),"00")),
"")</f>
        <v/>
      </c>
      <c r="K11">
        <f>IF($E11="OK",
   CONCATENATE(YEAR(Plantilla!L30),"-",TEXT(MONTH(Plantilla!L30),"00"),"-",TEXT(DAY(Plantilla!L30),"00")),
"")</f>
        <v/>
      </c>
      <c r="L11">
        <f>IF($E11="OK",
   VLOOKUP(Plantilla!E30,'Tablas '!$H$4:$I$16,2,FALSE),
"")</f>
        <v/>
      </c>
      <c r="M11">
        <f>IF($E11="OK",TEXT(Plantilla!F30,"#"),"")</f>
        <v/>
      </c>
      <c r="N11">
        <f>IF($E11="OK",TEXT(Plantilla!G30,"#"),"")</f>
        <v/>
      </c>
      <c r="O11">
        <f>IF($E11="OK",TEXT(Plantilla!H30,"#"),"")</f>
        <v/>
      </c>
      <c r="P11">
        <f>IF($E11="OK",TEXT(Plantilla!I30,"#"),"")</f>
        <v/>
      </c>
      <c r="Q11">
        <f>IF($E11="OK",TEXT(Plantilla!J30,"#"),"")</f>
        <v/>
      </c>
      <c r="R11">
        <f>IF($E11="OK",
   VLOOKUP(Plantilla!Q30,'Tablas '!$AI$4:$AI$13,2,FALSE),
"")</f>
        <v/>
      </c>
      <c r="S11">
        <f>IF($E11="OK",TEXT(Plantilla!R30,"#"),"")</f>
        <v/>
      </c>
      <c r="T11">
        <f>IF($E11="OK",TEXT(Plantilla!#REF!,"#"),"")</f>
        <v/>
      </c>
      <c r="U11">
        <f>IF($E11="OK",TEXT(Plantilla!#REF!,"#"),"")</f>
        <v/>
      </c>
      <c r="V11">
        <f>IF($E11="OK",TEXT(Plantilla!#REF!,"#"),"")</f>
        <v/>
      </c>
      <c r="W11">
        <f>IF($E11="OK",TEXT(Plantilla!#REF!,"#"),"")</f>
        <v/>
      </c>
      <c r="X11">
        <f>IF($E11="OK",TEXT(Plantilla!#REF!,"#"),"")</f>
        <v/>
      </c>
      <c r="Y11">
        <f>IF($E11="OK",TEXT(Plantilla!#REF!,"#"),"")</f>
        <v/>
      </c>
      <c r="Z11">
        <f>IF($E11="OK",TEXT(Plantilla!#REF!,"#"),"")</f>
        <v/>
      </c>
    </row>
    <row r="12">
      <c r="E12">
        <f>Plantilla!C31</f>
        <v/>
      </c>
      <c r="F12">
        <f>IF($E12="OK",
   VLOOKUP(Plantilla!#REF!,'Tablas '!$B$4:$C$15,2,FALSE),
"")</f>
        <v/>
      </c>
      <c r="G12">
        <f>IF($E12="OK",
   VLOOKUP(Plantilla!#REF!,'Tablas '!E22:F36,2,FALSE),
"")</f>
        <v/>
      </c>
      <c r="H12">
        <f>IF($E12="OK",TEXT(Plantilla!#REF!,"#"),"")</f>
        <v/>
      </c>
      <c r="I12">
        <f>IF($E12="OK",TEXT(Plantilla!#REF!,"#"),"")</f>
        <v/>
      </c>
      <c r="J12">
        <f>IF($E12="OK",
   CONCATENATE(YEAR(Plantilla!D31),"-",TEXT(MONTH(Plantilla!D31),"00"),"-",TEXT(DAY(Plantilla!D31),"00")),
"")</f>
        <v/>
      </c>
      <c r="K12">
        <f>IF($E12="OK",
   CONCATENATE(YEAR(Plantilla!L31),"-",TEXT(MONTH(Plantilla!L31),"00"),"-",TEXT(DAY(Plantilla!L31),"00")),
"")</f>
        <v/>
      </c>
      <c r="L12">
        <f>IF($E12="OK",
   VLOOKUP(Plantilla!E31,'Tablas '!$H$4:$I$16,2,FALSE),
"")</f>
        <v/>
      </c>
      <c r="M12">
        <f>IF($E12="OK",TEXT(Plantilla!F31,"#"),"")</f>
        <v/>
      </c>
      <c r="N12">
        <f>IF($E12="OK",TEXT(Plantilla!G31,"#"),"")</f>
        <v/>
      </c>
      <c r="O12">
        <f>IF($E12="OK",TEXT(Plantilla!H31,"#"),"")</f>
        <v/>
      </c>
      <c r="P12">
        <f>IF($E12="OK",TEXT(Plantilla!I31,"#"),"")</f>
        <v/>
      </c>
      <c r="Q12">
        <f>IF($E12="OK",TEXT(Plantilla!J31,"#"),"")</f>
        <v/>
      </c>
      <c r="R12">
        <f>IF($E12="OK",
   VLOOKUP(Plantilla!Q31,'Tablas '!$AI$4:$AI$13,2,FALSE),
"")</f>
        <v/>
      </c>
      <c r="S12">
        <f>IF($E12="OK",TEXT(Plantilla!R31,"#"),"")</f>
        <v/>
      </c>
      <c r="T12">
        <f>IF($E12="OK",TEXT(Plantilla!#REF!,"#"),"")</f>
        <v/>
      </c>
      <c r="U12">
        <f>IF($E12="OK",TEXT(Plantilla!#REF!,"#"),"")</f>
        <v/>
      </c>
      <c r="V12">
        <f>IF($E12="OK",TEXT(Plantilla!#REF!,"#"),"")</f>
        <v/>
      </c>
      <c r="W12">
        <f>IF($E12="OK",TEXT(Plantilla!#REF!,"#"),"")</f>
        <v/>
      </c>
      <c r="X12">
        <f>IF($E12="OK",TEXT(Plantilla!#REF!,"#"),"")</f>
        <v/>
      </c>
      <c r="Y12">
        <f>IF($E12="OK",TEXT(Plantilla!#REF!,"#"),"")</f>
        <v/>
      </c>
      <c r="Z12">
        <f>IF($E12="OK",TEXT(Plantilla!#REF!,"#"),"")</f>
        <v/>
      </c>
    </row>
    <row r="13">
      <c r="E13">
        <f>Plantilla!C32</f>
        <v/>
      </c>
      <c r="F13">
        <f>IF($E13="OK",
   VLOOKUP(Plantilla!#REF!,'Tablas '!$B$4:$C$15,2,FALSE),
"")</f>
        <v/>
      </c>
      <c r="G13">
        <f>IF($E13="OK",
   VLOOKUP(Plantilla!#REF!,'Tablas '!E23:F37,2,FALSE),
"")</f>
        <v/>
      </c>
      <c r="H13">
        <f>IF($E13="OK",TEXT(Plantilla!#REF!,"#"),"")</f>
        <v/>
      </c>
      <c r="I13">
        <f>IF($E13="OK",TEXT(Plantilla!#REF!,"#"),"")</f>
        <v/>
      </c>
      <c r="J13">
        <f>IF($E13="OK",
   CONCATENATE(YEAR(Plantilla!D32),"-",TEXT(MONTH(Plantilla!D32),"00"),"-",TEXT(DAY(Plantilla!D32),"00")),
"")</f>
        <v/>
      </c>
      <c r="K13">
        <f>IF($E13="OK",
   CONCATENATE(YEAR(Plantilla!L32),"-",TEXT(MONTH(Plantilla!L32),"00"),"-",TEXT(DAY(Plantilla!L32),"00")),
"")</f>
        <v/>
      </c>
      <c r="L13">
        <f>IF($E13="OK",
   VLOOKUP(Plantilla!E32,'Tablas '!$H$4:$I$16,2,FALSE),
"")</f>
        <v/>
      </c>
      <c r="M13">
        <f>IF($E13="OK",TEXT(Plantilla!F32,"#"),"")</f>
        <v/>
      </c>
      <c r="N13">
        <f>IF($E13="OK",TEXT(Plantilla!G32,"#"),"")</f>
        <v/>
      </c>
      <c r="O13">
        <f>IF($E13="OK",TEXT(Plantilla!H32,"#"),"")</f>
        <v/>
      </c>
      <c r="P13">
        <f>IF($E13="OK",TEXT(Plantilla!I32,"#"),"")</f>
        <v/>
      </c>
      <c r="Q13">
        <f>IF($E13="OK",TEXT(Plantilla!J32,"#"),"")</f>
        <v/>
      </c>
      <c r="R13">
        <f>IF($E13="OK",
   VLOOKUP(Plantilla!Q32,'Tablas '!$AI$4:$AI$13,2,FALSE),
"")</f>
        <v/>
      </c>
      <c r="S13">
        <f>IF($E13="OK",TEXT(Plantilla!R32,"#"),"")</f>
        <v/>
      </c>
      <c r="T13">
        <f>IF($E13="OK",TEXT(Plantilla!#REF!,"#"),"")</f>
        <v/>
      </c>
      <c r="U13">
        <f>IF($E13="OK",TEXT(Plantilla!#REF!,"#"),"")</f>
        <v/>
      </c>
      <c r="V13">
        <f>IF($E13="OK",TEXT(Plantilla!#REF!,"#"),"")</f>
        <v/>
      </c>
      <c r="W13">
        <f>IF($E13="OK",TEXT(Plantilla!#REF!,"#"),"")</f>
        <v/>
      </c>
      <c r="X13">
        <f>IF($E13="OK",TEXT(Plantilla!#REF!,"#"),"")</f>
        <v/>
      </c>
      <c r="Y13">
        <f>IF($E13="OK",TEXT(Plantilla!#REF!,"#"),"")</f>
        <v/>
      </c>
      <c r="Z13">
        <f>IF($E13="OK",TEXT(Plantilla!#REF!,"#"),"")</f>
        <v/>
      </c>
    </row>
    <row r="14">
      <c r="E14">
        <f>Plantilla!C33</f>
        <v/>
      </c>
      <c r="F14">
        <f>IF($E14="OK",
   VLOOKUP(Plantilla!#REF!,'Tablas '!$B$4:$C$15,2,FALSE),
"")</f>
        <v/>
      </c>
      <c r="G14">
        <f>IF($E14="OK",
   VLOOKUP(Plantilla!#REF!,'Tablas '!E24:F38,2,FALSE),
"")</f>
        <v/>
      </c>
      <c r="H14">
        <f>IF($E14="OK",TEXT(Plantilla!#REF!,"#"),"")</f>
        <v/>
      </c>
      <c r="I14">
        <f>IF($E14="OK",TEXT(Plantilla!#REF!,"#"),"")</f>
        <v/>
      </c>
      <c r="J14">
        <f>IF($E14="OK",
   CONCATENATE(YEAR(Plantilla!D33),"-",TEXT(MONTH(Plantilla!D33),"00"),"-",TEXT(DAY(Plantilla!D33),"00")),
"")</f>
        <v/>
      </c>
      <c r="K14">
        <f>IF($E14="OK",
   CONCATENATE(YEAR(Plantilla!L33),"-",TEXT(MONTH(Plantilla!L33),"00"),"-",TEXT(DAY(Plantilla!L33),"00")),
"")</f>
        <v/>
      </c>
      <c r="L14">
        <f>IF($E14="OK",
   VLOOKUP(Plantilla!E33,'Tablas '!$H$4:$I$16,2,FALSE),
"")</f>
        <v/>
      </c>
      <c r="M14">
        <f>IF($E14="OK",TEXT(Plantilla!F33,"#"),"")</f>
        <v/>
      </c>
      <c r="N14">
        <f>IF($E14="OK",TEXT(Plantilla!G33,"#"),"")</f>
        <v/>
      </c>
      <c r="O14">
        <f>IF($E14="OK",TEXT(Plantilla!H33,"#"),"")</f>
        <v/>
      </c>
      <c r="P14">
        <f>IF($E14="OK",TEXT(Plantilla!I33,"#"),"")</f>
        <v/>
      </c>
      <c r="Q14">
        <f>IF($E14="OK",TEXT(Plantilla!J33,"#"),"")</f>
        <v/>
      </c>
      <c r="R14">
        <f>IF($E14="OK",
   VLOOKUP(Plantilla!Q33,'Tablas '!$AI$4:$AI$13,2,FALSE),
"")</f>
        <v/>
      </c>
      <c r="S14">
        <f>IF($E14="OK",TEXT(Plantilla!R33,"#"),"")</f>
        <v/>
      </c>
      <c r="T14">
        <f>IF($E14="OK",TEXT(Plantilla!#REF!,"#"),"")</f>
        <v/>
      </c>
      <c r="U14">
        <f>IF($E14="OK",TEXT(Plantilla!#REF!,"#"),"")</f>
        <v/>
      </c>
      <c r="V14">
        <f>IF($E14="OK",TEXT(Plantilla!#REF!,"#"),"")</f>
        <v/>
      </c>
      <c r="W14">
        <f>IF($E14="OK",TEXT(Plantilla!#REF!,"#"),"")</f>
        <v/>
      </c>
      <c r="X14">
        <f>IF($E14="OK",TEXT(Plantilla!#REF!,"#"),"")</f>
        <v/>
      </c>
      <c r="Y14">
        <f>IF($E14="OK",TEXT(Plantilla!#REF!,"#"),"")</f>
        <v/>
      </c>
      <c r="Z14">
        <f>IF($E14="OK",TEXT(Plantilla!#REF!,"#"),"")</f>
        <v/>
      </c>
    </row>
    <row r="15">
      <c r="E15">
        <f>Plantilla!C34</f>
        <v/>
      </c>
      <c r="F15">
        <f>IF($E15="OK",
   VLOOKUP(Plantilla!#REF!,'Tablas '!$B$4:$C$15,2,FALSE),
"")</f>
        <v/>
      </c>
      <c r="G15">
        <f>IF($E15="OK",
   VLOOKUP(Plantilla!#REF!,'Tablas '!E25:F39,2,FALSE),
"")</f>
        <v/>
      </c>
      <c r="H15">
        <f>IF($E15="OK",TEXT(Plantilla!#REF!,"#"),"")</f>
        <v/>
      </c>
      <c r="I15">
        <f>IF($E15="OK",TEXT(Plantilla!#REF!,"#"),"")</f>
        <v/>
      </c>
      <c r="J15">
        <f>IF($E15="OK",
   CONCATENATE(YEAR(Plantilla!D34),"-",TEXT(MONTH(Plantilla!D34),"00"),"-",TEXT(DAY(Plantilla!D34),"00")),
"")</f>
        <v/>
      </c>
      <c r="K15">
        <f>IF($E15="OK",
   CONCATENATE(YEAR(Plantilla!L34),"-",TEXT(MONTH(Plantilla!L34),"00"),"-",TEXT(DAY(Plantilla!L34),"00")),
"")</f>
        <v/>
      </c>
      <c r="L15">
        <f>IF($E15="OK",
   VLOOKUP(Plantilla!E34,'Tablas '!$H$4:$I$16,2,FALSE),
"")</f>
        <v/>
      </c>
      <c r="M15">
        <f>IF($E15="OK",TEXT(Plantilla!F34,"#"),"")</f>
        <v/>
      </c>
      <c r="N15">
        <f>IF($E15="OK",TEXT(Plantilla!G34,"#"),"")</f>
        <v/>
      </c>
      <c r="O15">
        <f>IF($E15="OK",TEXT(Plantilla!H34,"#"),"")</f>
        <v/>
      </c>
      <c r="P15">
        <f>IF($E15="OK",TEXT(Plantilla!I34,"#"),"")</f>
        <v/>
      </c>
      <c r="Q15">
        <f>IF($E15="OK",TEXT(Plantilla!J34,"#"),"")</f>
        <v/>
      </c>
      <c r="R15">
        <f>IF($E15="OK",
   VLOOKUP(Plantilla!Q34,'Tablas '!$AI$4:$AI$13,2,FALSE),
"")</f>
        <v/>
      </c>
      <c r="S15">
        <f>IF($E15="OK",TEXT(Plantilla!R34,"#"),"")</f>
        <v/>
      </c>
      <c r="T15">
        <f>IF($E15="OK",TEXT(Plantilla!#REF!,"#"),"")</f>
        <v/>
      </c>
      <c r="U15">
        <f>IF($E15="OK",TEXT(Plantilla!#REF!,"#"),"")</f>
        <v/>
      </c>
      <c r="V15">
        <f>IF($E15="OK",TEXT(Plantilla!#REF!,"#"),"")</f>
        <v/>
      </c>
      <c r="W15">
        <f>IF($E15="OK",TEXT(Plantilla!#REF!,"#"),"")</f>
        <v/>
      </c>
      <c r="X15">
        <f>IF($E15="OK",TEXT(Plantilla!#REF!,"#"),"")</f>
        <v/>
      </c>
      <c r="Y15">
        <f>IF($E15="OK",TEXT(Plantilla!#REF!,"#"),"")</f>
        <v/>
      </c>
      <c r="Z15">
        <f>IF($E15="OK",TEXT(Plantilla!#REF!,"#"),"")</f>
        <v/>
      </c>
    </row>
    <row r="16">
      <c r="E16">
        <f>Plantilla!C35</f>
        <v/>
      </c>
      <c r="F16">
        <f>IF($E16="OK",
   VLOOKUP(Plantilla!#REF!,'Tablas '!$B$4:$C$15,2,FALSE),
"")</f>
        <v/>
      </c>
      <c r="G16">
        <f>IF($E16="OK",
   VLOOKUP(Plantilla!#REF!,'Tablas '!E26:F40,2,FALSE),
"")</f>
        <v/>
      </c>
      <c r="H16">
        <f>IF($E16="OK",TEXT(Plantilla!#REF!,"#"),"")</f>
        <v/>
      </c>
      <c r="I16">
        <f>IF($E16="OK",TEXT(Plantilla!#REF!,"#"),"")</f>
        <v/>
      </c>
      <c r="J16">
        <f>IF($E16="OK",
   CONCATENATE(YEAR(Plantilla!D35),"-",TEXT(MONTH(Plantilla!D35),"00"),"-",TEXT(DAY(Plantilla!D35),"00")),
"")</f>
        <v/>
      </c>
      <c r="K16">
        <f>IF($E16="OK",
   CONCATENATE(YEAR(Plantilla!L35),"-",TEXT(MONTH(Plantilla!L35),"00"),"-",TEXT(DAY(Plantilla!L35),"00")),
"")</f>
        <v/>
      </c>
      <c r="L16">
        <f>IF($E16="OK",
   VLOOKUP(Plantilla!E35,'Tablas '!$H$4:$I$16,2,FALSE),
"")</f>
        <v/>
      </c>
      <c r="M16">
        <f>IF($E16="OK",TEXT(Plantilla!F35,"#"),"")</f>
        <v/>
      </c>
      <c r="N16">
        <f>IF($E16="OK",TEXT(Plantilla!G35,"#"),"")</f>
        <v/>
      </c>
      <c r="O16">
        <f>IF($E16="OK",TEXT(Plantilla!H35,"#"),"")</f>
        <v/>
      </c>
      <c r="P16">
        <f>IF($E16="OK",TEXT(Plantilla!I35,"#"),"")</f>
        <v/>
      </c>
      <c r="Q16">
        <f>IF($E16="OK",TEXT(Plantilla!J35,"#"),"")</f>
        <v/>
      </c>
      <c r="R16">
        <f>IF($E16="OK",
   VLOOKUP(Plantilla!Q35,'Tablas '!$AI$4:$AI$13,2,FALSE),
"")</f>
        <v/>
      </c>
      <c r="S16">
        <f>IF($E16="OK",TEXT(Plantilla!R35,"#"),"")</f>
        <v/>
      </c>
      <c r="T16">
        <f>IF($E16="OK",TEXT(Plantilla!#REF!,"#"),"")</f>
        <v/>
      </c>
      <c r="U16">
        <f>IF($E16="OK",TEXT(Plantilla!#REF!,"#"),"")</f>
        <v/>
      </c>
      <c r="V16">
        <f>IF($E16="OK",TEXT(Plantilla!#REF!,"#"),"")</f>
        <v/>
      </c>
      <c r="W16">
        <f>IF($E16="OK",TEXT(Plantilla!#REF!,"#"),"")</f>
        <v/>
      </c>
      <c r="X16">
        <f>IF($E16="OK",TEXT(Plantilla!#REF!,"#"),"")</f>
        <v/>
      </c>
      <c r="Y16">
        <f>IF($E16="OK",TEXT(Plantilla!#REF!,"#"),"")</f>
        <v/>
      </c>
      <c r="Z16">
        <f>IF($E16="OK",TEXT(Plantilla!#REF!,"#"),"")</f>
        <v/>
      </c>
    </row>
    <row r="17">
      <c r="E17">
        <f>Plantilla!C36</f>
        <v/>
      </c>
      <c r="F17">
        <f>IF($E17="OK",
   VLOOKUP(Plantilla!#REF!,'Tablas '!$B$4:$C$15,2,FALSE),
"")</f>
        <v/>
      </c>
      <c r="G17">
        <f>IF($E17="OK",
   VLOOKUP(Plantilla!#REF!,'Tablas '!E27:F41,2,FALSE),
"")</f>
        <v/>
      </c>
      <c r="H17">
        <f>IF($E17="OK",TEXT(Plantilla!#REF!,"#"),"")</f>
        <v/>
      </c>
      <c r="I17">
        <f>IF($E17="OK",TEXT(Plantilla!#REF!,"#"),"")</f>
        <v/>
      </c>
      <c r="J17">
        <f>IF($E17="OK",
   CONCATENATE(YEAR(Plantilla!D36),"-",TEXT(MONTH(Plantilla!D36),"00"),"-",TEXT(DAY(Plantilla!D36),"00")),
"")</f>
        <v/>
      </c>
      <c r="K17">
        <f>IF($E17="OK",
   CONCATENATE(YEAR(Plantilla!L36),"-",TEXT(MONTH(Plantilla!L36),"00"),"-",TEXT(DAY(Plantilla!L36),"00")),
"")</f>
        <v/>
      </c>
      <c r="L17">
        <f>IF($E17="OK",
   VLOOKUP(Plantilla!E36,'Tablas '!$H$4:$I$16,2,FALSE),
"")</f>
        <v/>
      </c>
      <c r="M17">
        <f>IF($E17="OK",TEXT(Plantilla!F36,"#"),"")</f>
        <v/>
      </c>
      <c r="N17">
        <f>IF($E17="OK",TEXT(Plantilla!G36,"#"),"")</f>
        <v/>
      </c>
      <c r="O17">
        <f>IF($E17="OK",TEXT(Plantilla!H36,"#"),"")</f>
        <v/>
      </c>
      <c r="P17">
        <f>IF($E17="OK",TEXT(Plantilla!I36,"#"),"")</f>
        <v/>
      </c>
      <c r="Q17">
        <f>IF($E17="OK",TEXT(Plantilla!J36,"#"),"")</f>
        <v/>
      </c>
      <c r="R17">
        <f>IF($E17="OK",
   VLOOKUP(Plantilla!Q36,'Tablas '!$AI$4:$AI$13,2,FALSE),
"")</f>
        <v/>
      </c>
      <c r="S17">
        <f>IF($E17="OK",TEXT(Plantilla!R36,"#"),"")</f>
        <v/>
      </c>
      <c r="T17">
        <f>IF($E17="OK",TEXT(Plantilla!#REF!,"#"),"")</f>
        <v/>
      </c>
      <c r="U17">
        <f>IF($E17="OK",TEXT(Plantilla!#REF!,"#"),"")</f>
        <v/>
      </c>
      <c r="V17">
        <f>IF($E17="OK",TEXT(Plantilla!#REF!,"#"),"")</f>
        <v/>
      </c>
      <c r="W17">
        <f>IF($E17="OK",TEXT(Plantilla!#REF!,"#"),"")</f>
        <v/>
      </c>
      <c r="X17">
        <f>IF($E17="OK",TEXT(Plantilla!#REF!,"#"),"")</f>
        <v/>
      </c>
      <c r="Y17">
        <f>IF($E17="OK",TEXT(Plantilla!#REF!,"#"),"")</f>
        <v/>
      </c>
      <c r="Z17">
        <f>IF($E17="OK",TEXT(Plantilla!#REF!,"#"),"")</f>
        <v/>
      </c>
    </row>
    <row r="18">
      <c r="E18">
        <f>Plantilla!C37</f>
        <v/>
      </c>
      <c r="F18">
        <f>IF($E18="OK",
   VLOOKUP(Plantilla!#REF!,'Tablas '!$B$4:$C$15,2,FALSE),
"")</f>
        <v/>
      </c>
      <c r="G18">
        <f>IF($E18="OK",
   VLOOKUP(Plantilla!#REF!,'Tablas '!E28:F42,2,FALSE),
"")</f>
        <v/>
      </c>
      <c r="H18">
        <f>IF($E18="OK",TEXT(Plantilla!#REF!,"#"),"")</f>
        <v/>
      </c>
      <c r="I18">
        <f>IF($E18="OK",TEXT(Plantilla!#REF!,"#"),"")</f>
        <v/>
      </c>
      <c r="J18">
        <f>IF($E18="OK",
   CONCATENATE(YEAR(Plantilla!D37),"-",TEXT(MONTH(Plantilla!D37),"00"),"-",TEXT(DAY(Plantilla!D37),"00")),
"")</f>
        <v/>
      </c>
      <c r="K18">
        <f>IF($E18="OK",
   CONCATENATE(YEAR(Plantilla!L37),"-",TEXT(MONTH(Plantilla!L37),"00"),"-",TEXT(DAY(Plantilla!L37),"00")),
"")</f>
        <v/>
      </c>
      <c r="L18">
        <f>IF($E18="OK",
   VLOOKUP(Plantilla!E37,'Tablas '!$H$4:$I$16,2,FALSE),
"")</f>
        <v/>
      </c>
      <c r="M18">
        <f>IF($E18="OK",TEXT(Plantilla!F37,"#"),"")</f>
        <v/>
      </c>
      <c r="N18">
        <f>IF($E18="OK",TEXT(Plantilla!G37,"#"),"")</f>
        <v/>
      </c>
      <c r="O18">
        <f>IF($E18="OK",TEXT(Plantilla!H37,"#"),"")</f>
        <v/>
      </c>
      <c r="P18">
        <f>IF($E18="OK",TEXT(Plantilla!I37,"#"),"")</f>
        <v/>
      </c>
      <c r="Q18">
        <f>IF($E18="OK",TEXT(Plantilla!J37,"#"),"")</f>
        <v/>
      </c>
      <c r="R18">
        <f>IF($E18="OK",
   VLOOKUP(Plantilla!Q37,'Tablas '!$AI$4:$AI$13,2,FALSE),
"")</f>
        <v/>
      </c>
      <c r="S18">
        <f>IF($E18="OK",TEXT(Plantilla!R37,"#"),"")</f>
        <v/>
      </c>
      <c r="T18">
        <f>IF($E18="OK",TEXT(Plantilla!#REF!,"#"),"")</f>
        <v/>
      </c>
      <c r="U18">
        <f>IF($E18="OK",TEXT(Plantilla!#REF!,"#"),"")</f>
        <v/>
      </c>
      <c r="V18">
        <f>IF($E18="OK",TEXT(Plantilla!#REF!,"#"),"")</f>
        <v/>
      </c>
      <c r="W18">
        <f>IF($E18="OK",TEXT(Plantilla!#REF!,"#"),"")</f>
        <v/>
      </c>
      <c r="X18">
        <f>IF($E18="OK",TEXT(Plantilla!#REF!,"#"),"")</f>
        <v/>
      </c>
      <c r="Y18">
        <f>IF($E18="OK",TEXT(Plantilla!#REF!,"#"),"")</f>
        <v/>
      </c>
      <c r="Z18">
        <f>IF($E18="OK",TEXT(Plantilla!#REF!,"#"),"")</f>
        <v/>
      </c>
    </row>
    <row r="19">
      <c r="E19">
        <f>Plantilla!C38</f>
        <v/>
      </c>
      <c r="F19">
        <f>IF($E19="OK",
   VLOOKUP(Plantilla!#REF!,'Tablas '!$B$4:$C$15,2,FALSE),
"")</f>
        <v/>
      </c>
      <c r="G19">
        <f>IF($E19="OK",
   VLOOKUP(Plantilla!#REF!,'Tablas '!E29:F43,2,FALSE),
"")</f>
        <v/>
      </c>
      <c r="H19">
        <f>IF($E19="OK",TEXT(Plantilla!#REF!,"#"),"")</f>
        <v/>
      </c>
      <c r="I19">
        <f>IF($E19="OK",TEXT(Plantilla!#REF!,"#"),"")</f>
        <v/>
      </c>
      <c r="J19">
        <f>IF($E19="OK",
   CONCATENATE(YEAR(Plantilla!D38),"-",TEXT(MONTH(Plantilla!D38),"00"),"-",TEXT(DAY(Plantilla!D38),"00")),
"")</f>
        <v/>
      </c>
      <c r="K19">
        <f>IF($E19="OK",
   CONCATENATE(YEAR(Plantilla!L38),"-",TEXT(MONTH(Plantilla!L38),"00"),"-",TEXT(DAY(Plantilla!L38),"00")),
"")</f>
        <v/>
      </c>
      <c r="L19">
        <f>IF($E19="OK",
   VLOOKUP(Plantilla!E38,'Tablas '!$H$4:$I$16,2,FALSE),
"")</f>
        <v/>
      </c>
      <c r="M19">
        <f>IF($E19="OK",TEXT(Plantilla!F38,"#"),"")</f>
        <v/>
      </c>
      <c r="N19">
        <f>IF($E19="OK",TEXT(Plantilla!G38,"#"),"")</f>
        <v/>
      </c>
      <c r="O19">
        <f>IF($E19="OK",TEXT(Plantilla!H38,"#"),"")</f>
        <v/>
      </c>
      <c r="P19">
        <f>IF($E19="OK",TEXT(Plantilla!I38,"#"),"")</f>
        <v/>
      </c>
      <c r="Q19">
        <f>IF($E19="OK",TEXT(Plantilla!J38,"#"),"")</f>
        <v/>
      </c>
      <c r="R19">
        <f>IF($E19="OK",
   VLOOKUP(Plantilla!Q38,'Tablas '!$AI$4:$AI$13,2,FALSE),
"")</f>
        <v/>
      </c>
      <c r="S19">
        <f>IF($E19="OK",TEXT(Plantilla!R38,"#"),"")</f>
        <v/>
      </c>
      <c r="T19">
        <f>IF($E19="OK",TEXT(Plantilla!#REF!,"#"),"")</f>
        <v/>
      </c>
      <c r="U19">
        <f>IF($E19="OK",TEXT(Plantilla!#REF!,"#"),"")</f>
        <v/>
      </c>
      <c r="V19">
        <f>IF($E19="OK",TEXT(Plantilla!#REF!,"#"),"")</f>
        <v/>
      </c>
      <c r="W19">
        <f>IF($E19="OK",TEXT(Plantilla!#REF!,"#"),"")</f>
        <v/>
      </c>
      <c r="X19">
        <f>IF($E19="OK",TEXT(Plantilla!#REF!,"#"),"")</f>
        <v/>
      </c>
      <c r="Y19">
        <f>IF($E19="OK",TEXT(Plantilla!#REF!,"#"),"")</f>
        <v/>
      </c>
      <c r="Z19">
        <f>IF($E19="OK",TEXT(Plantilla!#REF!,"#"),"")</f>
        <v/>
      </c>
    </row>
    <row r="20">
      <c r="E20">
        <f>Plantilla!C39</f>
        <v/>
      </c>
      <c r="F20">
        <f>IF($E20="OK",
   VLOOKUP(Plantilla!#REF!,'Tablas '!$B$4:$C$15,2,FALSE),
"")</f>
        <v/>
      </c>
      <c r="G20">
        <f>IF($E20="OK",
   VLOOKUP(Plantilla!#REF!,'Tablas '!E30:F44,2,FALSE),
"")</f>
        <v/>
      </c>
      <c r="H20">
        <f>IF($E20="OK",TEXT(Plantilla!#REF!,"#"),"")</f>
        <v/>
      </c>
      <c r="I20">
        <f>IF($E20="OK",TEXT(Plantilla!#REF!,"#"),"")</f>
        <v/>
      </c>
      <c r="J20">
        <f>IF($E20="OK",
   CONCATENATE(YEAR(Plantilla!D39),"-",TEXT(MONTH(Plantilla!D39),"00"),"-",TEXT(DAY(Plantilla!D39),"00")),
"")</f>
        <v/>
      </c>
      <c r="K20">
        <f>IF($E20="OK",
   CONCATENATE(YEAR(Plantilla!L39),"-",TEXT(MONTH(Plantilla!L39),"00"),"-",TEXT(DAY(Plantilla!L39),"00")),
"")</f>
        <v/>
      </c>
      <c r="L20">
        <f>IF($E20="OK",
   VLOOKUP(Plantilla!E39,'Tablas '!$H$4:$I$16,2,FALSE),
"")</f>
        <v/>
      </c>
      <c r="M20">
        <f>IF($E20="OK",TEXT(Plantilla!F39,"#"),"")</f>
        <v/>
      </c>
      <c r="N20">
        <f>IF($E20="OK",TEXT(Plantilla!G39,"#"),"")</f>
        <v/>
      </c>
      <c r="O20">
        <f>IF($E20="OK",TEXT(Plantilla!H39,"#"),"")</f>
        <v/>
      </c>
      <c r="P20">
        <f>IF($E20="OK",TEXT(Plantilla!I39,"#"),"")</f>
        <v/>
      </c>
      <c r="Q20">
        <f>IF($E20="OK",TEXT(Plantilla!J39,"#"),"")</f>
        <v/>
      </c>
      <c r="R20">
        <f>IF($E20="OK",
   VLOOKUP(Plantilla!Q39,'Tablas '!$AI$4:$AI$13,2,FALSE),
"")</f>
        <v/>
      </c>
      <c r="S20">
        <f>IF($E20="OK",TEXT(Plantilla!R39,"#"),"")</f>
        <v/>
      </c>
      <c r="T20">
        <f>IF($E20="OK",TEXT(Plantilla!#REF!,"#"),"")</f>
        <v/>
      </c>
      <c r="U20">
        <f>IF($E20="OK",TEXT(Plantilla!#REF!,"#"),"")</f>
        <v/>
      </c>
      <c r="V20">
        <f>IF($E20="OK",TEXT(Plantilla!#REF!,"#"),"")</f>
        <v/>
      </c>
      <c r="W20">
        <f>IF($E20="OK",TEXT(Plantilla!#REF!,"#"),"")</f>
        <v/>
      </c>
      <c r="X20">
        <f>IF($E20="OK",TEXT(Plantilla!#REF!,"#"),"")</f>
        <v/>
      </c>
      <c r="Y20">
        <f>IF($E20="OK",TEXT(Plantilla!#REF!,"#"),"")</f>
        <v/>
      </c>
      <c r="Z20">
        <f>IF($E20="OK",TEXT(Plantilla!#REF!,"#"),"")</f>
        <v/>
      </c>
    </row>
    <row r="21">
      <c r="E21">
        <f>Plantilla!C40</f>
        <v/>
      </c>
      <c r="F21">
        <f>IF($E21="OK",
   VLOOKUP(Plantilla!#REF!,'Tablas '!$B$4:$C$15,2,FALSE),
"")</f>
        <v/>
      </c>
      <c r="G21">
        <f>IF($E21="OK",
   VLOOKUP(Plantilla!#REF!,'Tablas '!E31:F45,2,FALSE),
"")</f>
        <v/>
      </c>
      <c r="H21">
        <f>IF($E21="OK",TEXT(Plantilla!#REF!,"#"),"")</f>
        <v/>
      </c>
      <c r="I21">
        <f>IF($E21="OK",TEXT(Plantilla!#REF!,"#"),"")</f>
        <v/>
      </c>
      <c r="J21">
        <f>IF($E21="OK",
   CONCATENATE(YEAR(Plantilla!D40),"-",TEXT(MONTH(Plantilla!D40),"00"),"-",TEXT(DAY(Plantilla!D40),"00")),
"")</f>
        <v/>
      </c>
      <c r="K21">
        <f>IF($E21="OK",
   CONCATENATE(YEAR(Plantilla!L40),"-",TEXT(MONTH(Plantilla!L40),"00"),"-",TEXT(DAY(Plantilla!L40),"00")),
"")</f>
        <v/>
      </c>
      <c r="L21">
        <f>IF($E21="OK",
   VLOOKUP(Plantilla!E40,'Tablas '!$H$4:$I$16,2,FALSE),
"")</f>
        <v/>
      </c>
      <c r="M21">
        <f>IF($E21="OK",TEXT(Plantilla!F40,"#"),"")</f>
        <v/>
      </c>
      <c r="N21">
        <f>IF($E21="OK",TEXT(Plantilla!G40,"#"),"")</f>
        <v/>
      </c>
      <c r="O21">
        <f>IF($E21="OK",TEXT(Plantilla!H40,"#"),"")</f>
        <v/>
      </c>
      <c r="P21">
        <f>IF($E21="OK",TEXT(Plantilla!I40,"#"),"")</f>
        <v/>
      </c>
      <c r="Q21">
        <f>IF($E21="OK",TEXT(Plantilla!J40,"#"),"")</f>
        <v/>
      </c>
      <c r="R21">
        <f>IF($E21="OK",
   VLOOKUP(Plantilla!Q40,'Tablas '!$AI$4:$AI$13,2,FALSE),
"")</f>
        <v/>
      </c>
      <c r="S21">
        <f>IF($E21="OK",TEXT(Plantilla!R40,"#"),"")</f>
        <v/>
      </c>
      <c r="T21">
        <f>IF($E21="OK",TEXT(Plantilla!#REF!,"#"),"")</f>
        <v/>
      </c>
      <c r="U21">
        <f>IF($E21="OK",TEXT(Plantilla!#REF!,"#"),"")</f>
        <v/>
      </c>
      <c r="V21">
        <f>IF($E21="OK",TEXT(Plantilla!#REF!,"#"),"")</f>
        <v/>
      </c>
      <c r="W21">
        <f>IF($E21="OK",TEXT(Plantilla!#REF!,"#"),"")</f>
        <v/>
      </c>
      <c r="X21">
        <f>IF($E21="OK",TEXT(Plantilla!#REF!,"#"),"")</f>
        <v/>
      </c>
      <c r="Y21">
        <f>IF($E21="OK",TEXT(Plantilla!#REF!,"#"),"")</f>
        <v/>
      </c>
      <c r="Z21">
        <f>IF($E21="OK",TEXT(Plantilla!#REF!,"#"),"")</f>
        <v/>
      </c>
    </row>
    <row r="22">
      <c r="E22">
        <f>Plantilla!C41</f>
        <v/>
      </c>
      <c r="F22">
        <f>IF($E22="OK",
   VLOOKUP(Plantilla!#REF!,'Tablas '!$B$4:$C$15,2,FALSE),
"")</f>
        <v/>
      </c>
      <c r="G22">
        <f>IF($E22="OK",
   VLOOKUP(Plantilla!#REF!,'Tablas '!E32:F46,2,FALSE),
"")</f>
        <v/>
      </c>
      <c r="H22">
        <f>IF($E22="OK",TEXT(Plantilla!#REF!,"#"),"")</f>
        <v/>
      </c>
      <c r="I22">
        <f>IF($E22="OK",TEXT(Plantilla!#REF!,"#"),"")</f>
        <v/>
      </c>
      <c r="J22">
        <f>IF($E22="OK",
   CONCATENATE(YEAR(Plantilla!D41),"-",TEXT(MONTH(Plantilla!D41),"00"),"-",TEXT(DAY(Plantilla!D41),"00")),
"")</f>
        <v/>
      </c>
      <c r="K22">
        <f>IF($E22="OK",
   CONCATENATE(YEAR(Plantilla!L41),"-",TEXT(MONTH(Plantilla!L41),"00"),"-",TEXT(DAY(Plantilla!L41),"00")),
"")</f>
        <v/>
      </c>
      <c r="L22">
        <f>IF($E22="OK",
   VLOOKUP(Plantilla!E41,'Tablas '!$H$4:$I$16,2,FALSE),
"")</f>
        <v/>
      </c>
      <c r="M22">
        <f>IF($E22="OK",TEXT(Plantilla!F41,"#"),"")</f>
        <v/>
      </c>
      <c r="N22">
        <f>IF($E22="OK",TEXT(Plantilla!G41,"#"),"")</f>
        <v/>
      </c>
      <c r="O22">
        <f>IF($E22="OK",TEXT(Plantilla!H41,"#"),"")</f>
        <v/>
      </c>
      <c r="P22">
        <f>IF($E22="OK",TEXT(Plantilla!I41,"#"),"")</f>
        <v/>
      </c>
      <c r="Q22">
        <f>IF($E22="OK",TEXT(Plantilla!J41,"#"),"")</f>
        <v/>
      </c>
      <c r="R22">
        <f>IF($E22="OK",
   VLOOKUP(Plantilla!Q41,'Tablas '!$AI$4:$AI$13,2,FALSE),
"")</f>
        <v/>
      </c>
      <c r="S22">
        <f>IF($E22="OK",TEXT(Plantilla!R41,"#"),"")</f>
        <v/>
      </c>
      <c r="T22">
        <f>IF($E22="OK",TEXT(Plantilla!#REF!,"#"),"")</f>
        <v/>
      </c>
      <c r="U22">
        <f>IF($E22="OK",TEXT(Plantilla!#REF!,"#"),"")</f>
        <v/>
      </c>
      <c r="V22">
        <f>IF($E22="OK",TEXT(Plantilla!#REF!,"#"),"")</f>
        <v/>
      </c>
      <c r="W22">
        <f>IF($E22="OK",TEXT(Plantilla!#REF!,"#"),"")</f>
        <v/>
      </c>
      <c r="X22">
        <f>IF($E22="OK",TEXT(Plantilla!#REF!,"#"),"")</f>
        <v/>
      </c>
      <c r="Y22">
        <f>IF($E22="OK",TEXT(Plantilla!#REF!,"#"),"")</f>
        <v/>
      </c>
      <c r="Z22">
        <f>IF($E22="OK",TEXT(Plantilla!#REF!,"#"),"")</f>
        <v/>
      </c>
    </row>
    <row r="23">
      <c r="E23">
        <f>Plantilla!C42</f>
        <v/>
      </c>
      <c r="F23">
        <f>IF($E23="OK",
   VLOOKUP(Plantilla!#REF!,'Tablas '!$B$4:$C$15,2,FALSE),
"")</f>
        <v/>
      </c>
      <c r="G23">
        <f>IF($E23="OK",
   VLOOKUP(Plantilla!#REF!,'Tablas '!E33:F47,2,FALSE),
"")</f>
        <v/>
      </c>
      <c r="H23">
        <f>IF($E23="OK",TEXT(Plantilla!#REF!,"#"),"")</f>
        <v/>
      </c>
      <c r="I23">
        <f>IF($E23="OK",TEXT(Plantilla!#REF!,"#"),"")</f>
        <v/>
      </c>
      <c r="J23">
        <f>IF($E23="OK",
   CONCATENATE(YEAR(Plantilla!D42),"-",TEXT(MONTH(Plantilla!D42),"00"),"-",TEXT(DAY(Plantilla!D42),"00")),
"")</f>
        <v/>
      </c>
      <c r="K23">
        <f>IF($E23="OK",
   CONCATENATE(YEAR(Plantilla!L42),"-",TEXT(MONTH(Plantilla!L42),"00"),"-",TEXT(DAY(Plantilla!L42),"00")),
"")</f>
        <v/>
      </c>
      <c r="L23">
        <f>IF($E23="OK",
   VLOOKUP(Plantilla!E42,'Tablas '!$H$4:$I$16,2,FALSE),
"")</f>
        <v/>
      </c>
      <c r="M23">
        <f>IF($E23="OK",TEXT(Plantilla!F42,"#"),"")</f>
        <v/>
      </c>
      <c r="N23">
        <f>IF($E23="OK",TEXT(Plantilla!G42,"#"),"")</f>
        <v/>
      </c>
      <c r="O23">
        <f>IF($E23="OK",TEXT(Plantilla!H42,"#"),"")</f>
        <v/>
      </c>
      <c r="P23">
        <f>IF($E23="OK",TEXT(Plantilla!I42,"#"),"")</f>
        <v/>
      </c>
      <c r="Q23">
        <f>IF($E23="OK",TEXT(Plantilla!J42,"#"),"")</f>
        <v/>
      </c>
      <c r="R23">
        <f>IF($E23="OK",
   VLOOKUP(Plantilla!Q42,'Tablas '!$AI$4:$AI$13,2,FALSE),
"")</f>
        <v/>
      </c>
      <c r="S23">
        <f>IF($E23="OK",TEXT(Plantilla!R42,"#"),"")</f>
        <v/>
      </c>
      <c r="T23">
        <f>IF($E23="OK",TEXT(Plantilla!#REF!,"#"),"")</f>
        <v/>
      </c>
      <c r="U23">
        <f>IF($E23="OK",TEXT(Plantilla!#REF!,"#"),"")</f>
        <v/>
      </c>
      <c r="V23">
        <f>IF($E23="OK",TEXT(Plantilla!#REF!,"#"),"")</f>
        <v/>
      </c>
      <c r="W23">
        <f>IF($E23="OK",TEXT(Plantilla!#REF!,"#"),"")</f>
        <v/>
      </c>
      <c r="X23">
        <f>IF($E23="OK",TEXT(Plantilla!#REF!,"#"),"")</f>
        <v/>
      </c>
      <c r="Y23">
        <f>IF($E23="OK",TEXT(Plantilla!#REF!,"#"),"")</f>
        <v/>
      </c>
      <c r="Z23">
        <f>IF($E23="OK",TEXT(Plantilla!#REF!,"#"),"")</f>
        <v/>
      </c>
    </row>
    <row r="24">
      <c r="E24">
        <f>Plantilla!C43</f>
        <v/>
      </c>
      <c r="F24">
        <f>IF($E24="OK",
   VLOOKUP(Plantilla!#REF!,'Tablas '!$B$4:$C$15,2,FALSE),
"")</f>
        <v/>
      </c>
      <c r="G24">
        <f>IF($E24="OK",
   VLOOKUP(Plantilla!#REF!,'Tablas '!E34:F48,2,FALSE),
"")</f>
        <v/>
      </c>
      <c r="H24">
        <f>IF($E24="OK",TEXT(Plantilla!#REF!,"#"),"")</f>
        <v/>
      </c>
      <c r="I24">
        <f>IF($E24="OK",TEXT(Plantilla!#REF!,"#"),"")</f>
        <v/>
      </c>
      <c r="J24">
        <f>IF($E24="OK",
   CONCATENATE(YEAR(Plantilla!D43),"-",TEXT(MONTH(Plantilla!D43),"00"),"-",TEXT(DAY(Plantilla!D43),"00")),
"")</f>
        <v/>
      </c>
      <c r="K24">
        <f>IF($E24="OK",
   CONCATENATE(YEAR(Plantilla!L43),"-",TEXT(MONTH(Plantilla!L43),"00"),"-",TEXT(DAY(Plantilla!L43),"00")),
"")</f>
        <v/>
      </c>
      <c r="L24">
        <f>IF($E24="OK",
   VLOOKUP(Plantilla!E43,'Tablas '!$H$4:$I$16,2,FALSE),
"")</f>
        <v/>
      </c>
      <c r="M24">
        <f>IF($E24="OK",TEXT(Plantilla!F43,"#"),"")</f>
        <v/>
      </c>
      <c r="N24">
        <f>IF($E24="OK",TEXT(Plantilla!G43,"#"),"")</f>
        <v/>
      </c>
      <c r="O24">
        <f>IF($E24="OK",TEXT(Plantilla!H43,"#"),"")</f>
        <v/>
      </c>
      <c r="P24">
        <f>IF($E24="OK",TEXT(Plantilla!I43,"#"),"")</f>
        <v/>
      </c>
      <c r="Q24">
        <f>IF($E24="OK",TEXT(Plantilla!J43,"#"),"")</f>
        <v/>
      </c>
      <c r="R24">
        <f>IF($E24="OK",
   VLOOKUP(Plantilla!Q43,'Tablas '!$AI$4:$AI$13,2,FALSE),
"")</f>
        <v/>
      </c>
      <c r="S24">
        <f>IF($E24="OK",TEXT(Plantilla!R43,"#"),"")</f>
        <v/>
      </c>
      <c r="T24">
        <f>IF($E24="OK",TEXT(Plantilla!#REF!,"#"),"")</f>
        <v/>
      </c>
      <c r="U24">
        <f>IF($E24="OK",TEXT(Plantilla!#REF!,"#"),"")</f>
        <v/>
      </c>
      <c r="V24">
        <f>IF($E24="OK",TEXT(Plantilla!#REF!,"#"),"")</f>
        <v/>
      </c>
      <c r="W24">
        <f>IF($E24="OK",TEXT(Plantilla!#REF!,"#"),"")</f>
        <v/>
      </c>
      <c r="X24">
        <f>IF($E24="OK",TEXT(Plantilla!#REF!,"#"),"")</f>
        <v/>
      </c>
      <c r="Y24">
        <f>IF($E24="OK",TEXT(Plantilla!#REF!,"#"),"")</f>
        <v/>
      </c>
      <c r="Z24">
        <f>IF($E24="OK",TEXT(Plantilla!#REF!,"#"),"")</f>
        <v/>
      </c>
    </row>
    <row r="25">
      <c r="E25">
        <f>Plantilla!C44</f>
        <v/>
      </c>
      <c r="F25">
        <f>IF($E25="OK",
   VLOOKUP(Plantilla!#REF!,'Tablas '!$B$4:$C$15,2,FALSE),
"")</f>
        <v/>
      </c>
      <c r="G25">
        <f>IF($E25="OK",
   VLOOKUP(Plantilla!#REF!,'Tablas '!E35:F49,2,FALSE),
"")</f>
        <v/>
      </c>
      <c r="H25">
        <f>IF($E25="OK",TEXT(Plantilla!#REF!,"#"),"")</f>
        <v/>
      </c>
      <c r="I25">
        <f>IF($E25="OK",TEXT(Plantilla!#REF!,"#"),"")</f>
        <v/>
      </c>
      <c r="J25">
        <f>IF($E25="OK",
   CONCATENATE(YEAR(Plantilla!D44),"-",TEXT(MONTH(Plantilla!D44),"00"),"-",TEXT(DAY(Plantilla!D44),"00")),
"")</f>
        <v/>
      </c>
      <c r="K25">
        <f>IF($E25="OK",
   CONCATENATE(YEAR(Plantilla!L44),"-",TEXT(MONTH(Plantilla!L44),"00"),"-",TEXT(DAY(Plantilla!L44),"00")),
"")</f>
        <v/>
      </c>
      <c r="L25">
        <f>IF($E25="OK",
   VLOOKUP(Plantilla!E44,'Tablas '!$H$4:$I$16,2,FALSE),
"")</f>
        <v/>
      </c>
      <c r="M25">
        <f>IF($E25="OK",TEXT(Plantilla!F44,"#"),"")</f>
        <v/>
      </c>
      <c r="N25">
        <f>IF($E25="OK",TEXT(Plantilla!G44,"#"),"")</f>
        <v/>
      </c>
      <c r="O25">
        <f>IF($E25="OK",TEXT(Plantilla!H44,"#"),"")</f>
        <v/>
      </c>
      <c r="P25">
        <f>IF($E25="OK",TEXT(Plantilla!I44,"#"),"")</f>
        <v/>
      </c>
      <c r="Q25">
        <f>IF($E25="OK",TEXT(Plantilla!J44,"#"),"")</f>
        <v/>
      </c>
      <c r="R25">
        <f>IF($E25="OK",
   VLOOKUP(Plantilla!Q44,'Tablas '!$AI$4:$AI$13,2,FALSE),
"")</f>
        <v/>
      </c>
      <c r="S25">
        <f>IF($E25="OK",TEXT(Plantilla!R44,"#"),"")</f>
        <v/>
      </c>
      <c r="T25">
        <f>IF($E25="OK",TEXT(Plantilla!#REF!,"#"),"")</f>
        <v/>
      </c>
      <c r="U25">
        <f>IF($E25="OK",TEXT(Plantilla!#REF!,"#"),"")</f>
        <v/>
      </c>
      <c r="V25">
        <f>IF($E25="OK",TEXT(Plantilla!#REF!,"#"),"")</f>
        <v/>
      </c>
      <c r="W25">
        <f>IF($E25="OK",TEXT(Plantilla!#REF!,"#"),"")</f>
        <v/>
      </c>
      <c r="X25">
        <f>IF($E25="OK",TEXT(Plantilla!#REF!,"#"),"")</f>
        <v/>
      </c>
      <c r="Y25">
        <f>IF($E25="OK",TEXT(Plantilla!#REF!,"#"),"")</f>
        <v/>
      </c>
      <c r="Z25">
        <f>IF($E25="OK",TEXT(Plantilla!#REF!,"#"),"")</f>
        <v/>
      </c>
    </row>
    <row r="26">
      <c r="E26">
        <f>Plantilla!C45</f>
        <v/>
      </c>
      <c r="F26">
        <f>IF($E26="OK",
   VLOOKUP(Plantilla!#REF!,'Tablas '!$B$4:$C$15,2,FALSE),
"")</f>
        <v/>
      </c>
      <c r="G26">
        <f>IF($E26="OK",
   VLOOKUP(Plantilla!#REF!,'Tablas '!E36:F50,2,FALSE),
"")</f>
        <v/>
      </c>
      <c r="H26">
        <f>IF($E26="OK",TEXT(Plantilla!#REF!,"#"),"")</f>
        <v/>
      </c>
      <c r="I26">
        <f>IF($E26="OK",TEXT(Plantilla!#REF!,"#"),"")</f>
        <v/>
      </c>
      <c r="J26">
        <f>IF($E26="OK",
   CONCATENATE(YEAR(Plantilla!D45),"-",TEXT(MONTH(Plantilla!D45),"00"),"-",TEXT(DAY(Plantilla!D45),"00")),
"")</f>
        <v/>
      </c>
      <c r="K26">
        <f>IF($E26="OK",
   CONCATENATE(YEAR(Plantilla!L45),"-",TEXT(MONTH(Plantilla!L45),"00"),"-",TEXT(DAY(Plantilla!L45),"00")),
"")</f>
        <v/>
      </c>
      <c r="L26">
        <f>IF($E26="OK",
   VLOOKUP(Plantilla!E45,'Tablas '!$H$4:$I$16,2,FALSE),
"")</f>
        <v/>
      </c>
      <c r="M26">
        <f>IF($E26="OK",TEXT(Plantilla!F45,"#"),"")</f>
        <v/>
      </c>
      <c r="N26">
        <f>IF($E26="OK",TEXT(Plantilla!G45,"#"),"")</f>
        <v/>
      </c>
      <c r="O26">
        <f>IF($E26="OK",TEXT(Plantilla!H45,"#"),"")</f>
        <v/>
      </c>
      <c r="P26">
        <f>IF($E26="OK",TEXT(Plantilla!I45,"#"),"")</f>
        <v/>
      </c>
      <c r="Q26">
        <f>IF($E26="OK",TEXT(Plantilla!J45,"#"),"")</f>
        <v/>
      </c>
      <c r="R26">
        <f>IF($E26="OK",
   VLOOKUP(Plantilla!Q45,'Tablas '!$AI$4:$AI$13,2,FALSE),
"")</f>
        <v/>
      </c>
      <c r="S26">
        <f>IF($E26="OK",TEXT(Plantilla!R45,"#"),"")</f>
        <v/>
      </c>
      <c r="T26">
        <f>IF($E26="OK",TEXT(Plantilla!#REF!,"#"),"")</f>
        <v/>
      </c>
      <c r="U26">
        <f>IF($E26="OK",TEXT(Plantilla!#REF!,"#"),"")</f>
        <v/>
      </c>
      <c r="V26">
        <f>IF($E26="OK",TEXT(Plantilla!#REF!,"#"),"")</f>
        <v/>
      </c>
      <c r="W26">
        <f>IF($E26="OK",TEXT(Plantilla!#REF!,"#"),"")</f>
        <v/>
      </c>
      <c r="X26">
        <f>IF($E26="OK",TEXT(Plantilla!#REF!,"#"),"")</f>
        <v/>
      </c>
      <c r="Y26">
        <f>IF($E26="OK",TEXT(Plantilla!#REF!,"#"),"")</f>
        <v/>
      </c>
      <c r="Z26">
        <f>IF($E26="OK",TEXT(Plantilla!#REF!,"#"),"")</f>
        <v/>
      </c>
    </row>
    <row r="27">
      <c r="E27">
        <f>Plantilla!C46</f>
        <v/>
      </c>
      <c r="F27">
        <f>IF($E27="OK",
   VLOOKUP(Plantilla!#REF!,'Tablas '!$B$4:$C$15,2,FALSE),
"")</f>
        <v/>
      </c>
      <c r="G27">
        <f>IF($E27="OK",
   VLOOKUP(Plantilla!#REF!,'Tablas '!E37:F51,2,FALSE),
"")</f>
        <v/>
      </c>
      <c r="H27">
        <f>IF($E27="OK",TEXT(Plantilla!#REF!,"#"),"")</f>
        <v/>
      </c>
      <c r="I27">
        <f>IF($E27="OK",TEXT(Plantilla!#REF!,"#"),"")</f>
        <v/>
      </c>
      <c r="J27">
        <f>IF($E27="OK",
   CONCATENATE(YEAR(Plantilla!D46),"-",TEXT(MONTH(Plantilla!D46),"00"),"-",TEXT(DAY(Plantilla!D46),"00")),
"")</f>
        <v/>
      </c>
      <c r="K27">
        <f>IF($E27="OK",
   CONCATENATE(YEAR(Plantilla!L46),"-",TEXT(MONTH(Plantilla!L46),"00"),"-",TEXT(DAY(Plantilla!L46),"00")),
"")</f>
        <v/>
      </c>
      <c r="L27">
        <f>IF($E27="OK",
   VLOOKUP(Plantilla!E46,'Tablas '!$H$4:$I$16,2,FALSE),
"")</f>
        <v/>
      </c>
      <c r="M27">
        <f>IF($E27="OK",TEXT(Plantilla!F46,"#"),"")</f>
        <v/>
      </c>
      <c r="N27">
        <f>IF($E27="OK",TEXT(Plantilla!G46,"#"),"")</f>
        <v/>
      </c>
      <c r="O27">
        <f>IF($E27="OK",TEXT(Plantilla!H46,"#"),"")</f>
        <v/>
      </c>
      <c r="P27">
        <f>IF($E27="OK",TEXT(Plantilla!I46,"#"),"")</f>
        <v/>
      </c>
      <c r="Q27">
        <f>IF($E27="OK",TEXT(Plantilla!J46,"#"),"")</f>
        <v/>
      </c>
      <c r="R27">
        <f>IF($E27="OK",
   VLOOKUP(Plantilla!Q46,'Tablas '!$AI$4:$AI$13,2,FALSE),
"")</f>
        <v/>
      </c>
      <c r="S27">
        <f>IF($E27="OK",TEXT(Plantilla!R46,"#"),"")</f>
        <v/>
      </c>
      <c r="T27">
        <f>IF($E27="OK",TEXT(Plantilla!#REF!,"#"),"")</f>
        <v/>
      </c>
      <c r="U27">
        <f>IF($E27="OK",TEXT(Plantilla!#REF!,"#"),"")</f>
        <v/>
      </c>
      <c r="V27">
        <f>IF($E27="OK",TEXT(Plantilla!#REF!,"#"),"")</f>
        <v/>
      </c>
      <c r="W27">
        <f>IF($E27="OK",TEXT(Plantilla!#REF!,"#"),"")</f>
        <v/>
      </c>
      <c r="X27">
        <f>IF($E27="OK",TEXT(Plantilla!#REF!,"#"),"")</f>
        <v/>
      </c>
      <c r="Y27">
        <f>IF($E27="OK",TEXT(Plantilla!#REF!,"#"),"")</f>
        <v/>
      </c>
      <c r="Z27">
        <f>IF($E27="OK",TEXT(Plantilla!#REF!,"#"),"")</f>
        <v/>
      </c>
    </row>
    <row r="28">
      <c r="E28">
        <f>Plantilla!C47</f>
        <v/>
      </c>
      <c r="F28">
        <f>IF($E28="OK",
   VLOOKUP(Plantilla!#REF!,'Tablas '!$B$4:$C$15,2,FALSE),
"")</f>
        <v/>
      </c>
      <c r="G28">
        <f>IF($E28="OK",
   VLOOKUP(Plantilla!#REF!,'Tablas '!E38:F52,2,FALSE),
"")</f>
        <v/>
      </c>
      <c r="H28">
        <f>IF($E28="OK",TEXT(Plantilla!#REF!,"#"),"")</f>
        <v/>
      </c>
      <c r="I28">
        <f>IF($E28="OK",TEXT(Plantilla!#REF!,"#"),"")</f>
        <v/>
      </c>
      <c r="J28">
        <f>IF($E28="OK",
   CONCATENATE(YEAR(Plantilla!D47),"-",TEXT(MONTH(Plantilla!D47),"00"),"-",TEXT(DAY(Plantilla!D47),"00")),
"")</f>
        <v/>
      </c>
      <c r="K28">
        <f>IF($E28="OK",
   CONCATENATE(YEAR(Plantilla!L47),"-",TEXT(MONTH(Plantilla!L47),"00"),"-",TEXT(DAY(Plantilla!L47),"00")),
"")</f>
        <v/>
      </c>
      <c r="L28">
        <f>IF($E28="OK",
   VLOOKUP(Plantilla!E47,'Tablas '!$H$4:$I$16,2,FALSE),
"")</f>
        <v/>
      </c>
      <c r="M28">
        <f>IF($E28="OK",TEXT(Plantilla!F47,"#"),"")</f>
        <v/>
      </c>
      <c r="N28">
        <f>IF($E28="OK",TEXT(Plantilla!G47,"#"),"")</f>
        <v/>
      </c>
      <c r="O28">
        <f>IF($E28="OK",TEXT(Plantilla!H47,"#"),"")</f>
        <v/>
      </c>
      <c r="P28">
        <f>IF($E28="OK",TEXT(Plantilla!I47,"#"),"")</f>
        <v/>
      </c>
      <c r="Q28">
        <f>IF($E28="OK",TEXT(Plantilla!J47,"#"),"")</f>
        <v/>
      </c>
      <c r="R28">
        <f>IF($E28="OK",
   VLOOKUP(Plantilla!Q47,'Tablas '!$AI$4:$AI$13,2,FALSE),
"")</f>
        <v/>
      </c>
      <c r="S28">
        <f>IF($E28="OK",TEXT(Plantilla!R47,"#"),"")</f>
        <v/>
      </c>
      <c r="T28">
        <f>IF($E28="OK",TEXT(Plantilla!#REF!,"#"),"")</f>
        <v/>
      </c>
      <c r="U28">
        <f>IF($E28="OK",TEXT(Plantilla!#REF!,"#"),"")</f>
        <v/>
      </c>
      <c r="V28">
        <f>IF($E28="OK",TEXT(Plantilla!#REF!,"#"),"")</f>
        <v/>
      </c>
      <c r="W28">
        <f>IF($E28="OK",TEXT(Plantilla!#REF!,"#"),"")</f>
        <v/>
      </c>
      <c r="X28">
        <f>IF($E28="OK",TEXT(Plantilla!#REF!,"#"),"")</f>
        <v/>
      </c>
      <c r="Y28">
        <f>IF($E28="OK",TEXT(Plantilla!#REF!,"#"),"")</f>
        <v/>
      </c>
      <c r="Z28">
        <f>IF($E28="OK",TEXT(Plantilla!#REF!,"#"),"")</f>
        <v/>
      </c>
    </row>
    <row r="29">
      <c r="E29">
        <f>Plantilla!C48</f>
        <v/>
      </c>
      <c r="F29">
        <f>IF($E29="OK",
   VLOOKUP(Plantilla!#REF!,'Tablas '!$B$4:$C$15,2,FALSE),
"")</f>
        <v/>
      </c>
      <c r="G29">
        <f>IF($E29="OK",
   VLOOKUP(Plantilla!#REF!,'Tablas '!E39:F53,2,FALSE),
"")</f>
        <v/>
      </c>
      <c r="H29">
        <f>IF($E29="OK",TEXT(Plantilla!#REF!,"#"),"")</f>
        <v/>
      </c>
      <c r="I29">
        <f>IF($E29="OK",TEXT(Plantilla!#REF!,"#"),"")</f>
        <v/>
      </c>
      <c r="J29">
        <f>IF($E29="OK",
   CONCATENATE(YEAR(Plantilla!D48),"-",TEXT(MONTH(Plantilla!D48),"00"),"-",TEXT(DAY(Plantilla!D48),"00")),
"")</f>
        <v/>
      </c>
      <c r="K29">
        <f>IF($E29="OK",
   CONCATENATE(YEAR(Plantilla!L48),"-",TEXT(MONTH(Plantilla!L48),"00"),"-",TEXT(DAY(Plantilla!L48),"00")),
"")</f>
        <v/>
      </c>
      <c r="L29">
        <f>IF($E29="OK",
   VLOOKUP(Plantilla!E48,'Tablas '!$H$4:$I$16,2,FALSE),
"")</f>
        <v/>
      </c>
      <c r="M29">
        <f>IF($E29="OK",TEXT(Plantilla!F48,"#"),"")</f>
        <v/>
      </c>
      <c r="N29">
        <f>IF($E29="OK",TEXT(Plantilla!G48,"#"),"")</f>
        <v/>
      </c>
      <c r="O29">
        <f>IF($E29="OK",TEXT(Plantilla!H48,"#"),"")</f>
        <v/>
      </c>
      <c r="P29">
        <f>IF($E29="OK",TEXT(Plantilla!I48,"#"),"")</f>
        <v/>
      </c>
      <c r="Q29">
        <f>IF($E29="OK",TEXT(Plantilla!J48,"#"),"")</f>
        <v/>
      </c>
      <c r="R29">
        <f>IF($E29="OK",
   VLOOKUP(Plantilla!Q48,'Tablas '!$AI$4:$AI$13,2,FALSE),
"")</f>
        <v/>
      </c>
      <c r="S29">
        <f>IF($E29="OK",TEXT(Plantilla!R48,"#"),"")</f>
        <v/>
      </c>
      <c r="T29">
        <f>IF($E29="OK",TEXT(Plantilla!#REF!,"#"),"")</f>
        <v/>
      </c>
      <c r="U29">
        <f>IF($E29="OK",TEXT(Plantilla!#REF!,"#"),"")</f>
        <v/>
      </c>
      <c r="V29">
        <f>IF($E29="OK",TEXT(Plantilla!#REF!,"#"),"")</f>
        <v/>
      </c>
      <c r="W29">
        <f>IF($E29="OK",TEXT(Plantilla!#REF!,"#"),"")</f>
        <v/>
      </c>
      <c r="X29">
        <f>IF($E29="OK",TEXT(Plantilla!#REF!,"#"),"")</f>
        <v/>
      </c>
      <c r="Y29">
        <f>IF($E29="OK",TEXT(Plantilla!#REF!,"#"),"")</f>
        <v/>
      </c>
      <c r="Z29">
        <f>IF($E29="OK",TEXT(Plantilla!#REF!,"#"),"")</f>
        <v/>
      </c>
    </row>
    <row r="30">
      <c r="E30">
        <f>Plantilla!C49</f>
        <v/>
      </c>
      <c r="F30">
        <f>IF($E30="OK",
   VLOOKUP(Plantilla!#REF!,'Tablas '!$B$4:$C$15,2,FALSE),
"")</f>
        <v/>
      </c>
      <c r="G30">
        <f>IF($E30="OK",
   VLOOKUP(Plantilla!#REF!,'Tablas '!E40:F54,2,FALSE),
"")</f>
        <v/>
      </c>
      <c r="H30">
        <f>IF($E30="OK",TEXT(Plantilla!#REF!,"#"),"")</f>
        <v/>
      </c>
      <c r="I30">
        <f>IF($E30="OK",TEXT(Plantilla!#REF!,"#"),"")</f>
        <v/>
      </c>
      <c r="J30">
        <f>IF($E30="OK",
   CONCATENATE(YEAR(Plantilla!D49),"-",TEXT(MONTH(Plantilla!D49),"00"),"-",TEXT(DAY(Plantilla!D49),"00")),
"")</f>
        <v/>
      </c>
      <c r="K30">
        <f>IF($E30="OK",
   CONCATENATE(YEAR(Plantilla!L49),"-",TEXT(MONTH(Plantilla!L49),"00"),"-",TEXT(DAY(Plantilla!L49),"00")),
"")</f>
        <v/>
      </c>
      <c r="L30">
        <f>IF($E30="OK",
   VLOOKUP(Plantilla!E49,'Tablas '!$H$4:$I$16,2,FALSE),
"")</f>
        <v/>
      </c>
      <c r="M30">
        <f>IF($E30="OK",TEXT(Plantilla!F49,"#"),"")</f>
        <v/>
      </c>
      <c r="N30">
        <f>IF($E30="OK",TEXT(Plantilla!G49,"#"),"")</f>
        <v/>
      </c>
      <c r="O30">
        <f>IF($E30="OK",TEXT(Plantilla!H49,"#"),"")</f>
        <v/>
      </c>
      <c r="P30">
        <f>IF($E30="OK",TEXT(Plantilla!I49,"#"),"")</f>
        <v/>
      </c>
      <c r="Q30">
        <f>IF($E30="OK",TEXT(Plantilla!J49,"#"),"")</f>
        <v/>
      </c>
      <c r="R30">
        <f>IF($E30="OK",
   VLOOKUP(Plantilla!Q49,'Tablas '!$AI$4:$AI$13,2,FALSE),
"")</f>
        <v/>
      </c>
      <c r="S30">
        <f>IF($E30="OK",TEXT(Plantilla!R49,"#"),"")</f>
        <v/>
      </c>
      <c r="T30">
        <f>IF($E30="OK",TEXT(Plantilla!#REF!,"#"),"")</f>
        <v/>
      </c>
      <c r="U30">
        <f>IF($E30="OK",TEXT(Plantilla!#REF!,"#"),"")</f>
        <v/>
      </c>
      <c r="V30">
        <f>IF($E30="OK",TEXT(Plantilla!#REF!,"#"),"")</f>
        <v/>
      </c>
      <c r="W30">
        <f>IF($E30="OK",TEXT(Plantilla!#REF!,"#"),"")</f>
        <v/>
      </c>
      <c r="X30">
        <f>IF($E30="OK",TEXT(Plantilla!#REF!,"#"),"")</f>
        <v/>
      </c>
      <c r="Y30">
        <f>IF($E30="OK",TEXT(Plantilla!#REF!,"#"),"")</f>
        <v/>
      </c>
      <c r="Z30">
        <f>IF($E30="OK",TEXT(Plantilla!#REF!,"#"),"")</f>
        <v/>
      </c>
    </row>
    <row r="31">
      <c r="E31">
        <f>Plantilla!C50</f>
        <v/>
      </c>
      <c r="F31">
        <f>IF($E31="OK",
   VLOOKUP(Plantilla!#REF!,'Tablas '!$B$4:$C$15,2,FALSE),
"")</f>
        <v/>
      </c>
      <c r="G31">
        <f>IF($E31="OK",
   VLOOKUP(Plantilla!#REF!,'Tablas '!E41:F55,2,FALSE),
"")</f>
        <v/>
      </c>
      <c r="H31">
        <f>IF($E31="OK",TEXT(Plantilla!#REF!,"#"),"")</f>
        <v/>
      </c>
      <c r="I31">
        <f>IF($E31="OK",TEXT(Plantilla!#REF!,"#"),"")</f>
        <v/>
      </c>
      <c r="J31">
        <f>IF($E31="OK",
   CONCATENATE(YEAR(Plantilla!D50),"-",TEXT(MONTH(Plantilla!D50),"00"),"-",TEXT(DAY(Plantilla!D50),"00")),
"")</f>
        <v/>
      </c>
      <c r="K31">
        <f>IF($E31="OK",
   CONCATENATE(YEAR(Plantilla!L50),"-",TEXT(MONTH(Plantilla!L50),"00"),"-",TEXT(DAY(Plantilla!L50),"00")),
"")</f>
        <v/>
      </c>
      <c r="L31">
        <f>IF($E31="OK",
   VLOOKUP(Plantilla!E50,'Tablas '!$H$4:$I$16,2,FALSE),
"")</f>
        <v/>
      </c>
      <c r="M31">
        <f>IF($E31="OK",TEXT(Plantilla!F50,"#"),"")</f>
        <v/>
      </c>
      <c r="N31">
        <f>IF($E31="OK",TEXT(Plantilla!G50,"#"),"")</f>
        <v/>
      </c>
      <c r="O31">
        <f>IF($E31="OK",TEXT(Plantilla!H50,"#"),"")</f>
        <v/>
      </c>
      <c r="P31">
        <f>IF($E31="OK",TEXT(Plantilla!I50,"#"),"")</f>
        <v/>
      </c>
      <c r="Q31">
        <f>IF($E31="OK",TEXT(Plantilla!J50,"#"),"")</f>
        <v/>
      </c>
      <c r="R31">
        <f>IF($E31="OK",
   VLOOKUP(Plantilla!Q50,'Tablas '!$AI$4:$AI$13,2,FALSE),
"")</f>
        <v/>
      </c>
      <c r="S31">
        <f>IF($E31="OK",TEXT(Plantilla!R50,"#"),"")</f>
        <v/>
      </c>
      <c r="T31">
        <f>IF($E31="OK",TEXT(Plantilla!#REF!,"#"),"")</f>
        <v/>
      </c>
      <c r="U31">
        <f>IF($E31="OK",TEXT(Plantilla!#REF!,"#"),"")</f>
        <v/>
      </c>
      <c r="V31">
        <f>IF($E31="OK",TEXT(Plantilla!#REF!,"#"),"")</f>
        <v/>
      </c>
      <c r="W31">
        <f>IF($E31="OK",TEXT(Plantilla!#REF!,"#"),"")</f>
        <v/>
      </c>
      <c r="X31">
        <f>IF($E31="OK",TEXT(Plantilla!#REF!,"#"),"")</f>
        <v/>
      </c>
      <c r="Y31">
        <f>IF($E31="OK",TEXT(Plantilla!#REF!,"#"),"")</f>
        <v/>
      </c>
      <c r="Z31">
        <f>IF($E31="OK",TEXT(Plantilla!#REF!,"#"),"")</f>
        <v/>
      </c>
    </row>
    <row r="32">
      <c r="E32">
        <f>Plantilla!C51</f>
        <v/>
      </c>
      <c r="F32">
        <f>IF($E32="OK",
   VLOOKUP(Plantilla!#REF!,'Tablas '!$B$4:$C$15,2,FALSE),
"")</f>
        <v/>
      </c>
      <c r="G32">
        <f>IF($E32="OK",
   VLOOKUP(Plantilla!#REF!,'Tablas '!E42:F56,2,FALSE),
"")</f>
        <v/>
      </c>
      <c r="H32">
        <f>IF($E32="OK",TEXT(Plantilla!#REF!,"#"),"")</f>
        <v/>
      </c>
      <c r="I32">
        <f>IF($E32="OK",TEXT(Plantilla!#REF!,"#"),"")</f>
        <v/>
      </c>
      <c r="J32">
        <f>IF($E32="OK",
   CONCATENATE(YEAR(Plantilla!D51),"-",TEXT(MONTH(Plantilla!D51),"00"),"-",TEXT(DAY(Plantilla!D51),"00")),
"")</f>
        <v/>
      </c>
      <c r="K32">
        <f>IF($E32="OK",
   CONCATENATE(YEAR(Plantilla!L51),"-",TEXT(MONTH(Plantilla!L51),"00"),"-",TEXT(DAY(Plantilla!L51),"00")),
"")</f>
        <v/>
      </c>
      <c r="L32">
        <f>IF($E32="OK",
   VLOOKUP(Plantilla!E51,'Tablas '!$H$4:$I$16,2,FALSE),
"")</f>
        <v/>
      </c>
      <c r="M32">
        <f>IF($E32="OK",TEXT(Plantilla!F51,"#"),"")</f>
        <v/>
      </c>
      <c r="N32">
        <f>IF($E32="OK",TEXT(Plantilla!G51,"#"),"")</f>
        <v/>
      </c>
      <c r="O32">
        <f>IF($E32="OK",TEXT(Plantilla!H51,"#"),"")</f>
        <v/>
      </c>
      <c r="P32">
        <f>IF($E32="OK",TEXT(Plantilla!I51,"#"),"")</f>
        <v/>
      </c>
      <c r="Q32">
        <f>IF($E32="OK",TEXT(Plantilla!J51,"#"),"")</f>
        <v/>
      </c>
      <c r="R32">
        <f>IF($E32="OK",
   VLOOKUP(Plantilla!Q51,'Tablas '!$AI$4:$AI$13,2,FALSE),
"")</f>
        <v/>
      </c>
      <c r="S32">
        <f>IF($E32="OK",TEXT(Plantilla!R51,"#"),"")</f>
        <v/>
      </c>
      <c r="T32">
        <f>IF($E32="OK",TEXT(Plantilla!#REF!,"#"),"")</f>
        <v/>
      </c>
      <c r="U32">
        <f>IF($E32="OK",TEXT(Plantilla!#REF!,"#"),"")</f>
        <v/>
      </c>
      <c r="V32">
        <f>IF($E32="OK",TEXT(Plantilla!#REF!,"#"),"")</f>
        <v/>
      </c>
      <c r="W32">
        <f>IF($E32="OK",TEXT(Plantilla!#REF!,"#"),"")</f>
        <v/>
      </c>
      <c r="X32">
        <f>IF($E32="OK",TEXT(Plantilla!#REF!,"#"),"")</f>
        <v/>
      </c>
      <c r="Y32">
        <f>IF($E32="OK",TEXT(Plantilla!#REF!,"#"),"")</f>
        <v/>
      </c>
      <c r="Z32">
        <f>IF($E32="OK",TEXT(Plantilla!#REF!,"#"),"")</f>
        <v/>
      </c>
    </row>
    <row r="33">
      <c r="E33">
        <f>Plantilla!C52</f>
        <v/>
      </c>
      <c r="F33">
        <f>IF($E33="OK",
   VLOOKUP(Plantilla!#REF!,'Tablas '!$B$4:$C$15,2,FALSE),
"")</f>
        <v/>
      </c>
      <c r="G33">
        <f>IF($E33="OK",
   VLOOKUP(Plantilla!#REF!,'Tablas '!E43:F57,2,FALSE),
"")</f>
        <v/>
      </c>
      <c r="H33">
        <f>IF($E33="OK",TEXT(Plantilla!#REF!,"#"),"")</f>
        <v/>
      </c>
      <c r="I33">
        <f>IF($E33="OK",TEXT(Plantilla!#REF!,"#"),"")</f>
        <v/>
      </c>
      <c r="J33">
        <f>IF($E33="OK",
   CONCATENATE(YEAR(Plantilla!D52),"-",TEXT(MONTH(Plantilla!D52),"00"),"-",TEXT(DAY(Plantilla!D52),"00")),
"")</f>
        <v/>
      </c>
      <c r="K33">
        <f>IF($E33="OK",
   CONCATENATE(YEAR(Plantilla!L52),"-",TEXT(MONTH(Plantilla!L52),"00"),"-",TEXT(DAY(Plantilla!L52),"00")),
"")</f>
        <v/>
      </c>
      <c r="L33">
        <f>IF($E33="OK",
   VLOOKUP(Plantilla!E52,'Tablas '!$H$4:$I$16,2,FALSE),
"")</f>
        <v/>
      </c>
      <c r="M33">
        <f>IF($E33="OK",TEXT(Plantilla!F52,"#"),"")</f>
        <v/>
      </c>
      <c r="N33">
        <f>IF($E33="OK",TEXT(Plantilla!G52,"#"),"")</f>
        <v/>
      </c>
      <c r="O33">
        <f>IF($E33="OK",TEXT(Plantilla!H52,"#"),"")</f>
        <v/>
      </c>
      <c r="P33">
        <f>IF($E33="OK",TEXT(Plantilla!I52,"#"),"")</f>
        <v/>
      </c>
      <c r="Q33">
        <f>IF($E33="OK",TEXT(Plantilla!J52,"#"),"")</f>
        <v/>
      </c>
      <c r="R33">
        <f>IF($E33="OK",
   VLOOKUP(Plantilla!Q52,'Tablas '!$AI$4:$AI$13,2,FALSE),
"")</f>
        <v/>
      </c>
      <c r="S33">
        <f>IF($E33="OK",TEXT(Plantilla!R52,"#"),"")</f>
        <v/>
      </c>
      <c r="T33">
        <f>IF($E33="OK",TEXT(Plantilla!#REF!,"#"),"")</f>
        <v/>
      </c>
      <c r="U33">
        <f>IF($E33="OK",TEXT(Plantilla!#REF!,"#"),"")</f>
        <v/>
      </c>
      <c r="V33">
        <f>IF($E33="OK",TEXT(Plantilla!#REF!,"#"),"")</f>
        <v/>
      </c>
      <c r="W33">
        <f>IF($E33="OK",TEXT(Plantilla!#REF!,"#"),"")</f>
        <v/>
      </c>
      <c r="X33">
        <f>IF($E33="OK",TEXT(Plantilla!#REF!,"#"),"")</f>
        <v/>
      </c>
      <c r="Y33">
        <f>IF($E33="OK",TEXT(Plantilla!#REF!,"#"),"")</f>
        <v/>
      </c>
      <c r="Z33">
        <f>IF($E33="OK",TEXT(Plantilla!#REF!,"#"),"")</f>
        <v/>
      </c>
    </row>
    <row r="34">
      <c r="E34">
        <f>Plantilla!C53</f>
        <v/>
      </c>
      <c r="F34">
        <f>IF($E34="OK",
   VLOOKUP(Plantilla!#REF!,'Tablas '!$B$4:$C$15,2,FALSE),
"")</f>
        <v/>
      </c>
      <c r="G34">
        <f>IF($E34="OK",
   VLOOKUP(Plantilla!#REF!,'Tablas '!E44:F58,2,FALSE),
"")</f>
        <v/>
      </c>
      <c r="H34">
        <f>IF($E34="OK",TEXT(Plantilla!#REF!,"#"),"")</f>
        <v/>
      </c>
      <c r="I34">
        <f>IF($E34="OK",TEXT(Plantilla!#REF!,"#"),"")</f>
        <v/>
      </c>
      <c r="J34">
        <f>IF($E34="OK",
   CONCATENATE(YEAR(Plantilla!D53),"-",TEXT(MONTH(Plantilla!D53),"00"),"-",TEXT(DAY(Plantilla!D53),"00")),
"")</f>
        <v/>
      </c>
      <c r="K34">
        <f>IF($E34="OK",
   CONCATENATE(YEAR(Plantilla!L53),"-",TEXT(MONTH(Plantilla!L53),"00"),"-",TEXT(DAY(Plantilla!L53),"00")),
"")</f>
        <v/>
      </c>
      <c r="L34">
        <f>IF($E34="OK",
   VLOOKUP(Plantilla!E53,'Tablas '!$H$4:$I$16,2,FALSE),
"")</f>
        <v/>
      </c>
      <c r="M34">
        <f>IF($E34="OK",TEXT(Plantilla!F53,"#"),"")</f>
        <v/>
      </c>
      <c r="N34">
        <f>IF($E34="OK",TEXT(Plantilla!G53,"#"),"")</f>
        <v/>
      </c>
      <c r="O34">
        <f>IF($E34="OK",TEXT(Plantilla!H53,"#"),"")</f>
        <v/>
      </c>
      <c r="P34">
        <f>IF($E34="OK",TEXT(Plantilla!I53,"#"),"")</f>
        <v/>
      </c>
      <c r="Q34">
        <f>IF($E34="OK",TEXT(Plantilla!J53,"#"),"")</f>
        <v/>
      </c>
      <c r="R34">
        <f>IF($E34="OK",
   VLOOKUP(Plantilla!Q53,'Tablas '!$AI$4:$AI$13,2,FALSE),
"")</f>
        <v/>
      </c>
      <c r="S34">
        <f>IF($E34="OK",TEXT(Plantilla!R53,"#"),"")</f>
        <v/>
      </c>
      <c r="T34">
        <f>IF($E34="OK",TEXT(Plantilla!#REF!,"#"),"")</f>
        <v/>
      </c>
      <c r="U34">
        <f>IF($E34="OK",TEXT(Plantilla!#REF!,"#"),"")</f>
        <v/>
      </c>
      <c r="V34">
        <f>IF($E34="OK",TEXT(Plantilla!#REF!,"#"),"")</f>
        <v/>
      </c>
      <c r="W34">
        <f>IF($E34="OK",TEXT(Plantilla!#REF!,"#"),"")</f>
        <v/>
      </c>
      <c r="X34">
        <f>IF($E34="OK",TEXT(Plantilla!#REF!,"#"),"")</f>
        <v/>
      </c>
      <c r="Y34">
        <f>IF($E34="OK",TEXT(Plantilla!#REF!,"#"),"")</f>
        <v/>
      </c>
      <c r="Z34">
        <f>IF($E34="OK",TEXT(Plantilla!#REF!,"#"),"")</f>
        <v/>
      </c>
    </row>
    <row r="35">
      <c r="E35">
        <f>Plantilla!C54</f>
        <v/>
      </c>
      <c r="F35">
        <f>IF($E35="OK",
   VLOOKUP(Plantilla!#REF!,'Tablas '!$B$4:$C$15,2,FALSE),
"")</f>
        <v/>
      </c>
      <c r="G35">
        <f>IF($E35="OK",
   VLOOKUP(Plantilla!#REF!,'Tablas '!E45:F59,2,FALSE),
"")</f>
        <v/>
      </c>
      <c r="H35">
        <f>IF($E35="OK",TEXT(Plantilla!#REF!,"#"),"")</f>
        <v/>
      </c>
      <c r="I35">
        <f>IF($E35="OK",TEXT(Plantilla!#REF!,"#"),"")</f>
        <v/>
      </c>
      <c r="J35">
        <f>IF($E35="OK",
   CONCATENATE(YEAR(Plantilla!D54),"-",TEXT(MONTH(Plantilla!D54),"00"),"-",TEXT(DAY(Plantilla!D54),"00")),
"")</f>
        <v/>
      </c>
      <c r="K35">
        <f>IF($E35="OK",
   CONCATENATE(YEAR(Plantilla!L54),"-",TEXT(MONTH(Plantilla!L54),"00"),"-",TEXT(DAY(Plantilla!L54),"00")),
"")</f>
        <v/>
      </c>
      <c r="L35">
        <f>IF($E35="OK",
   VLOOKUP(Plantilla!E54,'Tablas '!$H$4:$I$16,2,FALSE),
"")</f>
        <v/>
      </c>
      <c r="M35">
        <f>IF($E35="OK",TEXT(Plantilla!F54,"#"),"")</f>
        <v/>
      </c>
      <c r="N35">
        <f>IF($E35="OK",TEXT(Plantilla!G54,"#"),"")</f>
        <v/>
      </c>
      <c r="O35">
        <f>IF($E35="OK",TEXT(Plantilla!H54,"#"),"")</f>
        <v/>
      </c>
      <c r="P35">
        <f>IF($E35="OK",TEXT(Plantilla!I54,"#"),"")</f>
        <v/>
      </c>
      <c r="Q35">
        <f>IF($E35="OK",TEXT(Plantilla!J54,"#"),"")</f>
        <v/>
      </c>
      <c r="R35">
        <f>IF($E35="OK",
   VLOOKUP(Plantilla!Q54,'Tablas '!$AI$4:$AI$13,2,FALSE),
"")</f>
        <v/>
      </c>
      <c r="S35">
        <f>IF($E35="OK",TEXT(Plantilla!R54,"#"),"")</f>
        <v/>
      </c>
      <c r="T35">
        <f>IF($E35="OK",TEXT(Plantilla!#REF!,"#"),"")</f>
        <v/>
      </c>
      <c r="U35">
        <f>IF($E35="OK",TEXT(Plantilla!#REF!,"#"),"")</f>
        <v/>
      </c>
      <c r="V35">
        <f>IF($E35="OK",TEXT(Plantilla!#REF!,"#"),"")</f>
        <v/>
      </c>
      <c r="W35">
        <f>IF($E35="OK",TEXT(Plantilla!#REF!,"#"),"")</f>
        <v/>
      </c>
      <c r="X35">
        <f>IF($E35="OK",TEXT(Plantilla!#REF!,"#"),"")</f>
        <v/>
      </c>
      <c r="Y35">
        <f>IF($E35="OK",TEXT(Plantilla!#REF!,"#"),"")</f>
        <v/>
      </c>
      <c r="Z35">
        <f>IF($E35="OK",TEXT(Plantilla!#REF!,"#"),"")</f>
        <v/>
      </c>
    </row>
    <row r="36">
      <c r="E36">
        <f>Plantilla!C55</f>
        <v/>
      </c>
      <c r="F36">
        <f>IF($E36="OK",
   VLOOKUP(Plantilla!#REF!,'Tablas '!$B$4:$C$15,2,FALSE),
"")</f>
        <v/>
      </c>
      <c r="G36">
        <f>IF($E36="OK",
   VLOOKUP(Plantilla!#REF!,'Tablas '!E46:F60,2,FALSE),
"")</f>
        <v/>
      </c>
      <c r="H36">
        <f>IF($E36="OK",TEXT(Plantilla!#REF!,"#"),"")</f>
        <v/>
      </c>
      <c r="I36">
        <f>IF($E36="OK",TEXT(Plantilla!#REF!,"#"),"")</f>
        <v/>
      </c>
      <c r="J36">
        <f>IF($E36="OK",
   CONCATENATE(YEAR(Plantilla!D55),"-",TEXT(MONTH(Plantilla!D55),"00"),"-",TEXT(DAY(Plantilla!D55),"00")),
"")</f>
        <v/>
      </c>
      <c r="K36">
        <f>IF($E36="OK",
   CONCATENATE(YEAR(Plantilla!L55),"-",TEXT(MONTH(Plantilla!L55),"00"),"-",TEXT(DAY(Plantilla!L55),"00")),
"")</f>
        <v/>
      </c>
      <c r="L36">
        <f>IF($E36="OK",
   VLOOKUP(Plantilla!E55,'Tablas '!$H$4:$I$16,2,FALSE),
"")</f>
        <v/>
      </c>
      <c r="M36">
        <f>IF($E36="OK",TEXT(Plantilla!F55,"#"),"")</f>
        <v/>
      </c>
      <c r="N36">
        <f>IF($E36="OK",TEXT(Plantilla!G55,"#"),"")</f>
        <v/>
      </c>
      <c r="O36">
        <f>IF($E36="OK",TEXT(Plantilla!H55,"#"),"")</f>
        <v/>
      </c>
      <c r="P36">
        <f>IF($E36="OK",TEXT(Plantilla!I55,"#"),"")</f>
        <v/>
      </c>
      <c r="Q36">
        <f>IF($E36="OK",TEXT(Plantilla!J55,"#"),"")</f>
        <v/>
      </c>
      <c r="R36">
        <f>IF($E36="OK",
   VLOOKUP(Plantilla!Q55,'Tablas '!$AI$4:$AI$13,2,FALSE),
"")</f>
        <v/>
      </c>
      <c r="S36">
        <f>IF($E36="OK",TEXT(Plantilla!R55,"#"),"")</f>
        <v/>
      </c>
      <c r="T36">
        <f>IF($E36="OK",TEXT(Plantilla!#REF!,"#"),"")</f>
        <v/>
      </c>
      <c r="U36">
        <f>IF($E36="OK",TEXT(Plantilla!#REF!,"#"),"")</f>
        <v/>
      </c>
      <c r="V36">
        <f>IF($E36="OK",TEXT(Plantilla!#REF!,"#"),"")</f>
        <v/>
      </c>
      <c r="W36">
        <f>IF($E36="OK",TEXT(Plantilla!#REF!,"#"),"")</f>
        <v/>
      </c>
      <c r="X36">
        <f>IF($E36="OK",TEXT(Plantilla!#REF!,"#"),"")</f>
        <v/>
      </c>
      <c r="Y36">
        <f>IF($E36="OK",TEXT(Plantilla!#REF!,"#"),"")</f>
        <v/>
      </c>
      <c r="Z36">
        <f>IF($E36="OK",TEXT(Plantilla!#REF!,"#"),"")</f>
        <v/>
      </c>
    </row>
    <row r="37">
      <c r="E37">
        <f>Plantilla!C56</f>
        <v/>
      </c>
      <c r="F37">
        <f>IF($E37="OK",
   VLOOKUP(Plantilla!#REF!,'Tablas '!$B$4:$C$15,2,FALSE),
"")</f>
        <v/>
      </c>
      <c r="G37">
        <f>IF($E37="OK",
   VLOOKUP(Plantilla!#REF!,'Tablas '!E47:F61,2,FALSE),
"")</f>
        <v/>
      </c>
      <c r="H37">
        <f>IF($E37="OK",TEXT(Plantilla!#REF!,"#"),"")</f>
        <v/>
      </c>
      <c r="I37">
        <f>IF($E37="OK",TEXT(Plantilla!#REF!,"#"),"")</f>
        <v/>
      </c>
      <c r="J37">
        <f>IF($E37="OK",
   CONCATENATE(YEAR(Plantilla!D56),"-",TEXT(MONTH(Plantilla!D56),"00"),"-",TEXT(DAY(Plantilla!D56),"00")),
"")</f>
        <v/>
      </c>
      <c r="K37">
        <f>IF($E37="OK",
   CONCATENATE(YEAR(Plantilla!L56),"-",TEXT(MONTH(Plantilla!L56),"00"),"-",TEXT(DAY(Plantilla!L56),"00")),
"")</f>
        <v/>
      </c>
      <c r="L37">
        <f>IF($E37="OK",
   VLOOKUP(Plantilla!E56,'Tablas '!$H$4:$I$16,2,FALSE),
"")</f>
        <v/>
      </c>
      <c r="M37">
        <f>IF($E37="OK",TEXT(Plantilla!F56,"#"),"")</f>
        <v/>
      </c>
      <c r="N37">
        <f>IF($E37="OK",TEXT(Plantilla!G56,"#"),"")</f>
        <v/>
      </c>
      <c r="O37">
        <f>IF($E37="OK",TEXT(Plantilla!H56,"#"),"")</f>
        <v/>
      </c>
      <c r="P37">
        <f>IF($E37="OK",TEXT(Plantilla!I56,"#"),"")</f>
        <v/>
      </c>
      <c r="Q37">
        <f>IF($E37="OK",TEXT(Plantilla!J56,"#"),"")</f>
        <v/>
      </c>
      <c r="R37">
        <f>IF($E37="OK",
   VLOOKUP(Plantilla!Q56,'Tablas '!$AI$4:$AI$13,2,FALSE),
"")</f>
        <v/>
      </c>
      <c r="S37">
        <f>IF($E37="OK",TEXT(Plantilla!R56,"#"),"")</f>
        <v/>
      </c>
      <c r="T37">
        <f>IF($E37="OK",TEXT(Plantilla!#REF!,"#"),"")</f>
        <v/>
      </c>
      <c r="U37">
        <f>IF($E37="OK",TEXT(Plantilla!#REF!,"#"),"")</f>
        <v/>
      </c>
      <c r="V37">
        <f>IF($E37="OK",TEXT(Plantilla!#REF!,"#"),"")</f>
        <v/>
      </c>
      <c r="W37">
        <f>IF($E37="OK",TEXT(Plantilla!#REF!,"#"),"")</f>
        <v/>
      </c>
      <c r="X37">
        <f>IF($E37="OK",TEXT(Plantilla!#REF!,"#"),"")</f>
        <v/>
      </c>
      <c r="Y37">
        <f>IF($E37="OK",TEXT(Plantilla!#REF!,"#"),"")</f>
        <v/>
      </c>
      <c r="Z37">
        <f>IF($E37="OK",TEXT(Plantilla!#REF!,"#"),"")</f>
        <v/>
      </c>
    </row>
    <row r="38">
      <c r="E38">
        <f>Plantilla!C57</f>
        <v/>
      </c>
      <c r="F38">
        <f>IF($E38="OK",
   VLOOKUP(Plantilla!#REF!,'Tablas '!$B$4:$C$15,2,FALSE),
"")</f>
        <v/>
      </c>
      <c r="G38">
        <f>IF($E38="OK",
   VLOOKUP(Plantilla!#REF!,'Tablas '!E48:F62,2,FALSE),
"")</f>
        <v/>
      </c>
      <c r="H38">
        <f>IF($E38="OK",TEXT(Plantilla!#REF!,"#"),"")</f>
        <v/>
      </c>
      <c r="I38">
        <f>IF($E38="OK",TEXT(Plantilla!#REF!,"#"),"")</f>
        <v/>
      </c>
      <c r="J38">
        <f>IF($E38="OK",
   CONCATENATE(YEAR(Plantilla!D57),"-",TEXT(MONTH(Plantilla!D57),"00"),"-",TEXT(DAY(Plantilla!D57),"00")),
"")</f>
        <v/>
      </c>
      <c r="K38">
        <f>IF($E38="OK",
   CONCATENATE(YEAR(Plantilla!L57),"-",TEXT(MONTH(Plantilla!L57),"00"),"-",TEXT(DAY(Plantilla!L57),"00")),
"")</f>
        <v/>
      </c>
      <c r="L38">
        <f>IF($E38="OK",
   VLOOKUP(Plantilla!E57,'Tablas '!$H$4:$I$16,2,FALSE),
"")</f>
        <v/>
      </c>
      <c r="M38">
        <f>IF($E38="OK",TEXT(Plantilla!F57,"#"),"")</f>
        <v/>
      </c>
      <c r="N38">
        <f>IF($E38="OK",TEXT(Plantilla!G57,"#"),"")</f>
        <v/>
      </c>
      <c r="O38">
        <f>IF($E38="OK",TEXT(Plantilla!H57,"#"),"")</f>
        <v/>
      </c>
      <c r="P38">
        <f>IF($E38="OK",TEXT(Plantilla!I57,"#"),"")</f>
        <v/>
      </c>
      <c r="Q38">
        <f>IF($E38="OK",TEXT(Plantilla!J57,"#"),"")</f>
        <v/>
      </c>
      <c r="R38">
        <f>IF($E38="OK",
   VLOOKUP(Plantilla!Q57,'Tablas '!$AI$4:$AI$13,2,FALSE),
"")</f>
        <v/>
      </c>
      <c r="S38">
        <f>IF($E38="OK",TEXT(Plantilla!R57,"#"),"")</f>
        <v/>
      </c>
      <c r="T38">
        <f>IF($E38="OK",TEXT(Plantilla!#REF!,"#"),"")</f>
        <v/>
      </c>
      <c r="U38">
        <f>IF($E38="OK",TEXT(Plantilla!#REF!,"#"),"")</f>
        <v/>
      </c>
      <c r="V38">
        <f>IF($E38="OK",TEXT(Plantilla!#REF!,"#"),"")</f>
        <v/>
      </c>
      <c r="W38">
        <f>IF($E38="OK",TEXT(Plantilla!#REF!,"#"),"")</f>
        <v/>
      </c>
      <c r="X38">
        <f>IF($E38="OK",TEXT(Plantilla!#REF!,"#"),"")</f>
        <v/>
      </c>
      <c r="Y38">
        <f>IF($E38="OK",TEXT(Plantilla!#REF!,"#"),"")</f>
        <v/>
      </c>
      <c r="Z38">
        <f>IF($E38="OK",TEXT(Plantilla!#REF!,"#"),"")</f>
        <v/>
      </c>
    </row>
    <row r="39">
      <c r="E39">
        <f>Plantilla!C58</f>
        <v/>
      </c>
      <c r="F39">
        <f>IF($E39="OK",
   VLOOKUP(Plantilla!#REF!,'Tablas '!$B$4:$C$15,2,FALSE),
"")</f>
        <v/>
      </c>
      <c r="G39">
        <f>IF($E39="OK",
   VLOOKUP(Plantilla!#REF!,'Tablas '!E49:F63,2,FALSE),
"")</f>
        <v/>
      </c>
      <c r="H39">
        <f>IF($E39="OK",TEXT(Plantilla!#REF!,"#"),"")</f>
        <v/>
      </c>
      <c r="I39">
        <f>IF($E39="OK",TEXT(Plantilla!#REF!,"#"),"")</f>
        <v/>
      </c>
      <c r="J39">
        <f>IF($E39="OK",
   CONCATENATE(YEAR(Plantilla!D58),"-",TEXT(MONTH(Plantilla!D58),"00"),"-",TEXT(DAY(Plantilla!D58),"00")),
"")</f>
        <v/>
      </c>
      <c r="K39">
        <f>IF($E39="OK",
   CONCATENATE(YEAR(Plantilla!L58),"-",TEXT(MONTH(Plantilla!L58),"00"),"-",TEXT(DAY(Plantilla!L58),"00")),
"")</f>
        <v/>
      </c>
      <c r="L39">
        <f>IF($E39="OK",
   VLOOKUP(Plantilla!E58,'Tablas '!$H$4:$I$16,2,FALSE),
"")</f>
        <v/>
      </c>
      <c r="M39">
        <f>IF($E39="OK",TEXT(Plantilla!F58,"#"),"")</f>
        <v/>
      </c>
      <c r="N39">
        <f>IF($E39="OK",TEXT(Plantilla!G58,"#"),"")</f>
        <v/>
      </c>
      <c r="O39">
        <f>IF($E39="OK",TEXT(Plantilla!H58,"#"),"")</f>
        <v/>
      </c>
      <c r="P39">
        <f>IF($E39="OK",TEXT(Plantilla!I58,"#"),"")</f>
        <v/>
      </c>
      <c r="Q39">
        <f>IF($E39="OK",TEXT(Plantilla!J58,"#"),"")</f>
        <v/>
      </c>
      <c r="R39">
        <f>IF($E39="OK",
   VLOOKUP(Plantilla!Q58,'Tablas '!$AI$4:$AI$13,2,FALSE),
"")</f>
        <v/>
      </c>
      <c r="S39">
        <f>IF($E39="OK",TEXT(Plantilla!R58,"#"),"")</f>
        <v/>
      </c>
      <c r="T39">
        <f>IF($E39="OK",TEXT(Plantilla!#REF!,"#"),"")</f>
        <v/>
      </c>
      <c r="U39">
        <f>IF($E39="OK",TEXT(Plantilla!#REF!,"#"),"")</f>
        <v/>
      </c>
      <c r="V39">
        <f>IF($E39="OK",TEXT(Plantilla!#REF!,"#"),"")</f>
        <v/>
      </c>
      <c r="W39">
        <f>IF($E39="OK",TEXT(Plantilla!#REF!,"#"),"")</f>
        <v/>
      </c>
      <c r="X39">
        <f>IF($E39="OK",TEXT(Plantilla!#REF!,"#"),"")</f>
        <v/>
      </c>
      <c r="Y39">
        <f>IF($E39="OK",TEXT(Plantilla!#REF!,"#"),"")</f>
        <v/>
      </c>
      <c r="Z39">
        <f>IF($E39="OK",TEXT(Plantilla!#REF!,"#"),"")</f>
        <v/>
      </c>
    </row>
    <row r="40">
      <c r="E40">
        <f>Plantilla!C59</f>
        <v/>
      </c>
      <c r="F40">
        <f>IF($E40="OK",
   VLOOKUP(Plantilla!#REF!,'Tablas '!$B$4:$C$15,2,FALSE),
"")</f>
        <v/>
      </c>
      <c r="G40">
        <f>IF($E40="OK",
   VLOOKUP(Plantilla!#REF!,'Tablas '!E50:F64,2,FALSE),
"")</f>
        <v/>
      </c>
      <c r="H40">
        <f>IF($E40="OK",TEXT(Plantilla!#REF!,"#"),"")</f>
        <v/>
      </c>
      <c r="I40">
        <f>IF($E40="OK",TEXT(Plantilla!#REF!,"#"),"")</f>
        <v/>
      </c>
      <c r="J40">
        <f>IF($E40="OK",
   CONCATENATE(YEAR(Plantilla!D59),"-",TEXT(MONTH(Plantilla!D59),"00"),"-",TEXT(DAY(Plantilla!D59),"00")),
"")</f>
        <v/>
      </c>
      <c r="K40">
        <f>IF($E40="OK",
   CONCATENATE(YEAR(Plantilla!L59),"-",TEXT(MONTH(Plantilla!L59),"00"),"-",TEXT(DAY(Plantilla!L59),"00")),
"")</f>
        <v/>
      </c>
      <c r="L40">
        <f>IF($E40="OK",
   VLOOKUP(Plantilla!E59,'Tablas '!$H$4:$I$16,2,FALSE),
"")</f>
        <v/>
      </c>
      <c r="M40">
        <f>IF($E40="OK",TEXT(Plantilla!F59,"#"),"")</f>
        <v/>
      </c>
      <c r="N40">
        <f>IF($E40="OK",TEXT(Plantilla!G59,"#"),"")</f>
        <v/>
      </c>
      <c r="O40">
        <f>IF($E40="OK",TEXT(Plantilla!H59,"#"),"")</f>
        <v/>
      </c>
      <c r="P40">
        <f>IF($E40="OK",TEXT(Plantilla!I59,"#"),"")</f>
        <v/>
      </c>
      <c r="Q40">
        <f>IF($E40="OK",TEXT(Plantilla!J59,"#"),"")</f>
        <v/>
      </c>
      <c r="R40">
        <f>IF($E40="OK",
   VLOOKUP(Plantilla!Q59,'Tablas '!$AI$4:$AI$13,2,FALSE),
"")</f>
        <v/>
      </c>
      <c r="S40">
        <f>IF($E40="OK",TEXT(Plantilla!R59,"#"),"")</f>
        <v/>
      </c>
      <c r="T40">
        <f>IF($E40="OK",TEXT(Plantilla!#REF!,"#"),"")</f>
        <v/>
      </c>
      <c r="U40">
        <f>IF($E40="OK",TEXT(Plantilla!#REF!,"#"),"")</f>
        <v/>
      </c>
      <c r="V40">
        <f>IF($E40="OK",TEXT(Plantilla!#REF!,"#"),"")</f>
        <v/>
      </c>
      <c r="W40">
        <f>IF($E40="OK",TEXT(Plantilla!#REF!,"#"),"")</f>
        <v/>
      </c>
      <c r="X40">
        <f>IF($E40="OK",TEXT(Plantilla!#REF!,"#"),"")</f>
        <v/>
      </c>
      <c r="Y40">
        <f>IF($E40="OK",TEXT(Plantilla!#REF!,"#"),"")</f>
        <v/>
      </c>
      <c r="Z40">
        <f>IF($E40="OK",TEXT(Plantilla!#REF!,"#"),"")</f>
        <v/>
      </c>
    </row>
    <row r="41">
      <c r="E41">
        <f>Plantilla!C60</f>
        <v/>
      </c>
      <c r="F41">
        <f>IF($E41="OK",
   VLOOKUP(Plantilla!#REF!,'Tablas '!$B$4:$C$15,2,FALSE),
"")</f>
        <v/>
      </c>
      <c r="G41">
        <f>IF($E41="OK",
   VLOOKUP(Plantilla!#REF!,'Tablas '!E51:F65,2,FALSE),
"")</f>
        <v/>
      </c>
      <c r="H41">
        <f>IF($E41="OK",TEXT(Plantilla!#REF!,"#"),"")</f>
        <v/>
      </c>
      <c r="I41">
        <f>IF($E41="OK",TEXT(Plantilla!#REF!,"#"),"")</f>
        <v/>
      </c>
      <c r="J41">
        <f>IF($E41="OK",
   CONCATENATE(YEAR(Plantilla!D60),"-",TEXT(MONTH(Plantilla!D60),"00"),"-",TEXT(DAY(Plantilla!D60),"00")),
"")</f>
        <v/>
      </c>
      <c r="K41">
        <f>IF($E41="OK",
   CONCATENATE(YEAR(Plantilla!L60),"-",TEXT(MONTH(Plantilla!L60),"00"),"-",TEXT(DAY(Plantilla!L60),"00")),
"")</f>
        <v/>
      </c>
      <c r="L41">
        <f>IF($E41="OK",
   VLOOKUP(Plantilla!E60,'Tablas '!$H$4:$I$16,2,FALSE),
"")</f>
        <v/>
      </c>
      <c r="M41">
        <f>IF($E41="OK",TEXT(Plantilla!F60,"#"),"")</f>
        <v/>
      </c>
      <c r="N41">
        <f>IF($E41="OK",TEXT(Plantilla!G60,"#"),"")</f>
        <v/>
      </c>
      <c r="O41">
        <f>IF($E41="OK",TEXT(Plantilla!H60,"#"),"")</f>
        <v/>
      </c>
      <c r="P41">
        <f>IF($E41="OK",TEXT(Plantilla!I60,"#"),"")</f>
        <v/>
      </c>
      <c r="Q41">
        <f>IF($E41="OK",TEXT(Plantilla!J60,"#"),"")</f>
        <v/>
      </c>
      <c r="R41">
        <f>IF($E41="OK",
   VLOOKUP(Plantilla!Q60,'Tablas '!$AI$4:$AI$13,2,FALSE),
"")</f>
        <v/>
      </c>
      <c r="S41">
        <f>IF($E41="OK",TEXT(Plantilla!R60,"#"),"")</f>
        <v/>
      </c>
      <c r="T41">
        <f>IF($E41="OK",TEXT(Plantilla!#REF!,"#"),"")</f>
        <v/>
      </c>
      <c r="U41">
        <f>IF($E41="OK",TEXT(Plantilla!#REF!,"#"),"")</f>
        <v/>
      </c>
      <c r="V41">
        <f>IF($E41="OK",TEXT(Plantilla!#REF!,"#"),"")</f>
        <v/>
      </c>
      <c r="W41">
        <f>IF($E41="OK",TEXT(Plantilla!#REF!,"#"),"")</f>
        <v/>
      </c>
      <c r="X41">
        <f>IF($E41="OK",TEXT(Plantilla!#REF!,"#"),"")</f>
        <v/>
      </c>
      <c r="Y41">
        <f>IF($E41="OK",TEXT(Plantilla!#REF!,"#"),"")</f>
        <v/>
      </c>
      <c r="Z41">
        <f>IF($E41="OK",TEXT(Plantilla!#REF!,"#"),"")</f>
        <v/>
      </c>
    </row>
    <row r="42">
      <c r="E42">
        <f>Plantilla!C61</f>
        <v/>
      </c>
      <c r="F42">
        <f>IF($E42="OK",
   VLOOKUP(Plantilla!#REF!,'Tablas '!$B$4:$C$15,2,FALSE),
"")</f>
        <v/>
      </c>
      <c r="G42">
        <f>IF($E42="OK",
   VLOOKUP(Plantilla!#REF!,'Tablas '!E52:F66,2,FALSE),
"")</f>
        <v/>
      </c>
      <c r="H42">
        <f>IF($E42="OK",TEXT(Plantilla!#REF!,"#"),"")</f>
        <v/>
      </c>
      <c r="I42">
        <f>IF($E42="OK",TEXT(Plantilla!#REF!,"#"),"")</f>
        <v/>
      </c>
      <c r="J42">
        <f>IF($E42="OK",
   CONCATENATE(YEAR(Plantilla!D61),"-",TEXT(MONTH(Plantilla!D61),"00"),"-",TEXT(DAY(Plantilla!D61),"00")),
"")</f>
        <v/>
      </c>
      <c r="K42">
        <f>IF($E42="OK",
   CONCATENATE(YEAR(Plantilla!L61),"-",TEXT(MONTH(Plantilla!L61),"00"),"-",TEXT(DAY(Plantilla!L61),"00")),
"")</f>
        <v/>
      </c>
      <c r="L42">
        <f>IF($E42="OK",
   VLOOKUP(Plantilla!E61,'Tablas '!$H$4:$I$16,2,FALSE),
"")</f>
        <v/>
      </c>
      <c r="M42">
        <f>IF($E42="OK",TEXT(Plantilla!F61,"#"),"")</f>
        <v/>
      </c>
      <c r="N42">
        <f>IF($E42="OK",TEXT(Plantilla!G61,"#"),"")</f>
        <v/>
      </c>
      <c r="O42">
        <f>IF($E42="OK",TEXT(Plantilla!H61,"#"),"")</f>
        <v/>
      </c>
      <c r="P42">
        <f>IF($E42="OK",TEXT(Plantilla!I61,"#"),"")</f>
        <v/>
      </c>
      <c r="Q42">
        <f>IF($E42="OK",TEXT(Plantilla!J61,"#"),"")</f>
        <v/>
      </c>
      <c r="R42">
        <f>IF($E42="OK",
   VLOOKUP(Plantilla!Q61,'Tablas '!$AI$4:$AI$13,2,FALSE),
"")</f>
        <v/>
      </c>
      <c r="S42">
        <f>IF($E42="OK",TEXT(Plantilla!R61,"#"),"")</f>
        <v/>
      </c>
      <c r="T42">
        <f>IF($E42="OK",TEXT(Plantilla!#REF!,"#"),"")</f>
        <v/>
      </c>
      <c r="U42">
        <f>IF($E42="OK",TEXT(Plantilla!#REF!,"#"),"")</f>
        <v/>
      </c>
      <c r="V42">
        <f>IF($E42="OK",TEXT(Plantilla!#REF!,"#"),"")</f>
        <v/>
      </c>
      <c r="W42">
        <f>IF($E42="OK",TEXT(Plantilla!#REF!,"#"),"")</f>
        <v/>
      </c>
      <c r="X42">
        <f>IF($E42="OK",TEXT(Plantilla!#REF!,"#"),"")</f>
        <v/>
      </c>
      <c r="Y42">
        <f>IF($E42="OK",TEXT(Plantilla!#REF!,"#"),"")</f>
        <v/>
      </c>
      <c r="Z42">
        <f>IF($E42="OK",TEXT(Plantilla!#REF!,"#"),"")</f>
        <v/>
      </c>
    </row>
    <row r="43">
      <c r="E43">
        <f>Plantilla!C62</f>
        <v/>
      </c>
      <c r="F43">
        <f>IF($E43="OK",
   VLOOKUP(Plantilla!#REF!,'Tablas '!$B$4:$C$15,2,FALSE),
"")</f>
        <v/>
      </c>
      <c r="G43">
        <f>IF($E43="OK",
   VLOOKUP(Plantilla!#REF!,'Tablas '!E53:F67,2,FALSE),
"")</f>
        <v/>
      </c>
      <c r="H43">
        <f>IF($E43="OK",TEXT(Plantilla!#REF!,"#"),"")</f>
        <v/>
      </c>
      <c r="I43">
        <f>IF($E43="OK",TEXT(Plantilla!#REF!,"#"),"")</f>
        <v/>
      </c>
      <c r="J43">
        <f>IF($E43="OK",
   CONCATENATE(YEAR(Plantilla!D62),"-",TEXT(MONTH(Plantilla!D62),"00"),"-",TEXT(DAY(Plantilla!D62),"00")),
"")</f>
        <v/>
      </c>
      <c r="K43">
        <f>IF($E43="OK",
   CONCATENATE(YEAR(Plantilla!L62),"-",TEXT(MONTH(Plantilla!L62),"00"),"-",TEXT(DAY(Plantilla!L62),"00")),
"")</f>
        <v/>
      </c>
      <c r="L43">
        <f>IF($E43="OK",
   VLOOKUP(Plantilla!E62,'Tablas '!$H$4:$I$16,2,FALSE),
"")</f>
        <v/>
      </c>
      <c r="M43">
        <f>IF($E43="OK",TEXT(Plantilla!F62,"#"),"")</f>
        <v/>
      </c>
      <c r="N43">
        <f>IF($E43="OK",TEXT(Plantilla!G62,"#"),"")</f>
        <v/>
      </c>
      <c r="O43">
        <f>IF($E43="OK",TEXT(Plantilla!H62,"#"),"")</f>
        <v/>
      </c>
      <c r="P43">
        <f>IF($E43="OK",TEXT(Plantilla!I62,"#"),"")</f>
        <v/>
      </c>
      <c r="Q43">
        <f>IF($E43="OK",TEXT(Plantilla!J62,"#"),"")</f>
        <v/>
      </c>
      <c r="R43">
        <f>IF($E43="OK",
   VLOOKUP(Plantilla!Q62,'Tablas '!$AI$4:$AI$13,2,FALSE),
"")</f>
        <v/>
      </c>
      <c r="S43">
        <f>IF($E43="OK",TEXT(Plantilla!R62,"#"),"")</f>
        <v/>
      </c>
      <c r="T43">
        <f>IF($E43="OK",TEXT(Plantilla!#REF!,"#"),"")</f>
        <v/>
      </c>
      <c r="U43">
        <f>IF($E43="OK",TEXT(Plantilla!#REF!,"#"),"")</f>
        <v/>
      </c>
      <c r="V43">
        <f>IF($E43="OK",TEXT(Plantilla!#REF!,"#"),"")</f>
        <v/>
      </c>
      <c r="W43">
        <f>IF($E43="OK",TEXT(Plantilla!#REF!,"#"),"")</f>
        <v/>
      </c>
      <c r="X43">
        <f>IF($E43="OK",TEXT(Plantilla!#REF!,"#"),"")</f>
        <v/>
      </c>
      <c r="Y43">
        <f>IF($E43="OK",TEXT(Plantilla!#REF!,"#"),"")</f>
        <v/>
      </c>
      <c r="Z43">
        <f>IF($E43="OK",TEXT(Plantilla!#REF!,"#"),"")</f>
        <v/>
      </c>
    </row>
    <row r="44">
      <c r="E44">
        <f>Plantilla!C63</f>
        <v/>
      </c>
      <c r="F44">
        <f>IF($E44="OK",
   VLOOKUP(Plantilla!#REF!,'Tablas '!$B$4:$C$15,2,FALSE),
"")</f>
        <v/>
      </c>
      <c r="G44">
        <f>IF($E44="OK",
   VLOOKUP(Plantilla!#REF!,'Tablas '!E54:F68,2,FALSE),
"")</f>
        <v/>
      </c>
      <c r="H44">
        <f>IF($E44="OK",TEXT(Plantilla!#REF!,"#"),"")</f>
        <v/>
      </c>
      <c r="I44">
        <f>IF($E44="OK",TEXT(Plantilla!#REF!,"#"),"")</f>
        <v/>
      </c>
      <c r="J44">
        <f>IF($E44="OK",
   CONCATENATE(YEAR(Plantilla!D63),"-",TEXT(MONTH(Plantilla!D63),"00"),"-",TEXT(DAY(Plantilla!D63),"00")),
"")</f>
        <v/>
      </c>
      <c r="K44">
        <f>IF($E44="OK",
   CONCATENATE(YEAR(Plantilla!L63),"-",TEXT(MONTH(Plantilla!L63),"00"),"-",TEXT(DAY(Plantilla!L63),"00")),
"")</f>
        <v/>
      </c>
      <c r="L44">
        <f>IF($E44="OK",
   VLOOKUP(Plantilla!E63,'Tablas '!$H$4:$I$16,2,FALSE),
"")</f>
        <v/>
      </c>
      <c r="M44">
        <f>IF($E44="OK",TEXT(Plantilla!F63,"#"),"")</f>
        <v/>
      </c>
      <c r="N44">
        <f>IF($E44="OK",TEXT(Plantilla!G63,"#"),"")</f>
        <v/>
      </c>
      <c r="O44">
        <f>IF($E44="OK",TEXT(Plantilla!H63,"#"),"")</f>
        <v/>
      </c>
      <c r="P44">
        <f>IF($E44="OK",TEXT(Plantilla!I63,"#"),"")</f>
        <v/>
      </c>
      <c r="Q44">
        <f>IF($E44="OK",TEXT(Plantilla!J63,"#"),"")</f>
        <v/>
      </c>
      <c r="R44">
        <f>IF($E44="OK",
   VLOOKUP(Plantilla!Q63,'Tablas '!$AI$4:$AI$13,2,FALSE),
"")</f>
        <v/>
      </c>
      <c r="S44">
        <f>IF($E44="OK",TEXT(Plantilla!R63,"#"),"")</f>
        <v/>
      </c>
      <c r="T44">
        <f>IF($E44="OK",TEXT(Plantilla!#REF!,"#"),"")</f>
        <v/>
      </c>
      <c r="U44">
        <f>IF($E44="OK",TEXT(Plantilla!#REF!,"#"),"")</f>
        <v/>
      </c>
      <c r="V44">
        <f>IF($E44="OK",TEXT(Plantilla!#REF!,"#"),"")</f>
        <v/>
      </c>
      <c r="W44">
        <f>IF($E44="OK",TEXT(Plantilla!#REF!,"#"),"")</f>
        <v/>
      </c>
      <c r="X44">
        <f>IF($E44="OK",TEXT(Plantilla!#REF!,"#"),"")</f>
        <v/>
      </c>
      <c r="Y44">
        <f>IF($E44="OK",TEXT(Plantilla!#REF!,"#"),"")</f>
        <v/>
      </c>
      <c r="Z44">
        <f>IF($E44="OK",TEXT(Plantilla!#REF!,"#"),"")</f>
        <v/>
      </c>
    </row>
    <row r="45">
      <c r="E45">
        <f>Plantilla!C64</f>
        <v/>
      </c>
      <c r="F45">
        <f>IF($E45="OK",
   VLOOKUP(Plantilla!#REF!,'Tablas '!$B$4:$C$15,2,FALSE),
"")</f>
        <v/>
      </c>
      <c r="G45">
        <f>IF($E45="OK",
   VLOOKUP(Plantilla!#REF!,'Tablas '!E55:F69,2,FALSE),
"")</f>
        <v/>
      </c>
      <c r="H45">
        <f>IF($E45="OK",TEXT(Plantilla!#REF!,"#"),"")</f>
        <v/>
      </c>
      <c r="I45">
        <f>IF($E45="OK",TEXT(Plantilla!#REF!,"#"),"")</f>
        <v/>
      </c>
      <c r="J45">
        <f>IF($E45="OK",
   CONCATENATE(YEAR(Plantilla!D64),"-",TEXT(MONTH(Plantilla!D64),"00"),"-",TEXT(DAY(Plantilla!D64),"00")),
"")</f>
        <v/>
      </c>
      <c r="K45">
        <f>IF($E45="OK",
   CONCATENATE(YEAR(Plantilla!L64),"-",TEXT(MONTH(Plantilla!L64),"00"),"-",TEXT(DAY(Plantilla!L64),"00")),
"")</f>
        <v/>
      </c>
      <c r="L45">
        <f>IF($E45="OK",
   VLOOKUP(Plantilla!E64,'Tablas '!$H$4:$I$16,2,FALSE),
"")</f>
        <v/>
      </c>
      <c r="M45">
        <f>IF($E45="OK",TEXT(Plantilla!F64,"#"),"")</f>
        <v/>
      </c>
      <c r="N45">
        <f>IF($E45="OK",TEXT(Plantilla!G64,"#"),"")</f>
        <v/>
      </c>
      <c r="O45">
        <f>IF($E45="OK",TEXT(Plantilla!H64,"#"),"")</f>
        <v/>
      </c>
      <c r="P45">
        <f>IF($E45="OK",TEXT(Plantilla!I64,"#"),"")</f>
        <v/>
      </c>
      <c r="Q45">
        <f>IF($E45="OK",TEXT(Plantilla!J64,"#"),"")</f>
        <v/>
      </c>
      <c r="R45">
        <f>IF($E45="OK",
   VLOOKUP(Plantilla!Q64,'Tablas '!$AI$4:$AI$13,2,FALSE),
"")</f>
        <v/>
      </c>
      <c r="S45">
        <f>IF($E45="OK",TEXT(Plantilla!R64,"#"),"")</f>
        <v/>
      </c>
      <c r="T45">
        <f>IF($E45="OK",TEXT(Plantilla!#REF!,"#"),"")</f>
        <v/>
      </c>
      <c r="U45">
        <f>IF($E45="OK",TEXT(Plantilla!#REF!,"#"),"")</f>
        <v/>
      </c>
      <c r="V45">
        <f>IF($E45="OK",TEXT(Plantilla!#REF!,"#"),"")</f>
        <v/>
      </c>
      <c r="W45">
        <f>IF($E45="OK",TEXT(Plantilla!#REF!,"#"),"")</f>
        <v/>
      </c>
      <c r="X45">
        <f>IF($E45="OK",TEXT(Plantilla!#REF!,"#"),"")</f>
        <v/>
      </c>
      <c r="Y45">
        <f>IF($E45="OK",TEXT(Plantilla!#REF!,"#"),"")</f>
        <v/>
      </c>
      <c r="Z45">
        <f>IF($E45="OK",TEXT(Plantilla!#REF!,"#"),"")</f>
        <v/>
      </c>
    </row>
    <row r="46">
      <c r="E46">
        <f>Plantilla!C65</f>
        <v/>
      </c>
      <c r="F46">
        <f>IF($E46="OK",
   VLOOKUP(Plantilla!#REF!,'Tablas '!$B$4:$C$15,2,FALSE),
"")</f>
        <v/>
      </c>
      <c r="G46">
        <f>IF($E46="OK",
   VLOOKUP(Plantilla!#REF!,'Tablas '!E56:F70,2,FALSE),
"")</f>
        <v/>
      </c>
      <c r="H46">
        <f>IF($E46="OK",TEXT(Plantilla!#REF!,"#"),"")</f>
        <v/>
      </c>
      <c r="I46">
        <f>IF($E46="OK",TEXT(Plantilla!#REF!,"#"),"")</f>
        <v/>
      </c>
      <c r="J46">
        <f>IF($E46="OK",
   CONCATENATE(YEAR(Plantilla!D65),"-",TEXT(MONTH(Plantilla!D65),"00"),"-",TEXT(DAY(Plantilla!D65),"00")),
"")</f>
        <v/>
      </c>
      <c r="K46">
        <f>IF($E46="OK",
   CONCATENATE(YEAR(Plantilla!L65),"-",TEXT(MONTH(Plantilla!L65),"00"),"-",TEXT(DAY(Plantilla!L65),"00")),
"")</f>
        <v/>
      </c>
      <c r="L46">
        <f>IF($E46="OK",
   VLOOKUP(Plantilla!E65,'Tablas '!$H$4:$I$16,2,FALSE),
"")</f>
        <v/>
      </c>
      <c r="M46">
        <f>IF($E46="OK",TEXT(Plantilla!F65,"#"),"")</f>
        <v/>
      </c>
      <c r="N46">
        <f>IF($E46="OK",TEXT(Plantilla!G65,"#"),"")</f>
        <v/>
      </c>
      <c r="O46">
        <f>IF($E46="OK",TEXT(Plantilla!H65,"#"),"")</f>
        <v/>
      </c>
      <c r="P46">
        <f>IF($E46="OK",TEXT(Plantilla!I65,"#"),"")</f>
        <v/>
      </c>
      <c r="Q46">
        <f>IF($E46="OK",TEXT(Plantilla!J65,"#"),"")</f>
        <v/>
      </c>
      <c r="R46">
        <f>IF($E46="OK",
   VLOOKUP(Plantilla!Q65,'Tablas '!$AI$4:$AI$13,2,FALSE),
"")</f>
        <v/>
      </c>
      <c r="S46">
        <f>IF($E46="OK",TEXT(Plantilla!R65,"#"),"")</f>
        <v/>
      </c>
      <c r="T46">
        <f>IF($E46="OK",TEXT(Plantilla!#REF!,"#"),"")</f>
        <v/>
      </c>
      <c r="U46">
        <f>IF($E46="OK",TEXT(Plantilla!#REF!,"#"),"")</f>
        <v/>
      </c>
      <c r="V46">
        <f>IF($E46="OK",TEXT(Plantilla!#REF!,"#"),"")</f>
        <v/>
      </c>
      <c r="W46">
        <f>IF($E46="OK",TEXT(Plantilla!#REF!,"#"),"")</f>
        <v/>
      </c>
      <c r="X46">
        <f>IF($E46="OK",TEXT(Plantilla!#REF!,"#"),"")</f>
        <v/>
      </c>
      <c r="Y46">
        <f>IF($E46="OK",TEXT(Plantilla!#REF!,"#"),"")</f>
        <v/>
      </c>
      <c r="Z46">
        <f>IF($E46="OK",TEXT(Plantilla!#REF!,"#"),"")</f>
        <v/>
      </c>
    </row>
    <row r="47">
      <c r="E47">
        <f>Plantilla!C66</f>
        <v/>
      </c>
      <c r="F47">
        <f>IF($E47="OK",
   VLOOKUP(Plantilla!#REF!,'Tablas '!$B$4:$C$15,2,FALSE),
"")</f>
        <v/>
      </c>
      <c r="G47">
        <f>IF($E47="OK",
   VLOOKUP(Plantilla!#REF!,'Tablas '!E57:F71,2,FALSE),
"")</f>
        <v/>
      </c>
      <c r="H47">
        <f>IF($E47="OK",TEXT(Plantilla!#REF!,"#"),"")</f>
        <v/>
      </c>
      <c r="I47">
        <f>IF($E47="OK",TEXT(Plantilla!#REF!,"#"),"")</f>
        <v/>
      </c>
      <c r="J47">
        <f>IF($E47="OK",
   CONCATENATE(YEAR(Plantilla!D66),"-",TEXT(MONTH(Plantilla!D66),"00"),"-",TEXT(DAY(Plantilla!D66),"00")),
"")</f>
        <v/>
      </c>
      <c r="K47">
        <f>IF($E47="OK",
   CONCATENATE(YEAR(Plantilla!L66),"-",TEXT(MONTH(Plantilla!L66),"00"),"-",TEXT(DAY(Plantilla!L66),"00")),
"")</f>
        <v/>
      </c>
      <c r="L47">
        <f>IF($E47="OK",
   VLOOKUP(Plantilla!E66,'Tablas '!$H$4:$I$16,2,FALSE),
"")</f>
        <v/>
      </c>
      <c r="M47">
        <f>IF($E47="OK",TEXT(Plantilla!F66,"#"),"")</f>
        <v/>
      </c>
      <c r="N47">
        <f>IF($E47="OK",TEXT(Plantilla!G66,"#"),"")</f>
        <v/>
      </c>
      <c r="O47">
        <f>IF($E47="OK",TEXT(Plantilla!H66,"#"),"")</f>
        <v/>
      </c>
      <c r="P47">
        <f>IF($E47="OK",TEXT(Plantilla!I66,"#"),"")</f>
        <v/>
      </c>
      <c r="Q47">
        <f>IF($E47="OK",TEXT(Plantilla!J66,"#"),"")</f>
        <v/>
      </c>
      <c r="R47">
        <f>IF($E47="OK",
   VLOOKUP(Plantilla!Q66,'Tablas '!$AI$4:$AI$13,2,FALSE),
"")</f>
        <v/>
      </c>
      <c r="S47">
        <f>IF($E47="OK",TEXT(Plantilla!R66,"#"),"")</f>
        <v/>
      </c>
      <c r="T47">
        <f>IF($E47="OK",TEXT(Plantilla!#REF!,"#"),"")</f>
        <v/>
      </c>
      <c r="U47">
        <f>IF($E47="OK",TEXT(Plantilla!#REF!,"#"),"")</f>
        <v/>
      </c>
      <c r="V47">
        <f>IF($E47="OK",TEXT(Plantilla!#REF!,"#"),"")</f>
        <v/>
      </c>
      <c r="W47">
        <f>IF($E47="OK",TEXT(Plantilla!#REF!,"#"),"")</f>
        <v/>
      </c>
      <c r="X47">
        <f>IF($E47="OK",TEXT(Plantilla!#REF!,"#"),"")</f>
        <v/>
      </c>
      <c r="Y47">
        <f>IF($E47="OK",TEXT(Plantilla!#REF!,"#"),"")</f>
        <v/>
      </c>
      <c r="Z47">
        <f>IF($E47="OK",TEXT(Plantilla!#REF!,"#"),"")</f>
        <v/>
      </c>
    </row>
    <row r="48">
      <c r="E48">
        <f>Plantilla!C67</f>
        <v/>
      </c>
      <c r="F48">
        <f>IF($E48="OK",
   VLOOKUP(Plantilla!#REF!,'Tablas '!$B$4:$C$15,2,FALSE),
"")</f>
        <v/>
      </c>
      <c r="G48">
        <f>IF($E48="OK",
   VLOOKUP(Plantilla!#REF!,'Tablas '!E58:F72,2,FALSE),
"")</f>
        <v/>
      </c>
      <c r="H48">
        <f>IF($E48="OK",TEXT(Plantilla!#REF!,"#"),"")</f>
        <v/>
      </c>
      <c r="I48">
        <f>IF($E48="OK",TEXT(Plantilla!#REF!,"#"),"")</f>
        <v/>
      </c>
      <c r="J48">
        <f>IF($E48="OK",
   CONCATENATE(YEAR(Plantilla!D67),"-",TEXT(MONTH(Plantilla!D67),"00"),"-",TEXT(DAY(Plantilla!D67),"00")),
"")</f>
        <v/>
      </c>
      <c r="K48">
        <f>IF($E48="OK",
   CONCATENATE(YEAR(Plantilla!L67),"-",TEXT(MONTH(Plantilla!L67),"00"),"-",TEXT(DAY(Plantilla!L67),"00")),
"")</f>
        <v/>
      </c>
      <c r="L48">
        <f>IF($E48="OK",
   VLOOKUP(Plantilla!E67,'Tablas '!$H$4:$I$16,2,FALSE),
"")</f>
        <v/>
      </c>
      <c r="M48">
        <f>IF($E48="OK",TEXT(Plantilla!F67,"#"),"")</f>
        <v/>
      </c>
      <c r="N48">
        <f>IF($E48="OK",TEXT(Plantilla!G67,"#"),"")</f>
        <v/>
      </c>
      <c r="O48">
        <f>IF($E48="OK",TEXT(Plantilla!H67,"#"),"")</f>
        <v/>
      </c>
      <c r="P48">
        <f>IF($E48="OK",TEXT(Plantilla!I67,"#"),"")</f>
        <v/>
      </c>
      <c r="Q48">
        <f>IF($E48="OK",TEXT(Plantilla!J67,"#"),"")</f>
        <v/>
      </c>
      <c r="R48">
        <f>IF($E48="OK",
   VLOOKUP(Plantilla!Q67,'Tablas '!$AI$4:$AI$13,2,FALSE),
"")</f>
        <v/>
      </c>
      <c r="S48">
        <f>IF($E48="OK",TEXT(Plantilla!R67,"#"),"")</f>
        <v/>
      </c>
      <c r="T48">
        <f>IF($E48="OK",TEXT(Plantilla!#REF!,"#"),"")</f>
        <v/>
      </c>
      <c r="U48">
        <f>IF($E48="OK",TEXT(Plantilla!#REF!,"#"),"")</f>
        <v/>
      </c>
      <c r="V48">
        <f>IF($E48="OK",TEXT(Plantilla!#REF!,"#"),"")</f>
        <v/>
      </c>
      <c r="W48">
        <f>IF($E48="OK",TEXT(Plantilla!#REF!,"#"),"")</f>
        <v/>
      </c>
      <c r="X48">
        <f>IF($E48="OK",TEXT(Plantilla!#REF!,"#"),"")</f>
        <v/>
      </c>
      <c r="Y48">
        <f>IF($E48="OK",TEXT(Plantilla!#REF!,"#"),"")</f>
        <v/>
      </c>
      <c r="Z48">
        <f>IF($E48="OK",TEXT(Plantilla!#REF!,"#"),"")</f>
        <v/>
      </c>
    </row>
    <row r="49">
      <c r="E49">
        <f>Plantilla!C68</f>
        <v/>
      </c>
      <c r="F49">
        <f>IF($E49="OK",
   VLOOKUP(Plantilla!#REF!,'Tablas '!$B$4:$C$15,2,FALSE),
"")</f>
        <v/>
      </c>
      <c r="G49">
        <f>IF($E49="OK",
   VLOOKUP(Plantilla!#REF!,'Tablas '!E59:F73,2,FALSE),
"")</f>
        <v/>
      </c>
      <c r="H49">
        <f>IF($E49="OK",TEXT(Plantilla!#REF!,"#"),"")</f>
        <v/>
      </c>
      <c r="I49">
        <f>IF($E49="OK",TEXT(Plantilla!#REF!,"#"),"")</f>
        <v/>
      </c>
      <c r="J49">
        <f>IF($E49="OK",
   CONCATENATE(YEAR(Plantilla!D68),"-",TEXT(MONTH(Plantilla!D68),"00"),"-",TEXT(DAY(Plantilla!D68),"00")),
"")</f>
        <v/>
      </c>
      <c r="K49">
        <f>IF($E49="OK",
   CONCATENATE(YEAR(Plantilla!L68),"-",TEXT(MONTH(Plantilla!L68),"00"),"-",TEXT(DAY(Plantilla!L68),"00")),
"")</f>
        <v/>
      </c>
      <c r="L49">
        <f>IF($E49="OK",
   VLOOKUP(Plantilla!E68,'Tablas '!$H$4:$I$16,2,FALSE),
"")</f>
        <v/>
      </c>
      <c r="M49">
        <f>IF($E49="OK",TEXT(Plantilla!F68,"#"),"")</f>
        <v/>
      </c>
      <c r="N49">
        <f>IF($E49="OK",TEXT(Plantilla!G68,"#"),"")</f>
        <v/>
      </c>
      <c r="O49">
        <f>IF($E49="OK",TEXT(Plantilla!H68,"#"),"")</f>
        <v/>
      </c>
      <c r="P49">
        <f>IF($E49="OK",TEXT(Plantilla!I68,"#"),"")</f>
        <v/>
      </c>
      <c r="Q49">
        <f>IF($E49="OK",TEXT(Plantilla!J68,"#"),"")</f>
        <v/>
      </c>
      <c r="R49">
        <f>IF($E49="OK",
   VLOOKUP(Plantilla!Q68,'Tablas '!$AI$4:$AI$13,2,FALSE),
"")</f>
        <v/>
      </c>
      <c r="S49">
        <f>IF($E49="OK",TEXT(Plantilla!R68,"#"),"")</f>
        <v/>
      </c>
      <c r="T49">
        <f>IF($E49="OK",TEXT(Plantilla!#REF!,"#"),"")</f>
        <v/>
      </c>
      <c r="U49">
        <f>IF($E49="OK",TEXT(Plantilla!#REF!,"#"),"")</f>
        <v/>
      </c>
      <c r="V49">
        <f>IF($E49="OK",TEXT(Plantilla!#REF!,"#"),"")</f>
        <v/>
      </c>
      <c r="W49">
        <f>IF($E49="OK",TEXT(Plantilla!#REF!,"#"),"")</f>
        <v/>
      </c>
      <c r="X49">
        <f>IF($E49="OK",TEXT(Plantilla!#REF!,"#"),"")</f>
        <v/>
      </c>
      <c r="Y49">
        <f>IF($E49="OK",TEXT(Plantilla!#REF!,"#"),"")</f>
        <v/>
      </c>
      <c r="Z49">
        <f>IF($E49="OK",TEXT(Plantilla!#REF!,"#"),"")</f>
        <v/>
      </c>
    </row>
    <row r="50">
      <c r="E50">
        <f>Plantilla!C69</f>
        <v/>
      </c>
      <c r="F50">
        <f>IF($E50="OK",
   VLOOKUP(Plantilla!#REF!,'Tablas '!$B$4:$C$15,2,FALSE),
"")</f>
        <v/>
      </c>
      <c r="G50">
        <f>IF($E50="OK",
   VLOOKUP(Plantilla!#REF!,'Tablas '!E60:F74,2,FALSE),
"")</f>
        <v/>
      </c>
      <c r="H50">
        <f>IF($E50="OK",TEXT(Plantilla!#REF!,"#"),"")</f>
        <v/>
      </c>
      <c r="I50">
        <f>IF($E50="OK",TEXT(Plantilla!#REF!,"#"),"")</f>
        <v/>
      </c>
      <c r="J50">
        <f>IF($E50="OK",
   CONCATENATE(YEAR(Plantilla!D69),"-",TEXT(MONTH(Plantilla!D69),"00"),"-",TEXT(DAY(Plantilla!D69),"00")),
"")</f>
        <v/>
      </c>
      <c r="K50">
        <f>IF($E50="OK",
   CONCATENATE(YEAR(Plantilla!L69),"-",TEXT(MONTH(Plantilla!L69),"00"),"-",TEXT(DAY(Plantilla!L69),"00")),
"")</f>
        <v/>
      </c>
      <c r="L50">
        <f>IF($E50="OK",
   VLOOKUP(Plantilla!E69,'Tablas '!$H$4:$I$16,2,FALSE),
"")</f>
        <v/>
      </c>
      <c r="M50">
        <f>IF($E50="OK",TEXT(Plantilla!F69,"#"),"")</f>
        <v/>
      </c>
      <c r="N50">
        <f>IF($E50="OK",TEXT(Plantilla!G69,"#"),"")</f>
        <v/>
      </c>
      <c r="O50">
        <f>IF($E50="OK",TEXT(Plantilla!H69,"#"),"")</f>
        <v/>
      </c>
      <c r="P50">
        <f>IF($E50="OK",TEXT(Plantilla!I69,"#"),"")</f>
        <v/>
      </c>
      <c r="Q50">
        <f>IF($E50="OK",TEXT(Plantilla!J69,"#"),"")</f>
        <v/>
      </c>
      <c r="R50">
        <f>IF($E50="OK",
   VLOOKUP(Plantilla!Q69,'Tablas '!$AI$4:$AI$13,2,FALSE),
"")</f>
        <v/>
      </c>
      <c r="S50">
        <f>IF($E50="OK",TEXT(Plantilla!R69,"#"),"")</f>
        <v/>
      </c>
      <c r="T50">
        <f>IF($E50="OK",TEXT(Plantilla!#REF!,"#"),"")</f>
        <v/>
      </c>
      <c r="U50">
        <f>IF($E50="OK",TEXT(Plantilla!#REF!,"#"),"")</f>
        <v/>
      </c>
      <c r="V50">
        <f>IF($E50="OK",TEXT(Plantilla!#REF!,"#"),"")</f>
        <v/>
      </c>
      <c r="W50">
        <f>IF($E50="OK",TEXT(Plantilla!#REF!,"#"),"")</f>
        <v/>
      </c>
      <c r="X50">
        <f>IF($E50="OK",TEXT(Plantilla!#REF!,"#"),"")</f>
        <v/>
      </c>
      <c r="Y50">
        <f>IF($E50="OK",TEXT(Plantilla!#REF!,"#"),"")</f>
        <v/>
      </c>
      <c r="Z50">
        <f>IF($E50="OK",TEXT(Plantilla!#REF!,"#"),"")</f>
        <v/>
      </c>
    </row>
    <row r="51">
      <c r="E51">
        <f>Plantilla!C70</f>
        <v/>
      </c>
      <c r="F51">
        <f>IF($E51="OK",
   VLOOKUP(Plantilla!#REF!,'Tablas '!$B$4:$C$15,2,FALSE),
"")</f>
        <v/>
      </c>
      <c r="G51">
        <f>IF($E51="OK",
   VLOOKUP(Plantilla!#REF!,'Tablas '!E61:F75,2,FALSE),
"")</f>
        <v/>
      </c>
      <c r="H51">
        <f>IF($E51="OK",TEXT(Plantilla!#REF!,"#"),"")</f>
        <v/>
      </c>
      <c r="I51">
        <f>IF($E51="OK",TEXT(Plantilla!#REF!,"#"),"")</f>
        <v/>
      </c>
      <c r="J51">
        <f>IF($E51="OK",
   CONCATENATE(YEAR(Plantilla!D70),"-",TEXT(MONTH(Plantilla!D70),"00"),"-",TEXT(DAY(Plantilla!D70),"00")),
"")</f>
        <v/>
      </c>
      <c r="K51">
        <f>IF($E51="OK",
   CONCATENATE(YEAR(Plantilla!L70),"-",TEXT(MONTH(Plantilla!L70),"00"),"-",TEXT(DAY(Plantilla!L70),"00")),
"")</f>
        <v/>
      </c>
      <c r="L51">
        <f>IF($E51="OK",
   VLOOKUP(Plantilla!E70,'Tablas '!$H$4:$I$16,2,FALSE),
"")</f>
        <v/>
      </c>
      <c r="M51">
        <f>IF($E51="OK",TEXT(Plantilla!F70,"#"),"")</f>
        <v/>
      </c>
      <c r="N51">
        <f>IF($E51="OK",TEXT(Plantilla!G70,"#"),"")</f>
        <v/>
      </c>
      <c r="O51">
        <f>IF($E51="OK",TEXT(Plantilla!H70,"#"),"")</f>
        <v/>
      </c>
      <c r="P51">
        <f>IF($E51="OK",TEXT(Plantilla!I70,"#"),"")</f>
        <v/>
      </c>
      <c r="Q51">
        <f>IF($E51="OK",TEXT(Plantilla!J70,"#"),"")</f>
        <v/>
      </c>
      <c r="R51">
        <f>IF($E51="OK",
   VLOOKUP(Plantilla!Q70,'Tablas '!$AI$4:$AI$13,2,FALSE),
"")</f>
        <v/>
      </c>
      <c r="S51">
        <f>IF($E51="OK",TEXT(Plantilla!R70,"#"),"")</f>
        <v/>
      </c>
      <c r="T51">
        <f>IF($E51="OK",TEXT(Plantilla!#REF!,"#"),"")</f>
        <v/>
      </c>
      <c r="U51">
        <f>IF($E51="OK",TEXT(Plantilla!#REF!,"#"),"")</f>
        <v/>
      </c>
      <c r="V51">
        <f>IF($E51="OK",TEXT(Plantilla!#REF!,"#"),"")</f>
        <v/>
      </c>
      <c r="W51">
        <f>IF($E51="OK",TEXT(Plantilla!#REF!,"#"),"")</f>
        <v/>
      </c>
      <c r="X51">
        <f>IF($E51="OK",TEXT(Plantilla!#REF!,"#"),"")</f>
        <v/>
      </c>
      <c r="Y51">
        <f>IF($E51="OK",TEXT(Plantilla!#REF!,"#"),"")</f>
        <v/>
      </c>
      <c r="Z51">
        <f>IF($E51="OK",TEXT(Plantilla!#REF!,"#"),"")</f>
        <v/>
      </c>
    </row>
    <row r="52">
      <c r="E52">
        <f>Plantilla!C71</f>
        <v/>
      </c>
      <c r="F52">
        <f>IF($E52="OK",
   VLOOKUP(Plantilla!#REF!,'Tablas '!$B$4:$C$15,2,FALSE),
"")</f>
        <v/>
      </c>
      <c r="G52">
        <f>IF($E52="OK",
   VLOOKUP(Plantilla!#REF!,'Tablas '!E62:F76,2,FALSE),
"")</f>
        <v/>
      </c>
      <c r="H52">
        <f>IF($E52="OK",TEXT(Plantilla!#REF!,"#"),"")</f>
        <v/>
      </c>
      <c r="I52">
        <f>IF($E52="OK",TEXT(Plantilla!#REF!,"#"),"")</f>
        <v/>
      </c>
      <c r="J52">
        <f>IF($E52="OK",
   CONCATENATE(YEAR(Plantilla!D71),"-",TEXT(MONTH(Plantilla!D71),"00"),"-",TEXT(DAY(Plantilla!D71),"00")),
"")</f>
        <v/>
      </c>
      <c r="K52">
        <f>IF($E52="OK",
   CONCATENATE(YEAR(Plantilla!L71),"-",TEXT(MONTH(Plantilla!L71),"00"),"-",TEXT(DAY(Plantilla!L71),"00")),
"")</f>
        <v/>
      </c>
      <c r="L52">
        <f>IF($E52="OK",
   VLOOKUP(Plantilla!E71,'Tablas '!$H$4:$I$16,2,FALSE),
"")</f>
        <v/>
      </c>
      <c r="M52">
        <f>IF($E52="OK",TEXT(Plantilla!F71,"#"),"")</f>
        <v/>
      </c>
      <c r="N52">
        <f>IF($E52="OK",TEXT(Plantilla!G71,"#"),"")</f>
        <v/>
      </c>
      <c r="O52">
        <f>IF($E52="OK",TEXT(Plantilla!H71,"#"),"")</f>
        <v/>
      </c>
      <c r="P52">
        <f>IF($E52="OK",TEXT(Plantilla!I71,"#"),"")</f>
        <v/>
      </c>
      <c r="Q52">
        <f>IF($E52="OK",TEXT(Plantilla!J71,"#"),"")</f>
        <v/>
      </c>
      <c r="R52">
        <f>IF($E52="OK",
   VLOOKUP(Plantilla!Q71,'Tablas '!$AI$4:$AI$13,2,FALSE),
"")</f>
        <v/>
      </c>
      <c r="S52">
        <f>IF($E52="OK",TEXT(Plantilla!R71,"#"),"")</f>
        <v/>
      </c>
      <c r="T52">
        <f>IF($E52="OK",TEXT(Plantilla!#REF!,"#"),"")</f>
        <v/>
      </c>
      <c r="U52">
        <f>IF($E52="OK",TEXT(Plantilla!#REF!,"#"),"")</f>
        <v/>
      </c>
      <c r="V52">
        <f>IF($E52="OK",TEXT(Plantilla!#REF!,"#"),"")</f>
        <v/>
      </c>
      <c r="W52">
        <f>IF($E52="OK",TEXT(Plantilla!#REF!,"#"),"")</f>
        <v/>
      </c>
      <c r="X52">
        <f>IF($E52="OK",TEXT(Plantilla!#REF!,"#"),"")</f>
        <v/>
      </c>
      <c r="Y52">
        <f>IF($E52="OK",TEXT(Plantilla!#REF!,"#"),"")</f>
        <v/>
      </c>
      <c r="Z52">
        <f>IF($E52="OK",TEXT(Plantilla!#REF!,"#"),"")</f>
        <v/>
      </c>
    </row>
    <row r="53">
      <c r="E53">
        <f>Plantilla!C72</f>
        <v/>
      </c>
      <c r="F53">
        <f>IF($E53="OK",
   VLOOKUP(Plantilla!#REF!,'Tablas '!$B$4:$C$15,2,FALSE),
"")</f>
        <v/>
      </c>
      <c r="G53">
        <f>IF($E53="OK",
   VLOOKUP(Plantilla!#REF!,'Tablas '!E63:F77,2,FALSE),
"")</f>
        <v/>
      </c>
      <c r="H53">
        <f>IF($E53="OK",TEXT(Plantilla!#REF!,"#"),"")</f>
        <v/>
      </c>
      <c r="I53">
        <f>IF($E53="OK",TEXT(Plantilla!#REF!,"#"),"")</f>
        <v/>
      </c>
      <c r="J53">
        <f>IF($E53="OK",
   CONCATENATE(YEAR(Plantilla!D72),"-",TEXT(MONTH(Plantilla!D72),"00"),"-",TEXT(DAY(Plantilla!D72),"00")),
"")</f>
        <v/>
      </c>
      <c r="K53">
        <f>IF($E53="OK",
   CONCATENATE(YEAR(Plantilla!L72),"-",TEXT(MONTH(Plantilla!L72),"00"),"-",TEXT(DAY(Plantilla!L72),"00")),
"")</f>
        <v/>
      </c>
      <c r="L53">
        <f>IF($E53="OK",
   VLOOKUP(Plantilla!E72,'Tablas '!$H$4:$I$16,2,FALSE),
"")</f>
        <v/>
      </c>
      <c r="M53">
        <f>IF($E53="OK",TEXT(Plantilla!F72,"#"),"")</f>
        <v/>
      </c>
      <c r="N53">
        <f>IF($E53="OK",TEXT(Plantilla!G72,"#"),"")</f>
        <v/>
      </c>
      <c r="O53">
        <f>IF($E53="OK",TEXT(Plantilla!H72,"#"),"")</f>
        <v/>
      </c>
      <c r="P53">
        <f>IF($E53="OK",TEXT(Plantilla!I72,"#"),"")</f>
        <v/>
      </c>
      <c r="Q53">
        <f>IF($E53="OK",TEXT(Plantilla!J72,"#"),"")</f>
        <v/>
      </c>
      <c r="R53">
        <f>IF($E53="OK",
   VLOOKUP(Plantilla!Q72,'Tablas '!$AI$4:$AI$13,2,FALSE),
"")</f>
        <v/>
      </c>
      <c r="S53">
        <f>IF($E53="OK",TEXT(Plantilla!R72,"#"),"")</f>
        <v/>
      </c>
      <c r="T53">
        <f>IF($E53="OK",TEXT(Plantilla!#REF!,"#"),"")</f>
        <v/>
      </c>
      <c r="U53">
        <f>IF($E53="OK",TEXT(Plantilla!#REF!,"#"),"")</f>
        <v/>
      </c>
      <c r="V53">
        <f>IF($E53="OK",TEXT(Plantilla!#REF!,"#"),"")</f>
        <v/>
      </c>
      <c r="W53">
        <f>IF($E53="OK",TEXT(Plantilla!#REF!,"#"),"")</f>
        <v/>
      </c>
      <c r="X53">
        <f>IF($E53="OK",TEXT(Plantilla!#REF!,"#"),"")</f>
        <v/>
      </c>
      <c r="Y53">
        <f>IF($E53="OK",TEXT(Plantilla!#REF!,"#"),"")</f>
        <v/>
      </c>
      <c r="Z53">
        <f>IF($E53="OK",TEXT(Plantilla!#REF!,"#"),"")</f>
        <v/>
      </c>
    </row>
    <row r="54">
      <c r="E54">
        <f>Plantilla!C73</f>
        <v/>
      </c>
      <c r="F54">
        <f>IF($E54="OK",
   VLOOKUP(Plantilla!#REF!,'Tablas '!$B$4:$C$15,2,FALSE),
"")</f>
        <v/>
      </c>
      <c r="G54">
        <f>IF($E54="OK",
   VLOOKUP(Plantilla!#REF!,'Tablas '!E64:F78,2,FALSE),
"")</f>
        <v/>
      </c>
      <c r="H54">
        <f>IF($E54="OK",TEXT(Plantilla!#REF!,"#"),"")</f>
        <v/>
      </c>
      <c r="I54">
        <f>IF($E54="OK",TEXT(Plantilla!#REF!,"#"),"")</f>
        <v/>
      </c>
      <c r="J54">
        <f>IF($E54="OK",
   CONCATENATE(YEAR(Plantilla!D73),"-",TEXT(MONTH(Plantilla!D73),"00"),"-",TEXT(DAY(Plantilla!D73),"00")),
"")</f>
        <v/>
      </c>
      <c r="K54">
        <f>IF($E54="OK",
   CONCATENATE(YEAR(Plantilla!L73),"-",TEXT(MONTH(Plantilla!L73),"00"),"-",TEXT(DAY(Plantilla!L73),"00")),
"")</f>
        <v/>
      </c>
      <c r="L54">
        <f>IF($E54="OK",
   VLOOKUP(Plantilla!E73,'Tablas '!$H$4:$I$16,2,FALSE),
"")</f>
        <v/>
      </c>
      <c r="M54">
        <f>IF($E54="OK",TEXT(Plantilla!F73,"#"),"")</f>
        <v/>
      </c>
      <c r="N54">
        <f>IF($E54="OK",TEXT(Plantilla!G73,"#"),"")</f>
        <v/>
      </c>
      <c r="O54">
        <f>IF($E54="OK",TEXT(Plantilla!H73,"#"),"")</f>
        <v/>
      </c>
      <c r="P54">
        <f>IF($E54="OK",TEXT(Plantilla!I73,"#"),"")</f>
        <v/>
      </c>
      <c r="Q54">
        <f>IF($E54="OK",TEXT(Plantilla!J73,"#"),"")</f>
        <v/>
      </c>
      <c r="R54">
        <f>IF($E54="OK",
   VLOOKUP(Plantilla!Q73,'Tablas '!$AI$4:$AI$13,2,FALSE),
"")</f>
        <v/>
      </c>
      <c r="S54">
        <f>IF($E54="OK",TEXT(Plantilla!R73,"#"),"")</f>
        <v/>
      </c>
      <c r="T54">
        <f>IF($E54="OK",TEXT(Plantilla!#REF!,"#"),"")</f>
        <v/>
      </c>
      <c r="U54">
        <f>IF($E54="OK",TEXT(Plantilla!#REF!,"#"),"")</f>
        <v/>
      </c>
      <c r="V54">
        <f>IF($E54="OK",TEXT(Plantilla!#REF!,"#"),"")</f>
        <v/>
      </c>
      <c r="W54">
        <f>IF($E54="OK",TEXT(Plantilla!#REF!,"#"),"")</f>
        <v/>
      </c>
      <c r="X54">
        <f>IF($E54="OK",TEXT(Plantilla!#REF!,"#"),"")</f>
        <v/>
      </c>
      <c r="Y54">
        <f>IF($E54="OK",TEXT(Plantilla!#REF!,"#"),"")</f>
        <v/>
      </c>
      <c r="Z54">
        <f>IF($E54="OK",TEXT(Plantilla!#REF!,"#"),"")</f>
        <v/>
      </c>
    </row>
    <row r="55">
      <c r="E55">
        <f>Plantilla!C74</f>
        <v/>
      </c>
      <c r="F55">
        <f>IF($E55="OK",
   VLOOKUP(Plantilla!#REF!,'Tablas '!$B$4:$C$15,2,FALSE),
"")</f>
        <v/>
      </c>
      <c r="G55">
        <f>IF($E55="OK",
   VLOOKUP(Plantilla!#REF!,'Tablas '!E65:F79,2,FALSE),
"")</f>
        <v/>
      </c>
      <c r="H55">
        <f>IF($E55="OK",TEXT(Plantilla!#REF!,"#"),"")</f>
        <v/>
      </c>
      <c r="I55">
        <f>IF($E55="OK",TEXT(Plantilla!#REF!,"#"),"")</f>
        <v/>
      </c>
      <c r="J55">
        <f>IF($E55="OK",
   CONCATENATE(YEAR(Plantilla!D74),"-",TEXT(MONTH(Plantilla!D74),"00"),"-",TEXT(DAY(Plantilla!D74),"00")),
"")</f>
        <v/>
      </c>
      <c r="K55">
        <f>IF($E55="OK",
   CONCATENATE(YEAR(Plantilla!L74),"-",TEXT(MONTH(Plantilla!L74),"00"),"-",TEXT(DAY(Plantilla!L74),"00")),
"")</f>
        <v/>
      </c>
      <c r="L55">
        <f>IF($E55="OK",
   VLOOKUP(Plantilla!E74,'Tablas '!$H$4:$I$16,2,FALSE),
"")</f>
        <v/>
      </c>
      <c r="M55">
        <f>IF($E55="OK",TEXT(Plantilla!F74,"#"),"")</f>
        <v/>
      </c>
      <c r="N55">
        <f>IF($E55="OK",TEXT(Plantilla!G74,"#"),"")</f>
        <v/>
      </c>
      <c r="O55">
        <f>IF($E55="OK",TEXT(Plantilla!H74,"#"),"")</f>
        <v/>
      </c>
      <c r="P55">
        <f>IF($E55="OK",TEXT(Plantilla!I74,"#"),"")</f>
        <v/>
      </c>
      <c r="Q55">
        <f>IF($E55="OK",TEXT(Plantilla!J74,"#"),"")</f>
        <v/>
      </c>
      <c r="R55">
        <f>IF($E55="OK",
   VLOOKUP(Plantilla!Q74,'Tablas '!$AI$4:$AI$13,2,FALSE),
"")</f>
        <v/>
      </c>
      <c r="S55">
        <f>IF($E55="OK",TEXT(Plantilla!R74,"#"),"")</f>
        <v/>
      </c>
      <c r="T55">
        <f>IF($E55="OK",TEXT(Plantilla!#REF!,"#"),"")</f>
        <v/>
      </c>
      <c r="U55">
        <f>IF($E55="OK",TEXT(Plantilla!#REF!,"#"),"")</f>
        <v/>
      </c>
      <c r="V55">
        <f>IF($E55="OK",TEXT(Plantilla!#REF!,"#"),"")</f>
        <v/>
      </c>
      <c r="W55">
        <f>IF($E55="OK",TEXT(Plantilla!#REF!,"#"),"")</f>
        <v/>
      </c>
      <c r="X55">
        <f>IF($E55="OK",TEXT(Plantilla!#REF!,"#"),"")</f>
        <v/>
      </c>
      <c r="Y55">
        <f>IF($E55="OK",TEXT(Plantilla!#REF!,"#"),"")</f>
        <v/>
      </c>
      <c r="Z55">
        <f>IF($E55="OK",TEXT(Plantilla!#REF!,"#"),"")</f>
        <v/>
      </c>
    </row>
    <row r="56">
      <c r="E56">
        <f>Plantilla!C75</f>
        <v/>
      </c>
      <c r="F56">
        <f>IF($E56="OK",
   VLOOKUP(Plantilla!#REF!,'Tablas '!$B$4:$C$15,2,FALSE),
"")</f>
        <v/>
      </c>
      <c r="G56">
        <f>IF($E56="OK",
   VLOOKUP(Plantilla!#REF!,'Tablas '!E66:F80,2,FALSE),
"")</f>
        <v/>
      </c>
      <c r="H56">
        <f>IF($E56="OK",TEXT(Plantilla!#REF!,"#"),"")</f>
        <v/>
      </c>
      <c r="I56">
        <f>IF($E56="OK",TEXT(Plantilla!#REF!,"#"),"")</f>
        <v/>
      </c>
      <c r="J56">
        <f>IF($E56="OK",
   CONCATENATE(YEAR(Plantilla!D75),"-",TEXT(MONTH(Plantilla!D75),"00"),"-",TEXT(DAY(Plantilla!D75),"00")),
"")</f>
        <v/>
      </c>
      <c r="K56">
        <f>IF($E56="OK",
   CONCATENATE(YEAR(Plantilla!L75),"-",TEXT(MONTH(Plantilla!L75),"00"),"-",TEXT(DAY(Plantilla!L75),"00")),
"")</f>
        <v/>
      </c>
      <c r="L56">
        <f>IF($E56="OK",
   VLOOKUP(Plantilla!E75,'Tablas '!$H$4:$I$16,2,FALSE),
"")</f>
        <v/>
      </c>
      <c r="M56">
        <f>IF($E56="OK",TEXT(Plantilla!F75,"#"),"")</f>
        <v/>
      </c>
      <c r="N56">
        <f>IF($E56="OK",TEXT(Plantilla!G75,"#"),"")</f>
        <v/>
      </c>
      <c r="O56">
        <f>IF($E56="OK",TEXT(Plantilla!H75,"#"),"")</f>
        <v/>
      </c>
      <c r="P56">
        <f>IF($E56="OK",TEXT(Plantilla!I75,"#"),"")</f>
        <v/>
      </c>
      <c r="Q56">
        <f>IF($E56="OK",TEXT(Plantilla!J75,"#"),"")</f>
        <v/>
      </c>
      <c r="R56">
        <f>IF($E56="OK",
   VLOOKUP(Plantilla!Q75,'Tablas '!$AI$4:$AI$13,2,FALSE),
"")</f>
        <v/>
      </c>
      <c r="S56">
        <f>IF($E56="OK",TEXT(Plantilla!R75,"#"),"")</f>
        <v/>
      </c>
      <c r="T56">
        <f>IF($E56="OK",TEXT(Plantilla!#REF!,"#"),"")</f>
        <v/>
      </c>
      <c r="U56">
        <f>IF($E56="OK",TEXT(Plantilla!#REF!,"#"),"")</f>
        <v/>
      </c>
      <c r="V56">
        <f>IF($E56="OK",TEXT(Plantilla!#REF!,"#"),"")</f>
        <v/>
      </c>
      <c r="W56">
        <f>IF($E56="OK",TEXT(Plantilla!#REF!,"#"),"")</f>
        <v/>
      </c>
      <c r="X56">
        <f>IF($E56="OK",TEXT(Plantilla!#REF!,"#"),"")</f>
        <v/>
      </c>
      <c r="Y56">
        <f>IF($E56="OK",TEXT(Plantilla!#REF!,"#"),"")</f>
        <v/>
      </c>
      <c r="Z56">
        <f>IF($E56="OK",TEXT(Plantilla!#REF!,"#"),"")</f>
        <v/>
      </c>
    </row>
    <row r="57">
      <c r="E57">
        <f>Plantilla!C76</f>
        <v/>
      </c>
      <c r="F57">
        <f>IF($E57="OK",
   VLOOKUP(Plantilla!#REF!,'Tablas '!$B$4:$C$15,2,FALSE),
"")</f>
        <v/>
      </c>
      <c r="G57">
        <f>IF($E57="OK",
   VLOOKUP(Plantilla!#REF!,'Tablas '!E67:F81,2,FALSE),
"")</f>
        <v/>
      </c>
      <c r="H57">
        <f>IF($E57="OK",TEXT(Plantilla!#REF!,"#"),"")</f>
        <v/>
      </c>
      <c r="I57">
        <f>IF($E57="OK",TEXT(Plantilla!#REF!,"#"),"")</f>
        <v/>
      </c>
      <c r="J57">
        <f>IF($E57="OK",
   CONCATENATE(YEAR(Plantilla!D76),"-",TEXT(MONTH(Plantilla!D76),"00"),"-",TEXT(DAY(Plantilla!D76),"00")),
"")</f>
        <v/>
      </c>
      <c r="K57">
        <f>IF($E57="OK",
   CONCATENATE(YEAR(Plantilla!L76),"-",TEXT(MONTH(Plantilla!L76),"00"),"-",TEXT(DAY(Plantilla!L76),"00")),
"")</f>
        <v/>
      </c>
      <c r="L57">
        <f>IF($E57="OK",
   VLOOKUP(Plantilla!E76,'Tablas '!$H$4:$I$16,2,FALSE),
"")</f>
        <v/>
      </c>
      <c r="M57">
        <f>IF($E57="OK",TEXT(Plantilla!F76,"#"),"")</f>
        <v/>
      </c>
      <c r="N57">
        <f>IF($E57="OK",TEXT(Plantilla!G76,"#"),"")</f>
        <v/>
      </c>
      <c r="O57">
        <f>IF($E57="OK",TEXT(Plantilla!H76,"#"),"")</f>
        <v/>
      </c>
      <c r="P57">
        <f>IF($E57="OK",TEXT(Plantilla!I76,"#"),"")</f>
        <v/>
      </c>
      <c r="Q57">
        <f>IF($E57="OK",TEXT(Plantilla!J76,"#"),"")</f>
        <v/>
      </c>
      <c r="R57">
        <f>IF($E57="OK",
   VLOOKUP(Plantilla!Q76,'Tablas '!$AI$4:$AI$13,2,FALSE),
"")</f>
        <v/>
      </c>
      <c r="S57">
        <f>IF($E57="OK",TEXT(Plantilla!R76,"#"),"")</f>
        <v/>
      </c>
      <c r="T57">
        <f>IF($E57="OK",TEXT(Plantilla!#REF!,"#"),"")</f>
        <v/>
      </c>
      <c r="U57">
        <f>IF($E57="OK",TEXT(Plantilla!#REF!,"#"),"")</f>
        <v/>
      </c>
      <c r="V57">
        <f>IF($E57="OK",TEXT(Plantilla!#REF!,"#"),"")</f>
        <v/>
      </c>
      <c r="W57">
        <f>IF($E57="OK",TEXT(Plantilla!#REF!,"#"),"")</f>
        <v/>
      </c>
      <c r="X57">
        <f>IF($E57="OK",TEXT(Plantilla!#REF!,"#"),"")</f>
        <v/>
      </c>
      <c r="Y57">
        <f>IF($E57="OK",TEXT(Plantilla!#REF!,"#"),"")</f>
        <v/>
      </c>
      <c r="Z57">
        <f>IF($E57="OK",TEXT(Plantilla!#REF!,"#"),"")</f>
        <v/>
      </c>
    </row>
    <row r="58">
      <c r="E58">
        <f>Plantilla!C77</f>
        <v/>
      </c>
      <c r="F58">
        <f>IF($E58="OK",
   VLOOKUP(Plantilla!#REF!,'Tablas '!$B$4:$C$15,2,FALSE),
"")</f>
        <v/>
      </c>
      <c r="G58">
        <f>IF($E58="OK",
   VLOOKUP(Plantilla!#REF!,'Tablas '!E68:F82,2,FALSE),
"")</f>
        <v/>
      </c>
      <c r="H58">
        <f>IF($E58="OK",TEXT(Plantilla!#REF!,"#"),"")</f>
        <v/>
      </c>
      <c r="I58">
        <f>IF($E58="OK",TEXT(Plantilla!#REF!,"#"),"")</f>
        <v/>
      </c>
      <c r="J58">
        <f>IF($E58="OK",
   CONCATENATE(YEAR(Plantilla!D77),"-",TEXT(MONTH(Plantilla!D77),"00"),"-",TEXT(DAY(Plantilla!D77),"00")),
"")</f>
        <v/>
      </c>
      <c r="K58">
        <f>IF($E58="OK",
   CONCATENATE(YEAR(Plantilla!L77),"-",TEXT(MONTH(Plantilla!L77),"00"),"-",TEXT(DAY(Plantilla!L77),"00")),
"")</f>
        <v/>
      </c>
      <c r="L58">
        <f>IF($E58="OK",
   VLOOKUP(Plantilla!E77,'Tablas '!$H$4:$I$16,2,FALSE),
"")</f>
        <v/>
      </c>
      <c r="M58">
        <f>IF($E58="OK",TEXT(Plantilla!F77,"#"),"")</f>
        <v/>
      </c>
      <c r="N58">
        <f>IF($E58="OK",TEXT(Plantilla!G77,"#"),"")</f>
        <v/>
      </c>
      <c r="O58">
        <f>IF($E58="OK",TEXT(Plantilla!H77,"#"),"")</f>
        <v/>
      </c>
      <c r="P58">
        <f>IF($E58="OK",TEXT(Plantilla!I77,"#"),"")</f>
        <v/>
      </c>
      <c r="Q58">
        <f>IF($E58="OK",TEXT(Plantilla!J77,"#"),"")</f>
        <v/>
      </c>
      <c r="R58">
        <f>IF($E58="OK",
   VLOOKUP(Plantilla!Q77,'Tablas '!$AI$4:$AI$13,2,FALSE),
"")</f>
        <v/>
      </c>
      <c r="S58">
        <f>IF($E58="OK",TEXT(Plantilla!R77,"#"),"")</f>
        <v/>
      </c>
      <c r="T58">
        <f>IF($E58="OK",TEXT(Plantilla!#REF!,"#"),"")</f>
        <v/>
      </c>
      <c r="U58">
        <f>IF($E58="OK",TEXT(Plantilla!#REF!,"#"),"")</f>
        <v/>
      </c>
      <c r="V58">
        <f>IF($E58="OK",TEXT(Plantilla!#REF!,"#"),"")</f>
        <v/>
      </c>
      <c r="W58">
        <f>IF($E58="OK",TEXT(Plantilla!#REF!,"#"),"")</f>
        <v/>
      </c>
      <c r="X58">
        <f>IF($E58="OK",TEXT(Plantilla!#REF!,"#"),"")</f>
        <v/>
      </c>
      <c r="Y58">
        <f>IF($E58="OK",TEXT(Plantilla!#REF!,"#"),"")</f>
        <v/>
      </c>
      <c r="Z58">
        <f>IF($E58="OK",TEXT(Plantilla!#REF!,"#"),"")</f>
        <v/>
      </c>
    </row>
    <row r="59">
      <c r="E59">
        <f>Plantilla!C78</f>
        <v/>
      </c>
      <c r="F59">
        <f>IF($E59="OK",
   VLOOKUP(Plantilla!#REF!,'Tablas '!$B$4:$C$15,2,FALSE),
"")</f>
        <v/>
      </c>
      <c r="G59">
        <f>IF($E59="OK",
   VLOOKUP(Plantilla!#REF!,'Tablas '!E69:F83,2,FALSE),
"")</f>
        <v/>
      </c>
      <c r="H59">
        <f>IF($E59="OK",TEXT(Plantilla!#REF!,"#"),"")</f>
        <v/>
      </c>
      <c r="I59">
        <f>IF($E59="OK",TEXT(Plantilla!#REF!,"#"),"")</f>
        <v/>
      </c>
      <c r="J59">
        <f>IF($E59="OK",
   CONCATENATE(YEAR(Plantilla!D78),"-",TEXT(MONTH(Plantilla!D78),"00"),"-",TEXT(DAY(Plantilla!D78),"00")),
"")</f>
        <v/>
      </c>
      <c r="K59">
        <f>IF($E59="OK",
   CONCATENATE(YEAR(Plantilla!L78),"-",TEXT(MONTH(Plantilla!L78),"00"),"-",TEXT(DAY(Plantilla!L78),"00")),
"")</f>
        <v/>
      </c>
      <c r="L59">
        <f>IF($E59="OK",
   VLOOKUP(Plantilla!E78,'Tablas '!$H$4:$I$16,2,FALSE),
"")</f>
        <v/>
      </c>
      <c r="M59">
        <f>IF($E59="OK",TEXT(Plantilla!F78,"#"),"")</f>
        <v/>
      </c>
      <c r="N59">
        <f>IF($E59="OK",TEXT(Plantilla!G78,"#"),"")</f>
        <v/>
      </c>
      <c r="O59">
        <f>IF($E59="OK",TEXT(Plantilla!H78,"#"),"")</f>
        <v/>
      </c>
      <c r="P59">
        <f>IF($E59="OK",TEXT(Plantilla!I78,"#"),"")</f>
        <v/>
      </c>
      <c r="Q59">
        <f>IF($E59="OK",TEXT(Plantilla!J78,"#"),"")</f>
        <v/>
      </c>
      <c r="R59">
        <f>IF($E59="OK",
   VLOOKUP(Plantilla!Q78,'Tablas '!$AI$4:$AI$13,2,FALSE),
"")</f>
        <v/>
      </c>
      <c r="S59">
        <f>IF($E59="OK",TEXT(Plantilla!R78,"#"),"")</f>
        <v/>
      </c>
      <c r="T59">
        <f>IF($E59="OK",TEXT(Plantilla!#REF!,"#"),"")</f>
        <v/>
      </c>
      <c r="U59">
        <f>IF($E59="OK",TEXT(Plantilla!#REF!,"#"),"")</f>
        <v/>
      </c>
      <c r="V59">
        <f>IF($E59="OK",TEXT(Plantilla!#REF!,"#"),"")</f>
        <v/>
      </c>
      <c r="W59">
        <f>IF($E59="OK",TEXT(Plantilla!#REF!,"#"),"")</f>
        <v/>
      </c>
      <c r="X59">
        <f>IF($E59="OK",TEXT(Plantilla!#REF!,"#"),"")</f>
        <v/>
      </c>
      <c r="Y59">
        <f>IF($E59="OK",TEXT(Plantilla!#REF!,"#"),"")</f>
        <v/>
      </c>
      <c r="Z59">
        <f>IF($E59="OK",TEXT(Plantilla!#REF!,"#"),"")</f>
        <v/>
      </c>
    </row>
    <row r="60">
      <c r="E60">
        <f>Plantilla!C79</f>
        <v/>
      </c>
      <c r="F60">
        <f>IF($E60="OK",
   VLOOKUP(Plantilla!#REF!,'Tablas '!$B$4:$C$15,2,FALSE),
"")</f>
        <v/>
      </c>
      <c r="G60">
        <f>IF($E60="OK",
   VLOOKUP(Plantilla!#REF!,'Tablas '!E70:F84,2,FALSE),
"")</f>
        <v/>
      </c>
      <c r="H60">
        <f>IF($E60="OK",TEXT(Plantilla!#REF!,"#"),"")</f>
        <v/>
      </c>
      <c r="I60">
        <f>IF($E60="OK",TEXT(Plantilla!#REF!,"#"),"")</f>
        <v/>
      </c>
      <c r="J60">
        <f>IF($E60="OK",
   CONCATENATE(YEAR(Plantilla!D79),"-",TEXT(MONTH(Plantilla!D79),"00"),"-",TEXT(DAY(Plantilla!D79),"00")),
"")</f>
        <v/>
      </c>
      <c r="K60">
        <f>IF($E60="OK",
   CONCATENATE(YEAR(Plantilla!L79),"-",TEXT(MONTH(Plantilla!L79),"00"),"-",TEXT(DAY(Plantilla!L79),"00")),
"")</f>
        <v/>
      </c>
      <c r="L60">
        <f>IF($E60="OK",
   VLOOKUP(Plantilla!E79,'Tablas '!$H$4:$I$16,2,FALSE),
"")</f>
        <v/>
      </c>
      <c r="M60">
        <f>IF($E60="OK",TEXT(Plantilla!F79,"#"),"")</f>
        <v/>
      </c>
      <c r="N60">
        <f>IF($E60="OK",TEXT(Plantilla!G79,"#"),"")</f>
        <v/>
      </c>
      <c r="O60">
        <f>IF($E60="OK",TEXT(Plantilla!H79,"#"),"")</f>
        <v/>
      </c>
      <c r="P60">
        <f>IF($E60="OK",TEXT(Plantilla!I79,"#"),"")</f>
        <v/>
      </c>
      <c r="Q60">
        <f>IF($E60="OK",TEXT(Plantilla!J79,"#"),"")</f>
        <v/>
      </c>
      <c r="R60">
        <f>IF($E60="OK",
   VLOOKUP(Plantilla!Q79,'Tablas '!$AI$4:$AI$13,2,FALSE),
"")</f>
        <v/>
      </c>
      <c r="S60">
        <f>IF($E60="OK",TEXT(Plantilla!R79,"#"),"")</f>
        <v/>
      </c>
      <c r="T60">
        <f>IF($E60="OK",TEXT(Plantilla!#REF!,"#"),"")</f>
        <v/>
      </c>
      <c r="U60">
        <f>IF($E60="OK",TEXT(Plantilla!#REF!,"#"),"")</f>
        <v/>
      </c>
      <c r="V60">
        <f>IF($E60="OK",TEXT(Plantilla!#REF!,"#"),"")</f>
        <v/>
      </c>
      <c r="W60">
        <f>IF($E60="OK",TEXT(Plantilla!#REF!,"#"),"")</f>
        <v/>
      </c>
      <c r="X60">
        <f>IF($E60="OK",TEXT(Plantilla!#REF!,"#"),"")</f>
        <v/>
      </c>
      <c r="Y60">
        <f>IF($E60="OK",TEXT(Plantilla!#REF!,"#"),"")</f>
        <v/>
      </c>
      <c r="Z60">
        <f>IF($E60="OK",TEXT(Plantilla!#REF!,"#"),"")</f>
        <v/>
      </c>
    </row>
    <row r="61">
      <c r="E61">
        <f>Plantilla!C80</f>
        <v/>
      </c>
      <c r="F61">
        <f>IF($E61="OK",
   VLOOKUP(Plantilla!#REF!,'Tablas '!$B$4:$C$15,2,FALSE),
"")</f>
        <v/>
      </c>
      <c r="G61">
        <f>IF($E61="OK",
   VLOOKUP(Plantilla!#REF!,'Tablas '!E71:F85,2,FALSE),
"")</f>
        <v/>
      </c>
      <c r="H61">
        <f>IF($E61="OK",TEXT(Plantilla!#REF!,"#"),"")</f>
        <v/>
      </c>
      <c r="I61">
        <f>IF($E61="OK",TEXT(Plantilla!#REF!,"#"),"")</f>
        <v/>
      </c>
      <c r="J61">
        <f>IF($E61="OK",
   CONCATENATE(YEAR(Plantilla!D80),"-",TEXT(MONTH(Plantilla!D80),"00"),"-",TEXT(DAY(Plantilla!D80),"00")),
"")</f>
        <v/>
      </c>
      <c r="K61">
        <f>IF($E61="OK",
   CONCATENATE(YEAR(Plantilla!L80),"-",TEXT(MONTH(Plantilla!L80),"00"),"-",TEXT(DAY(Plantilla!L80),"00")),
"")</f>
        <v/>
      </c>
      <c r="L61">
        <f>IF($E61="OK",
   VLOOKUP(Plantilla!E80,'Tablas '!$H$4:$I$16,2,FALSE),
"")</f>
        <v/>
      </c>
      <c r="M61">
        <f>IF($E61="OK",TEXT(Plantilla!F80,"#"),"")</f>
        <v/>
      </c>
      <c r="N61">
        <f>IF($E61="OK",TEXT(Plantilla!G80,"#"),"")</f>
        <v/>
      </c>
      <c r="O61">
        <f>IF($E61="OK",TEXT(Plantilla!H80,"#"),"")</f>
        <v/>
      </c>
      <c r="P61">
        <f>IF($E61="OK",TEXT(Plantilla!I80,"#"),"")</f>
        <v/>
      </c>
      <c r="Q61">
        <f>IF($E61="OK",TEXT(Plantilla!J80,"#"),"")</f>
        <v/>
      </c>
      <c r="R61">
        <f>IF($E61="OK",
   VLOOKUP(Plantilla!Q80,'Tablas '!$AI$4:$AI$13,2,FALSE),
"")</f>
        <v/>
      </c>
      <c r="S61">
        <f>IF($E61="OK",TEXT(Plantilla!R80,"#"),"")</f>
        <v/>
      </c>
      <c r="T61">
        <f>IF($E61="OK",TEXT(Plantilla!#REF!,"#"),"")</f>
        <v/>
      </c>
      <c r="U61">
        <f>IF($E61="OK",TEXT(Plantilla!#REF!,"#"),"")</f>
        <v/>
      </c>
      <c r="V61">
        <f>IF($E61="OK",TEXT(Plantilla!#REF!,"#"),"")</f>
        <v/>
      </c>
      <c r="W61">
        <f>IF($E61="OK",TEXT(Plantilla!#REF!,"#"),"")</f>
        <v/>
      </c>
      <c r="X61">
        <f>IF($E61="OK",TEXT(Plantilla!#REF!,"#"),"")</f>
        <v/>
      </c>
      <c r="Y61">
        <f>IF($E61="OK",TEXT(Plantilla!#REF!,"#"),"")</f>
        <v/>
      </c>
      <c r="Z61">
        <f>IF($E61="OK",TEXT(Plantilla!#REF!,"#"),"")</f>
        <v/>
      </c>
    </row>
    <row r="62">
      <c r="E62">
        <f>Plantilla!C81</f>
        <v/>
      </c>
      <c r="F62">
        <f>IF($E62="OK",
   VLOOKUP(Plantilla!#REF!,'Tablas '!$B$4:$C$15,2,FALSE),
"")</f>
        <v/>
      </c>
      <c r="G62">
        <f>IF($E62="OK",
   VLOOKUP(Plantilla!#REF!,'Tablas '!E72:F86,2,FALSE),
"")</f>
        <v/>
      </c>
      <c r="H62">
        <f>IF($E62="OK",TEXT(Plantilla!#REF!,"#"),"")</f>
        <v/>
      </c>
      <c r="I62">
        <f>IF($E62="OK",TEXT(Plantilla!#REF!,"#"),"")</f>
        <v/>
      </c>
      <c r="J62">
        <f>IF($E62="OK",
   CONCATENATE(YEAR(Plantilla!D81),"-",TEXT(MONTH(Plantilla!D81),"00"),"-",TEXT(DAY(Plantilla!D81),"00")),
"")</f>
        <v/>
      </c>
      <c r="K62">
        <f>IF($E62="OK",
   CONCATENATE(YEAR(Plantilla!L81),"-",TEXT(MONTH(Plantilla!L81),"00"),"-",TEXT(DAY(Plantilla!L81),"00")),
"")</f>
        <v/>
      </c>
      <c r="L62">
        <f>IF($E62="OK",
   VLOOKUP(Plantilla!E81,'Tablas '!$H$4:$I$16,2,FALSE),
"")</f>
        <v/>
      </c>
      <c r="M62">
        <f>IF($E62="OK",TEXT(Plantilla!F81,"#"),"")</f>
        <v/>
      </c>
      <c r="N62">
        <f>IF($E62="OK",TEXT(Plantilla!G81,"#"),"")</f>
        <v/>
      </c>
      <c r="O62">
        <f>IF($E62="OK",TEXT(Plantilla!H81,"#"),"")</f>
        <v/>
      </c>
      <c r="P62">
        <f>IF($E62="OK",TEXT(Plantilla!I81,"#"),"")</f>
        <v/>
      </c>
      <c r="Q62">
        <f>IF($E62="OK",TEXT(Plantilla!J81,"#"),"")</f>
        <v/>
      </c>
      <c r="R62">
        <f>IF($E62="OK",
   VLOOKUP(Plantilla!Q81,'Tablas '!$AI$4:$AI$13,2,FALSE),
"")</f>
        <v/>
      </c>
      <c r="S62">
        <f>IF($E62="OK",TEXT(Plantilla!R81,"#"),"")</f>
        <v/>
      </c>
      <c r="T62">
        <f>IF($E62="OK",TEXT(Plantilla!#REF!,"#"),"")</f>
        <v/>
      </c>
      <c r="U62">
        <f>IF($E62="OK",TEXT(Plantilla!#REF!,"#"),"")</f>
        <v/>
      </c>
      <c r="V62">
        <f>IF($E62="OK",TEXT(Plantilla!#REF!,"#"),"")</f>
        <v/>
      </c>
      <c r="W62">
        <f>IF($E62="OK",TEXT(Plantilla!#REF!,"#"),"")</f>
        <v/>
      </c>
      <c r="X62">
        <f>IF($E62="OK",TEXT(Plantilla!#REF!,"#"),"")</f>
        <v/>
      </c>
      <c r="Y62">
        <f>IF($E62="OK",TEXT(Plantilla!#REF!,"#"),"")</f>
        <v/>
      </c>
      <c r="Z62">
        <f>IF($E62="OK",TEXT(Plantilla!#REF!,"#"),"")</f>
        <v/>
      </c>
    </row>
    <row r="63">
      <c r="E63">
        <f>Plantilla!C82</f>
        <v/>
      </c>
      <c r="F63">
        <f>IF($E63="OK",
   VLOOKUP(Plantilla!#REF!,'Tablas '!$B$4:$C$15,2,FALSE),
"")</f>
        <v/>
      </c>
      <c r="G63">
        <f>IF($E63="OK",
   VLOOKUP(Plantilla!#REF!,'Tablas '!E73:F87,2,FALSE),
"")</f>
        <v/>
      </c>
      <c r="H63">
        <f>IF($E63="OK",TEXT(Plantilla!#REF!,"#"),"")</f>
        <v/>
      </c>
      <c r="I63">
        <f>IF($E63="OK",TEXT(Plantilla!#REF!,"#"),"")</f>
        <v/>
      </c>
      <c r="J63">
        <f>IF($E63="OK",
   CONCATENATE(YEAR(Plantilla!D82),"-",TEXT(MONTH(Plantilla!D82),"00"),"-",TEXT(DAY(Plantilla!D82),"00")),
"")</f>
        <v/>
      </c>
      <c r="K63">
        <f>IF($E63="OK",
   CONCATENATE(YEAR(Plantilla!L82),"-",TEXT(MONTH(Plantilla!L82),"00"),"-",TEXT(DAY(Plantilla!L82),"00")),
"")</f>
        <v/>
      </c>
      <c r="L63">
        <f>IF($E63="OK",
   VLOOKUP(Plantilla!E82,'Tablas '!$H$4:$I$16,2,FALSE),
"")</f>
        <v/>
      </c>
      <c r="M63">
        <f>IF($E63="OK",TEXT(Plantilla!F82,"#"),"")</f>
        <v/>
      </c>
      <c r="N63">
        <f>IF($E63="OK",TEXT(Plantilla!G82,"#"),"")</f>
        <v/>
      </c>
      <c r="O63">
        <f>IF($E63="OK",TEXT(Plantilla!H82,"#"),"")</f>
        <v/>
      </c>
      <c r="P63">
        <f>IF($E63="OK",TEXT(Plantilla!I82,"#"),"")</f>
        <v/>
      </c>
      <c r="Q63">
        <f>IF($E63="OK",TEXT(Plantilla!J82,"#"),"")</f>
        <v/>
      </c>
      <c r="R63">
        <f>IF($E63="OK",
   VLOOKUP(Plantilla!Q82,'Tablas '!$AI$4:$AI$13,2,FALSE),
"")</f>
        <v/>
      </c>
      <c r="S63">
        <f>IF($E63="OK",TEXT(Plantilla!R82,"#"),"")</f>
        <v/>
      </c>
      <c r="T63">
        <f>IF($E63="OK",TEXT(Plantilla!#REF!,"#"),"")</f>
        <v/>
      </c>
      <c r="U63">
        <f>IF($E63="OK",TEXT(Plantilla!#REF!,"#"),"")</f>
        <v/>
      </c>
      <c r="V63">
        <f>IF($E63="OK",TEXT(Plantilla!#REF!,"#"),"")</f>
        <v/>
      </c>
      <c r="W63">
        <f>IF($E63="OK",TEXT(Plantilla!#REF!,"#"),"")</f>
        <v/>
      </c>
      <c r="X63">
        <f>IF($E63="OK",TEXT(Plantilla!#REF!,"#"),"")</f>
        <v/>
      </c>
      <c r="Y63">
        <f>IF($E63="OK",TEXT(Plantilla!#REF!,"#"),"")</f>
        <v/>
      </c>
      <c r="Z63">
        <f>IF($E63="OK",TEXT(Plantilla!#REF!,"#"),"")</f>
        <v/>
      </c>
    </row>
    <row r="64">
      <c r="E64">
        <f>Plantilla!C83</f>
        <v/>
      </c>
      <c r="F64">
        <f>IF($E64="OK",
   VLOOKUP(Plantilla!#REF!,'Tablas '!$B$4:$C$15,2,FALSE),
"")</f>
        <v/>
      </c>
      <c r="G64">
        <f>IF($E64="OK",
   VLOOKUP(Plantilla!#REF!,'Tablas '!E74:F88,2,FALSE),
"")</f>
        <v/>
      </c>
      <c r="H64">
        <f>IF($E64="OK",TEXT(Plantilla!#REF!,"#"),"")</f>
        <v/>
      </c>
      <c r="I64">
        <f>IF($E64="OK",TEXT(Plantilla!#REF!,"#"),"")</f>
        <v/>
      </c>
      <c r="J64">
        <f>IF($E64="OK",
   CONCATENATE(YEAR(Plantilla!D83),"-",TEXT(MONTH(Plantilla!D83),"00"),"-",TEXT(DAY(Plantilla!D83),"00")),
"")</f>
        <v/>
      </c>
      <c r="K64">
        <f>IF($E64="OK",
   CONCATENATE(YEAR(Plantilla!L83),"-",TEXT(MONTH(Plantilla!L83),"00"),"-",TEXT(DAY(Plantilla!L83),"00")),
"")</f>
        <v/>
      </c>
      <c r="L64">
        <f>IF($E64="OK",
   VLOOKUP(Plantilla!E83,'Tablas '!$H$4:$I$16,2,FALSE),
"")</f>
        <v/>
      </c>
      <c r="M64">
        <f>IF($E64="OK",TEXT(Plantilla!F83,"#"),"")</f>
        <v/>
      </c>
      <c r="N64">
        <f>IF($E64="OK",TEXT(Plantilla!G83,"#"),"")</f>
        <v/>
      </c>
      <c r="O64">
        <f>IF($E64="OK",TEXT(Plantilla!H83,"#"),"")</f>
        <v/>
      </c>
      <c r="P64">
        <f>IF($E64="OK",TEXT(Plantilla!I83,"#"),"")</f>
        <v/>
      </c>
      <c r="Q64">
        <f>IF($E64="OK",TEXT(Plantilla!J83,"#"),"")</f>
        <v/>
      </c>
      <c r="R64">
        <f>IF($E64="OK",
   VLOOKUP(Plantilla!Q83,'Tablas '!$AI$4:$AI$13,2,FALSE),
"")</f>
        <v/>
      </c>
      <c r="S64">
        <f>IF($E64="OK",TEXT(Plantilla!R83,"#"),"")</f>
        <v/>
      </c>
      <c r="T64">
        <f>IF($E64="OK",TEXT(Plantilla!#REF!,"#"),"")</f>
        <v/>
      </c>
      <c r="U64">
        <f>IF($E64="OK",TEXT(Plantilla!#REF!,"#"),"")</f>
        <v/>
      </c>
      <c r="V64">
        <f>IF($E64="OK",TEXT(Plantilla!#REF!,"#"),"")</f>
        <v/>
      </c>
      <c r="W64">
        <f>IF($E64="OK",TEXT(Plantilla!#REF!,"#"),"")</f>
        <v/>
      </c>
      <c r="X64">
        <f>IF($E64="OK",TEXT(Plantilla!#REF!,"#"),"")</f>
        <v/>
      </c>
      <c r="Y64">
        <f>IF($E64="OK",TEXT(Plantilla!#REF!,"#"),"")</f>
        <v/>
      </c>
      <c r="Z64">
        <f>IF($E64="OK",TEXT(Plantilla!#REF!,"#"),"")</f>
        <v/>
      </c>
    </row>
    <row r="65">
      <c r="E65">
        <f>Plantilla!C84</f>
        <v/>
      </c>
      <c r="F65">
        <f>IF($E65="OK",
   VLOOKUP(Plantilla!#REF!,'Tablas '!$B$4:$C$15,2,FALSE),
"")</f>
        <v/>
      </c>
      <c r="G65">
        <f>IF($E65="OK",
   VLOOKUP(Plantilla!#REF!,'Tablas '!E75:F89,2,FALSE),
"")</f>
        <v/>
      </c>
      <c r="H65">
        <f>IF($E65="OK",TEXT(Plantilla!#REF!,"#"),"")</f>
        <v/>
      </c>
      <c r="I65">
        <f>IF($E65="OK",TEXT(Plantilla!#REF!,"#"),"")</f>
        <v/>
      </c>
      <c r="J65">
        <f>IF($E65="OK",
   CONCATENATE(YEAR(Plantilla!D84),"-",TEXT(MONTH(Plantilla!D84),"00"),"-",TEXT(DAY(Plantilla!D84),"00")),
"")</f>
        <v/>
      </c>
      <c r="K65">
        <f>IF($E65="OK",
   CONCATENATE(YEAR(Plantilla!L84),"-",TEXT(MONTH(Plantilla!L84),"00"),"-",TEXT(DAY(Plantilla!L84),"00")),
"")</f>
        <v/>
      </c>
      <c r="L65">
        <f>IF($E65="OK",
   VLOOKUP(Plantilla!E84,'Tablas '!$H$4:$I$16,2,FALSE),
"")</f>
        <v/>
      </c>
      <c r="M65">
        <f>IF($E65="OK",TEXT(Plantilla!F84,"#"),"")</f>
        <v/>
      </c>
      <c r="N65">
        <f>IF($E65="OK",TEXT(Plantilla!G84,"#"),"")</f>
        <v/>
      </c>
      <c r="O65">
        <f>IF($E65="OK",TEXT(Plantilla!H84,"#"),"")</f>
        <v/>
      </c>
      <c r="P65">
        <f>IF($E65="OK",TEXT(Plantilla!I84,"#"),"")</f>
        <v/>
      </c>
      <c r="Q65">
        <f>IF($E65="OK",TEXT(Plantilla!J84,"#"),"")</f>
        <v/>
      </c>
      <c r="R65">
        <f>IF($E65="OK",
   VLOOKUP(Plantilla!Q84,'Tablas '!$AI$4:$AI$13,2,FALSE),
"")</f>
        <v/>
      </c>
      <c r="S65">
        <f>IF($E65="OK",TEXT(Plantilla!R84,"#"),"")</f>
        <v/>
      </c>
      <c r="T65">
        <f>IF($E65="OK",TEXT(Plantilla!#REF!,"#"),"")</f>
        <v/>
      </c>
      <c r="U65">
        <f>IF($E65="OK",TEXT(Plantilla!#REF!,"#"),"")</f>
        <v/>
      </c>
      <c r="V65">
        <f>IF($E65="OK",TEXT(Plantilla!#REF!,"#"),"")</f>
        <v/>
      </c>
      <c r="W65">
        <f>IF($E65="OK",TEXT(Plantilla!#REF!,"#"),"")</f>
        <v/>
      </c>
      <c r="X65">
        <f>IF($E65="OK",TEXT(Plantilla!#REF!,"#"),"")</f>
        <v/>
      </c>
      <c r="Y65">
        <f>IF($E65="OK",TEXT(Plantilla!#REF!,"#"),"")</f>
        <v/>
      </c>
      <c r="Z65">
        <f>IF($E65="OK",TEXT(Plantilla!#REF!,"#"),"")</f>
        <v/>
      </c>
    </row>
    <row r="66">
      <c r="E66">
        <f>Plantilla!C85</f>
        <v/>
      </c>
      <c r="F66">
        <f>IF($E66="OK",
   VLOOKUP(Plantilla!#REF!,'Tablas '!$B$4:$C$15,2,FALSE),
"")</f>
        <v/>
      </c>
      <c r="G66">
        <f>IF($E66="OK",
   VLOOKUP(Plantilla!#REF!,'Tablas '!E76:F90,2,FALSE),
"")</f>
        <v/>
      </c>
      <c r="H66">
        <f>IF($E66="OK",TEXT(Plantilla!#REF!,"#"),"")</f>
        <v/>
      </c>
      <c r="I66">
        <f>IF($E66="OK",TEXT(Plantilla!#REF!,"#"),"")</f>
        <v/>
      </c>
      <c r="J66">
        <f>IF($E66="OK",
   CONCATENATE(YEAR(Plantilla!D85),"-",TEXT(MONTH(Plantilla!D85),"00"),"-",TEXT(DAY(Plantilla!D85),"00")),
"")</f>
        <v/>
      </c>
      <c r="K66">
        <f>IF($E66="OK",
   CONCATENATE(YEAR(Plantilla!L85),"-",TEXT(MONTH(Plantilla!L85),"00"),"-",TEXT(DAY(Plantilla!L85),"00")),
"")</f>
        <v/>
      </c>
      <c r="L66">
        <f>IF($E66="OK",
   VLOOKUP(Plantilla!E85,'Tablas '!$H$4:$I$16,2,FALSE),
"")</f>
        <v/>
      </c>
      <c r="M66">
        <f>IF($E66="OK",TEXT(Plantilla!F85,"#"),"")</f>
        <v/>
      </c>
      <c r="N66">
        <f>IF($E66="OK",TEXT(Plantilla!G85,"#"),"")</f>
        <v/>
      </c>
      <c r="O66">
        <f>IF($E66="OK",TEXT(Plantilla!H85,"#"),"")</f>
        <v/>
      </c>
      <c r="P66">
        <f>IF($E66="OK",TEXT(Plantilla!I85,"#"),"")</f>
        <v/>
      </c>
      <c r="Q66">
        <f>IF($E66="OK",TEXT(Plantilla!J85,"#"),"")</f>
        <v/>
      </c>
      <c r="R66">
        <f>IF($E66="OK",
   VLOOKUP(Plantilla!Q85,'Tablas '!$AI$4:$AI$13,2,FALSE),
"")</f>
        <v/>
      </c>
      <c r="S66">
        <f>IF($E66="OK",TEXT(Plantilla!R85,"#"),"")</f>
        <v/>
      </c>
      <c r="T66">
        <f>IF($E66="OK",TEXT(Plantilla!#REF!,"#"),"")</f>
        <v/>
      </c>
      <c r="U66">
        <f>IF($E66="OK",TEXT(Plantilla!#REF!,"#"),"")</f>
        <v/>
      </c>
      <c r="V66">
        <f>IF($E66="OK",TEXT(Plantilla!#REF!,"#"),"")</f>
        <v/>
      </c>
      <c r="W66">
        <f>IF($E66="OK",TEXT(Plantilla!#REF!,"#"),"")</f>
        <v/>
      </c>
      <c r="X66">
        <f>IF($E66="OK",TEXT(Plantilla!#REF!,"#"),"")</f>
        <v/>
      </c>
      <c r="Y66">
        <f>IF($E66="OK",TEXT(Plantilla!#REF!,"#"),"")</f>
        <v/>
      </c>
      <c r="Z66">
        <f>IF($E66="OK",TEXT(Plantilla!#REF!,"#"),"")</f>
        <v/>
      </c>
    </row>
    <row r="67">
      <c r="E67">
        <f>Plantilla!C86</f>
        <v/>
      </c>
      <c r="F67">
        <f>IF($E67="OK",
   VLOOKUP(Plantilla!#REF!,'Tablas '!$B$4:$C$15,2,FALSE),
"")</f>
        <v/>
      </c>
      <c r="G67">
        <f>IF($E67="OK",
   VLOOKUP(Plantilla!#REF!,'Tablas '!E77:F91,2,FALSE),
"")</f>
        <v/>
      </c>
      <c r="H67">
        <f>IF($E67="OK",TEXT(Plantilla!#REF!,"#"),"")</f>
        <v/>
      </c>
      <c r="I67">
        <f>IF($E67="OK",TEXT(Plantilla!#REF!,"#"),"")</f>
        <v/>
      </c>
      <c r="J67">
        <f>IF($E67="OK",
   CONCATENATE(YEAR(Plantilla!D86),"-",TEXT(MONTH(Plantilla!D86),"00"),"-",TEXT(DAY(Plantilla!D86),"00")),
"")</f>
        <v/>
      </c>
      <c r="K67">
        <f>IF($E67="OK",
   CONCATENATE(YEAR(Plantilla!L86),"-",TEXT(MONTH(Plantilla!L86),"00"),"-",TEXT(DAY(Plantilla!L86),"00")),
"")</f>
        <v/>
      </c>
      <c r="L67">
        <f>IF($E67="OK",
   VLOOKUP(Plantilla!E86,'Tablas '!$H$4:$I$16,2,FALSE),
"")</f>
        <v/>
      </c>
      <c r="M67">
        <f>IF($E67="OK",TEXT(Plantilla!F86,"#"),"")</f>
        <v/>
      </c>
      <c r="N67">
        <f>IF($E67="OK",TEXT(Plantilla!G86,"#"),"")</f>
        <v/>
      </c>
      <c r="O67">
        <f>IF($E67="OK",TEXT(Plantilla!H86,"#"),"")</f>
        <v/>
      </c>
      <c r="P67">
        <f>IF($E67="OK",TEXT(Plantilla!I86,"#"),"")</f>
        <v/>
      </c>
      <c r="Q67">
        <f>IF($E67="OK",TEXT(Plantilla!J86,"#"),"")</f>
        <v/>
      </c>
      <c r="R67">
        <f>IF($E67="OK",
   VLOOKUP(Plantilla!Q86,'Tablas '!$AI$4:$AI$13,2,FALSE),
"")</f>
        <v/>
      </c>
      <c r="S67">
        <f>IF($E67="OK",TEXT(Plantilla!R86,"#"),"")</f>
        <v/>
      </c>
      <c r="T67">
        <f>IF($E67="OK",TEXT(Plantilla!#REF!,"#"),"")</f>
        <v/>
      </c>
      <c r="U67">
        <f>IF($E67="OK",TEXT(Plantilla!#REF!,"#"),"")</f>
        <v/>
      </c>
      <c r="V67">
        <f>IF($E67="OK",TEXT(Plantilla!#REF!,"#"),"")</f>
        <v/>
      </c>
      <c r="W67">
        <f>IF($E67="OK",TEXT(Plantilla!#REF!,"#"),"")</f>
        <v/>
      </c>
      <c r="X67">
        <f>IF($E67="OK",TEXT(Plantilla!#REF!,"#"),"")</f>
        <v/>
      </c>
      <c r="Y67">
        <f>IF($E67="OK",TEXT(Plantilla!#REF!,"#"),"")</f>
        <v/>
      </c>
      <c r="Z67">
        <f>IF($E67="OK",TEXT(Plantilla!#REF!,"#"),"")</f>
        <v/>
      </c>
    </row>
    <row r="68">
      <c r="E68">
        <f>Plantilla!C87</f>
        <v/>
      </c>
      <c r="F68">
        <f>IF($E68="OK",
   VLOOKUP(Plantilla!#REF!,'Tablas '!$B$4:$C$15,2,FALSE),
"")</f>
        <v/>
      </c>
      <c r="G68">
        <f>IF($E68="OK",
   VLOOKUP(Plantilla!#REF!,'Tablas '!E78:F92,2,FALSE),
"")</f>
        <v/>
      </c>
      <c r="H68">
        <f>IF($E68="OK",TEXT(Plantilla!#REF!,"#"),"")</f>
        <v/>
      </c>
      <c r="I68">
        <f>IF($E68="OK",TEXT(Plantilla!#REF!,"#"),"")</f>
        <v/>
      </c>
      <c r="J68">
        <f>IF($E68="OK",
   CONCATENATE(YEAR(Plantilla!D87),"-",TEXT(MONTH(Plantilla!D87),"00"),"-",TEXT(DAY(Plantilla!D87),"00")),
"")</f>
        <v/>
      </c>
      <c r="K68">
        <f>IF($E68="OK",
   CONCATENATE(YEAR(Plantilla!L87),"-",TEXT(MONTH(Plantilla!L87),"00"),"-",TEXT(DAY(Plantilla!L87),"00")),
"")</f>
        <v/>
      </c>
      <c r="L68">
        <f>IF($E68="OK",
   VLOOKUP(Plantilla!E87,'Tablas '!$H$4:$I$16,2,FALSE),
"")</f>
        <v/>
      </c>
      <c r="M68">
        <f>IF($E68="OK",TEXT(Plantilla!F87,"#"),"")</f>
        <v/>
      </c>
      <c r="N68">
        <f>IF($E68="OK",TEXT(Plantilla!G87,"#"),"")</f>
        <v/>
      </c>
      <c r="O68">
        <f>IF($E68="OK",TEXT(Plantilla!H87,"#"),"")</f>
        <v/>
      </c>
      <c r="P68">
        <f>IF($E68="OK",TEXT(Plantilla!I87,"#"),"")</f>
        <v/>
      </c>
      <c r="Q68">
        <f>IF($E68="OK",TEXT(Plantilla!J87,"#"),"")</f>
        <v/>
      </c>
      <c r="R68">
        <f>IF($E68="OK",
   VLOOKUP(Plantilla!Q87,'Tablas '!$AI$4:$AI$13,2,FALSE),
"")</f>
        <v/>
      </c>
      <c r="S68">
        <f>IF($E68="OK",TEXT(Plantilla!R87,"#"),"")</f>
        <v/>
      </c>
      <c r="T68">
        <f>IF($E68="OK",TEXT(Plantilla!#REF!,"#"),"")</f>
        <v/>
      </c>
      <c r="U68">
        <f>IF($E68="OK",TEXT(Plantilla!#REF!,"#"),"")</f>
        <v/>
      </c>
      <c r="V68">
        <f>IF($E68="OK",TEXT(Plantilla!#REF!,"#"),"")</f>
        <v/>
      </c>
      <c r="W68">
        <f>IF($E68="OK",TEXT(Plantilla!#REF!,"#"),"")</f>
        <v/>
      </c>
      <c r="X68">
        <f>IF($E68="OK",TEXT(Plantilla!#REF!,"#"),"")</f>
        <v/>
      </c>
      <c r="Y68">
        <f>IF($E68="OK",TEXT(Plantilla!#REF!,"#"),"")</f>
        <v/>
      </c>
      <c r="Z68">
        <f>IF($E68="OK",TEXT(Plantilla!#REF!,"#"),"")</f>
        <v/>
      </c>
    </row>
    <row r="69">
      <c r="E69">
        <f>Plantilla!C88</f>
        <v/>
      </c>
      <c r="F69">
        <f>IF($E69="OK",
   VLOOKUP(Plantilla!#REF!,'Tablas '!$B$4:$C$15,2,FALSE),
"")</f>
        <v/>
      </c>
      <c r="G69">
        <f>IF($E69="OK",
   VLOOKUP(Plantilla!#REF!,'Tablas '!E79:F93,2,FALSE),
"")</f>
        <v/>
      </c>
      <c r="H69">
        <f>IF($E69="OK",TEXT(Plantilla!#REF!,"#"),"")</f>
        <v/>
      </c>
      <c r="I69">
        <f>IF($E69="OK",TEXT(Plantilla!#REF!,"#"),"")</f>
        <v/>
      </c>
      <c r="J69">
        <f>IF($E69="OK",
   CONCATENATE(YEAR(Plantilla!D88),"-",TEXT(MONTH(Plantilla!D88),"00"),"-",TEXT(DAY(Plantilla!D88),"00")),
"")</f>
        <v/>
      </c>
      <c r="K69">
        <f>IF($E69="OK",
   CONCATENATE(YEAR(Plantilla!L88),"-",TEXT(MONTH(Plantilla!L88),"00"),"-",TEXT(DAY(Plantilla!L88),"00")),
"")</f>
        <v/>
      </c>
      <c r="L69">
        <f>IF($E69="OK",
   VLOOKUP(Plantilla!E88,'Tablas '!$H$4:$I$16,2,FALSE),
"")</f>
        <v/>
      </c>
      <c r="M69">
        <f>IF($E69="OK",TEXT(Plantilla!F88,"#"),"")</f>
        <v/>
      </c>
      <c r="N69">
        <f>IF($E69="OK",TEXT(Plantilla!G88,"#"),"")</f>
        <v/>
      </c>
      <c r="O69">
        <f>IF($E69="OK",TEXT(Plantilla!H88,"#"),"")</f>
        <v/>
      </c>
      <c r="P69">
        <f>IF($E69="OK",TEXT(Plantilla!I88,"#"),"")</f>
        <v/>
      </c>
      <c r="Q69">
        <f>IF($E69="OK",TEXT(Plantilla!J88,"#"),"")</f>
        <v/>
      </c>
      <c r="R69">
        <f>IF($E69="OK",
   VLOOKUP(Plantilla!Q88,'Tablas '!$AI$4:$AI$13,2,FALSE),
"")</f>
        <v/>
      </c>
      <c r="S69">
        <f>IF($E69="OK",TEXT(Plantilla!R88,"#"),"")</f>
        <v/>
      </c>
      <c r="T69">
        <f>IF($E69="OK",TEXT(Plantilla!#REF!,"#"),"")</f>
        <v/>
      </c>
      <c r="U69">
        <f>IF($E69="OK",TEXT(Plantilla!#REF!,"#"),"")</f>
        <v/>
      </c>
      <c r="V69">
        <f>IF($E69="OK",TEXT(Plantilla!#REF!,"#"),"")</f>
        <v/>
      </c>
      <c r="W69">
        <f>IF($E69="OK",TEXT(Plantilla!#REF!,"#"),"")</f>
        <v/>
      </c>
      <c r="X69">
        <f>IF($E69="OK",TEXT(Plantilla!#REF!,"#"),"")</f>
        <v/>
      </c>
      <c r="Y69">
        <f>IF($E69="OK",TEXT(Plantilla!#REF!,"#"),"")</f>
        <v/>
      </c>
      <c r="Z69">
        <f>IF($E69="OK",TEXT(Plantilla!#REF!,"#"),"")</f>
        <v/>
      </c>
    </row>
    <row r="70">
      <c r="E70">
        <f>Plantilla!C89</f>
        <v/>
      </c>
      <c r="F70">
        <f>IF($E70="OK",
   VLOOKUP(Plantilla!#REF!,'Tablas '!$B$4:$C$15,2,FALSE),
"")</f>
        <v/>
      </c>
      <c r="G70">
        <f>IF($E70="OK",
   VLOOKUP(Plantilla!#REF!,'Tablas '!E80:F94,2,FALSE),
"")</f>
        <v/>
      </c>
      <c r="H70">
        <f>IF($E70="OK",TEXT(Plantilla!#REF!,"#"),"")</f>
        <v/>
      </c>
      <c r="I70">
        <f>IF($E70="OK",TEXT(Plantilla!#REF!,"#"),"")</f>
        <v/>
      </c>
      <c r="J70">
        <f>IF($E70="OK",
   CONCATENATE(YEAR(Plantilla!D89),"-",TEXT(MONTH(Plantilla!D89),"00"),"-",TEXT(DAY(Plantilla!D89),"00")),
"")</f>
        <v/>
      </c>
      <c r="K70">
        <f>IF($E70="OK",
   CONCATENATE(YEAR(Plantilla!L89),"-",TEXT(MONTH(Plantilla!L89),"00"),"-",TEXT(DAY(Plantilla!L89),"00")),
"")</f>
        <v/>
      </c>
      <c r="L70">
        <f>IF($E70="OK",
   VLOOKUP(Plantilla!E89,'Tablas '!$H$4:$I$16,2,FALSE),
"")</f>
        <v/>
      </c>
      <c r="M70">
        <f>IF($E70="OK",TEXT(Plantilla!F89,"#"),"")</f>
        <v/>
      </c>
      <c r="N70">
        <f>IF($E70="OK",TEXT(Plantilla!G89,"#"),"")</f>
        <v/>
      </c>
      <c r="O70">
        <f>IF($E70="OK",TEXT(Plantilla!H89,"#"),"")</f>
        <v/>
      </c>
      <c r="P70">
        <f>IF($E70="OK",TEXT(Plantilla!I89,"#"),"")</f>
        <v/>
      </c>
      <c r="Q70">
        <f>IF($E70="OK",TEXT(Plantilla!J89,"#"),"")</f>
        <v/>
      </c>
      <c r="R70">
        <f>IF($E70="OK",
   VLOOKUP(Plantilla!Q89,'Tablas '!$AI$4:$AI$13,2,FALSE),
"")</f>
        <v/>
      </c>
      <c r="S70">
        <f>IF($E70="OK",TEXT(Plantilla!R89,"#"),"")</f>
        <v/>
      </c>
      <c r="T70">
        <f>IF($E70="OK",TEXT(Plantilla!#REF!,"#"),"")</f>
        <v/>
      </c>
      <c r="U70">
        <f>IF($E70="OK",TEXT(Plantilla!#REF!,"#"),"")</f>
        <v/>
      </c>
      <c r="V70">
        <f>IF($E70="OK",TEXT(Plantilla!#REF!,"#"),"")</f>
        <v/>
      </c>
      <c r="W70">
        <f>IF($E70="OK",TEXT(Plantilla!#REF!,"#"),"")</f>
        <v/>
      </c>
      <c r="X70">
        <f>IF($E70="OK",TEXT(Plantilla!#REF!,"#"),"")</f>
        <v/>
      </c>
      <c r="Y70">
        <f>IF($E70="OK",TEXT(Plantilla!#REF!,"#"),"")</f>
        <v/>
      </c>
      <c r="Z70">
        <f>IF($E70="OK",TEXT(Plantilla!#REF!,"#"),"")</f>
        <v/>
      </c>
    </row>
    <row r="71">
      <c r="E71">
        <f>Plantilla!C90</f>
        <v/>
      </c>
      <c r="F71">
        <f>IF($E71="OK",
   VLOOKUP(Plantilla!#REF!,'Tablas '!$B$4:$C$15,2,FALSE),
"")</f>
        <v/>
      </c>
      <c r="G71">
        <f>IF($E71="OK",
   VLOOKUP(Plantilla!#REF!,'Tablas '!E81:F95,2,FALSE),
"")</f>
        <v/>
      </c>
      <c r="H71">
        <f>IF($E71="OK",TEXT(Plantilla!#REF!,"#"),"")</f>
        <v/>
      </c>
      <c r="I71">
        <f>IF($E71="OK",TEXT(Plantilla!#REF!,"#"),"")</f>
        <v/>
      </c>
      <c r="J71">
        <f>IF($E71="OK",
   CONCATENATE(YEAR(Plantilla!D90),"-",TEXT(MONTH(Plantilla!D90),"00"),"-",TEXT(DAY(Plantilla!D90),"00")),
"")</f>
        <v/>
      </c>
      <c r="K71">
        <f>IF($E71="OK",
   CONCATENATE(YEAR(Plantilla!L90),"-",TEXT(MONTH(Plantilla!L90),"00"),"-",TEXT(DAY(Plantilla!L90),"00")),
"")</f>
        <v/>
      </c>
      <c r="L71">
        <f>IF($E71="OK",
   VLOOKUP(Plantilla!E90,'Tablas '!$H$4:$I$16,2,FALSE),
"")</f>
        <v/>
      </c>
      <c r="M71">
        <f>IF($E71="OK",TEXT(Plantilla!F90,"#"),"")</f>
        <v/>
      </c>
      <c r="N71">
        <f>IF($E71="OK",TEXT(Plantilla!G90,"#"),"")</f>
        <v/>
      </c>
      <c r="O71">
        <f>IF($E71="OK",TEXT(Plantilla!H90,"#"),"")</f>
        <v/>
      </c>
      <c r="P71">
        <f>IF($E71="OK",TEXT(Plantilla!I90,"#"),"")</f>
        <v/>
      </c>
      <c r="Q71">
        <f>IF($E71="OK",TEXT(Plantilla!J90,"#"),"")</f>
        <v/>
      </c>
      <c r="R71">
        <f>IF($E71="OK",
   VLOOKUP(Plantilla!Q90,'Tablas '!$AI$4:$AI$13,2,FALSE),
"")</f>
        <v/>
      </c>
      <c r="S71">
        <f>IF($E71="OK",TEXT(Plantilla!R90,"#"),"")</f>
        <v/>
      </c>
      <c r="T71">
        <f>IF($E71="OK",TEXT(Plantilla!#REF!,"#"),"")</f>
        <v/>
      </c>
      <c r="U71">
        <f>IF($E71="OK",TEXT(Plantilla!#REF!,"#"),"")</f>
        <v/>
      </c>
      <c r="V71">
        <f>IF($E71="OK",TEXT(Plantilla!#REF!,"#"),"")</f>
        <v/>
      </c>
      <c r="W71">
        <f>IF($E71="OK",TEXT(Plantilla!#REF!,"#"),"")</f>
        <v/>
      </c>
      <c r="X71">
        <f>IF($E71="OK",TEXT(Plantilla!#REF!,"#"),"")</f>
        <v/>
      </c>
      <c r="Y71">
        <f>IF($E71="OK",TEXT(Plantilla!#REF!,"#"),"")</f>
        <v/>
      </c>
      <c r="Z71">
        <f>IF($E71="OK",TEXT(Plantilla!#REF!,"#"),"")</f>
        <v/>
      </c>
    </row>
    <row r="72">
      <c r="E72">
        <f>Plantilla!C91</f>
        <v/>
      </c>
      <c r="F72">
        <f>IF($E72="OK",
   VLOOKUP(Plantilla!#REF!,'Tablas '!$B$4:$C$15,2,FALSE),
"")</f>
        <v/>
      </c>
      <c r="G72">
        <f>IF($E72="OK",
   VLOOKUP(Plantilla!#REF!,'Tablas '!E82:F96,2,FALSE),
"")</f>
        <v/>
      </c>
      <c r="H72">
        <f>IF($E72="OK",TEXT(Plantilla!#REF!,"#"),"")</f>
        <v/>
      </c>
      <c r="I72">
        <f>IF($E72="OK",TEXT(Plantilla!#REF!,"#"),"")</f>
        <v/>
      </c>
      <c r="J72">
        <f>IF($E72="OK",
   CONCATENATE(YEAR(Plantilla!D91),"-",TEXT(MONTH(Plantilla!D91),"00"),"-",TEXT(DAY(Plantilla!D91),"00")),
"")</f>
        <v/>
      </c>
      <c r="K72">
        <f>IF($E72="OK",
   CONCATENATE(YEAR(Plantilla!L91),"-",TEXT(MONTH(Plantilla!L91),"00"),"-",TEXT(DAY(Plantilla!L91),"00")),
"")</f>
        <v/>
      </c>
      <c r="L72">
        <f>IF($E72="OK",
   VLOOKUP(Plantilla!E91,'Tablas '!$H$4:$I$16,2,FALSE),
"")</f>
        <v/>
      </c>
      <c r="M72">
        <f>IF($E72="OK",TEXT(Plantilla!F91,"#"),"")</f>
        <v/>
      </c>
      <c r="N72">
        <f>IF($E72="OK",TEXT(Plantilla!G91,"#"),"")</f>
        <v/>
      </c>
      <c r="O72">
        <f>IF($E72="OK",TEXT(Plantilla!H91,"#"),"")</f>
        <v/>
      </c>
      <c r="P72">
        <f>IF($E72="OK",TEXT(Plantilla!I91,"#"),"")</f>
        <v/>
      </c>
      <c r="Q72">
        <f>IF($E72="OK",TEXT(Plantilla!J91,"#"),"")</f>
        <v/>
      </c>
      <c r="R72">
        <f>IF($E72="OK",
   VLOOKUP(Plantilla!Q91,'Tablas '!$AI$4:$AI$13,2,FALSE),
"")</f>
        <v/>
      </c>
      <c r="S72">
        <f>IF($E72="OK",TEXT(Plantilla!R91,"#"),"")</f>
        <v/>
      </c>
      <c r="T72">
        <f>IF($E72="OK",TEXT(Plantilla!#REF!,"#"),"")</f>
        <v/>
      </c>
      <c r="U72">
        <f>IF($E72="OK",TEXT(Plantilla!#REF!,"#"),"")</f>
        <v/>
      </c>
      <c r="V72">
        <f>IF($E72="OK",TEXT(Plantilla!#REF!,"#"),"")</f>
        <v/>
      </c>
      <c r="W72">
        <f>IF($E72="OK",TEXT(Plantilla!#REF!,"#"),"")</f>
        <v/>
      </c>
      <c r="X72">
        <f>IF($E72="OK",TEXT(Plantilla!#REF!,"#"),"")</f>
        <v/>
      </c>
      <c r="Y72">
        <f>IF($E72="OK",TEXT(Plantilla!#REF!,"#"),"")</f>
        <v/>
      </c>
      <c r="Z72">
        <f>IF($E72="OK",TEXT(Plantilla!#REF!,"#"),"")</f>
        <v/>
      </c>
    </row>
    <row r="73">
      <c r="E73">
        <f>Plantilla!C92</f>
        <v/>
      </c>
      <c r="F73">
        <f>IF($E73="OK",
   VLOOKUP(Plantilla!#REF!,'Tablas '!$B$4:$C$15,2,FALSE),
"")</f>
        <v/>
      </c>
      <c r="G73">
        <f>IF($E73="OK",
   VLOOKUP(Plantilla!#REF!,'Tablas '!E83:F97,2,FALSE),
"")</f>
        <v/>
      </c>
      <c r="H73">
        <f>IF($E73="OK",TEXT(Plantilla!#REF!,"#"),"")</f>
        <v/>
      </c>
      <c r="I73">
        <f>IF($E73="OK",TEXT(Plantilla!#REF!,"#"),"")</f>
        <v/>
      </c>
      <c r="J73">
        <f>IF($E73="OK",
   CONCATENATE(YEAR(Plantilla!D92),"-",TEXT(MONTH(Plantilla!D92),"00"),"-",TEXT(DAY(Plantilla!D92),"00")),
"")</f>
        <v/>
      </c>
      <c r="K73">
        <f>IF($E73="OK",
   CONCATENATE(YEAR(Plantilla!L92),"-",TEXT(MONTH(Plantilla!L92),"00"),"-",TEXT(DAY(Plantilla!L92),"00")),
"")</f>
        <v/>
      </c>
      <c r="L73">
        <f>IF($E73="OK",
   VLOOKUP(Plantilla!E92,'Tablas '!$H$4:$I$16,2,FALSE),
"")</f>
        <v/>
      </c>
      <c r="M73">
        <f>IF($E73="OK",TEXT(Plantilla!F92,"#"),"")</f>
        <v/>
      </c>
      <c r="N73">
        <f>IF($E73="OK",TEXT(Plantilla!G92,"#"),"")</f>
        <v/>
      </c>
      <c r="O73">
        <f>IF($E73="OK",TEXT(Plantilla!H92,"#"),"")</f>
        <v/>
      </c>
      <c r="P73">
        <f>IF($E73="OK",TEXT(Plantilla!I92,"#"),"")</f>
        <v/>
      </c>
      <c r="Q73">
        <f>IF($E73="OK",TEXT(Plantilla!J92,"#"),"")</f>
        <v/>
      </c>
      <c r="R73">
        <f>IF($E73="OK",
   VLOOKUP(Plantilla!Q92,'Tablas '!$AI$4:$AI$13,2,FALSE),
"")</f>
        <v/>
      </c>
      <c r="S73">
        <f>IF($E73="OK",TEXT(Plantilla!R92,"#"),"")</f>
        <v/>
      </c>
      <c r="T73">
        <f>IF($E73="OK",TEXT(Plantilla!#REF!,"#"),"")</f>
        <v/>
      </c>
      <c r="U73">
        <f>IF($E73="OK",TEXT(Plantilla!#REF!,"#"),"")</f>
        <v/>
      </c>
      <c r="V73">
        <f>IF($E73="OK",TEXT(Plantilla!#REF!,"#"),"")</f>
        <v/>
      </c>
      <c r="W73">
        <f>IF($E73="OK",TEXT(Plantilla!#REF!,"#"),"")</f>
        <v/>
      </c>
      <c r="X73">
        <f>IF($E73="OK",TEXT(Plantilla!#REF!,"#"),"")</f>
        <v/>
      </c>
      <c r="Y73">
        <f>IF($E73="OK",TEXT(Plantilla!#REF!,"#"),"")</f>
        <v/>
      </c>
      <c r="Z73">
        <f>IF($E73="OK",TEXT(Plantilla!#REF!,"#"),"")</f>
        <v/>
      </c>
    </row>
    <row r="74">
      <c r="E74">
        <f>Plantilla!C93</f>
        <v/>
      </c>
      <c r="F74">
        <f>IF($E74="OK",
   VLOOKUP(Plantilla!#REF!,'Tablas '!$B$4:$C$15,2,FALSE),
"")</f>
        <v/>
      </c>
      <c r="G74">
        <f>IF($E74="OK",
   VLOOKUP(Plantilla!#REF!,'Tablas '!E84:F98,2,FALSE),
"")</f>
        <v/>
      </c>
      <c r="H74">
        <f>IF($E74="OK",TEXT(Plantilla!#REF!,"#"),"")</f>
        <v/>
      </c>
      <c r="I74">
        <f>IF($E74="OK",TEXT(Plantilla!#REF!,"#"),"")</f>
        <v/>
      </c>
      <c r="J74">
        <f>IF($E74="OK",
   CONCATENATE(YEAR(Plantilla!D93),"-",TEXT(MONTH(Plantilla!D93),"00"),"-",TEXT(DAY(Plantilla!D93),"00")),
"")</f>
        <v/>
      </c>
      <c r="K74">
        <f>IF($E74="OK",
   CONCATENATE(YEAR(Plantilla!L93),"-",TEXT(MONTH(Plantilla!L93),"00"),"-",TEXT(DAY(Plantilla!L93),"00")),
"")</f>
        <v/>
      </c>
      <c r="L74">
        <f>IF($E74="OK",
   VLOOKUP(Plantilla!E93,'Tablas '!$H$4:$I$16,2,FALSE),
"")</f>
        <v/>
      </c>
      <c r="M74">
        <f>IF($E74="OK",TEXT(Plantilla!F93,"#"),"")</f>
        <v/>
      </c>
      <c r="N74">
        <f>IF($E74="OK",TEXT(Plantilla!G93,"#"),"")</f>
        <v/>
      </c>
      <c r="O74">
        <f>IF($E74="OK",TEXT(Plantilla!H93,"#"),"")</f>
        <v/>
      </c>
      <c r="P74">
        <f>IF($E74="OK",TEXT(Plantilla!I93,"#"),"")</f>
        <v/>
      </c>
      <c r="Q74">
        <f>IF($E74="OK",TEXT(Plantilla!J93,"#"),"")</f>
        <v/>
      </c>
      <c r="R74">
        <f>IF($E74="OK",
   VLOOKUP(Plantilla!Q93,'Tablas '!$AI$4:$AI$13,2,FALSE),
"")</f>
        <v/>
      </c>
      <c r="S74">
        <f>IF($E74="OK",TEXT(Plantilla!R93,"#"),"")</f>
        <v/>
      </c>
      <c r="T74">
        <f>IF($E74="OK",TEXT(Plantilla!#REF!,"#"),"")</f>
        <v/>
      </c>
      <c r="U74">
        <f>IF($E74="OK",TEXT(Plantilla!#REF!,"#"),"")</f>
        <v/>
      </c>
      <c r="V74">
        <f>IF($E74="OK",TEXT(Plantilla!#REF!,"#"),"")</f>
        <v/>
      </c>
      <c r="W74">
        <f>IF($E74="OK",TEXT(Plantilla!#REF!,"#"),"")</f>
        <v/>
      </c>
      <c r="X74">
        <f>IF($E74="OK",TEXT(Plantilla!#REF!,"#"),"")</f>
        <v/>
      </c>
      <c r="Y74">
        <f>IF($E74="OK",TEXT(Plantilla!#REF!,"#"),"")</f>
        <v/>
      </c>
      <c r="Z74">
        <f>IF($E74="OK",TEXT(Plantilla!#REF!,"#"),"")</f>
        <v/>
      </c>
    </row>
    <row r="75">
      <c r="E75">
        <f>Plantilla!C94</f>
        <v/>
      </c>
      <c r="F75">
        <f>IF($E75="OK",
   VLOOKUP(Plantilla!#REF!,'Tablas '!$B$4:$C$15,2,FALSE),
"")</f>
        <v/>
      </c>
      <c r="G75">
        <f>IF($E75="OK",
   VLOOKUP(Plantilla!#REF!,'Tablas '!E85:F99,2,FALSE),
"")</f>
        <v/>
      </c>
      <c r="H75">
        <f>IF($E75="OK",TEXT(Plantilla!#REF!,"#"),"")</f>
        <v/>
      </c>
      <c r="I75">
        <f>IF($E75="OK",TEXT(Plantilla!#REF!,"#"),"")</f>
        <v/>
      </c>
      <c r="J75">
        <f>IF($E75="OK",
   CONCATENATE(YEAR(Plantilla!D94),"-",TEXT(MONTH(Plantilla!D94),"00"),"-",TEXT(DAY(Plantilla!D94),"00")),
"")</f>
        <v/>
      </c>
      <c r="K75">
        <f>IF($E75="OK",
   CONCATENATE(YEAR(Plantilla!L94),"-",TEXT(MONTH(Plantilla!L94),"00"),"-",TEXT(DAY(Plantilla!L94),"00")),
"")</f>
        <v/>
      </c>
      <c r="L75">
        <f>IF($E75="OK",
   VLOOKUP(Plantilla!E94,'Tablas '!$H$4:$I$16,2,FALSE),
"")</f>
        <v/>
      </c>
      <c r="M75">
        <f>IF($E75="OK",TEXT(Plantilla!F94,"#"),"")</f>
        <v/>
      </c>
      <c r="N75">
        <f>IF($E75="OK",TEXT(Plantilla!G94,"#"),"")</f>
        <v/>
      </c>
      <c r="O75">
        <f>IF($E75="OK",TEXT(Plantilla!H94,"#"),"")</f>
        <v/>
      </c>
      <c r="P75">
        <f>IF($E75="OK",TEXT(Plantilla!I94,"#"),"")</f>
        <v/>
      </c>
      <c r="Q75">
        <f>IF($E75="OK",TEXT(Plantilla!J94,"#"),"")</f>
        <v/>
      </c>
      <c r="R75">
        <f>IF($E75="OK",
   VLOOKUP(Plantilla!Q94,'Tablas '!$AI$4:$AI$13,2,FALSE),
"")</f>
        <v/>
      </c>
      <c r="S75">
        <f>IF($E75="OK",TEXT(Plantilla!R94,"#"),"")</f>
        <v/>
      </c>
      <c r="T75">
        <f>IF($E75="OK",TEXT(Plantilla!#REF!,"#"),"")</f>
        <v/>
      </c>
      <c r="U75">
        <f>IF($E75="OK",TEXT(Plantilla!#REF!,"#"),"")</f>
        <v/>
      </c>
      <c r="V75">
        <f>IF($E75="OK",TEXT(Plantilla!#REF!,"#"),"")</f>
        <v/>
      </c>
      <c r="W75">
        <f>IF($E75="OK",TEXT(Plantilla!#REF!,"#"),"")</f>
        <v/>
      </c>
      <c r="X75">
        <f>IF($E75="OK",TEXT(Plantilla!#REF!,"#"),"")</f>
        <v/>
      </c>
      <c r="Y75">
        <f>IF($E75="OK",TEXT(Plantilla!#REF!,"#"),"")</f>
        <v/>
      </c>
      <c r="Z75">
        <f>IF($E75="OK",TEXT(Plantilla!#REF!,"#"),"")</f>
        <v/>
      </c>
    </row>
    <row r="76">
      <c r="E76">
        <f>Plantilla!C95</f>
        <v/>
      </c>
      <c r="F76">
        <f>IF($E76="OK",
   VLOOKUP(Plantilla!#REF!,'Tablas '!$B$4:$C$15,2,FALSE),
"")</f>
        <v/>
      </c>
      <c r="G76">
        <f>IF($E76="OK",
   VLOOKUP(Plantilla!#REF!,'Tablas '!E86:F100,2,FALSE),
"")</f>
        <v/>
      </c>
      <c r="H76">
        <f>IF($E76="OK",TEXT(Plantilla!#REF!,"#"),"")</f>
        <v/>
      </c>
      <c r="I76">
        <f>IF($E76="OK",TEXT(Plantilla!#REF!,"#"),"")</f>
        <v/>
      </c>
      <c r="J76">
        <f>IF($E76="OK",
   CONCATENATE(YEAR(Plantilla!D95),"-",TEXT(MONTH(Plantilla!D95),"00"),"-",TEXT(DAY(Plantilla!D95),"00")),
"")</f>
        <v/>
      </c>
      <c r="K76">
        <f>IF($E76="OK",
   CONCATENATE(YEAR(Plantilla!L95),"-",TEXT(MONTH(Plantilla!L95),"00"),"-",TEXT(DAY(Plantilla!L95),"00")),
"")</f>
        <v/>
      </c>
      <c r="L76">
        <f>IF($E76="OK",
   VLOOKUP(Plantilla!E95,'Tablas '!$H$4:$I$16,2,FALSE),
"")</f>
        <v/>
      </c>
      <c r="M76">
        <f>IF($E76="OK",TEXT(Plantilla!F95,"#"),"")</f>
        <v/>
      </c>
      <c r="N76">
        <f>IF($E76="OK",TEXT(Plantilla!G95,"#"),"")</f>
        <v/>
      </c>
      <c r="O76">
        <f>IF($E76="OK",TEXT(Plantilla!H95,"#"),"")</f>
        <v/>
      </c>
      <c r="P76">
        <f>IF($E76="OK",TEXT(Plantilla!I95,"#"),"")</f>
        <v/>
      </c>
      <c r="Q76">
        <f>IF($E76="OK",TEXT(Plantilla!J95,"#"),"")</f>
        <v/>
      </c>
      <c r="R76">
        <f>IF($E76="OK",
   VLOOKUP(Plantilla!Q95,'Tablas '!$AI$4:$AI$13,2,FALSE),
"")</f>
        <v/>
      </c>
      <c r="S76">
        <f>IF($E76="OK",TEXT(Plantilla!R95,"#"),"")</f>
        <v/>
      </c>
      <c r="T76">
        <f>IF($E76="OK",TEXT(Plantilla!#REF!,"#"),"")</f>
        <v/>
      </c>
      <c r="U76">
        <f>IF($E76="OK",TEXT(Plantilla!#REF!,"#"),"")</f>
        <v/>
      </c>
      <c r="V76">
        <f>IF($E76="OK",TEXT(Plantilla!#REF!,"#"),"")</f>
        <v/>
      </c>
      <c r="W76">
        <f>IF($E76="OK",TEXT(Plantilla!#REF!,"#"),"")</f>
        <v/>
      </c>
      <c r="X76">
        <f>IF($E76="OK",TEXT(Plantilla!#REF!,"#"),"")</f>
        <v/>
      </c>
      <c r="Y76">
        <f>IF($E76="OK",TEXT(Plantilla!#REF!,"#"),"")</f>
        <v/>
      </c>
      <c r="Z76">
        <f>IF($E76="OK",TEXT(Plantilla!#REF!,"#"),"")</f>
        <v/>
      </c>
    </row>
    <row r="77">
      <c r="E77">
        <f>Plantilla!C96</f>
        <v/>
      </c>
      <c r="F77">
        <f>IF($E77="OK",
   VLOOKUP(Plantilla!#REF!,'Tablas '!$B$4:$C$15,2,FALSE),
"")</f>
        <v/>
      </c>
      <c r="G77">
        <f>IF($E77="OK",
   VLOOKUP(Plantilla!#REF!,'Tablas '!E87:F101,2,FALSE),
"")</f>
        <v/>
      </c>
      <c r="H77">
        <f>IF($E77="OK",TEXT(Plantilla!#REF!,"#"),"")</f>
        <v/>
      </c>
      <c r="I77">
        <f>IF($E77="OK",TEXT(Plantilla!#REF!,"#"),"")</f>
        <v/>
      </c>
      <c r="J77">
        <f>IF($E77="OK",
   CONCATENATE(YEAR(Plantilla!D96),"-",TEXT(MONTH(Plantilla!D96),"00"),"-",TEXT(DAY(Plantilla!D96),"00")),
"")</f>
        <v/>
      </c>
      <c r="K77">
        <f>IF($E77="OK",
   CONCATENATE(YEAR(Plantilla!L96),"-",TEXT(MONTH(Plantilla!L96),"00"),"-",TEXT(DAY(Plantilla!L96),"00")),
"")</f>
        <v/>
      </c>
      <c r="L77">
        <f>IF($E77="OK",
   VLOOKUP(Plantilla!E96,'Tablas '!$H$4:$I$16,2,FALSE),
"")</f>
        <v/>
      </c>
      <c r="M77">
        <f>IF($E77="OK",TEXT(Plantilla!F96,"#"),"")</f>
        <v/>
      </c>
      <c r="N77">
        <f>IF($E77="OK",TEXT(Plantilla!G96,"#"),"")</f>
        <v/>
      </c>
      <c r="O77">
        <f>IF($E77="OK",TEXT(Plantilla!H96,"#"),"")</f>
        <v/>
      </c>
      <c r="P77">
        <f>IF($E77="OK",TEXT(Plantilla!I96,"#"),"")</f>
        <v/>
      </c>
      <c r="Q77">
        <f>IF($E77="OK",TEXT(Plantilla!J96,"#"),"")</f>
        <v/>
      </c>
      <c r="R77">
        <f>IF($E77="OK",
   VLOOKUP(Plantilla!Q96,'Tablas '!$AI$4:$AI$13,2,FALSE),
"")</f>
        <v/>
      </c>
      <c r="S77">
        <f>IF($E77="OK",TEXT(Plantilla!R96,"#"),"")</f>
        <v/>
      </c>
      <c r="T77">
        <f>IF($E77="OK",TEXT(Plantilla!#REF!,"#"),"")</f>
        <v/>
      </c>
      <c r="U77">
        <f>IF($E77="OK",TEXT(Plantilla!#REF!,"#"),"")</f>
        <v/>
      </c>
      <c r="V77">
        <f>IF($E77="OK",TEXT(Plantilla!#REF!,"#"),"")</f>
        <v/>
      </c>
      <c r="W77">
        <f>IF($E77="OK",TEXT(Plantilla!#REF!,"#"),"")</f>
        <v/>
      </c>
      <c r="X77">
        <f>IF($E77="OK",TEXT(Plantilla!#REF!,"#"),"")</f>
        <v/>
      </c>
      <c r="Y77">
        <f>IF($E77="OK",TEXT(Plantilla!#REF!,"#"),"")</f>
        <v/>
      </c>
      <c r="Z77">
        <f>IF($E77="OK",TEXT(Plantilla!#REF!,"#"),"")</f>
        <v/>
      </c>
    </row>
    <row r="78">
      <c r="E78">
        <f>Plantilla!C97</f>
        <v/>
      </c>
      <c r="F78">
        <f>IF($E78="OK",
   VLOOKUP(Plantilla!#REF!,'Tablas '!$B$4:$C$15,2,FALSE),
"")</f>
        <v/>
      </c>
      <c r="G78">
        <f>IF($E78="OK",
   VLOOKUP(Plantilla!#REF!,'Tablas '!E88:F102,2,FALSE),
"")</f>
        <v/>
      </c>
      <c r="H78">
        <f>IF($E78="OK",TEXT(Plantilla!#REF!,"#"),"")</f>
        <v/>
      </c>
      <c r="I78">
        <f>IF($E78="OK",TEXT(Plantilla!#REF!,"#"),"")</f>
        <v/>
      </c>
      <c r="J78">
        <f>IF($E78="OK",
   CONCATENATE(YEAR(Plantilla!D97),"-",TEXT(MONTH(Plantilla!D97),"00"),"-",TEXT(DAY(Plantilla!D97),"00")),
"")</f>
        <v/>
      </c>
      <c r="K78">
        <f>IF($E78="OK",
   CONCATENATE(YEAR(Plantilla!L97),"-",TEXT(MONTH(Plantilla!L97),"00"),"-",TEXT(DAY(Plantilla!L97),"00")),
"")</f>
        <v/>
      </c>
      <c r="L78">
        <f>IF($E78="OK",
   VLOOKUP(Plantilla!E97,'Tablas '!$H$4:$I$16,2,FALSE),
"")</f>
        <v/>
      </c>
      <c r="M78">
        <f>IF($E78="OK",TEXT(Plantilla!F97,"#"),"")</f>
        <v/>
      </c>
      <c r="N78">
        <f>IF($E78="OK",TEXT(Plantilla!G97,"#"),"")</f>
        <v/>
      </c>
      <c r="O78">
        <f>IF($E78="OK",TEXT(Plantilla!H97,"#"),"")</f>
        <v/>
      </c>
      <c r="P78">
        <f>IF($E78="OK",TEXT(Plantilla!I97,"#"),"")</f>
        <v/>
      </c>
      <c r="Q78">
        <f>IF($E78="OK",TEXT(Plantilla!J97,"#"),"")</f>
        <v/>
      </c>
      <c r="R78">
        <f>IF($E78="OK",
   VLOOKUP(Plantilla!Q97,'Tablas '!$AI$4:$AI$13,2,FALSE),
"")</f>
        <v/>
      </c>
      <c r="S78">
        <f>IF($E78="OK",TEXT(Plantilla!R97,"#"),"")</f>
        <v/>
      </c>
      <c r="T78">
        <f>IF($E78="OK",TEXT(Plantilla!#REF!,"#"),"")</f>
        <v/>
      </c>
      <c r="U78">
        <f>IF($E78="OK",TEXT(Plantilla!#REF!,"#"),"")</f>
        <v/>
      </c>
      <c r="V78">
        <f>IF($E78="OK",TEXT(Plantilla!#REF!,"#"),"")</f>
        <v/>
      </c>
      <c r="W78">
        <f>IF($E78="OK",TEXT(Plantilla!#REF!,"#"),"")</f>
        <v/>
      </c>
      <c r="X78">
        <f>IF($E78="OK",TEXT(Plantilla!#REF!,"#"),"")</f>
        <v/>
      </c>
      <c r="Y78">
        <f>IF($E78="OK",TEXT(Plantilla!#REF!,"#"),"")</f>
        <v/>
      </c>
      <c r="Z78">
        <f>IF($E78="OK",TEXT(Plantilla!#REF!,"#"),"")</f>
        <v/>
      </c>
    </row>
    <row r="79">
      <c r="E79">
        <f>Plantilla!C98</f>
        <v/>
      </c>
      <c r="F79">
        <f>IF($E79="OK",
   VLOOKUP(Plantilla!#REF!,'Tablas '!$B$4:$C$15,2,FALSE),
"")</f>
        <v/>
      </c>
      <c r="G79">
        <f>IF($E79="OK",
   VLOOKUP(Plantilla!#REF!,'Tablas '!E89:F103,2,FALSE),
"")</f>
        <v/>
      </c>
      <c r="H79">
        <f>IF($E79="OK",TEXT(Plantilla!#REF!,"#"),"")</f>
        <v/>
      </c>
      <c r="I79">
        <f>IF($E79="OK",TEXT(Plantilla!#REF!,"#"),"")</f>
        <v/>
      </c>
      <c r="J79">
        <f>IF($E79="OK",
   CONCATENATE(YEAR(Plantilla!D98),"-",TEXT(MONTH(Plantilla!D98),"00"),"-",TEXT(DAY(Plantilla!D98),"00")),
"")</f>
        <v/>
      </c>
      <c r="K79">
        <f>IF($E79="OK",
   CONCATENATE(YEAR(Plantilla!L98),"-",TEXT(MONTH(Plantilla!L98),"00"),"-",TEXT(DAY(Plantilla!L98),"00")),
"")</f>
        <v/>
      </c>
      <c r="L79">
        <f>IF($E79="OK",
   VLOOKUP(Plantilla!E98,'Tablas '!$H$4:$I$16,2,FALSE),
"")</f>
        <v/>
      </c>
      <c r="M79">
        <f>IF($E79="OK",TEXT(Plantilla!F98,"#"),"")</f>
        <v/>
      </c>
      <c r="N79">
        <f>IF($E79="OK",TEXT(Plantilla!G98,"#"),"")</f>
        <v/>
      </c>
      <c r="O79">
        <f>IF($E79="OK",TEXT(Plantilla!H98,"#"),"")</f>
        <v/>
      </c>
      <c r="P79">
        <f>IF($E79="OK",TEXT(Plantilla!I98,"#"),"")</f>
        <v/>
      </c>
      <c r="Q79">
        <f>IF($E79="OK",TEXT(Plantilla!J98,"#"),"")</f>
        <v/>
      </c>
      <c r="R79">
        <f>IF($E79="OK",
   VLOOKUP(Plantilla!Q98,'Tablas '!$AI$4:$AI$13,2,FALSE),
"")</f>
        <v/>
      </c>
      <c r="S79">
        <f>IF($E79="OK",TEXT(Plantilla!R98,"#"),"")</f>
        <v/>
      </c>
      <c r="T79">
        <f>IF($E79="OK",TEXT(Plantilla!#REF!,"#"),"")</f>
        <v/>
      </c>
      <c r="U79">
        <f>IF($E79="OK",TEXT(Plantilla!#REF!,"#"),"")</f>
        <v/>
      </c>
      <c r="V79">
        <f>IF($E79="OK",TEXT(Plantilla!#REF!,"#"),"")</f>
        <v/>
      </c>
      <c r="W79">
        <f>IF($E79="OK",TEXT(Plantilla!#REF!,"#"),"")</f>
        <v/>
      </c>
      <c r="X79">
        <f>IF($E79="OK",TEXT(Plantilla!#REF!,"#"),"")</f>
        <v/>
      </c>
      <c r="Y79">
        <f>IF($E79="OK",TEXT(Plantilla!#REF!,"#"),"")</f>
        <v/>
      </c>
      <c r="Z79">
        <f>IF($E79="OK",TEXT(Plantilla!#REF!,"#"),"")</f>
        <v/>
      </c>
    </row>
    <row r="80">
      <c r="E80">
        <f>Plantilla!C99</f>
        <v/>
      </c>
      <c r="F80">
        <f>IF($E80="OK",
   VLOOKUP(Plantilla!#REF!,'Tablas '!$B$4:$C$15,2,FALSE),
"")</f>
        <v/>
      </c>
      <c r="G80">
        <f>IF($E80="OK",
   VLOOKUP(Plantilla!#REF!,'Tablas '!E90:F104,2,FALSE),
"")</f>
        <v/>
      </c>
      <c r="H80">
        <f>IF($E80="OK",TEXT(Plantilla!#REF!,"#"),"")</f>
        <v/>
      </c>
      <c r="I80">
        <f>IF($E80="OK",TEXT(Plantilla!#REF!,"#"),"")</f>
        <v/>
      </c>
      <c r="J80">
        <f>IF($E80="OK",
   CONCATENATE(YEAR(Plantilla!D99),"-",TEXT(MONTH(Plantilla!D99),"00"),"-",TEXT(DAY(Plantilla!D99),"00")),
"")</f>
        <v/>
      </c>
      <c r="K80">
        <f>IF($E80="OK",
   CONCATENATE(YEAR(Plantilla!L99),"-",TEXT(MONTH(Plantilla!L99),"00"),"-",TEXT(DAY(Plantilla!L99),"00")),
"")</f>
        <v/>
      </c>
      <c r="L80">
        <f>IF($E80="OK",
   VLOOKUP(Plantilla!E99,'Tablas '!$H$4:$I$16,2,FALSE),
"")</f>
        <v/>
      </c>
      <c r="M80">
        <f>IF($E80="OK",TEXT(Plantilla!F99,"#"),"")</f>
        <v/>
      </c>
      <c r="N80">
        <f>IF($E80="OK",TEXT(Plantilla!G99,"#"),"")</f>
        <v/>
      </c>
      <c r="O80">
        <f>IF($E80="OK",TEXT(Plantilla!H99,"#"),"")</f>
        <v/>
      </c>
      <c r="P80">
        <f>IF($E80="OK",TEXT(Plantilla!I99,"#"),"")</f>
        <v/>
      </c>
      <c r="Q80">
        <f>IF($E80="OK",TEXT(Plantilla!J99,"#"),"")</f>
        <v/>
      </c>
      <c r="R80">
        <f>IF($E80="OK",
   VLOOKUP(Plantilla!Q99,'Tablas '!$AI$4:$AI$13,2,FALSE),
"")</f>
        <v/>
      </c>
      <c r="S80">
        <f>IF($E80="OK",TEXT(Plantilla!R99,"#"),"")</f>
        <v/>
      </c>
      <c r="T80">
        <f>IF($E80="OK",TEXT(Plantilla!#REF!,"#"),"")</f>
        <v/>
      </c>
      <c r="U80">
        <f>IF($E80="OK",TEXT(Plantilla!#REF!,"#"),"")</f>
        <v/>
      </c>
      <c r="V80">
        <f>IF($E80="OK",TEXT(Plantilla!#REF!,"#"),"")</f>
        <v/>
      </c>
      <c r="W80">
        <f>IF($E80="OK",TEXT(Plantilla!#REF!,"#"),"")</f>
        <v/>
      </c>
      <c r="X80">
        <f>IF($E80="OK",TEXT(Plantilla!#REF!,"#"),"")</f>
        <v/>
      </c>
      <c r="Y80">
        <f>IF($E80="OK",TEXT(Plantilla!#REF!,"#"),"")</f>
        <v/>
      </c>
      <c r="Z80">
        <f>IF($E80="OK",TEXT(Plantilla!#REF!,"#"),"")</f>
        <v/>
      </c>
    </row>
    <row r="81">
      <c r="E81">
        <f>Plantilla!C100</f>
        <v/>
      </c>
      <c r="F81">
        <f>IF($E81="OK",
   VLOOKUP(Plantilla!#REF!,'Tablas '!$B$4:$C$15,2,FALSE),
"")</f>
        <v/>
      </c>
      <c r="G81">
        <f>IF($E81="OK",
   VLOOKUP(Plantilla!#REF!,'Tablas '!E91:F105,2,FALSE),
"")</f>
        <v/>
      </c>
      <c r="H81">
        <f>IF($E81="OK",TEXT(Plantilla!#REF!,"#"),"")</f>
        <v/>
      </c>
      <c r="I81">
        <f>IF($E81="OK",TEXT(Plantilla!#REF!,"#"),"")</f>
        <v/>
      </c>
      <c r="J81">
        <f>IF($E81="OK",
   CONCATENATE(YEAR(Plantilla!D100),"-",TEXT(MONTH(Plantilla!D100),"00"),"-",TEXT(DAY(Plantilla!D100),"00")),
"")</f>
        <v/>
      </c>
      <c r="K81">
        <f>IF($E81="OK",
   CONCATENATE(YEAR(Plantilla!L100),"-",TEXT(MONTH(Plantilla!L100),"00"),"-",TEXT(DAY(Plantilla!L100),"00")),
"")</f>
        <v/>
      </c>
      <c r="L81">
        <f>IF($E81="OK",
   VLOOKUP(Plantilla!E100,'Tablas '!$H$4:$I$16,2,FALSE),
"")</f>
        <v/>
      </c>
      <c r="M81">
        <f>IF($E81="OK",TEXT(Plantilla!F100,"#"),"")</f>
        <v/>
      </c>
      <c r="N81">
        <f>IF($E81="OK",TEXT(Plantilla!G100,"#"),"")</f>
        <v/>
      </c>
      <c r="O81">
        <f>IF($E81="OK",TEXT(Plantilla!H100,"#"),"")</f>
        <v/>
      </c>
      <c r="P81">
        <f>IF($E81="OK",TEXT(Plantilla!I100,"#"),"")</f>
        <v/>
      </c>
      <c r="Q81">
        <f>IF($E81="OK",TEXT(Plantilla!J100,"#"),"")</f>
        <v/>
      </c>
      <c r="R81">
        <f>IF($E81="OK",
   VLOOKUP(Plantilla!Q100,'Tablas '!$AI$4:$AI$13,2,FALSE),
"")</f>
        <v/>
      </c>
      <c r="S81">
        <f>IF($E81="OK",TEXT(Plantilla!R100,"#"),"")</f>
        <v/>
      </c>
      <c r="T81">
        <f>IF($E81="OK",TEXT(Plantilla!#REF!,"#"),"")</f>
        <v/>
      </c>
      <c r="U81">
        <f>IF($E81="OK",TEXT(Plantilla!#REF!,"#"),"")</f>
        <v/>
      </c>
      <c r="V81">
        <f>IF($E81="OK",TEXT(Plantilla!#REF!,"#"),"")</f>
        <v/>
      </c>
      <c r="W81">
        <f>IF($E81="OK",TEXT(Plantilla!#REF!,"#"),"")</f>
        <v/>
      </c>
      <c r="X81">
        <f>IF($E81="OK",TEXT(Plantilla!#REF!,"#"),"")</f>
        <v/>
      </c>
      <c r="Y81">
        <f>IF($E81="OK",TEXT(Plantilla!#REF!,"#"),"")</f>
        <v/>
      </c>
      <c r="Z81">
        <f>IF($E81="OK",TEXT(Plantilla!#REF!,"#"),"")</f>
        <v/>
      </c>
    </row>
    <row r="82">
      <c r="E82">
        <f>Plantilla!C101</f>
        <v/>
      </c>
      <c r="F82">
        <f>IF($E82="OK",
   VLOOKUP(Plantilla!#REF!,'Tablas '!$B$4:$C$15,2,FALSE),
"")</f>
        <v/>
      </c>
      <c r="G82">
        <f>IF($E82="OK",
   VLOOKUP(Plantilla!#REF!,'Tablas '!E92:F106,2,FALSE),
"")</f>
        <v/>
      </c>
      <c r="H82">
        <f>IF($E82="OK",TEXT(Plantilla!#REF!,"#"),"")</f>
        <v/>
      </c>
      <c r="I82">
        <f>IF($E82="OK",TEXT(Plantilla!#REF!,"#"),"")</f>
        <v/>
      </c>
      <c r="J82">
        <f>IF($E82="OK",
   CONCATENATE(YEAR(Plantilla!D101),"-",TEXT(MONTH(Plantilla!D101),"00"),"-",TEXT(DAY(Plantilla!D101),"00")),
"")</f>
        <v/>
      </c>
      <c r="K82">
        <f>IF($E82="OK",
   CONCATENATE(YEAR(Plantilla!L101),"-",TEXT(MONTH(Plantilla!L101),"00"),"-",TEXT(DAY(Plantilla!L101),"00")),
"")</f>
        <v/>
      </c>
      <c r="L82">
        <f>IF($E82="OK",
   VLOOKUP(Plantilla!E101,'Tablas '!$H$4:$I$16,2,FALSE),
"")</f>
        <v/>
      </c>
      <c r="M82">
        <f>IF($E82="OK",TEXT(Plantilla!F101,"#"),"")</f>
        <v/>
      </c>
      <c r="N82">
        <f>IF($E82="OK",TEXT(Plantilla!G101,"#"),"")</f>
        <v/>
      </c>
      <c r="O82">
        <f>IF($E82="OK",TEXT(Plantilla!H101,"#"),"")</f>
        <v/>
      </c>
      <c r="P82">
        <f>IF($E82="OK",TEXT(Plantilla!I101,"#"),"")</f>
        <v/>
      </c>
      <c r="Q82">
        <f>IF($E82="OK",TEXT(Plantilla!J101,"#"),"")</f>
        <v/>
      </c>
      <c r="R82">
        <f>IF($E82="OK",
   VLOOKUP(Plantilla!Q101,'Tablas '!$AI$4:$AI$13,2,FALSE),
"")</f>
        <v/>
      </c>
      <c r="S82">
        <f>IF($E82="OK",TEXT(Plantilla!R101,"#"),"")</f>
        <v/>
      </c>
      <c r="T82">
        <f>IF($E82="OK",TEXT(Plantilla!#REF!,"#"),"")</f>
        <v/>
      </c>
      <c r="U82">
        <f>IF($E82="OK",TEXT(Plantilla!#REF!,"#"),"")</f>
        <v/>
      </c>
      <c r="V82">
        <f>IF($E82="OK",TEXT(Plantilla!#REF!,"#"),"")</f>
        <v/>
      </c>
      <c r="W82">
        <f>IF($E82="OK",TEXT(Plantilla!#REF!,"#"),"")</f>
        <v/>
      </c>
      <c r="X82">
        <f>IF($E82="OK",TEXT(Plantilla!#REF!,"#"),"")</f>
        <v/>
      </c>
      <c r="Y82">
        <f>IF($E82="OK",TEXT(Plantilla!#REF!,"#"),"")</f>
        <v/>
      </c>
      <c r="Z82">
        <f>IF($E82="OK",TEXT(Plantilla!#REF!,"#"),"")</f>
        <v/>
      </c>
    </row>
    <row r="83">
      <c r="E83">
        <f>Plantilla!C102</f>
        <v/>
      </c>
      <c r="F83">
        <f>IF($E83="OK",
   VLOOKUP(Plantilla!#REF!,'Tablas '!$B$4:$C$15,2,FALSE),
"")</f>
        <v/>
      </c>
      <c r="G83">
        <f>IF($E83="OK",
   VLOOKUP(Plantilla!#REF!,'Tablas '!E93:F107,2,FALSE),
"")</f>
        <v/>
      </c>
      <c r="H83">
        <f>IF($E83="OK",TEXT(Plantilla!#REF!,"#"),"")</f>
        <v/>
      </c>
      <c r="I83">
        <f>IF($E83="OK",TEXT(Plantilla!#REF!,"#"),"")</f>
        <v/>
      </c>
      <c r="J83">
        <f>IF($E83="OK",
   CONCATENATE(YEAR(Plantilla!D102),"-",TEXT(MONTH(Plantilla!D102),"00"),"-",TEXT(DAY(Plantilla!D102),"00")),
"")</f>
        <v/>
      </c>
      <c r="K83">
        <f>IF($E83="OK",
   CONCATENATE(YEAR(Plantilla!L102),"-",TEXT(MONTH(Plantilla!L102),"00"),"-",TEXT(DAY(Plantilla!L102),"00")),
"")</f>
        <v/>
      </c>
      <c r="L83">
        <f>IF($E83="OK",
   VLOOKUP(Plantilla!E102,'Tablas '!$H$4:$I$16,2,FALSE),
"")</f>
        <v/>
      </c>
      <c r="M83">
        <f>IF($E83="OK",TEXT(Plantilla!F102,"#"),"")</f>
        <v/>
      </c>
      <c r="N83">
        <f>IF($E83="OK",TEXT(Plantilla!G102,"#"),"")</f>
        <v/>
      </c>
      <c r="O83">
        <f>IF($E83="OK",TEXT(Plantilla!H102,"#"),"")</f>
        <v/>
      </c>
      <c r="P83">
        <f>IF($E83="OK",TEXT(Plantilla!I102,"#"),"")</f>
        <v/>
      </c>
      <c r="Q83">
        <f>IF($E83="OK",TEXT(Plantilla!J102,"#"),"")</f>
        <v/>
      </c>
      <c r="R83">
        <f>IF($E83="OK",
   VLOOKUP(Plantilla!Q102,'Tablas '!$AI$4:$AI$13,2,FALSE),
"")</f>
        <v/>
      </c>
      <c r="S83">
        <f>IF($E83="OK",TEXT(Plantilla!R102,"#"),"")</f>
        <v/>
      </c>
      <c r="T83">
        <f>IF($E83="OK",TEXT(Plantilla!#REF!,"#"),"")</f>
        <v/>
      </c>
      <c r="U83">
        <f>IF($E83="OK",TEXT(Plantilla!#REF!,"#"),"")</f>
        <v/>
      </c>
      <c r="V83">
        <f>IF($E83="OK",TEXT(Plantilla!#REF!,"#"),"")</f>
        <v/>
      </c>
      <c r="W83">
        <f>IF($E83="OK",TEXT(Plantilla!#REF!,"#"),"")</f>
        <v/>
      </c>
      <c r="X83">
        <f>IF($E83="OK",TEXT(Plantilla!#REF!,"#"),"")</f>
        <v/>
      </c>
      <c r="Y83">
        <f>IF($E83="OK",TEXT(Plantilla!#REF!,"#"),"")</f>
        <v/>
      </c>
      <c r="Z83">
        <f>IF($E83="OK",TEXT(Plantilla!#REF!,"#"),"")</f>
        <v/>
      </c>
    </row>
    <row r="84">
      <c r="E84">
        <f>Plantilla!C103</f>
        <v/>
      </c>
      <c r="F84">
        <f>IF($E84="OK",
   VLOOKUP(Plantilla!#REF!,'Tablas '!$B$4:$C$15,2,FALSE),
"")</f>
        <v/>
      </c>
      <c r="G84">
        <f>IF($E84="OK",
   VLOOKUP(Plantilla!#REF!,'Tablas '!E94:F108,2,FALSE),
"")</f>
        <v/>
      </c>
      <c r="H84">
        <f>IF($E84="OK",TEXT(Plantilla!#REF!,"#"),"")</f>
        <v/>
      </c>
      <c r="I84">
        <f>IF($E84="OK",TEXT(Plantilla!#REF!,"#"),"")</f>
        <v/>
      </c>
      <c r="J84">
        <f>IF($E84="OK",
   CONCATENATE(YEAR(Plantilla!D103),"-",TEXT(MONTH(Plantilla!D103),"00"),"-",TEXT(DAY(Plantilla!D103),"00")),
"")</f>
        <v/>
      </c>
      <c r="K84">
        <f>IF($E84="OK",
   CONCATENATE(YEAR(Plantilla!L103),"-",TEXT(MONTH(Plantilla!L103),"00"),"-",TEXT(DAY(Plantilla!L103),"00")),
"")</f>
        <v/>
      </c>
      <c r="L84">
        <f>IF($E84="OK",
   VLOOKUP(Plantilla!E103,'Tablas '!$H$4:$I$16,2,FALSE),
"")</f>
        <v/>
      </c>
      <c r="M84">
        <f>IF($E84="OK",TEXT(Plantilla!F103,"#"),"")</f>
        <v/>
      </c>
      <c r="N84">
        <f>IF($E84="OK",TEXT(Plantilla!G103,"#"),"")</f>
        <v/>
      </c>
      <c r="O84">
        <f>IF($E84="OK",TEXT(Plantilla!H103,"#"),"")</f>
        <v/>
      </c>
      <c r="P84">
        <f>IF($E84="OK",TEXT(Plantilla!I103,"#"),"")</f>
        <v/>
      </c>
      <c r="Q84">
        <f>IF($E84="OK",TEXT(Plantilla!J103,"#"),"")</f>
        <v/>
      </c>
      <c r="R84">
        <f>IF($E84="OK",
   VLOOKUP(Plantilla!Q103,'Tablas '!$AI$4:$AI$13,2,FALSE),
"")</f>
        <v/>
      </c>
      <c r="S84">
        <f>IF($E84="OK",TEXT(Plantilla!R103,"#"),"")</f>
        <v/>
      </c>
      <c r="T84">
        <f>IF($E84="OK",TEXT(Plantilla!#REF!,"#"),"")</f>
        <v/>
      </c>
      <c r="U84">
        <f>IF($E84="OK",TEXT(Plantilla!#REF!,"#"),"")</f>
        <v/>
      </c>
      <c r="V84">
        <f>IF($E84="OK",TEXT(Plantilla!#REF!,"#"),"")</f>
        <v/>
      </c>
      <c r="W84">
        <f>IF($E84="OK",TEXT(Plantilla!#REF!,"#"),"")</f>
        <v/>
      </c>
      <c r="X84">
        <f>IF($E84="OK",TEXT(Plantilla!#REF!,"#"),"")</f>
        <v/>
      </c>
      <c r="Y84">
        <f>IF($E84="OK",TEXT(Plantilla!#REF!,"#"),"")</f>
        <v/>
      </c>
      <c r="Z84">
        <f>IF($E84="OK",TEXT(Plantilla!#REF!,"#"),"")</f>
        <v/>
      </c>
    </row>
    <row r="85">
      <c r="E85">
        <f>Plantilla!C104</f>
        <v/>
      </c>
      <c r="F85">
        <f>IF($E85="OK",
   VLOOKUP(Plantilla!#REF!,'Tablas '!$B$4:$C$15,2,FALSE),
"")</f>
        <v/>
      </c>
      <c r="G85">
        <f>IF($E85="OK",
   VLOOKUP(Plantilla!#REF!,'Tablas '!E95:F109,2,FALSE),
"")</f>
        <v/>
      </c>
      <c r="H85">
        <f>IF($E85="OK",TEXT(Plantilla!#REF!,"#"),"")</f>
        <v/>
      </c>
      <c r="I85">
        <f>IF($E85="OK",TEXT(Plantilla!#REF!,"#"),"")</f>
        <v/>
      </c>
      <c r="J85">
        <f>IF($E85="OK",
   CONCATENATE(YEAR(Plantilla!D104),"-",TEXT(MONTH(Plantilla!D104),"00"),"-",TEXT(DAY(Plantilla!D104),"00")),
"")</f>
        <v/>
      </c>
      <c r="K85">
        <f>IF($E85="OK",
   CONCATENATE(YEAR(Plantilla!L104),"-",TEXT(MONTH(Plantilla!L104),"00"),"-",TEXT(DAY(Plantilla!L104),"00")),
"")</f>
        <v/>
      </c>
      <c r="L85">
        <f>IF($E85="OK",
   VLOOKUP(Plantilla!E104,'Tablas '!$H$4:$I$16,2,FALSE),
"")</f>
        <v/>
      </c>
      <c r="M85">
        <f>IF($E85="OK",TEXT(Plantilla!F104,"#"),"")</f>
        <v/>
      </c>
      <c r="N85">
        <f>IF($E85="OK",TEXT(Plantilla!G104,"#"),"")</f>
        <v/>
      </c>
      <c r="O85">
        <f>IF($E85="OK",TEXT(Plantilla!H104,"#"),"")</f>
        <v/>
      </c>
      <c r="P85">
        <f>IF($E85="OK",TEXT(Plantilla!I104,"#"),"")</f>
        <v/>
      </c>
      <c r="Q85">
        <f>IF($E85="OK",TEXT(Plantilla!J104,"#"),"")</f>
        <v/>
      </c>
      <c r="R85">
        <f>IF($E85="OK",
   VLOOKUP(Plantilla!Q104,'Tablas '!$AI$4:$AI$13,2,FALSE),
"")</f>
        <v/>
      </c>
      <c r="S85">
        <f>IF($E85="OK",TEXT(Plantilla!R104,"#"),"")</f>
        <v/>
      </c>
      <c r="T85">
        <f>IF($E85="OK",TEXT(Plantilla!#REF!,"#"),"")</f>
        <v/>
      </c>
      <c r="U85">
        <f>IF($E85="OK",TEXT(Plantilla!#REF!,"#"),"")</f>
        <v/>
      </c>
      <c r="V85">
        <f>IF($E85="OK",TEXT(Plantilla!#REF!,"#"),"")</f>
        <v/>
      </c>
      <c r="W85">
        <f>IF($E85="OK",TEXT(Plantilla!#REF!,"#"),"")</f>
        <v/>
      </c>
      <c r="X85">
        <f>IF($E85="OK",TEXT(Plantilla!#REF!,"#"),"")</f>
        <v/>
      </c>
      <c r="Y85">
        <f>IF($E85="OK",TEXT(Plantilla!#REF!,"#"),"")</f>
        <v/>
      </c>
      <c r="Z85">
        <f>IF($E85="OK",TEXT(Plantilla!#REF!,"#"),"")</f>
        <v/>
      </c>
    </row>
    <row r="86">
      <c r="E86">
        <f>Plantilla!C105</f>
        <v/>
      </c>
      <c r="F86">
        <f>IF($E86="OK",
   VLOOKUP(Plantilla!#REF!,'Tablas '!$B$4:$C$15,2,FALSE),
"")</f>
        <v/>
      </c>
      <c r="G86">
        <f>IF($E86="OK",
   VLOOKUP(Plantilla!#REF!,'Tablas '!E96:F110,2,FALSE),
"")</f>
        <v/>
      </c>
      <c r="H86">
        <f>IF($E86="OK",TEXT(Plantilla!#REF!,"#"),"")</f>
        <v/>
      </c>
      <c r="I86">
        <f>IF($E86="OK",TEXT(Plantilla!#REF!,"#"),"")</f>
        <v/>
      </c>
      <c r="J86">
        <f>IF($E86="OK",
   CONCATENATE(YEAR(Plantilla!D105),"-",TEXT(MONTH(Plantilla!D105),"00"),"-",TEXT(DAY(Plantilla!D105),"00")),
"")</f>
        <v/>
      </c>
      <c r="K86">
        <f>IF($E86="OK",
   CONCATENATE(YEAR(Plantilla!L105),"-",TEXT(MONTH(Plantilla!L105),"00"),"-",TEXT(DAY(Plantilla!L105),"00")),
"")</f>
        <v/>
      </c>
      <c r="L86">
        <f>IF($E86="OK",
   VLOOKUP(Plantilla!E105,'Tablas '!$H$4:$I$16,2,FALSE),
"")</f>
        <v/>
      </c>
      <c r="M86">
        <f>IF($E86="OK",TEXT(Plantilla!F105,"#"),"")</f>
        <v/>
      </c>
      <c r="N86">
        <f>IF($E86="OK",TEXT(Plantilla!G105,"#"),"")</f>
        <v/>
      </c>
      <c r="O86">
        <f>IF($E86="OK",TEXT(Plantilla!H105,"#"),"")</f>
        <v/>
      </c>
      <c r="P86">
        <f>IF($E86="OK",TEXT(Plantilla!I105,"#"),"")</f>
        <v/>
      </c>
      <c r="Q86">
        <f>IF($E86="OK",TEXT(Plantilla!J105,"#"),"")</f>
        <v/>
      </c>
      <c r="R86">
        <f>IF($E86="OK",
   VLOOKUP(Plantilla!Q105,'Tablas '!$AI$4:$AI$13,2,FALSE),
"")</f>
        <v/>
      </c>
      <c r="S86">
        <f>IF($E86="OK",TEXT(Plantilla!R105,"#"),"")</f>
        <v/>
      </c>
      <c r="T86">
        <f>IF($E86="OK",TEXT(Plantilla!#REF!,"#"),"")</f>
        <v/>
      </c>
      <c r="U86">
        <f>IF($E86="OK",TEXT(Plantilla!#REF!,"#"),"")</f>
        <v/>
      </c>
      <c r="V86">
        <f>IF($E86="OK",TEXT(Plantilla!#REF!,"#"),"")</f>
        <v/>
      </c>
      <c r="W86">
        <f>IF($E86="OK",TEXT(Plantilla!#REF!,"#"),"")</f>
        <v/>
      </c>
      <c r="X86">
        <f>IF($E86="OK",TEXT(Plantilla!#REF!,"#"),"")</f>
        <v/>
      </c>
      <c r="Y86">
        <f>IF($E86="OK",TEXT(Plantilla!#REF!,"#"),"")</f>
        <v/>
      </c>
      <c r="Z86">
        <f>IF($E86="OK",TEXT(Plantilla!#REF!,"#"),"")</f>
        <v/>
      </c>
    </row>
    <row r="87">
      <c r="E87">
        <f>Plantilla!C106</f>
        <v/>
      </c>
      <c r="F87">
        <f>IF($E87="OK",
   VLOOKUP(Plantilla!#REF!,'Tablas '!$B$4:$C$15,2,FALSE),
"")</f>
        <v/>
      </c>
      <c r="G87">
        <f>IF($E87="OK",
   VLOOKUP(Plantilla!#REF!,'Tablas '!E97:F111,2,FALSE),
"")</f>
        <v/>
      </c>
      <c r="H87">
        <f>IF($E87="OK",TEXT(Plantilla!#REF!,"#"),"")</f>
        <v/>
      </c>
      <c r="I87">
        <f>IF($E87="OK",TEXT(Plantilla!#REF!,"#"),"")</f>
        <v/>
      </c>
      <c r="J87">
        <f>IF($E87="OK",
   CONCATENATE(YEAR(Plantilla!D106),"-",TEXT(MONTH(Plantilla!D106),"00"),"-",TEXT(DAY(Plantilla!D106),"00")),
"")</f>
        <v/>
      </c>
      <c r="K87">
        <f>IF($E87="OK",
   CONCATENATE(YEAR(Plantilla!L106),"-",TEXT(MONTH(Plantilla!L106),"00"),"-",TEXT(DAY(Plantilla!L106),"00")),
"")</f>
        <v/>
      </c>
      <c r="L87">
        <f>IF($E87="OK",
   VLOOKUP(Plantilla!E106,'Tablas '!$H$4:$I$16,2,FALSE),
"")</f>
        <v/>
      </c>
      <c r="M87">
        <f>IF($E87="OK",TEXT(Plantilla!F106,"#"),"")</f>
        <v/>
      </c>
      <c r="N87">
        <f>IF($E87="OK",TEXT(Plantilla!G106,"#"),"")</f>
        <v/>
      </c>
      <c r="O87">
        <f>IF($E87="OK",TEXT(Plantilla!H106,"#"),"")</f>
        <v/>
      </c>
      <c r="P87">
        <f>IF($E87="OK",TEXT(Plantilla!I106,"#"),"")</f>
        <v/>
      </c>
      <c r="Q87">
        <f>IF($E87="OK",TEXT(Plantilla!J106,"#"),"")</f>
        <v/>
      </c>
      <c r="R87">
        <f>IF($E87="OK",
   VLOOKUP(Plantilla!Q106,'Tablas '!$AI$4:$AI$13,2,FALSE),
"")</f>
        <v/>
      </c>
      <c r="S87">
        <f>IF($E87="OK",TEXT(Plantilla!R106,"#"),"")</f>
        <v/>
      </c>
      <c r="T87">
        <f>IF($E87="OK",TEXT(Plantilla!#REF!,"#"),"")</f>
        <v/>
      </c>
      <c r="U87">
        <f>IF($E87="OK",TEXT(Plantilla!#REF!,"#"),"")</f>
        <v/>
      </c>
      <c r="V87">
        <f>IF($E87="OK",TEXT(Plantilla!#REF!,"#"),"")</f>
        <v/>
      </c>
      <c r="W87">
        <f>IF($E87="OK",TEXT(Plantilla!#REF!,"#"),"")</f>
        <v/>
      </c>
      <c r="X87">
        <f>IF($E87="OK",TEXT(Plantilla!#REF!,"#"),"")</f>
        <v/>
      </c>
      <c r="Y87">
        <f>IF($E87="OK",TEXT(Plantilla!#REF!,"#"),"")</f>
        <v/>
      </c>
      <c r="Z87">
        <f>IF($E87="OK",TEXT(Plantilla!#REF!,"#"),"")</f>
        <v/>
      </c>
    </row>
    <row r="88">
      <c r="E88">
        <f>Plantilla!C107</f>
        <v/>
      </c>
      <c r="F88">
        <f>IF($E88="OK",
   VLOOKUP(Plantilla!#REF!,'Tablas '!$B$4:$C$15,2,FALSE),
"")</f>
        <v/>
      </c>
      <c r="G88">
        <f>IF($E88="OK",
   VLOOKUP(Plantilla!#REF!,'Tablas '!E98:F112,2,FALSE),
"")</f>
        <v/>
      </c>
      <c r="H88">
        <f>IF($E88="OK",TEXT(Plantilla!#REF!,"#"),"")</f>
        <v/>
      </c>
      <c r="I88">
        <f>IF($E88="OK",TEXT(Plantilla!#REF!,"#"),"")</f>
        <v/>
      </c>
      <c r="J88">
        <f>IF($E88="OK",
   CONCATENATE(YEAR(Plantilla!D107),"-",TEXT(MONTH(Plantilla!D107),"00"),"-",TEXT(DAY(Plantilla!D107),"00")),
"")</f>
        <v/>
      </c>
      <c r="K88">
        <f>IF($E88="OK",
   CONCATENATE(YEAR(Plantilla!L107),"-",TEXT(MONTH(Plantilla!L107),"00"),"-",TEXT(DAY(Plantilla!L107),"00")),
"")</f>
        <v/>
      </c>
      <c r="L88">
        <f>IF($E88="OK",
   VLOOKUP(Plantilla!E107,'Tablas '!$H$4:$I$16,2,FALSE),
"")</f>
        <v/>
      </c>
      <c r="M88">
        <f>IF($E88="OK",TEXT(Plantilla!F107,"#"),"")</f>
        <v/>
      </c>
      <c r="N88">
        <f>IF($E88="OK",TEXT(Plantilla!G107,"#"),"")</f>
        <v/>
      </c>
      <c r="O88">
        <f>IF($E88="OK",TEXT(Plantilla!H107,"#"),"")</f>
        <v/>
      </c>
      <c r="P88">
        <f>IF($E88="OK",TEXT(Plantilla!I107,"#"),"")</f>
        <v/>
      </c>
      <c r="Q88">
        <f>IF($E88="OK",TEXT(Plantilla!J107,"#"),"")</f>
        <v/>
      </c>
      <c r="R88">
        <f>IF($E88="OK",
   VLOOKUP(Plantilla!Q107,'Tablas '!$AI$4:$AI$13,2,FALSE),
"")</f>
        <v/>
      </c>
      <c r="S88">
        <f>IF($E88="OK",TEXT(Plantilla!R107,"#"),"")</f>
        <v/>
      </c>
      <c r="T88">
        <f>IF($E88="OK",TEXT(Plantilla!#REF!,"#"),"")</f>
        <v/>
      </c>
      <c r="U88">
        <f>IF($E88="OK",TEXT(Plantilla!#REF!,"#"),"")</f>
        <v/>
      </c>
      <c r="V88">
        <f>IF($E88="OK",TEXT(Plantilla!#REF!,"#"),"")</f>
        <v/>
      </c>
      <c r="W88">
        <f>IF($E88="OK",TEXT(Plantilla!#REF!,"#"),"")</f>
        <v/>
      </c>
      <c r="X88">
        <f>IF($E88="OK",TEXT(Plantilla!#REF!,"#"),"")</f>
        <v/>
      </c>
      <c r="Y88">
        <f>IF($E88="OK",TEXT(Plantilla!#REF!,"#"),"")</f>
        <v/>
      </c>
      <c r="Z88">
        <f>IF($E88="OK",TEXT(Plantilla!#REF!,"#"),"")</f>
        <v/>
      </c>
    </row>
    <row r="89">
      <c r="E89">
        <f>Plantilla!C108</f>
        <v/>
      </c>
      <c r="F89">
        <f>IF($E89="OK",
   VLOOKUP(Plantilla!#REF!,'Tablas '!$B$4:$C$15,2,FALSE),
"")</f>
        <v/>
      </c>
      <c r="G89">
        <f>IF($E89="OK",
   VLOOKUP(Plantilla!#REF!,'Tablas '!E99:F113,2,FALSE),
"")</f>
        <v/>
      </c>
      <c r="H89">
        <f>IF($E89="OK",TEXT(Plantilla!#REF!,"#"),"")</f>
        <v/>
      </c>
      <c r="I89">
        <f>IF($E89="OK",TEXT(Plantilla!#REF!,"#"),"")</f>
        <v/>
      </c>
      <c r="J89">
        <f>IF($E89="OK",
   CONCATENATE(YEAR(Plantilla!D108),"-",TEXT(MONTH(Plantilla!D108),"00"),"-",TEXT(DAY(Plantilla!D108),"00")),
"")</f>
        <v/>
      </c>
      <c r="K89">
        <f>IF($E89="OK",
   CONCATENATE(YEAR(Plantilla!L108),"-",TEXT(MONTH(Plantilla!L108),"00"),"-",TEXT(DAY(Plantilla!L108),"00")),
"")</f>
        <v/>
      </c>
      <c r="L89">
        <f>IF($E89="OK",
   VLOOKUP(Plantilla!E108,'Tablas '!$H$4:$I$16,2,FALSE),
"")</f>
        <v/>
      </c>
      <c r="M89">
        <f>IF($E89="OK",TEXT(Plantilla!F108,"#"),"")</f>
        <v/>
      </c>
      <c r="N89">
        <f>IF($E89="OK",TEXT(Plantilla!G108,"#"),"")</f>
        <v/>
      </c>
      <c r="O89">
        <f>IF($E89="OK",TEXT(Plantilla!H108,"#"),"")</f>
        <v/>
      </c>
      <c r="P89">
        <f>IF($E89="OK",TEXT(Plantilla!I108,"#"),"")</f>
        <v/>
      </c>
      <c r="Q89">
        <f>IF($E89="OK",TEXT(Plantilla!J108,"#"),"")</f>
        <v/>
      </c>
      <c r="R89">
        <f>IF($E89="OK",
   VLOOKUP(Plantilla!Q108,'Tablas '!$AI$4:$AI$13,2,FALSE),
"")</f>
        <v/>
      </c>
      <c r="S89">
        <f>IF($E89="OK",TEXT(Plantilla!R108,"#"),"")</f>
        <v/>
      </c>
      <c r="T89">
        <f>IF($E89="OK",TEXT(Plantilla!#REF!,"#"),"")</f>
        <v/>
      </c>
      <c r="U89">
        <f>IF($E89="OK",TEXT(Plantilla!#REF!,"#"),"")</f>
        <v/>
      </c>
      <c r="V89">
        <f>IF($E89="OK",TEXT(Plantilla!#REF!,"#"),"")</f>
        <v/>
      </c>
      <c r="W89">
        <f>IF($E89="OK",TEXT(Plantilla!#REF!,"#"),"")</f>
        <v/>
      </c>
      <c r="X89">
        <f>IF($E89="OK",TEXT(Plantilla!#REF!,"#"),"")</f>
        <v/>
      </c>
      <c r="Y89">
        <f>IF($E89="OK",TEXT(Plantilla!#REF!,"#"),"")</f>
        <v/>
      </c>
      <c r="Z89">
        <f>IF($E89="OK",TEXT(Plantilla!#REF!,"#"),"")</f>
        <v/>
      </c>
    </row>
    <row r="90">
      <c r="E90">
        <f>Plantilla!C109</f>
        <v/>
      </c>
      <c r="F90">
        <f>IF($E90="OK",
   VLOOKUP(Plantilla!#REF!,'Tablas '!$B$4:$C$15,2,FALSE),
"")</f>
        <v/>
      </c>
      <c r="G90">
        <f>IF($E90="OK",
   VLOOKUP(Plantilla!#REF!,'Tablas '!E100:F114,2,FALSE),
"")</f>
        <v/>
      </c>
      <c r="H90">
        <f>IF($E90="OK",TEXT(Plantilla!#REF!,"#"),"")</f>
        <v/>
      </c>
      <c r="I90">
        <f>IF($E90="OK",TEXT(Plantilla!#REF!,"#"),"")</f>
        <v/>
      </c>
      <c r="J90">
        <f>IF($E90="OK",
   CONCATENATE(YEAR(Plantilla!D109),"-",TEXT(MONTH(Plantilla!D109),"00"),"-",TEXT(DAY(Plantilla!D109),"00")),
"")</f>
        <v/>
      </c>
      <c r="K90">
        <f>IF($E90="OK",
   CONCATENATE(YEAR(Plantilla!L109),"-",TEXT(MONTH(Plantilla!L109),"00"),"-",TEXT(DAY(Plantilla!L109),"00")),
"")</f>
        <v/>
      </c>
      <c r="L90">
        <f>IF($E90="OK",
   VLOOKUP(Plantilla!E109,'Tablas '!$H$4:$I$16,2,FALSE),
"")</f>
        <v/>
      </c>
      <c r="M90">
        <f>IF($E90="OK",TEXT(Plantilla!F109,"#"),"")</f>
        <v/>
      </c>
      <c r="N90">
        <f>IF($E90="OK",TEXT(Plantilla!G109,"#"),"")</f>
        <v/>
      </c>
      <c r="O90">
        <f>IF($E90="OK",TEXT(Plantilla!H109,"#"),"")</f>
        <v/>
      </c>
      <c r="P90">
        <f>IF($E90="OK",TEXT(Plantilla!I109,"#"),"")</f>
        <v/>
      </c>
      <c r="Q90">
        <f>IF($E90="OK",TEXT(Plantilla!J109,"#"),"")</f>
        <v/>
      </c>
      <c r="R90">
        <f>IF($E90="OK",
   VLOOKUP(Plantilla!Q109,'Tablas '!$AI$4:$AI$13,2,FALSE),
"")</f>
        <v/>
      </c>
      <c r="S90">
        <f>IF($E90="OK",TEXT(Plantilla!R109,"#"),"")</f>
        <v/>
      </c>
      <c r="T90">
        <f>IF($E90="OK",TEXT(Plantilla!#REF!,"#"),"")</f>
        <v/>
      </c>
      <c r="U90">
        <f>IF($E90="OK",TEXT(Plantilla!#REF!,"#"),"")</f>
        <v/>
      </c>
      <c r="V90">
        <f>IF($E90="OK",TEXT(Plantilla!#REF!,"#"),"")</f>
        <v/>
      </c>
      <c r="W90">
        <f>IF($E90="OK",TEXT(Plantilla!#REF!,"#"),"")</f>
        <v/>
      </c>
      <c r="X90">
        <f>IF($E90="OK",TEXT(Plantilla!#REF!,"#"),"")</f>
        <v/>
      </c>
      <c r="Y90">
        <f>IF($E90="OK",TEXT(Plantilla!#REF!,"#"),"")</f>
        <v/>
      </c>
      <c r="Z90">
        <f>IF($E90="OK",TEXT(Plantilla!#REF!,"#"),"")</f>
        <v/>
      </c>
    </row>
    <row r="91">
      <c r="E91">
        <f>Plantilla!C110</f>
        <v/>
      </c>
      <c r="F91">
        <f>IF($E91="OK",
   VLOOKUP(Plantilla!#REF!,'Tablas '!$B$4:$C$15,2,FALSE),
"")</f>
        <v/>
      </c>
      <c r="G91">
        <f>IF($E91="OK",
   VLOOKUP(Plantilla!#REF!,'Tablas '!E101:F115,2,FALSE),
"")</f>
        <v/>
      </c>
      <c r="H91">
        <f>IF($E91="OK",TEXT(Plantilla!#REF!,"#"),"")</f>
        <v/>
      </c>
      <c r="I91">
        <f>IF($E91="OK",TEXT(Plantilla!#REF!,"#"),"")</f>
        <v/>
      </c>
      <c r="J91">
        <f>IF($E91="OK",
   CONCATENATE(YEAR(Plantilla!D110),"-",TEXT(MONTH(Plantilla!D110),"00"),"-",TEXT(DAY(Plantilla!D110),"00")),
"")</f>
        <v/>
      </c>
      <c r="K91">
        <f>IF($E91="OK",
   CONCATENATE(YEAR(Plantilla!L110),"-",TEXT(MONTH(Plantilla!L110),"00"),"-",TEXT(DAY(Plantilla!L110),"00")),
"")</f>
        <v/>
      </c>
      <c r="L91">
        <f>IF($E91="OK",
   VLOOKUP(Plantilla!E110,'Tablas '!$H$4:$I$16,2,FALSE),
"")</f>
        <v/>
      </c>
      <c r="M91">
        <f>IF($E91="OK",TEXT(Plantilla!F110,"#"),"")</f>
        <v/>
      </c>
      <c r="N91">
        <f>IF($E91="OK",TEXT(Plantilla!G110,"#"),"")</f>
        <v/>
      </c>
      <c r="O91">
        <f>IF($E91="OK",TEXT(Plantilla!H110,"#"),"")</f>
        <v/>
      </c>
      <c r="P91">
        <f>IF($E91="OK",TEXT(Plantilla!I110,"#"),"")</f>
        <v/>
      </c>
      <c r="Q91">
        <f>IF($E91="OK",TEXT(Plantilla!J110,"#"),"")</f>
        <v/>
      </c>
      <c r="R91">
        <f>IF($E91="OK",
   VLOOKUP(Plantilla!Q110,'Tablas '!$AI$4:$AI$13,2,FALSE),
"")</f>
        <v/>
      </c>
      <c r="S91">
        <f>IF($E91="OK",TEXT(Plantilla!R110,"#"),"")</f>
        <v/>
      </c>
      <c r="T91">
        <f>IF($E91="OK",TEXT(Plantilla!#REF!,"#"),"")</f>
        <v/>
      </c>
      <c r="U91">
        <f>IF($E91="OK",TEXT(Plantilla!#REF!,"#"),"")</f>
        <v/>
      </c>
      <c r="V91">
        <f>IF($E91="OK",TEXT(Plantilla!#REF!,"#"),"")</f>
        <v/>
      </c>
      <c r="W91">
        <f>IF($E91="OK",TEXT(Plantilla!#REF!,"#"),"")</f>
        <v/>
      </c>
      <c r="X91">
        <f>IF($E91="OK",TEXT(Plantilla!#REF!,"#"),"")</f>
        <v/>
      </c>
      <c r="Y91">
        <f>IF($E91="OK",TEXT(Plantilla!#REF!,"#"),"")</f>
        <v/>
      </c>
      <c r="Z91">
        <f>IF($E91="OK",TEXT(Plantilla!#REF!,"#"),"")</f>
        <v/>
      </c>
    </row>
    <row r="92">
      <c r="E92">
        <f>Plantilla!C111</f>
        <v/>
      </c>
      <c r="F92">
        <f>IF($E92="OK",
   VLOOKUP(Plantilla!#REF!,'Tablas '!$B$4:$C$15,2,FALSE),
"")</f>
        <v/>
      </c>
      <c r="G92">
        <f>IF($E92="OK",
   VLOOKUP(Plantilla!#REF!,'Tablas '!E102:F116,2,FALSE),
"")</f>
        <v/>
      </c>
      <c r="H92">
        <f>IF($E92="OK",TEXT(Plantilla!#REF!,"#"),"")</f>
        <v/>
      </c>
      <c r="I92">
        <f>IF($E92="OK",TEXT(Plantilla!#REF!,"#"),"")</f>
        <v/>
      </c>
      <c r="J92">
        <f>IF($E92="OK",
   CONCATENATE(YEAR(Plantilla!D111),"-",TEXT(MONTH(Plantilla!D111),"00"),"-",TEXT(DAY(Plantilla!D111),"00")),
"")</f>
        <v/>
      </c>
      <c r="K92">
        <f>IF($E92="OK",
   CONCATENATE(YEAR(Plantilla!L111),"-",TEXT(MONTH(Plantilla!L111),"00"),"-",TEXT(DAY(Plantilla!L111),"00")),
"")</f>
        <v/>
      </c>
      <c r="L92">
        <f>IF($E92="OK",
   VLOOKUP(Plantilla!E111,'Tablas '!$H$4:$I$16,2,FALSE),
"")</f>
        <v/>
      </c>
      <c r="M92">
        <f>IF($E92="OK",TEXT(Plantilla!F111,"#"),"")</f>
        <v/>
      </c>
      <c r="N92">
        <f>IF($E92="OK",TEXT(Plantilla!G111,"#"),"")</f>
        <v/>
      </c>
      <c r="O92">
        <f>IF($E92="OK",TEXT(Plantilla!H111,"#"),"")</f>
        <v/>
      </c>
      <c r="P92">
        <f>IF($E92="OK",TEXT(Plantilla!I111,"#"),"")</f>
        <v/>
      </c>
      <c r="Q92">
        <f>IF($E92="OK",TEXT(Plantilla!J111,"#"),"")</f>
        <v/>
      </c>
      <c r="R92">
        <f>IF($E92="OK",
   VLOOKUP(Plantilla!Q111,'Tablas '!$AI$4:$AI$13,2,FALSE),
"")</f>
        <v/>
      </c>
      <c r="S92">
        <f>IF($E92="OK",TEXT(Plantilla!R111,"#"),"")</f>
        <v/>
      </c>
      <c r="T92">
        <f>IF($E92="OK",TEXT(Plantilla!#REF!,"#"),"")</f>
        <v/>
      </c>
      <c r="U92">
        <f>IF($E92="OK",TEXT(Plantilla!#REF!,"#"),"")</f>
        <v/>
      </c>
      <c r="V92">
        <f>IF($E92="OK",TEXT(Plantilla!#REF!,"#"),"")</f>
        <v/>
      </c>
      <c r="W92">
        <f>IF($E92="OK",TEXT(Plantilla!#REF!,"#"),"")</f>
        <v/>
      </c>
      <c r="X92">
        <f>IF($E92="OK",TEXT(Plantilla!#REF!,"#"),"")</f>
        <v/>
      </c>
      <c r="Y92">
        <f>IF($E92="OK",TEXT(Plantilla!#REF!,"#"),"")</f>
        <v/>
      </c>
      <c r="Z92">
        <f>IF($E92="OK",TEXT(Plantilla!#REF!,"#"),"")</f>
        <v/>
      </c>
    </row>
    <row r="93">
      <c r="E93">
        <f>Plantilla!C112</f>
        <v/>
      </c>
      <c r="F93">
        <f>IF($E93="OK",
   VLOOKUP(Plantilla!#REF!,'Tablas '!$B$4:$C$15,2,FALSE),
"")</f>
        <v/>
      </c>
      <c r="G93">
        <f>IF($E93="OK",
   VLOOKUP(Plantilla!#REF!,'Tablas '!E103:F117,2,FALSE),
"")</f>
        <v/>
      </c>
      <c r="H93">
        <f>IF($E93="OK",TEXT(Plantilla!#REF!,"#"),"")</f>
        <v/>
      </c>
      <c r="I93">
        <f>IF($E93="OK",TEXT(Plantilla!#REF!,"#"),"")</f>
        <v/>
      </c>
      <c r="J93">
        <f>IF($E93="OK",
   CONCATENATE(YEAR(Plantilla!D112),"-",TEXT(MONTH(Plantilla!D112),"00"),"-",TEXT(DAY(Plantilla!D112),"00")),
"")</f>
        <v/>
      </c>
      <c r="K93">
        <f>IF($E93="OK",
   CONCATENATE(YEAR(Plantilla!L112),"-",TEXT(MONTH(Plantilla!L112),"00"),"-",TEXT(DAY(Plantilla!L112),"00")),
"")</f>
        <v/>
      </c>
      <c r="L93">
        <f>IF($E93="OK",
   VLOOKUP(Plantilla!E112,'Tablas '!$H$4:$I$16,2,FALSE),
"")</f>
        <v/>
      </c>
      <c r="M93">
        <f>IF($E93="OK",TEXT(Plantilla!F112,"#"),"")</f>
        <v/>
      </c>
      <c r="N93">
        <f>IF($E93="OK",TEXT(Plantilla!G112,"#"),"")</f>
        <v/>
      </c>
      <c r="O93">
        <f>IF($E93="OK",TEXT(Plantilla!H112,"#"),"")</f>
        <v/>
      </c>
      <c r="P93">
        <f>IF($E93="OK",TEXT(Plantilla!I112,"#"),"")</f>
        <v/>
      </c>
      <c r="Q93">
        <f>IF($E93="OK",TEXT(Plantilla!J112,"#"),"")</f>
        <v/>
      </c>
      <c r="R93">
        <f>IF($E93="OK",
   VLOOKUP(Plantilla!Q112,'Tablas '!$AI$4:$AI$13,2,FALSE),
"")</f>
        <v/>
      </c>
      <c r="S93">
        <f>IF($E93="OK",TEXT(Plantilla!R112,"#"),"")</f>
        <v/>
      </c>
      <c r="T93">
        <f>IF($E93="OK",TEXT(Plantilla!#REF!,"#"),"")</f>
        <v/>
      </c>
      <c r="U93">
        <f>IF($E93="OK",TEXT(Plantilla!#REF!,"#"),"")</f>
        <v/>
      </c>
      <c r="V93">
        <f>IF($E93="OK",TEXT(Plantilla!#REF!,"#"),"")</f>
        <v/>
      </c>
      <c r="W93">
        <f>IF($E93="OK",TEXT(Plantilla!#REF!,"#"),"")</f>
        <v/>
      </c>
      <c r="X93">
        <f>IF($E93="OK",TEXT(Plantilla!#REF!,"#"),"")</f>
        <v/>
      </c>
      <c r="Y93">
        <f>IF($E93="OK",TEXT(Plantilla!#REF!,"#"),"")</f>
        <v/>
      </c>
      <c r="Z93">
        <f>IF($E93="OK",TEXT(Plantilla!#REF!,"#"),"")</f>
        <v/>
      </c>
    </row>
  </sheetData>
  <pageMargins left="0.7" right="0.7" top="0.75" bottom="0.75" header="0.3" footer="0.3"/>
</worksheet>
</file>

<file path=xl/worksheets/sheet5.xml><?xml version="1.0" encoding="utf-8"?>
<worksheet xmlns="http://schemas.openxmlformats.org/spreadsheetml/2006/main">
  <sheetPr codeName="Hoja5">
    <outlinePr summaryBelow="1" summaryRight="1"/>
    <pageSetUpPr/>
  </sheetPr>
  <dimension ref="A1:DT501"/>
  <sheetViews>
    <sheetView zoomScale="86" zoomScaleNormal="85" workbookViewId="0">
      <selection activeCell="A2" sqref="A2"/>
    </sheetView>
  </sheetViews>
  <sheetFormatPr baseColWidth="10" defaultColWidth="11.5703125" defaultRowHeight="15"/>
  <cols>
    <col width="17.140625" customWidth="1" min="1" max="1"/>
    <col width="11.7109375" customWidth="1" min="2" max="2"/>
    <col width="15.85546875" bestFit="1" customWidth="1" min="3" max="3"/>
    <col width="5.42578125" customWidth="1" min="4" max="4"/>
    <col width="19.5703125" customWidth="1" min="5" max="6"/>
    <col width="17.42578125" bestFit="1" customWidth="1" min="7" max="7"/>
    <col width="20" bestFit="1" customWidth="1" min="8" max="8"/>
    <col width="22.28515625" customWidth="1" min="9" max="9"/>
    <col width="22.5703125" customWidth="1" min="10" max="10"/>
    <col width="25" customWidth="1" min="11" max="11"/>
    <col width="24.28515625" customWidth="1" min="12" max="12"/>
    <col width="23.140625" customWidth="1" min="13" max="13"/>
    <col width="25.7109375" customWidth="1" min="14" max="14"/>
    <col width="22" customWidth="1" min="15" max="15"/>
    <col width="18.85546875" customWidth="1" min="16" max="17"/>
    <col width="42.5703125" customWidth="1" min="18" max="18"/>
    <col width="18.85546875" customWidth="1" min="19" max="19"/>
    <col width="24.28515625" customWidth="1" min="20" max="20"/>
    <col width="18.85546875" customWidth="1" min="21" max="21"/>
    <col width="23.7109375" customWidth="1" min="22" max="22"/>
    <col width="25" customWidth="1" style="83" min="23" max="23"/>
    <col width="20" customWidth="1" min="24" max="24"/>
    <col width="29.85546875" customWidth="1" min="25" max="25"/>
    <col width="23.28515625" customWidth="1" min="26" max="26"/>
    <col width="28.85546875" customWidth="1" min="27" max="27"/>
    <col width="21.5703125" customWidth="1" min="28" max="28"/>
    <col width="29.85546875" customWidth="1" min="29" max="29"/>
    <col width="26.42578125" customWidth="1" min="30" max="30"/>
    <col width="24.5703125" customWidth="1" min="31" max="31"/>
    <col width="35.42578125" customWidth="1" min="32" max="32"/>
    <col width="20.85546875" customWidth="1" min="33" max="33"/>
    <col width="18" customWidth="1" min="34" max="34"/>
    <col width="27.28515625" customWidth="1" min="35" max="35"/>
    <col width="19.5703125" customWidth="1" min="36" max="124"/>
    <col width="20" customWidth="1" min="125" max="125"/>
  </cols>
  <sheetData>
    <row r="1">
      <c r="A1" t="inlineStr">
        <is>
          <t>ValidadorGeneral</t>
        </is>
      </c>
      <c r="B1" t="inlineStr">
        <is>
          <t>Version</t>
        </is>
      </c>
      <c r="C1" t="inlineStr">
        <is>
          <t>ValidadorRegistro</t>
        </is>
      </c>
      <c r="D1" t="inlineStr">
        <is>
          <t>id</t>
        </is>
      </c>
      <c r="E1" t="inlineStr">
        <is>
          <t>tipoOperacion</t>
        </is>
      </c>
      <c r="F1" t="inlineStr">
        <is>
          <t>cuneNovedad</t>
        </is>
      </c>
      <c r="G1" t="inlineStr">
        <is>
          <t>tipoDocumento</t>
        </is>
      </c>
      <c r="H1" t="inlineStr">
        <is>
          <t>numeroDocumento</t>
        </is>
      </c>
      <c r="I1" t="inlineStr">
        <is>
          <t>primerNombre</t>
        </is>
      </c>
      <c r="J1" t="inlineStr">
        <is>
          <t>otrosNombres</t>
        </is>
      </c>
      <c r="K1" t="inlineStr">
        <is>
          <t>primerApellido</t>
        </is>
      </c>
      <c r="L1" t="inlineStr">
        <is>
          <t>segundoApellido</t>
        </is>
      </c>
      <c r="M1" t="inlineStr">
        <is>
          <t>codigoInterno</t>
        </is>
      </c>
      <c r="N1" t="inlineStr">
        <is>
          <t>fechaIngreso</t>
        </is>
      </c>
      <c r="O1" t="inlineStr">
        <is>
          <t>tiempoLaborado</t>
        </is>
      </c>
      <c r="P1" t="inlineStr">
        <is>
          <t>fechaRetiro</t>
        </is>
      </c>
      <c r="Q1" t="inlineStr">
        <is>
          <t>tipoTrabajador</t>
        </is>
      </c>
      <c r="R1" t="inlineStr">
        <is>
          <t>trabajadorDependiente</t>
        </is>
      </c>
      <c r="S1" t="inlineStr">
        <is>
          <t>tipoContrato</t>
        </is>
      </c>
      <c r="T1" t="inlineStr">
        <is>
          <t>salarioIntegral</t>
        </is>
      </c>
      <c r="U1" t="inlineStr">
        <is>
          <t>actividadAltoRiesgo</t>
        </is>
      </c>
      <c r="V1" t="inlineStr">
        <is>
          <t>prefijoSucursal</t>
        </is>
      </c>
      <c r="W1" s="83" t="inlineStr">
        <is>
          <t>codigoMunicipio</t>
        </is>
      </c>
      <c r="X1" t="inlineStr">
        <is>
          <t>direccion</t>
        </is>
      </c>
      <c r="Y1" t="inlineStr">
        <is>
          <t>fechaInicioLiquidacion</t>
        </is>
      </c>
      <c r="Z1" t="inlineStr">
        <is>
          <t>fechaFinLiquidacion</t>
        </is>
      </c>
      <c r="AA1" t="inlineStr">
        <is>
          <t>frecuenciaPago</t>
        </is>
      </c>
      <c r="AB1" t="inlineStr">
        <is>
          <t>fechaPago</t>
        </is>
      </c>
      <c r="AC1" t="inlineStr">
        <is>
          <t>medioPago</t>
        </is>
      </c>
      <c r="AD1" t="inlineStr">
        <is>
          <t>entidadBancaria</t>
        </is>
      </c>
      <c r="AE1" t="inlineStr">
        <is>
          <t>tipoCuentaBancaria</t>
        </is>
      </c>
      <c r="AF1" t="inlineStr">
        <is>
          <t>numeroCuentaBancaria</t>
        </is>
      </c>
      <c r="AG1" t="inlineStr">
        <is>
          <t>sueldoBasico</t>
        </is>
      </c>
      <c r="AH1" t="inlineStr">
        <is>
          <t>diasTrabajados</t>
        </is>
      </c>
      <c r="AI1" t="inlineStr">
        <is>
          <t>sueldoTrabajado</t>
        </is>
      </c>
      <c r="AJ1" t="inlineStr">
        <is>
          <t>auxilioTransporte</t>
        </is>
      </c>
      <c r="AK1" t="inlineStr">
        <is>
          <t>viaticosSalariales</t>
        </is>
      </c>
      <c r="AL1" t="inlineStr">
        <is>
          <t>viaticosNoSalariales</t>
        </is>
      </c>
      <c r="AM1" t="inlineStr">
        <is>
          <t>horasExtrasDiurnas</t>
        </is>
      </c>
      <c r="AN1" s="81" t="inlineStr">
        <is>
          <t>valorHorasExtrasDiurnas</t>
        </is>
      </c>
      <c r="AO1" t="inlineStr">
        <is>
          <t>horasExtrasNocturnas</t>
        </is>
      </c>
      <c r="AP1" s="81" t="inlineStr">
        <is>
          <t>valorHorasExtrasNocturnas</t>
        </is>
      </c>
      <c r="AQ1" t="inlineStr">
        <is>
          <t>horasExtrasDominicales</t>
        </is>
      </c>
      <c r="AR1" s="81" t="inlineStr">
        <is>
          <t>valorHorasExtrasDominicales</t>
        </is>
      </c>
      <c r="AS1" t="inlineStr">
        <is>
          <t>horasExtrasNocturnasDominicales</t>
        </is>
      </c>
      <c r="AT1" s="81" t="inlineStr">
        <is>
          <t>valorHorasExtrasNocturnasDominicales</t>
        </is>
      </c>
      <c r="AU1" t="inlineStr">
        <is>
          <t>horasRecargoNocturno</t>
        </is>
      </c>
      <c r="AV1" s="81" t="inlineStr">
        <is>
          <t>valorHorasRecargoNocturno</t>
        </is>
      </c>
      <c r="AW1" t="inlineStr">
        <is>
          <t>horasRecargoDominical</t>
        </is>
      </c>
      <c r="AX1" s="81" t="inlineStr">
        <is>
          <t>valorHorasRecargoDominical</t>
        </is>
      </c>
      <c r="AY1" t="inlineStr">
        <is>
          <t>horasRecargoNocturnoDominical</t>
        </is>
      </c>
      <c r="AZ1" s="81" t="inlineStr">
        <is>
          <t>valorHorasRecargoNocturnoDominical</t>
        </is>
      </c>
      <c r="BA1" t="inlineStr">
        <is>
          <t>diasVacaciones</t>
        </is>
      </c>
      <c r="BB1" t="inlineStr">
        <is>
          <t>valorVacaciones</t>
        </is>
      </c>
      <c r="BC1" t="inlineStr">
        <is>
          <t>vacacionesCompensadas</t>
        </is>
      </c>
      <c r="BD1" t="inlineStr">
        <is>
          <t>valorVacacionesCompensadas</t>
        </is>
      </c>
      <c r="BE1" t="inlineStr">
        <is>
          <t>diasPrima</t>
        </is>
      </c>
      <c r="BF1" t="inlineStr">
        <is>
          <t>valorPrimaSalarial</t>
        </is>
      </c>
      <c r="BG1" t="inlineStr">
        <is>
          <t>valorPrimaNoSalarial</t>
        </is>
      </c>
      <c r="BH1" t="inlineStr">
        <is>
          <t>valorCesantias</t>
        </is>
      </c>
      <c r="BI1" t="inlineStr">
        <is>
          <t>porcInteresesCesantias</t>
        </is>
      </c>
      <c r="BJ1" t="inlineStr">
        <is>
          <t>valorInteresesCesantias</t>
        </is>
      </c>
      <c r="BK1" t="inlineStr">
        <is>
          <t>diasIncapacidad</t>
        </is>
      </c>
      <c r="BL1" t="inlineStr">
        <is>
          <t>tipoIncapacidad</t>
        </is>
      </c>
      <c r="BM1" t="inlineStr">
        <is>
          <t>valorIncapacidad</t>
        </is>
      </c>
      <c r="BN1" t="inlineStr">
        <is>
          <t>diasLicencia</t>
        </is>
      </c>
      <c r="BO1" t="inlineStr">
        <is>
          <t>valorLicencia</t>
        </is>
      </c>
      <c r="BP1" t="inlineStr">
        <is>
          <t>diasLicenciaRemunerada</t>
        </is>
      </c>
      <c r="BQ1" t="inlineStr">
        <is>
          <t>valorLicenciaRemunerada</t>
        </is>
      </c>
      <c r="BR1" t="inlineStr">
        <is>
          <t>diasLicenciaNoRemunerada</t>
        </is>
      </c>
      <c r="BS1" t="inlineStr">
        <is>
          <t>valorAuxiliosSalariales</t>
        </is>
      </c>
      <c r="BT1" t="inlineStr">
        <is>
          <t>valorAuxiliosNoSalariales</t>
        </is>
      </c>
      <c r="BU1" t="inlineStr">
        <is>
          <t>valorBonosSalariales</t>
        </is>
      </c>
      <c r="BV1" t="inlineStr">
        <is>
          <t>valorBonosNoSalariales</t>
        </is>
      </c>
      <c r="BW1" t="inlineStr">
        <is>
          <t>valorBonoSalarialAlimentacion</t>
        </is>
      </c>
      <c r="BX1" t="inlineStr">
        <is>
          <t>valorBonosNoSalarialesAlimentacion</t>
        </is>
      </c>
      <c r="BY1" t="inlineStr">
        <is>
          <t>valorBonificacionesSalariales</t>
        </is>
      </c>
      <c r="BZ1" t="inlineStr">
        <is>
          <t>valorBonificacionesNoSalariales</t>
        </is>
      </c>
      <c r="CA1" t="inlineStr">
        <is>
          <t>valorCompensacionesOrdinarias</t>
        </is>
      </c>
      <c r="CB1" t="inlineStr">
        <is>
          <t>valorCompentacionesExtraordinarias</t>
        </is>
      </c>
      <c r="CC1" t="inlineStr">
        <is>
          <t>valorComisiones</t>
        </is>
      </c>
      <c r="CD1" t="inlineStr">
        <is>
          <t>diasHuelga</t>
        </is>
      </c>
      <c r="CE1" t="inlineStr">
        <is>
          <t>devAnticipos</t>
        </is>
      </c>
      <c r="CF1" t="inlineStr">
        <is>
          <t>devPagosTerceros</t>
        </is>
      </c>
      <c r="CG1" t="inlineStr">
        <is>
          <t>dotacion</t>
        </is>
      </c>
      <c r="CH1" t="inlineStr">
        <is>
          <t>apoyoSostenibilidad</t>
        </is>
      </c>
      <c r="CI1" t="inlineStr">
        <is>
          <t>teletrabajo</t>
        </is>
      </c>
      <c r="CJ1" t="inlineStr">
        <is>
          <t>bonificacionRetiro</t>
        </is>
      </c>
      <c r="CK1" t="inlineStr">
        <is>
          <t>indemnizacionRetiro</t>
        </is>
      </c>
      <c r="CL1" t="inlineStr">
        <is>
          <t>devengoReintegro</t>
        </is>
      </c>
      <c r="CM1" t="inlineStr">
        <is>
          <t>descripcionConceptoNC</t>
        </is>
      </c>
      <c r="CN1" t="inlineStr">
        <is>
          <t>valorSalarialConceptoNC</t>
        </is>
      </c>
      <c r="CO1" t="inlineStr">
        <is>
          <t>valorNoSalarialConceptoNC</t>
        </is>
      </c>
      <c r="CP1" t="inlineStr">
        <is>
          <t>porcAporteSalud</t>
        </is>
      </c>
      <c r="CQ1" t="inlineStr">
        <is>
          <t>valorSalud</t>
        </is>
      </c>
      <c r="CR1" t="inlineStr">
        <is>
          <t>planComplementario</t>
        </is>
      </c>
      <c r="CS1" t="inlineStr">
        <is>
          <t>porcAportePension</t>
        </is>
      </c>
      <c r="CT1" t="inlineStr">
        <is>
          <t>valorPension</t>
        </is>
      </c>
      <c r="CU1" t="inlineStr">
        <is>
          <t>valorPensionVoluntaria</t>
        </is>
      </c>
      <c r="CV1" t="inlineStr">
        <is>
          <t>porcFondoSeguridadPensional</t>
        </is>
      </c>
      <c r="CW1" t="inlineStr">
        <is>
          <t>valorFondoSolidaridad</t>
        </is>
      </c>
      <c r="CX1" t="inlineStr">
        <is>
          <t>porcFondoSubsistencia</t>
        </is>
      </c>
      <c r="CY1" t="inlineStr">
        <is>
          <t>valorFondoSubsistencia</t>
        </is>
      </c>
      <c r="CZ1" t="inlineStr">
        <is>
          <t>porcAporteSindicato</t>
        </is>
      </c>
      <c r="DA1" t="inlineStr">
        <is>
          <t>valorSindicato</t>
        </is>
      </c>
      <c r="DB1" t="inlineStr">
        <is>
          <t>valorSancionPublica</t>
        </is>
      </c>
      <c r="DC1" t="inlineStr">
        <is>
          <t>valorSancionPrivada</t>
        </is>
      </c>
      <c r="DD1" t="inlineStr">
        <is>
          <t>descripcionLibranza</t>
        </is>
      </c>
      <c r="DE1" t="inlineStr">
        <is>
          <t>valorLibranza</t>
        </is>
      </c>
      <c r="DF1" t="inlineStr">
        <is>
          <t>dedValorPagosTerceros</t>
        </is>
      </c>
      <c r="DG1" t="inlineStr">
        <is>
          <t>dedValorAnticipos</t>
        </is>
      </c>
      <c r="DH1" t="inlineStr">
        <is>
          <t>valorAFC</t>
        </is>
      </c>
      <c r="DI1" t="inlineStr">
        <is>
          <t>retencionFuente</t>
        </is>
      </c>
      <c r="DJ1" t="inlineStr">
        <is>
          <t>valorCooperativa</t>
        </is>
      </c>
      <c r="DK1" t="inlineStr">
        <is>
          <t>valorEmbargoFiscal</t>
        </is>
      </c>
      <c r="DL1" t="inlineStr">
        <is>
          <t>valorEducacion</t>
        </is>
      </c>
      <c r="DM1" t="inlineStr">
        <is>
          <t>deduccionReintegro</t>
        </is>
      </c>
      <c r="DN1" t="inlineStr">
        <is>
          <t>valorDeuda</t>
        </is>
      </c>
      <c r="DO1" t="inlineStr">
        <is>
          <t>valorOtrasDeducciones</t>
        </is>
      </c>
      <c r="DP1" t="inlineStr">
        <is>
          <t>devengosTotales</t>
        </is>
      </c>
      <c r="DQ1" t="inlineStr">
        <is>
          <t>deduccionesTotales</t>
        </is>
      </c>
      <c r="DR1" t="inlineStr">
        <is>
          <t>salarioTotal</t>
        </is>
      </c>
      <c r="DS1" s="81" t="inlineStr">
        <is>
          <t>observaciones</t>
        </is>
      </c>
    </row>
    <row r="2">
      <c r="A2">
        <f>IF(Plantilla!$I$6="¡Perfecto!, Guarda el archivo y adjúntalo a tu interfaz de Nómina Electrónica","OK","Error")</f>
        <v/>
      </c>
      <c r="B2">
        <f>IF(Plantilla!$I$6="¡Perfecto!, Guarda el archivo y adjúntalo a tu interfaz de Nómina Electrónica",MID(Plantilla!$D$2,SEARCH("V",Plantilla!$D$2),10),"")</f>
        <v/>
      </c>
      <c r="C2">
        <f>Plantilla!C13</f>
        <v/>
      </c>
      <c r="D2">
        <f>IF($C2="OK",Plantilla!B13,"")</f>
        <v/>
      </c>
      <c r="E2">
        <f>IF($C2="OK",
   VLOOKUP(Plantilla!$E$4,'Tablas '!$AP$4:$AT$6,5,FALSE),
"")</f>
        <v/>
      </c>
      <c r="F2">
        <f>IF($C2="OK",TEXT(Plantilla!D13,"#"),"")</f>
        <v/>
      </c>
      <c r="G2">
        <f>IF($C2="OK",
   VLOOKUP(Plantilla!E13,'Tablas '!$B$4:$C$14,2,FALSE),
"")</f>
        <v/>
      </c>
      <c r="H2">
        <f>IF($C2="OK",TEXT(Plantilla!F13,"#"),"")</f>
        <v/>
      </c>
      <c r="I2">
        <f>IF($C2="OK",TEXT(Plantilla!G13,"#"),"")</f>
        <v/>
      </c>
      <c r="J2">
        <f>IF($C2="OK",TEXT(Plantilla!H13,"#"),"")</f>
        <v/>
      </c>
      <c r="K2">
        <f>IF($C2="OK",TEXT(Plantilla!I13,"#"),"")</f>
        <v/>
      </c>
      <c r="L2">
        <f>IF($C2="OK",TEXT(Plantilla!J13,"#"),"")</f>
        <v/>
      </c>
      <c r="M2">
        <f>IF($C2="OK",TEXT(Plantilla!K13,"#"),"")</f>
        <v/>
      </c>
      <c r="N2">
        <f>IF($C2="OK",
   CONCATENATE(YEAR(Plantilla!L13),"-",TEXT(MONTH(Plantilla!L13),"00"),"-",TEXT(DAY(Plantilla!L13),"00")),
"")</f>
        <v/>
      </c>
      <c r="O2">
        <f>IF($C2="OK",_xlfn.NUMBERVALUE(Plantilla!M13),"")</f>
        <v/>
      </c>
      <c r="P2">
        <f>IF($C2="OK",
   IF(Plantilla!N13&lt;&gt;"",
      CONCATENATE(YEAR(Plantilla!N13),"-",TEXT(MONTH(Plantilla!N13),"00"),"-",TEXT(DAY(Plantilla!N13),"00")),
   ""),
"")</f>
        <v/>
      </c>
      <c r="Q2">
        <f>IF($C2="OK",
   VLOOKUP(Plantilla!O13,'Tablas '!$E$4:$F$19,2,FALSE),
"")</f>
        <v/>
      </c>
      <c r="R2">
        <f>IF($C2="OK",
   VLOOKUP(Plantilla!P13,'Tablas '!$H$4:$I$5,2,FALSE),
"")</f>
        <v/>
      </c>
      <c r="S2">
        <f>IF($C2="OK",
   VLOOKUP(Plantilla!Q13,'Tablas '!$K$4:$L$8,2,FALSE),
"")</f>
        <v/>
      </c>
      <c r="T2">
        <f>IF($C2="OK",
   VLOOKUP(Plantilla!R13,'Tablas '!$AE$4:$AF$6,2,FALSE),
"")</f>
        <v/>
      </c>
      <c r="U2">
        <f>IF($C2="OK",
   VLOOKUP(Plantilla!S13,'Tablas '!$AE$4:$AF$6,2,FALSE),
"")</f>
        <v/>
      </c>
      <c r="V2">
        <f>IF($C2="OK",TEXT(Plantilla!T13,"#"),"")</f>
        <v/>
      </c>
      <c r="W2" s="84">
        <f>IF($C2="OK",
   VLOOKUP(Plantilla!U13,'Tablas '!$AM$4:$AN$1126,2,FALSE),
"")</f>
        <v/>
      </c>
      <c r="X2">
        <f>IF($C2="OK",TEXT(Plantilla!V13,"#"),"")</f>
        <v/>
      </c>
      <c r="Y2">
        <f>IF($C2="OK",
   CONCATENATE(YEAR(Plantilla!W13),"-",TEXT(MONTH(Plantilla!W13),"00"),"-",TEXT(DAY(Plantilla!W13),"00")),
"")</f>
        <v/>
      </c>
      <c r="Z2">
        <f>IF($C2="OK",
   CONCATENATE(YEAR(Plantilla!X13),"-",TEXT(MONTH(Plantilla!X13),"00"),"-",TEXT(DAY(Plantilla!X13),"00")),
"")</f>
        <v/>
      </c>
      <c r="AA2">
        <f>IF($C2="OK",
   TEXT(VLOOKUP(Plantilla!Y13,'Tablas '!$Q$4:$R$9,2,FALSE),"#"),
"")</f>
        <v/>
      </c>
      <c r="AB2">
        <f>IF($C2="OK",
   CONCATENATE(YEAR(Plantilla!Z13),"-",TEXT(MONTH(Plantilla!Z13),"00"),"-",TEXT(DAY(Plantilla!Z13),"00")),
"")</f>
        <v/>
      </c>
      <c r="AC2">
        <f>IF($C2="OK",
   TEXT(VLOOKUP(Plantilla!AA13,'Tablas '!$T$4:$U$13,2,FALSE),"#"),
"")</f>
        <v/>
      </c>
      <c r="AD2">
        <f>IF($C2="OK",TEXT(Plantilla!AB13,"#"),"")</f>
        <v/>
      </c>
      <c r="AE2">
        <f>IF($C2="OK",
   IF(Plantilla!AC13&lt;&gt;"",
      TEXT(VLOOKUP(Plantilla!AC13,'Tablas '!$W$4:$X$7,2,FALSE),"#"),
   ""),
"")</f>
        <v/>
      </c>
      <c r="AF2">
        <f>IF($C2="OK",TEXT(Plantilla!AD13,"#"),"")</f>
        <v/>
      </c>
      <c r="AG2" s="6">
        <f>IF($C2="OK",_xlfn.NUMBERVALUE(Plantilla!AE13),"")</f>
        <v/>
      </c>
      <c r="AH2" s="4">
        <f>IF($C2="OK",_xlfn.NUMBERVALUE(Plantilla!AF13),"")</f>
        <v/>
      </c>
      <c r="AI2" s="6">
        <f>IF($C2="OK",_xlfn.NUMBERVALUE(Plantilla!AG13),"")</f>
        <v/>
      </c>
      <c r="AJ2" s="6">
        <f>IF($C2="OK",_xlfn.NUMBERVALUE(Plantilla!AH13),"")</f>
        <v/>
      </c>
      <c r="AK2" s="6">
        <f>IF($C2="OK",_xlfn.NUMBERVALUE(Plantilla!AI13),"")</f>
        <v/>
      </c>
      <c r="AL2" s="6">
        <f>IF($C2="OK",_xlfn.NUMBERVALUE(Plantilla!AJ13),"")</f>
        <v/>
      </c>
      <c r="AM2" s="4">
        <f>IF($C2="OK",_xlfn.NUMBERVALUE(Plantilla!AK13),"")</f>
        <v/>
      </c>
      <c r="AN2" s="6">
        <f>IF($C2="OK",_xlfn.NUMBERVALUE(Plantilla!AL13),"")</f>
        <v/>
      </c>
      <c r="AO2" s="4">
        <f>IF($C2="OK",_xlfn.NUMBERVALUE(Plantilla!AM13),"")</f>
        <v/>
      </c>
      <c r="AP2" s="6">
        <f>IF($C2="OK",_xlfn.NUMBERVALUE(Plantilla!AN13),"")</f>
        <v/>
      </c>
      <c r="AQ2" s="4">
        <f>IF($C2="OK",_xlfn.NUMBERVALUE(Plantilla!AO13),"")</f>
        <v/>
      </c>
      <c r="AR2" s="6">
        <f>IF($C2="OK",_xlfn.NUMBERVALUE(Plantilla!AP13),"")</f>
        <v/>
      </c>
      <c r="AS2" s="4">
        <f>IF($C2="OK",_xlfn.NUMBERVALUE(Plantilla!AQ13),"")</f>
        <v/>
      </c>
      <c r="AT2" s="6">
        <f>IF($C2="OK",_xlfn.NUMBERVALUE(Plantilla!AR13),"")</f>
        <v/>
      </c>
      <c r="AU2" s="4">
        <f>IF($C2="OK",_xlfn.NUMBERVALUE(Plantilla!AS13),"")</f>
        <v/>
      </c>
      <c r="AV2" s="6">
        <f>IF($C2="OK",_xlfn.NUMBERVALUE(Plantilla!AT13),"")</f>
        <v/>
      </c>
      <c r="AW2" s="4">
        <f>IF($C2="OK",_xlfn.NUMBERVALUE(Plantilla!AU13),"")</f>
        <v/>
      </c>
      <c r="AX2" s="6">
        <f>IF($C2="OK",_xlfn.NUMBERVALUE(Plantilla!AV13),"")</f>
        <v/>
      </c>
      <c r="AY2" s="4">
        <f>IF($C2="OK",_xlfn.NUMBERVALUE(Plantilla!AW13),"")</f>
        <v/>
      </c>
      <c r="AZ2" s="6">
        <f>IF($C2="OK",_xlfn.NUMBERVALUE(Plantilla!AX13),"")</f>
        <v/>
      </c>
      <c r="BA2">
        <f>IF($C2="OK",_xlfn.NUMBERVALUE(Plantilla!AY13),"")</f>
        <v/>
      </c>
      <c r="BB2">
        <f>IF($C2="OK",_xlfn.NUMBERVALUE(Plantilla!AZ13),"")</f>
        <v/>
      </c>
      <c r="BC2" s="4">
        <f>IF($C2="OK",_xlfn.NUMBERVALUE(Plantilla!BA13),"")</f>
        <v/>
      </c>
      <c r="BD2" s="6">
        <f>IF($C2="OK",_xlfn.NUMBERVALUE(Plantilla!BB13),"")</f>
        <v/>
      </c>
      <c r="BE2" s="4">
        <f>IF($C2="OK",_xlfn.NUMBERVALUE(Plantilla!BC13),"")</f>
        <v/>
      </c>
      <c r="BF2" s="6">
        <f>IF($C2="OK",_xlfn.NUMBERVALUE(Plantilla!BD13),"")</f>
        <v/>
      </c>
      <c r="BG2" s="4">
        <f>IF($C2="OK",_xlfn.NUMBERVALUE(Plantilla!BE13),"")</f>
        <v/>
      </c>
      <c r="BH2" s="6">
        <f>IF($C2="OK",_xlfn.NUMBERVALUE(Plantilla!BF13),"")</f>
        <v/>
      </c>
      <c r="BI2" s="110">
        <f>IF($C2="OK",_xlfn.NUMBERVALUE(Plantilla!BG13),"")</f>
        <v/>
      </c>
      <c r="BJ2" s="6">
        <f>IF($C2="OK",_xlfn.NUMBERVALUE(Plantilla!BH13),"")</f>
        <v/>
      </c>
      <c r="BK2" s="109">
        <f>IF($C2="OK",_xlfn.NUMBERVALUE(Plantilla!BI13),"")</f>
        <v/>
      </c>
      <c r="BL2" s="6">
        <f>IF($C2="OK",
   IF(Plantilla!BJ13&lt;&gt;"",
      TEXT(VLOOKUP(Plantilla!BJ13,'Tablas '!$Z$4:$AA$6,2,FALSE),"#"),
   ""),
"")</f>
        <v/>
      </c>
      <c r="BM2" s="4">
        <f>IF($C2="OK",_xlfn.NUMBERVALUE(Plantilla!BK13),"")</f>
        <v/>
      </c>
      <c r="BN2" s="4">
        <f>IF($C2="OK",_xlfn.NUMBERVALUE(Plantilla!BL13),"")</f>
        <v/>
      </c>
      <c r="BO2" s="6">
        <f>IF($C2="OK",_xlfn.NUMBERVALUE(Plantilla!BM13),"")</f>
        <v/>
      </c>
      <c r="BP2" s="4">
        <f>IF($C2="OK",_xlfn.NUMBERVALUE(Plantilla!BN13),"")</f>
        <v/>
      </c>
      <c r="BQ2" s="6">
        <f>IF($C2="OK",_xlfn.NUMBERVALUE(Plantilla!BO13),"")</f>
        <v/>
      </c>
      <c r="BR2" s="4">
        <f>IF($C2="OK",_xlfn.NUMBERVALUE(Plantilla!BP13),"")</f>
        <v/>
      </c>
      <c r="BS2" s="6">
        <f>IF($C2="OK",_xlfn.NUMBERVALUE(Plantilla!BQ13),"")</f>
        <v/>
      </c>
      <c r="BT2" s="4">
        <f>IF($C2="OK",_xlfn.NUMBERVALUE(Plantilla!BR13),"")</f>
        <v/>
      </c>
      <c r="BU2" s="6">
        <f>IF($C2="OK",_xlfn.NUMBERVALUE(Plantilla!BS13),"")</f>
        <v/>
      </c>
      <c r="BV2" s="6">
        <f>IF($C2="OK",_xlfn.NUMBERVALUE(Plantilla!BT13),"")</f>
        <v/>
      </c>
      <c r="BW2" s="6">
        <f>IF($C2="OK",_xlfn.NUMBERVALUE(Plantilla!BU13),"")</f>
        <v/>
      </c>
      <c r="BX2" s="6">
        <f>IF($C2="OK",_xlfn.NUMBERVALUE(Plantilla!BV13),"")</f>
        <v/>
      </c>
      <c r="BY2" s="6">
        <f>IF($C2="OK",_xlfn.NUMBERVALUE(Plantilla!BW13),"")</f>
        <v/>
      </c>
      <c r="BZ2" s="6">
        <f>IF($C2="OK",_xlfn.NUMBERVALUE(Plantilla!BX13),"")</f>
        <v/>
      </c>
      <c r="CA2" s="6">
        <f>IF($C2="OK",_xlfn.NUMBERVALUE(Plantilla!BY13),"")</f>
        <v/>
      </c>
      <c r="CB2" s="6">
        <f>IF($C2="OK",_xlfn.NUMBERVALUE(Plantilla!BZ13),"")</f>
        <v/>
      </c>
      <c r="CC2" s="6">
        <f>IF($C2="OK",_xlfn.NUMBERVALUE(Plantilla!CA13),"")</f>
        <v/>
      </c>
      <c r="CD2" s="6">
        <f>IF($C2="OK",_xlfn.NUMBERVALUE(Plantilla!CB13),"")</f>
        <v/>
      </c>
      <c r="CE2" s="6">
        <f>IF($C2="OK",_xlfn.NUMBERVALUE(Plantilla!CC13),"")</f>
        <v/>
      </c>
      <c r="CF2" s="4">
        <f>IF($C2="OK",_xlfn.NUMBERVALUE(Plantilla!CD13),"")</f>
        <v/>
      </c>
      <c r="CG2" s="6">
        <f>IF($C2="OK",_xlfn.NUMBERVALUE(Plantilla!CE13),"")</f>
        <v/>
      </c>
      <c r="CH2" s="6">
        <f>IF($C2="OK",_xlfn.NUMBERVALUE(Plantilla!CF13),"")</f>
        <v/>
      </c>
      <c r="CI2" s="6">
        <f>IF($C2="OK",_xlfn.NUMBERVALUE(Plantilla!CG13),"")</f>
        <v/>
      </c>
      <c r="CJ2" s="6">
        <f>IF($C2="OK",_xlfn.NUMBERVALUE(Plantilla!CH13),"")</f>
        <v/>
      </c>
      <c r="CK2" s="6">
        <f>IF($C2="OK",_xlfn.NUMBERVALUE(Plantilla!CI13),"")</f>
        <v/>
      </c>
      <c r="CL2" s="6">
        <f>IF($C2="OK",_xlfn.NUMBERVALUE(Plantilla!CJ13),"")</f>
        <v/>
      </c>
      <c r="CM2">
        <f>IF($C2="OK",TEXT(Plantilla!CK13,"#"),"")</f>
        <v/>
      </c>
      <c r="CN2" s="6">
        <f>IF($C2="OK",_xlfn.NUMBERVALUE(Plantilla!CL13),"")</f>
        <v/>
      </c>
      <c r="CO2" s="6">
        <f>IF($C2="OK",_xlfn.NUMBERVALUE(Plantilla!CM13),"")</f>
        <v/>
      </c>
      <c r="CP2" s="110">
        <f>IF($C2="OK",_xlfn.NUMBERVALUE(Plantilla!CN13),"")</f>
        <v/>
      </c>
      <c r="CQ2" s="6">
        <f>IF($C2="OK",_xlfn.NUMBERVALUE(Plantilla!CO13),"")</f>
        <v/>
      </c>
      <c r="CR2" s="109">
        <f>IF($C2="OK",_xlfn.NUMBERVALUE(Plantilla!CP13),"")</f>
        <v/>
      </c>
      <c r="CS2" s="110">
        <f>IF($C2="OK",_xlfn.NUMBERVALUE(Plantilla!CQ13),"")</f>
        <v/>
      </c>
      <c r="CT2" s="6">
        <f>IF($C2="OK",_xlfn.NUMBERVALUE(Plantilla!CR13),"")</f>
        <v/>
      </c>
      <c r="CU2" s="109">
        <f>IF($C2="OK",_xlfn.NUMBERVALUE(Plantilla!CS13),"")</f>
        <v/>
      </c>
      <c r="CV2" s="110">
        <f>IF($C2="OK",_xlfn.NUMBERVALUE(Plantilla!CT13),"")</f>
        <v/>
      </c>
      <c r="CW2" s="6">
        <f>IF($C2="OK",_xlfn.NUMBERVALUE(Plantilla!CU13),"")</f>
        <v/>
      </c>
      <c r="CX2" s="82">
        <f>IF($C2="OK",_xlfn.NUMBERVALUE(Plantilla!CV13),"")</f>
        <v/>
      </c>
      <c r="CY2" s="6">
        <f>IF($C2="OK",_xlfn.NUMBERVALUE(Plantilla!CW13),"")</f>
        <v/>
      </c>
      <c r="CZ2" s="82">
        <f>IF($C2="OK",_xlfn.NUMBERVALUE(Plantilla!CX13),"")</f>
        <v/>
      </c>
      <c r="DA2" s="6">
        <f>IF($C2="OK",_xlfn.NUMBERVALUE(Plantilla!CY13),"")</f>
        <v/>
      </c>
      <c r="DB2" s="109">
        <f>IF($C2="OK",_xlfn.NUMBERVALUE(Plantilla!CZ13),"")</f>
        <v/>
      </c>
      <c r="DC2" s="6">
        <f>IF($C2="OK",_xlfn.NUMBERVALUE(Plantilla!DA13),"")</f>
        <v/>
      </c>
      <c r="DD2" s="6">
        <f>IF($C2="OK",TEXT(Plantilla!DB13,"#"),"")</f>
        <v/>
      </c>
      <c r="DE2" s="6">
        <f>IF($C2="OK",_xlfn.NUMBERVALUE(Plantilla!DC13),"")</f>
        <v/>
      </c>
      <c r="DF2" s="4">
        <f>IF($C2="OK",_xlfn.NUMBERVALUE(Plantilla!DD13),"")</f>
        <v/>
      </c>
      <c r="DG2" s="6">
        <f>IF($C2="OK",_xlfn.NUMBERVALUE(Plantilla!DE13),"")</f>
        <v/>
      </c>
      <c r="DH2" s="6">
        <f>IF($C2="OK",_xlfn.NUMBERVALUE(Plantilla!DF13),"")</f>
        <v/>
      </c>
      <c r="DI2" s="6">
        <f>IF($C2="OK",_xlfn.NUMBERVALUE(Plantilla!DG13),"")</f>
        <v/>
      </c>
      <c r="DJ2" s="6">
        <f>IF($C2="OK",_xlfn.NUMBERVALUE(Plantilla!DH13),"")</f>
        <v/>
      </c>
      <c r="DK2" s="6">
        <f>IF($C2="OK",_xlfn.NUMBERVALUE(Plantilla!DI13),"")</f>
        <v/>
      </c>
      <c r="DL2" s="6">
        <f>IF($C2="OK",_xlfn.NUMBERVALUE(Plantilla!DJ13),"")</f>
        <v/>
      </c>
      <c r="DM2" s="6">
        <f>IF($C2="OK",_xlfn.NUMBERVALUE(Plantilla!DK13),"")</f>
        <v/>
      </c>
      <c r="DN2" s="6">
        <f>IF($C2="OK",_xlfn.NUMBERVALUE(Plantilla!DL13),"")</f>
        <v/>
      </c>
      <c r="DO2" s="6">
        <f>IF($C2="OK",_xlfn.NUMBERVALUE(Plantilla!DM13),"")</f>
        <v/>
      </c>
      <c r="DP2" s="6">
        <f>IF($C2="OK",_xlfn.NUMBERVALUE(Plantilla!DN13),"")</f>
        <v/>
      </c>
      <c r="DQ2" s="6">
        <f>IF($C2="OK",_xlfn.NUMBERVALUE(Plantilla!DO13),"")</f>
        <v/>
      </c>
      <c r="DR2" s="6">
        <f>IF($C2="OK",_xlfn.NUMBERVALUE(Plantilla!DP13),"")</f>
        <v/>
      </c>
      <c r="DS2">
        <f>IF($C2="OK",TEXT(Plantilla!DR13,"#"),"")</f>
        <v/>
      </c>
      <c r="DT2" s="6" t="n"/>
    </row>
    <row r="3">
      <c r="A3">
        <f>IF(Plantilla!$I$6="¡Perfecto!, Guarda el archivo y adjúntalo a tu interfaz de Nómina Electrónica","OK","Error")</f>
        <v/>
      </c>
      <c r="B3">
        <f>IF(Plantilla!$I$6="¡Perfecto!, Guarda el archivo y adjúntalo a tu interfaz de Nómina Electrónica",MID(Plantilla!$D$2,SEARCH("V",Plantilla!$D$2),10),"")</f>
        <v/>
      </c>
      <c r="C3">
        <f>Plantilla!C14</f>
        <v/>
      </c>
      <c r="D3">
        <f>IF($C3="OK",Plantilla!B14,"")</f>
        <v/>
      </c>
      <c r="E3">
        <f>IF($C3="OK",
   VLOOKUP(Plantilla!$E$4,'Tablas '!$AP$4:$AT$6,5,FALSE),
"")</f>
        <v/>
      </c>
      <c r="F3">
        <f>IF($C3="OK",TEXT(Plantilla!D14,"#"),"")</f>
        <v/>
      </c>
      <c r="G3">
        <f>IF($C3="OK",
   VLOOKUP(Plantilla!E14,'Tablas '!$B$4:$C$14,2,FALSE),
"")</f>
        <v/>
      </c>
      <c r="H3">
        <f>IF($C3="OK",TEXT(Plantilla!F14,"#"),"")</f>
        <v/>
      </c>
      <c r="I3">
        <f>IF($C3="OK",TEXT(Plantilla!G14,"#"),"")</f>
        <v/>
      </c>
      <c r="J3">
        <f>IF($C3="OK",TEXT(Plantilla!H14,"#"),"")</f>
        <v/>
      </c>
      <c r="K3">
        <f>IF($C3="OK",TEXT(Plantilla!I14,"#"),"")</f>
        <v/>
      </c>
      <c r="L3">
        <f>IF($C3="OK",TEXT(Plantilla!J14,"#"),"")</f>
        <v/>
      </c>
      <c r="M3">
        <f>IF($C3="OK",TEXT(Plantilla!K14,"#"),"")</f>
        <v/>
      </c>
      <c r="N3">
        <f>IF($C3="OK",
   CONCATENATE(YEAR(Plantilla!L14),"-",TEXT(MONTH(Plantilla!L14),"00"),"-",TEXT(DAY(Plantilla!L14),"00")),
"")</f>
        <v/>
      </c>
      <c r="O3">
        <f>IF($C3="OK",_xlfn.NUMBERVALUE(Plantilla!M14),"")</f>
        <v/>
      </c>
      <c r="P3">
        <f>IF($C3="OK",
   IF(Plantilla!N14&lt;&gt;"",
      CONCATENATE(YEAR(Plantilla!N14),"-",TEXT(MONTH(Plantilla!N14),"00"),"-",TEXT(DAY(Plantilla!N14),"00")),
   ""),
"")</f>
        <v/>
      </c>
      <c r="Q3">
        <f>IF($C3="OK",
   VLOOKUP(Plantilla!O14,'Tablas '!$E$4:$F$19,2,FALSE),
"")</f>
        <v/>
      </c>
      <c r="R3">
        <f>IF($C3="OK",
   VLOOKUP(Plantilla!P14,'Tablas '!$H$4:$I$5,2,FALSE),
"")</f>
        <v/>
      </c>
      <c r="S3">
        <f>IF($C3="OK",
   VLOOKUP(Plantilla!Q14,'Tablas '!$K$4:$L$8,2,FALSE),
"")</f>
        <v/>
      </c>
      <c r="T3">
        <f>IF($C3="OK",
   VLOOKUP(Plantilla!R14,'Tablas '!$AE$4:$AF$6,2,FALSE),
"")</f>
        <v/>
      </c>
      <c r="U3">
        <f>IF($C3="OK",
   VLOOKUP(Plantilla!S14,'Tablas '!$AE$4:$AF$6,2,FALSE),
"")</f>
        <v/>
      </c>
      <c r="V3">
        <f>IF($C3="OK",TEXT(Plantilla!T14,"#"),"")</f>
        <v/>
      </c>
      <c r="W3" s="84">
        <f>IF($C3="OK",
   VLOOKUP(Plantilla!U14,'Tablas '!$AM$4:$AN$1126,2,FALSE),
"")</f>
        <v/>
      </c>
      <c r="X3">
        <f>IF($C3="OK",TEXT(Plantilla!V14,"#"),"")</f>
        <v/>
      </c>
      <c r="Y3">
        <f>IF($C3="OK",
   CONCATENATE(YEAR(Plantilla!W14),"-",TEXT(MONTH(Plantilla!W14),"00"),"-",TEXT(DAY(Plantilla!W14),"00")),
"")</f>
        <v/>
      </c>
      <c r="Z3">
        <f>IF($C3="OK",
   CONCATENATE(YEAR(Plantilla!X14),"-",TEXT(MONTH(Plantilla!X14),"00"),"-",TEXT(DAY(Plantilla!X14),"00")),
"")</f>
        <v/>
      </c>
      <c r="AA3">
        <f>IF($C3="OK",
   TEXT(VLOOKUP(Plantilla!Y14,'Tablas '!$Q$4:$R$9,2,FALSE),"#"),
"")</f>
        <v/>
      </c>
      <c r="AB3">
        <f>IF($C3="OK",
   CONCATENATE(YEAR(Plantilla!Z14),"-",TEXT(MONTH(Plantilla!Z14),"00"),"-",TEXT(DAY(Plantilla!Z14),"00")),
"")</f>
        <v/>
      </c>
      <c r="AC3">
        <f>IF($C3="OK",
   TEXT(VLOOKUP(Plantilla!AA14,'Tablas '!$T$4:$U$13,2,FALSE),"#"),
"")</f>
        <v/>
      </c>
      <c r="AD3">
        <f>IF($C3="OK",TEXT(Plantilla!AB14,"#"),"")</f>
        <v/>
      </c>
      <c r="AE3">
        <f>IF($C3="OK",
   IF(Plantilla!AC14&lt;&gt;"",
      TEXT(VLOOKUP(Plantilla!AC14,'Tablas '!$W$4:$X$7,2,FALSE),"#"),
   ""),
"")</f>
        <v/>
      </c>
      <c r="AF3">
        <f>IF($C3="OK",TEXT(Plantilla!AD14,"#"),"")</f>
        <v/>
      </c>
      <c r="AG3" s="6">
        <f>IF($C3="OK",_xlfn.NUMBERVALUE(Plantilla!AE14),"")</f>
        <v/>
      </c>
      <c r="AH3" s="4">
        <f>IF($C3="OK",_xlfn.NUMBERVALUE(Plantilla!AF14),"")</f>
        <v/>
      </c>
      <c r="AI3" s="6">
        <f>IF($C3="OK",_xlfn.NUMBERVALUE(Plantilla!AG14),"")</f>
        <v/>
      </c>
      <c r="AJ3" s="6">
        <f>IF($C3="OK",_xlfn.NUMBERVALUE(Plantilla!AH14),"")</f>
        <v/>
      </c>
      <c r="AK3" s="6">
        <f>IF($C3="OK",_xlfn.NUMBERVALUE(Plantilla!AI14),"")</f>
        <v/>
      </c>
      <c r="AL3" s="6">
        <f>IF($C3="OK",_xlfn.NUMBERVALUE(Plantilla!AJ14),"")</f>
        <v/>
      </c>
      <c r="AM3" s="4">
        <f>IF($C3="OK",_xlfn.NUMBERVALUE(Plantilla!AK14),"")</f>
        <v/>
      </c>
      <c r="AN3" s="6">
        <f>IF($C3="OK",_xlfn.NUMBERVALUE(Plantilla!AL14),"")</f>
        <v/>
      </c>
      <c r="AO3" s="4">
        <f>IF($C3="OK",_xlfn.NUMBERVALUE(Plantilla!AM14),"")</f>
        <v/>
      </c>
      <c r="AP3" s="6">
        <f>IF($C3="OK",_xlfn.NUMBERVALUE(Plantilla!AN14),"")</f>
        <v/>
      </c>
      <c r="AQ3" s="4">
        <f>IF($C3="OK",_xlfn.NUMBERVALUE(Plantilla!AO14),"")</f>
        <v/>
      </c>
      <c r="AR3" s="6">
        <f>IF($C3="OK",_xlfn.NUMBERVALUE(Plantilla!AP14),"")</f>
        <v/>
      </c>
      <c r="AS3" s="4">
        <f>IF($C3="OK",_xlfn.NUMBERVALUE(Plantilla!AQ14),"")</f>
        <v/>
      </c>
      <c r="AT3" s="6">
        <f>IF($C3="OK",_xlfn.NUMBERVALUE(Plantilla!AR14),"")</f>
        <v/>
      </c>
      <c r="AU3" s="4">
        <f>IF($C3="OK",_xlfn.NUMBERVALUE(Plantilla!AS14),"")</f>
        <v/>
      </c>
      <c r="AV3" s="6">
        <f>IF($C3="OK",_xlfn.NUMBERVALUE(Plantilla!AT14),"")</f>
        <v/>
      </c>
      <c r="AW3" s="4">
        <f>IF($C3="OK",_xlfn.NUMBERVALUE(Plantilla!AU14),"")</f>
        <v/>
      </c>
      <c r="AX3" s="6">
        <f>IF($C3="OK",_xlfn.NUMBERVALUE(Plantilla!AV14),"")</f>
        <v/>
      </c>
      <c r="AY3" s="4">
        <f>IF($C3="OK",_xlfn.NUMBERVALUE(Plantilla!AW14),"")</f>
        <v/>
      </c>
      <c r="AZ3" s="6">
        <f>IF($C3="OK",_xlfn.NUMBERVALUE(Plantilla!AX14),"")</f>
        <v/>
      </c>
      <c r="BA3">
        <f>IF($C3="OK",_xlfn.NUMBERVALUE(Plantilla!AY14),"")</f>
        <v/>
      </c>
      <c r="BB3">
        <f>IF($C3="OK",_xlfn.NUMBERVALUE(Plantilla!AZ14),"")</f>
        <v/>
      </c>
      <c r="BC3" s="4">
        <f>IF($C3="OK",_xlfn.NUMBERVALUE(Plantilla!BA14),"")</f>
        <v/>
      </c>
      <c r="BD3" s="6">
        <f>IF($C3="OK",_xlfn.NUMBERVALUE(Plantilla!BB14),"")</f>
        <v/>
      </c>
      <c r="BE3" s="4">
        <f>IF($C3="OK",_xlfn.NUMBERVALUE(Plantilla!BC14),"")</f>
        <v/>
      </c>
      <c r="BF3" s="6">
        <f>IF($C3="OK",_xlfn.NUMBERVALUE(Plantilla!BD14),"")</f>
        <v/>
      </c>
      <c r="BG3" s="4">
        <f>IF($C3="OK",_xlfn.NUMBERVALUE(Plantilla!BE14),"")</f>
        <v/>
      </c>
      <c r="BH3" s="6">
        <f>IF($C3="OK",_xlfn.NUMBERVALUE(Plantilla!BF14),"")</f>
        <v/>
      </c>
      <c r="BI3" s="110">
        <f>IF($C3="OK",_xlfn.NUMBERVALUE(Plantilla!BG14),"")</f>
        <v/>
      </c>
      <c r="BJ3" s="6">
        <f>IF($C3="OK",_xlfn.NUMBERVALUE(Plantilla!BH14),"")</f>
        <v/>
      </c>
      <c r="BK3" s="109">
        <f>IF($C3="OK",_xlfn.NUMBERVALUE(Plantilla!BI14),"")</f>
        <v/>
      </c>
      <c r="BL3" s="6">
        <f>IF($C3="OK",
   IF(Plantilla!BJ14&lt;&gt;"",
      TEXT(VLOOKUP(Plantilla!BJ14,'Tablas '!$Z$4:$AA$6,2,FALSE),"#"),
   ""),
"")</f>
        <v/>
      </c>
      <c r="BM3" s="4">
        <f>IF($C3="OK",_xlfn.NUMBERVALUE(Plantilla!BK14),"")</f>
        <v/>
      </c>
      <c r="BN3" s="4">
        <f>IF($C3="OK",_xlfn.NUMBERVALUE(Plantilla!BL14),"")</f>
        <v/>
      </c>
      <c r="BO3" s="6">
        <f>IF($C3="OK",_xlfn.NUMBERVALUE(Plantilla!BM14),"")</f>
        <v/>
      </c>
      <c r="BP3" s="4">
        <f>IF($C3="OK",_xlfn.NUMBERVALUE(Plantilla!BN14),"")</f>
        <v/>
      </c>
      <c r="BQ3" s="6">
        <f>IF($C3="OK",_xlfn.NUMBERVALUE(Plantilla!BO14),"")</f>
        <v/>
      </c>
      <c r="BR3" s="4">
        <f>IF($C3="OK",_xlfn.NUMBERVALUE(Plantilla!BP14),"")</f>
        <v/>
      </c>
      <c r="BS3" s="6">
        <f>IF($C3="OK",_xlfn.NUMBERVALUE(Plantilla!BQ14),"")</f>
        <v/>
      </c>
      <c r="BT3" s="4">
        <f>IF($C3="OK",_xlfn.NUMBERVALUE(Plantilla!BR14),"")</f>
        <v/>
      </c>
      <c r="BU3" s="6">
        <f>IF($C3="OK",_xlfn.NUMBERVALUE(Plantilla!BS14),"")</f>
        <v/>
      </c>
      <c r="BV3" s="6">
        <f>IF($C3="OK",_xlfn.NUMBERVALUE(Plantilla!BT14),"")</f>
        <v/>
      </c>
      <c r="BW3" s="6">
        <f>IF($C3="OK",_xlfn.NUMBERVALUE(Plantilla!BU14),"")</f>
        <v/>
      </c>
      <c r="BX3" s="6">
        <f>IF($C3="OK",_xlfn.NUMBERVALUE(Plantilla!BV14),"")</f>
        <v/>
      </c>
      <c r="BY3" s="6">
        <f>IF($C3="OK",_xlfn.NUMBERVALUE(Plantilla!BW14),"")</f>
        <v/>
      </c>
      <c r="BZ3" s="6">
        <f>IF($C3="OK",_xlfn.NUMBERVALUE(Plantilla!BX14),"")</f>
        <v/>
      </c>
      <c r="CA3" s="6">
        <f>IF($C3="OK",_xlfn.NUMBERVALUE(Plantilla!BY14),"")</f>
        <v/>
      </c>
      <c r="CB3" s="6">
        <f>IF($C3="OK",_xlfn.NUMBERVALUE(Plantilla!BZ14),"")</f>
        <v/>
      </c>
      <c r="CC3" s="6">
        <f>IF($C3="OK",_xlfn.NUMBERVALUE(Plantilla!CA14),"")</f>
        <v/>
      </c>
      <c r="CD3" s="6">
        <f>IF($C3="OK",_xlfn.NUMBERVALUE(Plantilla!CB14),"")</f>
        <v/>
      </c>
      <c r="CE3" s="6">
        <f>IF($C3="OK",_xlfn.NUMBERVALUE(Plantilla!CC14),"")</f>
        <v/>
      </c>
      <c r="CF3" s="4">
        <f>IF($C3="OK",_xlfn.NUMBERVALUE(Plantilla!CD14),"")</f>
        <v/>
      </c>
      <c r="CG3" s="6">
        <f>IF($C3="OK",_xlfn.NUMBERVALUE(Plantilla!CE14),"")</f>
        <v/>
      </c>
      <c r="CH3" s="6">
        <f>IF($C3="OK",_xlfn.NUMBERVALUE(Plantilla!CF14),"")</f>
        <v/>
      </c>
      <c r="CI3" s="6">
        <f>IF($C3="OK",_xlfn.NUMBERVALUE(Plantilla!CG14),"")</f>
        <v/>
      </c>
      <c r="CJ3" s="6">
        <f>IF($C3="OK",_xlfn.NUMBERVALUE(Plantilla!CH14),"")</f>
        <v/>
      </c>
      <c r="CK3" s="6">
        <f>IF($C3="OK",_xlfn.NUMBERVALUE(Plantilla!CI14),"")</f>
        <v/>
      </c>
      <c r="CL3" s="6">
        <f>IF($C3="OK",_xlfn.NUMBERVALUE(Plantilla!CJ14),"")</f>
        <v/>
      </c>
      <c r="CM3">
        <f>IF($C3="OK",TEXT(Plantilla!CK14,"#"),"")</f>
        <v/>
      </c>
      <c r="CN3" s="6">
        <f>IF($C3="OK",_xlfn.NUMBERVALUE(Plantilla!CL14),"")</f>
        <v/>
      </c>
      <c r="CO3" s="6">
        <f>IF($C3="OK",_xlfn.NUMBERVALUE(Plantilla!CM14),"")</f>
        <v/>
      </c>
      <c r="CP3" s="110">
        <f>IF($C3="OK",_xlfn.NUMBERVALUE(Plantilla!CN14),"")</f>
        <v/>
      </c>
      <c r="CQ3" s="6">
        <f>IF($C3="OK",_xlfn.NUMBERVALUE(Plantilla!CO14),"")</f>
        <v/>
      </c>
      <c r="CR3" s="109">
        <f>IF($C3="OK",_xlfn.NUMBERVALUE(Plantilla!CP14),"")</f>
        <v/>
      </c>
      <c r="CS3" s="110">
        <f>IF($C3="OK",_xlfn.NUMBERVALUE(Plantilla!CQ14),"")</f>
        <v/>
      </c>
      <c r="CT3" s="6">
        <f>IF($C3="OK",_xlfn.NUMBERVALUE(Plantilla!CR14),"")</f>
        <v/>
      </c>
      <c r="CU3" s="109">
        <f>IF($C3="OK",_xlfn.NUMBERVALUE(Plantilla!CS14),"")</f>
        <v/>
      </c>
      <c r="CV3" s="110">
        <f>IF($C3="OK",_xlfn.NUMBERVALUE(Plantilla!CT14),"")</f>
        <v/>
      </c>
      <c r="CW3" s="6">
        <f>IF($C3="OK",_xlfn.NUMBERVALUE(Plantilla!CU14),"")</f>
        <v/>
      </c>
      <c r="CX3" s="82">
        <f>IF($C3="OK",_xlfn.NUMBERVALUE(Plantilla!CV14),"")</f>
        <v/>
      </c>
      <c r="CY3" s="6">
        <f>IF($C3="OK",_xlfn.NUMBERVALUE(Plantilla!CW14),"")</f>
        <v/>
      </c>
      <c r="CZ3" s="82">
        <f>IF($C3="OK",_xlfn.NUMBERVALUE(Plantilla!CX14),"")</f>
        <v/>
      </c>
      <c r="DA3" s="6">
        <f>IF($C3="OK",_xlfn.NUMBERVALUE(Plantilla!CY14),"")</f>
        <v/>
      </c>
      <c r="DB3" s="109">
        <f>IF($C3="OK",_xlfn.NUMBERVALUE(Plantilla!CZ14),"")</f>
        <v/>
      </c>
      <c r="DC3" s="6">
        <f>IF($C3="OK",_xlfn.NUMBERVALUE(Plantilla!DA14),"")</f>
        <v/>
      </c>
      <c r="DD3" s="6">
        <f>IF($C3="OK",TEXT(Plantilla!DB14,"#"),"")</f>
        <v/>
      </c>
      <c r="DE3" s="6">
        <f>IF($C3="OK",_xlfn.NUMBERVALUE(Plantilla!DC14),"")</f>
        <v/>
      </c>
      <c r="DF3" s="4">
        <f>IF($C3="OK",_xlfn.NUMBERVALUE(Plantilla!DD14),"")</f>
        <v/>
      </c>
      <c r="DG3" s="6">
        <f>IF($C3="OK",_xlfn.NUMBERVALUE(Plantilla!DE14),"")</f>
        <v/>
      </c>
      <c r="DH3" s="6">
        <f>IF($C3="OK",_xlfn.NUMBERVALUE(Plantilla!DF14),"")</f>
        <v/>
      </c>
      <c r="DI3" s="6">
        <f>IF($C3="OK",_xlfn.NUMBERVALUE(Plantilla!DG14),"")</f>
        <v/>
      </c>
      <c r="DJ3" s="6">
        <f>IF($C3="OK",_xlfn.NUMBERVALUE(Plantilla!DH14),"")</f>
        <v/>
      </c>
      <c r="DK3" s="6">
        <f>IF($C3="OK",_xlfn.NUMBERVALUE(Plantilla!DI14),"")</f>
        <v/>
      </c>
      <c r="DL3" s="6">
        <f>IF($C3="OK",_xlfn.NUMBERVALUE(Plantilla!DJ14),"")</f>
        <v/>
      </c>
      <c r="DM3" s="6">
        <f>IF($C3="OK",_xlfn.NUMBERVALUE(Plantilla!DK14),"")</f>
        <v/>
      </c>
      <c r="DN3" s="6">
        <f>IF($C3="OK",_xlfn.NUMBERVALUE(Plantilla!DL14),"")</f>
        <v/>
      </c>
      <c r="DO3" s="6">
        <f>IF($C3="OK",_xlfn.NUMBERVALUE(Plantilla!DM14),"")</f>
        <v/>
      </c>
      <c r="DP3" s="6">
        <f>IF($C3="OK",_xlfn.NUMBERVALUE(Plantilla!DN14),"")</f>
        <v/>
      </c>
      <c r="DQ3" s="6">
        <f>IF($C3="OK",_xlfn.NUMBERVALUE(Plantilla!DO14),"")</f>
        <v/>
      </c>
      <c r="DR3" s="6">
        <f>IF($C3="OK",_xlfn.NUMBERVALUE(Plantilla!DP14),"")</f>
        <v/>
      </c>
      <c r="DS3">
        <f>IF($C3="OK",TEXT(Plantilla!DR14,"#"),"")</f>
        <v/>
      </c>
      <c r="DT3" s="6" t="n"/>
    </row>
    <row r="4">
      <c r="A4">
        <f>IF(Plantilla!$I$6="¡Perfecto!, Guarda el archivo y adjúntalo a tu interfaz de Nómina Electrónica","OK","Error")</f>
        <v/>
      </c>
      <c r="B4">
        <f>IF(Plantilla!$I$6="¡Perfecto!, Guarda el archivo y adjúntalo a tu interfaz de Nómina Electrónica",MID(Plantilla!$D$2,SEARCH("V",Plantilla!$D$2),10),"")</f>
        <v/>
      </c>
      <c r="C4">
        <f>Plantilla!C15</f>
        <v/>
      </c>
      <c r="D4">
        <f>IF($C4="OK",Plantilla!B15,"")</f>
        <v/>
      </c>
      <c r="E4">
        <f>IF($C4="OK",
   VLOOKUP(Plantilla!$E$4,'Tablas '!$AP$4:$AT$6,5,FALSE),
"")</f>
        <v/>
      </c>
      <c r="F4">
        <f>IF($C4="OK",TEXT(Plantilla!D15,"#"),"")</f>
        <v/>
      </c>
      <c r="G4">
        <f>IF($C4="OK",
   VLOOKUP(Plantilla!E15,'Tablas '!$B$4:$C$14,2,FALSE),
"")</f>
        <v/>
      </c>
      <c r="H4">
        <f>IF($C4="OK",TEXT(Plantilla!F15,"#"),"")</f>
        <v/>
      </c>
      <c r="I4">
        <f>IF($C4="OK",TEXT(Plantilla!G15,"#"),"")</f>
        <v/>
      </c>
      <c r="J4">
        <f>IF($C4="OK",TEXT(Plantilla!H15,"#"),"")</f>
        <v/>
      </c>
      <c r="K4">
        <f>IF($C4="OK",TEXT(Plantilla!I15,"#"),"")</f>
        <v/>
      </c>
      <c r="L4">
        <f>IF($C4="OK",TEXT(Plantilla!J15,"#"),"")</f>
        <v/>
      </c>
      <c r="M4">
        <f>IF($C4="OK",TEXT(Plantilla!K15,"#"),"")</f>
        <v/>
      </c>
      <c r="N4">
        <f>IF($C4="OK",
   CONCATENATE(YEAR(Plantilla!L15),"-",TEXT(MONTH(Plantilla!L15),"00"),"-",TEXT(DAY(Plantilla!L15),"00")),
"")</f>
        <v/>
      </c>
      <c r="O4">
        <f>IF($C4="OK",_xlfn.NUMBERVALUE(Plantilla!M15),"")</f>
        <v/>
      </c>
      <c r="P4">
        <f>IF($C4="OK",
   IF(Plantilla!N15&lt;&gt;"",
      CONCATENATE(YEAR(Plantilla!N15),"-",TEXT(MONTH(Plantilla!N15),"00"),"-",TEXT(DAY(Plantilla!N15),"00")),
   ""),
"")</f>
        <v/>
      </c>
      <c r="Q4">
        <f>IF($C4="OK",
   VLOOKUP(Plantilla!O15,'Tablas '!$E$4:$F$19,2,FALSE),
"")</f>
        <v/>
      </c>
      <c r="R4">
        <f>IF($C4="OK",
   VLOOKUP(Plantilla!P15,'Tablas '!$H$4:$I$5,2,FALSE),
"")</f>
        <v/>
      </c>
      <c r="S4">
        <f>IF($C4="OK",
   VLOOKUP(Plantilla!Q15,'Tablas '!$K$4:$L$8,2,FALSE),
"")</f>
        <v/>
      </c>
      <c r="T4">
        <f>IF($C4="OK",
   VLOOKUP(Plantilla!R15,'Tablas '!$AE$4:$AF$6,2,FALSE),
"")</f>
        <v/>
      </c>
      <c r="U4">
        <f>IF($C4="OK",
   VLOOKUP(Plantilla!S15,'Tablas '!$AE$4:$AF$6,2,FALSE),
"")</f>
        <v/>
      </c>
      <c r="V4">
        <f>IF($C4="OK",TEXT(Plantilla!T15,"#"),"")</f>
        <v/>
      </c>
      <c r="W4" s="84">
        <f>IF($C4="OK",
   VLOOKUP(Plantilla!U15,'Tablas '!$AM$4:$AN$1126,2,FALSE),
"")</f>
        <v/>
      </c>
      <c r="X4">
        <f>IF($C4="OK",TEXT(Plantilla!V15,"#"),"")</f>
        <v/>
      </c>
      <c r="Y4">
        <f>IF($C4="OK",
   CONCATENATE(YEAR(Plantilla!W15),"-",TEXT(MONTH(Plantilla!W15),"00"),"-",TEXT(DAY(Plantilla!W15),"00")),
"")</f>
        <v/>
      </c>
      <c r="Z4">
        <f>IF($C4="OK",
   CONCATENATE(YEAR(Plantilla!X15),"-",TEXT(MONTH(Plantilla!X15),"00"),"-",TEXT(DAY(Plantilla!X15),"00")),
"")</f>
        <v/>
      </c>
      <c r="AA4">
        <f>IF($C4="OK",
   TEXT(VLOOKUP(Plantilla!Y15,'Tablas '!$Q$4:$R$9,2,FALSE),"#"),
"")</f>
        <v/>
      </c>
      <c r="AB4">
        <f>IF($C4="OK",
   CONCATENATE(YEAR(Plantilla!Z15),"-",TEXT(MONTH(Plantilla!Z15),"00"),"-",TEXT(DAY(Plantilla!Z15),"00")),
"")</f>
        <v/>
      </c>
      <c r="AC4">
        <f>IF($C4="OK",
   TEXT(VLOOKUP(Plantilla!AA15,'Tablas '!$T$4:$U$13,2,FALSE),"#"),
"")</f>
        <v/>
      </c>
      <c r="AD4">
        <f>IF($C4="OK",TEXT(Plantilla!AB15,"#"),"")</f>
        <v/>
      </c>
      <c r="AE4">
        <f>IF($C4="OK",
   IF(Plantilla!AC15&lt;&gt;"",
      TEXT(VLOOKUP(Plantilla!AC15,'Tablas '!$W$4:$X$7,2,FALSE),"#"),
   ""),
"")</f>
        <v/>
      </c>
      <c r="AF4">
        <f>IF($C4="OK",TEXT(Plantilla!AD15,"#"),"")</f>
        <v/>
      </c>
      <c r="AG4" s="6">
        <f>IF($C4="OK",_xlfn.NUMBERVALUE(Plantilla!AE15),"")</f>
        <v/>
      </c>
      <c r="AH4" s="4">
        <f>IF($C4="OK",_xlfn.NUMBERVALUE(Plantilla!AF15),"")</f>
        <v/>
      </c>
      <c r="AI4" s="6">
        <f>IF($C4="OK",_xlfn.NUMBERVALUE(Plantilla!AG15),"")</f>
        <v/>
      </c>
      <c r="AJ4" s="6">
        <f>IF($C4="OK",_xlfn.NUMBERVALUE(Plantilla!AH15),"")</f>
        <v/>
      </c>
      <c r="AK4" s="6">
        <f>IF($C4="OK",_xlfn.NUMBERVALUE(Plantilla!AI15),"")</f>
        <v/>
      </c>
      <c r="AL4" s="6">
        <f>IF($C4="OK",_xlfn.NUMBERVALUE(Plantilla!AJ15),"")</f>
        <v/>
      </c>
      <c r="AM4" s="4">
        <f>IF($C4="OK",_xlfn.NUMBERVALUE(Plantilla!AK15),"")</f>
        <v/>
      </c>
      <c r="AN4" s="6">
        <f>IF($C4="OK",_xlfn.NUMBERVALUE(Plantilla!AL15),"")</f>
        <v/>
      </c>
      <c r="AO4" s="4">
        <f>IF($C4="OK",_xlfn.NUMBERVALUE(Plantilla!AM15),"")</f>
        <v/>
      </c>
      <c r="AP4" s="6">
        <f>IF($C4="OK",_xlfn.NUMBERVALUE(Plantilla!AN15),"")</f>
        <v/>
      </c>
      <c r="AQ4" s="4">
        <f>IF($C4="OK",_xlfn.NUMBERVALUE(Plantilla!AO15),"")</f>
        <v/>
      </c>
      <c r="AR4" s="6">
        <f>IF($C4="OK",_xlfn.NUMBERVALUE(Plantilla!AP15),"")</f>
        <v/>
      </c>
      <c r="AS4" s="4">
        <f>IF($C4="OK",_xlfn.NUMBERVALUE(Plantilla!AQ15),"")</f>
        <v/>
      </c>
      <c r="AT4" s="6">
        <f>IF($C4="OK",_xlfn.NUMBERVALUE(Plantilla!AR15),"")</f>
        <v/>
      </c>
      <c r="AU4" s="4">
        <f>IF($C4="OK",_xlfn.NUMBERVALUE(Plantilla!AS15),"")</f>
        <v/>
      </c>
      <c r="AV4" s="6">
        <f>IF($C4="OK",_xlfn.NUMBERVALUE(Plantilla!AT15),"")</f>
        <v/>
      </c>
      <c r="AW4" s="4">
        <f>IF($C4="OK",_xlfn.NUMBERVALUE(Plantilla!AU15),"")</f>
        <v/>
      </c>
      <c r="AX4" s="6">
        <f>IF($C4="OK",_xlfn.NUMBERVALUE(Plantilla!AV15),"")</f>
        <v/>
      </c>
      <c r="AY4" s="4">
        <f>IF($C4="OK",_xlfn.NUMBERVALUE(Plantilla!AW15),"")</f>
        <v/>
      </c>
      <c r="AZ4" s="6">
        <f>IF($C4="OK",_xlfn.NUMBERVALUE(Plantilla!AX15),"")</f>
        <v/>
      </c>
      <c r="BA4">
        <f>IF($C4="OK",_xlfn.NUMBERVALUE(Plantilla!AY15),"")</f>
        <v/>
      </c>
      <c r="BB4">
        <f>IF($C4="OK",_xlfn.NUMBERVALUE(Plantilla!AZ15),"")</f>
        <v/>
      </c>
      <c r="BC4" s="4">
        <f>IF($C4="OK",_xlfn.NUMBERVALUE(Plantilla!BA15),"")</f>
        <v/>
      </c>
      <c r="BD4" s="6">
        <f>IF($C4="OK",_xlfn.NUMBERVALUE(Plantilla!BB15),"")</f>
        <v/>
      </c>
      <c r="BE4" s="4">
        <f>IF($C4="OK",_xlfn.NUMBERVALUE(Plantilla!BC15),"")</f>
        <v/>
      </c>
      <c r="BF4" s="6">
        <f>IF($C4="OK",_xlfn.NUMBERVALUE(Plantilla!BD15),"")</f>
        <v/>
      </c>
      <c r="BG4" s="4">
        <f>IF($C4="OK",_xlfn.NUMBERVALUE(Plantilla!BE15),"")</f>
        <v/>
      </c>
      <c r="BH4" s="6">
        <f>IF($C4="OK",_xlfn.NUMBERVALUE(Plantilla!BF15),"")</f>
        <v/>
      </c>
      <c r="BI4" s="110">
        <f>IF($C4="OK",_xlfn.NUMBERVALUE(Plantilla!BG15),"")</f>
        <v/>
      </c>
      <c r="BJ4" s="6">
        <f>IF($C4="OK",_xlfn.NUMBERVALUE(Plantilla!BH15),"")</f>
        <v/>
      </c>
      <c r="BK4" s="109">
        <f>IF($C4="OK",_xlfn.NUMBERVALUE(Plantilla!BI15),"")</f>
        <v/>
      </c>
      <c r="BL4" s="6">
        <f>IF($C4="OK",
   IF(Plantilla!BJ15&lt;&gt;"",
      TEXT(VLOOKUP(Plantilla!BJ15,'Tablas '!$Z$4:$AA$6,2,FALSE),"#"),
   ""),
"")</f>
        <v/>
      </c>
      <c r="BM4" s="4">
        <f>IF($C4="OK",_xlfn.NUMBERVALUE(Plantilla!BK15),"")</f>
        <v/>
      </c>
      <c r="BN4" s="4">
        <f>IF($C4="OK",_xlfn.NUMBERVALUE(Plantilla!BL15),"")</f>
        <v/>
      </c>
      <c r="BO4" s="6">
        <f>IF($C4="OK",_xlfn.NUMBERVALUE(Plantilla!BM15),"")</f>
        <v/>
      </c>
      <c r="BP4" s="4">
        <f>IF($C4="OK",_xlfn.NUMBERVALUE(Plantilla!BN15),"")</f>
        <v/>
      </c>
      <c r="BQ4" s="6">
        <f>IF($C4="OK",_xlfn.NUMBERVALUE(Plantilla!BO15),"")</f>
        <v/>
      </c>
      <c r="BR4" s="4">
        <f>IF($C4="OK",_xlfn.NUMBERVALUE(Plantilla!BP15),"")</f>
        <v/>
      </c>
      <c r="BS4" s="6">
        <f>IF($C4="OK",_xlfn.NUMBERVALUE(Plantilla!BQ15),"")</f>
        <v/>
      </c>
      <c r="BT4" s="4">
        <f>IF($C4="OK",_xlfn.NUMBERVALUE(Plantilla!BR15),"")</f>
        <v/>
      </c>
      <c r="BU4" s="6">
        <f>IF($C4="OK",_xlfn.NUMBERVALUE(Plantilla!BS15),"")</f>
        <v/>
      </c>
      <c r="BV4" s="6">
        <f>IF($C4="OK",_xlfn.NUMBERVALUE(Plantilla!BT15),"")</f>
        <v/>
      </c>
      <c r="BW4" s="6">
        <f>IF($C4="OK",_xlfn.NUMBERVALUE(Plantilla!BU15),"")</f>
        <v/>
      </c>
      <c r="BX4" s="6">
        <f>IF($C4="OK",_xlfn.NUMBERVALUE(Plantilla!BV15),"")</f>
        <v/>
      </c>
      <c r="BY4" s="6">
        <f>IF($C4="OK",_xlfn.NUMBERVALUE(Plantilla!BW15),"")</f>
        <v/>
      </c>
      <c r="BZ4" s="6">
        <f>IF($C4="OK",_xlfn.NUMBERVALUE(Plantilla!BX15),"")</f>
        <v/>
      </c>
      <c r="CA4" s="6">
        <f>IF($C4="OK",_xlfn.NUMBERVALUE(Plantilla!BY15),"")</f>
        <v/>
      </c>
      <c r="CB4" s="6">
        <f>IF($C4="OK",_xlfn.NUMBERVALUE(Plantilla!BZ15),"")</f>
        <v/>
      </c>
      <c r="CC4" s="6">
        <f>IF($C4="OK",_xlfn.NUMBERVALUE(Plantilla!CA15),"")</f>
        <v/>
      </c>
      <c r="CD4" s="6">
        <f>IF($C4="OK",_xlfn.NUMBERVALUE(Plantilla!CB15),"")</f>
        <v/>
      </c>
      <c r="CE4" s="6">
        <f>IF($C4="OK",_xlfn.NUMBERVALUE(Plantilla!CC15),"")</f>
        <v/>
      </c>
      <c r="CF4" s="4">
        <f>IF($C4="OK",_xlfn.NUMBERVALUE(Plantilla!CD15),"")</f>
        <v/>
      </c>
      <c r="CG4" s="6">
        <f>IF($C4="OK",_xlfn.NUMBERVALUE(Plantilla!CE15),"")</f>
        <v/>
      </c>
      <c r="CH4" s="6">
        <f>IF($C4="OK",_xlfn.NUMBERVALUE(Plantilla!CF15),"")</f>
        <v/>
      </c>
      <c r="CI4" s="6">
        <f>IF($C4="OK",_xlfn.NUMBERVALUE(Plantilla!CG15),"")</f>
        <v/>
      </c>
      <c r="CJ4" s="6">
        <f>IF($C4="OK",_xlfn.NUMBERVALUE(Plantilla!CH15),"")</f>
        <v/>
      </c>
      <c r="CK4" s="6">
        <f>IF($C4="OK",_xlfn.NUMBERVALUE(Plantilla!CI15),"")</f>
        <v/>
      </c>
      <c r="CL4" s="6">
        <f>IF($C4="OK",_xlfn.NUMBERVALUE(Plantilla!CJ15),"")</f>
        <v/>
      </c>
      <c r="CM4">
        <f>IF($C4="OK",TEXT(Plantilla!CK15,"#"),"")</f>
        <v/>
      </c>
      <c r="CN4" s="6">
        <f>IF($C4="OK",_xlfn.NUMBERVALUE(Plantilla!CL15),"")</f>
        <v/>
      </c>
      <c r="CO4" s="6">
        <f>IF($C4="OK",_xlfn.NUMBERVALUE(Plantilla!CM15),"")</f>
        <v/>
      </c>
      <c r="CP4" s="110">
        <f>IF($C4="OK",_xlfn.NUMBERVALUE(Plantilla!CN15),"")</f>
        <v/>
      </c>
      <c r="CQ4" s="6">
        <f>IF($C4="OK",_xlfn.NUMBERVALUE(Plantilla!CO15),"")</f>
        <v/>
      </c>
      <c r="CR4" s="109">
        <f>IF($C4="OK",_xlfn.NUMBERVALUE(Plantilla!CP15),"")</f>
        <v/>
      </c>
      <c r="CS4" s="110">
        <f>IF($C4="OK",_xlfn.NUMBERVALUE(Plantilla!CQ15),"")</f>
        <v/>
      </c>
      <c r="CT4" s="6">
        <f>IF($C4="OK",_xlfn.NUMBERVALUE(Plantilla!CR15),"")</f>
        <v/>
      </c>
      <c r="CU4" s="109">
        <f>IF($C4="OK",_xlfn.NUMBERVALUE(Plantilla!CS15),"")</f>
        <v/>
      </c>
      <c r="CV4" s="110">
        <f>IF($C4="OK",_xlfn.NUMBERVALUE(Plantilla!CT15),"")</f>
        <v/>
      </c>
      <c r="CW4" s="6">
        <f>IF($C4="OK",_xlfn.NUMBERVALUE(Plantilla!CU15),"")</f>
        <v/>
      </c>
      <c r="CX4" s="82">
        <f>IF($C4="OK",_xlfn.NUMBERVALUE(Plantilla!CV15),"")</f>
        <v/>
      </c>
      <c r="CY4" s="6">
        <f>IF($C4="OK",_xlfn.NUMBERVALUE(Plantilla!CW15),"")</f>
        <v/>
      </c>
      <c r="CZ4" s="82">
        <f>IF($C4="OK",_xlfn.NUMBERVALUE(Plantilla!CX15),"")</f>
        <v/>
      </c>
      <c r="DA4" s="6">
        <f>IF($C4="OK",_xlfn.NUMBERVALUE(Plantilla!CY15),"")</f>
        <v/>
      </c>
      <c r="DB4" s="109">
        <f>IF($C4="OK",_xlfn.NUMBERVALUE(Plantilla!CZ15),"")</f>
        <v/>
      </c>
      <c r="DC4" s="6">
        <f>IF($C4="OK",_xlfn.NUMBERVALUE(Plantilla!DA15),"")</f>
        <v/>
      </c>
      <c r="DD4" s="6">
        <f>IF($C4="OK",TEXT(Plantilla!DB15,"#"),"")</f>
        <v/>
      </c>
      <c r="DE4" s="6">
        <f>IF($C4="OK",_xlfn.NUMBERVALUE(Plantilla!DC15),"")</f>
        <v/>
      </c>
      <c r="DF4" s="4">
        <f>IF($C4="OK",_xlfn.NUMBERVALUE(Plantilla!DD15),"")</f>
        <v/>
      </c>
      <c r="DG4" s="6">
        <f>IF($C4="OK",_xlfn.NUMBERVALUE(Plantilla!DE15),"")</f>
        <v/>
      </c>
      <c r="DH4" s="6">
        <f>IF($C4="OK",_xlfn.NUMBERVALUE(Plantilla!DF15),"")</f>
        <v/>
      </c>
      <c r="DI4" s="6">
        <f>IF($C4="OK",_xlfn.NUMBERVALUE(Plantilla!DG15),"")</f>
        <v/>
      </c>
      <c r="DJ4" s="6">
        <f>IF($C4="OK",_xlfn.NUMBERVALUE(Plantilla!DH15),"")</f>
        <v/>
      </c>
      <c r="DK4" s="6">
        <f>IF($C4="OK",_xlfn.NUMBERVALUE(Plantilla!DI15),"")</f>
        <v/>
      </c>
      <c r="DL4" s="6">
        <f>IF($C4="OK",_xlfn.NUMBERVALUE(Plantilla!DJ15),"")</f>
        <v/>
      </c>
      <c r="DM4" s="6">
        <f>IF($C4="OK",_xlfn.NUMBERVALUE(Plantilla!DK15),"")</f>
        <v/>
      </c>
      <c r="DN4" s="6">
        <f>IF($C4="OK",_xlfn.NUMBERVALUE(Plantilla!DL15),"")</f>
        <v/>
      </c>
      <c r="DO4" s="6">
        <f>IF($C4="OK",_xlfn.NUMBERVALUE(Plantilla!DM15),"")</f>
        <v/>
      </c>
      <c r="DP4" s="6">
        <f>IF($C4="OK",_xlfn.NUMBERVALUE(Plantilla!DN15),"")</f>
        <v/>
      </c>
      <c r="DQ4" s="6">
        <f>IF($C4="OK",_xlfn.NUMBERVALUE(Plantilla!DO15),"")</f>
        <v/>
      </c>
      <c r="DR4" s="6">
        <f>IF($C4="OK",_xlfn.NUMBERVALUE(Plantilla!DP15),"")</f>
        <v/>
      </c>
      <c r="DS4">
        <f>IF($C4="OK",TEXT(Plantilla!DR15,"#"),"")</f>
        <v/>
      </c>
      <c r="DT4" s="6" t="n"/>
    </row>
    <row r="5">
      <c r="A5">
        <f>IF(Plantilla!$I$6="¡Perfecto!, Guarda el archivo y adjúntalo a tu interfaz de Nómina Electrónica","OK","Error")</f>
        <v/>
      </c>
      <c r="B5">
        <f>IF(Plantilla!$I$6="¡Perfecto!, Guarda el archivo y adjúntalo a tu interfaz de Nómina Electrónica",MID(Plantilla!$D$2,SEARCH("V",Plantilla!$D$2),10),"")</f>
        <v/>
      </c>
      <c r="C5">
        <f>Plantilla!C16</f>
        <v/>
      </c>
      <c r="D5">
        <f>IF($C5="OK",Plantilla!B16,"")</f>
        <v/>
      </c>
      <c r="E5">
        <f>IF($C5="OK",
   VLOOKUP(Plantilla!$E$4,'Tablas '!$AP$4:$AT$6,5,FALSE),
"")</f>
        <v/>
      </c>
      <c r="F5">
        <f>IF($C5="OK",TEXT(Plantilla!D16,"#"),"")</f>
        <v/>
      </c>
      <c r="G5">
        <f>IF($C5="OK",
   VLOOKUP(Plantilla!E16,'Tablas '!$B$4:$C$14,2,FALSE),
"")</f>
        <v/>
      </c>
      <c r="H5">
        <f>IF($C5="OK",TEXT(Plantilla!F16,"#"),"")</f>
        <v/>
      </c>
      <c r="I5">
        <f>IF($C5="OK",TEXT(Plantilla!G16,"#"),"")</f>
        <v/>
      </c>
      <c r="J5">
        <f>IF($C5="OK",TEXT(Plantilla!H16,"#"),"")</f>
        <v/>
      </c>
      <c r="K5">
        <f>IF($C5="OK",TEXT(Plantilla!I16,"#"),"")</f>
        <v/>
      </c>
      <c r="L5">
        <f>IF($C5="OK",TEXT(Plantilla!J16,"#"),"")</f>
        <v/>
      </c>
      <c r="M5">
        <f>IF($C5="OK",TEXT(Plantilla!K16,"#"),"")</f>
        <v/>
      </c>
      <c r="N5">
        <f>IF($C5="OK",
   CONCATENATE(YEAR(Plantilla!L16),"-",TEXT(MONTH(Plantilla!L16),"00"),"-",TEXT(DAY(Plantilla!L16),"00")),
"")</f>
        <v/>
      </c>
      <c r="O5">
        <f>IF($C5="OK",_xlfn.NUMBERVALUE(Plantilla!M16),"")</f>
        <v/>
      </c>
      <c r="P5">
        <f>IF($C5="OK",
   IF(Plantilla!N16&lt;&gt;"",
      CONCATENATE(YEAR(Plantilla!N16),"-",TEXT(MONTH(Plantilla!N16),"00"),"-",TEXT(DAY(Plantilla!N16),"00")),
   ""),
"")</f>
        <v/>
      </c>
      <c r="Q5">
        <f>IF($C5="OK",
   VLOOKUP(Plantilla!O16,'Tablas '!$E$4:$F$19,2,FALSE),
"")</f>
        <v/>
      </c>
      <c r="R5">
        <f>IF($C5="OK",
   VLOOKUP(Plantilla!P16,'Tablas '!$H$4:$I$5,2,FALSE),
"")</f>
        <v/>
      </c>
      <c r="S5">
        <f>IF($C5="OK",
   VLOOKUP(Plantilla!Q16,'Tablas '!$K$4:$L$8,2,FALSE),
"")</f>
        <v/>
      </c>
      <c r="T5">
        <f>IF($C5="OK",
   VLOOKUP(Plantilla!R16,'Tablas '!$AE$4:$AF$6,2,FALSE),
"")</f>
        <v/>
      </c>
      <c r="U5">
        <f>IF($C5="OK",
   VLOOKUP(Plantilla!S16,'Tablas '!$AE$4:$AF$6,2,FALSE),
"")</f>
        <v/>
      </c>
      <c r="V5">
        <f>IF($C5="OK",TEXT(Plantilla!T16,"#"),"")</f>
        <v/>
      </c>
      <c r="W5" s="84">
        <f>IF($C5="OK",
   VLOOKUP(Plantilla!U16,'Tablas '!$AM$4:$AN$1126,2,FALSE),
"")</f>
        <v/>
      </c>
      <c r="X5">
        <f>IF($C5="OK",TEXT(Plantilla!V16,"#"),"")</f>
        <v/>
      </c>
      <c r="Y5">
        <f>IF($C5="OK",
   CONCATENATE(YEAR(Plantilla!W16),"-",TEXT(MONTH(Plantilla!W16),"00"),"-",TEXT(DAY(Plantilla!W16),"00")),
"")</f>
        <v/>
      </c>
      <c r="Z5">
        <f>IF($C5="OK",
   CONCATENATE(YEAR(Plantilla!X16),"-",TEXT(MONTH(Plantilla!X16),"00"),"-",TEXT(DAY(Plantilla!X16),"00")),
"")</f>
        <v/>
      </c>
      <c r="AA5">
        <f>IF($C5="OK",
   TEXT(VLOOKUP(Plantilla!Y16,'Tablas '!$Q$4:$R$9,2,FALSE),"#"),
"")</f>
        <v/>
      </c>
      <c r="AB5">
        <f>IF($C5="OK",
   CONCATENATE(YEAR(Plantilla!Z16),"-",TEXT(MONTH(Plantilla!Z16),"00"),"-",TEXT(DAY(Plantilla!Z16),"00")),
"")</f>
        <v/>
      </c>
      <c r="AC5">
        <f>IF($C5="OK",
   TEXT(VLOOKUP(Plantilla!AA16,'Tablas '!$T$4:$U$13,2,FALSE),"#"),
"")</f>
        <v/>
      </c>
      <c r="AD5">
        <f>IF($C5="OK",TEXT(Plantilla!AB16,"#"),"")</f>
        <v/>
      </c>
      <c r="AE5">
        <f>IF($C5="OK",
   IF(Plantilla!AC16&lt;&gt;"",
      TEXT(VLOOKUP(Plantilla!AC16,'Tablas '!$W$4:$X$7,2,FALSE),"#"),
   ""),
"")</f>
        <v/>
      </c>
      <c r="AF5">
        <f>IF($C5="OK",TEXT(Plantilla!AD16,"#"),"")</f>
        <v/>
      </c>
      <c r="AG5" s="6">
        <f>IF($C5="OK",_xlfn.NUMBERVALUE(Plantilla!AE16),"")</f>
        <v/>
      </c>
      <c r="AH5" s="4">
        <f>IF($C5="OK",_xlfn.NUMBERVALUE(Plantilla!AF16),"")</f>
        <v/>
      </c>
      <c r="AI5" s="6">
        <f>IF($C5="OK",_xlfn.NUMBERVALUE(Plantilla!AG16),"")</f>
        <v/>
      </c>
      <c r="AJ5" s="6">
        <f>IF($C5="OK",_xlfn.NUMBERVALUE(Plantilla!AH16),"")</f>
        <v/>
      </c>
      <c r="AK5" s="6">
        <f>IF($C5="OK",_xlfn.NUMBERVALUE(Plantilla!AI16),"")</f>
        <v/>
      </c>
      <c r="AL5" s="6">
        <f>IF($C5="OK",_xlfn.NUMBERVALUE(Plantilla!AJ16),"")</f>
        <v/>
      </c>
      <c r="AM5" s="4">
        <f>IF($C5="OK",_xlfn.NUMBERVALUE(Plantilla!AK16),"")</f>
        <v/>
      </c>
      <c r="AN5" s="6">
        <f>IF($C5="OK",_xlfn.NUMBERVALUE(Plantilla!AL16),"")</f>
        <v/>
      </c>
      <c r="AO5" s="4">
        <f>IF($C5="OK",_xlfn.NUMBERVALUE(Plantilla!AM16),"")</f>
        <v/>
      </c>
      <c r="AP5" s="6">
        <f>IF($C5="OK",_xlfn.NUMBERVALUE(Plantilla!AN16),"")</f>
        <v/>
      </c>
      <c r="AQ5" s="4">
        <f>IF($C5="OK",_xlfn.NUMBERVALUE(Plantilla!AO16),"")</f>
        <v/>
      </c>
      <c r="AR5" s="6">
        <f>IF($C5="OK",_xlfn.NUMBERVALUE(Plantilla!AP16),"")</f>
        <v/>
      </c>
      <c r="AS5" s="4">
        <f>IF($C5="OK",_xlfn.NUMBERVALUE(Plantilla!AQ16),"")</f>
        <v/>
      </c>
      <c r="AT5" s="6">
        <f>IF($C5="OK",_xlfn.NUMBERVALUE(Plantilla!AR16),"")</f>
        <v/>
      </c>
      <c r="AU5" s="4">
        <f>IF($C5="OK",_xlfn.NUMBERVALUE(Plantilla!AS16),"")</f>
        <v/>
      </c>
      <c r="AV5" s="6">
        <f>IF($C5="OK",_xlfn.NUMBERVALUE(Plantilla!AT16),"")</f>
        <v/>
      </c>
      <c r="AW5" s="4">
        <f>IF($C5="OK",_xlfn.NUMBERVALUE(Plantilla!AU16),"")</f>
        <v/>
      </c>
      <c r="AX5" s="6">
        <f>IF($C5="OK",_xlfn.NUMBERVALUE(Plantilla!AV16),"")</f>
        <v/>
      </c>
      <c r="AY5" s="4">
        <f>IF($C5="OK",_xlfn.NUMBERVALUE(Plantilla!AW16),"")</f>
        <v/>
      </c>
      <c r="AZ5" s="6">
        <f>IF($C5="OK",_xlfn.NUMBERVALUE(Plantilla!AX16),"")</f>
        <v/>
      </c>
      <c r="BA5">
        <f>IF($C5="OK",_xlfn.NUMBERVALUE(Plantilla!AY16),"")</f>
        <v/>
      </c>
      <c r="BB5">
        <f>IF($C5="OK",_xlfn.NUMBERVALUE(Plantilla!AZ16),"")</f>
        <v/>
      </c>
      <c r="BC5" s="4">
        <f>IF($C5="OK",_xlfn.NUMBERVALUE(Plantilla!BA16),"")</f>
        <v/>
      </c>
      <c r="BD5" s="6">
        <f>IF($C5="OK",_xlfn.NUMBERVALUE(Plantilla!BB16),"")</f>
        <v/>
      </c>
      <c r="BE5" s="4">
        <f>IF($C5="OK",_xlfn.NUMBERVALUE(Plantilla!BC16),"")</f>
        <v/>
      </c>
      <c r="BF5" s="6">
        <f>IF($C5="OK",_xlfn.NUMBERVALUE(Plantilla!BD16),"")</f>
        <v/>
      </c>
      <c r="BG5" s="4">
        <f>IF($C5="OK",_xlfn.NUMBERVALUE(Plantilla!BE16),"")</f>
        <v/>
      </c>
      <c r="BH5" s="6">
        <f>IF($C5="OK",_xlfn.NUMBERVALUE(Plantilla!BF16),"")</f>
        <v/>
      </c>
      <c r="BI5" s="110">
        <f>IF($C5="OK",_xlfn.NUMBERVALUE(Plantilla!BG16),"")</f>
        <v/>
      </c>
      <c r="BJ5" s="6">
        <f>IF($C5="OK",_xlfn.NUMBERVALUE(Plantilla!BH16),"")</f>
        <v/>
      </c>
      <c r="BK5" s="109">
        <f>IF($C5="OK",_xlfn.NUMBERVALUE(Plantilla!BI16),"")</f>
        <v/>
      </c>
      <c r="BL5" s="6">
        <f>IF($C5="OK",
   IF(Plantilla!BJ16&lt;&gt;"",
      TEXT(VLOOKUP(Plantilla!BJ16,'Tablas '!$Z$4:$AA$6,2,FALSE),"#"),
   ""),
"")</f>
        <v/>
      </c>
      <c r="BM5" s="4">
        <f>IF($C5="OK",_xlfn.NUMBERVALUE(Plantilla!BK16),"")</f>
        <v/>
      </c>
      <c r="BN5" s="4">
        <f>IF($C5="OK",_xlfn.NUMBERVALUE(Plantilla!BL16),"")</f>
        <v/>
      </c>
      <c r="BO5" s="6">
        <f>IF($C5="OK",_xlfn.NUMBERVALUE(Plantilla!BM16),"")</f>
        <v/>
      </c>
      <c r="BP5" s="4">
        <f>IF($C5="OK",_xlfn.NUMBERVALUE(Plantilla!BN16),"")</f>
        <v/>
      </c>
      <c r="BQ5" s="6">
        <f>IF($C5="OK",_xlfn.NUMBERVALUE(Plantilla!BO16),"")</f>
        <v/>
      </c>
      <c r="BR5" s="4">
        <f>IF($C5="OK",_xlfn.NUMBERVALUE(Plantilla!BP16),"")</f>
        <v/>
      </c>
      <c r="BS5" s="6">
        <f>IF($C5="OK",_xlfn.NUMBERVALUE(Plantilla!BQ16),"")</f>
        <v/>
      </c>
      <c r="BT5" s="4">
        <f>IF($C5="OK",_xlfn.NUMBERVALUE(Plantilla!BR16),"")</f>
        <v/>
      </c>
      <c r="BU5" s="6">
        <f>IF($C5="OK",_xlfn.NUMBERVALUE(Plantilla!BS16),"")</f>
        <v/>
      </c>
      <c r="BV5" s="6">
        <f>IF($C5="OK",_xlfn.NUMBERVALUE(Plantilla!BT16),"")</f>
        <v/>
      </c>
      <c r="BW5" s="6">
        <f>IF($C5="OK",_xlfn.NUMBERVALUE(Plantilla!BU16),"")</f>
        <v/>
      </c>
      <c r="BX5" s="6">
        <f>IF($C5="OK",_xlfn.NUMBERVALUE(Plantilla!BV16),"")</f>
        <v/>
      </c>
      <c r="BY5" s="6">
        <f>IF($C5="OK",_xlfn.NUMBERVALUE(Plantilla!BW16),"")</f>
        <v/>
      </c>
      <c r="BZ5" s="6">
        <f>IF($C5="OK",_xlfn.NUMBERVALUE(Plantilla!BX16),"")</f>
        <v/>
      </c>
      <c r="CA5" s="6">
        <f>IF($C5="OK",_xlfn.NUMBERVALUE(Plantilla!BY16),"")</f>
        <v/>
      </c>
      <c r="CB5" s="6">
        <f>IF($C5="OK",_xlfn.NUMBERVALUE(Plantilla!BZ16),"")</f>
        <v/>
      </c>
      <c r="CC5" s="6">
        <f>IF($C5="OK",_xlfn.NUMBERVALUE(Plantilla!CA16),"")</f>
        <v/>
      </c>
      <c r="CD5" s="6">
        <f>IF($C5="OK",_xlfn.NUMBERVALUE(Plantilla!CB16),"")</f>
        <v/>
      </c>
      <c r="CE5" s="6">
        <f>IF($C5="OK",_xlfn.NUMBERVALUE(Plantilla!CC16),"")</f>
        <v/>
      </c>
      <c r="CF5" s="4">
        <f>IF($C5="OK",_xlfn.NUMBERVALUE(Plantilla!CD16),"")</f>
        <v/>
      </c>
      <c r="CG5" s="6">
        <f>IF($C5="OK",_xlfn.NUMBERVALUE(Plantilla!CE16),"")</f>
        <v/>
      </c>
      <c r="CH5" s="6">
        <f>IF($C5="OK",_xlfn.NUMBERVALUE(Plantilla!CF16),"")</f>
        <v/>
      </c>
      <c r="CI5" s="6">
        <f>IF($C5="OK",_xlfn.NUMBERVALUE(Plantilla!CG16),"")</f>
        <v/>
      </c>
      <c r="CJ5" s="6">
        <f>IF($C5="OK",_xlfn.NUMBERVALUE(Plantilla!CH16),"")</f>
        <v/>
      </c>
      <c r="CK5" s="6">
        <f>IF($C5="OK",_xlfn.NUMBERVALUE(Plantilla!CI16),"")</f>
        <v/>
      </c>
      <c r="CL5" s="6">
        <f>IF($C5="OK",_xlfn.NUMBERVALUE(Plantilla!CJ16),"")</f>
        <v/>
      </c>
      <c r="CM5">
        <f>IF($C5="OK",TEXT(Plantilla!CK16,"#"),"")</f>
        <v/>
      </c>
      <c r="CN5" s="6">
        <f>IF($C5="OK",_xlfn.NUMBERVALUE(Plantilla!CL16),"")</f>
        <v/>
      </c>
      <c r="CO5" s="6">
        <f>IF($C5="OK",_xlfn.NUMBERVALUE(Plantilla!CM16),"")</f>
        <v/>
      </c>
      <c r="CP5" s="110">
        <f>IF($C5="OK",_xlfn.NUMBERVALUE(Plantilla!CN16),"")</f>
        <v/>
      </c>
      <c r="CQ5" s="6">
        <f>IF($C5="OK",_xlfn.NUMBERVALUE(Plantilla!CO16),"")</f>
        <v/>
      </c>
      <c r="CR5" s="109">
        <f>IF($C5="OK",_xlfn.NUMBERVALUE(Plantilla!CP16),"")</f>
        <v/>
      </c>
      <c r="CS5" s="110">
        <f>IF($C5="OK",_xlfn.NUMBERVALUE(Plantilla!CQ16),"")</f>
        <v/>
      </c>
      <c r="CT5" s="6">
        <f>IF($C5="OK",_xlfn.NUMBERVALUE(Plantilla!CR16),"")</f>
        <v/>
      </c>
      <c r="CU5" s="109">
        <f>IF($C5="OK",_xlfn.NUMBERVALUE(Plantilla!CS16),"")</f>
        <v/>
      </c>
      <c r="CV5" s="110">
        <f>IF($C5="OK",_xlfn.NUMBERVALUE(Plantilla!CT16),"")</f>
        <v/>
      </c>
      <c r="CW5" s="6">
        <f>IF($C5="OK",_xlfn.NUMBERVALUE(Plantilla!CU16),"")</f>
        <v/>
      </c>
      <c r="CX5" s="82">
        <f>IF($C5="OK",_xlfn.NUMBERVALUE(Plantilla!CV16),"")</f>
        <v/>
      </c>
      <c r="CY5" s="6">
        <f>IF($C5="OK",_xlfn.NUMBERVALUE(Plantilla!CW16),"")</f>
        <v/>
      </c>
      <c r="CZ5" s="82">
        <f>IF($C5="OK",_xlfn.NUMBERVALUE(Plantilla!CX16),"")</f>
        <v/>
      </c>
      <c r="DA5" s="6">
        <f>IF($C5="OK",_xlfn.NUMBERVALUE(Plantilla!CY16),"")</f>
        <v/>
      </c>
      <c r="DB5" s="109">
        <f>IF($C5="OK",_xlfn.NUMBERVALUE(Plantilla!CZ16),"")</f>
        <v/>
      </c>
      <c r="DC5" s="6">
        <f>IF($C5="OK",_xlfn.NUMBERVALUE(Plantilla!DA16),"")</f>
        <v/>
      </c>
      <c r="DD5" s="6">
        <f>IF($C5="OK",TEXT(Plantilla!DB16,"#"),"")</f>
        <v/>
      </c>
      <c r="DE5" s="6">
        <f>IF($C5="OK",_xlfn.NUMBERVALUE(Plantilla!DC16),"")</f>
        <v/>
      </c>
      <c r="DF5" s="4">
        <f>IF($C5="OK",_xlfn.NUMBERVALUE(Plantilla!DD16),"")</f>
        <v/>
      </c>
      <c r="DG5" s="6">
        <f>IF($C5="OK",_xlfn.NUMBERVALUE(Plantilla!DE16),"")</f>
        <v/>
      </c>
      <c r="DH5" s="6">
        <f>IF($C5="OK",_xlfn.NUMBERVALUE(Plantilla!DF16),"")</f>
        <v/>
      </c>
      <c r="DI5" s="6">
        <f>IF($C5="OK",_xlfn.NUMBERVALUE(Plantilla!DG16),"")</f>
        <v/>
      </c>
      <c r="DJ5" s="6">
        <f>IF($C5="OK",_xlfn.NUMBERVALUE(Plantilla!DH16),"")</f>
        <v/>
      </c>
      <c r="DK5" s="6">
        <f>IF($C5="OK",_xlfn.NUMBERVALUE(Plantilla!DI16),"")</f>
        <v/>
      </c>
      <c r="DL5" s="6">
        <f>IF($C5="OK",_xlfn.NUMBERVALUE(Plantilla!DJ16),"")</f>
        <v/>
      </c>
      <c r="DM5" s="6">
        <f>IF($C5="OK",_xlfn.NUMBERVALUE(Plantilla!DK16),"")</f>
        <v/>
      </c>
      <c r="DN5" s="6">
        <f>IF($C5="OK",_xlfn.NUMBERVALUE(Plantilla!DL16),"")</f>
        <v/>
      </c>
      <c r="DO5" s="6">
        <f>IF($C5="OK",_xlfn.NUMBERVALUE(Plantilla!DM16),"")</f>
        <v/>
      </c>
      <c r="DP5" s="6">
        <f>IF($C5="OK",_xlfn.NUMBERVALUE(Plantilla!DN16),"")</f>
        <v/>
      </c>
      <c r="DQ5" s="6">
        <f>IF($C5="OK",_xlfn.NUMBERVALUE(Plantilla!DO16),"")</f>
        <v/>
      </c>
      <c r="DR5" s="6">
        <f>IF($C5="OK",_xlfn.NUMBERVALUE(Plantilla!DP16),"")</f>
        <v/>
      </c>
      <c r="DS5">
        <f>IF($C5="OK",TEXT(Plantilla!DR16,"#"),"")</f>
        <v/>
      </c>
      <c r="DT5" s="6" t="n"/>
    </row>
    <row r="6">
      <c r="A6">
        <f>IF(Plantilla!$I$6="¡Perfecto!, Guarda el archivo y adjúntalo a tu interfaz de Nómina Electrónica","OK","Error")</f>
        <v/>
      </c>
      <c r="B6">
        <f>IF(Plantilla!$I$6="¡Perfecto!, Guarda el archivo y adjúntalo a tu interfaz de Nómina Electrónica",MID(Plantilla!$D$2,SEARCH("V",Plantilla!$D$2),10),"")</f>
        <v/>
      </c>
      <c r="C6">
        <f>Plantilla!C17</f>
        <v/>
      </c>
      <c r="D6">
        <f>IF($C6="OK",Plantilla!B17,"")</f>
        <v/>
      </c>
      <c r="E6">
        <f>IF($C6="OK",
   VLOOKUP(Plantilla!$E$4,'Tablas '!$AP$4:$AT$6,5,FALSE),
"")</f>
        <v/>
      </c>
      <c r="F6">
        <f>IF($C6="OK",TEXT(Plantilla!D17,"#"),"")</f>
        <v/>
      </c>
      <c r="G6">
        <f>IF($C6="OK",
   VLOOKUP(Plantilla!E17,'Tablas '!$B$4:$C$14,2,FALSE),
"")</f>
        <v/>
      </c>
      <c r="H6">
        <f>IF($C6="OK",TEXT(Plantilla!F17,"#"),"")</f>
        <v/>
      </c>
      <c r="I6">
        <f>IF($C6="OK",TEXT(Plantilla!G17,"#"),"")</f>
        <v/>
      </c>
      <c r="J6">
        <f>IF($C6="OK",TEXT(Plantilla!H17,"#"),"")</f>
        <v/>
      </c>
      <c r="K6">
        <f>IF($C6="OK",TEXT(Plantilla!I17,"#"),"")</f>
        <v/>
      </c>
      <c r="L6">
        <f>IF($C6="OK",TEXT(Plantilla!J17,"#"),"")</f>
        <v/>
      </c>
      <c r="M6">
        <f>IF($C6="OK",TEXT(Plantilla!K17,"#"),"")</f>
        <v/>
      </c>
      <c r="N6">
        <f>IF($C6="OK",
   CONCATENATE(YEAR(Plantilla!L17),"-",TEXT(MONTH(Plantilla!L17),"00"),"-",TEXT(DAY(Plantilla!L17),"00")),
"")</f>
        <v/>
      </c>
      <c r="O6">
        <f>IF($C6="OK",_xlfn.NUMBERVALUE(Plantilla!M17),"")</f>
        <v/>
      </c>
      <c r="P6">
        <f>IF($C6="OK",
   IF(Plantilla!N17&lt;&gt;"",
      CONCATENATE(YEAR(Plantilla!N17),"-",TEXT(MONTH(Plantilla!N17),"00"),"-",TEXT(DAY(Plantilla!N17),"00")),
   ""),
"")</f>
        <v/>
      </c>
      <c r="Q6">
        <f>IF($C6="OK",
   VLOOKUP(Plantilla!O17,'Tablas '!$E$4:$F$19,2,FALSE),
"")</f>
        <v/>
      </c>
      <c r="R6">
        <f>IF($C6="OK",
   VLOOKUP(Plantilla!P17,'Tablas '!$H$4:$I$5,2,FALSE),
"")</f>
        <v/>
      </c>
      <c r="S6">
        <f>IF($C6="OK",
   VLOOKUP(Plantilla!Q17,'Tablas '!$K$4:$L$8,2,FALSE),
"")</f>
        <v/>
      </c>
      <c r="T6">
        <f>IF($C6="OK",
   VLOOKUP(Plantilla!R17,'Tablas '!$AE$4:$AF$6,2,FALSE),
"")</f>
        <v/>
      </c>
      <c r="U6">
        <f>IF($C6="OK",
   VLOOKUP(Plantilla!S17,'Tablas '!$AE$4:$AF$6,2,FALSE),
"")</f>
        <v/>
      </c>
      <c r="V6">
        <f>IF($C6="OK",TEXT(Plantilla!T17,"#"),"")</f>
        <v/>
      </c>
      <c r="W6" s="84">
        <f>IF($C6="OK",
   VLOOKUP(Plantilla!U17,'Tablas '!$AM$4:$AN$1126,2,FALSE),
"")</f>
        <v/>
      </c>
      <c r="X6">
        <f>IF($C6="OK",TEXT(Plantilla!V17,"#"),"")</f>
        <v/>
      </c>
      <c r="Y6">
        <f>IF($C6="OK",
   CONCATENATE(YEAR(Plantilla!W17),"-",TEXT(MONTH(Plantilla!W17),"00"),"-",TEXT(DAY(Plantilla!W17),"00")),
"")</f>
        <v/>
      </c>
      <c r="Z6">
        <f>IF($C6="OK",
   CONCATENATE(YEAR(Plantilla!X17),"-",TEXT(MONTH(Plantilla!X17),"00"),"-",TEXT(DAY(Plantilla!X17),"00")),
"")</f>
        <v/>
      </c>
      <c r="AA6">
        <f>IF($C6="OK",
   TEXT(VLOOKUP(Plantilla!Y17,'Tablas '!$Q$4:$R$9,2,FALSE),"#"),
"")</f>
        <v/>
      </c>
      <c r="AB6">
        <f>IF($C6="OK",
   CONCATENATE(YEAR(Plantilla!Z17),"-",TEXT(MONTH(Plantilla!Z17),"00"),"-",TEXT(DAY(Plantilla!Z17),"00")),
"")</f>
        <v/>
      </c>
      <c r="AC6">
        <f>IF($C6="OK",
   TEXT(VLOOKUP(Plantilla!AA17,'Tablas '!$T$4:$U$13,2,FALSE),"#"),
"")</f>
        <v/>
      </c>
      <c r="AD6">
        <f>IF($C6="OK",TEXT(Plantilla!AB17,"#"),"")</f>
        <v/>
      </c>
      <c r="AE6">
        <f>IF($C6="OK",
   IF(Plantilla!AC17&lt;&gt;"",
      TEXT(VLOOKUP(Plantilla!AC17,'Tablas '!$W$4:$X$7,2,FALSE),"#"),
   ""),
"")</f>
        <v/>
      </c>
      <c r="AF6">
        <f>IF($C6="OK",TEXT(Plantilla!AD17,"#"),"")</f>
        <v/>
      </c>
      <c r="AG6" s="6">
        <f>IF($C6="OK",_xlfn.NUMBERVALUE(Plantilla!AE17),"")</f>
        <v/>
      </c>
      <c r="AH6" s="4">
        <f>IF($C6="OK",_xlfn.NUMBERVALUE(Plantilla!AF17),"")</f>
        <v/>
      </c>
      <c r="AI6" s="6">
        <f>IF($C6="OK",_xlfn.NUMBERVALUE(Plantilla!AG17),"")</f>
        <v/>
      </c>
      <c r="AJ6" s="6">
        <f>IF($C6="OK",_xlfn.NUMBERVALUE(Plantilla!AH17),"")</f>
        <v/>
      </c>
      <c r="AK6" s="6">
        <f>IF($C6="OK",_xlfn.NUMBERVALUE(Plantilla!AI17),"")</f>
        <v/>
      </c>
      <c r="AL6" s="6">
        <f>IF($C6="OK",_xlfn.NUMBERVALUE(Plantilla!AJ17),"")</f>
        <v/>
      </c>
      <c r="AM6" s="4">
        <f>IF($C6="OK",_xlfn.NUMBERVALUE(Plantilla!AK17),"")</f>
        <v/>
      </c>
      <c r="AN6" s="6">
        <f>IF($C6="OK",_xlfn.NUMBERVALUE(Plantilla!AL17),"")</f>
        <v/>
      </c>
      <c r="AO6" s="4">
        <f>IF($C6="OK",_xlfn.NUMBERVALUE(Plantilla!AM17),"")</f>
        <v/>
      </c>
      <c r="AP6" s="6">
        <f>IF($C6="OK",_xlfn.NUMBERVALUE(Plantilla!AN17),"")</f>
        <v/>
      </c>
      <c r="AQ6" s="4">
        <f>IF($C6="OK",_xlfn.NUMBERVALUE(Plantilla!AO17),"")</f>
        <v/>
      </c>
      <c r="AR6" s="6">
        <f>IF($C6="OK",_xlfn.NUMBERVALUE(Plantilla!AP17),"")</f>
        <v/>
      </c>
      <c r="AS6" s="4">
        <f>IF($C6="OK",_xlfn.NUMBERVALUE(Plantilla!AQ17),"")</f>
        <v/>
      </c>
      <c r="AT6" s="6">
        <f>IF($C6="OK",_xlfn.NUMBERVALUE(Plantilla!AR17),"")</f>
        <v/>
      </c>
      <c r="AU6" s="4">
        <f>IF($C6="OK",_xlfn.NUMBERVALUE(Plantilla!AS17),"")</f>
        <v/>
      </c>
      <c r="AV6" s="6">
        <f>IF($C6="OK",_xlfn.NUMBERVALUE(Plantilla!AT17),"")</f>
        <v/>
      </c>
      <c r="AW6" s="4">
        <f>IF($C6="OK",_xlfn.NUMBERVALUE(Plantilla!AU17),"")</f>
        <v/>
      </c>
      <c r="AX6" s="6">
        <f>IF($C6="OK",_xlfn.NUMBERVALUE(Plantilla!AV17),"")</f>
        <v/>
      </c>
      <c r="AY6" s="4">
        <f>IF($C6="OK",_xlfn.NUMBERVALUE(Plantilla!AW17),"")</f>
        <v/>
      </c>
      <c r="AZ6" s="6">
        <f>IF($C6="OK",_xlfn.NUMBERVALUE(Plantilla!AX17),"")</f>
        <v/>
      </c>
      <c r="BA6">
        <f>IF($C6="OK",_xlfn.NUMBERVALUE(Plantilla!AY17),"")</f>
        <v/>
      </c>
      <c r="BB6">
        <f>IF($C6="OK",_xlfn.NUMBERVALUE(Plantilla!AZ17),"")</f>
        <v/>
      </c>
      <c r="BC6" s="4">
        <f>IF($C6="OK",_xlfn.NUMBERVALUE(Plantilla!BA17),"")</f>
        <v/>
      </c>
      <c r="BD6" s="6">
        <f>IF($C6="OK",_xlfn.NUMBERVALUE(Plantilla!BB17),"")</f>
        <v/>
      </c>
      <c r="BE6" s="4">
        <f>IF($C6="OK",_xlfn.NUMBERVALUE(Plantilla!BC17),"")</f>
        <v/>
      </c>
      <c r="BF6" s="6">
        <f>IF($C6="OK",_xlfn.NUMBERVALUE(Plantilla!BD17),"")</f>
        <v/>
      </c>
      <c r="BG6" s="4">
        <f>IF($C6="OK",_xlfn.NUMBERVALUE(Plantilla!BE17),"")</f>
        <v/>
      </c>
      <c r="BH6" s="6">
        <f>IF($C6="OK",_xlfn.NUMBERVALUE(Plantilla!BF17),"")</f>
        <v/>
      </c>
      <c r="BI6" s="110">
        <f>IF($C6="OK",_xlfn.NUMBERVALUE(Plantilla!BG17),"")</f>
        <v/>
      </c>
      <c r="BJ6" s="6">
        <f>IF($C6="OK",_xlfn.NUMBERVALUE(Plantilla!BH17),"")</f>
        <v/>
      </c>
      <c r="BK6" s="109">
        <f>IF($C6="OK",_xlfn.NUMBERVALUE(Plantilla!BI17),"")</f>
        <v/>
      </c>
      <c r="BL6" s="6">
        <f>IF($C6="OK",
   IF(Plantilla!BJ17&lt;&gt;"",
      TEXT(VLOOKUP(Plantilla!BJ17,'Tablas '!$Z$4:$AA$6,2,FALSE),"#"),
   ""),
"")</f>
        <v/>
      </c>
      <c r="BM6" s="4">
        <f>IF($C6="OK",_xlfn.NUMBERVALUE(Plantilla!BK17),"")</f>
        <v/>
      </c>
      <c r="BN6" s="4">
        <f>IF($C6="OK",_xlfn.NUMBERVALUE(Plantilla!BL17),"")</f>
        <v/>
      </c>
      <c r="BO6" s="6">
        <f>IF($C6="OK",_xlfn.NUMBERVALUE(Plantilla!BM17),"")</f>
        <v/>
      </c>
      <c r="BP6" s="4">
        <f>IF($C6="OK",_xlfn.NUMBERVALUE(Plantilla!BN17),"")</f>
        <v/>
      </c>
      <c r="BQ6" s="6">
        <f>IF($C6="OK",_xlfn.NUMBERVALUE(Plantilla!BO17),"")</f>
        <v/>
      </c>
      <c r="BR6" s="4">
        <f>IF($C6="OK",_xlfn.NUMBERVALUE(Plantilla!BP17),"")</f>
        <v/>
      </c>
      <c r="BS6" s="6">
        <f>IF($C6="OK",_xlfn.NUMBERVALUE(Plantilla!BQ17),"")</f>
        <v/>
      </c>
      <c r="BT6" s="4">
        <f>IF($C6="OK",_xlfn.NUMBERVALUE(Plantilla!BR17),"")</f>
        <v/>
      </c>
      <c r="BU6" s="6">
        <f>IF($C6="OK",_xlfn.NUMBERVALUE(Plantilla!BS17),"")</f>
        <v/>
      </c>
      <c r="BV6" s="6">
        <f>IF($C6="OK",_xlfn.NUMBERVALUE(Plantilla!BT17),"")</f>
        <v/>
      </c>
      <c r="BW6" s="6">
        <f>IF($C6="OK",_xlfn.NUMBERVALUE(Plantilla!BU17),"")</f>
        <v/>
      </c>
      <c r="BX6" s="6">
        <f>IF($C6="OK",_xlfn.NUMBERVALUE(Plantilla!BV17),"")</f>
        <v/>
      </c>
      <c r="BY6" s="6">
        <f>IF($C6="OK",_xlfn.NUMBERVALUE(Plantilla!BW17),"")</f>
        <v/>
      </c>
      <c r="BZ6" s="6">
        <f>IF($C6="OK",_xlfn.NUMBERVALUE(Plantilla!BX17),"")</f>
        <v/>
      </c>
      <c r="CA6" s="6">
        <f>IF($C6="OK",_xlfn.NUMBERVALUE(Plantilla!BY17),"")</f>
        <v/>
      </c>
      <c r="CB6" s="6">
        <f>IF($C6="OK",_xlfn.NUMBERVALUE(Plantilla!BZ17),"")</f>
        <v/>
      </c>
      <c r="CC6" s="6">
        <f>IF($C6="OK",_xlfn.NUMBERVALUE(Plantilla!CA17),"")</f>
        <v/>
      </c>
      <c r="CD6" s="6">
        <f>IF($C6="OK",_xlfn.NUMBERVALUE(Plantilla!CB17),"")</f>
        <v/>
      </c>
      <c r="CE6" s="6">
        <f>IF($C6="OK",_xlfn.NUMBERVALUE(Plantilla!CC17),"")</f>
        <v/>
      </c>
      <c r="CF6" s="4">
        <f>IF($C6="OK",_xlfn.NUMBERVALUE(Plantilla!CD17),"")</f>
        <v/>
      </c>
      <c r="CG6" s="6">
        <f>IF($C6="OK",_xlfn.NUMBERVALUE(Plantilla!CE17),"")</f>
        <v/>
      </c>
      <c r="CH6" s="6">
        <f>IF($C6="OK",_xlfn.NUMBERVALUE(Plantilla!CF17),"")</f>
        <v/>
      </c>
      <c r="CI6" s="6">
        <f>IF($C6="OK",_xlfn.NUMBERVALUE(Plantilla!CG17),"")</f>
        <v/>
      </c>
      <c r="CJ6" s="6">
        <f>IF($C6="OK",_xlfn.NUMBERVALUE(Plantilla!CH17),"")</f>
        <v/>
      </c>
      <c r="CK6" s="6">
        <f>IF($C6="OK",_xlfn.NUMBERVALUE(Plantilla!CI17),"")</f>
        <v/>
      </c>
      <c r="CL6" s="6">
        <f>IF($C6="OK",_xlfn.NUMBERVALUE(Plantilla!CJ17),"")</f>
        <v/>
      </c>
      <c r="CM6">
        <f>IF($C6="OK",TEXT(Plantilla!CK17,"#"),"")</f>
        <v/>
      </c>
      <c r="CN6" s="6">
        <f>IF($C6="OK",_xlfn.NUMBERVALUE(Plantilla!CL17),"")</f>
        <v/>
      </c>
      <c r="CO6" s="6">
        <f>IF($C6="OK",_xlfn.NUMBERVALUE(Plantilla!CM17),"")</f>
        <v/>
      </c>
      <c r="CP6" s="110">
        <f>IF($C6="OK",_xlfn.NUMBERVALUE(Plantilla!CN17),"")</f>
        <v/>
      </c>
      <c r="CQ6" s="6">
        <f>IF($C6="OK",_xlfn.NUMBERVALUE(Plantilla!CO17),"")</f>
        <v/>
      </c>
      <c r="CR6" s="109">
        <f>IF($C6="OK",_xlfn.NUMBERVALUE(Plantilla!CP17),"")</f>
        <v/>
      </c>
      <c r="CS6" s="110">
        <f>IF($C6="OK",_xlfn.NUMBERVALUE(Plantilla!CQ17),"")</f>
        <v/>
      </c>
      <c r="CT6" s="6">
        <f>IF($C6="OK",_xlfn.NUMBERVALUE(Plantilla!CR17),"")</f>
        <v/>
      </c>
      <c r="CU6" s="109">
        <f>IF($C6="OK",_xlfn.NUMBERVALUE(Plantilla!CS17),"")</f>
        <v/>
      </c>
      <c r="CV6" s="110">
        <f>IF($C6="OK",_xlfn.NUMBERVALUE(Plantilla!CT17),"")</f>
        <v/>
      </c>
      <c r="CW6" s="6">
        <f>IF($C6="OK",_xlfn.NUMBERVALUE(Plantilla!CU17),"")</f>
        <v/>
      </c>
      <c r="CX6" s="82">
        <f>IF($C6="OK",_xlfn.NUMBERVALUE(Plantilla!CV17),"")</f>
        <v/>
      </c>
      <c r="CY6" s="6">
        <f>IF($C6="OK",_xlfn.NUMBERVALUE(Plantilla!CW17),"")</f>
        <v/>
      </c>
      <c r="CZ6" s="82">
        <f>IF($C6="OK",_xlfn.NUMBERVALUE(Plantilla!CX17),"")</f>
        <v/>
      </c>
      <c r="DA6" s="6">
        <f>IF($C6="OK",_xlfn.NUMBERVALUE(Plantilla!CY17),"")</f>
        <v/>
      </c>
      <c r="DB6" s="109">
        <f>IF($C6="OK",_xlfn.NUMBERVALUE(Plantilla!CZ17),"")</f>
        <v/>
      </c>
      <c r="DC6" s="6">
        <f>IF($C6="OK",_xlfn.NUMBERVALUE(Plantilla!DA17),"")</f>
        <v/>
      </c>
      <c r="DD6" s="6">
        <f>IF($C6="OK",TEXT(Plantilla!DB17,"#"),"")</f>
        <v/>
      </c>
      <c r="DE6" s="6">
        <f>IF($C6="OK",_xlfn.NUMBERVALUE(Plantilla!DC17),"")</f>
        <v/>
      </c>
      <c r="DF6" s="4">
        <f>IF($C6="OK",_xlfn.NUMBERVALUE(Plantilla!DD17),"")</f>
        <v/>
      </c>
      <c r="DG6" s="6">
        <f>IF($C6="OK",_xlfn.NUMBERVALUE(Plantilla!DE17),"")</f>
        <v/>
      </c>
      <c r="DH6" s="6">
        <f>IF($C6="OK",_xlfn.NUMBERVALUE(Plantilla!DF17),"")</f>
        <v/>
      </c>
      <c r="DI6" s="6">
        <f>IF($C6="OK",_xlfn.NUMBERVALUE(Plantilla!DG17),"")</f>
        <v/>
      </c>
      <c r="DJ6" s="6">
        <f>IF($C6="OK",_xlfn.NUMBERVALUE(Plantilla!DH17),"")</f>
        <v/>
      </c>
      <c r="DK6" s="6">
        <f>IF($C6="OK",_xlfn.NUMBERVALUE(Plantilla!DI17),"")</f>
        <v/>
      </c>
      <c r="DL6" s="6">
        <f>IF($C6="OK",_xlfn.NUMBERVALUE(Plantilla!DJ17),"")</f>
        <v/>
      </c>
      <c r="DM6" s="6">
        <f>IF($C6="OK",_xlfn.NUMBERVALUE(Plantilla!DK17),"")</f>
        <v/>
      </c>
      <c r="DN6" s="6">
        <f>IF($C6="OK",_xlfn.NUMBERVALUE(Plantilla!DL17),"")</f>
        <v/>
      </c>
      <c r="DO6" s="6">
        <f>IF($C6="OK",_xlfn.NUMBERVALUE(Plantilla!DM17),"")</f>
        <v/>
      </c>
      <c r="DP6" s="6">
        <f>IF($C6="OK",_xlfn.NUMBERVALUE(Plantilla!DN17),"")</f>
        <v/>
      </c>
      <c r="DQ6" s="6">
        <f>IF($C6="OK",_xlfn.NUMBERVALUE(Plantilla!DO17),"")</f>
        <v/>
      </c>
      <c r="DR6" s="6">
        <f>IF($C6="OK",_xlfn.NUMBERVALUE(Plantilla!DP17),"")</f>
        <v/>
      </c>
      <c r="DS6">
        <f>IF($C6="OK",TEXT(Plantilla!DR17,"#"),"")</f>
        <v/>
      </c>
      <c r="DT6" s="6" t="n"/>
    </row>
    <row r="7">
      <c r="A7">
        <f>IF(Plantilla!$I$6="¡Perfecto!, Guarda el archivo y adjúntalo a tu interfaz de Nómina Electrónica","OK","Error")</f>
        <v/>
      </c>
      <c r="B7">
        <f>IF(Plantilla!$I$6="¡Perfecto!, Guarda el archivo y adjúntalo a tu interfaz de Nómina Electrónica",MID(Plantilla!$D$2,SEARCH("V",Plantilla!$D$2),10),"")</f>
        <v/>
      </c>
      <c r="C7">
        <f>Plantilla!C18</f>
        <v/>
      </c>
      <c r="D7">
        <f>IF($C7="OK",Plantilla!B18,"")</f>
        <v/>
      </c>
      <c r="E7">
        <f>IF($C7="OK",
   VLOOKUP(Plantilla!$E$4,'Tablas '!$AP$4:$AT$6,5,FALSE),
"")</f>
        <v/>
      </c>
      <c r="F7">
        <f>IF($C7="OK",TEXT(Plantilla!D18,"#"),"")</f>
        <v/>
      </c>
      <c r="G7">
        <f>IF($C7="OK",
   VLOOKUP(Plantilla!E18,'Tablas '!$B$4:$C$14,2,FALSE),
"")</f>
        <v/>
      </c>
      <c r="H7">
        <f>IF($C7="OK",TEXT(Plantilla!F18,"#"),"")</f>
        <v/>
      </c>
      <c r="I7">
        <f>IF($C7="OK",TEXT(Plantilla!G18,"#"),"")</f>
        <v/>
      </c>
      <c r="J7">
        <f>IF($C7="OK",TEXT(Plantilla!H18,"#"),"")</f>
        <v/>
      </c>
      <c r="K7">
        <f>IF($C7="OK",TEXT(Plantilla!I18,"#"),"")</f>
        <v/>
      </c>
      <c r="L7">
        <f>IF($C7="OK",TEXT(Plantilla!J18,"#"),"")</f>
        <v/>
      </c>
      <c r="M7">
        <f>IF($C7="OK",TEXT(Plantilla!K18,"#"),"")</f>
        <v/>
      </c>
      <c r="N7">
        <f>IF($C7="OK",
   CONCATENATE(YEAR(Plantilla!L18),"-",TEXT(MONTH(Plantilla!L18),"00"),"-",TEXT(DAY(Plantilla!L18),"00")),
"")</f>
        <v/>
      </c>
      <c r="O7">
        <f>IF($C7="OK",_xlfn.NUMBERVALUE(Plantilla!M18),"")</f>
        <v/>
      </c>
      <c r="P7">
        <f>IF($C7="OK",
   IF(Plantilla!N18&lt;&gt;"",
      CONCATENATE(YEAR(Plantilla!N18),"-",TEXT(MONTH(Plantilla!N18),"00"),"-",TEXT(DAY(Plantilla!N18),"00")),
   ""),
"")</f>
        <v/>
      </c>
      <c r="Q7">
        <f>IF($C7="OK",
   VLOOKUP(Plantilla!O18,'Tablas '!$E$4:$F$19,2,FALSE),
"")</f>
        <v/>
      </c>
      <c r="R7">
        <f>IF($C7="OK",
   VLOOKUP(Plantilla!P18,'Tablas '!$H$4:$I$5,2,FALSE),
"")</f>
        <v/>
      </c>
      <c r="S7">
        <f>IF($C7="OK",
   VLOOKUP(Plantilla!Q18,'Tablas '!$K$4:$L$8,2,FALSE),
"")</f>
        <v/>
      </c>
      <c r="T7">
        <f>IF($C7="OK",
   VLOOKUP(Plantilla!R18,'Tablas '!$AE$4:$AF$6,2,FALSE),
"")</f>
        <v/>
      </c>
      <c r="U7">
        <f>IF($C7="OK",
   VLOOKUP(Plantilla!S18,'Tablas '!$AE$4:$AF$6,2,FALSE),
"")</f>
        <v/>
      </c>
      <c r="V7">
        <f>IF($C7="OK",TEXT(Plantilla!T18,"#"),"")</f>
        <v/>
      </c>
      <c r="W7" s="84">
        <f>IF($C7="OK",
   VLOOKUP(Plantilla!U18,'Tablas '!$AM$4:$AN$1126,2,FALSE),
"")</f>
        <v/>
      </c>
      <c r="X7">
        <f>IF($C7="OK",TEXT(Plantilla!V18,"#"),"")</f>
        <v/>
      </c>
      <c r="Y7">
        <f>IF($C7="OK",
   CONCATENATE(YEAR(Plantilla!W18),"-",TEXT(MONTH(Plantilla!W18),"00"),"-",TEXT(DAY(Plantilla!W18),"00")),
"")</f>
        <v/>
      </c>
      <c r="Z7">
        <f>IF($C7="OK",
   CONCATENATE(YEAR(Plantilla!X18),"-",TEXT(MONTH(Plantilla!X18),"00"),"-",TEXT(DAY(Plantilla!X18),"00")),
"")</f>
        <v/>
      </c>
      <c r="AA7">
        <f>IF($C7="OK",
   TEXT(VLOOKUP(Plantilla!Y18,'Tablas '!$Q$4:$R$9,2,FALSE),"#"),
"")</f>
        <v/>
      </c>
      <c r="AB7">
        <f>IF($C7="OK",
   CONCATENATE(YEAR(Plantilla!Z18),"-",TEXT(MONTH(Plantilla!Z18),"00"),"-",TEXT(DAY(Plantilla!Z18),"00")),
"")</f>
        <v/>
      </c>
      <c r="AC7">
        <f>IF($C7="OK",
   TEXT(VLOOKUP(Plantilla!AA18,'Tablas '!$T$4:$U$13,2,FALSE),"#"),
"")</f>
        <v/>
      </c>
      <c r="AD7">
        <f>IF($C7="OK",TEXT(Plantilla!AB18,"#"),"")</f>
        <v/>
      </c>
      <c r="AE7">
        <f>IF($C7="OK",
   IF(Plantilla!AC18&lt;&gt;"",
      TEXT(VLOOKUP(Plantilla!AC18,'Tablas '!$W$4:$X$7,2,FALSE),"#"),
   ""),
"")</f>
        <v/>
      </c>
      <c r="AF7">
        <f>IF($C7="OK",TEXT(Plantilla!AD18,"#"),"")</f>
        <v/>
      </c>
      <c r="AG7" s="6">
        <f>IF($C7="OK",_xlfn.NUMBERVALUE(Plantilla!AE18),"")</f>
        <v/>
      </c>
      <c r="AH7" s="4">
        <f>IF($C7="OK",_xlfn.NUMBERVALUE(Plantilla!AF18),"")</f>
        <v/>
      </c>
      <c r="AI7" s="6">
        <f>IF($C7="OK",_xlfn.NUMBERVALUE(Plantilla!AG18),"")</f>
        <v/>
      </c>
      <c r="AJ7" s="6">
        <f>IF($C7="OK",_xlfn.NUMBERVALUE(Plantilla!AH18),"")</f>
        <v/>
      </c>
      <c r="AK7" s="6">
        <f>IF($C7="OK",_xlfn.NUMBERVALUE(Plantilla!AI18),"")</f>
        <v/>
      </c>
      <c r="AL7" s="6">
        <f>IF($C7="OK",_xlfn.NUMBERVALUE(Plantilla!AJ18),"")</f>
        <v/>
      </c>
      <c r="AM7" s="4">
        <f>IF($C7="OK",_xlfn.NUMBERVALUE(Plantilla!AK18),"")</f>
        <v/>
      </c>
      <c r="AN7" s="6">
        <f>IF($C7="OK",_xlfn.NUMBERVALUE(Plantilla!AL18),"")</f>
        <v/>
      </c>
      <c r="AO7" s="4">
        <f>IF($C7="OK",_xlfn.NUMBERVALUE(Plantilla!AM18),"")</f>
        <v/>
      </c>
      <c r="AP7" s="6">
        <f>IF($C7="OK",_xlfn.NUMBERVALUE(Plantilla!AN18),"")</f>
        <v/>
      </c>
      <c r="AQ7" s="4">
        <f>IF($C7="OK",_xlfn.NUMBERVALUE(Plantilla!AO18),"")</f>
        <v/>
      </c>
      <c r="AR7" s="6">
        <f>IF($C7="OK",_xlfn.NUMBERVALUE(Plantilla!AP18),"")</f>
        <v/>
      </c>
      <c r="AS7" s="4">
        <f>IF($C7="OK",_xlfn.NUMBERVALUE(Plantilla!AQ18),"")</f>
        <v/>
      </c>
      <c r="AT7" s="6">
        <f>IF($C7="OK",_xlfn.NUMBERVALUE(Plantilla!AR18),"")</f>
        <v/>
      </c>
      <c r="AU7" s="4">
        <f>IF($C7="OK",_xlfn.NUMBERVALUE(Plantilla!AS18),"")</f>
        <v/>
      </c>
      <c r="AV7" s="6">
        <f>IF($C7="OK",_xlfn.NUMBERVALUE(Plantilla!AT18),"")</f>
        <v/>
      </c>
      <c r="AW7" s="4">
        <f>IF($C7="OK",_xlfn.NUMBERVALUE(Plantilla!AU18),"")</f>
        <v/>
      </c>
      <c r="AX7" s="6">
        <f>IF($C7="OK",_xlfn.NUMBERVALUE(Plantilla!AV18),"")</f>
        <v/>
      </c>
      <c r="AY7" s="4">
        <f>IF($C7="OK",_xlfn.NUMBERVALUE(Plantilla!AW18),"")</f>
        <v/>
      </c>
      <c r="AZ7" s="6">
        <f>IF($C7="OK",_xlfn.NUMBERVALUE(Plantilla!AX18),"")</f>
        <v/>
      </c>
      <c r="BA7">
        <f>IF($C7="OK",_xlfn.NUMBERVALUE(Plantilla!AY18),"")</f>
        <v/>
      </c>
      <c r="BB7">
        <f>IF($C7="OK",_xlfn.NUMBERVALUE(Plantilla!AZ18),"")</f>
        <v/>
      </c>
      <c r="BC7" s="4">
        <f>IF($C7="OK",_xlfn.NUMBERVALUE(Plantilla!BA18),"")</f>
        <v/>
      </c>
      <c r="BD7" s="6">
        <f>IF($C7="OK",_xlfn.NUMBERVALUE(Plantilla!BB18),"")</f>
        <v/>
      </c>
      <c r="BE7" s="4">
        <f>IF($C7="OK",_xlfn.NUMBERVALUE(Plantilla!BC18),"")</f>
        <v/>
      </c>
      <c r="BF7" s="6">
        <f>IF($C7="OK",_xlfn.NUMBERVALUE(Plantilla!BD18),"")</f>
        <v/>
      </c>
      <c r="BG7" s="4">
        <f>IF($C7="OK",_xlfn.NUMBERVALUE(Plantilla!BE18),"")</f>
        <v/>
      </c>
      <c r="BH7" s="6">
        <f>IF($C7="OK",_xlfn.NUMBERVALUE(Plantilla!BF18),"")</f>
        <v/>
      </c>
      <c r="BI7" s="110">
        <f>IF($C7="OK",_xlfn.NUMBERVALUE(Plantilla!BG18),"")</f>
        <v/>
      </c>
      <c r="BJ7" s="6">
        <f>IF($C7="OK",_xlfn.NUMBERVALUE(Plantilla!BH18),"")</f>
        <v/>
      </c>
      <c r="BK7" s="109">
        <f>IF($C7="OK",_xlfn.NUMBERVALUE(Plantilla!BI18),"")</f>
        <v/>
      </c>
      <c r="BL7" s="6">
        <f>IF($C7="OK",
   IF(Plantilla!BJ18&lt;&gt;"",
      TEXT(VLOOKUP(Plantilla!BJ18,'Tablas '!$Z$4:$AA$6,2,FALSE),"#"),
   ""),
"")</f>
        <v/>
      </c>
      <c r="BM7" s="4">
        <f>IF($C7="OK",_xlfn.NUMBERVALUE(Plantilla!BK18),"")</f>
        <v/>
      </c>
      <c r="BN7" s="4">
        <f>IF($C7="OK",_xlfn.NUMBERVALUE(Plantilla!BL18),"")</f>
        <v/>
      </c>
      <c r="BO7" s="6">
        <f>IF($C7="OK",_xlfn.NUMBERVALUE(Plantilla!BM18),"")</f>
        <v/>
      </c>
      <c r="BP7" s="4">
        <f>IF($C7="OK",_xlfn.NUMBERVALUE(Plantilla!BN18),"")</f>
        <v/>
      </c>
      <c r="BQ7" s="6">
        <f>IF($C7="OK",_xlfn.NUMBERVALUE(Plantilla!BO18),"")</f>
        <v/>
      </c>
      <c r="BR7" s="4">
        <f>IF($C7="OK",_xlfn.NUMBERVALUE(Plantilla!BP18),"")</f>
        <v/>
      </c>
      <c r="BS7" s="6">
        <f>IF($C7="OK",_xlfn.NUMBERVALUE(Plantilla!BQ18),"")</f>
        <v/>
      </c>
      <c r="BT7" s="4">
        <f>IF($C7="OK",_xlfn.NUMBERVALUE(Plantilla!BR18),"")</f>
        <v/>
      </c>
      <c r="BU7" s="6">
        <f>IF($C7="OK",_xlfn.NUMBERVALUE(Plantilla!BS18),"")</f>
        <v/>
      </c>
      <c r="BV7" s="6">
        <f>IF($C7="OK",_xlfn.NUMBERVALUE(Plantilla!BT18),"")</f>
        <v/>
      </c>
      <c r="BW7" s="6">
        <f>IF($C7="OK",_xlfn.NUMBERVALUE(Plantilla!BU18),"")</f>
        <v/>
      </c>
      <c r="BX7" s="6">
        <f>IF($C7="OK",_xlfn.NUMBERVALUE(Plantilla!BV18),"")</f>
        <v/>
      </c>
      <c r="BY7" s="6">
        <f>IF($C7="OK",_xlfn.NUMBERVALUE(Plantilla!BW18),"")</f>
        <v/>
      </c>
      <c r="BZ7" s="6">
        <f>IF($C7="OK",_xlfn.NUMBERVALUE(Plantilla!BX18),"")</f>
        <v/>
      </c>
      <c r="CA7" s="6">
        <f>IF($C7="OK",_xlfn.NUMBERVALUE(Plantilla!BY18),"")</f>
        <v/>
      </c>
      <c r="CB7" s="6">
        <f>IF($C7="OK",_xlfn.NUMBERVALUE(Plantilla!BZ18),"")</f>
        <v/>
      </c>
      <c r="CC7" s="6">
        <f>IF($C7="OK",_xlfn.NUMBERVALUE(Plantilla!CA18),"")</f>
        <v/>
      </c>
      <c r="CD7" s="6">
        <f>IF($C7="OK",_xlfn.NUMBERVALUE(Plantilla!CB18),"")</f>
        <v/>
      </c>
      <c r="CE7" s="6">
        <f>IF($C7="OK",_xlfn.NUMBERVALUE(Plantilla!CC18),"")</f>
        <v/>
      </c>
      <c r="CF7" s="4">
        <f>IF($C7="OK",_xlfn.NUMBERVALUE(Plantilla!CD18),"")</f>
        <v/>
      </c>
      <c r="CG7" s="6">
        <f>IF($C7="OK",_xlfn.NUMBERVALUE(Plantilla!CE18),"")</f>
        <v/>
      </c>
      <c r="CH7" s="6">
        <f>IF($C7="OK",_xlfn.NUMBERVALUE(Plantilla!CF18),"")</f>
        <v/>
      </c>
      <c r="CI7" s="6">
        <f>IF($C7="OK",_xlfn.NUMBERVALUE(Plantilla!CG18),"")</f>
        <v/>
      </c>
      <c r="CJ7" s="6">
        <f>IF($C7="OK",_xlfn.NUMBERVALUE(Plantilla!CH18),"")</f>
        <v/>
      </c>
      <c r="CK7" s="6">
        <f>IF($C7="OK",_xlfn.NUMBERVALUE(Plantilla!CI18),"")</f>
        <v/>
      </c>
      <c r="CL7" s="6">
        <f>IF($C7="OK",_xlfn.NUMBERVALUE(Plantilla!CJ18),"")</f>
        <v/>
      </c>
      <c r="CM7">
        <f>IF($C7="OK",TEXT(Plantilla!CK18,"#"),"")</f>
        <v/>
      </c>
      <c r="CN7" s="6">
        <f>IF($C7="OK",_xlfn.NUMBERVALUE(Plantilla!CL18),"")</f>
        <v/>
      </c>
      <c r="CO7" s="6">
        <f>IF($C7="OK",_xlfn.NUMBERVALUE(Plantilla!CM18),"")</f>
        <v/>
      </c>
      <c r="CP7" s="110">
        <f>IF($C7="OK",_xlfn.NUMBERVALUE(Plantilla!CN18),"")</f>
        <v/>
      </c>
      <c r="CQ7" s="6">
        <f>IF($C7="OK",_xlfn.NUMBERVALUE(Plantilla!CO18),"")</f>
        <v/>
      </c>
      <c r="CR7" s="109">
        <f>IF($C7="OK",_xlfn.NUMBERVALUE(Plantilla!CP18),"")</f>
        <v/>
      </c>
      <c r="CS7" s="110">
        <f>IF($C7="OK",_xlfn.NUMBERVALUE(Plantilla!CQ18),"")</f>
        <v/>
      </c>
      <c r="CT7" s="6">
        <f>IF($C7="OK",_xlfn.NUMBERVALUE(Plantilla!CR18),"")</f>
        <v/>
      </c>
      <c r="CU7" s="109">
        <f>IF($C7="OK",_xlfn.NUMBERVALUE(Plantilla!CS18),"")</f>
        <v/>
      </c>
      <c r="CV7" s="110">
        <f>IF($C7="OK",_xlfn.NUMBERVALUE(Plantilla!CT18),"")</f>
        <v/>
      </c>
      <c r="CW7" s="6">
        <f>IF($C7="OK",_xlfn.NUMBERVALUE(Plantilla!CU18),"")</f>
        <v/>
      </c>
      <c r="CX7" s="82">
        <f>IF($C7="OK",_xlfn.NUMBERVALUE(Plantilla!CV18),"")</f>
        <v/>
      </c>
      <c r="CY7" s="6">
        <f>IF($C7="OK",_xlfn.NUMBERVALUE(Plantilla!CW18),"")</f>
        <v/>
      </c>
      <c r="CZ7" s="82">
        <f>IF($C7="OK",_xlfn.NUMBERVALUE(Plantilla!CX18),"")</f>
        <v/>
      </c>
      <c r="DA7" s="6">
        <f>IF($C7="OK",_xlfn.NUMBERVALUE(Plantilla!CY18),"")</f>
        <v/>
      </c>
      <c r="DB7" s="109">
        <f>IF($C7="OK",_xlfn.NUMBERVALUE(Plantilla!CZ18),"")</f>
        <v/>
      </c>
      <c r="DC7" s="6">
        <f>IF($C7="OK",_xlfn.NUMBERVALUE(Plantilla!DA18),"")</f>
        <v/>
      </c>
      <c r="DD7" s="6">
        <f>IF($C7="OK",TEXT(Plantilla!DB18,"#"),"")</f>
        <v/>
      </c>
      <c r="DE7" s="6">
        <f>IF($C7="OK",_xlfn.NUMBERVALUE(Plantilla!DC18),"")</f>
        <v/>
      </c>
      <c r="DF7" s="4">
        <f>IF($C7="OK",_xlfn.NUMBERVALUE(Plantilla!DD18),"")</f>
        <v/>
      </c>
      <c r="DG7" s="6">
        <f>IF($C7="OK",_xlfn.NUMBERVALUE(Plantilla!DE18),"")</f>
        <v/>
      </c>
      <c r="DH7" s="6">
        <f>IF($C7="OK",_xlfn.NUMBERVALUE(Plantilla!DF18),"")</f>
        <v/>
      </c>
      <c r="DI7" s="6">
        <f>IF($C7="OK",_xlfn.NUMBERVALUE(Plantilla!DG18),"")</f>
        <v/>
      </c>
      <c r="DJ7" s="6">
        <f>IF($C7="OK",_xlfn.NUMBERVALUE(Plantilla!DH18),"")</f>
        <v/>
      </c>
      <c r="DK7" s="6">
        <f>IF($C7="OK",_xlfn.NUMBERVALUE(Plantilla!DI18),"")</f>
        <v/>
      </c>
      <c r="DL7" s="6">
        <f>IF($C7="OK",_xlfn.NUMBERVALUE(Plantilla!DJ18),"")</f>
        <v/>
      </c>
      <c r="DM7" s="6">
        <f>IF($C7="OK",_xlfn.NUMBERVALUE(Plantilla!DK18),"")</f>
        <v/>
      </c>
      <c r="DN7" s="6">
        <f>IF($C7="OK",_xlfn.NUMBERVALUE(Plantilla!DL18),"")</f>
        <v/>
      </c>
      <c r="DO7" s="6">
        <f>IF($C7="OK",_xlfn.NUMBERVALUE(Plantilla!DM18),"")</f>
        <v/>
      </c>
      <c r="DP7" s="6">
        <f>IF($C7="OK",_xlfn.NUMBERVALUE(Plantilla!DN18),"")</f>
        <v/>
      </c>
      <c r="DQ7" s="6">
        <f>IF($C7="OK",_xlfn.NUMBERVALUE(Plantilla!DO18),"")</f>
        <v/>
      </c>
      <c r="DR7" s="6">
        <f>IF($C7="OK",_xlfn.NUMBERVALUE(Plantilla!DP18),"")</f>
        <v/>
      </c>
      <c r="DS7">
        <f>IF($C7="OK",TEXT(Plantilla!DR18,"#"),"")</f>
        <v/>
      </c>
      <c r="DT7" s="6" t="n"/>
    </row>
    <row r="8">
      <c r="A8">
        <f>IF(Plantilla!$I$6="¡Perfecto!, Guarda el archivo y adjúntalo a tu interfaz de Nómina Electrónica","OK","Error")</f>
        <v/>
      </c>
      <c r="B8">
        <f>IF(Plantilla!$I$6="¡Perfecto!, Guarda el archivo y adjúntalo a tu interfaz de Nómina Electrónica",MID(Plantilla!$D$2,SEARCH("V",Plantilla!$D$2),10),"")</f>
        <v/>
      </c>
      <c r="C8">
        <f>Plantilla!C19</f>
        <v/>
      </c>
      <c r="D8">
        <f>IF($C8="OK",Plantilla!B19,"")</f>
        <v/>
      </c>
      <c r="E8">
        <f>IF($C8="OK",
   VLOOKUP(Plantilla!$E$4,'Tablas '!$AP$4:$AT$6,5,FALSE),
"")</f>
        <v/>
      </c>
      <c r="F8">
        <f>IF($C8="OK",TEXT(Plantilla!D19,"#"),"")</f>
        <v/>
      </c>
      <c r="G8">
        <f>IF($C8="OK",
   VLOOKUP(Plantilla!E19,'Tablas '!$B$4:$C$14,2,FALSE),
"")</f>
        <v/>
      </c>
      <c r="H8">
        <f>IF($C8="OK",TEXT(Plantilla!F19,"#"),"")</f>
        <v/>
      </c>
      <c r="I8">
        <f>IF($C8="OK",TEXT(Plantilla!G19,"#"),"")</f>
        <v/>
      </c>
      <c r="J8">
        <f>IF($C8="OK",TEXT(Plantilla!H19,"#"),"")</f>
        <v/>
      </c>
      <c r="K8">
        <f>IF($C8="OK",TEXT(Plantilla!I19,"#"),"")</f>
        <v/>
      </c>
      <c r="L8">
        <f>IF($C8="OK",TEXT(Plantilla!J19,"#"),"")</f>
        <v/>
      </c>
      <c r="M8">
        <f>IF($C8="OK",TEXT(Plantilla!K19,"#"),"")</f>
        <v/>
      </c>
      <c r="N8">
        <f>IF($C8="OK",
   CONCATENATE(YEAR(Plantilla!L19),"-",TEXT(MONTH(Plantilla!L19),"00"),"-",TEXT(DAY(Plantilla!L19),"00")),
"")</f>
        <v/>
      </c>
      <c r="O8">
        <f>IF($C8="OK",_xlfn.NUMBERVALUE(Plantilla!M19),"")</f>
        <v/>
      </c>
      <c r="P8">
        <f>IF($C8="OK",
   IF(Plantilla!N19&lt;&gt;"",
      CONCATENATE(YEAR(Plantilla!N19),"-",TEXT(MONTH(Plantilla!N19),"00"),"-",TEXT(DAY(Plantilla!N19),"00")),
   ""),
"")</f>
        <v/>
      </c>
      <c r="Q8">
        <f>IF($C8="OK",
   VLOOKUP(Plantilla!O19,'Tablas '!$E$4:$F$19,2,FALSE),
"")</f>
        <v/>
      </c>
      <c r="R8">
        <f>IF($C8="OK",
   VLOOKUP(Plantilla!P19,'Tablas '!$H$4:$I$5,2,FALSE),
"")</f>
        <v/>
      </c>
      <c r="S8">
        <f>IF($C8="OK",
   VLOOKUP(Plantilla!Q19,'Tablas '!$K$4:$L$8,2,FALSE),
"")</f>
        <v/>
      </c>
      <c r="T8">
        <f>IF($C8="OK",
   VLOOKUP(Plantilla!R19,'Tablas '!$AE$4:$AF$6,2,FALSE),
"")</f>
        <v/>
      </c>
      <c r="U8">
        <f>IF($C8="OK",
   VLOOKUP(Plantilla!S19,'Tablas '!$AE$4:$AF$6,2,FALSE),
"")</f>
        <v/>
      </c>
      <c r="V8">
        <f>IF($C8="OK",TEXT(Plantilla!T19,"#"),"")</f>
        <v/>
      </c>
      <c r="W8" s="84">
        <f>IF($C8="OK",
   VLOOKUP(Plantilla!U19,'Tablas '!$AM$4:$AN$1126,2,FALSE),
"")</f>
        <v/>
      </c>
      <c r="X8">
        <f>IF($C8="OK",TEXT(Plantilla!V19,"#"),"")</f>
        <v/>
      </c>
      <c r="Y8">
        <f>IF($C8="OK",
   CONCATENATE(YEAR(Plantilla!W19),"-",TEXT(MONTH(Plantilla!W19),"00"),"-",TEXT(DAY(Plantilla!W19),"00")),
"")</f>
        <v/>
      </c>
      <c r="Z8">
        <f>IF($C8="OK",
   CONCATENATE(YEAR(Plantilla!X19),"-",TEXT(MONTH(Plantilla!X19),"00"),"-",TEXT(DAY(Plantilla!X19),"00")),
"")</f>
        <v/>
      </c>
      <c r="AA8">
        <f>IF($C8="OK",
   TEXT(VLOOKUP(Plantilla!Y19,'Tablas '!$Q$4:$R$9,2,FALSE),"#"),
"")</f>
        <v/>
      </c>
      <c r="AB8">
        <f>IF($C8="OK",
   CONCATENATE(YEAR(Plantilla!Z19),"-",TEXT(MONTH(Plantilla!Z19),"00"),"-",TEXT(DAY(Plantilla!Z19),"00")),
"")</f>
        <v/>
      </c>
      <c r="AC8">
        <f>IF($C8="OK",
   TEXT(VLOOKUP(Plantilla!AA19,'Tablas '!$T$4:$U$13,2,FALSE),"#"),
"")</f>
        <v/>
      </c>
      <c r="AD8">
        <f>IF($C8="OK",TEXT(Plantilla!AB19,"#"),"")</f>
        <v/>
      </c>
      <c r="AE8">
        <f>IF($C8="OK",
   IF(Plantilla!AC19&lt;&gt;"",
      TEXT(VLOOKUP(Plantilla!AC19,'Tablas '!$W$4:$X$7,2,FALSE),"#"),
   ""),
"")</f>
        <v/>
      </c>
      <c r="AF8">
        <f>IF($C8="OK",TEXT(Plantilla!AD19,"#"),"")</f>
        <v/>
      </c>
      <c r="AG8" s="6">
        <f>IF($C8="OK",_xlfn.NUMBERVALUE(Plantilla!AE19),"")</f>
        <v/>
      </c>
      <c r="AH8" s="4">
        <f>IF($C8="OK",_xlfn.NUMBERVALUE(Plantilla!AF19),"")</f>
        <v/>
      </c>
      <c r="AI8" s="6">
        <f>IF($C8="OK",_xlfn.NUMBERVALUE(Plantilla!AG19),"")</f>
        <v/>
      </c>
      <c r="AJ8" s="6">
        <f>IF($C8="OK",_xlfn.NUMBERVALUE(Plantilla!AH19),"")</f>
        <v/>
      </c>
      <c r="AK8" s="6">
        <f>IF($C8="OK",_xlfn.NUMBERVALUE(Plantilla!AI19),"")</f>
        <v/>
      </c>
      <c r="AL8" s="6">
        <f>IF($C8="OK",_xlfn.NUMBERVALUE(Plantilla!AJ19),"")</f>
        <v/>
      </c>
      <c r="AM8" s="4">
        <f>IF($C8="OK",_xlfn.NUMBERVALUE(Plantilla!AK19),"")</f>
        <v/>
      </c>
      <c r="AN8" s="6">
        <f>IF($C8="OK",_xlfn.NUMBERVALUE(Plantilla!AL19),"")</f>
        <v/>
      </c>
      <c r="AO8" s="4">
        <f>IF($C8="OK",_xlfn.NUMBERVALUE(Plantilla!AM19),"")</f>
        <v/>
      </c>
      <c r="AP8" s="6">
        <f>IF($C8="OK",_xlfn.NUMBERVALUE(Plantilla!AN19),"")</f>
        <v/>
      </c>
      <c r="AQ8" s="4">
        <f>IF($C8="OK",_xlfn.NUMBERVALUE(Plantilla!AO19),"")</f>
        <v/>
      </c>
      <c r="AR8" s="6">
        <f>IF($C8="OK",_xlfn.NUMBERVALUE(Plantilla!AP19),"")</f>
        <v/>
      </c>
      <c r="AS8" s="4">
        <f>IF($C8="OK",_xlfn.NUMBERVALUE(Plantilla!AQ19),"")</f>
        <v/>
      </c>
      <c r="AT8" s="6">
        <f>IF($C8="OK",_xlfn.NUMBERVALUE(Plantilla!AR19),"")</f>
        <v/>
      </c>
      <c r="AU8" s="4">
        <f>IF($C8="OK",_xlfn.NUMBERVALUE(Plantilla!AS19),"")</f>
        <v/>
      </c>
      <c r="AV8" s="6">
        <f>IF($C8="OK",_xlfn.NUMBERVALUE(Plantilla!AT19),"")</f>
        <v/>
      </c>
      <c r="AW8" s="4">
        <f>IF($C8="OK",_xlfn.NUMBERVALUE(Plantilla!AU19),"")</f>
        <v/>
      </c>
      <c r="AX8" s="6">
        <f>IF($C8="OK",_xlfn.NUMBERVALUE(Plantilla!AV19),"")</f>
        <v/>
      </c>
      <c r="AY8" s="4">
        <f>IF($C8="OK",_xlfn.NUMBERVALUE(Plantilla!AW19),"")</f>
        <v/>
      </c>
      <c r="AZ8" s="6">
        <f>IF($C8="OK",_xlfn.NUMBERVALUE(Plantilla!AX19),"")</f>
        <v/>
      </c>
      <c r="BA8">
        <f>IF($C8="OK",_xlfn.NUMBERVALUE(Plantilla!AY19),"")</f>
        <v/>
      </c>
      <c r="BB8">
        <f>IF($C8="OK",_xlfn.NUMBERVALUE(Plantilla!AZ19),"")</f>
        <v/>
      </c>
      <c r="BC8" s="4">
        <f>IF($C8="OK",_xlfn.NUMBERVALUE(Plantilla!BA19),"")</f>
        <v/>
      </c>
      <c r="BD8" s="6">
        <f>IF($C8="OK",_xlfn.NUMBERVALUE(Plantilla!BB19),"")</f>
        <v/>
      </c>
      <c r="BE8" s="4">
        <f>IF($C8="OK",_xlfn.NUMBERVALUE(Plantilla!BC19),"")</f>
        <v/>
      </c>
      <c r="BF8" s="6">
        <f>IF($C8="OK",_xlfn.NUMBERVALUE(Plantilla!BD19),"")</f>
        <v/>
      </c>
      <c r="BG8" s="4">
        <f>IF($C8="OK",_xlfn.NUMBERVALUE(Plantilla!BE19),"")</f>
        <v/>
      </c>
      <c r="BH8" s="6">
        <f>IF($C8="OK",_xlfn.NUMBERVALUE(Plantilla!BF19),"")</f>
        <v/>
      </c>
      <c r="BI8" s="110">
        <f>IF($C8="OK",_xlfn.NUMBERVALUE(Plantilla!BG19),"")</f>
        <v/>
      </c>
      <c r="BJ8" s="6">
        <f>IF($C8="OK",_xlfn.NUMBERVALUE(Plantilla!BH19),"")</f>
        <v/>
      </c>
      <c r="BK8" s="109">
        <f>IF($C8="OK",_xlfn.NUMBERVALUE(Plantilla!BI19),"")</f>
        <v/>
      </c>
      <c r="BL8" s="6">
        <f>IF($C8="OK",
   IF(Plantilla!BJ19&lt;&gt;"",
      TEXT(VLOOKUP(Plantilla!BJ19,'Tablas '!$Z$4:$AA$6,2,FALSE),"#"),
   ""),
"")</f>
        <v/>
      </c>
      <c r="BM8" s="4">
        <f>IF($C8="OK",_xlfn.NUMBERVALUE(Plantilla!BK19),"")</f>
        <v/>
      </c>
      <c r="BN8" s="4">
        <f>IF($C8="OK",_xlfn.NUMBERVALUE(Plantilla!BL19),"")</f>
        <v/>
      </c>
      <c r="BO8" s="6">
        <f>IF($C8="OK",_xlfn.NUMBERVALUE(Plantilla!BM19),"")</f>
        <v/>
      </c>
      <c r="BP8" s="4">
        <f>IF($C8="OK",_xlfn.NUMBERVALUE(Plantilla!BN19),"")</f>
        <v/>
      </c>
      <c r="BQ8" s="6">
        <f>IF($C8="OK",_xlfn.NUMBERVALUE(Plantilla!BO19),"")</f>
        <v/>
      </c>
      <c r="BR8" s="4">
        <f>IF($C8="OK",_xlfn.NUMBERVALUE(Plantilla!BP19),"")</f>
        <v/>
      </c>
      <c r="BS8" s="6">
        <f>IF($C8="OK",_xlfn.NUMBERVALUE(Plantilla!BQ19),"")</f>
        <v/>
      </c>
      <c r="BT8" s="4">
        <f>IF($C8="OK",_xlfn.NUMBERVALUE(Plantilla!BR19),"")</f>
        <v/>
      </c>
      <c r="BU8" s="6">
        <f>IF($C8="OK",_xlfn.NUMBERVALUE(Plantilla!BS19),"")</f>
        <v/>
      </c>
      <c r="BV8" s="6">
        <f>IF($C8="OK",_xlfn.NUMBERVALUE(Plantilla!BT19),"")</f>
        <v/>
      </c>
      <c r="BW8" s="6">
        <f>IF($C8="OK",_xlfn.NUMBERVALUE(Plantilla!BU19),"")</f>
        <v/>
      </c>
      <c r="BX8" s="6">
        <f>IF($C8="OK",_xlfn.NUMBERVALUE(Plantilla!BV19),"")</f>
        <v/>
      </c>
      <c r="BY8" s="6">
        <f>IF($C8="OK",_xlfn.NUMBERVALUE(Plantilla!BW19),"")</f>
        <v/>
      </c>
      <c r="BZ8" s="6">
        <f>IF($C8="OK",_xlfn.NUMBERVALUE(Plantilla!BX19),"")</f>
        <v/>
      </c>
      <c r="CA8" s="6">
        <f>IF($C8="OK",_xlfn.NUMBERVALUE(Plantilla!BY19),"")</f>
        <v/>
      </c>
      <c r="CB8" s="6">
        <f>IF($C8="OK",_xlfn.NUMBERVALUE(Plantilla!BZ19),"")</f>
        <v/>
      </c>
      <c r="CC8" s="6">
        <f>IF($C8="OK",_xlfn.NUMBERVALUE(Plantilla!CA19),"")</f>
        <v/>
      </c>
      <c r="CD8" s="6">
        <f>IF($C8="OK",_xlfn.NUMBERVALUE(Plantilla!CB19),"")</f>
        <v/>
      </c>
      <c r="CE8" s="6">
        <f>IF($C8="OK",_xlfn.NUMBERVALUE(Plantilla!CC19),"")</f>
        <v/>
      </c>
      <c r="CF8" s="4">
        <f>IF($C8="OK",_xlfn.NUMBERVALUE(Plantilla!CD19),"")</f>
        <v/>
      </c>
      <c r="CG8" s="6">
        <f>IF($C8="OK",_xlfn.NUMBERVALUE(Plantilla!CE19),"")</f>
        <v/>
      </c>
      <c r="CH8" s="6">
        <f>IF($C8="OK",_xlfn.NUMBERVALUE(Plantilla!CF19),"")</f>
        <v/>
      </c>
      <c r="CI8" s="6">
        <f>IF($C8="OK",_xlfn.NUMBERVALUE(Plantilla!CG19),"")</f>
        <v/>
      </c>
      <c r="CJ8" s="6">
        <f>IF($C8="OK",_xlfn.NUMBERVALUE(Plantilla!CH19),"")</f>
        <v/>
      </c>
      <c r="CK8" s="6">
        <f>IF($C8="OK",_xlfn.NUMBERVALUE(Plantilla!CI19),"")</f>
        <v/>
      </c>
      <c r="CL8" s="6">
        <f>IF($C8="OK",_xlfn.NUMBERVALUE(Plantilla!CJ19),"")</f>
        <v/>
      </c>
      <c r="CM8">
        <f>IF($C8="OK",TEXT(Plantilla!CK19,"#"),"")</f>
        <v/>
      </c>
      <c r="CN8" s="6">
        <f>IF($C8="OK",_xlfn.NUMBERVALUE(Plantilla!CL19),"")</f>
        <v/>
      </c>
      <c r="CO8" s="6">
        <f>IF($C8="OK",_xlfn.NUMBERVALUE(Plantilla!CM19),"")</f>
        <v/>
      </c>
      <c r="CP8" s="110">
        <f>IF($C8="OK",_xlfn.NUMBERVALUE(Plantilla!CN19),"")</f>
        <v/>
      </c>
      <c r="CQ8" s="6">
        <f>IF($C8="OK",_xlfn.NUMBERVALUE(Plantilla!CO19),"")</f>
        <v/>
      </c>
      <c r="CR8" s="109">
        <f>IF($C8="OK",_xlfn.NUMBERVALUE(Plantilla!CP19),"")</f>
        <v/>
      </c>
      <c r="CS8" s="110">
        <f>IF($C8="OK",_xlfn.NUMBERVALUE(Plantilla!CQ19),"")</f>
        <v/>
      </c>
      <c r="CT8" s="6">
        <f>IF($C8="OK",_xlfn.NUMBERVALUE(Plantilla!CR19),"")</f>
        <v/>
      </c>
      <c r="CU8" s="109">
        <f>IF($C8="OK",_xlfn.NUMBERVALUE(Plantilla!CS19),"")</f>
        <v/>
      </c>
      <c r="CV8" s="110">
        <f>IF($C8="OK",_xlfn.NUMBERVALUE(Plantilla!CT19),"")</f>
        <v/>
      </c>
      <c r="CW8" s="6">
        <f>IF($C8="OK",_xlfn.NUMBERVALUE(Plantilla!CU19),"")</f>
        <v/>
      </c>
      <c r="CX8" s="82">
        <f>IF($C8="OK",_xlfn.NUMBERVALUE(Plantilla!CV19),"")</f>
        <v/>
      </c>
      <c r="CY8" s="6">
        <f>IF($C8="OK",_xlfn.NUMBERVALUE(Plantilla!CW19),"")</f>
        <v/>
      </c>
      <c r="CZ8" s="82">
        <f>IF($C8="OK",_xlfn.NUMBERVALUE(Plantilla!CX19),"")</f>
        <v/>
      </c>
      <c r="DA8" s="6">
        <f>IF($C8="OK",_xlfn.NUMBERVALUE(Plantilla!CY19),"")</f>
        <v/>
      </c>
      <c r="DB8" s="109">
        <f>IF($C8="OK",_xlfn.NUMBERVALUE(Plantilla!CZ19),"")</f>
        <v/>
      </c>
      <c r="DC8" s="6">
        <f>IF($C8="OK",_xlfn.NUMBERVALUE(Plantilla!DA19),"")</f>
        <v/>
      </c>
      <c r="DD8" s="6">
        <f>IF($C8="OK",TEXT(Plantilla!DB19,"#"),"")</f>
        <v/>
      </c>
      <c r="DE8" s="6">
        <f>IF($C8="OK",_xlfn.NUMBERVALUE(Plantilla!DC19),"")</f>
        <v/>
      </c>
      <c r="DF8" s="4">
        <f>IF($C8="OK",_xlfn.NUMBERVALUE(Plantilla!DD19),"")</f>
        <v/>
      </c>
      <c r="DG8" s="6">
        <f>IF($C8="OK",_xlfn.NUMBERVALUE(Plantilla!DE19),"")</f>
        <v/>
      </c>
      <c r="DH8" s="6">
        <f>IF($C8="OK",_xlfn.NUMBERVALUE(Plantilla!DF19),"")</f>
        <v/>
      </c>
      <c r="DI8" s="6">
        <f>IF($C8="OK",_xlfn.NUMBERVALUE(Plantilla!DG19),"")</f>
        <v/>
      </c>
      <c r="DJ8" s="6">
        <f>IF($C8="OK",_xlfn.NUMBERVALUE(Plantilla!DH19),"")</f>
        <v/>
      </c>
      <c r="DK8" s="6">
        <f>IF($C8="OK",_xlfn.NUMBERVALUE(Plantilla!DI19),"")</f>
        <v/>
      </c>
      <c r="DL8" s="6">
        <f>IF($C8="OK",_xlfn.NUMBERVALUE(Plantilla!DJ19),"")</f>
        <v/>
      </c>
      <c r="DM8" s="6">
        <f>IF($C8="OK",_xlfn.NUMBERVALUE(Plantilla!DK19),"")</f>
        <v/>
      </c>
      <c r="DN8" s="6">
        <f>IF($C8="OK",_xlfn.NUMBERVALUE(Plantilla!DL19),"")</f>
        <v/>
      </c>
      <c r="DO8" s="6">
        <f>IF($C8="OK",_xlfn.NUMBERVALUE(Plantilla!DM19),"")</f>
        <v/>
      </c>
      <c r="DP8" s="6">
        <f>IF($C8="OK",_xlfn.NUMBERVALUE(Plantilla!DN19),"")</f>
        <v/>
      </c>
      <c r="DQ8" s="6">
        <f>IF($C8="OK",_xlfn.NUMBERVALUE(Plantilla!DO19),"")</f>
        <v/>
      </c>
      <c r="DR8" s="6">
        <f>IF($C8="OK",_xlfn.NUMBERVALUE(Plantilla!DP19),"")</f>
        <v/>
      </c>
      <c r="DS8">
        <f>IF($C8="OK",TEXT(Plantilla!DR19,"#"),"")</f>
        <v/>
      </c>
      <c r="DT8" s="6" t="n"/>
    </row>
    <row r="9">
      <c r="A9">
        <f>IF(Plantilla!$I$6="¡Perfecto!, Guarda el archivo y adjúntalo a tu interfaz de Nómina Electrónica","OK","Error")</f>
        <v/>
      </c>
      <c r="B9">
        <f>IF(Plantilla!$I$6="¡Perfecto!, Guarda el archivo y adjúntalo a tu interfaz de Nómina Electrónica",MID(Plantilla!$D$2,SEARCH("V",Plantilla!$D$2),10),"")</f>
        <v/>
      </c>
      <c r="C9">
        <f>Plantilla!C20</f>
        <v/>
      </c>
      <c r="D9">
        <f>IF($C9="OK",Plantilla!B20,"")</f>
        <v/>
      </c>
      <c r="E9">
        <f>IF($C9="OK",
   VLOOKUP(Plantilla!$E$4,'Tablas '!$AP$4:$AT$6,5,FALSE),
"")</f>
        <v/>
      </c>
      <c r="F9">
        <f>IF($C9="OK",TEXT(Plantilla!D20,"#"),"")</f>
        <v/>
      </c>
      <c r="G9">
        <f>IF($C9="OK",
   VLOOKUP(Plantilla!E20,'Tablas '!$B$4:$C$14,2,FALSE),
"")</f>
        <v/>
      </c>
      <c r="H9">
        <f>IF($C9="OK",TEXT(Plantilla!F20,"#"),"")</f>
        <v/>
      </c>
      <c r="I9">
        <f>IF($C9="OK",TEXT(Plantilla!G20,"#"),"")</f>
        <v/>
      </c>
      <c r="J9">
        <f>IF($C9="OK",TEXT(Plantilla!H20,"#"),"")</f>
        <v/>
      </c>
      <c r="K9">
        <f>IF($C9="OK",TEXT(Plantilla!I20,"#"),"")</f>
        <v/>
      </c>
      <c r="L9">
        <f>IF($C9="OK",TEXT(Plantilla!J20,"#"),"")</f>
        <v/>
      </c>
      <c r="M9">
        <f>IF($C9="OK",TEXT(Plantilla!K20,"#"),"")</f>
        <v/>
      </c>
      <c r="N9">
        <f>IF($C9="OK",
   CONCATENATE(YEAR(Plantilla!L20),"-",TEXT(MONTH(Plantilla!L20),"00"),"-",TEXT(DAY(Plantilla!L20),"00")),
"")</f>
        <v/>
      </c>
      <c r="O9">
        <f>IF($C9="OK",_xlfn.NUMBERVALUE(Plantilla!M20),"")</f>
        <v/>
      </c>
      <c r="P9">
        <f>IF($C9="OK",
   IF(Plantilla!N20&lt;&gt;"",
      CONCATENATE(YEAR(Plantilla!N20),"-",TEXT(MONTH(Plantilla!N20),"00"),"-",TEXT(DAY(Plantilla!N20),"00")),
   ""),
"")</f>
        <v/>
      </c>
      <c r="Q9">
        <f>IF($C9="OK",
   VLOOKUP(Plantilla!O20,'Tablas '!$E$4:$F$19,2,FALSE),
"")</f>
        <v/>
      </c>
      <c r="R9">
        <f>IF($C9="OK",
   VLOOKUP(Plantilla!P20,'Tablas '!$H$4:$I$5,2,FALSE),
"")</f>
        <v/>
      </c>
      <c r="S9">
        <f>IF($C9="OK",
   VLOOKUP(Plantilla!Q20,'Tablas '!$K$4:$L$8,2,FALSE),
"")</f>
        <v/>
      </c>
      <c r="T9">
        <f>IF($C9="OK",
   VLOOKUP(Plantilla!R20,'Tablas '!$AE$4:$AF$6,2,FALSE),
"")</f>
        <v/>
      </c>
      <c r="U9">
        <f>IF($C9="OK",
   VLOOKUP(Plantilla!S20,'Tablas '!$AE$4:$AF$6,2,FALSE),
"")</f>
        <v/>
      </c>
      <c r="V9">
        <f>IF($C9="OK",TEXT(Plantilla!T20,"#"),"")</f>
        <v/>
      </c>
      <c r="W9" s="84">
        <f>IF($C9="OK",
   VLOOKUP(Plantilla!U20,'Tablas '!$AM$4:$AN$1126,2,FALSE),
"")</f>
        <v/>
      </c>
      <c r="X9">
        <f>IF($C9="OK",TEXT(Plantilla!V20,"#"),"")</f>
        <v/>
      </c>
      <c r="Y9">
        <f>IF($C9="OK",
   CONCATENATE(YEAR(Plantilla!W20),"-",TEXT(MONTH(Plantilla!W20),"00"),"-",TEXT(DAY(Plantilla!W20),"00")),
"")</f>
        <v/>
      </c>
      <c r="Z9">
        <f>IF($C9="OK",
   CONCATENATE(YEAR(Plantilla!X20),"-",TEXT(MONTH(Plantilla!X20),"00"),"-",TEXT(DAY(Plantilla!X20),"00")),
"")</f>
        <v/>
      </c>
      <c r="AA9">
        <f>IF($C9="OK",
   TEXT(VLOOKUP(Plantilla!Y20,'Tablas '!$Q$4:$R$9,2,FALSE),"#"),
"")</f>
        <v/>
      </c>
      <c r="AB9">
        <f>IF($C9="OK",
   CONCATENATE(YEAR(Plantilla!Z20),"-",TEXT(MONTH(Plantilla!Z20),"00"),"-",TEXT(DAY(Plantilla!Z20),"00")),
"")</f>
        <v/>
      </c>
      <c r="AC9">
        <f>IF($C9="OK",
   TEXT(VLOOKUP(Plantilla!AA20,'Tablas '!$T$4:$U$13,2,FALSE),"#"),
"")</f>
        <v/>
      </c>
      <c r="AD9">
        <f>IF($C9="OK",TEXT(Plantilla!AB20,"#"),"")</f>
        <v/>
      </c>
      <c r="AE9">
        <f>IF($C9="OK",
   IF(Plantilla!AC20&lt;&gt;"",
      TEXT(VLOOKUP(Plantilla!AC20,'Tablas '!$W$4:$X$7,2,FALSE),"#"),
   ""),
"")</f>
        <v/>
      </c>
      <c r="AF9">
        <f>IF($C9="OK",TEXT(Plantilla!AD20,"#"),"")</f>
        <v/>
      </c>
      <c r="AG9" s="6">
        <f>IF($C9="OK",_xlfn.NUMBERVALUE(Plantilla!AE20),"")</f>
        <v/>
      </c>
      <c r="AH9" s="4">
        <f>IF($C9="OK",_xlfn.NUMBERVALUE(Plantilla!AF20),"")</f>
        <v/>
      </c>
      <c r="AI9" s="6">
        <f>IF($C9="OK",_xlfn.NUMBERVALUE(Plantilla!AG20),"")</f>
        <v/>
      </c>
      <c r="AJ9" s="6">
        <f>IF($C9="OK",_xlfn.NUMBERVALUE(Plantilla!AH20),"")</f>
        <v/>
      </c>
      <c r="AK9" s="6">
        <f>IF($C9="OK",_xlfn.NUMBERVALUE(Plantilla!AI20),"")</f>
        <v/>
      </c>
      <c r="AL9" s="6">
        <f>IF($C9="OK",_xlfn.NUMBERVALUE(Plantilla!AJ20),"")</f>
        <v/>
      </c>
      <c r="AM9" s="4">
        <f>IF($C9="OK",_xlfn.NUMBERVALUE(Plantilla!AK20),"")</f>
        <v/>
      </c>
      <c r="AN9" s="6">
        <f>IF($C9="OK",_xlfn.NUMBERVALUE(Plantilla!AL20),"")</f>
        <v/>
      </c>
      <c r="AO9" s="4">
        <f>IF($C9="OK",_xlfn.NUMBERVALUE(Plantilla!AM20),"")</f>
        <v/>
      </c>
      <c r="AP9" s="6">
        <f>IF($C9="OK",_xlfn.NUMBERVALUE(Plantilla!AN20),"")</f>
        <v/>
      </c>
      <c r="AQ9" s="4">
        <f>IF($C9="OK",_xlfn.NUMBERVALUE(Plantilla!AO20),"")</f>
        <v/>
      </c>
      <c r="AR9" s="6">
        <f>IF($C9="OK",_xlfn.NUMBERVALUE(Plantilla!AP20),"")</f>
        <v/>
      </c>
      <c r="AS9" s="4">
        <f>IF($C9="OK",_xlfn.NUMBERVALUE(Plantilla!AQ20),"")</f>
        <v/>
      </c>
      <c r="AT9" s="6">
        <f>IF($C9="OK",_xlfn.NUMBERVALUE(Plantilla!AR20),"")</f>
        <v/>
      </c>
      <c r="AU9" s="4">
        <f>IF($C9="OK",_xlfn.NUMBERVALUE(Plantilla!AS20),"")</f>
        <v/>
      </c>
      <c r="AV9" s="6">
        <f>IF($C9="OK",_xlfn.NUMBERVALUE(Plantilla!AT20),"")</f>
        <v/>
      </c>
      <c r="AW9" s="4">
        <f>IF($C9="OK",_xlfn.NUMBERVALUE(Plantilla!AU20),"")</f>
        <v/>
      </c>
      <c r="AX9" s="6">
        <f>IF($C9="OK",_xlfn.NUMBERVALUE(Plantilla!AV20),"")</f>
        <v/>
      </c>
      <c r="AY9" s="4">
        <f>IF($C9="OK",_xlfn.NUMBERVALUE(Plantilla!AW20),"")</f>
        <v/>
      </c>
      <c r="AZ9" s="6">
        <f>IF($C9="OK",_xlfn.NUMBERVALUE(Plantilla!AX20),"")</f>
        <v/>
      </c>
      <c r="BA9">
        <f>IF($C9="OK",_xlfn.NUMBERVALUE(Plantilla!AY20),"")</f>
        <v/>
      </c>
      <c r="BB9">
        <f>IF($C9="OK",_xlfn.NUMBERVALUE(Plantilla!AZ20),"")</f>
        <v/>
      </c>
      <c r="BC9" s="4">
        <f>IF($C9="OK",_xlfn.NUMBERVALUE(Plantilla!BA20),"")</f>
        <v/>
      </c>
      <c r="BD9" s="6">
        <f>IF($C9="OK",_xlfn.NUMBERVALUE(Plantilla!BB20),"")</f>
        <v/>
      </c>
      <c r="BE9" s="4">
        <f>IF($C9="OK",_xlfn.NUMBERVALUE(Plantilla!BC20),"")</f>
        <v/>
      </c>
      <c r="BF9" s="6">
        <f>IF($C9="OK",_xlfn.NUMBERVALUE(Plantilla!BD20),"")</f>
        <v/>
      </c>
      <c r="BG9" s="4">
        <f>IF($C9="OK",_xlfn.NUMBERVALUE(Plantilla!BE20),"")</f>
        <v/>
      </c>
      <c r="BH9" s="6">
        <f>IF($C9="OK",_xlfn.NUMBERVALUE(Plantilla!BF20),"")</f>
        <v/>
      </c>
      <c r="BI9" s="110">
        <f>IF($C9="OK",_xlfn.NUMBERVALUE(Plantilla!BG20),"")</f>
        <v/>
      </c>
      <c r="BJ9" s="6">
        <f>IF($C9="OK",_xlfn.NUMBERVALUE(Plantilla!BH20),"")</f>
        <v/>
      </c>
      <c r="BK9" s="109">
        <f>IF($C9="OK",_xlfn.NUMBERVALUE(Plantilla!BI20),"")</f>
        <v/>
      </c>
      <c r="BL9" s="6">
        <f>IF($C9="OK",
   IF(Plantilla!BJ20&lt;&gt;"",
      TEXT(VLOOKUP(Plantilla!BJ20,'Tablas '!$Z$4:$AA$6,2,FALSE),"#"),
   ""),
"")</f>
        <v/>
      </c>
      <c r="BM9" s="4">
        <f>IF($C9="OK",_xlfn.NUMBERVALUE(Plantilla!BK20),"")</f>
        <v/>
      </c>
      <c r="BN9" s="4">
        <f>IF($C9="OK",_xlfn.NUMBERVALUE(Plantilla!BL20),"")</f>
        <v/>
      </c>
      <c r="BO9" s="6">
        <f>IF($C9="OK",_xlfn.NUMBERVALUE(Plantilla!BM20),"")</f>
        <v/>
      </c>
      <c r="BP9" s="4">
        <f>IF($C9="OK",_xlfn.NUMBERVALUE(Plantilla!BN20),"")</f>
        <v/>
      </c>
      <c r="BQ9" s="6">
        <f>IF($C9="OK",_xlfn.NUMBERVALUE(Plantilla!BO20),"")</f>
        <v/>
      </c>
      <c r="BR9" s="4">
        <f>IF($C9="OK",_xlfn.NUMBERVALUE(Plantilla!BP20),"")</f>
        <v/>
      </c>
      <c r="BS9" s="6">
        <f>IF($C9="OK",_xlfn.NUMBERVALUE(Plantilla!BQ20),"")</f>
        <v/>
      </c>
      <c r="BT9" s="4">
        <f>IF($C9="OK",_xlfn.NUMBERVALUE(Plantilla!BR20),"")</f>
        <v/>
      </c>
      <c r="BU9" s="6">
        <f>IF($C9="OK",_xlfn.NUMBERVALUE(Plantilla!BS20),"")</f>
        <v/>
      </c>
      <c r="BV9" s="6">
        <f>IF($C9="OK",_xlfn.NUMBERVALUE(Plantilla!BT20),"")</f>
        <v/>
      </c>
      <c r="BW9" s="6">
        <f>IF($C9="OK",_xlfn.NUMBERVALUE(Plantilla!BU20),"")</f>
        <v/>
      </c>
      <c r="BX9" s="6">
        <f>IF($C9="OK",_xlfn.NUMBERVALUE(Plantilla!BV20),"")</f>
        <v/>
      </c>
      <c r="BY9" s="6">
        <f>IF($C9="OK",_xlfn.NUMBERVALUE(Plantilla!BW20),"")</f>
        <v/>
      </c>
      <c r="BZ9" s="6">
        <f>IF($C9="OK",_xlfn.NUMBERVALUE(Plantilla!BX20),"")</f>
        <v/>
      </c>
      <c r="CA9" s="6">
        <f>IF($C9="OK",_xlfn.NUMBERVALUE(Plantilla!BY20),"")</f>
        <v/>
      </c>
      <c r="CB9" s="6">
        <f>IF($C9="OK",_xlfn.NUMBERVALUE(Plantilla!BZ20),"")</f>
        <v/>
      </c>
      <c r="CC9" s="6">
        <f>IF($C9="OK",_xlfn.NUMBERVALUE(Plantilla!CA20),"")</f>
        <v/>
      </c>
      <c r="CD9" s="6">
        <f>IF($C9="OK",_xlfn.NUMBERVALUE(Plantilla!CB20),"")</f>
        <v/>
      </c>
      <c r="CE9" s="6">
        <f>IF($C9="OK",_xlfn.NUMBERVALUE(Plantilla!CC20),"")</f>
        <v/>
      </c>
      <c r="CF9" s="4">
        <f>IF($C9="OK",_xlfn.NUMBERVALUE(Plantilla!CD20),"")</f>
        <v/>
      </c>
      <c r="CG9" s="6">
        <f>IF($C9="OK",_xlfn.NUMBERVALUE(Plantilla!CE20),"")</f>
        <v/>
      </c>
      <c r="CH9" s="6">
        <f>IF($C9="OK",_xlfn.NUMBERVALUE(Plantilla!CF20),"")</f>
        <v/>
      </c>
      <c r="CI9" s="6">
        <f>IF($C9="OK",_xlfn.NUMBERVALUE(Plantilla!CG20),"")</f>
        <v/>
      </c>
      <c r="CJ9" s="6">
        <f>IF($C9="OK",_xlfn.NUMBERVALUE(Plantilla!CH20),"")</f>
        <v/>
      </c>
      <c r="CK9" s="6">
        <f>IF($C9="OK",_xlfn.NUMBERVALUE(Plantilla!CI20),"")</f>
        <v/>
      </c>
      <c r="CL9" s="6">
        <f>IF($C9="OK",_xlfn.NUMBERVALUE(Plantilla!CJ20),"")</f>
        <v/>
      </c>
      <c r="CM9">
        <f>IF($C9="OK",TEXT(Plantilla!CK20,"#"),"")</f>
        <v/>
      </c>
      <c r="CN9" s="6">
        <f>IF($C9="OK",_xlfn.NUMBERVALUE(Plantilla!CL20),"")</f>
        <v/>
      </c>
      <c r="CO9" s="6">
        <f>IF($C9="OK",_xlfn.NUMBERVALUE(Plantilla!CM20),"")</f>
        <v/>
      </c>
      <c r="CP9" s="110">
        <f>IF($C9="OK",_xlfn.NUMBERVALUE(Plantilla!CN20),"")</f>
        <v/>
      </c>
      <c r="CQ9" s="6">
        <f>IF($C9="OK",_xlfn.NUMBERVALUE(Plantilla!CO20),"")</f>
        <v/>
      </c>
      <c r="CR9" s="109">
        <f>IF($C9="OK",_xlfn.NUMBERVALUE(Plantilla!CP20),"")</f>
        <v/>
      </c>
      <c r="CS9" s="110">
        <f>IF($C9="OK",_xlfn.NUMBERVALUE(Plantilla!CQ20),"")</f>
        <v/>
      </c>
      <c r="CT9" s="6">
        <f>IF($C9="OK",_xlfn.NUMBERVALUE(Plantilla!CR20),"")</f>
        <v/>
      </c>
      <c r="CU9" s="109">
        <f>IF($C9="OK",_xlfn.NUMBERVALUE(Plantilla!CS20),"")</f>
        <v/>
      </c>
      <c r="CV9" s="110">
        <f>IF($C9="OK",_xlfn.NUMBERVALUE(Plantilla!CT20),"")</f>
        <v/>
      </c>
      <c r="CW9" s="6">
        <f>IF($C9="OK",_xlfn.NUMBERVALUE(Plantilla!CU20),"")</f>
        <v/>
      </c>
      <c r="CX9" s="82">
        <f>IF($C9="OK",_xlfn.NUMBERVALUE(Plantilla!CV20),"")</f>
        <v/>
      </c>
      <c r="CY9" s="6">
        <f>IF($C9="OK",_xlfn.NUMBERVALUE(Plantilla!CW20),"")</f>
        <v/>
      </c>
      <c r="CZ9" s="82">
        <f>IF($C9="OK",_xlfn.NUMBERVALUE(Plantilla!CX20),"")</f>
        <v/>
      </c>
      <c r="DA9" s="6">
        <f>IF($C9="OK",_xlfn.NUMBERVALUE(Plantilla!CY20),"")</f>
        <v/>
      </c>
      <c r="DB9" s="109">
        <f>IF($C9="OK",_xlfn.NUMBERVALUE(Plantilla!CZ20),"")</f>
        <v/>
      </c>
      <c r="DC9" s="6">
        <f>IF($C9="OK",_xlfn.NUMBERVALUE(Plantilla!DA20),"")</f>
        <v/>
      </c>
      <c r="DD9" s="6">
        <f>IF($C9="OK",TEXT(Plantilla!DB20,"#"),"")</f>
        <v/>
      </c>
      <c r="DE9" s="6">
        <f>IF($C9="OK",_xlfn.NUMBERVALUE(Plantilla!DC20),"")</f>
        <v/>
      </c>
      <c r="DF9" s="4">
        <f>IF($C9="OK",_xlfn.NUMBERVALUE(Plantilla!DD20),"")</f>
        <v/>
      </c>
      <c r="DG9" s="6">
        <f>IF($C9="OK",_xlfn.NUMBERVALUE(Plantilla!DE20),"")</f>
        <v/>
      </c>
      <c r="DH9" s="6">
        <f>IF($C9="OK",_xlfn.NUMBERVALUE(Plantilla!DF20),"")</f>
        <v/>
      </c>
      <c r="DI9" s="6">
        <f>IF($C9="OK",_xlfn.NUMBERVALUE(Plantilla!DG20),"")</f>
        <v/>
      </c>
      <c r="DJ9" s="6">
        <f>IF($C9="OK",_xlfn.NUMBERVALUE(Plantilla!DH20),"")</f>
        <v/>
      </c>
      <c r="DK9" s="6">
        <f>IF($C9="OK",_xlfn.NUMBERVALUE(Plantilla!DI20),"")</f>
        <v/>
      </c>
      <c r="DL9" s="6">
        <f>IF($C9="OK",_xlfn.NUMBERVALUE(Plantilla!DJ20),"")</f>
        <v/>
      </c>
      <c r="DM9" s="6">
        <f>IF($C9="OK",_xlfn.NUMBERVALUE(Plantilla!DK20),"")</f>
        <v/>
      </c>
      <c r="DN9" s="6">
        <f>IF($C9="OK",_xlfn.NUMBERVALUE(Plantilla!DL20),"")</f>
        <v/>
      </c>
      <c r="DO9" s="6">
        <f>IF($C9="OK",_xlfn.NUMBERVALUE(Plantilla!DM20),"")</f>
        <v/>
      </c>
      <c r="DP9" s="6">
        <f>IF($C9="OK",_xlfn.NUMBERVALUE(Plantilla!DN20),"")</f>
        <v/>
      </c>
      <c r="DQ9" s="6">
        <f>IF($C9="OK",_xlfn.NUMBERVALUE(Plantilla!DO20),"")</f>
        <v/>
      </c>
      <c r="DR9" s="6">
        <f>IF($C9="OK",_xlfn.NUMBERVALUE(Plantilla!DP20),"")</f>
        <v/>
      </c>
      <c r="DS9">
        <f>IF($C9="OK",TEXT(Plantilla!DR20,"#"),"")</f>
        <v/>
      </c>
      <c r="DT9" s="6" t="n"/>
    </row>
    <row r="10">
      <c r="A10">
        <f>IF(Plantilla!$I$6="¡Perfecto!, Guarda el archivo y adjúntalo a tu interfaz de Nómina Electrónica","OK","Error")</f>
        <v/>
      </c>
      <c r="B10">
        <f>IF(Plantilla!$I$6="¡Perfecto!, Guarda el archivo y adjúntalo a tu interfaz de Nómina Electrónica",MID(Plantilla!$D$2,SEARCH("V",Plantilla!$D$2),10),"")</f>
        <v/>
      </c>
      <c r="C10">
        <f>Plantilla!C21</f>
        <v/>
      </c>
      <c r="D10">
        <f>IF($C10="OK",Plantilla!B21,"")</f>
        <v/>
      </c>
      <c r="E10">
        <f>IF($C10="OK",
   VLOOKUP(Plantilla!$E$4,'Tablas '!$AP$4:$AT$6,5,FALSE),
"")</f>
        <v/>
      </c>
      <c r="F10">
        <f>IF($C10="OK",TEXT(Plantilla!D21,"#"),"")</f>
        <v/>
      </c>
      <c r="G10">
        <f>IF($C10="OK",
   VLOOKUP(Plantilla!E21,'Tablas '!$B$4:$C$14,2,FALSE),
"")</f>
        <v/>
      </c>
      <c r="H10">
        <f>IF($C10="OK",TEXT(Plantilla!F21,"#"),"")</f>
        <v/>
      </c>
      <c r="I10">
        <f>IF($C10="OK",TEXT(Plantilla!G21,"#"),"")</f>
        <v/>
      </c>
      <c r="J10">
        <f>IF($C10="OK",TEXT(Plantilla!H21,"#"),"")</f>
        <v/>
      </c>
      <c r="K10">
        <f>IF($C10="OK",TEXT(Plantilla!I21,"#"),"")</f>
        <v/>
      </c>
      <c r="L10">
        <f>IF($C10="OK",TEXT(Plantilla!J21,"#"),"")</f>
        <v/>
      </c>
      <c r="M10">
        <f>IF($C10="OK",TEXT(Plantilla!K21,"#"),"")</f>
        <v/>
      </c>
      <c r="N10">
        <f>IF($C10="OK",
   CONCATENATE(YEAR(Plantilla!L21),"-",TEXT(MONTH(Plantilla!L21),"00"),"-",TEXT(DAY(Plantilla!L21),"00")),
"")</f>
        <v/>
      </c>
      <c r="O10">
        <f>IF($C10="OK",_xlfn.NUMBERVALUE(Plantilla!M21),"")</f>
        <v/>
      </c>
      <c r="P10">
        <f>IF($C10="OK",
   IF(Plantilla!N21&lt;&gt;"",
      CONCATENATE(YEAR(Plantilla!N21),"-",TEXT(MONTH(Plantilla!N21),"00"),"-",TEXT(DAY(Plantilla!N21),"00")),
   ""),
"")</f>
        <v/>
      </c>
      <c r="Q10">
        <f>IF($C10="OK",
   VLOOKUP(Plantilla!O21,'Tablas '!$E$4:$F$19,2,FALSE),
"")</f>
        <v/>
      </c>
      <c r="R10">
        <f>IF($C10="OK",
   VLOOKUP(Plantilla!P21,'Tablas '!$H$4:$I$5,2,FALSE),
"")</f>
        <v/>
      </c>
      <c r="S10">
        <f>IF($C10="OK",
   VLOOKUP(Plantilla!Q21,'Tablas '!$K$4:$L$8,2,FALSE),
"")</f>
        <v/>
      </c>
      <c r="T10">
        <f>IF($C10="OK",
   VLOOKUP(Plantilla!R21,'Tablas '!$AE$4:$AF$6,2,FALSE),
"")</f>
        <v/>
      </c>
      <c r="U10">
        <f>IF($C10="OK",
   VLOOKUP(Plantilla!S21,'Tablas '!$AE$4:$AF$6,2,FALSE),
"")</f>
        <v/>
      </c>
      <c r="V10">
        <f>IF($C10="OK",TEXT(Plantilla!T21,"#"),"")</f>
        <v/>
      </c>
      <c r="W10" s="84">
        <f>IF($C10="OK",
   VLOOKUP(Plantilla!U21,'Tablas '!$AM$4:$AN$1126,2,FALSE),
"")</f>
        <v/>
      </c>
      <c r="X10">
        <f>IF($C10="OK",TEXT(Plantilla!V21,"#"),"")</f>
        <v/>
      </c>
      <c r="Y10">
        <f>IF($C10="OK",
   CONCATENATE(YEAR(Plantilla!W21),"-",TEXT(MONTH(Plantilla!W21),"00"),"-",TEXT(DAY(Plantilla!W21),"00")),
"")</f>
        <v/>
      </c>
      <c r="Z10">
        <f>IF($C10="OK",
   CONCATENATE(YEAR(Plantilla!X21),"-",TEXT(MONTH(Plantilla!X21),"00"),"-",TEXT(DAY(Plantilla!X21),"00")),
"")</f>
        <v/>
      </c>
      <c r="AA10">
        <f>IF($C10="OK",
   TEXT(VLOOKUP(Plantilla!Y21,'Tablas '!$Q$4:$R$9,2,FALSE),"#"),
"")</f>
        <v/>
      </c>
      <c r="AB10">
        <f>IF($C10="OK",
   CONCATENATE(YEAR(Plantilla!Z21),"-",TEXT(MONTH(Plantilla!Z21),"00"),"-",TEXT(DAY(Plantilla!Z21),"00")),
"")</f>
        <v/>
      </c>
      <c r="AC10">
        <f>IF($C10="OK",
   TEXT(VLOOKUP(Plantilla!AA21,'Tablas '!$T$4:$U$13,2,FALSE),"#"),
"")</f>
        <v/>
      </c>
      <c r="AD10">
        <f>IF($C10="OK",TEXT(Plantilla!AB21,"#"),"")</f>
        <v/>
      </c>
      <c r="AE10">
        <f>IF($C10="OK",
   IF(Plantilla!AC21&lt;&gt;"",
      TEXT(VLOOKUP(Plantilla!AC21,'Tablas '!$W$4:$X$7,2,FALSE),"#"),
   ""),
"")</f>
        <v/>
      </c>
      <c r="AF10">
        <f>IF($C10="OK",TEXT(Plantilla!AD21,"#"),"")</f>
        <v/>
      </c>
      <c r="AG10" s="6">
        <f>IF($C10="OK",_xlfn.NUMBERVALUE(Plantilla!AE21),"")</f>
        <v/>
      </c>
      <c r="AH10" s="4">
        <f>IF($C10="OK",_xlfn.NUMBERVALUE(Plantilla!AF21),"")</f>
        <v/>
      </c>
      <c r="AI10" s="6">
        <f>IF($C10="OK",_xlfn.NUMBERVALUE(Plantilla!AG21),"")</f>
        <v/>
      </c>
      <c r="AJ10" s="6">
        <f>IF($C10="OK",_xlfn.NUMBERVALUE(Plantilla!AH21),"")</f>
        <v/>
      </c>
      <c r="AK10" s="6">
        <f>IF($C10="OK",_xlfn.NUMBERVALUE(Plantilla!AI21),"")</f>
        <v/>
      </c>
      <c r="AL10" s="6">
        <f>IF($C10="OK",_xlfn.NUMBERVALUE(Plantilla!AJ21),"")</f>
        <v/>
      </c>
      <c r="AM10" s="4">
        <f>IF($C10="OK",_xlfn.NUMBERVALUE(Plantilla!AK21),"")</f>
        <v/>
      </c>
      <c r="AN10" s="6">
        <f>IF($C10="OK",_xlfn.NUMBERVALUE(Plantilla!AL21),"")</f>
        <v/>
      </c>
      <c r="AO10" s="4">
        <f>IF($C10="OK",_xlfn.NUMBERVALUE(Plantilla!AM21),"")</f>
        <v/>
      </c>
      <c r="AP10" s="6">
        <f>IF($C10="OK",_xlfn.NUMBERVALUE(Plantilla!AN21),"")</f>
        <v/>
      </c>
      <c r="AQ10" s="4">
        <f>IF($C10="OK",_xlfn.NUMBERVALUE(Plantilla!AO21),"")</f>
        <v/>
      </c>
      <c r="AR10" s="6">
        <f>IF($C10="OK",_xlfn.NUMBERVALUE(Plantilla!AP21),"")</f>
        <v/>
      </c>
      <c r="AS10" s="4">
        <f>IF($C10="OK",_xlfn.NUMBERVALUE(Plantilla!AQ21),"")</f>
        <v/>
      </c>
      <c r="AT10" s="6">
        <f>IF($C10="OK",_xlfn.NUMBERVALUE(Plantilla!AR21),"")</f>
        <v/>
      </c>
      <c r="AU10" s="4">
        <f>IF($C10="OK",_xlfn.NUMBERVALUE(Plantilla!AS21),"")</f>
        <v/>
      </c>
      <c r="AV10" s="6">
        <f>IF($C10="OK",_xlfn.NUMBERVALUE(Plantilla!AT21),"")</f>
        <v/>
      </c>
      <c r="AW10" s="4">
        <f>IF($C10="OK",_xlfn.NUMBERVALUE(Plantilla!AU21),"")</f>
        <v/>
      </c>
      <c r="AX10" s="6">
        <f>IF($C10="OK",_xlfn.NUMBERVALUE(Plantilla!AV21),"")</f>
        <v/>
      </c>
      <c r="AY10" s="4">
        <f>IF($C10="OK",_xlfn.NUMBERVALUE(Plantilla!AW21),"")</f>
        <v/>
      </c>
      <c r="AZ10" s="6">
        <f>IF($C10="OK",_xlfn.NUMBERVALUE(Plantilla!AX21),"")</f>
        <v/>
      </c>
      <c r="BA10">
        <f>IF($C10="OK",_xlfn.NUMBERVALUE(Plantilla!AY21),"")</f>
        <v/>
      </c>
      <c r="BB10">
        <f>IF($C10="OK",_xlfn.NUMBERVALUE(Plantilla!AZ21),"")</f>
        <v/>
      </c>
      <c r="BC10" s="4">
        <f>IF($C10="OK",_xlfn.NUMBERVALUE(Plantilla!BA21),"")</f>
        <v/>
      </c>
      <c r="BD10" s="6">
        <f>IF($C10="OK",_xlfn.NUMBERVALUE(Plantilla!BB21),"")</f>
        <v/>
      </c>
      <c r="BE10" s="4">
        <f>IF($C10="OK",_xlfn.NUMBERVALUE(Plantilla!BC21),"")</f>
        <v/>
      </c>
      <c r="BF10" s="6">
        <f>IF($C10="OK",_xlfn.NUMBERVALUE(Plantilla!BD21),"")</f>
        <v/>
      </c>
      <c r="BG10" s="4">
        <f>IF($C10="OK",_xlfn.NUMBERVALUE(Plantilla!BE21),"")</f>
        <v/>
      </c>
      <c r="BH10" s="6">
        <f>IF($C10="OK",_xlfn.NUMBERVALUE(Plantilla!BF21),"")</f>
        <v/>
      </c>
      <c r="BI10" s="110">
        <f>IF($C10="OK",_xlfn.NUMBERVALUE(Plantilla!BG21),"")</f>
        <v/>
      </c>
      <c r="BJ10" s="6">
        <f>IF($C10="OK",_xlfn.NUMBERVALUE(Plantilla!BH21),"")</f>
        <v/>
      </c>
      <c r="BK10" s="109">
        <f>IF($C10="OK",_xlfn.NUMBERVALUE(Plantilla!BI21),"")</f>
        <v/>
      </c>
      <c r="BL10" s="6">
        <f>IF($C10="OK",
   IF(Plantilla!BJ21&lt;&gt;"",
      TEXT(VLOOKUP(Plantilla!BJ21,'Tablas '!$Z$4:$AA$6,2,FALSE),"#"),
   ""),
"")</f>
        <v/>
      </c>
      <c r="BM10" s="4">
        <f>IF($C10="OK",_xlfn.NUMBERVALUE(Plantilla!BK21),"")</f>
        <v/>
      </c>
      <c r="BN10" s="4">
        <f>IF($C10="OK",_xlfn.NUMBERVALUE(Plantilla!BL21),"")</f>
        <v/>
      </c>
      <c r="BO10" s="6">
        <f>IF($C10="OK",_xlfn.NUMBERVALUE(Plantilla!BM21),"")</f>
        <v/>
      </c>
      <c r="BP10" s="4">
        <f>IF($C10="OK",_xlfn.NUMBERVALUE(Plantilla!BN21),"")</f>
        <v/>
      </c>
      <c r="BQ10" s="6">
        <f>IF($C10="OK",_xlfn.NUMBERVALUE(Plantilla!BO21),"")</f>
        <v/>
      </c>
      <c r="BR10" s="4">
        <f>IF($C10="OK",_xlfn.NUMBERVALUE(Plantilla!BP21),"")</f>
        <v/>
      </c>
      <c r="BS10" s="6">
        <f>IF($C10="OK",_xlfn.NUMBERVALUE(Plantilla!BQ21),"")</f>
        <v/>
      </c>
      <c r="BT10" s="4">
        <f>IF($C10="OK",_xlfn.NUMBERVALUE(Plantilla!BR21),"")</f>
        <v/>
      </c>
      <c r="BU10" s="6">
        <f>IF($C10="OK",_xlfn.NUMBERVALUE(Plantilla!BS21),"")</f>
        <v/>
      </c>
      <c r="BV10" s="6">
        <f>IF($C10="OK",_xlfn.NUMBERVALUE(Plantilla!BT21),"")</f>
        <v/>
      </c>
      <c r="BW10" s="6">
        <f>IF($C10="OK",_xlfn.NUMBERVALUE(Plantilla!BU21),"")</f>
        <v/>
      </c>
      <c r="BX10" s="6">
        <f>IF($C10="OK",_xlfn.NUMBERVALUE(Plantilla!BV21),"")</f>
        <v/>
      </c>
      <c r="BY10" s="6">
        <f>IF($C10="OK",_xlfn.NUMBERVALUE(Plantilla!BW21),"")</f>
        <v/>
      </c>
      <c r="BZ10" s="6">
        <f>IF($C10="OK",_xlfn.NUMBERVALUE(Plantilla!BX21),"")</f>
        <v/>
      </c>
      <c r="CA10" s="6">
        <f>IF($C10="OK",_xlfn.NUMBERVALUE(Plantilla!BY21),"")</f>
        <v/>
      </c>
      <c r="CB10" s="6">
        <f>IF($C10="OK",_xlfn.NUMBERVALUE(Plantilla!BZ21),"")</f>
        <v/>
      </c>
      <c r="CC10" s="6">
        <f>IF($C10="OK",_xlfn.NUMBERVALUE(Plantilla!CA21),"")</f>
        <v/>
      </c>
      <c r="CD10" s="6">
        <f>IF($C10="OK",_xlfn.NUMBERVALUE(Plantilla!CB21),"")</f>
        <v/>
      </c>
      <c r="CE10" s="6">
        <f>IF($C10="OK",_xlfn.NUMBERVALUE(Plantilla!CC21),"")</f>
        <v/>
      </c>
      <c r="CF10" s="4">
        <f>IF($C10="OK",_xlfn.NUMBERVALUE(Plantilla!CD21),"")</f>
        <v/>
      </c>
      <c r="CG10" s="6">
        <f>IF($C10="OK",_xlfn.NUMBERVALUE(Plantilla!CE21),"")</f>
        <v/>
      </c>
      <c r="CH10" s="6">
        <f>IF($C10="OK",_xlfn.NUMBERVALUE(Plantilla!CF21),"")</f>
        <v/>
      </c>
      <c r="CI10" s="6">
        <f>IF($C10="OK",_xlfn.NUMBERVALUE(Plantilla!CG21),"")</f>
        <v/>
      </c>
      <c r="CJ10" s="6">
        <f>IF($C10="OK",_xlfn.NUMBERVALUE(Plantilla!CH21),"")</f>
        <v/>
      </c>
      <c r="CK10" s="6">
        <f>IF($C10="OK",_xlfn.NUMBERVALUE(Plantilla!CI21),"")</f>
        <v/>
      </c>
      <c r="CL10" s="6">
        <f>IF($C10="OK",_xlfn.NUMBERVALUE(Plantilla!CJ21),"")</f>
        <v/>
      </c>
      <c r="CM10">
        <f>IF($C10="OK",TEXT(Plantilla!CK21,"#"),"")</f>
        <v/>
      </c>
      <c r="CN10" s="6">
        <f>IF($C10="OK",_xlfn.NUMBERVALUE(Plantilla!CL21),"")</f>
        <v/>
      </c>
      <c r="CO10" s="6">
        <f>IF($C10="OK",_xlfn.NUMBERVALUE(Plantilla!CM21),"")</f>
        <v/>
      </c>
      <c r="CP10" s="110">
        <f>IF($C10="OK",_xlfn.NUMBERVALUE(Plantilla!CN21),"")</f>
        <v/>
      </c>
      <c r="CQ10" s="6">
        <f>IF($C10="OK",_xlfn.NUMBERVALUE(Plantilla!CO21),"")</f>
        <v/>
      </c>
      <c r="CR10" s="109">
        <f>IF($C10="OK",_xlfn.NUMBERVALUE(Plantilla!CP21),"")</f>
        <v/>
      </c>
      <c r="CS10" s="110">
        <f>IF($C10="OK",_xlfn.NUMBERVALUE(Plantilla!CQ21),"")</f>
        <v/>
      </c>
      <c r="CT10" s="6">
        <f>IF($C10="OK",_xlfn.NUMBERVALUE(Plantilla!CR21),"")</f>
        <v/>
      </c>
      <c r="CU10" s="109">
        <f>IF($C10="OK",_xlfn.NUMBERVALUE(Plantilla!CS21),"")</f>
        <v/>
      </c>
      <c r="CV10" s="110">
        <f>IF($C10="OK",_xlfn.NUMBERVALUE(Plantilla!CT21),"")</f>
        <v/>
      </c>
      <c r="CW10" s="6">
        <f>IF($C10="OK",_xlfn.NUMBERVALUE(Plantilla!CU21),"")</f>
        <v/>
      </c>
      <c r="CX10" s="82">
        <f>IF($C10="OK",_xlfn.NUMBERVALUE(Plantilla!CV21),"")</f>
        <v/>
      </c>
      <c r="CY10" s="6">
        <f>IF($C10="OK",_xlfn.NUMBERVALUE(Plantilla!CW21),"")</f>
        <v/>
      </c>
      <c r="CZ10" s="82">
        <f>IF($C10="OK",_xlfn.NUMBERVALUE(Plantilla!CX21),"")</f>
        <v/>
      </c>
      <c r="DA10" s="6">
        <f>IF($C10="OK",_xlfn.NUMBERVALUE(Plantilla!CY21),"")</f>
        <v/>
      </c>
      <c r="DB10" s="109">
        <f>IF($C10="OK",_xlfn.NUMBERVALUE(Plantilla!CZ21),"")</f>
        <v/>
      </c>
      <c r="DC10" s="6">
        <f>IF($C10="OK",_xlfn.NUMBERVALUE(Plantilla!DA21),"")</f>
        <v/>
      </c>
      <c r="DD10" s="6">
        <f>IF($C10="OK",TEXT(Plantilla!DB21,"#"),"")</f>
        <v/>
      </c>
      <c r="DE10" s="6">
        <f>IF($C10="OK",_xlfn.NUMBERVALUE(Plantilla!DC21),"")</f>
        <v/>
      </c>
      <c r="DF10" s="4">
        <f>IF($C10="OK",_xlfn.NUMBERVALUE(Plantilla!DD21),"")</f>
        <v/>
      </c>
      <c r="DG10" s="6">
        <f>IF($C10="OK",_xlfn.NUMBERVALUE(Plantilla!DE21),"")</f>
        <v/>
      </c>
      <c r="DH10" s="6">
        <f>IF($C10="OK",_xlfn.NUMBERVALUE(Plantilla!DF21),"")</f>
        <v/>
      </c>
      <c r="DI10" s="6">
        <f>IF($C10="OK",_xlfn.NUMBERVALUE(Plantilla!DG21),"")</f>
        <v/>
      </c>
      <c r="DJ10" s="6">
        <f>IF($C10="OK",_xlfn.NUMBERVALUE(Plantilla!DH21),"")</f>
        <v/>
      </c>
      <c r="DK10" s="6">
        <f>IF($C10="OK",_xlfn.NUMBERVALUE(Plantilla!DI21),"")</f>
        <v/>
      </c>
      <c r="DL10" s="6">
        <f>IF($C10="OK",_xlfn.NUMBERVALUE(Plantilla!DJ21),"")</f>
        <v/>
      </c>
      <c r="DM10" s="6">
        <f>IF($C10="OK",_xlfn.NUMBERVALUE(Plantilla!DK21),"")</f>
        <v/>
      </c>
      <c r="DN10" s="6">
        <f>IF($C10="OK",_xlfn.NUMBERVALUE(Plantilla!DL21),"")</f>
        <v/>
      </c>
      <c r="DO10" s="6">
        <f>IF($C10="OK",_xlfn.NUMBERVALUE(Plantilla!DM21),"")</f>
        <v/>
      </c>
      <c r="DP10" s="6">
        <f>IF($C10="OK",_xlfn.NUMBERVALUE(Plantilla!DN21),"")</f>
        <v/>
      </c>
      <c r="DQ10" s="6">
        <f>IF($C10="OK",_xlfn.NUMBERVALUE(Plantilla!DO21),"")</f>
        <v/>
      </c>
      <c r="DR10" s="6">
        <f>IF($C10="OK",_xlfn.NUMBERVALUE(Plantilla!DP21),"")</f>
        <v/>
      </c>
      <c r="DS10">
        <f>IF($C10="OK",TEXT(Plantilla!DR21,"#"),"")</f>
        <v/>
      </c>
      <c r="DT10" s="6" t="n"/>
    </row>
    <row r="11">
      <c r="A11">
        <f>IF(Plantilla!$I$6="¡Perfecto!, Guarda el archivo y adjúntalo a tu interfaz de Nómina Electrónica","OK","Error")</f>
        <v/>
      </c>
      <c r="B11">
        <f>IF(Plantilla!$I$6="¡Perfecto!, Guarda el archivo y adjúntalo a tu interfaz de Nómina Electrónica",MID(Plantilla!$D$2,SEARCH("V",Plantilla!$D$2),10),"")</f>
        <v/>
      </c>
      <c r="C11">
        <f>Plantilla!C22</f>
        <v/>
      </c>
      <c r="D11">
        <f>IF($C11="OK",Plantilla!B22,"")</f>
        <v/>
      </c>
      <c r="E11">
        <f>IF($C11="OK",
   VLOOKUP(Plantilla!$E$4,'Tablas '!$AP$4:$AT$6,5,FALSE),
"")</f>
        <v/>
      </c>
      <c r="F11">
        <f>IF($C11="OK",TEXT(Plantilla!D22,"#"),"")</f>
        <v/>
      </c>
      <c r="G11">
        <f>IF($C11="OK",
   VLOOKUP(Plantilla!E22,'Tablas '!$B$4:$C$14,2,FALSE),
"")</f>
        <v/>
      </c>
      <c r="H11">
        <f>IF($C11="OK",TEXT(Plantilla!F22,"#"),"")</f>
        <v/>
      </c>
      <c r="I11">
        <f>IF($C11="OK",TEXT(Plantilla!G22,"#"),"")</f>
        <v/>
      </c>
      <c r="J11">
        <f>IF($C11="OK",TEXT(Plantilla!H22,"#"),"")</f>
        <v/>
      </c>
      <c r="K11">
        <f>IF($C11="OK",TEXT(Plantilla!I22,"#"),"")</f>
        <v/>
      </c>
      <c r="L11">
        <f>IF($C11="OK",TEXT(Plantilla!J22,"#"),"")</f>
        <v/>
      </c>
      <c r="M11">
        <f>IF($C11="OK",TEXT(Plantilla!K22,"#"),"")</f>
        <v/>
      </c>
      <c r="N11">
        <f>IF($C11="OK",
   CONCATENATE(YEAR(Plantilla!L22),"-",TEXT(MONTH(Plantilla!L22),"00"),"-",TEXT(DAY(Plantilla!L22),"00")),
"")</f>
        <v/>
      </c>
      <c r="O11">
        <f>IF($C11="OK",_xlfn.NUMBERVALUE(Plantilla!M22),"")</f>
        <v/>
      </c>
      <c r="P11">
        <f>IF($C11="OK",
   IF(Plantilla!N22&lt;&gt;"",
      CONCATENATE(YEAR(Plantilla!N22),"-",TEXT(MONTH(Plantilla!N22),"00"),"-",TEXT(DAY(Plantilla!N22),"00")),
   ""),
"")</f>
        <v/>
      </c>
      <c r="Q11">
        <f>IF($C11="OK",
   VLOOKUP(Plantilla!O22,'Tablas '!$E$4:$F$19,2,FALSE),
"")</f>
        <v/>
      </c>
      <c r="R11">
        <f>IF($C11="OK",
   VLOOKUP(Plantilla!P22,'Tablas '!$H$4:$I$5,2,FALSE),
"")</f>
        <v/>
      </c>
      <c r="S11">
        <f>IF($C11="OK",
   VLOOKUP(Plantilla!Q22,'Tablas '!$K$4:$L$8,2,FALSE),
"")</f>
        <v/>
      </c>
      <c r="T11">
        <f>IF($C11="OK",
   VLOOKUP(Plantilla!R22,'Tablas '!$AE$4:$AF$6,2,FALSE),
"")</f>
        <v/>
      </c>
      <c r="U11">
        <f>IF($C11="OK",
   VLOOKUP(Plantilla!S22,'Tablas '!$AE$4:$AF$6,2,FALSE),
"")</f>
        <v/>
      </c>
      <c r="V11">
        <f>IF($C11="OK",TEXT(Plantilla!T22,"#"),"")</f>
        <v/>
      </c>
      <c r="W11" s="84">
        <f>IF($C11="OK",
   VLOOKUP(Plantilla!U22,'Tablas '!$AM$4:$AN$1126,2,FALSE),
"")</f>
        <v/>
      </c>
      <c r="X11">
        <f>IF($C11="OK",TEXT(Plantilla!V22,"#"),"")</f>
        <v/>
      </c>
      <c r="Y11">
        <f>IF($C11="OK",
   CONCATENATE(YEAR(Plantilla!W22),"-",TEXT(MONTH(Plantilla!W22),"00"),"-",TEXT(DAY(Plantilla!W22),"00")),
"")</f>
        <v/>
      </c>
      <c r="Z11">
        <f>IF($C11="OK",
   CONCATENATE(YEAR(Plantilla!X22),"-",TEXT(MONTH(Plantilla!X22),"00"),"-",TEXT(DAY(Plantilla!X22),"00")),
"")</f>
        <v/>
      </c>
      <c r="AA11">
        <f>IF($C11="OK",
   TEXT(VLOOKUP(Plantilla!Y22,'Tablas '!$Q$4:$R$9,2,FALSE),"#"),
"")</f>
        <v/>
      </c>
      <c r="AB11">
        <f>IF($C11="OK",
   CONCATENATE(YEAR(Plantilla!Z22),"-",TEXT(MONTH(Plantilla!Z22),"00"),"-",TEXT(DAY(Plantilla!Z22),"00")),
"")</f>
        <v/>
      </c>
      <c r="AC11">
        <f>IF($C11="OK",
   TEXT(VLOOKUP(Plantilla!AA22,'Tablas '!$T$4:$U$13,2,FALSE),"#"),
"")</f>
        <v/>
      </c>
      <c r="AD11">
        <f>IF($C11="OK",TEXT(Plantilla!AB22,"#"),"")</f>
        <v/>
      </c>
      <c r="AE11">
        <f>IF($C11="OK",
   IF(Plantilla!AC22&lt;&gt;"",
      TEXT(VLOOKUP(Plantilla!AC22,'Tablas '!$W$4:$X$7,2,FALSE),"#"),
   ""),
"")</f>
        <v/>
      </c>
      <c r="AF11">
        <f>IF($C11="OK",TEXT(Plantilla!AD22,"#"),"")</f>
        <v/>
      </c>
      <c r="AG11" s="6">
        <f>IF($C11="OK",_xlfn.NUMBERVALUE(Plantilla!AE22),"")</f>
        <v/>
      </c>
      <c r="AH11" s="4">
        <f>IF($C11="OK",_xlfn.NUMBERVALUE(Plantilla!AF22),"")</f>
        <v/>
      </c>
      <c r="AI11" s="6">
        <f>IF($C11="OK",_xlfn.NUMBERVALUE(Plantilla!AG22),"")</f>
        <v/>
      </c>
      <c r="AJ11" s="6">
        <f>IF($C11="OK",_xlfn.NUMBERVALUE(Plantilla!AH22),"")</f>
        <v/>
      </c>
      <c r="AK11" s="6">
        <f>IF($C11="OK",_xlfn.NUMBERVALUE(Plantilla!AI22),"")</f>
        <v/>
      </c>
      <c r="AL11" s="6">
        <f>IF($C11="OK",_xlfn.NUMBERVALUE(Plantilla!AJ22),"")</f>
        <v/>
      </c>
      <c r="AM11" s="4">
        <f>IF($C11="OK",_xlfn.NUMBERVALUE(Plantilla!AK22),"")</f>
        <v/>
      </c>
      <c r="AN11" s="6">
        <f>IF($C11="OK",_xlfn.NUMBERVALUE(Plantilla!AL22),"")</f>
        <v/>
      </c>
      <c r="AO11" s="4">
        <f>IF($C11="OK",_xlfn.NUMBERVALUE(Plantilla!AM22),"")</f>
        <v/>
      </c>
      <c r="AP11" s="6">
        <f>IF($C11="OK",_xlfn.NUMBERVALUE(Plantilla!AN22),"")</f>
        <v/>
      </c>
      <c r="AQ11" s="4">
        <f>IF($C11="OK",_xlfn.NUMBERVALUE(Plantilla!AO22),"")</f>
        <v/>
      </c>
      <c r="AR11" s="6">
        <f>IF($C11="OK",_xlfn.NUMBERVALUE(Plantilla!AP22),"")</f>
        <v/>
      </c>
      <c r="AS11" s="4">
        <f>IF($C11="OK",_xlfn.NUMBERVALUE(Plantilla!AQ22),"")</f>
        <v/>
      </c>
      <c r="AT11" s="6">
        <f>IF($C11="OK",_xlfn.NUMBERVALUE(Plantilla!AR22),"")</f>
        <v/>
      </c>
      <c r="AU11" s="4">
        <f>IF($C11="OK",_xlfn.NUMBERVALUE(Plantilla!AS22),"")</f>
        <v/>
      </c>
      <c r="AV11" s="6">
        <f>IF($C11="OK",_xlfn.NUMBERVALUE(Plantilla!AT22),"")</f>
        <v/>
      </c>
      <c r="AW11" s="4">
        <f>IF($C11="OK",_xlfn.NUMBERVALUE(Plantilla!AU22),"")</f>
        <v/>
      </c>
      <c r="AX11" s="6">
        <f>IF($C11="OK",_xlfn.NUMBERVALUE(Plantilla!AV22),"")</f>
        <v/>
      </c>
      <c r="AY11" s="4">
        <f>IF($C11="OK",_xlfn.NUMBERVALUE(Plantilla!AW22),"")</f>
        <v/>
      </c>
      <c r="AZ11" s="6">
        <f>IF($C11="OK",_xlfn.NUMBERVALUE(Plantilla!AX22),"")</f>
        <v/>
      </c>
      <c r="BA11">
        <f>IF($C11="OK",_xlfn.NUMBERVALUE(Plantilla!AY22),"")</f>
        <v/>
      </c>
      <c r="BB11">
        <f>IF($C11="OK",_xlfn.NUMBERVALUE(Plantilla!AZ22),"")</f>
        <v/>
      </c>
      <c r="BC11" s="4">
        <f>IF($C11="OK",_xlfn.NUMBERVALUE(Plantilla!BA22),"")</f>
        <v/>
      </c>
      <c r="BD11" s="6">
        <f>IF($C11="OK",_xlfn.NUMBERVALUE(Plantilla!BB22),"")</f>
        <v/>
      </c>
      <c r="BE11" s="4">
        <f>IF($C11="OK",_xlfn.NUMBERVALUE(Plantilla!BC22),"")</f>
        <v/>
      </c>
      <c r="BF11" s="6">
        <f>IF($C11="OK",_xlfn.NUMBERVALUE(Plantilla!BD22),"")</f>
        <v/>
      </c>
      <c r="BG11" s="4">
        <f>IF($C11="OK",_xlfn.NUMBERVALUE(Plantilla!BE22),"")</f>
        <v/>
      </c>
      <c r="BH11" s="6">
        <f>IF($C11="OK",_xlfn.NUMBERVALUE(Plantilla!BF22),"")</f>
        <v/>
      </c>
      <c r="BI11" s="110">
        <f>IF($C11="OK",_xlfn.NUMBERVALUE(Plantilla!BG22),"")</f>
        <v/>
      </c>
      <c r="BJ11" s="6">
        <f>IF($C11="OK",_xlfn.NUMBERVALUE(Plantilla!BH22),"")</f>
        <v/>
      </c>
      <c r="BK11" s="109">
        <f>IF($C11="OK",_xlfn.NUMBERVALUE(Plantilla!BI22),"")</f>
        <v/>
      </c>
      <c r="BL11" s="6">
        <f>IF($C11="OK",
   IF(Plantilla!BJ22&lt;&gt;"",
      TEXT(VLOOKUP(Plantilla!BJ22,'Tablas '!$Z$4:$AA$6,2,FALSE),"#"),
   ""),
"")</f>
        <v/>
      </c>
      <c r="BM11" s="4">
        <f>IF($C11="OK",_xlfn.NUMBERVALUE(Plantilla!BK22),"")</f>
        <v/>
      </c>
      <c r="BN11" s="4">
        <f>IF($C11="OK",_xlfn.NUMBERVALUE(Plantilla!BL22),"")</f>
        <v/>
      </c>
      <c r="BO11" s="6">
        <f>IF($C11="OK",_xlfn.NUMBERVALUE(Plantilla!BM22),"")</f>
        <v/>
      </c>
      <c r="BP11" s="4">
        <f>IF($C11="OK",_xlfn.NUMBERVALUE(Plantilla!BN22),"")</f>
        <v/>
      </c>
      <c r="BQ11" s="6">
        <f>IF($C11="OK",_xlfn.NUMBERVALUE(Plantilla!BO22),"")</f>
        <v/>
      </c>
      <c r="BR11" s="4">
        <f>IF($C11="OK",_xlfn.NUMBERVALUE(Plantilla!BP22),"")</f>
        <v/>
      </c>
      <c r="BS11" s="6">
        <f>IF($C11="OK",_xlfn.NUMBERVALUE(Plantilla!BQ22),"")</f>
        <v/>
      </c>
      <c r="BT11" s="4">
        <f>IF($C11="OK",_xlfn.NUMBERVALUE(Plantilla!BR22),"")</f>
        <v/>
      </c>
      <c r="BU11" s="6">
        <f>IF($C11="OK",_xlfn.NUMBERVALUE(Plantilla!BS22),"")</f>
        <v/>
      </c>
      <c r="BV11" s="6">
        <f>IF($C11="OK",_xlfn.NUMBERVALUE(Plantilla!BT22),"")</f>
        <v/>
      </c>
      <c r="BW11" s="6">
        <f>IF($C11="OK",_xlfn.NUMBERVALUE(Plantilla!BU22),"")</f>
        <v/>
      </c>
      <c r="BX11" s="6">
        <f>IF($C11="OK",_xlfn.NUMBERVALUE(Plantilla!BV22),"")</f>
        <v/>
      </c>
      <c r="BY11" s="6">
        <f>IF($C11="OK",_xlfn.NUMBERVALUE(Plantilla!BW22),"")</f>
        <v/>
      </c>
      <c r="BZ11" s="6">
        <f>IF($C11="OK",_xlfn.NUMBERVALUE(Plantilla!BX22),"")</f>
        <v/>
      </c>
      <c r="CA11" s="6">
        <f>IF($C11="OK",_xlfn.NUMBERVALUE(Plantilla!BY22),"")</f>
        <v/>
      </c>
      <c r="CB11" s="6">
        <f>IF($C11="OK",_xlfn.NUMBERVALUE(Plantilla!BZ22),"")</f>
        <v/>
      </c>
      <c r="CC11" s="6">
        <f>IF($C11="OK",_xlfn.NUMBERVALUE(Plantilla!CA22),"")</f>
        <v/>
      </c>
      <c r="CD11" s="6">
        <f>IF($C11="OK",_xlfn.NUMBERVALUE(Plantilla!CB22),"")</f>
        <v/>
      </c>
      <c r="CE11" s="6">
        <f>IF($C11="OK",_xlfn.NUMBERVALUE(Plantilla!CC22),"")</f>
        <v/>
      </c>
      <c r="CF11" s="4">
        <f>IF($C11="OK",_xlfn.NUMBERVALUE(Plantilla!CD22),"")</f>
        <v/>
      </c>
      <c r="CG11" s="6">
        <f>IF($C11="OK",_xlfn.NUMBERVALUE(Plantilla!CE22),"")</f>
        <v/>
      </c>
      <c r="CH11" s="6">
        <f>IF($C11="OK",_xlfn.NUMBERVALUE(Plantilla!CF22),"")</f>
        <v/>
      </c>
      <c r="CI11" s="6">
        <f>IF($C11="OK",_xlfn.NUMBERVALUE(Plantilla!CG22),"")</f>
        <v/>
      </c>
      <c r="CJ11" s="6">
        <f>IF($C11="OK",_xlfn.NUMBERVALUE(Plantilla!CH22),"")</f>
        <v/>
      </c>
      <c r="CK11" s="6">
        <f>IF($C11="OK",_xlfn.NUMBERVALUE(Plantilla!CI22),"")</f>
        <v/>
      </c>
      <c r="CL11" s="6">
        <f>IF($C11="OK",_xlfn.NUMBERVALUE(Plantilla!CJ22),"")</f>
        <v/>
      </c>
      <c r="CM11">
        <f>IF($C11="OK",TEXT(Plantilla!CK22,"#"),"")</f>
        <v/>
      </c>
      <c r="CN11" s="6">
        <f>IF($C11="OK",_xlfn.NUMBERVALUE(Plantilla!CL22),"")</f>
        <v/>
      </c>
      <c r="CO11" s="6">
        <f>IF($C11="OK",_xlfn.NUMBERVALUE(Plantilla!CM22),"")</f>
        <v/>
      </c>
      <c r="CP11" s="110">
        <f>IF($C11="OK",_xlfn.NUMBERVALUE(Plantilla!CN22),"")</f>
        <v/>
      </c>
      <c r="CQ11" s="6">
        <f>IF($C11="OK",_xlfn.NUMBERVALUE(Plantilla!CO22),"")</f>
        <v/>
      </c>
      <c r="CR11" s="109">
        <f>IF($C11="OK",_xlfn.NUMBERVALUE(Plantilla!CP22),"")</f>
        <v/>
      </c>
      <c r="CS11" s="110">
        <f>IF($C11="OK",_xlfn.NUMBERVALUE(Plantilla!CQ22),"")</f>
        <v/>
      </c>
      <c r="CT11" s="6">
        <f>IF($C11="OK",_xlfn.NUMBERVALUE(Plantilla!CR22),"")</f>
        <v/>
      </c>
      <c r="CU11" s="109">
        <f>IF($C11="OK",_xlfn.NUMBERVALUE(Plantilla!CS22),"")</f>
        <v/>
      </c>
      <c r="CV11" s="110">
        <f>IF($C11="OK",_xlfn.NUMBERVALUE(Plantilla!CT22),"")</f>
        <v/>
      </c>
      <c r="CW11" s="6">
        <f>IF($C11="OK",_xlfn.NUMBERVALUE(Plantilla!CU22),"")</f>
        <v/>
      </c>
      <c r="CX11" s="82">
        <f>IF($C11="OK",_xlfn.NUMBERVALUE(Plantilla!CV22),"")</f>
        <v/>
      </c>
      <c r="CY11" s="6">
        <f>IF($C11="OK",_xlfn.NUMBERVALUE(Plantilla!CW22),"")</f>
        <v/>
      </c>
      <c r="CZ11" s="82">
        <f>IF($C11="OK",_xlfn.NUMBERVALUE(Plantilla!CX22),"")</f>
        <v/>
      </c>
      <c r="DA11" s="6">
        <f>IF($C11="OK",_xlfn.NUMBERVALUE(Plantilla!CY22),"")</f>
        <v/>
      </c>
      <c r="DB11" s="109">
        <f>IF($C11="OK",_xlfn.NUMBERVALUE(Plantilla!CZ22),"")</f>
        <v/>
      </c>
      <c r="DC11" s="6">
        <f>IF($C11="OK",_xlfn.NUMBERVALUE(Plantilla!DA22),"")</f>
        <v/>
      </c>
      <c r="DD11" s="6">
        <f>IF($C11="OK",TEXT(Plantilla!DB22,"#"),"")</f>
        <v/>
      </c>
      <c r="DE11" s="6">
        <f>IF($C11="OK",_xlfn.NUMBERVALUE(Plantilla!DC22),"")</f>
        <v/>
      </c>
      <c r="DF11" s="4">
        <f>IF($C11="OK",_xlfn.NUMBERVALUE(Plantilla!DD22),"")</f>
        <v/>
      </c>
      <c r="DG11" s="6">
        <f>IF($C11="OK",_xlfn.NUMBERVALUE(Plantilla!DE22),"")</f>
        <v/>
      </c>
      <c r="DH11" s="6">
        <f>IF($C11="OK",_xlfn.NUMBERVALUE(Plantilla!DF22),"")</f>
        <v/>
      </c>
      <c r="DI11" s="6">
        <f>IF($C11="OK",_xlfn.NUMBERVALUE(Plantilla!DG22),"")</f>
        <v/>
      </c>
      <c r="DJ11" s="6">
        <f>IF($C11="OK",_xlfn.NUMBERVALUE(Plantilla!DH22),"")</f>
        <v/>
      </c>
      <c r="DK11" s="6">
        <f>IF($C11="OK",_xlfn.NUMBERVALUE(Plantilla!DI22),"")</f>
        <v/>
      </c>
      <c r="DL11" s="6">
        <f>IF($C11="OK",_xlfn.NUMBERVALUE(Plantilla!DJ22),"")</f>
        <v/>
      </c>
      <c r="DM11" s="6">
        <f>IF($C11="OK",_xlfn.NUMBERVALUE(Plantilla!DK22),"")</f>
        <v/>
      </c>
      <c r="DN11" s="6">
        <f>IF($C11="OK",_xlfn.NUMBERVALUE(Plantilla!DL22),"")</f>
        <v/>
      </c>
      <c r="DO11" s="6">
        <f>IF($C11="OK",_xlfn.NUMBERVALUE(Plantilla!DM22),"")</f>
        <v/>
      </c>
      <c r="DP11" s="6">
        <f>IF($C11="OK",_xlfn.NUMBERVALUE(Plantilla!DN22),"")</f>
        <v/>
      </c>
      <c r="DQ11" s="6">
        <f>IF($C11="OK",_xlfn.NUMBERVALUE(Plantilla!DO22),"")</f>
        <v/>
      </c>
      <c r="DR11" s="6">
        <f>IF($C11="OK",_xlfn.NUMBERVALUE(Plantilla!DP22),"")</f>
        <v/>
      </c>
      <c r="DS11">
        <f>IF($C11="OK",TEXT(Plantilla!DR22,"#"),"")</f>
        <v/>
      </c>
      <c r="DT11" s="6" t="n"/>
    </row>
    <row r="12">
      <c r="A12">
        <f>IF(Plantilla!$I$6="¡Perfecto!, Guarda el archivo y adjúntalo a tu interfaz de Nómina Electrónica","OK","Error")</f>
        <v/>
      </c>
      <c r="B12">
        <f>IF(Plantilla!$I$6="¡Perfecto!, Guarda el archivo y adjúntalo a tu interfaz de Nómina Electrónica",MID(Plantilla!$D$2,SEARCH("V",Plantilla!$D$2),10),"")</f>
        <v/>
      </c>
      <c r="C12">
        <f>Plantilla!C23</f>
        <v/>
      </c>
      <c r="D12">
        <f>IF($C12="OK",Plantilla!B23,"")</f>
        <v/>
      </c>
      <c r="E12">
        <f>IF($C12="OK",
   VLOOKUP(Plantilla!$E$4,'Tablas '!$AP$4:$AT$6,5,FALSE),
"")</f>
        <v/>
      </c>
      <c r="F12">
        <f>IF($C12="OK",TEXT(Plantilla!D23,"#"),"")</f>
        <v/>
      </c>
      <c r="G12">
        <f>IF($C12="OK",
   VLOOKUP(Plantilla!E23,'Tablas '!$B$4:$C$14,2,FALSE),
"")</f>
        <v/>
      </c>
      <c r="H12">
        <f>IF($C12="OK",TEXT(Plantilla!F23,"#"),"")</f>
        <v/>
      </c>
      <c r="I12">
        <f>IF($C12="OK",TEXT(Plantilla!G23,"#"),"")</f>
        <v/>
      </c>
      <c r="J12">
        <f>IF($C12="OK",TEXT(Plantilla!H23,"#"),"")</f>
        <v/>
      </c>
      <c r="K12">
        <f>IF($C12="OK",TEXT(Plantilla!I23,"#"),"")</f>
        <v/>
      </c>
      <c r="L12">
        <f>IF($C12="OK",TEXT(Plantilla!J23,"#"),"")</f>
        <v/>
      </c>
      <c r="M12">
        <f>IF($C12="OK",TEXT(Plantilla!K23,"#"),"")</f>
        <v/>
      </c>
      <c r="N12">
        <f>IF($C12="OK",
   CONCATENATE(YEAR(Plantilla!L23),"-",TEXT(MONTH(Plantilla!L23),"00"),"-",TEXT(DAY(Plantilla!L23),"00")),
"")</f>
        <v/>
      </c>
      <c r="O12">
        <f>IF($C12="OK",_xlfn.NUMBERVALUE(Plantilla!M23),"")</f>
        <v/>
      </c>
      <c r="P12">
        <f>IF($C12="OK",
   IF(Plantilla!N23&lt;&gt;"",
      CONCATENATE(YEAR(Plantilla!N23),"-",TEXT(MONTH(Plantilla!N23),"00"),"-",TEXT(DAY(Plantilla!N23),"00")),
   ""),
"")</f>
        <v/>
      </c>
      <c r="Q12">
        <f>IF($C12="OK",
   VLOOKUP(Plantilla!O23,'Tablas '!$E$4:$F$19,2,FALSE),
"")</f>
        <v/>
      </c>
      <c r="R12">
        <f>IF($C12="OK",
   VLOOKUP(Plantilla!P23,'Tablas '!$H$4:$I$5,2,FALSE),
"")</f>
        <v/>
      </c>
      <c r="S12">
        <f>IF($C12="OK",
   VLOOKUP(Plantilla!Q23,'Tablas '!$K$4:$L$8,2,FALSE),
"")</f>
        <v/>
      </c>
      <c r="T12">
        <f>IF($C12="OK",
   VLOOKUP(Plantilla!R23,'Tablas '!$AE$4:$AF$6,2,FALSE),
"")</f>
        <v/>
      </c>
      <c r="U12">
        <f>IF($C12="OK",
   VLOOKUP(Plantilla!S23,'Tablas '!$AE$4:$AF$6,2,FALSE),
"")</f>
        <v/>
      </c>
      <c r="V12">
        <f>IF($C12="OK",TEXT(Plantilla!T23,"#"),"")</f>
        <v/>
      </c>
      <c r="W12" s="84">
        <f>IF($C12="OK",
   VLOOKUP(Plantilla!U23,'Tablas '!$AM$4:$AN$1126,2,FALSE),
"")</f>
        <v/>
      </c>
      <c r="X12">
        <f>IF($C12="OK",TEXT(Plantilla!V23,"#"),"")</f>
        <v/>
      </c>
      <c r="Y12">
        <f>IF($C12="OK",
   CONCATENATE(YEAR(Plantilla!W23),"-",TEXT(MONTH(Plantilla!W23),"00"),"-",TEXT(DAY(Plantilla!W23),"00")),
"")</f>
        <v/>
      </c>
      <c r="Z12">
        <f>IF($C12="OK",
   CONCATENATE(YEAR(Plantilla!X23),"-",TEXT(MONTH(Plantilla!X23),"00"),"-",TEXT(DAY(Plantilla!X23),"00")),
"")</f>
        <v/>
      </c>
      <c r="AA12">
        <f>IF($C12="OK",
   TEXT(VLOOKUP(Plantilla!Y23,'Tablas '!$Q$4:$R$9,2,FALSE),"#"),
"")</f>
        <v/>
      </c>
      <c r="AB12">
        <f>IF($C12="OK",
   CONCATENATE(YEAR(Plantilla!Z23),"-",TEXT(MONTH(Plantilla!Z23),"00"),"-",TEXT(DAY(Plantilla!Z23),"00")),
"")</f>
        <v/>
      </c>
      <c r="AC12">
        <f>IF($C12="OK",
   TEXT(VLOOKUP(Plantilla!AA23,'Tablas '!$T$4:$U$13,2,FALSE),"#"),
"")</f>
        <v/>
      </c>
      <c r="AD12">
        <f>IF($C12="OK",TEXT(Plantilla!AB23,"#"),"")</f>
        <v/>
      </c>
      <c r="AE12">
        <f>IF($C12="OK",
   IF(Plantilla!AC23&lt;&gt;"",
      TEXT(VLOOKUP(Plantilla!AC23,'Tablas '!$W$4:$X$7,2,FALSE),"#"),
   ""),
"")</f>
        <v/>
      </c>
      <c r="AF12">
        <f>IF($C12="OK",TEXT(Plantilla!AD23,"#"),"")</f>
        <v/>
      </c>
      <c r="AG12" s="6">
        <f>IF($C12="OK",_xlfn.NUMBERVALUE(Plantilla!AE23),"")</f>
        <v/>
      </c>
      <c r="AH12" s="4">
        <f>IF($C12="OK",_xlfn.NUMBERVALUE(Plantilla!AF23),"")</f>
        <v/>
      </c>
      <c r="AI12" s="6">
        <f>IF($C12="OK",_xlfn.NUMBERVALUE(Plantilla!AG23),"")</f>
        <v/>
      </c>
      <c r="AJ12" s="6">
        <f>IF($C12="OK",_xlfn.NUMBERVALUE(Plantilla!AH23),"")</f>
        <v/>
      </c>
      <c r="AK12" s="6">
        <f>IF($C12="OK",_xlfn.NUMBERVALUE(Plantilla!AI23),"")</f>
        <v/>
      </c>
      <c r="AL12" s="6">
        <f>IF($C12="OK",_xlfn.NUMBERVALUE(Plantilla!AJ23),"")</f>
        <v/>
      </c>
      <c r="AM12" s="4">
        <f>IF($C12="OK",_xlfn.NUMBERVALUE(Plantilla!AK23),"")</f>
        <v/>
      </c>
      <c r="AN12" s="6">
        <f>IF($C12="OK",_xlfn.NUMBERVALUE(Plantilla!AL23),"")</f>
        <v/>
      </c>
      <c r="AO12" s="4">
        <f>IF($C12="OK",_xlfn.NUMBERVALUE(Plantilla!AM23),"")</f>
        <v/>
      </c>
      <c r="AP12" s="6">
        <f>IF($C12="OK",_xlfn.NUMBERVALUE(Plantilla!AN23),"")</f>
        <v/>
      </c>
      <c r="AQ12" s="4">
        <f>IF($C12="OK",_xlfn.NUMBERVALUE(Plantilla!AO23),"")</f>
        <v/>
      </c>
      <c r="AR12" s="6">
        <f>IF($C12="OK",_xlfn.NUMBERVALUE(Plantilla!AP23),"")</f>
        <v/>
      </c>
      <c r="AS12" s="4">
        <f>IF($C12="OK",_xlfn.NUMBERVALUE(Plantilla!AQ23),"")</f>
        <v/>
      </c>
      <c r="AT12" s="6">
        <f>IF($C12="OK",_xlfn.NUMBERVALUE(Plantilla!AR23),"")</f>
        <v/>
      </c>
      <c r="AU12" s="4">
        <f>IF($C12="OK",_xlfn.NUMBERVALUE(Plantilla!AS23),"")</f>
        <v/>
      </c>
      <c r="AV12" s="6">
        <f>IF($C12="OK",_xlfn.NUMBERVALUE(Plantilla!AT23),"")</f>
        <v/>
      </c>
      <c r="AW12" s="4">
        <f>IF($C12="OK",_xlfn.NUMBERVALUE(Plantilla!AU23),"")</f>
        <v/>
      </c>
      <c r="AX12" s="6">
        <f>IF($C12="OK",_xlfn.NUMBERVALUE(Plantilla!AV23),"")</f>
        <v/>
      </c>
      <c r="AY12" s="4">
        <f>IF($C12="OK",_xlfn.NUMBERVALUE(Plantilla!AW23),"")</f>
        <v/>
      </c>
      <c r="AZ12" s="6">
        <f>IF($C12="OK",_xlfn.NUMBERVALUE(Plantilla!AX23),"")</f>
        <v/>
      </c>
      <c r="BA12">
        <f>IF($C12="OK",_xlfn.NUMBERVALUE(Plantilla!AY23),"")</f>
        <v/>
      </c>
      <c r="BB12">
        <f>IF($C12="OK",_xlfn.NUMBERVALUE(Plantilla!AZ23),"")</f>
        <v/>
      </c>
      <c r="BC12" s="4">
        <f>IF($C12="OK",_xlfn.NUMBERVALUE(Plantilla!BA23),"")</f>
        <v/>
      </c>
      <c r="BD12" s="6">
        <f>IF($C12="OK",_xlfn.NUMBERVALUE(Plantilla!BB23),"")</f>
        <v/>
      </c>
      <c r="BE12" s="4">
        <f>IF($C12="OK",_xlfn.NUMBERVALUE(Plantilla!BC23),"")</f>
        <v/>
      </c>
      <c r="BF12" s="6">
        <f>IF($C12="OK",_xlfn.NUMBERVALUE(Plantilla!BD23),"")</f>
        <v/>
      </c>
      <c r="BG12" s="4">
        <f>IF($C12="OK",_xlfn.NUMBERVALUE(Plantilla!BE23),"")</f>
        <v/>
      </c>
      <c r="BH12" s="6">
        <f>IF($C12="OK",_xlfn.NUMBERVALUE(Plantilla!BF23),"")</f>
        <v/>
      </c>
      <c r="BI12" s="110">
        <f>IF($C12="OK",_xlfn.NUMBERVALUE(Plantilla!BG23),"")</f>
        <v/>
      </c>
      <c r="BJ12" s="6">
        <f>IF($C12="OK",_xlfn.NUMBERVALUE(Plantilla!BH23),"")</f>
        <v/>
      </c>
      <c r="BK12" s="109">
        <f>IF($C12="OK",_xlfn.NUMBERVALUE(Plantilla!BI23),"")</f>
        <v/>
      </c>
      <c r="BL12" s="6">
        <f>IF($C12="OK",
   IF(Plantilla!BJ23&lt;&gt;"",
      TEXT(VLOOKUP(Plantilla!BJ23,'Tablas '!$Z$4:$AA$6,2,FALSE),"#"),
   ""),
"")</f>
        <v/>
      </c>
      <c r="BM12" s="4">
        <f>IF($C12="OK",_xlfn.NUMBERVALUE(Plantilla!BK23),"")</f>
        <v/>
      </c>
      <c r="BN12" s="4">
        <f>IF($C12="OK",_xlfn.NUMBERVALUE(Plantilla!BL23),"")</f>
        <v/>
      </c>
      <c r="BO12" s="6">
        <f>IF($C12="OK",_xlfn.NUMBERVALUE(Plantilla!BM23),"")</f>
        <v/>
      </c>
      <c r="BP12" s="4">
        <f>IF($C12="OK",_xlfn.NUMBERVALUE(Plantilla!BN23),"")</f>
        <v/>
      </c>
      <c r="BQ12" s="6">
        <f>IF($C12="OK",_xlfn.NUMBERVALUE(Plantilla!BO23),"")</f>
        <v/>
      </c>
      <c r="BR12" s="4">
        <f>IF($C12="OK",_xlfn.NUMBERVALUE(Plantilla!BP23),"")</f>
        <v/>
      </c>
      <c r="BS12" s="6">
        <f>IF($C12="OK",_xlfn.NUMBERVALUE(Plantilla!BQ23),"")</f>
        <v/>
      </c>
      <c r="BT12" s="4">
        <f>IF($C12="OK",_xlfn.NUMBERVALUE(Plantilla!BR23),"")</f>
        <v/>
      </c>
      <c r="BU12" s="6">
        <f>IF($C12="OK",_xlfn.NUMBERVALUE(Plantilla!BS23),"")</f>
        <v/>
      </c>
      <c r="BV12" s="6">
        <f>IF($C12="OK",_xlfn.NUMBERVALUE(Plantilla!BT23),"")</f>
        <v/>
      </c>
      <c r="BW12" s="6">
        <f>IF($C12="OK",_xlfn.NUMBERVALUE(Plantilla!BU23),"")</f>
        <v/>
      </c>
      <c r="BX12" s="6">
        <f>IF($C12="OK",_xlfn.NUMBERVALUE(Plantilla!BV23),"")</f>
        <v/>
      </c>
      <c r="BY12" s="6">
        <f>IF($C12="OK",_xlfn.NUMBERVALUE(Plantilla!BW23),"")</f>
        <v/>
      </c>
      <c r="BZ12" s="6">
        <f>IF($C12="OK",_xlfn.NUMBERVALUE(Plantilla!BX23),"")</f>
        <v/>
      </c>
      <c r="CA12" s="6">
        <f>IF($C12="OK",_xlfn.NUMBERVALUE(Plantilla!BY23),"")</f>
        <v/>
      </c>
      <c r="CB12" s="6">
        <f>IF($C12="OK",_xlfn.NUMBERVALUE(Plantilla!BZ23),"")</f>
        <v/>
      </c>
      <c r="CC12" s="6">
        <f>IF($C12="OK",_xlfn.NUMBERVALUE(Plantilla!CA23),"")</f>
        <v/>
      </c>
      <c r="CD12" s="6">
        <f>IF($C12="OK",_xlfn.NUMBERVALUE(Plantilla!CB23),"")</f>
        <v/>
      </c>
      <c r="CE12" s="6">
        <f>IF($C12="OK",_xlfn.NUMBERVALUE(Plantilla!CC23),"")</f>
        <v/>
      </c>
      <c r="CF12" s="4">
        <f>IF($C12="OK",_xlfn.NUMBERVALUE(Plantilla!CD23),"")</f>
        <v/>
      </c>
      <c r="CG12" s="6">
        <f>IF($C12="OK",_xlfn.NUMBERVALUE(Plantilla!CE23),"")</f>
        <v/>
      </c>
      <c r="CH12" s="6">
        <f>IF($C12="OK",_xlfn.NUMBERVALUE(Plantilla!CF23),"")</f>
        <v/>
      </c>
      <c r="CI12" s="6">
        <f>IF($C12="OK",_xlfn.NUMBERVALUE(Plantilla!CG23),"")</f>
        <v/>
      </c>
      <c r="CJ12" s="6">
        <f>IF($C12="OK",_xlfn.NUMBERVALUE(Plantilla!CH23),"")</f>
        <v/>
      </c>
      <c r="CK12" s="6">
        <f>IF($C12="OK",_xlfn.NUMBERVALUE(Plantilla!CI23),"")</f>
        <v/>
      </c>
      <c r="CL12" s="6">
        <f>IF($C12="OK",_xlfn.NUMBERVALUE(Plantilla!CJ23),"")</f>
        <v/>
      </c>
      <c r="CM12">
        <f>IF($C12="OK",TEXT(Plantilla!CK23,"#"),"")</f>
        <v/>
      </c>
      <c r="CN12" s="6">
        <f>IF($C12="OK",_xlfn.NUMBERVALUE(Plantilla!CL23),"")</f>
        <v/>
      </c>
      <c r="CO12" s="6">
        <f>IF($C12="OK",_xlfn.NUMBERVALUE(Plantilla!CM23),"")</f>
        <v/>
      </c>
      <c r="CP12" s="110">
        <f>IF($C12="OK",_xlfn.NUMBERVALUE(Plantilla!CN23),"")</f>
        <v/>
      </c>
      <c r="CQ12" s="6">
        <f>IF($C12="OK",_xlfn.NUMBERVALUE(Plantilla!CO23),"")</f>
        <v/>
      </c>
      <c r="CR12" s="109">
        <f>IF($C12="OK",_xlfn.NUMBERVALUE(Plantilla!CP23),"")</f>
        <v/>
      </c>
      <c r="CS12" s="110">
        <f>IF($C12="OK",_xlfn.NUMBERVALUE(Plantilla!CQ23),"")</f>
        <v/>
      </c>
      <c r="CT12" s="6">
        <f>IF($C12="OK",_xlfn.NUMBERVALUE(Plantilla!CR23),"")</f>
        <v/>
      </c>
      <c r="CU12" s="109">
        <f>IF($C12="OK",_xlfn.NUMBERVALUE(Plantilla!CS23),"")</f>
        <v/>
      </c>
      <c r="CV12" s="110">
        <f>IF($C12="OK",_xlfn.NUMBERVALUE(Plantilla!CT23),"")</f>
        <v/>
      </c>
      <c r="CW12" s="6">
        <f>IF($C12="OK",_xlfn.NUMBERVALUE(Plantilla!CU23),"")</f>
        <v/>
      </c>
      <c r="CX12" s="82">
        <f>IF($C12="OK",_xlfn.NUMBERVALUE(Plantilla!CV23),"")</f>
        <v/>
      </c>
      <c r="CY12" s="6">
        <f>IF($C12="OK",_xlfn.NUMBERVALUE(Plantilla!CW23),"")</f>
        <v/>
      </c>
      <c r="CZ12" s="82">
        <f>IF($C12="OK",_xlfn.NUMBERVALUE(Plantilla!CX23),"")</f>
        <v/>
      </c>
      <c r="DA12" s="6">
        <f>IF($C12="OK",_xlfn.NUMBERVALUE(Plantilla!CY23),"")</f>
        <v/>
      </c>
      <c r="DB12" s="109">
        <f>IF($C12="OK",_xlfn.NUMBERVALUE(Plantilla!CZ23),"")</f>
        <v/>
      </c>
      <c r="DC12" s="6">
        <f>IF($C12="OK",_xlfn.NUMBERVALUE(Plantilla!DA23),"")</f>
        <v/>
      </c>
      <c r="DD12" s="6">
        <f>IF($C12="OK",TEXT(Plantilla!DB23,"#"),"")</f>
        <v/>
      </c>
      <c r="DE12" s="6">
        <f>IF($C12="OK",_xlfn.NUMBERVALUE(Plantilla!DC23),"")</f>
        <v/>
      </c>
      <c r="DF12" s="4">
        <f>IF($C12="OK",_xlfn.NUMBERVALUE(Plantilla!DD23),"")</f>
        <v/>
      </c>
      <c r="DG12" s="6">
        <f>IF($C12="OK",_xlfn.NUMBERVALUE(Plantilla!DE23),"")</f>
        <v/>
      </c>
      <c r="DH12" s="6">
        <f>IF($C12="OK",_xlfn.NUMBERVALUE(Plantilla!DF23),"")</f>
        <v/>
      </c>
      <c r="DI12" s="6">
        <f>IF($C12="OK",_xlfn.NUMBERVALUE(Plantilla!DG23),"")</f>
        <v/>
      </c>
      <c r="DJ12" s="6">
        <f>IF($C12="OK",_xlfn.NUMBERVALUE(Plantilla!DH23),"")</f>
        <v/>
      </c>
      <c r="DK12" s="6">
        <f>IF($C12="OK",_xlfn.NUMBERVALUE(Plantilla!DI23),"")</f>
        <v/>
      </c>
      <c r="DL12" s="6">
        <f>IF($C12="OK",_xlfn.NUMBERVALUE(Plantilla!DJ23),"")</f>
        <v/>
      </c>
      <c r="DM12" s="6">
        <f>IF($C12="OK",_xlfn.NUMBERVALUE(Plantilla!DK23),"")</f>
        <v/>
      </c>
      <c r="DN12" s="6">
        <f>IF($C12="OK",_xlfn.NUMBERVALUE(Plantilla!DL23),"")</f>
        <v/>
      </c>
      <c r="DO12" s="6">
        <f>IF($C12="OK",_xlfn.NUMBERVALUE(Plantilla!DM23),"")</f>
        <v/>
      </c>
      <c r="DP12" s="6">
        <f>IF($C12="OK",_xlfn.NUMBERVALUE(Plantilla!DN23),"")</f>
        <v/>
      </c>
      <c r="DQ12" s="6">
        <f>IF($C12="OK",_xlfn.NUMBERVALUE(Plantilla!DO23),"")</f>
        <v/>
      </c>
      <c r="DR12" s="6">
        <f>IF($C12="OK",_xlfn.NUMBERVALUE(Plantilla!DP23),"")</f>
        <v/>
      </c>
      <c r="DS12">
        <f>IF($C12="OK",TEXT(Plantilla!DR23,"#"),"")</f>
        <v/>
      </c>
      <c r="DT12" s="6" t="n"/>
    </row>
    <row r="13">
      <c r="A13">
        <f>IF(Plantilla!$I$6="¡Perfecto!, Guarda el archivo y adjúntalo a tu interfaz de Nómina Electrónica","OK","Error")</f>
        <v/>
      </c>
      <c r="B13">
        <f>IF(Plantilla!$I$6="¡Perfecto!, Guarda el archivo y adjúntalo a tu interfaz de Nómina Electrónica",MID(Plantilla!$D$2,SEARCH("V",Plantilla!$D$2),10),"")</f>
        <v/>
      </c>
      <c r="C13">
        <f>Plantilla!C24</f>
        <v/>
      </c>
      <c r="D13">
        <f>IF($C13="OK",Plantilla!B24,"")</f>
        <v/>
      </c>
      <c r="E13">
        <f>IF($C13="OK",
   VLOOKUP(Plantilla!$E$4,'Tablas '!$AP$4:$AT$6,5,FALSE),
"")</f>
        <v/>
      </c>
      <c r="F13">
        <f>IF($C13="OK",TEXT(Plantilla!D24,"#"),"")</f>
        <v/>
      </c>
      <c r="G13">
        <f>IF($C13="OK",
   VLOOKUP(Plantilla!E24,'Tablas '!$B$4:$C$14,2,FALSE),
"")</f>
        <v/>
      </c>
      <c r="H13">
        <f>IF($C13="OK",TEXT(Plantilla!F24,"#"),"")</f>
        <v/>
      </c>
      <c r="I13">
        <f>IF($C13="OK",TEXT(Plantilla!G24,"#"),"")</f>
        <v/>
      </c>
      <c r="J13">
        <f>IF($C13="OK",TEXT(Plantilla!H24,"#"),"")</f>
        <v/>
      </c>
      <c r="K13">
        <f>IF($C13="OK",TEXT(Plantilla!I24,"#"),"")</f>
        <v/>
      </c>
      <c r="L13">
        <f>IF($C13="OK",TEXT(Plantilla!J24,"#"),"")</f>
        <v/>
      </c>
      <c r="M13">
        <f>IF($C13="OK",TEXT(Plantilla!K24,"#"),"")</f>
        <v/>
      </c>
      <c r="N13">
        <f>IF($C13="OK",
   CONCATENATE(YEAR(Plantilla!L24),"-",TEXT(MONTH(Plantilla!L24),"00"),"-",TEXT(DAY(Plantilla!L24),"00")),
"")</f>
        <v/>
      </c>
      <c r="O13">
        <f>IF($C13="OK",_xlfn.NUMBERVALUE(Plantilla!M24),"")</f>
        <v/>
      </c>
      <c r="P13">
        <f>IF($C13="OK",
   IF(Plantilla!N24&lt;&gt;"",
      CONCATENATE(YEAR(Plantilla!N24),"-",TEXT(MONTH(Plantilla!N24),"00"),"-",TEXT(DAY(Plantilla!N24),"00")),
   ""),
"")</f>
        <v/>
      </c>
      <c r="Q13">
        <f>IF($C13="OK",
   VLOOKUP(Plantilla!O24,'Tablas '!$E$4:$F$19,2,FALSE),
"")</f>
        <v/>
      </c>
      <c r="R13">
        <f>IF($C13="OK",
   VLOOKUP(Plantilla!P24,'Tablas '!$H$4:$I$5,2,FALSE),
"")</f>
        <v/>
      </c>
      <c r="S13">
        <f>IF($C13="OK",
   VLOOKUP(Plantilla!Q24,'Tablas '!$K$4:$L$8,2,FALSE),
"")</f>
        <v/>
      </c>
      <c r="T13">
        <f>IF($C13="OK",
   VLOOKUP(Plantilla!R24,'Tablas '!$AE$4:$AF$6,2,FALSE),
"")</f>
        <v/>
      </c>
      <c r="U13">
        <f>IF($C13="OK",
   VLOOKUP(Plantilla!S24,'Tablas '!$AE$4:$AF$6,2,FALSE),
"")</f>
        <v/>
      </c>
      <c r="V13">
        <f>IF($C13="OK",TEXT(Plantilla!T24,"#"),"")</f>
        <v/>
      </c>
      <c r="W13" s="84">
        <f>IF($C13="OK",
   VLOOKUP(Plantilla!U24,'Tablas '!$AM$4:$AN$1126,2,FALSE),
"")</f>
        <v/>
      </c>
      <c r="X13">
        <f>IF($C13="OK",TEXT(Plantilla!V24,"#"),"")</f>
        <v/>
      </c>
      <c r="Y13">
        <f>IF($C13="OK",
   CONCATENATE(YEAR(Plantilla!W24),"-",TEXT(MONTH(Plantilla!W24),"00"),"-",TEXT(DAY(Plantilla!W24),"00")),
"")</f>
        <v/>
      </c>
      <c r="Z13">
        <f>IF($C13="OK",
   CONCATENATE(YEAR(Plantilla!X24),"-",TEXT(MONTH(Plantilla!X24),"00"),"-",TEXT(DAY(Plantilla!X24),"00")),
"")</f>
        <v/>
      </c>
      <c r="AA13">
        <f>IF($C13="OK",
   TEXT(VLOOKUP(Plantilla!Y24,'Tablas '!$Q$4:$R$9,2,FALSE),"#"),
"")</f>
        <v/>
      </c>
      <c r="AB13">
        <f>IF($C13="OK",
   CONCATENATE(YEAR(Plantilla!Z24),"-",TEXT(MONTH(Plantilla!Z24),"00"),"-",TEXT(DAY(Plantilla!Z24),"00")),
"")</f>
        <v/>
      </c>
      <c r="AC13">
        <f>IF($C13="OK",
   TEXT(VLOOKUP(Plantilla!AA24,'Tablas '!$T$4:$U$13,2,FALSE),"#"),
"")</f>
        <v/>
      </c>
      <c r="AD13">
        <f>IF($C13="OK",TEXT(Plantilla!AB24,"#"),"")</f>
        <v/>
      </c>
      <c r="AE13">
        <f>IF($C13="OK",
   IF(Plantilla!AC24&lt;&gt;"",
      TEXT(VLOOKUP(Plantilla!AC24,'Tablas '!$W$4:$X$7,2,FALSE),"#"),
   ""),
"")</f>
        <v/>
      </c>
      <c r="AF13">
        <f>IF($C13="OK",TEXT(Plantilla!AD24,"#"),"")</f>
        <v/>
      </c>
      <c r="AG13" s="6">
        <f>IF($C13="OK",_xlfn.NUMBERVALUE(Plantilla!AE24),"")</f>
        <v/>
      </c>
      <c r="AH13" s="4">
        <f>IF($C13="OK",_xlfn.NUMBERVALUE(Plantilla!AF24),"")</f>
        <v/>
      </c>
      <c r="AI13" s="6">
        <f>IF($C13="OK",_xlfn.NUMBERVALUE(Plantilla!AG24),"")</f>
        <v/>
      </c>
      <c r="AJ13" s="6">
        <f>IF($C13="OK",_xlfn.NUMBERVALUE(Plantilla!AH24),"")</f>
        <v/>
      </c>
      <c r="AK13" s="6">
        <f>IF($C13="OK",_xlfn.NUMBERVALUE(Plantilla!AI24),"")</f>
        <v/>
      </c>
      <c r="AL13" s="6">
        <f>IF($C13="OK",_xlfn.NUMBERVALUE(Plantilla!AJ24),"")</f>
        <v/>
      </c>
      <c r="AM13" s="4">
        <f>IF($C13="OK",_xlfn.NUMBERVALUE(Plantilla!AK24),"")</f>
        <v/>
      </c>
      <c r="AN13" s="6">
        <f>IF($C13="OK",_xlfn.NUMBERVALUE(Plantilla!AL24),"")</f>
        <v/>
      </c>
      <c r="AO13" s="4">
        <f>IF($C13="OK",_xlfn.NUMBERVALUE(Plantilla!AM24),"")</f>
        <v/>
      </c>
      <c r="AP13" s="6">
        <f>IF($C13="OK",_xlfn.NUMBERVALUE(Plantilla!AN24),"")</f>
        <v/>
      </c>
      <c r="AQ13" s="4">
        <f>IF($C13="OK",_xlfn.NUMBERVALUE(Plantilla!AO24),"")</f>
        <v/>
      </c>
      <c r="AR13" s="6">
        <f>IF($C13="OK",_xlfn.NUMBERVALUE(Plantilla!AP24),"")</f>
        <v/>
      </c>
      <c r="AS13" s="4">
        <f>IF($C13="OK",_xlfn.NUMBERVALUE(Plantilla!AQ24),"")</f>
        <v/>
      </c>
      <c r="AT13" s="6">
        <f>IF($C13="OK",_xlfn.NUMBERVALUE(Plantilla!AR24),"")</f>
        <v/>
      </c>
      <c r="AU13" s="4">
        <f>IF($C13="OK",_xlfn.NUMBERVALUE(Plantilla!AS24),"")</f>
        <v/>
      </c>
      <c r="AV13" s="6">
        <f>IF($C13="OK",_xlfn.NUMBERVALUE(Plantilla!AT24),"")</f>
        <v/>
      </c>
      <c r="AW13" s="4">
        <f>IF($C13="OK",_xlfn.NUMBERVALUE(Plantilla!AU24),"")</f>
        <v/>
      </c>
      <c r="AX13" s="6">
        <f>IF($C13="OK",_xlfn.NUMBERVALUE(Plantilla!AV24),"")</f>
        <v/>
      </c>
      <c r="AY13" s="4">
        <f>IF($C13="OK",_xlfn.NUMBERVALUE(Plantilla!AW24),"")</f>
        <v/>
      </c>
      <c r="AZ13" s="6">
        <f>IF($C13="OK",_xlfn.NUMBERVALUE(Plantilla!AX24),"")</f>
        <v/>
      </c>
      <c r="BA13">
        <f>IF($C13="OK",_xlfn.NUMBERVALUE(Plantilla!AY24),"")</f>
        <v/>
      </c>
      <c r="BB13">
        <f>IF($C13="OK",_xlfn.NUMBERVALUE(Plantilla!AZ24),"")</f>
        <v/>
      </c>
      <c r="BC13" s="4">
        <f>IF($C13="OK",_xlfn.NUMBERVALUE(Plantilla!BA24),"")</f>
        <v/>
      </c>
      <c r="BD13" s="6">
        <f>IF($C13="OK",_xlfn.NUMBERVALUE(Plantilla!BB24),"")</f>
        <v/>
      </c>
      <c r="BE13" s="4">
        <f>IF($C13="OK",_xlfn.NUMBERVALUE(Plantilla!BC24),"")</f>
        <v/>
      </c>
      <c r="BF13" s="6">
        <f>IF($C13="OK",_xlfn.NUMBERVALUE(Plantilla!BD24),"")</f>
        <v/>
      </c>
      <c r="BG13" s="4">
        <f>IF($C13="OK",_xlfn.NUMBERVALUE(Plantilla!BE24),"")</f>
        <v/>
      </c>
      <c r="BH13" s="6">
        <f>IF($C13="OK",_xlfn.NUMBERVALUE(Plantilla!BF24),"")</f>
        <v/>
      </c>
      <c r="BI13" s="110">
        <f>IF($C13="OK",_xlfn.NUMBERVALUE(Plantilla!BG24),"")</f>
        <v/>
      </c>
      <c r="BJ13" s="6">
        <f>IF($C13="OK",_xlfn.NUMBERVALUE(Plantilla!BH24),"")</f>
        <v/>
      </c>
      <c r="BK13" s="109">
        <f>IF($C13="OK",_xlfn.NUMBERVALUE(Plantilla!BI24),"")</f>
        <v/>
      </c>
      <c r="BL13" s="6">
        <f>IF($C13="OK",
   IF(Plantilla!BJ24&lt;&gt;"",
      TEXT(VLOOKUP(Plantilla!BJ24,'Tablas '!$Z$4:$AA$6,2,FALSE),"#"),
   ""),
"")</f>
        <v/>
      </c>
      <c r="BM13" s="4">
        <f>IF($C13="OK",_xlfn.NUMBERVALUE(Plantilla!BK24),"")</f>
        <v/>
      </c>
      <c r="BN13" s="4">
        <f>IF($C13="OK",_xlfn.NUMBERVALUE(Plantilla!BL24),"")</f>
        <v/>
      </c>
      <c r="BO13" s="6">
        <f>IF($C13="OK",_xlfn.NUMBERVALUE(Plantilla!BM24),"")</f>
        <v/>
      </c>
      <c r="BP13" s="4">
        <f>IF($C13="OK",_xlfn.NUMBERVALUE(Plantilla!BN24),"")</f>
        <v/>
      </c>
      <c r="BQ13" s="6">
        <f>IF($C13="OK",_xlfn.NUMBERVALUE(Plantilla!BO24),"")</f>
        <v/>
      </c>
      <c r="BR13" s="4">
        <f>IF($C13="OK",_xlfn.NUMBERVALUE(Plantilla!BP24),"")</f>
        <v/>
      </c>
      <c r="BS13" s="6">
        <f>IF($C13="OK",_xlfn.NUMBERVALUE(Plantilla!BQ24),"")</f>
        <v/>
      </c>
      <c r="BT13" s="4">
        <f>IF($C13="OK",_xlfn.NUMBERVALUE(Plantilla!BR24),"")</f>
        <v/>
      </c>
      <c r="BU13" s="6">
        <f>IF($C13="OK",_xlfn.NUMBERVALUE(Plantilla!BS24),"")</f>
        <v/>
      </c>
      <c r="BV13" s="6">
        <f>IF($C13="OK",_xlfn.NUMBERVALUE(Plantilla!BT24),"")</f>
        <v/>
      </c>
      <c r="BW13" s="6">
        <f>IF($C13="OK",_xlfn.NUMBERVALUE(Plantilla!BU24),"")</f>
        <v/>
      </c>
      <c r="BX13" s="6">
        <f>IF($C13="OK",_xlfn.NUMBERVALUE(Plantilla!BV24),"")</f>
        <v/>
      </c>
      <c r="BY13" s="6">
        <f>IF($C13="OK",_xlfn.NUMBERVALUE(Plantilla!BW24),"")</f>
        <v/>
      </c>
      <c r="BZ13" s="6">
        <f>IF($C13="OK",_xlfn.NUMBERVALUE(Plantilla!BX24),"")</f>
        <v/>
      </c>
      <c r="CA13" s="6">
        <f>IF($C13="OK",_xlfn.NUMBERVALUE(Plantilla!BY24),"")</f>
        <v/>
      </c>
      <c r="CB13" s="6">
        <f>IF($C13="OK",_xlfn.NUMBERVALUE(Plantilla!BZ24),"")</f>
        <v/>
      </c>
      <c r="CC13" s="6">
        <f>IF($C13="OK",_xlfn.NUMBERVALUE(Plantilla!CA24),"")</f>
        <v/>
      </c>
      <c r="CD13" s="6">
        <f>IF($C13="OK",_xlfn.NUMBERVALUE(Plantilla!CB24),"")</f>
        <v/>
      </c>
      <c r="CE13" s="6">
        <f>IF($C13="OK",_xlfn.NUMBERVALUE(Plantilla!CC24),"")</f>
        <v/>
      </c>
      <c r="CF13" s="4">
        <f>IF($C13="OK",_xlfn.NUMBERVALUE(Plantilla!CD24),"")</f>
        <v/>
      </c>
      <c r="CG13" s="6">
        <f>IF($C13="OK",_xlfn.NUMBERVALUE(Plantilla!CE24),"")</f>
        <v/>
      </c>
      <c r="CH13" s="6">
        <f>IF($C13="OK",_xlfn.NUMBERVALUE(Plantilla!CF24),"")</f>
        <v/>
      </c>
      <c r="CI13" s="6">
        <f>IF($C13="OK",_xlfn.NUMBERVALUE(Plantilla!CG24),"")</f>
        <v/>
      </c>
      <c r="CJ13" s="6">
        <f>IF($C13="OK",_xlfn.NUMBERVALUE(Plantilla!CH24),"")</f>
        <v/>
      </c>
      <c r="CK13" s="6">
        <f>IF($C13="OK",_xlfn.NUMBERVALUE(Plantilla!CI24),"")</f>
        <v/>
      </c>
      <c r="CL13" s="6">
        <f>IF($C13="OK",_xlfn.NUMBERVALUE(Plantilla!CJ24),"")</f>
        <v/>
      </c>
      <c r="CM13">
        <f>IF($C13="OK",TEXT(Plantilla!CK24,"#"),"")</f>
        <v/>
      </c>
      <c r="CN13" s="6">
        <f>IF($C13="OK",_xlfn.NUMBERVALUE(Plantilla!CL24),"")</f>
        <v/>
      </c>
      <c r="CO13" s="6">
        <f>IF($C13="OK",_xlfn.NUMBERVALUE(Plantilla!CM24),"")</f>
        <v/>
      </c>
      <c r="CP13" s="110">
        <f>IF($C13="OK",_xlfn.NUMBERVALUE(Plantilla!CN24),"")</f>
        <v/>
      </c>
      <c r="CQ13" s="6">
        <f>IF($C13="OK",_xlfn.NUMBERVALUE(Plantilla!CO24),"")</f>
        <v/>
      </c>
      <c r="CR13" s="109">
        <f>IF($C13="OK",_xlfn.NUMBERVALUE(Plantilla!CP24),"")</f>
        <v/>
      </c>
      <c r="CS13" s="110">
        <f>IF($C13="OK",_xlfn.NUMBERVALUE(Plantilla!CQ24),"")</f>
        <v/>
      </c>
      <c r="CT13" s="6">
        <f>IF($C13="OK",_xlfn.NUMBERVALUE(Plantilla!CR24),"")</f>
        <v/>
      </c>
      <c r="CU13" s="109">
        <f>IF($C13="OK",_xlfn.NUMBERVALUE(Plantilla!CS24),"")</f>
        <v/>
      </c>
      <c r="CV13" s="110">
        <f>IF($C13="OK",_xlfn.NUMBERVALUE(Plantilla!CT24),"")</f>
        <v/>
      </c>
      <c r="CW13" s="6">
        <f>IF($C13="OK",_xlfn.NUMBERVALUE(Plantilla!CU24),"")</f>
        <v/>
      </c>
      <c r="CX13" s="82">
        <f>IF($C13="OK",_xlfn.NUMBERVALUE(Plantilla!CV24),"")</f>
        <v/>
      </c>
      <c r="CY13" s="6">
        <f>IF($C13="OK",_xlfn.NUMBERVALUE(Plantilla!CW24),"")</f>
        <v/>
      </c>
      <c r="CZ13" s="82">
        <f>IF($C13="OK",_xlfn.NUMBERVALUE(Plantilla!CX24),"")</f>
        <v/>
      </c>
      <c r="DA13" s="6">
        <f>IF($C13="OK",_xlfn.NUMBERVALUE(Plantilla!CY24),"")</f>
        <v/>
      </c>
      <c r="DB13" s="109">
        <f>IF($C13="OK",_xlfn.NUMBERVALUE(Plantilla!CZ24),"")</f>
        <v/>
      </c>
      <c r="DC13" s="6">
        <f>IF($C13="OK",_xlfn.NUMBERVALUE(Plantilla!DA24),"")</f>
        <v/>
      </c>
      <c r="DD13" s="6">
        <f>IF($C13="OK",TEXT(Plantilla!DB24,"#"),"")</f>
        <v/>
      </c>
      <c r="DE13" s="6">
        <f>IF($C13="OK",_xlfn.NUMBERVALUE(Plantilla!DC24),"")</f>
        <v/>
      </c>
      <c r="DF13" s="4">
        <f>IF($C13="OK",_xlfn.NUMBERVALUE(Plantilla!DD24),"")</f>
        <v/>
      </c>
      <c r="DG13" s="6">
        <f>IF($C13="OK",_xlfn.NUMBERVALUE(Plantilla!DE24),"")</f>
        <v/>
      </c>
      <c r="DH13" s="6">
        <f>IF($C13="OK",_xlfn.NUMBERVALUE(Plantilla!DF24),"")</f>
        <v/>
      </c>
      <c r="DI13" s="6">
        <f>IF($C13="OK",_xlfn.NUMBERVALUE(Plantilla!DG24),"")</f>
        <v/>
      </c>
      <c r="DJ13" s="6">
        <f>IF($C13="OK",_xlfn.NUMBERVALUE(Plantilla!DH24),"")</f>
        <v/>
      </c>
      <c r="DK13" s="6">
        <f>IF($C13="OK",_xlfn.NUMBERVALUE(Plantilla!DI24),"")</f>
        <v/>
      </c>
      <c r="DL13" s="6">
        <f>IF($C13="OK",_xlfn.NUMBERVALUE(Plantilla!DJ24),"")</f>
        <v/>
      </c>
      <c r="DM13" s="6">
        <f>IF($C13="OK",_xlfn.NUMBERVALUE(Plantilla!DK24),"")</f>
        <v/>
      </c>
      <c r="DN13" s="6">
        <f>IF($C13="OK",_xlfn.NUMBERVALUE(Plantilla!DL24),"")</f>
        <v/>
      </c>
      <c r="DO13" s="6">
        <f>IF($C13="OK",_xlfn.NUMBERVALUE(Plantilla!DM24),"")</f>
        <v/>
      </c>
      <c r="DP13" s="6">
        <f>IF($C13="OK",_xlfn.NUMBERVALUE(Plantilla!DN24),"")</f>
        <v/>
      </c>
      <c r="DQ13" s="6">
        <f>IF($C13="OK",_xlfn.NUMBERVALUE(Plantilla!DO24),"")</f>
        <v/>
      </c>
      <c r="DR13" s="6">
        <f>IF($C13="OK",_xlfn.NUMBERVALUE(Plantilla!DP24),"")</f>
        <v/>
      </c>
      <c r="DS13">
        <f>IF($C13="OK",TEXT(Plantilla!DR24,"#"),"")</f>
        <v/>
      </c>
      <c r="DT13" s="6" t="n"/>
    </row>
    <row r="14">
      <c r="A14">
        <f>IF(Plantilla!$I$6="¡Perfecto!, Guarda el archivo y adjúntalo a tu interfaz de Nómina Electrónica","OK","Error")</f>
        <v/>
      </c>
      <c r="B14">
        <f>IF(Plantilla!$I$6="¡Perfecto!, Guarda el archivo y adjúntalo a tu interfaz de Nómina Electrónica",MID(Plantilla!$D$2,SEARCH("V",Plantilla!$D$2),10),"")</f>
        <v/>
      </c>
      <c r="C14">
        <f>Plantilla!C25</f>
        <v/>
      </c>
      <c r="D14">
        <f>IF($C14="OK",Plantilla!B25,"")</f>
        <v/>
      </c>
      <c r="E14">
        <f>IF($C14="OK",
   VLOOKUP(Plantilla!$E$4,'Tablas '!$AP$4:$AT$6,5,FALSE),
"")</f>
        <v/>
      </c>
      <c r="F14">
        <f>IF($C14="OK",TEXT(Plantilla!D25,"#"),"")</f>
        <v/>
      </c>
      <c r="G14">
        <f>IF($C14="OK",
   VLOOKUP(Plantilla!E25,'Tablas '!$B$4:$C$14,2,FALSE),
"")</f>
        <v/>
      </c>
      <c r="H14">
        <f>IF($C14="OK",TEXT(Plantilla!F25,"#"),"")</f>
        <v/>
      </c>
      <c r="I14">
        <f>IF($C14="OK",TEXT(Plantilla!G25,"#"),"")</f>
        <v/>
      </c>
      <c r="J14">
        <f>IF($C14="OK",TEXT(Plantilla!H25,"#"),"")</f>
        <v/>
      </c>
      <c r="K14">
        <f>IF($C14="OK",TEXT(Plantilla!I25,"#"),"")</f>
        <v/>
      </c>
      <c r="L14">
        <f>IF($C14="OK",TEXT(Plantilla!J25,"#"),"")</f>
        <v/>
      </c>
      <c r="M14">
        <f>IF($C14="OK",TEXT(Plantilla!K25,"#"),"")</f>
        <v/>
      </c>
      <c r="N14">
        <f>IF($C14="OK",
   CONCATENATE(YEAR(Plantilla!L25),"-",TEXT(MONTH(Plantilla!L25),"00"),"-",TEXT(DAY(Plantilla!L25),"00")),
"")</f>
        <v/>
      </c>
      <c r="O14">
        <f>IF($C14="OK",_xlfn.NUMBERVALUE(Plantilla!M25),"")</f>
        <v/>
      </c>
      <c r="P14">
        <f>IF($C14="OK",
   IF(Plantilla!N25&lt;&gt;"",
      CONCATENATE(YEAR(Plantilla!N25),"-",TEXT(MONTH(Plantilla!N25),"00"),"-",TEXT(DAY(Plantilla!N25),"00")),
   ""),
"")</f>
        <v/>
      </c>
      <c r="Q14">
        <f>IF($C14="OK",
   VLOOKUP(Plantilla!O25,'Tablas '!$E$4:$F$19,2,FALSE),
"")</f>
        <v/>
      </c>
      <c r="R14">
        <f>IF($C14="OK",
   VLOOKUP(Plantilla!P25,'Tablas '!$H$4:$I$5,2,FALSE),
"")</f>
        <v/>
      </c>
      <c r="S14">
        <f>IF($C14="OK",
   VLOOKUP(Plantilla!Q25,'Tablas '!$K$4:$L$8,2,FALSE),
"")</f>
        <v/>
      </c>
      <c r="T14">
        <f>IF($C14="OK",
   VLOOKUP(Plantilla!R25,'Tablas '!$AE$4:$AF$6,2,FALSE),
"")</f>
        <v/>
      </c>
      <c r="U14">
        <f>IF($C14="OK",
   VLOOKUP(Plantilla!S25,'Tablas '!$AE$4:$AF$6,2,FALSE),
"")</f>
        <v/>
      </c>
      <c r="V14">
        <f>IF($C14="OK",TEXT(Plantilla!T25,"#"),"")</f>
        <v/>
      </c>
      <c r="W14" s="84">
        <f>IF($C14="OK",
   VLOOKUP(Plantilla!U25,'Tablas '!$AM$4:$AN$1126,2,FALSE),
"")</f>
        <v/>
      </c>
      <c r="X14">
        <f>IF($C14="OK",TEXT(Plantilla!V25,"#"),"")</f>
        <v/>
      </c>
      <c r="Y14">
        <f>IF($C14="OK",
   CONCATENATE(YEAR(Plantilla!W25),"-",TEXT(MONTH(Plantilla!W25),"00"),"-",TEXT(DAY(Plantilla!W25),"00")),
"")</f>
        <v/>
      </c>
      <c r="Z14">
        <f>IF($C14="OK",
   CONCATENATE(YEAR(Plantilla!X25),"-",TEXT(MONTH(Plantilla!X25),"00"),"-",TEXT(DAY(Plantilla!X25),"00")),
"")</f>
        <v/>
      </c>
      <c r="AA14">
        <f>IF($C14="OK",
   TEXT(VLOOKUP(Plantilla!Y25,'Tablas '!$Q$4:$R$9,2,FALSE),"#"),
"")</f>
        <v/>
      </c>
      <c r="AB14">
        <f>IF($C14="OK",
   CONCATENATE(YEAR(Plantilla!Z25),"-",TEXT(MONTH(Plantilla!Z25),"00"),"-",TEXT(DAY(Plantilla!Z25),"00")),
"")</f>
        <v/>
      </c>
      <c r="AC14">
        <f>IF($C14="OK",
   TEXT(VLOOKUP(Plantilla!AA25,'Tablas '!$T$4:$U$13,2,FALSE),"#"),
"")</f>
        <v/>
      </c>
      <c r="AD14">
        <f>IF($C14="OK",TEXT(Plantilla!AB25,"#"),"")</f>
        <v/>
      </c>
      <c r="AE14">
        <f>IF($C14="OK",
   IF(Plantilla!AC25&lt;&gt;"",
      TEXT(VLOOKUP(Plantilla!AC25,'Tablas '!$W$4:$X$7,2,FALSE),"#"),
   ""),
"")</f>
        <v/>
      </c>
      <c r="AF14">
        <f>IF($C14="OK",TEXT(Plantilla!AD25,"#"),"")</f>
        <v/>
      </c>
      <c r="AG14" s="6">
        <f>IF($C14="OK",_xlfn.NUMBERVALUE(Plantilla!AE25),"")</f>
        <v/>
      </c>
      <c r="AH14" s="4">
        <f>IF($C14="OK",_xlfn.NUMBERVALUE(Plantilla!AF25),"")</f>
        <v/>
      </c>
      <c r="AI14" s="6">
        <f>IF($C14="OK",_xlfn.NUMBERVALUE(Plantilla!AG25),"")</f>
        <v/>
      </c>
      <c r="AJ14" s="6">
        <f>IF($C14="OK",_xlfn.NUMBERVALUE(Plantilla!AH25),"")</f>
        <v/>
      </c>
      <c r="AK14" s="6">
        <f>IF($C14="OK",_xlfn.NUMBERVALUE(Plantilla!AI25),"")</f>
        <v/>
      </c>
      <c r="AL14" s="6">
        <f>IF($C14="OK",_xlfn.NUMBERVALUE(Plantilla!AJ25),"")</f>
        <v/>
      </c>
      <c r="AM14" s="4">
        <f>IF($C14="OK",_xlfn.NUMBERVALUE(Plantilla!AK25),"")</f>
        <v/>
      </c>
      <c r="AN14" s="6">
        <f>IF($C14="OK",_xlfn.NUMBERVALUE(Plantilla!AL25),"")</f>
        <v/>
      </c>
      <c r="AO14" s="4">
        <f>IF($C14="OK",_xlfn.NUMBERVALUE(Plantilla!AM25),"")</f>
        <v/>
      </c>
      <c r="AP14" s="6">
        <f>IF($C14="OK",_xlfn.NUMBERVALUE(Plantilla!AN25),"")</f>
        <v/>
      </c>
      <c r="AQ14" s="4">
        <f>IF($C14="OK",_xlfn.NUMBERVALUE(Plantilla!AO25),"")</f>
        <v/>
      </c>
      <c r="AR14" s="6">
        <f>IF($C14="OK",_xlfn.NUMBERVALUE(Plantilla!AP25),"")</f>
        <v/>
      </c>
      <c r="AS14" s="4">
        <f>IF($C14="OK",_xlfn.NUMBERVALUE(Plantilla!AQ25),"")</f>
        <v/>
      </c>
      <c r="AT14" s="6">
        <f>IF($C14="OK",_xlfn.NUMBERVALUE(Plantilla!AR25),"")</f>
        <v/>
      </c>
      <c r="AU14" s="4">
        <f>IF($C14="OK",_xlfn.NUMBERVALUE(Plantilla!AS25),"")</f>
        <v/>
      </c>
      <c r="AV14" s="6">
        <f>IF($C14="OK",_xlfn.NUMBERVALUE(Plantilla!AT25),"")</f>
        <v/>
      </c>
      <c r="AW14" s="4">
        <f>IF($C14="OK",_xlfn.NUMBERVALUE(Plantilla!AU25),"")</f>
        <v/>
      </c>
      <c r="AX14" s="6">
        <f>IF($C14="OK",_xlfn.NUMBERVALUE(Plantilla!AV25),"")</f>
        <v/>
      </c>
      <c r="AY14" s="4">
        <f>IF($C14="OK",_xlfn.NUMBERVALUE(Plantilla!AW25),"")</f>
        <v/>
      </c>
      <c r="AZ14" s="6">
        <f>IF($C14="OK",_xlfn.NUMBERVALUE(Plantilla!AX25),"")</f>
        <v/>
      </c>
      <c r="BA14">
        <f>IF($C14="OK",_xlfn.NUMBERVALUE(Plantilla!AY25),"")</f>
        <v/>
      </c>
      <c r="BB14">
        <f>IF($C14="OK",_xlfn.NUMBERVALUE(Plantilla!AZ25),"")</f>
        <v/>
      </c>
      <c r="BC14" s="4">
        <f>IF($C14="OK",_xlfn.NUMBERVALUE(Plantilla!BA25),"")</f>
        <v/>
      </c>
      <c r="BD14" s="6">
        <f>IF($C14="OK",_xlfn.NUMBERVALUE(Plantilla!BB25),"")</f>
        <v/>
      </c>
      <c r="BE14" s="4">
        <f>IF($C14="OK",_xlfn.NUMBERVALUE(Plantilla!BC25),"")</f>
        <v/>
      </c>
      <c r="BF14" s="6">
        <f>IF($C14="OK",_xlfn.NUMBERVALUE(Plantilla!BD25),"")</f>
        <v/>
      </c>
      <c r="BG14" s="4">
        <f>IF($C14="OK",_xlfn.NUMBERVALUE(Plantilla!BE25),"")</f>
        <v/>
      </c>
      <c r="BH14" s="6">
        <f>IF($C14="OK",_xlfn.NUMBERVALUE(Plantilla!BF25),"")</f>
        <v/>
      </c>
      <c r="BI14" s="110">
        <f>IF($C14="OK",_xlfn.NUMBERVALUE(Plantilla!BG25),"")</f>
        <v/>
      </c>
      <c r="BJ14" s="6">
        <f>IF($C14="OK",_xlfn.NUMBERVALUE(Plantilla!BH25),"")</f>
        <v/>
      </c>
      <c r="BK14" s="109">
        <f>IF($C14="OK",_xlfn.NUMBERVALUE(Plantilla!BI25),"")</f>
        <v/>
      </c>
      <c r="BL14" s="6">
        <f>IF($C14="OK",
   IF(Plantilla!BJ25&lt;&gt;"",
      TEXT(VLOOKUP(Plantilla!BJ25,'Tablas '!$Z$4:$AA$6,2,FALSE),"#"),
   ""),
"")</f>
        <v/>
      </c>
      <c r="BM14" s="4">
        <f>IF($C14="OK",_xlfn.NUMBERVALUE(Plantilla!BK25),"")</f>
        <v/>
      </c>
      <c r="BN14" s="4">
        <f>IF($C14="OK",_xlfn.NUMBERVALUE(Plantilla!BL25),"")</f>
        <v/>
      </c>
      <c r="BO14" s="6">
        <f>IF($C14="OK",_xlfn.NUMBERVALUE(Plantilla!BM25),"")</f>
        <v/>
      </c>
      <c r="BP14" s="4">
        <f>IF($C14="OK",_xlfn.NUMBERVALUE(Plantilla!BN25),"")</f>
        <v/>
      </c>
      <c r="BQ14" s="6">
        <f>IF($C14="OK",_xlfn.NUMBERVALUE(Plantilla!BO25),"")</f>
        <v/>
      </c>
      <c r="BR14" s="4">
        <f>IF($C14="OK",_xlfn.NUMBERVALUE(Plantilla!BP25),"")</f>
        <v/>
      </c>
      <c r="BS14" s="6">
        <f>IF($C14="OK",_xlfn.NUMBERVALUE(Plantilla!BQ25),"")</f>
        <v/>
      </c>
      <c r="BT14" s="4">
        <f>IF($C14="OK",_xlfn.NUMBERVALUE(Plantilla!BR25),"")</f>
        <v/>
      </c>
      <c r="BU14" s="6">
        <f>IF($C14="OK",_xlfn.NUMBERVALUE(Plantilla!BS25),"")</f>
        <v/>
      </c>
      <c r="BV14" s="6">
        <f>IF($C14="OK",_xlfn.NUMBERVALUE(Plantilla!BT25),"")</f>
        <v/>
      </c>
      <c r="BW14" s="6">
        <f>IF($C14="OK",_xlfn.NUMBERVALUE(Plantilla!BU25),"")</f>
        <v/>
      </c>
      <c r="BX14" s="6">
        <f>IF($C14="OK",_xlfn.NUMBERVALUE(Plantilla!BV25),"")</f>
        <v/>
      </c>
      <c r="BY14" s="6">
        <f>IF($C14="OK",_xlfn.NUMBERVALUE(Plantilla!BW25),"")</f>
        <v/>
      </c>
      <c r="BZ14" s="6">
        <f>IF($C14="OK",_xlfn.NUMBERVALUE(Plantilla!BX25),"")</f>
        <v/>
      </c>
      <c r="CA14" s="6">
        <f>IF($C14="OK",_xlfn.NUMBERVALUE(Plantilla!BY25),"")</f>
        <v/>
      </c>
      <c r="CB14" s="6">
        <f>IF($C14="OK",_xlfn.NUMBERVALUE(Plantilla!BZ25),"")</f>
        <v/>
      </c>
      <c r="CC14" s="6">
        <f>IF($C14="OK",_xlfn.NUMBERVALUE(Plantilla!CA25),"")</f>
        <v/>
      </c>
      <c r="CD14" s="6">
        <f>IF($C14="OK",_xlfn.NUMBERVALUE(Plantilla!CB25),"")</f>
        <v/>
      </c>
      <c r="CE14" s="6">
        <f>IF($C14="OK",_xlfn.NUMBERVALUE(Plantilla!CC25),"")</f>
        <v/>
      </c>
      <c r="CF14" s="4">
        <f>IF($C14="OK",_xlfn.NUMBERVALUE(Plantilla!CD25),"")</f>
        <v/>
      </c>
      <c r="CG14" s="6">
        <f>IF($C14="OK",_xlfn.NUMBERVALUE(Plantilla!CE25),"")</f>
        <v/>
      </c>
      <c r="CH14" s="6">
        <f>IF($C14="OK",_xlfn.NUMBERVALUE(Plantilla!CF25),"")</f>
        <v/>
      </c>
      <c r="CI14" s="6">
        <f>IF($C14="OK",_xlfn.NUMBERVALUE(Plantilla!CG25),"")</f>
        <v/>
      </c>
      <c r="CJ14" s="6">
        <f>IF($C14="OK",_xlfn.NUMBERVALUE(Plantilla!CH25),"")</f>
        <v/>
      </c>
      <c r="CK14" s="6">
        <f>IF($C14="OK",_xlfn.NUMBERVALUE(Plantilla!CI25),"")</f>
        <v/>
      </c>
      <c r="CL14" s="6">
        <f>IF($C14="OK",_xlfn.NUMBERVALUE(Plantilla!CJ25),"")</f>
        <v/>
      </c>
      <c r="CM14">
        <f>IF($C14="OK",TEXT(Plantilla!CK25,"#"),"")</f>
        <v/>
      </c>
      <c r="CN14" s="6">
        <f>IF($C14="OK",_xlfn.NUMBERVALUE(Plantilla!CL25),"")</f>
        <v/>
      </c>
      <c r="CO14" s="6">
        <f>IF($C14="OK",_xlfn.NUMBERVALUE(Plantilla!CM25),"")</f>
        <v/>
      </c>
      <c r="CP14" s="110">
        <f>IF($C14="OK",_xlfn.NUMBERVALUE(Plantilla!CN25),"")</f>
        <v/>
      </c>
      <c r="CQ14" s="6">
        <f>IF($C14="OK",_xlfn.NUMBERVALUE(Plantilla!CO25),"")</f>
        <v/>
      </c>
      <c r="CR14" s="109">
        <f>IF($C14="OK",_xlfn.NUMBERVALUE(Plantilla!CP25),"")</f>
        <v/>
      </c>
      <c r="CS14" s="110">
        <f>IF($C14="OK",_xlfn.NUMBERVALUE(Plantilla!CQ25),"")</f>
        <v/>
      </c>
      <c r="CT14" s="6">
        <f>IF($C14="OK",_xlfn.NUMBERVALUE(Plantilla!CR25),"")</f>
        <v/>
      </c>
      <c r="CU14" s="109">
        <f>IF($C14="OK",_xlfn.NUMBERVALUE(Plantilla!CS25),"")</f>
        <v/>
      </c>
      <c r="CV14" s="110">
        <f>IF($C14="OK",_xlfn.NUMBERVALUE(Plantilla!CT25),"")</f>
        <v/>
      </c>
      <c r="CW14" s="6">
        <f>IF($C14="OK",_xlfn.NUMBERVALUE(Plantilla!CU25),"")</f>
        <v/>
      </c>
      <c r="CX14" s="82">
        <f>IF($C14="OK",_xlfn.NUMBERVALUE(Plantilla!CV25),"")</f>
        <v/>
      </c>
      <c r="CY14" s="6">
        <f>IF($C14="OK",_xlfn.NUMBERVALUE(Plantilla!CW25),"")</f>
        <v/>
      </c>
      <c r="CZ14" s="82">
        <f>IF($C14="OK",_xlfn.NUMBERVALUE(Plantilla!CX25),"")</f>
        <v/>
      </c>
      <c r="DA14" s="6">
        <f>IF($C14="OK",_xlfn.NUMBERVALUE(Plantilla!CY25),"")</f>
        <v/>
      </c>
      <c r="DB14" s="109">
        <f>IF($C14="OK",_xlfn.NUMBERVALUE(Plantilla!CZ25),"")</f>
        <v/>
      </c>
      <c r="DC14" s="6">
        <f>IF($C14="OK",_xlfn.NUMBERVALUE(Plantilla!DA25),"")</f>
        <v/>
      </c>
      <c r="DD14" s="6">
        <f>IF($C14="OK",TEXT(Plantilla!DB25,"#"),"")</f>
        <v/>
      </c>
      <c r="DE14" s="6">
        <f>IF($C14="OK",_xlfn.NUMBERVALUE(Plantilla!DC25),"")</f>
        <v/>
      </c>
      <c r="DF14" s="4">
        <f>IF($C14="OK",_xlfn.NUMBERVALUE(Plantilla!DD25),"")</f>
        <v/>
      </c>
      <c r="DG14" s="6">
        <f>IF($C14="OK",_xlfn.NUMBERVALUE(Plantilla!DE25),"")</f>
        <v/>
      </c>
      <c r="DH14" s="6">
        <f>IF($C14="OK",_xlfn.NUMBERVALUE(Plantilla!DF25),"")</f>
        <v/>
      </c>
      <c r="DI14" s="6">
        <f>IF($C14="OK",_xlfn.NUMBERVALUE(Plantilla!DG25),"")</f>
        <v/>
      </c>
      <c r="DJ14" s="6">
        <f>IF($C14="OK",_xlfn.NUMBERVALUE(Plantilla!DH25),"")</f>
        <v/>
      </c>
      <c r="DK14" s="6">
        <f>IF($C14="OK",_xlfn.NUMBERVALUE(Plantilla!DI25),"")</f>
        <v/>
      </c>
      <c r="DL14" s="6">
        <f>IF($C14="OK",_xlfn.NUMBERVALUE(Plantilla!DJ25),"")</f>
        <v/>
      </c>
      <c r="DM14" s="6">
        <f>IF($C14="OK",_xlfn.NUMBERVALUE(Plantilla!DK25),"")</f>
        <v/>
      </c>
      <c r="DN14" s="6">
        <f>IF($C14="OK",_xlfn.NUMBERVALUE(Plantilla!DL25),"")</f>
        <v/>
      </c>
      <c r="DO14" s="6">
        <f>IF($C14="OK",_xlfn.NUMBERVALUE(Plantilla!DM25),"")</f>
        <v/>
      </c>
      <c r="DP14" s="6">
        <f>IF($C14="OK",_xlfn.NUMBERVALUE(Plantilla!DN25),"")</f>
        <v/>
      </c>
      <c r="DQ14" s="6">
        <f>IF($C14="OK",_xlfn.NUMBERVALUE(Plantilla!DO25),"")</f>
        <v/>
      </c>
      <c r="DR14" s="6">
        <f>IF($C14="OK",_xlfn.NUMBERVALUE(Plantilla!DP25),"")</f>
        <v/>
      </c>
      <c r="DS14">
        <f>IF($C14="OK",TEXT(Plantilla!DR25,"#"),"")</f>
        <v/>
      </c>
      <c r="DT14" s="6" t="n"/>
    </row>
    <row r="15">
      <c r="A15">
        <f>IF(Plantilla!$I$6="¡Perfecto!, Guarda el archivo y adjúntalo a tu interfaz de Nómina Electrónica","OK","Error")</f>
        <v/>
      </c>
      <c r="B15">
        <f>IF(Plantilla!$I$6="¡Perfecto!, Guarda el archivo y adjúntalo a tu interfaz de Nómina Electrónica",MID(Plantilla!$D$2,SEARCH("V",Plantilla!$D$2),10),"")</f>
        <v/>
      </c>
      <c r="C15">
        <f>Plantilla!C26</f>
        <v/>
      </c>
      <c r="D15">
        <f>IF($C15="OK",Plantilla!B26,"")</f>
        <v/>
      </c>
      <c r="E15">
        <f>IF($C15="OK",
   VLOOKUP(Plantilla!$E$4,'Tablas '!$AP$4:$AT$6,5,FALSE),
"")</f>
        <v/>
      </c>
      <c r="F15">
        <f>IF($C15="OK",TEXT(Plantilla!D26,"#"),"")</f>
        <v/>
      </c>
      <c r="G15">
        <f>IF($C15="OK",
   VLOOKUP(Plantilla!E26,'Tablas '!$B$4:$C$14,2,FALSE),
"")</f>
        <v/>
      </c>
      <c r="H15">
        <f>IF($C15="OK",TEXT(Plantilla!F26,"#"),"")</f>
        <v/>
      </c>
      <c r="I15">
        <f>IF($C15="OK",TEXT(Plantilla!G26,"#"),"")</f>
        <v/>
      </c>
      <c r="J15">
        <f>IF($C15="OK",TEXT(Plantilla!H26,"#"),"")</f>
        <v/>
      </c>
      <c r="K15">
        <f>IF($C15="OK",TEXT(Plantilla!I26,"#"),"")</f>
        <v/>
      </c>
      <c r="L15">
        <f>IF($C15="OK",TEXT(Plantilla!J26,"#"),"")</f>
        <v/>
      </c>
      <c r="M15">
        <f>IF($C15="OK",TEXT(Plantilla!K26,"#"),"")</f>
        <v/>
      </c>
      <c r="N15">
        <f>IF($C15="OK",
   CONCATENATE(YEAR(Plantilla!L26),"-",TEXT(MONTH(Plantilla!L26),"00"),"-",TEXT(DAY(Plantilla!L26),"00")),
"")</f>
        <v/>
      </c>
      <c r="O15">
        <f>IF($C15="OK",_xlfn.NUMBERVALUE(Plantilla!M26),"")</f>
        <v/>
      </c>
      <c r="P15">
        <f>IF($C15="OK",
   IF(Plantilla!N26&lt;&gt;"",
      CONCATENATE(YEAR(Plantilla!N26),"-",TEXT(MONTH(Plantilla!N26),"00"),"-",TEXT(DAY(Plantilla!N26),"00")),
   ""),
"")</f>
        <v/>
      </c>
      <c r="Q15">
        <f>IF($C15="OK",
   VLOOKUP(Plantilla!O26,'Tablas '!$E$4:$F$19,2,FALSE),
"")</f>
        <v/>
      </c>
      <c r="R15">
        <f>IF($C15="OK",
   VLOOKUP(Plantilla!P26,'Tablas '!$H$4:$I$5,2,FALSE),
"")</f>
        <v/>
      </c>
      <c r="S15">
        <f>IF($C15="OK",
   VLOOKUP(Plantilla!Q26,'Tablas '!$K$4:$L$8,2,FALSE),
"")</f>
        <v/>
      </c>
      <c r="T15">
        <f>IF($C15="OK",
   VLOOKUP(Plantilla!R26,'Tablas '!$AE$4:$AF$6,2,FALSE),
"")</f>
        <v/>
      </c>
      <c r="U15">
        <f>IF($C15="OK",
   VLOOKUP(Plantilla!S26,'Tablas '!$AE$4:$AF$6,2,FALSE),
"")</f>
        <v/>
      </c>
      <c r="V15">
        <f>IF($C15="OK",TEXT(Plantilla!T26,"#"),"")</f>
        <v/>
      </c>
      <c r="W15" s="84">
        <f>IF($C15="OK",
   VLOOKUP(Plantilla!U26,'Tablas '!$AM$4:$AN$1126,2,FALSE),
"")</f>
        <v/>
      </c>
      <c r="X15">
        <f>IF($C15="OK",TEXT(Plantilla!V26,"#"),"")</f>
        <v/>
      </c>
      <c r="Y15">
        <f>IF($C15="OK",
   CONCATENATE(YEAR(Plantilla!W26),"-",TEXT(MONTH(Plantilla!W26),"00"),"-",TEXT(DAY(Plantilla!W26),"00")),
"")</f>
        <v/>
      </c>
      <c r="Z15">
        <f>IF($C15="OK",
   CONCATENATE(YEAR(Plantilla!X26),"-",TEXT(MONTH(Plantilla!X26),"00"),"-",TEXT(DAY(Plantilla!X26),"00")),
"")</f>
        <v/>
      </c>
      <c r="AA15">
        <f>IF($C15="OK",
   TEXT(VLOOKUP(Plantilla!Y26,'Tablas '!$Q$4:$R$9,2,FALSE),"#"),
"")</f>
        <v/>
      </c>
      <c r="AB15">
        <f>IF($C15="OK",
   CONCATENATE(YEAR(Plantilla!Z26),"-",TEXT(MONTH(Plantilla!Z26),"00"),"-",TEXT(DAY(Plantilla!Z26),"00")),
"")</f>
        <v/>
      </c>
      <c r="AC15">
        <f>IF($C15="OK",
   TEXT(VLOOKUP(Plantilla!AA26,'Tablas '!$T$4:$U$13,2,FALSE),"#"),
"")</f>
        <v/>
      </c>
      <c r="AD15">
        <f>IF($C15="OK",TEXT(Plantilla!AB26,"#"),"")</f>
        <v/>
      </c>
      <c r="AE15">
        <f>IF($C15="OK",
   IF(Plantilla!AC26&lt;&gt;"",
      TEXT(VLOOKUP(Plantilla!AC26,'Tablas '!$W$4:$X$7,2,FALSE),"#"),
   ""),
"")</f>
        <v/>
      </c>
      <c r="AF15">
        <f>IF($C15="OK",TEXT(Plantilla!AD26,"#"),"")</f>
        <v/>
      </c>
      <c r="AG15" s="6">
        <f>IF($C15="OK",_xlfn.NUMBERVALUE(Plantilla!AE26),"")</f>
        <v/>
      </c>
      <c r="AH15" s="4">
        <f>IF($C15="OK",_xlfn.NUMBERVALUE(Plantilla!AF26),"")</f>
        <v/>
      </c>
      <c r="AI15" s="6">
        <f>IF($C15="OK",_xlfn.NUMBERVALUE(Plantilla!AG26),"")</f>
        <v/>
      </c>
      <c r="AJ15" s="6">
        <f>IF($C15="OK",_xlfn.NUMBERVALUE(Plantilla!AH26),"")</f>
        <v/>
      </c>
      <c r="AK15" s="6">
        <f>IF($C15="OK",_xlfn.NUMBERVALUE(Plantilla!AI26),"")</f>
        <v/>
      </c>
      <c r="AL15" s="6">
        <f>IF($C15="OK",_xlfn.NUMBERVALUE(Plantilla!AJ26),"")</f>
        <v/>
      </c>
      <c r="AM15" s="4">
        <f>IF($C15="OK",_xlfn.NUMBERVALUE(Plantilla!AK26),"")</f>
        <v/>
      </c>
      <c r="AN15" s="6">
        <f>IF($C15="OK",_xlfn.NUMBERVALUE(Plantilla!AL26),"")</f>
        <v/>
      </c>
      <c r="AO15" s="4">
        <f>IF($C15="OK",_xlfn.NUMBERVALUE(Plantilla!AM26),"")</f>
        <v/>
      </c>
      <c r="AP15" s="6">
        <f>IF($C15="OK",_xlfn.NUMBERVALUE(Plantilla!AN26),"")</f>
        <v/>
      </c>
      <c r="AQ15" s="4">
        <f>IF($C15="OK",_xlfn.NUMBERVALUE(Plantilla!AO26),"")</f>
        <v/>
      </c>
      <c r="AR15" s="6">
        <f>IF($C15="OK",_xlfn.NUMBERVALUE(Plantilla!AP26),"")</f>
        <v/>
      </c>
      <c r="AS15" s="4">
        <f>IF($C15="OK",_xlfn.NUMBERVALUE(Plantilla!AQ26),"")</f>
        <v/>
      </c>
      <c r="AT15" s="6">
        <f>IF($C15="OK",_xlfn.NUMBERVALUE(Plantilla!AR26),"")</f>
        <v/>
      </c>
      <c r="AU15" s="4">
        <f>IF($C15="OK",_xlfn.NUMBERVALUE(Plantilla!AS26),"")</f>
        <v/>
      </c>
      <c r="AV15" s="6">
        <f>IF($C15="OK",_xlfn.NUMBERVALUE(Plantilla!AT26),"")</f>
        <v/>
      </c>
      <c r="AW15" s="4">
        <f>IF($C15="OK",_xlfn.NUMBERVALUE(Plantilla!AU26),"")</f>
        <v/>
      </c>
      <c r="AX15" s="6">
        <f>IF($C15="OK",_xlfn.NUMBERVALUE(Plantilla!AV26),"")</f>
        <v/>
      </c>
      <c r="AY15" s="4">
        <f>IF($C15="OK",_xlfn.NUMBERVALUE(Plantilla!AW26),"")</f>
        <v/>
      </c>
      <c r="AZ15" s="6">
        <f>IF($C15="OK",_xlfn.NUMBERVALUE(Plantilla!AX26),"")</f>
        <v/>
      </c>
      <c r="BA15">
        <f>IF($C15="OK",_xlfn.NUMBERVALUE(Plantilla!AY26),"")</f>
        <v/>
      </c>
      <c r="BB15">
        <f>IF($C15="OK",_xlfn.NUMBERVALUE(Plantilla!AZ26),"")</f>
        <v/>
      </c>
      <c r="BC15" s="4">
        <f>IF($C15="OK",_xlfn.NUMBERVALUE(Plantilla!BA26),"")</f>
        <v/>
      </c>
      <c r="BD15" s="6">
        <f>IF($C15="OK",_xlfn.NUMBERVALUE(Plantilla!BB26),"")</f>
        <v/>
      </c>
      <c r="BE15" s="4">
        <f>IF($C15="OK",_xlfn.NUMBERVALUE(Plantilla!BC26),"")</f>
        <v/>
      </c>
      <c r="BF15" s="6">
        <f>IF($C15="OK",_xlfn.NUMBERVALUE(Plantilla!BD26),"")</f>
        <v/>
      </c>
      <c r="BG15" s="4">
        <f>IF($C15="OK",_xlfn.NUMBERVALUE(Plantilla!BE26),"")</f>
        <v/>
      </c>
      <c r="BH15" s="6">
        <f>IF($C15="OK",_xlfn.NUMBERVALUE(Plantilla!BF26),"")</f>
        <v/>
      </c>
      <c r="BI15" s="110">
        <f>IF($C15="OK",_xlfn.NUMBERVALUE(Plantilla!BG26),"")</f>
        <v/>
      </c>
      <c r="BJ15" s="6">
        <f>IF($C15="OK",_xlfn.NUMBERVALUE(Plantilla!BH26),"")</f>
        <v/>
      </c>
      <c r="BK15" s="109">
        <f>IF($C15="OK",_xlfn.NUMBERVALUE(Plantilla!BI26),"")</f>
        <v/>
      </c>
      <c r="BL15" s="6">
        <f>IF($C15="OK",
   IF(Plantilla!BJ26&lt;&gt;"",
      TEXT(VLOOKUP(Plantilla!BJ26,'Tablas '!$Z$4:$AA$6,2,FALSE),"#"),
   ""),
"")</f>
        <v/>
      </c>
      <c r="BM15" s="4">
        <f>IF($C15="OK",_xlfn.NUMBERVALUE(Plantilla!BK26),"")</f>
        <v/>
      </c>
      <c r="BN15" s="4">
        <f>IF($C15="OK",_xlfn.NUMBERVALUE(Plantilla!BL26),"")</f>
        <v/>
      </c>
      <c r="BO15" s="6">
        <f>IF($C15="OK",_xlfn.NUMBERVALUE(Plantilla!BM26),"")</f>
        <v/>
      </c>
      <c r="BP15" s="4">
        <f>IF($C15="OK",_xlfn.NUMBERVALUE(Plantilla!BN26),"")</f>
        <v/>
      </c>
      <c r="BQ15" s="6">
        <f>IF($C15="OK",_xlfn.NUMBERVALUE(Plantilla!BO26),"")</f>
        <v/>
      </c>
      <c r="BR15" s="4">
        <f>IF($C15="OK",_xlfn.NUMBERVALUE(Plantilla!BP26),"")</f>
        <v/>
      </c>
      <c r="BS15" s="6">
        <f>IF($C15="OK",_xlfn.NUMBERVALUE(Plantilla!BQ26),"")</f>
        <v/>
      </c>
      <c r="BT15" s="4">
        <f>IF($C15="OK",_xlfn.NUMBERVALUE(Plantilla!BR26),"")</f>
        <v/>
      </c>
      <c r="BU15" s="6">
        <f>IF($C15="OK",_xlfn.NUMBERVALUE(Plantilla!BS26),"")</f>
        <v/>
      </c>
      <c r="BV15" s="6">
        <f>IF($C15="OK",_xlfn.NUMBERVALUE(Plantilla!BT26),"")</f>
        <v/>
      </c>
      <c r="BW15" s="6">
        <f>IF($C15="OK",_xlfn.NUMBERVALUE(Plantilla!BU26),"")</f>
        <v/>
      </c>
      <c r="BX15" s="6">
        <f>IF($C15="OK",_xlfn.NUMBERVALUE(Plantilla!BV26),"")</f>
        <v/>
      </c>
      <c r="BY15" s="6">
        <f>IF($C15="OK",_xlfn.NUMBERVALUE(Plantilla!BW26),"")</f>
        <v/>
      </c>
      <c r="BZ15" s="6">
        <f>IF($C15="OK",_xlfn.NUMBERVALUE(Plantilla!BX26),"")</f>
        <v/>
      </c>
      <c r="CA15" s="6">
        <f>IF($C15="OK",_xlfn.NUMBERVALUE(Plantilla!BY26),"")</f>
        <v/>
      </c>
      <c r="CB15" s="6">
        <f>IF($C15="OK",_xlfn.NUMBERVALUE(Plantilla!BZ26),"")</f>
        <v/>
      </c>
      <c r="CC15" s="6">
        <f>IF($C15="OK",_xlfn.NUMBERVALUE(Plantilla!CA26),"")</f>
        <v/>
      </c>
      <c r="CD15" s="6">
        <f>IF($C15="OK",_xlfn.NUMBERVALUE(Plantilla!CB26),"")</f>
        <v/>
      </c>
      <c r="CE15" s="6">
        <f>IF($C15="OK",_xlfn.NUMBERVALUE(Plantilla!CC26),"")</f>
        <v/>
      </c>
      <c r="CF15" s="4">
        <f>IF($C15="OK",_xlfn.NUMBERVALUE(Plantilla!CD26),"")</f>
        <v/>
      </c>
      <c r="CG15" s="6">
        <f>IF($C15="OK",_xlfn.NUMBERVALUE(Plantilla!CE26),"")</f>
        <v/>
      </c>
      <c r="CH15" s="6">
        <f>IF($C15="OK",_xlfn.NUMBERVALUE(Plantilla!CF26),"")</f>
        <v/>
      </c>
      <c r="CI15" s="6">
        <f>IF($C15="OK",_xlfn.NUMBERVALUE(Plantilla!CG26),"")</f>
        <v/>
      </c>
      <c r="CJ15" s="6">
        <f>IF($C15="OK",_xlfn.NUMBERVALUE(Plantilla!CH26),"")</f>
        <v/>
      </c>
      <c r="CK15" s="6">
        <f>IF($C15="OK",_xlfn.NUMBERVALUE(Plantilla!CI26),"")</f>
        <v/>
      </c>
      <c r="CL15" s="6">
        <f>IF($C15="OK",_xlfn.NUMBERVALUE(Plantilla!CJ26),"")</f>
        <v/>
      </c>
      <c r="CM15">
        <f>IF($C15="OK",TEXT(Plantilla!CK26,"#"),"")</f>
        <v/>
      </c>
      <c r="CN15" s="6">
        <f>IF($C15="OK",_xlfn.NUMBERVALUE(Plantilla!CL26),"")</f>
        <v/>
      </c>
      <c r="CO15" s="6">
        <f>IF($C15="OK",_xlfn.NUMBERVALUE(Plantilla!CM26),"")</f>
        <v/>
      </c>
      <c r="CP15" s="110">
        <f>IF($C15="OK",_xlfn.NUMBERVALUE(Plantilla!CN26),"")</f>
        <v/>
      </c>
      <c r="CQ15" s="6">
        <f>IF($C15="OK",_xlfn.NUMBERVALUE(Plantilla!CO26),"")</f>
        <v/>
      </c>
      <c r="CR15" s="109">
        <f>IF($C15="OK",_xlfn.NUMBERVALUE(Plantilla!CP26),"")</f>
        <v/>
      </c>
      <c r="CS15" s="110">
        <f>IF($C15="OK",_xlfn.NUMBERVALUE(Plantilla!CQ26),"")</f>
        <v/>
      </c>
      <c r="CT15" s="6">
        <f>IF($C15="OK",_xlfn.NUMBERVALUE(Plantilla!CR26),"")</f>
        <v/>
      </c>
      <c r="CU15" s="109">
        <f>IF($C15="OK",_xlfn.NUMBERVALUE(Plantilla!CS26),"")</f>
        <v/>
      </c>
      <c r="CV15" s="110">
        <f>IF($C15="OK",_xlfn.NUMBERVALUE(Plantilla!CT26),"")</f>
        <v/>
      </c>
      <c r="CW15" s="6">
        <f>IF($C15="OK",_xlfn.NUMBERVALUE(Plantilla!CU26),"")</f>
        <v/>
      </c>
      <c r="CX15" s="82">
        <f>IF($C15="OK",_xlfn.NUMBERVALUE(Plantilla!CV26),"")</f>
        <v/>
      </c>
      <c r="CY15" s="6">
        <f>IF($C15="OK",_xlfn.NUMBERVALUE(Plantilla!CW26),"")</f>
        <v/>
      </c>
      <c r="CZ15" s="82">
        <f>IF($C15="OK",_xlfn.NUMBERVALUE(Plantilla!CX26),"")</f>
        <v/>
      </c>
      <c r="DA15" s="6">
        <f>IF($C15="OK",_xlfn.NUMBERVALUE(Plantilla!CY26),"")</f>
        <v/>
      </c>
      <c r="DB15" s="109">
        <f>IF($C15="OK",_xlfn.NUMBERVALUE(Plantilla!CZ26),"")</f>
        <v/>
      </c>
      <c r="DC15" s="6">
        <f>IF($C15="OK",_xlfn.NUMBERVALUE(Plantilla!DA26),"")</f>
        <v/>
      </c>
      <c r="DD15" s="6">
        <f>IF($C15="OK",TEXT(Plantilla!DB26,"#"),"")</f>
        <v/>
      </c>
      <c r="DE15" s="6">
        <f>IF($C15="OK",_xlfn.NUMBERVALUE(Plantilla!DC26),"")</f>
        <v/>
      </c>
      <c r="DF15" s="4">
        <f>IF($C15="OK",_xlfn.NUMBERVALUE(Plantilla!DD26),"")</f>
        <v/>
      </c>
      <c r="DG15" s="6">
        <f>IF($C15="OK",_xlfn.NUMBERVALUE(Plantilla!DE26),"")</f>
        <v/>
      </c>
      <c r="DH15" s="6">
        <f>IF($C15="OK",_xlfn.NUMBERVALUE(Plantilla!DF26),"")</f>
        <v/>
      </c>
      <c r="DI15" s="6">
        <f>IF($C15="OK",_xlfn.NUMBERVALUE(Plantilla!DG26),"")</f>
        <v/>
      </c>
      <c r="DJ15" s="6">
        <f>IF($C15="OK",_xlfn.NUMBERVALUE(Plantilla!DH26),"")</f>
        <v/>
      </c>
      <c r="DK15" s="6">
        <f>IF($C15="OK",_xlfn.NUMBERVALUE(Plantilla!DI26),"")</f>
        <v/>
      </c>
      <c r="DL15" s="6">
        <f>IF($C15="OK",_xlfn.NUMBERVALUE(Plantilla!DJ26),"")</f>
        <v/>
      </c>
      <c r="DM15" s="6">
        <f>IF($C15="OK",_xlfn.NUMBERVALUE(Plantilla!DK26),"")</f>
        <v/>
      </c>
      <c r="DN15" s="6">
        <f>IF($C15="OK",_xlfn.NUMBERVALUE(Plantilla!DL26),"")</f>
        <v/>
      </c>
      <c r="DO15" s="6">
        <f>IF($C15="OK",_xlfn.NUMBERVALUE(Plantilla!DM26),"")</f>
        <v/>
      </c>
      <c r="DP15" s="6">
        <f>IF($C15="OK",_xlfn.NUMBERVALUE(Plantilla!DN26),"")</f>
        <v/>
      </c>
      <c r="DQ15" s="6">
        <f>IF($C15="OK",_xlfn.NUMBERVALUE(Plantilla!DO26),"")</f>
        <v/>
      </c>
      <c r="DR15" s="6">
        <f>IF($C15="OK",_xlfn.NUMBERVALUE(Plantilla!DP26),"")</f>
        <v/>
      </c>
      <c r="DS15">
        <f>IF($C15="OK",TEXT(Plantilla!DR26,"#"),"")</f>
        <v/>
      </c>
      <c r="DT15" s="6" t="n"/>
    </row>
    <row r="16">
      <c r="A16">
        <f>IF(Plantilla!$I$6="¡Perfecto!, Guarda el archivo y adjúntalo a tu interfaz de Nómina Electrónica","OK","Error")</f>
        <v/>
      </c>
      <c r="B16">
        <f>IF(Plantilla!$I$6="¡Perfecto!, Guarda el archivo y adjúntalo a tu interfaz de Nómina Electrónica",MID(Plantilla!$D$2,SEARCH("V",Plantilla!$D$2),10),"")</f>
        <v/>
      </c>
      <c r="C16">
        <f>Plantilla!C27</f>
        <v/>
      </c>
      <c r="D16">
        <f>IF($C16="OK",Plantilla!B27,"")</f>
        <v/>
      </c>
      <c r="E16">
        <f>IF($C16="OK",
   VLOOKUP(Plantilla!$E$4,'Tablas '!$AP$4:$AT$6,5,FALSE),
"")</f>
        <v/>
      </c>
      <c r="F16">
        <f>IF($C16="OK",TEXT(Plantilla!D27,"#"),"")</f>
        <v/>
      </c>
      <c r="G16">
        <f>IF($C16="OK",
   VLOOKUP(Plantilla!E27,'Tablas '!$B$4:$C$14,2,FALSE),
"")</f>
        <v/>
      </c>
      <c r="H16">
        <f>IF($C16="OK",TEXT(Plantilla!F27,"#"),"")</f>
        <v/>
      </c>
      <c r="I16">
        <f>IF($C16="OK",TEXT(Plantilla!G27,"#"),"")</f>
        <v/>
      </c>
      <c r="J16">
        <f>IF($C16="OK",TEXT(Plantilla!H27,"#"),"")</f>
        <v/>
      </c>
      <c r="K16">
        <f>IF($C16="OK",TEXT(Plantilla!I27,"#"),"")</f>
        <v/>
      </c>
      <c r="L16">
        <f>IF($C16="OK",TEXT(Plantilla!J27,"#"),"")</f>
        <v/>
      </c>
      <c r="M16">
        <f>IF($C16="OK",TEXT(Plantilla!K27,"#"),"")</f>
        <v/>
      </c>
      <c r="N16">
        <f>IF($C16="OK",
   CONCATENATE(YEAR(Plantilla!L27),"-",TEXT(MONTH(Plantilla!L27),"00"),"-",TEXT(DAY(Plantilla!L27),"00")),
"")</f>
        <v/>
      </c>
      <c r="O16">
        <f>IF($C16="OK",_xlfn.NUMBERVALUE(Plantilla!M27),"")</f>
        <v/>
      </c>
      <c r="P16">
        <f>IF($C16="OK",
   IF(Plantilla!N27&lt;&gt;"",
      CONCATENATE(YEAR(Plantilla!N27),"-",TEXT(MONTH(Plantilla!N27),"00"),"-",TEXT(DAY(Plantilla!N27),"00")),
   ""),
"")</f>
        <v/>
      </c>
      <c r="Q16">
        <f>IF($C16="OK",
   VLOOKUP(Plantilla!O27,'Tablas '!$E$4:$F$19,2,FALSE),
"")</f>
        <v/>
      </c>
      <c r="R16">
        <f>IF($C16="OK",
   VLOOKUP(Plantilla!P27,'Tablas '!$H$4:$I$5,2,FALSE),
"")</f>
        <v/>
      </c>
      <c r="S16">
        <f>IF($C16="OK",
   VLOOKUP(Plantilla!Q27,'Tablas '!$K$4:$L$8,2,FALSE),
"")</f>
        <v/>
      </c>
      <c r="T16">
        <f>IF($C16="OK",
   VLOOKUP(Plantilla!R27,'Tablas '!$AE$4:$AF$6,2,FALSE),
"")</f>
        <v/>
      </c>
      <c r="U16">
        <f>IF($C16="OK",
   VLOOKUP(Plantilla!S27,'Tablas '!$AE$4:$AF$6,2,FALSE),
"")</f>
        <v/>
      </c>
      <c r="V16">
        <f>IF($C16="OK",TEXT(Plantilla!T27,"#"),"")</f>
        <v/>
      </c>
      <c r="W16" s="84">
        <f>IF($C16="OK",
   VLOOKUP(Plantilla!U27,'Tablas '!$AM$4:$AN$1126,2,FALSE),
"")</f>
        <v/>
      </c>
      <c r="X16">
        <f>IF($C16="OK",TEXT(Plantilla!V27,"#"),"")</f>
        <v/>
      </c>
      <c r="Y16">
        <f>IF($C16="OK",
   CONCATENATE(YEAR(Plantilla!W27),"-",TEXT(MONTH(Plantilla!W27),"00"),"-",TEXT(DAY(Plantilla!W27),"00")),
"")</f>
        <v/>
      </c>
      <c r="Z16">
        <f>IF($C16="OK",
   CONCATENATE(YEAR(Plantilla!X27),"-",TEXT(MONTH(Plantilla!X27),"00"),"-",TEXT(DAY(Plantilla!X27),"00")),
"")</f>
        <v/>
      </c>
      <c r="AA16">
        <f>IF($C16="OK",
   TEXT(VLOOKUP(Plantilla!Y27,'Tablas '!$Q$4:$R$9,2,FALSE),"#"),
"")</f>
        <v/>
      </c>
      <c r="AB16">
        <f>IF($C16="OK",
   CONCATENATE(YEAR(Plantilla!Z27),"-",TEXT(MONTH(Plantilla!Z27),"00"),"-",TEXT(DAY(Plantilla!Z27),"00")),
"")</f>
        <v/>
      </c>
      <c r="AC16">
        <f>IF($C16="OK",
   TEXT(VLOOKUP(Plantilla!AA27,'Tablas '!$T$4:$U$13,2,FALSE),"#"),
"")</f>
        <v/>
      </c>
      <c r="AD16">
        <f>IF($C16="OK",TEXT(Plantilla!AB27,"#"),"")</f>
        <v/>
      </c>
      <c r="AE16">
        <f>IF($C16="OK",
   IF(Plantilla!AC27&lt;&gt;"",
      TEXT(VLOOKUP(Plantilla!AC27,'Tablas '!$W$4:$X$7,2,FALSE),"#"),
   ""),
"")</f>
        <v/>
      </c>
      <c r="AF16">
        <f>IF($C16="OK",TEXT(Plantilla!AD27,"#"),"")</f>
        <v/>
      </c>
      <c r="AG16" s="6">
        <f>IF($C16="OK",_xlfn.NUMBERVALUE(Plantilla!AE27),"")</f>
        <v/>
      </c>
      <c r="AH16" s="4">
        <f>IF($C16="OK",_xlfn.NUMBERVALUE(Plantilla!AF27),"")</f>
        <v/>
      </c>
      <c r="AI16" s="6">
        <f>IF($C16="OK",_xlfn.NUMBERVALUE(Plantilla!AG27),"")</f>
        <v/>
      </c>
      <c r="AJ16" s="6">
        <f>IF($C16="OK",_xlfn.NUMBERVALUE(Plantilla!AH27),"")</f>
        <v/>
      </c>
      <c r="AK16" s="6">
        <f>IF($C16="OK",_xlfn.NUMBERVALUE(Plantilla!AI27),"")</f>
        <v/>
      </c>
      <c r="AL16" s="6">
        <f>IF($C16="OK",_xlfn.NUMBERVALUE(Plantilla!AJ27),"")</f>
        <v/>
      </c>
      <c r="AM16" s="4">
        <f>IF($C16="OK",_xlfn.NUMBERVALUE(Plantilla!AK27),"")</f>
        <v/>
      </c>
      <c r="AN16" s="6">
        <f>IF($C16="OK",_xlfn.NUMBERVALUE(Plantilla!AL27),"")</f>
        <v/>
      </c>
      <c r="AO16" s="4">
        <f>IF($C16="OK",_xlfn.NUMBERVALUE(Plantilla!AM27),"")</f>
        <v/>
      </c>
      <c r="AP16" s="6">
        <f>IF($C16="OK",_xlfn.NUMBERVALUE(Plantilla!AN27),"")</f>
        <v/>
      </c>
      <c r="AQ16" s="4">
        <f>IF($C16="OK",_xlfn.NUMBERVALUE(Plantilla!AO27),"")</f>
        <v/>
      </c>
      <c r="AR16" s="6">
        <f>IF($C16="OK",_xlfn.NUMBERVALUE(Plantilla!AP27),"")</f>
        <v/>
      </c>
      <c r="AS16" s="4">
        <f>IF($C16="OK",_xlfn.NUMBERVALUE(Plantilla!AQ27),"")</f>
        <v/>
      </c>
      <c r="AT16" s="6">
        <f>IF($C16="OK",_xlfn.NUMBERVALUE(Plantilla!AR27),"")</f>
        <v/>
      </c>
      <c r="AU16" s="4">
        <f>IF($C16="OK",_xlfn.NUMBERVALUE(Plantilla!AS27),"")</f>
        <v/>
      </c>
      <c r="AV16" s="6">
        <f>IF($C16="OK",_xlfn.NUMBERVALUE(Plantilla!AT27),"")</f>
        <v/>
      </c>
      <c r="AW16" s="4">
        <f>IF($C16="OK",_xlfn.NUMBERVALUE(Plantilla!AU27),"")</f>
        <v/>
      </c>
      <c r="AX16" s="6">
        <f>IF($C16="OK",_xlfn.NUMBERVALUE(Plantilla!AV27),"")</f>
        <v/>
      </c>
      <c r="AY16" s="4">
        <f>IF($C16="OK",_xlfn.NUMBERVALUE(Plantilla!AW27),"")</f>
        <v/>
      </c>
      <c r="AZ16" s="6">
        <f>IF($C16="OK",_xlfn.NUMBERVALUE(Plantilla!AX27),"")</f>
        <v/>
      </c>
      <c r="BA16">
        <f>IF($C16="OK",_xlfn.NUMBERVALUE(Plantilla!AY27),"")</f>
        <v/>
      </c>
      <c r="BB16">
        <f>IF($C16="OK",_xlfn.NUMBERVALUE(Plantilla!AZ27),"")</f>
        <v/>
      </c>
      <c r="BC16" s="4">
        <f>IF($C16="OK",_xlfn.NUMBERVALUE(Plantilla!BA27),"")</f>
        <v/>
      </c>
      <c r="BD16" s="6">
        <f>IF($C16="OK",_xlfn.NUMBERVALUE(Plantilla!BB27),"")</f>
        <v/>
      </c>
      <c r="BE16" s="4">
        <f>IF($C16="OK",_xlfn.NUMBERVALUE(Plantilla!BC27),"")</f>
        <v/>
      </c>
      <c r="BF16" s="6">
        <f>IF($C16="OK",_xlfn.NUMBERVALUE(Plantilla!BD27),"")</f>
        <v/>
      </c>
      <c r="BG16" s="4">
        <f>IF($C16="OK",_xlfn.NUMBERVALUE(Plantilla!BE27),"")</f>
        <v/>
      </c>
      <c r="BH16" s="6">
        <f>IF($C16="OK",_xlfn.NUMBERVALUE(Plantilla!BF27),"")</f>
        <v/>
      </c>
      <c r="BI16" s="110">
        <f>IF($C16="OK",_xlfn.NUMBERVALUE(Plantilla!BG27),"")</f>
        <v/>
      </c>
      <c r="BJ16" s="6">
        <f>IF($C16="OK",_xlfn.NUMBERVALUE(Plantilla!BH27),"")</f>
        <v/>
      </c>
      <c r="BK16" s="109">
        <f>IF($C16="OK",_xlfn.NUMBERVALUE(Plantilla!BI27),"")</f>
        <v/>
      </c>
      <c r="BL16" s="6">
        <f>IF($C16="OK",
   IF(Plantilla!BJ27&lt;&gt;"",
      TEXT(VLOOKUP(Plantilla!BJ27,'Tablas '!$Z$4:$AA$6,2,FALSE),"#"),
   ""),
"")</f>
        <v/>
      </c>
      <c r="BM16" s="4">
        <f>IF($C16="OK",_xlfn.NUMBERVALUE(Plantilla!BK27),"")</f>
        <v/>
      </c>
      <c r="BN16" s="4">
        <f>IF($C16="OK",_xlfn.NUMBERVALUE(Plantilla!BL27),"")</f>
        <v/>
      </c>
      <c r="BO16" s="6">
        <f>IF($C16="OK",_xlfn.NUMBERVALUE(Plantilla!BM27),"")</f>
        <v/>
      </c>
      <c r="BP16" s="4">
        <f>IF($C16="OK",_xlfn.NUMBERVALUE(Plantilla!BN27),"")</f>
        <v/>
      </c>
      <c r="BQ16" s="6">
        <f>IF($C16="OK",_xlfn.NUMBERVALUE(Plantilla!BO27),"")</f>
        <v/>
      </c>
      <c r="BR16" s="4">
        <f>IF($C16="OK",_xlfn.NUMBERVALUE(Plantilla!BP27),"")</f>
        <v/>
      </c>
      <c r="BS16" s="6">
        <f>IF($C16="OK",_xlfn.NUMBERVALUE(Plantilla!BQ27),"")</f>
        <v/>
      </c>
      <c r="BT16" s="4">
        <f>IF($C16="OK",_xlfn.NUMBERVALUE(Plantilla!BR27),"")</f>
        <v/>
      </c>
      <c r="BU16" s="6">
        <f>IF($C16="OK",_xlfn.NUMBERVALUE(Plantilla!BS27),"")</f>
        <v/>
      </c>
      <c r="BV16" s="6">
        <f>IF($C16="OK",_xlfn.NUMBERVALUE(Plantilla!BT27),"")</f>
        <v/>
      </c>
      <c r="BW16" s="6">
        <f>IF($C16="OK",_xlfn.NUMBERVALUE(Plantilla!BU27),"")</f>
        <v/>
      </c>
      <c r="BX16" s="6">
        <f>IF($C16="OK",_xlfn.NUMBERVALUE(Plantilla!BV27),"")</f>
        <v/>
      </c>
      <c r="BY16" s="6">
        <f>IF($C16="OK",_xlfn.NUMBERVALUE(Plantilla!BW27),"")</f>
        <v/>
      </c>
      <c r="BZ16" s="6">
        <f>IF($C16="OK",_xlfn.NUMBERVALUE(Plantilla!BX27),"")</f>
        <v/>
      </c>
      <c r="CA16" s="6">
        <f>IF($C16="OK",_xlfn.NUMBERVALUE(Plantilla!BY27),"")</f>
        <v/>
      </c>
      <c r="CB16" s="6">
        <f>IF($C16="OK",_xlfn.NUMBERVALUE(Plantilla!BZ27),"")</f>
        <v/>
      </c>
      <c r="CC16" s="6">
        <f>IF($C16="OK",_xlfn.NUMBERVALUE(Plantilla!CA27),"")</f>
        <v/>
      </c>
      <c r="CD16" s="6">
        <f>IF($C16="OK",_xlfn.NUMBERVALUE(Plantilla!CB27),"")</f>
        <v/>
      </c>
      <c r="CE16" s="6">
        <f>IF($C16="OK",_xlfn.NUMBERVALUE(Plantilla!CC27),"")</f>
        <v/>
      </c>
      <c r="CF16" s="4">
        <f>IF($C16="OK",_xlfn.NUMBERVALUE(Plantilla!CD27),"")</f>
        <v/>
      </c>
      <c r="CG16" s="6">
        <f>IF($C16="OK",_xlfn.NUMBERVALUE(Plantilla!CE27),"")</f>
        <v/>
      </c>
      <c r="CH16" s="6">
        <f>IF($C16="OK",_xlfn.NUMBERVALUE(Plantilla!CF27),"")</f>
        <v/>
      </c>
      <c r="CI16" s="6">
        <f>IF($C16="OK",_xlfn.NUMBERVALUE(Plantilla!CG27),"")</f>
        <v/>
      </c>
      <c r="CJ16" s="6">
        <f>IF($C16="OK",_xlfn.NUMBERVALUE(Plantilla!CH27),"")</f>
        <v/>
      </c>
      <c r="CK16" s="6">
        <f>IF($C16="OK",_xlfn.NUMBERVALUE(Plantilla!CI27),"")</f>
        <v/>
      </c>
      <c r="CL16" s="6">
        <f>IF($C16="OK",_xlfn.NUMBERVALUE(Plantilla!CJ27),"")</f>
        <v/>
      </c>
      <c r="CM16">
        <f>IF($C16="OK",TEXT(Plantilla!CK27,"#"),"")</f>
        <v/>
      </c>
      <c r="CN16" s="6">
        <f>IF($C16="OK",_xlfn.NUMBERVALUE(Plantilla!CL27),"")</f>
        <v/>
      </c>
      <c r="CO16" s="6">
        <f>IF($C16="OK",_xlfn.NUMBERVALUE(Plantilla!CM27),"")</f>
        <v/>
      </c>
      <c r="CP16" s="110">
        <f>IF($C16="OK",_xlfn.NUMBERVALUE(Plantilla!CN27),"")</f>
        <v/>
      </c>
      <c r="CQ16" s="6">
        <f>IF($C16="OK",_xlfn.NUMBERVALUE(Plantilla!CO27),"")</f>
        <v/>
      </c>
      <c r="CR16" s="109">
        <f>IF($C16="OK",_xlfn.NUMBERVALUE(Plantilla!CP27),"")</f>
        <v/>
      </c>
      <c r="CS16" s="110">
        <f>IF($C16="OK",_xlfn.NUMBERVALUE(Plantilla!CQ27),"")</f>
        <v/>
      </c>
      <c r="CT16" s="6">
        <f>IF($C16="OK",_xlfn.NUMBERVALUE(Plantilla!CR27),"")</f>
        <v/>
      </c>
      <c r="CU16" s="109">
        <f>IF($C16="OK",_xlfn.NUMBERVALUE(Plantilla!CS27),"")</f>
        <v/>
      </c>
      <c r="CV16" s="110">
        <f>IF($C16="OK",_xlfn.NUMBERVALUE(Plantilla!CT27),"")</f>
        <v/>
      </c>
      <c r="CW16" s="6">
        <f>IF($C16="OK",_xlfn.NUMBERVALUE(Plantilla!CU27),"")</f>
        <v/>
      </c>
      <c r="CX16" s="82">
        <f>IF($C16="OK",_xlfn.NUMBERVALUE(Plantilla!CV27),"")</f>
        <v/>
      </c>
      <c r="CY16" s="6">
        <f>IF($C16="OK",_xlfn.NUMBERVALUE(Plantilla!CW27),"")</f>
        <v/>
      </c>
      <c r="CZ16" s="82">
        <f>IF($C16="OK",_xlfn.NUMBERVALUE(Plantilla!CX27),"")</f>
        <v/>
      </c>
      <c r="DA16" s="6">
        <f>IF($C16="OK",_xlfn.NUMBERVALUE(Plantilla!CY27),"")</f>
        <v/>
      </c>
      <c r="DB16" s="109">
        <f>IF($C16="OK",_xlfn.NUMBERVALUE(Plantilla!CZ27),"")</f>
        <v/>
      </c>
      <c r="DC16" s="6">
        <f>IF($C16="OK",_xlfn.NUMBERVALUE(Plantilla!DA27),"")</f>
        <v/>
      </c>
      <c r="DD16" s="6">
        <f>IF($C16="OK",TEXT(Plantilla!DB27,"#"),"")</f>
        <v/>
      </c>
      <c r="DE16" s="6">
        <f>IF($C16="OK",_xlfn.NUMBERVALUE(Plantilla!DC27),"")</f>
        <v/>
      </c>
      <c r="DF16" s="4">
        <f>IF($C16="OK",_xlfn.NUMBERVALUE(Plantilla!DD27),"")</f>
        <v/>
      </c>
      <c r="DG16" s="6">
        <f>IF($C16="OK",_xlfn.NUMBERVALUE(Plantilla!DE27),"")</f>
        <v/>
      </c>
      <c r="DH16" s="6">
        <f>IF($C16="OK",_xlfn.NUMBERVALUE(Plantilla!DF27),"")</f>
        <v/>
      </c>
      <c r="DI16" s="6">
        <f>IF($C16="OK",_xlfn.NUMBERVALUE(Plantilla!DG27),"")</f>
        <v/>
      </c>
      <c r="DJ16" s="6">
        <f>IF($C16="OK",_xlfn.NUMBERVALUE(Plantilla!DH27),"")</f>
        <v/>
      </c>
      <c r="DK16" s="6">
        <f>IF($C16="OK",_xlfn.NUMBERVALUE(Plantilla!DI27),"")</f>
        <v/>
      </c>
      <c r="DL16" s="6">
        <f>IF($C16="OK",_xlfn.NUMBERVALUE(Plantilla!DJ27),"")</f>
        <v/>
      </c>
      <c r="DM16" s="6">
        <f>IF($C16="OK",_xlfn.NUMBERVALUE(Plantilla!DK27),"")</f>
        <v/>
      </c>
      <c r="DN16" s="6">
        <f>IF($C16="OK",_xlfn.NUMBERVALUE(Plantilla!DL27),"")</f>
        <v/>
      </c>
      <c r="DO16" s="6">
        <f>IF($C16="OK",_xlfn.NUMBERVALUE(Plantilla!DM27),"")</f>
        <v/>
      </c>
      <c r="DP16" s="6">
        <f>IF($C16="OK",_xlfn.NUMBERVALUE(Plantilla!DN27),"")</f>
        <v/>
      </c>
      <c r="DQ16" s="6">
        <f>IF($C16="OK",_xlfn.NUMBERVALUE(Plantilla!DO27),"")</f>
        <v/>
      </c>
      <c r="DR16" s="6">
        <f>IF($C16="OK",_xlfn.NUMBERVALUE(Plantilla!DP27),"")</f>
        <v/>
      </c>
      <c r="DS16">
        <f>IF($C16="OK",TEXT(Plantilla!DR27,"#"),"")</f>
        <v/>
      </c>
      <c r="DT16" s="6" t="n"/>
    </row>
    <row r="17">
      <c r="A17">
        <f>IF(Plantilla!$I$6="¡Perfecto!, Guarda el archivo y adjúntalo a tu interfaz de Nómina Electrónica","OK","Error")</f>
        <v/>
      </c>
      <c r="B17">
        <f>IF(Plantilla!$I$6="¡Perfecto!, Guarda el archivo y adjúntalo a tu interfaz de Nómina Electrónica",MID(Plantilla!$D$2,SEARCH("V",Plantilla!$D$2),10),"")</f>
        <v/>
      </c>
      <c r="C17">
        <f>Plantilla!C28</f>
        <v/>
      </c>
      <c r="D17">
        <f>IF($C17="OK",Plantilla!B28,"")</f>
        <v/>
      </c>
      <c r="E17">
        <f>IF($C17="OK",
   VLOOKUP(Plantilla!$E$4,'Tablas '!$AP$4:$AT$6,5,FALSE),
"")</f>
        <v/>
      </c>
      <c r="F17">
        <f>IF($C17="OK",TEXT(Plantilla!D28,"#"),"")</f>
        <v/>
      </c>
      <c r="G17">
        <f>IF($C17="OK",
   VLOOKUP(Plantilla!E28,'Tablas '!$B$4:$C$14,2,FALSE),
"")</f>
        <v/>
      </c>
      <c r="H17">
        <f>IF($C17="OK",TEXT(Plantilla!F28,"#"),"")</f>
        <v/>
      </c>
      <c r="I17">
        <f>IF($C17="OK",TEXT(Plantilla!G28,"#"),"")</f>
        <v/>
      </c>
      <c r="J17">
        <f>IF($C17="OK",TEXT(Plantilla!H28,"#"),"")</f>
        <v/>
      </c>
      <c r="K17">
        <f>IF($C17="OK",TEXT(Plantilla!I28,"#"),"")</f>
        <v/>
      </c>
      <c r="L17">
        <f>IF($C17="OK",TEXT(Plantilla!J28,"#"),"")</f>
        <v/>
      </c>
      <c r="M17">
        <f>IF($C17="OK",TEXT(Plantilla!K28,"#"),"")</f>
        <v/>
      </c>
      <c r="N17">
        <f>IF($C17="OK",
   CONCATENATE(YEAR(Plantilla!L28),"-",TEXT(MONTH(Plantilla!L28),"00"),"-",TEXT(DAY(Plantilla!L28),"00")),
"")</f>
        <v/>
      </c>
      <c r="O17">
        <f>IF($C17="OK",_xlfn.NUMBERVALUE(Plantilla!M28),"")</f>
        <v/>
      </c>
      <c r="P17">
        <f>IF($C17="OK",
   IF(Plantilla!N28&lt;&gt;"",
      CONCATENATE(YEAR(Plantilla!N28),"-",TEXT(MONTH(Plantilla!N28),"00"),"-",TEXT(DAY(Plantilla!N28),"00")),
   ""),
"")</f>
        <v/>
      </c>
      <c r="Q17">
        <f>IF($C17="OK",
   VLOOKUP(Plantilla!O28,'Tablas '!$E$4:$F$19,2,FALSE),
"")</f>
        <v/>
      </c>
      <c r="R17">
        <f>IF($C17="OK",
   VLOOKUP(Plantilla!P28,'Tablas '!$H$4:$I$5,2,FALSE),
"")</f>
        <v/>
      </c>
      <c r="S17">
        <f>IF($C17="OK",
   VLOOKUP(Plantilla!Q28,'Tablas '!$K$4:$L$8,2,FALSE),
"")</f>
        <v/>
      </c>
      <c r="T17">
        <f>IF($C17="OK",
   VLOOKUP(Plantilla!R28,'Tablas '!$AE$4:$AF$6,2,FALSE),
"")</f>
        <v/>
      </c>
      <c r="U17">
        <f>IF($C17="OK",
   VLOOKUP(Plantilla!S28,'Tablas '!$AE$4:$AF$6,2,FALSE),
"")</f>
        <v/>
      </c>
      <c r="V17">
        <f>IF($C17="OK",TEXT(Plantilla!T28,"#"),"")</f>
        <v/>
      </c>
      <c r="W17" s="84">
        <f>IF($C17="OK",
   VLOOKUP(Plantilla!U28,'Tablas '!$AM$4:$AN$1126,2,FALSE),
"")</f>
        <v/>
      </c>
      <c r="X17">
        <f>IF($C17="OK",TEXT(Plantilla!V28,"#"),"")</f>
        <v/>
      </c>
      <c r="Y17">
        <f>IF($C17="OK",
   CONCATENATE(YEAR(Plantilla!W28),"-",TEXT(MONTH(Plantilla!W28),"00"),"-",TEXT(DAY(Plantilla!W28),"00")),
"")</f>
        <v/>
      </c>
      <c r="Z17">
        <f>IF($C17="OK",
   CONCATENATE(YEAR(Plantilla!X28),"-",TEXT(MONTH(Plantilla!X28),"00"),"-",TEXT(DAY(Plantilla!X28),"00")),
"")</f>
        <v/>
      </c>
      <c r="AA17">
        <f>IF($C17="OK",
   TEXT(VLOOKUP(Plantilla!Y28,'Tablas '!$Q$4:$R$9,2,FALSE),"#"),
"")</f>
        <v/>
      </c>
      <c r="AB17">
        <f>IF($C17="OK",
   CONCATENATE(YEAR(Plantilla!Z28),"-",TEXT(MONTH(Plantilla!Z28),"00"),"-",TEXT(DAY(Plantilla!Z28),"00")),
"")</f>
        <v/>
      </c>
      <c r="AC17">
        <f>IF($C17="OK",
   TEXT(VLOOKUP(Plantilla!AA28,'Tablas '!$T$4:$U$13,2,FALSE),"#"),
"")</f>
        <v/>
      </c>
      <c r="AD17">
        <f>IF($C17="OK",TEXT(Plantilla!AB28,"#"),"")</f>
        <v/>
      </c>
      <c r="AE17">
        <f>IF($C17="OK",
   IF(Plantilla!AC28&lt;&gt;"",
      TEXT(VLOOKUP(Plantilla!AC28,'Tablas '!$W$4:$X$7,2,FALSE),"#"),
   ""),
"")</f>
        <v/>
      </c>
      <c r="AF17">
        <f>IF($C17="OK",TEXT(Plantilla!AD28,"#"),"")</f>
        <v/>
      </c>
      <c r="AG17" s="6">
        <f>IF($C17="OK",_xlfn.NUMBERVALUE(Plantilla!AE28),"")</f>
        <v/>
      </c>
      <c r="AH17" s="4">
        <f>IF($C17="OK",_xlfn.NUMBERVALUE(Plantilla!AF28),"")</f>
        <v/>
      </c>
      <c r="AI17" s="6">
        <f>IF($C17="OK",_xlfn.NUMBERVALUE(Plantilla!AG28),"")</f>
        <v/>
      </c>
      <c r="AJ17" s="6">
        <f>IF($C17="OK",_xlfn.NUMBERVALUE(Plantilla!AH28),"")</f>
        <v/>
      </c>
      <c r="AK17" s="6">
        <f>IF($C17="OK",_xlfn.NUMBERVALUE(Plantilla!AI28),"")</f>
        <v/>
      </c>
      <c r="AL17" s="6">
        <f>IF($C17="OK",_xlfn.NUMBERVALUE(Plantilla!AJ28),"")</f>
        <v/>
      </c>
      <c r="AM17" s="4">
        <f>IF($C17="OK",_xlfn.NUMBERVALUE(Plantilla!AK28),"")</f>
        <v/>
      </c>
      <c r="AN17" s="6">
        <f>IF($C17="OK",_xlfn.NUMBERVALUE(Plantilla!AL28),"")</f>
        <v/>
      </c>
      <c r="AO17" s="4">
        <f>IF($C17="OK",_xlfn.NUMBERVALUE(Plantilla!AM28),"")</f>
        <v/>
      </c>
      <c r="AP17" s="6">
        <f>IF($C17="OK",_xlfn.NUMBERVALUE(Plantilla!AN28),"")</f>
        <v/>
      </c>
      <c r="AQ17" s="4">
        <f>IF($C17="OK",_xlfn.NUMBERVALUE(Plantilla!AO28),"")</f>
        <v/>
      </c>
      <c r="AR17" s="6">
        <f>IF($C17="OK",_xlfn.NUMBERVALUE(Plantilla!AP28),"")</f>
        <v/>
      </c>
      <c r="AS17" s="4">
        <f>IF($C17="OK",_xlfn.NUMBERVALUE(Plantilla!AQ28),"")</f>
        <v/>
      </c>
      <c r="AT17" s="6">
        <f>IF($C17="OK",_xlfn.NUMBERVALUE(Plantilla!AR28),"")</f>
        <v/>
      </c>
      <c r="AU17" s="4">
        <f>IF($C17="OK",_xlfn.NUMBERVALUE(Plantilla!AS28),"")</f>
        <v/>
      </c>
      <c r="AV17" s="6">
        <f>IF($C17="OK",_xlfn.NUMBERVALUE(Plantilla!AT28),"")</f>
        <v/>
      </c>
      <c r="AW17" s="4">
        <f>IF($C17="OK",_xlfn.NUMBERVALUE(Plantilla!AU28),"")</f>
        <v/>
      </c>
      <c r="AX17" s="6">
        <f>IF($C17="OK",_xlfn.NUMBERVALUE(Plantilla!AV28),"")</f>
        <v/>
      </c>
      <c r="AY17" s="4">
        <f>IF($C17="OK",_xlfn.NUMBERVALUE(Plantilla!AW28),"")</f>
        <v/>
      </c>
      <c r="AZ17" s="6">
        <f>IF($C17="OK",_xlfn.NUMBERVALUE(Plantilla!AX28),"")</f>
        <v/>
      </c>
      <c r="BA17">
        <f>IF($C17="OK",_xlfn.NUMBERVALUE(Plantilla!AY28),"")</f>
        <v/>
      </c>
      <c r="BB17">
        <f>IF($C17="OK",_xlfn.NUMBERVALUE(Plantilla!AZ28),"")</f>
        <v/>
      </c>
      <c r="BC17" s="4">
        <f>IF($C17="OK",_xlfn.NUMBERVALUE(Plantilla!BA28),"")</f>
        <v/>
      </c>
      <c r="BD17" s="6">
        <f>IF($C17="OK",_xlfn.NUMBERVALUE(Plantilla!BB28),"")</f>
        <v/>
      </c>
      <c r="BE17" s="4">
        <f>IF($C17="OK",_xlfn.NUMBERVALUE(Plantilla!BC28),"")</f>
        <v/>
      </c>
      <c r="BF17" s="6">
        <f>IF($C17="OK",_xlfn.NUMBERVALUE(Plantilla!BD28),"")</f>
        <v/>
      </c>
      <c r="BG17" s="4">
        <f>IF($C17="OK",_xlfn.NUMBERVALUE(Plantilla!BE28),"")</f>
        <v/>
      </c>
      <c r="BH17" s="6">
        <f>IF($C17="OK",_xlfn.NUMBERVALUE(Plantilla!BF28),"")</f>
        <v/>
      </c>
      <c r="BI17" s="110">
        <f>IF($C17="OK",_xlfn.NUMBERVALUE(Plantilla!BG28),"")</f>
        <v/>
      </c>
      <c r="BJ17" s="6">
        <f>IF($C17="OK",_xlfn.NUMBERVALUE(Plantilla!BH28),"")</f>
        <v/>
      </c>
      <c r="BK17" s="109">
        <f>IF($C17="OK",_xlfn.NUMBERVALUE(Plantilla!BI28),"")</f>
        <v/>
      </c>
      <c r="BL17" s="6">
        <f>IF($C17="OK",
   IF(Plantilla!BJ28&lt;&gt;"",
      TEXT(VLOOKUP(Plantilla!BJ28,'Tablas '!$Z$4:$AA$6,2,FALSE),"#"),
   ""),
"")</f>
        <v/>
      </c>
      <c r="BM17" s="4">
        <f>IF($C17="OK",_xlfn.NUMBERVALUE(Plantilla!BK28),"")</f>
        <v/>
      </c>
      <c r="BN17" s="4">
        <f>IF($C17="OK",_xlfn.NUMBERVALUE(Plantilla!BL28),"")</f>
        <v/>
      </c>
      <c r="BO17" s="6">
        <f>IF($C17="OK",_xlfn.NUMBERVALUE(Plantilla!BM28),"")</f>
        <v/>
      </c>
      <c r="BP17" s="4">
        <f>IF($C17="OK",_xlfn.NUMBERVALUE(Plantilla!BN28),"")</f>
        <v/>
      </c>
      <c r="BQ17" s="6">
        <f>IF($C17="OK",_xlfn.NUMBERVALUE(Plantilla!BO28),"")</f>
        <v/>
      </c>
      <c r="BR17" s="4">
        <f>IF($C17="OK",_xlfn.NUMBERVALUE(Plantilla!BP28),"")</f>
        <v/>
      </c>
      <c r="BS17" s="6">
        <f>IF($C17="OK",_xlfn.NUMBERVALUE(Plantilla!BQ28),"")</f>
        <v/>
      </c>
      <c r="BT17" s="4">
        <f>IF($C17="OK",_xlfn.NUMBERVALUE(Plantilla!BR28),"")</f>
        <v/>
      </c>
      <c r="BU17" s="6">
        <f>IF($C17="OK",_xlfn.NUMBERVALUE(Plantilla!BS28),"")</f>
        <v/>
      </c>
      <c r="BV17" s="6">
        <f>IF($C17="OK",_xlfn.NUMBERVALUE(Plantilla!BT28),"")</f>
        <v/>
      </c>
      <c r="BW17" s="6">
        <f>IF($C17="OK",_xlfn.NUMBERVALUE(Plantilla!BU28),"")</f>
        <v/>
      </c>
      <c r="BX17" s="6">
        <f>IF($C17="OK",_xlfn.NUMBERVALUE(Plantilla!BV28),"")</f>
        <v/>
      </c>
      <c r="BY17" s="6">
        <f>IF($C17="OK",_xlfn.NUMBERVALUE(Plantilla!BW28),"")</f>
        <v/>
      </c>
      <c r="BZ17" s="6">
        <f>IF($C17="OK",_xlfn.NUMBERVALUE(Plantilla!BX28),"")</f>
        <v/>
      </c>
      <c r="CA17" s="6">
        <f>IF($C17="OK",_xlfn.NUMBERVALUE(Plantilla!BY28),"")</f>
        <v/>
      </c>
      <c r="CB17" s="6">
        <f>IF($C17="OK",_xlfn.NUMBERVALUE(Plantilla!BZ28),"")</f>
        <v/>
      </c>
      <c r="CC17" s="6">
        <f>IF($C17="OK",_xlfn.NUMBERVALUE(Plantilla!CA28),"")</f>
        <v/>
      </c>
      <c r="CD17" s="6">
        <f>IF($C17="OK",_xlfn.NUMBERVALUE(Plantilla!CB28),"")</f>
        <v/>
      </c>
      <c r="CE17" s="6">
        <f>IF($C17="OK",_xlfn.NUMBERVALUE(Plantilla!CC28),"")</f>
        <v/>
      </c>
      <c r="CF17" s="4">
        <f>IF($C17="OK",_xlfn.NUMBERVALUE(Plantilla!CD28),"")</f>
        <v/>
      </c>
      <c r="CG17" s="6">
        <f>IF($C17="OK",_xlfn.NUMBERVALUE(Plantilla!CE28),"")</f>
        <v/>
      </c>
      <c r="CH17" s="6">
        <f>IF($C17="OK",_xlfn.NUMBERVALUE(Plantilla!CF28),"")</f>
        <v/>
      </c>
      <c r="CI17" s="6">
        <f>IF($C17="OK",_xlfn.NUMBERVALUE(Plantilla!CG28),"")</f>
        <v/>
      </c>
      <c r="CJ17" s="6">
        <f>IF($C17="OK",_xlfn.NUMBERVALUE(Plantilla!CH28),"")</f>
        <v/>
      </c>
      <c r="CK17" s="6">
        <f>IF($C17="OK",_xlfn.NUMBERVALUE(Plantilla!CI28),"")</f>
        <v/>
      </c>
      <c r="CL17" s="6">
        <f>IF($C17="OK",_xlfn.NUMBERVALUE(Plantilla!CJ28),"")</f>
        <v/>
      </c>
      <c r="CM17">
        <f>IF($C17="OK",TEXT(Plantilla!CK28,"#"),"")</f>
        <v/>
      </c>
      <c r="CN17" s="6">
        <f>IF($C17="OK",_xlfn.NUMBERVALUE(Plantilla!CL28),"")</f>
        <v/>
      </c>
      <c r="CO17" s="6">
        <f>IF($C17="OK",_xlfn.NUMBERVALUE(Plantilla!CM28),"")</f>
        <v/>
      </c>
      <c r="CP17" s="110">
        <f>IF($C17="OK",_xlfn.NUMBERVALUE(Plantilla!CN28),"")</f>
        <v/>
      </c>
      <c r="CQ17" s="6">
        <f>IF($C17="OK",_xlfn.NUMBERVALUE(Plantilla!CO28),"")</f>
        <v/>
      </c>
      <c r="CR17" s="109">
        <f>IF($C17="OK",_xlfn.NUMBERVALUE(Plantilla!CP28),"")</f>
        <v/>
      </c>
      <c r="CS17" s="110">
        <f>IF($C17="OK",_xlfn.NUMBERVALUE(Plantilla!CQ28),"")</f>
        <v/>
      </c>
      <c r="CT17" s="6">
        <f>IF($C17="OK",_xlfn.NUMBERVALUE(Plantilla!CR28),"")</f>
        <v/>
      </c>
      <c r="CU17" s="109">
        <f>IF($C17="OK",_xlfn.NUMBERVALUE(Plantilla!CS28),"")</f>
        <v/>
      </c>
      <c r="CV17" s="110">
        <f>IF($C17="OK",_xlfn.NUMBERVALUE(Plantilla!CT28),"")</f>
        <v/>
      </c>
      <c r="CW17" s="6">
        <f>IF($C17="OK",_xlfn.NUMBERVALUE(Plantilla!CU28),"")</f>
        <v/>
      </c>
      <c r="CX17" s="82">
        <f>IF($C17="OK",_xlfn.NUMBERVALUE(Plantilla!CV28),"")</f>
        <v/>
      </c>
      <c r="CY17" s="6">
        <f>IF($C17="OK",_xlfn.NUMBERVALUE(Plantilla!CW28),"")</f>
        <v/>
      </c>
      <c r="CZ17" s="82">
        <f>IF($C17="OK",_xlfn.NUMBERVALUE(Plantilla!CX28),"")</f>
        <v/>
      </c>
      <c r="DA17" s="6">
        <f>IF($C17="OK",_xlfn.NUMBERVALUE(Plantilla!CY28),"")</f>
        <v/>
      </c>
      <c r="DB17" s="109">
        <f>IF($C17="OK",_xlfn.NUMBERVALUE(Plantilla!CZ28),"")</f>
        <v/>
      </c>
      <c r="DC17" s="6">
        <f>IF($C17="OK",_xlfn.NUMBERVALUE(Plantilla!DA28),"")</f>
        <v/>
      </c>
      <c r="DD17" s="6">
        <f>IF($C17="OK",TEXT(Plantilla!DB28,"#"),"")</f>
        <v/>
      </c>
      <c r="DE17" s="6">
        <f>IF($C17="OK",_xlfn.NUMBERVALUE(Plantilla!DC28),"")</f>
        <v/>
      </c>
      <c r="DF17" s="4">
        <f>IF($C17="OK",_xlfn.NUMBERVALUE(Plantilla!DD28),"")</f>
        <v/>
      </c>
      <c r="DG17" s="6">
        <f>IF($C17="OK",_xlfn.NUMBERVALUE(Plantilla!DE28),"")</f>
        <v/>
      </c>
      <c r="DH17" s="6">
        <f>IF($C17="OK",_xlfn.NUMBERVALUE(Plantilla!DF28),"")</f>
        <v/>
      </c>
      <c r="DI17" s="6">
        <f>IF($C17="OK",_xlfn.NUMBERVALUE(Plantilla!DG28),"")</f>
        <v/>
      </c>
      <c r="DJ17" s="6">
        <f>IF($C17="OK",_xlfn.NUMBERVALUE(Plantilla!DH28),"")</f>
        <v/>
      </c>
      <c r="DK17" s="6">
        <f>IF($C17="OK",_xlfn.NUMBERVALUE(Plantilla!DI28),"")</f>
        <v/>
      </c>
      <c r="DL17" s="6">
        <f>IF($C17="OK",_xlfn.NUMBERVALUE(Plantilla!DJ28),"")</f>
        <v/>
      </c>
      <c r="DM17" s="6">
        <f>IF($C17="OK",_xlfn.NUMBERVALUE(Plantilla!DK28),"")</f>
        <v/>
      </c>
      <c r="DN17" s="6">
        <f>IF($C17="OK",_xlfn.NUMBERVALUE(Plantilla!DL28),"")</f>
        <v/>
      </c>
      <c r="DO17" s="6">
        <f>IF($C17="OK",_xlfn.NUMBERVALUE(Plantilla!DM28),"")</f>
        <v/>
      </c>
      <c r="DP17" s="6">
        <f>IF($C17="OK",_xlfn.NUMBERVALUE(Plantilla!DN28),"")</f>
        <v/>
      </c>
      <c r="DQ17" s="6">
        <f>IF($C17="OK",_xlfn.NUMBERVALUE(Plantilla!DO28),"")</f>
        <v/>
      </c>
      <c r="DR17" s="6">
        <f>IF($C17="OK",_xlfn.NUMBERVALUE(Plantilla!DP28),"")</f>
        <v/>
      </c>
      <c r="DS17">
        <f>IF($C17="OK",TEXT(Plantilla!DR28,"#"),"")</f>
        <v/>
      </c>
      <c r="DT17" s="6" t="n"/>
    </row>
    <row r="18">
      <c r="A18">
        <f>IF(Plantilla!$I$6="¡Perfecto!, Guarda el archivo y adjúntalo a tu interfaz de Nómina Electrónica","OK","Error")</f>
        <v/>
      </c>
      <c r="B18">
        <f>IF(Plantilla!$I$6="¡Perfecto!, Guarda el archivo y adjúntalo a tu interfaz de Nómina Electrónica",MID(Plantilla!$D$2,SEARCH("V",Plantilla!$D$2),10),"")</f>
        <v/>
      </c>
      <c r="C18">
        <f>Plantilla!C29</f>
        <v/>
      </c>
      <c r="D18">
        <f>IF($C18="OK",Plantilla!B29,"")</f>
        <v/>
      </c>
      <c r="E18">
        <f>IF($C18="OK",
   VLOOKUP(Plantilla!$E$4,'Tablas '!$AP$4:$AT$6,5,FALSE),
"")</f>
        <v/>
      </c>
      <c r="F18">
        <f>IF($C18="OK",TEXT(Plantilla!D29,"#"),"")</f>
        <v/>
      </c>
      <c r="G18">
        <f>IF($C18="OK",
   VLOOKUP(Plantilla!E29,'Tablas '!$B$4:$C$14,2,FALSE),
"")</f>
        <v/>
      </c>
      <c r="H18">
        <f>IF($C18="OK",TEXT(Plantilla!F29,"#"),"")</f>
        <v/>
      </c>
      <c r="I18">
        <f>IF($C18="OK",TEXT(Plantilla!G29,"#"),"")</f>
        <v/>
      </c>
      <c r="J18">
        <f>IF($C18="OK",TEXT(Plantilla!H29,"#"),"")</f>
        <v/>
      </c>
      <c r="K18">
        <f>IF($C18="OK",TEXT(Plantilla!I29,"#"),"")</f>
        <v/>
      </c>
      <c r="L18">
        <f>IF($C18="OK",TEXT(Plantilla!J29,"#"),"")</f>
        <v/>
      </c>
      <c r="M18">
        <f>IF($C18="OK",TEXT(Plantilla!K29,"#"),"")</f>
        <v/>
      </c>
      <c r="N18">
        <f>IF($C18="OK",
   CONCATENATE(YEAR(Plantilla!L29),"-",TEXT(MONTH(Plantilla!L29),"00"),"-",TEXT(DAY(Plantilla!L29),"00")),
"")</f>
        <v/>
      </c>
      <c r="O18">
        <f>IF($C18="OK",_xlfn.NUMBERVALUE(Plantilla!M29),"")</f>
        <v/>
      </c>
      <c r="P18">
        <f>IF($C18="OK",
   IF(Plantilla!N29&lt;&gt;"",
      CONCATENATE(YEAR(Plantilla!N29),"-",TEXT(MONTH(Plantilla!N29),"00"),"-",TEXT(DAY(Plantilla!N29),"00")),
   ""),
"")</f>
        <v/>
      </c>
      <c r="Q18">
        <f>IF($C18="OK",
   VLOOKUP(Plantilla!O29,'Tablas '!$E$4:$F$19,2,FALSE),
"")</f>
        <v/>
      </c>
      <c r="R18">
        <f>IF($C18="OK",
   VLOOKUP(Plantilla!P29,'Tablas '!$H$4:$I$5,2,FALSE),
"")</f>
        <v/>
      </c>
      <c r="S18">
        <f>IF($C18="OK",
   VLOOKUP(Plantilla!Q29,'Tablas '!$K$4:$L$8,2,FALSE),
"")</f>
        <v/>
      </c>
      <c r="T18">
        <f>IF($C18="OK",
   VLOOKUP(Plantilla!R29,'Tablas '!$AE$4:$AF$6,2,FALSE),
"")</f>
        <v/>
      </c>
      <c r="U18">
        <f>IF($C18="OK",
   VLOOKUP(Plantilla!S29,'Tablas '!$AE$4:$AF$6,2,FALSE),
"")</f>
        <v/>
      </c>
      <c r="V18">
        <f>IF($C18="OK",TEXT(Plantilla!T29,"#"),"")</f>
        <v/>
      </c>
      <c r="W18" s="84">
        <f>IF($C18="OK",
   VLOOKUP(Plantilla!U29,'Tablas '!$AM$4:$AN$1126,2,FALSE),
"")</f>
        <v/>
      </c>
      <c r="X18">
        <f>IF($C18="OK",TEXT(Plantilla!V29,"#"),"")</f>
        <v/>
      </c>
      <c r="Y18">
        <f>IF($C18="OK",
   CONCATENATE(YEAR(Plantilla!W29),"-",TEXT(MONTH(Plantilla!W29),"00"),"-",TEXT(DAY(Plantilla!W29),"00")),
"")</f>
        <v/>
      </c>
      <c r="Z18">
        <f>IF($C18="OK",
   CONCATENATE(YEAR(Plantilla!X29),"-",TEXT(MONTH(Plantilla!X29),"00"),"-",TEXT(DAY(Plantilla!X29),"00")),
"")</f>
        <v/>
      </c>
      <c r="AA18">
        <f>IF($C18="OK",
   TEXT(VLOOKUP(Plantilla!Y29,'Tablas '!$Q$4:$R$9,2,FALSE),"#"),
"")</f>
        <v/>
      </c>
      <c r="AB18">
        <f>IF($C18="OK",
   CONCATENATE(YEAR(Plantilla!Z29),"-",TEXT(MONTH(Plantilla!Z29),"00"),"-",TEXT(DAY(Plantilla!Z29),"00")),
"")</f>
        <v/>
      </c>
      <c r="AC18">
        <f>IF($C18="OK",
   TEXT(VLOOKUP(Plantilla!AA29,'Tablas '!$T$4:$U$13,2,FALSE),"#"),
"")</f>
        <v/>
      </c>
      <c r="AD18">
        <f>IF($C18="OK",TEXT(Plantilla!AB29,"#"),"")</f>
        <v/>
      </c>
      <c r="AE18">
        <f>IF($C18="OK",
   IF(Plantilla!AC29&lt;&gt;"",
      TEXT(VLOOKUP(Plantilla!AC29,'Tablas '!$W$4:$X$7,2,FALSE),"#"),
   ""),
"")</f>
        <v/>
      </c>
      <c r="AF18">
        <f>IF($C18="OK",TEXT(Plantilla!AD29,"#"),"")</f>
        <v/>
      </c>
      <c r="AG18" s="6">
        <f>IF($C18="OK",_xlfn.NUMBERVALUE(Plantilla!AE29),"")</f>
        <v/>
      </c>
      <c r="AH18" s="4">
        <f>IF($C18="OK",_xlfn.NUMBERVALUE(Plantilla!AF29),"")</f>
        <v/>
      </c>
      <c r="AI18" s="6">
        <f>IF($C18="OK",_xlfn.NUMBERVALUE(Plantilla!AG29),"")</f>
        <v/>
      </c>
      <c r="AJ18" s="6">
        <f>IF($C18="OK",_xlfn.NUMBERVALUE(Plantilla!AH29),"")</f>
        <v/>
      </c>
      <c r="AK18" s="6">
        <f>IF($C18="OK",_xlfn.NUMBERVALUE(Plantilla!AI29),"")</f>
        <v/>
      </c>
      <c r="AL18" s="6">
        <f>IF($C18="OK",_xlfn.NUMBERVALUE(Plantilla!AJ29),"")</f>
        <v/>
      </c>
      <c r="AM18" s="4">
        <f>IF($C18="OK",_xlfn.NUMBERVALUE(Plantilla!AK29),"")</f>
        <v/>
      </c>
      <c r="AN18" s="6">
        <f>IF($C18="OK",_xlfn.NUMBERVALUE(Plantilla!AL29),"")</f>
        <v/>
      </c>
      <c r="AO18" s="4">
        <f>IF($C18="OK",_xlfn.NUMBERVALUE(Plantilla!AM29),"")</f>
        <v/>
      </c>
      <c r="AP18" s="6">
        <f>IF($C18="OK",_xlfn.NUMBERVALUE(Plantilla!AN29),"")</f>
        <v/>
      </c>
      <c r="AQ18" s="4">
        <f>IF($C18="OK",_xlfn.NUMBERVALUE(Plantilla!AO29),"")</f>
        <v/>
      </c>
      <c r="AR18" s="6">
        <f>IF($C18="OK",_xlfn.NUMBERVALUE(Plantilla!AP29),"")</f>
        <v/>
      </c>
      <c r="AS18" s="4">
        <f>IF($C18="OK",_xlfn.NUMBERVALUE(Plantilla!AQ29),"")</f>
        <v/>
      </c>
      <c r="AT18" s="6">
        <f>IF($C18="OK",_xlfn.NUMBERVALUE(Plantilla!AR29),"")</f>
        <v/>
      </c>
      <c r="AU18" s="4">
        <f>IF($C18="OK",_xlfn.NUMBERVALUE(Plantilla!AS29),"")</f>
        <v/>
      </c>
      <c r="AV18" s="6">
        <f>IF($C18="OK",_xlfn.NUMBERVALUE(Plantilla!AT29),"")</f>
        <v/>
      </c>
      <c r="AW18" s="4">
        <f>IF($C18="OK",_xlfn.NUMBERVALUE(Plantilla!AU29),"")</f>
        <v/>
      </c>
      <c r="AX18" s="6">
        <f>IF($C18="OK",_xlfn.NUMBERVALUE(Plantilla!AV29),"")</f>
        <v/>
      </c>
      <c r="AY18" s="4">
        <f>IF($C18="OK",_xlfn.NUMBERVALUE(Plantilla!AW29),"")</f>
        <v/>
      </c>
      <c r="AZ18" s="6">
        <f>IF($C18="OK",_xlfn.NUMBERVALUE(Plantilla!AX29),"")</f>
        <v/>
      </c>
      <c r="BA18">
        <f>IF($C18="OK",_xlfn.NUMBERVALUE(Plantilla!AY29),"")</f>
        <v/>
      </c>
      <c r="BB18">
        <f>IF($C18="OK",_xlfn.NUMBERVALUE(Plantilla!AZ29),"")</f>
        <v/>
      </c>
      <c r="BC18" s="4">
        <f>IF($C18="OK",_xlfn.NUMBERVALUE(Plantilla!BA29),"")</f>
        <v/>
      </c>
      <c r="BD18" s="6">
        <f>IF($C18="OK",_xlfn.NUMBERVALUE(Plantilla!BB29),"")</f>
        <v/>
      </c>
      <c r="BE18" s="4">
        <f>IF($C18="OK",_xlfn.NUMBERVALUE(Plantilla!BC29),"")</f>
        <v/>
      </c>
      <c r="BF18" s="6">
        <f>IF($C18="OK",_xlfn.NUMBERVALUE(Plantilla!BD29),"")</f>
        <v/>
      </c>
      <c r="BG18" s="4">
        <f>IF($C18="OK",_xlfn.NUMBERVALUE(Plantilla!BE29),"")</f>
        <v/>
      </c>
      <c r="BH18" s="6">
        <f>IF($C18="OK",_xlfn.NUMBERVALUE(Plantilla!BF29),"")</f>
        <v/>
      </c>
      <c r="BI18" s="110">
        <f>IF($C18="OK",_xlfn.NUMBERVALUE(Plantilla!BG29),"")</f>
        <v/>
      </c>
      <c r="BJ18" s="6">
        <f>IF($C18="OK",_xlfn.NUMBERVALUE(Plantilla!BH29),"")</f>
        <v/>
      </c>
      <c r="BK18" s="109">
        <f>IF($C18="OK",_xlfn.NUMBERVALUE(Plantilla!BI29),"")</f>
        <v/>
      </c>
      <c r="BL18" s="6">
        <f>IF($C18="OK",
   IF(Plantilla!BJ29&lt;&gt;"",
      TEXT(VLOOKUP(Plantilla!BJ29,'Tablas '!$Z$4:$AA$6,2,FALSE),"#"),
   ""),
"")</f>
        <v/>
      </c>
      <c r="BM18" s="4">
        <f>IF($C18="OK",_xlfn.NUMBERVALUE(Plantilla!BK29),"")</f>
        <v/>
      </c>
      <c r="BN18" s="4">
        <f>IF($C18="OK",_xlfn.NUMBERVALUE(Plantilla!BL29),"")</f>
        <v/>
      </c>
      <c r="BO18" s="6">
        <f>IF($C18="OK",_xlfn.NUMBERVALUE(Plantilla!BM29),"")</f>
        <v/>
      </c>
      <c r="BP18" s="4">
        <f>IF($C18="OK",_xlfn.NUMBERVALUE(Plantilla!BN29),"")</f>
        <v/>
      </c>
      <c r="BQ18" s="6">
        <f>IF($C18="OK",_xlfn.NUMBERVALUE(Plantilla!BO29),"")</f>
        <v/>
      </c>
      <c r="BR18" s="4">
        <f>IF($C18="OK",_xlfn.NUMBERVALUE(Plantilla!BP29),"")</f>
        <v/>
      </c>
      <c r="BS18" s="6">
        <f>IF($C18="OK",_xlfn.NUMBERVALUE(Plantilla!BQ29),"")</f>
        <v/>
      </c>
      <c r="BT18" s="4">
        <f>IF($C18="OK",_xlfn.NUMBERVALUE(Plantilla!BR29),"")</f>
        <v/>
      </c>
      <c r="BU18" s="6">
        <f>IF($C18="OK",_xlfn.NUMBERVALUE(Plantilla!BS29),"")</f>
        <v/>
      </c>
      <c r="BV18" s="6">
        <f>IF($C18="OK",_xlfn.NUMBERVALUE(Plantilla!BT29),"")</f>
        <v/>
      </c>
      <c r="BW18" s="6">
        <f>IF($C18="OK",_xlfn.NUMBERVALUE(Plantilla!BU29),"")</f>
        <v/>
      </c>
      <c r="BX18" s="6">
        <f>IF($C18="OK",_xlfn.NUMBERVALUE(Plantilla!BV29),"")</f>
        <v/>
      </c>
      <c r="BY18" s="6">
        <f>IF($C18="OK",_xlfn.NUMBERVALUE(Plantilla!BW29),"")</f>
        <v/>
      </c>
      <c r="BZ18" s="6">
        <f>IF($C18="OK",_xlfn.NUMBERVALUE(Plantilla!BX29),"")</f>
        <v/>
      </c>
      <c r="CA18" s="6">
        <f>IF($C18="OK",_xlfn.NUMBERVALUE(Plantilla!BY29),"")</f>
        <v/>
      </c>
      <c r="CB18" s="6">
        <f>IF($C18="OK",_xlfn.NUMBERVALUE(Plantilla!BZ29),"")</f>
        <v/>
      </c>
      <c r="CC18" s="6">
        <f>IF($C18="OK",_xlfn.NUMBERVALUE(Plantilla!CA29),"")</f>
        <v/>
      </c>
      <c r="CD18" s="6">
        <f>IF($C18="OK",_xlfn.NUMBERVALUE(Plantilla!CB29),"")</f>
        <v/>
      </c>
      <c r="CE18" s="6">
        <f>IF($C18="OK",_xlfn.NUMBERVALUE(Plantilla!CC29),"")</f>
        <v/>
      </c>
      <c r="CF18" s="4">
        <f>IF($C18="OK",_xlfn.NUMBERVALUE(Plantilla!CD29),"")</f>
        <v/>
      </c>
      <c r="CG18" s="6">
        <f>IF($C18="OK",_xlfn.NUMBERVALUE(Plantilla!CE29),"")</f>
        <v/>
      </c>
      <c r="CH18" s="6">
        <f>IF($C18="OK",_xlfn.NUMBERVALUE(Plantilla!CF29),"")</f>
        <v/>
      </c>
      <c r="CI18" s="6">
        <f>IF($C18="OK",_xlfn.NUMBERVALUE(Plantilla!CG29),"")</f>
        <v/>
      </c>
      <c r="CJ18" s="6">
        <f>IF($C18="OK",_xlfn.NUMBERVALUE(Plantilla!CH29),"")</f>
        <v/>
      </c>
      <c r="CK18" s="6">
        <f>IF($C18="OK",_xlfn.NUMBERVALUE(Plantilla!CI29),"")</f>
        <v/>
      </c>
      <c r="CL18" s="6">
        <f>IF($C18="OK",_xlfn.NUMBERVALUE(Plantilla!CJ29),"")</f>
        <v/>
      </c>
      <c r="CM18">
        <f>IF($C18="OK",TEXT(Plantilla!CK29,"#"),"")</f>
        <v/>
      </c>
      <c r="CN18" s="6">
        <f>IF($C18="OK",_xlfn.NUMBERVALUE(Plantilla!CL29),"")</f>
        <v/>
      </c>
      <c r="CO18" s="6">
        <f>IF($C18="OK",_xlfn.NUMBERVALUE(Plantilla!CM29),"")</f>
        <v/>
      </c>
      <c r="CP18" s="110">
        <f>IF($C18="OK",_xlfn.NUMBERVALUE(Plantilla!CN29),"")</f>
        <v/>
      </c>
      <c r="CQ18" s="6">
        <f>IF($C18="OK",_xlfn.NUMBERVALUE(Plantilla!CO29),"")</f>
        <v/>
      </c>
      <c r="CR18" s="109">
        <f>IF($C18="OK",_xlfn.NUMBERVALUE(Plantilla!CP29),"")</f>
        <v/>
      </c>
      <c r="CS18" s="110">
        <f>IF($C18="OK",_xlfn.NUMBERVALUE(Plantilla!CQ29),"")</f>
        <v/>
      </c>
      <c r="CT18" s="6">
        <f>IF($C18="OK",_xlfn.NUMBERVALUE(Plantilla!CR29),"")</f>
        <v/>
      </c>
      <c r="CU18" s="109">
        <f>IF($C18="OK",_xlfn.NUMBERVALUE(Plantilla!CS29),"")</f>
        <v/>
      </c>
      <c r="CV18" s="110">
        <f>IF($C18="OK",_xlfn.NUMBERVALUE(Plantilla!CT29),"")</f>
        <v/>
      </c>
      <c r="CW18" s="6">
        <f>IF($C18="OK",_xlfn.NUMBERVALUE(Plantilla!CU29),"")</f>
        <v/>
      </c>
      <c r="CX18" s="82">
        <f>IF($C18="OK",_xlfn.NUMBERVALUE(Plantilla!CV29),"")</f>
        <v/>
      </c>
      <c r="CY18" s="6">
        <f>IF($C18="OK",_xlfn.NUMBERVALUE(Plantilla!CW29),"")</f>
        <v/>
      </c>
      <c r="CZ18" s="82">
        <f>IF($C18="OK",_xlfn.NUMBERVALUE(Plantilla!CX29),"")</f>
        <v/>
      </c>
      <c r="DA18" s="6">
        <f>IF($C18="OK",_xlfn.NUMBERVALUE(Plantilla!CY29),"")</f>
        <v/>
      </c>
      <c r="DB18" s="109">
        <f>IF($C18="OK",_xlfn.NUMBERVALUE(Plantilla!CZ29),"")</f>
        <v/>
      </c>
      <c r="DC18" s="6">
        <f>IF($C18="OK",_xlfn.NUMBERVALUE(Plantilla!DA29),"")</f>
        <v/>
      </c>
      <c r="DD18" s="6">
        <f>IF($C18="OK",TEXT(Plantilla!DB29,"#"),"")</f>
        <v/>
      </c>
      <c r="DE18" s="6">
        <f>IF($C18="OK",_xlfn.NUMBERVALUE(Plantilla!DC29),"")</f>
        <v/>
      </c>
      <c r="DF18" s="4">
        <f>IF($C18="OK",_xlfn.NUMBERVALUE(Plantilla!DD29),"")</f>
        <v/>
      </c>
      <c r="DG18" s="6">
        <f>IF($C18="OK",_xlfn.NUMBERVALUE(Plantilla!DE29),"")</f>
        <v/>
      </c>
      <c r="DH18" s="6">
        <f>IF($C18="OK",_xlfn.NUMBERVALUE(Plantilla!DF29),"")</f>
        <v/>
      </c>
      <c r="DI18" s="6">
        <f>IF($C18="OK",_xlfn.NUMBERVALUE(Plantilla!DG29),"")</f>
        <v/>
      </c>
      <c r="DJ18" s="6">
        <f>IF($C18="OK",_xlfn.NUMBERVALUE(Plantilla!DH29),"")</f>
        <v/>
      </c>
      <c r="DK18" s="6">
        <f>IF($C18="OK",_xlfn.NUMBERVALUE(Plantilla!DI29),"")</f>
        <v/>
      </c>
      <c r="DL18" s="6">
        <f>IF($C18="OK",_xlfn.NUMBERVALUE(Plantilla!DJ29),"")</f>
        <v/>
      </c>
      <c r="DM18" s="6">
        <f>IF($C18="OK",_xlfn.NUMBERVALUE(Plantilla!DK29),"")</f>
        <v/>
      </c>
      <c r="DN18" s="6">
        <f>IF($C18="OK",_xlfn.NUMBERVALUE(Plantilla!DL29),"")</f>
        <v/>
      </c>
      <c r="DO18" s="6">
        <f>IF($C18="OK",_xlfn.NUMBERVALUE(Plantilla!DM29),"")</f>
        <v/>
      </c>
      <c r="DP18" s="6">
        <f>IF($C18="OK",_xlfn.NUMBERVALUE(Plantilla!DN29),"")</f>
        <v/>
      </c>
      <c r="DQ18" s="6">
        <f>IF($C18="OK",_xlfn.NUMBERVALUE(Plantilla!DO29),"")</f>
        <v/>
      </c>
      <c r="DR18" s="6">
        <f>IF($C18="OK",_xlfn.NUMBERVALUE(Plantilla!DP29),"")</f>
        <v/>
      </c>
      <c r="DS18">
        <f>IF($C18="OK",TEXT(Plantilla!DR29,"#"),"")</f>
        <v/>
      </c>
      <c r="DT18" s="6" t="n"/>
    </row>
    <row r="19">
      <c r="A19">
        <f>IF(Plantilla!$I$6="¡Perfecto!, Guarda el archivo y adjúntalo a tu interfaz de Nómina Electrónica","OK","Error")</f>
        <v/>
      </c>
      <c r="B19">
        <f>IF(Plantilla!$I$6="¡Perfecto!, Guarda el archivo y adjúntalo a tu interfaz de Nómina Electrónica",MID(Plantilla!$D$2,SEARCH("V",Plantilla!$D$2),10),"")</f>
        <v/>
      </c>
      <c r="C19">
        <f>Plantilla!C30</f>
        <v/>
      </c>
      <c r="D19">
        <f>IF($C19="OK",Plantilla!B30,"")</f>
        <v/>
      </c>
      <c r="E19">
        <f>IF($C19="OK",
   VLOOKUP(Plantilla!$E$4,'Tablas '!$AP$4:$AT$6,5,FALSE),
"")</f>
        <v/>
      </c>
      <c r="F19">
        <f>IF($C19="OK",TEXT(Plantilla!D30,"#"),"")</f>
        <v/>
      </c>
      <c r="G19">
        <f>IF($C19="OK",
   VLOOKUP(Plantilla!E30,'Tablas '!$B$4:$C$14,2,FALSE),
"")</f>
        <v/>
      </c>
      <c r="H19">
        <f>IF($C19="OK",TEXT(Plantilla!F30,"#"),"")</f>
        <v/>
      </c>
      <c r="I19">
        <f>IF($C19="OK",TEXT(Plantilla!G30,"#"),"")</f>
        <v/>
      </c>
      <c r="J19">
        <f>IF($C19="OK",TEXT(Plantilla!H30,"#"),"")</f>
        <v/>
      </c>
      <c r="K19">
        <f>IF($C19="OK",TEXT(Plantilla!I30,"#"),"")</f>
        <v/>
      </c>
      <c r="L19">
        <f>IF($C19="OK",TEXT(Plantilla!J30,"#"),"")</f>
        <v/>
      </c>
      <c r="M19">
        <f>IF($C19="OK",TEXT(Plantilla!K30,"#"),"")</f>
        <v/>
      </c>
      <c r="N19">
        <f>IF($C19="OK",
   CONCATENATE(YEAR(Plantilla!L30),"-",TEXT(MONTH(Plantilla!L30),"00"),"-",TEXT(DAY(Plantilla!L30),"00")),
"")</f>
        <v/>
      </c>
      <c r="O19">
        <f>IF($C19="OK",_xlfn.NUMBERVALUE(Plantilla!M30),"")</f>
        <v/>
      </c>
      <c r="P19">
        <f>IF($C19="OK",
   IF(Plantilla!N30&lt;&gt;"",
      CONCATENATE(YEAR(Plantilla!N30),"-",TEXT(MONTH(Plantilla!N30),"00"),"-",TEXT(DAY(Plantilla!N30),"00")),
   ""),
"")</f>
        <v/>
      </c>
      <c r="Q19">
        <f>IF($C19="OK",
   VLOOKUP(Plantilla!O30,'Tablas '!$E$4:$F$19,2,FALSE),
"")</f>
        <v/>
      </c>
      <c r="R19">
        <f>IF($C19="OK",
   VLOOKUP(Plantilla!P30,'Tablas '!$H$4:$I$5,2,FALSE),
"")</f>
        <v/>
      </c>
      <c r="S19">
        <f>IF($C19="OK",
   VLOOKUP(Plantilla!Q30,'Tablas '!$K$4:$L$8,2,FALSE),
"")</f>
        <v/>
      </c>
      <c r="T19">
        <f>IF($C19="OK",
   VLOOKUP(Plantilla!R30,'Tablas '!$AE$4:$AF$6,2,FALSE),
"")</f>
        <v/>
      </c>
      <c r="U19">
        <f>IF($C19="OK",
   VLOOKUP(Plantilla!S30,'Tablas '!$AE$4:$AF$6,2,FALSE),
"")</f>
        <v/>
      </c>
      <c r="V19">
        <f>IF($C19="OK",TEXT(Plantilla!T30,"#"),"")</f>
        <v/>
      </c>
      <c r="W19" s="84">
        <f>IF($C19="OK",
   VLOOKUP(Plantilla!U30,'Tablas '!$AM$4:$AN$1126,2,FALSE),
"")</f>
        <v/>
      </c>
      <c r="X19">
        <f>IF($C19="OK",TEXT(Plantilla!V30,"#"),"")</f>
        <v/>
      </c>
      <c r="Y19">
        <f>IF($C19="OK",
   CONCATENATE(YEAR(Plantilla!W30),"-",TEXT(MONTH(Plantilla!W30),"00"),"-",TEXT(DAY(Plantilla!W30),"00")),
"")</f>
        <v/>
      </c>
      <c r="Z19">
        <f>IF($C19="OK",
   CONCATENATE(YEAR(Plantilla!X30),"-",TEXT(MONTH(Plantilla!X30),"00"),"-",TEXT(DAY(Plantilla!X30),"00")),
"")</f>
        <v/>
      </c>
      <c r="AA19">
        <f>IF($C19="OK",
   TEXT(VLOOKUP(Plantilla!Y30,'Tablas '!$Q$4:$R$9,2,FALSE),"#"),
"")</f>
        <v/>
      </c>
      <c r="AB19">
        <f>IF($C19="OK",
   CONCATENATE(YEAR(Plantilla!Z30),"-",TEXT(MONTH(Plantilla!Z30),"00"),"-",TEXT(DAY(Plantilla!Z30),"00")),
"")</f>
        <v/>
      </c>
      <c r="AC19">
        <f>IF($C19="OK",
   TEXT(VLOOKUP(Plantilla!AA30,'Tablas '!$T$4:$U$13,2,FALSE),"#"),
"")</f>
        <v/>
      </c>
      <c r="AD19">
        <f>IF($C19="OK",TEXT(Plantilla!AB30,"#"),"")</f>
        <v/>
      </c>
      <c r="AE19">
        <f>IF($C19="OK",
   IF(Plantilla!AC30&lt;&gt;"",
      TEXT(VLOOKUP(Plantilla!AC30,'Tablas '!$W$4:$X$7,2,FALSE),"#"),
   ""),
"")</f>
        <v/>
      </c>
      <c r="AF19">
        <f>IF($C19="OK",TEXT(Plantilla!AD30,"#"),"")</f>
        <v/>
      </c>
      <c r="AG19" s="6">
        <f>IF($C19="OK",_xlfn.NUMBERVALUE(Plantilla!AE30),"")</f>
        <v/>
      </c>
      <c r="AH19" s="4">
        <f>IF($C19="OK",_xlfn.NUMBERVALUE(Plantilla!AF30),"")</f>
        <v/>
      </c>
      <c r="AI19" s="6">
        <f>IF($C19="OK",_xlfn.NUMBERVALUE(Plantilla!AG30),"")</f>
        <v/>
      </c>
      <c r="AJ19" s="6">
        <f>IF($C19="OK",_xlfn.NUMBERVALUE(Plantilla!AH30),"")</f>
        <v/>
      </c>
      <c r="AK19" s="6">
        <f>IF($C19="OK",_xlfn.NUMBERVALUE(Plantilla!AI30),"")</f>
        <v/>
      </c>
      <c r="AL19" s="6">
        <f>IF($C19="OK",_xlfn.NUMBERVALUE(Plantilla!AJ30),"")</f>
        <v/>
      </c>
      <c r="AM19" s="4">
        <f>IF($C19="OK",_xlfn.NUMBERVALUE(Plantilla!AK30),"")</f>
        <v/>
      </c>
      <c r="AN19" s="6">
        <f>IF($C19="OK",_xlfn.NUMBERVALUE(Plantilla!AL30),"")</f>
        <v/>
      </c>
      <c r="AO19" s="4">
        <f>IF($C19="OK",_xlfn.NUMBERVALUE(Plantilla!AM30),"")</f>
        <v/>
      </c>
      <c r="AP19" s="6">
        <f>IF($C19="OK",_xlfn.NUMBERVALUE(Plantilla!AN30),"")</f>
        <v/>
      </c>
      <c r="AQ19" s="4">
        <f>IF($C19="OK",_xlfn.NUMBERVALUE(Plantilla!AO30),"")</f>
        <v/>
      </c>
      <c r="AR19" s="6">
        <f>IF($C19="OK",_xlfn.NUMBERVALUE(Plantilla!AP30),"")</f>
        <v/>
      </c>
      <c r="AS19" s="4">
        <f>IF($C19="OK",_xlfn.NUMBERVALUE(Plantilla!AQ30),"")</f>
        <v/>
      </c>
      <c r="AT19" s="6">
        <f>IF($C19="OK",_xlfn.NUMBERVALUE(Plantilla!AR30),"")</f>
        <v/>
      </c>
      <c r="AU19" s="4">
        <f>IF($C19="OK",_xlfn.NUMBERVALUE(Plantilla!AS30),"")</f>
        <v/>
      </c>
      <c r="AV19" s="6">
        <f>IF($C19="OK",_xlfn.NUMBERVALUE(Plantilla!AT30),"")</f>
        <v/>
      </c>
      <c r="AW19" s="4">
        <f>IF($C19="OK",_xlfn.NUMBERVALUE(Plantilla!AU30),"")</f>
        <v/>
      </c>
      <c r="AX19" s="6">
        <f>IF($C19="OK",_xlfn.NUMBERVALUE(Plantilla!AV30),"")</f>
        <v/>
      </c>
      <c r="AY19" s="4">
        <f>IF($C19="OK",_xlfn.NUMBERVALUE(Plantilla!AW30),"")</f>
        <v/>
      </c>
      <c r="AZ19" s="6">
        <f>IF($C19="OK",_xlfn.NUMBERVALUE(Plantilla!AX30),"")</f>
        <v/>
      </c>
      <c r="BA19">
        <f>IF($C19="OK",_xlfn.NUMBERVALUE(Plantilla!AY30),"")</f>
        <v/>
      </c>
      <c r="BB19">
        <f>IF($C19="OK",_xlfn.NUMBERVALUE(Plantilla!AZ30),"")</f>
        <v/>
      </c>
      <c r="BC19" s="4">
        <f>IF($C19="OK",_xlfn.NUMBERVALUE(Plantilla!BA30),"")</f>
        <v/>
      </c>
      <c r="BD19" s="6">
        <f>IF($C19="OK",_xlfn.NUMBERVALUE(Plantilla!BB30),"")</f>
        <v/>
      </c>
      <c r="BE19" s="4">
        <f>IF($C19="OK",_xlfn.NUMBERVALUE(Plantilla!BC30),"")</f>
        <v/>
      </c>
      <c r="BF19" s="6">
        <f>IF($C19="OK",_xlfn.NUMBERVALUE(Plantilla!BD30),"")</f>
        <v/>
      </c>
      <c r="BG19" s="4">
        <f>IF($C19="OK",_xlfn.NUMBERVALUE(Plantilla!BE30),"")</f>
        <v/>
      </c>
      <c r="BH19" s="6">
        <f>IF($C19="OK",_xlfn.NUMBERVALUE(Plantilla!BF30),"")</f>
        <v/>
      </c>
      <c r="BI19" s="110">
        <f>IF($C19="OK",_xlfn.NUMBERVALUE(Plantilla!BG30),"")</f>
        <v/>
      </c>
      <c r="BJ19" s="6">
        <f>IF($C19="OK",_xlfn.NUMBERVALUE(Plantilla!BH30),"")</f>
        <v/>
      </c>
      <c r="BK19" s="109">
        <f>IF($C19="OK",_xlfn.NUMBERVALUE(Plantilla!BI30),"")</f>
        <v/>
      </c>
      <c r="BL19" s="6">
        <f>IF($C19="OK",
   IF(Plantilla!BJ30&lt;&gt;"",
      TEXT(VLOOKUP(Plantilla!BJ30,'Tablas '!$Z$4:$AA$6,2,FALSE),"#"),
   ""),
"")</f>
        <v/>
      </c>
      <c r="BM19" s="4">
        <f>IF($C19="OK",_xlfn.NUMBERVALUE(Plantilla!BK30),"")</f>
        <v/>
      </c>
      <c r="BN19" s="4">
        <f>IF($C19="OK",_xlfn.NUMBERVALUE(Plantilla!BL30),"")</f>
        <v/>
      </c>
      <c r="BO19" s="6">
        <f>IF($C19="OK",_xlfn.NUMBERVALUE(Plantilla!BM30),"")</f>
        <v/>
      </c>
      <c r="BP19" s="4">
        <f>IF($C19="OK",_xlfn.NUMBERVALUE(Plantilla!BN30),"")</f>
        <v/>
      </c>
      <c r="BQ19" s="6">
        <f>IF($C19="OK",_xlfn.NUMBERVALUE(Plantilla!BO30),"")</f>
        <v/>
      </c>
      <c r="BR19" s="4">
        <f>IF($C19="OK",_xlfn.NUMBERVALUE(Plantilla!BP30),"")</f>
        <v/>
      </c>
      <c r="BS19" s="6">
        <f>IF($C19="OK",_xlfn.NUMBERVALUE(Plantilla!BQ30),"")</f>
        <v/>
      </c>
      <c r="BT19" s="4">
        <f>IF($C19="OK",_xlfn.NUMBERVALUE(Plantilla!BR30),"")</f>
        <v/>
      </c>
      <c r="BU19" s="6">
        <f>IF($C19="OK",_xlfn.NUMBERVALUE(Plantilla!BS30),"")</f>
        <v/>
      </c>
      <c r="BV19" s="6">
        <f>IF($C19="OK",_xlfn.NUMBERVALUE(Plantilla!BT30),"")</f>
        <v/>
      </c>
      <c r="BW19" s="6">
        <f>IF($C19="OK",_xlfn.NUMBERVALUE(Plantilla!BU30),"")</f>
        <v/>
      </c>
      <c r="BX19" s="6">
        <f>IF($C19="OK",_xlfn.NUMBERVALUE(Plantilla!BV30),"")</f>
        <v/>
      </c>
      <c r="BY19" s="6">
        <f>IF($C19="OK",_xlfn.NUMBERVALUE(Plantilla!BW30),"")</f>
        <v/>
      </c>
      <c r="BZ19" s="6">
        <f>IF($C19="OK",_xlfn.NUMBERVALUE(Plantilla!BX30),"")</f>
        <v/>
      </c>
      <c r="CA19" s="6">
        <f>IF($C19="OK",_xlfn.NUMBERVALUE(Plantilla!BY30),"")</f>
        <v/>
      </c>
      <c r="CB19" s="6">
        <f>IF($C19="OK",_xlfn.NUMBERVALUE(Plantilla!BZ30),"")</f>
        <v/>
      </c>
      <c r="CC19" s="6">
        <f>IF($C19="OK",_xlfn.NUMBERVALUE(Plantilla!CA30),"")</f>
        <v/>
      </c>
      <c r="CD19" s="6">
        <f>IF($C19="OK",_xlfn.NUMBERVALUE(Plantilla!CB30),"")</f>
        <v/>
      </c>
      <c r="CE19" s="6">
        <f>IF($C19="OK",_xlfn.NUMBERVALUE(Plantilla!CC30),"")</f>
        <v/>
      </c>
      <c r="CF19" s="4">
        <f>IF($C19="OK",_xlfn.NUMBERVALUE(Plantilla!CD30),"")</f>
        <v/>
      </c>
      <c r="CG19" s="6">
        <f>IF($C19="OK",_xlfn.NUMBERVALUE(Plantilla!CE30),"")</f>
        <v/>
      </c>
      <c r="CH19" s="6">
        <f>IF($C19="OK",_xlfn.NUMBERVALUE(Plantilla!CF30),"")</f>
        <v/>
      </c>
      <c r="CI19" s="6">
        <f>IF($C19="OK",_xlfn.NUMBERVALUE(Plantilla!CG30),"")</f>
        <v/>
      </c>
      <c r="CJ19" s="6">
        <f>IF($C19="OK",_xlfn.NUMBERVALUE(Plantilla!CH30),"")</f>
        <v/>
      </c>
      <c r="CK19" s="6">
        <f>IF($C19="OK",_xlfn.NUMBERVALUE(Plantilla!CI30),"")</f>
        <v/>
      </c>
      <c r="CL19" s="6">
        <f>IF($C19="OK",_xlfn.NUMBERVALUE(Plantilla!CJ30),"")</f>
        <v/>
      </c>
      <c r="CM19">
        <f>IF($C19="OK",TEXT(Plantilla!CK30,"#"),"")</f>
        <v/>
      </c>
      <c r="CN19" s="6">
        <f>IF($C19="OK",_xlfn.NUMBERVALUE(Plantilla!CL30),"")</f>
        <v/>
      </c>
      <c r="CO19" s="6">
        <f>IF($C19="OK",_xlfn.NUMBERVALUE(Plantilla!CM30),"")</f>
        <v/>
      </c>
      <c r="CP19" s="110">
        <f>IF($C19="OK",_xlfn.NUMBERVALUE(Plantilla!CN30),"")</f>
        <v/>
      </c>
      <c r="CQ19" s="6">
        <f>IF($C19="OK",_xlfn.NUMBERVALUE(Plantilla!CO30),"")</f>
        <v/>
      </c>
      <c r="CR19" s="109">
        <f>IF($C19="OK",_xlfn.NUMBERVALUE(Plantilla!CP30),"")</f>
        <v/>
      </c>
      <c r="CS19" s="110">
        <f>IF($C19="OK",_xlfn.NUMBERVALUE(Plantilla!CQ30),"")</f>
        <v/>
      </c>
      <c r="CT19" s="6">
        <f>IF($C19="OK",_xlfn.NUMBERVALUE(Plantilla!CR30),"")</f>
        <v/>
      </c>
      <c r="CU19" s="109">
        <f>IF($C19="OK",_xlfn.NUMBERVALUE(Plantilla!CS30),"")</f>
        <v/>
      </c>
      <c r="CV19" s="110">
        <f>IF($C19="OK",_xlfn.NUMBERVALUE(Plantilla!CT30),"")</f>
        <v/>
      </c>
      <c r="CW19" s="6">
        <f>IF($C19="OK",_xlfn.NUMBERVALUE(Plantilla!CU30),"")</f>
        <v/>
      </c>
      <c r="CX19" s="82">
        <f>IF($C19="OK",_xlfn.NUMBERVALUE(Plantilla!CV30),"")</f>
        <v/>
      </c>
      <c r="CY19" s="6">
        <f>IF($C19="OK",_xlfn.NUMBERVALUE(Plantilla!CW30),"")</f>
        <v/>
      </c>
      <c r="CZ19" s="82">
        <f>IF($C19="OK",_xlfn.NUMBERVALUE(Plantilla!CX30),"")</f>
        <v/>
      </c>
      <c r="DA19" s="6">
        <f>IF($C19="OK",_xlfn.NUMBERVALUE(Plantilla!CY30),"")</f>
        <v/>
      </c>
      <c r="DB19" s="109">
        <f>IF($C19="OK",_xlfn.NUMBERVALUE(Plantilla!CZ30),"")</f>
        <v/>
      </c>
      <c r="DC19" s="6">
        <f>IF($C19="OK",_xlfn.NUMBERVALUE(Plantilla!DA30),"")</f>
        <v/>
      </c>
      <c r="DD19" s="6">
        <f>IF($C19="OK",TEXT(Plantilla!DB30,"#"),"")</f>
        <v/>
      </c>
      <c r="DE19" s="6">
        <f>IF($C19="OK",_xlfn.NUMBERVALUE(Plantilla!DC30),"")</f>
        <v/>
      </c>
      <c r="DF19" s="4">
        <f>IF($C19="OK",_xlfn.NUMBERVALUE(Plantilla!DD30),"")</f>
        <v/>
      </c>
      <c r="DG19" s="6">
        <f>IF($C19="OK",_xlfn.NUMBERVALUE(Plantilla!DE30),"")</f>
        <v/>
      </c>
      <c r="DH19" s="6">
        <f>IF($C19="OK",_xlfn.NUMBERVALUE(Plantilla!DF30),"")</f>
        <v/>
      </c>
      <c r="DI19" s="6">
        <f>IF($C19="OK",_xlfn.NUMBERVALUE(Plantilla!DG30),"")</f>
        <v/>
      </c>
      <c r="DJ19" s="6">
        <f>IF($C19="OK",_xlfn.NUMBERVALUE(Plantilla!DH30),"")</f>
        <v/>
      </c>
      <c r="DK19" s="6">
        <f>IF($C19="OK",_xlfn.NUMBERVALUE(Plantilla!DI30),"")</f>
        <v/>
      </c>
      <c r="DL19" s="6">
        <f>IF($C19="OK",_xlfn.NUMBERVALUE(Plantilla!DJ30),"")</f>
        <v/>
      </c>
      <c r="DM19" s="6">
        <f>IF($C19="OK",_xlfn.NUMBERVALUE(Plantilla!DK30),"")</f>
        <v/>
      </c>
      <c r="DN19" s="6">
        <f>IF($C19="OK",_xlfn.NUMBERVALUE(Plantilla!DL30),"")</f>
        <v/>
      </c>
      <c r="DO19" s="6">
        <f>IF($C19="OK",_xlfn.NUMBERVALUE(Plantilla!DM30),"")</f>
        <v/>
      </c>
      <c r="DP19" s="6">
        <f>IF($C19="OK",_xlfn.NUMBERVALUE(Plantilla!DN30),"")</f>
        <v/>
      </c>
      <c r="DQ19" s="6">
        <f>IF($C19="OK",_xlfn.NUMBERVALUE(Plantilla!DO30),"")</f>
        <v/>
      </c>
      <c r="DR19" s="6">
        <f>IF($C19="OK",_xlfn.NUMBERVALUE(Plantilla!DP30),"")</f>
        <v/>
      </c>
      <c r="DS19">
        <f>IF($C19="OK",TEXT(Plantilla!DR30,"#"),"")</f>
        <v/>
      </c>
      <c r="DT19" s="6" t="n"/>
    </row>
    <row r="20">
      <c r="A20">
        <f>IF(Plantilla!$I$6="¡Perfecto!, Guarda el archivo y adjúntalo a tu interfaz de Nómina Electrónica","OK","Error")</f>
        <v/>
      </c>
      <c r="B20">
        <f>IF(Plantilla!$I$6="¡Perfecto!, Guarda el archivo y adjúntalo a tu interfaz de Nómina Electrónica",MID(Plantilla!$D$2,SEARCH("V",Plantilla!$D$2),10),"")</f>
        <v/>
      </c>
      <c r="C20">
        <f>Plantilla!C31</f>
        <v/>
      </c>
      <c r="D20">
        <f>IF($C20="OK",Plantilla!B31,"")</f>
        <v/>
      </c>
      <c r="E20">
        <f>IF($C20="OK",
   VLOOKUP(Plantilla!$E$4,'Tablas '!$AP$4:$AT$6,5,FALSE),
"")</f>
        <v/>
      </c>
      <c r="F20">
        <f>IF($C20="OK",TEXT(Plantilla!D31,"#"),"")</f>
        <v/>
      </c>
      <c r="G20">
        <f>IF($C20="OK",
   VLOOKUP(Plantilla!E31,'Tablas '!$B$4:$C$14,2,FALSE),
"")</f>
        <v/>
      </c>
      <c r="H20">
        <f>IF($C20="OK",TEXT(Plantilla!F31,"#"),"")</f>
        <v/>
      </c>
      <c r="I20">
        <f>IF($C20="OK",TEXT(Plantilla!G31,"#"),"")</f>
        <v/>
      </c>
      <c r="J20">
        <f>IF($C20="OK",TEXT(Plantilla!H31,"#"),"")</f>
        <v/>
      </c>
      <c r="K20">
        <f>IF($C20="OK",TEXT(Plantilla!I31,"#"),"")</f>
        <v/>
      </c>
      <c r="L20">
        <f>IF($C20="OK",TEXT(Plantilla!J31,"#"),"")</f>
        <v/>
      </c>
      <c r="M20">
        <f>IF($C20="OK",TEXT(Plantilla!K31,"#"),"")</f>
        <v/>
      </c>
      <c r="N20">
        <f>IF($C20="OK",
   CONCATENATE(YEAR(Plantilla!L31),"-",TEXT(MONTH(Plantilla!L31),"00"),"-",TEXT(DAY(Plantilla!L31),"00")),
"")</f>
        <v/>
      </c>
      <c r="O20">
        <f>IF($C20="OK",_xlfn.NUMBERVALUE(Plantilla!M31),"")</f>
        <v/>
      </c>
      <c r="P20">
        <f>IF($C20="OK",
   IF(Plantilla!N31&lt;&gt;"",
      CONCATENATE(YEAR(Plantilla!N31),"-",TEXT(MONTH(Plantilla!N31),"00"),"-",TEXT(DAY(Plantilla!N31),"00")),
   ""),
"")</f>
        <v/>
      </c>
      <c r="Q20">
        <f>IF($C20="OK",
   VLOOKUP(Plantilla!O31,'Tablas '!$E$4:$F$19,2,FALSE),
"")</f>
        <v/>
      </c>
      <c r="R20">
        <f>IF($C20="OK",
   VLOOKUP(Plantilla!P31,'Tablas '!$H$4:$I$5,2,FALSE),
"")</f>
        <v/>
      </c>
      <c r="S20">
        <f>IF($C20="OK",
   VLOOKUP(Plantilla!Q31,'Tablas '!$K$4:$L$8,2,FALSE),
"")</f>
        <v/>
      </c>
      <c r="T20">
        <f>IF($C20="OK",
   VLOOKUP(Plantilla!R31,'Tablas '!$AE$4:$AF$6,2,FALSE),
"")</f>
        <v/>
      </c>
      <c r="U20">
        <f>IF($C20="OK",
   VLOOKUP(Plantilla!S31,'Tablas '!$AE$4:$AF$6,2,FALSE),
"")</f>
        <v/>
      </c>
      <c r="V20">
        <f>IF($C20="OK",TEXT(Plantilla!T31,"#"),"")</f>
        <v/>
      </c>
      <c r="W20" s="84">
        <f>IF($C20="OK",
   VLOOKUP(Plantilla!U31,'Tablas '!$AM$4:$AN$1126,2,FALSE),
"")</f>
        <v/>
      </c>
      <c r="X20">
        <f>IF($C20="OK",TEXT(Plantilla!V31,"#"),"")</f>
        <v/>
      </c>
      <c r="Y20">
        <f>IF($C20="OK",
   CONCATENATE(YEAR(Plantilla!W31),"-",TEXT(MONTH(Plantilla!W31),"00"),"-",TEXT(DAY(Plantilla!W31),"00")),
"")</f>
        <v/>
      </c>
      <c r="Z20">
        <f>IF($C20="OK",
   CONCATENATE(YEAR(Plantilla!X31),"-",TEXT(MONTH(Plantilla!X31),"00"),"-",TEXT(DAY(Plantilla!X31),"00")),
"")</f>
        <v/>
      </c>
      <c r="AA20">
        <f>IF($C20="OK",
   TEXT(VLOOKUP(Plantilla!Y31,'Tablas '!$Q$4:$R$9,2,FALSE),"#"),
"")</f>
        <v/>
      </c>
      <c r="AB20">
        <f>IF($C20="OK",
   CONCATENATE(YEAR(Plantilla!Z31),"-",TEXT(MONTH(Plantilla!Z31),"00"),"-",TEXT(DAY(Plantilla!Z31),"00")),
"")</f>
        <v/>
      </c>
      <c r="AC20">
        <f>IF($C20="OK",
   TEXT(VLOOKUP(Plantilla!AA31,'Tablas '!$T$4:$U$13,2,FALSE),"#"),
"")</f>
        <v/>
      </c>
      <c r="AD20">
        <f>IF($C20="OK",TEXT(Plantilla!AB31,"#"),"")</f>
        <v/>
      </c>
      <c r="AE20">
        <f>IF($C20="OK",
   IF(Plantilla!AC31&lt;&gt;"",
      TEXT(VLOOKUP(Plantilla!AC31,'Tablas '!$W$4:$X$7,2,FALSE),"#"),
   ""),
"")</f>
        <v/>
      </c>
      <c r="AF20">
        <f>IF($C20="OK",TEXT(Plantilla!AD31,"#"),"")</f>
        <v/>
      </c>
      <c r="AG20" s="6">
        <f>IF($C20="OK",_xlfn.NUMBERVALUE(Plantilla!AE31),"")</f>
        <v/>
      </c>
      <c r="AH20" s="4">
        <f>IF($C20="OK",_xlfn.NUMBERVALUE(Plantilla!AF31),"")</f>
        <v/>
      </c>
      <c r="AI20" s="6">
        <f>IF($C20="OK",_xlfn.NUMBERVALUE(Plantilla!AG31),"")</f>
        <v/>
      </c>
      <c r="AJ20" s="6">
        <f>IF($C20="OK",_xlfn.NUMBERVALUE(Plantilla!AH31),"")</f>
        <v/>
      </c>
      <c r="AK20" s="6">
        <f>IF($C20="OK",_xlfn.NUMBERVALUE(Plantilla!AI31),"")</f>
        <v/>
      </c>
      <c r="AL20" s="6">
        <f>IF($C20="OK",_xlfn.NUMBERVALUE(Plantilla!AJ31),"")</f>
        <v/>
      </c>
      <c r="AM20" s="4">
        <f>IF($C20="OK",_xlfn.NUMBERVALUE(Plantilla!AK31),"")</f>
        <v/>
      </c>
      <c r="AN20" s="6">
        <f>IF($C20="OK",_xlfn.NUMBERVALUE(Plantilla!AL31),"")</f>
        <v/>
      </c>
      <c r="AO20" s="4">
        <f>IF($C20="OK",_xlfn.NUMBERVALUE(Plantilla!AM31),"")</f>
        <v/>
      </c>
      <c r="AP20" s="6">
        <f>IF($C20="OK",_xlfn.NUMBERVALUE(Plantilla!AN31),"")</f>
        <v/>
      </c>
      <c r="AQ20" s="4">
        <f>IF($C20="OK",_xlfn.NUMBERVALUE(Plantilla!AO31),"")</f>
        <v/>
      </c>
      <c r="AR20" s="6">
        <f>IF($C20="OK",_xlfn.NUMBERVALUE(Plantilla!AP31),"")</f>
        <v/>
      </c>
      <c r="AS20" s="4">
        <f>IF($C20="OK",_xlfn.NUMBERVALUE(Plantilla!AQ31),"")</f>
        <v/>
      </c>
      <c r="AT20" s="6">
        <f>IF($C20="OK",_xlfn.NUMBERVALUE(Plantilla!AR31),"")</f>
        <v/>
      </c>
      <c r="AU20" s="4">
        <f>IF($C20="OK",_xlfn.NUMBERVALUE(Plantilla!AS31),"")</f>
        <v/>
      </c>
      <c r="AV20" s="6">
        <f>IF($C20="OK",_xlfn.NUMBERVALUE(Plantilla!AT31),"")</f>
        <v/>
      </c>
      <c r="AW20" s="4">
        <f>IF($C20="OK",_xlfn.NUMBERVALUE(Plantilla!AU31),"")</f>
        <v/>
      </c>
      <c r="AX20" s="6">
        <f>IF($C20="OK",_xlfn.NUMBERVALUE(Plantilla!AV31),"")</f>
        <v/>
      </c>
      <c r="AY20" s="4">
        <f>IF($C20="OK",_xlfn.NUMBERVALUE(Plantilla!AW31),"")</f>
        <v/>
      </c>
      <c r="AZ20" s="6">
        <f>IF($C20="OK",_xlfn.NUMBERVALUE(Plantilla!AX31),"")</f>
        <v/>
      </c>
      <c r="BA20">
        <f>IF($C20="OK",_xlfn.NUMBERVALUE(Plantilla!AY31),"")</f>
        <v/>
      </c>
      <c r="BB20">
        <f>IF($C20="OK",_xlfn.NUMBERVALUE(Plantilla!AZ31),"")</f>
        <v/>
      </c>
      <c r="BC20" s="4">
        <f>IF($C20="OK",_xlfn.NUMBERVALUE(Plantilla!BA31),"")</f>
        <v/>
      </c>
      <c r="BD20" s="6">
        <f>IF($C20="OK",_xlfn.NUMBERVALUE(Plantilla!BB31),"")</f>
        <v/>
      </c>
      <c r="BE20" s="4">
        <f>IF($C20="OK",_xlfn.NUMBERVALUE(Plantilla!BC31),"")</f>
        <v/>
      </c>
      <c r="BF20" s="6">
        <f>IF($C20="OK",_xlfn.NUMBERVALUE(Plantilla!BD31),"")</f>
        <v/>
      </c>
      <c r="BG20" s="4">
        <f>IF($C20="OK",_xlfn.NUMBERVALUE(Plantilla!BE31),"")</f>
        <v/>
      </c>
      <c r="BH20" s="6">
        <f>IF($C20="OK",_xlfn.NUMBERVALUE(Plantilla!BF31),"")</f>
        <v/>
      </c>
      <c r="BI20" s="110">
        <f>IF($C20="OK",_xlfn.NUMBERVALUE(Plantilla!BG31),"")</f>
        <v/>
      </c>
      <c r="BJ20" s="6">
        <f>IF($C20="OK",_xlfn.NUMBERVALUE(Plantilla!BH31),"")</f>
        <v/>
      </c>
      <c r="BK20" s="109">
        <f>IF($C20="OK",_xlfn.NUMBERVALUE(Plantilla!BI31),"")</f>
        <v/>
      </c>
      <c r="BL20" s="6">
        <f>IF($C20="OK",
   IF(Plantilla!BJ31&lt;&gt;"",
      TEXT(VLOOKUP(Plantilla!BJ31,'Tablas '!$Z$4:$AA$6,2,FALSE),"#"),
   ""),
"")</f>
        <v/>
      </c>
      <c r="BM20" s="4">
        <f>IF($C20="OK",_xlfn.NUMBERVALUE(Plantilla!BK31),"")</f>
        <v/>
      </c>
      <c r="BN20" s="4">
        <f>IF($C20="OK",_xlfn.NUMBERVALUE(Plantilla!BL31),"")</f>
        <v/>
      </c>
      <c r="BO20" s="6">
        <f>IF($C20="OK",_xlfn.NUMBERVALUE(Plantilla!BM31),"")</f>
        <v/>
      </c>
      <c r="BP20" s="4">
        <f>IF($C20="OK",_xlfn.NUMBERVALUE(Plantilla!BN31),"")</f>
        <v/>
      </c>
      <c r="BQ20" s="6">
        <f>IF($C20="OK",_xlfn.NUMBERVALUE(Plantilla!BO31),"")</f>
        <v/>
      </c>
      <c r="BR20" s="4">
        <f>IF($C20="OK",_xlfn.NUMBERVALUE(Plantilla!BP31),"")</f>
        <v/>
      </c>
      <c r="BS20" s="6">
        <f>IF($C20="OK",_xlfn.NUMBERVALUE(Plantilla!BQ31),"")</f>
        <v/>
      </c>
      <c r="BT20" s="4">
        <f>IF($C20="OK",_xlfn.NUMBERVALUE(Plantilla!BR31),"")</f>
        <v/>
      </c>
      <c r="BU20" s="6">
        <f>IF($C20="OK",_xlfn.NUMBERVALUE(Plantilla!BS31),"")</f>
        <v/>
      </c>
      <c r="BV20" s="6">
        <f>IF($C20="OK",_xlfn.NUMBERVALUE(Plantilla!BT31),"")</f>
        <v/>
      </c>
      <c r="BW20" s="6">
        <f>IF($C20="OK",_xlfn.NUMBERVALUE(Plantilla!BU31),"")</f>
        <v/>
      </c>
      <c r="BX20" s="6">
        <f>IF($C20="OK",_xlfn.NUMBERVALUE(Plantilla!BV31),"")</f>
        <v/>
      </c>
      <c r="BY20" s="6">
        <f>IF($C20="OK",_xlfn.NUMBERVALUE(Plantilla!BW31),"")</f>
        <v/>
      </c>
      <c r="BZ20" s="6">
        <f>IF($C20="OK",_xlfn.NUMBERVALUE(Plantilla!BX31),"")</f>
        <v/>
      </c>
      <c r="CA20" s="6">
        <f>IF($C20="OK",_xlfn.NUMBERVALUE(Plantilla!BY31),"")</f>
        <v/>
      </c>
      <c r="CB20" s="6">
        <f>IF($C20="OK",_xlfn.NUMBERVALUE(Plantilla!BZ31),"")</f>
        <v/>
      </c>
      <c r="CC20" s="6">
        <f>IF($C20="OK",_xlfn.NUMBERVALUE(Plantilla!CA31),"")</f>
        <v/>
      </c>
      <c r="CD20" s="6">
        <f>IF($C20="OK",_xlfn.NUMBERVALUE(Plantilla!CB31),"")</f>
        <v/>
      </c>
      <c r="CE20" s="6">
        <f>IF($C20="OK",_xlfn.NUMBERVALUE(Plantilla!CC31),"")</f>
        <v/>
      </c>
      <c r="CF20" s="4">
        <f>IF($C20="OK",_xlfn.NUMBERVALUE(Plantilla!CD31),"")</f>
        <v/>
      </c>
      <c r="CG20" s="6">
        <f>IF($C20="OK",_xlfn.NUMBERVALUE(Plantilla!CE31),"")</f>
        <v/>
      </c>
      <c r="CH20" s="6">
        <f>IF($C20="OK",_xlfn.NUMBERVALUE(Plantilla!CF31),"")</f>
        <v/>
      </c>
      <c r="CI20" s="6">
        <f>IF($C20="OK",_xlfn.NUMBERVALUE(Plantilla!CG31),"")</f>
        <v/>
      </c>
      <c r="CJ20" s="6">
        <f>IF($C20="OK",_xlfn.NUMBERVALUE(Plantilla!CH31),"")</f>
        <v/>
      </c>
      <c r="CK20" s="6">
        <f>IF($C20="OK",_xlfn.NUMBERVALUE(Plantilla!CI31),"")</f>
        <v/>
      </c>
      <c r="CL20" s="6">
        <f>IF($C20="OK",_xlfn.NUMBERVALUE(Plantilla!CJ31),"")</f>
        <v/>
      </c>
      <c r="CM20">
        <f>IF($C20="OK",TEXT(Plantilla!CK31,"#"),"")</f>
        <v/>
      </c>
      <c r="CN20" s="6">
        <f>IF($C20="OK",_xlfn.NUMBERVALUE(Plantilla!CL31),"")</f>
        <v/>
      </c>
      <c r="CO20" s="6">
        <f>IF($C20="OK",_xlfn.NUMBERVALUE(Plantilla!CM31),"")</f>
        <v/>
      </c>
      <c r="CP20" s="110">
        <f>IF($C20="OK",_xlfn.NUMBERVALUE(Plantilla!CN31),"")</f>
        <v/>
      </c>
      <c r="CQ20" s="6">
        <f>IF($C20="OK",_xlfn.NUMBERVALUE(Plantilla!CO31),"")</f>
        <v/>
      </c>
      <c r="CR20" s="109">
        <f>IF($C20="OK",_xlfn.NUMBERVALUE(Plantilla!CP31),"")</f>
        <v/>
      </c>
      <c r="CS20" s="110">
        <f>IF($C20="OK",_xlfn.NUMBERVALUE(Plantilla!CQ31),"")</f>
        <v/>
      </c>
      <c r="CT20" s="6">
        <f>IF($C20="OK",_xlfn.NUMBERVALUE(Plantilla!CR31),"")</f>
        <v/>
      </c>
      <c r="CU20" s="109">
        <f>IF($C20="OK",_xlfn.NUMBERVALUE(Plantilla!CS31),"")</f>
        <v/>
      </c>
      <c r="CV20" s="110">
        <f>IF($C20="OK",_xlfn.NUMBERVALUE(Plantilla!CT31),"")</f>
        <v/>
      </c>
      <c r="CW20" s="6">
        <f>IF($C20="OK",_xlfn.NUMBERVALUE(Plantilla!CU31),"")</f>
        <v/>
      </c>
      <c r="CX20" s="82">
        <f>IF($C20="OK",_xlfn.NUMBERVALUE(Plantilla!CV31),"")</f>
        <v/>
      </c>
      <c r="CY20" s="6">
        <f>IF($C20="OK",_xlfn.NUMBERVALUE(Plantilla!CW31),"")</f>
        <v/>
      </c>
      <c r="CZ20" s="82">
        <f>IF($C20="OK",_xlfn.NUMBERVALUE(Plantilla!CX31),"")</f>
        <v/>
      </c>
      <c r="DA20" s="6">
        <f>IF($C20="OK",_xlfn.NUMBERVALUE(Plantilla!CY31),"")</f>
        <v/>
      </c>
      <c r="DB20" s="109">
        <f>IF($C20="OK",_xlfn.NUMBERVALUE(Plantilla!CZ31),"")</f>
        <v/>
      </c>
      <c r="DC20" s="6">
        <f>IF($C20="OK",_xlfn.NUMBERVALUE(Plantilla!DA31),"")</f>
        <v/>
      </c>
      <c r="DD20" s="6">
        <f>IF($C20="OK",TEXT(Plantilla!DB31,"#"),"")</f>
        <v/>
      </c>
      <c r="DE20" s="6">
        <f>IF($C20="OK",_xlfn.NUMBERVALUE(Plantilla!DC31),"")</f>
        <v/>
      </c>
      <c r="DF20" s="4">
        <f>IF($C20="OK",_xlfn.NUMBERVALUE(Plantilla!DD31),"")</f>
        <v/>
      </c>
      <c r="DG20" s="6">
        <f>IF($C20="OK",_xlfn.NUMBERVALUE(Plantilla!DE31),"")</f>
        <v/>
      </c>
      <c r="DH20" s="6">
        <f>IF($C20="OK",_xlfn.NUMBERVALUE(Plantilla!DF31),"")</f>
        <v/>
      </c>
      <c r="DI20" s="6">
        <f>IF($C20="OK",_xlfn.NUMBERVALUE(Plantilla!DG31),"")</f>
        <v/>
      </c>
      <c r="DJ20" s="6">
        <f>IF($C20="OK",_xlfn.NUMBERVALUE(Plantilla!DH31),"")</f>
        <v/>
      </c>
      <c r="DK20" s="6">
        <f>IF($C20="OK",_xlfn.NUMBERVALUE(Plantilla!DI31),"")</f>
        <v/>
      </c>
      <c r="DL20" s="6">
        <f>IF($C20="OK",_xlfn.NUMBERVALUE(Plantilla!DJ31),"")</f>
        <v/>
      </c>
      <c r="DM20" s="6">
        <f>IF($C20="OK",_xlfn.NUMBERVALUE(Plantilla!DK31),"")</f>
        <v/>
      </c>
      <c r="DN20" s="6">
        <f>IF($C20="OK",_xlfn.NUMBERVALUE(Plantilla!DL31),"")</f>
        <v/>
      </c>
      <c r="DO20" s="6">
        <f>IF($C20="OK",_xlfn.NUMBERVALUE(Plantilla!DM31),"")</f>
        <v/>
      </c>
      <c r="DP20" s="6">
        <f>IF($C20="OK",_xlfn.NUMBERVALUE(Plantilla!DN31),"")</f>
        <v/>
      </c>
      <c r="DQ20" s="6">
        <f>IF($C20="OK",_xlfn.NUMBERVALUE(Plantilla!DO31),"")</f>
        <v/>
      </c>
      <c r="DR20" s="6">
        <f>IF($C20="OK",_xlfn.NUMBERVALUE(Plantilla!DP31),"")</f>
        <v/>
      </c>
      <c r="DS20">
        <f>IF($C20="OK",TEXT(Plantilla!DR31,"#"),"")</f>
        <v/>
      </c>
      <c r="DT20" s="6" t="n"/>
    </row>
    <row r="21">
      <c r="A21">
        <f>IF(Plantilla!$I$6="¡Perfecto!, Guarda el archivo y adjúntalo a tu interfaz de Nómina Electrónica","OK","Error")</f>
        <v/>
      </c>
      <c r="B21">
        <f>IF(Plantilla!$I$6="¡Perfecto!, Guarda el archivo y adjúntalo a tu interfaz de Nómina Electrónica",MID(Plantilla!$D$2,SEARCH("V",Plantilla!$D$2),10),"")</f>
        <v/>
      </c>
      <c r="C21">
        <f>Plantilla!C32</f>
        <v/>
      </c>
      <c r="D21">
        <f>IF($C21="OK",Plantilla!B32,"")</f>
        <v/>
      </c>
      <c r="E21">
        <f>IF($C21="OK",
   VLOOKUP(Plantilla!$E$4,'Tablas '!$AP$4:$AT$6,5,FALSE),
"")</f>
        <v/>
      </c>
      <c r="F21">
        <f>IF($C21="OK",TEXT(Plantilla!D32,"#"),"")</f>
        <v/>
      </c>
      <c r="G21">
        <f>IF($C21="OK",
   VLOOKUP(Plantilla!E32,'Tablas '!$B$4:$C$14,2,FALSE),
"")</f>
        <v/>
      </c>
      <c r="H21">
        <f>IF($C21="OK",TEXT(Plantilla!F32,"#"),"")</f>
        <v/>
      </c>
      <c r="I21">
        <f>IF($C21="OK",TEXT(Plantilla!G32,"#"),"")</f>
        <v/>
      </c>
      <c r="J21">
        <f>IF($C21="OK",TEXT(Plantilla!H32,"#"),"")</f>
        <v/>
      </c>
      <c r="K21">
        <f>IF($C21="OK",TEXT(Plantilla!I32,"#"),"")</f>
        <v/>
      </c>
      <c r="L21">
        <f>IF($C21="OK",TEXT(Plantilla!J32,"#"),"")</f>
        <v/>
      </c>
      <c r="M21">
        <f>IF($C21="OK",TEXT(Plantilla!K32,"#"),"")</f>
        <v/>
      </c>
      <c r="N21">
        <f>IF($C21="OK",
   CONCATENATE(YEAR(Plantilla!L32),"-",TEXT(MONTH(Plantilla!L32),"00"),"-",TEXT(DAY(Plantilla!L32),"00")),
"")</f>
        <v/>
      </c>
      <c r="O21">
        <f>IF($C21="OK",_xlfn.NUMBERVALUE(Plantilla!M32),"")</f>
        <v/>
      </c>
      <c r="P21">
        <f>IF($C21="OK",
   IF(Plantilla!N32&lt;&gt;"",
      CONCATENATE(YEAR(Plantilla!N32),"-",TEXT(MONTH(Plantilla!N32),"00"),"-",TEXT(DAY(Plantilla!N32),"00")),
   ""),
"")</f>
        <v/>
      </c>
      <c r="Q21">
        <f>IF($C21="OK",
   VLOOKUP(Plantilla!O32,'Tablas '!$E$4:$F$19,2,FALSE),
"")</f>
        <v/>
      </c>
      <c r="R21">
        <f>IF($C21="OK",
   VLOOKUP(Plantilla!P32,'Tablas '!$H$4:$I$5,2,FALSE),
"")</f>
        <v/>
      </c>
      <c r="S21">
        <f>IF($C21="OK",
   VLOOKUP(Plantilla!Q32,'Tablas '!$K$4:$L$8,2,FALSE),
"")</f>
        <v/>
      </c>
      <c r="T21">
        <f>IF($C21="OK",
   VLOOKUP(Plantilla!R32,'Tablas '!$AE$4:$AF$6,2,FALSE),
"")</f>
        <v/>
      </c>
      <c r="U21">
        <f>IF($C21="OK",
   VLOOKUP(Plantilla!S32,'Tablas '!$AE$4:$AF$6,2,FALSE),
"")</f>
        <v/>
      </c>
      <c r="V21">
        <f>IF($C21="OK",TEXT(Plantilla!T32,"#"),"")</f>
        <v/>
      </c>
      <c r="W21" s="84">
        <f>IF($C21="OK",
   VLOOKUP(Plantilla!U32,'Tablas '!$AM$4:$AN$1126,2,FALSE),
"")</f>
        <v/>
      </c>
      <c r="X21">
        <f>IF($C21="OK",TEXT(Plantilla!V32,"#"),"")</f>
        <v/>
      </c>
      <c r="Y21">
        <f>IF($C21="OK",
   CONCATENATE(YEAR(Plantilla!W32),"-",TEXT(MONTH(Plantilla!W32),"00"),"-",TEXT(DAY(Plantilla!W32),"00")),
"")</f>
        <v/>
      </c>
      <c r="Z21">
        <f>IF($C21="OK",
   CONCATENATE(YEAR(Plantilla!X32),"-",TEXT(MONTH(Plantilla!X32),"00"),"-",TEXT(DAY(Plantilla!X32),"00")),
"")</f>
        <v/>
      </c>
      <c r="AA21">
        <f>IF($C21="OK",
   TEXT(VLOOKUP(Plantilla!Y32,'Tablas '!$Q$4:$R$9,2,FALSE),"#"),
"")</f>
        <v/>
      </c>
      <c r="AB21">
        <f>IF($C21="OK",
   CONCATENATE(YEAR(Plantilla!Z32),"-",TEXT(MONTH(Plantilla!Z32),"00"),"-",TEXT(DAY(Plantilla!Z32),"00")),
"")</f>
        <v/>
      </c>
      <c r="AC21">
        <f>IF($C21="OK",
   TEXT(VLOOKUP(Plantilla!AA32,'Tablas '!$T$4:$U$13,2,FALSE),"#"),
"")</f>
        <v/>
      </c>
      <c r="AD21">
        <f>IF($C21="OK",TEXT(Plantilla!AB32,"#"),"")</f>
        <v/>
      </c>
      <c r="AE21">
        <f>IF($C21="OK",
   IF(Plantilla!AC32&lt;&gt;"",
      TEXT(VLOOKUP(Plantilla!AC32,'Tablas '!$W$4:$X$7,2,FALSE),"#"),
   ""),
"")</f>
        <v/>
      </c>
      <c r="AF21">
        <f>IF($C21="OK",TEXT(Plantilla!AD32,"#"),"")</f>
        <v/>
      </c>
      <c r="AG21" s="6">
        <f>IF($C21="OK",_xlfn.NUMBERVALUE(Plantilla!AE32),"")</f>
        <v/>
      </c>
      <c r="AH21" s="4">
        <f>IF($C21="OK",_xlfn.NUMBERVALUE(Plantilla!AF32),"")</f>
        <v/>
      </c>
      <c r="AI21" s="6">
        <f>IF($C21="OK",_xlfn.NUMBERVALUE(Plantilla!AG32),"")</f>
        <v/>
      </c>
      <c r="AJ21" s="6">
        <f>IF($C21="OK",_xlfn.NUMBERVALUE(Plantilla!AH32),"")</f>
        <v/>
      </c>
      <c r="AK21" s="6">
        <f>IF($C21="OK",_xlfn.NUMBERVALUE(Plantilla!AI32),"")</f>
        <v/>
      </c>
      <c r="AL21" s="6">
        <f>IF($C21="OK",_xlfn.NUMBERVALUE(Plantilla!AJ32),"")</f>
        <v/>
      </c>
      <c r="AM21" s="4">
        <f>IF($C21="OK",_xlfn.NUMBERVALUE(Plantilla!AK32),"")</f>
        <v/>
      </c>
      <c r="AN21" s="6">
        <f>IF($C21="OK",_xlfn.NUMBERVALUE(Plantilla!AL32),"")</f>
        <v/>
      </c>
      <c r="AO21" s="4">
        <f>IF($C21="OK",_xlfn.NUMBERVALUE(Plantilla!AM32),"")</f>
        <v/>
      </c>
      <c r="AP21" s="6">
        <f>IF($C21="OK",_xlfn.NUMBERVALUE(Plantilla!AN32),"")</f>
        <v/>
      </c>
      <c r="AQ21" s="4">
        <f>IF($C21="OK",_xlfn.NUMBERVALUE(Plantilla!AO32),"")</f>
        <v/>
      </c>
      <c r="AR21" s="6">
        <f>IF($C21="OK",_xlfn.NUMBERVALUE(Plantilla!AP32),"")</f>
        <v/>
      </c>
      <c r="AS21" s="4">
        <f>IF($C21="OK",_xlfn.NUMBERVALUE(Plantilla!AQ32),"")</f>
        <v/>
      </c>
      <c r="AT21" s="6">
        <f>IF($C21="OK",_xlfn.NUMBERVALUE(Plantilla!AR32),"")</f>
        <v/>
      </c>
      <c r="AU21" s="4">
        <f>IF($C21="OK",_xlfn.NUMBERVALUE(Plantilla!AS32),"")</f>
        <v/>
      </c>
      <c r="AV21" s="6">
        <f>IF($C21="OK",_xlfn.NUMBERVALUE(Plantilla!AT32),"")</f>
        <v/>
      </c>
      <c r="AW21" s="4">
        <f>IF($C21="OK",_xlfn.NUMBERVALUE(Plantilla!AU32),"")</f>
        <v/>
      </c>
      <c r="AX21" s="6">
        <f>IF($C21="OK",_xlfn.NUMBERVALUE(Plantilla!AV32),"")</f>
        <v/>
      </c>
      <c r="AY21" s="4">
        <f>IF($C21="OK",_xlfn.NUMBERVALUE(Plantilla!AW32),"")</f>
        <v/>
      </c>
      <c r="AZ21" s="6">
        <f>IF($C21="OK",_xlfn.NUMBERVALUE(Plantilla!AX32),"")</f>
        <v/>
      </c>
      <c r="BA21">
        <f>IF($C21="OK",_xlfn.NUMBERVALUE(Plantilla!AY32),"")</f>
        <v/>
      </c>
      <c r="BB21">
        <f>IF($C21="OK",_xlfn.NUMBERVALUE(Plantilla!AZ32),"")</f>
        <v/>
      </c>
      <c r="BC21" s="4">
        <f>IF($C21="OK",_xlfn.NUMBERVALUE(Plantilla!BA32),"")</f>
        <v/>
      </c>
      <c r="BD21" s="6">
        <f>IF($C21="OK",_xlfn.NUMBERVALUE(Plantilla!BB32),"")</f>
        <v/>
      </c>
      <c r="BE21" s="4">
        <f>IF($C21="OK",_xlfn.NUMBERVALUE(Plantilla!BC32),"")</f>
        <v/>
      </c>
      <c r="BF21" s="6">
        <f>IF($C21="OK",_xlfn.NUMBERVALUE(Plantilla!BD32),"")</f>
        <v/>
      </c>
      <c r="BG21" s="4">
        <f>IF($C21="OK",_xlfn.NUMBERVALUE(Plantilla!BE32),"")</f>
        <v/>
      </c>
      <c r="BH21" s="6">
        <f>IF($C21="OK",_xlfn.NUMBERVALUE(Plantilla!BF32),"")</f>
        <v/>
      </c>
      <c r="BI21" s="110">
        <f>IF($C21="OK",_xlfn.NUMBERVALUE(Plantilla!BG32),"")</f>
        <v/>
      </c>
      <c r="BJ21" s="6">
        <f>IF($C21="OK",_xlfn.NUMBERVALUE(Plantilla!BH32),"")</f>
        <v/>
      </c>
      <c r="BK21" s="109">
        <f>IF($C21="OK",_xlfn.NUMBERVALUE(Plantilla!BI32),"")</f>
        <v/>
      </c>
      <c r="BL21" s="6">
        <f>IF($C21="OK",
   IF(Plantilla!BJ32&lt;&gt;"",
      TEXT(VLOOKUP(Plantilla!BJ32,'Tablas '!$Z$4:$AA$6,2,FALSE),"#"),
   ""),
"")</f>
        <v/>
      </c>
      <c r="BM21" s="4">
        <f>IF($C21="OK",_xlfn.NUMBERVALUE(Plantilla!BK32),"")</f>
        <v/>
      </c>
      <c r="BN21" s="4">
        <f>IF($C21="OK",_xlfn.NUMBERVALUE(Plantilla!BL32),"")</f>
        <v/>
      </c>
      <c r="BO21" s="6">
        <f>IF($C21="OK",_xlfn.NUMBERVALUE(Plantilla!BM32),"")</f>
        <v/>
      </c>
      <c r="BP21" s="4">
        <f>IF($C21="OK",_xlfn.NUMBERVALUE(Plantilla!BN32),"")</f>
        <v/>
      </c>
      <c r="BQ21" s="6">
        <f>IF($C21="OK",_xlfn.NUMBERVALUE(Plantilla!BO32),"")</f>
        <v/>
      </c>
      <c r="BR21" s="4">
        <f>IF($C21="OK",_xlfn.NUMBERVALUE(Plantilla!BP32),"")</f>
        <v/>
      </c>
      <c r="BS21" s="6">
        <f>IF($C21="OK",_xlfn.NUMBERVALUE(Plantilla!BQ32),"")</f>
        <v/>
      </c>
      <c r="BT21" s="4">
        <f>IF($C21="OK",_xlfn.NUMBERVALUE(Plantilla!BR32),"")</f>
        <v/>
      </c>
      <c r="BU21" s="6">
        <f>IF($C21="OK",_xlfn.NUMBERVALUE(Plantilla!BS32),"")</f>
        <v/>
      </c>
      <c r="BV21" s="6">
        <f>IF($C21="OK",_xlfn.NUMBERVALUE(Plantilla!BT32),"")</f>
        <v/>
      </c>
      <c r="BW21" s="6">
        <f>IF($C21="OK",_xlfn.NUMBERVALUE(Plantilla!BU32),"")</f>
        <v/>
      </c>
      <c r="BX21" s="6">
        <f>IF($C21="OK",_xlfn.NUMBERVALUE(Plantilla!BV32),"")</f>
        <v/>
      </c>
      <c r="BY21" s="6">
        <f>IF($C21="OK",_xlfn.NUMBERVALUE(Plantilla!BW32),"")</f>
        <v/>
      </c>
      <c r="BZ21" s="6">
        <f>IF($C21="OK",_xlfn.NUMBERVALUE(Plantilla!BX32),"")</f>
        <v/>
      </c>
      <c r="CA21" s="6">
        <f>IF($C21="OK",_xlfn.NUMBERVALUE(Plantilla!BY32),"")</f>
        <v/>
      </c>
      <c r="CB21" s="6">
        <f>IF($C21="OK",_xlfn.NUMBERVALUE(Plantilla!BZ32),"")</f>
        <v/>
      </c>
      <c r="CC21" s="6">
        <f>IF($C21="OK",_xlfn.NUMBERVALUE(Plantilla!CA32),"")</f>
        <v/>
      </c>
      <c r="CD21" s="6">
        <f>IF($C21="OK",_xlfn.NUMBERVALUE(Plantilla!CB32),"")</f>
        <v/>
      </c>
      <c r="CE21" s="6">
        <f>IF($C21="OK",_xlfn.NUMBERVALUE(Plantilla!CC32),"")</f>
        <v/>
      </c>
      <c r="CF21" s="4">
        <f>IF($C21="OK",_xlfn.NUMBERVALUE(Plantilla!CD32),"")</f>
        <v/>
      </c>
      <c r="CG21" s="6">
        <f>IF($C21="OK",_xlfn.NUMBERVALUE(Plantilla!CE32),"")</f>
        <v/>
      </c>
      <c r="CH21" s="6">
        <f>IF($C21="OK",_xlfn.NUMBERVALUE(Plantilla!CF32),"")</f>
        <v/>
      </c>
      <c r="CI21" s="6">
        <f>IF($C21="OK",_xlfn.NUMBERVALUE(Plantilla!CG32),"")</f>
        <v/>
      </c>
      <c r="CJ21" s="6">
        <f>IF($C21="OK",_xlfn.NUMBERVALUE(Plantilla!CH32),"")</f>
        <v/>
      </c>
      <c r="CK21" s="6">
        <f>IF($C21="OK",_xlfn.NUMBERVALUE(Plantilla!CI32),"")</f>
        <v/>
      </c>
      <c r="CL21" s="6">
        <f>IF($C21="OK",_xlfn.NUMBERVALUE(Plantilla!CJ32),"")</f>
        <v/>
      </c>
      <c r="CM21">
        <f>IF($C21="OK",TEXT(Plantilla!CK32,"#"),"")</f>
        <v/>
      </c>
      <c r="CN21" s="6">
        <f>IF($C21="OK",_xlfn.NUMBERVALUE(Plantilla!CL32),"")</f>
        <v/>
      </c>
      <c r="CO21" s="6">
        <f>IF($C21="OK",_xlfn.NUMBERVALUE(Plantilla!CM32),"")</f>
        <v/>
      </c>
      <c r="CP21" s="110">
        <f>IF($C21="OK",_xlfn.NUMBERVALUE(Plantilla!CN32),"")</f>
        <v/>
      </c>
      <c r="CQ21" s="6">
        <f>IF($C21="OK",_xlfn.NUMBERVALUE(Plantilla!CO32),"")</f>
        <v/>
      </c>
      <c r="CR21" s="109">
        <f>IF($C21="OK",_xlfn.NUMBERVALUE(Plantilla!CP32),"")</f>
        <v/>
      </c>
      <c r="CS21" s="110">
        <f>IF($C21="OK",_xlfn.NUMBERVALUE(Plantilla!CQ32),"")</f>
        <v/>
      </c>
      <c r="CT21" s="6">
        <f>IF($C21="OK",_xlfn.NUMBERVALUE(Plantilla!CR32),"")</f>
        <v/>
      </c>
      <c r="CU21" s="109">
        <f>IF($C21="OK",_xlfn.NUMBERVALUE(Plantilla!CS32),"")</f>
        <v/>
      </c>
      <c r="CV21" s="110">
        <f>IF($C21="OK",_xlfn.NUMBERVALUE(Plantilla!CT32),"")</f>
        <v/>
      </c>
      <c r="CW21" s="6">
        <f>IF($C21="OK",_xlfn.NUMBERVALUE(Plantilla!CU32),"")</f>
        <v/>
      </c>
      <c r="CX21" s="82">
        <f>IF($C21="OK",_xlfn.NUMBERVALUE(Plantilla!CV32),"")</f>
        <v/>
      </c>
      <c r="CY21" s="6">
        <f>IF($C21="OK",_xlfn.NUMBERVALUE(Plantilla!CW32),"")</f>
        <v/>
      </c>
      <c r="CZ21" s="82">
        <f>IF($C21="OK",_xlfn.NUMBERVALUE(Plantilla!CX32),"")</f>
        <v/>
      </c>
      <c r="DA21" s="6">
        <f>IF($C21="OK",_xlfn.NUMBERVALUE(Plantilla!CY32),"")</f>
        <v/>
      </c>
      <c r="DB21" s="109">
        <f>IF($C21="OK",_xlfn.NUMBERVALUE(Plantilla!CZ32),"")</f>
        <v/>
      </c>
      <c r="DC21" s="6">
        <f>IF($C21="OK",_xlfn.NUMBERVALUE(Plantilla!DA32),"")</f>
        <v/>
      </c>
      <c r="DD21" s="6">
        <f>IF($C21="OK",TEXT(Plantilla!DB32,"#"),"")</f>
        <v/>
      </c>
      <c r="DE21" s="6">
        <f>IF($C21="OK",_xlfn.NUMBERVALUE(Plantilla!DC32),"")</f>
        <v/>
      </c>
      <c r="DF21" s="4">
        <f>IF($C21="OK",_xlfn.NUMBERVALUE(Plantilla!DD32),"")</f>
        <v/>
      </c>
      <c r="DG21" s="6">
        <f>IF($C21="OK",_xlfn.NUMBERVALUE(Plantilla!DE32),"")</f>
        <v/>
      </c>
      <c r="DH21" s="6">
        <f>IF($C21="OK",_xlfn.NUMBERVALUE(Plantilla!DF32),"")</f>
        <v/>
      </c>
      <c r="DI21" s="6">
        <f>IF($C21="OK",_xlfn.NUMBERVALUE(Plantilla!DG32),"")</f>
        <v/>
      </c>
      <c r="DJ21" s="6">
        <f>IF($C21="OK",_xlfn.NUMBERVALUE(Plantilla!DH32),"")</f>
        <v/>
      </c>
      <c r="DK21" s="6">
        <f>IF($C21="OK",_xlfn.NUMBERVALUE(Plantilla!DI32),"")</f>
        <v/>
      </c>
      <c r="DL21" s="6">
        <f>IF($C21="OK",_xlfn.NUMBERVALUE(Plantilla!DJ32),"")</f>
        <v/>
      </c>
      <c r="DM21" s="6">
        <f>IF($C21="OK",_xlfn.NUMBERVALUE(Plantilla!DK32),"")</f>
        <v/>
      </c>
      <c r="DN21" s="6">
        <f>IF($C21="OK",_xlfn.NUMBERVALUE(Plantilla!DL32),"")</f>
        <v/>
      </c>
      <c r="DO21" s="6">
        <f>IF($C21="OK",_xlfn.NUMBERVALUE(Plantilla!DM32),"")</f>
        <v/>
      </c>
      <c r="DP21" s="6">
        <f>IF($C21="OK",_xlfn.NUMBERVALUE(Plantilla!DN32),"")</f>
        <v/>
      </c>
      <c r="DQ21" s="6">
        <f>IF($C21="OK",_xlfn.NUMBERVALUE(Plantilla!DO32),"")</f>
        <v/>
      </c>
      <c r="DR21" s="6">
        <f>IF($C21="OK",_xlfn.NUMBERVALUE(Plantilla!DP32),"")</f>
        <v/>
      </c>
      <c r="DS21">
        <f>IF($C21="OK",TEXT(Plantilla!DR32,"#"),"")</f>
        <v/>
      </c>
      <c r="DT21" s="6" t="n"/>
    </row>
    <row r="22">
      <c r="A22">
        <f>IF(Plantilla!$I$6="¡Perfecto!, Guarda el archivo y adjúntalo a tu interfaz de Nómina Electrónica","OK","Error")</f>
        <v/>
      </c>
      <c r="B22">
        <f>IF(Plantilla!$I$6="¡Perfecto!, Guarda el archivo y adjúntalo a tu interfaz de Nómina Electrónica",MID(Plantilla!$D$2,SEARCH("V",Plantilla!$D$2),10),"")</f>
        <v/>
      </c>
      <c r="C22">
        <f>Plantilla!C33</f>
        <v/>
      </c>
      <c r="D22">
        <f>IF($C22="OK",Plantilla!B33,"")</f>
        <v/>
      </c>
      <c r="E22">
        <f>IF($C22="OK",
   VLOOKUP(Plantilla!$E$4,'Tablas '!$AP$4:$AT$6,5,FALSE),
"")</f>
        <v/>
      </c>
      <c r="F22">
        <f>IF($C22="OK",TEXT(Plantilla!D33,"#"),"")</f>
        <v/>
      </c>
      <c r="G22">
        <f>IF($C22="OK",
   VLOOKUP(Plantilla!E33,'Tablas '!$B$4:$C$14,2,FALSE),
"")</f>
        <v/>
      </c>
      <c r="H22">
        <f>IF($C22="OK",TEXT(Plantilla!F33,"#"),"")</f>
        <v/>
      </c>
      <c r="I22">
        <f>IF($C22="OK",TEXT(Plantilla!G33,"#"),"")</f>
        <v/>
      </c>
      <c r="J22">
        <f>IF($C22="OK",TEXT(Plantilla!H33,"#"),"")</f>
        <v/>
      </c>
      <c r="K22">
        <f>IF($C22="OK",TEXT(Plantilla!I33,"#"),"")</f>
        <v/>
      </c>
      <c r="L22">
        <f>IF($C22="OK",TEXT(Plantilla!J33,"#"),"")</f>
        <v/>
      </c>
      <c r="M22">
        <f>IF($C22="OK",TEXT(Plantilla!K33,"#"),"")</f>
        <v/>
      </c>
      <c r="N22">
        <f>IF($C22="OK",
   CONCATENATE(YEAR(Plantilla!L33),"-",TEXT(MONTH(Plantilla!L33),"00"),"-",TEXT(DAY(Plantilla!L33),"00")),
"")</f>
        <v/>
      </c>
      <c r="O22">
        <f>IF($C22="OK",_xlfn.NUMBERVALUE(Plantilla!M33),"")</f>
        <v/>
      </c>
      <c r="P22">
        <f>IF($C22="OK",
   IF(Plantilla!N33&lt;&gt;"",
      CONCATENATE(YEAR(Plantilla!N33),"-",TEXT(MONTH(Plantilla!N33),"00"),"-",TEXT(DAY(Plantilla!N33),"00")),
   ""),
"")</f>
        <v/>
      </c>
      <c r="Q22">
        <f>IF($C22="OK",
   VLOOKUP(Plantilla!O33,'Tablas '!$E$4:$F$19,2,FALSE),
"")</f>
        <v/>
      </c>
      <c r="R22">
        <f>IF($C22="OK",
   VLOOKUP(Plantilla!P33,'Tablas '!$H$4:$I$5,2,FALSE),
"")</f>
        <v/>
      </c>
      <c r="S22">
        <f>IF($C22="OK",
   VLOOKUP(Plantilla!Q33,'Tablas '!$K$4:$L$8,2,FALSE),
"")</f>
        <v/>
      </c>
      <c r="T22">
        <f>IF($C22="OK",
   VLOOKUP(Plantilla!R33,'Tablas '!$AE$4:$AF$6,2,FALSE),
"")</f>
        <v/>
      </c>
      <c r="U22">
        <f>IF($C22="OK",
   VLOOKUP(Plantilla!S33,'Tablas '!$AE$4:$AF$6,2,FALSE),
"")</f>
        <v/>
      </c>
      <c r="V22">
        <f>IF($C22="OK",TEXT(Plantilla!T33,"#"),"")</f>
        <v/>
      </c>
      <c r="W22" s="84">
        <f>IF($C22="OK",
   VLOOKUP(Plantilla!U33,'Tablas '!$AM$4:$AN$1126,2,FALSE),
"")</f>
        <v/>
      </c>
      <c r="X22">
        <f>IF($C22="OK",TEXT(Plantilla!V33,"#"),"")</f>
        <v/>
      </c>
      <c r="Y22">
        <f>IF($C22="OK",
   CONCATENATE(YEAR(Plantilla!W33),"-",TEXT(MONTH(Plantilla!W33),"00"),"-",TEXT(DAY(Plantilla!W33),"00")),
"")</f>
        <v/>
      </c>
      <c r="Z22">
        <f>IF($C22="OK",
   CONCATENATE(YEAR(Plantilla!X33),"-",TEXT(MONTH(Plantilla!X33),"00"),"-",TEXT(DAY(Plantilla!X33),"00")),
"")</f>
        <v/>
      </c>
      <c r="AA22">
        <f>IF($C22="OK",
   TEXT(VLOOKUP(Plantilla!Y33,'Tablas '!$Q$4:$R$9,2,FALSE),"#"),
"")</f>
        <v/>
      </c>
      <c r="AB22">
        <f>IF($C22="OK",
   CONCATENATE(YEAR(Plantilla!Z33),"-",TEXT(MONTH(Plantilla!Z33),"00"),"-",TEXT(DAY(Plantilla!Z33),"00")),
"")</f>
        <v/>
      </c>
      <c r="AC22">
        <f>IF($C22="OK",
   TEXT(VLOOKUP(Plantilla!AA33,'Tablas '!$T$4:$U$13,2,FALSE),"#"),
"")</f>
        <v/>
      </c>
      <c r="AD22">
        <f>IF($C22="OK",TEXT(Plantilla!AB33,"#"),"")</f>
        <v/>
      </c>
      <c r="AE22">
        <f>IF($C22="OK",
   IF(Plantilla!AC33&lt;&gt;"",
      TEXT(VLOOKUP(Plantilla!AC33,'Tablas '!$W$4:$X$7,2,FALSE),"#"),
   ""),
"")</f>
        <v/>
      </c>
      <c r="AF22">
        <f>IF($C22="OK",TEXT(Plantilla!AD33,"#"),"")</f>
        <v/>
      </c>
      <c r="AG22" s="6">
        <f>IF($C22="OK",_xlfn.NUMBERVALUE(Plantilla!AE33),"")</f>
        <v/>
      </c>
      <c r="AH22" s="4">
        <f>IF($C22="OK",_xlfn.NUMBERVALUE(Plantilla!AF33),"")</f>
        <v/>
      </c>
      <c r="AI22" s="6">
        <f>IF($C22="OK",_xlfn.NUMBERVALUE(Plantilla!AG33),"")</f>
        <v/>
      </c>
      <c r="AJ22" s="6">
        <f>IF($C22="OK",_xlfn.NUMBERVALUE(Plantilla!AH33),"")</f>
        <v/>
      </c>
      <c r="AK22" s="6">
        <f>IF($C22="OK",_xlfn.NUMBERVALUE(Plantilla!AI33),"")</f>
        <v/>
      </c>
      <c r="AL22" s="6">
        <f>IF($C22="OK",_xlfn.NUMBERVALUE(Plantilla!AJ33),"")</f>
        <v/>
      </c>
      <c r="AM22" s="4">
        <f>IF($C22="OK",_xlfn.NUMBERVALUE(Plantilla!AK33),"")</f>
        <v/>
      </c>
      <c r="AN22" s="6">
        <f>IF($C22="OK",_xlfn.NUMBERVALUE(Plantilla!AL33),"")</f>
        <v/>
      </c>
      <c r="AO22" s="4">
        <f>IF($C22="OK",_xlfn.NUMBERVALUE(Plantilla!AM33),"")</f>
        <v/>
      </c>
      <c r="AP22" s="6">
        <f>IF($C22="OK",_xlfn.NUMBERVALUE(Plantilla!AN33),"")</f>
        <v/>
      </c>
      <c r="AQ22" s="4">
        <f>IF($C22="OK",_xlfn.NUMBERVALUE(Plantilla!AO33),"")</f>
        <v/>
      </c>
      <c r="AR22" s="6">
        <f>IF($C22="OK",_xlfn.NUMBERVALUE(Plantilla!AP33),"")</f>
        <v/>
      </c>
      <c r="AS22" s="4">
        <f>IF($C22="OK",_xlfn.NUMBERVALUE(Plantilla!AQ33),"")</f>
        <v/>
      </c>
      <c r="AT22" s="6">
        <f>IF($C22="OK",_xlfn.NUMBERVALUE(Plantilla!AR33),"")</f>
        <v/>
      </c>
      <c r="AU22" s="4">
        <f>IF($C22="OK",_xlfn.NUMBERVALUE(Plantilla!AS33),"")</f>
        <v/>
      </c>
      <c r="AV22" s="6">
        <f>IF($C22="OK",_xlfn.NUMBERVALUE(Plantilla!AT33),"")</f>
        <v/>
      </c>
      <c r="AW22" s="4">
        <f>IF($C22="OK",_xlfn.NUMBERVALUE(Plantilla!AU33),"")</f>
        <v/>
      </c>
      <c r="AX22" s="6">
        <f>IF($C22="OK",_xlfn.NUMBERVALUE(Plantilla!AV33),"")</f>
        <v/>
      </c>
      <c r="AY22" s="4">
        <f>IF($C22="OK",_xlfn.NUMBERVALUE(Plantilla!AW33),"")</f>
        <v/>
      </c>
      <c r="AZ22" s="6">
        <f>IF($C22="OK",_xlfn.NUMBERVALUE(Plantilla!AX33),"")</f>
        <v/>
      </c>
      <c r="BA22">
        <f>IF($C22="OK",_xlfn.NUMBERVALUE(Plantilla!AY33),"")</f>
        <v/>
      </c>
      <c r="BB22">
        <f>IF($C22="OK",_xlfn.NUMBERVALUE(Plantilla!AZ33),"")</f>
        <v/>
      </c>
      <c r="BC22" s="4">
        <f>IF($C22="OK",_xlfn.NUMBERVALUE(Plantilla!BA33),"")</f>
        <v/>
      </c>
      <c r="BD22" s="6">
        <f>IF($C22="OK",_xlfn.NUMBERVALUE(Plantilla!BB33),"")</f>
        <v/>
      </c>
      <c r="BE22" s="4">
        <f>IF($C22="OK",_xlfn.NUMBERVALUE(Plantilla!BC33),"")</f>
        <v/>
      </c>
      <c r="BF22" s="6">
        <f>IF($C22="OK",_xlfn.NUMBERVALUE(Plantilla!BD33),"")</f>
        <v/>
      </c>
      <c r="BG22" s="4">
        <f>IF($C22="OK",_xlfn.NUMBERVALUE(Plantilla!BE33),"")</f>
        <v/>
      </c>
      <c r="BH22" s="6">
        <f>IF($C22="OK",_xlfn.NUMBERVALUE(Plantilla!BF33),"")</f>
        <v/>
      </c>
      <c r="BI22" s="110">
        <f>IF($C22="OK",_xlfn.NUMBERVALUE(Plantilla!BG33),"")</f>
        <v/>
      </c>
      <c r="BJ22" s="6">
        <f>IF($C22="OK",_xlfn.NUMBERVALUE(Plantilla!BH33),"")</f>
        <v/>
      </c>
      <c r="BK22" s="109">
        <f>IF($C22="OK",_xlfn.NUMBERVALUE(Plantilla!BI33),"")</f>
        <v/>
      </c>
      <c r="BL22" s="6">
        <f>IF($C22="OK",
   IF(Plantilla!BJ33&lt;&gt;"",
      TEXT(VLOOKUP(Plantilla!BJ33,'Tablas '!$Z$4:$AA$6,2,FALSE),"#"),
   ""),
"")</f>
        <v/>
      </c>
      <c r="BM22" s="4">
        <f>IF($C22="OK",_xlfn.NUMBERVALUE(Plantilla!BK33),"")</f>
        <v/>
      </c>
      <c r="BN22" s="4">
        <f>IF($C22="OK",_xlfn.NUMBERVALUE(Plantilla!BL33),"")</f>
        <v/>
      </c>
      <c r="BO22" s="6">
        <f>IF($C22="OK",_xlfn.NUMBERVALUE(Plantilla!BM33),"")</f>
        <v/>
      </c>
      <c r="BP22" s="4">
        <f>IF($C22="OK",_xlfn.NUMBERVALUE(Plantilla!BN33),"")</f>
        <v/>
      </c>
      <c r="BQ22" s="6">
        <f>IF($C22="OK",_xlfn.NUMBERVALUE(Plantilla!BO33),"")</f>
        <v/>
      </c>
      <c r="BR22" s="4">
        <f>IF($C22="OK",_xlfn.NUMBERVALUE(Plantilla!BP33),"")</f>
        <v/>
      </c>
      <c r="BS22" s="6">
        <f>IF($C22="OK",_xlfn.NUMBERVALUE(Plantilla!BQ33),"")</f>
        <v/>
      </c>
      <c r="BT22" s="4">
        <f>IF($C22="OK",_xlfn.NUMBERVALUE(Plantilla!BR33),"")</f>
        <v/>
      </c>
      <c r="BU22" s="6">
        <f>IF($C22="OK",_xlfn.NUMBERVALUE(Plantilla!BS33),"")</f>
        <v/>
      </c>
      <c r="BV22" s="6">
        <f>IF($C22="OK",_xlfn.NUMBERVALUE(Plantilla!BT33),"")</f>
        <v/>
      </c>
      <c r="BW22" s="6">
        <f>IF($C22="OK",_xlfn.NUMBERVALUE(Plantilla!BU33),"")</f>
        <v/>
      </c>
      <c r="BX22" s="6">
        <f>IF($C22="OK",_xlfn.NUMBERVALUE(Plantilla!BV33),"")</f>
        <v/>
      </c>
      <c r="BY22" s="6">
        <f>IF($C22="OK",_xlfn.NUMBERVALUE(Plantilla!BW33),"")</f>
        <v/>
      </c>
      <c r="BZ22" s="6">
        <f>IF($C22="OK",_xlfn.NUMBERVALUE(Plantilla!BX33),"")</f>
        <v/>
      </c>
      <c r="CA22" s="6">
        <f>IF($C22="OK",_xlfn.NUMBERVALUE(Plantilla!BY33),"")</f>
        <v/>
      </c>
      <c r="CB22" s="6">
        <f>IF($C22="OK",_xlfn.NUMBERVALUE(Plantilla!BZ33),"")</f>
        <v/>
      </c>
      <c r="CC22" s="6">
        <f>IF($C22="OK",_xlfn.NUMBERVALUE(Plantilla!CA33),"")</f>
        <v/>
      </c>
      <c r="CD22" s="6">
        <f>IF($C22="OK",_xlfn.NUMBERVALUE(Plantilla!CB33),"")</f>
        <v/>
      </c>
      <c r="CE22" s="6">
        <f>IF($C22="OK",_xlfn.NUMBERVALUE(Plantilla!CC33),"")</f>
        <v/>
      </c>
      <c r="CF22" s="4">
        <f>IF($C22="OK",_xlfn.NUMBERVALUE(Plantilla!CD33),"")</f>
        <v/>
      </c>
      <c r="CG22" s="6">
        <f>IF($C22="OK",_xlfn.NUMBERVALUE(Plantilla!CE33),"")</f>
        <v/>
      </c>
      <c r="CH22" s="6">
        <f>IF($C22="OK",_xlfn.NUMBERVALUE(Plantilla!CF33),"")</f>
        <v/>
      </c>
      <c r="CI22" s="6">
        <f>IF($C22="OK",_xlfn.NUMBERVALUE(Plantilla!CG33),"")</f>
        <v/>
      </c>
      <c r="CJ22" s="6">
        <f>IF($C22="OK",_xlfn.NUMBERVALUE(Plantilla!CH33),"")</f>
        <v/>
      </c>
      <c r="CK22" s="6">
        <f>IF($C22="OK",_xlfn.NUMBERVALUE(Plantilla!CI33),"")</f>
        <v/>
      </c>
      <c r="CL22" s="6">
        <f>IF($C22="OK",_xlfn.NUMBERVALUE(Plantilla!CJ33),"")</f>
        <v/>
      </c>
      <c r="CM22">
        <f>IF($C22="OK",TEXT(Plantilla!CK33,"#"),"")</f>
        <v/>
      </c>
      <c r="CN22" s="6">
        <f>IF($C22="OK",_xlfn.NUMBERVALUE(Plantilla!CL33),"")</f>
        <v/>
      </c>
      <c r="CO22" s="6">
        <f>IF($C22="OK",_xlfn.NUMBERVALUE(Plantilla!CM33),"")</f>
        <v/>
      </c>
      <c r="CP22" s="110">
        <f>IF($C22="OK",_xlfn.NUMBERVALUE(Plantilla!CN33),"")</f>
        <v/>
      </c>
      <c r="CQ22" s="6">
        <f>IF($C22="OK",_xlfn.NUMBERVALUE(Plantilla!CO33),"")</f>
        <v/>
      </c>
      <c r="CR22" s="109">
        <f>IF($C22="OK",_xlfn.NUMBERVALUE(Plantilla!CP33),"")</f>
        <v/>
      </c>
      <c r="CS22" s="110">
        <f>IF($C22="OK",_xlfn.NUMBERVALUE(Plantilla!CQ33),"")</f>
        <v/>
      </c>
      <c r="CT22" s="6">
        <f>IF($C22="OK",_xlfn.NUMBERVALUE(Plantilla!CR33),"")</f>
        <v/>
      </c>
      <c r="CU22" s="109">
        <f>IF($C22="OK",_xlfn.NUMBERVALUE(Plantilla!CS33),"")</f>
        <v/>
      </c>
      <c r="CV22" s="110">
        <f>IF($C22="OK",_xlfn.NUMBERVALUE(Plantilla!CT33),"")</f>
        <v/>
      </c>
      <c r="CW22" s="6">
        <f>IF($C22="OK",_xlfn.NUMBERVALUE(Plantilla!CU33),"")</f>
        <v/>
      </c>
      <c r="CX22" s="82">
        <f>IF($C22="OK",_xlfn.NUMBERVALUE(Plantilla!CV33),"")</f>
        <v/>
      </c>
      <c r="CY22" s="6">
        <f>IF($C22="OK",_xlfn.NUMBERVALUE(Plantilla!CW33),"")</f>
        <v/>
      </c>
      <c r="CZ22" s="82">
        <f>IF($C22="OK",_xlfn.NUMBERVALUE(Plantilla!CX33),"")</f>
        <v/>
      </c>
      <c r="DA22" s="6">
        <f>IF($C22="OK",_xlfn.NUMBERVALUE(Plantilla!CY33),"")</f>
        <v/>
      </c>
      <c r="DB22" s="109">
        <f>IF($C22="OK",_xlfn.NUMBERVALUE(Plantilla!CZ33),"")</f>
        <v/>
      </c>
      <c r="DC22" s="6">
        <f>IF($C22="OK",_xlfn.NUMBERVALUE(Plantilla!DA33),"")</f>
        <v/>
      </c>
      <c r="DD22" s="6">
        <f>IF($C22="OK",TEXT(Plantilla!DB33,"#"),"")</f>
        <v/>
      </c>
      <c r="DE22" s="6">
        <f>IF($C22="OK",_xlfn.NUMBERVALUE(Plantilla!DC33),"")</f>
        <v/>
      </c>
      <c r="DF22" s="4">
        <f>IF($C22="OK",_xlfn.NUMBERVALUE(Plantilla!DD33),"")</f>
        <v/>
      </c>
      <c r="DG22" s="6">
        <f>IF($C22="OK",_xlfn.NUMBERVALUE(Plantilla!DE33),"")</f>
        <v/>
      </c>
      <c r="DH22" s="6">
        <f>IF($C22="OK",_xlfn.NUMBERVALUE(Plantilla!DF33),"")</f>
        <v/>
      </c>
      <c r="DI22" s="6">
        <f>IF($C22="OK",_xlfn.NUMBERVALUE(Plantilla!DG33),"")</f>
        <v/>
      </c>
      <c r="DJ22" s="6">
        <f>IF($C22="OK",_xlfn.NUMBERVALUE(Plantilla!DH33),"")</f>
        <v/>
      </c>
      <c r="DK22" s="6">
        <f>IF($C22="OK",_xlfn.NUMBERVALUE(Plantilla!DI33),"")</f>
        <v/>
      </c>
      <c r="DL22" s="6">
        <f>IF($C22="OK",_xlfn.NUMBERVALUE(Plantilla!DJ33),"")</f>
        <v/>
      </c>
      <c r="DM22" s="6">
        <f>IF($C22="OK",_xlfn.NUMBERVALUE(Plantilla!DK33),"")</f>
        <v/>
      </c>
      <c r="DN22" s="6">
        <f>IF($C22="OK",_xlfn.NUMBERVALUE(Plantilla!DL33),"")</f>
        <v/>
      </c>
      <c r="DO22" s="6">
        <f>IF($C22="OK",_xlfn.NUMBERVALUE(Plantilla!DM33),"")</f>
        <v/>
      </c>
      <c r="DP22" s="6">
        <f>IF($C22="OK",_xlfn.NUMBERVALUE(Plantilla!DN33),"")</f>
        <v/>
      </c>
      <c r="DQ22" s="6">
        <f>IF($C22="OK",_xlfn.NUMBERVALUE(Plantilla!DO33),"")</f>
        <v/>
      </c>
      <c r="DR22" s="6">
        <f>IF($C22="OK",_xlfn.NUMBERVALUE(Plantilla!DP33),"")</f>
        <v/>
      </c>
      <c r="DS22">
        <f>IF($C22="OK",TEXT(Plantilla!DR33,"#"),"")</f>
        <v/>
      </c>
      <c r="DT22" s="6" t="n"/>
    </row>
    <row r="23">
      <c r="A23">
        <f>IF(Plantilla!$I$6="¡Perfecto!, Guarda el archivo y adjúntalo a tu interfaz de Nómina Electrónica","OK","Error")</f>
        <v/>
      </c>
      <c r="B23">
        <f>IF(Plantilla!$I$6="¡Perfecto!, Guarda el archivo y adjúntalo a tu interfaz de Nómina Electrónica",MID(Plantilla!$D$2,SEARCH("V",Plantilla!$D$2),10),"")</f>
        <v/>
      </c>
      <c r="C23">
        <f>Plantilla!C34</f>
        <v/>
      </c>
      <c r="D23">
        <f>IF($C23="OK",Plantilla!B34,"")</f>
        <v/>
      </c>
      <c r="E23">
        <f>IF($C23="OK",
   VLOOKUP(Plantilla!$E$4,'Tablas '!$AP$4:$AT$6,5,FALSE),
"")</f>
        <v/>
      </c>
      <c r="F23">
        <f>IF($C23="OK",TEXT(Plantilla!D34,"#"),"")</f>
        <v/>
      </c>
      <c r="G23">
        <f>IF($C23="OK",
   VLOOKUP(Plantilla!E34,'Tablas '!$B$4:$C$14,2,FALSE),
"")</f>
        <v/>
      </c>
      <c r="H23">
        <f>IF($C23="OK",TEXT(Plantilla!F34,"#"),"")</f>
        <v/>
      </c>
      <c r="I23">
        <f>IF($C23="OK",TEXT(Plantilla!G34,"#"),"")</f>
        <v/>
      </c>
      <c r="J23">
        <f>IF($C23="OK",TEXT(Plantilla!H34,"#"),"")</f>
        <v/>
      </c>
      <c r="K23">
        <f>IF($C23="OK",TEXT(Plantilla!I34,"#"),"")</f>
        <v/>
      </c>
      <c r="L23">
        <f>IF($C23="OK",TEXT(Plantilla!J34,"#"),"")</f>
        <v/>
      </c>
      <c r="M23">
        <f>IF($C23="OK",TEXT(Plantilla!K34,"#"),"")</f>
        <v/>
      </c>
      <c r="N23">
        <f>IF($C23="OK",
   CONCATENATE(YEAR(Plantilla!L34),"-",TEXT(MONTH(Plantilla!L34),"00"),"-",TEXT(DAY(Plantilla!L34),"00")),
"")</f>
        <v/>
      </c>
      <c r="O23">
        <f>IF($C23="OK",_xlfn.NUMBERVALUE(Plantilla!M34),"")</f>
        <v/>
      </c>
      <c r="P23">
        <f>IF($C23="OK",
   IF(Plantilla!N34&lt;&gt;"",
      CONCATENATE(YEAR(Plantilla!N34),"-",TEXT(MONTH(Plantilla!N34),"00"),"-",TEXT(DAY(Plantilla!N34),"00")),
   ""),
"")</f>
        <v/>
      </c>
      <c r="Q23">
        <f>IF($C23="OK",
   VLOOKUP(Plantilla!O34,'Tablas '!$E$4:$F$19,2,FALSE),
"")</f>
        <v/>
      </c>
      <c r="R23">
        <f>IF($C23="OK",
   VLOOKUP(Plantilla!P34,'Tablas '!$H$4:$I$5,2,FALSE),
"")</f>
        <v/>
      </c>
      <c r="S23">
        <f>IF($C23="OK",
   VLOOKUP(Plantilla!Q34,'Tablas '!$K$4:$L$8,2,FALSE),
"")</f>
        <v/>
      </c>
      <c r="T23">
        <f>IF($C23="OK",
   VLOOKUP(Plantilla!R34,'Tablas '!$AE$4:$AF$6,2,FALSE),
"")</f>
        <v/>
      </c>
      <c r="U23">
        <f>IF($C23="OK",
   VLOOKUP(Plantilla!S34,'Tablas '!$AE$4:$AF$6,2,FALSE),
"")</f>
        <v/>
      </c>
      <c r="V23">
        <f>IF($C23="OK",TEXT(Plantilla!T34,"#"),"")</f>
        <v/>
      </c>
      <c r="W23" s="84">
        <f>IF($C23="OK",
   VLOOKUP(Plantilla!U34,'Tablas '!$AM$4:$AN$1126,2,FALSE),
"")</f>
        <v/>
      </c>
      <c r="X23">
        <f>IF($C23="OK",TEXT(Plantilla!V34,"#"),"")</f>
        <v/>
      </c>
      <c r="Y23">
        <f>IF($C23="OK",
   CONCATENATE(YEAR(Plantilla!W34),"-",TEXT(MONTH(Plantilla!W34),"00"),"-",TEXT(DAY(Plantilla!W34),"00")),
"")</f>
        <v/>
      </c>
      <c r="Z23">
        <f>IF($C23="OK",
   CONCATENATE(YEAR(Plantilla!X34),"-",TEXT(MONTH(Plantilla!X34),"00"),"-",TEXT(DAY(Plantilla!X34),"00")),
"")</f>
        <v/>
      </c>
      <c r="AA23">
        <f>IF($C23="OK",
   TEXT(VLOOKUP(Plantilla!Y34,'Tablas '!$Q$4:$R$9,2,FALSE),"#"),
"")</f>
        <v/>
      </c>
      <c r="AB23">
        <f>IF($C23="OK",
   CONCATENATE(YEAR(Plantilla!Z34),"-",TEXT(MONTH(Plantilla!Z34),"00"),"-",TEXT(DAY(Plantilla!Z34),"00")),
"")</f>
        <v/>
      </c>
      <c r="AC23">
        <f>IF($C23="OK",
   TEXT(VLOOKUP(Plantilla!AA34,'Tablas '!$T$4:$U$13,2,FALSE),"#"),
"")</f>
        <v/>
      </c>
      <c r="AD23">
        <f>IF($C23="OK",TEXT(Plantilla!AB34,"#"),"")</f>
        <v/>
      </c>
      <c r="AE23">
        <f>IF($C23="OK",
   IF(Plantilla!AC34&lt;&gt;"",
      TEXT(VLOOKUP(Plantilla!AC34,'Tablas '!$W$4:$X$7,2,FALSE),"#"),
   ""),
"")</f>
        <v/>
      </c>
      <c r="AF23">
        <f>IF($C23="OK",TEXT(Plantilla!AD34,"#"),"")</f>
        <v/>
      </c>
      <c r="AG23" s="6">
        <f>IF($C23="OK",_xlfn.NUMBERVALUE(Plantilla!AE34),"")</f>
        <v/>
      </c>
      <c r="AH23" s="4">
        <f>IF($C23="OK",_xlfn.NUMBERVALUE(Plantilla!AF34),"")</f>
        <v/>
      </c>
      <c r="AI23" s="6">
        <f>IF($C23="OK",_xlfn.NUMBERVALUE(Plantilla!AG34),"")</f>
        <v/>
      </c>
      <c r="AJ23" s="6">
        <f>IF($C23="OK",_xlfn.NUMBERVALUE(Plantilla!AH34),"")</f>
        <v/>
      </c>
      <c r="AK23" s="6">
        <f>IF($C23="OK",_xlfn.NUMBERVALUE(Plantilla!AI34),"")</f>
        <v/>
      </c>
      <c r="AL23" s="6">
        <f>IF($C23="OK",_xlfn.NUMBERVALUE(Plantilla!AJ34),"")</f>
        <v/>
      </c>
      <c r="AM23" s="4">
        <f>IF($C23="OK",_xlfn.NUMBERVALUE(Plantilla!AK34),"")</f>
        <v/>
      </c>
      <c r="AN23" s="6">
        <f>IF($C23="OK",_xlfn.NUMBERVALUE(Plantilla!AL34),"")</f>
        <v/>
      </c>
      <c r="AO23" s="4">
        <f>IF($C23="OK",_xlfn.NUMBERVALUE(Plantilla!AM34),"")</f>
        <v/>
      </c>
      <c r="AP23" s="6">
        <f>IF($C23="OK",_xlfn.NUMBERVALUE(Plantilla!AN34),"")</f>
        <v/>
      </c>
      <c r="AQ23" s="4">
        <f>IF($C23="OK",_xlfn.NUMBERVALUE(Plantilla!AO34),"")</f>
        <v/>
      </c>
      <c r="AR23" s="6">
        <f>IF($C23="OK",_xlfn.NUMBERVALUE(Plantilla!AP34),"")</f>
        <v/>
      </c>
      <c r="AS23" s="4">
        <f>IF($C23="OK",_xlfn.NUMBERVALUE(Plantilla!AQ34),"")</f>
        <v/>
      </c>
      <c r="AT23" s="6">
        <f>IF($C23="OK",_xlfn.NUMBERVALUE(Plantilla!AR34),"")</f>
        <v/>
      </c>
      <c r="AU23" s="4">
        <f>IF($C23="OK",_xlfn.NUMBERVALUE(Plantilla!AS34),"")</f>
        <v/>
      </c>
      <c r="AV23" s="6">
        <f>IF($C23="OK",_xlfn.NUMBERVALUE(Plantilla!AT34),"")</f>
        <v/>
      </c>
      <c r="AW23" s="4">
        <f>IF($C23="OK",_xlfn.NUMBERVALUE(Plantilla!AU34),"")</f>
        <v/>
      </c>
      <c r="AX23" s="6">
        <f>IF($C23="OK",_xlfn.NUMBERVALUE(Plantilla!AV34),"")</f>
        <v/>
      </c>
      <c r="AY23" s="4">
        <f>IF($C23="OK",_xlfn.NUMBERVALUE(Plantilla!AW34),"")</f>
        <v/>
      </c>
      <c r="AZ23" s="6">
        <f>IF($C23="OK",_xlfn.NUMBERVALUE(Plantilla!AX34),"")</f>
        <v/>
      </c>
      <c r="BA23">
        <f>IF($C23="OK",_xlfn.NUMBERVALUE(Plantilla!AY34),"")</f>
        <v/>
      </c>
      <c r="BB23">
        <f>IF($C23="OK",_xlfn.NUMBERVALUE(Plantilla!AZ34),"")</f>
        <v/>
      </c>
      <c r="BC23" s="4">
        <f>IF($C23="OK",_xlfn.NUMBERVALUE(Plantilla!BA34),"")</f>
        <v/>
      </c>
      <c r="BD23" s="6">
        <f>IF($C23="OK",_xlfn.NUMBERVALUE(Plantilla!BB34),"")</f>
        <v/>
      </c>
      <c r="BE23" s="4">
        <f>IF($C23="OK",_xlfn.NUMBERVALUE(Plantilla!BC34),"")</f>
        <v/>
      </c>
      <c r="BF23" s="6">
        <f>IF($C23="OK",_xlfn.NUMBERVALUE(Plantilla!BD34),"")</f>
        <v/>
      </c>
      <c r="BG23" s="4">
        <f>IF($C23="OK",_xlfn.NUMBERVALUE(Plantilla!BE34),"")</f>
        <v/>
      </c>
      <c r="BH23" s="6">
        <f>IF($C23="OK",_xlfn.NUMBERVALUE(Plantilla!BF34),"")</f>
        <v/>
      </c>
      <c r="BI23" s="110">
        <f>IF($C23="OK",_xlfn.NUMBERVALUE(Plantilla!BG34),"")</f>
        <v/>
      </c>
      <c r="BJ23" s="6">
        <f>IF($C23="OK",_xlfn.NUMBERVALUE(Plantilla!BH34),"")</f>
        <v/>
      </c>
      <c r="BK23" s="109">
        <f>IF($C23="OK",_xlfn.NUMBERVALUE(Plantilla!BI34),"")</f>
        <v/>
      </c>
      <c r="BL23" s="6">
        <f>IF($C23="OK",
   IF(Plantilla!BJ34&lt;&gt;"",
      TEXT(VLOOKUP(Plantilla!BJ34,'Tablas '!$Z$4:$AA$6,2,FALSE),"#"),
   ""),
"")</f>
        <v/>
      </c>
      <c r="BM23" s="4">
        <f>IF($C23="OK",_xlfn.NUMBERVALUE(Plantilla!BK34),"")</f>
        <v/>
      </c>
      <c r="BN23" s="4">
        <f>IF($C23="OK",_xlfn.NUMBERVALUE(Plantilla!BL34),"")</f>
        <v/>
      </c>
      <c r="BO23" s="6">
        <f>IF($C23="OK",_xlfn.NUMBERVALUE(Plantilla!BM34),"")</f>
        <v/>
      </c>
      <c r="BP23" s="4">
        <f>IF($C23="OK",_xlfn.NUMBERVALUE(Plantilla!BN34),"")</f>
        <v/>
      </c>
      <c r="BQ23" s="6">
        <f>IF($C23="OK",_xlfn.NUMBERVALUE(Plantilla!BO34),"")</f>
        <v/>
      </c>
      <c r="BR23" s="4">
        <f>IF($C23="OK",_xlfn.NUMBERVALUE(Plantilla!BP34),"")</f>
        <v/>
      </c>
      <c r="BS23" s="6">
        <f>IF($C23="OK",_xlfn.NUMBERVALUE(Plantilla!BQ34),"")</f>
        <v/>
      </c>
      <c r="BT23" s="4">
        <f>IF($C23="OK",_xlfn.NUMBERVALUE(Plantilla!BR34),"")</f>
        <v/>
      </c>
      <c r="BU23" s="6">
        <f>IF($C23="OK",_xlfn.NUMBERVALUE(Plantilla!BS34),"")</f>
        <v/>
      </c>
      <c r="BV23" s="6">
        <f>IF($C23="OK",_xlfn.NUMBERVALUE(Plantilla!BT34),"")</f>
        <v/>
      </c>
      <c r="BW23" s="6">
        <f>IF($C23="OK",_xlfn.NUMBERVALUE(Plantilla!BU34),"")</f>
        <v/>
      </c>
      <c r="BX23" s="6">
        <f>IF($C23="OK",_xlfn.NUMBERVALUE(Plantilla!BV34),"")</f>
        <v/>
      </c>
      <c r="BY23" s="6">
        <f>IF($C23="OK",_xlfn.NUMBERVALUE(Plantilla!BW34),"")</f>
        <v/>
      </c>
      <c r="BZ23" s="6">
        <f>IF($C23="OK",_xlfn.NUMBERVALUE(Plantilla!BX34),"")</f>
        <v/>
      </c>
      <c r="CA23" s="6">
        <f>IF($C23="OK",_xlfn.NUMBERVALUE(Plantilla!BY34),"")</f>
        <v/>
      </c>
      <c r="CB23" s="6">
        <f>IF($C23="OK",_xlfn.NUMBERVALUE(Plantilla!BZ34),"")</f>
        <v/>
      </c>
      <c r="CC23" s="6">
        <f>IF($C23="OK",_xlfn.NUMBERVALUE(Plantilla!CA34),"")</f>
        <v/>
      </c>
      <c r="CD23" s="6">
        <f>IF($C23="OK",_xlfn.NUMBERVALUE(Plantilla!CB34),"")</f>
        <v/>
      </c>
      <c r="CE23" s="6">
        <f>IF($C23="OK",_xlfn.NUMBERVALUE(Plantilla!CC34),"")</f>
        <v/>
      </c>
      <c r="CF23" s="4">
        <f>IF($C23="OK",_xlfn.NUMBERVALUE(Plantilla!CD34),"")</f>
        <v/>
      </c>
      <c r="CG23" s="6">
        <f>IF($C23="OK",_xlfn.NUMBERVALUE(Plantilla!CE34),"")</f>
        <v/>
      </c>
      <c r="CH23" s="6">
        <f>IF($C23="OK",_xlfn.NUMBERVALUE(Plantilla!CF34),"")</f>
        <v/>
      </c>
      <c r="CI23" s="6">
        <f>IF($C23="OK",_xlfn.NUMBERVALUE(Plantilla!CG34),"")</f>
        <v/>
      </c>
      <c r="CJ23" s="6">
        <f>IF($C23="OK",_xlfn.NUMBERVALUE(Plantilla!CH34),"")</f>
        <v/>
      </c>
      <c r="CK23" s="6">
        <f>IF($C23="OK",_xlfn.NUMBERVALUE(Plantilla!CI34),"")</f>
        <v/>
      </c>
      <c r="CL23" s="6">
        <f>IF($C23="OK",_xlfn.NUMBERVALUE(Plantilla!CJ34),"")</f>
        <v/>
      </c>
      <c r="CM23">
        <f>IF($C23="OK",TEXT(Plantilla!CK34,"#"),"")</f>
        <v/>
      </c>
      <c r="CN23" s="6">
        <f>IF($C23="OK",_xlfn.NUMBERVALUE(Plantilla!CL34),"")</f>
        <v/>
      </c>
      <c r="CO23" s="6">
        <f>IF($C23="OK",_xlfn.NUMBERVALUE(Plantilla!CM34),"")</f>
        <v/>
      </c>
      <c r="CP23" s="110">
        <f>IF($C23="OK",_xlfn.NUMBERVALUE(Plantilla!CN34),"")</f>
        <v/>
      </c>
      <c r="CQ23" s="6">
        <f>IF($C23="OK",_xlfn.NUMBERVALUE(Plantilla!CO34),"")</f>
        <v/>
      </c>
      <c r="CR23" s="109">
        <f>IF($C23="OK",_xlfn.NUMBERVALUE(Plantilla!CP34),"")</f>
        <v/>
      </c>
      <c r="CS23" s="110">
        <f>IF($C23="OK",_xlfn.NUMBERVALUE(Plantilla!CQ34),"")</f>
        <v/>
      </c>
      <c r="CT23" s="6">
        <f>IF($C23="OK",_xlfn.NUMBERVALUE(Plantilla!CR34),"")</f>
        <v/>
      </c>
      <c r="CU23" s="109">
        <f>IF($C23="OK",_xlfn.NUMBERVALUE(Plantilla!CS34),"")</f>
        <v/>
      </c>
      <c r="CV23" s="110">
        <f>IF($C23="OK",_xlfn.NUMBERVALUE(Plantilla!CT34),"")</f>
        <v/>
      </c>
      <c r="CW23" s="6">
        <f>IF($C23="OK",_xlfn.NUMBERVALUE(Plantilla!CU34),"")</f>
        <v/>
      </c>
      <c r="CX23" s="82">
        <f>IF($C23="OK",_xlfn.NUMBERVALUE(Plantilla!CV34),"")</f>
        <v/>
      </c>
      <c r="CY23" s="6">
        <f>IF($C23="OK",_xlfn.NUMBERVALUE(Plantilla!CW34),"")</f>
        <v/>
      </c>
      <c r="CZ23" s="82">
        <f>IF($C23="OK",_xlfn.NUMBERVALUE(Plantilla!CX34),"")</f>
        <v/>
      </c>
      <c r="DA23" s="6">
        <f>IF($C23="OK",_xlfn.NUMBERVALUE(Plantilla!CY34),"")</f>
        <v/>
      </c>
      <c r="DB23" s="109">
        <f>IF($C23="OK",_xlfn.NUMBERVALUE(Plantilla!CZ34),"")</f>
        <v/>
      </c>
      <c r="DC23" s="6">
        <f>IF($C23="OK",_xlfn.NUMBERVALUE(Plantilla!DA34),"")</f>
        <v/>
      </c>
      <c r="DD23" s="6">
        <f>IF($C23="OK",TEXT(Plantilla!DB34,"#"),"")</f>
        <v/>
      </c>
      <c r="DE23" s="6">
        <f>IF($C23="OK",_xlfn.NUMBERVALUE(Plantilla!DC34),"")</f>
        <v/>
      </c>
      <c r="DF23" s="4">
        <f>IF($C23="OK",_xlfn.NUMBERVALUE(Plantilla!DD34),"")</f>
        <v/>
      </c>
      <c r="DG23" s="6">
        <f>IF($C23="OK",_xlfn.NUMBERVALUE(Plantilla!DE34),"")</f>
        <v/>
      </c>
      <c r="DH23" s="6">
        <f>IF($C23="OK",_xlfn.NUMBERVALUE(Plantilla!DF34),"")</f>
        <v/>
      </c>
      <c r="DI23" s="6">
        <f>IF($C23="OK",_xlfn.NUMBERVALUE(Plantilla!DG34),"")</f>
        <v/>
      </c>
      <c r="DJ23" s="6">
        <f>IF($C23="OK",_xlfn.NUMBERVALUE(Plantilla!DH34),"")</f>
        <v/>
      </c>
      <c r="DK23" s="6">
        <f>IF($C23="OK",_xlfn.NUMBERVALUE(Plantilla!DI34),"")</f>
        <v/>
      </c>
      <c r="DL23" s="6">
        <f>IF($C23="OK",_xlfn.NUMBERVALUE(Plantilla!DJ34),"")</f>
        <v/>
      </c>
      <c r="DM23" s="6">
        <f>IF($C23="OK",_xlfn.NUMBERVALUE(Plantilla!DK34),"")</f>
        <v/>
      </c>
      <c r="DN23" s="6">
        <f>IF($C23="OK",_xlfn.NUMBERVALUE(Plantilla!DL34),"")</f>
        <v/>
      </c>
      <c r="DO23" s="6">
        <f>IF($C23="OK",_xlfn.NUMBERVALUE(Plantilla!DM34),"")</f>
        <v/>
      </c>
      <c r="DP23" s="6">
        <f>IF($C23="OK",_xlfn.NUMBERVALUE(Plantilla!DN34),"")</f>
        <v/>
      </c>
      <c r="DQ23" s="6">
        <f>IF($C23="OK",_xlfn.NUMBERVALUE(Plantilla!DO34),"")</f>
        <v/>
      </c>
      <c r="DR23" s="6">
        <f>IF($C23="OK",_xlfn.NUMBERVALUE(Plantilla!DP34),"")</f>
        <v/>
      </c>
      <c r="DS23">
        <f>IF($C23="OK",TEXT(Plantilla!DR34,"#"),"")</f>
        <v/>
      </c>
      <c r="DT23" s="6" t="n"/>
    </row>
    <row r="24">
      <c r="A24">
        <f>IF(Plantilla!$I$6="¡Perfecto!, Guarda el archivo y adjúntalo a tu interfaz de Nómina Electrónica","OK","Error")</f>
        <v/>
      </c>
      <c r="B24">
        <f>IF(Plantilla!$I$6="¡Perfecto!, Guarda el archivo y adjúntalo a tu interfaz de Nómina Electrónica",MID(Plantilla!$D$2,SEARCH("V",Plantilla!$D$2),10),"")</f>
        <v/>
      </c>
      <c r="C24">
        <f>Plantilla!C35</f>
        <v/>
      </c>
      <c r="D24">
        <f>IF($C24="OK",Plantilla!B35,"")</f>
        <v/>
      </c>
      <c r="E24">
        <f>IF($C24="OK",
   VLOOKUP(Plantilla!$E$4,'Tablas '!$AP$4:$AT$6,5,FALSE),
"")</f>
        <v/>
      </c>
      <c r="F24">
        <f>IF($C24="OK",TEXT(Plantilla!D35,"#"),"")</f>
        <v/>
      </c>
      <c r="G24">
        <f>IF($C24="OK",
   VLOOKUP(Plantilla!E35,'Tablas '!$B$4:$C$14,2,FALSE),
"")</f>
        <v/>
      </c>
      <c r="H24">
        <f>IF($C24="OK",TEXT(Plantilla!F35,"#"),"")</f>
        <v/>
      </c>
      <c r="I24">
        <f>IF($C24="OK",TEXT(Plantilla!G35,"#"),"")</f>
        <v/>
      </c>
      <c r="J24">
        <f>IF($C24="OK",TEXT(Plantilla!H35,"#"),"")</f>
        <v/>
      </c>
      <c r="K24">
        <f>IF($C24="OK",TEXT(Plantilla!I35,"#"),"")</f>
        <v/>
      </c>
      <c r="L24">
        <f>IF($C24="OK",TEXT(Plantilla!J35,"#"),"")</f>
        <v/>
      </c>
      <c r="M24">
        <f>IF($C24="OK",TEXT(Plantilla!K35,"#"),"")</f>
        <v/>
      </c>
      <c r="N24">
        <f>IF($C24="OK",
   CONCATENATE(YEAR(Plantilla!L35),"-",TEXT(MONTH(Plantilla!L35),"00"),"-",TEXT(DAY(Plantilla!L35),"00")),
"")</f>
        <v/>
      </c>
      <c r="O24">
        <f>IF($C24="OK",_xlfn.NUMBERVALUE(Plantilla!M35),"")</f>
        <v/>
      </c>
      <c r="P24">
        <f>IF($C24="OK",
   IF(Plantilla!N35&lt;&gt;"",
      CONCATENATE(YEAR(Plantilla!N35),"-",TEXT(MONTH(Plantilla!N35),"00"),"-",TEXT(DAY(Plantilla!N35),"00")),
   ""),
"")</f>
        <v/>
      </c>
      <c r="Q24">
        <f>IF($C24="OK",
   VLOOKUP(Plantilla!O35,'Tablas '!$E$4:$F$19,2,FALSE),
"")</f>
        <v/>
      </c>
      <c r="R24">
        <f>IF($C24="OK",
   VLOOKUP(Plantilla!P35,'Tablas '!$H$4:$I$5,2,FALSE),
"")</f>
        <v/>
      </c>
      <c r="S24">
        <f>IF($C24="OK",
   VLOOKUP(Plantilla!Q35,'Tablas '!$K$4:$L$8,2,FALSE),
"")</f>
        <v/>
      </c>
      <c r="T24">
        <f>IF($C24="OK",
   VLOOKUP(Plantilla!R35,'Tablas '!$AE$4:$AF$6,2,FALSE),
"")</f>
        <v/>
      </c>
      <c r="U24">
        <f>IF($C24="OK",
   VLOOKUP(Plantilla!S35,'Tablas '!$AE$4:$AF$6,2,FALSE),
"")</f>
        <v/>
      </c>
      <c r="V24">
        <f>IF($C24="OK",TEXT(Plantilla!T35,"#"),"")</f>
        <v/>
      </c>
      <c r="W24" s="84">
        <f>IF($C24="OK",
   VLOOKUP(Plantilla!U35,'Tablas '!$AM$4:$AN$1126,2,FALSE),
"")</f>
        <v/>
      </c>
      <c r="X24">
        <f>IF($C24="OK",TEXT(Plantilla!V35,"#"),"")</f>
        <v/>
      </c>
      <c r="Y24">
        <f>IF($C24="OK",
   CONCATENATE(YEAR(Plantilla!W35),"-",TEXT(MONTH(Plantilla!W35),"00"),"-",TEXT(DAY(Plantilla!W35),"00")),
"")</f>
        <v/>
      </c>
      <c r="Z24">
        <f>IF($C24="OK",
   CONCATENATE(YEAR(Plantilla!X35),"-",TEXT(MONTH(Plantilla!X35),"00"),"-",TEXT(DAY(Plantilla!X35),"00")),
"")</f>
        <v/>
      </c>
      <c r="AA24">
        <f>IF($C24="OK",
   TEXT(VLOOKUP(Plantilla!Y35,'Tablas '!$Q$4:$R$9,2,FALSE),"#"),
"")</f>
        <v/>
      </c>
      <c r="AB24">
        <f>IF($C24="OK",
   CONCATENATE(YEAR(Plantilla!Z35),"-",TEXT(MONTH(Plantilla!Z35),"00"),"-",TEXT(DAY(Plantilla!Z35),"00")),
"")</f>
        <v/>
      </c>
      <c r="AC24">
        <f>IF($C24="OK",
   TEXT(VLOOKUP(Plantilla!AA35,'Tablas '!$T$4:$U$13,2,FALSE),"#"),
"")</f>
        <v/>
      </c>
      <c r="AD24">
        <f>IF($C24="OK",TEXT(Plantilla!AB35,"#"),"")</f>
        <v/>
      </c>
      <c r="AE24">
        <f>IF($C24="OK",
   IF(Plantilla!AC35&lt;&gt;"",
      TEXT(VLOOKUP(Plantilla!AC35,'Tablas '!$W$4:$X$7,2,FALSE),"#"),
   ""),
"")</f>
        <v/>
      </c>
      <c r="AF24">
        <f>IF($C24="OK",TEXT(Plantilla!AD35,"#"),"")</f>
        <v/>
      </c>
      <c r="AG24" s="6">
        <f>IF($C24="OK",_xlfn.NUMBERVALUE(Plantilla!AE35),"")</f>
        <v/>
      </c>
      <c r="AH24" s="4">
        <f>IF($C24="OK",_xlfn.NUMBERVALUE(Plantilla!AF35),"")</f>
        <v/>
      </c>
      <c r="AI24" s="6">
        <f>IF($C24="OK",_xlfn.NUMBERVALUE(Plantilla!AG35),"")</f>
        <v/>
      </c>
      <c r="AJ24" s="6">
        <f>IF($C24="OK",_xlfn.NUMBERVALUE(Plantilla!AH35),"")</f>
        <v/>
      </c>
      <c r="AK24" s="6">
        <f>IF($C24="OK",_xlfn.NUMBERVALUE(Plantilla!AI35),"")</f>
        <v/>
      </c>
      <c r="AL24" s="6">
        <f>IF($C24="OK",_xlfn.NUMBERVALUE(Plantilla!AJ35),"")</f>
        <v/>
      </c>
      <c r="AM24" s="4">
        <f>IF($C24="OK",_xlfn.NUMBERVALUE(Plantilla!AK35),"")</f>
        <v/>
      </c>
      <c r="AN24" s="6">
        <f>IF($C24="OK",_xlfn.NUMBERVALUE(Plantilla!AL35),"")</f>
        <v/>
      </c>
      <c r="AO24" s="4">
        <f>IF($C24="OK",_xlfn.NUMBERVALUE(Plantilla!AM35),"")</f>
        <v/>
      </c>
      <c r="AP24" s="6">
        <f>IF($C24="OK",_xlfn.NUMBERVALUE(Plantilla!AN35),"")</f>
        <v/>
      </c>
      <c r="AQ24" s="4">
        <f>IF($C24="OK",_xlfn.NUMBERVALUE(Plantilla!AO35),"")</f>
        <v/>
      </c>
      <c r="AR24" s="6">
        <f>IF($C24="OK",_xlfn.NUMBERVALUE(Plantilla!AP35),"")</f>
        <v/>
      </c>
      <c r="AS24" s="4">
        <f>IF($C24="OK",_xlfn.NUMBERVALUE(Plantilla!AQ35),"")</f>
        <v/>
      </c>
      <c r="AT24" s="6">
        <f>IF($C24="OK",_xlfn.NUMBERVALUE(Plantilla!AR35),"")</f>
        <v/>
      </c>
      <c r="AU24" s="4">
        <f>IF($C24="OK",_xlfn.NUMBERVALUE(Plantilla!AS35),"")</f>
        <v/>
      </c>
      <c r="AV24" s="6">
        <f>IF($C24="OK",_xlfn.NUMBERVALUE(Plantilla!AT35),"")</f>
        <v/>
      </c>
      <c r="AW24" s="4">
        <f>IF($C24="OK",_xlfn.NUMBERVALUE(Plantilla!AU35),"")</f>
        <v/>
      </c>
      <c r="AX24" s="6">
        <f>IF($C24="OK",_xlfn.NUMBERVALUE(Plantilla!AV35),"")</f>
        <v/>
      </c>
      <c r="AY24" s="4">
        <f>IF($C24="OK",_xlfn.NUMBERVALUE(Plantilla!AW35),"")</f>
        <v/>
      </c>
      <c r="AZ24" s="6">
        <f>IF($C24="OK",_xlfn.NUMBERVALUE(Plantilla!AX35),"")</f>
        <v/>
      </c>
      <c r="BA24">
        <f>IF($C24="OK",_xlfn.NUMBERVALUE(Plantilla!AY35),"")</f>
        <v/>
      </c>
      <c r="BB24">
        <f>IF($C24="OK",_xlfn.NUMBERVALUE(Plantilla!AZ35),"")</f>
        <v/>
      </c>
      <c r="BC24" s="4">
        <f>IF($C24="OK",_xlfn.NUMBERVALUE(Plantilla!BA35),"")</f>
        <v/>
      </c>
      <c r="BD24" s="6">
        <f>IF($C24="OK",_xlfn.NUMBERVALUE(Plantilla!BB35),"")</f>
        <v/>
      </c>
      <c r="BE24" s="4">
        <f>IF($C24="OK",_xlfn.NUMBERVALUE(Plantilla!BC35),"")</f>
        <v/>
      </c>
      <c r="BF24" s="6">
        <f>IF($C24="OK",_xlfn.NUMBERVALUE(Plantilla!BD35),"")</f>
        <v/>
      </c>
      <c r="BG24" s="4">
        <f>IF($C24="OK",_xlfn.NUMBERVALUE(Plantilla!BE35),"")</f>
        <v/>
      </c>
      <c r="BH24" s="6">
        <f>IF($C24="OK",_xlfn.NUMBERVALUE(Plantilla!BF35),"")</f>
        <v/>
      </c>
      <c r="BI24" s="110">
        <f>IF($C24="OK",_xlfn.NUMBERVALUE(Plantilla!BG35),"")</f>
        <v/>
      </c>
      <c r="BJ24" s="6">
        <f>IF($C24="OK",_xlfn.NUMBERVALUE(Plantilla!BH35),"")</f>
        <v/>
      </c>
      <c r="BK24" s="109">
        <f>IF($C24="OK",_xlfn.NUMBERVALUE(Plantilla!BI35),"")</f>
        <v/>
      </c>
      <c r="BL24" s="6">
        <f>IF($C24="OK",
   IF(Plantilla!BJ35&lt;&gt;"",
      TEXT(VLOOKUP(Plantilla!BJ35,'Tablas '!$Z$4:$AA$6,2,FALSE),"#"),
   ""),
"")</f>
        <v/>
      </c>
      <c r="BM24" s="4">
        <f>IF($C24="OK",_xlfn.NUMBERVALUE(Plantilla!BK35),"")</f>
        <v/>
      </c>
      <c r="BN24" s="4">
        <f>IF($C24="OK",_xlfn.NUMBERVALUE(Plantilla!BL35),"")</f>
        <v/>
      </c>
      <c r="BO24" s="6">
        <f>IF($C24="OK",_xlfn.NUMBERVALUE(Plantilla!BM35),"")</f>
        <v/>
      </c>
      <c r="BP24" s="4">
        <f>IF($C24="OK",_xlfn.NUMBERVALUE(Plantilla!BN35),"")</f>
        <v/>
      </c>
      <c r="BQ24" s="6">
        <f>IF($C24="OK",_xlfn.NUMBERVALUE(Plantilla!BO35),"")</f>
        <v/>
      </c>
      <c r="BR24" s="4">
        <f>IF($C24="OK",_xlfn.NUMBERVALUE(Plantilla!BP35),"")</f>
        <v/>
      </c>
      <c r="BS24" s="6">
        <f>IF($C24="OK",_xlfn.NUMBERVALUE(Plantilla!BQ35),"")</f>
        <v/>
      </c>
      <c r="BT24" s="4">
        <f>IF($C24="OK",_xlfn.NUMBERVALUE(Plantilla!BR35),"")</f>
        <v/>
      </c>
      <c r="BU24" s="6">
        <f>IF($C24="OK",_xlfn.NUMBERVALUE(Plantilla!BS35),"")</f>
        <v/>
      </c>
      <c r="BV24" s="6">
        <f>IF($C24="OK",_xlfn.NUMBERVALUE(Plantilla!BT35),"")</f>
        <v/>
      </c>
      <c r="BW24" s="6">
        <f>IF($C24="OK",_xlfn.NUMBERVALUE(Plantilla!BU35),"")</f>
        <v/>
      </c>
      <c r="BX24" s="6">
        <f>IF($C24="OK",_xlfn.NUMBERVALUE(Plantilla!BV35),"")</f>
        <v/>
      </c>
      <c r="BY24" s="6">
        <f>IF($C24="OK",_xlfn.NUMBERVALUE(Plantilla!BW35),"")</f>
        <v/>
      </c>
      <c r="BZ24" s="6">
        <f>IF($C24="OK",_xlfn.NUMBERVALUE(Plantilla!BX35),"")</f>
        <v/>
      </c>
      <c r="CA24" s="6">
        <f>IF($C24="OK",_xlfn.NUMBERVALUE(Plantilla!BY35),"")</f>
        <v/>
      </c>
      <c r="CB24" s="6">
        <f>IF($C24="OK",_xlfn.NUMBERVALUE(Plantilla!BZ35),"")</f>
        <v/>
      </c>
      <c r="CC24" s="6">
        <f>IF($C24="OK",_xlfn.NUMBERVALUE(Plantilla!CA35),"")</f>
        <v/>
      </c>
      <c r="CD24" s="6">
        <f>IF($C24="OK",_xlfn.NUMBERVALUE(Plantilla!CB35),"")</f>
        <v/>
      </c>
      <c r="CE24" s="6">
        <f>IF($C24="OK",_xlfn.NUMBERVALUE(Plantilla!CC35),"")</f>
        <v/>
      </c>
      <c r="CF24" s="4">
        <f>IF($C24="OK",_xlfn.NUMBERVALUE(Plantilla!CD35),"")</f>
        <v/>
      </c>
      <c r="CG24" s="6">
        <f>IF($C24="OK",_xlfn.NUMBERVALUE(Plantilla!CE35),"")</f>
        <v/>
      </c>
      <c r="CH24" s="6">
        <f>IF($C24="OK",_xlfn.NUMBERVALUE(Plantilla!CF35),"")</f>
        <v/>
      </c>
      <c r="CI24" s="6">
        <f>IF($C24="OK",_xlfn.NUMBERVALUE(Plantilla!CG35),"")</f>
        <v/>
      </c>
      <c r="CJ24" s="6">
        <f>IF($C24="OK",_xlfn.NUMBERVALUE(Plantilla!CH35),"")</f>
        <v/>
      </c>
      <c r="CK24" s="6">
        <f>IF($C24="OK",_xlfn.NUMBERVALUE(Plantilla!CI35),"")</f>
        <v/>
      </c>
      <c r="CL24" s="6">
        <f>IF($C24="OK",_xlfn.NUMBERVALUE(Plantilla!CJ35),"")</f>
        <v/>
      </c>
      <c r="CM24">
        <f>IF($C24="OK",TEXT(Plantilla!CK35,"#"),"")</f>
        <v/>
      </c>
      <c r="CN24" s="6">
        <f>IF($C24="OK",_xlfn.NUMBERVALUE(Plantilla!CL35),"")</f>
        <v/>
      </c>
      <c r="CO24" s="6">
        <f>IF($C24="OK",_xlfn.NUMBERVALUE(Plantilla!CM35),"")</f>
        <v/>
      </c>
      <c r="CP24" s="110">
        <f>IF($C24="OK",_xlfn.NUMBERVALUE(Plantilla!CN35),"")</f>
        <v/>
      </c>
      <c r="CQ24" s="6">
        <f>IF($C24="OK",_xlfn.NUMBERVALUE(Plantilla!CO35),"")</f>
        <v/>
      </c>
      <c r="CR24" s="109">
        <f>IF($C24="OK",_xlfn.NUMBERVALUE(Plantilla!CP35),"")</f>
        <v/>
      </c>
      <c r="CS24" s="110">
        <f>IF($C24="OK",_xlfn.NUMBERVALUE(Plantilla!CQ35),"")</f>
        <v/>
      </c>
      <c r="CT24" s="6">
        <f>IF($C24="OK",_xlfn.NUMBERVALUE(Plantilla!CR35),"")</f>
        <v/>
      </c>
      <c r="CU24" s="109">
        <f>IF($C24="OK",_xlfn.NUMBERVALUE(Plantilla!CS35),"")</f>
        <v/>
      </c>
      <c r="CV24" s="110">
        <f>IF($C24="OK",_xlfn.NUMBERVALUE(Plantilla!CT35),"")</f>
        <v/>
      </c>
      <c r="CW24" s="6">
        <f>IF($C24="OK",_xlfn.NUMBERVALUE(Plantilla!CU35),"")</f>
        <v/>
      </c>
      <c r="CX24" s="82">
        <f>IF($C24="OK",_xlfn.NUMBERVALUE(Plantilla!CV35),"")</f>
        <v/>
      </c>
      <c r="CY24" s="6">
        <f>IF($C24="OK",_xlfn.NUMBERVALUE(Plantilla!CW35),"")</f>
        <v/>
      </c>
      <c r="CZ24" s="82">
        <f>IF($C24="OK",_xlfn.NUMBERVALUE(Plantilla!CX35),"")</f>
        <v/>
      </c>
      <c r="DA24" s="6">
        <f>IF($C24="OK",_xlfn.NUMBERVALUE(Plantilla!CY35),"")</f>
        <v/>
      </c>
      <c r="DB24" s="109">
        <f>IF($C24="OK",_xlfn.NUMBERVALUE(Plantilla!CZ35),"")</f>
        <v/>
      </c>
      <c r="DC24" s="6">
        <f>IF($C24="OK",_xlfn.NUMBERVALUE(Plantilla!DA35),"")</f>
        <v/>
      </c>
      <c r="DD24" s="6">
        <f>IF($C24="OK",TEXT(Plantilla!DB35,"#"),"")</f>
        <v/>
      </c>
      <c r="DE24" s="6">
        <f>IF($C24="OK",_xlfn.NUMBERVALUE(Plantilla!DC35),"")</f>
        <v/>
      </c>
      <c r="DF24" s="4">
        <f>IF($C24="OK",_xlfn.NUMBERVALUE(Plantilla!DD35),"")</f>
        <v/>
      </c>
      <c r="DG24" s="6">
        <f>IF($C24="OK",_xlfn.NUMBERVALUE(Plantilla!DE35),"")</f>
        <v/>
      </c>
      <c r="DH24" s="6">
        <f>IF($C24="OK",_xlfn.NUMBERVALUE(Plantilla!DF35),"")</f>
        <v/>
      </c>
      <c r="DI24" s="6">
        <f>IF($C24="OK",_xlfn.NUMBERVALUE(Plantilla!DG35),"")</f>
        <v/>
      </c>
      <c r="DJ24" s="6">
        <f>IF($C24="OK",_xlfn.NUMBERVALUE(Plantilla!DH35),"")</f>
        <v/>
      </c>
      <c r="DK24" s="6">
        <f>IF($C24="OK",_xlfn.NUMBERVALUE(Plantilla!DI35),"")</f>
        <v/>
      </c>
      <c r="DL24" s="6">
        <f>IF($C24="OK",_xlfn.NUMBERVALUE(Plantilla!DJ35),"")</f>
        <v/>
      </c>
      <c r="DM24" s="6">
        <f>IF($C24="OK",_xlfn.NUMBERVALUE(Plantilla!DK35),"")</f>
        <v/>
      </c>
      <c r="DN24" s="6">
        <f>IF($C24="OK",_xlfn.NUMBERVALUE(Plantilla!DL35),"")</f>
        <v/>
      </c>
      <c r="DO24" s="6">
        <f>IF($C24="OK",_xlfn.NUMBERVALUE(Plantilla!DM35),"")</f>
        <v/>
      </c>
      <c r="DP24" s="6">
        <f>IF($C24="OK",_xlfn.NUMBERVALUE(Plantilla!DN35),"")</f>
        <v/>
      </c>
      <c r="DQ24" s="6">
        <f>IF($C24="OK",_xlfn.NUMBERVALUE(Plantilla!DO35),"")</f>
        <v/>
      </c>
      <c r="DR24" s="6">
        <f>IF($C24="OK",_xlfn.NUMBERVALUE(Plantilla!DP35),"")</f>
        <v/>
      </c>
      <c r="DS24">
        <f>IF($C24="OK",TEXT(Plantilla!DR35,"#"),"")</f>
        <v/>
      </c>
      <c r="DT24" s="6" t="n"/>
    </row>
    <row r="25">
      <c r="A25">
        <f>IF(Plantilla!$I$6="¡Perfecto!, Guarda el archivo y adjúntalo a tu interfaz de Nómina Electrónica","OK","Error")</f>
        <v/>
      </c>
      <c r="B25">
        <f>IF(Plantilla!$I$6="¡Perfecto!, Guarda el archivo y adjúntalo a tu interfaz de Nómina Electrónica",MID(Plantilla!$D$2,SEARCH("V",Plantilla!$D$2),10),"")</f>
        <v/>
      </c>
      <c r="C25">
        <f>Plantilla!C36</f>
        <v/>
      </c>
      <c r="D25">
        <f>IF($C25="OK",Plantilla!B36,"")</f>
        <v/>
      </c>
      <c r="E25">
        <f>IF($C25="OK",
   VLOOKUP(Plantilla!$E$4,'Tablas '!$AP$4:$AT$6,5,FALSE),
"")</f>
        <v/>
      </c>
      <c r="F25">
        <f>IF($C25="OK",TEXT(Plantilla!D36,"#"),"")</f>
        <v/>
      </c>
      <c r="G25">
        <f>IF($C25="OK",
   VLOOKUP(Plantilla!E36,'Tablas '!$B$4:$C$14,2,FALSE),
"")</f>
        <v/>
      </c>
      <c r="H25">
        <f>IF($C25="OK",TEXT(Plantilla!F36,"#"),"")</f>
        <v/>
      </c>
      <c r="I25">
        <f>IF($C25="OK",TEXT(Plantilla!G36,"#"),"")</f>
        <v/>
      </c>
      <c r="J25">
        <f>IF($C25="OK",TEXT(Plantilla!H36,"#"),"")</f>
        <v/>
      </c>
      <c r="K25">
        <f>IF($C25="OK",TEXT(Plantilla!I36,"#"),"")</f>
        <v/>
      </c>
      <c r="L25">
        <f>IF($C25="OK",TEXT(Plantilla!J36,"#"),"")</f>
        <v/>
      </c>
      <c r="M25">
        <f>IF($C25="OK",TEXT(Plantilla!K36,"#"),"")</f>
        <v/>
      </c>
      <c r="N25">
        <f>IF($C25="OK",
   CONCATENATE(YEAR(Plantilla!L36),"-",TEXT(MONTH(Plantilla!L36),"00"),"-",TEXT(DAY(Plantilla!L36),"00")),
"")</f>
        <v/>
      </c>
      <c r="O25">
        <f>IF($C25="OK",_xlfn.NUMBERVALUE(Plantilla!M36),"")</f>
        <v/>
      </c>
      <c r="P25">
        <f>IF($C25="OK",
   IF(Plantilla!N36&lt;&gt;"",
      CONCATENATE(YEAR(Plantilla!N36),"-",TEXT(MONTH(Plantilla!N36),"00"),"-",TEXT(DAY(Plantilla!N36),"00")),
   ""),
"")</f>
        <v/>
      </c>
      <c r="Q25">
        <f>IF($C25="OK",
   VLOOKUP(Plantilla!O36,'Tablas '!$E$4:$F$19,2,FALSE),
"")</f>
        <v/>
      </c>
      <c r="R25">
        <f>IF($C25="OK",
   VLOOKUP(Plantilla!P36,'Tablas '!$H$4:$I$5,2,FALSE),
"")</f>
        <v/>
      </c>
      <c r="S25">
        <f>IF($C25="OK",
   VLOOKUP(Plantilla!Q36,'Tablas '!$K$4:$L$8,2,FALSE),
"")</f>
        <v/>
      </c>
      <c r="T25">
        <f>IF($C25="OK",
   VLOOKUP(Plantilla!R36,'Tablas '!$AE$4:$AF$6,2,FALSE),
"")</f>
        <v/>
      </c>
      <c r="U25">
        <f>IF($C25="OK",
   VLOOKUP(Plantilla!S36,'Tablas '!$AE$4:$AF$6,2,FALSE),
"")</f>
        <v/>
      </c>
      <c r="V25">
        <f>IF($C25="OK",TEXT(Plantilla!T36,"#"),"")</f>
        <v/>
      </c>
      <c r="W25" s="84">
        <f>IF($C25="OK",
   VLOOKUP(Plantilla!U36,'Tablas '!$AM$4:$AN$1126,2,FALSE),
"")</f>
        <v/>
      </c>
      <c r="X25">
        <f>IF($C25="OK",TEXT(Plantilla!V36,"#"),"")</f>
        <v/>
      </c>
      <c r="Y25">
        <f>IF($C25="OK",
   CONCATENATE(YEAR(Plantilla!W36),"-",TEXT(MONTH(Plantilla!W36),"00"),"-",TEXT(DAY(Plantilla!W36),"00")),
"")</f>
        <v/>
      </c>
      <c r="Z25">
        <f>IF($C25="OK",
   CONCATENATE(YEAR(Plantilla!X36),"-",TEXT(MONTH(Plantilla!X36),"00"),"-",TEXT(DAY(Plantilla!X36),"00")),
"")</f>
        <v/>
      </c>
      <c r="AA25">
        <f>IF($C25="OK",
   TEXT(VLOOKUP(Plantilla!Y36,'Tablas '!$Q$4:$R$9,2,FALSE),"#"),
"")</f>
        <v/>
      </c>
      <c r="AB25">
        <f>IF($C25="OK",
   CONCATENATE(YEAR(Plantilla!Z36),"-",TEXT(MONTH(Plantilla!Z36),"00"),"-",TEXT(DAY(Plantilla!Z36),"00")),
"")</f>
        <v/>
      </c>
      <c r="AC25">
        <f>IF($C25="OK",
   TEXT(VLOOKUP(Plantilla!AA36,'Tablas '!$T$4:$U$13,2,FALSE),"#"),
"")</f>
        <v/>
      </c>
      <c r="AD25">
        <f>IF($C25="OK",TEXT(Plantilla!AB36,"#"),"")</f>
        <v/>
      </c>
      <c r="AE25">
        <f>IF($C25="OK",
   IF(Plantilla!AC36&lt;&gt;"",
      TEXT(VLOOKUP(Plantilla!AC36,'Tablas '!$W$4:$X$7,2,FALSE),"#"),
   ""),
"")</f>
        <v/>
      </c>
      <c r="AF25">
        <f>IF($C25="OK",TEXT(Plantilla!AD36,"#"),"")</f>
        <v/>
      </c>
      <c r="AG25" s="6">
        <f>IF($C25="OK",_xlfn.NUMBERVALUE(Plantilla!AE36),"")</f>
        <v/>
      </c>
      <c r="AH25" s="4">
        <f>IF($C25="OK",_xlfn.NUMBERVALUE(Plantilla!AF36),"")</f>
        <v/>
      </c>
      <c r="AI25" s="6">
        <f>IF($C25="OK",_xlfn.NUMBERVALUE(Plantilla!AG36),"")</f>
        <v/>
      </c>
      <c r="AJ25" s="6">
        <f>IF($C25="OK",_xlfn.NUMBERVALUE(Plantilla!AH36),"")</f>
        <v/>
      </c>
      <c r="AK25" s="6">
        <f>IF($C25="OK",_xlfn.NUMBERVALUE(Plantilla!AI36),"")</f>
        <v/>
      </c>
      <c r="AL25" s="6">
        <f>IF($C25="OK",_xlfn.NUMBERVALUE(Plantilla!AJ36),"")</f>
        <v/>
      </c>
      <c r="AM25" s="4">
        <f>IF($C25="OK",_xlfn.NUMBERVALUE(Plantilla!AK36),"")</f>
        <v/>
      </c>
      <c r="AN25" s="6">
        <f>IF($C25="OK",_xlfn.NUMBERVALUE(Plantilla!AL36),"")</f>
        <v/>
      </c>
      <c r="AO25" s="4">
        <f>IF($C25="OK",_xlfn.NUMBERVALUE(Plantilla!AM36),"")</f>
        <v/>
      </c>
      <c r="AP25" s="6">
        <f>IF($C25="OK",_xlfn.NUMBERVALUE(Plantilla!AN36),"")</f>
        <v/>
      </c>
      <c r="AQ25" s="4">
        <f>IF($C25="OK",_xlfn.NUMBERVALUE(Plantilla!AO36),"")</f>
        <v/>
      </c>
      <c r="AR25" s="6">
        <f>IF($C25="OK",_xlfn.NUMBERVALUE(Plantilla!AP36),"")</f>
        <v/>
      </c>
      <c r="AS25" s="4">
        <f>IF($C25="OK",_xlfn.NUMBERVALUE(Plantilla!AQ36),"")</f>
        <v/>
      </c>
      <c r="AT25" s="6">
        <f>IF($C25="OK",_xlfn.NUMBERVALUE(Plantilla!AR36),"")</f>
        <v/>
      </c>
      <c r="AU25" s="4">
        <f>IF($C25="OK",_xlfn.NUMBERVALUE(Plantilla!AS36),"")</f>
        <v/>
      </c>
      <c r="AV25" s="6">
        <f>IF($C25="OK",_xlfn.NUMBERVALUE(Plantilla!AT36),"")</f>
        <v/>
      </c>
      <c r="AW25" s="4">
        <f>IF($C25="OK",_xlfn.NUMBERVALUE(Plantilla!AU36),"")</f>
        <v/>
      </c>
      <c r="AX25" s="6">
        <f>IF($C25="OK",_xlfn.NUMBERVALUE(Plantilla!AV36),"")</f>
        <v/>
      </c>
      <c r="AY25" s="4">
        <f>IF($C25="OK",_xlfn.NUMBERVALUE(Plantilla!AW36),"")</f>
        <v/>
      </c>
      <c r="AZ25" s="6">
        <f>IF($C25="OK",_xlfn.NUMBERVALUE(Plantilla!AX36),"")</f>
        <v/>
      </c>
      <c r="BA25">
        <f>IF($C25="OK",_xlfn.NUMBERVALUE(Plantilla!AY36),"")</f>
        <v/>
      </c>
      <c r="BB25">
        <f>IF($C25="OK",_xlfn.NUMBERVALUE(Plantilla!AZ36),"")</f>
        <v/>
      </c>
      <c r="BC25" s="4">
        <f>IF($C25="OK",_xlfn.NUMBERVALUE(Plantilla!BA36),"")</f>
        <v/>
      </c>
      <c r="BD25" s="6">
        <f>IF($C25="OK",_xlfn.NUMBERVALUE(Plantilla!BB36),"")</f>
        <v/>
      </c>
      <c r="BE25" s="4">
        <f>IF($C25="OK",_xlfn.NUMBERVALUE(Plantilla!BC36),"")</f>
        <v/>
      </c>
      <c r="BF25" s="6">
        <f>IF($C25="OK",_xlfn.NUMBERVALUE(Plantilla!BD36),"")</f>
        <v/>
      </c>
      <c r="BG25" s="4">
        <f>IF($C25="OK",_xlfn.NUMBERVALUE(Plantilla!BE36),"")</f>
        <v/>
      </c>
      <c r="BH25" s="6">
        <f>IF($C25="OK",_xlfn.NUMBERVALUE(Plantilla!BF36),"")</f>
        <v/>
      </c>
      <c r="BI25" s="110">
        <f>IF($C25="OK",_xlfn.NUMBERVALUE(Plantilla!BG36),"")</f>
        <v/>
      </c>
      <c r="BJ25" s="6">
        <f>IF($C25="OK",_xlfn.NUMBERVALUE(Plantilla!BH36),"")</f>
        <v/>
      </c>
      <c r="BK25" s="109">
        <f>IF($C25="OK",_xlfn.NUMBERVALUE(Plantilla!BI36),"")</f>
        <v/>
      </c>
      <c r="BL25" s="6">
        <f>IF($C25="OK",
   IF(Plantilla!BJ36&lt;&gt;"",
      TEXT(VLOOKUP(Plantilla!BJ36,'Tablas '!$Z$4:$AA$6,2,FALSE),"#"),
   ""),
"")</f>
        <v/>
      </c>
      <c r="BM25" s="4">
        <f>IF($C25="OK",_xlfn.NUMBERVALUE(Plantilla!BK36),"")</f>
        <v/>
      </c>
      <c r="BN25" s="4">
        <f>IF($C25="OK",_xlfn.NUMBERVALUE(Plantilla!BL36),"")</f>
        <v/>
      </c>
      <c r="BO25" s="6">
        <f>IF($C25="OK",_xlfn.NUMBERVALUE(Plantilla!BM36),"")</f>
        <v/>
      </c>
      <c r="BP25" s="4">
        <f>IF($C25="OK",_xlfn.NUMBERVALUE(Plantilla!BN36),"")</f>
        <v/>
      </c>
      <c r="BQ25" s="6">
        <f>IF($C25="OK",_xlfn.NUMBERVALUE(Plantilla!BO36),"")</f>
        <v/>
      </c>
      <c r="BR25" s="4">
        <f>IF($C25="OK",_xlfn.NUMBERVALUE(Plantilla!BP36),"")</f>
        <v/>
      </c>
      <c r="BS25" s="6">
        <f>IF($C25="OK",_xlfn.NUMBERVALUE(Plantilla!BQ36),"")</f>
        <v/>
      </c>
      <c r="BT25" s="4">
        <f>IF($C25="OK",_xlfn.NUMBERVALUE(Plantilla!BR36),"")</f>
        <v/>
      </c>
      <c r="BU25" s="6">
        <f>IF($C25="OK",_xlfn.NUMBERVALUE(Plantilla!BS36),"")</f>
        <v/>
      </c>
      <c r="BV25" s="6">
        <f>IF($C25="OK",_xlfn.NUMBERVALUE(Plantilla!BT36),"")</f>
        <v/>
      </c>
      <c r="BW25" s="6">
        <f>IF($C25="OK",_xlfn.NUMBERVALUE(Plantilla!BU36),"")</f>
        <v/>
      </c>
      <c r="BX25" s="6">
        <f>IF($C25="OK",_xlfn.NUMBERVALUE(Plantilla!BV36),"")</f>
        <v/>
      </c>
      <c r="BY25" s="6">
        <f>IF($C25="OK",_xlfn.NUMBERVALUE(Plantilla!BW36),"")</f>
        <v/>
      </c>
      <c r="BZ25" s="6">
        <f>IF($C25="OK",_xlfn.NUMBERVALUE(Plantilla!BX36),"")</f>
        <v/>
      </c>
      <c r="CA25" s="6">
        <f>IF($C25="OK",_xlfn.NUMBERVALUE(Plantilla!BY36),"")</f>
        <v/>
      </c>
      <c r="CB25" s="6">
        <f>IF($C25="OK",_xlfn.NUMBERVALUE(Plantilla!BZ36),"")</f>
        <v/>
      </c>
      <c r="CC25" s="6">
        <f>IF($C25="OK",_xlfn.NUMBERVALUE(Plantilla!CA36),"")</f>
        <v/>
      </c>
      <c r="CD25" s="6">
        <f>IF($C25="OK",_xlfn.NUMBERVALUE(Plantilla!CB36),"")</f>
        <v/>
      </c>
      <c r="CE25" s="6">
        <f>IF($C25="OK",_xlfn.NUMBERVALUE(Plantilla!CC36),"")</f>
        <v/>
      </c>
      <c r="CF25" s="4">
        <f>IF($C25="OK",_xlfn.NUMBERVALUE(Plantilla!CD36),"")</f>
        <v/>
      </c>
      <c r="CG25" s="6">
        <f>IF($C25="OK",_xlfn.NUMBERVALUE(Plantilla!CE36),"")</f>
        <v/>
      </c>
      <c r="CH25" s="6">
        <f>IF($C25="OK",_xlfn.NUMBERVALUE(Plantilla!CF36),"")</f>
        <v/>
      </c>
      <c r="CI25" s="6">
        <f>IF($C25="OK",_xlfn.NUMBERVALUE(Plantilla!CG36),"")</f>
        <v/>
      </c>
      <c r="CJ25" s="6">
        <f>IF($C25="OK",_xlfn.NUMBERVALUE(Plantilla!CH36),"")</f>
        <v/>
      </c>
      <c r="CK25" s="6">
        <f>IF($C25="OK",_xlfn.NUMBERVALUE(Plantilla!CI36),"")</f>
        <v/>
      </c>
      <c r="CL25" s="6">
        <f>IF($C25="OK",_xlfn.NUMBERVALUE(Plantilla!CJ36),"")</f>
        <v/>
      </c>
      <c r="CM25">
        <f>IF($C25="OK",TEXT(Plantilla!CK36,"#"),"")</f>
        <v/>
      </c>
      <c r="CN25" s="6">
        <f>IF($C25="OK",_xlfn.NUMBERVALUE(Plantilla!CL36),"")</f>
        <v/>
      </c>
      <c r="CO25" s="6">
        <f>IF($C25="OK",_xlfn.NUMBERVALUE(Plantilla!CM36),"")</f>
        <v/>
      </c>
      <c r="CP25" s="110">
        <f>IF($C25="OK",_xlfn.NUMBERVALUE(Plantilla!CN36),"")</f>
        <v/>
      </c>
      <c r="CQ25" s="6">
        <f>IF($C25="OK",_xlfn.NUMBERVALUE(Plantilla!CO36),"")</f>
        <v/>
      </c>
      <c r="CR25" s="109">
        <f>IF($C25="OK",_xlfn.NUMBERVALUE(Plantilla!CP36),"")</f>
        <v/>
      </c>
      <c r="CS25" s="110">
        <f>IF($C25="OK",_xlfn.NUMBERVALUE(Plantilla!CQ36),"")</f>
        <v/>
      </c>
      <c r="CT25" s="6">
        <f>IF($C25="OK",_xlfn.NUMBERVALUE(Plantilla!CR36),"")</f>
        <v/>
      </c>
      <c r="CU25" s="109">
        <f>IF($C25="OK",_xlfn.NUMBERVALUE(Plantilla!CS36),"")</f>
        <v/>
      </c>
      <c r="CV25" s="110">
        <f>IF($C25="OK",_xlfn.NUMBERVALUE(Plantilla!CT36),"")</f>
        <v/>
      </c>
      <c r="CW25" s="6">
        <f>IF($C25="OK",_xlfn.NUMBERVALUE(Plantilla!CU36),"")</f>
        <v/>
      </c>
      <c r="CX25" s="82">
        <f>IF($C25="OK",_xlfn.NUMBERVALUE(Plantilla!CV36),"")</f>
        <v/>
      </c>
      <c r="CY25" s="6">
        <f>IF($C25="OK",_xlfn.NUMBERVALUE(Plantilla!CW36),"")</f>
        <v/>
      </c>
      <c r="CZ25" s="82">
        <f>IF($C25="OK",_xlfn.NUMBERVALUE(Plantilla!CX36),"")</f>
        <v/>
      </c>
      <c r="DA25" s="6">
        <f>IF($C25="OK",_xlfn.NUMBERVALUE(Plantilla!CY36),"")</f>
        <v/>
      </c>
      <c r="DB25" s="109">
        <f>IF($C25="OK",_xlfn.NUMBERVALUE(Plantilla!CZ36),"")</f>
        <v/>
      </c>
      <c r="DC25" s="6">
        <f>IF($C25="OK",_xlfn.NUMBERVALUE(Plantilla!DA36),"")</f>
        <v/>
      </c>
      <c r="DD25" s="6">
        <f>IF($C25="OK",TEXT(Plantilla!DB36,"#"),"")</f>
        <v/>
      </c>
      <c r="DE25" s="6">
        <f>IF($C25="OK",_xlfn.NUMBERVALUE(Plantilla!DC36),"")</f>
        <v/>
      </c>
      <c r="DF25" s="4">
        <f>IF($C25="OK",_xlfn.NUMBERVALUE(Plantilla!DD36),"")</f>
        <v/>
      </c>
      <c r="DG25" s="6">
        <f>IF($C25="OK",_xlfn.NUMBERVALUE(Plantilla!DE36),"")</f>
        <v/>
      </c>
      <c r="DH25" s="6">
        <f>IF($C25="OK",_xlfn.NUMBERVALUE(Plantilla!DF36),"")</f>
        <v/>
      </c>
      <c r="DI25" s="6">
        <f>IF($C25="OK",_xlfn.NUMBERVALUE(Plantilla!DG36),"")</f>
        <v/>
      </c>
      <c r="DJ25" s="6">
        <f>IF($C25="OK",_xlfn.NUMBERVALUE(Plantilla!DH36),"")</f>
        <v/>
      </c>
      <c r="DK25" s="6">
        <f>IF($C25="OK",_xlfn.NUMBERVALUE(Plantilla!DI36),"")</f>
        <v/>
      </c>
      <c r="DL25" s="6">
        <f>IF($C25="OK",_xlfn.NUMBERVALUE(Plantilla!DJ36),"")</f>
        <v/>
      </c>
      <c r="DM25" s="6">
        <f>IF($C25="OK",_xlfn.NUMBERVALUE(Plantilla!DK36),"")</f>
        <v/>
      </c>
      <c r="DN25" s="6">
        <f>IF($C25="OK",_xlfn.NUMBERVALUE(Plantilla!DL36),"")</f>
        <v/>
      </c>
      <c r="DO25" s="6">
        <f>IF($C25="OK",_xlfn.NUMBERVALUE(Plantilla!DM36),"")</f>
        <v/>
      </c>
      <c r="DP25" s="6">
        <f>IF($C25="OK",_xlfn.NUMBERVALUE(Plantilla!DN36),"")</f>
        <v/>
      </c>
      <c r="DQ25" s="6">
        <f>IF($C25="OK",_xlfn.NUMBERVALUE(Plantilla!DO36),"")</f>
        <v/>
      </c>
      <c r="DR25" s="6">
        <f>IF($C25="OK",_xlfn.NUMBERVALUE(Plantilla!DP36),"")</f>
        <v/>
      </c>
      <c r="DS25">
        <f>IF($C25="OK",TEXT(Plantilla!DR36,"#"),"")</f>
        <v/>
      </c>
      <c r="DT25" s="6" t="n"/>
    </row>
    <row r="26">
      <c r="A26">
        <f>IF(Plantilla!$I$6="¡Perfecto!, Guarda el archivo y adjúntalo a tu interfaz de Nómina Electrónica","OK","Error")</f>
        <v/>
      </c>
      <c r="B26">
        <f>IF(Plantilla!$I$6="¡Perfecto!, Guarda el archivo y adjúntalo a tu interfaz de Nómina Electrónica",MID(Plantilla!$D$2,SEARCH("V",Plantilla!$D$2),10),"")</f>
        <v/>
      </c>
      <c r="C26">
        <f>Plantilla!C37</f>
        <v/>
      </c>
      <c r="D26">
        <f>IF($C26="OK",Plantilla!B37,"")</f>
        <v/>
      </c>
      <c r="E26">
        <f>IF($C26="OK",
   VLOOKUP(Plantilla!$E$4,'Tablas '!$AP$4:$AT$6,5,FALSE),
"")</f>
        <v/>
      </c>
      <c r="F26">
        <f>IF($C26="OK",TEXT(Plantilla!D37,"#"),"")</f>
        <v/>
      </c>
      <c r="G26">
        <f>IF($C26="OK",
   VLOOKUP(Plantilla!E37,'Tablas '!$B$4:$C$14,2,FALSE),
"")</f>
        <v/>
      </c>
      <c r="H26">
        <f>IF($C26="OK",TEXT(Plantilla!F37,"#"),"")</f>
        <v/>
      </c>
      <c r="I26">
        <f>IF($C26="OK",TEXT(Plantilla!G37,"#"),"")</f>
        <v/>
      </c>
      <c r="J26">
        <f>IF($C26="OK",TEXT(Plantilla!H37,"#"),"")</f>
        <v/>
      </c>
      <c r="K26">
        <f>IF($C26="OK",TEXT(Plantilla!I37,"#"),"")</f>
        <v/>
      </c>
      <c r="L26">
        <f>IF($C26="OK",TEXT(Plantilla!J37,"#"),"")</f>
        <v/>
      </c>
      <c r="M26">
        <f>IF($C26="OK",TEXT(Plantilla!K37,"#"),"")</f>
        <v/>
      </c>
      <c r="N26">
        <f>IF($C26="OK",
   CONCATENATE(YEAR(Plantilla!L37),"-",TEXT(MONTH(Plantilla!L37),"00"),"-",TEXT(DAY(Plantilla!L37),"00")),
"")</f>
        <v/>
      </c>
      <c r="O26">
        <f>IF($C26="OK",_xlfn.NUMBERVALUE(Plantilla!M37),"")</f>
        <v/>
      </c>
      <c r="P26">
        <f>IF($C26="OK",
   IF(Plantilla!N37&lt;&gt;"",
      CONCATENATE(YEAR(Plantilla!N37),"-",TEXT(MONTH(Plantilla!N37),"00"),"-",TEXT(DAY(Plantilla!N37),"00")),
   ""),
"")</f>
        <v/>
      </c>
      <c r="Q26">
        <f>IF($C26="OK",
   VLOOKUP(Plantilla!O37,'Tablas '!$E$4:$F$19,2,FALSE),
"")</f>
        <v/>
      </c>
      <c r="R26">
        <f>IF($C26="OK",
   VLOOKUP(Plantilla!P37,'Tablas '!$H$4:$I$5,2,FALSE),
"")</f>
        <v/>
      </c>
      <c r="S26">
        <f>IF($C26="OK",
   VLOOKUP(Plantilla!Q37,'Tablas '!$K$4:$L$8,2,FALSE),
"")</f>
        <v/>
      </c>
      <c r="T26">
        <f>IF($C26="OK",
   VLOOKUP(Plantilla!R37,'Tablas '!$AE$4:$AF$6,2,FALSE),
"")</f>
        <v/>
      </c>
      <c r="U26">
        <f>IF($C26="OK",
   VLOOKUP(Plantilla!S37,'Tablas '!$AE$4:$AF$6,2,FALSE),
"")</f>
        <v/>
      </c>
      <c r="V26">
        <f>IF($C26="OK",TEXT(Plantilla!T37,"#"),"")</f>
        <v/>
      </c>
      <c r="W26" s="84">
        <f>IF($C26="OK",
   VLOOKUP(Plantilla!U37,'Tablas '!$AM$4:$AN$1126,2,FALSE),
"")</f>
        <v/>
      </c>
      <c r="X26">
        <f>IF($C26="OK",TEXT(Plantilla!V37,"#"),"")</f>
        <v/>
      </c>
      <c r="Y26">
        <f>IF($C26="OK",
   CONCATENATE(YEAR(Plantilla!W37),"-",TEXT(MONTH(Plantilla!W37),"00"),"-",TEXT(DAY(Plantilla!W37),"00")),
"")</f>
        <v/>
      </c>
      <c r="Z26">
        <f>IF($C26="OK",
   CONCATENATE(YEAR(Plantilla!X37),"-",TEXT(MONTH(Plantilla!X37),"00"),"-",TEXT(DAY(Plantilla!X37),"00")),
"")</f>
        <v/>
      </c>
      <c r="AA26">
        <f>IF($C26="OK",
   TEXT(VLOOKUP(Plantilla!Y37,'Tablas '!$Q$4:$R$9,2,FALSE),"#"),
"")</f>
        <v/>
      </c>
      <c r="AB26">
        <f>IF($C26="OK",
   CONCATENATE(YEAR(Plantilla!Z37),"-",TEXT(MONTH(Plantilla!Z37),"00"),"-",TEXT(DAY(Plantilla!Z37),"00")),
"")</f>
        <v/>
      </c>
      <c r="AC26">
        <f>IF($C26="OK",
   TEXT(VLOOKUP(Plantilla!AA37,'Tablas '!$T$4:$U$13,2,FALSE),"#"),
"")</f>
        <v/>
      </c>
      <c r="AD26">
        <f>IF($C26="OK",TEXT(Plantilla!AB37,"#"),"")</f>
        <v/>
      </c>
      <c r="AE26">
        <f>IF($C26="OK",
   IF(Plantilla!AC37&lt;&gt;"",
      TEXT(VLOOKUP(Plantilla!AC37,'Tablas '!$W$4:$X$7,2,FALSE),"#"),
   ""),
"")</f>
        <v/>
      </c>
      <c r="AF26">
        <f>IF($C26="OK",TEXT(Plantilla!AD37,"#"),"")</f>
        <v/>
      </c>
      <c r="AG26" s="6">
        <f>IF($C26="OK",_xlfn.NUMBERVALUE(Plantilla!AE37),"")</f>
        <v/>
      </c>
      <c r="AH26" s="4">
        <f>IF($C26="OK",_xlfn.NUMBERVALUE(Plantilla!AF37),"")</f>
        <v/>
      </c>
      <c r="AI26" s="6">
        <f>IF($C26="OK",_xlfn.NUMBERVALUE(Plantilla!AG37),"")</f>
        <v/>
      </c>
      <c r="AJ26" s="6">
        <f>IF($C26="OK",_xlfn.NUMBERVALUE(Plantilla!AH37),"")</f>
        <v/>
      </c>
      <c r="AK26" s="6">
        <f>IF($C26="OK",_xlfn.NUMBERVALUE(Plantilla!AI37),"")</f>
        <v/>
      </c>
      <c r="AL26" s="6">
        <f>IF($C26="OK",_xlfn.NUMBERVALUE(Plantilla!AJ37),"")</f>
        <v/>
      </c>
      <c r="AM26" s="4">
        <f>IF($C26="OK",_xlfn.NUMBERVALUE(Plantilla!AK37),"")</f>
        <v/>
      </c>
      <c r="AN26" s="6">
        <f>IF($C26="OK",_xlfn.NUMBERVALUE(Plantilla!AL37),"")</f>
        <v/>
      </c>
      <c r="AO26" s="4">
        <f>IF($C26="OK",_xlfn.NUMBERVALUE(Plantilla!AM37),"")</f>
        <v/>
      </c>
      <c r="AP26" s="6">
        <f>IF($C26="OK",_xlfn.NUMBERVALUE(Plantilla!AN37),"")</f>
        <v/>
      </c>
      <c r="AQ26" s="4">
        <f>IF($C26="OK",_xlfn.NUMBERVALUE(Plantilla!AO37),"")</f>
        <v/>
      </c>
      <c r="AR26" s="6">
        <f>IF($C26="OK",_xlfn.NUMBERVALUE(Plantilla!AP37),"")</f>
        <v/>
      </c>
      <c r="AS26" s="4">
        <f>IF($C26="OK",_xlfn.NUMBERVALUE(Plantilla!AQ37),"")</f>
        <v/>
      </c>
      <c r="AT26" s="6">
        <f>IF($C26="OK",_xlfn.NUMBERVALUE(Plantilla!AR37),"")</f>
        <v/>
      </c>
      <c r="AU26" s="4">
        <f>IF($C26="OK",_xlfn.NUMBERVALUE(Plantilla!AS37),"")</f>
        <v/>
      </c>
      <c r="AV26" s="6">
        <f>IF($C26="OK",_xlfn.NUMBERVALUE(Plantilla!AT37),"")</f>
        <v/>
      </c>
      <c r="AW26" s="4">
        <f>IF($C26="OK",_xlfn.NUMBERVALUE(Plantilla!AU37),"")</f>
        <v/>
      </c>
      <c r="AX26" s="6">
        <f>IF($C26="OK",_xlfn.NUMBERVALUE(Plantilla!AV37),"")</f>
        <v/>
      </c>
      <c r="AY26" s="4">
        <f>IF($C26="OK",_xlfn.NUMBERVALUE(Plantilla!AW37),"")</f>
        <v/>
      </c>
      <c r="AZ26" s="6">
        <f>IF($C26="OK",_xlfn.NUMBERVALUE(Plantilla!AX37),"")</f>
        <v/>
      </c>
      <c r="BA26">
        <f>IF($C26="OK",_xlfn.NUMBERVALUE(Plantilla!AY37),"")</f>
        <v/>
      </c>
      <c r="BB26">
        <f>IF($C26="OK",_xlfn.NUMBERVALUE(Plantilla!AZ37),"")</f>
        <v/>
      </c>
      <c r="BC26" s="4">
        <f>IF($C26="OK",_xlfn.NUMBERVALUE(Plantilla!BA37),"")</f>
        <v/>
      </c>
      <c r="BD26" s="6">
        <f>IF($C26="OK",_xlfn.NUMBERVALUE(Plantilla!BB37),"")</f>
        <v/>
      </c>
      <c r="BE26" s="4">
        <f>IF($C26="OK",_xlfn.NUMBERVALUE(Plantilla!BC37),"")</f>
        <v/>
      </c>
      <c r="BF26" s="6">
        <f>IF($C26="OK",_xlfn.NUMBERVALUE(Plantilla!BD37),"")</f>
        <v/>
      </c>
      <c r="BG26" s="4">
        <f>IF($C26="OK",_xlfn.NUMBERVALUE(Plantilla!BE37),"")</f>
        <v/>
      </c>
      <c r="BH26" s="6">
        <f>IF($C26="OK",_xlfn.NUMBERVALUE(Plantilla!BF37),"")</f>
        <v/>
      </c>
      <c r="BI26" s="110">
        <f>IF($C26="OK",_xlfn.NUMBERVALUE(Plantilla!BG37),"")</f>
        <v/>
      </c>
      <c r="BJ26" s="6">
        <f>IF($C26="OK",_xlfn.NUMBERVALUE(Plantilla!BH37),"")</f>
        <v/>
      </c>
      <c r="BK26" s="109">
        <f>IF($C26="OK",_xlfn.NUMBERVALUE(Plantilla!BI37),"")</f>
        <v/>
      </c>
      <c r="BL26" s="6">
        <f>IF($C26="OK",
   IF(Plantilla!BJ37&lt;&gt;"",
      TEXT(VLOOKUP(Plantilla!BJ37,'Tablas '!$Z$4:$AA$6,2,FALSE),"#"),
   ""),
"")</f>
        <v/>
      </c>
      <c r="BM26" s="4">
        <f>IF($C26="OK",_xlfn.NUMBERVALUE(Plantilla!BK37),"")</f>
        <v/>
      </c>
      <c r="BN26" s="4">
        <f>IF($C26="OK",_xlfn.NUMBERVALUE(Plantilla!BL37),"")</f>
        <v/>
      </c>
      <c r="BO26" s="6">
        <f>IF($C26="OK",_xlfn.NUMBERVALUE(Plantilla!BM37),"")</f>
        <v/>
      </c>
      <c r="BP26" s="4">
        <f>IF($C26="OK",_xlfn.NUMBERVALUE(Plantilla!BN37),"")</f>
        <v/>
      </c>
      <c r="BQ26" s="6">
        <f>IF($C26="OK",_xlfn.NUMBERVALUE(Plantilla!BO37),"")</f>
        <v/>
      </c>
      <c r="BR26" s="4">
        <f>IF($C26="OK",_xlfn.NUMBERVALUE(Plantilla!BP37),"")</f>
        <v/>
      </c>
      <c r="BS26" s="6">
        <f>IF($C26="OK",_xlfn.NUMBERVALUE(Plantilla!BQ37),"")</f>
        <v/>
      </c>
      <c r="BT26" s="4">
        <f>IF($C26="OK",_xlfn.NUMBERVALUE(Plantilla!BR37),"")</f>
        <v/>
      </c>
      <c r="BU26" s="6">
        <f>IF($C26="OK",_xlfn.NUMBERVALUE(Plantilla!BS37),"")</f>
        <v/>
      </c>
      <c r="BV26" s="6">
        <f>IF($C26="OK",_xlfn.NUMBERVALUE(Plantilla!BT37),"")</f>
        <v/>
      </c>
      <c r="BW26" s="6">
        <f>IF($C26="OK",_xlfn.NUMBERVALUE(Plantilla!BU37),"")</f>
        <v/>
      </c>
      <c r="BX26" s="6">
        <f>IF($C26="OK",_xlfn.NUMBERVALUE(Plantilla!BV37),"")</f>
        <v/>
      </c>
      <c r="BY26" s="6">
        <f>IF($C26="OK",_xlfn.NUMBERVALUE(Plantilla!BW37),"")</f>
        <v/>
      </c>
      <c r="BZ26" s="6">
        <f>IF($C26="OK",_xlfn.NUMBERVALUE(Plantilla!BX37),"")</f>
        <v/>
      </c>
      <c r="CA26" s="6">
        <f>IF($C26="OK",_xlfn.NUMBERVALUE(Plantilla!BY37),"")</f>
        <v/>
      </c>
      <c r="CB26" s="6">
        <f>IF($C26="OK",_xlfn.NUMBERVALUE(Plantilla!BZ37),"")</f>
        <v/>
      </c>
      <c r="CC26" s="6">
        <f>IF($C26="OK",_xlfn.NUMBERVALUE(Plantilla!CA37),"")</f>
        <v/>
      </c>
      <c r="CD26" s="6">
        <f>IF($C26="OK",_xlfn.NUMBERVALUE(Plantilla!CB37),"")</f>
        <v/>
      </c>
      <c r="CE26" s="6">
        <f>IF($C26="OK",_xlfn.NUMBERVALUE(Plantilla!CC37),"")</f>
        <v/>
      </c>
      <c r="CF26" s="4">
        <f>IF($C26="OK",_xlfn.NUMBERVALUE(Plantilla!CD37),"")</f>
        <v/>
      </c>
      <c r="CG26" s="6">
        <f>IF($C26="OK",_xlfn.NUMBERVALUE(Plantilla!CE37),"")</f>
        <v/>
      </c>
      <c r="CH26" s="6">
        <f>IF($C26="OK",_xlfn.NUMBERVALUE(Plantilla!CF37),"")</f>
        <v/>
      </c>
      <c r="CI26" s="6">
        <f>IF($C26="OK",_xlfn.NUMBERVALUE(Plantilla!CG37),"")</f>
        <v/>
      </c>
      <c r="CJ26" s="6">
        <f>IF($C26="OK",_xlfn.NUMBERVALUE(Plantilla!CH37),"")</f>
        <v/>
      </c>
      <c r="CK26" s="6">
        <f>IF($C26="OK",_xlfn.NUMBERVALUE(Plantilla!CI37),"")</f>
        <v/>
      </c>
      <c r="CL26" s="6">
        <f>IF($C26="OK",_xlfn.NUMBERVALUE(Plantilla!CJ37),"")</f>
        <v/>
      </c>
      <c r="CM26">
        <f>IF($C26="OK",TEXT(Plantilla!CK37,"#"),"")</f>
        <v/>
      </c>
      <c r="CN26" s="6">
        <f>IF($C26="OK",_xlfn.NUMBERVALUE(Plantilla!CL37),"")</f>
        <v/>
      </c>
      <c r="CO26" s="6">
        <f>IF($C26="OK",_xlfn.NUMBERVALUE(Plantilla!CM37),"")</f>
        <v/>
      </c>
      <c r="CP26" s="110">
        <f>IF($C26="OK",_xlfn.NUMBERVALUE(Plantilla!CN37),"")</f>
        <v/>
      </c>
      <c r="CQ26" s="6">
        <f>IF($C26="OK",_xlfn.NUMBERVALUE(Plantilla!CO37),"")</f>
        <v/>
      </c>
      <c r="CR26" s="109">
        <f>IF($C26="OK",_xlfn.NUMBERVALUE(Plantilla!CP37),"")</f>
        <v/>
      </c>
      <c r="CS26" s="110">
        <f>IF($C26="OK",_xlfn.NUMBERVALUE(Plantilla!CQ37),"")</f>
        <v/>
      </c>
      <c r="CT26" s="6">
        <f>IF($C26="OK",_xlfn.NUMBERVALUE(Plantilla!CR37),"")</f>
        <v/>
      </c>
      <c r="CU26" s="109">
        <f>IF($C26="OK",_xlfn.NUMBERVALUE(Plantilla!CS37),"")</f>
        <v/>
      </c>
      <c r="CV26" s="110">
        <f>IF($C26="OK",_xlfn.NUMBERVALUE(Plantilla!CT37),"")</f>
        <v/>
      </c>
      <c r="CW26" s="6">
        <f>IF($C26="OK",_xlfn.NUMBERVALUE(Plantilla!CU37),"")</f>
        <v/>
      </c>
      <c r="CX26" s="82">
        <f>IF($C26="OK",_xlfn.NUMBERVALUE(Plantilla!CV37),"")</f>
        <v/>
      </c>
      <c r="CY26" s="6">
        <f>IF($C26="OK",_xlfn.NUMBERVALUE(Plantilla!CW37),"")</f>
        <v/>
      </c>
      <c r="CZ26" s="82">
        <f>IF($C26="OK",_xlfn.NUMBERVALUE(Plantilla!CX37),"")</f>
        <v/>
      </c>
      <c r="DA26" s="6">
        <f>IF($C26="OK",_xlfn.NUMBERVALUE(Plantilla!CY37),"")</f>
        <v/>
      </c>
      <c r="DB26" s="109">
        <f>IF($C26="OK",_xlfn.NUMBERVALUE(Plantilla!CZ37),"")</f>
        <v/>
      </c>
      <c r="DC26" s="6">
        <f>IF($C26="OK",_xlfn.NUMBERVALUE(Plantilla!DA37),"")</f>
        <v/>
      </c>
      <c r="DD26" s="6">
        <f>IF($C26="OK",TEXT(Plantilla!DB37,"#"),"")</f>
        <v/>
      </c>
      <c r="DE26" s="6">
        <f>IF($C26="OK",_xlfn.NUMBERVALUE(Plantilla!DC37),"")</f>
        <v/>
      </c>
      <c r="DF26" s="4">
        <f>IF($C26="OK",_xlfn.NUMBERVALUE(Plantilla!DD37),"")</f>
        <v/>
      </c>
      <c r="DG26" s="6">
        <f>IF($C26="OK",_xlfn.NUMBERVALUE(Plantilla!DE37),"")</f>
        <v/>
      </c>
      <c r="DH26" s="6">
        <f>IF($C26="OK",_xlfn.NUMBERVALUE(Plantilla!DF37),"")</f>
        <v/>
      </c>
      <c r="DI26" s="6">
        <f>IF($C26="OK",_xlfn.NUMBERVALUE(Plantilla!DG37),"")</f>
        <v/>
      </c>
      <c r="DJ26" s="6">
        <f>IF($C26="OK",_xlfn.NUMBERVALUE(Plantilla!DH37),"")</f>
        <v/>
      </c>
      <c r="DK26" s="6">
        <f>IF($C26="OK",_xlfn.NUMBERVALUE(Plantilla!DI37),"")</f>
        <v/>
      </c>
      <c r="DL26" s="6">
        <f>IF($C26="OK",_xlfn.NUMBERVALUE(Plantilla!DJ37),"")</f>
        <v/>
      </c>
      <c r="DM26" s="6">
        <f>IF($C26="OK",_xlfn.NUMBERVALUE(Plantilla!DK37),"")</f>
        <v/>
      </c>
      <c r="DN26" s="6">
        <f>IF($C26="OK",_xlfn.NUMBERVALUE(Plantilla!DL37),"")</f>
        <v/>
      </c>
      <c r="DO26" s="6">
        <f>IF($C26="OK",_xlfn.NUMBERVALUE(Plantilla!DM37),"")</f>
        <v/>
      </c>
      <c r="DP26" s="6">
        <f>IF($C26="OK",_xlfn.NUMBERVALUE(Plantilla!DN37),"")</f>
        <v/>
      </c>
      <c r="DQ26" s="6">
        <f>IF($C26="OK",_xlfn.NUMBERVALUE(Plantilla!DO37),"")</f>
        <v/>
      </c>
      <c r="DR26" s="6">
        <f>IF($C26="OK",_xlfn.NUMBERVALUE(Plantilla!DP37),"")</f>
        <v/>
      </c>
      <c r="DS26">
        <f>IF($C26="OK",TEXT(Plantilla!DR37,"#"),"")</f>
        <v/>
      </c>
      <c r="DT26" s="6" t="n"/>
    </row>
    <row r="27">
      <c r="A27">
        <f>IF(Plantilla!$I$6="¡Perfecto!, Guarda el archivo y adjúntalo a tu interfaz de Nómina Electrónica","OK","Error")</f>
        <v/>
      </c>
      <c r="B27">
        <f>IF(Plantilla!$I$6="¡Perfecto!, Guarda el archivo y adjúntalo a tu interfaz de Nómina Electrónica",MID(Plantilla!$D$2,SEARCH("V",Plantilla!$D$2),10),"")</f>
        <v/>
      </c>
      <c r="C27">
        <f>Plantilla!C38</f>
        <v/>
      </c>
      <c r="D27">
        <f>IF($C27="OK",Plantilla!B38,"")</f>
        <v/>
      </c>
      <c r="E27">
        <f>IF($C27="OK",
   VLOOKUP(Plantilla!$E$4,'Tablas '!$AP$4:$AT$6,5,FALSE),
"")</f>
        <v/>
      </c>
      <c r="F27">
        <f>IF($C27="OK",TEXT(Plantilla!D38,"#"),"")</f>
        <v/>
      </c>
      <c r="G27">
        <f>IF($C27="OK",
   VLOOKUP(Plantilla!E38,'Tablas '!$B$4:$C$14,2,FALSE),
"")</f>
        <v/>
      </c>
      <c r="H27">
        <f>IF($C27="OK",TEXT(Plantilla!F38,"#"),"")</f>
        <v/>
      </c>
      <c r="I27">
        <f>IF($C27="OK",TEXT(Plantilla!G38,"#"),"")</f>
        <v/>
      </c>
      <c r="J27">
        <f>IF($C27="OK",TEXT(Plantilla!H38,"#"),"")</f>
        <v/>
      </c>
      <c r="K27">
        <f>IF($C27="OK",TEXT(Plantilla!I38,"#"),"")</f>
        <v/>
      </c>
      <c r="L27">
        <f>IF($C27="OK",TEXT(Plantilla!J38,"#"),"")</f>
        <v/>
      </c>
      <c r="M27">
        <f>IF($C27="OK",TEXT(Plantilla!K38,"#"),"")</f>
        <v/>
      </c>
      <c r="N27">
        <f>IF($C27="OK",
   CONCATENATE(YEAR(Plantilla!L38),"-",TEXT(MONTH(Plantilla!L38),"00"),"-",TEXT(DAY(Plantilla!L38),"00")),
"")</f>
        <v/>
      </c>
      <c r="O27">
        <f>IF($C27="OK",_xlfn.NUMBERVALUE(Plantilla!M38),"")</f>
        <v/>
      </c>
      <c r="P27">
        <f>IF($C27="OK",
   IF(Plantilla!N38&lt;&gt;"",
      CONCATENATE(YEAR(Plantilla!N38),"-",TEXT(MONTH(Plantilla!N38),"00"),"-",TEXT(DAY(Plantilla!N38),"00")),
   ""),
"")</f>
        <v/>
      </c>
      <c r="Q27">
        <f>IF($C27="OK",
   VLOOKUP(Plantilla!O38,'Tablas '!$E$4:$F$19,2,FALSE),
"")</f>
        <v/>
      </c>
      <c r="R27">
        <f>IF($C27="OK",
   VLOOKUP(Plantilla!P38,'Tablas '!$H$4:$I$5,2,FALSE),
"")</f>
        <v/>
      </c>
      <c r="S27">
        <f>IF($C27="OK",
   VLOOKUP(Plantilla!Q38,'Tablas '!$K$4:$L$8,2,FALSE),
"")</f>
        <v/>
      </c>
      <c r="T27">
        <f>IF($C27="OK",
   VLOOKUP(Plantilla!R38,'Tablas '!$AE$4:$AF$6,2,FALSE),
"")</f>
        <v/>
      </c>
      <c r="U27">
        <f>IF($C27="OK",
   VLOOKUP(Plantilla!S38,'Tablas '!$AE$4:$AF$6,2,FALSE),
"")</f>
        <v/>
      </c>
      <c r="V27">
        <f>IF($C27="OK",TEXT(Plantilla!T38,"#"),"")</f>
        <v/>
      </c>
      <c r="W27" s="84">
        <f>IF($C27="OK",
   VLOOKUP(Plantilla!U38,'Tablas '!$AM$4:$AN$1126,2,FALSE),
"")</f>
        <v/>
      </c>
      <c r="X27">
        <f>IF($C27="OK",TEXT(Plantilla!V38,"#"),"")</f>
        <v/>
      </c>
      <c r="Y27">
        <f>IF($C27="OK",
   CONCATENATE(YEAR(Plantilla!W38),"-",TEXT(MONTH(Plantilla!W38),"00"),"-",TEXT(DAY(Plantilla!W38),"00")),
"")</f>
        <v/>
      </c>
      <c r="Z27">
        <f>IF($C27="OK",
   CONCATENATE(YEAR(Plantilla!X38),"-",TEXT(MONTH(Plantilla!X38),"00"),"-",TEXT(DAY(Plantilla!X38),"00")),
"")</f>
        <v/>
      </c>
      <c r="AA27">
        <f>IF($C27="OK",
   TEXT(VLOOKUP(Plantilla!Y38,'Tablas '!$Q$4:$R$9,2,FALSE),"#"),
"")</f>
        <v/>
      </c>
      <c r="AB27">
        <f>IF($C27="OK",
   CONCATENATE(YEAR(Plantilla!Z38),"-",TEXT(MONTH(Plantilla!Z38),"00"),"-",TEXT(DAY(Plantilla!Z38),"00")),
"")</f>
        <v/>
      </c>
      <c r="AC27">
        <f>IF($C27="OK",
   TEXT(VLOOKUP(Plantilla!AA38,'Tablas '!$T$4:$U$13,2,FALSE),"#"),
"")</f>
        <v/>
      </c>
      <c r="AD27">
        <f>IF($C27="OK",TEXT(Plantilla!AB38,"#"),"")</f>
        <v/>
      </c>
      <c r="AE27">
        <f>IF($C27="OK",
   IF(Plantilla!AC38&lt;&gt;"",
      TEXT(VLOOKUP(Plantilla!AC38,'Tablas '!$W$4:$X$7,2,FALSE),"#"),
   ""),
"")</f>
        <v/>
      </c>
      <c r="AF27">
        <f>IF($C27="OK",TEXT(Plantilla!AD38,"#"),"")</f>
        <v/>
      </c>
      <c r="AG27" s="6">
        <f>IF($C27="OK",_xlfn.NUMBERVALUE(Plantilla!AE38),"")</f>
        <v/>
      </c>
      <c r="AH27" s="4">
        <f>IF($C27="OK",_xlfn.NUMBERVALUE(Plantilla!AF38),"")</f>
        <v/>
      </c>
      <c r="AI27" s="6">
        <f>IF($C27="OK",_xlfn.NUMBERVALUE(Plantilla!AG38),"")</f>
        <v/>
      </c>
      <c r="AJ27" s="6">
        <f>IF($C27="OK",_xlfn.NUMBERVALUE(Plantilla!AH38),"")</f>
        <v/>
      </c>
      <c r="AK27" s="6">
        <f>IF($C27="OK",_xlfn.NUMBERVALUE(Plantilla!AI38),"")</f>
        <v/>
      </c>
      <c r="AL27" s="6">
        <f>IF($C27="OK",_xlfn.NUMBERVALUE(Plantilla!AJ38),"")</f>
        <v/>
      </c>
      <c r="AM27" s="4">
        <f>IF($C27="OK",_xlfn.NUMBERVALUE(Plantilla!AK38),"")</f>
        <v/>
      </c>
      <c r="AN27" s="6">
        <f>IF($C27="OK",_xlfn.NUMBERVALUE(Plantilla!AL38),"")</f>
        <v/>
      </c>
      <c r="AO27" s="4">
        <f>IF($C27="OK",_xlfn.NUMBERVALUE(Plantilla!AM38),"")</f>
        <v/>
      </c>
      <c r="AP27" s="6">
        <f>IF($C27="OK",_xlfn.NUMBERVALUE(Plantilla!AN38),"")</f>
        <v/>
      </c>
      <c r="AQ27" s="4">
        <f>IF($C27="OK",_xlfn.NUMBERVALUE(Plantilla!AO38),"")</f>
        <v/>
      </c>
      <c r="AR27" s="6">
        <f>IF($C27="OK",_xlfn.NUMBERVALUE(Plantilla!AP38),"")</f>
        <v/>
      </c>
      <c r="AS27" s="4">
        <f>IF($C27="OK",_xlfn.NUMBERVALUE(Plantilla!AQ38),"")</f>
        <v/>
      </c>
      <c r="AT27" s="6">
        <f>IF($C27="OK",_xlfn.NUMBERVALUE(Plantilla!AR38),"")</f>
        <v/>
      </c>
      <c r="AU27" s="4">
        <f>IF($C27="OK",_xlfn.NUMBERVALUE(Plantilla!AS38),"")</f>
        <v/>
      </c>
      <c r="AV27" s="6">
        <f>IF($C27="OK",_xlfn.NUMBERVALUE(Plantilla!AT38),"")</f>
        <v/>
      </c>
      <c r="AW27" s="4">
        <f>IF($C27="OK",_xlfn.NUMBERVALUE(Plantilla!AU38),"")</f>
        <v/>
      </c>
      <c r="AX27" s="6">
        <f>IF($C27="OK",_xlfn.NUMBERVALUE(Plantilla!AV38),"")</f>
        <v/>
      </c>
      <c r="AY27" s="4">
        <f>IF($C27="OK",_xlfn.NUMBERVALUE(Plantilla!AW38),"")</f>
        <v/>
      </c>
      <c r="AZ27" s="6">
        <f>IF($C27="OK",_xlfn.NUMBERVALUE(Plantilla!AX38),"")</f>
        <v/>
      </c>
      <c r="BA27">
        <f>IF($C27="OK",_xlfn.NUMBERVALUE(Plantilla!AY38),"")</f>
        <v/>
      </c>
      <c r="BB27">
        <f>IF($C27="OK",_xlfn.NUMBERVALUE(Plantilla!AZ38),"")</f>
        <v/>
      </c>
      <c r="BC27" s="4">
        <f>IF($C27="OK",_xlfn.NUMBERVALUE(Plantilla!BA38),"")</f>
        <v/>
      </c>
      <c r="BD27" s="6">
        <f>IF($C27="OK",_xlfn.NUMBERVALUE(Plantilla!BB38),"")</f>
        <v/>
      </c>
      <c r="BE27" s="4">
        <f>IF($C27="OK",_xlfn.NUMBERVALUE(Plantilla!BC38),"")</f>
        <v/>
      </c>
      <c r="BF27" s="6">
        <f>IF($C27="OK",_xlfn.NUMBERVALUE(Plantilla!BD38),"")</f>
        <v/>
      </c>
      <c r="BG27" s="4">
        <f>IF($C27="OK",_xlfn.NUMBERVALUE(Plantilla!BE38),"")</f>
        <v/>
      </c>
      <c r="BH27" s="6">
        <f>IF($C27="OK",_xlfn.NUMBERVALUE(Plantilla!BF38),"")</f>
        <v/>
      </c>
      <c r="BI27" s="110">
        <f>IF($C27="OK",_xlfn.NUMBERVALUE(Plantilla!BG38),"")</f>
        <v/>
      </c>
      <c r="BJ27" s="6">
        <f>IF($C27="OK",_xlfn.NUMBERVALUE(Plantilla!BH38),"")</f>
        <v/>
      </c>
      <c r="BK27" s="109">
        <f>IF($C27="OK",_xlfn.NUMBERVALUE(Plantilla!BI38),"")</f>
        <v/>
      </c>
      <c r="BL27" s="6">
        <f>IF($C27="OK",
   IF(Plantilla!BJ38&lt;&gt;"",
      TEXT(VLOOKUP(Plantilla!BJ38,'Tablas '!$Z$4:$AA$6,2,FALSE),"#"),
   ""),
"")</f>
        <v/>
      </c>
      <c r="BM27" s="4">
        <f>IF($C27="OK",_xlfn.NUMBERVALUE(Plantilla!BK38),"")</f>
        <v/>
      </c>
      <c r="BN27" s="4">
        <f>IF($C27="OK",_xlfn.NUMBERVALUE(Plantilla!BL38),"")</f>
        <v/>
      </c>
      <c r="BO27" s="6">
        <f>IF($C27="OK",_xlfn.NUMBERVALUE(Plantilla!BM38),"")</f>
        <v/>
      </c>
      <c r="BP27" s="4">
        <f>IF($C27="OK",_xlfn.NUMBERVALUE(Plantilla!BN38),"")</f>
        <v/>
      </c>
      <c r="BQ27" s="6">
        <f>IF($C27="OK",_xlfn.NUMBERVALUE(Plantilla!BO38),"")</f>
        <v/>
      </c>
      <c r="BR27" s="4">
        <f>IF($C27="OK",_xlfn.NUMBERVALUE(Plantilla!BP38),"")</f>
        <v/>
      </c>
      <c r="BS27" s="6">
        <f>IF($C27="OK",_xlfn.NUMBERVALUE(Plantilla!BQ38),"")</f>
        <v/>
      </c>
      <c r="BT27" s="4">
        <f>IF($C27="OK",_xlfn.NUMBERVALUE(Plantilla!BR38),"")</f>
        <v/>
      </c>
      <c r="BU27" s="6">
        <f>IF($C27="OK",_xlfn.NUMBERVALUE(Plantilla!BS38),"")</f>
        <v/>
      </c>
      <c r="BV27" s="6">
        <f>IF($C27="OK",_xlfn.NUMBERVALUE(Plantilla!BT38),"")</f>
        <v/>
      </c>
      <c r="BW27" s="6">
        <f>IF($C27="OK",_xlfn.NUMBERVALUE(Plantilla!BU38),"")</f>
        <v/>
      </c>
      <c r="BX27" s="6">
        <f>IF($C27="OK",_xlfn.NUMBERVALUE(Plantilla!BV38),"")</f>
        <v/>
      </c>
      <c r="BY27" s="6">
        <f>IF($C27="OK",_xlfn.NUMBERVALUE(Plantilla!BW38),"")</f>
        <v/>
      </c>
      <c r="BZ27" s="6">
        <f>IF($C27="OK",_xlfn.NUMBERVALUE(Plantilla!BX38),"")</f>
        <v/>
      </c>
      <c r="CA27" s="6">
        <f>IF($C27="OK",_xlfn.NUMBERVALUE(Plantilla!BY38),"")</f>
        <v/>
      </c>
      <c r="CB27" s="6">
        <f>IF($C27="OK",_xlfn.NUMBERVALUE(Plantilla!BZ38),"")</f>
        <v/>
      </c>
      <c r="CC27" s="6">
        <f>IF($C27="OK",_xlfn.NUMBERVALUE(Plantilla!CA38),"")</f>
        <v/>
      </c>
      <c r="CD27" s="6">
        <f>IF($C27="OK",_xlfn.NUMBERVALUE(Plantilla!CB38),"")</f>
        <v/>
      </c>
      <c r="CE27" s="6">
        <f>IF($C27="OK",_xlfn.NUMBERVALUE(Plantilla!CC38),"")</f>
        <v/>
      </c>
      <c r="CF27" s="4">
        <f>IF($C27="OK",_xlfn.NUMBERVALUE(Plantilla!CD38),"")</f>
        <v/>
      </c>
      <c r="CG27" s="6">
        <f>IF($C27="OK",_xlfn.NUMBERVALUE(Plantilla!CE38),"")</f>
        <v/>
      </c>
      <c r="CH27" s="6">
        <f>IF($C27="OK",_xlfn.NUMBERVALUE(Plantilla!CF38),"")</f>
        <v/>
      </c>
      <c r="CI27" s="6">
        <f>IF($C27="OK",_xlfn.NUMBERVALUE(Plantilla!CG38),"")</f>
        <v/>
      </c>
      <c r="CJ27" s="6">
        <f>IF($C27="OK",_xlfn.NUMBERVALUE(Plantilla!CH38),"")</f>
        <v/>
      </c>
      <c r="CK27" s="6">
        <f>IF($C27="OK",_xlfn.NUMBERVALUE(Plantilla!CI38),"")</f>
        <v/>
      </c>
      <c r="CL27" s="6">
        <f>IF($C27="OK",_xlfn.NUMBERVALUE(Plantilla!CJ38),"")</f>
        <v/>
      </c>
      <c r="CM27">
        <f>IF($C27="OK",TEXT(Plantilla!CK38,"#"),"")</f>
        <v/>
      </c>
      <c r="CN27" s="6">
        <f>IF($C27="OK",_xlfn.NUMBERVALUE(Plantilla!CL38),"")</f>
        <v/>
      </c>
      <c r="CO27" s="6">
        <f>IF($C27="OK",_xlfn.NUMBERVALUE(Plantilla!CM38),"")</f>
        <v/>
      </c>
      <c r="CP27" s="110">
        <f>IF($C27="OK",_xlfn.NUMBERVALUE(Plantilla!CN38),"")</f>
        <v/>
      </c>
      <c r="CQ27" s="6">
        <f>IF($C27="OK",_xlfn.NUMBERVALUE(Plantilla!CO38),"")</f>
        <v/>
      </c>
      <c r="CR27" s="109">
        <f>IF($C27="OK",_xlfn.NUMBERVALUE(Plantilla!CP38),"")</f>
        <v/>
      </c>
      <c r="CS27" s="110">
        <f>IF($C27="OK",_xlfn.NUMBERVALUE(Plantilla!CQ38),"")</f>
        <v/>
      </c>
      <c r="CT27" s="6">
        <f>IF($C27="OK",_xlfn.NUMBERVALUE(Plantilla!CR38),"")</f>
        <v/>
      </c>
      <c r="CU27" s="109">
        <f>IF($C27="OK",_xlfn.NUMBERVALUE(Plantilla!CS38),"")</f>
        <v/>
      </c>
      <c r="CV27" s="110">
        <f>IF($C27="OK",_xlfn.NUMBERVALUE(Plantilla!CT38),"")</f>
        <v/>
      </c>
      <c r="CW27" s="6">
        <f>IF($C27="OK",_xlfn.NUMBERVALUE(Plantilla!CU38),"")</f>
        <v/>
      </c>
      <c r="CX27" s="82">
        <f>IF($C27="OK",_xlfn.NUMBERVALUE(Plantilla!CV38),"")</f>
        <v/>
      </c>
      <c r="CY27" s="6">
        <f>IF($C27="OK",_xlfn.NUMBERVALUE(Plantilla!CW38),"")</f>
        <v/>
      </c>
      <c r="CZ27" s="82">
        <f>IF($C27="OK",_xlfn.NUMBERVALUE(Plantilla!CX38),"")</f>
        <v/>
      </c>
      <c r="DA27" s="6">
        <f>IF($C27="OK",_xlfn.NUMBERVALUE(Plantilla!CY38),"")</f>
        <v/>
      </c>
      <c r="DB27" s="109">
        <f>IF($C27="OK",_xlfn.NUMBERVALUE(Plantilla!CZ38),"")</f>
        <v/>
      </c>
      <c r="DC27" s="6">
        <f>IF($C27="OK",_xlfn.NUMBERVALUE(Plantilla!DA38),"")</f>
        <v/>
      </c>
      <c r="DD27" s="6">
        <f>IF($C27="OK",TEXT(Plantilla!DB38,"#"),"")</f>
        <v/>
      </c>
      <c r="DE27" s="6">
        <f>IF($C27="OK",_xlfn.NUMBERVALUE(Plantilla!DC38),"")</f>
        <v/>
      </c>
      <c r="DF27" s="4">
        <f>IF($C27="OK",_xlfn.NUMBERVALUE(Plantilla!DD38),"")</f>
        <v/>
      </c>
      <c r="DG27" s="6">
        <f>IF($C27="OK",_xlfn.NUMBERVALUE(Plantilla!DE38),"")</f>
        <v/>
      </c>
      <c r="DH27" s="6">
        <f>IF($C27="OK",_xlfn.NUMBERVALUE(Plantilla!DF38),"")</f>
        <v/>
      </c>
      <c r="DI27" s="6">
        <f>IF($C27="OK",_xlfn.NUMBERVALUE(Plantilla!DG38),"")</f>
        <v/>
      </c>
      <c r="DJ27" s="6">
        <f>IF($C27="OK",_xlfn.NUMBERVALUE(Plantilla!DH38),"")</f>
        <v/>
      </c>
      <c r="DK27" s="6">
        <f>IF($C27="OK",_xlfn.NUMBERVALUE(Plantilla!DI38),"")</f>
        <v/>
      </c>
      <c r="DL27" s="6">
        <f>IF($C27="OK",_xlfn.NUMBERVALUE(Plantilla!DJ38),"")</f>
        <v/>
      </c>
      <c r="DM27" s="6">
        <f>IF($C27="OK",_xlfn.NUMBERVALUE(Plantilla!DK38),"")</f>
        <v/>
      </c>
      <c r="DN27" s="6">
        <f>IF($C27="OK",_xlfn.NUMBERVALUE(Plantilla!DL38),"")</f>
        <v/>
      </c>
      <c r="DO27" s="6">
        <f>IF($C27="OK",_xlfn.NUMBERVALUE(Plantilla!DM38),"")</f>
        <v/>
      </c>
      <c r="DP27" s="6">
        <f>IF($C27="OK",_xlfn.NUMBERVALUE(Plantilla!DN38),"")</f>
        <v/>
      </c>
      <c r="DQ27" s="6">
        <f>IF($C27="OK",_xlfn.NUMBERVALUE(Plantilla!DO38),"")</f>
        <v/>
      </c>
      <c r="DR27" s="6">
        <f>IF($C27="OK",_xlfn.NUMBERVALUE(Plantilla!DP38),"")</f>
        <v/>
      </c>
      <c r="DS27">
        <f>IF($C27="OK",TEXT(Plantilla!DR38,"#"),"")</f>
        <v/>
      </c>
      <c r="DT27" s="6" t="n"/>
    </row>
    <row r="28">
      <c r="A28">
        <f>IF(Plantilla!$I$6="¡Perfecto!, Guarda el archivo y adjúntalo a tu interfaz de Nómina Electrónica","OK","Error")</f>
        <v/>
      </c>
      <c r="B28">
        <f>IF(Plantilla!$I$6="¡Perfecto!, Guarda el archivo y adjúntalo a tu interfaz de Nómina Electrónica",MID(Plantilla!$D$2,SEARCH("V",Plantilla!$D$2),10),"")</f>
        <v/>
      </c>
      <c r="C28">
        <f>Plantilla!C39</f>
        <v/>
      </c>
      <c r="D28">
        <f>IF($C28="OK",Plantilla!B39,"")</f>
        <v/>
      </c>
      <c r="E28">
        <f>IF($C28="OK",
   VLOOKUP(Plantilla!$E$4,'Tablas '!$AP$4:$AT$6,5,FALSE),
"")</f>
        <v/>
      </c>
      <c r="F28">
        <f>IF($C28="OK",TEXT(Plantilla!D39,"#"),"")</f>
        <v/>
      </c>
      <c r="G28">
        <f>IF($C28="OK",
   VLOOKUP(Plantilla!E39,'Tablas '!$B$4:$C$14,2,FALSE),
"")</f>
        <v/>
      </c>
      <c r="H28">
        <f>IF($C28="OK",TEXT(Plantilla!F39,"#"),"")</f>
        <v/>
      </c>
      <c r="I28">
        <f>IF($C28="OK",TEXT(Plantilla!G39,"#"),"")</f>
        <v/>
      </c>
      <c r="J28">
        <f>IF($C28="OK",TEXT(Plantilla!H39,"#"),"")</f>
        <v/>
      </c>
      <c r="K28">
        <f>IF($C28="OK",TEXT(Plantilla!I39,"#"),"")</f>
        <v/>
      </c>
      <c r="L28">
        <f>IF($C28="OK",TEXT(Plantilla!J39,"#"),"")</f>
        <v/>
      </c>
      <c r="M28">
        <f>IF($C28="OK",TEXT(Plantilla!K39,"#"),"")</f>
        <v/>
      </c>
      <c r="N28">
        <f>IF($C28="OK",
   CONCATENATE(YEAR(Plantilla!L39),"-",TEXT(MONTH(Plantilla!L39),"00"),"-",TEXT(DAY(Plantilla!L39),"00")),
"")</f>
        <v/>
      </c>
      <c r="O28">
        <f>IF($C28="OK",_xlfn.NUMBERVALUE(Plantilla!M39),"")</f>
        <v/>
      </c>
      <c r="P28">
        <f>IF($C28="OK",
   IF(Plantilla!N39&lt;&gt;"",
      CONCATENATE(YEAR(Plantilla!N39),"-",TEXT(MONTH(Plantilla!N39),"00"),"-",TEXT(DAY(Plantilla!N39),"00")),
   ""),
"")</f>
        <v/>
      </c>
      <c r="Q28">
        <f>IF($C28="OK",
   VLOOKUP(Plantilla!O39,'Tablas '!$E$4:$F$19,2,FALSE),
"")</f>
        <v/>
      </c>
      <c r="R28">
        <f>IF($C28="OK",
   VLOOKUP(Plantilla!P39,'Tablas '!$H$4:$I$5,2,FALSE),
"")</f>
        <v/>
      </c>
      <c r="S28">
        <f>IF($C28="OK",
   VLOOKUP(Plantilla!Q39,'Tablas '!$K$4:$L$8,2,FALSE),
"")</f>
        <v/>
      </c>
      <c r="T28">
        <f>IF($C28="OK",
   VLOOKUP(Plantilla!R39,'Tablas '!$AE$4:$AF$6,2,FALSE),
"")</f>
        <v/>
      </c>
      <c r="U28">
        <f>IF($C28="OK",
   VLOOKUP(Plantilla!S39,'Tablas '!$AE$4:$AF$6,2,FALSE),
"")</f>
        <v/>
      </c>
      <c r="V28">
        <f>IF($C28="OK",TEXT(Plantilla!T39,"#"),"")</f>
        <v/>
      </c>
      <c r="W28" s="84">
        <f>IF($C28="OK",
   VLOOKUP(Plantilla!U39,'Tablas '!$AM$4:$AN$1126,2,FALSE),
"")</f>
        <v/>
      </c>
      <c r="X28">
        <f>IF($C28="OK",TEXT(Plantilla!V39,"#"),"")</f>
        <v/>
      </c>
      <c r="Y28">
        <f>IF($C28="OK",
   CONCATENATE(YEAR(Plantilla!W39),"-",TEXT(MONTH(Plantilla!W39),"00"),"-",TEXT(DAY(Plantilla!W39),"00")),
"")</f>
        <v/>
      </c>
      <c r="Z28">
        <f>IF($C28="OK",
   CONCATENATE(YEAR(Plantilla!X39),"-",TEXT(MONTH(Plantilla!X39),"00"),"-",TEXT(DAY(Plantilla!X39),"00")),
"")</f>
        <v/>
      </c>
      <c r="AA28">
        <f>IF($C28="OK",
   TEXT(VLOOKUP(Plantilla!Y39,'Tablas '!$Q$4:$R$9,2,FALSE),"#"),
"")</f>
        <v/>
      </c>
      <c r="AB28">
        <f>IF($C28="OK",
   CONCATENATE(YEAR(Plantilla!Z39),"-",TEXT(MONTH(Plantilla!Z39),"00"),"-",TEXT(DAY(Plantilla!Z39),"00")),
"")</f>
        <v/>
      </c>
      <c r="AC28">
        <f>IF($C28="OK",
   TEXT(VLOOKUP(Plantilla!AA39,'Tablas '!$T$4:$U$13,2,FALSE),"#"),
"")</f>
        <v/>
      </c>
      <c r="AD28">
        <f>IF($C28="OK",TEXT(Plantilla!AB39,"#"),"")</f>
        <v/>
      </c>
      <c r="AE28">
        <f>IF($C28="OK",
   IF(Plantilla!AC39&lt;&gt;"",
      TEXT(VLOOKUP(Plantilla!AC39,'Tablas '!$W$4:$X$7,2,FALSE),"#"),
   ""),
"")</f>
        <v/>
      </c>
      <c r="AF28">
        <f>IF($C28="OK",TEXT(Plantilla!AD39,"#"),"")</f>
        <v/>
      </c>
      <c r="AG28" s="6">
        <f>IF($C28="OK",_xlfn.NUMBERVALUE(Plantilla!AE39),"")</f>
        <v/>
      </c>
      <c r="AH28" s="4">
        <f>IF($C28="OK",_xlfn.NUMBERVALUE(Plantilla!AF39),"")</f>
        <v/>
      </c>
      <c r="AI28" s="6">
        <f>IF($C28="OK",_xlfn.NUMBERVALUE(Plantilla!AG39),"")</f>
        <v/>
      </c>
      <c r="AJ28" s="6">
        <f>IF($C28="OK",_xlfn.NUMBERVALUE(Plantilla!AH39),"")</f>
        <v/>
      </c>
      <c r="AK28" s="6">
        <f>IF($C28="OK",_xlfn.NUMBERVALUE(Plantilla!AI39),"")</f>
        <v/>
      </c>
      <c r="AL28" s="6">
        <f>IF($C28="OK",_xlfn.NUMBERVALUE(Plantilla!AJ39),"")</f>
        <v/>
      </c>
      <c r="AM28" s="4">
        <f>IF($C28="OK",_xlfn.NUMBERVALUE(Plantilla!AK39),"")</f>
        <v/>
      </c>
      <c r="AN28" s="6">
        <f>IF($C28="OK",_xlfn.NUMBERVALUE(Plantilla!AL39),"")</f>
        <v/>
      </c>
      <c r="AO28" s="4">
        <f>IF($C28="OK",_xlfn.NUMBERVALUE(Plantilla!AM39),"")</f>
        <v/>
      </c>
      <c r="AP28" s="6">
        <f>IF($C28="OK",_xlfn.NUMBERVALUE(Plantilla!AN39),"")</f>
        <v/>
      </c>
      <c r="AQ28" s="4">
        <f>IF($C28="OK",_xlfn.NUMBERVALUE(Plantilla!AO39),"")</f>
        <v/>
      </c>
      <c r="AR28" s="6">
        <f>IF($C28="OK",_xlfn.NUMBERVALUE(Plantilla!AP39),"")</f>
        <v/>
      </c>
      <c r="AS28" s="4">
        <f>IF($C28="OK",_xlfn.NUMBERVALUE(Plantilla!AQ39),"")</f>
        <v/>
      </c>
      <c r="AT28" s="6">
        <f>IF($C28="OK",_xlfn.NUMBERVALUE(Plantilla!AR39),"")</f>
        <v/>
      </c>
      <c r="AU28" s="4">
        <f>IF($C28="OK",_xlfn.NUMBERVALUE(Plantilla!AS39),"")</f>
        <v/>
      </c>
      <c r="AV28" s="6">
        <f>IF($C28="OK",_xlfn.NUMBERVALUE(Plantilla!AT39),"")</f>
        <v/>
      </c>
      <c r="AW28" s="4">
        <f>IF($C28="OK",_xlfn.NUMBERVALUE(Plantilla!AU39),"")</f>
        <v/>
      </c>
      <c r="AX28" s="6">
        <f>IF($C28="OK",_xlfn.NUMBERVALUE(Plantilla!AV39),"")</f>
        <v/>
      </c>
      <c r="AY28" s="4">
        <f>IF($C28="OK",_xlfn.NUMBERVALUE(Plantilla!AW39),"")</f>
        <v/>
      </c>
      <c r="AZ28" s="6">
        <f>IF($C28="OK",_xlfn.NUMBERVALUE(Plantilla!AX39),"")</f>
        <v/>
      </c>
      <c r="BA28">
        <f>IF($C28="OK",_xlfn.NUMBERVALUE(Plantilla!AY39),"")</f>
        <v/>
      </c>
      <c r="BB28">
        <f>IF($C28="OK",_xlfn.NUMBERVALUE(Plantilla!AZ39),"")</f>
        <v/>
      </c>
      <c r="BC28" s="4">
        <f>IF($C28="OK",_xlfn.NUMBERVALUE(Plantilla!BA39),"")</f>
        <v/>
      </c>
      <c r="BD28" s="6">
        <f>IF($C28="OK",_xlfn.NUMBERVALUE(Plantilla!BB39),"")</f>
        <v/>
      </c>
      <c r="BE28" s="4">
        <f>IF($C28="OK",_xlfn.NUMBERVALUE(Plantilla!BC39),"")</f>
        <v/>
      </c>
      <c r="BF28" s="6">
        <f>IF($C28="OK",_xlfn.NUMBERVALUE(Plantilla!BD39),"")</f>
        <v/>
      </c>
      <c r="BG28" s="4">
        <f>IF($C28="OK",_xlfn.NUMBERVALUE(Plantilla!BE39),"")</f>
        <v/>
      </c>
      <c r="BH28" s="6">
        <f>IF($C28="OK",_xlfn.NUMBERVALUE(Plantilla!BF39),"")</f>
        <v/>
      </c>
      <c r="BI28" s="110">
        <f>IF($C28="OK",_xlfn.NUMBERVALUE(Plantilla!BG39),"")</f>
        <v/>
      </c>
      <c r="BJ28" s="6">
        <f>IF($C28="OK",_xlfn.NUMBERVALUE(Plantilla!BH39),"")</f>
        <v/>
      </c>
      <c r="BK28" s="109">
        <f>IF($C28="OK",_xlfn.NUMBERVALUE(Plantilla!BI39),"")</f>
        <v/>
      </c>
      <c r="BL28" s="6">
        <f>IF($C28="OK",
   IF(Plantilla!BJ39&lt;&gt;"",
      TEXT(VLOOKUP(Plantilla!BJ39,'Tablas '!$Z$4:$AA$6,2,FALSE),"#"),
   ""),
"")</f>
        <v/>
      </c>
      <c r="BM28" s="4">
        <f>IF($C28="OK",_xlfn.NUMBERVALUE(Plantilla!BK39),"")</f>
        <v/>
      </c>
      <c r="BN28" s="4">
        <f>IF($C28="OK",_xlfn.NUMBERVALUE(Plantilla!BL39),"")</f>
        <v/>
      </c>
      <c r="BO28" s="6">
        <f>IF($C28="OK",_xlfn.NUMBERVALUE(Plantilla!BM39),"")</f>
        <v/>
      </c>
      <c r="BP28" s="4">
        <f>IF($C28="OK",_xlfn.NUMBERVALUE(Plantilla!BN39),"")</f>
        <v/>
      </c>
      <c r="BQ28" s="6">
        <f>IF($C28="OK",_xlfn.NUMBERVALUE(Plantilla!BO39),"")</f>
        <v/>
      </c>
      <c r="BR28" s="4">
        <f>IF($C28="OK",_xlfn.NUMBERVALUE(Plantilla!BP39),"")</f>
        <v/>
      </c>
      <c r="BS28" s="6">
        <f>IF($C28="OK",_xlfn.NUMBERVALUE(Plantilla!BQ39),"")</f>
        <v/>
      </c>
      <c r="BT28" s="4">
        <f>IF($C28="OK",_xlfn.NUMBERVALUE(Plantilla!BR39),"")</f>
        <v/>
      </c>
      <c r="BU28" s="6">
        <f>IF($C28="OK",_xlfn.NUMBERVALUE(Plantilla!BS39),"")</f>
        <v/>
      </c>
      <c r="BV28" s="6">
        <f>IF($C28="OK",_xlfn.NUMBERVALUE(Plantilla!BT39),"")</f>
        <v/>
      </c>
      <c r="BW28" s="6">
        <f>IF($C28="OK",_xlfn.NUMBERVALUE(Plantilla!BU39),"")</f>
        <v/>
      </c>
      <c r="BX28" s="6">
        <f>IF($C28="OK",_xlfn.NUMBERVALUE(Plantilla!BV39),"")</f>
        <v/>
      </c>
      <c r="BY28" s="6">
        <f>IF($C28="OK",_xlfn.NUMBERVALUE(Plantilla!BW39),"")</f>
        <v/>
      </c>
      <c r="BZ28" s="6">
        <f>IF($C28="OK",_xlfn.NUMBERVALUE(Plantilla!BX39),"")</f>
        <v/>
      </c>
      <c r="CA28" s="6">
        <f>IF($C28="OK",_xlfn.NUMBERVALUE(Plantilla!BY39),"")</f>
        <v/>
      </c>
      <c r="CB28" s="6">
        <f>IF($C28="OK",_xlfn.NUMBERVALUE(Plantilla!BZ39),"")</f>
        <v/>
      </c>
      <c r="CC28" s="6">
        <f>IF($C28="OK",_xlfn.NUMBERVALUE(Plantilla!CA39),"")</f>
        <v/>
      </c>
      <c r="CD28" s="6">
        <f>IF($C28="OK",_xlfn.NUMBERVALUE(Plantilla!CB39),"")</f>
        <v/>
      </c>
      <c r="CE28" s="6">
        <f>IF($C28="OK",_xlfn.NUMBERVALUE(Plantilla!CC39),"")</f>
        <v/>
      </c>
      <c r="CF28" s="4">
        <f>IF($C28="OK",_xlfn.NUMBERVALUE(Plantilla!CD39),"")</f>
        <v/>
      </c>
      <c r="CG28" s="6">
        <f>IF($C28="OK",_xlfn.NUMBERVALUE(Plantilla!CE39),"")</f>
        <v/>
      </c>
      <c r="CH28" s="6">
        <f>IF($C28="OK",_xlfn.NUMBERVALUE(Plantilla!CF39),"")</f>
        <v/>
      </c>
      <c r="CI28" s="6">
        <f>IF($C28="OK",_xlfn.NUMBERVALUE(Plantilla!CG39),"")</f>
        <v/>
      </c>
      <c r="CJ28" s="6">
        <f>IF($C28="OK",_xlfn.NUMBERVALUE(Plantilla!CH39),"")</f>
        <v/>
      </c>
      <c r="CK28" s="6">
        <f>IF($C28="OK",_xlfn.NUMBERVALUE(Plantilla!CI39),"")</f>
        <v/>
      </c>
      <c r="CL28" s="6">
        <f>IF($C28="OK",_xlfn.NUMBERVALUE(Plantilla!CJ39),"")</f>
        <v/>
      </c>
      <c r="CM28">
        <f>IF($C28="OK",TEXT(Plantilla!CK39,"#"),"")</f>
        <v/>
      </c>
      <c r="CN28" s="6">
        <f>IF($C28="OK",_xlfn.NUMBERVALUE(Plantilla!CL39),"")</f>
        <v/>
      </c>
      <c r="CO28" s="6">
        <f>IF($C28="OK",_xlfn.NUMBERVALUE(Plantilla!CM39),"")</f>
        <v/>
      </c>
      <c r="CP28" s="110">
        <f>IF($C28="OK",_xlfn.NUMBERVALUE(Plantilla!CN39),"")</f>
        <v/>
      </c>
      <c r="CQ28" s="6">
        <f>IF($C28="OK",_xlfn.NUMBERVALUE(Plantilla!CO39),"")</f>
        <v/>
      </c>
      <c r="CR28" s="109">
        <f>IF($C28="OK",_xlfn.NUMBERVALUE(Plantilla!CP39),"")</f>
        <v/>
      </c>
      <c r="CS28" s="110">
        <f>IF($C28="OK",_xlfn.NUMBERVALUE(Plantilla!CQ39),"")</f>
        <v/>
      </c>
      <c r="CT28" s="6">
        <f>IF($C28="OK",_xlfn.NUMBERVALUE(Plantilla!CR39),"")</f>
        <v/>
      </c>
      <c r="CU28" s="109">
        <f>IF($C28="OK",_xlfn.NUMBERVALUE(Plantilla!CS39),"")</f>
        <v/>
      </c>
      <c r="CV28" s="110">
        <f>IF($C28="OK",_xlfn.NUMBERVALUE(Plantilla!CT39),"")</f>
        <v/>
      </c>
      <c r="CW28" s="6">
        <f>IF($C28="OK",_xlfn.NUMBERVALUE(Plantilla!CU39),"")</f>
        <v/>
      </c>
      <c r="CX28" s="82">
        <f>IF($C28="OK",_xlfn.NUMBERVALUE(Plantilla!CV39),"")</f>
        <v/>
      </c>
      <c r="CY28" s="6">
        <f>IF($C28="OK",_xlfn.NUMBERVALUE(Plantilla!CW39),"")</f>
        <v/>
      </c>
      <c r="CZ28" s="82">
        <f>IF($C28="OK",_xlfn.NUMBERVALUE(Plantilla!CX39),"")</f>
        <v/>
      </c>
      <c r="DA28" s="6">
        <f>IF($C28="OK",_xlfn.NUMBERVALUE(Plantilla!CY39),"")</f>
        <v/>
      </c>
      <c r="DB28" s="109">
        <f>IF($C28="OK",_xlfn.NUMBERVALUE(Plantilla!CZ39),"")</f>
        <v/>
      </c>
      <c r="DC28" s="6">
        <f>IF($C28="OK",_xlfn.NUMBERVALUE(Plantilla!DA39),"")</f>
        <v/>
      </c>
      <c r="DD28" s="6">
        <f>IF($C28="OK",TEXT(Plantilla!DB39,"#"),"")</f>
        <v/>
      </c>
      <c r="DE28" s="6">
        <f>IF($C28="OK",_xlfn.NUMBERVALUE(Plantilla!DC39),"")</f>
        <v/>
      </c>
      <c r="DF28" s="4">
        <f>IF($C28="OK",_xlfn.NUMBERVALUE(Plantilla!DD39),"")</f>
        <v/>
      </c>
      <c r="DG28" s="6">
        <f>IF($C28="OK",_xlfn.NUMBERVALUE(Plantilla!DE39),"")</f>
        <v/>
      </c>
      <c r="DH28" s="6">
        <f>IF($C28="OK",_xlfn.NUMBERVALUE(Plantilla!DF39),"")</f>
        <v/>
      </c>
      <c r="DI28" s="6">
        <f>IF($C28="OK",_xlfn.NUMBERVALUE(Plantilla!DG39),"")</f>
        <v/>
      </c>
      <c r="DJ28" s="6">
        <f>IF($C28="OK",_xlfn.NUMBERVALUE(Plantilla!DH39),"")</f>
        <v/>
      </c>
      <c r="DK28" s="6">
        <f>IF($C28="OK",_xlfn.NUMBERVALUE(Plantilla!DI39),"")</f>
        <v/>
      </c>
      <c r="DL28" s="6">
        <f>IF($C28="OK",_xlfn.NUMBERVALUE(Plantilla!DJ39),"")</f>
        <v/>
      </c>
      <c r="DM28" s="6">
        <f>IF($C28="OK",_xlfn.NUMBERVALUE(Plantilla!DK39),"")</f>
        <v/>
      </c>
      <c r="DN28" s="6">
        <f>IF($C28="OK",_xlfn.NUMBERVALUE(Plantilla!DL39),"")</f>
        <v/>
      </c>
      <c r="DO28" s="6">
        <f>IF($C28="OK",_xlfn.NUMBERVALUE(Plantilla!DM39),"")</f>
        <v/>
      </c>
      <c r="DP28" s="6">
        <f>IF($C28="OK",_xlfn.NUMBERVALUE(Plantilla!DN39),"")</f>
        <v/>
      </c>
      <c r="DQ28" s="6">
        <f>IF($C28="OK",_xlfn.NUMBERVALUE(Plantilla!DO39),"")</f>
        <v/>
      </c>
      <c r="DR28" s="6">
        <f>IF($C28="OK",_xlfn.NUMBERVALUE(Plantilla!DP39),"")</f>
        <v/>
      </c>
      <c r="DS28">
        <f>IF($C28="OK",TEXT(Plantilla!DR39,"#"),"")</f>
        <v/>
      </c>
      <c r="DT28" s="6" t="n"/>
    </row>
    <row r="29">
      <c r="A29">
        <f>IF(Plantilla!$I$6="¡Perfecto!, Guarda el archivo y adjúntalo a tu interfaz de Nómina Electrónica","OK","Error")</f>
        <v/>
      </c>
      <c r="B29">
        <f>IF(Plantilla!$I$6="¡Perfecto!, Guarda el archivo y adjúntalo a tu interfaz de Nómina Electrónica",MID(Plantilla!$D$2,SEARCH("V",Plantilla!$D$2),10),"")</f>
        <v/>
      </c>
      <c r="C29">
        <f>Plantilla!C40</f>
        <v/>
      </c>
      <c r="D29">
        <f>IF($C29="OK",Plantilla!B40,"")</f>
        <v/>
      </c>
      <c r="E29">
        <f>IF($C29="OK",
   VLOOKUP(Plantilla!$E$4,'Tablas '!$AP$4:$AT$6,5,FALSE),
"")</f>
        <v/>
      </c>
      <c r="F29">
        <f>IF($C29="OK",TEXT(Plantilla!D40,"#"),"")</f>
        <v/>
      </c>
      <c r="G29">
        <f>IF($C29="OK",
   VLOOKUP(Plantilla!E40,'Tablas '!$B$4:$C$14,2,FALSE),
"")</f>
        <v/>
      </c>
      <c r="H29">
        <f>IF($C29="OK",TEXT(Plantilla!F40,"#"),"")</f>
        <v/>
      </c>
      <c r="I29">
        <f>IF($C29="OK",TEXT(Plantilla!G40,"#"),"")</f>
        <v/>
      </c>
      <c r="J29">
        <f>IF($C29="OK",TEXT(Plantilla!H40,"#"),"")</f>
        <v/>
      </c>
      <c r="K29">
        <f>IF($C29="OK",TEXT(Plantilla!I40,"#"),"")</f>
        <v/>
      </c>
      <c r="L29">
        <f>IF($C29="OK",TEXT(Plantilla!J40,"#"),"")</f>
        <v/>
      </c>
      <c r="M29">
        <f>IF($C29="OK",TEXT(Plantilla!K40,"#"),"")</f>
        <v/>
      </c>
      <c r="N29">
        <f>IF($C29="OK",
   CONCATENATE(YEAR(Plantilla!L40),"-",TEXT(MONTH(Plantilla!L40),"00"),"-",TEXT(DAY(Plantilla!L40),"00")),
"")</f>
        <v/>
      </c>
      <c r="O29">
        <f>IF($C29="OK",_xlfn.NUMBERVALUE(Plantilla!M40),"")</f>
        <v/>
      </c>
      <c r="P29">
        <f>IF($C29="OK",
   IF(Plantilla!N40&lt;&gt;"",
      CONCATENATE(YEAR(Plantilla!N40),"-",TEXT(MONTH(Plantilla!N40),"00"),"-",TEXT(DAY(Plantilla!N40),"00")),
   ""),
"")</f>
        <v/>
      </c>
      <c r="Q29">
        <f>IF($C29="OK",
   VLOOKUP(Plantilla!O40,'Tablas '!$E$4:$F$19,2,FALSE),
"")</f>
        <v/>
      </c>
      <c r="R29">
        <f>IF($C29="OK",
   VLOOKUP(Plantilla!P40,'Tablas '!$H$4:$I$5,2,FALSE),
"")</f>
        <v/>
      </c>
      <c r="S29">
        <f>IF($C29="OK",
   VLOOKUP(Plantilla!Q40,'Tablas '!$K$4:$L$8,2,FALSE),
"")</f>
        <v/>
      </c>
      <c r="T29">
        <f>IF($C29="OK",
   VLOOKUP(Plantilla!R40,'Tablas '!$AE$4:$AF$6,2,FALSE),
"")</f>
        <v/>
      </c>
      <c r="U29">
        <f>IF($C29="OK",
   VLOOKUP(Plantilla!S40,'Tablas '!$AE$4:$AF$6,2,FALSE),
"")</f>
        <v/>
      </c>
      <c r="V29">
        <f>IF($C29="OK",TEXT(Plantilla!T40,"#"),"")</f>
        <v/>
      </c>
      <c r="W29" s="84">
        <f>IF($C29="OK",
   VLOOKUP(Plantilla!U40,'Tablas '!$AM$4:$AN$1126,2,FALSE),
"")</f>
        <v/>
      </c>
      <c r="X29">
        <f>IF($C29="OK",TEXT(Plantilla!V40,"#"),"")</f>
        <v/>
      </c>
      <c r="Y29">
        <f>IF($C29="OK",
   CONCATENATE(YEAR(Plantilla!W40),"-",TEXT(MONTH(Plantilla!W40),"00"),"-",TEXT(DAY(Plantilla!W40),"00")),
"")</f>
        <v/>
      </c>
      <c r="Z29">
        <f>IF($C29="OK",
   CONCATENATE(YEAR(Plantilla!X40),"-",TEXT(MONTH(Plantilla!X40),"00"),"-",TEXT(DAY(Plantilla!X40),"00")),
"")</f>
        <v/>
      </c>
      <c r="AA29">
        <f>IF($C29="OK",
   TEXT(VLOOKUP(Plantilla!Y40,'Tablas '!$Q$4:$R$9,2,FALSE),"#"),
"")</f>
        <v/>
      </c>
      <c r="AB29">
        <f>IF($C29="OK",
   CONCATENATE(YEAR(Plantilla!Z40),"-",TEXT(MONTH(Plantilla!Z40),"00"),"-",TEXT(DAY(Plantilla!Z40),"00")),
"")</f>
        <v/>
      </c>
      <c r="AC29">
        <f>IF($C29="OK",
   TEXT(VLOOKUP(Plantilla!AA40,'Tablas '!$T$4:$U$13,2,FALSE),"#"),
"")</f>
        <v/>
      </c>
      <c r="AD29">
        <f>IF($C29="OK",TEXT(Plantilla!AB40,"#"),"")</f>
        <v/>
      </c>
      <c r="AE29">
        <f>IF($C29="OK",
   IF(Plantilla!AC40&lt;&gt;"",
      TEXT(VLOOKUP(Plantilla!AC40,'Tablas '!$W$4:$X$7,2,FALSE),"#"),
   ""),
"")</f>
        <v/>
      </c>
      <c r="AF29">
        <f>IF($C29="OK",TEXT(Plantilla!AD40,"#"),"")</f>
        <v/>
      </c>
      <c r="AG29" s="6">
        <f>IF($C29="OK",_xlfn.NUMBERVALUE(Plantilla!AE40),"")</f>
        <v/>
      </c>
      <c r="AH29" s="4">
        <f>IF($C29="OK",_xlfn.NUMBERVALUE(Plantilla!AF40),"")</f>
        <v/>
      </c>
      <c r="AI29" s="6">
        <f>IF($C29="OK",_xlfn.NUMBERVALUE(Plantilla!AG40),"")</f>
        <v/>
      </c>
      <c r="AJ29" s="6">
        <f>IF($C29="OK",_xlfn.NUMBERVALUE(Plantilla!AH40),"")</f>
        <v/>
      </c>
      <c r="AK29" s="6">
        <f>IF($C29="OK",_xlfn.NUMBERVALUE(Plantilla!AI40),"")</f>
        <v/>
      </c>
      <c r="AL29" s="6">
        <f>IF($C29="OK",_xlfn.NUMBERVALUE(Plantilla!AJ40),"")</f>
        <v/>
      </c>
      <c r="AM29" s="4">
        <f>IF($C29="OK",_xlfn.NUMBERVALUE(Plantilla!AK40),"")</f>
        <v/>
      </c>
      <c r="AN29" s="6">
        <f>IF($C29="OK",_xlfn.NUMBERVALUE(Plantilla!AL40),"")</f>
        <v/>
      </c>
      <c r="AO29" s="4">
        <f>IF($C29="OK",_xlfn.NUMBERVALUE(Plantilla!AM40),"")</f>
        <v/>
      </c>
      <c r="AP29" s="6">
        <f>IF($C29="OK",_xlfn.NUMBERVALUE(Plantilla!AN40),"")</f>
        <v/>
      </c>
      <c r="AQ29" s="4">
        <f>IF($C29="OK",_xlfn.NUMBERVALUE(Plantilla!AO40),"")</f>
        <v/>
      </c>
      <c r="AR29" s="6">
        <f>IF($C29="OK",_xlfn.NUMBERVALUE(Plantilla!AP40),"")</f>
        <v/>
      </c>
      <c r="AS29" s="4">
        <f>IF($C29="OK",_xlfn.NUMBERVALUE(Plantilla!AQ40),"")</f>
        <v/>
      </c>
      <c r="AT29" s="6">
        <f>IF($C29="OK",_xlfn.NUMBERVALUE(Plantilla!AR40),"")</f>
        <v/>
      </c>
      <c r="AU29" s="4">
        <f>IF($C29="OK",_xlfn.NUMBERVALUE(Plantilla!AS40),"")</f>
        <v/>
      </c>
      <c r="AV29" s="6">
        <f>IF($C29="OK",_xlfn.NUMBERVALUE(Plantilla!AT40),"")</f>
        <v/>
      </c>
      <c r="AW29" s="4">
        <f>IF($C29="OK",_xlfn.NUMBERVALUE(Plantilla!AU40),"")</f>
        <v/>
      </c>
      <c r="AX29" s="6">
        <f>IF($C29="OK",_xlfn.NUMBERVALUE(Plantilla!AV40),"")</f>
        <v/>
      </c>
      <c r="AY29" s="4">
        <f>IF($C29="OK",_xlfn.NUMBERVALUE(Plantilla!AW40),"")</f>
        <v/>
      </c>
      <c r="AZ29" s="6">
        <f>IF($C29="OK",_xlfn.NUMBERVALUE(Plantilla!AX40),"")</f>
        <v/>
      </c>
      <c r="BA29">
        <f>IF($C29="OK",_xlfn.NUMBERVALUE(Plantilla!AY40),"")</f>
        <v/>
      </c>
      <c r="BB29">
        <f>IF($C29="OK",_xlfn.NUMBERVALUE(Plantilla!AZ40),"")</f>
        <v/>
      </c>
      <c r="BC29" s="4">
        <f>IF($C29="OK",_xlfn.NUMBERVALUE(Plantilla!BA40),"")</f>
        <v/>
      </c>
      <c r="BD29" s="6">
        <f>IF($C29="OK",_xlfn.NUMBERVALUE(Plantilla!BB40),"")</f>
        <v/>
      </c>
      <c r="BE29" s="4">
        <f>IF($C29="OK",_xlfn.NUMBERVALUE(Plantilla!BC40),"")</f>
        <v/>
      </c>
      <c r="BF29" s="6">
        <f>IF($C29="OK",_xlfn.NUMBERVALUE(Plantilla!BD40),"")</f>
        <v/>
      </c>
      <c r="BG29" s="4">
        <f>IF($C29="OK",_xlfn.NUMBERVALUE(Plantilla!BE40),"")</f>
        <v/>
      </c>
      <c r="BH29" s="6">
        <f>IF($C29="OK",_xlfn.NUMBERVALUE(Plantilla!BF40),"")</f>
        <v/>
      </c>
      <c r="BI29" s="110">
        <f>IF($C29="OK",_xlfn.NUMBERVALUE(Plantilla!BG40),"")</f>
        <v/>
      </c>
      <c r="BJ29" s="6">
        <f>IF($C29="OK",_xlfn.NUMBERVALUE(Plantilla!BH40),"")</f>
        <v/>
      </c>
      <c r="BK29" s="109">
        <f>IF($C29="OK",_xlfn.NUMBERVALUE(Plantilla!BI40),"")</f>
        <v/>
      </c>
      <c r="BL29" s="6">
        <f>IF($C29="OK",
   IF(Plantilla!BJ40&lt;&gt;"",
      TEXT(VLOOKUP(Plantilla!BJ40,'Tablas '!$Z$4:$AA$6,2,FALSE),"#"),
   ""),
"")</f>
        <v/>
      </c>
      <c r="BM29" s="4">
        <f>IF($C29="OK",_xlfn.NUMBERVALUE(Plantilla!BK40),"")</f>
        <v/>
      </c>
      <c r="BN29" s="4">
        <f>IF($C29="OK",_xlfn.NUMBERVALUE(Plantilla!BL40),"")</f>
        <v/>
      </c>
      <c r="BO29" s="6">
        <f>IF($C29="OK",_xlfn.NUMBERVALUE(Plantilla!BM40),"")</f>
        <v/>
      </c>
      <c r="BP29" s="4">
        <f>IF($C29="OK",_xlfn.NUMBERVALUE(Plantilla!BN40),"")</f>
        <v/>
      </c>
      <c r="BQ29" s="6">
        <f>IF($C29="OK",_xlfn.NUMBERVALUE(Plantilla!BO40),"")</f>
        <v/>
      </c>
      <c r="BR29" s="4">
        <f>IF($C29="OK",_xlfn.NUMBERVALUE(Plantilla!BP40),"")</f>
        <v/>
      </c>
      <c r="BS29" s="6">
        <f>IF($C29="OK",_xlfn.NUMBERVALUE(Plantilla!BQ40),"")</f>
        <v/>
      </c>
      <c r="BT29" s="4">
        <f>IF($C29="OK",_xlfn.NUMBERVALUE(Plantilla!BR40),"")</f>
        <v/>
      </c>
      <c r="BU29" s="6">
        <f>IF($C29="OK",_xlfn.NUMBERVALUE(Plantilla!BS40),"")</f>
        <v/>
      </c>
      <c r="BV29" s="6">
        <f>IF($C29="OK",_xlfn.NUMBERVALUE(Plantilla!BT40),"")</f>
        <v/>
      </c>
      <c r="BW29" s="6">
        <f>IF($C29="OK",_xlfn.NUMBERVALUE(Plantilla!BU40),"")</f>
        <v/>
      </c>
      <c r="BX29" s="6">
        <f>IF($C29="OK",_xlfn.NUMBERVALUE(Plantilla!BV40),"")</f>
        <v/>
      </c>
      <c r="BY29" s="6">
        <f>IF($C29="OK",_xlfn.NUMBERVALUE(Plantilla!BW40),"")</f>
        <v/>
      </c>
      <c r="BZ29" s="6">
        <f>IF($C29="OK",_xlfn.NUMBERVALUE(Plantilla!BX40),"")</f>
        <v/>
      </c>
      <c r="CA29" s="6">
        <f>IF($C29="OK",_xlfn.NUMBERVALUE(Plantilla!BY40),"")</f>
        <v/>
      </c>
      <c r="CB29" s="6">
        <f>IF($C29="OK",_xlfn.NUMBERVALUE(Plantilla!BZ40),"")</f>
        <v/>
      </c>
      <c r="CC29" s="6">
        <f>IF($C29="OK",_xlfn.NUMBERVALUE(Plantilla!CA40),"")</f>
        <v/>
      </c>
      <c r="CD29" s="6">
        <f>IF($C29="OK",_xlfn.NUMBERVALUE(Plantilla!CB40),"")</f>
        <v/>
      </c>
      <c r="CE29" s="6">
        <f>IF($C29="OK",_xlfn.NUMBERVALUE(Plantilla!CC40),"")</f>
        <v/>
      </c>
      <c r="CF29" s="4">
        <f>IF($C29="OK",_xlfn.NUMBERVALUE(Plantilla!CD40),"")</f>
        <v/>
      </c>
      <c r="CG29" s="6">
        <f>IF($C29="OK",_xlfn.NUMBERVALUE(Plantilla!CE40),"")</f>
        <v/>
      </c>
      <c r="CH29" s="6">
        <f>IF($C29="OK",_xlfn.NUMBERVALUE(Plantilla!CF40),"")</f>
        <v/>
      </c>
      <c r="CI29" s="6">
        <f>IF($C29="OK",_xlfn.NUMBERVALUE(Plantilla!CG40),"")</f>
        <v/>
      </c>
      <c r="CJ29" s="6">
        <f>IF($C29="OK",_xlfn.NUMBERVALUE(Plantilla!CH40),"")</f>
        <v/>
      </c>
      <c r="CK29" s="6">
        <f>IF($C29="OK",_xlfn.NUMBERVALUE(Plantilla!CI40),"")</f>
        <v/>
      </c>
      <c r="CL29" s="6">
        <f>IF($C29="OK",_xlfn.NUMBERVALUE(Plantilla!CJ40),"")</f>
        <v/>
      </c>
      <c r="CM29">
        <f>IF($C29="OK",TEXT(Plantilla!CK40,"#"),"")</f>
        <v/>
      </c>
      <c r="CN29" s="6">
        <f>IF($C29="OK",_xlfn.NUMBERVALUE(Plantilla!CL40),"")</f>
        <v/>
      </c>
      <c r="CO29" s="6">
        <f>IF($C29="OK",_xlfn.NUMBERVALUE(Plantilla!CM40),"")</f>
        <v/>
      </c>
      <c r="CP29" s="110">
        <f>IF($C29="OK",_xlfn.NUMBERVALUE(Plantilla!CN40),"")</f>
        <v/>
      </c>
      <c r="CQ29" s="6">
        <f>IF($C29="OK",_xlfn.NUMBERVALUE(Plantilla!CO40),"")</f>
        <v/>
      </c>
      <c r="CR29" s="109">
        <f>IF($C29="OK",_xlfn.NUMBERVALUE(Plantilla!CP40),"")</f>
        <v/>
      </c>
      <c r="CS29" s="110">
        <f>IF($C29="OK",_xlfn.NUMBERVALUE(Plantilla!CQ40),"")</f>
        <v/>
      </c>
      <c r="CT29" s="6">
        <f>IF($C29="OK",_xlfn.NUMBERVALUE(Plantilla!CR40),"")</f>
        <v/>
      </c>
      <c r="CU29" s="109">
        <f>IF($C29="OK",_xlfn.NUMBERVALUE(Plantilla!CS40),"")</f>
        <v/>
      </c>
      <c r="CV29" s="110">
        <f>IF($C29="OK",_xlfn.NUMBERVALUE(Plantilla!CT40),"")</f>
        <v/>
      </c>
      <c r="CW29" s="6">
        <f>IF($C29="OK",_xlfn.NUMBERVALUE(Plantilla!CU40),"")</f>
        <v/>
      </c>
      <c r="CX29" s="82">
        <f>IF($C29="OK",_xlfn.NUMBERVALUE(Plantilla!CV40),"")</f>
        <v/>
      </c>
      <c r="CY29" s="6">
        <f>IF($C29="OK",_xlfn.NUMBERVALUE(Plantilla!CW40),"")</f>
        <v/>
      </c>
      <c r="CZ29" s="82">
        <f>IF($C29="OK",_xlfn.NUMBERVALUE(Plantilla!CX40),"")</f>
        <v/>
      </c>
      <c r="DA29" s="6">
        <f>IF($C29="OK",_xlfn.NUMBERVALUE(Plantilla!CY40),"")</f>
        <v/>
      </c>
      <c r="DB29" s="109">
        <f>IF($C29="OK",_xlfn.NUMBERVALUE(Plantilla!CZ40),"")</f>
        <v/>
      </c>
      <c r="DC29" s="6">
        <f>IF($C29="OK",_xlfn.NUMBERVALUE(Plantilla!DA40),"")</f>
        <v/>
      </c>
      <c r="DD29" s="6">
        <f>IF($C29="OK",TEXT(Plantilla!DB40,"#"),"")</f>
        <v/>
      </c>
      <c r="DE29" s="6">
        <f>IF($C29="OK",_xlfn.NUMBERVALUE(Plantilla!DC40),"")</f>
        <v/>
      </c>
      <c r="DF29" s="4">
        <f>IF($C29="OK",_xlfn.NUMBERVALUE(Plantilla!DD40),"")</f>
        <v/>
      </c>
      <c r="DG29" s="6">
        <f>IF($C29="OK",_xlfn.NUMBERVALUE(Plantilla!DE40),"")</f>
        <v/>
      </c>
      <c r="DH29" s="6">
        <f>IF($C29="OK",_xlfn.NUMBERVALUE(Plantilla!DF40),"")</f>
        <v/>
      </c>
      <c r="DI29" s="6">
        <f>IF($C29="OK",_xlfn.NUMBERVALUE(Plantilla!DG40),"")</f>
        <v/>
      </c>
      <c r="DJ29" s="6">
        <f>IF($C29="OK",_xlfn.NUMBERVALUE(Plantilla!DH40),"")</f>
        <v/>
      </c>
      <c r="DK29" s="6">
        <f>IF($C29="OK",_xlfn.NUMBERVALUE(Plantilla!DI40),"")</f>
        <v/>
      </c>
      <c r="DL29" s="6">
        <f>IF($C29="OK",_xlfn.NUMBERVALUE(Plantilla!DJ40),"")</f>
        <v/>
      </c>
      <c r="DM29" s="6">
        <f>IF($C29="OK",_xlfn.NUMBERVALUE(Plantilla!DK40),"")</f>
        <v/>
      </c>
      <c r="DN29" s="6">
        <f>IF($C29="OK",_xlfn.NUMBERVALUE(Plantilla!DL40),"")</f>
        <v/>
      </c>
      <c r="DO29" s="6">
        <f>IF($C29="OK",_xlfn.NUMBERVALUE(Plantilla!DM40),"")</f>
        <v/>
      </c>
      <c r="DP29" s="6">
        <f>IF($C29="OK",_xlfn.NUMBERVALUE(Plantilla!DN40),"")</f>
        <v/>
      </c>
      <c r="DQ29" s="6">
        <f>IF($C29="OK",_xlfn.NUMBERVALUE(Plantilla!DO40),"")</f>
        <v/>
      </c>
      <c r="DR29" s="6">
        <f>IF($C29="OK",_xlfn.NUMBERVALUE(Plantilla!DP40),"")</f>
        <v/>
      </c>
      <c r="DS29">
        <f>IF($C29="OK",TEXT(Plantilla!DR40,"#"),"")</f>
        <v/>
      </c>
      <c r="DT29" s="6" t="n"/>
    </row>
    <row r="30">
      <c r="A30">
        <f>IF(Plantilla!$I$6="¡Perfecto!, Guarda el archivo y adjúntalo a tu interfaz de Nómina Electrónica","OK","Error")</f>
        <v/>
      </c>
      <c r="B30">
        <f>IF(Plantilla!$I$6="¡Perfecto!, Guarda el archivo y adjúntalo a tu interfaz de Nómina Electrónica",MID(Plantilla!$D$2,SEARCH("V",Plantilla!$D$2),10),"")</f>
        <v/>
      </c>
      <c r="C30">
        <f>Plantilla!C41</f>
        <v/>
      </c>
      <c r="D30">
        <f>IF($C30="OK",Plantilla!B41,"")</f>
        <v/>
      </c>
      <c r="E30">
        <f>IF($C30="OK",
   VLOOKUP(Plantilla!$E$4,'Tablas '!$AP$4:$AT$6,5,FALSE),
"")</f>
        <v/>
      </c>
      <c r="F30">
        <f>IF($C30="OK",TEXT(Plantilla!D41,"#"),"")</f>
        <v/>
      </c>
      <c r="G30">
        <f>IF($C30="OK",
   VLOOKUP(Plantilla!E41,'Tablas '!$B$4:$C$14,2,FALSE),
"")</f>
        <v/>
      </c>
      <c r="H30">
        <f>IF($C30="OK",TEXT(Plantilla!F41,"#"),"")</f>
        <v/>
      </c>
      <c r="I30">
        <f>IF($C30="OK",TEXT(Plantilla!G41,"#"),"")</f>
        <v/>
      </c>
      <c r="J30">
        <f>IF($C30="OK",TEXT(Plantilla!H41,"#"),"")</f>
        <v/>
      </c>
      <c r="K30">
        <f>IF($C30="OK",TEXT(Plantilla!I41,"#"),"")</f>
        <v/>
      </c>
      <c r="L30">
        <f>IF($C30="OK",TEXT(Plantilla!J41,"#"),"")</f>
        <v/>
      </c>
      <c r="M30">
        <f>IF($C30="OK",TEXT(Plantilla!K41,"#"),"")</f>
        <v/>
      </c>
      <c r="N30">
        <f>IF($C30="OK",
   CONCATENATE(YEAR(Plantilla!L41),"-",TEXT(MONTH(Plantilla!L41),"00"),"-",TEXT(DAY(Plantilla!L41),"00")),
"")</f>
        <v/>
      </c>
      <c r="O30">
        <f>IF($C30="OK",_xlfn.NUMBERVALUE(Plantilla!M41),"")</f>
        <v/>
      </c>
      <c r="P30">
        <f>IF($C30="OK",
   IF(Plantilla!N41&lt;&gt;"",
      CONCATENATE(YEAR(Plantilla!N41),"-",TEXT(MONTH(Plantilla!N41),"00"),"-",TEXT(DAY(Plantilla!N41),"00")),
   ""),
"")</f>
        <v/>
      </c>
      <c r="Q30">
        <f>IF($C30="OK",
   VLOOKUP(Plantilla!O41,'Tablas '!$E$4:$F$19,2,FALSE),
"")</f>
        <v/>
      </c>
      <c r="R30">
        <f>IF($C30="OK",
   VLOOKUP(Plantilla!P41,'Tablas '!$H$4:$I$5,2,FALSE),
"")</f>
        <v/>
      </c>
      <c r="S30">
        <f>IF($C30="OK",
   VLOOKUP(Plantilla!Q41,'Tablas '!$K$4:$L$8,2,FALSE),
"")</f>
        <v/>
      </c>
      <c r="T30">
        <f>IF($C30="OK",
   VLOOKUP(Plantilla!R41,'Tablas '!$AE$4:$AF$6,2,FALSE),
"")</f>
        <v/>
      </c>
      <c r="U30">
        <f>IF($C30="OK",
   VLOOKUP(Plantilla!S41,'Tablas '!$AE$4:$AF$6,2,FALSE),
"")</f>
        <v/>
      </c>
      <c r="V30">
        <f>IF($C30="OK",TEXT(Plantilla!T41,"#"),"")</f>
        <v/>
      </c>
      <c r="W30" s="84">
        <f>IF($C30="OK",
   VLOOKUP(Plantilla!U41,'Tablas '!$AM$4:$AN$1126,2,FALSE),
"")</f>
        <v/>
      </c>
      <c r="X30">
        <f>IF($C30="OK",TEXT(Plantilla!V41,"#"),"")</f>
        <v/>
      </c>
      <c r="Y30">
        <f>IF($C30="OK",
   CONCATENATE(YEAR(Plantilla!W41),"-",TEXT(MONTH(Plantilla!W41),"00"),"-",TEXT(DAY(Plantilla!W41),"00")),
"")</f>
        <v/>
      </c>
      <c r="Z30">
        <f>IF($C30="OK",
   CONCATENATE(YEAR(Plantilla!X41),"-",TEXT(MONTH(Plantilla!X41),"00"),"-",TEXT(DAY(Plantilla!X41),"00")),
"")</f>
        <v/>
      </c>
      <c r="AA30">
        <f>IF($C30="OK",
   TEXT(VLOOKUP(Plantilla!Y41,'Tablas '!$Q$4:$R$9,2,FALSE),"#"),
"")</f>
        <v/>
      </c>
      <c r="AB30">
        <f>IF($C30="OK",
   CONCATENATE(YEAR(Plantilla!Z41),"-",TEXT(MONTH(Plantilla!Z41),"00"),"-",TEXT(DAY(Plantilla!Z41),"00")),
"")</f>
        <v/>
      </c>
      <c r="AC30">
        <f>IF($C30="OK",
   TEXT(VLOOKUP(Plantilla!AA41,'Tablas '!$T$4:$U$13,2,FALSE),"#"),
"")</f>
        <v/>
      </c>
      <c r="AD30">
        <f>IF($C30="OK",TEXT(Plantilla!AB41,"#"),"")</f>
        <v/>
      </c>
      <c r="AE30">
        <f>IF($C30="OK",
   IF(Plantilla!AC41&lt;&gt;"",
      TEXT(VLOOKUP(Plantilla!AC41,'Tablas '!$W$4:$X$7,2,FALSE),"#"),
   ""),
"")</f>
        <v/>
      </c>
      <c r="AF30">
        <f>IF($C30="OK",TEXT(Plantilla!AD41,"#"),"")</f>
        <v/>
      </c>
      <c r="AG30" s="6">
        <f>IF($C30="OK",_xlfn.NUMBERVALUE(Plantilla!AE41),"")</f>
        <v/>
      </c>
      <c r="AH30" s="4">
        <f>IF($C30="OK",_xlfn.NUMBERVALUE(Plantilla!AF41),"")</f>
        <v/>
      </c>
      <c r="AI30" s="6">
        <f>IF($C30="OK",_xlfn.NUMBERVALUE(Plantilla!AG41),"")</f>
        <v/>
      </c>
      <c r="AJ30" s="6">
        <f>IF($C30="OK",_xlfn.NUMBERVALUE(Plantilla!AH41),"")</f>
        <v/>
      </c>
      <c r="AK30" s="6">
        <f>IF($C30="OK",_xlfn.NUMBERVALUE(Plantilla!AI41),"")</f>
        <v/>
      </c>
      <c r="AL30" s="6">
        <f>IF($C30="OK",_xlfn.NUMBERVALUE(Plantilla!AJ41),"")</f>
        <v/>
      </c>
      <c r="AM30" s="4">
        <f>IF($C30="OK",_xlfn.NUMBERVALUE(Plantilla!AK41),"")</f>
        <v/>
      </c>
      <c r="AN30" s="6">
        <f>IF($C30="OK",_xlfn.NUMBERVALUE(Plantilla!AL41),"")</f>
        <v/>
      </c>
      <c r="AO30" s="4">
        <f>IF($C30="OK",_xlfn.NUMBERVALUE(Plantilla!AM41),"")</f>
        <v/>
      </c>
      <c r="AP30" s="6">
        <f>IF($C30="OK",_xlfn.NUMBERVALUE(Plantilla!AN41),"")</f>
        <v/>
      </c>
      <c r="AQ30" s="4">
        <f>IF($C30="OK",_xlfn.NUMBERVALUE(Plantilla!AO41),"")</f>
        <v/>
      </c>
      <c r="AR30" s="6">
        <f>IF($C30="OK",_xlfn.NUMBERVALUE(Plantilla!AP41),"")</f>
        <v/>
      </c>
      <c r="AS30" s="4">
        <f>IF($C30="OK",_xlfn.NUMBERVALUE(Plantilla!AQ41),"")</f>
        <v/>
      </c>
      <c r="AT30" s="6">
        <f>IF($C30="OK",_xlfn.NUMBERVALUE(Plantilla!AR41),"")</f>
        <v/>
      </c>
      <c r="AU30" s="4">
        <f>IF($C30="OK",_xlfn.NUMBERVALUE(Plantilla!AS41),"")</f>
        <v/>
      </c>
      <c r="AV30" s="6">
        <f>IF($C30="OK",_xlfn.NUMBERVALUE(Plantilla!AT41),"")</f>
        <v/>
      </c>
      <c r="AW30" s="4">
        <f>IF($C30="OK",_xlfn.NUMBERVALUE(Plantilla!AU41),"")</f>
        <v/>
      </c>
      <c r="AX30" s="6">
        <f>IF($C30="OK",_xlfn.NUMBERVALUE(Plantilla!AV41),"")</f>
        <v/>
      </c>
      <c r="AY30" s="4">
        <f>IF($C30="OK",_xlfn.NUMBERVALUE(Plantilla!AW41),"")</f>
        <v/>
      </c>
      <c r="AZ30" s="6">
        <f>IF($C30="OK",_xlfn.NUMBERVALUE(Plantilla!AX41),"")</f>
        <v/>
      </c>
      <c r="BA30">
        <f>IF($C30="OK",_xlfn.NUMBERVALUE(Plantilla!AY41),"")</f>
        <v/>
      </c>
      <c r="BB30">
        <f>IF($C30="OK",_xlfn.NUMBERVALUE(Plantilla!AZ41),"")</f>
        <v/>
      </c>
      <c r="BC30" s="4">
        <f>IF($C30="OK",_xlfn.NUMBERVALUE(Plantilla!BA41),"")</f>
        <v/>
      </c>
      <c r="BD30" s="6">
        <f>IF($C30="OK",_xlfn.NUMBERVALUE(Plantilla!BB41),"")</f>
        <v/>
      </c>
      <c r="BE30" s="4">
        <f>IF($C30="OK",_xlfn.NUMBERVALUE(Plantilla!BC41),"")</f>
        <v/>
      </c>
      <c r="BF30" s="6">
        <f>IF($C30="OK",_xlfn.NUMBERVALUE(Plantilla!BD41),"")</f>
        <v/>
      </c>
      <c r="BG30" s="4">
        <f>IF($C30="OK",_xlfn.NUMBERVALUE(Plantilla!BE41),"")</f>
        <v/>
      </c>
      <c r="BH30" s="6">
        <f>IF($C30="OK",_xlfn.NUMBERVALUE(Plantilla!BF41),"")</f>
        <v/>
      </c>
      <c r="BI30" s="110">
        <f>IF($C30="OK",_xlfn.NUMBERVALUE(Plantilla!BG41),"")</f>
        <v/>
      </c>
      <c r="BJ30" s="6">
        <f>IF($C30="OK",_xlfn.NUMBERVALUE(Plantilla!BH41),"")</f>
        <v/>
      </c>
      <c r="BK30" s="109">
        <f>IF($C30="OK",_xlfn.NUMBERVALUE(Plantilla!BI41),"")</f>
        <v/>
      </c>
      <c r="BL30" s="6">
        <f>IF($C30="OK",
   IF(Plantilla!BJ41&lt;&gt;"",
      TEXT(VLOOKUP(Plantilla!BJ41,'Tablas '!$Z$4:$AA$6,2,FALSE),"#"),
   ""),
"")</f>
        <v/>
      </c>
      <c r="BM30" s="4">
        <f>IF($C30="OK",_xlfn.NUMBERVALUE(Plantilla!BK41),"")</f>
        <v/>
      </c>
      <c r="BN30" s="4">
        <f>IF($C30="OK",_xlfn.NUMBERVALUE(Plantilla!BL41),"")</f>
        <v/>
      </c>
      <c r="BO30" s="6">
        <f>IF($C30="OK",_xlfn.NUMBERVALUE(Plantilla!BM41),"")</f>
        <v/>
      </c>
      <c r="BP30" s="4">
        <f>IF($C30="OK",_xlfn.NUMBERVALUE(Plantilla!BN41),"")</f>
        <v/>
      </c>
      <c r="BQ30" s="6">
        <f>IF($C30="OK",_xlfn.NUMBERVALUE(Plantilla!BO41),"")</f>
        <v/>
      </c>
      <c r="BR30" s="4">
        <f>IF($C30="OK",_xlfn.NUMBERVALUE(Plantilla!BP41),"")</f>
        <v/>
      </c>
      <c r="BS30" s="6">
        <f>IF($C30="OK",_xlfn.NUMBERVALUE(Plantilla!BQ41),"")</f>
        <v/>
      </c>
      <c r="BT30" s="4">
        <f>IF($C30="OK",_xlfn.NUMBERVALUE(Plantilla!BR41),"")</f>
        <v/>
      </c>
      <c r="BU30" s="6">
        <f>IF($C30="OK",_xlfn.NUMBERVALUE(Plantilla!BS41),"")</f>
        <v/>
      </c>
      <c r="BV30" s="6">
        <f>IF($C30="OK",_xlfn.NUMBERVALUE(Plantilla!BT41),"")</f>
        <v/>
      </c>
      <c r="BW30" s="6">
        <f>IF($C30="OK",_xlfn.NUMBERVALUE(Plantilla!BU41),"")</f>
        <v/>
      </c>
      <c r="BX30" s="6">
        <f>IF($C30="OK",_xlfn.NUMBERVALUE(Plantilla!BV41),"")</f>
        <v/>
      </c>
      <c r="BY30" s="6">
        <f>IF($C30="OK",_xlfn.NUMBERVALUE(Plantilla!BW41),"")</f>
        <v/>
      </c>
      <c r="BZ30" s="6">
        <f>IF($C30="OK",_xlfn.NUMBERVALUE(Plantilla!BX41),"")</f>
        <v/>
      </c>
      <c r="CA30" s="6">
        <f>IF($C30="OK",_xlfn.NUMBERVALUE(Plantilla!BY41),"")</f>
        <v/>
      </c>
      <c r="CB30" s="6">
        <f>IF($C30="OK",_xlfn.NUMBERVALUE(Plantilla!BZ41),"")</f>
        <v/>
      </c>
      <c r="CC30" s="6">
        <f>IF($C30="OK",_xlfn.NUMBERVALUE(Plantilla!CA41),"")</f>
        <v/>
      </c>
      <c r="CD30" s="6">
        <f>IF($C30="OK",_xlfn.NUMBERVALUE(Plantilla!CB41),"")</f>
        <v/>
      </c>
      <c r="CE30" s="6">
        <f>IF($C30="OK",_xlfn.NUMBERVALUE(Plantilla!CC41),"")</f>
        <v/>
      </c>
      <c r="CF30" s="4">
        <f>IF($C30="OK",_xlfn.NUMBERVALUE(Plantilla!CD41),"")</f>
        <v/>
      </c>
      <c r="CG30" s="6">
        <f>IF($C30="OK",_xlfn.NUMBERVALUE(Plantilla!CE41),"")</f>
        <v/>
      </c>
      <c r="CH30" s="6">
        <f>IF($C30="OK",_xlfn.NUMBERVALUE(Plantilla!CF41),"")</f>
        <v/>
      </c>
      <c r="CI30" s="6">
        <f>IF($C30="OK",_xlfn.NUMBERVALUE(Plantilla!CG41),"")</f>
        <v/>
      </c>
      <c r="CJ30" s="6">
        <f>IF($C30="OK",_xlfn.NUMBERVALUE(Plantilla!CH41),"")</f>
        <v/>
      </c>
      <c r="CK30" s="6">
        <f>IF($C30="OK",_xlfn.NUMBERVALUE(Plantilla!CI41),"")</f>
        <v/>
      </c>
      <c r="CL30" s="6">
        <f>IF($C30="OK",_xlfn.NUMBERVALUE(Plantilla!CJ41),"")</f>
        <v/>
      </c>
      <c r="CM30">
        <f>IF($C30="OK",TEXT(Plantilla!CK41,"#"),"")</f>
        <v/>
      </c>
      <c r="CN30" s="6">
        <f>IF($C30="OK",_xlfn.NUMBERVALUE(Plantilla!CL41),"")</f>
        <v/>
      </c>
      <c r="CO30" s="6">
        <f>IF($C30="OK",_xlfn.NUMBERVALUE(Plantilla!CM41),"")</f>
        <v/>
      </c>
      <c r="CP30" s="110">
        <f>IF($C30="OK",_xlfn.NUMBERVALUE(Plantilla!CN41),"")</f>
        <v/>
      </c>
      <c r="CQ30" s="6">
        <f>IF($C30="OK",_xlfn.NUMBERVALUE(Plantilla!CO41),"")</f>
        <v/>
      </c>
      <c r="CR30" s="109">
        <f>IF($C30="OK",_xlfn.NUMBERVALUE(Plantilla!CP41),"")</f>
        <v/>
      </c>
      <c r="CS30" s="110">
        <f>IF($C30="OK",_xlfn.NUMBERVALUE(Plantilla!CQ41),"")</f>
        <v/>
      </c>
      <c r="CT30" s="6">
        <f>IF($C30="OK",_xlfn.NUMBERVALUE(Plantilla!CR41),"")</f>
        <v/>
      </c>
      <c r="CU30" s="109">
        <f>IF($C30="OK",_xlfn.NUMBERVALUE(Plantilla!CS41),"")</f>
        <v/>
      </c>
      <c r="CV30" s="110">
        <f>IF($C30="OK",_xlfn.NUMBERVALUE(Plantilla!CT41),"")</f>
        <v/>
      </c>
      <c r="CW30" s="6">
        <f>IF($C30="OK",_xlfn.NUMBERVALUE(Plantilla!CU41),"")</f>
        <v/>
      </c>
      <c r="CX30" s="82">
        <f>IF($C30="OK",_xlfn.NUMBERVALUE(Plantilla!CV41),"")</f>
        <v/>
      </c>
      <c r="CY30" s="6">
        <f>IF($C30="OK",_xlfn.NUMBERVALUE(Plantilla!CW41),"")</f>
        <v/>
      </c>
      <c r="CZ30" s="82">
        <f>IF($C30="OK",_xlfn.NUMBERVALUE(Plantilla!CX41),"")</f>
        <v/>
      </c>
      <c r="DA30" s="6">
        <f>IF($C30="OK",_xlfn.NUMBERVALUE(Plantilla!CY41),"")</f>
        <v/>
      </c>
      <c r="DB30" s="109">
        <f>IF($C30="OK",_xlfn.NUMBERVALUE(Plantilla!CZ41),"")</f>
        <v/>
      </c>
      <c r="DC30" s="6">
        <f>IF($C30="OK",_xlfn.NUMBERVALUE(Plantilla!DA41),"")</f>
        <v/>
      </c>
      <c r="DD30" s="6">
        <f>IF($C30="OK",TEXT(Plantilla!DB41,"#"),"")</f>
        <v/>
      </c>
      <c r="DE30" s="6">
        <f>IF($C30="OK",_xlfn.NUMBERVALUE(Plantilla!DC41),"")</f>
        <v/>
      </c>
      <c r="DF30" s="4">
        <f>IF($C30="OK",_xlfn.NUMBERVALUE(Plantilla!DD41),"")</f>
        <v/>
      </c>
      <c r="DG30" s="6">
        <f>IF($C30="OK",_xlfn.NUMBERVALUE(Plantilla!DE41),"")</f>
        <v/>
      </c>
      <c r="DH30" s="6">
        <f>IF($C30="OK",_xlfn.NUMBERVALUE(Plantilla!DF41),"")</f>
        <v/>
      </c>
      <c r="DI30" s="6">
        <f>IF($C30="OK",_xlfn.NUMBERVALUE(Plantilla!DG41),"")</f>
        <v/>
      </c>
      <c r="DJ30" s="6">
        <f>IF($C30="OK",_xlfn.NUMBERVALUE(Plantilla!DH41),"")</f>
        <v/>
      </c>
      <c r="DK30" s="6">
        <f>IF($C30="OK",_xlfn.NUMBERVALUE(Plantilla!DI41),"")</f>
        <v/>
      </c>
      <c r="DL30" s="6">
        <f>IF($C30="OK",_xlfn.NUMBERVALUE(Plantilla!DJ41),"")</f>
        <v/>
      </c>
      <c r="DM30" s="6">
        <f>IF($C30="OK",_xlfn.NUMBERVALUE(Plantilla!DK41),"")</f>
        <v/>
      </c>
      <c r="DN30" s="6">
        <f>IF($C30="OK",_xlfn.NUMBERVALUE(Plantilla!DL41),"")</f>
        <v/>
      </c>
      <c r="DO30" s="6">
        <f>IF($C30="OK",_xlfn.NUMBERVALUE(Plantilla!DM41),"")</f>
        <v/>
      </c>
      <c r="DP30" s="6">
        <f>IF($C30="OK",_xlfn.NUMBERVALUE(Plantilla!DN41),"")</f>
        <v/>
      </c>
      <c r="DQ30" s="6">
        <f>IF($C30="OK",_xlfn.NUMBERVALUE(Plantilla!DO41),"")</f>
        <v/>
      </c>
      <c r="DR30" s="6">
        <f>IF($C30="OK",_xlfn.NUMBERVALUE(Plantilla!DP41),"")</f>
        <v/>
      </c>
      <c r="DS30">
        <f>IF($C30="OK",TEXT(Plantilla!DR41,"#"),"")</f>
        <v/>
      </c>
      <c r="DT30" s="6" t="n"/>
    </row>
    <row r="31">
      <c r="A31">
        <f>IF(Plantilla!$I$6="¡Perfecto!, Guarda el archivo y adjúntalo a tu interfaz de Nómina Electrónica","OK","Error")</f>
        <v/>
      </c>
      <c r="B31">
        <f>IF(Plantilla!$I$6="¡Perfecto!, Guarda el archivo y adjúntalo a tu interfaz de Nómina Electrónica",MID(Plantilla!$D$2,SEARCH("V",Plantilla!$D$2),10),"")</f>
        <v/>
      </c>
      <c r="C31">
        <f>Plantilla!C42</f>
        <v/>
      </c>
      <c r="D31">
        <f>IF($C31="OK",Plantilla!B42,"")</f>
        <v/>
      </c>
      <c r="E31">
        <f>IF($C31="OK",
   VLOOKUP(Plantilla!$E$4,'Tablas '!$AP$4:$AT$6,5,FALSE),
"")</f>
        <v/>
      </c>
      <c r="F31">
        <f>IF($C31="OK",TEXT(Plantilla!D42,"#"),"")</f>
        <v/>
      </c>
      <c r="G31">
        <f>IF($C31="OK",
   VLOOKUP(Plantilla!E42,'Tablas '!$B$4:$C$14,2,FALSE),
"")</f>
        <v/>
      </c>
      <c r="H31">
        <f>IF($C31="OK",TEXT(Plantilla!F42,"#"),"")</f>
        <v/>
      </c>
      <c r="I31">
        <f>IF($C31="OK",TEXT(Plantilla!G42,"#"),"")</f>
        <v/>
      </c>
      <c r="J31">
        <f>IF($C31="OK",TEXT(Plantilla!H42,"#"),"")</f>
        <v/>
      </c>
      <c r="K31">
        <f>IF($C31="OK",TEXT(Plantilla!I42,"#"),"")</f>
        <v/>
      </c>
      <c r="L31">
        <f>IF($C31="OK",TEXT(Plantilla!J42,"#"),"")</f>
        <v/>
      </c>
      <c r="M31">
        <f>IF($C31="OK",TEXT(Plantilla!K42,"#"),"")</f>
        <v/>
      </c>
      <c r="N31">
        <f>IF($C31="OK",
   CONCATENATE(YEAR(Plantilla!L42),"-",TEXT(MONTH(Plantilla!L42),"00"),"-",TEXT(DAY(Plantilla!L42),"00")),
"")</f>
        <v/>
      </c>
      <c r="O31">
        <f>IF($C31="OK",_xlfn.NUMBERVALUE(Plantilla!M42),"")</f>
        <v/>
      </c>
      <c r="P31">
        <f>IF($C31="OK",
   IF(Plantilla!N42&lt;&gt;"",
      CONCATENATE(YEAR(Plantilla!N42),"-",TEXT(MONTH(Plantilla!N42),"00"),"-",TEXT(DAY(Plantilla!N42),"00")),
   ""),
"")</f>
        <v/>
      </c>
      <c r="Q31">
        <f>IF($C31="OK",
   VLOOKUP(Plantilla!O42,'Tablas '!$E$4:$F$19,2,FALSE),
"")</f>
        <v/>
      </c>
      <c r="R31">
        <f>IF($C31="OK",
   VLOOKUP(Plantilla!P42,'Tablas '!$H$4:$I$5,2,FALSE),
"")</f>
        <v/>
      </c>
      <c r="S31">
        <f>IF($C31="OK",
   VLOOKUP(Plantilla!Q42,'Tablas '!$K$4:$L$8,2,FALSE),
"")</f>
        <v/>
      </c>
      <c r="T31">
        <f>IF($C31="OK",
   VLOOKUP(Plantilla!R42,'Tablas '!$AE$4:$AF$6,2,FALSE),
"")</f>
        <v/>
      </c>
      <c r="U31">
        <f>IF($C31="OK",
   VLOOKUP(Plantilla!S42,'Tablas '!$AE$4:$AF$6,2,FALSE),
"")</f>
        <v/>
      </c>
      <c r="V31">
        <f>IF($C31="OK",TEXT(Plantilla!T42,"#"),"")</f>
        <v/>
      </c>
      <c r="W31" s="84">
        <f>IF($C31="OK",
   VLOOKUP(Plantilla!U42,'Tablas '!$AM$4:$AN$1126,2,FALSE),
"")</f>
        <v/>
      </c>
      <c r="X31">
        <f>IF($C31="OK",TEXT(Plantilla!V42,"#"),"")</f>
        <v/>
      </c>
      <c r="Y31">
        <f>IF($C31="OK",
   CONCATENATE(YEAR(Plantilla!W42),"-",TEXT(MONTH(Plantilla!W42),"00"),"-",TEXT(DAY(Plantilla!W42),"00")),
"")</f>
        <v/>
      </c>
      <c r="Z31">
        <f>IF($C31="OK",
   CONCATENATE(YEAR(Plantilla!X42),"-",TEXT(MONTH(Plantilla!X42),"00"),"-",TEXT(DAY(Plantilla!X42),"00")),
"")</f>
        <v/>
      </c>
      <c r="AA31">
        <f>IF($C31="OK",
   TEXT(VLOOKUP(Plantilla!Y42,'Tablas '!$Q$4:$R$9,2,FALSE),"#"),
"")</f>
        <v/>
      </c>
      <c r="AB31">
        <f>IF($C31="OK",
   CONCATENATE(YEAR(Plantilla!Z42),"-",TEXT(MONTH(Plantilla!Z42),"00"),"-",TEXT(DAY(Plantilla!Z42),"00")),
"")</f>
        <v/>
      </c>
      <c r="AC31">
        <f>IF($C31="OK",
   TEXT(VLOOKUP(Plantilla!AA42,'Tablas '!$T$4:$U$13,2,FALSE),"#"),
"")</f>
        <v/>
      </c>
      <c r="AD31">
        <f>IF($C31="OK",TEXT(Plantilla!AB42,"#"),"")</f>
        <v/>
      </c>
      <c r="AE31">
        <f>IF($C31="OK",
   IF(Plantilla!AC42&lt;&gt;"",
      TEXT(VLOOKUP(Plantilla!AC42,'Tablas '!$W$4:$X$7,2,FALSE),"#"),
   ""),
"")</f>
        <v/>
      </c>
      <c r="AF31">
        <f>IF($C31="OK",TEXT(Plantilla!AD42,"#"),"")</f>
        <v/>
      </c>
      <c r="AG31" s="6">
        <f>IF($C31="OK",_xlfn.NUMBERVALUE(Plantilla!AE42),"")</f>
        <v/>
      </c>
      <c r="AH31" s="4">
        <f>IF($C31="OK",_xlfn.NUMBERVALUE(Plantilla!AF42),"")</f>
        <v/>
      </c>
      <c r="AI31" s="6">
        <f>IF($C31="OK",_xlfn.NUMBERVALUE(Plantilla!AG42),"")</f>
        <v/>
      </c>
      <c r="AJ31" s="6">
        <f>IF($C31="OK",_xlfn.NUMBERVALUE(Plantilla!AH42),"")</f>
        <v/>
      </c>
      <c r="AK31" s="6">
        <f>IF($C31="OK",_xlfn.NUMBERVALUE(Plantilla!AI42),"")</f>
        <v/>
      </c>
      <c r="AL31" s="6">
        <f>IF($C31="OK",_xlfn.NUMBERVALUE(Plantilla!AJ42),"")</f>
        <v/>
      </c>
      <c r="AM31" s="4">
        <f>IF($C31="OK",_xlfn.NUMBERVALUE(Plantilla!AK42),"")</f>
        <v/>
      </c>
      <c r="AN31" s="6">
        <f>IF($C31="OK",_xlfn.NUMBERVALUE(Plantilla!AL42),"")</f>
        <v/>
      </c>
      <c r="AO31" s="4">
        <f>IF($C31="OK",_xlfn.NUMBERVALUE(Plantilla!AM42),"")</f>
        <v/>
      </c>
      <c r="AP31" s="6">
        <f>IF($C31="OK",_xlfn.NUMBERVALUE(Plantilla!AN42),"")</f>
        <v/>
      </c>
      <c r="AQ31" s="4">
        <f>IF($C31="OK",_xlfn.NUMBERVALUE(Plantilla!AO42),"")</f>
        <v/>
      </c>
      <c r="AR31" s="6">
        <f>IF($C31="OK",_xlfn.NUMBERVALUE(Plantilla!AP42),"")</f>
        <v/>
      </c>
      <c r="AS31" s="4">
        <f>IF($C31="OK",_xlfn.NUMBERVALUE(Plantilla!AQ42),"")</f>
        <v/>
      </c>
      <c r="AT31" s="6">
        <f>IF($C31="OK",_xlfn.NUMBERVALUE(Plantilla!AR42),"")</f>
        <v/>
      </c>
      <c r="AU31" s="4">
        <f>IF($C31="OK",_xlfn.NUMBERVALUE(Plantilla!AS42),"")</f>
        <v/>
      </c>
      <c r="AV31" s="6">
        <f>IF($C31="OK",_xlfn.NUMBERVALUE(Plantilla!AT42),"")</f>
        <v/>
      </c>
      <c r="AW31" s="4">
        <f>IF($C31="OK",_xlfn.NUMBERVALUE(Plantilla!AU42),"")</f>
        <v/>
      </c>
      <c r="AX31" s="6">
        <f>IF($C31="OK",_xlfn.NUMBERVALUE(Plantilla!AV42),"")</f>
        <v/>
      </c>
      <c r="AY31" s="4">
        <f>IF($C31="OK",_xlfn.NUMBERVALUE(Plantilla!AW42),"")</f>
        <v/>
      </c>
      <c r="AZ31" s="6">
        <f>IF($C31="OK",_xlfn.NUMBERVALUE(Plantilla!AX42),"")</f>
        <v/>
      </c>
      <c r="BA31">
        <f>IF($C31="OK",_xlfn.NUMBERVALUE(Plantilla!AY42),"")</f>
        <v/>
      </c>
      <c r="BB31">
        <f>IF($C31="OK",_xlfn.NUMBERVALUE(Plantilla!AZ42),"")</f>
        <v/>
      </c>
      <c r="BC31" s="4">
        <f>IF($C31="OK",_xlfn.NUMBERVALUE(Plantilla!BA42),"")</f>
        <v/>
      </c>
      <c r="BD31" s="6">
        <f>IF($C31="OK",_xlfn.NUMBERVALUE(Plantilla!BB42),"")</f>
        <v/>
      </c>
      <c r="BE31" s="4">
        <f>IF($C31="OK",_xlfn.NUMBERVALUE(Plantilla!BC42),"")</f>
        <v/>
      </c>
      <c r="BF31" s="6">
        <f>IF($C31="OK",_xlfn.NUMBERVALUE(Plantilla!BD42),"")</f>
        <v/>
      </c>
      <c r="BG31" s="4">
        <f>IF($C31="OK",_xlfn.NUMBERVALUE(Plantilla!BE42),"")</f>
        <v/>
      </c>
      <c r="BH31" s="6">
        <f>IF($C31="OK",_xlfn.NUMBERVALUE(Plantilla!BF42),"")</f>
        <v/>
      </c>
      <c r="BI31" s="110">
        <f>IF($C31="OK",_xlfn.NUMBERVALUE(Plantilla!BG42),"")</f>
        <v/>
      </c>
      <c r="BJ31" s="6">
        <f>IF($C31="OK",_xlfn.NUMBERVALUE(Plantilla!BH42),"")</f>
        <v/>
      </c>
      <c r="BK31" s="109">
        <f>IF($C31="OK",_xlfn.NUMBERVALUE(Plantilla!BI42),"")</f>
        <v/>
      </c>
      <c r="BL31" s="6">
        <f>IF($C31="OK",
   IF(Plantilla!BJ42&lt;&gt;"",
      TEXT(VLOOKUP(Plantilla!BJ42,'Tablas '!$Z$4:$AA$6,2,FALSE),"#"),
   ""),
"")</f>
        <v/>
      </c>
      <c r="BM31" s="4">
        <f>IF($C31="OK",_xlfn.NUMBERVALUE(Plantilla!BK42),"")</f>
        <v/>
      </c>
      <c r="BN31" s="4">
        <f>IF($C31="OK",_xlfn.NUMBERVALUE(Plantilla!BL42),"")</f>
        <v/>
      </c>
      <c r="BO31" s="6">
        <f>IF($C31="OK",_xlfn.NUMBERVALUE(Plantilla!BM42),"")</f>
        <v/>
      </c>
      <c r="BP31" s="4">
        <f>IF($C31="OK",_xlfn.NUMBERVALUE(Plantilla!BN42),"")</f>
        <v/>
      </c>
      <c r="BQ31" s="6">
        <f>IF($C31="OK",_xlfn.NUMBERVALUE(Plantilla!BO42),"")</f>
        <v/>
      </c>
      <c r="BR31" s="4">
        <f>IF($C31="OK",_xlfn.NUMBERVALUE(Plantilla!BP42),"")</f>
        <v/>
      </c>
      <c r="BS31" s="6">
        <f>IF($C31="OK",_xlfn.NUMBERVALUE(Plantilla!BQ42),"")</f>
        <v/>
      </c>
      <c r="BT31" s="4">
        <f>IF($C31="OK",_xlfn.NUMBERVALUE(Plantilla!BR42),"")</f>
        <v/>
      </c>
      <c r="BU31" s="6">
        <f>IF($C31="OK",_xlfn.NUMBERVALUE(Plantilla!BS42),"")</f>
        <v/>
      </c>
      <c r="BV31" s="6">
        <f>IF($C31="OK",_xlfn.NUMBERVALUE(Plantilla!BT42),"")</f>
        <v/>
      </c>
      <c r="BW31" s="6">
        <f>IF($C31="OK",_xlfn.NUMBERVALUE(Plantilla!BU42),"")</f>
        <v/>
      </c>
      <c r="BX31" s="6">
        <f>IF($C31="OK",_xlfn.NUMBERVALUE(Plantilla!BV42),"")</f>
        <v/>
      </c>
      <c r="BY31" s="6">
        <f>IF($C31="OK",_xlfn.NUMBERVALUE(Plantilla!BW42),"")</f>
        <v/>
      </c>
      <c r="BZ31" s="6">
        <f>IF($C31="OK",_xlfn.NUMBERVALUE(Plantilla!BX42),"")</f>
        <v/>
      </c>
      <c r="CA31" s="6">
        <f>IF($C31="OK",_xlfn.NUMBERVALUE(Plantilla!BY42),"")</f>
        <v/>
      </c>
      <c r="CB31" s="6">
        <f>IF($C31="OK",_xlfn.NUMBERVALUE(Plantilla!BZ42),"")</f>
        <v/>
      </c>
      <c r="CC31" s="6">
        <f>IF($C31="OK",_xlfn.NUMBERVALUE(Plantilla!CA42),"")</f>
        <v/>
      </c>
      <c r="CD31" s="6">
        <f>IF($C31="OK",_xlfn.NUMBERVALUE(Plantilla!CB42),"")</f>
        <v/>
      </c>
      <c r="CE31" s="6">
        <f>IF($C31="OK",_xlfn.NUMBERVALUE(Plantilla!CC42),"")</f>
        <v/>
      </c>
      <c r="CF31" s="4">
        <f>IF($C31="OK",_xlfn.NUMBERVALUE(Plantilla!CD42),"")</f>
        <v/>
      </c>
      <c r="CG31" s="6">
        <f>IF($C31="OK",_xlfn.NUMBERVALUE(Plantilla!CE42),"")</f>
        <v/>
      </c>
      <c r="CH31" s="6">
        <f>IF($C31="OK",_xlfn.NUMBERVALUE(Plantilla!CF42),"")</f>
        <v/>
      </c>
      <c r="CI31" s="6">
        <f>IF($C31="OK",_xlfn.NUMBERVALUE(Plantilla!CG42),"")</f>
        <v/>
      </c>
      <c r="CJ31" s="6">
        <f>IF($C31="OK",_xlfn.NUMBERVALUE(Plantilla!CH42),"")</f>
        <v/>
      </c>
      <c r="CK31" s="6">
        <f>IF($C31="OK",_xlfn.NUMBERVALUE(Plantilla!CI42),"")</f>
        <v/>
      </c>
      <c r="CL31" s="6">
        <f>IF($C31="OK",_xlfn.NUMBERVALUE(Plantilla!CJ42),"")</f>
        <v/>
      </c>
      <c r="CM31">
        <f>IF($C31="OK",TEXT(Plantilla!CK42,"#"),"")</f>
        <v/>
      </c>
      <c r="CN31" s="6">
        <f>IF($C31="OK",_xlfn.NUMBERVALUE(Plantilla!CL42),"")</f>
        <v/>
      </c>
      <c r="CO31" s="6">
        <f>IF($C31="OK",_xlfn.NUMBERVALUE(Plantilla!CM42),"")</f>
        <v/>
      </c>
      <c r="CP31" s="110">
        <f>IF($C31="OK",_xlfn.NUMBERVALUE(Plantilla!CN42),"")</f>
        <v/>
      </c>
      <c r="CQ31" s="6">
        <f>IF($C31="OK",_xlfn.NUMBERVALUE(Plantilla!CO42),"")</f>
        <v/>
      </c>
      <c r="CR31" s="109">
        <f>IF($C31="OK",_xlfn.NUMBERVALUE(Plantilla!CP42),"")</f>
        <v/>
      </c>
      <c r="CS31" s="110">
        <f>IF($C31="OK",_xlfn.NUMBERVALUE(Plantilla!CQ42),"")</f>
        <v/>
      </c>
      <c r="CT31" s="6">
        <f>IF($C31="OK",_xlfn.NUMBERVALUE(Plantilla!CR42),"")</f>
        <v/>
      </c>
      <c r="CU31" s="109">
        <f>IF($C31="OK",_xlfn.NUMBERVALUE(Plantilla!CS42),"")</f>
        <v/>
      </c>
      <c r="CV31" s="110">
        <f>IF($C31="OK",_xlfn.NUMBERVALUE(Plantilla!CT42),"")</f>
        <v/>
      </c>
      <c r="CW31" s="6">
        <f>IF($C31="OK",_xlfn.NUMBERVALUE(Plantilla!CU42),"")</f>
        <v/>
      </c>
      <c r="CX31" s="82">
        <f>IF($C31="OK",_xlfn.NUMBERVALUE(Plantilla!CV42),"")</f>
        <v/>
      </c>
      <c r="CY31" s="6">
        <f>IF($C31="OK",_xlfn.NUMBERVALUE(Plantilla!CW42),"")</f>
        <v/>
      </c>
      <c r="CZ31" s="82">
        <f>IF($C31="OK",_xlfn.NUMBERVALUE(Plantilla!CX42),"")</f>
        <v/>
      </c>
      <c r="DA31" s="6">
        <f>IF($C31="OK",_xlfn.NUMBERVALUE(Plantilla!CY42),"")</f>
        <v/>
      </c>
      <c r="DB31" s="109">
        <f>IF($C31="OK",_xlfn.NUMBERVALUE(Plantilla!CZ42),"")</f>
        <v/>
      </c>
      <c r="DC31" s="6">
        <f>IF($C31="OK",_xlfn.NUMBERVALUE(Plantilla!DA42),"")</f>
        <v/>
      </c>
      <c r="DD31" s="6">
        <f>IF($C31="OK",TEXT(Plantilla!DB42,"#"),"")</f>
        <v/>
      </c>
      <c r="DE31" s="6">
        <f>IF($C31="OK",_xlfn.NUMBERVALUE(Plantilla!DC42),"")</f>
        <v/>
      </c>
      <c r="DF31" s="4">
        <f>IF($C31="OK",_xlfn.NUMBERVALUE(Plantilla!DD42),"")</f>
        <v/>
      </c>
      <c r="DG31" s="6">
        <f>IF($C31="OK",_xlfn.NUMBERVALUE(Plantilla!DE42),"")</f>
        <v/>
      </c>
      <c r="DH31" s="6">
        <f>IF($C31="OK",_xlfn.NUMBERVALUE(Plantilla!DF42),"")</f>
        <v/>
      </c>
      <c r="DI31" s="6">
        <f>IF($C31="OK",_xlfn.NUMBERVALUE(Plantilla!DG42),"")</f>
        <v/>
      </c>
      <c r="DJ31" s="6">
        <f>IF($C31="OK",_xlfn.NUMBERVALUE(Plantilla!DH42),"")</f>
        <v/>
      </c>
      <c r="DK31" s="6">
        <f>IF($C31="OK",_xlfn.NUMBERVALUE(Plantilla!DI42),"")</f>
        <v/>
      </c>
      <c r="DL31" s="6">
        <f>IF($C31="OK",_xlfn.NUMBERVALUE(Plantilla!DJ42),"")</f>
        <v/>
      </c>
      <c r="DM31" s="6">
        <f>IF($C31="OK",_xlfn.NUMBERVALUE(Plantilla!DK42),"")</f>
        <v/>
      </c>
      <c r="DN31" s="6">
        <f>IF($C31="OK",_xlfn.NUMBERVALUE(Plantilla!DL42),"")</f>
        <v/>
      </c>
      <c r="DO31" s="6">
        <f>IF($C31="OK",_xlfn.NUMBERVALUE(Plantilla!DM42),"")</f>
        <v/>
      </c>
      <c r="DP31" s="6">
        <f>IF($C31="OK",_xlfn.NUMBERVALUE(Plantilla!DN42),"")</f>
        <v/>
      </c>
      <c r="DQ31" s="6">
        <f>IF($C31="OK",_xlfn.NUMBERVALUE(Plantilla!DO42),"")</f>
        <v/>
      </c>
      <c r="DR31" s="6">
        <f>IF($C31="OK",_xlfn.NUMBERVALUE(Plantilla!DP42),"")</f>
        <v/>
      </c>
      <c r="DS31">
        <f>IF($C31="OK",TEXT(Plantilla!DR42,"#"),"")</f>
        <v/>
      </c>
      <c r="DT31" s="6" t="n"/>
    </row>
    <row r="32">
      <c r="A32">
        <f>IF(Plantilla!$I$6="¡Perfecto!, Guarda el archivo y adjúntalo a tu interfaz de Nómina Electrónica","OK","Error")</f>
        <v/>
      </c>
      <c r="B32">
        <f>IF(Plantilla!$I$6="¡Perfecto!, Guarda el archivo y adjúntalo a tu interfaz de Nómina Electrónica",MID(Plantilla!$D$2,SEARCH("V",Plantilla!$D$2),10),"")</f>
        <v/>
      </c>
      <c r="C32">
        <f>Plantilla!C43</f>
        <v/>
      </c>
      <c r="D32">
        <f>IF($C32="OK",Plantilla!B43,"")</f>
        <v/>
      </c>
      <c r="E32">
        <f>IF($C32="OK",
   VLOOKUP(Plantilla!$E$4,'Tablas '!$AP$4:$AT$6,5,FALSE),
"")</f>
        <v/>
      </c>
      <c r="F32">
        <f>IF($C32="OK",TEXT(Plantilla!D43,"#"),"")</f>
        <v/>
      </c>
      <c r="G32">
        <f>IF($C32="OK",
   VLOOKUP(Plantilla!E43,'Tablas '!$B$4:$C$14,2,FALSE),
"")</f>
        <v/>
      </c>
      <c r="H32">
        <f>IF($C32="OK",TEXT(Plantilla!F43,"#"),"")</f>
        <v/>
      </c>
      <c r="I32">
        <f>IF($C32="OK",TEXT(Plantilla!G43,"#"),"")</f>
        <v/>
      </c>
      <c r="J32">
        <f>IF($C32="OK",TEXT(Plantilla!H43,"#"),"")</f>
        <v/>
      </c>
      <c r="K32">
        <f>IF($C32="OK",TEXT(Plantilla!I43,"#"),"")</f>
        <v/>
      </c>
      <c r="L32">
        <f>IF($C32="OK",TEXT(Plantilla!J43,"#"),"")</f>
        <v/>
      </c>
      <c r="M32">
        <f>IF($C32="OK",TEXT(Plantilla!K43,"#"),"")</f>
        <v/>
      </c>
      <c r="N32">
        <f>IF($C32="OK",
   CONCATENATE(YEAR(Plantilla!L43),"-",TEXT(MONTH(Plantilla!L43),"00"),"-",TEXT(DAY(Plantilla!L43),"00")),
"")</f>
        <v/>
      </c>
      <c r="O32">
        <f>IF($C32="OK",_xlfn.NUMBERVALUE(Plantilla!M43),"")</f>
        <v/>
      </c>
      <c r="P32">
        <f>IF($C32="OK",
   IF(Plantilla!N43&lt;&gt;"",
      CONCATENATE(YEAR(Plantilla!N43),"-",TEXT(MONTH(Plantilla!N43),"00"),"-",TEXT(DAY(Plantilla!N43),"00")),
   ""),
"")</f>
        <v/>
      </c>
      <c r="Q32">
        <f>IF($C32="OK",
   VLOOKUP(Plantilla!O43,'Tablas '!$E$4:$F$19,2,FALSE),
"")</f>
        <v/>
      </c>
      <c r="R32">
        <f>IF($C32="OK",
   VLOOKUP(Plantilla!P43,'Tablas '!$H$4:$I$5,2,FALSE),
"")</f>
        <v/>
      </c>
      <c r="S32">
        <f>IF($C32="OK",
   VLOOKUP(Plantilla!Q43,'Tablas '!$K$4:$L$8,2,FALSE),
"")</f>
        <v/>
      </c>
      <c r="T32">
        <f>IF($C32="OK",
   VLOOKUP(Plantilla!R43,'Tablas '!$AE$4:$AF$6,2,FALSE),
"")</f>
        <v/>
      </c>
      <c r="U32">
        <f>IF($C32="OK",
   VLOOKUP(Plantilla!S43,'Tablas '!$AE$4:$AF$6,2,FALSE),
"")</f>
        <v/>
      </c>
      <c r="V32">
        <f>IF($C32="OK",TEXT(Plantilla!T43,"#"),"")</f>
        <v/>
      </c>
      <c r="W32" s="84">
        <f>IF($C32="OK",
   VLOOKUP(Plantilla!U43,'Tablas '!$AM$4:$AN$1126,2,FALSE),
"")</f>
        <v/>
      </c>
      <c r="X32">
        <f>IF($C32="OK",TEXT(Plantilla!V43,"#"),"")</f>
        <v/>
      </c>
      <c r="Y32">
        <f>IF($C32="OK",
   CONCATENATE(YEAR(Plantilla!W43),"-",TEXT(MONTH(Plantilla!W43),"00"),"-",TEXT(DAY(Plantilla!W43),"00")),
"")</f>
        <v/>
      </c>
      <c r="Z32">
        <f>IF($C32="OK",
   CONCATENATE(YEAR(Plantilla!X43),"-",TEXT(MONTH(Plantilla!X43),"00"),"-",TEXT(DAY(Plantilla!X43),"00")),
"")</f>
        <v/>
      </c>
      <c r="AA32">
        <f>IF($C32="OK",
   TEXT(VLOOKUP(Plantilla!Y43,'Tablas '!$Q$4:$R$9,2,FALSE),"#"),
"")</f>
        <v/>
      </c>
      <c r="AB32">
        <f>IF($C32="OK",
   CONCATENATE(YEAR(Plantilla!Z43),"-",TEXT(MONTH(Plantilla!Z43),"00"),"-",TEXT(DAY(Plantilla!Z43),"00")),
"")</f>
        <v/>
      </c>
      <c r="AC32">
        <f>IF($C32="OK",
   TEXT(VLOOKUP(Plantilla!AA43,'Tablas '!$T$4:$U$13,2,FALSE),"#"),
"")</f>
        <v/>
      </c>
      <c r="AD32">
        <f>IF($C32="OK",TEXT(Plantilla!AB43,"#"),"")</f>
        <v/>
      </c>
      <c r="AE32">
        <f>IF($C32="OK",
   IF(Plantilla!AC43&lt;&gt;"",
      TEXT(VLOOKUP(Plantilla!AC43,'Tablas '!$W$4:$X$7,2,FALSE),"#"),
   ""),
"")</f>
        <v/>
      </c>
      <c r="AF32">
        <f>IF($C32="OK",TEXT(Plantilla!AD43,"#"),"")</f>
        <v/>
      </c>
      <c r="AG32" s="6">
        <f>IF($C32="OK",_xlfn.NUMBERVALUE(Plantilla!AE43),"")</f>
        <v/>
      </c>
      <c r="AH32" s="4">
        <f>IF($C32="OK",_xlfn.NUMBERVALUE(Plantilla!AF43),"")</f>
        <v/>
      </c>
      <c r="AI32" s="6">
        <f>IF($C32="OK",_xlfn.NUMBERVALUE(Plantilla!AG43),"")</f>
        <v/>
      </c>
      <c r="AJ32" s="6">
        <f>IF($C32="OK",_xlfn.NUMBERVALUE(Plantilla!AH43),"")</f>
        <v/>
      </c>
      <c r="AK32" s="6">
        <f>IF($C32="OK",_xlfn.NUMBERVALUE(Plantilla!AI43),"")</f>
        <v/>
      </c>
      <c r="AL32" s="6">
        <f>IF($C32="OK",_xlfn.NUMBERVALUE(Plantilla!AJ43),"")</f>
        <v/>
      </c>
      <c r="AM32" s="4">
        <f>IF($C32="OK",_xlfn.NUMBERVALUE(Plantilla!AK43),"")</f>
        <v/>
      </c>
      <c r="AN32" s="6">
        <f>IF($C32="OK",_xlfn.NUMBERVALUE(Plantilla!AL43),"")</f>
        <v/>
      </c>
      <c r="AO32" s="4">
        <f>IF($C32="OK",_xlfn.NUMBERVALUE(Plantilla!AM43),"")</f>
        <v/>
      </c>
      <c r="AP32" s="6">
        <f>IF($C32="OK",_xlfn.NUMBERVALUE(Plantilla!AN43),"")</f>
        <v/>
      </c>
      <c r="AQ32" s="4">
        <f>IF($C32="OK",_xlfn.NUMBERVALUE(Plantilla!AO43),"")</f>
        <v/>
      </c>
      <c r="AR32" s="6">
        <f>IF($C32="OK",_xlfn.NUMBERVALUE(Plantilla!AP43),"")</f>
        <v/>
      </c>
      <c r="AS32" s="4">
        <f>IF($C32="OK",_xlfn.NUMBERVALUE(Plantilla!AQ43),"")</f>
        <v/>
      </c>
      <c r="AT32" s="6">
        <f>IF($C32="OK",_xlfn.NUMBERVALUE(Plantilla!AR43),"")</f>
        <v/>
      </c>
      <c r="AU32" s="4">
        <f>IF($C32="OK",_xlfn.NUMBERVALUE(Plantilla!AS43),"")</f>
        <v/>
      </c>
      <c r="AV32" s="6">
        <f>IF($C32="OK",_xlfn.NUMBERVALUE(Plantilla!AT43),"")</f>
        <v/>
      </c>
      <c r="AW32" s="4">
        <f>IF($C32="OK",_xlfn.NUMBERVALUE(Plantilla!AU43),"")</f>
        <v/>
      </c>
      <c r="AX32" s="6">
        <f>IF($C32="OK",_xlfn.NUMBERVALUE(Plantilla!AV43),"")</f>
        <v/>
      </c>
      <c r="AY32" s="4">
        <f>IF($C32="OK",_xlfn.NUMBERVALUE(Plantilla!AW43),"")</f>
        <v/>
      </c>
      <c r="AZ32" s="6">
        <f>IF($C32="OK",_xlfn.NUMBERVALUE(Plantilla!AX43),"")</f>
        <v/>
      </c>
      <c r="BA32">
        <f>IF($C32="OK",_xlfn.NUMBERVALUE(Plantilla!AY43),"")</f>
        <v/>
      </c>
      <c r="BB32">
        <f>IF($C32="OK",_xlfn.NUMBERVALUE(Plantilla!AZ43),"")</f>
        <v/>
      </c>
      <c r="BC32" s="4">
        <f>IF($C32="OK",_xlfn.NUMBERVALUE(Plantilla!BA43),"")</f>
        <v/>
      </c>
      <c r="BD32" s="6">
        <f>IF($C32="OK",_xlfn.NUMBERVALUE(Plantilla!BB43),"")</f>
        <v/>
      </c>
      <c r="BE32" s="4">
        <f>IF($C32="OK",_xlfn.NUMBERVALUE(Plantilla!BC43),"")</f>
        <v/>
      </c>
      <c r="BF32" s="6">
        <f>IF($C32="OK",_xlfn.NUMBERVALUE(Plantilla!BD43),"")</f>
        <v/>
      </c>
      <c r="BG32" s="4">
        <f>IF($C32="OK",_xlfn.NUMBERVALUE(Plantilla!BE43),"")</f>
        <v/>
      </c>
      <c r="BH32" s="6">
        <f>IF($C32="OK",_xlfn.NUMBERVALUE(Plantilla!BF43),"")</f>
        <v/>
      </c>
      <c r="BI32" s="110">
        <f>IF($C32="OK",_xlfn.NUMBERVALUE(Plantilla!BG43),"")</f>
        <v/>
      </c>
      <c r="BJ32" s="6">
        <f>IF($C32="OK",_xlfn.NUMBERVALUE(Plantilla!BH43),"")</f>
        <v/>
      </c>
      <c r="BK32" s="109">
        <f>IF($C32="OK",_xlfn.NUMBERVALUE(Plantilla!BI43),"")</f>
        <v/>
      </c>
      <c r="BL32" s="6">
        <f>IF($C32="OK",
   IF(Plantilla!BJ43&lt;&gt;"",
      TEXT(VLOOKUP(Plantilla!BJ43,'Tablas '!$Z$4:$AA$6,2,FALSE),"#"),
   ""),
"")</f>
        <v/>
      </c>
      <c r="BM32" s="4">
        <f>IF($C32="OK",_xlfn.NUMBERVALUE(Plantilla!BK43),"")</f>
        <v/>
      </c>
      <c r="BN32" s="4">
        <f>IF($C32="OK",_xlfn.NUMBERVALUE(Plantilla!BL43),"")</f>
        <v/>
      </c>
      <c r="BO32" s="6">
        <f>IF($C32="OK",_xlfn.NUMBERVALUE(Plantilla!BM43),"")</f>
        <v/>
      </c>
      <c r="BP32" s="4">
        <f>IF($C32="OK",_xlfn.NUMBERVALUE(Plantilla!BN43),"")</f>
        <v/>
      </c>
      <c r="BQ32" s="6">
        <f>IF($C32="OK",_xlfn.NUMBERVALUE(Plantilla!BO43),"")</f>
        <v/>
      </c>
      <c r="BR32" s="4">
        <f>IF($C32="OK",_xlfn.NUMBERVALUE(Plantilla!BP43),"")</f>
        <v/>
      </c>
      <c r="BS32" s="6">
        <f>IF($C32="OK",_xlfn.NUMBERVALUE(Plantilla!BQ43),"")</f>
        <v/>
      </c>
      <c r="BT32" s="4">
        <f>IF($C32="OK",_xlfn.NUMBERVALUE(Plantilla!BR43),"")</f>
        <v/>
      </c>
      <c r="BU32" s="6">
        <f>IF($C32="OK",_xlfn.NUMBERVALUE(Plantilla!BS43),"")</f>
        <v/>
      </c>
      <c r="BV32" s="6">
        <f>IF($C32="OK",_xlfn.NUMBERVALUE(Plantilla!BT43),"")</f>
        <v/>
      </c>
      <c r="BW32" s="6">
        <f>IF($C32="OK",_xlfn.NUMBERVALUE(Plantilla!BU43),"")</f>
        <v/>
      </c>
      <c r="BX32" s="6">
        <f>IF($C32="OK",_xlfn.NUMBERVALUE(Plantilla!BV43),"")</f>
        <v/>
      </c>
      <c r="BY32" s="6">
        <f>IF($C32="OK",_xlfn.NUMBERVALUE(Plantilla!BW43),"")</f>
        <v/>
      </c>
      <c r="BZ32" s="6">
        <f>IF($C32="OK",_xlfn.NUMBERVALUE(Plantilla!BX43),"")</f>
        <v/>
      </c>
      <c r="CA32" s="6">
        <f>IF($C32="OK",_xlfn.NUMBERVALUE(Plantilla!BY43),"")</f>
        <v/>
      </c>
      <c r="CB32" s="6">
        <f>IF($C32="OK",_xlfn.NUMBERVALUE(Plantilla!BZ43),"")</f>
        <v/>
      </c>
      <c r="CC32" s="6">
        <f>IF($C32="OK",_xlfn.NUMBERVALUE(Plantilla!CA43),"")</f>
        <v/>
      </c>
      <c r="CD32" s="6">
        <f>IF($C32="OK",_xlfn.NUMBERVALUE(Plantilla!CB43),"")</f>
        <v/>
      </c>
      <c r="CE32" s="6">
        <f>IF($C32="OK",_xlfn.NUMBERVALUE(Plantilla!CC43),"")</f>
        <v/>
      </c>
      <c r="CF32" s="4">
        <f>IF($C32="OK",_xlfn.NUMBERVALUE(Plantilla!CD43),"")</f>
        <v/>
      </c>
      <c r="CG32" s="6">
        <f>IF($C32="OK",_xlfn.NUMBERVALUE(Plantilla!CE43),"")</f>
        <v/>
      </c>
      <c r="CH32" s="6">
        <f>IF($C32="OK",_xlfn.NUMBERVALUE(Plantilla!CF43),"")</f>
        <v/>
      </c>
      <c r="CI32" s="6">
        <f>IF($C32="OK",_xlfn.NUMBERVALUE(Plantilla!CG43),"")</f>
        <v/>
      </c>
      <c r="CJ32" s="6">
        <f>IF($C32="OK",_xlfn.NUMBERVALUE(Plantilla!CH43),"")</f>
        <v/>
      </c>
      <c r="CK32" s="6">
        <f>IF($C32="OK",_xlfn.NUMBERVALUE(Plantilla!CI43),"")</f>
        <v/>
      </c>
      <c r="CL32" s="6">
        <f>IF($C32="OK",_xlfn.NUMBERVALUE(Plantilla!CJ43),"")</f>
        <v/>
      </c>
      <c r="CM32">
        <f>IF($C32="OK",TEXT(Plantilla!CK43,"#"),"")</f>
        <v/>
      </c>
      <c r="CN32" s="6">
        <f>IF($C32="OK",_xlfn.NUMBERVALUE(Plantilla!CL43),"")</f>
        <v/>
      </c>
      <c r="CO32" s="6">
        <f>IF($C32="OK",_xlfn.NUMBERVALUE(Plantilla!CM43),"")</f>
        <v/>
      </c>
      <c r="CP32" s="110">
        <f>IF($C32="OK",_xlfn.NUMBERVALUE(Plantilla!CN43),"")</f>
        <v/>
      </c>
      <c r="CQ32" s="6">
        <f>IF($C32="OK",_xlfn.NUMBERVALUE(Plantilla!CO43),"")</f>
        <v/>
      </c>
      <c r="CR32" s="109">
        <f>IF($C32="OK",_xlfn.NUMBERVALUE(Plantilla!CP43),"")</f>
        <v/>
      </c>
      <c r="CS32" s="110">
        <f>IF($C32="OK",_xlfn.NUMBERVALUE(Plantilla!CQ43),"")</f>
        <v/>
      </c>
      <c r="CT32" s="6">
        <f>IF($C32="OK",_xlfn.NUMBERVALUE(Plantilla!CR43),"")</f>
        <v/>
      </c>
      <c r="CU32" s="109">
        <f>IF($C32="OK",_xlfn.NUMBERVALUE(Plantilla!CS43),"")</f>
        <v/>
      </c>
      <c r="CV32" s="110">
        <f>IF($C32="OK",_xlfn.NUMBERVALUE(Plantilla!CT43),"")</f>
        <v/>
      </c>
      <c r="CW32" s="6">
        <f>IF($C32="OK",_xlfn.NUMBERVALUE(Plantilla!CU43),"")</f>
        <v/>
      </c>
      <c r="CX32" s="82">
        <f>IF($C32="OK",_xlfn.NUMBERVALUE(Plantilla!CV43),"")</f>
        <v/>
      </c>
      <c r="CY32" s="6">
        <f>IF($C32="OK",_xlfn.NUMBERVALUE(Plantilla!CW43),"")</f>
        <v/>
      </c>
      <c r="CZ32" s="82">
        <f>IF($C32="OK",_xlfn.NUMBERVALUE(Plantilla!CX43),"")</f>
        <v/>
      </c>
      <c r="DA32" s="6">
        <f>IF($C32="OK",_xlfn.NUMBERVALUE(Plantilla!CY43),"")</f>
        <v/>
      </c>
      <c r="DB32" s="109">
        <f>IF($C32="OK",_xlfn.NUMBERVALUE(Plantilla!CZ43),"")</f>
        <v/>
      </c>
      <c r="DC32" s="6">
        <f>IF($C32="OK",_xlfn.NUMBERVALUE(Plantilla!DA43),"")</f>
        <v/>
      </c>
      <c r="DD32" s="6">
        <f>IF($C32="OK",TEXT(Plantilla!DB43,"#"),"")</f>
        <v/>
      </c>
      <c r="DE32" s="6">
        <f>IF($C32="OK",_xlfn.NUMBERVALUE(Plantilla!DC43),"")</f>
        <v/>
      </c>
      <c r="DF32" s="4">
        <f>IF($C32="OK",_xlfn.NUMBERVALUE(Plantilla!DD43),"")</f>
        <v/>
      </c>
      <c r="DG32" s="6">
        <f>IF($C32="OK",_xlfn.NUMBERVALUE(Plantilla!DE43),"")</f>
        <v/>
      </c>
      <c r="DH32" s="6">
        <f>IF($C32="OK",_xlfn.NUMBERVALUE(Plantilla!DF43),"")</f>
        <v/>
      </c>
      <c r="DI32" s="6">
        <f>IF($C32="OK",_xlfn.NUMBERVALUE(Plantilla!DG43),"")</f>
        <v/>
      </c>
      <c r="DJ32" s="6">
        <f>IF($C32="OK",_xlfn.NUMBERVALUE(Plantilla!DH43),"")</f>
        <v/>
      </c>
      <c r="DK32" s="6">
        <f>IF($C32="OK",_xlfn.NUMBERVALUE(Plantilla!DI43),"")</f>
        <v/>
      </c>
      <c r="DL32" s="6">
        <f>IF($C32="OK",_xlfn.NUMBERVALUE(Plantilla!DJ43),"")</f>
        <v/>
      </c>
      <c r="DM32" s="6">
        <f>IF($C32="OK",_xlfn.NUMBERVALUE(Plantilla!DK43),"")</f>
        <v/>
      </c>
      <c r="DN32" s="6">
        <f>IF($C32="OK",_xlfn.NUMBERVALUE(Plantilla!DL43),"")</f>
        <v/>
      </c>
      <c r="DO32" s="6">
        <f>IF($C32="OK",_xlfn.NUMBERVALUE(Plantilla!DM43),"")</f>
        <v/>
      </c>
      <c r="DP32" s="6">
        <f>IF($C32="OK",_xlfn.NUMBERVALUE(Plantilla!DN43),"")</f>
        <v/>
      </c>
      <c r="DQ32" s="6">
        <f>IF($C32="OK",_xlfn.NUMBERVALUE(Plantilla!DO43),"")</f>
        <v/>
      </c>
      <c r="DR32" s="6">
        <f>IF($C32="OK",_xlfn.NUMBERVALUE(Plantilla!DP43),"")</f>
        <v/>
      </c>
      <c r="DS32">
        <f>IF($C32="OK",TEXT(Plantilla!DR43,"#"),"")</f>
        <v/>
      </c>
      <c r="DT32" s="6" t="n"/>
    </row>
    <row r="33">
      <c r="A33">
        <f>IF(Plantilla!$I$6="¡Perfecto!, Guarda el archivo y adjúntalo a tu interfaz de Nómina Electrónica","OK","Error")</f>
        <v/>
      </c>
      <c r="B33">
        <f>IF(Plantilla!$I$6="¡Perfecto!, Guarda el archivo y adjúntalo a tu interfaz de Nómina Electrónica",MID(Plantilla!$D$2,SEARCH("V",Plantilla!$D$2),10),"")</f>
        <v/>
      </c>
      <c r="C33">
        <f>Plantilla!C44</f>
        <v/>
      </c>
      <c r="D33">
        <f>IF($C33="OK",Plantilla!B44,"")</f>
        <v/>
      </c>
      <c r="E33">
        <f>IF($C33="OK",
   VLOOKUP(Plantilla!$E$4,'Tablas '!$AP$4:$AT$6,5,FALSE),
"")</f>
        <v/>
      </c>
      <c r="F33">
        <f>IF($C33="OK",TEXT(Plantilla!D44,"#"),"")</f>
        <v/>
      </c>
      <c r="G33">
        <f>IF($C33="OK",
   VLOOKUP(Plantilla!E44,'Tablas '!$B$4:$C$14,2,FALSE),
"")</f>
        <v/>
      </c>
      <c r="H33">
        <f>IF($C33="OK",TEXT(Plantilla!F44,"#"),"")</f>
        <v/>
      </c>
      <c r="I33">
        <f>IF($C33="OK",TEXT(Plantilla!G44,"#"),"")</f>
        <v/>
      </c>
      <c r="J33">
        <f>IF($C33="OK",TEXT(Plantilla!H44,"#"),"")</f>
        <v/>
      </c>
      <c r="K33">
        <f>IF($C33="OK",TEXT(Plantilla!I44,"#"),"")</f>
        <v/>
      </c>
      <c r="L33">
        <f>IF($C33="OK",TEXT(Plantilla!J44,"#"),"")</f>
        <v/>
      </c>
      <c r="M33">
        <f>IF($C33="OK",TEXT(Plantilla!K44,"#"),"")</f>
        <v/>
      </c>
      <c r="N33">
        <f>IF($C33="OK",
   CONCATENATE(YEAR(Plantilla!L44),"-",TEXT(MONTH(Plantilla!L44),"00"),"-",TEXT(DAY(Plantilla!L44),"00")),
"")</f>
        <v/>
      </c>
      <c r="O33">
        <f>IF($C33="OK",_xlfn.NUMBERVALUE(Plantilla!M44),"")</f>
        <v/>
      </c>
      <c r="P33">
        <f>IF($C33="OK",
   IF(Plantilla!N44&lt;&gt;"",
      CONCATENATE(YEAR(Plantilla!N44),"-",TEXT(MONTH(Plantilla!N44),"00"),"-",TEXT(DAY(Plantilla!N44),"00")),
   ""),
"")</f>
        <v/>
      </c>
      <c r="Q33">
        <f>IF($C33="OK",
   VLOOKUP(Plantilla!O44,'Tablas '!$E$4:$F$19,2,FALSE),
"")</f>
        <v/>
      </c>
      <c r="R33">
        <f>IF($C33="OK",
   VLOOKUP(Plantilla!P44,'Tablas '!$H$4:$I$5,2,FALSE),
"")</f>
        <v/>
      </c>
      <c r="S33">
        <f>IF($C33="OK",
   VLOOKUP(Plantilla!Q44,'Tablas '!$K$4:$L$8,2,FALSE),
"")</f>
        <v/>
      </c>
      <c r="T33">
        <f>IF($C33="OK",
   VLOOKUP(Plantilla!R44,'Tablas '!$AE$4:$AF$6,2,FALSE),
"")</f>
        <v/>
      </c>
      <c r="U33">
        <f>IF($C33="OK",
   VLOOKUP(Plantilla!S44,'Tablas '!$AE$4:$AF$6,2,FALSE),
"")</f>
        <v/>
      </c>
      <c r="V33">
        <f>IF($C33="OK",TEXT(Plantilla!T44,"#"),"")</f>
        <v/>
      </c>
      <c r="W33" s="84">
        <f>IF($C33="OK",
   VLOOKUP(Plantilla!U44,'Tablas '!$AM$4:$AN$1126,2,FALSE),
"")</f>
        <v/>
      </c>
      <c r="X33">
        <f>IF($C33="OK",TEXT(Plantilla!V44,"#"),"")</f>
        <v/>
      </c>
      <c r="Y33">
        <f>IF($C33="OK",
   CONCATENATE(YEAR(Plantilla!W44),"-",TEXT(MONTH(Plantilla!W44),"00"),"-",TEXT(DAY(Plantilla!W44),"00")),
"")</f>
        <v/>
      </c>
      <c r="Z33">
        <f>IF($C33="OK",
   CONCATENATE(YEAR(Plantilla!X44),"-",TEXT(MONTH(Plantilla!X44),"00"),"-",TEXT(DAY(Plantilla!X44),"00")),
"")</f>
        <v/>
      </c>
      <c r="AA33">
        <f>IF($C33="OK",
   TEXT(VLOOKUP(Plantilla!Y44,'Tablas '!$Q$4:$R$9,2,FALSE),"#"),
"")</f>
        <v/>
      </c>
      <c r="AB33">
        <f>IF($C33="OK",
   CONCATENATE(YEAR(Plantilla!Z44),"-",TEXT(MONTH(Plantilla!Z44),"00"),"-",TEXT(DAY(Plantilla!Z44),"00")),
"")</f>
        <v/>
      </c>
      <c r="AC33">
        <f>IF($C33="OK",
   TEXT(VLOOKUP(Plantilla!AA44,'Tablas '!$T$4:$U$13,2,FALSE),"#"),
"")</f>
        <v/>
      </c>
      <c r="AD33">
        <f>IF($C33="OK",TEXT(Plantilla!AB44,"#"),"")</f>
        <v/>
      </c>
      <c r="AE33">
        <f>IF($C33="OK",
   IF(Plantilla!AC44&lt;&gt;"",
      TEXT(VLOOKUP(Plantilla!AC44,'Tablas '!$W$4:$X$7,2,FALSE),"#"),
   ""),
"")</f>
        <v/>
      </c>
      <c r="AF33">
        <f>IF($C33="OK",TEXT(Plantilla!AD44,"#"),"")</f>
        <v/>
      </c>
      <c r="AG33" s="6">
        <f>IF($C33="OK",_xlfn.NUMBERVALUE(Plantilla!AE44),"")</f>
        <v/>
      </c>
      <c r="AH33" s="4">
        <f>IF($C33="OK",_xlfn.NUMBERVALUE(Plantilla!AF44),"")</f>
        <v/>
      </c>
      <c r="AI33" s="6">
        <f>IF($C33="OK",_xlfn.NUMBERVALUE(Plantilla!AG44),"")</f>
        <v/>
      </c>
      <c r="AJ33" s="6">
        <f>IF($C33="OK",_xlfn.NUMBERVALUE(Plantilla!AH44),"")</f>
        <v/>
      </c>
      <c r="AK33" s="6">
        <f>IF($C33="OK",_xlfn.NUMBERVALUE(Plantilla!AI44),"")</f>
        <v/>
      </c>
      <c r="AL33" s="6">
        <f>IF($C33="OK",_xlfn.NUMBERVALUE(Plantilla!AJ44),"")</f>
        <v/>
      </c>
      <c r="AM33" s="4">
        <f>IF($C33="OK",_xlfn.NUMBERVALUE(Plantilla!AK44),"")</f>
        <v/>
      </c>
      <c r="AN33" s="6">
        <f>IF($C33="OK",_xlfn.NUMBERVALUE(Plantilla!AL44),"")</f>
        <v/>
      </c>
      <c r="AO33" s="4">
        <f>IF($C33="OK",_xlfn.NUMBERVALUE(Plantilla!AM44),"")</f>
        <v/>
      </c>
      <c r="AP33" s="6">
        <f>IF($C33="OK",_xlfn.NUMBERVALUE(Plantilla!AN44),"")</f>
        <v/>
      </c>
      <c r="AQ33" s="4">
        <f>IF($C33="OK",_xlfn.NUMBERVALUE(Plantilla!AO44),"")</f>
        <v/>
      </c>
      <c r="AR33" s="6">
        <f>IF($C33="OK",_xlfn.NUMBERVALUE(Plantilla!AP44),"")</f>
        <v/>
      </c>
      <c r="AS33" s="4">
        <f>IF($C33="OK",_xlfn.NUMBERVALUE(Plantilla!AQ44),"")</f>
        <v/>
      </c>
      <c r="AT33" s="6">
        <f>IF($C33="OK",_xlfn.NUMBERVALUE(Plantilla!AR44),"")</f>
        <v/>
      </c>
      <c r="AU33" s="4">
        <f>IF($C33="OK",_xlfn.NUMBERVALUE(Plantilla!AS44),"")</f>
        <v/>
      </c>
      <c r="AV33" s="6">
        <f>IF($C33="OK",_xlfn.NUMBERVALUE(Plantilla!AT44),"")</f>
        <v/>
      </c>
      <c r="AW33" s="4">
        <f>IF($C33="OK",_xlfn.NUMBERVALUE(Plantilla!AU44),"")</f>
        <v/>
      </c>
      <c r="AX33" s="6">
        <f>IF($C33="OK",_xlfn.NUMBERVALUE(Plantilla!AV44),"")</f>
        <v/>
      </c>
      <c r="AY33" s="4">
        <f>IF($C33="OK",_xlfn.NUMBERVALUE(Plantilla!AW44),"")</f>
        <v/>
      </c>
      <c r="AZ33" s="6">
        <f>IF($C33="OK",_xlfn.NUMBERVALUE(Plantilla!AX44),"")</f>
        <v/>
      </c>
      <c r="BA33">
        <f>IF($C33="OK",_xlfn.NUMBERVALUE(Plantilla!AY44),"")</f>
        <v/>
      </c>
      <c r="BB33">
        <f>IF($C33="OK",_xlfn.NUMBERVALUE(Plantilla!AZ44),"")</f>
        <v/>
      </c>
      <c r="BC33" s="4">
        <f>IF($C33="OK",_xlfn.NUMBERVALUE(Plantilla!BA44),"")</f>
        <v/>
      </c>
      <c r="BD33" s="6">
        <f>IF($C33="OK",_xlfn.NUMBERVALUE(Plantilla!BB44),"")</f>
        <v/>
      </c>
      <c r="BE33" s="4">
        <f>IF($C33="OK",_xlfn.NUMBERVALUE(Plantilla!BC44),"")</f>
        <v/>
      </c>
      <c r="BF33" s="6">
        <f>IF($C33="OK",_xlfn.NUMBERVALUE(Plantilla!BD44),"")</f>
        <v/>
      </c>
      <c r="BG33" s="4">
        <f>IF($C33="OK",_xlfn.NUMBERVALUE(Plantilla!BE44),"")</f>
        <v/>
      </c>
      <c r="BH33" s="6">
        <f>IF($C33="OK",_xlfn.NUMBERVALUE(Plantilla!BF44),"")</f>
        <v/>
      </c>
      <c r="BI33" s="110">
        <f>IF($C33="OK",_xlfn.NUMBERVALUE(Plantilla!BG44),"")</f>
        <v/>
      </c>
      <c r="BJ33" s="6">
        <f>IF($C33="OK",_xlfn.NUMBERVALUE(Plantilla!BH44),"")</f>
        <v/>
      </c>
      <c r="BK33" s="109">
        <f>IF($C33="OK",_xlfn.NUMBERVALUE(Plantilla!BI44),"")</f>
        <v/>
      </c>
      <c r="BL33" s="6">
        <f>IF($C33="OK",
   IF(Plantilla!BJ44&lt;&gt;"",
      TEXT(VLOOKUP(Plantilla!BJ44,'Tablas '!$Z$4:$AA$6,2,FALSE),"#"),
   ""),
"")</f>
        <v/>
      </c>
      <c r="BM33" s="4">
        <f>IF($C33="OK",_xlfn.NUMBERVALUE(Plantilla!BK44),"")</f>
        <v/>
      </c>
      <c r="BN33" s="4">
        <f>IF($C33="OK",_xlfn.NUMBERVALUE(Plantilla!BL44),"")</f>
        <v/>
      </c>
      <c r="BO33" s="6">
        <f>IF($C33="OK",_xlfn.NUMBERVALUE(Plantilla!BM44),"")</f>
        <v/>
      </c>
      <c r="BP33" s="4">
        <f>IF($C33="OK",_xlfn.NUMBERVALUE(Plantilla!BN44),"")</f>
        <v/>
      </c>
      <c r="BQ33" s="6">
        <f>IF($C33="OK",_xlfn.NUMBERVALUE(Plantilla!BO44),"")</f>
        <v/>
      </c>
      <c r="BR33" s="4">
        <f>IF($C33="OK",_xlfn.NUMBERVALUE(Plantilla!BP44),"")</f>
        <v/>
      </c>
      <c r="BS33" s="6">
        <f>IF($C33="OK",_xlfn.NUMBERVALUE(Plantilla!BQ44),"")</f>
        <v/>
      </c>
      <c r="BT33" s="4">
        <f>IF($C33="OK",_xlfn.NUMBERVALUE(Plantilla!BR44),"")</f>
        <v/>
      </c>
      <c r="BU33" s="6">
        <f>IF($C33="OK",_xlfn.NUMBERVALUE(Plantilla!BS44),"")</f>
        <v/>
      </c>
      <c r="BV33" s="6">
        <f>IF($C33="OK",_xlfn.NUMBERVALUE(Plantilla!BT44),"")</f>
        <v/>
      </c>
      <c r="BW33" s="6">
        <f>IF($C33="OK",_xlfn.NUMBERVALUE(Plantilla!BU44),"")</f>
        <v/>
      </c>
      <c r="BX33" s="6">
        <f>IF($C33="OK",_xlfn.NUMBERVALUE(Plantilla!BV44),"")</f>
        <v/>
      </c>
      <c r="BY33" s="6">
        <f>IF($C33="OK",_xlfn.NUMBERVALUE(Plantilla!BW44),"")</f>
        <v/>
      </c>
      <c r="BZ33" s="6">
        <f>IF($C33="OK",_xlfn.NUMBERVALUE(Plantilla!BX44),"")</f>
        <v/>
      </c>
      <c r="CA33" s="6">
        <f>IF($C33="OK",_xlfn.NUMBERVALUE(Plantilla!BY44),"")</f>
        <v/>
      </c>
      <c r="CB33" s="6">
        <f>IF($C33="OK",_xlfn.NUMBERVALUE(Plantilla!BZ44),"")</f>
        <v/>
      </c>
      <c r="CC33" s="6">
        <f>IF($C33="OK",_xlfn.NUMBERVALUE(Plantilla!CA44),"")</f>
        <v/>
      </c>
      <c r="CD33" s="6">
        <f>IF($C33="OK",_xlfn.NUMBERVALUE(Plantilla!CB44),"")</f>
        <v/>
      </c>
      <c r="CE33" s="6">
        <f>IF($C33="OK",_xlfn.NUMBERVALUE(Plantilla!CC44),"")</f>
        <v/>
      </c>
      <c r="CF33" s="4">
        <f>IF($C33="OK",_xlfn.NUMBERVALUE(Plantilla!CD44),"")</f>
        <v/>
      </c>
      <c r="CG33" s="6">
        <f>IF($C33="OK",_xlfn.NUMBERVALUE(Plantilla!CE44),"")</f>
        <v/>
      </c>
      <c r="CH33" s="6">
        <f>IF($C33="OK",_xlfn.NUMBERVALUE(Plantilla!CF44),"")</f>
        <v/>
      </c>
      <c r="CI33" s="6">
        <f>IF($C33="OK",_xlfn.NUMBERVALUE(Plantilla!CG44),"")</f>
        <v/>
      </c>
      <c r="CJ33" s="6">
        <f>IF($C33="OK",_xlfn.NUMBERVALUE(Plantilla!CH44),"")</f>
        <v/>
      </c>
      <c r="CK33" s="6">
        <f>IF($C33="OK",_xlfn.NUMBERVALUE(Plantilla!CI44),"")</f>
        <v/>
      </c>
      <c r="CL33" s="6">
        <f>IF($C33="OK",_xlfn.NUMBERVALUE(Plantilla!CJ44),"")</f>
        <v/>
      </c>
      <c r="CM33">
        <f>IF($C33="OK",TEXT(Plantilla!CK44,"#"),"")</f>
        <v/>
      </c>
      <c r="CN33" s="6">
        <f>IF($C33="OK",_xlfn.NUMBERVALUE(Plantilla!CL44),"")</f>
        <v/>
      </c>
      <c r="CO33" s="6">
        <f>IF($C33="OK",_xlfn.NUMBERVALUE(Plantilla!CM44),"")</f>
        <v/>
      </c>
      <c r="CP33" s="110">
        <f>IF($C33="OK",_xlfn.NUMBERVALUE(Plantilla!CN44),"")</f>
        <v/>
      </c>
      <c r="CQ33" s="6">
        <f>IF($C33="OK",_xlfn.NUMBERVALUE(Plantilla!CO44),"")</f>
        <v/>
      </c>
      <c r="CR33" s="109">
        <f>IF($C33="OK",_xlfn.NUMBERVALUE(Plantilla!CP44),"")</f>
        <v/>
      </c>
      <c r="CS33" s="110">
        <f>IF($C33="OK",_xlfn.NUMBERVALUE(Plantilla!CQ44),"")</f>
        <v/>
      </c>
      <c r="CT33" s="6">
        <f>IF($C33="OK",_xlfn.NUMBERVALUE(Plantilla!CR44),"")</f>
        <v/>
      </c>
      <c r="CU33" s="109">
        <f>IF($C33="OK",_xlfn.NUMBERVALUE(Plantilla!CS44),"")</f>
        <v/>
      </c>
      <c r="CV33" s="110">
        <f>IF($C33="OK",_xlfn.NUMBERVALUE(Plantilla!CT44),"")</f>
        <v/>
      </c>
      <c r="CW33" s="6">
        <f>IF($C33="OK",_xlfn.NUMBERVALUE(Plantilla!CU44),"")</f>
        <v/>
      </c>
      <c r="CX33" s="82">
        <f>IF($C33="OK",_xlfn.NUMBERVALUE(Plantilla!CV44),"")</f>
        <v/>
      </c>
      <c r="CY33" s="6">
        <f>IF($C33="OK",_xlfn.NUMBERVALUE(Plantilla!CW44),"")</f>
        <v/>
      </c>
      <c r="CZ33" s="82">
        <f>IF($C33="OK",_xlfn.NUMBERVALUE(Plantilla!CX44),"")</f>
        <v/>
      </c>
      <c r="DA33" s="6">
        <f>IF($C33="OK",_xlfn.NUMBERVALUE(Plantilla!CY44),"")</f>
        <v/>
      </c>
      <c r="DB33" s="109">
        <f>IF($C33="OK",_xlfn.NUMBERVALUE(Plantilla!CZ44),"")</f>
        <v/>
      </c>
      <c r="DC33" s="6">
        <f>IF($C33="OK",_xlfn.NUMBERVALUE(Plantilla!DA44),"")</f>
        <v/>
      </c>
      <c r="DD33" s="6">
        <f>IF($C33="OK",TEXT(Plantilla!DB44,"#"),"")</f>
        <v/>
      </c>
      <c r="DE33" s="6">
        <f>IF($C33="OK",_xlfn.NUMBERVALUE(Plantilla!DC44),"")</f>
        <v/>
      </c>
      <c r="DF33" s="4">
        <f>IF($C33="OK",_xlfn.NUMBERVALUE(Plantilla!DD44),"")</f>
        <v/>
      </c>
      <c r="DG33" s="6">
        <f>IF($C33="OK",_xlfn.NUMBERVALUE(Plantilla!DE44),"")</f>
        <v/>
      </c>
      <c r="DH33" s="6">
        <f>IF($C33="OK",_xlfn.NUMBERVALUE(Plantilla!DF44),"")</f>
        <v/>
      </c>
      <c r="DI33" s="6">
        <f>IF($C33="OK",_xlfn.NUMBERVALUE(Plantilla!DG44),"")</f>
        <v/>
      </c>
      <c r="DJ33" s="6">
        <f>IF($C33="OK",_xlfn.NUMBERVALUE(Plantilla!DH44),"")</f>
        <v/>
      </c>
      <c r="DK33" s="6">
        <f>IF($C33="OK",_xlfn.NUMBERVALUE(Plantilla!DI44),"")</f>
        <v/>
      </c>
      <c r="DL33" s="6">
        <f>IF($C33="OK",_xlfn.NUMBERVALUE(Plantilla!DJ44),"")</f>
        <v/>
      </c>
      <c r="DM33" s="6">
        <f>IF($C33="OK",_xlfn.NUMBERVALUE(Plantilla!DK44),"")</f>
        <v/>
      </c>
      <c r="DN33" s="6">
        <f>IF($C33="OK",_xlfn.NUMBERVALUE(Plantilla!DL44),"")</f>
        <v/>
      </c>
      <c r="DO33" s="6">
        <f>IF($C33="OK",_xlfn.NUMBERVALUE(Plantilla!DM44),"")</f>
        <v/>
      </c>
      <c r="DP33" s="6">
        <f>IF($C33="OK",_xlfn.NUMBERVALUE(Plantilla!DN44),"")</f>
        <v/>
      </c>
      <c r="DQ33" s="6">
        <f>IF($C33="OK",_xlfn.NUMBERVALUE(Plantilla!DO44),"")</f>
        <v/>
      </c>
      <c r="DR33" s="6">
        <f>IF($C33="OK",_xlfn.NUMBERVALUE(Plantilla!DP44),"")</f>
        <v/>
      </c>
      <c r="DS33">
        <f>IF($C33="OK",TEXT(Plantilla!DR44,"#"),"")</f>
        <v/>
      </c>
      <c r="DT33" s="6" t="n"/>
    </row>
    <row r="34">
      <c r="A34">
        <f>IF(Plantilla!$I$6="¡Perfecto!, Guarda el archivo y adjúntalo a tu interfaz de Nómina Electrónica","OK","Error")</f>
        <v/>
      </c>
      <c r="B34">
        <f>IF(Plantilla!$I$6="¡Perfecto!, Guarda el archivo y adjúntalo a tu interfaz de Nómina Electrónica",MID(Plantilla!$D$2,SEARCH("V",Plantilla!$D$2),10),"")</f>
        <v/>
      </c>
      <c r="C34">
        <f>Plantilla!C45</f>
        <v/>
      </c>
      <c r="D34">
        <f>IF($C34="OK",Plantilla!B45,"")</f>
        <v/>
      </c>
      <c r="E34">
        <f>IF($C34="OK",
   VLOOKUP(Plantilla!$E$4,'Tablas '!$AP$4:$AT$6,5,FALSE),
"")</f>
        <v/>
      </c>
      <c r="F34">
        <f>IF($C34="OK",TEXT(Plantilla!D45,"#"),"")</f>
        <v/>
      </c>
      <c r="G34">
        <f>IF($C34="OK",
   VLOOKUP(Plantilla!E45,'Tablas '!$B$4:$C$14,2,FALSE),
"")</f>
        <v/>
      </c>
      <c r="H34">
        <f>IF($C34="OK",TEXT(Plantilla!F45,"#"),"")</f>
        <v/>
      </c>
      <c r="I34">
        <f>IF($C34="OK",TEXT(Plantilla!G45,"#"),"")</f>
        <v/>
      </c>
      <c r="J34">
        <f>IF($C34="OK",TEXT(Plantilla!H45,"#"),"")</f>
        <v/>
      </c>
      <c r="K34">
        <f>IF($C34="OK",TEXT(Plantilla!I45,"#"),"")</f>
        <v/>
      </c>
      <c r="L34">
        <f>IF($C34="OK",TEXT(Plantilla!J45,"#"),"")</f>
        <v/>
      </c>
      <c r="M34">
        <f>IF($C34="OK",TEXT(Plantilla!K45,"#"),"")</f>
        <v/>
      </c>
      <c r="N34">
        <f>IF($C34="OK",
   CONCATENATE(YEAR(Plantilla!L45),"-",TEXT(MONTH(Plantilla!L45),"00"),"-",TEXT(DAY(Plantilla!L45),"00")),
"")</f>
        <v/>
      </c>
      <c r="O34">
        <f>IF($C34="OK",_xlfn.NUMBERVALUE(Plantilla!M45),"")</f>
        <v/>
      </c>
      <c r="P34">
        <f>IF($C34="OK",
   IF(Plantilla!N45&lt;&gt;"",
      CONCATENATE(YEAR(Plantilla!N45),"-",TEXT(MONTH(Plantilla!N45),"00"),"-",TEXT(DAY(Plantilla!N45),"00")),
   ""),
"")</f>
        <v/>
      </c>
      <c r="Q34">
        <f>IF($C34="OK",
   VLOOKUP(Plantilla!O45,'Tablas '!$E$4:$F$19,2,FALSE),
"")</f>
        <v/>
      </c>
      <c r="R34">
        <f>IF($C34="OK",
   VLOOKUP(Plantilla!P45,'Tablas '!$H$4:$I$5,2,FALSE),
"")</f>
        <v/>
      </c>
      <c r="S34">
        <f>IF($C34="OK",
   VLOOKUP(Plantilla!Q45,'Tablas '!$K$4:$L$8,2,FALSE),
"")</f>
        <v/>
      </c>
      <c r="T34">
        <f>IF($C34="OK",
   VLOOKUP(Plantilla!R45,'Tablas '!$AE$4:$AF$6,2,FALSE),
"")</f>
        <v/>
      </c>
      <c r="U34">
        <f>IF($C34="OK",
   VLOOKUP(Plantilla!S45,'Tablas '!$AE$4:$AF$6,2,FALSE),
"")</f>
        <v/>
      </c>
      <c r="V34">
        <f>IF($C34="OK",TEXT(Plantilla!T45,"#"),"")</f>
        <v/>
      </c>
      <c r="W34" s="84">
        <f>IF($C34="OK",
   VLOOKUP(Plantilla!U45,'Tablas '!$AM$4:$AN$1126,2,FALSE),
"")</f>
        <v/>
      </c>
      <c r="X34">
        <f>IF($C34="OK",TEXT(Plantilla!V45,"#"),"")</f>
        <v/>
      </c>
      <c r="Y34">
        <f>IF($C34="OK",
   CONCATENATE(YEAR(Plantilla!W45),"-",TEXT(MONTH(Plantilla!W45),"00"),"-",TEXT(DAY(Plantilla!W45),"00")),
"")</f>
        <v/>
      </c>
      <c r="Z34">
        <f>IF($C34="OK",
   CONCATENATE(YEAR(Plantilla!X45),"-",TEXT(MONTH(Plantilla!X45),"00"),"-",TEXT(DAY(Plantilla!X45),"00")),
"")</f>
        <v/>
      </c>
      <c r="AA34">
        <f>IF($C34="OK",
   TEXT(VLOOKUP(Plantilla!Y45,'Tablas '!$Q$4:$R$9,2,FALSE),"#"),
"")</f>
        <v/>
      </c>
      <c r="AB34">
        <f>IF($C34="OK",
   CONCATENATE(YEAR(Plantilla!Z45),"-",TEXT(MONTH(Plantilla!Z45),"00"),"-",TEXT(DAY(Plantilla!Z45),"00")),
"")</f>
        <v/>
      </c>
      <c r="AC34">
        <f>IF($C34="OK",
   TEXT(VLOOKUP(Plantilla!AA45,'Tablas '!$T$4:$U$13,2,FALSE),"#"),
"")</f>
        <v/>
      </c>
      <c r="AD34">
        <f>IF($C34="OK",TEXT(Plantilla!AB45,"#"),"")</f>
        <v/>
      </c>
      <c r="AE34">
        <f>IF($C34="OK",
   IF(Plantilla!AC45&lt;&gt;"",
      TEXT(VLOOKUP(Plantilla!AC45,'Tablas '!$W$4:$X$7,2,FALSE),"#"),
   ""),
"")</f>
        <v/>
      </c>
      <c r="AF34">
        <f>IF($C34="OK",TEXT(Plantilla!AD45,"#"),"")</f>
        <v/>
      </c>
      <c r="AG34" s="6">
        <f>IF($C34="OK",_xlfn.NUMBERVALUE(Plantilla!AE45),"")</f>
        <v/>
      </c>
      <c r="AH34" s="4">
        <f>IF($C34="OK",_xlfn.NUMBERVALUE(Plantilla!AF45),"")</f>
        <v/>
      </c>
      <c r="AI34" s="6">
        <f>IF($C34="OK",_xlfn.NUMBERVALUE(Plantilla!AG45),"")</f>
        <v/>
      </c>
      <c r="AJ34" s="6">
        <f>IF($C34="OK",_xlfn.NUMBERVALUE(Plantilla!AH45),"")</f>
        <v/>
      </c>
      <c r="AK34" s="6">
        <f>IF($C34="OK",_xlfn.NUMBERVALUE(Plantilla!AI45),"")</f>
        <v/>
      </c>
      <c r="AL34" s="6">
        <f>IF($C34="OK",_xlfn.NUMBERVALUE(Plantilla!AJ45),"")</f>
        <v/>
      </c>
      <c r="AM34" s="4">
        <f>IF($C34="OK",_xlfn.NUMBERVALUE(Plantilla!AK45),"")</f>
        <v/>
      </c>
      <c r="AN34" s="6">
        <f>IF($C34="OK",_xlfn.NUMBERVALUE(Plantilla!AL45),"")</f>
        <v/>
      </c>
      <c r="AO34" s="4">
        <f>IF($C34="OK",_xlfn.NUMBERVALUE(Plantilla!AM45),"")</f>
        <v/>
      </c>
      <c r="AP34" s="6">
        <f>IF($C34="OK",_xlfn.NUMBERVALUE(Plantilla!AN45),"")</f>
        <v/>
      </c>
      <c r="AQ34" s="4">
        <f>IF($C34="OK",_xlfn.NUMBERVALUE(Plantilla!AO45),"")</f>
        <v/>
      </c>
      <c r="AR34" s="6">
        <f>IF($C34="OK",_xlfn.NUMBERVALUE(Plantilla!AP45),"")</f>
        <v/>
      </c>
      <c r="AS34" s="4">
        <f>IF($C34="OK",_xlfn.NUMBERVALUE(Plantilla!AQ45),"")</f>
        <v/>
      </c>
      <c r="AT34" s="6">
        <f>IF($C34="OK",_xlfn.NUMBERVALUE(Plantilla!AR45),"")</f>
        <v/>
      </c>
      <c r="AU34" s="4">
        <f>IF($C34="OK",_xlfn.NUMBERVALUE(Plantilla!AS45),"")</f>
        <v/>
      </c>
      <c r="AV34" s="6">
        <f>IF($C34="OK",_xlfn.NUMBERVALUE(Plantilla!AT45),"")</f>
        <v/>
      </c>
      <c r="AW34" s="4">
        <f>IF($C34="OK",_xlfn.NUMBERVALUE(Plantilla!AU45),"")</f>
        <v/>
      </c>
      <c r="AX34" s="6">
        <f>IF($C34="OK",_xlfn.NUMBERVALUE(Plantilla!AV45),"")</f>
        <v/>
      </c>
      <c r="AY34" s="4">
        <f>IF($C34="OK",_xlfn.NUMBERVALUE(Plantilla!AW45),"")</f>
        <v/>
      </c>
      <c r="AZ34" s="6">
        <f>IF($C34="OK",_xlfn.NUMBERVALUE(Plantilla!AX45),"")</f>
        <v/>
      </c>
      <c r="BA34">
        <f>IF($C34="OK",_xlfn.NUMBERVALUE(Plantilla!AY45),"")</f>
        <v/>
      </c>
      <c r="BB34">
        <f>IF($C34="OK",_xlfn.NUMBERVALUE(Plantilla!AZ45),"")</f>
        <v/>
      </c>
      <c r="BC34" s="4">
        <f>IF($C34="OK",_xlfn.NUMBERVALUE(Plantilla!BA45),"")</f>
        <v/>
      </c>
      <c r="BD34" s="6">
        <f>IF($C34="OK",_xlfn.NUMBERVALUE(Plantilla!BB45),"")</f>
        <v/>
      </c>
      <c r="BE34" s="4">
        <f>IF($C34="OK",_xlfn.NUMBERVALUE(Plantilla!BC45),"")</f>
        <v/>
      </c>
      <c r="BF34" s="6">
        <f>IF($C34="OK",_xlfn.NUMBERVALUE(Plantilla!BD45),"")</f>
        <v/>
      </c>
      <c r="BG34" s="4">
        <f>IF($C34="OK",_xlfn.NUMBERVALUE(Plantilla!BE45),"")</f>
        <v/>
      </c>
      <c r="BH34" s="6">
        <f>IF($C34="OK",_xlfn.NUMBERVALUE(Plantilla!BF45),"")</f>
        <v/>
      </c>
      <c r="BI34" s="110">
        <f>IF($C34="OK",_xlfn.NUMBERVALUE(Plantilla!BG45),"")</f>
        <v/>
      </c>
      <c r="BJ34" s="6">
        <f>IF($C34="OK",_xlfn.NUMBERVALUE(Plantilla!BH45),"")</f>
        <v/>
      </c>
      <c r="BK34" s="109">
        <f>IF($C34="OK",_xlfn.NUMBERVALUE(Plantilla!BI45),"")</f>
        <v/>
      </c>
      <c r="BL34" s="6">
        <f>IF($C34="OK",
   IF(Plantilla!BJ45&lt;&gt;"",
      TEXT(VLOOKUP(Plantilla!BJ45,'Tablas '!$Z$4:$AA$6,2,FALSE),"#"),
   ""),
"")</f>
        <v/>
      </c>
      <c r="BM34" s="4">
        <f>IF($C34="OK",_xlfn.NUMBERVALUE(Plantilla!BK45),"")</f>
        <v/>
      </c>
      <c r="BN34" s="4">
        <f>IF($C34="OK",_xlfn.NUMBERVALUE(Plantilla!BL45),"")</f>
        <v/>
      </c>
      <c r="BO34" s="6">
        <f>IF($C34="OK",_xlfn.NUMBERVALUE(Plantilla!BM45),"")</f>
        <v/>
      </c>
      <c r="BP34" s="4">
        <f>IF($C34="OK",_xlfn.NUMBERVALUE(Plantilla!BN45),"")</f>
        <v/>
      </c>
      <c r="BQ34" s="6">
        <f>IF($C34="OK",_xlfn.NUMBERVALUE(Plantilla!BO45),"")</f>
        <v/>
      </c>
      <c r="BR34" s="4">
        <f>IF($C34="OK",_xlfn.NUMBERVALUE(Plantilla!BP45),"")</f>
        <v/>
      </c>
      <c r="BS34" s="6">
        <f>IF($C34="OK",_xlfn.NUMBERVALUE(Plantilla!BQ45),"")</f>
        <v/>
      </c>
      <c r="BT34" s="4">
        <f>IF($C34="OK",_xlfn.NUMBERVALUE(Plantilla!BR45),"")</f>
        <v/>
      </c>
      <c r="BU34" s="6">
        <f>IF($C34="OK",_xlfn.NUMBERVALUE(Plantilla!BS45),"")</f>
        <v/>
      </c>
      <c r="BV34" s="6">
        <f>IF($C34="OK",_xlfn.NUMBERVALUE(Plantilla!BT45),"")</f>
        <v/>
      </c>
      <c r="BW34" s="6">
        <f>IF($C34="OK",_xlfn.NUMBERVALUE(Plantilla!BU45),"")</f>
        <v/>
      </c>
      <c r="BX34" s="6">
        <f>IF($C34="OK",_xlfn.NUMBERVALUE(Plantilla!BV45),"")</f>
        <v/>
      </c>
      <c r="BY34" s="6">
        <f>IF($C34="OK",_xlfn.NUMBERVALUE(Plantilla!BW45),"")</f>
        <v/>
      </c>
      <c r="BZ34" s="6">
        <f>IF($C34="OK",_xlfn.NUMBERVALUE(Plantilla!BX45),"")</f>
        <v/>
      </c>
      <c r="CA34" s="6">
        <f>IF($C34="OK",_xlfn.NUMBERVALUE(Plantilla!BY45),"")</f>
        <v/>
      </c>
      <c r="CB34" s="6">
        <f>IF($C34="OK",_xlfn.NUMBERVALUE(Plantilla!BZ45),"")</f>
        <v/>
      </c>
      <c r="CC34" s="6">
        <f>IF($C34="OK",_xlfn.NUMBERVALUE(Plantilla!CA45),"")</f>
        <v/>
      </c>
      <c r="CD34" s="6">
        <f>IF($C34="OK",_xlfn.NUMBERVALUE(Plantilla!CB45),"")</f>
        <v/>
      </c>
      <c r="CE34" s="6">
        <f>IF($C34="OK",_xlfn.NUMBERVALUE(Plantilla!CC45),"")</f>
        <v/>
      </c>
      <c r="CF34" s="4">
        <f>IF($C34="OK",_xlfn.NUMBERVALUE(Plantilla!CD45),"")</f>
        <v/>
      </c>
      <c r="CG34" s="6">
        <f>IF($C34="OK",_xlfn.NUMBERVALUE(Plantilla!CE45),"")</f>
        <v/>
      </c>
      <c r="CH34" s="6">
        <f>IF($C34="OK",_xlfn.NUMBERVALUE(Plantilla!CF45),"")</f>
        <v/>
      </c>
      <c r="CI34" s="6">
        <f>IF($C34="OK",_xlfn.NUMBERVALUE(Plantilla!CG45),"")</f>
        <v/>
      </c>
      <c r="CJ34" s="6">
        <f>IF($C34="OK",_xlfn.NUMBERVALUE(Plantilla!CH45),"")</f>
        <v/>
      </c>
      <c r="CK34" s="6">
        <f>IF($C34="OK",_xlfn.NUMBERVALUE(Plantilla!CI45),"")</f>
        <v/>
      </c>
      <c r="CL34" s="6">
        <f>IF($C34="OK",_xlfn.NUMBERVALUE(Plantilla!CJ45),"")</f>
        <v/>
      </c>
      <c r="CM34">
        <f>IF($C34="OK",TEXT(Plantilla!CK45,"#"),"")</f>
        <v/>
      </c>
      <c r="CN34" s="6">
        <f>IF($C34="OK",_xlfn.NUMBERVALUE(Plantilla!CL45),"")</f>
        <v/>
      </c>
      <c r="CO34" s="6">
        <f>IF($C34="OK",_xlfn.NUMBERVALUE(Plantilla!CM45),"")</f>
        <v/>
      </c>
      <c r="CP34" s="110">
        <f>IF($C34="OK",_xlfn.NUMBERVALUE(Plantilla!CN45),"")</f>
        <v/>
      </c>
      <c r="CQ34" s="6">
        <f>IF($C34="OK",_xlfn.NUMBERVALUE(Plantilla!CO45),"")</f>
        <v/>
      </c>
      <c r="CR34" s="109">
        <f>IF($C34="OK",_xlfn.NUMBERVALUE(Plantilla!CP45),"")</f>
        <v/>
      </c>
      <c r="CS34" s="110">
        <f>IF($C34="OK",_xlfn.NUMBERVALUE(Plantilla!CQ45),"")</f>
        <v/>
      </c>
      <c r="CT34" s="6">
        <f>IF($C34="OK",_xlfn.NUMBERVALUE(Plantilla!CR45),"")</f>
        <v/>
      </c>
      <c r="CU34" s="109">
        <f>IF($C34="OK",_xlfn.NUMBERVALUE(Plantilla!CS45),"")</f>
        <v/>
      </c>
      <c r="CV34" s="110">
        <f>IF($C34="OK",_xlfn.NUMBERVALUE(Plantilla!CT45),"")</f>
        <v/>
      </c>
      <c r="CW34" s="6">
        <f>IF($C34="OK",_xlfn.NUMBERVALUE(Plantilla!CU45),"")</f>
        <v/>
      </c>
      <c r="CX34" s="82">
        <f>IF($C34="OK",_xlfn.NUMBERVALUE(Plantilla!CV45),"")</f>
        <v/>
      </c>
      <c r="CY34" s="6">
        <f>IF($C34="OK",_xlfn.NUMBERVALUE(Plantilla!CW45),"")</f>
        <v/>
      </c>
      <c r="CZ34" s="82">
        <f>IF($C34="OK",_xlfn.NUMBERVALUE(Plantilla!CX45),"")</f>
        <v/>
      </c>
      <c r="DA34" s="6">
        <f>IF($C34="OK",_xlfn.NUMBERVALUE(Plantilla!CY45),"")</f>
        <v/>
      </c>
      <c r="DB34" s="109">
        <f>IF($C34="OK",_xlfn.NUMBERVALUE(Plantilla!CZ45),"")</f>
        <v/>
      </c>
      <c r="DC34" s="6">
        <f>IF($C34="OK",_xlfn.NUMBERVALUE(Plantilla!DA45),"")</f>
        <v/>
      </c>
      <c r="DD34" s="6">
        <f>IF($C34="OK",TEXT(Plantilla!DB45,"#"),"")</f>
        <v/>
      </c>
      <c r="DE34" s="6">
        <f>IF($C34="OK",_xlfn.NUMBERVALUE(Plantilla!DC45),"")</f>
        <v/>
      </c>
      <c r="DF34" s="4">
        <f>IF($C34="OK",_xlfn.NUMBERVALUE(Plantilla!DD45),"")</f>
        <v/>
      </c>
      <c r="DG34" s="6">
        <f>IF($C34="OK",_xlfn.NUMBERVALUE(Plantilla!DE45),"")</f>
        <v/>
      </c>
      <c r="DH34" s="6">
        <f>IF($C34="OK",_xlfn.NUMBERVALUE(Plantilla!DF45),"")</f>
        <v/>
      </c>
      <c r="DI34" s="6">
        <f>IF($C34="OK",_xlfn.NUMBERVALUE(Plantilla!DG45),"")</f>
        <v/>
      </c>
      <c r="DJ34" s="6">
        <f>IF($C34="OK",_xlfn.NUMBERVALUE(Plantilla!DH45),"")</f>
        <v/>
      </c>
      <c r="DK34" s="6">
        <f>IF($C34="OK",_xlfn.NUMBERVALUE(Plantilla!DI45),"")</f>
        <v/>
      </c>
      <c r="DL34" s="6">
        <f>IF($C34="OK",_xlfn.NUMBERVALUE(Plantilla!DJ45),"")</f>
        <v/>
      </c>
      <c r="DM34" s="6">
        <f>IF($C34="OK",_xlfn.NUMBERVALUE(Plantilla!DK45),"")</f>
        <v/>
      </c>
      <c r="DN34" s="6">
        <f>IF($C34="OK",_xlfn.NUMBERVALUE(Plantilla!DL45),"")</f>
        <v/>
      </c>
      <c r="DO34" s="6">
        <f>IF($C34="OK",_xlfn.NUMBERVALUE(Plantilla!DM45),"")</f>
        <v/>
      </c>
      <c r="DP34" s="6">
        <f>IF($C34="OK",_xlfn.NUMBERVALUE(Plantilla!DN45),"")</f>
        <v/>
      </c>
      <c r="DQ34" s="6">
        <f>IF($C34="OK",_xlfn.NUMBERVALUE(Plantilla!DO45),"")</f>
        <v/>
      </c>
      <c r="DR34" s="6">
        <f>IF($C34="OK",_xlfn.NUMBERVALUE(Plantilla!DP45),"")</f>
        <v/>
      </c>
      <c r="DS34">
        <f>IF($C34="OK",TEXT(Plantilla!DR45,"#"),"")</f>
        <v/>
      </c>
      <c r="DT34" s="6" t="n"/>
    </row>
    <row r="35">
      <c r="A35">
        <f>IF(Plantilla!$I$6="¡Perfecto!, Guarda el archivo y adjúntalo a tu interfaz de Nómina Electrónica","OK","Error")</f>
        <v/>
      </c>
      <c r="B35">
        <f>IF(Plantilla!$I$6="¡Perfecto!, Guarda el archivo y adjúntalo a tu interfaz de Nómina Electrónica",MID(Plantilla!$D$2,SEARCH("V",Plantilla!$D$2),10),"")</f>
        <v/>
      </c>
      <c r="C35">
        <f>Plantilla!C46</f>
        <v/>
      </c>
      <c r="D35">
        <f>IF($C35="OK",Plantilla!B46,"")</f>
        <v/>
      </c>
      <c r="E35">
        <f>IF($C35="OK",
   VLOOKUP(Plantilla!$E$4,'Tablas '!$AP$4:$AT$6,5,FALSE),
"")</f>
        <v/>
      </c>
      <c r="F35">
        <f>IF($C35="OK",TEXT(Plantilla!D46,"#"),"")</f>
        <v/>
      </c>
      <c r="G35">
        <f>IF($C35="OK",
   VLOOKUP(Plantilla!E46,'Tablas '!$B$4:$C$14,2,FALSE),
"")</f>
        <v/>
      </c>
      <c r="H35">
        <f>IF($C35="OK",TEXT(Plantilla!F46,"#"),"")</f>
        <v/>
      </c>
      <c r="I35">
        <f>IF($C35="OK",TEXT(Plantilla!G46,"#"),"")</f>
        <v/>
      </c>
      <c r="J35">
        <f>IF($C35="OK",TEXT(Plantilla!H46,"#"),"")</f>
        <v/>
      </c>
      <c r="K35">
        <f>IF($C35="OK",TEXT(Plantilla!I46,"#"),"")</f>
        <v/>
      </c>
      <c r="L35">
        <f>IF($C35="OK",TEXT(Plantilla!J46,"#"),"")</f>
        <v/>
      </c>
      <c r="M35">
        <f>IF($C35="OK",TEXT(Plantilla!K46,"#"),"")</f>
        <v/>
      </c>
      <c r="N35">
        <f>IF($C35="OK",
   CONCATENATE(YEAR(Plantilla!L46),"-",TEXT(MONTH(Plantilla!L46),"00"),"-",TEXT(DAY(Plantilla!L46),"00")),
"")</f>
        <v/>
      </c>
      <c r="O35">
        <f>IF($C35="OK",_xlfn.NUMBERVALUE(Plantilla!M46),"")</f>
        <v/>
      </c>
      <c r="P35">
        <f>IF($C35="OK",
   IF(Plantilla!N46&lt;&gt;"",
      CONCATENATE(YEAR(Plantilla!N46),"-",TEXT(MONTH(Plantilla!N46),"00"),"-",TEXT(DAY(Plantilla!N46),"00")),
   ""),
"")</f>
        <v/>
      </c>
      <c r="Q35">
        <f>IF($C35="OK",
   VLOOKUP(Plantilla!O46,'Tablas '!$E$4:$F$19,2,FALSE),
"")</f>
        <v/>
      </c>
      <c r="R35">
        <f>IF($C35="OK",
   VLOOKUP(Plantilla!P46,'Tablas '!$H$4:$I$5,2,FALSE),
"")</f>
        <v/>
      </c>
      <c r="S35">
        <f>IF($C35="OK",
   VLOOKUP(Plantilla!Q46,'Tablas '!$K$4:$L$8,2,FALSE),
"")</f>
        <v/>
      </c>
      <c r="T35">
        <f>IF($C35="OK",
   VLOOKUP(Plantilla!R46,'Tablas '!$AE$4:$AF$6,2,FALSE),
"")</f>
        <v/>
      </c>
      <c r="U35">
        <f>IF($C35="OK",
   VLOOKUP(Plantilla!S46,'Tablas '!$AE$4:$AF$6,2,FALSE),
"")</f>
        <v/>
      </c>
      <c r="V35">
        <f>IF($C35="OK",TEXT(Plantilla!T46,"#"),"")</f>
        <v/>
      </c>
      <c r="W35" s="84">
        <f>IF($C35="OK",
   VLOOKUP(Plantilla!U46,'Tablas '!$AM$4:$AN$1126,2,FALSE),
"")</f>
        <v/>
      </c>
      <c r="X35">
        <f>IF($C35="OK",TEXT(Plantilla!V46,"#"),"")</f>
        <v/>
      </c>
      <c r="Y35">
        <f>IF($C35="OK",
   CONCATENATE(YEAR(Plantilla!W46),"-",TEXT(MONTH(Plantilla!W46),"00"),"-",TEXT(DAY(Plantilla!W46),"00")),
"")</f>
        <v/>
      </c>
      <c r="Z35">
        <f>IF($C35="OK",
   CONCATENATE(YEAR(Plantilla!X46),"-",TEXT(MONTH(Plantilla!X46),"00"),"-",TEXT(DAY(Plantilla!X46),"00")),
"")</f>
        <v/>
      </c>
      <c r="AA35">
        <f>IF($C35="OK",
   TEXT(VLOOKUP(Plantilla!Y46,'Tablas '!$Q$4:$R$9,2,FALSE),"#"),
"")</f>
        <v/>
      </c>
      <c r="AB35">
        <f>IF($C35="OK",
   CONCATENATE(YEAR(Plantilla!Z46),"-",TEXT(MONTH(Plantilla!Z46),"00"),"-",TEXT(DAY(Plantilla!Z46),"00")),
"")</f>
        <v/>
      </c>
      <c r="AC35">
        <f>IF($C35="OK",
   TEXT(VLOOKUP(Plantilla!AA46,'Tablas '!$T$4:$U$13,2,FALSE),"#"),
"")</f>
        <v/>
      </c>
      <c r="AD35">
        <f>IF($C35="OK",TEXT(Plantilla!AB46,"#"),"")</f>
        <v/>
      </c>
      <c r="AE35">
        <f>IF($C35="OK",
   IF(Plantilla!AC46&lt;&gt;"",
      TEXT(VLOOKUP(Plantilla!AC46,'Tablas '!$W$4:$X$7,2,FALSE),"#"),
   ""),
"")</f>
        <v/>
      </c>
      <c r="AF35">
        <f>IF($C35="OK",TEXT(Plantilla!AD46,"#"),"")</f>
        <v/>
      </c>
      <c r="AG35" s="6">
        <f>IF($C35="OK",_xlfn.NUMBERVALUE(Plantilla!AE46),"")</f>
        <v/>
      </c>
      <c r="AH35" s="4">
        <f>IF($C35="OK",_xlfn.NUMBERVALUE(Plantilla!AF46),"")</f>
        <v/>
      </c>
      <c r="AI35" s="6">
        <f>IF($C35="OK",_xlfn.NUMBERVALUE(Plantilla!AG46),"")</f>
        <v/>
      </c>
      <c r="AJ35" s="6">
        <f>IF($C35="OK",_xlfn.NUMBERVALUE(Plantilla!AH46),"")</f>
        <v/>
      </c>
      <c r="AK35" s="6">
        <f>IF($C35="OK",_xlfn.NUMBERVALUE(Plantilla!AI46),"")</f>
        <v/>
      </c>
      <c r="AL35" s="6">
        <f>IF($C35="OK",_xlfn.NUMBERVALUE(Plantilla!AJ46),"")</f>
        <v/>
      </c>
      <c r="AM35" s="4">
        <f>IF($C35="OK",_xlfn.NUMBERVALUE(Plantilla!AK46),"")</f>
        <v/>
      </c>
      <c r="AN35" s="6">
        <f>IF($C35="OK",_xlfn.NUMBERVALUE(Plantilla!AL46),"")</f>
        <v/>
      </c>
      <c r="AO35" s="4">
        <f>IF($C35="OK",_xlfn.NUMBERVALUE(Plantilla!AM46),"")</f>
        <v/>
      </c>
      <c r="AP35" s="6">
        <f>IF($C35="OK",_xlfn.NUMBERVALUE(Plantilla!AN46),"")</f>
        <v/>
      </c>
      <c r="AQ35" s="4">
        <f>IF($C35="OK",_xlfn.NUMBERVALUE(Plantilla!AO46),"")</f>
        <v/>
      </c>
      <c r="AR35" s="6">
        <f>IF($C35="OK",_xlfn.NUMBERVALUE(Plantilla!AP46),"")</f>
        <v/>
      </c>
      <c r="AS35" s="4">
        <f>IF($C35="OK",_xlfn.NUMBERVALUE(Plantilla!AQ46),"")</f>
        <v/>
      </c>
      <c r="AT35" s="6">
        <f>IF($C35="OK",_xlfn.NUMBERVALUE(Plantilla!AR46),"")</f>
        <v/>
      </c>
      <c r="AU35" s="4">
        <f>IF($C35="OK",_xlfn.NUMBERVALUE(Plantilla!AS46),"")</f>
        <v/>
      </c>
      <c r="AV35" s="6">
        <f>IF($C35="OK",_xlfn.NUMBERVALUE(Plantilla!AT46),"")</f>
        <v/>
      </c>
      <c r="AW35" s="4">
        <f>IF($C35="OK",_xlfn.NUMBERVALUE(Plantilla!AU46),"")</f>
        <v/>
      </c>
      <c r="AX35" s="6">
        <f>IF($C35="OK",_xlfn.NUMBERVALUE(Plantilla!AV46),"")</f>
        <v/>
      </c>
      <c r="AY35" s="4">
        <f>IF($C35="OK",_xlfn.NUMBERVALUE(Plantilla!AW46),"")</f>
        <v/>
      </c>
      <c r="AZ35" s="6">
        <f>IF($C35="OK",_xlfn.NUMBERVALUE(Plantilla!AX46),"")</f>
        <v/>
      </c>
      <c r="BA35">
        <f>IF($C35="OK",_xlfn.NUMBERVALUE(Plantilla!AY46),"")</f>
        <v/>
      </c>
      <c r="BB35">
        <f>IF($C35="OK",_xlfn.NUMBERVALUE(Plantilla!AZ46),"")</f>
        <v/>
      </c>
      <c r="BC35" s="4">
        <f>IF($C35="OK",_xlfn.NUMBERVALUE(Plantilla!BA46),"")</f>
        <v/>
      </c>
      <c r="BD35" s="6">
        <f>IF($C35="OK",_xlfn.NUMBERVALUE(Plantilla!BB46),"")</f>
        <v/>
      </c>
      <c r="BE35" s="4">
        <f>IF($C35="OK",_xlfn.NUMBERVALUE(Plantilla!BC46),"")</f>
        <v/>
      </c>
      <c r="BF35" s="6">
        <f>IF($C35="OK",_xlfn.NUMBERVALUE(Plantilla!BD46),"")</f>
        <v/>
      </c>
      <c r="BG35" s="4">
        <f>IF($C35="OK",_xlfn.NUMBERVALUE(Plantilla!BE46),"")</f>
        <v/>
      </c>
      <c r="BH35" s="6">
        <f>IF($C35="OK",_xlfn.NUMBERVALUE(Plantilla!BF46),"")</f>
        <v/>
      </c>
      <c r="BI35" s="110">
        <f>IF($C35="OK",_xlfn.NUMBERVALUE(Plantilla!BG46),"")</f>
        <v/>
      </c>
      <c r="BJ35" s="6">
        <f>IF($C35="OK",_xlfn.NUMBERVALUE(Plantilla!BH46),"")</f>
        <v/>
      </c>
      <c r="BK35" s="109">
        <f>IF($C35="OK",_xlfn.NUMBERVALUE(Plantilla!BI46),"")</f>
        <v/>
      </c>
      <c r="BL35" s="6">
        <f>IF($C35="OK",
   IF(Plantilla!BJ46&lt;&gt;"",
      TEXT(VLOOKUP(Plantilla!BJ46,'Tablas '!$Z$4:$AA$6,2,FALSE),"#"),
   ""),
"")</f>
        <v/>
      </c>
      <c r="BM35" s="4">
        <f>IF($C35="OK",_xlfn.NUMBERVALUE(Plantilla!BK46),"")</f>
        <v/>
      </c>
      <c r="BN35" s="4">
        <f>IF($C35="OK",_xlfn.NUMBERVALUE(Plantilla!BL46),"")</f>
        <v/>
      </c>
      <c r="BO35" s="6">
        <f>IF($C35="OK",_xlfn.NUMBERVALUE(Plantilla!BM46),"")</f>
        <v/>
      </c>
      <c r="BP35" s="4">
        <f>IF($C35="OK",_xlfn.NUMBERVALUE(Plantilla!BN46),"")</f>
        <v/>
      </c>
      <c r="BQ35" s="6">
        <f>IF($C35="OK",_xlfn.NUMBERVALUE(Plantilla!BO46),"")</f>
        <v/>
      </c>
      <c r="BR35" s="4">
        <f>IF($C35="OK",_xlfn.NUMBERVALUE(Plantilla!BP46),"")</f>
        <v/>
      </c>
      <c r="BS35" s="6">
        <f>IF($C35="OK",_xlfn.NUMBERVALUE(Plantilla!BQ46),"")</f>
        <v/>
      </c>
      <c r="BT35" s="4">
        <f>IF($C35="OK",_xlfn.NUMBERVALUE(Plantilla!BR46),"")</f>
        <v/>
      </c>
      <c r="BU35" s="6">
        <f>IF($C35="OK",_xlfn.NUMBERVALUE(Plantilla!BS46),"")</f>
        <v/>
      </c>
      <c r="BV35" s="6">
        <f>IF($C35="OK",_xlfn.NUMBERVALUE(Plantilla!BT46),"")</f>
        <v/>
      </c>
      <c r="BW35" s="6">
        <f>IF($C35="OK",_xlfn.NUMBERVALUE(Plantilla!BU46),"")</f>
        <v/>
      </c>
      <c r="BX35" s="6">
        <f>IF($C35="OK",_xlfn.NUMBERVALUE(Plantilla!BV46),"")</f>
        <v/>
      </c>
      <c r="BY35" s="6">
        <f>IF($C35="OK",_xlfn.NUMBERVALUE(Plantilla!BW46),"")</f>
        <v/>
      </c>
      <c r="BZ35" s="6">
        <f>IF($C35="OK",_xlfn.NUMBERVALUE(Plantilla!BX46),"")</f>
        <v/>
      </c>
      <c r="CA35" s="6">
        <f>IF($C35="OK",_xlfn.NUMBERVALUE(Plantilla!BY46),"")</f>
        <v/>
      </c>
      <c r="CB35" s="6">
        <f>IF($C35="OK",_xlfn.NUMBERVALUE(Plantilla!BZ46),"")</f>
        <v/>
      </c>
      <c r="CC35" s="6">
        <f>IF($C35="OK",_xlfn.NUMBERVALUE(Plantilla!CA46),"")</f>
        <v/>
      </c>
      <c r="CD35" s="6">
        <f>IF($C35="OK",_xlfn.NUMBERVALUE(Plantilla!CB46),"")</f>
        <v/>
      </c>
      <c r="CE35" s="6">
        <f>IF($C35="OK",_xlfn.NUMBERVALUE(Plantilla!CC46),"")</f>
        <v/>
      </c>
      <c r="CF35" s="4">
        <f>IF($C35="OK",_xlfn.NUMBERVALUE(Plantilla!CD46),"")</f>
        <v/>
      </c>
      <c r="CG35" s="6">
        <f>IF($C35="OK",_xlfn.NUMBERVALUE(Plantilla!CE46),"")</f>
        <v/>
      </c>
      <c r="CH35" s="6">
        <f>IF($C35="OK",_xlfn.NUMBERVALUE(Plantilla!CF46),"")</f>
        <v/>
      </c>
      <c r="CI35" s="6">
        <f>IF($C35="OK",_xlfn.NUMBERVALUE(Plantilla!CG46),"")</f>
        <v/>
      </c>
      <c r="CJ35" s="6">
        <f>IF($C35="OK",_xlfn.NUMBERVALUE(Plantilla!CH46),"")</f>
        <v/>
      </c>
      <c r="CK35" s="6">
        <f>IF($C35="OK",_xlfn.NUMBERVALUE(Plantilla!CI46),"")</f>
        <v/>
      </c>
      <c r="CL35" s="6">
        <f>IF($C35="OK",_xlfn.NUMBERVALUE(Plantilla!CJ46),"")</f>
        <v/>
      </c>
      <c r="CM35">
        <f>IF($C35="OK",TEXT(Plantilla!CK46,"#"),"")</f>
        <v/>
      </c>
      <c r="CN35" s="6">
        <f>IF($C35="OK",_xlfn.NUMBERVALUE(Plantilla!CL46),"")</f>
        <v/>
      </c>
      <c r="CO35" s="6">
        <f>IF($C35="OK",_xlfn.NUMBERVALUE(Plantilla!CM46),"")</f>
        <v/>
      </c>
      <c r="CP35" s="110">
        <f>IF($C35="OK",_xlfn.NUMBERVALUE(Plantilla!CN46),"")</f>
        <v/>
      </c>
      <c r="CQ35" s="6">
        <f>IF($C35="OK",_xlfn.NUMBERVALUE(Plantilla!CO46),"")</f>
        <v/>
      </c>
      <c r="CR35" s="109">
        <f>IF($C35="OK",_xlfn.NUMBERVALUE(Plantilla!CP46),"")</f>
        <v/>
      </c>
      <c r="CS35" s="110">
        <f>IF($C35="OK",_xlfn.NUMBERVALUE(Plantilla!CQ46),"")</f>
        <v/>
      </c>
      <c r="CT35" s="6">
        <f>IF($C35="OK",_xlfn.NUMBERVALUE(Plantilla!CR46),"")</f>
        <v/>
      </c>
      <c r="CU35" s="109">
        <f>IF($C35="OK",_xlfn.NUMBERVALUE(Plantilla!CS46),"")</f>
        <v/>
      </c>
      <c r="CV35" s="110">
        <f>IF($C35="OK",_xlfn.NUMBERVALUE(Plantilla!CT46),"")</f>
        <v/>
      </c>
      <c r="CW35" s="6">
        <f>IF($C35="OK",_xlfn.NUMBERVALUE(Plantilla!CU46),"")</f>
        <v/>
      </c>
      <c r="CX35" s="82">
        <f>IF($C35="OK",_xlfn.NUMBERVALUE(Plantilla!CV46),"")</f>
        <v/>
      </c>
      <c r="CY35" s="6">
        <f>IF($C35="OK",_xlfn.NUMBERVALUE(Plantilla!CW46),"")</f>
        <v/>
      </c>
      <c r="CZ35" s="82">
        <f>IF($C35="OK",_xlfn.NUMBERVALUE(Plantilla!CX46),"")</f>
        <v/>
      </c>
      <c r="DA35" s="6">
        <f>IF($C35="OK",_xlfn.NUMBERVALUE(Plantilla!CY46),"")</f>
        <v/>
      </c>
      <c r="DB35" s="109">
        <f>IF($C35="OK",_xlfn.NUMBERVALUE(Plantilla!CZ46),"")</f>
        <v/>
      </c>
      <c r="DC35" s="6">
        <f>IF($C35="OK",_xlfn.NUMBERVALUE(Plantilla!DA46),"")</f>
        <v/>
      </c>
      <c r="DD35" s="6">
        <f>IF($C35="OK",TEXT(Plantilla!DB46,"#"),"")</f>
        <v/>
      </c>
      <c r="DE35" s="6">
        <f>IF($C35="OK",_xlfn.NUMBERVALUE(Plantilla!DC46),"")</f>
        <v/>
      </c>
      <c r="DF35" s="4">
        <f>IF($C35="OK",_xlfn.NUMBERVALUE(Plantilla!DD46),"")</f>
        <v/>
      </c>
      <c r="DG35" s="6">
        <f>IF($C35="OK",_xlfn.NUMBERVALUE(Plantilla!DE46),"")</f>
        <v/>
      </c>
      <c r="DH35" s="6">
        <f>IF($C35="OK",_xlfn.NUMBERVALUE(Plantilla!DF46),"")</f>
        <v/>
      </c>
      <c r="DI35" s="6">
        <f>IF($C35="OK",_xlfn.NUMBERVALUE(Plantilla!DG46),"")</f>
        <v/>
      </c>
      <c r="DJ35" s="6">
        <f>IF($C35="OK",_xlfn.NUMBERVALUE(Plantilla!DH46),"")</f>
        <v/>
      </c>
      <c r="DK35" s="6">
        <f>IF($C35="OK",_xlfn.NUMBERVALUE(Plantilla!DI46),"")</f>
        <v/>
      </c>
      <c r="DL35" s="6">
        <f>IF($C35="OK",_xlfn.NUMBERVALUE(Plantilla!DJ46),"")</f>
        <v/>
      </c>
      <c r="DM35" s="6">
        <f>IF($C35="OK",_xlfn.NUMBERVALUE(Plantilla!DK46),"")</f>
        <v/>
      </c>
      <c r="DN35" s="6">
        <f>IF($C35="OK",_xlfn.NUMBERVALUE(Plantilla!DL46),"")</f>
        <v/>
      </c>
      <c r="DO35" s="6">
        <f>IF($C35="OK",_xlfn.NUMBERVALUE(Plantilla!DM46),"")</f>
        <v/>
      </c>
      <c r="DP35" s="6">
        <f>IF($C35="OK",_xlfn.NUMBERVALUE(Plantilla!DN46),"")</f>
        <v/>
      </c>
      <c r="DQ35" s="6">
        <f>IF($C35="OK",_xlfn.NUMBERVALUE(Plantilla!DO46),"")</f>
        <v/>
      </c>
      <c r="DR35" s="6">
        <f>IF($C35="OK",_xlfn.NUMBERVALUE(Plantilla!DP46),"")</f>
        <v/>
      </c>
      <c r="DS35">
        <f>IF($C35="OK",TEXT(Plantilla!DR46,"#"),"")</f>
        <v/>
      </c>
      <c r="DT35" s="6" t="n"/>
    </row>
    <row r="36">
      <c r="A36">
        <f>IF(Plantilla!$I$6="¡Perfecto!, Guarda el archivo y adjúntalo a tu interfaz de Nómina Electrónica","OK","Error")</f>
        <v/>
      </c>
      <c r="B36">
        <f>IF(Plantilla!$I$6="¡Perfecto!, Guarda el archivo y adjúntalo a tu interfaz de Nómina Electrónica",MID(Plantilla!$D$2,SEARCH("V",Plantilla!$D$2),10),"")</f>
        <v/>
      </c>
      <c r="C36">
        <f>Plantilla!C47</f>
        <v/>
      </c>
      <c r="D36">
        <f>IF($C36="OK",Plantilla!B47,"")</f>
        <v/>
      </c>
      <c r="E36">
        <f>IF($C36="OK",
   VLOOKUP(Plantilla!$E$4,'Tablas '!$AP$4:$AT$6,5,FALSE),
"")</f>
        <v/>
      </c>
      <c r="F36">
        <f>IF($C36="OK",TEXT(Plantilla!D47,"#"),"")</f>
        <v/>
      </c>
      <c r="G36">
        <f>IF($C36="OK",
   VLOOKUP(Plantilla!E47,'Tablas '!$B$4:$C$14,2,FALSE),
"")</f>
        <v/>
      </c>
      <c r="H36">
        <f>IF($C36="OK",TEXT(Plantilla!F47,"#"),"")</f>
        <v/>
      </c>
      <c r="I36">
        <f>IF($C36="OK",TEXT(Plantilla!G47,"#"),"")</f>
        <v/>
      </c>
      <c r="J36">
        <f>IF($C36="OK",TEXT(Plantilla!H47,"#"),"")</f>
        <v/>
      </c>
      <c r="K36">
        <f>IF($C36="OK",TEXT(Plantilla!I47,"#"),"")</f>
        <v/>
      </c>
      <c r="L36">
        <f>IF($C36="OK",TEXT(Plantilla!J47,"#"),"")</f>
        <v/>
      </c>
      <c r="M36">
        <f>IF($C36="OK",TEXT(Plantilla!K47,"#"),"")</f>
        <v/>
      </c>
      <c r="N36">
        <f>IF($C36="OK",
   CONCATENATE(YEAR(Plantilla!L47),"-",TEXT(MONTH(Plantilla!L47),"00"),"-",TEXT(DAY(Plantilla!L47),"00")),
"")</f>
        <v/>
      </c>
      <c r="O36">
        <f>IF($C36="OK",_xlfn.NUMBERVALUE(Plantilla!M47),"")</f>
        <v/>
      </c>
      <c r="P36">
        <f>IF($C36="OK",
   IF(Plantilla!N47&lt;&gt;"",
      CONCATENATE(YEAR(Plantilla!N47),"-",TEXT(MONTH(Plantilla!N47),"00"),"-",TEXT(DAY(Plantilla!N47),"00")),
   ""),
"")</f>
        <v/>
      </c>
      <c r="Q36">
        <f>IF($C36="OK",
   VLOOKUP(Plantilla!O47,'Tablas '!$E$4:$F$19,2,FALSE),
"")</f>
        <v/>
      </c>
      <c r="R36">
        <f>IF($C36="OK",
   VLOOKUP(Plantilla!P47,'Tablas '!$H$4:$I$5,2,FALSE),
"")</f>
        <v/>
      </c>
      <c r="S36">
        <f>IF($C36="OK",
   VLOOKUP(Plantilla!Q47,'Tablas '!$K$4:$L$8,2,FALSE),
"")</f>
        <v/>
      </c>
      <c r="T36">
        <f>IF($C36="OK",
   VLOOKUP(Plantilla!R47,'Tablas '!$AE$4:$AF$6,2,FALSE),
"")</f>
        <v/>
      </c>
      <c r="U36">
        <f>IF($C36="OK",
   VLOOKUP(Plantilla!S47,'Tablas '!$AE$4:$AF$6,2,FALSE),
"")</f>
        <v/>
      </c>
      <c r="V36">
        <f>IF($C36="OK",TEXT(Plantilla!T47,"#"),"")</f>
        <v/>
      </c>
      <c r="W36" s="84">
        <f>IF($C36="OK",
   VLOOKUP(Plantilla!U47,'Tablas '!$AM$4:$AN$1126,2,FALSE),
"")</f>
        <v/>
      </c>
      <c r="X36">
        <f>IF($C36="OK",TEXT(Plantilla!V47,"#"),"")</f>
        <v/>
      </c>
      <c r="Y36">
        <f>IF($C36="OK",
   CONCATENATE(YEAR(Plantilla!W47),"-",TEXT(MONTH(Plantilla!W47),"00"),"-",TEXT(DAY(Plantilla!W47),"00")),
"")</f>
        <v/>
      </c>
      <c r="Z36">
        <f>IF($C36="OK",
   CONCATENATE(YEAR(Plantilla!X47),"-",TEXT(MONTH(Plantilla!X47),"00"),"-",TEXT(DAY(Plantilla!X47),"00")),
"")</f>
        <v/>
      </c>
      <c r="AA36">
        <f>IF($C36="OK",
   TEXT(VLOOKUP(Plantilla!Y47,'Tablas '!$Q$4:$R$9,2,FALSE),"#"),
"")</f>
        <v/>
      </c>
      <c r="AB36">
        <f>IF($C36="OK",
   CONCATENATE(YEAR(Plantilla!Z47),"-",TEXT(MONTH(Plantilla!Z47),"00"),"-",TEXT(DAY(Plantilla!Z47),"00")),
"")</f>
        <v/>
      </c>
      <c r="AC36">
        <f>IF($C36="OK",
   TEXT(VLOOKUP(Plantilla!AA47,'Tablas '!$T$4:$U$13,2,FALSE),"#"),
"")</f>
        <v/>
      </c>
      <c r="AD36">
        <f>IF($C36="OK",TEXT(Plantilla!AB47,"#"),"")</f>
        <v/>
      </c>
      <c r="AE36">
        <f>IF($C36="OK",
   IF(Plantilla!AC47&lt;&gt;"",
      TEXT(VLOOKUP(Plantilla!AC47,'Tablas '!$W$4:$X$7,2,FALSE),"#"),
   ""),
"")</f>
        <v/>
      </c>
      <c r="AF36">
        <f>IF($C36="OK",TEXT(Plantilla!AD47,"#"),"")</f>
        <v/>
      </c>
      <c r="AG36" s="6">
        <f>IF($C36="OK",_xlfn.NUMBERVALUE(Plantilla!AE47),"")</f>
        <v/>
      </c>
      <c r="AH36" s="4">
        <f>IF($C36="OK",_xlfn.NUMBERVALUE(Plantilla!AF47),"")</f>
        <v/>
      </c>
      <c r="AI36" s="6">
        <f>IF($C36="OK",_xlfn.NUMBERVALUE(Plantilla!AG47),"")</f>
        <v/>
      </c>
      <c r="AJ36" s="6">
        <f>IF($C36="OK",_xlfn.NUMBERVALUE(Plantilla!AH47),"")</f>
        <v/>
      </c>
      <c r="AK36" s="6">
        <f>IF($C36="OK",_xlfn.NUMBERVALUE(Plantilla!AI47),"")</f>
        <v/>
      </c>
      <c r="AL36" s="6">
        <f>IF($C36="OK",_xlfn.NUMBERVALUE(Plantilla!AJ47),"")</f>
        <v/>
      </c>
      <c r="AM36" s="4">
        <f>IF($C36="OK",_xlfn.NUMBERVALUE(Plantilla!AK47),"")</f>
        <v/>
      </c>
      <c r="AN36" s="6">
        <f>IF($C36="OK",_xlfn.NUMBERVALUE(Plantilla!AL47),"")</f>
        <v/>
      </c>
      <c r="AO36" s="4">
        <f>IF($C36="OK",_xlfn.NUMBERVALUE(Plantilla!AM47),"")</f>
        <v/>
      </c>
      <c r="AP36" s="6">
        <f>IF($C36="OK",_xlfn.NUMBERVALUE(Plantilla!AN47),"")</f>
        <v/>
      </c>
      <c r="AQ36" s="4">
        <f>IF($C36="OK",_xlfn.NUMBERVALUE(Plantilla!AO47),"")</f>
        <v/>
      </c>
      <c r="AR36" s="6">
        <f>IF($C36="OK",_xlfn.NUMBERVALUE(Plantilla!AP47),"")</f>
        <v/>
      </c>
      <c r="AS36" s="4">
        <f>IF($C36="OK",_xlfn.NUMBERVALUE(Plantilla!AQ47),"")</f>
        <v/>
      </c>
      <c r="AT36" s="6">
        <f>IF($C36="OK",_xlfn.NUMBERVALUE(Plantilla!AR47),"")</f>
        <v/>
      </c>
      <c r="AU36" s="4">
        <f>IF($C36="OK",_xlfn.NUMBERVALUE(Plantilla!AS47),"")</f>
        <v/>
      </c>
      <c r="AV36" s="6">
        <f>IF($C36="OK",_xlfn.NUMBERVALUE(Plantilla!AT47),"")</f>
        <v/>
      </c>
      <c r="AW36" s="4">
        <f>IF($C36="OK",_xlfn.NUMBERVALUE(Plantilla!AU47),"")</f>
        <v/>
      </c>
      <c r="AX36" s="6">
        <f>IF($C36="OK",_xlfn.NUMBERVALUE(Plantilla!AV47),"")</f>
        <v/>
      </c>
      <c r="AY36" s="4">
        <f>IF($C36="OK",_xlfn.NUMBERVALUE(Plantilla!AW47),"")</f>
        <v/>
      </c>
      <c r="AZ36" s="6">
        <f>IF($C36="OK",_xlfn.NUMBERVALUE(Plantilla!AX47),"")</f>
        <v/>
      </c>
      <c r="BA36">
        <f>IF($C36="OK",_xlfn.NUMBERVALUE(Plantilla!AY47),"")</f>
        <v/>
      </c>
      <c r="BB36">
        <f>IF($C36="OK",_xlfn.NUMBERVALUE(Plantilla!AZ47),"")</f>
        <v/>
      </c>
      <c r="BC36" s="4">
        <f>IF($C36="OK",_xlfn.NUMBERVALUE(Plantilla!BA47),"")</f>
        <v/>
      </c>
      <c r="BD36" s="6">
        <f>IF($C36="OK",_xlfn.NUMBERVALUE(Plantilla!BB47),"")</f>
        <v/>
      </c>
      <c r="BE36" s="4">
        <f>IF($C36="OK",_xlfn.NUMBERVALUE(Plantilla!BC47),"")</f>
        <v/>
      </c>
      <c r="BF36" s="6">
        <f>IF($C36="OK",_xlfn.NUMBERVALUE(Plantilla!BD47),"")</f>
        <v/>
      </c>
      <c r="BG36" s="4">
        <f>IF($C36="OK",_xlfn.NUMBERVALUE(Plantilla!BE47),"")</f>
        <v/>
      </c>
      <c r="BH36" s="6">
        <f>IF($C36="OK",_xlfn.NUMBERVALUE(Plantilla!BF47),"")</f>
        <v/>
      </c>
      <c r="BI36" s="110">
        <f>IF($C36="OK",_xlfn.NUMBERVALUE(Plantilla!BG47),"")</f>
        <v/>
      </c>
      <c r="BJ36" s="6">
        <f>IF($C36="OK",_xlfn.NUMBERVALUE(Plantilla!BH47),"")</f>
        <v/>
      </c>
      <c r="BK36" s="109">
        <f>IF($C36="OK",_xlfn.NUMBERVALUE(Plantilla!BI47),"")</f>
        <v/>
      </c>
      <c r="BL36" s="6">
        <f>IF($C36="OK",
   IF(Plantilla!BJ47&lt;&gt;"",
      TEXT(VLOOKUP(Plantilla!BJ47,'Tablas '!$Z$4:$AA$6,2,FALSE),"#"),
   ""),
"")</f>
        <v/>
      </c>
      <c r="BM36" s="4">
        <f>IF($C36="OK",_xlfn.NUMBERVALUE(Plantilla!BK47),"")</f>
        <v/>
      </c>
      <c r="BN36" s="4">
        <f>IF($C36="OK",_xlfn.NUMBERVALUE(Plantilla!BL47),"")</f>
        <v/>
      </c>
      <c r="BO36" s="6">
        <f>IF($C36="OK",_xlfn.NUMBERVALUE(Plantilla!BM47),"")</f>
        <v/>
      </c>
      <c r="BP36" s="4">
        <f>IF($C36="OK",_xlfn.NUMBERVALUE(Plantilla!BN47),"")</f>
        <v/>
      </c>
      <c r="BQ36" s="6">
        <f>IF($C36="OK",_xlfn.NUMBERVALUE(Plantilla!BO47),"")</f>
        <v/>
      </c>
      <c r="BR36" s="4">
        <f>IF($C36="OK",_xlfn.NUMBERVALUE(Plantilla!BP47),"")</f>
        <v/>
      </c>
      <c r="BS36" s="6">
        <f>IF($C36="OK",_xlfn.NUMBERVALUE(Plantilla!BQ47),"")</f>
        <v/>
      </c>
      <c r="BT36" s="4">
        <f>IF($C36="OK",_xlfn.NUMBERVALUE(Plantilla!BR47),"")</f>
        <v/>
      </c>
      <c r="BU36" s="6">
        <f>IF($C36="OK",_xlfn.NUMBERVALUE(Plantilla!BS47),"")</f>
        <v/>
      </c>
      <c r="BV36" s="6">
        <f>IF($C36="OK",_xlfn.NUMBERVALUE(Plantilla!BT47),"")</f>
        <v/>
      </c>
      <c r="BW36" s="6">
        <f>IF($C36="OK",_xlfn.NUMBERVALUE(Plantilla!BU47),"")</f>
        <v/>
      </c>
      <c r="BX36" s="6">
        <f>IF($C36="OK",_xlfn.NUMBERVALUE(Plantilla!BV47),"")</f>
        <v/>
      </c>
      <c r="BY36" s="6">
        <f>IF($C36="OK",_xlfn.NUMBERVALUE(Plantilla!BW47),"")</f>
        <v/>
      </c>
      <c r="BZ36" s="6">
        <f>IF($C36="OK",_xlfn.NUMBERVALUE(Plantilla!BX47),"")</f>
        <v/>
      </c>
      <c r="CA36" s="6">
        <f>IF($C36="OK",_xlfn.NUMBERVALUE(Plantilla!BY47),"")</f>
        <v/>
      </c>
      <c r="CB36" s="6">
        <f>IF($C36="OK",_xlfn.NUMBERVALUE(Plantilla!BZ47),"")</f>
        <v/>
      </c>
      <c r="CC36" s="6">
        <f>IF($C36="OK",_xlfn.NUMBERVALUE(Plantilla!CA47),"")</f>
        <v/>
      </c>
      <c r="CD36" s="6">
        <f>IF($C36="OK",_xlfn.NUMBERVALUE(Plantilla!CB47),"")</f>
        <v/>
      </c>
      <c r="CE36" s="6">
        <f>IF($C36="OK",_xlfn.NUMBERVALUE(Plantilla!CC47),"")</f>
        <v/>
      </c>
      <c r="CF36" s="4">
        <f>IF($C36="OK",_xlfn.NUMBERVALUE(Plantilla!CD47),"")</f>
        <v/>
      </c>
      <c r="CG36" s="6">
        <f>IF($C36="OK",_xlfn.NUMBERVALUE(Plantilla!CE47),"")</f>
        <v/>
      </c>
      <c r="CH36" s="6">
        <f>IF($C36="OK",_xlfn.NUMBERVALUE(Plantilla!CF47),"")</f>
        <v/>
      </c>
      <c r="CI36" s="6">
        <f>IF($C36="OK",_xlfn.NUMBERVALUE(Plantilla!CG47),"")</f>
        <v/>
      </c>
      <c r="CJ36" s="6">
        <f>IF($C36="OK",_xlfn.NUMBERVALUE(Plantilla!CH47),"")</f>
        <v/>
      </c>
      <c r="CK36" s="6">
        <f>IF($C36="OK",_xlfn.NUMBERVALUE(Plantilla!CI47),"")</f>
        <v/>
      </c>
      <c r="CL36" s="6">
        <f>IF($C36="OK",_xlfn.NUMBERVALUE(Plantilla!CJ47),"")</f>
        <v/>
      </c>
      <c r="CM36">
        <f>IF($C36="OK",TEXT(Plantilla!CK47,"#"),"")</f>
        <v/>
      </c>
      <c r="CN36" s="6">
        <f>IF($C36="OK",_xlfn.NUMBERVALUE(Plantilla!CL47),"")</f>
        <v/>
      </c>
      <c r="CO36" s="6">
        <f>IF($C36="OK",_xlfn.NUMBERVALUE(Plantilla!CM47),"")</f>
        <v/>
      </c>
      <c r="CP36" s="110">
        <f>IF($C36="OK",_xlfn.NUMBERVALUE(Plantilla!CN47),"")</f>
        <v/>
      </c>
      <c r="CQ36" s="6">
        <f>IF($C36="OK",_xlfn.NUMBERVALUE(Plantilla!CO47),"")</f>
        <v/>
      </c>
      <c r="CR36" s="109">
        <f>IF($C36="OK",_xlfn.NUMBERVALUE(Plantilla!CP47),"")</f>
        <v/>
      </c>
      <c r="CS36" s="110">
        <f>IF($C36="OK",_xlfn.NUMBERVALUE(Plantilla!CQ47),"")</f>
        <v/>
      </c>
      <c r="CT36" s="6">
        <f>IF($C36="OK",_xlfn.NUMBERVALUE(Plantilla!CR47),"")</f>
        <v/>
      </c>
      <c r="CU36" s="109">
        <f>IF($C36="OK",_xlfn.NUMBERVALUE(Plantilla!CS47),"")</f>
        <v/>
      </c>
      <c r="CV36" s="110">
        <f>IF($C36="OK",_xlfn.NUMBERVALUE(Plantilla!CT47),"")</f>
        <v/>
      </c>
      <c r="CW36" s="6">
        <f>IF($C36="OK",_xlfn.NUMBERVALUE(Plantilla!CU47),"")</f>
        <v/>
      </c>
      <c r="CX36" s="82">
        <f>IF($C36="OK",_xlfn.NUMBERVALUE(Plantilla!CV47),"")</f>
        <v/>
      </c>
      <c r="CY36" s="6">
        <f>IF($C36="OK",_xlfn.NUMBERVALUE(Plantilla!CW47),"")</f>
        <v/>
      </c>
      <c r="CZ36" s="82">
        <f>IF($C36="OK",_xlfn.NUMBERVALUE(Plantilla!CX47),"")</f>
        <v/>
      </c>
      <c r="DA36" s="6">
        <f>IF($C36="OK",_xlfn.NUMBERVALUE(Plantilla!CY47),"")</f>
        <v/>
      </c>
      <c r="DB36" s="109">
        <f>IF($C36="OK",_xlfn.NUMBERVALUE(Plantilla!CZ47),"")</f>
        <v/>
      </c>
      <c r="DC36" s="6">
        <f>IF($C36="OK",_xlfn.NUMBERVALUE(Plantilla!DA47),"")</f>
        <v/>
      </c>
      <c r="DD36" s="6">
        <f>IF($C36="OK",TEXT(Plantilla!DB47,"#"),"")</f>
        <v/>
      </c>
      <c r="DE36" s="6">
        <f>IF($C36="OK",_xlfn.NUMBERVALUE(Plantilla!DC47),"")</f>
        <v/>
      </c>
      <c r="DF36" s="4">
        <f>IF($C36="OK",_xlfn.NUMBERVALUE(Plantilla!DD47),"")</f>
        <v/>
      </c>
      <c r="DG36" s="6">
        <f>IF($C36="OK",_xlfn.NUMBERVALUE(Plantilla!DE47),"")</f>
        <v/>
      </c>
      <c r="DH36" s="6">
        <f>IF($C36="OK",_xlfn.NUMBERVALUE(Plantilla!DF47),"")</f>
        <v/>
      </c>
      <c r="DI36" s="6">
        <f>IF($C36="OK",_xlfn.NUMBERVALUE(Plantilla!DG47),"")</f>
        <v/>
      </c>
      <c r="DJ36" s="6">
        <f>IF($C36="OK",_xlfn.NUMBERVALUE(Plantilla!DH47),"")</f>
        <v/>
      </c>
      <c r="DK36" s="6">
        <f>IF($C36="OK",_xlfn.NUMBERVALUE(Plantilla!DI47),"")</f>
        <v/>
      </c>
      <c r="DL36" s="6">
        <f>IF($C36="OK",_xlfn.NUMBERVALUE(Plantilla!DJ47),"")</f>
        <v/>
      </c>
      <c r="DM36" s="6">
        <f>IF($C36="OK",_xlfn.NUMBERVALUE(Plantilla!DK47),"")</f>
        <v/>
      </c>
      <c r="DN36" s="6">
        <f>IF($C36="OK",_xlfn.NUMBERVALUE(Plantilla!DL47),"")</f>
        <v/>
      </c>
      <c r="DO36" s="6">
        <f>IF($C36="OK",_xlfn.NUMBERVALUE(Plantilla!DM47),"")</f>
        <v/>
      </c>
      <c r="DP36" s="6">
        <f>IF($C36="OK",_xlfn.NUMBERVALUE(Plantilla!DN47),"")</f>
        <v/>
      </c>
      <c r="DQ36" s="6">
        <f>IF($C36="OK",_xlfn.NUMBERVALUE(Plantilla!DO47),"")</f>
        <v/>
      </c>
      <c r="DR36" s="6">
        <f>IF($C36="OK",_xlfn.NUMBERVALUE(Plantilla!DP47),"")</f>
        <v/>
      </c>
      <c r="DS36">
        <f>IF($C36="OK",TEXT(Plantilla!DR47,"#"),"")</f>
        <v/>
      </c>
      <c r="DT36" s="6" t="n"/>
    </row>
    <row r="37">
      <c r="A37">
        <f>IF(Plantilla!$I$6="¡Perfecto!, Guarda el archivo y adjúntalo a tu interfaz de Nómina Electrónica","OK","Error")</f>
        <v/>
      </c>
      <c r="B37">
        <f>IF(Plantilla!$I$6="¡Perfecto!, Guarda el archivo y adjúntalo a tu interfaz de Nómina Electrónica",MID(Plantilla!$D$2,SEARCH("V",Plantilla!$D$2),10),"")</f>
        <v/>
      </c>
      <c r="C37">
        <f>Plantilla!C48</f>
        <v/>
      </c>
      <c r="D37">
        <f>IF($C37="OK",Plantilla!B48,"")</f>
        <v/>
      </c>
      <c r="E37">
        <f>IF($C37="OK",
   VLOOKUP(Plantilla!$E$4,'Tablas '!$AP$4:$AT$6,5,FALSE),
"")</f>
        <v/>
      </c>
      <c r="F37">
        <f>IF($C37="OK",TEXT(Plantilla!D48,"#"),"")</f>
        <v/>
      </c>
      <c r="G37">
        <f>IF($C37="OK",
   VLOOKUP(Plantilla!E48,'Tablas '!$B$4:$C$14,2,FALSE),
"")</f>
        <v/>
      </c>
      <c r="H37">
        <f>IF($C37="OK",TEXT(Plantilla!F48,"#"),"")</f>
        <v/>
      </c>
      <c r="I37">
        <f>IF($C37="OK",TEXT(Plantilla!G48,"#"),"")</f>
        <v/>
      </c>
      <c r="J37">
        <f>IF($C37="OK",TEXT(Plantilla!H48,"#"),"")</f>
        <v/>
      </c>
      <c r="K37">
        <f>IF($C37="OK",TEXT(Plantilla!I48,"#"),"")</f>
        <v/>
      </c>
      <c r="L37">
        <f>IF($C37="OK",TEXT(Plantilla!J48,"#"),"")</f>
        <v/>
      </c>
      <c r="M37">
        <f>IF($C37="OK",TEXT(Plantilla!K48,"#"),"")</f>
        <v/>
      </c>
      <c r="N37">
        <f>IF($C37="OK",
   CONCATENATE(YEAR(Plantilla!L48),"-",TEXT(MONTH(Plantilla!L48),"00"),"-",TEXT(DAY(Plantilla!L48),"00")),
"")</f>
        <v/>
      </c>
      <c r="O37">
        <f>IF($C37="OK",_xlfn.NUMBERVALUE(Plantilla!M48),"")</f>
        <v/>
      </c>
      <c r="P37">
        <f>IF($C37="OK",
   IF(Plantilla!N48&lt;&gt;"",
      CONCATENATE(YEAR(Plantilla!N48),"-",TEXT(MONTH(Plantilla!N48),"00"),"-",TEXT(DAY(Plantilla!N48),"00")),
   ""),
"")</f>
        <v/>
      </c>
      <c r="Q37">
        <f>IF($C37="OK",
   VLOOKUP(Plantilla!O48,'Tablas '!$E$4:$F$19,2,FALSE),
"")</f>
        <v/>
      </c>
      <c r="R37">
        <f>IF($C37="OK",
   VLOOKUP(Plantilla!P48,'Tablas '!$H$4:$I$5,2,FALSE),
"")</f>
        <v/>
      </c>
      <c r="S37">
        <f>IF($C37="OK",
   VLOOKUP(Plantilla!Q48,'Tablas '!$K$4:$L$8,2,FALSE),
"")</f>
        <v/>
      </c>
      <c r="T37">
        <f>IF($C37="OK",
   VLOOKUP(Plantilla!R48,'Tablas '!$AE$4:$AF$6,2,FALSE),
"")</f>
        <v/>
      </c>
      <c r="U37">
        <f>IF($C37="OK",
   VLOOKUP(Plantilla!S48,'Tablas '!$AE$4:$AF$6,2,FALSE),
"")</f>
        <v/>
      </c>
      <c r="V37">
        <f>IF($C37="OK",TEXT(Plantilla!T48,"#"),"")</f>
        <v/>
      </c>
      <c r="W37" s="84">
        <f>IF($C37="OK",
   VLOOKUP(Plantilla!U48,'Tablas '!$AM$4:$AN$1126,2,FALSE),
"")</f>
        <v/>
      </c>
      <c r="X37">
        <f>IF($C37="OK",TEXT(Plantilla!V48,"#"),"")</f>
        <v/>
      </c>
      <c r="Y37">
        <f>IF($C37="OK",
   CONCATENATE(YEAR(Plantilla!W48),"-",TEXT(MONTH(Plantilla!W48),"00"),"-",TEXT(DAY(Plantilla!W48),"00")),
"")</f>
        <v/>
      </c>
      <c r="Z37">
        <f>IF($C37="OK",
   CONCATENATE(YEAR(Plantilla!X48),"-",TEXT(MONTH(Plantilla!X48),"00"),"-",TEXT(DAY(Plantilla!X48),"00")),
"")</f>
        <v/>
      </c>
      <c r="AA37">
        <f>IF($C37="OK",
   TEXT(VLOOKUP(Plantilla!Y48,'Tablas '!$Q$4:$R$9,2,FALSE),"#"),
"")</f>
        <v/>
      </c>
      <c r="AB37">
        <f>IF($C37="OK",
   CONCATENATE(YEAR(Plantilla!Z48),"-",TEXT(MONTH(Plantilla!Z48),"00"),"-",TEXT(DAY(Plantilla!Z48),"00")),
"")</f>
        <v/>
      </c>
      <c r="AC37">
        <f>IF($C37="OK",
   TEXT(VLOOKUP(Plantilla!AA48,'Tablas '!$T$4:$U$13,2,FALSE),"#"),
"")</f>
        <v/>
      </c>
      <c r="AD37">
        <f>IF($C37="OK",TEXT(Plantilla!AB48,"#"),"")</f>
        <v/>
      </c>
      <c r="AE37">
        <f>IF($C37="OK",
   IF(Plantilla!AC48&lt;&gt;"",
      TEXT(VLOOKUP(Plantilla!AC48,'Tablas '!$W$4:$X$7,2,FALSE),"#"),
   ""),
"")</f>
        <v/>
      </c>
      <c r="AF37">
        <f>IF($C37="OK",TEXT(Plantilla!AD48,"#"),"")</f>
        <v/>
      </c>
      <c r="AG37" s="6">
        <f>IF($C37="OK",_xlfn.NUMBERVALUE(Plantilla!AE48),"")</f>
        <v/>
      </c>
      <c r="AH37" s="4">
        <f>IF($C37="OK",_xlfn.NUMBERVALUE(Plantilla!AF48),"")</f>
        <v/>
      </c>
      <c r="AI37" s="6">
        <f>IF($C37="OK",_xlfn.NUMBERVALUE(Plantilla!AG48),"")</f>
        <v/>
      </c>
      <c r="AJ37" s="6">
        <f>IF($C37="OK",_xlfn.NUMBERVALUE(Plantilla!AH48),"")</f>
        <v/>
      </c>
      <c r="AK37" s="6">
        <f>IF($C37="OK",_xlfn.NUMBERVALUE(Plantilla!AI48),"")</f>
        <v/>
      </c>
      <c r="AL37" s="6">
        <f>IF($C37="OK",_xlfn.NUMBERVALUE(Plantilla!AJ48),"")</f>
        <v/>
      </c>
      <c r="AM37" s="4">
        <f>IF($C37="OK",_xlfn.NUMBERVALUE(Plantilla!AK48),"")</f>
        <v/>
      </c>
      <c r="AN37" s="6">
        <f>IF($C37="OK",_xlfn.NUMBERVALUE(Plantilla!AL48),"")</f>
        <v/>
      </c>
      <c r="AO37" s="4">
        <f>IF($C37="OK",_xlfn.NUMBERVALUE(Plantilla!AM48),"")</f>
        <v/>
      </c>
      <c r="AP37" s="6">
        <f>IF($C37="OK",_xlfn.NUMBERVALUE(Plantilla!AN48),"")</f>
        <v/>
      </c>
      <c r="AQ37" s="4">
        <f>IF($C37="OK",_xlfn.NUMBERVALUE(Plantilla!AO48),"")</f>
        <v/>
      </c>
      <c r="AR37" s="6">
        <f>IF($C37="OK",_xlfn.NUMBERVALUE(Plantilla!AP48),"")</f>
        <v/>
      </c>
      <c r="AS37" s="4">
        <f>IF($C37="OK",_xlfn.NUMBERVALUE(Plantilla!AQ48),"")</f>
        <v/>
      </c>
      <c r="AT37" s="6">
        <f>IF($C37="OK",_xlfn.NUMBERVALUE(Plantilla!AR48),"")</f>
        <v/>
      </c>
      <c r="AU37" s="4">
        <f>IF($C37="OK",_xlfn.NUMBERVALUE(Plantilla!AS48),"")</f>
        <v/>
      </c>
      <c r="AV37" s="6">
        <f>IF($C37="OK",_xlfn.NUMBERVALUE(Plantilla!AT48),"")</f>
        <v/>
      </c>
      <c r="AW37" s="4">
        <f>IF($C37="OK",_xlfn.NUMBERVALUE(Plantilla!AU48),"")</f>
        <v/>
      </c>
      <c r="AX37" s="6">
        <f>IF($C37="OK",_xlfn.NUMBERVALUE(Plantilla!AV48),"")</f>
        <v/>
      </c>
      <c r="AY37" s="4">
        <f>IF($C37="OK",_xlfn.NUMBERVALUE(Plantilla!AW48),"")</f>
        <v/>
      </c>
      <c r="AZ37" s="6">
        <f>IF($C37="OK",_xlfn.NUMBERVALUE(Plantilla!AX48),"")</f>
        <v/>
      </c>
      <c r="BA37">
        <f>IF($C37="OK",_xlfn.NUMBERVALUE(Plantilla!AY48),"")</f>
        <v/>
      </c>
      <c r="BB37">
        <f>IF($C37="OK",_xlfn.NUMBERVALUE(Plantilla!AZ48),"")</f>
        <v/>
      </c>
      <c r="BC37" s="4">
        <f>IF($C37="OK",_xlfn.NUMBERVALUE(Plantilla!BA48),"")</f>
        <v/>
      </c>
      <c r="BD37" s="6">
        <f>IF($C37="OK",_xlfn.NUMBERVALUE(Plantilla!BB48),"")</f>
        <v/>
      </c>
      <c r="BE37" s="4">
        <f>IF($C37="OK",_xlfn.NUMBERVALUE(Plantilla!BC48),"")</f>
        <v/>
      </c>
      <c r="BF37" s="6">
        <f>IF($C37="OK",_xlfn.NUMBERVALUE(Plantilla!BD48),"")</f>
        <v/>
      </c>
      <c r="BG37" s="4">
        <f>IF($C37="OK",_xlfn.NUMBERVALUE(Plantilla!BE48),"")</f>
        <v/>
      </c>
      <c r="BH37" s="6">
        <f>IF($C37="OK",_xlfn.NUMBERVALUE(Plantilla!BF48),"")</f>
        <v/>
      </c>
      <c r="BI37" s="110">
        <f>IF($C37="OK",_xlfn.NUMBERVALUE(Plantilla!BG48),"")</f>
        <v/>
      </c>
      <c r="BJ37" s="6">
        <f>IF($C37="OK",_xlfn.NUMBERVALUE(Plantilla!BH48),"")</f>
        <v/>
      </c>
      <c r="BK37" s="109">
        <f>IF($C37="OK",_xlfn.NUMBERVALUE(Plantilla!BI48),"")</f>
        <v/>
      </c>
      <c r="BL37" s="6">
        <f>IF($C37="OK",
   IF(Plantilla!BJ48&lt;&gt;"",
      TEXT(VLOOKUP(Plantilla!BJ48,'Tablas '!$Z$4:$AA$6,2,FALSE),"#"),
   ""),
"")</f>
        <v/>
      </c>
      <c r="BM37" s="4">
        <f>IF($C37="OK",_xlfn.NUMBERVALUE(Plantilla!BK48),"")</f>
        <v/>
      </c>
      <c r="BN37" s="4">
        <f>IF($C37="OK",_xlfn.NUMBERVALUE(Plantilla!BL48),"")</f>
        <v/>
      </c>
      <c r="BO37" s="6">
        <f>IF($C37="OK",_xlfn.NUMBERVALUE(Plantilla!BM48),"")</f>
        <v/>
      </c>
      <c r="BP37" s="4">
        <f>IF($C37="OK",_xlfn.NUMBERVALUE(Plantilla!BN48),"")</f>
        <v/>
      </c>
      <c r="BQ37" s="6">
        <f>IF($C37="OK",_xlfn.NUMBERVALUE(Plantilla!BO48),"")</f>
        <v/>
      </c>
      <c r="BR37" s="4">
        <f>IF($C37="OK",_xlfn.NUMBERVALUE(Plantilla!BP48),"")</f>
        <v/>
      </c>
      <c r="BS37" s="6">
        <f>IF($C37="OK",_xlfn.NUMBERVALUE(Plantilla!BQ48),"")</f>
        <v/>
      </c>
      <c r="BT37" s="4">
        <f>IF($C37="OK",_xlfn.NUMBERVALUE(Plantilla!BR48),"")</f>
        <v/>
      </c>
      <c r="BU37" s="6">
        <f>IF($C37="OK",_xlfn.NUMBERVALUE(Plantilla!BS48),"")</f>
        <v/>
      </c>
      <c r="BV37" s="6">
        <f>IF($C37="OK",_xlfn.NUMBERVALUE(Plantilla!BT48),"")</f>
        <v/>
      </c>
      <c r="BW37" s="6">
        <f>IF($C37="OK",_xlfn.NUMBERVALUE(Plantilla!BU48),"")</f>
        <v/>
      </c>
      <c r="BX37" s="6">
        <f>IF($C37="OK",_xlfn.NUMBERVALUE(Plantilla!BV48),"")</f>
        <v/>
      </c>
      <c r="BY37" s="6">
        <f>IF($C37="OK",_xlfn.NUMBERVALUE(Plantilla!BW48),"")</f>
        <v/>
      </c>
      <c r="BZ37" s="6">
        <f>IF($C37="OK",_xlfn.NUMBERVALUE(Plantilla!BX48),"")</f>
        <v/>
      </c>
      <c r="CA37" s="6">
        <f>IF($C37="OK",_xlfn.NUMBERVALUE(Plantilla!BY48),"")</f>
        <v/>
      </c>
      <c r="CB37" s="6">
        <f>IF($C37="OK",_xlfn.NUMBERVALUE(Plantilla!BZ48),"")</f>
        <v/>
      </c>
      <c r="CC37" s="6">
        <f>IF($C37="OK",_xlfn.NUMBERVALUE(Plantilla!CA48),"")</f>
        <v/>
      </c>
      <c r="CD37" s="6">
        <f>IF($C37="OK",_xlfn.NUMBERVALUE(Plantilla!CB48),"")</f>
        <v/>
      </c>
      <c r="CE37" s="6">
        <f>IF($C37="OK",_xlfn.NUMBERVALUE(Plantilla!CC48),"")</f>
        <v/>
      </c>
      <c r="CF37" s="4">
        <f>IF($C37="OK",_xlfn.NUMBERVALUE(Plantilla!CD48),"")</f>
        <v/>
      </c>
      <c r="CG37" s="6">
        <f>IF($C37="OK",_xlfn.NUMBERVALUE(Plantilla!CE48),"")</f>
        <v/>
      </c>
      <c r="CH37" s="6">
        <f>IF($C37="OK",_xlfn.NUMBERVALUE(Plantilla!CF48),"")</f>
        <v/>
      </c>
      <c r="CI37" s="6">
        <f>IF($C37="OK",_xlfn.NUMBERVALUE(Plantilla!CG48),"")</f>
        <v/>
      </c>
      <c r="CJ37" s="6">
        <f>IF($C37="OK",_xlfn.NUMBERVALUE(Plantilla!CH48),"")</f>
        <v/>
      </c>
      <c r="CK37" s="6">
        <f>IF($C37="OK",_xlfn.NUMBERVALUE(Plantilla!CI48),"")</f>
        <v/>
      </c>
      <c r="CL37" s="6">
        <f>IF($C37="OK",_xlfn.NUMBERVALUE(Plantilla!CJ48),"")</f>
        <v/>
      </c>
      <c r="CM37">
        <f>IF($C37="OK",TEXT(Plantilla!CK48,"#"),"")</f>
        <v/>
      </c>
      <c r="CN37" s="6">
        <f>IF($C37="OK",_xlfn.NUMBERVALUE(Plantilla!CL48),"")</f>
        <v/>
      </c>
      <c r="CO37" s="6">
        <f>IF($C37="OK",_xlfn.NUMBERVALUE(Plantilla!CM48),"")</f>
        <v/>
      </c>
      <c r="CP37" s="110">
        <f>IF($C37="OK",_xlfn.NUMBERVALUE(Plantilla!CN48),"")</f>
        <v/>
      </c>
      <c r="CQ37" s="6">
        <f>IF($C37="OK",_xlfn.NUMBERVALUE(Plantilla!CO48),"")</f>
        <v/>
      </c>
      <c r="CR37" s="109">
        <f>IF($C37="OK",_xlfn.NUMBERVALUE(Plantilla!CP48),"")</f>
        <v/>
      </c>
      <c r="CS37" s="110">
        <f>IF($C37="OK",_xlfn.NUMBERVALUE(Plantilla!CQ48),"")</f>
        <v/>
      </c>
      <c r="CT37" s="6">
        <f>IF($C37="OK",_xlfn.NUMBERVALUE(Plantilla!CR48),"")</f>
        <v/>
      </c>
      <c r="CU37" s="109">
        <f>IF($C37="OK",_xlfn.NUMBERVALUE(Plantilla!CS48),"")</f>
        <v/>
      </c>
      <c r="CV37" s="110">
        <f>IF($C37="OK",_xlfn.NUMBERVALUE(Plantilla!CT48),"")</f>
        <v/>
      </c>
      <c r="CW37" s="6">
        <f>IF($C37="OK",_xlfn.NUMBERVALUE(Plantilla!CU48),"")</f>
        <v/>
      </c>
      <c r="CX37" s="82">
        <f>IF($C37="OK",_xlfn.NUMBERVALUE(Plantilla!CV48),"")</f>
        <v/>
      </c>
      <c r="CY37" s="6">
        <f>IF($C37="OK",_xlfn.NUMBERVALUE(Plantilla!CW48),"")</f>
        <v/>
      </c>
      <c r="CZ37" s="82">
        <f>IF($C37="OK",_xlfn.NUMBERVALUE(Plantilla!CX48),"")</f>
        <v/>
      </c>
      <c r="DA37" s="6">
        <f>IF($C37="OK",_xlfn.NUMBERVALUE(Plantilla!CY48),"")</f>
        <v/>
      </c>
      <c r="DB37" s="109">
        <f>IF($C37="OK",_xlfn.NUMBERVALUE(Plantilla!CZ48),"")</f>
        <v/>
      </c>
      <c r="DC37" s="6">
        <f>IF($C37="OK",_xlfn.NUMBERVALUE(Plantilla!DA48),"")</f>
        <v/>
      </c>
      <c r="DD37" s="6">
        <f>IF($C37="OK",TEXT(Plantilla!DB48,"#"),"")</f>
        <v/>
      </c>
      <c r="DE37" s="6">
        <f>IF($C37="OK",_xlfn.NUMBERVALUE(Plantilla!DC48),"")</f>
        <v/>
      </c>
      <c r="DF37" s="4">
        <f>IF($C37="OK",_xlfn.NUMBERVALUE(Plantilla!DD48),"")</f>
        <v/>
      </c>
      <c r="DG37" s="6">
        <f>IF($C37="OK",_xlfn.NUMBERVALUE(Plantilla!DE48),"")</f>
        <v/>
      </c>
      <c r="DH37" s="6">
        <f>IF($C37="OK",_xlfn.NUMBERVALUE(Plantilla!DF48),"")</f>
        <v/>
      </c>
      <c r="DI37" s="6">
        <f>IF($C37="OK",_xlfn.NUMBERVALUE(Plantilla!DG48),"")</f>
        <v/>
      </c>
      <c r="DJ37" s="6">
        <f>IF($C37="OK",_xlfn.NUMBERVALUE(Plantilla!DH48),"")</f>
        <v/>
      </c>
      <c r="DK37" s="6">
        <f>IF($C37="OK",_xlfn.NUMBERVALUE(Plantilla!DI48),"")</f>
        <v/>
      </c>
      <c r="DL37" s="6">
        <f>IF($C37="OK",_xlfn.NUMBERVALUE(Plantilla!DJ48),"")</f>
        <v/>
      </c>
      <c r="DM37" s="6">
        <f>IF($C37="OK",_xlfn.NUMBERVALUE(Plantilla!DK48),"")</f>
        <v/>
      </c>
      <c r="DN37" s="6">
        <f>IF($C37="OK",_xlfn.NUMBERVALUE(Plantilla!DL48),"")</f>
        <v/>
      </c>
      <c r="DO37" s="6">
        <f>IF($C37="OK",_xlfn.NUMBERVALUE(Plantilla!DM48),"")</f>
        <v/>
      </c>
      <c r="DP37" s="6">
        <f>IF($C37="OK",_xlfn.NUMBERVALUE(Plantilla!DN48),"")</f>
        <v/>
      </c>
      <c r="DQ37" s="6">
        <f>IF($C37="OK",_xlfn.NUMBERVALUE(Plantilla!DO48),"")</f>
        <v/>
      </c>
      <c r="DR37" s="6">
        <f>IF($C37="OK",_xlfn.NUMBERVALUE(Plantilla!DP48),"")</f>
        <v/>
      </c>
      <c r="DS37">
        <f>IF($C37="OK",TEXT(Plantilla!DR48,"#"),"")</f>
        <v/>
      </c>
      <c r="DT37" s="6" t="n"/>
    </row>
    <row r="38">
      <c r="A38">
        <f>IF(Plantilla!$I$6="¡Perfecto!, Guarda el archivo y adjúntalo a tu interfaz de Nómina Electrónica","OK","Error")</f>
        <v/>
      </c>
      <c r="B38">
        <f>IF(Plantilla!$I$6="¡Perfecto!, Guarda el archivo y adjúntalo a tu interfaz de Nómina Electrónica",MID(Plantilla!$D$2,SEARCH("V",Plantilla!$D$2),10),"")</f>
        <v/>
      </c>
      <c r="C38">
        <f>Plantilla!C49</f>
        <v/>
      </c>
      <c r="D38">
        <f>IF($C38="OK",Plantilla!B49,"")</f>
        <v/>
      </c>
      <c r="E38">
        <f>IF($C38="OK",
   VLOOKUP(Plantilla!$E$4,'Tablas '!$AP$4:$AT$6,5,FALSE),
"")</f>
        <v/>
      </c>
      <c r="F38">
        <f>IF($C38="OK",TEXT(Plantilla!D49,"#"),"")</f>
        <v/>
      </c>
      <c r="G38">
        <f>IF($C38="OK",
   VLOOKUP(Plantilla!E49,'Tablas '!$B$4:$C$14,2,FALSE),
"")</f>
        <v/>
      </c>
      <c r="H38">
        <f>IF($C38="OK",TEXT(Plantilla!F49,"#"),"")</f>
        <v/>
      </c>
      <c r="I38">
        <f>IF($C38="OK",TEXT(Plantilla!G49,"#"),"")</f>
        <v/>
      </c>
      <c r="J38">
        <f>IF($C38="OK",TEXT(Plantilla!H49,"#"),"")</f>
        <v/>
      </c>
      <c r="K38">
        <f>IF($C38="OK",TEXT(Plantilla!I49,"#"),"")</f>
        <v/>
      </c>
      <c r="L38">
        <f>IF($C38="OK",TEXT(Plantilla!J49,"#"),"")</f>
        <v/>
      </c>
      <c r="M38">
        <f>IF($C38="OK",TEXT(Plantilla!K49,"#"),"")</f>
        <v/>
      </c>
      <c r="N38">
        <f>IF($C38="OK",
   CONCATENATE(YEAR(Plantilla!L49),"-",TEXT(MONTH(Plantilla!L49),"00"),"-",TEXT(DAY(Plantilla!L49),"00")),
"")</f>
        <v/>
      </c>
      <c r="O38">
        <f>IF($C38="OK",_xlfn.NUMBERVALUE(Plantilla!M49),"")</f>
        <v/>
      </c>
      <c r="P38">
        <f>IF($C38="OK",
   IF(Plantilla!N49&lt;&gt;"",
      CONCATENATE(YEAR(Plantilla!N49),"-",TEXT(MONTH(Plantilla!N49),"00"),"-",TEXT(DAY(Plantilla!N49),"00")),
   ""),
"")</f>
        <v/>
      </c>
      <c r="Q38">
        <f>IF($C38="OK",
   VLOOKUP(Plantilla!O49,'Tablas '!$E$4:$F$19,2,FALSE),
"")</f>
        <v/>
      </c>
      <c r="R38">
        <f>IF($C38="OK",
   VLOOKUP(Plantilla!P49,'Tablas '!$H$4:$I$5,2,FALSE),
"")</f>
        <v/>
      </c>
      <c r="S38">
        <f>IF($C38="OK",
   VLOOKUP(Plantilla!Q49,'Tablas '!$K$4:$L$8,2,FALSE),
"")</f>
        <v/>
      </c>
      <c r="T38">
        <f>IF($C38="OK",
   VLOOKUP(Plantilla!R49,'Tablas '!$AE$4:$AF$6,2,FALSE),
"")</f>
        <v/>
      </c>
      <c r="U38">
        <f>IF($C38="OK",
   VLOOKUP(Plantilla!S49,'Tablas '!$AE$4:$AF$6,2,FALSE),
"")</f>
        <v/>
      </c>
      <c r="V38">
        <f>IF($C38="OK",TEXT(Plantilla!T49,"#"),"")</f>
        <v/>
      </c>
      <c r="W38" s="84">
        <f>IF($C38="OK",
   VLOOKUP(Plantilla!U49,'Tablas '!$AM$4:$AN$1126,2,FALSE),
"")</f>
        <v/>
      </c>
      <c r="X38">
        <f>IF($C38="OK",TEXT(Plantilla!V49,"#"),"")</f>
        <v/>
      </c>
      <c r="Y38">
        <f>IF($C38="OK",
   CONCATENATE(YEAR(Plantilla!W49),"-",TEXT(MONTH(Plantilla!W49),"00"),"-",TEXT(DAY(Plantilla!W49),"00")),
"")</f>
        <v/>
      </c>
      <c r="Z38">
        <f>IF($C38="OK",
   CONCATENATE(YEAR(Plantilla!X49),"-",TEXT(MONTH(Plantilla!X49),"00"),"-",TEXT(DAY(Plantilla!X49),"00")),
"")</f>
        <v/>
      </c>
      <c r="AA38">
        <f>IF($C38="OK",
   TEXT(VLOOKUP(Plantilla!Y49,'Tablas '!$Q$4:$R$9,2,FALSE),"#"),
"")</f>
        <v/>
      </c>
      <c r="AB38">
        <f>IF($C38="OK",
   CONCATENATE(YEAR(Plantilla!Z49),"-",TEXT(MONTH(Plantilla!Z49),"00"),"-",TEXT(DAY(Plantilla!Z49),"00")),
"")</f>
        <v/>
      </c>
      <c r="AC38">
        <f>IF($C38="OK",
   TEXT(VLOOKUP(Plantilla!AA49,'Tablas '!$T$4:$U$13,2,FALSE),"#"),
"")</f>
        <v/>
      </c>
      <c r="AD38">
        <f>IF($C38="OK",TEXT(Plantilla!AB49,"#"),"")</f>
        <v/>
      </c>
      <c r="AE38">
        <f>IF($C38="OK",
   IF(Plantilla!AC49&lt;&gt;"",
      TEXT(VLOOKUP(Plantilla!AC49,'Tablas '!$W$4:$X$7,2,FALSE),"#"),
   ""),
"")</f>
        <v/>
      </c>
      <c r="AF38">
        <f>IF($C38="OK",TEXT(Plantilla!AD49,"#"),"")</f>
        <v/>
      </c>
      <c r="AG38" s="6">
        <f>IF($C38="OK",_xlfn.NUMBERVALUE(Plantilla!AE49),"")</f>
        <v/>
      </c>
      <c r="AH38" s="4">
        <f>IF($C38="OK",_xlfn.NUMBERVALUE(Plantilla!AF49),"")</f>
        <v/>
      </c>
      <c r="AI38" s="6">
        <f>IF($C38="OK",_xlfn.NUMBERVALUE(Plantilla!AG49),"")</f>
        <v/>
      </c>
      <c r="AJ38" s="6">
        <f>IF($C38="OK",_xlfn.NUMBERVALUE(Plantilla!AH49),"")</f>
        <v/>
      </c>
      <c r="AK38" s="6">
        <f>IF($C38="OK",_xlfn.NUMBERVALUE(Plantilla!AI49),"")</f>
        <v/>
      </c>
      <c r="AL38" s="6">
        <f>IF($C38="OK",_xlfn.NUMBERVALUE(Plantilla!AJ49),"")</f>
        <v/>
      </c>
      <c r="AM38" s="4">
        <f>IF($C38="OK",_xlfn.NUMBERVALUE(Plantilla!AK49),"")</f>
        <v/>
      </c>
      <c r="AN38" s="6">
        <f>IF($C38="OK",_xlfn.NUMBERVALUE(Plantilla!AL49),"")</f>
        <v/>
      </c>
      <c r="AO38" s="4">
        <f>IF($C38="OK",_xlfn.NUMBERVALUE(Plantilla!AM49),"")</f>
        <v/>
      </c>
      <c r="AP38" s="6">
        <f>IF($C38="OK",_xlfn.NUMBERVALUE(Plantilla!AN49),"")</f>
        <v/>
      </c>
      <c r="AQ38" s="4">
        <f>IF($C38="OK",_xlfn.NUMBERVALUE(Plantilla!AO49),"")</f>
        <v/>
      </c>
      <c r="AR38" s="6">
        <f>IF($C38="OK",_xlfn.NUMBERVALUE(Plantilla!AP49),"")</f>
        <v/>
      </c>
      <c r="AS38" s="4">
        <f>IF($C38="OK",_xlfn.NUMBERVALUE(Plantilla!AQ49),"")</f>
        <v/>
      </c>
      <c r="AT38" s="6">
        <f>IF($C38="OK",_xlfn.NUMBERVALUE(Plantilla!AR49),"")</f>
        <v/>
      </c>
      <c r="AU38" s="4">
        <f>IF($C38="OK",_xlfn.NUMBERVALUE(Plantilla!AS49),"")</f>
        <v/>
      </c>
      <c r="AV38" s="6">
        <f>IF($C38="OK",_xlfn.NUMBERVALUE(Plantilla!AT49),"")</f>
        <v/>
      </c>
      <c r="AW38" s="4">
        <f>IF($C38="OK",_xlfn.NUMBERVALUE(Plantilla!AU49),"")</f>
        <v/>
      </c>
      <c r="AX38" s="6">
        <f>IF($C38="OK",_xlfn.NUMBERVALUE(Plantilla!AV49),"")</f>
        <v/>
      </c>
      <c r="AY38" s="4">
        <f>IF($C38="OK",_xlfn.NUMBERVALUE(Plantilla!AW49),"")</f>
        <v/>
      </c>
      <c r="AZ38" s="6">
        <f>IF($C38="OK",_xlfn.NUMBERVALUE(Plantilla!AX49),"")</f>
        <v/>
      </c>
      <c r="BA38">
        <f>IF($C38="OK",_xlfn.NUMBERVALUE(Plantilla!AY49),"")</f>
        <v/>
      </c>
      <c r="BB38">
        <f>IF($C38="OK",_xlfn.NUMBERVALUE(Plantilla!AZ49),"")</f>
        <v/>
      </c>
      <c r="BC38" s="4">
        <f>IF($C38="OK",_xlfn.NUMBERVALUE(Plantilla!BA49),"")</f>
        <v/>
      </c>
      <c r="BD38" s="6">
        <f>IF($C38="OK",_xlfn.NUMBERVALUE(Plantilla!BB49),"")</f>
        <v/>
      </c>
      <c r="BE38" s="4">
        <f>IF($C38="OK",_xlfn.NUMBERVALUE(Plantilla!BC49),"")</f>
        <v/>
      </c>
      <c r="BF38" s="6">
        <f>IF($C38="OK",_xlfn.NUMBERVALUE(Plantilla!BD49),"")</f>
        <v/>
      </c>
      <c r="BG38" s="4">
        <f>IF($C38="OK",_xlfn.NUMBERVALUE(Plantilla!BE49),"")</f>
        <v/>
      </c>
      <c r="BH38" s="6">
        <f>IF($C38="OK",_xlfn.NUMBERVALUE(Plantilla!BF49),"")</f>
        <v/>
      </c>
      <c r="BI38" s="110">
        <f>IF($C38="OK",_xlfn.NUMBERVALUE(Plantilla!BG49),"")</f>
        <v/>
      </c>
      <c r="BJ38" s="6">
        <f>IF($C38="OK",_xlfn.NUMBERVALUE(Plantilla!BH49),"")</f>
        <v/>
      </c>
      <c r="BK38" s="109">
        <f>IF($C38="OK",_xlfn.NUMBERVALUE(Plantilla!BI49),"")</f>
        <v/>
      </c>
      <c r="BL38" s="6">
        <f>IF($C38="OK",
   IF(Plantilla!BJ49&lt;&gt;"",
      TEXT(VLOOKUP(Plantilla!BJ49,'Tablas '!$Z$4:$AA$6,2,FALSE),"#"),
   ""),
"")</f>
        <v/>
      </c>
      <c r="BM38" s="4">
        <f>IF($C38="OK",_xlfn.NUMBERVALUE(Plantilla!BK49),"")</f>
        <v/>
      </c>
      <c r="BN38" s="4">
        <f>IF($C38="OK",_xlfn.NUMBERVALUE(Plantilla!BL49),"")</f>
        <v/>
      </c>
      <c r="BO38" s="6">
        <f>IF($C38="OK",_xlfn.NUMBERVALUE(Plantilla!BM49),"")</f>
        <v/>
      </c>
      <c r="BP38" s="4">
        <f>IF($C38="OK",_xlfn.NUMBERVALUE(Plantilla!BN49),"")</f>
        <v/>
      </c>
      <c r="BQ38" s="6">
        <f>IF($C38="OK",_xlfn.NUMBERVALUE(Plantilla!BO49),"")</f>
        <v/>
      </c>
      <c r="BR38" s="4">
        <f>IF($C38="OK",_xlfn.NUMBERVALUE(Plantilla!BP49),"")</f>
        <v/>
      </c>
      <c r="BS38" s="6">
        <f>IF($C38="OK",_xlfn.NUMBERVALUE(Plantilla!BQ49),"")</f>
        <v/>
      </c>
      <c r="BT38" s="4">
        <f>IF($C38="OK",_xlfn.NUMBERVALUE(Plantilla!BR49),"")</f>
        <v/>
      </c>
      <c r="BU38" s="6">
        <f>IF($C38="OK",_xlfn.NUMBERVALUE(Plantilla!BS49),"")</f>
        <v/>
      </c>
      <c r="BV38" s="6">
        <f>IF($C38="OK",_xlfn.NUMBERVALUE(Plantilla!BT49),"")</f>
        <v/>
      </c>
      <c r="BW38" s="6">
        <f>IF($C38="OK",_xlfn.NUMBERVALUE(Plantilla!BU49),"")</f>
        <v/>
      </c>
      <c r="BX38" s="6">
        <f>IF($C38="OK",_xlfn.NUMBERVALUE(Plantilla!BV49),"")</f>
        <v/>
      </c>
      <c r="BY38" s="6">
        <f>IF($C38="OK",_xlfn.NUMBERVALUE(Plantilla!BW49),"")</f>
        <v/>
      </c>
      <c r="BZ38" s="6">
        <f>IF($C38="OK",_xlfn.NUMBERVALUE(Plantilla!BX49),"")</f>
        <v/>
      </c>
      <c r="CA38" s="6">
        <f>IF($C38="OK",_xlfn.NUMBERVALUE(Plantilla!BY49),"")</f>
        <v/>
      </c>
      <c r="CB38" s="6">
        <f>IF($C38="OK",_xlfn.NUMBERVALUE(Plantilla!BZ49),"")</f>
        <v/>
      </c>
      <c r="CC38" s="6">
        <f>IF($C38="OK",_xlfn.NUMBERVALUE(Plantilla!CA49),"")</f>
        <v/>
      </c>
      <c r="CD38" s="6">
        <f>IF($C38="OK",_xlfn.NUMBERVALUE(Plantilla!CB49),"")</f>
        <v/>
      </c>
      <c r="CE38" s="6">
        <f>IF($C38="OK",_xlfn.NUMBERVALUE(Plantilla!CC49),"")</f>
        <v/>
      </c>
      <c r="CF38" s="4">
        <f>IF($C38="OK",_xlfn.NUMBERVALUE(Plantilla!CD49),"")</f>
        <v/>
      </c>
      <c r="CG38" s="6">
        <f>IF($C38="OK",_xlfn.NUMBERVALUE(Plantilla!CE49),"")</f>
        <v/>
      </c>
      <c r="CH38" s="6">
        <f>IF($C38="OK",_xlfn.NUMBERVALUE(Plantilla!CF49),"")</f>
        <v/>
      </c>
      <c r="CI38" s="6">
        <f>IF($C38="OK",_xlfn.NUMBERVALUE(Plantilla!CG49),"")</f>
        <v/>
      </c>
      <c r="CJ38" s="6">
        <f>IF($C38="OK",_xlfn.NUMBERVALUE(Plantilla!CH49),"")</f>
        <v/>
      </c>
      <c r="CK38" s="6">
        <f>IF($C38="OK",_xlfn.NUMBERVALUE(Plantilla!CI49),"")</f>
        <v/>
      </c>
      <c r="CL38" s="6">
        <f>IF($C38="OK",_xlfn.NUMBERVALUE(Plantilla!CJ49),"")</f>
        <v/>
      </c>
      <c r="CM38">
        <f>IF($C38="OK",TEXT(Plantilla!CK49,"#"),"")</f>
        <v/>
      </c>
      <c r="CN38" s="6">
        <f>IF($C38="OK",_xlfn.NUMBERVALUE(Plantilla!CL49),"")</f>
        <v/>
      </c>
      <c r="CO38" s="6">
        <f>IF($C38="OK",_xlfn.NUMBERVALUE(Plantilla!CM49),"")</f>
        <v/>
      </c>
      <c r="CP38" s="110">
        <f>IF($C38="OK",_xlfn.NUMBERVALUE(Plantilla!CN49),"")</f>
        <v/>
      </c>
      <c r="CQ38" s="6">
        <f>IF($C38="OK",_xlfn.NUMBERVALUE(Plantilla!CO49),"")</f>
        <v/>
      </c>
      <c r="CR38" s="109">
        <f>IF($C38="OK",_xlfn.NUMBERVALUE(Plantilla!CP49),"")</f>
        <v/>
      </c>
      <c r="CS38" s="110">
        <f>IF($C38="OK",_xlfn.NUMBERVALUE(Plantilla!CQ49),"")</f>
        <v/>
      </c>
      <c r="CT38" s="6">
        <f>IF($C38="OK",_xlfn.NUMBERVALUE(Plantilla!CR49),"")</f>
        <v/>
      </c>
      <c r="CU38" s="109">
        <f>IF($C38="OK",_xlfn.NUMBERVALUE(Plantilla!CS49),"")</f>
        <v/>
      </c>
      <c r="CV38" s="110">
        <f>IF($C38="OK",_xlfn.NUMBERVALUE(Plantilla!CT49),"")</f>
        <v/>
      </c>
      <c r="CW38" s="6">
        <f>IF($C38="OK",_xlfn.NUMBERVALUE(Plantilla!CU49),"")</f>
        <v/>
      </c>
      <c r="CX38" s="82">
        <f>IF($C38="OK",_xlfn.NUMBERVALUE(Plantilla!CV49),"")</f>
        <v/>
      </c>
      <c r="CY38" s="6">
        <f>IF($C38="OK",_xlfn.NUMBERVALUE(Plantilla!CW49),"")</f>
        <v/>
      </c>
      <c r="CZ38" s="82">
        <f>IF($C38="OK",_xlfn.NUMBERVALUE(Plantilla!CX49),"")</f>
        <v/>
      </c>
      <c r="DA38" s="6">
        <f>IF($C38="OK",_xlfn.NUMBERVALUE(Plantilla!CY49),"")</f>
        <v/>
      </c>
      <c r="DB38" s="109">
        <f>IF($C38="OK",_xlfn.NUMBERVALUE(Plantilla!CZ49),"")</f>
        <v/>
      </c>
      <c r="DC38" s="6">
        <f>IF($C38="OK",_xlfn.NUMBERVALUE(Plantilla!DA49),"")</f>
        <v/>
      </c>
      <c r="DD38" s="6">
        <f>IF($C38="OK",TEXT(Plantilla!DB49,"#"),"")</f>
        <v/>
      </c>
      <c r="DE38" s="6">
        <f>IF($C38="OK",_xlfn.NUMBERVALUE(Plantilla!DC49),"")</f>
        <v/>
      </c>
      <c r="DF38" s="4">
        <f>IF($C38="OK",_xlfn.NUMBERVALUE(Plantilla!DD49),"")</f>
        <v/>
      </c>
      <c r="DG38" s="6">
        <f>IF($C38="OK",_xlfn.NUMBERVALUE(Plantilla!DE49),"")</f>
        <v/>
      </c>
      <c r="DH38" s="6">
        <f>IF($C38="OK",_xlfn.NUMBERVALUE(Plantilla!DF49),"")</f>
        <v/>
      </c>
      <c r="DI38" s="6">
        <f>IF($C38="OK",_xlfn.NUMBERVALUE(Plantilla!DG49),"")</f>
        <v/>
      </c>
      <c r="DJ38" s="6">
        <f>IF($C38="OK",_xlfn.NUMBERVALUE(Plantilla!DH49),"")</f>
        <v/>
      </c>
      <c r="DK38" s="6">
        <f>IF($C38="OK",_xlfn.NUMBERVALUE(Plantilla!DI49),"")</f>
        <v/>
      </c>
      <c r="DL38" s="6">
        <f>IF($C38="OK",_xlfn.NUMBERVALUE(Plantilla!DJ49),"")</f>
        <v/>
      </c>
      <c r="DM38" s="6">
        <f>IF($C38="OK",_xlfn.NUMBERVALUE(Plantilla!DK49),"")</f>
        <v/>
      </c>
      <c r="DN38" s="6">
        <f>IF($C38="OK",_xlfn.NUMBERVALUE(Plantilla!DL49),"")</f>
        <v/>
      </c>
      <c r="DO38" s="6">
        <f>IF($C38="OK",_xlfn.NUMBERVALUE(Plantilla!DM49),"")</f>
        <v/>
      </c>
      <c r="DP38" s="6">
        <f>IF($C38="OK",_xlfn.NUMBERVALUE(Plantilla!DN49),"")</f>
        <v/>
      </c>
      <c r="DQ38" s="6">
        <f>IF($C38="OK",_xlfn.NUMBERVALUE(Plantilla!DO49),"")</f>
        <v/>
      </c>
      <c r="DR38" s="6">
        <f>IF($C38="OK",_xlfn.NUMBERVALUE(Plantilla!DP49),"")</f>
        <v/>
      </c>
      <c r="DS38">
        <f>IF($C38="OK",TEXT(Plantilla!DR49,"#"),"")</f>
        <v/>
      </c>
      <c r="DT38" s="6" t="n"/>
    </row>
    <row r="39">
      <c r="A39">
        <f>IF(Plantilla!$I$6="¡Perfecto!, Guarda el archivo y adjúntalo a tu interfaz de Nómina Electrónica","OK","Error")</f>
        <v/>
      </c>
      <c r="B39">
        <f>IF(Plantilla!$I$6="¡Perfecto!, Guarda el archivo y adjúntalo a tu interfaz de Nómina Electrónica",MID(Plantilla!$D$2,SEARCH("V",Plantilla!$D$2),10),"")</f>
        <v/>
      </c>
      <c r="C39">
        <f>Plantilla!C50</f>
        <v/>
      </c>
      <c r="D39">
        <f>IF($C39="OK",Plantilla!B50,"")</f>
        <v/>
      </c>
      <c r="E39">
        <f>IF($C39="OK",
   VLOOKUP(Plantilla!$E$4,'Tablas '!$AP$4:$AT$6,5,FALSE),
"")</f>
        <v/>
      </c>
      <c r="F39">
        <f>IF($C39="OK",TEXT(Plantilla!D50,"#"),"")</f>
        <v/>
      </c>
      <c r="G39">
        <f>IF($C39="OK",
   VLOOKUP(Plantilla!E50,'Tablas '!$B$4:$C$14,2,FALSE),
"")</f>
        <v/>
      </c>
      <c r="H39">
        <f>IF($C39="OK",TEXT(Plantilla!F50,"#"),"")</f>
        <v/>
      </c>
      <c r="I39">
        <f>IF($C39="OK",TEXT(Plantilla!G50,"#"),"")</f>
        <v/>
      </c>
      <c r="J39">
        <f>IF($C39="OK",TEXT(Plantilla!H50,"#"),"")</f>
        <v/>
      </c>
      <c r="K39">
        <f>IF($C39="OK",TEXT(Plantilla!I50,"#"),"")</f>
        <v/>
      </c>
      <c r="L39">
        <f>IF($C39="OK",TEXT(Plantilla!J50,"#"),"")</f>
        <v/>
      </c>
      <c r="M39">
        <f>IF($C39="OK",TEXT(Plantilla!K50,"#"),"")</f>
        <v/>
      </c>
      <c r="N39">
        <f>IF($C39="OK",
   CONCATENATE(YEAR(Plantilla!L50),"-",TEXT(MONTH(Plantilla!L50),"00"),"-",TEXT(DAY(Plantilla!L50),"00")),
"")</f>
        <v/>
      </c>
      <c r="O39">
        <f>IF($C39="OK",_xlfn.NUMBERVALUE(Plantilla!M50),"")</f>
        <v/>
      </c>
      <c r="P39">
        <f>IF($C39="OK",
   IF(Plantilla!N50&lt;&gt;"",
      CONCATENATE(YEAR(Plantilla!N50),"-",TEXT(MONTH(Plantilla!N50),"00"),"-",TEXT(DAY(Plantilla!N50),"00")),
   ""),
"")</f>
        <v/>
      </c>
      <c r="Q39">
        <f>IF($C39="OK",
   VLOOKUP(Plantilla!O50,'Tablas '!$E$4:$F$19,2,FALSE),
"")</f>
        <v/>
      </c>
      <c r="R39">
        <f>IF($C39="OK",
   VLOOKUP(Plantilla!P50,'Tablas '!$H$4:$I$5,2,FALSE),
"")</f>
        <v/>
      </c>
      <c r="S39">
        <f>IF($C39="OK",
   VLOOKUP(Plantilla!Q50,'Tablas '!$K$4:$L$8,2,FALSE),
"")</f>
        <v/>
      </c>
      <c r="T39">
        <f>IF($C39="OK",
   VLOOKUP(Plantilla!R50,'Tablas '!$AE$4:$AF$6,2,FALSE),
"")</f>
        <v/>
      </c>
      <c r="U39">
        <f>IF($C39="OK",
   VLOOKUP(Plantilla!S50,'Tablas '!$AE$4:$AF$6,2,FALSE),
"")</f>
        <v/>
      </c>
      <c r="V39">
        <f>IF($C39="OK",TEXT(Plantilla!T50,"#"),"")</f>
        <v/>
      </c>
      <c r="W39" s="84">
        <f>IF($C39="OK",
   VLOOKUP(Plantilla!U50,'Tablas '!$AM$4:$AN$1126,2,FALSE),
"")</f>
        <v/>
      </c>
      <c r="X39">
        <f>IF($C39="OK",TEXT(Plantilla!V50,"#"),"")</f>
        <v/>
      </c>
      <c r="Y39">
        <f>IF($C39="OK",
   CONCATENATE(YEAR(Plantilla!W50),"-",TEXT(MONTH(Plantilla!W50),"00"),"-",TEXT(DAY(Plantilla!W50),"00")),
"")</f>
        <v/>
      </c>
      <c r="Z39">
        <f>IF($C39="OK",
   CONCATENATE(YEAR(Plantilla!X50),"-",TEXT(MONTH(Plantilla!X50),"00"),"-",TEXT(DAY(Plantilla!X50),"00")),
"")</f>
        <v/>
      </c>
      <c r="AA39">
        <f>IF($C39="OK",
   TEXT(VLOOKUP(Plantilla!Y50,'Tablas '!$Q$4:$R$9,2,FALSE),"#"),
"")</f>
        <v/>
      </c>
      <c r="AB39">
        <f>IF($C39="OK",
   CONCATENATE(YEAR(Plantilla!Z50),"-",TEXT(MONTH(Plantilla!Z50),"00"),"-",TEXT(DAY(Plantilla!Z50),"00")),
"")</f>
        <v/>
      </c>
      <c r="AC39">
        <f>IF($C39="OK",
   TEXT(VLOOKUP(Plantilla!AA50,'Tablas '!$T$4:$U$13,2,FALSE),"#"),
"")</f>
        <v/>
      </c>
      <c r="AD39">
        <f>IF($C39="OK",TEXT(Plantilla!AB50,"#"),"")</f>
        <v/>
      </c>
      <c r="AE39">
        <f>IF($C39="OK",
   IF(Plantilla!AC50&lt;&gt;"",
      TEXT(VLOOKUP(Plantilla!AC50,'Tablas '!$W$4:$X$7,2,FALSE),"#"),
   ""),
"")</f>
        <v/>
      </c>
      <c r="AF39">
        <f>IF($C39="OK",TEXT(Plantilla!AD50,"#"),"")</f>
        <v/>
      </c>
      <c r="AG39" s="6">
        <f>IF($C39="OK",_xlfn.NUMBERVALUE(Plantilla!AE50),"")</f>
        <v/>
      </c>
      <c r="AH39" s="4">
        <f>IF($C39="OK",_xlfn.NUMBERVALUE(Plantilla!AF50),"")</f>
        <v/>
      </c>
      <c r="AI39" s="6">
        <f>IF($C39="OK",_xlfn.NUMBERVALUE(Plantilla!AG50),"")</f>
        <v/>
      </c>
      <c r="AJ39" s="6">
        <f>IF($C39="OK",_xlfn.NUMBERVALUE(Plantilla!AH50),"")</f>
        <v/>
      </c>
      <c r="AK39" s="6">
        <f>IF($C39="OK",_xlfn.NUMBERVALUE(Plantilla!AI50),"")</f>
        <v/>
      </c>
      <c r="AL39" s="6">
        <f>IF($C39="OK",_xlfn.NUMBERVALUE(Plantilla!AJ50),"")</f>
        <v/>
      </c>
      <c r="AM39" s="4">
        <f>IF($C39="OK",_xlfn.NUMBERVALUE(Plantilla!AK50),"")</f>
        <v/>
      </c>
      <c r="AN39" s="6">
        <f>IF($C39="OK",_xlfn.NUMBERVALUE(Plantilla!AL50),"")</f>
        <v/>
      </c>
      <c r="AO39" s="4">
        <f>IF($C39="OK",_xlfn.NUMBERVALUE(Plantilla!AM50),"")</f>
        <v/>
      </c>
      <c r="AP39" s="6">
        <f>IF($C39="OK",_xlfn.NUMBERVALUE(Plantilla!AN50),"")</f>
        <v/>
      </c>
      <c r="AQ39" s="4">
        <f>IF($C39="OK",_xlfn.NUMBERVALUE(Plantilla!AO50),"")</f>
        <v/>
      </c>
      <c r="AR39" s="6">
        <f>IF($C39="OK",_xlfn.NUMBERVALUE(Plantilla!AP50),"")</f>
        <v/>
      </c>
      <c r="AS39" s="4">
        <f>IF($C39="OK",_xlfn.NUMBERVALUE(Plantilla!AQ50),"")</f>
        <v/>
      </c>
      <c r="AT39" s="6">
        <f>IF($C39="OK",_xlfn.NUMBERVALUE(Plantilla!AR50),"")</f>
        <v/>
      </c>
      <c r="AU39" s="4">
        <f>IF($C39="OK",_xlfn.NUMBERVALUE(Plantilla!AS50),"")</f>
        <v/>
      </c>
      <c r="AV39" s="6">
        <f>IF($C39="OK",_xlfn.NUMBERVALUE(Plantilla!AT50),"")</f>
        <v/>
      </c>
      <c r="AW39" s="4">
        <f>IF($C39="OK",_xlfn.NUMBERVALUE(Plantilla!AU50),"")</f>
        <v/>
      </c>
      <c r="AX39" s="6">
        <f>IF($C39="OK",_xlfn.NUMBERVALUE(Plantilla!AV50),"")</f>
        <v/>
      </c>
      <c r="AY39" s="4">
        <f>IF($C39="OK",_xlfn.NUMBERVALUE(Plantilla!AW50),"")</f>
        <v/>
      </c>
      <c r="AZ39" s="6">
        <f>IF($C39="OK",_xlfn.NUMBERVALUE(Plantilla!AX50),"")</f>
        <v/>
      </c>
      <c r="BA39">
        <f>IF($C39="OK",_xlfn.NUMBERVALUE(Plantilla!AY50),"")</f>
        <v/>
      </c>
      <c r="BB39">
        <f>IF($C39="OK",_xlfn.NUMBERVALUE(Plantilla!AZ50),"")</f>
        <v/>
      </c>
      <c r="BC39" s="4">
        <f>IF($C39="OK",_xlfn.NUMBERVALUE(Plantilla!BA50),"")</f>
        <v/>
      </c>
      <c r="BD39" s="6">
        <f>IF($C39="OK",_xlfn.NUMBERVALUE(Plantilla!BB50),"")</f>
        <v/>
      </c>
      <c r="BE39" s="4">
        <f>IF($C39="OK",_xlfn.NUMBERVALUE(Plantilla!BC50),"")</f>
        <v/>
      </c>
      <c r="BF39" s="6">
        <f>IF($C39="OK",_xlfn.NUMBERVALUE(Plantilla!BD50),"")</f>
        <v/>
      </c>
      <c r="BG39" s="4">
        <f>IF($C39="OK",_xlfn.NUMBERVALUE(Plantilla!BE50),"")</f>
        <v/>
      </c>
      <c r="BH39" s="6">
        <f>IF($C39="OK",_xlfn.NUMBERVALUE(Plantilla!BF50),"")</f>
        <v/>
      </c>
      <c r="BI39" s="110">
        <f>IF($C39="OK",_xlfn.NUMBERVALUE(Plantilla!BG50),"")</f>
        <v/>
      </c>
      <c r="BJ39" s="6">
        <f>IF($C39="OK",_xlfn.NUMBERVALUE(Plantilla!BH50),"")</f>
        <v/>
      </c>
      <c r="BK39" s="109">
        <f>IF($C39="OK",_xlfn.NUMBERVALUE(Plantilla!BI50),"")</f>
        <v/>
      </c>
      <c r="BL39" s="6">
        <f>IF($C39="OK",
   IF(Plantilla!BJ50&lt;&gt;"",
      TEXT(VLOOKUP(Plantilla!BJ50,'Tablas '!$Z$4:$AA$6,2,FALSE),"#"),
   ""),
"")</f>
        <v/>
      </c>
      <c r="BM39" s="4">
        <f>IF($C39="OK",_xlfn.NUMBERVALUE(Plantilla!BK50),"")</f>
        <v/>
      </c>
      <c r="BN39" s="4">
        <f>IF($C39="OK",_xlfn.NUMBERVALUE(Plantilla!BL50),"")</f>
        <v/>
      </c>
      <c r="BO39" s="6">
        <f>IF($C39="OK",_xlfn.NUMBERVALUE(Plantilla!BM50),"")</f>
        <v/>
      </c>
      <c r="BP39" s="4">
        <f>IF($C39="OK",_xlfn.NUMBERVALUE(Plantilla!BN50),"")</f>
        <v/>
      </c>
      <c r="BQ39" s="6">
        <f>IF($C39="OK",_xlfn.NUMBERVALUE(Plantilla!BO50),"")</f>
        <v/>
      </c>
      <c r="BR39" s="4">
        <f>IF($C39="OK",_xlfn.NUMBERVALUE(Plantilla!BP50),"")</f>
        <v/>
      </c>
      <c r="BS39" s="6">
        <f>IF($C39="OK",_xlfn.NUMBERVALUE(Plantilla!BQ50),"")</f>
        <v/>
      </c>
      <c r="BT39" s="4">
        <f>IF($C39="OK",_xlfn.NUMBERVALUE(Plantilla!BR50),"")</f>
        <v/>
      </c>
      <c r="BU39" s="6">
        <f>IF($C39="OK",_xlfn.NUMBERVALUE(Plantilla!BS50),"")</f>
        <v/>
      </c>
      <c r="BV39" s="6">
        <f>IF($C39="OK",_xlfn.NUMBERVALUE(Plantilla!BT50),"")</f>
        <v/>
      </c>
      <c r="BW39" s="6">
        <f>IF($C39="OK",_xlfn.NUMBERVALUE(Plantilla!BU50),"")</f>
        <v/>
      </c>
      <c r="BX39" s="6">
        <f>IF($C39="OK",_xlfn.NUMBERVALUE(Plantilla!BV50),"")</f>
        <v/>
      </c>
      <c r="BY39" s="6">
        <f>IF($C39="OK",_xlfn.NUMBERVALUE(Plantilla!BW50),"")</f>
        <v/>
      </c>
      <c r="BZ39" s="6">
        <f>IF($C39="OK",_xlfn.NUMBERVALUE(Plantilla!BX50),"")</f>
        <v/>
      </c>
      <c r="CA39" s="6">
        <f>IF($C39="OK",_xlfn.NUMBERVALUE(Plantilla!BY50),"")</f>
        <v/>
      </c>
      <c r="CB39" s="6">
        <f>IF($C39="OK",_xlfn.NUMBERVALUE(Plantilla!BZ50),"")</f>
        <v/>
      </c>
      <c r="CC39" s="6">
        <f>IF($C39="OK",_xlfn.NUMBERVALUE(Plantilla!CA50),"")</f>
        <v/>
      </c>
      <c r="CD39" s="6">
        <f>IF($C39="OK",_xlfn.NUMBERVALUE(Plantilla!CB50),"")</f>
        <v/>
      </c>
      <c r="CE39" s="6">
        <f>IF($C39="OK",_xlfn.NUMBERVALUE(Plantilla!CC50),"")</f>
        <v/>
      </c>
      <c r="CF39" s="4">
        <f>IF($C39="OK",_xlfn.NUMBERVALUE(Plantilla!CD50),"")</f>
        <v/>
      </c>
      <c r="CG39" s="6">
        <f>IF($C39="OK",_xlfn.NUMBERVALUE(Plantilla!CE50),"")</f>
        <v/>
      </c>
      <c r="CH39" s="6">
        <f>IF($C39="OK",_xlfn.NUMBERVALUE(Plantilla!CF50),"")</f>
        <v/>
      </c>
      <c r="CI39" s="6">
        <f>IF($C39="OK",_xlfn.NUMBERVALUE(Plantilla!CG50),"")</f>
        <v/>
      </c>
      <c r="CJ39" s="6">
        <f>IF($C39="OK",_xlfn.NUMBERVALUE(Plantilla!CH50),"")</f>
        <v/>
      </c>
      <c r="CK39" s="6">
        <f>IF($C39="OK",_xlfn.NUMBERVALUE(Plantilla!CI50),"")</f>
        <v/>
      </c>
      <c r="CL39" s="6">
        <f>IF($C39="OK",_xlfn.NUMBERVALUE(Plantilla!CJ50),"")</f>
        <v/>
      </c>
      <c r="CM39">
        <f>IF($C39="OK",TEXT(Plantilla!CK50,"#"),"")</f>
        <v/>
      </c>
      <c r="CN39" s="6">
        <f>IF($C39="OK",_xlfn.NUMBERVALUE(Plantilla!CL50),"")</f>
        <v/>
      </c>
      <c r="CO39" s="6">
        <f>IF($C39="OK",_xlfn.NUMBERVALUE(Plantilla!CM50),"")</f>
        <v/>
      </c>
      <c r="CP39" s="110">
        <f>IF($C39="OK",_xlfn.NUMBERVALUE(Plantilla!CN50),"")</f>
        <v/>
      </c>
      <c r="CQ39" s="6">
        <f>IF($C39="OK",_xlfn.NUMBERVALUE(Plantilla!CO50),"")</f>
        <v/>
      </c>
      <c r="CR39" s="109">
        <f>IF($C39="OK",_xlfn.NUMBERVALUE(Plantilla!CP50),"")</f>
        <v/>
      </c>
      <c r="CS39" s="110">
        <f>IF($C39="OK",_xlfn.NUMBERVALUE(Plantilla!CQ50),"")</f>
        <v/>
      </c>
      <c r="CT39" s="6">
        <f>IF($C39="OK",_xlfn.NUMBERVALUE(Plantilla!CR50),"")</f>
        <v/>
      </c>
      <c r="CU39" s="109">
        <f>IF($C39="OK",_xlfn.NUMBERVALUE(Plantilla!CS50),"")</f>
        <v/>
      </c>
      <c r="CV39" s="110">
        <f>IF($C39="OK",_xlfn.NUMBERVALUE(Plantilla!CT50),"")</f>
        <v/>
      </c>
      <c r="CW39" s="6">
        <f>IF($C39="OK",_xlfn.NUMBERVALUE(Plantilla!CU50),"")</f>
        <v/>
      </c>
      <c r="CX39" s="82">
        <f>IF($C39="OK",_xlfn.NUMBERVALUE(Plantilla!CV50),"")</f>
        <v/>
      </c>
      <c r="CY39" s="6">
        <f>IF($C39="OK",_xlfn.NUMBERVALUE(Plantilla!CW50),"")</f>
        <v/>
      </c>
      <c r="CZ39" s="82">
        <f>IF($C39="OK",_xlfn.NUMBERVALUE(Plantilla!CX50),"")</f>
        <v/>
      </c>
      <c r="DA39" s="6">
        <f>IF($C39="OK",_xlfn.NUMBERVALUE(Plantilla!CY50),"")</f>
        <v/>
      </c>
      <c r="DB39" s="109">
        <f>IF($C39="OK",_xlfn.NUMBERVALUE(Plantilla!CZ50),"")</f>
        <v/>
      </c>
      <c r="DC39" s="6">
        <f>IF($C39="OK",_xlfn.NUMBERVALUE(Plantilla!DA50),"")</f>
        <v/>
      </c>
      <c r="DD39" s="6">
        <f>IF($C39="OK",TEXT(Plantilla!DB50,"#"),"")</f>
        <v/>
      </c>
      <c r="DE39" s="6">
        <f>IF($C39="OK",_xlfn.NUMBERVALUE(Plantilla!DC50),"")</f>
        <v/>
      </c>
      <c r="DF39" s="4">
        <f>IF($C39="OK",_xlfn.NUMBERVALUE(Plantilla!DD50),"")</f>
        <v/>
      </c>
      <c r="DG39" s="6">
        <f>IF($C39="OK",_xlfn.NUMBERVALUE(Plantilla!DE50),"")</f>
        <v/>
      </c>
      <c r="DH39" s="6">
        <f>IF($C39="OK",_xlfn.NUMBERVALUE(Plantilla!DF50),"")</f>
        <v/>
      </c>
      <c r="DI39" s="6">
        <f>IF($C39="OK",_xlfn.NUMBERVALUE(Plantilla!DG50),"")</f>
        <v/>
      </c>
      <c r="DJ39" s="6">
        <f>IF($C39="OK",_xlfn.NUMBERVALUE(Plantilla!DH50),"")</f>
        <v/>
      </c>
      <c r="DK39" s="6">
        <f>IF($C39="OK",_xlfn.NUMBERVALUE(Plantilla!DI50),"")</f>
        <v/>
      </c>
      <c r="DL39" s="6">
        <f>IF($C39="OK",_xlfn.NUMBERVALUE(Plantilla!DJ50),"")</f>
        <v/>
      </c>
      <c r="DM39" s="6">
        <f>IF($C39="OK",_xlfn.NUMBERVALUE(Plantilla!DK50),"")</f>
        <v/>
      </c>
      <c r="DN39" s="6">
        <f>IF($C39="OK",_xlfn.NUMBERVALUE(Plantilla!DL50),"")</f>
        <v/>
      </c>
      <c r="DO39" s="6">
        <f>IF($C39="OK",_xlfn.NUMBERVALUE(Plantilla!DM50),"")</f>
        <v/>
      </c>
      <c r="DP39" s="6">
        <f>IF($C39="OK",_xlfn.NUMBERVALUE(Plantilla!DN50),"")</f>
        <v/>
      </c>
      <c r="DQ39" s="6">
        <f>IF($C39="OK",_xlfn.NUMBERVALUE(Plantilla!DO50),"")</f>
        <v/>
      </c>
      <c r="DR39" s="6">
        <f>IF($C39="OK",_xlfn.NUMBERVALUE(Plantilla!DP50),"")</f>
        <v/>
      </c>
      <c r="DS39">
        <f>IF($C39="OK",TEXT(Plantilla!DR50,"#"),"")</f>
        <v/>
      </c>
      <c r="DT39" s="6" t="n"/>
    </row>
    <row r="40">
      <c r="A40">
        <f>IF(Plantilla!$I$6="¡Perfecto!, Guarda el archivo y adjúntalo a tu interfaz de Nómina Electrónica","OK","Error")</f>
        <v/>
      </c>
      <c r="B40">
        <f>IF(Plantilla!$I$6="¡Perfecto!, Guarda el archivo y adjúntalo a tu interfaz de Nómina Electrónica",MID(Plantilla!$D$2,SEARCH("V",Plantilla!$D$2),10),"")</f>
        <v/>
      </c>
      <c r="C40">
        <f>Plantilla!C51</f>
        <v/>
      </c>
      <c r="D40">
        <f>IF($C40="OK",Plantilla!B51,"")</f>
        <v/>
      </c>
      <c r="E40">
        <f>IF($C40="OK",
   VLOOKUP(Plantilla!$E$4,'Tablas '!$AP$4:$AT$6,5,FALSE),
"")</f>
        <v/>
      </c>
      <c r="F40">
        <f>IF($C40="OK",TEXT(Plantilla!D51,"#"),"")</f>
        <v/>
      </c>
      <c r="G40">
        <f>IF($C40="OK",
   VLOOKUP(Plantilla!E51,'Tablas '!$B$4:$C$14,2,FALSE),
"")</f>
        <v/>
      </c>
      <c r="H40">
        <f>IF($C40="OK",TEXT(Plantilla!F51,"#"),"")</f>
        <v/>
      </c>
      <c r="I40">
        <f>IF($C40="OK",TEXT(Plantilla!G51,"#"),"")</f>
        <v/>
      </c>
      <c r="J40">
        <f>IF($C40="OK",TEXT(Plantilla!H51,"#"),"")</f>
        <v/>
      </c>
      <c r="K40">
        <f>IF($C40="OK",TEXT(Plantilla!I51,"#"),"")</f>
        <v/>
      </c>
      <c r="L40">
        <f>IF($C40="OK",TEXT(Plantilla!J51,"#"),"")</f>
        <v/>
      </c>
      <c r="M40">
        <f>IF($C40="OK",TEXT(Plantilla!K51,"#"),"")</f>
        <v/>
      </c>
      <c r="N40">
        <f>IF($C40="OK",
   CONCATENATE(YEAR(Plantilla!L51),"-",TEXT(MONTH(Plantilla!L51),"00"),"-",TEXT(DAY(Plantilla!L51),"00")),
"")</f>
        <v/>
      </c>
      <c r="O40">
        <f>IF($C40="OK",_xlfn.NUMBERVALUE(Plantilla!M51),"")</f>
        <v/>
      </c>
      <c r="P40">
        <f>IF($C40="OK",
   IF(Plantilla!N51&lt;&gt;"",
      CONCATENATE(YEAR(Plantilla!N51),"-",TEXT(MONTH(Plantilla!N51),"00"),"-",TEXT(DAY(Plantilla!N51),"00")),
   ""),
"")</f>
        <v/>
      </c>
      <c r="Q40">
        <f>IF($C40="OK",
   VLOOKUP(Plantilla!O51,'Tablas '!$E$4:$F$19,2,FALSE),
"")</f>
        <v/>
      </c>
      <c r="R40">
        <f>IF($C40="OK",
   VLOOKUP(Plantilla!P51,'Tablas '!$H$4:$I$5,2,FALSE),
"")</f>
        <v/>
      </c>
      <c r="S40">
        <f>IF($C40="OK",
   VLOOKUP(Plantilla!Q51,'Tablas '!$K$4:$L$8,2,FALSE),
"")</f>
        <v/>
      </c>
      <c r="T40">
        <f>IF($C40="OK",
   VLOOKUP(Plantilla!R51,'Tablas '!$AE$4:$AF$6,2,FALSE),
"")</f>
        <v/>
      </c>
      <c r="U40">
        <f>IF($C40="OK",
   VLOOKUP(Plantilla!S51,'Tablas '!$AE$4:$AF$6,2,FALSE),
"")</f>
        <v/>
      </c>
      <c r="V40">
        <f>IF($C40="OK",TEXT(Plantilla!T51,"#"),"")</f>
        <v/>
      </c>
      <c r="W40" s="84">
        <f>IF($C40="OK",
   VLOOKUP(Plantilla!U51,'Tablas '!$AM$4:$AN$1126,2,FALSE),
"")</f>
        <v/>
      </c>
      <c r="X40">
        <f>IF($C40="OK",TEXT(Plantilla!V51,"#"),"")</f>
        <v/>
      </c>
      <c r="Y40">
        <f>IF($C40="OK",
   CONCATENATE(YEAR(Plantilla!W51),"-",TEXT(MONTH(Plantilla!W51),"00"),"-",TEXT(DAY(Plantilla!W51),"00")),
"")</f>
        <v/>
      </c>
      <c r="Z40">
        <f>IF($C40="OK",
   CONCATENATE(YEAR(Plantilla!X51),"-",TEXT(MONTH(Plantilla!X51),"00"),"-",TEXT(DAY(Plantilla!X51),"00")),
"")</f>
        <v/>
      </c>
      <c r="AA40">
        <f>IF($C40="OK",
   TEXT(VLOOKUP(Plantilla!Y51,'Tablas '!$Q$4:$R$9,2,FALSE),"#"),
"")</f>
        <v/>
      </c>
      <c r="AB40">
        <f>IF($C40="OK",
   CONCATENATE(YEAR(Plantilla!Z51),"-",TEXT(MONTH(Plantilla!Z51),"00"),"-",TEXT(DAY(Plantilla!Z51),"00")),
"")</f>
        <v/>
      </c>
      <c r="AC40">
        <f>IF($C40="OK",
   TEXT(VLOOKUP(Plantilla!AA51,'Tablas '!$T$4:$U$13,2,FALSE),"#"),
"")</f>
        <v/>
      </c>
      <c r="AD40">
        <f>IF($C40="OK",TEXT(Plantilla!AB51,"#"),"")</f>
        <v/>
      </c>
      <c r="AE40">
        <f>IF($C40="OK",
   IF(Plantilla!AC51&lt;&gt;"",
      TEXT(VLOOKUP(Plantilla!AC51,'Tablas '!$W$4:$X$7,2,FALSE),"#"),
   ""),
"")</f>
        <v/>
      </c>
      <c r="AF40">
        <f>IF($C40="OK",TEXT(Plantilla!AD51,"#"),"")</f>
        <v/>
      </c>
      <c r="AG40" s="6">
        <f>IF($C40="OK",_xlfn.NUMBERVALUE(Plantilla!AE51),"")</f>
        <v/>
      </c>
      <c r="AH40" s="4">
        <f>IF($C40="OK",_xlfn.NUMBERVALUE(Plantilla!AF51),"")</f>
        <v/>
      </c>
      <c r="AI40" s="6">
        <f>IF($C40="OK",_xlfn.NUMBERVALUE(Plantilla!AG51),"")</f>
        <v/>
      </c>
      <c r="AJ40" s="6">
        <f>IF($C40="OK",_xlfn.NUMBERVALUE(Plantilla!AH51),"")</f>
        <v/>
      </c>
      <c r="AK40" s="6">
        <f>IF($C40="OK",_xlfn.NUMBERVALUE(Plantilla!AI51),"")</f>
        <v/>
      </c>
      <c r="AL40" s="6">
        <f>IF($C40="OK",_xlfn.NUMBERVALUE(Plantilla!AJ51),"")</f>
        <v/>
      </c>
      <c r="AM40" s="4">
        <f>IF($C40="OK",_xlfn.NUMBERVALUE(Plantilla!AK51),"")</f>
        <v/>
      </c>
      <c r="AN40" s="6">
        <f>IF($C40="OK",_xlfn.NUMBERVALUE(Plantilla!AL51),"")</f>
        <v/>
      </c>
      <c r="AO40" s="4">
        <f>IF($C40="OK",_xlfn.NUMBERVALUE(Plantilla!AM51),"")</f>
        <v/>
      </c>
      <c r="AP40" s="6">
        <f>IF($C40="OK",_xlfn.NUMBERVALUE(Plantilla!AN51),"")</f>
        <v/>
      </c>
      <c r="AQ40" s="4">
        <f>IF($C40="OK",_xlfn.NUMBERVALUE(Plantilla!AO51),"")</f>
        <v/>
      </c>
      <c r="AR40" s="6">
        <f>IF($C40="OK",_xlfn.NUMBERVALUE(Plantilla!AP51),"")</f>
        <v/>
      </c>
      <c r="AS40" s="4">
        <f>IF($C40="OK",_xlfn.NUMBERVALUE(Plantilla!AQ51),"")</f>
        <v/>
      </c>
      <c r="AT40" s="6">
        <f>IF($C40="OK",_xlfn.NUMBERVALUE(Plantilla!AR51),"")</f>
        <v/>
      </c>
      <c r="AU40" s="4">
        <f>IF($C40="OK",_xlfn.NUMBERVALUE(Plantilla!AS51),"")</f>
        <v/>
      </c>
      <c r="AV40" s="6">
        <f>IF($C40="OK",_xlfn.NUMBERVALUE(Plantilla!AT51),"")</f>
        <v/>
      </c>
      <c r="AW40" s="4">
        <f>IF($C40="OK",_xlfn.NUMBERVALUE(Plantilla!AU51),"")</f>
        <v/>
      </c>
      <c r="AX40" s="6">
        <f>IF($C40="OK",_xlfn.NUMBERVALUE(Plantilla!AV51),"")</f>
        <v/>
      </c>
      <c r="AY40" s="4">
        <f>IF($C40="OK",_xlfn.NUMBERVALUE(Plantilla!AW51),"")</f>
        <v/>
      </c>
      <c r="AZ40" s="6">
        <f>IF($C40="OK",_xlfn.NUMBERVALUE(Plantilla!AX51),"")</f>
        <v/>
      </c>
      <c r="BA40">
        <f>IF($C40="OK",_xlfn.NUMBERVALUE(Plantilla!AY51),"")</f>
        <v/>
      </c>
      <c r="BB40">
        <f>IF($C40="OK",_xlfn.NUMBERVALUE(Plantilla!AZ51),"")</f>
        <v/>
      </c>
      <c r="BC40" s="4">
        <f>IF($C40="OK",_xlfn.NUMBERVALUE(Plantilla!BA51),"")</f>
        <v/>
      </c>
      <c r="BD40" s="6">
        <f>IF($C40="OK",_xlfn.NUMBERVALUE(Plantilla!BB51),"")</f>
        <v/>
      </c>
      <c r="BE40" s="4">
        <f>IF($C40="OK",_xlfn.NUMBERVALUE(Plantilla!BC51),"")</f>
        <v/>
      </c>
      <c r="BF40" s="6">
        <f>IF($C40="OK",_xlfn.NUMBERVALUE(Plantilla!BD51),"")</f>
        <v/>
      </c>
      <c r="BG40" s="4">
        <f>IF($C40="OK",_xlfn.NUMBERVALUE(Plantilla!BE51),"")</f>
        <v/>
      </c>
      <c r="BH40" s="6">
        <f>IF($C40="OK",_xlfn.NUMBERVALUE(Plantilla!BF51),"")</f>
        <v/>
      </c>
      <c r="BI40" s="110">
        <f>IF($C40="OK",_xlfn.NUMBERVALUE(Plantilla!BG51),"")</f>
        <v/>
      </c>
      <c r="BJ40" s="6">
        <f>IF($C40="OK",_xlfn.NUMBERVALUE(Plantilla!BH51),"")</f>
        <v/>
      </c>
      <c r="BK40" s="109">
        <f>IF($C40="OK",_xlfn.NUMBERVALUE(Plantilla!BI51),"")</f>
        <v/>
      </c>
      <c r="BL40" s="6">
        <f>IF($C40="OK",
   IF(Plantilla!BJ51&lt;&gt;"",
      TEXT(VLOOKUP(Plantilla!BJ51,'Tablas '!$Z$4:$AA$6,2,FALSE),"#"),
   ""),
"")</f>
        <v/>
      </c>
      <c r="BM40" s="4">
        <f>IF($C40="OK",_xlfn.NUMBERVALUE(Plantilla!BK51),"")</f>
        <v/>
      </c>
      <c r="BN40" s="4">
        <f>IF($C40="OK",_xlfn.NUMBERVALUE(Plantilla!BL51),"")</f>
        <v/>
      </c>
      <c r="BO40" s="6">
        <f>IF($C40="OK",_xlfn.NUMBERVALUE(Plantilla!BM51),"")</f>
        <v/>
      </c>
      <c r="BP40" s="4">
        <f>IF($C40="OK",_xlfn.NUMBERVALUE(Plantilla!BN51),"")</f>
        <v/>
      </c>
      <c r="BQ40" s="6">
        <f>IF($C40="OK",_xlfn.NUMBERVALUE(Plantilla!BO51),"")</f>
        <v/>
      </c>
      <c r="BR40" s="4">
        <f>IF($C40="OK",_xlfn.NUMBERVALUE(Plantilla!BP51),"")</f>
        <v/>
      </c>
      <c r="BS40" s="6">
        <f>IF($C40="OK",_xlfn.NUMBERVALUE(Plantilla!BQ51),"")</f>
        <v/>
      </c>
      <c r="BT40" s="4">
        <f>IF($C40="OK",_xlfn.NUMBERVALUE(Plantilla!BR51),"")</f>
        <v/>
      </c>
      <c r="BU40" s="6">
        <f>IF($C40="OK",_xlfn.NUMBERVALUE(Plantilla!BS51),"")</f>
        <v/>
      </c>
      <c r="BV40" s="6">
        <f>IF($C40="OK",_xlfn.NUMBERVALUE(Plantilla!BT51),"")</f>
        <v/>
      </c>
      <c r="BW40" s="6">
        <f>IF($C40="OK",_xlfn.NUMBERVALUE(Plantilla!BU51),"")</f>
        <v/>
      </c>
      <c r="BX40" s="6">
        <f>IF($C40="OK",_xlfn.NUMBERVALUE(Plantilla!BV51),"")</f>
        <v/>
      </c>
      <c r="BY40" s="6">
        <f>IF($C40="OK",_xlfn.NUMBERVALUE(Plantilla!BW51),"")</f>
        <v/>
      </c>
      <c r="BZ40" s="6">
        <f>IF($C40="OK",_xlfn.NUMBERVALUE(Plantilla!BX51),"")</f>
        <v/>
      </c>
      <c r="CA40" s="6">
        <f>IF($C40="OK",_xlfn.NUMBERVALUE(Plantilla!BY51),"")</f>
        <v/>
      </c>
      <c r="CB40" s="6">
        <f>IF($C40="OK",_xlfn.NUMBERVALUE(Plantilla!BZ51),"")</f>
        <v/>
      </c>
      <c r="CC40" s="6">
        <f>IF($C40="OK",_xlfn.NUMBERVALUE(Plantilla!CA51),"")</f>
        <v/>
      </c>
      <c r="CD40" s="6">
        <f>IF($C40="OK",_xlfn.NUMBERVALUE(Plantilla!CB51),"")</f>
        <v/>
      </c>
      <c r="CE40" s="6">
        <f>IF($C40="OK",_xlfn.NUMBERVALUE(Plantilla!CC51),"")</f>
        <v/>
      </c>
      <c r="CF40" s="4">
        <f>IF($C40="OK",_xlfn.NUMBERVALUE(Plantilla!CD51),"")</f>
        <v/>
      </c>
      <c r="CG40" s="6">
        <f>IF($C40="OK",_xlfn.NUMBERVALUE(Plantilla!CE51),"")</f>
        <v/>
      </c>
      <c r="CH40" s="6">
        <f>IF($C40="OK",_xlfn.NUMBERVALUE(Plantilla!CF51),"")</f>
        <v/>
      </c>
      <c r="CI40" s="6">
        <f>IF($C40="OK",_xlfn.NUMBERVALUE(Plantilla!CG51),"")</f>
        <v/>
      </c>
      <c r="CJ40" s="6">
        <f>IF($C40="OK",_xlfn.NUMBERVALUE(Plantilla!CH51),"")</f>
        <v/>
      </c>
      <c r="CK40" s="6">
        <f>IF($C40="OK",_xlfn.NUMBERVALUE(Plantilla!CI51),"")</f>
        <v/>
      </c>
      <c r="CL40" s="6">
        <f>IF($C40="OK",_xlfn.NUMBERVALUE(Plantilla!CJ51),"")</f>
        <v/>
      </c>
      <c r="CM40">
        <f>IF($C40="OK",TEXT(Plantilla!CK51,"#"),"")</f>
        <v/>
      </c>
      <c r="CN40" s="6">
        <f>IF($C40="OK",_xlfn.NUMBERVALUE(Plantilla!CL51),"")</f>
        <v/>
      </c>
      <c r="CO40" s="6">
        <f>IF($C40="OK",_xlfn.NUMBERVALUE(Plantilla!CM51),"")</f>
        <v/>
      </c>
      <c r="CP40" s="110">
        <f>IF($C40="OK",_xlfn.NUMBERVALUE(Plantilla!CN51),"")</f>
        <v/>
      </c>
      <c r="CQ40" s="6">
        <f>IF($C40="OK",_xlfn.NUMBERVALUE(Plantilla!CO51),"")</f>
        <v/>
      </c>
      <c r="CR40" s="109">
        <f>IF($C40="OK",_xlfn.NUMBERVALUE(Plantilla!CP51),"")</f>
        <v/>
      </c>
      <c r="CS40" s="110">
        <f>IF($C40="OK",_xlfn.NUMBERVALUE(Plantilla!CQ51),"")</f>
        <v/>
      </c>
      <c r="CT40" s="6">
        <f>IF($C40="OK",_xlfn.NUMBERVALUE(Plantilla!CR51),"")</f>
        <v/>
      </c>
      <c r="CU40" s="109">
        <f>IF($C40="OK",_xlfn.NUMBERVALUE(Plantilla!CS51),"")</f>
        <v/>
      </c>
      <c r="CV40" s="110">
        <f>IF($C40="OK",_xlfn.NUMBERVALUE(Plantilla!CT51),"")</f>
        <v/>
      </c>
      <c r="CW40" s="6">
        <f>IF($C40="OK",_xlfn.NUMBERVALUE(Plantilla!CU51),"")</f>
        <v/>
      </c>
      <c r="CX40" s="82">
        <f>IF($C40="OK",_xlfn.NUMBERVALUE(Plantilla!CV51),"")</f>
        <v/>
      </c>
      <c r="CY40" s="6">
        <f>IF($C40="OK",_xlfn.NUMBERVALUE(Plantilla!CW51),"")</f>
        <v/>
      </c>
      <c r="CZ40" s="82">
        <f>IF($C40="OK",_xlfn.NUMBERVALUE(Plantilla!CX51),"")</f>
        <v/>
      </c>
      <c r="DA40" s="6">
        <f>IF($C40="OK",_xlfn.NUMBERVALUE(Plantilla!CY51),"")</f>
        <v/>
      </c>
      <c r="DB40" s="109">
        <f>IF($C40="OK",_xlfn.NUMBERVALUE(Plantilla!CZ51),"")</f>
        <v/>
      </c>
      <c r="DC40" s="6">
        <f>IF($C40="OK",_xlfn.NUMBERVALUE(Plantilla!DA51),"")</f>
        <v/>
      </c>
      <c r="DD40" s="6">
        <f>IF($C40="OK",TEXT(Plantilla!DB51,"#"),"")</f>
        <v/>
      </c>
      <c r="DE40" s="6">
        <f>IF($C40="OK",_xlfn.NUMBERVALUE(Plantilla!DC51),"")</f>
        <v/>
      </c>
      <c r="DF40" s="4">
        <f>IF($C40="OK",_xlfn.NUMBERVALUE(Plantilla!DD51),"")</f>
        <v/>
      </c>
      <c r="DG40" s="6">
        <f>IF($C40="OK",_xlfn.NUMBERVALUE(Plantilla!DE51),"")</f>
        <v/>
      </c>
      <c r="DH40" s="6">
        <f>IF($C40="OK",_xlfn.NUMBERVALUE(Plantilla!DF51),"")</f>
        <v/>
      </c>
      <c r="DI40" s="6">
        <f>IF($C40="OK",_xlfn.NUMBERVALUE(Plantilla!DG51),"")</f>
        <v/>
      </c>
      <c r="DJ40" s="6">
        <f>IF($C40="OK",_xlfn.NUMBERVALUE(Plantilla!DH51),"")</f>
        <v/>
      </c>
      <c r="DK40" s="6">
        <f>IF($C40="OK",_xlfn.NUMBERVALUE(Plantilla!DI51),"")</f>
        <v/>
      </c>
      <c r="DL40" s="6">
        <f>IF($C40="OK",_xlfn.NUMBERVALUE(Plantilla!DJ51),"")</f>
        <v/>
      </c>
      <c r="DM40" s="6">
        <f>IF($C40="OK",_xlfn.NUMBERVALUE(Plantilla!DK51),"")</f>
        <v/>
      </c>
      <c r="DN40" s="6">
        <f>IF($C40="OK",_xlfn.NUMBERVALUE(Plantilla!DL51),"")</f>
        <v/>
      </c>
      <c r="DO40" s="6">
        <f>IF($C40="OK",_xlfn.NUMBERVALUE(Plantilla!DM51),"")</f>
        <v/>
      </c>
      <c r="DP40" s="6">
        <f>IF($C40="OK",_xlfn.NUMBERVALUE(Plantilla!DN51),"")</f>
        <v/>
      </c>
      <c r="DQ40" s="6">
        <f>IF($C40="OK",_xlfn.NUMBERVALUE(Plantilla!DO51),"")</f>
        <v/>
      </c>
      <c r="DR40" s="6">
        <f>IF($C40="OK",_xlfn.NUMBERVALUE(Plantilla!DP51),"")</f>
        <v/>
      </c>
      <c r="DS40">
        <f>IF($C40="OK",TEXT(Plantilla!DR51,"#"),"")</f>
        <v/>
      </c>
      <c r="DT40" s="6" t="n"/>
    </row>
    <row r="41">
      <c r="A41">
        <f>IF(Plantilla!$I$6="¡Perfecto!, Guarda el archivo y adjúntalo a tu interfaz de Nómina Electrónica","OK","Error")</f>
        <v/>
      </c>
      <c r="B41">
        <f>IF(Plantilla!$I$6="¡Perfecto!, Guarda el archivo y adjúntalo a tu interfaz de Nómina Electrónica",MID(Plantilla!$D$2,SEARCH("V",Plantilla!$D$2),10),"")</f>
        <v/>
      </c>
      <c r="C41">
        <f>Plantilla!C52</f>
        <v/>
      </c>
      <c r="D41">
        <f>IF($C41="OK",Plantilla!B52,"")</f>
        <v/>
      </c>
      <c r="E41">
        <f>IF($C41="OK",
   VLOOKUP(Plantilla!$E$4,'Tablas '!$AP$4:$AT$6,5,FALSE),
"")</f>
        <v/>
      </c>
      <c r="F41">
        <f>IF($C41="OK",TEXT(Plantilla!D52,"#"),"")</f>
        <v/>
      </c>
      <c r="G41">
        <f>IF($C41="OK",
   VLOOKUP(Plantilla!E52,'Tablas '!$B$4:$C$14,2,FALSE),
"")</f>
        <v/>
      </c>
      <c r="H41">
        <f>IF($C41="OK",TEXT(Plantilla!F52,"#"),"")</f>
        <v/>
      </c>
      <c r="I41">
        <f>IF($C41="OK",TEXT(Plantilla!G52,"#"),"")</f>
        <v/>
      </c>
      <c r="J41">
        <f>IF($C41="OK",TEXT(Plantilla!H52,"#"),"")</f>
        <v/>
      </c>
      <c r="K41">
        <f>IF($C41="OK",TEXT(Plantilla!I52,"#"),"")</f>
        <v/>
      </c>
      <c r="L41">
        <f>IF($C41="OK",TEXT(Plantilla!J52,"#"),"")</f>
        <v/>
      </c>
      <c r="M41">
        <f>IF($C41="OK",TEXT(Plantilla!K52,"#"),"")</f>
        <v/>
      </c>
      <c r="N41">
        <f>IF($C41="OK",
   CONCATENATE(YEAR(Plantilla!L52),"-",TEXT(MONTH(Plantilla!L52),"00"),"-",TEXT(DAY(Plantilla!L52),"00")),
"")</f>
        <v/>
      </c>
      <c r="O41">
        <f>IF($C41="OK",_xlfn.NUMBERVALUE(Plantilla!M52),"")</f>
        <v/>
      </c>
      <c r="P41">
        <f>IF($C41="OK",
   IF(Plantilla!N52&lt;&gt;"",
      CONCATENATE(YEAR(Plantilla!N52),"-",TEXT(MONTH(Plantilla!N52),"00"),"-",TEXT(DAY(Plantilla!N52),"00")),
   ""),
"")</f>
        <v/>
      </c>
      <c r="Q41">
        <f>IF($C41="OK",
   VLOOKUP(Plantilla!O52,'Tablas '!$E$4:$F$19,2,FALSE),
"")</f>
        <v/>
      </c>
      <c r="R41">
        <f>IF($C41="OK",
   VLOOKUP(Plantilla!P52,'Tablas '!$H$4:$I$5,2,FALSE),
"")</f>
        <v/>
      </c>
      <c r="S41">
        <f>IF($C41="OK",
   VLOOKUP(Plantilla!Q52,'Tablas '!$K$4:$L$8,2,FALSE),
"")</f>
        <v/>
      </c>
      <c r="T41">
        <f>IF($C41="OK",
   VLOOKUP(Plantilla!R52,'Tablas '!$AE$4:$AF$6,2,FALSE),
"")</f>
        <v/>
      </c>
      <c r="U41">
        <f>IF($C41="OK",
   VLOOKUP(Plantilla!S52,'Tablas '!$AE$4:$AF$6,2,FALSE),
"")</f>
        <v/>
      </c>
      <c r="V41">
        <f>IF($C41="OK",TEXT(Plantilla!T52,"#"),"")</f>
        <v/>
      </c>
      <c r="W41" s="84">
        <f>IF($C41="OK",
   VLOOKUP(Plantilla!U52,'Tablas '!$AM$4:$AN$1126,2,FALSE),
"")</f>
        <v/>
      </c>
      <c r="X41">
        <f>IF($C41="OK",TEXT(Plantilla!V52,"#"),"")</f>
        <v/>
      </c>
      <c r="Y41">
        <f>IF($C41="OK",
   CONCATENATE(YEAR(Plantilla!W52),"-",TEXT(MONTH(Plantilla!W52),"00"),"-",TEXT(DAY(Plantilla!W52),"00")),
"")</f>
        <v/>
      </c>
      <c r="Z41">
        <f>IF($C41="OK",
   CONCATENATE(YEAR(Plantilla!X52),"-",TEXT(MONTH(Plantilla!X52),"00"),"-",TEXT(DAY(Plantilla!X52),"00")),
"")</f>
        <v/>
      </c>
      <c r="AA41">
        <f>IF($C41="OK",
   TEXT(VLOOKUP(Plantilla!Y52,'Tablas '!$Q$4:$R$9,2,FALSE),"#"),
"")</f>
        <v/>
      </c>
      <c r="AB41">
        <f>IF($C41="OK",
   CONCATENATE(YEAR(Plantilla!Z52),"-",TEXT(MONTH(Plantilla!Z52),"00"),"-",TEXT(DAY(Plantilla!Z52),"00")),
"")</f>
        <v/>
      </c>
      <c r="AC41">
        <f>IF($C41="OK",
   TEXT(VLOOKUP(Plantilla!AA52,'Tablas '!$T$4:$U$13,2,FALSE),"#"),
"")</f>
        <v/>
      </c>
      <c r="AD41">
        <f>IF($C41="OK",TEXT(Plantilla!AB52,"#"),"")</f>
        <v/>
      </c>
      <c r="AE41">
        <f>IF($C41="OK",
   IF(Plantilla!AC52&lt;&gt;"",
      TEXT(VLOOKUP(Plantilla!AC52,'Tablas '!$W$4:$X$7,2,FALSE),"#"),
   ""),
"")</f>
        <v/>
      </c>
      <c r="AF41">
        <f>IF($C41="OK",TEXT(Plantilla!AD52,"#"),"")</f>
        <v/>
      </c>
      <c r="AG41" s="6">
        <f>IF($C41="OK",_xlfn.NUMBERVALUE(Plantilla!AE52),"")</f>
        <v/>
      </c>
      <c r="AH41" s="4">
        <f>IF($C41="OK",_xlfn.NUMBERVALUE(Plantilla!AF52),"")</f>
        <v/>
      </c>
      <c r="AI41" s="6">
        <f>IF($C41="OK",_xlfn.NUMBERVALUE(Plantilla!AG52),"")</f>
        <v/>
      </c>
      <c r="AJ41" s="6">
        <f>IF($C41="OK",_xlfn.NUMBERVALUE(Plantilla!AH52),"")</f>
        <v/>
      </c>
      <c r="AK41" s="6">
        <f>IF($C41="OK",_xlfn.NUMBERVALUE(Plantilla!AI52),"")</f>
        <v/>
      </c>
      <c r="AL41" s="6">
        <f>IF($C41="OK",_xlfn.NUMBERVALUE(Plantilla!AJ52),"")</f>
        <v/>
      </c>
      <c r="AM41" s="4">
        <f>IF($C41="OK",_xlfn.NUMBERVALUE(Plantilla!AK52),"")</f>
        <v/>
      </c>
      <c r="AN41" s="6">
        <f>IF($C41="OK",_xlfn.NUMBERVALUE(Plantilla!AL52),"")</f>
        <v/>
      </c>
      <c r="AO41" s="4">
        <f>IF($C41="OK",_xlfn.NUMBERVALUE(Plantilla!AM52),"")</f>
        <v/>
      </c>
      <c r="AP41" s="6">
        <f>IF($C41="OK",_xlfn.NUMBERVALUE(Plantilla!AN52),"")</f>
        <v/>
      </c>
      <c r="AQ41" s="4">
        <f>IF($C41="OK",_xlfn.NUMBERVALUE(Plantilla!AO52),"")</f>
        <v/>
      </c>
      <c r="AR41" s="6">
        <f>IF($C41="OK",_xlfn.NUMBERVALUE(Plantilla!AP52),"")</f>
        <v/>
      </c>
      <c r="AS41" s="4">
        <f>IF($C41="OK",_xlfn.NUMBERVALUE(Plantilla!AQ52),"")</f>
        <v/>
      </c>
      <c r="AT41" s="6">
        <f>IF($C41="OK",_xlfn.NUMBERVALUE(Plantilla!AR52),"")</f>
        <v/>
      </c>
      <c r="AU41" s="4">
        <f>IF($C41="OK",_xlfn.NUMBERVALUE(Plantilla!AS52),"")</f>
        <v/>
      </c>
      <c r="AV41" s="6">
        <f>IF($C41="OK",_xlfn.NUMBERVALUE(Plantilla!AT52),"")</f>
        <v/>
      </c>
      <c r="AW41" s="4">
        <f>IF($C41="OK",_xlfn.NUMBERVALUE(Plantilla!AU52),"")</f>
        <v/>
      </c>
      <c r="AX41" s="6">
        <f>IF($C41="OK",_xlfn.NUMBERVALUE(Plantilla!AV52),"")</f>
        <v/>
      </c>
      <c r="AY41" s="4">
        <f>IF($C41="OK",_xlfn.NUMBERVALUE(Plantilla!AW52),"")</f>
        <v/>
      </c>
      <c r="AZ41" s="6">
        <f>IF($C41="OK",_xlfn.NUMBERVALUE(Plantilla!AX52),"")</f>
        <v/>
      </c>
      <c r="BA41">
        <f>IF($C41="OK",_xlfn.NUMBERVALUE(Plantilla!AY52),"")</f>
        <v/>
      </c>
      <c r="BB41">
        <f>IF($C41="OK",_xlfn.NUMBERVALUE(Plantilla!AZ52),"")</f>
        <v/>
      </c>
      <c r="BC41" s="4">
        <f>IF($C41="OK",_xlfn.NUMBERVALUE(Plantilla!BA52),"")</f>
        <v/>
      </c>
      <c r="BD41" s="6">
        <f>IF($C41="OK",_xlfn.NUMBERVALUE(Plantilla!BB52),"")</f>
        <v/>
      </c>
      <c r="BE41" s="4">
        <f>IF($C41="OK",_xlfn.NUMBERVALUE(Plantilla!BC52),"")</f>
        <v/>
      </c>
      <c r="BF41" s="6">
        <f>IF($C41="OK",_xlfn.NUMBERVALUE(Plantilla!BD52),"")</f>
        <v/>
      </c>
      <c r="BG41" s="4">
        <f>IF($C41="OK",_xlfn.NUMBERVALUE(Plantilla!BE52),"")</f>
        <v/>
      </c>
      <c r="BH41" s="6">
        <f>IF($C41="OK",_xlfn.NUMBERVALUE(Plantilla!BF52),"")</f>
        <v/>
      </c>
      <c r="BI41" s="110">
        <f>IF($C41="OK",_xlfn.NUMBERVALUE(Plantilla!BG52),"")</f>
        <v/>
      </c>
      <c r="BJ41" s="6">
        <f>IF($C41="OK",_xlfn.NUMBERVALUE(Plantilla!BH52),"")</f>
        <v/>
      </c>
      <c r="BK41" s="109">
        <f>IF($C41="OK",_xlfn.NUMBERVALUE(Plantilla!BI52),"")</f>
        <v/>
      </c>
      <c r="BL41" s="6">
        <f>IF($C41="OK",
   IF(Plantilla!BJ52&lt;&gt;"",
      TEXT(VLOOKUP(Plantilla!BJ52,'Tablas '!$Z$4:$AA$6,2,FALSE),"#"),
   ""),
"")</f>
        <v/>
      </c>
      <c r="BM41" s="4">
        <f>IF($C41="OK",_xlfn.NUMBERVALUE(Plantilla!BK52),"")</f>
        <v/>
      </c>
      <c r="BN41" s="4">
        <f>IF($C41="OK",_xlfn.NUMBERVALUE(Plantilla!BL52),"")</f>
        <v/>
      </c>
      <c r="BO41" s="6">
        <f>IF($C41="OK",_xlfn.NUMBERVALUE(Plantilla!BM52),"")</f>
        <v/>
      </c>
      <c r="BP41" s="4">
        <f>IF($C41="OK",_xlfn.NUMBERVALUE(Plantilla!BN52),"")</f>
        <v/>
      </c>
      <c r="BQ41" s="6">
        <f>IF($C41="OK",_xlfn.NUMBERVALUE(Plantilla!BO52),"")</f>
        <v/>
      </c>
      <c r="BR41" s="4">
        <f>IF($C41="OK",_xlfn.NUMBERVALUE(Plantilla!BP52),"")</f>
        <v/>
      </c>
      <c r="BS41" s="6">
        <f>IF($C41="OK",_xlfn.NUMBERVALUE(Plantilla!BQ52),"")</f>
        <v/>
      </c>
      <c r="BT41" s="4">
        <f>IF($C41="OK",_xlfn.NUMBERVALUE(Plantilla!BR52),"")</f>
        <v/>
      </c>
      <c r="BU41" s="6">
        <f>IF($C41="OK",_xlfn.NUMBERVALUE(Plantilla!BS52),"")</f>
        <v/>
      </c>
      <c r="BV41" s="6">
        <f>IF($C41="OK",_xlfn.NUMBERVALUE(Plantilla!BT52),"")</f>
        <v/>
      </c>
      <c r="BW41" s="6">
        <f>IF($C41="OK",_xlfn.NUMBERVALUE(Plantilla!BU52),"")</f>
        <v/>
      </c>
      <c r="BX41" s="6">
        <f>IF($C41="OK",_xlfn.NUMBERVALUE(Plantilla!BV52),"")</f>
        <v/>
      </c>
      <c r="BY41" s="6">
        <f>IF($C41="OK",_xlfn.NUMBERVALUE(Plantilla!BW52),"")</f>
        <v/>
      </c>
      <c r="BZ41" s="6">
        <f>IF($C41="OK",_xlfn.NUMBERVALUE(Plantilla!BX52),"")</f>
        <v/>
      </c>
      <c r="CA41" s="6">
        <f>IF($C41="OK",_xlfn.NUMBERVALUE(Plantilla!BY52),"")</f>
        <v/>
      </c>
      <c r="CB41" s="6">
        <f>IF($C41="OK",_xlfn.NUMBERVALUE(Plantilla!BZ52),"")</f>
        <v/>
      </c>
      <c r="CC41" s="6">
        <f>IF($C41="OK",_xlfn.NUMBERVALUE(Plantilla!CA52),"")</f>
        <v/>
      </c>
      <c r="CD41" s="6">
        <f>IF($C41="OK",_xlfn.NUMBERVALUE(Plantilla!CB52),"")</f>
        <v/>
      </c>
      <c r="CE41" s="6">
        <f>IF($C41="OK",_xlfn.NUMBERVALUE(Plantilla!CC52),"")</f>
        <v/>
      </c>
      <c r="CF41" s="4">
        <f>IF($C41="OK",_xlfn.NUMBERVALUE(Plantilla!CD52),"")</f>
        <v/>
      </c>
      <c r="CG41" s="6">
        <f>IF($C41="OK",_xlfn.NUMBERVALUE(Plantilla!CE52),"")</f>
        <v/>
      </c>
      <c r="CH41" s="6">
        <f>IF($C41="OK",_xlfn.NUMBERVALUE(Plantilla!CF52),"")</f>
        <v/>
      </c>
      <c r="CI41" s="6">
        <f>IF($C41="OK",_xlfn.NUMBERVALUE(Plantilla!CG52),"")</f>
        <v/>
      </c>
      <c r="CJ41" s="6">
        <f>IF($C41="OK",_xlfn.NUMBERVALUE(Plantilla!CH52),"")</f>
        <v/>
      </c>
      <c r="CK41" s="6">
        <f>IF($C41="OK",_xlfn.NUMBERVALUE(Plantilla!CI52),"")</f>
        <v/>
      </c>
      <c r="CL41" s="6">
        <f>IF($C41="OK",_xlfn.NUMBERVALUE(Plantilla!CJ52),"")</f>
        <v/>
      </c>
      <c r="CM41">
        <f>IF($C41="OK",TEXT(Plantilla!CK52,"#"),"")</f>
        <v/>
      </c>
      <c r="CN41" s="6">
        <f>IF($C41="OK",_xlfn.NUMBERVALUE(Plantilla!CL52),"")</f>
        <v/>
      </c>
      <c r="CO41" s="6">
        <f>IF($C41="OK",_xlfn.NUMBERVALUE(Plantilla!CM52),"")</f>
        <v/>
      </c>
      <c r="CP41" s="110">
        <f>IF($C41="OK",_xlfn.NUMBERVALUE(Plantilla!CN52),"")</f>
        <v/>
      </c>
      <c r="CQ41" s="6">
        <f>IF($C41="OK",_xlfn.NUMBERVALUE(Plantilla!CO52),"")</f>
        <v/>
      </c>
      <c r="CR41" s="109">
        <f>IF($C41="OK",_xlfn.NUMBERVALUE(Plantilla!CP52),"")</f>
        <v/>
      </c>
      <c r="CS41" s="110">
        <f>IF($C41="OK",_xlfn.NUMBERVALUE(Plantilla!CQ52),"")</f>
        <v/>
      </c>
      <c r="CT41" s="6">
        <f>IF($C41="OK",_xlfn.NUMBERVALUE(Plantilla!CR52),"")</f>
        <v/>
      </c>
      <c r="CU41" s="109">
        <f>IF($C41="OK",_xlfn.NUMBERVALUE(Plantilla!CS52),"")</f>
        <v/>
      </c>
      <c r="CV41" s="110">
        <f>IF($C41="OK",_xlfn.NUMBERVALUE(Plantilla!CT52),"")</f>
        <v/>
      </c>
      <c r="CW41" s="6">
        <f>IF($C41="OK",_xlfn.NUMBERVALUE(Plantilla!CU52),"")</f>
        <v/>
      </c>
      <c r="CX41" s="82">
        <f>IF($C41="OK",_xlfn.NUMBERVALUE(Plantilla!CV52),"")</f>
        <v/>
      </c>
      <c r="CY41" s="6">
        <f>IF($C41="OK",_xlfn.NUMBERVALUE(Plantilla!CW52),"")</f>
        <v/>
      </c>
      <c r="CZ41" s="82">
        <f>IF($C41="OK",_xlfn.NUMBERVALUE(Plantilla!CX52),"")</f>
        <v/>
      </c>
      <c r="DA41" s="6">
        <f>IF($C41="OK",_xlfn.NUMBERVALUE(Plantilla!CY52),"")</f>
        <v/>
      </c>
      <c r="DB41" s="109">
        <f>IF($C41="OK",_xlfn.NUMBERVALUE(Plantilla!CZ52),"")</f>
        <v/>
      </c>
      <c r="DC41" s="6">
        <f>IF($C41="OK",_xlfn.NUMBERVALUE(Plantilla!DA52),"")</f>
        <v/>
      </c>
      <c r="DD41" s="6">
        <f>IF($C41="OK",TEXT(Plantilla!DB52,"#"),"")</f>
        <v/>
      </c>
      <c r="DE41" s="6">
        <f>IF($C41="OK",_xlfn.NUMBERVALUE(Plantilla!DC52),"")</f>
        <v/>
      </c>
      <c r="DF41" s="4">
        <f>IF($C41="OK",_xlfn.NUMBERVALUE(Plantilla!DD52),"")</f>
        <v/>
      </c>
      <c r="DG41" s="6">
        <f>IF($C41="OK",_xlfn.NUMBERVALUE(Plantilla!DE52),"")</f>
        <v/>
      </c>
      <c r="DH41" s="6">
        <f>IF($C41="OK",_xlfn.NUMBERVALUE(Plantilla!DF52),"")</f>
        <v/>
      </c>
      <c r="DI41" s="6">
        <f>IF($C41="OK",_xlfn.NUMBERVALUE(Plantilla!DG52),"")</f>
        <v/>
      </c>
      <c r="DJ41" s="6">
        <f>IF($C41="OK",_xlfn.NUMBERVALUE(Plantilla!DH52),"")</f>
        <v/>
      </c>
      <c r="DK41" s="6">
        <f>IF($C41="OK",_xlfn.NUMBERVALUE(Plantilla!DI52),"")</f>
        <v/>
      </c>
      <c r="DL41" s="6">
        <f>IF($C41="OK",_xlfn.NUMBERVALUE(Plantilla!DJ52),"")</f>
        <v/>
      </c>
      <c r="DM41" s="6">
        <f>IF($C41="OK",_xlfn.NUMBERVALUE(Plantilla!DK52),"")</f>
        <v/>
      </c>
      <c r="DN41" s="6">
        <f>IF($C41="OK",_xlfn.NUMBERVALUE(Plantilla!DL52),"")</f>
        <v/>
      </c>
      <c r="DO41" s="6">
        <f>IF($C41="OK",_xlfn.NUMBERVALUE(Plantilla!DM52),"")</f>
        <v/>
      </c>
      <c r="DP41" s="6">
        <f>IF($C41="OK",_xlfn.NUMBERVALUE(Plantilla!DN52),"")</f>
        <v/>
      </c>
      <c r="DQ41" s="6">
        <f>IF($C41="OK",_xlfn.NUMBERVALUE(Plantilla!DO52),"")</f>
        <v/>
      </c>
      <c r="DR41" s="6">
        <f>IF($C41="OK",_xlfn.NUMBERVALUE(Plantilla!DP52),"")</f>
        <v/>
      </c>
      <c r="DS41">
        <f>IF($C41="OK",TEXT(Plantilla!DR52,"#"),"")</f>
        <v/>
      </c>
      <c r="DT41" s="6" t="n"/>
    </row>
    <row r="42">
      <c r="A42">
        <f>IF(Plantilla!$I$6="¡Perfecto!, Guarda el archivo y adjúntalo a tu interfaz de Nómina Electrónica","OK","Error")</f>
        <v/>
      </c>
      <c r="B42">
        <f>IF(Plantilla!$I$6="¡Perfecto!, Guarda el archivo y adjúntalo a tu interfaz de Nómina Electrónica",MID(Plantilla!$D$2,SEARCH("V",Plantilla!$D$2),10),"")</f>
        <v/>
      </c>
      <c r="C42">
        <f>Plantilla!C53</f>
        <v/>
      </c>
      <c r="D42">
        <f>IF($C42="OK",Plantilla!B53,"")</f>
        <v/>
      </c>
      <c r="E42">
        <f>IF($C42="OK",
   VLOOKUP(Plantilla!$E$4,'Tablas '!$AP$4:$AT$6,5,FALSE),
"")</f>
        <v/>
      </c>
      <c r="F42">
        <f>IF($C42="OK",TEXT(Plantilla!D53,"#"),"")</f>
        <v/>
      </c>
      <c r="G42">
        <f>IF($C42="OK",
   VLOOKUP(Plantilla!E53,'Tablas '!$B$4:$C$14,2,FALSE),
"")</f>
        <v/>
      </c>
      <c r="H42">
        <f>IF($C42="OK",TEXT(Plantilla!F53,"#"),"")</f>
        <v/>
      </c>
      <c r="I42">
        <f>IF($C42="OK",TEXT(Plantilla!G53,"#"),"")</f>
        <v/>
      </c>
      <c r="J42">
        <f>IF($C42="OK",TEXT(Plantilla!H53,"#"),"")</f>
        <v/>
      </c>
      <c r="K42">
        <f>IF($C42="OK",TEXT(Plantilla!I53,"#"),"")</f>
        <v/>
      </c>
      <c r="L42">
        <f>IF($C42="OK",TEXT(Plantilla!J53,"#"),"")</f>
        <v/>
      </c>
      <c r="M42">
        <f>IF($C42="OK",TEXT(Plantilla!K53,"#"),"")</f>
        <v/>
      </c>
      <c r="N42">
        <f>IF($C42="OK",
   CONCATENATE(YEAR(Plantilla!L53),"-",TEXT(MONTH(Plantilla!L53),"00"),"-",TEXT(DAY(Plantilla!L53),"00")),
"")</f>
        <v/>
      </c>
      <c r="O42">
        <f>IF($C42="OK",_xlfn.NUMBERVALUE(Plantilla!M53),"")</f>
        <v/>
      </c>
      <c r="P42">
        <f>IF($C42="OK",
   IF(Plantilla!N53&lt;&gt;"",
      CONCATENATE(YEAR(Plantilla!N53),"-",TEXT(MONTH(Plantilla!N53),"00"),"-",TEXT(DAY(Plantilla!N53),"00")),
   ""),
"")</f>
        <v/>
      </c>
      <c r="Q42">
        <f>IF($C42="OK",
   VLOOKUP(Plantilla!O53,'Tablas '!$E$4:$F$19,2,FALSE),
"")</f>
        <v/>
      </c>
      <c r="R42">
        <f>IF($C42="OK",
   VLOOKUP(Plantilla!P53,'Tablas '!$H$4:$I$5,2,FALSE),
"")</f>
        <v/>
      </c>
      <c r="S42">
        <f>IF($C42="OK",
   VLOOKUP(Plantilla!Q53,'Tablas '!$K$4:$L$8,2,FALSE),
"")</f>
        <v/>
      </c>
      <c r="T42">
        <f>IF($C42="OK",
   VLOOKUP(Plantilla!R53,'Tablas '!$AE$4:$AF$6,2,FALSE),
"")</f>
        <v/>
      </c>
      <c r="U42">
        <f>IF($C42="OK",
   VLOOKUP(Plantilla!S53,'Tablas '!$AE$4:$AF$6,2,FALSE),
"")</f>
        <v/>
      </c>
      <c r="V42">
        <f>IF($C42="OK",TEXT(Plantilla!T53,"#"),"")</f>
        <v/>
      </c>
      <c r="W42" s="84">
        <f>IF($C42="OK",
   VLOOKUP(Plantilla!U53,'Tablas '!$AM$4:$AN$1126,2,FALSE),
"")</f>
        <v/>
      </c>
      <c r="X42">
        <f>IF($C42="OK",TEXT(Plantilla!V53,"#"),"")</f>
        <v/>
      </c>
      <c r="Y42">
        <f>IF($C42="OK",
   CONCATENATE(YEAR(Plantilla!W53),"-",TEXT(MONTH(Plantilla!W53),"00"),"-",TEXT(DAY(Plantilla!W53),"00")),
"")</f>
        <v/>
      </c>
      <c r="Z42">
        <f>IF($C42="OK",
   CONCATENATE(YEAR(Plantilla!X53),"-",TEXT(MONTH(Plantilla!X53),"00"),"-",TEXT(DAY(Plantilla!X53),"00")),
"")</f>
        <v/>
      </c>
      <c r="AA42">
        <f>IF($C42="OK",
   TEXT(VLOOKUP(Plantilla!Y53,'Tablas '!$Q$4:$R$9,2,FALSE),"#"),
"")</f>
        <v/>
      </c>
      <c r="AB42">
        <f>IF($C42="OK",
   CONCATENATE(YEAR(Plantilla!Z53),"-",TEXT(MONTH(Plantilla!Z53),"00"),"-",TEXT(DAY(Plantilla!Z53),"00")),
"")</f>
        <v/>
      </c>
      <c r="AC42">
        <f>IF($C42="OK",
   TEXT(VLOOKUP(Plantilla!AA53,'Tablas '!$T$4:$U$13,2,FALSE),"#"),
"")</f>
        <v/>
      </c>
      <c r="AD42">
        <f>IF($C42="OK",TEXT(Plantilla!AB53,"#"),"")</f>
        <v/>
      </c>
      <c r="AE42">
        <f>IF($C42="OK",
   IF(Plantilla!AC53&lt;&gt;"",
      TEXT(VLOOKUP(Plantilla!AC53,'Tablas '!$W$4:$X$7,2,FALSE),"#"),
   ""),
"")</f>
        <v/>
      </c>
      <c r="AF42">
        <f>IF($C42="OK",TEXT(Plantilla!AD53,"#"),"")</f>
        <v/>
      </c>
      <c r="AG42" s="6">
        <f>IF($C42="OK",_xlfn.NUMBERVALUE(Plantilla!AE53),"")</f>
        <v/>
      </c>
      <c r="AH42" s="4">
        <f>IF($C42="OK",_xlfn.NUMBERVALUE(Plantilla!AF53),"")</f>
        <v/>
      </c>
      <c r="AI42" s="6">
        <f>IF($C42="OK",_xlfn.NUMBERVALUE(Plantilla!AG53),"")</f>
        <v/>
      </c>
      <c r="AJ42" s="6">
        <f>IF($C42="OK",_xlfn.NUMBERVALUE(Plantilla!AH53),"")</f>
        <v/>
      </c>
      <c r="AK42" s="6">
        <f>IF($C42="OK",_xlfn.NUMBERVALUE(Plantilla!AI53),"")</f>
        <v/>
      </c>
      <c r="AL42" s="6">
        <f>IF($C42="OK",_xlfn.NUMBERVALUE(Plantilla!AJ53),"")</f>
        <v/>
      </c>
      <c r="AM42" s="4">
        <f>IF($C42="OK",_xlfn.NUMBERVALUE(Plantilla!AK53),"")</f>
        <v/>
      </c>
      <c r="AN42" s="6">
        <f>IF($C42="OK",_xlfn.NUMBERVALUE(Plantilla!AL53),"")</f>
        <v/>
      </c>
      <c r="AO42" s="4">
        <f>IF($C42="OK",_xlfn.NUMBERVALUE(Plantilla!AM53),"")</f>
        <v/>
      </c>
      <c r="AP42" s="6">
        <f>IF($C42="OK",_xlfn.NUMBERVALUE(Plantilla!AN53),"")</f>
        <v/>
      </c>
      <c r="AQ42" s="4">
        <f>IF($C42="OK",_xlfn.NUMBERVALUE(Plantilla!AO53),"")</f>
        <v/>
      </c>
      <c r="AR42" s="6">
        <f>IF($C42="OK",_xlfn.NUMBERVALUE(Plantilla!AP53),"")</f>
        <v/>
      </c>
      <c r="AS42" s="4">
        <f>IF($C42="OK",_xlfn.NUMBERVALUE(Plantilla!AQ53),"")</f>
        <v/>
      </c>
      <c r="AT42" s="6">
        <f>IF($C42="OK",_xlfn.NUMBERVALUE(Plantilla!AR53),"")</f>
        <v/>
      </c>
      <c r="AU42" s="4">
        <f>IF($C42="OK",_xlfn.NUMBERVALUE(Plantilla!AS53),"")</f>
        <v/>
      </c>
      <c r="AV42" s="6">
        <f>IF($C42="OK",_xlfn.NUMBERVALUE(Plantilla!AT53),"")</f>
        <v/>
      </c>
      <c r="AW42" s="4">
        <f>IF($C42="OK",_xlfn.NUMBERVALUE(Plantilla!AU53),"")</f>
        <v/>
      </c>
      <c r="AX42" s="6">
        <f>IF($C42="OK",_xlfn.NUMBERVALUE(Plantilla!AV53),"")</f>
        <v/>
      </c>
      <c r="AY42" s="4">
        <f>IF($C42="OK",_xlfn.NUMBERVALUE(Plantilla!AW53),"")</f>
        <v/>
      </c>
      <c r="AZ42" s="6">
        <f>IF($C42="OK",_xlfn.NUMBERVALUE(Plantilla!AX53),"")</f>
        <v/>
      </c>
      <c r="BA42">
        <f>IF($C42="OK",_xlfn.NUMBERVALUE(Plantilla!AY53),"")</f>
        <v/>
      </c>
      <c r="BB42">
        <f>IF($C42="OK",_xlfn.NUMBERVALUE(Plantilla!AZ53),"")</f>
        <v/>
      </c>
      <c r="BC42" s="4">
        <f>IF($C42="OK",_xlfn.NUMBERVALUE(Plantilla!BA53),"")</f>
        <v/>
      </c>
      <c r="BD42" s="6">
        <f>IF($C42="OK",_xlfn.NUMBERVALUE(Plantilla!BB53),"")</f>
        <v/>
      </c>
      <c r="BE42" s="4">
        <f>IF($C42="OK",_xlfn.NUMBERVALUE(Plantilla!BC53),"")</f>
        <v/>
      </c>
      <c r="BF42" s="6">
        <f>IF($C42="OK",_xlfn.NUMBERVALUE(Plantilla!BD53),"")</f>
        <v/>
      </c>
      <c r="BG42" s="4">
        <f>IF($C42="OK",_xlfn.NUMBERVALUE(Plantilla!BE53),"")</f>
        <v/>
      </c>
      <c r="BH42" s="6">
        <f>IF($C42="OK",_xlfn.NUMBERVALUE(Plantilla!BF53),"")</f>
        <v/>
      </c>
      <c r="BI42" s="110">
        <f>IF($C42="OK",_xlfn.NUMBERVALUE(Plantilla!BG53),"")</f>
        <v/>
      </c>
      <c r="BJ42" s="6">
        <f>IF($C42="OK",_xlfn.NUMBERVALUE(Plantilla!BH53),"")</f>
        <v/>
      </c>
      <c r="BK42" s="109">
        <f>IF($C42="OK",_xlfn.NUMBERVALUE(Plantilla!BI53),"")</f>
        <v/>
      </c>
      <c r="BL42" s="6">
        <f>IF($C42="OK",
   IF(Plantilla!BJ53&lt;&gt;"",
      TEXT(VLOOKUP(Plantilla!BJ53,'Tablas '!$Z$4:$AA$6,2,FALSE),"#"),
   ""),
"")</f>
        <v/>
      </c>
      <c r="BM42" s="4">
        <f>IF($C42="OK",_xlfn.NUMBERVALUE(Plantilla!BK53),"")</f>
        <v/>
      </c>
      <c r="BN42" s="4">
        <f>IF($C42="OK",_xlfn.NUMBERVALUE(Plantilla!BL53),"")</f>
        <v/>
      </c>
      <c r="BO42" s="6">
        <f>IF($C42="OK",_xlfn.NUMBERVALUE(Plantilla!BM53),"")</f>
        <v/>
      </c>
      <c r="BP42" s="4">
        <f>IF($C42="OK",_xlfn.NUMBERVALUE(Plantilla!BN53),"")</f>
        <v/>
      </c>
      <c r="BQ42" s="6">
        <f>IF($C42="OK",_xlfn.NUMBERVALUE(Plantilla!BO53),"")</f>
        <v/>
      </c>
      <c r="BR42" s="4">
        <f>IF($C42="OK",_xlfn.NUMBERVALUE(Plantilla!BP53),"")</f>
        <v/>
      </c>
      <c r="BS42" s="6">
        <f>IF($C42="OK",_xlfn.NUMBERVALUE(Plantilla!BQ53),"")</f>
        <v/>
      </c>
      <c r="BT42" s="4">
        <f>IF($C42="OK",_xlfn.NUMBERVALUE(Plantilla!BR53),"")</f>
        <v/>
      </c>
      <c r="BU42" s="6">
        <f>IF($C42="OK",_xlfn.NUMBERVALUE(Plantilla!BS53),"")</f>
        <v/>
      </c>
      <c r="BV42" s="6">
        <f>IF($C42="OK",_xlfn.NUMBERVALUE(Plantilla!BT53),"")</f>
        <v/>
      </c>
      <c r="BW42" s="6">
        <f>IF($C42="OK",_xlfn.NUMBERVALUE(Plantilla!BU53),"")</f>
        <v/>
      </c>
      <c r="BX42" s="6">
        <f>IF($C42="OK",_xlfn.NUMBERVALUE(Plantilla!BV53),"")</f>
        <v/>
      </c>
      <c r="BY42" s="6">
        <f>IF($C42="OK",_xlfn.NUMBERVALUE(Plantilla!BW53),"")</f>
        <v/>
      </c>
      <c r="BZ42" s="6">
        <f>IF($C42="OK",_xlfn.NUMBERVALUE(Plantilla!BX53),"")</f>
        <v/>
      </c>
      <c r="CA42" s="6">
        <f>IF($C42="OK",_xlfn.NUMBERVALUE(Plantilla!BY53),"")</f>
        <v/>
      </c>
      <c r="CB42" s="6">
        <f>IF($C42="OK",_xlfn.NUMBERVALUE(Plantilla!BZ53),"")</f>
        <v/>
      </c>
      <c r="CC42" s="6">
        <f>IF($C42="OK",_xlfn.NUMBERVALUE(Plantilla!CA53),"")</f>
        <v/>
      </c>
      <c r="CD42" s="6">
        <f>IF($C42="OK",_xlfn.NUMBERVALUE(Plantilla!CB53),"")</f>
        <v/>
      </c>
      <c r="CE42" s="6">
        <f>IF($C42="OK",_xlfn.NUMBERVALUE(Plantilla!CC53),"")</f>
        <v/>
      </c>
      <c r="CF42" s="4">
        <f>IF($C42="OK",_xlfn.NUMBERVALUE(Plantilla!CD53),"")</f>
        <v/>
      </c>
      <c r="CG42" s="6">
        <f>IF($C42="OK",_xlfn.NUMBERVALUE(Plantilla!CE53),"")</f>
        <v/>
      </c>
      <c r="CH42" s="6">
        <f>IF($C42="OK",_xlfn.NUMBERVALUE(Plantilla!CF53),"")</f>
        <v/>
      </c>
      <c r="CI42" s="6">
        <f>IF($C42="OK",_xlfn.NUMBERVALUE(Plantilla!CG53),"")</f>
        <v/>
      </c>
      <c r="CJ42" s="6">
        <f>IF($C42="OK",_xlfn.NUMBERVALUE(Plantilla!CH53),"")</f>
        <v/>
      </c>
      <c r="CK42" s="6">
        <f>IF($C42="OK",_xlfn.NUMBERVALUE(Plantilla!CI53),"")</f>
        <v/>
      </c>
      <c r="CL42" s="6">
        <f>IF($C42="OK",_xlfn.NUMBERVALUE(Plantilla!CJ53),"")</f>
        <v/>
      </c>
      <c r="CM42">
        <f>IF($C42="OK",TEXT(Plantilla!CK53,"#"),"")</f>
        <v/>
      </c>
      <c r="CN42" s="6">
        <f>IF($C42="OK",_xlfn.NUMBERVALUE(Plantilla!CL53),"")</f>
        <v/>
      </c>
      <c r="CO42" s="6">
        <f>IF($C42="OK",_xlfn.NUMBERVALUE(Plantilla!CM53),"")</f>
        <v/>
      </c>
      <c r="CP42" s="110">
        <f>IF($C42="OK",_xlfn.NUMBERVALUE(Plantilla!CN53),"")</f>
        <v/>
      </c>
      <c r="CQ42" s="6">
        <f>IF($C42="OK",_xlfn.NUMBERVALUE(Plantilla!CO53),"")</f>
        <v/>
      </c>
      <c r="CR42" s="109">
        <f>IF($C42="OK",_xlfn.NUMBERVALUE(Plantilla!CP53),"")</f>
        <v/>
      </c>
      <c r="CS42" s="110">
        <f>IF($C42="OK",_xlfn.NUMBERVALUE(Plantilla!CQ53),"")</f>
        <v/>
      </c>
      <c r="CT42" s="6">
        <f>IF($C42="OK",_xlfn.NUMBERVALUE(Plantilla!CR53),"")</f>
        <v/>
      </c>
      <c r="CU42" s="109">
        <f>IF($C42="OK",_xlfn.NUMBERVALUE(Plantilla!CS53),"")</f>
        <v/>
      </c>
      <c r="CV42" s="110">
        <f>IF($C42="OK",_xlfn.NUMBERVALUE(Plantilla!CT53),"")</f>
        <v/>
      </c>
      <c r="CW42" s="6">
        <f>IF($C42="OK",_xlfn.NUMBERVALUE(Plantilla!CU53),"")</f>
        <v/>
      </c>
      <c r="CX42" s="82">
        <f>IF($C42="OK",_xlfn.NUMBERVALUE(Plantilla!CV53),"")</f>
        <v/>
      </c>
      <c r="CY42" s="6">
        <f>IF($C42="OK",_xlfn.NUMBERVALUE(Plantilla!CW53),"")</f>
        <v/>
      </c>
      <c r="CZ42" s="82">
        <f>IF($C42="OK",_xlfn.NUMBERVALUE(Plantilla!CX53),"")</f>
        <v/>
      </c>
      <c r="DA42" s="6">
        <f>IF($C42="OK",_xlfn.NUMBERVALUE(Plantilla!CY53),"")</f>
        <v/>
      </c>
      <c r="DB42" s="109">
        <f>IF($C42="OK",_xlfn.NUMBERVALUE(Plantilla!CZ53),"")</f>
        <v/>
      </c>
      <c r="DC42" s="6">
        <f>IF($C42="OK",_xlfn.NUMBERVALUE(Plantilla!DA53),"")</f>
        <v/>
      </c>
      <c r="DD42" s="6">
        <f>IF($C42="OK",TEXT(Plantilla!DB53,"#"),"")</f>
        <v/>
      </c>
      <c r="DE42" s="6">
        <f>IF($C42="OK",_xlfn.NUMBERVALUE(Plantilla!DC53),"")</f>
        <v/>
      </c>
      <c r="DF42" s="4">
        <f>IF($C42="OK",_xlfn.NUMBERVALUE(Plantilla!DD53),"")</f>
        <v/>
      </c>
      <c r="DG42" s="6">
        <f>IF($C42="OK",_xlfn.NUMBERVALUE(Plantilla!DE53),"")</f>
        <v/>
      </c>
      <c r="DH42" s="6">
        <f>IF($C42="OK",_xlfn.NUMBERVALUE(Plantilla!DF53),"")</f>
        <v/>
      </c>
      <c r="DI42" s="6">
        <f>IF($C42="OK",_xlfn.NUMBERVALUE(Plantilla!DG53),"")</f>
        <v/>
      </c>
      <c r="DJ42" s="6">
        <f>IF($C42="OK",_xlfn.NUMBERVALUE(Plantilla!DH53),"")</f>
        <v/>
      </c>
      <c r="DK42" s="6">
        <f>IF($C42="OK",_xlfn.NUMBERVALUE(Plantilla!DI53),"")</f>
        <v/>
      </c>
      <c r="DL42" s="6">
        <f>IF($C42="OK",_xlfn.NUMBERVALUE(Plantilla!DJ53),"")</f>
        <v/>
      </c>
      <c r="DM42" s="6">
        <f>IF($C42="OK",_xlfn.NUMBERVALUE(Plantilla!DK53),"")</f>
        <v/>
      </c>
      <c r="DN42" s="6">
        <f>IF($C42="OK",_xlfn.NUMBERVALUE(Plantilla!DL53),"")</f>
        <v/>
      </c>
      <c r="DO42" s="6">
        <f>IF($C42="OK",_xlfn.NUMBERVALUE(Plantilla!DM53),"")</f>
        <v/>
      </c>
      <c r="DP42" s="6">
        <f>IF($C42="OK",_xlfn.NUMBERVALUE(Plantilla!DN53),"")</f>
        <v/>
      </c>
      <c r="DQ42" s="6">
        <f>IF($C42="OK",_xlfn.NUMBERVALUE(Plantilla!DO53),"")</f>
        <v/>
      </c>
      <c r="DR42" s="6">
        <f>IF($C42="OK",_xlfn.NUMBERVALUE(Plantilla!DP53),"")</f>
        <v/>
      </c>
      <c r="DS42">
        <f>IF($C42="OK",TEXT(Plantilla!DR53,"#"),"")</f>
        <v/>
      </c>
      <c r="DT42" s="6" t="n"/>
    </row>
    <row r="43">
      <c r="A43">
        <f>IF(Plantilla!$I$6="¡Perfecto!, Guarda el archivo y adjúntalo a tu interfaz de Nómina Electrónica","OK","Error")</f>
        <v/>
      </c>
      <c r="B43">
        <f>IF(Plantilla!$I$6="¡Perfecto!, Guarda el archivo y adjúntalo a tu interfaz de Nómina Electrónica",MID(Plantilla!$D$2,SEARCH("V",Plantilla!$D$2),10),"")</f>
        <v/>
      </c>
      <c r="C43">
        <f>Plantilla!C54</f>
        <v/>
      </c>
      <c r="D43">
        <f>IF($C43="OK",Plantilla!B54,"")</f>
        <v/>
      </c>
      <c r="E43">
        <f>IF($C43="OK",
   VLOOKUP(Plantilla!$E$4,'Tablas '!$AP$4:$AT$6,5,FALSE),
"")</f>
        <v/>
      </c>
      <c r="F43">
        <f>IF($C43="OK",TEXT(Plantilla!D54,"#"),"")</f>
        <v/>
      </c>
      <c r="G43">
        <f>IF($C43="OK",
   VLOOKUP(Plantilla!E54,'Tablas '!$B$4:$C$14,2,FALSE),
"")</f>
        <v/>
      </c>
      <c r="H43">
        <f>IF($C43="OK",TEXT(Plantilla!F54,"#"),"")</f>
        <v/>
      </c>
      <c r="I43">
        <f>IF($C43="OK",TEXT(Plantilla!G54,"#"),"")</f>
        <v/>
      </c>
      <c r="J43">
        <f>IF($C43="OK",TEXT(Plantilla!H54,"#"),"")</f>
        <v/>
      </c>
      <c r="K43">
        <f>IF($C43="OK",TEXT(Plantilla!I54,"#"),"")</f>
        <v/>
      </c>
      <c r="L43">
        <f>IF($C43="OK",TEXT(Plantilla!J54,"#"),"")</f>
        <v/>
      </c>
      <c r="M43">
        <f>IF($C43="OK",TEXT(Plantilla!K54,"#"),"")</f>
        <v/>
      </c>
      <c r="N43">
        <f>IF($C43="OK",
   CONCATENATE(YEAR(Plantilla!L54),"-",TEXT(MONTH(Plantilla!L54),"00"),"-",TEXT(DAY(Plantilla!L54),"00")),
"")</f>
        <v/>
      </c>
      <c r="O43">
        <f>IF($C43="OK",_xlfn.NUMBERVALUE(Plantilla!M54),"")</f>
        <v/>
      </c>
      <c r="P43">
        <f>IF($C43="OK",
   IF(Plantilla!N54&lt;&gt;"",
      CONCATENATE(YEAR(Plantilla!N54),"-",TEXT(MONTH(Plantilla!N54),"00"),"-",TEXT(DAY(Plantilla!N54),"00")),
   ""),
"")</f>
        <v/>
      </c>
      <c r="Q43">
        <f>IF($C43="OK",
   VLOOKUP(Plantilla!O54,'Tablas '!$E$4:$F$19,2,FALSE),
"")</f>
        <v/>
      </c>
      <c r="R43">
        <f>IF($C43="OK",
   VLOOKUP(Plantilla!P54,'Tablas '!$H$4:$I$5,2,FALSE),
"")</f>
        <v/>
      </c>
      <c r="S43">
        <f>IF($C43="OK",
   VLOOKUP(Plantilla!Q54,'Tablas '!$K$4:$L$8,2,FALSE),
"")</f>
        <v/>
      </c>
      <c r="T43">
        <f>IF($C43="OK",
   VLOOKUP(Plantilla!R54,'Tablas '!$AE$4:$AF$6,2,FALSE),
"")</f>
        <v/>
      </c>
      <c r="U43">
        <f>IF($C43="OK",
   VLOOKUP(Plantilla!S54,'Tablas '!$AE$4:$AF$6,2,FALSE),
"")</f>
        <v/>
      </c>
      <c r="V43">
        <f>IF($C43="OK",TEXT(Plantilla!T54,"#"),"")</f>
        <v/>
      </c>
      <c r="W43" s="84">
        <f>IF($C43="OK",
   VLOOKUP(Plantilla!U54,'Tablas '!$AM$4:$AN$1126,2,FALSE),
"")</f>
        <v/>
      </c>
      <c r="X43">
        <f>IF($C43="OK",TEXT(Plantilla!V54,"#"),"")</f>
        <v/>
      </c>
      <c r="Y43">
        <f>IF($C43="OK",
   CONCATENATE(YEAR(Plantilla!W54),"-",TEXT(MONTH(Plantilla!W54),"00"),"-",TEXT(DAY(Plantilla!W54),"00")),
"")</f>
        <v/>
      </c>
      <c r="Z43">
        <f>IF($C43="OK",
   CONCATENATE(YEAR(Plantilla!X54),"-",TEXT(MONTH(Plantilla!X54),"00"),"-",TEXT(DAY(Plantilla!X54),"00")),
"")</f>
        <v/>
      </c>
      <c r="AA43">
        <f>IF($C43="OK",
   TEXT(VLOOKUP(Plantilla!Y54,'Tablas '!$Q$4:$R$9,2,FALSE),"#"),
"")</f>
        <v/>
      </c>
      <c r="AB43">
        <f>IF($C43="OK",
   CONCATENATE(YEAR(Plantilla!Z54),"-",TEXT(MONTH(Plantilla!Z54),"00"),"-",TEXT(DAY(Plantilla!Z54),"00")),
"")</f>
        <v/>
      </c>
      <c r="AC43">
        <f>IF($C43="OK",
   TEXT(VLOOKUP(Plantilla!AA54,'Tablas '!$T$4:$U$13,2,FALSE),"#"),
"")</f>
        <v/>
      </c>
      <c r="AD43">
        <f>IF($C43="OK",TEXT(Plantilla!AB54,"#"),"")</f>
        <v/>
      </c>
      <c r="AE43">
        <f>IF($C43="OK",
   IF(Plantilla!AC54&lt;&gt;"",
      TEXT(VLOOKUP(Plantilla!AC54,'Tablas '!$W$4:$X$7,2,FALSE),"#"),
   ""),
"")</f>
        <v/>
      </c>
      <c r="AF43">
        <f>IF($C43="OK",TEXT(Plantilla!AD54,"#"),"")</f>
        <v/>
      </c>
      <c r="AG43" s="6">
        <f>IF($C43="OK",_xlfn.NUMBERVALUE(Plantilla!AE54),"")</f>
        <v/>
      </c>
      <c r="AH43" s="4">
        <f>IF($C43="OK",_xlfn.NUMBERVALUE(Plantilla!AF54),"")</f>
        <v/>
      </c>
      <c r="AI43" s="6">
        <f>IF($C43="OK",_xlfn.NUMBERVALUE(Plantilla!AG54),"")</f>
        <v/>
      </c>
      <c r="AJ43" s="6">
        <f>IF($C43="OK",_xlfn.NUMBERVALUE(Plantilla!AH54),"")</f>
        <v/>
      </c>
      <c r="AK43" s="6">
        <f>IF($C43="OK",_xlfn.NUMBERVALUE(Plantilla!AI54),"")</f>
        <v/>
      </c>
      <c r="AL43" s="6">
        <f>IF($C43="OK",_xlfn.NUMBERVALUE(Plantilla!AJ54),"")</f>
        <v/>
      </c>
      <c r="AM43" s="4">
        <f>IF($C43="OK",_xlfn.NUMBERVALUE(Plantilla!AK54),"")</f>
        <v/>
      </c>
      <c r="AN43" s="6">
        <f>IF($C43="OK",_xlfn.NUMBERVALUE(Plantilla!AL54),"")</f>
        <v/>
      </c>
      <c r="AO43" s="4">
        <f>IF($C43="OK",_xlfn.NUMBERVALUE(Plantilla!AM54),"")</f>
        <v/>
      </c>
      <c r="AP43" s="6">
        <f>IF($C43="OK",_xlfn.NUMBERVALUE(Plantilla!AN54),"")</f>
        <v/>
      </c>
      <c r="AQ43" s="4">
        <f>IF($C43="OK",_xlfn.NUMBERVALUE(Plantilla!AO54),"")</f>
        <v/>
      </c>
      <c r="AR43" s="6">
        <f>IF($C43="OK",_xlfn.NUMBERVALUE(Plantilla!AP54),"")</f>
        <v/>
      </c>
      <c r="AS43" s="4">
        <f>IF($C43="OK",_xlfn.NUMBERVALUE(Plantilla!AQ54),"")</f>
        <v/>
      </c>
      <c r="AT43" s="6">
        <f>IF($C43="OK",_xlfn.NUMBERVALUE(Plantilla!AR54),"")</f>
        <v/>
      </c>
      <c r="AU43" s="4">
        <f>IF($C43="OK",_xlfn.NUMBERVALUE(Plantilla!AS54),"")</f>
        <v/>
      </c>
      <c r="AV43" s="6">
        <f>IF($C43="OK",_xlfn.NUMBERVALUE(Plantilla!AT54),"")</f>
        <v/>
      </c>
      <c r="AW43" s="4">
        <f>IF($C43="OK",_xlfn.NUMBERVALUE(Plantilla!AU54),"")</f>
        <v/>
      </c>
      <c r="AX43" s="6">
        <f>IF($C43="OK",_xlfn.NUMBERVALUE(Plantilla!AV54),"")</f>
        <v/>
      </c>
      <c r="AY43" s="4">
        <f>IF($C43="OK",_xlfn.NUMBERVALUE(Plantilla!AW54),"")</f>
        <v/>
      </c>
      <c r="AZ43" s="6">
        <f>IF($C43="OK",_xlfn.NUMBERVALUE(Plantilla!AX54),"")</f>
        <v/>
      </c>
      <c r="BA43">
        <f>IF($C43="OK",_xlfn.NUMBERVALUE(Plantilla!AY54),"")</f>
        <v/>
      </c>
      <c r="BB43">
        <f>IF($C43="OK",_xlfn.NUMBERVALUE(Plantilla!AZ54),"")</f>
        <v/>
      </c>
      <c r="BC43" s="4">
        <f>IF($C43="OK",_xlfn.NUMBERVALUE(Plantilla!BA54),"")</f>
        <v/>
      </c>
      <c r="BD43" s="6">
        <f>IF($C43="OK",_xlfn.NUMBERVALUE(Plantilla!BB54),"")</f>
        <v/>
      </c>
      <c r="BE43" s="4">
        <f>IF($C43="OK",_xlfn.NUMBERVALUE(Plantilla!BC54),"")</f>
        <v/>
      </c>
      <c r="BF43" s="6">
        <f>IF($C43="OK",_xlfn.NUMBERVALUE(Plantilla!BD54),"")</f>
        <v/>
      </c>
      <c r="BG43" s="4">
        <f>IF($C43="OK",_xlfn.NUMBERVALUE(Plantilla!BE54),"")</f>
        <v/>
      </c>
      <c r="BH43" s="6">
        <f>IF($C43="OK",_xlfn.NUMBERVALUE(Plantilla!BF54),"")</f>
        <v/>
      </c>
      <c r="BI43" s="110">
        <f>IF($C43="OK",_xlfn.NUMBERVALUE(Plantilla!BG54),"")</f>
        <v/>
      </c>
      <c r="BJ43" s="6">
        <f>IF($C43="OK",_xlfn.NUMBERVALUE(Plantilla!BH54),"")</f>
        <v/>
      </c>
      <c r="BK43" s="109">
        <f>IF($C43="OK",_xlfn.NUMBERVALUE(Plantilla!BI54),"")</f>
        <v/>
      </c>
      <c r="BL43" s="6">
        <f>IF($C43="OK",
   IF(Plantilla!BJ54&lt;&gt;"",
      TEXT(VLOOKUP(Plantilla!BJ54,'Tablas '!$Z$4:$AA$6,2,FALSE),"#"),
   ""),
"")</f>
        <v/>
      </c>
      <c r="BM43" s="4">
        <f>IF($C43="OK",_xlfn.NUMBERVALUE(Plantilla!BK54),"")</f>
        <v/>
      </c>
      <c r="BN43" s="4">
        <f>IF($C43="OK",_xlfn.NUMBERVALUE(Plantilla!BL54),"")</f>
        <v/>
      </c>
      <c r="BO43" s="6">
        <f>IF($C43="OK",_xlfn.NUMBERVALUE(Plantilla!BM54),"")</f>
        <v/>
      </c>
      <c r="BP43" s="4">
        <f>IF($C43="OK",_xlfn.NUMBERVALUE(Plantilla!BN54),"")</f>
        <v/>
      </c>
      <c r="BQ43" s="6">
        <f>IF($C43="OK",_xlfn.NUMBERVALUE(Plantilla!BO54),"")</f>
        <v/>
      </c>
      <c r="BR43" s="4">
        <f>IF($C43="OK",_xlfn.NUMBERVALUE(Plantilla!BP54),"")</f>
        <v/>
      </c>
      <c r="BS43" s="6">
        <f>IF($C43="OK",_xlfn.NUMBERVALUE(Plantilla!BQ54),"")</f>
        <v/>
      </c>
      <c r="BT43" s="4">
        <f>IF($C43="OK",_xlfn.NUMBERVALUE(Plantilla!BR54),"")</f>
        <v/>
      </c>
      <c r="BU43" s="6">
        <f>IF($C43="OK",_xlfn.NUMBERVALUE(Plantilla!BS54),"")</f>
        <v/>
      </c>
      <c r="BV43" s="6">
        <f>IF($C43="OK",_xlfn.NUMBERVALUE(Plantilla!BT54),"")</f>
        <v/>
      </c>
      <c r="BW43" s="6">
        <f>IF($C43="OK",_xlfn.NUMBERVALUE(Plantilla!BU54),"")</f>
        <v/>
      </c>
      <c r="BX43" s="6">
        <f>IF($C43="OK",_xlfn.NUMBERVALUE(Plantilla!BV54),"")</f>
        <v/>
      </c>
      <c r="BY43" s="6">
        <f>IF($C43="OK",_xlfn.NUMBERVALUE(Plantilla!BW54),"")</f>
        <v/>
      </c>
      <c r="BZ43" s="6">
        <f>IF($C43="OK",_xlfn.NUMBERVALUE(Plantilla!BX54),"")</f>
        <v/>
      </c>
      <c r="CA43" s="6">
        <f>IF($C43="OK",_xlfn.NUMBERVALUE(Plantilla!BY54),"")</f>
        <v/>
      </c>
      <c r="CB43" s="6">
        <f>IF($C43="OK",_xlfn.NUMBERVALUE(Plantilla!BZ54),"")</f>
        <v/>
      </c>
      <c r="CC43" s="6">
        <f>IF($C43="OK",_xlfn.NUMBERVALUE(Plantilla!CA54),"")</f>
        <v/>
      </c>
      <c r="CD43" s="6">
        <f>IF($C43="OK",_xlfn.NUMBERVALUE(Plantilla!CB54),"")</f>
        <v/>
      </c>
      <c r="CE43" s="6">
        <f>IF($C43="OK",_xlfn.NUMBERVALUE(Plantilla!CC54),"")</f>
        <v/>
      </c>
      <c r="CF43" s="4">
        <f>IF($C43="OK",_xlfn.NUMBERVALUE(Plantilla!CD54),"")</f>
        <v/>
      </c>
      <c r="CG43" s="6">
        <f>IF($C43="OK",_xlfn.NUMBERVALUE(Plantilla!CE54),"")</f>
        <v/>
      </c>
      <c r="CH43" s="6">
        <f>IF($C43="OK",_xlfn.NUMBERVALUE(Plantilla!CF54),"")</f>
        <v/>
      </c>
      <c r="CI43" s="6">
        <f>IF($C43="OK",_xlfn.NUMBERVALUE(Plantilla!CG54),"")</f>
        <v/>
      </c>
      <c r="CJ43" s="6">
        <f>IF($C43="OK",_xlfn.NUMBERVALUE(Plantilla!CH54),"")</f>
        <v/>
      </c>
      <c r="CK43" s="6">
        <f>IF($C43="OK",_xlfn.NUMBERVALUE(Plantilla!CI54),"")</f>
        <v/>
      </c>
      <c r="CL43" s="6">
        <f>IF($C43="OK",_xlfn.NUMBERVALUE(Plantilla!CJ54),"")</f>
        <v/>
      </c>
      <c r="CM43">
        <f>IF($C43="OK",TEXT(Plantilla!CK54,"#"),"")</f>
        <v/>
      </c>
      <c r="CN43" s="6">
        <f>IF($C43="OK",_xlfn.NUMBERVALUE(Plantilla!CL54),"")</f>
        <v/>
      </c>
      <c r="CO43" s="6">
        <f>IF($C43="OK",_xlfn.NUMBERVALUE(Plantilla!CM54),"")</f>
        <v/>
      </c>
      <c r="CP43" s="110">
        <f>IF($C43="OK",_xlfn.NUMBERVALUE(Plantilla!CN54),"")</f>
        <v/>
      </c>
      <c r="CQ43" s="6">
        <f>IF($C43="OK",_xlfn.NUMBERVALUE(Plantilla!CO54),"")</f>
        <v/>
      </c>
      <c r="CR43" s="109">
        <f>IF($C43="OK",_xlfn.NUMBERVALUE(Plantilla!CP54),"")</f>
        <v/>
      </c>
      <c r="CS43" s="110">
        <f>IF($C43="OK",_xlfn.NUMBERVALUE(Plantilla!CQ54),"")</f>
        <v/>
      </c>
      <c r="CT43" s="6">
        <f>IF($C43="OK",_xlfn.NUMBERVALUE(Plantilla!CR54),"")</f>
        <v/>
      </c>
      <c r="CU43" s="109">
        <f>IF($C43="OK",_xlfn.NUMBERVALUE(Plantilla!CS54),"")</f>
        <v/>
      </c>
      <c r="CV43" s="110">
        <f>IF($C43="OK",_xlfn.NUMBERVALUE(Plantilla!CT54),"")</f>
        <v/>
      </c>
      <c r="CW43" s="6">
        <f>IF($C43="OK",_xlfn.NUMBERVALUE(Plantilla!CU54),"")</f>
        <v/>
      </c>
      <c r="CX43" s="82">
        <f>IF($C43="OK",_xlfn.NUMBERVALUE(Plantilla!CV54),"")</f>
        <v/>
      </c>
      <c r="CY43" s="6">
        <f>IF($C43="OK",_xlfn.NUMBERVALUE(Plantilla!CW54),"")</f>
        <v/>
      </c>
      <c r="CZ43" s="82">
        <f>IF($C43="OK",_xlfn.NUMBERVALUE(Plantilla!CX54),"")</f>
        <v/>
      </c>
      <c r="DA43" s="6">
        <f>IF($C43="OK",_xlfn.NUMBERVALUE(Plantilla!CY54),"")</f>
        <v/>
      </c>
      <c r="DB43" s="109">
        <f>IF($C43="OK",_xlfn.NUMBERVALUE(Plantilla!CZ54),"")</f>
        <v/>
      </c>
      <c r="DC43" s="6">
        <f>IF($C43="OK",_xlfn.NUMBERVALUE(Plantilla!DA54),"")</f>
        <v/>
      </c>
      <c r="DD43" s="6">
        <f>IF($C43="OK",TEXT(Plantilla!DB54,"#"),"")</f>
        <v/>
      </c>
      <c r="DE43" s="6">
        <f>IF($C43="OK",_xlfn.NUMBERVALUE(Plantilla!DC54),"")</f>
        <v/>
      </c>
      <c r="DF43" s="4">
        <f>IF($C43="OK",_xlfn.NUMBERVALUE(Plantilla!DD54),"")</f>
        <v/>
      </c>
      <c r="DG43" s="6">
        <f>IF($C43="OK",_xlfn.NUMBERVALUE(Plantilla!DE54),"")</f>
        <v/>
      </c>
      <c r="DH43" s="6">
        <f>IF($C43="OK",_xlfn.NUMBERVALUE(Plantilla!DF54),"")</f>
        <v/>
      </c>
      <c r="DI43" s="6">
        <f>IF($C43="OK",_xlfn.NUMBERVALUE(Plantilla!DG54),"")</f>
        <v/>
      </c>
      <c r="DJ43" s="6">
        <f>IF($C43="OK",_xlfn.NUMBERVALUE(Plantilla!DH54),"")</f>
        <v/>
      </c>
      <c r="DK43" s="6">
        <f>IF($C43="OK",_xlfn.NUMBERVALUE(Plantilla!DI54),"")</f>
        <v/>
      </c>
      <c r="DL43" s="6">
        <f>IF($C43="OK",_xlfn.NUMBERVALUE(Plantilla!DJ54),"")</f>
        <v/>
      </c>
      <c r="DM43" s="6">
        <f>IF($C43="OK",_xlfn.NUMBERVALUE(Plantilla!DK54),"")</f>
        <v/>
      </c>
      <c r="DN43" s="6">
        <f>IF($C43="OK",_xlfn.NUMBERVALUE(Plantilla!DL54),"")</f>
        <v/>
      </c>
      <c r="DO43" s="6">
        <f>IF($C43="OK",_xlfn.NUMBERVALUE(Plantilla!DM54),"")</f>
        <v/>
      </c>
      <c r="DP43" s="6">
        <f>IF($C43="OK",_xlfn.NUMBERVALUE(Plantilla!DN54),"")</f>
        <v/>
      </c>
      <c r="DQ43" s="6">
        <f>IF($C43="OK",_xlfn.NUMBERVALUE(Plantilla!DO54),"")</f>
        <v/>
      </c>
      <c r="DR43" s="6">
        <f>IF($C43="OK",_xlfn.NUMBERVALUE(Plantilla!DP54),"")</f>
        <v/>
      </c>
      <c r="DS43">
        <f>IF($C43="OK",TEXT(Plantilla!DR54,"#"),"")</f>
        <v/>
      </c>
      <c r="DT43" s="6" t="n"/>
    </row>
    <row r="44">
      <c r="A44">
        <f>IF(Plantilla!$I$6="¡Perfecto!, Guarda el archivo y adjúntalo a tu interfaz de Nómina Electrónica","OK","Error")</f>
        <v/>
      </c>
      <c r="B44">
        <f>IF(Plantilla!$I$6="¡Perfecto!, Guarda el archivo y adjúntalo a tu interfaz de Nómina Electrónica",MID(Plantilla!$D$2,SEARCH("V",Plantilla!$D$2),10),"")</f>
        <v/>
      </c>
      <c r="C44">
        <f>Plantilla!C55</f>
        <v/>
      </c>
      <c r="D44">
        <f>IF($C44="OK",Plantilla!B55,"")</f>
        <v/>
      </c>
      <c r="E44">
        <f>IF($C44="OK",
   VLOOKUP(Plantilla!$E$4,'Tablas '!$AP$4:$AT$6,5,FALSE),
"")</f>
        <v/>
      </c>
      <c r="F44">
        <f>IF($C44="OK",TEXT(Plantilla!D55,"#"),"")</f>
        <v/>
      </c>
      <c r="G44">
        <f>IF($C44="OK",
   VLOOKUP(Plantilla!E55,'Tablas '!$B$4:$C$14,2,FALSE),
"")</f>
        <v/>
      </c>
      <c r="H44">
        <f>IF($C44="OK",TEXT(Plantilla!F55,"#"),"")</f>
        <v/>
      </c>
      <c r="I44">
        <f>IF($C44="OK",TEXT(Plantilla!G55,"#"),"")</f>
        <v/>
      </c>
      <c r="J44">
        <f>IF($C44="OK",TEXT(Plantilla!H55,"#"),"")</f>
        <v/>
      </c>
      <c r="K44">
        <f>IF($C44="OK",TEXT(Plantilla!I55,"#"),"")</f>
        <v/>
      </c>
      <c r="L44">
        <f>IF($C44="OK",TEXT(Plantilla!J55,"#"),"")</f>
        <v/>
      </c>
      <c r="M44">
        <f>IF($C44="OK",TEXT(Plantilla!K55,"#"),"")</f>
        <v/>
      </c>
      <c r="N44">
        <f>IF($C44="OK",
   CONCATENATE(YEAR(Plantilla!L55),"-",TEXT(MONTH(Plantilla!L55),"00"),"-",TEXT(DAY(Plantilla!L55),"00")),
"")</f>
        <v/>
      </c>
      <c r="O44">
        <f>IF($C44="OK",_xlfn.NUMBERVALUE(Plantilla!M55),"")</f>
        <v/>
      </c>
      <c r="P44">
        <f>IF($C44="OK",
   IF(Plantilla!N55&lt;&gt;"",
      CONCATENATE(YEAR(Plantilla!N55),"-",TEXT(MONTH(Plantilla!N55),"00"),"-",TEXT(DAY(Plantilla!N55),"00")),
   ""),
"")</f>
        <v/>
      </c>
      <c r="Q44">
        <f>IF($C44="OK",
   VLOOKUP(Plantilla!O55,'Tablas '!$E$4:$F$19,2,FALSE),
"")</f>
        <v/>
      </c>
      <c r="R44">
        <f>IF($C44="OK",
   VLOOKUP(Plantilla!P55,'Tablas '!$H$4:$I$5,2,FALSE),
"")</f>
        <v/>
      </c>
      <c r="S44">
        <f>IF($C44="OK",
   VLOOKUP(Plantilla!Q55,'Tablas '!$K$4:$L$8,2,FALSE),
"")</f>
        <v/>
      </c>
      <c r="T44">
        <f>IF($C44="OK",
   VLOOKUP(Plantilla!R55,'Tablas '!$AE$4:$AF$6,2,FALSE),
"")</f>
        <v/>
      </c>
      <c r="U44">
        <f>IF($C44="OK",
   VLOOKUP(Plantilla!S55,'Tablas '!$AE$4:$AF$6,2,FALSE),
"")</f>
        <v/>
      </c>
      <c r="V44">
        <f>IF($C44="OK",TEXT(Plantilla!T55,"#"),"")</f>
        <v/>
      </c>
      <c r="W44" s="84">
        <f>IF($C44="OK",
   VLOOKUP(Plantilla!U55,'Tablas '!$AM$4:$AN$1126,2,FALSE),
"")</f>
        <v/>
      </c>
      <c r="X44">
        <f>IF($C44="OK",TEXT(Plantilla!V55,"#"),"")</f>
        <v/>
      </c>
      <c r="Y44">
        <f>IF($C44="OK",
   CONCATENATE(YEAR(Plantilla!W55),"-",TEXT(MONTH(Plantilla!W55),"00"),"-",TEXT(DAY(Plantilla!W55),"00")),
"")</f>
        <v/>
      </c>
      <c r="Z44">
        <f>IF($C44="OK",
   CONCATENATE(YEAR(Plantilla!X55),"-",TEXT(MONTH(Plantilla!X55),"00"),"-",TEXT(DAY(Plantilla!X55),"00")),
"")</f>
        <v/>
      </c>
      <c r="AA44">
        <f>IF($C44="OK",
   TEXT(VLOOKUP(Plantilla!Y55,'Tablas '!$Q$4:$R$9,2,FALSE),"#"),
"")</f>
        <v/>
      </c>
      <c r="AB44">
        <f>IF($C44="OK",
   CONCATENATE(YEAR(Plantilla!Z55),"-",TEXT(MONTH(Plantilla!Z55),"00"),"-",TEXT(DAY(Plantilla!Z55),"00")),
"")</f>
        <v/>
      </c>
      <c r="AC44">
        <f>IF($C44="OK",
   TEXT(VLOOKUP(Plantilla!AA55,'Tablas '!$T$4:$U$13,2,FALSE),"#"),
"")</f>
        <v/>
      </c>
      <c r="AD44">
        <f>IF($C44="OK",TEXT(Plantilla!AB55,"#"),"")</f>
        <v/>
      </c>
      <c r="AE44">
        <f>IF($C44="OK",
   IF(Plantilla!AC55&lt;&gt;"",
      TEXT(VLOOKUP(Plantilla!AC55,'Tablas '!$W$4:$X$7,2,FALSE),"#"),
   ""),
"")</f>
        <v/>
      </c>
      <c r="AF44">
        <f>IF($C44="OK",TEXT(Plantilla!AD55,"#"),"")</f>
        <v/>
      </c>
      <c r="AG44" s="6">
        <f>IF($C44="OK",_xlfn.NUMBERVALUE(Plantilla!AE55),"")</f>
        <v/>
      </c>
      <c r="AH44" s="4">
        <f>IF($C44="OK",_xlfn.NUMBERVALUE(Plantilla!AF55),"")</f>
        <v/>
      </c>
      <c r="AI44" s="6">
        <f>IF($C44="OK",_xlfn.NUMBERVALUE(Plantilla!AG55),"")</f>
        <v/>
      </c>
      <c r="AJ44" s="6">
        <f>IF($C44="OK",_xlfn.NUMBERVALUE(Plantilla!AH55),"")</f>
        <v/>
      </c>
      <c r="AK44" s="6">
        <f>IF($C44="OK",_xlfn.NUMBERVALUE(Plantilla!AI55),"")</f>
        <v/>
      </c>
      <c r="AL44" s="6">
        <f>IF($C44="OK",_xlfn.NUMBERVALUE(Plantilla!AJ55),"")</f>
        <v/>
      </c>
      <c r="AM44" s="4">
        <f>IF($C44="OK",_xlfn.NUMBERVALUE(Plantilla!AK55),"")</f>
        <v/>
      </c>
      <c r="AN44" s="6">
        <f>IF($C44="OK",_xlfn.NUMBERVALUE(Plantilla!AL55),"")</f>
        <v/>
      </c>
      <c r="AO44" s="4">
        <f>IF($C44="OK",_xlfn.NUMBERVALUE(Plantilla!AM55),"")</f>
        <v/>
      </c>
      <c r="AP44" s="6">
        <f>IF($C44="OK",_xlfn.NUMBERVALUE(Plantilla!AN55),"")</f>
        <v/>
      </c>
      <c r="AQ44" s="4">
        <f>IF($C44="OK",_xlfn.NUMBERVALUE(Plantilla!AO55),"")</f>
        <v/>
      </c>
      <c r="AR44" s="6">
        <f>IF($C44="OK",_xlfn.NUMBERVALUE(Plantilla!AP55),"")</f>
        <v/>
      </c>
      <c r="AS44" s="4">
        <f>IF($C44="OK",_xlfn.NUMBERVALUE(Plantilla!AQ55),"")</f>
        <v/>
      </c>
      <c r="AT44" s="6">
        <f>IF($C44="OK",_xlfn.NUMBERVALUE(Plantilla!AR55),"")</f>
        <v/>
      </c>
      <c r="AU44" s="4">
        <f>IF($C44="OK",_xlfn.NUMBERVALUE(Plantilla!AS55),"")</f>
        <v/>
      </c>
      <c r="AV44" s="6">
        <f>IF($C44="OK",_xlfn.NUMBERVALUE(Plantilla!AT55),"")</f>
        <v/>
      </c>
      <c r="AW44" s="4">
        <f>IF($C44="OK",_xlfn.NUMBERVALUE(Plantilla!AU55),"")</f>
        <v/>
      </c>
      <c r="AX44" s="6">
        <f>IF($C44="OK",_xlfn.NUMBERVALUE(Plantilla!AV55),"")</f>
        <v/>
      </c>
      <c r="AY44" s="4">
        <f>IF($C44="OK",_xlfn.NUMBERVALUE(Plantilla!AW55),"")</f>
        <v/>
      </c>
      <c r="AZ44" s="6">
        <f>IF($C44="OK",_xlfn.NUMBERVALUE(Plantilla!AX55),"")</f>
        <v/>
      </c>
      <c r="BA44">
        <f>IF($C44="OK",_xlfn.NUMBERVALUE(Plantilla!AY55),"")</f>
        <v/>
      </c>
      <c r="BB44">
        <f>IF($C44="OK",_xlfn.NUMBERVALUE(Plantilla!AZ55),"")</f>
        <v/>
      </c>
      <c r="BC44" s="4">
        <f>IF($C44="OK",_xlfn.NUMBERVALUE(Plantilla!BA55),"")</f>
        <v/>
      </c>
      <c r="BD44" s="6">
        <f>IF($C44="OK",_xlfn.NUMBERVALUE(Plantilla!BB55),"")</f>
        <v/>
      </c>
      <c r="BE44" s="4">
        <f>IF($C44="OK",_xlfn.NUMBERVALUE(Plantilla!BC55),"")</f>
        <v/>
      </c>
      <c r="BF44" s="6">
        <f>IF($C44="OK",_xlfn.NUMBERVALUE(Plantilla!BD55),"")</f>
        <v/>
      </c>
      <c r="BG44" s="4">
        <f>IF($C44="OK",_xlfn.NUMBERVALUE(Plantilla!BE55),"")</f>
        <v/>
      </c>
      <c r="BH44" s="6">
        <f>IF($C44="OK",_xlfn.NUMBERVALUE(Plantilla!BF55),"")</f>
        <v/>
      </c>
      <c r="BI44" s="110">
        <f>IF($C44="OK",_xlfn.NUMBERVALUE(Plantilla!BG55),"")</f>
        <v/>
      </c>
      <c r="BJ44" s="6">
        <f>IF($C44="OK",_xlfn.NUMBERVALUE(Plantilla!BH55),"")</f>
        <v/>
      </c>
      <c r="BK44" s="109">
        <f>IF($C44="OK",_xlfn.NUMBERVALUE(Plantilla!BI55),"")</f>
        <v/>
      </c>
      <c r="BL44" s="6">
        <f>IF($C44="OK",
   IF(Plantilla!BJ55&lt;&gt;"",
      TEXT(VLOOKUP(Plantilla!BJ55,'Tablas '!$Z$4:$AA$6,2,FALSE),"#"),
   ""),
"")</f>
        <v/>
      </c>
      <c r="BM44" s="4">
        <f>IF($C44="OK",_xlfn.NUMBERVALUE(Plantilla!BK55),"")</f>
        <v/>
      </c>
      <c r="BN44" s="4">
        <f>IF($C44="OK",_xlfn.NUMBERVALUE(Plantilla!BL55),"")</f>
        <v/>
      </c>
      <c r="BO44" s="6">
        <f>IF($C44="OK",_xlfn.NUMBERVALUE(Plantilla!BM55),"")</f>
        <v/>
      </c>
      <c r="BP44" s="4">
        <f>IF($C44="OK",_xlfn.NUMBERVALUE(Plantilla!BN55),"")</f>
        <v/>
      </c>
      <c r="BQ44" s="6">
        <f>IF($C44="OK",_xlfn.NUMBERVALUE(Plantilla!BO55),"")</f>
        <v/>
      </c>
      <c r="BR44" s="4">
        <f>IF($C44="OK",_xlfn.NUMBERVALUE(Plantilla!BP55),"")</f>
        <v/>
      </c>
      <c r="BS44" s="6">
        <f>IF($C44="OK",_xlfn.NUMBERVALUE(Plantilla!BQ55),"")</f>
        <v/>
      </c>
      <c r="BT44" s="4">
        <f>IF($C44="OK",_xlfn.NUMBERVALUE(Plantilla!BR55),"")</f>
        <v/>
      </c>
      <c r="BU44" s="6">
        <f>IF($C44="OK",_xlfn.NUMBERVALUE(Plantilla!BS55),"")</f>
        <v/>
      </c>
      <c r="BV44" s="6">
        <f>IF($C44="OK",_xlfn.NUMBERVALUE(Plantilla!BT55),"")</f>
        <v/>
      </c>
      <c r="BW44" s="6">
        <f>IF($C44="OK",_xlfn.NUMBERVALUE(Plantilla!BU55),"")</f>
        <v/>
      </c>
      <c r="BX44" s="6">
        <f>IF($C44="OK",_xlfn.NUMBERVALUE(Plantilla!BV55),"")</f>
        <v/>
      </c>
      <c r="BY44" s="6">
        <f>IF($C44="OK",_xlfn.NUMBERVALUE(Plantilla!BW55),"")</f>
        <v/>
      </c>
      <c r="BZ44" s="6">
        <f>IF($C44="OK",_xlfn.NUMBERVALUE(Plantilla!BX55),"")</f>
        <v/>
      </c>
      <c r="CA44" s="6">
        <f>IF($C44="OK",_xlfn.NUMBERVALUE(Plantilla!BY55),"")</f>
        <v/>
      </c>
      <c r="CB44" s="6">
        <f>IF($C44="OK",_xlfn.NUMBERVALUE(Plantilla!BZ55),"")</f>
        <v/>
      </c>
      <c r="CC44" s="6">
        <f>IF($C44="OK",_xlfn.NUMBERVALUE(Plantilla!CA55),"")</f>
        <v/>
      </c>
      <c r="CD44" s="6">
        <f>IF($C44="OK",_xlfn.NUMBERVALUE(Plantilla!CB55),"")</f>
        <v/>
      </c>
      <c r="CE44" s="6">
        <f>IF($C44="OK",_xlfn.NUMBERVALUE(Plantilla!CC55),"")</f>
        <v/>
      </c>
      <c r="CF44" s="4">
        <f>IF($C44="OK",_xlfn.NUMBERVALUE(Plantilla!CD55),"")</f>
        <v/>
      </c>
      <c r="CG44" s="6">
        <f>IF($C44="OK",_xlfn.NUMBERVALUE(Plantilla!CE55),"")</f>
        <v/>
      </c>
      <c r="CH44" s="6">
        <f>IF($C44="OK",_xlfn.NUMBERVALUE(Plantilla!CF55),"")</f>
        <v/>
      </c>
      <c r="CI44" s="6">
        <f>IF($C44="OK",_xlfn.NUMBERVALUE(Plantilla!CG55),"")</f>
        <v/>
      </c>
      <c r="CJ44" s="6">
        <f>IF($C44="OK",_xlfn.NUMBERVALUE(Plantilla!CH55),"")</f>
        <v/>
      </c>
      <c r="CK44" s="6">
        <f>IF($C44="OK",_xlfn.NUMBERVALUE(Plantilla!CI55),"")</f>
        <v/>
      </c>
      <c r="CL44" s="6">
        <f>IF($C44="OK",_xlfn.NUMBERVALUE(Plantilla!CJ55),"")</f>
        <v/>
      </c>
      <c r="CM44">
        <f>IF($C44="OK",TEXT(Plantilla!CK55,"#"),"")</f>
        <v/>
      </c>
      <c r="CN44" s="6">
        <f>IF($C44="OK",_xlfn.NUMBERVALUE(Plantilla!CL55),"")</f>
        <v/>
      </c>
      <c r="CO44" s="6">
        <f>IF($C44="OK",_xlfn.NUMBERVALUE(Plantilla!CM55),"")</f>
        <v/>
      </c>
      <c r="CP44" s="110">
        <f>IF($C44="OK",_xlfn.NUMBERVALUE(Plantilla!CN55),"")</f>
        <v/>
      </c>
      <c r="CQ44" s="6">
        <f>IF($C44="OK",_xlfn.NUMBERVALUE(Plantilla!CO55),"")</f>
        <v/>
      </c>
      <c r="CR44" s="109">
        <f>IF($C44="OK",_xlfn.NUMBERVALUE(Plantilla!CP55),"")</f>
        <v/>
      </c>
      <c r="CS44" s="110">
        <f>IF($C44="OK",_xlfn.NUMBERVALUE(Plantilla!CQ55),"")</f>
        <v/>
      </c>
      <c r="CT44" s="6">
        <f>IF($C44="OK",_xlfn.NUMBERVALUE(Plantilla!CR55),"")</f>
        <v/>
      </c>
      <c r="CU44" s="109">
        <f>IF($C44="OK",_xlfn.NUMBERVALUE(Plantilla!CS55),"")</f>
        <v/>
      </c>
      <c r="CV44" s="110">
        <f>IF($C44="OK",_xlfn.NUMBERVALUE(Plantilla!CT55),"")</f>
        <v/>
      </c>
      <c r="CW44" s="6">
        <f>IF($C44="OK",_xlfn.NUMBERVALUE(Plantilla!CU55),"")</f>
        <v/>
      </c>
      <c r="CX44" s="82">
        <f>IF($C44="OK",_xlfn.NUMBERVALUE(Plantilla!CV55),"")</f>
        <v/>
      </c>
      <c r="CY44" s="6">
        <f>IF($C44="OK",_xlfn.NUMBERVALUE(Plantilla!CW55),"")</f>
        <v/>
      </c>
      <c r="CZ44" s="82">
        <f>IF($C44="OK",_xlfn.NUMBERVALUE(Plantilla!CX55),"")</f>
        <v/>
      </c>
      <c r="DA44" s="6">
        <f>IF($C44="OK",_xlfn.NUMBERVALUE(Plantilla!CY55),"")</f>
        <v/>
      </c>
      <c r="DB44" s="109">
        <f>IF($C44="OK",_xlfn.NUMBERVALUE(Plantilla!CZ55),"")</f>
        <v/>
      </c>
      <c r="DC44" s="6">
        <f>IF($C44="OK",_xlfn.NUMBERVALUE(Plantilla!DA55),"")</f>
        <v/>
      </c>
      <c r="DD44" s="6">
        <f>IF($C44="OK",TEXT(Plantilla!DB55,"#"),"")</f>
        <v/>
      </c>
      <c r="DE44" s="6">
        <f>IF($C44="OK",_xlfn.NUMBERVALUE(Plantilla!DC55),"")</f>
        <v/>
      </c>
      <c r="DF44" s="4">
        <f>IF($C44="OK",_xlfn.NUMBERVALUE(Plantilla!DD55),"")</f>
        <v/>
      </c>
      <c r="DG44" s="6">
        <f>IF($C44="OK",_xlfn.NUMBERVALUE(Plantilla!DE55),"")</f>
        <v/>
      </c>
      <c r="DH44" s="6">
        <f>IF($C44="OK",_xlfn.NUMBERVALUE(Plantilla!DF55),"")</f>
        <v/>
      </c>
      <c r="DI44" s="6">
        <f>IF($C44="OK",_xlfn.NUMBERVALUE(Plantilla!DG55),"")</f>
        <v/>
      </c>
      <c r="DJ44" s="6">
        <f>IF($C44="OK",_xlfn.NUMBERVALUE(Plantilla!DH55),"")</f>
        <v/>
      </c>
      <c r="DK44" s="6">
        <f>IF($C44="OK",_xlfn.NUMBERVALUE(Plantilla!DI55),"")</f>
        <v/>
      </c>
      <c r="DL44" s="6">
        <f>IF($C44="OK",_xlfn.NUMBERVALUE(Plantilla!DJ55),"")</f>
        <v/>
      </c>
      <c r="DM44" s="6">
        <f>IF($C44="OK",_xlfn.NUMBERVALUE(Plantilla!DK55),"")</f>
        <v/>
      </c>
      <c r="DN44" s="6">
        <f>IF($C44="OK",_xlfn.NUMBERVALUE(Plantilla!DL55),"")</f>
        <v/>
      </c>
      <c r="DO44" s="6">
        <f>IF($C44="OK",_xlfn.NUMBERVALUE(Plantilla!DM55),"")</f>
        <v/>
      </c>
      <c r="DP44" s="6">
        <f>IF($C44="OK",_xlfn.NUMBERVALUE(Plantilla!DN55),"")</f>
        <v/>
      </c>
      <c r="DQ44" s="6">
        <f>IF($C44="OK",_xlfn.NUMBERVALUE(Plantilla!DO55),"")</f>
        <v/>
      </c>
      <c r="DR44" s="6">
        <f>IF($C44="OK",_xlfn.NUMBERVALUE(Plantilla!DP55),"")</f>
        <v/>
      </c>
      <c r="DS44">
        <f>IF($C44="OK",TEXT(Plantilla!DR55,"#"),"")</f>
        <v/>
      </c>
      <c r="DT44" s="6" t="n"/>
    </row>
    <row r="45">
      <c r="A45">
        <f>IF(Plantilla!$I$6="¡Perfecto!, Guarda el archivo y adjúntalo a tu interfaz de Nómina Electrónica","OK","Error")</f>
        <v/>
      </c>
      <c r="B45">
        <f>IF(Plantilla!$I$6="¡Perfecto!, Guarda el archivo y adjúntalo a tu interfaz de Nómina Electrónica",MID(Plantilla!$D$2,SEARCH("V",Plantilla!$D$2),10),"")</f>
        <v/>
      </c>
      <c r="C45">
        <f>Plantilla!C56</f>
        <v/>
      </c>
      <c r="D45">
        <f>IF($C45="OK",Plantilla!B56,"")</f>
        <v/>
      </c>
      <c r="E45">
        <f>IF($C45="OK",
   VLOOKUP(Plantilla!$E$4,'Tablas '!$AP$4:$AT$6,5,FALSE),
"")</f>
        <v/>
      </c>
      <c r="F45">
        <f>IF($C45="OK",TEXT(Plantilla!D56,"#"),"")</f>
        <v/>
      </c>
      <c r="G45">
        <f>IF($C45="OK",
   VLOOKUP(Plantilla!E56,'Tablas '!$B$4:$C$14,2,FALSE),
"")</f>
        <v/>
      </c>
      <c r="H45">
        <f>IF($C45="OK",TEXT(Plantilla!F56,"#"),"")</f>
        <v/>
      </c>
      <c r="I45">
        <f>IF($C45="OK",TEXT(Plantilla!G56,"#"),"")</f>
        <v/>
      </c>
      <c r="J45">
        <f>IF($C45="OK",TEXT(Plantilla!H56,"#"),"")</f>
        <v/>
      </c>
      <c r="K45">
        <f>IF($C45="OK",TEXT(Plantilla!I56,"#"),"")</f>
        <v/>
      </c>
      <c r="L45">
        <f>IF($C45="OK",TEXT(Plantilla!J56,"#"),"")</f>
        <v/>
      </c>
      <c r="M45">
        <f>IF($C45="OK",TEXT(Plantilla!K56,"#"),"")</f>
        <v/>
      </c>
      <c r="N45">
        <f>IF($C45="OK",
   CONCATENATE(YEAR(Plantilla!L56),"-",TEXT(MONTH(Plantilla!L56),"00"),"-",TEXT(DAY(Plantilla!L56),"00")),
"")</f>
        <v/>
      </c>
      <c r="O45">
        <f>IF($C45="OK",_xlfn.NUMBERVALUE(Plantilla!M56),"")</f>
        <v/>
      </c>
      <c r="P45">
        <f>IF($C45="OK",
   IF(Plantilla!N56&lt;&gt;"",
      CONCATENATE(YEAR(Plantilla!N56),"-",TEXT(MONTH(Plantilla!N56),"00"),"-",TEXT(DAY(Plantilla!N56),"00")),
   ""),
"")</f>
        <v/>
      </c>
      <c r="Q45">
        <f>IF($C45="OK",
   VLOOKUP(Plantilla!O56,'Tablas '!$E$4:$F$19,2,FALSE),
"")</f>
        <v/>
      </c>
      <c r="R45">
        <f>IF($C45="OK",
   VLOOKUP(Plantilla!P56,'Tablas '!$H$4:$I$5,2,FALSE),
"")</f>
        <v/>
      </c>
      <c r="S45">
        <f>IF($C45="OK",
   VLOOKUP(Plantilla!Q56,'Tablas '!$K$4:$L$8,2,FALSE),
"")</f>
        <v/>
      </c>
      <c r="T45">
        <f>IF($C45="OK",
   VLOOKUP(Plantilla!R56,'Tablas '!$AE$4:$AF$6,2,FALSE),
"")</f>
        <v/>
      </c>
      <c r="U45">
        <f>IF($C45="OK",
   VLOOKUP(Plantilla!S56,'Tablas '!$AE$4:$AF$6,2,FALSE),
"")</f>
        <v/>
      </c>
      <c r="V45">
        <f>IF($C45="OK",TEXT(Plantilla!T56,"#"),"")</f>
        <v/>
      </c>
      <c r="W45" s="84">
        <f>IF($C45="OK",
   VLOOKUP(Plantilla!U56,'Tablas '!$AM$4:$AN$1126,2,FALSE),
"")</f>
        <v/>
      </c>
      <c r="X45">
        <f>IF($C45="OK",TEXT(Plantilla!V56,"#"),"")</f>
        <v/>
      </c>
      <c r="Y45">
        <f>IF($C45="OK",
   CONCATENATE(YEAR(Plantilla!W56),"-",TEXT(MONTH(Plantilla!W56),"00"),"-",TEXT(DAY(Plantilla!W56),"00")),
"")</f>
        <v/>
      </c>
      <c r="Z45">
        <f>IF($C45="OK",
   CONCATENATE(YEAR(Plantilla!X56),"-",TEXT(MONTH(Plantilla!X56),"00"),"-",TEXT(DAY(Plantilla!X56),"00")),
"")</f>
        <v/>
      </c>
      <c r="AA45">
        <f>IF($C45="OK",
   TEXT(VLOOKUP(Plantilla!Y56,'Tablas '!$Q$4:$R$9,2,FALSE),"#"),
"")</f>
        <v/>
      </c>
      <c r="AB45">
        <f>IF($C45="OK",
   CONCATENATE(YEAR(Plantilla!Z56),"-",TEXT(MONTH(Plantilla!Z56),"00"),"-",TEXT(DAY(Plantilla!Z56),"00")),
"")</f>
        <v/>
      </c>
      <c r="AC45">
        <f>IF($C45="OK",
   TEXT(VLOOKUP(Plantilla!AA56,'Tablas '!$T$4:$U$13,2,FALSE),"#"),
"")</f>
        <v/>
      </c>
      <c r="AD45">
        <f>IF($C45="OK",TEXT(Plantilla!AB56,"#"),"")</f>
        <v/>
      </c>
      <c r="AE45">
        <f>IF($C45="OK",
   IF(Plantilla!AC56&lt;&gt;"",
      TEXT(VLOOKUP(Plantilla!AC56,'Tablas '!$W$4:$X$7,2,FALSE),"#"),
   ""),
"")</f>
        <v/>
      </c>
      <c r="AF45">
        <f>IF($C45="OK",TEXT(Plantilla!AD56,"#"),"")</f>
        <v/>
      </c>
      <c r="AG45" s="6">
        <f>IF($C45="OK",_xlfn.NUMBERVALUE(Plantilla!AE56),"")</f>
        <v/>
      </c>
      <c r="AH45" s="4">
        <f>IF($C45="OK",_xlfn.NUMBERVALUE(Plantilla!AF56),"")</f>
        <v/>
      </c>
      <c r="AI45" s="6">
        <f>IF($C45="OK",_xlfn.NUMBERVALUE(Plantilla!AG56),"")</f>
        <v/>
      </c>
      <c r="AJ45" s="6">
        <f>IF($C45="OK",_xlfn.NUMBERVALUE(Plantilla!AH56),"")</f>
        <v/>
      </c>
      <c r="AK45" s="6">
        <f>IF($C45="OK",_xlfn.NUMBERVALUE(Plantilla!AI56),"")</f>
        <v/>
      </c>
      <c r="AL45" s="6">
        <f>IF($C45="OK",_xlfn.NUMBERVALUE(Plantilla!AJ56),"")</f>
        <v/>
      </c>
      <c r="AM45" s="4">
        <f>IF($C45="OK",_xlfn.NUMBERVALUE(Plantilla!AK56),"")</f>
        <v/>
      </c>
      <c r="AN45" s="6">
        <f>IF($C45="OK",_xlfn.NUMBERVALUE(Plantilla!AL56),"")</f>
        <v/>
      </c>
      <c r="AO45" s="4">
        <f>IF($C45="OK",_xlfn.NUMBERVALUE(Plantilla!AM56),"")</f>
        <v/>
      </c>
      <c r="AP45" s="6">
        <f>IF($C45="OK",_xlfn.NUMBERVALUE(Plantilla!AN56),"")</f>
        <v/>
      </c>
      <c r="AQ45" s="4">
        <f>IF($C45="OK",_xlfn.NUMBERVALUE(Plantilla!AO56),"")</f>
        <v/>
      </c>
      <c r="AR45" s="6">
        <f>IF($C45="OK",_xlfn.NUMBERVALUE(Plantilla!AP56),"")</f>
        <v/>
      </c>
      <c r="AS45" s="4">
        <f>IF($C45="OK",_xlfn.NUMBERVALUE(Plantilla!AQ56),"")</f>
        <v/>
      </c>
      <c r="AT45" s="6">
        <f>IF($C45="OK",_xlfn.NUMBERVALUE(Plantilla!AR56),"")</f>
        <v/>
      </c>
      <c r="AU45" s="4">
        <f>IF($C45="OK",_xlfn.NUMBERVALUE(Plantilla!AS56),"")</f>
        <v/>
      </c>
      <c r="AV45" s="6">
        <f>IF($C45="OK",_xlfn.NUMBERVALUE(Plantilla!AT56),"")</f>
        <v/>
      </c>
      <c r="AW45" s="4">
        <f>IF($C45="OK",_xlfn.NUMBERVALUE(Plantilla!AU56),"")</f>
        <v/>
      </c>
      <c r="AX45" s="6">
        <f>IF($C45="OK",_xlfn.NUMBERVALUE(Plantilla!AV56),"")</f>
        <v/>
      </c>
      <c r="AY45" s="4">
        <f>IF($C45="OK",_xlfn.NUMBERVALUE(Plantilla!AW56),"")</f>
        <v/>
      </c>
      <c r="AZ45" s="6">
        <f>IF($C45="OK",_xlfn.NUMBERVALUE(Plantilla!AX56),"")</f>
        <v/>
      </c>
      <c r="BA45">
        <f>IF($C45="OK",_xlfn.NUMBERVALUE(Plantilla!AY56),"")</f>
        <v/>
      </c>
      <c r="BB45">
        <f>IF($C45="OK",_xlfn.NUMBERVALUE(Plantilla!AZ56),"")</f>
        <v/>
      </c>
      <c r="BC45" s="4">
        <f>IF($C45="OK",_xlfn.NUMBERVALUE(Plantilla!BA56),"")</f>
        <v/>
      </c>
      <c r="BD45" s="6">
        <f>IF($C45="OK",_xlfn.NUMBERVALUE(Plantilla!BB56),"")</f>
        <v/>
      </c>
      <c r="BE45" s="4">
        <f>IF($C45="OK",_xlfn.NUMBERVALUE(Plantilla!BC56),"")</f>
        <v/>
      </c>
      <c r="BF45" s="6">
        <f>IF($C45="OK",_xlfn.NUMBERVALUE(Plantilla!BD56),"")</f>
        <v/>
      </c>
      <c r="BG45" s="4">
        <f>IF($C45="OK",_xlfn.NUMBERVALUE(Plantilla!BE56),"")</f>
        <v/>
      </c>
      <c r="BH45" s="6">
        <f>IF($C45="OK",_xlfn.NUMBERVALUE(Plantilla!BF56),"")</f>
        <v/>
      </c>
      <c r="BI45" s="110">
        <f>IF($C45="OK",_xlfn.NUMBERVALUE(Plantilla!BG56),"")</f>
        <v/>
      </c>
      <c r="BJ45" s="6">
        <f>IF($C45="OK",_xlfn.NUMBERVALUE(Plantilla!BH56),"")</f>
        <v/>
      </c>
      <c r="BK45" s="109">
        <f>IF($C45="OK",_xlfn.NUMBERVALUE(Plantilla!BI56),"")</f>
        <v/>
      </c>
      <c r="BL45" s="6">
        <f>IF($C45="OK",
   IF(Plantilla!BJ56&lt;&gt;"",
      TEXT(VLOOKUP(Plantilla!BJ56,'Tablas '!$Z$4:$AA$6,2,FALSE),"#"),
   ""),
"")</f>
        <v/>
      </c>
      <c r="BM45" s="4">
        <f>IF($C45="OK",_xlfn.NUMBERVALUE(Plantilla!BK56),"")</f>
        <v/>
      </c>
      <c r="BN45" s="4">
        <f>IF($C45="OK",_xlfn.NUMBERVALUE(Plantilla!BL56),"")</f>
        <v/>
      </c>
      <c r="BO45" s="6">
        <f>IF($C45="OK",_xlfn.NUMBERVALUE(Plantilla!BM56),"")</f>
        <v/>
      </c>
      <c r="BP45" s="4">
        <f>IF($C45="OK",_xlfn.NUMBERVALUE(Plantilla!BN56),"")</f>
        <v/>
      </c>
      <c r="BQ45" s="6">
        <f>IF($C45="OK",_xlfn.NUMBERVALUE(Plantilla!BO56),"")</f>
        <v/>
      </c>
      <c r="BR45" s="4">
        <f>IF($C45="OK",_xlfn.NUMBERVALUE(Plantilla!BP56),"")</f>
        <v/>
      </c>
      <c r="BS45" s="6">
        <f>IF($C45="OK",_xlfn.NUMBERVALUE(Plantilla!BQ56),"")</f>
        <v/>
      </c>
      <c r="BT45" s="4">
        <f>IF($C45="OK",_xlfn.NUMBERVALUE(Plantilla!BR56),"")</f>
        <v/>
      </c>
      <c r="BU45" s="6">
        <f>IF($C45="OK",_xlfn.NUMBERVALUE(Plantilla!BS56),"")</f>
        <v/>
      </c>
      <c r="BV45" s="6">
        <f>IF($C45="OK",_xlfn.NUMBERVALUE(Plantilla!BT56),"")</f>
        <v/>
      </c>
      <c r="BW45" s="6">
        <f>IF($C45="OK",_xlfn.NUMBERVALUE(Plantilla!BU56),"")</f>
        <v/>
      </c>
      <c r="BX45" s="6">
        <f>IF($C45="OK",_xlfn.NUMBERVALUE(Plantilla!BV56),"")</f>
        <v/>
      </c>
      <c r="BY45" s="6">
        <f>IF($C45="OK",_xlfn.NUMBERVALUE(Plantilla!BW56),"")</f>
        <v/>
      </c>
      <c r="BZ45" s="6">
        <f>IF($C45="OK",_xlfn.NUMBERVALUE(Plantilla!BX56),"")</f>
        <v/>
      </c>
      <c r="CA45" s="6">
        <f>IF($C45="OK",_xlfn.NUMBERVALUE(Plantilla!BY56),"")</f>
        <v/>
      </c>
      <c r="CB45" s="6">
        <f>IF($C45="OK",_xlfn.NUMBERVALUE(Plantilla!BZ56),"")</f>
        <v/>
      </c>
      <c r="CC45" s="6">
        <f>IF($C45="OK",_xlfn.NUMBERVALUE(Plantilla!CA56),"")</f>
        <v/>
      </c>
      <c r="CD45" s="6">
        <f>IF($C45="OK",_xlfn.NUMBERVALUE(Plantilla!CB56),"")</f>
        <v/>
      </c>
      <c r="CE45" s="6">
        <f>IF($C45="OK",_xlfn.NUMBERVALUE(Plantilla!CC56),"")</f>
        <v/>
      </c>
      <c r="CF45" s="4">
        <f>IF($C45="OK",_xlfn.NUMBERVALUE(Plantilla!CD56),"")</f>
        <v/>
      </c>
      <c r="CG45" s="6">
        <f>IF($C45="OK",_xlfn.NUMBERVALUE(Plantilla!CE56),"")</f>
        <v/>
      </c>
      <c r="CH45" s="6">
        <f>IF($C45="OK",_xlfn.NUMBERVALUE(Plantilla!CF56),"")</f>
        <v/>
      </c>
      <c r="CI45" s="6">
        <f>IF($C45="OK",_xlfn.NUMBERVALUE(Plantilla!CG56),"")</f>
        <v/>
      </c>
      <c r="CJ45" s="6">
        <f>IF($C45="OK",_xlfn.NUMBERVALUE(Plantilla!CH56),"")</f>
        <v/>
      </c>
      <c r="CK45" s="6">
        <f>IF($C45="OK",_xlfn.NUMBERVALUE(Plantilla!CI56),"")</f>
        <v/>
      </c>
      <c r="CL45" s="6">
        <f>IF($C45="OK",_xlfn.NUMBERVALUE(Plantilla!CJ56),"")</f>
        <v/>
      </c>
      <c r="CM45">
        <f>IF($C45="OK",TEXT(Plantilla!CK56,"#"),"")</f>
        <v/>
      </c>
      <c r="CN45" s="6">
        <f>IF($C45="OK",_xlfn.NUMBERVALUE(Plantilla!CL56),"")</f>
        <v/>
      </c>
      <c r="CO45" s="6">
        <f>IF($C45="OK",_xlfn.NUMBERVALUE(Plantilla!CM56),"")</f>
        <v/>
      </c>
      <c r="CP45" s="110">
        <f>IF($C45="OK",_xlfn.NUMBERVALUE(Plantilla!CN56),"")</f>
        <v/>
      </c>
      <c r="CQ45" s="6">
        <f>IF($C45="OK",_xlfn.NUMBERVALUE(Plantilla!CO56),"")</f>
        <v/>
      </c>
      <c r="CR45" s="109">
        <f>IF($C45="OK",_xlfn.NUMBERVALUE(Plantilla!CP56),"")</f>
        <v/>
      </c>
      <c r="CS45" s="110">
        <f>IF($C45="OK",_xlfn.NUMBERVALUE(Plantilla!CQ56),"")</f>
        <v/>
      </c>
      <c r="CT45" s="6">
        <f>IF($C45="OK",_xlfn.NUMBERVALUE(Plantilla!CR56),"")</f>
        <v/>
      </c>
      <c r="CU45" s="109">
        <f>IF($C45="OK",_xlfn.NUMBERVALUE(Plantilla!CS56),"")</f>
        <v/>
      </c>
      <c r="CV45" s="110">
        <f>IF($C45="OK",_xlfn.NUMBERVALUE(Plantilla!CT56),"")</f>
        <v/>
      </c>
      <c r="CW45" s="6">
        <f>IF($C45="OK",_xlfn.NUMBERVALUE(Plantilla!CU56),"")</f>
        <v/>
      </c>
      <c r="CX45" s="82">
        <f>IF($C45="OK",_xlfn.NUMBERVALUE(Plantilla!CV56),"")</f>
        <v/>
      </c>
      <c r="CY45" s="6">
        <f>IF($C45="OK",_xlfn.NUMBERVALUE(Plantilla!CW56),"")</f>
        <v/>
      </c>
      <c r="CZ45" s="82">
        <f>IF($C45="OK",_xlfn.NUMBERVALUE(Plantilla!CX56),"")</f>
        <v/>
      </c>
      <c r="DA45" s="6">
        <f>IF($C45="OK",_xlfn.NUMBERVALUE(Plantilla!CY56),"")</f>
        <v/>
      </c>
      <c r="DB45" s="109">
        <f>IF($C45="OK",_xlfn.NUMBERVALUE(Plantilla!CZ56),"")</f>
        <v/>
      </c>
      <c r="DC45" s="6">
        <f>IF($C45="OK",_xlfn.NUMBERVALUE(Plantilla!DA56),"")</f>
        <v/>
      </c>
      <c r="DD45" s="6">
        <f>IF($C45="OK",TEXT(Plantilla!DB56,"#"),"")</f>
        <v/>
      </c>
      <c r="DE45" s="6">
        <f>IF($C45="OK",_xlfn.NUMBERVALUE(Plantilla!DC56),"")</f>
        <v/>
      </c>
      <c r="DF45" s="4">
        <f>IF($C45="OK",_xlfn.NUMBERVALUE(Plantilla!DD56),"")</f>
        <v/>
      </c>
      <c r="DG45" s="6">
        <f>IF($C45="OK",_xlfn.NUMBERVALUE(Plantilla!DE56),"")</f>
        <v/>
      </c>
      <c r="DH45" s="6">
        <f>IF($C45="OK",_xlfn.NUMBERVALUE(Plantilla!DF56),"")</f>
        <v/>
      </c>
      <c r="DI45" s="6">
        <f>IF($C45="OK",_xlfn.NUMBERVALUE(Plantilla!DG56),"")</f>
        <v/>
      </c>
      <c r="DJ45" s="6">
        <f>IF($C45="OK",_xlfn.NUMBERVALUE(Plantilla!DH56),"")</f>
        <v/>
      </c>
      <c r="DK45" s="6">
        <f>IF($C45="OK",_xlfn.NUMBERVALUE(Plantilla!DI56),"")</f>
        <v/>
      </c>
      <c r="DL45" s="6">
        <f>IF($C45="OK",_xlfn.NUMBERVALUE(Plantilla!DJ56),"")</f>
        <v/>
      </c>
      <c r="DM45" s="6">
        <f>IF($C45="OK",_xlfn.NUMBERVALUE(Plantilla!DK56),"")</f>
        <v/>
      </c>
      <c r="DN45" s="6">
        <f>IF($C45="OK",_xlfn.NUMBERVALUE(Plantilla!DL56),"")</f>
        <v/>
      </c>
      <c r="DO45" s="6">
        <f>IF($C45="OK",_xlfn.NUMBERVALUE(Plantilla!DM56),"")</f>
        <v/>
      </c>
      <c r="DP45" s="6">
        <f>IF($C45="OK",_xlfn.NUMBERVALUE(Plantilla!DN56),"")</f>
        <v/>
      </c>
      <c r="DQ45" s="6">
        <f>IF($C45="OK",_xlfn.NUMBERVALUE(Plantilla!DO56),"")</f>
        <v/>
      </c>
      <c r="DR45" s="6">
        <f>IF($C45="OK",_xlfn.NUMBERVALUE(Plantilla!DP56),"")</f>
        <v/>
      </c>
      <c r="DS45">
        <f>IF($C45="OK",TEXT(Plantilla!DR56,"#"),"")</f>
        <v/>
      </c>
      <c r="DT45" s="6" t="n"/>
    </row>
    <row r="46">
      <c r="A46">
        <f>IF(Plantilla!$I$6="¡Perfecto!, Guarda el archivo y adjúntalo a tu interfaz de Nómina Electrónica","OK","Error")</f>
        <v/>
      </c>
      <c r="B46">
        <f>IF(Plantilla!$I$6="¡Perfecto!, Guarda el archivo y adjúntalo a tu interfaz de Nómina Electrónica",MID(Plantilla!$D$2,SEARCH("V",Plantilla!$D$2),10),"")</f>
        <v/>
      </c>
      <c r="C46">
        <f>Plantilla!C57</f>
        <v/>
      </c>
      <c r="D46">
        <f>IF($C46="OK",Plantilla!B57,"")</f>
        <v/>
      </c>
      <c r="E46">
        <f>IF($C46="OK",
   VLOOKUP(Plantilla!$E$4,'Tablas '!$AP$4:$AT$6,5,FALSE),
"")</f>
        <v/>
      </c>
      <c r="F46">
        <f>IF($C46="OK",TEXT(Plantilla!D57,"#"),"")</f>
        <v/>
      </c>
      <c r="G46">
        <f>IF($C46="OK",
   VLOOKUP(Plantilla!E57,'Tablas '!$B$4:$C$14,2,FALSE),
"")</f>
        <v/>
      </c>
      <c r="H46">
        <f>IF($C46="OK",TEXT(Plantilla!F57,"#"),"")</f>
        <v/>
      </c>
      <c r="I46">
        <f>IF($C46="OK",TEXT(Plantilla!G57,"#"),"")</f>
        <v/>
      </c>
      <c r="J46">
        <f>IF($C46="OK",TEXT(Plantilla!H57,"#"),"")</f>
        <v/>
      </c>
      <c r="K46">
        <f>IF($C46="OK",TEXT(Plantilla!I57,"#"),"")</f>
        <v/>
      </c>
      <c r="L46">
        <f>IF($C46="OK",TEXT(Plantilla!J57,"#"),"")</f>
        <v/>
      </c>
      <c r="M46">
        <f>IF($C46="OK",TEXT(Plantilla!K57,"#"),"")</f>
        <v/>
      </c>
      <c r="N46">
        <f>IF($C46="OK",
   CONCATENATE(YEAR(Plantilla!L57),"-",TEXT(MONTH(Plantilla!L57),"00"),"-",TEXT(DAY(Plantilla!L57),"00")),
"")</f>
        <v/>
      </c>
      <c r="O46">
        <f>IF($C46="OK",_xlfn.NUMBERVALUE(Plantilla!M57),"")</f>
        <v/>
      </c>
      <c r="P46">
        <f>IF($C46="OK",
   IF(Plantilla!N57&lt;&gt;"",
      CONCATENATE(YEAR(Plantilla!N57),"-",TEXT(MONTH(Plantilla!N57),"00"),"-",TEXT(DAY(Plantilla!N57),"00")),
   ""),
"")</f>
        <v/>
      </c>
      <c r="Q46">
        <f>IF($C46="OK",
   VLOOKUP(Plantilla!O57,'Tablas '!$E$4:$F$19,2,FALSE),
"")</f>
        <v/>
      </c>
      <c r="R46">
        <f>IF($C46="OK",
   VLOOKUP(Plantilla!P57,'Tablas '!$H$4:$I$5,2,FALSE),
"")</f>
        <v/>
      </c>
      <c r="S46">
        <f>IF($C46="OK",
   VLOOKUP(Plantilla!Q57,'Tablas '!$K$4:$L$8,2,FALSE),
"")</f>
        <v/>
      </c>
      <c r="T46">
        <f>IF($C46="OK",
   VLOOKUP(Plantilla!R57,'Tablas '!$AE$4:$AF$6,2,FALSE),
"")</f>
        <v/>
      </c>
      <c r="U46">
        <f>IF($C46="OK",
   VLOOKUP(Plantilla!S57,'Tablas '!$AE$4:$AF$6,2,FALSE),
"")</f>
        <v/>
      </c>
      <c r="V46">
        <f>IF($C46="OK",TEXT(Plantilla!T57,"#"),"")</f>
        <v/>
      </c>
      <c r="W46" s="84">
        <f>IF($C46="OK",
   VLOOKUP(Plantilla!U57,'Tablas '!$AM$4:$AN$1126,2,FALSE),
"")</f>
        <v/>
      </c>
      <c r="X46">
        <f>IF($C46="OK",TEXT(Plantilla!V57,"#"),"")</f>
        <v/>
      </c>
      <c r="Y46">
        <f>IF($C46="OK",
   CONCATENATE(YEAR(Plantilla!W57),"-",TEXT(MONTH(Plantilla!W57),"00"),"-",TEXT(DAY(Plantilla!W57),"00")),
"")</f>
        <v/>
      </c>
      <c r="Z46">
        <f>IF($C46="OK",
   CONCATENATE(YEAR(Plantilla!X57),"-",TEXT(MONTH(Plantilla!X57),"00"),"-",TEXT(DAY(Plantilla!X57),"00")),
"")</f>
        <v/>
      </c>
      <c r="AA46">
        <f>IF($C46="OK",
   TEXT(VLOOKUP(Plantilla!Y57,'Tablas '!$Q$4:$R$9,2,FALSE),"#"),
"")</f>
        <v/>
      </c>
      <c r="AB46">
        <f>IF($C46="OK",
   CONCATENATE(YEAR(Plantilla!Z57),"-",TEXT(MONTH(Plantilla!Z57),"00"),"-",TEXT(DAY(Plantilla!Z57),"00")),
"")</f>
        <v/>
      </c>
      <c r="AC46">
        <f>IF($C46="OK",
   TEXT(VLOOKUP(Plantilla!AA57,'Tablas '!$T$4:$U$13,2,FALSE),"#"),
"")</f>
        <v/>
      </c>
      <c r="AD46">
        <f>IF($C46="OK",TEXT(Plantilla!AB57,"#"),"")</f>
        <v/>
      </c>
      <c r="AE46">
        <f>IF($C46="OK",
   IF(Plantilla!AC57&lt;&gt;"",
      TEXT(VLOOKUP(Plantilla!AC57,'Tablas '!$W$4:$X$7,2,FALSE),"#"),
   ""),
"")</f>
        <v/>
      </c>
      <c r="AF46">
        <f>IF($C46="OK",TEXT(Plantilla!AD57,"#"),"")</f>
        <v/>
      </c>
      <c r="AG46" s="6">
        <f>IF($C46="OK",_xlfn.NUMBERVALUE(Plantilla!AE57),"")</f>
        <v/>
      </c>
      <c r="AH46" s="4">
        <f>IF($C46="OK",_xlfn.NUMBERVALUE(Plantilla!AF57),"")</f>
        <v/>
      </c>
      <c r="AI46" s="6">
        <f>IF($C46="OK",_xlfn.NUMBERVALUE(Plantilla!AG57),"")</f>
        <v/>
      </c>
      <c r="AJ46" s="6">
        <f>IF($C46="OK",_xlfn.NUMBERVALUE(Plantilla!AH57),"")</f>
        <v/>
      </c>
      <c r="AK46" s="6">
        <f>IF($C46="OK",_xlfn.NUMBERVALUE(Plantilla!AI57),"")</f>
        <v/>
      </c>
      <c r="AL46" s="6">
        <f>IF($C46="OK",_xlfn.NUMBERVALUE(Plantilla!AJ57),"")</f>
        <v/>
      </c>
      <c r="AM46" s="4">
        <f>IF($C46="OK",_xlfn.NUMBERVALUE(Plantilla!AK57),"")</f>
        <v/>
      </c>
      <c r="AN46" s="6">
        <f>IF($C46="OK",_xlfn.NUMBERVALUE(Plantilla!AL57),"")</f>
        <v/>
      </c>
      <c r="AO46" s="4">
        <f>IF($C46="OK",_xlfn.NUMBERVALUE(Plantilla!AM57),"")</f>
        <v/>
      </c>
      <c r="AP46" s="6">
        <f>IF($C46="OK",_xlfn.NUMBERVALUE(Plantilla!AN57),"")</f>
        <v/>
      </c>
      <c r="AQ46" s="4">
        <f>IF($C46="OK",_xlfn.NUMBERVALUE(Plantilla!AO57),"")</f>
        <v/>
      </c>
      <c r="AR46" s="6">
        <f>IF($C46="OK",_xlfn.NUMBERVALUE(Plantilla!AP57),"")</f>
        <v/>
      </c>
      <c r="AS46" s="4">
        <f>IF($C46="OK",_xlfn.NUMBERVALUE(Plantilla!AQ57),"")</f>
        <v/>
      </c>
      <c r="AT46" s="6">
        <f>IF($C46="OK",_xlfn.NUMBERVALUE(Plantilla!AR57),"")</f>
        <v/>
      </c>
      <c r="AU46" s="4">
        <f>IF($C46="OK",_xlfn.NUMBERVALUE(Plantilla!AS57),"")</f>
        <v/>
      </c>
      <c r="AV46" s="6">
        <f>IF($C46="OK",_xlfn.NUMBERVALUE(Plantilla!AT57),"")</f>
        <v/>
      </c>
      <c r="AW46" s="4">
        <f>IF($C46="OK",_xlfn.NUMBERVALUE(Plantilla!AU57),"")</f>
        <v/>
      </c>
      <c r="AX46" s="6">
        <f>IF($C46="OK",_xlfn.NUMBERVALUE(Plantilla!AV57),"")</f>
        <v/>
      </c>
      <c r="AY46" s="4">
        <f>IF($C46="OK",_xlfn.NUMBERVALUE(Plantilla!AW57),"")</f>
        <v/>
      </c>
      <c r="AZ46" s="6">
        <f>IF($C46="OK",_xlfn.NUMBERVALUE(Plantilla!AX57),"")</f>
        <v/>
      </c>
      <c r="BA46">
        <f>IF($C46="OK",_xlfn.NUMBERVALUE(Plantilla!AY57),"")</f>
        <v/>
      </c>
      <c r="BB46">
        <f>IF($C46="OK",_xlfn.NUMBERVALUE(Plantilla!AZ57),"")</f>
        <v/>
      </c>
      <c r="BC46" s="4">
        <f>IF($C46="OK",_xlfn.NUMBERVALUE(Plantilla!BA57),"")</f>
        <v/>
      </c>
      <c r="BD46" s="6">
        <f>IF($C46="OK",_xlfn.NUMBERVALUE(Plantilla!BB57),"")</f>
        <v/>
      </c>
      <c r="BE46" s="4">
        <f>IF($C46="OK",_xlfn.NUMBERVALUE(Plantilla!BC57),"")</f>
        <v/>
      </c>
      <c r="BF46" s="6">
        <f>IF($C46="OK",_xlfn.NUMBERVALUE(Plantilla!BD57),"")</f>
        <v/>
      </c>
      <c r="BG46" s="4">
        <f>IF($C46="OK",_xlfn.NUMBERVALUE(Plantilla!BE57),"")</f>
        <v/>
      </c>
      <c r="BH46" s="6">
        <f>IF($C46="OK",_xlfn.NUMBERVALUE(Plantilla!BF57),"")</f>
        <v/>
      </c>
      <c r="BI46" s="110">
        <f>IF($C46="OK",_xlfn.NUMBERVALUE(Plantilla!BG57),"")</f>
        <v/>
      </c>
      <c r="BJ46" s="6">
        <f>IF($C46="OK",_xlfn.NUMBERVALUE(Plantilla!BH57),"")</f>
        <v/>
      </c>
      <c r="BK46" s="109">
        <f>IF($C46="OK",_xlfn.NUMBERVALUE(Plantilla!BI57),"")</f>
        <v/>
      </c>
      <c r="BL46" s="6">
        <f>IF($C46="OK",
   IF(Plantilla!BJ57&lt;&gt;"",
      TEXT(VLOOKUP(Plantilla!BJ57,'Tablas '!$Z$4:$AA$6,2,FALSE),"#"),
   ""),
"")</f>
        <v/>
      </c>
      <c r="BM46" s="4">
        <f>IF($C46="OK",_xlfn.NUMBERVALUE(Plantilla!BK57),"")</f>
        <v/>
      </c>
      <c r="BN46" s="4">
        <f>IF($C46="OK",_xlfn.NUMBERVALUE(Plantilla!BL57),"")</f>
        <v/>
      </c>
      <c r="BO46" s="6">
        <f>IF($C46="OK",_xlfn.NUMBERVALUE(Plantilla!BM57),"")</f>
        <v/>
      </c>
      <c r="BP46" s="4">
        <f>IF($C46="OK",_xlfn.NUMBERVALUE(Plantilla!BN57),"")</f>
        <v/>
      </c>
      <c r="BQ46" s="6">
        <f>IF($C46="OK",_xlfn.NUMBERVALUE(Plantilla!BO57),"")</f>
        <v/>
      </c>
      <c r="BR46" s="4">
        <f>IF($C46="OK",_xlfn.NUMBERVALUE(Plantilla!BP57),"")</f>
        <v/>
      </c>
      <c r="BS46" s="6">
        <f>IF($C46="OK",_xlfn.NUMBERVALUE(Plantilla!BQ57),"")</f>
        <v/>
      </c>
      <c r="BT46" s="4">
        <f>IF($C46="OK",_xlfn.NUMBERVALUE(Plantilla!BR57),"")</f>
        <v/>
      </c>
      <c r="BU46" s="6">
        <f>IF($C46="OK",_xlfn.NUMBERVALUE(Plantilla!BS57),"")</f>
        <v/>
      </c>
      <c r="BV46" s="6">
        <f>IF($C46="OK",_xlfn.NUMBERVALUE(Plantilla!BT57),"")</f>
        <v/>
      </c>
      <c r="BW46" s="6">
        <f>IF($C46="OK",_xlfn.NUMBERVALUE(Plantilla!BU57),"")</f>
        <v/>
      </c>
      <c r="BX46" s="6">
        <f>IF($C46="OK",_xlfn.NUMBERVALUE(Plantilla!BV57),"")</f>
        <v/>
      </c>
      <c r="BY46" s="6">
        <f>IF($C46="OK",_xlfn.NUMBERVALUE(Plantilla!BW57),"")</f>
        <v/>
      </c>
      <c r="BZ46" s="6">
        <f>IF($C46="OK",_xlfn.NUMBERVALUE(Plantilla!BX57),"")</f>
        <v/>
      </c>
      <c r="CA46" s="6">
        <f>IF($C46="OK",_xlfn.NUMBERVALUE(Plantilla!BY57),"")</f>
        <v/>
      </c>
      <c r="CB46" s="6">
        <f>IF($C46="OK",_xlfn.NUMBERVALUE(Plantilla!BZ57),"")</f>
        <v/>
      </c>
      <c r="CC46" s="6">
        <f>IF($C46="OK",_xlfn.NUMBERVALUE(Plantilla!CA57),"")</f>
        <v/>
      </c>
      <c r="CD46" s="6">
        <f>IF($C46="OK",_xlfn.NUMBERVALUE(Plantilla!CB57),"")</f>
        <v/>
      </c>
      <c r="CE46" s="6">
        <f>IF($C46="OK",_xlfn.NUMBERVALUE(Plantilla!CC57),"")</f>
        <v/>
      </c>
      <c r="CF46" s="4">
        <f>IF($C46="OK",_xlfn.NUMBERVALUE(Plantilla!CD57),"")</f>
        <v/>
      </c>
      <c r="CG46" s="6">
        <f>IF($C46="OK",_xlfn.NUMBERVALUE(Plantilla!CE57),"")</f>
        <v/>
      </c>
      <c r="CH46" s="6">
        <f>IF($C46="OK",_xlfn.NUMBERVALUE(Plantilla!CF57),"")</f>
        <v/>
      </c>
      <c r="CI46" s="6">
        <f>IF($C46="OK",_xlfn.NUMBERVALUE(Plantilla!CG57),"")</f>
        <v/>
      </c>
      <c r="CJ46" s="6">
        <f>IF($C46="OK",_xlfn.NUMBERVALUE(Plantilla!CH57),"")</f>
        <v/>
      </c>
      <c r="CK46" s="6">
        <f>IF($C46="OK",_xlfn.NUMBERVALUE(Plantilla!CI57),"")</f>
        <v/>
      </c>
      <c r="CL46" s="6">
        <f>IF($C46="OK",_xlfn.NUMBERVALUE(Plantilla!CJ57),"")</f>
        <v/>
      </c>
      <c r="CM46">
        <f>IF($C46="OK",TEXT(Plantilla!CK57,"#"),"")</f>
        <v/>
      </c>
      <c r="CN46" s="6">
        <f>IF($C46="OK",_xlfn.NUMBERVALUE(Plantilla!CL57),"")</f>
        <v/>
      </c>
      <c r="CO46" s="6">
        <f>IF($C46="OK",_xlfn.NUMBERVALUE(Plantilla!CM57),"")</f>
        <v/>
      </c>
      <c r="CP46" s="110">
        <f>IF($C46="OK",_xlfn.NUMBERVALUE(Plantilla!CN57),"")</f>
        <v/>
      </c>
      <c r="CQ46" s="6">
        <f>IF($C46="OK",_xlfn.NUMBERVALUE(Plantilla!CO57),"")</f>
        <v/>
      </c>
      <c r="CR46" s="109">
        <f>IF($C46="OK",_xlfn.NUMBERVALUE(Plantilla!CP57),"")</f>
        <v/>
      </c>
      <c r="CS46" s="110">
        <f>IF($C46="OK",_xlfn.NUMBERVALUE(Plantilla!CQ57),"")</f>
        <v/>
      </c>
      <c r="CT46" s="6">
        <f>IF($C46="OK",_xlfn.NUMBERVALUE(Plantilla!CR57),"")</f>
        <v/>
      </c>
      <c r="CU46" s="109">
        <f>IF($C46="OK",_xlfn.NUMBERVALUE(Plantilla!CS57),"")</f>
        <v/>
      </c>
      <c r="CV46" s="110">
        <f>IF($C46="OK",_xlfn.NUMBERVALUE(Plantilla!CT57),"")</f>
        <v/>
      </c>
      <c r="CW46" s="6">
        <f>IF($C46="OK",_xlfn.NUMBERVALUE(Plantilla!CU57),"")</f>
        <v/>
      </c>
      <c r="CX46" s="82">
        <f>IF($C46="OK",_xlfn.NUMBERVALUE(Plantilla!CV57),"")</f>
        <v/>
      </c>
      <c r="CY46" s="6">
        <f>IF($C46="OK",_xlfn.NUMBERVALUE(Plantilla!CW57),"")</f>
        <v/>
      </c>
      <c r="CZ46" s="82">
        <f>IF($C46="OK",_xlfn.NUMBERVALUE(Plantilla!CX57),"")</f>
        <v/>
      </c>
      <c r="DA46" s="6">
        <f>IF($C46="OK",_xlfn.NUMBERVALUE(Plantilla!CY57),"")</f>
        <v/>
      </c>
      <c r="DB46" s="109">
        <f>IF($C46="OK",_xlfn.NUMBERVALUE(Plantilla!CZ57),"")</f>
        <v/>
      </c>
      <c r="DC46" s="6">
        <f>IF($C46="OK",_xlfn.NUMBERVALUE(Plantilla!DA57),"")</f>
        <v/>
      </c>
      <c r="DD46" s="6">
        <f>IF($C46="OK",TEXT(Plantilla!DB57,"#"),"")</f>
        <v/>
      </c>
      <c r="DE46" s="6">
        <f>IF($C46="OK",_xlfn.NUMBERVALUE(Plantilla!DC57),"")</f>
        <v/>
      </c>
      <c r="DF46" s="4">
        <f>IF($C46="OK",_xlfn.NUMBERVALUE(Plantilla!DD57),"")</f>
        <v/>
      </c>
      <c r="DG46" s="6">
        <f>IF($C46="OK",_xlfn.NUMBERVALUE(Plantilla!DE57),"")</f>
        <v/>
      </c>
      <c r="DH46" s="6">
        <f>IF($C46="OK",_xlfn.NUMBERVALUE(Plantilla!DF57),"")</f>
        <v/>
      </c>
      <c r="DI46" s="6">
        <f>IF($C46="OK",_xlfn.NUMBERVALUE(Plantilla!DG57),"")</f>
        <v/>
      </c>
      <c r="DJ46" s="6">
        <f>IF($C46="OK",_xlfn.NUMBERVALUE(Plantilla!DH57),"")</f>
        <v/>
      </c>
      <c r="DK46" s="6">
        <f>IF($C46="OK",_xlfn.NUMBERVALUE(Plantilla!DI57),"")</f>
        <v/>
      </c>
      <c r="DL46" s="6">
        <f>IF($C46="OK",_xlfn.NUMBERVALUE(Plantilla!DJ57),"")</f>
        <v/>
      </c>
      <c r="DM46" s="6">
        <f>IF($C46="OK",_xlfn.NUMBERVALUE(Plantilla!DK57),"")</f>
        <v/>
      </c>
      <c r="DN46" s="6">
        <f>IF($C46="OK",_xlfn.NUMBERVALUE(Plantilla!DL57),"")</f>
        <v/>
      </c>
      <c r="DO46" s="6">
        <f>IF($C46="OK",_xlfn.NUMBERVALUE(Plantilla!DM57),"")</f>
        <v/>
      </c>
      <c r="DP46" s="6">
        <f>IF($C46="OK",_xlfn.NUMBERVALUE(Plantilla!DN57),"")</f>
        <v/>
      </c>
      <c r="DQ46" s="6">
        <f>IF($C46="OK",_xlfn.NUMBERVALUE(Plantilla!DO57),"")</f>
        <v/>
      </c>
      <c r="DR46" s="6">
        <f>IF($C46="OK",_xlfn.NUMBERVALUE(Plantilla!DP57),"")</f>
        <v/>
      </c>
      <c r="DS46">
        <f>IF($C46="OK",TEXT(Plantilla!DR57,"#"),"")</f>
        <v/>
      </c>
      <c r="DT46" s="6" t="n"/>
    </row>
    <row r="47">
      <c r="A47">
        <f>IF(Plantilla!$I$6="¡Perfecto!, Guarda el archivo y adjúntalo a tu interfaz de Nómina Electrónica","OK","Error")</f>
        <v/>
      </c>
      <c r="B47">
        <f>IF(Plantilla!$I$6="¡Perfecto!, Guarda el archivo y adjúntalo a tu interfaz de Nómina Electrónica",MID(Plantilla!$D$2,SEARCH("V",Plantilla!$D$2),10),"")</f>
        <v/>
      </c>
      <c r="C47">
        <f>Plantilla!C58</f>
        <v/>
      </c>
      <c r="D47">
        <f>IF($C47="OK",Plantilla!B58,"")</f>
        <v/>
      </c>
      <c r="E47">
        <f>IF($C47="OK",
   VLOOKUP(Plantilla!$E$4,'Tablas '!$AP$4:$AT$6,5,FALSE),
"")</f>
        <v/>
      </c>
      <c r="F47">
        <f>IF($C47="OK",TEXT(Plantilla!D58,"#"),"")</f>
        <v/>
      </c>
      <c r="G47">
        <f>IF($C47="OK",
   VLOOKUP(Plantilla!E58,'Tablas '!$B$4:$C$14,2,FALSE),
"")</f>
        <v/>
      </c>
      <c r="H47">
        <f>IF($C47="OK",TEXT(Plantilla!F58,"#"),"")</f>
        <v/>
      </c>
      <c r="I47">
        <f>IF($C47="OK",TEXT(Plantilla!G58,"#"),"")</f>
        <v/>
      </c>
      <c r="J47">
        <f>IF($C47="OK",TEXT(Plantilla!H58,"#"),"")</f>
        <v/>
      </c>
      <c r="K47">
        <f>IF($C47="OK",TEXT(Plantilla!I58,"#"),"")</f>
        <v/>
      </c>
      <c r="L47">
        <f>IF($C47="OK",TEXT(Plantilla!J58,"#"),"")</f>
        <v/>
      </c>
      <c r="M47">
        <f>IF($C47="OK",TEXT(Plantilla!K58,"#"),"")</f>
        <v/>
      </c>
      <c r="N47">
        <f>IF($C47="OK",
   CONCATENATE(YEAR(Plantilla!L58),"-",TEXT(MONTH(Plantilla!L58),"00"),"-",TEXT(DAY(Plantilla!L58),"00")),
"")</f>
        <v/>
      </c>
      <c r="O47">
        <f>IF($C47="OK",_xlfn.NUMBERVALUE(Plantilla!M58),"")</f>
        <v/>
      </c>
      <c r="P47">
        <f>IF($C47="OK",
   IF(Plantilla!N58&lt;&gt;"",
      CONCATENATE(YEAR(Plantilla!N58),"-",TEXT(MONTH(Plantilla!N58),"00"),"-",TEXT(DAY(Plantilla!N58),"00")),
   ""),
"")</f>
        <v/>
      </c>
      <c r="Q47">
        <f>IF($C47="OK",
   VLOOKUP(Plantilla!O58,'Tablas '!$E$4:$F$19,2,FALSE),
"")</f>
        <v/>
      </c>
      <c r="R47">
        <f>IF($C47="OK",
   VLOOKUP(Plantilla!P58,'Tablas '!$H$4:$I$5,2,FALSE),
"")</f>
        <v/>
      </c>
      <c r="S47">
        <f>IF($C47="OK",
   VLOOKUP(Plantilla!Q58,'Tablas '!$K$4:$L$8,2,FALSE),
"")</f>
        <v/>
      </c>
      <c r="T47">
        <f>IF($C47="OK",
   VLOOKUP(Plantilla!R58,'Tablas '!$AE$4:$AF$6,2,FALSE),
"")</f>
        <v/>
      </c>
      <c r="U47">
        <f>IF($C47="OK",
   VLOOKUP(Plantilla!S58,'Tablas '!$AE$4:$AF$6,2,FALSE),
"")</f>
        <v/>
      </c>
      <c r="V47">
        <f>IF($C47="OK",TEXT(Plantilla!T58,"#"),"")</f>
        <v/>
      </c>
      <c r="W47" s="84">
        <f>IF($C47="OK",
   VLOOKUP(Plantilla!U58,'Tablas '!$AM$4:$AN$1126,2,FALSE),
"")</f>
        <v/>
      </c>
      <c r="X47">
        <f>IF($C47="OK",TEXT(Plantilla!V58,"#"),"")</f>
        <v/>
      </c>
      <c r="Y47">
        <f>IF($C47="OK",
   CONCATENATE(YEAR(Plantilla!W58),"-",TEXT(MONTH(Plantilla!W58),"00"),"-",TEXT(DAY(Plantilla!W58),"00")),
"")</f>
        <v/>
      </c>
      <c r="Z47">
        <f>IF($C47="OK",
   CONCATENATE(YEAR(Plantilla!X58),"-",TEXT(MONTH(Plantilla!X58),"00"),"-",TEXT(DAY(Plantilla!X58),"00")),
"")</f>
        <v/>
      </c>
      <c r="AA47">
        <f>IF($C47="OK",
   TEXT(VLOOKUP(Plantilla!Y58,'Tablas '!$Q$4:$R$9,2,FALSE),"#"),
"")</f>
        <v/>
      </c>
      <c r="AB47">
        <f>IF($C47="OK",
   CONCATENATE(YEAR(Plantilla!Z58),"-",TEXT(MONTH(Plantilla!Z58),"00"),"-",TEXT(DAY(Plantilla!Z58),"00")),
"")</f>
        <v/>
      </c>
      <c r="AC47">
        <f>IF($C47="OK",
   TEXT(VLOOKUP(Plantilla!AA58,'Tablas '!$T$4:$U$13,2,FALSE),"#"),
"")</f>
        <v/>
      </c>
      <c r="AD47">
        <f>IF($C47="OK",TEXT(Plantilla!AB58,"#"),"")</f>
        <v/>
      </c>
      <c r="AE47">
        <f>IF($C47="OK",
   IF(Plantilla!AC58&lt;&gt;"",
      TEXT(VLOOKUP(Plantilla!AC58,'Tablas '!$W$4:$X$7,2,FALSE),"#"),
   ""),
"")</f>
        <v/>
      </c>
      <c r="AF47">
        <f>IF($C47="OK",TEXT(Plantilla!AD58,"#"),"")</f>
        <v/>
      </c>
      <c r="AG47" s="6">
        <f>IF($C47="OK",_xlfn.NUMBERVALUE(Plantilla!AE58),"")</f>
        <v/>
      </c>
      <c r="AH47" s="4">
        <f>IF($C47="OK",_xlfn.NUMBERVALUE(Plantilla!AF58),"")</f>
        <v/>
      </c>
      <c r="AI47" s="6">
        <f>IF($C47="OK",_xlfn.NUMBERVALUE(Plantilla!AG58),"")</f>
        <v/>
      </c>
      <c r="AJ47" s="6">
        <f>IF($C47="OK",_xlfn.NUMBERVALUE(Plantilla!AH58),"")</f>
        <v/>
      </c>
      <c r="AK47" s="6">
        <f>IF($C47="OK",_xlfn.NUMBERVALUE(Plantilla!AI58),"")</f>
        <v/>
      </c>
      <c r="AL47" s="6">
        <f>IF($C47="OK",_xlfn.NUMBERVALUE(Plantilla!AJ58),"")</f>
        <v/>
      </c>
      <c r="AM47" s="4">
        <f>IF($C47="OK",_xlfn.NUMBERVALUE(Plantilla!AK58),"")</f>
        <v/>
      </c>
      <c r="AN47" s="6">
        <f>IF($C47="OK",_xlfn.NUMBERVALUE(Plantilla!AL58),"")</f>
        <v/>
      </c>
      <c r="AO47" s="4">
        <f>IF($C47="OK",_xlfn.NUMBERVALUE(Plantilla!AM58),"")</f>
        <v/>
      </c>
      <c r="AP47" s="6">
        <f>IF($C47="OK",_xlfn.NUMBERVALUE(Plantilla!AN58),"")</f>
        <v/>
      </c>
      <c r="AQ47" s="4">
        <f>IF($C47="OK",_xlfn.NUMBERVALUE(Plantilla!AO58),"")</f>
        <v/>
      </c>
      <c r="AR47" s="6">
        <f>IF($C47="OK",_xlfn.NUMBERVALUE(Plantilla!AP58),"")</f>
        <v/>
      </c>
      <c r="AS47" s="4">
        <f>IF($C47="OK",_xlfn.NUMBERVALUE(Plantilla!AQ58),"")</f>
        <v/>
      </c>
      <c r="AT47" s="6">
        <f>IF($C47="OK",_xlfn.NUMBERVALUE(Plantilla!AR58),"")</f>
        <v/>
      </c>
      <c r="AU47" s="4">
        <f>IF($C47="OK",_xlfn.NUMBERVALUE(Plantilla!AS58),"")</f>
        <v/>
      </c>
      <c r="AV47" s="6">
        <f>IF($C47="OK",_xlfn.NUMBERVALUE(Plantilla!AT58),"")</f>
        <v/>
      </c>
      <c r="AW47" s="4">
        <f>IF($C47="OK",_xlfn.NUMBERVALUE(Plantilla!AU58),"")</f>
        <v/>
      </c>
      <c r="AX47" s="6">
        <f>IF($C47="OK",_xlfn.NUMBERVALUE(Plantilla!AV58),"")</f>
        <v/>
      </c>
      <c r="AY47" s="4">
        <f>IF($C47="OK",_xlfn.NUMBERVALUE(Plantilla!AW58),"")</f>
        <v/>
      </c>
      <c r="AZ47" s="6">
        <f>IF($C47="OK",_xlfn.NUMBERVALUE(Plantilla!AX58),"")</f>
        <v/>
      </c>
      <c r="BA47">
        <f>IF($C47="OK",_xlfn.NUMBERVALUE(Plantilla!AY58),"")</f>
        <v/>
      </c>
      <c r="BB47">
        <f>IF($C47="OK",_xlfn.NUMBERVALUE(Plantilla!AZ58),"")</f>
        <v/>
      </c>
      <c r="BC47" s="4">
        <f>IF($C47="OK",_xlfn.NUMBERVALUE(Plantilla!BA58),"")</f>
        <v/>
      </c>
      <c r="BD47" s="6">
        <f>IF($C47="OK",_xlfn.NUMBERVALUE(Plantilla!BB58),"")</f>
        <v/>
      </c>
      <c r="BE47" s="4">
        <f>IF($C47="OK",_xlfn.NUMBERVALUE(Plantilla!BC58),"")</f>
        <v/>
      </c>
      <c r="BF47" s="6">
        <f>IF($C47="OK",_xlfn.NUMBERVALUE(Plantilla!BD58),"")</f>
        <v/>
      </c>
      <c r="BG47" s="4">
        <f>IF($C47="OK",_xlfn.NUMBERVALUE(Plantilla!BE58),"")</f>
        <v/>
      </c>
      <c r="BH47" s="6">
        <f>IF($C47="OK",_xlfn.NUMBERVALUE(Plantilla!BF58),"")</f>
        <v/>
      </c>
      <c r="BI47" s="110">
        <f>IF($C47="OK",_xlfn.NUMBERVALUE(Plantilla!BG58),"")</f>
        <v/>
      </c>
      <c r="BJ47" s="6">
        <f>IF($C47="OK",_xlfn.NUMBERVALUE(Plantilla!BH58),"")</f>
        <v/>
      </c>
      <c r="BK47" s="109">
        <f>IF($C47="OK",_xlfn.NUMBERVALUE(Plantilla!BI58),"")</f>
        <v/>
      </c>
      <c r="BL47" s="6">
        <f>IF($C47="OK",
   IF(Plantilla!BJ58&lt;&gt;"",
      TEXT(VLOOKUP(Plantilla!BJ58,'Tablas '!$Z$4:$AA$6,2,FALSE),"#"),
   ""),
"")</f>
        <v/>
      </c>
      <c r="BM47" s="4">
        <f>IF($C47="OK",_xlfn.NUMBERVALUE(Plantilla!BK58),"")</f>
        <v/>
      </c>
      <c r="BN47" s="4">
        <f>IF($C47="OK",_xlfn.NUMBERVALUE(Plantilla!BL58),"")</f>
        <v/>
      </c>
      <c r="BO47" s="6">
        <f>IF($C47="OK",_xlfn.NUMBERVALUE(Plantilla!BM58),"")</f>
        <v/>
      </c>
      <c r="BP47" s="4">
        <f>IF($C47="OK",_xlfn.NUMBERVALUE(Plantilla!BN58),"")</f>
        <v/>
      </c>
      <c r="BQ47" s="6">
        <f>IF($C47="OK",_xlfn.NUMBERVALUE(Plantilla!BO58),"")</f>
        <v/>
      </c>
      <c r="BR47" s="4">
        <f>IF($C47="OK",_xlfn.NUMBERVALUE(Plantilla!BP58),"")</f>
        <v/>
      </c>
      <c r="BS47" s="6">
        <f>IF($C47="OK",_xlfn.NUMBERVALUE(Plantilla!BQ58),"")</f>
        <v/>
      </c>
      <c r="BT47" s="4">
        <f>IF($C47="OK",_xlfn.NUMBERVALUE(Plantilla!BR58),"")</f>
        <v/>
      </c>
      <c r="BU47" s="6">
        <f>IF($C47="OK",_xlfn.NUMBERVALUE(Plantilla!BS58),"")</f>
        <v/>
      </c>
      <c r="BV47" s="6">
        <f>IF($C47="OK",_xlfn.NUMBERVALUE(Plantilla!BT58),"")</f>
        <v/>
      </c>
      <c r="BW47" s="6">
        <f>IF($C47="OK",_xlfn.NUMBERVALUE(Plantilla!BU58),"")</f>
        <v/>
      </c>
      <c r="BX47" s="6">
        <f>IF($C47="OK",_xlfn.NUMBERVALUE(Plantilla!BV58),"")</f>
        <v/>
      </c>
      <c r="BY47" s="6">
        <f>IF($C47="OK",_xlfn.NUMBERVALUE(Plantilla!BW58),"")</f>
        <v/>
      </c>
      <c r="BZ47" s="6">
        <f>IF($C47="OK",_xlfn.NUMBERVALUE(Plantilla!BX58),"")</f>
        <v/>
      </c>
      <c r="CA47" s="6">
        <f>IF($C47="OK",_xlfn.NUMBERVALUE(Plantilla!BY58),"")</f>
        <v/>
      </c>
      <c r="CB47" s="6">
        <f>IF($C47="OK",_xlfn.NUMBERVALUE(Plantilla!BZ58),"")</f>
        <v/>
      </c>
      <c r="CC47" s="6">
        <f>IF($C47="OK",_xlfn.NUMBERVALUE(Plantilla!CA58),"")</f>
        <v/>
      </c>
      <c r="CD47" s="6">
        <f>IF($C47="OK",_xlfn.NUMBERVALUE(Plantilla!CB58),"")</f>
        <v/>
      </c>
      <c r="CE47" s="6">
        <f>IF($C47="OK",_xlfn.NUMBERVALUE(Plantilla!CC58),"")</f>
        <v/>
      </c>
      <c r="CF47" s="4">
        <f>IF($C47="OK",_xlfn.NUMBERVALUE(Plantilla!CD58),"")</f>
        <v/>
      </c>
      <c r="CG47" s="6">
        <f>IF($C47="OK",_xlfn.NUMBERVALUE(Plantilla!CE58),"")</f>
        <v/>
      </c>
      <c r="CH47" s="6">
        <f>IF($C47="OK",_xlfn.NUMBERVALUE(Plantilla!CF58),"")</f>
        <v/>
      </c>
      <c r="CI47" s="6">
        <f>IF($C47="OK",_xlfn.NUMBERVALUE(Plantilla!CG58),"")</f>
        <v/>
      </c>
      <c r="CJ47" s="6">
        <f>IF($C47="OK",_xlfn.NUMBERVALUE(Plantilla!CH58),"")</f>
        <v/>
      </c>
      <c r="CK47" s="6">
        <f>IF($C47="OK",_xlfn.NUMBERVALUE(Plantilla!CI58),"")</f>
        <v/>
      </c>
      <c r="CL47" s="6">
        <f>IF($C47="OK",_xlfn.NUMBERVALUE(Plantilla!CJ58),"")</f>
        <v/>
      </c>
      <c r="CM47">
        <f>IF($C47="OK",TEXT(Plantilla!CK58,"#"),"")</f>
        <v/>
      </c>
      <c r="CN47" s="6">
        <f>IF($C47="OK",_xlfn.NUMBERVALUE(Plantilla!CL58),"")</f>
        <v/>
      </c>
      <c r="CO47" s="6">
        <f>IF($C47="OK",_xlfn.NUMBERVALUE(Plantilla!CM58),"")</f>
        <v/>
      </c>
      <c r="CP47" s="110">
        <f>IF($C47="OK",_xlfn.NUMBERVALUE(Plantilla!CN58),"")</f>
        <v/>
      </c>
      <c r="CQ47" s="6">
        <f>IF($C47="OK",_xlfn.NUMBERVALUE(Plantilla!CO58),"")</f>
        <v/>
      </c>
      <c r="CR47" s="109">
        <f>IF($C47="OK",_xlfn.NUMBERVALUE(Plantilla!CP58),"")</f>
        <v/>
      </c>
      <c r="CS47" s="110">
        <f>IF($C47="OK",_xlfn.NUMBERVALUE(Plantilla!CQ58),"")</f>
        <v/>
      </c>
      <c r="CT47" s="6">
        <f>IF($C47="OK",_xlfn.NUMBERVALUE(Plantilla!CR58),"")</f>
        <v/>
      </c>
      <c r="CU47" s="109">
        <f>IF($C47="OK",_xlfn.NUMBERVALUE(Plantilla!CS58),"")</f>
        <v/>
      </c>
      <c r="CV47" s="110">
        <f>IF($C47="OK",_xlfn.NUMBERVALUE(Plantilla!CT58),"")</f>
        <v/>
      </c>
      <c r="CW47" s="6">
        <f>IF($C47="OK",_xlfn.NUMBERVALUE(Plantilla!CU58),"")</f>
        <v/>
      </c>
      <c r="CX47" s="82">
        <f>IF($C47="OK",_xlfn.NUMBERVALUE(Plantilla!CV58),"")</f>
        <v/>
      </c>
      <c r="CY47" s="6">
        <f>IF($C47="OK",_xlfn.NUMBERVALUE(Plantilla!CW58),"")</f>
        <v/>
      </c>
      <c r="CZ47" s="82">
        <f>IF($C47="OK",_xlfn.NUMBERVALUE(Plantilla!CX58),"")</f>
        <v/>
      </c>
      <c r="DA47" s="6">
        <f>IF($C47="OK",_xlfn.NUMBERVALUE(Plantilla!CY58),"")</f>
        <v/>
      </c>
      <c r="DB47" s="109">
        <f>IF($C47="OK",_xlfn.NUMBERVALUE(Plantilla!CZ58),"")</f>
        <v/>
      </c>
      <c r="DC47" s="6">
        <f>IF($C47="OK",_xlfn.NUMBERVALUE(Plantilla!DA58),"")</f>
        <v/>
      </c>
      <c r="DD47" s="6">
        <f>IF($C47="OK",TEXT(Plantilla!DB58,"#"),"")</f>
        <v/>
      </c>
      <c r="DE47" s="6">
        <f>IF($C47="OK",_xlfn.NUMBERVALUE(Plantilla!DC58),"")</f>
        <v/>
      </c>
      <c r="DF47" s="4">
        <f>IF($C47="OK",_xlfn.NUMBERVALUE(Plantilla!DD58),"")</f>
        <v/>
      </c>
      <c r="DG47" s="6">
        <f>IF($C47="OK",_xlfn.NUMBERVALUE(Plantilla!DE58),"")</f>
        <v/>
      </c>
      <c r="DH47" s="6">
        <f>IF($C47="OK",_xlfn.NUMBERVALUE(Plantilla!DF58),"")</f>
        <v/>
      </c>
      <c r="DI47" s="6">
        <f>IF($C47="OK",_xlfn.NUMBERVALUE(Plantilla!DG58),"")</f>
        <v/>
      </c>
      <c r="DJ47" s="6">
        <f>IF($C47="OK",_xlfn.NUMBERVALUE(Plantilla!DH58),"")</f>
        <v/>
      </c>
      <c r="DK47" s="6">
        <f>IF($C47="OK",_xlfn.NUMBERVALUE(Plantilla!DI58),"")</f>
        <v/>
      </c>
      <c r="DL47" s="6">
        <f>IF($C47="OK",_xlfn.NUMBERVALUE(Plantilla!DJ58),"")</f>
        <v/>
      </c>
      <c r="DM47" s="6">
        <f>IF($C47="OK",_xlfn.NUMBERVALUE(Plantilla!DK58),"")</f>
        <v/>
      </c>
      <c r="DN47" s="6">
        <f>IF($C47="OK",_xlfn.NUMBERVALUE(Plantilla!DL58),"")</f>
        <v/>
      </c>
      <c r="DO47" s="6">
        <f>IF($C47="OK",_xlfn.NUMBERVALUE(Plantilla!DM58),"")</f>
        <v/>
      </c>
      <c r="DP47" s="6">
        <f>IF($C47="OK",_xlfn.NUMBERVALUE(Plantilla!DN58),"")</f>
        <v/>
      </c>
      <c r="DQ47" s="6">
        <f>IF($C47="OK",_xlfn.NUMBERVALUE(Plantilla!DO58),"")</f>
        <v/>
      </c>
      <c r="DR47" s="6">
        <f>IF($C47="OK",_xlfn.NUMBERVALUE(Plantilla!DP58),"")</f>
        <v/>
      </c>
      <c r="DS47">
        <f>IF($C47="OK",TEXT(Plantilla!DR58,"#"),"")</f>
        <v/>
      </c>
      <c r="DT47" s="6" t="n"/>
    </row>
    <row r="48">
      <c r="A48">
        <f>IF(Plantilla!$I$6="¡Perfecto!, Guarda el archivo y adjúntalo a tu interfaz de Nómina Electrónica","OK","Error")</f>
        <v/>
      </c>
      <c r="B48">
        <f>IF(Plantilla!$I$6="¡Perfecto!, Guarda el archivo y adjúntalo a tu interfaz de Nómina Electrónica",MID(Plantilla!$D$2,SEARCH("V",Plantilla!$D$2),10),"")</f>
        <v/>
      </c>
      <c r="C48">
        <f>Plantilla!C59</f>
        <v/>
      </c>
      <c r="D48">
        <f>IF($C48="OK",Plantilla!B59,"")</f>
        <v/>
      </c>
      <c r="E48">
        <f>IF($C48="OK",
   VLOOKUP(Plantilla!$E$4,'Tablas '!$AP$4:$AT$6,5,FALSE),
"")</f>
        <v/>
      </c>
      <c r="F48">
        <f>IF($C48="OK",TEXT(Plantilla!D59,"#"),"")</f>
        <v/>
      </c>
      <c r="G48">
        <f>IF($C48="OK",
   VLOOKUP(Plantilla!E59,'Tablas '!$B$4:$C$14,2,FALSE),
"")</f>
        <v/>
      </c>
      <c r="H48">
        <f>IF($C48="OK",TEXT(Plantilla!F59,"#"),"")</f>
        <v/>
      </c>
      <c r="I48">
        <f>IF($C48="OK",TEXT(Plantilla!G59,"#"),"")</f>
        <v/>
      </c>
      <c r="J48">
        <f>IF($C48="OK",TEXT(Plantilla!H59,"#"),"")</f>
        <v/>
      </c>
      <c r="K48">
        <f>IF($C48="OK",TEXT(Plantilla!I59,"#"),"")</f>
        <v/>
      </c>
      <c r="L48">
        <f>IF($C48="OK",TEXT(Plantilla!J59,"#"),"")</f>
        <v/>
      </c>
      <c r="M48">
        <f>IF($C48="OK",TEXT(Plantilla!K59,"#"),"")</f>
        <v/>
      </c>
      <c r="N48">
        <f>IF($C48="OK",
   CONCATENATE(YEAR(Plantilla!L59),"-",TEXT(MONTH(Plantilla!L59),"00"),"-",TEXT(DAY(Plantilla!L59),"00")),
"")</f>
        <v/>
      </c>
      <c r="O48">
        <f>IF($C48="OK",_xlfn.NUMBERVALUE(Plantilla!M59),"")</f>
        <v/>
      </c>
      <c r="P48">
        <f>IF($C48="OK",
   IF(Plantilla!N59&lt;&gt;"",
      CONCATENATE(YEAR(Plantilla!N59),"-",TEXT(MONTH(Plantilla!N59),"00"),"-",TEXT(DAY(Plantilla!N59),"00")),
   ""),
"")</f>
        <v/>
      </c>
      <c r="Q48">
        <f>IF($C48="OK",
   VLOOKUP(Plantilla!O59,'Tablas '!$E$4:$F$19,2,FALSE),
"")</f>
        <v/>
      </c>
      <c r="R48">
        <f>IF($C48="OK",
   VLOOKUP(Plantilla!P59,'Tablas '!$H$4:$I$5,2,FALSE),
"")</f>
        <v/>
      </c>
      <c r="S48">
        <f>IF($C48="OK",
   VLOOKUP(Plantilla!Q59,'Tablas '!$K$4:$L$8,2,FALSE),
"")</f>
        <v/>
      </c>
      <c r="T48">
        <f>IF($C48="OK",
   VLOOKUP(Plantilla!R59,'Tablas '!$AE$4:$AF$6,2,FALSE),
"")</f>
        <v/>
      </c>
      <c r="U48">
        <f>IF($C48="OK",
   VLOOKUP(Plantilla!S59,'Tablas '!$AE$4:$AF$6,2,FALSE),
"")</f>
        <v/>
      </c>
      <c r="V48">
        <f>IF($C48="OK",TEXT(Plantilla!T59,"#"),"")</f>
        <v/>
      </c>
      <c r="W48" s="84">
        <f>IF($C48="OK",
   VLOOKUP(Plantilla!U59,'Tablas '!$AM$4:$AN$1126,2,FALSE),
"")</f>
        <v/>
      </c>
      <c r="X48">
        <f>IF($C48="OK",TEXT(Plantilla!V59,"#"),"")</f>
        <v/>
      </c>
      <c r="Y48">
        <f>IF($C48="OK",
   CONCATENATE(YEAR(Plantilla!W59),"-",TEXT(MONTH(Plantilla!W59),"00"),"-",TEXT(DAY(Plantilla!W59),"00")),
"")</f>
        <v/>
      </c>
      <c r="Z48">
        <f>IF($C48="OK",
   CONCATENATE(YEAR(Plantilla!X59),"-",TEXT(MONTH(Plantilla!X59),"00"),"-",TEXT(DAY(Plantilla!X59),"00")),
"")</f>
        <v/>
      </c>
      <c r="AA48">
        <f>IF($C48="OK",
   TEXT(VLOOKUP(Plantilla!Y59,'Tablas '!$Q$4:$R$9,2,FALSE),"#"),
"")</f>
        <v/>
      </c>
      <c r="AB48">
        <f>IF($C48="OK",
   CONCATENATE(YEAR(Plantilla!Z59),"-",TEXT(MONTH(Plantilla!Z59),"00"),"-",TEXT(DAY(Plantilla!Z59),"00")),
"")</f>
        <v/>
      </c>
      <c r="AC48">
        <f>IF($C48="OK",
   TEXT(VLOOKUP(Plantilla!AA59,'Tablas '!$T$4:$U$13,2,FALSE),"#"),
"")</f>
        <v/>
      </c>
      <c r="AD48">
        <f>IF($C48="OK",TEXT(Plantilla!AB59,"#"),"")</f>
        <v/>
      </c>
      <c r="AE48">
        <f>IF($C48="OK",
   IF(Plantilla!AC59&lt;&gt;"",
      TEXT(VLOOKUP(Plantilla!AC59,'Tablas '!$W$4:$X$7,2,FALSE),"#"),
   ""),
"")</f>
        <v/>
      </c>
      <c r="AF48">
        <f>IF($C48="OK",TEXT(Plantilla!AD59,"#"),"")</f>
        <v/>
      </c>
      <c r="AG48" s="6">
        <f>IF($C48="OK",_xlfn.NUMBERVALUE(Plantilla!AE59),"")</f>
        <v/>
      </c>
      <c r="AH48" s="4">
        <f>IF($C48="OK",_xlfn.NUMBERVALUE(Plantilla!AF59),"")</f>
        <v/>
      </c>
      <c r="AI48" s="6">
        <f>IF($C48="OK",_xlfn.NUMBERVALUE(Plantilla!AG59),"")</f>
        <v/>
      </c>
      <c r="AJ48" s="6">
        <f>IF($C48="OK",_xlfn.NUMBERVALUE(Plantilla!AH59),"")</f>
        <v/>
      </c>
      <c r="AK48" s="6">
        <f>IF($C48="OK",_xlfn.NUMBERVALUE(Plantilla!AI59),"")</f>
        <v/>
      </c>
      <c r="AL48" s="6">
        <f>IF($C48="OK",_xlfn.NUMBERVALUE(Plantilla!AJ59),"")</f>
        <v/>
      </c>
      <c r="AM48" s="4">
        <f>IF($C48="OK",_xlfn.NUMBERVALUE(Plantilla!AK59),"")</f>
        <v/>
      </c>
      <c r="AN48" s="6">
        <f>IF($C48="OK",_xlfn.NUMBERVALUE(Plantilla!AL59),"")</f>
        <v/>
      </c>
      <c r="AO48" s="4">
        <f>IF($C48="OK",_xlfn.NUMBERVALUE(Plantilla!AM59),"")</f>
        <v/>
      </c>
      <c r="AP48" s="6">
        <f>IF($C48="OK",_xlfn.NUMBERVALUE(Plantilla!AN59),"")</f>
        <v/>
      </c>
      <c r="AQ48" s="4">
        <f>IF($C48="OK",_xlfn.NUMBERVALUE(Plantilla!AO59),"")</f>
        <v/>
      </c>
      <c r="AR48" s="6">
        <f>IF($C48="OK",_xlfn.NUMBERVALUE(Plantilla!AP59),"")</f>
        <v/>
      </c>
      <c r="AS48" s="4">
        <f>IF($C48="OK",_xlfn.NUMBERVALUE(Plantilla!AQ59),"")</f>
        <v/>
      </c>
      <c r="AT48" s="6">
        <f>IF($C48="OK",_xlfn.NUMBERVALUE(Plantilla!AR59),"")</f>
        <v/>
      </c>
      <c r="AU48" s="4">
        <f>IF($C48="OK",_xlfn.NUMBERVALUE(Plantilla!AS59),"")</f>
        <v/>
      </c>
      <c r="AV48" s="6">
        <f>IF($C48="OK",_xlfn.NUMBERVALUE(Plantilla!AT59),"")</f>
        <v/>
      </c>
      <c r="AW48" s="4">
        <f>IF($C48="OK",_xlfn.NUMBERVALUE(Plantilla!AU59),"")</f>
        <v/>
      </c>
      <c r="AX48" s="6">
        <f>IF($C48="OK",_xlfn.NUMBERVALUE(Plantilla!AV59),"")</f>
        <v/>
      </c>
      <c r="AY48" s="4">
        <f>IF($C48="OK",_xlfn.NUMBERVALUE(Plantilla!AW59),"")</f>
        <v/>
      </c>
      <c r="AZ48" s="6">
        <f>IF($C48="OK",_xlfn.NUMBERVALUE(Plantilla!AX59),"")</f>
        <v/>
      </c>
      <c r="BA48">
        <f>IF($C48="OK",_xlfn.NUMBERVALUE(Plantilla!AY59),"")</f>
        <v/>
      </c>
      <c r="BB48">
        <f>IF($C48="OK",_xlfn.NUMBERVALUE(Plantilla!AZ59),"")</f>
        <v/>
      </c>
      <c r="BC48" s="4">
        <f>IF($C48="OK",_xlfn.NUMBERVALUE(Plantilla!BA59),"")</f>
        <v/>
      </c>
      <c r="BD48" s="6">
        <f>IF($C48="OK",_xlfn.NUMBERVALUE(Plantilla!BB59),"")</f>
        <v/>
      </c>
      <c r="BE48" s="4">
        <f>IF($C48="OK",_xlfn.NUMBERVALUE(Plantilla!BC59),"")</f>
        <v/>
      </c>
      <c r="BF48" s="6">
        <f>IF($C48="OK",_xlfn.NUMBERVALUE(Plantilla!BD59),"")</f>
        <v/>
      </c>
      <c r="BG48" s="4">
        <f>IF($C48="OK",_xlfn.NUMBERVALUE(Plantilla!BE59),"")</f>
        <v/>
      </c>
      <c r="BH48" s="6">
        <f>IF($C48="OK",_xlfn.NUMBERVALUE(Plantilla!BF59),"")</f>
        <v/>
      </c>
      <c r="BI48" s="110">
        <f>IF($C48="OK",_xlfn.NUMBERVALUE(Plantilla!BG59),"")</f>
        <v/>
      </c>
      <c r="BJ48" s="6">
        <f>IF($C48="OK",_xlfn.NUMBERVALUE(Plantilla!BH59),"")</f>
        <v/>
      </c>
      <c r="BK48" s="109">
        <f>IF($C48="OK",_xlfn.NUMBERVALUE(Plantilla!BI59),"")</f>
        <v/>
      </c>
      <c r="BL48" s="6">
        <f>IF($C48="OK",
   IF(Plantilla!BJ59&lt;&gt;"",
      TEXT(VLOOKUP(Plantilla!BJ59,'Tablas '!$Z$4:$AA$6,2,FALSE),"#"),
   ""),
"")</f>
        <v/>
      </c>
      <c r="BM48" s="4">
        <f>IF($C48="OK",_xlfn.NUMBERVALUE(Plantilla!BK59),"")</f>
        <v/>
      </c>
      <c r="BN48" s="4">
        <f>IF($C48="OK",_xlfn.NUMBERVALUE(Plantilla!BL59),"")</f>
        <v/>
      </c>
      <c r="BO48" s="6">
        <f>IF($C48="OK",_xlfn.NUMBERVALUE(Plantilla!BM59),"")</f>
        <v/>
      </c>
      <c r="BP48" s="4">
        <f>IF($C48="OK",_xlfn.NUMBERVALUE(Plantilla!BN59),"")</f>
        <v/>
      </c>
      <c r="BQ48" s="6">
        <f>IF($C48="OK",_xlfn.NUMBERVALUE(Plantilla!BO59),"")</f>
        <v/>
      </c>
      <c r="BR48" s="4">
        <f>IF($C48="OK",_xlfn.NUMBERVALUE(Plantilla!BP59),"")</f>
        <v/>
      </c>
      <c r="BS48" s="6">
        <f>IF($C48="OK",_xlfn.NUMBERVALUE(Plantilla!BQ59),"")</f>
        <v/>
      </c>
      <c r="BT48" s="4">
        <f>IF($C48="OK",_xlfn.NUMBERVALUE(Plantilla!BR59),"")</f>
        <v/>
      </c>
      <c r="BU48" s="6">
        <f>IF($C48="OK",_xlfn.NUMBERVALUE(Plantilla!BS59),"")</f>
        <v/>
      </c>
      <c r="BV48" s="6">
        <f>IF($C48="OK",_xlfn.NUMBERVALUE(Plantilla!BT59),"")</f>
        <v/>
      </c>
      <c r="BW48" s="6">
        <f>IF($C48="OK",_xlfn.NUMBERVALUE(Plantilla!BU59),"")</f>
        <v/>
      </c>
      <c r="BX48" s="6">
        <f>IF($C48="OK",_xlfn.NUMBERVALUE(Plantilla!BV59),"")</f>
        <v/>
      </c>
      <c r="BY48" s="6">
        <f>IF($C48="OK",_xlfn.NUMBERVALUE(Plantilla!BW59),"")</f>
        <v/>
      </c>
      <c r="BZ48" s="6">
        <f>IF($C48="OK",_xlfn.NUMBERVALUE(Plantilla!BX59),"")</f>
        <v/>
      </c>
      <c r="CA48" s="6">
        <f>IF($C48="OK",_xlfn.NUMBERVALUE(Plantilla!BY59),"")</f>
        <v/>
      </c>
      <c r="CB48" s="6">
        <f>IF($C48="OK",_xlfn.NUMBERVALUE(Plantilla!BZ59),"")</f>
        <v/>
      </c>
      <c r="CC48" s="6">
        <f>IF($C48="OK",_xlfn.NUMBERVALUE(Plantilla!CA59),"")</f>
        <v/>
      </c>
      <c r="CD48" s="6">
        <f>IF($C48="OK",_xlfn.NUMBERVALUE(Plantilla!CB59),"")</f>
        <v/>
      </c>
      <c r="CE48" s="6">
        <f>IF($C48="OK",_xlfn.NUMBERVALUE(Plantilla!CC59),"")</f>
        <v/>
      </c>
      <c r="CF48" s="4">
        <f>IF($C48="OK",_xlfn.NUMBERVALUE(Plantilla!CD59),"")</f>
        <v/>
      </c>
      <c r="CG48" s="6">
        <f>IF($C48="OK",_xlfn.NUMBERVALUE(Plantilla!CE59),"")</f>
        <v/>
      </c>
      <c r="CH48" s="6">
        <f>IF($C48="OK",_xlfn.NUMBERVALUE(Plantilla!CF59),"")</f>
        <v/>
      </c>
      <c r="CI48" s="6">
        <f>IF($C48="OK",_xlfn.NUMBERVALUE(Plantilla!CG59),"")</f>
        <v/>
      </c>
      <c r="CJ48" s="6">
        <f>IF($C48="OK",_xlfn.NUMBERVALUE(Plantilla!CH59),"")</f>
        <v/>
      </c>
      <c r="CK48" s="6">
        <f>IF($C48="OK",_xlfn.NUMBERVALUE(Plantilla!CI59),"")</f>
        <v/>
      </c>
      <c r="CL48" s="6">
        <f>IF($C48="OK",_xlfn.NUMBERVALUE(Plantilla!CJ59),"")</f>
        <v/>
      </c>
      <c r="CM48">
        <f>IF($C48="OK",TEXT(Plantilla!CK59,"#"),"")</f>
        <v/>
      </c>
      <c r="CN48" s="6">
        <f>IF($C48="OK",_xlfn.NUMBERVALUE(Plantilla!CL59),"")</f>
        <v/>
      </c>
      <c r="CO48" s="6">
        <f>IF($C48="OK",_xlfn.NUMBERVALUE(Plantilla!CM59),"")</f>
        <v/>
      </c>
      <c r="CP48" s="110">
        <f>IF($C48="OK",_xlfn.NUMBERVALUE(Plantilla!CN59),"")</f>
        <v/>
      </c>
      <c r="CQ48" s="6">
        <f>IF($C48="OK",_xlfn.NUMBERVALUE(Plantilla!CO59),"")</f>
        <v/>
      </c>
      <c r="CR48" s="109">
        <f>IF($C48="OK",_xlfn.NUMBERVALUE(Plantilla!CP59),"")</f>
        <v/>
      </c>
      <c r="CS48" s="110">
        <f>IF($C48="OK",_xlfn.NUMBERVALUE(Plantilla!CQ59),"")</f>
        <v/>
      </c>
      <c r="CT48" s="6">
        <f>IF($C48="OK",_xlfn.NUMBERVALUE(Plantilla!CR59),"")</f>
        <v/>
      </c>
      <c r="CU48" s="109">
        <f>IF($C48="OK",_xlfn.NUMBERVALUE(Plantilla!CS59),"")</f>
        <v/>
      </c>
      <c r="CV48" s="110">
        <f>IF($C48="OK",_xlfn.NUMBERVALUE(Plantilla!CT59),"")</f>
        <v/>
      </c>
      <c r="CW48" s="6">
        <f>IF($C48="OK",_xlfn.NUMBERVALUE(Plantilla!CU59),"")</f>
        <v/>
      </c>
      <c r="CX48" s="82">
        <f>IF($C48="OK",_xlfn.NUMBERVALUE(Plantilla!CV59),"")</f>
        <v/>
      </c>
      <c r="CY48" s="6">
        <f>IF($C48="OK",_xlfn.NUMBERVALUE(Plantilla!CW59),"")</f>
        <v/>
      </c>
      <c r="CZ48" s="82">
        <f>IF($C48="OK",_xlfn.NUMBERVALUE(Plantilla!CX59),"")</f>
        <v/>
      </c>
      <c r="DA48" s="6">
        <f>IF($C48="OK",_xlfn.NUMBERVALUE(Plantilla!CY59),"")</f>
        <v/>
      </c>
      <c r="DB48" s="109">
        <f>IF($C48="OK",_xlfn.NUMBERVALUE(Plantilla!CZ59),"")</f>
        <v/>
      </c>
      <c r="DC48" s="6">
        <f>IF($C48="OK",_xlfn.NUMBERVALUE(Plantilla!DA59),"")</f>
        <v/>
      </c>
      <c r="DD48" s="6">
        <f>IF($C48="OK",TEXT(Plantilla!DB59,"#"),"")</f>
        <v/>
      </c>
      <c r="DE48" s="6">
        <f>IF($C48="OK",_xlfn.NUMBERVALUE(Plantilla!DC59),"")</f>
        <v/>
      </c>
      <c r="DF48" s="4">
        <f>IF($C48="OK",_xlfn.NUMBERVALUE(Plantilla!DD59),"")</f>
        <v/>
      </c>
      <c r="DG48" s="6">
        <f>IF($C48="OK",_xlfn.NUMBERVALUE(Plantilla!DE59),"")</f>
        <v/>
      </c>
      <c r="DH48" s="6">
        <f>IF($C48="OK",_xlfn.NUMBERVALUE(Plantilla!DF59),"")</f>
        <v/>
      </c>
      <c r="DI48" s="6">
        <f>IF($C48="OK",_xlfn.NUMBERVALUE(Plantilla!DG59),"")</f>
        <v/>
      </c>
      <c r="DJ48" s="6">
        <f>IF($C48="OK",_xlfn.NUMBERVALUE(Plantilla!DH59),"")</f>
        <v/>
      </c>
      <c r="DK48" s="6">
        <f>IF($C48="OK",_xlfn.NUMBERVALUE(Plantilla!DI59),"")</f>
        <v/>
      </c>
      <c r="DL48" s="6">
        <f>IF($C48="OK",_xlfn.NUMBERVALUE(Plantilla!DJ59),"")</f>
        <v/>
      </c>
      <c r="DM48" s="6">
        <f>IF($C48="OK",_xlfn.NUMBERVALUE(Plantilla!DK59),"")</f>
        <v/>
      </c>
      <c r="DN48" s="6">
        <f>IF($C48="OK",_xlfn.NUMBERVALUE(Plantilla!DL59),"")</f>
        <v/>
      </c>
      <c r="DO48" s="6">
        <f>IF($C48="OK",_xlfn.NUMBERVALUE(Plantilla!DM59),"")</f>
        <v/>
      </c>
      <c r="DP48" s="6">
        <f>IF($C48="OK",_xlfn.NUMBERVALUE(Plantilla!DN59),"")</f>
        <v/>
      </c>
      <c r="DQ48" s="6">
        <f>IF($C48="OK",_xlfn.NUMBERVALUE(Plantilla!DO59),"")</f>
        <v/>
      </c>
      <c r="DR48" s="6">
        <f>IF($C48="OK",_xlfn.NUMBERVALUE(Plantilla!DP59),"")</f>
        <v/>
      </c>
      <c r="DS48">
        <f>IF($C48="OK",TEXT(Plantilla!DR59,"#"),"")</f>
        <v/>
      </c>
      <c r="DT48" s="6" t="n"/>
    </row>
    <row r="49">
      <c r="A49">
        <f>IF(Plantilla!$I$6="¡Perfecto!, Guarda el archivo y adjúntalo a tu interfaz de Nómina Electrónica","OK","Error")</f>
        <v/>
      </c>
      <c r="B49">
        <f>IF(Plantilla!$I$6="¡Perfecto!, Guarda el archivo y adjúntalo a tu interfaz de Nómina Electrónica",MID(Plantilla!$D$2,SEARCH("V",Plantilla!$D$2),10),"")</f>
        <v/>
      </c>
      <c r="C49">
        <f>Plantilla!C60</f>
        <v/>
      </c>
      <c r="D49">
        <f>IF($C49="OK",Plantilla!B60,"")</f>
        <v/>
      </c>
      <c r="E49">
        <f>IF($C49="OK",
   VLOOKUP(Plantilla!$E$4,'Tablas '!$AP$4:$AT$6,5,FALSE),
"")</f>
        <v/>
      </c>
      <c r="F49">
        <f>IF($C49="OK",TEXT(Plantilla!D60,"#"),"")</f>
        <v/>
      </c>
      <c r="G49">
        <f>IF($C49="OK",
   VLOOKUP(Plantilla!E60,'Tablas '!$B$4:$C$14,2,FALSE),
"")</f>
        <v/>
      </c>
      <c r="H49">
        <f>IF($C49="OK",TEXT(Plantilla!F60,"#"),"")</f>
        <v/>
      </c>
      <c r="I49">
        <f>IF($C49="OK",TEXT(Plantilla!G60,"#"),"")</f>
        <v/>
      </c>
      <c r="J49">
        <f>IF($C49="OK",TEXT(Plantilla!H60,"#"),"")</f>
        <v/>
      </c>
      <c r="K49">
        <f>IF($C49="OK",TEXT(Plantilla!I60,"#"),"")</f>
        <v/>
      </c>
      <c r="L49">
        <f>IF($C49="OK",TEXT(Plantilla!J60,"#"),"")</f>
        <v/>
      </c>
      <c r="M49">
        <f>IF($C49="OK",TEXT(Plantilla!K60,"#"),"")</f>
        <v/>
      </c>
      <c r="N49">
        <f>IF($C49="OK",
   CONCATENATE(YEAR(Plantilla!L60),"-",TEXT(MONTH(Plantilla!L60),"00"),"-",TEXT(DAY(Plantilla!L60),"00")),
"")</f>
        <v/>
      </c>
      <c r="O49">
        <f>IF($C49="OK",_xlfn.NUMBERVALUE(Plantilla!M60),"")</f>
        <v/>
      </c>
      <c r="P49">
        <f>IF($C49="OK",
   IF(Plantilla!N60&lt;&gt;"",
      CONCATENATE(YEAR(Plantilla!N60),"-",TEXT(MONTH(Plantilla!N60),"00"),"-",TEXT(DAY(Plantilla!N60),"00")),
   ""),
"")</f>
        <v/>
      </c>
      <c r="Q49">
        <f>IF($C49="OK",
   VLOOKUP(Plantilla!O60,'Tablas '!$E$4:$F$19,2,FALSE),
"")</f>
        <v/>
      </c>
      <c r="R49">
        <f>IF($C49="OK",
   VLOOKUP(Plantilla!P60,'Tablas '!$H$4:$I$5,2,FALSE),
"")</f>
        <v/>
      </c>
      <c r="S49">
        <f>IF($C49="OK",
   VLOOKUP(Plantilla!Q60,'Tablas '!$K$4:$L$8,2,FALSE),
"")</f>
        <v/>
      </c>
      <c r="T49">
        <f>IF($C49="OK",
   VLOOKUP(Plantilla!R60,'Tablas '!$AE$4:$AF$6,2,FALSE),
"")</f>
        <v/>
      </c>
      <c r="U49">
        <f>IF($C49="OK",
   VLOOKUP(Plantilla!S60,'Tablas '!$AE$4:$AF$6,2,FALSE),
"")</f>
        <v/>
      </c>
      <c r="V49">
        <f>IF($C49="OK",TEXT(Plantilla!T60,"#"),"")</f>
        <v/>
      </c>
      <c r="W49" s="84">
        <f>IF($C49="OK",
   VLOOKUP(Plantilla!U60,'Tablas '!$AM$4:$AN$1126,2,FALSE),
"")</f>
        <v/>
      </c>
      <c r="X49">
        <f>IF($C49="OK",TEXT(Plantilla!V60,"#"),"")</f>
        <v/>
      </c>
      <c r="Y49">
        <f>IF($C49="OK",
   CONCATENATE(YEAR(Plantilla!W60),"-",TEXT(MONTH(Plantilla!W60),"00"),"-",TEXT(DAY(Plantilla!W60),"00")),
"")</f>
        <v/>
      </c>
      <c r="Z49">
        <f>IF($C49="OK",
   CONCATENATE(YEAR(Plantilla!X60),"-",TEXT(MONTH(Plantilla!X60),"00"),"-",TEXT(DAY(Plantilla!X60),"00")),
"")</f>
        <v/>
      </c>
      <c r="AA49">
        <f>IF($C49="OK",
   TEXT(VLOOKUP(Plantilla!Y60,'Tablas '!$Q$4:$R$9,2,FALSE),"#"),
"")</f>
        <v/>
      </c>
      <c r="AB49">
        <f>IF($C49="OK",
   CONCATENATE(YEAR(Plantilla!Z60),"-",TEXT(MONTH(Plantilla!Z60),"00"),"-",TEXT(DAY(Plantilla!Z60),"00")),
"")</f>
        <v/>
      </c>
      <c r="AC49">
        <f>IF($C49="OK",
   TEXT(VLOOKUP(Plantilla!AA60,'Tablas '!$T$4:$U$13,2,FALSE),"#"),
"")</f>
        <v/>
      </c>
      <c r="AD49">
        <f>IF($C49="OK",TEXT(Plantilla!AB60,"#"),"")</f>
        <v/>
      </c>
      <c r="AE49">
        <f>IF($C49="OK",
   IF(Plantilla!AC60&lt;&gt;"",
      TEXT(VLOOKUP(Plantilla!AC60,'Tablas '!$W$4:$X$7,2,FALSE),"#"),
   ""),
"")</f>
        <v/>
      </c>
      <c r="AF49">
        <f>IF($C49="OK",TEXT(Plantilla!AD60,"#"),"")</f>
        <v/>
      </c>
      <c r="AG49" s="6">
        <f>IF($C49="OK",_xlfn.NUMBERVALUE(Plantilla!AE60),"")</f>
        <v/>
      </c>
      <c r="AH49" s="4">
        <f>IF($C49="OK",_xlfn.NUMBERVALUE(Plantilla!AF60),"")</f>
        <v/>
      </c>
      <c r="AI49" s="6">
        <f>IF($C49="OK",_xlfn.NUMBERVALUE(Plantilla!AG60),"")</f>
        <v/>
      </c>
      <c r="AJ49" s="6">
        <f>IF($C49="OK",_xlfn.NUMBERVALUE(Plantilla!AH60),"")</f>
        <v/>
      </c>
      <c r="AK49" s="6">
        <f>IF($C49="OK",_xlfn.NUMBERVALUE(Plantilla!AI60),"")</f>
        <v/>
      </c>
      <c r="AL49" s="6">
        <f>IF($C49="OK",_xlfn.NUMBERVALUE(Plantilla!AJ60),"")</f>
        <v/>
      </c>
      <c r="AM49" s="4">
        <f>IF($C49="OK",_xlfn.NUMBERVALUE(Plantilla!AK60),"")</f>
        <v/>
      </c>
      <c r="AN49" s="6">
        <f>IF($C49="OK",_xlfn.NUMBERVALUE(Plantilla!AL60),"")</f>
        <v/>
      </c>
      <c r="AO49" s="4">
        <f>IF($C49="OK",_xlfn.NUMBERVALUE(Plantilla!AM60),"")</f>
        <v/>
      </c>
      <c r="AP49" s="6">
        <f>IF($C49="OK",_xlfn.NUMBERVALUE(Plantilla!AN60),"")</f>
        <v/>
      </c>
      <c r="AQ49" s="4">
        <f>IF($C49="OK",_xlfn.NUMBERVALUE(Plantilla!AO60),"")</f>
        <v/>
      </c>
      <c r="AR49" s="6">
        <f>IF($C49="OK",_xlfn.NUMBERVALUE(Plantilla!AP60),"")</f>
        <v/>
      </c>
      <c r="AS49" s="4">
        <f>IF($C49="OK",_xlfn.NUMBERVALUE(Plantilla!AQ60),"")</f>
        <v/>
      </c>
      <c r="AT49" s="6">
        <f>IF($C49="OK",_xlfn.NUMBERVALUE(Plantilla!AR60),"")</f>
        <v/>
      </c>
      <c r="AU49" s="4">
        <f>IF($C49="OK",_xlfn.NUMBERVALUE(Plantilla!AS60),"")</f>
        <v/>
      </c>
      <c r="AV49" s="6">
        <f>IF($C49="OK",_xlfn.NUMBERVALUE(Plantilla!AT60),"")</f>
        <v/>
      </c>
      <c r="AW49" s="4">
        <f>IF($C49="OK",_xlfn.NUMBERVALUE(Plantilla!AU60),"")</f>
        <v/>
      </c>
      <c r="AX49" s="6">
        <f>IF($C49="OK",_xlfn.NUMBERVALUE(Plantilla!AV60),"")</f>
        <v/>
      </c>
      <c r="AY49" s="4">
        <f>IF($C49="OK",_xlfn.NUMBERVALUE(Plantilla!AW60),"")</f>
        <v/>
      </c>
      <c r="AZ49" s="6">
        <f>IF($C49="OK",_xlfn.NUMBERVALUE(Plantilla!AX60),"")</f>
        <v/>
      </c>
      <c r="BA49">
        <f>IF($C49="OK",_xlfn.NUMBERVALUE(Plantilla!AY60),"")</f>
        <v/>
      </c>
      <c r="BB49">
        <f>IF($C49="OK",_xlfn.NUMBERVALUE(Plantilla!AZ60),"")</f>
        <v/>
      </c>
      <c r="BC49" s="4">
        <f>IF($C49="OK",_xlfn.NUMBERVALUE(Plantilla!BA60),"")</f>
        <v/>
      </c>
      <c r="BD49" s="6">
        <f>IF($C49="OK",_xlfn.NUMBERVALUE(Plantilla!BB60),"")</f>
        <v/>
      </c>
      <c r="BE49" s="4">
        <f>IF($C49="OK",_xlfn.NUMBERVALUE(Plantilla!BC60),"")</f>
        <v/>
      </c>
      <c r="BF49" s="6">
        <f>IF($C49="OK",_xlfn.NUMBERVALUE(Plantilla!BD60),"")</f>
        <v/>
      </c>
      <c r="BG49" s="4">
        <f>IF($C49="OK",_xlfn.NUMBERVALUE(Plantilla!BE60),"")</f>
        <v/>
      </c>
      <c r="BH49" s="6">
        <f>IF($C49="OK",_xlfn.NUMBERVALUE(Plantilla!BF60),"")</f>
        <v/>
      </c>
      <c r="BI49" s="110">
        <f>IF($C49="OK",_xlfn.NUMBERVALUE(Plantilla!BG60),"")</f>
        <v/>
      </c>
      <c r="BJ49" s="6">
        <f>IF($C49="OK",_xlfn.NUMBERVALUE(Plantilla!BH60),"")</f>
        <v/>
      </c>
      <c r="BK49" s="109">
        <f>IF($C49="OK",_xlfn.NUMBERVALUE(Plantilla!BI60),"")</f>
        <v/>
      </c>
      <c r="BL49" s="6">
        <f>IF($C49="OK",
   IF(Plantilla!BJ60&lt;&gt;"",
      TEXT(VLOOKUP(Plantilla!BJ60,'Tablas '!$Z$4:$AA$6,2,FALSE),"#"),
   ""),
"")</f>
        <v/>
      </c>
      <c r="BM49" s="4">
        <f>IF($C49="OK",_xlfn.NUMBERVALUE(Plantilla!BK60),"")</f>
        <v/>
      </c>
      <c r="BN49" s="4">
        <f>IF($C49="OK",_xlfn.NUMBERVALUE(Plantilla!BL60),"")</f>
        <v/>
      </c>
      <c r="BO49" s="6">
        <f>IF($C49="OK",_xlfn.NUMBERVALUE(Plantilla!BM60),"")</f>
        <v/>
      </c>
      <c r="BP49" s="4">
        <f>IF($C49="OK",_xlfn.NUMBERVALUE(Plantilla!BN60),"")</f>
        <v/>
      </c>
      <c r="BQ49" s="6">
        <f>IF($C49="OK",_xlfn.NUMBERVALUE(Plantilla!BO60),"")</f>
        <v/>
      </c>
      <c r="BR49" s="4">
        <f>IF($C49="OK",_xlfn.NUMBERVALUE(Plantilla!BP60),"")</f>
        <v/>
      </c>
      <c r="BS49" s="6">
        <f>IF($C49="OK",_xlfn.NUMBERVALUE(Plantilla!BQ60),"")</f>
        <v/>
      </c>
      <c r="BT49" s="4">
        <f>IF($C49="OK",_xlfn.NUMBERVALUE(Plantilla!BR60),"")</f>
        <v/>
      </c>
      <c r="BU49" s="6">
        <f>IF($C49="OK",_xlfn.NUMBERVALUE(Plantilla!BS60),"")</f>
        <v/>
      </c>
      <c r="BV49" s="6">
        <f>IF($C49="OK",_xlfn.NUMBERVALUE(Plantilla!BT60),"")</f>
        <v/>
      </c>
      <c r="BW49" s="6">
        <f>IF($C49="OK",_xlfn.NUMBERVALUE(Plantilla!BU60),"")</f>
        <v/>
      </c>
      <c r="BX49" s="6">
        <f>IF($C49="OK",_xlfn.NUMBERVALUE(Plantilla!BV60),"")</f>
        <v/>
      </c>
      <c r="BY49" s="6">
        <f>IF($C49="OK",_xlfn.NUMBERVALUE(Plantilla!BW60),"")</f>
        <v/>
      </c>
      <c r="BZ49" s="6">
        <f>IF($C49="OK",_xlfn.NUMBERVALUE(Plantilla!BX60),"")</f>
        <v/>
      </c>
      <c r="CA49" s="6">
        <f>IF($C49="OK",_xlfn.NUMBERVALUE(Plantilla!BY60),"")</f>
        <v/>
      </c>
      <c r="CB49" s="6">
        <f>IF($C49="OK",_xlfn.NUMBERVALUE(Plantilla!BZ60),"")</f>
        <v/>
      </c>
      <c r="CC49" s="6">
        <f>IF($C49="OK",_xlfn.NUMBERVALUE(Plantilla!CA60),"")</f>
        <v/>
      </c>
      <c r="CD49" s="6">
        <f>IF($C49="OK",_xlfn.NUMBERVALUE(Plantilla!CB60),"")</f>
        <v/>
      </c>
      <c r="CE49" s="6">
        <f>IF($C49="OK",_xlfn.NUMBERVALUE(Plantilla!CC60),"")</f>
        <v/>
      </c>
      <c r="CF49" s="4">
        <f>IF($C49="OK",_xlfn.NUMBERVALUE(Plantilla!CD60),"")</f>
        <v/>
      </c>
      <c r="CG49" s="6">
        <f>IF($C49="OK",_xlfn.NUMBERVALUE(Plantilla!CE60),"")</f>
        <v/>
      </c>
      <c r="CH49" s="6">
        <f>IF($C49="OK",_xlfn.NUMBERVALUE(Plantilla!CF60),"")</f>
        <v/>
      </c>
      <c r="CI49" s="6">
        <f>IF($C49="OK",_xlfn.NUMBERVALUE(Plantilla!CG60),"")</f>
        <v/>
      </c>
      <c r="CJ49" s="6">
        <f>IF($C49="OK",_xlfn.NUMBERVALUE(Plantilla!CH60),"")</f>
        <v/>
      </c>
      <c r="CK49" s="6">
        <f>IF($C49="OK",_xlfn.NUMBERVALUE(Plantilla!CI60),"")</f>
        <v/>
      </c>
      <c r="CL49" s="6">
        <f>IF($C49="OK",_xlfn.NUMBERVALUE(Plantilla!CJ60),"")</f>
        <v/>
      </c>
      <c r="CM49">
        <f>IF($C49="OK",TEXT(Plantilla!CK60,"#"),"")</f>
        <v/>
      </c>
      <c r="CN49" s="6">
        <f>IF($C49="OK",_xlfn.NUMBERVALUE(Plantilla!CL60),"")</f>
        <v/>
      </c>
      <c r="CO49" s="6">
        <f>IF($C49="OK",_xlfn.NUMBERVALUE(Plantilla!CM60),"")</f>
        <v/>
      </c>
      <c r="CP49" s="110">
        <f>IF($C49="OK",_xlfn.NUMBERVALUE(Plantilla!CN60),"")</f>
        <v/>
      </c>
      <c r="CQ49" s="6">
        <f>IF($C49="OK",_xlfn.NUMBERVALUE(Plantilla!CO60),"")</f>
        <v/>
      </c>
      <c r="CR49" s="109">
        <f>IF($C49="OK",_xlfn.NUMBERVALUE(Plantilla!CP60),"")</f>
        <v/>
      </c>
      <c r="CS49" s="110">
        <f>IF($C49="OK",_xlfn.NUMBERVALUE(Plantilla!CQ60),"")</f>
        <v/>
      </c>
      <c r="CT49" s="6">
        <f>IF($C49="OK",_xlfn.NUMBERVALUE(Plantilla!CR60),"")</f>
        <v/>
      </c>
      <c r="CU49" s="109">
        <f>IF($C49="OK",_xlfn.NUMBERVALUE(Plantilla!CS60),"")</f>
        <v/>
      </c>
      <c r="CV49" s="110">
        <f>IF($C49="OK",_xlfn.NUMBERVALUE(Plantilla!CT60),"")</f>
        <v/>
      </c>
      <c r="CW49" s="6">
        <f>IF($C49="OK",_xlfn.NUMBERVALUE(Plantilla!CU60),"")</f>
        <v/>
      </c>
      <c r="CX49" s="82">
        <f>IF($C49="OK",_xlfn.NUMBERVALUE(Plantilla!CV60),"")</f>
        <v/>
      </c>
      <c r="CY49" s="6">
        <f>IF($C49="OK",_xlfn.NUMBERVALUE(Plantilla!CW60),"")</f>
        <v/>
      </c>
      <c r="CZ49" s="82">
        <f>IF($C49="OK",_xlfn.NUMBERVALUE(Plantilla!CX60),"")</f>
        <v/>
      </c>
      <c r="DA49" s="6">
        <f>IF($C49="OK",_xlfn.NUMBERVALUE(Plantilla!CY60),"")</f>
        <v/>
      </c>
      <c r="DB49" s="109">
        <f>IF($C49="OK",_xlfn.NUMBERVALUE(Plantilla!CZ60),"")</f>
        <v/>
      </c>
      <c r="DC49" s="6">
        <f>IF($C49="OK",_xlfn.NUMBERVALUE(Plantilla!DA60),"")</f>
        <v/>
      </c>
      <c r="DD49" s="6">
        <f>IF($C49="OK",TEXT(Plantilla!DB60,"#"),"")</f>
        <v/>
      </c>
      <c r="DE49" s="6">
        <f>IF($C49="OK",_xlfn.NUMBERVALUE(Plantilla!DC60),"")</f>
        <v/>
      </c>
      <c r="DF49" s="4">
        <f>IF($C49="OK",_xlfn.NUMBERVALUE(Plantilla!DD60),"")</f>
        <v/>
      </c>
      <c r="DG49" s="6">
        <f>IF($C49="OK",_xlfn.NUMBERVALUE(Plantilla!DE60),"")</f>
        <v/>
      </c>
      <c r="DH49" s="6">
        <f>IF($C49="OK",_xlfn.NUMBERVALUE(Plantilla!DF60),"")</f>
        <v/>
      </c>
      <c r="DI49" s="6">
        <f>IF($C49="OK",_xlfn.NUMBERVALUE(Plantilla!DG60),"")</f>
        <v/>
      </c>
      <c r="DJ49" s="6">
        <f>IF($C49="OK",_xlfn.NUMBERVALUE(Plantilla!DH60),"")</f>
        <v/>
      </c>
      <c r="DK49" s="6">
        <f>IF($C49="OK",_xlfn.NUMBERVALUE(Plantilla!DI60),"")</f>
        <v/>
      </c>
      <c r="DL49" s="6">
        <f>IF($C49="OK",_xlfn.NUMBERVALUE(Plantilla!DJ60),"")</f>
        <v/>
      </c>
      <c r="DM49" s="6">
        <f>IF($C49="OK",_xlfn.NUMBERVALUE(Plantilla!DK60),"")</f>
        <v/>
      </c>
      <c r="DN49" s="6">
        <f>IF($C49="OK",_xlfn.NUMBERVALUE(Plantilla!DL60),"")</f>
        <v/>
      </c>
      <c r="DO49" s="6">
        <f>IF($C49="OK",_xlfn.NUMBERVALUE(Plantilla!DM60),"")</f>
        <v/>
      </c>
      <c r="DP49" s="6">
        <f>IF($C49="OK",_xlfn.NUMBERVALUE(Plantilla!DN60),"")</f>
        <v/>
      </c>
      <c r="DQ49" s="6">
        <f>IF($C49="OK",_xlfn.NUMBERVALUE(Plantilla!DO60),"")</f>
        <v/>
      </c>
      <c r="DR49" s="6">
        <f>IF($C49="OK",_xlfn.NUMBERVALUE(Plantilla!DP60),"")</f>
        <v/>
      </c>
      <c r="DS49">
        <f>IF($C49="OK",TEXT(Plantilla!DR60,"#"),"")</f>
        <v/>
      </c>
      <c r="DT49" s="6" t="n"/>
    </row>
    <row r="50">
      <c r="A50">
        <f>IF(Plantilla!$I$6="¡Perfecto!, Guarda el archivo y adjúntalo a tu interfaz de Nómina Electrónica","OK","Error")</f>
        <v/>
      </c>
      <c r="B50">
        <f>IF(Plantilla!$I$6="¡Perfecto!, Guarda el archivo y adjúntalo a tu interfaz de Nómina Electrónica",MID(Plantilla!$D$2,SEARCH("V",Plantilla!$D$2),10),"")</f>
        <v/>
      </c>
      <c r="C50">
        <f>Plantilla!C61</f>
        <v/>
      </c>
      <c r="D50">
        <f>IF($C50="OK",Plantilla!B61,"")</f>
        <v/>
      </c>
      <c r="E50">
        <f>IF($C50="OK",
   VLOOKUP(Plantilla!$E$4,'Tablas '!$AP$4:$AT$6,5,FALSE),
"")</f>
        <v/>
      </c>
      <c r="F50">
        <f>IF($C50="OK",TEXT(Plantilla!D61,"#"),"")</f>
        <v/>
      </c>
      <c r="G50">
        <f>IF($C50="OK",
   VLOOKUP(Plantilla!E61,'Tablas '!$B$4:$C$14,2,FALSE),
"")</f>
        <v/>
      </c>
      <c r="H50">
        <f>IF($C50="OK",TEXT(Plantilla!F61,"#"),"")</f>
        <v/>
      </c>
      <c r="I50">
        <f>IF($C50="OK",TEXT(Plantilla!G61,"#"),"")</f>
        <v/>
      </c>
      <c r="J50">
        <f>IF($C50="OK",TEXT(Plantilla!H61,"#"),"")</f>
        <v/>
      </c>
      <c r="K50">
        <f>IF($C50="OK",TEXT(Plantilla!I61,"#"),"")</f>
        <v/>
      </c>
      <c r="L50">
        <f>IF($C50="OK",TEXT(Plantilla!J61,"#"),"")</f>
        <v/>
      </c>
      <c r="M50">
        <f>IF($C50="OK",TEXT(Plantilla!K61,"#"),"")</f>
        <v/>
      </c>
      <c r="N50">
        <f>IF($C50="OK",
   CONCATENATE(YEAR(Plantilla!L61),"-",TEXT(MONTH(Plantilla!L61),"00"),"-",TEXT(DAY(Plantilla!L61),"00")),
"")</f>
        <v/>
      </c>
      <c r="O50">
        <f>IF($C50="OK",_xlfn.NUMBERVALUE(Plantilla!M61),"")</f>
        <v/>
      </c>
      <c r="P50">
        <f>IF($C50="OK",
   IF(Plantilla!N61&lt;&gt;"",
      CONCATENATE(YEAR(Plantilla!N61),"-",TEXT(MONTH(Plantilla!N61),"00"),"-",TEXT(DAY(Plantilla!N61),"00")),
   ""),
"")</f>
        <v/>
      </c>
      <c r="Q50">
        <f>IF($C50="OK",
   VLOOKUP(Plantilla!O61,'Tablas '!$E$4:$F$19,2,FALSE),
"")</f>
        <v/>
      </c>
      <c r="R50">
        <f>IF($C50="OK",
   VLOOKUP(Plantilla!P61,'Tablas '!$H$4:$I$5,2,FALSE),
"")</f>
        <v/>
      </c>
      <c r="S50">
        <f>IF($C50="OK",
   VLOOKUP(Plantilla!Q61,'Tablas '!$K$4:$L$8,2,FALSE),
"")</f>
        <v/>
      </c>
      <c r="T50">
        <f>IF($C50="OK",
   VLOOKUP(Plantilla!R61,'Tablas '!$AE$4:$AF$6,2,FALSE),
"")</f>
        <v/>
      </c>
      <c r="U50">
        <f>IF($C50="OK",
   VLOOKUP(Plantilla!S61,'Tablas '!$AE$4:$AF$6,2,FALSE),
"")</f>
        <v/>
      </c>
      <c r="V50">
        <f>IF($C50="OK",TEXT(Plantilla!T61,"#"),"")</f>
        <v/>
      </c>
      <c r="W50" s="84">
        <f>IF($C50="OK",
   VLOOKUP(Plantilla!U61,'Tablas '!$AM$4:$AN$1126,2,FALSE),
"")</f>
        <v/>
      </c>
      <c r="X50">
        <f>IF($C50="OK",TEXT(Plantilla!V61,"#"),"")</f>
        <v/>
      </c>
      <c r="Y50">
        <f>IF($C50="OK",
   CONCATENATE(YEAR(Plantilla!W61),"-",TEXT(MONTH(Plantilla!W61),"00"),"-",TEXT(DAY(Plantilla!W61),"00")),
"")</f>
        <v/>
      </c>
      <c r="Z50">
        <f>IF($C50="OK",
   CONCATENATE(YEAR(Plantilla!X61),"-",TEXT(MONTH(Plantilla!X61),"00"),"-",TEXT(DAY(Plantilla!X61),"00")),
"")</f>
        <v/>
      </c>
      <c r="AA50">
        <f>IF($C50="OK",
   TEXT(VLOOKUP(Plantilla!Y61,'Tablas '!$Q$4:$R$9,2,FALSE),"#"),
"")</f>
        <v/>
      </c>
      <c r="AB50">
        <f>IF($C50="OK",
   CONCATENATE(YEAR(Plantilla!Z61),"-",TEXT(MONTH(Plantilla!Z61),"00"),"-",TEXT(DAY(Plantilla!Z61),"00")),
"")</f>
        <v/>
      </c>
      <c r="AC50">
        <f>IF($C50="OK",
   TEXT(VLOOKUP(Plantilla!AA61,'Tablas '!$T$4:$U$13,2,FALSE),"#"),
"")</f>
        <v/>
      </c>
      <c r="AD50">
        <f>IF($C50="OK",TEXT(Plantilla!AB61,"#"),"")</f>
        <v/>
      </c>
      <c r="AE50">
        <f>IF($C50="OK",
   IF(Plantilla!AC61&lt;&gt;"",
      TEXT(VLOOKUP(Plantilla!AC61,'Tablas '!$W$4:$X$7,2,FALSE),"#"),
   ""),
"")</f>
        <v/>
      </c>
      <c r="AF50">
        <f>IF($C50="OK",TEXT(Plantilla!AD61,"#"),"")</f>
        <v/>
      </c>
      <c r="AG50" s="6">
        <f>IF($C50="OK",_xlfn.NUMBERVALUE(Plantilla!AE61),"")</f>
        <v/>
      </c>
      <c r="AH50" s="4">
        <f>IF($C50="OK",_xlfn.NUMBERVALUE(Plantilla!AF61),"")</f>
        <v/>
      </c>
      <c r="AI50" s="6">
        <f>IF($C50="OK",_xlfn.NUMBERVALUE(Plantilla!AG61),"")</f>
        <v/>
      </c>
      <c r="AJ50" s="6">
        <f>IF($C50="OK",_xlfn.NUMBERVALUE(Plantilla!AH61),"")</f>
        <v/>
      </c>
      <c r="AK50" s="6">
        <f>IF($C50="OK",_xlfn.NUMBERVALUE(Plantilla!AI61),"")</f>
        <v/>
      </c>
      <c r="AL50" s="6">
        <f>IF($C50="OK",_xlfn.NUMBERVALUE(Plantilla!AJ61),"")</f>
        <v/>
      </c>
      <c r="AM50" s="4">
        <f>IF($C50="OK",_xlfn.NUMBERVALUE(Plantilla!AK61),"")</f>
        <v/>
      </c>
      <c r="AN50" s="6">
        <f>IF($C50="OK",_xlfn.NUMBERVALUE(Plantilla!AL61),"")</f>
        <v/>
      </c>
      <c r="AO50" s="4">
        <f>IF($C50="OK",_xlfn.NUMBERVALUE(Plantilla!AM61),"")</f>
        <v/>
      </c>
      <c r="AP50" s="6">
        <f>IF($C50="OK",_xlfn.NUMBERVALUE(Plantilla!AN61),"")</f>
        <v/>
      </c>
      <c r="AQ50" s="4">
        <f>IF($C50="OK",_xlfn.NUMBERVALUE(Plantilla!AO61),"")</f>
        <v/>
      </c>
      <c r="AR50" s="6">
        <f>IF($C50="OK",_xlfn.NUMBERVALUE(Plantilla!AP61),"")</f>
        <v/>
      </c>
      <c r="AS50" s="4">
        <f>IF($C50="OK",_xlfn.NUMBERVALUE(Plantilla!AQ61),"")</f>
        <v/>
      </c>
      <c r="AT50" s="6">
        <f>IF($C50="OK",_xlfn.NUMBERVALUE(Plantilla!AR61),"")</f>
        <v/>
      </c>
      <c r="AU50" s="4">
        <f>IF($C50="OK",_xlfn.NUMBERVALUE(Plantilla!AS61),"")</f>
        <v/>
      </c>
      <c r="AV50" s="6">
        <f>IF($C50="OK",_xlfn.NUMBERVALUE(Plantilla!AT61),"")</f>
        <v/>
      </c>
      <c r="AW50" s="4">
        <f>IF($C50="OK",_xlfn.NUMBERVALUE(Plantilla!AU61),"")</f>
        <v/>
      </c>
      <c r="AX50" s="6">
        <f>IF($C50="OK",_xlfn.NUMBERVALUE(Plantilla!AV61),"")</f>
        <v/>
      </c>
      <c r="AY50" s="4">
        <f>IF($C50="OK",_xlfn.NUMBERVALUE(Plantilla!AW61),"")</f>
        <v/>
      </c>
      <c r="AZ50" s="6">
        <f>IF($C50="OK",_xlfn.NUMBERVALUE(Plantilla!AX61),"")</f>
        <v/>
      </c>
      <c r="BA50">
        <f>IF($C50="OK",_xlfn.NUMBERVALUE(Plantilla!AY61),"")</f>
        <v/>
      </c>
      <c r="BB50">
        <f>IF($C50="OK",_xlfn.NUMBERVALUE(Plantilla!AZ61),"")</f>
        <v/>
      </c>
      <c r="BC50" s="4">
        <f>IF($C50="OK",_xlfn.NUMBERVALUE(Plantilla!BA61),"")</f>
        <v/>
      </c>
      <c r="BD50" s="6">
        <f>IF($C50="OK",_xlfn.NUMBERVALUE(Plantilla!BB61),"")</f>
        <v/>
      </c>
      <c r="BE50" s="4">
        <f>IF($C50="OK",_xlfn.NUMBERVALUE(Plantilla!BC61),"")</f>
        <v/>
      </c>
      <c r="BF50" s="6">
        <f>IF($C50="OK",_xlfn.NUMBERVALUE(Plantilla!BD61),"")</f>
        <v/>
      </c>
      <c r="BG50" s="4">
        <f>IF($C50="OK",_xlfn.NUMBERVALUE(Plantilla!BE61),"")</f>
        <v/>
      </c>
      <c r="BH50" s="6">
        <f>IF($C50="OK",_xlfn.NUMBERVALUE(Plantilla!BF61),"")</f>
        <v/>
      </c>
      <c r="BI50" s="110">
        <f>IF($C50="OK",_xlfn.NUMBERVALUE(Plantilla!BG61),"")</f>
        <v/>
      </c>
      <c r="BJ50" s="6">
        <f>IF($C50="OK",_xlfn.NUMBERVALUE(Plantilla!BH61),"")</f>
        <v/>
      </c>
      <c r="BK50" s="109">
        <f>IF($C50="OK",_xlfn.NUMBERVALUE(Plantilla!BI61),"")</f>
        <v/>
      </c>
      <c r="BL50" s="6">
        <f>IF($C50="OK",
   IF(Plantilla!BJ61&lt;&gt;"",
      TEXT(VLOOKUP(Plantilla!BJ61,'Tablas '!$Z$4:$AA$6,2,FALSE),"#"),
   ""),
"")</f>
        <v/>
      </c>
      <c r="BM50" s="4">
        <f>IF($C50="OK",_xlfn.NUMBERVALUE(Plantilla!BK61),"")</f>
        <v/>
      </c>
      <c r="BN50" s="4">
        <f>IF($C50="OK",_xlfn.NUMBERVALUE(Plantilla!BL61),"")</f>
        <v/>
      </c>
      <c r="BO50" s="6">
        <f>IF($C50="OK",_xlfn.NUMBERVALUE(Plantilla!BM61),"")</f>
        <v/>
      </c>
      <c r="BP50" s="4">
        <f>IF($C50="OK",_xlfn.NUMBERVALUE(Plantilla!BN61),"")</f>
        <v/>
      </c>
      <c r="BQ50" s="6">
        <f>IF($C50="OK",_xlfn.NUMBERVALUE(Plantilla!BO61),"")</f>
        <v/>
      </c>
      <c r="BR50" s="4">
        <f>IF($C50="OK",_xlfn.NUMBERVALUE(Plantilla!BP61),"")</f>
        <v/>
      </c>
      <c r="BS50" s="6">
        <f>IF($C50="OK",_xlfn.NUMBERVALUE(Plantilla!BQ61),"")</f>
        <v/>
      </c>
      <c r="BT50" s="4">
        <f>IF($C50="OK",_xlfn.NUMBERVALUE(Plantilla!BR61),"")</f>
        <v/>
      </c>
      <c r="BU50" s="6">
        <f>IF($C50="OK",_xlfn.NUMBERVALUE(Plantilla!BS61),"")</f>
        <v/>
      </c>
      <c r="BV50" s="6">
        <f>IF($C50="OK",_xlfn.NUMBERVALUE(Plantilla!BT61),"")</f>
        <v/>
      </c>
      <c r="BW50" s="6">
        <f>IF($C50="OK",_xlfn.NUMBERVALUE(Plantilla!BU61),"")</f>
        <v/>
      </c>
      <c r="BX50" s="6">
        <f>IF($C50="OK",_xlfn.NUMBERVALUE(Plantilla!BV61),"")</f>
        <v/>
      </c>
      <c r="BY50" s="6">
        <f>IF($C50="OK",_xlfn.NUMBERVALUE(Plantilla!BW61),"")</f>
        <v/>
      </c>
      <c r="BZ50" s="6">
        <f>IF($C50="OK",_xlfn.NUMBERVALUE(Plantilla!BX61),"")</f>
        <v/>
      </c>
      <c r="CA50" s="6">
        <f>IF($C50="OK",_xlfn.NUMBERVALUE(Plantilla!BY61),"")</f>
        <v/>
      </c>
      <c r="CB50" s="6">
        <f>IF($C50="OK",_xlfn.NUMBERVALUE(Plantilla!BZ61),"")</f>
        <v/>
      </c>
      <c r="CC50" s="6">
        <f>IF($C50="OK",_xlfn.NUMBERVALUE(Plantilla!CA61),"")</f>
        <v/>
      </c>
      <c r="CD50" s="6">
        <f>IF($C50="OK",_xlfn.NUMBERVALUE(Plantilla!CB61),"")</f>
        <v/>
      </c>
      <c r="CE50" s="6">
        <f>IF($C50="OK",_xlfn.NUMBERVALUE(Plantilla!CC61),"")</f>
        <v/>
      </c>
      <c r="CF50" s="4">
        <f>IF($C50="OK",_xlfn.NUMBERVALUE(Plantilla!CD61),"")</f>
        <v/>
      </c>
      <c r="CG50" s="6">
        <f>IF($C50="OK",_xlfn.NUMBERVALUE(Plantilla!CE61),"")</f>
        <v/>
      </c>
      <c r="CH50" s="6">
        <f>IF($C50="OK",_xlfn.NUMBERVALUE(Plantilla!CF61),"")</f>
        <v/>
      </c>
      <c r="CI50" s="6">
        <f>IF($C50="OK",_xlfn.NUMBERVALUE(Plantilla!CG61),"")</f>
        <v/>
      </c>
      <c r="CJ50" s="6">
        <f>IF($C50="OK",_xlfn.NUMBERVALUE(Plantilla!CH61),"")</f>
        <v/>
      </c>
      <c r="CK50" s="6">
        <f>IF($C50="OK",_xlfn.NUMBERVALUE(Plantilla!CI61),"")</f>
        <v/>
      </c>
      <c r="CL50" s="6">
        <f>IF($C50="OK",_xlfn.NUMBERVALUE(Plantilla!CJ61),"")</f>
        <v/>
      </c>
      <c r="CM50">
        <f>IF($C50="OK",TEXT(Plantilla!CK61,"#"),"")</f>
        <v/>
      </c>
      <c r="CN50" s="6">
        <f>IF($C50="OK",_xlfn.NUMBERVALUE(Plantilla!CL61),"")</f>
        <v/>
      </c>
      <c r="CO50" s="6">
        <f>IF($C50="OK",_xlfn.NUMBERVALUE(Plantilla!CM61),"")</f>
        <v/>
      </c>
      <c r="CP50" s="110">
        <f>IF($C50="OK",_xlfn.NUMBERVALUE(Plantilla!CN61),"")</f>
        <v/>
      </c>
      <c r="CQ50" s="6">
        <f>IF($C50="OK",_xlfn.NUMBERVALUE(Plantilla!CO61),"")</f>
        <v/>
      </c>
      <c r="CR50" s="109">
        <f>IF($C50="OK",_xlfn.NUMBERVALUE(Plantilla!CP61),"")</f>
        <v/>
      </c>
      <c r="CS50" s="110">
        <f>IF($C50="OK",_xlfn.NUMBERVALUE(Plantilla!CQ61),"")</f>
        <v/>
      </c>
      <c r="CT50" s="6">
        <f>IF($C50="OK",_xlfn.NUMBERVALUE(Plantilla!CR61),"")</f>
        <v/>
      </c>
      <c r="CU50" s="109">
        <f>IF($C50="OK",_xlfn.NUMBERVALUE(Plantilla!CS61),"")</f>
        <v/>
      </c>
      <c r="CV50" s="110">
        <f>IF($C50="OK",_xlfn.NUMBERVALUE(Plantilla!CT61),"")</f>
        <v/>
      </c>
      <c r="CW50" s="6">
        <f>IF($C50="OK",_xlfn.NUMBERVALUE(Plantilla!CU61),"")</f>
        <v/>
      </c>
      <c r="CX50" s="82">
        <f>IF($C50="OK",_xlfn.NUMBERVALUE(Plantilla!CV61),"")</f>
        <v/>
      </c>
      <c r="CY50" s="6">
        <f>IF($C50="OK",_xlfn.NUMBERVALUE(Plantilla!CW61),"")</f>
        <v/>
      </c>
      <c r="CZ50" s="82">
        <f>IF($C50="OK",_xlfn.NUMBERVALUE(Plantilla!CX61),"")</f>
        <v/>
      </c>
      <c r="DA50" s="6">
        <f>IF($C50="OK",_xlfn.NUMBERVALUE(Plantilla!CY61),"")</f>
        <v/>
      </c>
      <c r="DB50" s="109">
        <f>IF($C50="OK",_xlfn.NUMBERVALUE(Plantilla!CZ61),"")</f>
        <v/>
      </c>
      <c r="DC50" s="6">
        <f>IF($C50="OK",_xlfn.NUMBERVALUE(Plantilla!DA61),"")</f>
        <v/>
      </c>
      <c r="DD50" s="6">
        <f>IF($C50="OK",TEXT(Plantilla!DB61,"#"),"")</f>
        <v/>
      </c>
      <c r="DE50" s="6">
        <f>IF($C50="OK",_xlfn.NUMBERVALUE(Plantilla!DC61),"")</f>
        <v/>
      </c>
      <c r="DF50" s="4">
        <f>IF($C50="OK",_xlfn.NUMBERVALUE(Plantilla!DD61),"")</f>
        <v/>
      </c>
      <c r="DG50" s="6">
        <f>IF($C50="OK",_xlfn.NUMBERVALUE(Plantilla!DE61),"")</f>
        <v/>
      </c>
      <c r="DH50" s="6">
        <f>IF($C50="OK",_xlfn.NUMBERVALUE(Plantilla!DF61),"")</f>
        <v/>
      </c>
      <c r="DI50" s="6">
        <f>IF($C50="OK",_xlfn.NUMBERVALUE(Plantilla!DG61),"")</f>
        <v/>
      </c>
      <c r="DJ50" s="6">
        <f>IF($C50="OK",_xlfn.NUMBERVALUE(Plantilla!DH61),"")</f>
        <v/>
      </c>
      <c r="DK50" s="6">
        <f>IF($C50="OK",_xlfn.NUMBERVALUE(Plantilla!DI61),"")</f>
        <v/>
      </c>
      <c r="DL50" s="6">
        <f>IF($C50="OK",_xlfn.NUMBERVALUE(Plantilla!DJ61),"")</f>
        <v/>
      </c>
      <c r="DM50" s="6">
        <f>IF($C50="OK",_xlfn.NUMBERVALUE(Plantilla!DK61),"")</f>
        <v/>
      </c>
      <c r="DN50" s="6">
        <f>IF($C50="OK",_xlfn.NUMBERVALUE(Plantilla!DL61),"")</f>
        <v/>
      </c>
      <c r="DO50" s="6">
        <f>IF($C50="OK",_xlfn.NUMBERVALUE(Plantilla!DM61),"")</f>
        <v/>
      </c>
      <c r="DP50" s="6">
        <f>IF($C50="OK",_xlfn.NUMBERVALUE(Plantilla!DN61),"")</f>
        <v/>
      </c>
      <c r="DQ50" s="6">
        <f>IF($C50="OK",_xlfn.NUMBERVALUE(Plantilla!DO61),"")</f>
        <v/>
      </c>
      <c r="DR50" s="6">
        <f>IF($C50="OK",_xlfn.NUMBERVALUE(Plantilla!DP61),"")</f>
        <v/>
      </c>
      <c r="DS50">
        <f>IF($C50="OK",TEXT(Plantilla!DR61,"#"),"")</f>
        <v/>
      </c>
      <c r="DT50" s="6" t="n"/>
    </row>
    <row r="51">
      <c r="A51">
        <f>IF(Plantilla!$I$6="¡Perfecto!, Guarda el archivo y adjúntalo a tu interfaz de Nómina Electrónica","OK","Error")</f>
        <v/>
      </c>
      <c r="B51">
        <f>IF(Plantilla!$I$6="¡Perfecto!, Guarda el archivo y adjúntalo a tu interfaz de Nómina Electrónica",MID(Plantilla!$D$2,SEARCH("V",Plantilla!$D$2),10),"")</f>
        <v/>
      </c>
      <c r="C51">
        <f>Plantilla!C62</f>
        <v/>
      </c>
      <c r="D51">
        <f>IF($C51="OK",Plantilla!B62,"")</f>
        <v/>
      </c>
      <c r="E51">
        <f>IF($C51="OK",
   VLOOKUP(Plantilla!$E$4,'Tablas '!$AP$4:$AT$6,5,FALSE),
"")</f>
        <v/>
      </c>
      <c r="F51">
        <f>IF($C51="OK",TEXT(Plantilla!D62,"#"),"")</f>
        <v/>
      </c>
      <c r="G51">
        <f>IF($C51="OK",
   VLOOKUP(Plantilla!E62,'Tablas '!$B$4:$C$14,2,FALSE),
"")</f>
        <v/>
      </c>
      <c r="H51">
        <f>IF($C51="OK",TEXT(Plantilla!F62,"#"),"")</f>
        <v/>
      </c>
      <c r="I51">
        <f>IF($C51="OK",TEXT(Plantilla!G62,"#"),"")</f>
        <v/>
      </c>
      <c r="J51">
        <f>IF($C51="OK",TEXT(Plantilla!H62,"#"),"")</f>
        <v/>
      </c>
      <c r="K51">
        <f>IF($C51="OK",TEXT(Plantilla!I62,"#"),"")</f>
        <v/>
      </c>
      <c r="L51">
        <f>IF($C51="OK",TEXT(Plantilla!J62,"#"),"")</f>
        <v/>
      </c>
      <c r="M51">
        <f>IF($C51="OK",TEXT(Plantilla!K62,"#"),"")</f>
        <v/>
      </c>
      <c r="N51">
        <f>IF($C51="OK",
   CONCATENATE(YEAR(Plantilla!L62),"-",TEXT(MONTH(Plantilla!L62),"00"),"-",TEXT(DAY(Plantilla!L62),"00")),
"")</f>
        <v/>
      </c>
      <c r="O51">
        <f>IF($C51="OK",_xlfn.NUMBERVALUE(Plantilla!M62),"")</f>
        <v/>
      </c>
      <c r="P51">
        <f>IF($C51="OK",
   IF(Plantilla!N62&lt;&gt;"",
      CONCATENATE(YEAR(Plantilla!N62),"-",TEXT(MONTH(Plantilla!N62),"00"),"-",TEXT(DAY(Plantilla!N62),"00")),
   ""),
"")</f>
        <v/>
      </c>
      <c r="Q51">
        <f>IF($C51="OK",
   VLOOKUP(Plantilla!O62,'Tablas '!$E$4:$F$19,2,FALSE),
"")</f>
        <v/>
      </c>
      <c r="R51">
        <f>IF($C51="OK",
   VLOOKUP(Plantilla!P62,'Tablas '!$H$4:$I$5,2,FALSE),
"")</f>
        <v/>
      </c>
      <c r="S51">
        <f>IF($C51="OK",
   VLOOKUP(Plantilla!Q62,'Tablas '!$K$4:$L$8,2,FALSE),
"")</f>
        <v/>
      </c>
      <c r="T51">
        <f>IF($C51="OK",
   VLOOKUP(Plantilla!R62,'Tablas '!$AE$4:$AF$6,2,FALSE),
"")</f>
        <v/>
      </c>
      <c r="U51">
        <f>IF($C51="OK",
   VLOOKUP(Plantilla!S62,'Tablas '!$AE$4:$AF$6,2,FALSE),
"")</f>
        <v/>
      </c>
      <c r="V51">
        <f>IF($C51="OK",TEXT(Plantilla!T62,"#"),"")</f>
        <v/>
      </c>
      <c r="W51" s="84">
        <f>IF($C51="OK",
   VLOOKUP(Plantilla!U62,'Tablas '!$AM$4:$AN$1126,2,FALSE),
"")</f>
        <v/>
      </c>
      <c r="X51">
        <f>IF($C51="OK",TEXT(Plantilla!V62,"#"),"")</f>
        <v/>
      </c>
      <c r="Y51">
        <f>IF($C51="OK",
   CONCATENATE(YEAR(Plantilla!W62),"-",TEXT(MONTH(Plantilla!W62),"00"),"-",TEXT(DAY(Plantilla!W62),"00")),
"")</f>
        <v/>
      </c>
      <c r="Z51">
        <f>IF($C51="OK",
   CONCATENATE(YEAR(Plantilla!X62),"-",TEXT(MONTH(Plantilla!X62),"00"),"-",TEXT(DAY(Plantilla!X62),"00")),
"")</f>
        <v/>
      </c>
      <c r="AA51">
        <f>IF($C51="OK",
   TEXT(VLOOKUP(Plantilla!Y62,'Tablas '!$Q$4:$R$9,2,FALSE),"#"),
"")</f>
        <v/>
      </c>
      <c r="AB51">
        <f>IF($C51="OK",
   CONCATENATE(YEAR(Plantilla!Z62),"-",TEXT(MONTH(Plantilla!Z62),"00"),"-",TEXT(DAY(Plantilla!Z62),"00")),
"")</f>
        <v/>
      </c>
      <c r="AC51">
        <f>IF($C51="OK",
   TEXT(VLOOKUP(Plantilla!AA62,'Tablas '!$T$4:$U$13,2,FALSE),"#"),
"")</f>
        <v/>
      </c>
      <c r="AD51">
        <f>IF($C51="OK",TEXT(Plantilla!AB62,"#"),"")</f>
        <v/>
      </c>
      <c r="AE51">
        <f>IF($C51="OK",
   IF(Plantilla!AC62&lt;&gt;"",
      TEXT(VLOOKUP(Plantilla!AC62,'Tablas '!$W$4:$X$7,2,FALSE),"#"),
   ""),
"")</f>
        <v/>
      </c>
      <c r="AF51">
        <f>IF($C51="OK",TEXT(Plantilla!AD62,"#"),"")</f>
        <v/>
      </c>
      <c r="AG51" s="6">
        <f>IF($C51="OK",_xlfn.NUMBERVALUE(Plantilla!AE62),"")</f>
        <v/>
      </c>
      <c r="AH51" s="4">
        <f>IF($C51="OK",_xlfn.NUMBERVALUE(Plantilla!AF62),"")</f>
        <v/>
      </c>
      <c r="AI51" s="6">
        <f>IF($C51="OK",_xlfn.NUMBERVALUE(Plantilla!AG62),"")</f>
        <v/>
      </c>
      <c r="AJ51" s="6">
        <f>IF($C51="OK",_xlfn.NUMBERVALUE(Plantilla!AH62),"")</f>
        <v/>
      </c>
      <c r="AK51" s="6">
        <f>IF($C51="OK",_xlfn.NUMBERVALUE(Plantilla!AI62),"")</f>
        <v/>
      </c>
      <c r="AL51" s="6">
        <f>IF($C51="OK",_xlfn.NUMBERVALUE(Plantilla!AJ62),"")</f>
        <v/>
      </c>
      <c r="AM51" s="4">
        <f>IF($C51="OK",_xlfn.NUMBERVALUE(Plantilla!AK62),"")</f>
        <v/>
      </c>
      <c r="AN51" s="6">
        <f>IF($C51="OK",_xlfn.NUMBERVALUE(Plantilla!AL62),"")</f>
        <v/>
      </c>
      <c r="AO51" s="4">
        <f>IF($C51="OK",_xlfn.NUMBERVALUE(Plantilla!AM62),"")</f>
        <v/>
      </c>
      <c r="AP51" s="6">
        <f>IF($C51="OK",_xlfn.NUMBERVALUE(Plantilla!AN62),"")</f>
        <v/>
      </c>
      <c r="AQ51" s="4">
        <f>IF($C51="OK",_xlfn.NUMBERVALUE(Plantilla!AO62),"")</f>
        <v/>
      </c>
      <c r="AR51" s="6">
        <f>IF($C51="OK",_xlfn.NUMBERVALUE(Plantilla!AP62),"")</f>
        <v/>
      </c>
      <c r="AS51" s="4">
        <f>IF($C51="OK",_xlfn.NUMBERVALUE(Plantilla!AQ62),"")</f>
        <v/>
      </c>
      <c r="AT51" s="6">
        <f>IF($C51="OK",_xlfn.NUMBERVALUE(Plantilla!AR62),"")</f>
        <v/>
      </c>
      <c r="AU51" s="4">
        <f>IF($C51="OK",_xlfn.NUMBERVALUE(Plantilla!AS62),"")</f>
        <v/>
      </c>
      <c r="AV51" s="6">
        <f>IF($C51="OK",_xlfn.NUMBERVALUE(Plantilla!AT62),"")</f>
        <v/>
      </c>
      <c r="AW51" s="4">
        <f>IF($C51="OK",_xlfn.NUMBERVALUE(Plantilla!AU62),"")</f>
        <v/>
      </c>
      <c r="AX51" s="6">
        <f>IF($C51="OK",_xlfn.NUMBERVALUE(Plantilla!AV62),"")</f>
        <v/>
      </c>
      <c r="AY51" s="4">
        <f>IF($C51="OK",_xlfn.NUMBERVALUE(Plantilla!AW62),"")</f>
        <v/>
      </c>
      <c r="AZ51" s="6">
        <f>IF($C51="OK",_xlfn.NUMBERVALUE(Plantilla!AX62),"")</f>
        <v/>
      </c>
      <c r="BA51">
        <f>IF($C51="OK",_xlfn.NUMBERVALUE(Plantilla!AY62),"")</f>
        <v/>
      </c>
      <c r="BB51">
        <f>IF($C51="OK",_xlfn.NUMBERVALUE(Plantilla!AZ62),"")</f>
        <v/>
      </c>
      <c r="BC51" s="4">
        <f>IF($C51="OK",_xlfn.NUMBERVALUE(Plantilla!BA62),"")</f>
        <v/>
      </c>
      <c r="BD51" s="6">
        <f>IF($C51="OK",_xlfn.NUMBERVALUE(Plantilla!BB62),"")</f>
        <v/>
      </c>
      <c r="BE51" s="4">
        <f>IF($C51="OK",_xlfn.NUMBERVALUE(Plantilla!BC62),"")</f>
        <v/>
      </c>
      <c r="BF51" s="6">
        <f>IF($C51="OK",_xlfn.NUMBERVALUE(Plantilla!BD62),"")</f>
        <v/>
      </c>
      <c r="BG51" s="4">
        <f>IF($C51="OK",_xlfn.NUMBERVALUE(Plantilla!BE62),"")</f>
        <v/>
      </c>
      <c r="BH51" s="6">
        <f>IF($C51="OK",_xlfn.NUMBERVALUE(Plantilla!BF62),"")</f>
        <v/>
      </c>
      <c r="BI51" s="110">
        <f>IF($C51="OK",_xlfn.NUMBERVALUE(Plantilla!BG62),"")</f>
        <v/>
      </c>
      <c r="BJ51" s="6">
        <f>IF($C51="OK",_xlfn.NUMBERVALUE(Plantilla!BH62),"")</f>
        <v/>
      </c>
      <c r="BK51" s="109">
        <f>IF($C51="OK",_xlfn.NUMBERVALUE(Plantilla!BI62),"")</f>
        <v/>
      </c>
      <c r="BL51" s="6">
        <f>IF($C51="OK",
   IF(Plantilla!BJ62&lt;&gt;"",
      TEXT(VLOOKUP(Plantilla!BJ62,'Tablas '!$Z$4:$AA$6,2,FALSE),"#"),
   ""),
"")</f>
        <v/>
      </c>
      <c r="BM51" s="4">
        <f>IF($C51="OK",_xlfn.NUMBERVALUE(Plantilla!BK62),"")</f>
        <v/>
      </c>
      <c r="BN51" s="4">
        <f>IF($C51="OK",_xlfn.NUMBERVALUE(Plantilla!BL62),"")</f>
        <v/>
      </c>
      <c r="BO51" s="6">
        <f>IF($C51="OK",_xlfn.NUMBERVALUE(Plantilla!BM62),"")</f>
        <v/>
      </c>
      <c r="BP51" s="4">
        <f>IF($C51="OK",_xlfn.NUMBERVALUE(Plantilla!BN62),"")</f>
        <v/>
      </c>
      <c r="BQ51" s="6">
        <f>IF($C51="OK",_xlfn.NUMBERVALUE(Plantilla!BO62),"")</f>
        <v/>
      </c>
      <c r="BR51" s="4">
        <f>IF($C51="OK",_xlfn.NUMBERVALUE(Plantilla!BP62),"")</f>
        <v/>
      </c>
      <c r="BS51" s="6">
        <f>IF($C51="OK",_xlfn.NUMBERVALUE(Plantilla!BQ62),"")</f>
        <v/>
      </c>
      <c r="BT51" s="4">
        <f>IF($C51="OK",_xlfn.NUMBERVALUE(Plantilla!BR62),"")</f>
        <v/>
      </c>
      <c r="BU51" s="6">
        <f>IF($C51="OK",_xlfn.NUMBERVALUE(Plantilla!BS62),"")</f>
        <v/>
      </c>
      <c r="BV51" s="6">
        <f>IF($C51="OK",_xlfn.NUMBERVALUE(Plantilla!BT62),"")</f>
        <v/>
      </c>
      <c r="BW51" s="6">
        <f>IF($C51="OK",_xlfn.NUMBERVALUE(Plantilla!BU62),"")</f>
        <v/>
      </c>
      <c r="BX51" s="6">
        <f>IF($C51="OK",_xlfn.NUMBERVALUE(Plantilla!BV62),"")</f>
        <v/>
      </c>
      <c r="BY51" s="6">
        <f>IF($C51="OK",_xlfn.NUMBERVALUE(Plantilla!BW62),"")</f>
        <v/>
      </c>
      <c r="BZ51" s="6">
        <f>IF($C51="OK",_xlfn.NUMBERVALUE(Plantilla!BX62),"")</f>
        <v/>
      </c>
      <c r="CA51" s="6">
        <f>IF($C51="OK",_xlfn.NUMBERVALUE(Plantilla!BY62),"")</f>
        <v/>
      </c>
      <c r="CB51" s="6">
        <f>IF($C51="OK",_xlfn.NUMBERVALUE(Plantilla!BZ62),"")</f>
        <v/>
      </c>
      <c r="CC51" s="6">
        <f>IF($C51="OK",_xlfn.NUMBERVALUE(Plantilla!CA62),"")</f>
        <v/>
      </c>
      <c r="CD51" s="6">
        <f>IF($C51="OK",_xlfn.NUMBERVALUE(Plantilla!CB62),"")</f>
        <v/>
      </c>
      <c r="CE51" s="6">
        <f>IF($C51="OK",_xlfn.NUMBERVALUE(Plantilla!CC62),"")</f>
        <v/>
      </c>
      <c r="CF51" s="4">
        <f>IF($C51="OK",_xlfn.NUMBERVALUE(Plantilla!CD62),"")</f>
        <v/>
      </c>
      <c r="CG51" s="6">
        <f>IF($C51="OK",_xlfn.NUMBERVALUE(Plantilla!CE62),"")</f>
        <v/>
      </c>
      <c r="CH51" s="6">
        <f>IF($C51="OK",_xlfn.NUMBERVALUE(Plantilla!CF62),"")</f>
        <v/>
      </c>
      <c r="CI51" s="6">
        <f>IF($C51="OK",_xlfn.NUMBERVALUE(Plantilla!CG62),"")</f>
        <v/>
      </c>
      <c r="CJ51" s="6">
        <f>IF($C51="OK",_xlfn.NUMBERVALUE(Plantilla!CH62),"")</f>
        <v/>
      </c>
      <c r="CK51" s="6">
        <f>IF($C51="OK",_xlfn.NUMBERVALUE(Plantilla!CI62),"")</f>
        <v/>
      </c>
      <c r="CL51" s="6">
        <f>IF($C51="OK",_xlfn.NUMBERVALUE(Plantilla!CJ62),"")</f>
        <v/>
      </c>
      <c r="CM51">
        <f>IF($C51="OK",TEXT(Plantilla!CK62,"#"),"")</f>
        <v/>
      </c>
      <c r="CN51" s="6">
        <f>IF($C51="OK",_xlfn.NUMBERVALUE(Plantilla!CL62),"")</f>
        <v/>
      </c>
      <c r="CO51" s="6">
        <f>IF($C51="OK",_xlfn.NUMBERVALUE(Plantilla!CM62),"")</f>
        <v/>
      </c>
      <c r="CP51" s="110">
        <f>IF($C51="OK",_xlfn.NUMBERVALUE(Plantilla!CN62),"")</f>
        <v/>
      </c>
      <c r="CQ51" s="6">
        <f>IF($C51="OK",_xlfn.NUMBERVALUE(Plantilla!CO62),"")</f>
        <v/>
      </c>
      <c r="CR51" s="109">
        <f>IF($C51="OK",_xlfn.NUMBERVALUE(Plantilla!CP62),"")</f>
        <v/>
      </c>
      <c r="CS51" s="110">
        <f>IF($C51="OK",_xlfn.NUMBERVALUE(Plantilla!CQ62),"")</f>
        <v/>
      </c>
      <c r="CT51" s="6">
        <f>IF($C51="OK",_xlfn.NUMBERVALUE(Plantilla!CR62),"")</f>
        <v/>
      </c>
      <c r="CU51" s="109">
        <f>IF($C51="OK",_xlfn.NUMBERVALUE(Plantilla!CS62),"")</f>
        <v/>
      </c>
      <c r="CV51" s="110">
        <f>IF($C51="OK",_xlfn.NUMBERVALUE(Plantilla!CT62),"")</f>
        <v/>
      </c>
      <c r="CW51" s="6">
        <f>IF($C51="OK",_xlfn.NUMBERVALUE(Plantilla!CU62),"")</f>
        <v/>
      </c>
      <c r="CX51" s="82">
        <f>IF($C51="OK",_xlfn.NUMBERVALUE(Plantilla!CV62),"")</f>
        <v/>
      </c>
      <c r="CY51" s="6">
        <f>IF($C51="OK",_xlfn.NUMBERVALUE(Plantilla!CW62),"")</f>
        <v/>
      </c>
      <c r="CZ51" s="82">
        <f>IF($C51="OK",_xlfn.NUMBERVALUE(Plantilla!CX62),"")</f>
        <v/>
      </c>
      <c r="DA51" s="6">
        <f>IF($C51="OK",_xlfn.NUMBERVALUE(Plantilla!CY62),"")</f>
        <v/>
      </c>
      <c r="DB51" s="109">
        <f>IF($C51="OK",_xlfn.NUMBERVALUE(Plantilla!CZ62),"")</f>
        <v/>
      </c>
      <c r="DC51" s="6">
        <f>IF($C51="OK",_xlfn.NUMBERVALUE(Plantilla!DA62),"")</f>
        <v/>
      </c>
      <c r="DD51" s="6">
        <f>IF($C51="OK",TEXT(Plantilla!DB62,"#"),"")</f>
        <v/>
      </c>
      <c r="DE51" s="6">
        <f>IF($C51="OK",_xlfn.NUMBERVALUE(Plantilla!DC62),"")</f>
        <v/>
      </c>
      <c r="DF51" s="4">
        <f>IF($C51="OK",_xlfn.NUMBERVALUE(Plantilla!DD62),"")</f>
        <v/>
      </c>
      <c r="DG51" s="6">
        <f>IF($C51="OK",_xlfn.NUMBERVALUE(Plantilla!DE62),"")</f>
        <v/>
      </c>
      <c r="DH51" s="6">
        <f>IF($C51="OK",_xlfn.NUMBERVALUE(Plantilla!DF62),"")</f>
        <v/>
      </c>
      <c r="DI51" s="6">
        <f>IF($C51="OK",_xlfn.NUMBERVALUE(Plantilla!DG62),"")</f>
        <v/>
      </c>
      <c r="DJ51" s="6">
        <f>IF($C51="OK",_xlfn.NUMBERVALUE(Plantilla!DH62),"")</f>
        <v/>
      </c>
      <c r="DK51" s="6">
        <f>IF($C51="OK",_xlfn.NUMBERVALUE(Plantilla!DI62),"")</f>
        <v/>
      </c>
      <c r="DL51" s="6">
        <f>IF($C51="OK",_xlfn.NUMBERVALUE(Plantilla!DJ62),"")</f>
        <v/>
      </c>
      <c r="DM51" s="6">
        <f>IF($C51="OK",_xlfn.NUMBERVALUE(Plantilla!DK62),"")</f>
        <v/>
      </c>
      <c r="DN51" s="6">
        <f>IF($C51="OK",_xlfn.NUMBERVALUE(Plantilla!DL62),"")</f>
        <v/>
      </c>
      <c r="DO51" s="6">
        <f>IF($C51="OK",_xlfn.NUMBERVALUE(Plantilla!DM62),"")</f>
        <v/>
      </c>
      <c r="DP51" s="6">
        <f>IF($C51="OK",_xlfn.NUMBERVALUE(Plantilla!DN62),"")</f>
        <v/>
      </c>
      <c r="DQ51" s="6">
        <f>IF($C51="OK",_xlfn.NUMBERVALUE(Plantilla!DO62),"")</f>
        <v/>
      </c>
      <c r="DR51" s="6">
        <f>IF($C51="OK",_xlfn.NUMBERVALUE(Plantilla!DP62),"")</f>
        <v/>
      </c>
      <c r="DS51">
        <f>IF($C51="OK",TEXT(Plantilla!DR62,"#"),"")</f>
        <v/>
      </c>
      <c r="DT51" s="6" t="n"/>
    </row>
    <row r="52">
      <c r="A52">
        <f>IF(Plantilla!$I$6="¡Perfecto!, Guarda el archivo y adjúntalo a tu interfaz de Nómina Electrónica","OK","Error")</f>
        <v/>
      </c>
      <c r="B52">
        <f>IF(Plantilla!$I$6="¡Perfecto!, Guarda el archivo y adjúntalo a tu interfaz de Nómina Electrónica",MID(Plantilla!$D$2,SEARCH("V",Plantilla!$D$2),10),"")</f>
        <v/>
      </c>
      <c r="C52">
        <f>Plantilla!C63</f>
        <v/>
      </c>
      <c r="D52">
        <f>IF($C52="OK",Plantilla!B63,"")</f>
        <v/>
      </c>
      <c r="E52">
        <f>IF($C52="OK",
   VLOOKUP(Plantilla!$E$4,'Tablas '!$AP$4:$AT$6,5,FALSE),
"")</f>
        <v/>
      </c>
      <c r="F52">
        <f>IF($C52="OK",TEXT(Plantilla!D63,"#"),"")</f>
        <v/>
      </c>
      <c r="G52">
        <f>IF($C52="OK",
   VLOOKUP(Plantilla!E63,'Tablas '!$B$4:$C$14,2,FALSE),
"")</f>
        <v/>
      </c>
      <c r="H52">
        <f>IF($C52="OK",TEXT(Plantilla!F63,"#"),"")</f>
        <v/>
      </c>
      <c r="I52">
        <f>IF($C52="OK",TEXT(Plantilla!G63,"#"),"")</f>
        <v/>
      </c>
      <c r="J52">
        <f>IF($C52="OK",TEXT(Plantilla!H63,"#"),"")</f>
        <v/>
      </c>
      <c r="K52">
        <f>IF($C52="OK",TEXT(Plantilla!I63,"#"),"")</f>
        <v/>
      </c>
      <c r="L52">
        <f>IF($C52="OK",TEXT(Plantilla!J63,"#"),"")</f>
        <v/>
      </c>
      <c r="M52">
        <f>IF($C52="OK",TEXT(Plantilla!K63,"#"),"")</f>
        <v/>
      </c>
      <c r="N52">
        <f>IF($C52="OK",
   CONCATENATE(YEAR(Plantilla!L63),"-",TEXT(MONTH(Plantilla!L63),"00"),"-",TEXT(DAY(Plantilla!L63),"00")),
"")</f>
        <v/>
      </c>
      <c r="O52">
        <f>IF($C52="OK",_xlfn.NUMBERVALUE(Plantilla!M63),"")</f>
        <v/>
      </c>
      <c r="P52">
        <f>IF($C52="OK",
   IF(Plantilla!N63&lt;&gt;"",
      CONCATENATE(YEAR(Plantilla!N63),"-",TEXT(MONTH(Plantilla!N63),"00"),"-",TEXT(DAY(Plantilla!N63),"00")),
   ""),
"")</f>
        <v/>
      </c>
      <c r="Q52">
        <f>IF($C52="OK",
   VLOOKUP(Plantilla!O63,'Tablas '!$E$4:$F$19,2,FALSE),
"")</f>
        <v/>
      </c>
      <c r="R52">
        <f>IF($C52="OK",
   VLOOKUP(Plantilla!P63,'Tablas '!$H$4:$I$5,2,FALSE),
"")</f>
        <v/>
      </c>
      <c r="S52">
        <f>IF($C52="OK",
   VLOOKUP(Plantilla!Q63,'Tablas '!$K$4:$L$8,2,FALSE),
"")</f>
        <v/>
      </c>
      <c r="T52">
        <f>IF($C52="OK",
   VLOOKUP(Plantilla!R63,'Tablas '!$AE$4:$AF$6,2,FALSE),
"")</f>
        <v/>
      </c>
      <c r="U52">
        <f>IF($C52="OK",
   VLOOKUP(Plantilla!S63,'Tablas '!$AE$4:$AF$6,2,FALSE),
"")</f>
        <v/>
      </c>
      <c r="V52">
        <f>IF($C52="OK",TEXT(Plantilla!T63,"#"),"")</f>
        <v/>
      </c>
      <c r="W52" s="84">
        <f>IF($C52="OK",
   VLOOKUP(Plantilla!U63,'Tablas '!$AM$4:$AN$1126,2,FALSE),
"")</f>
        <v/>
      </c>
      <c r="X52">
        <f>IF($C52="OK",TEXT(Plantilla!V63,"#"),"")</f>
        <v/>
      </c>
      <c r="Y52">
        <f>IF($C52="OK",
   CONCATENATE(YEAR(Plantilla!W63),"-",TEXT(MONTH(Plantilla!W63),"00"),"-",TEXT(DAY(Plantilla!W63),"00")),
"")</f>
        <v/>
      </c>
      <c r="Z52">
        <f>IF($C52="OK",
   CONCATENATE(YEAR(Plantilla!X63),"-",TEXT(MONTH(Plantilla!X63),"00"),"-",TEXT(DAY(Plantilla!X63),"00")),
"")</f>
        <v/>
      </c>
      <c r="AA52">
        <f>IF($C52="OK",
   TEXT(VLOOKUP(Plantilla!Y63,'Tablas '!$Q$4:$R$9,2,FALSE),"#"),
"")</f>
        <v/>
      </c>
      <c r="AB52">
        <f>IF($C52="OK",
   CONCATENATE(YEAR(Plantilla!Z63),"-",TEXT(MONTH(Plantilla!Z63),"00"),"-",TEXT(DAY(Plantilla!Z63),"00")),
"")</f>
        <v/>
      </c>
      <c r="AC52">
        <f>IF($C52="OK",
   TEXT(VLOOKUP(Plantilla!AA63,'Tablas '!$T$4:$U$13,2,FALSE),"#"),
"")</f>
        <v/>
      </c>
      <c r="AD52">
        <f>IF($C52="OK",TEXT(Plantilla!AB63,"#"),"")</f>
        <v/>
      </c>
      <c r="AE52">
        <f>IF($C52="OK",
   IF(Plantilla!AC63&lt;&gt;"",
      TEXT(VLOOKUP(Plantilla!AC63,'Tablas '!$W$4:$X$7,2,FALSE),"#"),
   ""),
"")</f>
        <v/>
      </c>
      <c r="AF52">
        <f>IF($C52="OK",TEXT(Plantilla!AD63,"#"),"")</f>
        <v/>
      </c>
      <c r="AG52" s="6">
        <f>IF($C52="OK",_xlfn.NUMBERVALUE(Plantilla!AE63),"")</f>
        <v/>
      </c>
      <c r="AH52" s="4">
        <f>IF($C52="OK",_xlfn.NUMBERVALUE(Plantilla!AF63),"")</f>
        <v/>
      </c>
      <c r="AI52" s="6">
        <f>IF($C52="OK",_xlfn.NUMBERVALUE(Plantilla!AG63),"")</f>
        <v/>
      </c>
      <c r="AJ52" s="6">
        <f>IF($C52="OK",_xlfn.NUMBERVALUE(Plantilla!AH63),"")</f>
        <v/>
      </c>
      <c r="AK52" s="6">
        <f>IF($C52="OK",_xlfn.NUMBERVALUE(Plantilla!AI63),"")</f>
        <v/>
      </c>
      <c r="AL52" s="6">
        <f>IF($C52="OK",_xlfn.NUMBERVALUE(Plantilla!AJ63),"")</f>
        <v/>
      </c>
      <c r="AM52" s="4">
        <f>IF($C52="OK",_xlfn.NUMBERVALUE(Plantilla!AK63),"")</f>
        <v/>
      </c>
      <c r="AN52" s="6">
        <f>IF($C52="OK",_xlfn.NUMBERVALUE(Plantilla!AL63),"")</f>
        <v/>
      </c>
      <c r="AO52" s="4">
        <f>IF($C52="OK",_xlfn.NUMBERVALUE(Plantilla!AM63),"")</f>
        <v/>
      </c>
      <c r="AP52" s="6">
        <f>IF($C52="OK",_xlfn.NUMBERVALUE(Plantilla!AN63),"")</f>
        <v/>
      </c>
      <c r="AQ52" s="4">
        <f>IF($C52="OK",_xlfn.NUMBERVALUE(Plantilla!AO63),"")</f>
        <v/>
      </c>
      <c r="AR52" s="6">
        <f>IF($C52="OK",_xlfn.NUMBERVALUE(Plantilla!AP63),"")</f>
        <v/>
      </c>
      <c r="AS52" s="4">
        <f>IF($C52="OK",_xlfn.NUMBERVALUE(Plantilla!AQ63),"")</f>
        <v/>
      </c>
      <c r="AT52" s="6">
        <f>IF($C52="OK",_xlfn.NUMBERVALUE(Plantilla!AR63),"")</f>
        <v/>
      </c>
      <c r="AU52" s="4">
        <f>IF($C52="OK",_xlfn.NUMBERVALUE(Plantilla!AS63),"")</f>
        <v/>
      </c>
      <c r="AV52" s="6">
        <f>IF($C52="OK",_xlfn.NUMBERVALUE(Plantilla!AT63),"")</f>
        <v/>
      </c>
      <c r="AW52" s="4">
        <f>IF($C52="OK",_xlfn.NUMBERVALUE(Plantilla!AU63),"")</f>
        <v/>
      </c>
      <c r="AX52" s="6">
        <f>IF($C52="OK",_xlfn.NUMBERVALUE(Plantilla!AV63),"")</f>
        <v/>
      </c>
      <c r="AY52" s="4">
        <f>IF($C52="OK",_xlfn.NUMBERVALUE(Plantilla!AW63),"")</f>
        <v/>
      </c>
      <c r="AZ52" s="6">
        <f>IF($C52="OK",_xlfn.NUMBERVALUE(Plantilla!AX63),"")</f>
        <v/>
      </c>
      <c r="BA52">
        <f>IF($C52="OK",_xlfn.NUMBERVALUE(Plantilla!AY63),"")</f>
        <v/>
      </c>
      <c r="BB52">
        <f>IF($C52="OK",_xlfn.NUMBERVALUE(Plantilla!AZ63),"")</f>
        <v/>
      </c>
      <c r="BC52" s="4">
        <f>IF($C52="OK",_xlfn.NUMBERVALUE(Plantilla!BA63),"")</f>
        <v/>
      </c>
      <c r="BD52" s="6">
        <f>IF($C52="OK",_xlfn.NUMBERVALUE(Plantilla!BB63),"")</f>
        <v/>
      </c>
      <c r="BE52" s="4">
        <f>IF($C52="OK",_xlfn.NUMBERVALUE(Plantilla!BC63),"")</f>
        <v/>
      </c>
      <c r="BF52" s="6">
        <f>IF($C52="OK",_xlfn.NUMBERVALUE(Plantilla!BD63),"")</f>
        <v/>
      </c>
      <c r="BG52" s="4">
        <f>IF($C52="OK",_xlfn.NUMBERVALUE(Plantilla!BE63),"")</f>
        <v/>
      </c>
      <c r="BH52" s="6">
        <f>IF($C52="OK",_xlfn.NUMBERVALUE(Plantilla!BF63),"")</f>
        <v/>
      </c>
      <c r="BI52" s="110">
        <f>IF($C52="OK",_xlfn.NUMBERVALUE(Plantilla!BG63),"")</f>
        <v/>
      </c>
      <c r="BJ52" s="6">
        <f>IF($C52="OK",_xlfn.NUMBERVALUE(Plantilla!BH63),"")</f>
        <v/>
      </c>
      <c r="BK52" s="109">
        <f>IF($C52="OK",_xlfn.NUMBERVALUE(Plantilla!BI63),"")</f>
        <v/>
      </c>
      <c r="BL52" s="6">
        <f>IF($C52="OK",
   IF(Plantilla!BJ63&lt;&gt;"",
      TEXT(VLOOKUP(Plantilla!BJ63,'Tablas '!$Z$4:$AA$6,2,FALSE),"#"),
   ""),
"")</f>
        <v/>
      </c>
      <c r="BM52" s="4">
        <f>IF($C52="OK",_xlfn.NUMBERVALUE(Plantilla!BK63),"")</f>
        <v/>
      </c>
      <c r="BN52" s="4">
        <f>IF($C52="OK",_xlfn.NUMBERVALUE(Plantilla!BL63),"")</f>
        <v/>
      </c>
      <c r="BO52" s="6">
        <f>IF($C52="OK",_xlfn.NUMBERVALUE(Plantilla!BM63),"")</f>
        <v/>
      </c>
      <c r="BP52" s="4">
        <f>IF($C52="OK",_xlfn.NUMBERVALUE(Plantilla!BN63),"")</f>
        <v/>
      </c>
      <c r="BQ52" s="6">
        <f>IF($C52="OK",_xlfn.NUMBERVALUE(Plantilla!BO63),"")</f>
        <v/>
      </c>
      <c r="BR52" s="4">
        <f>IF($C52="OK",_xlfn.NUMBERVALUE(Plantilla!BP63),"")</f>
        <v/>
      </c>
      <c r="BS52" s="6">
        <f>IF($C52="OK",_xlfn.NUMBERVALUE(Plantilla!BQ63),"")</f>
        <v/>
      </c>
      <c r="BT52" s="4">
        <f>IF($C52="OK",_xlfn.NUMBERVALUE(Plantilla!BR63),"")</f>
        <v/>
      </c>
      <c r="BU52" s="6">
        <f>IF($C52="OK",_xlfn.NUMBERVALUE(Plantilla!BS63),"")</f>
        <v/>
      </c>
      <c r="BV52" s="6">
        <f>IF($C52="OK",_xlfn.NUMBERVALUE(Plantilla!BT63),"")</f>
        <v/>
      </c>
      <c r="BW52" s="6">
        <f>IF($C52="OK",_xlfn.NUMBERVALUE(Plantilla!BU63),"")</f>
        <v/>
      </c>
      <c r="BX52" s="6">
        <f>IF($C52="OK",_xlfn.NUMBERVALUE(Plantilla!BV63),"")</f>
        <v/>
      </c>
      <c r="BY52" s="6">
        <f>IF($C52="OK",_xlfn.NUMBERVALUE(Plantilla!BW63),"")</f>
        <v/>
      </c>
      <c r="BZ52" s="6">
        <f>IF($C52="OK",_xlfn.NUMBERVALUE(Plantilla!BX63),"")</f>
        <v/>
      </c>
      <c r="CA52" s="6">
        <f>IF($C52="OK",_xlfn.NUMBERVALUE(Plantilla!BY63),"")</f>
        <v/>
      </c>
      <c r="CB52" s="6">
        <f>IF($C52="OK",_xlfn.NUMBERVALUE(Plantilla!BZ63),"")</f>
        <v/>
      </c>
      <c r="CC52" s="6">
        <f>IF($C52="OK",_xlfn.NUMBERVALUE(Plantilla!CA63),"")</f>
        <v/>
      </c>
      <c r="CD52" s="6">
        <f>IF($C52="OK",_xlfn.NUMBERVALUE(Plantilla!CB63),"")</f>
        <v/>
      </c>
      <c r="CE52" s="6">
        <f>IF($C52="OK",_xlfn.NUMBERVALUE(Plantilla!CC63),"")</f>
        <v/>
      </c>
      <c r="CF52" s="4">
        <f>IF($C52="OK",_xlfn.NUMBERVALUE(Plantilla!CD63),"")</f>
        <v/>
      </c>
      <c r="CG52" s="6">
        <f>IF($C52="OK",_xlfn.NUMBERVALUE(Plantilla!CE63),"")</f>
        <v/>
      </c>
      <c r="CH52" s="6">
        <f>IF($C52="OK",_xlfn.NUMBERVALUE(Plantilla!CF63),"")</f>
        <v/>
      </c>
      <c r="CI52" s="6">
        <f>IF($C52="OK",_xlfn.NUMBERVALUE(Plantilla!CG63),"")</f>
        <v/>
      </c>
      <c r="CJ52" s="6">
        <f>IF($C52="OK",_xlfn.NUMBERVALUE(Plantilla!CH63),"")</f>
        <v/>
      </c>
      <c r="CK52" s="6">
        <f>IF($C52="OK",_xlfn.NUMBERVALUE(Plantilla!CI63),"")</f>
        <v/>
      </c>
      <c r="CL52" s="6">
        <f>IF($C52="OK",_xlfn.NUMBERVALUE(Plantilla!CJ63),"")</f>
        <v/>
      </c>
      <c r="CM52">
        <f>IF($C52="OK",TEXT(Plantilla!CK63,"#"),"")</f>
        <v/>
      </c>
      <c r="CN52" s="6">
        <f>IF($C52="OK",_xlfn.NUMBERVALUE(Plantilla!CL63),"")</f>
        <v/>
      </c>
      <c r="CO52" s="6">
        <f>IF($C52="OK",_xlfn.NUMBERVALUE(Plantilla!CM63),"")</f>
        <v/>
      </c>
      <c r="CP52" s="110">
        <f>IF($C52="OK",_xlfn.NUMBERVALUE(Plantilla!CN63),"")</f>
        <v/>
      </c>
      <c r="CQ52" s="6">
        <f>IF($C52="OK",_xlfn.NUMBERVALUE(Plantilla!CO63),"")</f>
        <v/>
      </c>
      <c r="CR52" s="109">
        <f>IF($C52="OK",_xlfn.NUMBERVALUE(Plantilla!CP63),"")</f>
        <v/>
      </c>
      <c r="CS52" s="110">
        <f>IF($C52="OK",_xlfn.NUMBERVALUE(Plantilla!CQ63),"")</f>
        <v/>
      </c>
      <c r="CT52" s="6">
        <f>IF($C52="OK",_xlfn.NUMBERVALUE(Plantilla!CR63),"")</f>
        <v/>
      </c>
      <c r="CU52" s="109">
        <f>IF($C52="OK",_xlfn.NUMBERVALUE(Plantilla!CS63),"")</f>
        <v/>
      </c>
      <c r="CV52" s="110">
        <f>IF($C52="OK",_xlfn.NUMBERVALUE(Plantilla!CT63),"")</f>
        <v/>
      </c>
      <c r="CW52" s="6">
        <f>IF($C52="OK",_xlfn.NUMBERVALUE(Plantilla!CU63),"")</f>
        <v/>
      </c>
      <c r="CX52" s="82">
        <f>IF($C52="OK",_xlfn.NUMBERVALUE(Plantilla!CV63),"")</f>
        <v/>
      </c>
      <c r="CY52" s="6">
        <f>IF($C52="OK",_xlfn.NUMBERVALUE(Plantilla!CW63),"")</f>
        <v/>
      </c>
      <c r="CZ52" s="82">
        <f>IF($C52="OK",_xlfn.NUMBERVALUE(Plantilla!CX63),"")</f>
        <v/>
      </c>
      <c r="DA52" s="6">
        <f>IF($C52="OK",_xlfn.NUMBERVALUE(Plantilla!CY63),"")</f>
        <v/>
      </c>
      <c r="DB52" s="109">
        <f>IF($C52="OK",_xlfn.NUMBERVALUE(Plantilla!CZ63),"")</f>
        <v/>
      </c>
      <c r="DC52" s="6">
        <f>IF($C52="OK",_xlfn.NUMBERVALUE(Plantilla!DA63),"")</f>
        <v/>
      </c>
      <c r="DD52" s="6">
        <f>IF($C52="OK",TEXT(Plantilla!DB63,"#"),"")</f>
        <v/>
      </c>
      <c r="DE52" s="6">
        <f>IF($C52="OK",_xlfn.NUMBERVALUE(Plantilla!DC63),"")</f>
        <v/>
      </c>
      <c r="DF52" s="4">
        <f>IF($C52="OK",_xlfn.NUMBERVALUE(Plantilla!DD63),"")</f>
        <v/>
      </c>
      <c r="DG52" s="6">
        <f>IF($C52="OK",_xlfn.NUMBERVALUE(Plantilla!DE63),"")</f>
        <v/>
      </c>
      <c r="DH52" s="6">
        <f>IF($C52="OK",_xlfn.NUMBERVALUE(Plantilla!DF63),"")</f>
        <v/>
      </c>
      <c r="DI52" s="6">
        <f>IF($C52="OK",_xlfn.NUMBERVALUE(Plantilla!DG63),"")</f>
        <v/>
      </c>
      <c r="DJ52" s="6">
        <f>IF($C52="OK",_xlfn.NUMBERVALUE(Plantilla!DH63),"")</f>
        <v/>
      </c>
      <c r="DK52" s="6">
        <f>IF($C52="OK",_xlfn.NUMBERVALUE(Plantilla!DI63),"")</f>
        <v/>
      </c>
      <c r="DL52" s="6">
        <f>IF($C52="OK",_xlfn.NUMBERVALUE(Plantilla!DJ63),"")</f>
        <v/>
      </c>
      <c r="DM52" s="6">
        <f>IF($C52="OK",_xlfn.NUMBERVALUE(Plantilla!DK63),"")</f>
        <v/>
      </c>
      <c r="DN52" s="6">
        <f>IF($C52="OK",_xlfn.NUMBERVALUE(Plantilla!DL63),"")</f>
        <v/>
      </c>
      <c r="DO52" s="6">
        <f>IF($C52="OK",_xlfn.NUMBERVALUE(Plantilla!DM63),"")</f>
        <v/>
      </c>
      <c r="DP52" s="6">
        <f>IF($C52="OK",_xlfn.NUMBERVALUE(Plantilla!DN63),"")</f>
        <v/>
      </c>
      <c r="DQ52" s="6">
        <f>IF($C52="OK",_xlfn.NUMBERVALUE(Plantilla!DO63),"")</f>
        <v/>
      </c>
      <c r="DR52" s="6">
        <f>IF($C52="OK",_xlfn.NUMBERVALUE(Plantilla!DP63),"")</f>
        <v/>
      </c>
      <c r="DS52">
        <f>IF($C52="OK",TEXT(Plantilla!DR63,"#"),"")</f>
        <v/>
      </c>
      <c r="DT52" s="6" t="n"/>
    </row>
    <row r="53">
      <c r="A53">
        <f>IF(Plantilla!$I$6="¡Perfecto!, Guarda el archivo y adjúntalo a tu interfaz de Nómina Electrónica","OK","Error")</f>
        <v/>
      </c>
      <c r="B53">
        <f>IF(Plantilla!$I$6="¡Perfecto!, Guarda el archivo y adjúntalo a tu interfaz de Nómina Electrónica",MID(Plantilla!$D$2,SEARCH("V",Plantilla!$D$2),10),"")</f>
        <v/>
      </c>
      <c r="C53">
        <f>Plantilla!C64</f>
        <v/>
      </c>
      <c r="D53">
        <f>IF($C53="OK",Plantilla!B64,"")</f>
        <v/>
      </c>
      <c r="E53">
        <f>IF($C53="OK",
   VLOOKUP(Plantilla!$E$4,'Tablas '!$AP$4:$AT$6,5,FALSE),
"")</f>
        <v/>
      </c>
      <c r="F53">
        <f>IF($C53="OK",TEXT(Plantilla!D64,"#"),"")</f>
        <v/>
      </c>
      <c r="G53">
        <f>IF($C53="OK",
   VLOOKUP(Plantilla!E64,'Tablas '!$B$4:$C$14,2,FALSE),
"")</f>
        <v/>
      </c>
      <c r="H53">
        <f>IF($C53="OK",TEXT(Plantilla!F64,"#"),"")</f>
        <v/>
      </c>
      <c r="I53">
        <f>IF($C53="OK",TEXT(Plantilla!G64,"#"),"")</f>
        <v/>
      </c>
      <c r="J53">
        <f>IF($C53="OK",TEXT(Plantilla!H64,"#"),"")</f>
        <v/>
      </c>
      <c r="K53">
        <f>IF($C53="OK",TEXT(Plantilla!I64,"#"),"")</f>
        <v/>
      </c>
      <c r="L53">
        <f>IF($C53="OK",TEXT(Plantilla!J64,"#"),"")</f>
        <v/>
      </c>
      <c r="M53">
        <f>IF($C53="OK",TEXT(Plantilla!K64,"#"),"")</f>
        <v/>
      </c>
      <c r="N53">
        <f>IF($C53="OK",
   CONCATENATE(YEAR(Plantilla!L64),"-",TEXT(MONTH(Plantilla!L64),"00"),"-",TEXT(DAY(Plantilla!L64),"00")),
"")</f>
        <v/>
      </c>
      <c r="O53">
        <f>IF($C53="OK",_xlfn.NUMBERVALUE(Plantilla!M64),"")</f>
        <v/>
      </c>
      <c r="P53">
        <f>IF($C53="OK",
   IF(Plantilla!N64&lt;&gt;"",
      CONCATENATE(YEAR(Plantilla!N64),"-",TEXT(MONTH(Plantilla!N64),"00"),"-",TEXT(DAY(Plantilla!N64),"00")),
   ""),
"")</f>
        <v/>
      </c>
      <c r="Q53">
        <f>IF($C53="OK",
   VLOOKUP(Plantilla!O64,'Tablas '!$E$4:$F$19,2,FALSE),
"")</f>
        <v/>
      </c>
      <c r="R53">
        <f>IF($C53="OK",
   VLOOKUP(Plantilla!P64,'Tablas '!$H$4:$I$5,2,FALSE),
"")</f>
        <v/>
      </c>
      <c r="S53">
        <f>IF($C53="OK",
   VLOOKUP(Plantilla!Q64,'Tablas '!$K$4:$L$8,2,FALSE),
"")</f>
        <v/>
      </c>
      <c r="T53">
        <f>IF($C53="OK",
   VLOOKUP(Plantilla!R64,'Tablas '!$AE$4:$AF$6,2,FALSE),
"")</f>
        <v/>
      </c>
      <c r="U53">
        <f>IF($C53="OK",
   VLOOKUP(Plantilla!S64,'Tablas '!$AE$4:$AF$6,2,FALSE),
"")</f>
        <v/>
      </c>
      <c r="V53">
        <f>IF($C53="OK",TEXT(Plantilla!T64,"#"),"")</f>
        <v/>
      </c>
      <c r="W53" s="84">
        <f>IF($C53="OK",
   VLOOKUP(Plantilla!U64,'Tablas '!$AM$4:$AN$1126,2,FALSE),
"")</f>
        <v/>
      </c>
      <c r="X53">
        <f>IF($C53="OK",TEXT(Plantilla!V64,"#"),"")</f>
        <v/>
      </c>
      <c r="Y53">
        <f>IF($C53="OK",
   CONCATENATE(YEAR(Plantilla!W64),"-",TEXT(MONTH(Plantilla!W64),"00"),"-",TEXT(DAY(Plantilla!W64),"00")),
"")</f>
        <v/>
      </c>
      <c r="Z53">
        <f>IF($C53="OK",
   CONCATENATE(YEAR(Plantilla!X64),"-",TEXT(MONTH(Plantilla!X64),"00"),"-",TEXT(DAY(Plantilla!X64),"00")),
"")</f>
        <v/>
      </c>
      <c r="AA53">
        <f>IF($C53="OK",
   TEXT(VLOOKUP(Plantilla!Y64,'Tablas '!$Q$4:$R$9,2,FALSE),"#"),
"")</f>
        <v/>
      </c>
      <c r="AB53">
        <f>IF($C53="OK",
   CONCATENATE(YEAR(Plantilla!Z64),"-",TEXT(MONTH(Plantilla!Z64),"00"),"-",TEXT(DAY(Plantilla!Z64),"00")),
"")</f>
        <v/>
      </c>
      <c r="AC53">
        <f>IF($C53="OK",
   TEXT(VLOOKUP(Plantilla!AA64,'Tablas '!$T$4:$U$13,2,FALSE),"#"),
"")</f>
        <v/>
      </c>
      <c r="AD53">
        <f>IF($C53="OK",TEXT(Plantilla!AB64,"#"),"")</f>
        <v/>
      </c>
      <c r="AE53">
        <f>IF($C53="OK",
   IF(Plantilla!AC64&lt;&gt;"",
      TEXT(VLOOKUP(Plantilla!AC64,'Tablas '!$W$4:$X$7,2,FALSE),"#"),
   ""),
"")</f>
        <v/>
      </c>
      <c r="AF53">
        <f>IF($C53="OK",TEXT(Plantilla!AD64,"#"),"")</f>
        <v/>
      </c>
      <c r="AG53" s="6">
        <f>IF($C53="OK",_xlfn.NUMBERVALUE(Plantilla!AE64),"")</f>
        <v/>
      </c>
      <c r="AH53" s="4">
        <f>IF($C53="OK",_xlfn.NUMBERVALUE(Plantilla!AF64),"")</f>
        <v/>
      </c>
      <c r="AI53" s="6">
        <f>IF($C53="OK",_xlfn.NUMBERVALUE(Plantilla!AG64),"")</f>
        <v/>
      </c>
      <c r="AJ53" s="6">
        <f>IF($C53="OK",_xlfn.NUMBERVALUE(Plantilla!AH64),"")</f>
        <v/>
      </c>
      <c r="AK53" s="6">
        <f>IF($C53="OK",_xlfn.NUMBERVALUE(Plantilla!AI64),"")</f>
        <v/>
      </c>
      <c r="AL53" s="6">
        <f>IF($C53="OK",_xlfn.NUMBERVALUE(Plantilla!AJ64),"")</f>
        <v/>
      </c>
      <c r="AM53" s="4">
        <f>IF($C53="OK",_xlfn.NUMBERVALUE(Plantilla!AK64),"")</f>
        <v/>
      </c>
      <c r="AN53" s="6">
        <f>IF($C53="OK",_xlfn.NUMBERVALUE(Plantilla!AL64),"")</f>
        <v/>
      </c>
      <c r="AO53" s="4">
        <f>IF($C53="OK",_xlfn.NUMBERVALUE(Plantilla!AM64),"")</f>
        <v/>
      </c>
      <c r="AP53" s="6">
        <f>IF($C53="OK",_xlfn.NUMBERVALUE(Plantilla!AN64),"")</f>
        <v/>
      </c>
      <c r="AQ53" s="4">
        <f>IF($C53="OK",_xlfn.NUMBERVALUE(Plantilla!AO64),"")</f>
        <v/>
      </c>
      <c r="AR53" s="6">
        <f>IF($C53="OK",_xlfn.NUMBERVALUE(Plantilla!AP64),"")</f>
        <v/>
      </c>
      <c r="AS53" s="4">
        <f>IF($C53="OK",_xlfn.NUMBERVALUE(Plantilla!AQ64),"")</f>
        <v/>
      </c>
      <c r="AT53" s="6">
        <f>IF($C53="OK",_xlfn.NUMBERVALUE(Plantilla!AR64),"")</f>
        <v/>
      </c>
      <c r="AU53" s="4">
        <f>IF($C53="OK",_xlfn.NUMBERVALUE(Plantilla!AS64),"")</f>
        <v/>
      </c>
      <c r="AV53" s="6">
        <f>IF($C53="OK",_xlfn.NUMBERVALUE(Plantilla!AT64),"")</f>
        <v/>
      </c>
      <c r="AW53" s="4">
        <f>IF($C53="OK",_xlfn.NUMBERVALUE(Plantilla!AU64),"")</f>
        <v/>
      </c>
      <c r="AX53" s="6">
        <f>IF($C53="OK",_xlfn.NUMBERVALUE(Plantilla!AV64),"")</f>
        <v/>
      </c>
      <c r="AY53" s="4">
        <f>IF($C53="OK",_xlfn.NUMBERVALUE(Plantilla!AW64),"")</f>
        <v/>
      </c>
      <c r="AZ53" s="6">
        <f>IF($C53="OK",_xlfn.NUMBERVALUE(Plantilla!AX64),"")</f>
        <v/>
      </c>
      <c r="BA53">
        <f>IF($C53="OK",_xlfn.NUMBERVALUE(Plantilla!AY64),"")</f>
        <v/>
      </c>
      <c r="BB53">
        <f>IF($C53="OK",_xlfn.NUMBERVALUE(Plantilla!AZ64),"")</f>
        <v/>
      </c>
      <c r="BC53" s="4">
        <f>IF($C53="OK",_xlfn.NUMBERVALUE(Plantilla!BA64),"")</f>
        <v/>
      </c>
      <c r="BD53" s="6">
        <f>IF($C53="OK",_xlfn.NUMBERVALUE(Plantilla!BB64),"")</f>
        <v/>
      </c>
      <c r="BE53" s="4">
        <f>IF($C53="OK",_xlfn.NUMBERVALUE(Plantilla!BC64),"")</f>
        <v/>
      </c>
      <c r="BF53" s="6">
        <f>IF($C53="OK",_xlfn.NUMBERVALUE(Plantilla!BD64),"")</f>
        <v/>
      </c>
      <c r="BG53" s="4">
        <f>IF($C53="OK",_xlfn.NUMBERVALUE(Plantilla!BE64),"")</f>
        <v/>
      </c>
      <c r="BH53" s="6">
        <f>IF($C53="OK",_xlfn.NUMBERVALUE(Plantilla!BF64),"")</f>
        <v/>
      </c>
      <c r="BI53" s="110">
        <f>IF($C53="OK",_xlfn.NUMBERVALUE(Plantilla!BG64),"")</f>
        <v/>
      </c>
      <c r="BJ53" s="6">
        <f>IF($C53="OK",_xlfn.NUMBERVALUE(Plantilla!BH64),"")</f>
        <v/>
      </c>
      <c r="BK53" s="109">
        <f>IF($C53="OK",_xlfn.NUMBERVALUE(Plantilla!BI64),"")</f>
        <v/>
      </c>
      <c r="BL53" s="6">
        <f>IF($C53="OK",
   IF(Plantilla!BJ64&lt;&gt;"",
      TEXT(VLOOKUP(Plantilla!BJ64,'Tablas '!$Z$4:$AA$6,2,FALSE),"#"),
   ""),
"")</f>
        <v/>
      </c>
      <c r="BM53" s="4">
        <f>IF($C53="OK",_xlfn.NUMBERVALUE(Plantilla!BK64),"")</f>
        <v/>
      </c>
      <c r="BN53" s="4">
        <f>IF($C53="OK",_xlfn.NUMBERVALUE(Plantilla!BL64),"")</f>
        <v/>
      </c>
      <c r="BO53" s="6">
        <f>IF($C53="OK",_xlfn.NUMBERVALUE(Plantilla!BM64),"")</f>
        <v/>
      </c>
      <c r="BP53" s="4">
        <f>IF($C53="OK",_xlfn.NUMBERVALUE(Plantilla!BN64),"")</f>
        <v/>
      </c>
      <c r="BQ53" s="6">
        <f>IF($C53="OK",_xlfn.NUMBERVALUE(Plantilla!BO64),"")</f>
        <v/>
      </c>
      <c r="BR53" s="4">
        <f>IF($C53="OK",_xlfn.NUMBERVALUE(Plantilla!BP64),"")</f>
        <v/>
      </c>
      <c r="BS53" s="6">
        <f>IF($C53="OK",_xlfn.NUMBERVALUE(Plantilla!BQ64),"")</f>
        <v/>
      </c>
      <c r="BT53" s="4">
        <f>IF($C53="OK",_xlfn.NUMBERVALUE(Plantilla!BR64),"")</f>
        <v/>
      </c>
      <c r="BU53" s="6">
        <f>IF($C53="OK",_xlfn.NUMBERVALUE(Plantilla!BS64),"")</f>
        <v/>
      </c>
      <c r="BV53" s="6">
        <f>IF($C53="OK",_xlfn.NUMBERVALUE(Plantilla!BT64),"")</f>
        <v/>
      </c>
      <c r="BW53" s="6">
        <f>IF($C53="OK",_xlfn.NUMBERVALUE(Plantilla!BU64),"")</f>
        <v/>
      </c>
      <c r="BX53" s="6">
        <f>IF($C53="OK",_xlfn.NUMBERVALUE(Plantilla!BV64),"")</f>
        <v/>
      </c>
      <c r="BY53" s="6">
        <f>IF($C53="OK",_xlfn.NUMBERVALUE(Plantilla!BW64),"")</f>
        <v/>
      </c>
      <c r="BZ53" s="6">
        <f>IF($C53="OK",_xlfn.NUMBERVALUE(Plantilla!BX64),"")</f>
        <v/>
      </c>
      <c r="CA53" s="6">
        <f>IF($C53="OK",_xlfn.NUMBERVALUE(Plantilla!BY64),"")</f>
        <v/>
      </c>
      <c r="CB53" s="6">
        <f>IF($C53="OK",_xlfn.NUMBERVALUE(Plantilla!BZ64),"")</f>
        <v/>
      </c>
      <c r="CC53" s="6">
        <f>IF($C53="OK",_xlfn.NUMBERVALUE(Plantilla!CA64),"")</f>
        <v/>
      </c>
      <c r="CD53" s="6">
        <f>IF($C53="OK",_xlfn.NUMBERVALUE(Plantilla!CB64),"")</f>
        <v/>
      </c>
      <c r="CE53" s="6">
        <f>IF($C53="OK",_xlfn.NUMBERVALUE(Plantilla!CC64),"")</f>
        <v/>
      </c>
      <c r="CF53" s="4">
        <f>IF($C53="OK",_xlfn.NUMBERVALUE(Plantilla!CD64),"")</f>
        <v/>
      </c>
      <c r="CG53" s="6">
        <f>IF($C53="OK",_xlfn.NUMBERVALUE(Plantilla!CE64),"")</f>
        <v/>
      </c>
      <c r="CH53" s="6">
        <f>IF($C53="OK",_xlfn.NUMBERVALUE(Plantilla!CF64),"")</f>
        <v/>
      </c>
      <c r="CI53" s="6">
        <f>IF($C53="OK",_xlfn.NUMBERVALUE(Plantilla!CG64),"")</f>
        <v/>
      </c>
      <c r="CJ53" s="6">
        <f>IF($C53="OK",_xlfn.NUMBERVALUE(Plantilla!CH64),"")</f>
        <v/>
      </c>
      <c r="CK53" s="6">
        <f>IF($C53="OK",_xlfn.NUMBERVALUE(Plantilla!CI64),"")</f>
        <v/>
      </c>
      <c r="CL53" s="6">
        <f>IF($C53="OK",_xlfn.NUMBERVALUE(Plantilla!CJ64),"")</f>
        <v/>
      </c>
      <c r="CM53">
        <f>IF($C53="OK",TEXT(Plantilla!CK64,"#"),"")</f>
        <v/>
      </c>
      <c r="CN53" s="6">
        <f>IF($C53="OK",_xlfn.NUMBERVALUE(Plantilla!CL64),"")</f>
        <v/>
      </c>
      <c r="CO53" s="6">
        <f>IF($C53="OK",_xlfn.NUMBERVALUE(Plantilla!CM64),"")</f>
        <v/>
      </c>
      <c r="CP53" s="110">
        <f>IF($C53="OK",_xlfn.NUMBERVALUE(Plantilla!CN64),"")</f>
        <v/>
      </c>
      <c r="CQ53" s="6">
        <f>IF($C53="OK",_xlfn.NUMBERVALUE(Plantilla!CO64),"")</f>
        <v/>
      </c>
      <c r="CR53" s="109">
        <f>IF($C53="OK",_xlfn.NUMBERVALUE(Plantilla!CP64),"")</f>
        <v/>
      </c>
      <c r="CS53" s="110">
        <f>IF($C53="OK",_xlfn.NUMBERVALUE(Plantilla!CQ64),"")</f>
        <v/>
      </c>
      <c r="CT53" s="6">
        <f>IF($C53="OK",_xlfn.NUMBERVALUE(Plantilla!CR64),"")</f>
        <v/>
      </c>
      <c r="CU53" s="109">
        <f>IF($C53="OK",_xlfn.NUMBERVALUE(Plantilla!CS64),"")</f>
        <v/>
      </c>
      <c r="CV53" s="110">
        <f>IF($C53="OK",_xlfn.NUMBERVALUE(Plantilla!CT64),"")</f>
        <v/>
      </c>
      <c r="CW53" s="6">
        <f>IF($C53="OK",_xlfn.NUMBERVALUE(Plantilla!CU64),"")</f>
        <v/>
      </c>
      <c r="CX53" s="82">
        <f>IF($C53="OK",_xlfn.NUMBERVALUE(Plantilla!CV64),"")</f>
        <v/>
      </c>
      <c r="CY53" s="6">
        <f>IF($C53="OK",_xlfn.NUMBERVALUE(Plantilla!CW64),"")</f>
        <v/>
      </c>
      <c r="CZ53" s="82">
        <f>IF($C53="OK",_xlfn.NUMBERVALUE(Plantilla!CX64),"")</f>
        <v/>
      </c>
      <c r="DA53" s="6">
        <f>IF($C53="OK",_xlfn.NUMBERVALUE(Plantilla!CY64),"")</f>
        <v/>
      </c>
      <c r="DB53" s="109">
        <f>IF($C53="OK",_xlfn.NUMBERVALUE(Plantilla!CZ64),"")</f>
        <v/>
      </c>
      <c r="DC53" s="6">
        <f>IF($C53="OK",_xlfn.NUMBERVALUE(Plantilla!DA64),"")</f>
        <v/>
      </c>
      <c r="DD53" s="6">
        <f>IF($C53="OK",TEXT(Plantilla!DB64,"#"),"")</f>
        <v/>
      </c>
      <c r="DE53" s="6">
        <f>IF($C53="OK",_xlfn.NUMBERVALUE(Plantilla!DC64),"")</f>
        <v/>
      </c>
      <c r="DF53" s="4">
        <f>IF($C53="OK",_xlfn.NUMBERVALUE(Plantilla!DD64),"")</f>
        <v/>
      </c>
      <c r="DG53" s="6">
        <f>IF($C53="OK",_xlfn.NUMBERVALUE(Plantilla!DE64),"")</f>
        <v/>
      </c>
      <c r="DH53" s="6">
        <f>IF($C53="OK",_xlfn.NUMBERVALUE(Plantilla!DF64),"")</f>
        <v/>
      </c>
      <c r="DI53" s="6">
        <f>IF($C53="OK",_xlfn.NUMBERVALUE(Plantilla!DG64),"")</f>
        <v/>
      </c>
      <c r="DJ53" s="6">
        <f>IF($C53="OK",_xlfn.NUMBERVALUE(Plantilla!DH64),"")</f>
        <v/>
      </c>
      <c r="DK53" s="6">
        <f>IF($C53="OK",_xlfn.NUMBERVALUE(Plantilla!DI64),"")</f>
        <v/>
      </c>
      <c r="DL53" s="6">
        <f>IF($C53="OK",_xlfn.NUMBERVALUE(Plantilla!DJ64),"")</f>
        <v/>
      </c>
      <c r="DM53" s="6">
        <f>IF($C53="OK",_xlfn.NUMBERVALUE(Plantilla!DK64),"")</f>
        <v/>
      </c>
      <c r="DN53" s="6">
        <f>IF($C53="OK",_xlfn.NUMBERVALUE(Plantilla!DL64),"")</f>
        <v/>
      </c>
      <c r="DO53" s="6">
        <f>IF($C53="OK",_xlfn.NUMBERVALUE(Plantilla!DM64),"")</f>
        <v/>
      </c>
      <c r="DP53" s="6">
        <f>IF($C53="OK",_xlfn.NUMBERVALUE(Plantilla!DN64),"")</f>
        <v/>
      </c>
      <c r="DQ53" s="6">
        <f>IF($C53="OK",_xlfn.NUMBERVALUE(Plantilla!DO64),"")</f>
        <v/>
      </c>
      <c r="DR53" s="6">
        <f>IF($C53="OK",_xlfn.NUMBERVALUE(Plantilla!DP64),"")</f>
        <v/>
      </c>
      <c r="DS53">
        <f>IF($C53="OK",TEXT(Plantilla!DR64,"#"),"")</f>
        <v/>
      </c>
      <c r="DT53" s="6" t="n"/>
    </row>
    <row r="54">
      <c r="A54">
        <f>IF(Plantilla!$I$6="¡Perfecto!, Guarda el archivo y adjúntalo a tu interfaz de Nómina Electrónica","OK","Error")</f>
        <v/>
      </c>
      <c r="B54">
        <f>IF(Plantilla!$I$6="¡Perfecto!, Guarda el archivo y adjúntalo a tu interfaz de Nómina Electrónica",MID(Plantilla!$D$2,SEARCH("V",Plantilla!$D$2),10),"")</f>
        <v/>
      </c>
      <c r="C54">
        <f>Plantilla!C65</f>
        <v/>
      </c>
      <c r="D54">
        <f>IF($C54="OK",Plantilla!B65,"")</f>
        <v/>
      </c>
      <c r="E54">
        <f>IF($C54="OK",
   VLOOKUP(Plantilla!$E$4,'Tablas '!$AP$4:$AT$6,5,FALSE),
"")</f>
        <v/>
      </c>
      <c r="F54">
        <f>IF($C54="OK",TEXT(Plantilla!D65,"#"),"")</f>
        <v/>
      </c>
      <c r="G54">
        <f>IF($C54="OK",
   VLOOKUP(Plantilla!E65,'Tablas '!$B$4:$C$14,2,FALSE),
"")</f>
        <v/>
      </c>
      <c r="H54">
        <f>IF($C54="OK",TEXT(Plantilla!F65,"#"),"")</f>
        <v/>
      </c>
      <c r="I54">
        <f>IF($C54="OK",TEXT(Plantilla!G65,"#"),"")</f>
        <v/>
      </c>
      <c r="J54">
        <f>IF($C54="OK",TEXT(Plantilla!H65,"#"),"")</f>
        <v/>
      </c>
      <c r="K54">
        <f>IF($C54="OK",TEXT(Plantilla!I65,"#"),"")</f>
        <v/>
      </c>
      <c r="L54">
        <f>IF($C54="OK",TEXT(Plantilla!J65,"#"),"")</f>
        <v/>
      </c>
      <c r="M54">
        <f>IF($C54="OK",TEXT(Plantilla!K65,"#"),"")</f>
        <v/>
      </c>
      <c r="N54">
        <f>IF($C54="OK",
   CONCATENATE(YEAR(Plantilla!L65),"-",TEXT(MONTH(Plantilla!L65),"00"),"-",TEXT(DAY(Plantilla!L65),"00")),
"")</f>
        <v/>
      </c>
      <c r="O54">
        <f>IF($C54="OK",_xlfn.NUMBERVALUE(Plantilla!M65),"")</f>
        <v/>
      </c>
      <c r="P54">
        <f>IF($C54="OK",
   IF(Plantilla!N65&lt;&gt;"",
      CONCATENATE(YEAR(Plantilla!N65),"-",TEXT(MONTH(Plantilla!N65),"00"),"-",TEXT(DAY(Plantilla!N65),"00")),
   ""),
"")</f>
        <v/>
      </c>
      <c r="Q54">
        <f>IF($C54="OK",
   VLOOKUP(Plantilla!O65,'Tablas '!$E$4:$F$19,2,FALSE),
"")</f>
        <v/>
      </c>
      <c r="R54">
        <f>IF($C54="OK",
   VLOOKUP(Plantilla!P65,'Tablas '!$H$4:$I$5,2,FALSE),
"")</f>
        <v/>
      </c>
      <c r="S54">
        <f>IF($C54="OK",
   VLOOKUP(Plantilla!Q65,'Tablas '!$K$4:$L$8,2,FALSE),
"")</f>
        <v/>
      </c>
      <c r="T54">
        <f>IF($C54="OK",
   VLOOKUP(Plantilla!R65,'Tablas '!$AE$4:$AF$6,2,FALSE),
"")</f>
        <v/>
      </c>
      <c r="U54">
        <f>IF($C54="OK",
   VLOOKUP(Plantilla!S65,'Tablas '!$AE$4:$AF$6,2,FALSE),
"")</f>
        <v/>
      </c>
      <c r="V54">
        <f>IF($C54="OK",TEXT(Plantilla!T65,"#"),"")</f>
        <v/>
      </c>
      <c r="W54" s="84">
        <f>IF($C54="OK",
   VLOOKUP(Plantilla!U65,'Tablas '!$AM$4:$AN$1126,2,FALSE),
"")</f>
        <v/>
      </c>
      <c r="X54">
        <f>IF($C54="OK",TEXT(Plantilla!V65,"#"),"")</f>
        <v/>
      </c>
      <c r="Y54">
        <f>IF($C54="OK",
   CONCATENATE(YEAR(Plantilla!W65),"-",TEXT(MONTH(Plantilla!W65),"00"),"-",TEXT(DAY(Plantilla!W65),"00")),
"")</f>
        <v/>
      </c>
      <c r="Z54">
        <f>IF($C54="OK",
   CONCATENATE(YEAR(Plantilla!X65),"-",TEXT(MONTH(Plantilla!X65),"00"),"-",TEXT(DAY(Plantilla!X65),"00")),
"")</f>
        <v/>
      </c>
      <c r="AA54">
        <f>IF($C54="OK",
   TEXT(VLOOKUP(Plantilla!Y65,'Tablas '!$Q$4:$R$9,2,FALSE),"#"),
"")</f>
        <v/>
      </c>
      <c r="AB54">
        <f>IF($C54="OK",
   CONCATENATE(YEAR(Plantilla!Z65),"-",TEXT(MONTH(Plantilla!Z65),"00"),"-",TEXT(DAY(Plantilla!Z65),"00")),
"")</f>
        <v/>
      </c>
      <c r="AC54">
        <f>IF($C54="OK",
   TEXT(VLOOKUP(Plantilla!AA65,'Tablas '!$T$4:$U$13,2,FALSE),"#"),
"")</f>
        <v/>
      </c>
      <c r="AD54">
        <f>IF($C54="OK",TEXT(Plantilla!AB65,"#"),"")</f>
        <v/>
      </c>
      <c r="AE54">
        <f>IF($C54="OK",
   IF(Plantilla!AC65&lt;&gt;"",
      TEXT(VLOOKUP(Plantilla!AC65,'Tablas '!$W$4:$X$7,2,FALSE),"#"),
   ""),
"")</f>
        <v/>
      </c>
      <c r="AF54">
        <f>IF($C54="OK",TEXT(Plantilla!AD65,"#"),"")</f>
        <v/>
      </c>
      <c r="AG54" s="6">
        <f>IF($C54="OK",_xlfn.NUMBERVALUE(Plantilla!AE65),"")</f>
        <v/>
      </c>
      <c r="AH54" s="4">
        <f>IF($C54="OK",_xlfn.NUMBERVALUE(Plantilla!AF65),"")</f>
        <v/>
      </c>
      <c r="AI54" s="6">
        <f>IF($C54="OK",_xlfn.NUMBERVALUE(Plantilla!AG65),"")</f>
        <v/>
      </c>
      <c r="AJ54" s="6">
        <f>IF($C54="OK",_xlfn.NUMBERVALUE(Plantilla!AH65),"")</f>
        <v/>
      </c>
      <c r="AK54" s="6">
        <f>IF($C54="OK",_xlfn.NUMBERVALUE(Plantilla!AI65),"")</f>
        <v/>
      </c>
      <c r="AL54" s="6">
        <f>IF($C54="OK",_xlfn.NUMBERVALUE(Plantilla!AJ65),"")</f>
        <v/>
      </c>
      <c r="AM54" s="4">
        <f>IF($C54="OK",_xlfn.NUMBERVALUE(Plantilla!AK65),"")</f>
        <v/>
      </c>
      <c r="AN54" s="6">
        <f>IF($C54="OK",_xlfn.NUMBERVALUE(Plantilla!AL65),"")</f>
        <v/>
      </c>
      <c r="AO54" s="4">
        <f>IF($C54="OK",_xlfn.NUMBERVALUE(Plantilla!AM65),"")</f>
        <v/>
      </c>
      <c r="AP54" s="6">
        <f>IF($C54="OK",_xlfn.NUMBERVALUE(Plantilla!AN65),"")</f>
        <v/>
      </c>
      <c r="AQ54" s="4">
        <f>IF($C54="OK",_xlfn.NUMBERVALUE(Plantilla!AO65),"")</f>
        <v/>
      </c>
      <c r="AR54" s="6">
        <f>IF($C54="OK",_xlfn.NUMBERVALUE(Plantilla!AP65),"")</f>
        <v/>
      </c>
      <c r="AS54" s="4">
        <f>IF($C54="OK",_xlfn.NUMBERVALUE(Plantilla!AQ65),"")</f>
        <v/>
      </c>
      <c r="AT54" s="6">
        <f>IF($C54="OK",_xlfn.NUMBERVALUE(Plantilla!AR65),"")</f>
        <v/>
      </c>
      <c r="AU54" s="4">
        <f>IF($C54="OK",_xlfn.NUMBERVALUE(Plantilla!AS65),"")</f>
        <v/>
      </c>
      <c r="AV54" s="6">
        <f>IF($C54="OK",_xlfn.NUMBERVALUE(Plantilla!AT65),"")</f>
        <v/>
      </c>
      <c r="AW54" s="4">
        <f>IF($C54="OK",_xlfn.NUMBERVALUE(Plantilla!AU65),"")</f>
        <v/>
      </c>
      <c r="AX54" s="6">
        <f>IF($C54="OK",_xlfn.NUMBERVALUE(Plantilla!AV65),"")</f>
        <v/>
      </c>
      <c r="AY54" s="4">
        <f>IF($C54="OK",_xlfn.NUMBERVALUE(Plantilla!AW65),"")</f>
        <v/>
      </c>
      <c r="AZ54" s="6">
        <f>IF($C54="OK",_xlfn.NUMBERVALUE(Plantilla!AX65),"")</f>
        <v/>
      </c>
      <c r="BA54">
        <f>IF($C54="OK",_xlfn.NUMBERVALUE(Plantilla!AY65),"")</f>
        <v/>
      </c>
      <c r="BB54">
        <f>IF($C54="OK",_xlfn.NUMBERVALUE(Plantilla!AZ65),"")</f>
        <v/>
      </c>
      <c r="BC54" s="4">
        <f>IF($C54="OK",_xlfn.NUMBERVALUE(Plantilla!BA65),"")</f>
        <v/>
      </c>
      <c r="BD54" s="6">
        <f>IF($C54="OK",_xlfn.NUMBERVALUE(Plantilla!BB65),"")</f>
        <v/>
      </c>
      <c r="BE54" s="4">
        <f>IF($C54="OK",_xlfn.NUMBERVALUE(Plantilla!BC65),"")</f>
        <v/>
      </c>
      <c r="BF54" s="6">
        <f>IF($C54="OK",_xlfn.NUMBERVALUE(Plantilla!BD65),"")</f>
        <v/>
      </c>
      <c r="BG54" s="4">
        <f>IF($C54="OK",_xlfn.NUMBERVALUE(Plantilla!BE65),"")</f>
        <v/>
      </c>
      <c r="BH54" s="6">
        <f>IF($C54="OK",_xlfn.NUMBERVALUE(Plantilla!BF65),"")</f>
        <v/>
      </c>
      <c r="BI54" s="110">
        <f>IF($C54="OK",_xlfn.NUMBERVALUE(Plantilla!BG65),"")</f>
        <v/>
      </c>
      <c r="BJ54" s="6">
        <f>IF($C54="OK",_xlfn.NUMBERVALUE(Plantilla!BH65),"")</f>
        <v/>
      </c>
      <c r="BK54" s="109">
        <f>IF($C54="OK",_xlfn.NUMBERVALUE(Plantilla!BI65),"")</f>
        <v/>
      </c>
      <c r="BL54" s="6">
        <f>IF($C54="OK",
   IF(Plantilla!BJ65&lt;&gt;"",
      TEXT(VLOOKUP(Plantilla!BJ65,'Tablas '!$Z$4:$AA$6,2,FALSE),"#"),
   ""),
"")</f>
        <v/>
      </c>
      <c r="BM54" s="4">
        <f>IF($C54="OK",_xlfn.NUMBERVALUE(Plantilla!BK65),"")</f>
        <v/>
      </c>
      <c r="BN54" s="4">
        <f>IF($C54="OK",_xlfn.NUMBERVALUE(Plantilla!BL65),"")</f>
        <v/>
      </c>
      <c r="BO54" s="6">
        <f>IF($C54="OK",_xlfn.NUMBERVALUE(Plantilla!BM65),"")</f>
        <v/>
      </c>
      <c r="BP54" s="4">
        <f>IF($C54="OK",_xlfn.NUMBERVALUE(Plantilla!BN65),"")</f>
        <v/>
      </c>
      <c r="BQ54" s="6">
        <f>IF($C54="OK",_xlfn.NUMBERVALUE(Plantilla!BO65),"")</f>
        <v/>
      </c>
      <c r="BR54" s="4">
        <f>IF($C54="OK",_xlfn.NUMBERVALUE(Plantilla!BP65),"")</f>
        <v/>
      </c>
      <c r="BS54" s="6">
        <f>IF($C54="OK",_xlfn.NUMBERVALUE(Plantilla!BQ65),"")</f>
        <v/>
      </c>
      <c r="BT54" s="4">
        <f>IF($C54="OK",_xlfn.NUMBERVALUE(Plantilla!BR65),"")</f>
        <v/>
      </c>
      <c r="BU54" s="6">
        <f>IF($C54="OK",_xlfn.NUMBERVALUE(Plantilla!BS65),"")</f>
        <v/>
      </c>
      <c r="BV54" s="6">
        <f>IF($C54="OK",_xlfn.NUMBERVALUE(Plantilla!BT65),"")</f>
        <v/>
      </c>
      <c r="BW54" s="6">
        <f>IF($C54="OK",_xlfn.NUMBERVALUE(Plantilla!BU65),"")</f>
        <v/>
      </c>
      <c r="BX54" s="6">
        <f>IF($C54="OK",_xlfn.NUMBERVALUE(Plantilla!BV65),"")</f>
        <v/>
      </c>
      <c r="BY54" s="6">
        <f>IF($C54="OK",_xlfn.NUMBERVALUE(Plantilla!BW65),"")</f>
        <v/>
      </c>
      <c r="BZ54" s="6">
        <f>IF($C54="OK",_xlfn.NUMBERVALUE(Plantilla!BX65),"")</f>
        <v/>
      </c>
      <c r="CA54" s="6">
        <f>IF($C54="OK",_xlfn.NUMBERVALUE(Plantilla!BY65),"")</f>
        <v/>
      </c>
      <c r="CB54" s="6">
        <f>IF($C54="OK",_xlfn.NUMBERVALUE(Plantilla!BZ65),"")</f>
        <v/>
      </c>
      <c r="CC54" s="6">
        <f>IF($C54="OK",_xlfn.NUMBERVALUE(Plantilla!CA65),"")</f>
        <v/>
      </c>
      <c r="CD54" s="6">
        <f>IF($C54="OK",_xlfn.NUMBERVALUE(Plantilla!CB65),"")</f>
        <v/>
      </c>
      <c r="CE54" s="6">
        <f>IF($C54="OK",_xlfn.NUMBERVALUE(Plantilla!CC65),"")</f>
        <v/>
      </c>
      <c r="CF54" s="4">
        <f>IF($C54="OK",_xlfn.NUMBERVALUE(Plantilla!CD65),"")</f>
        <v/>
      </c>
      <c r="CG54" s="6">
        <f>IF($C54="OK",_xlfn.NUMBERVALUE(Plantilla!CE65),"")</f>
        <v/>
      </c>
      <c r="CH54" s="6">
        <f>IF($C54="OK",_xlfn.NUMBERVALUE(Plantilla!CF65),"")</f>
        <v/>
      </c>
      <c r="CI54" s="6">
        <f>IF($C54="OK",_xlfn.NUMBERVALUE(Plantilla!CG65),"")</f>
        <v/>
      </c>
      <c r="CJ54" s="6">
        <f>IF($C54="OK",_xlfn.NUMBERVALUE(Plantilla!CH65),"")</f>
        <v/>
      </c>
      <c r="CK54" s="6">
        <f>IF($C54="OK",_xlfn.NUMBERVALUE(Plantilla!CI65),"")</f>
        <v/>
      </c>
      <c r="CL54" s="6">
        <f>IF($C54="OK",_xlfn.NUMBERVALUE(Plantilla!CJ65),"")</f>
        <v/>
      </c>
      <c r="CM54">
        <f>IF($C54="OK",TEXT(Plantilla!CK65,"#"),"")</f>
        <v/>
      </c>
      <c r="CN54" s="6">
        <f>IF($C54="OK",_xlfn.NUMBERVALUE(Plantilla!CL65),"")</f>
        <v/>
      </c>
      <c r="CO54" s="6">
        <f>IF($C54="OK",_xlfn.NUMBERVALUE(Plantilla!CM65),"")</f>
        <v/>
      </c>
      <c r="CP54" s="110">
        <f>IF($C54="OK",_xlfn.NUMBERVALUE(Plantilla!CN65),"")</f>
        <v/>
      </c>
      <c r="CQ54" s="6">
        <f>IF($C54="OK",_xlfn.NUMBERVALUE(Plantilla!CO65),"")</f>
        <v/>
      </c>
      <c r="CR54" s="109">
        <f>IF($C54="OK",_xlfn.NUMBERVALUE(Plantilla!CP65),"")</f>
        <v/>
      </c>
      <c r="CS54" s="110">
        <f>IF($C54="OK",_xlfn.NUMBERVALUE(Plantilla!CQ65),"")</f>
        <v/>
      </c>
      <c r="CT54" s="6">
        <f>IF($C54="OK",_xlfn.NUMBERVALUE(Plantilla!CR65),"")</f>
        <v/>
      </c>
      <c r="CU54" s="109">
        <f>IF($C54="OK",_xlfn.NUMBERVALUE(Plantilla!CS65),"")</f>
        <v/>
      </c>
      <c r="CV54" s="110">
        <f>IF($C54="OK",_xlfn.NUMBERVALUE(Plantilla!CT65),"")</f>
        <v/>
      </c>
      <c r="CW54" s="6">
        <f>IF($C54="OK",_xlfn.NUMBERVALUE(Plantilla!CU65),"")</f>
        <v/>
      </c>
      <c r="CX54" s="82">
        <f>IF($C54="OK",_xlfn.NUMBERVALUE(Plantilla!CV65),"")</f>
        <v/>
      </c>
      <c r="CY54" s="6">
        <f>IF($C54="OK",_xlfn.NUMBERVALUE(Plantilla!CW65),"")</f>
        <v/>
      </c>
      <c r="CZ54" s="82">
        <f>IF($C54="OK",_xlfn.NUMBERVALUE(Plantilla!CX65),"")</f>
        <v/>
      </c>
      <c r="DA54" s="6">
        <f>IF($C54="OK",_xlfn.NUMBERVALUE(Plantilla!CY65),"")</f>
        <v/>
      </c>
      <c r="DB54" s="109">
        <f>IF($C54="OK",_xlfn.NUMBERVALUE(Plantilla!CZ65),"")</f>
        <v/>
      </c>
      <c r="DC54" s="6">
        <f>IF($C54="OK",_xlfn.NUMBERVALUE(Plantilla!DA65),"")</f>
        <v/>
      </c>
      <c r="DD54" s="6">
        <f>IF($C54="OK",TEXT(Plantilla!DB65,"#"),"")</f>
        <v/>
      </c>
      <c r="DE54" s="6">
        <f>IF($C54="OK",_xlfn.NUMBERVALUE(Plantilla!DC65),"")</f>
        <v/>
      </c>
      <c r="DF54" s="4">
        <f>IF($C54="OK",_xlfn.NUMBERVALUE(Plantilla!DD65),"")</f>
        <v/>
      </c>
      <c r="DG54" s="6">
        <f>IF($C54="OK",_xlfn.NUMBERVALUE(Plantilla!DE65),"")</f>
        <v/>
      </c>
      <c r="DH54" s="6">
        <f>IF($C54="OK",_xlfn.NUMBERVALUE(Plantilla!DF65),"")</f>
        <v/>
      </c>
      <c r="DI54" s="6">
        <f>IF($C54="OK",_xlfn.NUMBERVALUE(Plantilla!DG65),"")</f>
        <v/>
      </c>
      <c r="DJ54" s="6">
        <f>IF($C54="OK",_xlfn.NUMBERVALUE(Plantilla!DH65),"")</f>
        <v/>
      </c>
      <c r="DK54" s="6">
        <f>IF($C54="OK",_xlfn.NUMBERVALUE(Plantilla!DI65),"")</f>
        <v/>
      </c>
      <c r="DL54" s="6">
        <f>IF($C54="OK",_xlfn.NUMBERVALUE(Plantilla!DJ65),"")</f>
        <v/>
      </c>
      <c r="DM54" s="6">
        <f>IF($C54="OK",_xlfn.NUMBERVALUE(Plantilla!DK65),"")</f>
        <v/>
      </c>
      <c r="DN54" s="6">
        <f>IF($C54="OK",_xlfn.NUMBERVALUE(Plantilla!DL65),"")</f>
        <v/>
      </c>
      <c r="DO54" s="6">
        <f>IF($C54="OK",_xlfn.NUMBERVALUE(Plantilla!DM65),"")</f>
        <v/>
      </c>
      <c r="DP54" s="6">
        <f>IF($C54="OK",_xlfn.NUMBERVALUE(Plantilla!DN65),"")</f>
        <v/>
      </c>
      <c r="DQ54" s="6">
        <f>IF($C54="OK",_xlfn.NUMBERVALUE(Plantilla!DO65),"")</f>
        <v/>
      </c>
      <c r="DR54" s="6">
        <f>IF($C54="OK",_xlfn.NUMBERVALUE(Plantilla!DP65),"")</f>
        <v/>
      </c>
      <c r="DS54">
        <f>IF($C54="OK",TEXT(Plantilla!DR65,"#"),"")</f>
        <v/>
      </c>
      <c r="DT54" s="6" t="n"/>
    </row>
    <row r="55">
      <c r="A55">
        <f>IF(Plantilla!$I$6="¡Perfecto!, Guarda el archivo y adjúntalo a tu interfaz de Nómina Electrónica","OK","Error")</f>
        <v/>
      </c>
      <c r="B55">
        <f>IF(Plantilla!$I$6="¡Perfecto!, Guarda el archivo y adjúntalo a tu interfaz de Nómina Electrónica",MID(Plantilla!$D$2,SEARCH("V",Plantilla!$D$2),10),"")</f>
        <v/>
      </c>
      <c r="C55">
        <f>Plantilla!C66</f>
        <v/>
      </c>
      <c r="D55">
        <f>IF($C55="OK",Plantilla!B66,"")</f>
        <v/>
      </c>
      <c r="E55">
        <f>IF($C55="OK",
   VLOOKUP(Plantilla!$E$4,'Tablas '!$AP$4:$AT$6,5,FALSE),
"")</f>
        <v/>
      </c>
      <c r="F55">
        <f>IF($C55="OK",TEXT(Plantilla!D66,"#"),"")</f>
        <v/>
      </c>
      <c r="G55">
        <f>IF($C55="OK",
   VLOOKUP(Plantilla!E66,'Tablas '!$B$4:$C$14,2,FALSE),
"")</f>
        <v/>
      </c>
      <c r="H55">
        <f>IF($C55="OK",TEXT(Plantilla!F66,"#"),"")</f>
        <v/>
      </c>
      <c r="I55">
        <f>IF($C55="OK",TEXT(Plantilla!G66,"#"),"")</f>
        <v/>
      </c>
      <c r="J55">
        <f>IF($C55="OK",TEXT(Plantilla!H66,"#"),"")</f>
        <v/>
      </c>
      <c r="K55">
        <f>IF($C55="OK",TEXT(Plantilla!I66,"#"),"")</f>
        <v/>
      </c>
      <c r="L55">
        <f>IF($C55="OK",TEXT(Plantilla!J66,"#"),"")</f>
        <v/>
      </c>
      <c r="M55">
        <f>IF($C55="OK",TEXT(Plantilla!K66,"#"),"")</f>
        <v/>
      </c>
      <c r="N55">
        <f>IF($C55="OK",
   CONCATENATE(YEAR(Plantilla!L66),"-",TEXT(MONTH(Plantilla!L66),"00"),"-",TEXT(DAY(Plantilla!L66),"00")),
"")</f>
        <v/>
      </c>
      <c r="O55">
        <f>IF($C55="OK",_xlfn.NUMBERVALUE(Plantilla!M66),"")</f>
        <v/>
      </c>
      <c r="P55">
        <f>IF($C55="OK",
   IF(Plantilla!N66&lt;&gt;"",
      CONCATENATE(YEAR(Plantilla!N66),"-",TEXT(MONTH(Plantilla!N66),"00"),"-",TEXT(DAY(Plantilla!N66),"00")),
   ""),
"")</f>
        <v/>
      </c>
      <c r="Q55">
        <f>IF($C55="OK",
   VLOOKUP(Plantilla!O66,'Tablas '!$E$4:$F$19,2,FALSE),
"")</f>
        <v/>
      </c>
      <c r="R55">
        <f>IF($C55="OK",
   VLOOKUP(Plantilla!P66,'Tablas '!$H$4:$I$5,2,FALSE),
"")</f>
        <v/>
      </c>
      <c r="S55">
        <f>IF($C55="OK",
   VLOOKUP(Plantilla!Q66,'Tablas '!$K$4:$L$8,2,FALSE),
"")</f>
        <v/>
      </c>
      <c r="T55">
        <f>IF($C55="OK",
   VLOOKUP(Plantilla!R66,'Tablas '!$AE$4:$AF$6,2,FALSE),
"")</f>
        <v/>
      </c>
      <c r="U55">
        <f>IF($C55="OK",
   VLOOKUP(Plantilla!S66,'Tablas '!$AE$4:$AF$6,2,FALSE),
"")</f>
        <v/>
      </c>
      <c r="V55">
        <f>IF($C55="OK",TEXT(Plantilla!T66,"#"),"")</f>
        <v/>
      </c>
      <c r="W55" s="84">
        <f>IF($C55="OK",
   VLOOKUP(Plantilla!U66,'Tablas '!$AM$4:$AN$1126,2,FALSE),
"")</f>
        <v/>
      </c>
      <c r="X55">
        <f>IF($C55="OK",TEXT(Plantilla!V66,"#"),"")</f>
        <v/>
      </c>
      <c r="Y55">
        <f>IF($C55="OK",
   CONCATENATE(YEAR(Plantilla!W66),"-",TEXT(MONTH(Plantilla!W66),"00"),"-",TEXT(DAY(Plantilla!W66),"00")),
"")</f>
        <v/>
      </c>
      <c r="Z55">
        <f>IF($C55="OK",
   CONCATENATE(YEAR(Plantilla!X66),"-",TEXT(MONTH(Plantilla!X66),"00"),"-",TEXT(DAY(Plantilla!X66),"00")),
"")</f>
        <v/>
      </c>
      <c r="AA55">
        <f>IF($C55="OK",
   TEXT(VLOOKUP(Plantilla!Y66,'Tablas '!$Q$4:$R$9,2,FALSE),"#"),
"")</f>
        <v/>
      </c>
      <c r="AB55">
        <f>IF($C55="OK",
   CONCATENATE(YEAR(Plantilla!Z66),"-",TEXT(MONTH(Plantilla!Z66),"00"),"-",TEXT(DAY(Plantilla!Z66),"00")),
"")</f>
        <v/>
      </c>
      <c r="AC55">
        <f>IF($C55="OK",
   TEXT(VLOOKUP(Plantilla!AA66,'Tablas '!$T$4:$U$13,2,FALSE),"#"),
"")</f>
        <v/>
      </c>
      <c r="AD55">
        <f>IF($C55="OK",TEXT(Plantilla!AB66,"#"),"")</f>
        <v/>
      </c>
      <c r="AE55">
        <f>IF($C55="OK",
   IF(Plantilla!AC66&lt;&gt;"",
      TEXT(VLOOKUP(Plantilla!AC66,'Tablas '!$W$4:$X$7,2,FALSE),"#"),
   ""),
"")</f>
        <v/>
      </c>
      <c r="AF55">
        <f>IF($C55="OK",TEXT(Plantilla!AD66,"#"),"")</f>
        <v/>
      </c>
      <c r="AG55" s="6">
        <f>IF($C55="OK",_xlfn.NUMBERVALUE(Plantilla!AE66),"")</f>
        <v/>
      </c>
      <c r="AH55" s="4">
        <f>IF($C55="OK",_xlfn.NUMBERVALUE(Plantilla!AF66),"")</f>
        <v/>
      </c>
      <c r="AI55" s="6">
        <f>IF($C55="OK",_xlfn.NUMBERVALUE(Plantilla!AG66),"")</f>
        <v/>
      </c>
      <c r="AJ55" s="6">
        <f>IF($C55="OK",_xlfn.NUMBERVALUE(Plantilla!AH66),"")</f>
        <v/>
      </c>
      <c r="AK55" s="6">
        <f>IF($C55="OK",_xlfn.NUMBERVALUE(Plantilla!AI66),"")</f>
        <v/>
      </c>
      <c r="AL55" s="6">
        <f>IF($C55="OK",_xlfn.NUMBERVALUE(Plantilla!AJ66),"")</f>
        <v/>
      </c>
      <c r="AM55" s="4">
        <f>IF($C55="OK",_xlfn.NUMBERVALUE(Plantilla!AK66),"")</f>
        <v/>
      </c>
      <c r="AN55" s="6">
        <f>IF($C55="OK",_xlfn.NUMBERVALUE(Plantilla!AL66),"")</f>
        <v/>
      </c>
      <c r="AO55" s="4">
        <f>IF($C55="OK",_xlfn.NUMBERVALUE(Plantilla!AM66),"")</f>
        <v/>
      </c>
      <c r="AP55" s="6">
        <f>IF($C55="OK",_xlfn.NUMBERVALUE(Plantilla!AN66),"")</f>
        <v/>
      </c>
      <c r="AQ55" s="4">
        <f>IF($C55="OK",_xlfn.NUMBERVALUE(Plantilla!AO66),"")</f>
        <v/>
      </c>
      <c r="AR55" s="6">
        <f>IF($C55="OK",_xlfn.NUMBERVALUE(Plantilla!AP66),"")</f>
        <v/>
      </c>
      <c r="AS55" s="4">
        <f>IF($C55="OK",_xlfn.NUMBERVALUE(Plantilla!AQ66),"")</f>
        <v/>
      </c>
      <c r="AT55" s="6">
        <f>IF($C55="OK",_xlfn.NUMBERVALUE(Plantilla!AR66),"")</f>
        <v/>
      </c>
      <c r="AU55" s="4">
        <f>IF($C55="OK",_xlfn.NUMBERVALUE(Plantilla!AS66),"")</f>
        <v/>
      </c>
      <c r="AV55" s="6">
        <f>IF($C55="OK",_xlfn.NUMBERVALUE(Plantilla!AT66),"")</f>
        <v/>
      </c>
      <c r="AW55" s="4">
        <f>IF($C55="OK",_xlfn.NUMBERVALUE(Plantilla!AU66),"")</f>
        <v/>
      </c>
      <c r="AX55" s="6">
        <f>IF($C55="OK",_xlfn.NUMBERVALUE(Plantilla!AV66),"")</f>
        <v/>
      </c>
      <c r="AY55" s="4">
        <f>IF($C55="OK",_xlfn.NUMBERVALUE(Plantilla!AW66),"")</f>
        <v/>
      </c>
      <c r="AZ55" s="6">
        <f>IF($C55="OK",_xlfn.NUMBERVALUE(Plantilla!AX66),"")</f>
        <v/>
      </c>
      <c r="BA55">
        <f>IF($C55="OK",_xlfn.NUMBERVALUE(Plantilla!AY66),"")</f>
        <v/>
      </c>
      <c r="BB55">
        <f>IF($C55="OK",_xlfn.NUMBERVALUE(Plantilla!AZ66),"")</f>
        <v/>
      </c>
      <c r="BC55" s="4">
        <f>IF($C55="OK",_xlfn.NUMBERVALUE(Plantilla!BA66),"")</f>
        <v/>
      </c>
      <c r="BD55" s="6">
        <f>IF($C55="OK",_xlfn.NUMBERVALUE(Plantilla!BB66),"")</f>
        <v/>
      </c>
      <c r="BE55" s="4">
        <f>IF($C55="OK",_xlfn.NUMBERVALUE(Plantilla!BC66),"")</f>
        <v/>
      </c>
      <c r="BF55" s="6">
        <f>IF($C55="OK",_xlfn.NUMBERVALUE(Plantilla!BD66),"")</f>
        <v/>
      </c>
      <c r="BG55" s="4">
        <f>IF($C55="OK",_xlfn.NUMBERVALUE(Plantilla!BE66),"")</f>
        <v/>
      </c>
      <c r="BH55" s="6">
        <f>IF($C55="OK",_xlfn.NUMBERVALUE(Plantilla!BF66),"")</f>
        <v/>
      </c>
      <c r="BI55" s="110">
        <f>IF($C55="OK",_xlfn.NUMBERVALUE(Plantilla!BG66),"")</f>
        <v/>
      </c>
      <c r="BJ55" s="6">
        <f>IF($C55="OK",_xlfn.NUMBERVALUE(Plantilla!BH66),"")</f>
        <v/>
      </c>
      <c r="BK55" s="109">
        <f>IF($C55="OK",_xlfn.NUMBERVALUE(Plantilla!BI66),"")</f>
        <v/>
      </c>
      <c r="BL55" s="6">
        <f>IF($C55="OK",
   IF(Plantilla!BJ66&lt;&gt;"",
      TEXT(VLOOKUP(Plantilla!BJ66,'Tablas '!$Z$4:$AA$6,2,FALSE),"#"),
   ""),
"")</f>
        <v/>
      </c>
      <c r="BM55" s="4">
        <f>IF($C55="OK",_xlfn.NUMBERVALUE(Plantilla!BK66),"")</f>
        <v/>
      </c>
      <c r="BN55" s="4">
        <f>IF($C55="OK",_xlfn.NUMBERVALUE(Plantilla!BL66),"")</f>
        <v/>
      </c>
      <c r="BO55" s="6">
        <f>IF($C55="OK",_xlfn.NUMBERVALUE(Plantilla!BM66),"")</f>
        <v/>
      </c>
      <c r="BP55" s="4">
        <f>IF($C55="OK",_xlfn.NUMBERVALUE(Plantilla!BN66),"")</f>
        <v/>
      </c>
      <c r="BQ55" s="6">
        <f>IF($C55="OK",_xlfn.NUMBERVALUE(Plantilla!BO66),"")</f>
        <v/>
      </c>
      <c r="BR55" s="4">
        <f>IF($C55="OK",_xlfn.NUMBERVALUE(Plantilla!BP66),"")</f>
        <v/>
      </c>
      <c r="BS55" s="6">
        <f>IF($C55="OK",_xlfn.NUMBERVALUE(Plantilla!BQ66),"")</f>
        <v/>
      </c>
      <c r="BT55" s="4">
        <f>IF($C55="OK",_xlfn.NUMBERVALUE(Plantilla!BR66),"")</f>
        <v/>
      </c>
      <c r="BU55" s="6">
        <f>IF($C55="OK",_xlfn.NUMBERVALUE(Plantilla!BS66),"")</f>
        <v/>
      </c>
      <c r="BV55" s="6">
        <f>IF($C55="OK",_xlfn.NUMBERVALUE(Plantilla!BT66),"")</f>
        <v/>
      </c>
      <c r="BW55" s="6">
        <f>IF($C55="OK",_xlfn.NUMBERVALUE(Plantilla!BU66),"")</f>
        <v/>
      </c>
      <c r="BX55" s="6">
        <f>IF($C55="OK",_xlfn.NUMBERVALUE(Plantilla!BV66),"")</f>
        <v/>
      </c>
      <c r="BY55" s="6">
        <f>IF($C55="OK",_xlfn.NUMBERVALUE(Plantilla!BW66),"")</f>
        <v/>
      </c>
      <c r="BZ55" s="6">
        <f>IF($C55="OK",_xlfn.NUMBERVALUE(Plantilla!BX66),"")</f>
        <v/>
      </c>
      <c r="CA55" s="6">
        <f>IF($C55="OK",_xlfn.NUMBERVALUE(Plantilla!BY66),"")</f>
        <v/>
      </c>
      <c r="CB55" s="6">
        <f>IF($C55="OK",_xlfn.NUMBERVALUE(Plantilla!BZ66),"")</f>
        <v/>
      </c>
      <c r="CC55" s="6">
        <f>IF($C55="OK",_xlfn.NUMBERVALUE(Plantilla!CA66),"")</f>
        <v/>
      </c>
      <c r="CD55" s="6">
        <f>IF($C55="OK",_xlfn.NUMBERVALUE(Plantilla!CB66),"")</f>
        <v/>
      </c>
      <c r="CE55" s="6">
        <f>IF($C55="OK",_xlfn.NUMBERVALUE(Plantilla!CC66),"")</f>
        <v/>
      </c>
      <c r="CF55" s="4">
        <f>IF($C55="OK",_xlfn.NUMBERVALUE(Plantilla!CD66),"")</f>
        <v/>
      </c>
      <c r="CG55" s="6">
        <f>IF($C55="OK",_xlfn.NUMBERVALUE(Plantilla!CE66),"")</f>
        <v/>
      </c>
      <c r="CH55" s="6">
        <f>IF($C55="OK",_xlfn.NUMBERVALUE(Plantilla!CF66),"")</f>
        <v/>
      </c>
      <c r="CI55" s="6">
        <f>IF($C55="OK",_xlfn.NUMBERVALUE(Plantilla!CG66),"")</f>
        <v/>
      </c>
      <c r="CJ55" s="6">
        <f>IF($C55="OK",_xlfn.NUMBERVALUE(Plantilla!CH66),"")</f>
        <v/>
      </c>
      <c r="CK55" s="6">
        <f>IF($C55="OK",_xlfn.NUMBERVALUE(Plantilla!CI66),"")</f>
        <v/>
      </c>
      <c r="CL55" s="6">
        <f>IF($C55="OK",_xlfn.NUMBERVALUE(Plantilla!CJ66),"")</f>
        <v/>
      </c>
      <c r="CM55">
        <f>IF($C55="OK",TEXT(Plantilla!CK66,"#"),"")</f>
        <v/>
      </c>
      <c r="CN55" s="6">
        <f>IF($C55="OK",_xlfn.NUMBERVALUE(Plantilla!CL66),"")</f>
        <v/>
      </c>
      <c r="CO55" s="6">
        <f>IF($C55="OK",_xlfn.NUMBERVALUE(Plantilla!CM66),"")</f>
        <v/>
      </c>
      <c r="CP55" s="110">
        <f>IF($C55="OK",_xlfn.NUMBERVALUE(Plantilla!CN66),"")</f>
        <v/>
      </c>
      <c r="CQ55" s="6">
        <f>IF($C55="OK",_xlfn.NUMBERVALUE(Plantilla!CO66),"")</f>
        <v/>
      </c>
      <c r="CR55" s="109">
        <f>IF($C55="OK",_xlfn.NUMBERVALUE(Plantilla!CP66),"")</f>
        <v/>
      </c>
      <c r="CS55" s="110">
        <f>IF($C55="OK",_xlfn.NUMBERVALUE(Plantilla!CQ66),"")</f>
        <v/>
      </c>
      <c r="CT55" s="6">
        <f>IF($C55="OK",_xlfn.NUMBERVALUE(Plantilla!CR66),"")</f>
        <v/>
      </c>
      <c r="CU55" s="109">
        <f>IF($C55="OK",_xlfn.NUMBERVALUE(Plantilla!CS66),"")</f>
        <v/>
      </c>
      <c r="CV55" s="110">
        <f>IF($C55="OK",_xlfn.NUMBERVALUE(Plantilla!CT66),"")</f>
        <v/>
      </c>
      <c r="CW55" s="6">
        <f>IF($C55="OK",_xlfn.NUMBERVALUE(Plantilla!CU66),"")</f>
        <v/>
      </c>
      <c r="CX55" s="82">
        <f>IF($C55="OK",_xlfn.NUMBERVALUE(Plantilla!CV66),"")</f>
        <v/>
      </c>
      <c r="CY55" s="6">
        <f>IF($C55="OK",_xlfn.NUMBERVALUE(Plantilla!CW66),"")</f>
        <v/>
      </c>
      <c r="CZ55" s="82">
        <f>IF($C55="OK",_xlfn.NUMBERVALUE(Plantilla!CX66),"")</f>
        <v/>
      </c>
      <c r="DA55" s="6">
        <f>IF($C55="OK",_xlfn.NUMBERVALUE(Plantilla!CY66),"")</f>
        <v/>
      </c>
      <c r="DB55" s="109">
        <f>IF($C55="OK",_xlfn.NUMBERVALUE(Plantilla!CZ66),"")</f>
        <v/>
      </c>
      <c r="DC55" s="6">
        <f>IF($C55="OK",_xlfn.NUMBERVALUE(Plantilla!DA66),"")</f>
        <v/>
      </c>
      <c r="DD55" s="6">
        <f>IF($C55="OK",TEXT(Plantilla!DB66,"#"),"")</f>
        <v/>
      </c>
      <c r="DE55" s="6">
        <f>IF($C55="OK",_xlfn.NUMBERVALUE(Plantilla!DC66),"")</f>
        <v/>
      </c>
      <c r="DF55" s="4">
        <f>IF($C55="OK",_xlfn.NUMBERVALUE(Plantilla!DD66),"")</f>
        <v/>
      </c>
      <c r="DG55" s="6">
        <f>IF($C55="OK",_xlfn.NUMBERVALUE(Plantilla!DE66),"")</f>
        <v/>
      </c>
      <c r="DH55" s="6">
        <f>IF($C55="OK",_xlfn.NUMBERVALUE(Plantilla!DF66),"")</f>
        <v/>
      </c>
      <c r="DI55" s="6">
        <f>IF($C55="OK",_xlfn.NUMBERVALUE(Plantilla!DG66),"")</f>
        <v/>
      </c>
      <c r="DJ55" s="6">
        <f>IF($C55="OK",_xlfn.NUMBERVALUE(Plantilla!DH66),"")</f>
        <v/>
      </c>
      <c r="DK55" s="6">
        <f>IF($C55="OK",_xlfn.NUMBERVALUE(Plantilla!DI66),"")</f>
        <v/>
      </c>
      <c r="DL55" s="6">
        <f>IF($C55="OK",_xlfn.NUMBERVALUE(Plantilla!DJ66),"")</f>
        <v/>
      </c>
      <c r="DM55" s="6">
        <f>IF($C55="OK",_xlfn.NUMBERVALUE(Plantilla!DK66),"")</f>
        <v/>
      </c>
      <c r="DN55" s="6">
        <f>IF($C55="OK",_xlfn.NUMBERVALUE(Plantilla!DL66),"")</f>
        <v/>
      </c>
      <c r="DO55" s="6">
        <f>IF($C55="OK",_xlfn.NUMBERVALUE(Plantilla!DM66),"")</f>
        <v/>
      </c>
      <c r="DP55" s="6">
        <f>IF($C55="OK",_xlfn.NUMBERVALUE(Plantilla!DN66),"")</f>
        <v/>
      </c>
      <c r="DQ55" s="6">
        <f>IF($C55="OK",_xlfn.NUMBERVALUE(Plantilla!DO66),"")</f>
        <v/>
      </c>
      <c r="DR55" s="6">
        <f>IF($C55="OK",_xlfn.NUMBERVALUE(Plantilla!DP66),"")</f>
        <v/>
      </c>
      <c r="DS55">
        <f>IF($C55="OK",TEXT(Plantilla!DR66,"#"),"")</f>
        <v/>
      </c>
      <c r="DT55" s="6" t="n"/>
    </row>
    <row r="56">
      <c r="A56">
        <f>IF(Plantilla!$I$6="¡Perfecto!, Guarda el archivo y adjúntalo a tu interfaz de Nómina Electrónica","OK","Error")</f>
        <v/>
      </c>
      <c r="B56">
        <f>IF(Plantilla!$I$6="¡Perfecto!, Guarda el archivo y adjúntalo a tu interfaz de Nómina Electrónica",MID(Plantilla!$D$2,SEARCH("V",Plantilla!$D$2),10),"")</f>
        <v/>
      </c>
      <c r="C56">
        <f>Plantilla!C67</f>
        <v/>
      </c>
      <c r="D56">
        <f>IF($C56="OK",Plantilla!B67,"")</f>
        <v/>
      </c>
      <c r="E56">
        <f>IF($C56="OK",
   VLOOKUP(Plantilla!$E$4,'Tablas '!$AP$4:$AT$6,5,FALSE),
"")</f>
        <v/>
      </c>
      <c r="F56">
        <f>IF($C56="OK",TEXT(Plantilla!D67,"#"),"")</f>
        <v/>
      </c>
      <c r="G56">
        <f>IF($C56="OK",
   VLOOKUP(Plantilla!E67,'Tablas '!$B$4:$C$14,2,FALSE),
"")</f>
        <v/>
      </c>
      <c r="H56">
        <f>IF($C56="OK",TEXT(Plantilla!F67,"#"),"")</f>
        <v/>
      </c>
      <c r="I56">
        <f>IF($C56="OK",TEXT(Plantilla!G67,"#"),"")</f>
        <v/>
      </c>
      <c r="J56">
        <f>IF($C56="OK",TEXT(Plantilla!H67,"#"),"")</f>
        <v/>
      </c>
      <c r="K56">
        <f>IF($C56="OK",TEXT(Plantilla!I67,"#"),"")</f>
        <v/>
      </c>
      <c r="L56">
        <f>IF($C56="OK",TEXT(Plantilla!J67,"#"),"")</f>
        <v/>
      </c>
      <c r="M56">
        <f>IF($C56="OK",TEXT(Plantilla!K67,"#"),"")</f>
        <v/>
      </c>
      <c r="N56">
        <f>IF($C56="OK",
   CONCATENATE(YEAR(Plantilla!L67),"-",TEXT(MONTH(Plantilla!L67),"00"),"-",TEXT(DAY(Plantilla!L67),"00")),
"")</f>
        <v/>
      </c>
      <c r="O56">
        <f>IF($C56="OK",_xlfn.NUMBERVALUE(Plantilla!M67),"")</f>
        <v/>
      </c>
      <c r="P56">
        <f>IF($C56="OK",
   IF(Plantilla!N67&lt;&gt;"",
      CONCATENATE(YEAR(Plantilla!N67),"-",TEXT(MONTH(Plantilla!N67),"00"),"-",TEXT(DAY(Plantilla!N67),"00")),
   ""),
"")</f>
        <v/>
      </c>
      <c r="Q56">
        <f>IF($C56="OK",
   VLOOKUP(Plantilla!O67,'Tablas '!$E$4:$F$19,2,FALSE),
"")</f>
        <v/>
      </c>
      <c r="R56">
        <f>IF($C56="OK",
   VLOOKUP(Plantilla!P67,'Tablas '!$H$4:$I$5,2,FALSE),
"")</f>
        <v/>
      </c>
      <c r="S56">
        <f>IF($C56="OK",
   VLOOKUP(Plantilla!Q67,'Tablas '!$K$4:$L$8,2,FALSE),
"")</f>
        <v/>
      </c>
      <c r="T56">
        <f>IF($C56="OK",
   VLOOKUP(Plantilla!R67,'Tablas '!$AE$4:$AF$6,2,FALSE),
"")</f>
        <v/>
      </c>
      <c r="U56">
        <f>IF($C56="OK",
   VLOOKUP(Plantilla!S67,'Tablas '!$AE$4:$AF$6,2,FALSE),
"")</f>
        <v/>
      </c>
      <c r="V56">
        <f>IF($C56="OK",TEXT(Plantilla!T67,"#"),"")</f>
        <v/>
      </c>
      <c r="W56" s="84">
        <f>IF($C56="OK",
   VLOOKUP(Plantilla!U67,'Tablas '!$AM$4:$AN$1126,2,FALSE),
"")</f>
        <v/>
      </c>
      <c r="X56">
        <f>IF($C56="OK",TEXT(Plantilla!V67,"#"),"")</f>
        <v/>
      </c>
      <c r="Y56">
        <f>IF($C56="OK",
   CONCATENATE(YEAR(Plantilla!W67),"-",TEXT(MONTH(Plantilla!W67),"00"),"-",TEXT(DAY(Plantilla!W67),"00")),
"")</f>
        <v/>
      </c>
      <c r="Z56">
        <f>IF($C56="OK",
   CONCATENATE(YEAR(Plantilla!X67),"-",TEXT(MONTH(Plantilla!X67),"00"),"-",TEXT(DAY(Plantilla!X67),"00")),
"")</f>
        <v/>
      </c>
      <c r="AA56">
        <f>IF($C56="OK",
   TEXT(VLOOKUP(Plantilla!Y67,'Tablas '!$Q$4:$R$9,2,FALSE),"#"),
"")</f>
        <v/>
      </c>
      <c r="AB56">
        <f>IF($C56="OK",
   CONCATENATE(YEAR(Plantilla!Z67),"-",TEXT(MONTH(Plantilla!Z67),"00"),"-",TEXT(DAY(Plantilla!Z67),"00")),
"")</f>
        <v/>
      </c>
      <c r="AC56">
        <f>IF($C56="OK",
   TEXT(VLOOKUP(Plantilla!AA67,'Tablas '!$T$4:$U$13,2,FALSE),"#"),
"")</f>
        <v/>
      </c>
      <c r="AD56">
        <f>IF($C56="OK",TEXT(Plantilla!AB67,"#"),"")</f>
        <v/>
      </c>
      <c r="AE56">
        <f>IF($C56="OK",
   IF(Plantilla!AC67&lt;&gt;"",
      TEXT(VLOOKUP(Plantilla!AC67,'Tablas '!$W$4:$X$7,2,FALSE),"#"),
   ""),
"")</f>
        <v/>
      </c>
      <c r="AF56">
        <f>IF($C56="OK",TEXT(Plantilla!AD67,"#"),"")</f>
        <v/>
      </c>
      <c r="AG56" s="6">
        <f>IF($C56="OK",_xlfn.NUMBERVALUE(Plantilla!AE67),"")</f>
        <v/>
      </c>
      <c r="AH56" s="4">
        <f>IF($C56="OK",_xlfn.NUMBERVALUE(Plantilla!AF67),"")</f>
        <v/>
      </c>
      <c r="AI56" s="6">
        <f>IF($C56="OK",_xlfn.NUMBERVALUE(Plantilla!AG67),"")</f>
        <v/>
      </c>
      <c r="AJ56" s="6">
        <f>IF($C56="OK",_xlfn.NUMBERVALUE(Plantilla!AH67),"")</f>
        <v/>
      </c>
      <c r="AK56" s="6">
        <f>IF($C56="OK",_xlfn.NUMBERVALUE(Plantilla!AI67),"")</f>
        <v/>
      </c>
      <c r="AL56" s="6">
        <f>IF($C56="OK",_xlfn.NUMBERVALUE(Plantilla!AJ67),"")</f>
        <v/>
      </c>
      <c r="AM56" s="4">
        <f>IF($C56="OK",_xlfn.NUMBERVALUE(Plantilla!AK67),"")</f>
        <v/>
      </c>
      <c r="AN56" s="6">
        <f>IF($C56="OK",_xlfn.NUMBERVALUE(Plantilla!AL67),"")</f>
        <v/>
      </c>
      <c r="AO56" s="4">
        <f>IF($C56="OK",_xlfn.NUMBERVALUE(Plantilla!AM67),"")</f>
        <v/>
      </c>
      <c r="AP56" s="6">
        <f>IF($C56="OK",_xlfn.NUMBERVALUE(Plantilla!AN67),"")</f>
        <v/>
      </c>
      <c r="AQ56" s="4">
        <f>IF($C56="OK",_xlfn.NUMBERVALUE(Plantilla!AO67),"")</f>
        <v/>
      </c>
      <c r="AR56" s="6">
        <f>IF($C56="OK",_xlfn.NUMBERVALUE(Plantilla!AP67),"")</f>
        <v/>
      </c>
      <c r="AS56" s="4">
        <f>IF($C56="OK",_xlfn.NUMBERVALUE(Plantilla!AQ67),"")</f>
        <v/>
      </c>
      <c r="AT56" s="6">
        <f>IF($C56="OK",_xlfn.NUMBERVALUE(Plantilla!AR67),"")</f>
        <v/>
      </c>
      <c r="AU56" s="4">
        <f>IF($C56="OK",_xlfn.NUMBERVALUE(Plantilla!AS67),"")</f>
        <v/>
      </c>
      <c r="AV56" s="6">
        <f>IF($C56="OK",_xlfn.NUMBERVALUE(Plantilla!AT67),"")</f>
        <v/>
      </c>
      <c r="AW56" s="4">
        <f>IF($C56="OK",_xlfn.NUMBERVALUE(Plantilla!AU67),"")</f>
        <v/>
      </c>
      <c r="AX56" s="6">
        <f>IF($C56="OK",_xlfn.NUMBERVALUE(Plantilla!AV67),"")</f>
        <v/>
      </c>
      <c r="AY56" s="4">
        <f>IF($C56="OK",_xlfn.NUMBERVALUE(Plantilla!AW67),"")</f>
        <v/>
      </c>
      <c r="AZ56" s="6">
        <f>IF($C56="OK",_xlfn.NUMBERVALUE(Plantilla!AX67),"")</f>
        <v/>
      </c>
      <c r="BA56">
        <f>IF($C56="OK",_xlfn.NUMBERVALUE(Plantilla!AY67),"")</f>
        <v/>
      </c>
      <c r="BB56">
        <f>IF($C56="OK",_xlfn.NUMBERVALUE(Plantilla!AZ67),"")</f>
        <v/>
      </c>
      <c r="BC56" s="4">
        <f>IF($C56="OK",_xlfn.NUMBERVALUE(Plantilla!BA67),"")</f>
        <v/>
      </c>
      <c r="BD56" s="6">
        <f>IF($C56="OK",_xlfn.NUMBERVALUE(Plantilla!BB67),"")</f>
        <v/>
      </c>
      <c r="BE56" s="4">
        <f>IF($C56="OK",_xlfn.NUMBERVALUE(Plantilla!BC67),"")</f>
        <v/>
      </c>
      <c r="BF56" s="6">
        <f>IF($C56="OK",_xlfn.NUMBERVALUE(Plantilla!BD67),"")</f>
        <v/>
      </c>
      <c r="BG56" s="4">
        <f>IF($C56="OK",_xlfn.NUMBERVALUE(Plantilla!BE67),"")</f>
        <v/>
      </c>
      <c r="BH56" s="6">
        <f>IF($C56="OK",_xlfn.NUMBERVALUE(Plantilla!BF67),"")</f>
        <v/>
      </c>
      <c r="BI56" s="110">
        <f>IF($C56="OK",_xlfn.NUMBERVALUE(Plantilla!BG67),"")</f>
        <v/>
      </c>
      <c r="BJ56" s="6">
        <f>IF($C56="OK",_xlfn.NUMBERVALUE(Plantilla!BH67),"")</f>
        <v/>
      </c>
      <c r="BK56" s="109">
        <f>IF($C56="OK",_xlfn.NUMBERVALUE(Plantilla!BI67),"")</f>
        <v/>
      </c>
      <c r="BL56" s="6">
        <f>IF($C56="OK",
   IF(Plantilla!BJ67&lt;&gt;"",
      TEXT(VLOOKUP(Plantilla!BJ67,'Tablas '!$Z$4:$AA$6,2,FALSE),"#"),
   ""),
"")</f>
        <v/>
      </c>
      <c r="BM56" s="4">
        <f>IF($C56="OK",_xlfn.NUMBERVALUE(Plantilla!BK67),"")</f>
        <v/>
      </c>
      <c r="BN56" s="4">
        <f>IF($C56="OK",_xlfn.NUMBERVALUE(Plantilla!BL67),"")</f>
        <v/>
      </c>
      <c r="BO56" s="6">
        <f>IF($C56="OK",_xlfn.NUMBERVALUE(Plantilla!BM67),"")</f>
        <v/>
      </c>
      <c r="BP56" s="4">
        <f>IF($C56="OK",_xlfn.NUMBERVALUE(Plantilla!BN67),"")</f>
        <v/>
      </c>
      <c r="BQ56" s="6">
        <f>IF($C56="OK",_xlfn.NUMBERVALUE(Plantilla!BO67),"")</f>
        <v/>
      </c>
      <c r="BR56" s="4">
        <f>IF($C56="OK",_xlfn.NUMBERVALUE(Plantilla!BP67),"")</f>
        <v/>
      </c>
      <c r="BS56" s="6">
        <f>IF($C56="OK",_xlfn.NUMBERVALUE(Plantilla!BQ67),"")</f>
        <v/>
      </c>
      <c r="BT56" s="4">
        <f>IF($C56="OK",_xlfn.NUMBERVALUE(Plantilla!BR67),"")</f>
        <v/>
      </c>
      <c r="BU56" s="6">
        <f>IF($C56="OK",_xlfn.NUMBERVALUE(Plantilla!BS67),"")</f>
        <v/>
      </c>
      <c r="BV56" s="6">
        <f>IF($C56="OK",_xlfn.NUMBERVALUE(Plantilla!BT67),"")</f>
        <v/>
      </c>
      <c r="BW56" s="6">
        <f>IF($C56="OK",_xlfn.NUMBERVALUE(Plantilla!BU67),"")</f>
        <v/>
      </c>
      <c r="BX56" s="6">
        <f>IF($C56="OK",_xlfn.NUMBERVALUE(Plantilla!BV67),"")</f>
        <v/>
      </c>
      <c r="BY56" s="6">
        <f>IF($C56="OK",_xlfn.NUMBERVALUE(Plantilla!BW67),"")</f>
        <v/>
      </c>
      <c r="BZ56" s="6">
        <f>IF($C56="OK",_xlfn.NUMBERVALUE(Plantilla!BX67),"")</f>
        <v/>
      </c>
      <c r="CA56" s="6">
        <f>IF($C56="OK",_xlfn.NUMBERVALUE(Plantilla!BY67),"")</f>
        <v/>
      </c>
      <c r="CB56" s="6">
        <f>IF($C56="OK",_xlfn.NUMBERVALUE(Plantilla!BZ67),"")</f>
        <v/>
      </c>
      <c r="CC56" s="6">
        <f>IF($C56="OK",_xlfn.NUMBERVALUE(Plantilla!CA67),"")</f>
        <v/>
      </c>
      <c r="CD56" s="6">
        <f>IF($C56="OK",_xlfn.NUMBERVALUE(Plantilla!CB67),"")</f>
        <v/>
      </c>
      <c r="CE56" s="6">
        <f>IF($C56="OK",_xlfn.NUMBERVALUE(Plantilla!CC67),"")</f>
        <v/>
      </c>
      <c r="CF56" s="4">
        <f>IF($C56="OK",_xlfn.NUMBERVALUE(Plantilla!CD67),"")</f>
        <v/>
      </c>
      <c r="CG56" s="6">
        <f>IF($C56="OK",_xlfn.NUMBERVALUE(Plantilla!CE67),"")</f>
        <v/>
      </c>
      <c r="CH56" s="6">
        <f>IF($C56="OK",_xlfn.NUMBERVALUE(Plantilla!CF67),"")</f>
        <v/>
      </c>
      <c r="CI56" s="6">
        <f>IF($C56="OK",_xlfn.NUMBERVALUE(Plantilla!CG67),"")</f>
        <v/>
      </c>
      <c r="CJ56" s="6">
        <f>IF($C56="OK",_xlfn.NUMBERVALUE(Plantilla!CH67),"")</f>
        <v/>
      </c>
      <c r="CK56" s="6">
        <f>IF($C56="OK",_xlfn.NUMBERVALUE(Plantilla!CI67),"")</f>
        <v/>
      </c>
      <c r="CL56" s="6">
        <f>IF($C56="OK",_xlfn.NUMBERVALUE(Plantilla!CJ67),"")</f>
        <v/>
      </c>
      <c r="CM56">
        <f>IF($C56="OK",TEXT(Plantilla!CK67,"#"),"")</f>
        <v/>
      </c>
      <c r="CN56" s="6">
        <f>IF($C56="OK",_xlfn.NUMBERVALUE(Plantilla!CL67),"")</f>
        <v/>
      </c>
      <c r="CO56" s="6">
        <f>IF($C56="OK",_xlfn.NUMBERVALUE(Plantilla!CM67),"")</f>
        <v/>
      </c>
      <c r="CP56" s="110">
        <f>IF($C56="OK",_xlfn.NUMBERVALUE(Plantilla!CN67),"")</f>
        <v/>
      </c>
      <c r="CQ56" s="6">
        <f>IF($C56="OK",_xlfn.NUMBERVALUE(Plantilla!CO67),"")</f>
        <v/>
      </c>
      <c r="CR56" s="109">
        <f>IF($C56="OK",_xlfn.NUMBERVALUE(Plantilla!CP67),"")</f>
        <v/>
      </c>
      <c r="CS56" s="110">
        <f>IF($C56="OK",_xlfn.NUMBERVALUE(Plantilla!CQ67),"")</f>
        <v/>
      </c>
      <c r="CT56" s="6">
        <f>IF($C56="OK",_xlfn.NUMBERVALUE(Plantilla!CR67),"")</f>
        <v/>
      </c>
      <c r="CU56" s="109">
        <f>IF($C56="OK",_xlfn.NUMBERVALUE(Plantilla!CS67),"")</f>
        <v/>
      </c>
      <c r="CV56" s="110">
        <f>IF($C56="OK",_xlfn.NUMBERVALUE(Plantilla!CT67),"")</f>
        <v/>
      </c>
      <c r="CW56" s="6">
        <f>IF($C56="OK",_xlfn.NUMBERVALUE(Plantilla!CU67),"")</f>
        <v/>
      </c>
      <c r="CX56" s="82">
        <f>IF($C56="OK",_xlfn.NUMBERVALUE(Plantilla!CV67),"")</f>
        <v/>
      </c>
      <c r="CY56" s="6">
        <f>IF($C56="OK",_xlfn.NUMBERVALUE(Plantilla!CW67),"")</f>
        <v/>
      </c>
      <c r="CZ56" s="82">
        <f>IF($C56="OK",_xlfn.NUMBERVALUE(Plantilla!CX67),"")</f>
        <v/>
      </c>
      <c r="DA56" s="6">
        <f>IF($C56="OK",_xlfn.NUMBERVALUE(Plantilla!CY67),"")</f>
        <v/>
      </c>
      <c r="DB56" s="109">
        <f>IF($C56="OK",_xlfn.NUMBERVALUE(Plantilla!CZ67),"")</f>
        <v/>
      </c>
      <c r="DC56" s="6">
        <f>IF($C56="OK",_xlfn.NUMBERVALUE(Plantilla!DA67),"")</f>
        <v/>
      </c>
      <c r="DD56" s="6">
        <f>IF($C56="OK",TEXT(Plantilla!DB67,"#"),"")</f>
        <v/>
      </c>
      <c r="DE56" s="6">
        <f>IF($C56="OK",_xlfn.NUMBERVALUE(Plantilla!DC67),"")</f>
        <v/>
      </c>
      <c r="DF56" s="4">
        <f>IF($C56="OK",_xlfn.NUMBERVALUE(Plantilla!DD67),"")</f>
        <v/>
      </c>
      <c r="DG56" s="6">
        <f>IF($C56="OK",_xlfn.NUMBERVALUE(Plantilla!DE67),"")</f>
        <v/>
      </c>
      <c r="DH56" s="6">
        <f>IF($C56="OK",_xlfn.NUMBERVALUE(Plantilla!DF67),"")</f>
        <v/>
      </c>
      <c r="DI56" s="6">
        <f>IF($C56="OK",_xlfn.NUMBERVALUE(Plantilla!DG67),"")</f>
        <v/>
      </c>
      <c r="DJ56" s="6">
        <f>IF($C56="OK",_xlfn.NUMBERVALUE(Plantilla!DH67),"")</f>
        <v/>
      </c>
      <c r="DK56" s="6">
        <f>IF($C56="OK",_xlfn.NUMBERVALUE(Plantilla!DI67),"")</f>
        <v/>
      </c>
      <c r="DL56" s="6">
        <f>IF($C56="OK",_xlfn.NUMBERVALUE(Plantilla!DJ67),"")</f>
        <v/>
      </c>
      <c r="DM56" s="6">
        <f>IF($C56="OK",_xlfn.NUMBERVALUE(Plantilla!DK67),"")</f>
        <v/>
      </c>
      <c r="DN56" s="6">
        <f>IF($C56="OK",_xlfn.NUMBERVALUE(Plantilla!DL67),"")</f>
        <v/>
      </c>
      <c r="DO56" s="6">
        <f>IF($C56="OK",_xlfn.NUMBERVALUE(Plantilla!DM67),"")</f>
        <v/>
      </c>
      <c r="DP56" s="6">
        <f>IF($C56="OK",_xlfn.NUMBERVALUE(Plantilla!DN67),"")</f>
        <v/>
      </c>
      <c r="DQ56" s="6">
        <f>IF($C56="OK",_xlfn.NUMBERVALUE(Plantilla!DO67),"")</f>
        <v/>
      </c>
      <c r="DR56" s="6">
        <f>IF($C56="OK",_xlfn.NUMBERVALUE(Plantilla!DP67),"")</f>
        <v/>
      </c>
      <c r="DS56">
        <f>IF($C56="OK",TEXT(Plantilla!DR67,"#"),"")</f>
        <v/>
      </c>
      <c r="DT56" s="6" t="n"/>
    </row>
    <row r="57">
      <c r="A57">
        <f>IF(Plantilla!$I$6="¡Perfecto!, Guarda el archivo y adjúntalo a tu interfaz de Nómina Electrónica","OK","Error")</f>
        <v/>
      </c>
      <c r="B57">
        <f>IF(Plantilla!$I$6="¡Perfecto!, Guarda el archivo y adjúntalo a tu interfaz de Nómina Electrónica",MID(Plantilla!$D$2,SEARCH("V",Plantilla!$D$2),10),"")</f>
        <v/>
      </c>
      <c r="C57">
        <f>Plantilla!C68</f>
        <v/>
      </c>
      <c r="D57">
        <f>IF($C57="OK",Plantilla!B68,"")</f>
        <v/>
      </c>
      <c r="E57">
        <f>IF($C57="OK",
   VLOOKUP(Plantilla!$E$4,'Tablas '!$AP$4:$AT$6,5,FALSE),
"")</f>
        <v/>
      </c>
      <c r="F57">
        <f>IF($C57="OK",TEXT(Plantilla!D68,"#"),"")</f>
        <v/>
      </c>
      <c r="G57">
        <f>IF($C57="OK",
   VLOOKUP(Plantilla!E68,'Tablas '!$B$4:$C$14,2,FALSE),
"")</f>
        <v/>
      </c>
      <c r="H57">
        <f>IF($C57="OK",TEXT(Plantilla!F68,"#"),"")</f>
        <v/>
      </c>
      <c r="I57">
        <f>IF($C57="OK",TEXT(Plantilla!G68,"#"),"")</f>
        <v/>
      </c>
      <c r="J57">
        <f>IF($C57="OK",TEXT(Plantilla!H68,"#"),"")</f>
        <v/>
      </c>
      <c r="K57">
        <f>IF($C57="OK",TEXT(Plantilla!I68,"#"),"")</f>
        <v/>
      </c>
      <c r="L57">
        <f>IF($C57="OK",TEXT(Plantilla!J68,"#"),"")</f>
        <v/>
      </c>
      <c r="M57">
        <f>IF($C57="OK",TEXT(Plantilla!K68,"#"),"")</f>
        <v/>
      </c>
      <c r="N57">
        <f>IF($C57="OK",
   CONCATENATE(YEAR(Plantilla!L68),"-",TEXT(MONTH(Plantilla!L68),"00"),"-",TEXT(DAY(Plantilla!L68),"00")),
"")</f>
        <v/>
      </c>
      <c r="O57">
        <f>IF($C57="OK",_xlfn.NUMBERVALUE(Plantilla!M68),"")</f>
        <v/>
      </c>
      <c r="P57">
        <f>IF($C57="OK",
   IF(Plantilla!N68&lt;&gt;"",
      CONCATENATE(YEAR(Plantilla!N68),"-",TEXT(MONTH(Plantilla!N68),"00"),"-",TEXT(DAY(Plantilla!N68),"00")),
   ""),
"")</f>
        <v/>
      </c>
      <c r="Q57">
        <f>IF($C57="OK",
   VLOOKUP(Plantilla!O68,'Tablas '!$E$4:$F$19,2,FALSE),
"")</f>
        <v/>
      </c>
      <c r="R57">
        <f>IF($C57="OK",
   VLOOKUP(Plantilla!P68,'Tablas '!$H$4:$I$5,2,FALSE),
"")</f>
        <v/>
      </c>
      <c r="S57">
        <f>IF($C57="OK",
   VLOOKUP(Plantilla!Q68,'Tablas '!$K$4:$L$8,2,FALSE),
"")</f>
        <v/>
      </c>
      <c r="T57">
        <f>IF($C57="OK",
   VLOOKUP(Plantilla!R68,'Tablas '!$AE$4:$AF$6,2,FALSE),
"")</f>
        <v/>
      </c>
      <c r="U57">
        <f>IF($C57="OK",
   VLOOKUP(Plantilla!S68,'Tablas '!$AE$4:$AF$6,2,FALSE),
"")</f>
        <v/>
      </c>
      <c r="V57">
        <f>IF($C57="OK",TEXT(Plantilla!T68,"#"),"")</f>
        <v/>
      </c>
      <c r="W57" s="84">
        <f>IF($C57="OK",
   VLOOKUP(Plantilla!U68,'Tablas '!$AM$4:$AN$1126,2,FALSE),
"")</f>
        <v/>
      </c>
      <c r="X57">
        <f>IF($C57="OK",TEXT(Plantilla!V68,"#"),"")</f>
        <v/>
      </c>
      <c r="Y57">
        <f>IF($C57="OK",
   CONCATENATE(YEAR(Plantilla!W68),"-",TEXT(MONTH(Plantilla!W68),"00"),"-",TEXT(DAY(Plantilla!W68),"00")),
"")</f>
        <v/>
      </c>
      <c r="Z57">
        <f>IF($C57="OK",
   CONCATENATE(YEAR(Plantilla!X68),"-",TEXT(MONTH(Plantilla!X68),"00"),"-",TEXT(DAY(Plantilla!X68),"00")),
"")</f>
        <v/>
      </c>
      <c r="AA57">
        <f>IF($C57="OK",
   TEXT(VLOOKUP(Plantilla!Y68,'Tablas '!$Q$4:$R$9,2,FALSE),"#"),
"")</f>
        <v/>
      </c>
      <c r="AB57">
        <f>IF($C57="OK",
   CONCATENATE(YEAR(Plantilla!Z68),"-",TEXT(MONTH(Plantilla!Z68),"00"),"-",TEXT(DAY(Plantilla!Z68),"00")),
"")</f>
        <v/>
      </c>
      <c r="AC57">
        <f>IF($C57="OK",
   TEXT(VLOOKUP(Plantilla!AA68,'Tablas '!$T$4:$U$13,2,FALSE),"#"),
"")</f>
        <v/>
      </c>
      <c r="AD57">
        <f>IF($C57="OK",TEXT(Plantilla!AB68,"#"),"")</f>
        <v/>
      </c>
      <c r="AE57">
        <f>IF($C57="OK",
   IF(Plantilla!AC68&lt;&gt;"",
      TEXT(VLOOKUP(Plantilla!AC68,'Tablas '!$W$4:$X$7,2,FALSE),"#"),
   ""),
"")</f>
        <v/>
      </c>
      <c r="AF57">
        <f>IF($C57="OK",TEXT(Plantilla!AD68,"#"),"")</f>
        <v/>
      </c>
      <c r="AG57" s="6">
        <f>IF($C57="OK",_xlfn.NUMBERVALUE(Plantilla!AE68),"")</f>
        <v/>
      </c>
      <c r="AH57" s="4">
        <f>IF($C57="OK",_xlfn.NUMBERVALUE(Plantilla!AF68),"")</f>
        <v/>
      </c>
      <c r="AI57" s="6">
        <f>IF($C57="OK",_xlfn.NUMBERVALUE(Plantilla!AG68),"")</f>
        <v/>
      </c>
      <c r="AJ57" s="6">
        <f>IF($C57="OK",_xlfn.NUMBERVALUE(Plantilla!AH68),"")</f>
        <v/>
      </c>
      <c r="AK57" s="6">
        <f>IF($C57="OK",_xlfn.NUMBERVALUE(Plantilla!AI68),"")</f>
        <v/>
      </c>
      <c r="AL57" s="6">
        <f>IF($C57="OK",_xlfn.NUMBERVALUE(Plantilla!AJ68),"")</f>
        <v/>
      </c>
      <c r="AM57" s="4">
        <f>IF($C57="OK",_xlfn.NUMBERVALUE(Plantilla!AK68),"")</f>
        <v/>
      </c>
      <c r="AN57" s="6">
        <f>IF($C57="OK",_xlfn.NUMBERVALUE(Plantilla!AL68),"")</f>
        <v/>
      </c>
      <c r="AO57" s="4">
        <f>IF($C57="OK",_xlfn.NUMBERVALUE(Plantilla!AM68),"")</f>
        <v/>
      </c>
      <c r="AP57" s="6">
        <f>IF($C57="OK",_xlfn.NUMBERVALUE(Plantilla!AN68),"")</f>
        <v/>
      </c>
      <c r="AQ57" s="4">
        <f>IF($C57="OK",_xlfn.NUMBERVALUE(Plantilla!AO68),"")</f>
        <v/>
      </c>
      <c r="AR57" s="6">
        <f>IF($C57="OK",_xlfn.NUMBERVALUE(Plantilla!AP68),"")</f>
        <v/>
      </c>
      <c r="AS57" s="4">
        <f>IF($C57="OK",_xlfn.NUMBERVALUE(Plantilla!AQ68),"")</f>
        <v/>
      </c>
      <c r="AT57" s="6">
        <f>IF($C57="OK",_xlfn.NUMBERVALUE(Plantilla!AR68),"")</f>
        <v/>
      </c>
      <c r="AU57" s="4">
        <f>IF($C57="OK",_xlfn.NUMBERVALUE(Plantilla!AS68),"")</f>
        <v/>
      </c>
      <c r="AV57" s="6">
        <f>IF($C57="OK",_xlfn.NUMBERVALUE(Plantilla!AT68),"")</f>
        <v/>
      </c>
      <c r="AW57" s="4">
        <f>IF($C57="OK",_xlfn.NUMBERVALUE(Plantilla!AU68),"")</f>
        <v/>
      </c>
      <c r="AX57" s="6">
        <f>IF($C57="OK",_xlfn.NUMBERVALUE(Plantilla!AV68),"")</f>
        <v/>
      </c>
      <c r="AY57" s="4">
        <f>IF($C57="OK",_xlfn.NUMBERVALUE(Plantilla!AW68),"")</f>
        <v/>
      </c>
      <c r="AZ57" s="6">
        <f>IF($C57="OK",_xlfn.NUMBERVALUE(Plantilla!AX68),"")</f>
        <v/>
      </c>
      <c r="BA57">
        <f>IF($C57="OK",_xlfn.NUMBERVALUE(Plantilla!AY68),"")</f>
        <v/>
      </c>
      <c r="BB57">
        <f>IF($C57="OK",_xlfn.NUMBERVALUE(Plantilla!AZ68),"")</f>
        <v/>
      </c>
      <c r="BC57" s="4">
        <f>IF($C57="OK",_xlfn.NUMBERVALUE(Plantilla!BA68),"")</f>
        <v/>
      </c>
      <c r="BD57" s="6">
        <f>IF($C57="OK",_xlfn.NUMBERVALUE(Plantilla!BB68),"")</f>
        <v/>
      </c>
      <c r="BE57" s="4">
        <f>IF($C57="OK",_xlfn.NUMBERVALUE(Plantilla!BC68),"")</f>
        <v/>
      </c>
      <c r="BF57" s="6">
        <f>IF($C57="OK",_xlfn.NUMBERVALUE(Plantilla!BD68),"")</f>
        <v/>
      </c>
      <c r="BG57" s="4">
        <f>IF($C57="OK",_xlfn.NUMBERVALUE(Plantilla!BE68),"")</f>
        <v/>
      </c>
      <c r="BH57" s="6">
        <f>IF($C57="OK",_xlfn.NUMBERVALUE(Plantilla!BF68),"")</f>
        <v/>
      </c>
      <c r="BI57" s="110">
        <f>IF($C57="OK",_xlfn.NUMBERVALUE(Plantilla!BG68),"")</f>
        <v/>
      </c>
      <c r="BJ57" s="6">
        <f>IF($C57="OK",_xlfn.NUMBERVALUE(Plantilla!BH68),"")</f>
        <v/>
      </c>
      <c r="BK57" s="109">
        <f>IF($C57="OK",_xlfn.NUMBERVALUE(Plantilla!BI68),"")</f>
        <v/>
      </c>
      <c r="BL57" s="6">
        <f>IF($C57="OK",
   IF(Plantilla!BJ68&lt;&gt;"",
      TEXT(VLOOKUP(Plantilla!BJ68,'Tablas '!$Z$4:$AA$6,2,FALSE),"#"),
   ""),
"")</f>
        <v/>
      </c>
      <c r="BM57" s="4">
        <f>IF($C57="OK",_xlfn.NUMBERVALUE(Plantilla!BK68),"")</f>
        <v/>
      </c>
      <c r="BN57" s="4">
        <f>IF($C57="OK",_xlfn.NUMBERVALUE(Plantilla!BL68),"")</f>
        <v/>
      </c>
      <c r="BO57" s="6">
        <f>IF($C57="OK",_xlfn.NUMBERVALUE(Plantilla!BM68),"")</f>
        <v/>
      </c>
      <c r="BP57" s="4">
        <f>IF($C57="OK",_xlfn.NUMBERVALUE(Plantilla!BN68),"")</f>
        <v/>
      </c>
      <c r="BQ57" s="6">
        <f>IF($C57="OK",_xlfn.NUMBERVALUE(Plantilla!BO68),"")</f>
        <v/>
      </c>
      <c r="BR57" s="4">
        <f>IF($C57="OK",_xlfn.NUMBERVALUE(Plantilla!BP68),"")</f>
        <v/>
      </c>
      <c r="BS57" s="6">
        <f>IF($C57="OK",_xlfn.NUMBERVALUE(Plantilla!BQ68),"")</f>
        <v/>
      </c>
      <c r="BT57" s="4">
        <f>IF($C57="OK",_xlfn.NUMBERVALUE(Plantilla!BR68),"")</f>
        <v/>
      </c>
      <c r="BU57" s="6">
        <f>IF($C57="OK",_xlfn.NUMBERVALUE(Plantilla!BS68),"")</f>
        <v/>
      </c>
      <c r="BV57" s="6">
        <f>IF($C57="OK",_xlfn.NUMBERVALUE(Plantilla!BT68),"")</f>
        <v/>
      </c>
      <c r="BW57" s="6">
        <f>IF($C57="OK",_xlfn.NUMBERVALUE(Plantilla!BU68),"")</f>
        <v/>
      </c>
      <c r="BX57" s="6">
        <f>IF($C57="OK",_xlfn.NUMBERVALUE(Plantilla!BV68),"")</f>
        <v/>
      </c>
      <c r="BY57" s="6">
        <f>IF($C57="OK",_xlfn.NUMBERVALUE(Plantilla!BW68),"")</f>
        <v/>
      </c>
      <c r="BZ57" s="6">
        <f>IF($C57="OK",_xlfn.NUMBERVALUE(Plantilla!BX68),"")</f>
        <v/>
      </c>
      <c r="CA57" s="6">
        <f>IF($C57="OK",_xlfn.NUMBERVALUE(Plantilla!BY68),"")</f>
        <v/>
      </c>
      <c r="CB57" s="6">
        <f>IF($C57="OK",_xlfn.NUMBERVALUE(Plantilla!BZ68),"")</f>
        <v/>
      </c>
      <c r="CC57" s="6">
        <f>IF($C57="OK",_xlfn.NUMBERVALUE(Plantilla!CA68),"")</f>
        <v/>
      </c>
      <c r="CD57" s="6">
        <f>IF($C57="OK",_xlfn.NUMBERVALUE(Plantilla!CB68),"")</f>
        <v/>
      </c>
      <c r="CE57" s="6">
        <f>IF($C57="OK",_xlfn.NUMBERVALUE(Plantilla!CC68),"")</f>
        <v/>
      </c>
      <c r="CF57" s="4">
        <f>IF($C57="OK",_xlfn.NUMBERVALUE(Plantilla!CD68),"")</f>
        <v/>
      </c>
      <c r="CG57" s="6">
        <f>IF($C57="OK",_xlfn.NUMBERVALUE(Plantilla!CE68),"")</f>
        <v/>
      </c>
      <c r="CH57" s="6">
        <f>IF($C57="OK",_xlfn.NUMBERVALUE(Plantilla!CF68),"")</f>
        <v/>
      </c>
      <c r="CI57" s="6">
        <f>IF($C57="OK",_xlfn.NUMBERVALUE(Plantilla!CG68),"")</f>
        <v/>
      </c>
      <c r="CJ57" s="6">
        <f>IF($C57="OK",_xlfn.NUMBERVALUE(Plantilla!CH68),"")</f>
        <v/>
      </c>
      <c r="CK57" s="6">
        <f>IF($C57="OK",_xlfn.NUMBERVALUE(Plantilla!CI68),"")</f>
        <v/>
      </c>
      <c r="CL57" s="6">
        <f>IF($C57="OK",_xlfn.NUMBERVALUE(Plantilla!CJ68),"")</f>
        <v/>
      </c>
      <c r="CM57">
        <f>IF($C57="OK",TEXT(Plantilla!CK68,"#"),"")</f>
        <v/>
      </c>
      <c r="CN57" s="6">
        <f>IF($C57="OK",_xlfn.NUMBERVALUE(Plantilla!CL68),"")</f>
        <v/>
      </c>
      <c r="CO57" s="6">
        <f>IF($C57="OK",_xlfn.NUMBERVALUE(Plantilla!CM68),"")</f>
        <v/>
      </c>
      <c r="CP57" s="110">
        <f>IF($C57="OK",_xlfn.NUMBERVALUE(Plantilla!CN68),"")</f>
        <v/>
      </c>
      <c r="CQ57" s="6">
        <f>IF($C57="OK",_xlfn.NUMBERVALUE(Plantilla!CO68),"")</f>
        <v/>
      </c>
      <c r="CR57" s="109">
        <f>IF($C57="OK",_xlfn.NUMBERVALUE(Plantilla!CP68),"")</f>
        <v/>
      </c>
      <c r="CS57" s="110">
        <f>IF($C57="OK",_xlfn.NUMBERVALUE(Plantilla!CQ68),"")</f>
        <v/>
      </c>
      <c r="CT57" s="6">
        <f>IF($C57="OK",_xlfn.NUMBERVALUE(Plantilla!CR68),"")</f>
        <v/>
      </c>
      <c r="CU57" s="109">
        <f>IF($C57="OK",_xlfn.NUMBERVALUE(Plantilla!CS68),"")</f>
        <v/>
      </c>
      <c r="CV57" s="110">
        <f>IF($C57="OK",_xlfn.NUMBERVALUE(Plantilla!CT68),"")</f>
        <v/>
      </c>
      <c r="CW57" s="6">
        <f>IF($C57="OK",_xlfn.NUMBERVALUE(Plantilla!CU68),"")</f>
        <v/>
      </c>
      <c r="CX57" s="82">
        <f>IF($C57="OK",_xlfn.NUMBERVALUE(Plantilla!CV68),"")</f>
        <v/>
      </c>
      <c r="CY57" s="6">
        <f>IF($C57="OK",_xlfn.NUMBERVALUE(Plantilla!CW68),"")</f>
        <v/>
      </c>
      <c r="CZ57" s="82">
        <f>IF($C57="OK",_xlfn.NUMBERVALUE(Plantilla!CX68),"")</f>
        <v/>
      </c>
      <c r="DA57" s="6">
        <f>IF($C57="OK",_xlfn.NUMBERVALUE(Plantilla!CY68),"")</f>
        <v/>
      </c>
      <c r="DB57" s="109">
        <f>IF($C57="OK",_xlfn.NUMBERVALUE(Plantilla!CZ68),"")</f>
        <v/>
      </c>
      <c r="DC57" s="6">
        <f>IF($C57="OK",_xlfn.NUMBERVALUE(Plantilla!DA68),"")</f>
        <v/>
      </c>
      <c r="DD57" s="6">
        <f>IF($C57="OK",TEXT(Plantilla!DB68,"#"),"")</f>
        <v/>
      </c>
      <c r="DE57" s="6">
        <f>IF($C57="OK",_xlfn.NUMBERVALUE(Plantilla!DC68),"")</f>
        <v/>
      </c>
      <c r="DF57" s="4">
        <f>IF($C57="OK",_xlfn.NUMBERVALUE(Plantilla!DD68),"")</f>
        <v/>
      </c>
      <c r="DG57" s="6">
        <f>IF($C57="OK",_xlfn.NUMBERVALUE(Plantilla!DE68),"")</f>
        <v/>
      </c>
      <c r="DH57" s="6">
        <f>IF($C57="OK",_xlfn.NUMBERVALUE(Plantilla!DF68),"")</f>
        <v/>
      </c>
      <c r="DI57" s="6">
        <f>IF($C57="OK",_xlfn.NUMBERVALUE(Plantilla!DG68),"")</f>
        <v/>
      </c>
      <c r="DJ57" s="6">
        <f>IF($C57="OK",_xlfn.NUMBERVALUE(Plantilla!DH68),"")</f>
        <v/>
      </c>
      <c r="DK57" s="6">
        <f>IF($C57="OK",_xlfn.NUMBERVALUE(Plantilla!DI68),"")</f>
        <v/>
      </c>
      <c r="DL57" s="6">
        <f>IF($C57="OK",_xlfn.NUMBERVALUE(Plantilla!DJ68),"")</f>
        <v/>
      </c>
      <c r="DM57" s="6">
        <f>IF($C57="OK",_xlfn.NUMBERVALUE(Plantilla!DK68),"")</f>
        <v/>
      </c>
      <c r="DN57" s="6">
        <f>IF($C57="OK",_xlfn.NUMBERVALUE(Plantilla!DL68),"")</f>
        <v/>
      </c>
      <c r="DO57" s="6">
        <f>IF($C57="OK",_xlfn.NUMBERVALUE(Plantilla!DM68),"")</f>
        <v/>
      </c>
      <c r="DP57" s="6">
        <f>IF($C57="OK",_xlfn.NUMBERVALUE(Plantilla!DN68),"")</f>
        <v/>
      </c>
      <c r="DQ57" s="6">
        <f>IF($C57="OK",_xlfn.NUMBERVALUE(Plantilla!DO68),"")</f>
        <v/>
      </c>
      <c r="DR57" s="6">
        <f>IF($C57="OK",_xlfn.NUMBERVALUE(Plantilla!DP68),"")</f>
        <v/>
      </c>
      <c r="DS57">
        <f>IF($C57="OK",TEXT(Plantilla!DR68,"#"),"")</f>
        <v/>
      </c>
      <c r="DT57" s="6" t="n"/>
    </row>
    <row r="58">
      <c r="A58">
        <f>IF(Plantilla!$I$6="¡Perfecto!, Guarda el archivo y adjúntalo a tu interfaz de Nómina Electrónica","OK","Error")</f>
        <v/>
      </c>
      <c r="B58">
        <f>IF(Plantilla!$I$6="¡Perfecto!, Guarda el archivo y adjúntalo a tu interfaz de Nómina Electrónica",MID(Plantilla!$D$2,SEARCH("V",Plantilla!$D$2),10),"")</f>
        <v/>
      </c>
      <c r="C58">
        <f>Plantilla!C69</f>
        <v/>
      </c>
      <c r="D58">
        <f>IF($C58="OK",Plantilla!B69,"")</f>
        <v/>
      </c>
      <c r="E58">
        <f>IF($C58="OK",
   VLOOKUP(Plantilla!$E$4,'Tablas '!$AP$4:$AT$6,5,FALSE),
"")</f>
        <v/>
      </c>
      <c r="F58">
        <f>IF($C58="OK",TEXT(Plantilla!D69,"#"),"")</f>
        <v/>
      </c>
      <c r="G58">
        <f>IF($C58="OK",
   VLOOKUP(Plantilla!E69,'Tablas '!$B$4:$C$14,2,FALSE),
"")</f>
        <v/>
      </c>
      <c r="H58">
        <f>IF($C58="OK",TEXT(Plantilla!F69,"#"),"")</f>
        <v/>
      </c>
      <c r="I58">
        <f>IF($C58="OK",TEXT(Plantilla!G69,"#"),"")</f>
        <v/>
      </c>
      <c r="J58">
        <f>IF($C58="OK",TEXT(Plantilla!H69,"#"),"")</f>
        <v/>
      </c>
      <c r="K58">
        <f>IF($C58="OK",TEXT(Plantilla!I69,"#"),"")</f>
        <v/>
      </c>
      <c r="L58">
        <f>IF($C58="OK",TEXT(Plantilla!J69,"#"),"")</f>
        <v/>
      </c>
      <c r="M58">
        <f>IF($C58="OK",TEXT(Plantilla!K69,"#"),"")</f>
        <v/>
      </c>
      <c r="N58">
        <f>IF($C58="OK",
   CONCATENATE(YEAR(Plantilla!L69),"-",TEXT(MONTH(Plantilla!L69),"00"),"-",TEXT(DAY(Plantilla!L69),"00")),
"")</f>
        <v/>
      </c>
      <c r="O58">
        <f>IF($C58="OK",_xlfn.NUMBERVALUE(Plantilla!M69),"")</f>
        <v/>
      </c>
      <c r="P58">
        <f>IF($C58="OK",
   IF(Plantilla!N69&lt;&gt;"",
      CONCATENATE(YEAR(Plantilla!N69),"-",TEXT(MONTH(Plantilla!N69),"00"),"-",TEXT(DAY(Plantilla!N69),"00")),
   ""),
"")</f>
        <v/>
      </c>
      <c r="Q58">
        <f>IF($C58="OK",
   VLOOKUP(Plantilla!O69,'Tablas '!$E$4:$F$19,2,FALSE),
"")</f>
        <v/>
      </c>
      <c r="R58">
        <f>IF($C58="OK",
   VLOOKUP(Plantilla!P69,'Tablas '!$H$4:$I$5,2,FALSE),
"")</f>
        <v/>
      </c>
      <c r="S58">
        <f>IF($C58="OK",
   VLOOKUP(Plantilla!Q69,'Tablas '!$K$4:$L$8,2,FALSE),
"")</f>
        <v/>
      </c>
      <c r="T58">
        <f>IF($C58="OK",
   VLOOKUP(Plantilla!R69,'Tablas '!$AE$4:$AF$6,2,FALSE),
"")</f>
        <v/>
      </c>
      <c r="U58">
        <f>IF($C58="OK",
   VLOOKUP(Plantilla!S69,'Tablas '!$AE$4:$AF$6,2,FALSE),
"")</f>
        <v/>
      </c>
      <c r="V58">
        <f>IF($C58="OK",TEXT(Plantilla!T69,"#"),"")</f>
        <v/>
      </c>
      <c r="W58" s="84">
        <f>IF($C58="OK",
   VLOOKUP(Plantilla!U69,'Tablas '!$AM$4:$AN$1126,2,FALSE),
"")</f>
        <v/>
      </c>
      <c r="X58">
        <f>IF($C58="OK",TEXT(Plantilla!V69,"#"),"")</f>
        <v/>
      </c>
      <c r="Y58">
        <f>IF($C58="OK",
   CONCATENATE(YEAR(Plantilla!W69),"-",TEXT(MONTH(Plantilla!W69),"00"),"-",TEXT(DAY(Plantilla!W69),"00")),
"")</f>
        <v/>
      </c>
      <c r="Z58">
        <f>IF($C58="OK",
   CONCATENATE(YEAR(Plantilla!X69),"-",TEXT(MONTH(Plantilla!X69),"00"),"-",TEXT(DAY(Plantilla!X69),"00")),
"")</f>
        <v/>
      </c>
      <c r="AA58">
        <f>IF($C58="OK",
   TEXT(VLOOKUP(Plantilla!Y69,'Tablas '!$Q$4:$R$9,2,FALSE),"#"),
"")</f>
        <v/>
      </c>
      <c r="AB58">
        <f>IF($C58="OK",
   CONCATENATE(YEAR(Plantilla!Z69),"-",TEXT(MONTH(Plantilla!Z69),"00"),"-",TEXT(DAY(Plantilla!Z69),"00")),
"")</f>
        <v/>
      </c>
      <c r="AC58">
        <f>IF($C58="OK",
   TEXT(VLOOKUP(Plantilla!AA69,'Tablas '!$T$4:$U$13,2,FALSE),"#"),
"")</f>
        <v/>
      </c>
      <c r="AD58">
        <f>IF($C58="OK",TEXT(Plantilla!AB69,"#"),"")</f>
        <v/>
      </c>
      <c r="AE58">
        <f>IF($C58="OK",
   IF(Plantilla!AC69&lt;&gt;"",
      TEXT(VLOOKUP(Plantilla!AC69,'Tablas '!$W$4:$X$7,2,FALSE),"#"),
   ""),
"")</f>
        <v/>
      </c>
      <c r="AF58">
        <f>IF($C58="OK",TEXT(Plantilla!AD69,"#"),"")</f>
        <v/>
      </c>
      <c r="AG58" s="6">
        <f>IF($C58="OK",_xlfn.NUMBERVALUE(Plantilla!AE69),"")</f>
        <v/>
      </c>
      <c r="AH58" s="4">
        <f>IF($C58="OK",_xlfn.NUMBERVALUE(Plantilla!AF69),"")</f>
        <v/>
      </c>
      <c r="AI58" s="6">
        <f>IF($C58="OK",_xlfn.NUMBERVALUE(Plantilla!AG69),"")</f>
        <v/>
      </c>
      <c r="AJ58" s="6">
        <f>IF($C58="OK",_xlfn.NUMBERVALUE(Plantilla!AH69),"")</f>
        <v/>
      </c>
      <c r="AK58" s="6">
        <f>IF($C58="OK",_xlfn.NUMBERVALUE(Plantilla!AI69),"")</f>
        <v/>
      </c>
      <c r="AL58" s="6">
        <f>IF($C58="OK",_xlfn.NUMBERVALUE(Plantilla!AJ69),"")</f>
        <v/>
      </c>
      <c r="AM58" s="4">
        <f>IF($C58="OK",_xlfn.NUMBERVALUE(Plantilla!AK69),"")</f>
        <v/>
      </c>
      <c r="AN58" s="6">
        <f>IF($C58="OK",_xlfn.NUMBERVALUE(Plantilla!AL69),"")</f>
        <v/>
      </c>
      <c r="AO58" s="4">
        <f>IF($C58="OK",_xlfn.NUMBERVALUE(Plantilla!AM69),"")</f>
        <v/>
      </c>
      <c r="AP58" s="6">
        <f>IF($C58="OK",_xlfn.NUMBERVALUE(Plantilla!AN69),"")</f>
        <v/>
      </c>
      <c r="AQ58" s="4">
        <f>IF($C58="OK",_xlfn.NUMBERVALUE(Plantilla!AO69),"")</f>
        <v/>
      </c>
      <c r="AR58" s="6">
        <f>IF($C58="OK",_xlfn.NUMBERVALUE(Plantilla!AP69),"")</f>
        <v/>
      </c>
      <c r="AS58" s="4">
        <f>IF($C58="OK",_xlfn.NUMBERVALUE(Plantilla!AQ69),"")</f>
        <v/>
      </c>
      <c r="AT58" s="6">
        <f>IF($C58="OK",_xlfn.NUMBERVALUE(Plantilla!AR69),"")</f>
        <v/>
      </c>
      <c r="AU58" s="4">
        <f>IF($C58="OK",_xlfn.NUMBERVALUE(Plantilla!AS69),"")</f>
        <v/>
      </c>
      <c r="AV58" s="6">
        <f>IF($C58="OK",_xlfn.NUMBERVALUE(Plantilla!AT69),"")</f>
        <v/>
      </c>
      <c r="AW58" s="4">
        <f>IF($C58="OK",_xlfn.NUMBERVALUE(Plantilla!AU69),"")</f>
        <v/>
      </c>
      <c r="AX58" s="6">
        <f>IF($C58="OK",_xlfn.NUMBERVALUE(Plantilla!AV69),"")</f>
        <v/>
      </c>
      <c r="AY58" s="4">
        <f>IF($C58="OK",_xlfn.NUMBERVALUE(Plantilla!AW69),"")</f>
        <v/>
      </c>
      <c r="AZ58" s="6">
        <f>IF($C58="OK",_xlfn.NUMBERVALUE(Plantilla!AX69),"")</f>
        <v/>
      </c>
      <c r="BA58">
        <f>IF($C58="OK",_xlfn.NUMBERVALUE(Plantilla!AY69),"")</f>
        <v/>
      </c>
      <c r="BB58">
        <f>IF($C58="OK",_xlfn.NUMBERVALUE(Plantilla!AZ69),"")</f>
        <v/>
      </c>
      <c r="BC58" s="4">
        <f>IF($C58="OK",_xlfn.NUMBERVALUE(Plantilla!BA69),"")</f>
        <v/>
      </c>
      <c r="BD58" s="6">
        <f>IF($C58="OK",_xlfn.NUMBERVALUE(Plantilla!BB69),"")</f>
        <v/>
      </c>
      <c r="BE58" s="4">
        <f>IF($C58="OK",_xlfn.NUMBERVALUE(Plantilla!BC69),"")</f>
        <v/>
      </c>
      <c r="BF58" s="6">
        <f>IF($C58="OK",_xlfn.NUMBERVALUE(Plantilla!BD69),"")</f>
        <v/>
      </c>
      <c r="BG58" s="4">
        <f>IF($C58="OK",_xlfn.NUMBERVALUE(Plantilla!BE69),"")</f>
        <v/>
      </c>
      <c r="BH58" s="6">
        <f>IF($C58="OK",_xlfn.NUMBERVALUE(Plantilla!BF69),"")</f>
        <v/>
      </c>
      <c r="BI58" s="110">
        <f>IF($C58="OK",_xlfn.NUMBERVALUE(Plantilla!BG69),"")</f>
        <v/>
      </c>
      <c r="BJ58" s="6">
        <f>IF($C58="OK",_xlfn.NUMBERVALUE(Plantilla!BH69),"")</f>
        <v/>
      </c>
      <c r="BK58" s="109">
        <f>IF($C58="OK",_xlfn.NUMBERVALUE(Plantilla!BI69),"")</f>
        <v/>
      </c>
      <c r="BL58" s="6">
        <f>IF($C58="OK",
   IF(Plantilla!BJ69&lt;&gt;"",
      TEXT(VLOOKUP(Plantilla!BJ69,'Tablas '!$Z$4:$AA$6,2,FALSE),"#"),
   ""),
"")</f>
        <v/>
      </c>
      <c r="BM58" s="4">
        <f>IF($C58="OK",_xlfn.NUMBERVALUE(Plantilla!BK69),"")</f>
        <v/>
      </c>
      <c r="BN58" s="4">
        <f>IF($C58="OK",_xlfn.NUMBERVALUE(Plantilla!BL69),"")</f>
        <v/>
      </c>
      <c r="BO58" s="6">
        <f>IF($C58="OK",_xlfn.NUMBERVALUE(Plantilla!BM69),"")</f>
        <v/>
      </c>
      <c r="BP58" s="4">
        <f>IF($C58="OK",_xlfn.NUMBERVALUE(Plantilla!BN69),"")</f>
        <v/>
      </c>
      <c r="BQ58" s="6">
        <f>IF($C58="OK",_xlfn.NUMBERVALUE(Plantilla!BO69),"")</f>
        <v/>
      </c>
      <c r="BR58" s="4">
        <f>IF($C58="OK",_xlfn.NUMBERVALUE(Plantilla!BP69),"")</f>
        <v/>
      </c>
      <c r="BS58" s="6">
        <f>IF($C58="OK",_xlfn.NUMBERVALUE(Plantilla!BQ69),"")</f>
        <v/>
      </c>
      <c r="BT58" s="4">
        <f>IF($C58="OK",_xlfn.NUMBERVALUE(Plantilla!BR69),"")</f>
        <v/>
      </c>
      <c r="BU58" s="6">
        <f>IF($C58="OK",_xlfn.NUMBERVALUE(Plantilla!BS69),"")</f>
        <v/>
      </c>
      <c r="BV58" s="6">
        <f>IF($C58="OK",_xlfn.NUMBERVALUE(Plantilla!BT69),"")</f>
        <v/>
      </c>
      <c r="BW58" s="6">
        <f>IF($C58="OK",_xlfn.NUMBERVALUE(Plantilla!BU69),"")</f>
        <v/>
      </c>
      <c r="BX58" s="6">
        <f>IF($C58="OK",_xlfn.NUMBERVALUE(Plantilla!BV69),"")</f>
        <v/>
      </c>
      <c r="BY58" s="6">
        <f>IF($C58="OK",_xlfn.NUMBERVALUE(Plantilla!BW69),"")</f>
        <v/>
      </c>
      <c r="BZ58" s="6">
        <f>IF($C58="OK",_xlfn.NUMBERVALUE(Plantilla!BX69),"")</f>
        <v/>
      </c>
      <c r="CA58" s="6">
        <f>IF($C58="OK",_xlfn.NUMBERVALUE(Plantilla!BY69),"")</f>
        <v/>
      </c>
      <c r="CB58" s="6">
        <f>IF($C58="OK",_xlfn.NUMBERVALUE(Plantilla!BZ69),"")</f>
        <v/>
      </c>
      <c r="CC58" s="6">
        <f>IF($C58="OK",_xlfn.NUMBERVALUE(Plantilla!CA69),"")</f>
        <v/>
      </c>
      <c r="CD58" s="6">
        <f>IF($C58="OK",_xlfn.NUMBERVALUE(Plantilla!CB69),"")</f>
        <v/>
      </c>
      <c r="CE58" s="6">
        <f>IF($C58="OK",_xlfn.NUMBERVALUE(Plantilla!CC69),"")</f>
        <v/>
      </c>
      <c r="CF58" s="4">
        <f>IF($C58="OK",_xlfn.NUMBERVALUE(Plantilla!CD69),"")</f>
        <v/>
      </c>
      <c r="CG58" s="6">
        <f>IF($C58="OK",_xlfn.NUMBERVALUE(Plantilla!CE69),"")</f>
        <v/>
      </c>
      <c r="CH58" s="6">
        <f>IF($C58="OK",_xlfn.NUMBERVALUE(Plantilla!CF69),"")</f>
        <v/>
      </c>
      <c r="CI58" s="6">
        <f>IF($C58="OK",_xlfn.NUMBERVALUE(Plantilla!CG69),"")</f>
        <v/>
      </c>
      <c r="CJ58" s="6">
        <f>IF($C58="OK",_xlfn.NUMBERVALUE(Plantilla!CH69),"")</f>
        <v/>
      </c>
      <c r="CK58" s="6">
        <f>IF($C58="OK",_xlfn.NUMBERVALUE(Plantilla!CI69),"")</f>
        <v/>
      </c>
      <c r="CL58" s="6">
        <f>IF($C58="OK",_xlfn.NUMBERVALUE(Plantilla!CJ69),"")</f>
        <v/>
      </c>
      <c r="CM58">
        <f>IF($C58="OK",TEXT(Plantilla!CK69,"#"),"")</f>
        <v/>
      </c>
      <c r="CN58" s="6">
        <f>IF($C58="OK",_xlfn.NUMBERVALUE(Plantilla!CL69),"")</f>
        <v/>
      </c>
      <c r="CO58" s="6">
        <f>IF($C58="OK",_xlfn.NUMBERVALUE(Plantilla!CM69),"")</f>
        <v/>
      </c>
      <c r="CP58" s="110">
        <f>IF($C58="OK",_xlfn.NUMBERVALUE(Plantilla!CN69),"")</f>
        <v/>
      </c>
      <c r="CQ58" s="6">
        <f>IF($C58="OK",_xlfn.NUMBERVALUE(Plantilla!CO69),"")</f>
        <v/>
      </c>
      <c r="CR58" s="109">
        <f>IF($C58="OK",_xlfn.NUMBERVALUE(Plantilla!CP69),"")</f>
        <v/>
      </c>
      <c r="CS58" s="110">
        <f>IF($C58="OK",_xlfn.NUMBERVALUE(Plantilla!CQ69),"")</f>
        <v/>
      </c>
      <c r="CT58" s="6">
        <f>IF($C58="OK",_xlfn.NUMBERVALUE(Plantilla!CR69),"")</f>
        <v/>
      </c>
      <c r="CU58" s="109">
        <f>IF($C58="OK",_xlfn.NUMBERVALUE(Plantilla!CS69),"")</f>
        <v/>
      </c>
      <c r="CV58" s="110">
        <f>IF($C58="OK",_xlfn.NUMBERVALUE(Plantilla!CT69),"")</f>
        <v/>
      </c>
      <c r="CW58" s="6">
        <f>IF($C58="OK",_xlfn.NUMBERVALUE(Plantilla!CU69),"")</f>
        <v/>
      </c>
      <c r="CX58" s="82">
        <f>IF($C58="OK",_xlfn.NUMBERVALUE(Plantilla!CV69),"")</f>
        <v/>
      </c>
      <c r="CY58" s="6">
        <f>IF($C58="OK",_xlfn.NUMBERVALUE(Plantilla!CW69),"")</f>
        <v/>
      </c>
      <c r="CZ58" s="82">
        <f>IF($C58="OK",_xlfn.NUMBERVALUE(Plantilla!CX69),"")</f>
        <v/>
      </c>
      <c r="DA58" s="6">
        <f>IF($C58="OK",_xlfn.NUMBERVALUE(Plantilla!CY69),"")</f>
        <v/>
      </c>
      <c r="DB58" s="109">
        <f>IF($C58="OK",_xlfn.NUMBERVALUE(Plantilla!CZ69),"")</f>
        <v/>
      </c>
      <c r="DC58" s="6">
        <f>IF($C58="OK",_xlfn.NUMBERVALUE(Plantilla!DA69),"")</f>
        <v/>
      </c>
      <c r="DD58" s="6">
        <f>IF($C58="OK",TEXT(Plantilla!DB69,"#"),"")</f>
        <v/>
      </c>
      <c r="DE58" s="6">
        <f>IF($C58="OK",_xlfn.NUMBERVALUE(Plantilla!DC69),"")</f>
        <v/>
      </c>
      <c r="DF58" s="4">
        <f>IF($C58="OK",_xlfn.NUMBERVALUE(Plantilla!DD69),"")</f>
        <v/>
      </c>
      <c r="DG58" s="6">
        <f>IF($C58="OK",_xlfn.NUMBERVALUE(Plantilla!DE69),"")</f>
        <v/>
      </c>
      <c r="DH58" s="6">
        <f>IF($C58="OK",_xlfn.NUMBERVALUE(Plantilla!DF69),"")</f>
        <v/>
      </c>
      <c r="DI58" s="6">
        <f>IF($C58="OK",_xlfn.NUMBERVALUE(Plantilla!DG69),"")</f>
        <v/>
      </c>
      <c r="DJ58" s="6">
        <f>IF($C58="OK",_xlfn.NUMBERVALUE(Plantilla!DH69),"")</f>
        <v/>
      </c>
      <c r="DK58" s="6">
        <f>IF($C58="OK",_xlfn.NUMBERVALUE(Plantilla!DI69),"")</f>
        <v/>
      </c>
      <c r="DL58" s="6">
        <f>IF($C58="OK",_xlfn.NUMBERVALUE(Plantilla!DJ69),"")</f>
        <v/>
      </c>
      <c r="DM58" s="6">
        <f>IF($C58="OK",_xlfn.NUMBERVALUE(Plantilla!DK69),"")</f>
        <v/>
      </c>
      <c r="DN58" s="6">
        <f>IF($C58="OK",_xlfn.NUMBERVALUE(Plantilla!DL69),"")</f>
        <v/>
      </c>
      <c r="DO58" s="6">
        <f>IF($C58="OK",_xlfn.NUMBERVALUE(Plantilla!DM69),"")</f>
        <v/>
      </c>
      <c r="DP58" s="6">
        <f>IF($C58="OK",_xlfn.NUMBERVALUE(Plantilla!DN69),"")</f>
        <v/>
      </c>
      <c r="DQ58" s="6">
        <f>IF($C58="OK",_xlfn.NUMBERVALUE(Plantilla!DO69),"")</f>
        <v/>
      </c>
      <c r="DR58" s="6">
        <f>IF($C58="OK",_xlfn.NUMBERVALUE(Plantilla!DP69),"")</f>
        <v/>
      </c>
      <c r="DS58">
        <f>IF($C58="OK",TEXT(Plantilla!DR69,"#"),"")</f>
        <v/>
      </c>
      <c r="DT58" s="6" t="n"/>
    </row>
    <row r="59">
      <c r="A59">
        <f>IF(Plantilla!$I$6="¡Perfecto!, Guarda el archivo y adjúntalo a tu interfaz de Nómina Electrónica","OK","Error")</f>
        <v/>
      </c>
      <c r="B59">
        <f>IF(Plantilla!$I$6="¡Perfecto!, Guarda el archivo y adjúntalo a tu interfaz de Nómina Electrónica",MID(Plantilla!$D$2,SEARCH("V",Plantilla!$D$2),10),"")</f>
        <v/>
      </c>
      <c r="C59">
        <f>Plantilla!C70</f>
        <v/>
      </c>
      <c r="D59">
        <f>IF($C59="OK",Plantilla!B70,"")</f>
        <v/>
      </c>
      <c r="E59">
        <f>IF($C59="OK",
   VLOOKUP(Plantilla!$E$4,'Tablas '!$AP$4:$AT$6,5,FALSE),
"")</f>
        <v/>
      </c>
      <c r="F59">
        <f>IF($C59="OK",TEXT(Plantilla!D70,"#"),"")</f>
        <v/>
      </c>
      <c r="G59">
        <f>IF($C59="OK",
   VLOOKUP(Plantilla!E70,'Tablas '!$B$4:$C$14,2,FALSE),
"")</f>
        <v/>
      </c>
      <c r="H59">
        <f>IF($C59="OK",TEXT(Plantilla!F70,"#"),"")</f>
        <v/>
      </c>
      <c r="I59">
        <f>IF($C59="OK",TEXT(Plantilla!G70,"#"),"")</f>
        <v/>
      </c>
      <c r="J59">
        <f>IF($C59="OK",TEXT(Plantilla!H70,"#"),"")</f>
        <v/>
      </c>
      <c r="K59">
        <f>IF($C59="OK",TEXT(Plantilla!I70,"#"),"")</f>
        <v/>
      </c>
      <c r="L59">
        <f>IF($C59="OK",TEXT(Plantilla!J70,"#"),"")</f>
        <v/>
      </c>
      <c r="M59">
        <f>IF($C59="OK",TEXT(Plantilla!K70,"#"),"")</f>
        <v/>
      </c>
      <c r="N59">
        <f>IF($C59="OK",
   CONCATENATE(YEAR(Plantilla!L70),"-",TEXT(MONTH(Plantilla!L70),"00"),"-",TEXT(DAY(Plantilla!L70),"00")),
"")</f>
        <v/>
      </c>
      <c r="O59">
        <f>IF($C59="OK",_xlfn.NUMBERVALUE(Plantilla!M70),"")</f>
        <v/>
      </c>
      <c r="P59">
        <f>IF($C59="OK",
   IF(Plantilla!N70&lt;&gt;"",
      CONCATENATE(YEAR(Plantilla!N70),"-",TEXT(MONTH(Plantilla!N70),"00"),"-",TEXT(DAY(Plantilla!N70),"00")),
   ""),
"")</f>
        <v/>
      </c>
      <c r="Q59">
        <f>IF($C59="OK",
   VLOOKUP(Plantilla!O70,'Tablas '!$E$4:$F$19,2,FALSE),
"")</f>
        <v/>
      </c>
      <c r="R59">
        <f>IF($C59="OK",
   VLOOKUP(Plantilla!P70,'Tablas '!$H$4:$I$5,2,FALSE),
"")</f>
        <v/>
      </c>
      <c r="S59">
        <f>IF($C59="OK",
   VLOOKUP(Plantilla!Q70,'Tablas '!$K$4:$L$8,2,FALSE),
"")</f>
        <v/>
      </c>
      <c r="T59">
        <f>IF($C59="OK",
   VLOOKUP(Plantilla!R70,'Tablas '!$AE$4:$AF$6,2,FALSE),
"")</f>
        <v/>
      </c>
      <c r="U59">
        <f>IF($C59="OK",
   VLOOKUP(Plantilla!S70,'Tablas '!$AE$4:$AF$6,2,FALSE),
"")</f>
        <v/>
      </c>
      <c r="V59">
        <f>IF($C59="OK",TEXT(Plantilla!T70,"#"),"")</f>
        <v/>
      </c>
      <c r="W59" s="84">
        <f>IF($C59="OK",
   VLOOKUP(Plantilla!U70,'Tablas '!$AM$4:$AN$1126,2,FALSE),
"")</f>
        <v/>
      </c>
      <c r="X59">
        <f>IF($C59="OK",TEXT(Plantilla!V70,"#"),"")</f>
        <v/>
      </c>
      <c r="Y59">
        <f>IF($C59="OK",
   CONCATENATE(YEAR(Plantilla!W70),"-",TEXT(MONTH(Plantilla!W70),"00"),"-",TEXT(DAY(Plantilla!W70),"00")),
"")</f>
        <v/>
      </c>
      <c r="Z59">
        <f>IF($C59="OK",
   CONCATENATE(YEAR(Plantilla!X70),"-",TEXT(MONTH(Plantilla!X70),"00"),"-",TEXT(DAY(Plantilla!X70),"00")),
"")</f>
        <v/>
      </c>
      <c r="AA59">
        <f>IF($C59="OK",
   TEXT(VLOOKUP(Plantilla!Y70,'Tablas '!$Q$4:$R$9,2,FALSE),"#"),
"")</f>
        <v/>
      </c>
      <c r="AB59">
        <f>IF($C59="OK",
   CONCATENATE(YEAR(Plantilla!Z70),"-",TEXT(MONTH(Plantilla!Z70),"00"),"-",TEXT(DAY(Plantilla!Z70),"00")),
"")</f>
        <v/>
      </c>
      <c r="AC59">
        <f>IF($C59="OK",
   TEXT(VLOOKUP(Plantilla!AA70,'Tablas '!$T$4:$U$13,2,FALSE),"#"),
"")</f>
        <v/>
      </c>
      <c r="AD59">
        <f>IF($C59="OK",TEXT(Plantilla!AB70,"#"),"")</f>
        <v/>
      </c>
      <c r="AE59">
        <f>IF($C59="OK",
   IF(Plantilla!AC70&lt;&gt;"",
      TEXT(VLOOKUP(Plantilla!AC70,'Tablas '!$W$4:$X$7,2,FALSE),"#"),
   ""),
"")</f>
        <v/>
      </c>
      <c r="AF59">
        <f>IF($C59="OK",TEXT(Plantilla!AD70,"#"),"")</f>
        <v/>
      </c>
      <c r="AG59" s="6">
        <f>IF($C59="OK",_xlfn.NUMBERVALUE(Plantilla!AE70),"")</f>
        <v/>
      </c>
      <c r="AH59" s="4">
        <f>IF($C59="OK",_xlfn.NUMBERVALUE(Plantilla!AF70),"")</f>
        <v/>
      </c>
      <c r="AI59" s="6">
        <f>IF($C59="OK",_xlfn.NUMBERVALUE(Plantilla!AG70),"")</f>
        <v/>
      </c>
      <c r="AJ59" s="6">
        <f>IF($C59="OK",_xlfn.NUMBERVALUE(Plantilla!AH70),"")</f>
        <v/>
      </c>
      <c r="AK59" s="6">
        <f>IF($C59="OK",_xlfn.NUMBERVALUE(Plantilla!AI70),"")</f>
        <v/>
      </c>
      <c r="AL59" s="6">
        <f>IF($C59="OK",_xlfn.NUMBERVALUE(Plantilla!AJ70),"")</f>
        <v/>
      </c>
      <c r="AM59" s="4">
        <f>IF($C59="OK",_xlfn.NUMBERVALUE(Plantilla!AK70),"")</f>
        <v/>
      </c>
      <c r="AN59" s="6">
        <f>IF($C59="OK",_xlfn.NUMBERVALUE(Plantilla!AL70),"")</f>
        <v/>
      </c>
      <c r="AO59" s="4">
        <f>IF($C59="OK",_xlfn.NUMBERVALUE(Plantilla!AM70),"")</f>
        <v/>
      </c>
      <c r="AP59" s="6">
        <f>IF($C59="OK",_xlfn.NUMBERVALUE(Plantilla!AN70),"")</f>
        <v/>
      </c>
      <c r="AQ59" s="4">
        <f>IF($C59="OK",_xlfn.NUMBERVALUE(Plantilla!AO70),"")</f>
        <v/>
      </c>
      <c r="AR59" s="6">
        <f>IF($C59="OK",_xlfn.NUMBERVALUE(Plantilla!AP70),"")</f>
        <v/>
      </c>
      <c r="AS59" s="4">
        <f>IF($C59="OK",_xlfn.NUMBERVALUE(Plantilla!AQ70),"")</f>
        <v/>
      </c>
      <c r="AT59" s="6">
        <f>IF($C59="OK",_xlfn.NUMBERVALUE(Plantilla!AR70),"")</f>
        <v/>
      </c>
      <c r="AU59" s="4">
        <f>IF($C59="OK",_xlfn.NUMBERVALUE(Plantilla!AS70),"")</f>
        <v/>
      </c>
      <c r="AV59" s="6">
        <f>IF($C59="OK",_xlfn.NUMBERVALUE(Plantilla!AT70),"")</f>
        <v/>
      </c>
      <c r="AW59" s="4">
        <f>IF($C59="OK",_xlfn.NUMBERVALUE(Plantilla!AU70),"")</f>
        <v/>
      </c>
      <c r="AX59" s="6">
        <f>IF($C59="OK",_xlfn.NUMBERVALUE(Plantilla!AV70),"")</f>
        <v/>
      </c>
      <c r="AY59" s="4">
        <f>IF($C59="OK",_xlfn.NUMBERVALUE(Plantilla!AW70),"")</f>
        <v/>
      </c>
      <c r="AZ59" s="6">
        <f>IF($C59="OK",_xlfn.NUMBERVALUE(Plantilla!AX70),"")</f>
        <v/>
      </c>
      <c r="BA59">
        <f>IF($C59="OK",_xlfn.NUMBERVALUE(Plantilla!AY70),"")</f>
        <v/>
      </c>
      <c r="BB59">
        <f>IF($C59="OK",_xlfn.NUMBERVALUE(Plantilla!AZ70),"")</f>
        <v/>
      </c>
      <c r="BC59" s="4">
        <f>IF($C59="OK",_xlfn.NUMBERVALUE(Plantilla!BA70),"")</f>
        <v/>
      </c>
      <c r="BD59" s="6">
        <f>IF($C59="OK",_xlfn.NUMBERVALUE(Plantilla!BB70),"")</f>
        <v/>
      </c>
      <c r="BE59" s="4">
        <f>IF($C59="OK",_xlfn.NUMBERVALUE(Plantilla!BC70),"")</f>
        <v/>
      </c>
      <c r="BF59" s="6">
        <f>IF($C59="OK",_xlfn.NUMBERVALUE(Plantilla!BD70),"")</f>
        <v/>
      </c>
      <c r="BG59" s="4">
        <f>IF($C59="OK",_xlfn.NUMBERVALUE(Plantilla!BE70),"")</f>
        <v/>
      </c>
      <c r="BH59" s="6">
        <f>IF($C59="OK",_xlfn.NUMBERVALUE(Plantilla!BF70),"")</f>
        <v/>
      </c>
      <c r="BI59" s="110">
        <f>IF($C59="OK",_xlfn.NUMBERVALUE(Plantilla!BG70),"")</f>
        <v/>
      </c>
      <c r="BJ59" s="6">
        <f>IF($C59="OK",_xlfn.NUMBERVALUE(Plantilla!BH70),"")</f>
        <v/>
      </c>
      <c r="BK59" s="109">
        <f>IF($C59="OK",_xlfn.NUMBERVALUE(Plantilla!BI70),"")</f>
        <v/>
      </c>
      <c r="BL59" s="6">
        <f>IF($C59="OK",
   IF(Plantilla!BJ70&lt;&gt;"",
      TEXT(VLOOKUP(Plantilla!BJ70,'Tablas '!$Z$4:$AA$6,2,FALSE),"#"),
   ""),
"")</f>
        <v/>
      </c>
      <c r="BM59" s="4">
        <f>IF($C59="OK",_xlfn.NUMBERVALUE(Plantilla!BK70),"")</f>
        <v/>
      </c>
      <c r="BN59" s="4">
        <f>IF($C59="OK",_xlfn.NUMBERVALUE(Plantilla!BL70),"")</f>
        <v/>
      </c>
      <c r="BO59" s="6">
        <f>IF($C59="OK",_xlfn.NUMBERVALUE(Plantilla!BM70),"")</f>
        <v/>
      </c>
      <c r="BP59" s="4">
        <f>IF($C59="OK",_xlfn.NUMBERVALUE(Plantilla!BN70),"")</f>
        <v/>
      </c>
      <c r="BQ59" s="6">
        <f>IF($C59="OK",_xlfn.NUMBERVALUE(Plantilla!BO70),"")</f>
        <v/>
      </c>
      <c r="BR59" s="4">
        <f>IF($C59="OK",_xlfn.NUMBERVALUE(Plantilla!BP70),"")</f>
        <v/>
      </c>
      <c r="BS59" s="6">
        <f>IF($C59="OK",_xlfn.NUMBERVALUE(Plantilla!BQ70),"")</f>
        <v/>
      </c>
      <c r="BT59" s="4">
        <f>IF($C59="OK",_xlfn.NUMBERVALUE(Plantilla!BR70),"")</f>
        <v/>
      </c>
      <c r="BU59" s="6">
        <f>IF($C59="OK",_xlfn.NUMBERVALUE(Plantilla!BS70),"")</f>
        <v/>
      </c>
      <c r="BV59" s="6">
        <f>IF($C59="OK",_xlfn.NUMBERVALUE(Plantilla!BT70),"")</f>
        <v/>
      </c>
      <c r="BW59" s="6">
        <f>IF($C59="OK",_xlfn.NUMBERVALUE(Plantilla!BU70),"")</f>
        <v/>
      </c>
      <c r="BX59" s="6">
        <f>IF($C59="OK",_xlfn.NUMBERVALUE(Plantilla!BV70),"")</f>
        <v/>
      </c>
      <c r="BY59" s="6">
        <f>IF($C59="OK",_xlfn.NUMBERVALUE(Plantilla!BW70),"")</f>
        <v/>
      </c>
      <c r="BZ59" s="6">
        <f>IF($C59="OK",_xlfn.NUMBERVALUE(Plantilla!BX70),"")</f>
        <v/>
      </c>
      <c r="CA59" s="6">
        <f>IF($C59="OK",_xlfn.NUMBERVALUE(Plantilla!BY70),"")</f>
        <v/>
      </c>
      <c r="CB59" s="6">
        <f>IF($C59="OK",_xlfn.NUMBERVALUE(Plantilla!BZ70),"")</f>
        <v/>
      </c>
      <c r="CC59" s="6">
        <f>IF($C59="OK",_xlfn.NUMBERVALUE(Plantilla!CA70),"")</f>
        <v/>
      </c>
      <c r="CD59" s="6">
        <f>IF($C59="OK",_xlfn.NUMBERVALUE(Plantilla!CB70),"")</f>
        <v/>
      </c>
      <c r="CE59" s="6">
        <f>IF($C59="OK",_xlfn.NUMBERVALUE(Plantilla!CC70),"")</f>
        <v/>
      </c>
      <c r="CF59" s="4">
        <f>IF($C59="OK",_xlfn.NUMBERVALUE(Plantilla!CD70),"")</f>
        <v/>
      </c>
      <c r="CG59" s="6">
        <f>IF($C59="OK",_xlfn.NUMBERVALUE(Plantilla!CE70),"")</f>
        <v/>
      </c>
      <c r="CH59" s="6">
        <f>IF($C59="OK",_xlfn.NUMBERVALUE(Plantilla!CF70),"")</f>
        <v/>
      </c>
      <c r="CI59" s="6">
        <f>IF($C59="OK",_xlfn.NUMBERVALUE(Plantilla!CG70),"")</f>
        <v/>
      </c>
      <c r="CJ59" s="6">
        <f>IF($C59="OK",_xlfn.NUMBERVALUE(Plantilla!CH70),"")</f>
        <v/>
      </c>
      <c r="CK59" s="6">
        <f>IF($C59="OK",_xlfn.NUMBERVALUE(Plantilla!CI70),"")</f>
        <v/>
      </c>
      <c r="CL59" s="6">
        <f>IF($C59="OK",_xlfn.NUMBERVALUE(Plantilla!CJ70),"")</f>
        <v/>
      </c>
      <c r="CM59">
        <f>IF($C59="OK",TEXT(Plantilla!CK70,"#"),"")</f>
        <v/>
      </c>
      <c r="CN59" s="6">
        <f>IF($C59="OK",_xlfn.NUMBERVALUE(Plantilla!CL70),"")</f>
        <v/>
      </c>
      <c r="CO59" s="6">
        <f>IF($C59="OK",_xlfn.NUMBERVALUE(Plantilla!CM70),"")</f>
        <v/>
      </c>
      <c r="CP59" s="110">
        <f>IF($C59="OK",_xlfn.NUMBERVALUE(Plantilla!CN70),"")</f>
        <v/>
      </c>
      <c r="CQ59" s="6">
        <f>IF($C59="OK",_xlfn.NUMBERVALUE(Plantilla!CO70),"")</f>
        <v/>
      </c>
      <c r="CR59" s="109">
        <f>IF($C59="OK",_xlfn.NUMBERVALUE(Plantilla!CP70),"")</f>
        <v/>
      </c>
      <c r="CS59" s="110">
        <f>IF($C59="OK",_xlfn.NUMBERVALUE(Plantilla!CQ70),"")</f>
        <v/>
      </c>
      <c r="CT59" s="6">
        <f>IF($C59="OK",_xlfn.NUMBERVALUE(Plantilla!CR70),"")</f>
        <v/>
      </c>
      <c r="CU59" s="109">
        <f>IF($C59="OK",_xlfn.NUMBERVALUE(Plantilla!CS70),"")</f>
        <v/>
      </c>
      <c r="CV59" s="110">
        <f>IF($C59="OK",_xlfn.NUMBERVALUE(Plantilla!CT70),"")</f>
        <v/>
      </c>
      <c r="CW59" s="6">
        <f>IF($C59="OK",_xlfn.NUMBERVALUE(Plantilla!CU70),"")</f>
        <v/>
      </c>
      <c r="CX59" s="82">
        <f>IF($C59="OK",_xlfn.NUMBERVALUE(Plantilla!CV70),"")</f>
        <v/>
      </c>
      <c r="CY59" s="6">
        <f>IF($C59="OK",_xlfn.NUMBERVALUE(Plantilla!CW70),"")</f>
        <v/>
      </c>
      <c r="CZ59" s="82">
        <f>IF($C59="OK",_xlfn.NUMBERVALUE(Plantilla!CX70),"")</f>
        <v/>
      </c>
      <c r="DA59" s="6">
        <f>IF($C59="OK",_xlfn.NUMBERVALUE(Plantilla!CY70),"")</f>
        <v/>
      </c>
      <c r="DB59" s="109">
        <f>IF($C59="OK",_xlfn.NUMBERVALUE(Plantilla!CZ70),"")</f>
        <v/>
      </c>
      <c r="DC59" s="6">
        <f>IF($C59="OK",_xlfn.NUMBERVALUE(Plantilla!DA70),"")</f>
        <v/>
      </c>
      <c r="DD59" s="6">
        <f>IF($C59="OK",TEXT(Plantilla!DB70,"#"),"")</f>
        <v/>
      </c>
      <c r="DE59" s="6">
        <f>IF($C59="OK",_xlfn.NUMBERVALUE(Plantilla!DC70),"")</f>
        <v/>
      </c>
      <c r="DF59" s="4">
        <f>IF($C59="OK",_xlfn.NUMBERVALUE(Plantilla!DD70),"")</f>
        <v/>
      </c>
      <c r="DG59" s="6">
        <f>IF($C59="OK",_xlfn.NUMBERVALUE(Plantilla!DE70),"")</f>
        <v/>
      </c>
      <c r="DH59" s="6">
        <f>IF($C59="OK",_xlfn.NUMBERVALUE(Plantilla!DF70),"")</f>
        <v/>
      </c>
      <c r="DI59" s="6">
        <f>IF($C59="OK",_xlfn.NUMBERVALUE(Plantilla!DG70),"")</f>
        <v/>
      </c>
      <c r="DJ59" s="6">
        <f>IF($C59="OK",_xlfn.NUMBERVALUE(Plantilla!DH70),"")</f>
        <v/>
      </c>
      <c r="DK59" s="6">
        <f>IF($C59="OK",_xlfn.NUMBERVALUE(Plantilla!DI70),"")</f>
        <v/>
      </c>
      <c r="DL59" s="6">
        <f>IF($C59="OK",_xlfn.NUMBERVALUE(Plantilla!DJ70),"")</f>
        <v/>
      </c>
      <c r="DM59" s="6">
        <f>IF($C59="OK",_xlfn.NUMBERVALUE(Plantilla!DK70),"")</f>
        <v/>
      </c>
      <c r="DN59" s="6">
        <f>IF($C59="OK",_xlfn.NUMBERVALUE(Plantilla!DL70),"")</f>
        <v/>
      </c>
      <c r="DO59" s="6">
        <f>IF($C59="OK",_xlfn.NUMBERVALUE(Plantilla!DM70),"")</f>
        <v/>
      </c>
      <c r="DP59" s="6">
        <f>IF($C59="OK",_xlfn.NUMBERVALUE(Plantilla!DN70),"")</f>
        <v/>
      </c>
      <c r="DQ59" s="6">
        <f>IF($C59="OK",_xlfn.NUMBERVALUE(Plantilla!DO70),"")</f>
        <v/>
      </c>
      <c r="DR59" s="6">
        <f>IF($C59="OK",_xlfn.NUMBERVALUE(Plantilla!DP70),"")</f>
        <v/>
      </c>
      <c r="DS59">
        <f>IF($C59="OK",TEXT(Plantilla!DR70,"#"),"")</f>
        <v/>
      </c>
      <c r="DT59" s="6" t="n"/>
    </row>
    <row r="60">
      <c r="A60">
        <f>IF(Plantilla!$I$6="¡Perfecto!, Guarda el archivo y adjúntalo a tu interfaz de Nómina Electrónica","OK","Error")</f>
        <v/>
      </c>
      <c r="B60">
        <f>IF(Plantilla!$I$6="¡Perfecto!, Guarda el archivo y adjúntalo a tu interfaz de Nómina Electrónica",MID(Plantilla!$D$2,SEARCH("V",Plantilla!$D$2),10),"")</f>
        <v/>
      </c>
      <c r="C60">
        <f>Plantilla!C71</f>
        <v/>
      </c>
      <c r="D60">
        <f>IF($C60="OK",Plantilla!B71,"")</f>
        <v/>
      </c>
      <c r="E60">
        <f>IF($C60="OK",
   VLOOKUP(Plantilla!$E$4,'Tablas '!$AP$4:$AT$6,5,FALSE),
"")</f>
        <v/>
      </c>
      <c r="F60">
        <f>IF($C60="OK",TEXT(Plantilla!D71,"#"),"")</f>
        <v/>
      </c>
      <c r="G60">
        <f>IF($C60="OK",
   VLOOKUP(Plantilla!E71,'Tablas '!$B$4:$C$14,2,FALSE),
"")</f>
        <v/>
      </c>
      <c r="H60">
        <f>IF($C60="OK",TEXT(Plantilla!F71,"#"),"")</f>
        <v/>
      </c>
      <c r="I60">
        <f>IF($C60="OK",TEXT(Plantilla!G71,"#"),"")</f>
        <v/>
      </c>
      <c r="J60">
        <f>IF($C60="OK",TEXT(Plantilla!H71,"#"),"")</f>
        <v/>
      </c>
      <c r="K60">
        <f>IF($C60="OK",TEXT(Plantilla!I71,"#"),"")</f>
        <v/>
      </c>
      <c r="L60">
        <f>IF($C60="OK",TEXT(Plantilla!J71,"#"),"")</f>
        <v/>
      </c>
      <c r="M60">
        <f>IF($C60="OK",TEXT(Plantilla!K71,"#"),"")</f>
        <v/>
      </c>
      <c r="N60">
        <f>IF($C60="OK",
   CONCATENATE(YEAR(Plantilla!L71),"-",TEXT(MONTH(Plantilla!L71),"00"),"-",TEXT(DAY(Plantilla!L71),"00")),
"")</f>
        <v/>
      </c>
      <c r="O60">
        <f>IF($C60="OK",_xlfn.NUMBERVALUE(Plantilla!M71),"")</f>
        <v/>
      </c>
      <c r="P60">
        <f>IF($C60="OK",
   IF(Plantilla!N71&lt;&gt;"",
      CONCATENATE(YEAR(Plantilla!N71),"-",TEXT(MONTH(Plantilla!N71),"00"),"-",TEXT(DAY(Plantilla!N71),"00")),
   ""),
"")</f>
        <v/>
      </c>
      <c r="Q60">
        <f>IF($C60="OK",
   VLOOKUP(Plantilla!O71,'Tablas '!$E$4:$F$19,2,FALSE),
"")</f>
        <v/>
      </c>
      <c r="R60">
        <f>IF($C60="OK",
   VLOOKUP(Plantilla!P71,'Tablas '!$H$4:$I$5,2,FALSE),
"")</f>
        <v/>
      </c>
      <c r="S60">
        <f>IF($C60="OK",
   VLOOKUP(Plantilla!Q71,'Tablas '!$K$4:$L$8,2,FALSE),
"")</f>
        <v/>
      </c>
      <c r="T60">
        <f>IF($C60="OK",
   VLOOKUP(Plantilla!R71,'Tablas '!$AE$4:$AF$6,2,FALSE),
"")</f>
        <v/>
      </c>
      <c r="U60">
        <f>IF($C60="OK",
   VLOOKUP(Plantilla!S71,'Tablas '!$AE$4:$AF$6,2,FALSE),
"")</f>
        <v/>
      </c>
      <c r="V60">
        <f>IF($C60="OK",TEXT(Plantilla!T71,"#"),"")</f>
        <v/>
      </c>
      <c r="W60" s="84">
        <f>IF($C60="OK",
   VLOOKUP(Plantilla!U71,'Tablas '!$AM$4:$AN$1126,2,FALSE),
"")</f>
        <v/>
      </c>
      <c r="X60">
        <f>IF($C60="OK",TEXT(Plantilla!V71,"#"),"")</f>
        <v/>
      </c>
      <c r="Y60">
        <f>IF($C60="OK",
   CONCATENATE(YEAR(Plantilla!W71),"-",TEXT(MONTH(Plantilla!W71),"00"),"-",TEXT(DAY(Plantilla!W71),"00")),
"")</f>
        <v/>
      </c>
      <c r="Z60">
        <f>IF($C60="OK",
   CONCATENATE(YEAR(Plantilla!X71),"-",TEXT(MONTH(Plantilla!X71),"00"),"-",TEXT(DAY(Plantilla!X71),"00")),
"")</f>
        <v/>
      </c>
      <c r="AA60">
        <f>IF($C60="OK",
   TEXT(VLOOKUP(Plantilla!Y71,'Tablas '!$Q$4:$R$9,2,FALSE),"#"),
"")</f>
        <v/>
      </c>
      <c r="AB60">
        <f>IF($C60="OK",
   CONCATENATE(YEAR(Plantilla!Z71),"-",TEXT(MONTH(Plantilla!Z71),"00"),"-",TEXT(DAY(Plantilla!Z71),"00")),
"")</f>
        <v/>
      </c>
      <c r="AC60">
        <f>IF($C60="OK",
   TEXT(VLOOKUP(Plantilla!AA71,'Tablas '!$T$4:$U$13,2,FALSE),"#"),
"")</f>
        <v/>
      </c>
      <c r="AD60">
        <f>IF($C60="OK",TEXT(Plantilla!AB71,"#"),"")</f>
        <v/>
      </c>
      <c r="AE60">
        <f>IF($C60="OK",
   IF(Plantilla!AC71&lt;&gt;"",
      TEXT(VLOOKUP(Plantilla!AC71,'Tablas '!$W$4:$X$7,2,FALSE),"#"),
   ""),
"")</f>
        <v/>
      </c>
      <c r="AF60">
        <f>IF($C60="OK",TEXT(Plantilla!AD71,"#"),"")</f>
        <v/>
      </c>
      <c r="AG60" s="6">
        <f>IF($C60="OK",_xlfn.NUMBERVALUE(Plantilla!AE71),"")</f>
        <v/>
      </c>
      <c r="AH60" s="4">
        <f>IF($C60="OK",_xlfn.NUMBERVALUE(Plantilla!AF71),"")</f>
        <v/>
      </c>
      <c r="AI60" s="6">
        <f>IF($C60="OK",_xlfn.NUMBERVALUE(Plantilla!AG71),"")</f>
        <v/>
      </c>
      <c r="AJ60" s="6">
        <f>IF($C60="OK",_xlfn.NUMBERVALUE(Plantilla!AH71),"")</f>
        <v/>
      </c>
      <c r="AK60" s="6">
        <f>IF($C60="OK",_xlfn.NUMBERVALUE(Plantilla!AI71),"")</f>
        <v/>
      </c>
      <c r="AL60" s="6">
        <f>IF($C60="OK",_xlfn.NUMBERVALUE(Plantilla!AJ71),"")</f>
        <v/>
      </c>
      <c r="AM60" s="4">
        <f>IF($C60="OK",_xlfn.NUMBERVALUE(Plantilla!AK71),"")</f>
        <v/>
      </c>
      <c r="AN60" s="6">
        <f>IF($C60="OK",_xlfn.NUMBERVALUE(Plantilla!AL71),"")</f>
        <v/>
      </c>
      <c r="AO60" s="4">
        <f>IF($C60="OK",_xlfn.NUMBERVALUE(Plantilla!AM71),"")</f>
        <v/>
      </c>
      <c r="AP60" s="6">
        <f>IF($C60="OK",_xlfn.NUMBERVALUE(Plantilla!AN71),"")</f>
        <v/>
      </c>
      <c r="AQ60" s="4">
        <f>IF($C60="OK",_xlfn.NUMBERVALUE(Plantilla!AO71),"")</f>
        <v/>
      </c>
      <c r="AR60" s="6">
        <f>IF($C60="OK",_xlfn.NUMBERVALUE(Plantilla!AP71),"")</f>
        <v/>
      </c>
      <c r="AS60" s="4">
        <f>IF($C60="OK",_xlfn.NUMBERVALUE(Plantilla!AQ71),"")</f>
        <v/>
      </c>
      <c r="AT60" s="6">
        <f>IF($C60="OK",_xlfn.NUMBERVALUE(Plantilla!AR71),"")</f>
        <v/>
      </c>
      <c r="AU60" s="4">
        <f>IF($C60="OK",_xlfn.NUMBERVALUE(Plantilla!AS71),"")</f>
        <v/>
      </c>
      <c r="AV60" s="6">
        <f>IF($C60="OK",_xlfn.NUMBERVALUE(Plantilla!AT71),"")</f>
        <v/>
      </c>
      <c r="AW60" s="4">
        <f>IF($C60="OK",_xlfn.NUMBERVALUE(Plantilla!AU71),"")</f>
        <v/>
      </c>
      <c r="AX60" s="6">
        <f>IF($C60="OK",_xlfn.NUMBERVALUE(Plantilla!AV71),"")</f>
        <v/>
      </c>
      <c r="AY60" s="4">
        <f>IF($C60="OK",_xlfn.NUMBERVALUE(Plantilla!AW71),"")</f>
        <v/>
      </c>
      <c r="AZ60" s="6">
        <f>IF($C60="OK",_xlfn.NUMBERVALUE(Plantilla!AX71),"")</f>
        <v/>
      </c>
      <c r="BA60">
        <f>IF($C60="OK",_xlfn.NUMBERVALUE(Plantilla!AY71),"")</f>
        <v/>
      </c>
      <c r="BB60">
        <f>IF($C60="OK",_xlfn.NUMBERVALUE(Plantilla!AZ71),"")</f>
        <v/>
      </c>
      <c r="BC60" s="4">
        <f>IF($C60="OK",_xlfn.NUMBERVALUE(Plantilla!BA71),"")</f>
        <v/>
      </c>
      <c r="BD60" s="6">
        <f>IF($C60="OK",_xlfn.NUMBERVALUE(Plantilla!BB71),"")</f>
        <v/>
      </c>
      <c r="BE60" s="4">
        <f>IF($C60="OK",_xlfn.NUMBERVALUE(Plantilla!BC71),"")</f>
        <v/>
      </c>
      <c r="BF60" s="6">
        <f>IF($C60="OK",_xlfn.NUMBERVALUE(Plantilla!BD71),"")</f>
        <v/>
      </c>
      <c r="BG60" s="4">
        <f>IF($C60="OK",_xlfn.NUMBERVALUE(Plantilla!BE71),"")</f>
        <v/>
      </c>
      <c r="BH60" s="6">
        <f>IF($C60="OK",_xlfn.NUMBERVALUE(Plantilla!BF71),"")</f>
        <v/>
      </c>
      <c r="BI60" s="110">
        <f>IF($C60="OK",_xlfn.NUMBERVALUE(Plantilla!BG71),"")</f>
        <v/>
      </c>
      <c r="BJ60" s="6">
        <f>IF($C60="OK",_xlfn.NUMBERVALUE(Plantilla!BH71),"")</f>
        <v/>
      </c>
      <c r="BK60" s="109">
        <f>IF($C60="OK",_xlfn.NUMBERVALUE(Plantilla!BI71),"")</f>
        <v/>
      </c>
      <c r="BL60" s="6">
        <f>IF($C60="OK",
   IF(Plantilla!BJ71&lt;&gt;"",
      TEXT(VLOOKUP(Plantilla!BJ71,'Tablas '!$Z$4:$AA$6,2,FALSE),"#"),
   ""),
"")</f>
        <v/>
      </c>
      <c r="BM60" s="4">
        <f>IF($C60="OK",_xlfn.NUMBERVALUE(Plantilla!BK71),"")</f>
        <v/>
      </c>
      <c r="BN60" s="4">
        <f>IF($C60="OK",_xlfn.NUMBERVALUE(Plantilla!BL71),"")</f>
        <v/>
      </c>
      <c r="BO60" s="6">
        <f>IF($C60="OK",_xlfn.NUMBERVALUE(Plantilla!BM71),"")</f>
        <v/>
      </c>
      <c r="BP60" s="4">
        <f>IF($C60="OK",_xlfn.NUMBERVALUE(Plantilla!BN71),"")</f>
        <v/>
      </c>
      <c r="BQ60" s="6">
        <f>IF($C60="OK",_xlfn.NUMBERVALUE(Plantilla!BO71),"")</f>
        <v/>
      </c>
      <c r="BR60" s="4">
        <f>IF($C60="OK",_xlfn.NUMBERVALUE(Plantilla!BP71),"")</f>
        <v/>
      </c>
      <c r="BS60" s="6">
        <f>IF($C60="OK",_xlfn.NUMBERVALUE(Plantilla!BQ71),"")</f>
        <v/>
      </c>
      <c r="BT60" s="4">
        <f>IF($C60="OK",_xlfn.NUMBERVALUE(Plantilla!BR71),"")</f>
        <v/>
      </c>
      <c r="BU60" s="6">
        <f>IF($C60="OK",_xlfn.NUMBERVALUE(Plantilla!BS71),"")</f>
        <v/>
      </c>
      <c r="BV60" s="6">
        <f>IF($C60="OK",_xlfn.NUMBERVALUE(Plantilla!BT71),"")</f>
        <v/>
      </c>
      <c r="BW60" s="6">
        <f>IF($C60="OK",_xlfn.NUMBERVALUE(Plantilla!BU71),"")</f>
        <v/>
      </c>
      <c r="BX60" s="6">
        <f>IF($C60="OK",_xlfn.NUMBERVALUE(Plantilla!BV71),"")</f>
        <v/>
      </c>
      <c r="BY60" s="6">
        <f>IF($C60="OK",_xlfn.NUMBERVALUE(Plantilla!BW71),"")</f>
        <v/>
      </c>
      <c r="BZ60" s="6">
        <f>IF($C60="OK",_xlfn.NUMBERVALUE(Plantilla!BX71),"")</f>
        <v/>
      </c>
      <c r="CA60" s="6">
        <f>IF($C60="OK",_xlfn.NUMBERVALUE(Plantilla!BY71),"")</f>
        <v/>
      </c>
      <c r="CB60" s="6">
        <f>IF($C60="OK",_xlfn.NUMBERVALUE(Plantilla!BZ71),"")</f>
        <v/>
      </c>
      <c r="CC60" s="6">
        <f>IF($C60="OK",_xlfn.NUMBERVALUE(Plantilla!CA71),"")</f>
        <v/>
      </c>
      <c r="CD60" s="6">
        <f>IF($C60="OK",_xlfn.NUMBERVALUE(Plantilla!CB71),"")</f>
        <v/>
      </c>
      <c r="CE60" s="6">
        <f>IF($C60="OK",_xlfn.NUMBERVALUE(Plantilla!CC71),"")</f>
        <v/>
      </c>
      <c r="CF60" s="4">
        <f>IF($C60="OK",_xlfn.NUMBERVALUE(Plantilla!CD71),"")</f>
        <v/>
      </c>
      <c r="CG60" s="6">
        <f>IF($C60="OK",_xlfn.NUMBERVALUE(Plantilla!CE71),"")</f>
        <v/>
      </c>
      <c r="CH60" s="6">
        <f>IF($C60="OK",_xlfn.NUMBERVALUE(Plantilla!CF71),"")</f>
        <v/>
      </c>
      <c r="CI60" s="6">
        <f>IF($C60="OK",_xlfn.NUMBERVALUE(Plantilla!CG71),"")</f>
        <v/>
      </c>
      <c r="CJ60" s="6">
        <f>IF($C60="OK",_xlfn.NUMBERVALUE(Plantilla!CH71),"")</f>
        <v/>
      </c>
      <c r="CK60" s="6">
        <f>IF($C60="OK",_xlfn.NUMBERVALUE(Plantilla!CI71),"")</f>
        <v/>
      </c>
      <c r="CL60" s="6">
        <f>IF($C60="OK",_xlfn.NUMBERVALUE(Plantilla!CJ71),"")</f>
        <v/>
      </c>
      <c r="CM60">
        <f>IF($C60="OK",TEXT(Plantilla!CK71,"#"),"")</f>
        <v/>
      </c>
      <c r="CN60" s="6">
        <f>IF($C60="OK",_xlfn.NUMBERVALUE(Plantilla!CL71),"")</f>
        <v/>
      </c>
      <c r="CO60" s="6">
        <f>IF($C60="OK",_xlfn.NUMBERVALUE(Plantilla!CM71),"")</f>
        <v/>
      </c>
      <c r="CP60" s="110">
        <f>IF($C60="OK",_xlfn.NUMBERVALUE(Plantilla!CN71),"")</f>
        <v/>
      </c>
      <c r="CQ60" s="6">
        <f>IF($C60="OK",_xlfn.NUMBERVALUE(Plantilla!CO71),"")</f>
        <v/>
      </c>
      <c r="CR60" s="109">
        <f>IF($C60="OK",_xlfn.NUMBERVALUE(Plantilla!CP71),"")</f>
        <v/>
      </c>
      <c r="CS60" s="110">
        <f>IF($C60="OK",_xlfn.NUMBERVALUE(Plantilla!CQ71),"")</f>
        <v/>
      </c>
      <c r="CT60" s="6">
        <f>IF($C60="OK",_xlfn.NUMBERVALUE(Plantilla!CR71),"")</f>
        <v/>
      </c>
      <c r="CU60" s="109">
        <f>IF($C60="OK",_xlfn.NUMBERVALUE(Plantilla!CS71),"")</f>
        <v/>
      </c>
      <c r="CV60" s="110">
        <f>IF($C60="OK",_xlfn.NUMBERVALUE(Plantilla!CT71),"")</f>
        <v/>
      </c>
      <c r="CW60" s="6">
        <f>IF($C60="OK",_xlfn.NUMBERVALUE(Plantilla!CU71),"")</f>
        <v/>
      </c>
      <c r="CX60" s="82">
        <f>IF($C60="OK",_xlfn.NUMBERVALUE(Plantilla!CV71),"")</f>
        <v/>
      </c>
      <c r="CY60" s="6">
        <f>IF($C60="OK",_xlfn.NUMBERVALUE(Plantilla!CW71),"")</f>
        <v/>
      </c>
      <c r="CZ60" s="82">
        <f>IF($C60="OK",_xlfn.NUMBERVALUE(Plantilla!CX71),"")</f>
        <v/>
      </c>
      <c r="DA60" s="6">
        <f>IF($C60="OK",_xlfn.NUMBERVALUE(Plantilla!CY71),"")</f>
        <v/>
      </c>
      <c r="DB60" s="109">
        <f>IF($C60="OK",_xlfn.NUMBERVALUE(Plantilla!CZ71),"")</f>
        <v/>
      </c>
      <c r="DC60" s="6">
        <f>IF($C60="OK",_xlfn.NUMBERVALUE(Plantilla!DA71),"")</f>
        <v/>
      </c>
      <c r="DD60" s="6">
        <f>IF($C60="OK",TEXT(Plantilla!DB71,"#"),"")</f>
        <v/>
      </c>
      <c r="DE60" s="6">
        <f>IF($C60="OK",_xlfn.NUMBERVALUE(Plantilla!DC71),"")</f>
        <v/>
      </c>
      <c r="DF60" s="4">
        <f>IF($C60="OK",_xlfn.NUMBERVALUE(Plantilla!DD71),"")</f>
        <v/>
      </c>
      <c r="DG60" s="6">
        <f>IF($C60="OK",_xlfn.NUMBERVALUE(Plantilla!DE71),"")</f>
        <v/>
      </c>
      <c r="DH60" s="6">
        <f>IF($C60="OK",_xlfn.NUMBERVALUE(Plantilla!DF71),"")</f>
        <v/>
      </c>
      <c r="DI60" s="6">
        <f>IF($C60="OK",_xlfn.NUMBERVALUE(Plantilla!DG71),"")</f>
        <v/>
      </c>
      <c r="DJ60" s="6">
        <f>IF($C60="OK",_xlfn.NUMBERVALUE(Plantilla!DH71),"")</f>
        <v/>
      </c>
      <c r="DK60" s="6">
        <f>IF($C60="OK",_xlfn.NUMBERVALUE(Plantilla!DI71),"")</f>
        <v/>
      </c>
      <c r="DL60" s="6">
        <f>IF($C60="OK",_xlfn.NUMBERVALUE(Plantilla!DJ71),"")</f>
        <v/>
      </c>
      <c r="DM60" s="6">
        <f>IF($C60="OK",_xlfn.NUMBERVALUE(Plantilla!DK71),"")</f>
        <v/>
      </c>
      <c r="DN60" s="6">
        <f>IF($C60="OK",_xlfn.NUMBERVALUE(Plantilla!DL71),"")</f>
        <v/>
      </c>
      <c r="DO60" s="6">
        <f>IF($C60="OK",_xlfn.NUMBERVALUE(Plantilla!DM71),"")</f>
        <v/>
      </c>
      <c r="DP60" s="6">
        <f>IF($C60="OK",_xlfn.NUMBERVALUE(Plantilla!DN71),"")</f>
        <v/>
      </c>
      <c r="DQ60" s="6">
        <f>IF($C60="OK",_xlfn.NUMBERVALUE(Plantilla!DO71),"")</f>
        <v/>
      </c>
      <c r="DR60" s="6">
        <f>IF($C60="OK",_xlfn.NUMBERVALUE(Plantilla!DP71),"")</f>
        <v/>
      </c>
      <c r="DS60">
        <f>IF($C60="OK",TEXT(Plantilla!DR71,"#"),"")</f>
        <v/>
      </c>
      <c r="DT60" s="6" t="n"/>
    </row>
    <row r="61">
      <c r="A61">
        <f>IF(Plantilla!$I$6="¡Perfecto!, Guarda el archivo y adjúntalo a tu interfaz de Nómina Electrónica","OK","Error")</f>
        <v/>
      </c>
      <c r="B61">
        <f>IF(Plantilla!$I$6="¡Perfecto!, Guarda el archivo y adjúntalo a tu interfaz de Nómina Electrónica",MID(Plantilla!$D$2,SEARCH("V",Plantilla!$D$2),10),"")</f>
        <v/>
      </c>
      <c r="C61">
        <f>Plantilla!C72</f>
        <v/>
      </c>
      <c r="D61">
        <f>IF($C61="OK",Plantilla!B72,"")</f>
        <v/>
      </c>
      <c r="E61">
        <f>IF($C61="OK",
   VLOOKUP(Plantilla!$E$4,'Tablas '!$AP$4:$AT$6,5,FALSE),
"")</f>
        <v/>
      </c>
      <c r="F61">
        <f>IF($C61="OK",TEXT(Plantilla!D72,"#"),"")</f>
        <v/>
      </c>
      <c r="G61">
        <f>IF($C61="OK",
   VLOOKUP(Plantilla!E72,'Tablas '!$B$4:$C$14,2,FALSE),
"")</f>
        <v/>
      </c>
      <c r="H61">
        <f>IF($C61="OK",TEXT(Plantilla!F72,"#"),"")</f>
        <v/>
      </c>
      <c r="I61">
        <f>IF($C61="OK",TEXT(Plantilla!G72,"#"),"")</f>
        <v/>
      </c>
      <c r="J61">
        <f>IF($C61="OK",TEXT(Plantilla!H72,"#"),"")</f>
        <v/>
      </c>
      <c r="K61">
        <f>IF($C61="OK",TEXT(Plantilla!I72,"#"),"")</f>
        <v/>
      </c>
      <c r="L61">
        <f>IF($C61="OK",TEXT(Plantilla!J72,"#"),"")</f>
        <v/>
      </c>
      <c r="M61">
        <f>IF($C61="OK",TEXT(Plantilla!K72,"#"),"")</f>
        <v/>
      </c>
      <c r="N61">
        <f>IF($C61="OK",
   CONCATENATE(YEAR(Plantilla!L72),"-",TEXT(MONTH(Plantilla!L72),"00"),"-",TEXT(DAY(Plantilla!L72),"00")),
"")</f>
        <v/>
      </c>
      <c r="O61">
        <f>IF($C61="OK",_xlfn.NUMBERVALUE(Plantilla!M72),"")</f>
        <v/>
      </c>
      <c r="P61">
        <f>IF($C61="OK",
   IF(Plantilla!N72&lt;&gt;"",
      CONCATENATE(YEAR(Plantilla!N72),"-",TEXT(MONTH(Plantilla!N72),"00"),"-",TEXT(DAY(Plantilla!N72),"00")),
   ""),
"")</f>
        <v/>
      </c>
      <c r="Q61">
        <f>IF($C61="OK",
   VLOOKUP(Plantilla!O72,'Tablas '!$E$4:$F$19,2,FALSE),
"")</f>
        <v/>
      </c>
      <c r="R61">
        <f>IF($C61="OK",
   VLOOKUP(Plantilla!P72,'Tablas '!$H$4:$I$5,2,FALSE),
"")</f>
        <v/>
      </c>
      <c r="S61">
        <f>IF($C61="OK",
   VLOOKUP(Plantilla!Q72,'Tablas '!$K$4:$L$8,2,FALSE),
"")</f>
        <v/>
      </c>
      <c r="T61">
        <f>IF($C61="OK",
   VLOOKUP(Plantilla!R72,'Tablas '!$AE$4:$AF$6,2,FALSE),
"")</f>
        <v/>
      </c>
      <c r="U61">
        <f>IF($C61="OK",
   VLOOKUP(Plantilla!S72,'Tablas '!$AE$4:$AF$6,2,FALSE),
"")</f>
        <v/>
      </c>
      <c r="V61">
        <f>IF($C61="OK",TEXT(Plantilla!T72,"#"),"")</f>
        <v/>
      </c>
      <c r="W61" s="84">
        <f>IF($C61="OK",
   VLOOKUP(Plantilla!U72,'Tablas '!$AM$4:$AN$1126,2,FALSE),
"")</f>
        <v/>
      </c>
      <c r="X61">
        <f>IF($C61="OK",TEXT(Plantilla!V72,"#"),"")</f>
        <v/>
      </c>
      <c r="Y61">
        <f>IF($C61="OK",
   CONCATENATE(YEAR(Plantilla!W72),"-",TEXT(MONTH(Plantilla!W72),"00"),"-",TEXT(DAY(Plantilla!W72),"00")),
"")</f>
        <v/>
      </c>
      <c r="Z61">
        <f>IF($C61="OK",
   CONCATENATE(YEAR(Plantilla!X72),"-",TEXT(MONTH(Plantilla!X72),"00"),"-",TEXT(DAY(Plantilla!X72),"00")),
"")</f>
        <v/>
      </c>
      <c r="AA61">
        <f>IF($C61="OK",
   TEXT(VLOOKUP(Plantilla!Y72,'Tablas '!$Q$4:$R$9,2,FALSE),"#"),
"")</f>
        <v/>
      </c>
      <c r="AB61">
        <f>IF($C61="OK",
   CONCATENATE(YEAR(Plantilla!Z72),"-",TEXT(MONTH(Plantilla!Z72),"00"),"-",TEXT(DAY(Plantilla!Z72),"00")),
"")</f>
        <v/>
      </c>
      <c r="AC61">
        <f>IF($C61="OK",
   TEXT(VLOOKUP(Plantilla!AA72,'Tablas '!$T$4:$U$13,2,FALSE),"#"),
"")</f>
        <v/>
      </c>
      <c r="AD61">
        <f>IF($C61="OK",TEXT(Plantilla!AB72,"#"),"")</f>
        <v/>
      </c>
      <c r="AE61">
        <f>IF($C61="OK",
   IF(Plantilla!AC72&lt;&gt;"",
      TEXT(VLOOKUP(Plantilla!AC72,'Tablas '!$W$4:$X$7,2,FALSE),"#"),
   ""),
"")</f>
        <v/>
      </c>
      <c r="AF61">
        <f>IF($C61="OK",TEXT(Plantilla!AD72,"#"),"")</f>
        <v/>
      </c>
      <c r="AG61" s="6">
        <f>IF($C61="OK",_xlfn.NUMBERVALUE(Plantilla!AE72),"")</f>
        <v/>
      </c>
      <c r="AH61" s="4">
        <f>IF($C61="OK",_xlfn.NUMBERVALUE(Plantilla!AF72),"")</f>
        <v/>
      </c>
      <c r="AI61" s="6">
        <f>IF($C61="OK",_xlfn.NUMBERVALUE(Plantilla!AG72),"")</f>
        <v/>
      </c>
      <c r="AJ61" s="6">
        <f>IF($C61="OK",_xlfn.NUMBERVALUE(Plantilla!AH72),"")</f>
        <v/>
      </c>
      <c r="AK61" s="6">
        <f>IF($C61="OK",_xlfn.NUMBERVALUE(Plantilla!AI72),"")</f>
        <v/>
      </c>
      <c r="AL61" s="6">
        <f>IF($C61="OK",_xlfn.NUMBERVALUE(Plantilla!AJ72),"")</f>
        <v/>
      </c>
      <c r="AM61" s="4">
        <f>IF($C61="OK",_xlfn.NUMBERVALUE(Plantilla!AK72),"")</f>
        <v/>
      </c>
      <c r="AN61" s="6">
        <f>IF($C61="OK",_xlfn.NUMBERVALUE(Plantilla!AL72),"")</f>
        <v/>
      </c>
      <c r="AO61" s="4">
        <f>IF($C61="OK",_xlfn.NUMBERVALUE(Plantilla!AM72),"")</f>
        <v/>
      </c>
      <c r="AP61" s="6">
        <f>IF($C61="OK",_xlfn.NUMBERVALUE(Plantilla!AN72),"")</f>
        <v/>
      </c>
      <c r="AQ61" s="4">
        <f>IF($C61="OK",_xlfn.NUMBERVALUE(Plantilla!AO72),"")</f>
        <v/>
      </c>
      <c r="AR61" s="6">
        <f>IF($C61="OK",_xlfn.NUMBERVALUE(Plantilla!AP72),"")</f>
        <v/>
      </c>
      <c r="AS61" s="4">
        <f>IF($C61="OK",_xlfn.NUMBERVALUE(Plantilla!AQ72),"")</f>
        <v/>
      </c>
      <c r="AT61" s="6">
        <f>IF($C61="OK",_xlfn.NUMBERVALUE(Plantilla!AR72),"")</f>
        <v/>
      </c>
      <c r="AU61" s="4">
        <f>IF($C61="OK",_xlfn.NUMBERVALUE(Plantilla!AS72),"")</f>
        <v/>
      </c>
      <c r="AV61" s="6">
        <f>IF($C61="OK",_xlfn.NUMBERVALUE(Plantilla!AT72),"")</f>
        <v/>
      </c>
      <c r="AW61" s="4">
        <f>IF($C61="OK",_xlfn.NUMBERVALUE(Plantilla!AU72),"")</f>
        <v/>
      </c>
      <c r="AX61" s="6">
        <f>IF($C61="OK",_xlfn.NUMBERVALUE(Plantilla!AV72),"")</f>
        <v/>
      </c>
      <c r="AY61" s="4">
        <f>IF($C61="OK",_xlfn.NUMBERVALUE(Plantilla!AW72),"")</f>
        <v/>
      </c>
      <c r="AZ61" s="6">
        <f>IF($C61="OK",_xlfn.NUMBERVALUE(Plantilla!AX72),"")</f>
        <v/>
      </c>
      <c r="BA61">
        <f>IF($C61="OK",_xlfn.NUMBERVALUE(Plantilla!AY72),"")</f>
        <v/>
      </c>
      <c r="BB61">
        <f>IF($C61="OK",_xlfn.NUMBERVALUE(Plantilla!AZ72),"")</f>
        <v/>
      </c>
      <c r="BC61" s="4">
        <f>IF($C61="OK",_xlfn.NUMBERVALUE(Plantilla!BA72),"")</f>
        <v/>
      </c>
      <c r="BD61" s="6">
        <f>IF($C61="OK",_xlfn.NUMBERVALUE(Plantilla!BB72),"")</f>
        <v/>
      </c>
      <c r="BE61" s="4">
        <f>IF($C61="OK",_xlfn.NUMBERVALUE(Plantilla!BC72),"")</f>
        <v/>
      </c>
      <c r="BF61" s="6">
        <f>IF($C61="OK",_xlfn.NUMBERVALUE(Plantilla!BD72),"")</f>
        <v/>
      </c>
      <c r="BG61" s="4">
        <f>IF($C61="OK",_xlfn.NUMBERVALUE(Plantilla!BE72),"")</f>
        <v/>
      </c>
      <c r="BH61" s="6">
        <f>IF($C61="OK",_xlfn.NUMBERVALUE(Plantilla!BF72),"")</f>
        <v/>
      </c>
      <c r="BI61" s="110">
        <f>IF($C61="OK",_xlfn.NUMBERVALUE(Plantilla!BG72),"")</f>
        <v/>
      </c>
      <c r="BJ61" s="6">
        <f>IF($C61="OK",_xlfn.NUMBERVALUE(Plantilla!BH72),"")</f>
        <v/>
      </c>
      <c r="BK61" s="109">
        <f>IF($C61="OK",_xlfn.NUMBERVALUE(Plantilla!BI72),"")</f>
        <v/>
      </c>
      <c r="BL61" s="6">
        <f>IF($C61="OK",
   IF(Plantilla!BJ72&lt;&gt;"",
      TEXT(VLOOKUP(Plantilla!BJ72,'Tablas '!$Z$4:$AA$6,2,FALSE),"#"),
   ""),
"")</f>
        <v/>
      </c>
      <c r="BM61" s="4">
        <f>IF($C61="OK",_xlfn.NUMBERVALUE(Plantilla!BK72),"")</f>
        <v/>
      </c>
      <c r="BN61" s="4">
        <f>IF($C61="OK",_xlfn.NUMBERVALUE(Plantilla!BL72),"")</f>
        <v/>
      </c>
      <c r="BO61" s="6">
        <f>IF($C61="OK",_xlfn.NUMBERVALUE(Plantilla!BM72),"")</f>
        <v/>
      </c>
      <c r="BP61" s="4">
        <f>IF($C61="OK",_xlfn.NUMBERVALUE(Plantilla!BN72),"")</f>
        <v/>
      </c>
      <c r="BQ61" s="6">
        <f>IF($C61="OK",_xlfn.NUMBERVALUE(Plantilla!BO72),"")</f>
        <v/>
      </c>
      <c r="BR61" s="4">
        <f>IF($C61="OK",_xlfn.NUMBERVALUE(Plantilla!BP72),"")</f>
        <v/>
      </c>
      <c r="BS61" s="6">
        <f>IF($C61="OK",_xlfn.NUMBERVALUE(Plantilla!BQ72),"")</f>
        <v/>
      </c>
      <c r="BT61" s="4">
        <f>IF($C61="OK",_xlfn.NUMBERVALUE(Plantilla!BR72),"")</f>
        <v/>
      </c>
      <c r="BU61" s="6">
        <f>IF($C61="OK",_xlfn.NUMBERVALUE(Plantilla!BS72),"")</f>
        <v/>
      </c>
      <c r="BV61" s="6">
        <f>IF($C61="OK",_xlfn.NUMBERVALUE(Plantilla!BT72),"")</f>
        <v/>
      </c>
      <c r="BW61" s="6">
        <f>IF($C61="OK",_xlfn.NUMBERVALUE(Plantilla!BU72),"")</f>
        <v/>
      </c>
      <c r="BX61" s="6">
        <f>IF($C61="OK",_xlfn.NUMBERVALUE(Plantilla!BV72),"")</f>
        <v/>
      </c>
      <c r="BY61" s="6">
        <f>IF($C61="OK",_xlfn.NUMBERVALUE(Plantilla!BW72),"")</f>
        <v/>
      </c>
      <c r="BZ61" s="6">
        <f>IF($C61="OK",_xlfn.NUMBERVALUE(Plantilla!BX72),"")</f>
        <v/>
      </c>
      <c r="CA61" s="6">
        <f>IF($C61="OK",_xlfn.NUMBERVALUE(Plantilla!BY72),"")</f>
        <v/>
      </c>
      <c r="CB61" s="6">
        <f>IF($C61="OK",_xlfn.NUMBERVALUE(Plantilla!BZ72),"")</f>
        <v/>
      </c>
      <c r="CC61" s="6">
        <f>IF($C61="OK",_xlfn.NUMBERVALUE(Plantilla!CA72),"")</f>
        <v/>
      </c>
      <c r="CD61" s="6">
        <f>IF($C61="OK",_xlfn.NUMBERVALUE(Plantilla!CB72),"")</f>
        <v/>
      </c>
      <c r="CE61" s="6">
        <f>IF($C61="OK",_xlfn.NUMBERVALUE(Plantilla!CC72),"")</f>
        <v/>
      </c>
      <c r="CF61" s="4">
        <f>IF($C61="OK",_xlfn.NUMBERVALUE(Plantilla!CD72),"")</f>
        <v/>
      </c>
      <c r="CG61" s="6">
        <f>IF($C61="OK",_xlfn.NUMBERVALUE(Plantilla!CE72),"")</f>
        <v/>
      </c>
      <c r="CH61" s="6">
        <f>IF($C61="OK",_xlfn.NUMBERVALUE(Plantilla!CF72),"")</f>
        <v/>
      </c>
      <c r="CI61" s="6">
        <f>IF($C61="OK",_xlfn.NUMBERVALUE(Plantilla!CG72),"")</f>
        <v/>
      </c>
      <c r="CJ61" s="6">
        <f>IF($C61="OK",_xlfn.NUMBERVALUE(Plantilla!CH72),"")</f>
        <v/>
      </c>
      <c r="CK61" s="6">
        <f>IF($C61="OK",_xlfn.NUMBERVALUE(Plantilla!CI72),"")</f>
        <v/>
      </c>
      <c r="CL61" s="6">
        <f>IF($C61="OK",_xlfn.NUMBERVALUE(Plantilla!CJ72),"")</f>
        <v/>
      </c>
      <c r="CM61">
        <f>IF($C61="OK",TEXT(Plantilla!CK72,"#"),"")</f>
        <v/>
      </c>
      <c r="CN61" s="6">
        <f>IF($C61="OK",_xlfn.NUMBERVALUE(Plantilla!CL72),"")</f>
        <v/>
      </c>
      <c r="CO61" s="6">
        <f>IF($C61="OK",_xlfn.NUMBERVALUE(Plantilla!CM72),"")</f>
        <v/>
      </c>
      <c r="CP61" s="110">
        <f>IF($C61="OK",_xlfn.NUMBERVALUE(Plantilla!CN72),"")</f>
        <v/>
      </c>
      <c r="CQ61" s="6">
        <f>IF($C61="OK",_xlfn.NUMBERVALUE(Plantilla!CO72),"")</f>
        <v/>
      </c>
      <c r="CR61" s="109">
        <f>IF($C61="OK",_xlfn.NUMBERVALUE(Plantilla!CP72),"")</f>
        <v/>
      </c>
      <c r="CS61" s="110">
        <f>IF($C61="OK",_xlfn.NUMBERVALUE(Plantilla!CQ72),"")</f>
        <v/>
      </c>
      <c r="CT61" s="6">
        <f>IF($C61="OK",_xlfn.NUMBERVALUE(Plantilla!CR72),"")</f>
        <v/>
      </c>
      <c r="CU61" s="109">
        <f>IF($C61="OK",_xlfn.NUMBERVALUE(Plantilla!CS72),"")</f>
        <v/>
      </c>
      <c r="CV61" s="110">
        <f>IF($C61="OK",_xlfn.NUMBERVALUE(Plantilla!CT72),"")</f>
        <v/>
      </c>
      <c r="CW61" s="6">
        <f>IF($C61="OK",_xlfn.NUMBERVALUE(Plantilla!CU72),"")</f>
        <v/>
      </c>
      <c r="CX61" s="82">
        <f>IF($C61="OK",_xlfn.NUMBERVALUE(Plantilla!CV72),"")</f>
        <v/>
      </c>
      <c r="CY61" s="6">
        <f>IF($C61="OK",_xlfn.NUMBERVALUE(Plantilla!CW72),"")</f>
        <v/>
      </c>
      <c r="CZ61" s="82">
        <f>IF($C61="OK",_xlfn.NUMBERVALUE(Plantilla!CX72),"")</f>
        <v/>
      </c>
      <c r="DA61" s="6">
        <f>IF($C61="OK",_xlfn.NUMBERVALUE(Plantilla!CY72),"")</f>
        <v/>
      </c>
      <c r="DB61" s="109">
        <f>IF($C61="OK",_xlfn.NUMBERVALUE(Plantilla!CZ72),"")</f>
        <v/>
      </c>
      <c r="DC61" s="6">
        <f>IF($C61="OK",_xlfn.NUMBERVALUE(Plantilla!DA72),"")</f>
        <v/>
      </c>
      <c r="DD61" s="6">
        <f>IF($C61="OK",TEXT(Plantilla!DB72,"#"),"")</f>
        <v/>
      </c>
      <c r="DE61" s="6">
        <f>IF($C61="OK",_xlfn.NUMBERVALUE(Plantilla!DC72),"")</f>
        <v/>
      </c>
      <c r="DF61" s="4">
        <f>IF($C61="OK",_xlfn.NUMBERVALUE(Plantilla!DD72),"")</f>
        <v/>
      </c>
      <c r="DG61" s="6">
        <f>IF($C61="OK",_xlfn.NUMBERVALUE(Plantilla!DE72),"")</f>
        <v/>
      </c>
      <c r="DH61" s="6">
        <f>IF($C61="OK",_xlfn.NUMBERVALUE(Plantilla!DF72),"")</f>
        <v/>
      </c>
      <c r="DI61" s="6">
        <f>IF($C61="OK",_xlfn.NUMBERVALUE(Plantilla!DG72),"")</f>
        <v/>
      </c>
      <c r="DJ61" s="6">
        <f>IF($C61="OK",_xlfn.NUMBERVALUE(Plantilla!DH72),"")</f>
        <v/>
      </c>
      <c r="DK61" s="6">
        <f>IF($C61="OK",_xlfn.NUMBERVALUE(Plantilla!DI72),"")</f>
        <v/>
      </c>
      <c r="DL61" s="6">
        <f>IF($C61="OK",_xlfn.NUMBERVALUE(Plantilla!DJ72),"")</f>
        <v/>
      </c>
      <c r="DM61" s="6">
        <f>IF($C61="OK",_xlfn.NUMBERVALUE(Plantilla!DK72),"")</f>
        <v/>
      </c>
      <c r="DN61" s="6">
        <f>IF($C61="OK",_xlfn.NUMBERVALUE(Plantilla!DL72),"")</f>
        <v/>
      </c>
      <c r="DO61" s="6">
        <f>IF($C61="OK",_xlfn.NUMBERVALUE(Plantilla!DM72),"")</f>
        <v/>
      </c>
      <c r="DP61" s="6">
        <f>IF($C61="OK",_xlfn.NUMBERVALUE(Plantilla!DN72),"")</f>
        <v/>
      </c>
      <c r="DQ61" s="6">
        <f>IF($C61="OK",_xlfn.NUMBERVALUE(Plantilla!DO72),"")</f>
        <v/>
      </c>
      <c r="DR61" s="6">
        <f>IF($C61="OK",_xlfn.NUMBERVALUE(Plantilla!DP72),"")</f>
        <v/>
      </c>
      <c r="DS61">
        <f>IF($C61="OK",TEXT(Plantilla!DR72,"#"),"")</f>
        <v/>
      </c>
      <c r="DT61" s="6" t="n"/>
    </row>
    <row r="62">
      <c r="A62">
        <f>IF(Plantilla!$I$6="¡Perfecto!, Guarda el archivo y adjúntalo a tu interfaz de Nómina Electrónica","OK","Error")</f>
        <v/>
      </c>
      <c r="B62">
        <f>IF(Plantilla!$I$6="¡Perfecto!, Guarda el archivo y adjúntalo a tu interfaz de Nómina Electrónica",MID(Plantilla!$D$2,SEARCH("V",Plantilla!$D$2),10),"")</f>
        <v/>
      </c>
      <c r="C62">
        <f>Plantilla!C73</f>
        <v/>
      </c>
      <c r="D62">
        <f>IF($C62="OK",Plantilla!B73,"")</f>
        <v/>
      </c>
      <c r="E62">
        <f>IF($C62="OK",
   VLOOKUP(Plantilla!$E$4,'Tablas '!$AP$4:$AT$6,5,FALSE),
"")</f>
        <v/>
      </c>
      <c r="F62">
        <f>IF($C62="OK",TEXT(Plantilla!D73,"#"),"")</f>
        <v/>
      </c>
      <c r="G62">
        <f>IF($C62="OK",
   VLOOKUP(Plantilla!E73,'Tablas '!$B$4:$C$14,2,FALSE),
"")</f>
        <v/>
      </c>
      <c r="H62">
        <f>IF($C62="OK",TEXT(Plantilla!F73,"#"),"")</f>
        <v/>
      </c>
      <c r="I62">
        <f>IF($C62="OK",TEXT(Plantilla!G73,"#"),"")</f>
        <v/>
      </c>
      <c r="J62">
        <f>IF($C62="OK",TEXT(Plantilla!H73,"#"),"")</f>
        <v/>
      </c>
      <c r="K62">
        <f>IF($C62="OK",TEXT(Plantilla!I73,"#"),"")</f>
        <v/>
      </c>
      <c r="L62">
        <f>IF($C62="OK",TEXT(Plantilla!J73,"#"),"")</f>
        <v/>
      </c>
      <c r="M62">
        <f>IF($C62="OK",TEXT(Plantilla!K73,"#"),"")</f>
        <v/>
      </c>
      <c r="N62">
        <f>IF($C62="OK",
   CONCATENATE(YEAR(Plantilla!L73),"-",TEXT(MONTH(Plantilla!L73),"00"),"-",TEXT(DAY(Plantilla!L73),"00")),
"")</f>
        <v/>
      </c>
      <c r="O62">
        <f>IF($C62="OK",_xlfn.NUMBERVALUE(Plantilla!M73),"")</f>
        <v/>
      </c>
      <c r="P62">
        <f>IF($C62="OK",
   IF(Plantilla!N73&lt;&gt;"",
      CONCATENATE(YEAR(Plantilla!N73),"-",TEXT(MONTH(Plantilla!N73),"00"),"-",TEXT(DAY(Plantilla!N73),"00")),
   ""),
"")</f>
        <v/>
      </c>
      <c r="Q62">
        <f>IF($C62="OK",
   VLOOKUP(Plantilla!O73,'Tablas '!$E$4:$F$19,2,FALSE),
"")</f>
        <v/>
      </c>
      <c r="R62">
        <f>IF($C62="OK",
   VLOOKUP(Plantilla!P73,'Tablas '!$H$4:$I$5,2,FALSE),
"")</f>
        <v/>
      </c>
      <c r="S62">
        <f>IF($C62="OK",
   VLOOKUP(Plantilla!Q73,'Tablas '!$K$4:$L$8,2,FALSE),
"")</f>
        <v/>
      </c>
      <c r="T62">
        <f>IF($C62="OK",
   VLOOKUP(Plantilla!R73,'Tablas '!$AE$4:$AF$6,2,FALSE),
"")</f>
        <v/>
      </c>
      <c r="U62">
        <f>IF($C62="OK",
   VLOOKUP(Plantilla!S73,'Tablas '!$AE$4:$AF$6,2,FALSE),
"")</f>
        <v/>
      </c>
      <c r="V62">
        <f>IF($C62="OK",TEXT(Plantilla!T73,"#"),"")</f>
        <v/>
      </c>
      <c r="W62" s="84">
        <f>IF($C62="OK",
   VLOOKUP(Plantilla!U73,'Tablas '!$AM$4:$AN$1126,2,FALSE),
"")</f>
        <v/>
      </c>
      <c r="X62">
        <f>IF($C62="OK",TEXT(Plantilla!V73,"#"),"")</f>
        <v/>
      </c>
      <c r="Y62">
        <f>IF($C62="OK",
   CONCATENATE(YEAR(Plantilla!W73),"-",TEXT(MONTH(Plantilla!W73),"00"),"-",TEXT(DAY(Plantilla!W73),"00")),
"")</f>
        <v/>
      </c>
      <c r="Z62">
        <f>IF($C62="OK",
   CONCATENATE(YEAR(Plantilla!X73),"-",TEXT(MONTH(Plantilla!X73),"00"),"-",TEXT(DAY(Plantilla!X73),"00")),
"")</f>
        <v/>
      </c>
      <c r="AA62">
        <f>IF($C62="OK",
   TEXT(VLOOKUP(Plantilla!Y73,'Tablas '!$Q$4:$R$9,2,FALSE),"#"),
"")</f>
        <v/>
      </c>
      <c r="AB62">
        <f>IF($C62="OK",
   CONCATENATE(YEAR(Plantilla!Z73),"-",TEXT(MONTH(Plantilla!Z73),"00"),"-",TEXT(DAY(Plantilla!Z73),"00")),
"")</f>
        <v/>
      </c>
      <c r="AC62">
        <f>IF($C62="OK",
   TEXT(VLOOKUP(Plantilla!AA73,'Tablas '!$T$4:$U$13,2,FALSE),"#"),
"")</f>
        <v/>
      </c>
      <c r="AD62">
        <f>IF($C62="OK",TEXT(Plantilla!AB73,"#"),"")</f>
        <v/>
      </c>
      <c r="AE62">
        <f>IF($C62="OK",
   IF(Plantilla!AC73&lt;&gt;"",
      TEXT(VLOOKUP(Plantilla!AC73,'Tablas '!$W$4:$X$7,2,FALSE),"#"),
   ""),
"")</f>
        <v/>
      </c>
      <c r="AF62">
        <f>IF($C62="OK",TEXT(Plantilla!AD73,"#"),"")</f>
        <v/>
      </c>
      <c r="AG62" s="6">
        <f>IF($C62="OK",_xlfn.NUMBERVALUE(Plantilla!AE73),"")</f>
        <v/>
      </c>
      <c r="AH62" s="4">
        <f>IF($C62="OK",_xlfn.NUMBERVALUE(Plantilla!AF73),"")</f>
        <v/>
      </c>
      <c r="AI62" s="6">
        <f>IF($C62="OK",_xlfn.NUMBERVALUE(Plantilla!AG73),"")</f>
        <v/>
      </c>
      <c r="AJ62" s="6">
        <f>IF($C62="OK",_xlfn.NUMBERVALUE(Plantilla!AH73),"")</f>
        <v/>
      </c>
      <c r="AK62" s="6">
        <f>IF($C62="OK",_xlfn.NUMBERVALUE(Plantilla!AI73),"")</f>
        <v/>
      </c>
      <c r="AL62" s="6">
        <f>IF($C62="OK",_xlfn.NUMBERVALUE(Plantilla!AJ73),"")</f>
        <v/>
      </c>
      <c r="AM62" s="4">
        <f>IF($C62="OK",_xlfn.NUMBERVALUE(Plantilla!AK73),"")</f>
        <v/>
      </c>
      <c r="AN62" s="6">
        <f>IF($C62="OK",_xlfn.NUMBERVALUE(Plantilla!AL73),"")</f>
        <v/>
      </c>
      <c r="AO62" s="4">
        <f>IF($C62="OK",_xlfn.NUMBERVALUE(Plantilla!AM73),"")</f>
        <v/>
      </c>
      <c r="AP62" s="6">
        <f>IF($C62="OK",_xlfn.NUMBERVALUE(Plantilla!AN73),"")</f>
        <v/>
      </c>
      <c r="AQ62" s="4">
        <f>IF($C62="OK",_xlfn.NUMBERVALUE(Plantilla!AO73),"")</f>
        <v/>
      </c>
      <c r="AR62" s="6">
        <f>IF($C62="OK",_xlfn.NUMBERVALUE(Plantilla!AP73),"")</f>
        <v/>
      </c>
      <c r="AS62" s="4">
        <f>IF($C62="OK",_xlfn.NUMBERVALUE(Plantilla!AQ73),"")</f>
        <v/>
      </c>
      <c r="AT62" s="6">
        <f>IF($C62="OK",_xlfn.NUMBERVALUE(Plantilla!AR73),"")</f>
        <v/>
      </c>
      <c r="AU62" s="4">
        <f>IF($C62="OK",_xlfn.NUMBERVALUE(Plantilla!AS73),"")</f>
        <v/>
      </c>
      <c r="AV62" s="6">
        <f>IF($C62="OK",_xlfn.NUMBERVALUE(Plantilla!AT73),"")</f>
        <v/>
      </c>
      <c r="AW62" s="4">
        <f>IF($C62="OK",_xlfn.NUMBERVALUE(Plantilla!AU73),"")</f>
        <v/>
      </c>
      <c r="AX62" s="6">
        <f>IF($C62="OK",_xlfn.NUMBERVALUE(Plantilla!AV73),"")</f>
        <v/>
      </c>
      <c r="AY62" s="4">
        <f>IF($C62="OK",_xlfn.NUMBERVALUE(Plantilla!AW73),"")</f>
        <v/>
      </c>
      <c r="AZ62" s="6">
        <f>IF($C62="OK",_xlfn.NUMBERVALUE(Plantilla!AX73),"")</f>
        <v/>
      </c>
      <c r="BA62">
        <f>IF($C62="OK",_xlfn.NUMBERVALUE(Plantilla!AY73),"")</f>
        <v/>
      </c>
      <c r="BB62">
        <f>IF($C62="OK",_xlfn.NUMBERVALUE(Plantilla!AZ73),"")</f>
        <v/>
      </c>
      <c r="BC62" s="4">
        <f>IF($C62="OK",_xlfn.NUMBERVALUE(Plantilla!BA73),"")</f>
        <v/>
      </c>
      <c r="BD62" s="6">
        <f>IF($C62="OK",_xlfn.NUMBERVALUE(Plantilla!BB73),"")</f>
        <v/>
      </c>
      <c r="BE62" s="4">
        <f>IF($C62="OK",_xlfn.NUMBERVALUE(Plantilla!BC73),"")</f>
        <v/>
      </c>
      <c r="BF62" s="6">
        <f>IF($C62="OK",_xlfn.NUMBERVALUE(Plantilla!BD73),"")</f>
        <v/>
      </c>
      <c r="BG62" s="4">
        <f>IF($C62="OK",_xlfn.NUMBERVALUE(Plantilla!BE73),"")</f>
        <v/>
      </c>
      <c r="BH62" s="6">
        <f>IF($C62="OK",_xlfn.NUMBERVALUE(Plantilla!BF73),"")</f>
        <v/>
      </c>
      <c r="BI62" s="110">
        <f>IF($C62="OK",_xlfn.NUMBERVALUE(Plantilla!BG73),"")</f>
        <v/>
      </c>
      <c r="BJ62" s="6">
        <f>IF($C62="OK",_xlfn.NUMBERVALUE(Plantilla!BH73),"")</f>
        <v/>
      </c>
      <c r="BK62" s="109">
        <f>IF($C62="OK",_xlfn.NUMBERVALUE(Plantilla!BI73),"")</f>
        <v/>
      </c>
      <c r="BL62" s="6">
        <f>IF($C62="OK",
   IF(Plantilla!BJ73&lt;&gt;"",
      TEXT(VLOOKUP(Plantilla!BJ73,'Tablas '!$Z$4:$AA$6,2,FALSE),"#"),
   ""),
"")</f>
        <v/>
      </c>
      <c r="BM62" s="4">
        <f>IF($C62="OK",_xlfn.NUMBERVALUE(Plantilla!BK73),"")</f>
        <v/>
      </c>
      <c r="BN62" s="4">
        <f>IF($C62="OK",_xlfn.NUMBERVALUE(Plantilla!BL73),"")</f>
        <v/>
      </c>
      <c r="BO62" s="6">
        <f>IF($C62="OK",_xlfn.NUMBERVALUE(Plantilla!BM73),"")</f>
        <v/>
      </c>
      <c r="BP62" s="4">
        <f>IF($C62="OK",_xlfn.NUMBERVALUE(Plantilla!BN73),"")</f>
        <v/>
      </c>
      <c r="BQ62" s="6">
        <f>IF($C62="OK",_xlfn.NUMBERVALUE(Plantilla!BO73),"")</f>
        <v/>
      </c>
      <c r="BR62" s="4">
        <f>IF($C62="OK",_xlfn.NUMBERVALUE(Plantilla!BP73),"")</f>
        <v/>
      </c>
      <c r="BS62" s="6">
        <f>IF($C62="OK",_xlfn.NUMBERVALUE(Plantilla!BQ73),"")</f>
        <v/>
      </c>
      <c r="BT62" s="4">
        <f>IF($C62="OK",_xlfn.NUMBERVALUE(Plantilla!BR73),"")</f>
        <v/>
      </c>
      <c r="BU62" s="6">
        <f>IF($C62="OK",_xlfn.NUMBERVALUE(Plantilla!BS73),"")</f>
        <v/>
      </c>
      <c r="BV62" s="6">
        <f>IF($C62="OK",_xlfn.NUMBERVALUE(Plantilla!BT73),"")</f>
        <v/>
      </c>
      <c r="BW62" s="6">
        <f>IF($C62="OK",_xlfn.NUMBERVALUE(Plantilla!BU73),"")</f>
        <v/>
      </c>
      <c r="BX62" s="6">
        <f>IF($C62="OK",_xlfn.NUMBERVALUE(Plantilla!BV73),"")</f>
        <v/>
      </c>
      <c r="BY62" s="6">
        <f>IF($C62="OK",_xlfn.NUMBERVALUE(Plantilla!BW73),"")</f>
        <v/>
      </c>
      <c r="BZ62" s="6">
        <f>IF($C62="OK",_xlfn.NUMBERVALUE(Plantilla!BX73),"")</f>
        <v/>
      </c>
      <c r="CA62" s="6">
        <f>IF($C62="OK",_xlfn.NUMBERVALUE(Plantilla!BY73),"")</f>
        <v/>
      </c>
      <c r="CB62" s="6">
        <f>IF($C62="OK",_xlfn.NUMBERVALUE(Plantilla!BZ73),"")</f>
        <v/>
      </c>
      <c r="CC62" s="6">
        <f>IF($C62="OK",_xlfn.NUMBERVALUE(Plantilla!CA73),"")</f>
        <v/>
      </c>
      <c r="CD62" s="6">
        <f>IF($C62="OK",_xlfn.NUMBERVALUE(Plantilla!CB73),"")</f>
        <v/>
      </c>
      <c r="CE62" s="6">
        <f>IF($C62="OK",_xlfn.NUMBERVALUE(Plantilla!CC73),"")</f>
        <v/>
      </c>
      <c r="CF62" s="4">
        <f>IF($C62="OK",_xlfn.NUMBERVALUE(Plantilla!CD73),"")</f>
        <v/>
      </c>
      <c r="CG62" s="6">
        <f>IF($C62="OK",_xlfn.NUMBERVALUE(Plantilla!CE73),"")</f>
        <v/>
      </c>
      <c r="CH62" s="6">
        <f>IF($C62="OK",_xlfn.NUMBERVALUE(Plantilla!CF73),"")</f>
        <v/>
      </c>
      <c r="CI62" s="6">
        <f>IF($C62="OK",_xlfn.NUMBERVALUE(Plantilla!CG73),"")</f>
        <v/>
      </c>
      <c r="CJ62" s="6">
        <f>IF($C62="OK",_xlfn.NUMBERVALUE(Plantilla!CH73),"")</f>
        <v/>
      </c>
      <c r="CK62" s="6">
        <f>IF($C62="OK",_xlfn.NUMBERVALUE(Plantilla!CI73),"")</f>
        <v/>
      </c>
      <c r="CL62" s="6">
        <f>IF($C62="OK",_xlfn.NUMBERVALUE(Plantilla!CJ73),"")</f>
        <v/>
      </c>
      <c r="CM62">
        <f>IF($C62="OK",TEXT(Plantilla!CK73,"#"),"")</f>
        <v/>
      </c>
      <c r="CN62" s="6">
        <f>IF($C62="OK",_xlfn.NUMBERVALUE(Plantilla!CL73),"")</f>
        <v/>
      </c>
      <c r="CO62" s="6">
        <f>IF($C62="OK",_xlfn.NUMBERVALUE(Plantilla!CM73),"")</f>
        <v/>
      </c>
      <c r="CP62" s="110">
        <f>IF($C62="OK",_xlfn.NUMBERVALUE(Plantilla!CN73),"")</f>
        <v/>
      </c>
      <c r="CQ62" s="6">
        <f>IF($C62="OK",_xlfn.NUMBERVALUE(Plantilla!CO73),"")</f>
        <v/>
      </c>
      <c r="CR62" s="109">
        <f>IF($C62="OK",_xlfn.NUMBERVALUE(Plantilla!CP73),"")</f>
        <v/>
      </c>
      <c r="CS62" s="110">
        <f>IF($C62="OK",_xlfn.NUMBERVALUE(Plantilla!CQ73),"")</f>
        <v/>
      </c>
      <c r="CT62" s="6">
        <f>IF($C62="OK",_xlfn.NUMBERVALUE(Plantilla!CR73),"")</f>
        <v/>
      </c>
      <c r="CU62" s="109">
        <f>IF($C62="OK",_xlfn.NUMBERVALUE(Plantilla!CS73),"")</f>
        <v/>
      </c>
      <c r="CV62" s="110">
        <f>IF($C62="OK",_xlfn.NUMBERVALUE(Plantilla!CT73),"")</f>
        <v/>
      </c>
      <c r="CW62" s="6">
        <f>IF($C62="OK",_xlfn.NUMBERVALUE(Plantilla!CU73),"")</f>
        <v/>
      </c>
      <c r="CX62" s="82">
        <f>IF($C62="OK",_xlfn.NUMBERVALUE(Plantilla!CV73),"")</f>
        <v/>
      </c>
      <c r="CY62" s="6">
        <f>IF($C62="OK",_xlfn.NUMBERVALUE(Plantilla!CW73),"")</f>
        <v/>
      </c>
      <c r="CZ62" s="82">
        <f>IF($C62="OK",_xlfn.NUMBERVALUE(Plantilla!CX73),"")</f>
        <v/>
      </c>
      <c r="DA62" s="6">
        <f>IF($C62="OK",_xlfn.NUMBERVALUE(Plantilla!CY73),"")</f>
        <v/>
      </c>
      <c r="DB62" s="109">
        <f>IF($C62="OK",_xlfn.NUMBERVALUE(Plantilla!CZ73),"")</f>
        <v/>
      </c>
      <c r="DC62" s="6">
        <f>IF($C62="OK",_xlfn.NUMBERVALUE(Plantilla!DA73),"")</f>
        <v/>
      </c>
      <c r="DD62" s="6">
        <f>IF($C62="OK",TEXT(Plantilla!DB73,"#"),"")</f>
        <v/>
      </c>
      <c r="DE62" s="6">
        <f>IF($C62="OK",_xlfn.NUMBERVALUE(Plantilla!DC73),"")</f>
        <v/>
      </c>
      <c r="DF62" s="4">
        <f>IF($C62="OK",_xlfn.NUMBERVALUE(Plantilla!DD73),"")</f>
        <v/>
      </c>
      <c r="DG62" s="6">
        <f>IF($C62="OK",_xlfn.NUMBERVALUE(Plantilla!DE73),"")</f>
        <v/>
      </c>
      <c r="DH62" s="6">
        <f>IF($C62="OK",_xlfn.NUMBERVALUE(Plantilla!DF73),"")</f>
        <v/>
      </c>
      <c r="DI62" s="6">
        <f>IF($C62="OK",_xlfn.NUMBERVALUE(Plantilla!DG73),"")</f>
        <v/>
      </c>
      <c r="DJ62" s="6">
        <f>IF($C62="OK",_xlfn.NUMBERVALUE(Plantilla!DH73),"")</f>
        <v/>
      </c>
      <c r="DK62" s="6">
        <f>IF($C62="OK",_xlfn.NUMBERVALUE(Plantilla!DI73),"")</f>
        <v/>
      </c>
      <c r="DL62" s="6">
        <f>IF($C62="OK",_xlfn.NUMBERVALUE(Plantilla!DJ73),"")</f>
        <v/>
      </c>
      <c r="DM62" s="6">
        <f>IF($C62="OK",_xlfn.NUMBERVALUE(Plantilla!DK73),"")</f>
        <v/>
      </c>
      <c r="DN62" s="6">
        <f>IF($C62="OK",_xlfn.NUMBERVALUE(Plantilla!DL73),"")</f>
        <v/>
      </c>
      <c r="DO62" s="6">
        <f>IF($C62="OK",_xlfn.NUMBERVALUE(Plantilla!DM73),"")</f>
        <v/>
      </c>
      <c r="DP62" s="6">
        <f>IF($C62="OK",_xlfn.NUMBERVALUE(Plantilla!DN73),"")</f>
        <v/>
      </c>
      <c r="DQ62" s="6">
        <f>IF($C62="OK",_xlfn.NUMBERVALUE(Plantilla!DO73),"")</f>
        <v/>
      </c>
      <c r="DR62" s="6">
        <f>IF($C62="OK",_xlfn.NUMBERVALUE(Plantilla!DP73),"")</f>
        <v/>
      </c>
      <c r="DS62">
        <f>IF($C62="OK",TEXT(Plantilla!DR73,"#"),"")</f>
        <v/>
      </c>
      <c r="DT62" s="6" t="n"/>
    </row>
    <row r="63">
      <c r="A63">
        <f>IF(Plantilla!$I$6="¡Perfecto!, Guarda el archivo y adjúntalo a tu interfaz de Nómina Electrónica","OK","Error")</f>
        <v/>
      </c>
      <c r="B63">
        <f>IF(Plantilla!$I$6="¡Perfecto!, Guarda el archivo y adjúntalo a tu interfaz de Nómina Electrónica",MID(Plantilla!$D$2,SEARCH("V",Plantilla!$D$2),10),"")</f>
        <v/>
      </c>
      <c r="C63">
        <f>Plantilla!C74</f>
        <v/>
      </c>
      <c r="D63">
        <f>IF($C63="OK",Plantilla!B74,"")</f>
        <v/>
      </c>
      <c r="E63">
        <f>IF($C63="OK",
   VLOOKUP(Plantilla!$E$4,'Tablas '!$AP$4:$AT$6,5,FALSE),
"")</f>
        <v/>
      </c>
      <c r="F63">
        <f>IF($C63="OK",TEXT(Plantilla!D74,"#"),"")</f>
        <v/>
      </c>
      <c r="G63">
        <f>IF($C63="OK",
   VLOOKUP(Plantilla!E74,'Tablas '!$B$4:$C$14,2,FALSE),
"")</f>
        <v/>
      </c>
      <c r="H63">
        <f>IF($C63="OK",TEXT(Plantilla!F74,"#"),"")</f>
        <v/>
      </c>
      <c r="I63">
        <f>IF($C63="OK",TEXT(Plantilla!G74,"#"),"")</f>
        <v/>
      </c>
      <c r="J63">
        <f>IF($C63="OK",TEXT(Plantilla!H74,"#"),"")</f>
        <v/>
      </c>
      <c r="K63">
        <f>IF($C63="OK",TEXT(Plantilla!I74,"#"),"")</f>
        <v/>
      </c>
      <c r="L63">
        <f>IF($C63="OK",TEXT(Plantilla!J74,"#"),"")</f>
        <v/>
      </c>
      <c r="M63">
        <f>IF($C63="OK",TEXT(Plantilla!K74,"#"),"")</f>
        <v/>
      </c>
      <c r="N63">
        <f>IF($C63="OK",
   CONCATENATE(YEAR(Plantilla!L74),"-",TEXT(MONTH(Plantilla!L74),"00"),"-",TEXT(DAY(Plantilla!L74),"00")),
"")</f>
        <v/>
      </c>
      <c r="O63">
        <f>IF($C63="OK",_xlfn.NUMBERVALUE(Plantilla!M74),"")</f>
        <v/>
      </c>
      <c r="P63">
        <f>IF($C63="OK",
   IF(Plantilla!N74&lt;&gt;"",
      CONCATENATE(YEAR(Plantilla!N74),"-",TEXT(MONTH(Plantilla!N74),"00"),"-",TEXT(DAY(Plantilla!N74),"00")),
   ""),
"")</f>
        <v/>
      </c>
      <c r="Q63">
        <f>IF($C63="OK",
   VLOOKUP(Plantilla!O74,'Tablas '!$E$4:$F$19,2,FALSE),
"")</f>
        <v/>
      </c>
      <c r="R63">
        <f>IF($C63="OK",
   VLOOKUP(Plantilla!P74,'Tablas '!$H$4:$I$5,2,FALSE),
"")</f>
        <v/>
      </c>
      <c r="S63">
        <f>IF($C63="OK",
   VLOOKUP(Plantilla!Q74,'Tablas '!$K$4:$L$8,2,FALSE),
"")</f>
        <v/>
      </c>
      <c r="T63">
        <f>IF($C63="OK",
   VLOOKUP(Plantilla!R74,'Tablas '!$AE$4:$AF$6,2,FALSE),
"")</f>
        <v/>
      </c>
      <c r="U63">
        <f>IF($C63="OK",
   VLOOKUP(Plantilla!S74,'Tablas '!$AE$4:$AF$6,2,FALSE),
"")</f>
        <v/>
      </c>
      <c r="V63">
        <f>IF($C63="OK",TEXT(Plantilla!T74,"#"),"")</f>
        <v/>
      </c>
      <c r="W63" s="84">
        <f>IF($C63="OK",
   VLOOKUP(Plantilla!U74,'Tablas '!$AM$4:$AN$1126,2,FALSE),
"")</f>
        <v/>
      </c>
      <c r="X63">
        <f>IF($C63="OK",TEXT(Plantilla!V74,"#"),"")</f>
        <v/>
      </c>
      <c r="Y63">
        <f>IF($C63="OK",
   CONCATENATE(YEAR(Plantilla!W74),"-",TEXT(MONTH(Plantilla!W74),"00"),"-",TEXT(DAY(Plantilla!W74),"00")),
"")</f>
        <v/>
      </c>
      <c r="Z63">
        <f>IF($C63="OK",
   CONCATENATE(YEAR(Plantilla!X74),"-",TEXT(MONTH(Plantilla!X74),"00"),"-",TEXT(DAY(Plantilla!X74),"00")),
"")</f>
        <v/>
      </c>
      <c r="AA63">
        <f>IF($C63="OK",
   TEXT(VLOOKUP(Plantilla!Y74,'Tablas '!$Q$4:$R$9,2,FALSE),"#"),
"")</f>
        <v/>
      </c>
      <c r="AB63">
        <f>IF($C63="OK",
   CONCATENATE(YEAR(Plantilla!Z74),"-",TEXT(MONTH(Plantilla!Z74),"00"),"-",TEXT(DAY(Plantilla!Z74),"00")),
"")</f>
        <v/>
      </c>
      <c r="AC63">
        <f>IF($C63="OK",
   TEXT(VLOOKUP(Plantilla!AA74,'Tablas '!$T$4:$U$13,2,FALSE),"#"),
"")</f>
        <v/>
      </c>
      <c r="AD63">
        <f>IF($C63="OK",TEXT(Plantilla!AB74,"#"),"")</f>
        <v/>
      </c>
      <c r="AE63">
        <f>IF($C63="OK",
   IF(Plantilla!AC74&lt;&gt;"",
      TEXT(VLOOKUP(Plantilla!AC74,'Tablas '!$W$4:$X$7,2,FALSE),"#"),
   ""),
"")</f>
        <v/>
      </c>
      <c r="AF63">
        <f>IF($C63="OK",TEXT(Plantilla!AD74,"#"),"")</f>
        <v/>
      </c>
      <c r="AG63" s="6">
        <f>IF($C63="OK",_xlfn.NUMBERVALUE(Plantilla!AE74),"")</f>
        <v/>
      </c>
      <c r="AH63" s="4">
        <f>IF($C63="OK",_xlfn.NUMBERVALUE(Plantilla!AF74),"")</f>
        <v/>
      </c>
      <c r="AI63" s="6">
        <f>IF($C63="OK",_xlfn.NUMBERVALUE(Plantilla!AG74),"")</f>
        <v/>
      </c>
      <c r="AJ63" s="6">
        <f>IF($C63="OK",_xlfn.NUMBERVALUE(Plantilla!AH74),"")</f>
        <v/>
      </c>
      <c r="AK63" s="6">
        <f>IF($C63="OK",_xlfn.NUMBERVALUE(Plantilla!AI74),"")</f>
        <v/>
      </c>
      <c r="AL63" s="6">
        <f>IF($C63="OK",_xlfn.NUMBERVALUE(Plantilla!AJ74),"")</f>
        <v/>
      </c>
      <c r="AM63" s="4">
        <f>IF($C63="OK",_xlfn.NUMBERVALUE(Plantilla!AK74),"")</f>
        <v/>
      </c>
      <c r="AN63" s="6">
        <f>IF($C63="OK",_xlfn.NUMBERVALUE(Plantilla!AL74),"")</f>
        <v/>
      </c>
      <c r="AO63" s="4">
        <f>IF($C63="OK",_xlfn.NUMBERVALUE(Plantilla!AM74),"")</f>
        <v/>
      </c>
      <c r="AP63" s="6">
        <f>IF($C63="OK",_xlfn.NUMBERVALUE(Plantilla!AN74),"")</f>
        <v/>
      </c>
      <c r="AQ63" s="4">
        <f>IF($C63="OK",_xlfn.NUMBERVALUE(Plantilla!AO74),"")</f>
        <v/>
      </c>
      <c r="AR63" s="6">
        <f>IF($C63="OK",_xlfn.NUMBERVALUE(Plantilla!AP74),"")</f>
        <v/>
      </c>
      <c r="AS63" s="4">
        <f>IF($C63="OK",_xlfn.NUMBERVALUE(Plantilla!AQ74),"")</f>
        <v/>
      </c>
      <c r="AT63" s="6">
        <f>IF($C63="OK",_xlfn.NUMBERVALUE(Plantilla!AR74),"")</f>
        <v/>
      </c>
      <c r="AU63" s="4">
        <f>IF($C63="OK",_xlfn.NUMBERVALUE(Plantilla!AS74),"")</f>
        <v/>
      </c>
      <c r="AV63" s="6">
        <f>IF($C63="OK",_xlfn.NUMBERVALUE(Plantilla!AT74),"")</f>
        <v/>
      </c>
      <c r="AW63" s="4">
        <f>IF($C63="OK",_xlfn.NUMBERVALUE(Plantilla!AU74),"")</f>
        <v/>
      </c>
      <c r="AX63" s="6">
        <f>IF($C63="OK",_xlfn.NUMBERVALUE(Plantilla!AV74),"")</f>
        <v/>
      </c>
      <c r="AY63" s="4">
        <f>IF($C63="OK",_xlfn.NUMBERVALUE(Plantilla!AW74),"")</f>
        <v/>
      </c>
      <c r="AZ63" s="6">
        <f>IF($C63="OK",_xlfn.NUMBERVALUE(Plantilla!AX74),"")</f>
        <v/>
      </c>
      <c r="BA63">
        <f>IF($C63="OK",_xlfn.NUMBERVALUE(Plantilla!AY74),"")</f>
        <v/>
      </c>
      <c r="BB63">
        <f>IF($C63="OK",_xlfn.NUMBERVALUE(Plantilla!AZ74),"")</f>
        <v/>
      </c>
      <c r="BC63" s="4">
        <f>IF($C63="OK",_xlfn.NUMBERVALUE(Plantilla!BA74),"")</f>
        <v/>
      </c>
      <c r="BD63" s="6">
        <f>IF($C63="OK",_xlfn.NUMBERVALUE(Plantilla!BB74),"")</f>
        <v/>
      </c>
      <c r="BE63" s="4">
        <f>IF($C63="OK",_xlfn.NUMBERVALUE(Plantilla!BC74),"")</f>
        <v/>
      </c>
      <c r="BF63" s="6">
        <f>IF($C63="OK",_xlfn.NUMBERVALUE(Plantilla!BD74),"")</f>
        <v/>
      </c>
      <c r="BG63" s="4">
        <f>IF($C63="OK",_xlfn.NUMBERVALUE(Plantilla!BE74),"")</f>
        <v/>
      </c>
      <c r="BH63" s="6">
        <f>IF($C63="OK",_xlfn.NUMBERVALUE(Plantilla!BF74),"")</f>
        <v/>
      </c>
      <c r="BI63" s="110">
        <f>IF($C63="OK",_xlfn.NUMBERVALUE(Plantilla!BG74),"")</f>
        <v/>
      </c>
      <c r="BJ63" s="6">
        <f>IF($C63="OK",_xlfn.NUMBERVALUE(Plantilla!BH74),"")</f>
        <v/>
      </c>
      <c r="BK63" s="109">
        <f>IF($C63="OK",_xlfn.NUMBERVALUE(Plantilla!BI74),"")</f>
        <v/>
      </c>
      <c r="BL63" s="6">
        <f>IF($C63="OK",
   IF(Plantilla!BJ74&lt;&gt;"",
      TEXT(VLOOKUP(Plantilla!BJ74,'Tablas '!$Z$4:$AA$6,2,FALSE),"#"),
   ""),
"")</f>
        <v/>
      </c>
      <c r="BM63" s="4">
        <f>IF($C63="OK",_xlfn.NUMBERVALUE(Plantilla!BK74),"")</f>
        <v/>
      </c>
      <c r="BN63" s="4">
        <f>IF($C63="OK",_xlfn.NUMBERVALUE(Plantilla!BL74),"")</f>
        <v/>
      </c>
      <c r="BO63" s="6">
        <f>IF($C63="OK",_xlfn.NUMBERVALUE(Plantilla!BM74),"")</f>
        <v/>
      </c>
      <c r="BP63" s="4">
        <f>IF($C63="OK",_xlfn.NUMBERVALUE(Plantilla!BN74),"")</f>
        <v/>
      </c>
      <c r="BQ63" s="6">
        <f>IF($C63="OK",_xlfn.NUMBERVALUE(Plantilla!BO74),"")</f>
        <v/>
      </c>
      <c r="BR63" s="4">
        <f>IF($C63="OK",_xlfn.NUMBERVALUE(Plantilla!BP74),"")</f>
        <v/>
      </c>
      <c r="BS63" s="6">
        <f>IF($C63="OK",_xlfn.NUMBERVALUE(Plantilla!BQ74),"")</f>
        <v/>
      </c>
      <c r="BT63" s="4">
        <f>IF($C63="OK",_xlfn.NUMBERVALUE(Plantilla!BR74),"")</f>
        <v/>
      </c>
      <c r="BU63" s="6">
        <f>IF($C63="OK",_xlfn.NUMBERVALUE(Plantilla!BS74),"")</f>
        <v/>
      </c>
      <c r="BV63" s="6">
        <f>IF($C63="OK",_xlfn.NUMBERVALUE(Plantilla!BT74),"")</f>
        <v/>
      </c>
      <c r="BW63" s="6">
        <f>IF($C63="OK",_xlfn.NUMBERVALUE(Plantilla!BU74),"")</f>
        <v/>
      </c>
      <c r="BX63" s="6">
        <f>IF($C63="OK",_xlfn.NUMBERVALUE(Plantilla!BV74),"")</f>
        <v/>
      </c>
      <c r="BY63" s="6">
        <f>IF($C63="OK",_xlfn.NUMBERVALUE(Plantilla!BW74),"")</f>
        <v/>
      </c>
      <c r="BZ63" s="6">
        <f>IF($C63="OK",_xlfn.NUMBERVALUE(Plantilla!BX74),"")</f>
        <v/>
      </c>
      <c r="CA63" s="6">
        <f>IF($C63="OK",_xlfn.NUMBERVALUE(Plantilla!BY74),"")</f>
        <v/>
      </c>
      <c r="CB63" s="6">
        <f>IF($C63="OK",_xlfn.NUMBERVALUE(Plantilla!BZ74),"")</f>
        <v/>
      </c>
      <c r="CC63" s="6">
        <f>IF($C63="OK",_xlfn.NUMBERVALUE(Plantilla!CA74),"")</f>
        <v/>
      </c>
      <c r="CD63" s="6">
        <f>IF($C63="OK",_xlfn.NUMBERVALUE(Plantilla!CB74),"")</f>
        <v/>
      </c>
      <c r="CE63" s="6">
        <f>IF($C63="OK",_xlfn.NUMBERVALUE(Plantilla!CC74),"")</f>
        <v/>
      </c>
      <c r="CF63" s="4">
        <f>IF($C63="OK",_xlfn.NUMBERVALUE(Plantilla!CD74),"")</f>
        <v/>
      </c>
      <c r="CG63" s="6">
        <f>IF($C63="OK",_xlfn.NUMBERVALUE(Plantilla!CE74),"")</f>
        <v/>
      </c>
      <c r="CH63" s="6">
        <f>IF($C63="OK",_xlfn.NUMBERVALUE(Plantilla!CF74),"")</f>
        <v/>
      </c>
      <c r="CI63" s="6">
        <f>IF($C63="OK",_xlfn.NUMBERVALUE(Plantilla!CG74),"")</f>
        <v/>
      </c>
      <c r="CJ63" s="6">
        <f>IF($C63="OK",_xlfn.NUMBERVALUE(Plantilla!CH74),"")</f>
        <v/>
      </c>
      <c r="CK63" s="6">
        <f>IF($C63="OK",_xlfn.NUMBERVALUE(Plantilla!CI74),"")</f>
        <v/>
      </c>
      <c r="CL63" s="6">
        <f>IF($C63="OK",_xlfn.NUMBERVALUE(Plantilla!CJ74),"")</f>
        <v/>
      </c>
      <c r="CM63">
        <f>IF($C63="OK",TEXT(Plantilla!CK74,"#"),"")</f>
        <v/>
      </c>
      <c r="CN63" s="6">
        <f>IF($C63="OK",_xlfn.NUMBERVALUE(Plantilla!CL74),"")</f>
        <v/>
      </c>
      <c r="CO63" s="6">
        <f>IF($C63="OK",_xlfn.NUMBERVALUE(Plantilla!CM74),"")</f>
        <v/>
      </c>
      <c r="CP63" s="110">
        <f>IF($C63="OK",_xlfn.NUMBERVALUE(Plantilla!CN74),"")</f>
        <v/>
      </c>
      <c r="CQ63" s="6">
        <f>IF($C63="OK",_xlfn.NUMBERVALUE(Plantilla!CO74),"")</f>
        <v/>
      </c>
      <c r="CR63" s="109">
        <f>IF($C63="OK",_xlfn.NUMBERVALUE(Plantilla!CP74),"")</f>
        <v/>
      </c>
      <c r="CS63" s="110">
        <f>IF($C63="OK",_xlfn.NUMBERVALUE(Plantilla!CQ74),"")</f>
        <v/>
      </c>
      <c r="CT63" s="6">
        <f>IF($C63="OK",_xlfn.NUMBERVALUE(Plantilla!CR74),"")</f>
        <v/>
      </c>
      <c r="CU63" s="109">
        <f>IF($C63="OK",_xlfn.NUMBERVALUE(Plantilla!CS74),"")</f>
        <v/>
      </c>
      <c r="CV63" s="110">
        <f>IF($C63="OK",_xlfn.NUMBERVALUE(Plantilla!CT74),"")</f>
        <v/>
      </c>
      <c r="CW63" s="6">
        <f>IF($C63="OK",_xlfn.NUMBERVALUE(Plantilla!CU74),"")</f>
        <v/>
      </c>
      <c r="CX63" s="82">
        <f>IF($C63="OK",_xlfn.NUMBERVALUE(Plantilla!CV74),"")</f>
        <v/>
      </c>
      <c r="CY63" s="6">
        <f>IF($C63="OK",_xlfn.NUMBERVALUE(Plantilla!CW74),"")</f>
        <v/>
      </c>
      <c r="CZ63" s="82">
        <f>IF($C63="OK",_xlfn.NUMBERVALUE(Plantilla!CX74),"")</f>
        <v/>
      </c>
      <c r="DA63" s="6">
        <f>IF($C63="OK",_xlfn.NUMBERVALUE(Plantilla!CY74),"")</f>
        <v/>
      </c>
      <c r="DB63" s="109">
        <f>IF($C63="OK",_xlfn.NUMBERVALUE(Plantilla!CZ74),"")</f>
        <v/>
      </c>
      <c r="DC63" s="6">
        <f>IF($C63="OK",_xlfn.NUMBERVALUE(Plantilla!DA74),"")</f>
        <v/>
      </c>
      <c r="DD63" s="6">
        <f>IF($C63="OK",TEXT(Plantilla!DB74,"#"),"")</f>
        <v/>
      </c>
      <c r="DE63" s="6">
        <f>IF($C63="OK",_xlfn.NUMBERVALUE(Plantilla!DC74),"")</f>
        <v/>
      </c>
      <c r="DF63" s="4">
        <f>IF($C63="OK",_xlfn.NUMBERVALUE(Plantilla!DD74),"")</f>
        <v/>
      </c>
      <c r="DG63" s="6">
        <f>IF($C63="OK",_xlfn.NUMBERVALUE(Plantilla!DE74),"")</f>
        <v/>
      </c>
      <c r="DH63" s="6">
        <f>IF($C63="OK",_xlfn.NUMBERVALUE(Plantilla!DF74),"")</f>
        <v/>
      </c>
      <c r="DI63" s="6">
        <f>IF($C63="OK",_xlfn.NUMBERVALUE(Plantilla!DG74),"")</f>
        <v/>
      </c>
      <c r="DJ63" s="6">
        <f>IF($C63="OK",_xlfn.NUMBERVALUE(Plantilla!DH74),"")</f>
        <v/>
      </c>
      <c r="DK63" s="6">
        <f>IF($C63="OK",_xlfn.NUMBERVALUE(Plantilla!DI74),"")</f>
        <v/>
      </c>
      <c r="DL63" s="6">
        <f>IF($C63="OK",_xlfn.NUMBERVALUE(Plantilla!DJ74),"")</f>
        <v/>
      </c>
      <c r="DM63" s="6">
        <f>IF($C63="OK",_xlfn.NUMBERVALUE(Plantilla!DK74),"")</f>
        <v/>
      </c>
      <c r="DN63" s="6">
        <f>IF($C63="OK",_xlfn.NUMBERVALUE(Plantilla!DL74),"")</f>
        <v/>
      </c>
      <c r="DO63" s="6">
        <f>IF($C63="OK",_xlfn.NUMBERVALUE(Plantilla!DM74),"")</f>
        <v/>
      </c>
      <c r="DP63" s="6">
        <f>IF($C63="OK",_xlfn.NUMBERVALUE(Plantilla!DN74),"")</f>
        <v/>
      </c>
      <c r="DQ63" s="6">
        <f>IF($C63="OK",_xlfn.NUMBERVALUE(Plantilla!DO74),"")</f>
        <v/>
      </c>
      <c r="DR63" s="6">
        <f>IF($C63="OK",_xlfn.NUMBERVALUE(Plantilla!DP74),"")</f>
        <v/>
      </c>
      <c r="DS63">
        <f>IF($C63="OK",TEXT(Plantilla!DR74,"#"),"")</f>
        <v/>
      </c>
      <c r="DT63" s="6" t="n"/>
    </row>
    <row r="64">
      <c r="A64">
        <f>IF(Plantilla!$I$6="¡Perfecto!, Guarda el archivo y adjúntalo a tu interfaz de Nómina Electrónica","OK","Error")</f>
        <v/>
      </c>
      <c r="B64">
        <f>IF(Plantilla!$I$6="¡Perfecto!, Guarda el archivo y adjúntalo a tu interfaz de Nómina Electrónica",MID(Plantilla!$D$2,SEARCH("V",Plantilla!$D$2),10),"")</f>
        <v/>
      </c>
      <c r="C64">
        <f>Plantilla!C75</f>
        <v/>
      </c>
      <c r="D64">
        <f>IF($C64="OK",Plantilla!B75,"")</f>
        <v/>
      </c>
      <c r="E64">
        <f>IF($C64="OK",
   VLOOKUP(Plantilla!$E$4,'Tablas '!$AP$4:$AT$6,5,FALSE),
"")</f>
        <v/>
      </c>
      <c r="F64">
        <f>IF($C64="OK",TEXT(Plantilla!D75,"#"),"")</f>
        <v/>
      </c>
      <c r="G64">
        <f>IF($C64="OK",
   VLOOKUP(Plantilla!E75,'Tablas '!$B$4:$C$14,2,FALSE),
"")</f>
        <v/>
      </c>
      <c r="H64">
        <f>IF($C64="OK",TEXT(Plantilla!F75,"#"),"")</f>
        <v/>
      </c>
      <c r="I64">
        <f>IF($C64="OK",TEXT(Plantilla!G75,"#"),"")</f>
        <v/>
      </c>
      <c r="J64">
        <f>IF($C64="OK",TEXT(Plantilla!H75,"#"),"")</f>
        <v/>
      </c>
      <c r="K64">
        <f>IF($C64="OK",TEXT(Plantilla!I75,"#"),"")</f>
        <v/>
      </c>
      <c r="L64">
        <f>IF($C64="OK",TEXT(Plantilla!J75,"#"),"")</f>
        <v/>
      </c>
      <c r="M64">
        <f>IF($C64="OK",TEXT(Plantilla!K75,"#"),"")</f>
        <v/>
      </c>
      <c r="N64">
        <f>IF($C64="OK",
   CONCATENATE(YEAR(Plantilla!L75),"-",TEXT(MONTH(Plantilla!L75),"00"),"-",TEXT(DAY(Plantilla!L75),"00")),
"")</f>
        <v/>
      </c>
      <c r="O64">
        <f>IF($C64="OK",_xlfn.NUMBERVALUE(Plantilla!M75),"")</f>
        <v/>
      </c>
      <c r="P64">
        <f>IF($C64="OK",
   IF(Plantilla!N75&lt;&gt;"",
      CONCATENATE(YEAR(Plantilla!N75),"-",TEXT(MONTH(Plantilla!N75),"00"),"-",TEXT(DAY(Plantilla!N75),"00")),
   ""),
"")</f>
        <v/>
      </c>
      <c r="Q64">
        <f>IF($C64="OK",
   VLOOKUP(Plantilla!O75,'Tablas '!$E$4:$F$19,2,FALSE),
"")</f>
        <v/>
      </c>
      <c r="R64">
        <f>IF($C64="OK",
   VLOOKUP(Plantilla!P75,'Tablas '!$H$4:$I$5,2,FALSE),
"")</f>
        <v/>
      </c>
      <c r="S64">
        <f>IF($C64="OK",
   VLOOKUP(Plantilla!Q75,'Tablas '!$K$4:$L$8,2,FALSE),
"")</f>
        <v/>
      </c>
      <c r="T64">
        <f>IF($C64="OK",
   VLOOKUP(Plantilla!R75,'Tablas '!$AE$4:$AF$6,2,FALSE),
"")</f>
        <v/>
      </c>
      <c r="U64">
        <f>IF($C64="OK",
   VLOOKUP(Plantilla!S75,'Tablas '!$AE$4:$AF$6,2,FALSE),
"")</f>
        <v/>
      </c>
      <c r="V64">
        <f>IF($C64="OK",TEXT(Plantilla!T75,"#"),"")</f>
        <v/>
      </c>
      <c r="W64" s="84">
        <f>IF($C64="OK",
   VLOOKUP(Plantilla!U75,'Tablas '!$AM$4:$AN$1126,2,FALSE),
"")</f>
        <v/>
      </c>
      <c r="X64">
        <f>IF($C64="OK",TEXT(Plantilla!V75,"#"),"")</f>
        <v/>
      </c>
      <c r="Y64">
        <f>IF($C64="OK",
   CONCATENATE(YEAR(Plantilla!W75),"-",TEXT(MONTH(Plantilla!W75),"00"),"-",TEXT(DAY(Plantilla!W75),"00")),
"")</f>
        <v/>
      </c>
      <c r="Z64">
        <f>IF($C64="OK",
   CONCATENATE(YEAR(Plantilla!X75),"-",TEXT(MONTH(Plantilla!X75),"00"),"-",TEXT(DAY(Plantilla!X75),"00")),
"")</f>
        <v/>
      </c>
      <c r="AA64">
        <f>IF($C64="OK",
   TEXT(VLOOKUP(Plantilla!Y75,'Tablas '!$Q$4:$R$9,2,FALSE),"#"),
"")</f>
        <v/>
      </c>
      <c r="AB64">
        <f>IF($C64="OK",
   CONCATENATE(YEAR(Plantilla!Z75),"-",TEXT(MONTH(Plantilla!Z75),"00"),"-",TEXT(DAY(Plantilla!Z75),"00")),
"")</f>
        <v/>
      </c>
      <c r="AC64">
        <f>IF($C64="OK",
   TEXT(VLOOKUP(Plantilla!AA75,'Tablas '!$T$4:$U$13,2,FALSE),"#"),
"")</f>
        <v/>
      </c>
      <c r="AD64">
        <f>IF($C64="OK",TEXT(Plantilla!AB75,"#"),"")</f>
        <v/>
      </c>
      <c r="AE64">
        <f>IF($C64="OK",
   IF(Plantilla!AC75&lt;&gt;"",
      TEXT(VLOOKUP(Plantilla!AC75,'Tablas '!$W$4:$X$7,2,FALSE),"#"),
   ""),
"")</f>
        <v/>
      </c>
      <c r="AF64">
        <f>IF($C64="OK",TEXT(Plantilla!AD75,"#"),"")</f>
        <v/>
      </c>
      <c r="AG64" s="6">
        <f>IF($C64="OK",_xlfn.NUMBERVALUE(Plantilla!AE75),"")</f>
        <v/>
      </c>
      <c r="AH64" s="4">
        <f>IF($C64="OK",_xlfn.NUMBERVALUE(Plantilla!AF75),"")</f>
        <v/>
      </c>
      <c r="AI64" s="6">
        <f>IF($C64="OK",_xlfn.NUMBERVALUE(Plantilla!AG75),"")</f>
        <v/>
      </c>
      <c r="AJ64" s="6">
        <f>IF($C64="OK",_xlfn.NUMBERVALUE(Plantilla!AH75),"")</f>
        <v/>
      </c>
      <c r="AK64" s="6">
        <f>IF($C64="OK",_xlfn.NUMBERVALUE(Plantilla!AI75),"")</f>
        <v/>
      </c>
      <c r="AL64" s="6">
        <f>IF($C64="OK",_xlfn.NUMBERVALUE(Plantilla!AJ75),"")</f>
        <v/>
      </c>
      <c r="AM64" s="4">
        <f>IF($C64="OK",_xlfn.NUMBERVALUE(Plantilla!AK75),"")</f>
        <v/>
      </c>
      <c r="AN64" s="6">
        <f>IF($C64="OK",_xlfn.NUMBERVALUE(Plantilla!AL75),"")</f>
        <v/>
      </c>
      <c r="AO64" s="4">
        <f>IF($C64="OK",_xlfn.NUMBERVALUE(Plantilla!AM75),"")</f>
        <v/>
      </c>
      <c r="AP64" s="6">
        <f>IF($C64="OK",_xlfn.NUMBERVALUE(Plantilla!AN75),"")</f>
        <v/>
      </c>
      <c r="AQ64" s="4">
        <f>IF($C64="OK",_xlfn.NUMBERVALUE(Plantilla!AO75),"")</f>
        <v/>
      </c>
      <c r="AR64" s="6">
        <f>IF($C64="OK",_xlfn.NUMBERVALUE(Plantilla!AP75),"")</f>
        <v/>
      </c>
      <c r="AS64" s="4">
        <f>IF($C64="OK",_xlfn.NUMBERVALUE(Plantilla!AQ75),"")</f>
        <v/>
      </c>
      <c r="AT64" s="6">
        <f>IF($C64="OK",_xlfn.NUMBERVALUE(Plantilla!AR75),"")</f>
        <v/>
      </c>
      <c r="AU64" s="4">
        <f>IF($C64="OK",_xlfn.NUMBERVALUE(Plantilla!AS75),"")</f>
        <v/>
      </c>
      <c r="AV64" s="6">
        <f>IF($C64="OK",_xlfn.NUMBERVALUE(Plantilla!AT75),"")</f>
        <v/>
      </c>
      <c r="AW64" s="4">
        <f>IF($C64="OK",_xlfn.NUMBERVALUE(Plantilla!AU75),"")</f>
        <v/>
      </c>
      <c r="AX64" s="6">
        <f>IF($C64="OK",_xlfn.NUMBERVALUE(Plantilla!AV75),"")</f>
        <v/>
      </c>
      <c r="AY64" s="4">
        <f>IF($C64="OK",_xlfn.NUMBERVALUE(Plantilla!AW75),"")</f>
        <v/>
      </c>
      <c r="AZ64" s="6">
        <f>IF($C64="OK",_xlfn.NUMBERVALUE(Plantilla!AX75),"")</f>
        <v/>
      </c>
      <c r="BA64">
        <f>IF($C64="OK",_xlfn.NUMBERVALUE(Plantilla!AY75),"")</f>
        <v/>
      </c>
      <c r="BB64">
        <f>IF($C64="OK",_xlfn.NUMBERVALUE(Plantilla!AZ75),"")</f>
        <v/>
      </c>
      <c r="BC64" s="4">
        <f>IF($C64="OK",_xlfn.NUMBERVALUE(Plantilla!BA75),"")</f>
        <v/>
      </c>
      <c r="BD64" s="6">
        <f>IF($C64="OK",_xlfn.NUMBERVALUE(Plantilla!BB75),"")</f>
        <v/>
      </c>
      <c r="BE64" s="4">
        <f>IF($C64="OK",_xlfn.NUMBERVALUE(Plantilla!BC75),"")</f>
        <v/>
      </c>
      <c r="BF64" s="6">
        <f>IF($C64="OK",_xlfn.NUMBERVALUE(Plantilla!BD75),"")</f>
        <v/>
      </c>
      <c r="BG64" s="4">
        <f>IF($C64="OK",_xlfn.NUMBERVALUE(Plantilla!BE75),"")</f>
        <v/>
      </c>
      <c r="BH64" s="6">
        <f>IF($C64="OK",_xlfn.NUMBERVALUE(Plantilla!BF75),"")</f>
        <v/>
      </c>
      <c r="BI64" s="110">
        <f>IF($C64="OK",_xlfn.NUMBERVALUE(Plantilla!BG75),"")</f>
        <v/>
      </c>
      <c r="BJ64" s="6">
        <f>IF($C64="OK",_xlfn.NUMBERVALUE(Plantilla!BH75),"")</f>
        <v/>
      </c>
      <c r="BK64" s="109">
        <f>IF($C64="OK",_xlfn.NUMBERVALUE(Plantilla!BI75),"")</f>
        <v/>
      </c>
      <c r="BL64" s="6">
        <f>IF($C64="OK",
   IF(Plantilla!BJ75&lt;&gt;"",
      TEXT(VLOOKUP(Plantilla!BJ75,'Tablas '!$Z$4:$AA$6,2,FALSE),"#"),
   ""),
"")</f>
        <v/>
      </c>
      <c r="BM64" s="4">
        <f>IF($C64="OK",_xlfn.NUMBERVALUE(Plantilla!BK75),"")</f>
        <v/>
      </c>
      <c r="BN64" s="4">
        <f>IF($C64="OK",_xlfn.NUMBERVALUE(Plantilla!BL75),"")</f>
        <v/>
      </c>
      <c r="BO64" s="6">
        <f>IF($C64="OK",_xlfn.NUMBERVALUE(Plantilla!BM75),"")</f>
        <v/>
      </c>
      <c r="BP64" s="4">
        <f>IF($C64="OK",_xlfn.NUMBERVALUE(Plantilla!BN75),"")</f>
        <v/>
      </c>
      <c r="BQ64" s="6">
        <f>IF($C64="OK",_xlfn.NUMBERVALUE(Plantilla!BO75),"")</f>
        <v/>
      </c>
      <c r="BR64" s="4">
        <f>IF($C64="OK",_xlfn.NUMBERVALUE(Plantilla!BP75),"")</f>
        <v/>
      </c>
      <c r="BS64" s="6">
        <f>IF($C64="OK",_xlfn.NUMBERVALUE(Plantilla!BQ75),"")</f>
        <v/>
      </c>
      <c r="BT64" s="4">
        <f>IF($C64="OK",_xlfn.NUMBERVALUE(Plantilla!BR75),"")</f>
        <v/>
      </c>
      <c r="BU64" s="6">
        <f>IF($C64="OK",_xlfn.NUMBERVALUE(Plantilla!BS75),"")</f>
        <v/>
      </c>
      <c r="BV64" s="6">
        <f>IF($C64="OK",_xlfn.NUMBERVALUE(Plantilla!BT75),"")</f>
        <v/>
      </c>
      <c r="BW64" s="6">
        <f>IF($C64="OK",_xlfn.NUMBERVALUE(Plantilla!BU75),"")</f>
        <v/>
      </c>
      <c r="BX64" s="6">
        <f>IF($C64="OK",_xlfn.NUMBERVALUE(Plantilla!BV75),"")</f>
        <v/>
      </c>
      <c r="BY64" s="6">
        <f>IF($C64="OK",_xlfn.NUMBERVALUE(Plantilla!BW75),"")</f>
        <v/>
      </c>
      <c r="BZ64" s="6">
        <f>IF($C64="OK",_xlfn.NUMBERVALUE(Plantilla!BX75),"")</f>
        <v/>
      </c>
      <c r="CA64" s="6">
        <f>IF($C64="OK",_xlfn.NUMBERVALUE(Plantilla!BY75),"")</f>
        <v/>
      </c>
      <c r="CB64" s="6">
        <f>IF($C64="OK",_xlfn.NUMBERVALUE(Plantilla!BZ75),"")</f>
        <v/>
      </c>
      <c r="CC64" s="6">
        <f>IF($C64="OK",_xlfn.NUMBERVALUE(Plantilla!CA75),"")</f>
        <v/>
      </c>
      <c r="CD64" s="6">
        <f>IF($C64="OK",_xlfn.NUMBERVALUE(Plantilla!CB75),"")</f>
        <v/>
      </c>
      <c r="CE64" s="6">
        <f>IF($C64="OK",_xlfn.NUMBERVALUE(Plantilla!CC75),"")</f>
        <v/>
      </c>
      <c r="CF64" s="4">
        <f>IF($C64="OK",_xlfn.NUMBERVALUE(Plantilla!CD75),"")</f>
        <v/>
      </c>
      <c r="CG64" s="6">
        <f>IF($C64="OK",_xlfn.NUMBERVALUE(Plantilla!CE75),"")</f>
        <v/>
      </c>
      <c r="CH64" s="6">
        <f>IF($C64="OK",_xlfn.NUMBERVALUE(Plantilla!CF75),"")</f>
        <v/>
      </c>
      <c r="CI64" s="6">
        <f>IF($C64="OK",_xlfn.NUMBERVALUE(Plantilla!CG75),"")</f>
        <v/>
      </c>
      <c r="CJ64" s="6">
        <f>IF($C64="OK",_xlfn.NUMBERVALUE(Plantilla!CH75),"")</f>
        <v/>
      </c>
      <c r="CK64" s="6">
        <f>IF($C64="OK",_xlfn.NUMBERVALUE(Plantilla!CI75),"")</f>
        <v/>
      </c>
      <c r="CL64" s="6">
        <f>IF($C64="OK",_xlfn.NUMBERVALUE(Plantilla!CJ75),"")</f>
        <v/>
      </c>
      <c r="CM64">
        <f>IF($C64="OK",TEXT(Plantilla!CK75,"#"),"")</f>
        <v/>
      </c>
      <c r="CN64" s="6">
        <f>IF($C64="OK",_xlfn.NUMBERVALUE(Plantilla!CL75),"")</f>
        <v/>
      </c>
      <c r="CO64" s="6">
        <f>IF($C64="OK",_xlfn.NUMBERVALUE(Plantilla!CM75),"")</f>
        <v/>
      </c>
      <c r="CP64" s="110">
        <f>IF($C64="OK",_xlfn.NUMBERVALUE(Plantilla!CN75),"")</f>
        <v/>
      </c>
      <c r="CQ64" s="6">
        <f>IF($C64="OK",_xlfn.NUMBERVALUE(Plantilla!CO75),"")</f>
        <v/>
      </c>
      <c r="CR64" s="109">
        <f>IF($C64="OK",_xlfn.NUMBERVALUE(Plantilla!CP75),"")</f>
        <v/>
      </c>
      <c r="CS64" s="110">
        <f>IF($C64="OK",_xlfn.NUMBERVALUE(Plantilla!CQ75),"")</f>
        <v/>
      </c>
      <c r="CT64" s="6">
        <f>IF($C64="OK",_xlfn.NUMBERVALUE(Plantilla!CR75),"")</f>
        <v/>
      </c>
      <c r="CU64" s="109">
        <f>IF($C64="OK",_xlfn.NUMBERVALUE(Plantilla!CS75),"")</f>
        <v/>
      </c>
      <c r="CV64" s="110">
        <f>IF($C64="OK",_xlfn.NUMBERVALUE(Plantilla!CT75),"")</f>
        <v/>
      </c>
      <c r="CW64" s="6">
        <f>IF($C64="OK",_xlfn.NUMBERVALUE(Plantilla!CU75),"")</f>
        <v/>
      </c>
      <c r="CX64" s="82">
        <f>IF($C64="OK",_xlfn.NUMBERVALUE(Plantilla!CV75),"")</f>
        <v/>
      </c>
      <c r="CY64" s="6">
        <f>IF($C64="OK",_xlfn.NUMBERVALUE(Plantilla!CW75),"")</f>
        <v/>
      </c>
      <c r="CZ64" s="82">
        <f>IF($C64="OK",_xlfn.NUMBERVALUE(Plantilla!CX75),"")</f>
        <v/>
      </c>
      <c r="DA64" s="6">
        <f>IF($C64="OK",_xlfn.NUMBERVALUE(Plantilla!CY75),"")</f>
        <v/>
      </c>
      <c r="DB64" s="109">
        <f>IF($C64="OK",_xlfn.NUMBERVALUE(Plantilla!CZ75),"")</f>
        <v/>
      </c>
      <c r="DC64" s="6">
        <f>IF($C64="OK",_xlfn.NUMBERVALUE(Plantilla!DA75),"")</f>
        <v/>
      </c>
      <c r="DD64" s="6">
        <f>IF($C64="OK",TEXT(Plantilla!DB75,"#"),"")</f>
        <v/>
      </c>
      <c r="DE64" s="6">
        <f>IF($C64="OK",_xlfn.NUMBERVALUE(Plantilla!DC75),"")</f>
        <v/>
      </c>
      <c r="DF64" s="4">
        <f>IF($C64="OK",_xlfn.NUMBERVALUE(Plantilla!DD75),"")</f>
        <v/>
      </c>
      <c r="DG64" s="6">
        <f>IF($C64="OK",_xlfn.NUMBERVALUE(Plantilla!DE75),"")</f>
        <v/>
      </c>
      <c r="DH64" s="6">
        <f>IF($C64="OK",_xlfn.NUMBERVALUE(Plantilla!DF75),"")</f>
        <v/>
      </c>
      <c r="DI64" s="6">
        <f>IF($C64="OK",_xlfn.NUMBERVALUE(Plantilla!DG75),"")</f>
        <v/>
      </c>
      <c r="DJ64" s="6">
        <f>IF($C64="OK",_xlfn.NUMBERVALUE(Plantilla!DH75),"")</f>
        <v/>
      </c>
      <c r="DK64" s="6">
        <f>IF($C64="OK",_xlfn.NUMBERVALUE(Plantilla!DI75),"")</f>
        <v/>
      </c>
      <c r="DL64" s="6">
        <f>IF($C64="OK",_xlfn.NUMBERVALUE(Plantilla!DJ75),"")</f>
        <v/>
      </c>
      <c r="DM64" s="6">
        <f>IF($C64="OK",_xlfn.NUMBERVALUE(Plantilla!DK75),"")</f>
        <v/>
      </c>
      <c r="DN64" s="6">
        <f>IF($C64="OK",_xlfn.NUMBERVALUE(Plantilla!DL75),"")</f>
        <v/>
      </c>
      <c r="DO64" s="6">
        <f>IF($C64="OK",_xlfn.NUMBERVALUE(Plantilla!DM75),"")</f>
        <v/>
      </c>
      <c r="DP64" s="6">
        <f>IF($C64="OK",_xlfn.NUMBERVALUE(Plantilla!DN75),"")</f>
        <v/>
      </c>
      <c r="DQ64" s="6">
        <f>IF($C64="OK",_xlfn.NUMBERVALUE(Plantilla!DO75),"")</f>
        <v/>
      </c>
      <c r="DR64" s="6">
        <f>IF($C64="OK",_xlfn.NUMBERVALUE(Plantilla!DP75),"")</f>
        <v/>
      </c>
      <c r="DS64">
        <f>IF($C64="OK",TEXT(Plantilla!DR75,"#"),"")</f>
        <v/>
      </c>
      <c r="DT64" s="6" t="n"/>
    </row>
    <row r="65">
      <c r="A65">
        <f>IF(Plantilla!$I$6="¡Perfecto!, Guarda el archivo y adjúntalo a tu interfaz de Nómina Electrónica","OK","Error")</f>
        <v/>
      </c>
      <c r="B65">
        <f>IF(Plantilla!$I$6="¡Perfecto!, Guarda el archivo y adjúntalo a tu interfaz de Nómina Electrónica",MID(Plantilla!$D$2,SEARCH("V",Plantilla!$D$2),10),"")</f>
        <v/>
      </c>
      <c r="C65">
        <f>Plantilla!C76</f>
        <v/>
      </c>
      <c r="D65">
        <f>IF($C65="OK",Plantilla!B76,"")</f>
        <v/>
      </c>
      <c r="E65">
        <f>IF($C65="OK",
   VLOOKUP(Plantilla!$E$4,'Tablas '!$AP$4:$AT$6,5,FALSE),
"")</f>
        <v/>
      </c>
      <c r="F65">
        <f>IF($C65="OK",TEXT(Plantilla!D76,"#"),"")</f>
        <v/>
      </c>
      <c r="G65">
        <f>IF($C65="OK",
   VLOOKUP(Plantilla!E76,'Tablas '!$B$4:$C$14,2,FALSE),
"")</f>
        <v/>
      </c>
      <c r="H65">
        <f>IF($C65="OK",TEXT(Plantilla!F76,"#"),"")</f>
        <v/>
      </c>
      <c r="I65">
        <f>IF($C65="OK",TEXT(Plantilla!G76,"#"),"")</f>
        <v/>
      </c>
      <c r="J65">
        <f>IF($C65="OK",TEXT(Plantilla!H76,"#"),"")</f>
        <v/>
      </c>
      <c r="K65">
        <f>IF($C65="OK",TEXT(Plantilla!I76,"#"),"")</f>
        <v/>
      </c>
      <c r="L65">
        <f>IF($C65="OK",TEXT(Plantilla!J76,"#"),"")</f>
        <v/>
      </c>
      <c r="M65">
        <f>IF($C65="OK",TEXT(Plantilla!K76,"#"),"")</f>
        <v/>
      </c>
      <c r="N65">
        <f>IF($C65="OK",
   CONCATENATE(YEAR(Plantilla!L76),"-",TEXT(MONTH(Plantilla!L76),"00"),"-",TEXT(DAY(Plantilla!L76),"00")),
"")</f>
        <v/>
      </c>
      <c r="O65">
        <f>IF($C65="OK",_xlfn.NUMBERVALUE(Plantilla!M76),"")</f>
        <v/>
      </c>
      <c r="P65">
        <f>IF($C65="OK",
   IF(Plantilla!N76&lt;&gt;"",
      CONCATENATE(YEAR(Plantilla!N76),"-",TEXT(MONTH(Plantilla!N76),"00"),"-",TEXT(DAY(Plantilla!N76),"00")),
   ""),
"")</f>
        <v/>
      </c>
      <c r="Q65">
        <f>IF($C65="OK",
   VLOOKUP(Plantilla!O76,'Tablas '!$E$4:$F$19,2,FALSE),
"")</f>
        <v/>
      </c>
      <c r="R65">
        <f>IF($C65="OK",
   VLOOKUP(Plantilla!P76,'Tablas '!$H$4:$I$5,2,FALSE),
"")</f>
        <v/>
      </c>
      <c r="S65">
        <f>IF($C65="OK",
   VLOOKUP(Plantilla!Q76,'Tablas '!$K$4:$L$8,2,FALSE),
"")</f>
        <v/>
      </c>
      <c r="T65">
        <f>IF($C65="OK",
   VLOOKUP(Plantilla!R76,'Tablas '!$AE$4:$AF$6,2,FALSE),
"")</f>
        <v/>
      </c>
      <c r="U65">
        <f>IF($C65="OK",
   VLOOKUP(Plantilla!S76,'Tablas '!$AE$4:$AF$6,2,FALSE),
"")</f>
        <v/>
      </c>
      <c r="V65">
        <f>IF($C65="OK",TEXT(Plantilla!T76,"#"),"")</f>
        <v/>
      </c>
      <c r="W65" s="84">
        <f>IF($C65="OK",
   VLOOKUP(Plantilla!U76,'Tablas '!$AM$4:$AN$1126,2,FALSE),
"")</f>
        <v/>
      </c>
      <c r="X65">
        <f>IF($C65="OK",TEXT(Plantilla!V76,"#"),"")</f>
        <v/>
      </c>
      <c r="Y65">
        <f>IF($C65="OK",
   CONCATENATE(YEAR(Plantilla!W76),"-",TEXT(MONTH(Plantilla!W76),"00"),"-",TEXT(DAY(Plantilla!W76),"00")),
"")</f>
        <v/>
      </c>
      <c r="Z65">
        <f>IF($C65="OK",
   CONCATENATE(YEAR(Plantilla!X76),"-",TEXT(MONTH(Plantilla!X76),"00"),"-",TEXT(DAY(Plantilla!X76),"00")),
"")</f>
        <v/>
      </c>
      <c r="AA65">
        <f>IF($C65="OK",
   TEXT(VLOOKUP(Plantilla!Y76,'Tablas '!$Q$4:$R$9,2,FALSE),"#"),
"")</f>
        <v/>
      </c>
      <c r="AB65">
        <f>IF($C65="OK",
   CONCATENATE(YEAR(Plantilla!Z76),"-",TEXT(MONTH(Plantilla!Z76),"00"),"-",TEXT(DAY(Plantilla!Z76),"00")),
"")</f>
        <v/>
      </c>
      <c r="AC65">
        <f>IF($C65="OK",
   TEXT(VLOOKUP(Plantilla!AA76,'Tablas '!$T$4:$U$13,2,FALSE),"#"),
"")</f>
        <v/>
      </c>
      <c r="AD65">
        <f>IF($C65="OK",TEXT(Plantilla!AB76,"#"),"")</f>
        <v/>
      </c>
      <c r="AE65">
        <f>IF($C65="OK",
   IF(Plantilla!AC76&lt;&gt;"",
      TEXT(VLOOKUP(Plantilla!AC76,'Tablas '!$W$4:$X$7,2,FALSE),"#"),
   ""),
"")</f>
        <v/>
      </c>
      <c r="AF65">
        <f>IF($C65="OK",TEXT(Plantilla!AD76,"#"),"")</f>
        <v/>
      </c>
      <c r="AG65" s="6">
        <f>IF($C65="OK",_xlfn.NUMBERVALUE(Plantilla!AE76),"")</f>
        <v/>
      </c>
      <c r="AH65" s="4">
        <f>IF($C65="OK",_xlfn.NUMBERVALUE(Plantilla!AF76),"")</f>
        <v/>
      </c>
      <c r="AI65" s="6">
        <f>IF($C65="OK",_xlfn.NUMBERVALUE(Plantilla!AG76),"")</f>
        <v/>
      </c>
      <c r="AJ65" s="6">
        <f>IF($C65="OK",_xlfn.NUMBERVALUE(Plantilla!AH76),"")</f>
        <v/>
      </c>
      <c r="AK65" s="6">
        <f>IF($C65="OK",_xlfn.NUMBERVALUE(Plantilla!AI76),"")</f>
        <v/>
      </c>
      <c r="AL65" s="6">
        <f>IF($C65="OK",_xlfn.NUMBERVALUE(Plantilla!AJ76),"")</f>
        <v/>
      </c>
      <c r="AM65" s="4">
        <f>IF($C65="OK",_xlfn.NUMBERVALUE(Plantilla!AK76),"")</f>
        <v/>
      </c>
      <c r="AN65" s="6">
        <f>IF($C65="OK",_xlfn.NUMBERVALUE(Plantilla!AL76),"")</f>
        <v/>
      </c>
      <c r="AO65" s="4">
        <f>IF($C65="OK",_xlfn.NUMBERVALUE(Plantilla!AM76),"")</f>
        <v/>
      </c>
      <c r="AP65" s="6">
        <f>IF($C65="OK",_xlfn.NUMBERVALUE(Plantilla!AN76),"")</f>
        <v/>
      </c>
      <c r="AQ65" s="4">
        <f>IF($C65="OK",_xlfn.NUMBERVALUE(Plantilla!AO76),"")</f>
        <v/>
      </c>
      <c r="AR65" s="6">
        <f>IF($C65="OK",_xlfn.NUMBERVALUE(Plantilla!AP76),"")</f>
        <v/>
      </c>
      <c r="AS65" s="4">
        <f>IF($C65="OK",_xlfn.NUMBERVALUE(Plantilla!AQ76),"")</f>
        <v/>
      </c>
      <c r="AT65" s="6">
        <f>IF($C65="OK",_xlfn.NUMBERVALUE(Plantilla!AR76),"")</f>
        <v/>
      </c>
      <c r="AU65" s="4">
        <f>IF($C65="OK",_xlfn.NUMBERVALUE(Plantilla!AS76),"")</f>
        <v/>
      </c>
      <c r="AV65" s="6">
        <f>IF($C65="OK",_xlfn.NUMBERVALUE(Plantilla!AT76),"")</f>
        <v/>
      </c>
      <c r="AW65" s="4">
        <f>IF($C65="OK",_xlfn.NUMBERVALUE(Plantilla!AU76),"")</f>
        <v/>
      </c>
      <c r="AX65" s="6">
        <f>IF($C65="OK",_xlfn.NUMBERVALUE(Plantilla!AV76),"")</f>
        <v/>
      </c>
      <c r="AY65" s="4">
        <f>IF($C65="OK",_xlfn.NUMBERVALUE(Plantilla!AW76),"")</f>
        <v/>
      </c>
      <c r="AZ65" s="6">
        <f>IF($C65="OK",_xlfn.NUMBERVALUE(Plantilla!AX76),"")</f>
        <v/>
      </c>
      <c r="BA65">
        <f>IF($C65="OK",_xlfn.NUMBERVALUE(Plantilla!AY76),"")</f>
        <v/>
      </c>
      <c r="BB65">
        <f>IF($C65="OK",_xlfn.NUMBERVALUE(Plantilla!AZ76),"")</f>
        <v/>
      </c>
      <c r="BC65" s="4">
        <f>IF($C65="OK",_xlfn.NUMBERVALUE(Plantilla!BA76),"")</f>
        <v/>
      </c>
      <c r="BD65" s="6">
        <f>IF($C65="OK",_xlfn.NUMBERVALUE(Plantilla!BB76),"")</f>
        <v/>
      </c>
      <c r="BE65" s="4">
        <f>IF($C65="OK",_xlfn.NUMBERVALUE(Plantilla!BC76),"")</f>
        <v/>
      </c>
      <c r="BF65" s="6">
        <f>IF($C65="OK",_xlfn.NUMBERVALUE(Plantilla!BD76),"")</f>
        <v/>
      </c>
      <c r="BG65" s="4">
        <f>IF($C65="OK",_xlfn.NUMBERVALUE(Plantilla!BE76),"")</f>
        <v/>
      </c>
      <c r="BH65" s="6">
        <f>IF($C65="OK",_xlfn.NUMBERVALUE(Plantilla!BF76),"")</f>
        <v/>
      </c>
      <c r="BI65" s="110">
        <f>IF($C65="OK",_xlfn.NUMBERVALUE(Plantilla!BG76),"")</f>
        <v/>
      </c>
      <c r="BJ65" s="6">
        <f>IF($C65="OK",_xlfn.NUMBERVALUE(Plantilla!BH76),"")</f>
        <v/>
      </c>
      <c r="BK65" s="109">
        <f>IF($C65="OK",_xlfn.NUMBERVALUE(Plantilla!BI76),"")</f>
        <v/>
      </c>
      <c r="BL65" s="6">
        <f>IF($C65="OK",
   IF(Plantilla!BJ76&lt;&gt;"",
      TEXT(VLOOKUP(Plantilla!BJ76,'Tablas '!$Z$4:$AA$6,2,FALSE),"#"),
   ""),
"")</f>
        <v/>
      </c>
      <c r="BM65" s="4">
        <f>IF($C65="OK",_xlfn.NUMBERVALUE(Plantilla!BK76),"")</f>
        <v/>
      </c>
      <c r="BN65" s="4">
        <f>IF($C65="OK",_xlfn.NUMBERVALUE(Plantilla!BL76),"")</f>
        <v/>
      </c>
      <c r="BO65" s="6">
        <f>IF($C65="OK",_xlfn.NUMBERVALUE(Plantilla!BM76),"")</f>
        <v/>
      </c>
      <c r="BP65" s="4">
        <f>IF($C65="OK",_xlfn.NUMBERVALUE(Plantilla!BN76),"")</f>
        <v/>
      </c>
      <c r="BQ65" s="6">
        <f>IF($C65="OK",_xlfn.NUMBERVALUE(Plantilla!BO76),"")</f>
        <v/>
      </c>
      <c r="BR65" s="4">
        <f>IF($C65="OK",_xlfn.NUMBERVALUE(Plantilla!BP76),"")</f>
        <v/>
      </c>
      <c r="BS65" s="6">
        <f>IF($C65="OK",_xlfn.NUMBERVALUE(Plantilla!BQ76),"")</f>
        <v/>
      </c>
      <c r="BT65" s="4">
        <f>IF($C65="OK",_xlfn.NUMBERVALUE(Plantilla!BR76),"")</f>
        <v/>
      </c>
      <c r="BU65" s="6">
        <f>IF($C65="OK",_xlfn.NUMBERVALUE(Plantilla!BS76),"")</f>
        <v/>
      </c>
      <c r="BV65" s="6">
        <f>IF($C65="OK",_xlfn.NUMBERVALUE(Plantilla!BT76),"")</f>
        <v/>
      </c>
      <c r="BW65" s="6">
        <f>IF($C65="OK",_xlfn.NUMBERVALUE(Plantilla!BU76),"")</f>
        <v/>
      </c>
      <c r="BX65" s="6">
        <f>IF($C65="OK",_xlfn.NUMBERVALUE(Plantilla!BV76),"")</f>
        <v/>
      </c>
      <c r="BY65" s="6">
        <f>IF($C65="OK",_xlfn.NUMBERVALUE(Plantilla!BW76),"")</f>
        <v/>
      </c>
      <c r="BZ65" s="6">
        <f>IF($C65="OK",_xlfn.NUMBERVALUE(Plantilla!BX76),"")</f>
        <v/>
      </c>
      <c r="CA65" s="6">
        <f>IF($C65="OK",_xlfn.NUMBERVALUE(Plantilla!BY76),"")</f>
        <v/>
      </c>
      <c r="CB65" s="6">
        <f>IF($C65="OK",_xlfn.NUMBERVALUE(Plantilla!BZ76),"")</f>
        <v/>
      </c>
      <c r="CC65" s="6">
        <f>IF($C65="OK",_xlfn.NUMBERVALUE(Plantilla!CA76),"")</f>
        <v/>
      </c>
      <c r="CD65" s="6">
        <f>IF($C65="OK",_xlfn.NUMBERVALUE(Plantilla!CB76),"")</f>
        <v/>
      </c>
      <c r="CE65" s="6">
        <f>IF($C65="OK",_xlfn.NUMBERVALUE(Plantilla!CC76),"")</f>
        <v/>
      </c>
      <c r="CF65" s="4">
        <f>IF($C65="OK",_xlfn.NUMBERVALUE(Plantilla!CD76),"")</f>
        <v/>
      </c>
      <c r="CG65" s="6">
        <f>IF($C65="OK",_xlfn.NUMBERVALUE(Plantilla!CE76),"")</f>
        <v/>
      </c>
      <c r="CH65" s="6">
        <f>IF($C65="OK",_xlfn.NUMBERVALUE(Plantilla!CF76),"")</f>
        <v/>
      </c>
      <c r="CI65" s="6">
        <f>IF($C65="OK",_xlfn.NUMBERVALUE(Plantilla!CG76),"")</f>
        <v/>
      </c>
      <c r="CJ65" s="6">
        <f>IF($C65="OK",_xlfn.NUMBERVALUE(Plantilla!CH76),"")</f>
        <v/>
      </c>
      <c r="CK65" s="6">
        <f>IF($C65="OK",_xlfn.NUMBERVALUE(Plantilla!CI76),"")</f>
        <v/>
      </c>
      <c r="CL65" s="6">
        <f>IF($C65="OK",_xlfn.NUMBERVALUE(Plantilla!CJ76),"")</f>
        <v/>
      </c>
      <c r="CM65">
        <f>IF($C65="OK",TEXT(Plantilla!CK76,"#"),"")</f>
        <v/>
      </c>
      <c r="CN65" s="6">
        <f>IF($C65="OK",_xlfn.NUMBERVALUE(Plantilla!CL76),"")</f>
        <v/>
      </c>
      <c r="CO65" s="6">
        <f>IF($C65="OK",_xlfn.NUMBERVALUE(Plantilla!CM76),"")</f>
        <v/>
      </c>
      <c r="CP65" s="110">
        <f>IF($C65="OK",_xlfn.NUMBERVALUE(Plantilla!CN76),"")</f>
        <v/>
      </c>
      <c r="CQ65" s="6">
        <f>IF($C65="OK",_xlfn.NUMBERVALUE(Plantilla!CO76),"")</f>
        <v/>
      </c>
      <c r="CR65" s="109">
        <f>IF($C65="OK",_xlfn.NUMBERVALUE(Plantilla!CP76),"")</f>
        <v/>
      </c>
      <c r="CS65" s="110">
        <f>IF($C65="OK",_xlfn.NUMBERVALUE(Plantilla!CQ76),"")</f>
        <v/>
      </c>
      <c r="CT65" s="6">
        <f>IF($C65="OK",_xlfn.NUMBERVALUE(Plantilla!CR76),"")</f>
        <v/>
      </c>
      <c r="CU65" s="109">
        <f>IF($C65="OK",_xlfn.NUMBERVALUE(Plantilla!CS76),"")</f>
        <v/>
      </c>
      <c r="CV65" s="110">
        <f>IF($C65="OK",_xlfn.NUMBERVALUE(Plantilla!CT76),"")</f>
        <v/>
      </c>
      <c r="CW65" s="6">
        <f>IF($C65="OK",_xlfn.NUMBERVALUE(Plantilla!CU76),"")</f>
        <v/>
      </c>
      <c r="CX65" s="82">
        <f>IF($C65="OK",_xlfn.NUMBERVALUE(Plantilla!CV76),"")</f>
        <v/>
      </c>
      <c r="CY65" s="6">
        <f>IF($C65="OK",_xlfn.NUMBERVALUE(Plantilla!CW76),"")</f>
        <v/>
      </c>
      <c r="CZ65" s="82">
        <f>IF($C65="OK",_xlfn.NUMBERVALUE(Plantilla!CX76),"")</f>
        <v/>
      </c>
      <c r="DA65" s="6">
        <f>IF($C65="OK",_xlfn.NUMBERVALUE(Plantilla!CY76),"")</f>
        <v/>
      </c>
      <c r="DB65" s="109">
        <f>IF($C65="OK",_xlfn.NUMBERVALUE(Plantilla!CZ76),"")</f>
        <v/>
      </c>
      <c r="DC65" s="6">
        <f>IF($C65="OK",_xlfn.NUMBERVALUE(Plantilla!DA76),"")</f>
        <v/>
      </c>
      <c r="DD65" s="6">
        <f>IF($C65="OK",TEXT(Plantilla!DB76,"#"),"")</f>
        <v/>
      </c>
      <c r="DE65" s="6">
        <f>IF($C65="OK",_xlfn.NUMBERVALUE(Plantilla!DC76),"")</f>
        <v/>
      </c>
      <c r="DF65" s="4">
        <f>IF($C65="OK",_xlfn.NUMBERVALUE(Plantilla!DD76),"")</f>
        <v/>
      </c>
      <c r="DG65" s="6">
        <f>IF($C65="OK",_xlfn.NUMBERVALUE(Plantilla!DE76),"")</f>
        <v/>
      </c>
      <c r="DH65" s="6">
        <f>IF($C65="OK",_xlfn.NUMBERVALUE(Plantilla!DF76),"")</f>
        <v/>
      </c>
      <c r="DI65" s="6">
        <f>IF($C65="OK",_xlfn.NUMBERVALUE(Plantilla!DG76),"")</f>
        <v/>
      </c>
      <c r="DJ65" s="6">
        <f>IF($C65="OK",_xlfn.NUMBERVALUE(Plantilla!DH76),"")</f>
        <v/>
      </c>
      <c r="DK65" s="6">
        <f>IF($C65="OK",_xlfn.NUMBERVALUE(Plantilla!DI76),"")</f>
        <v/>
      </c>
      <c r="DL65" s="6">
        <f>IF($C65="OK",_xlfn.NUMBERVALUE(Plantilla!DJ76),"")</f>
        <v/>
      </c>
      <c r="DM65" s="6">
        <f>IF($C65="OK",_xlfn.NUMBERVALUE(Plantilla!DK76),"")</f>
        <v/>
      </c>
      <c r="DN65" s="6">
        <f>IF($C65="OK",_xlfn.NUMBERVALUE(Plantilla!DL76),"")</f>
        <v/>
      </c>
      <c r="DO65" s="6">
        <f>IF($C65="OK",_xlfn.NUMBERVALUE(Plantilla!DM76),"")</f>
        <v/>
      </c>
      <c r="DP65" s="6">
        <f>IF($C65="OK",_xlfn.NUMBERVALUE(Plantilla!DN76),"")</f>
        <v/>
      </c>
      <c r="DQ65" s="6">
        <f>IF($C65="OK",_xlfn.NUMBERVALUE(Plantilla!DO76),"")</f>
        <v/>
      </c>
      <c r="DR65" s="6">
        <f>IF($C65="OK",_xlfn.NUMBERVALUE(Plantilla!DP76),"")</f>
        <v/>
      </c>
      <c r="DS65">
        <f>IF($C65="OK",TEXT(Plantilla!DR76,"#"),"")</f>
        <v/>
      </c>
      <c r="DT65" s="6" t="n"/>
    </row>
    <row r="66">
      <c r="A66">
        <f>IF(Plantilla!$I$6="¡Perfecto!, Guarda el archivo y adjúntalo a tu interfaz de Nómina Electrónica","OK","Error")</f>
        <v/>
      </c>
      <c r="B66">
        <f>IF(Plantilla!$I$6="¡Perfecto!, Guarda el archivo y adjúntalo a tu interfaz de Nómina Electrónica",MID(Plantilla!$D$2,SEARCH("V",Plantilla!$D$2),10),"")</f>
        <v/>
      </c>
      <c r="C66">
        <f>Plantilla!C77</f>
        <v/>
      </c>
      <c r="D66">
        <f>IF($C66="OK",Plantilla!B77,"")</f>
        <v/>
      </c>
      <c r="E66">
        <f>IF($C66="OK",
   VLOOKUP(Plantilla!$E$4,'Tablas '!$AP$4:$AT$6,5,FALSE),
"")</f>
        <v/>
      </c>
      <c r="F66">
        <f>IF($C66="OK",TEXT(Plantilla!D77,"#"),"")</f>
        <v/>
      </c>
      <c r="G66">
        <f>IF($C66="OK",
   VLOOKUP(Plantilla!E77,'Tablas '!$B$4:$C$14,2,FALSE),
"")</f>
        <v/>
      </c>
      <c r="H66">
        <f>IF($C66="OK",TEXT(Plantilla!F77,"#"),"")</f>
        <v/>
      </c>
      <c r="I66">
        <f>IF($C66="OK",TEXT(Plantilla!G77,"#"),"")</f>
        <v/>
      </c>
      <c r="J66">
        <f>IF($C66="OK",TEXT(Plantilla!H77,"#"),"")</f>
        <v/>
      </c>
      <c r="K66">
        <f>IF($C66="OK",TEXT(Plantilla!I77,"#"),"")</f>
        <v/>
      </c>
      <c r="L66">
        <f>IF($C66="OK",TEXT(Plantilla!J77,"#"),"")</f>
        <v/>
      </c>
      <c r="M66">
        <f>IF($C66="OK",TEXT(Plantilla!K77,"#"),"")</f>
        <v/>
      </c>
      <c r="N66">
        <f>IF($C66="OK",
   CONCATENATE(YEAR(Plantilla!L77),"-",TEXT(MONTH(Plantilla!L77),"00"),"-",TEXT(DAY(Plantilla!L77),"00")),
"")</f>
        <v/>
      </c>
      <c r="O66">
        <f>IF($C66="OK",_xlfn.NUMBERVALUE(Plantilla!M77),"")</f>
        <v/>
      </c>
      <c r="P66">
        <f>IF($C66="OK",
   IF(Plantilla!N77&lt;&gt;"",
      CONCATENATE(YEAR(Plantilla!N77),"-",TEXT(MONTH(Plantilla!N77),"00"),"-",TEXT(DAY(Plantilla!N77),"00")),
   ""),
"")</f>
        <v/>
      </c>
      <c r="Q66">
        <f>IF($C66="OK",
   VLOOKUP(Plantilla!O77,'Tablas '!$E$4:$F$19,2,FALSE),
"")</f>
        <v/>
      </c>
      <c r="R66">
        <f>IF($C66="OK",
   VLOOKUP(Plantilla!P77,'Tablas '!$H$4:$I$5,2,FALSE),
"")</f>
        <v/>
      </c>
      <c r="S66">
        <f>IF($C66="OK",
   VLOOKUP(Plantilla!Q77,'Tablas '!$K$4:$L$8,2,FALSE),
"")</f>
        <v/>
      </c>
      <c r="T66">
        <f>IF($C66="OK",
   VLOOKUP(Plantilla!R77,'Tablas '!$AE$4:$AF$6,2,FALSE),
"")</f>
        <v/>
      </c>
      <c r="U66">
        <f>IF($C66="OK",
   VLOOKUP(Plantilla!S77,'Tablas '!$AE$4:$AF$6,2,FALSE),
"")</f>
        <v/>
      </c>
      <c r="V66">
        <f>IF($C66="OK",TEXT(Plantilla!T77,"#"),"")</f>
        <v/>
      </c>
      <c r="W66" s="84">
        <f>IF($C66="OK",
   VLOOKUP(Plantilla!U77,'Tablas '!$AM$4:$AN$1126,2,FALSE),
"")</f>
        <v/>
      </c>
      <c r="X66">
        <f>IF($C66="OK",TEXT(Plantilla!V77,"#"),"")</f>
        <v/>
      </c>
      <c r="Y66">
        <f>IF($C66="OK",
   CONCATENATE(YEAR(Plantilla!W77),"-",TEXT(MONTH(Plantilla!W77),"00"),"-",TEXT(DAY(Plantilla!W77),"00")),
"")</f>
        <v/>
      </c>
      <c r="Z66">
        <f>IF($C66="OK",
   CONCATENATE(YEAR(Plantilla!X77),"-",TEXT(MONTH(Plantilla!X77),"00"),"-",TEXT(DAY(Plantilla!X77),"00")),
"")</f>
        <v/>
      </c>
      <c r="AA66">
        <f>IF($C66="OK",
   TEXT(VLOOKUP(Plantilla!Y77,'Tablas '!$Q$4:$R$9,2,FALSE),"#"),
"")</f>
        <v/>
      </c>
      <c r="AB66">
        <f>IF($C66="OK",
   CONCATENATE(YEAR(Plantilla!Z77),"-",TEXT(MONTH(Plantilla!Z77),"00"),"-",TEXT(DAY(Plantilla!Z77),"00")),
"")</f>
        <v/>
      </c>
      <c r="AC66">
        <f>IF($C66="OK",
   TEXT(VLOOKUP(Plantilla!AA77,'Tablas '!$T$4:$U$13,2,FALSE),"#"),
"")</f>
        <v/>
      </c>
      <c r="AD66">
        <f>IF($C66="OK",TEXT(Plantilla!AB77,"#"),"")</f>
        <v/>
      </c>
      <c r="AE66">
        <f>IF($C66="OK",
   IF(Plantilla!AC77&lt;&gt;"",
      TEXT(VLOOKUP(Plantilla!AC77,'Tablas '!$W$4:$X$7,2,FALSE),"#"),
   ""),
"")</f>
        <v/>
      </c>
      <c r="AF66">
        <f>IF($C66="OK",TEXT(Plantilla!AD77,"#"),"")</f>
        <v/>
      </c>
      <c r="AG66" s="6">
        <f>IF($C66="OK",_xlfn.NUMBERVALUE(Plantilla!AE77),"")</f>
        <v/>
      </c>
      <c r="AH66" s="4">
        <f>IF($C66="OK",_xlfn.NUMBERVALUE(Plantilla!AF77),"")</f>
        <v/>
      </c>
      <c r="AI66" s="6">
        <f>IF($C66="OK",_xlfn.NUMBERVALUE(Plantilla!AG77),"")</f>
        <v/>
      </c>
      <c r="AJ66" s="6">
        <f>IF($C66="OK",_xlfn.NUMBERVALUE(Plantilla!AH77),"")</f>
        <v/>
      </c>
      <c r="AK66" s="6">
        <f>IF($C66="OK",_xlfn.NUMBERVALUE(Plantilla!AI77),"")</f>
        <v/>
      </c>
      <c r="AL66" s="6">
        <f>IF($C66="OK",_xlfn.NUMBERVALUE(Plantilla!AJ77),"")</f>
        <v/>
      </c>
      <c r="AM66" s="4">
        <f>IF($C66="OK",_xlfn.NUMBERVALUE(Plantilla!AK77),"")</f>
        <v/>
      </c>
      <c r="AN66" s="6">
        <f>IF($C66="OK",_xlfn.NUMBERVALUE(Plantilla!AL77),"")</f>
        <v/>
      </c>
      <c r="AO66" s="4">
        <f>IF($C66="OK",_xlfn.NUMBERVALUE(Plantilla!AM77),"")</f>
        <v/>
      </c>
      <c r="AP66" s="6">
        <f>IF($C66="OK",_xlfn.NUMBERVALUE(Plantilla!AN77),"")</f>
        <v/>
      </c>
      <c r="AQ66" s="4">
        <f>IF($C66="OK",_xlfn.NUMBERVALUE(Plantilla!AO77),"")</f>
        <v/>
      </c>
      <c r="AR66" s="6">
        <f>IF($C66="OK",_xlfn.NUMBERVALUE(Plantilla!AP77),"")</f>
        <v/>
      </c>
      <c r="AS66" s="4">
        <f>IF($C66="OK",_xlfn.NUMBERVALUE(Plantilla!AQ77),"")</f>
        <v/>
      </c>
      <c r="AT66" s="6">
        <f>IF($C66="OK",_xlfn.NUMBERVALUE(Plantilla!AR77),"")</f>
        <v/>
      </c>
      <c r="AU66" s="4">
        <f>IF($C66="OK",_xlfn.NUMBERVALUE(Plantilla!AS77),"")</f>
        <v/>
      </c>
      <c r="AV66" s="6">
        <f>IF($C66="OK",_xlfn.NUMBERVALUE(Plantilla!AT77),"")</f>
        <v/>
      </c>
      <c r="AW66" s="4">
        <f>IF($C66="OK",_xlfn.NUMBERVALUE(Plantilla!AU77),"")</f>
        <v/>
      </c>
      <c r="AX66" s="6">
        <f>IF($C66="OK",_xlfn.NUMBERVALUE(Plantilla!AV77),"")</f>
        <v/>
      </c>
      <c r="AY66" s="4">
        <f>IF($C66="OK",_xlfn.NUMBERVALUE(Plantilla!AW77),"")</f>
        <v/>
      </c>
      <c r="AZ66" s="6">
        <f>IF($C66="OK",_xlfn.NUMBERVALUE(Plantilla!AX77),"")</f>
        <v/>
      </c>
      <c r="BA66">
        <f>IF($C66="OK",_xlfn.NUMBERVALUE(Plantilla!AY77),"")</f>
        <v/>
      </c>
      <c r="BB66">
        <f>IF($C66="OK",_xlfn.NUMBERVALUE(Plantilla!AZ77),"")</f>
        <v/>
      </c>
      <c r="BC66" s="4">
        <f>IF($C66="OK",_xlfn.NUMBERVALUE(Plantilla!BA77),"")</f>
        <v/>
      </c>
      <c r="BD66" s="6">
        <f>IF($C66="OK",_xlfn.NUMBERVALUE(Plantilla!BB77),"")</f>
        <v/>
      </c>
      <c r="BE66" s="4">
        <f>IF($C66="OK",_xlfn.NUMBERVALUE(Plantilla!BC77),"")</f>
        <v/>
      </c>
      <c r="BF66" s="6">
        <f>IF($C66="OK",_xlfn.NUMBERVALUE(Plantilla!BD77),"")</f>
        <v/>
      </c>
      <c r="BG66" s="4">
        <f>IF($C66="OK",_xlfn.NUMBERVALUE(Plantilla!BE77),"")</f>
        <v/>
      </c>
      <c r="BH66" s="6">
        <f>IF($C66="OK",_xlfn.NUMBERVALUE(Plantilla!BF77),"")</f>
        <v/>
      </c>
      <c r="BI66" s="110">
        <f>IF($C66="OK",_xlfn.NUMBERVALUE(Plantilla!BG77),"")</f>
        <v/>
      </c>
      <c r="BJ66" s="6">
        <f>IF($C66="OK",_xlfn.NUMBERVALUE(Plantilla!BH77),"")</f>
        <v/>
      </c>
      <c r="BK66" s="109">
        <f>IF($C66="OK",_xlfn.NUMBERVALUE(Plantilla!BI77),"")</f>
        <v/>
      </c>
      <c r="BL66" s="6">
        <f>IF($C66="OK",
   IF(Plantilla!BJ77&lt;&gt;"",
      TEXT(VLOOKUP(Plantilla!BJ77,'Tablas '!$Z$4:$AA$6,2,FALSE),"#"),
   ""),
"")</f>
        <v/>
      </c>
      <c r="BM66" s="4">
        <f>IF($C66="OK",_xlfn.NUMBERVALUE(Plantilla!BK77),"")</f>
        <v/>
      </c>
      <c r="BN66" s="4">
        <f>IF($C66="OK",_xlfn.NUMBERVALUE(Plantilla!BL77),"")</f>
        <v/>
      </c>
      <c r="BO66" s="6">
        <f>IF($C66="OK",_xlfn.NUMBERVALUE(Plantilla!BM77),"")</f>
        <v/>
      </c>
      <c r="BP66" s="4">
        <f>IF($C66="OK",_xlfn.NUMBERVALUE(Plantilla!BN77),"")</f>
        <v/>
      </c>
      <c r="BQ66" s="6">
        <f>IF($C66="OK",_xlfn.NUMBERVALUE(Plantilla!BO77),"")</f>
        <v/>
      </c>
      <c r="BR66" s="4">
        <f>IF($C66="OK",_xlfn.NUMBERVALUE(Plantilla!BP77),"")</f>
        <v/>
      </c>
      <c r="BS66" s="6">
        <f>IF($C66="OK",_xlfn.NUMBERVALUE(Plantilla!BQ77),"")</f>
        <v/>
      </c>
      <c r="BT66" s="4">
        <f>IF($C66="OK",_xlfn.NUMBERVALUE(Plantilla!BR77),"")</f>
        <v/>
      </c>
      <c r="BU66" s="6">
        <f>IF($C66="OK",_xlfn.NUMBERVALUE(Plantilla!BS77),"")</f>
        <v/>
      </c>
      <c r="BV66" s="6">
        <f>IF($C66="OK",_xlfn.NUMBERVALUE(Plantilla!BT77),"")</f>
        <v/>
      </c>
      <c r="BW66" s="6">
        <f>IF($C66="OK",_xlfn.NUMBERVALUE(Plantilla!BU77),"")</f>
        <v/>
      </c>
      <c r="BX66" s="6">
        <f>IF($C66="OK",_xlfn.NUMBERVALUE(Plantilla!BV77),"")</f>
        <v/>
      </c>
      <c r="BY66" s="6">
        <f>IF($C66="OK",_xlfn.NUMBERVALUE(Plantilla!BW77),"")</f>
        <v/>
      </c>
      <c r="BZ66" s="6">
        <f>IF($C66="OK",_xlfn.NUMBERVALUE(Plantilla!BX77),"")</f>
        <v/>
      </c>
      <c r="CA66" s="6">
        <f>IF($C66="OK",_xlfn.NUMBERVALUE(Plantilla!BY77),"")</f>
        <v/>
      </c>
      <c r="CB66" s="6">
        <f>IF($C66="OK",_xlfn.NUMBERVALUE(Plantilla!BZ77),"")</f>
        <v/>
      </c>
      <c r="CC66" s="6">
        <f>IF($C66="OK",_xlfn.NUMBERVALUE(Plantilla!CA77),"")</f>
        <v/>
      </c>
      <c r="CD66" s="6">
        <f>IF($C66="OK",_xlfn.NUMBERVALUE(Plantilla!CB77),"")</f>
        <v/>
      </c>
      <c r="CE66" s="6">
        <f>IF($C66="OK",_xlfn.NUMBERVALUE(Plantilla!CC77),"")</f>
        <v/>
      </c>
      <c r="CF66" s="4">
        <f>IF($C66="OK",_xlfn.NUMBERVALUE(Plantilla!CD77),"")</f>
        <v/>
      </c>
      <c r="CG66" s="6">
        <f>IF($C66="OK",_xlfn.NUMBERVALUE(Plantilla!CE77),"")</f>
        <v/>
      </c>
      <c r="CH66" s="6">
        <f>IF($C66="OK",_xlfn.NUMBERVALUE(Plantilla!CF77),"")</f>
        <v/>
      </c>
      <c r="CI66" s="6">
        <f>IF($C66="OK",_xlfn.NUMBERVALUE(Plantilla!CG77),"")</f>
        <v/>
      </c>
      <c r="CJ66" s="6">
        <f>IF($C66="OK",_xlfn.NUMBERVALUE(Plantilla!CH77),"")</f>
        <v/>
      </c>
      <c r="CK66" s="6">
        <f>IF($C66="OK",_xlfn.NUMBERVALUE(Plantilla!CI77),"")</f>
        <v/>
      </c>
      <c r="CL66" s="6">
        <f>IF($C66="OK",_xlfn.NUMBERVALUE(Plantilla!CJ77),"")</f>
        <v/>
      </c>
      <c r="CM66">
        <f>IF($C66="OK",TEXT(Plantilla!CK77,"#"),"")</f>
        <v/>
      </c>
      <c r="CN66" s="6">
        <f>IF($C66="OK",_xlfn.NUMBERVALUE(Plantilla!CL77),"")</f>
        <v/>
      </c>
      <c r="CO66" s="6">
        <f>IF($C66="OK",_xlfn.NUMBERVALUE(Plantilla!CM77),"")</f>
        <v/>
      </c>
      <c r="CP66" s="110">
        <f>IF($C66="OK",_xlfn.NUMBERVALUE(Plantilla!CN77),"")</f>
        <v/>
      </c>
      <c r="CQ66" s="6">
        <f>IF($C66="OK",_xlfn.NUMBERVALUE(Plantilla!CO77),"")</f>
        <v/>
      </c>
      <c r="CR66" s="109">
        <f>IF($C66="OK",_xlfn.NUMBERVALUE(Plantilla!CP77),"")</f>
        <v/>
      </c>
      <c r="CS66" s="110">
        <f>IF($C66="OK",_xlfn.NUMBERVALUE(Plantilla!CQ77),"")</f>
        <v/>
      </c>
      <c r="CT66" s="6">
        <f>IF($C66="OK",_xlfn.NUMBERVALUE(Plantilla!CR77),"")</f>
        <v/>
      </c>
      <c r="CU66" s="109">
        <f>IF($C66="OK",_xlfn.NUMBERVALUE(Plantilla!CS77),"")</f>
        <v/>
      </c>
      <c r="CV66" s="110">
        <f>IF($C66="OK",_xlfn.NUMBERVALUE(Plantilla!CT77),"")</f>
        <v/>
      </c>
      <c r="CW66" s="6">
        <f>IF($C66="OK",_xlfn.NUMBERVALUE(Plantilla!CU77),"")</f>
        <v/>
      </c>
      <c r="CX66" s="82">
        <f>IF($C66="OK",_xlfn.NUMBERVALUE(Plantilla!CV77),"")</f>
        <v/>
      </c>
      <c r="CY66" s="6">
        <f>IF($C66="OK",_xlfn.NUMBERVALUE(Plantilla!CW77),"")</f>
        <v/>
      </c>
      <c r="CZ66" s="82">
        <f>IF($C66="OK",_xlfn.NUMBERVALUE(Plantilla!CX77),"")</f>
        <v/>
      </c>
      <c r="DA66" s="6">
        <f>IF($C66="OK",_xlfn.NUMBERVALUE(Plantilla!CY77),"")</f>
        <v/>
      </c>
      <c r="DB66" s="109">
        <f>IF($C66="OK",_xlfn.NUMBERVALUE(Plantilla!CZ77),"")</f>
        <v/>
      </c>
      <c r="DC66" s="6">
        <f>IF($C66="OK",_xlfn.NUMBERVALUE(Plantilla!DA77),"")</f>
        <v/>
      </c>
      <c r="DD66" s="6">
        <f>IF($C66="OK",TEXT(Plantilla!DB77,"#"),"")</f>
        <v/>
      </c>
      <c r="DE66" s="6">
        <f>IF($C66="OK",_xlfn.NUMBERVALUE(Plantilla!DC77),"")</f>
        <v/>
      </c>
      <c r="DF66" s="4">
        <f>IF($C66="OK",_xlfn.NUMBERVALUE(Plantilla!DD77),"")</f>
        <v/>
      </c>
      <c r="DG66" s="6">
        <f>IF($C66="OK",_xlfn.NUMBERVALUE(Plantilla!DE77),"")</f>
        <v/>
      </c>
      <c r="DH66" s="6">
        <f>IF($C66="OK",_xlfn.NUMBERVALUE(Plantilla!DF77),"")</f>
        <v/>
      </c>
      <c r="DI66" s="6">
        <f>IF($C66="OK",_xlfn.NUMBERVALUE(Plantilla!DG77),"")</f>
        <v/>
      </c>
      <c r="DJ66" s="6">
        <f>IF($C66="OK",_xlfn.NUMBERVALUE(Plantilla!DH77),"")</f>
        <v/>
      </c>
      <c r="DK66" s="6">
        <f>IF($C66="OK",_xlfn.NUMBERVALUE(Plantilla!DI77),"")</f>
        <v/>
      </c>
      <c r="DL66" s="6">
        <f>IF($C66="OK",_xlfn.NUMBERVALUE(Plantilla!DJ77),"")</f>
        <v/>
      </c>
      <c r="DM66" s="6">
        <f>IF($C66="OK",_xlfn.NUMBERVALUE(Plantilla!DK77),"")</f>
        <v/>
      </c>
      <c r="DN66" s="6">
        <f>IF($C66="OK",_xlfn.NUMBERVALUE(Plantilla!DL77),"")</f>
        <v/>
      </c>
      <c r="DO66" s="6">
        <f>IF($C66="OK",_xlfn.NUMBERVALUE(Plantilla!DM77),"")</f>
        <v/>
      </c>
      <c r="DP66" s="6">
        <f>IF($C66="OK",_xlfn.NUMBERVALUE(Plantilla!DN77),"")</f>
        <v/>
      </c>
      <c r="DQ66" s="6">
        <f>IF($C66="OK",_xlfn.NUMBERVALUE(Plantilla!DO77),"")</f>
        <v/>
      </c>
      <c r="DR66" s="6">
        <f>IF($C66="OK",_xlfn.NUMBERVALUE(Plantilla!DP77),"")</f>
        <v/>
      </c>
      <c r="DS66">
        <f>IF($C66="OK",TEXT(Plantilla!DR77,"#"),"")</f>
        <v/>
      </c>
      <c r="DT66" s="6" t="n"/>
    </row>
    <row r="67">
      <c r="A67">
        <f>IF(Plantilla!$I$6="¡Perfecto!, Guarda el archivo y adjúntalo a tu interfaz de Nómina Electrónica","OK","Error")</f>
        <v/>
      </c>
      <c r="B67">
        <f>IF(Plantilla!$I$6="¡Perfecto!, Guarda el archivo y adjúntalo a tu interfaz de Nómina Electrónica",MID(Plantilla!$D$2,SEARCH("V",Plantilla!$D$2),10),"")</f>
        <v/>
      </c>
      <c r="C67">
        <f>Plantilla!C78</f>
        <v/>
      </c>
      <c r="D67">
        <f>IF($C67="OK",Plantilla!B78,"")</f>
        <v/>
      </c>
      <c r="E67">
        <f>IF($C67="OK",
   VLOOKUP(Plantilla!$E$4,'Tablas '!$AP$4:$AT$6,5,FALSE),
"")</f>
        <v/>
      </c>
      <c r="F67">
        <f>IF($C67="OK",TEXT(Plantilla!D78,"#"),"")</f>
        <v/>
      </c>
      <c r="G67">
        <f>IF($C67="OK",
   VLOOKUP(Plantilla!E78,'Tablas '!$B$4:$C$14,2,FALSE),
"")</f>
        <v/>
      </c>
      <c r="H67">
        <f>IF($C67="OK",TEXT(Plantilla!F78,"#"),"")</f>
        <v/>
      </c>
      <c r="I67">
        <f>IF($C67="OK",TEXT(Plantilla!G78,"#"),"")</f>
        <v/>
      </c>
      <c r="J67">
        <f>IF($C67="OK",TEXT(Plantilla!H78,"#"),"")</f>
        <v/>
      </c>
      <c r="K67">
        <f>IF($C67="OK",TEXT(Plantilla!I78,"#"),"")</f>
        <v/>
      </c>
      <c r="L67">
        <f>IF($C67="OK",TEXT(Plantilla!J78,"#"),"")</f>
        <v/>
      </c>
      <c r="M67">
        <f>IF($C67="OK",TEXT(Plantilla!K78,"#"),"")</f>
        <v/>
      </c>
      <c r="N67">
        <f>IF($C67="OK",
   CONCATENATE(YEAR(Plantilla!L78),"-",TEXT(MONTH(Plantilla!L78),"00"),"-",TEXT(DAY(Plantilla!L78),"00")),
"")</f>
        <v/>
      </c>
      <c r="O67">
        <f>IF($C67="OK",_xlfn.NUMBERVALUE(Plantilla!M78),"")</f>
        <v/>
      </c>
      <c r="P67">
        <f>IF($C67="OK",
   IF(Plantilla!N78&lt;&gt;"",
      CONCATENATE(YEAR(Plantilla!N78),"-",TEXT(MONTH(Plantilla!N78),"00"),"-",TEXT(DAY(Plantilla!N78),"00")),
   ""),
"")</f>
        <v/>
      </c>
      <c r="Q67">
        <f>IF($C67="OK",
   VLOOKUP(Plantilla!O78,'Tablas '!$E$4:$F$19,2,FALSE),
"")</f>
        <v/>
      </c>
      <c r="R67">
        <f>IF($C67="OK",
   VLOOKUP(Plantilla!P78,'Tablas '!$H$4:$I$5,2,FALSE),
"")</f>
        <v/>
      </c>
      <c r="S67">
        <f>IF($C67="OK",
   VLOOKUP(Plantilla!Q78,'Tablas '!$K$4:$L$8,2,FALSE),
"")</f>
        <v/>
      </c>
      <c r="T67">
        <f>IF($C67="OK",
   VLOOKUP(Plantilla!R78,'Tablas '!$AE$4:$AF$6,2,FALSE),
"")</f>
        <v/>
      </c>
      <c r="U67">
        <f>IF($C67="OK",
   VLOOKUP(Plantilla!S78,'Tablas '!$AE$4:$AF$6,2,FALSE),
"")</f>
        <v/>
      </c>
      <c r="V67">
        <f>IF($C67="OK",TEXT(Plantilla!T78,"#"),"")</f>
        <v/>
      </c>
      <c r="W67" s="84">
        <f>IF($C67="OK",
   VLOOKUP(Plantilla!U78,'Tablas '!$AM$4:$AN$1126,2,FALSE),
"")</f>
        <v/>
      </c>
      <c r="X67">
        <f>IF($C67="OK",TEXT(Plantilla!V78,"#"),"")</f>
        <v/>
      </c>
      <c r="Y67">
        <f>IF($C67="OK",
   CONCATENATE(YEAR(Plantilla!W78),"-",TEXT(MONTH(Plantilla!W78),"00"),"-",TEXT(DAY(Plantilla!W78),"00")),
"")</f>
        <v/>
      </c>
      <c r="Z67">
        <f>IF($C67="OK",
   CONCATENATE(YEAR(Plantilla!X78),"-",TEXT(MONTH(Plantilla!X78),"00"),"-",TEXT(DAY(Plantilla!X78),"00")),
"")</f>
        <v/>
      </c>
      <c r="AA67">
        <f>IF($C67="OK",
   TEXT(VLOOKUP(Plantilla!Y78,'Tablas '!$Q$4:$R$9,2,FALSE),"#"),
"")</f>
        <v/>
      </c>
      <c r="AB67">
        <f>IF($C67="OK",
   CONCATENATE(YEAR(Plantilla!Z78),"-",TEXT(MONTH(Plantilla!Z78),"00"),"-",TEXT(DAY(Plantilla!Z78),"00")),
"")</f>
        <v/>
      </c>
      <c r="AC67">
        <f>IF($C67="OK",
   TEXT(VLOOKUP(Plantilla!AA78,'Tablas '!$T$4:$U$13,2,FALSE),"#"),
"")</f>
        <v/>
      </c>
      <c r="AD67">
        <f>IF($C67="OK",TEXT(Plantilla!AB78,"#"),"")</f>
        <v/>
      </c>
      <c r="AE67">
        <f>IF($C67="OK",
   IF(Plantilla!AC78&lt;&gt;"",
      TEXT(VLOOKUP(Plantilla!AC78,'Tablas '!$W$4:$X$7,2,FALSE),"#"),
   ""),
"")</f>
        <v/>
      </c>
      <c r="AF67">
        <f>IF($C67="OK",TEXT(Plantilla!AD78,"#"),"")</f>
        <v/>
      </c>
      <c r="AG67" s="6">
        <f>IF($C67="OK",_xlfn.NUMBERVALUE(Plantilla!AE78),"")</f>
        <v/>
      </c>
      <c r="AH67" s="4">
        <f>IF($C67="OK",_xlfn.NUMBERVALUE(Plantilla!AF78),"")</f>
        <v/>
      </c>
      <c r="AI67" s="6">
        <f>IF($C67="OK",_xlfn.NUMBERVALUE(Plantilla!AG78),"")</f>
        <v/>
      </c>
      <c r="AJ67" s="6">
        <f>IF($C67="OK",_xlfn.NUMBERVALUE(Plantilla!AH78),"")</f>
        <v/>
      </c>
      <c r="AK67" s="6">
        <f>IF($C67="OK",_xlfn.NUMBERVALUE(Plantilla!AI78),"")</f>
        <v/>
      </c>
      <c r="AL67" s="6">
        <f>IF($C67="OK",_xlfn.NUMBERVALUE(Plantilla!AJ78),"")</f>
        <v/>
      </c>
      <c r="AM67" s="4">
        <f>IF($C67="OK",_xlfn.NUMBERVALUE(Plantilla!AK78),"")</f>
        <v/>
      </c>
      <c r="AN67" s="6">
        <f>IF($C67="OK",_xlfn.NUMBERVALUE(Plantilla!AL78),"")</f>
        <v/>
      </c>
      <c r="AO67" s="4">
        <f>IF($C67="OK",_xlfn.NUMBERVALUE(Plantilla!AM78),"")</f>
        <v/>
      </c>
      <c r="AP67" s="6">
        <f>IF($C67="OK",_xlfn.NUMBERVALUE(Plantilla!AN78),"")</f>
        <v/>
      </c>
      <c r="AQ67" s="4">
        <f>IF($C67="OK",_xlfn.NUMBERVALUE(Plantilla!AO78),"")</f>
        <v/>
      </c>
      <c r="AR67" s="6">
        <f>IF($C67="OK",_xlfn.NUMBERVALUE(Plantilla!AP78),"")</f>
        <v/>
      </c>
      <c r="AS67" s="4">
        <f>IF($C67="OK",_xlfn.NUMBERVALUE(Plantilla!AQ78),"")</f>
        <v/>
      </c>
      <c r="AT67" s="6">
        <f>IF($C67="OK",_xlfn.NUMBERVALUE(Plantilla!AR78),"")</f>
        <v/>
      </c>
      <c r="AU67" s="4">
        <f>IF($C67="OK",_xlfn.NUMBERVALUE(Plantilla!AS78),"")</f>
        <v/>
      </c>
      <c r="AV67" s="6">
        <f>IF($C67="OK",_xlfn.NUMBERVALUE(Plantilla!AT78),"")</f>
        <v/>
      </c>
      <c r="AW67" s="4">
        <f>IF($C67="OK",_xlfn.NUMBERVALUE(Plantilla!AU78),"")</f>
        <v/>
      </c>
      <c r="AX67" s="6">
        <f>IF($C67="OK",_xlfn.NUMBERVALUE(Plantilla!AV78),"")</f>
        <v/>
      </c>
      <c r="AY67" s="4">
        <f>IF($C67="OK",_xlfn.NUMBERVALUE(Plantilla!AW78),"")</f>
        <v/>
      </c>
      <c r="AZ67" s="6">
        <f>IF($C67="OK",_xlfn.NUMBERVALUE(Plantilla!AX78),"")</f>
        <v/>
      </c>
      <c r="BA67">
        <f>IF($C67="OK",_xlfn.NUMBERVALUE(Plantilla!AY78),"")</f>
        <v/>
      </c>
      <c r="BB67">
        <f>IF($C67="OK",_xlfn.NUMBERVALUE(Plantilla!AZ78),"")</f>
        <v/>
      </c>
      <c r="BC67" s="4">
        <f>IF($C67="OK",_xlfn.NUMBERVALUE(Plantilla!BA78),"")</f>
        <v/>
      </c>
      <c r="BD67" s="6">
        <f>IF($C67="OK",_xlfn.NUMBERVALUE(Plantilla!BB78),"")</f>
        <v/>
      </c>
      <c r="BE67" s="4">
        <f>IF($C67="OK",_xlfn.NUMBERVALUE(Plantilla!BC78),"")</f>
        <v/>
      </c>
      <c r="BF67" s="6">
        <f>IF($C67="OK",_xlfn.NUMBERVALUE(Plantilla!BD78),"")</f>
        <v/>
      </c>
      <c r="BG67" s="4">
        <f>IF($C67="OK",_xlfn.NUMBERVALUE(Plantilla!BE78),"")</f>
        <v/>
      </c>
      <c r="BH67" s="6">
        <f>IF($C67="OK",_xlfn.NUMBERVALUE(Plantilla!BF78),"")</f>
        <v/>
      </c>
      <c r="BI67" s="110">
        <f>IF($C67="OK",_xlfn.NUMBERVALUE(Plantilla!BG78),"")</f>
        <v/>
      </c>
      <c r="BJ67" s="6">
        <f>IF($C67="OK",_xlfn.NUMBERVALUE(Plantilla!BH78),"")</f>
        <v/>
      </c>
      <c r="BK67" s="109">
        <f>IF($C67="OK",_xlfn.NUMBERVALUE(Plantilla!BI78),"")</f>
        <v/>
      </c>
      <c r="BL67" s="6">
        <f>IF($C67="OK",
   IF(Plantilla!BJ78&lt;&gt;"",
      TEXT(VLOOKUP(Plantilla!BJ78,'Tablas '!$Z$4:$AA$6,2,FALSE),"#"),
   ""),
"")</f>
        <v/>
      </c>
      <c r="BM67" s="4">
        <f>IF($C67="OK",_xlfn.NUMBERVALUE(Plantilla!BK78),"")</f>
        <v/>
      </c>
      <c r="BN67" s="4">
        <f>IF($C67="OK",_xlfn.NUMBERVALUE(Plantilla!BL78),"")</f>
        <v/>
      </c>
      <c r="BO67" s="6">
        <f>IF($C67="OK",_xlfn.NUMBERVALUE(Plantilla!BM78),"")</f>
        <v/>
      </c>
      <c r="BP67" s="4">
        <f>IF($C67="OK",_xlfn.NUMBERVALUE(Plantilla!BN78),"")</f>
        <v/>
      </c>
      <c r="BQ67" s="6">
        <f>IF($C67="OK",_xlfn.NUMBERVALUE(Plantilla!BO78),"")</f>
        <v/>
      </c>
      <c r="BR67" s="4">
        <f>IF($C67="OK",_xlfn.NUMBERVALUE(Plantilla!BP78),"")</f>
        <v/>
      </c>
      <c r="BS67" s="6">
        <f>IF($C67="OK",_xlfn.NUMBERVALUE(Plantilla!BQ78),"")</f>
        <v/>
      </c>
      <c r="BT67" s="4">
        <f>IF($C67="OK",_xlfn.NUMBERVALUE(Plantilla!BR78),"")</f>
        <v/>
      </c>
      <c r="BU67" s="6">
        <f>IF($C67="OK",_xlfn.NUMBERVALUE(Plantilla!BS78),"")</f>
        <v/>
      </c>
      <c r="BV67" s="6">
        <f>IF($C67="OK",_xlfn.NUMBERVALUE(Plantilla!BT78),"")</f>
        <v/>
      </c>
      <c r="BW67" s="6">
        <f>IF($C67="OK",_xlfn.NUMBERVALUE(Plantilla!BU78),"")</f>
        <v/>
      </c>
      <c r="BX67" s="6">
        <f>IF($C67="OK",_xlfn.NUMBERVALUE(Plantilla!BV78),"")</f>
        <v/>
      </c>
      <c r="BY67" s="6">
        <f>IF($C67="OK",_xlfn.NUMBERVALUE(Plantilla!BW78),"")</f>
        <v/>
      </c>
      <c r="BZ67" s="6">
        <f>IF($C67="OK",_xlfn.NUMBERVALUE(Plantilla!BX78),"")</f>
        <v/>
      </c>
      <c r="CA67" s="6">
        <f>IF($C67="OK",_xlfn.NUMBERVALUE(Plantilla!BY78),"")</f>
        <v/>
      </c>
      <c r="CB67" s="6">
        <f>IF($C67="OK",_xlfn.NUMBERVALUE(Plantilla!BZ78),"")</f>
        <v/>
      </c>
      <c r="CC67" s="6">
        <f>IF($C67="OK",_xlfn.NUMBERVALUE(Plantilla!CA78),"")</f>
        <v/>
      </c>
      <c r="CD67" s="6">
        <f>IF($C67="OK",_xlfn.NUMBERVALUE(Plantilla!CB78),"")</f>
        <v/>
      </c>
      <c r="CE67" s="6">
        <f>IF($C67="OK",_xlfn.NUMBERVALUE(Plantilla!CC78),"")</f>
        <v/>
      </c>
      <c r="CF67" s="4">
        <f>IF($C67="OK",_xlfn.NUMBERVALUE(Plantilla!CD78),"")</f>
        <v/>
      </c>
      <c r="CG67" s="6">
        <f>IF($C67="OK",_xlfn.NUMBERVALUE(Plantilla!CE78),"")</f>
        <v/>
      </c>
      <c r="CH67" s="6">
        <f>IF($C67="OK",_xlfn.NUMBERVALUE(Plantilla!CF78),"")</f>
        <v/>
      </c>
      <c r="CI67" s="6">
        <f>IF($C67="OK",_xlfn.NUMBERVALUE(Plantilla!CG78),"")</f>
        <v/>
      </c>
      <c r="CJ67" s="6">
        <f>IF($C67="OK",_xlfn.NUMBERVALUE(Plantilla!CH78),"")</f>
        <v/>
      </c>
      <c r="CK67" s="6">
        <f>IF($C67="OK",_xlfn.NUMBERVALUE(Plantilla!CI78),"")</f>
        <v/>
      </c>
      <c r="CL67" s="6">
        <f>IF($C67="OK",_xlfn.NUMBERVALUE(Plantilla!CJ78),"")</f>
        <v/>
      </c>
      <c r="CM67">
        <f>IF($C67="OK",TEXT(Plantilla!CK78,"#"),"")</f>
        <v/>
      </c>
      <c r="CN67" s="6">
        <f>IF($C67="OK",_xlfn.NUMBERVALUE(Plantilla!CL78),"")</f>
        <v/>
      </c>
      <c r="CO67" s="6">
        <f>IF($C67="OK",_xlfn.NUMBERVALUE(Plantilla!CM78),"")</f>
        <v/>
      </c>
      <c r="CP67" s="110">
        <f>IF($C67="OK",_xlfn.NUMBERVALUE(Plantilla!CN78),"")</f>
        <v/>
      </c>
      <c r="CQ67" s="6">
        <f>IF($C67="OK",_xlfn.NUMBERVALUE(Plantilla!CO78),"")</f>
        <v/>
      </c>
      <c r="CR67" s="109">
        <f>IF($C67="OK",_xlfn.NUMBERVALUE(Plantilla!CP78),"")</f>
        <v/>
      </c>
      <c r="CS67" s="110">
        <f>IF($C67="OK",_xlfn.NUMBERVALUE(Plantilla!CQ78),"")</f>
        <v/>
      </c>
      <c r="CT67" s="6">
        <f>IF($C67="OK",_xlfn.NUMBERVALUE(Plantilla!CR78),"")</f>
        <v/>
      </c>
      <c r="CU67" s="109">
        <f>IF($C67="OK",_xlfn.NUMBERVALUE(Plantilla!CS78),"")</f>
        <v/>
      </c>
      <c r="CV67" s="110">
        <f>IF($C67="OK",_xlfn.NUMBERVALUE(Plantilla!CT78),"")</f>
        <v/>
      </c>
      <c r="CW67" s="6">
        <f>IF($C67="OK",_xlfn.NUMBERVALUE(Plantilla!CU78),"")</f>
        <v/>
      </c>
      <c r="CX67" s="82">
        <f>IF($C67="OK",_xlfn.NUMBERVALUE(Plantilla!CV78),"")</f>
        <v/>
      </c>
      <c r="CY67" s="6">
        <f>IF($C67="OK",_xlfn.NUMBERVALUE(Plantilla!CW78),"")</f>
        <v/>
      </c>
      <c r="CZ67" s="82">
        <f>IF($C67="OK",_xlfn.NUMBERVALUE(Plantilla!CX78),"")</f>
        <v/>
      </c>
      <c r="DA67" s="6">
        <f>IF($C67="OK",_xlfn.NUMBERVALUE(Plantilla!CY78),"")</f>
        <v/>
      </c>
      <c r="DB67" s="109">
        <f>IF($C67="OK",_xlfn.NUMBERVALUE(Plantilla!CZ78),"")</f>
        <v/>
      </c>
      <c r="DC67" s="6">
        <f>IF($C67="OK",_xlfn.NUMBERVALUE(Plantilla!DA78),"")</f>
        <v/>
      </c>
      <c r="DD67" s="6">
        <f>IF($C67="OK",TEXT(Plantilla!DB78,"#"),"")</f>
        <v/>
      </c>
      <c r="DE67" s="6">
        <f>IF($C67="OK",_xlfn.NUMBERVALUE(Plantilla!DC78),"")</f>
        <v/>
      </c>
      <c r="DF67" s="4">
        <f>IF($C67="OK",_xlfn.NUMBERVALUE(Plantilla!DD78),"")</f>
        <v/>
      </c>
      <c r="DG67" s="6">
        <f>IF($C67="OK",_xlfn.NUMBERVALUE(Plantilla!DE78),"")</f>
        <v/>
      </c>
      <c r="DH67" s="6">
        <f>IF($C67="OK",_xlfn.NUMBERVALUE(Plantilla!DF78),"")</f>
        <v/>
      </c>
      <c r="DI67" s="6">
        <f>IF($C67="OK",_xlfn.NUMBERVALUE(Plantilla!DG78),"")</f>
        <v/>
      </c>
      <c r="DJ67" s="6">
        <f>IF($C67="OK",_xlfn.NUMBERVALUE(Plantilla!DH78),"")</f>
        <v/>
      </c>
      <c r="DK67" s="6">
        <f>IF($C67="OK",_xlfn.NUMBERVALUE(Plantilla!DI78),"")</f>
        <v/>
      </c>
      <c r="DL67" s="6">
        <f>IF($C67="OK",_xlfn.NUMBERVALUE(Plantilla!DJ78),"")</f>
        <v/>
      </c>
      <c r="DM67" s="6">
        <f>IF($C67="OK",_xlfn.NUMBERVALUE(Plantilla!DK78),"")</f>
        <v/>
      </c>
      <c r="DN67" s="6">
        <f>IF($C67="OK",_xlfn.NUMBERVALUE(Plantilla!DL78),"")</f>
        <v/>
      </c>
      <c r="DO67" s="6">
        <f>IF($C67="OK",_xlfn.NUMBERVALUE(Plantilla!DM78),"")</f>
        <v/>
      </c>
      <c r="DP67" s="6">
        <f>IF($C67="OK",_xlfn.NUMBERVALUE(Plantilla!DN78),"")</f>
        <v/>
      </c>
      <c r="DQ67" s="6">
        <f>IF($C67="OK",_xlfn.NUMBERVALUE(Plantilla!DO78),"")</f>
        <v/>
      </c>
      <c r="DR67" s="6">
        <f>IF($C67="OK",_xlfn.NUMBERVALUE(Plantilla!DP78),"")</f>
        <v/>
      </c>
      <c r="DS67">
        <f>IF($C67="OK",TEXT(Plantilla!DR78,"#"),"")</f>
        <v/>
      </c>
      <c r="DT67" s="6" t="n"/>
    </row>
    <row r="68">
      <c r="A68">
        <f>IF(Plantilla!$I$6="¡Perfecto!, Guarda el archivo y adjúntalo a tu interfaz de Nómina Electrónica","OK","Error")</f>
        <v/>
      </c>
      <c r="B68">
        <f>IF(Plantilla!$I$6="¡Perfecto!, Guarda el archivo y adjúntalo a tu interfaz de Nómina Electrónica",MID(Plantilla!$D$2,SEARCH("V",Plantilla!$D$2),10),"")</f>
        <v/>
      </c>
      <c r="C68">
        <f>Plantilla!C79</f>
        <v/>
      </c>
      <c r="D68">
        <f>IF($C68="OK",Plantilla!B79,"")</f>
        <v/>
      </c>
      <c r="E68">
        <f>IF($C68="OK",
   VLOOKUP(Plantilla!$E$4,'Tablas '!$AP$4:$AT$6,5,FALSE),
"")</f>
        <v/>
      </c>
      <c r="F68">
        <f>IF($C68="OK",TEXT(Plantilla!D79,"#"),"")</f>
        <v/>
      </c>
      <c r="G68">
        <f>IF($C68="OK",
   VLOOKUP(Plantilla!E79,'Tablas '!$B$4:$C$14,2,FALSE),
"")</f>
        <v/>
      </c>
      <c r="H68">
        <f>IF($C68="OK",TEXT(Plantilla!F79,"#"),"")</f>
        <v/>
      </c>
      <c r="I68">
        <f>IF($C68="OK",TEXT(Plantilla!G79,"#"),"")</f>
        <v/>
      </c>
      <c r="J68">
        <f>IF($C68="OK",TEXT(Plantilla!H79,"#"),"")</f>
        <v/>
      </c>
      <c r="K68">
        <f>IF($C68="OK",TEXT(Plantilla!I79,"#"),"")</f>
        <v/>
      </c>
      <c r="L68">
        <f>IF($C68="OK",TEXT(Plantilla!J79,"#"),"")</f>
        <v/>
      </c>
      <c r="M68">
        <f>IF($C68="OK",TEXT(Plantilla!K79,"#"),"")</f>
        <v/>
      </c>
      <c r="N68">
        <f>IF($C68="OK",
   CONCATENATE(YEAR(Plantilla!L79),"-",TEXT(MONTH(Plantilla!L79),"00"),"-",TEXT(DAY(Plantilla!L79),"00")),
"")</f>
        <v/>
      </c>
      <c r="O68">
        <f>IF($C68="OK",_xlfn.NUMBERVALUE(Plantilla!M79),"")</f>
        <v/>
      </c>
      <c r="P68">
        <f>IF($C68="OK",
   IF(Plantilla!N79&lt;&gt;"",
      CONCATENATE(YEAR(Plantilla!N79),"-",TEXT(MONTH(Plantilla!N79),"00"),"-",TEXT(DAY(Plantilla!N79),"00")),
   ""),
"")</f>
        <v/>
      </c>
      <c r="Q68">
        <f>IF($C68="OK",
   VLOOKUP(Plantilla!O79,'Tablas '!$E$4:$F$19,2,FALSE),
"")</f>
        <v/>
      </c>
      <c r="R68">
        <f>IF($C68="OK",
   VLOOKUP(Plantilla!P79,'Tablas '!$H$4:$I$5,2,FALSE),
"")</f>
        <v/>
      </c>
      <c r="S68">
        <f>IF($C68="OK",
   VLOOKUP(Plantilla!Q79,'Tablas '!$K$4:$L$8,2,FALSE),
"")</f>
        <v/>
      </c>
      <c r="T68">
        <f>IF($C68="OK",
   VLOOKUP(Plantilla!R79,'Tablas '!$AE$4:$AF$6,2,FALSE),
"")</f>
        <v/>
      </c>
      <c r="U68">
        <f>IF($C68="OK",
   VLOOKUP(Plantilla!S79,'Tablas '!$AE$4:$AF$6,2,FALSE),
"")</f>
        <v/>
      </c>
      <c r="V68">
        <f>IF($C68="OK",TEXT(Plantilla!T79,"#"),"")</f>
        <v/>
      </c>
      <c r="W68" s="84">
        <f>IF($C68="OK",
   VLOOKUP(Plantilla!U79,'Tablas '!$AM$4:$AN$1126,2,FALSE),
"")</f>
        <v/>
      </c>
      <c r="X68">
        <f>IF($C68="OK",TEXT(Plantilla!V79,"#"),"")</f>
        <v/>
      </c>
      <c r="Y68">
        <f>IF($C68="OK",
   CONCATENATE(YEAR(Plantilla!W79),"-",TEXT(MONTH(Plantilla!W79),"00"),"-",TEXT(DAY(Plantilla!W79),"00")),
"")</f>
        <v/>
      </c>
      <c r="Z68">
        <f>IF($C68="OK",
   CONCATENATE(YEAR(Plantilla!X79),"-",TEXT(MONTH(Plantilla!X79),"00"),"-",TEXT(DAY(Plantilla!X79),"00")),
"")</f>
        <v/>
      </c>
      <c r="AA68">
        <f>IF($C68="OK",
   TEXT(VLOOKUP(Plantilla!Y79,'Tablas '!$Q$4:$R$9,2,FALSE),"#"),
"")</f>
        <v/>
      </c>
      <c r="AB68">
        <f>IF($C68="OK",
   CONCATENATE(YEAR(Plantilla!Z79),"-",TEXT(MONTH(Plantilla!Z79),"00"),"-",TEXT(DAY(Plantilla!Z79),"00")),
"")</f>
        <v/>
      </c>
      <c r="AC68">
        <f>IF($C68="OK",
   TEXT(VLOOKUP(Plantilla!AA79,'Tablas '!$T$4:$U$13,2,FALSE),"#"),
"")</f>
        <v/>
      </c>
      <c r="AD68">
        <f>IF($C68="OK",TEXT(Plantilla!AB79,"#"),"")</f>
        <v/>
      </c>
      <c r="AE68">
        <f>IF($C68="OK",
   IF(Plantilla!AC79&lt;&gt;"",
      TEXT(VLOOKUP(Plantilla!AC79,'Tablas '!$W$4:$X$7,2,FALSE),"#"),
   ""),
"")</f>
        <v/>
      </c>
      <c r="AF68">
        <f>IF($C68="OK",TEXT(Plantilla!AD79,"#"),"")</f>
        <v/>
      </c>
      <c r="AG68" s="6">
        <f>IF($C68="OK",_xlfn.NUMBERVALUE(Plantilla!AE79),"")</f>
        <v/>
      </c>
      <c r="AH68" s="4">
        <f>IF($C68="OK",_xlfn.NUMBERVALUE(Plantilla!AF79),"")</f>
        <v/>
      </c>
      <c r="AI68" s="6">
        <f>IF($C68="OK",_xlfn.NUMBERVALUE(Plantilla!AG79),"")</f>
        <v/>
      </c>
      <c r="AJ68" s="6">
        <f>IF($C68="OK",_xlfn.NUMBERVALUE(Plantilla!AH79),"")</f>
        <v/>
      </c>
      <c r="AK68" s="6">
        <f>IF($C68="OK",_xlfn.NUMBERVALUE(Plantilla!AI79),"")</f>
        <v/>
      </c>
      <c r="AL68" s="6">
        <f>IF($C68="OK",_xlfn.NUMBERVALUE(Plantilla!AJ79),"")</f>
        <v/>
      </c>
      <c r="AM68" s="4">
        <f>IF($C68="OK",_xlfn.NUMBERVALUE(Plantilla!AK79),"")</f>
        <v/>
      </c>
      <c r="AN68" s="6">
        <f>IF($C68="OK",_xlfn.NUMBERVALUE(Plantilla!AL79),"")</f>
        <v/>
      </c>
      <c r="AO68" s="4">
        <f>IF($C68="OK",_xlfn.NUMBERVALUE(Plantilla!AM79),"")</f>
        <v/>
      </c>
      <c r="AP68" s="6">
        <f>IF($C68="OK",_xlfn.NUMBERVALUE(Plantilla!AN79),"")</f>
        <v/>
      </c>
      <c r="AQ68" s="4">
        <f>IF($C68="OK",_xlfn.NUMBERVALUE(Plantilla!AO79),"")</f>
        <v/>
      </c>
      <c r="AR68" s="6">
        <f>IF($C68="OK",_xlfn.NUMBERVALUE(Plantilla!AP79),"")</f>
        <v/>
      </c>
      <c r="AS68" s="4">
        <f>IF($C68="OK",_xlfn.NUMBERVALUE(Plantilla!AQ79),"")</f>
        <v/>
      </c>
      <c r="AT68" s="6">
        <f>IF($C68="OK",_xlfn.NUMBERVALUE(Plantilla!AR79),"")</f>
        <v/>
      </c>
      <c r="AU68" s="4">
        <f>IF($C68="OK",_xlfn.NUMBERVALUE(Plantilla!AS79),"")</f>
        <v/>
      </c>
      <c r="AV68" s="6">
        <f>IF($C68="OK",_xlfn.NUMBERVALUE(Plantilla!AT79),"")</f>
        <v/>
      </c>
      <c r="AW68" s="4">
        <f>IF($C68="OK",_xlfn.NUMBERVALUE(Plantilla!AU79),"")</f>
        <v/>
      </c>
      <c r="AX68" s="6">
        <f>IF($C68="OK",_xlfn.NUMBERVALUE(Plantilla!AV79),"")</f>
        <v/>
      </c>
      <c r="AY68" s="4">
        <f>IF($C68="OK",_xlfn.NUMBERVALUE(Plantilla!AW79),"")</f>
        <v/>
      </c>
      <c r="AZ68" s="6">
        <f>IF($C68="OK",_xlfn.NUMBERVALUE(Plantilla!AX79),"")</f>
        <v/>
      </c>
      <c r="BA68">
        <f>IF($C68="OK",_xlfn.NUMBERVALUE(Plantilla!AY79),"")</f>
        <v/>
      </c>
      <c r="BB68">
        <f>IF($C68="OK",_xlfn.NUMBERVALUE(Plantilla!AZ79),"")</f>
        <v/>
      </c>
      <c r="BC68" s="4">
        <f>IF($C68="OK",_xlfn.NUMBERVALUE(Plantilla!BA79),"")</f>
        <v/>
      </c>
      <c r="BD68" s="6">
        <f>IF($C68="OK",_xlfn.NUMBERVALUE(Plantilla!BB79),"")</f>
        <v/>
      </c>
      <c r="BE68" s="4">
        <f>IF($C68="OK",_xlfn.NUMBERVALUE(Plantilla!BC79),"")</f>
        <v/>
      </c>
      <c r="BF68" s="6">
        <f>IF($C68="OK",_xlfn.NUMBERVALUE(Plantilla!BD79),"")</f>
        <v/>
      </c>
      <c r="BG68" s="4">
        <f>IF($C68="OK",_xlfn.NUMBERVALUE(Plantilla!BE79),"")</f>
        <v/>
      </c>
      <c r="BH68" s="6">
        <f>IF($C68="OK",_xlfn.NUMBERVALUE(Plantilla!BF79),"")</f>
        <v/>
      </c>
      <c r="BI68" s="110">
        <f>IF($C68="OK",_xlfn.NUMBERVALUE(Plantilla!BG79),"")</f>
        <v/>
      </c>
      <c r="BJ68" s="6">
        <f>IF($C68="OK",_xlfn.NUMBERVALUE(Plantilla!BH79),"")</f>
        <v/>
      </c>
      <c r="BK68" s="109">
        <f>IF($C68="OK",_xlfn.NUMBERVALUE(Plantilla!BI79),"")</f>
        <v/>
      </c>
      <c r="BL68" s="6">
        <f>IF($C68="OK",
   IF(Plantilla!BJ79&lt;&gt;"",
      TEXT(VLOOKUP(Plantilla!BJ79,'Tablas '!$Z$4:$AA$6,2,FALSE),"#"),
   ""),
"")</f>
        <v/>
      </c>
      <c r="BM68" s="4">
        <f>IF($C68="OK",_xlfn.NUMBERVALUE(Plantilla!BK79),"")</f>
        <v/>
      </c>
      <c r="BN68" s="4">
        <f>IF($C68="OK",_xlfn.NUMBERVALUE(Plantilla!BL79),"")</f>
        <v/>
      </c>
      <c r="BO68" s="6">
        <f>IF($C68="OK",_xlfn.NUMBERVALUE(Plantilla!BM79),"")</f>
        <v/>
      </c>
      <c r="BP68" s="4">
        <f>IF($C68="OK",_xlfn.NUMBERVALUE(Plantilla!BN79),"")</f>
        <v/>
      </c>
      <c r="BQ68" s="6">
        <f>IF($C68="OK",_xlfn.NUMBERVALUE(Plantilla!BO79),"")</f>
        <v/>
      </c>
      <c r="BR68" s="4">
        <f>IF($C68="OK",_xlfn.NUMBERVALUE(Plantilla!BP79),"")</f>
        <v/>
      </c>
      <c r="BS68" s="6">
        <f>IF($C68="OK",_xlfn.NUMBERVALUE(Plantilla!BQ79),"")</f>
        <v/>
      </c>
      <c r="BT68" s="4">
        <f>IF($C68="OK",_xlfn.NUMBERVALUE(Plantilla!BR79),"")</f>
        <v/>
      </c>
      <c r="BU68" s="6">
        <f>IF($C68="OK",_xlfn.NUMBERVALUE(Plantilla!BS79),"")</f>
        <v/>
      </c>
      <c r="BV68" s="6">
        <f>IF($C68="OK",_xlfn.NUMBERVALUE(Plantilla!BT79),"")</f>
        <v/>
      </c>
      <c r="BW68" s="6">
        <f>IF($C68="OK",_xlfn.NUMBERVALUE(Plantilla!BU79),"")</f>
        <v/>
      </c>
      <c r="BX68" s="6">
        <f>IF($C68="OK",_xlfn.NUMBERVALUE(Plantilla!BV79),"")</f>
        <v/>
      </c>
      <c r="BY68" s="6">
        <f>IF($C68="OK",_xlfn.NUMBERVALUE(Plantilla!BW79),"")</f>
        <v/>
      </c>
      <c r="BZ68" s="6">
        <f>IF($C68="OK",_xlfn.NUMBERVALUE(Plantilla!BX79),"")</f>
        <v/>
      </c>
      <c r="CA68" s="6">
        <f>IF($C68="OK",_xlfn.NUMBERVALUE(Plantilla!BY79),"")</f>
        <v/>
      </c>
      <c r="CB68" s="6">
        <f>IF($C68="OK",_xlfn.NUMBERVALUE(Plantilla!BZ79),"")</f>
        <v/>
      </c>
      <c r="CC68" s="6">
        <f>IF($C68="OK",_xlfn.NUMBERVALUE(Plantilla!CA79),"")</f>
        <v/>
      </c>
      <c r="CD68" s="6">
        <f>IF($C68="OK",_xlfn.NUMBERVALUE(Plantilla!CB79),"")</f>
        <v/>
      </c>
      <c r="CE68" s="6">
        <f>IF($C68="OK",_xlfn.NUMBERVALUE(Plantilla!CC79),"")</f>
        <v/>
      </c>
      <c r="CF68" s="4">
        <f>IF($C68="OK",_xlfn.NUMBERVALUE(Plantilla!CD79),"")</f>
        <v/>
      </c>
      <c r="CG68" s="6">
        <f>IF($C68="OK",_xlfn.NUMBERVALUE(Plantilla!CE79),"")</f>
        <v/>
      </c>
      <c r="CH68" s="6">
        <f>IF($C68="OK",_xlfn.NUMBERVALUE(Plantilla!CF79),"")</f>
        <v/>
      </c>
      <c r="CI68" s="6">
        <f>IF($C68="OK",_xlfn.NUMBERVALUE(Plantilla!CG79),"")</f>
        <v/>
      </c>
      <c r="CJ68" s="6">
        <f>IF($C68="OK",_xlfn.NUMBERVALUE(Plantilla!CH79),"")</f>
        <v/>
      </c>
      <c r="CK68" s="6">
        <f>IF($C68="OK",_xlfn.NUMBERVALUE(Plantilla!CI79),"")</f>
        <v/>
      </c>
      <c r="CL68" s="6">
        <f>IF($C68="OK",_xlfn.NUMBERVALUE(Plantilla!CJ79),"")</f>
        <v/>
      </c>
      <c r="CM68">
        <f>IF($C68="OK",TEXT(Plantilla!CK79,"#"),"")</f>
        <v/>
      </c>
      <c r="CN68" s="6">
        <f>IF($C68="OK",_xlfn.NUMBERVALUE(Plantilla!CL79),"")</f>
        <v/>
      </c>
      <c r="CO68" s="6">
        <f>IF($C68="OK",_xlfn.NUMBERVALUE(Plantilla!CM79),"")</f>
        <v/>
      </c>
      <c r="CP68" s="110">
        <f>IF($C68="OK",_xlfn.NUMBERVALUE(Plantilla!CN79),"")</f>
        <v/>
      </c>
      <c r="CQ68" s="6">
        <f>IF($C68="OK",_xlfn.NUMBERVALUE(Plantilla!CO79),"")</f>
        <v/>
      </c>
      <c r="CR68" s="109">
        <f>IF($C68="OK",_xlfn.NUMBERVALUE(Plantilla!CP79),"")</f>
        <v/>
      </c>
      <c r="CS68" s="110">
        <f>IF($C68="OK",_xlfn.NUMBERVALUE(Plantilla!CQ79),"")</f>
        <v/>
      </c>
      <c r="CT68" s="6">
        <f>IF($C68="OK",_xlfn.NUMBERVALUE(Plantilla!CR79),"")</f>
        <v/>
      </c>
      <c r="CU68" s="109">
        <f>IF($C68="OK",_xlfn.NUMBERVALUE(Plantilla!CS79),"")</f>
        <v/>
      </c>
      <c r="CV68" s="110">
        <f>IF($C68="OK",_xlfn.NUMBERVALUE(Plantilla!CT79),"")</f>
        <v/>
      </c>
      <c r="CW68" s="6">
        <f>IF($C68="OK",_xlfn.NUMBERVALUE(Plantilla!CU79),"")</f>
        <v/>
      </c>
      <c r="CX68" s="82">
        <f>IF($C68="OK",_xlfn.NUMBERVALUE(Plantilla!CV79),"")</f>
        <v/>
      </c>
      <c r="CY68" s="6">
        <f>IF($C68="OK",_xlfn.NUMBERVALUE(Plantilla!CW79),"")</f>
        <v/>
      </c>
      <c r="CZ68" s="82">
        <f>IF($C68="OK",_xlfn.NUMBERVALUE(Plantilla!CX79),"")</f>
        <v/>
      </c>
      <c r="DA68" s="6">
        <f>IF($C68="OK",_xlfn.NUMBERVALUE(Plantilla!CY79),"")</f>
        <v/>
      </c>
      <c r="DB68" s="109">
        <f>IF($C68="OK",_xlfn.NUMBERVALUE(Plantilla!CZ79),"")</f>
        <v/>
      </c>
      <c r="DC68" s="6">
        <f>IF($C68="OK",_xlfn.NUMBERVALUE(Plantilla!DA79),"")</f>
        <v/>
      </c>
      <c r="DD68" s="6">
        <f>IF($C68="OK",TEXT(Plantilla!DB79,"#"),"")</f>
        <v/>
      </c>
      <c r="DE68" s="6">
        <f>IF($C68="OK",_xlfn.NUMBERVALUE(Plantilla!DC79),"")</f>
        <v/>
      </c>
      <c r="DF68" s="4">
        <f>IF($C68="OK",_xlfn.NUMBERVALUE(Plantilla!DD79),"")</f>
        <v/>
      </c>
      <c r="DG68" s="6">
        <f>IF($C68="OK",_xlfn.NUMBERVALUE(Plantilla!DE79),"")</f>
        <v/>
      </c>
      <c r="DH68" s="6">
        <f>IF($C68="OK",_xlfn.NUMBERVALUE(Plantilla!DF79),"")</f>
        <v/>
      </c>
      <c r="DI68" s="6">
        <f>IF($C68="OK",_xlfn.NUMBERVALUE(Plantilla!DG79),"")</f>
        <v/>
      </c>
      <c r="DJ68" s="6">
        <f>IF($C68="OK",_xlfn.NUMBERVALUE(Plantilla!DH79),"")</f>
        <v/>
      </c>
      <c r="DK68" s="6">
        <f>IF($C68="OK",_xlfn.NUMBERVALUE(Plantilla!DI79),"")</f>
        <v/>
      </c>
      <c r="DL68" s="6">
        <f>IF($C68="OK",_xlfn.NUMBERVALUE(Plantilla!DJ79),"")</f>
        <v/>
      </c>
      <c r="DM68" s="6">
        <f>IF($C68="OK",_xlfn.NUMBERVALUE(Plantilla!DK79),"")</f>
        <v/>
      </c>
      <c r="DN68" s="6">
        <f>IF($C68="OK",_xlfn.NUMBERVALUE(Plantilla!DL79),"")</f>
        <v/>
      </c>
      <c r="DO68" s="6">
        <f>IF($C68="OK",_xlfn.NUMBERVALUE(Plantilla!DM79),"")</f>
        <v/>
      </c>
      <c r="DP68" s="6">
        <f>IF($C68="OK",_xlfn.NUMBERVALUE(Plantilla!DN79),"")</f>
        <v/>
      </c>
      <c r="DQ68" s="6">
        <f>IF($C68="OK",_xlfn.NUMBERVALUE(Plantilla!DO79),"")</f>
        <v/>
      </c>
      <c r="DR68" s="6">
        <f>IF($C68="OK",_xlfn.NUMBERVALUE(Plantilla!DP79),"")</f>
        <v/>
      </c>
      <c r="DS68">
        <f>IF($C68="OK",TEXT(Plantilla!DR79,"#"),"")</f>
        <v/>
      </c>
      <c r="DT68" s="6" t="n"/>
    </row>
    <row r="69">
      <c r="A69">
        <f>IF(Plantilla!$I$6="¡Perfecto!, Guarda el archivo y adjúntalo a tu interfaz de Nómina Electrónica","OK","Error")</f>
        <v/>
      </c>
      <c r="B69">
        <f>IF(Plantilla!$I$6="¡Perfecto!, Guarda el archivo y adjúntalo a tu interfaz de Nómina Electrónica",MID(Plantilla!$D$2,SEARCH("V",Plantilla!$D$2),10),"")</f>
        <v/>
      </c>
      <c r="C69">
        <f>Plantilla!C80</f>
        <v/>
      </c>
      <c r="D69">
        <f>IF($C69="OK",Plantilla!B80,"")</f>
        <v/>
      </c>
      <c r="E69">
        <f>IF($C69="OK",
   VLOOKUP(Plantilla!$E$4,'Tablas '!$AP$4:$AT$6,5,FALSE),
"")</f>
        <v/>
      </c>
      <c r="F69">
        <f>IF($C69="OK",TEXT(Plantilla!D80,"#"),"")</f>
        <v/>
      </c>
      <c r="G69">
        <f>IF($C69="OK",
   VLOOKUP(Plantilla!E80,'Tablas '!$B$4:$C$14,2,FALSE),
"")</f>
        <v/>
      </c>
      <c r="H69">
        <f>IF($C69="OK",TEXT(Plantilla!F80,"#"),"")</f>
        <v/>
      </c>
      <c r="I69">
        <f>IF($C69="OK",TEXT(Plantilla!G80,"#"),"")</f>
        <v/>
      </c>
      <c r="J69">
        <f>IF($C69="OK",TEXT(Plantilla!H80,"#"),"")</f>
        <v/>
      </c>
      <c r="K69">
        <f>IF($C69="OK",TEXT(Plantilla!I80,"#"),"")</f>
        <v/>
      </c>
      <c r="L69">
        <f>IF($C69="OK",TEXT(Plantilla!J80,"#"),"")</f>
        <v/>
      </c>
      <c r="M69">
        <f>IF($C69="OK",TEXT(Plantilla!K80,"#"),"")</f>
        <v/>
      </c>
      <c r="N69">
        <f>IF($C69="OK",
   CONCATENATE(YEAR(Plantilla!L80),"-",TEXT(MONTH(Plantilla!L80),"00"),"-",TEXT(DAY(Plantilla!L80),"00")),
"")</f>
        <v/>
      </c>
      <c r="O69">
        <f>IF($C69="OK",_xlfn.NUMBERVALUE(Plantilla!M80),"")</f>
        <v/>
      </c>
      <c r="P69">
        <f>IF($C69="OK",
   IF(Plantilla!N80&lt;&gt;"",
      CONCATENATE(YEAR(Plantilla!N80),"-",TEXT(MONTH(Plantilla!N80),"00"),"-",TEXT(DAY(Plantilla!N80),"00")),
   ""),
"")</f>
        <v/>
      </c>
      <c r="Q69">
        <f>IF($C69="OK",
   VLOOKUP(Plantilla!O80,'Tablas '!$E$4:$F$19,2,FALSE),
"")</f>
        <v/>
      </c>
      <c r="R69">
        <f>IF($C69="OK",
   VLOOKUP(Plantilla!P80,'Tablas '!$H$4:$I$5,2,FALSE),
"")</f>
        <v/>
      </c>
      <c r="S69">
        <f>IF($C69="OK",
   VLOOKUP(Plantilla!Q80,'Tablas '!$K$4:$L$8,2,FALSE),
"")</f>
        <v/>
      </c>
      <c r="T69">
        <f>IF($C69="OK",
   VLOOKUP(Plantilla!R80,'Tablas '!$AE$4:$AF$6,2,FALSE),
"")</f>
        <v/>
      </c>
      <c r="U69">
        <f>IF($C69="OK",
   VLOOKUP(Plantilla!S80,'Tablas '!$AE$4:$AF$6,2,FALSE),
"")</f>
        <v/>
      </c>
      <c r="V69">
        <f>IF($C69="OK",TEXT(Plantilla!T80,"#"),"")</f>
        <v/>
      </c>
      <c r="W69" s="84">
        <f>IF($C69="OK",
   VLOOKUP(Plantilla!U80,'Tablas '!$AM$4:$AN$1126,2,FALSE),
"")</f>
        <v/>
      </c>
      <c r="X69">
        <f>IF($C69="OK",TEXT(Plantilla!V80,"#"),"")</f>
        <v/>
      </c>
      <c r="Y69">
        <f>IF($C69="OK",
   CONCATENATE(YEAR(Plantilla!W80),"-",TEXT(MONTH(Plantilla!W80),"00"),"-",TEXT(DAY(Plantilla!W80),"00")),
"")</f>
        <v/>
      </c>
      <c r="Z69">
        <f>IF($C69="OK",
   CONCATENATE(YEAR(Plantilla!X80),"-",TEXT(MONTH(Plantilla!X80),"00"),"-",TEXT(DAY(Plantilla!X80),"00")),
"")</f>
        <v/>
      </c>
      <c r="AA69">
        <f>IF($C69="OK",
   TEXT(VLOOKUP(Plantilla!Y80,'Tablas '!$Q$4:$R$9,2,FALSE),"#"),
"")</f>
        <v/>
      </c>
      <c r="AB69">
        <f>IF($C69="OK",
   CONCATENATE(YEAR(Plantilla!Z80),"-",TEXT(MONTH(Plantilla!Z80),"00"),"-",TEXT(DAY(Plantilla!Z80),"00")),
"")</f>
        <v/>
      </c>
      <c r="AC69">
        <f>IF($C69="OK",
   TEXT(VLOOKUP(Plantilla!AA80,'Tablas '!$T$4:$U$13,2,FALSE),"#"),
"")</f>
        <v/>
      </c>
      <c r="AD69">
        <f>IF($C69="OK",TEXT(Plantilla!AB80,"#"),"")</f>
        <v/>
      </c>
      <c r="AE69">
        <f>IF($C69="OK",
   IF(Plantilla!AC80&lt;&gt;"",
      TEXT(VLOOKUP(Plantilla!AC80,'Tablas '!$W$4:$X$7,2,FALSE),"#"),
   ""),
"")</f>
        <v/>
      </c>
      <c r="AF69">
        <f>IF($C69="OK",TEXT(Plantilla!AD80,"#"),"")</f>
        <v/>
      </c>
      <c r="AG69" s="6">
        <f>IF($C69="OK",_xlfn.NUMBERVALUE(Plantilla!AE80),"")</f>
        <v/>
      </c>
      <c r="AH69" s="4">
        <f>IF($C69="OK",_xlfn.NUMBERVALUE(Plantilla!AF80),"")</f>
        <v/>
      </c>
      <c r="AI69" s="6">
        <f>IF($C69="OK",_xlfn.NUMBERVALUE(Plantilla!AG80),"")</f>
        <v/>
      </c>
      <c r="AJ69" s="6">
        <f>IF($C69="OK",_xlfn.NUMBERVALUE(Plantilla!AH80),"")</f>
        <v/>
      </c>
      <c r="AK69" s="6">
        <f>IF($C69="OK",_xlfn.NUMBERVALUE(Plantilla!AI80),"")</f>
        <v/>
      </c>
      <c r="AL69" s="6">
        <f>IF($C69="OK",_xlfn.NUMBERVALUE(Plantilla!AJ80),"")</f>
        <v/>
      </c>
      <c r="AM69" s="4">
        <f>IF($C69="OK",_xlfn.NUMBERVALUE(Plantilla!AK80),"")</f>
        <v/>
      </c>
      <c r="AN69" s="6">
        <f>IF($C69="OK",_xlfn.NUMBERVALUE(Plantilla!AL80),"")</f>
        <v/>
      </c>
      <c r="AO69" s="4">
        <f>IF($C69="OK",_xlfn.NUMBERVALUE(Plantilla!AM80),"")</f>
        <v/>
      </c>
      <c r="AP69" s="6">
        <f>IF($C69="OK",_xlfn.NUMBERVALUE(Plantilla!AN80),"")</f>
        <v/>
      </c>
      <c r="AQ69" s="4">
        <f>IF($C69="OK",_xlfn.NUMBERVALUE(Plantilla!AO80),"")</f>
        <v/>
      </c>
      <c r="AR69" s="6">
        <f>IF($C69="OK",_xlfn.NUMBERVALUE(Plantilla!AP80),"")</f>
        <v/>
      </c>
      <c r="AS69" s="4">
        <f>IF($C69="OK",_xlfn.NUMBERVALUE(Plantilla!AQ80),"")</f>
        <v/>
      </c>
      <c r="AT69" s="6">
        <f>IF($C69="OK",_xlfn.NUMBERVALUE(Plantilla!AR80),"")</f>
        <v/>
      </c>
      <c r="AU69" s="4">
        <f>IF($C69="OK",_xlfn.NUMBERVALUE(Plantilla!AS80),"")</f>
        <v/>
      </c>
      <c r="AV69" s="6">
        <f>IF($C69="OK",_xlfn.NUMBERVALUE(Plantilla!AT80),"")</f>
        <v/>
      </c>
      <c r="AW69" s="4">
        <f>IF($C69="OK",_xlfn.NUMBERVALUE(Plantilla!AU80),"")</f>
        <v/>
      </c>
      <c r="AX69" s="6">
        <f>IF($C69="OK",_xlfn.NUMBERVALUE(Plantilla!AV80),"")</f>
        <v/>
      </c>
      <c r="AY69" s="4">
        <f>IF($C69="OK",_xlfn.NUMBERVALUE(Plantilla!AW80),"")</f>
        <v/>
      </c>
      <c r="AZ69" s="6">
        <f>IF($C69="OK",_xlfn.NUMBERVALUE(Plantilla!AX80),"")</f>
        <v/>
      </c>
      <c r="BA69">
        <f>IF($C69="OK",_xlfn.NUMBERVALUE(Plantilla!AY80),"")</f>
        <v/>
      </c>
      <c r="BB69">
        <f>IF($C69="OK",_xlfn.NUMBERVALUE(Plantilla!AZ80),"")</f>
        <v/>
      </c>
      <c r="BC69" s="4">
        <f>IF($C69="OK",_xlfn.NUMBERVALUE(Plantilla!BA80),"")</f>
        <v/>
      </c>
      <c r="BD69" s="6">
        <f>IF($C69="OK",_xlfn.NUMBERVALUE(Plantilla!BB80),"")</f>
        <v/>
      </c>
      <c r="BE69" s="4">
        <f>IF($C69="OK",_xlfn.NUMBERVALUE(Plantilla!BC80),"")</f>
        <v/>
      </c>
      <c r="BF69" s="6">
        <f>IF($C69="OK",_xlfn.NUMBERVALUE(Plantilla!BD80),"")</f>
        <v/>
      </c>
      <c r="BG69" s="4">
        <f>IF($C69="OK",_xlfn.NUMBERVALUE(Plantilla!BE80),"")</f>
        <v/>
      </c>
      <c r="BH69" s="6">
        <f>IF($C69="OK",_xlfn.NUMBERVALUE(Plantilla!BF80),"")</f>
        <v/>
      </c>
      <c r="BI69" s="110">
        <f>IF($C69="OK",_xlfn.NUMBERVALUE(Plantilla!BG80),"")</f>
        <v/>
      </c>
      <c r="BJ69" s="6">
        <f>IF($C69="OK",_xlfn.NUMBERVALUE(Plantilla!BH80),"")</f>
        <v/>
      </c>
      <c r="BK69" s="109">
        <f>IF($C69="OK",_xlfn.NUMBERVALUE(Plantilla!BI80),"")</f>
        <v/>
      </c>
      <c r="BL69" s="6">
        <f>IF($C69="OK",
   IF(Plantilla!BJ80&lt;&gt;"",
      TEXT(VLOOKUP(Plantilla!BJ80,'Tablas '!$Z$4:$AA$6,2,FALSE),"#"),
   ""),
"")</f>
        <v/>
      </c>
      <c r="BM69" s="4">
        <f>IF($C69="OK",_xlfn.NUMBERVALUE(Plantilla!BK80),"")</f>
        <v/>
      </c>
      <c r="BN69" s="4">
        <f>IF($C69="OK",_xlfn.NUMBERVALUE(Plantilla!BL80),"")</f>
        <v/>
      </c>
      <c r="BO69" s="6">
        <f>IF($C69="OK",_xlfn.NUMBERVALUE(Plantilla!BM80),"")</f>
        <v/>
      </c>
      <c r="BP69" s="4">
        <f>IF($C69="OK",_xlfn.NUMBERVALUE(Plantilla!BN80),"")</f>
        <v/>
      </c>
      <c r="BQ69" s="6">
        <f>IF($C69="OK",_xlfn.NUMBERVALUE(Plantilla!BO80),"")</f>
        <v/>
      </c>
      <c r="BR69" s="4">
        <f>IF($C69="OK",_xlfn.NUMBERVALUE(Plantilla!BP80),"")</f>
        <v/>
      </c>
      <c r="BS69" s="6">
        <f>IF($C69="OK",_xlfn.NUMBERVALUE(Plantilla!BQ80),"")</f>
        <v/>
      </c>
      <c r="BT69" s="4">
        <f>IF($C69="OK",_xlfn.NUMBERVALUE(Plantilla!BR80),"")</f>
        <v/>
      </c>
      <c r="BU69" s="6">
        <f>IF($C69="OK",_xlfn.NUMBERVALUE(Plantilla!BS80),"")</f>
        <v/>
      </c>
      <c r="BV69" s="6">
        <f>IF($C69="OK",_xlfn.NUMBERVALUE(Plantilla!BT80),"")</f>
        <v/>
      </c>
      <c r="BW69" s="6">
        <f>IF($C69="OK",_xlfn.NUMBERVALUE(Plantilla!BU80),"")</f>
        <v/>
      </c>
      <c r="BX69" s="6">
        <f>IF($C69="OK",_xlfn.NUMBERVALUE(Plantilla!BV80),"")</f>
        <v/>
      </c>
      <c r="BY69" s="6">
        <f>IF($C69="OK",_xlfn.NUMBERVALUE(Plantilla!BW80),"")</f>
        <v/>
      </c>
      <c r="BZ69" s="6">
        <f>IF($C69="OK",_xlfn.NUMBERVALUE(Plantilla!BX80),"")</f>
        <v/>
      </c>
      <c r="CA69" s="6">
        <f>IF($C69="OK",_xlfn.NUMBERVALUE(Plantilla!BY80),"")</f>
        <v/>
      </c>
      <c r="CB69" s="6">
        <f>IF($C69="OK",_xlfn.NUMBERVALUE(Plantilla!BZ80),"")</f>
        <v/>
      </c>
      <c r="CC69" s="6">
        <f>IF($C69="OK",_xlfn.NUMBERVALUE(Plantilla!CA80),"")</f>
        <v/>
      </c>
      <c r="CD69" s="6">
        <f>IF($C69="OK",_xlfn.NUMBERVALUE(Plantilla!CB80),"")</f>
        <v/>
      </c>
      <c r="CE69" s="6">
        <f>IF($C69="OK",_xlfn.NUMBERVALUE(Plantilla!CC80),"")</f>
        <v/>
      </c>
      <c r="CF69" s="4">
        <f>IF($C69="OK",_xlfn.NUMBERVALUE(Plantilla!CD80),"")</f>
        <v/>
      </c>
      <c r="CG69" s="6">
        <f>IF($C69="OK",_xlfn.NUMBERVALUE(Plantilla!CE80),"")</f>
        <v/>
      </c>
      <c r="CH69" s="6">
        <f>IF($C69="OK",_xlfn.NUMBERVALUE(Plantilla!CF80),"")</f>
        <v/>
      </c>
      <c r="CI69" s="6">
        <f>IF($C69="OK",_xlfn.NUMBERVALUE(Plantilla!CG80),"")</f>
        <v/>
      </c>
      <c r="CJ69" s="6">
        <f>IF($C69="OK",_xlfn.NUMBERVALUE(Plantilla!CH80),"")</f>
        <v/>
      </c>
      <c r="CK69" s="6">
        <f>IF($C69="OK",_xlfn.NUMBERVALUE(Plantilla!CI80),"")</f>
        <v/>
      </c>
      <c r="CL69" s="6">
        <f>IF($C69="OK",_xlfn.NUMBERVALUE(Plantilla!CJ80),"")</f>
        <v/>
      </c>
      <c r="CM69">
        <f>IF($C69="OK",TEXT(Plantilla!CK80,"#"),"")</f>
        <v/>
      </c>
      <c r="CN69" s="6">
        <f>IF($C69="OK",_xlfn.NUMBERVALUE(Plantilla!CL80),"")</f>
        <v/>
      </c>
      <c r="CO69" s="6">
        <f>IF($C69="OK",_xlfn.NUMBERVALUE(Plantilla!CM80),"")</f>
        <v/>
      </c>
      <c r="CP69" s="110">
        <f>IF($C69="OK",_xlfn.NUMBERVALUE(Plantilla!CN80),"")</f>
        <v/>
      </c>
      <c r="CQ69" s="6">
        <f>IF($C69="OK",_xlfn.NUMBERVALUE(Plantilla!CO80),"")</f>
        <v/>
      </c>
      <c r="CR69" s="109">
        <f>IF($C69="OK",_xlfn.NUMBERVALUE(Plantilla!CP80),"")</f>
        <v/>
      </c>
      <c r="CS69" s="110">
        <f>IF($C69="OK",_xlfn.NUMBERVALUE(Plantilla!CQ80),"")</f>
        <v/>
      </c>
      <c r="CT69" s="6">
        <f>IF($C69="OK",_xlfn.NUMBERVALUE(Plantilla!CR80),"")</f>
        <v/>
      </c>
      <c r="CU69" s="109">
        <f>IF($C69="OK",_xlfn.NUMBERVALUE(Plantilla!CS80),"")</f>
        <v/>
      </c>
      <c r="CV69" s="110">
        <f>IF($C69="OK",_xlfn.NUMBERVALUE(Plantilla!CT80),"")</f>
        <v/>
      </c>
      <c r="CW69" s="6">
        <f>IF($C69="OK",_xlfn.NUMBERVALUE(Plantilla!CU80),"")</f>
        <v/>
      </c>
      <c r="CX69" s="82">
        <f>IF($C69="OK",_xlfn.NUMBERVALUE(Plantilla!CV80),"")</f>
        <v/>
      </c>
      <c r="CY69" s="6">
        <f>IF($C69="OK",_xlfn.NUMBERVALUE(Plantilla!CW80),"")</f>
        <v/>
      </c>
      <c r="CZ69" s="82">
        <f>IF($C69="OK",_xlfn.NUMBERVALUE(Plantilla!CX80),"")</f>
        <v/>
      </c>
      <c r="DA69" s="6">
        <f>IF($C69="OK",_xlfn.NUMBERVALUE(Plantilla!CY80),"")</f>
        <v/>
      </c>
      <c r="DB69" s="109">
        <f>IF($C69="OK",_xlfn.NUMBERVALUE(Plantilla!CZ80),"")</f>
        <v/>
      </c>
      <c r="DC69" s="6">
        <f>IF($C69="OK",_xlfn.NUMBERVALUE(Plantilla!DA80),"")</f>
        <v/>
      </c>
      <c r="DD69" s="6">
        <f>IF($C69="OK",TEXT(Plantilla!DB80,"#"),"")</f>
        <v/>
      </c>
      <c r="DE69" s="6">
        <f>IF($C69="OK",_xlfn.NUMBERVALUE(Plantilla!DC80),"")</f>
        <v/>
      </c>
      <c r="DF69" s="4">
        <f>IF($C69="OK",_xlfn.NUMBERVALUE(Plantilla!DD80),"")</f>
        <v/>
      </c>
      <c r="DG69" s="6">
        <f>IF($C69="OK",_xlfn.NUMBERVALUE(Plantilla!DE80),"")</f>
        <v/>
      </c>
      <c r="DH69" s="6">
        <f>IF($C69="OK",_xlfn.NUMBERVALUE(Plantilla!DF80),"")</f>
        <v/>
      </c>
      <c r="DI69" s="6">
        <f>IF($C69="OK",_xlfn.NUMBERVALUE(Plantilla!DG80),"")</f>
        <v/>
      </c>
      <c r="DJ69" s="6">
        <f>IF($C69="OK",_xlfn.NUMBERVALUE(Plantilla!DH80),"")</f>
        <v/>
      </c>
      <c r="DK69" s="6">
        <f>IF($C69="OK",_xlfn.NUMBERVALUE(Plantilla!DI80),"")</f>
        <v/>
      </c>
      <c r="DL69" s="6">
        <f>IF($C69="OK",_xlfn.NUMBERVALUE(Plantilla!DJ80),"")</f>
        <v/>
      </c>
      <c r="DM69" s="6">
        <f>IF($C69="OK",_xlfn.NUMBERVALUE(Plantilla!DK80),"")</f>
        <v/>
      </c>
      <c r="DN69" s="6">
        <f>IF($C69="OK",_xlfn.NUMBERVALUE(Plantilla!DL80),"")</f>
        <v/>
      </c>
      <c r="DO69" s="6">
        <f>IF($C69="OK",_xlfn.NUMBERVALUE(Plantilla!DM80),"")</f>
        <v/>
      </c>
      <c r="DP69" s="6">
        <f>IF($C69="OK",_xlfn.NUMBERVALUE(Plantilla!DN80),"")</f>
        <v/>
      </c>
      <c r="DQ69" s="6">
        <f>IF($C69="OK",_xlfn.NUMBERVALUE(Plantilla!DO80),"")</f>
        <v/>
      </c>
      <c r="DR69" s="6">
        <f>IF($C69="OK",_xlfn.NUMBERVALUE(Plantilla!DP80),"")</f>
        <v/>
      </c>
      <c r="DS69">
        <f>IF($C69="OK",TEXT(Plantilla!DR80,"#"),"")</f>
        <v/>
      </c>
      <c r="DT69" s="6" t="n"/>
    </row>
    <row r="70">
      <c r="A70">
        <f>IF(Plantilla!$I$6="¡Perfecto!, Guarda el archivo y adjúntalo a tu interfaz de Nómina Electrónica","OK","Error")</f>
        <v/>
      </c>
      <c r="B70">
        <f>IF(Plantilla!$I$6="¡Perfecto!, Guarda el archivo y adjúntalo a tu interfaz de Nómina Electrónica",MID(Plantilla!$D$2,SEARCH("V",Plantilla!$D$2),10),"")</f>
        <v/>
      </c>
      <c r="C70">
        <f>Plantilla!C81</f>
        <v/>
      </c>
      <c r="D70">
        <f>IF($C70="OK",Plantilla!B81,"")</f>
        <v/>
      </c>
      <c r="E70">
        <f>IF($C70="OK",
   VLOOKUP(Plantilla!$E$4,'Tablas '!$AP$4:$AT$6,5,FALSE),
"")</f>
        <v/>
      </c>
      <c r="F70">
        <f>IF($C70="OK",TEXT(Plantilla!D81,"#"),"")</f>
        <v/>
      </c>
      <c r="G70">
        <f>IF($C70="OK",
   VLOOKUP(Plantilla!E81,'Tablas '!$B$4:$C$14,2,FALSE),
"")</f>
        <v/>
      </c>
      <c r="H70">
        <f>IF($C70="OK",TEXT(Plantilla!F81,"#"),"")</f>
        <v/>
      </c>
      <c r="I70">
        <f>IF($C70="OK",TEXT(Plantilla!G81,"#"),"")</f>
        <v/>
      </c>
      <c r="J70">
        <f>IF($C70="OK",TEXT(Plantilla!H81,"#"),"")</f>
        <v/>
      </c>
      <c r="K70">
        <f>IF($C70="OK",TEXT(Plantilla!I81,"#"),"")</f>
        <v/>
      </c>
      <c r="L70">
        <f>IF($C70="OK",TEXT(Plantilla!J81,"#"),"")</f>
        <v/>
      </c>
      <c r="M70">
        <f>IF($C70="OK",TEXT(Plantilla!K81,"#"),"")</f>
        <v/>
      </c>
      <c r="N70">
        <f>IF($C70="OK",
   CONCATENATE(YEAR(Plantilla!L81),"-",TEXT(MONTH(Plantilla!L81),"00"),"-",TEXT(DAY(Plantilla!L81),"00")),
"")</f>
        <v/>
      </c>
      <c r="O70">
        <f>IF($C70="OK",_xlfn.NUMBERVALUE(Plantilla!M81),"")</f>
        <v/>
      </c>
      <c r="P70">
        <f>IF($C70="OK",
   IF(Plantilla!N81&lt;&gt;"",
      CONCATENATE(YEAR(Plantilla!N81),"-",TEXT(MONTH(Plantilla!N81),"00"),"-",TEXT(DAY(Plantilla!N81),"00")),
   ""),
"")</f>
        <v/>
      </c>
      <c r="Q70">
        <f>IF($C70="OK",
   VLOOKUP(Plantilla!O81,'Tablas '!$E$4:$F$19,2,FALSE),
"")</f>
        <v/>
      </c>
      <c r="R70">
        <f>IF($C70="OK",
   VLOOKUP(Plantilla!P81,'Tablas '!$H$4:$I$5,2,FALSE),
"")</f>
        <v/>
      </c>
      <c r="S70">
        <f>IF($C70="OK",
   VLOOKUP(Plantilla!Q81,'Tablas '!$K$4:$L$8,2,FALSE),
"")</f>
        <v/>
      </c>
      <c r="T70">
        <f>IF($C70="OK",
   VLOOKUP(Plantilla!R81,'Tablas '!$AE$4:$AF$6,2,FALSE),
"")</f>
        <v/>
      </c>
      <c r="U70">
        <f>IF($C70="OK",
   VLOOKUP(Plantilla!S81,'Tablas '!$AE$4:$AF$6,2,FALSE),
"")</f>
        <v/>
      </c>
      <c r="V70">
        <f>IF($C70="OK",TEXT(Plantilla!T81,"#"),"")</f>
        <v/>
      </c>
      <c r="W70" s="84">
        <f>IF($C70="OK",
   VLOOKUP(Plantilla!U81,'Tablas '!$AM$4:$AN$1126,2,FALSE),
"")</f>
        <v/>
      </c>
      <c r="X70">
        <f>IF($C70="OK",TEXT(Plantilla!V81,"#"),"")</f>
        <v/>
      </c>
      <c r="Y70">
        <f>IF($C70="OK",
   CONCATENATE(YEAR(Plantilla!W81),"-",TEXT(MONTH(Plantilla!W81),"00"),"-",TEXT(DAY(Plantilla!W81),"00")),
"")</f>
        <v/>
      </c>
      <c r="Z70">
        <f>IF($C70="OK",
   CONCATENATE(YEAR(Plantilla!X81),"-",TEXT(MONTH(Plantilla!X81),"00"),"-",TEXT(DAY(Plantilla!X81),"00")),
"")</f>
        <v/>
      </c>
      <c r="AA70">
        <f>IF($C70="OK",
   TEXT(VLOOKUP(Plantilla!Y81,'Tablas '!$Q$4:$R$9,2,FALSE),"#"),
"")</f>
        <v/>
      </c>
      <c r="AB70">
        <f>IF($C70="OK",
   CONCATENATE(YEAR(Plantilla!Z81),"-",TEXT(MONTH(Plantilla!Z81),"00"),"-",TEXT(DAY(Plantilla!Z81),"00")),
"")</f>
        <v/>
      </c>
      <c r="AC70">
        <f>IF($C70="OK",
   TEXT(VLOOKUP(Plantilla!AA81,'Tablas '!$T$4:$U$13,2,FALSE),"#"),
"")</f>
        <v/>
      </c>
      <c r="AD70">
        <f>IF($C70="OK",TEXT(Plantilla!AB81,"#"),"")</f>
        <v/>
      </c>
      <c r="AE70">
        <f>IF($C70="OK",
   IF(Plantilla!AC81&lt;&gt;"",
      TEXT(VLOOKUP(Plantilla!AC81,'Tablas '!$W$4:$X$7,2,FALSE),"#"),
   ""),
"")</f>
        <v/>
      </c>
      <c r="AF70">
        <f>IF($C70="OK",TEXT(Plantilla!AD81,"#"),"")</f>
        <v/>
      </c>
      <c r="AG70" s="6">
        <f>IF($C70="OK",_xlfn.NUMBERVALUE(Plantilla!AE81),"")</f>
        <v/>
      </c>
      <c r="AH70" s="4">
        <f>IF($C70="OK",_xlfn.NUMBERVALUE(Plantilla!AF81),"")</f>
        <v/>
      </c>
      <c r="AI70" s="6">
        <f>IF($C70="OK",_xlfn.NUMBERVALUE(Plantilla!AG81),"")</f>
        <v/>
      </c>
      <c r="AJ70" s="6">
        <f>IF($C70="OK",_xlfn.NUMBERVALUE(Plantilla!AH81),"")</f>
        <v/>
      </c>
      <c r="AK70" s="6">
        <f>IF($C70="OK",_xlfn.NUMBERVALUE(Plantilla!AI81),"")</f>
        <v/>
      </c>
      <c r="AL70" s="6">
        <f>IF($C70="OK",_xlfn.NUMBERVALUE(Plantilla!AJ81),"")</f>
        <v/>
      </c>
      <c r="AM70" s="4">
        <f>IF($C70="OK",_xlfn.NUMBERVALUE(Plantilla!AK81),"")</f>
        <v/>
      </c>
      <c r="AN70" s="6">
        <f>IF($C70="OK",_xlfn.NUMBERVALUE(Plantilla!AL81),"")</f>
        <v/>
      </c>
      <c r="AO70" s="4">
        <f>IF($C70="OK",_xlfn.NUMBERVALUE(Plantilla!AM81),"")</f>
        <v/>
      </c>
      <c r="AP70" s="6">
        <f>IF($C70="OK",_xlfn.NUMBERVALUE(Plantilla!AN81),"")</f>
        <v/>
      </c>
      <c r="AQ70" s="4">
        <f>IF($C70="OK",_xlfn.NUMBERVALUE(Plantilla!AO81),"")</f>
        <v/>
      </c>
      <c r="AR70" s="6">
        <f>IF($C70="OK",_xlfn.NUMBERVALUE(Plantilla!AP81),"")</f>
        <v/>
      </c>
      <c r="AS70" s="4">
        <f>IF($C70="OK",_xlfn.NUMBERVALUE(Plantilla!AQ81),"")</f>
        <v/>
      </c>
      <c r="AT70" s="6">
        <f>IF($C70="OK",_xlfn.NUMBERVALUE(Plantilla!AR81),"")</f>
        <v/>
      </c>
      <c r="AU70" s="4">
        <f>IF($C70="OK",_xlfn.NUMBERVALUE(Plantilla!AS81),"")</f>
        <v/>
      </c>
      <c r="AV70" s="6">
        <f>IF($C70="OK",_xlfn.NUMBERVALUE(Plantilla!AT81),"")</f>
        <v/>
      </c>
      <c r="AW70" s="4">
        <f>IF($C70="OK",_xlfn.NUMBERVALUE(Plantilla!AU81),"")</f>
        <v/>
      </c>
      <c r="AX70" s="6">
        <f>IF($C70="OK",_xlfn.NUMBERVALUE(Plantilla!AV81),"")</f>
        <v/>
      </c>
      <c r="AY70" s="4">
        <f>IF($C70="OK",_xlfn.NUMBERVALUE(Plantilla!AW81),"")</f>
        <v/>
      </c>
      <c r="AZ70" s="6">
        <f>IF($C70="OK",_xlfn.NUMBERVALUE(Plantilla!AX81),"")</f>
        <v/>
      </c>
      <c r="BA70">
        <f>IF($C70="OK",_xlfn.NUMBERVALUE(Plantilla!AY81),"")</f>
        <v/>
      </c>
      <c r="BB70">
        <f>IF($C70="OK",_xlfn.NUMBERVALUE(Plantilla!AZ81),"")</f>
        <v/>
      </c>
      <c r="BC70" s="4">
        <f>IF($C70="OK",_xlfn.NUMBERVALUE(Plantilla!BA81),"")</f>
        <v/>
      </c>
      <c r="BD70" s="6">
        <f>IF($C70="OK",_xlfn.NUMBERVALUE(Plantilla!BB81),"")</f>
        <v/>
      </c>
      <c r="BE70" s="4">
        <f>IF($C70="OK",_xlfn.NUMBERVALUE(Plantilla!BC81),"")</f>
        <v/>
      </c>
      <c r="BF70" s="6">
        <f>IF($C70="OK",_xlfn.NUMBERVALUE(Plantilla!BD81),"")</f>
        <v/>
      </c>
      <c r="BG70" s="4">
        <f>IF($C70="OK",_xlfn.NUMBERVALUE(Plantilla!BE81),"")</f>
        <v/>
      </c>
      <c r="BH70" s="6">
        <f>IF($C70="OK",_xlfn.NUMBERVALUE(Plantilla!BF81),"")</f>
        <v/>
      </c>
      <c r="BI70" s="110">
        <f>IF($C70="OK",_xlfn.NUMBERVALUE(Plantilla!BG81),"")</f>
        <v/>
      </c>
      <c r="BJ70" s="6">
        <f>IF($C70="OK",_xlfn.NUMBERVALUE(Plantilla!BH81),"")</f>
        <v/>
      </c>
      <c r="BK70" s="109">
        <f>IF($C70="OK",_xlfn.NUMBERVALUE(Plantilla!BI81),"")</f>
        <v/>
      </c>
      <c r="BL70" s="6">
        <f>IF($C70="OK",
   IF(Plantilla!BJ81&lt;&gt;"",
      TEXT(VLOOKUP(Plantilla!BJ81,'Tablas '!$Z$4:$AA$6,2,FALSE),"#"),
   ""),
"")</f>
        <v/>
      </c>
      <c r="BM70" s="4">
        <f>IF($C70="OK",_xlfn.NUMBERVALUE(Plantilla!BK81),"")</f>
        <v/>
      </c>
      <c r="BN70" s="4">
        <f>IF($C70="OK",_xlfn.NUMBERVALUE(Plantilla!BL81),"")</f>
        <v/>
      </c>
      <c r="BO70" s="6">
        <f>IF($C70="OK",_xlfn.NUMBERVALUE(Plantilla!BM81),"")</f>
        <v/>
      </c>
      <c r="BP70" s="4">
        <f>IF($C70="OK",_xlfn.NUMBERVALUE(Plantilla!BN81),"")</f>
        <v/>
      </c>
      <c r="BQ70" s="6">
        <f>IF($C70="OK",_xlfn.NUMBERVALUE(Plantilla!BO81),"")</f>
        <v/>
      </c>
      <c r="BR70" s="4">
        <f>IF($C70="OK",_xlfn.NUMBERVALUE(Plantilla!BP81),"")</f>
        <v/>
      </c>
      <c r="BS70" s="6">
        <f>IF($C70="OK",_xlfn.NUMBERVALUE(Plantilla!BQ81),"")</f>
        <v/>
      </c>
      <c r="BT70" s="4">
        <f>IF($C70="OK",_xlfn.NUMBERVALUE(Plantilla!BR81),"")</f>
        <v/>
      </c>
      <c r="BU70" s="6">
        <f>IF($C70="OK",_xlfn.NUMBERVALUE(Plantilla!BS81),"")</f>
        <v/>
      </c>
      <c r="BV70" s="6">
        <f>IF($C70="OK",_xlfn.NUMBERVALUE(Plantilla!BT81),"")</f>
        <v/>
      </c>
      <c r="BW70" s="6">
        <f>IF($C70="OK",_xlfn.NUMBERVALUE(Plantilla!BU81),"")</f>
        <v/>
      </c>
      <c r="BX70" s="6">
        <f>IF($C70="OK",_xlfn.NUMBERVALUE(Plantilla!BV81),"")</f>
        <v/>
      </c>
      <c r="BY70" s="6">
        <f>IF($C70="OK",_xlfn.NUMBERVALUE(Plantilla!BW81),"")</f>
        <v/>
      </c>
      <c r="BZ70" s="6">
        <f>IF($C70="OK",_xlfn.NUMBERVALUE(Plantilla!BX81),"")</f>
        <v/>
      </c>
      <c r="CA70" s="6">
        <f>IF($C70="OK",_xlfn.NUMBERVALUE(Plantilla!BY81),"")</f>
        <v/>
      </c>
      <c r="CB70" s="6">
        <f>IF($C70="OK",_xlfn.NUMBERVALUE(Plantilla!BZ81),"")</f>
        <v/>
      </c>
      <c r="CC70" s="6">
        <f>IF($C70="OK",_xlfn.NUMBERVALUE(Plantilla!CA81),"")</f>
        <v/>
      </c>
      <c r="CD70" s="6">
        <f>IF($C70="OK",_xlfn.NUMBERVALUE(Plantilla!CB81),"")</f>
        <v/>
      </c>
      <c r="CE70" s="6">
        <f>IF($C70="OK",_xlfn.NUMBERVALUE(Plantilla!CC81),"")</f>
        <v/>
      </c>
      <c r="CF70" s="4">
        <f>IF($C70="OK",_xlfn.NUMBERVALUE(Plantilla!CD81),"")</f>
        <v/>
      </c>
      <c r="CG70" s="6">
        <f>IF($C70="OK",_xlfn.NUMBERVALUE(Plantilla!CE81),"")</f>
        <v/>
      </c>
      <c r="CH70" s="6">
        <f>IF($C70="OK",_xlfn.NUMBERVALUE(Plantilla!CF81),"")</f>
        <v/>
      </c>
      <c r="CI70" s="6">
        <f>IF($C70="OK",_xlfn.NUMBERVALUE(Plantilla!CG81),"")</f>
        <v/>
      </c>
      <c r="CJ70" s="6">
        <f>IF($C70="OK",_xlfn.NUMBERVALUE(Plantilla!CH81),"")</f>
        <v/>
      </c>
      <c r="CK70" s="6">
        <f>IF($C70="OK",_xlfn.NUMBERVALUE(Plantilla!CI81),"")</f>
        <v/>
      </c>
      <c r="CL70" s="6">
        <f>IF($C70="OK",_xlfn.NUMBERVALUE(Plantilla!CJ81),"")</f>
        <v/>
      </c>
      <c r="CM70">
        <f>IF($C70="OK",TEXT(Plantilla!CK81,"#"),"")</f>
        <v/>
      </c>
      <c r="CN70" s="6">
        <f>IF($C70="OK",_xlfn.NUMBERVALUE(Plantilla!CL81),"")</f>
        <v/>
      </c>
      <c r="CO70" s="6">
        <f>IF($C70="OK",_xlfn.NUMBERVALUE(Plantilla!CM81),"")</f>
        <v/>
      </c>
      <c r="CP70" s="110">
        <f>IF($C70="OK",_xlfn.NUMBERVALUE(Plantilla!CN81),"")</f>
        <v/>
      </c>
      <c r="CQ70" s="6">
        <f>IF($C70="OK",_xlfn.NUMBERVALUE(Plantilla!CO81),"")</f>
        <v/>
      </c>
      <c r="CR70" s="109">
        <f>IF($C70="OK",_xlfn.NUMBERVALUE(Plantilla!CP81),"")</f>
        <v/>
      </c>
      <c r="CS70" s="110">
        <f>IF($C70="OK",_xlfn.NUMBERVALUE(Plantilla!CQ81),"")</f>
        <v/>
      </c>
      <c r="CT70" s="6">
        <f>IF($C70="OK",_xlfn.NUMBERVALUE(Plantilla!CR81),"")</f>
        <v/>
      </c>
      <c r="CU70" s="109">
        <f>IF($C70="OK",_xlfn.NUMBERVALUE(Plantilla!CS81),"")</f>
        <v/>
      </c>
      <c r="CV70" s="110">
        <f>IF($C70="OK",_xlfn.NUMBERVALUE(Plantilla!CT81),"")</f>
        <v/>
      </c>
      <c r="CW70" s="6">
        <f>IF($C70="OK",_xlfn.NUMBERVALUE(Plantilla!CU81),"")</f>
        <v/>
      </c>
      <c r="CX70" s="82">
        <f>IF($C70="OK",_xlfn.NUMBERVALUE(Plantilla!CV81),"")</f>
        <v/>
      </c>
      <c r="CY70" s="6">
        <f>IF($C70="OK",_xlfn.NUMBERVALUE(Plantilla!CW81),"")</f>
        <v/>
      </c>
      <c r="CZ70" s="82">
        <f>IF($C70="OK",_xlfn.NUMBERVALUE(Plantilla!CX81),"")</f>
        <v/>
      </c>
      <c r="DA70" s="6">
        <f>IF($C70="OK",_xlfn.NUMBERVALUE(Plantilla!CY81),"")</f>
        <v/>
      </c>
      <c r="DB70" s="109">
        <f>IF($C70="OK",_xlfn.NUMBERVALUE(Plantilla!CZ81),"")</f>
        <v/>
      </c>
      <c r="DC70" s="6">
        <f>IF($C70="OK",_xlfn.NUMBERVALUE(Plantilla!DA81),"")</f>
        <v/>
      </c>
      <c r="DD70" s="6">
        <f>IF($C70="OK",TEXT(Plantilla!DB81,"#"),"")</f>
        <v/>
      </c>
      <c r="DE70" s="6">
        <f>IF($C70="OK",_xlfn.NUMBERVALUE(Plantilla!DC81),"")</f>
        <v/>
      </c>
      <c r="DF70" s="4">
        <f>IF($C70="OK",_xlfn.NUMBERVALUE(Plantilla!DD81),"")</f>
        <v/>
      </c>
      <c r="DG70" s="6">
        <f>IF($C70="OK",_xlfn.NUMBERVALUE(Plantilla!DE81),"")</f>
        <v/>
      </c>
      <c r="DH70" s="6">
        <f>IF($C70="OK",_xlfn.NUMBERVALUE(Plantilla!DF81),"")</f>
        <v/>
      </c>
      <c r="DI70" s="6">
        <f>IF($C70="OK",_xlfn.NUMBERVALUE(Plantilla!DG81),"")</f>
        <v/>
      </c>
      <c r="DJ70" s="6">
        <f>IF($C70="OK",_xlfn.NUMBERVALUE(Plantilla!DH81),"")</f>
        <v/>
      </c>
      <c r="DK70" s="6">
        <f>IF($C70="OK",_xlfn.NUMBERVALUE(Plantilla!DI81),"")</f>
        <v/>
      </c>
      <c r="DL70" s="6">
        <f>IF($C70="OK",_xlfn.NUMBERVALUE(Plantilla!DJ81),"")</f>
        <v/>
      </c>
      <c r="DM70" s="6">
        <f>IF($C70="OK",_xlfn.NUMBERVALUE(Plantilla!DK81),"")</f>
        <v/>
      </c>
      <c r="DN70" s="6">
        <f>IF($C70="OK",_xlfn.NUMBERVALUE(Plantilla!DL81),"")</f>
        <v/>
      </c>
      <c r="DO70" s="6">
        <f>IF($C70="OK",_xlfn.NUMBERVALUE(Plantilla!DM81),"")</f>
        <v/>
      </c>
      <c r="DP70" s="6">
        <f>IF($C70="OK",_xlfn.NUMBERVALUE(Plantilla!DN81),"")</f>
        <v/>
      </c>
      <c r="DQ70" s="6">
        <f>IF($C70="OK",_xlfn.NUMBERVALUE(Plantilla!DO81),"")</f>
        <v/>
      </c>
      <c r="DR70" s="6">
        <f>IF($C70="OK",_xlfn.NUMBERVALUE(Plantilla!DP81),"")</f>
        <v/>
      </c>
      <c r="DS70">
        <f>IF($C70="OK",TEXT(Plantilla!DR81,"#"),"")</f>
        <v/>
      </c>
      <c r="DT70" s="6" t="n"/>
    </row>
    <row r="71">
      <c r="A71">
        <f>IF(Plantilla!$I$6="¡Perfecto!, Guarda el archivo y adjúntalo a tu interfaz de Nómina Electrónica","OK","Error")</f>
        <v/>
      </c>
      <c r="B71">
        <f>IF(Plantilla!$I$6="¡Perfecto!, Guarda el archivo y adjúntalo a tu interfaz de Nómina Electrónica",MID(Plantilla!$D$2,SEARCH("V",Plantilla!$D$2),10),"")</f>
        <v/>
      </c>
      <c r="C71">
        <f>Plantilla!C82</f>
        <v/>
      </c>
      <c r="D71">
        <f>IF($C71="OK",Plantilla!B82,"")</f>
        <v/>
      </c>
      <c r="E71">
        <f>IF($C71="OK",
   VLOOKUP(Plantilla!$E$4,'Tablas '!$AP$4:$AT$6,5,FALSE),
"")</f>
        <v/>
      </c>
      <c r="F71">
        <f>IF($C71="OK",TEXT(Plantilla!D82,"#"),"")</f>
        <v/>
      </c>
      <c r="G71">
        <f>IF($C71="OK",
   VLOOKUP(Plantilla!E82,'Tablas '!$B$4:$C$14,2,FALSE),
"")</f>
        <v/>
      </c>
      <c r="H71">
        <f>IF($C71="OK",TEXT(Plantilla!F82,"#"),"")</f>
        <v/>
      </c>
      <c r="I71">
        <f>IF($C71="OK",TEXT(Plantilla!G82,"#"),"")</f>
        <v/>
      </c>
      <c r="J71">
        <f>IF($C71="OK",TEXT(Plantilla!H82,"#"),"")</f>
        <v/>
      </c>
      <c r="K71">
        <f>IF($C71="OK",TEXT(Plantilla!I82,"#"),"")</f>
        <v/>
      </c>
      <c r="L71">
        <f>IF($C71="OK",TEXT(Plantilla!J82,"#"),"")</f>
        <v/>
      </c>
      <c r="M71">
        <f>IF($C71="OK",TEXT(Plantilla!K82,"#"),"")</f>
        <v/>
      </c>
      <c r="N71">
        <f>IF($C71="OK",
   CONCATENATE(YEAR(Plantilla!L82),"-",TEXT(MONTH(Plantilla!L82),"00"),"-",TEXT(DAY(Plantilla!L82),"00")),
"")</f>
        <v/>
      </c>
      <c r="O71">
        <f>IF($C71="OK",_xlfn.NUMBERVALUE(Plantilla!M82),"")</f>
        <v/>
      </c>
      <c r="P71">
        <f>IF($C71="OK",
   IF(Plantilla!N82&lt;&gt;"",
      CONCATENATE(YEAR(Plantilla!N82),"-",TEXT(MONTH(Plantilla!N82),"00"),"-",TEXT(DAY(Plantilla!N82),"00")),
   ""),
"")</f>
        <v/>
      </c>
      <c r="Q71">
        <f>IF($C71="OK",
   VLOOKUP(Plantilla!O82,'Tablas '!$E$4:$F$19,2,FALSE),
"")</f>
        <v/>
      </c>
      <c r="R71">
        <f>IF($C71="OK",
   VLOOKUP(Plantilla!P82,'Tablas '!$H$4:$I$5,2,FALSE),
"")</f>
        <v/>
      </c>
      <c r="S71">
        <f>IF($C71="OK",
   VLOOKUP(Plantilla!Q82,'Tablas '!$K$4:$L$8,2,FALSE),
"")</f>
        <v/>
      </c>
      <c r="T71">
        <f>IF($C71="OK",
   VLOOKUP(Plantilla!R82,'Tablas '!$AE$4:$AF$6,2,FALSE),
"")</f>
        <v/>
      </c>
      <c r="U71">
        <f>IF($C71="OK",
   VLOOKUP(Plantilla!S82,'Tablas '!$AE$4:$AF$6,2,FALSE),
"")</f>
        <v/>
      </c>
      <c r="V71">
        <f>IF($C71="OK",TEXT(Plantilla!T82,"#"),"")</f>
        <v/>
      </c>
      <c r="W71" s="84">
        <f>IF($C71="OK",
   VLOOKUP(Plantilla!U82,'Tablas '!$AM$4:$AN$1126,2,FALSE),
"")</f>
        <v/>
      </c>
      <c r="X71">
        <f>IF($C71="OK",TEXT(Plantilla!V82,"#"),"")</f>
        <v/>
      </c>
      <c r="Y71">
        <f>IF($C71="OK",
   CONCATENATE(YEAR(Plantilla!W82),"-",TEXT(MONTH(Plantilla!W82),"00"),"-",TEXT(DAY(Plantilla!W82),"00")),
"")</f>
        <v/>
      </c>
      <c r="Z71">
        <f>IF($C71="OK",
   CONCATENATE(YEAR(Plantilla!X82),"-",TEXT(MONTH(Plantilla!X82),"00"),"-",TEXT(DAY(Plantilla!X82),"00")),
"")</f>
        <v/>
      </c>
      <c r="AA71">
        <f>IF($C71="OK",
   TEXT(VLOOKUP(Plantilla!Y82,'Tablas '!$Q$4:$R$9,2,FALSE),"#"),
"")</f>
        <v/>
      </c>
      <c r="AB71">
        <f>IF($C71="OK",
   CONCATENATE(YEAR(Plantilla!Z82),"-",TEXT(MONTH(Plantilla!Z82),"00"),"-",TEXT(DAY(Plantilla!Z82),"00")),
"")</f>
        <v/>
      </c>
      <c r="AC71">
        <f>IF($C71="OK",
   TEXT(VLOOKUP(Plantilla!AA82,'Tablas '!$T$4:$U$13,2,FALSE),"#"),
"")</f>
        <v/>
      </c>
      <c r="AD71">
        <f>IF($C71="OK",TEXT(Plantilla!AB82,"#"),"")</f>
        <v/>
      </c>
      <c r="AE71">
        <f>IF($C71="OK",
   IF(Plantilla!AC82&lt;&gt;"",
      TEXT(VLOOKUP(Plantilla!AC82,'Tablas '!$W$4:$X$7,2,FALSE),"#"),
   ""),
"")</f>
        <v/>
      </c>
      <c r="AF71">
        <f>IF($C71="OK",TEXT(Plantilla!AD82,"#"),"")</f>
        <v/>
      </c>
      <c r="AG71" s="6">
        <f>IF($C71="OK",_xlfn.NUMBERVALUE(Plantilla!AE82),"")</f>
        <v/>
      </c>
      <c r="AH71" s="4">
        <f>IF($C71="OK",_xlfn.NUMBERVALUE(Plantilla!AF82),"")</f>
        <v/>
      </c>
      <c r="AI71" s="6">
        <f>IF($C71="OK",_xlfn.NUMBERVALUE(Plantilla!AG82),"")</f>
        <v/>
      </c>
      <c r="AJ71" s="6">
        <f>IF($C71="OK",_xlfn.NUMBERVALUE(Plantilla!AH82),"")</f>
        <v/>
      </c>
      <c r="AK71" s="6">
        <f>IF($C71="OK",_xlfn.NUMBERVALUE(Plantilla!AI82),"")</f>
        <v/>
      </c>
      <c r="AL71" s="6">
        <f>IF($C71="OK",_xlfn.NUMBERVALUE(Plantilla!AJ82),"")</f>
        <v/>
      </c>
      <c r="AM71" s="4">
        <f>IF($C71="OK",_xlfn.NUMBERVALUE(Plantilla!AK82),"")</f>
        <v/>
      </c>
      <c r="AN71" s="6">
        <f>IF($C71="OK",_xlfn.NUMBERVALUE(Plantilla!AL82),"")</f>
        <v/>
      </c>
      <c r="AO71" s="4">
        <f>IF($C71="OK",_xlfn.NUMBERVALUE(Plantilla!AM82),"")</f>
        <v/>
      </c>
      <c r="AP71" s="6">
        <f>IF($C71="OK",_xlfn.NUMBERVALUE(Plantilla!AN82),"")</f>
        <v/>
      </c>
      <c r="AQ71" s="4">
        <f>IF($C71="OK",_xlfn.NUMBERVALUE(Plantilla!AO82),"")</f>
        <v/>
      </c>
      <c r="AR71" s="6">
        <f>IF($C71="OK",_xlfn.NUMBERVALUE(Plantilla!AP82),"")</f>
        <v/>
      </c>
      <c r="AS71" s="4">
        <f>IF($C71="OK",_xlfn.NUMBERVALUE(Plantilla!AQ82),"")</f>
        <v/>
      </c>
      <c r="AT71" s="6">
        <f>IF($C71="OK",_xlfn.NUMBERVALUE(Plantilla!AR82),"")</f>
        <v/>
      </c>
      <c r="AU71" s="4">
        <f>IF($C71="OK",_xlfn.NUMBERVALUE(Plantilla!AS82),"")</f>
        <v/>
      </c>
      <c r="AV71" s="6">
        <f>IF($C71="OK",_xlfn.NUMBERVALUE(Plantilla!AT82),"")</f>
        <v/>
      </c>
      <c r="AW71" s="4">
        <f>IF($C71="OK",_xlfn.NUMBERVALUE(Plantilla!AU82),"")</f>
        <v/>
      </c>
      <c r="AX71" s="6">
        <f>IF($C71="OK",_xlfn.NUMBERVALUE(Plantilla!AV82),"")</f>
        <v/>
      </c>
      <c r="AY71" s="4">
        <f>IF($C71="OK",_xlfn.NUMBERVALUE(Plantilla!AW82),"")</f>
        <v/>
      </c>
      <c r="AZ71" s="6">
        <f>IF($C71="OK",_xlfn.NUMBERVALUE(Plantilla!AX82),"")</f>
        <v/>
      </c>
      <c r="BA71">
        <f>IF($C71="OK",_xlfn.NUMBERVALUE(Plantilla!AY82),"")</f>
        <v/>
      </c>
      <c r="BB71">
        <f>IF($C71="OK",_xlfn.NUMBERVALUE(Plantilla!AZ82),"")</f>
        <v/>
      </c>
      <c r="BC71" s="4">
        <f>IF($C71="OK",_xlfn.NUMBERVALUE(Plantilla!BA82),"")</f>
        <v/>
      </c>
      <c r="BD71" s="6">
        <f>IF($C71="OK",_xlfn.NUMBERVALUE(Plantilla!BB82),"")</f>
        <v/>
      </c>
      <c r="BE71" s="4">
        <f>IF($C71="OK",_xlfn.NUMBERVALUE(Plantilla!BC82),"")</f>
        <v/>
      </c>
      <c r="BF71" s="6">
        <f>IF($C71="OK",_xlfn.NUMBERVALUE(Plantilla!BD82),"")</f>
        <v/>
      </c>
      <c r="BG71" s="4">
        <f>IF($C71="OK",_xlfn.NUMBERVALUE(Plantilla!BE82),"")</f>
        <v/>
      </c>
      <c r="BH71" s="6">
        <f>IF($C71="OK",_xlfn.NUMBERVALUE(Plantilla!BF82),"")</f>
        <v/>
      </c>
      <c r="BI71" s="110">
        <f>IF($C71="OK",_xlfn.NUMBERVALUE(Plantilla!BG82),"")</f>
        <v/>
      </c>
      <c r="BJ71" s="6">
        <f>IF($C71="OK",_xlfn.NUMBERVALUE(Plantilla!BH82),"")</f>
        <v/>
      </c>
      <c r="BK71" s="109">
        <f>IF($C71="OK",_xlfn.NUMBERVALUE(Plantilla!BI82),"")</f>
        <v/>
      </c>
      <c r="BL71" s="6">
        <f>IF($C71="OK",
   IF(Plantilla!BJ82&lt;&gt;"",
      TEXT(VLOOKUP(Plantilla!BJ82,'Tablas '!$Z$4:$AA$6,2,FALSE),"#"),
   ""),
"")</f>
        <v/>
      </c>
      <c r="BM71" s="4">
        <f>IF($C71="OK",_xlfn.NUMBERVALUE(Plantilla!BK82),"")</f>
        <v/>
      </c>
      <c r="BN71" s="4">
        <f>IF($C71="OK",_xlfn.NUMBERVALUE(Plantilla!BL82),"")</f>
        <v/>
      </c>
      <c r="BO71" s="6">
        <f>IF($C71="OK",_xlfn.NUMBERVALUE(Plantilla!BM82),"")</f>
        <v/>
      </c>
      <c r="BP71" s="4">
        <f>IF($C71="OK",_xlfn.NUMBERVALUE(Plantilla!BN82),"")</f>
        <v/>
      </c>
      <c r="BQ71" s="6">
        <f>IF($C71="OK",_xlfn.NUMBERVALUE(Plantilla!BO82),"")</f>
        <v/>
      </c>
      <c r="BR71" s="4">
        <f>IF($C71="OK",_xlfn.NUMBERVALUE(Plantilla!BP82),"")</f>
        <v/>
      </c>
      <c r="BS71" s="6">
        <f>IF($C71="OK",_xlfn.NUMBERVALUE(Plantilla!BQ82),"")</f>
        <v/>
      </c>
      <c r="BT71" s="4">
        <f>IF($C71="OK",_xlfn.NUMBERVALUE(Plantilla!BR82),"")</f>
        <v/>
      </c>
      <c r="BU71" s="6">
        <f>IF($C71="OK",_xlfn.NUMBERVALUE(Plantilla!BS82),"")</f>
        <v/>
      </c>
      <c r="BV71" s="6">
        <f>IF($C71="OK",_xlfn.NUMBERVALUE(Plantilla!BT82),"")</f>
        <v/>
      </c>
      <c r="BW71" s="6">
        <f>IF($C71="OK",_xlfn.NUMBERVALUE(Plantilla!BU82),"")</f>
        <v/>
      </c>
      <c r="BX71" s="6">
        <f>IF($C71="OK",_xlfn.NUMBERVALUE(Plantilla!BV82),"")</f>
        <v/>
      </c>
      <c r="BY71" s="6">
        <f>IF($C71="OK",_xlfn.NUMBERVALUE(Plantilla!BW82),"")</f>
        <v/>
      </c>
      <c r="BZ71" s="6">
        <f>IF($C71="OK",_xlfn.NUMBERVALUE(Plantilla!BX82),"")</f>
        <v/>
      </c>
      <c r="CA71" s="6">
        <f>IF($C71="OK",_xlfn.NUMBERVALUE(Plantilla!BY82),"")</f>
        <v/>
      </c>
      <c r="CB71" s="6">
        <f>IF($C71="OK",_xlfn.NUMBERVALUE(Plantilla!BZ82),"")</f>
        <v/>
      </c>
      <c r="CC71" s="6">
        <f>IF($C71="OK",_xlfn.NUMBERVALUE(Plantilla!CA82),"")</f>
        <v/>
      </c>
      <c r="CD71" s="6">
        <f>IF($C71="OK",_xlfn.NUMBERVALUE(Plantilla!CB82),"")</f>
        <v/>
      </c>
      <c r="CE71" s="6">
        <f>IF($C71="OK",_xlfn.NUMBERVALUE(Plantilla!CC82),"")</f>
        <v/>
      </c>
      <c r="CF71" s="4">
        <f>IF($C71="OK",_xlfn.NUMBERVALUE(Plantilla!CD82),"")</f>
        <v/>
      </c>
      <c r="CG71" s="6">
        <f>IF($C71="OK",_xlfn.NUMBERVALUE(Plantilla!CE82),"")</f>
        <v/>
      </c>
      <c r="CH71" s="6">
        <f>IF($C71="OK",_xlfn.NUMBERVALUE(Plantilla!CF82),"")</f>
        <v/>
      </c>
      <c r="CI71" s="6">
        <f>IF($C71="OK",_xlfn.NUMBERVALUE(Plantilla!CG82),"")</f>
        <v/>
      </c>
      <c r="CJ71" s="6">
        <f>IF($C71="OK",_xlfn.NUMBERVALUE(Plantilla!CH82),"")</f>
        <v/>
      </c>
      <c r="CK71" s="6">
        <f>IF($C71="OK",_xlfn.NUMBERVALUE(Plantilla!CI82),"")</f>
        <v/>
      </c>
      <c r="CL71" s="6">
        <f>IF($C71="OK",_xlfn.NUMBERVALUE(Plantilla!CJ82),"")</f>
        <v/>
      </c>
      <c r="CM71">
        <f>IF($C71="OK",TEXT(Plantilla!CK82,"#"),"")</f>
        <v/>
      </c>
      <c r="CN71" s="6">
        <f>IF($C71="OK",_xlfn.NUMBERVALUE(Plantilla!CL82),"")</f>
        <v/>
      </c>
      <c r="CO71" s="6">
        <f>IF($C71="OK",_xlfn.NUMBERVALUE(Plantilla!CM82),"")</f>
        <v/>
      </c>
      <c r="CP71" s="110">
        <f>IF($C71="OK",_xlfn.NUMBERVALUE(Plantilla!CN82),"")</f>
        <v/>
      </c>
      <c r="CQ71" s="6">
        <f>IF($C71="OK",_xlfn.NUMBERVALUE(Plantilla!CO82),"")</f>
        <v/>
      </c>
      <c r="CR71" s="109">
        <f>IF($C71="OK",_xlfn.NUMBERVALUE(Plantilla!CP82),"")</f>
        <v/>
      </c>
      <c r="CS71" s="110">
        <f>IF($C71="OK",_xlfn.NUMBERVALUE(Plantilla!CQ82),"")</f>
        <v/>
      </c>
      <c r="CT71" s="6">
        <f>IF($C71="OK",_xlfn.NUMBERVALUE(Plantilla!CR82),"")</f>
        <v/>
      </c>
      <c r="CU71" s="109">
        <f>IF($C71="OK",_xlfn.NUMBERVALUE(Plantilla!CS82),"")</f>
        <v/>
      </c>
      <c r="CV71" s="110">
        <f>IF($C71="OK",_xlfn.NUMBERVALUE(Plantilla!CT82),"")</f>
        <v/>
      </c>
      <c r="CW71" s="6">
        <f>IF($C71="OK",_xlfn.NUMBERVALUE(Plantilla!CU82),"")</f>
        <v/>
      </c>
      <c r="CX71" s="82">
        <f>IF($C71="OK",_xlfn.NUMBERVALUE(Plantilla!CV82),"")</f>
        <v/>
      </c>
      <c r="CY71" s="6">
        <f>IF($C71="OK",_xlfn.NUMBERVALUE(Plantilla!CW82),"")</f>
        <v/>
      </c>
      <c r="CZ71" s="82">
        <f>IF($C71="OK",_xlfn.NUMBERVALUE(Plantilla!CX82),"")</f>
        <v/>
      </c>
      <c r="DA71" s="6">
        <f>IF($C71="OK",_xlfn.NUMBERVALUE(Plantilla!CY82),"")</f>
        <v/>
      </c>
      <c r="DB71" s="109">
        <f>IF($C71="OK",_xlfn.NUMBERVALUE(Plantilla!CZ82),"")</f>
        <v/>
      </c>
      <c r="DC71" s="6">
        <f>IF($C71="OK",_xlfn.NUMBERVALUE(Plantilla!DA82),"")</f>
        <v/>
      </c>
      <c r="DD71" s="6">
        <f>IF($C71="OK",TEXT(Plantilla!DB82,"#"),"")</f>
        <v/>
      </c>
      <c r="DE71" s="6">
        <f>IF($C71="OK",_xlfn.NUMBERVALUE(Plantilla!DC82),"")</f>
        <v/>
      </c>
      <c r="DF71" s="4">
        <f>IF($C71="OK",_xlfn.NUMBERVALUE(Plantilla!DD82),"")</f>
        <v/>
      </c>
      <c r="DG71" s="6">
        <f>IF($C71="OK",_xlfn.NUMBERVALUE(Plantilla!DE82),"")</f>
        <v/>
      </c>
      <c r="DH71" s="6">
        <f>IF($C71="OK",_xlfn.NUMBERVALUE(Plantilla!DF82),"")</f>
        <v/>
      </c>
      <c r="DI71" s="6">
        <f>IF($C71="OK",_xlfn.NUMBERVALUE(Plantilla!DG82),"")</f>
        <v/>
      </c>
      <c r="DJ71" s="6">
        <f>IF($C71="OK",_xlfn.NUMBERVALUE(Plantilla!DH82),"")</f>
        <v/>
      </c>
      <c r="DK71" s="6">
        <f>IF($C71="OK",_xlfn.NUMBERVALUE(Plantilla!DI82),"")</f>
        <v/>
      </c>
      <c r="DL71" s="6">
        <f>IF($C71="OK",_xlfn.NUMBERVALUE(Plantilla!DJ82),"")</f>
        <v/>
      </c>
      <c r="DM71" s="6">
        <f>IF($C71="OK",_xlfn.NUMBERVALUE(Plantilla!DK82),"")</f>
        <v/>
      </c>
      <c r="DN71" s="6">
        <f>IF($C71="OK",_xlfn.NUMBERVALUE(Plantilla!DL82),"")</f>
        <v/>
      </c>
      <c r="DO71" s="6">
        <f>IF($C71="OK",_xlfn.NUMBERVALUE(Plantilla!DM82),"")</f>
        <v/>
      </c>
      <c r="DP71" s="6">
        <f>IF($C71="OK",_xlfn.NUMBERVALUE(Plantilla!DN82),"")</f>
        <v/>
      </c>
      <c r="DQ71" s="6">
        <f>IF($C71="OK",_xlfn.NUMBERVALUE(Plantilla!DO82),"")</f>
        <v/>
      </c>
      <c r="DR71" s="6">
        <f>IF($C71="OK",_xlfn.NUMBERVALUE(Plantilla!DP82),"")</f>
        <v/>
      </c>
      <c r="DS71">
        <f>IF($C71="OK",TEXT(Plantilla!DR82,"#"),"")</f>
        <v/>
      </c>
      <c r="DT71" s="6" t="n"/>
    </row>
    <row r="72">
      <c r="A72">
        <f>IF(Plantilla!$I$6="¡Perfecto!, Guarda el archivo y adjúntalo a tu interfaz de Nómina Electrónica","OK","Error")</f>
        <v/>
      </c>
      <c r="B72">
        <f>IF(Plantilla!$I$6="¡Perfecto!, Guarda el archivo y adjúntalo a tu interfaz de Nómina Electrónica",MID(Plantilla!$D$2,SEARCH("V",Plantilla!$D$2),10),"")</f>
        <v/>
      </c>
      <c r="C72">
        <f>Plantilla!C83</f>
        <v/>
      </c>
      <c r="D72">
        <f>IF($C72="OK",Plantilla!B83,"")</f>
        <v/>
      </c>
      <c r="E72">
        <f>IF($C72="OK",
   VLOOKUP(Plantilla!$E$4,'Tablas '!$AP$4:$AT$6,5,FALSE),
"")</f>
        <v/>
      </c>
      <c r="F72">
        <f>IF($C72="OK",TEXT(Plantilla!D83,"#"),"")</f>
        <v/>
      </c>
      <c r="G72">
        <f>IF($C72="OK",
   VLOOKUP(Plantilla!E83,'Tablas '!$B$4:$C$14,2,FALSE),
"")</f>
        <v/>
      </c>
      <c r="H72">
        <f>IF($C72="OK",TEXT(Plantilla!F83,"#"),"")</f>
        <v/>
      </c>
      <c r="I72">
        <f>IF($C72="OK",TEXT(Plantilla!G83,"#"),"")</f>
        <v/>
      </c>
      <c r="J72">
        <f>IF($C72="OK",TEXT(Plantilla!H83,"#"),"")</f>
        <v/>
      </c>
      <c r="K72">
        <f>IF($C72="OK",TEXT(Plantilla!I83,"#"),"")</f>
        <v/>
      </c>
      <c r="L72">
        <f>IF($C72="OK",TEXT(Plantilla!J83,"#"),"")</f>
        <v/>
      </c>
      <c r="M72">
        <f>IF($C72="OK",TEXT(Plantilla!K83,"#"),"")</f>
        <v/>
      </c>
      <c r="N72">
        <f>IF($C72="OK",
   CONCATENATE(YEAR(Plantilla!L83),"-",TEXT(MONTH(Plantilla!L83),"00"),"-",TEXT(DAY(Plantilla!L83),"00")),
"")</f>
        <v/>
      </c>
      <c r="O72">
        <f>IF($C72="OK",_xlfn.NUMBERVALUE(Plantilla!M83),"")</f>
        <v/>
      </c>
      <c r="P72">
        <f>IF($C72="OK",
   IF(Plantilla!N83&lt;&gt;"",
      CONCATENATE(YEAR(Plantilla!N83),"-",TEXT(MONTH(Plantilla!N83),"00"),"-",TEXT(DAY(Plantilla!N83),"00")),
   ""),
"")</f>
        <v/>
      </c>
      <c r="Q72">
        <f>IF($C72="OK",
   VLOOKUP(Plantilla!O83,'Tablas '!$E$4:$F$19,2,FALSE),
"")</f>
        <v/>
      </c>
      <c r="R72">
        <f>IF($C72="OK",
   VLOOKUP(Plantilla!P83,'Tablas '!$H$4:$I$5,2,FALSE),
"")</f>
        <v/>
      </c>
      <c r="S72">
        <f>IF($C72="OK",
   VLOOKUP(Plantilla!Q83,'Tablas '!$K$4:$L$8,2,FALSE),
"")</f>
        <v/>
      </c>
      <c r="T72">
        <f>IF($C72="OK",
   VLOOKUP(Plantilla!R83,'Tablas '!$AE$4:$AF$6,2,FALSE),
"")</f>
        <v/>
      </c>
      <c r="U72">
        <f>IF($C72="OK",
   VLOOKUP(Plantilla!S83,'Tablas '!$AE$4:$AF$6,2,FALSE),
"")</f>
        <v/>
      </c>
      <c r="V72">
        <f>IF($C72="OK",TEXT(Plantilla!T83,"#"),"")</f>
        <v/>
      </c>
      <c r="W72" s="84">
        <f>IF($C72="OK",
   VLOOKUP(Plantilla!U83,'Tablas '!$AM$4:$AN$1126,2,FALSE),
"")</f>
        <v/>
      </c>
      <c r="X72">
        <f>IF($C72="OK",TEXT(Plantilla!V83,"#"),"")</f>
        <v/>
      </c>
      <c r="Y72">
        <f>IF($C72="OK",
   CONCATENATE(YEAR(Plantilla!W83),"-",TEXT(MONTH(Plantilla!W83),"00"),"-",TEXT(DAY(Plantilla!W83),"00")),
"")</f>
        <v/>
      </c>
      <c r="Z72">
        <f>IF($C72="OK",
   CONCATENATE(YEAR(Plantilla!X83),"-",TEXT(MONTH(Plantilla!X83),"00"),"-",TEXT(DAY(Plantilla!X83),"00")),
"")</f>
        <v/>
      </c>
      <c r="AA72">
        <f>IF($C72="OK",
   TEXT(VLOOKUP(Plantilla!Y83,'Tablas '!$Q$4:$R$9,2,FALSE),"#"),
"")</f>
        <v/>
      </c>
      <c r="AB72">
        <f>IF($C72="OK",
   CONCATENATE(YEAR(Plantilla!Z83),"-",TEXT(MONTH(Plantilla!Z83),"00"),"-",TEXT(DAY(Plantilla!Z83),"00")),
"")</f>
        <v/>
      </c>
      <c r="AC72">
        <f>IF($C72="OK",
   TEXT(VLOOKUP(Plantilla!AA83,'Tablas '!$T$4:$U$13,2,FALSE),"#"),
"")</f>
        <v/>
      </c>
      <c r="AD72">
        <f>IF($C72="OK",TEXT(Plantilla!AB83,"#"),"")</f>
        <v/>
      </c>
      <c r="AE72">
        <f>IF($C72="OK",
   IF(Plantilla!AC83&lt;&gt;"",
      TEXT(VLOOKUP(Plantilla!AC83,'Tablas '!$W$4:$X$7,2,FALSE),"#"),
   ""),
"")</f>
        <v/>
      </c>
      <c r="AF72">
        <f>IF($C72="OK",TEXT(Plantilla!AD83,"#"),"")</f>
        <v/>
      </c>
      <c r="AG72" s="6">
        <f>IF($C72="OK",_xlfn.NUMBERVALUE(Plantilla!AE83),"")</f>
        <v/>
      </c>
      <c r="AH72" s="4">
        <f>IF($C72="OK",_xlfn.NUMBERVALUE(Plantilla!AF83),"")</f>
        <v/>
      </c>
      <c r="AI72" s="6">
        <f>IF($C72="OK",_xlfn.NUMBERVALUE(Plantilla!AG83),"")</f>
        <v/>
      </c>
      <c r="AJ72" s="6">
        <f>IF($C72="OK",_xlfn.NUMBERVALUE(Plantilla!AH83),"")</f>
        <v/>
      </c>
      <c r="AK72" s="6">
        <f>IF($C72="OK",_xlfn.NUMBERVALUE(Plantilla!AI83),"")</f>
        <v/>
      </c>
      <c r="AL72" s="6">
        <f>IF($C72="OK",_xlfn.NUMBERVALUE(Plantilla!AJ83),"")</f>
        <v/>
      </c>
      <c r="AM72" s="4">
        <f>IF($C72="OK",_xlfn.NUMBERVALUE(Plantilla!AK83),"")</f>
        <v/>
      </c>
      <c r="AN72" s="6">
        <f>IF($C72="OK",_xlfn.NUMBERVALUE(Plantilla!AL83),"")</f>
        <v/>
      </c>
      <c r="AO72" s="4">
        <f>IF($C72="OK",_xlfn.NUMBERVALUE(Plantilla!AM83),"")</f>
        <v/>
      </c>
      <c r="AP72" s="6">
        <f>IF($C72="OK",_xlfn.NUMBERVALUE(Plantilla!AN83),"")</f>
        <v/>
      </c>
      <c r="AQ72" s="4">
        <f>IF($C72="OK",_xlfn.NUMBERVALUE(Plantilla!AO83),"")</f>
        <v/>
      </c>
      <c r="AR72" s="6">
        <f>IF($C72="OK",_xlfn.NUMBERVALUE(Plantilla!AP83),"")</f>
        <v/>
      </c>
      <c r="AS72" s="4">
        <f>IF($C72="OK",_xlfn.NUMBERVALUE(Plantilla!AQ83),"")</f>
        <v/>
      </c>
      <c r="AT72" s="6">
        <f>IF($C72="OK",_xlfn.NUMBERVALUE(Plantilla!AR83),"")</f>
        <v/>
      </c>
      <c r="AU72" s="4">
        <f>IF($C72="OK",_xlfn.NUMBERVALUE(Plantilla!AS83),"")</f>
        <v/>
      </c>
      <c r="AV72" s="6">
        <f>IF($C72="OK",_xlfn.NUMBERVALUE(Plantilla!AT83),"")</f>
        <v/>
      </c>
      <c r="AW72" s="4">
        <f>IF($C72="OK",_xlfn.NUMBERVALUE(Plantilla!AU83),"")</f>
        <v/>
      </c>
      <c r="AX72" s="6">
        <f>IF($C72="OK",_xlfn.NUMBERVALUE(Plantilla!AV83),"")</f>
        <v/>
      </c>
      <c r="AY72" s="4">
        <f>IF($C72="OK",_xlfn.NUMBERVALUE(Plantilla!AW83),"")</f>
        <v/>
      </c>
      <c r="AZ72" s="6">
        <f>IF($C72="OK",_xlfn.NUMBERVALUE(Plantilla!AX83),"")</f>
        <v/>
      </c>
      <c r="BA72">
        <f>IF($C72="OK",_xlfn.NUMBERVALUE(Plantilla!AY83),"")</f>
        <v/>
      </c>
      <c r="BB72">
        <f>IF($C72="OK",_xlfn.NUMBERVALUE(Plantilla!AZ83),"")</f>
        <v/>
      </c>
      <c r="BC72" s="4">
        <f>IF($C72="OK",_xlfn.NUMBERVALUE(Plantilla!BA83),"")</f>
        <v/>
      </c>
      <c r="BD72" s="6">
        <f>IF($C72="OK",_xlfn.NUMBERVALUE(Plantilla!BB83),"")</f>
        <v/>
      </c>
      <c r="BE72" s="4">
        <f>IF($C72="OK",_xlfn.NUMBERVALUE(Plantilla!BC83),"")</f>
        <v/>
      </c>
      <c r="BF72" s="6">
        <f>IF($C72="OK",_xlfn.NUMBERVALUE(Plantilla!BD83),"")</f>
        <v/>
      </c>
      <c r="BG72" s="4">
        <f>IF($C72="OK",_xlfn.NUMBERVALUE(Plantilla!BE83),"")</f>
        <v/>
      </c>
      <c r="BH72" s="6">
        <f>IF($C72="OK",_xlfn.NUMBERVALUE(Plantilla!BF83),"")</f>
        <v/>
      </c>
      <c r="BI72" s="110">
        <f>IF($C72="OK",_xlfn.NUMBERVALUE(Plantilla!BG83),"")</f>
        <v/>
      </c>
      <c r="BJ72" s="6">
        <f>IF($C72="OK",_xlfn.NUMBERVALUE(Plantilla!BH83),"")</f>
        <v/>
      </c>
      <c r="BK72" s="109">
        <f>IF($C72="OK",_xlfn.NUMBERVALUE(Plantilla!BI83),"")</f>
        <v/>
      </c>
      <c r="BL72" s="6">
        <f>IF($C72="OK",
   IF(Plantilla!BJ83&lt;&gt;"",
      TEXT(VLOOKUP(Plantilla!BJ83,'Tablas '!$Z$4:$AA$6,2,FALSE),"#"),
   ""),
"")</f>
        <v/>
      </c>
      <c r="BM72" s="4">
        <f>IF($C72="OK",_xlfn.NUMBERVALUE(Plantilla!BK83),"")</f>
        <v/>
      </c>
      <c r="BN72" s="4">
        <f>IF($C72="OK",_xlfn.NUMBERVALUE(Plantilla!BL83),"")</f>
        <v/>
      </c>
      <c r="BO72" s="6">
        <f>IF($C72="OK",_xlfn.NUMBERVALUE(Plantilla!BM83),"")</f>
        <v/>
      </c>
      <c r="BP72" s="4">
        <f>IF($C72="OK",_xlfn.NUMBERVALUE(Plantilla!BN83),"")</f>
        <v/>
      </c>
      <c r="BQ72" s="6">
        <f>IF($C72="OK",_xlfn.NUMBERVALUE(Plantilla!BO83),"")</f>
        <v/>
      </c>
      <c r="BR72" s="4">
        <f>IF($C72="OK",_xlfn.NUMBERVALUE(Plantilla!BP83),"")</f>
        <v/>
      </c>
      <c r="BS72" s="6">
        <f>IF($C72="OK",_xlfn.NUMBERVALUE(Plantilla!BQ83),"")</f>
        <v/>
      </c>
      <c r="BT72" s="4">
        <f>IF($C72="OK",_xlfn.NUMBERVALUE(Plantilla!BR83),"")</f>
        <v/>
      </c>
      <c r="BU72" s="6">
        <f>IF($C72="OK",_xlfn.NUMBERVALUE(Plantilla!BS83),"")</f>
        <v/>
      </c>
      <c r="BV72" s="6">
        <f>IF($C72="OK",_xlfn.NUMBERVALUE(Plantilla!BT83),"")</f>
        <v/>
      </c>
      <c r="BW72" s="6">
        <f>IF($C72="OK",_xlfn.NUMBERVALUE(Plantilla!BU83),"")</f>
        <v/>
      </c>
      <c r="BX72" s="6">
        <f>IF($C72="OK",_xlfn.NUMBERVALUE(Plantilla!BV83),"")</f>
        <v/>
      </c>
      <c r="BY72" s="6">
        <f>IF($C72="OK",_xlfn.NUMBERVALUE(Plantilla!BW83),"")</f>
        <v/>
      </c>
      <c r="BZ72" s="6">
        <f>IF($C72="OK",_xlfn.NUMBERVALUE(Plantilla!BX83),"")</f>
        <v/>
      </c>
      <c r="CA72" s="6">
        <f>IF($C72="OK",_xlfn.NUMBERVALUE(Plantilla!BY83),"")</f>
        <v/>
      </c>
      <c r="CB72" s="6">
        <f>IF($C72="OK",_xlfn.NUMBERVALUE(Plantilla!BZ83),"")</f>
        <v/>
      </c>
      <c r="CC72" s="6">
        <f>IF($C72="OK",_xlfn.NUMBERVALUE(Plantilla!CA83),"")</f>
        <v/>
      </c>
      <c r="CD72" s="6">
        <f>IF($C72="OK",_xlfn.NUMBERVALUE(Plantilla!CB83),"")</f>
        <v/>
      </c>
      <c r="CE72" s="6">
        <f>IF($C72="OK",_xlfn.NUMBERVALUE(Plantilla!CC83),"")</f>
        <v/>
      </c>
      <c r="CF72" s="4">
        <f>IF($C72="OK",_xlfn.NUMBERVALUE(Plantilla!CD83),"")</f>
        <v/>
      </c>
      <c r="CG72" s="6">
        <f>IF($C72="OK",_xlfn.NUMBERVALUE(Plantilla!CE83),"")</f>
        <v/>
      </c>
      <c r="CH72" s="6">
        <f>IF($C72="OK",_xlfn.NUMBERVALUE(Plantilla!CF83),"")</f>
        <v/>
      </c>
      <c r="CI72" s="6">
        <f>IF($C72="OK",_xlfn.NUMBERVALUE(Plantilla!CG83),"")</f>
        <v/>
      </c>
      <c r="CJ72" s="6">
        <f>IF($C72="OK",_xlfn.NUMBERVALUE(Plantilla!CH83),"")</f>
        <v/>
      </c>
      <c r="CK72" s="6">
        <f>IF($C72="OK",_xlfn.NUMBERVALUE(Plantilla!CI83),"")</f>
        <v/>
      </c>
      <c r="CL72" s="6">
        <f>IF($C72="OK",_xlfn.NUMBERVALUE(Plantilla!CJ83),"")</f>
        <v/>
      </c>
      <c r="CM72">
        <f>IF($C72="OK",TEXT(Plantilla!CK83,"#"),"")</f>
        <v/>
      </c>
      <c r="CN72" s="6">
        <f>IF($C72="OK",_xlfn.NUMBERVALUE(Plantilla!CL83),"")</f>
        <v/>
      </c>
      <c r="CO72" s="6">
        <f>IF($C72="OK",_xlfn.NUMBERVALUE(Plantilla!CM83),"")</f>
        <v/>
      </c>
      <c r="CP72" s="110">
        <f>IF($C72="OK",_xlfn.NUMBERVALUE(Plantilla!CN83),"")</f>
        <v/>
      </c>
      <c r="CQ72" s="6">
        <f>IF($C72="OK",_xlfn.NUMBERVALUE(Plantilla!CO83),"")</f>
        <v/>
      </c>
      <c r="CR72" s="109">
        <f>IF($C72="OK",_xlfn.NUMBERVALUE(Plantilla!CP83),"")</f>
        <v/>
      </c>
      <c r="CS72" s="110">
        <f>IF($C72="OK",_xlfn.NUMBERVALUE(Plantilla!CQ83),"")</f>
        <v/>
      </c>
      <c r="CT72" s="6">
        <f>IF($C72="OK",_xlfn.NUMBERVALUE(Plantilla!CR83),"")</f>
        <v/>
      </c>
      <c r="CU72" s="109">
        <f>IF($C72="OK",_xlfn.NUMBERVALUE(Plantilla!CS83),"")</f>
        <v/>
      </c>
      <c r="CV72" s="110">
        <f>IF($C72="OK",_xlfn.NUMBERVALUE(Plantilla!CT83),"")</f>
        <v/>
      </c>
      <c r="CW72" s="6">
        <f>IF($C72="OK",_xlfn.NUMBERVALUE(Plantilla!CU83),"")</f>
        <v/>
      </c>
      <c r="CX72" s="82">
        <f>IF($C72="OK",_xlfn.NUMBERVALUE(Plantilla!CV83),"")</f>
        <v/>
      </c>
      <c r="CY72" s="6">
        <f>IF($C72="OK",_xlfn.NUMBERVALUE(Plantilla!CW83),"")</f>
        <v/>
      </c>
      <c r="CZ72" s="82">
        <f>IF($C72="OK",_xlfn.NUMBERVALUE(Plantilla!CX83),"")</f>
        <v/>
      </c>
      <c r="DA72" s="6">
        <f>IF($C72="OK",_xlfn.NUMBERVALUE(Plantilla!CY83),"")</f>
        <v/>
      </c>
      <c r="DB72" s="109">
        <f>IF($C72="OK",_xlfn.NUMBERVALUE(Plantilla!CZ83),"")</f>
        <v/>
      </c>
      <c r="DC72" s="6">
        <f>IF($C72="OK",_xlfn.NUMBERVALUE(Plantilla!DA83),"")</f>
        <v/>
      </c>
      <c r="DD72" s="6">
        <f>IF($C72="OK",TEXT(Plantilla!DB83,"#"),"")</f>
        <v/>
      </c>
      <c r="DE72" s="6">
        <f>IF($C72="OK",_xlfn.NUMBERVALUE(Plantilla!DC83),"")</f>
        <v/>
      </c>
      <c r="DF72" s="4">
        <f>IF($C72="OK",_xlfn.NUMBERVALUE(Plantilla!DD83),"")</f>
        <v/>
      </c>
      <c r="DG72" s="6">
        <f>IF($C72="OK",_xlfn.NUMBERVALUE(Plantilla!DE83),"")</f>
        <v/>
      </c>
      <c r="DH72" s="6">
        <f>IF($C72="OK",_xlfn.NUMBERVALUE(Plantilla!DF83),"")</f>
        <v/>
      </c>
      <c r="DI72" s="6">
        <f>IF($C72="OK",_xlfn.NUMBERVALUE(Plantilla!DG83),"")</f>
        <v/>
      </c>
      <c r="DJ72" s="6">
        <f>IF($C72="OK",_xlfn.NUMBERVALUE(Plantilla!DH83),"")</f>
        <v/>
      </c>
      <c r="DK72" s="6">
        <f>IF($C72="OK",_xlfn.NUMBERVALUE(Plantilla!DI83),"")</f>
        <v/>
      </c>
      <c r="DL72" s="6">
        <f>IF($C72="OK",_xlfn.NUMBERVALUE(Plantilla!DJ83),"")</f>
        <v/>
      </c>
      <c r="DM72" s="6">
        <f>IF($C72="OK",_xlfn.NUMBERVALUE(Plantilla!DK83),"")</f>
        <v/>
      </c>
      <c r="DN72" s="6">
        <f>IF($C72="OK",_xlfn.NUMBERVALUE(Plantilla!DL83),"")</f>
        <v/>
      </c>
      <c r="DO72" s="6">
        <f>IF($C72="OK",_xlfn.NUMBERVALUE(Plantilla!DM83),"")</f>
        <v/>
      </c>
      <c r="DP72" s="6">
        <f>IF($C72="OK",_xlfn.NUMBERVALUE(Plantilla!DN83),"")</f>
        <v/>
      </c>
      <c r="DQ72" s="6">
        <f>IF($C72="OK",_xlfn.NUMBERVALUE(Plantilla!DO83),"")</f>
        <v/>
      </c>
      <c r="DR72" s="6">
        <f>IF($C72="OK",_xlfn.NUMBERVALUE(Plantilla!DP83),"")</f>
        <v/>
      </c>
      <c r="DS72">
        <f>IF($C72="OK",TEXT(Plantilla!DR83,"#"),"")</f>
        <v/>
      </c>
      <c r="DT72" s="6" t="n"/>
    </row>
    <row r="73">
      <c r="A73">
        <f>IF(Plantilla!$I$6="¡Perfecto!, Guarda el archivo y adjúntalo a tu interfaz de Nómina Electrónica","OK","Error")</f>
        <v/>
      </c>
      <c r="B73">
        <f>IF(Plantilla!$I$6="¡Perfecto!, Guarda el archivo y adjúntalo a tu interfaz de Nómina Electrónica",MID(Plantilla!$D$2,SEARCH("V",Plantilla!$D$2),10),"")</f>
        <v/>
      </c>
      <c r="C73">
        <f>Plantilla!C84</f>
        <v/>
      </c>
      <c r="D73">
        <f>IF($C73="OK",Plantilla!B84,"")</f>
        <v/>
      </c>
      <c r="E73">
        <f>IF($C73="OK",
   VLOOKUP(Plantilla!$E$4,'Tablas '!$AP$4:$AT$6,5,FALSE),
"")</f>
        <v/>
      </c>
      <c r="F73">
        <f>IF($C73="OK",TEXT(Plantilla!D84,"#"),"")</f>
        <v/>
      </c>
      <c r="G73">
        <f>IF($C73="OK",
   VLOOKUP(Plantilla!E84,'Tablas '!$B$4:$C$14,2,FALSE),
"")</f>
        <v/>
      </c>
      <c r="H73">
        <f>IF($C73="OK",TEXT(Plantilla!F84,"#"),"")</f>
        <v/>
      </c>
      <c r="I73">
        <f>IF($C73="OK",TEXT(Plantilla!G84,"#"),"")</f>
        <v/>
      </c>
      <c r="J73">
        <f>IF($C73="OK",TEXT(Plantilla!H84,"#"),"")</f>
        <v/>
      </c>
      <c r="K73">
        <f>IF($C73="OK",TEXT(Plantilla!I84,"#"),"")</f>
        <v/>
      </c>
      <c r="L73">
        <f>IF($C73="OK",TEXT(Plantilla!J84,"#"),"")</f>
        <v/>
      </c>
      <c r="M73">
        <f>IF($C73="OK",TEXT(Plantilla!K84,"#"),"")</f>
        <v/>
      </c>
      <c r="N73">
        <f>IF($C73="OK",
   CONCATENATE(YEAR(Plantilla!L84),"-",TEXT(MONTH(Plantilla!L84),"00"),"-",TEXT(DAY(Plantilla!L84),"00")),
"")</f>
        <v/>
      </c>
      <c r="O73">
        <f>IF($C73="OK",_xlfn.NUMBERVALUE(Plantilla!M84),"")</f>
        <v/>
      </c>
      <c r="P73">
        <f>IF($C73="OK",
   IF(Plantilla!N84&lt;&gt;"",
      CONCATENATE(YEAR(Plantilla!N84),"-",TEXT(MONTH(Plantilla!N84),"00"),"-",TEXT(DAY(Plantilla!N84),"00")),
   ""),
"")</f>
        <v/>
      </c>
      <c r="Q73">
        <f>IF($C73="OK",
   VLOOKUP(Plantilla!O84,'Tablas '!$E$4:$F$19,2,FALSE),
"")</f>
        <v/>
      </c>
      <c r="R73">
        <f>IF($C73="OK",
   VLOOKUP(Plantilla!P84,'Tablas '!$H$4:$I$5,2,FALSE),
"")</f>
        <v/>
      </c>
      <c r="S73">
        <f>IF($C73="OK",
   VLOOKUP(Plantilla!Q84,'Tablas '!$K$4:$L$8,2,FALSE),
"")</f>
        <v/>
      </c>
      <c r="T73">
        <f>IF($C73="OK",
   VLOOKUP(Plantilla!R84,'Tablas '!$AE$4:$AF$6,2,FALSE),
"")</f>
        <v/>
      </c>
      <c r="U73">
        <f>IF($C73="OK",
   VLOOKUP(Plantilla!S84,'Tablas '!$AE$4:$AF$6,2,FALSE),
"")</f>
        <v/>
      </c>
      <c r="V73">
        <f>IF($C73="OK",TEXT(Plantilla!T84,"#"),"")</f>
        <v/>
      </c>
      <c r="W73" s="84">
        <f>IF($C73="OK",
   VLOOKUP(Plantilla!U84,'Tablas '!$AM$4:$AN$1126,2,FALSE),
"")</f>
        <v/>
      </c>
      <c r="X73">
        <f>IF($C73="OK",TEXT(Plantilla!V84,"#"),"")</f>
        <v/>
      </c>
      <c r="Y73">
        <f>IF($C73="OK",
   CONCATENATE(YEAR(Plantilla!W84),"-",TEXT(MONTH(Plantilla!W84),"00"),"-",TEXT(DAY(Plantilla!W84),"00")),
"")</f>
        <v/>
      </c>
      <c r="Z73">
        <f>IF($C73="OK",
   CONCATENATE(YEAR(Plantilla!X84),"-",TEXT(MONTH(Plantilla!X84),"00"),"-",TEXT(DAY(Plantilla!X84),"00")),
"")</f>
        <v/>
      </c>
      <c r="AA73">
        <f>IF($C73="OK",
   TEXT(VLOOKUP(Plantilla!Y84,'Tablas '!$Q$4:$R$9,2,FALSE),"#"),
"")</f>
        <v/>
      </c>
      <c r="AB73">
        <f>IF($C73="OK",
   CONCATENATE(YEAR(Plantilla!Z84),"-",TEXT(MONTH(Plantilla!Z84),"00"),"-",TEXT(DAY(Plantilla!Z84),"00")),
"")</f>
        <v/>
      </c>
      <c r="AC73">
        <f>IF($C73="OK",
   TEXT(VLOOKUP(Plantilla!AA84,'Tablas '!$T$4:$U$13,2,FALSE),"#"),
"")</f>
        <v/>
      </c>
      <c r="AD73">
        <f>IF($C73="OK",TEXT(Plantilla!AB84,"#"),"")</f>
        <v/>
      </c>
      <c r="AE73">
        <f>IF($C73="OK",
   IF(Plantilla!AC84&lt;&gt;"",
      TEXT(VLOOKUP(Plantilla!AC84,'Tablas '!$W$4:$X$7,2,FALSE),"#"),
   ""),
"")</f>
        <v/>
      </c>
      <c r="AF73">
        <f>IF($C73="OK",TEXT(Plantilla!AD84,"#"),"")</f>
        <v/>
      </c>
      <c r="AG73" s="6">
        <f>IF($C73="OK",_xlfn.NUMBERVALUE(Plantilla!AE84),"")</f>
        <v/>
      </c>
      <c r="AH73" s="4">
        <f>IF($C73="OK",_xlfn.NUMBERVALUE(Plantilla!AF84),"")</f>
        <v/>
      </c>
      <c r="AI73" s="6">
        <f>IF($C73="OK",_xlfn.NUMBERVALUE(Plantilla!AG84),"")</f>
        <v/>
      </c>
      <c r="AJ73" s="6">
        <f>IF($C73="OK",_xlfn.NUMBERVALUE(Plantilla!AH84),"")</f>
        <v/>
      </c>
      <c r="AK73" s="6">
        <f>IF($C73="OK",_xlfn.NUMBERVALUE(Plantilla!AI84),"")</f>
        <v/>
      </c>
      <c r="AL73" s="6">
        <f>IF($C73="OK",_xlfn.NUMBERVALUE(Plantilla!AJ84),"")</f>
        <v/>
      </c>
      <c r="AM73" s="4">
        <f>IF($C73="OK",_xlfn.NUMBERVALUE(Plantilla!AK84),"")</f>
        <v/>
      </c>
      <c r="AN73" s="6">
        <f>IF($C73="OK",_xlfn.NUMBERVALUE(Plantilla!AL84),"")</f>
        <v/>
      </c>
      <c r="AO73" s="4">
        <f>IF($C73="OK",_xlfn.NUMBERVALUE(Plantilla!AM84),"")</f>
        <v/>
      </c>
      <c r="AP73" s="6">
        <f>IF($C73="OK",_xlfn.NUMBERVALUE(Plantilla!AN84),"")</f>
        <v/>
      </c>
      <c r="AQ73" s="4">
        <f>IF($C73="OK",_xlfn.NUMBERVALUE(Plantilla!AO84),"")</f>
        <v/>
      </c>
      <c r="AR73" s="6">
        <f>IF($C73="OK",_xlfn.NUMBERVALUE(Plantilla!AP84),"")</f>
        <v/>
      </c>
      <c r="AS73" s="4">
        <f>IF($C73="OK",_xlfn.NUMBERVALUE(Plantilla!AQ84),"")</f>
        <v/>
      </c>
      <c r="AT73" s="6">
        <f>IF($C73="OK",_xlfn.NUMBERVALUE(Plantilla!AR84),"")</f>
        <v/>
      </c>
      <c r="AU73" s="4">
        <f>IF($C73="OK",_xlfn.NUMBERVALUE(Plantilla!AS84),"")</f>
        <v/>
      </c>
      <c r="AV73" s="6">
        <f>IF($C73="OK",_xlfn.NUMBERVALUE(Plantilla!AT84),"")</f>
        <v/>
      </c>
      <c r="AW73" s="4">
        <f>IF($C73="OK",_xlfn.NUMBERVALUE(Plantilla!AU84),"")</f>
        <v/>
      </c>
      <c r="AX73" s="6">
        <f>IF($C73="OK",_xlfn.NUMBERVALUE(Plantilla!AV84),"")</f>
        <v/>
      </c>
      <c r="AY73" s="4">
        <f>IF($C73="OK",_xlfn.NUMBERVALUE(Plantilla!AW84),"")</f>
        <v/>
      </c>
      <c r="AZ73" s="6">
        <f>IF($C73="OK",_xlfn.NUMBERVALUE(Plantilla!AX84),"")</f>
        <v/>
      </c>
      <c r="BA73">
        <f>IF($C73="OK",_xlfn.NUMBERVALUE(Plantilla!AY84),"")</f>
        <v/>
      </c>
      <c r="BB73">
        <f>IF($C73="OK",_xlfn.NUMBERVALUE(Plantilla!AZ84),"")</f>
        <v/>
      </c>
      <c r="BC73" s="4">
        <f>IF($C73="OK",_xlfn.NUMBERVALUE(Plantilla!BA84),"")</f>
        <v/>
      </c>
      <c r="BD73" s="6">
        <f>IF($C73="OK",_xlfn.NUMBERVALUE(Plantilla!BB84),"")</f>
        <v/>
      </c>
      <c r="BE73" s="4">
        <f>IF($C73="OK",_xlfn.NUMBERVALUE(Plantilla!BC84),"")</f>
        <v/>
      </c>
      <c r="BF73" s="6">
        <f>IF($C73="OK",_xlfn.NUMBERVALUE(Plantilla!BD84),"")</f>
        <v/>
      </c>
      <c r="BG73" s="4">
        <f>IF($C73="OK",_xlfn.NUMBERVALUE(Plantilla!BE84),"")</f>
        <v/>
      </c>
      <c r="BH73" s="6">
        <f>IF($C73="OK",_xlfn.NUMBERVALUE(Plantilla!BF84),"")</f>
        <v/>
      </c>
      <c r="BI73" s="110">
        <f>IF($C73="OK",_xlfn.NUMBERVALUE(Plantilla!BG84),"")</f>
        <v/>
      </c>
      <c r="BJ73" s="6">
        <f>IF($C73="OK",_xlfn.NUMBERVALUE(Plantilla!BH84),"")</f>
        <v/>
      </c>
      <c r="BK73" s="109">
        <f>IF($C73="OK",_xlfn.NUMBERVALUE(Plantilla!BI84),"")</f>
        <v/>
      </c>
      <c r="BL73" s="6">
        <f>IF($C73="OK",
   IF(Plantilla!BJ84&lt;&gt;"",
      TEXT(VLOOKUP(Plantilla!BJ84,'Tablas '!$Z$4:$AA$6,2,FALSE),"#"),
   ""),
"")</f>
        <v/>
      </c>
      <c r="BM73" s="4">
        <f>IF($C73="OK",_xlfn.NUMBERVALUE(Plantilla!BK84),"")</f>
        <v/>
      </c>
      <c r="BN73" s="4">
        <f>IF($C73="OK",_xlfn.NUMBERVALUE(Plantilla!BL84),"")</f>
        <v/>
      </c>
      <c r="BO73" s="6">
        <f>IF($C73="OK",_xlfn.NUMBERVALUE(Plantilla!BM84),"")</f>
        <v/>
      </c>
      <c r="BP73" s="4">
        <f>IF($C73="OK",_xlfn.NUMBERVALUE(Plantilla!BN84),"")</f>
        <v/>
      </c>
      <c r="BQ73" s="6">
        <f>IF($C73="OK",_xlfn.NUMBERVALUE(Plantilla!BO84),"")</f>
        <v/>
      </c>
      <c r="BR73" s="4">
        <f>IF($C73="OK",_xlfn.NUMBERVALUE(Plantilla!BP84),"")</f>
        <v/>
      </c>
      <c r="BS73" s="6">
        <f>IF($C73="OK",_xlfn.NUMBERVALUE(Plantilla!BQ84),"")</f>
        <v/>
      </c>
      <c r="BT73" s="4">
        <f>IF($C73="OK",_xlfn.NUMBERVALUE(Plantilla!BR84),"")</f>
        <v/>
      </c>
      <c r="BU73" s="6">
        <f>IF($C73="OK",_xlfn.NUMBERVALUE(Plantilla!BS84),"")</f>
        <v/>
      </c>
      <c r="BV73" s="6">
        <f>IF($C73="OK",_xlfn.NUMBERVALUE(Plantilla!BT84),"")</f>
        <v/>
      </c>
      <c r="BW73" s="6">
        <f>IF($C73="OK",_xlfn.NUMBERVALUE(Plantilla!BU84),"")</f>
        <v/>
      </c>
      <c r="BX73" s="6">
        <f>IF($C73="OK",_xlfn.NUMBERVALUE(Plantilla!BV84),"")</f>
        <v/>
      </c>
      <c r="BY73" s="6">
        <f>IF($C73="OK",_xlfn.NUMBERVALUE(Plantilla!BW84),"")</f>
        <v/>
      </c>
      <c r="BZ73" s="6">
        <f>IF($C73="OK",_xlfn.NUMBERVALUE(Plantilla!BX84),"")</f>
        <v/>
      </c>
      <c r="CA73" s="6">
        <f>IF($C73="OK",_xlfn.NUMBERVALUE(Plantilla!BY84),"")</f>
        <v/>
      </c>
      <c r="CB73" s="6">
        <f>IF($C73="OK",_xlfn.NUMBERVALUE(Plantilla!BZ84),"")</f>
        <v/>
      </c>
      <c r="CC73" s="6">
        <f>IF($C73="OK",_xlfn.NUMBERVALUE(Plantilla!CA84),"")</f>
        <v/>
      </c>
      <c r="CD73" s="6">
        <f>IF($C73="OK",_xlfn.NUMBERVALUE(Plantilla!CB84),"")</f>
        <v/>
      </c>
      <c r="CE73" s="6">
        <f>IF($C73="OK",_xlfn.NUMBERVALUE(Plantilla!CC84),"")</f>
        <v/>
      </c>
      <c r="CF73" s="4">
        <f>IF($C73="OK",_xlfn.NUMBERVALUE(Plantilla!CD84),"")</f>
        <v/>
      </c>
      <c r="CG73" s="6">
        <f>IF($C73="OK",_xlfn.NUMBERVALUE(Plantilla!CE84),"")</f>
        <v/>
      </c>
      <c r="CH73" s="6">
        <f>IF($C73="OK",_xlfn.NUMBERVALUE(Plantilla!CF84),"")</f>
        <v/>
      </c>
      <c r="CI73" s="6">
        <f>IF($C73="OK",_xlfn.NUMBERVALUE(Plantilla!CG84),"")</f>
        <v/>
      </c>
      <c r="CJ73" s="6">
        <f>IF($C73="OK",_xlfn.NUMBERVALUE(Plantilla!CH84),"")</f>
        <v/>
      </c>
      <c r="CK73" s="6">
        <f>IF($C73="OK",_xlfn.NUMBERVALUE(Plantilla!CI84),"")</f>
        <v/>
      </c>
      <c r="CL73" s="6">
        <f>IF($C73="OK",_xlfn.NUMBERVALUE(Plantilla!CJ84),"")</f>
        <v/>
      </c>
      <c r="CM73">
        <f>IF($C73="OK",TEXT(Plantilla!CK84,"#"),"")</f>
        <v/>
      </c>
      <c r="CN73" s="6">
        <f>IF($C73="OK",_xlfn.NUMBERVALUE(Plantilla!CL84),"")</f>
        <v/>
      </c>
      <c r="CO73" s="6">
        <f>IF($C73="OK",_xlfn.NUMBERVALUE(Plantilla!CM84),"")</f>
        <v/>
      </c>
      <c r="CP73" s="110">
        <f>IF($C73="OK",_xlfn.NUMBERVALUE(Plantilla!CN84),"")</f>
        <v/>
      </c>
      <c r="CQ73" s="6">
        <f>IF($C73="OK",_xlfn.NUMBERVALUE(Plantilla!CO84),"")</f>
        <v/>
      </c>
      <c r="CR73" s="109">
        <f>IF($C73="OK",_xlfn.NUMBERVALUE(Plantilla!CP84),"")</f>
        <v/>
      </c>
      <c r="CS73" s="110">
        <f>IF($C73="OK",_xlfn.NUMBERVALUE(Plantilla!CQ84),"")</f>
        <v/>
      </c>
      <c r="CT73" s="6">
        <f>IF($C73="OK",_xlfn.NUMBERVALUE(Plantilla!CR84),"")</f>
        <v/>
      </c>
      <c r="CU73" s="109">
        <f>IF($C73="OK",_xlfn.NUMBERVALUE(Plantilla!CS84),"")</f>
        <v/>
      </c>
      <c r="CV73" s="110">
        <f>IF($C73="OK",_xlfn.NUMBERVALUE(Plantilla!CT84),"")</f>
        <v/>
      </c>
      <c r="CW73" s="6">
        <f>IF($C73="OK",_xlfn.NUMBERVALUE(Plantilla!CU84),"")</f>
        <v/>
      </c>
      <c r="CX73" s="82">
        <f>IF($C73="OK",_xlfn.NUMBERVALUE(Plantilla!CV84),"")</f>
        <v/>
      </c>
      <c r="CY73" s="6">
        <f>IF($C73="OK",_xlfn.NUMBERVALUE(Plantilla!CW84),"")</f>
        <v/>
      </c>
      <c r="CZ73" s="82">
        <f>IF($C73="OK",_xlfn.NUMBERVALUE(Plantilla!CX84),"")</f>
        <v/>
      </c>
      <c r="DA73" s="6">
        <f>IF($C73="OK",_xlfn.NUMBERVALUE(Plantilla!CY84),"")</f>
        <v/>
      </c>
      <c r="DB73" s="109">
        <f>IF($C73="OK",_xlfn.NUMBERVALUE(Plantilla!CZ84),"")</f>
        <v/>
      </c>
      <c r="DC73" s="6">
        <f>IF($C73="OK",_xlfn.NUMBERVALUE(Plantilla!DA84),"")</f>
        <v/>
      </c>
      <c r="DD73" s="6">
        <f>IF($C73="OK",TEXT(Plantilla!DB84,"#"),"")</f>
        <v/>
      </c>
      <c r="DE73" s="6">
        <f>IF($C73="OK",_xlfn.NUMBERVALUE(Plantilla!DC84),"")</f>
        <v/>
      </c>
      <c r="DF73" s="4">
        <f>IF($C73="OK",_xlfn.NUMBERVALUE(Plantilla!DD84),"")</f>
        <v/>
      </c>
      <c r="DG73" s="6">
        <f>IF($C73="OK",_xlfn.NUMBERVALUE(Plantilla!DE84),"")</f>
        <v/>
      </c>
      <c r="DH73" s="6">
        <f>IF($C73="OK",_xlfn.NUMBERVALUE(Plantilla!DF84),"")</f>
        <v/>
      </c>
      <c r="DI73" s="6">
        <f>IF($C73="OK",_xlfn.NUMBERVALUE(Plantilla!DG84),"")</f>
        <v/>
      </c>
      <c r="DJ73" s="6">
        <f>IF($C73="OK",_xlfn.NUMBERVALUE(Plantilla!DH84),"")</f>
        <v/>
      </c>
      <c r="DK73" s="6">
        <f>IF($C73="OK",_xlfn.NUMBERVALUE(Plantilla!DI84),"")</f>
        <v/>
      </c>
      <c r="DL73" s="6">
        <f>IF($C73="OK",_xlfn.NUMBERVALUE(Plantilla!DJ84),"")</f>
        <v/>
      </c>
      <c r="DM73" s="6">
        <f>IF($C73="OK",_xlfn.NUMBERVALUE(Plantilla!DK84),"")</f>
        <v/>
      </c>
      <c r="DN73" s="6">
        <f>IF($C73="OK",_xlfn.NUMBERVALUE(Plantilla!DL84),"")</f>
        <v/>
      </c>
      <c r="DO73" s="6">
        <f>IF($C73="OK",_xlfn.NUMBERVALUE(Plantilla!DM84),"")</f>
        <v/>
      </c>
      <c r="DP73" s="6">
        <f>IF($C73="OK",_xlfn.NUMBERVALUE(Plantilla!DN84),"")</f>
        <v/>
      </c>
      <c r="DQ73" s="6">
        <f>IF($C73="OK",_xlfn.NUMBERVALUE(Plantilla!DO84),"")</f>
        <v/>
      </c>
      <c r="DR73" s="6">
        <f>IF($C73="OK",_xlfn.NUMBERVALUE(Plantilla!DP84),"")</f>
        <v/>
      </c>
      <c r="DS73">
        <f>IF($C73="OK",TEXT(Plantilla!DR84,"#"),"")</f>
        <v/>
      </c>
      <c r="DT73" s="6" t="n"/>
    </row>
    <row r="74">
      <c r="A74">
        <f>IF(Plantilla!$I$6="¡Perfecto!, Guarda el archivo y adjúntalo a tu interfaz de Nómina Electrónica","OK","Error")</f>
        <v/>
      </c>
      <c r="B74">
        <f>IF(Plantilla!$I$6="¡Perfecto!, Guarda el archivo y adjúntalo a tu interfaz de Nómina Electrónica",MID(Plantilla!$D$2,SEARCH("V",Plantilla!$D$2),10),"")</f>
        <v/>
      </c>
      <c r="C74">
        <f>Plantilla!C85</f>
        <v/>
      </c>
      <c r="D74">
        <f>IF($C74="OK",Plantilla!B85,"")</f>
        <v/>
      </c>
      <c r="E74">
        <f>IF($C74="OK",
   VLOOKUP(Plantilla!$E$4,'Tablas '!$AP$4:$AT$6,5,FALSE),
"")</f>
        <v/>
      </c>
      <c r="F74">
        <f>IF($C74="OK",TEXT(Plantilla!D85,"#"),"")</f>
        <v/>
      </c>
      <c r="G74">
        <f>IF($C74="OK",
   VLOOKUP(Plantilla!E85,'Tablas '!$B$4:$C$14,2,FALSE),
"")</f>
        <v/>
      </c>
      <c r="H74">
        <f>IF($C74="OK",TEXT(Plantilla!F85,"#"),"")</f>
        <v/>
      </c>
      <c r="I74">
        <f>IF($C74="OK",TEXT(Plantilla!G85,"#"),"")</f>
        <v/>
      </c>
      <c r="J74">
        <f>IF($C74="OK",TEXT(Plantilla!H85,"#"),"")</f>
        <v/>
      </c>
      <c r="K74">
        <f>IF($C74="OK",TEXT(Plantilla!I85,"#"),"")</f>
        <v/>
      </c>
      <c r="L74">
        <f>IF($C74="OK",TEXT(Plantilla!J85,"#"),"")</f>
        <v/>
      </c>
      <c r="M74">
        <f>IF($C74="OK",TEXT(Plantilla!K85,"#"),"")</f>
        <v/>
      </c>
      <c r="N74">
        <f>IF($C74="OK",
   CONCATENATE(YEAR(Plantilla!L85),"-",TEXT(MONTH(Plantilla!L85),"00"),"-",TEXT(DAY(Plantilla!L85),"00")),
"")</f>
        <v/>
      </c>
      <c r="O74">
        <f>IF($C74="OK",_xlfn.NUMBERVALUE(Plantilla!M85),"")</f>
        <v/>
      </c>
      <c r="P74">
        <f>IF($C74="OK",
   IF(Plantilla!N85&lt;&gt;"",
      CONCATENATE(YEAR(Plantilla!N85),"-",TEXT(MONTH(Plantilla!N85),"00"),"-",TEXT(DAY(Plantilla!N85),"00")),
   ""),
"")</f>
        <v/>
      </c>
      <c r="Q74">
        <f>IF($C74="OK",
   VLOOKUP(Plantilla!O85,'Tablas '!$E$4:$F$19,2,FALSE),
"")</f>
        <v/>
      </c>
      <c r="R74">
        <f>IF($C74="OK",
   VLOOKUP(Plantilla!P85,'Tablas '!$H$4:$I$5,2,FALSE),
"")</f>
        <v/>
      </c>
      <c r="S74">
        <f>IF($C74="OK",
   VLOOKUP(Plantilla!Q85,'Tablas '!$K$4:$L$8,2,FALSE),
"")</f>
        <v/>
      </c>
      <c r="T74">
        <f>IF($C74="OK",
   VLOOKUP(Plantilla!R85,'Tablas '!$AE$4:$AF$6,2,FALSE),
"")</f>
        <v/>
      </c>
      <c r="U74">
        <f>IF($C74="OK",
   VLOOKUP(Plantilla!S85,'Tablas '!$AE$4:$AF$6,2,FALSE),
"")</f>
        <v/>
      </c>
      <c r="V74">
        <f>IF($C74="OK",TEXT(Plantilla!T85,"#"),"")</f>
        <v/>
      </c>
      <c r="W74" s="84">
        <f>IF($C74="OK",
   VLOOKUP(Plantilla!U85,'Tablas '!$AM$4:$AN$1126,2,FALSE),
"")</f>
        <v/>
      </c>
      <c r="X74">
        <f>IF($C74="OK",TEXT(Plantilla!V85,"#"),"")</f>
        <v/>
      </c>
      <c r="Y74">
        <f>IF($C74="OK",
   CONCATENATE(YEAR(Plantilla!W85),"-",TEXT(MONTH(Plantilla!W85),"00"),"-",TEXT(DAY(Plantilla!W85),"00")),
"")</f>
        <v/>
      </c>
      <c r="Z74">
        <f>IF($C74="OK",
   CONCATENATE(YEAR(Plantilla!X85),"-",TEXT(MONTH(Plantilla!X85),"00"),"-",TEXT(DAY(Plantilla!X85),"00")),
"")</f>
        <v/>
      </c>
      <c r="AA74">
        <f>IF($C74="OK",
   TEXT(VLOOKUP(Plantilla!Y85,'Tablas '!$Q$4:$R$9,2,FALSE),"#"),
"")</f>
        <v/>
      </c>
      <c r="AB74">
        <f>IF($C74="OK",
   CONCATENATE(YEAR(Plantilla!Z85),"-",TEXT(MONTH(Plantilla!Z85),"00"),"-",TEXT(DAY(Plantilla!Z85),"00")),
"")</f>
        <v/>
      </c>
      <c r="AC74">
        <f>IF($C74="OK",
   TEXT(VLOOKUP(Plantilla!AA85,'Tablas '!$T$4:$U$13,2,FALSE),"#"),
"")</f>
        <v/>
      </c>
      <c r="AD74">
        <f>IF($C74="OK",TEXT(Plantilla!AB85,"#"),"")</f>
        <v/>
      </c>
      <c r="AE74">
        <f>IF($C74="OK",
   IF(Plantilla!AC85&lt;&gt;"",
      TEXT(VLOOKUP(Plantilla!AC85,'Tablas '!$W$4:$X$7,2,FALSE),"#"),
   ""),
"")</f>
        <v/>
      </c>
      <c r="AF74">
        <f>IF($C74="OK",TEXT(Plantilla!AD85,"#"),"")</f>
        <v/>
      </c>
      <c r="AG74" s="6">
        <f>IF($C74="OK",_xlfn.NUMBERVALUE(Plantilla!AE85),"")</f>
        <v/>
      </c>
      <c r="AH74" s="4">
        <f>IF($C74="OK",_xlfn.NUMBERVALUE(Plantilla!AF85),"")</f>
        <v/>
      </c>
      <c r="AI74" s="6">
        <f>IF($C74="OK",_xlfn.NUMBERVALUE(Plantilla!AG85),"")</f>
        <v/>
      </c>
      <c r="AJ74" s="6">
        <f>IF($C74="OK",_xlfn.NUMBERVALUE(Plantilla!AH85),"")</f>
        <v/>
      </c>
      <c r="AK74" s="6">
        <f>IF($C74="OK",_xlfn.NUMBERVALUE(Plantilla!AI85),"")</f>
        <v/>
      </c>
      <c r="AL74" s="6">
        <f>IF($C74="OK",_xlfn.NUMBERVALUE(Plantilla!AJ85),"")</f>
        <v/>
      </c>
      <c r="AM74" s="4">
        <f>IF($C74="OK",_xlfn.NUMBERVALUE(Plantilla!AK85),"")</f>
        <v/>
      </c>
      <c r="AN74" s="6">
        <f>IF($C74="OK",_xlfn.NUMBERVALUE(Plantilla!AL85),"")</f>
        <v/>
      </c>
      <c r="AO74" s="4">
        <f>IF($C74="OK",_xlfn.NUMBERVALUE(Plantilla!AM85),"")</f>
        <v/>
      </c>
      <c r="AP74" s="6">
        <f>IF($C74="OK",_xlfn.NUMBERVALUE(Plantilla!AN85),"")</f>
        <v/>
      </c>
      <c r="AQ74" s="4">
        <f>IF($C74="OK",_xlfn.NUMBERVALUE(Plantilla!AO85),"")</f>
        <v/>
      </c>
      <c r="AR74" s="6">
        <f>IF($C74="OK",_xlfn.NUMBERVALUE(Plantilla!AP85),"")</f>
        <v/>
      </c>
      <c r="AS74" s="4">
        <f>IF($C74="OK",_xlfn.NUMBERVALUE(Plantilla!AQ85),"")</f>
        <v/>
      </c>
      <c r="AT74" s="6">
        <f>IF($C74="OK",_xlfn.NUMBERVALUE(Plantilla!AR85),"")</f>
        <v/>
      </c>
      <c r="AU74" s="4">
        <f>IF($C74="OK",_xlfn.NUMBERVALUE(Plantilla!AS85),"")</f>
        <v/>
      </c>
      <c r="AV74" s="6">
        <f>IF($C74="OK",_xlfn.NUMBERVALUE(Plantilla!AT85),"")</f>
        <v/>
      </c>
      <c r="AW74" s="4">
        <f>IF($C74="OK",_xlfn.NUMBERVALUE(Plantilla!AU85),"")</f>
        <v/>
      </c>
      <c r="AX74" s="6">
        <f>IF($C74="OK",_xlfn.NUMBERVALUE(Plantilla!AV85),"")</f>
        <v/>
      </c>
      <c r="AY74" s="4">
        <f>IF($C74="OK",_xlfn.NUMBERVALUE(Plantilla!AW85),"")</f>
        <v/>
      </c>
      <c r="AZ74" s="6">
        <f>IF($C74="OK",_xlfn.NUMBERVALUE(Plantilla!AX85),"")</f>
        <v/>
      </c>
      <c r="BA74">
        <f>IF($C74="OK",_xlfn.NUMBERVALUE(Plantilla!AY85),"")</f>
        <v/>
      </c>
      <c r="BB74">
        <f>IF($C74="OK",_xlfn.NUMBERVALUE(Plantilla!AZ85),"")</f>
        <v/>
      </c>
      <c r="BC74" s="4">
        <f>IF($C74="OK",_xlfn.NUMBERVALUE(Plantilla!BA85),"")</f>
        <v/>
      </c>
      <c r="BD74" s="6">
        <f>IF($C74="OK",_xlfn.NUMBERVALUE(Plantilla!BB85),"")</f>
        <v/>
      </c>
      <c r="BE74" s="4">
        <f>IF($C74="OK",_xlfn.NUMBERVALUE(Plantilla!BC85),"")</f>
        <v/>
      </c>
      <c r="BF74" s="6">
        <f>IF($C74="OK",_xlfn.NUMBERVALUE(Plantilla!BD85),"")</f>
        <v/>
      </c>
      <c r="BG74" s="4">
        <f>IF($C74="OK",_xlfn.NUMBERVALUE(Plantilla!BE85),"")</f>
        <v/>
      </c>
      <c r="BH74" s="6">
        <f>IF($C74="OK",_xlfn.NUMBERVALUE(Plantilla!BF85),"")</f>
        <v/>
      </c>
      <c r="BI74" s="110">
        <f>IF($C74="OK",_xlfn.NUMBERVALUE(Plantilla!BG85),"")</f>
        <v/>
      </c>
      <c r="BJ74" s="6">
        <f>IF($C74="OK",_xlfn.NUMBERVALUE(Plantilla!BH85),"")</f>
        <v/>
      </c>
      <c r="BK74" s="109">
        <f>IF($C74="OK",_xlfn.NUMBERVALUE(Plantilla!BI85),"")</f>
        <v/>
      </c>
      <c r="BL74" s="6">
        <f>IF($C74="OK",
   IF(Plantilla!BJ85&lt;&gt;"",
      TEXT(VLOOKUP(Plantilla!BJ85,'Tablas '!$Z$4:$AA$6,2,FALSE),"#"),
   ""),
"")</f>
        <v/>
      </c>
      <c r="BM74" s="4">
        <f>IF($C74="OK",_xlfn.NUMBERVALUE(Plantilla!BK85),"")</f>
        <v/>
      </c>
      <c r="BN74" s="4">
        <f>IF($C74="OK",_xlfn.NUMBERVALUE(Plantilla!BL85),"")</f>
        <v/>
      </c>
      <c r="BO74" s="6">
        <f>IF($C74="OK",_xlfn.NUMBERVALUE(Plantilla!BM85),"")</f>
        <v/>
      </c>
      <c r="BP74" s="4">
        <f>IF($C74="OK",_xlfn.NUMBERVALUE(Plantilla!BN85),"")</f>
        <v/>
      </c>
      <c r="BQ74" s="6">
        <f>IF($C74="OK",_xlfn.NUMBERVALUE(Plantilla!BO85),"")</f>
        <v/>
      </c>
      <c r="BR74" s="4">
        <f>IF($C74="OK",_xlfn.NUMBERVALUE(Plantilla!BP85),"")</f>
        <v/>
      </c>
      <c r="BS74" s="6">
        <f>IF($C74="OK",_xlfn.NUMBERVALUE(Plantilla!BQ85),"")</f>
        <v/>
      </c>
      <c r="BT74" s="4">
        <f>IF($C74="OK",_xlfn.NUMBERVALUE(Plantilla!BR85),"")</f>
        <v/>
      </c>
      <c r="BU74" s="6">
        <f>IF($C74="OK",_xlfn.NUMBERVALUE(Plantilla!BS85),"")</f>
        <v/>
      </c>
      <c r="BV74" s="6">
        <f>IF($C74="OK",_xlfn.NUMBERVALUE(Plantilla!BT85),"")</f>
        <v/>
      </c>
      <c r="BW74" s="6">
        <f>IF($C74="OK",_xlfn.NUMBERVALUE(Plantilla!BU85),"")</f>
        <v/>
      </c>
      <c r="BX74" s="6">
        <f>IF($C74="OK",_xlfn.NUMBERVALUE(Plantilla!BV85),"")</f>
        <v/>
      </c>
      <c r="BY74" s="6">
        <f>IF($C74="OK",_xlfn.NUMBERVALUE(Plantilla!BW85),"")</f>
        <v/>
      </c>
      <c r="BZ74" s="6">
        <f>IF($C74="OK",_xlfn.NUMBERVALUE(Plantilla!BX85),"")</f>
        <v/>
      </c>
      <c r="CA74" s="6">
        <f>IF($C74="OK",_xlfn.NUMBERVALUE(Plantilla!BY85),"")</f>
        <v/>
      </c>
      <c r="CB74" s="6">
        <f>IF($C74="OK",_xlfn.NUMBERVALUE(Plantilla!BZ85),"")</f>
        <v/>
      </c>
      <c r="CC74" s="6">
        <f>IF($C74="OK",_xlfn.NUMBERVALUE(Plantilla!CA85),"")</f>
        <v/>
      </c>
      <c r="CD74" s="6">
        <f>IF($C74="OK",_xlfn.NUMBERVALUE(Plantilla!CB85),"")</f>
        <v/>
      </c>
      <c r="CE74" s="6">
        <f>IF($C74="OK",_xlfn.NUMBERVALUE(Plantilla!CC85),"")</f>
        <v/>
      </c>
      <c r="CF74" s="4">
        <f>IF($C74="OK",_xlfn.NUMBERVALUE(Plantilla!CD85),"")</f>
        <v/>
      </c>
      <c r="CG74" s="6">
        <f>IF($C74="OK",_xlfn.NUMBERVALUE(Plantilla!CE85),"")</f>
        <v/>
      </c>
      <c r="CH74" s="6">
        <f>IF($C74="OK",_xlfn.NUMBERVALUE(Plantilla!CF85),"")</f>
        <v/>
      </c>
      <c r="CI74" s="6">
        <f>IF($C74="OK",_xlfn.NUMBERVALUE(Plantilla!CG85),"")</f>
        <v/>
      </c>
      <c r="CJ74" s="6">
        <f>IF($C74="OK",_xlfn.NUMBERVALUE(Plantilla!CH85),"")</f>
        <v/>
      </c>
      <c r="CK74" s="6">
        <f>IF($C74="OK",_xlfn.NUMBERVALUE(Plantilla!CI85),"")</f>
        <v/>
      </c>
      <c r="CL74" s="6">
        <f>IF($C74="OK",_xlfn.NUMBERVALUE(Plantilla!CJ85),"")</f>
        <v/>
      </c>
      <c r="CM74">
        <f>IF($C74="OK",TEXT(Plantilla!CK85,"#"),"")</f>
        <v/>
      </c>
      <c r="CN74" s="6">
        <f>IF($C74="OK",_xlfn.NUMBERVALUE(Plantilla!CL85),"")</f>
        <v/>
      </c>
      <c r="CO74" s="6">
        <f>IF($C74="OK",_xlfn.NUMBERVALUE(Plantilla!CM85),"")</f>
        <v/>
      </c>
      <c r="CP74" s="110">
        <f>IF($C74="OK",_xlfn.NUMBERVALUE(Plantilla!CN85),"")</f>
        <v/>
      </c>
      <c r="CQ74" s="6">
        <f>IF($C74="OK",_xlfn.NUMBERVALUE(Plantilla!CO85),"")</f>
        <v/>
      </c>
      <c r="CR74" s="109">
        <f>IF($C74="OK",_xlfn.NUMBERVALUE(Plantilla!CP85),"")</f>
        <v/>
      </c>
      <c r="CS74" s="110">
        <f>IF($C74="OK",_xlfn.NUMBERVALUE(Plantilla!CQ85),"")</f>
        <v/>
      </c>
      <c r="CT74" s="6">
        <f>IF($C74="OK",_xlfn.NUMBERVALUE(Plantilla!CR85),"")</f>
        <v/>
      </c>
      <c r="CU74" s="109">
        <f>IF($C74="OK",_xlfn.NUMBERVALUE(Plantilla!CS85),"")</f>
        <v/>
      </c>
      <c r="CV74" s="110">
        <f>IF($C74="OK",_xlfn.NUMBERVALUE(Plantilla!CT85),"")</f>
        <v/>
      </c>
      <c r="CW74" s="6">
        <f>IF($C74="OK",_xlfn.NUMBERVALUE(Plantilla!CU85),"")</f>
        <v/>
      </c>
      <c r="CX74" s="82">
        <f>IF($C74="OK",_xlfn.NUMBERVALUE(Plantilla!CV85),"")</f>
        <v/>
      </c>
      <c r="CY74" s="6">
        <f>IF($C74="OK",_xlfn.NUMBERVALUE(Plantilla!CW85),"")</f>
        <v/>
      </c>
      <c r="CZ74" s="82">
        <f>IF($C74="OK",_xlfn.NUMBERVALUE(Plantilla!CX85),"")</f>
        <v/>
      </c>
      <c r="DA74" s="6">
        <f>IF($C74="OK",_xlfn.NUMBERVALUE(Plantilla!CY85),"")</f>
        <v/>
      </c>
      <c r="DB74" s="109">
        <f>IF($C74="OK",_xlfn.NUMBERVALUE(Plantilla!CZ85),"")</f>
        <v/>
      </c>
      <c r="DC74" s="6">
        <f>IF($C74="OK",_xlfn.NUMBERVALUE(Plantilla!DA85),"")</f>
        <v/>
      </c>
      <c r="DD74" s="6">
        <f>IF($C74="OK",TEXT(Plantilla!DB85,"#"),"")</f>
        <v/>
      </c>
      <c r="DE74" s="6">
        <f>IF($C74="OK",_xlfn.NUMBERVALUE(Plantilla!DC85),"")</f>
        <v/>
      </c>
      <c r="DF74" s="4">
        <f>IF($C74="OK",_xlfn.NUMBERVALUE(Plantilla!DD85),"")</f>
        <v/>
      </c>
      <c r="DG74" s="6">
        <f>IF($C74="OK",_xlfn.NUMBERVALUE(Plantilla!DE85),"")</f>
        <v/>
      </c>
      <c r="DH74" s="6">
        <f>IF($C74="OK",_xlfn.NUMBERVALUE(Plantilla!DF85),"")</f>
        <v/>
      </c>
      <c r="DI74" s="6">
        <f>IF($C74="OK",_xlfn.NUMBERVALUE(Plantilla!DG85),"")</f>
        <v/>
      </c>
      <c r="DJ74" s="6">
        <f>IF($C74="OK",_xlfn.NUMBERVALUE(Plantilla!DH85),"")</f>
        <v/>
      </c>
      <c r="DK74" s="6">
        <f>IF($C74="OK",_xlfn.NUMBERVALUE(Plantilla!DI85),"")</f>
        <v/>
      </c>
      <c r="DL74" s="6">
        <f>IF($C74="OK",_xlfn.NUMBERVALUE(Plantilla!DJ85),"")</f>
        <v/>
      </c>
      <c r="DM74" s="6">
        <f>IF($C74="OK",_xlfn.NUMBERVALUE(Plantilla!DK85),"")</f>
        <v/>
      </c>
      <c r="DN74" s="6">
        <f>IF($C74="OK",_xlfn.NUMBERVALUE(Plantilla!DL85),"")</f>
        <v/>
      </c>
      <c r="DO74" s="6">
        <f>IF($C74="OK",_xlfn.NUMBERVALUE(Plantilla!DM85),"")</f>
        <v/>
      </c>
      <c r="DP74" s="6">
        <f>IF($C74="OK",_xlfn.NUMBERVALUE(Plantilla!DN85),"")</f>
        <v/>
      </c>
      <c r="DQ74" s="6">
        <f>IF($C74="OK",_xlfn.NUMBERVALUE(Plantilla!DO85),"")</f>
        <v/>
      </c>
      <c r="DR74" s="6">
        <f>IF($C74="OK",_xlfn.NUMBERVALUE(Plantilla!DP85),"")</f>
        <v/>
      </c>
      <c r="DS74">
        <f>IF($C74="OK",TEXT(Plantilla!DR85,"#"),"")</f>
        <v/>
      </c>
      <c r="DT74" s="6" t="n"/>
    </row>
    <row r="75">
      <c r="A75">
        <f>IF(Plantilla!$I$6="¡Perfecto!, Guarda el archivo y adjúntalo a tu interfaz de Nómina Electrónica","OK","Error")</f>
        <v/>
      </c>
      <c r="B75">
        <f>IF(Plantilla!$I$6="¡Perfecto!, Guarda el archivo y adjúntalo a tu interfaz de Nómina Electrónica",MID(Plantilla!$D$2,SEARCH("V",Plantilla!$D$2),10),"")</f>
        <v/>
      </c>
      <c r="C75">
        <f>Plantilla!C86</f>
        <v/>
      </c>
      <c r="D75">
        <f>IF($C75="OK",Plantilla!B86,"")</f>
        <v/>
      </c>
      <c r="E75">
        <f>IF($C75="OK",
   VLOOKUP(Plantilla!$E$4,'Tablas '!$AP$4:$AT$6,5,FALSE),
"")</f>
        <v/>
      </c>
      <c r="F75">
        <f>IF($C75="OK",TEXT(Plantilla!D86,"#"),"")</f>
        <v/>
      </c>
      <c r="G75">
        <f>IF($C75="OK",
   VLOOKUP(Plantilla!E86,'Tablas '!$B$4:$C$14,2,FALSE),
"")</f>
        <v/>
      </c>
      <c r="H75">
        <f>IF($C75="OK",TEXT(Plantilla!F86,"#"),"")</f>
        <v/>
      </c>
      <c r="I75">
        <f>IF($C75="OK",TEXT(Plantilla!G86,"#"),"")</f>
        <v/>
      </c>
      <c r="J75">
        <f>IF($C75="OK",TEXT(Plantilla!H86,"#"),"")</f>
        <v/>
      </c>
      <c r="K75">
        <f>IF($C75="OK",TEXT(Plantilla!I86,"#"),"")</f>
        <v/>
      </c>
      <c r="L75">
        <f>IF($C75="OK",TEXT(Plantilla!J86,"#"),"")</f>
        <v/>
      </c>
      <c r="M75">
        <f>IF($C75="OK",TEXT(Plantilla!K86,"#"),"")</f>
        <v/>
      </c>
      <c r="N75">
        <f>IF($C75="OK",
   CONCATENATE(YEAR(Plantilla!L86),"-",TEXT(MONTH(Plantilla!L86),"00"),"-",TEXT(DAY(Plantilla!L86),"00")),
"")</f>
        <v/>
      </c>
      <c r="O75">
        <f>IF($C75="OK",_xlfn.NUMBERVALUE(Plantilla!M86),"")</f>
        <v/>
      </c>
      <c r="P75">
        <f>IF($C75="OK",
   IF(Plantilla!N86&lt;&gt;"",
      CONCATENATE(YEAR(Plantilla!N86),"-",TEXT(MONTH(Plantilla!N86),"00"),"-",TEXT(DAY(Plantilla!N86),"00")),
   ""),
"")</f>
        <v/>
      </c>
      <c r="Q75">
        <f>IF($C75="OK",
   VLOOKUP(Plantilla!O86,'Tablas '!$E$4:$F$19,2,FALSE),
"")</f>
        <v/>
      </c>
      <c r="R75">
        <f>IF($C75="OK",
   VLOOKUP(Plantilla!P86,'Tablas '!$H$4:$I$5,2,FALSE),
"")</f>
        <v/>
      </c>
      <c r="S75">
        <f>IF($C75="OK",
   VLOOKUP(Plantilla!Q86,'Tablas '!$K$4:$L$8,2,FALSE),
"")</f>
        <v/>
      </c>
      <c r="T75">
        <f>IF($C75="OK",
   VLOOKUP(Plantilla!R86,'Tablas '!$AE$4:$AF$6,2,FALSE),
"")</f>
        <v/>
      </c>
      <c r="U75">
        <f>IF($C75="OK",
   VLOOKUP(Plantilla!S86,'Tablas '!$AE$4:$AF$6,2,FALSE),
"")</f>
        <v/>
      </c>
      <c r="V75">
        <f>IF($C75="OK",TEXT(Plantilla!T86,"#"),"")</f>
        <v/>
      </c>
      <c r="W75" s="84">
        <f>IF($C75="OK",
   VLOOKUP(Plantilla!U86,'Tablas '!$AM$4:$AN$1126,2,FALSE),
"")</f>
        <v/>
      </c>
      <c r="X75">
        <f>IF($C75="OK",TEXT(Plantilla!V86,"#"),"")</f>
        <v/>
      </c>
      <c r="Y75">
        <f>IF($C75="OK",
   CONCATENATE(YEAR(Plantilla!W86),"-",TEXT(MONTH(Plantilla!W86),"00"),"-",TEXT(DAY(Plantilla!W86),"00")),
"")</f>
        <v/>
      </c>
      <c r="Z75">
        <f>IF($C75="OK",
   CONCATENATE(YEAR(Plantilla!X86),"-",TEXT(MONTH(Plantilla!X86),"00"),"-",TEXT(DAY(Plantilla!X86),"00")),
"")</f>
        <v/>
      </c>
      <c r="AA75">
        <f>IF($C75="OK",
   TEXT(VLOOKUP(Plantilla!Y86,'Tablas '!$Q$4:$R$9,2,FALSE),"#"),
"")</f>
        <v/>
      </c>
      <c r="AB75">
        <f>IF($C75="OK",
   CONCATENATE(YEAR(Plantilla!Z86),"-",TEXT(MONTH(Plantilla!Z86),"00"),"-",TEXT(DAY(Plantilla!Z86),"00")),
"")</f>
        <v/>
      </c>
      <c r="AC75">
        <f>IF($C75="OK",
   TEXT(VLOOKUP(Plantilla!AA86,'Tablas '!$T$4:$U$13,2,FALSE),"#"),
"")</f>
        <v/>
      </c>
      <c r="AD75">
        <f>IF($C75="OK",TEXT(Plantilla!AB86,"#"),"")</f>
        <v/>
      </c>
      <c r="AE75">
        <f>IF($C75="OK",
   IF(Plantilla!AC86&lt;&gt;"",
      TEXT(VLOOKUP(Plantilla!AC86,'Tablas '!$W$4:$X$7,2,FALSE),"#"),
   ""),
"")</f>
        <v/>
      </c>
      <c r="AF75">
        <f>IF($C75="OK",TEXT(Plantilla!AD86,"#"),"")</f>
        <v/>
      </c>
      <c r="AG75" s="6">
        <f>IF($C75="OK",_xlfn.NUMBERVALUE(Plantilla!AE86),"")</f>
        <v/>
      </c>
      <c r="AH75" s="4">
        <f>IF($C75="OK",_xlfn.NUMBERVALUE(Plantilla!AF86),"")</f>
        <v/>
      </c>
      <c r="AI75" s="6">
        <f>IF($C75="OK",_xlfn.NUMBERVALUE(Plantilla!AG86),"")</f>
        <v/>
      </c>
      <c r="AJ75" s="6">
        <f>IF($C75="OK",_xlfn.NUMBERVALUE(Plantilla!AH86),"")</f>
        <v/>
      </c>
      <c r="AK75" s="6">
        <f>IF($C75="OK",_xlfn.NUMBERVALUE(Plantilla!AI86),"")</f>
        <v/>
      </c>
      <c r="AL75" s="6">
        <f>IF($C75="OK",_xlfn.NUMBERVALUE(Plantilla!AJ86),"")</f>
        <v/>
      </c>
      <c r="AM75" s="4">
        <f>IF($C75="OK",_xlfn.NUMBERVALUE(Plantilla!AK86),"")</f>
        <v/>
      </c>
      <c r="AN75" s="6">
        <f>IF($C75="OK",_xlfn.NUMBERVALUE(Plantilla!AL86),"")</f>
        <v/>
      </c>
      <c r="AO75" s="4">
        <f>IF($C75="OK",_xlfn.NUMBERVALUE(Plantilla!AM86),"")</f>
        <v/>
      </c>
      <c r="AP75" s="6">
        <f>IF($C75="OK",_xlfn.NUMBERVALUE(Plantilla!AN86),"")</f>
        <v/>
      </c>
      <c r="AQ75" s="4">
        <f>IF($C75="OK",_xlfn.NUMBERVALUE(Plantilla!AO86),"")</f>
        <v/>
      </c>
      <c r="AR75" s="6">
        <f>IF($C75="OK",_xlfn.NUMBERVALUE(Plantilla!AP86),"")</f>
        <v/>
      </c>
      <c r="AS75" s="4">
        <f>IF($C75="OK",_xlfn.NUMBERVALUE(Plantilla!AQ86),"")</f>
        <v/>
      </c>
      <c r="AT75" s="6">
        <f>IF($C75="OK",_xlfn.NUMBERVALUE(Plantilla!AR86),"")</f>
        <v/>
      </c>
      <c r="AU75" s="4">
        <f>IF($C75="OK",_xlfn.NUMBERVALUE(Plantilla!AS86),"")</f>
        <v/>
      </c>
      <c r="AV75" s="6">
        <f>IF($C75="OK",_xlfn.NUMBERVALUE(Plantilla!AT86),"")</f>
        <v/>
      </c>
      <c r="AW75" s="4">
        <f>IF($C75="OK",_xlfn.NUMBERVALUE(Plantilla!AU86),"")</f>
        <v/>
      </c>
      <c r="AX75" s="6">
        <f>IF($C75="OK",_xlfn.NUMBERVALUE(Plantilla!AV86),"")</f>
        <v/>
      </c>
      <c r="AY75" s="4">
        <f>IF($C75="OK",_xlfn.NUMBERVALUE(Plantilla!AW86),"")</f>
        <v/>
      </c>
      <c r="AZ75" s="6">
        <f>IF($C75="OK",_xlfn.NUMBERVALUE(Plantilla!AX86),"")</f>
        <v/>
      </c>
      <c r="BA75">
        <f>IF($C75="OK",_xlfn.NUMBERVALUE(Plantilla!AY86),"")</f>
        <v/>
      </c>
      <c r="BB75">
        <f>IF($C75="OK",_xlfn.NUMBERVALUE(Plantilla!AZ86),"")</f>
        <v/>
      </c>
      <c r="BC75" s="4">
        <f>IF($C75="OK",_xlfn.NUMBERVALUE(Plantilla!BA86),"")</f>
        <v/>
      </c>
      <c r="BD75" s="6">
        <f>IF($C75="OK",_xlfn.NUMBERVALUE(Plantilla!BB86),"")</f>
        <v/>
      </c>
      <c r="BE75" s="4">
        <f>IF($C75="OK",_xlfn.NUMBERVALUE(Plantilla!BC86),"")</f>
        <v/>
      </c>
      <c r="BF75" s="6">
        <f>IF($C75="OK",_xlfn.NUMBERVALUE(Plantilla!BD86),"")</f>
        <v/>
      </c>
      <c r="BG75" s="4">
        <f>IF($C75="OK",_xlfn.NUMBERVALUE(Plantilla!BE86),"")</f>
        <v/>
      </c>
      <c r="BH75" s="6">
        <f>IF($C75="OK",_xlfn.NUMBERVALUE(Plantilla!BF86),"")</f>
        <v/>
      </c>
      <c r="BI75" s="110">
        <f>IF($C75="OK",_xlfn.NUMBERVALUE(Plantilla!BG86),"")</f>
        <v/>
      </c>
      <c r="BJ75" s="6">
        <f>IF($C75="OK",_xlfn.NUMBERVALUE(Plantilla!BH86),"")</f>
        <v/>
      </c>
      <c r="BK75" s="109">
        <f>IF($C75="OK",_xlfn.NUMBERVALUE(Plantilla!BI86),"")</f>
        <v/>
      </c>
      <c r="BL75" s="6">
        <f>IF($C75="OK",
   IF(Plantilla!BJ86&lt;&gt;"",
      TEXT(VLOOKUP(Plantilla!BJ86,'Tablas '!$Z$4:$AA$6,2,FALSE),"#"),
   ""),
"")</f>
        <v/>
      </c>
      <c r="BM75" s="4">
        <f>IF($C75="OK",_xlfn.NUMBERVALUE(Plantilla!BK86),"")</f>
        <v/>
      </c>
      <c r="BN75" s="4">
        <f>IF($C75="OK",_xlfn.NUMBERVALUE(Plantilla!BL86),"")</f>
        <v/>
      </c>
      <c r="BO75" s="6">
        <f>IF($C75="OK",_xlfn.NUMBERVALUE(Plantilla!BM86),"")</f>
        <v/>
      </c>
      <c r="BP75" s="4">
        <f>IF($C75="OK",_xlfn.NUMBERVALUE(Plantilla!BN86),"")</f>
        <v/>
      </c>
      <c r="BQ75" s="6">
        <f>IF($C75="OK",_xlfn.NUMBERVALUE(Plantilla!BO86),"")</f>
        <v/>
      </c>
      <c r="BR75" s="4">
        <f>IF($C75="OK",_xlfn.NUMBERVALUE(Plantilla!BP86),"")</f>
        <v/>
      </c>
      <c r="BS75" s="6">
        <f>IF($C75="OK",_xlfn.NUMBERVALUE(Plantilla!BQ86),"")</f>
        <v/>
      </c>
      <c r="BT75" s="4">
        <f>IF($C75="OK",_xlfn.NUMBERVALUE(Plantilla!BR86),"")</f>
        <v/>
      </c>
      <c r="BU75" s="6">
        <f>IF($C75="OK",_xlfn.NUMBERVALUE(Plantilla!BS86),"")</f>
        <v/>
      </c>
      <c r="BV75" s="6">
        <f>IF($C75="OK",_xlfn.NUMBERVALUE(Plantilla!BT86),"")</f>
        <v/>
      </c>
      <c r="BW75" s="6">
        <f>IF($C75="OK",_xlfn.NUMBERVALUE(Plantilla!BU86),"")</f>
        <v/>
      </c>
      <c r="BX75" s="6">
        <f>IF($C75="OK",_xlfn.NUMBERVALUE(Plantilla!BV86),"")</f>
        <v/>
      </c>
      <c r="BY75" s="6">
        <f>IF($C75="OK",_xlfn.NUMBERVALUE(Plantilla!BW86),"")</f>
        <v/>
      </c>
      <c r="BZ75" s="6">
        <f>IF($C75="OK",_xlfn.NUMBERVALUE(Plantilla!BX86),"")</f>
        <v/>
      </c>
      <c r="CA75" s="6">
        <f>IF($C75="OK",_xlfn.NUMBERVALUE(Plantilla!BY86),"")</f>
        <v/>
      </c>
      <c r="CB75" s="6">
        <f>IF($C75="OK",_xlfn.NUMBERVALUE(Plantilla!BZ86),"")</f>
        <v/>
      </c>
      <c r="CC75" s="6">
        <f>IF($C75="OK",_xlfn.NUMBERVALUE(Plantilla!CA86),"")</f>
        <v/>
      </c>
      <c r="CD75" s="6">
        <f>IF($C75="OK",_xlfn.NUMBERVALUE(Plantilla!CB86),"")</f>
        <v/>
      </c>
      <c r="CE75" s="6">
        <f>IF($C75="OK",_xlfn.NUMBERVALUE(Plantilla!CC86),"")</f>
        <v/>
      </c>
      <c r="CF75" s="4">
        <f>IF($C75="OK",_xlfn.NUMBERVALUE(Plantilla!CD86),"")</f>
        <v/>
      </c>
      <c r="CG75" s="6">
        <f>IF($C75="OK",_xlfn.NUMBERVALUE(Plantilla!CE86),"")</f>
        <v/>
      </c>
      <c r="CH75" s="6">
        <f>IF($C75="OK",_xlfn.NUMBERVALUE(Plantilla!CF86),"")</f>
        <v/>
      </c>
      <c r="CI75" s="6">
        <f>IF($C75="OK",_xlfn.NUMBERVALUE(Plantilla!CG86),"")</f>
        <v/>
      </c>
      <c r="CJ75" s="6">
        <f>IF($C75="OK",_xlfn.NUMBERVALUE(Plantilla!CH86),"")</f>
        <v/>
      </c>
      <c r="CK75" s="6">
        <f>IF($C75="OK",_xlfn.NUMBERVALUE(Plantilla!CI86),"")</f>
        <v/>
      </c>
      <c r="CL75" s="6">
        <f>IF($C75="OK",_xlfn.NUMBERVALUE(Plantilla!CJ86),"")</f>
        <v/>
      </c>
      <c r="CM75">
        <f>IF($C75="OK",TEXT(Plantilla!CK86,"#"),"")</f>
        <v/>
      </c>
      <c r="CN75" s="6">
        <f>IF($C75="OK",_xlfn.NUMBERVALUE(Plantilla!CL86),"")</f>
        <v/>
      </c>
      <c r="CO75" s="6">
        <f>IF($C75="OK",_xlfn.NUMBERVALUE(Plantilla!CM86),"")</f>
        <v/>
      </c>
      <c r="CP75" s="110">
        <f>IF($C75="OK",_xlfn.NUMBERVALUE(Plantilla!CN86),"")</f>
        <v/>
      </c>
      <c r="CQ75" s="6">
        <f>IF($C75="OK",_xlfn.NUMBERVALUE(Plantilla!CO86),"")</f>
        <v/>
      </c>
      <c r="CR75" s="109">
        <f>IF($C75="OK",_xlfn.NUMBERVALUE(Plantilla!CP86),"")</f>
        <v/>
      </c>
      <c r="CS75" s="110">
        <f>IF($C75="OK",_xlfn.NUMBERVALUE(Plantilla!CQ86),"")</f>
        <v/>
      </c>
      <c r="CT75" s="6">
        <f>IF($C75="OK",_xlfn.NUMBERVALUE(Plantilla!CR86),"")</f>
        <v/>
      </c>
      <c r="CU75" s="109">
        <f>IF($C75="OK",_xlfn.NUMBERVALUE(Plantilla!CS86),"")</f>
        <v/>
      </c>
      <c r="CV75" s="110">
        <f>IF($C75="OK",_xlfn.NUMBERVALUE(Plantilla!CT86),"")</f>
        <v/>
      </c>
      <c r="CW75" s="6">
        <f>IF($C75="OK",_xlfn.NUMBERVALUE(Plantilla!CU86),"")</f>
        <v/>
      </c>
      <c r="CX75" s="82">
        <f>IF($C75="OK",_xlfn.NUMBERVALUE(Plantilla!CV86),"")</f>
        <v/>
      </c>
      <c r="CY75" s="6">
        <f>IF($C75="OK",_xlfn.NUMBERVALUE(Plantilla!CW86),"")</f>
        <v/>
      </c>
      <c r="CZ75" s="82">
        <f>IF($C75="OK",_xlfn.NUMBERVALUE(Plantilla!CX86),"")</f>
        <v/>
      </c>
      <c r="DA75" s="6">
        <f>IF($C75="OK",_xlfn.NUMBERVALUE(Plantilla!CY86),"")</f>
        <v/>
      </c>
      <c r="DB75" s="109">
        <f>IF($C75="OK",_xlfn.NUMBERVALUE(Plantilla!CZ86),"")</f>
        <v/>
      </c>
      <c r="DC75" s="6">
        <f>IF($C75="OK",_xlfn.NUMBERVALUE(Plantilla!DA86),"")</f>
        <v/>
      </c>
      <c r="DD75" s="6">
        <f>IF($C75="OK",TEXT(Plantilla!DB86,"#"),"")</f>
        <v/>
      </c>
      <c r="DE75" s="6">
        <f>IF($C75="OK",_xlfn.NUMBERVALUE(Plantilla!DC86),"")</f>
        <v/>
      </c>
      <c r="DF75" s="4">
        <f>IF($C75="OK",_xlfn.NUMBERVALUE(Plantilla!DD86),"")</f>
        <v/>
      </c>
      <c r="DG75" s="6">
        <f>IF($C75="OK",_xlfn.NUMBERVALUE(Plantilla!DE86),"")</f>
        <v/>
      </c>
      <c r="DH75" s="6">
        <f>IF($C75="OK",_xlfn.NUMBERVALUE(Plantilla!DF86),"")</f>
        <v/>
      </c>
      <c r="DI75" s="6">
        <f>IF($C75="OK",_xlfn.NUMBERVALUE(Plantilla!DG86),"")</f>
        <v/>
      </c>
      <c r="DJ75" s="6">
        <f>IF($C75="OK",_xlfn.NUMBERVALUE(Plantilla!DH86),"")</f>
        <v/>
      </c>
      <c r="DK75" s="6">
        <f>IF($C75="OK",_xlfn.NUMBERVALUE(Plantilla!DI86),"")</f>
        <v/>
      </c>
      <c r="DL75" s="6">
        <f>IF($C75="OK",_xlfn.NUMBERVALUE(Plantilla!DJ86),"")</f>
        <v/>
      </c>
      <c r="DM75" s="6">
        <f>IF($C75="OK",_xlfn.NUMBERVALUE(Plantilla!DK86),"")</f>
        <v/>
      </c>
      <c r="DN75" s="6">
        <f>IF($C75="OK",_xlfn.NUMBERVALUE(Plantilla!DL86),"")</f>
        <v/>
      </c>
      <c r="DO75" s="6">
        <f>IF($C75="OK",_xlfn.NUMBERVALUE(Plantilla!DM86),"")</f>
        <v/>
      </c>
      <c r="DP75" s="6">
        <f>IF($C75="OK",_xlfn.NUMBERVALUE(Plantilla!DN86),"")</f>
        <v/>
      </c>
      <c r="DQ75" s="6">
        <f>IF($C75="OK",_xlfn.NUMBERVALUE(Plantilla!DO86),"")</f>
        <v/>
      </c>
      <c r="DR75" s="6">
        <f>IF($C75="OK",_xlfn.NUMBERVALUE(Plantilla!DP86),"")</f>
        <v/>
      </c>
      <c r="DS75">
        <f>IF($C75="OK",TEXT(Plantilla!DR86,"#"),"")</f>
        <v/>
      </c>
      <c r="DT75" s="6" t="n"/>
    </row>
    <row r="76">
      <c r="A76">
        <f>IF(Plantilla!$I$6="¡Perfecto!, Guarda el archivo y adjúntalo a tu interfaz de Nómina Electrónica","OK","Error")</f>
        <v/>
      </c>
      <c r="B76">
        <f>IF(Plantilla!$I$6="¡Perfecto!, Guarda el archivo y adjúntalo a tu interfaz de Nómina Electrónica",MID(Plantilla!$D$2,SEARCH("V",Plantilla!$D$2),10),"")</f>
        <v/>
      </c>
      <c r="C76">
        <f>Plantilla!C87</f>
        <v/>
      </c>
      <c r="D76">
        <f>IF($C76="OK",Plantilla!B87,"")</f>
        <v/>
      </c>
      <c r="E76">
        <f>IF($C76="OK",
   VLOOKUP(Plantilla!$E$4,'Tablas '!$AP$4:$AT$6,5,FALSE),
"")</f>
        <v/>
      </c>
      <c r="F76">
        <f>IF($C76="OK",TEXT(Plantilla!D87,"#"),"")</f>
        <v/>
      </c>
      <c r="G76">
        <f>IF($C76="OK",
   VLOOKUP(Plantilla!E87,'Tablas '!$B$4:$C$14,2,FALSE),
"")</f>
        <v/>
      </c>
      <c r="H76">
        <f>IF($C76="OK",TEXT(Plantilla!F87,"#"),"")</f>
        <v/>
      </c>
      <c r="I76">
        <f>IF($C76="OK",TEXT(Plantilla!G87,"#"),"")</f>
        <v/>
      </c>
      <c r="J76">
        <f>IF($C76="OK",TEXT(Plantilla!H87,"#"),"")</f>
        <v/>
      </c>
      <c r="K76">
        <f>IF($C76="OK",TEXT(Plantilla!I87,"#"),"")</f>
        <v/>
      </c>
      <c r="L76">
        <f>IF($C76="OK",TEXT(Plantilla!J87,"#"),"")</f>
        <v/>
      </c>
      <c r="M76">
        <f>IF($C76="OK",TEXT(Plantilla!K87,"#"),"")</f>
        <v/>
      </c>
      <c r="N76">
        <f>IF($C76="OK",
   CONCATENATE(YEAR(Plantilla!L87),"-",TEXT(MONTH(Plantilla!L87),"00"),"-",TEXT(DAY(Plantilla!L87),"00")),
"")</f>
        <v/>
      </c>
      <c r="O76">
        <f>IF($C76="OK",_xlfn.NUMBERVALUE(Plantilla!M87),"")</f>
        <v/>
      </c>
      <c r="P76">
        <f>IF($C76="OK",
   IF(Plantilla!N87&lt;&gt;"",
      CONCATENATE(YEAR(Plantilla!N87),"-",TEXT(MONTH(Plantilla!N87),"00"),"-",TEXT(DAY(Plantilla!N87),"00")),
   ""),
"")</f>
        <v/>
      </c>
      <c r="Q76">
        <f>IF($C76="OK",
   VLOOKUP(Plantilla!O87,'Tablas '!$E$4:$F$19,2,FALSE),
"")</f>
        <v/>
      </c>
      <c r="R76">
        <f>IF($C76="OK",
   VLOOKUP(Plantilla!P87,'Tablas '!$H$4:$I$5,2,FALSE),
"")</f>
        <v/>
      </c>
      <c r="S76">
        <f>IF($C76="OK",
   VLOOKUP(Plantilla!Q87,'Tablas '!$K$4:$L$8,2,FALSE),
"")</f>
        <v/>
      </c>
      <c r="T76">
        <f>IF($C76="OK",
   VLOOKUP(Plantilla!R87,'Tablas '!$AE$4:$AF$6,2,FALSE),
"")</f>
        <v/>
      </c>
      <c r="U76">
        <f>IF($C76="OK",
   VLOOKUP(Plantilla!S87,'Tablas '!$AE$4:$AF$6,2,FALSE),
"")</f>
        <v/>
      </c>
      <c r="V76">
        <f>IF($C76="OK",TEXT(Plantilla!T87,"#"),"")</f>
        <v/>
      </c>
      <c r="W76" s="84">
        <f>IF($C76="OK",
   VLOOKUP(Plantilla!U87,'Tablas '!$AM$4:$AN$1126,2,FALSE),
"")</f>
        <v/>
      </c>
      <c r="X76">
        <f>IF($C76="OK",TEXT(Plantilla!V87,"#"),"")</f>
        <v/>
      </c>
      <c r="Y76">
        <f>IF($C76="OK",
   CONCATENATE(YEAR(Plantilla!W87),"-",TEXT(MONTH(Plantilla!W87),"00"),"-",TEXT(DAY(Plantilla!W87),"00")),
"")</f>
        <v/>
      </c>
      <c r="Z76">
        <f>IF($C76="OK",
   CONCATENATE(YEAR(Plantilla!X87),"-",TEXT(MONTH(Plantilla!X87),"00"),"-",TEXT(DAY(Plantilla!X87),"00")),
"")</f>
        <v/>
      </c>
      <c r="AA76">
        <f>IF($C76="OK",
   TEXT(VLOOKUP(Plantilla!Y87,'Tablas '!$Q$4:$R$9,2,FALSE),"#"),
"")</f>
        <v/>
      </c>
      <c r="AB76">
        <f>IF($C76="OK",
   CONCATENATE(YEAR(Plantilla!Z87),"-",TEXT(MONTH(Plantilla!Z87),"00"),"-",TEXT(DAY(Plantilla!Z87),"00")),
"")</f>
        <v/>
      </c>
      <c r="AC76">
        <f>IF($C76="OK",
   TEXT(VLOOKUP(Plantilla!AA87,'Tablas '!$T$4:$U$13,2,FALSE),"#"),
"")</f>
        <v/>
      </c>
      <c r="AD76">
        <f>IF($C76="OK",TEXT(Plantilla!AB87,"#"),"")</f>
        <v/>
      </c>
      <c r="AE76">
        <f>IF($C76="OK",
   IF(Plantilla!AC87&lt;&gt;"",
      TEXT(VLOOKUP(Plantilla!AC87,'Tablas '!$W$4:$X$7,2,FALSE),"#"),
   ""),
"")</f>
        <v/>
      </c>
      <c r="AF76">
        <f>IF($C76="OK",TEXT(Plantilla!AD87,"#"),"")</f>
        <v/>
      </c>
      <c r="AG76" s="6">
        <f>IF($C76="OK",_xlfn.NUMBERVALUE(Plantilla!AE87),"")</f>
        <v/>
      </c>
      <c r="AH76" s="4">
        <f>IF($C76="OK",_xlfn.NUMBERVALUE(Plantilla!AF87),"")</f>
        <v/>
      </c>
      <c r="AI76" s="6">
        <f>IF($C76="OK",_xlfn.NUMBERVALUE(Plantilla!AG87),"")</f>
        <v/>
      </c>
      <c r="AJ76" s="6">
        <f>IF($C76="OK",_xlfn.NUMBERVALUE(Plantilla!AH87),"")</f>
        <v/>
      </c>
      <c r="AK76" s="6">
        <f>IF($C76="OK",_xlfn.NUMBERVALUE(Plantilla!AI87),"")</f>
        <v/>
      </c>
      <c r="AL76" s="6">
        <f>IF($C76="OK",_xlfn.NUMBERVALUE(Plantilla!AJ87),"")</f>
        <v/>
      </c>
      <c r="AM76" s="4">
        <f>IF($C76="OK",_xlfn.NUMBERVALUE(Plantilla!AK87),"")</f>
        <v/>
      </c>
      <c r="AN76" s="6">
        <f>IF($C76="OK",_xlfn.NUMBERVALUE(Plantilla!AL87),"")</f>
        <v/>
      </c>
      <c r="AO76" s="4">
        <f>IF($C76="OK",_xlfn.NUMBERVALUE(Plantilla!AM87),"")</f>
        <v/>
      </c>
      <c r="AP76" s="6">
        <f>IF($C76="OK",_xlfn.NUMBERVALUE(Plantilla!AN87),"")</f>
        <v/>
      </c>
      <c r="AQ76" s="4">
        <f>IF($C76="OK",_xlfn.NUMBERVALUE(Plantilla!AO87),"")</f>
        <v/>
      </c>
      <c r="AR76" s="6">
        <f>IF($C76="OK",_xlfn.NUMBERVALUE(Plantilla!AP87),"")</f>
        <v/>
      </c>
      <c r="AS76" s="4">
        <f>IF($C76="OK",_xlfn.NUMBERVALUE(Plantilla!AQ87),"")</f>
        <v/>
      </c>
      <c r="AT76" s="6">
        <f>IF($C76="OK",_xlfn.NUMBERVALUE(Plantilla!AR87),"")</f>
        <v/>
      </c>
      <c r="AU76" s="4">
        <f>IF($C76="OK",_xlfn.NUMBERVALUE(Plantilla!AS87),"")</f>
        <v/>
      </c>
      <c r="AV76" s="6">
        <f>IF($C76="OK",_xlfn.NUMBERVALUE(Plantilla!AT87),"")</f>
        <v/>
      </c>
      <c r="AW76" s="4">
        <f>IF($C76="OK",_xlfn.NUMBERVALUE(Plantilla!AU87),"")</f>
        <v/>
      </c>
      <c r="AX76" s="6">
        <f>IF($C76="OK",_xlfn.NUMBERVALUE(Plantilla!AV87),"")</f>
        <v/>
      </c>
      <c r="AY76" s="4">
        <f>IF($C76="OK",_xlfn.NUMBERVALUE(Plantilla!AW87),"")</f>
        <v/>
      </c>
      <c r="AZ76" s="6">
        <f>IF($C76="OK",_xlfn.NUMBERVALUE(Plantilla!AX87),"")</f>
        <v/>
      </c>
      <c r="BA76">
        <f>IF($C76="OK",_xlfn.NUMBERVALUE(Plantilla!AY87),"")</f>
        <v/>
      </c>
      <c r="BB76">
        <f>IF($C76="OK",_xlfn.NUMBERVALUE(Plantilla!AZ87),"")</f>
        <v/>
      </c>
      <c r="BC76" s="4">
        <f>IF($C76="OK",_xlfn.NUMBERVALUE(Plantilla!BA87),"")</f>
        <v/>
      </c>
      <c r="BD76" s="6">
        <f>IF($C76="OK",_xlfn.NUMBERVALUE(Plantilla!BB87),"")</f>
        <v/>
      </c>
      <c r="BE76" s="4">
        <f>IF($C76="OK",_xlfn.NUMBERVALUE(Plantilla!BC87),"")</f>
        <v/>
      </c>
      <c r="BF76" s="6">
        <f>IF($C76="OK",_xlfn.NUMBERVALUE(Plantilla!BD87),"")</f>
        <v/>
      </c>
      <c r="BG76" s="4">
        <f>IF($C76="OK",_xlfn.NUMBERVALUE(Plantilla!BE87),"")</f>
        <v/>
      </c>
      <c r="BH76" s="6">
        <f>IF($C76="OK",_xlfn.NUMBERVALUE(Plantilla!BF87),"")</f>
        <v/>
      </c>
      <c r="BI76" s="110">
        <f>IF($C76="OK",_xlfn.NUMBERVALUE(Plantilla!BG87),"")</f>
        <v/>
      </c>
      <c r="BJ76" s="6">
        <f>IF($C76="OK",_xlfn.NUMBERVALUE(Plantilla!BH87),"")</f>
        <v/>
      </c>
      <c r="BK76" s="109">
        <f>IF($C76="OK",_xlfn.NUMBERVALUE(Plantilla!BI87),"")</f>
        <v/>
      </c>
      <c r="BL76" s="6">
        <f>IF($C76="OK",
   IF(Plantilla!BJ87&lt;&gt;"",
      TEXT(VLOOKUP(Plantilla!BJ87,'Tablas '!$Z$4:$AA$6,2,FALSE),"#"),
   ""),
"")</f>
        <v/>
      </c>
      <c r="BM76" s="4">
        <f>IF($C76="OK",_xlfn.NUMBERVALUE(Plantilla!BK87),"")</f>
        <v/>
      </c>
      <c r="BN76" s="4">
        <f>IF($C76="OK",_xlfn.NUMBERVALUE(Plantilla!BL87),"")</f>
        <v/>
      </c>
      <c r="BO76" s="6">
        <f>IF($C76="OK",_xlfn.NUMBERVALUE(Plantilla!BM87),"")</f>
        <v/>
      </c>
      <c r="BP76" s="4">
        <f>IF($C76="OK",_xlfn.NUMBERVALUE(Plantilla!BN87),"")</f>
        <v/>
      </c>
      <c r="BQ76" s="6">
        <f>IF($C76="OK",_xlfn.NUMBERVALUE(Plantilla!BO87),"")</f>
        <v/>
      </c>
      <c r="BR76" s="4">
        <f>IF($C76="OK",_xlfn.NUMBERVALUE(Plantilla!BP87),"")</f>
        <v/>
      </c>
      <c r="BS76" s="6">
        <f>IF($C76="OK",_xlfn.NUMBERVALUE(Plantilla!BQ87),"")</f>
        <v/>
      </c>
      <c r="BT76" s="4">
        <f>IF($C76="OK",_xlfn.NUMBERVALUE(Plantilla!BR87),"")</f>
        <v/>
      </c>
      <c r="BU76" s="6">
        <f>IF($C76="OK",_xlfn.NUMBERVALUE(Plantilla!BS87),"")</f>
        <v/>
      </c>
      <c r="BV76" s="6">
        <f>IF($C76="OK",_xlfn.NUMBERVALUE(Plantilla!BT87),"")</f>
        <v/>
      </c>
      <c r="BW76" s="6">
        <f>IF($C76="OK",_xlfn.NUMBERVALUE(Plantilla!BU87),"")</f>
        <v/>
      </c>
      <c r="BX76" s="6">
        <f>IF($C76="OK",_xlfn.NUMBERVALUE(Plantilla!BV87),"")</f>
        <v/>
      </c>
      <c r="BY76" s="6">
        <f>IF($C76="OK",_xlfn.NUMBERVALUE(Plantilla!BW87),"")</f>
        <v/>
      </c>
      <c r="BZ76" s="6">
        <f>IF($C76="OK",_xlfn.NUMBERVALUE(Plantilla!BX87),"")</f>
        <v/>
      </c>
      <c r="CA76" s="6">
        <f>IF($C76="OK",_xlfn.NUMBERVALUE(Plantilla!BY87),"")</f>
        <v/>
      </c>
      <c r="CB76" s="6">
        <f>IF($C76="OK",_xlfn.NUMBERVALUE(Plantilla!BZ87),"")</f>
        <v/>
      </c>
      <c r="CC76" s="6">
        <f>IF($C76="OK",_xlfn.NUMBERVALUE(Plantilla!CA87),"")</f>
        <v/>
      </c>
      <c r="CD76" s="6">
        <f>IF($C76="OK",_xlfn.NUMBERVALUE(Plantilla!CB87),"")</f>
        <v/>
      </c>
      <c r="CE76" s="6">
        <f>IF($C76="OK",_xlfn.NUMBERVALUE(Plantilla!CC87),"")</f>
        <v/>
      </c>
      <c r="CF76" s="4">
        <f>IF($C76="OK",_xlfn.NUMBERVALUE(Plantilla!CD87),"")</f>
        <v/>
      </c>
      <c r="CG76" s="6">
        <f>IF($C76="OK",_xlfn.NUMBERVALUE(Plantilla!CE87),"")</f>
        <v/>
      </c>
      <c r="CH76" s="6">
        <f>IF($C76="OK",_xlfn.NUMBERVALUE(Plantilla!CF87),"")</f>
        <v/>
      </c>
      <c r="CI76" s="6">
        <f>IF($C76="OK",_xlfn.NUMBERVALUE(Plantilla!CG87),"")</f>
        <v/>
      </c>
      <c r="CJ76" s="6">
        <f>IF($C76="OK",_xlfn.NUMBERVALUE(Plantilla!CH87),"")</f>
        <v/>
      </c>
      <c r="CK76" s="6">
        <f>IF($C76="OK",_xlfn.NUMBERVALUE(Plantilla!CI87),"")</f>
        <v/>
      </c>
      <c r="CL76" s="6">
        <f>IF($C76="OK",_xlfn.NUMBERVALUE(Plantilla!CJ87),"")</f>
        <v/>
      </c>
      <c r="CM76">
        <f>IF($C76="OK",TEXT(Plantilla!CK87,"#"),"")</f>
        <v/>
      </c>
      <c r="CN76" s="6">
        <f>IF($C76="OK",_xlfn.NUMBERVALUE(Plantilla!CL87),"")</f>
        <v/>
      </c>
      <c r="CO76" s="6">
        <f>IF($C76="OK",_xlfn.NUMBERVALUE(Plantilla!CM87),"")</f>
        <v/>
      </c>
      <c r="CP76" s="110">
        <f>IF($C76="OK",_xlfn.NUMBERVALUE(Plantilla!CN87),"")</f>
        <v/>
      </c>
      <c r="CQ76" s="6">
        <f>IF($C76="OK",_xlfn.NUMBERVALUE(Plantilla!CO87),"")</f>
        <v/>
      </c>
      <c r="CR76" s="109">
        <f>IF($C76="OK",_xlfn.NUMBERVALUE(Plantilla!CP87),"")</f>
        <v/>
      </c>
      <c r="CS76" s="110">
        <f>IF($C76="OK",_xlfn.NUMBERVALUE(Plantilla!CQ87),"")</f>
        <v/>
      </c>
      <c r="CT76" s="6">
        <f>IF($C76="OK",_xlfn.NUMBERVALUE(Plantilla!CR87),"")</f>
        <v/>
      </c>
      <c r="CU76" s="109">
        <f>IF($C76="OK",_xlfn.NUMBERVALUE(Plantilla!CS87),"")</f>
        <v/>
      </c>
      <c r="CV76" s="110">
        <f>IF($C76="OK",_xlfn.NUMBERVALUE(Plantilla!CT87),"")</f>
        <v/>
      </c>
      <c r="CW76" s="6">
        <f>IF($C76="OK",_xlfn.NUMBERVALUE(Plantilla!CU87),"")</f>
        <v/>
      </c>
      <c r="CX76" s="82">
        <f>IF($C76="OK",_xlfn.NUMBERVALUE(Plantilla!CV87),"")</f>
        <v/>
      </c>
      <c r="CY76" s="6">
        <f>IF($C76="OK",_xlfn.NUMBERVALUE(Plantilla!CW87),"")</f>
        <v/>
      </c>
      <c r="CZ76" s="82">
        <f>IF($C76="OK",_xlfn.NUMBERVALUE(Plantilla!CX87),"")</f>
        <v/>
      </c>
      <c r="DA76" s="6">
        <f>IF($C76="OK",_xlfn.NUMBERVALUE(Plantilla!CY87),"")</f>
        <v/>
      </c>
      <c r="DB76" s="109">
        <f>IF($C76="OK",_xlfn.NUMBERVALUE(Plantilla!CZ87),"")</f>
        <v/>
      </c>
      <c r="DC76" s="6">
        <f>IF($C76="OK",_xlfn.NUMBERVALUE(Plantilla!DA87),"")</f>
        <v/>
      </c>
      <c r="DD76" s="6">
        <f>IF($C76="OK",TEXT(Plantilla!DB87,"#"),"")</f>
        <v/>
      </c>
      <c r="DE76" s="6">
        <f>IF($C76="OK",_xlfn.NUMBERVALUE(Plantilla!DC87),"")</f>
        <v/>
      </c>
      <c r="DF76" s="4">
        <f>IF($C76="OK",_xlfn.NUMBERVALUE(Plantilla!DD87),"")</f>
        <v/>
      </c>
      <c r="DG76" s="6">
        <f>IF($C76="OK",_xlfn.NUMBERVALUE(Plantilla!DE87),"")</f>
        <v/>
      </c>
      <c r="DH76" s="6">
        <f>IF($C76="OK",_xlfn.NUMBERVALUE(Plantilla!DF87),"")</f>
        <v/>
      </c>
      <c r="DI76" s="6">
        <f>IF($C76="OK",_xlfn.NUMBERVALUE(Plantilla!DG87),"")</f>
        <v/>
      </c>
      <c r="DJ76" s="6">
        <f>IF($C76="OK",_xlfn.NUMBERVALUE(Plantilla!DH87),"")</f>
        <v/>
      </c>
      <c r="DK76" s="6">
        <f>IF($C76="OK",_xlfn.NUMBERVALUE(Plantilla!DI87),"")</f>
        <v/>
      </c>
      <c r="DL76" s="6">
        <f>IF($C76="OK",_xlfn.NUMBERVALUE(Plantilla!DJ87),"")</f>
        <v/>
      </c>
      <c r="DM76" s="6">
        <f>IF($C76="OK",_xlfn.NUMBERVALUE(Plantilla!DK87),"")</f>
        <v/>
      </c>
      <c r="DN76" s="6">
        <f>IF($C76="OK",_xlfn.NUMBERVALUE(Plantilla!DL87),"")</f>
        <v/>
      </c>
      <c r="DO76" s="6">
        <f>IF($C76="OK",_xlfn.NUMBERVALUE(Plantilla!DM87),"")</f>
        <v/>
      </c>
      <c r="DP76" s="6">
        <f>IF($C76="OK",_xlfn.NUMBERVALUE(Plantilla!DN87),"")</f>
        <v/>
      </c>
      <c r="DQ76" s="6">
        <f>IF($C76="OK",_xlfn.NUMBERVALUE(Plantilla!DO87),"")</f>
        <v/>
      </c>
      <c r="DR76" s="6">
        <f>IF($C76="OK",_xlfn.NUMBERVALUE(Plantilla!DP87),"")</f>
        <v/>
      </c>
      <c r="DS76">
        <f>IF($C76="OK",TEXT(Plantilla!DR87,"#"),"")</f>
        <v/>
      </c>
      <c r="DT76" s="6" t="n"/>
    </row>
    <row r="77">
      <c r="A77">
        <f>IF(Plantilla!$I$6="¡Perfecto!, Guarda el archivo y adjúntalo a tu interfaz de Nómina Electrónica","OK","Error")</f>
        <v/>
      </c>
      <c r="B77">
        <f>IF(Plantilla!$I$6="¡Perfecto!, Guarda el archivo y adjúntalo a tu interfaz de Nómina Electrónica",MID(Plantilla!$D$2,SEARCH("V",Plantilla!$D$2),10),"")</f>
        <v/>
      </c>
      <c r="C77">
        <f>Plantilla!C88</f>
        <v/>
      </c>
      <c r="D77">
        <f>IF($C77="OK",Plantilla!B88,"")</f>
        <v/>
      </c>
      <c r="E77">
        <f>IF($C77="OK",
   VLOOKUP(Plantilla!$E$4,'Tablas '!$AP$4:$AT$6,5,FALSE),
"")</f>
        <v/>
      </c>
      <c r="F77">
        <f>IF($C77="OK",TEXT(Plantilla!D88,"#"),"")</f>
        <v/>
      </c>
      <c r="G77">
        <f>IF($C77="OK",
   VLOOKUP(Plantilla!E88,'Tablas '!$B$4:$C$14,2,FALSE),
"")</f>
        <v/>
      </c>
      <c r="H77">
        <f>IF($C77="OK",TEXT(Plantilla!F88,"#"),"")</f>
        <v/>
      </c>
      <c r="I77">
        <f>IF($C77="OK",TEXT(Plantilla!G88,"#"),"")</f>
        <v/>
      </c>
      <c r="J77">
        <f>IF($C77="OK",TEXT(Plantilla!H88,"#"),"")</f>
        <v/>
      </c>
      <c r="K77">
        <f>IF($C77="OK",TEXT(Plantilla!I88,"#"),"")</f>
        <v/>
      </c>
      <c r="L77">
        <f>IF($C77="OK",TEXT(Plantilla!J88,"#"),"")</f>
        <v/>
      </c>
      <c r="M77">
        <f>IF($C77="OK",TEXT(Plantilla!K88,"#"),"")</f>
        <v/>
      </c>
      <c r="N77">
        <f>IF($C77="OK",
   CONCATENATE(YEAR(Plantilla!L88),"-",TEXT(MONTH(Plantilla!L88),"00"),"-",TEXT(DAY(Plantilla!L88),"00")),
"")</f>
        <v/>
      </c>
      <c r="O77">
        <f>IF($C77="OK",_xlfn.NUMBERVALUE(Plantilla!M88),"")</f>
        <v/>
      </c>
      <c r="P77">
        <f>IF($C77="OK",
   IF(Plantilla!N88&lt;&gt;"",
      CONCATENATE(YEAR(Plantilla!N88),"-",TEXT(MONTH(Plantilla!N88),"00"),"-",TEXT(DAY(Plantilla!N88),"00")),
   ""),
"")</f>
        <v/>
      </c>
      <c r="Q77">
        <f>IF($C77="OK",
   VLOOKUP(Plantilla!O88,'Tablas '!$E$4:$F$19,2,FALSE),
"")</f>
        <v/>
      </c>
      <c r="R77">
        <f>IF($C77="OK",
   VLOOKUP(Plantilla!P88,'Tablas '!$H$4:$I$5,2,FALSE),
"")</f>
        <v/>
      </c>
      <c r="S77">
        <f>IF($C77="OK",
   VLOOKUP(Plantilla!Q88,'Tablas '!$K$4:$L$8,2,FALSE),
"")</f>
        <v/>
      </c>
      <c r="T77">
        <f>IF($C77="OK",
   VLOOKUP(Plantilla!R88,'Tablas '!$AE$4:$AF$6,2,FALSE),
"")</f>
        <v/>
      </c>
      <c r="U77">
        <f>IF($C77="OK",
   VLOOKUP(Plantilla!S88,'Tablas '!$AE$4:$AF$6,2,FALSE),
"")</f>
        <v/>
      </c>
      <c r="V77">
        <f>IF($C77="OK",TEXT(Plantilla!T88,"#"),"")</f>
        <v/>
      </c>
      <c r="W77" s="84">
        <f>IF($C77="OK",
   VLOOKUP(Plantilla!U88,'Tablas '!$AM$4:$AN$1126,2,FALSE),
"")</f>
        <v/>
      </c>
      <c r="X77">
        <f>IF($C77="OK",TEXT(Plantilla!V88,"#"),"")</f>
        <v/>
      </c>
      <c r="Y77">
        <f>IF($C77="OK",
   CONCATENATE(YEAR(Plantilla!W88),"-",TEXT(MONTH(Plantilla!W88),"00"),"-",TEXT(DAY(Plantilla!W88),"00")),
"")</f>
        <v/>
      </c>
      <c r="Z77">
        <f>IF($C77="OK",
   CONCATENATE(YEAR(Plantilla!X88),"-",TEXT(MONTH(Plantilla!X88),"00"),"-",TEXT(DAY(Plantilla!X88),"00")),
"")</f>
        <v/>
      </c>
      <c r="AA77">
        <f>IF($C77="OK",
   TEXT(VLOOKUP(Plantilla!Y88,'Tablas '!$Q$4:$R$9,2,FALSE),"#"),
"")</f>
        <v/>
      </c>
      <c r="AB77">
        <f>IF($C77="OK",
   CONCATENATE(YEAR(Plantilla!Z88),"-",TEXT(MONTH(Plantilla!Z88),"00"),"-",TEXT(DAY(Plantilla!Z88),"00")),
"")</f>
        <v/>
      </c>
      <c r="AC77">
        <f>IF($C77="OK",
   TEXT(VLOOKUP(Plantilla!AA88,'Tablas '!$T$4:$U$13,2,FALSE),"#"),
"")</f>
        <v/>
      </c>
      <c r="AD77">
        <f>IF($C77="OK",TEXT(Plantilla!AB88,"#"),"")</f>
        <v/>
      </c>
      <c r="AE77">
        <f>IF($C77="OK",
   IF(Plantilla!AC88&lt;&gt;"",
      TEXT(VLOOKUP(Plantilla!AC88,'Tablas '!$W$4:$X$7,2,FALSE),"#"),
   ""),
"")</f>
        <v/>
      </c>
      <c r="AF77">
        <f>IF($C77="OK",TEXT(Plantilla!AD88,"#"),"")</f>
        <v/>
      </c>
      <c r="AG77" s="6">
        <f>IF($C77="OK",_xlfn.NUMBERVALUE(Plantilla!AE88),"")</f>
        <v/>
      </c>
      <c r="AH77" s="4">
        <f>IF($C77="OK",_xlfn.NUMBERVALUE(Plantilla!AF88),"")</f>
        <v/>
      </c>
      <c r="AI77" s="6">
        <f>IF($C77="OK",_xlfn.NUMBERVALUE(Plantilla!AG88),"")</f>
        <v/>
      </c>
      <c r="AJ77" s="6">
        <f>IF($C77="OK",_xlfn.NUMBERVALUE(Plantilla!AH88),"")</f>
        <v/>
      </c>
      <c r="AK77" s="6">
        <f>IF($C77="OK",_xlfn.NUMBERVALUE(Plantilla!AI88),"")</f>
        <v/>
      </c>
      <c r="AL77" s="6">
        <f>IF($C77="OK",_xlfn.NUMBERVALUE(Plantilla!AJ88),"")</f>
        <v/>
      </c>
      <c r="AM77" s="4">
        <f>IF($C77="OK",_xlfn.NUMBERVALUE(Plantilla!AK88),"")</f>
        <v/>
      </c>
      <c r="AN77" s="6">
        <f>IF($C77="OK",_xlfn.NUMBERVALUE(Plantilla!AL88),"")</f>
        <v/>
      </c>
      <c r="AO77" s="4">
        <f>IF($C77="OK",_xlfn.NUMBERVALUE(Plantilla!AM88),"")</f>
        <v/>
      </c>
      <c r="AP77" s="6">
        <f>IF($C77="OK",_xlfn.NUMBERVALUE(Plantilla!AN88),"")</f>
        <v/>
      </c>
      <c r="AQ77" s="4">
        <f>IF($C77="OK",_xlfn.NUMBERVALUE(Plantilla!AO88),"")</f>
        <v/>
      </c>
      <c r="AR77" s="6">
        <f>IF($C77="OK",_xlfn.NUMBERVALUE(Plantilla!AP88),"")</f>
        <v/>
      </c>
      <c r="AS77" s="4">
        <f>IF($C77="OK",_xlfn.NUMBERVALUE(Plantilla!AQ88),"")</f>
        <v/>
      </c>
      <c r="AT77" s="6">
        <f>IF($C77="OK",_xlfn.NUMBERVALUE(Plantilla!AR88),"")</f>
        <v/>
      </c>
      <c r="AU77" s="4">
        <f>IF($C77="OK",_xlfn.NUMBERVALUE(Plantilla!AS88),"")</f>
        <v/>
      </c>
      <c r="AV77" s="6">
        <f>IF($C77="OK",_xlfn.NUMBERVALUE(Plantilla!AT88),"")</f>
        <v/>
      </c>
      <c r="AW77" s="4">
        <f>IF($C77="OK",_xlfn.NUMBERVALUE(Plantilla!AU88),"")</f>
        <v/>
      </c>
      <c r="AX77" s="6">
        <f>IF($C77="OK",_xlfn.NUMBERVALUE(Plantilla!AV88),"")</f>
        <v/>
      </c>
      <c r="AY77" s="4">
        <f>IF($C77="OK",_xlfn.NUMBERVALUE(Plantilla!AW88),"")</f>
        <v/>
      </c>
      <c r="AZ77" s="6">
        <f>IF($C77="OK",_xlfn.NUMBERVALUE(Plantilla!AX88),"")</f>
        <v/>
      </c>
      <c r="BA77">
        <f>IF($C77="OK",_xlfn.NUMBERVALUE(Plantilla!AY88),"")</f>
        <v/>
      </c>
      <c r="BB77">
        <f>IF($C77="OK",_xlfn.NUMBERVALUE(Plantilla!AZ88),"")</f>
        <v/>
      </c>
      <c r="BC77" s="4">
        <f>IF($C77="OK",_xlfn.NUMBERVALUE(Plantilla!BA88),"")</f>
        <v/>
      </c>
      <c r="BD77" s="6">
        <f>IF($C77="OK",_xlfn.NUMBERVALUE(Plantilla!BB88),"")</f>
        <v/>
      </c>
      <c r="BE77" s="4">
        <f>IF($C77="OK",_xlfn.NUMBERVALUE(Plantilla!BC88),"")</f>
        <v/>
      </c>
      <c r="BF77" s="6">
        <f>IF($C77="OK",_xlfn.NUMBERVALUE(Plantilla!BD88),"")</f>
        <v/>
      </c>
      <c r="BG77" s="4">
        <f>IF($C77="OK",_xlfn.NUMBERVALUE(Plantilla!BE88),"")</f>
        <v/>
      </c>
      <c r="BH77" s="6">
        <f>IF($C77="OK",_xlfn.NUMBERVALUE(Plantilla!BF88),"")</f>
        <v/>
      </c>
      <c r="BI77" s="110">
        <f>IF($C77="OK",_xlfn.NUMBERVALUE(Plantilla!BG88),"")</f>
        <v/>
      </c>
      <c r="BJ77" s="6">
        <f>IF($C77="OK",_xlfn.NUMBERVALUE(Plantilla!BH88),"")</f>
        <v/>
      </c>
      <c r="BK77" s="109">
        <f>IF($C77="OK",_xlfn.NUMBERVALUE(Plantilla!BI88),"")</f>
        <v/>
      </c>
      <c r="BL77" s="6">
        <f>IF($C77="OK",
   IF(Plantilla!BJ88&lt;&gt;"",
      TEXT(VLOOKUP(Plantilla!BJ88,'Tablas '!$Z$4:$AA$6,2,FALSE),"#"),
   ""),
"")</f>
        <v/>
      </c>
      <c r="BM77" s="4">
        <f>IF($C77="OK",_xlfn.NUMBERVALUE(Plantilla!BK88),"")</f>
        <v/>
      </c>
      <c r="BN77" s="4">
        <f>IF($C77="OK",_xlfn.NUMBERVALUE(Plantilla!BL88),"")</f>
        <v/>
      </c>
      <c r="BO77" s="6">
        <f>IF($C77="OK",_xlfn.NUMBERVALUE(Plantilla!BM88),"")</f>
        <v/>
      </c>
      <c r="BP77" s="4">
        <f>IF($C77="OK",_xlfn.NUMBERVALUE(Plantilla!BN88),"")</f>
        <v/>
      </c>
      <c r="BQ77" s="6">
        <f>IF($C77="OK",_xlfn.NUMBERVALUE(Plantilla!BO88),"")</f>
        <v/>
      </c>
      <c r="BR77" s="4">
        <f>IF($C77="OK",_xlfn.NUMBERVALUE(Plantilla!BP88),"")</f>
        <v/>
      </c>
      <c r="BS77" s="6">
        <f>IF($C77="OK",_xlfn.NUMBERVALUE(Plantilla!BQ88),"")</f>
        <v/>
      </c>
      <c r="BT77" s="4">
        <f>IF($C77="OK",_xlfn.NUMBERVALUE(Plantilla!BR88),"")</f>
        <v/>
      </c>
      <c r="BU77" s="6">
        <f>IF($C77="OK",_xlfn.NUMBERVALUE(Plantilla!BS88),"")</f>
        <v/>
      </c>
      <c r="BV77" s="6">
        <f>IF($C77="OK",_xlfn.NUMBERVALUE(Plantilla!BT88),"")</f>
        <v/>
      </c>
      <c r="BW77" s="6">
        <f>IF($C77="OK",_xlfn.NUMBERVALUE(Plantilla!BU88),"")</f>
        <v/>
      </c>
      <c r="BX77" s="6">
        <f>IF($C77="OK",_xlfn.NUMBERVALUE(Plantilla!BV88),"")</f>
        <v/>
      </c>
      <c r="BY77" s="6">
        <f>IF($C77="OK",_xlfn.NUMBERVALUE(Plantilla!BW88),"")</f>
        <v/>
      </c>
      <c r="BZ77" s="6">
        <f>IF($C77="OK",_xlfn.NUMBERVALUE(Plantilla!BX88),"")</f>
        <v/>
      </c>
      <c r="CA77" s="6">
        <f>IF($C77="OK",_xlfn.NUMBERVALUE(Plantilla!BY88),"")</f>
        <v/>
      </c>
      <c r="CB77" s="6">
        <f>IF($C77="OK",_xlfn.NUMBERVALUE(Plantilla!BZ88),"")</f>
        <v/>
      </c>
      <c r="CC77" s="6">
        <f>IF($C77="OK",_xlfn.NUMBERVALUE(Plantilla!CA88),"")</f>
        <v/>
      </c>
      <c r="CD77" s="6">
        <f>IF($C77="OK",_xlfn.NUMBERVALUE(Plantilla!CB88),"")</f>
        <v/>
      </c>
      <c r="CE77" s="6">
        <f>IF($C77="OK",_xlfn.NUMBERVALUE(Plantilla!CC88),"")</f>
        <v/>
      </c>
      <c r="CF77" s="4">
        <f>IF($C77="OK",_xlfn.NUMBERVALUE(Plantilla!CD88),"")</f>
        <v/>
      </c>
      <c r="CG77" s="6">
        <f>IF($C77="OK",_xlfn.NUMBERVALUE(Plantilla!CE88),"")</f>
        <v/>
      </c>
      <c r="CH77" s="6">
        <f>IF($C77="OK",_xlfn.NUMBERVALUE(Plantilla!CF88),"")</f>
        <v/>
      </c>
      <c r="CI77" s="6">
        <f>IF($C77="OK",_xlfn.NUMBERVALUE(Plantilla!CG88),"")</f>
        <v/>
      </c>
      <c r="CJ77" s="6">
        <f>IF($C77="OK",_xlfn.NUMBERVALUE(Plantilla!CH88),"")</f>
        <v/>
      </c>
      <c r="CK77" s="6">
        <f>IF($C77="OK",_xlfn.NUMBERVALUE(Plantilla!CI88),"")</f>
        <v/>
      </c>
      <c r="CL77" s="6">
        <f>IF($C77="OK",_xlfn.NUMBERVALUE(Plantilla!CJ88),"")</f>
        <v/>
      </c>
      <c r="CM77">
        <f>IF($C77="OK",TEXT(Plantilla!CK88,"#"),"")</f>
        <v/>
      </c>
      <c r="CN77" s="6">
        <f>IF($C77="OK",_xlfn.NUMBERVALUE(Plantilla!CL88),"")</f>
        <v/>
      </c>
      <c r="CO77" s="6">
        <f>IF($C77="OK",_xlfn.NUMBERVALUE(Plantilla!CM88),"")</f>
        <v/>
      </c>
      <c r="CP77" s="110">
        <f>IF($C77="OK",_xlfn.NUMBERVALUE(Plantilla!CN88),"")</f>
        <v/>
      </c>
      <c r="CQ77" s="6">
        <f>IF($C77="OK",_xlfn.NUMBERVALUE(Plantilla!CO88),"")</f>
        <v/>
      </c>
      <c r="CR77" s="109">
        <f>IF($C77="OK",_xlfn.NUMBERVALUE(Plantilla!CP88),"")</f>
        <v/>
      </c>
      <c r="CS77" s="110">
        <f>IF($C77="OK",_xlfn.NUMBERVALUE(Plantilla!CQ88),"")</f>
        <v/>
      </c>
      <c r="CT77" s="6">
        <f>IF($C77="OK",_xlfn.NUMBERVALUE(Plantilla!CR88),"")</f>
        <v/>
      </c>
      <c r="CU77" s="109">
        <f>IF($C77="OK",_xlfn.NUMBERVALUE(Plantilla!CS88),"")</f>
        <v/>
      </c>
      <c r="CV77" s="110">
        <f>IF($C77="OK",_xlfn.NUMBERVALUE(Plantilla!CT88),"")</f>
        <v/>
      </c>
      <c r="CW77" s="6">
        <f>IF($C77="OK",_xlfn.NUMBERVALUE(Plantilla!CU88),"")</f>
        <v/>
      </c>
      <c r="CX77" s="82">
        <f>IF($C77="OK",_xlfn.NUMBERVALUE(Plantilla!CV88),"")</f>
        <v/>
      </c>
      <c r="CY77" s="6">
        <f>IF($C77="OK",_xlfn.NUMBERVALUE(Plantilla!CW88),"")</f>
        <v/>
      </c>
      <c r="CZ77" s="82">
        <f>IF($C77="OK",_xlfn.NUMBERVALUE(Plantilla!CX88),"")</f>
        <v/>
      </c>
      <c r="DA77" s="6">
        <f>IF($C77="OK",_xlfn.NUMBERVALUE(Plantilla!CY88),"")</f>
        <v/>
      </c>
      <c r="DB77" s="109">
        <f>IF($C77="OK",_xlfn.NUMBERVALUE(Plantilla!CZ88),"")</f>
        <v/>
      </c>
      <c r="DC77" s="6">
        <f>IF($C77="OK",_xlfn.NUMBERVALUE(Plantilla!DA88),"")</f>
        <v/>
      </c>
      <c r="DD77" s="6">
        <f>IF($C77="OK",TEXT(Plantilla!DB88,"#"),"")</f>
        <v/>
      </c>
      <c r="DE77" s="6">
        <f>IF($C77="OK",_xlfn.NUMBERVALUE(Plantilla!DC88),"")</f>
        <v/>
      </c>
      <c r="DF77" s="4">
        <f>IF($C77="OK",_xlfn.NUMBERVALUE(Plantilla!DD88),"")</f>
        <v/>
      </c>
      <c r="DG77" s="6">
        <f>IF($C77="OK",_xlfn.NUMBERVALUE(Plantilla!DE88),"")</f>
        <v/>
      </c>
      <c r="DH77" s="6">
        <f>IF($C77="OK",_xlfn.NUMBERVALUE(Plantilla!DF88),"")</f>
        <v/>
      </c>
      <c r="DI77" s="6">
        <f>IF($C77="OK",_xlfn.NUMBERVALUE(Plantilla!DG88),"")</f>
        <v/>
      </c>
      <c r="DJ77" s="6">
        <f>IF($C77="OK",_xlfn.NUMBERVALUE(Plantilla!DH88),"")</f>
        <v/>
      </c>
      <c r="DK77" s="6">
        <f>IF($C77="OK",_xlfn.NUMBERVALUE(Plantilla!DI88),"")</f>
        <v/>
      </c>
      <c r="DL77" s="6">
        <f>IF($C77="OK",_xlfn.NUMBERVALUE(Plantilla!DJ88),"")</f>
        <v/>
      </c>
      <c r="DM77" s="6">
        <f>IF($C77="OK",_xlfn.NUMBERVALUE(Plantilla!DK88),"")</f>
        <v/>
      </c>
      <c r="DN77" s="6">
        <f>IF($C77="OK",_xlfn.NUMBERVALUE(Plantilla!DL88),"")</f>
        <v/>
      </c>
      <c r="DO77" s="6">
        <f>IF($C77="OK",_xlfn.NUMBERVALUE(Plantilla!DM88),"")</f>
        <v/>
      </c>
      <c r="DP77" s="6">
        <f>IF($C77="OK",_xlfn.NUMBERVALUE(Plantilla!DN88),"")</f>
        <v/>
      </c>
      <c r="DQ77" s="6">
        <f>IF($C77="OK",_xlfn.NUMBERVALUE(Plantilla!DO88),"")</f>
        <v/>
      </c>
      <c r="DR77" s="6">
        <f>IF($C77="OK",_xlfn.NUMBERVALUE(Plantilla!DP88),"")</f>
        <v/>
      </c>
      <c r="DS77">
        <f>IF($C77="OK",TEXT(Plantilla!DR88,"#"),"")</f>
        <v/>
      </c>
      <c r="DT77" s="6" t="n"/>
    </row>
    <row r="78">
      <c r="A78">
        <f>IF(Plantilla!$I$6="¡Perfecto!, Guarda el archivo y adjúntalo a tu interfaz de Nómina Electrónica","OK","Error")</f>
        <v/>
      </c>
      <c r="B78">
        <f>IF(Plantilla!$I$6="¡Perfecto!, Guarda el archivo y adjúntalo a tu interfaz de Nómina Electrónica",MID(Plantilla!$D$2,SEARCH("V",Plantilla!$D$2),10),"")</f>
        <v/>
      </c>
      <c r="C78">
        <f>Plantilla!C89</f>
        <v/>
      </c>
      <c r="D78">
        <f>IF($C78="OK",Plantilla!B89,"")</f>
        <v/>
      </c>
      <c r="E78">
        <f>IF($C78="OK",
   VLOOKUP(Plantilla!$E$4,'Tablas '!$AP$4:$AT$6,5,FALSE),
"")</f>
        <v/>
      </c>
      <c r="F78">
        <f>IF($C78="OK",TEXT(Plantilla!D89,"#"),"")</f>
        <v/>
      </c>
      <c r="G78">
        <f>IF($C78="OK",
   VLOOKUP(Plantilla!E89,'Tablas '!$B$4:$C$14,2,FALSE),
"")</f>
        <v/>
      </c>
      <c r="H78">
        <f>IF($C78="OK",TEXT(Plantilla!F89,"#"),"")</f>
        <v/>
      </c>
      <c r="I78">
        <f>IF($C78="OK",TEXT(Plantilla!G89,"#"),"")</f>
        <v/>
      </c>
      <c r="J78">
        <f>IF($C78="OK",TEXT(Plantilla!H89,"#"),"")</f>
        <v/>
      </c>
      <c r="K78">
        <f>IF($C78="OK",TEXT(Plantilla!I89,"#"),"")</f>
        <v/>
      </c>
      <c r="L78">
        <f>IF($C78="OK",TEXT(Plantilla!J89,"#"),"")</f>
        <v/>
      </c>
      <c r="M78">
        <f>IF($C78="OK",TEXT(Plantilla!K89,"#"),"")</f>
        <v/>
      </c>
      <c r="N78">
        <f>IF($C78="OK",
   CONCATENATE(YEAR(Plantilla!L89),"-",TEXT(MONTH(Plantilla!L89),"00"),"-",TEXT(DAY(Plantilla!L89),"00")),
"")</f>
        <v/>
      </c>
      <c r="O78">
        <f>IF($C78="OK",_xlfn.NUMBERVALUE(Plantilla!M89),"")</f>
        <v/>
      </c>
      <c r="P78">
        <f>IF($C78="OK",
   IF(Plantilla!N89&lt;&gt;"",
      CONCATENATE(YEAR(Plantilla!N89),"-",TEXT(MONTH(Plantilla!N89),"00"),"-",TEXT(DAY(Plantilla!N89),"00")),
   ""),
"")</f>
        <v/>
      </c>
      <c r="Q78">
        <f>IF($C78="OK",
   VLOOKUP(Plantilla!O89,'Tablas '!$E$4:$F$19,2,FALSE),
"")</f>
        <v/>
      </c>
      <c r="R78">
        <f>IF($C78="OK",
   VLOOKUP(Plantilla!P89,'Tablas '!$H$4:$I$5,2,FALSE),
"")</f>
        <v/>
      </c>
      <c r="S78">
        <f>IF($C78="OK",
   VLOOKUP(Plantilla!Q89,'Tablas '!$K$4:$L$8,2,FALSE),
"")</f>
        <v/>
      </c>
      <c r="T78">
        <f>IF($C78="OK",
   VLOOKUP(Plantilla!R89,'Tablas '!$AE$4:$AF$6,2,FALSE),
"")</f>
        <v/>
      </c>
      <c r="U78">
        <f>IF($C78="OK",
   VLOOKUP(Plantilla!S89,'Tablas '!$AE$4:$AF$6,2,FALSE),
"")</f>
        <v/>
      </c>
      <c r="V78">
        <f>IF($C78="OK",TEXT(Plantilla!T89,"#"),"")</f>
        <v/>
      </c>
      <c r="W78" s="84">
        <f>IF($C78="OK",
   VLOOKUP(Plantilla!U89,'Tablas '!$AM$4:$AN$1126,2,FALSE),
"")</f>
        <v/>
      </c>
      <c r="X78">
        <f>IF($C78="OK",TEXT(Plantilla!V89,"#"),"")</f>
        <v/>
      </c>
      <c r="Y78">
        <f>IF($C78="OK",
   CONCATENATE(YEAR(Plantilla!W89),"-",TEXT(MONTH(Plantilla!W89),"00"),"-",TEXT(DAY(Plantilla!W89),"00")),
"")</f>
        <v/>
      </c>
      <c r="Z78">
        <f>IF($C78="OK",
   CONCATENATE(YEAR(Plantilla!X89),"-",TEXT(MONTH(Plantilla!X89),"00"),"-",TEXT(DAY(Plantilla!X89),"00")),
"")</f>
        <v/>
      </c>
      <c r="AA78">
        <f>IF($C78="OK",
   TEXT(VLOOKUP(Plantilla!Y89,'Tablas '!$Q$4:$R$9,2,FALSE),"#"),
"")</f>
        <v/>
      </c>
      <c r="AB78">
        <f>IF($C78="OK",
   CONCATENATE(YEAR(Plantilla!Z89),"-",TEXT(MONTH(Plantilla!Z89),"00"),"-",TEXT(DAY(Plantilla!Z89),"00")),
"")</f>
        <v/>
      </c>
      <c r="AC78">
        <f>IF($C78="OK",
   TEXT(VLOOKUP(Plantilla!AA89,'Tablas '!$T$4:$U$13,2,FALSE),"#"),
"")</f>
        <v/>
      </c>
      <c r="AD78">
        <f>IF($C78="OK",TEXT(Plantilla!AB89,"#"),"")</f>
        <v/>
      </c>
      <c r="AE78">
        <f>IF($C78="OK",
   IF(Plantilla!AC89&lt;&gt;"",
      TEXT(VLOOKUP(Plantilla!AC89,'Tablas '!$W$4:$X$7,2,FALSE),"#"),
   ""),
"")</f>
        <v/>
      </c>
      <c r="AF78">
        <f>IF($C78="OK",TEXT(Plantilla!AD89,"#"),"")</f>
        <v/>
      </c>
      <c r="AG78" s="6">
        <f>IF($C78="OK",_xlfn.NUMBERVALUE(Plantilla!AE89),"")</f>
        <v/>
      </c>
      <c r="AH78" s="4">
        <f>IF($C78="OK",_xlfn.NUMBERVALUE(Plantilla!AF89),"")</f>
        <v/>
      </c>
      <c r="AI78" s="6">
        <f>IF($C78="OK",_xlfn.NUMBERVALUE(Plantilla!AG89),"")</f>
        <v/>
      </c>
      <c r="AJ78" s="6">
        <f>IF($C78="OK",_xlfn.NUMBERVALUE(Plantilla!AH89),"")</f>
        <v/>
      </c>
      <c r="AK78" s="6">
        <f>IF($C78="OK",_xlfn.NUMBERVALUE(Plantilla!AI89),"")</f>
        <v/>
      </c>
      <c r="AL78" s="6">
        <f>IF($C78="OK",_xlfn.NUMBERVALUE(Plantilla!AJ89),"")</f>
        <v/>
      </c>
      <c r="AM78" s="4">
        <f>IF($C78="OK",_xlfn.NUMBERVALUE(Plantilla!AK89),"")</f>
        <v/>
      </c>
      <c r="AN78" s="6">
        <f>IF($C78="OK",_xlfn.NUMBERVALUE(Plantilla!AL89),"")</f>
        <v/>
      </c>
      <c r="AO78" s="4">
        <f>IF($C78="OK",_xlfn.NUMBERVALUE(Plantilla!AM89),"")</f>
        <v/>
      </c>
      <c r="AP78" s="6">
        <f>IF($C78="OK",_xlfn.NUMBERVALUE(Plantilla!AN89),"")</f>
        <v/>
      </c>
      <c r="AQ78" s="4">
        <f>IF($C78="OK",_xlfn.NUMBERVALUE(Plantilla!AO89),"")</f>
        <v/>
      </c>
      <c r="AR78" s="6">
        <f>IF($C78="OK",_xlfn.NUMBERVALUE(Plantilla!AP89),"")</f>
        <v/>
      </c>
      <c r="AS78" s="4">
        <f>IF($C78="OK",_xlfn.NUMBERVALUE(Plantilla!AQ89),"")</f>
        <v/>
      </c>
      <c r="AT78" s="6">
        <f>IF($C78="OK",_xlfn.NUMBERVALUE(Plantilla!AR89),"")</f>
        <v/>
      </c>
      <c r="AU78" s="4">
        <f>IF($C78="OK",_xlfn.NUMBERVALUE(Plantilla!AS89),"")</f>
        <v/>
      </c>
      <c r="AV78" s="6">
        <f>IF($C78="OK",_xlfn.NUMBERVALUE(Plantilla!AT89),"")</f>
        <v/>
      </c>
      <c r="AW78" s="4">
        <f>IF($C78="OK",_xlfn.NUMBERVALUE(Plantilla!AU89),"")</f>
        <v/>
      </c>
      <c r="AX78" s="6">
        <f>IF($C78="OK",_xlfn.NUMBERVALUE(Plantilla!AV89),"")</f>
        <v/>
      </c>
      <c r="AY78" s="4">
        <f>IF($C78="OK",_xlfn.NUMBERVALUE(Plantilla!AW89),"")</f>
        <v/>
      </c>
      <c r="AZ78" s="6">
        <f>IF($C78="OK",_xlfn.NUMBERVALUE(Plantilla!AX89),"")</f>
        <v/>
      </c>
      <c r="BA78">
        <f>IF($C78="OK",_xlfn.NUMBERVALUE(Plantilla!AY89),"")</f>
        <v/>
      </c>
      <c r="BB78">
        <f>IF($C78="OK",_xlfn.NUMBERVALUE(Plantilla!AZ89),"")</f>
        <v/>
      </c>
      <c r="BC78" s="4">
        <f>IF($C78="OK",_xlfn.NUMBERVALUE(Plantilla!BA89),"")</f>
        <v/>
      </c>
      <c r="BD78" s="6">
        <f>IF($C78="OK",_xlfn.NUMBERVALUE(Plantilla!BB89),"")</f>
        <v/>
      </c>
      <c r="BE78" s="4">
        <f>IF($C78="OK",_xlfn.NUMBERVALUE(Plantilla!BC89),"")</f>
        <v/>
      </c>
      <c r="BF78" s="6">
        <f>IF($C78="OK",_xlfn.NUMBERVALUE(Plantilla!BD89),"")</f>
        <v/>
      </c>
      <c r="BG78" s="4">
        <f>IF($C78="OK",_xlfn.NUMBERVALUE(Plantilla!BE89),"")</f>
        <v/>
      </c>
      <c r="BH78" s="6">
        <f>IF($C78="OK",_xlfn.NUMBERVALUE(Plantilla!BF89),"")</f>
        <v/>
      </c>
      <c r="BI78" s="110">
        <f>IF($C78="OK",_xlfn.NUMBERVALUE(Plantilla!BG89),"")</f>
        <v/>
      </c>
      <c r="BJ78" s="6">
        <f>IF($C78="OK",_xlfn.NUMBERVALUE(Plantilla!BH89),"")</f>
        <v/>
      </c>
      <c r="BK78" s="109">
        <f>IF($C78="OK",_xlfn.NUMBERVALUE(Plantilla!BI89),"")</f>
        <v/>
      </c>
      <c r="BL78" s="6">
        <f>IF($C78="OK",
   IF(Plantilla!BJ89&lt;&gt;"",
      TEXT(VLOOKUP(Plantilla!BJ89,'Tablas '!$Z$4:$AA$6,2,FALSE),"#"),
   ""),
"")</f>
        <v/>
      </c>
      <c r="BM78" s="4">
        <f>IF($C78="OK",_xlfn.NUMBERVALUE(Plantilla!BK89),"")</f>
        <v/>
      </c>
      <c r="BN78" s="4">
        <f>IF($C78="OK",_xlfn.NUMBERVALUE(Plantilla!BL89),"")</f>
        <v/>
      </c>
      <c r="BO78" s="6">
        <f>IF($C78="OK",_xlfn.NUMBERVALUE(Plantilla!BM89),"")</f>
        <v/>
      </c>
      <c r="BP78" s="4">
        <f>IF($C78="OK",_xlfn.NUMBERVALUE(Plantilla!BN89),"")</f>
        <v/>
      </c>
      <c r="BQ78" s="6">
        <f>IF($C78="OK",_xlfn.NUMBERVALUE(Plantilla!BO89),"")</f>
        <v/>
      </c>
      <c r="BR78" s="4">
        <f>IF($C78="OK",_xlfn.NUMBERVALUE(Plantilla!BP89),"")</f>
        <v/>
      </c>
      <c r="BS78" s="6">
        <f>IF($C78="OK",_xlfn.NUMBERVALUE(Plantilla!BQ89),"")</f>
        <v/>
      </c>
      <c r="BT78" s="4">
        <f>IF($C78="OK",_xlfn.NUMBERVALUE(Plantilla!BR89),"")</f>
        <v/>
      </c>
      <c r="BU78" s="6">
        <f>IF($C78="OK",_xlfn.NUMBERVALUE(Plantilla!BS89),"")</f>
        <v/>
      </c>
      <c r="BV78" s="6">
        <f>IF($C78="OK",_xlfn.NUMBERVALUE(Plantilla!BT89),"")</f>
        <v/>
      </c>
      <c r="BW78" s="6">
        <f>IF($C78="OK",_xlfn.NUMBERVALUE(Plantilla!BU89),"")</f>
        <v/>
      </c>
      <c r="BX78" s="6">
        <f>IF($C78="OK",_xlfn.NUMBERVALUE(Plantilla!BV89),"")</f>
        <v/>
      </c>
      <c r="BY78" s="6">
        <f>IF($C78="OK",_xlfn.NUMBERVALUE(Plantilla!BW89),"")</f>
        <v/>
      </c>
      <c r="BZ78" s="6">
        <f>IF($C78="OK",_xlfn.NUMBERVALUE(Plantilla!BX89),"")</f>
        <v/>
      </c>
      <c r="CA78" s="6">
        <f>IF($C78="OK",_xlfn.NUMBERVALUE(Plantilla!BY89),"")</f>
        <v/>
      </c>
      <c r="CB78" s="6">
        <f>IF($C78="OK",_xlfn.NUMBERVALUE(Plantilla!BZ89),"")</f>
        <v/>
      </c>
      <c r="CC78" s="6">
        <f>IF($C78="OK",_xlfn.NUMBERVALUE(Plantilla!CA89),"")</f>
        <v/>
      </c>
      <c r="CD78" s="6">
        <f>IF($C78="OK",_xlfn.NUMBERVALUE(Plantilla!CB89),"")</f>
        <v/>
      </c>
      <c r="CE78" s="6">
        <f>IF($C78="OK",_xlfn.NUMBERVALUE(Plantilla!CC89),"")</f>
        <v/>
      </c>
      <c r="CF78" s="4">
        <f>IF($C78="OK",_xlfn.NUMBERVALUE(Plantilla!CD89),"")</f>
        <v/>
      </c>
      <c r="CG78" s="6">
        <f>IF($C78="OK",_xlfn.NUMBERVALUE(Plantilla!CE89),"")</f>
        <v/>
      </c>
      <c r="CH78" s="6">
        <f>IF($C78="OK",_xlfn.NUMBERVALUE(Plantilla!CF89),"")</f>
        <v/>
      </c>
      <c r="CI78" s="6">
        <f>IF($C78="OK",_xlfn.NUMBERVALUE(Plantilla!CG89),"")</f>
        <v/>
      </c>
      <c r="CJ78" s="6">
        <f>IF($C78="OK",_xlfn.NUMBERVALUE(Plantilla!CH89),"")</f>
        <v/>
      </c>
      <c r="CK78" s="6">
        <f>IF($C78="OK",_xlfn.NUMBERVALUE(Plantilla!CI89),"")</f>
        <v/>
      </c>
      <c r="CL78" s="6">
        <f>IF($C78="OK",_xlfn.NUMBERVALUE(Plantilla!CJ89),"")</f>
        <v/>
      </c>
      <c r="CM78">
        <f>IF($C78="OK",TEXT(Plantilla!CK89,"#"),"")</f>
        <v/>
      </c>
      <c r="CN78" s="6">
        <f>IF($C78="OK",_xlfn.NUMBERVALUE(Plantilla!CL89),"")</f>
        <v/>
      </c>
      <c r="CO78" s="6">
        <f>IF($C78="OK",_xlfn.NUMBERVALUE(Plantilla!CM89),"")</f>
        <v/>
      </c>
      <c r="CP78" s="110">
        <f>IF($C78="OK",_xlfn.NUMBERVALUE(Plantilla!CN89),"")</f>
        <v/>
      </c>
      <c r="CQ78" s="6">
        <f>IF($C78="OK",_xlfn.NUMBERVALUE(Plantilla!CO89),"")</f>
        <v/>
      </c>
      <c r="CR78" s="109">
        <f>IF($C78="OK",_xlfn.NUMBERVALUE(Plantilla!CP89),"")</f>
        <v/>
      </c>
      <c r="CS78" s="110">
        <f>IF($C78="OK",_xlfn.NUMBERVALUE(Plantilla!CQ89),"")</f>
        <v/>
      </c>
      <c r="CT78" s="6">
        <f>IF($C78="OK",_xlfn.NUMBERVALUE(Plantilla!CR89),"")</f>
        <v/>
      </c>
      <c r="CU78" s="109">
        <f>IF($C78="OK",_xlfn.NUMBERVALUE(Plantilla!CS89),"")</f>
        <v/>
      </c>
      <c r="CV78" s="110">
        <f>IF($C78="OK",_xlfn.NUMBERVALUE(Plantilla!CT89),"")</f>
        <v/>
      </c>
      <c r="CW78" s="6">
        <f>IF($C78="OK",_xlfn.NUMBERVALUE(Plantilla!CU89),"")</f>
        <v/>
      </c>
      <c r="CX78" s="82">
        <f>IF($C78="OK",_xlfn.NUMBERVALUE(Plantilla!CV89),"")</f>
        <v/>
      </c>
      <c r="CY78" s="6">
        <f>IF($C78="OK",_xlfn.NUMBERVALUE(Plantilla!CW89),"")</f>
        <v/>
      </c>
      <c r="CZ78" s="82">
        <f>IF($C78="OK",_xlfn.NUMBERVALUE(Plantilla!CX89),"")</f>
        <v/>
      </c>
      <c r="DA78" s="6">
        <f>IF($C78="OK",_xlfn.NUMBERVALUE(Plantilla!CY89),"")</f>
        <v/>
      </c>
      <c r="DB78" s="109">
        <f>IF($C78="OK",_xlfn.NUMBERVALUE(Plantilla!CZ89),"")</f>
        <v/>
      </c>
      <c r="DC78" s="6">
        <f>IF($C78="OK",_xlfn.NUMBERVALUE(Plantilla!DA89),"")</f>
        <v/>
      </c>
      <c r="DD78" s="6">
        <f>IF($C78="OK",TEXT(Plantilla!DB89,"#"),"")</f>
        <v/>
      </c>
      <c r="DE78" s="6">
        <f>IF($C78="OK",_xlfn.NUMBERVALUE(Plantilla!DC89),"")</f>
        <v/>
      </c>
      <c r="DF78" s="4">
        <f>IF($C78="OK",_xlfn.NUMBERVALUE(Plantilla!DD89),"")</f>
        <v/>
      </c>
      <c r="DG78" s="6">
        <f>IF($C78="OK",_xlfn.NUMBERVALUE(Plantilla!DE89),"")</f>
        <v/>
      </c>
      <c r="DH78" s="6">
        <f>IF($C78="OK",_xlfn.NUMBERVALUE(Plantilla!DF89),"")</f>
        <v/>
      </c>
      <c r="DI78" s="6">
        <f>IF($C78="OK",_xlfn.NUMBERVALUE(Plantilla!DG89),"")</f>
        <v/>
      </c>
      <c r="DJ78" s="6">
        <f>IF($C78="OK",_xlfn.NUMBERVALUE(Plantilla!DH89),"")</f>
        <v/>
      </c>
      <c r="DK78" s="6">
        <f>IF($C78="OK",_xlfn.NUMBERVALUE(Plantilla!DI89),"")</f>
        <v/>
      </c>
      <c r="DL78" s="6">
        <f>IF($C78="OK",_xlfn.NUMBERVALUE(Plantilla!DJ89),"")</f>
        <v/>
      </c>
      <c r="DM78" s="6">
        <f>IF($C78="OK",_xlfn.NUMBERVALUE(Plantilla!DK89),"")</f>
        <v/>
      </c>
      <c r="DN78" s="6">
        <f>IF($C78="OK",_xlfn.NUMBERVALUE(Plantilla!DL89),"")</f>
        <v/>
      </c>
      <c r="DO78" s="6">
        <f>IF($C78="OK",_xlfn.NUMBERVALUE(Plantilla!DM89),"")</f>
        <v/>
      </c>
      <c r="DP78" s="6">
        <f>IF($C78="OK",_xlfn.NUMBERVALUE(Plantilla!DN89),"")</f>
        <v/>
      </c>
      <c r="DQ78" s="6">
        <f>IF($C78="OK",_xlfn.NUMBERVALUE(Plantilla!DO89),"")</f>
        <v/>
      </c>
      <c r="DR78" s="6">
        <f>IF($C78="OK",_xlfn.NUMBERVALUE(Plantilla!DP89),"")</f>
        <v/>
      </c>
      <c r="DS78">
        <f>IF($C78="OK",TEXT(Plantilla!DR89,"#"),"")</f>
        <v/>
      </c>
      <c r="DT78" s="6" t="n"/>
    </row>
    <row r="79">
      <c r="A79">
        <f>IF(Plantilla!$I$6="¡Perfecto!, Guarda el archivo y adjúntalo a tu interfaz de Nómina Electrónica","OK","Error")</f>
        <v/>
      </c>
      <c r="B79">
        <f>IF(Plantilla!$I$6="¡Perfecto!, Guarda el archivo y adjúntalo a tu interfaz de Nómina Electrónica",MID(Plantilla!$D$2,SEARCH("V",Plantilla!$D$2),10),"")</f>
        <v/>
      </c>
      <c r="C79">
        <f>Plantilla!C90</f>
        <v/>
      </c>
      <c r="D79">
        <f>IF($C79="OK",Plantilla!B90,"")</f>
        <v/>
      </c>
      <c r="E79">
        <f>IF($C79="OK",
   VLOOKUP(Plantilla!$E$4,'Tablas '!$AP$4:$AT$6,5,FALSE),
"")</f>
        <v/>
      </c>
      <c r="F79">
        <f>IF($C79="OK",TEXT(Plantilla!D90,"#"),"")</f>
        <v/>
      </c>
      <c r="G79">
        <f>IF($C79="OK",
   VLOOKUP(Plantilla!E90,'Tablas '!$B$4:$C$14,2,FALSE),
"")</f>
        <v/>
      </c>
      <c r="H79">
        <f>IF($C79="OK",TEXT(Plantilla!F90,"#"),"")</f>
        <v/>
      </c>
      <c r="I79">
        <f>IF($C79="OK",TEXT(Plantilla!G90,"#"),"")</f>
        <v/>
      </c>
      <c r="J79">
        <f>IF($C79="OK",TEXT(Plantilla!H90,"#"),"")</f>
        <v/>
      </c>
      <c r="K79">
        <f>IF($C79="OK",TEXT(Plantilla!I90,"#"),"")</f>
        <v/>
      </c>
      <c r="L79">
        <f>IF($C79="OK",TEXT(Plantilla!J90,"#"),"")</f>
        <v/>
      </c>
      <c r="M79">
        <f>IF($C79="OK",TEXT(Plantilla!K90,"#"),"")</f>
        <v/>
      </c>
      <c r="N79">
        <f>IF($C79="OK",
   CONCATENATE(YEAR(Plantilla!L90),"-",TEXT(MONTH(Plantilla!L90),"00"),"-",TEXT(DAY(Plantilla!L90),"00")),
"")</f>
        <v/>
      </c>
      <c r="O79">
        <f>IF($C79="OK",_xlfn.NUMBERVALUE(Plantilla!M90),"")</f>
        <v/>
      </c>
      <c r="P79">
        <f>IF($C79="OK",
   IF(Plantilla!N90&lt;&gt;"",
      CONCATENATE(YEAR(Plantilla!N90),"-",TEXT(MONTH(Plantilla!N90),"00"),"-",TEXT(DAY(Plantilla!N90),"00")),
   ""),
"")</f>
        <v/>
      </c>
      <c r="Q79">
        <f>IF($C79="OK",
   VLOOKUP(Plantilla!O90,'Tablas '!$E$4:$F$19,2,FALSE),
"")</f>
        <v/>
      </c>
      <c r="R79">
        <f>IF($C79="OK",
   VLOOKUP(Plantilla!P90,'Tablas '!$H$4:$I$5,2,FALSE),
"")</f>
        <v/>
      </c>
      <c r="S79">
        <f>IF($C79="OK",
   VLOOKUP(Plantilla!Q90,'Tablas '!$K$4:$L$8,2,FALSE),
"")</f>
        <v/>
      </c>
      <c r="T79">
        <f>IF($C79="OK",
   VLOOKUP(Plantilla!R90,'Tablas '!$AE$4:$AF$6,2,FALSE),
"")</f>
        <v/>
      </c>
      <c r="U79">
        <f>IF($C79="OK",
   VLOOKUP(Plantilla!S90,'Tablas '!$AE$4:$AF$6,2,FALSE),
"")</f>
        <v/>
      </c>
      <c r="V79">
        <f>IF($C79="OK",TEXT(Plantilla!T90,"#"),"")</f>
        <v/>
      </c>
      <c r="W79" s="84">
        <f>IF($C79="OK",
   VLOOKUP(Plantilla!U90,'Tablas '!$AM$4:$AN$1126,2,FALSE),
"")</f>
        <v/>
      </c>
      <c r="X79">
        <f>IF($C79="OK",TEXT(Plantilla!V90,"#"),"")</f>
        <v/>
      </c>
      <c r="Y79">
        <f>IF($C79="OK",
   CONCATENATE(YEAR(Plantilla!W90),"-",TEXT(MONTH(Plantilla!W90),"00"),"-",TEXT(DAY(Plantilla!W90),"00")),
"")</f>
        <v/>
      </c>
      <c r="Z79">
        <f>IF($C79="OK",
   CONCATENATE(YEAR(Plantilla!X90),"-",TEXT(MONTH(Plantilla!X90),"00"),"-",TEXT(DAY(Plantilla!X90),"00")),
"")</f>
        <v/>
      </c>
      <c r="AA79">
        <f>IF($C79="OK",
   TEXT(VLOOKUP(Plantilla!Y90,'Tablas '!$Q$4:$R$9,2,FALSE),"#"),
"")</f>
        <v/>
      </c>
      <c r="AB79">
        <f>IF($C79="OK",
   CONCATENATE(YEAR(Plantilla!Z90),"-",TEXT(MONTH(Plantilla!Z90),"00"),"-",TEXT(DAY(Plantilla!Z90),"00")),
"")</f>
        <v/>
      </c>
      <c r="AC79">
        <f>IF($C79="OK",
   TEXT(VLOOKUP(Plantilla!AA90,'Tablas '!$T$4:$U$13,2,FALSE),"#"),
"")</f>
        <v/>
      </c>
      <c r="AD79">
        <f>IF($C79="OK",TEXT(Plantilla!AB90,"#"),"")</f>
        <v/>
      </c>
      <c r="AE79">
        <f>IF($C79="OK",
   IF(Plantilla!AC90&lt;&gt;"",
      TEXT(VLOOKUP(Plantilla!AC90,'Tablas '!$W$4:$X$7,2,FALSE),"#"),
   ""),
"")</f>
        <v/>
      </c>
      <c r="AF79">
        <f>IF($C79="OK",TEXT(Plantilla!AD90,"#"),"")</f>
        <v/>
      </c>
      <c r="AG79" s="6">
        <f>IF($C79="OK",_xlfn.NUMBERVALUE(Plantilla!AE90),"")</f>
        <v/>
      </c>
      <c r="AH79" s="4">
        <f>IF($C79="OK",_xlfn.NUMBERVALUE(Plantilla!AF90),"")</f>
        <v/>
      </c>
      <c r="AI79" s="6">
        <f>IF($C79="OK",_xlfn.NUMBERVALUE(Plantilla!AG90),"")</f>
        <v/>
      </c>
      <c r="AJ79" s="6">
        <f>IF($C79="OK",_xlfn.NUMBERVALUE(Plantilla!AH90),"")</f>
        <v/>
      </c>
      <c r="AK79" s="6">
        <f>IF($C79="OK",_xlfn.NUMBERVALUE(Plantilla!AI90),"")</f>
        <v/>
      </c>
      <c r="AL79" s="6">
        <f>IF($C79="OK",_xlfn.NUMBERVALUE(Plantilla!AJ90),"")</f>
        <v/>
      </c>
      <c r="AM79" s="4">
        <f>IF($C79="OK",_xlfn.NUMBERVALUE(Plantilla!AK90),"")</f>
        <v/>
      </c>
      <c r="AN79" s="6">
        <f>IF($C79="OK",_xlfn.NUMBERVALUE(Plantilla!AL90),"")</f>
        <v/>
      </c>
      <c r="AO79" s="4">
        <f>IF($C79="OK",_xlfn.NUMBERVALUE(Plantilla!AM90),"")</f>
        <v/>
      </c>
      <c r="AP79" s="6">
        <f>IF($C79="OK",_xlfn.NUMBERVALUE(Plantilla!AN90),"")</f>
        <v/>
      </c>
      <c r="AQ79" s="4">
        <f>IF($C79="OK",_xlfn.NUMBERVALUE(Plantilla!AO90),"")</f>
        <v/>
      </c>
      <c r="AR79" s="6">
        <f>IF($C79="OK",_xlfn.NUMBERVALUE(Plantilla!AP90),"")</f>
        <v/>
      </c>
      <c r="AS79" s="4">
        <f>IF($C79="OK",_xlfn.NUMBERVALUE(Plantilla!AQ90),"")</f>
        <v/>
      </c>
      <c r="AT79" s="6">
        <f>IF($C79="OK",_xlfn.NUMBERVALUE(Plantilla!AR90),"")</f>
        <v/>
      </c>
      <c r="AU79" s="4">
        <f>IF($C79="OK",_xlfn.NUMBERVALUE(Plantilla!AS90),"")</f>
        <v/>
      </c>
      <c r="AV79" s="6">
        <f>IF($C79="OK",_xlfn.NUMBERVALUE(Plantilla!AT90),"")</f>
        <v/>
      </c>
      <c r="AW79" s="4">
        <f>IF($C79="OK",_xlfn.NUMBERVALUE(Plantilla!AU90),"")</f>
        <v/>
      </c>
      <c r="AX79" s="6">
        <f>IF($C79="OK",_xlfn.NUMBERVALUE(Plantilla!AV90),"")</f>
        <v/>
      </c>
      <c r="AY79" s="4">
        <f>IF($C79="OK",_xlfn.NUMBERVALUE(Plantilla!AW90),"")</f>
        <v/>
      </c>
      <c r="AZ79" s="6">
        <f>IF($C79="OK",_xlfn.NUMBERVALUE(Plantilla!AX90),"")</f>
        <v/>
      </c>
      <c r="BA79">
        <f>IF($C79="OK",_xlfn.NUMBERVALUE(Plantilla!AY90),"")</f>
        <v/>
      </c>
      <c r="BB79">
        <f>IF($C79="OK",_xlfn.NUMBERVALUE(Plantilla!AZ90),"")</f>
        <v/>
      </c>
      <c r="BC79" s="4">
        <f>IF($C79="OK",_xlfn.NUMBERVALUE(Plantilla!BA90),"")</f>
        <v/>
      </c>
      <c r="BD79" s="6">
        <f>IF($C79="OK",_xlfn.NUMBERVALUE(Plantilla!BB90),"")</f>
        <v/>
      </c>
      <c r="BE79" s="4">
        <f>IF($C79="OK",_xlfn.NUMBERVALUE(Plantilla!BC90),"")</f>
        <v/>
      </c>
      <c r="BF79" s="6">
        <f>IF($C79="OK",_xlfn.NUMBERVALUE(Plantilla!BD90),"")</f>
        <v/>
      </c>
      <c r="BG79" s="4">
        <f>IF($C79="OK",_xlfn.NUMBERVALUE(Plantilla!BE90),"")</f>
        <v/>
      </c>
      <c r="BH79" s="6">
        <f>IF($C79="OK",_xlfn.NUMBERVALUE(Plantilla!BF90),"")</f>
        <v/>
      </c>
      <c r="BI79" s="110">
        <f>IF($C79="OK",_xlfn.NUMBERVALUE(Plantilla!BG90),"")</f>
        <v/>
      </c>
      <c r="BJ79" s="6">
        <f>IF($C79="OK",_xlfn.NUMBERVALUE(Plantilla!BH90),"")</f>
        <v/>
      </c>
      <c r="BK79" s="109">
        <f>IF($C79="OK",_xlfn.NUMBERVALUE(Plantilla!BI90),"")</f>
        <v/>
      </c>
      <c r="BL79" s="6">
        <f>IF($C79="OK",
   IF(Plantilla!BJ90&lt;&gt;"",
      TEXT(VLOOKUP(Plantilla!BJ90,'Tablas '!$Z$4:$AA$6,2,FALSE),"#"),
   ""),
"")</f>
        <v/>
      </c>
      <c r="BM79" s="4">
        <f>IF($C79="OK",_xlfn.NUMBERVALUE(Plantilla!BK90),"")</f>
        <v/>
      </c>
      <c r="BN79" s="4">
        <f>IF($C79="OK",_xlfn.NUMBERVALUE(Plantilla!BL90),"")</f>
        <v/>
      </c>
      <c r="BO79" s="6">
        <f>IF($C79="OK",_xlfn.NUMBERVALUE(Plantilla!BM90),"")</f>
        <v/>
      </c>
      <c r="BP79" s="4">
        <f>IF($C79="OK",_xlfn.NUMBERVALUE(Plantilla!BN90),"")</f>
        <v/>
      </c>
      <c r="BQ79" s="6">
        <f>IF($C79="OK",_xlfn.NUMBERVALUE(Plantilla!BO90),"")</f>
        <v/>
      </c>
      <c r="BR79" s="4">
        <f>IF($C79="OK",_xlfn.NUMBERVALUE(Plantilla!BP90),"")</f>
        <v/>
      </c>
      <c r="BS79" s="6">
        <f>IF($C79="OK",_xlfn.NUMBERVALUE(Plantilla!BQ90),"")</f>
        <v/>
      </c>
      <c r="BT79" s="4">
        <f>IF($C79="OK",_xlfn.NUMBERVALUE(Plantilla!BR90),"")</f>
        <v/>
      </c>
      <c r="BU79" s="6">
        <f>IF($C79="OK",_xlfn.NUMBERVALUE(Plantilla!BS90),"")</f>
        <v/>
      </c>
      <c r="BV79" s="6">
        <f>IF($C79="OK",_xlfn.NUMBERVALUE(Plantilla!BT90),"")</f>
        <v/>
      </c>
      <c r="BW79" s="6">
        <f>IF($C79="OK",_xlfn.NUMBERVALUE(Plantilla!BU90),"")</f>
        <v/>
      </c>
      <c r="BX79" s="6">
        <f>IF($C79="OK",_xlfn.NUMBERVALUE(Plantilla!BV90),"")</f>
        <v/>
      </c>
      <c r="BY79" s="6">
        <f>IF($C79="OK",_xlfn.NUMBERVALUE(Plantilla!BW90),"")</f>
        <v/>
      </c>
      <c r="BZ79" s="6">
        <f>IF($C79="OK",_xlfn.NUMBERVALUE(Plantilla!BX90),"")</f>
        <v/>
      </c>
      <c r="CA79" s="6">
        <f>IF($C79="OK",_xlfn.NUMBERVALUE(Plantilla!BY90),"")</f>
        <v/>
      </c>
      <c r="CB79" s="6">
        <f>IF($C79="OK",_xlfn.NUMBERVALUE(Plantilla!BZ90),"")</f>
        <v/>
      </c>
      <c r="CC79" s="6">
        <f>IF($C79="OK",_xlfn.NUMBERVALUE(Plantilla!CA90),"")</f>
        <v/>
      </c>
      <c r="CD79" s="6">
        <f>IF($C79="OK",_xlfn.NUMBERVALUE(Plantilla!CB90),"")</f>
        <v/>
      </c>
      <c r="CE79" s="6">
        <f>IF($C79="OK",_xlfn.NUMBERVALUE(Plantilla!CC90),"")</f>
        <v/>
      </c>
      <c r="CF79" s="4">
        <f>IF($C79="OK",_xlfn.NUMBERVALUE(Plantilla!CD90),"")</f>
        <v/>
      </c>
      <c r="CG79" s="6">
        <f>IF($C79="OK",_xlfn.NUMBERVALUE(Plantilla!CE90),"")</f>
        <v/>
      </c>
      <c r="CH79" s="6">
        <f>IF($C79="OK",_xlfn.NUMBERVALUE(Plantilla!CF90),"")</f>
        <v/>
      </c>
      <c r="CI79" s="6">
        <f>IF($C79="OK",_xlfn.NUMBERVALUE(Plantilla!CG90),"")</f>
        <v/>
      </c>
      <c r="CJ79" s="6">
        <f>IF($C79="OK",_xlfn.NUMBERVALUE(Plantilla!CH90),"")</f>
        <v/>
      </c>
      <c r="CK79" s="6">
        <f>IF($C79="OK",_xlfn.NUMBERVALUE(Plantilla!CI90),"")</f>
        <v/>
      </c>
      <c r="CL79" s="6">
        <f>IF($C79="OK",_xlfn.NUMBERVALUE(Plantilla!CJ90),"")</f>
        <v/>
      </c>
      <c r="CM79">
        <f>IF($C79="OK",TEXT(Plantilla!CK90,"#"),"")</f>
        <v/>
      </c>
      <c r="CN79" s="6">
        <f>IF($C79="OK",_xlfn.NUMBERVALUE(Plantilla!CL90),"")</f>
        <v/>
      </c>
      <c r="CO79" s="6">
        <f>IF($C79="OK",_xlfn.NUMBERVALUE(Plantilla!CM90),"")</f>
        <v/>
      </c>
      <c r="CP79" s="110">
        <f>IF($C79="OK",_xlfn.NUMBERVALUE(Plantilla!CN90),"")</f>
        <v/>
      </c>
      <c r="CQ79" s="6">
        <f>IF($C79="OK",_xlfn.NUMBERVALUE(Plantilla!CO90),"")</f>
        <v/>
      </c>
      <c r="CR79" s="109">
        <f>IF($C79="OK",_xlfn.NUMBERVALUE(Plantilla!CP90),"")</f>
        <v/>
      </c>
      <c r="CS79" s="110">
        <f>IF($C79="OK",_xlfn.NUMBERVALUE(Plantilla!CQ90),"")</f>
        <v/>
      </c>
      <c r="CT79" s="6">
        <f>IF($C79="OK",_xlfn.NUMBERVALUE(Plantilla!CR90),"")</f>
        <v/>
      </c>
      <c r="CU79" s="109">
        <f>IF($C79="OK",_xlfn.NUMBERVALUE(Plantilla!CS90),"")</f>
        <v/>
      </c>
      <c r="CV79" s="110">
        <f>IF($C79="OK",_xlfn.NUMBERVALUE(Plantilla!CT90),"")</f>
        <v/>
      </c>
      <c r="CW79" s="6">
        <f>IF($C79="OK",_xlfn.NUMBERVALUE(Plantilla!CU90),"")</f>
        <v/>
      </c>
      <c r="CX79" s="82">
        <f>IF($C79="OK",_xlfn.NUMBERVALUE(Plantilla!CV90),"")</f>
        <v/>
      </c>
      <c r="CY79" s="6">
        <f>IF($C79="OK",_xlfn.NUMBERVALUE(Plantilla!CW90),"")</f>
        <v/>
      </c>
      <c r="CZ79" s="82">
        <f>IF($C79="OK",_xlfn.NUMBERVALUE(Plantilla!CX90),"")</f>
        <v/>
      </c>
      <c r="DA79" s="6">
        <f>IF($C79="OK",_xlfn.NUMBERVALUE(Plantilla!CY90),"")</f>
        <v/>
      </c>
      <c r="DB79" s="109">
        <f>IF($C79="OK",_xlfn.NUMBERVALUE(Plantilla!CZ90),"")</f>
        <v/>
      </c>
      <c r="DC79" s="6">
        <f>IF($C79="OK",_xlfn.NUMBERVALUE(Plantilla!DA90),"")</f>
        <v/>
      </c>
      <c r="DD79" s="6">
        <f>IF($C79="OK",TEXT(Plantilla!DB90,"#"),"")</f>
        <v/>
      </c>
      <c r="DE79" s="6">
        <f>IF($C79="OK",_xlfn.NUMBERVALUE(Plantilla!DC90),"")</f>
        <v/>
      </c>
      <c r="DF79" s="4">
        <f>IF($C79="OK",_xlfn.NUMBERVALUE(Plantilla!DD90),"")</f>
        <v/>
      </c>
      <c r="DG79" s="6">
        <f>IF($C79="OK",_xlfn.NUMBERVALUE(Plantilla!DE90),"")</f>
        <v/>
      </c>
      <c r="DH79" s="6">
        <f>IF($C79="OK",_xlfn.NUMBERVALUE(Plantilla!DF90),"")</f>
        <v/>
      </c>
      <c r="DI79" s="6">
        <f>IF($C79="OK",_xlfn.NUMBERVALUE(Plantilla!DG90),"")</f>
        <v/>
      </c>
      <c r="DJ79" s="6">
        <f>IF($C79="OK",_xlfn.NUMBERVALUE(Plantilla!DH90),"")</f>
        <v/>
      </c>
      <c r="DK79" s="6">
        <f>IF($C79="OK",_xlfn.NUMBERVALUE(Plantilla!DI90),"")</f>
        <v/>
      </c>
      <c r="DL79" s="6">
        <f>IF($C79="OK",_xlfn.NUMBERVALUE(Plantilla!DJ90),"")</f>
        <v/>
      </c>
      <c r="DM79" s="6">
        <f>IF($C79="OK",_xlfn.NUMBERVALUE(Plantilla!DK90),"")</f>
        <v/>
      </c>
      <c r="DN79" s="6">
        <f>IF($C79="OK",_xlfn.NUMBERVALUE(Plantilla!DL90),"")</f>
        <v/>
      </c>
      <c r="DO79" s="6">
        <f>IF($C79="OK",_xlfn.NUMBERVALUE(Plantilla!DM90),"")</f>
        <v/>
      </c>
      <c r="DP79" s="6">
        <f>IF($C79="OK",_xlfn.NUMBERVALUE(Plantilla!DN90),"")</f>
        <v/>
      </c>
      <c r="DQ79" s="6">
        <f>IF($C79="OK",_xlfn.NUMBERVALUE(Plantilla!DO90),"")</f>
        <v/>
      </c>
      <c r="DR79" s="6">
        <f>IF($C79="OK",_xlfn.NUMBERVALUE(Plantilla!DP90),"")</f>
        <v/>
      </c>
      <c r="DS79">
        <f>IF($C79="OK",TEXT(Plantilla!DR90,"#"),"")</f>
        <v/>
      </c>
      <c r="DT79" s="6" t="n"/>
    </row>
    <row r="80">
      <c r="A80">
        <f>IF(Plantilla!$I$6="¡Perfecto!, Guarda el archivo y adjúntalo a tu interfaz de Nómina Electrónica","OK","Error")</f>
        <v/>
      </c>
      <c r="B80">
        <f>IF(Plantilla!$I$6="¡Perfecto!, Guarda el archivo y adjúntalo a tu interfaz de Nómina Electrónica",MID(Plantilla!$D$2,SEARCH("V",Plantilla!$D$2),10),"")</f>
        <v/>
      </c>
      <c r="C80">
        <f>Plantilla!C91</f>
        <v/>
      </c>
      <c r="D80">
        <f>IF($C80="OK",Plantilla!B91,"")</f>
        <v/>
      </c>
      <c r="E80">
        <f>IF($C80="OK",
   VLOOKUP(Plantilla!$E$4,'Tablas '!$AP$4:$AT$6,5,FALSE),
"")</f>
        <v/>
      </c>
      <c r="F80">
        <f>IF($C80="OK",TEXT(Plantilla!D91,"#"),"")</f>
        <v/>
      </c>
      <c r="G80">
        <f>IF($C80="OK",
   VLOOKUP(Plantilla!E91,'Tablas '!$B$4:$C$14,2,FALSE),
"")</f>
        <v/>
      </c>
      <c r="H80">
        <f>IF($C80="OK",TEXT(Plantilla!F91,"#"),"")</f>
        <v/>
      </c>
      <c r="I80">
        <f>IF($C80="OK",TEXT(Plantilla!G91,"#"),"")</f>
        <v/>
      </c>
      <c r="J80">
        <f>IF($C80="OK",TEXT(Plantilla!H91,"#"),"")</f>
        <v/>
      </c>
      <c r="K80">
        <f>IF($C80="OK",TEXT(Plantilla!I91,"#"),"")</f>
        <v/>
      </c>
      <c r="L80">
        <f>IF($C80="OK",TEXT(Plantilla!J91,"#"),"")</f>
        <v/>
      </c>
      <c r="M80">
        <f>IF($C80="OK",TEXT(Plantilla!K91,"#"),"")</f>
        <v/>
      </c>
      <c r="N80">
        <f>IF($C80="OK",
   CONCATENATE(YEAR(Plantilla!L91),"-",TEXT(MONTH(Plantilla!L91),"00"),"-",TEXT(DAY(Plantilla!L91),"00")),
"")</f>
        <v/>
      </c>
      <c r="O80">
        <f>IF($C80="OK",_xlfn.NUMBERVALUE(Plantilla!M91),"")</f>
        <v/>
      </c>
      <c r="P80">
        <f>IF($C80="OK",
   IF(Plantilla!N91&lt;&gt;"",
      CONCATENATE(YEAR(Plantilla!N91),"-",TEXT(MONTH(Plantilla!N91),"00"),"-",TEXT(DAY(Plantilla!N91),"00")),
   ""),
"")</f>
        <v/>
      </c>
      <c r="Q80">
        <f>IF($C80="OK",
   VLOOKUP(Plantilla!O91,'Tablas '!$E$4:$F$19,2,FALSE),
"")</f>
        <v/>
      </c>
      <c r="R80">
        <f>IF($C80="OK",
   VLOOKUP(Plantilla!P91,'Tablas '!$H$4:$I$5,2,FALSE),
"")</f>
        <v/>
      </c>
      <c r="S80">
        <f>IF($C80="OK",
   VLOOKUP(Plantilla!Q91,'Tablas '!$K$4:$L$8,2,FALSE),
"")</f>
        <v/>
      </c>
      <c r="T80">
        <f>IF($C80="OK",
   VLOOKUP(Plantilla!R91,'Tablas '!$AE$4:$AF$6,2,FALSE),
"")</f>
        <v/>
      </c>
      <c r="U80">
        <f>IF($C80="OK",
   VLOOKUP(Plantilla!S91,'Tablas '!$AE$4:$AF$6,2,FALSE),
"")</f>
        <v/>
      </c>
      <c r="V80">
        <f>IF($C80="OK",TEXT(Plantilla!T91,"#"),"")</f>
        <v/>
      </c>
      <c r="W80" s="84">
        <f>IF($C80="OK",
   VLOOKUP(Plantilla!U91,'Tablas '!$AM$4:$AN$1126,2,FALSE),
"")</f>
        <v/>
      </c>
      <c r="X80">
        <f>IF($C80="OK",TEXT(Plantilla!V91,"#"),"")</f>
        <v/>
      </c>
      <c r="Y80">
        <f>IF($C80="OK",
   CONCATENATE(YEAR(Plantilla!W91),"-",TEXT(MONTH(Plantilla!W91),"00"),"-",TEXT(DAY(Plantilla!W91),"00")),
"")</f>
        <v/>
      </c>
      <c r="Z80">
        <f>IF($C80="OK",
   CONCATENATE(YEAR(Plantilla!X91),"-",TEXT(MONTH(Plantilla!X91),"00"),"-",TEXT(DAY(Plantilla!X91),"00")),
"")</f>
        <v/>
      </c>
      <c r="AA80">
        <f>IF($C80="OK",
   TEXT(VLOOKUP(Plantilla!Y91,'Tablas '!$Q$4:$R$9,2,FALSE),"#"),
"")</f>
        <v/>
      </c>
      <c r="AB80">
        <f>IF($C80="OK",
   CONCATENATE(YEAR(Plantilla!Z91),"-",TEXT(MONTH(Plantilla!Z91),"00"),"-",TEXT(DAY(Plantilla!Z91),"00")),
"")</f>
        <v/>
      </c>
      <c r="AC80">
        <f>IF($C80="OK",
   TEXT(VLOOKUP(Plantilla!AA91,'Tablas '!$T$4:$U$13,2,FALSE),"#"),
"")</f>
        <v/>
      </c>
      <c r="AD80">
        <f>IF($C80="OK",TEXT(Plantilla!AB91,"#"),"")</f>
        <v/>
      </c>
      <c r="AE80">
        <f>IF($C80="OK",
   IF(Plantilla!AC91&lt;&gt;"",
      TEXT(VLOOKUP(Plantilla!AC91,'Tablas '!$W$4:$X$7,2,FALSE),"#"),
   ""),
"")</f>
        <v/>
      </c>
      <c r="AF80">
        <f>IF($C80="OK",TEXT(Plantilla!AD91,"#"),"")</f>
        <v/>
      </c>
      <c r="AG80" s="6">
        <f>IF($C80="OK",_xlfn.NUMBERVALUE(Plantilla!AE91),"")</f>
        <v/>
      </c>
      <c r="AH80" s="4">
        <f>IF($C80="OK",_xlfn.NUMBERVALUE(Plantilla!AF91),"")</f>
        <v/>
      </c>
      <c r="AI80" s="6">
        <f>IF($C80="OK",_xlfn.NUMBERVALUE(Plantilla!AG91),"")</f>
        <v/>
      </c>
      <c r="AJ80" s="6">
        <f>IF($C80="OK",_xlfn.NUMBERVALUE(Plantilla!AH91),"")</f>
        <v/>
      </c>
      <c r="AK80" s="6">
        <f>IF($C80="OK",_xlfn.NUMBERVALUE(Plantilla!AI91),"")</f>
        <v/>
      </c>
      <c r="AL80" s="6">
        <f>IF($C80="OK",_xlfn.NUMBERVALUE(Plantilla!AJ91),"")</f>
        <v/>
      </c>
      <c r="AM80" s="4">
        <f>IF($C80="OK",_xlfn.NUMBERVALUE(Plantilla!AK91),"")</f>
        <v/>
      </c>
      <c r="AN80" s="6">
        <f>IF($C80="OK",_xlfn.NUMBERVALUE(Plantilla!AL91),"")</f>
        <v/>
      </c>
      <c r="AO80" s="4">
        <f>IF($C80="OK",_xlfn.NUMBERVALUE(Plantilla!AM91),"")</f>
        <v/>
      </c>
      <c r="AP80" s="6">
        <f>IF($C80="OK",_xlfn.NUMBERVALUE(Plantilla!AN91),"")</f>
        <v/>
      </c>
      <c r="AQ80" s="4">
        <f>IF($C80="OK",_xlfn.NUMBERVALUE(Plantilla!AO91),"")</f>
        <v/>
      </c>
      <c r="AR80" s="6">
        <f>IF($C80="OK",_xlfn.NUMBERVALUE(Plantilla!AP91),"")</f>
        <v/>
      </c>
      <c r="AS80" s="4">
        <f>IF($C80="OK",_xlfn.NUMBERVALUE(Plantilla!AQ91),"")</f>
        <v/>
      </c>
      <c r="AT80" s="6">
        <f>IF($C80="OK",_xlfn.NUMBERVALUE(Plantilla!AR91),"")</f>
        <v/>
      </c>
      <c r="AU80" s="4">
        <f>IF($C80="OK",_xlfn.NUMBERVALUE(Plantilla!AS91),"")</f>
        <v/>
      </c>
      <c r="AV80" s="6">
        <f>IF($C80="OK",_xlfn.NUMBERVALUE(Plantilla!AT91),"")</f>
        <v/>
      </c>
      <c r="AW80" s="4">
        <f>IF($C80="OK",_xlfn.NUMBERVALUE(Plantilla!AU91),"")</f>
        <v/>
      </c>
      <c r="AX80" s="6">
        <f>IF($C80="OK",_xlfn.NUMBERVALUE(Plantilla!AV91),"")</f>
        <v/>
      </c>
      <c r="AY80" s="4">
        <f>IF($C80="OK",_xlfn.NUMBERVALUE(Plantilla!AW91),"")</f>
        <v/>
      </c>
      <c r="AZ80" s="6">
        <f>IF($C80="OK",_xlfn.NUMBERVALUE(Plantilla!AX91),"")</f>
        <v/>
      </c>
      <c r="BA80">
        <f>IF($C80="OK",_xlfn.NUMBERVALUE(Plantilla!AY91),"")</f>
        <v/>
      </c>
      <c r="BB80">
        <f>IF($C80="OK",_xlfn.NUMBERVALUE(Plantilla!AZ91),"")</f>
        <v/>
      </c>
      <c r="BC80" s="4">
        <f>IF($C80="OK",_xlfn.NUMBERVALUE(Plantilla!BA91),"")</f>
        <v/>
      </c>
      <c r="BD80" s="6">
        <f>IF($C80="OK",_xlfn.NUMBERVALUE(Plantilla!BB91),"")</f>
        <v/>
      </c>
      <c r="BE80" s="4">
        <f>IF($C80="OK",_xlfn.NUMBERVALUE(Plantilla!BC91),"")</f>
        <v/>
      </c>
      <c r="BF80" s="6">
        <f>IF($C80="OK",_xlfn.NUMBERVALUE(Plantilla!BD91),"")</f>
        <v/>
      </c>
      <c r="BG80" s="4">
        <f>IF($C80="OK",_xlfn.NUMBERVALUE(Plantilla!BE91),"")</f>
        <v/>
      </c>
      <c r="BH80" s="6">
        <f>IF($C80="OK",_xlfn.NUMBERVALUE(Plantilla!BF91),"")</f>
        <v/>
      </c>
      <c r="BI80" s="110">
        <f>IF($C80="OK",_xlfn.NUMBERVALUE(Plantilla!BG91),"")</f>
        <v/>
      </c>
      <c r="BJ80" s="6">
        <f>IF($C80="OK",_xlfn.NUMBERVALUE(Plantilla!BH91),"")</f>
        <v/>
      </c>
      <c r="BK80" s="109">
        <f>IF($C80="OK",_xlfn.NUMBERVALUE(Plantilla!BI91),"")</f>
        <v/>
      </c>
      <c r="BL80" s="6">
        <f>IF($C80="OK",
   IF(Plantilla!BJ91&lt;&gt;"",
      TEXT(VLOOKUP(Plantilla!BJ91,'Tablas '!$Z$4:$AA$6,2,FALSE),"#"),
   ""),
"")</f>
        <v/>
      </c>
      <c r="BM80" s="4">
        <f>IF($C80="OK",_xlfn.NUMBERVALUE(Plantilla!BK91),"")</f>
        <v/>
      </c>
      <c r="BN80" s="4">
        <f>IF($C80="OK",_xlfn.NUMBERVALUE(Plantilla!BL91),"")</f>
        <v/>
      </c>
      <c r="BO80" s="6">
        <f>IF($C80="OK",_xlfn.NUMBERVALUE(Plantilla!BM91),"")</f>
        <v/>
      </c>
      <c r="BP80" s="4">
        <f>IF($C80="OK",_xlfn.NUMBERVALUE(Plantilla!BN91),"")</f>
        <v/>
      </c>
      <c r="BQ80" s="6">
        <f>IF($C80="OK",_xlfn.NUMBERVALUE(Plantilla!BO91),"")</f>
        <v/>
      </c>
      <c r="BR80" s="4">
        <f>IF($C80="OK",_xlfn.NUMBERVALUE(Plantilla!BP91),"")</f>
        <v/>
      </c>
      <c r="BS80" s="6">
        <f>IF($C80="OK",_xlfn.NUMBERVALUE(Plantilla!BQ91),"")</f>
        <v/>
      </c>
      <c r="BT80" s="4">
        <f>IF($C80="OK",_xlfn.NUMBERVALUE(Plantilla!BR91),"")</f>
        <v/>
      </c>
      <c r="BU80" s="6">
        <f>IF($C80="OK",_xlfn.NUMBERVALUE(Plantilla!BS91),"")</f>
        <v/>
      </c>
      <c r="BV80" s="6">
        <f>IF($C80="OK",_xlfn.NUMBERVALUE(Plantilla!BT91),"")</f>
        <v/>
      </c>
      <c r="BW80" s="6">
        <f>IF($C80="OK",_xlfn.NUMBERVALUE(Plantilla!BU91),"")</f>
        <v/>
      </c>
      <c r="BX80" s="6">
        <f>IF($C80="OK",_xlfn.NUMBERVALUE(Plantilla!BV91),"")</f>
        <v/>
      </c>
      <c r="BY80" s="6">
        <f>IF($C80="OK",_xlfn.NUMBERVALUE(Plantilla!BW91),"")</f>
        <v/>
      </c>
      <c r="BZ80" s="6">
        <f>IF($C80="OK",_xlfn.NUMBERVALUE(Plantilla!BX91),"")</f>
        <v/>
      </c>
      <c r="CA80" s="6">
        <f>IF($C80="OK",_xlfn.NUMBERVALUE(Plantilla!BY91),"")</f>
        <v/>
      </c>
      <c r="CB80" s="6">
        <f>IF($C80="OK",_xlfn.NUMBERVALUE(Plantilla!BZ91),"")</f>
        <v/>
      </c>
      <c r="CC80" s="6">
        <f>IF($C80="OK",_xlfn.NUMBERVALUE(Plantilla!CA91),"")</f>
        <v/>
      </c>
      <c r="CD80" s="6">
        <f>IF($C80="OK",_xlfn.NUMBERVALUE(Plantilla!CB91),"")</f>
        <v/>
      </c>
      <c r="CE80" s="6">
        <f>IF($C80="OK",_xlfn.NUMBERVALUE(Plantilla!CC91),"")</f>
        <v/>
      </c>
      <c r="CF80" s="4">
        <f>IF($C80="OK",_xlfn.NUMBERVALUE(Plantilla!CD91),"")</f>
        <v/>
      </c>
      <c r="CG80" s="6">
        <f>IF($C80="OK",_xlfn.NUMBERVALUE(Plantilla!CE91),"")</f>
        <v/>
      </c>
      <c r="CH80" s="6">
        <f>IF($C80="OK",_xlfn.NUMBERVALUE(Plantilla!CF91),"")</f>
        <v/>
      </c>
      <c r="CI80" s="6">
        <f>IF($C80="OK",_xlfn.NUMBERVALUE(Plantilla!CG91),"")</f>
        <v/>
      </c>
      <c r="CJ80" s="6">
        <f>IF($C80="OK",_xlfn.NUMBERVALUE(Plantilla!CH91),"")</f>
        <v/>
      </c>
      <c r="CK80" s="6">
        <f>IF($C80="OK",_xlfn.NUMBERVALUE(Plantilla!CI91),"")</f>
        <v/>
      </c>
      <c r="CL80" s="6">
        <f>IF($C80="OK",_xlfn.NUMBERVALUE(Plantilla!CJ91),"")</f>
        <v/>
      </c>
      <c r="CM80">
        <f>IF($C80="OK",TEXT(Plantilla!CK91,"#"),"")</f>
        <v/>
      </c>
      <c r="CN80" s="6">
        <f>IF($C80="OK",_xlfn.NUMBERVALUE(Plantilla!CL91),"")</f>
        <v/>
      </c>
      <c r="CO80" s="6">
        <f>IF($C80="OK",_xlfn.NUMBERVALUE(Plantilla!CM91),"")</f>
        <v/>
      </c>
      <c r="CP80" s="110">
        <f>IF($C80="OK",_xlfn.NUMBERVALUE(Plantilla!CN91),"")</f>
        <v/>
      </c>
      <c r="CQ80" s="6">
        <f>IF($C80="OK",_xlfn.NUMBERVALUE(Plantilla!CO91),"")</f>
        <v/>
      </c>
      <c r="CR80" s="109">
        <f>IF($C80="OK",_xlfn.NUMBERVALUE(Plantilla!CP91),"")</f>
        <v/>
      </c>
      <c r="CS80" s="110">
        <f>IF($C80="OK",_xlfn.NUMBERVALUE(Plantilla!CQ91),"")</f>
        <v/>
      </c>
      <c r="CT80" s="6">
        <f>IF($C80="OK",_xlfn.NUMBERVALUE(Plantilla!CR91),"")</f>
        <v/>
      </c>
      <c r="CU80" s="109">
        <f>IF($C80="OK",_xlfn.NUMBERVALUE(Plantilla!CS91),"")</f>
        <v/>
      </c>
      <c r="CV80" s="110">
        <f>IF($C80="OK",_xlfn.NUMBERVALUE(Plantilla!CT91),"")</f>
        <v/>
      </c>
      <c r="CW80" s="6">
        <f>IF($C80="OK",_xlfn.NUMBERVALUE(Plantilla!CU91),"")</f>
        <v/>
      </c>
      <c r="CX80" s="82">
        <f>IF($C80="OK",_xlfn.NUMBERVALUE(Plantilla!CV91),"")</f>
        <v/>
      </c>
      <c r="CY80" s="6">
        <f>IF($C80="OK",_xlfn.NUMBERVALUE(Plantilla!CW91),"")</f>
        <v/>
      </c>
      <c r="CZ80" s="82">
        <f>IF($C80="OK",_xlfn.NUMBERVALUE(Plantilla!CX91),"")</f>
        <v/>
      </c>
      <c r="DA80" s="6">
        <f>IF($C80="OK",_xlfn.NUMBERVALUE(Plantilla!CY91),"")</f>
        <v/>
      </c>
      <c r="DB80" s="109">
        <f>IF($C80="OK",_xlfn.NUMBERVALUE(Plantilla!CZ91),"")</f>
        <v/>
      </c>
      <c r="DC80" s="6">
        <f>IF($C80="OK",_xlfn.NUMBERVALUE(Plantilla!DA91),"")</f>
        <v/>
      </c>
      <c r="DD80" s="6">
        <f>IF($C80="OK",TEXT(Plantilla!DB91,"#"),"")</f>
        <v/>
      </c>
      <c r="DE80" s="6">
        <f>IF($C80="OK",_xlfn.NUMBERVALUE(Plantilla!DC91),"")</f>
        <v/>
      </c>
      <c r="DF80" s="4">
        <f>IF($C80="OK",_xlfn.NUMBERVALUE(Plantilla!DD91),"")</f>
        <v/>
      </c>
      <c r="DG80" s="6">
        <f>IF($C80="OK",_xlfn.NUMBERVALUE(Plantilla!DE91),"")</f>
        <v/>
      </c>
      <c r="DH80" s="6">
        <f>IF($C80="OK",_xlfn.NUMBERVALUE(Plantilla!DF91),"")</f>
        <v/>
      </c>
      <c r="DI80" s="6">
        <f>IF($C80="OK",_xlfn.NUMBERVALUE(Plantilla!DG91),"")</f>
        <v/>
      </c>
      <c r="DJ80" s="6">
        <f>IF($C80="OK",_xlfn.NUMBERVALUE(Plantilla!DH91),"")</f>
        <v/>
      </c>
      <c r="DK80" s="6">
        <f>IF($C80="OK",_xlfn.NUMBERVALUE(Plantilla!DI91),"")</f>
        <v/>
      </c>
      <c r="DL80" s="6">
        <f>IF($C80="OK",_xlfn.NUMBERVALUE(Plantilla!DJ91),"")</f>
        <v/>
      </c>
      <c r="DM80" s="6">
        <f>IF($C80="OK",_xlfn.NUMBERVALUE(Plantilla!DK91),"")</f>
        <v/>
      </c>
      <c r="DN80" s="6">
        <f>IF($C80="OK",_xlfn.NUMBERVALUE(Plantilla!DL91),"")</f>
        <v/>
      </c>
      <c r="DO80" s="6">
        <f>IF($C80="OK",_xlfn.NUMBERVALUE(Plantilla!DM91),"")</f>
        <v/>
      </c>
      <c r="DP80" s="6">
        <f>IF($C80="OK",_xlfn.NUMBERVALUE(Plantilla!DN91),"")</f>
        <v/>
      </c>
      <c r="DQ80" s="6">
        <f>IF($C80="OK",_xlfn.NUMBERVALUE(Plantilla!DO91),"")</f>
        <v/>
      </c>
      <c r="DR80" s="6">
        <f>IF($C80="OK",_xlfn.NUMBERVALUE(Plantilla!DP91),"")</f>
        <v/>
      </c>
      <c r="DS80">
        <f>IF($C80="OK",TEXT(Plantilla!DR91,"#"),"")</f>
        <v/>
      </c>
      <c r="DT80" s="6" t="n"/>
    </row>
    <row r="81">
      <c r="A81">
        <f>IF(Plantilla!$I$6="¡Perfecto!, Guarda el archivo y adjúntalo a tu interfaz de Nómina Electrónica","OK","Error")</f>
        <v/>
      </c>
      <c r="B81">
        <f>IF(Plantilla!$I$6="¡Perfecto!, Guarda el archivo y adjúntalo a tu interfaz de Nómina Electrónica",MID(Plantilla!$D$2,SEARCH("V",Plantilla!$D$2),10),"")</f>
        <v/>
      </c>
      <c r="C81">
        <f>Plantilla!C92</f>
        <v/>
      </c>
      <c r="D81">
        <f>IF($C81="OK",Plantilla!B92,"")</f>
        <v/>
      </c>
      <c r="E81">
        <f>IF($C81="OK",
   VLOOKUP(Plantilla!$E$4,'Tablas '!$AP$4:$AT$6,5,FALSE),
"")</f>
        <v/>
      </c>
      <c r="F81">
        <f>IF($C81="OK",TEXT(Plantilla!D92,"#"),"")</f>
        <v/>
      </c>
      <c r="G81">
        <f>IF($C81="OK",
   VLOOKUP(Plantilla!E92,'Tablas '!$B$4:$C$14,2,FALSE),
"")</f>
        <v/>
      </c>
      <c r="H81">
        <f>IF($C81="OK",TEXT(Plantilla!F92,"#"),"")</f>
        <v/>
      </c>
      <c r="I81">
        <f>IF($C81="OK",TEXT(Plantilla!G92,"#"),"")</f>
        <v/>
      </c>
      <c r="J81">
        <f>IF($C81="OK",TEXT(Plantilla!H92,"#"),"")</f>
        <v/>
      </c>
      <c r="K81">
        <f>IF($C81="OK",TEXT(Plantilla!I92,"#"),"")</f>
        <v/>
      </c>
      <c r="L81">
        <f>IF($C81="OK",TEXT(Plantilla!J92,"#"),"")</f>
        <v/>
      </c>
      <c r="M81">
        <f>IF($C81="OK",TEXT(Plantilla!K92,"#"),"")</f>
        <v/>
      </c>
      <c r="N81">
        <f>IF($C81="OK",
   CONCATENATE(YEAR(Plantilla!L92),"-",TEXT(MONTH(Plantilla!L92),"00"),"-",TEXT(DAY(Plantilla!L92),"00")),
"")</f>
        <v/>
      </c>
      <c r="O81">
        <f>IF($C81="OK",_xlfn.NUMBERVALUE(Plantilla!M92),"")</f>
        <v/>
      </c>
      <c r="P81">
        <f>IF($C81="OK",
   IF(Plantilla!N92&lt;&gt;"",
      CONCATENATE(YEAR(Plantilla!N92),"-",TEXT(MONTH(Plantilla!N92),"00"),"-",TEXT(DAY(Plantilla!N92),"00")),
   ""),
"")</f>
        <v/>
      </c>
      <c r="Q81">
        <f>IF($C81="OK",
   VLOOKUP(Plantilla!O92,'Tablas '!$E$4:$F$19,2,FALSE),
"")</f>
        <v/>
      </c>
      <c r="R81">
        <f>IF($C81="OK",
   VLOOKUP(Plantilla!P92,'Tablas '!$H$4:$I$5,2,FALSE),
"")</f>
        <v/>
      </c>
      <c r="S81">
        <f>IF($C81="OK",
   VLOOKUP(Plantilla!Q92,'Tablas '!$K$4:$L$8,2,FALSE),
"")</f>
        <v/>
      </c>
      <c r="T81">
        <f>IF($C81="OK",
   VLOOKUP(Plantilla!R92,'Tablas '!$AE$4:$AF$6,2,FALSE),
"")</f>
        <v/>
      </c>
      <c r="U81">
        <f>IF($C81="OK",
   VLOOKUP(Plantilla!S92,'Tablas '!$AE$4:$AF$6,2,FALSE),
"")</f>
        <v/>
      </c>
      <c r="V81">
        <f>IF($C81="OK",TEXT(Plantilla!T92,"#"),"")</f>
        <v/>
      </c>
      <c r="W81" s="84">
        <f>IF($C81="OK",
   VLOOKUP(Plantilla!U92,'Tablas '!$AM$4:$AN$1126,2,FALSE),
"")</f>
        <v/>
      </c>
      <c r="X81">
        <f>IF($C81="OK",TEXT(Plantilla!V92,"#"),"")</f>
        <v/>
      </c>
      <c r="Y81">
        <f>IF($C81="OK",
   CONCATENATE(YEAR(Plantilla!W92),"-",TEXT(MONTH(Plantilla!W92),"00"),"-",TEXT(DAY(Plantilla!W92),"00")),
"")</f>
        <v/>
      </c>
      <c r="Z81">
        <f>IF($C81="OK",
   CONCATENATE(YEAR(Plantilla!X92),"-",TEXT(MONTH(Plantilla!X92),"00"),"-",TEXT(DAY(Plantilla!X92),"00")),
"")</f>
        <v/>
      </c>
      <c r="AA81">
        <f>IF($C81="OK",
   TEXT(VLOOKUP(Plantilla!Y92,'Tablas '!$Q$4:$R$9,2,FALSE),"#"),
"")</f>
        <v/>
      </c>
      <c r="AB81">
        <f>IF($C81="OK",
   CONCATENATE(YEAR(Plantilla!Z92),"-",TEXT(MONTH(Plantilla!Z92),"00"),"-",TEXT(DAY(Plantilla!Z92),"00")),
"")</f>
        <v/>
      </c>
      <c r="AC81">
        <f>IF($C81="OK",
   TEXT(VLOOKUP(Plantilla!AA92,'Tablas '!$T$4:$U$13,2,FALSE),"#"),
"")</f>
        <v/>
      </c>
      <c r="AD81">
        <f>IF($C81="OK",TEXT(Plantilla!AB92,"#"),"")</f>
        <v/>
      </c>
      <c r="AE81">
        <f>IF($C81="OK",
   IF(Plantilla!AC92&lt;&gt;"",
      TEXT(VLOOKUP(Plantilla!AC92,'Tablas '!$W$4:$X$7,2,FALSE),"#"),
   ""),
"")</f>
        <v/>
      </c>
      <c r="AF81">
        <f>IF($C81="OK",TEXT(Plantilla!AD92,"#"),"")</f>
        <v/>
      </c>
      <c r="AG81" s="6">
        <f>IF($C81="OK",_xlfn.NUMBERVALUE(Plantilla!AE92),"")</f>
        <v/>
      </c>
      <c r="AH81" s="4">
        <f>IF($C81="OK",_xlfn.NUMBERVALUE(Plantilla!AF92),"")</f>
        <v/>
      </c>
      <c r="AI81" s="6">
        <f>IF($C81="OK",_xlfn.NUMBERVALUE(Plantilla!AG92),"")</f>
        <v/>
      </c>
      <c r="AJ81" s="6">
        <f>IF($C81="OK",_xlfn.NUMBERVALUE(Plantilla!AH92),"")</f>
        <v/>
      </c>
      <c r="AK81" s="6">
        <f>IF($C81="OK",_xlfn.NUMBERVALUE(Plantilla!AI92),"")</f>
        <v/>
      </c>
      <c r="AL81" s="6">
        <f>IF($C81="OK",_xlfn.NUMBERVALUE(Plantilla!AJ92),"")</f>
        <v/>
      </c>
      <c r="AM81" s="4">
        <f>IF($C81="OK",_xlfn.NUMBERVALUE(Plantilla!AK92),"")</f>
        <v/>
      </c>
      <c r="AN81" s="6">
        <f>IF($C81="OK",_xlfn.NUMBERVALUE(Plantilla!AL92),"")</f>
        <v/>
      </c>
      <c r="AO81" s="4">
        <f>IF($C81="OK",_xlfn.NUMBERVALUE(Plantilla!AM92),"")</f>
        <v/>
      </c>
      <c r="AP81" s="6">
        <f>IF($C81="OK",_xlfn.NUMBERVALUE(Plantilla!AN92),"")</f>
        <v/>
      </c>
      <c r="AQ81" s="4">
        <f>IF($C81="OK",_xlfn.NUMBERVALUE(Plantilla!AO92),"")</f>
        <v/>
      </c>
      <c r="AR81" s="6">
        <f>IF($C81="OK",_xlfn.NUMBERVALUE(Plantilla!AP92),"")</f>
        <v/>
      </c>
      <c r="AS81" s="4">
        <f>IF($C81="OK",_xlfn.NUMBERVALUE(Plantilla!AQ92),"")</f>
        <v/>
      </c>
      <c r="AT81" s="6">
        <f>IF($C81="OK",_xlfn.NUMBERVALUE(Plantilla!AR92),"")</f>
        <v/>
      </c>
      <c r="AU81" s="4">
        <f>IF($C81="OK",_xlfn.NUMBERVALUE(Plantilla!AS92),"")</f>
        <v/>
      </c>
      <c r="AV81" s="6">
        <f>IF($C81="OK",_xlfn.NUMBERVALUE(Plantilla!AT92),"")</f>
        <v/>
      </c>
      <c r="AW81" s="4">
        <f>IF($C81="OK",_xlfn.NUMBERVALUE(Plantilla!AU92),"")</f>
        <v/>
      </c>
      <c r="AX81" s="6">
        <f>IF($C81="OK",_xlfn.NUMBERVALUE(Plantilla!AV92),"")</f>
        <v/>
      </c>
      <c r="AY81" s="4">
        <f>IF($C81="OK",_xlfn.NUMBERVALUE(Plantilla!AW92),"")</f>
        <v/>
      </c>
      <c r="AZ81" s="6">
        <f>IF($C81="OK",_xlfn.NUMBERVALUE(Plantilla!AX92),"")</f>
        <v/>
      </c>
      <c r="BA81">
        <f>IF($C81="OK",_xlfn.NUMBERVALUE(Plantilla!AY92),"")</f>
        <v/>
      </c>
      <c r="BB81">
        <f>IF($C81="OK",_xlfn.NUMBERVALUE(Plantilla!AZ92),"")</f>
        <v/>
      </c>
      <c r="BC81" s="4">
        <f>IF($C81="OK",_xlfn.NUMBERVALUE(Plantilla!BA92),"")</f>
        <v/>
      </c>
      <c r="BD81" s="6">
        <f>IF($C81="OK",_xlfn.NUMBERVALUE(Plantilla!BB92),"")</f>
        <v/>
      </c>
      <c r="BE81" s="4">
        <f>IF($C81="OK",_xlfn.NUMBERVALUE(Plantilla!BC92),"")</f>
        <v/>
      </c>
      <c r="BF81" s="6">
        <f>IF($C81="OK",_xlfn.NUMBERVALUE(Plantilla!BD92),"")</f>
        <v/>
      </c>
      <c r="BG81" s="4">
        <f>IF($C81="OK",_xlfn.NUMBERVALUE(Plantilla!BE92),"")</f>
        <v/>
      </c>
      <c r="BH81" s="6">
        <f>IF($C81="OK",_xlfn.NUMBERVALUE(Plantilla!BF92),"")</f>
        <v/>
      </c>
      <c r="BI81" s="110">
        <f>IF($C81="OK",_xlfn.NUMBERVALUE(Plantilla!BG92),"")</f>
        <v/>
      </c>
      <c r="BJ81" s="6">
        <f>IF($C81="OK",_xlfn.NUMBERVALUE(Plantilla!BH92),"")</f>
        <v/>
      </c>
      <c r="BK81" s="109">
        <f>IF($C81="OK",_xlfn.NUMBERVALUE(Plantilla!BI92),"")</f>
        <v/>
      </c>
      <c r="BL81" s="6">
        <f>IF($C81="OK",
   IF(Plantilla!BJ92&lt;&gt;"",
      TEXT(VLOOKUP(Plantilla!BJ92,'Tablas '!$Z$4:$AA$6,2,FALSE),"#"),
   ""),
"")</f>
        <v/>
      </c>
      <c r="BM81" s="4">
        <f>IF($C81="OK",_xlfn.NUMBERVALUE(Plantilla!BK92),"")</f>
        <v/>
      </c>
      <c r="BN81" s="4">
        <f>IF($C81="OK",_xlfn.NUMBERVALUE(Plantilla!BL92),"")</f>
        <v/>
      </c>
      <c r="BO81" s="6">
        <f>IF($C81="OK",_xlfn.NUMBERVALUE(Plantilla!BM92),"")</f>
        <v/>
      </c>
      <c r="BP81" s="4">
        <f>IF($C81="OK",_xlfn.NUMBERVALUE(Plantilla!BN92),"")</f>
        <v/>
      </c>
      <c r="BQ81" s="6">
        <f>IF($C81="OK",_xlfn.NUMBERVALUE(Plantilla!BO92),"")</f>
        <v/>
      </c>
      <c r="BR81" s="4">
        <f>IF($C81="OK",_xlfn.NUMBERVALUE(Plantilla!BP92),"")</f>
        <v/>
      </c>
      <c r="BS81" s="6">
        <f>IF($C81="OK",_xlfn.NUMBERVALUE(Plantilla!BQ92),"")</f>
        <v/>
      </c>
      <c r="BT81" s="4">
        <f>IF($C81="OK",_xlfn.NUMBERVALUE(Plantilla!BR92),"")</f>
        <v/>
      </c>
      <c r="BU81" s="6">
        <f>IF($C81="OK",_xlfn.NUMBERVALUE(Plantilla!BS92),"")</f>
        <v/>
      </c>
      <c r="BV81" s="6">
        <f>IF($C81="OK",_xlfn.NUMBERVALUE(Plantilla!BT92),"")</f>
        <v/>
      </c>
      <c r="BW81" s="6">
        <f>IF($C81="OK",_xlfn.NUMBERVALUE(Plantilla!BU92),"")</f>
        <v/>
      </c>
      <c r="BX81" s="6">
        <f>IF($C81="OK",_xlfn.NUMBERVALUE(Plantilla!BV92),"")</f>
        <v/>
      </c>
      <c r="BY81" s="6">
        <f>IF($C81="OK",_xlfn.NUMBERVALUE(Plantilla!BW92),"")</f>
        <v/>
      </c>
      <c r="BZ81" s="6">
        <f>IF($C81="OK",_xlfn.NUMBERVALUE(Plantilla!BX92),"")</f>
        <v/>
      </c>
      <c r="CA81" s="6">
        <f>IF($C81="OK",_xlfn.NUMBERVALUE(Plantilla!BY92),"")</f>
        <v/>
      </c>
      <c r="CB81" s="6">
        <f>IF($C81="OK",_xlfn.NUMBERVALUE(Plantilla!BZ92),"")</f>
        <v/>
      </c>
      <c r="CC81" s="6">
        <f>IF($C81="OK",_xlfn.NUMBERVALUE(Plantilla!CA92),"")</f>
        <v/>
      </c>
      <c r="CD81" s="6">
        <f>IF($C81="OK",_xlfn.NUMBERVALUE(Plantilla!CB92),"")</f>
        <v/>
      </c>
      <c r="CE81" s="6">
        <f>IF($C81="OK",_xlfn.NUMBERVALUE(Plantilla!CC92),"")</f>
        <v/>
      </c>
      <c r="CF81" s="4">
        <f>IF($C81="OK",_xlfn.NUMBERVALUE(Plantilla!CD92),"")</f>
        <v/>
      </c>
      <c r="CG81" s="6">
        <f>IF($C81="OK",_xlfn.NUMBERVALUE(Plantilla!CE92),"")</f>
        <v/>
      </c>
      <c r="CH81" s="6">
        <f>IF($C81="OK",_xlfn.NUMBERVALUE(Plantilla!CF92),"")</f>
        <v/>
      </c>
      <c r="CI81" s="6">
        <f>IF($C81="OK",_xlfn.NUMBERVALUE(Plantilla!CG92),"")</f>
        <v/>
      </c>
      <c r="CJ81" s="6">
        <f>IF($C81="OK",_xlfn.NUMBERVALUE(Plantilla!CH92),"")</f>
        <v/>
      </c>
      <c r="CK81" s="6">
        <f>IF($C81="OK",_xlfn.NUMBERVALUE(Plantilla!CI92),"")</f>
        <v/>
      </c>
      <c r="CL81" s="6">
        <f>IF($C81="OK",_xlfn.NUMBERVALUE(Plantilla!CJ92),"")</f>
        <v/>
      </c>
      <c r="CM81">
        <f>IF($C81="OK",TEXT(Plantilla!CK92,"#"),"")</f>
        <v/>
      </c>
      <c r="CN81" s="6">
        <f>IF($C81="OK",_xlfn.NUMBERVALUE(Plantilla!CL92),"")</f>
        <v/>
      </c>
      <c r="CO81" s="6">
        <f>IF($C81="OK",_xlfn.NUMBERVALUE(Plantilla!CM92),"")</f>
        <v/>
      </c>
      <c r="CP81" s="110">
        <f>IF($C81="OK",_xlfn.NUMBERVALUE(Plantilla!CN92),"")</f>
        <v/>
      </c>
      <c r="CQ81" s="6">
        <f>IF($C81="OK",_xlfn.NUMBERVALUE(Plantilla!CO92),"")</f>
        <v/>
      </c>
      <c r="CR81" s="109">
        <f>IF($C81="OK",_xlfn.NUMBERVALUE(Plantilla!CP92),"")</f>
        <v/>
      </c>
      <c r="CS81" s="110">
        <f>IF($C81="OK",_xlfn.NUMBERVALUE(Plantilla!CQ92),"")</f>
        <v/>
      </c>
      <c r="CT81" s="6">
        <f>IF($C81="OK",_xlfn.NUMBERVALUE(Plantilla!CR92),"")</f>
        <v/>
      </c>
      <c r="CU81" s="109">
        <f>IF($C81="OK",_xlfn.NUMBERVALUE(Plantilla!CS92),"")</f>
        <v/>
      </c>
      <c r="CV81" s="110">
        <f>IF($C81="OK",_xlfn.NUMBERVALUE(Plantilla!CT92),"")</f>
        <v/>
      </c>
      <c r="CW81" s="6">
        <f>IF($C81="OK",_xlfn.NUMBERVALUE(Plantilla!CU92),"")</f>
        <v/>
      </c>
      <c r="CX81" s="82">
        <f>IF($C81="OK",_xlfn.NUMBERVALUE(Plantilla!CV92),"")</f>
        <v/>
      </c>
      <c r="CY81" s="6">
        <f>IF($C81="OK",_xlfn.NUMBERVALUE(Plantilla!CW92),"")</f>
        <v/>
      </c>
      <c r="CZ81" s="82">
        <f>IF($C81="OK",_xlfn.NUMBERVALUE(Plantilla!CX92),"")</f>
        <v/>
      </c>
      <c r="DA81" s="6">
        <f>IF($C81="OK",_xlfn.NUMBERVALUE(Plantilla!CY92),"")</f>
        <v/>
      </c>
      <c r="DB81" s="109">
        <f>IF($C81="OK",_xlfn.NUMBERVALUE(Plantilla!CZ92),"")</f>
        <v/>
      </c>
      <c r="DC81" s="6">
        <f>IF($C81="OK",_xlfn.NUMBERVALUE(Plantilla!DA92),"")</f>
        <v/>
      </c>
      <c r="DD81" s="6">
        <f>IF($C81="OK",TEXT(Plantilla!DB92,"#"),"")</f>
        <v/>
      </c>
      <c r="DE81" s="6">
        <f>IF($C81="OK",_xlfn.NUMBERVALUE(Plantilla!DC92),"")</f>
        <v/>
      </c>
      <c r="DF81" s="4">
        <f>IF($C81="OK",_xlfn.NUMBERVALUE(Plantilla!DD92),"")</f>
        <v/>
      </c>
      <c r="DG81" s="6">
        <f>IF($C81="OK",_xlfn.NUMBERVALUE(Plantilla!DE92),"")</f>
        <v/>
      </c>
      <c r="DH81" s="6">
        <f>IF($C81="OK",_xlfn.NUMBERVALUE(Plantilla!DF92),"")</f>
        <v/>
      </c>
      <c r="DI81" s="6">
        <f>IF($C81="OK",_xlfn.NUMBERVALUE(Plantilla!DG92),"")</f>
        <v/>
      </c>
      <c r="DJ81" s="6">
        <f>IF($C81="OK",_xlfn.NUMBERVALUE(Plantilla!DH92),"")</f>
        <v/>
      </c>
      <c r="DK81" s="6">
        <f>IF($C81="OK",_xlfn.NUMBERVALUE(Plantilla!DI92),"")</f>
        <v/>
      </c>
      <c r="DL81" s="6">
        <f>IF($C81="OK",_xlfn.NUMBERVALUE(Plantilla!DJ92),"")</f>
        <v/>
      </c>
      <c r="DM81" s="6">
        <f>IF($C81="OK",_xlfn.NUMBERVALUE(Plantilla!DK92),"")</f>
        <v/>
      </c>
      <c r="DN81" s="6">
        <f>IF($C81="OK",_xlfn.NUMBERVALUE(Plantilla!DL92),"")</f>
        <v/>
      </c>
      <c r="DO81" s="6">
        <f>IF($C81="OK",_xlfn.NUMBERVALUE(Plantilla!DM92),"")</f>
        <v/>
      </c>
      <c r="DP81" s="6">
        <f>IF($C81="OK",_xlfn.NUMBERVALUE(Plantilla!DN92),"")</f>
        <v/>
      </c>
      <c r="DQ81" s="6">
        <f>IF($C81="OK",_xlfn.NUMBERVALUE(Plantilla!DO92),"")</f>
        <v/>
      </c>
      <c r="DR81" s="6">
        <f>IF($C81="OK",_xlfn.NUMBERVALUE(Plantilla!DP92),"")</f>
        <v/>
      </c>
      <c r="DS81">
        <f>IF($C81="OK",TEXT(Plantilla!DR92,"#"),"")</f>
        <v/>
      </c>
      <c r="DT81" s="6" t="n"/>
    </row>
    <row r="82">
      <c r="A82">
        <f>IF(Plantilla!$I$6="¡Perfecto!, Guarda el archivo y adjúntalo a tu interfaz de Nómina Electrónica","OK","Error")</f>
        <v/>
      </c>
      <c r="B82">
        <f>IF(Plantilla!$I$6="¡Perfecto!, Guarda el archivo y adjúntalo a tu interfaz de Nómina Electrónica",MID(Plantilla!$D$2,SEARCH("V",Plantilla!$D$2),10),"")</f>
        <v/>
      </c>
      <c r="C82">
        <f>Plantilla!C93</f>
        <v/>
      </c>
      <c r="D82">
        <f>IF($C82="OK",Plantilla!B93,"")</f>
        <v/>
      </c>
      <c r="E82">
        <f>IF($C82="OK",
   VLOOKUP(Plantilla!$E$4,'Tablas '!$AP$4:$AT$6,5,FALSE),
"")</f>
        <v/>
      </c>
      <c r="F82">
        <f>IF($C82="OK",TEXT(Plantilla!D93,"#"),"")</f>
        <v/>
      </c>
      <c r="G82">
        <f>IF($C82="OK",
   VLOOKUP(Plantilla!E93,'Tablas '!$B$4:$C$14,2,FALSE),
"")</f>
        <v/>
      </c>
      <c r="H82">
        <f>IF($C82="OK",TEXT(Plantilla!F93,"#"),"")</f>
        <v/>
      </c>
      <c r="I82">
        <f>IF($C82="OK",TEXT(Plantilla!G93,"#"),"")</f>
        <v/>
      </c>
      <c r="J82">
        <f>IF($C82="OK",TEXT(Plantilla!H93,"#"),"")</f>
        <v/>
      </c>
      <c r="K82">
        <f>IF($C82="OK",TEXT(Plantilla!I93,"#"),"")</f>
        <v/>
      </c>
      <c r="L82">
        <f>IF($C82="OK",TEXT(Plantilla!J93,"#"),"")</f>
        <v/>
      </c>
      <c r="M82">
        <f>IF($C82="OK",TEXT(Plantilla!K93,"#"),"")</f>
        <v/>
      </c>
      <c r="N82">
        <f>IF($C82="OK",
   CONCATENATE(YEAR(Plantilla!L93),"-",TEXT(MONTH(Plantilla!L93),"00"),"-",TEXT(DAY(Plantilla!L93),"00")),
"")</f>
        <v/>
      </c>
      <c r="O82">
        <f>IF($C82="OK",_xlfn.NUMBERVALUE(Plantilla!M93),"")</f>
        <v/>
      </c>
      <c r="P82">
        <f>IF($C82="OK",
   IF(Plantilla!N93&lt;&gt;"",
      CONCATENATE(YEAR(Plantilla!N93),"-",TEXT(MONTH(Plantilla!N93),"00"),"-",TEXT(DAY(Plantilla!N93),"00")),
   ""),
"")</f>
        <v/>
      </c>
      <c r="Q82">
        <f>IF($C82="OK",
   VLOOKUP(Plantilla!O93,'Tablas '!$E$4:$F$19,2,FALSE),
"")</f>
        <v/>
      </c>
      <c r="R82">
        <f>IF($C82="OK",
   VLOOKUP(Plantilla!P93,'Tablas '!$H$4:$I$5,2,FALSE),
"")</f>
        <v/>
      </c>
      <c r="S82">
        <f>IF($C82="OK",
   VLOOKUP(Plantilla!Q93,'Tablas '!$K$4:$L$8,2,FALSE),
"")</f>
        <v/>
      </c>
      <c r="T82">
        <f>IF($C82="OK",
   VLOOKUP(Plantilla!R93,'Tablas '!$AE$4:$AF$6,2,FALSE),
"")</f>
        <v/>
      </c>
      <c r="U82">
        <f>IF($C82="OK",
   VLOOKUP(Plantilla!S93,'Tablas '!$AE$4:$AF$6,2,FALSE),
"")</f>
        <v/>
      </c>
      <c r="V82">
        <f>IF($C82="OK",TEXT(Plantilla!T93,"#"),"")</f>
        <v/>
      </c>
      <c r="W82" s="84">
        <f>IF($C82="OK",
   VLOOKUP(Plantilla!U93,'Tablas '!$AM$4:$AN$1126,2,FALSE),
"")</f>
        <v/>
      </c>
      <c r="X82">
        <f>IF($C82="OK",TEXT(Plantilla!V93,"#"),"")</f>
        <v/>
      </c>
      <c r="Y82">
        <f>IF($C82="OK",
   CONCATENATE(YEAR(Plantilla!W93),"-",TEXT(MONTH(Plantilla!W93),"00"),"-",TEXT(DAY(Plantilla!W93),"00")),
"")</f>
        <v/>
      </c>
      <c r="Z82">
        <f>IF($C82="OK",
   CONCATENATE(YEAR(Plantilla!X93),"-",TEXT(MONTH(Plantilla!X93),"00"),"-",TEXT(DAY(Plantilla!X93),"00")),
"")</f>
        <v/>
      </c>
      <c r="AA82">
        <f>IF($C82="OK",
   TEXT(VLOOKUP(Plantilla!Y93,'Tablas '!$Q$4:$R$9,2,FALSE),"#"),
"")</f>
        <v/>
      </c>
      <c r="AB82">
        <f>IF($C82="OK",
   CONCATENATE(YEAR(Plantilla!Z93),"-",TEXT(MONTH(Plantilla!Z93),"00"),"-",TEXT(DAY(Plantilla!Z93),"00")),
"")</f>
        <v/>
      </c>
      <c r="AC82">
        <f>IF($C82="OK",
   TEXT(VLOOKUP(Plantilla!AA93,'Tablas '!$T$4:$U$13,2,FALSE),"#"),
"")</f>
        <v/>
      </c>
      <c r="AD82">
        <f>IF($C82="OK",TEXT(Plantilla!AB93,"#"),"")</f>
        <v/>
      </c>
      <c r="AE82">
        <f>IF($C82="OK",
   IF(Plantilla!AC93&lt;&gt;"",
      TEXT(VLOOKUP(Plantilla!AC93,'Tablas '!$W$4:$X$7,2,FALSE),"#"),
   ""),
"")</f>
        <v/>
      </c>
      <c r="AF82">
        <f>IF($C82="OK",TEXT(Plantilla!AD93,"#"),"")</f>
        <v/>
      </c>
      <c r="AG82" s="6">
        <f>IF($C82="OK",_xlfn.NUMBERVALUE(Plantilla!AE93),"")</f>
        <v/>
      </c>
      <c r="AH82" s="4">
        <f>IF($C82="OK",_xlfn.NUMBERVALUE(Plantilla!AF93),"")</f>
        <v/>
      </c>
      <c r="AI82" s="6">
        <f>IF($C82="OK",_xlfn.NUMBERVALUE(Plantilla!AG93),"")</f>
        <v/>
      </c>
      <c r="AJ82" s="6">
        <f>IF($C82="OK",_xlfn.NUMBERVALUE(Plantilla!AH93),"")</f>
        <v/>
      </c>
      <c r="AK82" s="6">
        <f>IF($C82="OK",_xlfn.NUMBERVALUE(Plantilla!AI93),"")</f>
        <v/>
      </c>
      <c r="AL82" s="6">
        <f>IF($C82="OK",_xlfn.NUMBERVALUE(Plantilla!AJ93),"")</f>
        <v/>
      </c>
      <c r="AM82" s="4">
        <f>IF($C82="OK",_xlfn.NUMBERVALUE(Plantilla!AK93),"")</f>
        <v/>
      </c>
      <c r="AN82" s="6">
        <f>IF($C82="OK",_xlfn.NUMBERVALUE(Plantilla!AL93),"")</f>
        <v/>
      </c>
      <c r="AO82" s="4">
        <f>IF($C82="OK",_xlfn.NUMBERVALUE(Plantilla!AM93),"")</f>
        <v/>
      </c>
      <c r="AP82" s="6">
        <f>IF($C82="OK",_xlfn.NUMBERVALUE(Plantilla!AN93),"")</f>
        <v/>
      </c>
      <c r="AQ82" s="4">
        <f>IF($C82="OK",_xlfn.NUMBERVALUE(Plantilla!AO93),"")</f>
        <v/>
      </c>
      <c r="AR82" s="6">
        <f>IF($C82="OK",_xlfn.NUMBERVALUE(Plantilla!AP93),"")</f>
        <v/>
      </c>
      <c r="AS82" s="4">
        <f>IF($C82="OK",_xlfn.NUMBERVALUE(Plantilla!AQ93),"")</f>
        <v/>
      </c>
      <c r="AT82" s="6">
        <f>IF($C82="OK",_xlfn.NUMBERVALUE(Plantilla!AR93),"")</f>
        <v/>
      </c>
      <c r="AU82" s="4">
        <f>IF($C82="OK",_xlfn.NUMBERVALUE(Plantilla!AS93),"")</f>
        <v/>
      </c>
      <c r="AV82" s="6">
        <f>IF($C82="OK",_xlfn.NUMBERVALUE(Plantilla!AT93),"")</f>
        <v/>
      </c>
      <c r="AW82" s="4">
        <f>IF($C82="OK",_xlfn.NUMBERVALUE(Plantilla!AU93),"")</f>
        <v/>
      </c>
      <c r="AX82" s="6">
        <f>IF($C82="OK",_xlfn.NUMBERVALUE(Plantilla!AV93),"")</f>
        <v/>
      </c>
      <c r="AY82" s="4">
        <f>IF($C82="OK",_xlfn.NUMBERVALUE(Plantilla!AW93),"")</f>
        <v/>
      </c>
      <c r="AZ82" s="6">
        <f>IF($C82="OK",_xlfn.NUMBERVALUE(Plantilla!AX93),"")</f>
        <v/>
      </c>
      <c r="BA82">
        <f>IF($C82="OK",_xlfn.NUMBERVALUE(Plantilla!AY93),"")</f>
        <v/>
      </c>
      <c r="BB82">
        <f>IF($C82="OK",_xlfn.NUMBERVALUE(Plantilla!AZ93),"")</f>
        <v/>
      </c>
      <c r="BC82" s="4">
        <f>IF($C82="OK",_xlfn.NUMBERVALUE(Plantilla!BA93),"")</f>
        <v/>
      </c>
      <c r="BD82" s="6">
        <f>IF($C82="OK",_xlfn.NUMBERVALUE(Plantilla!BB93),"")</f>
        <v/>
      </c>
      <c r="BE82" s="4">
        <f>IF($C82="OK",_xlfn.NUMBERVALUE(Plantilla!BC93),"")</f>
        <v/>
      </c>
      <c r="BF82" s="6">
        <f>IF($C82="OK",_xlfn.NUMBERVALUE(Plantilla!BD93),"")</f>
        <v/>
      </c>
      <c r="BG82" s="4">
        <f>IF($C82="OK",_xlfn.NUMBERVALUE(Plantilla!BE93),"")</f>
        <v/>
      </c>
      <c r="BH82" s="6">
        <f>IF($C82="OK",_xlfn.NUMBERVALUE(Plantilla!BF93),"")</f>
        <v/>
      </c>
      <c r="BI82" s="110">
        <f>IF($C82="OK",_xlfn.NUMBERVALUE(Plantilla!BG93),"")</f>
        <v/>
      </c>
      <c r="BJ82" s="6">
        <f>IF($C82="OK",_xlfn.NUMBERVALUE(Plantilla!BH93),"")</f>
        <v/>
      </c>
      <c r="BK82" s="109">
        <f>IF($C82="OK",_xlfn.NUMBERVALUE(Plantilla!BI93),"")</f>
        <v/>
      </c>
      <c r="BL82" s="6">
        <f>IF($C82="OK",
   IF(Plantilla!BJ93&lt;&gt;"",
      TEXT(VLOOKUP(Plantilla!BJ93,'Tablas '!$Z$4:$AA$6,2,FALSE),"#"),
   ""),
"")</f>
        <v/>
      </c>
      <c r="BM82" s="4">
        <f>IF($C82="OK",_xlfn.NUMBERVALUE(Plantilla!BK93),"")</f>
        <v/>
      </c>
      <c r="BN82" s="4">
        <f>IF($C82="OK",_xlfn.NUMBERVALUE(Plantilla!BL93),"")</f>
        <v/>
      </c>
      <c r="BO82" s="6">
        <f>IF($C82="OK",_xlfn.NUMBERVALUE(Plantilla!BM93),"")</f>
        <v/>
      </c>
      <c r="BP82" s="4">
        <f>IF($C82="OK",_xlfn.NUMBERVALUE(Plantilla!BN93),"")</f>
        <v/>
      </c>
      <c r="BQ82" s="6">
        <f>IF($C82="OK",_xlfn.NUMBERVALUE(Plantilla!BO93),"")</f>
        <v/>
      </c>
      <c r="BR82" s="4">
        <f>IF($C82="OK",_xlfn.NUMBERVALUE(Plantilla!BP93),"")</f>
        <v/>
      </c>
      <c r="BS82" s="6">
        <f>IF($C82="OK",_xlfn.NUMBERVALUE(Plantilla!BQ93),"")</f>
        <v/>
      </c>
      <c r="BT82" s="4">
        <f>IF($C82="OK",_xlfn.NUMBERVALUE(Plantilla!BR93),"")</f>
        <v/>
      </c>
      <c r="BU82" s="6">
        <f>IF($C82="OK",_xlfn.NUMBERVALUE(Plantilla!BS93),"")</f>
        <v/>
      </c>
      <c r="BV82" s="6">
        <f>IF($C82="OK",_xlfn.NUMBERVALUE(Plantilla!BT93),"")</f>
        <v/>
      </c>
      <c r="BW82" s="6">
        <f>IF($C82="OK",_xlfn.NUMBERVALUE(Plantilla!BU93),"")</f>
        <v/>
      </c>
      <c r="BX82" s="6">
        <f>IF($C82="OK",_xlfn.NUMBERVALUE(Plantilla!BV93),"")</f>
        <v/>
      </c>
      <c r="BY82" s="6">
        <f>IF($C82="OK",_xlfn.NUMBERVALUE(Plantilla!BW93),"")</f>
        <v/>
      </c>
      <c r="BZ82" s="6">
        <f>IF($C82="OK",_xlfn.NUMBERVALUE(Plantilla!BX93),"")</f>
        <v/>
      </c>
      <c r="CA82" s="6">
        <f>IF($C82="OK",_xlfn.NUMBERVALUE(Plantilla!BY93),"")</f>
        <v/>
      </c>
      <c r="CB82" s="6">
        <f>IF($C82="OK",_xlfn.NUMBERVALUE(Plantilla!BZ93),"")</f>
        <v/>
      </c>
      <c r="CC82" s="6">
        <f>IF($C82="OK",_xlfn.NUMBERVALUE(Plantilla!CA93),"")</f>
        <v/>
      </c>
      <c r="CD82" s="6">
        <f>IF($C82="OK",_xlfn.NUMBERVALUE(Plantilla!CB93),"")</f>
        <v/>
      </c>
      <c r="CE82" s="6">
        <f>IF($C82="OK",_xlfn.NUMBERVALUE(Plantilla!CC93),"")</f>
        <v/>
      </c>
      <c r="CF82" s="4">
        <f>IF($C82="OK",_xlfn.NUMBERVALUE(Plantilla!CD93),"")</f>
        <v/>
      </c>
      <c r="CG82" s="6">
        <f>IF($C82="OK",_xlfn.NUMBERVALUE(Plantilla!CE93),"")</f>
        <v/>
      </c>
      <c r="CH82" s="6">
        <f>IF($C82="OK",_xlfn.NUMBERVALUE(Plantilla!CF93),"")</f>
        <v/>
      </c>
      <c r="CI82" s="6">
        <f>IF($C82="OK",_xlfn.NUMBERVALUE(Plantilla!CG93),"")</f>
        <v/>
      </c>
      <c r="CJ82" s="6">
        <f>IF($C82="OK",_xlfn.NUMBERVALUE(Plantilla!CH93),"")</f>
        <v/>
      </c>
      <c r="CK82" s="6">
        <f>IF($C82="OK",_xlfn.NUMBERVALUE(Plantilla!CI93),"")</f>
        <v/>
      </c>
      <c r="CL82" s="6">
        <f>IF($C82="OK",_xlfn.NUMBERVALUE(Plantilla!CJ93),"")</f>
        <v/>
      </c>
      <c r="CM82">
        <f>IF($C82="OK",TEXT(Plantilla!CK93,"#"),"")</f>
        <v/>
      </c>
      <c r="CN82" s="6">
        <f>IF($C82="OK",_xlfn.NUMBERVALUE(Plantilla!CL93),"")</f>
        <v/>
      </c>
      <c r="CO82" s="6">
        <f>IF($C82="OK",_xlfn.NUMBERVALUE(Plantilla!CM93),"")</f>
        <v/>
      </c>
      <c r="CP82" s="110">
        <f>IF($C82="OK",_xlfn.NUMBERVALUE(Plantilla!CN93),"")</f>
        <v/>
      </c>
      <c r="CQ82" s="6">
        <f>IF($C82="OK",_xlfn.NUMBERVALUE(Plantilla!CO93),"")</f>
        <v/>
      </c>
      <c r="CR82" s="109">
        <f>IF($C82="OK",_xlfn.NUMBERVALUE(Plantilla!CP93),"")</f>
        <v/>
      </c>
      <c r="CS82" s="110">
        <f>IF($C82="OK",_xlfn.NUMBERVALUE(Plantilla!CQ93),"")</f>
        <v/>
      </c>
      <c r="CT82" s="6">
        <f>IF($C82="OK",_xlfn.NUMBERVALUE(Plantilla!CR93),"")</f>
        <v/>
      </c>
      <c r="CU82" s="109">
        <f>IF($C82="OK",_xlfn.NUMBERVALUE(Plantilla!CS93),"")</f>
        <v/>
      </c>
      <c r="CV82" s="110">
        <f>IF($C82="OK",_xlfn.NUMBERVALUE(Plantilla!CT93),"")</f>
        <v/>
      </c>
      <c r="CW82" s="6">
        <f>IF($C82="OK",_xlfn.NUMBERVALUE(Plantilla!CU93),"")</f>
        <v/>
      </c>
      <c r="CX82" s="82">
        <f>IF($C82="OK",_xlfn.NUMBERVALUE(Plantilla!CV93),"")</f>
        <v/>
      </c>
      <c r="CY82" s="6">
        <f>IF($C82="OK",_xlfn.NUMBERVALUE(Plantilla!CW93),"")</f>
        <v/>
      </c>
      <c r="CZ82" s="82">
        <f>IF($C82="OK",_xlfn.NUMBERVALUE(Plantilla!CX93),"")</f>
        <v/>
      </c>
      <c r="DA82" s="6">
        <f>IF($C82="OK",_xlfn.NUMBERVALUE(Plantilla!CY93),"")</f>
        <v/>
      </c>
      <c r="DB82" s="109">
        <f>IF($C82="OK",_xlfn.NUMBERVALUE(Plantilla!CZ93),"")</f>
        <v/>
      </c>
      <c r="DC82" s="6">
        <f>IF($C82="OK",_xlfn.NUMBERVALUE(Plantilla!DA93),"")</f>
        <v/>
      </c>
      <c r="DD82" s="6">
        <f>IF($C82="OK",TEXT(Plantilla!DB93,"#"),"")</f>
        <v/>
      </c>
      <c r="DE82" s="6">
        <f>IF($C82="OK",_xlfn.NUMBERVALUE(Plantilla!DC93),"")</f>
        <v/>
      </c>
      <c r="DF82" s="4">
        <f>IF($C82="OK",_xlfn.NUMBERVALUE(Plantilla!DD93),"")</f>
        <v/>
      </c>
      <c r="DG82" s="6">
        <f>IF($C82="OK",_xlfn.NUMBERVALUE(Plantilla!DE93),"")</f>
        <v/>
      </c>
      <c r="DH82" s="6">
        <f>IF($C82="OK",_xlfn.NUMBERVALUE(Plantilla!DF93),"")</f>
        <v/>
      </c>
      <c r="DI82" s="6">
        <f>IF($C82="OK",_xlfn.NUMBERVALUE(Plantilla!DG93),"")</f>
        <v/>
      </c>
      <c r="DJ82" s="6">
        <f>IF($C82="OK",_xlfn.NUMBERVALUE(Plantilla!DH93),"")</f>
        <v/>
      </c>
      <c r="DK82" s="6">
        <f>IF($C82="OK",_xlfn.NUMBERVALUE(Plantilla!DI93),"")</f>
        <v/>
      </c>
      <c r="DL82" s="6">
        <f>IF($C82="OK",_xlfn.NUMBERVALUE(Plantilla!DJ93),"")</f>
        <v/>
      </c>
      <c r="DM82" s="6">
        <f>IF($C82="OK",_xlfn.NUMBERVALUE(Plantilla!DK93),"")</f>
        <v/>
      </c>
      <c r="DN82" s="6">
        <f>IF($C82="OK",_xlfn.NUMBERVALUE(Plantilla!DL93),"")</f>
        <v/>
      </c>
      <c r="DO82" s="6">
        <f>IF($C82="OK",_xlfn.NUMBERVALUE(Plantilla!DM93),"")</f>
        <v/>
      </c>
      <c r="DP82" s="6">
        <f>IF($C82="OK",_xlfn.NUMBERVALUE(Plantilla!DN93),"")</f>
        <v/>
      </c>
      <c r="DQ82" s="6">
        <f>IF($C82="OK",_xlfn.NUMBERVALUE(Plantilla!DO93),"")</f>
        <v/>
      </c>
      <c r="DR82" s="6">
        <f>IF($C82="OK",_xlfn.NUMBERVALUE(Plantilla!DP93),"")</f>
        <v/>
      </c>
      <c r="DS82">
        <f>IF($C82="OK",TEXT(Plantilla!DR93,"#"),"")</f>
        <v/>
      </c>
      <c r="DT82" s="6" t="n"/>
    </row>
    <row r="83">
      <c r="A83">
        <f>IF(Plantilla!$I$6="¡Perfecto!, Guarda el archivo y adjúntalo a tu interfaz de Nómina Electrónica","OK","Error")</f>
        <v/>
      </c>
      <c r="B83">
        <f>IF(Plantilla!$I$6="¡Perfecto!, Guarda el archivo y adjúntalo a tu interfaz de Nómina Electrónica",MID(Plantilla!$D$2,SEARCH("V",Plantilla!$D$2),10),"")</f>
        <v/>
      </c>
      <c r="C83">
        <f>Plantilla!C94</f>
        <v/>
      </c>
      <c r="D83">
        <f>IF($C83="OK",Plantilla!B94,"")</f>
        <v/>
      </c>
      <c r="E83">
        <f>IF($C83="OK",
   VLOOKUP(Plantilla!$E$4,'Tablas '!$AP$4:$AT$6,5,FALSE),
"")</f>
        <v/>
      </c>
      <c r="F83">
        <f>IF($C83="OK",TEXT(Plantilla!D94,"#"),"")</f>
        <v/>
      </c>
      <c r="G83">
        <f>IF($C83="OK",
   VLOOKUP(Plantilla!E94,'Tablas '!$B$4:$C$14,2,FALSE),
"")</f>
        <v/>
      </c>
      <c r="H83">
        <f>IF($C83="OK",TEXT(Plantilla!F94,"#"),"")</f>
        <v/>
      </c>
      <c r="I83">
        <f>IF($C83="OK",TEXT(Plantilla!G94,"#"),"")</f>
        <v/>
      </c>
      <c r="J83">
        <f>IF($C83="OK",TEXT(Plantilla!H94,"#"),"")</f>
        <v/>
      </c>
      <c r="K83">
        <f>IF($C83="OK",TEXT(Plantilla!I94,"#"),"")</f>
        <v/>
      </c>
      <c r="L83">
        <f>IF($C83="OK",TEXT(Plantilla!J94,"#"),"")</f>
        <v/>
      </c>
      <c r="M83">
        <f>IF($C83="OK",TEXT(Plantilla!K94,"#"),"")</f>
        <v/>
      </c>
      <c r="N83">
        <f>IF($C83="OK",
   CONCATENATE(YEAR(Plantilla!L94),"-",TEXT(MONTH(Plantilla!L94),"00"),"-",TEXT(DAY(Plantilla!L94),"00")),
"")</f>
        <v/>
      </c>
      <c r="O83">
        <f>IF($C83="OK",_xlfn.NUMBERVALUE(Plantilla!M94),"")</f>
        <v/>
      </c>
      <c r="P83">
        <f>IF($C83="OK",
   IF(Plantilla!N94&lt;&gt;"",
      CONCATENATE(YEAR(Plantilla!N94),"-",TEXT(MONTH(Plantilla!N94),"00"),"-",TEXT(DAY(Plantilla!N94),"00")),
   ""),
"")</f>
        <v/>
      </c>
      <c r="Q83">
        <f>IF($C83="OK",
   VLOOKUP(Plantilla!O94,'Tablas '!$E$4:$F$19,2,FALSE),
"")</f>
        <v/>
      </c>
      <c r="R83">
        <f>IF($C83="OK",
   VLOOKUP(Plantilla!P94,'Tablas '!$H$4:$I$5,2,FALSE),
"")</f>
        <v/>
      </c>
      <c r="S83">
        <f>IF($C83="OK",
   VLOOKUP(Plantilla!Q94,'Tablas '!$K$4:$L$8,2,FALSE),
"")</f>
        <v/>
      </c>
      <c r="T83">
        <f>IF($C83="OK",
   VLOOKUP(Plantilla!R94,'Tablas '!$AE$4:$AF$6,2,FALSE),
"")</f>
        <v/>
      </c>
      <c r="U83">
        <f>IF($C83="OK",
   VLOOKUP(Plantilla!S94,'Tablas '!$AE$4:$AF$6,2,FALSE),
"")</f>
        <v/>
      </c>
      <c r="V83">
        <f>IF($C83="OK",TEXT(Plantilla!T94,"#"),"")</f>
        <v/>
      </c>
      <c r="W83" s="84">
        <f>IF($C83="OK",
   VLOOKUP(Plantilla!U94,'Tablas '!$AM$4:$AN$1126,2,FALSE),
"")</f>
        <v/>
      </c>
      <c r="X83">
        <f>IF($C83="OK",TEXT(Plantilla!V94,"#"),"")</f>
        <v/>
      </c>
      <c r="Y83">
        <f>IF($C83="OK",
   CONCATENATE(YEAR(Plantilla!W94),"-",TEXT(MONTH(Plantilla!W94),"00"),"-",TEXT(DAY(Plantilla!W94),"00")),
"")</f>
        <v/>
      </c>
      <c r="Z83">
        <f>IF($C83="OK",
   CONCATENATE(YEAR(Plantilla!X94),"-",TEXT(MONTH(Plantilla!X94),"00"),"-",TEXT(DAY(Plantilla!X94),"00")),
"")</f>
        <v/>
      </c>
      <c r="AA83">
        <f>IF($C83="OK",
   TEXT(VLOOKUP(Plantilla!Y94,'Tablas '!$Q$4:$R$9,2,FALSE),"#"),
"")</f>
        <v/>
      </c>
      <c r="AB83">
        <f>IF($C83="OK",
   CONCATENATE(YEAR(Plantilla!Z94),"-",TEXT(MONTH(Plantilla!Z94),"00"),"-",TEXT(DAY(Plantilla!Z94),"00")),
"")</f>
        <v/>
      </c>
      <c r="AC83">
        <f>IF($C83="OK",
   TEXT(VLOOKUP(Plantilla!AA94,'Tablas '!$T$4:$U$13,2,FALSE),"#"),
"")</f>
        <v/>
      </c>
      <c r="AD83">
        <f>IF($C83="OK",TEXT(Plantilla!AB94,"#"),"")</f>
        <v/>
      </c>
      <c r="AE83">
        <f>IF($C83="OK",
   IF(Plantilla!AC94&lt;&gt;"",
      TEXT(VLOOKUP(Plantilla!AC94,'Tablas '!$W$4:$X$7,2,FALSE),"#"),
   ""),
"")</f>
        <v/>
      </c>
      <c r="AF83">
        <f>IF($C83="OK",TEXT(Plantilla!AD94,"#"),"")</f>
        <v/>
      </c>
      <c r="AG83" s="6">
        <f>IF($C83="OK",_xlfn.NUMBERVALUE(Plantilla!AE94),"")</f>
        <v/>
      </c>
      <c r="AH83" s="4">
        <f>IF($C83="OK",_xlfn.NUMBERVALUE(Plantilla!AF94),"")</f>
        <v/>
      </c>
      <c r="AI83" s="6">
        <f>IF($C83="OK",_xlfn.NUMBERVALUE(Plantilla!AG94),"")</f>
        <v/>
      </c>
      <c r="AJ83" s="6">
        <f>IF($C83="OK",_xlfn.NUMBERVALUE(Plantilla!AH94),"")</f>
        <v/>
      </c>
      <c r="AK83" s="6">
        <f>IF($C83="OK",_xlfn.NUMBERVALUE(Plantilla!AI94),"")</f>
        <v/>
      </c>
      <c r="AL83" s="6">
        <f>IF($C83="OK",_xlfn.NUMBERVALUE(Plantilla!AJ94),"")</f>
        <v/>
      </c>
      <c r="AM83" s="4">
        <f>IF($C83="OK",_xlfn.NUMBERVALUE(Plantilla!AK94),"")</f>
        <v/>
      </c>
      <c r="AN83" s="6">
        <f>IF($C83="OK",_xlfn.NUMBERVALUE(Plantilla!AL94),"")</f>
        <v/>
      </c>
      <c r="AO83" s="4">
        <f>IF($C83="OK",_xlfn.NUMBERVALUE(Plantilla!AM94),"")</f>
        <v/>
      </c>
      <c r="AP83" s="6">
        <f>IF($C83="OK",_xlfn.NUMBERVALUE(Plantilla!AN94),"")</f>
        <v/>
      </c>
      <c r="AQ83" s="4">
        <f>IF($C83="OK",_xlfn.NUMBERVALUE(Plantilla!AO94),"")</f>
        <v/>
      </c>
      <c r="AR83" s="6">
        <f>IF($C83="OK",_xlfn.NUMBERVALUE(Plantilla!AP94),"")</f>
        <v/>
      </c>
      <c r="AS83" s="4">
        <f>IF($C83="OK",_xlfn.NUMBERVALUE(Plantilla!AQ94),"")</f>
        <v/>
      </c>
      <c r="AT83" s="6">
        <f>IF($C83="OK",_xlfn.NUMBERVALUE(Plantilla!AR94),"")</f>
        <v/>
      </c>
      <c r="AU83" s="4">
        <f>IF($C83="OK",_xlfn.NUMBERVALUE(Plantilla!AS94),"")</f>
        <v/>
      </c>
      <c r="AV83" s="6">
        <f>IF($C83="OK",_xlfn.NUMBERVALUE(Plantilla!AT94),"")</f>
        <v/>
      </c>
      <c r="AW83" s="4">
        <f>IF($C83="OK",_xlfn.NUMBERVALUE(Plantilla!AU94),"")</f>
        <v/>
      </c>
      <c r="AX83" s="6">
        <f>IF($C83="OK",_xlfn.NUMBERVALUE(Plantilla!AV94),"")</f>
        <v/>
      </c>
      <c r="AY83" s="4">
        <f>IF($C83="OK",_xlfn.NUMBERVALUE(Plantilla!AW94),"")</f>
        <v/>
      </c>
      <c r="AZ83" s="6">
        <f>IF($C83="OK",_xlfn.NUMBERVALUE(Plantilla!AX94),"")</f>
        <v/>
      </c>
      <c r="BA83">
        <f>IF($C83="OK",_xlfn.NUMBERVALUE(Plantilla!AY94),"")</f>
        <v/>
      </c>
      <c r="BB83">
        <f>IF($C83="OK",_xlfn.NUMBERVALUE(Plantilla!AZ94),"")</f>
        <v/>
      </c>
      <c r="BC83" s="4">
        <f>IF($C83="OK",_xlfn.NUMBERVALUE(Plantilla!BA94),"")</f>
        <v/>
      </c>
      <c r="BD83" s="6">
        <f>IF($C83="OK",_xlfn.NUMBERVALUE(Plantilla!BB94),"")</f>
        <v/>
      </c>
      <c r="BE83" s="4">
        <f>IF($C83="OK",_xlfn.NUMBERVALUE(Plantilla!BC94),"")</f>
        <v/>
      </c>
      <c r="BF83" s="6">
        <f>IF($C83="OK",_xlfn.NUMBERVALUE(Plantilla!BD94),"")</f>
        <v/>
      </c>
      <c r="BG83" s="4">
        <f>IF($C83="OK",_xlfn.NUMBERVALUE(Plantilla!BE94),"")</f>
        <v/>
      </c>
      <c r="BH83" s="6">
        <f>IF($C83="OK",_xlfn.NUMBERVALUE(Plantilla!BF94),"")</f>
        <v/>
      </c>
      <c r="BI83" s="110">
        <f>IF($C83="OK",_xlfn.NUMBERVALUE(Plantilla!BG94),"")</f>
        <v/>
      </c>
      <c r="BJ83" s="6">
        <f>IF($C83="OK",_xlfn.NUMBERVALUE(Plantilla!BH94),"")</f>
        <v/>
      </c>
      <c r="BK83" s="109">
        <f>IF($C83="OK",_xlfn.NUMBERVALUE(Plantilla!BI94),"")</f>
        <v/>
      </c>
      <c r="BL83" s="6">
        <f>IF($C83="OK",
   IF(Plantilla!BJ94&lt;&gt;"",
      TEXT(VLOOKUP(Plantilla!BJ94,'Tablas '!$Z$4:$AA$6,2,FALSE),"#"),
   ""),
"")</f>
        <v/>
      </c>
      <c r="BM83" s="4">
        <f>IF($C83="OK",_xlfn.NUMBERVALUE(Plantilla!BK94),"")</f>
        <v/>
      </c>
      <c r="BN83" s="4">
        <f>IF($C83="OK",_xlfn.NUMBERVALUE(Plantilla!BL94),"")</f>
        <v/>
      </c>
      <c r="BO83" s="6">
        <f>IF($C83="OK",_xlfn.NUMBERVALUE(Plantilla!BM94),"")</f>
        <v/>
      </c>
      <c r="BP83" s="4">
        <f>IF($C83="OK",_xlfn.NUMBERVALUE(Plantilla!BN94),"")</f>
        <v/>
      </c>
      <c r="BQ83" s="6">
        <f>IF($C83="OK",_xlfn.NUMBERVALUE(Plantilla!BO94),"")</f>
        <v/>
      </c>
      <c r="BR83" s="4">
        <f>IF($C83="OK",_xlfn.NUMBERVALUE(Plantilla!BP94),"")</f>
        <v/>
      </c>
      <c r="BS83" s="6">
        <f>IF($C83="OK",_xlfn.NUMBERVALUE(Plantilla!BQ94),"")</f>
        <v/>
      </c>
      <c r="BT83" s="4">
        <f>IF($C83="OK",_xlfn.NUMBERVALUE(Plantilla!BR94),"")</f>
        <v/>
      </c>
      <c r="BU83" s="6">
        <f>IF($C83="OK",_xlfn.NUMBERVALUE(Plantilla!BS94),"")</f>
        <v/>
      </c>
      <c r="BV83" s="6">
        <f>IF($C83="OK",_xlfn.NUMBERVALUE(Plantilla!BT94),"")</f>
        <v/>
      </c>
      <c r="BW83" s="6">
        <f>IF($C83="OK",_xlfn.NUMBERVALUE(Plantilla!BU94),"")</f>
        <v/>
      </c>
      <c r="BX83" s="6">
        <f>IF($C83="OK",_xlfn.NUMBERVALUE(Plantilla!BV94),"")</f>
        <v/>
      </c>
      <c r="BY83" s="6">
        <f>IF($C83="OK",_xlfn.NUMBERVALUE(Plantilla!BW94),"")</f>
        <v/>
      </c>
      <c r="BZ83" s="6">
        <f>IF($C83="OK",_xlfn.NUMBERVALUE(Plantilla!BX94),"")</f>
        <v/>
      </c>
      <c r="CA83" s="6">
        <f>IF($C83="OK",_xlfn.NUMBERVALUE(Plantilla!BY94),"")</f>
        <v/>
      </c>
      <c r="CB83" s="6">
        <f>IF($C83="OK",_xlfn.NUMBERVALUE(Plantilla!BZ94),"")</f>
        <v/>
      </c>
      <c r="CC83" s="6">
        <f>IF($C83="OK",_xlfn.NUMBERVALUE(Plantilla!CA94),"")</f>
        <v/>
      </c>
      <c r="CD83" s="6">
        <f>IF($C83="OK",_xlfn.NUMBERVALUE(Plantilla!CB94),"")</f>
        <v/>
      </c>
      <c r="CE83" s="6">
        <f>IF($C83="OK",_xlfn.NUMBERVALUE(Plantilla!CC94),"")</f>
        <v/>
      </c>
      <c r="CF83" s="4">
        <f>IF($C83="OK",_xlfn.NUMBERVALUE(Plantilla!CD94),"")</f>
        <v/>
      </c>
      <c r="CG83" s="6">
        <f>IF($C83="OK",_xlfn.NUMBERVALUE(Plantilla!CE94),"")</f>
        <v/>
      </c>
      <c r="CH83" s="6">
        <f>IF($C83="OK",_xlfn.NUMBERVALUE(Plantilla!CF94),"")</f>
        <v/>
      </c>
      <c r="CI83" s="6">
        <f>IF($C83="OK",_xlfn.NUMBERVALUE(Plantilla!CG94),"")</f>
        <v/>
      </c>
      <c r="CJ83" s="6">
        <f>IF($C83="OK",_xlfn.NUMBERVALUE(Plantilla!CH94),"")</f>
        <v/>
      </c>
      <c r="CK83" s="6">
        <f>IF($C83="OK",_xlfn.NUMBERVALUE(Plantilla!CI94),"")</f>
        <v/>
      </c>
      <c r="CL83" s="6">
        <f>IF($C83="OK",_xlfn.NUMBERVALUE(Plantilla!CJ94),"")</f>
        <v/>
      </c>
      <c r="CM83">
        <f>IF($C83="OK",TEXT(Plantilla!CK94,"#"),"")</f>
        <v/>
      </c>
      <c r="CN83" s="6">
        <f>IF($C83="OK",_xlfn.NUMBERVALUE(Plantilla!CL94),"")</f>
        <v/>
      </c>
      <c r="CO83" s="6">
        <f>IF($C83="OK",_xlfn.NUMBERVALUE(Plantilla!CM94),"")</f>
        <v/>
      </c>
      <c r="CP83" s="110">
        <f>IF($C83="OK",_xlfn.NUMBERVALUE(Plantilla!CN94),"")</f>
        <v/>
      </c>
      <c r="CQ83" s="6">
        <f>IF($C83="OK",_xlfn.NUMBERVALUE(Plantilla!CO94),"")</f>
        <v/>
      </c>
      <c r="CR83" s="109">
        <f>IF($C83="OK",_xlfn.NUMBERVALUE(Plantilla!CP94),"")</f>
        <v/>
      </c>
      <c r="CS83" s="110">
        <f>IF($C83="OK",_xlfn.NUMBERVALUE(Plantilla!CQ94),"")</f>
        <v/>
      </c>
      <c r="CT83" s="6">
        <f>IF($C83="OK",_xlfn.NUMBERVALUE(Plantilla!CR94),"")</f>
        <v/>
      </c>
      <c r="CU83" s="109">
        <f>IF($C83="OK",_xlfn.NUMBERVALUE(Plantilla!CS94),"")</f>
        <v/>
      </c>
      <c r="CV83" s="110">
        <f>IF($C83="OK",_xlfn.NUMBERVALUE(Plantilla!CT94),"")</f>
        <v/>
      </c>
      <c r="CW83" s="6">
        <f>IF($C83="OK",_xlfn.NUMBERVALUE(Plantilla!CU94),"")</f>
        <v/>
      </c>
      <c r="CX83" s="82">
        <f>IF($C83="OK",_xlfn.NUMBERVALUE(Plantilla!CV94),"")</f>
        <v/>
      </c>
      <c r="CY83" s="6">
        <f>IF($C83="OK",_xlfn.NUMBERVALUE(Plantilla!CW94),"")</f>
        <v/>
      </c>
      <c r="CZ83" s="82">
        <f>IF($C83="OK",_xlfn.NUMBERVALUE(Plantilla!CX94),"")</f>
        <v/>
      </c>
      <c r="DA83" s="6">
        <f>IF($C83="OK",_xlfn.NUMBERVALUE(Plantilla!CY94),"")</f>
        <v/>
      </c>
      <c r="DB83" s="109">
        <f>IF($C83="OK",_xlfn.NUMBERVALUE(Plantilla!CZ94),"")</f>
        <v/>
      </c>
      <c r="DC83" s="6">
        <f>IF($C83="OK",_xlfn.NUMBERVALUE(Plantilla!DA94),"")</f>
        <v/>
      </c>
      <c r="DD83" s="6">
        <f>IF($C83="OK",TEXT(Plantilla!DB94,"#"),"")</f>
        <v/>
      </c>
      <c r="DE83" s="6">
        <f>IF($C83="OK",_xlfn.NUMBERVALUE(Plantilla!DC94),"")</f>
        <v/>
      </c>
      <c r="DF83" s="4">
        <f>IF($C83="OK",_xlfn.NUMBERVALUE(Plantilla!DD94),"")</f>
        <v/>
      </c>
      <c r="DG83" s="6">
        <f>IF($C83="OK",_xlfn.NUMBERVALUE(Plantilla!DE94),"")</f>
        <v/>
      </c>
      <c r="DH83" s="6">
        <f>IF($C83="OK",_xlfn.NUMBERVALUE(Plantilla!DF94),"")</f>
        <v/>
      </c>
      <c r="DI83" s="6">
        <f>IF($C83="OK",_xlfn.NUMBERVALUE(Plantilla!DG94),"")</f>
        <v/>
      </c>
      <c r="DJ83" s="6">
        <f>IF($C83="OK",_xlfn.NUMBERVALUE(Plantilla!DH94),"")</f>
        <v/>
      </c>
      <c r="DK83" s="6">
        <f>IF($C83="OK",_xlfn.NUMBERVALUE(Plantilla!DI94),"")</f>
        <v/>
      </c>
      <c r="DL83" s="6">
        <f>IF($C83="OK",_xlfn.NUMBERVALUE(Plantilla!DJ94),"")</f>
        <v/>
      </c>
      <c r="DM83" s="6">
        <f>IF($C83="OK",_xlfn.NUMBERVALUE(Plantilla!DK94),"")</f>
        <v/>
      </c>
      <c r="DN83" s="6">
        <f>IF($C83="OK",_xlfn.NUMBERVALUE(Plantilla!DL94),"")</f>
        <v/>
      </c>
      <c r="DO83" s="6">
        <f>IF($C83="OK",_xlfn.NUMBERVALUE(Plantilla!DM94),"")</f>
        <v/>
      </c>
      <c r="DP83" s="6">
        <f>IF($C83="OK",_xlfn.NUMBERVALUE(Plantilla!DN94),"")</f>
        <v/>
      </c>
      <c r="DQ83" s="6">
        <f>IF($C83="OK",_xlfn.NUMBERVALUE(Plantilla!DO94),"")</f>
        <v/>
      </c>
      <c r="DR83" s="6">
        <f>IF($C83="OK",_xlfn.NUMBERVALUE(Plantilla!DP94),"")</f>
        <v/>
      </c>
      <c r="DS83">
        <f>IF($C83="OK",TEXT(Plantilla!DR94,"#"),"")</f>
        <v/>
      </c>
      <c r="DT83" s="6" t="n"/>
    </row>
    <row r="84">
      <c r="A84">
        <f>IF(Plantilla!$I$6="¡Perfecto!, Guarda el archivo y adjúntalo a tu interfaz de Nómina Electrónica","OK","Error")</f>
        <v/>
      </c>
      <c r="B84">
        <f>IF(Plantilla!$I$6="¡Perfecto!, Guarda el archivo y adjúntalo a tu interfaz de Nómina Electrónica",MID(Plantilla!$D$2,SEARCH("V",Plantilla!$D$2),10),"")</f>
        <v/>
      </c>
      <c r="C84">
        <f>Plantilla!C95</f>
        <v/>
      </c>
      <c r="D84">
        <f>IF($C84="OK",Plantilla!B95,"")</f>
        <v/>
      </c>
      <c r="E84">
        <f>IF($C84="OK",
   VLOOKUP(Plantilla!$E$4,'Tablas '!$AP$4:$AT$6,5,FALSE),
"")</f>
        <v/>
      </c>
      <c r="F84">
        <f>IF($C84="OK",TEXT(Plantilla!D95,"#"),"")</f>
        <v/>
      </c>
      <c r="G84">
        <f>IF($C84="OK",
   VLOOKUP(Plantilla!E95,'Tablas '!$B$4:$C$14,2,FALSE),
"")</f>
        <v/>
      </c>
      <c r="H84">
        <f>IF($C84="OK",TEXT(Plantilla!F95,"#"),"")</f>
        <v/>
      </c>
      <c r="I84">
        <f>IF($C84="OK",TEXT(Plantilla!G95,"#"),"")</f>
        <v/>
      </c>
      <c r="J84">
        <f>IF($C84="OK",TEXT(Plantilla!H95,"#"),"")</f>
        <v/>
      </c>
      <c r="K84">
        <f>IF($C84="OK",TEXT(Plantilla!I95,"#"),"")</f>
        <v/>
      </c>
      <c r="L84">
        <f>IF($C84="OK",TEXT(Plantilla!J95,"#"),"")</f>
        <v/>
      </c>
      <c r="M84">
        <f>IF($C84="OK",TEXT(Plantilla!K95,"#"),"")</f>
        <v/>
      </c>
      <c r="N84">
        <f>IF($C84="OK",
   CONCATENATE(YEAR(Plantilla!L95),"-",TEXT(MONTH(Plantilla!L95),"00"),"-",TEXT(DAY(Plantilla!L95),"00")),
"")</f>
        <v/>
      </c>
      <c r="O84">
        <f>IF($C84="OK",_xlfn.NUMBERVALUE(Plantilla!M95),"")</f>
        <v/>
      </c>
      <c r="P84">
        <f>IF($C84="OK",
   IF(Plantilla!N95&lt;&gt;"",
      CONCATENATE(YEAR(Plantilla!N95),"-",TEXT(MONTH(Plantilla!N95),"00"),"-",TEXT(DAY(Plantilla!N95),"00")),
   ""),
"")</f>
        <v/>
      </c>
      <c r="Q84">
        <f>IF($C84="OK",
   VLOOKUP(Plantilla!O95,'Tablas '!$E$4:$F$19,2,FALSE),
"")</f>
        <v/>
      </c>
      <c r="R84">
        <f>IF($C84="OK",
   VLOOKUP(Plantilla!P95,'Tablas '!$H$4:$I$5,2,FALSE),
"")</f>
        <v/>
      </c>
      <c r="S84">
        <f>IF($C84="OK",
   VLOOKUP(Plantilla!Q95,'Tablas '!$K$4:$L$8,2,FALSE),
"")</f>
        <v/>
      </c>
      <c r="T84">
        <f>IF($C84="OK",
   VLOOKUP(Plantilla!R95,'Tablas '!$AE$4:$AF$6,2,FALSE),
"")</f>
        <v/>
      </c>
      <c r="U84">
        <f>IF($C84="OK",
   VLOOKUP(Plantilla!S95,'Tablas '!$AE$4:$AF$6,2,FALSE),
"")</f>
        <v/>
      </c>
      <c r="V84">
        <f>IF($C84="OK",TEXT(Plantilla!T95,"#"),"")</f>
        <v/>
      </c>
      <c r="W84" s="84">
        <f>IF($C84="OK",
   VLOOKUP(Plantilla!U95,'Tablas '!$AM$4:$AN$1126,2,FALSE),
"")</f>
        <v/>
      </c>
      <c r="X84">
        <f>IF($C84="OK",TEXT(Plantilla!V95,"#"),"")</f>
        <v/>
      </c>
      <c r="Y84">
        <f>IF($C84="OK",
   CONCATENATE(YEAR(Plantilla!W95),"-",TEXT(MONTH(Plantilla!W95),"00"),"-",TEXT(DAY(Plantilla!W95),"00")),
"")</f>
        <v/>
      </c>
      <c r="Z84">
        <f>IF($C84="OK",
   CONCATENATE(YEAR(Plantilla!X95),"-",TEXT(MONTH(Plantilla!X95),"00"),"-",TEXT(DAY(Plantilla!X95),"00")),
"")</f>
        <v/>
      </c>
      <c r="AA84">
        <f>IF($C84="OK",
   TEXT(VLOOKUP(Plantilla!Y95,'Tablas '!$Q$4:$R$9,2,FALSE),"#"),
"")</f>
        <v/>
      </c>
      <c r="AB84">
        <f>IF($C84="OK",
   CONCATENATE(YEAR(Plantilla!Z95),"-",TEXT(MONTH(Plantilla!Z95),"00"),"-",TEXT(DAY(Plantilla!Z95),"00")),
"")</f>
        <v/>
      </c>
      <c r="AC84">
        <f>IF($C84="OK",
   TEXT(VLOOKUP(Plantilla!AA95,'Tablas '!$T$4:$U$13,2,FALSE),"#"),
"")</f>
        <v/>
      </c>
      <c r="AD84">
        <f>IF($C84="OK",TEXT(Plantilla!AB95,"#"),"")</f>
        <v/>
      </c>
      <c r="AE84">
        <f>IF($C84="OK",
   IF(Plantilla!AC95&lt;&gt;"",
      TEXT(VLOOKUP(Plantilla!AC95,'Tablas '!$W$4:$X$7,2,FALSE),"#"),
   ""),
"")</f>
        <v/>
      </c>
      <c r="AF84">
        <f>IF($C84="OK",TEXT(Plantilla!AD95,"#"),"")</f>
        <v/>
      </c>
      <c r="AG84" s="6">
        <f>IF($C84="OK",_xlfn.NUMBERVALUE(Plantilla!AE95),"")</f>
        <v/>
      </c>
      <c r="AH84" s="4">
        <f>IF($C84="OK",_xlfn.NUMBERVALUE(Plantilla!AF95),"")</f>
        <v/>
      </c>
      <c r="AI84" s="6">
        <f>IF($C84="OK",_xlfn.NUMBERVALUE(Plantilla!AG95),"")</f>
        <v/>
      </c>
      <c r="AJ84" s="6">
        <f>IF($C84="OK",_xlfn.NUMBERVALUE(Plantilla!AH95),"")</f>
        <v/>
      </c>
      <c r="AK84" s="6">
        <f>IF($C84="OK",_xlfn.NUMBERVALUE(Plantilla!AI95),"")</f>
        <v/>
      </c>
      <c r="AL84" s="6">
        <f>IF($C84="OK",_xlfn.NUMBERVALUE(Plantilla!AJ95),"")</f>
        <v/>
      </c>
      <c r="AM84" s="4">
        <f>IF($C84="OK",_xlfn.NUMBERVALUE(Plantilla!AK95),"")</f>
        <v/>
      </c>
      <c r="AN84" s="6">
        <f>IF($C84="OK",_xlfn.NUMBERVALUE(Plantilla!AL95),"")</f>
        <v/>
      </c>
      <c r="AO84" s="4">
        <f>IF($C84="OK",_xlfn.NUMBERVALUE(Plantilla!AM95),"")</f>
        <v/>
      </c>
      <c r="AP84" s="6">
        <f>IF($C84="OK",_xlfn.NUMBERVALUE(Plantilla!AN95),"")</f>
        <v/>
      </c>
      <c r="AQ84" s="4">
        <f>IF($C84="OK",_xlfn.NUMBERVALUE(Plantilla!AO95),"")</f>
        <v/>
      </c>
      <c r="AR84" s="6">
        <f>IF($C84="OK",_xlfn.NUMBERVALUE(Plantilla!AP95),"")</f>
        <v/>
      </c>
      <c r="AS84" s="4">
        <f>IF($C84="OK",_xlfn.NUMBERVALUE(Plantilla!AQ95),"")</f>
        <v/>
      </c>
      <c r="AT84" s="6">
        <f>IF($C84="OK",_xlfn.NUMBERVALUE(Plantilla!AR95),"")</f>
        <v/>
      </c>
      <c r="AU84" s="4">
        <f>IF($C84="OK",_xlfn.NUMBERVALUE(Plantilla!AS95),"")</f>
        <v/>
      </c>
      <c r="AV84" s="6">
        <f>IF($C84="OK",_xlfn.NUMBERVALUE(Plantilla!AT95),"")</f>
        <v/>
      </c>
      <c r="AW84" s="4">
        <f>IF($C84="OK",_xlfn.NUMBERVALUE(Plantilla!AU95),"")</f>
        <v/>
      </c>
      <c r="AX84" s="6">
        <f>IF($C84="OK",_xlfn.NUMBERVALUE(Plantilla!AV95),"")</f>
        <v/>
      </c>
      <c r="AY84" s="4">
        <f>IF($C84="OK",_xlfn.NUMBERVALUE(Plantilla!AW95),"")</f>
        <v/>
      </c>
      <c r="AZ84" s="6">
        <f>IF($C84="OK",_xlfn.NUMBERVALUE(Plantilla!AX95),"")</f>
        <v/>
      </c>
      <c r="BA84">
        <f>IF($C84="OK",_xlfn.NUMBERVALUE(Plantilla!AY95),"")</f>
        <v/>
      </c>
      <c r="BB84">
        <f>IF($C84="OK",_xlfn.NUMBERVALUE(Plantilla!AZ95),"")</f>
        <v/>
      </c>
      <c r="BC84" s="4">
        <f>IF($C84="OK",_xlfn.NUMBERVALUE(Plantilla!BA95),"")</f>
        <v/>
      </c>
      <c r="BD84" s="6">
        <f>IF($C84="OK",_xlfn.NUMBERVALUE(Plantilla!BB95),"")</f>
        <v/>
      </c>
      <c r="BE84" s="4">
        <f>IF($C84="OK",_xlfn.NUMBERVALUE(Plantilla!BC95),"")</f>
        <v/>
      </c>
      <c r="BF84" s="6">
        <f>IF($C84="OK",_xlfn.NUMBERVALUE(Plantilla!BD95),"")</f>
        <v/>
      </c>
      <c r="BG84" s="4">
        <f>IF($C84="OK",_xlfn.NUMBERVALUE(Plantilla!BE95),"")</f>
        <v/>
      </c>
      <c r="BH84" s="6">
        <f>IF($C84="OK",_xlfn.NUMBERVALUE(Plantilla!BF95),"")</f>
        <v/>
      </c>
      <c r="BI84" s="110">
        <f>IF($C84="OK",_xlfn.NUMBERVALUE(Plantilla!BG95),"")</f>
        <v/>
      </c>
      <c r="BJ84" s="6">
        <f>IF($C84="OK",_xlfn.NUMBERVALUE(Plantilla!BH95),"")</f>
        <v/>
      </c>
      <c r="BK84" s="109">
        <f>IF($C84="OK",_xlfn.NUMBERVALUE(Plantilla!BI95),"")</f>
        <v/>
      </c>
      <c r="BL84" s="6">
        <f>IF($C84="OK",
   IF(Plantilla!BJ95&lt;&gt;"",
      TEXT(VLOOKUP(Plantilla!BJ95,'Tablas '!$Z$4:$AA$6,2,FALSE),"#"),
   ""),
"")</f>
        <v/>
      </c>
      <c r="BM84" s="4">
        <f>IF($C84="OK",_xlfn.NUMBERVALUE(Plantilla!BK95),"")</f>
        <v/>
      </c>
      <c r="BN84" s="4">
        <f>IF($C84="OK",_xlfn.NUMBERVALUE(Plantilla!BL95),"")</f>
        <v/>
      </c>
      <c r="BO84" s="6">
        <f>IF($C84="OK",_xlfn.NUMBERVALUE(Plantilla!BM95),"")</f>
        <v/>
      </c>
      <c r="BP84" s="4">
        <f>IF($C84="OK",_xlfn.NUMBERVALUE(Plantilla!BN95),"")</f>
        <v/>
      </c>
      <c r="BQ84" s="6">
        <f>IF($C84="OK",_xlfn.NUMBERVALUE(Plantilla!BO95),"")</f>
        <v/>
      </c>
      <c r="BR84" s="4">
        <f>IF($C84="OK",_xlfn.NUMBERVALUE(Plantilla!BP95),"")</f>
        <v/>
      </c>
      <c r="BS84" s="6">
        <f>IF($C84="OK",_xlfn.NUMBERVALUE(Plantilla!BQ95),"")</f>
        <v/>
      </c>
      <c r="BT84" s="4">
        <f>IF($C84="OK",_xlfn.NUMBERVALUE(Plantilla!BR95),"")</f>
        <v/>
      </c>
      <c r="BU84" s="6">
        <f>IF($C84="OK",_xlfn.NUMBERVALUE(Plantilla!BS95),"")</f>
        <v/>
      </c>
      <c r="BV84" s="6">
        <f>IF($C84="OK",_xlfn.NUMBERVALUE(Plantilla!BT95),"")</f>
        <v/>
      </c>
      <c r="BW84" s="6">
        <f>IF($C84="OK",_xlfn.NUMBERVALUE(Plantilla!BU95),"")</f>
        <v/>
      </c>
      <c r="BX84" s="6">
        <f>IF($C84="OK",_xlfn.NUMBERVALUE(Plantilla!BV95),"")</f>
        <v/>
      </c>
      <c r="BY84" s="6">
        <f>IF($C84="OK",_xlfn.NUMBERVALUE(Plantilla!BW95),"")</f>
        <v/>
      </c>
      <c r="BZ84" s="6">
        <f>IF($C84="OK",_xlfn.NUMBERVALUE(Plantilla!BX95),"")</f>
        <v/>
      </c>
      <c r="CA84" s="6">
        <f>IF($C84="OK",_xlfn.NUMBERVALUE(Plantilla!BY95),"")</f>
        <v/>
      </c>
      <c r="CB84" s="6">
        <f>IF($C84="OK",_xlfn.NUMBERVALUE(Plantilla!BZ95),"")</f>
        <v/>
      </c>
      <c r="CC84" s="6">
        <f>IF($C84="OK",_xlfn.NUMBERVALUE(Plantilla!CA95),"")</f>
        <v/>
      </c>
      <c r="CD84" s="6">
        <f>IF($C84="OK",_xlfn.NUMBERVALUE(Plantilla!CB95),"")</f>
        <v/>
      </c>
      <c r="CE84" s="6">
        <f>IF($C84="OK",_xlfn.NUMBERVALUE(Plantilla!CC95),"")</f>
        <v/>
      </c>
      <c r="CF84" s="4">
        <f>IF($C84="OK",_xlfn.NUMBERVALUE(Plantilla!CD95),"")</f>
        <v/>
      </c>
      <c r="CG84" s="6">
        <f>IF($C84="OK",_xlfn.NUMBERVALUE(Plantilla!CE95),"")</f>
        <v/>
      </c>
      <c r="CH84" s="6">
        <f>IF($C84="OK",_xlfn.NUMBERVALUE(Plantilla!CF95),"")</f>
        <v/>
      </c>
      <c r="CI84" s="6">
        <f>IF($C84="OK",_xlfn.NUMBERVALUE(Plantilla!CG95),"")</f>
        <v/>
      </c>
      <c r="CJ84" s="6">
        <f>IF($C84="OK",_xlfn.NUMBERVALUE(Plantilla!CH95),"")</f>
        <v/>
      </c>
      <c r="CK84" s="6">
        <f>IF($C84="OK",_xlfn.NUMBERVALUE(Plantilla!CI95),"")</f>
        <v/>
      </c>
      <c r="CL84" s="6">
        <f>IF($C84="OK",_xlfn.NUMBERVALUE(Plantilla!CJ95),"")</f>
        <v/>
      </c>
      <c r="CM84">
        <f>IF($C84="OK",TEXT(Plantilla!CK95,"#"),"")</f>
        <v/>
      </c>
      <c r="CN84" s="6">
        <f>IF($C84="OK",_xlfn.NUMBERVALUE(Plantilla!CL95),"")</f>
        <v/>
      </c>
      <c r="CO84" s="6">
        <f>IF($C84="OK",_xlfn.NUMBERVALUE(Plantilla!CM95),"")</f>
        <v/>
      </c>
      <c r="CP84" s="110">
        <f>IF($C84="OK",_xlfn.NUMBERVALUE(Plantilla!CN95),"")</f>
        <v/>
      </c>
      <c r="CQ84" s="6">
        <f>IF($C84="OK",_xlfn.NUMBERVALUE(Plantilla!CO95),"")</f>
        <v/>
      </c>
      <c r="CR84" s="109">
        <f>IF($C84="OK",_xlfn.NUMBERVALUE(Plantilla!CP95),"")</f>
        <v/>
      </c>
      <c r="CS84" s="110">
        <f>IF($C84="OK",_xlfn.NUMBERVALUE(Plantilla!CQ95),"")</f>
        <v/>
      </c>
      <c r="CT84" s="6">
        <f>IF($C84="OK",_xlfn.NUMBERVALUE(Plantilla!CR95),"")</f>
        <v/>
      </c>
      <c r="CU84" s="109">
        <f>IF($C84="OK",_xlfn.NUMBERVALUE(Plantilla!CS95),"")</f>
        <v/>
      </c>
      <c r="CV84" s="110">
        <f>IF($C84="OK",_xlfn.NUMBERVALUE(Plantilla!CT95),"")</f>
        <v/>
      </c>
      <c r="CW84" s="6">
        <f>IF($C84="OK",_xlfn.NUMBERVALUE(Plantilla!CU95),"")</f>
        <v/>
      </c>
      <c r="CX84" s="82">
        <f>IF($C84="OK",_xlfn.NUMBERVALUE(Plantilla!CV95),"")</f>
        <v/>
      </c>
      <c r="CY84" s="6">
        <f>IF($C84="OK",_xlfn.NUMBERVALUE(Plantilla!CW95),"")</f>
        <v/>
      </c>
      <c r="CZ84" s="82">
        <f>IF($C84="OK",_xlfn.NUMBERVALUE(Plantilla!CX95),"")</f>
        <v/>
      </c>
      <c r="DA84" s="6">
        <f>IF($C84="OK",_xlfn.NUMBERVALUE(Plantilla!CY95),"")</f>
        <v/>
      </c>
      <c r="DB84" s="109">
        <f>IF($C84="OK",_xlfn.NUMBERVALUE(Plantilla!CZ95),"")</f>
        <v/>
      </c>
      <c r="DC84" s="6">
        <f>IF($C84="OK",_xlfn.NUMBERVALUE(Plantilla!DA95),"")</f>
        <v/>
      </c>
      <c r="DD84" s="6">
        <f>IF($C84="OK",TEXT(Plantilla!DB95,"#"),"")</f>
        <v/>
      </c>
      <c r="DE84" s="6">
        <f>IF($C84="OK",_xlfn.NUMBERVALUE(Plantilla!DC95),"")</f>
        <v/>
      </c>
      <c r="DF84" s="4">
        <f>IF($C84="OK",_xlfn.NUMBERVALUE(Plantilla!DD95),"")</f>
        <v/>
      </c>
      <c r="DG84" s="6">
        <f>IF($C84="OK",_xlfn.NUMBERVALUE(Plantilla!DE95),"")</f>
        <v/>
      </c>
      <c r="DH84" s="6">
        <f>IF($C84="OK",_xlfn.NUMBERVALUE(Plantilla!DF95),"")</f>
        <v/>
      </c>
      <c r="DI84" s="6">
        <f>IF($C84="OK",_xlfn.NUMBERVALUE(Plantilla!DG95),"")</f>
        <v/>
      </c>
      <c r="DJ84" s="6">
        <f>IF($C84="OK",_xlfn.NUMBERVALUE(Plantilla!DH95),"")</f>
        <v/>
      </c>
      <c r="DK84" s="6">
        <f>IF($C84="OK",_xlfn.NUMBERVALUE(Plantilla!DI95),"")</f>
        <v/>
      </c>
      <c r="DL84" s="6">
        <f>IF($C84="OK",_xlfn.NUMBERVALUE(Plantilla!DJ95),"")</f>
        <v/>
      </c>
      <c r="DM84" s="6">
        <f>IF($C84="OK",_xlfn.NUMBERVALUE(Plantilla!DK95),"")</f>
        <v/>
      </c>
      <c r="DN84" s="6">
        <f>IF($C84="OK",_xlfn.NUMBERVALUE(Plantilla!DL95),"")</f>
        <v/>
      </c>
      <c r="DO84" s="6">
        <f>IF($C84="OK",_xlfn.NUMBERVALUE(Plantilla!DM95),"")</f>
        <v/>
      </c>
      <c r="DP84" s="6">
        <f>IF($C84="OK",_xlfn.NUMBERVALUE(Plantilla!DN95),"")</f>
        <v/>
      </c>
      <c r="DQ84" s="6">
        <f>IF($C84="OK",_xlfn.NUMBERVALUE(Plantilla!DO95),"")</f>
        <v/>
      </c>
      <c r="DR84" s="6">
        <f>IF($C84="OK",_xlfn.NUMBERVALUE(Plantilla!DP95),"")</f>
        <v/>
      </c>
      <c r="DS84">
        <f>IF($C84="OK",TEXT(Plantilla!DR95,"#"),"")</f>
        <v/>
      </c>
      <c r="DT84" s="6" t="n"/>
    </row>
    <row r="85">
      <c r="A85">
        <f>IF(Plantilla!$I$6="¡Perfecto!, Guarda el archivo y adjúntalo a tu interfaz de Nómina Electrónica","OK","Error")</f>
        <v/>
      </c>
      <c r="B85">
        <f>IF(Plantilla!$I$6="¡Perfecto!, Guarda el archivo y adjúntalo a tu interfaz de Nómina Electrónica",MID(Plantilla!$D$2,SEARCH("V",Plantilla!$D$2),10),"")</f>
        <v/>
      </c>
      <c r="C85">
        <f>Plantilla!C96</f>
        <v/>
      </c>
      <c r="D85">
        <f>IF($C85="OK",Plantilla!B96,"")</f>
        <v/>
      </c>
      <c r="E85">
        <f>IF($C85="OK",
   VLOOKUP(Plantilla!$E$4,'Tablas '!$AP$4:$AT$6,5,FALSE),
"")</f>
        <v/>
      </c>
      <c r="F85">
        <f>IF($C85="OK",TEXT(Plantilla!D96,"#"),"")</f>
        <v/>
      </c>
      <c r="G85">
        <f>IF($C85="OK",
   VLOOKUP(Plantilla!E96,'Tablas '!$B$4:$C$14,2,FALSE),
"")</f>
        <v/>
      </c>
      <c r="H85">
        <f>IF($C85="OK",TEXT(Plantilla!F96,"#"),"")</f>
        <v/>
      </c>
      <c r="I85">
        <f>IF($C85="OK",TEXT(Plantilla!G96,"#"),"")</f>
        <v/>
      </c>
      <c r="J85">
        <f>IF($C85="OK",TEXT(Plantilla!H96,"#"),"")</f>
        <v/>
      </c>
      <c r="K85">
        <f>IF($C85="OK",TEXT(Plantilla!I96,"#"),"")</f>
        <v/>
      </c>
      <c r="L85">
        <f>IF($C85="OK",TEXT(Plantilla!J96,"#"),"")</f>
        <v/>
      </c>
      <c r="M85">
        <f>IF($C85="OK",TEXT(Plantilla!K96,"#"),"")</f>
        <v/>
      </c>
      <c r="N85">
        <f>IF($C85="OK",
   CONCATENATE(YEAR(Plantilla!L96),"-",TEXT(MONTH(Plantilla!L96),"00"),"-",TEXT(DAY(Plantilla!L96),"00")),
"")</f>
        <v/>
      </c>
      <c r="O85">
        <f>IF($C85="OK",_xlfn.NUMBERVALUE(Plantilla!M96),"")</f>
        <v/>
      </c>
      <c r="P85">
        <f>IF($C85="OK",
   IF(Plantilla!N96&lt;&gt;"",
      CONCATENATE(YEAR(Plantilla!N96),"-",TEXT(MONTH(Plantilla!N96),"00"),"-",TEXT(DAY(Plantilla!N96),"00")),
   ""),
"")</f>
        <v/>
      </c>
      <c r="Q85">
        <f>IF($C85="OK",
   VLOOKUP(Plantilla!O96,'Tablas '!$E$4:$F$19,2,FALSE),
"")</f>
        <v/>
      </c>
      <c r="R85">
        <f>IF($C85="OK",
   VLOOKUP(Plantilla!P96,'Tablas '!$H$4:$I$5,2,FALSE),
"")</f>
        <v/>
      </c>
      <c r="S85">
        <f>IF($C85="OK",
   VLOOKUP(Plantilla!Q96,'Tablas '!$K$4:$L$8,2,FALSE),
"")</f>
        <v/>
      </c>
      <c r="T85">
        <f>IF($C85="OK",
   VLOOKUP(Plantilla!R96,'Tablas '!$AE$4:$AF$6,2,FALSE),
"")</f>
        <v/>
      </c>
      <c r="U85">
        <f>IF($C85="OK",
   VLOOKUP(Plantilla!S96,'Tablas '!$AE$4:$AF$6,2,FALSE),
"")</f>
        <v/>
      </c>
      <c r="V85">
        <f>IF($C85="OK",TEXT(Plantilla!T96,"#"),"")</f>
        <v/>
      </c>
      <c r="W85" s="84">
        <f>IF($C85="OK",
   VLOOKUP(Plantilla!U96,'Tablas '!$AM$4:$AN$1126,2,FALSE),
"")</f>
        <v/>
      </c>
      <c r="X85">
        <f>IF($C85="OK",TEXT(Plantilla!V96,"#"),"")</f>
        <v/>
      </c>
      <c r="Y85">
        <f>IF($C85="OK",
   CONCATENATE(YEAR(Plantilla!W96),"-",TEXT(MONTH(Plantilla!W96),"00"),"-",TEXT(DAY(Plantilla!W96),"00")),
"")</f>
        <v/>
      </c>
      <c r="Z85">
        <f>IF($C85="OK",
   CONCATENATE(YEAR(Plantilla!X96),"-",TEXT(MONTH(Plantilla!X96),"00"),"-",TEXT(DAY(Plantilla!X96),"00")),
"")</f>
        <v/>
      </c>
      <c r="AA85">
        <f>IF($C85="OK",
   TEXT(VLOOKUP(Plantilla!Y96,'Tablas '!$Q$4:$R$9,2,FALSE),"#"),
"")</f>
        <v/>
      </c>
      <c r="AB85">
        <f>IF($C85="OK",
   CONCATENATE(YEAR(Plantilla!Z96),"-",TEXT(MONTH(Plantilla!Z96),"00"),"-",TEXT(DAY(Plantilla!Z96),"00")),
"")</f>
        <v/>
      </c>
      <c r="AC85">
        <f>IF($C85="OK",
   TEXT(VLOOKUP(Plantilla!AA96,'Tablas '!$T$4:$U$13,2,FALSE),"#"),
"")</f>
        <v/>
      </c>
      <c r="AD85">
        <f>IF($C85="OK",TEXT(Plantilla!AB96,"#"),"")</f>
        <v/>
      </c>
      <c r="AE85">
        <f>IF($C85="OK",
   IF(Plantilla!AC96&lt;&gt;"",
      TEXT(VLOOKUP(Plantilla!AC96,'Tablas '!$W$4:$X$7,2,FALSE),"#"),
   ""),
"")</f>
        <v/>
      </c>
      <c r="AF85">
        <f>IF($C85="OK",TEXT(Plantilla!AD96,"#"),"")</f>
        <v/>
      </c>
      <c r="AG85" s="6">
        <f>IF($C85="OK",_xlfn.NUMBERVALUE(Plantilla!AE96),"")</f>
        <v/>
      </c>
      <c r="AH85" s="4">
        <f>IF($C85="OK",_xlfn.NUMBERVALUE(Plantilla!AF96),"")</f>
        <v/>
      </c>
      <c r="AI85" s="6">
        <f>IF($C85="OK",_xlfn.NUMBERVALUE(Plantilla!AG96),"")</f>
        <v/>
      </c>
      <c r="AJ85" s="6">
        <f>IF($C85="OK",_xlfn.NUMBERVALUE(Plantilla!AH96),"")</f>
        <v/>
      </c>
      <c r="AK85" s="6">
        <f>IF($C85="OK",_xlfn.NUMBERVALUE(Plantilla!AI96),"")</f>
        <v/>
      </c>
      <c r="AL85" s="6">
        <f>IF($C85="OK",_xlfn.NUMBERVALUE(Plantilla!AJ96),"")</f>
        <v/>
      </c>
      <c r="AM85" s="4">
        <f>IF($C85="OK",_xlfn.NUMBERVALUE(Plantilla!AK96),"")</f>
        <v/>
      </c>
      <c r="AN85" s="6">
        <f>IF($C85="OK",_xlfn.NUMBERVALUE(Plantilla!AL96),"")</f>
        <v/>
      </c>
      <c r="AO85" s="4">
        <f>IF($C85="OK",_xlfn.NUMBERVALUE(Plantilla!AM96),"")</f>
        <v/>
      </c>
      <c r="AP85" s="6">
        <f>IF($C85="OK",_xlfn.NUMBERVALUE(Plantilla!AN96),"")</f>
        <v/>
      </c>
      <c r="AQ85" s="4">
        <f>IF($C85="OK",_xlfn.NUMBERVALUE(Plantilla!AO96),"")</f>
        <v/>
      </c>
      <c r="AR85" s="6">
        <f>IF($C85="OK",_xlfn.NUMBERVALUE(Plantilla!AP96),"")</f>
        <v/>
      </c>
      <c r="AS85" s="4">
        <f>IF($C85="OK",_xlfn.NUMBERVALUE(Plantilla!AQ96),"")</f>
        <v/>
      </c>
      <c r="AT85" s="6">
        <f>IF($C85="OK",_xlfn.NUMBERVALUE(Plantilla!AR96),"")</f>
        <v/>
      </c>
      <c r="AU85" s="4">
        <f>IF($C85="OK",_xlfn.NUMBERVALUE(Plantilla!AS96),"")</f>
        <v/>
      </c>
      <c r="AV85" s="6">
        <f>IF($C85="OK",_xlfn.NUMBERVALUE(Plantilla!AT96),"")</f>
        <v/>
      </c>
      <c r="AW85" s="4">
        <f>IF($C85="OK",_xlfn.NUMBERVALUE(Plantilla!AU96),"")</f>
        <v/>
      </c>
      <c r="AX85" s="6">
        <f>IF($C85="OK",_xlfn.NUMBERVALUE(Plantilla!AV96),"")</f>
        <v/>
      </c>
      <c r="AY85" s="4">
        <f>IF($C85="OK",_xlfn.NUMBERVALUE(Plantilla!AW96),"")</f>
        <v/>
      </c>
      <c r="AZ85" s="6">
        <f>IF($C85="OK",_xlfn.NUMBERVALUE(Plantilla!AX96),"")</f>
        <v/>
      </c>
      <c r="BA85">
        <f>IF($C85="OK",_xlfn.NUMBERVALUE(Plantilla!AY96),"")</f>
        <v/>
      </c>
      <c r="BB85">
        <f>IF($C85="OK",_xlfn.NUMBERVALUE(Plantilla!AZ96),"")</f>
        <v/>
      </c>
      <c r="BC85" s="4">
        <f>IF($C85="OK",_xlfn.NUMBERVALUE(Plantilla!BA96),"")</f>
        <v/>
      </c>
      <c r="BD85" s="6">
        <f>IF($C85="OK",_xlfn.NUMBERVALUE(Plantilla!BB96),"")</f>
        <v/>
      </c>
      <c r="BE85" s="4">
        <f>IF($C85="OK",_xlfn.NUMBERVALUE(Plantilla!BC96),"")</f>
        <v/>
      </c>
      <c r="BF85" s="6">
        <f>IF($C85="OK",_xlfn.NUMBERVALUE(Plantilla!BD96),"")</f>
        <v/>
      </c>
      <c r="BG85" s="4">
        <f>IF($C85="OK",_xlfn.NUMBERVALUE(Plantilla!BE96),"")</f>
        <v/>
      </c>
      <c r="BH85" s="6">
        <f>IF($C85="OK",_xlfn.NUMBERVALUE(Plantilla!BF96),"")</f>
        <v/>
      </c>
      <c r="BI85" s="110">
        <f>IF($C85="OK",_xlfn.NUMBERVALUE(Plantilla!BG96),"")</f>
        <v/>
      </c>
      <c r="BJ85" s="6">
        <f>IF($C85="OK",_xlfn.NUMBERVALUE(Plantilla!BH96),"")</f>
        <v/>
      </c>
      <c r="BK85" s="109">
        <f>IF($C85="OK",_xlfn.NUMBERVALUE(Plantilla!BI96),"")</f>
        <v/>
      </c>
      <c r="BL85" s="6">
        <f>IF($C85="OK",
   IF(Plantilla!BJ96&lt;&gt;"",
      TEXT(VLOOKUP(Plantilla!BJ96,'Tablas '!$Z$4:$AA$6,2,FALSE),"#"),
   ""),
"")</f>
        <v/>
      </c>
      <c r="BM85" s="4">
        <f>IF($C85="OK",_xlfn.NUMBERVALUE(Plantilla!BK96),"")</f>
        <v/>
      </c>
      <c r="BN85" s="4">
        <f>IF($C85="OK",_xlfn.NUMBERVALUE(Plantilla!BL96),"")</f>
        <v/>
      </c>
      <c r="BO85" s="6">
        <f>IF($C85="OK",_xlfn.NUMBERVALUE(Plantilla!BM96),"")</f>
        <v/>
      </c>
      <c r="BP85" s="4">
        <f>IF($C85="OK",_xlfn.NUMBERVALUE(Plantilla!BN96),"")</f>
        <v/>
      </c>
      <c r="BQ85" s="6">
        <f>IF($C85="OK",_xlfn.NUMBERVALUE(Plantilla!BO96),"")</f>
        <v/>
      </c>
      <c r="BR85" s="4">
        <f>IF($C85="OK",_xlfn.NUMBERVALUE(Plantilla!BP96),"")</f>
        <v/>
      </c>
      <c r="BS85" s="6">
        <f>IF($C85="OK",_xlfn.NUMBERVALUE(Plantilla!BQ96),"")</f>
        <v/>
      </c>
      <c r="BT85" s="4">
        <f>IF($C85="OK",_xlfn.NUMBERVALUE(Plantilla!BR96),"")</f>
        <v/>
      </c>
      <c r="BU85" s="6">
        <f>IF($C85="OK",_xlfn.NUMBERVALUE(Plantilla!BS96),"")</f>
        <v/>
      </c>
      <c r="BV85" s="6">
        <f>IF($C85="OK",_xlfn.NUMBERVALUE(Plantilla!BT96),"")</f>
        <v/>
      </c>
      <c r="BW85" s="6">
        <f>IF($C85="OK",_xlfn.NUMBERVALUE(Plantilla!BU96),"")</f>
        <v/>
      </c>
      <c r="BX85" s="6">
        <f>IF($C85="OK",_xlfn.NUMBERVALUE(Plantilla!BV96),"")</f>
        <v/>
      </c>
      <c r="BY85" s="6">
        <f>IF($C85="OK",_xlfn.NUMBERVALUE(Plantilla!BW96),"")</f>
        <v/>
      </c>
      <c r="BZ85" s="6">
        <f>IF($C85="OK",_xlfn.NUMBERVALUE(Plantilla!BX96),"")</f>
        <v/>
      </c>
      <c r="CA85" s="6">
        <f>IF($C85="OK",_xlfn.NUMBERVALUE(Plantilla!BY96),"")</f>
        <v/>
      </c>
      <c r="CB85" s="6">
        <f>IF($C85="OK",_xlfn.NUMBERVALUE(Plantilla!BZ96),"")</f>
        <v/>
      </c>
      <c r="CC85" s="6">
        <f>IF($C85="OK",_xlfn.NUMBERVALUE(Plantilla!CA96),"")</f>
        <v/>
      </c>
      <c r="CD85" s="6">
        <f>IF($C85="OK",_xlfn.NUMBERVALUE(Plantilla!CB96),"")</f>
        <v/>
      </c>
      <c r="CE85" s="6">
        <f>IF($C85="OK",_xlfn.NUMBERVALUE(Plantilla!CC96),"")</f>
        <v/>
      </c>
      <c r="CF85" s="4">
        <f>IF($C85="OK",_xlfn.NUMBERVALUE(Plantilla!CD96),"")</f>
        <v/>
      </c>
      <c r="CG85" s="6">
        <f>IF($C85="OK",_xlfn.NUMBERVALUE(Plantilla!CE96),"")</f>
        <v/>
      </c>
      <c r="CH85" s="6">
        <f>IF($C85="OK",_xlfn.NUMBERVALUE(Plantilla!CF96),"")</f>
        <v/>
      </c>
      <c r="CI85" s="6">
        <f>IF($C85="OK",_xlfn.NUMBERVALUE(Plantilla!CG96),"")</f>
        <v/>
      </c>
      <c r="CJ85" s="6">
        <f>IF($C85="OK",_xlfn.NUMBERVALUE(Plantilla!CH96),"")</f>
        <v/>
      </c>
      <c r="CK85" s="6">
        <f>IF($C85="OK",_xlfn.NUMBERVALUE(Plantilla!CI96),"")</f>
        <v/>
      </c>
      <c r="CL85" s="6">
        <f>IF($C85="OK",_xlfn.NUMBERVALUE(Plantilla!CJ96),"")</f>
        <v/>
      </c>
      <c r="CM85">
        <f>IF($C85="OK",TEXT(Plantilla!CK96,"#"),"")</f>
        <v/>
      </c>
      <c r="CN85" s="6">
        <f>IF($C85="OK",_xlfn.NUMBERVALUE(Plantilla!CL96),"")</f>
        <v/>
      </c>
      <c r="CO85" s="6">
        <f>IF($C85="OK",_xlfn.NUMBERVALUE(Plantilla!CM96),"")</f>
        <v/>
      </c>
      <c r="CP85" s="110">
        <f>IF($C85="OK",_xlfn.NUMBERVALUE(Plantilla!CN96),"")</f>
        <v/>
      </c>
      <c r="CQ85" s="6">
        <f>IF($C85="OK",_xlfn.NUMBERVALUE(Plantilla!CO96),"")</f>
        <v/>
      </c>
      <c r="CR85" s="109">
        <f>IF($C85="OK",_xlfn.NUMBERVALUE(Plantilla!CP96),"")</f>
        <v/>
      </c>
      <c r="CS85" s="110">
        <f>IF($C85="OK",_xlfn.NUMBERVALUE(Plantilla!CQ96),"")</f>
        <v/>
      </c>
      <c r="CT85" s="6">
        <f>IF($C85="OK",_xlfn.NUMBERVALUE(Plantilla!CR96),"")</f>
        <v/>
      </c>
      <c r="CU85" s="109">
        <f>IF($C85="OK",_xlfn.NUMBERVALUE(Plantilla!CS96),"")</f>
        <v/>
      </c>
      <c r="CV85" s="110">
        <f>IF($C85="OK",_xlfn.NUMBERVALUE(Plantilla!CT96),"")</f>
        <v/>
      </c>
      <c r="CW85" s="6">
        <f>IF($C85="OK",_xlfn.NUMBERVALUE(Plantilla!CU96),"")</f>
        <v/>
      </c>
      <c r="CX85" s="82">
        <f>IF($C85="OK",_xlfn.NUMBERVALUE(Plantilla!CV96),"")</f>
        <v/>
      </c>
      <c r="CY85" s="6">
        <f>IF($C85="OK",_xlfn.NUMBERVALUE(Plantilla!CW96),"")</f>
        <v/>
      </c>
      <c r="CZ85" s="82">
        <f>IF($C85="OK",_xlfn.NUMBERVALUE(Plantilla!CX96),"")</f>
        <v/>
      </c>
      <c r="DA85" s="6">
        <f>IF($C85="OK",_xlfn.NUMBERVALUE(Plantilla!CY96),"")</f>
        <v/>
      </c>
      <c r="DB85" s="109">
        <f>IF($C85="OK",_xlfn.NUMBERVALUE(Plantilla!CZ96),"")</f>
        <v/>
      </c>
      <c r="DC85" s="6">
        <f>IF($C85="OK",_xlfn.NUMBERVALUE(Plantilla!DA96),"")</f>
        <v/>
      </c>
      <c r="DD85" s="6">
        <f>IF($C85="OK",TEXT(Plantilla!DB96,"#"),"")</f>
        <v/>
      </c>
      <c r="DE85" s="6">
        <f>IF($C85="OK",_xlfn.NUMBERVALUE(Plantilla!DC96),"")</f>
        <v/>
      </c>
      <c r="DF85" s="4">
        <f>IF($C85="OK",_xlfn.NUMBERVALUE(Plantilla!DD96),"")</f>
        <v/>
      </c>
      <c r="DG85" s="6">
        <f>IF($C85="OK",_xlfn.NUMBERVALUE(Plantilla!DE96),"")</f>
        <v/>
      </c>
      <c r="DH85" s="6">
        <f>IF($C85="OK",_xlfn.NUMBERVALUE(Plantilla!DF96),"")</f>
        <v/>
      </c>
      <c r="DI85" s="6">
        <f>IF($C85="OK",_xlfn.NUMBERVALUE(Plantilla!DG96),"")</f>
        <v/>
      </c>
      <c r="DJ85" s="6">
        <f>IF($C85="OK",_xlfn.NUMBERVALUE(Plantilla!DH96),"")</f>
        <v/>
      </c>
      <c r="DK85" s="6">
        <f>IF($C85="OK",_xlfn.NUMBERVALUE(Plantilla!DI96),"")</f>
        <v/>
      </c>
      <c r="DL85" s="6">
        <f>IF($C85="OK",_xlfn.NUMBERVALUE(Plantilla!DJ96),"")</f>
        <v/>
      </c>
      <c r="DM85" s="6">
        <f>IF($C85="OK",_xlfn.NUMBERVALUE(Plantilla!DK96),"")</f>
        <v/>
      </c>
      <c r="DN85" s="6">
        <f>IF($C85="OK",_xlfn.NUMBERVALUE(Plantilla!DL96),"")</f>
        <v/>
      </c>
      <c r="DO85" s="6">
        <f>IF($C85="OK",_xlfn.NUMBERVALUE(Plantilla!DM96),"")</f>
        <v/>
      </c>
      <c r="DP85" s="6">
        <f>IF($C85="OK",_xlfn.NUMBERVALUE(Plantilla!DN96),"")</f>
        <v/>
      </c>
      <c r="DQ85" s="6">
        <f>IF($C85="OK",_xlfn.NUMBERVALUE(Plantilla!DO96),"")</f>
        <v/>
      </c>
      <c r="DR85" s="6">
        <f>IF($C85="OK",_xlfn.NUMBERVALUE(Plantilla!DP96),"")</f>
        <v/>
      </c>
      <c r="DS85">
        <f>IF($C85="OK",TEXT(Plantilla!DR96,"#"),"")</f>
        <v/>
      </c>
      <c r="DT85" s="6" t="n"/>
    </row>
    <row r="86">
      <c r="A86">
        <f>IF(Plantilla!$I$6="¡Perfecto!, Guarda el archivo y adjúntalo a tu interfaz de Nómina Electrónica","OK","Error")</f>
        <v/>
      </c>
      <c r="B86">
        <f>IF(Plantilla!$I$6="¡Perfecto!, Guarda el archivo y adjúntalo a tu interfaz de Nómina Electrónica",MID(Plantilla!$D$2,SEARCH("V",Plantilla!$D$2),10),"")</f>
        <v/>
      </c>
      <c r="C86">
        <f>Plantilla!C97</f>
        <v/>
      </c>
      <c r="D86">
        <f>IF($C86="OK",Plantilla!B97,"")</f>
        <v/>
      </c>
      <c r="E86">
        <f>IF($C86="OK",
   VLOOKUP(Plantilla!$E$4,'Tablas '!$AP$4:$AT$6,5,FALSE),
"")</f>
        <v/>
      </c>
      <c r="F86">
        <f>IF($C86="OK",TEXT(Plantilla!D97,"#"),"")</f>
        <v/>
      </c>
      <c r="G86">
        <f>IF($C86="OK",
   VLOOKUP(Plantilla!E97,'Tablas '!$B$4:$C$14,2,FALSE),
"")</f>
        <v/>
      </c>
      <c r="H86">
        <f>IF($C86="OK",TEXT(Plantilla!F97,"#"),"")</f>
        <v/>
      </c>
      <c r="I86">
        <f>IF($C86="OK",TEXT(Plantilla!G97,"#"),"")</f>
        <v/>
      </c>
      <c r="J86">
        <f>IF($C86="OK",TEXT(Plantilla!H97,"#"),"")</f>
        <v/>
      </c>
      <c r="K86">
        <f>IF($C86="OK",TEXT(Plantilla!I97,"#"),"")</f>
        <v/>
      </c>
      <c r="L86">
        <f>IF($C86="OK",TEXT(Plantilla!J97,"#"),"")</f>
        <v/>
      </c>
      <c r="M86">
        <f>IF($C86="OK",TEXT(Plantilla!K97,"#"),"")</f>
        <v/>
      </c>
      <c r="N86">
        <f>IF($C86="OK",
   CONCATENATE(YEAR(Plantilla!L97),"-",TEXT(MONTH(Plantilla!L97),"00"),"-",TEXT(DAY(Plantilla!L97),"00")),
"")</f>
        <v/>
      </c>
      <c r="O86">
        <f>IF($C86="OK",_xlfn.NUMBERVALUE(Plantilla!M97),"")</f>
        <v/>
      </c>
      <c r="P86">
        <f>IF($C86="OK",
   IF(Plantilla!N97&lt;&gt;"",
      CONCATENATE(YEAR(Plantilla!N97),"-",TEXT(MONTH(Plantilla!N97),"00"),"-",TEXT(DAY(Plantilla!N97),"00")),
   ""),
"")</f>
        <v/>
      </c>
      <c r="Q86">
        <f>IF($C86="OK",
   VLOOKUP(Plantilla!O97,'Tablas '!$E$4:$F$19,2,FALSE),
"")</f>
        <v/>
      </c>
      <c r="R86">
        <f>IF($C86="OK",
   VLOOKUP(Plantilla!P97,'Tablas '!$H$4:$I$5,2,FALSE),
"")</f>
        <v/>
      </c>
      <c r="S86">
        <f>IF($C86="OK",
   VLOOKUP(Plantilla!Q97,'Tablas '!$K$4:$L$8,2,FALSE),
"")</f>
        <v/>
      </c>
      <c r="T86">
        <f>IF($C86="OK",
   VLOOKUP(Plantilla!R97,'Tablas '!$AE$4:$AF$6,2,FALSE),
"")</f>
        <v/>
      </c>
      <c r="U86">
        <f>IF($C86="OK",
   VLOOKUP(Plantilla!S97,'Tablas '!$AE$4:$AF$6,2,FALSE),
"")</f>
        <v/>
      </c>
      <c r="V86">
        <f>IF($C86="OK",TEXT(Plantilla!T97,"#"),"")</f>
        <v/>
      </c>
      <c r="W86" s="84">
        <f>IF($C86="OK",
   VLOOKUP(Plantilla!U97,'Tablas '!$AM$4:$AN$1126,2,FALSE),
"")</f>
        <v/>
      </c>
      <c r="X86">
        <f>IF($C86="OK",TEXT(Plantilla!V97,"#"),"")</f>
        <v/>
      </c>
      <c r="Y86">
        <f>IF($C86="OK",
   CONCATENATE(YEAR(Plantilla!W97),"-",TEXT(MONTH(Plantilla!W97),"00"),"-",TEXT(DAY(Plantilla!W97),"00")),
"")</f>
        <v/>
      </c>
      <c r="Z86">
        <f>IF($C86="OK",
   CONCATENATE(YEAR(Plantilla!X97),"-",TEXT(MONTH(Plantilla!X97),"00"),"-",TEXT(DAY(Plantilla!X97),"00")),
"")</f>
        <v/>
      </c>
      <c r="AA86">
        <f>IF($C86="OK",
   TEXT(VLOOKUP(Plantilla!Y97,'Tablas '!$Q$4:$R$9,2,FALSE),"#"),
"")</f>
        <v/>
      </c>
      <c r="AB86">
        <f>IF($C86="OK",
   CONCATENATE(YEAR(Plantilla!Z97),"-",TEXT(MONTH(Plantilla!Z97),"00"),"-",TEXT(DAY(Plantilla!Z97),"00")),
"")</f>
        <v/>
      </c>
      <c r="AC86">
        <f>IF($C86="OK",
   TEXT(VLOOKUP(Plantilla!AA97,'Tablas '!$T$4:$U$13,2,FALSE),"#"),
"")</f>
        <v/>
      </c>
      <c r="AD86">
        <f>IF($C86="OK",TEXT(Plantilla!AB97,"#"),"")</f>
        <v/>
      </c>
      <c r="AE86">
        <f>IF($C86="OK",
   IF(Plantilla!AC97&lt;&gt;"",
      TEXT(VLOOKUP(Plantilla!AC97,'Tablas '!$W$4:$X$7,2,FALSE),"#"),
   ""),
"")</f>
        <v/>
      </c>
      <c r="AF86">
        <f>IF($C86="OK",TEXT(Plantilla!AD97,"#"),"")</f>
        <v/>
      </c>
      <c r="AG86" s="6">
        <f>IF($C86="OK",_xlfn.NUMBERVALUE(Plantilla!AE97),"")</f>
        <v/>
      </c>
      <c r="AH86" s="4">
        <f>IF($C86="OK",_xlfn.NUMBERVALUE(Plantilla!AF97),"")</f>
        <v/>
      </c>
      <c r="AI86" s="6">
        <f>IF($C86="OK",_xlfn.NUMBERVALUE(Plantilla!AG97),"")</f>
        <v/>
      </c>
      <c r="AJ86" s="6">
        <f>IF($C86="OK",_xlfn.NUMBERVALUE(Plantilla!AH97),"")</f>
        <v/>
      </c>
      <c r="AK86" s="6">
        <f>IF($C86="OK",_xlfn.NUMBERVALUE(Plantilla!AI97),"")</f>
        <v/>
      </c>
      <c r="AL86" s="6">
        <f>IF($C86="OK",_xlfn.NUMBERVALUE(Plantilla!AJ97),"")</f>
        <v/>
      </c>
      <c r="AM86" s="4">
        <f>IF($C86="OK",_xlfn.NUMBERVALUE(Plantilla!AK97),"")</f>
        <v/>
      </c>
      <c r="AN86" s="6">
        <f>IF($C86="OK",_xlfn.NUMBERVALUE(Plantilla!AL97),"")</f>
        <v/>
      </c>
      <c r="AO86" s="4">
        <f>IF($C86="OK",_xlfn.NUMBERVALUE(Plantilla!AM97),"")</f>
        <v/>
      </c>
      <c r="AP86" s="6">
        <f>IF($C86="OK",_xlfn.NUMBERVALUE(Plantilla!AN97),"")</f>
        <v/>
      </c>
      <c r="AQ86" s="4">
        <f>IF($C86="OK",_xlfn.NUMBERVALUE(Plantilla!AO97),"")</f>
        <v/>
      </c>
      <c r="AR86" s="6">
        <f>IF($C86="OK",_xlfn.NUMBERVALUE(Plantilla!AP97),"")</f>
        <v/>
      </c>
      <c r="AS86" s="4">
        <f>IF($C86="OK",_xlfn.NUMBERVALUE(Plantilla!AQ97),"")</f>
        <v/>
      </c>
      <c r="AT86" s="6">
        <f>IF($C86="OK",_xlfn.NUMBERVALUE(Plantilla!AR97),"")</f>
        <v/>
      </c>
      <c r="AU86" s="4">
        <f>IF($C86="OK",_xlfn.NUMBERVALUE(Plantilla!AS97),"")</f>
        <v/>
      </c>
      <c r="AV86" s="6">
        <f>IF($C86="OK",_xlfn.NUMBERVALUE(Plantilla!AT97),"")</f>
        <v/>
      </c>
      <c r="AW86" s="4">
        <f>IF($C86="OK",_xlfn.NUMBERVALUE(Plantilla!AU97),"")</f>
        <v/>
      </c>
      <c r="AX86" s="6">
        <f>IF($C86="OK",_xlfn.NUMBERVALUE(Plantilla!AV97),"")</f>
        <v/>
      </c>
      <c r="AY86" s="4">
        <f>IF($C86="OK",_xlfn.NUMBERVALUE(Plantilla!AW97),"")</f>
        <v/>
      </c>
      <c r="AZ86" s="6">
        <f>IF($C86="OK",_xlfn.NUMBERVALUE(Plantilla!AX97),"")</f>
        <v/>
      </c>
      <c r="BA86">
        <f>IF($C86="OK",_xlfn.NUMBERVALUE(Plantilla!AY97),"")</f>
        <v/>
      </c>
      <c r="BB86">
        <f>IF($C86="OK",_xlfn.NUMBERVALUE(Plantilla!AZ97),"")</f>
        <v/>
      </c>
      <c r="BC86" s="4">
        <f>IF($C86="OK",_xlfn.NUMBERVALUE(Plantilla!BA97),"")</f>
        <v/>
      </c>
      <c r="BD86" s="6">
        <f>IF($C86="OK",_xlfn.NUMBERVALUE(Plantilla!BB97),"")</f>
        <v/>
      </c>
      <c r="BE86" s="4">
        <f>IF($C86="OK",_xlfn.NUMBERVALUE(Plantilla!BC97),"")</f>
        <v/>
      </c>
      <c r="BF86" s="6">
        <f>IF($C86="OK",_xlfn.NUMBERVALUE(Plantilla!BD97),"")</f>
        <v/>
      </c>
      <c r="BG86" s="4">
        <f>IF($C86="OK",_xlfn.NUMBERVALUE(Plantilla!BE97),"")</f>
        <v/>
      </c>
      <c r="BH86" s="6">
        <f>IF($C86="OK",_xlfn.NUMBERVALUE(Plantilla!BF97),"")</f>
        <v/>
      </c>
      <c r="BI86" s="110">
        <f>IF($C86="OK",_xlfn.NUMBERVALUE(Plantilla!BG97),"")</f>
        <v/>
      </c>
      <c r="BJ86" s="6">
        <f>IF($C86="OK",_xlfn.NUMBERVALUE(Plantilla!BH97),"")</f>
        <v/>
      </c>
      <c r="BK86" s="109">
        <f>IF($C86="OK",_xlfn.NUMBERVALUE(Plantilla!BI97),"")</f>
        <v/>
      </c>
      <c r="BL86" s="6">
        <f>IF($C86="OK",
   IF(Plantilla!BJ97&lt;&gt;"",
      TEXT(VLOOKUP(Plantilla!BJ97,'Tablas '!$Z$4:$AA$6,2,FALSE),"#"),
   ""),
"")</f>
        <v/>
      </c>
      <c r="BM86" s="4">
        <f>IF($C86="OK",_xlfn.NUMBERVALUE(Plantilla!BK97),"")</f>
        <v/>
      </c>
      <c r="BN86" s="4">
        <f>IF($C86="OK",_xlfn.NUMBERVALUE(Plantilla!BL97),"")</f>
        <v/>
      </c>
      <c r="BO86" s="6">
        <f>IF($C86="OK",_xlfn.NUMBERVALUE(Plantilla!BM97),"")</f>
        <v/>
      </c>
      <c r="BP86" s="4">
        <f>IF($C86="OK",_xlfn.NUMBERVALUE(Plantilla!BN97),"")</f>
        <v/>
      </c>
      <c r="BQ86" s="6">
        <f>IF($C86="OK",_xlfn.NUMBERVALUE(Plantilla!BO97),"")</f>
        <v/>
      </c>
      <c r="BR86" s="4">
        <f>IF($C86="OK",_xlfn.NUMBERVALUE(Plantilla!BP97),"")</f>
        <v/>
      </c>
      <c r="BS86" s="6">
        <f>IF($C86="OK",_xlfn.NUMBERVALUE(Plantilla!BQ97),"")</f>
        <v/>
      </c>
      <c r="BT86" s="4">
        <f>IF($C86="OK",_xlfn.NUMBERVALUE(Plantilla!BR97),"")</f>
        <v/>
      </c>
      <c r="BU86" s="6">
        <f>IF($C86="OK",_xlfn.NUMBERVALUE(Plantilla!BS97),"")</f>
        <v/>
      </c>
      <c r="BV86" s="6">
        <f>IF($C86="OK",_xlfn.NUMBERVALUE(Plantilla!BT97),"")</f>
        <v/>
      </c>
      <c r="BW86" s="6">
        <f>IF($C86="OK",_xlfn.NUMBERVALUE(Plantilla!BU97),"")</f>
        <v/>
      </c>
      <c r="BX86" s="6">
        <f>IF($C86="OK",_xlfn.NUMBERVALUE(Plantilla!BV97),"")</f>
        <v/>
      </c>
      <c r="BY86" s="6">
        <f>IF($C86="OK",_xlfn.NUMBERVALUE(Plantilla!BW97),"")</f>
        <v/>
      </c>
      <c r="BZ86" s="6">
        <f>IF($C86="OK",_xlfn.NUMBERVALUE(Plantilla!BX97),"")</f>
        <v/>
      </c>
      <c r="CA86" s="6">
        <f>IF($C86="OK",_xlfn.NUMBERVALUE(Plantilla!BY97),"")</f>
        <v/>
      </c>
      <c r="CB86" s="6">
        <f>IF($C86="OK",_xlfn.NUMBERVALUE(Plantilla!BZ97),"")</f>
        <v/>
      </c>
      <c r="CC86" s="6">
        <f>IF($C86="OK",_xlfn.NUMBERVALUE(Plantilla!CA97),"")</f>
        <v/>
      </c>
      <c r="CD86" s="6">
        <f>IF($C86="OK",_xlfn.NUMBERVALUE(Plantilla!CB97),"")</f>
        <v/>
      </c>
      <c r="CE86" s="6">
        <f>IF($C86="OK",_xlfn.NUMBERVALUE(Plantilla!CC97),"")</f>
        <v/>
      </c>
      <c r="CF86" s="4">
        <f>IF($C86="OK",_xlfn.NUMBERVALUE(Plantilla!CD97),"")</f>
        <v/>
      </c>
      <c r="CG86" s="6">
        <f>IF($C86="OK",_xlfn.NUMBERVALUE(Plantilla!CE97),"")</f>
        <v/>
      </c>
      <c r="CH86" s="6">
        <f>IF($C86="OK",_xlfn.NUMBERVALUE(Plantilla!CF97),"")</f>
        <v/>
      </c>
      <c r="CI86" s="6">
        <f>IF($C86="OK",_xlfn.NUMBERVALUE(Plantilla!CG97),"")</f>
        <v/>
      </c>
      <c r="CJ86" s="6">
        <f>IF($C86="OK",_xlfn.NUMBERVALUE(Plantilla!CH97),"")</f>
        <v/>
      </c>
      <c r="CK86" s="6">
        <f>IF($C86="OK",_xlfn.NUMBERVALUE(Plantilla!CI97),"")</f>
        <v/>
      </c>
      <c r="CL86" s="6">
        <f>IF($C86="OK",_xlfn.NUMBERVALUE(Plantilla!CJ97),"")</f>
        <v/>
      </c>
      <c r="CM86">
        <f>IF($C86="OK",TEXT(Plantilla!CK97,"#"),"")</f>
        <v/>
      </c>
      <c r="CN86" s="6">
        <f>IF($C86="OK",_xlfn.NUMBERVALUE(Plantilla!CL97),"")</f>
        <v/>
      </c>
      <c r="CO86" s="6">
        <f>IF($C86="OK",_xlfn.NUMBERVALUE(Plantilla!CM97),"")</f>
        <v/>
      </c>
      <c r="CP86" s="110">
        <f>IF($C86="OK",_xlfn.NUMBERVALUE(Plantilla!CN97),"")</f>
        <v/>
      </c>
      <c r="CQ86" s="6">
        <f>IF($C86="OK",_xlfn.NUMBERVALUE(Plantilla!CO97),"")</f>
        <v/>
      </c>
      <c r="CR86" s="109">
        <f>IF($C86="OK",_xlfn.NUMBERVALUE(Plantilla!CP97),"")</f>
        <v/>
      </c>
      <c r="CS86" s="110">
        <f>IF($C86="OK",_xlfn.NUMBERVALUE(Plantilla!CQ97),"")</f>
        <v/>
      </c>
      <c r="CT86" s="6">
        <f>IF($C86="OK",_xlfn.NUMBERVALUE(Plantilla!CR97),"")</f>
        <v/>
      </c>
      <c r="CU86" s="109">
        <f>IF($C86="OK",_xlfn.NUMBERVALUE(Plantilla!CS97),"")</f>
        <v/>
      </c>
      <c r="CV86" s="110">
        <f>IF($C86="OK",_xlfn.NUMBERVALUE(Plantilla!CT97),"")</f>
        <v/>
      </c>
      <c r="CW86" s="6">
        <f>IF($C86="OK",_xlfn.NUMBERVALUE(Plantilla!CU97),"")</f>
        <v/>
      </c>
      <c r="CX86" s="82">
        <f>IF($C86="OK",_xlfn.NUMBERVALUE(Plantilla!CV97),"")</f>
        <v/>
      </c>
      <c r="CY86" s="6">
        <f>IF($C86="OK",_xlfn.NUMBERVALUE(Plantilla!CW97),"")</f>
        <v/>
      </c>
      <c r="CZ86" s="82">
        <f>IF($C86="OK",_xlfn.NUMBERVALUE(Plantilla!CX97),"")</f>
        <v/>
      </c>
      <c r="DA86" s="6">
        <f>IF($C86="OK",_xlfn.NUMBERVALUE(Plantilla!CY97),"")</f>
        <v/>
      </c>
      <c r="DB86" s="109">
        <f>IF($C86="OK",_xlfn.NUMBERVALUE(Plantilla!CZ97),"")</f>
        <v/>
      </c>
      <c r="DC86" s="6">
        <f>IF($C86="OK",_xlfn.NUMBERVALUE(Plantilla!DA97),"")</f>
        <v/>
      </c>
      <c r="DD86" s="6">
        <f>IF($C86="OK",TEXT(Plantilla!DB97,"#"),"")</f>
        <v/>
      </c>
      <c r="DE86" s="6">
        <f>IF($C86="OK",_xlfn.NUMBERVALUE(Plantilla!DC97),"")</f>
        <v/>
      </c>
      <c r="DF86" s="4">
        <f>IF($C86="OK",_xlfn.NUMBERVALUE(Plantilla!DD97),"")</f>
        <v/>
      </c>
      <c r="DG86" s="6">
        <f>IF($C86="OK",_xlfn.NUMBERVALUE(Plantilla!DE97),"")</f>
        <v/>
      </c>
      <c r="DH86" s="6">
        <f>IF($C86="OK",_xlfn.NUMBERVALUE(Plantilla!DF97),"")</f>
        <v/>
      </c>
      <c r="DI86" s="6">
        <f>IF($C86="OK",_xlfn.NUMBERVALUE(Plantilla!DG97),"")</f>
        <v/>
      </c>
      <c r="DJ86" s="6">
        <f>IF($C86="OK",_xlfn.NUMBERVALUE(Plantilla!DH97),"")</f>
        <v/>
      </c>
      <c r="DK86" s="6">
        <f>IF($C86="OK",_xlfn.NUMBERVALUE(Plantilla!DI97),"")</f>
        <v/>
      </c>
      <c r="DL86" s="6">
        <f>IF($C86="OK",_xlfn.NUMBERVALUE(Plantilla!DJ97),"")</f>
        <v/>
      </c>
      <c r="DM86" s="6">
        <f>IF($C86="OK",_xlfn.NUMBERVALUE(Plantilla!DK97),"")</f>
        <v/>
      </c>
      <c r="DN86" s="6">
        <f>IF($C86="OK",_xlfn.NUMBERVALUE(Plantilla!DL97),"")</f>
        <v/>
      </c>
      <c r="DO86" s="6">
        <f>IF($C86="OK",_xlfn.NUMBERVALUE(Plantilla!DM97),"")</f>
        <v/>
      </c>
      <c r="DP86" s="6">
        <f>IF($C86="OK",_xlfn.NUMBERVALUE(Plantilla!DN97),"")</f>
        <v/>
      </c>
      <c r="DQ86" s="6">
        <f>IF($C86="OK",_xlfn.NUMBERVALUE(Plantilla!DO97),"")</f>
        <v/>
      </c>
      <c r="DR86" s="6">
        <f>IF($C86="OK",_xlfn.NUMBERVALUE(Plantilla!DP97),"")</f>
        <v/>
      </c>
      <c r="DS86">
        <f>IF($C86="OK",TEXT(Plantilla!DR97,"#"),"")</f>
        <v/>
      </c>
      <c r="DT86" s="6" t="n"/>
    </row>
    <row r="87">
      <c r="A87">
        <f>IF(Plantilla!$I$6="¡Perfecto!, Guarda el archivo y adjúntalo a tu interfaz de Nómina Electrónica","OK","Error")</f>
        <v/>
      </c>
      <c r="B87">
        <f>IF(Plantilla!$I$6="¡Perfecto!, Guarda el archivo y adjúntalo a tu interfaz de Nómina Electrónica",MID(Plantilla!$D$2,SEARCH("V",Plantilla!$D$2),10),"")</f>
        <v/>
      </c>
      <c r="C87">
        <f>Plantilla!C98</f>
        <v/>
      </c>
      <c r="D87">
        <f>IF($C87="OK",Plantilla!B98,"")</f>
        <v/>
      </c>
      <c r="E87">
        <f>IF($C87="OK",
   VLOOKUP(Plantilla!$E$4,'Tablas '!$AP$4:$AT$6,5,FALSE),
"")</f>
        <v/>
      </c>
      <c r="F87">
        <f>IF($C87="OK",TEXT(Plantilla!D98,"#"),"")</f>
        <v/>
      </c>
      <c r="G87">
        <f>IF($C87="OK",
   VLOOKUP(Plantilla!E98,'Tablas '!$B$4:$C$14,2,FALSE),
"")</f>
        <v/>
      </c>
      <c r="H87">
        <f>IF($C87="OK",TEXT(Plantilla!F98,"#"),"")</f>
        <v/>
      </c>
      <c r="I87">
        <f>IF($C87="OK",TEXT(Plantilla!G98,"#"),"")</f>
        <v/>
      </c>
      <c r="J87">
        <f>IF($C87="OK",TEXT(Plantilla!H98,"#"),"")</f>
        <v/>
      </c>
      <c r="K87">
        <f>IF($C87="OK",TEXT(Plantilla!I98,"#"),"")</f>
        <v/>
      </c>
      <c r="L87">
        <f>IF($C87="OK",TEXT(Plantilla!J98,"#"),"")</f>
        <v/>
      </c>
      <c r="M87">
        <f>IF($C87="OK",TEXT(Plantilla!K98,"#"),"")</f>
        <v/>
      </c>
      <c r="N87">
        <f>IF($C87="OK",
   CONCATENATE(YEAR(Plantilla!L98),"-",TEXT(MONTH(Plantilla!L98),"00"),"-",TEXT(DAY(Plantilla!L98),"00")),
"")</f>
        <v/>
      </c>
      <c r="O87">
        <f>IF($C87="OK",_xlfn.NUMBERVALUE(Plantilla!M98),"")</f>
        <v/>
      </c>
      <c r="P87">
        <f>IF($C87="OK",
   IF(Plantilla!N98&lt;&gt;"",
      CONCATENATE(YEAR(Plantilla!N98),"-",TEXT(MONTH(Plantilla!N98),"00"),"-",TEXT(DAY(Plantilla!N98),"00")),
   ""),
"")</f>
        <v/>
      </c>
      <c r="Q87">
        <f>IF($C87="OK",
   VLOOKUP(Plantilla!O98,'Tablas '!$E$4:$F$19,2,FALSE),
"")</f>
        <v/>
      </c>
      <c r="R87">
        <f>IF($C87="OK",
   VLOOKUP(Plantilla!P98,'Tablas '!$H$4:$I$5,2,FALSE),
"")</f>
        <v/>
      </c>
      <c r="S87">
        <f>IF($C87="OK",
   VLOOKUP(Plantilla!Q98,'Tablas '!$K$4:$L$8,2,FALSE),
"")</f>
        <v/>
      </c>
      <c r="T87">
        <f>IF($C87="OK",
   VLOOKUP(Plantilla!R98,'Tablas '!$AE$4:$AF$6,2,FALSE),
"")</f>
        <v/>
      </c>
      <c r="U87">
        <f>IF($C87="OK",
   VLOOKUP(Plantilla!S98,'Tablas '!$AE$4:$AF$6,2,FALSE),
"")</f>
        <v/>
      </c>
      <c r="V87">
        <f>IF($C87="OK",TEXT(Plantilla!T98,"#"),"")</f>
        <v/>
      </c>
      <c r="W87" s="84">
        <f>IF($C87="OK",
   VLOOKUP(Plantilla!U98,'Tablas '!$AM$4:$AN$1126,2,FALSE),
"")</f>
        <v/>
      </c>
      <c r="X87">
        <f>IF($C87="OK",TEXT(Plantilla!V98,"#"),"")</f>
        <v/>
      </c>
      <c r="Y87">
        <f>IF($C87="OK",
   CONCATENATE(YEAR(Plantilla!W98),"-",TEXT(MONTH(Plantilla!W98),"00"),"-",TEXT(DAY(Plantilla!W98),"00")),
"")</f>
        <v/>
      </c>
      <c r="Z87">
        <f>IF($C87="OK",
   CONCATENATE(YEAR(Plantilla!X98),"-",TEXT(MONTH(Plantilla!X98),"00"),"-",TEXT(DAY(Plantilla!X98),"00")),
"")</f>
        <v/>
      </c>
      <c r="AA87">
        <f>IF($C87="OK",
   TEXT(VLOOKUP(Plantilla!Y98,'Tablas '!$Q$4:$R$9,2,FALSE),"#"),
"")</f>
        <v/>
      </c>
      <c r="AB87">
        <f>IF($C87="OK",
   CONCATENATE(YEAR(Plantilla!Z98),"-",TEXT(MONTH(Plantilla!Z98),"00"),"-",TEXT(DAY(Plantilla!Z98),"00")),
"")</f>
        <v/>
      </c>
      <c r="AC87">
        <f>IF($C87="OK",
   TEXT(VLOOKUP(Plantilla!AA98,'Tablas '!$T$4:$U$13,2,FALSE),"#"),
"")</f>
        <v/>
      </c>
      <c r="AD87">
        <f>IF($C87="OK",TEXT(Plantilla!AB98,"#"),"")</f>
        <v/>
      </c>
      <c r="AE87">
        <f>IF($C87="OK",
   IF(Plantilla!AC98&lt;&gt;"",
      TEXT(VLOOKUP(Plantilla!AC98,'Tablas '!$W$4:$X$7,2,FALSE),"#"),
   ""),
"")</f>
        <v/>
      </c>
      <c r="AF87">
        <f>IF($C87="OK",TEXT(Plantilla!AD98,"#"),"")</f>
        <v/>
      </c>
      <c r="AG87" s="6">
        <f>IF($C87="OK",_xlfn.NUMBERVALUE(Plantilla!AE98),"")</f>
        <v/>
      </c>
      <c r="AH87" s="4">
        <f>IF($C87="OK",_xlfn.NUMBERVALUE(Plantilla!AF98),"")</f>
        <v/>
      </c>
      <c r="AI87" s="6">
        <f>IF($C87="OK",_xlfn.NUMBERVALUE(Plantilla!AG98),"")</f>
        <v/>
      </c>
      <c r="AJ87" s="6">
        <f>IF($C87="OK",_xlfn.NUMBERVALUE(Plantilla!AH98),"")</f>
        <v/>
      </c>
      <c r="AK87" s="6">
        <f>IF($C87="OK",_xlfn.NUMBERVALUE(Plantilla!AI98),"")</f>
        <v/>
      </c>
      <c r="AL87" s="6">
        <f>IF($C87="OK",_xlfn.NUMBERVALUE(Plantilla!AJ98),"")</f>
        <v/>
      </c>
      <c r="AM87" s="4">
        <f>IF($C87="OK",_xlfn.NUMBERVALUE(Plantilla!AK98),"")</f>
        <v/>
      </c>
      <c r="AN87" s="6">
        <f>IF($C87="OK",_xlfn.NUMBERVALUE(Plantilla!AL98),"")</f>
        <v/>
      </c>
      <c r="AO87" s="4">
        <f>IF($C87="OK",_xlfn.NUMBERVALUE(Plantilla!AM98),"")</f>
        <v/>
      </c>
      <c r="AP87" s="6">
        <f>IF($C87="OK",_xlfn.NUMBERVALUE(Plantilla!AN98),"")</f>
        <v/>
      </c>
      <c r="AQ87" s="4">
        <f>IF($C87="OK",_xlfn.NUMBERVALUE(Plantilla!AO98),"")</f>
        <v/>
      </c>
      <c r="AR87" s="6">
        <f>IF($C87="OK",_xlfn.NUMBERVALUE(Plantilla!AP98),"")</f>
        <v/>
      </c>
      <c r="AS87" s="4">
        <f>IF($C87="OK",_xlfn.NUMBERVALUE(Plantilla!AQ98),"")</f>
        <v/>
      </c>
      <c r="AT87" s="6">
        <f>IF($C87="OK",_xlfn.NUMBERVALUE(Plantilla!AR98),"")</f>
        <v/>
      </c>
      <c r="AU87" s="4">
        <f>IF($C87="OK",_xlfn.NUMBERVALUE(Plantilla!AS98),"")</f>
        <v/>
      </c>
      <c r="AV87" s="6">
        <f>IF($C87="OK",_xlfn.NUMBERVALUE(Plantilla!AT98),"")</f>
        <v/>
      </c>
      <c r="AW87" s="4">
        <f>IF($C87="OK",_xlfn.NUMBERVALUE(Plantilla!AU98),"")</f>
        <v/>
      </c>
      <c r="AX87" s="6">
        <f>IF($C87="OK",_xlfn.NUMBERVALUE(Plantilla!AV98),"")</f>
        <v/>
      </c>
      <c r="AY87" s="4">
        <f>IF($C87="OK",_xlfn.NUMBERVALUE(Plantilla!AW98),"")</f>
        <v/>
      </c>
      <c r="AZ87" s="6">
        <f>IF($C87="OK",_xlfn.NUMBERVALUE(Plantilla!AX98),"")</f>
        <v/>
      </c>
      <c r="BA87">
        <f>IF($C87="OK",_xlfn.NUMBERVALUE(Plantilla!AY98),"")</f>
        <v/>
      </c>
      <c r="BB87">
        <f>IF($C87="OK",_xlfn.NUMBERVALUE(Plantilla!AZ98),"")</f>
        <v/>
      </c>
      <c r="BC87" s="4">
        <f>IF($C87="OK",_xlfn.NUMBERVALUE(Plantilla!BA98),"")</f>
        <v/>
      </c>
      <c r="BD87" s="6">
        <f>IF($C87="OK",_xlfn.NUMBERVALUE(Plantilla!BB98),"")</f>
        <v/>
      </c>
      <c r="BE87" s="4">
        <f>IF($C87="OK",_xlfn.NUMBERVALUE(Plantilla!BC98),"")</f>
        <v/>
      </c>
      <c r="BF87" s="6">
        <f>IF($C87="OK",_xlfn.NUMBERVALUE(Plantilla!BD98),"")</f>
        <v/>
      </c>
      <c r="BG87" s="4">
        <f>IF($C87="OK",_xlfn.NUMBERVALUE(Plantilla!BE98),"")</f>
        <v/>
      </c>
      <c r="BH87" s="6">
        <f>IF($C87="OK",_xlfn.NUMBERVALUE(Plantilla!BF98),"")</f>
        <v/>
      </c>
      <c r="BI87" s="110">
        <f>IF($C87="OK",_xlfn.NUMBERVALUE(Plantilla!BG98),"")</f>
        <v/>
      </c>
      <c r="BJ87" s="6">
        <f>IF($C87="OK",_xlfn.NUMBERVALUE(Plantilla!BH98),"")</f>
        <v/>
      </c>
      <c r="BK87" s="109">
        <f>IF($C87="OK",_xlfn.NUMBERVALUE(Plantilla!BI98),"")</f>
        <v/>
      </c>
      <c r="BL87" s="6">
        <f>IF($C87="OK",
   IF(Plantilla!BJ98&lt;&gt;"",
      TEXT(VLOOKUP(Plantilla!BJ98,'Tablas '!$Z$4:$AA$6,2,FALSE),"#"),
   ""),
"")</f>
        <v/>
      </c>
      <c r="BM87" s="4">
        <f>IF($C87="OK",_xlfn.NUMBERVALUE(Plantilla!BK98),"")</f>
        <v/>
      </c>
      <c r="BN87" s="4">
        <f>IF($C87="OK",_xlfn.NUMBERVALUE(Plantilla!BL98),"")</f>
        <v/>
      </c>
      <c r="BO87" s="6">
        <f>IF($C87="OK",_xlfn.NUMBERVALUE(Plantilla!BM98),"")</f>
        <v/>
      </c>
      <c r="BP87" s="4">
        <f>IF($C87="OK",_xlfn.NUMBERVALUE(Plantilla!BN98),"")</f>
        <v/>
      </c>
      <c r="BQ87" s="6">
        <f>IF($C87="OK",_xlfn.NUMBERVALUE(Plantilla!BO98),"")</f>
        <v/>
      </c>
      <c r="BR87" s="4">
        <f>IF($C87="OK",_xlfn.NUMBERVALUE(Plantilla!BP98),"")</f>
        <v/>
      </c>
      <c r="BS87" s="6">
        <f>IF($C87="OK",_xlfn.NUMBERVALUE(Plantilla!BQ98),"")</f>
        <v/>
      </c>
      <c r="BT87" s="4">
        <f>IF($C87="OK",_xlfn.NUMBERVALUE(Plantilla!BR98),"")</f>
        <v/>
      </c>
      <c r="BU87" s="6">
        <f>IF($C87="OK",_xlfn.NUMBERVALUE(Plantilla!BS98),"")</f>
        <v/>
      </c>
      <c r="BV87" s="6">
        <f>IF($C87="OK",_xlfn.NUMBERVALUE(Plantilla!BT98),"")</f>
        <v/>
      </c>
      <c r="BW87" s="6">
        <f>IF($C87="OK",_xlfn.NUMBERVALUE(Plantilla!BU98),"")</f>
        <v/>
      </c>
      <c r="BX87" s="6">
        <f>IF($C87="OK",_xlfn.NUMBERVALUE(Plantilla!BV98),"")</f>
        <v/>
      </c>
      <c r="BY87" s="6">
        <f>IF($C87="OK",_xlfn.NUMBERVALUE(Plantilla!BW98),"")</f>
        <v/>
      </c>
      <c r="BZ87" s="6">
        <f>IF($C87="OK",_xlfn.NUMBERVALUE(Plantilla!BX98),"")</f>
        <v/>
      </c>
      <c r="CA87" s="6">
        <f>IF($C87="OK",_xlfn.NUMBERVALUE(Plantilla!BY98),"")</f>
        <v/>
      </c>
      <c r="CB87" s="6">
        <f>IF($C87="OK",_xlfn.NUMBERVALUE(Plantilla!BZ98),"")</f>
        <v/>
      </c>
      <c r="CC87" s="6">
        <f>IF($C87="OK",_xlfn.NUMBERVALUE(Plantilla!CA98),"")</f>
        <v/>
      </c>
      <c r="CD87" s="6">
        <f>IF($C87="OK",_xlfn.NUMBERVALUE(Plantilla!CB98),"")</f>
        <v/>
      </c>
      <c r="CE87" s="6">
        <f>IF($C87="OK",_xlfn.NUMBERVALUE(Plantilla!CC98),"")</f>
        <v/>
      </c>
      <c r="CF87" s="4">
        <f>IF($C87="OK",_xlfn.NUMBERVALUE(Plantilla!CD98),"")</f>
        <v/>
      </c>
      <c r="CG87" s="6">
        <f>IF($C87="OK",_xlfn.NUMBERVALUE(Plantilla!CE98),"")</f>
        <v/>
      </c>
      <c r="CH87" s="6">
        <f>IF($C87="OK",_xlfn.NUMBERVALUE(Plantilla!CF98),"")</f>
        <v/>
      </c>
      <c r="CI87" s="6">
        <f>IF($C87="OK",_xlfn.NUMBERVALUE(Plantilla!CG98),"")</f>
        <v/>
      </c>
      <c r="CJ87" s="6">
        <f>IF($C87="OK",_xlfn.NUMBERVALUE(Plantilla!CH98),"")</f>
        <v/>
      </c>
      <c r="CK87" s="6">
        <f>IF($C87="OK",_xlfn.NUMBERVALUE(Plantilla!CI98),"")</f>
        <v/>
      </c>
      <c r="CL87" s="6">
        <f>IF($C87="OK",_xlfn.NUMBERVALUE(Plantilla!CJ98),"")</f>
        <v/>
      </c>
      <c r="CM87">
        <f>IF($C87="OK",TEXT(Plantilla!CK98,"#"),"")</f>
        <v/>
      </c>
      <c r="CN87" s="6">
        <f>IF($C87="OK",_xlfn.NUMBERVALUE(Plantilla!CL98),"")</f>
        <v/>
      </c>
      <c r="CO87" s="6">
        <f>IF($C87="OK",_xlfn.NUMBERVALUE(Plantilla!CM98),"")</f>
        <v/>
      </c>
      <c r="CP87" s="110">
        <f>IF($C87="OK",_xlfn.NUMBERVALUE(Plantilla!CN98),"")</f>
        <v/>
      </c>
      <c r="CQ87" s="6">
        <f>IF($C87="OK",_xlfn.NUMBERVALUE(Plantilla!CO98),"")</f>
        <v/>
      </c>
      <c r="CR87" s="109">
        <f>IF($C87="OK",_xlfn.NUMBERVALUE(Plantilla!CP98),"")</f>
        <v/>
      </c>
      <c r="CS87" s="110">
        <f>IF($C87="OK",_xlfn.NUMBERVALUE(Plantilla!CQ98),"")</f>
        <v/>
      </c>
      <c r="CT87" s="6">
        <f>IF($C87="OK",_xlfn.NUMBERVALUE(Plantilla!CR98),"")</f>
        <v/>
      </c>
      <c r="CU87" s="109">
        <f>IF($C87="OK",_xlfn.NUMBERVALUE(Plantilla!CS98),"")</f>
        <v/>
      </c>
      <c r="CV87" s="110">
        <f>IF($C87="OK",_xlfn.NUMBERVALUE(Plantilla!CT98),"")</f>
        <v/>
      </c>
      <c r="CW87" s="6">
        <f>IF($C87="OK",_xlfn.NUMBERVALUE(Plantilla!CU98),"")</f>
        <v/>
      </c>
      <c r="CX87" s="82">
        <f>IF($C87="OK",_xlfn.NUMBERVALUE(Plantilla!CV98),"")</f>
        <v/>
      </c>
      <c r="CY87" s="6">
        <f>IF($C87="OK",_xlfn.NUMBERVALUE(Plantilla!CW98),"")</f>
        <v/>
      </c>
      <c r="CZ87" s="82">
        <f>IF($C87="OK",_xlfn.NUMBERVALUE(Plantilla!CX98),"")</f>
        <v/>
      </c>
      <c r="DA87" s="6">
        <f>IF($C87="OK",_xlfn.NUMBERVALUE(Plantilla!CY98),"")</f>
        <v/>
      </c>
      <c r="DB87" s="109">
        <f>IF($C87="OK",_xlfn.NUMBERVALUE(Plantilla!CZ98),"")</f>
        <v/>
      </c>
      <c r="DC87" s="6">
        <f>IF($C87="OK",_xlfn.NUMBERVALUE(Plantilla!DA98),"")</f>
        <v/>
      </c>
      <c r="DD87" s="6">
        <f>IF($C87="OK",TEXT(Plantilla!DB98,"#"),"")</f>
        <v/>
      </c>
      <c r="DE87" s="6">
        <f>IF($C87="OK",_xlfn.NUMBERVALUE(Plantilla!DC98),"")</f>
        <v/>
      </c>
      <c r="DF87" s="4">
        <f>IF($C87="OK",_xlfn.NUMBERVALUE(Plantilla!DD98),"")</f>
        <v/>
      </c>
      <c r="DG87" s="6">
        <f>IF($C87="OK",_xlfn.NUMBERVALUE(Plantilla!DE98),"")</f>
        <v/>
      </c>
      <c r="DH87" s="6">
        <f>IF($C87="OK",_xlfn.NUMBERVALUE(Plantilla!DF98),"")</f>
        <v/>
      </c>
      <c r="DI87" s="6">
        <f>IF($C87="OK",_xlfn.NUMBERVALUE(Plantilla!DG98),"")</f>
        <v/>
      </c>
      <c r="DJ87" s="6">
        <f>IF($C87="OK",_xlfn.NUMBERVALUE(Plantilla!DH98),"")</f>
        <v/>
      </c>
      <c r="DK87" s="6">
        <f>IF($C87="OK",_xlfn.NUMBERVALUE(Plantilla!DI98),"")</f>
        <v/>
      </c>
      <c r="DL87" s="6">
        <f>IF($C87="OK",_xlfn.NUMBERVALUE(Plantilla!DJ98),"")</f>
        <v/>
      </c>
      <c r="DM87" s="6">
        <f>IF($C87="OK",_xlfn.NUMBERVALUE(Plantilla!DK98),"")</f>
        <v/>
      </c>
      <c r="DN87" s="6">
        <f>IF($C87="OK",_xlfn.NUMBERVALUE(Plantilla!DL98),"")</f>
        <v/>
      </c>
      <c r="DO87" s="6">
        <f>IF($C87="OK",_xlfn.NUMBERVALUE(Plantilla!DM98),"")</f>
        <v/>
      </c>
      <c r="DP87" s="6">
        <f>IF($C87="OK",_xlfn.NUMBERVALUE(Plantilla!DN98),"")</f>
        <v/>
      </c>
      <c r="DQ87" s="6">
        <f>IF($C87="OK",_xlfn.NUMBERVALUE(Plantilla!DO98),"")</f>
        <v/>
      </c>
      <c r="DR87" s="6">
        <f>IF($C87="OK",_xlfn.NUMBERVALUE(Plantilla!DP98),"")</f>
        <v/>
      </c>
      <c r="DS87">
        <f>IF($C87="OK",TEXT(Plantilla!DR98,"#"),"")</f>
        <v/>
      </c>
      <c r="DT87" s="6" t="n"/>
    </row>
    <row r="88">
      <c r="A88">
        <f>IF(Plantilla!$I$6="¡Perfecto!, Guarda el archivo y adjúntalo a tu interfaz de Nómina Electrónica","OK","Error")</f>
        <v/>
      </c>
      <c r="B88">
        <f>IF(Plantilla!$I$6="¡Perfecto!, Guarda el archivo y adjúntalo a tu interfaz de Nómina Electrónica",MID(Plantilla!$D$2,SEARCH("V",Plantilla!$D$2),10),"")</f>
        <v/>
      </c>
      <c r="C88">
        <f>Plantilla!C99</f>
        <v/>
      </c>
      <c r="D88">
        <f>IF($C88="OK",Plantilla!B99,"")</f>
        <v/>
      </c>
      <c r="E88">
        <f>IF($C88="OK",
   VLOOKUP(Plantilla!$E$4,'Tablas '!$AP$4:$AT$6,5,FALSE),
"")</f>
        <v/>
      </c>
      <c r="F88">
        <f>IF($C88="OK",TEXT(Plantilla!D99,"#"),"")</f>
        <v/>
      </c>
      <c r="G88">
        <f>IF($C88="OK",
   VLOOKUP(Plantilla!E99,'Tablas '!$B$4:$C$14,2,FALSE),
"")</f>
        <v/>
      </c>
      <c r="H88">
        <f>IF($C88="OK",TEXT(Plantilla!F99,"#"),"")</f>
        <v/>
      </c>
      <c r="I88">
        <f>IF($C88="OK",TEXT(Plantilla!G99,"#"),"")</f>
        <v/>
      </c>
      <c r="J88">
        <f>IF($C88="OK",TEXT(Plantilla!H99,"#"),"")</f>
        <v/>
      </c>
      <c r="K88">
        <f>IF($C88="OK",TEXT(Plantilla!I99,"#"),"")</f>
        <v/>
      </c>
      <c r="L88">
        <f>IF($C88="OK",TEXT(Plantilla!J99,"#"),"")</f>
        <v/>
      </c>
      <c r="M88">
        <f>IF($C88="OK",TEXT(Plantilla!K99,"#"),"")</f>
        <v/>
      </c>
      <c r="N88">
        <f>IF($C88="OK",
   CONCATENATE(YEAR(Plantilla!L99),"-",TEXT(MONTH(Plantilla!L99),"00"),"-",TEXT(DAY(Plantilla!L99),"00")),
"")</f>
        <v/>
      </c>
      <c r="O88">
        <f>IF($C88="OK",_xlfn.NUMBERVALUE(Plantilla!M99),"")</f>
        <v/>
      </c>
      <c r="P88">
        <f>IF($C88="OK",
   IF(Plantilla!N99&lt;&gt;"",
      CONCATENATE(YEAR(Plantilla!N99),"-",TEXT(MONTH(Plantilla!N99),"00"),"-",TEXT(DAY(Plantilla!N99),"00")),
   ""),
"")</f>
        <v/>
      </c>
      <c r="Q88">
        <f>IF($C88="OK",
   VLOOKUP(Plantilla!O99,'Tablas '!$E$4:$F$19,2,FALSE),
"")</f>
        <v/>
      </c>
      <c r="R88">
        <f>IF($C88="OK",
   VLOOKUP(Plantilla!P99,'Tablas '!$H$4:$I$5,2,FALSE),
"")</f>
        <v/>
      </c>
      <c r="S88">
        <f>IF($C88="OK",
   VLOOKUP(Plantilla!Q99,'Tablas '!$K$4:$L$8,2,FALSE),
"")</f>
        <v/>
      </c>
      <c r="T88">
        <f>IF($C88="OK",
   VLOOKUP(Plantilla!R99,'Tablas '!$AE$4:$AF$6,2,FALSE),
"")</f>
        <v/>
      </c>
      <c r="U88">
        <f>IF($C88="OK",
   VLOOKUP(Plantilla!S99,'Tablas '!$AE$4:$AF$6,2,FALSE),
"")</f>
        <v/>
      </c>
      <c r="V88">
        <f>IF($C88="OK",TEXT(Plantilla!T99,"#"),"")</f>
        <v/>
      </c>
      <c r="W88" s="84">
        <f>IF($C88="OK",
   VLOOKUP(Plantilla!U99,'Tablas '!$AM$4:$AN$1126,2,FALSE),
"")</f>
        <v/>
      </c>
      <c r="X88">
        <f>IF($C88="OK",TEXT(Plantilla!V99,"#"),"")</f>
        <v/>
      </c>
      <c r="Y88">
        <f>IF($C88="OK",
   CONCATENATE(YEAR(Plantilla!W99),"-",TEXT(MONTH(Plantilla!W99),"00"),"-",TEXT(DAY(Plantilla!W99),"00")),
"")</f>
        <v/>
      </c>
      <c r="Z88">
        <f>IF($C88="OK",
   CONCATENATE(YEAR(Plantilla!X99),"-",TEXT(MONTH(Plantilla!X99),"00"),"-",TEXT(DAY(Plantilla!X99),"00")),
"")</f>
        <v/>
      </c>
      <c r="AA88">
        <f>IF($C88="OK",
   TEXT(VLOOKUP(Plantilla!Y99,'Tablas '!$Q$4:$R$9,2,FALSE),"#"),
"")</f>
        <v/>
      </c>
      <c r="AB88">
        <f>IF($C88="OK",
   CONCATENATE(YEAR(Plantilla!Z99),"-",TEXT(MONTH(Plantilla!Z99),"00"),"-",TEXT(DAY(Plantilla!Z99),"00")),
"")</f>
        <v/>
      </c>
      <c r="AC88">
        <f>IF($C88="OK",
   TEXT(VLOOKUP(Plantilla!AA99,'Tablas '!$T$4:$U$13,2,FALSE),"#"),
"")</f>
        <v/>
      </c>
      <c r="AD88">
        <f>IF($C88="OK",TEXT(Plantilla!AB99,"#"),"")</f>
        <v/>
      </c>
      <c r="AE88">
        <f>IF($C88="OK",
   IF(Plantilla!AC99&lt;&gt;"",
      TEXT(VLOOKUP(Plantilla!AC99,'Tablas '!$W$4:$X$7,2,FALSE),"#"),
   ""),
"")</f>
        <v/>
      </c>
      <c r="AF88">
        <f>IF($C88="OK",TEXT(Plantilla!AD99,"#"),"")</f>
        <v/>
      </c>
      <c r="AG88" s="6">
        <f>IF($C88="OK",_xlfn.NUMBERVALUE(Plantilla!AE99),"")</f>
        <v/>
      </c>
      <c r="AH88" s="4">
        <f>IF($C88="OK",_xlfn.NUMBERVALUE(Plantilla!AF99),"")</f>
        <v/>
      </c>
      <c r="AI88" s="6">
        <f>IF($C88="OK",_xlfn.NUMBERVALUE(Plantilla!AG99),"")</f>
        <v/>
      </c>
      <c r="AJ88" s="6">
        <f>IF($C88="OK",_xlfn.NUMBERVALUE(Plantilla!AH99),"")</f>
        <v/>
      </c>
      <c r="AK88" s="6">
        <f>IF($C88="OK",_xlfn.NUMBERVALUE(Plantilla!AI99),"")</f>
        <v/>
      </c>
      <c r="AL88" s="6">
        <f>IF($C88="OK",_xlfn.NUMBERVALUE(Plantilla!AJ99),"")</f>
        <v/>
      </c>
      <c r="AM88" s="4">
        <f>IF($C88="OK",_xlfn.NUMBERVALUE(Plantilla!AK99),"")</f>
        <v/>
      </c>
      <c r="AN88" s="6">
        <f>IF($C88="OK",_xlfn.NUMBERVALUE(Plantilla!AL99),"")</f>
        <v/>
      </c>
      <c r="AO88" s="4">
        <f>IF($C88="OK",_xlfn.NUMBERVALUE(Plantilla!AM99),"")</f>
        <v/>
      </c>
      <c r="AP88" s="6">
        <f>IF($C88="OK",_xlfn.NUMBERVALUE(Plantilla!AN99),"")</f>
        <v/>
      </c>
      <c r="AQ88" s="4">
        <f>IF($C88="OK",_xlfn.NUMBERVALUE(Plantilla!AO99),"")</f>
        <v/>
      </c>
      <c r="AR88" s="6">
        <f>IF($C88="OK",_xlfn.NUMBERVALUE(Plantilla!AP99),"")</f>
        <v/>
      </c>
      <c r="AS88" s="4">
        <f>IF($C88="OK",_xlfn.NUMBERVALUE(Plantilla!AQ99),"")</f>
        <v/>
      </c>
      <c r="AT88" s="6">
        <f>IF($C88="OK",_xlfn.NUMBERVALUE(Plantilla!AR99),"")</f>
        <v/>
      </c>
      <c r="AU88" s="4">
        <f>IF($C88="OK",_xlfn.NUMBERVALUE(Plantilla!AS99),"")</f>
        <v/>
      </c>
      <c r="AV88" s="6">
        <f>IF($C88="OK",_xlfn.NUMBERVALUE(Plantilla!AT99),"")</f>
        <v/>
      </c>
      <c r="AW88" s="4">
        <f>IF($C88="OK",_xlfn.NUMBERVALUE(Plantilla!AU99),"")</f>
        <v/>
      </c>
      <c r="AX88" s="6">
        <f>IF($C88="OK",_xlfn.NUMBERVALUE(Plantilla!AV99),"")</f>
        <v/>
      </c>
      <c r="AY88" s="4">
        <f>IF($C88="OK",_xlfn.NUMBERVALUE(Plantilla!AW99),"")</f>
        <v/>
      </c>
      <c r="AZ88" s="6">
        <f>IF($C88="OK",_xlfn.NUMBERVALUE(Plantilla!AX99),"")</f>
        <v/>
      </c>
      <c r="BA88">
        <f>IF($C88="OK",_xlfn.NUMBERVALUE(Plantilla!AY99),"")</f>
        <v/>
      </c>
      <c r="BB88">
        <f>IF($C88="OK",_xlfn.NUMBERVALUE(Plantilla!AZ99),"")</f>
        <v/>
      </c>
      <c r="BC88" s="4">
        <f>IF($C88="OK",_xlfn.NUMBERVALUE(Plantilla!BA99),"")</f>
        <v/>
      </c>
      <c r="BD88" s="6">
        <f>IF($C88="OK",_xlfn.NUMBERVALUE(Plantilla!BB99),"")</f>
        <v/>
      </c>
      <c r="BE88" s="4">
        <f>IF($C88="OK",_xlfn.NUMBERVALUE(Plantilla!BC99),"")</f>
        <v/>
      </c>
      <c r="BF88" s="6">
        <f>IF($C88="OK",_xlfn.NUMBERVALUE(Plantilla!BD99),"")</f>
        <v/>
      </c>
      <c r="BG88" s="4">
        <f>IF($C88="OK",_xlfn.NUMBERVALUE(Plantilla!BE99),"")</f>
        <v/>
      </c>
      <c r="BH88" s="6">
        <f>IF($C88="OK",_xlfn.NUMBERVALUE(Plantilla!BF99),"")</f>
        <v/>
      </c>
      <c r="BI88" s="110">
        <f>IF($C88="OK",_xlfn.NUMBERVALUE(Plantilla!BG99),"")</f>
        <v/>
      </c>
      <c r="BJ88" s="6">
        <f>IF($C88="OK",_xlfn.NUMBERVALUE(Plantilla!BH99),"")</f>
        <v/>
      </c>
      <c r="BK88" s="109">
        <f>IF($C88="OK",_xlfn.NUMBERVALUE(Plantilla!BI99),"")</f>
        <v/>
      </c>
      <c r="BL88" s="6">
        <f>IF($C88="OK",
   IF(Plantilla!BJ99&lt;&gt;"",
      TEXT(VLOOKUP(Plantilla!BJ99,'Tablas '!$Z$4:$AA$6,2,FALSE),"#"),
   ""),
"")</f>
        <v/>
      </c>
      <c r="BM88" s="4">
        <f>IF($C88="OK",_xlfn.NUMBERVALUE(Plantilla!BK99),"")</f>
        <v/>
      </c>
      <c r="BN88" s="4">
        <f>IF($C88="OK",_xlfn.NUMBERVALUE(Plantilla!BL99),"")</f>
        <v/>
      </c>
      <c r="BO88" s="6">
        <f>IF($C88="OK",_xlfn.NUMBERVALUE(Plantilla!BM99),"")</f>
        <v/>
      </c>
      <c r="BP88" s="4">
        <f>IF($C88="OK",_xlfn.NUMBERVALUE(Plantilla!BN99),"")</f>
        <v/>
      </c>
      <c r="BQ88" s="6">
        <f>IF($C88="OK",_xlfn.NUMBERVALUE(Plantilla!BO99),"")</f>
        <v/>
      </c>
      <c r="BR88" s="4">
        <f>IF($C88="OK",_xlfn.NUMBERVALUE(Plantilla!BP99),"")</f>
        <v/>
      </c>
      <c r="BS88" s="6">
        <f>IF($C88="OK",_xlfn.NUMBERVALUE(Plantilla!BQ99),"")</f>
        <v/>
      </c>
      <c r="BT88" s="4">
        <f>IF($C88="OK",_xlfn.NUMBERVALUE(Plantilla!BR99),"")</f>
        <v/>
      </c>
      <c r="BU88" s="6">
        <f>IF($C88="OK",_xlfn.NUMBERVALUE(Plantilla!BS99),"")</f>
        <v/>
      </c>
      <c r="BV88" s="6">
        <f>IF($C88="OK",_xlfn.NUMBERVALUE(Plantilla!BT99),"")</f>
        <v/>
      </c>
      <c r="BW88" s="6">
        <f>IF($C88="OK",_xlfn.NUMBERVALUE(Plantilla!BU99),"")</f>
        <v/>
      </c>
      <c r="BX88" s="6">
        <f>IF($C88="OK",_xlfn.NUMBERVALUE(Plantilla!BV99),"")</f>
        <v/>
      </c>
      <c r="BY88" s="6">
        <f>IF($C88="OK",_xlfn.NUMBERVALUE(Plantilla!BW99),"")</f>
        <v/>
      </c>
      <c r="BZ88" s="6">
        <f>IF($C88="OK",_xlfn.NUMBERVALUE(Plantilla!BX99),"")</f>
        <v/>
      </c>
      <c r="CA88" s="6">
        <f>IF($C88="OK",_xlfn.NUMBERVALUE(Plantilla!BY99),"")</f>
        <v/>
      </c>
      <c r="CB88" s="6">
        <f>IF($C88="OK",_xlfn.NUMBERVALUE(Plantilla!BZ99),"")</f>
        <v/>
      </c>
      <c r="CC88" s="6">
        <f>IF($C88="OK",_xlfn.NUMBERVALUE(Plantilla!CA99),"")</f>
        <v/>
      </c>
      <c r="CD88" s="6">
        <f>IF($C88="OK",_xlfn.NUMBERVALUE(Plantilla!CB99),"")</f>
        <v/>
      </c>
      <c r="CE88" s="6">
        <f>IF($C88="OK",_xlfn.NUMBERVALUE(Plantilla!CC99),"")</f>
        <v/>
      </c>
      <c r="CF88" s="4">
        <f>IF($C88="OK",_xlfn.NUMBERVALUE(Plantilla!CD99),"")</f>
        <v/>
      </c>
      <c r="CG88" s="6">
        <f>IF($C88="OK",_xlfn.NUMBERVALUE(Plantilla!CE99),"")</f>
        <v/>
      </c>
      <c r="CH88" s="6">
        <f>IF($C88="OK",_xlfn.NUMBERVALUE(Plantilla!CF99),"")</f>
        <v/>
      </c>
      <c r="CI88" s="6">
        <f>IF($C88="OK",_xlfn.NUMBERVALUE(Plantilla!CG99),"")</f>
        <v/>
      </c>
      <c r="CJ88" s="6">
        <f>IF($C88="OK",_xlfn.NUMBERVALUE(Plantilla!CH99),"")</f>
        <v/>
      </c>
      <c r="CK88" s="6">
        <f>IF($C88="OK",_xlfn.NUMBERVALUE(Plantilla!CI99),"")</f>
        <v/>
      </c>
      <c r="CL88" s="6">
        <f>IF($C88="OK",_xlfn.NUMBERVALUE(Plantilla!CJ99),"")</f>
        <v/>
      </c>
      <c r="CM88">
        <f>IF($C88="OK",TEXT(Plantilla!CK99,"#"),"")</f>
        <v/>
      </c>
      <c r="CN88" s="6">
        <f>IF($C88="OK",_xlfn.NUMBERVALUE(Plantilla!CL99),"")</f>
        <v/>
      </c>
      <c r="CO88" s="6">
        <f>IF($C88="OK",_xlfn.NUMBERVALUE(Plantilla!CM99),"")</f>
        <v/>
      </c>
      <c r="CP88" s="110">
        <f>IF($C88="OK",_xlfn.NUMBERVALUE(Plantilla!CN99),"")</f>
        <v/>
      </c>
      <c r="CQ88" s="6">
        <f>IF($C88="OK",_xlfn.NUMBERVALUE(Plantilla!CO99),"")</f>
        <v/>
      </c>
      <c r="CR88" s="109">
        <f>IF($C88="OK",_xlfn.NUMBERVALUE(Plantilla!CP99),"")</f>
        <v/>
      </c>
      <c r="CS88" s="110">
        <f>IF($C88="OK",_xlfn.NUMBERVALUE(Plantilla!CQ99),"")</f>
        <v/>
      </c>
      <c r="CT88" s="6">
        <f>IF($C88="OK",_xlfn.NUMBERVALUE(Plantilla!CR99),"")</f>
        <v/>
      </c>
      <c r="CU88" s="109">
        <f>IF($C88="OK",_xlfn.NUMBERVALUE(Plantilla!CS99),"")</f>
        <v/>
      </c>
      <c r="CV88" s="110">
        <f>IF($C88="OK",_xlfn.NUMBERVALUE(Plantilla!CT99),"")</f>
        <v/>
      </c>
      <c r="CW88" s="6">
        <f>IF($C88="OK",_xlfn.NUMBERVALUE(Plantilla!CU99),"")</f>
        <v/>
      </c>
      <c r="CX88" s="82">
        <f>IF($C88="OK",_xlfn.NUMBERVALUE(Plantilla!CV99),"")</f>
        <v/>
      </c>
      <c r="CY88" s="6">
        <f>IF($C88="OK",_xlfn.NUMBERVALUE(Plantilla!CW99),"")</f>
        <v/>
      </c>
      <c r="CZ88" s="82">
        <f>IF($C88="OK",_xlfn.NUMBERVALUE(Plantilla!CX99),"")</f>
        <v/>
      </c>
      <c r="DA88" s="6">
        <f>IF($C88="OK",_xlfn.NUMBERVALUE(Plantilla!CY99),"")</f>
        <v/>
      </c>
      <c r="DB88" s="109">
        <f>IF($C88="OK",_xlfn.NUMBERVALUE(Plantilla!CZ99),"")</f>
        <v/>
      </c>
      <c r="DC88" s="6">
        <f>IF($C88="OK",_xlfn.NUMBERVALUE(Plantilla!DA99),"")</f>
        <v/>
      </c>
      <c r="DD88" s="6">
        <f>IF($C88="OK",TEXT(Plantilla!DB99,"#"),"")</f>
        <v/>
      </c>
      <c r="DE88" s="6">
        <f>IF($C88="OK",_xlfn.NUMBERVALUE(Plantilla!DC99),"")</f>
        <v/>
      </c>
      <c r="DF88" s="4">
        <f>IF($C88="OK",_xlfn.NUMBERVALUE(Plantilla!DD99),"")</f>
        <v/>
      </c>
      <c r="DG88" s="6">
        <f>IF($C88="OK",_xlfn.NUMBERVALUE(Plantilla!DE99),"")</f>
        <v/>
      </c>
      <c r="DH88" s="6">
        <f>IF($C88="OK",_xlfn.NUMBERVALUE(Plantilla!DF99),"")</f>
        <v/>
      </c>
      <c r="DI88" s="6">
        <f>IF($C88="OK",_xlfn.NUMBERVALUE(Plantilla!DG99),"")</f>
        <v/>
      </c>
      <c r="DJ88" s="6">
        <f>IF($C88="OK",_xlfn.NUMBERVALUE(Plantilla!DH99),"")</f>
        <v/>
      </c>
      <c r="DK88" s="6">
        <f>IF($C88="OK",_xlfn.NUMBERVALUE(Plantilla!DI99),"")</f>
        <v/>
      </c>
      <c r="DL88" s="6">
        <f>IF($C88="OK",_xlfn.NUMBERVALUE(Plantilla!DJ99),"")</f>
        <v/>
      </c>
      <c r="DM88" s="6">
        <f>IF($C88="OK",_xlfn.NUMBERVALUE(Plantilla!DK99),"")</f>
        <v/>
      </c>
      <c r="DN88" s="6">
        <f>IF($C88="OK",_xlfn.NUMBERVALUE(Plantilla!DL99),"")</f>
        <v/>
      </c>
      <c r="DO88" s="6">
        <f>IF($C88="OK",_xlfn.NUMBERVALUE(Plantilla!DM99),"")</f>
        <v/>
      </c>
      <c r="DP88" s="6">
        <f>IF($C88="OK",_xlfn.NUMBERVALUE(Plantilla!DN99),"")</f>
        <v/>
      </c>
      <c r="DQ88" s="6">
        <f>IF($C88="OK",_xlfn.NUMBERVALUE(Plantilla!DO99),"")</f>
        <v/>
      </c>
      <c r="DR88" s="6">
        <f>IF($C88="OK",_xlfn.NUMBERVALUE(Plantilla!DP99),"")</f>
        <v/>
      </c>
      <c r="DS88">
        <f>IF($C88="OK",TEXT(Plantilla!DR99,"#"),"")</f>
        <v/>
      </c>
      <c r="DT88" s="6" t="n"/>
    </row>
    <row r="89">
      <c r="A89">
        <f>IF(Plantilla!$I$6="¡Perfecto!, Guarda el archivo y adjúntalo a tu interfaz de Nómina Electrónica","OK","Error")</f>
        <v/>
      </c>
      <c r="B89">
        <f>IF(Plantilla!$I$6="¡Perfecto!, Guarda el archivo y adjúntalo a tu interfaz de Nómina Electrónica",MID(Plantilla!$D$2,SEARCH("V",Plantilla!$D$2),10),"")</f>
        <v/>
      </c>
      <c r="C89">
        <f>Plantilla!C100</f>
        <v/>
      </c>
      <c r="D89">
        <f>IF($C89="OK",Plantilla!B100,"")</f>
        <v/>
      </c>
      <c r="E89">
        <f>IF($C89="OK",
   VLOOKUP(Plantilla!$E$4,'Tablas '!$AP$4:$AT$6,5,FALSE),
"")</f>
        <v/>
      </c>
      <c r="F89">
        <f>IF($C89="OK",TEXT(Plantilla!D100,"#"),"")</f>
        <v/>
      </c>
      <c r="G89">
        <f>IF($C89="OK",
   VLOOKUP(Plantilla!E100,'Tablas '!$B$4:$C$14,2,FALSE),
"")</f>
        <v/>
      </c>
      <c r="H89">
        <f>IF($C89="OK",TEXT(Plantilla!F100,"#"),"")</f>
        <v/>
      </c>
      <c r="I89">
        <f>IF($C89="OK",TEXT(Plantilla!G100,"#"),"")</f>
        <v/>
      </c>
      <c r="J89">
        <f>IF($C89="OK",TEXT(Plantilla!H100,"#"),"")</f>
        <v/>
      </c>
      <c r="K89">
        <f>IF($C89="OK",TEXT(Plantilla!I100,"#"),"")</f>
        <v/>
      </c>
      <c r="L89">
        <f>IF($C89="OK",TEXT(Plantilla!J100,"#"),"")</f>
        <v/>
      </c>
      <c r="M89">
        <f>IF($C89="OK",TEXT(Plantilla!K100,"#"),"")</f>
        <v/>
      </c>
      <c r="N89">
        <f>IF($C89="OK",
   CONCATENATE(YEAR(Plantilla!L100),"-",TEXT(MONTH(Plantilla!L100),"00"),"-",TEXT(DAY(Plantilla!L100),"00")),
"")</f>
        <v/>
      </c>
      <c r="O89">
        <f>IF($C89="OK",_xlfn.NUMBERVALUE(Plantilla!M100),"")</f>
        <v/>
      </c>
      <c r="P89">
        <f>IF($C89="OK",
   IF(Plantilla!N100&lt;&gt;"",
      CONCATENATE(YEAR(Plantilla!N100),"-",TEXT(MONTH(Plantilla!N100),"00"),"-",TEXT(DAY(Plantilla!N100),"00")),
   ""),
"")</f>
        <v/>
      </c>
      <c r="Q89">
        <f>IF($C89="OK",
   VLOOKUP(Plantilla!O100,'Tablas '!$E$4:$F$19,2,FALSE),
"")</f>
        <v/>
      </c>
      <c r="R89">
        <f>IF($C89="OK",
   VLOOKUP(Plantilla!P100,'Tablas '!$H$4:$I$5,2,FALSE),
"")</f>
        <v/>
      </c>
      <c r="S89">
        <f>IF($C89="OK",
   VLOOKUP(Plantilla!Q100,'Tablas '!$K$4:$L$8,2,FALSE),
"")</f>
        <v/>
      </c>
      <c r="T89">
        <f>IF($C89="OK",
   VLOOKUP(Plantilla!R100,'Tablas '!$AE$4:$AF$6,2,FALSE),
"")</f>
        <v/>
      </c>
      <c r="U89">
        <f>IF($C89="OK",
   VLOOKUP(Plantilla!S100,'Tablas '!$AE$4:$AF$6,2,FALSE),
"")</f>
        <v/>
      </c>
      <c r="V89">
        <f>IF($C89="OK",TEXT(Plantilla!T100,"#"),"")</f>
        <v/>
      </c>
      <c r="W89" s="84">
        <f>IF($C89="OK",
   VLOOKUP(Plantilla!U100,'Tablas '!$AM$4:$AN$1126,2,FALSE),
"")</f>
        <v/>
      </c>
      <c r="X89">
        <f>IF($C89="OK",TEXT(Plantilla!V100,"#"),"")</f>
        <v/>
      </c>
      <c r="Y89">
        <f>IF($C89="OK",
   CONCATENATE(YEAR(Plantilla!W100),"-",TEXT(MONTH(Plantilla!W100),"00"),"-",TEXT(DAY(Plantilla!W100),"00")),
"")</f>
        <v/>
      </c>
      <c r="Z89">
        <f>IF($C89="OK",
   CONCATENATE(YEAR(Plantilla!X100),"-",TEXT(MONTH(Plantilla!X100),"00"),"-",TEXT(DAY(Plantilla!X100),"00")),
"")</f>
        <v/>
      </c>
      <c r="AA89">
        <f>IF($C89="OK",
   TEXT(VLOOKUP(Plantilla!Y100,'Tablas '!$Q$4:$R$9,2,FALSE),"#"),
"")</f>
        <v/>
      </c>
      <c r="AB89">
        <f>IF($C89="OK",
   CONCATENATE(YEAR(Plantilla!Z100),"-",TEXT(MONTH(Plantilla!Z100),"00"),"-",TEXT(DAY(Plantilla!Z100),"00")),
"")</f>
        <v/>
      </c>
      <c r="AC89">
        <f>IF($C89="OK",
   TEXT(VLOOKUP(Plantilla!AA100,'Tablas '!$T$4:$U$13,2,FALSE),"#"),
"")</f>
        <v/>
      </c>
      <c r="AD89">
        <f>IF($C89="OK",TEXT(Plantilla!AB100,"#"),"")</f>
        <v/>
      </c>
      <c r="AE89">
        <f>IF($C89="OK",
   IF(Plantilla!AC100&lt;&gt;"",
      TEXT(VLOOKUP(Plantilla!AC100,'Tablas '!$W$4:$X$7,2,FALSE),"#"),
   ""),
"")</f>
        <v/>
      </c>
      <c r="AF89">
        <f>IF($C89="OK",TEXT(Plantilla!AD100,"#"),"")</f>
        <v/>
      </c>
      <c r="AG89" s="6">
        <f>IF($C89="OK",_xlfn.NUMBERVALUE(Plantilla!AE100),"")</f>
        <v/>
      </c>
      <c r="AH89" s="4">
        <f>IF($C89="OK",_xlfn.NUMBERVALUE(Plantilla!AF100),"")</f>
        <v/>
      </c>
      <c r="AI89" s="6">
        <f>IF($C89="OK",_xlfn.NUMBERVALUE(Plantilla!AG100),"")</f>
        <v/>
      </c>
      <c r="AJ89" s="6">
        <f>IF($C89="OK",_xlfn.NUMBERVALUE(Plantilla!AH100),"")</f>
        <v/>
      </c>
      <c r="AK89" s="6">
        <f>IF($C89="OK",_xlfn.NUMBERVALUE(Plantilla!AI100),"")</f>
        <v/>
      </c>
      <c r="AL89" s="6">
        <f>IF($C89="OK",_xlfn.NUMBERVALUE(Plantilla!AJ100),"")</f>
        <v/>
      </c>
      <c r="AM89" s="4">
        <f>IF($C89="OK",_xlfn.NUMBERVALUE(Plantilla!AK100),"")</f>
        <v/>
      </c>
      <c r="AN89" s="6">
        <f>IF($C89="OK",_xlfn.NUMBERVALUE(Plantilla!AL100),"")</f>
        <v/>
      </c>
      <c r="AO89" s="4">
        <f>IF($C89="OK",_xlfn.NUMBERVALUE(Plantilla!AM100),"")</f>
        <v/>
      </c>
      <c r="AP89" s="6">
        <f>IF($C89="OK",_xlfn.NUMBERVALUE(Plantilla!AN100),"")</f>
        <v/>
      </c>
      <c r="AQ89" s="4">
        <f>IF($C89="OK",_xlfn.NUMBERVALUE(Plantilla!AO100),"")</f>
        <v/>
      </c>
      <c r="AR89" s="6">
        <f>IF($C89="OK",_xlfn.NUMBERVALUE(Plantilla!AP100),"")</f>
        <v/>
      </c>
      <c r="AS89" s="4">
        <f>IF($C89="OK",_xlfn.NUMBERVALUE(Plantilla!AQ100),"")</f>
        <v/>
      </c>
      <c r="AT89" s="6">
        <f>IF($C89="OK",_xlfn.NUMBERVALUE(Plantilla!AR100),"")</f>
        <v/>
      </c>
      <c r="AU89" s="4">
        <f>IF($C89="OK",_xlfn.NUMBERVALUE(Plantilla!AS100),"")</f>
        <v/>
      </c>
      <c r="AV89" s="6">
        <f>IF($C89="OK",_xlfn.NUMBERVALUE(Plantilla!AT100),"")</f>
        <v/>
      </c>
      <c r="AW89" s="4">
        <f>IF($C89="OK",_xlfn.NUMBERVALUE(Plantilla!AU100),"")</f>
        <v/>
      </c>
      <c r="AX89" s="6">
        <f>IF($C89="OK",_xlfn.NUMBERVALUE(Plantilla!AV100),"")</f>
        <v/>
      </c>
      <c r="AY89" s="4">
        <f>IF($C89="OK",_xlfn.NUMBERVALUE(Plantilla!AW100),"")</f>
        <v/>
      </c>
      <c r="AZ89" s="6">
        <f>IF($C89="OK",_xlfn.NUMBERVALUE(Plantilla!AX100),"")</f>
        <v/>
      </c>
      <c r="BA89">
        <f>IF($C89="OK",_xlfn.NUMBERVALUE(Plantilla!AY100),"")</f>
        <v/>
      </c>
      <c r="BB89">
        <f>IF($C89="OK",_xlfn.NUMBERVALUE(Plantilla!AZ100),"")</f>
        <v/>
      </c>
      <c r="BC89" s="4">
        <f>IF($C89="OK",_xlfn.NUMBERVALUE(Plantilla!BA100),"")</f>
        <v/>
      </c>
      <c r="BD89" s="6">
        <f>IF($C89="OK",_xlfn.NUMBERVALUE(Plantilla!BB100),"")</f>
        <v/>
      </c>
      <c r="BE89" s="4">
        <f>IF($C89="OK",_xlfn.NUMBERVALUE(Plantilla!BC100),"")</f>
        <v/>
      </c>
      <c r="BF89" s="6">
        <f>IF($C89="OK",_xlfn.NUMBERVALUE(Plantilla!BD100),"")</f>
        <v/>
      </c>
      <c r="BG89" s="4">
        <f>IF($C89="OK",_xlfn.NUMBERVALUE(Plantilla!BE100),"")</f>
        <v/>
      </c>
      <c r="BH89" s="6">
        <f>IF($C89="OK",_xlfn.NUMBERVALUE(Plantilla!BF100),"")</f>
        <v/>
      </c>
      <c r="BI89" s="110">
        <f>IF($C89="OK",_xlfn.NUMBERVALUE(Plantilla!BG100),"")</f>
        <v/>
      </c>
      <c r="BJ89" s="6">
        <f>IF($C89="OK",_xlfn.NUMBERVALUE(Plantilla!BH100),"")</f>
        <v/>
      </c>
      <c r="BK89" s="109">
        <f>IF($C89="OK",_xlfn.NUMBERVALUE(Plantilla!BI100),"")</f>
        <v/>
      </c>
      <c r="BL89" s="6">
        <f>IF($C89="OK",
   IF(Plantilla!BJ100&lt;&gt;"",
      TEXT(VLOOKUP(Plantilla!BJ100,'Tablas '!$Z$4:$AA$6,2,FALSE),"#"),
   ""),
"")</f>
        <v/>
      </c>
      <c r="BM89" s="4">
        <f>IF($C89="OK",_xlfn.NUMBERVALUE(Plantilla!BK100),"")</f>
        <v/>
      </c>
      <c r="BN89" s="4">
        <f>IF($C89="OK",_xlfn.NUMBERVALUE(Plantilla!BL100),"")</f>
        <v/>
      </c>
      <c r="BO89" s="6">
        <f>IF($C89="OK",_xlfn.NUMBERVALUE(Plantilla!BM100),"")</f>
        <v/>
      </c>
      <c r="BP89" s="4">
        <f>IF($C89="OK",_xlfn.NUMBERVALUE(Plantilla!BN100),"")</f>
        <v/>
      </c>
      <c r="BQ89" s="6">
        <f>IF($C89="OK",_xlfn.NUMBERVALUE(Plantilla!BO100),"")</f>
        <v/>
      </c>
      <c r="BR89" s="4">
        <f>IF($C89="OK",_xlfn.NUMBERVALUE(Plantilla!BP100),"")</f>
        <v/>
      </c>
      <c r="BS89" s="6">
        <f>IF($C89="OK",_xlfn.NUMBERVALUE(Plantilla!BQ100),"")</f>
        <v/>
      </c>
      <c r="BT89" s="4">
        <f>IF($C89="OK",_xlfn.NUMBERVALUE(Plantilla!BR100),"")</f>
        <v/>
      </c>
      <c r="BU89" s="6">
        <f>IF($C89="OK",_xlfn.NUMBERVALUE(Plantilla!BS100),"")</f>
        <v/>
      </c>
      <c r="BV89" s="6">
        <f>IF($C89="OK",_xlfn.NUMBERVALUE(Plantilla!BT100),"")</f>
        <v/>
      </c>
      <c r="BW89" s="6">
        <f>IF($C89="OK",_xlfn.NUMBERVALUE(Plantilla!BU100),"")</f>
        <v/>
      </c>
      <c r="BX89" s="6">
        <f>IF($C89="OK",_xlfn.NUMBERVALUE(Plantilla!BV100),"")</f>
        <v/>
      </c>
      <c r="BY89" s="6">
        <f>IF($C89="OK",_xlfn.NUMBERVALUE(Plantilla!BW100),"")</f>
        <v/>
      </c>
      <c r="BZ89" s="6">
        <f>IF($C89="OK",_xlfn.NUMBERVALUE(Plantilla!BX100),"")</f>
        <v/>
      </c>
      <c r="CA89" s="6">
        <f>IF($C89="OK",_xlfn.NUMBERVALUE(Plantilla!BY100),"")</f>
        <v/>
      </c>
      <c r="CB89" s="6">
        <f>IF($C89="OK",_xlfn.NUMBERVALUE(Plantilla!BZ100),"")</f>
        <v/>
      </c>
      <c r="CC89" s="6">
        <f>IF($C89="OK",_xlfn.NUMBERVALUE(Plantilla!CA100),"")</f>
        <v/>
      </c>
      <c r="CD89" s="6">
        <f>IF($C89="OK",_xlfn.NUMBERVALUE(Plantilla!CB100),"")</f>
        <v/>
      </c>
      <c r="CE89" s="6">
        <f>IF($C89="OK",_xlfn.NUMBERVALUE(Plantilla!CC100),"")</f>
        <v/>
      </c>
      <c r="CF89" s="4">
        <f>IF($C89="OK",_xlfn.NUMBERVALUE(Plantilla!CD100),"")</f>
        <v/>
      </c>
      <c r="CG89" s="6">
        <f>IF($C89="OK",_xlfn.NUMBERVALUE(Plantilla!CE100),"")</f>
        <v/>
      </c>
      <c r="CH89" s="6">
        <f>IF($C89="OK",_xlfn.NUMBERVALUE(Plantilla!CF100),"")</f>
        <v/>
      </c>
      <c r="CI89" s="6">
        <f>IF($C89="OK",_xlfn.NUMBERVALUE(Plantilla!CG100),"")</f>
        <v/>
      </c>
      <c r="CJ89" s="6">
        <f>IF($C89="OK",_xlfn.NUMBERVALUE(Plantilla!CH100),"")</f>
        <v/>
      </c>
      <c r="CK89" s="6">
        <f>IF($C89="OK",_xlfn.NUMBERVALUE(Plantilla!CI100),"")</f>
        <v/>
      </c>
      <c r="CL89" s="6">
        <f>IF($C89="OK",_xlfn.NUMBERVALUE(Plantilla!CJ100),"")</f>
        <v/>
      </c>
      <c r="CM89">
        <f>IF($C89="OK",TEXT(Plantilla!CK100,"#"),"")</f>
        <v/>
      </c>
      <c r="CN89" s="6">
        <f>IF($C89="OK",_xlfn.NUMBERVALUE(Plantilla!CL100),"")</f>
        <v/>
      </c>
      <c r="CO89" s="6">
        <f>IF($C89="OK",_xlfn.NUMBERVALUE(Plantilla!CM100),"")</f>
        <v/>
      </c>
      <c r="CP89" s="110">
        <f>IF($C89="OK",_xlfn.NUMBERVALUE(Plantilla!CN100),"")</f>
        <v/>
      </c>
      <c r="CQ89" s="6">
        <f>IF($C89="OK",_xlfn.NUMBERVALUE(Plantilla!CO100),"")</f>
        <v/>
      </c>
      <c r="CR89" s="109">
        <f>IF($C89="OK",_xlfn.NUMBERVALUE(Plantilla!CP100),"")</f>
        <v/>
      </c>
      <c r="CS89" s="110">
        <f>IF($C89="OK",_xlfn.NUMBERVALUE(Plantilla!CQ100),"")</f>
        <v/>
      </c>
      <c r="CT89" s="6">
        <f>IF($C89="OK",_xlfn.NUMBERVALUE(Plantilla!CR100),"")</f>
        <v/>
      </c>
      <c r="CU89" s="109">
        <f>IF($C89="OK",_xlfn.NUMBERVALUE(Plantilla!CS100),"")</f>
        <v/>
      </c>
      <c r="CV89" s="110">
        <f>IF($C89="OK",_xlfn.NUMBERVALUE(Plantilla!CT100),"")</f>
        <v/>
      </c>
      <c r="CW89" s="6">
        <f>IF($C89="OK",_xlfn.NUMBERVALUE(Plantilla!CU100),"")</f>
        <v/>
      </c>
      <c r="CX89" s="82">
        <f>IF($C89="OK",_xlfn.NUMBERVALUE(Plantilla!CV100),"")</f>
        <v/>
      </c>
      <c r="CY89" s="6">
        <f>IF($C89="OK",_xlfn.NUMBERVALUE(Plantilla!CW100),"")</f>
        <v/>
      </c>
      <c r="CZ89" s="82">
        <f>IF($C89="OK",_xlfn.NUMBERVALUE(Plantilla!CX100),"")</f>
        <v/>
      </c>
      <c r="DA89" s="6">
        <f>IF($C89="OK",_xlfn.NUMBERVALUE(Plantilla!CY100),"")</f>
        <v/>
      </c>
      <c r="DB89" s="109">
        <f>IF($C89="OK",_xlfn.NUMBERVALUE(Plantilla!CZ100),"")</f>
        <v/>
      </c>
      <c r="DC89" s="6">
        <f>IF($C89="OK",_xlfn.NUMBERVALUE(Plantilla!DA100),"")</f>
        <v/>
      </c>
      <c r="DD89" s="6">
        <f>IF($C89="OK",TEXT(Plantilla!DB100,"#"),"")</f>
        <v/>
      </c>
      <c r="DE89" s="6">
        <f>IF($C89="OK",_xlfn.NUMBERVALUE(Plantilla!DC100),"")</f>
        <v/>
      </c>
      <c r="DF89" s="4">
        <f>IF($C89="OK",_xlfn.NUMBERVALUE(Plantilla!DD100),"")</f>
        <v/>
      </c>
      <c r="DG89" s="6">
        <f>IF($C89="OK",_xlfn.NUMBERVALUE(Plantilla!DE100),"")</f>
        <v/>
      </c>
      <c r="DH89" s="6">
        <f>IF($C89="OK",_xlfn.NUMBERVALUE(Plantilla!DF100),"")</f>
        <v/>
      </c>
      <c r="DI89" s="6">
        <f>IF($C89="OK",_xlfn.NUMBERVALUE(Plantilla!DG100),"")</f>
        <v/>
      </c>
      <c r="DJ89" s="6">
        <f>IF($C89="OK",_xlfn.NUMBERVALUE(Plantilla!DH100),"")</f>
        <v/>
      </c>
      <c r="DK89" s="6">
        <f>IF($C89="OK",_xlfn.NUMBERVALUE(Plantilla!DI100),"")</f>
        <v/>
      </c>
      <c r="DL89" s="6">
        <f>IF($C89="OK",_xlfn.NUMBERVALUE(Plantilla!DJ100),"")</f>
        <v/>
      </c>
      <c r="DM89" s="6">
        <f>IF($C89="OK",_xlfn.NUMBERVALUE(Plantilla!DK100),"")</f>
        <v/>
      </c>
      <c r="DN89" s="6">
        <f>IF($C89="OK",_xlfn.NUMBERVALUE(Plantilla!DL100),"")</f>
        <v/>
      </c>
      <c r="DO89" s="6">
        <f>IF($C89="OK",_xlfn.NUMBERVALUE(Plantilla!DM100),"")</f>
        <v/>
      </c>
      <c r="DP89" s="6">
        <f>IF($C89="OK",_xlfn.NUMBERVALUE(Plantilla!DN100),"")</f>
        <v/>
      </c>
      <c r="DQ89" s="6">
        <f>IF($C89="OK",_xlfn.NUMBERVALUE(Plantilla!DO100),"")</f>
        <v/>
      </c>
      <c r="DR89" s="6">
        <f>IF($C89="OK",_xlfn.NUMBERVALUE(Plantilla!DP100),"")</f>
        <v/>
      </c>
      <c r="DS89">
        <f>IF($C89="OK",TEXT(Plantilla!DR100,"#"),"")</f>
        <v/>
      </c>
      <c r="DT89" s="6" t="n"/>
    </row>
    <row r="90">
      <c r="A90">
        <f>IF(Plantilla!$I$6="¡Perfecto!, Guarda el archivo y adjúntalo a tu interfaz de Nómina Electrónica","OK","Error")</f>
        <v/>
      </c>
      <c r="B90">
        <f>IF(Plantilla!$I$6="¡Perfecto!, Guarda el archivo y adjúntalo a tu interfaz de Nómina Electrónica",MID(Plantilla!$D$2,SEARCH("V",Plantilla!$D$2),10),"")</f>
        <v/>
      </c>
      <c r="C90">
        <f>Plantilla!C101</f>
        <v/>
      </c>
      <c r="D90">
        <f>IF($C90="OK",Plantilla!B101,"")</f>
        <v/>
      </c>
      <c r="E90">
        <f>IF($C90="OK",
   VLOOKUP(Plantilla!$E$4,'Tablas '!$AP$4:$AT$6,5,FALSE),
"")</f>
        <v/>
      </c>
      <c r="F90">
        <f>IF($C90="OK",TEXT(Plantilla!D101,"#"),"")</f>
        <v/>
      </c>
      <c r="G90">
        <f>IF($C90="OK",
   VLOOKUP(Plantilla!E101,'Tablas '!$B$4:$C$14,2,FALSE),
"")</f>
        <v/>
      </c>
      <c r="H90">
        <f>IF($C90="OK",TEXT(Plantilla!F101,"#"),"")</f>
        <v/>
      </c>
      <c r="I90">
        <f>IF($C90="OK",TEXT(Plantilla!G101,"#"),"")</f>
        <v/>
      </c>
      <c r="J90">
        <f>IF($C90="OK",TEXT(Plantilla!H101,"#"),"")</f>
        <v/>
      </c>
      <c r="K90">
        <f>IF($C90="OK",TEXT(Plantilla!I101,"#"),"")</f>
        <v/>
      </c>
      <c r="L90">
        <f>IF($C90="OK",TEXT(Plantilla!J101,"#"),"")</f>
        <v/>
      </c>
      <c r="M90">
        <f>IF($C90="OK",TEXT(Plantilla!K101,"#"),"")</f>
        <v/>
      </c>
      <c r="N90">
        <f>IF($C90="OK",
   CONCATENATE(YEAR(Plantilla!L101),"-",TEXT(MONTH(Plantilla!L101),"00"),"-",TEXT(DAY(Plantilla!L101),"00")),
"")</f>
        <v/>
      </c>
      <c r="O90">
        <f>IF($C90="OK",_xlfn.NUMBERVALUE(Plantilla!M101),"")</f>
        <v/>
      </c>
      <c r="P90">
        <f>IF($C90="OK",
   IF(Plantilla!N101&lt;&gt;"",
      CONCATENATE(YEAR(Plantilla!N101),"-",TEXT(MONTH(Plantilla!N101),"00"),"-",TEXT(DAY(Plantilla!N101),"00")),
   ""),
"")</f>
        <v/>
      </c>
      <c r="Q90">
        <f>IF($C90="OK",
   VLOOKUP(Plantilla!O101,'Tablas '!$E$4:$F$19,2,FALSE),
"")</f>
        <v/>
      </c>
      <c r="R90">
        <f>IF($C90="OK",
   VLOOKUP(Plantilla!P101,'Tablas '!$H$4:$I$5,2,FALSE),
"")</f>
        <v/>
      </c>
      <c r="S90">
        <f>IF($C90="OK",
   VLOOKUP(Plantilla!Q101,'Tablas '!$K$4:$L$8,2,FALSE),
"")</f>
        <v/>
      </c>
      <c r="T90">
        <f>IF($C90="OK",
   VLOOKUP(Plantilla!R101,'Tablas '!$AE$4:$AF$6,2,FALSE),
"")</f>
        <v/>
      </c>
      <c r="U90">
        <f>IF($C90="OK",
   VLOOKUP(Plantilla!S101,'Tablas '!$AE$4:$AF$6,2,FALSE),
"")</f>
        <v/>
      </c>
      <c r="V90">
        <f>IF($C90="OK",TEXT(Plantilla!T101,"#"),"")</f>
        <v/>
      </c>
      <c r="W90" s="84">
        <f>IF($C90="OK",
   VLOOKUP(Plantilla!U101,'Tablas '!$AM$4:$AN$1126,2,FALSE),
"")</f>
        <v/>
      </c>
      <c r="X90">
        <f>IF($C90="OK",TEXT(Plantilla!V101,"#"),"")</f>
        <v/>
      </c>
      <c r="Y90">
        <f>IF($C90="OK",
   CONCATENATE(YEAR(Plantilla!W101),"-",TEXT(MONTH(Plantilla!W101),"00"),"-",TEXT(DAY(Plantilla!W101),"00")),
"")</f>
        <v/>
      </c>
      <c r="Z90">
        <f>IF($C90="OK",
   CONCATENATE(YEAR(Plantilla!X101),"-",TEXT(MONTH(Plantilla!X101),"00"),"-",TEXT(DAY(Plantilla!X101),"00")),
"")</f>
        <v/>
      </c>
      <c r="AA90">
        <f>IF($C90="OK",
   TEXT(VLOOKUP(Plantilla!Y101,'Tablas '!$Q$4:$R$9,2,FALSE),"#"),
"")</f>
        <v/>
      </c>
      <c r="AB90">
        <f>IF($C90="OK",
   CONCATENATE(YEAR(Plantilla!Z101),"-",TEXT(MONTH(Plantilla!Z101),"00"),"-",TEXT(DAY(Plantilla!Z101),"00")),
"")</f>
        <v/>
      </c>
      <c r="AC90">
        <f>IF($C90="OK",
   TEXT(VLOOKUP(Plantilla!AA101,'Tablas '!$T$4:$U$13,2,FALSE),"#"),
"")</f>
        <v/>
      </c>
      <c r="AD90">
        <f>IF($C90="OK",TEXT(Plantilla!AB101,"#"),"")</f>
        <v/>
      </c>
      <c r="AE90">
        <f>IF($C90="OK",
   IF(Plantilla!AC101&lt;&gt;"",
      TEXT(VLOOKUP(Plantilla!AC101,'Tablas '!$W$4:$X$7,2,FALSE),"#"),
   ""),
"")</f>
        <v/>
      </c>
      <c r="AF90">
        <f>IF($C90="OK",TEXT(Plantilla!AD101,"#"),"")</f>
        <v/>
      </c>
      <c r="AG90" s="6">
        <f>IF($C90="OK",_xlfn.NUMBERVALUE(Plantilla!AE101),"")</f>
        <v/>
      </c>
      <c r="AH90" s="4">
        <f>IF($C90="OK",_xlfn.NUMBERVALUE(Plantilla!AF101),"")</f>
        <v/>
      </c>
      <c r="AI90" s="6">
        <f>IF($C90="OK",_xlfn.NUMBERVALUE(Plantilla!AG101),"")</f>
        <v/>
      </c>
      <c r="AJ90" s="6">
        <f>IF($C90="OK",_xlfn.NUMBERVALUE(Plantilla!AH101),"")</f>
        <v/>
      </c>
      <c r="AK90" s="6">
        <f>IF($C90="OK",_xlfn.NUMBERVALUE(Plantilla!AI101),"")</f>
        <v/>
      </c>
      <c r="AL90" s="6">
        <f>IF($C90="OK",_xlfn.NUMBERVALUE(Plantilla!AJ101),"")</f>
        <v/>
      </c>
      <c r="AM90" s="4">
        <f>IF($C90="OK",_xlfn.NUMBERVALUE(Plantilla!AK101),"")</f>
        <v/>
      </c>
      <c r="AN90" s="6">
        <f>IF($C90="OK",_xlfn.NUMBERVALUE(Plantilla!AL101),"")</f>
        <v/>
      </c>
      <c r="AO90" s="4">
        <f>IF($C90="OK",_xlfn.NUMBERVALUE(Plantilla!AM101),"")</f>
        <v/>
      </c>
      <c r="AP90" s="6">
        <f>IF($C90="OK",_xlfn.NUMBERVALUE(Plantilla!AN101),"")</f>
        <v/>
      </c>
      <c r="AQ90" s="4">
        <f>IF($C90="OK",_xlfn.NUMBERVALUE(Plantilla!AO101),"")</f>
        <v/>
      </c>
      <c r="AR90" s="6">
        <f>IF($C90="OK",_xlfn.NUMBERVALUE(Plantilla!AP101),"")</f>
        <v/>
      </c>
      <c r="AS90" s="4">
        <f>IF($C90="OK",_xlfn.NUMBERVALUE(Plantilla!AQ101),"")</f>
        <v/>
      </c>
      <c r="AT90" s="6">
        <f>IF($C90="OK",_xlfn.NUMBERVALUE(Plantilla!AR101),"")</f>
        <v/>
      </c>
      <c r="AU90" s="4">
        <f>IF($C90="OK",_xlfn.NUMBERVALUE(Plantilla!AS101),"")</f>
        <v/>
      </c>
      <c r="AV90" s="6">
        <f>IF($C90="OK",_xlfn.NUMBERVALUE(Plantilla!AT101),"")</f>
        <v/>
      </c>
      <c r="AW90" s="4">
        <f>IF($C90="OK",_xlfn.NUMBERVALUE(Plantilla!AU101),"")</f>
        <v/>
      </c>
      <c r="AX90" s="6">
        <f>IF($C90="OK",_xlfn.NUMBERVALUE(Plantilla!AV101),"")</f>
        <v/>
      </c>
      <c r="AY90" s="4">
        <f>IF($C90="OK",_xlfn.NUMBERVALUE(Plantilla!AW101),"")</f>
        <v/>
      </c>
      <c r="AZ90" s="6">
        <f>IF($C90="OK",_xlfn.NUMBERVALUE(Plantilla!AX101),"")</f>
        <v/>
      </c>
      <c r="BA90">
        <f>IF($C90="OK",_xlfn.NUMBERVALUE(Plantilla!AY101),"")</f>
        <v/>
      </c>
      <c r="BB90">
        <f>IF($C90="OK",_xlfn.NUMBERVALUE(Plantilla!AZ101),"")</f>
        <v/>
      </c>
      <c r="BC90" s="4">
        <f>IF($C90="OK",_xlfn.NUMBERVALUE(Plantilla!BA101),"")</f>
        <v/>
      </c>
      <c r="BD90" s="6">
        <f>IF($C90="OK",_xlfn.NUMBERVALUE(Plantilla!BB101),"")</f>
        <v/>
      </c>
      <c r="BE90" s="4">
        <f>IF($C90="OK",_xlfn.NUMBERVALUE(Plantilla!BC101),"")</f>
        <v/>
      </c>
      <c r="BF90" s="6">
        <f>IF($C90="OK",_xlfn.NUMBERVALUE(Plantilla!BD101),"")</f>
        <v/>
      </c>
      <c r="BG90" s="4">
        <f>IF($C90="OK",_xlfn.NUMBERVALUE(Plantilla!BE101),"")</f>
        <v/>
      </c>
      <c r="BH90" s="6">
        <f>IF($C90="OK",_xlfn.NUMBERVALUE(Plantilla!BF101),"")</f>
        <v/>
      </c>
      <c r="BI90" s="110">
        <f>IF($C90="OK",_xlfn.NUMBERVALUE(Plantilla!BG101),"")</f>
        <v/>
      </c>
      <c r="BJ90" s="6">
        <f>IF($C90="OK",_xlfn.NUMBERVALUE(Plantilla!BH101),"")</f>
        <v/>
      </c>
      <c r="BK90" s="109">
        <f>IF($C90="OK",_xlfn.NUMBERVALUE(Plantilla!BI101),"")</f>
        <v/>
      </c>
      <c r="BL90" s="6">
        <f>IF($C90="OK",
   IF(Plantilla!BJ101&lt;&gt;"",
      TEXT(VLOOKUP(Plantilla!BJ101,'Tablas '!$Z$4:$AA$6,2,FALSE),"#"),
   ""),
"")</f>
        <v/>
      </c>
      <c r="BM90" s="4">
        <f>IF($C90="OK",_xlfn.NUMBERVALUE(Plantilla!BK101),"")</f>
        <v/>
      </c>
      <c r="BN90" s="4">
        <f>IF($C90="OK",_xlfn.NUMBERVALUE(Plantilla!BL101),"")</f>
        <v/>
      </c>
      <c r="BO90" s="6">
        <f>IF($C90="OK",_xlfn.NUMBERVALUE(Plantilla!BM101),"")</f>
        <v/>
      </c>
      <c r="BP90" s="4">
        <f>IF($C90="OK",_xlfn.NUMBERVALUE(Plantilla!BN101),"")</f>
        <v/>
      </c>
      <c r="BQ90" s="6">
        <f>IF($C90="OK",_xlfn.NUMBERVALUE(Plantilla!BO101),"")</f>
        <v/>
      </c>
      <c r="BR90" s="4">
        <f>IF($C90="OK",_xlfn.NUMBERVALUE(Plantilla!BP101),"")</f>
        <v/>
      </c>
      <c r="BS90" s="6">
        <f>IF($C90="OK",_xlfn.NUMBERVALUE(Plantilla!BQ101),"")</f>
        <v/>
      </c>
      <c r="BT90" s="4">
        <f>IF($C90="OK",_xlfn.NUMBERVALUE(Plantilla!BR101),"")</f>
        <v/>
      </c>
      <c r="BU90" s="6">
        <f>IF($C90="OK",_xlfn.NUMBERVALUE(Plantilla!BS101),"")</f>
        <v/>
      </c>
      <c r="BV90" s="6">
        <f>IF($C90="OK",_xlfn.NUMBERVALUE(Plantilla!BT101),"")</f>
        <v/>
      </c>
      <c r="BW90" s="6">
        <f>IF($C90="OK",_xlfn.NUMBERVALUE(Plantilla!BU101),"")</f>
        <v/>
      </c>
      <c r="BX90" s="6">
        <f>IF($C90="OK",_xlfn.NUMBERVALUE(Plantilla!BV101),"")</f>
        <v/>
      </c>
      <c r="BY90" s="6">
        <f>IF($C90="OK",_xlfn.NUMBERVALUE(Plantilla!BW101),"")</f>
        <v/>
      </c>
      <c r="BZ90" s="6">
        <f>IF($C90="OK",_xlfn.NUMBERVALUE(Plantilla!BX101),"")</f>
        <v/>
      </c>
      <c r="CA90" s="6">
        <f>IF($C90="OK",_xlfn.NUMBERVALUE(Plantilla!BY101),"")</f>
        <v/>
      </c>
      <c r="CB90" s="6">
        <f>IF($C90="OK",_xlfn.NUMBERVALUE(Plantilla!BZ101),"")</f>
        <v/>
      </c>
      <c r="CC90" s="6">
        <f>IF($C90="OK",_xlfn.NUMBERVALUE(Plantilla!CA101),"")</f>
        <v/>
      </c>
      <c r="CD90" s="6">
        <f>IF($C90="OK",_xlfn.NUMBERVALUE(Plantilla!CB101),"")</f>
        <v/>
      </c>
      <c r="CE90" s="6">
        <f>IF($C90="OK",_xlfn.NUMBERVALUE(Plantilla!CC101),"")</f>
        <v/>
      </c>
      <c r="CF90" s="4">
        <f>IF($C90="OK",_xlfn.NUMBERVALUE(Plantilla!CD101),"")</f>
        <v/>
      </c>
      <c r="CG90" s="6">
        <f>IF($C90="OK",_xlfn.NUMBERVALUE(Plantilla!CE101),"")</f>
        <v/>
      </c>
      <c r="CH90" s="6">
        <f>IF($C90="OK",_xlfn.NUMBERVALUE(Plantilla!CF101),"")</f>
        <v/>
      </c>
      <c r="CI90" s="6">
        <f>IF($C90="OK",_xlfn.NUMBERVALUE(Plantilla!CG101),"")</f>
        <v/>
      </c>
      <c r="CJ90" s="6">
        <f>IF($C90="OK",_xlfn.NUMBERVALUE(Plantilla!CH101),"")</f>
        <v/>
      </c>
      <c r="CK90" s="6">
        <f>IF($C90="OK",_xlfn.NUMBERVALUE(Plantilla!CI101),"")</f>
        <v/>
      </c>
      <c r="CL90" s="6">
        <f>IF($C90="OK",_xlfn.NUMBERVALUE(Plantilla!CJ101),"")</f>
        <v/>
      </c>
      <c r="CM90">
        <f>IF($C90="OK",TEXT(Plantilla!CK101,"#"),"")</f>
        <v/>
      </c>
      <c r="CN90" s="6">
        <f>IF($C90="OK",_xlfn.NUMBERVALUE(Plantilla!CL101),"")</f>
        <v/>
      </c>
      <c r="CO90" s="6">
        <f>IF($C90="OK",_xlfn.NUMBERVALUE(Plantilla!CM101),"")</f>
        <v/>
      </c>
      <c r="CP90" s="110">
        <f>IF($C90="OK",_xlfn.NUMBERVALUE(Plantilla!CN101),"")</f>
        <v/>
      </c>
      <c r="CQ90" s="6">
        <f>IF($C90="OK",_xlfn.NUMBERVALUE(Plantilla!CO101),"")</f>
        <v/>
      </c>
      <c r="CR90" s="109">
        <f>IF($C90="OK",_xlfn.NUMBERVALUE(Plantilla!CP101),"")</f>
        <v/>
      </c>
      <c r="CS90" s="110">
        <f>IF($C90="OK",_xlfn.NUMBERVALUE(Plantilla!CQ101),"")</f>
        <v/>
      </c>
      <c r="CT90" s="6">
        <f>IF($C90="OK",_xlfn.NUMBERVALUE(Plantilla!CR101),"")</f>
        <v/>
      </c>
      <c r="CU90" s="109">
        <f>IF($C90="OK",_xlfn.NUMBERVALUE(Plantilla!CS101),"")</f>
        <v/>
      </c>
      <c r="CV90" s="110">
        <f>IF($C90="OK",_xlfn.NUMBERVALUE(Plantilla!CT101),"")</f>
        <v/>
      </c>
      <c r="CW90" s="6">
        <f>IF($C90="OK",_xlfn.NUMBERVALUE(Plantilla!CU101),"")</f>
        <v/>
      </c>
      <c r="CX90" s="82">
        <f>IF($C90="OK",_xlfn.NUMBERVALUE(Plantilla!CV101),"")</f>
        <v/>
      </c>
      <c r="CY90" s="6">
        <f>IF($C90="OK",_xlfn.NUMBERVALUE(Plantilla!CW101),"")</f>
        <v/>
      </c>
      <c r="CZ90" s="82">
        <f>IF($C90="OK",_xlfn.NUMBERVALUE(Plantilla!CX101),"")</f>
        <v/>
      </c>
      <c r="DA90" s="6">
        <f>IF($C90="OK",_xlfn.NUMBERVALUE(Plantilla!CY101),"")</f>
        <v/>
      </c>
      <c r="DB90" s="109">
        <f>IF($C90="OK",_xlfn.NUMBERVALUE(Plantilla!CZ101),"")</f>
        <v/>
      </c>
      <c r="DC90" s="6">
        <f>IF($C90="OK",_xlfn.NUMBERVALUE(Plantilla!DA101),"")</f>
        <v/>
      </c>
      <c r="DD90" s="6">
        <f>IF($C90="OK",TEXT(Plantilla!DB101,"#"),"")</f>
        <v/>
      </c>
      <c r="DE90" s="6">
        <f>IF($C90="OK",_xlfn.NUMBERVALUE(Plantilla!DC101),"")</f>
        <v/>
      </c>
      <c r="DF90" s="4">
        <f>IF($C90="OK",_xlfn.NUMBERVALUE(Plantilla!DD101),"")</f>
        <v/>
      </c>
      <c r="DG90" s="6">
        <f>IF($C90="OK",_xlfn.NUMBERVALUE(Plantilla!DE101),"")</f>
        <v/>
      </c>
      <c r="DH90" s="6">
        <f>IF($C90="OK",_xlfn.NUMBERVALUE(Plantilla!DF101),"")</f>
        <v/>
      </c>
      <c r="DI90" s="6">
        <f>IF($C90="OK",_xlfn.NUMBERVALUE(Plantilla!DG101),"")</f>
        <v/>
      </c>
      <c r="DJ90" s="6">
        <f>IF($C90="OK",_xlfn.NUMBERVALUE(Plantilla!DH101),"")</f>
        <v/>
      </c>
      <c r="DK90" s="6">
        <f>IF($C90="OK",_xlfn.NUMBERVALUE(Plantilla!DI101),"")</f>
        <v/>
      </c>
      <c r="DL90" s="6">
        <f>IF($C90="OK",_xlfn.NUMBERVALUE(Plantilla!DJ101),"")</f>
        <v/>
      </c>
      <c r="DM90" s="6">
        <f>IF($C90="OK",_xlfn.NUMBERVALUE(Plantilla!DK101),"")</f>
        <v/>
      </c>
      <c r="DN90" s="6">
        <f>IF($C90="OK",_xlfn.NUMBERVALUE(Plantilla!DL101),"")</f>
        <v/>
      </c>
      <c r="DO90" s="6">
        <f>IF($C90="OK",_xlfn.NUMBERVALUE(Plantilla!DM101),"")</f>
        <v/>
      </c>
      <c r="DP90" s="6">
        <f>IF($C90="OK",_xlfn.NUMBERVALUE(Plantilla!DN101),"")</f>
        <v/>
      </c>
      <c r="DQ90" s="6">
        <f>IF($C90="OK",_xlfn.NUMBERVALUE(Plantilla!DO101),"")</f>
        <v/>
      </c>
      <c r="DR90" s="6">
        <f>IF($C90="OK",_xlfn.NUMBERVALUE(Plantilla!DP101),"")</f>
        <v/>
      </c>
      <c r="DS90">
        <f>IF($C90="OK",TEXT(Plantilla!DR101,"#"),"")</f>
        <v/>
      </c>
      <c r="DT90" s="6" t="n"/>
    </row>
    <row r="91">
      <c r="A91">
        <f>IF(Plantilla!$I$6="¡Perfecto!, Guarda el archivo y adjúntalo a tu interfaz de Nómina Electrónica","OK","Error")</f>
        <v/>
      </c>
      <c r="B91">
        <f>IF(Plantilla!$I$6="¡Perfecto!, Guarda el archivo y adjúntalo a tu interfaz de Nómina Electrónica",MID(Plantilla!$D$2,SEARCH("V",Plantilla!$D$2),10),"")</f>
        <v/>
      </c>
      <c r="C91">
        <f>Plantilla!C102</f>
        <v/>
      </c>
      <c r="D91">
        <f>IF($C91="OK",Plantilla!B102,"")</f>
        <v/>
      </c>
      <c r="E91">
        <f>IF($C91="OK",
   VLOOKUP(Plantilla!$E$4,'Tablas '!$AP$4:$AT$6,5,FALSE),
"")</f>
        <v/>
      </c>
      <c r="F91">
        <f>IF($C91="OK",TEXT(Plantilla!D102,"#"),"")</f>
        <v/>
      </c>
      <c r="G91">
        <f>IF($C91="OK",
   VLOOKUP(Plantilla!E102,'Tablas '!$B$4:$C$14,2,FALSE),
"")</f>
        <v/>
      </c>
      <c r="H91">
        <f>IF($C91="OK",TEXT(Plantilla!F102,"#"),"")</f>
        <v/>
      </c>
      <c r="I91">
        <f>IF($C91="OK",TEXT(Plantilla!G102,"#"),"")</f>
        <v/>
      </c>
      <c r="J91">
        <f>IF($C91="OK",TEXT(Plantilla!H102,"#"),"")</f>
        <v/>
      </c>
      <c r="K91">
        <f>IF($C91="OK",TEXT(Plantilla!I102,"#"),"")</f>
        <v/>
      </c>
      <c r="L91">
        <f>IF($C91="OK",TEXT(Plantilla!J102,"#"),"")</f>
        <v/>
      </c>
      <c r="M91">
        <f>IF($C91="OK",TEXT(Plantilla!K102,"#"),"")</f>
        <v/>
      </c>
      <c r="N91">
        <f>IF($C91="OK",
   CONCATENATE(YEAR(Plantilla!L102),"-",TEXT(MONTH(Plantilla!L102),"00"),"-",TEXT(DAY(Plantilla!L102),"00")),
"")</f>
        <v/>
      </c>
      <c r="O91">
        <f>IF($C91="OK",_xlfn.NUMBERVALUE(Plantilla!M102),"")</f>
        <v/>
      </c>
      <c r="P91">
        <f>IF($C91="OK",
   IF(Plantilla!N102&lt;&gt;"",
      CONCATENATE(YEAR(Plantilla!N102),"-",TEXT(MONTH(Plantilla!N102),"00"),"-",TEXT(DAY(Plantilla!N102),"00")),
   ""),
"")</f>
        <v/>
      </c>
      <c r="Q91">
        <f>IF($C91="OK",
   VLOOKUP(Plantilla!O102,'Tablas '!$E$4:$F$19,2,FALSE),
"")</f>
        <v/>
      </c>
      <c r="R91">
        <f>IF($C91="OK",
   VLOOKUP(Plantilla!P102,'Tablas '!$H$4:$I$5,2,FALSE),
"")</f>
        <v/>
      </c>
      <c r="S91">
        <f>IF($C91="OK",
   VLOOKUP(Plantilla!Q102,'Tablas '!$K$4:$L$8,2,FALSE),
"")</f>
        <v/>
      </c>
      <c r="T91">
        <f>IF($C91="OK",
   VLOOKUP(Plantilla!R102,'Tablas '!$AE$4:$AF$6,2,FALSE),
"")</f>
        <v/>
      </c>
      <c r="U91">
        <f>IF($C91="OK",
   VLOOKUP(Plantilla!S102,'Tablas '!$AE$4:$AF$6,2,FALSE),
"")</f>
        <v/>
      </c>
      <c r="V91">
        <f>IF($C91="OK",TEXT(Plantilla!T102,"#"),"")</f>
        <v/>
      </c>
      <c r="W91" s="84">
        <f>IF($C91="OK",
   VLOOKUP(Plantilla!U102,'Tablas '!$AM$4:$AN$1126,2,FALSE),
"")</f>
        <v/>
      </c>
      <c r="X91">
        <f>IF($C91="OK",TEXT(Plantilla!V102,"#"),"")</f>
        <v/>
      </c>
      <c r="Y91">
        <f>IF($C91="OK",
   CONCATENATE(YEAR(Plantilla!W102),"-",TEXT(MONTH(Plantilla!W102),"00"),"-",TEXT(DAY(Plantilla!W102),"00")),
"")</f>
        <v/>
      </c>
      <c r="Z91">
        <f>IF($C91="OK",
   CONCATENATE(YEAR(Plantilla!X102),"-",TEXT(MONTH(Plantilla!X102),"00"),"-",TEXT(DAY(Plantilla!X102),"00")),
"")</f>
        <v/>
      </c>
      <c r="AA91">
        <f>IF($C91="OK",
   TEXT(VLOOKUP(Plantilla!Y102,'Tablas '!$Q$4:$R$9,2,FALSE),"#"),
"")</f>
        <v/>
      </c>
      <c r="AB91">
        <f>IF($C91="OK",
   CONCATENATE(YEAR(Plantilla!Z102),"-",TEXT(MONTH(Plantilla!Z102),"00"),"-",TEXT(DAY(Plantilla!Z102),"00")),
"")</f>
        <v/>
      </c>
      <c r="AC91">
        <f>IF($C91="OK",
   TEXT(VLOOKUP(Plantilla!AA102,'Tablas '!$T$4:$U$13,2,FALSE),"#"),
"")</f>
        <v/>
      </c>
      <c r="AD91">
        <f>IF($C91="OK",TEXT(Plantilla!AB102,"#"),"")</f>
        <v/>
      </c>
      <c r="AE91">
        <f>IF($C91="OK",
   IF(Plantilla!AC102&lt;&gt;"",
      TEXT(VLOOKUP(Plantilla!AC102,'Tablas '!$W$4:$X$7,2,FALSE),"#"),
   ""),
"")</f>
        <v/>
      </c>
      <c r="AF91">
        <f>IF($C91="OK",TEXT(Plantilla!AD102,"#"),"")</f>
        <v/>
      </c>
      <c r="AG91" s="6">
        <f>IF($C91="OK",_xlfn.NUMBERVALUE(Plantilla!AE102),"")</f>
        <v/>
      </c>
      <c r="AH91" s="4">
        <f>IF($C91="OK",_xlfn.NUMBERVALUE(Plantilla!AF102),"")</f>
        <v/>
      </c>
      <c r="AI91" s="6">
        <f>IF($C91="OK",_xlfn.NUMBERVALUE(Plantilla!AG102),"")</f>
        <v/>
      </c>
      <c r="AJ91" s="6">
        <f>IF($C91="OK",_xlfn.NUMBERVALUE(Plantilla!AH102),"")</f>
        <v/>
      </c>
      <c r="AK91" s="6">
        <f>IF($C91="OK",_xlfn.NUMBERVALUE(Plantilla!AI102),"")</f>
        <v/>
      </c>
      <c r="AL91" s="6">
        <f>IF($C91="OK",_xlfn.NUMBERVALUE(Plantilla!AJ102),"")</f>
        <v/>
      </c>
      <c r="AM91" s="4">
        <f>IF($C91="OK",_xlfn.NUMBERVALUE(Plantilla!AK102),"")</f>
        <v/>
      </c>
      <c r="AN91" s="6">
        <f>IF($C91="OK",_xlfn.NUMBERVALUE(Plantilla!AL102),"")</f>
        <v/>
      </c>
      <c r="AO91" s="4">
        <f>IF($C91="OK",_xlfn.NUMBERVALUE(Plantilla!AM102),"")</f>
        <v/>
      </c>
      <c r="AP91" s="6">
        <f>IF($C91="OK",_xlfn.NUMBERVALUE(Plantilla!AN102),"")</f>
        <v/>
      </c>
      <c r="AQ91" s="4">
        <f>IF($C91="OK",_xlfn.NUMBERVALUE(Plantilla!AO102),"")</f>
        <v/>
      </c>
      <c r="AR91" s="6">
        <f>IF($C91="OK",_xlfn.NUMBERVALUE(Plantilla!AP102),"")</f>
        <v/>
      </c>
      <c r="AS91" s="4">
        <f>IF($C91="OK",_xlfn.NUMBERVALUE(Plantilla!AQ102),"")</f>
        <v/>
      </c>
      <c r="AT91" s="6">
        <f>IF($C91="OK",_xlfn.NUMBERVALUE(Plantilla!AR102),"")</f>
        <v/>
      </c>
      <c r="AU91" s="4">
        <f>IF($C91="OK",_xlfn.NUMBERVALUE(Plantilla!AS102),"")</f>
        <v/>
      </c>
      <c r="AV91" s="6">
        <f>IF($C91="OK",_xlfn.NUMBERVALUE(Plantilla!AT102),"")</f>
        <v/>
      </c>
      <c r="AW91" s="4">
        <f>IF($C91="OK",_xlfn.NUMBERVALUE(Plantilla!AU102),"")</f>
        <v/>
      </c>
      <c r="AX91" s="6">
        <f>IF($C91="OK",_xlfn.NUMBERVALUE(Plantilla!AV102),"")</f>
        <v/>
      </c>
      <c r="AY91" s="4">
        <f>IF($C91="OK",_xlfn.NUMBERVALUE(Plantilla!AW102),"")</f>
        <v/>
      </c>
      <c r="AZ91" s="6">
        <f>IF($C91="OK",_xlfn.NUMBERVALUE(Plantilla!AX102),"")</f>
        <v/>
      </c>
      <c r="BA91">
        <f>IF($C91="OK",_xlfn.NUMBERVALUE(Plantilla!AY102),"")</f>
        <v/>
      </c>
      <c r="BB91">
        <f>IF($C91="OK",_xlfn.NUMBERVALUE(Plantilla!AZ102),"")</f>
        <v/>
      </c>
      <c r="BC91" s="4">
        <f>IF($C91="OK",_xlfn.NUMBERVALUE(Plantilla!BA102),"")</f>
        <v/>
      </c>
      <c r="BD91" s="6">
        <f>IF($C91="OK",_xlfn.NUMBERVALUE(Plantilla!BB102),"")</f>
        <v/>
      </c>
      <c r="BE91" s="4">
        <f>IF($C91="OK",_xlfn.NUMBERVALUE(Plantilla!BC102),"")</f>
        <v/>
      </c>
      <c r="BF91" s="6">
        <f>IF($C91="OK",_xlfn.NUMBERVALUE(Plantilla!BD102),"")</f>
        <v/>
      </c>
      <c r="BG91" s="4">
        <f>IF($C91="OK",_xlfn.NUMBERVALUE(Plantilla!BE102),"")</f>
        <v/>
      </c>
      <c r="BH91" s="6">
        <f>IF($C91="OK",_xlfn.NUMBERVALUE(Plantilla!BF102),"")</f>
        <v/>
      </c>
      <c r="BI91" s="110">
        <f>IF($C91="OK",_xlfn.NUMBERVALUE(Plantilla!BG102),"")</f>
        <v/>
      </c>
      <c r="BJ91" s="6">
        <f>IF($C91="OK",_xlfn.NUMBERVALUE(Plantilla!BH102),"")</f>
        <v/>
      </c>
      <c r="BK91" s="109">
        <f>IF($C91="OK",_xlfn.NUMBERVALUE(Plantilla!BI102),"")</f>
        <v/>
      </c>
      <c r="BL91" s="6">
        <f>IF($C91="OK",
   IF(Plantilla!BJ102&lt;&gt;"",
      TEXT(VLOOKUP(Plantilla!BJ102,'Tablas '!$Z$4:$AA$6,2,FALSE),"#"),
   ""),
"")</f>
        <v/>
      </c>
      <c r="BM91" s="4">
        <f>IF($C91="OK",_xlfn.NUMBERVALUE(Plantilla!BK102),"")</f>
        <v/>
      </c>
      <c r="BN91" s="4">
        <f>IF($C91="OK",_xlfn.NUMBERVALUE(Plantilla!BL102),"")</f>
        <v/>
      </c>
      <c r="BO91" s="6">
        <f>IF($C91="OK",_xlfn.NUMBERVALUE(Plantilla!BM102),"")</f>
        <v/>
      </c>
      <c r="BP91" s="4">
        <f>IF($C91="OK",_xlfn.NUMBERVALUE(Plantilla!BN102),"")</f>
        <v/>
      </c>
      <c r="BQ91" s="6">
        <f>IF($C91="OK",_xlfn.NUMBERVALUE(Plantilla!BO102),"")</f>
        <v/>
      </c>
      <c r="BR91" s="4">
        <f>IF($C91="OK",_xlfn.NUMBERVALUE(Plantilla!BP102),"")</f>
        <v/>
      </c>
      <c r="BS91" s="6">
        <f>IF($C91="OK",_xlfn.NUMBERVALUE(Plantilla!BQ102),"")</f>
        <v/>
      </c>
      <c r="BT91" s="4">
        <f>IF($C91="OK",_xlfn.NUMBERVALUE(Plantilla!BR102),"")</f>
        <v/>
      </c>
      <c r="BU91" s="6">
        <f>IF($C91="OK",_xlfn.NUMBERVALUE(Plantilla!BS102),"")</f>
        <v/>
      </c>
      <c r="BV91" s="6">
        <f>IF($C91="OK",_xlfn.NUMBERVALUE(Plantilla!BT102),"")</f>
        <v/>
      </c>
      <c r="BW91" s="6">
        <f>IF($C91="OK",_xlfn.NUMBERVALUE(Plantilla!BU102),"")</f>
        <v/>
      </c>
      <c r="BX91" s="6">
        <f>IF($C91="OK",_xlfn.NUMBERVALUE(Plantilla!BV102),"")</f>
        <v/>
      </c>
      <c r="BY91" s="6">
        <f>IF($C91="OK",_xlfn.NUMBERVALUE(Plantilla!BW102),"")</f>
        <v/>
      </c>
      <c r="BZ91" s="6">
        <f>IF($C91="OK",_xlfn.NUMBERVALUE(Plantilla!BX102),"")</f>
        <v/>
      </c>
      <c r="CA91" s="6">
        <f>IF($C91="OK",_xlfn.NUMBERVALUE(Plantilla!BY102),"")</f>
        <v/>
      </c>
      <c r="CB91" s="6">
        <f>IF($C91="OK",_xlfn.NUMBERVALUE(Plantilla!BZ102),"")</f>
        <v/>
      </c>
      <c r="CC91" s="6">
        <f>IF($C91="OK",_xlfn.NUMBERVALUE(Plantilla!CA102),"")</f>
        <v/>
      </c>
      <c r="CD91" s="6">
        <f>IF($C91="OK",_xlfn.NUMBERVALUE(Plantilla!CB102),"")</f>
        <v/>
      </c>
      <c r="CE91" s="6">
        <f>IF($C91="OK",_xlfn.NUMBERVALUE(Plantilla!CC102),"")</f>
        <v/>
      </c>
      <c r="CF91" s="4">
        <f>IF($C91="OK",_xlfn.NUMBERVALUE(Plantilla!CD102),"")</f>
        <v/>
      </c>
      <c r="CG91" s="6">
        <f>IF($C91="OK",_xlfn.NUMBERVALUE(Plantilla!CE102),"")</f>
        <v/>
      </c>
      <c r="CH91" s="6">
        <f>IF($C91="OK",_xlfn.NUMBERVALUE(Plantilla!CF102),"")</f>
        <v/>
      </c>
      <c r="CI91" s="6">
        <f>IF($C91="OK",_xlfn.NUMBERVALUE(Plantilla!CG102),"")</f>
        <v/>
      </c>
      <c r="CJ91" s="6">
        <f>IF($C91="OK",_xlfn.NUMBERVALUE(Plantilla!CH102),"")</f>
        <v/>
      </c>
      <c r="CK91" s="6">
        <f>IF($C91="OK",_xlfn.NUMBERVALUE(Plantilla!CI102),"")</f>
        <v/>
      </c>
      <c r="CL91" s="6">
        <f>IF($C91="OK",_xlfn.NUMBERVALUE(Plantilla!CJ102),"")</f>
        <v/>
      </c>
      <c r="CM91">
        <f>IF($C91="OK",TEXT(Plantilla!CK102,"#"),"")</f>
        <v/>
      </c>
      <c r="CN91" s="6">
        <f>IF($C91="OK",_xlfn.NUMBERVALUE(Plantilla!CL102),"")</f>
        <v/>
      </c>
      <c r="CO91" s="6">
        <f>IF($C91="OK",_xlfn.NUMBERVALUE(Plantilla!CM102),"")</f>
        <v/>
      </c>
      <c r="CP91" s="110">
        <f>IF($C91="OK",_xlfn.NUMBERVALUE(Plantilla!CN102),"")</f>
        <v/>
      </c>
      <c r="CQ91" s="6">
        <f>IF($C91="OK",_xlfn.NUMBERVALUE(Plantilla!CO102),"")</f>
        <v/>
      </c>
      <c r="CR91" s="109">
        <f>IF($C91="OK",_xlfn.NUMBERVALUE(Plantilla!CP102),"")</f>
        <v/>
      </c>
      <c r="CS91" s="110">
        <f>IF($C91="OK",_xlfn.NUMBERVALUE(Plantilla!CQ102),"")</f>
        <v/>
      </c>
      <c r="CT91" s="6">
        <f>IF($C91="OK",_xlfn.NUMBERVALUE(Plantilla!CR102),"")</f>
        <v/>
      </c>
      <c r="CU91" s="109">
        <f>IF($C91="OK",_xlfn.NUMBERVALUE(Plantilla!CS102),"")</f>
        <v/>
      </c>
      <c r="CV91" s="110">
        <f>IF($C91="OK",_xlfn.NUMBERVALUE(Plantilla!CT102),"")</f>
        <v/>
      </c>
      <c r="CW91" s="6">
        <f>IF($C91="OK",_xlfn.NUMBERVALUE(Plantilla!CU102),"")</f>
        <v/>
      </c>
      <c r="CX91" s="82">
        <f>IF($C91="OK",_xlfn.NUMBERVALUE(Plantilla!CV102),"")</f>
        <v/>
      </c>
      <c r="CY91" s="6">
        <f>IF($C91="OK",_xlfn.NUMBERVALUE(Plantilla!CW102),"")</f>
        <v/>
      </c>
      <c r="CZ91" s="82">
        <f>IF($C91="OK",_xlfn.NUMBERVALUE(Plantilla!CX102),"")</f>
        <v/>
      </c>
      <c r="DA91" s="6">
        <f>IF($C91="OK",_xlfn.NUMBERVALUE(Plantilla!CY102),"")</f>
        <v/>
      </c>
      <c r="DB91" s="109">
        <f>IF($C91="OK",_xlfn.NUMBERVALUE(Plantilla!CZ102),"")</f>
        <v/>
      </c>
      <c r="DC91" s="6">
        <f>IF($C91="OK",_xlfn.NUMBERVALUE(Plantilla!DA102),"")</f>
        <v/>
      </c>
      <c r="DD91" s="6">
        <f>IF($C91="OK",TEXT(Plantilla!DB102,"#"),"")</f>
        <v/>
      </c>
      <c r="DE91" s="6">
        <f>IF($C91="OK",_xlfn.NUMBERVALUE(Plantilla!DC102),"")</f>
        <v/>
      </c>
      <c r="DF91" s="4">
        <f>IF($C91="OK",_xlfn.NUMBERVALUE(Plantilla!DD102),"")</f>
        <v/>
      </c>
      <c r="DG91" s="6">
        <f>IF($C91="OK",_xlfn.NUMBERVALUE(Plantilla!DE102),"")</f>
        <v/>
      </c>
      <c r="DH91" s="6">
        <f>IF($C91="OK",_xlfn.NUMBERVALUE(Plantilla!DF102),"")</f>
        <v/>
      </c>
      <c r="DI91" s="6">
        <f>IF($C91="OK",_xlfn.NUMBERVALUE(Plantilla!DG102),"")</f>
        <v/>
      </c>
      <c r="DJ91" s="6">
        <f>IF($C91="OK",_xlfn.NUMBERVALUE(Plantilla!DH102),"")</f>
        <v/>
      </c>
      <c r="DK91" s="6">
        <f>IF($C91="OK",_xlfn.NUMBERVALUE(Plantilla!DI102),"")</f>
        <v/>
      </c>
      <c r="DL91" s="6">
        <f>IF($C91="OK",_xlfn.NUMBERVALUE(Plantilla!DJ102),"")</f>
        <v/>
      </c>
      <c r="DM91" s="6">
        <f>IF($C91="OK",_xlfn.NUMBERVALUE(Plantilla!DK102),"")</f>
        <v/>
      </c>
      <c r="DN91" s="6">
        <f>IF($C91="OK",_xlfn.NUMBERVALUE(Plantilla!DL102),"")</f>
        <v/>
      </c>
      <c r="DO91" s="6">
        <f>IF($C91="OK",_xlfn.NUMBERVALUE(Plantilla!DM102),"")</f>
        <v/>
      </c>
      <c r="DP91" s="6">
        <f>IF($C91="OK",_xlfn.NUMBERVALUE(Plantilla!DN102),"")</f>
        <v/>
      </c>
      <c r="DQ91" s="6">
        <f>IF($C91="OK",_xlfn.NUMBERVALUE(Plantilla!DO102),"")</f>
        <v/>
      </c>
      <c r="DR91" s="6">
        <f>IF($C91="OK",_xlfn.NUMBERVALUE(Plantilla!DP102),"")</f>
        <v/>
      </c>
      <c r="DS91">
        <f>IF($C91="OK",TEXT(Plantilla!DR102,"#"),"")</f>
        <v/>
      </c>
      <c r="DT91" s="6" t="n"/>
    </row>
    <row r="92">
      <c r="A92">
        <f>IF(Plantilla!$I$6="¡Perfecto!, Guarda el archivo y adjúntalo a tu interfaz de Nómina Electrónica","OK","Error")</f>
        <v/>
      </c>
      <c r="B92">
        <f>IF(Plantilla!$I$6="¡Perfecto!, Guarda el archivo y adjúntalo a tu interfaz de Nómina Electrónica",MID(Plantilla!$D$2,SEARCH("V",Plantilla!$D$2),10),"")</f>
        <v/>
      </c>
      <c r="C92">
        <f>Plantilla!C103</f>
        <v/>
      </c>
      <c r="D92">
        <f>IF($C92="OK",Plantilla!B103,"")</f>
        <v/>
      </c>
      <c r="E92">
        <f>IF($C92="OK",
   VLOOKUP(Plantilla!$E$4,'Tablas '!$AP$4:$AT$6,5,FALSE),
"")</f>
        <v/>
      </c>
      <c r="F92">
        <f>IF($C92="OK",TEXT(Plantilla!D103,"#"),"")</f>
        <v/>
      </c>
      <c r="G92">
        <f>IF($C92="OK",
   VLOOKUP(Plantilla!E103,'Tablas '!$B$4:$C$14,2,FALSE),
"")</f>
        <v/>
      </c>
      <c r="H92">
        <f>IF($C92="OK",TEXT(Plantilla!F103,"#"),"")</f>
        <v/>
      </c>
      <c r="I92">
        <f>IF($C92="OK",TEXT(Plantilla!G103,"#"),"")</f>
        <v/>
      </c>
      <c r="J92">
        <f>IF($C92="OK",TEXT(Plantilla!H103,"#"),"")</f>
        <v/>
      </c>
      <c r="K92">
        <f>IF($C92="OK",TEXT(Plantilla!I103,"#"),"")</f>
        <v/>
      </c>
      <c r="L92">
        <f>IF($C92="OK",TEXT(Plantilla!J103,"#"),"")</f>
        <v/>
      </c>
      <c r="M92">
        <f>IF($C92="OK",TEXT(Plantilla!K103,"#"),"")</f>
        <v/>
      </c>
      <c r="N92">
        <f>IF($C92="OK",
   CONCATENATE(YEAR(Plantilla!L103),"-",TEXT(MONTH(Plantilla!L103),"00"),"-",TEXT(DAY(Plantilla!L103),"00")),
"")</f>
        <v/>
      </c>
      <c r="O92">
        <f>IF($C92="OK",_xlfn.NUMBERVALUE(Plantilla!M103),"")</f>
        <v/>
      </c>
      <c r="P92">
        <f>IF($C92="OK",
   IF(Plantilla!N103&lt;&gt;"",
      CONCATENATE(YEAR(Plantilla!N103),"-",TEXT(MONTH(Plantilla!N103),"00"),"-",TEXT(DAY(Plantilla!N103),"00")),
   ""),
"")</f>
        <v/>
      </c>
      <c r="Q92">
        <f>IF($C92="OK",
   VLOOKUP(Plantilla!O103,'Tablas '!$E$4:$F$19,2,FALSE),
"")</f>
        <v/>
      </c>
      <c r="R92">
        <f>IF($C92="OK",
   VLOOKUP(Plantilla!P103,'Tablas '!$H$4:$I$5,2,FALSE),
"")</f>
        <v/>
      </c>
      <c r="S92">
        <f>IF($C92="OK",
   VLOOKUP(Plantilla!Q103,'Tablas '!$K$4:$L$8,2,FALSE),
"")</f>
        <v/>
      </c>
      <c r="T92">
        <f>IF($C92="OK",
   VLOOKUP(Plantilla!R103,'Tablas '!$AE$4:$AF$6,2,FALSE),
"")</f>
        <v/>
      </c>
      <c r="U92">
        <f>IF($C92="OK",
   VLOOKUP(Plantilla!S103,'Tablas '!$AE$4:$AF$6,2,FALSE),
"")</f>
        <v/>
      </c>
      <c r="V92">
        <f>IF($C92="OK",TEXT(Plantilla!T103,"#"),"")</f>
        <v/>
      </c>
      <c r="W92" s="84">
        <f>IF($C92="OK",
   VLOOKUP(Plantilla!U103,'Tablas '!$AM$4:$AN$1126,2,FALSE),
"")</f>
        <v/>
      </c>
      <c r="X92">
        <f>IF($C92="OK",TEXT(Plantilla!V103,"#"),"")</f>
        <v/>
      </c>
      <c r="Y92">
        <f>IF($C92="OK",
   CONCATENATE(YEAR(Plantilla!W103),"-",TEXT(MONTH(Plantilla!W103),"00"),"-",TEXT(DAY(Plantilla!W103),"00")),
"")</f>
        <v/>
      </c>
      <c r="Z92">
        <f>IF($C92="OK",
   CONCATENATE(YEAR(Plantilla!X103),"-",TEXT(MONTH(Plantilla!X103),"00"),"-",TEXT(DAY(Plantilla!X103),"00")),
"")</f>
        <v/>
      </c>
      <c r="AA92">
        <f>IF($C92="OK",
   TEXT(VLOOKUP(Plantilla!Y103,'Tablas '!$Q$4:$R$9,2,FALSE),"#"),
"")</f>
        <v/>
      </c>
      <c r="AB92">
        <f>IF($C92="OK",
   CONCATENATE(YEAR(Plantilla!Z103),"-",TEXT(MONTH(Plantilla!Z103),"00"),"-",TEXT(DAY(Plantilla!Z103),"00")),
"")</f>
        <v/>
      </c>
      <c r="AC92">
        <f>IF($C92="OK",
   TEXT(VLOOKUP(Plantilla!AA103,'Tablas '!$T$4:$U$13,2,FALSE),"#"),
"")</f>
        <v/>
      </c>
      <c r="AD92">
        <f>IF($C92="OK",TEXT(Plantilla!AB103,"#"),"")</f>
        <v/>
      </c>
      <c r="AE92">
        <f>IF($C92="OK",
   IF(Plantilla!AC103&lt;&gt;"",
      TEXT(VLOOKUP(Plantilla!AC103,'Tablas '!$W$4:$X$7,2,FALSE),"#"),
   ""),
"")</f>
        <v/>
      </c>
      <c r="AF92">
        <f>IF($C92="OK",TEXT(Plantilla!AD103,"#"),"")</f>
        <v/>
      </c>
      <c r="AG92" s="6">
        <f>IF($C92="OK",_xlfn.NUMBERVALUE(Plantilla!AE103),"")</f>
        <v/>
      </c>
      <c r="AH92" s="4">
        <f>IF($C92="OK",_xlfn.NUMBERVALUE(Plantilla!AF103),"")</f>
        <v/>
      </c>
      <c r="AI92" s="6">
        <f>IF($C92="OK",_xlfn.NUMBERVALUE(Plantilla!AG103),"")</f>
        <v/>
      </c>
      <c r="AJ92" s="6">
        <f>IF($C92="OK",_xlfn.NUMBERVALUE(Plantilla!AH103),"")</f>
        <v/>
      </c>
      <c r="AK92" s="6">
        <f>IF($C92="OK",_xlfn.NUMBERVALUE(Plantilla!AI103),"")</f>
        <v/>
      </c>
      <c r="AL92" s="6">
        <f>IF($C92="OK",_xlfn.NUMBERVALUE(Plantilla!AJ103),"")</f>
        <v/>
      </c>
      <c r="AM92" s="4">
        <f>IF($C92="OK",_xlfn.NUMBERVALUE(Plantilla!AK103),"")</f>
        <v/>
      </c>
      <c r="AN92" s="6">
        <f>IF($C92="OK",_xlfn.NUMBERVALUE(Plantilla!AL103),"")</f>
        <v/>
      </c>
      <c r="AO92" s="4">
        <f>IF($C92="OK",_xlfn.NUMBERVALUE(Plantilla!AM103),"")</f>
        <v/>
      </c>
      <c r="AP92" s="6">
        <f>IF($C92="OK",_xlfn.NUMBERVALUE(Plantilla!AN103),"")</f>
        <v/>
      </c>
      <c r="AQ92" s="4">
        <f>IF($C92="OK",_xlfn.NUMBERVALUE(Plantilla!AO103),"")</f>
        <v/>
      </c>
      <c r="AR92" s="6">
        <f>IF($C92="OK",_xlfn.NUMBERVALUE(Plantilla!AP103),"")</f>
        <v/>
      </c>
      <c r="AS92" s="4">
        <f>IF($C92="OK",_xlfn.NUMBERVALUE(Plantilla!AQ103),"")</f>
        <v/>
      </c>
      <c r="AT92" s="6">
        <f>IF($C92="OK",_xlfn.NUMBERVALUE(Plantilla!AR103),"")</f>
        <v/>
      </c>
      <c r="AU92" s="4">
        <f>IF($C92="OK",_xlfn.NUMBERVALUE(Plantilla!AS103),"")</f>
        <v/>
      </c>
      <c r="AV92" s="6">
        <f>IF($C92="OK",_xlfn.NUMBERVALUE(Plantilla!AT103),"")</f>
        <v/>
      </c>
      <c r="AW92" s="4">
        <f>IF($C92="OK",_xlfn.NUMBERVALUE(Plantilla!AU103),"")</f>
        <v/>
      </c>
      <c r="AX92" s="6">
        <f>IF($C92="OK",_xlfn.NUMBERVALUE(Plantilla!AV103),"")</f>
        <v/>
      </c>
      <c r="AY92" s="4">
        <f>IF($C92="OK",_xlfn.NUMBERVALUE(Plantilla!AW103),"")</f>
        <v/>
      </c>
      <c r="AZ92" s="6">
        <f>IF($C92="OK",_xlfn.NUMBERVALUE(Plantilla!AX103),"")</f>
        <v/>
      </c>
      <c r="BA92">
        <f>IF($C92="OK",_xlfn.NUMBERVALUE(Plantilla!AY103),"")</f>
        <v/>
      </c>
      <c r="BB92">
        <f>IF($C92="OK",_xlfn.NUMBERVALUE(Plantilla!AZ103),"")</f>
        <v/>
      </c>
      <c r="BC92" s="4">
        <f>IF($C92="OK",_xlfn.NUMBERVALUE(Plantilla!BA103),"")</f>
        <v/>
      </c>
      <c r="BD92" s="6">
        <f>IF($C92="OK",_xlfn.NUMBERVALUE(Plantilla!BB103),"")</f>
        <v/>
      </c>
      <c r="BE92" s="4">
        <f>IF($C92="OK",_xlfn.NUMBERVALUE(Plantilla!BC103),"")</f>
        <v/>
      </c>
      <c r="BF92" s="6">
        <f>IF($C92="OK",_xlfn.NUMBERVALUE(Plantilla!BD103),"")</f>
        <v/>
      </c>
      <c r="BG92" s="4">
        <f>IF($C92="OK",_xlfn.NUMBERVALUE(Plantilla!BE103),"")</f>
        <v/>
      </c>
      <c r="BH92" s="6">
        <f>IF($C92="OK",_xlfn.NUMBERVALUE(Plantilla!BF103),"")</f>
        <v/>
      </c>
      <c r="BI92" s="110">
        <f>IF($C92="OK",_xlfn.NUMBERVALUE(Plantilla!BG103),"")</f>
        <v/>
      </c>
      <c r="BJ92" s="6">
        <f>IF($C92="OK",_xlfn.NUMBERVALUE(Plantilla!BH103),"")</f>
        <v/>
      </c>
      <c r="BK92" s="109">
        <f>IF($C92="OK",_xlfn.NUMBERVALUE(Plantilla!BI103),"")</f>
        <v/>
      </c>
      <c r="BL92" s="6">
        <f>IF($C92="OK",
   IF(Plantilla!BJ103&lt;&gt;"",
      TEXT(VLOOKUP(Plantilla!BJ103,'Tablas '!$Z$4:$AA$6,2,FALSE),"#"),
   ""),
"")</f>
        <v/>
      </c>
      <c r="BM92" s="4">
        <f>IF($C92="OK",_xlfn.NUMBERVALUE(Plantilla!BK103),"")</f>
        <v/>
      </c>
      <c r="BN92" s="4">
        <f>IF($C92="OK",_xlfn.NUMBERVALUE(Plantilla!BL103),"")</f>
        <v/>
      </c>
      <c r="BO92" s="6">
        <f>IF($C92="OK",_xlfn.NUMBERVALUE(Plantilla!BM103),"")</f>
        <v/>
      </c>
      <c r="BP92" s="4">
        <f>IF($C92="OK",_xlfn.NUMBERVALUE(Plantilla!BN103),"")</f>
        <v/>
      </c>
      <c r="BQ92" s="6">
        <f>IF($C92="OK",_xlfn.NUMBERVALUE(Plantilla!BO103),"")</f>
        <v/>
      </c>
      <c r="BR92" s="4">
        <f>IF($C92="OK",_xlfn.NUMBERVALUE(Plantilla!BP103),"")</f>
        <v/>
      </c>
      <c r="BS92" s="6">
        <f>IF($C92="OK",_xlfn.NUMBERVALUE(Plantilla!BQ103),"")</f>
        <v/>
      </c>
      <c r="BT92" s="4">
        <f>IF($C92="OK",_xlfn.NUMBERVALUE(Plantilla!BR103),"")</f>
        <v/>
      </c>
      <c r="BU92" s="6">
        <f>IF($C92="OK",_xlfn.NUMBERVALUE(Plantilla!BS103),"")</f>
        <v/>
      </c>
      <c r="BV92" s="6">
        <f>IF($C92="OK",_xlfn.NUMBERVALUE(Plantilla!BT103),"")</f>
        <v/>
      </c>
      <c r="BW92" s="6">
        <f>IF($C92="OK",_xlfn.NUMBERVALUE(Plantilla!BU103),"")</f>
        <v/>
      </c>
      <c r="BX92" s="6">
        <f>IF($C92="OK",_xlfn.NUMBERVALUE(Plantilla!BV103),"")</f>
        <v/>
      </c>
      <c r="BY92" s="6">
        <f>IF($C92="OK",_xlfn.NUMBERVALUE(Plantilla!BW103),"")</f>
        <v/>
      </c>
      <c r="BZ92" s="6">
        <f>IF($C92="OK",_xlfn.NUMBERVALUE(Plantilla!BX103),"")</f>
        <v/>
      </c>
      <c r="CA92" s="6">
        <f>IF($C92="OK",_xlfn.NUMBERVALUE(Plantilla!BY103),"")</f>
        <v/>
      </c>
      <c r="CB92" s="6">
        <f>IF($C92="OK",_xlfn.NUMBERVALUE(Plantilla!BZ103),"")</f>
        <v/>
      </c>
      <c r="CC92" s="6">
        <f>IF($C92="OK",_xlfn.NUMBERVALUE(Plantilla!CA103),"")</f>
        <v/>
      </c>
      <c r="CD92" s="6">
        <f>IF($C92="OK",_xlfn.NUMBERVALUE(Plantilla!CB103),"")</f>
        <v/>
      </c>
      <c r="CE92" s="6">
        <f>IF($C92="OK",_xlfn.NUMBERVALUE(Plantilla!CC103),"")</f>
        <v/>
      </c>
      <c r="CF92" s="4">
        <f>IF($C92="OK",_xlfn.NUMBERVALUE(Plantilla!CD103),"")</f>
        <v/>
      </c>
      <c r="CG92" s="6">
        <f>IF($C92="OK",_xlfn.NUMBERVALUE(Plantilla!CE103),"")</f>
        <v/>
      </c>
      <c r="CH92" s="6">
        <f>IF($C92="OK",_xlfn.NUMBERVALUE(Plantilla!CF103),"")</f>
        <v/>
      </c>
      <c r="CI92" s="6">
        <f>IF($C92="OK",_xlfn.NUMBERVALUE(Plantilla!CG103),"")</f>
        <v/>
      </c>
      <c r="CJ92" s="6">
        <f>IF($C92="OK",_xlfn.NUMBERVALUE(Plantilla!CH103),"")</f>
        <v/>
      </c>
      <c r="CK92" s="6">
        <f>IF($C92="OK",_xlfn.NUMBERVALUE(Plantilla!CI103),"")</f>
        <v/>
      </c>
      <c r="CL92" s="6">
        <f>IF($C92="OK",_xlfn.NUMBERVALUE(Plantilla!CJ103),"")</f>
        <v/>
      </c>
      <c r="CM92">
        <f>IF($C92="OK",TEXT(Plantilla!CK103,"#"),"")</f>
        <v/>
      </c>
      <c r="CN92" s="6">
        <f>IF($C92="OK",_xlfn.NUMBERVALUE(Plantilla!CL103),"")</f>
        <v/>
      </c>
      <c r="CO92" s="6">
        <f>IF($C92="OK",_xlfn.NUMBERVALUE(Plantilla!CM103),"")</f>
        <v/>
      </c>
      <c r="CP92" s="110">
        <f>IF($C92="OK",_xlfn.NUMBERVALUE(Plantilla!CN103),"")</f>
        <v/>
      </c>
      <c r="CQ92" s="6">
        <f>IF($C92="OK",_xlfn.NUMBERVALUE(Plantilla!CO103),"")</f>
        <v/>
      </c>
      <c r="CR92" s="109">
        <f>IF($C92="OK",_xlfn.NUMBERVALUE(Plantilla!CP103),"")</f>
        <v/>
      </c>
      <c r="CS92" s="110">
        <f>IF($C92="OK",_xlfn.NUMBERVALUE(Plantilla!CQ103),"")</f>
        <v/>
      </c>
      <c r="CT92" s="6">
        <f>IF($C92="OK",_xlfn.NUMBERVALUE(Plantilla!CR103),"")</f>
        <v/>
      </c>
      <c r="CU92" s="109">
        <f>IF($C92="OK",_xlfn.NUMBERVALUE(Plantilla!CS103),"")</f>
        <v/>
      </c>
      <c r="CV92" s="110">
        <f>IF($C92="OK",_xlfn.NUMBERVALUE(Plantilla!CT103),"")</f>
        <v/>
      </c>
      <c r="CW92" s="6">
        <f>IF($C92="OK",_xlfn.NUMBERVALUE(Plantilla!CU103),"")</f>
        <v/>
      </c>
      <c r="CX92" s="82">
        <f>IF($C92="OK",_xlfn.NUMBERVALUE(Plantilla!CV103),"")</f>
        <v/>
      </c>
      <c r="CY92" s="6">
        <f>IF($C92="OK",_xlfn.NUMBERVALUE(Plantilla!CW103),"")</f>
        <v/>
      </c>
      <c r="CZ92" s="82">
        <f>IF($C92="OK",_xlfn.NUMBERVALUE(Plantilla!CX103),"")</f>
        <v/>
      </c>
      <c r="DA92" s="6">
        <f>IF($C92="OK",_xlfn.NUMBERVALUE(Plantilla!CY103),"")</f>
        <v/>
      </c>
      <c r="DB92" s="109">
        <f>IF($C92="OK",_xlfn.NUMBERVALUE(Plantilla!CZ103),"")</f>
        <v/>
      </c>
      <c r="DC92" s="6">
        <f>IF($C92="OK",_xlfn.NUMBERVALUE(Plantilla!DA103),"")</f>
        <v/>
      </c>
      <c r="DD92" s="6">
        <f>IF($C92="OK",TEXT(Plantilla!DB103,"#"),"")</f>
        <v/>
      </c>
      <c r="DE92" s="6">
        <f>IF($C92="OK",_xlfn.NUMBERVALUE(Plantilla!DC103),"")</f>
        <v/>
      </c>
      <c r="DF92" s="4">
        <f>IF($C92="OK",_xlfn.NUMBERVALUE(Plantilla!DD103),"")</f>
        <v/>
      </c>
      <c r="DG92" s="6">
        <f>IF($C92="OK",_xlfn.NUMBERVALUE(Plantilla!DE103),"")</f>
        <v/>
      </c>
      <c r="DH92" s="6">
        <f>IF($C92="OK",_xlfn.NUMBERVALUE(Plantilla!DF103),"")</f>
        <v/>
      </c>
      <c r="DI92" s="6">
        <f>IF($C92="OK",_xlfn.NUMBERVALUE(Plantilla!DG103),"")</f>
        <v/>
      </c>
      <c r="DJ92" s="6">
        <f>IF($C92="OK",_xlfn.NUMBERVALUE(Plantilla!DH103),"")</f>
        <v/>
      </c>
      <c r="DK92" s="6">
        <f>IF($C92="OK",_xlfn.NUMBERVALUE(Plantilla!DI103),"")</f>
        <v/>
      </c>
      <c r="DL92" s="6">
        <f>IF($C92="OK",_xlfn.NUMBERVALUE(Plantilla!DJ103),"")</f>
        <v/>
      </c>
      <c r="DM92" s="6">
        <f>IF($C92="OK",_xlfn.NUMBERVALUE(Plantilla!DK103),"")</f>
        <v/>
      </c>
      <c r="DN92" s="6">
        <f>IF($C92="OK",_xlfn.NUMBERVALUE(Plantilla!DL103),"")</f>
        <v/>
      </c>
      <c r="DO92" s="6">
        <f>IF($C92="OK",_xlfn.NUMBERVALUE(Plantilla!DM103),"")</f>
        <v/>
      </c>
      <c r="DP92" s="6">
        <f>IF($C92="OK",_xlfn.NUMBERVALUE(Plantilla!DN103),"")</f>
        <v/>
      </c>
      <c r="DQ92" s="6">
        <f>IF($C92="OK",_xlfn.NUMBERVALUE(Plantilla!DO103),"")</f>
        <v/>
      </c>
      <c r="DR92" s="6">
        <f>IF($C92="OK",_xlfn.NUMBERVALUE(Plantilla!DP103),"")</f>
        <v/>
      </c>
      <c r="DS92">
        <f>IF($C92="OK",TEXT(Plantilla!DR103,"#"),"")</f>
        <v/>
      </c>
      <c r="DT92" s="6" t="n"/>
    </row>
    <row r="93">
      <c r="A93">
        <f>IF(Plantilla!$I$6="¡Perfecto!, Guarda el archivo y adjúntalo a tu interfaz de Nómina Electrónica","OK","Error")</f>
        <v/>
      </c>
      <c r="B93">
        <f>IF(Plantilla!$I$6="¡Perfecto!, Guarda el archivo y adjúntalo a tu interfaz de Nómina Electrónica",MID(Plantilla!$D$2,SEARCH("V",Plantilla!$D$2),10),"")</f>
        <v/>
      </c>
      <c r="C93">
        <f>Plantilla!C104</f>
        <v/>
      </c>
      <c r="D93">
        <f>IF($C93="OK",Plantilla!B104,"")</f>
        <v/>
      </c>
      <c r="E93">
        <f>IF($C93="OK",
   VLOOKUP(Plantilla!$E$4,'Tablas '!$AP$4:$AT$6,5,FALSE),
"")</f>
        <v/>
      </c>
      <c r="F93">
        <f>IF($C93="OK",TEXT(Plantilla!D104,"#"),"")</f>
        <v/>
      </c>
      <c r="G93">
        <f>IF($C93="OK",
   VLOOKUP(Plantilla!E104,'Tablas '!$B$4:$C$14,2,FALSE),
"")</f>
        <v/>
      </c>
      <c r="H93">
        <f>IF($C93="OK",TEXT(Plantilla!F104,"#"),"")</f>
        <v/>
      </c>
      <c r="I93">
        <f>IF($C93="OK",TEXT(Plantilla!G104,"#"),"")</f>
        <v/>
      </c>
      <c r="J93">
        <f>IF($C93="OK",TEXT(Plantilla!H104,"#"),"")</f>
        <v/>
      </c>
      <c r="K93">
        <f>IF($C93="OK",TEXT(Plantilla!I104,"#"),"")</f>
        <v/>
      </c>
      <c r="L93">
        <f>IF($C93="OK",TEXT(Plantilla!J104,"#"),"")</f>
        <v/>
      </c>
      <c r="M93">
        <f>IF($C93="OK",TEXT(Plantilla!K104,"#"),"")</f>
        <v/>
      </c>
      <c r="N93">
        <f>IF($C93="OK",
   CONCATENATE(YEAR(Plantilla!L104),"-",TEXT(MONTH(Plantilla!L104),"00"),"-",TEXT(DAY(Plantilla!L104),"00")),
"")</f>
        <v/>
      </c>
      <c r="O93">
        <f>IF($C93="OK",_xlfn.NUMBERVALUE(Plantilla!M104),"")</f>
        <v/>
      </c>
      <c r="P93">
        <f>IF($C93="OK",
   IF(Plantilla!N104&lt;&gt;"",
      CONCATENATE(YEAR(Plantilla!N104),"-",TEXT(MONTH(Plantilla!N104),"00"),"-",TEXT(DAY(Plantilla!N104),"00")),
   ""),
"")</f>
        <v/>
      </c>
      <c r="Q93">
        <f>IF($C93="OK",
   VLOOKUP(Plantilla!O104,'Tablas '!$E$4:$F$19,2,FALSE),
"")</f>
        <v/>
      </c>
      <c r="R93">
        <f>IF($C93="OK",
   VLOOKUP(Plantilla!P104,'Tablas '!$H$4:$I$5,2,FALSE),
"")</f>
        <v/>
      </c>
      <c r="S93">
        <f>IF($C93="OK",
   VLOOKUP(Plantilla!Q104,'Tablas '!$K$4:$L$8,2,FALSE),
"")</f>
        <v/>
      </c>
      <c r="T93">
        <f>IF($C93="OK",
   VLOOKUP(Plantilla!R104,'Tablas '!$AE$4:$AF$6,2,FALSE),
"")</f>
        <v/>
      </c>
      <c r="U93">
        <f>IF($C93="OK",
   VLOOKUP(Plantilla!S104,'Tablas '!$AE$4:$AF$6,2,FALSE),
"")</f>
        <v/>
      </c>
      <c r="V93">
        <f>IF($C93="OK",TEXT(Plantilla!T104,"#"),"")</f>
        <v/>
      </c>
      <c r="W93" s="84">
        <f>IF($C93="OK",
   VLOOKUP(Plantilla!U104,'Tablas '!$AM$4:$AN$1126,2,FALSE),
"")</f>
        <v/>
      </c>
      <c r="X93">
        <f>IF($C93="OK",TEXT(Plantilla!V104,"#"),"")</f>
        <v/>
      </c>
      <c r="Y93">
        <f>IF($C93="OK",
   CONCATENATE(YEAR(Plantilla!W104),"-",TEXT(MONTH(Plantilla!W104),"00"),"-",TEXT(DAY(Plantilla!W104),"00")),
"")</f>
        <v/>
      </c>
      <c r="Z93">
        <f>IF($C93="OK",
   CONCATENATE(YEAR(Plantilla!X104),"-",TEXT(MONTH(Plantilla!X104),"00"),"-",TEXT(DAY(Plantilla!X104),"00")),
"")</f>
        <v/>
      </c>
      <c r="AA93">
        <f>IF($C93="OK",
   TEXT(VLOOKUP(Plantilla!Y104,'Tablas '!$Q$4:$R$9,2,FALSE),"#"),
"")</f>
        <v/>
      </c>
      <c r="AB93">
        <f>IF($C93="OK",
   CONCATENATE(YEAR(Plantilla!Z104),"-",TEXT(MONTH(Plantilla!Z104),"00"),"-",TEXT(DAY(Plantilla!Z104),"00")),
"")</f>
        <v/>
      </c>
      <c r="AC93">
        <f>IF($C93="OK",
   TEXT(VLOOKUP(Plantilla!AA104,'Tablas '!$T$4:$U$13,2,FALSE),"#"),
"")</f>
        <v/>
      </c>
      <c r="AD93">
        <f>IF($C93="OK",TEXT(Plantilla!AB104,"#"),"")</f>
        <v/>
      </c>
      <c r="AE93">
        <f>IF($C93="OK",
   IF(Plantilla!AC104&lt;&gt;"",
      TEXT(VLOOKUP(Plantilla!AC104,'Tablas '!$W$4:$X$7,2,FALSE),"#"),
   ""),
"")</f>
        <v/>
      </c>
      <c r="AF93">
        <f>IF($C93="OK",TEXT(Plantilla!AD104,"#"),"")</f>
        <v/>
      </c>
      <c r="AG93" s="6">
        <f>IF($C93="OK",_xlfn.NUMBERVALUE(Plantilla!AE104),"")</f>
        <v/>
      </c>
      <c r="AH93" s="4">
        <f>IF($C93="OK",_xlfn.NUMBERVALUE(Plantilla!AF104),"")</f>
        <v/>
      </c>
      <c r="AI93" s="6">
        <f>IF($C93="OK",_xlfn.NUMBERVALUE(Plantilla!AG104),"")</f>
        <v/>
      </c>
      <c r="AJ93" s="6">
        <f>IF($C93="OK",_xlfn.NUMBERVALUE(Plantilla!AH104),"")</f>
        <v/>
      </c>
      <c r="AK93" s="6">
        <f>IF($C93="OK",_xlfn.NUMBERVALUE(Plantilla!AI104),"")</f>
        <v/>
      </c>
      <c r="AL93" s="6">
        <f>IF($C93="OK",_xlfn.NUMBERVALUE(Plantilla!AJ104),"")</f>
        <v/>
      </c>
      <c r="AM93" s="4">
        <f>IF($C93="OK",_xlfn.NUMBERVALUE(Plantilla!AK104),"")</f>
        <v/>
      </c>
      <c r="AN93" s="6">
        <f>IF($C93="OK",_xlfn.NUMBERVALUE(Plantilla!AL104),"")</f>
        <v/>
      </c>
      <c r="AO93" s="4">
        <f>IF($C93="OK",_xlfn.NUMBERVALUE(Plantilla!AM104),"")</f>
        <v/>
      </c>
      <c r="AP93" s="6">
        <f>IF($C93="OK",_xlfn.NUMBERVALUE(Plantilla!AN104),"")</f>
        <v/>
      </c>
      <c r="AQ93" s="4">
        <f>IF($C93="OK",_xlfn.NUMBERVALUE(Plantilla!AO104),"")</f>
        <v/>
      </c>
      <c r="AR93" s="6">
        <f>IF($C93="OK",_xlfn.NUMBERVALUE(Plantilla!AP104),"")</f>
        <v/>
      </c>
      <c r="AS93" s="4">
        <f>IF($C93="OK",_xlfn.NUMBERVALUE(Plantilla!AQ104),"")</f>
        <v/>
      </c>
      <c r="AT93" s="6">
        <f>IF($C93="OK",_xlfn.NUMBERVALUE(Plantilla!AR104),"")</f>
        <v/>
      </c>
      <c r="AU93" s="4">
        <f>IF($C93="OK",_xlfn.NUMBERVALUE(Plantilla!AS104),"")</f>
        <v/>
      </c>
      <c r="AV93" s="6">
        <f>IF($C93="OK",_xlfn.NUMBERVALUE(Plantilla!AT104),"")</f>
        <v/>
      </c>
      <c r="AW93" s="4">
        <f>IF($C93="OK",_xlfn.NUMBERVALUE(Plantilla!AU104),"")</f>
        <v/>
      </c>
      <c r="AX93" s="6">
        <f>IF($C93="OK",_xlfn.NUMBERVALUE(Plantilla!AV104),"")</f>
        <v/>
      </c>
      <c r="AY93" s="4">
        <f>IF($C93="OK",_xlfn.NUMBERVALUE(Plantilla!AW104),"")</f>
        <v/>
      </c>
      <c r="AZ93" s="6">
        <f>IF($C93="OK",_xlfn.NUMBERVALUE(Plantilla!AX104),"")</f>
        <v/>
      </c>
      <c r="BA93">
        <f>IF($C93="OK",_xlfn.NUMBERVALUE(Plantilla!AY104),"")</f>
        <v/>
      </c>
      <c r="BB93">
        <f>IF($C93="OK",_xlfn.NUMBERVALUE(Plantilla!AZ104),"")</f>
        <v/>
      </c>
      <c r="BC93" s="4">
        <f>IF($C93="OK",_xlfn.NUMBERVALUE(Plantilla!BA104),"")</f>
        <v/>
      </c>
      <c r="BD93" s="6">
        <f>IF($C93="OK",_xlfn.NUMBERVALUE(Plantilla!BB104),"")</f>
        <v/>
      </c>
      <c r="BE93" s="4">
        <f>IF($C93="OK",_xlfn.NUMBERVALUE(Plantilla!BC104),"")</f>
        <v/>
      </c>
      <c r="BF93" s="6">
        <f>IF($C93="OK",_xlfn.NUMBERVALUE(Plantilla!BD104),"")</f>
        <v/>
      </c>
      <c r="BG93" s="4">
        <f>IF($C93="OK",_xlfn.NUMBERVALUE(Plantilla!BE104),"")</f>
        <v/>
      </c>
      <c r="BH93" s="6">
        <f>IF($C93="OK",_xlfn.NUMBERVALUE(Plantilla!BF104),"")</f>
        <v/>
      </c>
      <c r="BI93" s="110">
        <f>IF($C93="OK",_xlfn.NUMBERVALUE(Plantilla!BG104),"")</f>
        <v/>
      </c>
      <c r="BJ93" s="6">
        <f>IF($C93="OK",_xlfn.NUMBERVALUE(Plantilla!BH104),"")</f>
        <v/>
      </c>
      <c r="BK93" s="109">
        <f>IF($C93="OK",_xlfn.NUMBERVALUE(Plantilla!BI104),"")</f>
        <v/>
      </c>
      <c r="BL93" s="6">
        <f>IF($C93="OK",
   IF(Plantilla!BJ104&lt;&gt;"",
      TEXT(VLOOKUP(Plantilla!BJ104,'Tablas '!$Z$4:$AA$6,2,FALSE),"#"),
   ""),
"")</f>
        <v/>
      </c>
      <c r="BM93" s="4">
        <f>IF($C93="OK",_xlfn.NUMBERVALUE(Plantilla!BK104),"")</f>
        <v/>
      </c>
      <c r="BN93" s="4">
        <f>IF($C93="OK",_xlfn.NUMBERVALUE(Plantilla!BL104),"")</f>
        <v/>
      </c>
      <c r="BO93" s="6">
        <f>IF($C93="OK",_xlfn.NUMBERVALUE(Plantilla!BM104),"")</f>
        <v/>
      </c>
      <c r="BP93" s="4">
        <f>IF($C93="OK",_xlfn.NUMBERVALUE(Plantilla!BN104),"")</f>
        <v/>
      </c>
      <c r="BQ93" s="6">
        <f>IF($C93="OK",_xlfn.NUMBERVALUE(Plantilla!BO104),"")</f>
        <v/>
      </c>
      <c r="BR93" s="4">
        <f>IF($C93="OK",_xlfn.NUMBERVALUE(Plantilla!BP104),"")</f>
        <v/>
      </c>
      <c r="BS93" s="6">
        <f>IF($C93="OK",_xlfn.NUMBERVALUE(Plantilla!BQ104),"")</f>
        <v/>
      </c>
      <c r="BT93" s="4">
        <f>IF($C93="OK",_xlfn.NUMBERVALUE(Plantilla!BR104),"")</f>
        <v/>
      </c>
      <c r="BU93" s="6">
        <f>IF($C93="OK",_xlfn.NUMBERVALUE(Plantilla!BS104),"")</f>
        <v/>
      </c>
      <c r="BV93" s="6">
        <f>IF($C93="OK",_xlfn.NUMBERVALUE(Plantilla!BT104),"")</f>
        <v/>
      </c>
      <c r="BW93" s="6">
        <f>IF($C93="OK",_xlfn.NUMBERVALUE(Plantilla!BU104),"")</f>
        <v/>
      </c>
      <c r="BX93" s="6">
        <f>IF($C93="OK",_xlfn.NUMBERVALUE(Plantilla!BV104),"")</f>
        <v/>
      </c>
      <c r="BY93" s="6">
        <f>IF($C93="OK",_xlfn.NUMBERVALUE(Plantilla!BW104),"")</f>
        <v/>
      </c>
      <c r="BZ93" s="6">
        <f>IF($C93="OK",_xlfn.NUMBERVALUE(Plantilla!BX104),"")</f>
        <v/>
      </c>
      <c r="CA93" s="6">
        <f>IF($C93="OK",_xlfn.NUMBERVALUE(Plantilla!BY104),"")</f>
        <v/>
      </c>
      <c r="CB93" s="6">
        <f>IF($C93="OK",_xlfn.NUMBERVALUE(Plantilla!BZ104),"")</f>
        <v/>
      </c>
      <c r="CC93" s="6">
        <f>IF($C93="OK",_xlfn.NUMBERVALUE(Plantilla!CA104),"")</f>
        <v/>
      </c>
      <c r="CD93" s="6">
        <f>IF($C93="OK",_xlfn.NUMBERVALUE(Plantilla!CB104),"")</f>
        <v/>
      </c>
      <c r="CE93" s="6">
        <f>IF($C93="OK",_xlfn.NUMBERVALUE(Plantilla!CC104),"")</f>
        <v/>
      </c>
      <c r="CF93" s="4">
        <f>IF($C93="OK",_xlfn.NUMBERVALUE(Plantilla!CD104),"")</f>
        <v/>
      </c>
      <c r="CG93" s="6">
        <f>IF($C93="OK",_xlfn.NUMBERVALUE(Plantilla!CE104),"")</f>
        <v/>
      </c>
      <c r="CH93" s="6">
        <f>IF($C93="OK",_xlfn.NUMBERVALUE(Plantilla!CF104),"")</f>
        <v/>
      </c>
      <c r="CI93" s="6">
        <f>IF($C93="OK",_xlfn.NUMBERVALUE(Plantilla!CG104),"")</f>
        <v/>
      </c>
      <c r="CJ93" s="6">
        <f>IF($C93="OK",_xlfn.NUMBERVALUE(Plantilla!CH104),"")</f>
        <v/>
      </c>
      <c r="CK93" s="6">
        <f>IF($C93="OK",_xlfn.NUMBERVALUE(Plantilla!CI104),"")</f>
        <v/>
      </c>
      <c r="CL93" s="6">
        <f>IF($C93="OK",_xlfn.NUMBERVALUE(Plantilla!CJ104),"")</f>
        <v/>
      </c>
      <c r="CM93">
        <f>IF($C93="OK",TEXT(Plantilla!CK104,"#"),"")</f>
        <v/>
      </c>
      <c r="CN93" s="6">
        <f>IF($C93="OK",_xlfn.NUMBERVALUE(Plantilla!CL104),"")</f>
        <v/>
      </c>
      <c r="CO93" s="6">
        <f>IF($C93="OK",_xlfn.NUMBERVALUE(Plantilla!CM104),"")</f>
        <v/>
      </c>
      <c r="CP93" s="110">
        <f>IF($C93="OK",_xlfn.NUMBERVALUE(Plantilla!CN104),"")</f>
        <v/>
      </c>
      <c r="CQ93" s="6">
        <f>IF($C93="OK",_xlfn.NUMBERVALUE(Plantilla!CO104),"")</f>
        <v/>
      </c>
      <c r="CR93" s="109">
        <f>IF($C93="OK",_xlfn.NUMBERVALUE(Plantilla!CP104),"")</f>
        <v/>
      </c>
      <c r="CS93" s="110">
        <f>IF($C93="OK",_xlfn.NUMBERVALUE(Plantilla!CQ104),"")</f>
        <v/>
      </c>
      <c r="CT93" s="6">
        <f>IF($C93="OK",_xlfn.NUMBERVALUE(Plantilla!CR104),"")</f>
        <v/>
      </c>
      <c r="CU93" s="109">
        <f>IF($C93="OK",_xlfn.NUMBERVALUE(Plantilla!CS104),"")</f>
        <v/>
      </c>
      <c r="CV93" s="110">
        <f>IF($C93="OK",_xlfn.NUMBERVALUE(Plantilla!CT104),"")</f>
        <v/>
      </c>
      <c r="CW93" s="6">
        <f>IF($C93="OK",_xlfn.NUMBERVALUE(Plantilla!CU104),"")</f>
        <v/>
      </c>
      <c r="CX93" s="82">
        <f>IF($C93="OK",_xlfn.NUMBERVALUE(Plantilla!CV104),"")</f>
        <v/>
      </c>
      <c r="CY93" s="6">
        <f>IF($C93="OK",_xlfn.NUMBERVALUE(Plantilla!CW104),"")</f>
        <v/>
      </c>
      <c r="CZ93" s="82">
        <f>IF($C93="OK",_xlfn.NUMBERVALUE(Plantilla!CX104),"")</f>
        <v/>
      </c>
      <c r="DA93" s="6">
        <f>IF($C93="OK",_xlfn.NUMBERVALUE(Plantilla!CY104),"")</f>
        <v/>
      </c>
      <c r="DB93" s="109">
        <f>IF($C93="OK",_xlfn.NUMBERVALUE(Plantilla!CZ104),"")</f>
        <v/>
      </c>
      <c r="DC93" s="6">
        <f>IF($C93="OK",_xlfn.NUMBERVALUE(Plantilla!DA104),"")</f>
        <v/>
      </c>
      <c r="DD93" s="6">
        <f>IF($C93="OK",TEXT(Plantilla!DB104,"#"),"")</f>
        <v/>
      </c>
      <c r="DE93" s="6">
        <f>IF($C93="OK",_xlfn.NUMBERVALUE(Plantilla!DC104),"")</f>
        <v/>
      </c>
      <c r="DF93" s="4">
        <f>IF($C93="OK",_xlfn.NUMBERVALUE(Plantilla!DD104),"")</f>
        <v/>
      </c>
      <c r="DG93" s="6">
        <f>IF($C93="OK",_xlfn.NUMBERVALUE(Plantilla!DE104),"")</f>
        <v/>
      </c>
      <c r="DH93" s="6">
        <f>IF($C93="OK",_xlfn.NUMBERVALUE(Plantilla!DF104),"")</f>
        <v/>
      </c>
      <c r="DI93" s="6">
        <f>IF($C93="OK",_xlfn.NUMBERVALUE(Plantilla!DG104),"")</f>
        <v/>
      </c>
      <c r="DJ93" s="6">
        <f>IF($C93="OK",_xlfn.NUMBERVALUE(Plantilla!DH104),"")</f>
        <v/>
      </c>
      <c r="DK93" s="6">
        <f>IF($C93="OK",_xlfn.NUMBERVALUE(Plantilla!DI104),"")</f>
        <v/>
      </c>
      <c r="DL93" s="6">
        <f>IF($C93="OK",_xlfn.NUMBERVALUE(Plantilla!DJ104),"")</f>
        <v/>
      </c>
      <c r="DM93" s="6">
        <f>IF($C93="OK",_xlfn.NUMBERVALUE(Plantilla!DK104),"")</f>
        <v/>
      </c>
      <c r="DN93" s="6">
        <f>IF($C93="OK",_xlfn.NUMBERVALUE(Plantilla!DL104),"")</f>
        <v/>
      </c>
      <c r="DO93" s="6">
        <f>IF($C93="OK",_xlfn.NUMBERVALUE(Plantilla!DM104),"")</f>
        <v/>
      </c>
      <c r="DP93" s="6">
        <f>IF($C93="OK",_xlfn.NUMBERVALUE(Plantilla!DN104),"")</f>
        <v/>
      </c>
      <c r="DQ93" s="6">
        <f>IF($C93="OK",_xlfn.NUMBERVALUE(Plantilla!DO104),"")</f>
        <v/>
      </c>
      <c r="DR93" s="6">
        <f>IF($C93="OK",_xlfn.NUMBERVALUE(Plantilla!DP104),"")</f>
        <v/>
      </c>
      <c r="DS93">
        <f>IF($C93="OK",TEXT(Plantilla!DR104,"#"),"")</f>
        <v/>
      </c>
      <c r="DT93" s="6" t="n"/>
    </row>
    <row r="94">
      <c r="A94">
        <f>IF(Plantilla!$I$6="¡Perfecto!, Guarda el archivo y adjúntalo a tu interfaz de Nómina Electrónica","OK","Error")</f>
        <v/>
      </c>
      <c r="B94">
        <f>IF(Plantilla!$I$6="¡Perfecto!, Guarda el archivo y adjúntalo a tu interfaz de Nómina Electrónica",MID(Plantilla!$D$2,SEARCH("V",Plantilla!$D$2),10),"")</f>
        <v/>
      </c>
      <c r="C94">
        <f>Plantilla!C105</f>
        <v/>
      </c>
      <c r="D94">
        <f>IF($C94="OK",Plantilla!B105,"")</f>
        <v/>
      </c>
      <c r="E94">
        <f>IF($C94="OK",
   VLOOKUP(Plantilla!$E$4,'Tablas '!$AP$4:$AT$6,5,FALSE),
"")</f>
        <v/>
      </c>
      <c r="F94">
        <f>IF($C94="OK",TEXT(Plantilla!D105,"#"),"")</f>
        <v/>
      </c>
      <c r="G94">
        <f>IF($C94="OK",
   VLOOKUP(Plantilla!E105,'Tablas '!$B$4:$C$14,2,FALSE),
"")</f>
        <v/>
      </c>
      <c r="H94">
        <f>IF($C94="OK",TEXT(Plantilla!F105,"#"),"")</f>
        <v/>
      </c>
      <c r="I94">
        <f>IF($C94="OK",TEXT(Plantilla!G105,"#"),"")</f>
        <v/>
      </c>
      <c r="J94">
        <f>IF($C94="OK",TEXT(Plantilla!H105,"#"),"")</f>
        <v/>
      </c>
      <c r="K94">
        <f>IF($C94="OK",TEXT(Plantilla!I105,"#"),"")</f>
        <v/>
      </c>
      <c r="L94">
        <f>IF($C94="OK",TEXT(Plantilla!J105,"#"),"")</f>
        <v/>
      </c>
      <c r="M94">
        <f>IF($C94="OK",TEXT(Plantilla!K105,"#"),"")</f>
        <v/>
      </c>
      <c r="N94">
        <f>IF($C94="OK",
   CONCATENATE(YEAR(Plantilla!L105),"-",TEXT(MONTH(Plantilla!L105),"00"),"-",TEXT(DAY(Plantilla!L105),"00")),
"")</f>
        <v/>
      </c>
      <c r="O94">
        <f>IF($C94="OK",_xlfn.NUMBERVALUE(Plantilla!M105),"")</f>
        <v/>
      </c>
      <c r="P94">
        <f>IF($C94="OK",
   IF(Plantilla!N105&lt;&gt;"",
      CONCATENATE(YEAR(Plantilla!N105),"-",TEXT(MONTH(Plantilla!N105),"00"),"-",TEXT(DAY(Plantilla!N105),"00")),
   ""),
"")</f>
        <v/>
      </c>
      <c r="Q94">
        <f>IF($C94="OK",
   VLOOKUP(Plantilla!O105,'Tablas '!$E$4:$F$19,2,FALSE),
"")</f>
        <v/>
      </c>
      <c r="R94">
        <f>IF($C94="OK",
   VLOOKUP(Plantilla!P105,'Tablas '!$H$4:$I$5,2,FALSE),
"")</f>
        <v/>
      </c>
      <c r="S94">
        <f>IF($C94="OK",
   VLOOKUP(Plantilla!Q105,'Tablas '!$K$4:$L$8,2,FALSE),
"")</f>
        <v/>
      </c>
      <c r="T94">
        <f>IF($C94="OK",
   VLOOKUP(Plantilla!R105,'Tablas '!$AE$4:$AF$6,2,FALSE),
"")</f>
        <v/>
      </c>
      <c r="U94">
        <f>IF($C94="OK",
   VLOOKUP(Plantilla!S105,'Tablas '!$AE$4:$AF$6,2,FALSE),
"")</f>
        <v/>
      </c>
      <c r="V94">
        <f>IF($C94="OK",TEXT(Plantilla!T105,"#"),"")</f>
        <v/>
      </c>
      <c r="W94" s="84">
        <f>IF($C94="OK",
   VLOOKUP(Plantilla!U105,'Tablas '!$AM$4:$AN$1126,2,FALSE),
"")</f>
        <v/>
      </c>
      <c r="X94">
        <f>IF($C94="OK",TEXT(Plantilla!V105,"#"),"")</f>
        <v/>
      </c>
      <c r="Y94">
        <f>IF($C94="OK",
   CONCATENATE(YEAR(Plantilla!W105),"-",TEXT(MONTH(Plantilla!W105),"00"),"-",TEXT(DAY(Plantilla!W105),"00")),
"")</f>
        <v/>
      </c>
      <c r="Z94">
        <f>IF($C94="OK",
   CONCATENATE(YEAR(Plantilla!X105),"-",TEXT(MONTH(Plantilla!X105),"00"),"-",TEXT(DAY(Plantilla!X105),"00")),
"")</f>
        <v/>
      </c>
      <c r="AA94">
        <f>IF($C94="OK",
   TEXT(VLOOKUP(Plantilla!Y105,'Tablas '!$Q$4:$R$9,2,FALSE),"#"),
"")</f>
        <v/>
      </c>
      <c r="AB94">
        <f>IF($C94="OK",
   CONCATENATE(YEAR(Plantilla!Z105),"-",TEXT(MONTH(Plantilla!Z105),"00"),"-",TEXT(DAY(Plantilla!Z105),"00")),
"")</f>
        <v/>
      </c>
      <c r="AC94">
        <f>IF($C94="OK",
   TEXT(VLOOKUP(Plantilla!AA105,'Tablas '!$T$4:$U$13,2,FALSE),"#"),
"")</f>
        <v/>
      </c>
      <c r="AD94">
        <f>IF($C94="OK",TEXT(Plantilla!AB105,"#"),"")</f>
        <v/>
      </c>
      <c r="AE94">
        <f>IF($C94="OK",
   IF(Plantilla!AC105&lt;&gt;"",
      TEXT(VLOOKUP(Plantilla!AC105,'Tablas '!$W$4:$X$7,2,FALSE),"#"),
   ""),
"")</f>
        <v/>
      </c>
      <c r="AF94">
        <f>IF($C94="OK",TEXT(Plantilla!AD105,"#"),"")</f>
        <v/>
      </c>
      <c r="AG94" s="6">
        <f>IF($C94="OK",_xlfn.NUMBERVALUE(Plantilla!AE105),"")</f>
        <v/>
      </c>
      <c r="AH94" s="4">
        <f>IF($C94="OK",_xlfn.NUMBERVALUE(Plantilla!AF105),"")</f>
        <v/>
      </c>
      <c r="AI94" s="6">
        <f>IF($C94="OK",_xlfn.NUMBERVALUE(Plantilla!AG105),"")</f>
        <v/>
      </c>
      <c r="AJ94" s="6">
        <f>IF($C94="OK",_xlfn.NUMBERVALUE(Plantilla!AH105),"")</f>
        <v/>
      </c>
      <c r="AK94" s="6">
        <f>IF($C94="OK",_xlfn.NUMBERVALUE(Plantilla!AI105),"")</f>
        <v/>
      </c>
      <c r="AL94" s="6">
        <f>IF($C94="OK",_xlfn.NUMBERVALUE(Plantilla!AJ105),"")</f>
        <v/>
      </c>
      <c r="AM94" s="4">
        <f>IF($C94="OK",_xlfn.NUMBERVALUE(Plantilla!AK105),"")</f>
        <v/>
      </c>
      <c r="AN94" s="6">
        <f>IF($C94="OK",_xlfn.NUMBERVALUE(Plantilla!AL105),"")</f>
        <v/>
      </c>
      <c r="AO94" s="4">
        <f>IF($C94="OK",_xlfn.NUMBERVALUE(Plantilla!AM105),"")</f>
        <v/>
      </c>
      <c r="AP94" s="6">
        <f>IF($C94="OK",_xlfn.NUMBERVALUE(Plantilla!AN105),"")</f>
        <v/>
      </c>
      <c r="AQ94" s="4">
        <f>IF($C94="OK",_xlfn.NUMBERVALUE(Plantilla!AO105),"")</f>
        <v/>
      </c>
      <c r="AR94" s="6">
        <f>IF($C94="OK",_xlfn.NUMBERVALUE(Plantilla!AP105),"")</f>
        <v/>
      </c>
      <c r="AS94" s="4">
        <f>IF($C94="OK",_xlfn.NUMBERVALUE(Plantilla!AQ105),"")</f>
        <v/>
      </c>
      <c r="AT94" s="6">
        <f>IF($C94="OK",_xlfn.NUMBERVALUE(Plantilla!AR105),"")</f>
        <v/>
      </c>
      <c r="AU94" s="4">
        <f>IF($C94="OK",_xlfn.NUMBERVALUE(Plantilla!AS105),"")</f>
        <v/>
      </c>
      <c r="AV94" s="6">
        <f>IF($C94="OK",_xlfn.NUMBERVALUE(Plantilla!AT105),"")</f>
        <v/>
      </c>
      <c r="AW94" s="4">
        <f>IF($C94="OK",_xlfn.NUMBERVALUE(Plantilla!AU105),"")</f>
        <v/>
      </c>
      <c r="AX94" s="6">
        <f>IF($C94="OK",_xlfn.NUMBERVALUE(Plantilla!AV105),"")</f>
        <v/>
      </c>
      <c r="AY94" s="4">
        <f>IF($C94="OK",_xlfn.NUMBERVALUE(Plantilla!AW105),"")</f>
        <v/>
      </c>
      <c r="AZ94" s="6">
        <f>IF($C94="OK",_xlfn.NUMBERVALUE(Plantilla!AX105),"")</f>
        <v/>
      </c>
      <c r="BA94">
        <f>IF($C94="OK",_xlfn.NUMBERVALUE(Plantilla!AY105),"")</f>
        <v/>
      </c>
      <c r="BB94">
        <f>IF($C94="OK",_xlfn.NUMBERVALUE(Plantilla!AZ105),"")</f>
        <v/>
      </c>
      <c r="BC94" s="4">
        <f>IF($C94="OK",_xlfn.NUMBERVALUE(Plantilla!BA105),"")</f>
        <v/>
      </c>
      <c r="BD94" s="6">
        <f>IF($C94="OK",_xlfn.NUMBERVALUE(Plantilla!BB105),"")</f>
        <v/>
      </c>
      <c r="BE94" s="4">
        <f>IF($C94="OK",_xlfn.NUMBERVALUE(Plantilla!BC105),"")</f>
        <v/>
      </c>
      <c r="BF94" s="6">
        <f>IF($C94="OK",_xlfn.NUMBERVALUE(Plantilla!BD105),"")</f>
        <v/>
      </c>
      <c r="BG94" s="4">
        <f>IF($C94="OK",_xlfn.NUMBERVALUE(Plantilla!BE105),"")</f>
        <v/>
      </c>
      <c r="BH94" s="6">
        <f>IF($C94="OK",_xlfn.NUMBERVALUE(Plantilla!BF105),"")</f>
        <v/>
      </c>
      <c r="BI94" s="110">
        <f>IF($C94="OK",_xlfn.NUMBERVALUE(Plantilla!BG105),"")</f>
        <v/>
      </c>
      <c r="BJ94" s="6">
        <f>IF($C94="OK",_xlfn.NUMBERVALUE(Plantilla!BH105),"")</f>
        <v/>
      </c>
      <c r="BK94" s="109">
        <f>IF($C94="OK",_xlfn.NUMBERVALUE(Plantilla!BI105),"")</f>
        <v/>
      </c>
      <c r="BL94" s="6">
        <f>IF($C94="OK",
   IF(Plantilla!BJ105&lt;&gt;"",
      TEXT(VLOOKUP(Plantilla!BJ105,'Tablas '!$Z$4:$AA$6,2,FALSE),"#"),
   ""),
"")</f>
        <v/>
      </c>
      <c r="BM94" s="4">
        <f>IF($C94="OK",_xlfn.NUMBERVALUE(Plantilla!BK105),"")</f>
        <v/>
      </c>
      <c r="BN94" s="4">
        <f>IF($C94="OK",_xlfn.NUMBERVALUE(Plantilla!BL105),"")</f>
        <v/>
      </c>
      <c r="BO94" s="6">
        <f>IF($C94="OK",_xlfn.NUMBERVALUE(Plantilla!BM105),"")</f>
        <v/>
      </c>
      <c r="BP94" s="4">
        <f>IF($C94="OK",_xlfn.NUMBERVALUE(Plantilla!BN105),"")</f>
        <v/>
      </c>
      <c r="BQ94" s="6">
        <f>IF($C94="OK",_xlfn.NUMBERVALUE(Plantilla!BO105),"")</f>
        <v/>
      </c>
      <c r="BR94" s="4">
        <f>IF($C94="OK",_xlfn.NUMBERVALUE(Plantilla!BP105),"")</f>
        <v/>
      </c>
      <c r="BS94" s="6">
        <f>IF($C94="OK",_xlfn.NUMBERVALUE(Plantilla!BQ105),"")</f>
        <v/>
      </c>
      <c r="BT94" s="4">
        <f>IF($C94="OK",_xlfn.NUMBERVALUE(Plantilla!BR105),"")</f>
        <v/>
      </c>
      <c r="BU94" s="6">
        <f>IF($C94="OK",_xlfn.NUMBERVALUE(Plantilla!BS105),"")</f>
        <v/>
      </c>
      <c r="BV94" s="6">
        <f>IF($C94="OK",_xlfn.NUMBERVALUE(Plantilla!BT105),"")</f>
        <v/>
      </c>
      <c r="BW94" s="6">
        <f>IF($C94="OK",_xlfn.NUMBERVALUE(Plantilla!BU105),"")</f>
        <v/>
      </c>
      <c r="BX94" s="6">
        <f>IF($C94="OK",_xlfn.NUMBERVALUE(Plantilla!BV105),"")</f>
        <v/>
      </c>
      <c r="BY94" s="6">
        <f>IF($C94="OK",_xlfn.NUMBERVALUE(Plantilla!BW105),"")</f>
        <v/>
      </c>
      <c r="BZ94" s="6">
        <f>IF($C94="OK",_xlfn.NUMBERVALUE(Plantilla!BX105),"")</f>
        <v/>
      </c>
      <c r="CA94" s="6">
        <f>IF($C94="OK",_xlfn.NUMBERVALUE(Plantilla!BY105),"")</f>
        <v/>
      </c>
      <c r="CB94" s="6">
        <f>IF($C94="OK",_xlfn.NUMBERVALUE(Plantilla!BZ105),"")</f>
        <v/>
      </c>
      <c r="CC94" s="6">
        <f>IF($C94="OK",_xlfn.NUMBERVALUE(Plantilla!CA105),"")</f>
        <v/>
      </c>
      <c r="CD94" s="6">
        <f>IF($C94="OK",_xlfn.NUMBERVALUE(Plantilla!CB105),"")</f>
        <v/>
      </c>
      <c r="CE94" s="6">
        <f>IF($C94="OK",_xlfn.NUMBERVALUE(Plantilla!CC105),"")</f>
        <v/>
      </c>
      <c r="CF94" s="4">
        <f>IF($C94="OK",_xlfn.NUMBERVALUE(Plantilla!CD105),"")</f>
        <v/>
      </c>
      <c r="CG94" s="6">
        <f>IF($C94="OK",_xlfn.NUMBERVALUE(Plantilla!CE105),"")</f>
        <v/>
      </c>
      <c r="CH94" s="6">
        <f>IF($C94="OK",_xlfn.NUMBERVALUE(Plantilla!CF105),"")</f>
        <v/>
      </c>
      <c r="CI94" s="6">
        <f>IF($C94="OK",_xlfn.NUMBERVALUE(Plantilla!CG105),"")</f>
        <v/>
      </c>
      <c r="CJ94" s="6">
        <f>IF($C94="OK",_xlfn.NUMBERVALUE(Plantilla!CH105),"")</f>
        <v/>
      </c>
      <c r="CK94" s="6">
        <f>IF($C94="OK",_xlfn.NUMBERVALUE(Plantilla!CI105),"")</f>
        <v/>
      </c>
      <c r="CL94" s="6">
        <f>IF($C94="OK",_xlfn.NUMBERVALUE(Plantilla!CJ105),"")</f>
        <v/>
      </c>
      <c r="CM94">
        <f>IF($C94="OK",TEXT(Plantilla!CK105,"#"),"")</f>
        <v/>
      </c>
      <c r="CN94" s="6">
        <f>IF($C94="OK",_xlfn.NUMBERVALUE(Plantilla!CL105),"")</f>
        <v/>
      </c>
      <c r="CO94" s="6">
        <f>IF($C94="OK",_xlfn.NUMBERVALUE(Plantilla!CM105),"")</f>
        <v/>
      </c>
      <c r="CP94" s="110">
        <f>IF($C94="OK",_xlfn.NUMBERVALUE(Plantilla!CN105),"")</f>
        <v/>
      </c>
      <c r="CQ94" s="6">
        <f>IF($C94="OK",_xlfn.NUMBERVALUE(Plantilla!CO105),"")</f>
        <v/>
      </c>
      <c r="CR94" s="109">
        <f>IF($C94="OK",_xlfn.NUMBERVALUE(Plantilla!CP105),"")</f>
        <v/>
      </c>
      <c r="CS94" s="110">
        <f>IF($C94="OK",_xlfn.NUMBERVALUE(Plantilla!CQ105),"")</f>
        <v/>
      </c>
      <c r="CT94" s="6">
        <f>IF($C94="OK",_xlfn.NUMBERVALUE(Plantilla!CR105),"")</f>
        <v/>
      </c>
      <c r="CU94" s="109">
        <f>IF($C94="OK",_xlfn.NUMBERVALUE(Plantilla!CS105),"")</f>
        <v/>
      </c>
      <c r="CV94" s="110">
        <f>IF($C94="OK",_xlfn.NUMBERVALUE(Plantilla!CT105),"")</f>
        <v/>
      </c>
      <c r="CW94" s="6">
        <f>IF($C94="OK",_xlfn.NUMBERVALUE(Plantilla!CU105),"")</f>
        <v/>
      </c>
      <c r="CX94" s="82">
        <f>IF($C94="OK",_xlfn.NUMBERVALUE(Plantilla!CV105),"")</f>
        <v/>
      </c>
      <c r="CY94" s="6">
        <f>IF($C94="OK",_xlfn.NUMBERVALUE(Plantilla!CW105),"")</f>
        <v/>
      </c>
      <c r="CZ94" s="82">
        <f>IF($C94="OK",_xlfn.NUMBERVALUE(Plantilla!CX105),"")</f>
        <v/>
      </c>
      <c r="DA94" s="6">
        <f>IF($C94="OK",_xlfn.NUMBERVALUE(Plantilla!CY105),"")</f>
        <v/>
      </c>
      <c r="DB94" s="109">
        <f>IF($C94="OK",_xlfn.NUMBERVALUE(Plantilla!CZ105),"")</f>
        <v/>
      </c>
      <c r="DC94" s="6">
        <f>IF($C94="OK",_xlfn.NUMBERVALUE(Plantilla!DA105),"")</f>
        <v/>
      </c>
      <c r="DD94" s="6">
        <f>IF($C94="OK",TEXT(Plantilla!DB105,"#"),"")</f>
        <v/>
      </c>
      <c r="DE94" s="6">
        <f>IF($C94="OK",_xlfn.NUMBERVALUE(Plantilla!DC105),"")</f>
        <v/>
      </c>
      <c r="DF94" s="4">
        <f>IF($C94="OK",_xlfn.NUMBERVALUE(Plantilla!DD105),"")</f>
        <v/>
      </c>
      <c r="DG94" s="6">
        <f>IF($C94="OK",_xlfn.NUMBERVALUE(Plantilla!DE105),"")</f>
        <v/>
      </c>
      <c r="DH94" s="6">
        <f>IF($C94="OK",_xlfn.NUMBERVALUE(Plantilla!DF105),"")</f>
        <v/>
      </c>
      <c r="DI94" s="6">
        <f>IF($C94="OK",_xlfn.NUMBERVALUE(Plantilla!DG105),"")</f>
        <v/>
      </c>
      <c r="DJ94" s="6">
        <f>IF($C94="OK",_xlfn.NUMBERVALUE(Plantilla!DH105),"")</f>
        <v/>
      </c>
      <c r="DK94" s="6">
        <f>IF($C94="OK",_xlfn.NUMBERVALUE(Plantilla!DI105),"")</f>
        <v/>
      </c>
      <c r="DL94" s="6">
        <f>IF($C94="OK",_xlfn.NUMBERVALUE(Plantilla!DJ105),"")</f>
        <v/>
      </c>
      <c r="DM94" s="6">
        <f>IF($C94="OK",_xlfn.NUMBERVALUE(Plantilla!DK105),"")</f>
        <v/>
      </c>
      <c r="DN94" s="6">
        <f>IF($C94="OK",_xlfn.NUMBERVALUE(Plantilla!DL105),"")</f>
        <v/>
      </c>
      <c r="DO94" s="6">
        <f>IF($C94="OK",_xlfn.NUMBERVALUE(Plantilla!DM105),"")</f>
        <v/>
      </c>
      <c r="DP94" s="6">
        <f>IF($C94="OK",_xlfn.NUMBERVALUE(Plantilla!DN105),"")</f>
        <v/>
      </c>
      <c r="DQ94" s="6">
        <f>IF($C94="OK",_xlfn.NUMBERVALUE(Plantilla!DO105),"")</f>
        <v/>
      </c>
      <c r="DR94" s="6">
        <f>IF($C94="OK",_xlfn.NUMBERVALUE(Plantilla!DP105),"")</f>
        <v/>
      </c>
      <c r="DS94">
        <f>IF($C94="OK",TEXT(Plantilla!DR105,"#"),"")</f>
        <v/>
      </c>
      <c r="DT94" s="6" t="n"/>
    </row>
    <row r="95">
      <c r="A95">
        <f>IF(Plantilla!$I$6="¡Perfecto!, Guarda el archivo y adjúntalo a tu interfaz de Nómina Electrónica","OK","Error")</f>
        <v/>
      </c>
      <c r="B95">
        <f>IF(Plantilla!$I$6="¡Perfecto!, Guarda el archivo y adjúntalo a tu interfaz de Nómina Electrónica",MID(Plantilla!$D$2,SEARCH("V",Plantilla!$D$2),10),"")</f>
        <v/>
      </c>
      <c r="C95">
        <f>Plantilla!C106</f>
        <v/>
      </c>
      <c r="D95">
        <f>IF($C95="OK",Plantilla!B106,"")</f>
        <v/>
      </c>
      <c r="E95">
        <f>IF($C95="OK",
   VLOOKUP(Plantilla!$E$4,'Tablas '!$AP$4:$AT$6,5,FALSE),
"")</f>
        <v/>
      </c>
      <c r="F95">
        <f>IF($C95="OK",TEXT(Plantilla!D106,"#"),"")</f>
        <v/>
      </c>
      <c r="G95">
        <f>IF($C95="OK",
   VLOOKUP(Plantilla!E106,'Tablas '!$B$4:$C$14,2,FALSE),
"")</f>
        <v/>
      </c>
      <c r="H95">
        <f>IF($C95="OK",TEXT(Plantilla!F106,"#"),"")</f>
        <v/>
      </c>
      <c r="I95">
        <f>IF($C95="OK",TEXT(Plantilla!G106,"#"),"")</f>
        <v/>
      </c>
      <c r="J95">
        <f>IF($C95="OK",TEXT(Plantilla!H106,"#"),"")</f>
        <v/>
      </c>
      <c r="K95">
        <f>IF($C95="OK",TEXT(Plantilla!I106,"#"),"")</f>
        <v/>
      </c>
      <c r="L95">
        <f>IF($C95="OK",TEXT(Plantilla!J106,"#"),"")</f>
        <v/>
      </c>
      <c r="M95">
        <f>IF($C95="OK",TEXT(Plantilla!K106,"#"),"")</f>
        <v/>
      </c>
      <c r="N95">
        <f>IF($C95="OK",
   CONCATENATE(YEAR(Plantilla!L106),"-",TEXT(MONTH(Plantilla!L106),"00"),"-",TEXT(DAY(Plantilla!L106),"00")),
"")</f>
        <v/>
      </c>
      <c r="O95">
        <f>IF($C95="OK",_xlfn.NUMBERVALUE(Plantilla!M106),"")</f>
        <v/>
      </c>
      <c r="P95">
        <f>IF($C95="OK",
   IF(Plantilla!N106&lt;&gt;"",
      CONCATENATE(YEAR(Plantilla!N106),"-",TEXT(MONTH(Plantilla!N106),"00"),"-",TEXT(DAY(Plantilla!N106),"00")),
   ""),
"")</f>
        <v/>
      </c>
      <c r="Q95">
        <f>IF($C95="OK",
   VLOOKUP(Plantilla!O106,'Tablas '!$E$4:$F$19,2,FALSE),
"")</f>
        <v/>
      </c>
      <c r="R95">
        <f>IF($C95="OK",
   VLOOKUP(Plantilla!P106,'Tablas '!$H$4:$I$5,2,FALSE),
"")</f>
        <v/>
      </c>
      <c r="S95">
        <f>IF($C95="OK",
   VLOOKUP(Plantilla!Q106,'Tablas '!$K$4:$L$8,2,FALSE),
"")</f>
        <v/>
      </c>
      <c r="T95">
        <f>IF($C95="OK",
   VLOOKUP(Plantilla!R106,'Tablas '!$AE$4:$AF$6,2,FALSE),
"")</f>
        <v/>
      </c>
      <c r="U95">
        <f>IF($C95="OK",
   VLOOKUP(Plantilla!S106,'Tablas '!$AE$4:$AF$6,2,FALSE),
"")</f>
        <v/>
      </c>
      <c r="V95">
        <f>IF($C95="OK",TEXT(Plantilla!T106,"#"),"")</f>
        <v/>
      </c>
      <c r="W95" s="84">
        <f>IF($C95="OK",
   VLOOKUP(Plantilla!U106,'Tablas '!$AM$4:$AN$1126,2,FALSE),
"")</f>
        <v/>
      </c>
      <c r="X95">
        <f>IF($C95="OK",TEXT(Plantilla!V106,"#"),"")</f>
        <v/>
      </c>
      <c r="Y95">
        <f>IF($C95="OK",
   CONCATENATE(YEAR(Plantilla!W106),"-",TEXT(MONTH(Plantilla!W106),"00"),"-",TEXT(DAY(Plantilla!W106),"00")),
"")</f>
        <v/>
      </c>
      <c r="Z95">
        <f>IF($C95="OK",
   CONCATENATE(YEAR(Plantilla!X106),"-",TEXT(MONTH(Plantilla!X106),"00"),"-",TEXT(DAY(Plantilla!X106),"00")),
"")</f>
        <v/>
      </c>
      <c r="AA95">
        <f>IF($C95="OK",
   TEXT(VLOOKUP(Plantilla!Y106,'Tablas '!$Q$4:$R$9,2,FALSE),"#"),
"")</f>
        <v/>
      </c>
      <c r="AB95">
        <f>IF($C95="OK",
   CONCATENATE(YEAR(Plantilla!Z106),"-",TEXT(MONTH(Plantilla!Z106),"00"),"-",TEXT(DAY(Plantilla!Z106),"00")),
"")</f>
        <v/>
      </c>
      <c r="AC95">
        <f>IF($C95="OK",
   TEXT(VLOOKUP(Plantilla!AA106,'Tablas '!$T$4:$U$13,2,FALSE),"#"),
"")</f>
        <v/>
      </c>
      <c r="AD95">
        <f>IF($C95="OK",TEXT(Plantilla!AB106,"#"),"")</f>
        <v/>
      </c>
      <c r="AE95">
        <f>IF($C95="OK",
   IF(Plantilla!AC106&lt;&gt;"",
      TEXT(VLOOKUP(Plantilla!AC106,'Tablas '!$W$4:$X$7,2,FALSE),"#"),
   ""),
"")</f>
        <v/>
      </c>
      <c r="AF95">
        <f>IF($C95="OK",TEXT(Plantilla!AD106,"#"),"")</f>
        <v/>
      </c>
      <c r="AG95" s="6">
        <f>IF($C95="OK",_xlfn.NUMBERVALUE(Plantilla!AE106),"")</f>
        <v/>
      </c>
      <c r="AH95" s="4">
        <f>IF($C95="OK",_xlfn.NUMBERVALUE(Plantilla!AF106),"")</f>
        <v/>
      </c>
      <c r="AI95" s="6">
        <f>IF($C95="OK",_xlfn.NUMBERVALUE(Plantilla!AG106),"")</f>
        <v/>
      </c>
      <c r="AJ95" s="6">
        <f>IF($C95="OK",_xlfn.NUMBERVALUE(Plantilla!AH106),"")</f>
        <v/>
      </c>
      <c r="AK95" s="6">
        <f>IF($C95="OK",_xlfn.NUMBERVALUE(Plantilla!AI106),"")</f>
        <v/>
      </c>
      <c r="AL95" s="6">
        <f>IF($C95="OK",_xlfn.NUMBERVALUE(Plantilla!AJ106),"")</f>
        <v/>
      </c>
      <c r="AM95" s="4">
        <f>IF($C95="OK",_xlfn.NUMBERVALUE(Plantilla!AK106),"")</f>
        <v/>
      </c>
      <c r="AN95" s="6">
        <f>IF($C95="OK",_xlfn.NUMBERVALUE(Plantilla!AL106),"")</f>
        <v/>
      </c>
      <c r="AO95" s="4">
        <f>IF($C95="OK",_xlfn.NUMBERVALUE(Plantilla!AM106),"")</f>
        <v/>
      </c>
      <c r="AP95" s="6">
        <f>IF($C95="OK",_xlfn.NUMBERVALUE(Plantilla!AN106),"")</f>
        <v/>
      </c>
      <c r="AQ95" s="4">
        <f>IF($C95="OK",_xlfn.NUMBERVALUE(Plantilla!AO106),"")</f>
        <v/>
      </c>
      <c r="AR95" s="6">
        <f>IF($C95="OK",_xlfn.NUMBERVALUE(Plantilla!AP106),"")</f>
        <v/>
      </c>
      <c r="AS95" s="4">
        <f>IF($C95="OK",_xlfn.NUMBERVALUE(Plantilla!AQ106),"")</f>
        <v/>
      </c>
      <c r="AT95" s="6">
        <f>IF($C95="OK",_xlfn.NUMBERVALUE(Plantilla!AR106),"")</f>
        <v/>
      </c>
      <c r="AU95" s="4">
        <f>IF($C95="OK",_xlfn.NUMBERVALUE(Plantilla!AS106),"")</f>
        <v/>
      </c>
      <c r="AV95" s="6">
        <f>IF($C95="OK",_xlfn.NUMBERVALUE(Plantilla!AT106),"")</f>
        <v/>
      </c>
      <c r="AW95" s="4">
        <f>IF($C95="OK",_xlfn.NUMBERVALUE(Plantilla!AU106),"")</f>
        <v/>
      </c>
      <c r="AX95" s="6">
        <f>IF($C95="OK",_xlfn.NUMBERVALUE(Plantilla!AV106),"")</f>
        <v/>
      </c>
      <c r="AY95" s="4">
        <f>IF($C95="OK",_xlfn.NUMBERVALUE(Plantilla!AW106),"")</f>
        <v/>
      </c>
      <c r="AZ95" s="6">
        <f>IF($C95="OK",_xlfn.NUMBERVALUE(Plantilla!AX106),"")</f>
        <v/>
      </c>
      <c r="BA95">
        <f>IF($C95="OK",_xlfn.NUMBERVALUE(Plantilla!AY106),"")</f>
        <v/>
      </c>
      <c r="BB95">
        <f>IF($C95="OK",_xlfn.NUMBERVALUE(Plantilla!AZ106),"")</f>
        <v/>
      </c>
      <c r="BC95" s="4">
        <f>IF($C95="OK",_xlfn.NUMBERVALUE(Plantilla!BA106),"")</f>
        <v/>
      </c>
      <c r="BD95" s="6">
        <f>IF($C95="OK",_xlfn.NUMBERVALUE(Plantilla!BB106),"")</f>
        <v/>
      </c>
      <c r="BE95" s="4">
        <f>IF($C95="OK",_xlfn.NUMBERVALUE(Plantilla!BC106),"")</f>
        <v/>
      </c>
      <c r="BF95" s="6">
        <f>IF($C95="OK",_xlfn.NUMBERVALUE(Plantilla!BD106),"")</f>
        <v/>
      </c>
      <c r="BG95" s="4">
        <f>IF($C95="OK",_xlfn.NUMBERVALUE(Plantilla!BE106),"")</f>
        <v/>
      </c>
      <c r="BH95" s="6">
        <f>IF($C95="OK",_xlfn.NUMBERVALUE(Plantilla!BF106),"")</f>
        <v/>
      </c>
      <c r="BI95" s="110">
        <f>IF($C95="OK",_xlfn.NUMBERVALUE(Plantilla!BG106),"")</f>
        <v/>
      </c>
      <c r="BJ95" s="6">
        <f>IF($C95="OK",_xlfn.NUMBERVALUE(Plantilla!BH106),"")</f>
        <v/>
      </c>
      <c r="BK95" s="109">
        <f>IF($C95="OK",_xlfn.NUMBERVALUE(Plantilla!BI106),"")</f>
        <v/>
      </c>
      <c r="BL95" s="6">
        <f>IF($C95="OK",
   IF(Plantilla!BJ106&lt;&gt;"",
      TEXT(VLOOKUP(Plantilla!BJ106,'Tablas '!$Z$4:$AA$6,2,FALSE),"#"),
   ""),
"")</f>
        <v/>
      </c>
      <c r="BM95" s="4">
        <f>IF($C95="OK",_xlfn.NUMBERVALUE(Plantilla!BK106),"")</f>
        <v/>
      </c>
      <c r="BN95" s="4">
        <f>IF($C95="OK",_xlfn.NUMBERVALUE(Plantilla!BL106),"")</f>
        <v/>
      </c>
      <c r="BO95" s="6">
        <f>IF($C95="OK",_xlfn.NUMBERVALUE(Plantilla!BM106),"")</f>
        <v/>
      </c>
      <c r="BP95" s="4">
        <f>IF($C95="OK",_xlfn.NUMBERVALUE(Plantilla!BN106),"")</f>
        <v/>
      </c>
      <c r="BQ95" s="6">
        <f>IF($C95="OK",_xlfn.NUMBERVALUE(Plantilla!BO106),"")</f>
        <v/>
      </c>
      <c r="BR95" s="4">
        <f>IF($C95="OK",_xlfn.NUMBERVALUE(Plantilla!BP106),"")</f>
        <v/>
      </c>
      <c r="BS95" s="6">
        <f>IF($C95="OK",_xlfn.NUMBERVALUE(Plantilla!BQ106),"")</f>
        <v/>
      </c>
      <c r="BT95" s="4">
        <f>IF($C95="OK",_xlfn.NUMBERVALUE(Plantilla!BR106),"")</f>
        <v/>
      </c>
      <c r="BU95" s="6">
        <f>IF($C95="OK",_xlfn.NUMBERVALUE(Plantilla!BS106),"")</f>
        <v/>
      </c>
      <c r="BV95" s="6">
        <f>IF($C95="OK",_xlfn.NUMBERVALUE(Plantilla!BT106),"")</f>
        <v/>
      </c>
      <c r="BW95" s="6">
        <f>IF($C95="OK",_xlfn.NUMBERVALUE(Plantilla!BU106),"")</f>
        <v/>
      </c>
      <c r="BX95" s="6">
        <f>IF($C95="OK",_xlfn.NUMBERVALUE(Plantilla!BV106),"")</f>
        <v/>
      </c>
      <c r="BY95" s="6">
        <f>IF($C95="OK",_xlfn.NUMBERVALUE(Plantilla!BW106),"")</f>
        <v/>
      </c>
      <c r="BZ95" s="6">
        <f>IF($C95="OK",_xlfn.NUMBERVALUE(Plantilla!BX106),"")</f>
        <v/>
      </c>
      <c r="CA95" s="6">
        <f>IF($C95="OK",_xlfn.NUMBERVALUE(Plantilla!BY106),"")</f>
        <v/>
      </c>
      <c r="CB95" s="6">
        <f>IF($C95="OK",_xlfn.NUMBERVALUE(Plantilla!BZ106),"")</f>
        <v/>
      </c>
      <c r="CC95" s="6">
        <f>IF($C95="OK",_xlfn.NUMBERVALUE(Plantilla!CA106),"")</f>
        <v/>
      </c>
      <c r="CD95" s="6">
        <f>IF($C95="OK",_xlfn.NUMBERVALUE(Plantilla!CB106),"")</f>
        <v/>
      </c>
      <c r="CE95" s="6">
        <f>IF($C95="OK",_xlfn.NUMBERVALUE(Plantilla!CC106),"")</f>
        <v/>
      </c>
      <c r="CF95" s="4">
        <f>IF($C95="OK",_xlfn.NUMBERVALUE(Plantilla!CD106),"")</f>
        <v/>
      </c>
      <c r="CG95" s="6">
        <f>IF($C95="OK",_xlfn.NUMBERVALUE(Plantilla!CE106),"")</f>
        <v/>
      </c>
      <c r="CH95" s="6">
        <f>IF($C95="OK",_xlfn.NUMBERVALUE(Plantilla!CF106),"")</f>
        <v/>
      </c>
      <c r="CI95" s="6">
        <f>IF($C95="OK",_xlfn.NUMBERVALUE(Plantilla!CG106),"")</f>
        <v/>
      </c>
      <c r="CJ95" s="6">
        <f>IF($C95="OK",_xlfn.NUMBERVALUE(Plantilla!CH106),"")</f>
        <v/>
      </c>
      <c r="CK95" s="6">
        <f>IF($C95="OK",_xlfn.NUMBERVALUE(Plantilla!CI106),"")</f>
        <v/>
      </c>
      <c r="CL95" s="6">
        <f>IF($C95="OK",_xlfn.NUMBERVALUE(Plantilla!CJ106),"")</f>
        <v/>
      </c>
      <c r="CM95">
        <f>IF($C95="OK",TEXT(Plantilla!CK106,"#"),"")</f>
        <v/>
      </c>
      <c r="CN95" s="6">
        <f>IF($C95="OK",_xlfn.NUMBERVALUE(Plantilla!CL106),"")</f>
        <v/>
      </c>
      <c r="CO95" s="6">
        <f>IF($C95="OK",_xlfn.NUMBERVALUE(Plantilla!CM106),"")</f>
        <v/>
      </c>
      <c r="CP95" s="110">
        <f>IF($C95="OK",_xlfn.NUMBERVALUE(Plantilla!CN106),"")</f>
        <v/>
      </c>
      <c r="CQ95" s="6">
        <f>IF($C95="OK",_xlfn.NUMBERVALUE(Plantilla!CO106),"")</f>
        <v/>
      </c>
      <c r="CR95" s="109">
        <f>IF($C95="OK",_xlfn.NUMBERVALUE(Plantilla!CP106),"")</f>
        <v/>
      </c>
      <c r="CS95" s="110">
        <f>IF($C95="OK",_xlfn.NUMBERVALUE(Plantilla!CQ106),"")</f>
        <v/>
      </c>
      <c r="CT95" s="6">
        <f>IF($C95="OK",_xlfn.NUMBERVALUE(Plantilla!CR106),"")</f>
        <v/>
      </c>
      <c r="CU95" s="109">
        <f>IF($C95="OK",_xlfn.NUMBERVALUE(Plantilla!CS106),"")</f>
        <v/>
      </c>
      <c r="CV95" s="110">
        <f>IF($C95="OK",_xlfn.NUMBERVALUE(Plantilla!CT106),"")</f>
        <v/>
      </c>
      <c r="CW95" s="6">
        <f>IF($C95="OK",_xlfn.NUMBERVALUE(Plantilla!CU106),"")</f>
        <v/>
      </c>
      <c r="CX95" s="82">
        <f>IF($C95="OK",_xlfn.NUMBERVALUE(Plantilla!CV106),"")</f>
        <v/>
      </c>
      <c r="CY95" s="6">
        <f>IF($C95="OK",_xlfn.NUMBERVALUE(Plantilla!CW106),"")</f>
        <v/>
      </c>
      <c r="CZ95" s="82">
        <f>IF($C95="OK",_xlfn.NUMBERVALUE(Plantilla!CX106),"")</f>
        <v/>
      </c>
      <c r="DA95" s="6">
        <f>IF($C95="OK",_xlfn.NUMBERVALUE(Plantilla!CY106),"")</f>
        <v/>
      </c>
      <c r="DB95" s="109">
        <f>IF($C95="OK",_xlfn.NUMBERVALUE(Plantilla!CZ106),"")</f>
        <v/>
      </c>
      <c r="DC95" s="6">
        <f>IF($C95="OK",_xlfn.NUMBERVALUE(Plantilla!DA106),"")</f>
        <v/>
      </c>
      <c r="DD95" s="6">
        <f>IF($C95="OK",TEXT(Plantilla!DB106,"#"),"")</f>
        <v/>
      </c>
      <c r="DE95" s="6">
        <f>IF($C95="OK",_xlfn.NUMBERVALUE(Plantilla!DC106),"")</f>
        <v/>
      </c>
      <c r="DF95" s="4">
        <f>IF($C95="OK",_xlfn.NUMBERVALUE(Plantilla!DD106),"")</f>
        <v/>
      </c>
      <c r="DG95" s="6">
        <f>IF($C95="OK",_xlfn.NUMBERVALUE(Plantilla!DE106),"")</f>
        <v/>
      </c>
      <c r="DH95" s="6">
        <f>IF($C95="OK",_xlfn.NUMBERVALUE(Plantilla!DF106),"")</f>
        <v/>
      </c>
      <c r="DI95" s="6">
        <f>IF($C95="OK",_xlfn.NUMBERVALUE(Plantilla!DG106),"")</f>
        <v/>
      </c>
      <c r="DJ95" s="6">
        <f>IF($C95="OK",_xlfn.NUMBERVALUE(Plantilla!DH106),"")</f>
        <v/>
      </c>
      <c r="DK95" s="6">
        <f>IF($C95="OK",_xlfn.NUMBERVALUE(Plantilla!DI106),"")</f>
        <v/>
      </c>
      <c r="DL95" s="6">
        <f>IF($C95="OK",_xlfn.NUMBERVALUE(Plantilla!DJ106),"")</f>
        <v/>
      </c>
      <c r="DM95" s="6">
        <f>IF($C95="OK",_xlfn.NUMBERVALUE(Plantilla!DK106),"")</f>
        <v/>
      </c>
      <c r="DN95" s="6">
        <f>IF($C95="OK",_xlfn.NUMBERVALUE(Plantilla!DL106),"")</f>
        <v/>
      </c>
      <c r="DO95" s="6">
        <f>IF($C95="OK",_xlfn.NUMBERVALUE(Plantilla!DM106),"")</f>
        <v/>
      </c>
      <c r="DP95" s="6">
        <f>IF($C95="OK",_xlfn.NUMBERVALUE(Plantilla!DN106),"")</f>
        <v/>
      </c>
      <c r="DQ95" s="6">
        <f>IF($C95="OK",_xlfn.NUMBERVALUE(Plantilla!DO106),"")</f>
        <v/>
      </c>
      <c r="DR95" s="6">
        <f>IF($C95="OK",_xlfn.NUMBERVALUE(Plantilla!DP106),"")</f>
        <v/>
      </c>
      <c r="DS95">
        <f>IF($C95="OK",TEXT(Plantilla!DR106,"#"),"")</f>
        <v/>
      </c>
      <c r="DT95" s="6" t="n"/>
    </row>
    <row r="96">
      <c r="A96">
        <f>IF(Plantilla!$I$6="¡Perfecto!, Guarda el archivo y adjúntalo a tu interfaz de Nómina Electrónica","OK","Error")</f>
        <v/>
      </c>
      <c r="B96">
        <f>IF(Plantilla!$I$6="¡Perfecto!, Guarda el archivo y adjúntalo a tu interfaz de Nómina Electrónica",MID(Plantilla!$D$2,SEARCH("V",Plantilla!$D$2),10),"")</f>
        <v/>
      </c>
      <c r="C96">
        <f>Plantilla!C107</f>
        <v/>
      </c>
      <c r="D96">
        <f>IF($C96="OK",Plantilla!B107,"")</f>
        <v/>
      </c>
      <c r="E96">
        <f>IF($C96="OK",
   VLOOKUP(Plantilla!$E$4,'Tablas '!$AP$4:$AT$6,5,FALSE),
"")</f>
        <v/>
      </c>
      <c r="F96">
        <f>IF($C96="OK",TEXT(Plantilla!D107,"#"),"")</f>
        <v/>
      </c>
      <c r="G96">
        <f>IF($C96="OK",
   VLOOKUP(Plantilla!E107,'Tablas '!$B$4:$C$14,2,FALSE),
"")</f>
        <v/>
      </c>
      <c r="H96">
        <f>IF($C96="OK",TEXT(Plantilla!F107,"#"),"")</f>
        <v/>
      </c>
      <c r="I96">
        <f>IF($C96="OK",TEXT(Plantilla!G107,"#"),"")</f>
        <v/>
      </c>
      <c r="J96">
        <f>IF($C96="OK",TEXT(Plantilla!H107,"#"),"")</f>
        <v/>
      </c>
      <c r="K96">
        <f>IF($C96="OK",TEXT(Plantilla!I107,"#"),"")</f>
        <v/>
      </c>
      <c r="L96">
        <f>IF($C96="OK",TEXT(Plantilla!J107,"#"),"")</f>
        <v/>
      </c>
      <c r="M96">
        <f>IF($C96="OK",TEXT(Plantilla!K107,"#"),"")</f>
        <v/>
      </c>
      <c r="N96">
        <f>IF($C96="OK",
   CONCATENATE(YEAR(Plantilla!L107),"-",TEXT(MONTH(Plantilla!L107),"00"),"-",TEXT(DAY(Plantilla!L107),"00")),
"")</f>
        <v/>
      </c>
      <c r="O96">
        <f>IF($C96="OK",_xlfn.NUMBERVALUE(Plantilla!M107),"")</f>
        <v/>
      </c>
      <c r="P96">
        <f>IF($C96="OK",
   IF(Plantilla!N107&lt;&gt;"",
      CONCATENATE(YEAR(Plantilla!N107),"-",TEXT(MONTH(Plantilla!N107),"00"),"-",TEXT(DAY(Plantilla!N107),"00")),
   ""),
"")</f>
        <v/>
      </c>
      <c r="Q96">
        <f>IF($C96="OK",
   VLOOKUP(Plantilla!O107,'Tablas '!$E$4:$F$19,2,FALSE),
"")</f>
        <v/>
      </c>
      <c r="R96">
        <f>IF($C96="OK",
   VLOOKUP(Plantilla!P107,'Tablas '!$H$4:$I$5,2,FALSE),
"")</f>
        <v/>
      </c>
      <c r="S96">
        <f>IF($C96="OK",
   VLOOKUP(Plantilla!Q107,'Tablas '!$K$4:$L$8,2,FALSE),
"")</f>
        <v/>
      </c>
      <c r="T96">
        <f>IF($C96="OK",
   VLOOKUP(Plantilla!R107,'Tablas '!$AE$4:$AF$6,2,FALSE),
"")</f>
        <v/>
      </c>
      <c r="U96">
        <f>IF($C96="OK",
   VLOOKUP(Plantilla!S107,'Tablas '!$AE$4:$AF$6,2,FALSE),
"")</f>
        <v/>
      </c>
      <c r="V96">
        <f>IF($C96="OK",TEXT(Plantilla!T107,"#"),"")</f>
        <v/>
      </c>
      <c r="W96" s="84">
        <f>IF($C96="OK",
   VLOOKUP(Plantilla!U107,'Tablas '!$AM$4:$AN$1126,2,FALSE),
"")</f>
        <v/>
      </c>
      <c r="X96">
        <f>IF($C96="OK",TEXT(Plantilla!V107,"#"),"")</f>
        <v/>
      </c>
      <c r="Y96">
        <f>IF($C96="OK",
   CONCATENATE(YEAR(Plantilla!W107),"-",TEXT(MONTH(Plantilla!W107),"00"),"-",TEXT(DAY(Plantilla!W107),"00")),
"")</f>
        <v/>
      </c>
      <c r="Z96">
        <f>IF($C96="OK",
   CONCATENATE(YEAR(Plantilla!X107),"-",TEXT(MONTH(Plantilla!X107),"00"),"-",TEXT(DAY(Plantilla!X107),"00")),
"")</f>
        <v/>
      </c>
      <c r="AA96">
        <f>IF($C96="OK",
   TEXT(VLOOKUP(Plantilla!Y107,'Tablas '!$Q$4:$R$9,2,FALSE),"#"),
"")</f>
        <v/>
      </c>
      <c r="AB96">
        <f>IF($C96="OK",
   CONCATENATE(YEAR(Plantilla!Z107),"-",TEXT(MONTH(Plantilla!Z107),"00"),"-",TEXT(DAY(Plantilla!Z107),"00")),
"")</f>
        <v/>
      </c>
      <c r="AC96">
        <f>IF($C96="OK",
   TEXT(VLOOKUP(Plantilla!AA107,'Tablas '!$T$4:$U$13,2,FALSE),"#"),
"")</f>
        <v/>
      </c>
      <c r="AD96">
        <f>IF($C96="OK",TEXT(Plantilla!AB107,"#"),"")</f>
        <v/>
      </c>
      <c r="AE96">
        <f>IF($C96="OK",
   IF(Plantilla!AC107&lt;&gt;"",
      TEXT(VLOOKUP(Plantilla!AC107,'Tablas '!$W$4:$X$7,2,FALSE),"#"),
   ""),
"")</f>
        <v/>
      </c>
      <c r="AF96">
        <f>IF($C96="OK",TEXT(Plantilla!AD107,"#"),"")</f>
        <v/>
      </c>
      <c r="AG96" s="6">
        <f>IF($C96="OK",_xlfn.NUMBERVALUE(Plantilla!AE107),"")</f>
        <v/>
      </c>
      <c r="AH96" s="4">
        <f>IF($C96="OK",_xlfn.NUMBERVALUE(Plantilla!AF107),"")</f>
        <v/>
      </c>
      <c r="AI96" s="6">
        <f>IF($C96="OK",_xlfn.NUMBERVALUE(Plantilla!AG107),"")</f>
        <v/>
      </c>
      <c r="AJ96" s="6">
        <f>IF($C96="OK",_xlfn.NUMBERVALUE(Plantilla!AH107),"")</f>
        <v/>
      </c>
      <c r="AK96" s="6">
        <f>IF($C96="OK",_xlfn.NUMBERVALUE(Plantilla!AI107),"")</f>
        <v/>
      </c>
      <c r="AL96" s="6">
        <f>IF($C96="OK",_xlfn.NUMBERVALUE(Plantilla!AJ107),"")</f>
        <v/>
      </c>
      <c r="AM96" s="4">
        <f>IF($C96="OK",_xlfn.NUMBERVALUE(Plantilla!AK107),"")</f>
        <v/>
      </c>
      <c r="AN96" s="6">
        <f>IF($C96="OK",_xlfn.NUMBERVALUE(Plantilla!AL107),"")</f>
        <v/>
      </c>
      <c r="AO96" s="4">
        <f>IF($C96="OK",_xlfn.NUMBERVALUE(Plantilla!AM107),"")</f>
        <v/>
      </c>
      <c r="AP96" s="6">
        <f>IF($C96="OK",_xlfn.NUMBERVALUE(Plantilla!AN107),"")</f>
        <v/>
      </c>
      <c r="AQ96" s="4">
        <f>IF($C96="OK",_xlfn.NUMBERVALUE(Plantilla!AO107),"")</f>
        <v/>
      </c>
      <c r="AR96" s="6">
        <f>IF($C96="OK",_xlfn.NUMBERVALUE(Plantilla!AP107),"")</f>
        <v/>
      </c>
      <c r="AS96" s="4">
        <f>IF($C96="OK",_xlfn.NUMBERVALUE(Plantilla!AQ107),"")</f>
        <v/>
      </c>
      <c r="AT96" s="6">
        <f>IF($C96="OK",_xlfn.NUMBERVALUE(Plantilla!AR107),"")</f>
        <v/>
      </c>
      <c r="AU96" s="4">
        <f>IF($C96="OK",_xlfn.NUMBERVALUE(Plantilla!AS107),"")</f>
        <v/>
      </c>
      <c r="AV96" s="6">
        <f>IF($C96="OK",_xlfn.NUMBERVALUE(Plantilla!AT107),"")</f>
        <v/>
      </c>
      <c r="AW96" s="4">
        <f>IF($C96="OK",_xlfn.NUMBERVALUE(Plantilla!AU107),"")</f>
        <v/>
      </c>
      <c r="AX96" s="6">
        <f>IF($C96="OK",_xlfn.NUMBERVALUE(Plantilla!AV107),"")</f>
        <v/>
      </c>
      <c r="AY96" s="4">
        <f>IF($C96="OK",_xlfn.NUMBERVALUE(Plantilla!AW107),"")</f>
        <v/>
      </c>
      <c r="AZ96" s="6">
        <f>IF($C96="OK",_xlfn.NUMBERVALUE(Plantilla!AX107),"")</f>
        <v/>
      </c>
      <c r="BA96">
        <f>IF($C96="OK",_xlfn.NUMBERVALUE(Plantilla!AY107),"")</f>
        <v/>
      </c>
      <c r="BB96">
        <f>IF($C96="OK",_xlfn.NUMBERVALUE(Plantilla!AZ107),"")</f>
        <v/>
      </c>
      <c r="BC96" s="4">
        <f>IF($C96="OK",_xlfn.NUMBERVALUE(Plantilla!BA107),"")</f>
        <v/>
      </c>
      <c r="BD96" s="6">
        <f>IF($C96="OK",_xlfn.NUMBERVALUE(Plantilla!BB107),"")</f>
        <v/>
      </c>
      <c r="BE96" s="4">
        <f>IF($C96="OK",_xlfn.NUMBERVALUE(Plantilla!BC107),"")</f>
        <v/>
      </c>
      <c r="BF96" s="6">
        <f>IF($C96="OK",_xlfn.NUMBERVALUE(Plantilla!BD107),"")</f>
        <v/>
      </c>
      <c r="BG96" s="4">
        <f>IF($C96="OK",_xlfn.NUMBERVALUE(Plantilla!BE107),"")</f>
        <v/>
      </c>
      <c r="BH96" s="6">
        <f>IF($C96="OK",_xlfn.NUMBERVALUE(Plantilla!BF107),"")</f>
        <v/>
      </c>
      <c r="BI96" s="110">
        <f>IF($C96="OK",_xlfn.NUMBERVALUE(Plantilla!BG107),"")</f>
        <v/>
      </c>
      <c r="BJ96" s="6">
        <f>IF($C96="OK",_xlfn.NUMBERVALUE(Plantilla!BH107),"")</f>
        <v/>
      </c>
      <c r="BK96" s="109">
        <f>IF($C96="OK",_xlfn.NUMBERVALUE(Plantilla!BI107),"")</f>
        <v/>
      </c>
      <c r="BL96" s="6">
        <f>IF($C96="OK",
   IF(Plantilla!BJ107&lt;&gt;"",
      TEXT(VLOOKUP(Plantilla!BJ107,'Tablas '!$Z$4:$AA$6,2,FALSE),"#"),
   ""),
"")</f>
        <v/>
      </c>
      <c r="BM96" s="4">
        <f>IF($C96="OK",_xlfn.NUMBERVALUE(Plantilla!BK107),"")</f>
        <v/>
      </c>
      <c r="BN96" s="4">
        <f>IF($C96="OK",_xlfn.NUMBERVALUE(Plantilla!BL107),"")</f>
        <v/>
      </c>
      <c r="BO96" s="6">
        <f>IF($C96="OK",_xlfn.NUMBERVALUE(Plantilla!BM107),"")</f>
        <v/>
      </c>
      <c r="BP96" s="4">
        <f>IF($C96="OK",_xlfn.NUMBERVALUE(Plantilla!BN107),"")</f>
        <v/>
      </c>
      <c r="BQ96" s="6">
        <f>IF($C96="OK",_xlfn.NUMBERVALUE(Plantilla!BO107),"")</f>
        <v/>
      </c>
      <c r="BR96" s="4">
        <f>IF($C96="OK",_xlfn.NUMBERVALUE(Plantilla!BP107),"")</f>
        <v/>
      </c>
      <c r="BS96" s="6">
        <f>IF($C96="OK",_xlfn.NUMBERVALUE(Plantilla!BQ107),"")</f>
        <v/>
      </c>
      <c r="BT96" s="4">
        <f>IF($C96="OK",_xlfn.NUMBERVALUE(Plantilla!BR107),"")</f>
        <v/>
      </c>
      <c r="BU96" s="6">
        <f>IF($C96="OK",_xlfn.NUMBERVALUE(Plantilla!BS107),"")</f>
        <v/>
      </c>
      <c r="BV96" s="6">
        <f>IF($C96="OK",_xlfn.NUMBERVALUE(Plantilla!BT107),"")</f>
        <v/>
      </c>
      <c r="BW96" s="6">
        <f>IF($C96="OK",_xlfn.NUMBERVALUE(Plantilla!BU107),"")</f>
        <v/>
      </c>
      <c r="BX96" s="6">
        <f>IF($C96="OK",_xlfn.NUMBERVALUE(Plantilla!BV107),"")</f>
        <v/>
      </c>
      <c r="BY96" s="6">
        <f>IF($C96="OK",_xlfn.NUMBERVALUE(Plantilla!BW107),"")</f>
        <v/>
      </c>
      <c r="BZ96" s="6">
        <f>IF($C96="OK",_xlfn.NUMBERVALUE(Plantilla!BX107),"")</f>
        <v/>
      </c>
      <c r="CA96" s="6">
        <f>IF($C96="OK",_xlfn.NUMBERVALUE(Plantilla!BY107),"")</f>
        <v/>
      </c>
      <c r="CB96" s="6">
        <f>IF($C96="OK",_xlfn.NUMBERVALUE(Plantilla!BZ107),"")</f>
        <v/>
      </c>
      <c r="CC96" s="6">
        <f>IF($C96="OK",_xlfn.NUMBERVALUE(Plantilla!CA107),"")</f>
        <v/>
      </c>
      <c r="CD96" s="6">
        <f>IF($C96="OK",_xlfn.NUMBERVALUE(Plantilla!CB107),"")</f>
        <v/>
      </c>
      <c r="CE96" s="6">
        <f>IF($C96="OK",_xlfn.NUMBERVALUE(Plantilla!CC107),"")</f>
        <v/>
      </c>
      <c r="CF96" s="4">
        <f>IF($C96="OK",_xlfn.NUMBERVALUE(Plantilla!CD107),"")</f>
        <v/>
      </c>
      <c r="CG96" s="6">
        <f>IF($C96="OK",_xlfn.NUMBERVALUE(Plantilla!CE107),"")</f>
        <v/>
      </c>
      <c r="CH96" s="6">
        <f>IF($C96="OK",_xlfn.NUMBERVALUE(Plantilla!CF107),"")</f>
        <v/>
      </c>
      <c r="CI96" s="6">
        <f>IF($C96="OK",_xlfn.NUMBERVALUE(Plantilla!CG107),"")</f>
        <v/>
      </c>
      <c r="CJ96" s="6">
        <f>IF($C96="OK",_xlfn.NUMBERVALUE(Plantilla!CH107),"")</f>
        <v/>
      </c>
      <c r="CK96" s="6">
        <f>IF($C96="OK",_xlfn.NUMBERVALUE(Plantilla!CI107),"")</f>
        <v/>
      </c>
      <c r="CL96" s="6">
        <f>IF($C96="OK",_xlfn.NUMBERVALUE(Plantilla!CJ107),"")</f>
        <v/>
      </c>
      <c r="CM96">
        <f>IF($C96="OK",TEXT(Plantilla!CK107,"#"),"")</f>
        <v/>
      </c>
      <c r="CN96" s="6">
        <f>IF($C96="OK",_xlfn.NUMBERVALUE(Plantilla!CL107),"")</f>
        <v/>
      </c>
      <c r="CO96" s="6">
        <f>IF($C96="OK",_xlfn.NUMBERVALUE(Plantilla!CM107),"")</f>
        <v/>
      </c>
      <c r="CP96" s="110">
        <f>IF($C96="OK",_xlfn.NUMBERVALUE(Plantilla!CN107),"")</f>
        <v/>
      </c>
      <c r="CQ96" s="6">
        <f>IF($C96="OK",_xlfn.NUMBERVALUE(Plantilla!CO107),"")</f>
        <v/>
      </c>
      <c r="CR96" s="109">
        <f>IF($C96="OK",_xlfn.NUMBERVALUE(Plantilla!CP107),"")</f>
        <v/>
      </c>
      <c r="CS96" s="110">
        <f>IF($C96="OK",_xlfn.NUMBERVALUE(Plantilla!CQ107),"")</f>
        <v/>
      </c>
      <c r="CT96" s="6">
        <f>IF($C96="OK",_xlfn.NUMBERVALUE(Plantilla!CR107),"")</f>
        <v/>
      </c>
      <c r="CU96" s="109">
        <f>IF($C96="OK",_xlfn.NUMBERVALUE(Plantilla!CS107),"")</f>
        <v/>
      </c>
      <c r="CV96" s="110">
        <f>IF($C96="OK",_xlfn.NUMBERVALUE(Plantilla!CT107),"")</f>
        <v/>
      </c>
      <c r="CW96" s="6">
        <f>IF($C96="OK",_xlfn.NUMBERVALUE(Plantilla!CU107),"")</f>
        <v/>
      </c>
      <c r="CX96" s="82">
        <f>IF($C96="OK",_xlfn.NUMBERVALUE(Plantilla!CV107),"")</f>
        <v/>
      </c>
      <c r="CY96" s="6">
        <f>IF($C96="OK",_xlfn.NUMBERVALUE(Plantilla!CW107),"")</f>
        <v/>
      </c>
      <c r="CZ96" s="82">
        <f>IF($C96="OK",_xlfn.NUMBERVALUE(Plantilla!CX107),"")</f>
        <v/>
      </c>
      <c r="DA96" s="6">
        <f>IF($C96="OK",_xlfn.NUMBERVALUE(Plantilla!CY107),"")</f>
        <v/>
      </c>
      <c r="DB96" s="109">
        <f>IF($C96="OK",_xlfn.NUMBERVALUE(Plantilla!CZ107),"")</f>
        <v/>
      </c>
      <c r="DC96" s="6">
        <f>IF($C96="OK",_xlfn.NUMBERVALUE(Plantilla!DA107),"")</f>
        <v/>
      </c>
      <c r="DD96" s="6">
        <f>IF($C96="OK",TEXT(Plantilla!DB107,"#"),"")</f>
        <v/>
      </c>
      <c r="DE96" s="6">
        <f>IF($C96="OK",_xlfn.NUMBERVALUE(Plantilla!DC107),"")</f>
        <v/>
      </c>
      <c r="DF96" s="4">
        <f>IF($C96="OK",_xlfn.NUMBERVALUE(Plantilla!DD107),"")</f>
        <v/>
      </c>
      <c r="DG96" s="6">
        <f>IF($C96="OK",_xlfn.NUMBERVALUE(Plantilla!DE107),"")</f>
        <v/>
      </c>
      <c r="DH96" s="6">
        <f>IF($C96="OK",_xlfn.NUMBERVALUE(Plantilla!DF107),"")</f>
        <v/>
      </c>
      <c r="DI96" s="6">
        <f>IF($C96="OK",_xlfn.NUMBERVALUE(Plantilla!DG107),"")</f>
        <v/>
      </c>
      <c r="DJ96" s="6">
        <f>IF($C96="OK",_xlfn.NUMBERVALUE(Plantilla!DH107),"")</f>
        <v/>
      </c>
      <c r="DK96" s="6">
        <f>IF($C96="OK",_xlfn.NUMBERVALUE(Plantilla!DI107),"")</f>
        <v/>
      </c>
      <c r="DL96" s="6">
        <f>IF($C96="OK",_xlfn.NUMBERVALUE(Plantilla!DJ107),"")</f>
        <v/>
      </c>
      <c r="DM96" s="6">
        <f>IF($C96="OK",_xlfn.NUMBERVALUE(Plantilla!DK107),"")</f>
        <v/>
      </c>
      <c r="DN96" s="6">
        <f>IF($C96="OK",_xlfn.NUMBERVALUE(Plantilla!DL107),"")</f>
        <v/>
      </c>
      <c r="DO96" s="6">
        <f>IF($C96="OK",_xlfn.NUMBERVALUE(Plantilla!DM107),"")</f>
        <v/>
      </c>
      <c r="DP96" s="6">
        <f>IF($C96="OK",_xlfn.NUMBERVALUE(Plantilla!DN107),"")</f>
        <v/>
      </c>
      <c r="DQ96" s="6">
        <f>IF($C96="OK",_xlfn.NUMBERVALUE(Plantilla!DO107),"")</f>
        <v/>
      </c>
      <c r="DR96" s="6">
        <f>IF($C96="OK",_xlfn.NUMBERVALUE(Plantilla!DP107),"")</f>
        <v/>
      </c>
      <c r="DS96">
        <f>IF($C96="OK",TEXT(Plantilla!DR107,"#"),"")</f>
        <v/>
      </c>
      <c r="DT96" s="6" t="n"/>
    </row>
    <row r="97">
      <c r="A97">
        <f>IF(Plantilla!$I$6="¡Perfecto!, Guarda el archivo y adjúntalo a tu interfaz de Nómina Electrónica","OK","Error")</f>
        <v/>
      </c>
      <c r="B97">
        <f>IF(Plantilla!$I$6="¡Perfecto!, Guarda el archivo y adjúntalo a tu interfaz de Nómina Electrónica",MID(Plantilla!$D$2,SEARCH("V",Plantilla!$D$2),10),"")</f>
        <v/>
      </c>
      <c r="C97">
        <f>Plantilla!C108</f>
        <v/>
      </c>
      <c r="D97">
        <f>IF($C97="OK",Plantilla!B108,"")</f>
        <v/>
      </c>
      <c r="E97">
        <f>IF($C97="OK",
   VLOOKUP(Plantilla!$E$4,'Tablas '!$AP$4:$AT$6,5,FALSE),
"")</f>
        <v/>
      </c>
      <c r="F97">
        <f>IF($C97="OK",TEXT(Plantilla!D108,"#"),"")</f>
        <v/>
      </c>
      <c r="G97">
        <f>IF($C97="OK",
   VLOOKUP(Plantilla!E108,'Tablas '!$B$4:$C$14,2,FALSE),
"")</f>
        <v/>
      </c>
      <c r="H97">
        <f>IF($C97="OK",TEXT(Plantilla!F108,"#"),"")</f>
        <v/>
      </c>
      <c r="I97">
        <f>IF($C97="OK",TEXT(Plantilla!G108,"#"),"")</f>
        <v/>
      </c>
      <c r="J97">
        <f>IF($C97="OK",TEXT(Plantilla!H108,"#"),"")</f>
        <v/>
      </c>
      <c r="K97">
        <f>IF($C97="OK",TEXT(Plantilla!I108,"#"),"")</f>
        <v/>
      </c>
      <c r="L97">
        <f>IF($C97="OK",TEXT(Plantilla!J108,"#"),"")</f>
        <v/>
      </c>
      <c r="M97">
        <f>IF($C97="OK",TEXT(Plantilla!K108,"#"),"")</f>
        <v/>
      </c>
      <c r="N97">
        <f>IF($C97="OK",
   CONCATENATE(YEAR(Plantilla!L108),"-",TEXT(MONTH(Plantilla!L108),"00"),"-",TEXT(DAY(Plantilla!L108),"00")),
"")</f>
        <v/>
      </c>
      <c r="O97">
        <f>IF($C97="OK",_xlfn.NUMBERVALUE(Plantilla!M108),"")</f>
        <v/>
      </c>
      <c r="P97">
        <f>IF($C97="OK",
   IF(Plantilla!N108&lt;&gt;"",
      CONCATENATE(YEAR(Plantilla!N108),"-",TEXT(MONTH(Plantilla!N108),"00"),"-",TEXT(DAY(Plantilla!N108),"00")),
   ""),
"")</f>
        <v/>
      </c>
      <c r="Q97">
        <f>IF($C97="OK",
   VLOOKUP(Plantilla!O108,'Tablas '!$E$4:$F$19,2,FALSE),
"")</f>
        <v/>
      </c>
      <c r="R97">
        <f>IF($C97="OK",
   VLOOKUP(Plantilla!P108,'Tablas '!$H$4:$I$5,2,FALSE),
"")</f>
        <v/>
      </c>
      <c r="S97">
        <f>IF($C97="OK",
   VLOOKUP(Plantilla!Q108,'Tablas '!$K$4:$L$8,2,FALSE),
"")</f>
        <v/>
      </c>
      <c r="T97">
        <f>IF($C97="OK",
   VLOOKUP(Plantilla!R108,'Tablas '!$AE$4:$AF$6,2,FALSE),
"")</f>
        <v/>
      </c>
      <c r="U97">
        <f>IF($C97="OK",
   VLOOKUP(Plantilla!S108,'Tablas '!$AE$4:$AF$6,2,FALSE),
"")</f>
        <v/>
      </c>
      <c r="V97">
        <f>IF($C97="OK",TEXT(Plantilla!T108,"#"),"")</f>
        <v/>
      </c>
      <c r="W97" s="84">
        <f>IF($C97="OK",
   VLOOKUP(Plantilla!U108,'Tablas '!$AM$4:$AN$1126,2,FALSE),
"")</f>
        <v/>
      </c>
      <c r="X97">
        <f>IF($C97="OK",TEXT(Plantilla!V108,"#"),"")</f>
        <v/>
      </c>
      <c r="Y97">
        <f>IF($C97="OK",
   CONCATENATE(YEAR(Plantilla!W108),"-",TEXT(MONTH(Plantilla!W108),"00"),"-",TEXT(DAY(Plantilla!W108),"00")),
"")</f>
        <v/>
      </c>
      <c r="Z97">
        <f>IF($C97="OK",
   CONCATENATE(YEAR(Plantilla!X108),"-",TEXT(MONTH(Plantilla!X108),"00"),"-",TEXT(DAY(Plantilla!X108),"00")),
"")</f>
        <v/>
      </c>
      <c r="AA97">
        <f>IF($C97="OK",
   TEXT(VLOOKUP(Plantilla!Y108,'Tablas '!$Q$4:$R$9,2,FALSE),"#"),
"")</f>
        <v/>
      </c>
      <c r="AB97">
        <f>IF($C97="OK",
   CONCATENATE(YEAR(Plantilla!Z108),"-",TEXT(MONTH(Plantilla!Z108),"00"),"-",TEXT(DAY(Plantilla!Z108),"00")),
"")</f>
        <v/>
      </c>
      <c r="AC97">
        <f>IF($C97="OK",
   TEXT(VLOOKUP(Plantilla!AA108,'Tablas '!$T$4:$U$13,2,FALSE),"#"),
"")</f>
        <v/>
      </c>
      <c r="AD97">
        <f>IF($C97="OK",TEXT(Plantilla!AB108,"#"),"")</f>
        <v/>
      </c>
      <c r="AE97">
        <f>IF($C97="OK",
   IF(Plantilla!AC108&lt;&gt;"",
      TEXT(VLOOKUP(Plantilla!AC108,'Tablas '!$W$4:$X$7,2,FALSE),"#"),
   ""),
"")</f>
        <v/>
      </c>
      <c r="AF97">
        <f>IF($C97="OK",TEXT(Plantilla!AD108,"#"),"")</f>
        <v/>
      </c>
      <c r="AG97" s="6">
        <f>IF($C97="OK",_xlfn.NUMBERVALUE(Plantilla!AE108),"")</f>
        <v/>
      </c>
      <c r="AH97" s="4">
        <f>IF($C97="OK",_xlfn.NUMBERVALUE(Plantilla!AF108),"")</f>
        <v/>
      </c>
      <c r="AI97" s="6">
        <f>IF($C97="OK",_xlfn.NUMBERVALUE(Plantilla!AG108),"")</f>
        <v/>
      </c>
      <c r="AJ97" s="6">
        <f>IF($C97="OK",_xlfn.NUMBERVALUE(Plantilla!AH108),"")</f>
        <v/>
      </c>
      <c r="AK97" s="6">
        <f>IF($C97="OK",_xlfn.NUMBERVALUE(Plantilla!AI108),"")</f>
        <v/>
      </c>
      <c r="AL97" s="6">
        <f>IF($C97="OK",_xlfn.NUMBERVALUE(Plantilla!AJ108),"")</f>
        <v/>
      </c>
      <c r="AM97" s="4">
        <f>IF($C97="OK",_xlfn.NUMBERVALUE(Plantilla!AK108),"")</f>
        <v/>
      </c>
      <c r="AN97" s="6">
        <f>IF($C97="OK",_xlfn.NUMBERVALUE(Plantilla!AL108),"")</f>
        <v/>
      </c>
      <c r="AO97" s="4">
        <f>IF($C97="OK",_xlfn.NUMBERVALUE(Plantilla!AM108),"")</f>
        <v/>
      </c>
      <c r="AP97" s="6">
        <f>IF($C97="OK",_xlfn.NUMBERVALUE(Plantilla!AN108),"")</f>
        <v/>
      </c>
      <c r="AQ97" s="4">
        <f>IF($C97="OK",_xlfn.NUMBERVALUE(Plantilla!AO108),"")</f>
        <v/>
      </c>
      <c r="AR97" s="6">
        <f>IF($C97="OK",_xlfn.NUMBERVALUE(Plantilla!AP108),"")</f>
        <v/>
      </c>
      <c r="AS97" s="4">
        <f>IF($C97="OK",_xlfn.NUMBERVALUE(Plantilla!AQ108),"")</f>
        <v/>
      </c>
      <c r="AT97" s="6">
        <f>IF($C97="OK",_xlfn.NUMBERVALUE(Plantilla!AR108),"")</f>
        <v/>
      </c>
      <c r="AU97" s="4">
        <f>IF($C97="OK",_xlfn.NUMBERVALUE(Plantilla!AS108),"")</f>
        <v/>
      </c>
      <c r="AV97" s="6">
        <f>IF($C97="OK",_xlfn.NUMBERVALUE(Plantilla!AT108),"")</f>
        <v/>
      </c>
      <c r="AW97" s="4">
        <f>IF($C97="OK",_xlfn.NUMBERVALUE(Plantilla!AU108),"")</f>
        <v/>
      </c>
      <c r="AX97" s="6">
        <f>IF($C97="OK",_xlfn.NUMBERVALUE(Plantilla!AV108),"")</f>
        <v/>
      </c>
      <c r="AY97" s="4">
        <f>IF($C97="OK",_xlfn.NUMBERVALUE(Plantilla!AW108),"")</f>
        <v/>
      </c>
      <c r="AZ97" s="6">
        <f>IF($C97="OK",_xlfn.NUMBERVALUE(Plantilla!AX108),"")</f>
        <v/>
      </c>
      <c r="BA97">
        <f>IF($C97="OK",_xlfn.NUMBERVALUE(Plantilla!AY108),"")</f>
        <v/>
      </c>
      <c r="BB97">
        <f>IF($C97="OK",_xlfn.NUMBERVALUE(Plantilla!AZ108),"")</f>
        <v/>
      </c>
      <c r="BC97" s="4">
        <f>IF($C97="OK",_xlfn.NUMBERVALUE(Plantilla!BA108),"")</f>
        <v/>
      </c>
      <c r="BD97" s="6">
        <f>IF($C97="OK",_xlfn.NUMBERVALUE(Plantilla!BB108),"")</f>
        <v/>
      </c>
      <c r="BE97" s="4">
        <f>IF($C97="OK",_xlfn.NUMBERVALUE(Plantilla!BC108),"")</f>
        <v/>
      </c>
      <c r="BF97" s="6">
        <f>IF($C97="OK",_xlfn.NUMBERVALUE(Plantilla!BD108),"")</f>
        <v/>
      </c>
      <c r="BG97" s="4">
        <f>IF($C97="OK",_xlfn.NUMBERVALUE(Plantilla!BE108),"")</f>
        <v/>
      </c>
      <c r="BH97" s="6">
        <f>IF($C97="OK",_xlfn.NUMBERVALUE(Plantilla!BF108),"")</f>
        <v/>
      </c>
      <c r="BI97" s="110">
        <f>IF($C97="OK",_xlfn.NUMBERVALUE(Plantilla!BG108),"")</f>
        <v/>
      </c>
      <c r="BJ97" s="6">
        <f>IF($C97="OK",_xlfn.NUMBERVALUE(Plantilla!BH108),"")</f>
        <v/>
      </c>
      <c r="BK97" s="109">
        <f>IF($C97="OK",_xlfn.NUMBERVALUE(Plantilla!BI108),"")</f>
        <v/>
      </c>
      <c r="BL97" s="6">
        <f>IF($C97="OK",
   IF(Plantilla!BJ108&lt;&gt;"",
      TEXT(VLOOKUP(Plantilla!BJ108,'Tablas '!$Z$4:$AA$6,2,FALSE),"#"),
   ""),
"")</f>
        <v/>
      </c>
      <c r="BM97" s="4">
        <f>IF($C97="OK",_xlfn.NUMBERVALUE(Plantilla!BK108),"")</f>
        <v/>
      </c>
      <c r="BN97" s="4">
        <f>IF($C97="OK",_xlfn.NUMBERVALUE(Plantilla!BL108),"")</f>
        <v/>
      </c>
      <c r="BO97" s="6">
        <f>IF($C97="OK",_xlfn.NUMBERVALUE(Plantilla!BM108),"")</f>
        <v/>
      </c>
      <c r="BP97" s="4">
        <f>IF($C97="OK",_xlfn.NUMBERVALUE(Plantilla!BN108),"")</f>
        <v/>
      </c>
      <c r="BQ97" s="6">
        <f>IF($C97="OK",_xlfn.NUMBERVALUE(Plantilla!BO108),"")</f>
        <v/>
      </c>
      <c r="BR97" s="4">
        <f>IF($C97="OK",_xlfn.NUMBERVALUE(Plantilla!BP108),"")</f>
        <v/>
      </c>
      <c r="BS97" s="6">
        <f>IF($C97="OK",_xlfn.NUMBERVALUE(Plantilla!BQ108),"")</f>
        <v/>
      </c>
      <c r="BT97" s="4">
        <f>IF($C97="OK",_xlfn.NUMBERVALUE(Plantilla!BR108),"")</f>
        <v/>
      </c>
      <c r="BU97" s="6">
        <f>IF($C97="OK",_xlfn.NUMBERVALUE(Plantilla!BS108),"")</f>
        <v/>
      </c>
      <c r="BV97" s="6">
        <f>IF($C97="OK",_xlfn.NUMBERVALUE(Plantilla!BT108),"")</f>
        <v/>
      </c>
      <c r="BW97" s="6">
        <f>IF($C97="OK",_xlfn.NUMBERVALUE(Plantilla!BU108),"")</f>
        <v/>
      </c>
      <c r="BX97" s="6">
        <f>IF($C97="OK",_xlfn.NUMBERVALUE(Plantilla!BV108),"")</f>
        <v/>
      </c>
      <c r="BY97" s="6">
        <f>IF($C97="OK",_xlfn.NUMBERVALUE(Plantilla!BW108),"")</f>
        <v/>
      </c>
      <c r="BZ97" s="6">
        <f>IF($C97="OK",_xlfn.NUMBERVALUE(Plantilla!BX108),"")</f>
        <v/>
      </c>
      <c r="CA97" s="6">
        <f>IF($C97="OK",_xlfn.NUMBERVALUE(Plantilla!BY108),"")</f>
        <v/>
      </c>
      <c r="CB97" s="6">
        <f>IF($C97="OK",_xlfn.NUMBERVALUE(Plantilla!BZ108),"")</f>
        <v/>
      </c>
      <c r="CC97" s="6">
        <f>IF($C97="OK",_xlfn.NUMBERVALUE(Plantilla!CA108),"")</f>
        <v/>
      </c>
      <c r="CD97" s="6">
        <f>IF($C97="OK",_xlfn.NUMBERVALUE(Plantilla!CB108),"")</f>
        <v/>
      </c>
      <c r="CE97" s="6">
        <f>IF($C97="OK",_xlfn.NUMBERVALUE(Plantilla!CC108),"")</f>
        <v/>
      </c>
      <c r="CF97" s="4">
        <f>IF($C97="OK",_xlfn.NUMBERVALUE(Plantilla!CD108),"")</f>
        <v/>
      </c>
      <c r="CG97" s="6">
        <f>IF($C97="OK",_xlfn.NUMBERVALUE(Plantilla!CE108),"")</f>
        <v/>
      </c>
      <c r="CH97" s="6">
        <f>IF($C97="OK",_xlfn.NUMBERVALUE(Plantilla!CF108),"")</f>
        <v/>
      </c>
      <c r="CI97" s="6">
        <f>IF($C97="OK",_xlfn.NUMBERVALUE(Plantilla!CG108),"")</f>
        <v/>
      </c>
      <c r="CJ97" s="6">
        <f>IF($C97="OK",_xlfn.NUMBERVALUE(Plantilla!CH108),"")</f>
        <v/>
      </c>
      <c r="CK97" s="6">
        <f>IF($C97="OK",_xlfn.NUMBERVALUE(Plantilla!CI108),"")</f>
        <v/>
      </c>
      <c r="CL97" s="6">
        <f>IF($C97="OK",_xlfn.NUMBERVALUE(Plantilla!CJ108),"")</f>
        <v/>
      </c>
      <c r="CM97">
        <f>IF($C97="OK",TEXT(Plantilla!CK108,"#"),"")</f>
        <v/>
      </c>
      <c r="CN97" s="6">
        <f>IF($C97="OK",_xlfn.NUMBERVALUE(Plantilla!CL108),"")</f>
        <v/>
      </c>
      <c r="CO97" s="6">
        <f>IF($C97="OK",_xlfn.NUMBERVALUE(Plantilla!CM108),"")</f>
        <v/>
      </c>
      <c r="CP97" s="110">
        <f>IF($C97="OK",_xlfn.NUMBERVALUE(Plantilla!CN108),"")</f>
        <v/>
      </c>
      <c r="CQ97" s="6">
        <f>IF($C97="OK",_xlfn.NUMBERVALUE(Plantilla!CO108),"")</f>
        <v/>
      </c>
      <c r="CR97" s="109">
        <f>IF($C97="OK",_xlfn.NUMBERVALUE(Plantilla!CP108),"")</f>
        <v/>
      </c>
      <c r="CS97" s="110">
        <f>IF($C97="OK",_xlfn.NUMBERVALUE(Plantilla!CQ108),"")</f>
        <v/>
      </c>
      <c r="CT97" s="6">
        <f>IF($C97="OK",_xlfn.NUMBERVALUE(Plantilla!CR108),"")</f>
        <v/>
      </c>
      <c r="CU97" s="109">
        <f>IF($C97="OK",_xlfn.NUMBERVALUE(Plantilla!CS108),"")</f>
        <v/>
      </c>
      <c r="CV97" s="110">
        <f>IF($C97="OK",_xlfn.NUMBERVALUE(Plantilla!CT108),"")</f>
        <v/>
      </c>
      <c r="CW97" s="6">
        <f>IF($C97="OK",_xlfn.NUMBERVALUE(Plantilla!CU108),"")</f>
        <v/>
      </c>
      <c r="CX97" s="82">
        <f>IF($C97="OK",_xlfn.NUMBERVALUE(Plantilla!CV108),"")</f>
        <v/>
      </c>
      <c r="CY97" s="6">
        <f>IF($C97="OK",_xlfn.NUMBERVALUE(Plantilla!CW108),"")</f>
        <v/>
      </c>
      <c r="CZ97" s="82">
        <f>IF($C97="OK",_xlfn.NUMBERVALUE(Plantilla!CX108),"")</f>
        <v/>
      </c>
      <c r="DA97" s="6">
        <f>IF($C97="OK",_xlfn.NUMBERVALUE(Plantilla!CY108),"")</f>
        <v/>
      </c>
      <c r="DB97" s="109">
        <f>IF($C97="OK",_xlfn.NUMBERVALUE(Plantilla!CZ108),"")</f>
        <v/>
      </c>
      <c r="DC97" s="6">
        <f>IF($C97="OK",_xlfn.NUMBERVALUE(Plantilla!DA108),"")</f>
        <v/>
      </c>
      <c r="DD97" s="6">
        <f>IF($C97="OK",TEXT(Plantilla!DB108,"#"),"")</f>
        <v/>
      </c>
      <c r="DE97" s="6">
        <f>IF($C97="OK",_xlfn.NUMBERVALUE(Plantilla!DC108),"")</f>
        <v/>
      </c>
      <c r="DF97" s="4">
        <f>IF($C97="OK",_xlfn.NUMBERVALUE(Plantilla!DD108),"")</f>
        <v/>
      </c>
      <c r="DG97" s="6">
        <f>IF($C97="OK",_xlfn.NUMBERVALUE(Plantilla!DE108),"")</f>
        <v/>
      </c>
      <c r="DH97" s="6">
        <f>IF($C97="OK",_xlfn.NUMBERVALUE(Plantilla!DF108),"")</f>
        <v/>
      </c>
      <c r="DI97" s="6">
        <f>IF($C97="OK",_xlfn.NUMBERVALUE(Plantilla!DG108),"")</f>
        <v/>
      </c>
      <c r="DJ97" s="6">
        <f>IF($C97="OK",_xlfn.NUMBERVALUE(Plantilla!DH108),"")</f>
        <v/>
      </c>
      <c r="DK97" s="6">
        <f>IF($C97="OK",_xlfn.NUMBERVALUE(Plantilla!DI108),"")</f>
        <v/>
      </c>
      <c r="DL97" s="6">
        <f>IF($C97="OK",_xlfn.NUMBERVALUE(Plantilla!DJ108),"")</f>
        <v/>
      </c>
      <c r="DM97" s="6">
        <f>IF($C97="OK",_xlfn.NUMBERVALUE(Plantilla!DK108),"")</f>
        <v/>
      </c>
      <c r="DN97" s="6">
        <f>IF($C97="OK",_xlfn.NUMBERVALUE(Plantilla!DL108),"")</f>
        <v/>
      </c>
      <c r="DO97" s="6">
        <f>IF($C97="OK",_xlfn.NUMBERVALUE(Plantilla!DM108),"")</f>
        <v/>
      </c>
      <c r="DP97" s="6">
        <f>IF($C97="OK",_xlfn.NUMBERVALUE(Plantilla!DN108),"")</f>
        <v/>
      </c>
      <c r="DQ97" s="6">
        <f>IF($C97="OK",_xlfn.NUMBERVALUE(Plantilla!DO108),"")</f>
        <v/>
      </c>
      <c r="DR97" s="6">
        <f>IF($C97="OK",_xlfn.NUMBERVALUE(Plantilla!DP108),"")</f>
        <v/>
      </c>
      <c r="DS97">
        <f>IF($C97="OK",TEXT(Plantilla!DR108,"#"),"")</f>
        <v/>
      </c>
      <c r="DT97" s="6" t="n"/>
    </row>
    <row r="98">
      <c r="A98">
        <f>IF(Plantilla!$I$6="¡Perfecto!, Guarda el archivo y adjúntalo a tu interfaz de Nómina Electrónica","OK","Error")</f>
        <v/>
      </c>
      <c r="B98">
        <f>IF(Plantilla!$I$6="¡Perfecto!, Guarda el archivo y adjúntalo a tu interfaz de Nómina Electrónica",MID(Plantilla!$D$2,SEARCH("V",Plantilla!$D$2),10),"")</f>
        <v/>
      </c>
      <c r="C98">
        <f>Plantilla!C109</f>
        <v/>
      </c>
      <c r="D98">
        <f>IF($C98="OK",Plantilla!B109,"")</f>
        <v/>
      </c>
      <c r="E98">
        <f>IF($C98="OK",
   VLOOKUP(Plantilla!$E$4,'Tablas '!$AP$4:$AT$6,5,FALSE),
"")</f>
        <v/>
      </c>
      <c r="F98">
        <f>IF($C98="OK",TEXT(Plantilla!D109,"#"),"")</f>
        <v/>
      </c>
      <c r="G98">
        <f>IF($C98="OK",
   VLOOKUP(Plantilla!E109,'Tablas '!$B$4:$C$14,2,FALSE),
"")</f>
        <v/>
      </c>
      <c r="H98">
        <f>IF($C98="OK",TEXT(Plantilla!F109,"#"),"")</f>
        <v/>
      </c>
      <c r="I98">
        <f>IF($C98="OK",TEXT(Plantilla!G109,"#"),"")</f>
        <v/>
      </c>
      <c r="J98">
        <f>IF($C98="OK",TEXT(Plantilla!H109,"#"),"")</f>
        <v/>
      </c>
      <c r="K98">
        <f>IF($C98="OK",TEXT(Plantilla!I109,"#"),"")</f>
        <v/>
      </c>
      <c r="L98">
        <f>IF($C98="OK",TEXT(Plantilla!J109,"#"),"")</f>
        <v/>
      </c>
      <c r="M98">
        <f>IF($C98="OK",TEXT(Plantilla!K109,"#"),"")</f>
        <v/>
      </c>
      <c r="N98">
        <f>IF($C98="OK",
   CONCATENATE(YEAR(Plantilla!L109),"-",TEXT(MONTH(Plantilla!L109),"00"),"-",TEXT(DAY(Plantilla!L109),"00")),
"")</f>
        <v/>
      </c>
      <c r="O98">
        <f>IF($C98="OK",_xlfn.NUMBERVALUE(Plantilla!M109),"")</f>
        <v/>
      </c>
      <c r="P98">
        <f>IF($C98="OK",
   IF(Plantilla!N109&lt;&gt;"",
      CONCATENATE(YEAR(Plantilla!N109),"-",TEXT(MONTH(Plantilla!N109),"00"),"-",TEXT(DAY(Plantilla!N109),"00")),
   ""),
"")</f>
        <v/>
      </c>
      <c r="Q98">
        <f>IF($C98="OK",
   VLOOKUP(Plantilla!O109,'Tablas '!$E$4:$F$19,2,FALSE),
"")</f>
        <v/>
      </c>
      <c r="R98">
        <f>IF($C98="OK",
   VLOOKUP(Plantilla!P109,'Tablas '!$H$4:$I$5,2,FALSE),
"")</f>
        <v/>
      </c>
      <c r="S98">
        <f>IF($C98="OK",
   VLOOKUP(Plantilla!Q109,'Tablas '!$K$4:$L$8,2,FALSE),
"")</f>
        <v/>
      </c>
      <c r="T98">
        <f>IF($C98="OK",
   VLOOKUP(Plantilla!R109,'Tablas '!$AE$4:$AF$6,2,FALSE),
"")</f>
        <v/>
      </c>
      <c r="U98">
        <f>IF($C98="OK",
   VLOOKUP(Plantilla!S109,'Tablas '!$AE$4:$AF$6,2,FALSE),
"")</f>
        <v/>
      </c>
      <c r="V98">
        <f>IF($C98="OK",TEXT(Plantilla!T109,"#"),"")</f>
        <v/>
      </c>
      <c r="W98" s="84">
        <f>IF($C98="OK",
   VLOOKUP(Plantilla!U109,'Tablas '!$AM$4:$AN$1126,2,FALSE),
"")</f>
        <v/>
      </c>
      <c r="X98">
        <f>IF($C98="OK",TEXT(Plantilla!V109,"#"),"")</f>
        <v/>
      </c>
      <c r="Y98">
        <f>IF($C98="OK",
   CONCATENATE(YEAR(Plantilla!W109),"-",TEXT(MONTH(Plantilla!W109),"00"),"-",TEXT(DAY(Plantilla!W109),"00")),
"")</f>
        <v/>
      </c>
      <c r="Z98">
        <f>IF($C98="OK",
   CONCATENATE(YEAR(Plantilla!X109),"-",TEXT(MONTH(Plantilla!X109),"00"),"-",TEXT(DAY(Plantilla!X109),"00")),
"")</f>
        <v/>
      </c>
      <c r="AA98">
        <f>IF($C98="OK",
   TEXT(VLOOKUP(Plantilla!Y109,'Tablas '!$Q$4:$R$9,2,FALSE),"#"),
"")</f>
        <v/>
      </c>
      <c r="AB98">
        <f>IF($C98="OK",
   CONCATENATE(YEAR(Plantilla!Z109),"-",TEXT(MONTH(Plantilla!Z109),"00"),"-",TEXT(DAY(Plantilla!Z109),"00")),
"")</f>
        <v/>
      </c>
      <c r="AC98">
        <f>IF($C98="OK",
   TEXT(VLOOKUP(Plantilla!AA109,'Tablas '!$T$4:$U$13,2,FALSE),"#"),
"")</f>
        <v/>
      </c>
      <c r="AD98">
        <f>IF($C98="OK",TEXT(Plantilla!AB109,"#"),"")</f>
        <v/>
      </c>
      <c r="AE98">
        <f>IF($C98="OK",
   IF(Plantilla!AC109&lt;&gt;"",
      TEXT(VLOOKUP(Plantilla!AC109,'Tablas '!$W$4:$X$7,2,FALSE),"#"),
   ""),
"")</f>
        <v/>
      </c>
      <c r="AF98">
        <f>IF($C98="OK",TEXT(Plantilla!AD109,"#"),"")</f>
        <v/>
      </c>
      <c r="AG98" s="6">
        <f>IF($C98="OK",_xlfn.NUMBERVALUE(Plantilla!AE109),"")</f>
        <v/>
      </c>
      <c r="AH98" s="4">
        <f>IF($C98="OK",_xlfn.NUMBERVALUE(Plantilla!AF109),"")</f>
        <v/>
      </c>
      <c r="AI98" s="6">
        <f>IF($C98="OK",_xlfn.NUMBERVALUE(Plantilla!AG109),"")</f>
        <v/>
      </c>
      <c r="AJ98" s="6">
        <f>IF($C98="OK",_xlfn.NUMBERVALUE(Plantilla!AH109),"")</f>
        <v/>
      </c>
      <c r="AK98" s="6">
        <f>IF($C98="OK",_xlfn.NUMBERVALUE(Plantilla!AI109),"")</f>
        <v/>
      </c>
      <c r="AL98" s="6">
        <f>IF($C98="OK",_xlfn.NUMBERVALUE(Plantilla!AJ109),"")</f>
        <v/>
      </c>
      <c r="AM98" s="4">
        <f>IF($C98="OK",_xlfn.NUMBERVALUE(Plantilla!AK109),"")</f>
        <v/>
      </c>
      <c r="AN98" s="6">
        <f>IF($C98="OK",_xlfn.NUMBERVALUE(Plantilla!AL109),"")</f>
        <v/>
      </c>
      <c r="AO98" s="4">
        <f>IF($C98="OK",_xlfn.NUMBERVALUE(Plantilla!AM109),"")</f>
        <v/>
      </c>
      <c r="AP98" s="6">
        <f>IF($C98="OK",_xlfn.NUMBERVALUE(Plantilla!AN109),"")</f>
        <v/>
      </c>
      <c r="AQ98" s="4">
        <f>IF($C98="OK",_xlfn.NUMBERVALUE(Plantilla!AO109),"")</f>
        <v/>
      </c>
      <c r="AR98" s="6">
        <f>IF($C98="OK",_xlfn.NUMBERVALUE(Plantilla!AP109),"")</f>
        <v/>
      </c>
      <c r="AS98" s="4">
        <f>IF($C98="OK",_xlfn.NUMBERVALUE(Plantilla!AQ109),"")</f>
        <v/>
      </c>
      <c r="AT98" s="6">
        <f>IF($C98="OK",_xlfn.NUMBERVALUE(Plantilla!AR109),"")</f>
        <v/>
      </c>
      <c r="AU98" s="4">
        <f>IF($C98="OK",_xlfn.NUMBERVALUE(Plantilla!AS109),"")</f>
        <v/>
      </c>
      <c r="AV98" s="6">
        <f>IF($C98="OK",_xlfn.NUMBERVALUE(Plantilla!AT109),"")</f>
        <v/>
      </c>
      <c r="AW98" s="4">
        <f>IF($C98="OK",_xlfn.NUMBERVALUE(Plantilla!AU109),"")</f>
        <v/>
      </c>
      <c r="AX98" s="6">
        <f>IF($C98="OK",_xlfn.NUMBERVALUE(Plantilla!AV109),"")</f>
        <v/>
      </c>
      <c r="AY98" s="4">
        <f>IF($C98="OK",_xlfn.NUMBERVALUE(Plantilla!AW109),"")</f>
        <v/>
      </c>
      <c r="AZ98" s="6">
        <f>IF($C98="OK",_xlfn.NUMBERVALUE(Plantilla!AX109),"")</f>
        <v/>
      </c>
      <c r="BA98">
        <f>IF($C98="OK",_xlfn.NUMBERVALUE(Plantilla!AY109),"")</f>
        <v/>
      </c>
      <c r="BB98">
        <f>IF($C98="OK",_xlfn.NUMBERVALUE(Plantilla!AZ109),"")</f>
        <v/>
      </c>
      <c r="BC98" s="4">
        <f>IF($C98="OK",_xlfn.NUMBERVALUE(Plantilla!BA109),"")</f>
        <v/>
      </c>
      <c r="BD98" s="6">
        <f>IF($C98="OK",_xlfn.NUMBERVALUE(Plantilla!BB109),"")</f>
        <v/>
      </c>
      <c r="BE98" s="4">
        <f>IF($C98="OK",_xlfn.NUMBERVALUE(Plantilla!BC109),"")</f>
        <v/>
      </c>
      <c r="BF98" s="6">
        <f>IF($C98="OK",_xlfn.NUMBERVALUE(Plantilla!BD109),"")</f>
        <v/>
      </c>
      <c r="BG98" s="4">
        <f>IF($C98="OK",_xlfn.NUMBERVALUE(Plantilla!BE109),"")</f>
        <v/>
      </c>
      <c r="BH98" s="6">
        <f>IF($C98="OK",_xlfn.NUMBERVALUE(Plantilla!BF109),"")</f>
        <v/>
      </c>
      <c r="BI98" s="110">
        <f>IF($C98="OK",_xlfn.NUMBERVALUE(Plantilla!BG109),"")</f>
        <v/>
      </c>
      <c r="BJ98" s="6">
        <f>IF($C98="OK",_xlfn.NUMBERVALUE(Plantilla!BH109),"")</f>
        <v/>
      </c>
      <c r="BK98" s="109">
        <f>IF($C98="OK",_xlfn.NUMBERVALUE(Plantilla!BI109),"")</f>
        <v/>
      </c>
      <c r="BL98" s="6">
        <f>IF($C98="OK",
   IF(Plantilla!BJ109&lt;&gt;"",
      TEXT(VLOOKUP(Plantilla!BJ109,'Tablas '!$Z$4:$AA$6,2,FALSE),"#"),
   ""),
"")</f>
        <v/>
      </c>
      <c r="BM98" s="4">
        <f>IF($C98="OK",_xlfn.NUMBERVALUE(Plantilla!BK109),"")</f>
        <v/>
      </c>
      <c r="BN98" s="4">
        <f>IF($C98="OK",_xlfn.NUMBERVALUE(Plantilla!BL109),"")</f>
        <v/>
      </c>
      <c r="BO98" s="6">
        <f>IF($C98="OK",_xlfn.NUMBERVALUE(Plantilla!BM109),"")</f>
        <v/>
      </c>
      <c r="BP98" s="4">
        <f>IF($C98="OK",_xlfn.NUMBERVALUE(Plantilla!BN109),"")</f>
        <v/>
      </c>
      <c r="BQ98" s="6">
        <f>IF($C98="OK",_xlfn.NUMBERVALUE(Plantilla!BO109),"")</f>
        <v/>
      </c>
      <c r="BR98" s="4">
        <f>IF($C98="OK",_xlfn.NUMBERVALUE(Plantilla!BP109),"")</f>
        <v/>
      </c>
      <c r="BS98" s="6">
        <f>IF($C98="OK",_xlfn.NUMBERVALUE(Plantilla!BQ109),"")</f>
        <v/>
      </c>
      <c r="BT98" s="4">
        <f>IF($C98="OK",_xlfn.NUMBERVALUE(Plantilla!BR109),"")</f>
        <v/>
      </c>
      <c r="BU98" s="6">
        <f>IF($C98="OK",_xlfn.NUMBERVALUE(Plantilla!BS109),"")</f>
        <v/>
      </c>
      <c r="BV98" s="6">
        <f>IF($C98="OK",_xlfn.NUMBERVALUE(Plantilla!BT109),"")</f>
        <v/>
      </c>
      <c r="BW98" s="6">
        <f>IF($C98="OK",_xlfn.NUMBERVALUE(Plantilla!BU109),"")</f>
        <v/>
      </c>
      <c r="BX98" s="6">
        <f>IF($C98="OK",_xlfn.NUMBERVALUE(Plantilla!BV109),"")</f>
        <v/>
      </c>
      <c r="BY98" s="6">
        <f>IF($C98="OK",_xlfn.NUMBERVALUE(Plantilla!BW109),"")</f>
        <v/>
      </c>
      <c r="BZ98" s="6">
        <f>IF($C98="OK",_xlfn.NUMBERVALUE(Plantilla!BX109),"")</f>
        <v/>
      </c>
      <c r="CA98" s="6">
        <f>IF($C98="OK",_xlfn.NUMBERVALUE(Plantilla!BY109),"")</f>
        <v/>
      </c>
      <c r="CB98" s="6">
        <f>IF($C98="OK",_xlfn.NUMBERVALUE(Plantilla!BZ109),"")</f>
        <v/>
      </c>
      <c r="CC98" s="6">
        <f>IF($C98="OK",_xlfn.NUMBERVALUE(Plantilla!CA109),"")</f>
        <v/>
      </c>
      <c r="CD98" s="6">
        <f>IF($C98="OK",_xlfn.NUMBERVALUE(Plantilla!CB109),"")</f>
        <v/>
      </c>
      <c r="CE98" s="6">
        <f>IF($C98="OK",_xlfn.NUMBERVALUE(Plantilla!CC109),"")</f>
        <v/>
      </c>
      <c r="CF98" s="4">
        <f>IF($C98="OK",_xlfn.NUMBERVALUE(Plantilla!CD109),"")</f>
        <v/>
      </c>
      <c r="CG98" s="6">
        <f>IF($C98="OK",_xlfn.NUMBERVALUE(Plantilla!CE109),"")</f>
        <v/>
      </c>
      <c r="CH98" s="6">
        <f>IF($C98="OK",_xlfn.NUMBERVALUE(Plantilla!CF109),"")</f>
        <v/>
      </c>
      <c r="CI98" s="6">
        <f>IF($C98="OK",_xlfn.NUMBERVALUE(Plantilla!CG109),"")</f>
        <v/>
      </c>
      <c r="CJ98" s="6">
        <f>IF($C98="OK",_xlfn.NUMBERVALUE(Plantilla!CH109),"")</f>
        <v/>
      </c>
      <c r="CK98" s="6">
        <f>IF($C98="OK",_xlfn.NUMBERVALUE(Plantilla!CI109),"")</f>
        <v/>
      </c>
      <c r="CL98" s="6">
        <f>IF($C98="OK",_xlfn.NUMBERVALUE(Plantilla!CJ109),"")</f>
        <v/>
      </c>
      <c r="CM98">
        <f>IF($C98="OK",TEXT(Plantilla!CK109,"#"),"")</f>
        <v/>
      </c>
      <c r="CN98" s="6">
        <f>IF($C98="OK",_xlfn.NUMBERVALUE(Plantilla!CL109),"")</f>
        <v/>
      </c>
      <c r="CO98" s="6">
        <f>IF($C98="OK",_xlfn.NUMBERVALUE(Plantilla!CM109),"")</f>
        <v/>
      </c>
      <c r="CP98" s="110">
        <f>IF($C98="OK",_xlfn.NUMBERVALUE(Plantilla!CN109),"")</f>
        <v/>
      </c>
      <c r="CQ98" s="6">
        <f>IF($C98="OK",_xlfn.NUMBERVALUE(Plantilla!CO109),"")</f>
        <v/>
      </c>
      <c r="CR98" s="109">
        <f>IF($C98="OK",_xlfn.NUMBERVALUE(Plantilla!CP109),"")</f>
        <v/>
      </c>
      <c r="CS98" s="110">
        <f>IF($C98="OK",_xlfn.NUMBERVALUE(Plantilla!CQ109),"")</f>
        <v/>
      </c>
      <c r="CT98" s="6">
        <f>IF($C98="OK",_xlfn.NUMBERVALUE(Plantilla!CR109),"")</f>
        <v/>
      </c>
      <c r="CU98" s="109">
        <f>IF($C98="OK",_xlfn.NUMBERVALUE(Plantilla!CS109),"")</f>
        <v/>
      </c>
      <c r="CV98" s="110">
        <f>IF($C98="OK",_xlfn.NUMBERVALUE(Plantilla!CT109),"")</f>
        <v/>
      </c>
      <c r="CW98" s="6">
        <f>IF($C98="OK",_xlfn.NUMBERVALUE(Plantilla!CU109),"")</f>
        <v/>
      </c>
      <c r="CX98" s="82">
        <f>IF($C98="OK",_xlfn.NUMBERVALUE(Plantilla!CV109),"")</f>
        <v/>
      </c>
      <c r="CY98" s="6">
        <f>IF($C98="OK",_xlfn.NUMBERVALUE(Plantilla!CW109),"")</f>
        <v/>
      </c>
      <c r="CZ98" s="82">
        <f>IF($C98="OK",_xlfn.NUMBERVALUE(Plantilla!CX109),"")</f>
        <v/>
      </c>
      <c r="DA98" s="6">
        <f>IF($C98="OK",_xlfn.NUMBERVALUE(Plantilla!CY109),"")</f>
        <v/>
      </c>
      <c r="DB98" s="109">
        <f>IF($C98="OK",_xlfn.NUMBERVALUE(Plantilla!CZ109),"")</f>
        <v/>
      </c>
      <c r="DC98" s="6">
        <f>IF($C98="OK",_xlfn.NUMBERVALUE(Plantilla!DA109),"")</f>
        <v/>
      </c>
      <c r="DD98" s="6">
        <f>IF($C98="OK",TEXT(Plantilla!DB109,"#"),"")</f>
        <v/>
      </c>
      <c r="DE98" s="6">
        <f>IF($C98="OK",_xlfn.NUMBERVALUE(Plantilla!DC109),"")</f>
        <v/>
      </c>
      <c r="DF98" s="4">
        <f>IF($C98="OK",_xlfn.NUMBERVALUE(Plantilla!DD109),"")</f>
        <v/>
      </c>
      <c r="DG98" s="6">
        <f>IF($C98="OK",_xlfn.NUMBERVALUE(Plantilla!DE109),"")</f>
        <v/>
      </c>
      <c r="DH98" s="6">
        <f>IF($C98="OK",_xlfn.NUMBERVALUE(Plantilla!DF109),"")</f>
        <v/>
      </c>
      <c r="DI98" s="6">
        <f>IF($C98="OK",_xlfn.NUMBERVALUE(Plantilla!DG109),"")</f>
        <v/>
      </c>
      <c r="DJ98" s="6">
        <f>IF($C98="OK",_xlfn.NUMBERVALUE(Plantilla!DH109),"")</f>
        <v/>
      </c>
      <c r="DK98" s="6">
        <f>IF($C98="OK",_xlfn.NUMBERVALUE(Plantilla!DI109),"")</f>
        <v/>
      </c>
      <c r="DL98" s="6">
        <f>IF($C98="OK",_xlfn.NUMBERVALUE(Plantilla!DJ109),"")</f>
        <v/>
      </c>
      <c r="DM98" s="6">
        <f>IF($C98="OK",_xlfn.NUMBERVALUE(Plantilla!DK109),"")</f>
        <v/>
      </c>
      <c r="DN98" s="6">
        <f>IF($C98="OK",_xlfn.NUMBERVALUE(Plantilla!DL109),"")</f>
        <v/>
      </c>
      <c r="DO98" s="6">
        <f>IF($C98="OK",_xlfn.NUMBERVALUE(Plantilla!DM109),"")</f>
        <v/>
      </c>
      <c r="DP98" s="6">
        <f>IF($C98="OK",_xlfn.NUMBERVALUE(Plantilla!DN109),"")</f>
        <v/>
      </c>
      <c r="DQ98" s="6">
        <f>IF($C98="OK",_xlfn.NUMBERVALUE(Plantilla!DO109),"")</f>
        <v/>
      </c>
      <c r="DR98" s="6">
        <f>IF($C98="OK",_xlfn.NUMBERVALUE(Plantilla!DP109),"")</f>
        <v/>
      </c>
      <c r="DS98">
        <f>IF($C98="OK",TEXT(Plantilla!DR109,"#"),"")</f>
        <v/>
      </c>
      <c r="DT98" s="6" t="n"/>
    </row>
    <row r="99">
      <c r="A99">
        <f>IF(Plantilla!$I$6="¡Perfecto!, Guarda el archivo y adjúntalo a tu interfaz de Nómina Electrónica","OK","Error")</f>
        <v/>
      </c>
      <c r="B99">
        <f>IF(Plantilla!$I$6="¡Perfecto!, Guarda el archivo y adjúntalo a tu interfaz de Nómina Electrónica",MID(Plantilla!$D$2,SEARCH("V",Plantilla!$D$2),10),"")</f>
        <v/>
      </c>
      <c r="C99">
        <f>Plantilla!C110</f>
        <v/>
      </c>
      <c r="D99">
        <f>IF($C99="OK",Plantilla!B110,"")</f>
        <v/>
      </c>
      <c r="E99">
        <f>IF($C99="OK",
   VLOOKUP(Plantilla!$E$4,'Tablas '!$AP$4:$AT$6,5,FALSE),
"")</f>
        <v/>
      </c>
      <c r="F99">
        <f>IF($C99="OK",TEXT(Plantilla!D110,"#"),"")</f>
        <v/>
      </c>
      <c r="G99">
        <f>IF($C99="OK",
   VLOOKUP(Plantilla!E110,'Tablas '!$B$4:$C$14,2,FALSE),
"")</f>
        <v/>
      </c>
      <c r="H99">
        <f>IF($C99="OK",TEXT(Plantilla!F110,"#"),"")</f>
        <v/>
      </c>
      <c r="I99">
        <f>IF($C99="OK",TEXT(Plantilla!G110,"#"),"")</f>
        <v/>
      </c>
      <c r="J99">
        <f>IF($C99="OK",TEXT(Plantilla!H110,"#"),"")</f>
        <v/>
      </c>
      <c r="K99">
        <f>IF($C99="OK",TEXT(Plantilla!I110,"#"),"")</f>
        <v/>
      </c>
      <c r="L99">
        <f>IF($C99="OK",TEXT(Plantilla!J110,"#"),"")</f>
        <v/>
      </c>
      <c r="M99">
        <f>IF($C99="OK",TEXT(Plantilla!K110,"#"),"")</f>
        <v/>
      </c>
      <c r="N99">
        <f>IF($C99="OK",
   CONCATENATE(YEAR(Plantilla!L110),"-",TEXT(MONTH(Plantilla!L110),"00"),"-",TEXT(DAY(Plantilla!L110),"00")),
"")</f>
        <v/>
      </c>
      <c r="O99">
        <f>IF($C99="OK",_xlfn.NUMBERVALUE(Plantilla!M110),"")</f>
        <v/>
      </c>
      <c r="P99">
        <f>IF($C99="OK",
   IF(Plantilla!N110&lt;&gt;"",
      CONCATENATE(YEAR(Plantilla!N110),"-",TEXT(MONTH(Plantilla!N110),"00"),"-",TEXT(DAY(Plantilla!N110),"00")),
   ""),
"")</f>
        <v/>
      </c>
      <c r="Q99">
        <f>IF($C99="OK",
   VLOOKUP(Plantilla!O110,'Tablas '!$E$4:$F$19,2,FALSE),
"")</f>
        <v/>
      </c>
      <c r="R99">
        <f>IF($C99="OK",
   VLOOKUP(Plantilla!P110,'Tablas '!$H$4:$I$5,2,FALSE),
"")</f>
        <v/>
      </c>
      <c r="S99">
        <f>IF($C99="OK",
   VLOOKUP(Plantilla!Q110,'Tablas '!$K$4:$L$8,2,FALSE),
"")</f>
        <v/>
      </c>
      <c r="T99">
        <f>IF($C99="OK",
   VLOOKUP(Plantilla!R110,'Tablas '!$AE$4:$AF$6,2,FALSE),
"")</f>
        <v/>
      </c>
      <c r="U99">
        <f>IF($C99="OK",
   VLOOKUP(Plantilla!S110,'Tablas '!$AE$4:$AF$6,2,FALSE),
"")</f>
        <v/>
      </c>
      <c r="V99">
        <f>IF($C99="OK",TEXT(Plantilla!T110,"#"),"")</f>
        <v/>
      </c>
      <c r="W99" s="84">
        <f>IF($C99="OK",
   VLOOKUP(Plantilla!U110,'Tablas '!$AM$4:$AN$1126,2,FALSE),
"")</f>
        <v/>
      </c>
      <c r="X99">
        <f>IF($C99="OK",TEXT(Plantilla!V110,"#"),"")</f>
        <v/>
      </c>
      <c r="Y99">
        <f>IF($C99="OK",
   CONCATENATE(YEAR(Plantilla!W110),"-",TEXT(MONTH(Plantilla!W110),"00"),"-",TEXT(DAY(Plantilla!W110),"00")),
"")</f>
        <v/>
      </c>
      <c r="Z99">
        <f>IF($C99="OK",
   CONCATENATE(YEAR(Plantilla!X110),"-",TEXT(MONTH(Plantilla!X110),"00"),"-",TEXT(DAY(Plantilla!X110),"00")),
"")</f>
        <v/>
      </c>
      <c r="AA99">
        <f>IF($C99="OK",
   TEXT(VLOOKUP(Plantilla!Y110,'Tablas '!$Q$4:$R$9,2,FALSE),"#"),
"")</f>
        <v/>
      </c>
      <c r="AB99">
        <f>IF($C99="OK",
   CONCATENATE(YEAR(Plantilla!Z110),"-",TEXT(MONTH(Plantilla!Z110),"00"),"-",TEXT(DAY(Plantilla!Z110),"00")),
"")</f>
        <v/>
      </c>
      <c r="AC99">
        <f>IF($C99="OK",
   TEXT(VLOOKUP(Plantilla!AA110,'Tablas '!$T$4:$U$13,2,FALSE),"#"),
"")</f>
        <v/>
      </c>
      <c r="AD99">
        <f>IF($C99="OK",TEXT(Plantilla!AB110,"#"),"")</f>
        <v/>
      </c>
      <c r="AE99">
        <f>IF($C99="OK",
   IF(Plantilla!AC110&lt;&gt;"",
      TEXT(VLOOKUP(Plantilla!AC110,'Tablas '!$W$4:$X$7,2,FALSE),"#"),
   ""),
"")</f>
        <v/>
      </c>
      <c r="AF99">
        <f>IF($C99="OK",TEXT(Plantilla!AD110,"#"),"")</f>
        <v/>
      </c>
      <c r="AG99" s="6">
        <f>IF($C99="OK",_xlfn.NUMBERVALUE(Plantilla!AE110),"")</f>
        <v/>
      </c>
      <c r="AH99" s="4">
        <f>IF($C99="OK",_xlfn.NUMBERVALUE(Plantilla!AF110),"")</f>
        <v/>
      </c>
      <c r="AI99" s="6">
        <f>IF($C99="OK",_xlfn.NUMBERVALUE(Plantilla!AG110),"")</f>
        <v/>
      </c>
      <c r="AJ99" s="6">
        <f>IF($C99="OK",_xlfn.NUMBERVALUE(Plantilla!AH110),"")</f>
        <v/>
      </c>
      <c r="AK99" s="6">
        <f>IF($C99="OK",_xlfn.NUMBERVALUE(Plantilla!AI110),"")</f>
        <v/>
      </c>
      <c r="AL99" s="6">
        <f>IF($C99="OK",_xlfn.NUMBERVALUE(Plantilla!AJ110),"")</f>
        <v/>
      </c>
      <c r="AM99" s="4">
        <f>IF($C99="OK",_xlfn.NUMBERVALUE(Plantilla!AK110),"")</f>
        <v/>
      </c>
      <c r="AN99" s="6">
        <f>IF($C99="OK",_xlfn.NUMBERVALUE(Plantilla!AL110),"")</f>
        <v/>
      </c>
      <c r="AO99" s="4">
        <f>IF($C99="OK",_xlfn.NUMBERVALUE(Plantilla!AM110),"")</f>
        <v/>
      </c>
      <c r="AP99" s="6">
        <f>IF($C99="OK",_xlfn.NUMBERVALUE(Plantilla!AN110),"")</f>
        <v/>
      </c>
      <c r="AQ99" s="4">
        <f>IF($C99="OK",_xlfn.NUMBERVALUE(Plantilla!AO110),"")</f>
        <v/>
      </c>
      <c r="AR99" s="6">
        <f>IF($C99="OK",_xlfn.NUMBERVALUE(Plantilla!AP110),"")</f>
        <v/>
      </c>
      <c r="AS99" s="4">
        <f>IF($C99="OK",_xlfn.NUMBERVALUE(Plantilla!AQ110),"")</f>
        <v/>
      </c>
      <c r="AT99" s="6">
        <f>IF($C99="OK",_xlfn.NUMBERVALUE(Plantilla!AR110),"")</f>
        <v/>
      </c>
      <c r="AU99" s="4">
        <f>IF($C99="OK",_xlfn.NUMBERVALUE(Plantilla!AS110),"")</f>
        <v/>
      </c>
      <c r="AV99" s="6">
        <f>IF($C99="OK",_xlfn.NUMBERVALUE(Plantilla!AT110),"")</f>
        <v/>
      </c>
      <c r="AW99" s="4">
        <f>IF($C99="OK",_xlfn.NUMBERVALUE(Plantilla!AU110),"")</f>
        <v/>
      </c>
      <c r="AX99" s="6">
        <f>IF($C99="OK",_xlfn.NUMBERVALUE(Plantilla!AV110),"")</f>
        <v/>
      </c>
      <c r="AY99" s="4">
        <f>IF($C99="OK",_xlfn.NUMBERVALUE(Plantilla!AW110),"")</f>
        <v/>
      </c>
      <c r="AZ99" s="6">
        <f>IF($C99="OK",_xlfn.NUMBERVALUE(Plantilla!AX110),"")</f>
        <v/>
      </c>
      <c r="BA99">
        <f>IF($C99="OK",_xlfn.NUMBERVALUE(Plantilla!AY110),"")</f>
        <v/>
      </c>
      <c r="BB99">
        <f>IF($C99="OK",_xlfn.NUMBERVALUE(Plantilla!AZ110),"")</f>
        <v/>
      </c>
      <c r="BC99" s="4">
        <f>IF($C99="OK",_xlfn.NUMBERVALUE(Plantilla!BA110),"")</f>
        <v/>
      </c>
      <c r="BD99" s="6">
        <f>IF($C99="OK",_xlfn.NUMBERVALUE(Plantilla!BB110),"")</f>
        <v/>
      </c>
      <c r="BE99" s="4">
        <f>IF($C99="OK",_xlfn.NUMBERVALUE(Plantilla!BC110),"")</f>
        <v/>
      </c>
      <c r="BF99" s="6">
        <f>IF($C99="OK",_xlfn.NUMBERVALUE(Plantilla!BD110),"")</f>
        <v/>
      </c>
      <c r="BG99" s="4">
        <f>IF($C99="OK",_xlfn.NUMBERVALUE(Plantilla!BE110),"")</f>
        <v/>
      </c>
      <c r="BH99" s="6">
        <f>IF($C99="OK",_xlfn.NUMBERVALUE(Plantilla!BF110),"")</f>
        <v/>
      </c>
      <c r="BI99" s="110">
        <f>IF($C99="OK",_xlfn.NUMBERVALUE(Plantilla!BG110),"")</f>
        <v/>
      </c>
      <c r="BJ99" s="6">
        <f>IF($C99="OK",_xlfn.NUMBERVALUE(Plantilla!BH110),"")</f>
        <v/>
      </c>
      <c r="BK99" s="109">
        <f>IF($C99="OK",_xlfn.NUMBERVALUE(Plantilla!BI110),"")</f>
        <v/>
      </c>
      <c r="BL99" s="6">
        <f>IF($C99="OK",
   IF(Plantilla!BJ110&lt;&gt;"",
      TEXT(VLOOKUP(Plantilla!BJ110,'Tablas '!$Z$4:$AA$6,2,FALSE),"#"),
   ""),
"")</f>
        <v/>
      </c>
      <c r="BM99" s="4">
        <f>IF($C99="OK",_xlfn.NUMBERVALUE(Plantilla!BK110),"")</f>
        <v/>
      </c>
      <c r="BN99" s="4">
        <f>IF($C99="OK",_xlfn.NUMBERVALUE(Plantilla!BL110),"")</f>
        <v/>
      </c>
      <c r="BO99" s="6">
        <f>IF($C99="OK",_xlfn.NUMBERVALUE(Plantilla!BM110),"")</f>
        <v/>
      </c>
      <c r="BP99" s="4">
        <f>IF($C99="OK",_xlfn.NUMBERVALUE(Plantilla!BN110),"")</f>
        <v/>
      </c>
      <c r="BQ99" s="6">
        <f>IF($C99="OK",_xlfn.NUMBERVALUE(Plantilla!BO110),"")</f>
        <v/>
      </c>
      <c r="BR99" s="4">
        <f>IF($C99="OK",_xlfn.NUMBERVALUE(Plantilla!BP110),"")</f>
        <v/>
      </c>
      <c r="BS99" s="6">
        <f>IF($C99="OK",_xlfn.NUMBERVALUE(Plantilla!BQ110),"")</f>
        <v/>
      </c>
      <c r="BT99" s="4">
        <f>IF($C99="OK",_xlfn.NUMBERVALUE(Plantilla!BR110),"")</f>
        <v/>
      </c>
      <c r="BU99" s="6">
        <f>IF($C99="OK",_xlfn.NUMBERVALUE(Plantilla!BS110),"")</f>
        <v/>
      </c>
      <c r="BV99" s="6">
        <f>IF($C99="OK",_xlfn.NUMBERVALUE(Plantilla!BT110),"")</f>
        <v/>
      </c>
      <c r="BW99" s="6">
        <f>IF($C99="OK",_xlfn.NUMBERVALUE(Plantilla!BU110),"")</f>
        <v/>
      </c>
      <c r="BX99" s="6">
        <f>IF($C99="OK",_xlfn.NUMBERVALUE(Plantilla!BV110),"")</f>
        <v/>
      </c>
      <c r="BY99" s="6">
        <f>IF($C99="OK",_xlfn.NUMBERVALUE(Plantilla!BW110),"")</f>
        <v/>
      </c>
      <c r="BZ99" s="6">
        <f>IF($C99="OK",_xlfn.NUMBERVALUE(Plantilla!BX110),"")</f>
        <v/>
      </c>
      <c r="CA99" s="6">
        <f>IF($C99="OK",_xlfn.NUMBERVALUE(Plantilla!BY110),"")</f>
        <v/>
      </c>
      <c r="CB99" s="6">
        <f>IF($C99="OK",_xlfn.NUMBERVALUE(Plantilla!BZ110),"")</f>
        <v/>
      </c>
      <c r="CC99" s="6">
        <f>IF($C99="OK",_xlfn.NUMBERVALUE(Plantilla!CA110),"")</f>
        <v/>
      </c>
      <c r="CD99" s="6">
        <f>IF($C99="OK",_xlfn.NUMBERVALUE(Plantilla!CB110),"")</f>
        <v/>
      </c>
      <c r="CE99" s="6">
        <f>IF($C99="OK",_xlfn.NUMBERVALUE(Plantilla!CC110),"")</f>
        <v/>
      </c>
      <c r="CF99" s="4">
        <f>IF($C99="OK",_xlfn.NUMBERVALUE(Plantilla!CD110),"")</f>
        <v/>
      </c>
      <c r="CG99" s="6">
        <f>IF($C99="OK",_xlfn.NUMBERVALUE(Plantilla!CE110),"")</f>
        <v/>
      </c>
      <c r="CH99" s="6">
        <f>IF($C99="OK",_xlfn.NUMBERVALUE(Plantilla!CF110),"")</f>
        <v/>
      </c>
      <c r="CI99" s="6">
        <f>IF($C99="OK",_xlfn.NUMBERVALUE(Plantilla!CG110),"")</f>
        <v/>
      </c>
      <c r="CJ99" s="6">
        <f>IF($C99="OK",_xlfn.NUMBERVALUE(Plantilla!CH110),"")</f>
        <v/>
      </c>
      <c r="CK99" s="6">
        <f>IF($C99="OK",_xlfn.NUMBERVALUE(Plantilla!CI110),"")</f>
        <v/>
      </c>
      <c r="CL99" s="6">
        <f>IF($C99="OK",_xlfn.NUMBERVALUE(Plantilla!CJ110),"")</f>
        <v/>
      </c>
      <c r="CM99">
        <f>IF($C99="OK",TEXT(Plantilla!CK110,"#"),"")</f>
        <v/>
      </c>
      <c r="CN99" s="6">
        <f>IF($C99="OK",_xlfn.NUMBERVALUE(Plantilla!CL110),"")</f>
        <v/>
      </c>
      <c r="CO99" s="6">
        <f>IF($C99="OK",_xlfn.NUMBERVALUE(Plantilla!CM110),"")</f>
        <v/>
      </c>
      <c r="CP99" s="110">
        <f>IF($C99="OK",_xlfn.NUMBERVALUE(Plantilla!CN110),"")</f>
        <v/>
      </c>
      <c r="CQ99" s="6">
        <f>IF($C99="OK",_xlfn.NUMBERVALUE(Plantilla!CO110),"")</f>
        <v/>
      </c>
      <c r="CR99" s="109">
        <f>IF($C99="OK",_xlfn.NUMBERVALUE(Plantilla!CP110),"")</f>
        <v/>
      </c>
      <c r="CS99" s="110">
        <f>IF($C99="OK",_xlfn.NUMBERVALUE(Plantilla!CQ110),"")</f>
        <v/>
      </c>
      <c r="CT99" s="6">
        <f>IF($C99="OK",_xlfn.NUMBERVALUE(Plantilla!CR110),"")</f>
        <v/>
      </c>
      <c r="CU99" s="109">
        <f>IF($C99="OK",_xlfn.NUMBERVALUE(Plantilla!CS110),"")</f>
        <v/>
      </c>
      <c r="CV99" s="110">
        <f>IF($C99="OK",_xlfn.NUMBERVALUE(Plantilla!CT110),"")</f>
        <v/>
      </c>
      <c r="CW99" s="6">
        <f>IF($C99="OK",_xlfn.NUMBERVALUE(Plantilla!CU110),"")</f>
        <v/>
      </c>
      <c r="CX99" s="82">
        <f>IF($C99="OK",_xlfn.NUMBERVALUE(Plantilla!CV110),"")</f>
        <v/>
      </c>
      <c r="CY99" s="6">
        <f>IF($C99="OK",_xlfn.NUMBERVALUE(Plantilla!CW110),"")</f>
        <v/>
      </c>
      <c r="CZ99" s="82">
        <f>IF($C99="OK",_xlfn.NUMBERVALUE(Plantilla!CX110),"")</f>
        <v/>
      </c>
      <c r="DA99" s="6">
        <f>IF($C99="OK",_xlfn.NUMBERVALUE(Plantilla!CY110),"")</f>
        <v/>
      </c>
      <c r="DB99" s="109">
        <f>IF($C99="OK",_xlfn.NUMBERVALUE(Plantilla!CZ110),"")</f>
        <v/>
      </c>
      <c r="DC99" s="6">
        <f>IF($C99="OK",_xlfn.NUMBERVALUE(Plantilla!DA110),"")</f>
        <v/>
      </c>
      <c r="DD99" s="6">
        <f>IF($C99="OK",TEXT(Plantilla!DB110,"#"),"")</f>
        <v/>
      </c>
      <c r="DE99" s="6">
        <f>IF($C99="OK",_xlfn.NUMBERVALUE(Plantilla!DC110),"")</f>
        <v/>
      </c>
      <c r="DF99" s="4">
        <f>IF($C99="OK",_xlfn.NUMBERVALUE(Plantilla!DD110),"")</f>
        <v/>
      </c>
      <c r="DG99" s="6">
        <f>IF($C99="OK",_xlfn.NUMBERVALUE(Plantilla!DE110),"")</f>
        <v/>
      </c>
      <c r="DH99" s="6">
        <f>IF($C99="OK",_xlfn.NUMBERVALUE(Plantilla!DF110),"")</f>
        <v/>
      </c>
      <c r="DI99" s="6">
        <f>IF($C99="OK",_xlfn.NUMBERVALUE(Plantilla!DG110),"")</f>
        <v/>
      </c>
      <c r="DJ99" s="6">
        <f>IF($C99="OK",_xlfn.NUMBERVALUE(Plantilla!DH110),"")</f>
        <v/>
      </c>
      <c r="DK99" s="6">
        <f>IF($C99="OK",_xlfn.NUMBERVALUE(Plantilla!DI110),"")</f>
        <v/>
      </c>
      <c r="DL99" s="6">
        <f>IF($C99="OK",_xlfn.NUMBERVALUE(Plantilla!DJ110),"")</f>
        <v/>
      </c>
      <c r="DM99" s="6">
        <f>IF($C99="OK",_xlfn.NUMBERVALUE(Plantilla!DK110),"")</f>
        <v/>
      </c>
      <c r="DN99" s="6">
        <f>IF($C99="OK",_xlfn.NUMBERVALUE(Plantilla!DL110),"")</f>
        <v/>
      </c>
      <c r="DO99" s="6">
        <f>IF($C99="OK",_xlfn.NUMBERVALUE(Plantilla!DM110),"")</f>
        <v/>
      </c>
      <c r="DP99" s="6">
        <f>IF($C99="OK",_xlfn.NUMBERVALUE(Plantilla!DN110),"")</f>
        <v/>
      </c>
      <c r="DQ99" s="6">
        <f>IF($C99="OK",_xlfn.NUMBERVALUE(Plantilla!DO110),"")</f>
        <v/>
      </c>
      <c r="DR99" s="6">
        <f>IF($C99="OK",_xlfn.NUMBERVALUE(Plantilla!DP110),"")</f>
        <v/>
      </c>
      <c r="DS99">
        <f>IF($C99="OK",TEXT(Plantilla!DR110,"#"),"")</f>
        <v/>
      </c>
      <c r="DT99" s="6" t="n"/>
    </row>
    <row r="100">
      <c r="A100">
        <f>IF(Plantilla!$I$6="¡Perfecto!, Guarda el archivo y adjúntalo a tu interfaz de Nómina Electrónica","OK","Error")</f>
        <v/>
      </c>
      <c r="B100">
        <f>IF(Plantilla!$I$6="¡Perfecto!, Guarda el archivo y adjúntalo a tu interfaz de Nómina Electrónica",MID(Plantilla!$D$2,SEARCH("V",Plantilla!$D$2),10),"")</f>
        <v/>
      </c>
      <c r="C100">
        <f>Plantilla!C111</f>
        <v/>
      </c>
      <c r="D100">
        <f>IF($C100="OK",Plantilla!B111,"")</f>
        <v/>
      </c>
      <c r="E100">
        <f>IF($C100="OK",
   VLOOKUP(Plantilla!$E$4,'Tablas '!$AP$4:$AT$6,5,FALSE),
"")</f>
        <v/>
      </c>
      <c r="F100">
        <f>IF($C100="OK",TEXT(Plantilla!D111,"#"),"")</f>
        <v/>
      </c>
      <c r="G100">
        <f>IF($C100="OK",
   VLOOKUP(Plantilla!E111,'Tablas '!$B$4:$C$14,2,FALSE),
"")</f>
        <v/>
      </c>
      <c r="H100">
        <f>IF($C100="OK",TEXT(Plantilla!F111,"#"),"")</f>
        <v/>
      </c>
      <c r="I100">
        <f>IF($C100="OK",TEXT(Plantilla!G111,"#"),"")</f>
        <v/>
      </c>
      <c r="J100">
        <f>IF($C100="OK",TEXT(Plantilla!H111,"#"),"")</f>
        <v/>
      </c>
      <c r="K100">
        <f>IF($C100="OK",TEXT(Plantilla!I111,"#"),"")</f>
        <v/>
      </c>
      <c r="L100">
        <f>IF($C100="OK",TEXT(Plantilla!J111,"#"),"")</f>
        <v/>
      </c>
      <c r="M100">
        <f>IF($C100="OK",TEXT(Plantilla!K111,"#"),"")</f>
        <v/>
      </c>
      <c r="N100">
        <f>IF($C100="OK",
   CONCATENATE(YEAR(Plantilla!L111),"-",TEXT(MONTH(Plantilla!L111),"00"),"-",TEXT(DAY(Plantilla!L111),"00")),
"")</f>
        <v/>
      </c>
      <c r="O100">
        <f>IF($C100="OK",_xlfn.NUMBERVALUE(Plantilla!M111),"")</f>
        <v/>
      </c>
      <c r="P100">
        <f>IF($C100="OK",
   IF(Plantilla!N111&lt;&gt;"",
      CONCATENATE(YEAR(Plantilla!N111),"-",TEXT(MONTH(Plantilla!N111),"00"),"-",TEXT(DAY(Plantilla!N111),"00")),
   ""),
"")</f>
        <v/>
      </c>
      <c r="Q100">
        <f>IF($C100="OK",
   VLOOKUP(Plantilla!O111,'Tablas '!$E$4:$F$19,2,FALSE),
"")</f>
        <v/>
      </c>
      <c r="R100">
        <f>IF($C100="OK",
   VLOOKUP(Plantilla!P111,'Tablas '!$H$4:$I$5,2,FALSE),
"")</f>
        <v/>
      </c>
      <c r="S100">
        <f>IF($C100="OK",
   VLOOKUP(Plantilla!Q111,'Tablas '!$K$4:$L$8,2,FALSE),
"")</f>
        <v/>
      </c>
      <c r="T100">
        <f>IF($C100="OK",
   VLOOKUP(Plantilla!R111,'Tablas '!$AE$4:$AF$6,2,FALSE),
"")</f>
        <v/>
      </c>
      <c r="U100">
        <f>IF($C100="OK",
   VLOOKUP(Plantilla!S111,'Tablas '!$AE$4:$AF$6,2,FALSE),
"")</f>
        <v/>
      </c>
      <c r="V100">
        <f>IF($C100="OK",TEXT(Plantilla!T111,"#"),"")</f>
        <v/>
      </c>
      <c r="W100" s="84">
        <f>IF($C100="OK",
   VLOOKUP(Plantilla!U111,'Tablas '!$AM$4:$AN$1126,2,FALSE),
"")</f>
        <v/>
      </c>
      <c r="X100">
        <f>IF($C100="OK",TEXT(Plantilla!V111,"#"),"")</f>
        <v/>
      </c>
      <c r="Y100">
        <f>IF($C100="OK",
   CONCATENATE(YEAR(Plantilla!W111),"-",TEXT(MONTH(Plantilla!W111),"00"),"-",TEXT(DAY(Plantilla!W111),"00")),
"")</f>
        <v/>
      </c>
      <c r="Z100">
        <f>IF($C100="OK",
   CONCATENATE(YEAR(Plantilla!X111),"-",TEXT(MONTH(Plantilla!X111),"00"),"-",TEXT(DAY(Plantilla!X111),"00")),
"")</f>
        <v/>
      </c>
      <c r="AA100">
        <f>IF($C100="OK",
   TEXT(VLOOKUP(Plantilla!Y111,'Tablas '!$Q$4:$R$9,2,FALSE),"#"),
"")</f>
        <v/>
      </c>
      <c r="AB100">
        <f>IF($C100="OK",
   CONCATENATE(YEAR(Plantilla!Z111),"-",TEXT(MONTH(Plantilla!Z111),"00"),"-",TEXT(DAY(Plantilla!Z111),"00")),
"")</f>
        <v/>
      </c>
      <c r="AC100">
        <f>IF($C100="OK",
   TEXT(VLOOKUP(Plantilla!AA111,'Tablas '!$T$4:$U$13,2,FALSE),"#"),
"")</f>
        <v/>
      </c>
      <c r="AD100">
        <f>IF($C100="OK",TEXT(Plantilla!AB111,"#"),"")</f>
        <v/>
      </c>
      <c r="AE100">
        <f>IF($C100="OK",
   IF(Plantilla!AC111&lt;&gt;"",
      TEXT(VLOOKUP(Plantilla!AC111,'Tablas '!$W$4:$X$7,2,FALSE),"#"),
   ""),
"")</f>
        <v/>
      </c>
      <c r="AF100">
        <f>IF($C100="OK",TEXT(Plantilla!AD111,"#"),"")</f>
        <v/>
      </c>
      <c r="AG100" s="6">
        <f>IF($C100="OK",_xlfn.NUMBERVALUE(Plantilla!AE111),"")</f>
        <v/>
      </c>
      <c r="AH100" s="4">
        <f>IF($C100="OK",_xlfn.NUMBERVALUE(Plantilla!AF111),"")</f>
        <v/>
      </c>
      <c r="AI100" s="6">
        <f>IF($C100="OK",_xlfn.NUMBERVALUE(Plantilla!AG111),"")</f>
        <v/>
      </c>
      <c r="AJ100" s="6">
        <f>IF($C100="OK",_xlfn.NUMBERVALUE(Plantilla!AH111),"")</f>
        <v/>
      </c>
      <c r="AK100" s="6">
        <f>IF($C100="OK",_xlfn.NUMBERVALUE(Plantilla!AI111),"")</f>
        <v/>
      </c>
      <c r="AL100" s="6">
        <f>IF($C100="OK",_xlfn.NUMBERVALUE(Plantilla!AJ111),"")</f>
        <v/>
      </c>
      <c r="AM100" s="4">
        <f>IF($C100="OK",_xlfn.NUMBERVALUE(Plantilla!AK111),"")</f>
        <v/>
      </c>
      <c r="AN100" s="6">
        <f>IF($C100="OK",_xlfn.NUMBERVALUE(Plantilla!AL111),"")</f>
        <v/>
      </c>
      <c r="AO100" s="4">
        <f>IF($C100="OK",_xlfn.NUMBERVALUE(Plantilla!AM111),"")</f>
        <v/>
      </c>
      <c r="AP100" s="6">
        <f>IF($C100="OK",_xlfn.NUMBERVALUE(Plantilla!AN111),"")</f>
        <v/>
      </c>
      <c r="AQ100" s="4">
        <f>IF($C100="OK",_xlfn.NUMBERVALUE(Plantilla!AO111),"")</f>
        <v/>
      </c>
      <c r="AR100" s="6">
        <f>IF($C100="OK",_xlfn.NUMBERVALUE(Plantilla!AP111),"")</f>
        <v/>
      </c>
      <c r="AS100" s="4">
        <f>IF($C100="OK",_xlfn.NUMBERVALUE(Plantilla!AQ111),"")</f>
        <v/>
      </c>
      <c r="AT100" s="6">
        <f>IF($C100="OK",_xlfn.NUMBERVALUE(Plantilla!AR111),"")</f>
        <v/>
      </c>
      <c r="AU100" s="4">
        <f>IF($C100="OK",_xlfn.NUMBERVALUE(Plantilla!AS111),"")</f>
        <v/>
      </c>
      <c r="AV100" s="6">
        <f>IF($C100="OK",_xlfn.NUMBERVALUE(Plantilla!AT111),"")</f>
        <v/>
      </c>
      <c r="AW100" s="4">
        <f>IF($C100="OK",_xlfn.NUMBERVALUE(Plantilla!AU111),"")</f>
        <v/>
      </c>
      <c r="AX100" s="6">
        <f>IF($C100="OK",_xlfn.NUMBERVALUE(Plantilla!AV111),"")</f>
        <v/>
      </c>
      <c r="AY100" s="4">
        <f>IF($C100="OK",_xlfn.NUMBERVALUE(Plantilla!AW111),"")</f>
        <v/>
      </c>
      <c r="AZ100" s="6">
        <f>IF($C100="OK",_xlfn.NUMBERVALUE(Plantilla!AX111),"")</f>
        <v/>
      </c>
      <c r="BA100">
        <f>IF($C100="OK",_xlfn.NUMBERVALUE(Plantilla!AY111),"")</f>
        <v/>
      </c>
      <c r="BB100">
        <f>IF($C100="OK",_xlfn.NUMBERVALUE(Plantilla!AZ111),"")</f>
        <v/>
      </c>
      <c r="BC100" s="4">
        <f>IF($C100="OK",_xlfn.NUMBERVALUE(Plantilla!BA111),"")</f>
        <v/>
      </c>
      <c r="BD100" s="6">
        <f>IF($C100="OK",_xlfn.NUMBERVALUE(Plantilla!BB111),"")</f>
        <v/>
      </c>
      <c r="BE100" s="4">
        <f>IF($C100="OK",_xlfn.NUMBERVALUE(Plantilla!BC111),"")</f>
        <v/>
      </c>
      <c r="BF100" s="6">
        <f>IF($C100="OK",_xlfn.NUMBERVALUE(Plantilla!BD111),"")</f>
        <v/>
      </c>
      <c r="BG100" s="4">
        <f>IF($C100="OK",_xlfn.NUMBERVALUE(Plantilla!BE111),"")</f>
        <v/>
      </c>
      <c r="BH100" s="6">
        <f>IF($C100="OK",_xlfn.NUMBERVALUE(Plantilla!BF111),"")</f>
        <v/>
      </c>
      <c r="BI100" s="110">
        <f>IF($C100="OK",_xlfn.NUMBERVALUE(Plantilla!BG111),"")</f>
        <v/>
      </c>
      <c r="BJ100" s="6">
        <f>IF($C100="OK",_xlfn.NUMBERVALUE(Plantilla!BH111),"")</f>
        <v/>
      </c>
      <c r="BK100" s="109">
        <f>IF($C100="OK",_xlfn.NUMBERVALUE(Plantilla!BI111),"")</f>
        <v/>
      </c>
      <c r="BL100" s="6">
        <f>IF($C100="OK",
   IF(Plantilla!BJ111&lt;&gt;"",
      TEXT(VLOOKUP(Plantilla!BJ111,'Tablas '!$Z$4:$AA$6,2,FALSE),"#"),
   ""),
"")</f>
        <v/>
      </c>
      <c r="BM100" s="4">
        <f>IF($C100="OK",_xlfn.NUMBERVALUE(Plantilla!BK111),"")</f>
        <v/>
      </c>
      <c r="BN100" s="4">
        <f>IF($C100="OK",_xlfn.NUMBERVALUE(Plantilla!BL111),"")</f>
        <v/>
      </c>
      <c r="BO100" s="6">
        <f>IF($C100="OK",_xlfn.NUMBERVALUE(Plantilla!BM111),"")</f>
        <v/>
      </c>
      <c r="BP100" s="4">
        <f>IF($C100="OK",_xlfn.NUMBERVALUE(Plantilla!BN111),"")</f>
        <v/>
      </c>
      <c r="BQ100" s="6">
        <f>IF($C100="OK",_xlfn.NUMBERVALUE(Plantilla!BO111),"")</f>
        <v/>
      </c>
      <c r="BR100" s="4">
        <f>IF($C100="OK",_xlfn.NUMBERVALUE(Plantilla!BP111),"")</f>
        <v/>
      </c>
      <c r="BS100" s="6">
        <f>IF($C100="OK",_xlfn.NUMBERVALUE(Plantilla!BQ111),"")</f>
        <v/>
      </c>
      <c r="BT100" s="4">
        <f>IF($C100="OK",_xlfn.NUMBERVALUE(Plantilla!BR111),"")</f>
        <v/>
      </c>
      <c r="BU100" s="6">
        <f>IF($C100="OK",_xlfn.NUMBERVALUE(Plantilla!BS111),"")</f>
        <v/>
      </c>
      <c r="BV100" s="6">
        <f>IF($C100="OK",_xlfn.NUMBERVALUE(Plantilla!BT111),"")</f>
        <v/>
      </c>
      <c r="BW100" s="6">
        <f>IF($C100="OK",_xlfn.NUMBERVALUE(Plantilla!BU111),"")</f>
        <v/>
      </c>
      <c r="BX100" s="6">
        <f>IF($C100="OK",_xlfn.NUMBERVALUE(Plantilla!BV111),"")</f>
        <v/>
      </c>
      <c r="BY100" s="6">
        <f>IF($C100="OK",_xlfn.NUMBERVALUE(Plantilla!BW111),"")</f>
        <v/>
      </c>
      <c r="BZ100" s="6">
        <f>IF($C100="OK",_xlfn.NUMBERVALUE(Plantilla!BX111),"")</f>
        <v/>
      </c>
      <c r="CA100" s="6">
        <f>IF($C100="OK",_xlfn.NUMBERVALUE(Plantilla!BY111),"")</f>
        <v/>
      </c>
      <c r="CB100" s="6">
        <f>IF($C100="OK",_xlfn.NUMBERVALUE(Plantilla!BZ111),"")</f>
        <v/>
      </c>
      <c r="CC100" s="6">
        <f>IF($C100="OK",_xlfn.NUMBERVALUE(Plantilla!CA111),"")</f>
        <v/>
      </c>
      <c r="CD100" s="6">
        <f>IF($C100="OK",_xlfn.NUMBERVALUE(Plantilla!CB111),"")</f>
        <v/>
      </c>
      <c r="CE100" s="6">
        <f>IF($C100="OK",_xlfn.NUMBERVALUE(Plantilla!CC111),"")</f>
        <v/>
      </c>
      <c r="CF100" s="4">
        <f>IF($C100="OK",_xlfn.NUMBERVALUE(Plantilla!CD111),"")</f>
        <v/>
      </c>
      <c r="CG100" s="6">
        <f>IF($C100="OK",_xlfn.NUMBERVALUE(Plantilla!CE111),"")</f>
        <v/>
      </c>
      <c r="CH100" s="6">
        <f>IF($C100="OK",_xlfn.NUMBERVALUE(Plantilla!CF111),"")</f>
        <v/>
      </c>
      <c r="CI100" s="6">
        <f>IF($C100="OK",_xlfn.NUMBERVALUE(Plantilla!CG111),"")</f>
        <v/>
      </c>
      <c r="CJ100" s="6">
        <f>IF($C100="OK",_xlfn.NUMBERVALUE(Plantilla!CH111),"")</f>
        <v/>
      </c>
      <c r="CK100" s="6">
        <f>IF($C100="OK",_xlfn.NUMBERVALUE(Plantilla!CI111),"")</f>
        <v/>
      </c>
      <c r="CL100" s="6">
        <f>IF($C100="OK",_xlfn.NUMBERVALUE(Plantilla!CJ111),"")</f>
        <v/>
      </c>
      <c r="CM100">
        <f>IF($C100="OK",TEXT(Plantilla!CK111,"#"),"")</f>
        <v/>
      </c>
      <c r="CN100" s="6">
        <f>IF($C100="OK",_xlfn.NUMBERVALUE(Plantilla!CL111),"")</f>
        <v/>
      </c>
      <c r="CO100" s="6">
        <f>IF($C100="OK",_xlfn.NUMBERVALUE(Plantilla!CM111),"")</f>
        <v/>
      </c>
      <c r="CP100" s="110">
        <f>IF($C100="OK",_xlfn.NUMBERVALUE(Plantilla!CN111),"")</f>
        <v/>
      </c>
      <c r="CQ100" s="6">
        <f>IF($C100="OK",_xlfn.NUMBERVALUE(Plantilla!CO111),"")</f>
        <v/>
      </c>
      <c r="CR100" s="109">
        <f>IF($C100="OK",_xlfn.NUMBERVALUE(Plantilla!CP111),"")</f>
        <v/>
      </c>
      <c r="CS100" s="110">
        <f>IF($C100="OK",_xlfn.NUMBERVALUE(Plantilla!CQ111),"")</f>
        <v/>
      </c>
      <c r="CT100" s="6">
        <f>IF($C100="OK",_xlfn.NUMBERVALUE(Plantilla!CR111),"")</f>
        <v/>
      </c>
      <c r="CU100" s="109">
        <f>IF($C100="OK",_xlfn.NUMBERVALUE(Plantilla!CS111),"")</f>
        <v/>
      </c>
      <c r="CV100" s="110">
        <f>IF($C100="OK",_xlfn.NUMBERVALUE(Plantilla!CT111),"")</f>
        <v/>
      </c>
      <c r="CW100" s="6">
        <f>IF($C100="OK",_xlfn.NUMBERVALUE(Plantilla!CU111),"")</f>
        <v/>
      </c>
      <c r="CX100" s="82">
        <f>IF($C100="OK",_xlfn.NUMBERVALUE(Plantilla!CV111),"")</f>
        <v/>
      </c>
      <c r="CY100" s="6">
        <f>IF($C100="OK",_xlfn.NUMBERVALUE(Plantilla!CW111),"")</f>
        <v/>
      </c>
      <c r="CZ100" s="82">
        <f>IF($C100="OK",_xlfn.NUMBERVALUE(Plantilla!CX111),"")</f>
        <v/>
      </c>
      <c r="DA100" s="6">
        <f>IF($C100="OK",_xlfn.NUMBERVALUE(Plantilla!CY111),"")</f>
        <v/>
      </c>
      <c r="DB100" s="109">
        <f>IF($C100="OK",_xlfn.NUMBERVALUE(Plantilla!CZ111),"")</f>
        <v/>
      </c>
      <c r="DC100" s="6">
        <f>IF($C100="OK",_xlfn.NUMBERVALUE(Plantilla!DA111),"")</f>
        <v/>
      </c>
      <c r="DD100" s="6">
        <f>IF($C100="OK",TEXT(Plantilla!DB111,"#"),"")</f>
        <v/>
      </c>
      <c r="DE100" s="6">
        <f>IF($C100="OK",_xlfn.NUMBERVALUE(Plantilla!DC111),"")</f>
        <v/>
      </c>
      <c r="DF100" s="4">
        <f>IF($C100="OK",_xlfn.NUMBERVALUE(Plantilla!DD111),"")</f>
        <v/>
      </c>
      <c r="DG100" s="6">
        <f>IF($C100="OK",_xlfn.NUMBERVALUE(Plantilla!DE111),"")</f>
        <v/>
      </c>
      <c r="DH100" s="6">
        <f>IF($C100="OK",_xlfn.NUMBERVALUE(Plantilla!DF111),"")</f>
        <v/>
      </c>
      <c r="DI100" s="6">
        <f>IF($C100="OK",_xlfn.NUMBERVALUE(Plantilla!DG111),"")</f>
        <v/>
      </c>
      <c r="DJ100" s="6">
        <f>IF($C100="OK",_xlfn.NUMBERVALUE(Plantilla!DH111),"")</f>
        <v/>
      </c>
      <c r="DK100" s="6">
        <f>IF($C100="OK",_xlfn.NUMBERVALUE(Plantilla!DI111),"")</f>
        <v/>
      </c>
      <c r="DL100" s="6">
        <f>IF($C100="OK",_xlfn.NUMBERVALUE(Plantilla!DJ111),"")</f>
        <v/>
      </c>
      <c r="DM100" s="6">
        <f>IF($C100="OK",_xlfn.NUMBERVALUE(Plantilla!DK111),"")</f>
        <v/>
      </c>
      <c r="DN100" s="6">
        <f>IF($C100="OK",_xlfn.NUMBERVALUE(Plantilla!DL111),"")</f>
        <v/>
      </c>
      <c r="DO100" s="6">
        <f>IF($C100="OK",_xlfn.NUMBERVALUE(Plantilla!DM111),"")</f>
        <v/>
      </c>
      <c r="DP100" s="6">
        <f>IF($C100="OK",_xlfn.NUMBERVALUE(Plantilla!DN111),"")</f>
        <v/>
      </c>
      <c r="DQ100" s="6">
        <f>IF($C100="OK",_xlfn.NUMBERVALUE(Plantilla!DO111),"")</f>
        <v/>
      </c>
      <c r="DR100" s="6">
        <f>IF($C100="OK",_xlfn.NUMBERVALUE(Plantilla!DP111),"")</f>
        <v/>
      </c>
      <c r="DS100">
        <f>IF($C100="OK",TEXT(Plantilla!DR111,"#"),"")</f>
        <v/>
      </c>
      <c r="DT100" s="6" t="n"/>
    </row>
    <row r="101">
      <c r="A101">
        <f>IF(Plantilla!$I$6="¡Perfecto!, Guarda el archivo y adjúntalo a tu interfaz de Nómina Electrónica","OK","Error")</f>
        <v/>
      </c>
      <c r="B101">
        <f>IF(Plantilla!$I$6="¡Perfecto!, Guarda el archivo y adjúntalo a tu interfaz de Nómina Electrónica",MID(Plantilla!$D$2,SEARCH("V",Plantilla!$D$2),10),"")</f>
        <v/>
      </c>
      <c r="C101">
        <f>Plantilla!C112</f>
        <v/>
      </c>
      <c r="D101">
        <f>IF($C101="OK",Plantilla!B112,"")</f>
        <v/>
      </c>
      <c r="E101">
        <f>IF($C101="OK",
   VLOOKUP(Plantilla!$E$4,'Tablas '!$AP$4:$AT$6,5,FALSE),
"")</f>
        <v/>
      </c>
      <c r="F101">
        <f>IF($C101="OK",TEXT(Plantilla!D112,"#"),"")</f>
        <v/>
      </c>
      <c r="G101">
        <f>IF($C101="OK",
   VLOOKUP(Plantilla!E112,'Tablas '!$B$4:$C$14,2,FALSE),
"")</f>
        <v/>
      </c>
      <c r="H101">
        <f>IF($C101="OK",TEXT(Plantilla!F112,"#"),"")</f>
        <v/>
      </c>
      <c r="I101">
        <f>IF($C101="OK",TEXT(Plantilla!G112,"#"),"")</f>
        <v/>
      </c>
      <c r="J101">
        <f>IF($C101="OK",TEXT(Plantilla!H112,"#"),"")</f>
        <v/>
      </c>
      <c r="K101">
        <f>IF($C101="OK",TEXT(Plantilla!I112,"#"),"")</f>
        <v/>
      </c>
      <c r="L101">
        <f>IF($C101="OK",TEXT(Plantilla!J112,"#"),"")</f>
        <v/>
      </c>
      <c r="M101">
        <f>IF($C101="OK",TEXT(Plantilla!K112,"#"),"")</f>
        <v/>
      </c>
      <c r="N101">
        <f>IF($C101="OK",
   CONCATENATE(YEAR(Plantilla!L112),"-",TEXT(MONTH(Plantilla!L112),"00"),"-",TEXT(DAY(Plantilla!L112),"00")),
"")</f>
        <v/>
      </c>
      <c r="O101">
        <f>IF($C101="OK",_xlfn.NUMBERVALUE(Plantilla!M112),"")</f>
        <v/>
      </c>
      <c r="P101">
        <f>IF($C101="OK",
   IF(Plantilla!N112&lt;&gt;"",
      CONCATENATE(YEAR(Plantilla!N112),"-",TEXT(MONTH(Plantilla!N112),"00"),"-",TEXT(DAY(Plantilla!N112),"00")),
   ""),
"")</f>
        <v/>
      </c>
      <c r="Q101">
        <f>IF($C101="OK",
   VLOOKUP(Plantilla!O112,'Tablas '!$E$4:$F$19,2,FALSE),
"")</f>
        <v/>
      </c>
      <c r="R101">
        <f>IF($C101="OK",
   VLOOKUP(Plantilla!P112,'Tablas '!$H$4:$I$5,2,FALSE),
"")</f>
        <v/>
      </c>
      <c r="S101">
        <f>IF($C101="OK",
   VLOOKUP(Plantilla!Q112,'Tablas '!$K$4:$L$8,2,FALSE),
"")</f>
        <v/>
      </c>
      <c r="T101">
        <f>IF($C101="OK",
   VLOOKUP(Plantilla!R112,'Tablas '!$AE$4:$AF$6,2,FALSE),
"")</f>
        <v/>
      </c>
      <c r="U101">
        <f>IF($C101="OK",
   VLOOKUP(Plantilla!S112,'Tablas '!$AE$4:$AF$6,2,FALSE),
"")</f>
        <v/>
      </c>
      <c r="V101">
        <f>IF($C101="OK",TEXT(Plantilla!T112,"#"),"")</f>
        <v/>
      </c>
      <c r="W101" s="84">
        <f>IF($C101="OK",
   VLOOKUP(Plantilla!U112,'Tablas '!$AM$4:$AN$1126,2,FALSE),
"")</f>
        <v/>
      </c>
      <c r="X101">
        <f>IF($C101="OK",TEXT(Plantilla!V112,"#"),"")</f>
        <v/>
      </c>
      <c r="Y101">
        <f>IF($C101="OK",
   CONCATENATE(YEAR(Plantilla!W112),"-",TEXT(MONTH(Plantilla!W112),"00"),"-",TEXT(DAY(Plantilla!W112),"00")),
"")</f>
        <v/>
      </c>
      <c r="Z101">
        <f>IF($C101="OK",
   CONCATENATE(YEAR(Plantilla!X112),"-",TEXT(MONTH(Plantilla!X112),"00"),"-",TEXT(DAY(Plantilla!X112),"00")),
"")</f>
        <v/>
      </c>
      <c r="AA101">
        <f>IF($C101="OK",
   TEXT(VLOOKUP(Plantilla!Y112,'Tablas '!$Q$4:$R$9,2,FALSE),"#"),
"")</f>
        <v/>
      </c>
      <c r="AB101">
        <f>IF($C101="OK",
   CONCATENATE(YEAR(Plantilla!Z112),"-",TEXT(MONTH(Plantilla!Z112),"00"),"-",TEXT(DAY(Plantilla!Z112),"00")),
"")</f>
        <v/>
      </c>
      <c r="AC101">
        <f>IF($C101="OK",
   TEXT(VLOOKUP(Plantilla!AA112,'Tablas '!$T$4:$U$13,2,FALSE),"#"),
"")</f>
        <v/>
      </c>
      <c r="AD101">
        <f>IF($C101="OK",TEXT(Plantilla!AB112,"#"),"")</f>
        <v/>
      </c>
      <c r="AE101">
        <f>IF($C101="OK",
   IF(Plantilla!AC112&lt;&gt;"",
      TEXT(VLOOKUP(Plantilla!AC112,'Tablas '!$W$4:$X$7,2,FALSE),"#"),
   ""),
"")</f>
        <v/>
      </c>
      <c r="AF101">
        <f>IF($C101="OK",TEXT(Plantilla!AD112,"#"),"")</f>
        <v/>
      </c>
      <c r="AG101" s="6">
        <f>IF($C101="OK",_xlfn.NUMBERVALUE(Plantilla!AE112),"")</f>
        <v/>
      </c>
      <c r="AH101" s="4">
        <f>IF($C101="OK",_xlfn.NUMBERVALUE(Plantilla!AF112),"")</f>
        <v/>
      </c>
      <c r="AI101" s="6">
        <f>IF($C101="OK",_xlfn.NUMBERVALUE(Plantilla!AG112),"")</f>
        <v/>
      </c>
      <c r="AJ101" s="6">
        <f>IF($C101="OK",_xlfn.NUMBERVALUE(Plantilla!AH112),"")</f>
        <v/>
      </c>
      <c r="AK101" s="6">
        <f>IF($C101="OK",_xlfn.NUMBERVALUE(Plantilla!AI112),"")</f>
        <v/>
      </c>
      <c r="AL101" s="6">
        <f>IF($C101="OK",_xlfn.NUMBERVALUE(Plantilla!AJ112),"")</f>
        <v/>
      </c>
      <c r="AM101" s="4">
        <f>IF($C101="OK",_xlfn.NUMBERVALUE(Plantilla!AK112),"")</f>
        <v/>
      </c>
      <c r="AN101" s="6">
        <f>IF($C101="OK",_xlfn.NUMBERVALUE(Plantilla!AL112),"")</f>
        <v/>
      </c>
      <c r="AO101" s="4">
        <f>IF($C101="OK",_xlfn.NUMBERVALUE(Plantilla!AM112),"")</f>
        <v/>
      </c>
      <c r="AP101" s="6">
        <f>IF($C101="OK",_xlfn.NUMBERVALUE(Plantilla!AN112),"")</f>
        <v/>
      </c>
      <c r="AQ101" s="4">
        <f>IF($C101="OK",_xlfn.NUMBERVALUE(Plantilla!AO112),"")</f>
        <v/>
      </c>
      <c r="AR101" s="6">
        <f>IF($C101="OK",_xlfn.NUMBERVALUE(Plantilla!AP112),"")</f>
        <v/>
      </c>
      <c r="AS101" s="4">
        <f>IF($C101="OK",_xlfn.NUMBERVALUE(Plantilla!AQ112),"")</f>
        <v/>
      </c>
      <c r="AT101" s="6">
        <f>IF($C101="OK",_xlfn.NUMBERVALUE(Plantilla!AR112),"")</f>
        <v/>
      </c>
      <c r="AU101" s="4">
        <f>IF($C101="OK",_xlfn.NUMBERVALUE(Plantilla!AS112),"")</f>
        <v/>
      </c>
      <c r="AV101" s="6">
        <f>IF($C101="OK",_xlfn.NUMBERVALUE(Plantilla!AT112),"")</f>
        <v/>
      </c>
      <c r="AW101" s="4">
        <f>IF($C101="OK",_xlfn.NUMBERVALUE(Plantilla!AU112),"")</f>
        <v/>
      </c>
      <c r="AX101" s="6">
        <f>IF($C101="OK",_xlfn.NUMBERVALUE(Plantilla!AV112),"")</f>
        <v/>
      </c>
      <c r="AY101" s="4">
        <f>IF($C101="OK",_xlfn.NUMBERVALUE(Plantilla!AW112),"")</f>
        <v/>
      </c>
      <c r="AZ101" s="6">
        <f>IF($C101="OK",_xlfn.NUMBERVALUE(Plantilla!AX112),"")</f>
        <v/>
      </c>
      <c r="BA101">
        <f>IF($C101="OK",_xlfn.NUMBERVALUE(Plantilla!AY112),"")</f>
        <v/>
      </c>
      <c r="BB101">
        <f>IF($C101="OK",_xlfn.NUMBERVALUE(Plantilla!AZ112),"")</f>
        <v/>
      </c>
      <c r="BC101" s="4">
        <f>IF($C101="OK",_xlfn.NUMBERVALUE(Plantilla!BA112),"")</f>
        <v/>
      </c>
      <c r="BD101" s="6">
        <f>IF($C101="OK",_xlfn.NUMBERVALUE(Plantilla!BB112),"")</f>
        <v/>
      </c>
      <c r="BE101" s="4">
        <f>IF($C101="OK",_xlfn.NUMBERVALUE(Plantilla!BC112),"")</f>
        <v/>
      </c>
      <c r="BF101" s="6">
        <f>IF($C101="OK",_xlfn.NUMBERVALUE(Plantilla!BD112),"")</f>
        <v/>
      </c>
      <c r="BG101" s="4">
        <f>IF($C101="OK",_xlfn.NUMBERVALUE(Plantilla!BE112),"")</f>
        <v/>
      </c>
      <c r="BH101" s="6">
        <f>IF($C101="OK",_xlfn.NUMBERVALUE(Plantilla!BF112),"")</f>
        <v/>
      </c>
      <c r="BI101" s="110">
        <f>IF($C101="OK",_xlfn.NUMBERVALUE(Plantilla!BG112),"")</f>
        <v/>
      </c>
      <c r="BJ101" s="6">
        <f>IF($C101="OK",_xlfn.NUMBERVALUE(Plantilla!BH112),"")</f>
        <v/>
      </c>
      <c r="BK101" s="109">
        <f>IF($C101="OK",_xlfn.NUMBERVALUE(Plantilla!BI112),"")</f>
        <v/>
      </c>
      <c r="BL101" s="6">
        <f>IF($C101="OK",
   IF(Plantilla!BJ112&lt;&gt;"",
      TEXT(VLOOKUP(Plantilla!BJ112,'Tablas '!$Z$4:$AA$6,2,FALSE),"#"),
   ""),
"")</f>
        <v/>
      </c>
      <c r="BM101" s="4">
        <f>IF($C101="OK",_xlfn.NUMBERVALUE(Plantilla!BK112),"")</f>
        <v/>
      </c>
      <c r="BN101" s="4">
        <f>IF($C101="OK",_xlfn.NUMBERVALUE(Plantilla!BL112),"")</f>
        <v/>
      </c>
      <c r="BO101" s="6">
        <f>IF($C101="OK",_xlfn.NUMBERVALUE(Plantilla!BM112),"")</f>
        <v/>
      </c>
      <c r="BP101" s="4">
        <f>IF($C101="OK",_xlfn.NUMBERVALUE(Plantilla!BN112),"")</f>
        <v/>
      </c>
      <c r="BQ101" s="6">
        <f>IF($C101="OK",_xlfn.NUMBERVALUE(Plantilla!BO112),"")</f>
        <v/>
      </c>
      <c r="BR101" s="4">
        <f>IF($C101="OK",_xlfn.NUMBERVALUE(Plantilla!BP112),"")</f>
        <v/>
      </c>
      <c r="BS101" s="6">
        <f>IF($C101="OK",_xlfn.NUMBERVALUE(Plantilla!BQ112),"")</f>
        <v/>
      </c>
      <c r="BT101" s="4">
        <f>IF($C101="OK",_xlfn.NUMBERVALUE(Plantilla!BR112),"")</f>
        <v/>
      </c>
      <c r="BU101" s="6">
        <f>IF($C101="OK",_xlfn.NUMBERVALUE(Plantilla!BS112),"")</f>
        <v/>
      </c>
      <c r="BV101" s="6">
        <f>IF($C101="OK",_xlfn.NUMBERVALUE(Plantilla!BT112),"")</f>
        <v/>
      </c>
      <c r="BW101" s="6">
        <f>IF($C101="OK",_xlfn.NUMBERVALUE(Plantilla!BU112),"")</f>
        <v/>
      </c>
      <c r="BX101" s="6">
        <f>IF($C101="OK",_xlfn.NUMBERVALUE(Plantilla!BV112),"")</f>
        <v/>
      </c>
      <c r="BY101" s="6">
        <f>IF($C101="OK",_xlfn.NUMBERVALUE(Plantilla!BW112),"")</f>
        <v/>
      </c>
      <c r="BZ101" s="6">
        <f>IF($C101="OK",_xlfn.NUMBERVALUE(Plantilla!BX112),"")</f>
        <v/>
      </c>
      <c r="CA101" s="6">
        <f>IF($C101="OK",_xlfn.NUMBERVALUE(Plantilla!BY112),"")</f>
        <v/>
      </c>
      <c r="CB101" s="6">
        <f>IF($C101="OK",_xlfn.NUMBERVALUE(Plantilla!BZ112),"")</f>
        <v/>
      </c>
      <c r="CC101" s="6">
        <f>IF($C101="OK",_xlfn.NUMBERVALUE(Plantilla!CA112),"")</f>
        <v/>
      </c>
      <c r="CD101" s="6">
        <f>IF($C101="OK",_xlfn.NUMBERVALUE(Plantilla!CB112),"")</f>
        <v/>
      </c>
      <c r="CE101" s="6">
        <f>IF($C101="OK",_xlfn.NUMBERVALUE(Plantilla!CC112),"")</f>
        <v/>
      </c>
      <c r="CF101" s="4">
        <f>IF($C101="OK",_xlfn.NUMBERVALUE(Plantilla!CD112),"")</f>
        <v/>
      </c>
      <c r="CG101" s="6">
        <f>IF($C101="OK",_xlfn.NUMBERVALUE(Plantilla!CE112),"")</f>
        <v/>
      </c>
      <c r="CH101" s="6">
        <f>IF($C101="OK",_xlfn.NUMBERVALUE(Plantilla!CF112),"")</f>
        <v/>
      </c>
      <c r="CI101" s="6">
        <f>IF($C101="OK",_xlfn.NUMBERVALUE(Plantilla!CG112),"")</f>
        <v/>
      </c>
      <c r="CJ101" s="6">
        <f>IF($C101="OK",_xlfn.NUMBERVALUE(Plantilla!CH112),"")</f>
        <v/>
      </c>
      <c r="CK101" s="6">
        <f>IF($C101="OK",_xlfn.NUMBERVALUE(Plantilla!CI112),"")</f>
        <v/>
      </c>
      <c r="CL101" s="6">
        <f>IF($C101="OK",_xlfn.NUMBERVALUE(Plantilla!CJ112),"")</f>
        <v/>
      </c>
      <c r="CM101">
        <f>IF($C101="OK",TEXT(Plantilla!CK112,"#"),"")</f>
        <v/>
      </c>
      <c r="CN101" s="6">
        <f>IF($C101="OK",_xlfn.NUMBERVALUE(Plantilla!CL112),"")</f>
        <v/>
      </c>
      <c r="CO101" s="6">
        <f>IF($C101="OK",_xlfn.NUMBERVALUE(Plantilla!CM112),"")</f>
        <v/>
      </c>
      <c r="CP101" s="110">
        <f>IF($C101="OK",_xlfn.NUMBERVALUE(Plantilla!CN112),"")</f>
        <v/>
      </c>
      <c r="CQ101" s="6">
        <f>IF($C101="OK",_xlfn.NUMBERVALUE(Plantilla!CO112),"")</f>
        <v/>
      </c>
      <c r="CR101" s="109">
        <f>IF($C101="OK",_xlfn.NUMBERVALUE(Plantilla!CP112),"")</f>
        <v/>
      </c>
      <c r="CS101" s="110">
        <f>IF($C101="OK",_xlfn.NUMBERVALUE(Plantilla!CQ112),"")</f>
        <v/>
      </c>
      <c r="CT101" s="6">
        <f>IF($C101="OK",_xlfn.NUMBERVALUE(Plantilla!CR112),"")</f>
        <v/>
      </c>
      <c r="CU101" s="109">
        <f>IF($C101="OK",_xlfn.NUMBERVALUE(Plantilla!CS112),"")</f>
        <v/>
      </c>
      <c r="CV101" s="110">
        <f>IF($C101="OK",_xlfn.NUMBERVALUE(Plantilla!CT112),"")</f>
        <v/>
      </c>
      <c r="CW101" s="6">
        <f>IF($C101="OK",_xlfn.NUMBERVALUE(Plantilla!CU112),"")</f>
        <v/>
      </c>
      <c r="CX101" s="82">
        <f>IF($C101="OK",_xlfn.NUMBERVALUE(Plantilla!CV112),"")</f>
        <v/>
      </c>
      <c r="CY101" s="6">
        <f>IF($C101="OK",_xlfn.NUMBERVALUE(Plantilla!CW112),"")</f>
        <v/>
      </c>
      <c r="CZ101" s="82">
        <f>IF($C101="OK",_xlfn.NUMBERVALUE(Plantilla!CX112),"")</f>
        <v/>
      </c>
      <c r="DA101" s="6">
        <f>IF($C101="OK",_xlfn.NUMBERVALUE(Plantilla!CY112),"")</f>
        <v/>
      </c>
      <c r="DB101" s="109">
        <f>IF($C101="OK",_xlfn.NUMBERVALUE(Plantilla!CZ112),"")</f>
        <v/>
      </c>
      <c r="DC101" s="6">
        <f>IF($C101="OK",_xlfn.NUMBERVALUE(Plantilla!DA112),"")</f>
        <v/>
      </c>
      <c r="DD101" s="6">
        <f>IF($C101="OK",TEXT(Plantilla!DB112,"#"),"")</f>
        <v/>
      </c>
      <c r="DE101" s="6">
        <f>IF($C101="OK",_xlfn.NUMBERVALUE(Plantilla!DC112),"")</f>
        <v/>
      </c>
      <c r="DF101" s="4">
        <f>IF($C101="OK",_xlfn.NUMBERVALUE(Plantilla!DD112),"")</f>
        <v/>
      </c>
      <c r="DG101" s="6">
        <f>IF($C101="OK",_xlfn.NUMBERVALUE(Plantilla!DE112),"")</f>
        <v/>
      </c>
      <c r="DH101" s="6">
        <f>IF($C101="OK",_xlfn.NUMBERVALUE(Plantilla!DF112),"")</f>
        <v/>
      </c>
      <c r="DI101" s="6">
        <f>IF($C101="OK",_xlfn.NUMBERVALUE(Plantilla!DG112),"")</f>
        <v/>
      </c>
      <c r="DJ101" s="6">
        <f>IF($C101="OK",_xlfn.NUMBERVALUE(Plantilla!DH112),"")</f>
        <v/>
      </c>
      <c r="DK101" s="6">
        <f>IF($C101="OK",_xlfn.NUMBERVALUE(Plantilla!DI112),"")</f>
        <v/>
      </c>
      <c r="DL101" s="6">
        <f>IF($C101="OK",_xlfn.NUMBERVALUE(Plantilla!DJ112),"")</f>
        <v/>
      </c>
      <c r="DM101" s="6">
        <f>IF($C101="OK",_xlfn.NUMBERVALUE(Plantilla!DK112),"")</f>
        <v/>
      </c>
      <c r="DN101" s="6">
        <f>IF($C101="OK",_xlfn.NUMBERVALUE(Plantilla!DL112),"")</f>
        <v/>
      </c>
      <c r="DO101" s="6">
        <f>IF($C101="OK",_xlfn.NUMBERVALUE(Plantilla!DM112),"")</f>
        <v/>
      </c>
      <c r="DP101" s="6">
        <f>IF($C101="OK",_xlfn.NUMBERVALUE(Plantilla!DN112),"")</f>
        <v/>
      </c>
      <c r="DQ101" s="6">
        <f>IF($C101="OK",_xlfn.NUMBERVALUE(Plantilla!DO112),"")</f>
        <v/>
      </c>
      <c r="DR101" s="6">
        <f>IF($C101="OK",_xlfn.NUMBERVALUE(Plantilla!DP112),"")</f>
        <v/>
      </c>
      <c r="DS101">
        <f>IF($C101="OK",TEXT(Plantilla!DR112,"#"),"")</f>
        <v/>
      </c>
      <c r="DT101" s="6" t="n"/>
    </row>
    <row r="102">
      <c r="A102">
        <f>IF(Plantilla!$I$6="¡Perfecto!, Guarda el archivo y adjúntalo a tu interfaz de Nómina Electrónica","OK","Error")</f>
        <v/>
      </c>
      <c r="B102">
        <f>IF(Plantilla!$I$6="¡Perfecto!, Guarda el archivo y adjúntalo a tu interfaz de Nómina Electrónica",MID(Plantilla!$D$2,SEARCH("V",Plantilla!$D$2),10),"")</f>
        <v/>
      </c>
      <c r="C102">
        <f>Plantilla!C113</f>
        <v/>
      </c>
      <c r="D102">
        <f>IF($C102="OK",Plantilla!B113,"")</f>
        <v/>
      </c>
      <c r="E102">
        <f>IF($C102="OK",
   VLOOKUP(Plantilla!$E$4,'Tablas '!$AP$4:$AT$6,5,FALSE),
"")</f>
        <v/>
      </c>
      <c r="F102">
        <f>IF($C102="OK",TEXT(Plantilla!D113,"#"),"")</f>
        <v/>
      </c>
      <c r="G102">
        <f>IF($C102="OK",
   VLOOKUP(Plantilla!E113,'Tablas '!$B$4:$C$14,2,FALSE),
"")</f>
        <v/>
      </c>
      <c r="H102">
        <f>IF($C102="OK",TEXT(Plantilla!F113,"#"),"")</f>
        <v/>
      </c>
      <c r="I102">
        <f>IF($C102="OK",TEXT(Plantilla!G113,"#"),"")</f>
        <v/>
      </c>
      <c r="J102">
        <f>IF($C102="OK",TEXT(Plantilla!H113,"#"),"")</f>
        <v/>
      </c>
      <c r="K102">
        <f>IF($C102="OK",TEXT(Plantilla!I113,"#"),"")</f>
        <v/>
      </c>
      <c r="L102">
        <f>IF($C102="OK",TEXT(Plantilla!J113,"#"),"")</f>
        <v/>
      </c>
      <c r="M102">
        <f>IF($C102="OK",TEXT(Plantilla!K113,"#"),"")</f>
        <v/>
      </c>
      <c r="N102">
        <f>IF($C102="OK",
   CONCATENATE(YEAR(Plantilla!L113),"-",TEXT(MONTH(Plantilla!L113),"00"),"-",TEXT(DAY(Plantilla!L113),"00")),
"")</f>
        <v/>
      </c>
      <c r="O102">
        <f>IF($C102="OK",_xlfn.NUMBERVALUE(Plantilla!M113),"")</f>
        <v/>
      </c>
      <c r="P102">
        <f>IF($C102="OK",
   IF(Plantilla!N113&lt;&gt;"",
      CONCATENATE(YEAR(Plantilla!N113),"-",TEXT(MONTH(Plantilla!N113),"00"),"-",TEXT(DAY(Plantilla!N113),"00")),
   ""),
"")</f>
        <v/>
      </c>
      <c r="Q102">
        <f>IF($C102="OK",
   VLOOKUP(Plantilla!O113,'Tablas '!$E$4:$F$19,2,FALSE),
"")</f>
        <v/>
      </c>
      <c r="R102">
        <f>IF($C102="OK",
   VLOOKUP(Plantilla!P113,'Tablas '!$H$4:$I$5,2,FALSE),
"")</f>
        <v/>
      </c>
      <c r="S102">
        <f>IF($C102="OK",
   VLOOKUP(Plantilla!Q113,'Tablas '!$K$4:$L$8,2,FALSE),
"")</f>
        <v/>
      </c>
      <c r="T102">
        <f>IF($C102="OK",
   VLOOKUP(Plantilla!R113,'Tablas '!$AE$4:$AF$6,2,FALSE),
"")</f>
        <v/>
      </c>
      <c r="U102">
        <f>IF($C102="OK",
   VLOOKUP(Plantilla!S113,'Tablas '!$AE$4:$AF$6,2,FALSE),
"")</f>
        <v/>
      </c>
      <c r="V102">
        <f>IF($C102="OK",TEXT(Plantilla!T113,"#"),"")</f>
        <v/>
      </c>
      <c r="W102" s="84">
        <f>IF($C102="OK",
   VLOOKUP(Plantilla!U113,'Tablas '!$AM$4:$AN$1126,2,FALSE),
"")</f>
        <v/>
      </c>
      <c r="X102">
        <f>IF($C102="OK",TEXT(Plantilla!V113,"#"),"")</f>
        <v/>
      </c>
      <c r="Y102">
        <f>IF($C102="OK",
   CONCATENATE(YEAR(Plantilla!W113),"-",TEXT(MONTH(Plantilla!W113),"00"),"-",TEXT(DAY(Plantilla!W113),"00")),
"")</f>
        <v/>
      </c>
      <c r="Z102">
        <f>IF($C102="OK",
   CONCATENATE(YEAR(Plantilla!X113),"-",TEXT(MONTH(Plantilla!X113),"00"),"-",TEXT(DAY(Plantilla!X113),"00")),
"")</f>
        <v/>
      </c>
      <c r="AA102">
        <f>IF($C102="OK",
   TEXT(VLOOKUP(Plantilla!Y113,'Tablas '!$Q$4:$R$9,2,FALSE),"#"),
"")</f>
        <v/>
      </c>
      <c r="AB102">
        <f>IF($C102="OK",
   CONCATENATE(YEAR(Plantilla!Z113),"-",TEXT(MONTH(Plantilla!Z113),"00"),"-",TEXT(DAY(Plantilla!Z113),"00")),
"")</f>
        <v/>
      </c>
      <c r="AC102">
        <f>IF($C102="OK",
   TEXT(VLOOKUP(Plantilla!AA113,'Tablas '!$T$4:$U$13,2,FALSE),"#"),
"")</f>
        <v/>
      </c>
      <c r="AD102">
        <f>IF($C102="OK",TEXT(Plantilla!AB113,"#"),"")</f>
        <v/>
      </c>
      <c r="AE102">
        <f>IF($C102="OK",
   IF(Plantilla!AC113&lt;&gt;"",
      TEXT(VLOOKUP(Plantilla!AC113,'Tablas '!$W$4:$X$7,2,FALSE),"#"),
   ""),
"")</f>
        <v/>
      </c>
      <c r="AF102">
        <f>IF($C102="OK",TEXT(Plantilla!AD113,"#"),"")</f>
        <v/>
      </c>
      <c r="AG102" s="6">
        <f>IF($C102="OK",_xlfn.NUMBERVALUE(Plantilla!AE113),"")</f>
        <v/>
      </c>
      <c r="AH102" s="4">
        <f>IF($C102="OK",_xlfn.NUMBERVALUE(Plantilla!AF113),"")</f>
        <v/>
      </c>
      <c r="AI102" s="6">
        <f>IF($C102="OK",_xlfn.NUMBERVALUE(Plantilla!AG113),"")</f>
        <v/>
      </c>
      <c r="AJ102" s="6">
        <f>IF($C102="OK",_xlfn.NUMBERVALUE(Plantilla!AH113),"")</f>
        <v/>
      </c>
      <c r="AK102" s="6">
        <f>IF($C102="OK",_xlfn.NUMBERVALUE(Plantilla!AI113),"")</f>
        <v/>
      </c>
      <c r="AL102" s="6">
        <f>IF($C102="OK",_xlfn.NUMBERVALUE(Plantilla!AJ113),"")</f>
        <v/>
      </c>
      <c r="AM102" s="4">
        <f>IF($C102="OK",_xlfn.NUMBERVALUE(Plantilla!AK113),"")</f>
        <v/>
      </c>
      <c r="AN102" s="6">
        <f>IF($C102="OK",_xlfn.NUMBERVALUE(Plantilla!AL113),"")</f>
        <v/>
      </c>
      <c r="AO102" s="4">
        <f>IF($C102="OK",_xlfn.NUMBERVALUE(Plantilla!AM113),"")</f>
        <v/>
      </c>
      <c r="AP102" s="6">
        <f>IF($C102="OK",_xlfn.NUMBERVALUE(Plantilla!AN113),"")</f>
        <v/>
      </c>
      <c r="AQ102" s="4">
        <f>IF($C102="OK",_xlfn.NUMBERVALUE(Plantilla!AO113),"")</f>
        <v/>
      </c>
      <c r="AR102" s="6">
        <f>IF($C102="OK",_xlfn.NUMBERVALUE(Plantilla!AP113),"")</f>
        <v/>
      </c>
      <c r="AS102" s="4">
        <f>IF($C102="OK",_xlfn.NUMBERVALUE(Plantilla!AQ113),"")</f>
        <v/>
      </c>
      <c r="AT102" s="6">
        <f>IF($C102="OK",_xlfn.NUMBERVALUE(Plantilla!AR113),"")</f>
        <v/>
      </c>
      <c r="AU102" s="4">
        <f>IF($C102="OK",_xlfn.NUMBERVALUE(Plantilla!AS113),"")</f>
        <v/>
      </c>
      <c r="AV102" s="6">
        <f>IF($C102="OK",_xlfn.NUMBERVALUE(Plantilla!AT113),"")</f>
        <v/>
      </c>
      <c r="AW102" s="4">
        <f>IF($C102="OK",_xlfn.NUMBERVALUE(Plantilla!AU113),"")</f>
        <v/>
      </c>
      <c r="AX102" s="6">
        <f>IF($C102="OK",_xlfn.NUMBERVALUE(Plantilla!AV113),"")</f>
        <v/>
      </c>
      <c r="AY102" s="4">
        <f>IF($C102="OK",_xlfn.NUMBERVALUE(Plantilla!AW113),"")</f>
        <v/>
      </c>
      <c r="AZ102" s="6">
        <f>IF($C102="OK",_xlfn.NUMBERVALUE(Plantilla!AX113),"")</f>
        <v/>
      </c>
      <c r="BA102">
        <f>IF($C102="OK",_xlfn.NUMBERVALUE(Plantilla!AY113),"")</f>
        <v/>
      </c>
      <c r="BB102">
        <f>IF($C102="OK",_xlfn.NUMBERVALUE(Plantilla!AZ113),"")</f>
        <v/>
      </c>
      <c r="BC102" s="4">
        <f>IF($C102="OK",_xlfn.NUMBERVALUE(Plantilla!BA113),"")</f>
        <v/>
      </c>
      <c r="BD102" s="6">
        <f>IF($C102="OK",_xlfn.NUMBERVALUE(Plantilla!BB113),"")</f>
        <v/>
      </c>
      <c r="BE102" s="4">
        <f>IF($C102="OK",_xlfn.NUMBERVALUE(Plantilla!BC113),"")</f>
        <v/>
      </c>
      <c r="BF102" s="6">
        <f>IF($C102="OK",_xlfn.NUMBERVALUE(Plantilla!BD113),"")</f>
        <v/>
      </c>
      <c r="BG102" s="4">
        <f>IF($C102="OK",_xlfn.NUMBERVALUE(Plantilla!BE113),"")</f>
        <v/>
      </c>
      <c r="BH102" s="6">
        <f>IF($C102="OK",_xlfn.NUMBERVALUE(Plantilla!BF113),"")</f>
        <v/>
      </c>
      <c r="BI102" s="110">
        <f>IF($C102="OK",_xlfn.NUMBERVALUE(Plantilla!BG113),"")</f>
        <v/>
      </c>
      <c r="BJ102" s="6">
        <f>IF($C102="OK",_xlfn.NUMBERVALUE(Plantilla!BH113),"")</f>
        <v/>
      </c>
      <c r="BK102" s="109">
        <f>IF($C102="OK",_xlfn.NUMBERVALUE(Plantilla!BI113),"")</f>
        <v/>
      </c>
      <c r="BL102" s="6">
        <f>IF($C102="OK",
   IF(Plantilla!BJ113&lt;&gt;"",
      TEXT(VLOOKUP(Plantilla!BJ113,'Tablas '!$Z$4:$AA$6,2,FALSE),"#"),
   ""),
"")</f>
        <v/>
      </c>
      <c r="BM102" s="4">
        <f>IF($C102="OK",_xlfn.NUMBERVALUE(Plantilla!BK113),"")</f>
        <v/>
      </c>
      <c r="BN102" s="4">
        <f>IF($C102="OK",_xlfn.NUMBERVALUE(Plantilla!BL113),"")</f>
        <v/>
      </c>
      <c r="BO102" s="6">
        <f>IF($C102="OK",_xlfn.NUMBERVALUE(Plantilla!BM113),"")</f>
        <v/>
      </c>
      <c r="BP102" s="4">
        <f>IF($C102="OK",_xlfn.NUMBERVALUE(Plantilla!BN113),"")</f>
        <v/>
      </c>
      <c r="BQ102" s="6">
        <f>IF($C102="OK",_xlfn.NUMBERVALUE(Plantilla!BO113),"")</f>
        <v/>
      </c>
      <c r="BR102" s="4">
        <f>IF($C102="OK",_xlfn.NUMBERVALUE(Plantilla!BP113),"")</f>
        <v/>
      </c>
      <c r="BS102" s="6">
        <f>IF($C102="OK",_xlfn.NUMBERVALUE(Plantilla!BQ113),"")</f>
        <v/>
      </c>
      <c r="BT102" s="4">
        <f>IF($C102="OK",_xlfn.NUMBERVALUE(Plantilla!BR113),"")</f>
        <v/>
      </c>
      <c r="BU102" s="6">
        <f>IF($C102="OK",_xlfn.NUMBERVALUE(Plantilla!BS113),"")</f>
        <v/>
      </c>
      <c r="BV102" s="6">
        <f>IF($C102="OK",_xlfn.NUMBERVALUE(Plantilla!BT113),"")</f>
        <v/>
      </c>
      <c r="BW102" s="6">
        <f>IF($C102="OK",_xlfn.NUMBERVALUE(Plantilla!BU113),"")</f>
        <v/>
      </c>
      <c r="BX102" s="6">
        <f>IF($C102="OK",_xlfn.NUMBERVALUE(Plantilla!BV113),"")</f>
        <v/>
      </c>
      <c r="BY102" s="6">
        <f>IF($C102="OK",_xlfn.NUMBERVALUE(Plantilla!BW113),"")</f>
        <v/>
      </c>
      <c r="BZ102" s="6">
        <f>IF($C102="OK",_xlfn.NUMBERVALUE(Plantilla!BX113),"")</f>
        <v/>
      </c>
      <c r="CA102" s="6">
        <f>IF($C102="OK",_xlfn.NUMBERVALUE(Plantilla!BY113),"")</f>
        <v/>
      </c>
      <c r="CB102" s="6">
        <f>IF($C102="OK",_xlfn.NUMBERVALUE(Plantilla!BZ113),"")</f>
        <v/>
      </c>
      <c r="CC102" s="6">
        <f>IF($C102="OK",_xlfn.NUMBERVALUE(Plantilla!CA113),"")</f>
        <v/>
      </c>
      <c r="CD102" s="6">
        <f>IF($C102="OK",_xlfn.NUMBERVALUE(Plantilla!CB113),"")</f>
        <v/>
      </c>
      <c r="CE102" s="6">
        <f>IF($C102="OK",_xlfn.NUMBERVALUE(Plantilla!CC113),"")</f>
        <v/>
      </c>
      <c r="CF102" s="4">
        <f>IF($C102="OK",_xlfn.NUMBERVALUE(Plantilla!CD113),"")</f>
        <v/>
      </c>
      <c r="CG102" s="6">
        <f>IF($C102="OK",_xlfn.NUMBERVALUE(Plantilla!CE113),"")</f>
        <v/>
      </c>
      <c r="CH102" s="6">
        <f>IF($C102="OK",_xlfn.NUMBERVALUE(Plantilla!CF113),"")</f>
        <v/>
      </c>
      <c r="CI102" s="6">
        <f>IF($C102="OK",_xlfn.NUMBERVALUE(Plantilla!CG113),"")</f>
        <v/>
      </c>
      <c r="CJ102" s="6">
        <f>IF($C102="OK",_xlfn.NUMBERVALUE(Plantilla!CH113),"")</f>
        <v/>
      </c>
      <c r="CK102" s="6">
        <f>IF($C102="OK",_xlfn.NUMBERVALUE(Plantilla!CI113),"")</f>
        <v/>
      </c>
      <c r="CL102" s="6">
        <f>IF($C102="OK",_xlfn.NUMBERVALUE(Plantilla!CJ113),"")</f>
        <v/>
      </c>
      <c r="CM102">
        <f>IF($C102="OK",TEXT(Plantilla!CK113,"#"),"")</f>
        <v/>
      </c>
      <c r="CN102" s="6">
        <f>IF($C102="OK",_xlfn.NUMBERVALUE(Plantilla!CL113),"")</f>
        <v/>
      </c>
      <c r="CO102" s="6">
        <f>IF($C102="OK",_xlfn.NUMBERVALUE(Plantilla!CM113),"")</f>
        <v/>
      </c>
      <c r="CP102" s="110">
        <f>IF($C102="OK",_xlfn.NUMBERVALUE(Plantilla!CN113),"")</f>
        <v/>
      </c>
      <c r="CQ102" s="6">
        <f>IF($C102="OK",_xlfn.NUMBERVALUE(Plantilla!CO113),"")</f>
        <v/>
      </c>
      <c r="CR102" s="109">
        <f>IF($C102="OK",_xlfn.NUMBERVALUE(Plantilla!CP113),"")</f>
        <v/>
      </c>
      <c r="CS102" s="110">
        <f>IF($C102="OK",_xlfn.NUMBERVALUE(Plantilla!CQ113),"")</f>
        <v/>
      </c>
      <c r="CT102" s="6">
        <f>IF($C102="OK",_xlfn.NUMBERVALUE(Plantilla!CR113),"")</f>
        <v/>
      </c>
      <c r="CU102" s="109">
        <f>IF($C102="OK",_xlfn.NUMBERVALUE(Plantilla!CS113),"")</f>
        <v/>
      </c>
      <c r="CV102" s="110">
        <f>IF($C102="OK",_xlfn.NUMBERVALUE(Plantilla!CT113),"")</f>
        <v/>
      </c>
      <c r="CW102" s="6">
        <f>IF($C102="OK",_xlfn.NUMBERVALUE(Plantilla!CU113),"")</f>
        <v/>
      </c>
      <c r="CX102" s="82">
        <f>IF($C102="OK",_xlfn.NUMBERVALUE(Plantilla!CV113),"")</f>
        <v/>
      </c>
      <c r="CY102" s="6">
        <f>IF($C102="OK",_xlfn.NUMBERVALUE(Plantilla!CW113),"")</f>
        <v/>
      </c>
      <c r="CZ102" s="82">
        <f>IF($C102="OK",_xlfn.NUMBERVALUE(Plantilla!CX113),"")</f>
        <v/>
      </c>
      <c r="DA102" s="6">
        <f>IF($C102="OK",_xlfn.NUMBERVALUE(Plantilla!CY113),"")</f>
        <v/>
      </c>
      <c r="DB102" s="109">
        <f>IF($C102="OK",_xlfn.NUMBERVALUE(Plantilla!CZ113),"")</f>
        <v/>
      </c>
      <c r="DC102" s="6">
        <f>IF($C102="OK",_xlfn.NUMBERVALUE(Plantilla!DA113),"")</f>
        <v/>
      </c>
      <c r="DD102" s="6">
        <f>IF($C102="OK",TEXT(Plantilla!DB113,"#"),"")</f>
        <v/>
      </c>
      <c r="DE102" s="6">
        <f>IF($C102="OK",_xlfn.NUMBERVALUE(Plantilla!DC113),"")</f>
        <v/>
      </c>
      <c r="DF102" s="4">
        <f>IF($C102="OK",_xlfn.NUMBERVALUE(Plantilla!DD113),"")</f>
        <v/>
      </c>
      <c r="DG102" s="6">
        <f>IF($C102="OK",_xlfn.NUMBERVALUE(Plantilla!DE113),"")</f>
        <v/>
      </c>
      <c r="DH102" s="6">
        <f>IF($C102="OK",_xlfn.NUMBERVALUE(Plantilla!DF113),"")</f>
        <v/>
      </c>
      <c r="DI102" s="6">
        <f>IF($C102="OK",_xlfn.NUMBERVALUE(Plantilla!DG113),"")</f>
        <v/>
      </c>
      <c r="DJ102" s="6">
        <f>IF($C102="OK",_xlfn.NUMBERVALUE(Plantilla!DH113),"")</f>
        <v/>
      </c>
      <c r="DK102" s="6">
        <f>IF($C102="OK",_xlfn.NUMBERVALUE(Plantilla!DI113),"")</f>
        <v/>
      </c>
      <c r="DL102" s="6">
        <f>IF($C102="OK",_xlfn.NUMBERVALUE(Plantilla!DJ113),"")</f>
        <v/>
      </c>
      <c r="DM102" s="6">
        <f>IF($C102="OK",_xlfn.NUMBERVALUE(Plantilla!DK113),"")</f>
        <v/>
      </c>
      <c r="DN102" s="6">
        <f>IF($C102="OK",_xlfn.NUMBERVALUE(Plantilla!DL113),"")</f>
        <v/>
      </c>
      <c r="DO102" s="6">
        <f>IF($C102="OK",_xlfn.NUMBERVALUE(Plantilla!DM113),"")</f>
        <v/>
      </c>
      <c r="DP102" s="6">
        <f>IF($C102="OK",_xlfn.NUMBERVALUE(Plantilla!DN113),"")</f>
        <v/>
      </c>
      <c r="DQ102" s="6">
        <f>IF($C102="OK",_xlfn.NUMBERVALUE(Plantilla!DO113),"")</f>
        <v/>
      </c>
      <c r="DR102" s="6">
        <f>IF($C102="OK",_xlfn.NUMBERVALUE(Plantilla!DP113),"")</f>
        <v/>
      </c>
      <c r="DS102">
        <f>IF($C102="OK",TEXT(Plantilla!DR113,"#"),"")</f>
        <v/>
      </c>
      <c r="DT102" s="6" t="n"/>
    </row>
    <row r="103">
      <c r="A103">
        <f>IF(Plantilla!$I$6="¡Perfecto!, Guarda el archivo y adjúntalo a tu interfaz de Nómina Electrónica","OK","Error")</f>
        <v/>
      </c>
      <c r="B103">
        <f>IF(Plantilla!$I$6="¡Perfecto!, Guarda el archivo y adjúntalo a tu interfaz de Nómina Electrónica",MID(Plantilla!$D$2,SEARCH("V",Plantilla!$D$2),10),"")</f>
        <v/>
      </c>
      <c r="C103">
        <f>Plantilla!C114</f>
        <v/>
      </c>
      <c r="D103">
        <f>IF($C103="OK",Plantilla!B114,"")</f>
        <v/>
      </c>
      <c r="E103">
        <f>IF($C103="OK",
   VLOOKUP(Plantilla!$E$4,'Tablas '!$AP$4:$AT$6,5,FALSE),
"")</f>
        <v/>
      </c>
      <c r="F103">
        <f>IF($C103="OK",TEXT(Plantilla!D114,"#"),"")</f>
        <v/>
      </c>
      <c r="G103">
        <f>IF($C103="OK",
   VLOOKUP(Plantilla!E114,'Tablas '!$B$4:$C$14,2,FALSE),
"")</f>
        <v/>
      </c>
      <c r="H103">
        <f>IF($C103="OK",TEXT(Plantilla!F114,"#"),"")</f>
        <v/>
      </c>
      <c r="I103">
        <f>IF($C103="OK",TEXT(Plantilla!G114,"#"),"")</f>
        <v/>
      </c>
      <c r="J103">
        <f>IF($C103="OK",TEXT(Plantilla!H114,"#"),"")</f>
        <v/>
      </c>
      <c r="K103">
        <f>IF($C103="OK",TEXT(Plantilla!I114,"#"),"")</f>
        <v/>
      </c>
      <c r="L103">
        <f>IF($C103="OK",TEXT(Plantilla!J114,"#"),"")</f>
        <v/>
      </c>
      <c r="M103">
        <f>IF($C103="OK",TEXT(Plantilla!K114,"#"),"")</f>
        <v/>
      </c>
      <c r="N103">
        <f>IF($C103="OK",
   CONCATENATE(YEAR(Plantilla!L114),"-",TEXT(MONTH(Plantilla!L114),"00"),"-",TEXT(DAY(Plantilla!L114),"00")),
"")</f>
        <v/>
      </c>
      <c r="O103">
        <f>IF($C103="OK",_xlfn.NUMBERVALUE(Plantilla!M114),"")</f>
        <v/>
      </c>
      <c r="P103">
        <f>IF($C103="OK",
   IF(Plantilla!N114&lt;&gt;"",
      CONCATENATE(YEAR(Plantilla!N114),"-",TEXT(MONTH(Plantilla!N114),"00"),"-",TEXT(DAY(Plantilla!N114),"00")),
   ""),
"")</f>
        <v/>
      </c>
      <c r="Q103">
        <f>IF($C103="OK",
   VLOOKUP(Plantilla!O114,'Tablas '!$E$4:$F$19,2,FALSE),
"")</f>
        <v/>
      </c>
      <c r="R103">
        <f>IF($C103="OK",
   VLOOKUP(Plantilla!P114,'Tablas '!$H$4:$I$5,2,FALSE),
"")</f>
        <v/>
      </c>
      <c r="S103">
        <f>IF($C103="OK",
   VLOOKUP(Plantilla!Q114,'Tablas '!$K$4:$L$8,2,FALSE),
"")</f>
        <v/>
      </c>
      <c r="T103">
        <f>IF($C103="OK",
   VLOOKUP(Plantilla!R114,'Tablas '!$AE$4:$AF$6,2,FALSE),
"")</f>
        <v/>
      </c>
      <c r="U103">
        <f>IF($C103="OK",
   VLOOKUP(Plantilla!S114,'Tablas '!$AE$4:$AF$6,2,FALSE),
"")</f>
        <v/>
      </c>
      <c r="V103">
        <f>IF($C103="OK",TEXT(Plantilla!T114,"#"),"")</f>
        <v/>
      </c>
      <c r="W103" s="84">
        <f>IF($C103="OK",
   VLOOKUP(Plantilla!U114,'Tablas '!$AM$4:$AN$1126,2,FALSE),
"")</f>
        <v/>
      </c>
      <c r="X103">
        <f>IF($C103="OK",TEXT(Plantilla!V114,"#"),"")</f>
        <v/>
      </c>
      <c r="Y103">
        <f>IF($C103="OK",
   CONCATENATE(YEAR(Plantilla!W114),"-",TEXT(MONTH(Plantilla!W114),"00"),"-",TEXT(DAY(Plantilla!W114),"00")),
"")</f>
        <v/>
      </c>
      <c r="Z103">
        <f>IF($C103="OK",
   CONCATENATE(YEAR(Plantilla!X114),"-",TEXT(MONTH(Plantilla!X114),"00"),"-",TEXT(DAY(Plantilla!X114),"00")),
"")</f>
        <v/>
      </c>
      <c r="AA103">
        <f>IF($C103="OK",
   TEXT(VLOOKUP(Plantilla!Y114,'Tablas '!$Q$4:$R$9,2,FALSE),"#"),
"")</f>
        <v/>
      </c>
      <c r="AB103">
        <f>IF($C103="OK",
   CONCATENATE(YEAR(Plantilla!Z114),"-",TEXT(MONTH(Plantilla!Z114),"00"),"-",TEXT(DAY(Plantilla!Z114),"00")),
"")</f>
        <v/>
      </c>
      <c r="AC103">
        <f>IF($C103="OK",
   TEXT(VLOOKUP(Plantilla!AA114,'Tablas '!$T$4:$U$13,2,FALSE),"#"),
"")</f>
        <v/>
      </c>
      <c r="AD103">
        <f>IF($C103="OK",TEXT(Plantilla!AB114,"#"),"")</f>
        <v/>
      </c>
      <c r="AE103">
        <f>IF($C103="OK",
   IF(Plantilla!AC114&lt;&gt;"",
      TEXT(VLOOKUP(Plantilla!AC114,'Tablas '!$W$4:$X$7,2,FALSE),"#"),
   ""),
"")</f>
        <v/>
      </c>
      <c r="AF103">
        <f>IF($C103="OK",TEXT(Plantilla!AD114,"#"),"")</f>
        <v/>
      </c>
      <c r="AG103" s="6">
        <f>IF($C103="OK",_xlfn.NUMBERVALUE(Plantilla!AE114),"")</f>
        <v/>
      </c>
      <c r="AH103" s="4">
        <f>IF($C103="OK",_xlfn.NUMBERVALUE(Plantilla!AF114),"")</f>
        <v/>
      </c>
      <c r="AI103" s="6">
        <f>IF($C103="OK",_xlfn.NUMBERVALUE(Plantilla!AG114),"")</f>
        <v/>
      </c>
      <c r="AJ103" s="6">
        <f>IF($C103="OK",_xlfn.NUMBERVALUE(Plantilla!AH114),"")</f>
        <v/>
      </c>
      <c r="AK103" s="6">
        <f>IF($C103="OK",_xlfn.NUMBERVALUE(Plantilla!AI114),"")</f>
        <v/>
      </c>
      <c r="AL103" s="6">
        <f>IF($C103="OK",_xlfn.NUMBERVALUE(Plantilla!AJ114),"")</f>
        <v/>
      </c>
      <c r="AM103" s="4">
        <f>IF($C103="OK",_xlfn.NUMBERVALUE(Plantilla!AK114),"")</f>
        <v/>
      </c>
      <c r="AN103" s="6">
        <f>IF($C103="OK",_xlfn.NUMBERVALUE(Plantilla!AL114),"")</f>
        <v/>
      </c>
      <c r="AO103" s="4">
        <f>IF($C103="OK",_xlfn.NUMBERVALUE(Plantilla!AM114),"")</f>
        <v/>
      </c>
      <c r="AP103" s="6">
        <f>IF($C103="OK",_xlfn.NUMBERVALUE(Plantilla!AN114),"")</f>
        <v/>
      </c>
      <c r="AQ103" s="4">
        <f>IF($C103="OK",_xlfn.NUMBERVALUE(Plantilla!AO114),"")</f>
        <v/>
      </c>
      <c r="AR103" s="6">
        <f>IF($C103="OK",_xlfn.NUMBERVALUE(Plantilla!AP114),"")</f>
        <v/>
      </c>
      <c r="AS103" s="4">
        <f>IF($C103="OK",_xlfn.NUMBERVALUE(Plantilla!AQ114),"")</f>
        <v/>
      </c>
      <c r="AT103" s="6">
        <f>IF($C103="OK",_xlfn.NUMBERVALUE(Plantilla!AR114),"")</f>
        <v/>
      </c>
      <c r="AU103" s="4">
        <f>IF($C103="OK",_xlfn.NUMBERVALUE(Plantilla!AS114),"")</f>
        <v/>
      </c>
      <c r="AV103" s="6">
        <f>IF($C103="OK",_xlfn.NUMBERVALUE(Plantilla!AT114),"")</f>
        <v/>
      </c>
      <c r="AW103" s="4">
        <f>IF($C103="OK",_xlfn.NUMBERVALUE(Plantilla!AU114),"")</f>
        <v/>
      </c>
      <c r="AX103" s="6">
        <f>IF($C103="OK",_xlfn.NUMBERVALUE(Plantilla!AV114),"")</f>
        <v/>
      </c>
      <c r="AY103" s="4">
        <f>IF($C103="OK",_xlfn.NUMBERVALUE(Plantilla!AW114),"")</f>
        <v/>
      </c>
      <c r="AZ103" s="6">
        <f>IF($C103="OK",_xlfn.NUMBERVALUE(Plantilla!AX114),"")</f>
        <v/>
      </c>
      <c r="BA103">
        <f>IF($C103="OK",_xlfn.NUMBERVALUE(Plantilla!AY114),"")</f>
        <v/>
      </c>
      <c r="BB103">
        <f>IF($C103="OK",_xlfn.NUMBERVALUE(Plantilla!AZ114),"")</f>
        <v/>
      </c>
      <c r="BC103" s="4">
        <f>IF($C103="OK",_xlfn.NUMBERVALUE(Plantilla!BA114),"")</f>
        <v/>
      </c>
      <c r="BD103" s="6">
        <f>IF($C103="OK",_xlfn.NUMBERVALUE(Plantilla!BB114),"")</f>
        <v/>
      </c>
      <c r="BE103" s="4">
        <f>IF($C103="OK",_xlfn.NUMBERVALUE(Plantilla!BC114),"")</f>
        <v/>
      </c>
      <c r="BF103" s="6">
        <f>IF($C103="OK",_xlfn.NUMBERVALUE(Plantilla!BD114),"")</f>
        <v/>
      </c>
      <c r="BG103" s="4">
        <f>IF($C103="OK",_xlfn.NUMBERVALUE(Plantilla!BE114),"")</f>
        <v/>
      </c>
      <c r="BH103" s="6">
        <f>IF($C103="OK",_xlfn.NUMBERVALUE(Plantilla!BF114),"")</f>
        <v/>
      </c>
      <c r="BI103" s="110">
        <f>IF($C103="OK",_xlfn.NUMBERVALUE(Plantilla!BG114),"")</f>
        <v/>
      </c>
      <c r="BJ103" s="6">
        <f>IF($C103="OK",_xlfn.NUMBERVALUE(Plantilla!BH114),"")</f>
        <v/>
      </c>
      <c r="BK103" s="109">
        <f>IF($C103="OK",_xlfn.NUMBERVALUE(Plantilla!BI114),"")</f>
        <v/>
      </c>
      <c r="BL103" s="6">
        <f>IF($C103="OK",
   IF(Plantilla!BJ114&lt;&gt;"",
      TEXT(VLOOKUP(Plantilla!BJ114,'Tablas '!$Z$4:$AA$6,2,FALSE),"#"),
   ""),
"")</f>
        <v/>
      </c>
      <c r="BM103" s="4">
        <f>IF($C103="OK",_xlfn.NUMBERVALUE(Plantilla!BK114),"")</f>
        <v/>
      </c>
      <c r="BN103" s="4">
        <f>IF($C103="OK",_xlfn.NUMBERVALUE(Plantilla!BL114),"")</f>
        <v/>
      </c>
      <c r="BO103" s="6">
        <f>IF($C103="OK",_xlfn.NUMBERVALUE(Plantilla!BM114),"")</f>
        <v/>
      </c>
      <c r="BP103" s="4">
        <f>IF($C103="OK",_xlfn.NUMBERVALUE(Plantilla!BN114),"")</f>
        <v/>
      </c>
      <c r="BQ103" s="6">
        <f>IF($C103="OK",_xlfn.NUMBERVALUE(Plantilla!BO114),"")</f>
        <v/>
      </c>
      <c r="BR103" s="4">
        <f>IF($C103="OK",_xlfn.NUMBERVALUE(Plantilla!BP114),"")</f>
        <v/>
      </c>
      <c r="BS103" s="6">
        <f>IF($C103="OK",_xlfn.NUMBERVALUE(Plantilla!BQ114),"")</f>
        <v/>
      </c>
      <c r="BT103" s="4">
        <f>IF($C103="OK",_xlfn.NUMBERVALUE(Plantilla!BR114),"")</f>
        <v/>
      </c>
      <c r="BU103" s="6">
        <f>IF($C103="OK",_xlfn.NUMBERVALUE(Plantilla!BS114),"")</f>
        <v/>
      </c>
      <c r="BV103" s="6">
        <f>IF($C103="OK",_xlfn.NUMBERVALUE(Plantilla!BT114),"")</f>
        <v/>
      </c>
      <c r="BW103" s="6">
        <f>IF($C103="OK",_xlfn.NUMBERVALUE(Plantilla!BU114),"")</f>
        <v/>
      </c>
      <c r="BX103" s="6">
        <f>IF($C103="OK",_xlfn.NUMBERVALUE(Plantilla!BV114),"")</f>
        <v/>
      </c>
      <c r="BY103" s="6">
        <f>IF($C103="OK",_xlfn.NUMBERVALUE(Plantilla!BW114),"")</f>
        <v/>
      </c>
      <c r="BZ103" s="6">
        <f>IF($C103="OK",_xlfn.NUMBERVALUE(Plantilla!BX114),"")</f>
        <v/>
      </c>
      <c r="CA103" s="6">
        <f>IF($C103="OK",_xlfn.NUMBERVALUE(Plantilla!BY114),"")</f>
        <v/>
      </c>
      <c r="CB103" s="6">
        <f>IF($C103="OK",_xlfn.NUMBERVALUE(Plantilla!BZ114),"")</f>
        <v/>
      </c>
      <c r="CC103" s="6">
        <f>IF($C103="OK",_xlfn.NUMBERVALUE(Plantilla!CA114),"")</f>
        <v/>
      </c>
      <c r="CD103" s="6">
        <f>IF($C103="OK",_xlfn.NUMBERVALUE(Plantilla!CB114),"")</f>
        <v/>
      </c>
      <c r="CE103" s="6">
        <f>IF($C103="OK",_xlfn.NUMBERVALUE(Plantilla!CC114),"")</f>
        <v/>
      </c>
      <c r="CF103" s="4">
        <f>IF($C103="OK",_xlfn.NUMBERVALUE(Plantilla!CD114),"")</f>
        <v/>
      </c>
      <c r="CG103" s="6">
        <f>IF($C103="OK",_xlfn.NUMBERVALUE(Plantilla!CE114),"")</f>
        <v/>
      </c>
      <c r="CH103" s="6">
        <f>IF($C103="OK",_xlfn.NUMBERVALUE(Plantilla!CF114),"")</f>
        <v/>
      </c>
      <c r="CI103" s="6">
        <f>IF($C103="OK",_xlfn.NUMBERVALUE(Plantilla!CG114),"")</f>
        <v/>
      </c>
      <c r="CJ103" s="6">
        <f>IF($C103="OK",_xlfn.NUMBERVALUE(Plantilla!CH114),"")</f>
        <v/>
      </c>
      <c r="CK103" s="6">
        <f>IF($C103="OK",_xlfn.NUMBERVALUE(Plantilla!CI114),"")</f>
        <v/>
      </c>
      <c r="CL103" s="6">
        <f>IF($C103="OK",_xlfn.NUMBERVALUE(Plantilla!CJ114),"")</f>
        <v/>
      </c>
      <c r="CM103">
        <f>IF($C103="OK",TEXT(Plantilla!CK114,"#"),"")</f>
        <v/>
      </c>
      <c r="CN103" s="6">
        <f>IF($C103="OK",_xlfn.NUMBERVALUE(Plantilla!CL114),"")</f>
        <v/>
      </c>
      <c r="CO103" s="6">
        <f>IF($C103="OK",_xlfn.NUMBERVALUE(Plantilla!CM114),"")</f>
        <v/>
      </c>
      <c r="CP103" s="110">
        <f>IF($C103="OK",_xlfn.NUMBERVALUE(Plantilla!CN114),"")</f>
        <v/>
      </c>
      <c r="CQ103" s="6">
        <f>IF($C103="OK",_xlfn.NUMBERVALUE(Plantilla!CO114),"")</f>
        <v/>
      </c>
      <c r="CR103" s="109">
        <f>IF($C103="OK",_xlfn.NUMBERVALUE(Plantilla!CP114),"")</f>
        <v/>
      </c>
      <c r="CS103" s="110">
        <f>IF($C103="OK",_xlfn.NUMBERVALUE(Plantilla!CQ114),"")</f>
        <v/>
      </c>
      <c r="CT103" s="6">
        <f>IF($C103="OK",_xlfn.NUMBERVALUE(Plantilla!CR114),"")</f>
        <v/>
      </c>
      <c r="CU103" s="109">
        <f>IF($C103="OK",_xlfn.NUMBERVALUE(Plantilla!CS114),"")</f>
        <v/>
      </c>
      <c r="CV103" s="110">
        <f>IF($C103="OK",_xlfn.NUMBERVALUE(Plantilla!CT114),"")</f>
        <v/>
      </c>
      <c r="CW103" s="6">
        <f>IF($C103="OK",_xlfn.NUMBERVALUE(Plantilla!CU114),"")</f>
        <v/>
      </c>
      <c r="CX103" s="82">
        <f>IF($C103="OK",_xlfn.NUMBERVALUE(Plantilla!CV114),"")</f>
        <v/>
      </c>
      <c r="CY103" s="6">
        <f>IF($C103="OK",_xlfn.NUMBERVALUE(Plantilla!CW114),"")</f>
        <v/>
      </c>
      <c r="CZ103" s="82">
        <f>IF($C103="OK",_xlfn.NUMBERVALUE(Plantilla!CX114),"")</f>
        <v/>
      </c>
      <c r="DA103" s="6">
        <f>IF($C103="OK",_xlfn.NUMBERVALUE(Plantilla!CY114),"")</f>
        <v/>
      </c>
      <c r="DB103" s="109">
        <f>IF($C103="OK",_xlfn.NUMBERVALUE(Plantilla!CZ114),"")</f>
        <v/>
      </c>
      <c r="DC103" s="6">
        <f>IF($C103="OK",_xlfn.NUMBERVALUE(Plantilla!DA114),"")</f>
        <v/>
      </c>
      <c r="DD103" s="6">
        <f>IF($C103="OK",TEXT(Plantilla!DB114,"#"),"")</f>
        <v/>
      </c>
      <c r="DE103" s="6">
        <f>IF($C103="OK",_xlfn.NUMBERVALUE(Plantilla!DC114),"")</f>
        <v/>
      </c>
      <c r="DF103" s="4">
        <f>IF($C103="OK",_xlfn.NUMBERVALUE(Plantilla!DD114),"")</f>
        <v/>
      </c>
      <c r="DG103" s="6">
        <f>IF($C103="OK",_xlfn.NUMBERVALUE(Plantilla!DE114),"")</f>
        <v/>
      </c>
      <c r="DH103" s="6">
        <f>IF($C103="OK",_xlfn.NUMBERVALUE(Plantilla!DF114),"")</f>
        <v/>
      </c>
      <c r="DI103" s="6">
        <f>IF($C103="OK",_xlfn.NUMBERVALUE(Plantilla!DG114),"")</f>
        <v/>
      </c>
      <c r="DJ103" s="6">
        <f>IF($C103="OK",_xlfn.NUMBERVALUE(Plantilla!DH114),"")</f>
        <v/>
      </c>
      <c r="DK103" s="6">
        <f>IF($C103="OK",_xlfn.NUMBERVALUE(Plantilla!DI114),"")</f>
        <v/>
      </c>
      <c r="DL103" s="6">
        <f>IF($C103="OK",_xlfn.NUMBERVALUE(Plantilla!DJ114),"")</f>
        <v/>
      </c>
      <c r="DM103" s="6">
        <f>IF($C103="OK",_xlfn.NUMBERVALUE(Plantilla!DK114),"")</f>
        <v/>
      </c>
      <c r="DN103" s="6">
        <f>IF($C103="OK",_xlfn.NUMBERVALUE(Plantilla!DL114),"")</f>
        <v/>
      </c>
      <c r="DO103" s="6">
        <f>IF($C103="OK",_xlfn.NUMBERVALUE(Plantilla!DM114),"")</f>
        <v/>
      </c>
      <c r="DP103" s="6">
        <f>IF($C103="OK",_xlfn.NUMBERVALUE(Plantilla!DN114),"")</f>
        <v/>
      </c>
      <c r="DQ103" s="6">
        <f>IF($C103="OK",_xlfn.NUMBERVALUE(Plantilla!DO114),"")</f>
        <v/>
      </c>
      <c r="DR103" s="6">
        <f>IF($C103="OK",_xlfn.NUMBERVALUE(Plantilla!DP114),"")</f>
        <v/>
      </c>
      <c r="DS103">
        <f>IF($C103="OK",TEXT(Plantilla!DR114,"#"),"")</f>
        <v/>
      </c>
      <c r="DT103" s="6" t="n"/>
    </row>
    <row r="104">
      <c r="A104">
        <f>IF(Plantilla!$I$6="¡Perfecto!, Guarda el archivo y adjúntalo a tu interfaz de Nómina Electrónica","OK","Error")</f>
        <v/>
      </c>
      <c r="B104">
        <f>IF(Plantilla!$I$6="¡Perfecto!, Guarda el archivo y adjúntalo a tu interfaz de Nómina Electrónica",MID(Plantilla!$D$2,SEARCH("V",Plantilla!$D$2),10),"")</f>
        <v/>
      </c>
      <c r="C104">
        <f>Plantilla!C115</f>
        <v/>
      </c>
      <c r="D104">
        <f>IF($C104="OK",Plantilla!B115,"")</f>
        <v/>
      </c>
      <c r="E104">
        <f>IF($C104="OK",
   VLOOKUP(Plantilla!$E$4,'Tablas '!$AP$4:$AT$6,5,FALSE),
"")</f>
        <v/>
      </c>
      <c r="F104">
        <f>IF($C104="OK",TEXT(Plantilla!D115,"#"),"")</f>
        <v/>
      </c>
      <c r="G104">
        <f>IF($C104="OK",
   VLOOKUP(Plantilla!E115,'Tablas '!$B$4:$C$14,2,FALSE),
"")</f>
        <v/>
      </c>
      <c r="H104">
        <f>IF($C104="OK",TEXT(Plantilla!F115,"#"),"")</f>
        <v/>
      </c>
      <c r="I104">
        <f>IF($C104="OK",TEXT(Plantilla!G115,"#"),"")</f>
        <v/>
      </c>
      <c r="J104">
        <f>IF($C104="OK",TEXT(Plantilla!H115,"#"),"")</f>
        <v/>
      </c>
      <c r="K104">
        <f>IF($C104="OK",TEXT(Plantilla!I115,"#"),"")</f>
        <v/>
      </c>
      <c r="L104">
        <f>IF($C104="OK",TEXT(Plantilla!J115,"#"),"")</f>
        <v/>
      </c>
      <c r="M104">
        <f>IF($C104="OK",TEXT(Plantilla!K115,"#"),"")</f>
        <v/>
      </c>
      <c r="N104">
        <f>IF($C104="OK",
   CONCATENATE(YEAR(Plantilla!L115),"-",TEXT(MONTH(Plantilla!L115),"00"),"-",TEXT(DAY(Plantilla!L115),"00")),
"")</f>
        <v/>
      </c>
      <c r="O104">
        <f>IF($C104="OK",_xlfn.NUMBERVALUE(Plantilla!M115),"")</f>
        <v/>
      </c>
      <c r="P104">
        <f>IF($C104="OK",
   IF(Plantilla!N115&lt;&gt;"",
      CONCATENATE(YEAR(Plantilla!N115),"-",TEXT(MONTH(Plantilla!N115),"00"),"-",TEXT(DAY(Plantilla!N115),"00")),
   ""),
"")</f>
        <v/>
      </c>
      <c r="Q104">
        <f>IF($C104="OK",
   VLOOKUP(Plantilla!O115,'Tablas '!$E$4:$F$19,2,FALSE),
"")</f>
        <v/>
      </c>
      <c r="R104">
        <f>IF($C104="OK",
   VLOOKUP(Plantilla!P115,'Tablas '!$H$4:$I$5,2,FALSE),
"")</f>
        <v/>
      </c>
      <c r="S104">
        <f>IF($C104="OK",
   VLOOKUP(Plantilla!Q115,'Tablas '!$K$4:$L$8,2,FALSE),
"")</f>
        <v/>
      </c>
      <c r="T104">
        <f>IF($C104="OK",
   VLOOKUP(Plantilla!R115,'Tablas '!$AE$4:$AF$6,2,FALSE),
"")</f>
        <v/>
      </c>
      <c r="U104">
        <f>IF($C104="OK",
   VLOOKUP(Plantilla!S115,'Tablas '!$AE$4:$AF$6,2,FALSE),
"")</f>
        <v/>
      </c>
      <c r="V104">
        <f>IF($C104="OK",TEXT(Plantilla!T115,"#"),"")</f>
        <v/>
      </c>
      <c r="W104" s="84">
        <f>IF($C104="OK",
   VLOOKUP(Plantilla!U115,'Tablas '!$AM$4:$AN$1126,2,FALSE),
"")</f>
        <v/>
      </c>
      <c r="X104">
        <f>IF($C104="OK",TEXT(Plantilla!V115,"#"),"")</f>
        <v/>
      </c>
      <c r="Y104">
        <f>IF($C104="OK",
   CONCATENATE(YEAR(Plantilla!W115),"-",TEXT(MONTH(Plantilla!W115),"00"),"-",TEXT(DAY(Plantilla!W115),"00")),
"")</f>
        <v/>
      </c>
      <c r="Z104">
        <f>IF($C104="OK",
   CONCATENATE(YEAR(Plantilla!X115),"-",TEXT(MONTH(Plantilla!X115),"00"),"-",TEXT(DAY(Plantilla!X115),"00")),
"")</f>
        <v/>
      </c>
      <c r="AA104">
        <f>IF($C104="OK",
   TEXT(VLOOKUP(Plantilla!Y115,'Tablas '!$Q$4:$R$9,2,FALSE),"#"),
"")</f>
        <v/>
      </c>
      <c r="AB104">
        <f>IF($C104="OK",
   CONCATENATE(YEAR(Plantilla!Z115),"-",TEXT(MONTH(Plantilla!Z115),"00"),"-",TEXT(DAY(Plantilla!Z115),"00")),
"")</f>
        <v/>
      </c>
      <c r="AC104">
        <f>IF($C104="OK",
   TEXT(VLOOKUP(Plantilla!AA115,'Tablas '!$T$4:$U$13,2,FALSE),"#"),
"")</f>
        <v/>
      </c>
      <c r="AD104">
        <f>IF($C104="OK",TEXT(Plantilla!AB115,"#"),"")</f>
        <v/>
      </c>
      <c r="AE104">
        <f>IF($C104="OK",
   IF(Plantilla!AC115&lt;&gt;"",
      TEXT(VLOOKUP(Plantilla!AC115,'Tablas '!$W$4:$X$7,2,FALSE),"#"),
   ""),
"")</f>
        <v/>
      </c>
      <c r="AF104">
        <f>IF($C104="OK",TEXT(Plantilla!AD115,"#"),"")</f>
        <v/>
      </c>
      <c r="AG104" s="6">
        <f>IF($C104="OK",_xlfn.NUMBERVALUE(Plantilla!AE115),"")</f>
        <v/>
      </c>
      <c r="AH104" s="4">
        <f>IF($C104="OK",_xlfn.NUMBERVALUE(Plantilla!AF115),"")</f>
        <v/>
      </c>
      <c r="AI104" s="6">
        <f>IF($C104="OK",_xlfn.NUMBERVALUE(Plantilla!AG115),"")</f>
        <v/>
      </c>
      <c r="AJ104" s="6">
        <f>IF($C104="OK",_xlfn.NUMBERVALUE(Plantilla!AH115),"")</f>
        <v/>
      </c>
      <c r="AK104" s="6">
        <f>IF($C104="OK",_xlfn.NUMBERVALUE(Plantilla!AI115),"")</f>
        <v/>
      </c>
      <c r="AL104" s="6">
        <f>IF($C104="OK",_xlfn.NUMBERVALUE(Plantilla!AJ115),"")</f>
        <v/>
      </c>
      <c r="AM104" s="4">
        <f>IF($C104="OK",_xlfn.NUMBERVALUE(Plantilla!AK115),"")</f>
        <v/>
      </c>
      <c r="AN104" s="6">
        <f>IF($C104="OK",_xlfn.NUMBERVALUE(Plantilla!AL115),"")</f>
        <v/>
      </c>
      <c r="AO104" s="4">
        <f>IF($C104="OK",_xlfn.NUMBERVALUE(Plantilla!AM115),"")</f>
        <v/>
      </c>
      <c r="AP104" s="6">
        <f>IF($C104="OK",_xlfn.NUMBERVALUE(Plantilla!AN115),"")</f>
        <v/>
      </c>
      <c r="AQ104" s="4">
        <f>IF($C104="OK",_xlfn.NUMBERVALUE(Plantilla!AO115),"")</f>
        <v/>
      </c>
      <c r="AR104" s="6">
        <f>IF($C104="OK",_xlfn.NUMBERVALUE(Plantilla!AP115),"")</f>
        <v/>
      </c>
      <c r="AS104" s="4">
        <f>IF($C104="OK",_xlfn.NUMBERVALUE(Plantilla!AQ115),"")</f>
        <v/>
      </c>
      <c r="AT104" s="6">
        <f>IF($C104="OK",_xlfn.NUMBERVALUE(Plantilla!AR115),"")</f>
        <v/>
      </c>
      <c r="AU104" s="4">
        <f>IF($C104="OK",_xlfn.NUMBERVALUE(Plantilla!AS115),"")</f>
        <v/>
      </c>
      <c r="AV104" s="6">
        <f>IF($C104="OK",_xlfn.NUMBERVALUE(Plantilla!AT115),"")</f>
        <v/>
      </c>
      <c r="AW104" s="4">
        <f>IF($C104="OK",_xlfn.NUMBERVALUE(Plantilla!AU115),"")</f>
        <v/>
      </c>
      <c r="AX104" s="6">
        <f>IF($C104="OK",_xlfn.NUMBERVALUE(Plantilla!AV115),"")</f>
        <v/>
      </c>
      <c r="AY104" s="4">
        <f>IF($C104="OK",_xlfn.NUMBERVALUE(Plantilla!AW115),"")</f>
        <v/>
      </c>
      <c r="AZ104" s="6">
        <f>IF($C104="OK",_xlfn.NUMBERVALUE(Plantilla!AX115),"")</f>
        <v/>
      </c>
      <c r="BA104">
        <f>IF($C104="OK",_xlfn.NUMBERVALUE(Plantilla!AY115),"")</f>
        <v/>
      </c>
      <c r="BB104">
        <f>IF($C104="OK",_xlfn.NUMBERVALUE(Plantilla!AZ115),"")</f>
        <v/>
      </c>
      <c r="BC104" s="4">
        <f>IF($C104="OK",_xlfn.NUMBERVALUE(Plantilla!BA115),"")</f>
        <v/>
      </c>
      <c r="BD104" s="6">
        <f>IF($C104="OK",_xlfn.NUMBERVALUE(Plantilla!BB115),"")</f>
        <v/>
      </c>
      <c r="BE104" s="4">
        <f>IF($C104="OK",_xlfn.NUMBERVALUE(Plantilla!BC115),"")</f>
        <v/>
      </c>
      <c r="BF104" s="6">
        <f>IF($C104="OK",_xlfn.NUMBERVALUE(Plantilla!BD115),"")</f>
        <v/>
      </c>
      <c r="BG104" s="4">
        <f>IF($C104="OK",_xlfn.NUMBERVALUE(Plantilla!BE115),"")</f>
        <v/>
      </c>
      <c r="BH104" s="6">
        <f>IF($C104="OK",_xlfn.NUMBERVALUE(Plantilla!BF115),"")</f>
        <v/>
      </c>
      <c r="BI104" s="110">
        <f>IF($C104="OK",_xlfn.NUMBERVALUE(Plantilla!BG115),"")</f>
        <v/>
      </c>
      <c r="BJ104" s="6">
        <f>IF($C104="OK",_xlfn.NUMBERVALUE(Plantilla!BH115),"")</f>
        <v/>
      </c>
      <c r="BK104" s="109">
        <f>IF($C104="OK",_xlfn.NUMBERVALUE(Plantilla!BI115),"")</f>
        <v/>
      </c>
      <c r="BL104" s="6">
        <f>IF($C104="OK",
   IF(Plantilla!BJ115&lt;&gt;"",
      TEXT(VLOOKUP(Plantilla!BJ115,'Tablas '!$Z$4:$AA$6,2,FALSE),"#"),
   ""),
"")</f>
        <v/>
      </c>
      <c r="BM104" s="4">
        <f>IF($C104="OK",_xlfn.NUMBERVALUE(Plantilla!BK115),"")</f>
        <v/>
      </c>
      <c r="BN104" s="4">
        <f>IF($C104="OK",_xlfn.NUMBERVALUE(Plantilla!BL115),"")</f>
        <v/>
      </c>
      <c r="BO104" s="6">
        <f>IF($C104="OK",_xlfn.NUMBERVALUE(Plantilla!BM115),"")</f>
        <v/>
      </c>
      <c r="BP104" s="4">
        <f>IF($C104="OK",_xlfn.NUMBERVALUE(Plantilla!BN115),"")</f>
        <v/>
      </c>
      <c r="BQ104" s="6">
        <f>IF($C104="OK",_xlfn.NUMBERVALUE(Plantilla!BO115),"")</f>
        <v/>
      </c>
      <c r="BR104" s="4">
        <f>IF($C104="OK",_xlfn.NUMBERVALUE(Plantilla!BP115),"")</f>
        <v/>
      </c>
      <c r="BS104" s="6">
        <f>IF($C104="OK",_xlfn.NUMBERVALUE(Plantilla!BQ115),"")</f>
        <v/>
      </c>
      <c r="BT104" s="4">
        <f>IF($C104="OK",_xlfn.NUMBERVALUE(Plantilla!BR115),"")</f>
        <v/>
      </c>
      <c r="BU104" s="6">
        <f>IF($C104="OK",_xlfn.NUMBERVALUE(Plantilla!BS115),"")</f>
        <v/>
      </c>
      <c r="BV104" s="6">
        <f>IF($C104="OK",_xlfn.NUMBERVALUE(Plantilla!BT115),"")</f>
        <v/>
      </c>
      <c r="BW104" s="6">
        <f>IF($C104="OK",_xlfn.NUMBERVALUE(Plantilla!BU115),"")</f>
        <v/>
      </c>
      <c r="BX104" s="6">
        <f>IF($C104="OK",_xlfn.NUMBERVALUE(Plantilla!BV115),"")</f>
        <v/>
      </c>
      <c r="BY104" s="6">
        <f>IF($C104="OK",_xlfn.NUMBERVALUE(Plantilla!BW115),"")</f>
        <v/>
      </c>
      <c r="BZ104" s="6">
        <f>IF($C104="OK",_xlfn.NUMBERVALUE(Plantilla!BX115),"")</f>
        <v/>
      </c>
      <c r="CA104" s="6">
        <f>IF($C104="OK",_xlfn.NUMBERVALUE(Plantilla!BY115),"")</f>
        <v/>
      </c>
      <c r="CB104" s="6">
        <f>IF($C104="OK",_xlfn.NUMBERVALUE(Plantilla!BZ115),"")</f>
        <v/>
      </c>
      <c r="CC104" s="6">
        <f>IF($C104="OK",_xlfn.NUMBERVALUE(Plantilla!CA115),"")</f>
        <v/>
      </c>
      <c r="CD104" s="6">
        <f>IF($C104="OK",_xlfn.NUMBERVALUE(Plantilla!CB115),"")</f>
        <v/>
      </c>
      <c r="CE104" s="6">
        <f>IF($C104="OK",_xlfn.NUMBERVALUE(Plantilla!CC115),"")</f>
        <v/>
      </c>
      <c r="CF104" s="4">
        <f>IF($C104="OK",_xlfn.NUMBERVALUE(Plantilla!CD115),"")</f>
        <v/>
      </c>
      <c r="CG104" s="6">
        <f>IF($C104="OK",_xlfn.NUMBERVALUE(Plantilla!CE115),"")</f>
        <v/>
      </c>
      <c r="CH104" s="6">
        <f>IF($C104="OK",_xlfn.NUMBERVALUE(Plantilla!CF115),"")</f>
        <v/>
      </c>
      <c r="CI104" s="6">
        <f>IF($C104="OK",_xlfn.NUMBERVALUE(Plantilla!CG115),"")</f>
        <v/>
      </c>
      <c r="CJ104" s="6">
        <f>IF($C104="OK",_xlfn.NUMBERVALUE(Plantilla!CH115),"")</f>
        <v/>
      </c>
      <c r="CK104" s="6">
        <f>IF($C104="OK",_xlfn.NUMBERVALUE(Plantilla!CI115),"")</f>
        <v/>
      </c>
      <c r="CL104" s="6">
        <f>IF($C104="OK",_xlfn.NUMBERVALUE(Plantilla!CJ115),"")</f>
        <v/>
      </c>
      <c r="CM104">
        <f>IF($C104="OK",TEXT(Plantilla!CK115,"#"),"")</f>
        <v/>
      </c>
      <c r="CN104" s="6">
        <f>IF($C104="OK",_xlfn.NUMBERVALUE(Plantilla!CL115),"")</f>
        <v/>
      </c>
      <c r="CO104" s="6">
        <f>IF($C104="OK",_xlfn.NUMBERVALUE(Plantilla!CM115),"")</f>
        <v/>
      </c>
      <c r="CP104" s="110">
        <f>IF($C104="OK",_xlfn.NUMBERVALUE(Plantilla!CN115),"")</f>
        <v/>
      </c>
      <c r="CQ104" s="6">
        <f>IF($C104="OK",_xlfn.NUMBERVALUE(Plantilla!CO115),"")</f>
        <v/>
      </c>
      <c r="CR104" s="109">
        <f>IF($C104="OK",_xlfn.NUMBERVALUE(Plantilla!CP115),"")</f>
        <v/>
      </c>
      <c r="CS104" s="110">
        <f>IF($C104="OK",_xlfn.NUMBERVALUE(Plantilla!CQ115),"")</f>
        <v/>
      </c>
      <c r="CT104" s="6">
        <f>IF($C104="OK",_xlfn.NUMBERVALUE(Plantilla!CR115),"")</f>
        <v/>
      </c>
      <c r="CU104" s="109">
        <f>IF($C104="OK",_xlfn.NUMBERVALUE(Plantilla!CS115),"")</f>
        <v/>
      </c>
      <c r="CV104" s="110">
        <f>IF($C104="OK",_xlfn.NUMBERVALUE(Plantilla!CT115),"")</f>
        <v/>
      </c>
      <c r="CW104" s="6">
        <f>IF($C104="OK",_xlfn.NUMBERVALUE(Plantilla!CU115),"")</f>
        <v/>
      </c>
      <c r="CX104" s="82">
        <f>IF($C104="OK",_xlfn.NUMBERVALUE(Plantilla!CV115),"")</f>
        <v/>
      </c>
      <c r="CY104" s="6">
        <f>IF($C104="OK",_xlfn.NUMBERVALUE(Plantilla!CW115),"")</f>
        <v/>
      </c>
      <c r="CZ104" s="82">
        <f>IF($C104="OK",_xlfn.NUMBERVALUE(Plantilla!CX115),"")</f>
        <v/>
      </c>
      <c r="DA104" s="6">
        <f>IF($C104="OK",_xlfn.NUMBERVALUE(Plantilla!CY115),"")</f>
        <v/>
      </c>
      <c r="DB104" s="109">
        <f>IF($C104="OK",_xlfn.NUMBERVALUE(Plantilla!CZ115),"")</f>
        <v/>
      </c>
      <c r="DC104" s="6">
        <f>IF($C104="OK",_xlfn.NUMBERVALUE(Plantilla!DA115),"")</f>
        <v/>
      </c>
      <c r="DD104" s="6">
        <f>IF($C104="OK",TEXT(Plantilla!DB115,"#"),"")</f>
        <v/>
      </c>
      <c r="DE104" s="6">
        <f>IF($C104="OK",_xlfn.NUMBERVALUE(Plantilla!DC115),"")</f>
        <v/>
      </c>
      <c r="DF104" s="4">
        <f>IF($C104="OK",_xlfn.NUMBERVALUE(Plantilla!DD115),"")</f>
        <v/>
      </c>
      <c r="DG104" s="6">
        <f>IF($C104="OK",_xlfn.NUMBERVALUE(Plantilla!DE115),"")</f>
        <v/>
      </c>
      <c r="DH104" s="6">
        <f>IF($C104="OK",_xlfn.NUMBERVALUE(Plantilla!DF115),"")</f>
        <v/>
      </c>
      <c r="DI104" s="6">
        <f>IF($C104="OK",_xlfn.NUMBERVALUE(Plantilla!DG115),"")</f>
        <v/>
      </c>
      <c r="DJ104" s="6">
        <f>IF($C104="OK",_xlfn.NUMBERVALUE(Plantilla!DH115),"")</f>
        <v/>
      </c>
      <c r="DK104" s="6">
        <f>IF($C104="OK",_xlfn.NUMBERVALUE(Plantilla!DI115),"")</f>
        <v/>
      </c>
      <c r="DL104" s="6">
        <f>IF($C104="OK",_xlfn.NUMBERVALUE(Plantilla!DJ115),"")</f>
        <v/>
      </c>
      <c r="DM104" s="6">
        <f>IF($C104="OK",_xlfn.NUMBERVALUE(Plantilla!DK115),"")</f>
        <v/>
      </c>
      <c r="DN104" s="6">
        <f>IF($C104="OK",_xlfn.NUMBERVALUE(Plantilla!DL115),"")</f>
        <v/>
      </c>
      <c r="DO104" s="6">
        <f>IF($C104="OK",_xlfn.NUMBERVALUE(Plantilla!DM115),"")</f>
        <v/>
      </c>
      <c r="DP104" s="6">
        <f>IF($C104="OK",_xlfn.NUMBERVALUE(Plantilla!DN115),"")</f>
        <v/>
      </c>
      <c r="DQ104" s="6">
        <f>IF($C104="OK",_xlfn.NUMBERVALUE(Plantilla!DO115),"")</f>
        <v/>
      </c>
      <c r="DR104" s="6">
        <f>IF($C104="OK",_xlfn.NUMBERVALUE(Plantilla!DP115),"")</f>
        <v/>
      </c>
      <c r="DS104">
        <f>IF($C104="OK",TEXT(Plantilla!DR115,"#"),"")</f>
        <v/>
      </c>
      <c r="DT104" s="6" t="n"/>
    </row>
    <row r="105">
      <c r="A105">
        <f>IF(Plantilla!$I$6="¡Perfecto!, Guarda el archivo y adjúntalo a tu interfaz de Nómina Electrónica","OK","Error")</f>
        <v/>
      </c>
      <c r="B105">
        <f>IF(Plantilla!$I$6="¡Perfecto!, Guarda el archivo y adjúntalo a tu interfaz de Nómina Electrónica",MID(Plantilla!$D$2,SEARCH("V",Plantilla!$D$2),10),"")</f>
        <v/>
      </c>
      <c r="C105">
        <f>Plantilla!C116</f>
        <v/>
      </c>
      <c r="D105">
        <f>IF($C105="OK",Plantilla!B116,"")</f>
        <v/>
      </c>
      <c r="E105">
        <f>IF($C105="OK",
   VLOOKUP(Plantilla!$E$4,'Tablas '!$AP$4:$AT$6,5,FALSE),
"")</f>
        <v/>
      </c>
      <c r="F105">
        <f>IF($C105="OK",TEXT(Plantilla!D116,"#"),"")</f>
        <v/>
      </c>
      <c r="G105">
        <f>IF($C105="OK",
   VLOOKUP(Plantilla!E116,'Tablas '!$B$4:$C$14,2,FALSE),
"")</f>
        <v/>
      </c>
      <c r="H105">
        <f>IF($C105="OK",TEXT(Plantilla!F116,"#"),"")</f>
        <v/>
      </c>
      <c r="I105">
        <f>IF($C105="OK",TEXT(Plantilla!G116,"#"),"")</f>
        <v/>
      </c>
      <c r="J105">
        <f>IF($C105="OK",TEXT(Plantilla!H116,"#"),"")</f>
        <v/>
      </c>
      <c r="K105">
        <f>IF($C105="OK",TEXT(Plantilla!I116,"#"),"")</f>
        <v/>
      </c>
      <c r="L105">
        <f>IF($C105="OK",TEXT(Plantilla!J116,"#"),"")</f>
        <v/>
      </c>
      <c r="M105">
        <f>IF($C105="OK",TEXT(Plantilla!K116,"#"),"")</f>
        <v/>
      </c>
      <c r="N105">
        <f>IF($C105="OK",
   CONCATENATE(YEAR(Plantilla!L116),"-",TEXT(MONTH(Plantilla!L116),"00"),"-",TEXT(DAY(Plantilla!L116),"00")),
"")</f>
        <v/>
      </c>
      <c r="O105">
        <f>IF($C105="OK",_xlfn.NUMBERVALUE(Plantilla!M116),"")</f>
        <v/>
      </c>
      <c r="P105">
        <f>IF($C105="OK",
   IF(Plantilla!N116&lt;&gt;"",
      CONCATENATE(YEAR(Plantilla!N116),"-",TEXT(MONTH(Plantilla!N116),"00"),"-",TEXT(DAY(Plantilla!N116),"00")),
   ""),
"")</f>
        <v/>
      </c>
      <c r="Q105">
        <f>IF($C105="OK",
   VLOOKUP(Plantilla!O116,'Tablas '!$E$4:$F$19,2,FALSE),
"")</f>
        <v/>
      </c>
      <c r="R105">
        <f>IF($C105="OK",
   VLOOKUP(Plantilla!P116,'Tablas '!$H$4:$I$5,2,FALSE),
"")</f>
        <v/>
      </c>
      <c r="S105">
        <f>IF($C105="OK",
   VLOOKUP(Plantilla!Q116,'Tablas '!$K$4:$L$8,2,FALSE),
"")</f>
        <v/>
      </c>
      <c r="T105">
        <f>IF($C105="OK",
   VLOOKUP(Plantilla!R116,'Tablas '!$AE$4:$AF$6,2,FALSE),
"")</f>
        <v/>
      </c>
      <c r="U105">
        <f>IF($C105="OK",
   VLOOKUP(Plantilla!S116,'Tablas '!$AE$4:$AF$6,2,FALSE),
"")</f>
        <v/>
      </c>
      <c r="V105">
        <f>IF($C105="OK",TEXT(Plantilla!T116,"#"),"")</f>
        <v/>
      </c>
      <c r="W105" s="84">
        <f>IF($C105="OK",
   VLOOKUP(Plantilla!U116,'Tablas '!$AM$4:$AN$1126,2,FALSE),
"")</f>
        <v/>
      </c>
      <c r="X105">
        <f>IF($C105="OK",TEXT(Plantilla!V116,"#"),"")</f>
        <v/>
      </c>
      <c r="Y105">
        <f>IF($C105="OK",
   CONCATENATE(YEAR(Plantilla!W116),"-",TEXT(MONTH(Plantilla!W116),"00"),"-",TEXT(DAY(Plantilla!W116),"00")),
"")</f>
        <v/>
      </c>
      <c r="Z105">
        <f>IF($C105="OK",
   CONCATENATE(YEAR(Plantilla!X116),"-",TEXT(MONTH(Plantilla!X116),"00"),"-",TEXT(DAY(Plantilla!X116),"00")),
"")</f>
        <v/>
      </c>
      <c r="AA105">
        <f>IF($C105="OK",
   TEXT(VLOOKUP(Plantilla!Y116,'Tablas '!$Q$4:$R$9,2,FALSE),"#"),
"")</f>
        <v/>
      </c>
      <c r="AB105">
        <f>IF($C105="OK",
   CONCATENATE(YEAR(Plantilla!Z116),"-",TEXT(MONTH(Plantilla!Z116),"00"),"-",TEXT(DAY(Plantilla!Z116),"00")),
"")</f>
        <v/>
      </c>
      <c r="AC105">
        <f>IF($C105="OK",
   TEXT(VLOOKUP(Plantilla!AA116,'Tablas '!$T$4:$U$13,2,FALSE),"#"),
"")</f>
        <v/>
      </c>
      <c r="AD105">
        <f>IF($C105="OK",TEXT(Plantilla!AB116,"#"),"")</f>
        <v/>
      </c>
      <c r="AE105">
        <f>IF($C105="OK",
   IF(Plantilla!AC116&lt;&gt;"",
      TEXT(VLOOKUP(Plantilla!AC116,'Tablas '!$W$4:$X$7,2,FALSE),"#"),
   ""),
"")</f>
        <v/>
      </c>
      <c r="AF105">
        <f>IF($C105="OK",TEXT(Plantilla!AD116,"#"),"")</f>
        <v/>
      </c>
      <c r="AG105" s="6">
        <f>IF($C105="OK",_xlfn.NUMBERVALUE(Plantilla!AE116),"")</f>
        <v/>
      </c>
      <c r="AH105" s="4">
        <f>IF($C105="OK",_xlfn.NUMBERVALUE(Plantilla!AF116),"")</f>
        <v/>
      </c>
      <c r="AI105" s="6">
        <f>IF($C105="OK",_xlfn.NUMBERVALUE(Plantilla!AG116),"")</f>
        <v/>
      </c>
      <c r="AJ105" s="6">
        <f>IF($C105="OK",_xlfn.NUMBERVALUE(Plantilla!AH116),"")</f>
        <v/>
      </c>
      <c r="AK105" s="6">
        <f>IF($C105="OK",_xlfn.NUMBERVALUE(Plantilla!AI116),"")</f>
        <v/>
      </c>
      <c r="AL105" s="6">
        <f>IF($C105="OK",_xlfn.NUMBERVALUE(Plantilla!AJ116),"")</f>
        <v/>
      </c>
      <c r="AM105" s="4">
        <f>IF($C105="OK",_xlfn.NUMBERVALUE(Plantilla!AK116),"")</f>
        <v/>
      </c>
      <c r="AN105" s="6">
        <f>IF($C105="OK",_xlfn.NUMBERVALUE(Plantilla!AL116),"")</f>
        <v/>
      </c>
      <c r="AO105" s="4">
        <f>IF($C105="OK",_xlfn.NUMBERVALUE(Plantilla!AM116),"")</f>
        <v/>
      </c>
      <c r="AP105" s="6">
        <f>IF($C105="OK",_xlfn.NUMBERVALUE(Plantilla!AN116),"")</f>
        <v/>
      </c>
      <c r="AQ105" s="4">
        <f>IF($C105="OK",_xlfn.NUMBERVALUE(Plantilla!AO116),"")</f>
        <v/>
      </c>
      <c r="AR105" s="6">
        <f>IF($C105="OK",_xlfn.NUMBERVALUE(Plantilla!AP116),"")</f>
        <v/>
      </c>
      <c r="AS105" s="4">
        <f>IF($C105="OK",_xlfn.NUMBERVALUE(Plantilla!AQ116),"")</f>
        <v/>
      </c>
      <c r="AT105" s="6">
        <f>IF($C105="OK",_xlfn.NUMBERVALUE(Plantilla!AR116),"")</f>
        <v/>
      </c>
      <c r="AU105" s="4">
        <f>IF($C105="OK",_xlfn.NUMBERVALUE(Plantilla!AS116),"")</f>
        <v/>
      </c>
      <c r="AV105" s="6">
        <f>IF($C105="OK",_xlfn.NUMBERVALUE(Plantilla!AT116),"")</f>
        <v/>
      </c>
      <c r="AW105" s="4">
        <f>IF($C105="OK",_xlfn.NUMBERVALUE(Plantilla!AU116),"")</f>
        <v/>
      </c>
      <c r="AX105" s="6">
        <f>IF($C105="OK",_xlfn.NUMBERVALUE(Plantilla!AV116),"")</f>
        <v/>
      </c>
      <c r="AY105" s="4">
        <f>IF($C105="OK",_xlfn.NUMBERVALUE(Plantilla!AW116),"")</f>
        <v/>
      </c>
      <c r="AZ105" s="6">
        <f>IF($C105="OK",_xlfn.NUMBERVALUE(Plantilla!AX116),"")</f>
        <v/>
      </c>
      <c r="BA105">
        <f>IF($C105="OK",_xlfn.NUMBERVALUE(Plantilla!AY116),"")</f>
        <v/>
      </c>
      <c r="BB105">
        <f>IF($C105="OK",_xlfn.NUMBERVALUE(Plantilla!AZ116),"")</f>
        <v/>
      </c>
      <c r="BC105" s="4">
        <f>IF($C105="OK",_xlfn.NUMBERVALUE(Plantilla!BA116),"")</f>
        <v/>
      </c>
      <c r="BD105" s="6">
        <f>IF($C105="OK",_xlfn.NUMBERVALUE(Plantilla!BB116),"")</f>
        <v/>
      </c>
      <c r="BE105" s="4">
        <f>IF($C105="OK",_xlfn.NUMBERVALUE(Plantilla!BC116),"")</f>
        <v/>
      </c>
      <c r="BF105" s="6">
        <f>IF($C105="OK",_xlfn.NUMBERVALUE(Plantilla!BD116),"")</f>
        <v/>
      </c>
      <c r="BG105" s="4">
        <f>IF($C105="OK",_xlfn.NUMBERVALUE(Plantilla!BE116),"")</f>
        <v/>
      </c>
      <c r="BH105" s="6">
        <f>IF($C105="OK",_xlfn.NUMBERVALUE(Plantilla!BF116),"")</f>
        <v/>
      </c>
      <c r="BI105" s="110">
        <f>IF($C105="OK",_xlfn.NUMBERVALUE(Plantilla!BG116),"")</f>
        <v/>
      </c>
      <c r="BJ105" s="6">
        <f>IF($C105="OK",_xlfn.NUMBERVALUE(Plantilla!BH116),"")</f>
        <v/>
      </c>
      <c r="BK105" s="109">
        <f>IF($C105="OK",_xlfn.NUMBERVALUE(Plantilla!BI116),"")</f>
        <v/>
      </c>
      <c r="BL105" s="6">
        <f>IF($C105="OK",
   IF(Plantilla!BJ116&lt;&gt;"",
      TEXT(VLOOKUP(Plantilla!BJ116,'Tablas '!$Z$4:$AA$6,2,FALSE),"#"),
   ""),
"")</f>
        <v/>
      </c>
      <c r="BM105" s="4">
        <f>IF($C105="OK",_xlfn.NUMBERVALUE(Plantilla!BK116),"")</f>
        <v/>
      </c>
      <c r="BN105" s="4">
        <f>IF($C105="OK",_xlfn.NUMBERVALUE(Plantilla!BL116),"")</f>
        <v/>
      </c>
      <c r="BO105" s="6">
        <f>IF($C105="OK",_xlfn.NUMBERVALUE(Plantilla!BM116),"")</f>
        <v/>
      </c>
      <c r="BP105" s="4">
        <f>IF($C105="OK",_xlfn.NUMBERVALUE(Plantilla!BN116),"")</f>
        <v/>
      </c>
      <c r="BQ105" s="6">
        <f>IF($C105="OK",_xlfn.NUMBERVALUE(Plantilla!BO116),"")</f>
        <v/>
      </c>
      <c r="BR105" s="4">
        <f>IF($C105="OK",_xlfn.NUMBERVALUE(Plantilla!BP116),"")</f>
        <v/>
      </c>
      <c r="BS105" s="6">
        <f>IF($C105="OK",_xlfn.NUMBERVALUE(Plantilla!BQ116),"")</f>
        <v/>
      </c>
      <c r="BT105" s="4">
        <f>IF($C105="OK",_xlfn.NUMBERVALUE(Plantilla!BR116),"")</f>
        <v/>
      </c>
      <c r="BU105" s="6">
        <f>IF($C105="OK",_xlfn.NUMBERVALUE(Plantilla!BS116),"")</f>
        <v/>
      </c>
      <c r="BV105" s="6">
        <f>IF($C105="OK",_xlfn.NUMBERVALUE(Plantilla!BT116),"")</f>
        <v/>
      </c>
      <c r="BW105" s="6">
        <f>IF($C105="OK",_xlfn.NUMBERVALUE(Plantilla!BU116),"")</f>
        <v/>
      </c>
      <c r="BX105" s="6">
        <f>IF($C105="OK",_xlfn.NUMBERVALUE(Plantilla!BV116),"")</f>
        <v/>
      </c>
      <c r="BY105" s="6">
        <f>IF($C105="OK",_xlfn.NUMBERVALUE(Plantilla!BW116),"")</f>
        <v/>
      </c>
      <c r="BZ105" s="6">
        <f>IF($C105="OK",_xlfn.NUMBERVALUE(Plantilla!BX116),"")</f>
        <v/>
      </c>
      <c r="CA105" s="6">
        <f>IF($C105="OK",_xlfn.NUMBERVALUE(Plantilla!BY116),"")</f>
        <v/>
      </c>
      <c r="CB105" s="6">
        <f>IF($C105="OK",_xlfn.NUMBERVALUE(Plantilla!BZ116),"")</f>
        <v/>
      </c>
      <c r="CC105" s="6">
        <f>IF($C105="OK",_xlfn.NUMBERVALUE(Plantilla!CA116),"")</f>
        <v/>
      </c>
      <c r="CD105" s="6">
        <f>IF($C105="OK",_xlfn.NUMBERVALUE(Plantilla!CB116),"")</f>
        <v/>
      </c>
      <c r="CE105" s="6">
        <f>IF($C105="OK",_xlfn.NUMBERVALUE(Plantilla!CC116),"")</f>
        <v/>
      </c>
      <c r="CF105" s="4">
        <f>IF($C105="OK",_xlfn.NUMBERVALUE(Plantilla!CD116),"")</f>
        <v/>
      </c>
      <c r="CG105" s="6">
        <f>IF($C105="OK",_xlfn.NUMBERVALUE(Plantilla!CE116),"")</f>
        <v/>
      </c>
      <c r="CH105" s="6">
        <f>IF($C105="OK",_xlfn.NUMBERVALUE(Plantilla!CF116),"")</f>
        <v/>
      </c>
      <c r="CI105" s="6">
        <f>IF($C105="OK",_xlfn.NUMBERVALUE(Plantilla!CG116),"")</f>
        <v/>
      </c>
      <c r="CJ105" s="6">
        <f>IF($C105="OK",_xlfn.NUMBERVALUE(Plantilla!CH116),"")</f>
        <v/>
      </c>
      <c r="CK105" s="6">
        <f>IF($C105="OK",_xlfn.NUMBERVALUE(Plantilla!CI116),"")</f>
        <v/>
      </c>
      <c r="CL105" s="6">
        <f>IF($C105="OK",_xlfn.NUMBERVALUE(Plantilla!CJ116),"")</f>
        <v/>
      </c>
      <c r="CM105">
        <f>IF($C105="OK",TEXT(Plantilla!CK116,"#"),"")</f>
        <v/>
      </c>
      <c r="CN105" s="6">
        <f>IF($C105="OK",_xlfn.NUMBERVALUE(Plantilla!CL116),"")</f>
        <v/>
      </c>
      <c r="CO105" s="6">
        <f>IF($C105="OK",_xlfn.NUMBERVALUE(Plantilla!CM116),"")</f>
        <v/>
      </c>
      <c r="CP105" s="110">
        <f>IF($C105="OK",_xlfn.NUMBERVALUE(Plantilla!CN116),"")</f>
        <v/>
      </c>
      <c r="CQ105" s="6">
        <f>IF($C105="OK",_xlfn.NUMBERVALUE(Plantilla!CO116),"")</f>
        <v/>
      </c>
      <c r="CR105" s="109">
        <f>IF($C105="OK",_xlfn.NUMBERVALUE(Plantilla!CP116),"")</f>
        <v/>
      </c>
      <c r="CS105" s="110">
        <f>IF($C105="OK",_xlfn.NUMBERVALUE(Plantilla!CQ116),"")</f>
        <v/>
      </c>
      <c r="CT105" s="6">
        <f>IF($C105="OK",_xlfn.NUMBERVALUE(Plantilla!CR116),"")</f>
        <v/>
      </c>
      <c r="CU105" s="109">
        <f>IF($C105="OK",_xlfn.NUMBERVALUE(Plantilla!CS116),"")</f>
        <v/>
      </c>
      <c r="CV105" s="110">
        <f>IF($C105="OK",_xlfn.NUMBERVALUE(Plantilla!CT116),"")</f>
        <v/>
      </c>
      <c r="CW105" s="6">
        <f>IF($C105="OK",_xlfn.NUMBERVALUE(Plantilla!CU116),"")</f>
        <v/>
      </c>
      <c r="CX105" s="82">
        <f>IF($C105="OK",_xlfn.NUMBERVALUE(Plantilla!CV116),"")</f>
        <v/>
      </c>
      <c r="CY105" s="6">
        <f>IF($C105="OK",_xlfn.NUMBERVALUE(Plantilla!CW116),"")</f>
        <v/>
      </c>
      <c r="CZ105" s="82">
        <f>IF($C105="OK",_xlfn.NUMBERVALUE(Plantilla!CX116),"")</f>
        <v/>
      </c>
      <c r="DA105" s="6">
        <f>IF($C105="OK",_xlfn.NUMBERVALUE(Plantilla!CY116),"")</f>
        <v/>
      </c>
      <c r="DB105" s="109">
        <f>IF($C105="OK",_xlfn.NUMBERVALUE(Plantilla!CZ116),"")</f>
        <v/>
      </c>
      <c r="DC105" s="6">
        <f>IF($C105="OK",_xlfn.NUMBERVALUE(Plantilla!DA116),"")</f>
        <v/>
      </c>
      <c r="DD105" s="6">
        <f>IF($C105="OK",TEXT(Plantilla!DB116,"#"),"")</f>
        <v/>
      </c>
      <c r="DE105" s="6">
        <f>IF($C105="OK",_xlfn.NUMBERVALUE(Plantilla!DC116),"")</f>
        <v/>
      </c>
      <c r="DF105" s="4">
        <f>IF($C105="OK",_xlfn.NUMBERVALUE(Plantilla!DD116),"")</f>
        <v/>
      </c>
      <c r="DG105" s="6">
        <f>IF($C105="OK",_xlfn.NUMBERVALUE(Plantilla!DE116),"")</f>
        <v/>
      </c>
      <c r="DH105" s="6">
        <f>IF($C105="OK",_xlfn.NUMBERVALUE(Plantilla!DF116),"")</f>
        <v/>
      </c>
      <c r="DI105" s="6">
        <f>IF($C105="OK",_xlfn.NUMBERVALUE(Plantilla!DG116),"")</f>
        <v/>
      </c>
      <c r="DJ105" s="6">
        <f>IF($C105="OK",_xlfn.NUMBERVALUE(Plantilla!DH116),"")</f>
        <v/>
      </c>
      <c r="DK105" s="6">
        <f>IF($C105="OK",_xlfn.NUMBERVALUE(Plantilla!DI116),"")</f>
        <v/>
      </c>
      <c r="DL105" s="6">
        <f>IF($C105="OK",_xlfn.NUMBERVALUE(Plantilla!DJ116),"")</f>
        <v/>
      </c>
      <c r="DM105" s="6">
        <f>IF($C105="OK",_xlfn.NUMBERVALUE(Plantilla!DK116),"")</f>
        <v/>
      </c>
      <c r="DN105" s="6">
        <f>IF($C105="OK",_xlfn.NUMBERVALUE(Plantilla!DL116),"")</f>
        <v/>
      </c>
      <c r="DO105" s="6">
        <f>IF($C105="OK",_xlfn.NUMBERVALUE(Plantilla!DM116),"")</f>
        <v/>
      </c>
      <c r="DP105" s="6">
        <f>IF($C105="OK",_xlfn.NUMBERVALUE(Plantilla!DN116),"")</f>
        <v/>
      </c>
      <c r="DQ105" s="6">
        <f>IF($C105="OK",_xlfn.NUMBERVALUE(Plantilla!DO116),"")</f>
        <v/>
      </c>
      <c r="DR105" s="6">
        <f>IF($C105="OK",_xlfn.NUMBERVALUE(Plantilla!DP116),"")</f>
        <v/>
      </c>
      <c r="DS105">
        <f>IF($C105="OK",TEXT(Plantilla!DR116,"#"),"")</f>
        <v/>
      </c>
      <c r="DT105" s="6" t="n"/>
    </row>
    <row r="106">
      <c r="A106">
        <f>IF(Plantilla!$I$6="¡Perfecto!, Guarda el archivo y adjúntalo a tu interfaz de Nómina Electrónica","OK","Error")</f>
        <v/>
      </c>
      <c r="B106">
        <f>IF(Plantilla!$I$6="¡Perfecto!, Guarda el archivo y adjúntalo a tu interfaz de Nómina Electrónica",MID(Plantilla!$D$2,SEARCH("V",Plantilla!$D$2),10),"")</f>
        <v/>
      </c>
      <c r="C106">
        <f>Plantilla!C117</f>
        <v/>
      </c>
      <c r="D106">
        <f>IF($C106="OK",Plantilla!B117,"")</f>
        <v/>
      </c>
      <c r="E106">
        <f>IF($C106="OK",
   VLOOKUP(Plantilla!$E$4,'Tablas '!$AP$4:$AT$6,5,FALSE),
"")</f>
        <v/>
      </c>
      <c r="F106">
        <f>IF($C106="OK",TEXT(Plantilla!D117,"#"),"")</f>
        <v/>
      </c>
      <c r="G106">
        <f>IF($C106="OK",
   VLOOKUP(Plantilla!E117,'Tablas '!$B$4:$C$14,2,FALSE),
"")</f>
        <v/>
      </c>
      <c r="H106">
        <f>IF($C106="OK",TEXT(Plantilla!F117,"#"),"")</f>
        <v/>
      </c>
      <c r="I106">
        <f>IF($C106="OK",TEXT(Plantilla!G117,"#"),"")</f>
        <v/>
      </c>
      <c r="J106">
        <f>IF($C106="OK",TEXT(Plantilla!H117,"#"),"")</f>
        <v/>
      </c>
      <c r="K106">
        <f>IF($C106="OK",TEXT(Plantilla!I117,"#"),"")</f>
        <v/>
      </c>
      <c r="L106">
        <f>IF($C106="OK",TEXT(Plantilla!J117,"#"),"")</f>
        <v/>
      </c>
      <c r="M106">
        <f>IF($C106="OK",TEXT(Plantilla!K117,"#"),"")</f>
        <v/>
      </c>
      <c r="N106">
        <f>IF($C106="OK",
   CONCATENATE(YEAR(Plantilla!L117),"-",TEXT(MONTH(Plantilla!L117),"00"),"-",TEXT(DAY(Plantilla!L117),"00")),
"")</f>
        <v/>
      </c>
      <c r="O106">
        <f>IF($C106="OK",_xlfn.NUMBERVALUE(Plantilla!M117),"")</f>
        <v/>
      </c>
      <c r="P106">
        <f>IF($C106="OK",
   IF(Plantilla!N117&lt;&gt;"",
      CONCATENATE(YEAR(Plantilla!N117),"-",TEXT(MONTH(Plantilla!N117),"00"),"-",TEXT(DAY(Plantilla!N117),"00")),
   ""),
"")</f>
        <v/>
      </c>
      <c r="Q106">
        <f>IF($C106="OK",
   VLOOKUP(Plantilla!O117,'Tablas '!$E$4:$F$19,2,FALSE),
"")</f>
        <v/>
      </c>
      <c r="R106">
        <f>IF($C106="OK",
   VLOOKUP(Plantilla!P117,'Tablas '!$H$4:$I$5,2,FALSE),
"")</f>
        <v/>
      </c>
      <c r="S106">
        <f>IF($C106="OK",
   VLOOKUP(Plantilla!Q117,'Tablas '!$K$4:$L$8,2,FALSE),
"")</f>
        <v/>
      </c>
      <c r="T106">
        <f>IF($C106="OK",
   VLOOKUP(Plantilla!R117,'Tablas '!$AE$4:$AF$6,2,FALSE),
"")</f>
        <v/>
      </c>
      <c r="U106">
        <f>IF($C106="OK",
   VLOOKUP(Plantilla!S117,'Tablas '!$AE$4:$AF$6,2,FALSE),
"")</f>
        <v/>
      </c>
      <c r="V106">
        <f>IF($C106="OK",TEXT(Plantilla!T117,"#"),"")</f>
        <v/>
      </c>
      <c r="W106" s="84">
        <f>IF($C106="OK",
   VLOOKUP(Plantilla!U117,'Tablas '!$AM$4:$AN$1126,2,FALSE),
"")</f>
        <v/>
      </c>
      <c r="X106">
        <f>IF($C106="OK",TEXT(Plantilla!V117,"#"),"")</f>
        <v/>
      </c>
      <c r="Y106">
        <f>IF($C106="OK",
   CONCATENATE(YEAR(Plantilla!W117),"-",TEXT(MONTH(Plantilla!W117),"00"),"-",TEXT(DAY(Plantilla!W117),"00")),
"")</f>
        <v/>
      </c>
      <c r="Z106">
        <f>IF($C106="OK",
   CONCATENATE(YEAR(Plantilla!X117),"-",TEXT(MONTH(Plantilla!X117),"00"),"-",TEXT(DAY(Plantilla!X117),"00")),
"")</f>
        <v/>
      </c>
      <c r="AA106">
        <f>IF($C106="OK",
   TEXT(VLOOKUP(Plantilla!Y117,'Tablas '!$Q$4:$R$9,2,FALSE),"#"),
"")</f>
        <v/>
      </c>
      <c r="AB106">
        <f>IF($C106="OK",
   CONCATENATE(YEAR(Plantilla!Z117),"-",TEXT(MONTH(Plantilla!Z117),"00"),"-",TEXT(DAY(Plantilla!Z117),"00")),
"")</f>
        <v/>
      </c>
      <c r="AC106">
        <f>IF($C106="OK",
   TEXT(VLOOKUP(Plantilla!AA117,'Tablas '!$T$4:$U$13,2,FALSE),"#"),
"")</f>
        <v/>
      </c>
      <c r="AD106">
        <f>IF($C106="OK",TEXT(Plantilla!AB117,"#"),"")</f>
        <v/>
      </c>
      <c r="AE106">
        <f>IF($C106="OK",
   IF(Plantilla!AC117&lt;&gt;"",
      TEXT(VLOOKUP(Plantilla!AC117,'Tablas '!$W$4:$X$7,2,FALSE),"#"),
   ""),
"")</f>
        <v/>
      </c>
      <c r="AF106">
        <f>IF($C106="OK",TEXT(Plantilla!AD117,"#"),"")</f>
        <v/>
      </c>
      <c r="AG106" s="6">
        <f>IF($C106="OK",_xlfn.NUMBERVALUE(Plantilla!AE117),"")</f>
        <v/>
      </c>
      <c r="AH106" s="4">
        <f>IF($C106="OK",_xlfn.NUMBERVALUE(Plantilla!AF117),"")</f>
        <v/>
      </c>
      <c r="AI106" s="6">
        <f>IF($C106="OK",_xlfn.NUMBERVALUE(Plantilla!AG117),"")</f>
        <v/>
      </c>
      <c r="AJ106" s="6">
        <f>IF($C106="OK",_xlfn.NUMBERVALUE(Plantilla!AH117),"")</f>
        <v/>
      </c>
      <c r="AK106" s="6">
        <f>IF($C106="OK",_xlfn.NUMBERVALUE(Plantilla!AI117),"")</f>
        <v/>
      </c>
      <c r="AL106" s="6">
        <f>IF($C106="OK",_xlfn.NUMBERVALUE(Plantilla!AJ117),"")</f>
        <v/>
      </c>
      <c r="AM106" s="4">
        <f>IF($C106="OK",_xlfn.NUMBERVALUE(Plantilla!AK117),"")</f>
        <v/>
      </c>
      <c r="AN106" s="6">
        <f>IF($C106="OK",_xlfn.NUMBERVALUE(Plantilla!AL117),"")</f>
        <v/>
      </c>
      <c r="AO106" s="4">
        <f>IF($C106="OK",_xlfn.NUMBERVALUE(Plantilla!AM117),"")</f>
        <v/>
      </c>
      <c r="AP106" s="6">
        <f>IF($C106="OK",_xlfn.NUMBERVALUE(Plantilla!AN117),"")</f>
        <v/>
      </c>
      <c r="AQ106" s="4">
        <f>IF($C106="OK",_xlfn.NUMBERVALUE(Plantilla!AO117),"")</f>
        <v/>
      </c>
      <c r="AR106" s="6">
        <f>IF($C106="OK",_xlfn.NUMBERVALUE(Plantilla!AP117),"")</f>
        <v/>
      </c>
      <c r="AS106" s="4">
        <f>IF($C106="OK",_xlfn.NUMBERVALUE(Plantilla!AQ117),"")</f>
        <v/>
      </c>
      <c r="AT106" s="6">
        <f>IF($C106="OK",_xlfn.NUMBERVALUE(Plantilla!AR117),"")</f>
        <v/>
      </c>
      <c r="AU106" s="4">
        <f>IF($C106="OK",_xlfn.NUMBERVALUE(Plantilla!AS117),"")</f>
        <v/>
      </c>
      <c r="AV106" s="6">
        <f>IF($C106="OK",_xlfn.NUMBERVALUE(Plantilla!AT117),"")</f>
        <v/>
      </c>
      <c r="AW106" s="4">
        <f>IF($C106="OK",_xlfn.NUMBERVALUE(Plantilla!AU117),"")</f>
        <v/>
      </c>
      <c r="AX106" s="6">
        <f>IF($C106="OK",_xlfn.NUMBERVALUE(Plantilla!AV117),"")</f>
        <v/>
      </c>
      <c r="AY106" s="4">
        <f>IF($C106="OK",_xlfn.NUMBERVALUE(Plantilla!AW117),"")</f>
        <v/>
      </c>
      <c r="AZ106" s="6">
        <f>IF($C106="OK",_xlfn.NUMBERVALUE(Plantilla!AX117),"")</f>
        <v/>
      </c>
      <c r="BA106">
        <f>IF($C106="OK",_xlfn.NUMBERVALUE(Plantilla!AY117),"")</f>
        <v/>
      </c>
      <c r="BB106">
        <f>IF($C106="OK",_xlfn.NUMBERVALUE(Plantilla!AZ117),"")</f>
        <v/>
      </c>
      <c r="BC106" s="4">
        <f>IF($C106="OK",_xlfn.NUMBERVALUE(Plantilla!BA117),"")</f>
        <v/>
      </c>
      <c r="BD106" s="6">
        <f>IF($C106="OK",_xlfn.NUMBERVALUE(Plantilla!BB117),"")</f>
        <v/>
      </c>
      <c r="BE106" s="4">
        <f>IF($C106="OK",_xlfn.NUMBERVALUE(Plantilla!BC117),"")</f>
        <v/>
      </c>
      <c r="BF106" s="6">
        <f>IF($C106="OK",_xlfn.NUMBERVALUE(Plantilla!BD117),"")</f>
        <v/>
      </c>
      <c r="BG106" s="4">
        <f>IF($C106="OK",_xlfn.NUMBERVALUE(Plantilla!BE117),"")</f>
        <v/>
      </c>
      <c r="BH106" s="6">
        <f>IF($C106="OK",_xlfn.NUMBERVALUE(Plantilla!BF117),"")</f>
        <v/>
      </c>
      <c r="BI106" s="110">
        <f>IF($C106="OK",_xlfn.NUMBERVALUE(Plantilla!BG117),"")</f>
        <v/>
      </c>
      <c r="BJ106" s="6">
        <f>IF($C106="OK",_xlfn.NUMBERVALUE(Plantilla!BH117),"")</f>
        <v/>
      </c>
      <c r="BK106" s="109">
        <f>IF($C106="OK",_xlfn.NUMBERVALUE(Plantilla!BI117),"")</f>
        <v/>
      </c>
      <c r="BL106" s="6">
        <f>IF($C106="OK",
   IF(Plantilla!BJ117&lt;&gt;"",
      TEXT(VLOOKUP(Plantilla!BJ117,'Tablas '!$Z$4:$AA$6,2,FALSE),"#"),
   ""),
"")</f>
        <v/>
      </c>
      <c r="BM106" s="4">
        <f>IF($C106="OK",_xlfn.NUMBERVALUE(Plantilla!BK117),"")</f>
        <v/>
      </c>
      <c r="BN106" s="4">
        <f>IF($C106="OK",_xlfn.NUMBERVALUE(Plantilla!BL117),"")</f>
        <v/>
      </c>
      <c r="BO106" s="6">
        <f>IF($C106="OK",_xlfn.NUMBERVALUE(Plantilla!BM117),"")</f>
        <v/>
      </c>
      <c r="BP106" s="4">
        <f>IF($C106="OK",_xlfn.NUMBERVALUE(Plantilla!BN117),"")</f>
        <v/>
      </c>
      <c r="BQ106" s="6">
        <f>IF($C106="OK",_xlfn.NUMBERVALUE(Plantilla!BO117),"")</f>
        <v/>
      </c>
      <c r="BR106" s="4">
        <f>IF($C106="OK",_xlfn.NUMBERVALUE(Plantilla!BP117),"")</f>
        <v/>
      </c>
      <c r="BS106" s="6">
        <f>IF($C106="OK",_xlfn.NUMBERVALUE(Plantilla!BQ117),"")</f>
        <v/>
      </c>
      <c r="BT106" s="4">
        <f>IF($C106="OK",_xlfn.NUMBERVALUE(Plantilla!BR117),"")</f>
        <v/>
      </c>
      <c r="BU106" s="6">
        <f>IF($C106="OK",_xlfn.NUMBERVALUE(Plantilla!BS117),"")</f>
        <v/>
      </c>
      <c r="BV106" s="6">
        <f>IF($C106="OK",_xlfn.NUMBERVALUE(Plantilla!BT117),"")</f>
        <v/>
      </c>
      <c r="BW106" s="6">
        <f>IF($C106="OK",_xlfn.NUMBERVALUE(Plantilla!BU117),"")</f>
        <v/>
      </c>
      <c r="BX106" s="6">
        <f>IF($C106="OK",_xlfn.NUMBERVALUE(Plantilla!BV117),"")</f>
        <v/>
      </c>
      <c r="BY106" s="6">
        <f>IF($C106="OK",_xlfn.NUMBERVALUE(Plantilla!BW117),"")</f>
        <v/>
      </c>
      <c r="BZ106" s="6">
        <f>IF($C106="OK",_xlfn.NUMBERVALUE(Plantilla!BX117),"")</f>
        <v/>
      </c>
      <c r="CA106" s="6">
        <f>IF($C106="OK",_xlfn.NUMBERVALUE(Plantilla!BY117),"")</f>
        <v/>
      </c>
      <c r="CB106" s="6">
        <f>IF($C106="OK",_xlfn.NUMBERVALUE(Plantilla!BZ117),"")</f>
        <v/>
      </c>
      <c r="CC106" s="6">
        <f>IF($C106="OK",_xlfn.NUMBERVALUE(Plantilla!CA117),"")</f>
        <v/>
      </c>
      <c r="CD106" s="6">
        <f>IF($C106="OK",_xlfn.NUMBERVALUE(Plantilla!CB117),"")</f>
        <v/>
      </c>
      <c r="CE106" s="6">
        <f>IF($C106="OK",_xlfn.NUMBERVALUE(Plantilla!CC117),"")</f>
        <v/>
      </c>
      <c r="CF106" s="4">
        <f>IF($C106="OK",_xlfn.NUMBERVALUE(Plantilla!CD117),"")</f>
        <v/>
      </c>
      <c r="CG106" s="6">
        <f>IF($C106="OK",_xlfn.NUMBERVALUE(Plantilla!CE117),"")</f>
        <v/>
      </c>
      <c r="CH106" s="6">
        <f>IF($C106="OK",_xlfn.NUMBERVALUE(Plantilla!CF117),"")</f>
        <v/>
      </c>
      <c r="CI106" s="6">
        <f>IF($C106="OK",_xlfn.NUMBERVALUE(Plantilla!CG117),"")</f>
        <v/>
      </c>
      <c r="CJ106" s="6">
        <f>IF($C106="OK",_xlfn.NUMBERVALUE(Plantilla!CH117),"")</f>
        <v/>
      </c>
      <c r="CK106" s="6">
        <f>IF($C106="OK",_xlfn.NUMBERVALUE(Plantilla!CI117),"")</f>
        <v/>
      </c>
      <c r="CL106" s="6">
        <f>IF($C106="OK",_xlfn.NUMBERVALUE(Plantilla!CJ117),"")</f>
        <v/>
      </c>
      <c r="CM106">
        <f>IF($C106="OK",TEXT(Plantilla!CK117,"#"),"")</f>
        <v/>
      </c>
      <c r="CN106" s="6">
        <f>IF($C106="OK",_xlfn.NUMBERVALUE(Plantilla!CL117),"")</f>
        <v/>
      </c>
      <c r="CO106" s="6">
        <f>IF($C106="OK",_xlfn.NUMBERVALUE(Plantilla!CM117),"")</f>
        <v/>
      </c>
      <c r="CP106" s="110">
        <f>IF($C106="OK",_xlfn.NUMBERVALUE(Plantilla!CN117),"")</f>
        <v/>
      </c>
      <c r="CQ106" s="6">
        <f>IF($C106="OK",_xlfn.NUMBERVALUE(Plantilla!CO117),"")</f>
        <v/>
      </c>
      <c r="CR106" s="109">
        <f>IF($C106="OK",_xlfn.NUMBERVALUE(Plantilla!CP117),"")</f>
        <v/>
      </c>
      <c r="CS106" s="110">
        <f>IF($C106="OK",_xlfn.NUMBERVALUE(Plantilla!CQ117),"")</f>
        <v/>
      </c>
      <c r="CT106" s="6">
        <f>IF($C106="OK",_xlfn.NUMBERVALUE(Plantilla!CR117),"")</f>
        <v/>
      </c>
      <c r="CU106" s="109">
        <f>IF($C106="OK",_xlfn.NUMBERVALUE(Plantilla!CS117),"")</f>
        <v/>
      </c>
      <c r="CV106" s="110">
        <f>IF($C106="OK",_xlfn.NUMBERVALUE(Plantilla!CT117),"")</f>
        <v/>
      </c>
      <c r="CW106" s="6">
        <f>IF($C106="OK",_xlfn.NUMBERVALUE(Plantilla!CU117),"")</f>
        <v/>
      </c>
      <c r="CX106" s="82">
        <f>IF($C106="OK",_xlfn.NUMBERVALUE(Plantilla!CV117),"")</f>
        <v/>
      </c>
      <c r="CY106" s="6">
        <f>IF($C106="OK",_xlfn.NUMBERVALUE(Plantilla!CW117),"")</f>
        <v/>
      </c>
      <c r="CZ106" s="82">
        <f>IF($C106="OK",_xlfn.NUMBERVALUE(Plantilla!CX117),"")</f>
        <v/>
      </c>
      <c r="DA106" s="6">
        <f>IF($C106="OK",_xlfn.NUMBERVALUE(Plantilla!CY117),"")</f>
        <v/>
      </c>
      <c r="DB106" s="109">
        <f>IF($C106="OK",_xlfn.NUMBERVALUE(Plantilla!CZ117),"")</f>
        <v/>
      </c>
      <c r="DC106" s="6">
        <f>IF($C106="OK",_xlfn.NUMBERVALUE(Plantilla!DA117),"")</f>
        <v/>
      </c>
      <c r="DD106" s="6">
        <f>IF($C106="OK",TEXT(Plantilla!DB117,"#"),"")</f>
        <v/>
      </c>
      <c r="DE106" s="6">
        <f>IF($C106="OK",_xlfn.NUMBERVALUE(Plantilla!DC117),"")</f>
        <v/>
      </c>
      <c r="DF106" s="4">
        <f>IF($C106="OK",_xlfn.NUMBERVALUE(Plantilla!DD117),"")</f>
        <v/>
      </c>
      <c r="DG106" s="6">
        <f>IF($C106="OK",_xlfn.NUMBERVALUE(Plantilla!DE117),"")</f>
        <v/>
      </c>
      <c r="DH106" s="6">
        <f>IF($C106="OK",_xlfn.NUMBERVALUE(Plantilla!DF117),"")</f>
        <v/>
      </c>
      <c r="DI106" s="6">
        <f>IF($C106="OK",_xlfn.NUMBERVALUE(Plantilla!DG117),"")</f>
        <v/>
      </c>
      <c r="DJ106" s="6">
        <f>IF($C106="OK",_xlfn.NUMBERVALUE(Plantilla!DH117),"")</f>
        <v/>
      </c>
      <c r="DK106" s="6">
        <f>IF($C106="OK",_xlfn.NUMBERVALUE(Plantilla!DI117),"")</f>
        <v/>
      </c>
      <c r="DL106" s="6">
        <f>IF($C106="OK",_xlfn.NUMBERVALUE(Plantilla!DJ117),"")</f>
        <v/>
      </c>
      <c r="DM106" s="6">
        <f>IF($C106="OK",_xlfn.NUMBERVALUE(Plantilla!DK117),"")</f>
        <v/>
      </c>
      <c r="DN106" s="6">
        <f>IF($C106="OK",_xlfn.NUMBERVALUE(Plantilla!DL117),"")</f>
        <v/>
      </c>
      <c r="DO106" s="6">
        <f>IF($C106="OK",_xlfn.NUMBERVALUE(Plantilla!DM117),"")</f>
        <v/>
      </c>
      <c r="DP106" s="6">
        <f>IF($C106="OK",_xlfn.NUMBERVALUE(Plantilla!DN117),"")</f>
        <v/>
      </c>
      <c r="DQ106" s="6">
        <f>IF($C106="OK",_xlfn.NUMBERVALUE(Plantilla!DO117),"")</f>
        <v/>
      </c>
      <c r="DR106" s="6">
        <f>IF($C106="OK",_xlfn.NUMBERVALUE(Plantilla!DP117),"")</f>
        <v/>
      </c>
      <c r="DS106">
        <f>IF($C106="OK",TEXT(Plantilla!DR117,"#"),"")</f>
        <v/>
      </c>
      <c r="DT106" s="6" t="n"/>
    </row>
    <row r="107">
      <c r="A107">
        <f>IF(Plantilla!$I$6="¡Perfecto!, Guarda el archivo y adjúntalo a tu interfaz de Nómina Electrónica","OK","Error")</f>
        <v/>
      </c>
      <c r="B107">
        <f>IF(Plantilla!$I$6="¡Perfecto!, Guarda el archivo y adjúntalo a tu interfaz de Nómina Electrónica",MID(Plantilla!$D$2,SEARCH("V",Plantilla!$D$2),10),"")</f>
        <v/>
      </c>
      <c r="C107">
        <f>Plantilla!C118</f>
        <v/>
      </c>
      <c r="D107">
        <f>IF($C107="OK",Plantilla!B118,"")</f>
        <v/>
      </c>
      <c r="E107">
        <f>IF($C107="OK",
   VLOOKUP(Plantilla!$E$4,'Tablas '!$AP$4:$AT$6,5,FALSE),
"")</f>
        <v/>
      </c>
      <c r="F107">
        <f>IF($C107="OK",TEXT(Plantilla!D118,"#"),"")</f>
        <v/>
      </c>
      <c r="G107">
        <f>IF($C107="OK",
   VLOOKUP(Plantilla!E118,'Tablas '!$B$4:$C$14,2,FALSE),
"")</f>
        <v/>
      </c>
      <c r="H107">
        <f>IF($C107="OK",TEXT(Plantilla!F118,"#"),"")</f>
        <v/>
      </c>
      <c r="I107">
        <f>IF($C107="OK",TEXT(Plantilla!G118,"#"),"")</f>
        <v/>
      </c>
      <c r="J107">
        <f>IF($C107="OK",TEXT(Plantilla!H118,"#"),"")</f>
        <v/>
      </c>
      <c r="K107">
        <f>IF($C107="OK",TEXT(Plantilla!I118,"#"),"")</f>
        <v/>
      </c>
      <c r="L107">
        <f>IF($C107="OK",TEXT(Plantilla!J118,"#"),"")</f>
        <v/>
      </c>
      <c r="M107">
        <f>IF($C107="OK",TEXT(Plantilla!K118,"#"),"")</f>
        <v/>
      </c>
      <c r="N107">
        <f>IF($C107="OK",
   CONCATENATE(YEAR(Plantilla!L118),"-",TEXT(MONTH(Plantilla!L118),"00"),"-",TEXT(DAY(Plantilla!L118),"00")),
"")</f>
        <v/>
      </c>
      <c r="O107">
        <f>IF($C107="OK",_xlfn.NUMBERVALUE(Plantilla!M118),"")</f>
        <v/>
      </c>
      <c r="P107">
        <f>IF($C107="OK",
   IF(Plantilla!N118&lt;&gt;"",
      CONCATENATE(YEAR(Plantilla!N118),"-",TEXT(MONTH(Plantilla!N118),"00"),"-",TEXT(DAY(Plantilla!N118),"00")),
   ""),
"")</f>
        <v/>
      </c>
      <c r="Q107">
        <f>IF($C107="OK",
   VLOOKUP(Plantilla!O118,'Tablas '!$E$4:$F$19,2,FALSE),
"")</f>
        <v/>
      </c>
      <c r="R107">
        <f>IF($C107="OK",
   VLOOKUP(Plantilla!P118,'Tablas '!$H$4:$I$5,2,FALSE),
"")</f>
        <v/>
      </c>
      <c r="S107">
        <f>IF($C107="OK",
   VLOOKUP(Plantilla!Q118,'Tablas '!$K$4:$L$8,2,FALSE),
"")</f>
        <v/>
      </c>
      <c r="T107">
        <f>IF($C107="OK",
   VLOOKUP(Plantilla!R118,'Tablas '!$AE$4:$AF$6,2,FALSE),
"")</f>
        <v/>
      </c>
      <c r="U107">
        <f>IF($C107="OK",
   VLOOKUP(Plantilla!S118,'Tablas '!$AE$4:$AF$6,2,FALSE),
"")</f>
        <v/>
      </c>
      <c r="V107">
        <f>IF($C107="OK",TEXT(Plantilla!T118,"#"),"")</f>
        <v/>
      </c>
      <c r="W107" s="84">
        <f>IF($C107="OK",
   VLOOKUP(Plantilla!U118,'Tablas '!$AM$4:$AN$1126,2,FALSE),
"")</f>
        <v/>
      </c>
      <c r="X107">
        <f>IF($C107="OK",TEXT(Plantilla!V118,"#"),"")</f>
        <v/>
      </c>
      <c r="Y107">
        <f>IF($C107="OK",
   CONCATENATE(YEAR(Plantilla!W118),"-",TEXT(MONTH(Plantilla!W118),"00"),"-",TEXT(DAY(Plantilla!W118),"00")),
"")</f>
        <v/>
      </c>
      <c r="Z107">
        <f>IF($C107="OK",
   CONCATENATE(YEAR(Plantilla!X118),"-",TEXT(MONTH(Plantilla!X118),"00"),"-",TEXT(DAY(Plantilla!X118),"00")),
"")</f>
        <v/>
      </c>
      <c r="AA107">
        <f>IF($C107="OK",
   TEXT(VLOOKUP(Plantilla!Y118,'Tablas '!$Q$4:$R$9,2,FALSE),"#"),
"")</f>
        <v/>
      </c>
      <c r="AB107">
        <f>IF($C107="OK",
   CONCATENATE(YEAR(Plantilla!Z118),"-",TEXT(MONTH(Plantilla!Z118),"00"),"-",TEXT(DAY(Plantilla!Z118),"00")),
"")</f>
        <v/>
      </c>
      <c r="AC107">
        <f>IF($C107="OK",
   TEXT(VLOOKUP(Plantilla!AA118,'Tablas '!$T$4:$U$13,2,FALSE),"#"),
"")</f>
        <v/>
      </c>
      <c r="AD107">
        <f>IF($C107="OK",TEXT(Plantilla!AB118,"#"),"")</f>
        <v/>
      </c>
      <c r="AE107">
        <f>IF($C107="OK",
   IF(Plantilla!AC118&lt;&gt;"",
      TEXT(VLOOKUP(Plantilla!AC118,'Tablas '!$W$4:$X$7,2,FALSE),"#"),
   ""),
"")</f>
        <v/>
      </c>
      <c r="AF107">
        <f>IF($C107="OK",TEXT(Plantilla!AD118,"#"),"")</f>
        <v/>
      </c>
      <c r="AG107" s="6">
        <f>IF($C107="OK",_xlfn.NUMBERVALUE(Plantilla!AE118),"")</f>
        <v/>
      </c>
      <c r="AH107" s="4">
        <f>IF($C107="OK",_xlfn.NUMBERVALUE(Plantilla!AF118),"")</f>
        <v/>
      </c>
      <c r="AI107" s="6">
        <f>IF($C107="OK",_xlfn.NUMBERVALUE(Plantilla!AG118),"")</f>
        <v/>
      </c>
      <c r="AJ107" s="6">
        <f>IF($C107="OK",_xlfn.NUMBERVALUE(Plantilla!AH118),"")</f>
        <v/>
      </c>
      <c r="AK107" s="6">
        <f>IF($C107="OK",_xlfn.NUMBERVALUE(Plantilla!AI118),"")</f>
        <v/>
      </c>
      <c r="AL107" s="6">
        <f>IF($C107="OK",_xlfn.NUMBERVALUE(Plantilla!AJ118),"")</f>
        <v/>
      </c>
      <c r="AM107" s="4">
        <f>IF($C107="OK",_xlfn.NUMBERVALUE(Plantilla!AK118),"")</f>
        <v/>
      </c>
      <c r="AN107" s="6">
        <f>IF($C107="OK",_xlfn.NUMBERVALUE(Plantilla!AL118),"")</f>
        <v/>
      </c>
      <c r="AO107" s="4">
        <f>IF($C107="OK",_xlfn.NUMBERVALUE(Plantilla!AM118),"")</f>
        <v/>
      </c>
      <c r="AP107" s="6">
        <f>IF($C107="OK",_xlfn.NUMBERVALUE(Plantilla!AN118),"")</f>
        <v/>
      </c>
      <c r="AQ107" s="4">
        <f>IF($C107="OK",_xlfn.NUMBERVALUE(Plantilla!AO118),"")</f>
        <v/>
      </c>
      <c r="AR107" s="6">
        <f>IF($C107="OK",_xlfn.NUMBERVALUE(Plantilla!AP118),"")</f>
        <v/>
      </c>
      <c r="AS107" s="4">
        <f>IF($C107="OK",_xlfn.NUMBERVALUE(Plantilla!AQ118),"")</f>
        <v/>
      </c>
      <c r="AT107" s="6">
        <f>IF($C107="OK",_xlfn.NUMBERVALUE(Plantilla!AR118),"")</f>
        <v/>
      </c>
      <c r="AU107" s="4">
        <f>IF($C107="OK",_xlfn.NUMBERVALUE(Plantilla!AS118),"")</f>
        <v/>
      </c>
      <c r="AV107" s="6">
        <f>IF($C107="OK",_xlfn.NUMBERVALUE(Plantilla!AT118),"")</f>
        <v/>
      </c>
      <c r="AW107" s="4">
        <f>IF($C107="OK",_xlfn.NUMBERVALUE(Plantilla!AU118),"")</f>
        <v/>
      </c>
      <c r="AX107" s="6">
        <f>IF($C107="OK",_xlfn.NUMBERVALUE(Plantilla!AV118),"")</f>
        <v/>
      </c>
      <c r="AY107" s="4">
        <f>IF($C107="OK",_xlfn.NUMBERVALUE(Plantilla!AW118),"")</f>
        <v/>
      </c>
      <c r="AZ107" s="6">
        <f>IF($C107="OK",_xlfn.NUMBERVALUE(Plantilla!AX118),"")</f>
        <v/>
      </c>
      <c r="BA107">
        <f>IF($C107="OK",_xlfn.NUMBERVALUE(Plantilla!AY118),"")</f>
        <v/>
      </c>
      <c r="BB107">
        <f>IF($C107="OK",_xlfn.NUMBERVALUE(Plantilla!AZ118),"")</f>
        <v/>
      </c>
      <c r="BC107" s="4">
        <f>IF($C107="OK",_xlfn.NUMBERVALUE(Plantilla!BA118),"")</f>
        <v/>
      </c>
      <c r="BD107" s="6">
        <f>IF($C107="OK",_xlfn.NUMBERVALUE(Plantilla!BB118),"")</f>
        <v/>
      </c>
      <c r="BE107" s="4">
        <f>IF($C107="OK",_xlfn.NUMBERVALUE(Plantilla!BC118),"")</f>
        <v/>
      </c>
      <c r="BF107" s="6">
        <f>IF($C107="OK",_xlfn.NUMBERVALUE(Plantilla!BD118),"")</f>
        <v/>
      </c>
      <c r="BG107" s="4">
        <f>IF($C107="OK",_xlfn.NUMBERVALUE(Plantilla!BE118),"")</f>
        <v/>
      </c>
      <c r="BH107" s="6">
        <f>IF($C107="OK",_xlfn.NUMBERVALUE(Plantilla!BF118),"")</f>
        <v/>
      </c>
      <c r="BI107" s="110">
        <f>IF($C107="OK",_xlfn.NUMBERVALUE(Plantilla!BG118),"")</f>
        <v/>
      </c>
      <c r="BJ107" s="6">
        <f>IF($C107="OK",_xlfn.NUMBERVALUE(Plantilla!BH118),"")</f>
        <v/>
      </c>
      <c r="BK107" s="109">
        <f>IF($C107="OK",_xlfn.NUMBERVALUE(Plantilla!BI118),"")</f>
        <v/>
      </c>
      <c r="BL107" s="6">
        <f>IF($C107="OK",
   IF(Plantilla!BJ118&lt;&gt;"",
      TEXT(VLOOKUP(Plantilla!BJ118,'Tablas '!$Z$4:$AA$6,2,FALSE),"#"),
   ""),
"")</f>
        <v/>
      </c>
      <c r="BM107" s="4">
        <f>IF($C107="OK",_xlfn.NUMBERVALUE(Plantilla!BK118),"")</f>
        <v/>
      </c>
      <c r="BN107" s="4">
        <f>IF($C107="OK",_xlfn.NUMBERVALUE(Plantilla!BL118),"")</f>
        <v/>
      </c>
      <c r="BO107" s="6">
        <f>IF($C107="OK",_xlfn.NUMBERVALUE(Plantilla!BM118),"")</f>
        <v/>
      </c>
      <c r="BP107" s="4">
        <f>IF($C107="OK",_xlfn.NUMBERVALUE(Plantilla!BN118),"")</f>
        <v/>
      </c>
      <c r="BQ107" s="6">
        <f>IF($C107="OK",_xlfn.NUMBERVALUE(Plantilla!BO118),"")</f>
        <v/>
      </c>
      <c r="BR107" s="4">
        <f>IF($C107="OK",_xlfn.NUMBERVALUE(Plantilla!BP118),"")</f>
        <v/>
      </c>
      <c r="BS107" s="6">
        <f>IF($C107="OK",_xlfn.NUMBERVALUE(Plantilla!BQ118),"")</f>
        <v/>
      </c>
      <c r="BT107" s="4">
        <f>IF($C107="OK",_xlfn.NUMBERVALUE(Plantilla!BR118),"")</f>
        <v/>
      </c>
      <c r="BU107" s="6">
        <f>IF($C107="OK",_xlfn.NUMBERVALUE(Plantilla!BS118),"")</f>
        <v/>
      </c>
      <c r="BV107" s="6">
        <f>IF($C107="OK",_xlfn.NUMBERVALUE(Plantilla!BT118),"")</f>
        <v/>
      </c>
      <c r="BW107" s="6">
        <f>IF($C107="OK",_xlfn.NUMBERVALUE(Plantilla!BU118),"")</f>
        <v/>
      </c>
      <c r="BX107" s="6">
        <f>IF($C107="OK",_xlfn.NUMBERVALUE(Plantilla!BV118),"")</f>
        <v/>
      </c>
      <c r="BY107" s="6">
        <f>IF($C107="OK",_xlfn.NUMBERVALUE(Plantilla!BW118),"")</f>
        <v/>
      </c>
      <c r="BZ107" s="6">
        <f>IF($C107="OK",_xlfn.NUMBERVALUE(Plantilla!BX118),"")</f>
        <v/>
      </c>
      <c r="CA107" s="6">
        <f>IF($C107="OK",_xlfn.NUMBERVALUE(Plantilla!BY118),"")</f>
        <v/>
      </c>
      <c r="CB107" s="6">
        <f>IF($C107="OK",_xlfn.NUMBERVALUE(Plantilla!BZ118),"")</f>
        <v/>
      </c>
      <c r="CC107" s="6">
        <f>IF($C107="OK",_xlfn.NUMBERVALUE(Plantilla!CA118),"")</f>
        <v/>
      </c>
      <c r="CD107" s="6">
        <f>IF($C107="OK",_xlfn.NUMBERVALUE(Plantilla!CB118),"")</f>
        <v/>
      </c>
      <c r="CE107" s="6">
        <f>IF($C107="OK",_xlfn.NUMBERVALUE(Plantilla!CC118),"")</f>
        <v/>
      </c>
      <c r="CF107" s="4">
        <f>IF($C107="OK",_xlfn.NUMBERVALUE(Plantilla!CD118),"")</f>
        <v/>
      </c>
      <c r="CG107" s="6">
        <f>IF($C107="OK",_xlfn.NUMBERVALUE(Plantilla!CE118),"")</f>
        <v/>
      </c>
      <c r="CH107" s="6">
        <f>IF($C107="OK",_xlfn.NUMBERVALUE(Plantilla!CF118),"")</f>
        <v/>
      </c>
      <c r="CI107" s="6">
        <f>IF($C107="OK",_xlfn.NUMBERVALUE(Plantilla!CG118),"")</f>
        <v/>
      </c>
      <c r="CJ107" s="6">
        <f>IF($C107="OK",_xlfn.NUMBERVALUE(Plantilla!CH118),"")</f>
        <v/>
      </c>
      <c r="CK107" s="6">
        <f>IF($C107="OK",_xlfn.NUMBERVALUE(Plantilla!CI118),"")</f>
        <v/>
      </c>
      <c r="CL107" s="6">
        <f>IF($C107="OK",_xlfn.NUMBERVALUE(Plantilla!CJ118),"")</f>
        <v/>
      </c>
      <c r="CM107">
        <f>IF($C107="OK",TEXT(Plantilla!CK118,"#"),"")</f>
        <v/>
      </c>
      <c r="CN107" s="6">
        <f>IF($C107="OK",_xlfn.NUMBERVALUE(Plantilla!CL118),"")</f>
        <v/>
      </c>
      <c r="CO107" s="6">
        <f>IF($C107="OK",_xlfn.NUMBERVALUE(Plantilla!CM118),"")</f>
        <v/>
      </c>
      <c r="CP107" s="110">
        <f>IF($C107="OK",_xlfn.NUMBERVALUE(Plantilla!CN118),"")</f>
        <v/>
      </c>
      <c r="CQ107" s="6">
        <f>IF($C107="OK",_xlfn.NUMBERVALUE(Plantilla!CO118),"")</f>
        <v/>
      </c>
      <c r="CR107" s="109">
        <f>IF($C107="OK",_xlfn.NUMBERVALUE(Plantilla!CP118),"")</f>
        <v/>
      </c>
      <c r="CS107" s="110">
        <f>IF($C107="OK",_xlfn.NUMBERVALUE(Plantilla!CQ118),"")</f>
        <v/>
      </c>
      <c r="CT107" s="6">
        <f>IF($C107="OK",_xlfn.NUMBERVALUE(Plantilla!CR118),"")</f>
        <v/>
      </c>
      <c r="CU107" s="109">
        <f>IF($C107="OK",_xlfn.NUMBERVALUE(Plantilla!CS118),"")</f>
        <v/>
      </c>
      <c r="CV107" s="110">
        <f>IF($C107="OK",_xlfn.NUMBERVALUE(Plantilla!CT118),"")</f>
        <v/>
      </c>
      <c r="CW107" s="6">
        <f>IF($C107="OK",_xlfn.NUMBERVALUE(Plantilla!CU118),"")</f>
        <v/>
      </c>
      <c r="CX107" s="82">
        <f>IF($C107="OK",_xlfn.NUMBERVALUE(Plantilla!CV118),"")</f>
        <v/>
      </c>
      <c r="CY107" s="6">
        <f>IF($C107="OK",_xlfn.NUMBERVALUE(Plantilla!CW118),"")</f>
        <v/>
      </c>
      <c r="CZ107" s="82">
        <f>IF($C107="OK",_xlfn.NUMBERVALUE(Plantilla!CX118),"")</f>
        <v/>
      </c>
      <c r="DA107" s="6">
        <f>IF($C107="OK",_xlfn.NUMBERVALUE(Plantilla!CY118),"")</f>
        <v/>
      </c>
      <c r="DB107" s="109">
        <f>IF($C107="OK",_xlfn.NUMBERVALUE(Plantilla!CZ118),"")</f>
        <v/>
      </c>
      <c r="DC107" s="6">
        <f>IF($C107="OK",_xlfn.NUMBERVALUE(Plantilla!DA118),"")</f>
        <v/>
      </c>
      <c r="DD107" s="6">
        <f>IF($C107="OK",TEXT(Plantilla!DB118,"#"),"")</f>
        <v/>
      </c>
      <c r="DE107" s="6">
        <f>IF($C107="OK",_xlfn.NUMBERVALUE(Plantilla!DC118),"")</f>
        <v/>
      </c>
      <c r="DF107" s="4">
        <f>IF($C107="OK",_xlfn.NUMBERVALUE(Plantilla!DD118),"")</f>
        <v/>
      </c>
      <c r="DG107" s="6">
        <f>IF($C107="OK",_xlfn.NUMBERVALUE(Plantilla!DE118),"")</f>
        <v/>
      </c>
      <c r="DH107" s="6">
        <f>IF($C107="OK",_xlfn.NUMBERVALUE(Plantilla!DF118),"")</f>
        <v/>
      </c>
      <c r="DI107" s="6">
        <f>IF($C107="OK",_xlfn.NUMBERVALUE(Plantilla!DG118),"")</f>
        <v/>
      </c>
      <c r="DJ107" s="6">
        <f>IF($C107="OK",_xlfn.NUMBERVALUE(Plantilla!DH118),"")</f>
        <v/>
      </c>
      <c r="DK107" s="6">
        <f>IF($C107="OK",_xlfn.NUMBERVALUE(Plantilla!DI118),"")</f>
        <v/>
      </c>
      <c r="DL107" s="6">
        <f>IF($C107="OK",_xlfn.NUMBERVALUE(Plantilla!DJ118),"")</f>
        <v/>
      </c>
      <c r="DM107" s="6">
        <f>IF($C107="OK",_xlfn.NUMBERVALUE(Plantilla!DK118),"")</f>
        <v/>
      </c>
      <c r="DN107" s="6">
        <f>IF($C107="OK",_xlfn.NUMBERVALUE(Plantilla!DL118),"")</f>
        <v/>
      </c>
      <c r="DO107" s="6">
        <f>IF($C107="OK",_xlfn.NUMBERVALUE(Plantilla!DM118),"")</f>
        <v/>
      </c>
      <c r="DP107" s="6">
        <f>IF($C107="OK",_xlfn.NUMBERVALUE(Plantilla!DN118),"")</f>
        <v/>
      </c>
      <c r="DQ107" s="6">
        <f>IF($C107="OK",_xlfn.NUMBERVALUE(Plantilla!DO118),"")</f>
        <v/>
      </c>
      <c r="DR107" s="6">
        <f>IF($C107="OK",_xlfn.NUMBERVALUE(Plantilla!DP118),"")</f>
        <v/>
      </c>
      <c r="DS107">
        <f>IF($C107="OK",TEXT(Plantilla!DR118,"#"),"")</f>
        <v/>
      </c>
      <c r="DT107" s="6" t="n"/>
    </row>
    <row r="108">
      <c r="A108">
        <f>IF(Plantilla!$I$6="¡Perfecto!, Guarda el archivo y adjúntalo a tu interfaz de Nómina Electrónica","OK","Error")</f>
        <v/>
      </c>
      <c r="B108">
        <f>IF(Plantilla!$I$6="¡Perfecto!, Guarda el archivo y adjúntalo a tu interfaz de Nómina Electrónica",MID(Plantilla!$D$2,SEARCH("V",Plantilla!$D$2),10),"")</f>
        <v/>
      </c>
      <c r="C108">
        <f>Plantilla!C119</f>
        <v/>
      </c>
      <c r="D108">
        <f>IF($C108="OK",Plantilla!B119,"")</f>
        <v/>
      </c>
      <c r="E108">
        <f>IF($C108="OK",
   VLOOKUP(Plantilla!$E$4,'Tablas '!$AP$4:$AT$6,5,FALSE),
"")</f>
        <v/>
      </c>
      <c r="F108">
        <f>IF($C108="OK",TEXT(Plantilla!D119,"#"),"")</f>
        <v/>
      </c>
      <c r="G108">
        <f>IF($C108="OK",
   VLOOKUP(Plantilla!E119,'Tablas '!$B$4:$C$14,2,FALSE),
"")</f>
        <v/>
      </c>
      <c r="H108">
        <f>IF($C108="OK",TEXT(Plantilla!F119,"#"),"")</f>
        <v/>
      </c>
      <c r="I108">
        <f>IF($C108="OK",TEXT(Plantilla!G119,"#"),"")</f>
        <v/>
      </c>
      <c r="J108">
        <f>IF($C108="OK",TEXT(Plantilla!H119,"#"),"")</f>
        <v/>
      </c>
      <c r="K108">
        <f>IF($C108="OK",TEXT(Plantilla!I119,"#"),"")</f>
        <v/>
      </c>
      <c r="L108">
        <f>IF($C108="OK",TEXT(Plantilla!J119,"#"),"")</f>
        <v/>
      </c>
      <c r="M108">
        <f>IF($C108="OK",TEXT(Plantilla!K119,"#"),"")</f>
        <v/>
      </c>
      <c r="N108">
        <f>IF($C108="OK",
   CONCATENATE(YEAR(Plantilla!L119),"-",TEXT(MONTH(Plantilla!L119),"00"),"-",TEXT(DAY(Plantilla!L119),"00")),
"")</f>
        <v/>
      </c>
      <c r="O108">
        <f>IF($C108="OK",_xlfn.NUMBERVALUE(Plantilla!M119),"")</f>
        <v/>
      </c>
      <c r="P108">
        <f>IF($C108="OK",
   IF(Plantilla!N119&lt;&gt;"",
      CONCATENATE(YEAR(Plantilla!N119),"-",TEXT(MONTH(Plantilla!N119),"00"),"-",TEXT(DAY(Plantilla!N119),"00")),
   ""),
"")</f>
        <v/>
      </c>
      <c r="Q108">
        <f>IF($C108="OK",
   VLOOKUP(Plantilla!O119,'Tablas '!$E$4:$F$19,2,FALSE),
"")</f>
        <v/>
      </c>
      <c r="R108">
        <f>IF($C108="OK",
   VLOOKUP(Plantilla!P119,'Tablas '!$H$4:$I$5,2,FALSE),
"")</f>
        <v/>
      </c>
      <c r="S108">
        <f>IF($C108="OK",
   VLOOKUP(Plantilla!Q119,'Tablas '!$K$4:$L$8,2,FALSE),
"")</f>
        <v/>
      </c>
      <c r="T108">
        <f>IF($C108="OK",
   VLOOKUP(Plantilla!R119,'Tablas '!$AE$4:$AF$6,2,FALSE),
"")</f>
        <v/>
      </c>
      <c r="U108">
        <f>IF($C108="OK",
   VLOOKUP(Plantilla!S119,'Tablas '!$AE$4:$AF$6,2,FALSE),
"")</f>
        <v/>
      </c>
      <c r="V108">
        <f>IF($C108="OK",TEXT(Plantilla!T119,"#"),"")</f>
        <v/>
      </c>
      <c r="W108" s="84">
        <f>IF($C108="OK",
   VLOOKUP(Plantilla!U119,'Tablas '!$AM$4:$AN$1126,2,FALSE),
"")</f>
        <v/>
      </c>
      <c r="X108">
        <f>IF($C108="OK",TEXT(Plantilla!V119,"#"),"")</f>
        <v/>
      </c>
      <c r="Y108">
        <f>IF($C108="OK",
   CONCATENATE(YEAR(Plantilla!W119),"-",TEXT(MONTH(Plantilla!W119),"00"),"-",TEXT(DAY(Plantilla!W119),"00")),
"")</f>
        <v/>
      </c>
      <c r="Z108">
        <f>IF($C108="OK",
   CONCATENATE(YEAR(Plantilla!X119),"-",TEXT(MONTH(Plantilla!X119),"00"),"-",TEXT(DAY(Plantilla!X119),"00")),
"")</f>
        <v/>
      </c>
      <c r="AA108">
        <f>IF($C108="OK",
   TEXT(VLOOKUP(Plantilla!Y119,'Tablas '!$Q$4:$R$9,2,FALSE),"#"),
"")</f>
        <v/>
      </c>
      <c r="AB108">
        <f>IF($C108="OK",
   CONCATENATE(YEAR(Plantilla!Z119),"-",TEXT(MONTH(Plantilla!Z119),"00"),"-",TEXT(DAY(Plantilla!Z119),"00")),
"")</f>
        <v/>
      </c>
      <c r="AC108">
        <f>IF($C108="OK",
   TEXT(VLOOKUP(Plantilla!AA119,'Tablas '!$T$4:$U$13,2,FALSE),"#"),
"")</f>
        <v/>
      </c>
      <c r="AD108">
        <f>IF($C108="OK",TEXT(Plantilla!AB119,"#"),"")</f>
        <v/>
      </c>
      <c r="AE108">
        <f>IF($C108="OK",
   IF(Plantilla!AC119&lt;&gt;"",
      TEXT(VLOOKUP(Plantilla!AC119,'Tablas '!$W$4:$X$7,2,FALSE),"#"),
   ""),
"")</f>
        <v/>
      </c>
      <c r="AF108">
        <f>IF($C108="OK",TEXT(Plantilla!AD119,"#"),"")</f>
        <v/>
      </c>
      <c r="AG108" s="6">
        <f>IF($C108="OK",_xlfn.NUMBERVALUE(Plantilla!AE119),"")</f>
        <v/>
      </c>
      <c r="AH108" s="4">
        <f>IF($C108="OK",_xlfn.NUMBERVALUE(Plantilla!AF119),"")</f>
        <v/>
      </c>
      <c r="AI108" s="6">
        <f>IF($C108="OK",_xlfn.NUMBERVALUE(Plantilla!AG119),"")</f>
        <v/>
      </c>
      <c r="AJ108" s="6">
        <f>IF($C108="OK",_xlfn.NUMBERVALUE(Plantilla!AH119),"")</f>
        <v/>
      </c>
      <c r="AK108" s="6">
        <f>IF($C108="OK",_xlfn.NUMBERVALUE(Plantilla!AI119),"")</f>
        <v/>
      </c>
      <c r="AL108" s="6">
        <f>IF($C108="OK",_xlfn.NUMBERVALUE(Plantilla!AJ119),"")</f>
        <v/>
      </c>
      <c r="AM108" s="4">
        <f>IF($C108="OK",_xlfn.NUMBERVALUE(Plantilla!AK119),"")</f>
        <v/>
      </c>
      <c r="AN108" s="6">
        <f>IF($C108="OK",_xlfn.NUMBERVALUE(Plantilla!AL119),"")</f>
        <v/>
      </c>
      <c r="AO108" s="4">
        <f>IF($C108="OK",_xlfn.NUMBERVALUE(Plantilla!AM119),"")</f>
        <v/>
      </c>
      <c r="AP108" s="6">
        <f>IF($C108="OK",_xlfn.NUMBERVALUE(Plantilla!AN119),"")</f>
        <v/>
      </c>
      <c r="AQ108" s="4">
        <f>IF($C108="OK",_xlfn.NUMBERVALUE(Plantilla!AO119),"")</f>
        <v/>
      </c>
      <c r="AR108" s="6">
        <f>IF($C108="OK",_xlfn.NUMBERVALUE(Plantilla!AP119),"")</f>
        <v/>
      </c>
      <c r="AS108" s="4">
        <f>IF($C108="OK",_xlfn.NUMBERVALUE(Plantilla!AQ119),"")</f>
        <v/>
      </c>
      <c r="AT108" s="6">
        <f>IF($C108="OK",_xlfn.NUMBERVALUE(Plantilla!AR119),"")</f>
        <v/>
      </c>
      <c r="AU108" s="4">
        <f>IF($C108="OK",_xlfn.NUMBERVALUE(Plantilla!AS119),"")</f>
        <v/>
      </c>
      <c r="AV108" s="6">
        <f>IF($C108="OK",_xlfn.NUMBERVALUE(Plantilla!AT119),"")</f>
        <v/>
      </c>
      <c r="AW108" s="4">
        <f>IF($C108="OK",_xlfn.NUMBERVALUE(Plantilla!AU119),"")</f>
        <v/>
      </c>
      <c r="AX108" s="6">
        <f>IF($C108="OK",_xlfn.NUMBERVALUE(Plantilla!AV119),"")</f>
        <v/>
      </c>
      <c r="AY108" s="4">
        <f>IF($C108="OK",_xlfn.NUMBERVALUE(Plantilla!AW119),"")</f>
        <v/>
      </c>
      <c r="AZ108" s="6">
        <f>IF($C108="OK",_xlfn.NUMBERVALUE(Plantilla!AX119),"")</f>
        <v/>
      </c>
      <c r="BA108">
        <f>IF($C108="OK",_xlfn.NUMBERVALUE(Plantilla!AY119),"")</f>
        <v/>
      </c>
      <c r="BB108">
        <f>IF($C108="OK",_xlfn.NUMBERVALUE(Plantilla!AZ119),"")</f>
        <v/>
      </c>
      <c r="BC108" s="4">
        <f>IF($C108="OK",_xlfn.NUMBERVALUE(Plantilla!BA119),"")</f>
        <v/>
      </c>
      <c r="BD108" s="6">
        <f>IF($C108="OK",_xlfn.NUMBERVALUE(Plantilla!BB119),"")</f>
        <v/>
      </c>
      <c r="BE108" s="4">
        <f>IF($C108="OK",_xlfn.NUMBERVALUE(Plantilla!BC119),"")</f>
        <v/>
      </c>
      <c r="BF108" s="6">
        <f>IF($C108="OK",_xlfn.NUMBERVALUE(Plantilla!BD119),"")</f>
        <v/>
      </c>
      <c r="BG108" s="4">
        <f>IF($C108="OK",_xlfn.NUMBERVALUE(Plantilla!BE119),"")</f>
        <v/>
      </c>
      <c r="BH108" s="6">
        <f>IF($C108="OK",_xlfn.NUMBERVALUE(Plantilla!BF119),"")</f>
        <v/>
      </c>
      <c r="BI108" s="110">
        <f>IF($C108="OK",_xlfn.NUMBERVALUE(Plantilla!BG119),"")</f>
        <v/>
      </c>
      <c r="BJ108" s="6">
        <f>IF($C108="OK",_xlfn.NUMBERVALUE(Plantilla!BH119),"")</f>
        <v/>
      </c>
      <c r="BK108" s="109">
        <f>IF($C108="OK",_xlfn.NUMBERVALUE(Plantilla!BI119),"")</f>
        <v/>
      </c>
      <c r="BL108" s="6">
        <f>IF($C108="OK",
   IF(Plantilla!BJ119&lt;&gt;"",
      TEXT(VLOOKUP(Plantilla!BJ119,'Tablas '!$Z$4:$AA$6,2,FALSE),"#"),
   ""),
"")</f>
        <v/>
      </c>
      <c r="BM108" s="4">
        <f>IF($C108="OK",_xlfn.NUMBERVALUE(Plantilla!BK119),"")</f>
        <v/>
      </c>
      <c r="BN108" s="4">
        <f>IF($C108="OK",_xlfn.NUMBERVALUE(Plantilla!BL119),"")</f>
        <v/>
      </c>
      <c r="BO108" s="6">
        <f>IF($C108="OK",_xlfn.NUMBERVALUE(Plantilla!BM119),"")</f>
        <v/>
      </c>
      <c r="BP108" s="4">
        <f>IF($C108="OK",_xlfn.NUMBERVALUE(Plantilla!BN119),"")</f>
        <v/>
      </c>
      <c r="BQ108" s="6">
        <f>IF($C108="OK",_xlfn.NUMBERVALUE(Plantilla!BO119),"")</f>
        <v/>
      </c>
      <c r="BR108" s="4">
        <f>IF($C108="OK",_xlfn.NUMBERVALUE(Plantilla!BP119),"")</f>
        <v/>
      </c>
      <c r="BS108" s="6">
        <f>IF($C108="OK",_xlfn.NUMBERVALUE(Plantilla!BQ119),"")</f>
        <v/>
      </c>
      <c r="BT108" s="4">
        <f>IF($C108="OK",_xlfn.NUMBERVALUE(Plantilla!BR119),"")</f>
        <v/>
      </c>
      <c r="BU108" s="6">
        <f>IF($C108="OK",_xlfn.NUMBERVALUE(Plantilla!BS119),"")</f>
        <v/>
      </c>
      <c r="BV108" s="6">
        <f>IF($C108="OK",_xlfn.NUMBERVALUE(Plantilla!BT119),"")</f>
        <v/>
      </c>
      <c r="BW108" s="6">
        <f>IF($C108="OK",_xlfn.NUMBERVALUE(Plantilla!BU119),"")</f>
        <v/>
      </c>
      <c r="BX108" s="6">
        <f>IF($C108="OK",_xlfn.NUMBERVALUE(Plantilla!BV119),"")</f>
        <v/>
      </c>
      <c r="BY108" s="6">
        <f>IF($C108="OK",_xlfn.NUMBERVALUE(Plantilla!BW119),"")</f>
        <v/>
      </c>
      <c r="BZ108" s="6">
        <f>IF($C108="OK",_xlfn.NUMBERVALUE(Plantilla!BX119),"")</f>
        <v/>
      </c>
      <c r="CA108" s="6">
        <f>IF($C108="OK",_xlfn.NUMBERVALUE(Plantilla!BY119),"")</f>
        <v/>
      </c>
      <c r="CB108" s="6">
        <f>IF($C108="OK",_xlfn.NUMBERVALUE(Plantilla!BZ119),"")</f>
        <v/>
      </c>
      <c r="CC108" s="6">
        <f>IF($C108="OK",_xlfn.NUMBERVALUE(Plantilla!CA119),"")</f>
        <v/>
      </c>
      <c r="CD108" s="6">
        <f>IF($C108="OK",_xlfn.NUMBERVALUE(Plantilla!CB119),"")</f>
        <v/>
      </c>
      <c r="CE108" s="6">
        <f>IF($C108="OK",_xlfn.NUMBERVALUE(Plantilla!CC119),"")</f>
        <v/>
      </c>
      <c r="CF108" s="4">
        <f>IF($C108="OK",_xlfn.NUMBERVALUE(Plantilla!CD119),"")</f>
        <v/>
      </c>
      <c r="CG108" s="6">
        <f>IF($C108="OK",_xlfn.NUMBERVALUE(Plantilla!CE119),"")</f>
        <v/>
      </c>
      <c r="CH108" s="6">
        <f>IF($C108="OK",_xlfn.NUMBERVALUE(Plantilla!CF119),"")</f>
        <v/>
      </c>
      <c r="CI108" s="6">
        <f>IF($C108="OK",_xlfn.NUMBERVALUE(Plantilla!CG119),"")</f>
        <v/>
      </c>
      <c r="CJ108" s="6">
        <f>IF($C108="OK",_xlfn.NUMBERVALUE(Plantilla!CH119),"")</f>
        <v/>
      </c>
      <c r="CK108" s="6">
        <f>IF($C108="OK",_xlfn.NUMBERVALUE(Plantilla!CI119),"")</f>
        <v/>
      </c>
      <c r="CL108" s="6">
        <f>IF($C108="OK",_xlfn.NUMBERVALUE(Plantilla!CJ119),"")</f>
        <v/>
      </c>
      <c r="CM108">
        <f>IF($C108="OK",TEXT(Plantilla!CK119,"#"),"")</f>
        <v/>
      </c>
      <c r="CN108" s="6">
        <f>IF($C108="OK",_xlfn.NUMBERVALUE(Plantilla!CL119),"")</f>
        <v/>
      </c>
      <c r="CO108" s="6">
        <f>IF($C108="OK",_xlfn.NUMBERVALUE(Plantilla!CM119),"")</f>
        <v/>
      </c>
      <c r="CP108" s="110">
        <f>IF($C108="OK",_xlfn.NUMBERVALUE(Plantilla!CN119),"")</f>
        <v/>
      </c>
      <c r="CQ108" s="6">
        <f>IF($C108="OK",_xlfn.NUMBERVALUE(Plantilla!CO119),"")</f>
        <v/>
      </c>
      <c r="CR108" s="109">
        <f>IF($C108="OK",_xlfn.NUMBERVALUE(Plantilla!CP119),"")</f>
        <v/>
      </c>
      <c r="CS108" s="110">
        <f>IF($C108="OK",_xlfn.NUMBERVALUE(Plantilla!CQ119),"")</f>
        <v/>
      </c>
      <c r="CT108" s="6">
        <f>IF($C108="OK",_xlfn.NUMBERVALUE(Plantilla!CR119),"")</f>
        <v/>
      </c>
      <c r="CU108" s="109">
        <f>IF($C108="OK",_xlfn.NUMBERVALUE(Plantilla!CS119),"")</f>
        <v/>
      </c>
      <c r="CV108" s="110">
        <f>IF($C108="OK",_xlfn.NUMBERVALUE(Plantilla!CT119),"")</f>
        <v/>
      </c>
      <c r="CW108" s="6">
        <f>IF($C108="OK",_xlfn.NUMBERVALUE(Plantilla!CU119),"")</f>
        <v/>
      </c>
      <c r="CX108" s="82">
        <f>IF($C108="OK",_xlfn.NUMBERVALUE(Plantilla!CV119),"")</f>
        <v/>
      </c>
      <c r="CY108" s="6">
        <f>IF($C108="OK",_xlfn.NUMBERVALUE(Plantilla!CW119),"")</f>
        <v/>
      </c>
      <c r="CZ108" s="82">
        <f>IF($C108="OK",_xlfn.NUMBERVALUE(Plantilla!CX119),"")</f>
        <v/>
      </c>
      <c r="DA108" s="6">
        <f>IF($C108="OK",_xlfn.NUMBERVALUE(Plantilla!CY119),"")</f>
        <v/>
      </c>
      <c r="DB108" s="109">
        <f>IF($C108="OK",_xlfn.NUMBERVALUE(Plantilla!CZ119),"")</f>
        <v/>
      </c>
      <c r="DC108" s="6">
        <f>IF($C108="OK",_xlfn.NUMBERVALUE(Plantilla!DA119),"")</f>
        <v/>
      </c>
      <c r="DD108" s="6">
        <f>IF($C108="OK",TEXT(Plantilla!DB119,"#"),"")</f>
        <v/>
      </c>
      <c r="DE108" s="6">
        <f>IF($C108="OK",_xlfn.NUMBERVALUE(Plantilla!DC119),"")</f>
        <v/>
      </c>
      <c r="DF108" s="4">
        <f>IF($C108="OK",_xlfn.NUMBERVALUE(Plantilla!DD119),"")</f>
        <v/>
      </c>
      <c r="DG108" s="6">
        <f>IF($C108="OK",_xlfn.NUMBERVALUE(Plantilla!DE119),"")</f>
        <v/>
      </c>
      <c r="DH108" s="6">
        <f>IF($C108="OK",_xlfn.NUMBERVALUE(Plantilla!DF119),"")</f>
        <v/>
      </c>
      <c r="DI108" s="6">
        <f>IF($C108="OK",_xlfn.NUMBERVALUE(Plantilla!DG119),"")</f>
        <v/>
      </c>
      <c r="DJ108" s="6">
        <f>IF($C108="OK",_xlfn.NUMBERVALUE(Plantilla!DH119),"")</f>
        <v/>
      </c>
      <c r="DK108" s="6">
        <f>IF($C108="OK",_xlfn.NUMBERVALUE(Plantilla!DI119),"")</f>
        <v/>
      </c>
      <c r="DL108" s="6">
        <f>IF($C108="OK",_xlfn.NUMBERVALUE(Plantilla!DJ119),"")</f>
        <v/>
      </c>
      <c r="DM108" s="6">
        <f>IF($C108="OK",_xlfn.NUMBERVALUE(Plantilla!DK119),"")</f>
        <v/>
      </c>
      <c r="DN108" s="6">
        <f>IF($C108="OK",_xlfn.NUMBERVALUE(Plantilla!DL119),"")</f>
        <v/>
      </c>
      <c r="DO108" s="6">
        <f>IF($C108="OK",_xlfn.NUMBERVALUE(Plantilla!DM119),"")</f>
        <v/>
      </c>
      <c r="DP108" s="6">
        <f>IF($C108="OK",_xlfn.NUMBERVALUE(Plantilla!DN119),"")</f>
        <v/>
      </c>
      <c r="DQ108" s="6">
        <f>IF($C108="OK",_xlfn.NUMBERVALUE(Plantilla!DO119),"")</f>
        <v/>
      </c>
      <c r="DR108" s="6">
        <f>IF($C108="OK",_xlfn.NUMBERVALUE(Plantilla!DP119),"")</f>
        <v/>
      </c>
      <c r="DS108">
        <f>IF($C108="OK",TEXT(Plantilla!DR119,"#"),"")</f>
        <v/>
      </c>
      <c r="DT108" s="6" t="n"/>
    </row>
    <row r="109">
      <c r="A109">
        <f>IF(Plantilla!$I$6="¡Perfecto!, Guarda el archivo y adjúntalo a tu interfaz de Nómina Electrónica","OK","Error")</f>
        <v/>
      </c>
      <c r="B109">
        <f>IF(Plantilla!$I$6="¡Perfecto!, Guarda el archivo y adjúntalo a tu interfaz de Nómina Electrónica",MID(Plantilla!$D$2,SEARCH("V",Plantilla!$D$2),10),"")</f>
        <v/>
      </c>
      <c r="C109">
        <f>Plantilla!C120</f>
        <v/>
      </c>
      <c r="D109">
        <f>IF($C109="OK",Plantilla!B120,"")</f>
        <v/>
      </c>
      <c r="E109">
        <f>IF($C109="OK",
   VLOOKUP(Plantilla!$E$4,'Tablas '!$AP$4:$AT$6,5,FALSE),
"")</f>
        <v/>
      </c>
      <c r="F109">
        <f>IF($C109="OK",TEXT(Plantilla!D120,"#"),"")</f>
        <v/>
      </c>
      <c r="G109">
        <f>IF($C109="OK",
   VLOOKUP(Plantilla!E120,'Tablas '!$B$4:$C$14,2,FALSE),
"")</f>
        <v/>
      </c>
      <c r="H109">
        <f>IF($C109="OK",TEXT(Plantilla!F120,"#"),"")</f>
        <v/>
      </c>
      <c r="I109">
        <f>IF($C109="OK",TEXT(Plantilla!G120,"#"),"")</f>
        <v/>
      </c>
      <c r="J109">
        <f>IF($C109="OK",TEXT(Plantilla!H120,"#"),"")</f>
        <v/>
      </c>
      <c r="K109">
        <f>IF($C109="OK",TEXT(Plantilla!I120,"#"),"")</f>
        <v/>
      </c>
      <c r="L109">
        <f>IF($C109="OK",TEXT(Plantilla!J120,"#"),"")</f>
        <v/>
      </c>
      <c r="M109">
        <f>IF($C109="OK",TEXT(Plantilla!K120,"#"),"")</f>
        <v/>
      </c>
      <c r="N109">
        <f>IF($C109="OK",
   CONCATENATE(YEAR(Plantilla!L120),"-",TEXT(MONTH(Plantilla!L120),"00"),"-",TEXT(DAY(Plantilla!L120),"00")),
"")</f>
        <v/>
      </c>
      <c r="O109">
        <f>IF($C109="OK",_xlfn.NUMBERVALUE(Plantilla!M120),"")</f>
        <v/>
      </c>
      <c r="P109">
        <f>IF($C109="OK",
   IF(Plantilla!N120&lt;&gt;"",
      CONCATENATE(YEAR(Plantilla!N120),"-",TEXT(MONTH(Plantilla!N120),"00"),"-",TEXT(DAY(Plantilla!N120),"00")),
   ""),
"")</f>
        <v/>
      </c>
      <c r="Q109">
        <f>IF($C109="OK",
   VLOOKUP(Plantilla!O120,'Tablas '!$E$4:$F$19,2,FALSE),
"")</f>
        <v/>
      </c>
      <c r="R109">
        <f>IF($C109="OK",
   VLOOKUP(Plantilla!P120,'Tablas '!$H$4:$I$5,2,FALSE),
"")</f>
        <v/>
      </c>
      <c r="S109">
        <f>IF($C109="OK",
   VLOOKUP(Plantilla!Q120,'Tablas '!$K$4:$L$8,2,FALSE),
"")</f>
        <v/>
      </c>
      <c r="T109">
        <f>IF($C109="OK",
   VLOOKUP(Plantilla!R120,'Tablas '!$AE$4:$AF$6,2,FALSE),
"")</f>
        <v/>
      </c>
      <c r="U109">
        <f>IF($C109="OK",
   VLOOKUP(Plantilla!S120,'Tablas '!$AE$4:$AF$6,2,FALSE),
"")</f>
        <v/>
      </c>
      <c r="V109">
        <f>IF($C109="OK",TEXT(Plantilla!T120,"#"),"")</f>
        <v/>
      </c>
      <c r="W109" s="84">
        <f>IF($C109="OK",
   VLOOKUP(Plantilla!U120,'Tablas '!$AM$4:$AN$1126,2,FALSE),
"")</f>
        <v/>
      </c>
      <c r="X109">
        <f>IF($C109="OK",TEXT(Plantilla!V120,"#"),"")</f>
        <v/>
      </c>
      <c r="Y109">
        <f>IF($C109="OK",
   CONCATENATE(YEAR(Plantilla!W120),"-",TEXT(MONTH(Plantilla!W120),"00"),"-",TEXT(DAY(Plantilla!W120),"00")),
"")</f>
        <v/>
      </c>
      <c r="Z109">
        <f>IF($C109="OK",
   CONCATENATE(YEAR(Plantilla!X120),"-",TEXT(MONTH(Plantilla!X120),"00"),"-",TEXT(DAY(Plantilla!X120),"00")),
"")</f>
        <v/>
      </c>
      <c r="AA109">
        <f>IF($C109="OK",
   TEXT(VLOOKUP(Plantilla!Y120,'Tablas '!$Q$4:$R$9,2,FALSE),"#"),
"")</f>
        <v/>
      </c>
      <c r="AB109">
        <f>IF($C109="OK",
   CONCATENATE(YEAR(Plantilla!Z120),"-",TEXT(MONTH(Plantilla!Z120),"00"),"-",TEXT(DAY(Plantilla!Z120),"00")),
"")</f>
        <v/>
      </c>
      <c r="AC109">
        <f>IF($C109="OK",
   TEXT(VLOOKUP(Plantilla!AA120,'Tablas '!$T$4:$U$13,2,FALSE),"#"),
"")</f>
        <v/>
      </c>
      <c r="AD109">
        <f>IF($C109="OK",TEXT(Plantilla!AB120,"#"),"")</f>
        <v/>
      </c>
      <c r="AE109">
        <f>IF($C109="OK",
   IF(Plantilla!AC120&lt;&gt;"",
      TEXT(VLOOKUP(Plantilla!AC120,'Tablas '!$W$4:$X$7,2,FALSE),"#"),
   ""),
"")</f>
        <v/>
      </c>
      <c r="AF109">
        <f>IF($C109="OK",TEXT(Plantilla!AD120,"#"),"")</f>
        <v/>
      </c>
      <c r="AG109" s="6">
        <f>IF($C109="OK",_xlfn.NUMBERVALUE(Plantilla!AE120),"")</f>
        <v/>
      </c>
      <c r="AH109" s="4">
        <f>IF($C109="OK",_xlfn.NUMBERVALUE(Plantilla!AF120),"")</f>
        <v/>
      </c>
      <c r="AI109" s="6">
        <f>IF($C109="OK",_xlfn.NUMBERVALUE(Plantilla!AG120),"")</f>
        <v/>
      </c>
      <c r="AJ109" s="6">
        <f>IF($C109="OK",_xlfn.NUMBERVALUE(Plantilla!AH120),"")</f>
        <v/>
      </c>
      <c r="AK109" s="6">
        <f>IF($C109="OK",_xlfn.NUMBERVALUE(Plantilla!AI120),"")</f>
        <v/>
      </c>
      <c r="AL109" s="6">
        <f>IF($C109="OK",_xlfn.NUMBERVALUE(Plantilla!AJ120),"")</f>
        <v/>
      </c>
      <c r="AM109" s="4">
        <f>IF($C109="OK",_xlfn.NUMBERVALUE(Plantilla!AK120),"")</f>
        <v/>
      </c>
      <c r="AN109" s="6">
        <f>IF($C109="OK",_xlfn.NUMBERVALUE(Plantilla!AL120),"")</f>
        <v/>
      </c>
      <c r="AO109" s="4">
        <f>IF($C109="OK",_xlfn.NUMBERVALUE(Plantilla!AM120),"")</f>
        <v/>
      </c>
      <c r="AP109" s="6">
        <f>IF($C109="OK",_xlfn.NUMBERVALUE(Plantilla!AN120),"")</f>
        <v/>
      </c>
      <c r="AQ109" s="4">
        <f>IF($C109="OK",_xlfn.NUMBERVALUE(Plantilla!AO120),"")</f>
        <v/>
      </c>
      <c r="AR109" s="6">
        <f>IF($C109="OK",_xlfn.NUMBERVALUE(Plantilla!AP120),"")</f>
        <v/>
      </c>
      <c r="AS109" s="4">
        <f>IF($C109="OK",_xlfn.NUMBERVALUE(Plantilla!AQ120),"")</f>
        <v/>
      </c>
      <c r="AT109" s="6">
        <f>IF($C109="OK",_xlfn.NUMBERVALUE(Plantilla!AR120),"")</f>
        <v/>
      </c>
      <c r="AU109" s="4">
        <f>IF($C109="OK",_xlfn.NUMBERVALUE(Plantilla!AS120),"")</f>
        <v/>
      </c>
      <c r="AV109" s="6">
        <f>IF($C109="OK",_xlfn.NUMBERVALUE(Plantilla!AT120),"")</f>
        <v/>
      </c>
      <c r="AW109" s="4">
        <f>IF($C109="OK",_xlfn.NUMBERVALUE(Plantilla!AU120),"")</f>
        <v/>
      </c>
      <c r="AX109" s="6">
        <f>IF($C109="OK",_xlfn.NUMBERVALUE(Plantilla!AV120),"")</f>
        <v/>
      </c>
      <c r="AY109" s="4">
        <f>IF($C109="OK",_xlfn.NUMBERVALUE(Plantilla!AW120),"")</f>
        <v/>
      </c>
      <c r="AZ109" s="6">
        <f>IF($C109="OK",_xlfn.NUMBERVALUE(Plantilla!AX120),"")</f>
        <v/>
      </c>
      <c r="BA109">
        <f>IF($C109="OK",_xlfn.NUMBERVALUE(Plantilla!AY120),"")</f>
        <v/>
      </c>
      <c r="BB109">
        <f>IF($C109="OK",_xlfn.NUMBERVALUE(Plantilla!AZ120),"")</f>
        <v/>
      </c>
      <c r="BC109" s="4">
        <f>IF($C109="OK",_xlfn.NUMBERVALUE(Plantilla!BA120),"")</f>
        <v/>
      </c>
      <c r="BD109" s="6">
        <f>IF($C109="OK",_xlfn.NUMBERVALUE(Plantilla!BB120),"")</f>
        <v/>
      </c>
      <c r="BE109" s="4">
        <f>IF($C109="OK",_xlfn.NUMBERVALUE(Plantilla!BC120),"")</f>
        <v/>
      </c>
      <c r="BF109" s="6">
        <f>IF($C109="OK",_xlfn.NUMBERVALUE(Plantilla!BD120),"")</f>
        <v/>
      </c>
      <c r="BG109" s="4">
        <f>IF($C109="OK",_xlfn.NUMBERVALUE(Plantilla!BE120),"")</f>
        <v/>
      </c>
      <c r="BH109" s="6">
        <f>IF($C109="OK",_xlfn.NUMBERVALUE(Plantilla!BF120),"")</f>
        <v/>
      </c>
      <c r="BI109" s="110">
        <f>IF($C109="OK",_xlfn.NUMBERVALUE(Plantilla!BG120),"")</f>
        <v/>
      </c>
      <c r="BJ109" s="6">
        <f>IF($C109="OK",_xlfn.NUMBERVALUE(Plantilla!BH120),"")</f>
        <v/>
      </c>
      <c r="BK109" s="109">
        <f>IF($C109="OK",_xlfn.NUMBERVALUE(Plantilla!BI120),"")</f>
        <v/>
      </c>
      <c r="BL109" s="6">
        <f>IF($C109="OK",
   IF(Plantilla!BJ120&lt;&gt;"",
      TEXT(VLOOKUP(Plantilla!BJ120,'Tablas '!$Z$4:$AA$6,2,FALSE),"#"),
   ""),
"")</f>
        <v/>
      </c>
      <c r="BM109" s="4">
        <f>IF($C109="OK",_xlfn.NUMBERVALUE(Plantilla!BK120),"")</f>
        <v/>
      </c>
      <c r="BN109" s="4">
        <f>IF($C109="OK",_xlfn.NUMBERVALUE(Plantilla!BL120),"")</f>
        <v/>
      </c>
      <c r="BO109" s="6">
        <f>IF($C109="OK",_xlfn.NUMBERVALUE(Plantilla!BM120),"")</f>
        <v/>
      </c>
      <c r="BP109" s="4">
        <f>IF($C109="OK",_xlfn.NUMBERVALUE(Plantilla!BN120),"")</f>
        <v/>
      </c>
      <c r="BQ109" s="6">
        <f>IF($C109="OK",_xlfn.NUMBERVALUE(Plantilla!BO120),"")</f>
        <v/>
      </c>
      <c r="BR109" s="4">
        <f>IF($C109="OK",_xlfn.NUMBERVALUE(Plantilla!BP120),"")</f>
        <v/>
      </c>
      <c r="BS109" s="6">
        <f>IF($C109="OK",_xlfn.NUMBERVALUE(Plantilla!BQ120),"")</f>
        <v/>
      </c>
      <c r="BT109" s="4">
        <f>IF($C109="OK",_xlfn.NUMBERVALUE(Plantilla!BR120),"")</f>
        <v/>
      </c>
      <c r="BU109" s="6">
        <f>IF($C109="OK",_xlfn.NUMBERVALUE(Plantilla!BS120),"")</f>
        <v/>
      </c>
      <c r="BV109" s="6">
        <f>IF($C109="OK",_xlfn.NUMBERVALUE(Plantilla!BT120),"")</f>
        <v/>
      </c>
      <c r="BW109" s="6">
        <f>IF($C109="OK",_xlfn.NUMBERVALUE(Plantilla!BU120),"")</f>
        <v/>
      </c>
      <c r="BX109" s="6">
        <f>IF($C109="OK",_xlfn.NUMBERVALUE(Plantilla!BV120),"")</f>
        <v/>
      </c>
      <c r="BY109" s="6">
        <f>IF($C109="OK",_xlfn.NUMBERVALUE(Plantilla!BW120),"")</f>
        <v/>
      </c>
      <c r="BZ109" s="6">
        <f>IF($C109="OK",_xlfn.NUMBERVALUE(Plantilla!BX120),"")</f>
        <v/>
      </c>
      <c r="CA109" s="6">
        <f>IF($C109="OK",_xlfn.NUMBERVALUE(Plantilla!BY120),"")</f>
        <v/>
      </c>
      <c r="CB109" s="6">
        <f>IF($C109="OK",_xlfn.NUMBERVALUE(Plantilla!BZ120),"")</f>
        <v/>
      </c>
      <c r="CC109" s="6">
        <f>IF($C109="OK",_xlfn.NUMBERVALUE(Plantilla!CA120),"")</f>
        <v/>
      </c>
      <c r="CD109" s="6">
        <f>IF($C109="OK",_xlfn.NUMBERVALUE(Plantilla!CB120),"")</f>
        <v/>
      </c>
      <c r="CE109" s="6">
        <f>IF($C109="OK",_xlfn.NUMBERVALUE(Plantilla!CC120),"")</f>
        <v/>
      </c>
      <c r="CF109" s="4">
        <f>IF($C109="OK",_xlfn.NUMBERVALUE(Plantilla!CD120),"")</f>
        <v/>
      </c>
      <c r="CG109" s="6">
        <f>IF($C109="OK",_xlfn.NUMBERVALUE(Plantilla!CE120),"")</f>
        <v/>
      </c>
      <c r="CH109" s="6">
        <f>IF($C109="OK",_xlfn.NUMBERVALUE(Plantilla!CF120),"")</f>
        <v/>
      </c>
      <c r="CI109" s="6">
        <f>IF($C109="OK",_xlfn.NUMBERVALUE(Plantilla!CG120),"")</f>
        <v/>
      </c>
      <c r="CJ109" s="6">
        <f>IF($C109="OK",_xlfn.NUMBERVALUE(Plantilla!CH120),"")</f>
        <v/>
      </c>
      <c r="CK109" s="6">
        <f>IF($C109="OK",_xlfn.NUMBERVALUE(Plantilla!CI120),"")</f>
        <v/>
      </c>
      <c r="CL109" s="6">
        <f>IF($C109="OK",_xlfn.NUMBERVALUE(Plantilla!CJ120),"")</f>
        <v/>
      </c>
      <c r="CM109">
        <f>IF($C109="OK",TEXT(Plantilla!CK120,"#"),"")</f>
        <v/>
      </c>
      <c r="CN109" s="6">
        <f>IF($C109="OK",_xlfn.NUMBERVALUE(Plantilla!CL120),"")</f>
        <v/>
      </c>
      <c r="CO109" s="6">
        <f>IF($C109="OK",_xlfn.NUMBERVALUE(Plantilla!CM120),"")</f>
        <v/>
      </c>
      <c r="CP109" s="110">
        <f>IF($C109="OK",_xlfn.NUMBERVALUE(Plantilla!CN120),"")</f>
        <v/>
      </c>
      <c r="CQ109" s="6">
        <f>IF($C109="OK",_xlfn.NUMBERVALUE(Plantilla!CO120),"")</f>
        <v/>
      </c>
      <c r="CR109" s="109">
        <f>IF($C109="OK",_xlfn.NUMBERVALUE(Plantilla!CP120),"")</f>
        <v/>
      </c>
      <c r="CS109" s="110">
        <f>IF($C109="OK",_xlfn.NUMBERVALUE(Plantilla!CQ120),"")</f>
        <v/>
      </c>
      <c r="CT109" s="6">
        <f>IF($C109="OK",_xlfn.NUMBERVALUE(Plantilla!CR120),"")</f>
        <v/>
      </c>
      <c r="CU109" s="109">
        <f>IF($C109="OK",_xlfn.NUMBERVALUE(Plantilla!CS120),"")</f>
        <v/>
      </c>
      <c r="CV109" s="110">
        <f>IF($C109="OK",_xlfn.NUMBERVALUE(Plantilla!CT120),"")</f>
        <v/>
      </c>
      <c r="CW109" s="6">
        <f>IF($C109="OK",_xlfn.NUMBERVALUE(Plantilla!CU120),"")</f>
        <v/>
      </c>
      <c r="CX109" s="82">
        <f>IF($C109="OK",_xlfn.NUMBERVALUE(Plantilla!CV120),"")</f>
        <v/>
      </c>
      <c r="CY109" s="6">
        <f>IF($C109="OK",_xlfn.NUMBERVALUE(Plantilla!CW120),"")</f>
        <v/>
      </c>
      <c r="CZ109" s="82">
        <f>IF($C109="OK",_xlfn.NUMBERVALUE(Plantilla!CX120),"")</f>
        <v/>
      </c>
      <c r="DA109" s="6">
        <f>IF($C109="OK",_xlfn.NUMBERVALUE(Plantilla!CY120),"")</f>
        <v/>
      </c>
      <c r="DB109" s="109">
        <f>IF($C109="OK",_xlfn.NUMBERVALUE(Plantilla!CZ120),"")</f>
        <v/>
      </c>
      <c r="DC109" s="6">
        <f>IF($C109="OK",_xlfn.NUMBERVALUE(Plantilla!DA120),"")</f>
        <v/>
      </c>
      <c r="DD109" s="6">
        <f>IF($C109="OK",TEXT(Plantilla!DB120,"#"),"")</f>
        <v/>
      </c>
      <c r="DE109" s="6">
        <f>IF($C109="OK",_xlfn.NUMBERVALUE(Plantilla!DC120),"")</f>
        <v/>
      </c>
      <c r="DF109" s="4">
        <f>IF($C109="OK",_xlfn.NUMBERVALUE(Plantilla!DD120),"")</f>
        <v/>
      </c>
      <c r="DG109" s="6">
        <f>IF($C109="OK",_xlfn.NUMBERVALUE(Plantilla!DE120),"")</f>
        <v/>
      </c>
      <c r="DH109" s="6">
        <f>IF($C109="OK",_xlfn.NUMBERVALUE(Plantilla!DF120),"")</f>
        <v/>
      </c>
      <c r="DI109" s="6">
        <f>IF($C109="OK",_xlfn.NUMBERVALUE(Plantilla!DG120),"")</f>
        <v/>
      </c>
      <c r="DJ109" s="6">
        <f>IF($C109="OK",_xlfn.NUMBERVALUE(Plantilla!DH120),"")</f>
        <v/>
      </c>
      <c r="DK109" s="6">
        <f>IF($C109="OK",_xlfn.NUMBERVALUE(Plantilla!DI120),"")</f>
        <v/>
      </c>
      <c r="DL109" s="6">
        <f>IF($C109="OK",_xlfn.NUMBERVALUE(Plantilla!DJ120),"")</f>
        <v/>
      </c>
      <c r="DM109" s="6">
        <f>IF($C109="OK",_xlfn.NUMBERVALUE(Plantilla!DK120),"")</f>
        <v/>
      </c>
      <c r="DN109" s="6">
        <f>IF($C109="OK",_xlfn.NUMBERVALUE(Plantilla!DL120),"")</f>
        <v/>
      </c>
      <c r="DO109" s="6">
        <f>IF($C109="OK",_xlfn.NUMBERVALUE(Plantilla!DM120),"")</f>
        <v/>
      </c>
      <c r="DP109" s="6">
        <f>IF($C109="OK",_xlfn.NUMBERVALUE(Plantilla!DN120),"")</f>
        <v/>
      </c>
      <c r="DQ109" s="6">
        <f>IF($C109="OK",_xlfn.NUMBERVALUE(Plantilla!DO120),"")</f>
        <v/>
      </c>
      <c r="DR109" s="6">
        <f>IF($C109="OK",_xlfn.NUMBERVALUE(Plantilla!DP120),"")</f>
        <v/>
      </c>
      <c r="DS109">
        <f>IF($C109="OK",TEXT(Plantilla!DR120,"#"),"")</f>
        <v/>
      </c>
      <c r="DT109" s="6" t="n"/>
    </row>
    <row r="110">
      <c r="A110">
        <f>IF(Plantilla!$I$6="¡Perfecto!, Guarda el archivo y adjúntalo a tu interfaz de Nómina Electrónica","OK","Error")</f>
        <v/>
      </c>
      <c r="B110">
        <f>IF(Plantilla!$I$6="¡Perfecto!, Guarda el archivo y adjúntalo a tu interfaz de Nómina Electrónica",MID(Plantilla!$D$2,SEARCH("V",Plantilla!$D$2),10),"")</f>
        <v/>
      </c>
      <c r="C110">
        <f>Plantilla!C121</f>
        <v/>
      </c>
      <c r="D110">
        <f>IF($C110="OK",Plantilla!B121,"")</f>
        <v/>
      </c>
      <c r="E110">
        <f>IF($C110="OK",
   VLOOKUP(Plantilla!$E$4,'Tablas '!$AP$4:$AT$6,5,FALSE),
"")</f>
        <v/>
      </c>
      <c r="F110">
        <f>IF($C110="OK",TEXT(Plantilla!D121,"#"),"")</f>
        <v/>
      </c>
      <c r="G110">
        <f>IF($C110="OK",
   VLOOKUP(Plantilla!E121,'Tablas '!$B$4:$C$14,2,FALSE),
"")</f>
        <v/>
      </c>
      <c r="H110">
        <f>IF($C110="OK",TEXT(Plantilla!F121,"#"),"")</f>
        <v/>
      </c>
      <c r="I110">
        <f>IF($C110="OK",TEXT(Plantilla!G121,"#"),"")</f>
        <v/>
      </c>
      <c r="J110">
        <f>IF($C110="OK",TEXT(Plantilla!H121,"#"),"")</f>
        <v/>
      </c>
      <c r="K110">
        <f>IF($C110="OK",TEXT(Plantilla!I121,"#"),"")</f>
        <v/>
      </c>
      <c r="L110">
        <f>IF($C110="OK",TEXT(Plantilla!J121,"#"),"")</f>
        <v/>
      </c>
      <c r="M110">
        <f>IF($C110="OK",TEXT(Plantilla!K121,"#"),"")</f>
        <v/>
      </c>
      <c r="N110">
        <f>IF($C110="OK",
   CONCATENATE(YEAR(Plantilla!L121),"-",TEXT(MONTH(Plantilla!L121),"00"),"-",TEXT(DAY(Plantilla!L121),"00")),
"")</f>
        <v/>
      </c>
      <c r="O110">
        <f>IF($C110="OK",_xlfn.NUMBERVALUE(Plantilla!M121),"")</f>
        <v/>
      </c>
      <c r="P110">
        <f>IF($C110="OK",
   IF(Plantilla!N121&lt;&gt;"",
      CONCATENATE(YEAR(Plantilla!N121),"-",TEXT(MONTH(Plantilla!N121),"00"),"-",TEXT(DAY(Plantilla!N121),"00")),
   ""),
"")</f>
        <v/>
      </c>
      <c r="Q110">
        <f>IF($C110="OK",
   VLOOKUP(Plantilla!O121,'Tablas '!$E$4:$F$19,2,FALSE),
"")</f>
        <v/>
      </c>
      <c r="R110">
        <f>IF($C110="OK",
   VLOOKUP(Plantilla!P121,'Tablas '!$H$4:$I$5,2,FALSE),
"")</f>
        <v/>
      </c>
      <c r="S110">
        <f>IF($C110="OK",
   VLOOKUP(Plantilla!Q121,'Tablas '!$K$4:$L$8,2,FALSE),
"")</f>
        <v/>
      </c>
      <c r="T110">
        <f>IF($C110="OK",
   VLOOKUP(Plantilla!R121,'Tablas '!$AE$4:$AF$6,2,FALSE),
"")</f>
        <v/>
      </c>
      <c r="U110">
        <f>IF($C110="OK",
   VLOOKUP(Plantilla!S121,'Tablas '!$AE$4:$AF$6,2,FALSE),
"")</f>
        <v/>
      </c>
      <c r="V110">
        <f>IF($C110="OK",TEXT(Plantilla!T121,"#"),"")</f>
        <v/>
      </c>
      <c r="W110" s="84">
        <f>IF($C110="OK",
   VLOOKUP(Plantilla!U121,'Tablas '!$AM$4:$AN$1126,2,FALSE),
"")</f>
        <v/>
      </c>
      <c r="X110">
        <f>IF($C110="OK",TEXT(Plantilla!V121,"#"),"")</f>
        <v/>
      </c>
      <c r="Y110">
        <f>IF($C110="OK",
   CONCATENATE(YEAR(Plantilla!W121),"-",TEXT(MONTH(Plantilla!W121),"00"),"-",TEXT(DAY(Plantilla!W121),"00")),
"")</f>
        <v/>
      </c>
      <c r="Z110">
        <f>IF($C110="OK",
   CONCATENATE(YEAR(Plantilla!X121),"-",TEXT(MONTH(Plantilla!X121),"00"),"-",TEXT(DAY(Plantilla!X121),"00")),
"")</f>
        <v/>
      </c>
      <c r="AA110">
        <f>IF($C110="OK",
   TEXT(VLOOKUP(Plantilla!Y121,'Tablas '!$Q$4:$R$9,2,FALSE),"#"),
"")</f>
        <v/>
      </c>
      <c r="AB110">
        <f>IF($C110="OK",
   CONCATENATE(YEAR(Plantilla!Z121),"-",TEXT(MONTH(Plantilla!Z121),"00"),"-",TEXT(DAY(Plantilla!Z121),"00")),
"")</f>
        <v/>
      </c>
      <c r="AC110">
        <f>IF($C110="OK",
   TEXT(VLOOKUP(Plantilla!AA121,'Tablas '!$T$4:$U$13,2,FALSE),"#"),
"")</f>
        <v/>
      </c>
      <c r="AD110">
        <f>IF($C110="OK",TEXT(Plantilla!AB121,"#"),"")</f>
        <v/>
      </c>
      <c r="AE110">
        <f>IF($C110="OK",
   IF(Plantilla!AC121&lt;&gt;"",
      TEXT(VLOOKUP(Plantilla!AC121,'Tablas '!$W$4:$X$7,2,FALSE),"#"),
   ""),
"")</f>
        <v/>
      </c>
      <c r="AF110">
        <f>IF($C110="OK",TEXT(Plantilla!AD121,"#"),"")</f>
        <v/>
      </c>
      <c r="AG110" s="6">
        <f>IF($C110="OK",_xlfn.NUMBERVALUE(Plantilla!AE121),"")</f>
        <v/>
      </c>
      <c r="AH110" s="4">
        <f>IF($C110="OK",_xlfn.NUMBERVALUE(Plantilla!AF121),"")</f>
        <v/>
      </c>
      <c r="AI110" s="6">
        <f>IF($C110="OK",_xlfn.NUMBERVALUE(Plantilla!AG121),"")</f>
        <v/>
      </c>
      <c r="AJ110" s="6">
        <f>IF($C110="OK",_xlfn.NUMBERVALUE(Plantilla!AH121),"")</f>
        <v/>
      </c>
      <c r="AK110" s="6">
        <f>IF($C110="OK",_xlfn.NUMBERVALUE(Plantilla!AI121),"")</f>
        <v/>
      </c>
      <c r="AL110" s="6">
        <f>IF($C110="OK",_xlfn.NUMBERVALUE(Plantilla!AJ121),"")</f>
        <v/>
      </c>
      <c r="AM110" s="4">
        <f>IF($C110="OK",_xlfn.NUMBERVALUE(Plantilla!AK121),"")</f>
        <v/>
      </c>
      <c r="AN110" s="6">
        <f>IF($C110="OK",_xlfn.NUMBERVALUE(Plantilla!AL121),"")</f>
        <v/>
      </c>
      <c r="AO110" s="4">
        <f>IF($C110="OK",_xlfn.NUMBERVALUE(Plantilla!AM121),"")</f>
        <v/>
      </c>
      <c r="AP110" s="6">
        <f>IF($C110="OK",_xlfn.NUMBERVALUE(Plantilla!AN121),"")</f>
        <v/>
      </c>
      <c r="AQ110" s="4">
        <f>IF($C110="OK",_xlfn.NUMBERVALUE(Plantilla!AO121),"")</f>
        <v/>
      </c>
      <c r="AR110" s="6">
        <f>IF($C110="OK",_xlfn.NUMBERVALUE(Plantilla!AP121),"")</f>
        <v/>
      </c>
      <c r="AS110" s="4">
        <f>IF($C110="OK",_xlfn.NUMBERVALUE(Plantilla!AQ121),"")</f>
        <v/>
      </c>
      <c r="AT110" s="6">
        <f>IF($C110="OK",_xlfn.NUMBERVALUE(Plantilla!AR121),"")</f>
        <v/>
      </c>
      <c r="AU110" s="4">
        <f>IF($C110="OK",_xlfn.NUMBERVALUE(Plantilla!AS121),"")</f>
        <v/>
      </c>
      <c r="AV110" s="6">
        <f>IF($C110="OK",_xlfn.NUMBERVALUE(Plantilla!AT121),"")</f>
        <v/>
      </c>
      <c r="AW110" s="4">
        <f>IF($C110="OK",_xlfn.NUMBERVALUE(Plantilla!AU121),"")</f>
        <v/>
      </c>
      <c r="AX110" s="6">
        <f>IF($C110="OK",_xlfn.NUMBERVALUE(Plantilla!AV121),"")</f>
        <v/>
      </c>
      <c r="AY110" s="4">
        <f>IF($C110="OK",_xlfn.NUMBERVALUE(Plantilla!AW121),"")</f>
        <v/>
      </c>
      <c r="AZ110" s="6">
        <f>IF($C110="OK",_xlfn.NUMBERVALUE(Plantilla!AX121),"")</f>
        <v/>
      </c>
      <c r="BA110">
        <f>IF($C110="OK",_xlfn.NUMBERVALUE(Plantilla!AY121),"")</f>
        <v/>
      </c>
      <c r="BB110">
        <f>IF($C110="OK",_xlfn.NUMBERVALUE(Plantilla!AZ121),"")</f>
        <v/>
      </c>
      <c r="BC110" s="4">
        <f>IF($C110="OK",_xlfn.NUMBERVALUE(Plantilla!BA121),"")</f>
        <v/>
      </c>
      <c r="BD110" s="6">
        <f>IF($C110="OK",_xlfn.NUMBERVALUE(Plantilla!BB121),"")</f>
        <v/>
      </c>
      <c r="BE110" s="4">
        <f>IF($C110="OK",_xlfn.NUMBERVALUE(Plantilla!BC121),"")</f>
        <v/>
      </c>
      <c r="BF110" s="6">
        <f>IF($C110="OK",_xlfn.NUMBERVALUE(Plantilla!BD121),"")</f>
        <v/>
      </c>
      <c r="BG110" s="4">
        <f>IF($C110="OK",_xlfn.NUMBERVALUE(Plantilla!BE121),"")</f>
        <v/>
      </c>
      <c r="BH110" s="6">
        <f>IF($C110="OK",_xlfn.NUMBERVALUE(Plantilla!BF121),"")</f>
        <v/>
      </c>
      <c r="BI110" s="110">
        <f>IF($C110="OK",_xlfn.NUMBERVALUE(Plantilla!BG121),"")</f>
        <v/>
      </c>
      <c r="BJ110" s="6">
        <f>IF($C110="OK",_xlfn.NUMBERVALUE(Plantilla!BH121),"")</f>
        <v/>
      </c>
      <c r="BK110" s="109">
        <f>IF($C110="OK",_xlfn.NUMBERVALUE(Plantilla!BI121),"")</f>
        <v/>
      </c>
      <c r="BL110" s="6">
        <f>IF($C110="OK",
   IF(Plantilla!BJ121&lt;&gt;"",
      TEXT(VLOOKUP(Plantilla!BJ121,'Tablas '!$Z$4:$AA$6,2,FALSE),"#"),
   ""),
"")</f>
        <v/>
      </c>
      <c r="BM110" s="4">
        <f>IF($C110="OK",_xlfn.NUMBERVALUE(Plantilla!BK121),"")</f>
        <v/>
      </c>
      <c r="BN110" s="4">
        <f>IF($C110="OK",_xlfn.NUMBERVALUE(Plantilla!BL121),"")</f>
        <v/>
      </c>
      <c r="BO110" s="6">
        <f>IF($C110="OK",_xlfn.NUMBERVALUE(Plantilla!BM121),"")</f>
        <v/>
      </c>
      <c r="BP110" s="4">
        <f>IF($C110="OK",_xlfn.NUMBERVALUE(Plantilla!BN121),"")</f>
        <v/>
      </c>
      <c r="BQ110" s="6">
        <f>IF($C110="OK",_xlfn.NUMBERVALUE(Plantilla!BO121),"")</f>
        <v/>
      </c>
      <c r="BR110" s="4">
        <f>IF($C110="OK",_xlfn.NUMBERVALUE(Plantilla!BP121),"")</f>
        <v/>
      </c>
      <c r="BS110" s="6">
        <f>IF($C110="OK",_xlfn.NUMBERVALUE(Plantilla!BQ121),"")</f>
        <v/>
      </c>
      <c r="BT110" s="4">
        <f>IF($C110="OK",_xlfn.NUMBERVALUE(Plantilla!BR121),"")</f>
        <v/>
      </c>
      <c r="BU110" s="6">
        <f>IF($C110="OK",_xlfn.NUMBERVALUE(Plantilla!BS121),"")</f>
        <v/>
      </c>
      <c r="BV110" s="6">
        <f>IF($C110="OK",_xlfn.NUMBERVALUE(Plantilla!BT121),"")</f>
        <v/>
      </c>
      <c r="BW110" s="6">
        <f>IF($C110="OK",_xlfn.NUMBERVALUE(Plantilla!BU121),"")</f>
        <v/>
      </c>
      <c r="BX110" s="6">
        <f>IF($C110="OK",_xlfn.NUMBERVALUE(Plantilla!BV121),"")</f>
        <v/>
      </c>
      <c r="BY110" s="6">
        <f>IF($C110="OK",_xlfn.NUMBERVALUE(Plantilla!BW121),"")</f>
        <v/>
      </c>
      <c r="BZ110" s="6">
        <f>IF($C110="OK",_xlfn.NUMBERVALUE(Plantilla!BX121),"")</f>
        <v/>
      </c>
      <c r="CA110" s="6">
        <f>IF($C110="OK",_xlfn.NUMBERVALUE(Plantilla!BY121),"")</f>
        <v/>
      </c>
      <c r="CB110" s="6">
        <f>IF($C110="OK",_xlfn.NUMBERVALUE(Plantilla!BZ121),"")</f>
        <v/>
      </c>
      <c r="CC110" s="6">
        <f>IF($C110="OK",_xlfn.NUMBERVALUE(Plantilla!CA121),"")</f>
        <v/>
      </c>
      <c r="CD110" s="6">
        <f>IF($C110="OK",_xlfn.NUMBERVALUE(Plantilla!CB121),"")</f>
        <v/>
      </c>
      <c r="CE110" s="6">
        <f>IF($C110="OK",_xlfn.NUMBERVALUE(Plantilla!CC121),"")</f>
        <v/>
      </c>
      <c r="CF110" s="4">
        <f>IF($C110="OK",_xlfn.NUMBERVALUE(Plantilla!CD121),"")</f>
        <v/>
      </c>
      <c r="CG110" s="6">
        <f>IF($C110="OK",_xlfn.NUMBERVALUE(Plantilla!CE121),"")</f>
        <v/>
      </c>
      <c r="CH110" s="6">
        <f>IF($C110="OK",_xlfn.NUMBERVALUE(Plantilla!CF121),"")</f>
        <v/>
      </c>
      <c r="CI110" s="6">
        <f>IF($C110="OK",_xlfn.NUMBERVALUE(Plantilla!CG121),"")</f>
        <v/>
      </c>
      <c r="CJ110" s="6">
        <f>IF($C110="OK",_xlfn.NUMBERVALUE(Plantilla!CH121),"")</f>
        <v/>
      </c>
      <c r="CK110" s="6">
        <f>IF($C110="OK",_xlfn.NUMBERVALUE(Plantilla!CI121),"")</f>
        <v/>
      </c>
      <c r="CL110" s="6">
        <f>IF($C110="OK",_xlfn.NUMBERVALUE(Plantilla!CJ121),"")</f>
        <v/>
      </c>
      <c r="CM110">
        <f>IF($C110="OK",TEXT(Plantilla!CK121,"#"),"")</f>
        <v/>
      </c>
      <c r="CN110" s="6">
        <f>IF($C110="OK",_xlfn.NUMBERVALUE(Plantilla!CL121),"")</f>
        <v/>
      </c>
      <c r="CO110" s="6">
        <f>IF($C110="OK",_xlfn.NUMBERVALUE(Plantilla!CM121),"")</f>
        <v/>
      </c>
      <c r="CP110" s="110">
        <f>IF($C110="OK",_xlfn.NUMBERVALUE(Plantilla!CN121),"")</f>
        <v/>
      </c>
      <c r="CQ110" s="6">
        <f>IF($C110="OK",_xlfn.NUMBERVALUE(Plantilla!CO121),"")</f>
        <v/>
      </c>
      <c r="CR110" s="109">
        <f>IF($C110="OK",_xlfn.NUMBERVALUE(Plantilla!CP121),"")</f>
        <v/>
      </c>
      <c r="CS110" s="110">
        <f>IF($C110="OK",_xlfn.NUMBERVALUE(Plantilla!CQ121),"")</f>
        <v/>
      </c>
      <c r="CT110" s="6">
        <f>IF($C110="OK",_xlfn.NUMBERVALUE(Plantilla!CR121),"")</f>
        <v/>
      </c>
      <c r="CU110" s="109">
        <f>IF($C110="OK",_xlfn.NUMBERVALUE(Plantilla!CS121),"")</f>
        <v/>
      </c>
      <c r="CV110" s="110">
        <f>IF($C110="OK",_xlfn.NUMBERVALUE(Plantilla!CT121),"")</f>
        <v/>
      </c>
      <c r="CW110" s="6">
        <f>IF($C110="OK",_xlfn.NUMBERVALUE(Plantilla!CU121),"")</f>
        <v/>
      </c>
      <c r="CX110" s="82">
        <f>IF($C110="OK",_xlfn.NUMBERVALUE(Plantilla!CV121),"")</f>
        <v/>
      </c>
      <c r="CY110" s="6">
        <f>IF($C110="OK",_xlfn.NUMBERVALUE(Plantilla!CW121),"")</f>
        <v/>
      </c>
      <c r="CZ110" s="82">
        <f>IF($C110="OK",_xlfn.NUMBERVALUE(Plantilla!CX121),"")</f>
        <v/>
      </c>
      <c r="DA110" s="6">
        <f>IF($C110="OK",_xlfn.NUMBERVALUE(Plantilla!CY121),"")</f>
        <v/>
      </c>
      <c r="DB110" s="109">
        <f>IF($C110="OK",_xlfn.NUMBERVALUE(Plantilla!CZ121),"")</f>
        <v/>
      </c>
      <c r="DC110" s="6">
        <f>IF($C110="OK",_xlfn.NUMBERVALUE(Plantilla!DA121),"")</f>
        <v/>
      </c>
      <c r="DD110" s="6">
        <f>IF($C110="OK",TEXT(Plantilla!DB121,"#"),"")</f>
        <v/>
      </c>
      <c r="DE110" s="6">
        <f>IF($C110="OK",_xlfn.NUMBERVALUE(Plantilla!DC121),"")</f>
        <v/>
      </c>
      <c r="DF110" s="4">
        <f>IF($C110="OK",_xlfn.NUMBERVALUE(Plantilla!DD121),"")</f>
        <v/>
      </c>
      <c r="DG110" s="6">
        <f>IF($C110="OK",_xlfn.NUMBERVALUE(Plantilla!DE121),"")</f>
        <v/>
      </c>
      <c r="DH110" s="6">
        <f>IF($C110="OK",_xlfn.NUMBERVALUE(Plantilla!DF121),"")</f>
        <v/>
      </c>
      <c r="DI110" s="6">
        <f>IF($C110="OK",_xlfn.NUMBERVALUE(Plantilla!DG121),"")</f>
        <v/>
      </c>
      <c r="DJ110" s="6">
        <f>IF($C110="OK",_xlfn.NUMBERVALUE(Plantilla!DH121),"")</f>
        <v/>
      </c>
      <c r="DK110" s="6">
        <f>IF($C110="OK",_xlfn.NUMBERVALUE(Plantilla!DI121),"")</f>
        <v/>
      </c>
      <c r="DL110" s="6">
        <f>IF($C110="OK",_xlfn.NUMBERVALUE(Plantilla!DJ121),"")</f>
        <v/>
      </c>
      <c r="DM110" s="6">
        <f>IF($C110="OK",_xlfn.NUMBERVALUE(Plantilla!DK121),"")</f>
        <v/>
      </c>
      <c r="DN110" s="6">
        <f>IF($C110="OK",_xlfn.NUMBERVALUE(Plantilla!DL121),"")</f>
        <v/>
      </c>
      <c r="DO110" s="6">
        <f>IF($C110="OK",_xlfn.NUMBERVALUE(Plantilla!DM121),"")</f>
        <v/>
      </c>
      <c r="DP110" s="6">
        <f>IF($C110="OK",_xlfn.NUMBERVALUE(Plantilla!DN121),"")</f>
        <v/>
      </c>
      <c r="DQ110" s="6">
        <f>IF($C110="OK",_xlfn.NUMBERVALUE(Plantilla!DO121),"")</f>
        <v/>
      </c>
      <c r="DR110" s="6">
        <f>IF($C110="OK",_xlfn.NUMBERVALUE(Plantilla!DP121),"")</f>
        <v/>
      </c>
      <c r="DS110">
        <f>IF($C110="OK",TEXT(Plantilla!DR121,"#"),"")</f>
        <v/>
      </c>
      <c r="DT110" s="6" t="n"/>
    </row>
    <row r="111">
      <c r="A111">
        <f>IF(Plantilla!$I$6="¡Perfecto!, Guarda el archivo y adjúntalo a tu interfaz de Nómina Electrónica","OK","Error")</f>
        <v/>
      </c>
      <c r="B111">
        <f>IF(Plantilla!$I$6="¡Perfecto!, Guarda el archivo y adjúntalo a tu interfaz de Nómina Electrónica",MID(Plantilla!$D$2,SEARCH("V",Plantilla!$D$2),10),"")</f>
        <v/>
      </c>
      <c r="C111">
        <f>Plantilla!C122</f>
        <v/>
      </c>
      <c r="D111">
        <f>IF($C111="OK",Plantilla!B122,"")</f>
        <v/>
      </c>
      <c r="E111">
        <f>IF($C111="OK",
   VLOOKUP(Plantilla!$E$4,'Tablas '!$AP$4:$AT$6,5,FALSE),
"")</f>
        <v/>
      </c>
      <c r="F111">
        <f>IF($C111="OK",TEXT(Plantilla!D122,"#"),"")</f>
        <v/>
      </c>
      <c r="G111">
        <f>IF($C111="OK",
   VLOOKUP(Plantilla!E122,'Tablas '!$B$4:$C$14,2,FALSE),
"")</f>
        <v/>
      </c>
      <c r="H111">
        <f>IF($C111="OK",TEXT(Plantilla!F122,"#"),"")</f>
        <v/>
      </c>
      <c r="I111">
        <f>IF($C111="OK",TEXT(Plantilla!G122,"#"),"")</f>
        <v/>
      </c>
      <c r="J111">
        <f>IF($C111="OK",TEXT(Plantilla!H122,"#"),"")</f>
        <v/>
      </c>
      <c r="K111">
        <f>IF($C111="OK",TEXT(Plantilla!I122,"#"),"")</f>
        <v/>
      </c>
      <c r="L111">
        <f>IF($C111="OK",TEXT(Plantilla!J122,"#"),"")</f>
        <v/>
      </c>
      <c r="M111">
        <f>IF($C111="OK",TEXT(Plantilla!K122,"#"),"")</f>
        <v/>
      </c>
      <c r="N111">
        <f>IF($C111="OK",
   CONCATENATE(YEAR(Plantilla!L122),"-",TEXT(MONTH(Plantilla!L122),"00"),"-",TEXT(DAY(Plantilla!L122),"00")),
"")</f>
        <v/>
      </c>
      <c r="O111">
        <f>IF($C111="OK",_xlfn.NUMBERVALUE(Plantilla!M122),"")</f>
        <v/>
      </c>
      <c r="P111">
        <f>IF($C111="OK",
   IF(Plantilla!N122&lt;&gt;"",
      CONCATENATE(YEAR(Plantilla!N122),"-",TEXT(MONTH(Plantilla!N122),"00"),"-",TEXT(DAY(Plantilla!N122),"00")),
   ""),
"")</f>
        <v/>
      </c>
      <c r="Q111">
        <f>IF($C111="OK",
   VLOOKUP(Plantilla!O122,'Tablas '!$E$4:$F$19,2,FALSE),
"")</f>
        <v/>
      </c>
      <c r="R111">
        <f>IF($C111="OK",
   VLOOKUP(Plantilla!P122,'Tablas '!$H$4:$I$5,2,FALSE),
"")</f>
        <v/>
      </c>
      <c r="S111">
        <f>IF($C111="OK",
   VLOOKUP(Plantilla!Q122,'Tablas '!$K$4:$L$8,2,FALSE),
"")</f>
        <v/>
      </c>
      <c r="T111">
        <f>IF($C111="OK",
   VLOOKUP(Plantilla!R122,'Tablas '!$AE$4:$AF$6,2,FALSE),
"")</f>
        <v/>
      </c>
      <c r="U111">
        <f>IF($C111="OK",
   VLOOKUP(Plantilla!S122,'Tablas '!$AE$4:$AF$6,2,FALSE),
"")</f>
        <v/>
      </c>
      <c r="V111">
        <f>IF($C111="OK",TEXT(Plantilla!T122,"#"),"")</f>
        <v/>
      </c>
      <c r="W111" s="84">
        <f>IF($C111="OK",
   VLOOKUP(Plantilla!U122,'Tablas '!$AM$4:$AN$1126,2,FALSE),
"")</f>
        <v/>
      </c>
      <c r="X111">
        <f>IF($C111="OK",TEXT(Plantilla!V122,"#"),"")</f>
        <v/>
      </c>
      <c r="Y111">
        <f>IF($C111="OK",
   CONCATENATE(YEAR(Plantilla!W122),"-",TEXT(MONTH(Plantilla!W122),"00"),"-",TEXT(DAY(Plantilla!W122),"00")),
"")</f>
        <v/>
      </c>
      <c r="Z111">
        <f>IF($C111="OK",
   CONCATENATE(YEAR(Plantilla!X122),"-",TEXT(MONTH(Plantilla!X122),"00"),"-",TEXT(DAY(Plantilla!X122),"00")),
"")</f>
        <v/>
      </c>
      <c r="AA111">
        <f>IF($C111="OK",
   TEXT(VLOOKUP(Plantilla!Y122,'Tablas '!$Q$4:$R$9,2,FALSE),"#"),
"")</f>
        <v/>
      </c>
      <c r="AB111">
        <f>IF($C111="OK",
   CONCATENATE(YEAR(Plantilla!Z122),"-",TEXT(MONTH(Plantilla!Z122),"00"),"-",TEXT(DAY(Plantilla!Z122),"00")),
"")</f>
        <v/>
      </c>
      <c r="AC111">
        <f>IF($C111="OK",
   TEXT(VLOOKUP(Plantilla!AA122,'Tablas '!$T$4:$U$13,2,FALSE),"#"),
"")</f>
        <v/>
      </c>
      <c r="AD111">
        <f>IF($C111="OK",TEXT(Plantilla!AB122,"#"),"")</f>
        <v/>
      </c>
      <c r="AE111">
        <f>IF($C111="OK",
   IF(Plantilla!AC122&lt;&gt;"",
      TEXT(VLOOKUP(Plantilla!AC122,'Tablas '!$W$4:$X$7,2,FALSE),"#"),
   ""),
"")</f>
        <v/>
      </c>
      <c r="AF111">
        <f>IF($C111="OK",TEXT(Plantilla!AD122,"#"),"")</f>
        <v/>
      </c>
      <c r="AG111" s="6">
        <f>IF($C111="OK",_xlfn.NUMBERVALUE(Plantilla!AE122),"")</f>
        <v/>
      </c>
      <c r="AH111" s="4">
        <f>IF($C111="OK",_xlfn.NUMBERVALUE(Plantilla!AF122),"")</f>
        <v/>
      </c>
      <c r="AI111" s="6">
        <f>IF($C111="OK",_xlfn.NUMBERVALUE(Plantilla!AG122),"")</f>
        <v/>
      </c>
      <c r="AJ111" s="6">
        <f>IF($C111="OK",_xlfn.NUMBERVALUE(Plantilla!AH122),"")</f>
        <v/>
      </c>
      <c r="AK111" s="6">
        <f>IF($C111="OK",_xlfn.NUMBERVALUE(Plantilla!AI122),"")</f>
        <v/>
      </c>
      <c r="AL111" s="6">
        <f>IF($C111="OK",_xlfn.NUMBERVALUE(Plantilla!AJ122),"")</f>
        <v/>
      </c>
      <c r="AM111" s="4">
        <f>IF($C111="OK",_xlfn.NUMBERVALUE(Plantilla!AK122),"")</f>
        <v/>
      </c>
      <c r="AN111" s="6">
        <f>IF($C111="OK",_xlfn.NUMBERVALUE(Plantilla!AL122),"")</f>
        <v/>
      </c>
      <c r="AO111" s="4">
        <f>IF($C111="OK",_xlfn.NUMBERVALUE(Plantilla!AM122),"")</f>
        <v/>
      </c>
      <c r="AP111" s="6">
        <f>IF($C111="OK",_xlfn.NUMBERVALUE(Plantilla!AN122),"")</f>
        <v/>
      </c>
      <c r="AQ111" s="4">
        <f>IF($C111="OK",_xlfn.NUMBERVALUE(Plantilla!AO122),"")</f>
        <v/>
      </c>
      <c r="AR111" s="6">
        <f>IF($C111="OK",_xlfn.NUMBERVALUE(Plantilla!AP122),"")</f>
        <v/>
      </c>
      <c r="AS111" s="4">
        <f>IF($C111="OK",_xlfn.NUMBERVALUE(Plantilla!AQ122),"")</f>
        <v/>
      </c>
      <c r="AT111" s="6">
        <f>IF($C111="OK",_xlfn.NUMBERVALUE(Plantilla!AR122),"")</f>
        <v/>
      </c>
      <c r="AU111" s="4">
        <f>IF($C111="OK",_xlfn.NUMBERVALUE(Plantilla!AS122),"")</f>
        <v/>
      </c>
      <c r="AV111" s="6">
        <f>IF($C111="OK",_xlfn.NUMBERVALUE(Plantilla!AT122),"")</f>
        <v/>
      </c>
      <c r="AW111" s="4">
        <f>IF($C111="OK",_xlfn.NUMBERVALUE(Plantilla!AU122),"")</f>
        <v/>
      </c>
      <c r="AX111" s="6">
        <f>IF($C111="OK",_xlfn.NUMBERVALUE(Plantilla!AV122),"")</f>
        <v/>
      </c>
      <c r="AY111" s="4">
        <f>IF($C111="OK",_xlfn.NUMBERVALUE(Plantilla!AW122),"")</f>
        <v/>
      </c>
      <c r="AZ111" s="6">
        <f>IF($C111="OK",_xlfn.NUMBERVALUE(Plantilla!AX122),"")</f>
        <v/>
      </c>
      <c r="BA111">
        <f>IF($C111="OK",_xlfn.NUMBERVALUE(Plantilla!AY122),"")</f>
        <v/>
      </c>
      <c r="BB111">
        <f>IF($C111="OK",_xlfn.NUMBERVALUE(Plantilla!AZ122),"")</f>
        <v/>
      </c>
      <c r="BC111" s="4">
        <f>IF($C111="OK",_xlfn.NUMBERVALUE(Plantilla!BA122),"")</f>
        <v/>
      </c>
      <c r="BD111" s="6">
        <f>IF($C111="OK",_xlfn.NUMBERVALUE(Plantilla!BB122),"")</f>
        <v/>
      </c>
      <c r="BE111" s="4">
        <f>IF($C111="OK",_xlfn.NUMBERVALUE(Plantilla!BC122),"")</f>
        <v/>
      </c>
      <c r="BF111" s="6">
        <f>IF($C111="OK",_xlfn.NUMBERVALUE(Plantilla!BD122),"")</f>
        <v/>
      </c>
      <c r="BG111" s="4">
        <f>IF($C111="OK",_xlfn.NUMBERVALUE(Plantilla!BE122),"")</f>
        <v/>
      </c>
      <c r="BH111" s="6">
        <f>IF($C111="OK",_xlfn.NUMBERVALUE(Plantilla!BF122),"")</f>
        <v/>
      </c>
      <c r="BI111" s="110">
        <f>IF($C111="OK",_xlfn.NUMBERVALUE(Plantilla!BG122),"")</f>
        <v/>
      </c>
      <c r="BJ111" s="6">
        <f>IF($C111="OK",_xlfn.NUMBERVALUE(Plantilla!BH122),"")</f>
        <v/>
      </c>
      <c r="BK111" s="109">
        <f>IF($C111="OK",_xlfn.NUMBERVALUE(Plantilla!BI122),"")</f>
        <v/>
      </c>
      <c r="BL111" s="6">
        <f>IF($C111="OK",
   IF(Plantilla!BJ122&lt;&gt;"",
      TEXT(VLOOKUP(Plantilla!BJ122,'Tablas '!$Z$4:$AA$6,2,FALSE),"#"),
   ""),
"")</f>
        <v/>
      </c>
      <c r="BM111" s="4">
        <f>IF($C111="OK",_xlfn.NUMBERVALUE(Plantilla!BK122),"")</f>
        <v/>
      </c>
      <c r="BN111" s="4">
        <f>IF($C111="OK",_xlfn.NUMBERVALUE(Plantilla!BL122),"")</f>
        <v/>
      </c>
      <c r="BO111" s="6">
        <f>IF($C111="OK",_xlfn.NUMBERVALUE(Plantilla!BM122),"")</f>
        <v/>
      </c>
      <c r="BP111" s="4">
        <f>IF($C111="OK",_xlfn.NUMBERVALUE(Plantilla!BN122),"")</f>
        <v/>
      </c>
      <c r="BQ111" s="6">
        <f>IF($C111="OK",_xlfn.NUMBERVALUE(Plantilla!BO122),"")</f>
        <v/>
      </c>
      <c r="BR111" s="4">
        <f>IF($C111="OK",_xlfn.NUMBERVALUE(Plantilla!BP122),"")</f>
        <v/>
      </c>
      <c r="BS111" s="6">
        <f>IF($C111="OK",_xlfn.NUMBERVALUE(Plantilla!BQ122),"")</f>
        <v/>
      </c>
      <c r="BT111" s="4">
        <f>IF($C111="OK",_xlfn.NUMBERVALUE(Plantilla!BR122),"")</f>
        <v/>
      </c>
      <c r="BU111" s="6">
        <f>IF($C111="OK",_xlfn.NUMBERVALUE(Plantilla!BS122),"")</f>
        <v/>
      </c>
      <c r="BV111" s="6">
        <f>IF($C111="OK",_xlfn.NUMBERVALUE(Plantilla!BT122),"")</f>
        <v/>
      </c>
      <c r="BW111" s="6">
        <f>IF($C111="OK",_xlfn.NUMBERVALUE(Plantilla!BU122),"")</f>
        <v/>
      </c>
      <c r="BX111" s="6">
        <f>IF($C111="OK",_xlfn.NUMBERVALUE(Plantilla!BV122),"")</f>
        <v/>
      </c>
      <c r="BY111" s="6">
        <f>IF($C111="OK",_xlfn.NUMBERVALUE(Plantilla!BW122),"")</f>
        <v/>
      </c>
      <c r="BZ111" s="6">
        <f>IF($C111="OK",_xlfn.NUMBERVALUE(Plantilla!BX122),"")</f>
        <v/>
      </c>
      <c r="CA111" s="6">
        <f>IF($C111="OK",_xlfn.NUMBERVALUE(Plantilla!BY122),"")</f>
        <v/>
      </c>
      <c r="CB111" s="6">
        <f>IF($C111="OK",_xlfn.NUMBERVALUE(Plantilla!BZ122),"")</f>
        <v/>
      </c>
      <c r="CC111" s="6">
        <f>IF($C111="OK",_xlfn.NUMBERVALUE(Plantilla!CA122),"")</f>
        <v/>
      </c>
      <c r="CD111" s="6">
        <f>IF($C111="OK",_xlfn.NUMBERVALUE(Plantilla!CB122),"")</f>
        <v/>
      </c>
      <c r="CE111" s="6">
        <f>IF($C111="OK",_xlfn.NUMBERVALUE(Plantilla!CC122),"")</f>
        <v/>
      </c>
      <c r="CF111" s="4">
        <f>IF($C111="OK",_xlfn.NUMBERVALUE(Plantilla!CD122),"")</f>
        <v/>
      </c>
      <c r="CG111" s="6">
        <f>IF($C111="OK",_xlfn.NUMBERVALUE(Plantilla!CE122),"")</f>
        <v/>
      </c>
      <c r="CH111" s="6">
        <f>IF($C111="OK",_xlfn.NUMBERVALUE(Plantilla!CF122),"")</f>
        <v/>
      </c>
      <c r="CI111" s="6">
        <f>IF($C111="OK",_xlfn.NUMBERVALUE(Plantilla!CG122),"")</f>
        <v/>
      </c>
      <c r="CJ111" s="6">
        <f>IF($C111="OK",_xlfn.NUMBERVALUE(Plantilla!CH122),"")</f>
        <v/>
      </c>
      <c r="CK111" s="6">
        <f>IF($C111="OK",_xlfn.NUMBERVALUE(Plantilla!CI122),"")</f>
        <v/>
      </c>
      <c r="CL111" s="6">
        <f>IF($C111="OK",_xlfn.NUMBERVALUE(Plantilla!CJ122),"")</f>
        <v/>
      </c>
      <c r="CM111">
        <f>IF($C111="OK",TEXT(Plantilla!CK122,"#"),"")</f>
        <v/>
      </c>
      <c r="CN111" s="6">
        <f>IF($C111="OK",_xlfn.NUMBERVALUE(Plantilla!CL122),"")</f>
        <v/>
      </c>
      <c r="CO111" s="6">
        <f>IF($C111="OK",_xlfn.NUMBERVALUE(Plantilla!CM122),"")</f>
        <v/>
      </c>
      <c r="CP111" s="110">
        <f>IF($C111="OK",_xlfn.NUMBERVALUE(Plantilla!CN122),"")</f>
        <v/>
      </c>
      <c r="CQ111" s="6">
        <f>IF($C111="OK",_xlfn.NUMBERVALUE(Plantilla!CO122),"")</f>
        <v/>
      </c>
      <c r="CR111" s="109">
        <f>IF($C111="OK",_xlfn.NUMBERVALUE(Plantilla!CP122),"")</f>
        <v/>
      </c>
      <c r="CS111" s="110">
        <f>IF($C111="OK",_xlfn.NUMBERVALUE(Plantilla!CQ122),"")</f>
        <v/>
      </c>
      <c r="CT111" s="6">
        <f>IF($C111="OK",_xlfn.NUMBERVALUE(Plantilla!CR122),"")</f>
        <v/>
      </c>
      <c r="CU111" s="109">
        <f>IF($C111="OK",_xlfn.NUMBERVALUE(Plantilla!CS122),"")</f>
        <v/>
      </c>
      <c r="CV111" s="110">
        <f>IF($C111="OK",_xlfn.NUMBERVALUE(Plantilla!CT122),"")</f>
        <v/>
      </c>
      <c r="CW111" s="6">
        <f>IF($C111="OK",_xlfn.NUMBERVALUE(Plantilla!CU122),"")</f>
        <v/>
      </c>
      <c r="CX111" s="82">
        <f>IF($C111="OK",_xlfn.NUMBERVALUE(Plantilla!CV122),"")</f>
        <v/>
      </c>
      <c r="CY111" s="6">
        <f>IF($C111="OK",_xlfn.NUMBERVALUE(Plantilla!CW122),"")</f>
        <v/>
      </c>
      <c r="CZ111" s="82">
        <f>IF($C111="OK",_xlfn.NUMBERVALUE(Plantilla!CX122),"")</f>
        <v/>
      </c>
      <c r="DA111" s="6">
        <f>IF($C111="OK",_xlfn.NUMBERVALUE(Plantilla!CY122),"")</f>
        <v/>
      </c>
      <c r="DB111" s="109">
        <f>IF($C111="OK",_xlfn.NUMBERVALUE(Plantilla!CZ122),"")</f>
        <v/>
      </c>
      <c r="DC111" s="6">
        <f>IF($C111="OK",_xlfn.NUMBERVALUE(Plantilla!DA122),"")</f>
        <v/>
      </c>
      <c r="DD111" s="6">
        <f>IF($C111="OK",TEXT(Plantilla!DB122,"#"),"")</f>
        <v/>
      </c>
      <c r="DE111" s="6">
        <f>IF($C111="OK",_xlfn.NUMBERVALUE(Plantilla!DC122),"")</f>
        <v/>
      </c>
      <c r="DF111" s="4">
        <f>IF($C111="OK",_xlfn.NUMBERVALUE(Plantilla!DD122),"")</f>
        <v/>
      </c>
      <c r="DG111" s="6">
        <f>IF($C111="OK",_xlfn.NUMBERVALUE(Plantilla!DE122),"")</f>
        <v/>
      </c>
      <c r="DH111" s="6">
        <f>IF($C111="OK",_xlfn.NUMBERVALUE(Plantilla!DF122),"")</f>
        <v/>
      </c>
      <c r="DI111" s="6">
        <f>IF($C111="OK",_xlfn.NUMBERVALUE(Plantilla!DG122),"")</f>
        <v/>
      </c>
      <c r="DJ111" s="6">
        <f>IF($C111="OK",_xlfn.NUMBERVALUE(Plantilla!DH122),"")</f>
        <v/>
      </c>
      <c r="DK111" s="6">
        <f>IF($C111="OK",_xlfn.NUMBERVALUE(Plantilla!DI122),"")</f>
        <v/>
      </c>
      <c r="DL111" s="6">
        <f>IF($C111="OK",_xlfn.NUMBERVALUE(Plantilla!DJ122),"")</f>
        <v/>
      </c>
      <c r="DM111" s="6">
        <f>IF($C111="OK",_xlfn.NUMBERVALUE(Plantilla!DK122),"")</f>
        <v/>
      </c>
      <c r="DN111" s="6">
        <f>IF($C111="OK",_xlfn.NUMBERVALUE(Plantilla!DL122),"")</f>
        <v/>
      </c>
      <c r="DO111" s="6">
        <f>IF($C111="OK",_xlfn.NUMBERVALUE(Plantilla!DM122),"")</f>
        <v/>
      </c>
      <c r="DP111" s="6">
        <f>IF($C111="OK",_xlfn.NUMBERVALUE(Plantilla!DN122),"")</f>
        <v/>
      </c>
      <c r="DQ111" s="6">
        <f>IF($C111="OK",_xlfn.NUMBERVALUE(Plantilla!DO122),"")</f>
        <v/>
      </c>
      <c r="DR111" s="6">
        <f>IF($C111="OK",_xlfn.NUMBERVALUE(Plantilla!DP122),"")</f>
        <v/>
      </c>
      <c r="DS111">
        <f>IF($C111="OK",TEXT(Plantilla!DR122,"#"),"")</f>
        <v/>
      </c>
      <c r="DT111" s="6" t="n"/>
    </row>
    <row r="112">
      <c r="A112">
        <f>IF(Plantilla!$I$6="¡Perfecto!, Guarda el archivo y adjúntalo a tu interfaz de Nómina Electrónica","OK","Error")</f>
        <v/>
      </c>
      <c r="B112">
        <f>IF(Plantilla!$I$6="¡Perfecto!, Guarda el archivo y adjúntalo a tu interfaz de Nómina Electrónica",MID(Plantilla!$D$2,SEARCH("V",Plantilla!$D$2),10),"")</f>
        <v/>
      </c>
      <c r="C112">
        <f>Plantilla!C123</f>
        <v/>
      </c>
      <c r="D112">
        <f>IF($C112="OK",Plantilla!B123,"")</f>
        <v/>
      </c>
      <c r="E112">
        <f>IF($C112="OK",
   VLOOKUP(Plantilla!$E$4,'Tablas '!$AP$4:$AT$6,5,FALSE),
"")</f>
        <v/>
      </c>
      <c r="F112">
        <f>IF($C112="OK",TEXT(Plantilla!D123,"#"),"")</f>
        <v/>
      </c>
      <c r="G112">
        <f>IF($C112="OK",
   VLOOKUP(Plantilla!E123,'Tablas '!$B$4:$C$14,2,FALSE),
"")</f>
        <v/>
      </c>
      <c r="H112">
        <f>IF($C112="OK",TEXT(Plantilla!F123,"#"),"")</f>
        <v/>
      </c>
      <c r="I112">
        <f>IF($C112="OK",TEXT(Plantilla!G123,"#"),"")</f>
        <v/>
      </c>
      <c r="J112">
        <f>IF($C112="OK",TEXT(Plantilla!H123,"#"),"")</f>
        <v/>
      </c>
      <c r="K112">
        <f>IF($C112="OK",TEXT(Plantilla!I123,"#"),"")</f>
        <v/>
      </c>
      <c r="L112">
        <f>IF($C112="OK",TEXT(Plantilla!J123,"#"),"")</f>
        <v/>
      </c>
      <c r="M112">
        <f>IF($C112="OK",TEXT(Plantilla!K123,"#"),"")</f>
        <v/>
      </c>
      <c r="N112">
        <f>IF($C112="OK",
   CONCATENATE(YEAR(Plantilla!L123),"-",TEXT(MONTH(Plantilla!L123),"00"),"-",TEXT(DAY(Plantilla!L123),"00")),
"")</f>
        <v/>
      </c>
      <c r="O112">
        <f>IF($C112="OK",_xlfn.NUMBERVALUE(Plantilla!M123),"")</f>
        <v/>
      </c>
      <c r="P112">
        <f>IF($C112="OK",
   IF(Plantilla!N123&lt;&gt;"",
      CONCATENATE(YEAR(Plantilla!N123),"-",TEXT(MONTH(Plantilla!N123),"00"),"-",TEXT(DAY(Plantilla!N123),"00")),
   ""),
"")</f>
        <v/>
      </c>
      <c r="Q112">
        <f>IF($C112="OK",
   VLOOKUP(Plantilla!O123,'Tablas '!$E$4:$F$19,2,FALSE),
"")</f>
        <v/>
      </c>
      <c r="R112">
        <f>IF($C112="OK",
   VLOOKUP(Plantilla!P123,'Tablas '!$H$4:$I$5,2,FALSE),
"")</f>
        <v/>
      </c>
      <c r="S112">
        <f>IF($C112="OK",
   VLOOKUP(Plantilla!Q123,'Tablas '!$K$4:$L$8,2,FALSE),
"")</f>
        <v/>
      </c>
      <c r="T112">
        <f>IF($C112="OK",
   VLOOKUP(Plantilla!R123,'Tablas '!$AE$4:$AF$6,2,FALSE),
"")</f>
        <v/>
      </c>
      <c r="U112">
        <f>IF($C112="OK",
   VLOOKUP(Plantilla!S123,'Tablas '!$AE$4:$AF$6,2,FALSE),
"")</f>
        <v/>
      </c>
      <c r="V112">
        <f>IF($C112="OK",TEXT(Plantilla!T123,"#"),"")</f>
        <v/>
      </c>
      <c r="W112" s="84">
        <f>IF($C112="OK",
   VLOOKUP(Plantilla!U123,'Tablas '!$AM$4:$AN$1126,2,FALSE),
"")</f>
        <v/>
      </c>
      <c r="X112">
        <f>IF($C112="OK",TEXT(Plantilla!V123,"#"),"")</f>
        <v/>
      </c>
      <c r="Y112">
        <f>IF($C112="OK",
   CONCATENATE(YEAR(Plantilla!W123),"-",TEXT(MONTH(Plantilla!W123),"00"),"-",TEXT(DAY(Plantilla!W123),"00")),
"")</f>
        <v/>
      </c>
      <c r="Z112">
        <f>IF($C112="OK",
   CONCATENATE(YEAR(Plantilla!X123),"-",TEXT(MONTH(Plantilla!X123),"00"),"-",TEXT(DAY(Plantilla!X123),"00")),
"")</f>
        <v/>
      </c>
      <c r="AA112">
        <f>IF($C112="OK",
   TEXT(VLOOKUP(Plantilla!Y123,'Tablas '!$Q$4:$R$9,2,FALSE),"#"),
"")</f>
        <v/>
      </c>
      <c r="AB112">
        <f>IF($C112="OK",
   CONCATENATE(YEAR(Plantilla!Z123),"-",TEXT(MONTH(Plantilla!Z123),"00"),"-",TEXT(DAY(Plantilla!Z123),"00")),
"")</f>
        <v/>
      </c>
      <c r="AC112">
        <f>IF($C112="OK",
   TEXT(VLOOKUP(Plantilla!AA123,'Tablas '!$T$4:$U$13,2,FALSE),"#"),
"")</f>
        <v/>
      </c>
      <c r="AD112">
        <f>IF($C112="OK",TEXT(Plantilla!AB123,"#"),"")</f>
        <v/>
      </c>
      <c r="AE112">
        <f>IF($C112="OK",
   IF(Plantilla!AC123&lt;&gt;"",
      TEXT(VLOOKUP(Plantilla!AC123,'Tablas '!$W$4:$X$7,2,FALSE),"#"),
   ""),
"")</f>
        <v/>
      </c>
      <c r="AF112">
        <f>IF($C112="OK",TEXT(Plantilla!AD123,"#"),"")</f>
        <v/>
      </c>
      <c r="AG112" s="6">
        <f>IF($C112="OK",_xlfn.NUMBERVALUE(Plantilla!AE123),"")</f>
        <v/>
      </c>
      <c r="AH112" s="4">
        <f>IF($C112="OK",_xlfn.NUMBERVALUE(Plantilla!AF123),"")</f>
        <v/>
      </c>
      <c r="AI112" s="6">
        <f>IF($C112="OK",_xlfn.NUMBERVALUE(Plantilla!AG123),"")</f>
        <v/>
      </c>
      <c r="AJ112" s="6">
        <f>IF($C112="OK",_xlfn.NUMBERVALUE(Plantilla!AH123),"")</f>
        <v/>
      </c>
      <c r="AK112" s="6">
        <f>IF($C112="OK",_xlfn.NUMBERVALUE(Plantilla!AI123),"")</f>
        <v/>
      </c>
      <c r="AL112" s="6">
        <f>IF($C112="OK",_xlfn.NUMBERVALUE(Plantilla!AJ123),"")</f>
        <v/>
      </c>
      <c r="AM112" s="4">
        <f>IF($C112="OK",_xlfn.NUMBERVALUE(Plantilla!AK123),"")</f>
        <v/>
      </c>
      <c r="AN112" s="6">
        <f>IF($C112="OK",_xlfn.NUMBERVALUE(Plantilla!AL123),"")</f>
        <v/>
      </c>
      <c r="AO112" s="4">
        <f>IF($C112="OK",_xlfn.NUMBERVALUE(Plantilla!AM123),"")</f>
        <v/>
      </c>
      <c r="AP112" s="6">
        <f>IF($C112="OK",_xlfn.NUMBERVALUE(Plantilla!AN123),"")</f>
        <v/>
      </c>
      <c r="AQ112" s="4">
        <f>IF($C112="OK",_xlfn.NUMBERVALUE(Plantilla!AO123),"")</f>
        <v/>
      </c>
      <c r="AR112" s="6">
        <f>IF($C112="OK",_xlfn.NUMBERVALUE(Plantilla!AP123),"")</f>
        <v/>
      </c>
      <c r="AS112" s="4">
        <f>IF($C112="OK",_xlfn.NUMBERVALUE(Plantilla!AQ123),"")</f>
        <v/>
      </c>
      <c r="AT112" s="6">
        <f>IF($C112="OK",_xlfn.NUMBERVALUE(Plantilla!AR123),"")</f>
        <v/>
      </c>
      <c r="AU112" s="4">
        <f>IF($C112="OK",_xlfn.NUMBERVALUE(Plantilla!AS123),"")</f>
        <v/>
      </c>
      <c r="AV112" s="6">
        <f>IF($C112="OK",_xlfn.NUMBERVALUE(Plantilla!AT123),"")</f>
        <v/>
      </c>
      <c r="AW112" s="4">
        <f>IF($C112="OK",_xlfn.NUMBERVALUE(Plantilla!AU123),"")</f>
        <v/>
      </c>
      <c r="AX112" s="6">
        <f>IF($C112="OK",_xlfn.NUMBERVALUE(Plantilla!AV123),"")</f>
        <v/>
      </c>
      <c r="AY112" s="4">
        <f>IF($C112="OK",_xlfn.NUMBERVALUE(Plantilla!AW123),"")</f>
        <v/>
      </c>
      <c r="AZ112" s="6">
        <f>IF($C112="OK",_xlfn.NUMBERVALUE(Plantilla!AX123),"")</f>
        <v/>
      </c>
      <c r="BA112">
        <f>IF($C112="OK",_xlfn.NUMBERVALUE(Plantilla!AY123),"")</f>
        <v/>
      </c>
      <c r="BB112">
        <f>IF($C112="OK",_xlfn.NUMBERVALUE(Plantilla!AZ123),"")</f>
        <v/>
      </c>
      <c r="BC112" s="4">
        <f>IF($C112="OK",_xlfn.NUMBERVALUE(Plantilla!BA123),"")</f>
        <v/>
      </c>
      <c r="BD112" s="6">
        <f>IF($C112="OK",_xlfn.NUMBERVALUE(Plantilla!BB123),"")</f>
        <v/>
      </c>
      <c r="BE112" s="4">
        <f>IF($C112="OK",_xlfn.NUMBERVALUE(Plantilla!BC123),"")</f>
        <v/>
      </c>
      <c r="BF112" s="6">
        <f>IF($C112="OK",_xlfn.NUMBERVALUE(Plantilla!BD123),"")</f>
        <v/>
      </c>
      <c r="BG112" s="4">
        <f>IF($C112="OK",_xlfn.NUMBERVALUE(Plantilla!BE123),"")</f>
        <v/>
      </c>
      <c r="BH112" s="6">
        <f>IF($C112="OK",_xlfn.NUMBERVALUE(Plantilla!BF123),"")</f>
        <v/>
      </c>
      <c r="BI112" s="110">
        <f>IF($C112="OK",_xlfn.NUMBERVALUE(Plantilla!BG123),"")</f>
        <v/>
      </c>
      <c r="BJ112" s="6">
        <f>IF($C112="OK",_xlfn.NUMBERVALUE(Plantilla!BH123),"")</f>
        <v/>
      </c>
      <c r="BK112" s="109">
        <f>IF($C112="OK",_xlfn.NUMBERVALUE(Plantilla!BI123),"")</f>
        <v/>
      </c>
      <c r="BL112" s="6">
        <f>IF($C112="OK",
   IF(Plantilla!BJ123&lt;&gt;"",
      TEXT(VLOOKUP(Plantilla!BJ123,'Tablas '!$Z$4:$AA$6,2,FALSE),"#"),
   ""),
"")</f>
        <v/>
      </c>
      <c r="BM112" s="4">
        <f>IF($C112="OK",_xlfn.NUMBERVALUE(Plantilla!BK123),"")</f>
        <v/>
      </c>
      <c r="BN112" s="4">
        <f>IF($C112="OK",_xlfn.NUMBERVALUE(Plantilla!BL123),"")</f>
        <v/>
      </c>
      <c r="BO112" s="6">
        <f>IF($C112="OK",_xlfn.NUMBERVALUE(Plantilla!BM123),"")</f>
        <v/>
      </c>
      <c r="BP112" s="4">
        <f>IF($C112="OK",_xlfn.NUMBERVALUE(Plantilla!BN123),"")</f>
        <v/>
      </c>
      <c r="BQ112" s="6">
        <f>IF($C112="OK",_xlfn.NUMBERVALUE(Plantilla!BO123),"")</f>
        <v/>
      </c>
      <c r="BR112" s="4">
        <f>IF($C112="OK",_xlfn.NUMBERVALUE(Plantilla!BP123),"")</f>
        <v/>
      </c>
      <c r="BS112" s="6">
        <f>IF($C112="OK",_xlfn.NUMBERVALUE(Plantilla!BQ123),"")</f>
        <v/>
      </c>
      <c r="BT112" s="4">
        <f>IF($C112="OK",_xlfn.NUMBERVALUE(Plantilla!BR123),"")</f>
        <v/>
      </c>
      <c r="BU112" s="6">
        <f>IF($C112="OK",_xlfn.NUMBERVALUE(Plantilla!BS123),"")</f>
        <v/>
      </c>
      <c r="BV112" s="6">
        <f>IF($C112="OK",_xlfn.NUMBERVALUE(Plantilla!BT123),"")</f>
        <v/>
      </c>
      <c r="BW112" s="6">
        <f>IF($C112="OK",_xlfn.NUMBERVALUE(Plantilla!BU123),"")</f>
        <v/>
      </c>
      <c r="BX112" s="6">
        <f>IF($C112="OK",_xlfn.NUMBERVALUE(Plantilla!BV123),"")</f>
        <v/>
      </c>
      <c r="BY112" s="6">
        <f>IF($C112="OK",_xlfn.NUMBERVALUE(Plantilla!BW123),"")</f>
        <v/>
      </c>
      <c r="BZ112" s="6">
        <f>IF($C112="OK",_xlfn.NUMBERVALUE(Plantilla!BX123),"")</f>
        <v/>
      </c>
      <c r="CA112" s="6">
        <f>IF($C112="OK",_xlfn.NUMBERVALUE(Plantilla!BY123),"")</f>
        <v/>
      </c>
      <c r="CB112" s="6">
        <f>IF($C112="OK",_xlfn.NUMBERVALUE(Plantilla!BZ123),"")</f>
        <v/>
      </c>
      <c r="CC112" s="6">
        <f>IF($C112="OK",_xlfn.NUMBERVALUE(Plantilla!CA123),"")</f>
        <v/>
      </c>
      <c r="CD112" s="6">
        <f>IF($C112="OK",_xlfn.NUMBERVALUE(Plantilla!CB123),"")</f>
        <v/>
      </c>
      <c r="CE112" s="6">
        <f>IF($C112="OK",_xlfn.NUMBERVALUE(Plantilla!CC123),"")</f>
        <v/>
      </c>
      <c r="CF112" s="4">
        <f>IF($C112="OK",_xlfn.NUMBERVALUE(Plantilla!CD123),"")</f>
        <v/>
      </c>
      <c r="CG112" s="6">
        <f>IF($C112="OK",_xlfn.NUMBERVALUE(Plantilla!CE123),"")</f>
        <v/>
      </c>
      <c r="CH112" s="6">
        <f>IF($C112="OK",_xlfn.NUMBERVALUE(Plantilla!CF123),"")</f>
        <v/>
      </c>
      <c r="CI112" s="6">
        <f>IF($C112="OK",_xlfn.NUMBERVALUE(Plantilla!CG123),"")</f>
        <v/>
      </c>
      <c r="CJ112" s="6">
        <f>IF($C112="OK",_xlfn.NUMBERVALUE(Plantilla!CH123),"")</f>
        <v/>
      </c>
      <c r="CK112" s="6">
        <f>IF($C112="OK",_xlfn.NUMBERVALUE(Plantilla!CI123),"")</f>
        <v/>
      </c>
      <c r="CL112" s="6">
        <f>IF($C112="OK",_xlfn.NUMBERVALUE(Plantilla!CJ123),"")</f>
        <v/>
      </c>
      <c r="CM112">
        <f>IF($C112="OK",TEXT(Plantilla!CK123,"#"),"")</f>
        <v/>
      </c>
      <c r="CN112" s="6">
        <f>IF($C112="OK",_xlfn.NUMBERVALUE(Plantilla!CL123),"")</f>
        <v/>
      </c>
      <c r="CO112" s="6">
        <f>IF($C112="OK",_xlfn.NUMBERVALUE(Plantilla!CM123),"")</f>
        <v/>
      </c>
      <c r="CP112" s="110">
        <f>IF($C112="OK",_xlfn.NUMBERVALUE(Plantilla!CN123),"")</f>
        <v/>
      </c>
      <c r="CQ112" s="6">
        <f>IF($C112="OK",_xlfn.NUMBERVALUE(Plantilla!CO123),"")</f>
        <v/>
      </c>
      <c r="CR112" s="109">
        <f>IF($C112="OK",_xlfn.NUMBERVALUE(Plantilla!CP123),"")</f>
        <v/>
      </c>
      <c r="CS112" s="110">
        <f>IF($C112="OK",_xlfn.NUMBERVALUE(Plantilla!CQ123),"")</f>
        <v/>
      </c>
      <c r="CT112" s="6">
        <f>IF($C112="OK",_xlfn.NUMBERVALUE(Plantilla!CR123),"")</f>
        <v/>
      </c>
      <c r="CU112" s="109">
        <f>IF($C112="OK",_xlfn.NUMBERVALUE(Plantilla!CS123),"")</f>
        <v/>
      </c>
      <c r="CV112" s="110">
        <f>IF($C112="OK",_xlfn.NUMBERVALUE(Plantilla!CT123),"")</f>
        <v/>
      </c>
      <c r="CW112" s="6">
        <f>IF($C112="OK",_xlfn.NUMBERVALUE(Plantilla!CU123),"")</f>
        <v/>
      </c>
      <c r="CX112" s="82">
        <f>IF($C112="OK",_xlfn.NUMBERVALUE(Plantilla!CV123),"")</f>
        <v/>
      </c>
      <c r="CY112" s="6">
        <f>IF($C112="OK",_xlfn.NUMBERVALUE(Plantilla!CW123),"")</f>
        <v/>
      </c>
      <c r="CZ112" s="82">
        <f>IF($C112="OK",_xlfn.NUMBERVALUE(Plantilla!CX123),"")</f>
        <v/>
      </c>
      <c r="DA112" s="6">
        <f>IF($C112="OK",_xlfn.NUMBERVALUE(Plantilla!CY123),"")</f>
        <v/>
      </c>
      <c r="DB112" s="109">
        <f>IF($C112="OK",_xlfn.NUMBERVALUE(Plantilla!CZ123),"")</f>
        <v/>
      </c>
      <c r="DC112" s="6">
        <f>IF($C112="OK",_xlfn.NUMBERVALUE(Plantilla!DA123),"")</f>
        <v/>
      </c>
      <c r="DD112" s="6">
        <f>IF($C112="OK",TEXT(Plantilla!DB123,"#"),"")</f>
        <v/>
      </c>
      <c r="DE112" s="6">
        <f>IF($C112="OK",_xlfn.NUMBERVALUE(Plantilla!DC123),"")</f>
        <v/>
      </c>
      <c r="DF112" s="4">
        <f>IF($C112="OK",_xlfn.NUMBERVALUE(Plantilla!DD123),"")</f>
        <v/>
      </c>
      <c r="DG112" s="6">
        <f>IF($C112="OK",_xlfn.NUMBERVALUE(Plantilla!DE123),"")</f>
        <v/>
      </c>
      <c r="DH112" s="6">
        <f>IF($C112="OK",_xlfn.NUMBERVALUE(Plantilla!DF123),"")</f>
        <v/>
      </c>
      <c r="DI112" s="6">
        <f>IF($C112="OK",_xlfn.NUMBERVALUE(Plantilla!DG123),"")</f>
        <v/>
      </c>
      <c r="DJ112" s="6">
        <f>IF($C112="OK",_xlfn.NUMBERVALUE(Plantilla!DH123),"")</f>
        <v/>
      </c>
      <c r="DK112" s="6">
        <f>IF($C112="OK",_xlfn.NUMBERVALUE(Plantilla!DI123),"")</f>
        <v/>
      </c>
      <c r="DL112" s="6">
        <f>IF($C112="OK",_xlfn.NUMBERVALUE(Plantilla!DJ123),"")</f>
        <v/>
      </c>
      <c r="DM112" s="6">
        <f>IF($C112="OK",_xlfn.NUMBERVALUE(Plantilla!DK123),"")</f>
        <v/>
      </c>
      <c r="DN112" s="6">
        <f>IF($C112="OK",_xlfn.NUMBERVALUE(Plantilla!DL123),"")</f>
        <v/>
      </c>
      <c r="DO112" s="6">
        <f>IF($C112="OK",_xlfn.NUMBERVALUE(Plantilla!DM123),"")</f>
        <v/>
      </c>
      <c r="DP112" s="6">
        <f>IF($C112="OK",_xlfn.NUMBERVALUE(Plantilla!DN123),"")</f>
        <v/>
      </c>
      <c r="DQ112" s="6">
        <f>IF($C112="OK",_xlfn.NUMBERVALUE(Plantilla!DO123),"")</f>
        <v/>
      </c>
      <c r="DR112" s="6">
        <f>IF($C112="OK",_xlfn.NUMBERVALUE(Plantilla!DP123),"")</f>
        <v/>
      </c>
      <c r="DS112">
        <f>IF($C112="OK",TEXT(Plantilla!DR123,"#"),"")</f>
        <v/>
      </c>
      <c r="DT112" s="6" t="n"/>
    </row>
    <row r="113">
      <c r="A113">
        <f>IF(Plantilla!$I$6="¡Perfecto!, Guarda el archivo y adjúntalo a tu interfaz de Nómina Electrónica","OK","Error")</f>
        <v/>
      </c>
      <c r="B113">
        <f>IF(Plantilla!$I$6="¡Perfecto!, Guarda el archivo y adjúntalo a tu interfaz de Nómina Electrónica",MID(Plantilla!$D$2,SEARCH("V",Plantilla!$D$2),10),"")</f>
        <v/>
      </c>
      <c r="C113">
        <f>Plantilla!C124</f>
        <v/>
      </c>
      <c r="D113">
        <f>IF($C113="OK",Plantilla!B124,"")</f>
        <v/>
      </c>
      <c r="E113">
        <f>IF($C113="OK",
   VLOOKUP(Plantilla!$E$4,'Tablas '!$AP$4:$AT$6,5,FALSE),
"")</f>
        <v/>
      </c>
      <c r="F113">
        <f>IF($C113="OK",TEXT(Plantilla!D124,"#"),"")</f>
        <v/>
      </c>
      <c r="G113">
        <f>IF($C113="OK",
   VLOOKUP(Plantilla!E124,'Tablas '!$B$4:$C$14,2,FALSE),
"")</f>
        <v/>
      </c>
      <c r="H113">
        <f>IF($C113="OK",TEXT(Plantilla!F124,"#"),"")</f>
        <v/>
      </c>
      <c r="I113">
        <f>IF($C113="OK",TEXT(Plantilla!G124,"#"),"")</f>
        <v/>
      </c>
      <c r="J113">
        <f>IF($C113="OK",TEXT(Plantilla!H124,"#"),"")</f>
        <v/>
      </c>
      <c r="K113">
        <f>IF($C113="OK",TEXT(Plantilla!I124,"#"),"")</f>
        <v/>
      </c>
      <c r="L113">
        <f>IF($C113="OK",TEXT(Plantilla!J124,"#"),"")</f>
        <v/>
      </c>
      <c r="M113">
        <f>IF($C113="OK",TEXT(Plantilla!K124,"#"),"")</f>
        <v/>
      </c>
      <c r="N113">
        <f>IF($C113="OK",
   CONCATENATE(YEAR(Plantilla!L124),"-",TEXT(MONTH(Plantilla!L124),"00"),"-",TEXT(DAY(Plantilla!L124),"00")),
"")</f>
        <v/>
      </c>
      <c r="O113">
        <f>IF($C113="OK",_xlfn.NUMBERVALUE(Plantilla!M124),"")</f>
        <v/>
      </c>
      <c r="P113">
        <f>IF($C113="OK",
   IF(Plantilla!N124&lt;&gt;"",
      CONCATENATE(YEAR(Plantilla!N124),"-",TEXT(MONTH(Plantilla!N124),"00"),"-",TEXT(DAY(Plantilla!N124),"00")),
   ""),
"")</f>
        <v/>
      </c>
      <c r="Q113">
        <f>IF($C113="OK",
   VLOOKUP(Plantilla!O124,'Tablas '!$E$4:$F$19,2,FALSE),
"")</f>
        <v/>
      </c>
      <c r="R113">
        <f>IF($C113="OK",
   VLOOKUP(Plantilla!P124,'Tablas '!$H$4:$I$5,2,FALSE),
"")</f>
        <v/>
      </c>
      <c r="S113">
        <f>IF($C113="OK",
   VLOOKUP(Plantilla!Q124,'Tablas '!$K$4:$L$8,2,FALSE),
"")</f>
        <v/>
      </c>
      <c r="T113">
        <f>IF($C113="OK",
   VLOOKUP(Plantilla!R124,'Tablas '!$AE$4:$AF$6,2,FALSE),
"")</f>
        <v/>
      </c>
      <c r="U113">
        <f>IF($C113="OK",
   VLOOKUP(Plantilla!S124,'Tablas '!$AE$4:$AF$6,2,FALSE),
"")</f>
        <v/>
      </c>
      <c r="V113">
        <f>IF($C113="OK",TEXT(Plantilla!T124,"#"),"")</f>
        <v/>
      </c>
      <c r="W113" s="84">
        <f>IF($C113="OK",
   VLOOKUP(Plantilla!U124,'Tablas '!$AM$4:$AN$1126,2,FALSE),
"")</f>
        <v/>
      </c>
      <c r="X113">
        <f>IF($C113="OK",TEXT(Plantilla!V124,"#"),"")</f>
        <v/>
      </c>
      <c r="Y113">
        <f>IF($C113="OK",
   CONCATENATE(YEAR(Plantilla!W124),"-",TEXT(MONTH(Plantilla!W124),"00"),"-",TEXT(DAY(Plantilla!W124),"00")),
"")</f>
        <v/>
      </c>
      <c r="Z113">
        <f>IF($C113="OK",
   CONCATENATE(YEAR(Plantilla!X124),"-",TEXT(MONTH(Plantilla!X124),"00"),"-",TEXT(DAY(Plantilla!X124),"00")),
"")</f>
        <v/>
      </c>
      <c r="AA113">
        <f>IF($C113="OK",
   TEXT(VLOOKUP(Plantilla!Y124,'Tablas '!$Q$4:$R$9,2,FALSE),"#"),
"")</f>
        <v/>
      </c>
      <c r="AB113">
        <f>IF($C113="OK",
   CONCATENATE(YEAR(Plantilla!Z124),"-",TEXT(MONTH(Plantilla!Z124),"00"),"-",TEXT(DAY(Plantilla!Z124),"00")),
"")</f>
        <v/>
      </c>
      <c r="AC113">
        <f>IF($C113="OK",
   TEXT(VLOOKUP(Plantilla!AA124,'Tablas '!$T$4:$U$13,2,FALSE),"#"),
"")</f>
        <v/>
      </c>
      <c r="AD113">
        <f>IF($C113="OK",TEXT(Plantilla!AB124,"#"),"")</f>
        <v/>
      </c>
      <c r="AE113">
        <f>IF($C113="OK",
   IF(Plantilla!AC124&lt;&gt;"",
      TEXT(VLOOKUP(Plantilla!AC124,'Tablas '!$W$4:$X$7,2,FALSE),"#"),
   ""),
"")</f>
        <v/>
      </c>
      <c r="AF113">
        <f>IF($C113="OK",TEXT(Plantilla!AD124,"#"),"")</f>
        <v/>
      </c>
      <c r="AG113" s="6">
        <f>IF($C113="OK",_xlfn.NUMBERVALUE(Plantilla!AE124),"")</f>
        <v/>
      </c>
      <c r="AH113" s="4">
        <f>IF($C113="OK",_xlfn.NUMBERVALUE(Plantilla!AF124),"")</f>
        <v/>
      </c>
      <c r="AI113" s="6">
        <f>IF($C113="OK",_xlfn.NUMBERVALUE(Plantilla!AG124),"")</f>
        <v/>
      </c>
      <c r="AJ113" s="6">
        <f>IF($C113="OK",_xlfn.NUMBERVALUE(Plantilla!AH124),"")</f>
        <v/>
      </c>
      <c r="AK113" s="6">
        <f>IF($C113="OK",_xlfn.NUMBERVALUE(Plantilla!AI124),"")</f>
        <v/>
      </c>
      <c r="AL113" s="6">
        <f>IF($C113="OK",_xlfn.NUMBERVALUE(Plantilla!AJ124),"")</f>
        <v/>
      </c>
      <c r="AM113" s="4">
        <f>IF($C113="OK",_xlfn.NUMBERVALUE(Plantilla!AK124),"")</f>
        <v/>
      </c>
      <c r="AN113" s="6">
        <f>IF($C113="OK",_xlfn.NUMBERVALUE(Plantilla!AL124),"")</f>
        <v/>
      </c>
      <c r="AO113" s="4">
        <f>IF($C113="OK",_xlfn.NUMBERVALUE(Plantilla!AM124),"")</f>
        <v/>
      </c>
      <c r="AP113" s="6">
        <f>IF($C113="OK",_xlfn.NUMBERVALUE(Plantilla!AN124),"")</f>
        <v/>
      </c>
      <c r="AQ113" s="4">
        <f>IF($C113="OK",_xlfn.NUMBERVALUE(Plantilla!AO124),"")</f>
        <v/>
      </c>
      <c r="AR113" s="6">
        <f>IF($C113="OK",_xlfn.NUMBERVALUE(Plantilla!AP124),"")</f>
        <v/>
      </c>
      <c r="AS113" s="4">
        <f>IF($C113="OK",_xlfn.NUMBERVALUE(Plantilla!AQ124),"")</f>
        <v/>
      </c>
      <c r="AT113" s="6">
        <f>IF($C113="OK",_xlfn.NUMBERVALUE(Plantilla!AR124),"")</f>
        <v/>
      </c>
      <c r="AU113" s="4">
        <f>IF($C113="OK",_xlfn.NUMBERVALUE(Plantilla!AS124),"")</f>
        <v/>
      </c>
      <c r="AV113" s="6">
        <f>IF($C113="OK",_xlfn.NUMBERVALUE(Plantilla!AT124),"")</f>
        <v/>
      </c>
      <c r="AW113" s="4">
        <f>IF($C113="OK",_xlfn.NUMBERVALUE(Plantilla!AU124),"")</f>
        <v/>
      </c>
      <c r="AX113" s="6">
        <f>IF($C113="OK",_xlfn.NUMBERVALUE(Plantilla!AV124),"")</f>
        <v/>
      </c>
      <c r="AY113" s="4">
        <f>IF($C113="OK",_xlfn.NUMBERVALUE(Plantilla!AW124),"")</f>
        <v/>
      </c>
      <c r="AZ113" s="6">
        <f>IF($C113="OK",_xlfn.NUMBERVALUE(Plantilla!AX124),"")</f>
        <v/>
      </c>
      <c r="BA113">
        <f>IF($C113="OK",_xlfn.NUMBERVALUE(Plantilla!AY124),"")</f>
        <v/>
      </c>
      <c r="BB113">
        <f>IF($C113="OK",_xlfn.NUMBERVALUE(Plantilla!AZ124),"")</f>
        <v/>
      </c>
      <c r="BC113" s="4">
        <f>IF($C113="OK",_xlfn.NUMBERVALUE(Plantilla!BA124),"")</f>
        <v/>
      </c>
      <c r="BD113" s="6">
        <f>IF($C113="OK",_xlfn.NUMBERVALUE(Plantilla!BB124),"")</f>
        <v/>
      </c>
      <c r="BE113" s="4">
        <f>IF($C113="OK",_xlfn.NUMBERVALUE(Plantilla!BC124),"")</f>
        <v/>
      </c>
      <c r="BF113" s="6">
        <f>IF($C113="OK",_xlfn.NUMBERVALUE(Plantilla!BD124),"")</f>
        <v/>
      </c>
      <c r="BG113" s="4">
        <f>IF($C113="OK",_xlfn.NUMBERVALUE(Plantilla!BE124),"")</f>
        <v/>
      </c>
      <c r="BH113" s="6">
        <f>IF($C113="OK",_xlfn.NUMBERVALUE(Plantilla!BF124),"")</f>
        <v/>
      </c>
      <c r="BI113" s="110">
        <f>IF($C113="OK",_xlfn.NUMBERVALUE(Plantilla!BG124),"")</f>
        <v/>
      </c>
      <c r="BJ113" s="6">
        <f>IF($C113="OK",_xlfn.NUMBERVALUE(Plantilla!BH124),"")</f>
        <v/>
      </c>
      <c r="BK113" s="109">
        <f>IF($C113="OK",_xlfn.NUMBERVALUE(Plantilla!BI124),"")</f>
        <v/>
      </c>
      <c r="BL113" s="6">
        <f>IF($C113="OK",
   IF(Plantilla!BJ124&lt;&gt;"",
      TEXT(VLOOKUP(Plantilla!BJ124,'Tablas '!$Z$4:$AA$6,2,FALSE),"#"),
   ""),
"")</f>
        <v/>
      </c>
      <c r="BM113" s="4">
        <f>IF($C113="OK",_xlfn.NUMBERVALUE(Plantilla!BK124),"")</f>
        <v/>
      </c>
      <c r="BN113" s="4">
        <f>IF($C113="OK",_xlfn.NUMBERVALUE(Plantilla!BL124),"")</f>
        <v/>
      </c>
      <c r="BO113" s="6">
        <f>IF($C113="OK",_xlfn.NUMBERVALUE(Plantilla!BM124),"")</f>
        <v/>
      </c>
      <c r="BP113" s="4">
        <f>IF($C113="OK",_xlfn.NUMBERVALUE(Plantilla!BN124),"")</f>
        <v/>
      </c>
      <c r="BQ113" s="6">
        <f>IF($C113="OK",_xlfn.NUMBERVALUE(Plantilla!BO124),"")</f>
        <v/>
      </c>
      <c r="BR113" s="4">
        <f>IF($C113="OK",_xlfn.NUMBERVALUE(Plantilla!BP124),"")</f>
        <v/>
      </c>
      <c r="BS113" s="6">
        <f>IF($C113="OK",_xlfn.NUMBERVALUE(Plantilla!BQ124),"")</f>
        <v/>
      </c>
      <c r="BT113" s="4">
        <f>IF($C113="OK",_xlfn.NUMBERVALUE(Plantilla!BR124),"")</f>
        <v/>
      </c>
      <c r="BU113" s="6">
        <f>IF($C113="OK",_xlfn.NUMBERVALUE(Plantilla!BS124),"")</f>
        <v/>
      </c>
      <c r="BV113" s="6">
        <f>IF($C113="OK",_xlfn.NUMBERVALUE(Plantilla!BT124),"")</f>
        <v/>
      </c>
      <c r="BW113" s="6">
        <f>IF($C113="OK",_xlfn.NUMBERVALUE(Plantilla!BU124),"")</f>
        <v/>
      </c>
      <c r="BX113" s="6">
        <f>IF($C113="OK",_xlfn.NUMBERVALUE(Plantilla!BV124),"")</f>
        <v/>
      </c>
      <c r="BY113" s="6">
        <f>IF($C113="OK",_xlfn.NUMBERVALUE(Plantilla!BW124),"")</f>
        <v/>
      </c>
      <c r="BZ113" s="6">
        <f>IF($C113="OK",_xlfn.NUMBERVALUE(Plantilla!BX124),"")</f>
        <v/>
      </c>
      <c r="CA113" s="6">
        <f>IF($C113="OK",_xlfn.NUMBERVALUE(Plantilla!BY124),"")</f>
        <v/>
      </c>
      <c r="CB113" s="6">
        <f>IF($C113="OK",_xlfn.NUMBERVALUE(Plantilla!BZ124),"")</f>
        <v/>
      </c>
      <c r="CC113" s="6">
        <f>IF($C113="OK",_xlfn.NUMBERVALUE(Plantilla!CA124),"")</f>
        <v/>
      </c>
      <c r="CD113" s="6">
        <f>IF($C113="OK",_xlfn.NUMBERVALUE(Plantilla!CB124),"")</f>
        <v/>
      </c>
      <c r="CE113" s="6">
        <f>IF($C113="OK",_xlfn.NUMBERVALUE(Plantilla!CC124),"")</f>
        <v/>
      </c>
      <c r="CF113" s="4">
        <f>IF($C113="OK",_xlfn.NUMBERVALUE(Plantilla!CD124),"")</f>
        <v/>
      </c>
      <c r="CG113" s="6">
        <f>IF($C113="OK",_xlfn.NUMBERVALUE(Plantilla!CE124),"")</f>
        <v/>
      </c>
      <c r="CH113" s="6">
        <f>IF($C113="OK",_xlfn.NUMBERVALUE(Plantilla!CF124),"")</f>
        <v/>
      </c>
      <c r="CI113" s="6">
        <f>IF($C113="OK",_xlfn.NUMBERVALUE(Plantilla!CG124),"")</f>
        <v/>
      </c>
      <c r="CJ113" s="6">
        <f>IF($C113="OK",_xlfn.NUMBERVALUE(Plantilla!CH124),"")</f>
        <v/>
      </c>
      <c r="CK113" s="6">
        <f>IF($C113="OK",_xlfn.NUMBERVALUE(Plantilla!CI124),"")</f>
        <v/>
      </c>
      <c r="CL113" s="6">
        <f>IF($C113="OK",_xlfn.NUMBERVALUE(Plantilla!CJ124),"")</f>
        <v/>
      </c>
      <c r="CM113">
        <f>IF($C113="OK",TEXT(Plantilla!CK124,"#"),"")</f>
        <v/>
      </c>
      <c r="CN113" s="6">
        <f>IF($C113="OK",_xlfn.NUMBERVALUE(Plantilla!CL124),"")</f>
        <v/>
      </c>
      <c r="CO113" s="6">
        <f>IF($C113="OK",_xlfn.NUMBERVALUE(Plantilla!CM124),"")</f>
        <v/>
      </c>
      <c r="CP113" s="110">
        <f>IF($C113="OK",_xlfn.NUMBERVALUE(Plantilla!CN124),"")</f>
        <v/>
      </c>
      <c r="CQ113" s="6">
        <f>IF($C113="OK",_xlfn.NUMBERVALUE(Plantilla!CO124),"")</f>
        <v/>
      </c>
      <c r="CR113" s="109">
        <f>IF($C113="OK",_xlfn.NUMBERVALUE(Plantilla!CP124),"")</f>
        <v/>
      </c>
      <c r="CS113" s="110">
        <f>IF($C113="OK",_xlfn.NUMBERVALUE(Plantilla!CQ124),"")</f>
        <v/>
      </c>
      <c r="CT113" s="6">
        <f>IF($C113="OK",_xlfn.NUMBERVALUE(Plantilla!CR124),"")</f>
        <v/>
      </c>
      <c r="CU113" s="109">
        <f>IF($C113="OK",_xlfn.NUMBERVALUE(Plantilla!CS124),"")</f>
        <v/>
      </c>
      <c r="CV113" s="110">
        <f>IF($C113="OK",_xlfn.NUMBERVALUE(Plantilla!CT124),"")</f>
        <v/>
      </c>
      <c r="CW113" s="6">
        <f>IF($C113="OK",_xlfn.NUMBERVALUE(Plantilla!CU124),"")</f>
        <v/>
      </c>
      <c r="CX113" s="82">
        <f>IF($C113="OK",_xlfn.NUMBERVALUE(Plantilla!CV124),"")</f>
        <v/>
      </c>
      <c r="CY113" s="6">
        <f>IF($C113="OK",_xlfn.NUMBERVALUE(Plantilla!CW124),"")</f>
        <v/>
      </c>
      <c r="CZ113" s="82">
        <f>IF($C113="OK",_xlfn.NUMBERVALUE(Plantilla!CX124),"")</f>
        <v/>
      </c>
      <c r="DA113" s="6">
        <f>IF($C113="OK",_xlfn.NUMBERVALUE(Plantilla!CY124),"")</f>
        <v/>
      </c>
      <c r="DB113" s="109">
        <f>IF($C113="OK",_xlfn.NUMBERVALUE(Plantilla!CZ124),"")</f>
        <v/>
      </c>
      <c r="DC113" s="6">
        <f>IF($C113="OK",_xlfn.NUMBERVALUE(Plantilla!DA124),"")</f>
        <v/>
      </c>
      <c r="DD113" s="6">
        <f>IF($C113="OK",TEXT(Plantilla!DB124,"#"),"")</f>
        <v/>
      </c>
      <c r="DE113" s="6">
        <f>IF($C113="OK",_xlfn.NUMBERVALUE(Plantilla!DC124),"")</f>
        <v/>
      </c>
      <c r="DF113" s="4">
        <f>IF($C113="OK",_xlfn.NUMBERVALUE(Plantilla!DD124),"")</f>
        <v/>
      </c>
      <c r="DG113" s="6">
        <f>IF($C113="OK",_xlfn.NUMBERVALUE(Plantilla!DE124),"")</f>
        <v/>
      </c>
      <c r="DH113" s="6">
        <f>IF($C113="OK",_xlfn.NUMBERVALUE(Plantilla!DF124),"")</f>
        <v/>
      </c>
      <c r="DI113" s="6">
        <f>IF($C113="OK",_xlfn.NUMBERVALUE(Plantilla!DG124),"")</f>
        <v/>
      </c>
      <c r="DJ113" s="6">
        <f>IF($C113="OK",_xlfn.NUMBERVALUE(Plantilla!DH124),"")</f>
        <v/>
      </c>
      <c r="DK113" s="6">
        <f>IF($C113="OK",_xlfn.NUMBERVALUE(Plantilla!DI124),"")</f>
        <v/>
      </c>
      <c r="DL113" s="6">
        <f>IF($C113="OK",_xlfn.NUMBERVALUE(Plantilla!DJ124),"")</f>
        <v/>
      </c>
      <c r="DM113" s="6">
        <f>IF($C113="OK",_xlfn.NUMBERVALUE(Plantilla!DK124),"")</f>
        <v/>
      </c>
      <c r="DN113" s="6">
        <f>IF($C113="OK",_xlfn.NUMBERVALUE(Plantilla!DL124),"")</f>
        <v/>
      </c>
      <c r="DO113" s="6">
        <f>IF($C113="OK",_xlfn.NUMBERVALUE(Plantilla!DM124),"")</f>
        <v/>
      </c>
      <c r="DP113" s="6">
        <f>IF($C113="OK",_xlfn.NUMBERVALUE(Plantilla!DN124),"")</f>
        <v/>
      </c>
      <c r="DQ113" s="6">
        <f>IF($C113="OK",_xlfn.NUMBERVALUE(Plantilla!DO124),"")</f>
        <v/>
      </c>
      <c r="DR113" s="6">
        <f>IF($C113="OK",_xlfn.NUMBERVALUE(Plantilla!DP124),"")</f>
        <v/>
      </c>
      <c r="DS113">
        <f>IF($C113="OK",TEXT(Plantilla!DR124,"#"),"")</f>
        <v/>
      </c>
      <c r="DT113" s="6" t="n"/>
    </row>
    <row r="114">
      <c r="A114">
        <f>IF(Plantilla!$I$6="¡Perfecto!, Guarda el archivo y adjúntalo a tu interfaz de Nómina Electrónica","OK","Error")</f>
        <v/>
      </c>
      <c r="B114">
        <f>IF(Plantilla!$I$6="¡Perfecto!, Guarda el archivo y adjúntalo a tu interfaz de Nómina Electrónica",MID(Plantilla!$D$2,SEARCH("V",Plantilla!$D$2),10),"")</f>
        <v/>
      </c>
      <c r="C114">
        <f>Plantilla!C125</f>
        <v/>
      </c>
      <c r="D114">
        <f>IF($C114="OK",Plantilla!B125,"")</f>
        <v/>
      </c>
      <c r="E114">
        <f>IF($C114="OK",
   VLOOKUP(Plantilla!$E$4,'Tablas '!$AP$4:$AT$6,5,FALSE),
"")</f>
        <v/>
      </c>
      <c r="F114">
        <f>IF($C114="OK",TEXT(Plantilla!D125,"#"),"")</f>
        <v/>
      </c>
      <c r="G114">
        <f>IF($C114="OK",
   VLOOKUP(Plantilla!E125,'Tablas '!$B$4:$C$14,2,FALSE),
"")</f>
        <v/>
      </c>
      <c r="H114">
        <f>IF($C114="OK",TEXT(Plantilla!F125,"#"),"")</f>
        <v/>
      </c>
      <c r="I114">
        <f>IF($C114="OK",TEXT(Plantilla!G125,"#"),"")</f>
        <v/>
      </c>
      <c r="J114">
        <f>IF($C114="OK",TEXT(Plantilla!H125,"#"),"")</f>
        <v/>
      </c>
      <c r="K114">
        <f>IF($C114="OK",TEXT(Plantilla!I125,"#"),"")</f>
        <v/>
      </c>
      <c r="L114">
        <f>IF($C114="OK",TEXT(Plantilla!J125,"#"),"")</f>
        <v/>
      </c>
      <c r="M114">
        <f>IF($C114="OK",TEXT(Plantilla!K125,"#"),"")</f>
        <v/>
      </c>
      <c r="N114">
        <f>IF($C114="OK",
   CONCATENATE(YEAR(Plantilla!L125),"-",TEXT(MONTH(Plantilla!L125),"00"),"-",TEXT(DAY(Plantilla!L125),"00")),
"")</f>
        <v/>
      </c>
      <c r="O114">
        <f>IF($C114="OK",_xlfn.NUMBERVALUE(Plantilla!M125),"")</f>
        <v/>
      </c>
      <c r="P114">
        <f>IF($C114="OK",
   IF(Plantilla!N125&lt;&gt;"",
      CONCATENATE(YEAR(Plantilla!N125),"-",TEXT(MONTH(Plantilla!N125),"00"),"-",TEXT(DAY(Plantilla!N125),"00")),
   ""),
"")</f>
        <v/>
      </c>
      <c r="Q114">
        <f>IF($C114="OK",
   VLOOKUP(Plantilla!O125,'Tablas '!$E$4:$F$19,2,FALSE),
"")</f>
        <v/>
      </c>
      <c r="R114">
        <f>IF($C114="OK",
   VLOOKUP(Plantilla!P125,'Tablas '!$H$4:$I$5,2,FALSE),
"")</f>
        <v/>
      </c>
      <c r="S114">
        <f>IF($C114="OK",
   VLOOKUP(Plantilla!Q125,'Tablas '!$K$4:$L$8,2,FALSE),
"")</f>
        <v/>
      </c>
      <c r="T114">
        <f>IF($C114="OK",
   VLOOKUP(Plantilla!R125,'Tablas '!$AE$4:$AF$6,2,FALSE),
"")</f>
        <v/>
      </c>
      <c r="U114">
        <f>IF($C114="OK",
   VLOOKUP(Plantilla!S125,'Tablas '!$AE$4:$AF$6,2,FALSE),
"")</f>
        <v/>
      </c>
      <c r="V114">
        <f>IF($C114="OK",TEXT(Plantilla!T125,"#"),"")</f>
        <v/>
      </c>
      <c r="W114" s="84">
        <f>IF($C114="OK",
   VLOOKUP(Plantilla!U125,'Tablas '!$AM$4:$AN$1126,2,FALSE),
"")</f>
        <v/>
      </c>
      <c r="X114">
        <f>IF($C114="OK",TEXT(Plantilla!V125,"#"),"")</f>
        <v/>
      </c>
      <c r="Y114">
        <f>IF($C114="OK",
   CONCATENATE(YEAR(Plantilla!W125),"-",TEXT(MONTH(Plantilla!W125),"00"),"-",TEXT(DAY(Plantilla!W125),"00")),
"")</f>
        <v/>
      </c>
      <c r="Z114">
        <f>IF($C114="OK",
   CONCATENATE(YEAR(Plantilla!X125),"-",TEXT(MONTH(Plantilla!X125),"00"),"-",TEXT(DAY(Plantilla!X125),"00")),
"")</f>
        <v/>
      </c>
      <c r="AA114">
        <f>IF($C114="OK",
   TEXT(VLOOKUP(Plantilla!Y125,'Tablas '!$Q$4:$R$9,2,FALSE),"#"),
"")</f>
        <v/>
      </c>
      <c r="AB114">
        <f>IF($C114="OK",
   CONCATENATE(YEAR(Plantilla!Z125),"-",TEXT(MONTH(Plantilla!Z125),"00"),"-",TEXT(DAY(Plantilla!Z125),"00")),
"")</f>
        <v/>
      </c>
      <c r="AC114">
        <f>IF($C114="OK",
   TEXT(VLOOKUP(Plantilla!AA125,'Tablas '!$T$4:$U$13,2,FALSE),"#"),
"")</f>
        <v/>
      </c>
      <c r="AD114">
        <f>IF($C114="OK",TEXT(Plantilla!AB125,"#"),"")</f>
        <v/>
      </c>
      <c r="AE114">
        <f>IF($C114="OK",
   IF(Plantilla!AC125&lt;&gt;"",
      TEXT(VLOOKUP(Plantilla!AC125,'Tablas '!$W$4:$X$7,2,FALSE),"#"),
   ""),
"")</f>
        <v/>
      </c>
      <c r="AF114">
        <f>IF($C114="OK",TEXT(Plantilla!AD125,"#"),"")</f>
        <v/>
      </c>
      <c r="AG114" s="6">
        <f>IF($C114="OK",_xlfn.NUMBERVALUE(Plantilla!AE125),"")</f>
        <v/>
      </c>
      <c r="AH114" s="4">
        <f>IF($C114="OK",_xlfn.NUMBERVALUE(Plantilla!AF125),"")</f>
        <v/>
      </c>
      <c r="AI114" s="6">
        <f>IF($C114="OK",_xlfn.NUMBERVALUE(Plantilla!AG125),"")</f>
        <v/>
      </c>
      <c r="AJ114" s="6">
        <f>IF($C114="OK",_xlfn.NUMBERVALUE(Plantilla!AH125),"")</f>
        <v/>
      </c>
      <c r="AK114" s="6">
        <f>IF($C114="OK",_xlfn.NUMBERVALUE(Plantilla!AI125),"")</f>
        <v/>
      </c>
      <c r="AL114" s="6">
        <f>IF($C114="OK",_xlfn.NUMBERVALUE(Plantilla!AJ125),"")</f>
        <v/>
      </c>
      <c r="AM114" s="4">
        <f>IF($C114="OK",_xlfn.NUMBERVALUE(Plantilla!AK125),"")</f>
        <v/>
      </c>
      <c r="AN114" s="6">
        <f>IF($C114="OK",_xlfn.NUMBERVALUE(Plantilla!AL125),"")</f>
        <v/>
      </c>
      <c r="AO114" s="4">
        <f>IF($C114="OK",_xlfn.NUMBERVALUE(Plantilla!AM125),"")</f>
        <v/>
      </c>
      <c r="AP114" s="6">
        <f>IF($C114="OK",_xlfn.NUMBERVALUE(Plantilla!AN125),"")</f>
        <v/>
      </c>
      <c r="AQ114" s="4">
        <f>IF($C114="OK",_xlfn.NUMBERVALUE(Plantilla!AO125),"")</f>
        <v/>
      </c>
      <c r="AR114" s="6">
        <f>IF($C114="OK",_xlfn.NUMBERVALUE(Plantilla!AP125),"")</f>
        <v/>
      </c>
      <c r="AS114" s="4">
        <f>IF($C114="OK",_xlfn.NUMBERVALUE(Plantilla!AQ125),"")</f>
        <v/>
      </c>
      <c r="AT114" s="6">
        <f>IF($C114="OK",_xlfn.NUMBERVALUE(Plantilla!AR125),"")</f>
        <v/>
      </c>
      <c r="AU114" s="4">
        <f>IF($C114="OK",_xlfn.NUMBERVALUE(Plantilla!AS125),"")</f>
        <v/>
      </c>
      <c r="AV114" s="6">
        <f>IF($C114="OK",_xlfn.NUMBERVALUE(Plantilla!AT125),"")</f>
        <v/>
      </c>
      <c r="AW114" s="4">
        <f>IF($C114="OK",_xlfn.NUMBERVALUE(Plantilla!AU125),"")</f>
        <v/>
      </c>
      <c r="AX114" s="6">
        <f>IF($C114="OK",_xlfn.NUMBERVALUE(Plantilla!AV125),"")</f>
        <v/>
      </c>
      <c r="AY114" s="4">
        <f>IF($C114="OK",_xlfn.NUMBERVALUE(Plantilla!AW125),"")</f>
        <v/>
      </c>
      <c r="AZ114" s="6">
        <f>IF($C114="OK",_xlfn.NUMBERVALUE(Plantilla!AX125),"")</f>
        <v/>
      </c>
      <c r="BA114">
        <f>IF($C114="OK",_xlfn.NUMBERVALUE(Plantilla!AY125),"")</f>
        <v/>
      </c>
      <c r="BB114">
        <f>IF($C114="OK",_xlfn.NUMBERVALUE(Plantilla!AZ125),"")</f>
        <v/>
      </c>
      <c r="BC114" s="4">
        <f>IF($C114="OK",_xlfn.NUMBERVALUE(Plantilla!BA125),"")</f>
        <v/>
      </c>
      <c r="BD114" s="6">
        <f>IF($C114="OK",_xlfn.NUMBERVALUE(Plantilla!BB125),"")</f>
        <v/>
      </c>
      <c r="BE114" s="4">
        <f>IF($C114="OK",_xlfn.NUMBERVALUE(Plantilla!BC125),"")</f>
        <v/>
      </c>
      <c r="BF114" s="6">
        <f>IF($C114="OK",_xlfn.NUMBERVALUE(Plantilla!BD125),"")</f>
        <v/>
      </c>
      <c r="BG114" s="4">
        <f>IF($C114="OK",_xlfn.NUMBERVALUE(Plantilla!BE125),"")</f>
        <v/>
      </c>
      <c r="BH114" s="6">
        <f>IF($C114="OK",_xlfn.NUMBERVALUE(Plantilla!BF125),"")</f>
        <v/>
      </c>
      <c r="BI114" s="110">
        <f>IF($C114="OK",_xlfn.NUMBERVALUE(Plantilla!BG125),"")</f>
        <v/>
      </c>
      <c r="BJ114" s="6">
        <f>IF($C114="OK",_xlfn.NUMBERVALUE(Plantilla!BH125),"")</f>
        <v/>
      </c>
      <c r="BK114" s="109">
        <f>IF($C114="OK",_xlfn.NUMBERVALUE(Plantilla!BI125),"")</f>
        <v/>
      </c>
      <c r="BL114" s="6">
        <f>IF($C114="OK",
   IF(Plantilla!BJ125&lt;&gt;"",
      TEXT(VLOOKUP(Plantilla!BJ125,'Tablas '!$Z$4:$AA$6,2,FALSE),"#"),
   ""),
"")</f>
        <v/>
      </c>
      <c r="BM114" s="4">
        <f>IF($C114="OK",_xlfn.NUMBERVALUE(Plantilla!BK125),"")</f>
        <v/>
      </c>
      <c r="BN114" s="4">
        <f>IF($C114="OK",_xlfn.NUMBERVALUE(Plantilla!BL125),"")</f>
        <v/>
      </c>
      <c r="BO114" s="6">
        <f>IF($C114="OK",_xlfn.NUMBERVALUE(Plantilla!BM125),"")</f>
        <v/>
      </c>
      <c r="BP114" s="4">
        <f>IF($C114="OK",_xlfn.NUMBERVALUE(Plantilla!BN125),"")</f>
        <v/>
      </c>
      <c r="BQ114" s="6">
        <f>IF($C114="OK",_xlfn.NUMBERVALUE(Plantilla!BO125),"")</f>
        <v/>
      </c>
      <c r="BR114" s="4">
        <f>IF($C114="OK",_xlfn.NUMBERVALUE(Plantilla!BP125),"")</f>
        <v/>
      </c>
      <c r="BS114" s="6">
        <f>IF($C114="OK",_xlfn.NUMBERVALUE(Plantilla!BQ125),"")</f>
        <v/>
      </c>
      <c r="BT114" s="4">
        <f>IF($C114="OK",_xlfn.NUMBERVALUE(Plantilla!BR125),"")</f>
        <v/>
      </c>
      <c r="BU114" s="6">
        <f>IF($C114="OK",_xlfn.NUMBERVALUE(Plantilla!BS125),"")</f>
        <v/>
      </c>
      <c r="BV114" s="6">
        <f>IF($C114="OK",_xlfn.NUMBERVALUE(Plantilla!BT125),"")</f>
        <v/>
      </c>
      <c r="BW114" s="6">
        <f>IF($C114="OK",_xlfn.NUMBERVALUE(Plantilla!BU125),"")</f>
        <v/>
      </c>
      <c r="BX114" s="6">
        <f>IF($C114="OK",_xlfn.NUMBERVALUE(Plantilla!BV125),"")</f>
        <v/>
      </c>
      <c r="BY114" s="6">
        <f>IF($C114="OK",_xlfn.NUMBERVALUE(Plantilla!BW125),"")</f>
        <v/>
      </c>
      <c r="BZ114" s="6">
        <f>IF($C114="OK",_xlfn.NUMBERVALUE(Plantilla!BX125),"")</f>
        <v/>
      </c>
      <c r="CA114" s="6">
        <f>IF($C114="OK",_xlfn.NUMBERVALUE(Plantilla!BY125),"")</f>
        <v/>
      </c>
      <c r="CB114" s="6">
        <f>IF($C114="OK",_xlfn.NUMBERVALUE(Plantilla!BZ125),"")</f>
        <v/>
      </c>
      <c r="CC114" s="6">
        <f>IF($C114="OK",_xlfn.NUMBERVALUE(Plantilla!CA125),"")</f>
        <v/>
      </c>
      <c r="CD114" s="6">
        <f>IF($C114="OK",_xlfn.NUMBERVALUE(Plantilla!CB125),"")</f>
        <v/>
      </c>
      <c r="CE114" s="6">
        <f>IF($C114="OK",_xlfn.NUMBERVALUE(Plantilla!CC125),"")</f>
        <v/>
      </c>
      <c r="CF114" s="4">
        <f>IF($C114="OK",_xlfn.NUMBERVALUE(Plantilla!CD125),"")</f>
        <v/>
      </c>
      <c r="CG114" s="6">
        <f>IF($C114="OK",_xlfn.NUMBERVALUE(Plantilla!CE125),"")</f>
        <v/>
      </c>
      <c r="CH114" s="6">
        <f>IF($C114="OK",_xlfn.NUMBERVALUE(Plantilla!CF125),"")</f>
        <v/>
      </c>
      <c r="CI114" s="6">
        <f>IF($C114="OK",_xlfn.NUMBERVALUE(Plantilla!CG125),"")</f>
        <v/>
      </c>
      <c r="CJ114" s="6">
        <f>IF($C114="OK",_xlfn.NUMBERVALUE(Plantilla!CH125),"")</f>
        <v/>
      </c>
      <c r="CK114" s="6">
        <f>IF($C114="OK",_xlfn.NUMBERVALUE(Plantilla!CI125),"")</f>
        <v/>
      </c>
      <c r="CL114" s="6">
        <f>IF($C114="OK",_xlfn.NUMBERVALUE(Plantilla!CJ125),"")</f>
        <v/>
      </c>
      <c r="CM114">
        <f>IF($C114="OK",TEXT(Plantilla!CK125,"#"),"")</f>
        <v/>
      </c>
      <c r="CN114" s="6">
        <f>IF($C114="OK",_xlfn.NUMBERVALUE(Plantilla!CL125),"")</f>
        <v/>
      </c>
      <c r="CO114" s="6">
        <f>IF($C114="OK",_xlfn.NUMBERVALUE(Plantilla!CM125),"")</f>
        <v/>
      </c>
      <c r="CP114" s="110">
        <f>IF($C114="OK",_xlfn.NUMBERVALUE(Plantilla!CN125),"")</f>
        <v/>
      </c>
      <c r="CQ114" s="6">
        <f>IF($C114="OK",_xlfn.NUMBERVALUE(Plantilla!CO125),"")</f>
        <v/>
      </c>
      <c r="CR114" s="109">
        <f>IF($C114="OK",_xlfn.NUMBERVALUE(Plantilla!CP125),"")</f>
        <v/>
      </c>
      <c r="CS114" s="110">
        <f>IF($C114="OK",_xlfn.NUMBERVALUE(Plantilla!CQ125),"")</f>
        <v/>
      </c>
      <c r="CT114" s="6">
        <f>IF($C114="OK",_xlfn.NUMBERVALUE(Plantilla!CR125),"")</f>
        <v/>
      </c>
      <c r="CU114" s="109">
        <f>IF($C114="OK",_xlfn.NUMBERVALUE(Plantilla!CS125),"")</f>
        <v/>
      </c>
      <c r="CV114" s="110">
        <f>IF($C114="OK",_xlfn.NUMBERVALUE(Plantilla!CT125),"")</f>
        <v/>
      </c>
      <c r="CW114" s="6">
        <f>IF($C114="OK",_xlfn.NUMBERVALUE(Plantilla!CU125),"")</f>
        <v/>
      </c>
      <c r="CX114" s="82">
        <f>IF($C114="OK",_xlfn.NUMBERVALUE(Plantilla!CV125),"")</f>
        <v/>
      </c>
      <c r="CY114" s="6">
        <f>IF($C114="OK",_xlfn.NUMBERVALUE(Plantilla!CW125),"")</f>
        <v/>
      </c>
      <c r="CZ114" s="82">
        <f>IF($C114="OK",_xlfn.NUMBERVALUE(Plantilla!CX125),"")</f>
        <v/>
      </c>
      <c r="DA114" s="6">
        <f>IF($C114="OK",_xlfn.NUMBERVALUE(Plantilla!CY125),"")</f>
        <v/>
      </c>
      <c r="DB114" s="109">
        <f>IF($C114="OK",_xlfn.NUMBERVALUE(Plantilla!CZ125),"")</f>
        <v/>
      </c>
      <c r="DC114" s="6">
        <f>IF($C114="OK",_xlfn.NUMBERVALUE(Plantilla!DA125),"")</f>
        <v/>
      </c>
      <c r="DD114" s="6">
        <f>IF($C114="OK",TEXT(Plantilla!DB125,"#"),"")</f>
        <v/>
      </c>
      <c r="DE114" s="6">
        <f>IF($C114="OK",_xlfn.NUMBERVALUE(Plantilla!DC125),"")</f>
        <v/>
      </c>
      <c r="DF114" s="4">
        <f>IF($C114="OK",_xlfn.NUMBERVALUE(Plantilla!DD125),"")</f>
        <v/>
      </c>
      <c r="DG114" s="6">
        <f>IF($C114="OK",_xlfn.NUMBERVALUE(Plantilla!DE125),"")</f>
        <v/>
      </c>
      <c r="DH114" s="6">
        <f>IF($C114="OK",_xlfn.NUMBERVALUE(Plantilla!DF125),"")</f>
        <v/>
      </c>
      <c r="DI114" s="6">
        <f>IF($C114="OK",_xlfn.NUMBERVALUE(Plantilla!DG125),"")</f>
        <v/>
      </c>
      <c r="DJ114" s="6">
        <f>IF($C114="OK",_xlfn.NUMBERVALUE(Plantilla!DH125),"")</f>
        <v/>
      </c>
      <c r="DK114" s="6">
        <f>IF($C114="OK",_xlfn.NUMBERVALUE(Plantilla!DI125),"")</f>
        <v/>
      </c>
      <c r="DL114" s="6">
        <f>IF($C114="OK",_xlfn.NUMBERVALUE(Plantilla!DJ125),"")</f>
        <v/>
      </c>
      <c r="DM114" s="6">
        <f>IF($C114="OK",_xlfn.NUMBERVALUE(Plantilla!DK125),"")</f>
        <v/>
      </c>
      <c r="DN114" s="6">
        <f>IF($C114="OK",_xlfn.NUMBERVALUE(Plantilla!DL125),"")</f>
        <v/>
      </c>
      <c r="DO114" s="6">
        <f>IF($C114="OK",_xlfn.NUMBERVALUE(Plantilla!DM125),"")</f>
        <v/>
      </c>
      <c r="DP114" s="6">
        <f>IF($C114="OK",_xlfn.NUMBERVALUE(Plantilla!DN125),"")</f>
        <v/>
      </c>
      <c r="DQ114" s="6">
        <f>IF($C114="OK",_xlfn.NUMBERVALUE(Plantilla!DO125),"")</f>
        <v/>
      </c>
      <c r="DR114" s="6">
        <f>IF($C114="OK",_xlfn.NUMBERVALUE(Plantilla!DP125),"")</f>
        <v/>
      </c>
      <c r="DS114">
        <f>IF($C114="OK",TEXT(Plantilla!DR125,"#"),"")</f>
        <v/>
      </c>
      <c r="DT114" s="6" t="n"/>
    </row>
    <row r="115">
      <c r="A115">
        <f>IF(Plantilla!$I$6="¡Perfecto!, Guarda el archivo y adjúntalo a tu interfaz de Nómina Electrónica","OK","Error")</f>
        <v/>
      </c>
      <c r="B115">
        <f>IF(Plantilla!$I$6="¡Perfecto!, Guarda el archivo y adjúntalo a tu interfaz de Nómina Electrónica",MID(Plantilla!$D$2,SEARCH("V",Plantilla!$D$2),10),"")</f>
        <v/>
      </c>
      <c r="C115">
        <f>Plantilla!C126</f>
        <v/>
      </c>
      <c r="D115">
        <f>IF($C115="OK",Plantilla!B126,"")</f>
        <v/>
      </c>
      <c r="E115">
        <f>IF($C115="OK",
   VLOOKUP(Plantilla!$E$4,'Tablas '!$AP$4:$AT$6,5,FALSE),
"")</f>
        <v/>
      </c>
      <c r="F115">
        <f>IF($C115="OK",TEXT(Plantilla!D126,"#"),"")</f>
        <v/>
      </c>
      <c r="G115">
        <f>IF($C115="OK",
   VLOOKUP(Plantilla!E126,'Tablas '!$B$4:$C$14,2,FALSE),
"")</f>
        <v/>
      </c>
      <c r="H115">
        <f>IF($C115="OK",TEXT(Plantilla!F126,"#"),"")</f>
        <v/>
      </c>
      <c r="I115">
        <f>IF($C115="OK",TEXT(Plantilla!G126,"#"),"")</f>
        <v/>
      </c>
      <c r="J115">
        <f>IF($C115="OK",TEXT(Plantilla!H126,"#"),"")</f>
        <v/>
      </c>
      <c r="K115">
        <f>IF($C115="OK",TEXT(Plantilla!I126,"#"),"")</f>
        <v/>
      </c>
      <c r="L115">
        <f>IF($C115="OK",TEXT(Plantilla!J126,"#"),"")</f>
        <v/>
      </c>
      <c r="M115">
        <f>IF($C115="OK",TEXT(Plantilla!K126,"#"),"")</f>
        <v/>
      </c>
      <c r="N115">
        <f>IF($C115="OK",
   CONCATENATE(YEAR(Plantilla!L126),"-",TEXT(MONTH(Plantilla!L126),"00"),"-",TEXT(DAY(Plantilla!L126),"00")),
"")</f>
        <v/>
      </c>
      <c r="O115">
        <f>IF($C115="OK",_xlfn.NUMBERVALUE(Plantilla!M126),"")</f>
        <v/>
      </c>
      <c r="P115">
        <f>IF($C115="OK",
   IF(Plantilla!N126&lt;&gt;"",
      CONCATENATE(YEAR(Plantilla!N126),"-",TEXT(MONTH(Plantilla!N126),"00"),"-",TEXT(DAY(Plantilla!N126),"00")),
   ""),
"")</f>
        <v/>
      </c>
      <c r="Q115">
        <f>IF($C115="OK",
   VLOOKUP(Plantilla!O126,'Tablas '!$E$4:$F$19,2,FALSE),
"")</f>
        <v/>
      </c>
      <c r="R115">
        <f>IF($C115="OK",
   VLOOKUP(Plantilla!P126,'Tablas '!$H$4:$I$5,2,FALSE),
"")</f>
        <v/>
      </c>
      <c r="S115">
        <f>IF($C115="OK",
   VLOOKUP(Plantilla!Q126,'Tablas '!$K$4:$L$8,2,FALSE),
"")</f>
        <v/>
      </c>
      <c r="T115">
        <f>IF($C115="OK",
   VLOOKUP(Plantilla!R126,'Tablas '!$AE$4:$AF$6,2,FALSE),
"")</f>
        <v/>
      </c>
      <c r="U115">
        <f>IF($C115="OK",
   VLOOKUP(Plantilla!S126,'Tablas '!$AE$4:$AF$6,2,FALSE),
"")</f>
        <v/>
      </c>
      <c r="V115">
        <f>IF($C115="OK",TEXT(Plantilla!T126,"#"),"")</f>
        <v/>
      </c>
      <c r="W115" s="84">
        <f>IF($C115="OK",
   VLOOKUP(Plantilla!U126,'Tablas '!$AM$4:$AN$1126,2,FALSE),
"")</f>
        <v/>
      </c>
      <c r="X115">
        <f>IF($C115="OK",TEXT(Plantilla!V126,"#"),"")</f>
        <v/>
      </c>
      <c r="Y115">
        <f>IF($C115="OK",
   CONCATENATE(YEAR(Plantilla!W126),"-",TEXT(MONTH(Plantilla!W126),"00"),"-",TEXT(DAY(Plantilla!W126),"00")),
"")</f>
        <v/>
      </c>
      <c r="Z115">
        <f>IF($C115="OK",
   CONCATENATE(YEAR(Plantilla!X126),"-",TEXT(MONTH(Plantilla!X126),"00"),"-",TEXT(DAY(Plantilla!X126),"00")),
"")</f>
        <v/>
      </c>
      <c r="AA115">
        <f>IF($C115="OK",
   TEXT(VLOOKUP(Plantilla!Y126,'Tablas '!$Q$4:$R$9,2,FALSE),"#"),
"")</f>
        <v/>
      </c>
      <c r="AB115">
        <f>IF($C115="OK",
   CONCATENATE(YEAR(Plantilla!Z126),"-",TEXT(MONTH(Plantilla!Z126),"00"),"-",TEXT(DAY(Plantilla!Z126),"00")),
"")</f>
        <v/>
      </c>
      <c r="AC115">
        <f>IF($C115="OK",
   TEXT(VLOOKUP(Plantilla!AA126,'Tablas '!$T$4:$U$13,2,FALSE),"#"),
"")</f>
        <v/>
      </c>
      <c r="AD115">
        <f>IF($C115="OK",TEXT(Plantilla!AB126,"#"),"")</f>
        <v/>
      </c>
      <c r="AE115">
        <f>IF($C115="OK",
   IF(Plantilla!AC126&lt;&gt;"",
      TEXT(VLOOKUP(Plantilla!AC126,'Tablas '!$W$4:$X$7,2,FALSE),"#"),
   ""),
"")</f>
        <v/>
      </c>
      <c r="AF115">
        <f>IF($C115="OK",TEXT(Plantilla!AD126,"#"),"")</f>
        <v/>
      </c>
      <c r="AG115" s="6">
        <f>IF($C115="OK",_xlfn.NUMBERVALUE(Plantilla!AE126),"")</f>
        <v/>
      </c>
      <c r="AH115" s="4">
        <f>IF($C115="OK",_xlfn.NUMBERVALUE(Plantilla!AF126),"")</f>
        <v/>
      </c>
      <c r="AI115" s="6">
        <f>IF($C115="OK",_xlfn.NUMBERVALUE(Plantilla!AG126),"")</f>
        <v/>
      </c>
      <c r="AJ115" s="6">
        <f>IF($C115="OK",_xlfn.NUMBERVALUE(Plantilla!AH126),"")</f>
        <v/>
      </c>
      <c r="AK115" s="6">
        <f>IF($C115="OK",_xlfn.NUMBERVALUE(Plantilla!AI126),"")</f>
        <v/>
      </c>
      <c r="AL115" s="6">
        <f>IF($C115="OK",_xlfn.NUMBERVALUE(Plantilla!AJ126),"")</f>
        <v/>
      </c>
      <c r="AM115" s="4">
        <f>IF($C115="OK",_xlfn.NUMBERVALUE(Plantilla!AK126),"")</f>
        <v/>
      </c>
      <c r="AN115" s="6">
        <f>IF($C115="OK",_xlfn.NUMBERVALUE(Plantilla!AL126),"")</f>
        <v/>
      </c>
      <c r="AO115" s="4">
        <f>IF($C115="OK",_xlfn.NUMBERVALUE(Plantilla!AM126),"")</f>
        <v/>
      </c>
      <c r="AP115" s="6">
        <f>IF($C115="OK",_xlfn.NUMBERVALUE(Plantilla!AN126),"")</f>
        <v/>
      </c>
      <c r="AQ115" s="4">
        <f>IF($C115="OK",_xlfn.NUMBERVALUE(Plantilla!AO126),"")</f>
        <v/>
      </c>
      <c r="AR115" s="6">
        <f>IF($C115="OK",_xlfn.NUMBERVALUE(Plantilla!AP126),"")</f>
        <v/>
      </c>
      <c r="AS115" s="4">
        <f>IF($C115="OK",_xlfn.NUMBERVALUE(Plantilla!AQ126),"")</f>
        <v/>
      </c>
      <c r="AT115" s="6">
        <f>IF($C115="OK",_xlfn.NUMBERVALUE(Plantilla!AR126),"")</f>
        <v/>
      </c>
      <c r="AU115" s="4">
        <f>IF($C115="OK",_xlfn.NUMBERVALUE(Plantilla!AS126),"")</f>
        <v/>
      </c>
      <c r="AV115" s="6">
        <f>IF($C115="OK",_xlfn.NUMBERVALUE(Plantilla!AT126),"")</f>
        <v/>
      </c>
      <c r="AW115" s="4">
        <f>IF($C115="OK",_xlfn.NUMBERVALUE(Plantilla!AU126),"")</f>
        <v/>
      </c>
      <c r="AX115" s="6">
        <f>IF($C115="OK",_xlfn.NUMBERVALUE(Plantilla!AV126),"")</f>
        <v/>
      </c>
      <c r="AY115" s="4">
        <f>IF($C115="OK",_xlfn.NUMBERVALUE(Plantilla!AW126),"")</f>
        <v/>
      </c>
      <c r="AZ115" s="6">
        <f>IF($C115="OK",_xlfn.NUMBERVALUE(Plantilla!AX126),"")</f>
        <v/>
      </c>
      <c r="BA115">
        <f>IF($C115="OK",_xlfn.NUMBERVALUE(Plantilla!AY126),"")</f>
        <v/>
      </c>
      <c r="BB115">
        <f>IF($C115="OK",_xlfn.NUMBERVALUE(Plantilla!AZ126),"")</f>
        <v/>
      </c>
      <c r="BC115" s="4">
        <f>IF($C115="OK",_xlfn.NUMBERVALUE(Plantilla!BA126),"")</f>
        <v/>
      </c>
      <c r="BD115" s="6">
        <f>IF($C115="OK",_xlfn.NUMBERVALUE(Plantilla!BB126),"")</f>
        <v/>
      </c>
      <c r="BE115" s="4">
        <f>IF($C115="OK",_xlfn.NUMBERVALUE(Plantilla!BC126),"")</f>
        <v/>
      </c>
      <c r="BF115" s="6">
        <f>IF($C115="OK",_xlfn.NUMBERVALUE(Plantilla!BD126),"")</f>
        <v/>
      </c>
      <c r="BG115" s="4">
        <f>IF($C115="OK",_xlfn.NUMBERVALUE(Plantilla!BE126),"")</f>
        <v/>
      </c>
      <c r="BH115" s="6">
        <f>IF($C115="OK",_xlfn.NUMBERVALUE(Plantilla!BF126),"")</f>
        <v/>
      </c>
      <c r="BI115" s="110">
        <f>IF($C115="OK",_xlfn.NUMBERVALUE(Plantilla!BG126),"")</f>
        <v/>
      </c>
      <c r="BJ115" s="6">
        <f>IF($C115="OK",_xlfn.NUMBERVALUE(Plantilla!BH126),"")</f>
        <v/>
      </c>
      <c r="BK115" s="109">
        <f>IF($C115="OK",_xlfn.NUMBERVALUE(Plantilla!BI126),"")</f>
        <v/>
      </c>
      <c r="BL115" s="6">
        <f>IF($C115="OK",
   IF(Plantilla!BJ126&lt;&gt;"",
      TEXT(VLOOKUP(Plantilla!BJ126,'Tablas '!$Z$4:$AA$6,2,FALSE),"#"),
   ""),
"")</f>
        <v/>
      </c>
      <c r="BM115" s="4">
        <f>IF($C115="OK",_xlfn.NUMBERVALUE(Plantilla!BK126),"")</f>
        <v/>
      </c>
      <c r="BN115" s="4">
        <f>IF($C115="OK",_xlfn.NUMBERVALUE(Plantilla!BL126),"")</f>
        <v/>
      </c>
      <c r="BO115" s="6">
        <f>IF($C115="OK",_xlfn.NUMBERVALUE(Plantilla!BM126),"")</f>
        <v/>
      </c>
      <c r="BP115" s="4">
        <f>IF($C115="OK",_xlfn.NUMBERVALUE(Plantilla!BN126),"")</f>
        <v/>
      </c>
      <c r="BQ115" s="6">
        <f>IF($C115="OK",_xlfn.NUMBERVALUE(Plantilla!BO126),"")</f>
        <v/>
      </c>
      <c r="BR115" s="4">
        <f>IF($C115="OK",_xlfn.NUMBERVALUE(Plantilla!BP126),"")</f>
        <v/>
      </c>
      <c r="BS115" s="6">
        <f>IF($C115="OK",_xlfn.NUMBERVALUE(Plantilla!BQ126),"")</f>
        <v/>
      </c>
      <c r="BT115" s="4">
        <f>IF($C115="OK",_xlfn.NUMBERVALUE(Plantilla!BR126),"")</f>
        <v/>
      </c>
      <c r="BU115" s="6">
        <f>IF($C115="OK",_xlfn.NUMBERVALUE(Plantilla!BS126),"")</f>
        <v/>
      </c>
      <c r="BV115" s="6">
        <f>IF($C115="OK",_xlfn.NUMBERVALUE(Plantilla!BT126),"")</f>
        <v/>
      </c>
      <c r="BW115" s="6">
        <f>IF($C115="OK",_xlfn.NUMBERVALUE(Plantilla!BU126),"")</f>
        <v/>
      </c>
      <c r="BX115" s="6">
        <f>IF($C115="OK",_xlfn.NUMBERVALUE(Plantilla!BV126),"")</f>
        <v/>
      </c>
      <c r="BY115" s="6">
        <f>IF($C115="OK",_xlfn.NUMBERVALUE(Plantilla!BW126),"")</f>
        <v/>
      </c>
      <c r="BZ115" s="6">
        <f>IF($C115="OK",_xlfn.NUMBERVALUE(Plantilla!BX126),"")</f>
        <v/>
      </c>
      <c r="CA115" s="6">
        <f>IF($C115="OK",_xlfn.NUMBERVALUE(Plantilla!BY126),"")</f>
        <v/>
      </c>
      <c r="CB115" s="6">
        <f>IF($C115="OK",_xlfn.NUMBERVALUE(Plantilla!BZ126),"")</f>
        <v/>
      </c>
      <c r="CC115" s="6">
        <f>IF($C115="OK",_xlfn.NUMBERVALUE(Plantilla!CA126),"")</f>
        <v/>
      </c>
      <c r="CD115" s="6">
        <f>IF($C115="OK",_xlfn.NUMBERVALUE(Plantilla!CB126),"")</f>
        <v/>
      </c>
      <c r="CE115" s="6">
        <f>IF($C115="OK",_xlfn.NUMBERVALUE(Plantilla!CC126),"")</f>
        <v/>
      </c>
      <c r="CF115" s="4">
        <f>IF($C115="OK",_xlfn.NUMBERVALUE(Plantilla!CD126),"")</f>
        <v/>
      </c>
      <c r="CG115" s="6">
        <f>IF($C115="OK",_xlfn.NUMBERVALUE(Plantilla!CE126),"")</f>
        <v/>
      </c>
      <c r="CH115" s="6">
        <f>IF($C115="OK",_xlfn.NUMBERVALUE(Plantilla!CF126),"")</f>
        <v/>
      </c>
      <c r="CI115" s="6">
        <f>IF($C115="OK",_xlfn.NUMBERVALUE(Plantilla!CG126),"")</f>
        <v/>
      </c>
      <c r="CJ115" s="6">
        <f>IF($C115="OK",_xlfn.NUMBERVALUE(Plantilla!CH126),"")</f>
        <v/>
      </c>
      <c r="CK115" s="6">
        <f>IF($C115="OK",_xlfn.NUMBERVALUE(Plantilla!CI126),"")</f>
        <v/>
      </c>
      <c r="CL115" s="6">
        <f>IF($C115="OK",_xlfn.NUMBERVALUE(Plantilla!CJ126),"")</f>
        <v/>
      </c>
      <c r="CM115">
        <f>IF($C115="OK",TEXT(Plantilla!CK126,"#"),"")</f>
        <v/>
      </c>
      <c r="CN115" s="6">
        <f>IF($C115="OK",_xlfn.NUMBERVALUE(Plantilla!CL126),"")</f>
        <v/>
      </c>
      <c r="CO115" s="6">
        <f>IF($C115="OK",_xlfn.NUMBERVALUE(Plantilla!CM126),"")</f>
        <v/>
      </c>
      <c r="CP115" s="110">
        <f>IF($C115="OK",_xlfn.NUMBERVALUE(Plantilla!CN126),"")</f>
        <v/>
      </c>
      <c r="CQ115" s="6">
        <f>IF($C115="OK",_xlfn.NUMBERVALUE(Plantilla!CO126),"")</f>
        <v/>
      </c>
      <c r="CR115" s="109">
        <f>IF($C115="OK",_xlfn.NUMBERVALUE(Plantilla!CP126),"")</f>
        <v/>
      </c>
      <c r="CS115" s="110">
        <f>IF($C115="OK",_xlfn.NUMBERVALUE(Plantilla!CQ126),"")</f>
        <v/>
      </c>
      <c r="CT115" s="6">
        <f>IF($C115="OK",_xlfn.NUMBERVALUE(Plantilla!CR126),"")</f>
        <v/>
      </c>
      <c r="CU115" s="109">
        <f>IF($C115="OK",_xlfn.NUMBERVALUE(Plantilla!CS126),"")</f>
        <v/>
      </c>
      <c r="CV115" s="110">
        <f>IF($C115="OK",_xlfn.NUMBERVALUE(Plantilla!CT126),"")</f>
        <v/>
      </c>
      <c r="CW115" s="6">
        <f>IF($C115="OK",_xlfn.NUMBERVALUE(Plantilla!CU126),"")</f>
        <v/>
      </c>
      <c r="CX115" s="82">
        <f>IF($C115="OK",_xlfn.NUMBERVALUE(Plantilla!CV126),"")</f>
        <v/>
      </c>
      <c r="CY115" s="6">
        <f>IF($C115="OK",_xlfn.NUMBERVALUE(Plantilla!CW126),"")</f>
        <v/>
      </c>
      <c r="CZ115" s="82">
        <f>IF($C115="OK",_xlfn.NUMBERVALUE(Plantilla!CX126),"")</f>
        <v/>
      </c>
      <c r="DA115" s="6">
        <f>IF($C115="OK",_xlfn.NUMBERVALUE(Plantilla!CY126),"")</f>
        <v/>
      </c>
      <c r="DB115" s="109">
        <f>IF($C115="OK",_xlfn.NUMBERVALUE(Plantilla!CZ126),"")</f>
        <v/>
      </c>
      <c r="DC115" s="6">
        <f>IF($C115="OK",_xlfn.NUMBERVALUE(Plantilla!DA126),"")</f>
        <v/>
      </c>
      <c r="DD115" s="6">
        <f>IF($C115="OK",TEXT(Plantilla!DB126,"#"),"")</f>
        <v/>
      </c>
      <c r="DE115" s="6">
        <f>IF($C115="OK",_xlfn.NUMBERVALUE(Plantilla!DC126),"")</f>
        <v/>
      </c>
      <c r="DF115" s="4">
        <f>IF($C115="OK",_xlfn.NUMBERVALUE(Plantilla!DD126),"")</f>
        <v/>
      </c>
      <c r="DG115" s="6">
        <f>IF($C115="OK",_xlfn.NUMBERVALUE(Plantilla!DE126),"")</f>
        <v/>
      </c>
      <c r="DH115" s="6">
        <f>IF($C115="OK",_xlfn.NUMBERVALUE(Plantilla!DF126),"")</f>
        <v/>
      </c>
      <c r="DI115" s="6">
        <f>IF($C115="OK",_xlfn.NUMBERVALUE(Plantilla!DG126),"")</f>
        <v/>
      </c>
      <c r="DJ115" s="6">
        <f>IF($C115="OK",_xlfn.NUMBERVALUE(Plantilla!DH126),"")</f>
        <v/>
      </c>
      <c r="DK115" s="6">
        <f>IF($C115="OK",_xlfn.NUMBERVALUE(Plantilla!DI126),"")</f>
        <v/>
      </c>
      <c r="DL115" s="6">
        <f>IF($C115="OK",_xlfn.NUMBERVALUE(Plantilla!DJ126),"")</f>
        <v/>
      </c>
      <c r="DM115" s="6">
        <f>IF($C115="OK",_xlfn.NUMBERVALUE(Plantilla!DK126),"")</f>
        <v/>
      </c>
      <c r="DN115" s="6">
        <f>IF($C115="OK",_xlfn.NUMBERVALUE(Plantilla!DL126),"")</f>
        <v/>
      </c>
      <c r="DO115" s="6">
        <f>IF($C115="OK",_xlfn.NUMBERVALUE(Plantilla!DM126),"")</f>
        <v/>
      </c>
      <c r="DP115" s="6">
        <f>IF($C115="OK",_xlfn.NUMBERVALUE(Plantilla!DN126),"")</f>
        <v/>
      </c>
      <c r="DQ115" s="6">
        <f>IF($C115="OK",_xlfn.NUMBERVALUE(Plantilla!DO126),"")</f>
        <v/>
      </c>
      <c r="DR115" s="6">
        <f>IF($C115="OK",_xlfn.NUMBERVALUE(Plantilla!DP126),"")</f>
        <v/>
      </c>
      <c r="DS115">
        <f>IF($C115="OK",TEXT(Plantilla!DR126,"#"),"")</f>
        <v/>
      </c>
      <c r="DT115" s="6" t="n"/>
    </row>
    <row r="116">
      <c r="A116">
        <f>IF(Plantilla!$I$6="¡Perfecto!, Guarda el archivo y adjúntalo a tu interfaz de Nómina Electrónica","OK","Error")</f>
        <v/>
      </c>
      <c r="B116">
        <f>IF(Plantilla!$I$6="¡Perfecto!, Guarda el archivo y adjúntalo a tu interfaz de Nómina Electrónica",MID(Plantilla!$D$2,SEARCH("V",Plantilla!$D$2),10),"")</f>
        <v/>
      </c>
      <c r="C116">
        <f>Plantilla!C127</f>
        <v/>
      </c>
      <c r="D116">
        <f>IF($C116="OK",Plantilla!B127,"")</f>
        <v/>
      </c>
      <c r="E116">
        <f>IF($C116="OK",
   VLOOKUP(Plantilla!$E$4,'Tablas '!$AP$4:$AT$6,5,FALSE),
"")</f>
        <v/>
      </c>
      <c r="F116">
        <f>IF($C116="OK",TEXT(Plantilla!D127,"#"),"")</f>
        <v/>
      </c>
      <c r="G116">
        <f>IF($C116="OK",
   VLOOKUP(Plantilla!E127,'Tablas '!$B$4:$C$14,2,FALSE),
"")</f>
        <v/>
      </c>
      <c r="H116">
        <f>IF($C116="OK",TEXT(Plantilla!F127,"#"),"")</f>
        <v/>
      </c>
      <c r="I116">
        <f>IF($C116="OK",TEXT(Plantilla!G127,"#"),"")</f>
        <v/>
      </c>
      <c r="J116">
        <f>IF($C116="OK",TEXT(Plantilla!H127,"#"),"")</f>
        <v/>
      </c>
      <c r="K116">
        <f>IF($C116="OK",TEXT(Plantilla!I127,"#"),"")</f>
        <v/>
      </c>
      <c r="L116">
        <f>IF($C116="OK",TEXT(Plantilla!J127,"#"),"")</f>
        <v/>
      </c>
      <c r="M116">
        <f>IF($C116="OK",TEXT(Plantilla!K127,"#"),"")</f>
        <v/>
      </c>
      <c r="N116">
        <f>IF($C116="OK",
   CONCATENATE(YEAR(Plantilla!L127),"-",TEXT(MONTH(Plantilla!L127),"00"),"-",TEXT(DAY(Plantilla!L127),"00")),
"")</f>
        <v/>
      </c>
      <c r="O116">
        <f>IF($C116="OK",_xlfn.NUMBERVALUE(Plantilla!M127),"")</f>
        <v/>
      </c>
      <c r="P116">
        <f>IF($C116="OK",
   IF(Plantilla!N127&lt;&gt;"",
      CONCATENATE(YEAR(Plantilla!N127),"-",TEXT(MONTH(Plantilla!N127),"00"),"-",TEXT(DAY(Plantilla!N127),"00")),
   ""),
"")</f>
        <v/>
      </c>
      <c r="Q116">
        <f>IF($C116="OK",
   VLOOKUP(Plantilla!O127,'Tablas '!$E$4:$F$19,2,FALSE),
"")</f>
        <v/>
      </c>
      <c r="R116">
        <f>IF($C116="OK",
   VLOOKUP(Plantilla!P127,'Tablas '!$H$4:$I$5,2,FALSE),
"")</f>
        <v/>
      </c>
      <c r="S116">
        <f>IF($C116="OK",
   VLOOKUP(Plantilla!Q127,'Tablas '!$K$4:$L$8,2,FALSE),
"")</f>
        <v/>
      </c>
      <c r="T116">
        <f>IF($C116="OK",
   VLOOKUP(Plantilla!R127,'Tablas '!$AE$4:$AF$6,2,FALSE),
"")</f>
        <v/>
      </c>
      <c r="U116">
        <f>IF($C116="OK",
   VLOOKUP(Plantilla!S127,'Tablas '!$AE$4:$AF$6,2,FALSE),
"")</f>
        <v/>
      </c>
      <c r="V116">
        <f>IF($C116="OK",TEXT(Plantilla!T127,"#"),"")</f>
        <v/>
      </c>
      <c r="W116" s="84">
        <f>IF($C116="OK",
   VLOOKUP(Plantilla!U127,'Tablas '!$AM$4:$AN$1126,2,FALSE),
"")</f>
        <v/>
      </c>
      <c r="X116">
        <f>IF($C116="OK",TEXT(Plantilla!V127,"#"),"")</f>
        <v/>
      </c>
      <c r="Y116">
        <f>IF($C116="OK",
   CONCATENATE(YEAR(Plantilla!W127),"-",TEXT(MONTH(Plantilla!W127),"00"),"-",TEXT(DAY(Plantilla!W127),"00")),
"")</f>
        <v/>
      </c>
      <c r="Z116">
        <f>IF($C116="OK",
   CONCATENATE(YEAR(Plantilla!X127),"-",TEXT(MONTH(Plantilla!X127),"00"),"-",TEXT(DAY(Plantilla!X127),"00")),
"")</f>
        <v/>
      </c>
      <c r="AA116">
        <f>IF($C116="OK",
   TEXT(VLOOKUP(Plantilla!Y127,'Tablas '!$Q$4:$R$9,2,FALSE),"#"),
"")</f>
        <v/>
      </c>
      <c r="AB116">
        <f>IF($C116="OK",
   CONCATENATE(YEAR(Plantilla!Z127),"-",TEXT(MONTH(Plantilla!Z127),"00"),"-",TEXT(DAY(Plantilla!Z127),"00")),
"")</f>
        <v/>
      </c>
      <c r="AC116">
        <f>IF($C116="OK",
   TEXT(VLOOKUP(Plantilla!AA127,'Tablas '!$T$4:$U$13,2,FALSE),"#"),
"")</f>
        <v/>
      </c>
      <c r="AD116">
        <f>IF($C116="OK",TEXT(Plantilla!AB127,"#"),"")</f>
        <v/>
      </c>
      <c r="AE116">
        <f>IF($C116="OK",
   IF(Plantilla!AC127&lt;&gt;"",
      TEXT(VLOOKUP(Plantilla!AC127,'Tablas '!$W$4:$X$7,2,FALSE),"#"),
   ""),
"")</f>
        <v/>
      </c>
      <c r="AF116">
        <f>IF($C116="OK",TEXT(Plantilla!AD127,"#"),"")</f>
        <v/>
      </c>
      <c r="AG116" s="6">
        <f>IF($C116="OK",_xlfn.NUMBERVALUE(Plantilla!AE127),"")</f>
        <v/>
      </c>
      <c r="AH116" s="4">
        <f>IF($C116="OK",_xlfn.NUMBERVALUE(Plantilla!AF127),"")</f>
        <v/>
      </c>
      <c r="AI116" s="6">
        <f>IF($C116="OK",_xlfn.NUMBERVALUE(Plantilla!AG127),"")</f>
        <v/>
      </c>
      <c r="AJ116" s="6">
        <f>IF($C116="OK",_xlfn.NUMBERVALUE(Plantilla!AH127),"")</f>
        <v/>
      </c>
      <c r="AK116" s="6">
        <f>IF($C116="OK",_xlfn.NUMBERVALUE(Plantilla!AI127),"")</f>
        <v/>
      </c>
      <c r="AL116" s="6">
        <f>IF($C116="OK",_xlfn.NUMBERVALUE(Plantilla!AJ127),"")</f>
        <v/>
      </c>
      <c r="AM116" s="4">
        <f>IF($C116="OK",_xlfn.NUMBERVALUE(Plantilla!AK127),"")</f>
        <v/>
      </c>
      <c r="AN116" s="6">
        <f>IF($C116="OK",_xlfn.NUMBERVALUE(Plantilla!AL127),"")</f>
        <v/>
      </c>
      <c r="AO116" s="4">
        <f>IF($C116="OK",_xlfn.NUMBERVALUE(Plantilla!AM127),"")</f>
        <v/>
      </c>
      <c r="AP116" s="6">
        <f>IF($C116="OK",_xlfn.NUMBERVALUE(Plantilla!AN127),"")</f>
        <v/>
      </c>
      <c r="AQ116" s="4">
        <f>IF($C116="OK",_xlfn.NUMBERVALUE(Plantilla!AO127),"")</f>
        <v/>
      </c>
      <c r="AR116" s="6">
        <f>IF($C116="OK",_xlfn.NUMBERVALUE(Plantilla!AP127),"")</f>
        <v/>
      </c>
      <c r="AS116" s="4">
        <f>IF($C116="OK",_xlfn.NUMBERVALUE(Plantilla!AQ127),"")</f>
        <v/>
      </c>
      <c r="AT116" s="6">
        <f>IF($C116="OK",_xlfn.NUMBERVALUE(Plantilla!AR127),"")</f>
        <v/>
      </c>
      <c r="AU116" s="4">
        <f>IF($C116="OK",_xlfn.NUMBERVALUE(Plantilla!AS127),"")</f>
        <v/>
      </c>
      <c r="AV116" s="6">
        <f>IF($C116="OK",_xlfn.NUMBERVALUE(Plantilla!AT127),"")</f>
        <v/>
      </c>
      <c r="AW116" s="4">
        <f>IF($C116="OK",_xlfn.NUMBERVALUE(Plantilla!AU127),"")</f>
        <v/>
      </c>
      <c r="AX116" s="6">
        <f>IF($C116="OK",_xlfn.NUMBERVALUE(Plantilla!AV127),"")</f>
        <v/>
      </c>
      <c r="AY116" s="4">
        <f>IF($C116="OK",_xlfn.NUMBERVALUE(Plantilla!AW127),"")</f>
        <v/>
      </c>
      <c r="AZ116" s="6">
        <f>IF($C116="OK",_xlfn.NUMBERVALUE(Plantilla!AX127),"")</f>
        <v/>
      </c>
      <c r="BA116">
        <f>IF($C116="OK",_xlfn.NUMBERVALUE(Plantilla!AY127),"")</f>
        <v/>
      </c>
      <c r="BB116">
        <f>IF($C116="OK",_xlfn.NUMBERVALUE(Plantilla!AZ127),"")</f>
        <v/>
      </c>
      <c r="BC116" s="4">
        <f>IF($C116="OK",_xlfn.NUMBERVALUE(Plantilla!BA127),"")</f>
        <v/>
      </c>
      <c r="BD116" s="6">
        <f>IF($C116="OK",_xlfn.NUMBERVALUE(Plantilla!BB127),"")</f>
        <v/>
      </c>
      <c r="BE116" s="4">
        <f>IF($C116="OK",_xlfn.NUMBERVALUE(Plantilla!BC127),"")</f>
        <v/>
      </c>
      <c r="BF116" s="6">
        <f>IF($C116="OK",_xlfn.NUMBERVALUE(Plantilla!BD127),"")</f>
        <v/>
      </c>
      <c r="BG116" s="4">
        <f>IF($C116="OK",_xlfn.NUMBERVALUE(Plantilla!BE127),"")</f>
        <v/>
      </c>
      <c r="BH116" s="6">
        <f>IF($C116="OK",_xlfn.NUMBERVALUE(Plantilla!BF127),"")</f>
        <v/>
      </c>
      <c r="BI116" s="110">
        <f>IF($C116="OK",_xlfn.NUMBERVALUE(Plantilla!BG127),"")</f>
        <v/>
      </c>
      <c r="BJ116" s="6">
        <f>IF($C116="OK",_xlfn.NUMBERVALUE(Plantilla!BH127),"")</f>
        <v/>
      </c>
      <c r="BK116" s="109">
        <f>IF($C116="OK",_xlfn.NUMBERVALUE(Plantilla!BI127),"")</f>
        <v/>
      </c>
      <c r="BL116" s="6">
        <f>IF($C116="OK",
   IF(Plantilla!BJ127&lt;&gt;"",
      TEXT(VLOOKUP(Plantilla!BJ127,'Tablas '!$Z$4:$AA$6,2,FALSE),"#"),
   ""),
"")</f>
        <v/>
      </c>
      <c r="BM116" s="4">
        <f>IF($C116="OK",_xlfn.NUMBERVALUE(Plantilla!BK127),"")</f>
        <v/>
      </c>
      <c r="BN116" s="4">
        <f>IF($C116="OK",_xlfn.NUMBERVALUE(Plantilla!BL127),"")</f>
        <v/>
      </c>
      <c r="BO116" s="6">
        <f>IF($C116="OK",_xlfn.NUMBERVALUE(Plantilla!BM127),"")</f>
        <v/>
      </c>
      <c r="BP116" s="4">
        <f>IF($C116="OK",_xlfn.NUMBERVALUE(Plantilla!BN127),"")</f>
        <v/>
      </c>
      <c r="BQ116" s="6">
        <f>IF($C116="OK",_xlfn.NUMBERVALUE(Plantilla!BO127),"")</f>
        <v/>
      </c>
      <c r="BR116" s="4">
        <f>IF($C116="OK",_xlfn.NUMBERVALUE(Plantilla!BP127),"")</f>
        <v/>
      </c>
      <c r="BS116" s="6">
        <f>IF($C116="OK",_xlfn.NUMBERVALUE(Plantilla!BQ127),"")</f>
        <v/>
      </c>
      <c r="BT116" s="4">
        <f>IF($C116="OK",_xlfn.NUMBERVALUE(Plantilla!BR127),"")</f>
        <v/>
      </c>
      <c r="BU116" s="6">
        <f>IF($C116="OK",_xlfn.NUMBERVALUE(Plantilla!BS127),"")</f>
        <v/>
      </c>
      <c r="BV116" s="6">
        <f>IF($C116="OK",_xlfn.NUMBERVALUE(Plantilla!BT127),"")</f>
        <v/>
      </c>
      <c r="BW116" s="6">
        <f>IF($C116="OK",_xlfn.NUMBERVALUE(Plantilla!BU127),"")</f>
        <v/>
      </c>
      <c r="BX116" s="6">
        <f>IF($C116="OK",_xlfn.NUMBERVALUE(Plantilla!BV127),"")</f>
        <v/>
      </c>
      <c r="BY116" s="6">
        <f>IF($C116="OK",_xlfn.NUMBERVALUE(Plantilla!BW127),"")</f>
        <v/>
      </c>
      <c r="BZ116" s="6">
        <f>IF($C116="OK",_xlfn.NUMBERVALUE(Plantilla!BX127),"")</f>
        <v/>
      </c>
      <c r="CA116" s="6">
        <f>IF($C116="OK",_xlfn.NUMBERVALUE(Plantilla!BY127),"")</f>
        <v/>
      </c>
      <c r="CB116" s="6">
        <f>IF($C116="OK",_xlfn.NUMBERVALUE(Plantilla!BZ127),"")</f>
        <v/>
      </c>
      <c r="CC116" s="6">
        <f>IF($C116="OK",_xlfn.NUMBERVALUE(Plantilla!CA127),"")</f>
        <v/>
      </c>
      <c r="CD116" s="6">
        <f>IF($C116="OK",_xlfn.NUMBERVALUE(Plantilla!CB127),"")</f>
        <v/>
      </c>
      <c r="CE116" s="6">
        <f>IF($C116="OK",_xlfn.NUMBERVALUE(Plantilla!CC127),"")</f>
        <v/>
      </c>
      <c r="CF116" s="4">
        <f>IF($C116="OK",_xlfn.NUMBERVALUE(Plantilla!CD127),"")</f>
        <v/>
      </c>
      <c r="CG116" s="6">
        <f>IF($C116="OK",_xlfn.NUMBERVALUE(Plantilla!CE127),"")</f>
        <v/>
      </c>
      <c r="CH116" s="6">
        <f>IF($C116="OK",_xlfn.NUMBERVALUE(Plantilla!CF127),"")</f>
        <v/>
      </c>
      <c r="CI116" s="6">
        <f>IF($C116="OK",_xlfn.NUMBERVALUE(Plantilla!CG127),"")</f>
        <v/>
      </c>
      <c r="CJ116" s="6">
        <f>IF($C116="OK",_xlfn.NUMBERVALUE(Plantilla!CH127),"")</f>
        <v/>
      </c>
      <c r="CK116" s="6">
        <f>IF($C116="OK",_xlfn.NUMBERVALUE(Plantilla!CI127),"")</f>
        <v/>
      </c>
      <c r="CL116" s="6">
        <f>IF($C116="OK",_xlfn.NUMBERVALUE(Plantilla!CJ127),"")</f>
        <v/>
      </c>
      <c r="CM116">
        <f>IF($C116="OK",TEXT(Plantilla!CK127,"#"),"")</f>
        <v/>
      </c>
      <c r="CN116" s="6">
        <f>IF($C116="OK",_xlfn.NUMBERVALUE(Plantilla!CL127),"")</f>
        <v/>
      </c>
      <c r="CO116" s="6">
        <f>IF($C116="OK",_xlfn.NUMBERVALUE(Plantilla!CM127),"")</f>
        <v/>
      </c>
      <c r="CP116" s="110">
        <f>IF($C116="OK",_xlfn.NUMBERVALUE(Plantilla!CN127),"")</f>
        <v/>
      </c>
      <c r="CQ116" s="6">
        <f>IF($C116="OK",_xlfn.NUMBERVALUE(Plantilla!CO127),"")</f>
        <v/>
      </c>
      <c r="CR116" s="109">
        <f>IF($C116="OK",_xlfn.NUMBERVALUE(Plantilla!CP127),"")</f>
        <v/>
      </c>
      <c r="CS116" s="110">
        <f>IF($C116="OK",_xlfn.NUMBERVALUE(Plantilla!CQ127),"")</f>
        <v/>
      </c>
      <c r="CT116" s="6">
        <f>IF($C116="OK",_xlfn.NUMBERVALUE(Plantilla!CR127),"")</f>
        <v/>
      </c>
      <c r="CU116" s="109">
        <f>IF($C116="OK",_xlfn.NUMBERVALUE(Plantilla!CS127),"")</f>
        <v/>
      </c>
      <c r="CV116" s="110">
        <f>IF($C116="OK",_xlfn.NUMBERVALUE(Plantilla!CT127),"")</f>
        <v/>
      </c>
      <c r="CW116" s="6">
        <f>IF($C116="OK",_xlfn.NUMBERVALUE(Plantilla!CU127),"")</f>
        <v/>
      </c>
      <c r="CX116" s="82">
        <f>IF($C116="OK",_xlfn.NUMBERVALUE(Plantilla!CV127),"")</f>
        <v/>
      </c>
      <c r="CY116" s="6">
        <f>IF($C116="OK",_xlfn.NUMBERVALUE(Plantilla!CW127),"")</f>
        <v/>
      </c>
      <c r="CZ116" s="82">
        <f>IF($C116="OK",_xlfn.NUMBERVALUE(Plantilla!CX127),"")</f>
        <v/>
      </c>
      <c r="DA116" s="6">
        <f>IF($C116="OK",_xlfn.NUMBERVALUE(Plantilla!CY127),"")</f>
        <v/>
      </c>
      <c r="DB116" s="109">
        <f>IF($C116="OK",_xlfn.NUMBERVALUE(Plantilla!CZ127),"")</f>
        <v/>
      </c>
      <c r="DC116" s="6">
        <f>IF($C116="OK",_xlfn.NUMBERVALUE(Plantilla!DA127),"")</f>
        <v/>
      </c>
      <c r="DD116" s="6">
        <f>IF($C116="OK",TEXT(Plantilla!DB127,"#"),"")</f>
        <v/>
      </c>
      <c r="DE116" s="6">
        <f>IF($C116="OK",_xlfn.NUMBERVALUE(Plantilla!DC127),"")</f>
        <v/>
      </c>
      <c r="DF116" s="4">
        <f>IF($C116="OK",_xlfn.NUMBERVALUE(Plantilla!DD127),"")</f>
        <v/>
      </c>
      <c r="DG116" s="6">
        <f>IF($C116="OK",_xlfn.NUMBERVALUE(Plantilla!DE127),"")</f>
        <v/>
      </c>
      <c r="DH116" s="6">
        <f>IF($C116="OK",_xlfn.NUMBERVALUE(Plantilla!DF127),"")</f>
        <v/>
      </c>
      <c r="DI116" s="6">
        <f>IF($C116="OK",_xlfn.NUMBERVALUE(Plantilla!DG127),"")</f>
        <v/>
      </c>
      <c r="DJ116" s="6">
        <f>IF($C116="OK",_xlfn.NUMBERVALUE(Plantilla!DH127),"")</f>
        <v/>
      </c>
      <c r="DK116" s="6">
        <f>IF($C116="OK",_xlfn.NUMBERVALUE(Plantilla!DI127),"")</f>
        <v/>
      </c>
      <c r="DL116" s="6">
        <f>IF($C116="OK",_xlfn.NUMBERVALUE(Plantilla!DJ127),"")</f>
        <v/>
      </c>
      <c r="DM116" s="6">
        <f>IF($C116="OK",_xlfn.NUMBERVALUE(Plantilla!DK127),"")</f>
        <v/>
      </c>
      <c r="DN116" s="6">
        <f>IF($C116="OK",_xlfn.NUMBERVALUE(Plantilla!DL127),"")</f>
        <v/>
      </c>
      <c r="DO116" s="6">
        <f>IF($C116="OK",_xlfn.NUMBERVALUE(Plantilla!DM127),"")</f>
        <v/>
      </c>
      <c r="DP116" s="6">
        <f>IF($C116="OK",_xlfn.NUMBERVALUE(Plantilla!DN127),"")</f>
        <v/>
      </c>
      <c r="DQ116" s="6">
        <f>IF($C116="OK",_xlfn.NUMBERVALUE(Plantilla!DO127),"")</f>
        <v/>
      </c>
      <c r="DR116" s="6">
        <f>IF($C116="OK",_xlfn.NUMBERVALUE(Plantilla!DP127),"")</f>
        <v/>
      </c>
      <c r="DS116">
        <f>IF($C116="OK",TEXT(Plantilla!DR127,"#"),"")</f>
        <v/>
      </c>
      <c r="DT116" s="6" t="n"/>
    </row>
    <row r="117">
      <c r="A117">
        <f>IF(Plantilla!$I$6="¡Perfecto!, Guarda el archivo y adjúntalo a tu interfaz de Nómina Electrónica","OK","Error")</f>
        <v/>
      </c>
      <c r="B117">
        <f>IF(Plantilla!$I$6="¡Perfecto!, Guarda el archivo y adjúntalo a tu interfaz de Nómina Electrónica",MID(Plantilla!$D$2,SEARCH("V",Plantilla!$D$2),10),"")</f>
        <v/>
      </c>
      <c r="C117">
        <f>Plantilla!C128</f>
        <v/>
      </c>
      <c r="D117">
        <f>IF($C117="OK",Plantilla!B128,"")</f>
        <v/>
      </c>
      <c r="E117">
        <f>IF($C117="OK",
   VLOOKUP(Plantilla!$E$4,'Tablas '!$AP$4:$AT$6,5,FALSE),
"")</f>
        <v/>
      </c>
      <c r="F117">
        <f>IF($C117="OK",TEXT(Plantilla!D128,"#"),"")</f>
        <v/>
      </c>
      <c r="G117">
        <f>IF($C117="OK",
   VLOOKUP(Plantilla!E128,'Tablas '!$B$4:$C$14,2,FALSE),
"")</f>
        <v/>
      </c>
      <c r="H117">
        <f>IF($C117="OK",TEXT(Plantilla!F128,"#"),"")</f>
        <v/>
      </c>
      <c r="I117">
        <f>IF($C117="OK",TEXT(Plantilla!G128,"#"),"")</f>
        <v/>
      </c>
      <c r="J117">
        <f>IF($C117="OK",TEXT(Plantilla!H128,"#"),"")</f>
        <v/>
      </c>
      <c r="K117">
        <f>IF($C117="OK",TEXT(Plantilla!I128,"#"),"")</f>
        <v/>
      </c>
      <c r="L117">
        <f>IF($C117="OK",TEXT(Plantilla!J128,"#"),"")</f>
        <v/>
      </c>
      <c r="M117">
        <f>IF($C117="OK",TEXT(Plantilla!K128,"#"),"")</f>
        <v/>
      </c>
      <c r="N117">
        <f>IF($C117="OK",
   CONCATENATE(YEAR(Plantilla!L128),"-",TEXT(MONTH(Plantilla!L128),"00"),"-",TEXT(DAY(Plantilla!L128),"00")),
"")</f>
        <v/>
      </c>
      <c r="O117">
        <f>IF($C117="OK",_xlfn.NUMBERVALUE(Plantilla!M128),"")</f>
        <v/>
      </c>
      <c r="P117">
        <f>IF($C117="OK",
   IF(Plantilla!N128&lt;&gt;"",
      CONCATENATE(YEAR(Plantilla!N128),"-",TEXT(MONTH(Plantilla!N128),"00"),"-",TEXT(DAY(Plantilla!N128),"00")),
   ""),
"")</f>
        <v/>
      </c>
      <c r="Q117">
        <f>IF($C117="OK",
   VLOOKUP(Plantilla!O128,'Tablas '!$E$4:$F$19,2,FALSE),
"")</f>
        <v/>
      </c>
      <c r="R117">
        <f>IF($C117="OK",
   VLOOKUP(Plantilla!P128,'Tablas '!$H$4:$I$5,2,FALSE),
"")</f>
        <v/>
      </c>
      <c r="S117">
        <f>IF($C117="OK",
   VLOOKUP(Plantilla!Q128,'Tablas '!$K$4:$L$8,2,FALSE),
"")</f>
        <v/>
      </c>
      <c r="T117">
        <f>IF($C117="OK",
   VLOOKUP(Plantilla!R128,'Tablas '!$AE$4:$AF$6,2,FALSE),
"")</f>
        <v/>
      </c>
      <c r="U117">
        <f>IF($C117="OK",
   VLOOKUP(Plantilla!S128,'Tablas '!$AE$4:$AF$6,2,FALSE),
"")</f>
        <v/>
      </c>
      <c r="V117">
        <f>IF($C117="OK",TEXT(Plantilla!T128,"#"),"")</f>
        <v/>
      </c>
      <c r="W117" s="84">
        <f>IF($C117="OK",
   VLOOKUP(Plantilla!U128,'Tablas '!$AM$4:$AN$1126,2,FALSE),
"")</f>
        <v/>
      </c>
      <c r="X117">
        <f>IF($C117="OK",TEXT(Plantilla!V128,"#"),"")</f>
        <v/>
      </c>
      <c r="Y117">
        <f>IF($C117="OK",
   CONCATENATE(YEAR(Plantilla!W128),"-",TEXT(MONTH(Plantilla!W128),"00"),"-",TEXT(DAY(Plantilla!W128),"00")),
"")</f>
        <v/>
      </c>
      <c r="Z117">
        <f>IF($C117="OK",
   CONCATENATE(YEAR(Plantilla!X128),"-",TEXT(MONTH(Plantilla!X128),"00"),"-",TEXT(DAY(Plantilla!X128),"00")),
"")</f>
        <v/>
      </c>
      <c r="AA117">
        <f>IF($C117="OK",
   TEXT(VLOOKUP(Plantilla!Y128,'Tablas '!$Q$4:$R$9,2,FALSE),"#"),
"")</f>
        <v/>
      </c>
      <c r="AB117">
        <f>IF($C117="OK",
   CONCATENATE(YEAR(Plantilla!Z128),"-",TEXT(MONTH(Plantilla!Z128),"00"),"-",TEXT(DAY(Plantilla!Z128),"00")),
"")</f>
        <v/>
      </c>
      <c r="AC117">
        <f>IF($C117="OK",
   TEXT(VLOOKUP(Plantilla!AA128,'Tablas '!$T$4:$U$13,2,FALSE),"#"),
"")</f>
        <v/>
      </c>
      <c r="AD117">
        <f>IF($C117="OK",TEXT(Plantilla!AB128,"#"),"")</f>
        <v/>
      </c>
      <c r="AE117">
        <f>IF($C117="OK",
   IF(Plantilla!AC128&lt;&gt;"",
      TEXT(VLOOKUP(Plantilla!AC128,'Tablas '!$W$4:$X$7,2,FALSE),"#"),
   ""),
"")</f>
        <v/>
      </c>
      <c r="AF117">
        <f>IF($C117="OK",TEXT(Plantilla!AD128,"#"),"")</f>
        <v/>
      </c>
      <c r="AG117" s="6">
        <f>IF($C117="OK",_xlfn.NUMBERVALUE(Plantilla!AE128),"")</f>
        <v/>
      </c>
      <c r="AH117" s="4">
        <f>IF($C117="OK",_xlfn.NUMBERVALUE(Plantilla!AF128),"")</f>
        <v/>
      </c>
      <c r="AI117" s="6">
        <f>IF($C117="OK",_xlfn.NUMBERVALUE(Plantilla!AG128),"")</f>
        <v/>
      </c>
      <c r="AJ117" s="6">
        <f>IF($C117="OK",_xlfn.NUMBERVALUE(Plantilla!AH128),"")</f>
        <v/>
      </c>
      <c r="AK117" s="6">
        <f>IF($C117="OK",_xlfn.NUMBERVALUE(Plantilla!AI128),"")</f>
        <v/>
      </c>
      <c r="AL117" s="6">
        <f>IF($C117="OK",_xlfn.NUMBERVALUE(Plantilla!AJ128),"")</f>
        <v/>
      </c>
      <c r="AM117" s="4">
        <f>IF($C117="OK",_xlfn.NUMBERVALUE(Plantilla!AK128),"")</f>
        <v/>
      </c>
      <c r="AN117" s="6">
        <f>IF($C117="OK",_xlfn.NUMBERVALUE(Plantilla!AL128),"")</f>
        <v/>
      </c>
      <c r="AO117" s="4">
        <f>IF($C117="OK",_xlfn.NUMBERVALUE(Plantilla!AM128),"")</f>
        <v/>
      </c>
      <c r="AP117" s="6">
        <f>IF($C117="OK",_xlfn.NUMBERVALUE(Plantilla!AN128),"")</f>
        <v/>
      </c>
      <c r="AQ117" s="4">
        <f>IF($C117="OK",_xlfn.NUMBERVALUE(Plantilla!AO128),"")</f>
        <v/>
      </c>
      <c r="AR117" s="6">
        <f>IF($C117="OK",_xlfn.NUMBERVALUE(Plantilla!AP128),"")</f>
        <v/>
      </c>
      <c r="AS117" s="4">
        <f>IF($C117="OK",_xlfn.NUMBERVALUE(Plantilla!AQ128),"")</f>
        <v/>
      </c>
      <c r="AT117" s="6">
        <f>IF($C117="OK",_xlfn.NUMBERVALUE(Plantilla!AR128),"")</f>
        <v/>
      </c>
      <c r="AU117" s="4">
        <f>IF($C117="OK",_xlfn.NUMBERVALUE(Plantilla!AS128),"")</f>
        <v/>
      </c>
      <c r="AV117" s="6">
        <f>IF($C117="OK",_xlfn.NUMBERVALUE(Plantilla!AT128),"")</f>
        <v/>
      </c>
      <c r="AW117" s="4">
        <f>IF($C117="OK",_xlfn.NUMBERVALUE(Plantilla!AU128),"")</f>
        <v/>
      </c>
      <c r="AX117" s="6">
        <f>IF($C117="OK",_xlfn.NUMBERVALUE(Plantilla!AV128),"")</f>
        <v/>
      </c>
      <c r="AY117" s="4">
        <f>IF($C117="OK",_xlfn.NUMBERVALUE(Plantilla!AW128),"")</f>
        <v/>
      </c>
      <c r="AZ117" s="6">
        <f>IF($C117="OK",_xlfn.NUMBERVALUE(Plantilla!AX128),"")</f>
        <v/>
      </c>
      <c r="BA117">
        <f>IF($C117="OK",_xlfn.NUMBERVALUE(Plantilla!AY128),"")</f>
        <v/>
      </c>
      <c r="BB117">
        <f>IF($C117="OK",_xlfn.NUMBERVALUE(Plantilla!AZ128),"")</f>
        <v/>
      </c>
      <c r="BC117" s="4">
        <f>IF($C117="OK",_xlfn.NUMBERVALUE(Plantilla!BA128),"")</f>
        <v/>
      </c>
      <c r="BD117" s="6">
        <f>IF($C117="OK",_xlfn.NUMBERVALUE(Plantilla!BB128),"")</f>
        <v/>
      </c>
      <c r="BE117" s="4">
        <f>IF($C117="OK",_xlfn.NUMBERVALUE(Plantilla!BC128),"")</f>
        <v/>
      </c>
      <c r="BF117" s="6">
        <f>IF($C117="OK",_xlfn.NUMBERVALUE(Plantilla!BD128),"")</f>
        <v/>
      </c>
      <c r="BG117" s="4">
        <f>IF($C117="OK",_xlfn.NUMBERVALUE(Plantilla!BE128),"")</f>
        <v/>
      </c>
      <c r="BH117" s="6">
        <f>IF($C117="OK",_xlfn.NUMBERVALUE(Plantilla!BF128),"")</f>
        <v/>
      </c>
      <c r="BI117" s="110">
        <f>IF($C117="OK",_xlfn.NUMBERVALUE(Plantilla!BG128),"")</f>
        <v/>
      </c>
      <c r="BJ117" s="6">
        <f>IF($C117="OK",_xlfn.NUMBERVALUE(Plantilla!BH128),"")</f>
        <v/>
      </c>
      <c r="BK117" s="109">
        <f>IF($C117="OK",_xlfn.NUMBERVALUE(Plantilla!BI128),"")</f>
        <v/>
      </c>
      <c r="BL117" s="6">
        <f>IF($C117="OK",
   IF(Plantilla!BJ128&lt;&gt;"",
      TEXT(VLOOKUP(Plantilla!BJ128,'Tablas '!$Z$4:$AA$6,2,FALSE),"#"),
   ""),
"")</f>
        <v/>
      </c>
      <c r="BM117" s="4">
        <f>IF($C117="OK",_xlfn.NUMBERVALUE(Plantilla!BK128),"")</f>
        <v/>
      </c>
      <c r="BN117" s="4">
        <f>IF($C117="OK",_xlfn.NUMBERVALUE(Plantilla!BL128),"")</f>
        <v/>
      </c>
      <c r="BO117" s="6">
        <f>IF($C117="OK",_xlfn.NUMBERVALUE(Plantilla!BM128),"")</f>
        <v/>
      </c>
      <c r="BP117" s="4">
        <f>IF($C117="OK",_xlfn.NUMBERVALUE(Plantilla!BN128),"")</f>
        <v/>
      </c>
      <c r="BQ117" s="6">
        <f>IF($C117="OK",_xlfn.NUMBERVALUE(Plantilla!BO128),"")</f>
        <v/>
      </c>
      <c r="BR117" s="4">
        <f>IF($C117="OK",_xlfn.NUMBERVALUE(Plantilla!BP128),"")</f>
        <v/>
      </c>
      <c r="BS117" s="6">
        <f>IF($C117="OK",_xlfn.NUMBERVALUE(Plantilla!BQ128),"")</f>
        <v/>
      </c>
      <c r="BT117" s="4">
        <f>IF($C117="OK",_xlfn.NUMBERVALUE(Plantilla!BR128),"")</f>
        <v/>
      </c>
      <c r="BU117" s="6">
        <f>IF($C117="OK",_xlfn.NUMBERVALUE(Plantilla!BS128),"")</f>
        <v/>
      </c>
      <c r="BV117" s="6">
        <f>IF($C117="OK",_xlfn.NUMBERVALUE(Plantilla!BT128),"")</f>
        <v/>
      </c>
      <c r="BW117" s="6">
        <f>IF($C117="OK",_xlfn.NUMBERVALUE(Plantilla!BU128),"")</f>
        <v/>
      </c>
      <c r="BX117" s="6">
        <f>IF($C117="OK",_xlfn.NUMBERVALUE(Plantilla!BV128),"")</f>
        <v/>
      </c>
      <c r="BY117" s="6">
        <f>IF($C117="OK",_xlfn.NUMBERVALUE(Plantilla!BW128),"")</f>
        <v/>
      </c>
      <c r="BZ117" s="6">
        <f>IF($C117="OK",_xlfn.NUMBERVALUE(Plantilla!BX128),"")</f>
        <v/>
      </c>
      <c r="CA117" s="6">
        <f>IF($C117="OK",_xlfn.NUMBERVALUE(Plantilla!BY128),"")</f>
        <v/>
      </c>
      <c r="CB117" s="6">
        <f>IF($C117="OK",_xlfn.NUMBERVALUE(Plantilla!BZ128),"")</f>
        <v/>
      </c>
      <c r="CC117" s="6">
        <f>IF($C117="OK",_xlfn.NUMBERVALUE(Plantilla!CA128),"")</f>
        <v/>
      </c>
      <c r="CD117" s="6">
        <f>IF($C117="OK",_xlfn.NUMBERVALUE(Plantilla!CB128),"")</f>
        <v/>
      </c>
      <c r="CE117" s="6">
        <f>IF($C117="OK",_xlfn.NUMBERVALUE(Plantilla!CC128),"")</f>
        <v/>
      </c>
      <c r="CF117" s="4">
        <f>IF($C117="OK",_xlfn.NUMBERVALUE(Plantilla!CD128),"")</f>
        <v/>
      </c>
      <c r="CG117" s="6">
        <f>IF($C117="OK",_xlfn.NUMBERVALUE(Plantilla!CE128),"")</f>
        <v/>
      </c>
      <c r="CH117" s="6">
        <f>IF($C117="OK",_xlfn.NUMBERVALUE(Plantilla!CF128),"")</f>
        <v/>
      </c>
      <c r="CI117" s="6">
        <f>IF($C117="OK",_xlfn.NUMBERVALUE(Plantilla!CG128),"")</f>
        <v/>
      </c>
      <c r="CJ117" s="6">
        <f>IF($C117="OK",_xlfn.NUMBERVALUE(Plantilla!CH128),"")</f>
        <v/>
      </c>
      <c r="CK117" s="6">
        <f>IF($C117="OK",_xlfn.NUMBERVALUE(Plantilla!CI128),"")</f>
        <v/>
      </c>
      <c r="CL117" s="6">
        <f>IF($C117="OK",_xlfn.NUMBERVALUE(Plantilla!CJ128),"")</f>
        <v/>
      </c>
      <c r="CM117">
        <f>IF($C117="OK",TEXT(Plantilla!CK128,"#"),"")</f>
        <v/>
      </c>
      <c r="CN117" s="6">
        <f>IF($C117="OK",_xlfn.NUMBERVALUE(Plantilla!CL128),"")</f>
        <v/>
      </c>
      <c r="CO117" s="6">
        <f>IF($C117="OK",_xlfn.NUMBERVALUE(Plantilla!CM128),"")</f>
        <v/>
      </c>
      <c r="CP117" s="110">
        <f>IF($C117="OK",_xlfn.NUMBERVALUE(Plantilla!CN128),"")</f>
        <v/>
      </c>
      <c r="CQ117" s="6">
        <f>IF($C117="OK",_xlfn.NUMBERVALUE(Plantilla!CO128),"")</f>
        <v/>
      </c>
      <c r="CR117" s="109">
        <f>IF($C117="OK",_xlfn.NUMBERVALUE(Plantilla!CP128),"")</f>
        <v/>
      </c>
      <c r="CS117" s="110">
        <f>IF($C117="OK",_xlfn.NUMBERVALUE(Plantilla!CQ128),"")</f>
        <v/>
      </c>
      <c r="CT117" s="6">
        <f>IF($C117="OK",_xlfn.NUMBERVALUE(Plantilla!CR128),"")</f>
        <v/>
      </c>
      <c r="CU117" s="109">
        <f>IF($C117="OK",_xlfn.NUMBERVALUE(Plantilla!CS128),"")</f>
        <v/>
      </c>
      <c r="CV117" s="110">
        <f>IF($C117="OK",_xlfn.NUMBERVALUE(Plantilla!CT128),"")</f>
        <v/>
      </c>
      <c r="CW117" s="6">
        <f>IF($C117="OK",_xlfn.NUMBERVALUE(Plantilla!CU128),"")</f>
        <v/>
      </c>
      <c r="CX117" s="82">
        <f>IF($C117="OK",_xlfn.NUMBERVALUE(Plantilla!CV128),"")</f>
        <v/>
      </c>
      <c r="CY117" s="6">
        <f>IF($C117="OK",_xlfn.NUMBERVALUE(Plantilla!CW128),"")</f>
        <v/>
      </c>
      <c r="CZ117" s="82">
        <f>IF($C117="OK",_xlfn.NUMBERVALUE(Plantilla!CX128),"")</f>
        <v/>
      </c>
      <c r="DA117" s="6">
        <f>IF($C117="OK",_xlfn.NUMBERVALUE(Plantilla!CY128),"")</f>
        <v/>
      </c>
      <c r="DB117" s="109">
        <f>IF($C117="OK",_xlfn.NUMBERVALUE(Plantilla!CZ128),"")</f>
        <v/>
      </c>
      <c r="DC117" s="6">
        <f>IF($C117="OK",_xlfn.NUMBERVALUE(Plantilla!DA128),"")</f>
        <v/>
      </c>
      <c r="DD117" s="6">
        <f>IF($C117="OK",TEXT(Plantilla!DB128,"#"),"")</f>
        <v/>
      </c>
      <c r="DE117" s="6">
        <f>IF($C117="OK",_xlfn.NUMBERVALUE(Plantilla!DC128),"")</f>
        <v/>
      </c>
      <c r="DF117" s="4">
        <f>IF($C117="OK",_xlfn.NUMBERVALUE(Plantilla!DD128),"")</f>
        <v/>
      </c>
      <c r="DG117" s="6">
        <f>IF($C117="OK",_xlfn.NUMBERVALUE(Plantilla!DE128),"")</f>
        <v/>
      </c>
      <c r="DH117" s="6">
        <f>IF($C117="OK",_xlfn.NUMBERVALUE(Plantilla!DF128),"")</f>
        <v/>
      </c>
      <c r="DI117" s="6">
        <f>IF($C117="OK",_xlfn.NUMBERVALUE(Plantilla!DG128),"")</f>
        <v/>
      </c>
      <c r="DJ117" s="6">
        <f>IF($C117="OK",_xlfn.NUMBERVALUE(Plantilla!DH128),"")</f>
        <v/>
      </c>
      <c r="DK117" s="6">
        <f>IF($C117="OK",_xlfn.NUMBERVALUE(Plantilla!DI128),"")</f>
        <v/>
      </c>
      <c r="DL117" s="6">
        <f>IF($C117="OK",_xlfn.NUMBERVALUE(Plantilla!DJ128),"")</f>
        <v/>
      </c>
      <c r="DM117" s="6">
        <f>IF($C117="OK",_xlfn.NUMBERVALUE(Plantilla!DK128),"")</f>
        <v/>
      </c>
      <c r="DN117" s="6">
        <f>IF($C117="OK",_xlfn.NUMBERVALUE(Plantilla!DL128),"")</f>
        <v/>
      </c>
      <c r="DO117" s="6">
        <f>IF($C117="OK",_xlfn.NUMBERVALUE(Plantilla!DM128),"")</f>
        <v/>
      </c>
      <c r="DP117" s="6">
        <f>IF($C117="OK",_xlfn.NUMBERVALUE(Plantilla!DN128),"")</f>
        <v/>
      </c>
      <c r="DQ117" s="6">
        <f>IF($C117="OK",_xlfn.NUMBERVALUE(Plantilla!DO128),"")</f>
        <v/>
      </c>
      <c r="DR117" s="6">
        <f>IF($C117="OK",_xlfn.NUMBERVALUE(Plantilla!DP128),"")</f>
        <v/>
      </c>
      <c r="DS117">
        <f>IF($C117="OK",TEXT(Plantilla!DR128,"#"),"")</f>
        <v/>
      </c>
      <c r="DT117" s="6" t="n"/>
    </row>
    <row r="118">
      <c r="A118">
        <f>IF(Plantilla!$I$6="¡Perfecto!, Guarda el archivo y adjúntalo a tu interfaz de Nómina Electrónica","OK","Error")</f>
        <v/>
      </c>
      <c r="B118">
        <f>IF(Plantilla!$I$6="¡Perfecto!, Guarda el archivo y adjúntalo a tu interfaz de Nómina Electrónica",MID(Plantilla!$D$2,SEARCH("V",Plantilla!$D$2),10),"")</f>
        <v/>
      </c>
      <c r="C118">
        <f>Plantilla!C129</f>
        <v/>
      </c>
      <c r="D118">
        <f>IF($C118="OK",Plantilla!B129,"")</f>
        <v/>
      </c>
      <c r="E118">
        <f>IF($C118="OK",
   VLOOKUP(Plantilla!$E$4,'Tablas '!$AP$4:$AT$6,5,FALSE),
"")</f>
        <v/>
      </c>
      <c r="F118">
        <f>IF($C118="OK",TEXT(Plantilla!D129,"#"),"")</f>
        <v/>
      </c>
      <c r="G118">
        <f>IF($C118="OK",
   VLOOKUP(Plantilla!E129,'Tablas '!$B$4:$C$14,2,FALSE),
"")</f>
        <v/>
      </c>
      <c r="H118">
        <f>IF($C118="OK",TEXT(Plantilla!F129,"#"),"")</f>
        <v/>
      </c>
      <c r="I118">
        <f>IF($C118="OK",TEXT(Plantilla!G129,"#"),"")</f>
        <v/>
      </c>
      <c r="J118">
        <f>IF($C118="OK",TEXT(Plantilla!H129,"#"),"")</f>
        <v/>
      </c>
      <c r="K118">
        <f>IF($C118="OK",TEXT(Plantilla!I129,"#"),"")</f>
        <v/>
      </c>
      <c r="L118">
        <f>IF($C118="OK",TEXT(Plantilla!J129,"#"),"")</f>
        <v/>
      </c>
      <c r="M118">
        <f>IF($C118="OK",TEXT(Plantilla!K129,"#"),"")</f>
        <v/>
      </c>
      <c r="N118">
        <f>IF($C118="OK",
   CONCATENATE(YEAR(Plantilla!L129),"-",TEXT(MONTH(Plantilla!L129),"00"),"-",TEXT(DAY(Plantilla!L129),"00")),
"")</f>
        <v/>
      </c>
      <c r="O118">
        <f>IF($C118="OK",_xlfn.NUMBERVALUE(Plantilla!M129),"")</f>
        <v/>
      </c>
      <c r="P118">
        <f>IF($C118="OK",
   IF(Plantilla!N129&lt;&gt;"",
      CONCATENATE(YEAR(Plantilla!N129),"-",TEXT(MONTH(Plantilla!N129),"00"),"-",TEXT(DAY(Plantilla!N129),"00")),
   ""),
"")</f>
        <v/>
      </c>
      <c r="Q118">
        <f>IF($C118="OK",
   VLOOKUP(Plantilla!O129,'Tablas '!$E$4:$F$19,2,FALSE),
"")</f>
        <v/>
      </c>
      <c r="R118">
        <f>IF($C118="OK",
   VLOOKUP(Plantilla!P129,'Tablas '!$H$4:$I$5,2,FALSE),
"")</f>
        <v/>
      </c>
      <c r="S118">
        <f>IF($C118="OK",
   VLOOKUP(Plantilla!Q129,'Tablas '!$K$4:$L$8,2,FALSE),
"")</f>
        <v/>
      </c>
      <c r="T118">
        <f>IF($C118="OK",
   VLOOKUP(Plantilla!R129,'Tablas '!$AE$4:$AF$6,2,FALSE),
"")</f>
        <v/>
      </c>
      <c r="U118">
        <f>IF($C118="OK",
   VLOOKUP(Plantilla!S129,'Tablas '!$AE$4:$AF$6,2,FALSE),
"")</f>
        <v/>
      </c>
      <c r="V118">
        <f>IF($C118="OK",TEXT(Plantilla!T129,"#"),"")</f>
        <v/>
      </c>
      <c r="W118" s="84">
        <f>IF($C118="OK",
   VLOOKUP(Plantilla!U129,'Tablas '!$AM$4:$AN$1126,2,FALSE),
"")</f>
        <v/>
      </c>
      <c r="X118">
        <f>IF($C118="OK",TEXT(Plantilla!V129,"#"),"")</f>
        <v/>
      </c>
      <c r="Y118">
        <f>IF($C118="OK",
   CONCATENATE(YEAR(Plantilla!W129),"-",TEXT(MONTH(Plantilla!W129),"00"),"-",TEXT(DAY(Plantilla!W129),"00")),
"")</f>
        <v/>
      </c>
      <c r="Z118">
        <f>IF($C118="OK",
   CONCATENATE(YEAR(Plantilla!X129),"-",TEXT(MONTH(Plantilla!X129),"00"),"-",TEXT(DAY(Plantilla!X129),"00")),
"")</f>
        <v/>
      </c>
      <c r="AA118">
        <f>IF($C118="OK",
   TEXT(VLOOKUP(Plantilla!Y129,'Tablas '!$Q$4:$R$9,2,FALSE),"#"),
"")</f>
        <v/>
      </c>
      <c r="AB118">
        <f>IF($C118="OK",
   CONCATENATE(YEAR(Plantilla!Z129),"-",TEXT(MONTH(Plantilla!Z129),"00"),"-",TEXT(DAY(Plantilla!Z129),"00")),
"")</f>
        <v/>
      </c>
      <c r="AC118">
        <f>IF($C118="OK",
   TEXT(VLOOKUP(Plantilla!AA129,'Tablas '!$T$4:$U$13,2,FALSE),"#"),
"")</f>
        <v/>
      </c>
      <c r="AD118">
        <f>IF($C118="OK",TEXT(Plantilla!AB129,"#"),"")</f>
        <v/>
      </c>
      <c r="AE118">
        <f>IF($C118="OK",
   IF(Plantilla!AC129&lt;&gt;"",
      TEXT(VLOOKUP(Plantilla!AC129,'Tablas '!$W$4:$X$7,2,FALSE),"#"),
   ""),
"")</f>
        <v/>
      </c>
      <c r="AF118">
        <f>IF($C118="OK",TEXT(Plantilla!AD129,"#"),"")</f>
        <v/>
      </c>
      <c r="AG118" s="6">
        <f>IF($C118="OK",_xlfn.NUMBERVALUE(Plantilla!AE129),"")</f>
        <v/>
      </c>
      <c r="AH118" s="4">
        <f>IF($C118="OK",_xlfn.NUMBERVALUE(Plantilla!AF129),"")</f>
        <v/>
      </c>
      <c r="AI118" s="6">
        <f>IF($C118="OK",_xlfn.NUMBERVALUE(Plantilla!AG129),"")</f>
        <v/>
      </c>
      <c r="AJ118" s="6">
        <f>IF($C118="OK",_xlfn.NUMBERVALUE(Plantilla!AH129),"")</f>
        <v/>
      </c>
      <c r="AK118" s="6">
        <f>IF($C118="OK",_xlfn.NUMBERVALUE(Plantilla!AI129),"")</f>
        <v/>
      </c>
      <c r="AL118" s="6">
        <f>IF($C118="OK",_xlfn.NUMBERVALUE(Plantilla!AJ129),"")</f>
        <v/>
      </c>
      <c r="AM118" s="4">
        <f>IF($C118="OK",_xlfn.NUMBERVALUE(Plantilla!AK129),"")</f>
        <v/>
      </c>
      <c r="AN118" s="6">
        <f>IF($C118="OK",_xlfn.NUMBERVALUE(Plantilla!AL129),"")</f>
        <v/>
      </c>
      <c r="AO118" s="4">
        <f>IF($C118="OK",_xlfn.NUMBERVALUE(Plantilla!AM129),"")</f>
        <v/>
      </c>
      <c r="AP118" s="6">
        <f>IF($C118="OK",_xlfn.NUMBERVALUE(Plantilla!AN129),"")</f>
        <v/>
      </c>
      <c r="AQ118" s="4">
        <f>IF($C118="OK",_xlfn.NUMBERVALUE(Plantilla!AO129),"")</f>
        <v/>
      </c>
      <c r="AR118" s="6">
        <f>IF($C118="OK",_xlfn.NUMBERVALUE(Plantilla!AP129),"")</f>
        <v/>
      </c>
      <c r="AS118" s="4">
        <f>IF($C118="OK",_xlfn.NUMBERVALUE(Plantilla!AQ129),"")</f>
        <v/>
      </c>
      <c r="AT118" s="6">
        <f>IF($C118="OK",_xlfn.NUMBERVALUE(Plantilla!AR129),"")</f>
        <v/>
      </c>
      <c r="AU118" s="4">
        <f>IF($C118="OK",_xlfn.NUMBERVALUE(Plantilla!AS129),"")</f>
        <v/>
      </c>
      <c r="AV118" s="6">
        <f>IF($C118="OK",_xlfn.NUMBERVALUE(Plantilla!AT129),"")</f>
        <v/>
      </c>
      <c r="AW118" s="4">
        <f>IF($C118="OK",_xlfn.NUMBERVALUE(Plantilla!AU129),"")</f>
        <v/>
      </c>
      <c r="AX118" s="6">
        <f>IF($C118="OK",_xlfn.NUMBERVALUE(Plantilla!AV129),"")</f>
        <v/>
      </c>
      <c r="AY118" s="4">
        <f>IF($C118="OK",_xlfn.NUMBERVALUE(Plantilla!AW129),"")</f>
        <v/>
      </c>
      <c r="AZ118" s="6">
        <f>IF($C118="OK",_xlfn.NUMBERVALUE(Plantilla!AX129),"")</f>
        <v/>
      </c>
      <c r="BA118">
        <f>IF($C118="OK",_xlfn.NUMBERVALUE(Plantilla!AY129),"")</f>
        <v/>
      </c>
      <c r="BB118">
        <f>IF($C118="OK",_xlfn.NUMBERVALUE(Plantilla!AZ129),"")</f>
        <v/>
      </c>
      <c r="BC118" s="4">
        <f>IF($C118="OK",_xlfn.NUMBERVALUE(Plantilla!BA129),"")</f>
        <v/>
      </c>
      <c r="BD118" s="6">
        <f>IF($C118="OK",_xlfn.NUMBERVALUE(Plantilla!BB129),"")</f>
        <v/>
      </c>
      <c r="BE118" s="4">
        <f>IF($C118="OK",_xlfn.NUMBERVALUE(Plantilla!BC129),"")</f>
        <v/>
      </c>
      <c r="BF118" s="6">
        <f>IF($C118="OK",_xlfn.NUMBERVALUE(Plantilla!BD129),"")</f>
        <v/>
      </c>
      <c r="BG118" s="4">
        <f>IF($C118="OK",_xlfn.NUMBERVALUE(Plantilla!BE129),"")</f>
        <v/>
      </c>
      <c r="BH118" s="6">
        <f>IF($C118="OK",_xlfn.NUMBERVALUE(Plantilla!BF129),"")</f>
        <v/>
      </c>
      <c r="BI118" s="110">
        <f>IF($C118="OK",_xlfn.NUMBERVALUE(Plantilla!BG129),"")</f>
        <v/>
      </c>
      <c r="BJ118" s="6">
        <f>IF($C118="OK",_xlfn.NUMBERVALUE(Plantilla!BH129),"")</f>
        <v/>
      </c>
      <c r="BK118" s="109">
        <f>IF($C118="OK",_xlfn.NUMBERVALUE(Plantilla!BI129),"")</f>
        <v/>
      </c>
      <c r="BL118" s="6">
        <f>IF($C118="OK",
   IF(Plantilla!BJ129&lt;&gt;"",
      TEXT(VLOOKUP(Plantilla!BJ129,'Tablas '!$Z$4:$AA$6,2,FALSE),"#"),
   ""),
"")</f>
        <v/>
      </c>
      <c r="BM118" s="4">
        <f>IF($C118="OK",_xlfn.NUMBERVALUE(Plantilla!BK129),"")</f>
        <v/>
      </c>
      <c r="BN118" s="4">
        <f>IF($C118="OK",_xlfn.NUMBERVALUE(Plantilla!BL129),"")</f>
        <v/>
      </c>
      <c r="BO118" s="6">
        <f>IF($C118="OK",_xlfn.NUMBERVALUE(Plantilla!BM129),"")</f>
        <v/>
      </c>
      <c r="BP118" s="4">
        <f>IF($C118="OK",_xlfn.NUMBERVALUE(Plantilla!BN129),"")</f>
        <v/>
      </c>
      <c r="BQ118" s="6">
        <f>IF($C118="OK",_xlfn.NUMBERVALUE(Plantilla!BO129),"")</f>
        <v/>
      </c>
      <c r="BR118" s="4">
        <f>IF($C118="OK",_xlfn.NUMBERVALUE(Plantilla!BP129),"")</f>
        <v/>
      </c>
      <c r="BS118" s="6">
        <f>IF($C118="OK",_xlfn.NUMBERVALUE(Plantilla!BQ129),"")</f>
        <v/>
      </c>
      <c r="BT118" s="4">
        <f>IF($C118="OK",_xlfn.NUMBERVALUE(Plantilla!BR129),"")</f>
        <v/>
      </c>
      <c r="BU118" s="6">
        <f>IF($C118="OK",_xlfn.NUMBERVALUE(Plantilla!BS129),"")</f>
        <v/>
      </c>
      <c r="BV118" s="6">
        <f>IF($C118="OK",_xlfn.NUMBERVALUE(Plantilla!BT129),"")</f>
        <v/>
      </c>
      <c r="BW118" s="6">
        <f>IF($C118="OK",_xlfn.NUMBERVALUE(Plantilla!BU129),"")</f>
        <v/>
      </c>
      <c r="BX118" s="6">
        <f>IF($C118="OK",_xlfn.NUMBERVALUE(Plantilla!BV129),"")</f>
        <v/>
      </c>
      <c r="BY118" s="6">
        <f>IF($C118="OK",_xlfn.NUMBERVALUE(Plantilla!BW129),"")</f>
        <v/>
      </c>
      <c r="BZ118" s="6">
        <f>IF($C118="OK",_xlfn.NUMBERVALUE(Plantilla!BX129),"")</f>
        <v/>
      </c>
      <c r="CA118" s="6">
        <f>IF($C118="OK",_xlfn.NUMBERVALUE(Plantilla!BY129),"")</f>
        <v/>
      </c>
      <c r="CB118" s="6">
        <f>IF($C118="OK",_xlfn.NUMBERVALUE(Plantilla!BZ129),"")</f>
        <v/>
      </c>
      <c r="CC118" s="6">
        <f>IF($C118="OK",_xlfn.NUMBERVALUE(Plantilla!CA129),"")</f>
        <v/>
      </c>
      <c r="CD118" s="6">
        <f>IF($C118="OK",_xlfn.NUMBERVALUE(Plantilla!CB129),"")</f>
        <v/>
      </c>
      <c r="CE118" s="6">
        <f>IF($C118="OK",_xlfn.NUMBERVALUE(Plantilla!CC129),"")</f>
        <v/>
      </c>
      <c r="CF118" s="4">
        <f>IF($C118="OK",_xlfn.NUMBERVALUE(Plantilla!CD129),"")</f>
        <v/>
      </c>
      <c r="CG118" s="6">
        <f>IF($C118="OK",_xlfn.NUMBERVALUE(Plantilla!CE129),"")</f>
        <v/>
      </c>
      <c r="CH118" s="6">
        <f>IF($C118="OK",_xlfn.NUMBERVALUE(Plantilla!CF129),"")</f>
        <v/>
      </c>
      <c r="CI118" s="6">
        <f>IF($C118="OK",_xlfn.NUMBERVALUE(Plantilla!CG129),"")</f>
        <v/>
      </c>
      <c r="CJ118" s="6">
        <f>IF($C118="OK",_xlfn.NUMBERVALUE(Plantilla!CH129),"")</f>
        <v/>
      </c>
      <c r="CK118" s="6">
        <f>IF($C118="OK",_xlfn.NUMBERVALUE(Plantilla!CI129),"")</f>
        <v/>
      </c>
      <c r="CL118" s="6">
        <f>IF($C118="OK",_xlfn.NUMBERVALUE(Plantilla!CJ129),"")</f>
        <v/>
      </c>
      <c r="CM118">
        <f>IF($C118="OK",TEXT(Plantilla!CK129,"#"),"")</f>
        <v/>
      </c>
      <c r="CN118" s="6">
        <f>IF($C118="OK",_xlfn.NUMBERVALUE(Plantilla!CL129),"")</f>
        <v/>
      </c>
      <c r="CO118" s="6">
        <f>IF($C118="OK",_xlfn.NUMBERVALUE(Plantilla!CM129),"")</f>
        <v/>
      </c>
      <c r="CP118" s="110">
        <f>IF($C118="OK",_xlfn.NUMBERVALUE(Plantilla!CN129),"")</f>
        <v/>
      </c>
      <c r="CQ118" s="6">
        <f>IF($C118="OK",_xlfn.NUMBERVALUE(Plantilla!CO129),"")</f>
        <v/>
      </c>
      <c r="CR118" s="109">
        <f>IF($C118="OK",_xlfn.NUMBERVALUE(Plantilla!CP129),"")</f>
        <v/>
      </c>
      <c r="CS118" s="110">
        <f>IF($C118="OK",_xlfn.NUMBERVALUE(Plantilla!CQ129),"")</f>
        <v/>
      </c>
      <c r="CT118" s="6">
        <f>IF($C118="OK",_xlfn.NUMBERVALUE(Plantilla!CR129),"")</f>
        <v/>
      </c>
      <c r="CU118" s="109">
        <f>IF($C118="OK",_xlfn.NUMBERVALUE(Plantilla!CS129),"")</f>
        <v/>
      </c>
      <c r="CV118" s="110">
        <f>IF($C118="OK",_xlfn.NUMBERVALUE(Plantilla!CT129),"")</f>
        <v/>
      </c>
      <c r="CW118" s="6">
        <f>IF($C118="OK",_xlfn.NUMBERVALUE(Plantilla!CU129),"")</f>
        <v/>
      </c>
      <c r="CX118" s="82">
        <f>IF($C118="OK",_xlfn.NUMBERVALUE(Plantilla!CV129),"")</f>
        <v/>
      </c>
      <c r="CY118" s="6">
        <f>IF($C118="OK",_xlfn.NUMBERVALUE(Plantilla!CW129),"")</f>
        <v/>
      </c>
      <c r="CZ118" s="82">
        <f>IF($C118="OK",_xlfn.NUMBERVALUE(Plantilla!CX129),"")</f>
        <v/>
      </c>
      <c r="DA118" s="6">
        <f>IF($C118="OK",_xlfn.NUMBERVALUE(Plantilla!CY129),"")</f>
        <v/>
      </c>
      <c r="DB118" s="109">
        <f>IF($C118="OK",_xlfn.NUMBERVALUE(Plantilla!CZ129),"")</f>
        <v/>
      </c>
      <c r="DC118" s="6">
        <f>IF($C118="OK",_xlfn.NUMBERVALUE(Plantilla!DA129),"")</f>
        <v/>
      </c>
      <c r="DD118" s="6">
        <f>IF($C118="OK",TEXT(Plantilla!DB129,"#"),"")</f>
        <v/>
      </c>
      <c r="DE118" s="6">
        <f>IF($C118="OK",_xlfn.NUMBERVALUE(Plantilla!DC129),"")</f>
        <v/>
      </c>
      <c r="DF118" s="4">
        <f>IF($C118="OK",_xlfn.NUMBERVALUE(Plantilla!DD129),"")</f>
        <v/>
      </c>
      <c r="DG118" s="6">
        <f>IF($C118="OK",_xlfn.NUMBERVALUE(Plantilla!DE129),"")</f>
        <v/>
      </c>
      <c r="DH118" s="6">
        <f>IF($C118="OK",_xlfn.NUMBERVALUE(Plantilla!DF129),"")</f>
        <v/>
      </c>
      <c r="DI118" s="6">
        <f>IF($C118="OK",_xlfn.NUMBERVALUE(Plantilla!DG129),"")</f>
        <v/>
      </c>
      <c r="DJ118" s="6">
        <f>IF($C118="OK",_xlfn.NUMBERVALUE(Plantilla!DH129),"")</f>
        <v/>
      </c>
      <c r="DK118" s="6">
        <f>IF($C118="OK",_xlfn.NUMBERVALUE(Plantilla!DI129),"")</f>
        <v/>
      </c>
      <c r="DL118" s="6">
        <f>IF($C118="OK",_xlfn.NUMBERVALUE(Plantilla!DJ129),"")</f>
        <v/>
      </c>
      <c r="DM118" s="6">
        <f>IF($C118="OK",_xlfn.NUMBERVALUE(Plantilla!DK129),"")</f>
        <v/>
      </c>
      <c r="DN118" s="6">
        <f>IF($C118="OK",_xlfn.NUMBERVALUE(Plantilla!DL129),"")</f>
        <v/>
      </c>
      <c r="DO118" s="6">
        <f>IF($C118="OK",_xlfn.NUMBERVALUE(Plantilla!DM129),"")</f>
        <v/>
      </c>
      <c r="DP118" s="6">
        <f>IF($C118="OK",_xlfn.NUMBERVALUE(Plantilla!DN129),"")</f>
        <v/>
      </c>
      <c r="DQ118" s="6">
        <f>IF($C118="OK",_xlfn.NUMBERVALUE(Plantilla!DO129),"")</f>
        <v/>
      </c>
      <c r="DR118" s="6">
        <f>IF($C118="OK",_xlfn.NUMBERVALUE(Plantilla!DP129),"")</f>
        <v/>
      </c>
      <c r="DS118">
        <f>IF($C118="OK",TEXT(Plantilla!DR129,"#"),"")</f>
        <v/>
      </c>
      <c r="DT118" s="6" t="n"/>
    </row>
    <row r="119">
      <c r="A119">
        <f>IF(Plantilla!$I$6="¡Perfecto!, Guarda el archivo y adjúntalo a tu interfaz de Nómina Electrónica","OK","Error")</f>
        <v/>
      </c>
      <c r="B119">
        <f>IF(Plantilla!$I$6="¡Perfecto!, Guarda el archivo y adjúntalo a tu interfaz de Nómina Electrónica",MID(Plantilla!$D$2,SEARCH("V",Plantilla!$D$2),10),"")</f>
        <v/>
      </c>
      <c r="C119">
        <f>Plantilla!C130</f>
        <v/>
      </c>
      <c r="D119">
        <f>IF($C119="OK",Plantilla!B130,"")</f>
        <v/>
      </c>
      <c r="E119">
        <f>IF($C119="OK",
   VLOOKUP(Plantilla!$E$4,'Tablas '!$AP$4:$AT$6,5,FALSE),
"")</f>
        <v/>
      </c>
      <c r="F119">
        <f>IF($C119="OK",TEXT(Plantilla!D130,"#"),"")</f>
        <v/>
      </c>
      <c r="G119">
        <f>IF($C119="OK",
   VLOOKUP(Plantilla!E130,'Tablas '!$B$4:$C$14,2,FALSE),
"")</f>
        <v/>
      </c>
      <c r="H119">
        <f>IF($C119="OK",TEXT(Plantilla!F130,"#"),"")</f>
        <v/>
      </c>
      <c r="I119">
        <f>IF($C119="OK",TEXT(Plantilla!G130,"#"),"")</f>
        <v/>
      </c>
      <c r="J119">
        <f>IF($C119="OK",TEXT(Plantilla!H130,"#"),"")</f>
        <v/>
      </c>
      <c r="K119">
        <f>IF($C119="OK",TEXT(Plantilla!I130,"#"),"")</f>
        <v/>
      </c>
      <c r="L119">
        <f>IF($C119="OK",TEXT(Plantilla!J130,"#"),"")</f>
        <v/>
      </c>
      <c r="M119">
        <f>IF($C119="OK",TEXT(Plantilla!K130,"#"),"")</f>
        <v/>
      </c>
      <c r="N119">
        <f>IF($C119="OK",
   CONCATENATE(YEAR(Plantilla!L130),"-",TEXT(MONTH(Plantilla!L130),"00"),"-",TEXT(DAY(Plantilla!L130),"00")),
"")</f>
        <v/>
      </c>
      <c r="O119">
        <f>IF($C119="OK",_xlfn.NUMBERVALUE(Plantilla!M130),"")</f>
        <v/>
      </c>
      <c r="P119">
        <f>IF($C119="OK",
   IF(Plantilla!N130&lt;&gt;"",
      CONCATENATE(YEAR(Plantilla!N130),"-",TEXT(MONTH(Plantilla!N130),"00"),"-",TEXT(DAY(Plantilla!N130),"00")),
   ""),
"")</f>
        <v/>
      </c>
      <c r="Q119">
        <f>IF($C119="OK",
   VLOOKUP(Plantilla!O130,'Tablas '!$E$4:$F$19,2,FALSE),
"")</f>
        <v/>
      </c>
      <c r="R119">
        <f>IF($C119="OK",
   VLOOKUP(Plantilla!P130,'Tablas '!$H$4:$I$5,2,FALSE),
"")</f>
        <v/>
      </c>
      <c r="S119">
        <f>IF($C119="OK",
   VLOOKUP(Plantilla!Q130,'Tablas '!$K$4:$L$8,2,FALSE),
"")</f>
        <v/>
      </c>
      <c r="T119">
        <f>IF($C119="OK",
   VLOOKUP(Plantilla!R130,'Tablas '!$AE$4:$AF$6,2,FALSE),
"")</f>
        <v/>
      </c>
      <c r="U119">
        <f>IF($C119="OK",
   VLOOKUP(Plantilla!S130,'Tablas '!$AE$4:$AF$6,2,FALSE),
"")</f>
        <v/>
      </c>
      <c r="V119">
        <f>IF($C119="OK",TEXT(Plantilla!T130,"#"),"")</f>
        <v/>
      </c>
      <c r="W119" s="84">
        <f>IF($C119="OK",
   VLOOKUP(Plantilla!U130,'Tablas '!$AM$4:$AN$1126,2,FALSE),
"")</f>
        <v/>
      </c>
      <c r="X119">
        <f>IF($C119="OK",TEXT(Plantilla!V130,"#"),"")</f>
        <v/>
      </c>
      <c r="Y119">
        <f>IF($C119="OK",
   CONCATENATE(YEAR(Plantilla!W130),"-",TEXT(MONTH(Plantilla!W130),"00"),"-",TEXT(DAY(Plantilla!W130),"00")),
"")</f>
        <v/>
      </c>
      <c r="Z119">
        <f>IF($C119="OK",
   CONCATENATE(YEAR(Plantilla!X130),"-",TEXT(MONTH(Plantilla!X130),"00"),"-",TEXT(DAY(Plantilla!X130),"00")),
"")</f>
        <v/>
      </c>
      <c r="AA119">
        <f>IF($C119="OK",
   TEXT(VLOOKUP(Plantilla!Y130,'Tablas '!$Q$4:$R$9,2,FALSE),"#"),
"")</f>
        <v/>
      </c>
      <c r="AB119">
        <f>IF($C119="OK",
   CONCATENATE(YEAR(Plantilla!Z130),"-",TEXT(MONTH(Plantilla!Z130),"00"),"-",TEXT(DAY(Plantilla!Z130),"00")),
"")</f>
        <v/>
      </c>
      <c r="AC119">
        <f>IF($C119="OK",
   TEXT(VLOOKUP(Plantilla!AA130,'Tablas '!$T$4:$U$13,2,FALSE),"#"),
"")</f>
        <v/>
      </c>
      <c r="AD119">
        <f>IF($C119="OK",TEXT(Plantilla!AB130,"#"),"")</f>
        <v/>
      </c>
      <c r="AE119">
        <f>IF($C119="OK",
   IF(Plantilla!AC130&lt;&gt;"",
      TEXT(VLOOKUP(Plantilla!AC130,'Tablas '!$W$4:$X$7,2,FALSE),"#"),
   ""),
"")</f>
        <v/>
      </c>
      <c r="AF119">
        <f>IF($C119="OK",TEXT(Plantilla!AD130,"#"),"")</f>
        <v/>
      </c>
      <c r="AG119" s="6">
        <f>IF($C119="OK",_xlfn.NUMBERVALUE(Plantilla!AE130),"")</f>
        <v/>
      </c>
      <c r="AH119" s="4">
        <f>IF($C119="OK",_xlfn.NUMBERVALUE(Plantilla!AF130),"")</f>
        <v/>
      </c>
      <c r="AI119" s="6">
        <f>IF($C119="OK",_xlfn.NUMBERVALUE(Plantilla!AG130),"")</f>
        <v/>
      </c>
      <c r="AJ119" s="6">
        <f>IF($C119="OK",_xlfn.NUMBERVALUE(Plantilla!AH130),"")</f>
        <v/>
      </c>
      <c r="AK119" s="6">
        <f>IF($C119="OK",_xlfn.NUMBERVALUE(Plantilla!AI130),"")</f>
        <v/>
      </c>
      <c r="AL119" s="6">
        <f>IF($C119="OK",_xlfn.NUMBERVALUE(Plantilla!AJ130),"")</f>
        <v/>
      </c>
      <c r="AM119" s="4">
        <f>IF($C119="OK",_xlfn.NUMBERVALUE(Plantilla!AK130),"")</f>
        <v/>
      </c>
      <c r="AN119" s="6">
        <f>IF($C119="OK",_xlfn.NUMBERVALUE(Plantilla!AL130),"")</f>
        <v/>
      </c>
      <c r="AO119" s="4">
        <f>IF($C119="OK",_xlfn.NUMBERVALUE(Plantilla!AM130),"")</f>
        <v/>
      </c>
      <c r="AP119" s="6">
        <f>IF($C119="OK",_xlfn.NUMBERVALUE(Plantilla!AN130),"")</f>
        <v/>
      </c>
      <c r="AQ119" s="4">
        <f>IF($C119="OK",_xlfn.NUMBERVALUE(Plantilla!AO130),"")</f>
        <v/>
      </c>
      <c r="AR119" s="6">
        <f>IF($C119="OK",_xlfn.NUMBERVALUE(Plantilla!AP130),"")</f>
        <v/>
      </c>
      <c r="AS119" s="4">
        <f>IF($C119="OK",_xlfn.NUMBERVALUE(Plantilla!AQ130),"")</f>
        <v/>
      </c>
      <c r="AT119" s="6">
        <f>IF($C119="OK",_xlfn.NUMBERVALUE(Plantilla!AR130),"")</f>
        <v/>
      </c>
      <c r="AU119" s="4">
        <f>IF($C119="OK",_xlfn.NUMBERVALUE(Plantilla!AS130),"")</f>
        <v/>
      </c>
      <c r="AV119" s="6">
        <f>IF($C119="OK",_xlfn.NUMBERVALUE(Plantilla!AT130),"")</f>
        <v/>
      </c>
      <c r="AW119" s="4">
        <f>IF($C119="OK",_xlfn.NUMBERVALUE(Plantilla!AU130),"")</f>
        <v/>
      </c>
      <c r="AX119" s="6">
        <f>IF($C119="OK",_xlfn.NUMBERVALUE(Plantilla!AV130),"")</f>
        <v/>
      </c>
      <c r="AY119" s="4">
        <f>IF($C119="OK",_xlfn.NUMBERVALUE(Plantilla!AW130),"")</f>
        <v/>
      </c>
      <c r="AZ119" s="6">
        <f>IF($C119="OK",_xlfn.NUMBERVALUE(Plantilla!AX130),"")</f>
        <v/>
      </c>
      <c r="BA119">
        <f>IF($C119="OK",_xlfn.NUMBERVALUE(Plantilla!AY130),"")</f>
        <v/>
      </c>
      <c r="BB119">
        <f>IF($C119="OK",_xlfn.NUMBERVALUE(Plantilla!AZ130),"")</f>
        <v/>
      </c>
      <c r="BC119" s="4">
        <f>IF($C119="OK",_xlfn.NUMBERVALUE(Plantilla!BA130),"")</f>
        <v/>
      </c>
      <c r="BD119" s="6">
        <f>IF($C119="OK",_xlfn.NUMBERVALUE(Plantilla!BB130),"")</f>
        <v/>
      </c>
      <c r="BE119" s="4">
        <f>IF($C119="OK",_xlfn.NUMBERVALUE(Plantilla!BC130),"")</f>
        <v/>
      </c>
      <c r="BF119" s="6">
        <f>IF($C119="OK",_xlfn.NUMBERVALUE(Plantilla!BD130),"")</f>
        <v/>
      </c>
      <c r="BG119" s="4">
        <f>IF($C119="OK",_xlfn.NUMBERVALUE(Plantilla!BE130),"")</f>
        <v/>
      </c>
      <c r="BH119" s="6">
        <f>IF($C119="OK",_xlfn.NUMBERVALUE(Plantilla!BF130),"")</f>
        <v/>
      </c>
      <c r="BI119" s="110">
        <f>IF($C119="OK",_xlfn.NUMBERVALUE(Plantilla!BG130),"")</f>
        <v/>
      </c>
      <c r="BJ119" s="6">
        <f>IF($C119="OK",_xlfn.NUMBERVALUE(Plantilla!BH130),"")</f>
        <v/>
      </c>
      <c r="BK119" s="109">
        <f>IF($C119="OK",_xlfn.NUMBERVALUE(Plantilla!BI130),"")</f>
        <v/>
      </c>
      <c r="BL119" s="6">
        <f>IF($C119="OK",
   IF(Plantilla!BJ130&lt;&gt;"",
      TEXT(VLOOKUP(Plantilla!BJ130,'Tablas '!$Z$4:$AA$6,2,FALSE),"#"),
   ""),
"")</f>
        <v/>
      </c>
      <c r="BM119" s="4">
        <f>IF($C119="OK",_xlfn.NUMBERVALUE(Plantilla!BK130),"")</f>
        <v/>
      </c>
      <c r="BN119" s="4">
        <f>IF($C119="OK",_xlfn.NUMBERVALUE(Plantilla!BL130),"")</f>
        <v/>
      </c>
      <c r="BO119" s="6">
        <f>IF($C119="OK",_xlfn.NUMBERVALUE(Plantilla!BM130),"")</f>
        <v/>
      </c>
      <c r="BP119" s="4">
        <f>IF($C119="OK",_xlfn.NUMBERVALUE(Plantilla!BN130),"")</f>
        <v/>
      </c>
      <c r="BQ119" s="6">
        <f>IF($C119="OK",_xlfn.NUMBERVALUE(Plantilla!BO130),"")</f>
        <v/>
      </c>
      <c r="BR119" s="4">
        <f>IF($C119="OK",_xlfn.NUMBERVALUE(Plantilla!BP130),"")</f>
        <v/>
      </c>
      <c r="BS119" s="6">
        <f>IF($C119="OK",_xlfn.NUMBERVALUE(Plantilla!BQ130),"")</f>
        <v/>
      </c>
      <c r="BT119" s="4">
        <f>IF($C119="OK",_xlfn.NUMBERVALUE(Plantilla!BR130),"")</f>
        <v/>
      </c>
      <c r="BU119" s="6">
        <f>IF($C119="OK",_xlfn.NUMBERVALUE(Plantilla!BS130),"")</f>
        <v/>
      </c>
      <c r="BV119" s="6">
        <f>IF($C119="OK",_xlfn.NUMBERVALUE(Plantilla!BT130),"")</f>
        <v/>
      </c>
      <c r="BW119" s="6">
        <f>IF($C119="OK",_xlfn.NUMBERVALUE(Plantilla!BU130),"")</f>
        <v/>
      </c>
      <c r="BX119" s="6">
        <f>IF($C119="OK",_xlfn.NUMBERVALUE(Plantilla!BV130),"")</f>
        <v/>
      </c>
      <c r="BY119" s="6">
        <f>IF($C119="OK",_xlfn.NUMBERVALUE(Plantilla!BW130),"")</f>
        <v/>
      </c>
      <c r="BZ119" s="6">
        <f>IF($C119="OK",_xlfn.NUMBERVALUE(Plantilla!BX130),"")</f>
        <v/>
      </c>
      <c r="CA119" s="6">
        <f>IF($C119="OK",_xlfn.NUMBERVALUE(Plantilla!BY130),"")</f>
        <v/>
      </c>
      <c r="CB119" s="6">
        <f>IF($C119="OK",_xlfn.NUMBERVALUE(Plantilla!BZ130),"")</f>
        <v/>
      </c>
      <c r="CC119" s="6">
        <f>IF($C119="OK",_xlfn.NUMBERVALUE(Plantilla!CA130),"")</f>
        <v/>
      </c>
      <c r="CD119" s="6">
        <f>IF($C119="OK",_xlfn.NUMBERVALUE(Plantilla!CB130),"")</f>
        <v/>
      </c>
      <c r="CE119" s="6">
        <f>IF($C119="OK",_xlfn.NUMBERVALUE(Plantilla!CC130),"")</f>
        <v/>
      </c>
      <c r="CF119" s="4">
        <f>IF($C119="OK",_xlfn.NUMBERVALUE(Plantilla!CD130),"")</f>
        <v/>
      </c>
      <c r="CG119" s="6">
        <f>IF($C119="OK",_xlfn.NUMBERVALUE(Plantilla!CE130),"")</f>
        <v/>
      </c>
      <c r="CH119" s="6">
        <f>IF($C119="OK",_xlfn.NUMBERVALUE(Plantilla!CF130),"")</f>
        <v/>
      </c>
      <c r="CI119" s="6">
        <f>IF($C119="OK",_xlfn.NUMBERVALUE(Plantilla!CG130),"")</f>
        <v/>
      </c>
      <c r="CJ119" s="6">
        <f>IF($C119="OK",_xlfn.NUMBERVALUE(Plantilla!CH130),"")</f>
        <v/>
      </c>
      <c r="CK119" s="6">
        <f>IF($C119="OK",_xlfn.NUMBERVALUE(Plantilla!CI130),"")</f>
        <v/>
      </c>
      <c r="CL119" s="6">
        <f>IF($C119="OK",_xlfn.NUMBERVALUE(Plantilla!CJ130),"")</f>
        <v/>
      </c>
      <c r="CM119">
        <f>IF($C119="OK",TEXT(Plantilla!CK130,"#"),"")</f>
        <v/>
      </c>
      <c r="CN119" s="6">
        <f>IF($C119="OK",_xlfn.NUMBERVALUE(Plantilla!CL130),"")</f>
        <v/>
      </c>
      <c r="CO119" s="6">
        <f>IF($C119="OK",_xlfn.NUMBERVALUE(Plantilla!CM130),"")</f>
        <v/>
      </c>
      <c r="CP119" s="110">
        <f>IF($C119="OK",_xlfn.NUMBERVALUE(Plantilla!CN130),"")</f>
        <v/>
      </c>
      <c r="CQ119" s="6">
        <f>IF($C119="OK",_xlfn.NUMBERVALUE(Plantilla!CO130),"")</f>
        <v/>
      </c>
      <c r="CR119" s="109">
        <f>IF($C119="OK",_xlfn.NUMBERVALUE(Plantilla!CP130),"")</f>
        <v/>
      </c>
      <c r="CS119" s="110">
        <f>IF($C119="OK",_xlfn.NUMBERVALUE(Plantilla!CQ130),"")</f>
        <v/>
      </c>
      <c r="CT119" s="6">
        <f>IF($C119="OK",_xlfn.NUMBERVALUE(Plantilla!CR130),"")</f>
        <v/>
      </c>
      <c r="CU119" s="109">
        <f>IF($C119="OK",_xlfn.NUMBERVALUE(Plantilla!CS130),"")</f>
        <v/>
      </c>
      <c r="CV119" s="110">
        <f>IF($C119="OK",_xlfn.NUMBERVALUE(Plantilla!CT130),"")</f>
        <v/>
      </c>
      <c r="CW119" s="6">
        <f>IF($C119="OK",_xlfn.NUMBERVALUE(Plantilla!CU130),"")</f>
        <v/>
      </c>
      <c r="CX119" s="82">
        <f>IF($C119="OK",_xlfn.NUMBERVALUE(Plantilla!CV130),"")</f>
        <v/>
      </c>
      <c r="CY119" s="6">
        <f>IF($C119="OK",_xlfn.NUMBERVALUE(Plantilla!CW130),"")</f>
        <v/>
      </c>
      <c r="CZ119" s="82">
        <f>IF($C119="OK",_xlfn.NUMBERVALUE(Plantilla!CX130),"")</f>
        <v/>
      </c>
      <c r="DA119" s="6">
        <f>IF($C119="OK",_xlfn.NUMBERVALUE(Plantilla!CY130),"")</f>
        <v/>
      </c>
      <c r="DB119" s="109">
        <f>IF($C119="OK",_xlfn.NUMBERVALUE(Plantilla!CZ130),"")</f>
        <v/>
      </c>
      <c r="DC119" s="6">
        <f>IF($C119="OK",_xlfn.NUMBERVALUE(Plantilla!DA130),"")</f>
        <v/>
      </c>
      <c r="DD119" s="6">
        <f>IF($C119="OK",TEXT(Plantilla!DB130,"#"),"")</f>
        <v/>
      </c>
      <c r="DE119" s="6">
        <f>IF($C119="OK",_xlfn.NUMBERVALUE(Plantilla!DC130),"")</f>
        <v/>
      </c>
      <c r="DF119" s="4">
        <f>IF($C119="OK",_xlfn.NUMBERVALUE(Plantilla!DD130),"")</f>
        <v/>
      </c>
      <c r="DG119" s="6">
        <f>IF($C119="OK",_xlfn.NUMBERVALUE(Plantilla!DE130),"")</f>
        <v/>
      </c>
      <c r="DH119" s="6">
        <f>IF($C119="OK",_xlfn.NUMBERVALUE(Plantilla!DF130),"")</f>
        <v/>
      </c>
      <c r="DI119" s="6">
        <f>IF($C119="OK",_xlfn.NUMBERVALUE(Plantilla!DG130),"")</f>
        <v/>
      </c>
      <c r="DJ119" s="6">
        <f>IF($C119="OK",_xlfn.NUMBERVALUE(Plantilla!DH130),"")</f>
        <v/>
      </c>
      <c r="DK119" s="6">
        <f>IF($C119="OK",_xlfn.NUMBERVALUE(Plantilla!DI130),"")</f>
        <v/>
      </c>
      <c r="DL119" s="6">
        <f>IF($C119="OK",_xlfn.NUMBERVALUE(Plantilla!DJ130),"")</f>
        <v/>
      </c>
      <c r="DM119" s="6">
        <f>IF($C119="OK",_xlfn.NUMBERVALUE(Plantilla!DK130),"")</f>
        <v/>
      </c>
      <c r="DN119" s="6">
        <f>IF($C119="OK",_xlfn.NUMBERVALUE(Plantilla!DL130),"")</f>
        <v/>
      </c>
      <c r="DO119" s="6">
        <f>IF($C119="OK",_xlfn.NUMBERVALUE(Plantilla!DM130),"")</f>
        <v/>
      </c>
      <c r="DP119" s="6">
        <f>IF($C119="OK",_xlfn.NUMBERVALUE(Plantilla!DN130),"")</f>
        <v/>
      </c>
      <c r="DQ119" s="6">
        <f>IF($C119="OK",_xlfn.NUMBERVALUE(Plantilla!DO130),"")</f>
        <v/>
      </c>
      <c r="DR119" s="6">
        <f>IF($C119="OK",_xlfn.NUMBERVALUE(Plantilla!DP130),"")</f>
        <v/>
      </c>
      <c r="DS119">
        <f>IF($C119="OK",TEXT(Plantilla!DR130,"#"),"")</f>
        <v/>
      </c>
      <c r="DT119" s="6" t="n"/>
    </row>
    <row r="120">
      <c r="A120">
        <f>IF(Plantilla!$I$6="¡Perfecto!, Guarda el archivo y adjúntalo a tu interfaz de Nómina Electrónica","OK","Error")</f>
        <v/>
      </c>
      <c r="B120">
        <f>IF(Plantilla!$I$6="¡Perfecto!, Guarda el archivo y adjúntalo a tu interfaz de Nómina Electrónica",MID(Plantilla!$D$2,SEARCH("V",Plantilla!$D$2),10),"")</f>
        <v/>
      </c>
      <c r="C120">
        <f>Plantilla!C131</f>
        <v/>
      </c>
      <c r="D120">
        <f>IF($C120="OK",Plantilla!B131,"")</f>
        <v/>
      </c>
      <c r="E120">
        <f>IF($C120="OK",
   VLOOKUP(Plantilla!$E$4,'Tablas '!$AP$4:$AT$6,5,FALSE),
"")</f>
        <v/>
      </c>
      <c r="F120">
        <f>IF($C120="OK",TEXT(Plantilla!D131,"#"),"")</f>
        <v/>
      </c>
      <c r="G120">
        <f>IF($C120="OK",
   VLOOKUP(Plantilla!E131,'Tablas '!$B$4:$C$14,2,FALSE),
"")</f>
        <v/>
      </c>
      <c r="H120">
        <f>IF($C120="OK",TEXT(Plantilla!F131,"#"),"")</f>
        <v/>
      </c>
      <c r="I120">
        <f>IF($C120="OK",TEXT(Plantilla!G131,"#"),"")</f>
        <v/>
      </c>
      <c r="J120">
        <f>IF($C120="OK",TEXT(Plantilla!H131,"#"),"")</f>
        <v/>
      </c>
      <c r="K120">
        <f>IF($C120="OK",TEXT(Plantilla!I131,"#"),"")</f>
        <v/>
      </c>
      <c r="L120">
        <f>IF($C120="OK",TEXT(Plantilla!J131,"#"),"")</f>
        <v/>
      </c>
      <c r="M120">
        <f>IF($C120="OK",TEXT(Plantilla!K131,"#"),"")</f>
        <v/>
      </c>
      <c r="N120">
        <f>IF($C120="OK",
   CONCATENATE(YEAR(Plantilla!L131),"-",TEXT(MONTH(Plantilla!L131),"00"),"-",TEXT(DAY(Plantilla!L131),"00")),
"")</f>
        <v/>
      </c>
      <c r="O120">
        <f>IF($C120="OK",_xlfn.NUMBERVALUE(Plantilla!M131),"")</f>
        <v/>
      </c>
      <c r="P120">
        <f>IF($C120="OK",
   IF(Plantilla!N131&lt;&gt;"",
      CONCATENATE(YEAR(Plantilla!N131),"-",TEXT(MONTH(Plantilla!N131),"00"),"-",TEXT(DAY(Plantilla!N131),"00")),
   ""),
"")</f>
        <v/>
      </c>
      <c r="Q120">
        <f>IF($C120="OK",
   VLOOKUP(Plantilla!O131,'Tablas '!$E$4:$F$19,2,FALSE),
"")</f>
        <v/>
      </c>
      <c r="R120">
        <f>IF($C120="OK",
   VLOOKUP(Plantilla!P131,'Tablas '!$H$4:$I$5,2,FALSE),
"")</f>
        <v/>
      </c>
      <c r="S120">
        <f>IF($C120="OK",
   VLOOKUP(Plantilla!Q131,'Tablas '!$K$4:$L$8,2,FALSE),
"")</f>
        <v/>
      </c>
      <c r="T120">
        <f>IF($C120="OK",
   VLOOKUP(Plantilla!R131,'Tablas '!$AE$4:$AF$6,2,FALSE),
"")</f>
        <v/>
      </c>
      <c r="U120">
        <f>IF($C120="OK",
   VLOOKUP(Plantilla!S131,'Tablas '!$AE$4:$AF$6,2,FALSE),
"")</f>
        <v/>
      </c>
      <c r="V120">
        <f>IF($C120="OK",TEXT(Plantilla!T131,"#"),"")</f>
        <v/>
      </c>
      <c r="W120" s="84">
        <f>IF($C120="OK",
   VLOOKUP(Plantilla!U131,'Tablas '!$AM$4:$AN$1126,2,FALSE),
"")</f>
        <v/>
      </c>
      <c r="X120">
        <f>IF($C120="OK",TEXT(Plantilla!V131,"#"),"")</f>
        <v/>
      </c>
      <c r="Y120">
        <f>IF($C120="OK",
   CONCATENATE(YEAR(Plantilla!W131),"-",TEXT(MONTH(Plantilla!W131),"00"),"-",TEXT(DAY(Plantilla!W131),"00")),
"")</f>
        <v/>
      </c>
      <c r="Z120">
        <f>IF($C120="OK",
   CONCATENATE(YEAR(Plantilla!X131),"-",TEXT(MONTH(Plantilla!X131),"00"),"-",TEXT(DAY(Plantilla!X131),"00")),
"")</f>
        <v/>
      </c>
      <c r="AA120">
        <f>IF($C120="OK",
   TEXT(VLOOKUP(Plantilla!Y131,'Tablas '!$Q$4:$R$9,2,FALSE),"#"),
"")</f>
        <v/>
      </c>
      <c r="AB120">
        <f>IF($C120="OK",
   CONCATENATE(YEAR(Plantilla!Z131),"-",TEXT(MONTH(Plantilla!Z131),"00"),"-",TEXT(DAY(Plantilla!Z131),"00")),
"")</f>
        <v/>
      </c>
      <c r="AC120">
        <f>IF($C120="OK",
   TEXT(VLOOKUP(Plantilla!AA131,'Tablas '!$T$4:$U$13,2,FALSE),"#"),
"")</f>
        <v/>
      </c>
      <c r="AD120">
        <f>IF($C120="OK",TEXT(Plantilla!AB131,"#"),"")</f>
        <v/>
      </c>
      <c r="AE120">
        <f>IF($C120="OK",
   IF(Plantilla!AC131&lt;&gt;"",
      TEXT(VLOOKUP(Plantilla!AC131,'Tablas '!$W$4:$X$7,2,FALSE),"#"),
   ""),
"")</f>
        <v/>
      </c>
      <c r="AF120">
        <f>IF($C120="OK",TEXT(Plantilla!AD131,"#"),"")</f>
        <v/>
      </c>
      <c r="AG120" s="6">
        <f>IF($C120="OK",_xlfn.NUMBERVALUE(Plantilla!AE131),"")</f>
        <v/>
      </c>
      <c r="AH120" s="4">
        <f>IF($C120="OK",_xlfn.NUMBERVALUE(Plantilla!AF131),"")</f>
        <v/>
      </c>
      <c r="AI120" s="6">
        <f>IF($C120="OK",_xlfn.NUMBERVALUE(Plantilla!AG131),"")</f>
        <v/>
      </c>
      <c r="AJ120" s="6">
        <f>IF($C120="OK",_xlfn.NUMBERVALUE(Plantilla!AH131),"")</f>
        <v/>
      </c>
      <c r="AK120" s="6">
        <f>IF($C120="OK",_xlfn.NUMBERVALUE(Plantilla!AI131),"")</f>
        <v/>
      </c>
      <c r="AL120" s="6">
        <f>IF($C120="OK",_xlfn.NUMBERVALUE(Plantilla!AJ131),"")</f>
        <v/>
      </c>
      <c r="AM120" s="4">
        <f>IF($C120="OK",_xlfn.NUMBERVALUE(Plantilla!AK131),"")</f>
        <v/>
      </c>
      <c r="AN120" s="6">
        <f>IF($C120="OK",_xlfn.NUMBERVALUE(Plantilla!AL131),"")</f>
        <v/>
      </c>
      <c r="AO120" s="4">
        <f>IF($C120="OK",_xlfn.NUMBERVALUE(Plantilla!AM131),"")</f>
        <v/>
      </c>
      <c r="AP120" s="6">
        <f>IF($C120="OK",_xlfn.NUMBERVALUE(Plantilla!AN131),"")</f>
        <v/>
      </c>
      <c r="AQ120" s="4">
        <f>IF($C120="OK",_xlfn.NUMBERVALUE(Plantilla!AO131),"")</f>
        <v/>
      </c>
      <c r="AR120" s="6">
        <f>IF($C120="OK",_xlfn.NUMBERVALUE(Plantilla!AP131),"")</f>
        <v/>
      </c>
      <c r="AS120" s="4">
        <f>IF($C120="OK",_xlfn.NUMBERVALUE(Plantilla!AQ131),"")</f>
        <v/>
      </c>
      <c r="AT120" s="6">
        <f>IF($C120="OK",_xlfn.NUMBERVALUE(Plantilla!AR131),"")</f>
        <v/>
      </c>
      <c r="AU120" s="4">
        <f>IF($C120="OK",_xlfn.NUMBERVALUE(Plantilla!AS131),"")</f>
        <v/>
      </c>
      <c r="AV120" s="6">
        <f>IF($C120="OK",_xlfn.NUMBERVALUE(Plantilla!AT131),"")</f>
        <v/>
      </c>
      <c r="AW120" s="4">
        <f>IF($C120="OK",_xlfn.NUMBERVALUE(Plantilla!AU131),"")</f>
        <v/>
      </c>
      <c r="AX120" s="6">
        <f>IF($C120="OK",_xlfn.NUMBERVALUE(Plantilla!AV131),"")</f>
        <v/>
      </c>
      <c r="AY120" s="4">
        <f>IF($C120="OK",_xlfn.NUMBERVALUE(Plantilla!AW131),"")</f>
        <v/>
      </c>
      <c r="AZ120" s="6">
        <f>IF($C120="OK",_xlfn.NUMBERVALUE(Plantilla!AX131),"")</f>
        <v/>
      </c>
      <c r="BA120">
        <f>IF($C120="OK",_xlfn.NUMBERVALUE(Plantilla!AY131),"")</f>
        <v/>
      </c>
      <c r="BB120">
        <f>IF($C120="OK",_xlfn.NUMBERVALUE(Plantilla!AZ131),"")</f>
        <v/>
      </c>
      <c r="BC120" s="4">
        <f>IF($C120="OK",_xlfn.NUMBERVALUE(Plantilla!BA131),"")</f>
        <v/>
      </c>
      <c r="BD120" s="6">
        <f>IF($C120="OK",_xlfn.NUMBERVALUE(Plantilla!BB131),"")</f>
        <v/>
      </c>
      <c r="BE120" s="4">
        <f>IF($C120="OK",_xlfn.NUMBERVALUE(Plantilla!BC131),"")</f>
        <v/>
      </c>
      <c r="BF120" s="6">
        <f>IF($C120="OK",_xlfn.NUMBERVALUE(Plantilla!BD131),"")</f>
        <v/>
      </c>
      <c r="BG120" s="4">
        <f>IF($C120="OK",_xlfn.NUMBERVALUE(Plantilla!BE131),"")</f>
        <v/>
      </c>
      <c r="BH120" s="6">
        <f>IF($C120="OK",_xlfn.NUMBERVALUE(Plantilla!BF131),"")</f>
        <v/>
      </c>
      <c r="BI120" s="110">
        <f>IF($C120="OK",_xlfn.NUMBERVALUE(Plantilla!BG131),"")</f>
        <v/>
      </c>
      <c r="BJ120" s="6">
        <f>IF($C120="OK",_xlfn.NUMBERVALUE(Plantilla!BH131),"")</f>
        <v/>
      </c>
      <c r="BK120" s="109">
        <f>IF($C120="OK",_xlfn.NUMBERVALUE(Plantilla!BI131),"")</f>
        <v/>
      </c>
      <c r="BL120" s="6">
        <f>IF($C120="OK",
   IF(Plantilla!BJ131&lt;&gt;"",
      TEXT(VLOOKUP(Plantilla!BJ131,'Tablas '!$Z$4:$AA$6,2,FALSE),"#"),
   ""),
"")</f>
        <v/>
      </c>
      <c r="BM120" s="4">
        <f>IF($C120="OK",_xlfn.NUMBERVALUE(Plantilla!BK131),"")</f>
        <v/>
      </c>
      <c r="BN120" s="4">
        <f>IF($C120="OK",_xlfn.NUMBERVALUE(Plantilla!BL131),"")</f>
        <v/>
      </c>
      <c r="BO120" s="6">
        <f>IF($C120="OK",_xlfn.NUMBERVALUE(Plantilla!BM131),"")</f>
        <v/>
      </c>
      <c r="BP120" s="4">
        <f>IF($C120="OK",_xlfn.NUMBERVALUE(Plantilla!BN131),"")</f>
        <v/>
      </c>
      <c r="BQ120" s="6">
        <f>IF($C120="OK",_xlfn.NUMBERVALUE(Plantilla!BO131),"")</f>
        <v/>
      </c>
      <c r="BR120" s="4">
        <f>IF($C120="OK",_xlfn.NUMBERVALUE(Plantilla!BP131),"")</f>
        <v/>
      </c>
      <c r="BS120" s="6">
        <f>IF($C120="OK",_xlfn.NUMBERVALUE(Plantilla!BQ131),"")</f>
        <v/>
      </c>
      <c r="BT120" s="4">
        <f>IF($C120="OK",_xlfn.NUMBERVALUE(Plantilla!BR131),"")</f>
        <v/>
      </c>
      <c r="BU120" s="6">
        <f>IF($C120="OK",_xlfn.NUMBERVALUE(Plantilla!BS131),"")</f>
        <v/>
      </c>
      <c r="BV120" s="6">
        <f>IF($C120="OK",_xlfn.NUMBERVALUE(Plantilla!BT131),"")</f>
        <v/>
      </c>
      <c r="BW120" s="6">
        <f>IF($C120="OK",_xlfn.NUMBERVALUE(Plantilla!BU131),"")</f>
        <v/>
      </c>
      <c r="BX120" s="6">
        <f>IF($C120="OK",_xlfn.NUMBERVALUE(Plantilla!BV131),"")</f>
        <v/>
      </c>
      <c r="BY120" s="6">
        <f>IF($C120="OK",_xlfn.NUMBERVALUE(Plantilla!BW131),"")</f>
        <v/>
      </c>
      <c r="BZ120" s="6">
        <f>IF($C120="OK",_xlfn.NUMBERVALUE(Plantilla!BX131),"")</f>
        <v/>
      </c>
      <c r="CA120" s="6">
        <f>IF($C120="OK",_xlfn.NUMBERVALUE(Plantilla!BY131),"")</f>
        <v/>
      </c>
      <c r="CB120" s="6">
        <f>IF($C120="OK",_xlfn.NUMBERVALUE(Plantilla!BZ131),"")</f>
        <v/>
      </c>
      <c r="CC120" s="6">
        <f>IF($C120="OK",_xlfn.NUMBERVALUE(Plantilla!CA131),"")</f>
        <v/>
      </c>
      <c r="CD120" s="6">
        <f>IF($C120="OK",_xlfn.NUMBERVALUE(Plantilla!CB131),"")</f>
        <v/>
      </c>
      <c r="CE120" s="6">
        <f>IF($C120="OK",_xlfn.NUMBERVALUE(Plantilla!CC131),"")</f>
        <v/>
      </c>
      <c r="CF120" s="4">
        <f>IF($C120="OK",_xlfn.NUMBERVALUE(Plantilla!CD131),"")</f>
        <v/>
      </c>
      <c r="CG120" s="6">
        <f>IF($C120="OK",_xlfn.NUMBERVALUE(Plantilla!CE131),"")</f>
        <v/>
      </c>
      <c r="CH120" s="6">
        <f>IF($C120="OK",_xlfn.NUMBERVALUE(Plantilla!CF131),"")</f>
        <v/>
      </c>
      <c r="CI120" s="6">
        <f>IF($C120="OK",_xlfn.NUMBERVALUE(Plantilla!CG131),"")</f>
        <v/>
      </c>
      <c r="CJ120" s="6">
        <f>IF($C120="OK",_xlfn.NUMBERVALUE(Plantilla!CH131),"")</f>
        <v/>
      </c>
      <c r="CK120" s="6">
        <f>IF($C120="OK",_xlfn.NUMBERVALUE(Plantilla!CI131),"")</f>
        <v/>
      </c>
      <c r="CL120" s="6">
        <f>IF($C120="OK",_xlfn.NUMBERVALUE(Plantilla!CJ131),"")</f>
        <v/>
      </c>
      <c r="CM120">
        <f>IF($C120="OK",TEXT(Plantilla!CK131,"#"),"")</f>
        <v/>
      </c>
      <c r="CN120" s="6">
        <f>IF($C120="OK",_xlfn.NUMBERVALUE(Plantilla!CL131),"")</f>
        <v/>
      </c>
      <c r="CO120" s="6">
        <f>IF($C120="OK",_xlfn.NUMBERVALUE(Plantilla!CM131),"")</f>
        <v/>
      </c>
      <c r="CP120" s="110">
        <f>IF($C120="OK",_xlfn.NUMBERVALUE(Plantilla!CN131),"")</f>
        <v/>
      </c>
      <c r="CQ120" s="6">
        <f>IF($C120="OK",_xlfn.NUMBERVALUE(Plantilla!CO131),"")</f>
        <v/>
      </c>
      <c r="CR120" s="109">
        <f>IF($C120="OK",_xlfn.NUMBERVALUE(Plantilla!CP131),"")</f>
        <v/>
      </c>
      <c r="CS120" s="110">
        <f>IF($C120="OK",_xlfn.NUMBERVALUE(Plantilla!CQ131),"")</f>
        <v/>
      </c>
      <c r="CT120" s="6">
        <f>IF($C120="OK",_xlfn.NUMBERVALUE(Plantilla!CR131),"")</f>
        <v/>
      </c>
      <c r="CU120" s="109">
        <f>IF($C120="OK",_xlfn.NUMBERVALUE(Plantilla!CS131),"")</f>
        <v/>
      </c>
      <c r="CV120" s="110">
        <f>IF($C120="OK",_xlfn.NUMBERVALUE(Plantilla!CT131),"")</f>
        <v/>
      </c>
      <c r="CW120" s="6">
        <f>IF($C120="OK",_xlfn.NUMBERVALUE(Plantilla!CU131),"")</f>
        <v/>
      </c>
      <c r="CX120" s="82">
        <f>IF($C120="OK",_xlfn.NUMBERVALUE(Plantilla!CV131),"")</f>
        <v/>
      </c>
      <c r="CY120" s="6">
        <f>IF($C120="OK",_xlfn.NUMBERVALUE(Plantilla!CW131),"")</f>
        <v/>
      </c>
      <c r="CZ120" s="82">
        <f>IF($C120="OK",_xlfn.NUMBERVALUE(Plantilla!CX131),"")</f>
        <v/>
      </c>
      <c r="DA120" s="6">
        <f>IF($C120="OK",_xlfn.NUMBERVALUE(Plantilla!CY131),"")</f>
        <v/>
      </c>
      <c r="DB120" s="109">
        <f>IF($C120="OK",_xlfn.NUMBERVALUE(Plantilla!CZ131),"")</f>
        <v/>
      </c>
      <c r="DC120" s="6">
        <f>IF($C120="OK",_xlfn.NUMBERVALUE(Plantilla!DA131),"")</f>
        <v/>
      </c>
      <c r="DD120" s="6">
        <f>IF($C120="OK",TEXT(Plantilla!DB131,"#"),"")</f>
        <v/>
      </c>
      <c r="DE120" s="6">
        <f>IF($C120="OK",_xlfn.NUMBERVALUE(Plantilla!DC131),"")</f>
        <v/>
      </c>
      <c r="DF120" s="4">
        <f>IF($C120="OK",_xlfn.NUMBERVALUE(Plantilla!DD131),"")</f>
        <v/>
      </c>
      <c r="DG120" s="6">
        <f>IF($C120="OK",_xlfn.NUMBERVALUE(Plantilla!DE131),"")</f>
        <v/>
      </c>
      <c r="DH120" s="6">
        <f>IF($C120="OK",_xlfn.NUMBERVALUE(Plantilla!DF131),"")</f>
        <v/>
      </c>
      <c r="DI120" s="6">
        <f>IF($C120="OK",_xlfn.NUMBERVALUE(Plantilla!DG131),"")</f>
        <v/>
      </c>
      <c r="DJ120" s="6">
        <f>IF($C120="OK",_xlfn.NUMBERVALUE(Plantilla!DH131),"")</f>
        <v/>
      </c>
      <c r="DK120" s="6">
        <f>IF($C120="OK",_xlfn.NUMBERVALUE(Plantilla!DI131),"")</f>
        <v/>
      </c>
      <c r="DL120" s="6">
        <f>IF($C120="OK",_xlfn.NUMBERVALUE(Plantilla!DJ131),"")</f>
        <v/>
      </c>
      <c r="DM120" s="6">
        <f>IF($C120="OK",_xlfn.NUMBERVALUE(Plantilla!DK131),"")</f>
        <v/>
      </c>
      <c r="DN120" s="6">
        <f>IF($C120="OK",_xlfn.NUMBERVALUE(Plantilla!DL131),"")</f>
        <v/>
      </c>
      <c r="DO120" s="6">
        <f>IF($C120="OK",_xlfn.NUMBERVALUE(Plantilla!DM131),"")</f>
        <v/>
      </c>
      <c r="DP120" s="6">
        <f>IF($C120="OK",_xlfn.NUMBERVALUE(Plantilla!DN131),"")</f>
        <v/>
      </c>
      <c r="DQ120" s="6">
        <f>IF($C120="OK",_xlfn.NUMBERVALUE(Plantilla!DO131),"")</f>
        <v/>
      </c>
      <c r="DR120" s="6">
        <f>IF($C120="OK",_xlfn.NUMBERVALUE(Plantilla!DP131),"")</f>
        <v/>
      </c>
      <c r="DS120">
        <f>IF($C120="OK",TEXT(Plantilla!DR131,"#"),"")</f>
        <v/>
      </c>
      <c r="DT120" s="6" t="n"/>
    </row>
    <row r="121">
      <c r="A121">
        <f>IF(Plantilla!$I$6="¡Perfecto!, Guarda el archivo y adjúntalo a tu interfaz de Nómina Electrónica","OK","Error")</f>
        <v/>
      </c>
      <c r="B121">
        <f>IF(Plantilla!$I$6="¡Perfecto!, Guarda el archivo y adjúntalo a tu interfaz de Nómina Electrónica",MID(Plantilla!$D$2,SEARCH("V",Plantilla!$D$2),10),"")</f>
        <v/>
      </c>
      <c r="C121">
        <f>Plantilla!C132</f>
        <v/>
      </c>
      <c r="D121">
        <f>IF($C121="OK",Plantilla!B132,"")</f>
        <v/>
      </c>
      <c r="E121">
        <f>IF($C121="OK",
   VLOOKUP(Plantilla!$E$4,'Tablas '!$AP$4:$AT$6,5,FALSE),
"")</f>
        <v/>
      </c>
      <c r="F121">
        <f>IF($C121="OK",TEXT(Plantilla!D132,"#"),"")</f>
        <v/>
      </c>
      <c r="G121">
        <f>IF($C121="OK",
   VLOOKUP(Plantilla!E132,'Tablas '!$B$4:$C$14,2,FALSE),
"")</f>
        <v/>
      </c>
      <c r="H121">
        <f>IF($C121="OK",TEXT(Plantilla!F132,"#"),"")</f>
        <v/>
      </c>
      <c r="I121">
        <f>IF($C121="OK",TEXT(Plantilla!G132,"#"),"")</f>
        <v/>
      </c>
      <c r="J121">
        <f>IF($C121="OK",TEXT(Plantilla!H132,"#"),"")</f>
        <v/>
      </c>
      <c r="K121">
        <f>IF($C121="OK",TEXT(Plantilla!I132,"#"),"")</f>
        <v/>
      </c>
      <c r="L121">
        <f>IF($C121="OK",TEXT(Plantilla!J132,"#"),"")</f>
        <v/>
      </c>
      <c r="M121">
        <f>IF($C121="OK",TEXT(Plantilla!K132,"#"),"")</f>
        <v/>
      </c>
      <c r="N121">
        <f>IF($C121="OK",
   CONCATENATE(YEAR(Plantilla!L132),"-",TEXT(MONTH(Plantilla!L132),"00"),"-",TEXT(DAY(Plantilla!L132),"00")),
"")</f>
        <v/>
      </c>
      <c r="O121">
        <f>IF($C121="OK",_xlfn.NUMBERVALUE(Plantilla!M132),"")</f>
        <v/>
      </c>
      <c r="P121">
        <f>IF($C121="OK",
   IF(Plantilla!N132&lt;&gt;"",
      CONCATENATE(YEAR(Plantilla!N132),"-",TEXT(MONTH(Plantilla!N132),"00"),"-",TEXT(DAY(Plantilla!N132),"00")),
   ""),
"")</f>
        <v/>
      </c>
      <c r="Q121">
        <f>IF($C121="OK",
   VLOOKUP(Plantilla!O132,'Tablas '!$E$4:$F$19,2,FALSE),
"")</f>
        <v/>
      </c>
      <c r="R121">
        <f>IF($C121="OK",
   VLOOKUP(Plantilla!P132,'Tablas '!$H$4:$I$5,2,FALSE),
"")</f>
        <v/>
      </c>
      <c r="S121">
        <f>IF($C121="OK",
   VLOOKUP(Plantilla!Q132,'Tablas '!$K$4:$L$8,2,FALSE),
"")</f>
        <v/>
      </c>
      <c r="T121">
        <f>IF($C121="OK",
   VLOOKUP(Plantilla!R132,'Tablas '!$AE$4:$AF$6,2,FALSE),
"")</f>
        <v/>
      </c>
      <c r="U121">
        <f>IF($C121="OK",
   VLOOKUP(Plantilla!S132,'Tablas '!$AE$4:$AF$6,2,FALSE),
"")</f>
        <v/>
      </c>
      <c r="V121">
        <f>IF($C121="OK",TEXT(Plantilla!T132,"#"),"")</f>
        <v/>
      </c>
      <c r="W121" s="84">
        <f>IF($C121="OK",
   VLOOKUP(Plantilla!U132,'Tablas '!$AM$4:$AN$1126,2,FALSE),
"")</f>
        <v/>
      </c>
      <c r="X121">
        <f>IF($C121="OK",TEXT(Plantilla!V132,"#"),"")</f>
        <v/>
      </c>
      <c r="Y121">
        <f>IF($C121="OK",
   CONCATENATE(YEAR(Plantilla!W132),"-",TEXT(MONTH(Plantilla!W132),"00"),"-",TEXT(DAY(Plantilla!W132),"00")),
"")</f>
        <v/>
      </c>
      <c r="Z121">
        <f>IF($C121="OK",
   CONCATENATE(YEAR(Plantilla!X132),"-",TEXT(MONTH(Plantilla!X132),"00"),"-",TEXT(DAY(Plantilla!X132),"00")),
"")</f>
        <v/>
      </c>
      <c r="AA121">
        <f>IF($C121="OK",
   TEXT(VLOOKUP(Plantilla!Y132,'Tablas '!$Q$4:$R$9,2,FALSE),"#"),
"")</f>
        <v/>
      </c>
      <c r="AB121">
        <f>IF($C121="OK",
   CONCATENATE(YEAR(Plantilla!Z132),"-",TEXT(MONTH(Plantilla!Z132),"00"),"-",TEXT(DAY(Plantilla!Z132),"00")),
"")</f>
        <v/>
      </c>
      <c r="AC121">
        <f>IF($C121="OK",
   TEXT(VLOOKUP(Plantilla!AA132,'Tablas '!$T$4:$U$13,2,FALSE),"#"),
"")</f>
        <v/>
      </c>
      <c r="AD121">
        <f>IF($C121="OK",TEXT(Plantilla!AB132,"#"),"")</f>
        <v/>
      </c>
      <c r="AE121">
        <f>IF($C121="OK",
   IF(Plantilla!AC132&lt;&gt;"",
      TEXT(VLOOKUP(Plantilla!AC132,'Tablas '!$W$4:$X$7,2,FALSE),"#"),
   ""),
"")</f>
        <v/>
      </c>
      <c r="AF121">
        <f>IF($C121="OK",TEXT(Plantilla!AD132,"#"),"")</f>
        <v/>
      </c>
      <c r="AG121" s="6">
        <f>IF($C121="OK",_xlfn.NUMBERVALUE(Plantilla!AE132),"")</f>
        <v/>
      </c>
      <c r="AH121" s="4">
        <f>IF($C121="OK",_xlfn.NUMBERVALUE(Plantilla!AF132),"")</f>
        <v/>
      </c>
      <c r="AI121" s="6">
        <f>IF($C121="OK",_xlfn.NUMBERVALUE(Plantilla!AG132),"")</f>
        <v/>
      </c>
      <c r="AJ121" s="6">
        <f>IF($C121="OK",_xlfn.NUMBERVALUE(Plantilla!AH132),"")</f>
        <v/>
      </c>
      <c r="AK121" s="6">
        <f>IF($C121="OK",_xlfn.NUMBERVALUE(Plantilla!AI132),"")</f>
        <v/>
      </c>
      <c r="AL121" s="6">
        <f>IF($C121="OK",_xlfn.NUMBERVALUE(Plantilla!AJ132),"")</f>
        <v/>
      </c>
      <c r="AM121" s="4">
        <f>IF($C121="OK",_xlfn.NUMBERVALUE(Plantilla!AK132),"")</f>
        <v/>
      </c>
      <c r="AN121" s="6">
        <f>IF($C121="OK",_xlfn.NUMBERVALUE(Plantilla!AL132),"")</f>
        <v/>
      </c>
      <c r="AO121" s="4">
        <f>IF($C121="OK",_xlfn.NUMBERVALUE(Plantilla!AM132),"")</f>
        <v/>
      </c>
      <c r="AP121" s="6">
        <f>IF($C121="OK",_xlfn.NUMBERVALUE(Plantilla!AN132),"")</f>
        <v/>
      </c>
      <c r="AQ121" s="4">
        <f>IF($C121="OK",_xlfn.NUMBERVALUE(Plantilla!AO132),"")</f>
        <v/>
      </c>
      <c r="AR121" s="6">
        <f>IF($C121="OK",_xlfn.NUMBERVALUE(Plantilla!AP132),"")</f>
        <v/>
      </c>
      <c r="AS121" s="4">
        <f>IF($C121="OK",_xlfn.NUMBERVALUE(Plantilla!AQ132),"")</f>
        <v/>
      </c>
      <c r="AT121" s="6">
        <f>IF($C121="OK",_xlfn.NUMBERVALUE(Plantilla!AR132),"")</f>
        <v/>
      </c>
      <c r="AU121" s="4">
        <f>IF($C121="OK",_xlfn.NUMBERVALUE(Plantilla!AS132),"")</f>
        <v/>
      </c>
      <c r="AV121" s="6">
        <f>IF($C121="OK",_xlfn.NUMBERVALUE(Plantilla!AT132),"")</f>
        <v/>
      </c>
      <c r="AW121" s="4">
        <f>IF($C121="OK",_xlfn.NUMBERVALUE(Plantilla!AU132),"")</f>
        <v/>
      </c>
      <c r="AX121" s="6">
        <f>IF($C121="OK",_xlfn.NUMBERVALUE(Plantilla!AV132),"")</f>
        <v/>
      </c>
      <c r="AY121" s="4">
        <f>IF($C121="OK",_xlfn.NUMBERVALUE(Plantilla!AW132),"")</f>
        <v/>
      </c>
      <c r="AZ121" s="6">
        <f>IF($C121="OK",_xlfn.NUMBERVALUE(Plantilla!AX132),"")</f>
        <v/>
      </c>
      <c r="BA121">
        <f>IF($C121="OK",_xlfn.NUMBERVALUE(Plantilla!AY132),"")</f>
        <v/>
      </c>
      <c r="BB121">
        <f>IF($C121="OK",_xlfn.NUMBERVALUE(Plantilla!AZ132),"")</f>
        <v/>
      </c>
      <c r="BC121" s="4">
        <f>IF($C121="OK",_xlfn.NUMBERVALUE(Plantilla!BA132),"")</f>
        <v/>
      </c>
      <c r="BD121" s="6">
        <f>IF($C121="OK",_xlfn.NUMBERVALUE(Plantilla!BB132),"")</f>
        <v/>
      </c>
      <c r="BE121" s="4">
        <f>IF($C121="OK",_xlfn.NUMBERVALUE(Plantilla!BC132),"")</f>
        <v/>
      </c>
      <c r="BF121" s="6">
        <f>IF($C121="OK",_xlfn.NUMBERVALUE(Plantilla!BD132),"")</f>
        <v/>
      </c>
      <c r="BG121" s="4">
        <f>IF($C121="OK",_xlfn.NUMBERVALUE(Plantilla!BE132),"")</f>
        <v/>
      </c>
      <c r="BH121" s="6">
        <f>IF($C121="OK",_xlfn.NUMBERVALUE(Plantilla!BF132),"")</f>
        <v/>
      </c>
      <c r="BI121" s="110">
        <f>IF($C121="OK",_xlfn.NUMBERVALUE(Plantilla!BG132),"")</f>
        <v/>
      </c>
      <c r="BJ121" s="6">
        <f>IF($C121="OK",_xlfn.NUMBERVALUE(Plantilla!BH132),"")</f>
        <v/>
      </c>
      <c r="BK121" s="109">
        <f>IF($C121="OK",_xlfn.NUMBERVALUE(Plantilla!BI132),"")</f>
        <v/>
      </c>
      <c r="BL121" s="6">
        <f>IF($C121="OK",
   IF(Plantilla!BJ132&lt;&gt;"",
      TEXT(VLOOKUP(Plantilla!BJ132,'Tablas '!$Z$4:$AA$6,2,FALSE),"#"),
   ""),
"")</f>
        <v/>
      </c>
      <c r="BM121" s="4">
        <f>IF($C121="OK",_xlfn.NUMBERVALUE(Plantilla!BK132),"")</f>
        <v/>
      </c>
      <c r="BN121" s="4">
        <f>IF($C121="OK",_xlfn.NUMBERVALUE(Plantilla!BL132),"")</f>
        <v/>
      </c>
      <c r="BO121" s="6">
        <f>IF($C121="OK",_xlfn.NUMBERVALUE(Plantilla!BM132),"")</f>
        <v/>
      </c>
      <c r="BP121" s="4">
        <f>IF($C121="OK",_xlfn.NUMBERVALUE(Plantilla!BN132),"")</f>
        <v/>
      </c>
      <c r="BQ121" s="6">
        <f>IF($C121="OK",_xlfn.NUMBERVALUE(Plantilla!BO132),"")</f>
        <v/>
      </c>
      <c r="BR121" s="4">
        <f>IF($C121="OK",_xlfn.NUMBERVALUE(Plantilla!BP132),"")</f>
        <v/>
      </c>
      <c r="BS121" s="6">
        <f>IF($C121="OK",_xlfn.NUMBERVALUE(Plantilla!BQ132),"")</f>
        <v/>
      </c>
      <c r="BT121" s="4">
        <f>IF($C121="OK",_xlfn.NUMBERVALUE(Plantilla!BR132),"")</f>
        <v/>
      </c>
      <c r="BU121" s="6">
        <f>IF($C121="OK",_xlfn.NUMBERVALUE(Plantilla!BS132),"")</f>
        <v/>
      </c>
      <c r="BV121" s="6">
        <f>IF($C121="OK",_xlfn.NUMBERVALUE(Plantilla!BT132),"")</f>
        <v/>
      </c>
      <c r="BW121" s="6">
        <f>IF($C121="OK",_xlfn.NUMBERVALUE(Plantilla!BU132),"")</f>
        <v/>
      </c>
      <c r="BX121" s="6">
        <f>IF($C121="OK",_xlfn.NUMBERVALUE(Plantilla!BV132),"")</f>
        <v/>
      </c>
      <c r="BY121" s="6">
        <f>IF($C121="OK",_xlfn.NUMBERVALUE(Plantilla!BW132),"")</f>
        <v/>
      </c>
      <c r="BZ121" s="6">
        <f>IF($C121="OK",_xlfn.NUMBERVALUE(Plantilla!BX132),"")</f>
        <v/>
      </c>
      <c r="CA121" s="6">
        <f>IF($C121="OK",_xlfn.NUMBERVALUE(Plantilla!BY132),"")</f>
        <v/>
      </c>
      <c r="CB121" s="6">
        <f>IF($C121="OK",_xlfn.NUMBERVALUE(Plantilla!BZ132),"")</f>
        <v/>
      </c>
      <c r="CC121" s="6">
        <f>IF($C121="OK",_xlfn.NUMBERVALUE(Plantilla!CA132),"")</f>
        <v/>
      </c>
      <c r="CD121" s="6">
        <f>IF($C121="OK",_xlfn.NUMBERVALUE(Plantilla!CB132),"")</f>
        <v/>
      </c>
      <c r="CE121" s="6">
        <f>IF($C121="OK",_xlfn.NUMBERVALUE(Plantilla!CC132),"")</f>
        <v/>
      </c>
      <c r="CF121" s="4">
        <f>IF($C121="OK",_xlfn.NUMBERVALUE(Plantilla!CD132),"")</f>
        <v/>
      </c>
      <c r="CG121" s="6">
        <f>IF($C121="OK",_xlfn.NUMBERVALUE(Plantilla!CE132),"")</f>
        <v/>
      </c>
      <c r="CH121" s="6">
        <f>IF($C121="OK",_xlfn.NUMBERVALUE(Plantilla!CF132),"")</f>
        <v/>
      </c>
      <c r="CI121" s="6">
        <f>IF($C121="OK",_xlfn.NUMBERVALUE(Plantilla!CG132),"")</f>
        <v/>
      </c>
      <c r="CJ121" s="6">
        <f>IF($C121="OK",_xlfn.NUMBERVALUE(Plantilla!CH132),"")</f>
        <v/>
      </c>
      <c r="CK121" s="6">
        <f>IF($C121="OK",_xlfn.NUMBERVALUE(Plantilla!CI132),"")</f>
        <v/>
      </c>
      <c r="CL121" s="6">
        <f>IF($C121="OK",_xlfn.NUMBERVALUE(Plantilla!CJ132),"")</f>
        <v/>
      </c>
      <c r="CM121">
        <f>IF($C121="OK",TEXT(Plantilla!CK132,"#"),"")</f>
        <v/>
      </c>
      <c r="CN121" s="6">
        <f>IF($C121="OK",_xlfn.NUMBERVALUE(Plantilla!CL132),"")</f>
        <v/>
      </c>
      <c r="CO121" s="6">
        <f>IF($C121="OK",_xlfn.NUMBERVALUE(Plantilla!CM132),"")</f>
        <v/>
      </c>
      <c r="CP121" s="110">
        <f>IF($C121="OK",_xlfn.NUMBERVALUE(Plantilla!CN132),"")</f>
        <v/>
      </c>
      <c r="CQ121" s="6">
        <f>IF($C121="OK",_xlfn.NUMBERVALUE(Plantilla!CO132),"")</f>
        <v/>
      </c>
      <c r="CR121" s="109">
        <f>IF($C121="OK",_xlfn.NUMBERVALUE(Plantilla!CP132),"")</f>
        <v/>
      </c>
      <c r="CS121" s="110">
        <f>IF($C121="OK",_xlfn.NUMBERVALUE(Plantilla!CQ132),"")</f>
        <v/>
      </c>
      <c r="CT121" s="6">
        <f>IF($C121="OK",_xlfn.NUMBERVALUE(Plantilla!CR132),"")</f>
        <v/>
      </c>
      <c r="CU121" s="109">
        <f>IF($C121="OK",_xlfn.NUMBERVALUE(Plantilla!CS132),"")</f>
        <v/>
      </c>
      <c r="CV121" s="110">
        <f>IF($C121="OK",_xlfn.NUMBERVALUE(Plantilla!CT132),"")</f>
        <v/>
      </c>
      <c r="CW121" s="6">
        <f>IF($C121="OK",_xlfn.NUMBERVALUE(Plantilla!CU132),"")</f>
        <v/>
      </c>
      <c r="CX121" s="82">
        <f>IF($C121="OK",_xlfn.NUMBERVALUE(Plantilla!CV132),"")</f>
        <v/>
      </c>
      <c r="CY121" s="6">
        <f>IF($C121="OK",_xlfn.NUMBERVALUE(Plantilla!CW132),"")</f>
        <v/>
      </c>
      <c r="CZ121" s="82">
        <f>IF($C121="OK",_xlfn.NUMBERVALUE(Plantilla!CX132),"")</f>
        <v/>
      </c>
      <c r="DA121" s="6">
        <f>IF($C121="OK",_xlfn.NUMBERVALUE(Plantilla!CY132),"")</f>
        <v/>
      </c>
      <c r="DB121" s="109">
        <f>IF($C121="OK",_xlfn.NUMBERVALUE(Plantilla!CZ132),"")</f>
        <v/>
      </c>
      <c r="DC121" s="6">
        <f>IF($C121="OK",_xlfn.NUMBERVALUE(Plantilla!DA132),"")</f>
        <v/>
      </c>
      <c r="DD121" s="6">
        <f>IF($C121="OK",TEXT(Plantilla!DB132,"#"),"")</f>
        <v/>
      </c>
      <c r="DE121" s="6">
        <f>IF($C121="OK",_xlfn.NUMBERVALUE(Plantilla!DC132),"")</f>
        <v/>
      </c>
      <c r="DF121" s="4">
        <f>IF($C121="OK",_xlfn.NUMBERVALUE(Plantilla!DD132),"")</f>
        <v/>
      </c>
      <c r="DG121" s="6">
        <f>IF($C121="OK",_xlfn.NUMBERVALUE(Plantilla!DE132),"")</f>
        <v/>
      </c>
      <c r="DH121" s="6">
        <f>IF($C121="OK",_xlfn.NUMBERVALUE(Plantilla!DF132),"")</f>
        <v/>
      </c>
      <c r="DI121" s="6">
        <f>IF($C121="OK",_xlfn.NUMBERVALUE(Plantilla!DG132),"")</f>
        <v/>
      </c>
      <c r="DJ121" s="6">
        <f>IF($C121="OK",_xlfn.NUMBERVALUE(Plantilla!DH132),"")</f>
        <v/>
      </c>
      <c r="DK121" s="6">
        <f>IF($C121="OK",_xlfn.NUMBERVALUE(Plantilla!DI132),"")</f>
        <v/>
      </c>
      <c r="DL121" s="6">
        <f>IF($C121="OK",_xlfn.NUMBERVALUE(Plantilla!DJ132),"")</f>
        <v/>
      </c>
      <c r="DM121" s="6">
        <f>IF($C121="OK",_xlfn.NUMBERVALUE(Plantilla!DK132),"")</f>
        <v/>
      </c>
      <c r="DN121" s="6">
        <f>IF($C121="OK",_xlfn.NUMBERVALUE(Plantilla!DL132),"")</f>
        <v/>
      </c>
      <c r="DO121" s="6">
        <f>IF($C121="OK",_xlfn.NUMBERVALUE(Plantilla!DM132),"")</f>
        <v/>
      </c>
      <c r="DP121" s="6">
        <f>IF($C121="OK",_xlfn.NUMBERVALUE(Plantilla!DN132),"")</f>
        <v/>
      </c>
      <c r="DQ121" s="6">
        <f>IF($C121="OK",_xlfn.NUMBERVALUE(Plantilla!DO132),"")</f>
        <v/>
      </c>
      <c r="DR121" s="6">
        <f>IF($C121="OK",_xlfn.NUMBERVALUE(Plantilla!DP132),"")</f>
        <v/>
      </c>
      <c r="DS121">
        <f>IF($C121="OK",TEXT(Plantilla!DR132,"#"),"")</f>
        <v/>
      </c>
      <c r="DT121" s="6" t="n"/>
    </row>
    <row r="122">
      <c r="A122">
        <f>IF(Plantilla!$I$6="¡Perfecto!, Guarda el archivo y adjúntalo a tu interfaz de Nómina Electrónica","OK","Error")</f>
        <v/>
      </c>
      <c r="B122">
        <f>IF(Plantilla!$I$6="¡Perfecto!, Guarda el archivo y adjúntalo a tu interfaz de Nómina Electrónica",MID(Plantilla!$D$2,SEARCH("V",Plantilla!$D$2),10),"")</f>
        <v/>
      </c>
      <c r="C122">
        <f>Plantilla!C133</f>
        <v/>
      </c>
      <c r="D122">
        <f>IF($C122="OK",Plantilla!B133,"")</f>
        <v/>
      </c>
      <c r="E122">
        <f>IF($C122="OK",
   VLOOKUP(Plantilla!$E$4,'Tablas '!$AP$4:$AT$6,5,FALSE),
"")</f>
        <v/>
      </c>
      <c r="F122">
        <f>IF($C122="OK",TEXT(Plantilla!D133,"#"),"")</f>
        <v/>
      </c>
      <c r="G122">
        <f>IF($C122="OK",
   VLOOKUP(Plantilla!E133,'Tablas '!$B$4:$C$14,2,FALSE),
"")</f>
        <v/>
      </c>
      <c r="H122">
        <f>IF($C122="OK",TEXT(Plantilla!F133,"#"),"")</f>
        <v/>
      </c>
      <c r="I122">
        <f>IF($C122="OK",TEXT(Plantilla!G133,"#"),"")</f>
        <v/>
      </c>
      <c r="J122">
        <f>IF($C122="OK",TEXT(Plantilla!H133,"#"),"")</f>
        <v/>
      </c>
      <c r="K122">
        <f>IF($C122="OK",TEXT(Plantilla!I133,"#"),"")</f>
        <v/>
      </c>
      <c r="L122">
        <f>IF($C122="OK",TEXT(Plantilla!J133,"#"),"")</f>
        <v/>
      </c>
      <c r="M122">
        <f>IF($C122="OK",TEXT(Plantilla!K133,"#"),"")</f>
        <v/>
      </c>
      <c r="N122">
        <f>IF($C122="OK",
   CONCATENATE(YEAR(Plantilla!L133),"-",TEXT(MONTH(Plantilla!L133),"00"),"-",TEXT(DAY(Plantilla!L133),"00")),
"")</f>
        <v/>
      </c>
      <c r="O122">
        <f>IF($C122="OK",_xlfn.NUMBERVALUE(Plantilla!M133),"")</f>
        <v/>
      </c>
      <c r="P122">
        <f>IF($C122="OK",
   IF(Plantilla!N133&lt;&gt;"",
      CONCATENATE(YEAR(Plantilla!N133),"-",TEXT(MONTH(Plantilla!N133),"00"),"-",TEXT(DAY(Plantilla!N133),"00")),
   ""),
"")</f>
        <v/>
      </c>
      <c r="Q122">
        <f>IF($C122="OK",
   VLOOKUP(Plantilla!O133,'Tablas '!$E$4:$F$19,2,FALSE),
"")</f>
        <v/>
      </c>
      <c r="R122">
        <f>IF($C122="OK",
   VLOOKUP(Plantilla!P133,'Tablas '!$H$4:$I$5,2,FALSE),
"")</f>
        <v/>
      </c>
      <c r="S122">
        <f>IF($C122="OK",
   VLOOKUP(Plantilla!Q133,'Tablas '!$K$4:$L$8,2,FALSE),
"")</f>
        <v/>
      </c>
      <c r="T122">
        <f>IF($C122="OK",
   VLOOKUP(Plantilla!R133,'Tablas '!$AE$4:$AF$6,2,FALSE),
"")</f>
        <v/>
      </c>
      <c r="U122">
        <f>IF($C122="OK",
   VLOOKUP(Plantilla!S133,'Tablas '!$AE$4:$AF$6,2,FALSE),
"")</f>
        <v/>
      </c>
      <c r="V122">
        <f>IF($C122="OK",TEXT(Plantilla!T133,"#"),"")</f>
        <v/>
      </c>
      <c r="W122" s="84">
        <f>IF($C122="OK",
   VLOOKUP(Plantilla!U133,'Tablas '!$AM$4:$AN$1126,2,FALSE),
"")</f>
        <v/>
      </c>
      <c r="X122">
        <f>IF($C122="OK",TEXT(Plantilla!V133,"#"),"")</f>
        <v/>
      </c>
      <c r="Y122">
        <f>IF($C122="OK",
   CONCATENATE(YEAR(Plantilla!W133),"-",TEXT(MONTH(Plantilla!W133),"00"),"-",TEXT(DAY(Plantilla!W133),"00")),
"")</f>
        <v/>
      </c>
      <c r="Z122">
        <f>IF($C122="OK",
   CONCATENATE(YEAR(Plantilla!X133),"-",TEXT(MONTH(Plantilla!X133),"00"),"-",TEXT(DAY(Plantilla!X133),"00")),
"")</f>
        <v/>
      </c>
      <c r="AA122">
        <f>IF($C122="OK",
   TEXT(VLOOKUP(Plantilla!Y133,'Tablas '!$Q$4:$R$9,2,FALSE),"#"),
"")</f>
        <v/>
      </c>
      <c r="AB122">
        <f>IF($C122="OK",
   CONCATENATE(YEAR(Plantilla!Z133),"-",TEXT(MONTH(Plantilla!Z133),"00"),"-",TEXT(DAY(Plantilla!Z133),"00")),
"")</f>
        <v/>
      </c>
      <c r="AC122">
        <f>IF($C122="OK",
   TEXT(VLOOKUP(Plantilla!AA133,'Tablas '!$T$4:$U$13,2,FALSE),"#"),
"")</f>
        <v/>
      </c>
      <c r="AD122">
        <f>IF($C122="OK",TEXT(Plantilla!AB133,"#"),"")</f>
        <v/>
      </c>
      <c r="AE122">
        <f>IF($C122="OK",
   IF(Plantilla!AC133&lt;&gt;"",
      TEXT(VLOOKUP(Plantilla!AC133,'Tablas '!$W$4:$X$7,2,FALSE),"#"),
   ""),
"")</f>
        <v/>
      </c>
      <c r="AF122">
        <f>IF($C122="OK",TEXT(Plantilla!AD133,"#"),"")</f>
        <v/>
      </c>
      <c r="AG122" s="6">
        <f>IF($C122="OK",_xlfn.NUMBERVALUE(Plantilla!AE133),"")</f>
        <v/>
      </c>
      <c r="AH122" s="4">
        <f>IF($C122="OK",_xlfn.NUMBERVALUE(Plantilla!AF133),"")</f>
        <v/>
      </c>
      <c r="AI122" s="6">
        <f>IF($C122="OK",_xlfn.NUMBERVALUE(Plantilla!AG133),"")</f>
        <v/>
      </c>
      <c r="AJ122" s="6">
        <f>IF($C122="OK",_xlfn.NUMBERVALUE(Plantilla!AH133),"")</f>
        <v/>
      </c>
      <c r="AK122" s="6">
        <f>IF($C122="OK",_xlfn.NUMBERVALUE(Plantilla!AI133),"")</f>
        <v/>
      </c>
      <c r="AL122" s="6">
        <f>IF($C122="OK",_xlfn.NUMBERVALUE(Plantilla!AJ133),"")</f>
        <v/>
      </c>
      <c r="AM122" s="4">
        <f>IF($C122="OK",_xlfn.NUMBERVALUE(Plantilla!AK133),"")</f>
        <v/>
      </c>
      <c r="AN122" s="6">
        <f>IF($C122="OK",_xlfn.NUMBERVALUE(Plantilla!AL133),"")</f>
        <v/>
      </c>
      <c r="AO122" s="4">
        <f>IF($C122="OK",_xlfn.NUMBERVALUE(Plantilla!AM133),"")</f>
        <v/>
      </c>
      <c r="AP122" s="6">
        <f>IF($C122="OK",_xlfn.NUMBERVALUE(Plantilla!AN133),"")</f>
        <v/>
      </c>
      <c r="AQ122" s="4">
        <f>IF($C122="OK",_xlfn.NUMBERVALUE(Plantilla!AO133),"")</f>
        <v/>
      </c>
      <c r="AR122" s="6">
        <f>IF($C122="OK",_xlfn.NUMBERVALUE(Plantilla!AP133),"")</f>
        <v/>
      </c>
      <c r="AS122" s="4">
        <f>IF($C122="OK",_xlfn.NUMBERVALUE(Plantilla!AQ133),"")</f>
        <v/>
      </c>
      <c r="AT122" s="6">
        <f>IF($C122="OK",_xlfn.NUMBERVALUE(Plantilla!AR133),"")</f>
        <v/>
      </c>
      <c r="AU122" s="4">
        <f>IF($C122="OK",_xlfn.NUMBERVALUE(Plantilla!AS133),"")</f>
        <v/>
      </c>
      <c r="AV122" s="6">
        <f>IF($C122="OK",_xlfn.NUMBERVALUE(Plantilla!AT133),"")</f>
        <v/>
      </c>
      <c r="AW122" s="4">
        <f>IF($C122="OK",_xlfn.NUMBERVALUE(Plantilla!AU133),"")</f>
        <v/>
      </c>
      <c r="AX122" s="6">
        <f>IF($C122="OK",_xlfn.NUMBERVALUE(Plantilla!AV133),"")</f>
        <v/>
      </c>
      <c r="AY122" s="4">
        <f>IF($C122="OK",_xlfn.NUMBERVALUE(Plantilla!AW133),"")</f>
        <v/>
      </c>
      <c r="AZ122" s="6">
        <f>IF($C122="OK",_xlfn.NUMBERVALUE(Plantilla!AX133),"")</f>
        <v/>
      </c>
      <c r="BA122">
        <f>IF($C122="OK",_xlfn.NUMBERVALUE(Plantilla!AY133),"")</f>
        <v/>
      </c>
      <c r="BB122">
        <f>IF($C122="OK",_xlfn.NUMBERVALUE(Plantilla!AZ133),"")</f>
        <v/>
      </c>
      <c r="BC122" s="4">
        <f>IF($C122="OK",_xlfn.NUMBERVALUE(Plantilla!BA133),"")</f>
        <v/>
      </c>
      <c r="BD122" s="6">
        <f>IF($C122="OK",_xlfn.NUMBERVALUE(Plantilla!BB133),"")</f>
        <v/>
      </c>
      <c r="BE122" s="4">
        <f>IF($C122="OK",_xlfn.NUMBERVALUE(Plantilla!BC133),"")</f>
        <v/>
      </c>
      <c r="BF122" s="6">
        <f>IF($C122="OK",_xlfn.NUMBERVALUE(Plantilla!BD133),"")</f>
        <v/>
      </c>
      <c r="BG122" s="4">
        <f>IF($C122="OK",_xlfn.NUMBERVALUE(Plantilla!BE133),"")</f>
        <v/>
      </c>
      <c r="BH122" s="6">
        <f>IF($C122="OK",_xlfn.NUMBERVALUE(Plantilla!BF133),"")</f>
        <v/>
      </c>
      <c r="BI122" s="110">
        <f>IF($C122="OK",_xlfn.NUMBERVALUE(Plantilla!BG133),"")</f>
        <v/>
      </c>
      <c r="BJ122" s="6">
        <f>IF($C122="OK",_xlfn.NUMBERVALUE(Plantilla!BH133),"")</f>
        <v/>
      </c>
      <c r="BK122" s="109">
        <f>IF($C122="OK",_xlfn.NUMBERVALUE(Plantilla!BI133),"")</f>
        <v/>
      </c>
      <c r="BL122" s="6">
        <f>IF($C122="OK",
   IF(Plantilla!BJ133&lt;&gt;"",
      TEXT(VLOOKUP(Plantilla!BJ133,'Tablas '!$Z$4:$AA$6,2,FALSE),"#"),
   ""),
"")</f>
        <v/>
      </c>
      <c r="BM122" s="4">
        <f>IF($C122="OK",_xlfn.NUMBERVALUE(Plantilla!BK133),"")</f>
        <v/>
      </c>
      <c r="BN122" s="4">
        <f>IF($C122="OK",_xlfn.NUMBERVALUE(Plantilla!BL133),"")</f>
        <v/>
      </c>
      <c r="BO122" s="6">
        <f>IF($C122="OK",_xlfn.NUMBERVALUE(Plantilla!BM133),"")</f>
        <v/>
      </c>
      <c r="BP122" s="4">
        <f>IF($C122="OK",_xlfn.NUMBERVALUE(Plantilla!BN133),"")</f>
        <v/>
      </c>
      <c r="BQ122" s="6">
        <f>IF($C122="OK",_xlfn.NUMBERVALUE(Plantilla!BO133),"")</f>
        <v/>
      </c>
      <c r="BR122" s="4">
        <f>IF($C122="OK",_xlfn.NUMBERVALUE(Plantilla!BP133),"")</f>
        <v/>
      </c>
      <c r="BS122" s="6">
        <f>IF($C122="OK",_xlfn.NUMBERVALUE(Plantilla!BQ133),"")</f>
        <v/>
      </c>
      <c r="BT122" s="4">
        <f>IF($C122="OK",_xlfn.NUMBERVALUE(Plantilla!BR133),"")</f>
        <v/>
      </c>
      <c r="BU122" s="6">
        <f>IF($C122="OK",_xlfn.NUMBERVALUE(Plantilla!BS133),"")</f>
        <v/>
      </c>
      <c r="BV122" s="6">
        <f>IF($C122="OK",_xlfn.NUMBERVALUE(Plantilla!BT133),"")</f>
        <v/>
      </c>
      <c r="BW122" s="6">
        <f>IF($C122="OK",_xlfn.NUMBERVALUE(Plantilla!BU133),"")</f>
        <v/>
      </c>
      <c r="BX122" s="6">
        <f>IF($C122="OK",_xlfn.NUMBERVALUE(Plantilla!BV133),"")</f>
        <v/>
      </c>
      <c r="BY122" s="6">
        <f>IF($C122="OK",_xlfn.NUMBERVALUE(Plantilla!BW133),"")</f>
        <v/>
      </c>
      <c r="BZ122" s="6">
        <f>IF($C122="OK",_xlfn.NUMBERVALUE(Plantilla!BX133),"")</f>
        <v/>
      </c>
      <c r="CA122" s="6">
        <f>IF($C122="OK",_xlfn.NUMBERVALUE(Plantilla!BY133),"")</f>
        <v/>
      </c>
      <c r="CB122" s="6">
        <f>IF($C122="OK",_xlfn.NUMBERVALUE(Plantilla!BZ133),"")</f>
        <v/>
      </c>
      <c r="CC122" s="6">
        <f>IF($C122="OK",_xlfn.NUMBERVALUE(Plantilla!CA133),"")</f>
        <v/>
      </c>
      <c r="CD122" s="6">
        <f>IF($C122="OK",_xlfn.NUMBERVALUE(Plantilla!CB133),"")</f>
        <v/>
      </c>
      <c r="CE122" s="6">
        <f>IF($C122="OK",_xlfn.NUMBERVALUE(Plantilla!CC133),"")</f>
        <v/>
      </c>
      <c r="CF122" s="4">
        <f>IF($C122="OK",_xlfn.NUMBERVALUE(Plantilla!CD133),"")</f>
        <v/>
      </c>
      <c r="CG122" s="6">
        <f>IF($C122="OK",_xlfn.NUMBERVALUE(Plantilla!CE133),"")</f>
        <v/>
      </c>
      <c r="CH122" s="6">
        <f>IF($C122="OK",_xlfn.NUMBERVALUE(Plantilla!CF133),"")</f>
        <v/>
      </c>
      <c r="CI122" s="6">
        <f>IF($C122="OK",_xlfn.NUMBERVALUE(Plantilla!CG133),"")</f>
        <v/>
      </c>
      <c r="CJ122" s="6">
        <f>IF($C122="OK",_xlfn.NUMBERVALUE(Plantilla!CH133),"")</f>
        <v/>
      </c>
      <c r="CK122" s="6">
        <f>IF($C122="OK",_xlfn.NUMBERVALUE(Plantilla!CI133),"")</f>
        <v/>
      </c>
      <c r="CL122" s="6">
        <f>IF($C122="OK",_xlfn.NUMBERVALUE(Plantilla!CJ133),"")</f>
        <v/>
      </c>
      <c r="CM122">
        <f>IF($C122="OK",TEXT(Plantilla!CK133,"#"),"")</f>
        <v/>
      </c>
      <c r="CN122" s="6">
        <f>IF($C122="OK",_xlfn.NUMBERVALUE(Plantilla!CL133),"")</f>
        <v/>
      </c>
      <c r="CO122" s="6">
        <f>IF($C122="OK",_xlfn.NUMBERVALUE(Plantilla!CM133),"")</f>
        <v/>
      </c>
      <c r="CP122" s="110">
        <f>IF($C122="OK",_xlfn.NUMBERVALUE(Plantilla!CN133),"")</f>
        <v/>
      </c>
      <c r="CQ122" s="6">
        <f>IF($C122="OK",_xlfn.NUMBERVALUE(Plantilla!CO133),"")</f>
        <v/>
      </c>
      <c r="CR122" s="109">
        <f>IF($C122="OK",_xlfn.NUMBERVALUE(Plantilla!CP133),"")</f>
        <v/>
      </c>
      <c r="CS122" s="110">
        <f>IF($C122="OK",_xlfn.NUMBERVALUE(Plantilla!CQ133),"")</f>
        <v/>
      </c>
      <c r="CT122" s="6">
        <f>IF($C122="OK",_xlfn.NUMBERVALUE(Plantilla!CR133),"")</f>
        <v/>
      </c>
      <c r="CU122" s="109">
        <f>IF($C122="OK",_xlfn.NUMBERVALUE(Plantilla!CS133),"")</f>
        <v/>
      </c>
      <c r="CV122" s="110">
        <f>IF($C122="OK",_xlfn.NUMBERVALUE(Plantilla!CT133),"")</f>
        <v/>
      </c>
      <c r="CW122" s="6">
        <f>IF($C122="OK",_xlfn.NUMBERVALUE(Plantilla!CU133),"")</f>
        <v/>
      </c>
      <c r="CX122" s="82">
        <f>IF($C122="OK",_xlfn.NUMBERVALUE(Plantilla!CV133),"")</f>
        <v/>
      </c>
      <c r="CY122" s="6">
        <f>IF($C122="OK",_xlfn.NUMBERVALUE(Plantilla!CW133),"")</f>
        <v/>
      </c>
      <c r="CZ122" s="82">
        <f>IF($C122="OK",_xlfn.NUMBERVALUE(Plantilla!CX133),"")</f>
        <v/>
      </c>
      <c r="DA122" s="6">
        <f>IF($C122="OK",_xlfn.NUMBERVALUE(Plantilla!CY133),"")</f>
        <v/>
      </c>
      <c r="DB122" s="109">
        <f>IF($C122="OK",_xlfn.NUMBERVALUE(Plantilla!CZ133),"")</f>
        <v/>
      </c>
      <c r="DC122" s="6">
        <f>IF($C122="OK",_xlfn.NUMBERVALUE(Plantilla!DA133),"")</f>
        <v/>
      </c>
      <c r="DD122" s="6">
        <f>IF($C122="OK",TEXT(Plantilla!DB133,"#"),"")</f>
        <v/>
      </c>
      <c r="DE122" s="6">
        <f>IF($C122="OK",_xlfn.NUMBERVALUE(Plantilla!DC133),"")</f>
        <v/>
      </c>
      <c r="DF122" s="4">
        <f>IF($C122="OK",_xlfn.NUMBERVALUE(Plantilla!DD133),"")</f>
        <v/>
      </c>
      <c r="DG122" s="6">
        <f>IF($C122="OK",_xlfn.NUMBERVALUE(Plantilla!DE133),"")</f>
        <v/>
      </c>
      <c r="DH122" s="6">
        <f>IF($C122="OK",_xlfn.NUMBERVALUE(Plantilla!DF133),"")</f>
        <v/>
      </c>
      <c r="DI122" s="6">
        <f>IF($C122="OK",_xlfn.NUMBERVALUE(Plantilla!DG133),"")</f>
        <v/>
      </c>
      <c r="DJ122" s="6">
        <f>IF($C122="OK",_xlfn.NUMBERVALUE(Plantilla!DH133),"")</f>
        <v/>
      </c>
      <c r="DK122" s="6">
        <f>IF($C122="OK",_xlfn.NUMBERVALUE(Plantilla!DI133),"")</f>
        <v/>
      </c>
      <c r="DL122" s="6">
        <f>IF($C122="OK",_xlfn.NUMBERVALUE(Plantilla!DJ133),"")</f>
        <v/>
      </c>
      <c r="DM122" s="6">
        <f>IF($C122="OK",_xlfn.NUMBERVALUE(Plantilla!DK133),"")</f>
        <v/>
      </c>
      <c r="DN122" s="6">
        <f>IF($C122="OK",_xlfn.NUMBERVALUE(Plantilla!DL133),"")</f>
        <v/>
      </c>
      <c r="DO122" s="6">
        <f>IF($C122="OK",_xlfn.NUMBERVALUE(Plantilla!DM133),"")</f>
        <v/>
      </c>
      <c r="DP122" s="6">
        <f>IF($C122="OK",_xlfn.NUMBERVALUE(Plantilla!DN133),"")</f>
        <v/>
      </c>
      <c r="DQ122" s="6">
        <f>IF($C122="OK",_xlfn.NUMBERVALUE(Plantilla!DO133),"")</f>
        <v/>
      </c>
      <c r="DR122" s="6">
        <f>IF($C122="OK",_xlfn.NUMBERVALUE(Plantilla!DP133),"")</f>
        <v/>
      </c>
      <c r="DS122">
        <f>IF($C122="OK",TEXT(Plantilla!DR133,"#"),"")</f>
        <v/>
      </c>
      <c r="DT122" s="6" t="n"/>
    </row>
    <row r="123">
      <c r="A123">
        <f>IF(Plantilla!$I$6="¡Perfecto!, Guarda el archivo y adjúntalo a tu interfaz de Nómina Electrónica","OK","Error")</f>
        <v/>
      </c>
      <c r="B123">
        <f>IF(Plantilla!$I$6="¡Perfecto!, Guarda el archivo y adjúntalo a tu interfaz de Nómina Electrónica",MID(Plantilla!$D$2,SEARCH("V",Plantilla!$D$2),10),"")</f>
        <v/>
      </c>
      <c r="C123">
        <f>Plantilla!C134</f>
        <v/>
      </c>
      <c r="D123">
        <f>IF($C123="OK",Plantilla!B134,"")</f>
        <v/>
      </c>
      <c r="E123">
        <f>IF($C123="OK",
   VLOOKUP(Plantilla!$E$4,'Tablas '!$AP$4:$AT$6,5,FALSE),
"")</f>
        <v/>
      </c>
      <c r="F123">
        <f>IF($C123="OK",TEXT(Plantilla!D134,"#"),"")</f>
        <v/>
      </c>
      <c r="G123">
        <f>IF($C123="OK",
   VLOOKUP(Plantilla!E134,'Tablas '!$B$4:$C$14,2,FALSE),
"")</f>
        <v/>
      </c>
      <c r="H123">
        <f>IF($C123="OK",TEXT(Plantilla!F134,"#"),"")</f>
        <v/>
      </c>
      <c r="I123">
        <f>IF($C123="OK",TEXT(Plantilla!G134,"#"),"")</f>
        <v/>
      </c>
      <c r="J123">
        <f>IF($C123="OK",TEXT(Plantilla!H134,"#"),"")</f>
        <v/>
      </c>
      <c r="K123">
        <f>IF($C123="OK",TEXT(Plantilla!I134,"#"),"")</f>
        <v/>
      </c>
      <c r="L123">
        <f>IF($C123="OK",TEXT(Plantilla!J134,"#"),"")</f>
        <v/>
      </c>
      <c r="M123">
        <f>IF($C123="OK",TEXT(Plantilla!K134,"#"),"")</f>
        <v/>
      </c>
      <c r="N123">
        <f>IF($C123="OK",
   CONCATENATE(YEAR(Plantilla!L134),"-",TEXT(MONTH(Plantilla!L134),"00"),"-",TEXT(DAY(Plantilla!L134),"00")),
"")</f>
        <v/>
      </c>
      <c r="O123">
        <f>IF($C123="OK",_xlfn.NUMBERVALUE(Plantilla!M134),"")</f>
        <v/>
      </c>
      <c r="P123">
        <f>IF($C123="OK",
   IF(Plantilla!N134&lt;&gt;"",
      CONCATENATE(YEAR(Plantilla!N134),"-",TEXT(MONTH(Plantilla!N134),"00"),"-",TEXT(DAY(Plantilla!N134),"00")),
   ""),
"")</f>
        <v/>
      </c>
      <c r="Q123">
        <f>IF($C123="OK",
   VLOOKUP(Plantilla!O134,'Tablas '!$E$4:$F$19,2,FALSE),
"")</f>
        <v/>
      </c>
      <c r="R123">
        <f>IF($C123="OK",
   VLOOKUP(Plantilla!P134,'Tablas '!$H$4:$I$5,2,FALSE),
"")</f>
        <v/>
      </c>
      <c r="S123">
        <f>IF($C123="OK",
   VLOOKUP(Plantilla!Q134,'Tablas '!$K$4:$L$8,2,FALSE),
"")</f>
        <v/>
      </c>
      <c r="T123">
        <f>IF($C123="OK",
   VLOOKUP(Plantilla!R134,'Tablas '!$AE$4:$AF$6,2,FALSE),
"")</f>
        <v/>
      </c>
      <c r="U123">
        <f>IF($C123="OK",
   VLOOKUP(Plantilla!S134,'Tablas '!$AE$4:$AF$6,2,FALSE),
"")</f>
        <v/>
      </c>
      <c r="V123">
        <f>IF($C123="OK",TEXT(Plantilla!T134,"#"),"")</f>
        <v/>
      </c>
      <c r="W123" s="84">
        <f>IF($C123="OK",
   VLOOKUP(Plantilla!U134,'Tablas '!$AM$4:$AN$1126,2,FALSE),
"")</f>
        <v/>
      </c>
      <c r="X123">
        <f>IF($C123="OK",TEXT(Plantilla!V134,"#"),"")</f>
        <v/>
      </c>
      <c r="Y123">
        <f>IF($C123="OK",
   CONCATENATE(YEAR(Plantilla!W134),"-",TEXT(MONTH(Plantilla!W134),"00"),"-",TEXT(DAY(Plantilla!W134),"00")),
"")</f>
        <v/>
      </c>
      <c r="Z123">
        <f>IF($C123="OK",
   CONCATENATE(YEAR(Plantilla!X134),"-",TEXT(MONTH(Plantilla!X134),"00"),"-",TEXT(DAY(Plantilla!X134),"00")),
"")</f>
        <v/>
      </c>
      <c r="AA123">
        <f>IF($C123="OK",
   TEXT(VLOOKUP(Plantilla!Y134,'Tablas '!$Q$4:$R$9,2,FALSE),"#"),
"")</f>
        <v/>
      </c>
      <c r="AB123">
        <f>IF($C123="OK",
   CONCATENATE(YEAR(Plantilla!Z134),"-",TEXT(MONTH(Plantilla!Z134),"00"),"-",TEXT(DAY(Plantilla!Z134),"00")),
"")</f>
        <v/>
      </c>
      <c r="AC123">
        <f>IF($C123="OK",
   TEXT(VLOOKUP(Plantilla!AA134,'Tablas '!$T$4:$U$13,2,FALSE),"#"),
"")</f>
        <v/>
      </c>
      <c r="AD123">
        <f>IF($C123="OK",TEXT(Plantilla!AB134,"#"),"")</f>
        <v/>
      </c>
      <c r="AE123">
        <f>IF($C123="OK",
   IF(Plantilla!AC134&lt;&gt;"",
      TEXT(VLOOKUP(Plantilla!AC134,'Tablas '!$W$4:$X$7,2,FALSE),"#"),
   ""),
"")</f>
        <v/>
      </c>
      <c r="AF123">
        <f>IF($C123="OK",TEXT(Plantilla!AD134,"#"),"")</f>
        <v/>
      </c>
      <c r="AG123" s="6">
        <f>IF($C123="OK",_xlfn.NUMBERVALUE(Plantilla!AE134),"")</f>
        <v/>
      </c>
      <c r="AH123" s="4">
        <f>IF($C123="OK",_xlfn.NUMBERVALUE(Plantilla!AF134),"")</f>
        <v/>
      </c>
      <c r="AI123" s="6">
        <f>IF($C123="OK",_xlfn.NUMBERVALUE(Plantilla!AG134),"")</f>
        <v/>
      </c>
      <c r="AJ123" s="6">
        <f>IF($C123="OK",_xlfn.NUMBERVALUE(Plantilla!AH134),"")</f>
        <v/>
      </c>
      <c r="AK123" s="6">
        <f>IF($C123="OK",_xlfn.NUMBERVALUE(Plantilla!AI134),"")</f>
        <v/>
      </c>
      <c r="AL123" s="6">
        <f>IF($C123="OK",_xlfn.NUMBERVALUE(Plantilla!AJ134),"")</f>
        <v/>
      </c>
      <c r="AM123" s="4">
        <f>IF($C123="OK",_xlfn.NUMBERVALUE(Plantilla!AK134),"")</f>
        <v/>
      </c>
      <c r="AN123" s="6">
        <f>IF($C123="OK",_xlfn.NUMBERVALUE(Plantilla!AL134),"")</f>
        <v/>
      </c>
      <c r="AO123" s="4">
        <f>IF($C123="OK",_xlfn.NUMBERVALUE(Plantilla!AM134),"")</f>
        <v/>
      </c>
      <c r="AP123" s="6">
        <f>IF($C123="OK",_xlfn.NUMBERVALUE(Plantilla!AN134),"")</f>
        <v/>
      </c>
      <c r="AQ123" s="4">
        <f>IF($C123="OK",_xlfn.NUMBERVALUE(Plantilla!AO134),"")</f>
        <v/>
      </c>
      <c r="AR123" s="6">
        <f>IF($C123="OK",_xlfn.NUMBERVALUE(Plantilla!AP134),"")</f>
        <v/>
      </c>
      <c r="AS123" s="4">
        <f>IF($C123="OK",_xlfn.NUMBERVALUE(Plantilla!AQ134),"")</f>
        <v/>
      </c>
      <c r="AT123" s="6">
        <f>IF($C123="OK",_xlfn.NUMBERVALUE(Plantilla!AR134),"")</f>
        <v/>
      </c>
      <c r="AU123" s="4">
        <f>IF($C123="OK",_xlfn.NUMBERVALUE(Plantilla!AS134),"")</f>
        <v/>
      </c>
      <c r="AV123" s="6">
        <f>IF($C123="OK",_xlfn.NUMBERVALUE(Plantilla!AT134),"")</f>
        <v/>
      </c>
      <c r="AW123" s="4">
        <f>IF($C123="OK",_xlfn.NUMBERVALUE(Plantilla!AU134),"")</f>
        <v/>
      </c>
      <c r="AX123" s="6">
        <f>IF($C123="OK",_xlfn.NUMBERVALUE(Plantilla!AV134),"")</f>
        <v/>
      </c>
      <c r="AY123" s="4">
        <f>IF($C123="OK",_xlfn.NUMBERVALUE(Plantilla!AW134),"")</f>
        <v/>
      </c>
      <c r="AZ123" s="6">
        <f>IF($C123="OK",_xlfn.NUMBERVALUE(Plantilla!AX134),"")</f>
        <v/>
      </c>
      <c r="BA123">
        <f>IF($C123="OK",_xlfn.NUMBERVALUE(Plantilla!AY134),"")</f>
        <v/>
      </c>
      <c r="BB123">
        <f>IF($C123="OK",_xlfn.NUMBERVALUE(Plantilla!AZ134),"")</f>
        <v/>
      </c>
      <c r="BC123" s="4">
        <f>IF($C123="OK",_xlfn.NUMBERVALUE(Plantilla!BA134),"")</f>
        <v/>
      </c>
      <c r="BD123" s="6">
        <f>IF($C123="OK",_xlfn.NUMBERVALUE(Plantilla!BB134),"")</f>
        <v/>
      </c>
      <c r="BE123" s="4">
        <f>IF($C123="OK",_xlfn.NUMBERVALUE(Plantilla!BC134),"")</f>
        <v/>
      </c>
      <c r="BF123" s="6">
        <f>IF($C123="OK",_xlfn.NUMBERVALUE(Plantilla!BD134),"")</f>
        <v/>
      </c>
      <c r="BG123" s="4">
        <f>IF($C123="OK",_xlfn.NUMBERVALUE(Plantilla!BE134),"")</f>
        <v/>
      </c>
      <c r="BH123" s="6">
        <f>IF($C123="OK",_xlfn.NUMBERVALUE(Plantilla!BF134),"")</f>
        <v/>
      </c>
      <c r="BI123" s="110">
        <f>IF($C123="OK",_xlfn.NUMBERVALUE(Plantilla!BG134),"")</f>
        <v/>
      </c>
      <c r="BJ123" s="6">
        <f>IF($C123="OK",_xlfn.NUMBERVALUE(Plantilla!BH134),"")</f>
        <v/>
      </c>
      <c r="BK123" s="109">
        <f>IF($C123="OK",_xlfn.NUMBERVALUE(Plantilla!BI134),"")</f>
        <v/>
      </c>
      <c r="BL123" s="6">
        <f>IF($C123="OK",
   IF(Plantilla!BJ134&lt;&gt;"",
      TEXT(VLOOKUP(Plantilla!BJ134,'Tablas '!$Z$4:$AA$6,2,FALSE),"#"),
   ""),
"")</f>
        <v/>
      </c>
      <c r="BM123" s="4">
        <f>IF($C123="OK",_xlfn.NUMBERVALUE(Plantilla!BK134),"")</f>
        <v/>
      </c>
      <c r="BN123" s="4">
        <f>IF($C123="OK",_xlfn.NUMBERVALUE(Plantilla!BL134),"")</f>
        <v/>
      </c>
      <c r="BO123" s="6">
        <f>IF($C123="OK",_xlfn.NUMBERVALUE(Plantilla!BM134),"")</f>
        <v/>
      </c>
      <c r="BP123" s="4">
        <f>IF($C123="OK",_xlfn.NUMBERVALUE(Plantilla!BN134),"")</f>
        <v/>
      </c>
      <c r="BQ123" s="6">
        <f>IF($C123="OK",_xlfn.NUMBERVALUE(Plantilla!BO134),"")</f>
        <v/>
      </c>
      <c r="BR123" s="4">
        <f>IF($C123="OK",_xlfn.NUMBERVALUE(Plantilla!BP134),"")</f>
        <v/>
      </c>
      <c r="BS123" s="6">
        <f>IF($C123="OK",_xlfn.NUMBERVALUE(Plantilla!BQ134),"")</f>
        <v/>
      </c>
      <c r="BT123" s="4">
        <f>IF($C123="OK",_xlfn.NUMBERVALUE(Plantilla!BR134),"")</f>
        <v/>
      </c>
      <c r="BU123" s="6">
        <f>IF($C123="OK",_xlfn.NUMBERVALUE(Plantilla!BS134),"")</f>
        <v/>
      </c>
      <c r="BV123" s="6">
        <f>IF($C123="OK",_xlfn.NUMBERVALUE(Plantilla!BT134),"")</f>
        <v/>
      </c>
      <c r="BW123" s="6">
        <f>IF($C123="OK",_xlfn.NUMBERVALUE(Plantilla!BU134),"")</f>
        <v/>
      </c>
      <c r="BX123" s="6">
        <f>IF($C123="OK",_xlfn.NUMBERVALUE(Plantilla!BV134),"")</f>
        <v/>
      </c>
      <c r="BY123" s="6">
        <f>IF($C123="OK",_xlfn.NUMBERVALUE(Plantilla!BW134),"")</f>
        <v/>
      </c>
      <c r="BZ123" s="6">
        <f>IF($C123="OK",_xlfn.NUMBERVALUE(Plantilla!BX134),"")</f>
        <v/>
      </c>
      <c r="CA123" s="6">
        <f>IF($C123="OK",_xlfn.NUMBERVALUE(Plantilla!BY134),"")</f>
        <v/>
      </c>
      <c r="CB123" s="6">
        <f>IF($C123="OK",_xlfn.NUMBERVALUE(Plantilla!BZ134),"")</f>
        <v/>
      </c>
      <c r="CC123" s="6">
        <f>IF($C123="OK",_xlfn.NUMBERVALUE(Plantilla!CA134),"")</f>
        <v/>
      </c>
      <c r="CD123" s="6">
        <f>IF($C123="OK",_xlfn.NUMBERVALUE(Plantilla!CB134),"")</f>
        <v/>
      </c>
      <c r="CE123" s="6">
        <f>IF($C123="OK",_xlfn.NUMBERVALUE(Plantilla!CC134),"")</f>
        <v/>
      </c>
      <c r="CF123" s="4">
        <f>IF($C123="OK",_xlfn.NUMBERVALUE(Plantilla!CD134),"")</f>
        <v/>
      </c>
      <c r="CG123" s="6">
        <f>IF($C123="OK",_xlfn.NUMBERVALUE(Plantilla!CE134),"")</f>
        <v/>
      </c>
      <c r="CH123" s="6">
        <f>IF($C123="OK",_xlfn.NUMBERVALUE(Plantilla!CF134),"")</f>
        <v/>
      </c>
      <c r="CI123" s="6">
        <f>IF($C123="OK",_xlfn.NUMBERVALUE(Plantilla!CG134),"")</f>
        <v/>
      </c>
      <c r="CJ123" s="6">
        <f>IF($C123="OK",_xlfn.NUMBERVALUE(Plantilla!CH134),"")</f>
        <v/>
      </c>
      <c r="CK123" s="6">
        <f>IF($C123="OK",_xlfn.NUMBERVALUE(Plantilla!CI134),"")</f>
        <v/>
      </c>
      <c r="CL123" s="6">
        <f>IF($C123="OK",_xlfn.NUMBERVALUE(Plantilla!CJ134),"")</f>
        <v/>
      </c>
      <c r="CM123">
        <f>IF($C123="OK",TEXT(Plantilla!CK134,"#"),"")</f>
        <v/>
      </c>
      <c r="CN123" s="6">
        <f>IF($C123="OK",_xlfn.NUMBERVALUE(Plantilla!CL134),"")</f>
        <v/>
      </c>
      <c r="CO123" s="6">
        <f>IF($C123="OK",_xlfn.NUMBERVALUE(Plantilla!CM134),"")</f>
        <v/>
      </c>
      <c r="CP123" s="110">
        <f>IF($C123="OK",_xlfn.NUMBERVALUE(Plantilla!CN134),"")</f>
        <v/>
      </c>
      <c r="CQ123" s="6">
        <f>IF($C123="OK",_xlfn.NUMBERVALUE(Plantilla!CO134),"")</f>
        <v/>
      </c>
      <c r="CR123" s="109">
        <f>IF($C123="OK",_xlfn.NUMBERVALUE(Plantilla!CP134),"")</f>
        <v/>
      </c>
      <c r="CS123" s="110">
        <f>IF($C123="OK",_xlfn.NUMBERVALUE(Plantilla!CQ134),"")</f>
        <v/>
      </c>
      <c r="CT123" s="6">
        <f>IF($C123="OK",_xlfn.NUMBERVALUE(Plantilla!CR134),"")</f>
        <v/>
      </c>
      <c r="CU123" s="109">
        <f>IF($C123="OK",_xlfn.NUMBERVALUE(Plantilla!CS134),"")</f>
        <v/>
      </c>
      <c r="CV123" s="110">
        <f>IF($C123="OK",_xlfn.NUMBERVALUE(Plantilla!CT134),"")</f>
        <v/>
      </c>
      <c r="CW123" s="6">
        <f>IF($C123="OK",_xlfn.NUMBERVALUE(Plantilla!CU134),"")</f>
        <v/>
      </c>
      <c r="CX123" s="82">
        <f>IF($C123="OK",_xlfn.NUMBERVALUE(Plantilla!CV134),"")</f>
        <v/>
      </c>
      <c r="CY123" s="6">
        <f>IF($C123="OK",_xlfn.NUMBERVALUE(Plantilla!CW134),"")</f>
        <v/>
      </c>
      <c r="CZ123" s="82">
        <f>IF($C123="OK",_xlfn.NUMBERVALUE(Plantilla!CX134),"")</f>
        <v/>
      </c>
      <c r="DA123" s="6">
        <f>IF($C123="OK",_xlfn.NUMBERVALUE(Plantilla!CY134),"")</f>
        <v/>
      </c>
      <c r="DB123" s="109">
        <f>IF($C123="OK",_xlfn.NUMBERVALUE(Plantilla!CZ134),"")</f>
        <v/>
      </c>
      <c r="DC123" s="6">
        <f>IF($C123="OK",_xlfn.NUMBERVALUE(Plantilla!DA134),"")</f>
        <v/>
      </c>
      <c r="DD123" s="6">
        <f>IF($C123="OK",TEXT(Plantilla!DB134,"#"),"")</f>
        <v/>
      </c>
      <c r="DE123" s="6">
        <f>IF($C123="OK",_xlfn.NUMBERVALUE(Plantilla!DC134),"")</f>
        <v/>
      </c>
      <c r="DF123" s="4">
        <f>IF($C123="OK",_xlfn.NUMBERVALUE(Plantilla!DD134),"")</f>
        <v/>
      </c>
      <c r="DG123" s="6">
        <f>IF($C123="OK",_xlfn.NUMBERVALUE(Plantilla!DE134),"")</f>
        <v/>
      </c>
      <c r="DH123" s="6">
        <f>IF($C123="OK",_xlfn.NUMBERVALUE(Plantilla!DF134),"")</f>
        <v/>
      </c>
      <c r="DI123" s="6">
        <f>IF($C123="OK",_xlfn.NUMBERVALUE(Plantilla!DG134),"")</f>
        <v/>
      </c>
      <c r="DJ123" s="6">
        <f>IF($C123="OK",_xlfn.NUMBERVALUE(Plantilla!DH134),"")</f>
        <v/>
      </c>
      <c r="DK123" s="6">
        <f>IF($C123="OK",_xlfn.NUMBERVALUE(Plantilla!DI134),"")</f>
        <v/>
      </c>
      <c r="DL123" s="6">
        <f>IF($C123="OK",_xlfn.NUMBERVALUE(Plantilla!DJ134),"")</f>
        <v/>
      </c>
      <c r="DM123" s="6">
        <f>IF($C123="OK",_xlfn.NUMBERVALUE(Plantilla!DK134),"")</f>
        <v/>
      </c>
      <c r="DN123" s="6">
        <f>IF($C123="OK",_xlfn.NUMBERVALUE(Plantilla!DL134),"")</f>
        <v/>
      </c>
      <c r="DO123" s="6">
        <f>IF($C123="OK",_xlfn.NUMBERVALUE(Plantilla!DM134),"")</f>
        <v/>
      </c>
      <c r="DP123" s="6">
        <f>IF($C123="OK",_xlfn.NUMBERVALUE(Plantilla!DN134),"")</f>
        <v/>
      </c>
      <c r="DQ123" s="6">
        <f>IF($C123="OK",_xlfn.NUMBERVALUE(Plantilla!DO134),"")</f>
        <v/>
      </c>
      <c r="DR123" s="6">
        <f>IF($C123="OK",_xlfn.NUMBERVALUE(Plantilla!DP134),"")</f>
        <v/>
      </c>
      <c r="DS123">
        <f>IF($C123="OK",TEXT(Plantilla!DR134,"#"),"")</f>
        <v/>
      </c>
      <c r="DT123" s="6" t="n"/>
    </row>
    <row r="124">
      <c r="A124">
        <f>IF(Plantilla!$I$6="¡Perfecto!, Guarda el archivo y adjúntalo a tu interfaz de Nómina Electrónica","OK","Error")</f>
        <v/>
      </c>
      <c r="B124">
        <f>IF(Plantilla!$I$6="¡Perfecto!, Guarda el archivo y adjúntalo a tu interfaz de Nómina Electrónica",MID(Plantilla!$D$2,SEARCH("V",Plantilla!$D$2),10),"")</f>
        <v/>
      </c>
      <c r="C124">
        <f>Plantilla!C135</f>
        <v/>
      </c>
      <c r="D124">
        <f>IF($C124="OK",Plantilla!B135,"")</f>
        <v/>
      </c>
      <c r="E124">
        <f>IF($C124="OK",
   VLOOKUP(Plantilla!$E$4,'Tablas '!$AP$4:$AT$6,5,FALSE),
"")</f>
        <v/>
      </c>
      <c r="F124">
        <f>IF($C124="OK",TEXT(Plantilla!D135,"#"),"")</f>
        <v/>
      </c>
      <c r="G124">
        <f>IF($C124="OK",
   VLOOKUP(Plantilla!E135,'Tablas '!$B$4:$C$14,2,FALSE),
"")</f>
        <v/>
      </c>
      <c r="H124">
        <f>IF($C124="OK",TEXT(Plantilla!F135,"#"),"")</f>
        <v/>
      </c>
      <c r="I124">
        <f>IF($C124="OK",TEXT(Plantilla!G135,"#"),"")</f>
        <v/>
      </c>
      <c r="J124">
        <f>IF($C124="OK",TEXT(Plantilla!H135,"#"),"")</f>
        <v/>
      </c>
      <c r="K124">
        <f>IF($C124="OK",TEXT(Plantilla!I135,"#"),"")</f>
        <v/>
      </c>
      <c r="L124">
        <f>IF($C124="OK",TEXT(Plantilla!J135,"#"),"")</f>
        <v/>
      </c>
      <c r="M124">
        <f>IF($C124="OK",TEXT(Plantilla!K135,"#"),"")</f>
        <v/>
      </c>
      <c r="N124">
        <f>IF($C124="OK",
   CONCATENATE(YEAR(Plantilla!L135),"-",TEXT(MONTH(Plantilla!L135),"00"),"-",TEXT(DAY(Plantilla!L135),"00")),
"")</f>
        <v/>
      </c>
      <c r="O124">
        <f>IF($C124="OK",_xlfn.NUMBERVALUE(Plantilla!M135),"")</f>
        <v/>
      </c>
      <c r="P124">
        <f>IF($C124="OK",
   IF(Plantilla!N135&lt;&gt;"",
      CONCATENATE(YEAR(Plantilla!N135),"-",TEXT(MONTH(Plantilla!N135),"00"),"-",TEXT(DAY(Plantilla!N135),"00")),
   ""),
"")</f>
        <v/>
      </c>
      <c r="Q124">
        <f>IF($C124="OK",
   VLOOKUP(Plantilla!O135,'Tablas '!$E$4:$F$19,2,FALSE),
"")</f>
        <v/>
      </c>
      <c r="R124">
        <f>IF($C124="OK",
   VLOOKUP(Plantilla!P135,'Tablas '!$H$4:$I$5,2,FALSE),
"")</f>
        <v/>
      </c>
      <c r="S124">
        <f>IF($C124="OK",
   VLOOKUP(Plantilla!Q135,'Tablas '!$K$4:$L$8,2,FALSE),
"")</f>
        <v/>
      </c>
      <c r="T124">
        <f>IF($C124="OK",
   VLOOKUP(Plantilla!R135,'Tablas '!$AE$4:$AF$6,2,FALSE),
"")</f>
        <v/>
      </c>
      <c r="U124">
        <f>IF($C124="OK",
   VLOOKUP(Plantilla!S135,'Tablas '!$AE$4:$AF$6,2,FALSE),
"")</f>
        <v/>
      </c>
      <c r="V124">
        <f>IF($C124="OK",TEXT(Plantilla!T135,"#"),"")</f>
        <v/>
      </c>
      <c r="W124" s="84">
        <f>IF($C124="OK",
   VLOOKUP(Plantilla!U135,'Tablas '!$AM$4:$AN$1126,2,FALSE),
"")</f>
        <v/>
      </c>
      <c r="X124">
        <f>IF($C124="OK",TEXT(Plantilla!V135,"#"),"")</f>
        <v/>
      </c>
      <c r="Y124">
        <f>IF($C124="OK",
   CONCATENATE(YEAR(Plantilla!W135),"-",TEXT(MONTH(Plantilla!W135),"00"),"-",TEXT(DAY(Plantilla!W135),"00")),
"")</f>
        <v/>
      </c>
      <c r="Z124">
        <f>IF($C124="OK",
   CONCATENATE(YEAR(Plantilla!X135),"-",TEXT(MONTH(Plantilla!X135),"00"),"-",TEXT(DAY(Plantilla!X135),"00")),
"")</f>
        <v/>
      </c>
      <c r="AA124">
        <f>IF($C124="OK",
   TEXT(VLOOKUP(Plantilla!Y135,'Tablas '!$Q$4:$R$9,2,FALSE),"#"),
"")</f>
        <v/>
      </c>
      <c r="AB124">
        <f>IF($C124="OK",
   CONCATENATE(YEAR(Plantilla!Z135),"-",TEXT(MONTH(Plantilla!Z135),"00"),"-",TEXT(DAY(Plantilla!Z135),"00")),
"")</f>
        <v/>
      </c>
      <c r="AC124">
        <f>IF($C124="OK",
   TEXT(VLOOKUP(Plantilla!AA135,'Tablas '!$T$4:$U$13,2,FALSE),"#"),
"")</f>
        <v/>
      </c>
      <c r="AD124">
        <f>IF($C124="OK",TEXT(Plantilla!AB135,"#"),"")</f>
        <v/>
      </c>
      <c r="AE124">
        <f>IF($C124="OK",
   IF(Plantilla!AC135&lt;&gt;"",
      TEXT(VLOOKUP(Plantilla!AC135,'Tablas '!$W$4:$X$7,2,FALSE),"#"),
   ""),
"")</f>
        <v/>
      </c>
      <c r="AF124">
        <f>IF($C124="OK",TEXT(Plantilla!AD135,"#"),"")</f>
        <v/>
      </c>
      <c r="AG124" s="6">
        <f>IF($C124="OK",_xlfn.NUMBERVALUE(Plantilla!AE135),"")</f>
        <v/>
      </c>
      <c r="AH124" s="4">
        <f>IF($C124="OK",_xlfn.NUMBERVALUE(Plantilla!AF135),"")</f>
        <v/>
      </c>
      <c r="AI124" s="6">
        <f>IF($C124="OK",_xlfn.NUMBERVALUE(Plantilla!AG135),"")</f>
        <v/>
      </c>
      <c r="AJ124" s="6">
        <f>IF($C124="OK",_xlfn.NUMBERVALUE(Plantilla!AH135),"")</f>
        <v/>
      </c>
      <c r="AK124" s="6">
        <f>IF($C124="OK",_xlfn.NUMBERVALUE(Plantilla!AI135),"")</f>
        <v/>
      </c>
      <c r="AL124" s="6">
        <f>IF($C124="OK",_xlfn.NUMBERVALUE(Plantilla!AJ135),"")</f>
        <v/>
      </c>
      <c r="AM124" s="4">
        <f>IF($C124="OK",_xlfn.NUMBERVALUE(Plantilla!AK135),"")</f>
        <v/>
      </c>
      <c r="AN124" s="6">
        <f>IF($C124="OK",_xlfn.NUMBERVALUE(Plantilla!AL135),"")</f>
        <v/>
      </c>
      <c r="AO124" s="4">
        <f>IF($C124="OK",_xlfn.NUMBERVALUE(Plantilla!AM135),"")</f>
        <v/>
      </c>
      <c r="AP124" s="6">
        <f>IF($C124="OK",_xlfn.NUMBERVALUE(Plantilla!AN135),"")</f>
        <v/>
      </c>
      <c r="AQ124" s="4">
        <f>IF($C124="OK",_xlfn.NUMBERVALUE(Plantilla!AO135),"")</f>
        <v/>
      </c>
      <c r="AR124" s="6">
        <f>IF($C124="OK",_xlfn.NUMBERVALUE(Plantilla!AP135),"")</f>
        <v/>
      </c>
      <c r="AS124" s="4">
        <f>IF($C124="OK",_xlfn.NUMBERVALUE(Plantilla!AQ135),"")</f>
        <v/>
      </c>
      <c r="AT124" s="6">
        <f>IF($C124="OK",_xlfn.NUMBERVALUE(Plantilla!AR135),"")</f>
        <v/>
      </c>
      <c r="AU124" s="4">
        <f>IF($C124="OK",_xlfn.NUMBERVALUE(Plantilla!AS135),"")</f>
        <v/>
      </c>
      <c r="AV124" s="6">
        <f>IF($C124="OK",_xlfn.NUMBERVALUE(Plantilla!AT135),"")</f>
        <v/>
      </c>
      <c r="AW124" s="4">
        <f>IF($C124="OK",_xlfn.NUMBERVALUE(Plantilla!AU135),"")</f>
        <v/>
      </c>
      <c r="AX124" s="6">
        <f>IF($C124="OK",_xlfn.NUMBERVALUE(Plantilla!AV135),"")</f>
        <v/>
      </c>
      <c r="AY124" s="4">
        <f>IF($C124="OK",_xlfn.NUMBERVALUE(Plantilla!AW135),"")</f>
        <v/>
      </c>
      <c r="AZ124" s="6">
        <f>IF($C124="OK",_xlfn.NUMBERVALUE(Plantilla!AX135),"")</f>
        <v/>
      </c>
      <c r="BA124">
        <f>IF($C124="OK",_xlfn.NUMBERVALUE(Plantilla!AY135),"")</f>
        <v/>
      </c>
      <c r="BB124">
        <f>IF($C124="OK",_xlfn.NUMBERVALUE(Plantilla!AZ135),"")</f>
        <v/>
      </c>
      <c r="BC124" s="4">
        <f>IF($C124="OK",_xlfn.NUMBERVALUE(Plantilla!BA135),"")</f>
        <v/>
      </c>
      <c r="BD124" s="6">
        <f>IF($C124="OK",_xlfn.NUMBERVALUE(Plantilla!BB135),"")</f>
        <v/>
      </c>
      <c r="BE124" s="4">
        <f>IF($C124="OK",_xlfn.NUMBERVALUE(Plantilla!BC135),"")</f>
        <v/>
      </c>
      <c r="BF124" s="6">
        <f>IF($C124="OK",_xlfn.NUMBERVALUE(Plantilla!BD135),"")</f>
        <v/>
      </c>
      <c r="BG124" s="4">
        <f>IF($C124="OK",_xlfn.NUMBERVALUE(Plantilla!BE135),"")</f>
        <v/>
      </c>
      <c r="BH124" s="6">
        <f>IF($C124="OK",_xlfn.NUMBERVALUE(Plantilla!BF135),"")</f>
        <v/>
      </c>
      <c r="BI124" s="110">
        <f>IF($C124="OK",_xlfn.NUMBERVALUE(Plantilla!BG135),"")</f>
        <v/>
      </c>
      <c r="BJ124" s="6">
        <f>IF($C124="OK",_xlfn.NUMBERVALUE(Plantilla!BH135),"")</f>
        <v/>
      </c>
      <c r="BK124" s="109">
        <f>IF($C124="OK",_xlfn.NUMBERVALUE(Plantilla!BI135),"")</f>
        <v/>
      </c>
      <c r="BL124" s="6">
        <f>IF($C124="OK",
   IF(Plantilla!BJ135&lt;&gt;"",
      TEXT(VLOOKUP(Plantilla!BJ135,'Tablas '!$Z$4:$AA$6,2,FALSE),"#"),
   ""),
"")</f>
        <v/>
      </c>
      <c r="BM124" s="4">
        <f>IF($C124="OK",_xlfn.NUMBERVALUE(Plantilla!BK135),"")</f>
        <v/>
      </c>
      <c r="BN124" s="4">
        <f>IF($C124="OK",_xlfn.NUMBERVALUE(Plantilla!BL135),"")</f>
        <v/>
      </c>
      <c r="BO124" s="6">
        <f>IF($C124="OK",_xlfn.NUMBERVALUE(Plantilla!BM135),"")</f>
        <v/>
      </c>
      <c r="BP124" s="4">
        <f>IF($C124="OK",_xlfn.NUMBERVALUE(Plantilla!BN135),"")</f>
        <v/>
      </c>
      <c r="BQ124" s="6">
        <f>IF($C124="OK",_xlfn.NUMBERVALUE(Plantilla!BO135),"")</f>
        <v/>
      </c>
      <c r="BR124" s="4">
        <f>IF($C124="OK",_xlfn.NUMBERVALUE(Plantilla!BP135),"")</f>
        <v/>
      </c>
      <c r="BS124" s="6">
        <f>IF($C124="OK",_xlfn.NUMBERVALUE(Plantilla!BQ135),"")</f>
        <v/>
      </c>
      <c r="BT124" s="4">
        <f>IF($C124="OK",_xlfn.NUMBERVALUE(Plantilla!BR135),"")</f>
        <v/>
      </c>
      <c r="BU124" s="6">
        <f>IF($C124="OK",_xlfn.NUMBERVALUE(Plantilla!BS135),"")</f>
        <v/>
      </c>
      <c r="BV124" s="6">
        <f>IF($C124="OK",_xlfn.NUMBERVALUE(Plantilla!BT135),"")</f>
        <v/>
      </c>
      <c r="BW124" s="6">
        <f>IF($C124="OK",_xlfn.NUMBERVALUE(Plantilla!BU135),"")</f>
        <v/>
      </c>
      <c r="BX124" s="6">
        <f>IF($C124="OK",_xlfn.NUMBERVALUE(Plantilla!BV135),"")</f>
        <v/>
      </c>
      <c r="BY124" s="6">
        <f>IF($C124="OK",_xlfn.NUMBERVALUE(Plantilla!BW135),"")</f>
        <v/>
      </c>
      <c r="BZ124" s="6">
        <f>IF($C124="OK",_xlfn.NUMBERVALUE(Plantilla!BX135),"")</f>
        <v/>
      </c>
      <c r="CA124" s="6">
        <f>IF($C124="OK",_xlfn.NUMBERVALUE(Plantilla!BY135),"")</f>
        <v/>
      </c>
      <c r="CB124" s="6">
        <f>IF($C124="OK",_xlfn.NUMBERVALUE(Plantilla!BZ135),"")</f>
        <v/>
      </c>
      <c r="CC124" s="6">
        <f>IF($C124="OK",_xlfn.NUMBERVALUE(Plantilla!CA135),"")</f>
        <v/>
      </c>
      <c r="CD124" s="6">
        <f>IF($C124="OK",_xlfn.NUMBERVALUE(Plantilla!CB135),"")</f>
        <v/>
      </c>
      <c r="CE124" s="6">
        <f>IF($C124="OK",_xlfn.NUMBERVALUE(Plantilla!CC135),"")</f>
        <v/>
      </c>
      <c r="CF124" s="4">
        <f>IF($C124="OK",_xlfn.NUMBERVALUE(Plantilla!CD135),"")</f>
        <v/>
      </c>
      <c r="CG124" s="6">
        <f>IF($C124="OK",_xlfn.NUMBERVALUE(Plantilla!CE135),"")</f>
        <v/>
      </c>
      <c r="CH124" s="6">
        <f>IF($C124="OK",_xlfn.NUMBERVALUE(Plantilla!CF135),"")</f>
        <v/>
      </c>
      <c r="CI124" s="6">
        <f>IF($C124="OK",_xlfn.NUMBERVALUE(Plantilla!CG135),"")</f>
        <v/>
      </c>
      <c r="CJ124" s="6">
        <f>IF($C124="OK",_xlfn.NUMBERVALUE(Plantilla!CH135),"")</f>
        <v/>
      </c>
      <c r="CK124" s="6">
        <f>IF($C124="OK",_xlfn.NUMBERVALUE(Plantilla!CI135),"")</f>
        <v/>
      </c>
      <c r="CL124" s="6">
        <f>IF($C124="OK",_xlfn.NUMBERVALUE(Plantilla!CJ135),"")</f>
        <v/>
      </c>
      <c r="CM124">
        <f>IF($C124="OK",TEXT(Plantilla!CK135,"#"),"")</f>
        <v/>
      </c>
      <c r="CN124" s="6">
        <f>IF($C124="OK",_xlfn.NUMBERVALUE(Plantilla!CL135),"")</f>
        <v/>
      </c>
      <c r="CO124" s="6">
        <f>IF($C124="OK",_xlfn.NUMBERVALUE(Plantilla!CM135),"")</f>
        <v/>
      </c>
      <c r="CP124" s="110">
        <f>IF($C124="OK",_xlfn.NUMBERVALUE(Plantilla!CN135),"")</f>
        <v/>
      </c>
      <c r="CQ124" s="6">
        <f>IF($C124="OK",_xlfn.NUMBERVALUE(Plantilla!CO135),"")</f>
        <v/>
      </c>
      <c r="CR124" s="109">
        <f>IF($C124="OK",_xlfn.NUMBERVALUE(Plantilla!CP135),"")</f>
        <v/>
      </c>
      <c r="CS124" s="110">
        <f>IF($C124="OK",_xlfn.NUMBERVALUE(Plantilla!CQ135),"")</f>
        <v/>
      </c>
      <c r="CT124" s="6">
        <f>IF($C124="OK",_xlfn.NUMBERVALUE(Plantilla!CR135),"")</f>
        <v/>
      </c>
      <c r="CU124" s="109">
        <f>IF($C124="OK",_xlfn.NUMBERVALUE(Plantilla!CS135),"")</f>
        <v/>
      </c>
      <c r="CV124" s="110">
        <f>IF($C124="OK",_xlfn.NUMBERVALUE(Plantilla!CT135),"")</f>
        <v/>
      </c>
      <c r="CW124" s="6">
        <f>IF($C124="OK",_xlfn.NUMBERVALUE(Plantilla!CU135),"")</f>
        <v/>
      </c>
      <c r="CX124" s="82">
        <f>IF($C124="OK",_xlfn.NUMBERVALUE(Plantilla!CV135),"")</f>
        <v/>
      </c>
      <c r="CY124" s="6">
        <f>IF($C124="OK",_xlfn.NUMBERVALUE(Plantilla!CW135),"")</f>
        <v/>
      </c>
      <c r="CZ124" s="82">
        <f>IF($C124="OK",_xlfn.NUMBERVALUE(Plantilla!CX135),"")</f>
        <v/>
      </c>
      <c r="DA124" s="6">
        <f>IF($C124="OK",_xlfn.NUMBERVALUE(Plantilla!CY135),"")</f>
        <v/>
      </c>
      <c r="DB124" s="109">
        <f>IF($C124="OK",_xlfn.NUMBERVALUE(Plantilla!CZ135),"")</f>
        <v/>
      </c>
      <c r="DC124" s="6">
        <f>IF($C124="OK",_xlfn.NUMBERVALUE(Plantilla!DA135),"")</f>
        <v/>
      </c>
      <c r="DD124" s="6">
        <f>IF($C124="OK",TEXT(Plantilla!DB135,"#"),"")</f>
        <v/>
      </c>
      <c r="DE124" s="6">
        <f>IF($C124="OK",_xlfn.NUMBERVALUE(Plantilla!DC135),"")</f>
        <v/>
      </c>
      <c r="DF124" s="4">
        <f>IF($C124="OK",_xlfn.NUMBERVALUE(Plantilla!DD135),"")</f>
        <v/>
      </c>
      <c r="DG124" s="6">
        <f>IF($C124="OK",_xlfn.NUMBERVALUE(Plantilla!DE135),"")</f>
        <v/>
      </c>
      <c r="DH124" s="6">
        <f>IF($C124="OK",_xlfn.NUMBERVALUE(Plantilla!DF135),"")</f>
        <v/>
      </c>
      <c r="DI124" s="6">
        <f>IF($C124="OK",_xlfn.NUMBERVALUE(Plantilla!DG135),"")</f>
        <v/>
      </c>
      <c r="DJ124" s="6">
        <f>IF($C124="OK",_xlfn.NUMBERVALUE(Plantilla!DH135),"")</f>
        <v/>
      </c>
      <c r="DK124" s="6">
        <f>IF($C124="OK",_xlfn.NUMBERVALUE(Plantilla!DI135),"")</f>
        <v/>
      </c>
      <c r="DL124" s="6">
        <f>IF($C124="OK",_xlfn.NUMBERVALUE(Plantilla!DJ135),"")</f>
        <v/>
      </c>
      <c r="DM124" s="6">
        <f>IF($C124="OK",_xlfn.NUMBERVALUE(Plantilla!DK135),"")</f>
        <v/>
      </c>
      <c r="DN124" s="6">
        <f>IF($C124="OK",_xlfn.NUMBERVALUE(Plantilla!DL135),"")</f>
        <v/>
      </c>
      <c r="DO124" s="6">
        <f>IF($C124="OK",_xlfn.NUMBERVALUE(Plantilla!DM135),"")</f>
        <v/>
      </c>
      <c r="DP124" s="6">
        <f>IF($C124="OK",_xlfn.NUMBERVALUE(Plantilla!DN135),"")</f>
        <v/>
      </c>
      <c r="DQ124" s="6">
        <f>IF($C124="OK",_xlfn.NUMBERVALUE(Plantilla!DO135),"")</f>
        <v/>
      </c>
      <c r="DR124" s="6">
        <f>IF($C124="OK",_xlfn.NUMBERVALUE(Plantilla!DP135),"")</f>
        <v/>
      </c>
      <c r="DS124">
        <f>IF($C124="OK",TEXT(Plantilla!DR135,"#"),"")</f>
        <v/>
      </c>
      <c r="DT124" s="6" t="n"/>
    </row>
    <row r="125">
      <c r="A125">
        <f>IF(Plantilla!$I$6="¡Perfecto!, Guarda el archivo y adjúntalo a tu interfaz de Nómina Electrónica","OK","Error")</f>
        <v/>
      </c>
      <c r="B125">
        <f>IF(Plantilla!$I$6="¡Perfecto!, Guarda el archivo y adjúntalo a tu interfaz de Nómina Electrónica",MID(Plantilla!$D$2,SEARCH("V",Plantilla!$D$2),10),"")</f>
        <v/>
      </c>
      <c r="C125">
        <f>Plantilla!C136</f>
        <v/>
      </c>
      <c r="D125">
        <f>IF($C125="OK",Plantilla!B136,"")</f>
        <v/>
      </c>
      <c r="E125">
        <f>IF($C125="OK",
   VLOOKUP(Plantilla!$E$4,'Tablas '!$AP$4:$AT$6,5,FALSE),
"")</f>
        <v/>
      </c>
      <c r="F125">
        <f>IF($C125="OK",TEXT(Plantilla!D136,"#"),"")</f>
        <v/>
      </c>
      <c r="G125">
        <f>IF($C125="OK",
   VLOOKUP(Plantilla!E136,'Tablas '!$B$4:$C$14,2,FALSE),
"")</f>
        <v/>
      </c>
      <c r="H125">
        <f>IF($C125="OK",TEXT(Plantilla!F136,"#"),"")</f>
        <v/>
      </c>
      <c r="I125">
        <f>IF($C125="OK",TEXT(Plantilla!G136,"#"),"")</f>
        <v/>
      </c>
      <c r="J125">
        <f>IF($C125="OK",TEXT(Plantilla!H136,"#"),"")</f>
        <v/>
      </c>
      <c r="K125">
        <f>IF($C125="OK",TEXT(Plantilla!I136,"#"),"")</f>
        <v/>
      </c>
      <c r="L125">
        <f>IF($C125="OK",TEXT(Plantilla!J136,"#"),"")</f>
        <v/>
      </c>
      <c r="M125">
        <f>IF($C125="OK",TEXT(Plantilla!K136,"#"),"")</f>
        <v/>
      </c>
      <c r="N125">
        <f>IF($C125="OK",
   CONCATENATE(YEAR(Plantilla!L136),"-",TEXT(MONTH(Plantilla!L136),"00"),"-",TEXT(DAY(Plantilla!L136),"00")),
"")</f>
        <v/>
      </c>
      <c r="O125">
        <f>IF($C125="OK",_xlfn.NUMBERVALUE(Plantilla!M136),"")</f>
        <v/>
      </c>
      <c r="P125">
        <f>IF($C125="OK",
   IF(Plantilla!N136&lt;&gt;"",
      CONCATENATE(YEAR(Plantilla!N136),"-",TEXT(MONTH(Plantilla!N136),"00"),"-",TEXT(DAY(Plantilla!N136),"00")),
   ""),
"")</f>
        <v/>
      </c>
      <c r="Q125">
        <f>IF($C125="OK",
   VLOOKUP(Plantilla!O136,'Tablas '!$E$4:$F$19,2,FALSE),
"")</f>
        <v/>
      </c>
      <c r="R125">
        <f>IF($C125="OK",
   VLOOKUP(Plantilla!P136,'Tablas '!$H$4:$I$5,2,FALSE),
"")</f>
        <v/>
      </c>
      <c r="S125">
        <f>IF($C125="OK",
   VLOOKUP(Plantilla!Q136,'Tablas '!$K$4:$L$8,2,FALSE),
"")</f>
        <v/>
      </c>
      <c r="T125">
        <f>IF($C125="OK",
   VLOOKUP(Plantilla!R136,'Tablas '!$AE$4:$AF$6,2,FALSE),
"")</f>
        <v/>
      </c>
      <c r="U125">
        <f>IF($C125="OK",
   VLOOKUP(Plantilla!S136,'Tablas '!$AE$4:$AF$6,2,FALSE),
"")</f>
        <v/>
      </c>
      <c r="V125">
        <f>IF($C125="OK",TEXT(Plantilla!T136,"#"),"")</f>
        <v/>
      </c>
      <c r="W125" s="84">
        <f>IF($C125="OK",
   VLOOKUP(Plantilla!U136,'Tablas '!$AM$4:$AN$1126,2,FALSE),
"")</f>
        <v/>
      </c>
      <c r="X125">
        <f>IF($C125="OK",TEXT(Plantilla!V136,"#"),"")</f>
        <v/>
      </c>
      <c r="Y125">
        <f>IF($C125="OK",
   CONCATENATE(YEAR(Plantilla!W136),"-",TEXT(MONTH(Plantilla!W136),"00"),"-",TEXT(DAY(Plantilla!W136),"00")),
"")</f>
        <v/>
      </c>
      <c r="Z125">
        <f>IF($C125="OK",
   CONCATENATE(YEAR(Plantilla!X136),"-",TEXT(MONTH(Plantilla!X136),"00"),"-",TEXT(DAY(Plantilla!X136),"00")),
"")</f>
        <v/>
      </c>
      <c r="AA125">
        <f>IF($C125="OK",
   TEXT(VLOOKUP(Plantilla!Y136,'Tablas '!$Q$4:$R$9,2,FALSE),"#"),
"")</f>
        <v/>
      </c>
      <c r="AB125">
        <f>IF($C125="OK",
   CONCATENATE(YEAR(Plantilla!Z136),"-",TEXT(MONTH(Plantilla!Z136),"00"),"-",TEXT(DAY(Plantilla!Z136),"00")),
"")</f>
        <v/>
      </c>
      <c r="AC125">
        <f>IF($C125="OK",
   TEXT(VLOOKUP(Plantilla!AA136,'Tablas '!$T$4:$U$13,2,FALSE),"#"),
"")</f>
        <v/>
      </c>
      <c r="AD125">
        <f>IF($C125="OK",TEXT(Plantilla!AB136,"#"),"")</f>
        <v/>
      </c>
      <c r="AE125">
        <f>IF($C125="OK",
   IF(Plantilla!AC136&lt;&gt;"",
      TEXT(VLOOKUP(Plantilla!AC136,'Tablas '!$W$4:$X$7,2,FALSE),"#"),
   ""),
"")</f>
        <v/>
      </c>
      <c r="AF125">
        <f>IF($C125="OK",TEXT(Plantilla!AD136,"#"),"")</f>
        <v/>
      </c>
      <c r="AG125" s="6">
        <f>IF($C125="OK",_xlfn.NUMBERVALUE(Plantilla!AE136),"")</f>
        <v/>
      </c>
      <c r="AH125" s="4">
        <f>IF($C125="OK",_xlfn.NUMBERVALUE(Plantilla!AF136),"")</f>
        <v/>
      </c>
      <c r="AI125" s="6">
        <f>IF($C125="OK",_xlfn.NUMBERVALUE(Plantilla!AG136),"")</f>
        <v/>
      </c>
      <c r="AJ125" s="6">
        <f>IF($C125="OK",_xlfn.NUMBERVALUE(Plantilla!AH136),"")</f>
        <v/>
      </c>
      <c r="AK125" s="6">
        <f>IF($C125="OK",_xlfn.NUMBERVALUE(Plantilla!AI136),"")</f>
        <v/>
      </c>
      <c r="AL125" s="6">
        <f>IF($C125="OK",_xlfn.NUMBERVALUE(Plantilla!AJ136),"")</f>
        <v/>
      </c>
      <c r="AM125" s="4">
        <f>IF($C125="OK",_xlfn.NUMBERVALUE(Plantilla!AK136),"")</f>
        <v/>
      </c>
      <c r="AN125" s="6">
        <f>IF($C125="OK",_xlfn.NUMBERVALUE(Plantilla!AL136),"")</f>
        <v/>
      </c>
      <c r="AO125" s="4">
        <f>IF($C125="OK",_xlfn.NUMBERVALUE(Plantilla!AM136),"")</f>
        <v/>
      </c>
      <c r="AP125" s="6">
        <f>IF($C125="OK",_xlfn.NUMBERVALUE(Plantilla!AN136),"")</f>
        <v/>
      </c>
      <c r="AQ125" s="4">
        <f>IF($C125="OK",_xlfn.NUMBERVALUE(Plantilla!AO136),"")</f>
        <v/>
      </c>
      <c r="AR125" s="6">
        <f>IF($C125="OK",_xlfn.NUMBERVALUE(Plantilla!AP136),"")</f>
        <v/>
      </c>
      <c r="AS125" s="4">
        <f>IF($C125="OK",_xlfn.NUMBERVALUE(Plantilla!AQ136),"")</f>
        <v/>
      </c>
      <c r="AT125" s="6">
        <f>IF($C125="OK",_xlfn.NUMBERVALUE(Plantilla!AR136),"")</f>
        <v/>
      </c>
      <c r="AU125" s="4">
        <f>IF($C125="OK",_xlfn.NUMBERVALUE(Plantilla!AS136),"")</f>
        <v/>
      </c>
      <c r="AV125" s="6">
        <f>IF($C125="OK",_xlfn.NUMBERVALUE(Plantilla!AT136),"")</f>
        <v/>
      </c>
      <c r="AW125" s="4">
        <f>IF($C125="OK",_xlfn.NUMBERVALUE(Plantilla!AU136),"")</f>
        <v/>
      </c>
      <c r="AX125" s="6">
        <f>IF($C125="OK",_xlfn.NUMBERVALUE(Plantilla!AV136),"")</f>
        <v/>
      </c>
      <c r="AY125" s="4">
        <f>IF($C125="OK",_xlfn.NUMBERVALUE(Plantilla!AW136),"")</f>
        <v/>
      </c>
      <c r="AZ125" s="6">
        <f>IF($C125="OK",_xlfn.NUMBERVALUE(Plantilla!AX136),"")</f>
        <v/>
      </c>
      <c r="BA125">
        <f>IF($C125="OK",_xlfn.NUMBERVALUE(Plantilla!AY136),"")</f>
        <v/>
      </c>
      <c r="BB125">
        <f>IF($C125="OK",_xlfn.NUMBERVALUE(Plantilla!AZ136),"")</f>
        <v/>
      </c>
      <c r="BC125" s="4">
        <f>IF($C125="OK",_xlfn.NUMBERVALUE(Plantilla!BA136),"")</f>
        <v/>
      </c>
      <c r="BD125" s="6">
        <f>IF($C125="OK",_xlfn.NUMBERVALUE(Plantilla!BB136),"")</f>
        <v/>
      </c>
      <c r="BE125" s="4">
        <f>IF($C125="OK",_xlfn.NUMBERVALUE(Plantilla!BC136),"")</f>
        <v/>
      </c>
      <c r="BF125" s="6">
        <f>IF($C125="OK",_xlfn.NUMBERVALUE(Plantilla!BD136),"")</f>
        <v/>
      </c>
      <c r="BG125" s="4">
        <f>IF($C125="OK",_xlfn.NUMBERVALUE(Plantilla!BE136),"")</f>
        <v/>
      </c>
      <c r="BH125" s="6">
        <f>IF($C125="OK",_xlfn.NUMBERVALUE(Plantilla!BF136),"")</f>
        <v/>
      </c>
      <c r="BI125" s="110">
        <f>IF($C125="OK",_xlfn.NUMBERVALUE(Plantilla!BG136),"")</f>
        <v/>
      </c>
      <c r="BJ125" s="6">
        <f>IF($C125="OK",_xlfn.NUMBERVALUE(Plantilla!BH136),"")</f>
        <v/>
      </c>
      <c r="BK125" s="109">
        <f>IF($C125="OK",_xlfn.NUMBERVALUE(Plantilla!BI136),"")</f>
        <v/>
      </c>
      <c r="BL125" s="6">
        <f>IF($C125="OK",
   IF(Plantilla!BJ136&lt;&gt;"",
      TEXT(VLOOKUP(Plantilla!BJ136,'Tablas '!$Z$4:$AA$6,2,FALSE),"#"),
   ""),
"")</f>
        <v/>
      </c>
      <c r="BM125" s="4">
        <f>IF($C125="OK",_xlfn.NUMBERVALUE(Plantilla!BK136),"")</f>
        <v/>
      </c>
      <c r="BN125" s="4">
        <f>IF($C125="OK",_xlfn.NUMBERVALUE(Plantilla!BL136),"")</f>
        <v/>
      </c>
      <c r="BO125" s="6">
        <f>IF($C125="OK",_xlfn.NUMBERVALUE(Plantilla!BM136),"")</f>
        <v/>
      </c>
      <c r="BP125" s="4">
        <f>IF($C125="OK",_xlfn.NUMBERVALUE(Plantilla!BN136),"")</f>
        <v/>
      </c>
      <c r="BQ125" s="6">
        <f>IF($C125="OK",_xlfn.NUMBERVALUE(Plantilla!BO136),"")</f>
        <v/>
      </c>
      <c r="BR125" s="4">
        <f>IF($C125="OK",_xlfn.NUMBERVALUE(Plantilla!BP136),"")</f>
        <v/>
      </c>
      <c r="BS125" s="6">
        <f>IF($C125="OK",_xlfn.NUMBERVALUE(Plantilla!BQ136),"")</f>
        <v/>
      </c>
      <c r="BT125" s="4">
        <f>IF($C125="OK",_xlfn.NUMBERVALUE(Plantilla!BR136),"")</f>
        <v/>
      </c>
      <c r="BU125" s="6">
        <f>IF($C125="OK",_xlfn.NUMBERVALUE(Plantilla!BS136),"")</f>
        <v/>
      </c>
      <c r="BV125" s="6">
        <f>IF($C125="OK",_xlfn.NUMBERVALUE(Plantilla!BT136),"")</f>
        <v/>
      </c>
      <c r="BW125" s="6">
        <f>IF($C125="OK",_xlfn.NUMBERVALUE(Plantilla!BU136),"")</f>
        <v/>
      </c>
      <c r="BX125" s="6">
        <f>IF($C125="OK",_xlfn.NUMBERVALUE(Plantilla!BV136),"")</f>
        <v/>
      </c>
      <c r="BY125" s="6">
        <f>IF($C125="OK",_xlfn.NUMBERVALUE(Plantilla!BW136),"")</f>
        <v/>
      </c>
      <c r="BZ125" s="6">
        <f>IF($C125="OK",_xlfn.NUMBERVALUE(Plantilla!BX136),"")</f>
        <v/>
      </c>
      <c r="CA125" s="6">
        <f>IF($C125="OK",_xlfn.NUMBERVALUE(Plantilla!BY136),"")</f>
        <v/>
      </c>
      <c r="CB125" s="6">
        <f>IF($C125="OK",_xlfn.NUMBERVALUE(Plantilla!BZ136),"")</f>
        <v/>
      </c>
      <c r="CC125" s="6">
        <f>IF($C125="OK",_xlfn.NUMBERVALUE(Plantilla!CA136),"")</f>
        <v/>
      </c>
      <c r="CD125" s="6">
        <f>IF($C125="OK",_xlfn.NUMBERVALUE(Plantilla!CB136),"")</f>
        <v/>
      </c>
      <c r="CE125" s="6">
        <f>IF($C125="OK",_xlfn.NUMBERVALUE(Plantilla!CC136),"")</f>
        <v/>
      </c>
      <c r="CF125" s="4">
        <f>IF($C125="OK",_xlfn.NUMBERVALUE(Plantilla!CD136),"")</f>
        <v/>
      </c>
      <c r="CG125" s="6">
        <f>IF($C125="OK",_xlfn.NUMBERVALUE(Plantilla!CE136),"")</f>
        <v/>
      </c>
      <c r="CH125" s="6">
        <f>IF($C125="OK",_xlfn.NUMBERVALUE(Plantilla!CF136),"")</f>
        <v/>
      </c>
      <c r="CI125" s="6">
        <f>IF($C125="OK",_xlfn.NUMBERVALUE(Plantilla!CG136),"")</f>
        <v/>
      </c>
      <c r="CJ125" s="6">
        <f>IF($C125="OK",_xlfn.NUMBERVALUE(Plantilla!CH136),"")</f>
        <v/>
      </c>
      <c r="CK125" s="6">
        <f>IF($C125="OK",_xlfn.NUMBERVALUE(Plantilla!CI136),"")</f>
        <v/>
      </c>
      <c r="CL125" s="6">
        <f>IF($C125="OK",_xlfn.NUMBERVALUE(Plantilla!CJ136),"")</f>
        <v/>
      </c>
      <c r="CM125">
        <f>IF($C125="OK",TEXT(Plantilla!CK136,"#"),"")</f>
        <v/>
      </c>
      <c r="CN125" s="6">
        <f>IF($C125="OK",_xlfn.NUMBERVALUE(Plantilla!CL136),"")</f>
        <v/>
      </c>
      <c r="CO125" s="6">
        <f>IF($C125="OK",_xlfn.NUMBERVALUE(Plantilla!CM136),"")</f>
        <v/>
      </c>
      <c r="CP125" s="110">
        <f>IF($C125="OK",_xlfn.NUMBERVALUE(Plantilla!CN136),"")</f>
        <v/>
      </c>
      <c r="CQ125" s="6">
        <f>IF($C125="OK",_xlfn.NUMBERVALUE(Plantilla!CO136),"")</f>
        <v/>
      </c>
      <c r="CR125" s="109">
        <f>IF($C125="OK",_xlfn.NUMBERVALUE(Plantilla!CP136),"")</f>
        <v/>
      </c>
      <c r="CS125" s="110">
        <f>IF($C125="OK",_xlfn.NUMBERVALUE(Plantilla!CQ136),"")</f>
        <v/>
      </c>
      <c r="CT125" s="6">
        <f>IF($C125="OK",_xlfn.NUMBERVALUE(Plantilla!CR136),"")</f>
        <v/>
      </c>
      <c r="CU125" s="109">
        <f>IF($C125="OK",_xlfn.NUMBERVALUE(Plantilla!CS136),"")</f>
        <v/>
      </c>
      <c r="CV125" s="110">
        <f>IF($C125="OK",_xlfn.NUMBERVALUE(Plantilla!CT136),"")</f>
        <v/>
      </c>
      <c r="CW125" s="6">
        <f>IF($C125="OK",_xlfn.NUMBERVALUE(Plantilla!CU136),"")</f>
        <v/>
      </c>
      <c r="CX125" s="82">
        <f>IF($C125="OK",_xlfn.NUMBERVALUE(Plantilla!CV136),"")</f>
        <v/>
      </c>
      <c r="CY125" s="6">
        <f>IF($C125="OK",_xlfn.NUMBERVALUE(Plantilla!CW136),"")</f>
        <v/>
      </c>
      <c r="CZ125" s="82">
        <f>IF($C125="OK",_xlfn.NUMBERVALUE(Plantilla!CX136),"")</f>
        <v/>
      </c>
      <c r="DA125" s="6">
        <f>IF($C125="OK",_xlfn.NUMBERVALUE(Plantilla!CY136),"")</f>
        <v/>
      </c>
      <c r="DB125" s="109">
        <f>IF($C125="OK",_xlfn.NUMBERVALUE(Plantilla!CZ136),"")</f>
        <v/>
      </c>
      <c r="DC125" s="6">
        <f>IF($C125="OK",_xlfn.NUMBERVALUE(Plantilla!DA136),"")</f>
        <v/>
      </c>
      <c r="DD125" s="6">
        <f>IF($C125="OK",TEXT(Plantilla!DB136,"#"),"")</f>
        <v/>
      </c>
      <c r="DE125" s="6">
        <f>IF($C125="OK",_xlfn.NUMBERVALUE(Plantilla!DC136),"")</f>
        <v/>
      </c>
      <c r="DF125" s="4">
        <f>IF($C125="OK",_xlfn.NUMBERVALUE(Plantilla!DD136),"")</f>
        <v/>
      </c>
      <c r="DG125" s="6">
        <f>IF($C125="OK",_xlfn.NUMBERVALUE(Plantilla!DE136),"")</f>
        <v/>
      </c>
      <c r="DH125" s="6">
        <f>IF($C125="OK",_xlfn.NUMBERVALUE(Plantilla!DF136),"")</f>
        <v/>
      </c>
      <c r="DI125" s="6">
        <f>IF($C125="OK",_xlfn.NUMBERVALUE(Plantilla!DG136),"")</f>
        <v/>
      </c>
      <c r="DJ125" s="6">
        <f>IF($C125="OK",_xlfn.NUMBERVALUE(Plantilla!DH136),"")</f>
        <v/>
      </c>
      <c r="DK125" s="6">
        <f>IF($C125="OK",_xlfn.NUMBERVALUE(Plantilla!DI136),"")</f>
        <v/>
      </c>
      <c r="DL125" s="6">
        <f>IF($C125="OK",_xlfn.NUMBERVALUE(Plantilla!DJ136),"")</f>
        <v/>
      </c>
      <c r="DM125" s="6">
        <f>IF($C125="OK",_xlfn.NUMBERVALUE(Plantilla!DK136),"")</f>
        <v/>
      </c>
      <c r="DN125" s="6">
        <f>IF($C125="OK",_xlfn.NUMBERVALUE(Plantilla!DL136),"")</f>
        <v/>
      </c>
      <c r="DO125" s="6">
        <f>IF($C125="OK",_xlfn.NUMBERVALUE(Plantilla!DM136),"")</f>
        <v/>
      </c>
      <c r="DP125" s="6">
        <f>IF($C125="OK",_xlfn.NUMBERVALUE(Plantilla!DN136),"")</f>
        <v/>
      </c>
      <c r="DQ125" s="6">
        <f>IF($C125="OK",_xlfn.NUMBERVALUE(Plantilla!DO136),"")</f>
        <v/>
      </c>
      <c r="DR125" s="6">
        <f>IF($C125="OK",_xlfn.NUMBERVALUE(Plantilla!DP136),"")</f>
        <v/>
      </c>
      <c r="DS125">
        <f>IF($C125="OK",TEXT(Plantilla!DR136,"#"),"")</f>
        <v/>
      </c>
      <c r="DT125" s="6" t="n"/>
    </row>
    <row r="126">
      <c r="A126">
        <f>IF(Plantilla!$I$6="¡Perfecto!, Guarda el archivo y adjúntalo a tu interfaz de Nómina Electrónica","OK","Error")</f>
        <v/>
      </c>
      <c r="B126">
        <f>IF(Plantilla!$I$6="¡Perfecto!, Guarda el archivo y adjúntalo a tu interfaz de Nómina Electrónica",MID(Plantilla!$D$2,SEARCH("V",Plantilla!$D$2),10),"")</f>
        <v/>
      </c>
      <c r="C126">
        <f>Plantilla!C137</f>
        <v/>
      </c>
      <c r="D126">
        <f>IF($C126="OK",Plantilla!B137,"")</f>
        <v/>
      </c>
      <c r="E126">
        <f>IF($C126="OK",
   VLOOKUP(Plantilla!$E$4,'Tablas '!$AP$4:$AT$6,5,FALSE),
"")</f>
        <v/>
      </c>
      <c r="F126">
        <f>IF($C126="OK",TEXT(Plantilla!D137,"#"),"")</f>
        <v/>
      </c>
      <c r="G126">
        <f>IF($C126="OK",
   VLOOKUP(Plantilla!E137,'Tablas '!$B$4:$C$14,2,FALSE),
"")</f>
        <v/>
      </c>
      <c r="H126">
        <f>IF($C126="OK",TEXT(Plantilla!F137,"#"),"")</f>
        <v/>
      </c>
      <c r="I126">
        <f>IF($C126="OK",TEXT(Plantilla!G137,"#"),"")</f>
        <v/>
      </c>
      <c r="J126">
        <f>IF($C126="OK",TEXT(Plantilla!H137,"#"),"")</f>
        <v/>
      </c>
      <c r="K126">
        <f>IF($C126="OK",TEXT(Plantilla!I137,"#"),"")</f>
        <v/>
      </c>
      <c r="L126">
        <f>IF($C126="OK",TEXT(Plantilla!J137,"#"),"")</f>
        <v/>
      </c>
      <c r="M126">
        <f>IF($C126="OK",TEXT(Plantilla!K137,"#"),"")</f>
        <v/>
      </c>
      <c r="N126">
        <f>IF($C126="OK",
   CONCATENATE(YEAR(Plantilla!L137),"-",TEXT(MONTH(Plantilla!L137),"00"),"-",TEXT(DAY(Plantilla!L137),"00")),
"")</f>
        <v/>
      </c>
      <c r="O126">
        <f>IF($C126="OK",_xlfn.NUMBERVALUE(Plantilla!M137),"")</f>
        <v/>
      </c>
      <c r="P126">
        <f>IF($C126="OK",
   IF(Plantilla!N137&lt;&gt;"",
      CONCATENATE(YEAR(Plantilla!N137),"-",TEXT(MONTH(Plantilla!N137),"00"),"-",TEXT(DAY(Plantilla!N137),"00")),
   ""),
"")</f>
        <v/>
      </c>
      <c r="Q126">
        <f>IF($C126="OK",
   VLOOKUP(Plantilla!O137,'Tablas '!$E$4:$F$19,2,FALSE),
"")</f>
        <v/>
      </c>
      <c r="R126">
        <f>IF($C126="OK",
   VLOOKUP(Plantilla!P137,'Tablas '!$H$4:$I$5,2,FALSE),
"")</f>
        <v/>
      </c>
      <c r="S126">
        <f>IF($C126="OK",
   VLOOKUP(Plantilla!Q137,'Tablas '!$K$4:$L$8,2,FALSE),
"")</f>
        <v/>
      </c>
      <c r="T126">
        <f>IF($C126="OK",
   VLOOKUP(Plantilla!R137,'Tablas '!$AE$4:$AF$6,2,FALSE),
"")</f>
        <v/>
      </c>
      <c r="U126">
        <f>IF($C126="OK",
   VLOOKUP(Plantilla!S137,'Tablas '!$AE$4:$AF$6,2,FALSE),
"")</f>
        <v/>
      </c>
      <c r="V126">
        <f>IF($C126="OK",TEXT(Plantilla!T137,"#"),"")</f>
        <v/>
      </c>
      <c r="W126" s="84">
        <f>IF($C126="OK",
   VLOOKUP(Plantilla!U137,'Tablas '!$AM$4:$AN$1126,2,FALSE),
"")</f>
        <v/>
      </c>
      <c r="X126">
        <f>IF($C126="OK",TEXT(Plantilla!V137,"#"),"")</f>
        <v/>
      </c>
      <c r="Y126">
        <f>IF($C126="OK",
   CONCATENATE(YEAR(Plantilla!W137),"-",TEXT(MONTH(Plantilla!W137),"00"),"-",TEXT(DAY(Plantilla!W137),"00")),
"")</f>
        <v/>
      </c>
      <c r="Z126">
        <f>IF($C126="OK",
   CONCATENATE(YEAR(Plantilla!X137),"-",TEXT(MONTH(Plantilla!X137),"00"),"-",TEXT(DAY(Plantilla!X137),"00")),
"")</f>
        <v/>
      </c>
      <c r="AA126">
        <f>IF($C126="OK",
   TEXT(VLOOKUP(Plantilla!Y137,'Tablas '!$Q$4:$R$9,2,FALSE),"#"),
"")</f>
        <v/>
      </c>
      <c r="AB126">
        <f>IF($C126="OK",
   CONCATENATE(YEAR(Plantilla!Z137),"-",TEXT(MONTH(Plantilla!Z137),"00"),"-",TEXT(DAY(Plantilla!Z137),"00")),
"")</f>
        <v/>
      </c>
      <c r="AC126">
        <f>IF($C126="OK",
   TEXT(VLOOKUP(Plantilla!AA137,'Tablas '!$T$4:$U$13,2,FALSE),"#"),
"")</f>
        <v/>
      </c>
      <c r="AD126">
        <f>IF($C126="OK",TEXT(Plantilla!AB137,"#"),"")</f>
        <v/>
      </c>
      <c r="AE126">
        <f>IF($C126="OK",
   IF(Plantilla!AC137&lt;&gt;"",
      TEXT(VLOOKUP(Plantilla!AC137,'Tablas '!$W$4:$X$7,2,FALSE),"#"),
   ""),
"")</f>
        <v/>
      </c>
      <c r="AF126">
        <f>IF($C126="OK",TEXT(Plantilla!AD137,"#"),"")</f>
        <v/>
      </c>
      <c r="AG126" s="6">
        <f>IF($C126="OK",_xlfn.NUMBERVALUE(Plantilla!AE137),"")</f>
        <v/>
      </c>
      <c r="AH126" s="4">
        <f>IF($C126="OK",_xlfn.NUMBERVALUE(Plantilla!AF137),"")</f>
        <v/>
      </c>
      <c r="AI126" s="6">
        <f>IF($C126="OK",_xlfn.NUMBERVALUE(Plantilla!AG137),"")</f>
        <v/>
      </c>
      <c r="AJ126" s="6">
        <f>IF($C126="OK",_xlfn.NUMBERVALUE(Plantilla!AH137),"")</f>
        <v/>
      </c>
      <c r="AK126" s="6">
        <f>IF($C126="OK",_xlfn.NUMBERVALUE(Plantilla!AI137),"")</f>
        <v/>
      </c>
      <c r="AL126" s="6">
        <f>IF($C126="OK",_xlfn.NUMBERVALUE(Plantilla!AJ137),"")</f>
        <v/>
      </c>
      <c r="AM126" s="4">
        <f>IF($C126="OK",_xlfn.NUMBERVALUE(Plantilla!AK137),"")</f>
        <v/>
      </c>
      <c r="AN126" s="6">
        <f>IF($C126="OK",_xlfn.NUMBERVALUE(Plantilla!AL137),"")</f>
        <v/>
      </c>
      <c r="AO126" s="4">
        <f>IF($C126="OK",_xlfn.NUMBERVALUE(Plantilla!AM137),"")</f>
        <v/>
      </c>
      <c r="AP126" s="6">
        <f>IF($C126="OK",_xlfn.NUMBERVALUE(Plantilla!AN137),"")</f>
        <v/>
      </c>
      <c r="AQ126" s="4">
        <f>IF($C126="OK",_xlfn.NUMBERVALUE(Plantilla!AO137),"")</f>
        <v/>
      </c>
      <c r="AR126" s="6">
        <f>IF($C126="OK",_xlfn.NUMBERVALUE(Plantilla!AP137),"")</f>
        <v/>
      </c>
      <c r="AS126" s="4">
        <f>IF($C126="OK",_xlfn.NUMBERVALUE(Plantilla!AQ137),"")</f>
        <v/>
      </c>
      <c r="AT126" s="6">
        <f>IF($C126="OK",_xlfn.NUMBERVALUE(Plantilla!AR137),"")</f>
        <v/>
      </c>
      <c r="AU126" s="4">
        <f>IF($C126="OK",_xlfn.NUMBERVALUE(Plantilla!AS137),"")</f>
        <v/>
      </c>
      <c r="AV126" s="6">
        <f>IF($C126="OK",_xlfn.NUMBERVALUE(Plantilla!AT137),"")</f>
        <v/>
      </c>
      <c r="AW126" s="4">
        <f>IF($C126="OK",_xlfn.NUMBERVALUE(Plantilla!AU137),"")</f>
        <v/>
      </c>
      <c r="AX126" s="6">
        <f>IF($C126="OK",_xlfn.NUMBERVALUE(Plantilla!AV137),"")</f>
        <v/>
      </c>
      <c r="AY126" s="4">
        <f>IF($C126="OK",_xlfn.NUMBERVALUE(Plantilla!AW137),"")</f>
        <v/>
      </c>
      <c r="AZ126" s="6">
        <f>IF($C126="OK",_xlfn.NUMBERVALUE(Plantilla!AX137),"")</f>
        <v/>
      </c>
      <c r="BA126">
        <f>IF($C126="OK",_xlfn.NUMBERVALUE(Plantilla!AY137),"")</f>
        <v/>
      </c>
      <c r="BB126">
        <f>IF($C126="OK",_xlfn.NUMBERVALUE(Plantilla!AZ137),"")</f>
        <v/>
      </c>
      <c r="BC126" s="4">
        <f>IF($C126="OK",_xlfn.NUMBERVALUE(Plantilla!BA137),"")</f>
        <v/>
      </c>
      <c r="BD126" s="6">
        <f>IF($C126="OK",_xlfn.NUMBERVALUE(Plantilla!BB137),"")</f>
        <v/>
      </c>
      <c r="BE126" s="4">
        <f>IF($C126="OK",_xlfn.NUMBERVALUE(Plantilla!BC137),"")</f>
        <v/>
      </c>
      <c r="BF126" s="6">
        <f>IF($C126="OK",_xlfn.NUMBERVALUE(Plantilla!BD137),"")</f>
        <v/>
      </c>
      <c r="BG126" s="4">
        <f>IF($C126="OK",_xlfn.NUMBERVALUE(Plantilla!BE137),"")</f>
        <v/>
      </c>
      <c r="BH126" s="6">
        <f>IF($C126="OK",_xlfn.NUMBERVALUE(Plantilla!BF137),"")</f>
        <v/>
      </c>
      <c r="BI126" s="110">
        <f>IF($C126="OK",_xlfn.NUMBERVALUE(Plantilla!BG137),"")</f>
        <v/>
      </c>
      <c r="BJ126" s="6">
        <f>IF($C126="OK",_xlfn.NUMBERVALUE(Plantilla!BH137),"")</f>
        <v/>
      </c>
      <c r="BK126" s="109">
        <f>IF($C126="OK",_xlfn.NUMBERVALUE(Plantilla!BI137),"")</f>
        <v/>
      </c>
      <c r="BL126" s="6">
        <f>IF($C126="OK",
   IF(Plantilla!BJ137&lt;&gt;"",
      TEXT(VLOOKUP(Plantilla!BJ137,'Tablas '!$Z$4:$AA$6,2,FALSE),"#"),
   ""),
"")</f>
        <v/>
      </c>
      <c r="BM126" s="4">
        <f>IF($C126="OK",_xlfn.NUMBERVALUE(Plantilla!BK137),"")</f>
        <v/>
      </c>
      <c r="BN126" s="4">
        <f>IF($C126="OK",_xlfn.NUMBERVALUE(Plantilla!BL137),"")</f>
        <v/>
      </c>
      <c r="BO126" s="6">
        <f>IF($C126="OK",_xlfn.NUMBERVALUE(Plantilla!BM137),"")</f>
        <v/>
      </c>
      <c r="BP126" s="4">
        <f>IF($C126="OK",_xlfn.NUMBERVALUE(Plantilla!BN137),"")</f>
        <v/>
      </c>
      <c r="BQ126" s="6">
        <f>IF($C126="OK",_xlfn.NUMBERVALUE(Plantilla!BO137),"")</f>
        <v/>
      </c>
      <c r="BR126" s="4">
        <f>IF($C126="OK",_xlfn.NUMBERVALUE(Plantilla!BP137),"")</f>
        <v/>
      </c>
      <c r="BS126" s="6">
        <f>IF($C126="OK",_xlfn.NUMBERVALUE(Plantilla!BQ137),"")</f>
        <v/>
      </c>
      <c r="BT126" s="4">
        <f>IF($C126="OK",_xlfn.NUMBERVALUE(Plantilla!BR137),"")</f>
        <v/>
      </c>
      <c r="BU126" s="6">
        <f>IF($C126="OK",_xlfn.NUMBERVALUE(Plantilla!BS137),"")</f>
        <v/>
      </c>
      <c r="BV126" s="6">
        <f>IF($C126="OK",_xlfn.NUMBERVALUE(Plantilla!BT137),"")</f>
        <v/>
      </c>
      <c r="BW126" s="6">
        <f>IF($C126="OK",_xlfn.NUMBERVALUE(Plantilla!BU137),"")</f>
        <v/>
      </c>
      <c r="BX126" s="6">
        <f>IF($C126="OK",_xlfn.NUMBERVALUE(Plantilla!BV137),"")</f>
        <v/>
      </c>
      <c r="BY126" s="6">
        <f>IF($C126="OK",_xlfn.NUMBERVALUE(Plantilla!BW137),"")</f>
        <v/>
      </c>
      <c r="BZ126" s="6">
        <f>IF($C126="OK",_xlfn.NUMBERVALUE(Plantilla!BX137),"")</f>
        <v/>
      </c>
      <c r="CA126" s="6">
        <f>IF($C126="OK",_xlfn.NUMBERVALUE(Plantilla!BY137),"")</f>
        <v/>
      </c>
      <c r="CB126" s="6">
        <f>IF($C126="OK",_xlfn.NUMBERVALUE(Plantilla!BZ137),"")</f>
        <v/>
      </c>
      <c r="CC126" s="6">
        <f>IF($C126="OK",_xlfn.NUMBERVALUE(Plantilla!CA137),"")</f>
        <v/>
      </c>
      <c r="CD126" s="6">
        <f>IF($C126="OK",_xlfn.NUMBERVALUE(Plantilla!CB137),"")</f>
        <v/>
      </c>
      <c r="CE126" s="6">
        <f>IF($C126="OK",_xlfn.NUMBERVALUE(Plantilla!CC137),"")</f>
        <v/>
      </c>
      <c r="CF126" s="4">
        <f>IF($C126="OK",_xlfn.NUMBERVALUE(Plantilla!CD137),"")</f>
        <v/>
      </c>
      <c r="CG126" s="6">
        <f>IF($C126="OK",_xlfn.NUMBERVALUE(Plantilla!CE137),"")</f>
        <v/>
      </c>
      <c r="CH126" s="6">
        <f>IF($C126="OK",_xlfn.NUMBERVALUE(Plantilla!CF137),"")</f>
        <v/>
      </c>
      <c r="CI126" s="6">
        <f>IF($C126="OK",_xlfn.NUMBERVALUE(Plantilla!CG137),"")</f>
        <v/>
      </c>
      <c r="CJ126" s="6">
        <f>IF($C126="OK",_xlfn.NUMBERVALUE(Plantilla!CH137),"")</f>
        <v/>
      </c>
      <c r="CK126" s="6">
        <f>IF($C126="OK",_xlfn.NUMBERVALUE(Plantilla!CI137),"")</f>
        <v/>
      </c>
      <c r="CL126" s="6">
        <f>IF($C126="OK",_xlfn.NUMBERVALUE(Plantilla!CJ137),"")</f>
        <v/>
      </c>
      <c r="CM126">
        <f>IF($C126="OK",TEXT(Plantilla!CK137,"#"),"")</f>
        <v/>
      </c>
      <c r="CN126" s="6">
        <f>IF($C126="OK",_xlfn.NUMBERVALUE(Plantilla!CL137),"")</f>
        <v/>
      </c>
      <c r="CO126" s="6">
        <f>IF($C126="OK",_xlfn.NUMBERVALUE(Plantilla!CM137),"")</f>
        <v/>
      </c>
      <c r="CP126" s="110">
        <f>IF($C126="OK",_xlfn.NUMBERVALUE(Plantilla!CN137),"")</f>
        <v/>
      </c>
      <c r="CQ126" s="6">
        <f>IF($C126="OK",_xlfn.NUMBERVALUE(Plantilla!CO137),"")</f>
        <v/>
      </c>
      <c r="CR126" s="109">
        <f>IF($C126="OK",_xlfn.NUMBERVALUE(Plantilla!CP137),"")</f>
        <v/>
      </c>
      <c r="CS126" s="110">
        <f>IF($C126="OK",_xlfn.NUMBERVALUE(Plantilla!CQ137),"")</f>
        <v/>
      </c>
      <c r="CT126" s="6">
        <f>IF($C126="OK",_xlfn.NUMBERVALUE(Plantilla!CR137),"")</f>
        <v/>
      </c>
      <c r="CU126" s="109">
        <f>IF($C126="OK",_xlfn.NUMBERVALUE(Plantilla!CS137),"")</f>
        <v/>
      </c>
      <c r="CV126" s="110">
        <f>IF($C126="OK",_xlfn.NUMBERVALUE(Plantilla!CT137),"")</f>
        <v/>
      </c>
      <c r="CW126" s="6">
        <f>IF($C126="OK",_xlfn.NUMBERVALUE(Plantilla!CU137),"")</f>
        <v/>
      </c>
      <c r="CX126" s="82">
        <f>IF($C126="OK",_xlfn.NUMBERVALUE(Plantilla!CV137),"")</f>
        <v/>
      </c>
      <c r="CY126" s="6">
        <f>IF($C126="OK",_xlfn.NUMBERVALUE(Plantilla!CW137),"")</f>
        <v/>
      </c>
      <c r="CZ126" s="82">
        <f>IF($C126="OK",_xlfn.NUMBERVALUE(Plantilla!CX137),"")</f>
        <v/>
      </c>
      <c r="DA126" s="6">
        <f>IF($C126="OK",_xlfn.NUMBERVALUE(Plantilla!CY137),"")</f>
        <v/>
      </c>
      <c r="DB126" s="109">
        <f>IF($C126="OK",_xlfn.NUMBERVALUE(Plantilla!CZ137),"")</f>
        <v/>
      </c>
      <c r="DC126" s="6">
        <f>IF($C126="OK",_xlfn.NUMBERVALUE(Plantilla!DA137),"")</f>
        <v/>
      </c>
      <c r="DD126" s="6">
        <f>IF($C126="OK",TEXT(Plantilla!DB137,"#"),"")</f>
        <v/>
      </c>
      <c r="DE126" s="6">
        <f>IF($C126="OK",_xlfn.NUMBERVALUE(Plantilla!DC137),"")</f>
        <v/>
      </c>
      <c r="DF126" s="4">
        <f>IF($C126="OK",_xlfn.NUMBERVALUE(Plantilla!DD137),"")</f>
        <v/>
      </c>
      <c r="DG126" s="6">
        <f>IF($C126="OK",_xlfn.NUMBERVALUE(Plantilla!DE137),"")</f>
        <v/>
      </c>
      <c r="DH126" s="6">
        <f>IF($C126="OK",_xlfn.NUMBERVALUE(Plantilla!DF137),"")</f>
        <v/>
      </c>
      <c r="DI126" s="6">
        <f>IF($C126="OK",_xlfn.NUMBERVALUE(Plantilla!DG137),"")</f>
        <v/>
      </c>
      <c r="DJ126" s="6">
        <f>IF($C126="OK",_xlfn.NUMBERVALUE(Plantilla!DH137),"")</f>
        <v/>
      </c>
      <c r="DK126" s="6">
        <f>IF($C126="OK",_xlfn.NUMBERVALUE(Plantilla!DI137),"")</f>
        <v/>
      </c>
      <c r="DL126" s="6">
        <f>IF($C126="OK",_xlfn.NUMBERVALUE(Plantilla!DJ137),"")</f>
        <v/>
      </c>
      <c r="DM126" s="6">
        <f>IF($C126="OK",_xlfn.NUMBERVALUE(Plantilla!DK137),"")</f>
        <v/>
      </c>
      <c r="DN126" s="6">
        <f>IF($C126="OK",_xlfn.NUMBERVALUE(Plantilla!DL137),"")</f>
        <v/>
      </c>
      <c r="DO126" s="6">
        <f>IF($C126="OK",_xlfn.NUMBERVALUE(Plantilla!DM137),"")</f>
        <v/>
      </c>
      <c r="DP126" s="6">
        <f>IF($C126="OK",_xlfn.NUMBERVALUE(Plantilla!DN137),"")</f>
        <v/>
      </c>
      <c r="DQ126" s="6">
        <f>IF($C126="OK",_xlfn.NUMBERVALUE(Plantilla!DO137),"")</f>
        <v/>
      </c>
      <c r="DR126" s="6">
        <f>IF($C126="OK",_xlfn.NUMBERVALUE(Plantilla!DP137),"")</f>
        <v/>
      </c>
      <c r="DS126">
        <f>IF($C126="OK",TEXT(Plantilla!DR137,"#"),"")</f>
        <v/>
      </c>
      <c r="DT126" s="6" t="n"/>
    </row>
    <row r="127">
      <c r="A127">
        <f>IF(Plantilla!$I$6="¡Perfecto!, Guarda el archivo y adjúntalo a tu interfaz de Nómina Electrónica","OK","Error")</f>
        <v/>
      </c>
      <c r="B127">
        <f>IF(Plantilla!$I$6="¡Perfecto!, Guarda el archivo y adjúntalo a tu interfaz de Nómina Electrónica",MID(Plantilla!$D$2,SEARCH("V",Plantilla!$D$2),10),"")</f>
        <v/>
      </c>
      <c r="C127">
        <f>Plantilla!C138</f>
        <v/>
      </c>
      <c r="D127">
        <f>IF($C127="OK",Plantilla!B138,"")</f>
        <v/>
      </c>
      <c r="E127">
        <f>IF($C127="OK",
   VLOOKUP(Plantilla!$E$4,'Tablas '!$AP$4:$AT$6,5,FALSE),
"")</f>
        <v/>
      </c>
      <c r="F127">
        <f>IF($C127="OK",TEXT(Plantilla!D138,"#"),"")</f>
        <v/>
      </c>
      <c r="G127">
        <f>IF($C127="OK",
   VLOOKUP(Plantilla!E138,'Tablas '!$B$4:$C$14,2,FALSE),
"")</f>
        <v/>
      </c>
      <c r="H127">
        <f>IF($C127="OK",TEXT(Plantilla!F138,"#"),"")</f>
        <v/>
      </c>
      <c r="I127">
        <f>IF($C127="OK",TEXT(Plantilla!G138,"#"),"")</f>
        <v/>
      </c>
      <c r="J127">
        <f>IF($C127="OK",TEXT(Plantilla!H138,"#"),"")</f>
        <v/>
      </c>
      <c r="K127">
        <f>IF($C127="OK",TEXT(Plantilla!I138,"#"),"")</f>
        <v/>
      </c>
      <c r="L127">
        <f>IF($C127="OK",TEXT(Plantilla!J138,"#"),"")</f>
        <v/>
      </c>
      <c r="M127">
        <f>IF($C127="OK",TEXT(Plantilla!K138,"#"),"")</f>
        <v/>
      </c>
      <c r="N127">
        <f>IF($C127="OK",
   CONCATENATE(YEAR(Plantilla!L138),"-",TEXT(MONTH(Plantilla!L138),"00"),"-",TEXT(DAY(Plantilla!L138),"00")),
"")</f>
        <v/>
      </c>
      <c r="O127">
        <f>IF($C127="OK",_xlfn.NUMBERVALUE(Plantilla!M138),"")</f>
        <v/>
      </c>
      <c r="P127">
        <f>IF($C127="OK",
   IF(Plantilla!N138&lt;&gt;"",
      CONCATENATE(YEAR(Plantilla!N138),"-",TEXT(MONTH(Plantilla!N138),"00"),"-",TEXT(DAY(Plantilla!N138),"00")),
   ""),
"")</f>
        <v/>
      </c>
      <c r="Q127">
        <f>IF($C127="OK",
   VLOOKUP(Plantilla!O138,'Tablas '!$E$4:$F$19,2,FALSE),
"")</f>
        <v/>
      </c>
      <c r="R127">
        <f>IF($C127="OK",
   VLOOKUP(Plantilla!P138,'Tablas '!$H$4:$I$5,2,FALSE),
"")</f>
        <v/>
      </c>
      <c r="S127">
        <f>IF($C127="OK",
   VLOOKUP(Plantilla!Q138,'Tablas '!$K$4:$L$8,2,FALSE),
"")</f>
        <v/>
      </c>
      <c r="T127">
        <f>IF($C127="OK",
   VLOOKUP(Plantilla!R138,'Tablas '!$AE$4:$AF$6,2,FALSE),
"")</f>
        <v/>
      </c>
      <c r="U127">
        <f>IF($C127="OK",
   VLOOKUP(Plantilla!S138,'Tablas '!$AE$4:$AF$6,2,FALSE),
"")</f>
        <v/>
      </c>
      <c r="V127">
        <f>IF($C127="OK",TEXT(Plantilla!T138,"#"),"")</f>
        <v/>
      </c>
      <c r="W127" s="84">
        <f>IF($C127="OK",
   VLOOKUP(Plantilla!U138,'Tablas '!$AM$4:$AN$1126,2,FALSE),
"")</f>
        <v/>
      </c>
      <c r="X127">
        <f>IF($C127="OK",TEXT(Plantilla!V138,"#"),"")</f>
        <v/>
      </c>
      <c r="Y127">
        <f>IF($C127="OK",
   CONCATENATE(YEAR(Plantilla!W138),"-",TEXT(MONTH(Plantilla!W138),"00"),"-",TEXT(DAY(Plantilla!W138),"00")),
"")</f>
        <v/>
      </c>
      <c r="Z127">
        <f>IF($C127="OK",
   CONCATENATE(YEAR(Plantilla!X138),"-",TEXT(MONTH(Plantilla!X138),"00"),"-",TEXT(DAY(Plantilla!X138),"00")),
"")</f>
        <v/>
      </c>
      <c r="AA127">
        <f>IF($C127="OK",
   TEXT(VLOOKUP(Plantilla!Y138,'Tablas '!$Q$4:$R$9,2,FALSE),"#"),
"")</f>
        <v/>
      </c>
      <c r="AB127">
        <f>IF($C127="OK",
   CONCATENATE(YEAR(Plantilla!Z138),"-",TEXT(MONTH(Plantilla!Z138),"00"),"-",TEXT(DAY(Plantilla!Z138),"00")),
"")</f>
        <v/>
      </c>
      <c r="AC127">
        <f>IF($C127="OK",
   TEXT(VLOOKUP(Plantilla!AA138,'Tablas '!$T$4:$U$13,2,FALSE),"#"),
"")</f>
        <v/>
      </c>
      <c r="AD127">
        <f>IF($C127="OK",TEXT(Plantilla!AB138,"#"),"")</f>
        <v/>
      </c>
      <c r="AE127">
        <f>IF($C127="OK",
   IF(Plantilla!AC138&lt;&gt;"",
      TEXT(VLOOKUP(Plantilla!AC138,'Tablas '!$W$4:$X$7,2,FALSE),"#"),
   ""),
"")</f>
        <v/>
      </c>
      <c r="AF127">
        <f>IF($C127="OK",TEXT(Plantilla!AD138,"#"),"")</f>
        <v/>
      </c>
      <c r="AG127" s="6">
        <f>IF($C127="OK",_xlfn.NUMBERVALUE(Plantilla!AE138),"")</f>
        <v/>
      </c>
      <c r="AH127" s="4">
        <f>IF($C127="OK",_xlfn.NUMBERVALUE(Plantilla!AF138),"")</f>
        <v/>
      </c>
      <c r="AI127" s="6">
        <f>IF($C127="OK",_xlfn.NUMBERVALUE(Plantilla!AG138),"")</f>
        <v/>
      </c>
      <c r="AJ127" s="6">
        <f>IF($C127="OK",_xlfn.NUMBERVALUE(Plantilla!AH138),"")</f>
        <v/>
      </c>
      <c r="AK127" s="6">
        <f>IF($C127="OK",_xlfn.NUMBERVALUE(Plantilla!AI138),"")</f>
        <v/>
      </c>
      <c r="AL127" s="6">
        <f>IF($C127="OK",_xlfn.NUMBERVALUE(Plantilla!AJ138),"")</f>
        <v/>
      </c>
      <c r="AM127" s="4">
        <f>IF($C127="OK",_xlfn.NUMBERVALUE(Plantilla!AK138),"")</f>
        <v/>
      </c>
      <c r="AN127" s="6">
        <f>IF($C127="OK",_xlfn.NUMBERVALUE(Plantilla!AL138),"")</f>
        <v/>
      </c>
      <c r="AO127" s="4">
        <f>IF($C127="OK",_xlfn.NUMBERVALUE(Plantilla!AM138),"")</f>
        <v/>
      </c>
      <c r="AP127" s="6">
        <f>IF($C127="OK",_xlfn.NUMBERVALUE(Plantilla!AN138),"")</f>
        <v/>
      </c>
      <c r="AQ127" s="4">
        <f>IF($C127="OK",_xlfn.NUMBERVALUE(Plantilla!AO138),"")</f>
        <v/>
      </c>
      <c r="AR127" s="6">
        <f>IF($C127="OK",_xlfn.NUMBERVALUE(Plantilla!AP138),"")</f>
        <v/>
      </c>
      <c r="AS127" s="4">
        <f>IF($C127="OK",_xlfn.NUMBERVALUE(Plantilla!AQ138),"")</f>
        <v/>
      </c>
      <c r="AT127" s="6">
        <f>IF($C127="OK",_xlfn.NUMBERVALUE(Plantilla!AR138),"")</f>
        <v/>
      </c>
      <c r="AU127" s="4">
        <f>IF($C127="OK",_xlfn.NUMBERVALUE(Plantilla!AS138),"")</f>
        <v/>
      </c>
      <c r="AV127" s="6">
        <f>IF($C127="OK",_xlfn.NUMBERVALUE(Plantilla!AT138),"")</f>
        <v/>
      </c>
      <c r="AW127" s="4">
        <f>IF($C127="OK",_xlfn.NUMBERVALUE(Plantilla!AU138),"")</f>
        <v/>
      </c>
      <c r="AX127" s="6">
        <f>IF($C127="OK",_xlfn.NUMBERVALUE(Plantilla!AV138),"")</f>
        <v/>
      </c>
      <c r="AY127" s="4">
        <f>IF($C127="OK",_xlfn.NUMBERVALUE(Plantilla!AW138),"")</f>
        <v/>
      </c>
      <c r="AZ127" s="6">
        <f>IF($C127="OK",_xlfn.NUMBERVALUE(Plantilla!AX138),"")</f>
        <v/>
      </c>
      <c r="BA127">
        <f>IF($C127="OK",_xlfn.NUMBERVALUE(Plantilla!AY138),"")</f>
        <v/>
      </c>
      <c r="BB127">
        <f>IF($C127="OK",_xlfn.NUMBERVALUE(Plantilla!AZ138),"")</f>
        <v/>
      </c>
      <c r="BC127" s="4">
        <f>IF($C127="OK",_xlfn.NUMBERVALUE(Plantilla!BA138),"")</f>
        <v/>
      </c>
      <c r="BD127" s="6">
        <f>IF($C127="OK",_xlfn.NUMBERVALUE(Plantilla!BB138),"")</f>
        <v/>
      </c>
      <c r="BE127" s="4">
        <f>IF($C127="OK",_xlfn.NUMBERVALUE(Plantilla!BC138),"")</f>
        <v/>
      </c>
      <c r="BF127" s="6">
        <f>IF($C127="OK",_xlfn.NUMBERVALUE(Plantilla!BD138),"")</f>
        <v/>
      </c>
      <c r="BG127" s="4">
        <f>IF($C127="OK",_xlfn.NUMBERVALUE(Plantilla!BE138),"")</f>
        <v/>
      </c>
      <c r="BH127" s="6">
        <f>IF($C127="OK",_xlfn.NUMBERVALUE(Plantilla!BF138),"")</f>
        <v/>
      </c>
      <c r="BI127" s="110">
        <f>IF($C127="OK",_xlfn.NUMBERVALUE(Plantilla!BG138),"")</f>
        <v/>
      </c>
      <c r="BJ127" s="6">
        <f>IF($C127="OK",_xlfn.NUMBERVALUE(Plantilla!BH138),"")</f>
        <v/>
      </c>
      <c r="BK127" s="109">
        <f>IF($C127="OK",_xlfn.NUMBERVALUE(Plantilla!BI138),"")</f>
        <v/>
      </c>
      <c r="BL127" s="6">
        <f>IF($C127="OK",
   IF(Plantilla!BJ138&lt;&gt;"",
      TEXT(VLOOKUP(Plantilla!BJ138,'Tablas '!$Z$4:$AA$6,2,FALSE),"#"),
   ""),
"")</f>
        <v/>
      </c>
      <c r="BM127" s="4">
        <f>IF($C127="OK",_xlfn.NUMBERVALUE(Plantilla!BK138),"")</f>
        <v/>
      </c>
      <c r="BN127" s="4">
        <f>IF($C127="OK",_xlfn.NUMBERVALUE(Plantilla!BL138),"")</f>
        <v/>
      </c>
      <c r="BO127" s="6">
        <f>IF($C127="OK",_xlfn.NUMBERVALUE(Plantilla!BM138),"")</f>
        <v/>
      </c>
      <c r="BP127" s="4">
        <f>IF($C127="OK",_xlfn.NUMBERVALUE(Plantilla!BN138),"")</f>
        <v/>
      </c>
      <c r="BQ127" s="6">
        <f>IF($C127="OK",_xlfn.NUMBERVALUE(Plantilla!BO138),"")</f>
        <v/>
      </c>
      <c r="BR127" s="4">
        <f>IF($C127="OK",_xlfn.NUMBERVALUE(Plantilla!BP138),"")</f>
        <v/>
      </c>
      <c r="BS127" s="6">
        <f>IF($C127="OK",_xlfn.NUMBERVALUE(Plantilla!BQ138),"")</f>
        <v/>
      </c>
      <c r="BT127" s="4">
        <f>IF($C127="OK",_xlfn.NUMBERVALUE(Plantilla!BR138),"")</f>
        <v/>
      </c>
      <c r="BU127" s="6">
        <f>IF($C127="OK",_xlfn.NUMBERVALUE(Plantilla!BS138),"")</f>
        <v/>
      </c>
      <c r="BV127" s="6">
        <f>IF($C127="OK",_xlfn.NUMBERVALUE(Plantilla!BT138),"")</f>
        <v/>
      </c>
      <c r="BW127" s="6">
        <f>IF($C127="OK",_xlfn.NUMBERVALUE(Plantilla!BU138),"")</f>
        <v/>
      </c>
      <c r="BX127" s="6">
        <f>IF($C127="OK",_xlfn.NUMBERVALUE(Plantilla!BV138),"")</f>
        <v/>
      </c>
      <c r="BY127" s="6">
        <f>IF($C127="OK",_xlfn.NUMBERVALUE(Plantilla!BW138),"")</f>
        <v/>
      </c>
      <c r="BZ127" s="6">
        <f>IF($C127="OK",_xlfn.NUMBERVALUE(Plantilla!BX138),"")</f>
        <v/>
      </c>
      <c r="CA127" s="6">
        <f>IF($C127="OK",_xlfn.NUMBERVALUE(Plantilla!BY138),"")</f>
        <v/>
      </c>
      <c r="CB127" s="6">
        <f>IF($C127="OK",_xlfn.NUMBERVALUE(Plantilla!BZ138),"")</f>
        <v/>
      </c>
      <c r="CC127" s="6">
        <f>IF($C127="OK",_xlfn.NUMBERVALUE(Plantilla!CA138),"")</f>
        <v/>
      </c>
      <c r="CD127" s="6">
        <f>IF($C127="OK",_xlfn.NUMBERVALUE(Plantilla!CB138),"")</f>
        <v/>
      </c>
      <c r="CE127" s="6">
        <f>IF($C127="OK",_xlfn.NUMBERVALUE(Plantilla!CC138),"")</f>
        <v/>
      </c>
      <c r="CF127" s="4">
        <f>IF($C127="OK",_xlfn.NUMBERVALUE(Plantilla!CD138),"")</f>
        <v/>
      </c>
      <c r="CG127" s="6">
        <f>IF($C127="OK",_xlfn.NUMBERVALUE(Plantilla!CE138),"")</f>
        <v/>
      </c>
      <c r="CH127" s="6">
        <f>IF($C127="OK",_xlfn.NUMBERVALUE(Plantilla!CF138),"")</f>
        <v/>
      </c>
      <c r="CI127" s="6">
        <f>IF($C127="OK",_xlfn.NUMBERVALUE(Plantilla!CG138),"")</f>
        <v/>
      </c>
      <c r="CJ127" s="6">
        <f>IF($C127="OK",_xlfn.NUMBERVALUE(Plantilla!CH138),"")</f>
        <v/>
      </c>
      <c r="CK127" s="6">
        <f>IF($C127="OK",_xlfn.NUMBERVALUE(Plantilla!CI138),"")</f>
        <v/>
      </c>
      <c r="CL127" s="6">
        <f>IF($C127="OK",_xlfn.NUMBERVALUE(Plantilla!CJ138),"")</f>
        <v/>
      </c>
      <c r="CM127">
        <f>IF($C127="OK",TEXT(Plantilla!CK138,"#"),"")</f>
        <v/>
      </c>
      <c r="CN127" s="6">
        <f>IF($C127="OK",_xlfn.NUMBERVALUE(Plantilla!CL138),"")</f>
        <v/>
      </c>
      <c r="CO127" s="6">
        <f>IF($C127="OK",_xlfn.NUMBERVALUE(Plantilla!CM138),"")</f>
        <v/>
      </c>
      <c r="CP127" s="110">
        <f>IF($C127="OK",_xlfn.NUMBERVALUE(Plantilla!CN138),"")</f>
        <v/>
      </c>
      <c r="CQ127" s="6">
        <f>IF($C127="OK",_xlfn.NUMBERVALUE(Plantilla!CO138),"")</f>
        <v/>
      </c>
      <c r="CR127" s="109">
        <f>IF($C127="OK",_xlfn.NUMBERVALUE(Plantilla!CP138),"")</f>
        <v/>
      </c>
      <c r="CS127" s="110">
        <f>IF($C127="OK",_xlfn.NUMBERVALUE(Plantilla!CQ138),"")</f>
        <v/>
      </c>
      <c r="CT127" s="6">
        <f>IF($C127="OK",_xlfn.NUMBERVALUE(Plantilla!CR138),"")</f>
        <v/>
      </c>
      <c r="CU127" s="109">
        <f>IF($C127="OK",_xlfn.NUMBERVALUE(Plantilla!CS138),"")</f>
        <v/>
      </c>
      <c r="CV127" s="110">
        <f>IF($C127="OK",_xlfn.NUMBERVALUE(Plantilla!CT138),"")</f>
        <v/>
      </c>
      <c r="CW127" s="6">
        <f>IF($C127="OK",_xlfn.NUMBERVALUE(Plantilla!CU138),"")</f>
        <v/>
      </c>
      <c r="CX127" s="82">
        <f>IF($C127="OK",_xlfn.NUMBERVALUE(Plantilla!CV138),"")</f>
        <v/>
      </c>
      <c r="CY127" s="6">
        <f>IF($C127="OK",_xlfn.NUMBERVALUE(Plantilla!CW138),"")</f>
        <v/>
      </c>
      <c r="CZ127" s="82">
        <f>IF($C127="OK",_xlfn.NUMBERVALUE(Plantilla!CX138),"")</f>
        <v/>
      </c>
      <c r="DA127" s="6">
        <f>IF($C127="OK",_xlfn.NUMBERVALUE(Plantilla!CY138),"")</f>
        <v/>
      </c>
      <c r="DB127" s="109">
        <f>IF($C127="OK",_xlfn.NUMBERVALUE(Plantilla!CZ138),"")</f>
        <v/>
      </c>
      <c r="DC127" s="6">
        <f>IF($C127="OK",_xlfn.NUMBERVALUE(Plantilla!DA138),"")</f>
        <v/>
      </c>
      <c r="DD127" s="6">
        <f>IF($C127="OK",TEXT(Plantilla!DB138,"#"),"")</f>
        <v/>
      </c>
      <c r="DE127" s="6">
        <f>IF($C127="OK",_xlfn.NUMBERVALUE(Plantilla!DC138),"")</f>
        <v/>
      </c>
      <c r="DF127" s="4">
        <f>IF($C127="OK",_xlfn.NUMBERVALUE(Plantilla!DD138),"")</f>
        <v/>
      </c>
      <c r="DG127" s="6">
        <f>IF($C127="OK",_xlfn.NUMBERVALUE(Plantilla!DE138),"")</f>
        <v/>
      </c>
      <c r="DH127" s="6">
        <f>IF($C127="OK",_xlfn.NUMBERVALUE(Plantilla!DF138),"")</f>
        <v/>
      </c>
      <c r="DI127" s="6">
        <f>IF($C127="OK",_xlfn.NUMBERVALUE(Plantilla!DG138),"")</f>
        <v/>
      </c>
      <c r="DJ127" s="6">
        <f>IF($C127="OK",_xlfn.NUMBERVALUE(Plantilla!DH138),"")</f>
        <v/>
      </c>
      <c r="DK127" s="6">
        <f>IF($C127="OK",_xlfn.NUMBERVALUE(Plantilla!DI138),"")</f>
        <v/>
      </c>
      <c r="DL127" s="6">
        <f>IF($C127="OK",_xlfn.NUMBERVALUE(Plantilla!DJ138),"")</f>
        <v/>
      </c>
      <c r="DM127" s="6">
        <f>IF($C127="OK",_xlfn.NUMBERVALUE(Plantilla!DK138),"")</f>
        <v/>
      </c>
      <c r="DN127" s="6">
        <f>IF($C127="OK",_xlfn.NUMBERVALUE(Plantilla!DL138),"")</f>
        <v/>
      </c>
      <c r="DO127" s="6">
        <f>IF($C127="OK",_xlfn.NUMBERVALUE(Plantilla!DM138),"")</f>
        <v/>
      </c>
      <c r="DP127" s="6">
        <f>IF($C127="OK",_xlfn.NUMBERVALUE(Plantilla!DN138),"")</f>
        <v/>
      </c>
      <c r="DQ127" s="6">
        <f>IF($C127="OK",_xlfn.NUMBERVALUE(Plantilla!DO138),"")</f>
        <v/>
      </c>
      <c r="DR127" s="6">
        <f>IF($C127="OK",_xlfn.NUMBERVALUE(Plantilla!DP138),"")</f>
        <v/>
      </c>
      <c r="DS127">
        <f>IF($C127="OK",TEXT(Plantilla!DR138,"#"),"")</f>
        <v/>
      </c>
      <c r="DT127" s="6" t="n"/>
    </row>
    <row r="128">
      <c r="A128">
        <f>IF(Plantilla!$I$6="¡Perfecto!, Guarda el archivo y adjúntalo a tu interfaz de Nómina Electrónica","OK","Error")</f>
        <v/>
      </c>
      <c r="B128">
        <f>IF(Plantilla!$I$6="¡Perfecto!, Guarda el archivo y adjúntalo a tu interfaz de Nómina Electrónica",MID(Plantilla!$D$2,SEARCH("V",Plantilla!$D$2),10),"")</f>
        <v/>
      </c>
      <c r="C128">
        <f>Plantilla!C139</f>
        <v/>
      </c>
      <c r="D128">
        <f>IF($C128="OK",Plantilla!B139,"")</f>
        <v/>
      </c>
      <c r="E128">
        <f>IF($C128="OK",
   VLOOKUP(Plantilla!$E$4,'Tablas '!$AP$4:$AT$6,5,FALSE),
"")</f>
        <v/>
      </c>
      <c r="F128">
        <f>IF($C128="OK",TEXT(Plantilla!D139,"#"),"")</f>
        <v/>
      </c>
      <c r="G128">
        <f>IF($C128="OK",
   VLOOKUP(Plantilla!E139,'Tablas '!$B$4:$C$14,2,FALSE),
"")</f>
        <v/>
      </c>
      <c r="H128">
        <f>IF($C128="OK",TEXT(Plantilla!F139,"#"),"")</f>
        <v/>
      </c>
      <c r="I128">
        <f>IF($C128="OK",TEXT(Plantilla!G139,"#"),"")</f>
        <v/>
      </c>
      <c r="J128">
        <f>IF($C128="OK",TEXT(Plantilla!H139,"#"),"")</f>
        <v/>
      </c>
      <c r="K128">
        <f>IF($C128="OK",TEXT(Plantilla!I139,"#"),"")</f>
        <v/>
      </c>
      <c r="L128">
        <f>IF($C128="OK",TEXT(Plantilla!J139,"#"),"")</f>
        <v/>
      </c>
      <c r="M128">
        <f>IF($C128="OK",TEXT(Plantilla!K139,"#"),"")</f>
        <v/>
      </c>
      <c r="N128">
        <f>IF($C128="OK",
   CONCATENATE(YEAR(Plantilla!L139),"-",TEXT(MONTH(Plantilla!L139),"00"),"-",TEXT(DAY(Plantilla!L139),"00")),
"")</f>
        <v/>
      </c>
      <c r="O128">
        <f>IF($C128="OK",_xlfn.NUMBERVALUE(Plantilla!M139),"")</f>
        <v/>
      </c>
      <c r="P128">
        <f>IF($C128="OK",
   IF(Plantilla!N139&lt;&gt;"",
      CONCATENATE(YEAR(Plantilla!N139),"-",TEXT(MONTH(Plantilla!N139),"00"),"-",TEXT(DAY(Plantilla!N139),"00")),
   ""),
"")</f>
        <v/>
      </c>
      <c r="Q128">
        <f>IF($C128="OK",
   VLOOKUP(Plantilla!O139,'Tablas '!$E$4:$F$19,2,FALSE),
"")</f>
        <v/>
      </c>
      <c r="R128">
        <f>IF($C128="OK",
   VLOOKUP(Plantilla!P139,'Tablas '!$H$4:$I$5,2,FALSE),
"")</f>
        <v/>
      </c>
      <c r="S128">
        <f>IF($C128="OK",
   VLOOKUP(Plantilla!Q139,'Tablas '!$K$4:$L$8,2,FALSE),
"")</f>
        <v/>
      </c>
      <c r="T128">
        <f>IF($C128="OK",
   VLOOKUP(Plantilla!R139,'Tablas '!$AE$4:$AF$6,2,FALSE),
"")</f>
        <v/>
      </c>
      <c r="U128">
        <f>IF($C128="OK",
   VLOOKUP(Plantilla!S139,'Tablas '!$AE$4:$AF$6,2,FALSE),
"")</f>
        <v/>
      </c>
      <c r="V128">
        <f>IF($C128="OK",TEXT(Plantilla!T139,"#"),"")</f>
        <v/>
      </c>
      <c r="W128" s="84">
        <f>IF($C128="OK",
   VLOOKUP(Plantilla!U139,'Tablas '!$AM$4:$AN$1126,2,FALSE),
"")</f>
        <v/>
      </c>
      <c r="X128">
        <f>IF($C128="OK",TEXT(Plantilla!V139,"#"),"")</f>
        <v/>
      </c>
      <c r="Y128">
        <f>IF($C128="OK",
   CONCATENATE(YEAR(Plantilla!W139),"-",TEXT(MONTH(Plantilla!W139),"00"),"-",TEXT(DAY(Plantilla!W139),"00")),
"")</f>
        <v/>
      </c>
      <c r="Z128">
        <f>IF($C128="OK",
   CONCATENATE(YEAR(Plantilla!X139),"-",TEXT(MONTH(Plantilla!X139),"00"),"-",TEXT(DAY(Plantilla!X139),"00")),
"")</f>
        <v/>
      </c>
      <c r="AA128">
        <f>IF($C128="OK",
   TEXT(VLOOKUP(Plantilla!Y139,'Tablas '!$Q$4:$R$9,2,FALSE),"#"),
"")</f>
        <v/>
      </c>
      <c r="AB128">
        <f>IF($C128="OK",
   CONCATENATE(YEAR(Plantilla!Z139),"-",TEXT(MONTH(Plantilla!Z139),"00"),"-",TEXT(DAY(Plantilla!Z139),"00")),
"")</f>
        <v/>
      </c>
      <c r="AC128">
        <f>IF($C128="OK",
   TEXT(VLOOKUP(Plantilla!AA139,'Tablas '!$T$4:$U$13,2,FALSE),"#"),
"")</f>
        <v/>
      </c>
      <c r="AD128">
        <f>IF($C128="OK",TEXT(Plantilla!AB139,"#"),"")</f>
        <v/>
      </c>
      <c r="AE128">
        <f>IF($C128="OK",
   IF(Plantilla!AC139&lt;&gt;"",
      TEXT(VLOOKUP(Plantilla!AC139,'Tablas '!$W$4:$X$7,2,FALSE),"#"),
   ""),
"")</f>
        <v/>
      </c>
      <c r="AF128">
        <f>IF($C128="OK",TEXT(Plantilla!AD139,"#"),"")</f>
        <v/>
      </c>
      <c r="AG128" s="6">
        <f>IF($C128="OK",_xlfn.NUMBERVALUE(Plantilla!AE139),"")</f>
        <v/>
      </c>
      <c r="AH128" s="4">
        <f>IF($C128="OK",_xlfn.NUMBERVALUE(Plantilla!AF139),"")</f>
        <v/>
      </c>
      <c r="AI128" s="6">
        <f>IF($C128="OK",_xlfn.NUMBERVALUE(Plantilla!AG139),"")</f>
        <v/>
      </c>
      <c r="AJ128" s="6">
        <f>IF($C128="OK",_xlfn.NUMBERVALUE(Plantilla!AH139),"")</f>
        <v/>
      </c>
      <c r="AK128" s="6">
        <f>IF($C128="OK",_xlfn.NUMBERVALUE(Plantilla!AI139),"")</f>
        <v/>
      </c>
      <c r="AL128" s="6">
        <f>IF($C128="OK",_xlfn.NUMBERVALUE(Plantilla!AJ139),"")</f>
        <v/>
      </c>
      <c r="AM128" s="4">
        <f>IF($C128="OK",_xlfn.NUMBERVALUE(Plantilla!AK139),"")</f>
        <v/>
      </c>
      <c r="AN128" s="6">
        <f>IF($C128="OK",_xlfn.NUMBERVALUE(Plantilla!AL139),"")</f>
        <v/>
      </c>
      <c r="AO128" s="4">
        <f>IF($C128="OK",_xlfn.NUMBERVALUE(Plantilla!AM139),"")</f>
        <v/>
      </c>
      <c r="AP128" s="6">
        <f>IF($C128="OK",_xlfn.NUMBERVALUE(Plantilla!AN139),"")</f>
        <v/>
      </c>
      <c r="AQ128" s="4">
        <f>IF($C128="OK",_xlfn.NUMBERVALUE(Plantilla!AO139),"")</f>
        <v/>
      </c>
      <c r="AR128" s="6">
        <f>IF($C128="OK",_xlfn.NUMBERVALUE(Plantilla!AP139),"")</f>
        <v/>
      </c>
      <c r="AS128" s="4">
        <f>IF($C128="OK",_xlfn.NUMBERVALUE(Plantilla!AQ139),"")</f>
        <v/>
      </c>
      <c r="AT128" s="6">
        <f>IF($C128="OK",_xlfn.NUMBERVALUE(Plantilla!AR139),"")</f>
        <v/>
      </c>
      <c r="AU128" s="4">
        <f>IF($C128="OK",_xlfn.NUMBERVALUE(Plantilla!AS139),"")</f>
        <v/>
      </c>
      <c r="AV128" s="6">
        <f>IF($C128="OK",_xlfn.NUMBERVALUE(Plantilla!AT139),"")</f>
        <v/>
      </c>
      <c r="AW128" s="4">
        <f>IF($C128="OK",_xlfn.NUMBERVALUE(Plantilla!AU139),"")</f>
        <v/>
      </c>
      <c r="AX128" s="6">
        <f>IF($C128="OK",_xlfn.NUMBERVALUE(Plantilla!AV139),"")</f>
        <v/>
      </c>
      <c r="AY128" s="4">
        <f>IF($C128="OK",_xlfn.NUMBERVALUE(Plantilla!AW139),"")</f>
        <v/>
      </c>
      <c r="AZ128" s="6">
        <f>IF($C128="OK",_xlfn.NUMBERVALUE(Plantilla!AX139),"")</f>
        <v/>
      </c>
      <c r="BA128">
        <f>IF($C128="OK",_xlfn.NUMBERVALUE(Plantilla!AY139),"")</f>
        <v/>
      </c>
      <c r="BB128">
        <f>IF($C128="OK",_xlfn.NUMBERVALUE(Plantilla!AZ139),"")</f>
        <v/>
      </c>
      <c r="BC128" s="4">
        <f>IF($C128="OK",_xlfn.NUMBERVALUE(Plantilla!BA139),"")</f>
        <v/>
      </c>
      <c r="BD128" s="6">
        <f>IF($C128="OK",_xlfn.NUMBERVALUE(Plantilla!BB139),"")</f>
        <v/>
      </c>
      <c r="BE128" s="4">
        <f>IF($C128="OK",_xlfn.NUMBERVALUE(Plantilla!BC139),"")</f>
        <v/>
      </c>
      <c r="BF128" s="6">
        <f>IF($C128="OK",_xlfn.NUMBERVALUE(Plantilla!BD139),"")</f>
        <v/>
      </c>
      <c r="BG128" s="4">
        <f>IF($C128="OK",_xlfn.NUMBERVALUE(Plantilla!BE139),"")</f>
        <v/>
      </c>
      <c r="BH128" s="6">
        <f>IF($C128="OK",_xlfn.NUMBERVALUE(Plantilla!BF139),"")</f>
        <v/>
      </c>
      <c r="BI128" s="110">
        <f>IF($C128="OK",_xlfn.NUMBERVALUE(Plantilla!BG139),"")</f>
        <v/>
      </c>
      <c r="BJ128" s="6">
        <f>IF($C128="OK",_xlfn.NUMBERVALUE(Plantilla!BH139),"")</f>
        <v/>
      </c>
      <c r="BK128" s="109">
        <f>IF($C128="OK",_xlfn.NUMBERVALUE(Plantilla!BI139),"")</f>
        <v/>
      </c>
      <c r="BL128" s="6">
        <f>IF($C128="OK",
   IF(Plantilla!BJ139&lt;&gt;"",
      TEXT(VLOOKUP(Plantilla!BJ139,'Tablas '!$Z$4:$AA$6,2,FALSE),"#"),
   ""),
"")</f>
        <v/>
      </c>
      <c r="BM128" s="4">
        <f>IF($C128="OK",_xlfn.NUMBERVALUE(Plantilla!BK139),"")</f>
        <v/>
      </c>
      <c r="BN128" s="4">
        <f>IF($C128="OK",_xlfn.NUMBERVALUE(Plantilla!BL139),"")</f>
        <v/>
      </c>
      <c r="BO128" s="6">
        <f>IF($C128="OK",_xlfn.NUMBERVALUE(Plantilla!BM139),"")</f>
        <v/>
      </c>
      <c r="BP128" s="4">
        <f>IF($C128="OK",_xlfn.NUMBERVALUE(Plantilla!BN139),"")</f>
        <v/>
      </c>
      <c r="BQ128" s="6">
        <f>IF($C128="OK",_xlfn.NUMBERVALUE(Plantilla!BO139),"")</f>
        <v/>
      </c>
      <c r="BR128" s="4">
        <f>IF($C128="OK",_xlfn.NUMBERVALUE(Plantilla!BP139),"")</f>
        <v/>
      </c>
      <c r="BS128" s="6">
        <f>IF($C128="OK",_xlfn.NUMBERVALUE(Plantilla!BQ139),"")</f>
        <v/>
      </c>
      <c r="BT128" s="4">
        <f>IF($C128="OK",_xlfn.NUMBERVALUE(Plantilla!BR139),"")</f>
        <v/>
      </c>
      <c r="BU128" s="6">
        <f>IF($C128="OK",_xlfn.NUMBERVALUE(Plantilla!BS139),"")</f>
        <v/>
      </c>
      <c r="BV128" s="6">
        <f>IF($C128="OK",_xlfn.NUMBERVALUE(Plantilla!BT139),"")</f>
        <v/>
      </c>
      <c r="BW128" s="6">
        <f>IF($C128="OK",_xlfn.NUMBERVALUE(Plantilla!BU139),"")</f>
        <v/>
      </c>
      <c r="BX128" s="6">
        <f>IF($C128="OK",_xlfn.NUMBERVALUE(Plantilla!BV139),"")</f>
        <v/>
      </c>
      <c r="BY128" s="6">
        <f>IF($C128="OK",_xlfn.NUMBERVALUE(Plantilla!BW139),"")</f>
        <v/>
      </c>
      <c r="BZ128" s="6">
        <f>IF($C128="OK",_xlfn.NUMBERVALUE(Plantilla!BX139),"")</f>
        <v/>
      </c>
      <c r="CA128" s="6">
        <f>IF($C128="OK",_xlfn.NUMBERVALUE(Plantilla!BY139),"")</f>
        <v/>
      </c>
      <c r="CB128" s="6">
        <f>IF($C128="OK",_xlfn.NUMBERVALUE(Plantilla!BZ139),"")</f>
        <v/>
      </c>
      <c r="CC128" s="6">
        <f>IF($C128="OK",_xlfn.NUMBERVALUE(Plantilla!CA139),"")</f>
        <v/>
      </c>
      <c r="CD128" s="6">
        <f>IF($C128="OK",_xlfn.NUMBERVALUE(Plantilla!CB139),"")</f>
        <v/>
      </c>
      <c r="CE128" s="6">
        <f>IF($C128="OK",_xlfn.NUMBERVALUE(Plantilla!CC139),"")</f>
        <v/>
      </c>
      <c r="CF128" s="4">
        <f>IF($C128="OK",_xlfn.NUMBERVALUE(Plantilla!CD139),"")</f>
        <v/>
      </c>
      <c r="CG128" s="6">
        <f>IF($C128="OK",_xlfn.NUMBERVALUE(Plantilla!CE139),"")</f>
        <v/>
      </c>
      <c r="CH128" s="6">
        <f>IF($C128="OK",_xlfn.NUMBERVALUE(Plantilla!CF139),"")</f>
        <v/>
      </c>
      <c r="CI128" s="6">
        <f>IF($C128="OK",_xlfn.NUMBERVALUE(Plantilla!CG139),"")</f>
        <v/>
      </c>
      <c r="CJ128" s="6">
        <f>IF($C128="OK",_xlfn.NUMBERVALUE(Plantilla!CH139),"")</f>
        <v/>
      </c>
      <c r="CK128" s="6">
        <f>IF($C128="OK",_xlfn.NUMBERVALUE(Plantilla!CI139),"")</f>
        <v/>
      </c>
      <c r="CL128" s="6">
        <f>IF($C128="OK",_xlfn.NUMBERVALUE(Plantilla!CJ139),"")</f>
        <v/>
      </c>
      <c r="CM128">
        <f>IF($C128="OK",TEXT(Plantilla!CK139,"#"),"")</f>
        <v/>
      </c>
      <c r="CN128" s="6">
        <f>IF($C128="OK",_xlfn.NUMBERVALUE(Plantilla!CL139),"")</f>
        <v/>
      </c>
      <c r="CO128" s="6">
        <f>IF($C128="OK",_xlfn.NUMBERVALUE(Plantilla!CM139),"")</f>
        <v/>
      </c>
      <c r="CP128" s="110">
        <f>IF($C128="OK",_xlfn.NUMBERVALUE(Plantilla!CN139),"")</f>
        <v/>
      </c>
      <c r="CQ128" s="6">
        <f>IF($C128="OK",_xlfn.NUMBERVALUE(Plantilla!CO139),"")</f>
        <v/>
      </c>
      <c r="CR128" s="109">
        <f>IF($C128="OK",_xlfn.NUMBERVALUE(Plantilla!CP139),"")</f>
        <v/>
      </c>
      <c r="CS128" s="110">
        <f>IF($C128="OK",_xlfn.NUMBERVALUE(Plantilla!CQ139),"")</f>
        <v/>
      </c>
      <c r="CT128" s="6">
        <f>IF($C128="OK",_xlfn.NUMBERVALUE(Plantilla!CR139),"")</f>
        <v/>
      </c>
      <c r="CU128" s="109">
        <f>IF($C128="OK",_xlfn.NUMBERVALUE(Plantilla!CS139),"")</f>
        <v/>
      </c>
      <c r="CV128" s="110">
        <f>IF($C128="OK",_xlfn.NUMBERVALUE(Plantilla!CT139),"")</f>
        <v/>
      </c>
      <c r="CW128" s="6">
        <f>IF($C128="OK",_xlfn.NUMBERVALUE(Plantilla!CU139),"")</f>
        <v/>
      </c>
      <c r="CX128" s="82">
        <f>IF($C128="OK",_xlfn.NUMBERVALUE(Plantilla!CV139),"")</f>
        <v/>
      </c>
      <c r="CY128" s="6">
        <f>IF($C128="OK",_xlfn.NUMBERVALUE(Plantilla!CW139),"")</f>
        <v/>
      </c>
      <c r="CZ128" s="82">
        <f>IF($C128="OK",_xlfn.NUMBERVALUE(Plantilla!CX139),"")</f>
        <v/>
      </c>
      <c r="DA128" s="6">
        <f>IF($C128="OK",_xlfn.NUMBERVALUE(Plantilla!CY139),"")</f>
        <v/>
      </c>
      <c r="DB128" s="109">
        <f>IF($C128="OK",_xlfn.NUMBERVALUE(Plantilla!CZ139),"")</f>
        <v/>
      </c>
      <c r="DC128" s="6">
        <f>IF($C128="OK",_xlfn.NUMBERVALUE(Plantilla!DA139),"")</f>
        <v/>
      </c>
      <c r="DD128" s="6">
        <f>IF($C128="OK",TEXT(Plantilla!DB139,"#"),"")</f>
        <v/>
      </c>
      <c r="DE128" s="6">
        <f>IF($C128="OK",_xlfn.NUMBERVALUE(Plantilla!DC139),"")</f>
        <v/>
      </c>
      <c r="DF128" s="4">
        <f>IF($C128="OK",_xlfn.NUMBERVALUE(Plantilla!DD139),"")</f>
        <v/>
      </c>
      <c r="DG128" s="6">
        <f>IF($C128="OK",_xlfn.NUMBERVALUE(Plantilla!DE139),"")</f>
        <v/>
      </c>
      <c r="DH128" s="6">
        <f>IF($C128="OK",_xlfn.NUMBERVALUE(Plantilla!DF139),"")</f>
        <v/>
      </c>
      <c r="DI128" s="6">
        <f>IF($C128="OK",_xlfn.NUMBERVALUE(Plantilla!DG139),"")</f>
        <v/>
      </c>
      <c r="DJ128" s="6">
        <f>IF($C128="OK",_xlfn.NUMBERVALUE(Plantilla!DH139),"")</f>
        <v/>
      </c>
      <c r="DK128" s="6">
        <f>IF($C128="OK",_xlfn.NUMBERVALUE(Plantilla!DI139),"")</f>
        <v/>
      </c>
      <c r="DL128" s="6">
        <f>IF($C128="OK",_xlfn.NUMBERVALUE(Plantilla!DJ139),"")</f>
        <v/>
      </c>
      <c r="DM128" s="6">
        <f>IF($C128="OK",_xlfn.NUMBERVALUE(Plantilla!DK139),"")</f>
        <v/>
      </c>
      <c r="DN128" s="6">
        <f>IF($C128="OK",_xlfn.NUMBERVALUE(Plantilla!DL139),"")</f>
        <v/>
      </c>
      <c r="DO128" s="6">
        <f>IF($C128="OK",_xlfn.NUMBERVALUE(Plantilla!DM139),"")</f>
        <v/>
      </c>
      <c r="DP128" s="6">
        <f>IF($C128="OK",_xlfn.NUMBERVALUE(Plantilla!DN139),"")</f>
        <v/>
      </c>
      <c r="DQ128" s="6">
        <f>IF($C128="OK",_xlfn.NUMBERVALUE(Plantilla!DO139),"")</f>
        <v/>
      </c>
      <c r="DR128" s="6">
        <f>IF($C128="OK",_xlfn.NUMBERVALUE(Plantilla!DP139),"")</f>
        <v/>
      </c>
      <c r="DS128">
        <f>IF($C128="OK",TEXT(Plantilla!DR139,"#"),"")</f>
        <v/>
      </c>
      <c r="DT128" s="6" t="n"/>
    </row>
    <row r="129">
      <c r="A129">
        <f>IF(Plantilla!$I$6="¡Perfecto!, Guarda el archivo y adjúntalo a tu interfaz de Nómina Electrónica","OK","Error")</f>
        <v/>
      </c>
      <c r="B129">
        <f>IF(Plantilla!$I$6="¡Perfecto!, Guarda el archivo y adjúntalo a tu interfaz de Nómina Electrónica",MID(Plantilla!$D$2,SEARCH("V",Plantilla!$D$2),10),"")</f>
        <v/>
      </c>
      <c r="C129">
        <f>Plantilla!C140</f>
        <v/>
      </c>
      <c r="D129">
        <f>IF($C129="OK",Plantilla!B140,"")</f>
        <v/>
      </c>
      <c r="E129">
        <f>IF($C129="OK",
   VLOOKUP(Plantilla!$E$4,'Tablas '!$AP$4:$AT$6,5,FALSE),
"")</f>
        <v/>
      </c>
      <c r="F129">
        <f>IF($C129="OK",TEXT(Plantilla!D140,"#"),"")</f>
        <v/>
      </c>
      <c r="G129">
        <f>IF($C129="OK",
   VLOOKUP(Plantilla!E140,'Tablas '!$B$4:$C$14,2,FALSE),
"")</f>
        <v/>
      </c>
      <c r="H129">
        <f>IF($C129="OK",TEXT(Plantilla!F140,"#"),"")</f>
        <v/>
      </c>
      <c r="I129">
        <f>IF($C129="OK",TEXT(Plantilla!G140,"#"),"")</f>
        <v/>
      </c>
      <c r="J129">
        <f>IF($C129="OK",TEXT(Plantilla!H140,"#"),"")</f>
        <v/>
      </c>
      <c r="K129">
        <f>IF($C129="OK",TEXT(Plantilla!I140,"#"),"")</f>
        <v/>
      </c>
      <c r="L129">
        <f>IF($C129="OK",TEXT(Plantilla!J140,"#"),"")</f>
        <v/>
      </c>
      <c r="M129">
        <f>IF($C129="OK",TEXT(Plantilla!K140,"#"),"")</f>
        <v/>
      </c>
      <c r="N129">
        <f>IF($C129="OK",
   CONCATENATE(YEAR(Plantilla!L140),"-",TEXT(MONTH(Plantilla!L140),"00"),"-",TEXT(DAY(Plantilla!L140),"00")),
"")</f>
        <v/>
      </c>
      <c r="O129">
        <f>IF($C129="OK",_xlfn.NUMBERVALUE(Plantilla!M140),"")</f>
        <v/>
      </c>
      <c r="P129">
        <f>IF($C129="OK",
   IF(Plantilla!N140&lt;&gt;"",
      CONCATENATE(YEAR(Plantilla!N140),"-",TEXT(MONTH(Plantilla!N140),"00"),"-",TEXT(DAY(Plantilla!N140),"00")),
   ""),
"")</f>
        <v/>
      </c>
      <c r="Q129">
        <f>IF($C129="OK",
   VLOOKUP(Plantilla!O140,'Tablas '!$E$4:$F$19,2,FALSE),
"")</f>
        <v/>
      </c>
      <c r="R129">
        <f>IF($C129="OK",
   VLOOKUP(Plantilla!P140,'Tablas '!$H$4:$I$5,2,FALSE),
"")</f>
        <v/>
      </c>
      <c r="S129">
        <f>IF($C129="OK",
   VLOOKUP(Plantilla!Q140,'Tablas '!$K$4:$L$8,2,FALSE),
"")</f>
        <v/>
      </c>
      <c r="T129">
        <f>IF($C129="OK",
   VLOOKUP(Plantilla!R140,'Tablas '!$AE$4:$AF$6,2,FALSE),
"")</f>
        <v/>
      </c>
      <c r="U129">
        <f>IF($C129="OK",
   VLOOKUP(Plantilla!S140,'Tablas '!$AE$4:$AF$6,2,FALSE),
"")</f>
        <v/>
      </c>
      <c r="V129">
        <f>IF($C129="OK",TEXT(Plantilla!T140,"#"),"")</f>
        <v/>
      </c>
      <c r="W129" s="84">
        <f>IF($C129="OK",
   VLOOKUP(Plantilla!U140,'Tablas '!$AM$4:$AN$1126,2,FALSE),
"")</f>
        <v/>
      </c>
      <c r="X129">
        <f>IF($C129="OK",TEXT(Plantilla!V140,"#"),"")</f>
        <v/>
      </c>
      <c r="Y129">
        <f>IF($C129="OK",
   CONCATENATE(YEAR(Plantilla!W140),"-",TEXT(MONTH(Plantilla!W140),"00"),"-",TEXT(DAY(Plantilla!W140),"00")),
"")</f>
        <v/>
      </c>
      <c r="Z129">
        <f>IF($C129="OK",
   CONCATENATE(YEAR(Plantilla!X140),"-",TEXT(MONTH(Plantilla!X140),"00"),"-",TEXT(DAY(Plantilla!X140),"00")),
"")</f>
        <v/>
      </c>
      <c r="AA129">
        <f>IF($C129="OK",
   TEXT(VLOOKUP(Plantilla!Y140,'Tablas '!$Q$4:$R$9,2,FALSE),"#"),
"")</f>
        <v/>
      </c>
      <c r="AB129">
        <f>IF($C129="OK",
   CONCATENATE(YEAR(Plantilla!Z140),"-",TEXT(MONTH(Plantilla!Z140),"00"),"-",TEXT(DAY(Plantilla!Z140),"00")),
"")</f>
        <v/>
      </c>
      <c r="AC129">
        <f>IF($C129="OK",
   TEXT(VLOOKUP(Plantilla!AA140,'Tablas '!$T$4:$U$13,2,FALSE),"#"),
"")</f>
        <v/>
      </c>
      <c r="AD129">
        <f>IF($C129="OK",TEXT(Plantilla!AB140,"#"),"")</f>
        <v/>
      </c>
      <c r="AE129">
        <f>IF($C129="OK",
   IF(Plantilla!AC140&lt;&gt;"",
      TEXT(VLOOKUP(Plantilla!AC140,'Tablas '!$W$4:$X$7,2,FALSE),"#"),
   ""),
"")</f>
        <v/>
      </c>
      <c r="AF129">
        <f>IF($C129="OK",TEXT(Plantilla!AD140,"#"),"")</f>
        <v/>
      </c>
      <c r="AG129" s="6">
        <f>IF($C129="OK",_xlfn.NUMBERVALUE(Plantilla!AE140),"")</f>
        <v/>
      </c>
      <c r="AH129" s="4">
        <f>IF($C129="OK",_xlfn.NUMBERVALUE(Plantilla!AF140),"")</f>
        <v/>
      </c>
      <c r="AI129" s="6">
        <f>IF($C129="OK",_xlfn.NUMBERVALUE(Plantilla!AG140),"")</f>
        <v/>
      </c>
      <c r="AJ129" s="6">
        <f>IF($C129="OK",_xlfn.NUMBERVALUE(Plantilla!AH140),"")</f>
        <v/>
      </c>
      <c r="AK129" s="6">
        <f>IF($C129="OK",_xlfn.NUMBERVALUE(Plantilla!AI140),"")</f>
        <v/>
      </c>
      <c r="AL129" s="6">
        <f>IF($C129="OK",_xlfn.NUMBERVALUE(Plantilla!AJ140),"")</f>
        <v/>
      </c>
      <c r="AM129" s="4">
        <f>IF($C129="OK",_xlfn.NUMBERVALUE(Plantilla!AK140),"")</f>
        <v/>
      </c>
      <c r="AN129" s="6">
        <f>IF($C129="OK",_xlfn.NUMBERVALUE(Plantilla!AL140),"")</f>
        <v/>
      </c>
      <c r="AO129" s="4">
        <f>IF($C129="OK",_xlfn.NUMBERVALUE(Plantilla!AM140),"")</f>
        <v/>
      </c>
      <c r="AP129" s="6">
        <f>IF($C129="OK",_xlfn.NUMBERVALUE(Plantilla!AN140),"")</f>
        <v/>
      </c>
      <c r="AQ129" s="4">
        <f>IF($C129="OK",_xlfn.NUMBERVALUE(Plantilla!AO140),"")</f>
        <v/>
      </c>
      <c r="AR129" s="6">
        <f>IF($C129="OK",_xlfn.NUMBERVALUE(Plantilla!AP140),"")</f>
        <v/>
      </c>
      <c r="AS129" s="4">
        <f>IF($C129="OK",_xlfn.NUMBERVALUE(Plantilla!AQ140),"")</f>
        <v/>
      </c>
      <c r="AT129" s="6">
        <f>IF($C129="OK",_xlfn.NUMBERVALUE(Plantilla!AR140),"")</f>
        <v/>
      </c>
      <c r="AU129" s="4">
        <f>IF($C129="OK",_xlfn.NUMBERVALUE(Plantilla!AS140),"")</f>
        <v/>
      </c>
      <c r="AV129" s="6">
        <f>IF($C129="OK",_xlfn.NUMBERVALUE(Plantilla!AT140),"")</f>
        <v/>
      </c>
      <c r="AW129" s="4">
        <f>IF($C129="OK",_xlfn.NUMBERVALUE(Plantilla!AU140),"")</f>
        <v/>
      </c>
      <c r="AX129" s="6">
        <f>IF($C129="OK",_xlfn.NUMBERVALUE(Plantilla!AV140),"")</f>
        <v/>
      </c>
      <c r="AY129" s="4">
        <f>IF($C129="OK",_xlfn.NUMBERVALUE(Plantilla!AW140),"")</f>
        <v/>
      </c>
      <c r="AZ129" s="6">
        <f>IF($C129="OK",_xlfn.NUMBERVALUE(Plantilla!AX140),"")</f>
        <v/>
      </c>
      <c r="BA129">
        <f>IF($C129="OK",_xlfn.NUMBERVALUE(Plantilla!AY140),"")</f>
        <v/>
      </c>
      <c r="BB129">
        <f>IF($C129="OK",_xlfn.NUMBERVALUE(Plantilla!AZ140),"")</f>
        <v/>
      </c>
      <c r="BC129" s="4">
        <f>IF($C129="OK",_xlfn.NUMBERVALUE(Plantilla!BA140),"")</f>
        <v/>
      </c>
      <c r="BD129" s="6">
        <f>IF($C129="OK",_xlfn.NUMBERVALUE(Plantilla!BB140),"")</f>
        <v/>
      </c>
      <c r="BE129" s="4">
        <f>IF($C129="OK",_xlfn.NUMBERVALUE(Plantilla!BC140),"")</f>
        <v/>
      </c>
      <c r="BF129" s="6">
        <f>IF($C129="OK",_xlfn.NUMBERVALUE(Plantilla!BD140),"")</f>
        <v/>
      </c>
      <c r="BG129" s="4">
        <f>IF($C129="OK",_xlfn.NUMBERVALUE(Plantilla!BE140),"")</f>
        <v/>
      </c>
      <c r="BH129" s="6">
        <f>IF($C129="OK",_xlfn.NUMBERVALUE(Plantilla!BF140),"")</f>
        <v/>
      </c>
      <c r="BI129" s="110">
        <f>IF($C129="OK",_xlfn.NUMBERVALUE(Plantilla!BG140),"")</f>
        <v/>
      </c>
      <c r="BJ129" s="6">
        <f>IF($C129="OK",_xlfn.NUMBERVALUE(Plantilla!BH140),"")</f>
        <v/>
      </c>
      <c r="BK129" s="109">
        <f>IF($C129="OK",_xlfn.NUMBERVALUE(Plantilla!BI140),"")</f>
        <v/>
      </c>
      <c r="BL129" s="6">
        <f>IF($C129="OK",
   IF(Plantilla!BJ140&lt;&gt;"",
      TEXT(VLOOKUP(Plantilla!BJ140,'Tablas '!$Z$4:$AA$6,2,FALSE),"#"),
   ""),
"")</f>
        <v/>
      </c>
      <c r="BM129" s="4">
        <f>IF($C129="OK",_xlfn.NUMBERVALUE(Plantilla!BK140),"")</f>
        <v/>
      </c>
      <c r="BN129" s="4">
        <f>IF($C129="OK",_xlfn.NUMBERVALUE(Plantilla!BL140),"")</f>
        <v/>
      </c>
      <c r="BO129" s="6">
        <f>IF($C129="OK",_xlfn.NUMBERVALUE(Plantilla!BM140),"")</f>
        <v/>
      </c>
      <c r="BP129" s="4">
        <f>IF($C129="OK",_xlfn.NUMBERVALUE(Plantilla!BN140),"")</f>
        <v/>
      </c>
      <c r="BQ129" s="6">
        <f>IF($C129="OK",_xlfn.NUMBERVALUE(Plantilla!BO140),"")</f>
        <v/>
      </c>
      <c r="BR129" s="4">
        <f>IF($C129="OK",_xlfn.NUMBERVALUE(Plantilla!BP140),"")</f>
        <v/>
      </c>
      <c r="BS129" s="6">
        <f>IF($C129="OK",_xlfn.NUMBERVALUE(Plantilla!BQ140),"")</f>
        <v/>
      </c>
      <c r="BT129" s="4">
        <f>IF($C129="OK",_xlfn.NUMBERVALUE(Plantilla!BR140),"")</f>
        <v/>
      </c>
      <c r="BU129" s="6">
        <f>IF($C129="OK",_xlfn.NUMBERVALUE(Plantilla!BS140),"")</f>
        <v/>
      </c>
      <c r="BV129" s="6">
        <f>IF($C129="OK",_xlfn.NUMBERVALUE(Plantilla!BT140),"")</f>
        <v/>
      </c>
      <c r="BW129" s="6">
        <f>IF($C129="OK",_xlfn.NUMBERVALUE(Plantilla!BU140),"")</f>
        <v/>
      </c>
      <c r="BX129" s="6">
        <f>IF($C129="OK",_xlfn.NUMBERVALUE(Plantilla!BV140),"")</f>
        <v/>
      </c>
      <c r="BY129" s="6">
        <f>IF($C129="OK",_xlfn.NUMBERVALUE(Plantilla!BW140),"")</f>
        <v/>
      </c>
      <c r="BZ129" s="6">
        <f>IF($C129="OK",_xlfn.NUMBERVALUE(Plantilla!BX140),"")</f>
        <v/>
      </c>
      <c r="CA129" s="6">
        <f>IF($C129="OK",_xlfn.NUMBERVALUE(Plantilla!BY140),"")</f>
        <v/>
      </c>
      <c r="CB129" s="6">
        <f>IF($C129="OK",_xlfn.NUMBERVALUE(Plantilla!BZ140),"")</f>
        <v/>
      </c>
      <c r="CC129" s="6">
        <f>IF($C129="OK",_xlfn.NUMBERVALUE(Plantilla!CA140),"")</f>
        <v/>
      </c>
      <c r="CD129" s="6">
        <f>IF($C129="OK",_xlfn.NUMBERVALUE(Plantilla!CB140),"")</f>
        <v/>
      </c>
      <c r="CE129" s="6">
        <f>IF($C129="OK",_xlfn.NUMBERVALUE(Plantilla!CC140),"")</f>
        <v/>
      </c>
      <c r="CF129" s="4">
        <f>IF($C129="OK",_xlfn.NUMBERVALUE(Plantilla!CD140),"")</f>
        <v/>
      </c>
      <c r="CG129" s="6">
        <f>IF($C129="OK",_xlfn.NUMBERVALUE(Plantilla!CE140),"")</f>
        <v/>
      </c>
      <c r="CH129" s="6">
        <f>IF($C129="OK",_xlfn.NUMBERVALUE(Plantilla!CF140),"")</f>
        <v/>
      </c>
      <c r="CI129" s="6">
        <f>IF($C129="OK",_xlfn.NUMBERVALUE(Plantilla!CG140),"")</f>
        <v/>
      </c>
      <c r="CJ129" s="6">
        <f>IF($C129="OK",_xlfn.NUMBERVALUE(Plantilla!CH140),"")</f>
        <v/>
      </c>
      <c r="CK129" s="6">
        <f>IF($C129="OK",_xlfn.NUMBERVALUE(Plantilla!CI140),"")</f>
        <v/>
      </c>
      <c r="CL129" s="6">
        <f>IF($C129="OK",_xlfn.NUMBERVALUE(Plantilla!CJ140),"")</f>
        <v/>
      </c>
      <c r="CM129">
        <f>IF($C129="OK",TEXT(Plantilla!CK140,"#"),"")</f>
        <v/>
      </c>
      <c r="CN129" s="6">
        <f>IF($C129="OK",_xlfn.NUMBERVALUE(Plantilla!CL140),"")</f>
        <v/>
      </c>
      <c r="CO129" s="6">
        <f>IF($C129="OK",_xlfn.NUMBERVALUE(Plantilla!CM140),"")</f>
        <v/>
      </c>
      <c r="CP129" s="110">
        <f>IF($C129="OK",_xlfn.NUMBERVALUE(Plantilla!CN140),"")</f>
        <v/>
      </c>
      <c r="CQ129" s="6">
        <f>IF($C129="OK",_xlfn.NUMBERVALUE(Plantilla!CO140),"")</f>
        <v/>
      </c>
      <c r="CR129" s="109">
        <f>IF($C129="OK",_xlfn.NUMBERVALUE(Plantilla!CP140),"")</f>
        <v/>
      </c>
      <c r="CS129" s="110">
        <f>IF($C129="OK",_xlfn.NUMBERVALUE(Plantilla!CQ140),"")</f>
        <v/>
      </c>
      <c r="CT129" s="6">
        <f>IF($C129="OK",_xlfn.NUMBERVALUE(Plantilla!CR140),"")</f>
        <v/>
      </c>
      <c r="CU129" s="109">
        <f>IF($C129="OK",_xlfn.NUMBERVALUE(Plantilla!CS140),"")</f>
        <v/>
      </c>
      <c r="CV129" s="110">
        <f>IF($C129="OK",_xlfn.NUMBERVALUE(Plantilla!CT140),"")</f>
        <v/>
      </c>
      <c r="CW129" s="6">
        <f>IF($C129="OK",_xlfn.NUMBERVALUE(Plantilla!CU140),"")</f>
        <v/>
      </c>
      <c r="CX129" s="82">
        <f>IF($C129="OK",_xlfn.NUMBERVALUE(Plantilla!CV140),"")</f>
        <v/>
      </c>
      <c r="CY129" s="6">
        <f>IF($C129="OK",_xlfn.NUMBERVALUE(Plantilla!CW140),"")</f>
        <v/>
      </c>
      <c r="CZ129" s="82">
        <f>IF($C129="OK",_xlfn.NUMBERVALUE(Plantilla!CX140),"")</f>
        <v/>
      </c>
      <c r="DA129" s="6">
        <f>IF($C129="OK",_xlfn.NUMBERVALUE(Plantilla!CY140),"")</f>
        <v/>
      </c>
      <c r="DB129" s="109">
        <f>IF($C129="OK",_xlfn.NUMBERVALUE(Plantilla!CZ140),"")</f>
        <v/>
      </c>
      <c r="DC129" s="6">
        <f>IF($C129="OK",_xlfn.NUMBERVALUE(Plantilla!DA140),"")</f>
        <v/>
      </c>
      <c r="DD129" s="6">
        <f>IF($C129="OK",TEXT(Plantilla!DB140,"#"),"")</f>
        <v/>
      </c>
      <c r="DE129" s="6">
        <f>IF($C129="OK",_xlfn.NUMBERVALUE(Plantilla!DC140),"")</f>
        <v/>
      </c>
      <c r="DF129" s="4">
        <f>IF($C129="OK",_xlfn.NUMBERVALUE(Plantilla!DD140),"")</f>
        <v/>
      </c>
      <c r="DG129" s="6">
        <f>IF($C129="OK",_xlfn.NUMBERVALUE(Plantilla!DE140),"")</f>
        <v/>
      </c>
      <c r="DH129" s="6">
        <f>IF($C129="OK",_xlfn.NUMBERVALUE(Plantilla!DF140),"")</f>
        <v/>
      </c>
      <c r="DI129" s="6">
        <f>IF($C129="OK",_xlfn.NUMBERVALUE(Plantilla!DG140),"")</f>
        <v/>
      </c>
      <c r="DJ129" s="6">
        <f>IF($C129="OK",_xlfn.NUMBERVALUE(Plantilla!DH140),"")</f>
        <v/>
      </c>
      <c r="DK129" s="6">
        <f>IF($C129="OK",_xlfn.NUMBERVALUE(Plantilla!DI140),"")</f>
        <v/>
      </c>
      <c r="DL129" s="6">
        <f>IF($C129="OK",_xlfn.NUMBERVALUE(Plantilla!DJ140),"")</f>
        <v/>
      </c>
      <c r="DM129" s="6">
        <f>IF($C129="OK",_xlfn.NUMBERVALUE(Plantilla!DK140),"")</f>
        <v/>
      </c>
      <c r="DN129" s="6">
        <f>IF($C129="OK",_xlfn.NUMBERVALUE(Plantilla!DL140),"")</f>
        <v/>
      </c>
      <c r="DO129" s="6">
        <f>IF($C129="OK",_xlfn.NUMBERVALUE(Plantilla!DM140),"")</f>
        <v/>
      </c>
      <c r="DP129" s="6">
        <f>IF($C129="OK",_xlfn.NUMBERVALUE(Plantilla!DN140),"")</f>
        <v/>
      </c>
      <c r="DQ129" s="6">
        <f>IF($C129="OK",_xlfn.NUMBERVALUE(Plantilla!DO140),"")</f>
        <v/>
      </c>
      <c r="DR129" s="6">
        <f>IF($C129="OK",_xlfn.NUMBERVALUE(Plantilla!DP140),"")</f>
        <v/>
      </c>
      <c r="DS129">
        <f>IF($C129="OK",TEXT(Plantilla!DR140,"#"),"")</f>
        <v/>
      </c>
      <c r="DT129" s="6" t="n"/>
    </row>
    <row r="130">
      <c r="A130">
        <f>IF(Plantilla!$I$6="¡Perfecto!, Guarda el archivo y adjúntalo a tu interfaz de Nómina Electrónica","OK","Error")</f>
        <v/>
      </c>
      <c r="B130">
        <f>IF(Plantilla!$I$6="¡Perfecto!, Guarda el archivo y adjúntalo a tu interfaz de Nómina Electrónica",MID(Plantilla!$D$2,SEARCH("V",Plantilla!$D$2),10),"")</f>
        <v/>
      </c>
      <c r="C130">
        <f>Plantilla!C141</f>
        <v/>
      </c>
      <c r="D130">
        <f>IF($C130="OK",Plantilla!B141,"")</f>
        <v/>
      </c>
      <c r="E130">
        <f>IF($C130="OK",
   VLOOKUP(Plantilla!$E$4,'Tablas '!$AP$4:$AT$6,5,FALSE),
"")</f>
        <v/>
      </c>
      <c r="F130">
        <f>IF($C130="OK",TEXT(Plantilla!D141,"#"),"")</f>
        <v/>
      </c>
      <c r="G130">
        <f>IF($C130="OK",
   VLOOKUP(Plantilla!E141,'Tablas '!$B$4:$C$14,2,FALSE),
"")</f>
        <v/>
      </c>
      <c r="H130">
        <f>IF($C130="OK",TEXT(Plantilla!F141,"#"),"")</f>
        <v/>
      </c>
      <c r="I130">
        <f>IF($C130="OK",TEXT(Plantilla!G141,"#"),"")</f>
        <v/>
      </c>
      <c r="J130">
        <f>IF($C130="OK",TEXT(Plantilla!H141,"#"),"")</f>
        <v/>
      </c>
      <c r="K130">
        <f>IF($C130="OK",TEXT(Plantilla!I141,"#"),"")</f>
        <v/>
      </c>
      <c r="L130">
        <f>IF($C130="OK",TEXT(Plantilla!J141,"#"),"")</f>
        <v/>
      </c>
      <c r="M130">
        <f>IF($C130="OK",TEXT(Plantilla!K141,"#"),"")</f>
        <v/>
      </c>
      <c r="N130">
        <f>IF($C130="OK",
   CONCATENATE(YEAR(Plantilla!L141),"-",TEXT(MONTH(Plantilla!L141),"00"),"-",TEXT(DAY(Plantilla!L141),"00")),
"")</f>
        <v/>
      </c>
      <c r="O130">
        <f>IF($C130="OK",_xlfn.NUMBERVALUE(Plantilla!M141),"")</f>
        <v/>
      </c>
      <c r="P130">
        <f>IF($C130="OK",
   IF(Plantilla!N141&lt;&gt;"",
      CONCATENATE(YEAR(Plantilla!N141),"-",TEXT(MONTH(Plantilla!N141),"00"),"-",TEXT(DAY(Plantilla!N141),"00")),
   ""),
"")</f>
        <v/>
      </c>
      <c r="Q130">
        <f>IF($C130="OK",
   VLOOKUP(Plantilla!O141,'Tablas '!$E$4:$F$19,2,FALSE),
"")</f>
        <v/>
      </c>
      <c r="R130">
        <f>IF($C130="OK",
   VLOOKUP(Plantilla!P141,'Tablas '!$H$4:$I$5,2,FALSE),
"")</f>
        <v/>
      </c>
      <c r="S130">
        <f>IF($C130="OK",
   VLOOKUP(Plantilla!Q141,'Tablas '!$K$4:$L$8,2,FALSE),
"")</f>
        <v/>
      </c>
      <c r="T130">
        <f>IF($C130="OK",
   VLOOKUP(Plantilla!R141,'Tablas '!$AE$4:$AF$6,2,FALSE),
"")</f>
        <v/>
      </c>
      <c r="U130">
        <f>IF($C130="OK",
   VLOOKUP(Plantilla!S141,'Tablas '!$AE$4:$AF$6,2,FALSE),
"")</f>
        <v/>
      </c>
      <c r="V130">
        <f>IF($C130="OK",TEXT(Plantilla!T141,"#"),"")</f>
        <v/>
      </c>
      <c r="W130" s="84">
        <f>IF($C130="OK",
   VLOOKUP(Plantilla!U141,'Tablas '!$AM$4:$AN$1126,2,FALSE),
"")</f>
        <v/>
      </c>
      <c r="X130">
        <f>IF($C130="OK",TEXT(Plantilla!V141,"#"),"")</f>
        <v/>
      </c>
      <c r="Y130">
        <f>IF($C130="OK",
   CONCATENATE(YEAR(Plantilla!W141),"-",TEXT(MONTH(Plantilla!W141),"00"),"-",TEXT(DAY(Plantilla!W141),"00")),
"")</f>
        <v/>
      </c>
      <c r="Z130">
        <f>IF($C130="OK",
   CONCATENATE(YEAR(Plantilla!X141),"-",TEXT(MONTH(Plantilla!X141),"00"),"-",TEXT(DAY(Plantilla!X141),"00")),
"")</f>
        <v/>
      </c>
      <c r="AA130">
        <f>IF($C130="OK",
   TEXT(VLOOKUP(Plantilla!Y141,'Tablas '!$Q$4:$R$9,2,FALSE),"#"),
"")</f>
        <v/>
      </c>
      <c r="AB130">
        <f>IF($C130="OK",
   CONCATENATE(YEAR(Plantilla!Z141),"-",TEXT(MONTH(Plantilla!Z141),"00"),"-",TEXT(DAY(Plantilla!Z141),"00")),
"")</f>
        <v/>
      </c>
      <c r="AC130">
        <f>IF($C130="OK",
   TEXT(VLOOKUP(Plantilla!AA141,'Tablas '!$T$4:$U$13,2,FALSE),"#"),
"")</f>
        <v/>
      </c>
      <c r="AD130">
        <f>IF($C130="OK",TEXT(Plantilla!AB141,"#"),"")</f>
        <v/>
      </c>
      <c r="AE130">
        <f>IF($C130="OK",
   IF(Plantilla!AC141&lt;&gt;"",
      TEXT(VLOOKUP(Plantilla!AC141,'Tablas '!$W$4:$X$7,2,FALSE),"#"),
   ""),
"")</f>
        <v/>
      </c>
      <c r="AF130">
        <f>IF($C130="OK",TEXT(Plantilla!AD141,"#"),"")</f>
        <v/>
      </c>
      <c r="AG130" s="6">
        <f>IF($C130="OK",_xlfn.NUMBERVALUE(Plantilla!AE141),"")</f>
        <v/>
      </c>
      <c r="AH130" s="4">
        <f>IF($C130="OK",_xlfn.NUMBERVALUE(Plantilla!AF141),"")</f>
        <v/>
      </c>
      <c r="AI130" s="6">
        <f>IF($C130="OK",_xlfn.NUMBERVALUE(Plantilla!AG141),"")</f>
        <v/>
      </c>
      <c r="AJ130" s="6">
        <f>IF($C130="OK",_xlfn.NUMBERVALUE(Plantilla!AH141),"")</f>
        <v/>
      </c>
      <c r="AK130" s="6">
        <f>IF($C130="OK",_xlfn.NUMBERVALUE(Plantilla!AI141),"")</f>
        <v/>
      </c>
      <c r="AL130" s="6">
        <f>IF($C130="OK",_xlfn.NUMBERVALUE(Plantilla!AJ141),"")</f>
        <v/>
      </c>
      <c r="AM130" s="4">
        <f>IF($C130="OK",_xlfn.NUMBERVALUE(Plantilla!AK141),"")</f>
        <v/>
      </c>
      <c r="AN130" s="6">
        <f>IF($C130="OK",_xlfn.NUMBERVALUE(Plantilla!AL141),"")</f>
        <v/>
      </c>
      <c r="AO130" s="4">
        <f>IF($C130="OK",_xlfn.NUMBERVALUE(Plantilla!AM141),"")</f>
        <v/>
      </c>
      <c r="AP130" s="6">
        <f>IF($C130="OK",_xlfn.NUMBERVALUE(Plantilla!AN141),"")</f>
        <v/>
      </c>
      <c r="AQ130" s="4">
        <f>IF($C130="OK",_xlfn.NUMBERVALUE(Plantilla!AO141),"")</f>
        <v/>
      </c>
      <c r="AR130" s="6">
        <f>IF($C130="OK",_xlfn.NUMBERVALUE(Plantilla!AP141),"")</f>
        <v/>
      </c>
      <c r="AS130" s="4">
        <f>IF($C130="OK",_xlfn.NUMBERVALUE(Plantilla!AQ141),"")</f>
        <v/>
      </c>
      <c r="AT130" s="6">
        <f>IF($C130="OK",_xlfn.NUMBERVALUE(Plantilla!AR141),"")</f>
        <v/>
      </c>
      <c r="AU130" s="4">
        <f>IF($C130="OK",_xlfn.NUMBERVALUE(Plantilla!AS141),"")</f>
        <v/>
      </c>
      <c r="AV130" s="6">
        <f>IF($C130="OK",_xlfn.NUMBERVALUE(Plantilla!AT141),"")</f>
        <v/>
      </c>
      <c r="AW130" s="4">
        <f>IF($C130="OK",_xlfn.NUMBERVALUE(Plantilla!AU141),"")</f>
        <v/>
      </c>
      <c r="AX130" s="6">
        <f>IF($C130="OK",_xlfn.NUMBERVALUE(Plantilla!AV141),"")</f>
        <v/>
      </c>
      <c r="AY130" s="4">
        <f>IF($C130="OK",_xlfn.NUMBERVALUE(Plantilla!AW141),"")</f>
        <v/>
      </c>
      <c r="AZ130" s="6">
        <f>IF($C130="OK",_xlfn.NUMBERVALUE(Plantilla!AX141),"")</f>
        <v/>
      </c>
      <c r="BA130">
        <f>IF($C130="OK",_xlfn.NUMBERVALUE(Plantilla!AY141),"")</f>
        <v/>
      </c>
      <c r="BB130">
        <f>IF($C130="OK",_xlfn.NUMBERVALUE(Plantilla!AZ141),"")</f>
        <v/>
      </c>
      <c r="BC130" s="4">
        <f>IF($C130="OK",_xlfn.NUMBERVALUE(Plantilla!BA141),"")</f>
        <v/>
      </c>
      <c r="BD130" s="6">
        <f>IF($C130="OK",_xlfn.NUMBERVALUE(Plantilla!BB141),"")</f>
        <v/>
      </c>
      <c r="BE130" s="4">
        <f>IF($C130="OK",_xlfn.NUMBERVALUE(Plantilla!BC141),"")</f>
        <v/>
      </c>
      <c r="BF130" s="6">
        <f>IF($C130="OK",_xlfn.NUMBERVALUE(Plantilla!BD141),"")</f>
        <v/>
      </c>
      <c r="BG130" s="4">
        <f>IF($C130="OK",_xlfn.NUMBERVALUE(Plantilla!BE141),"")</f>
        <v/>
      </c>
      <c r="BH130" s="6">
        <f>IF($C130="OK",_xlfn.NUMBERVALUE(Plantilla!BF141),"")</f>
        <v/>
      </c>
      <c r="BI130" s="110">
        <f>IF($C130="OK",_xlfn.NUMBERVALUE(Plantilla!BG141),"")</f>
        <v/>
      </c>
      <c r="BJ130" s="6">
        <f>IF($C130="OK",_xlfn.NUMBERVALUE(Plantilla!BH141),"")</f>
        <v/>
      </c>
      <c r="BK130" s="109">
        <f>IF($C130="OK",_xlfn.NUMBERVALUE(Plantilla!BI141),"")</f>
        <v/>
      </c>
      <c r="BL130" s="6">
        <f>IF($C130="OK",
   IF(Plantilla!BJ141&lt;&gt;"",
      TEXT(VLOOKUP(Plantilla!BJ141,'Tablas '!$Z$4:$AA$6,2,FALSE),"#"),
   ""),
"")</f>
        <v/>
      </c>
      <c r="BM130" s="4">
        <f>IF($C130="OK",_xlfn.NUMBERVALUE(Plantilla!BK141),"")</f>
        <v/>
      </c>
      <c r="BN130" s="4">
        <f>IF($C130="OK",_xlfn.NUMBERVALUE(Plantilla!BL141),"")</f>
        <v/>
      </c>
      <c r="BO130" s="6">
        <f>IF($C130="OK",_xlfn.NUMBERVALUE(Plantilla!BM141),"")</f>
        <v/>
      </c>
      <c r="BP130" s="4">
        <f>IF($C130="OK",_xlfn.NUMBERVALUE(Plantilla!BN141),"")</f>
        <v/>
      </c>
      <c r="BQ130" s="6">
        <f>IF($C130="OK",_xlfn.NUMBERVALUE(Plantilla!BO141),"")</f>
        <v/>
      </c>
      <c r="BR130" s="4">
        <f>IF($C130="OK",_xlfn.NUMBERVALUE(Plantilla!BP141),"")</f>
        <v/>
      </c>
      <c r="BS130" s="6">
        <f>IF($C130="OK",_xlfn.NUMBERVALUE(Plantilla!BQ141),"")</f>
        <v/>
      </c>
      <c r="BT130" s="4">
        <f>IF($C130="OK",_xlfn.NUMBERVALUE(Plantilla!BR141),"")</f>
        <v/>
      </c>
      <c r="BU130" s="6">
        <f>IF($C130="OK",_xlfn.NUMBERVALUE(Plantilla!BS141),"")</f>
        <v/>
      </c>
      <c r="BV130" s="6">
        <f>IF($C130="OK",_xlfn.NUMBERVALUE(Plantilla!BT141),"")</f>
        <v/>
      </c>
      <c r="BW130" s="6">
        <f>IF($C130="OK",_xlfn.NUMBERVALUE(Plantilla!BU141),"")</f>
        <v/>
      </c>
      <c r="BX130" s="6">
        <f>IF($C130="OK",_xlfn.NUMBERVALUE(Plantilla!BV141),"")</f>
        <v/>
      </c>
      <c r="BY130" s="6">
        <f>IF($C130="OK",_xlfn.NUMBERVALUE(Plantilla!BW141),"")</f>
        <v/>
      </c>
      <c r="BZ130" s="6">
        <f>IF($C130="OK",_xlfn.NUMBERVALUE(Plantilla!BX141),"")</f>
        <v/>
      </c>
      <c r="CA130" s="6">
        <f>IF($C130="OK",_xlfn.NUMBERVALUE(Plantilla!BY141),"")</f>
        <v/>
      </c>
      <c r="CB130" s="6">
        <f>IF($C130="OK",_xlfn.NUMBERVALUE(Plantilla!BZ141),"")</f>
        <v/>
      </c>
      <c r="CC130" s="6">
        <f>IF($C130="OK",_xlfn.NUMBERVALUE(Plantilla!CA141),"")</f>
        <v/>
      </c>
      <c r="CD130" s="6">
        <f>IF($C130="OK",_xlfn.NUMBERVALUE(Plantilla!CB141),"")</f>
        <v/>
      </c>
      <c r="CE130" s="6">
        <f>IF($C130="OK",_xlfn.NUMBERVALUE(Plantilla!CC141),"")</f>
        <v/>
      </c>
      <c r="CF130" s="4">
        <f>IF($C130="OK",_xlfn.NUMBERVALUE(Plantilla!CD141),"")</f>
        <v/>
      </c>
      <c r="CG130" s="6">
        <f>IF($C130="OK",_xlfn.NUMBERVALUE(Plantilla!CE141),"")</f>
        <v/>
      </c>
      <c r="CH130" s="6">
        <f>IF($C130="OK",_xlfn.NUMBERVALUE(Plantilla!CF141),"")</f>
        <v/>
      </c>
      <c r="CI130" s="6">
        <f>IF($C130="OK",_xlfn.NUMBERVALUE(Plantilla!CG141),"")</f>
        <v/>
      </c>
      <c r="CJ130" s="6">
        <f>IF($C130="OK",_xlfn.NUMBERVALUE(Plantilla!CH141),"")</f>
        <v/>
      </c>
      <c r="CK130" s="6">
        <f>IF($C130="OK",_xlfn.NUMBERVALUE(Plantilla!CI141),"")</f>
        <v/>
      </c>
      <c r="CL130" s="6">
        <f>IF($C130="OK",_xlfn.NUMBERVALUE(Plantilla!CJ141),"")</f>
        <v/>
      </c>
      <c r="CM130">
        <f>IF($C130="OK",TEXT(Plantilla!CK141,"#"),"")</f>
        <v/>
      </c>
      <c r="CN130" s="6">
        <f>IF($C130="OK",_xlfn.NUMBERVALUE(Plantilla!CL141),"")</f>
        <v/>
      </c>
      <c r="CO130" s="6">
        <f>IF($C130="OK",_xlfn.NUMBERVALUE(Plantilla!CM141),"")</f>
        <v/>
      </c>
      <c r="CP130" s="110">
        <f>IF($C130="OK",_xlfn.NUMBERVALUE(Plantilla!CN141),"")</f>
        <v/>
      </c>
      <c r="CQ130" s="6">
        <f>IF($C130="OK",_xlfn.NUMBERVALUE(Plantilla!CO141),"")</f>
        <v/>
      </c>
      <c r="CR130" s="109">
        <f>IF($C130="OK",_xlfn.NUMBERVALUE(Plantilla!CP141),"")</f>
        <v/>
      </c>
      <c r="CS130" s="110">
        <f>IF($C130="OK",_xlfn.NUMBERVALUE(Plantilla!CQ141),"")</f>
        <v/>
      </c>
      <c r="CT130" s="6">
        <f>IF($C130="OK",_xlfn.NUMBERVALUE(Plantilla!CR141),"")</f>
        <v/>
      </c>
      <c r="CU130" s="109">
        <f>IF($C130="OK",_xlfn.NUMBERVALUE(Plantilla!CS141),"")</f>
        <v/>
      </c>
      <c r="CV130" s="110">
        <f>IF($C130="OK",_xlfn.NUMBERVALUE(Plantilla!CT141),"")</f>
        <v/>
      </c>
      <c r="CW130" s="6">
        <f>IF($C130="OK",_xlfn.NUMBERVALUE(Plantilla!CU141),"")</f>
        <v/>
      </c>
      <c r="CX130" s="82">
        <f>IF($C130="OK",_xlfn.NUMBERVALUE(Plantilla!CV141),"")</f>
        <v/>
      </c>
      <c r="CY130" s="6">
        <f>IF($C130="OK",_xlfn.NUMBERVALUE(Plantilla!CW141),"")</f>
        <v/>
      </c>
      <c r="CZ130" s="82">
        <f>IF($C130="OK",_xlfn.NUMBERVALUE(Plantilla!CX141),"")</f>
        <v/>
      </c>
      <c r="DA130" s="6">
        <f>IF($C130="OK",_xlfn.NUMBERVALUE(Plantilla!CY141),"")</f>
        <v/>
      </c>
      <c r="DB130" s="109">
        <f>IF($C130="OK",_xlfn.NUMBERVALUE(Plantilla!CZ141),"")</f>
        <v/>
      </c>
      <c r="DC130" s="6">
        <f>IF($C130="OK",_xlfn.NUMBERVALUE(Plantilla!DA141),"")</f>
        <v/>
      </c>
      <c r="DD130" s="6">
        <f>IF($C130="OK",TEXT(Plantilla!DB141,"#"),"")</f>
        <v/>
      </c>
      <c r="DE130" s="6">
        <f>IF($C130="OK",_xlfn.NUMBERVALUE(Plantilla!DC141),"")</f>
        <v/>
      </c>
      <c r="DF130" s="4">
        <f>IF($C130="OK",_xlfn.NUMBERVALUE(Plantilla!DD141),"")</f>
        <v/>
      </c>
      <c r="DG130" s="6">
        <f>IF($C130="OK",_xlfn.NUMBERVALUE(Plantilla!DE141),"")</f>
        <v/>
      </c>
      <c r="DH130" s="6">
        <f>IF($C130="OK",_xlfn.NUMBERVALUE(Plantilla!DF141),"")</f>
        <v/>
      </c>
      <c r="DI130" s="6">
        <f>IF($C130="OK",_xlfn.NUMBERVALUE(Plantilla!DG141),"")</f>
        <v/>
      </c>
      <c r="DJ130" s="6">
        <f>IF($C130="OK",_xlfn.NUMBERVALUE(Plantilla!DH141),"")</f>
        <v/>
      </c>
      <c r="DK130" s="6">
        <f>IF($C130="OK",_xlfn.NUMBERVALUE(Plantilla!DI141),"")</f>
        <v/>
      </c>
      <c r="DL130" s="6">
        <f>IF($C130="OK",_xlfn.NUMBERVALUE(Plantilla!DJ141),"")</f>
        <v/>
      </c>
      <c r="DM130" s="6">
        <f>IF($C130="OK",_xlfn.NUMBERVALUE(Plantilla!DK141),"")</f>
        <v/>
      </c>
      <c r="DN130" s="6">
        <f>IF($C130="OK",_xlfn.NUMBERVALUE(Plantilla!DL141),"")</f>
        <v/>
      </c>
      <c r="DO130" s="6">
        <f>IF($C130="OK",_xlfn.NUMBERVALUE(Plantilla!DM141),"")</f>
        <v/>
      </c>
      <c r="DP130" s="6">
        <f>IF($C130="OK",_xlfn.NUMBERVALUE(Plantilla!DN141),"")</f>
        <v/>
      </c>
      <c r="DQ130" s="6">
        <f>IF($C130="OK",_xlfn.NUMBERVALUE(Plantilla!DO141),"")</f>
        <v/>
      </c>
      <c r="DR130" s="6">
        <f>IF($C130="OK",_xlfn.NUMBERVALUE(Plantilla!DP141),"")</f>
        <v/>
      </c>
      <c r="DS130">
        <f>IF($C130="OK",TEXT(Plantilla!DR141,"#"),"")</f>
        <v/>
      </c>
      <c r="DT130" s="6" t="n"/>
    </row>
    <row r="131">
      <c r="A131">
        <f>IF(Plantilla!$I$6="¡Perfecto!, Guarda el archivo y adjúntalo a tu interfaz de Nómina Electrónica","OK","Error")</f>
        <v/>
      </c>
      <c r="B131">
        <f>IF(Plantilla!$I$6="¡Perfecto!, Guarda el archivo y adjúntalo a tu interfaz de Nómina Electrónica",MID(Plantilla!$D$2,SEARCH("V",Plantilla!$D$2),10),"")</f>
        <v/>
      </c>
      <c r="C131">
        <f>Plantilla!C142</f>
        <v/>
      </c>
      <c r="D131">
        <f>IF($C131="OK",Plantilla!B142,"")</f>
        <v/>
      </c>
      <c r="E131">
        <f>IF($C131="OK",
   VLOOKUP(Plantilla!$E$4,'Tablas '!$AP$4:$AT$6,5,FALSE),
"")</f>
        <v/>
      </c>
      <c r="F131">
        <f>IF($C131="OK",TEXT(Plantilla!D142,"#"),"")</f>
        <v/>
      </c>
      <c r="G131">
        <f>IF($C131="OK",
   VLOOKUP(Plantilla!E142,'Tablas '!$B$4:$C$14,2,FALSE),
"")</f>
        <v/>
      </c>
      <c r="H131">
        <f>IF($C131="OK",TEXT(Plantilla!F142,"#"),"")</f>
        <v/>
      </c>
      <c r="I131">
        <f>IF($C131="OK",TEXT(Plantilla!G142,"#"),"")</f>
        <v/>
      </c>
      <c r="J131">
        <f>IF($C131="OK",TEXT(Plantilla!H142,"#"),"")</f>
        <v/>
      </c>
      <c r="K131">
        <f>IF($C131="OK",TEXT(Plantilla!I142,"#"),"")</f>
        <v/>
      </c>
      <c r="L131">
        <f>IF($C131="OK",TEXT(Plantilla!J142,"#"),"")</f>
        <v/>
      </c>
      <c r="M131">
        <f>IF($C131="OK",TEXT(Plantilla!K142,"#"),"")</f>
        <v/>
      </c>
      <c r="N131">
        <f>IF($C131="OK",
   CONCATENATE(YEAR(Plantilla!L142),"-",TEXT(MONTH(Plantilla!L142),"00"),"-",TEXT(DAY(Plantilla!L142),"00")),
"")</f>
        <v/>
      </c>
      <c r="O131">
        <f>IF($C131="OK",_xlfn.NUMBERVALUE(Plantilla!M142),"")</f>
        <v/>
      </c>
      <c r="P131">
        <f>IF($C131="OK",
   IF(Plantilla!N142&lt;&gt;"",
      CONCATENATE(YEAR(Plantilla!N142),"-",TEXT(MONTH(Plantilla!N142),"00"),"-",TEXT(DAY(Plantilla!N142),"00")),
   ""),
"")</f>
        <v/>
      </c>
      <c r="Q131">
        <f>IF($C131="OK",
   VLOOKUP(Plantilla!O142,'Tablas '!$E$4:$F$19,2,FALSE),
"")</f>
        <v/>
      </c>
      <c r="R131">
        <f>IF($C131="OK",
   VLOOKUP(Plantilla!P142,'Tablas '!$H$4:$I$5,2,FALSE),
"")</f>
        <v/>
      </c>
      <c r="S131">
        <f>IF($C131="OK",
   VLOOKUP(Plantilla!Q142,'Tablas '!$K$4:$L$8,2,FALSE),
"")</f>
        <v/>
      </c>
      <c r="T131">
        <f>IF($C131="OK",
   VLOOKUP(Plantilla!R142,'Tablas '!$AE$4:$AF$6,2,FALSE),
"")</f>
        <v/>
      </c>
      <c r="U131">
        <f>IF($C131="OK",
   VLOOKUP(Plantilla!S142,'Tablas '!$AE$4:$AF$6,2,FALSE),
"")</f>
        <v/>
      </c>
      <c r="V131">
        <f>IF($C131="OK",TEXT(Plantilla!T142,"#"),"")</f>
        <v/>
      </c>
      <c r="W131" s="84">
        <f>IF($C131="OK",
   VLOOKUP(Plantilla!U142,'Tablas '!$AM$4:$AN$1126,2,FALSE),
"")</f>
        <v/>
      </c>
      <c r="X131">
        <f>IF($C131="OK",TEXT(Plantilla!V142,"#"),"")</f>
        <v/>
      </c>
      <c r="Y131">
        <f>IF($C131="OK",
   CONCATENATE(YEAR(Plantilla!W142),"-",TEXT(MONTH(Plantilla!W142),"00"),"-",TEXT(DAY(Plantilla!W142),"00")),
"")</f>
        <v/>
      </c>
      <c r="Z131">
        <f>IF($C131="OK",
   CONCATENATE(YEAR(Plantilla!X142),"-",TEXT(MONTH(Plantilla!X142),"00"),"-",TEXT(DAY(Plantilla!X142),"00")),
"")</f>
        <v/>
      </c>
      <c r="AA131">
        <f>IF($C131="OK",
   TEXT(VLOOKUP(Plantilla!Y142,'Tablas '!$Q$4:$R$9,2,FALSE),"#"),
"")</f>
        <v/>
      </c>
      <c r="AB131">
        <f>IF($C131="OK",
   CONCATENATE(YEAR(Plantilla!Z142),"-",TEXT(MONTH(Plantilla!Z142),"00"),"-",TEXT(DAY(Plantilla!Z142),"00")),
"")</f>
        <v/>
      </c>
      <c r="AC131">
        <f>IF($C131="OK",
   TEXT(VLOOKUP(Plantilla!AA142,'Tablas '!$T$4:$U$13,2,FALSE),"#"),
"")</f>
        <v/>
      </c>
      <c r="AD131">
        <f>IF($C131="OK",TEXT(Plantilla!AB142,"#"),"")</f>
        <v/>
      </c>
      <c r="AE131">
        <f>IF($C131="OK",
   IF(Plantilla!AC142&lt;&gt;"",
      TEXT(VLOOKUP(Plantilla!AC142,'Tablas '!$W$4:$X$7,2,FALSE),"#"),
   ""),
"")</f>
        <v/>
      </c>
      <c r="AF131">
        <f>IF($C131="OK",TEXT(Plantilla!AD142,"#"),"")</f>
        <v/>
      </c>
      <c r="AG131" s="6">
        <f>IF($C131="OK",_xlfn.NUMBERVALUE(Plantilla!AE142),"")</f>
        <v/>
      </c>
      <c r="AH131" s="4">
        <f>IF($C131="OK",_xlfn.NUMBERVALUE(Plantilla!AF142),"")</f>
        <v/>
      </c>
      <c r="AI131" s="6">
        <f>IF($C131="OK",_xlfn.NUMBERVALUE(Plantilla!AG142),"")</f>
        <v/>
      </c>
      <c r="AJ131" s="6">
        <f>IF($C131="OK",_xlfn.NUMBERVALUE(Plantilla!AH142),"")</f>
        <v/>
      </c>
      <c r="AK131" s="6">
        <f>IF($C131="OK",_xlfn.NUMBERVALUE(Plantilla!AI142),"")</f>
        <v/>
      </c>
      <c r="AL131" s="6">
        <f>IF($C131="OK",_xlfn.NUMBERVALUE(Plantilla!AJ142),"")</f>
        <v/>
      </c>
      <c r="AM131" s="4">
        <f>IF($C131="OK",_xlfn.NUMBERVALUE(Plantilla!AK142),"")</f>
        <v/>
      </c>
      <c r="AN131" s="6">
        <f>IF($C131="OK",_xlfn.NUMBERVALUE(Plantilla!AL142),"")</f>
        <v/>
      </c>
      <c r="AO131" s="4">
        <f>IF($C131="OK",_xlfn.NUMBERVALUE(Plantilla!AM142),"")</f>
        <v/>
      </c>
      <c r="AP131" s="6">
        <f>IF($C131="OK",_xlfn.NUMBERVALUE(Plantilla!AN142),"")</f>
        <v/>
      </c>
      <c r="AQ131" s="4">
        <f>IF($C131="OK",_xlfn.NUMBERVALUE(Plantilla!AO142),"")</f>
        <v/>
      </c>
      <c r="AR131" s="6">
        <f>IF($C131="OK",_xlfn.NUMBERVALUE(Plantilla!AP142),"")</f>
        <v/>
      </c>
      <c r="AS131" s="4">
        <f>IF($C131="OK",_xlfn.NUMBERVALUE(Plantilla!AQ142),"")</f>
        <v/>
      </c>
      <c r="AT131" s="6">
        <f>IF($C131="OK",_xlfn.NUMBERVALUE(Plantilla!AR142),"")</f>
        <v/>
      </c>
      <c r="AU131" s="4">
        <f>IF($C131="OK",_xlfn.NUMBERVALUE(Plantilla!AS142),"")</f>
        <v/>
      </c>
      <c r="AV131" s="6">
        <f>IF($C131="OK",_xlfn.NUMBERVALUE(Plantilla!AT142),"")</f>
        <v/>
      </c>
      <c r="AW131" s="4">
        <f>IF($C131="OK",_xlfn.NUMBERVALUE(Plantilla!AU142),"")</f>
        <v/>
      </c>
      <c r="AX131" s="6">
        <f>IF($C131="OK",_xlfn.NUMBERVALUE(Plantilla!AV142),"")</f>
        <v/>
      </c>
      <c r="AY131" s="4">
        <f>IF($C131="OK",_xlfn.NUMBERVALUE(Plantilla!AW142),"")</f>
        <v/>
      </c>
      <c r="AZ131" s="6">
        <f>IF($C131="OK",_xlfn.NUMBERVALUE(Plantilla!AX142),"")</f>
        <v/>
      </c>
      <c r="BA131">
        <f>IF($C131="OK",_xlfn.NUMBERVALUE(Plantilla!AY142),"")</f>
        <v/>
      </c>
      <c r="BB131">
        <f>IF($C131="OK",_xlfn.NUMBERVALUE(Plantilla!AZ142),"")</f>
        <v/>
      </c>
      <c r="BC131" s="4">
        <f>IF($C131="OK",_xlfn.NUMBERVALUE(Plantilla!BA142),"")</f>
        <v/>
      </c>
      <c r="BD131" s="6">
        <f>IF($C131="OK",_xlfn.NUMBERVALUE(Plantilla!BB142),"")</f>
        <v/>
      </c>
      <c r="BE131" s="4">
        <f>IF($C131="OK",_xlfn.NUMBERVALUE(Plantilla!BC142),"")</f>
        <v/>
      </c>
      <c r="BF131" s="6">
        <f>IF($C131="OK",_xlfn.NUMBERVALUE(Plantilla!BD142),"")</f>
        <v/>
      </c>
      <c r="BG131" s="4">
        <f>IF($C131="OK",_xlfn.NUMBERVALUE(Plantilla!BE142),"")</f>
        <v/>
      </c>
      <c r="BH131" s="6">
        <f>IF($C131="OK",_xlfn.NUMBERVALUE(Plantilla!BF142),"")</f>
        <v/>
      </c>
      <c r="BI131" s="110">
        <f>IF($C131="OK",_xlfn.NUMBERVALUE(Plantilla!BG142),"")</f>
        <v/>
      </c>
      <c r="BJ131" s="6">
        <f>IF($C131="OK",_xlfn.NUMBERVALUE(Plantilla!BH142),"")</f>
        <v/>
      </c>
      <c r="BK131" s="109">
        <f>IF($C131="OK",_xlfn.NUMBERVALUE(Plantilla!BI142),"")</f>
        <v/>
      </c>
      <c r="BL131" s="6">
        <f>IF($C131="OK",
   IF(Plantilla!BJ142&lt;&gt;"",
      TEXT(VLOOKUP(Plantilla!BJ142,'Tablas '!$Z$4:$AA$6,2,FALSE),"#"),
   ""),
"")</f>
        <v/>
      </c>
      <c r="BM131" s="4">
        <f>IF($C131="OK",_xlfn.NUMBERVALUE(Plantilla!BK142),"")</f>
        <v/>
      </c>
      <c r="BN131" s="4">
        <f>IF($C131="OK",_xlfn.NUMBERVALUE(Plantilla!BL142),"")</f>
        <v/>
      </c>
      <c r="BO131" s="6">
        <f>IF($C131="OK",_xlfn.NUMBERVALUE(Plantilla!BM142),"")</f>
        <v/>
      </c>
      <c r="BP131" s="4">
        <f>IF($C131="OK",_xlfn.NUMBERVALUE(Plantilla!BN142),"")</f>
        <v/>
      </c>
      <c r="BQ131" s="6">
        <f>IF($C131="OK",_xlfn.NUMBERVALUE(Plantilla!BO142),"")</f>
        <v/>
      </c>
      <c r="BR131" s="4">
        <f>IF($C131="OK",_xlfn.NUMBERVALUE(Plantilla!BP142),"")</f>
        <v/>
      </c>
      <c r="BS131" s="6">
        <f>IF($C131="OK",_xlfn.NUMBERVALUE(Plantilla!BQ142),"")</f>
        <v/>
      </c>
      <c r="BT131" s="4">
        <f>IF($C131="OK",_xlfn.NUMBERVALUE(Plantilla!BR142),"")</f>
        <v/>
      </c>
      <c r="BU131" s="6">
        <f>IF($C131="OK",_xlfn.NUMBERVALUE(Plantilla!BS142),"")</f>
        <v/>
      </c>
      <c r="BV131" s="6">
        <f>IF($C131="OK",_xlfn.NUMBERVALUE(Plantilla!BT142),"")</f>
        <v/>
      </c>
      <c r="BW131" s="6">
        <f>IF($C131="OK",_xlfn.NUMBERVALUE(Plantilla!BU142),"")</f>
        <v/>
      </c>
      <c r="BX131" s="6">
        <f>IF($C131="OK",_xlfn.NUMBERVALUE(Plantilla!BV142),"")</f>
        <v/>
      </c>
      <c r="BY131" s="6">
        <f>IF($C131="OK",_xlfn.NUMBERVALUE(Plantilla!BW142),"")</f>
        <v/>
      </c>
      <c r="BZ131" s="6">
        <f>IF($C131="OK",_xlfn.NUMBERVALUE(Plantilla!BX142),"")</f>
        <v/>
      </c>
      <c r="CA131" s="6">
        <f>IF($C131="OK",_xlfn.NUMBERVALUE(Plantilla!BY142),"")</f>
        <v/>
      </c>
      <c r="CB131" s="6">
        <f>IF($C131="OK",_xlfn.NUMBERVALUE(Plantilla!BZ142),"")</f>
        <v/>
      </c>
      <c r="CC131" s="6">
        <f>IF($C131="OK",_xlfn.NUMBERVALUE(Plantilla!CA142),"")</f>
        <v/>
      </c>
      <c r="CD131" s="6">
        <f>IF($C131="OK",_xlfn.NUMBERVALUE(Plantilla!CB142),"")</f>
        <v/>
      </c>
      <c r="CE131" s="6">
        <f>IF($C131="OK",_xlfn.NUMBERVALUE(Plantilla!CC142),"")</f>
        <v/>
      </c>
      <c r="CF131" s="4">
        <f>IF($C131="OK",_xlfn.NUMBERVALUE(Plantilla!CD142),"")</f>
        <v/>
      </c>
      <c r="CG131" s="6">
        <f>IF($C131="OK",_xlfn.NUMBERVALUE(Plantilla!CE142),"")</f>
        <v/>
      </c>
      <c r="CH131" s="6">
        <f>IF($C131="OK",_xlfn.NUMBERVALUE(Plantilla!CF142),"")</f>
        <v/>
      </c>
      <c r="CI131" s="6">
        <f>IF($C131="OK",_xlfn.NUMBERVALUE(Plantilla!CG142),"")</f>
        <v/>
      </c>
      <c r="CJ131" s="6">
        <f>IF($C131="OK",_xlfn.NUMBERVALUE(Plantilla!CH142),"")</f>
        <v/>
      </c>
      <c r="CK131" s="6">
        <f>IF($C131="OK",_xlfn.NUMBERVALUE(Plantilla!CI142),"")</f>
        <v/>
      </c>
      <c r="CL131" s="6">
        <f>IF($C131="OK",_xlfn.NUMBERVALUE(Plantilla!CJ142),"")</f>
        <v/>
      </c>
      <c r="CM131">
        <f>IF($C131="OK",TEXT(Plantilla!CK142,"#"),"")</f>
        <v/>
      </c>
      <c r="CN131" s="6">
        <f>IF($C131="OK",_xlfn.NUMBERVALUE(Plantilla!CL142),"")</f>
        <v/>
      </c>
      <c r="CO131" s="6">
        <f>IF($C131="OK",_xlfn.NUMBERVALUE(Plantilla!CM142),"")</f>
        <v/>
      </c>
      <c r="CP131" s="110">
        <f>IF($C131="OK",_xlfn.NUMBERVALUE(Plantilla!CN142),"")</f>
        <v/>
      </c>
      <c r="CQ131" s="6">
        <f>IF($C131="OK",_xlfn.NUMBERVALUE(Plantilla!CO142),"")</f>
        <v/>
      </c>
      <c r="CR131" s="109">
        <f>IF($C131="OK",_xlfn.NUMBERVALUE(Plantilla!CP142),"")</f>
        <v/>
      </c>
      <c r="CS131" s="110">
        <f>IF($C131="OK",_xlfn.NUMBERVALUE(Plantilla!CQ142),"")</f>
        <v/>
      </c>
      <c r="CT131" s="6">
        <f>IF($C131="OK",_xlfn.NUMBERVALUE(Plantilla!CR142),"")</f>
        <v/>
      </c>
      <c r="CU131" s="109">
        <f>IF($C131="OK",_xlfn.NUMBERVALUE(Plantilla!CS142),"")</f>
        <v/>
      </c>
      <c r="CV131" s="110">
        <f>IF($C131="OK",_xlfn.NUMBERVALUE(Plantilla!CT142),"")</f>
        <v/>
      </c>
      <c r="CW131" s="6">
        <f>IF($C131="OK",_xlfn.NUMBERVALUE(Plantilla!CU142),"")</f>
        <v/>
      </c>
      <c r="CX131" s="82">
        <f>IF($C131="OK",_xlfn.NUMBERVALUE(Plantilla!CV142),"")</f>
        <v/>
      </c>
      <c r="CY131" s="6">
        <f>IF($C131="OK",_xlfn.NUMBERVALUE(Plantilla!CW142),"")</f>
        <v/>
      </c>
      <c r="CZ131" s="82">
        <f>IF($C131="OK",_xlfn.NUMBERVALUE(Plantilla!CX142),"")</f>
        <v/>
      </c>
      <c r="DA131" s="6">
        <f>IF($C131="OK",_xlfn.NUMBERVALUE(Plantilla!CY142),"")</f>
        <v/>
      </c>
      <c r="DB131" s="109">
        <f>IF($C131="OK",_xlfn.NUMBERVALUE(Plantilla!CZ142),"")</f>
        <v/>
      </c>
      <c r="DC131" s="6">
        <f>IF($C131="OK",_xlfn.NUMBERVALUE(Plantilla!DA142),"")</f>
        <v/>
      </c>
      <c r="DD131" s="6">
        <f>IF($C131="OK",TEXT(Plantilla!DB142,"#"),"")</f>
        <v/>
      </c>
      <c r="DE131" s="6">
        <f>IF($C131="OK",_xlfn.NUMBERVALUE(Plantilla!DC142),"")</f>
        <v/>
      </c>
      <c r="DF131" s="4">
        <f>IF($C131="OK",_xlfn.NUMBERVALUE(Plantilla!DD142),"")</f>
        <v/>
      </c>
      <c r="DG131" s="6">
        <f>IF($C131="OK",_xlfn.NUMBERVALUE(Plantilla!DE142),"")</f>
        <v/>
      </c>
      <c r="DH131" s="6">
        <f>IF($C131="OK",_xlfn.NUMBERVALUE(Plantilla!DF142),"")</f>
        <v/>
      </c>
      <c r="DI131" s="6">
        <f>IF($C131="OK",_xlfn.NUMBERVALUE(Plantilla!DG142),"")</f>
        <v/>
      </c>
      <c r="DJ131" s="6">
        <f>IF($C131="OK",_xlfn.NUMBERVALUE(Plantilla!DH142),"")</f>
        <v/>
      </c>
      <c r="DK131" s="6">
        <f>IF($C131="OK",_xlfn.NUMBERVALUE(Plantilla!DI142),"")</f>
        <v/>
      </c>
      <c r="DL131" s="6">
        <f>IF($C131="OK",_xlfn.NUMBERVALUE(Plantilla!DJ142),"")</f>
        <v/>
      </c>
      <c r="DM131" s="6">
        <f>IF($C131="OK",_xlfn.NUMBERVALUE(Plantilla!DK142),"")</f>
        <v/>
      </c>
      <c r="DN131" s="6">
        <f>IF($C131="OK",_xlfn.NUMBERVALUE(Plantilla!DL142),"")</f>
        <v/>
      </c>
      <c r="DO131" s="6">
        <f>IF($C131="OK",_xlfn.NUMBERVALUE(Plantilla!DM142),"")</f>
        <v/>
      </c>
      <c r="DP131" s="6">
        <f>IF($C131="OK",_xlfn.NUMBERVALUE(Plantilla!DN142),"")</f>
        <v/>
      </c>
      <c r="DQ131" s="6">
        <f>IF($C131="OK",_xlfn.NUMBERVALUE(Plantilla!DO142),"")</f>
        <v/>
      </c>
      <c r="DR131" s="6">
        <f>IF($C131="OK",_xlfn.NUMBERVALUE(Plantilla!DP142),"")</f>
        <v/>
      </c>
      <c r="DS131">
        <f>IF($C131="OK",TEXT(Plantilla!DR142,"#"),"")</f>
        <v/>
      </c>
      <c r="DT131" s="6" t="n"/>
    </row>
    <row r="132">
      <c r="A132">
        <f>IF(Plantilla!$I$6="¡Perfecto!, Guarda el archivo y adjúntalo a tu interfaz de Nómina Electrónica","OK","Error")</f>
        <v/>
      </c>
      <c r="B132">
        <f>IF(Plantilla!$I$6="¡Perfecto!, Guarda el archivo y adjúntalo a tu interfaz de Nómina Electrónica",MID(Plantilla!$D$2,SEARCH("V",Plantilla!$D$2),10),"")</f>
        <v/>
      </c>
      <c r="C132">
        <f>Plantilla!C143</f>
        <v/>
      </c>
      <c r="D132">
        <f>IF($C132="OK",Plantilla!B143,"")</f>
        <v/>
      </c>
      <c r="E132">
        <f>IF($C132="OK",
   VLOOKUP(Plantilla!$E$4,'Tablas '!$AP$4:$AT$6,5,FALSE),
"")</f>
        <v/>
      </c>
      <c r="F132">
        <f>IF($C132="OK",TEXT(Plantilla!D143,"#"),"")</f>
        <v/>
      </c>
      <c r="G132">
        <f>IF($C132="OK",
   VLOOKUP(Plantilla!E143,'Tablas '!$B$4:$C$14,2,FALSE),
"")</f>
        <v/>
      </c>
      <c r="H132">
        <f>IF($C132="OK",TEXT(Plantilla!F143,"#"),"")</f>
        <v/>
      </c>
      <c r="I132">
        <f>IF($C132="OK",TEXT(Plantilla!G143,"#"),"")</f>
        <v/>
      </c>
      <c r="J132">
        <f>IF($C132="OK",TEXT(Plantilla!H143,"#"),"")</f>
        <v/>
      </c>
      <c r="K132">
        <f>IF($C132="OK",TEXT(Plantilla!I143,"#"),"")</f>
        <v/>
      </c>
      <c r="L132">
        <f>IF($C132="OK",TEXT(Plantilla!J143,"#"),"")</f>
        <v/>
      </c>
      <c r="M132">
        <f>IF($C132="OK",TEXT(Plantilla!K143,"#"),"")</f>
        <v/>
      </c>
      <c r="N132">
        <f>IF($C132="OK",
   CONCATENATE(YEAR(Plantilla!L143),"-",TEXT(MONTH(Plantilla!L143),"00"),"-",TEXT(DAY(Plantilla!L143),"00")),
"")</f>
        <v/>
      </c>
      <c r="O132">
        <f>IF($C132="OK",_xlfn.NUMBERVALUE(Plantilla!M143),"")</f>
        <v/>
      </c>
      <c r="P132">
        <f>IF($C132="OK",
   IF(Plantilla!N143&lt;&gt;"",
      CONCATENATE(YEAR(Plantilla!N143),"-",TEXT(MONTH(Plantilla!N143),"00"),"-",TEXT(DAY(Plantilla!N143),"00")),
   ""),
"")</f>
        <v/>
      </c>
      <c r="Q132">
        <f>IF($C132="OK",
   VLOOKUP(Plantilla!O143,'Tablas '!$E$4:$F$19,2,FALSE),
"")</f>
        <v/>
      </c>
      <c r="R132">
        <f>IF($C132="OK",
   VLOOKUP(Plantilla!P143,'Tablas '!$H$4:$I$5,2,FALSE),
"")</f>
        <v/>
      </c>
      <c r="S132">
        <f>IF($C132="OK",
   VLOOKUP(Plantilla!Q143,'Tablas '!$K$4:$L$8,2,FALSE),
"")</f>
        <v/>
      </c>
      <c r="T132">
        <f>IF($C132="OK",
   VLOOKUP(Plantilla!R143,'Tablas '!$AE$4:$AF$6,2,FALSE),
"")</f>
        <v/>
      </c>
      <c r="U132">
        <f>IF($C132="OK",
   VLOOKUP(Plantilla!S143,'Tablas '!$AE$4:$AF$6,2,FALSE),
"")</f>
        <v/>
      </c>
      <c r="V132">
        <f>IF($C132="OK",TEXT(Plantilla!T143,"#"),"")</f>
        <v/>
      </c>
      <c r="W132" s="84">
        <f>IF($C132="OK",
   VLOOKUP(Plantilla!U143,'Tablas '!$AM$4:$AN$1126,2,FALSE),
"")</f>
        <v/>
      </c>
      <c r="X132">
        <f>IF($C132="OK",TEXT(Plantilla!V143,"#"),"")</f>
        <v/>
      </c>
      <c r="Y132">
        <f>IF($C132="OK",
   CONCATENATE(YEAR(Plantilla!W143),"-",TEXT(MONTH(Plantilla!W143),"00"),"-",TEXT(DAY(Plantilla!W143),"00")),
"")</f>
        <v/>
      </c>
      <c r="Z132">
        <f>IF($C132="OK",
   CONCATENATE(YEAR(Plantilla!X143),"-",TEXT(MONTH(Plantilla!X143),"00"),"-",TEXT(DAY(Plantilla!X143),"00")),
"")</f>
        <v/>
      </c>
      <c r="AA132">
        <f>IF($C132="OK",
   TEXT(VLOOKUP(Plantilla!Y143,'Tablas '!$Q$4:$R$9,2,FALSE),"#"),
"")</f>
        <v/>
      </c>
      <c r="AB132">
        <f>IF($C132="OK",
   CONCATENATE(YEAR(Plantilla!Z143),"-",TEXT(MONTH(Plantilla!Z143),"00"),"-",TEXT(DAY(Plantilla!Z143),"00")),
"")</f>
        <v/>
      </c>
      <c r="AC132">
        <f>IF($C132="OK",
   TEXT(VLOOKUP(Plantilla!AA143,'Tablas '!$T$4:$U$13,2,FALSE),"#"),
"")</f>
        <v/>
      </c>
      <c r="AD132">
        <f>IF($C132="OK",TEXT(Plantilla!AB143,"#"),"")</f>
        <v/>
      </c>
      <c r="AE132">
        <f>IF($C132="OK",
   IF(Plantilla!AC143&lt;&gt;"",
      TEXT(VLOOKUP(Plantilla!AC143,'Tablas '!$W$4:$X$7,2,FALSE),"#"),
   ""),
"")</f>
        <v/>
      </c>
      <c r="AF132">
        <f>IF($C132="OK",TEXT(Plantilla!AD143,"#"),"")</f>
        <v/>
      </c>
      <c r="AG132" s="6">
        <f>IF($C132="OK",_xlfn.NUMBERVALUE(Plantilla!AE143),"")</f>
        <v/>
      </c>
      <c r="AH132" s="4">
        <f>IF($C132="OK",_xlfn.NUMBERVALUE(Plantilla!AF143),"")</f>
        <v/>
      </c>
      <c r="AI132" s="6">
        <f>IF($C132="OK",_xlfn.NUMBERVALUE(Plantilla!AG143),"")</f>
        <v/>
      </c>
      <c r="AJ132" s="6">
        <f>IF($C132="OK",_xlfn.NUMBERVALUE(Plantilla!AH143),"")</f>
        <v/>
      </c>
      <c r="AK132" s="6">
        <f>IF($C132="OK",_xlfn.NUMBERVALUE(Plantilla!AI143),"")</f>
        <v/>
      </c>
      <c r="AL132" s="6">
        <f>IF($C132="OK",_xlfn.NUMBERVALUE(Plantilla!AJ143),"")</f>
        <v/>
      </c>
      <c r="AM132" s="4">
        <f>IF($C132="OK",_xlfn.NUMBERVALUE(Plantilla!AK143),"")</f>
        <v/>
      </c>
      <c r="AN132" s="6">
        <f>IF($C132="OK",_xlfn.NUMBERVALUE(Plantilla!AL143),"")</f>
        <v/>
      </c>
      <c r="AO132" s="4">
        <f>IF($C132="OK",_xlfn.NUMBERVALUE(Plantilla!AM143),"")</f>
        <v/>
      </c>
      <c r="AP132" s="6">
        <f>IF($C132="OK",_xlfn.NUMBERVALUE(Plantilla!AN143),"")</f>
        <v/>
      </c>
      <c r="AQ132" s="4">
        <f>IF($C132="OK",_xlfn.NUMBERVALUE(Plantilla!AO143),"")</f>
        <v/>
      </c>
      <c r="AR132" s="6">
        <f>IF($C132="OK",_xlfn.NUMBERVALUE(Plantilla!AP143),"")</f>
        <v/>
      </c>
      <c r="AS132" s="4">
        <f>IF($C132="OK",_xlfn.NUMBERVALUE(Plantilla!AQ143),"")</f>
        <v/>
      </c>
      <c r="AT132" s="6">
        <f>IF($C132="OK",_xlfn.NUMBERVALUE(Plantilla!AR143),"")</f>
        <v/>
      </c>
      <c r="AU132" s="4">
        <f>IF($C132="OK",_xlfn.NUMBERVALUE(Plantilla!AS143),"")</f>
        <v/>
      </c>
      <c r="AV132" s="6">
        <f>IF($C132="OK",_xlfn.NUMBERVALUE(Plantilla!AT143),"")</f>
        <v/>
      </c>
      <c r="AW132" s="4">
        <f>IF($C132="OK",_xlfn.NUMBERVALUE(Plantilla!AU143),"")</f>
        <v/>
      </c>
      <c r="AX132" s="6">
        <f>IF($C132="OK",_xlfn.NUMBERVALUE(Plantilla!AV143),"")</f>
        <v/>
      </c>
      <c r="AY132" s="4">
        <f>IF($C132="OK",_xlfn.NUMBERVALUE(Plantilla!AW143),"")</f>
        <v/>
      </c>
      <c r="AZ132" s="6">
        <f>IF($C132="OK",_xlfn.NUMBERVALUE(Plantilla!AX143),"")</f>
        <v/>
      </c>
      <c r="BA132">
        <f>IF($C132="OK",_xlfn.NUMBERVALUE(Plantilla!AY143),"")</f>
        <v/>
      </c>
      <c r="BB132">
        <f>IF($C132="OK",_xlfn.NUMBERVALUE(Plantilla!AZ143),"")</f>
        <v/>
      </c>
      <c r="BC132" s="4">
        <f>IF($C132="OK",_xlfn.NUMBERVALUE(Plantilla!BA143),"")</f>
        <v/>
      </c>
      <c r="BD132" s="6">
        <f>IF($C132="OK",_xlfn.NUMBERVALUE(Plantilla!BB143),"")</f>
        <v/>
      </c>
      <c r="BE132" s="4">
        <f>IF($C132="OK",_xlfn.NUMBERVALUE(Plantilla!BC143),"")</f>
        <v/>
      </c>
      <c r="BF132" s="6">
        <f>IF($C132="OK",_xlfn.NUMBERVALUE(Plantilla!BD143),"")</f>
        <v/>
      </c>
      <c r="BG132" s="4">
        <f>IF($C132="OK",_xlfn.NUMBERVALUE(Plantilla!BE143),"")</f>
        <v/>
      </c>
      <c r="BH132" s="6">
        <f>IF($C132="OK",_xlfn.NUMBERVALUE(Plantilla!BF143),"")</f>
        <v/>
      </c>
      <c r="BI132" s="110">
        <f>IF($C132="OK",_xlfn.NUMBERVALUE(Plantilla!BG143),"")</f>
        <v/>
      </c>
      <c r="BJ132" s="6">
        <f>IF($C132="OK",_xlfn.NUMBERVALUE(Plantilla!BH143),"")</f>
        <v/>
      </c>
      <c r="BK132" s="109">
        <f>IF($C132="OK",_xlfn.NUMBERVALUE(Plantilla!BI143),"")</f>
        <v/>
      </c>
      <c r="BL132" s="6">
        <f>IF($C132="OK",
   IF(Plantilla!BJ143&lt;&gt;"",
      TEXT(VLOOKUP(Plantilla!BJ143,'Tablas '!$Z$4:$AA$6,2,FALSE),"#"),
   ""),
"")</f>
        <v/>
      </c>
      <c r="BM132" s="4">
        <f>IF($C132="OK",_xlfn.NUMBERVALUE(Plantilla!BK143),"")</f>
        <v/>
      </c>
      <c r="BN132" s="4">
        <f>IF($C132="OK",_xlfn.NUMBERVALUE(Plantilla!BL143),"")</f>
        <v/>
      </c>
      <c r="BO132" s="6">
        <f>IF($C132="OK",_xlfn.NUMBERVALUE(Plantilla!BM143),"")</f>
        <v/>
      </c>
      <c r="BP132" s="4">
        <f>IF($C132="OK",_xlfn.NUMBERVALUE(Plantilla!BN143),"")</f>
        <v/>
      </c>
      <c r="BQ132" s="6">
        <f>IF($C132="OK",_xlfn.NUMBERVALUE(Plantilla!BO143),"")</f>
        <v/>
      </c>
      <c r="BR132" s="4">
        <f>IF($C132="OK",_xlfn.NUMBERVALUE(Plantilla!BP143),"")</f>
        <v/>
      </c>
      <c r="BS132" s="6">
        <f>IF($C132="OK",_xlfn.NUMBERVALUE(Plantilla!BQ143),"")</f>
        <v/>
      </c>
      <c r="BT132" s="4">
        <f>IF($C132="OK",_xlfn.NUMBERVALUE(Plantilla!BR143),"")</f>
        <v/>
      </c>
      <c r="BU132" s="6">
        <f>IF($C132="OK",_xlfn.NUMBERVALUE(Plantilla!BS143),"")</f>
        <v/>
      </c>
      <c r="BV132" s="6">
        <f>IF($C132="OK",_xlfn.NUMBERVALUE(Plantilla!BT143),"")</f>
        <v/>
      </c>
      <c r="BW132" s="6">
        <f>IF($C132="OK",_xlfn.NUMBERVALUE(Plantilla!BU143),"")</f>
        <v/>
      </c>
      <c r="BX132" s="6">
        <f>IF($C132="OK",_xlfn.NUMBERVALUE(Plantilla!BV143),"")</f>
        <v/>
      </c>
      <c r="BY132" s="6">
        <f>IF($C132="OK",_xlfn.NUMBERVALUE(Plantilla!BW143),"")</f>
        <v/>
      </c>
      <c r="BZ132" s="6">
        <f>IF($C132="OK",_xlfn.NUMBERVALUE(Plantilla!BX143),"")</f>
        <v/>
      </c>
      <c r="CA132" s="6">
        <f>IF($C132="OK",_xlfn.NUMBERVALUE(Plantilla!BY143),"")</f>
        <v/>
      </c>
      <c r="CB132" s="6">
        <f>IF($C132="OK",_xlfn.NUMBERVALUE(Plantilla!BZ143),"")</f>
        <v/>
      </c>
      <c r="CC132" s="6">
        <f>IF($C132="OK",_xlfn.NUMBERVALUE(Plantilla!CA143),"")</f>
        <v/>
      </c>
      <c r="CD132" s="6">
        <f>IF($C132="OK",_xlfn.NUMBERVALUE(Plantilla!CB143),"")</f>
        <v/>
      </c>
      <c r="CE132" s="6">
        <f>IF($C132="OK",_xlfn.NUMBERVALUE(Plantilla!CC143),"")</f>
        <v/>
      </c>
      <c r="CF132" s="4">
        <f>IF($C132="OK",_xlfn.NUMBERVALUE(Plantilla!CD143),"")</f>
        <v/>
      </c>
      <c r="CG132" s="6">
        <f>IF($C132="OK",_xlfn.NUMBERVALUE(Plantilla!CE143),"")</f>
        <v/>
      </c>
      <c r="CH132" s="6">
        <f>IF($C132="OK",_xlfn.NUMBERVALUE(Plantilla!CF143),"")</f>
        <v/>
      </c>
      <c r="CI132" s="6">
        <f>IF($C132="OK",_xlfn.NUMBERVALUE(Plantilla!CG143),"")</f>
        <v/>
      </c>
      <c r="CJ132" s="6">
        <f>IF($C132="OK",_xlfn.NUMBERVALUE(Plantilla!CH143),"")</f>
        <v/>
      </c>
      <c r="CK132" s="6">
        <f>IF($C132="OK",_xlfn.NUMBERVALUE(Plantilla!CI143),"")</f>
        <v/>
      </c>
      <c r="CL132" s="6">
        <f>IF($C132="OK",_xlfn.NUMBERVALUE(Plantilla!CJ143),"")</f>
        <v/>
      </c>
      <c r="CM132">
        <f>IF($C132="OK",TEXT(Plantilla!CK143,"#"),"")</f>
        <v/>
      </c>
      <c r="CN132" s="6">
        <f>IF($C132="OK",_xlfn.NUMBERVALUE(Plantilla!CL143),"")</f>
        <v/>
      </c>
      <c r="CO132" s="6">
        <f>IF($C132="OK",_xlfn.NUMBERVALUE(Plantilla!CM143),"")</f>
        <v/>
      </c>
      <c r="CP132" s="110">
        <f>IF($C132="OK",_xlfn.NUMBERVALUE(Plantilla!CN143),"")</f>
        <v/>
      </c>
      <c r="CQ132" s="6">
        <f>IF($C132="OK",_xlfn.NUMBERVALUE(Plantilla!CO143),"")</f>
        <v/>
      </c>
      <c r="CR132" s="109">
        <f>IF($C132="OK",_xlfn.NUMBERVALUE(Plantilla!CP143),"")</f>
        <v/>
      </c>
      <c r="CS132" s="110">
        <f>IF($C132="OK",_xlfn.NUMBERVALUE(Plantilla!CQ143),"")</f>
        <v/>
      </c>
      <c r="CT132" s="6">
        <f>IF($C132="OK",_xlfn.NUMBERVALUE(Plantilla!CR143),"")</f>
        <v/>
      </c>
      <c r="CU132" s="109">
        <f>IF($C132="OK",_xlfn.NUMBERVALUE(Plantilla!CS143),"")</f>
        <v/>
      </c>
      <c r="CV132" s="110">
        <f>IF($C132="OK",_xlfn.NUMBERVALUE(Plantilla!CT143),"")</f>
        <v/>
      </c>
      <c r="CW132" s="6">
        <f>IF($C132="OK",_xlfn.NUMBERVALUE(Plantilla!CU143),"")</f>
        <v/>
      </c>
      <c r="CX132" s="82">
        <f>IF($C132="OK",_xlfn.NUMBERVALUE(Plantilla!CV143),"")</f>
        <v/>
      </c>
      <c r="CY132" s="6">
        <f>IF($C132="OK",_xlfn.NUMBERVALUE(Plantilla!CW143),"")</f>
        <v/>
      </c>
      <c r="CZ132" s="82">
        <f>IF($C132="OK",_xlfn.NUMBERVALUE(Plantilla!CX143),"")</f>
        <v/>
      </c>
      <c r="DA132" s="6">
        <f>IF($C132="OK",_xlfn.NUMBERVALUE(Plantilla!CY143),"")</f>
        <v/>
      </c>
      <c r="DB132" s="109">
        <f>IF($C132="OK",_xlfn.NUMBERVALUE(Plantilla!CZ143),"")</f>
        <v/>
      </c>
      <c r="DC132" s="6">
        <f>IF($C132="OK",_xlfn.NUMBERVALUE(Plantilla!DA143),"")</f>
        <v/>
      </c>
      <c r="DD132" s="6">
        <f>IF($C132="OK",TEXT(Plantilla!DB143,"#"),"")</f>
        <v/>
      </c>
      <c r="DE132" s="6">
        <f>IF($C132="OK",_xlfn.NUMBERVALUE(Plantilla!DC143),"")</f>
        <v/>
      </c>
      <c r="DF132" s="4">
        <f>IF($C132="OK",_xlfn.NUMBERVALUE(Plantilla!DD143),"")</f>
        <v/>
      </c>
      <c r="DG132" s="6">
        <f>IF($C132="OK",_xlfn.NUMBERVALUE(Plantilla!DE143),"")</f>
        <v/>
      </c>
      <c r="DH132" s="6">
        <f>IF($C132="OK",_xlfn.NUMBERVALUE(Plantilla!DF143),"")</f>
        <v/>
      </c>
      <c r="DI132" s="6">
        <f>IF($C132="OK",_xlfn.NUMBERVALUE(Plantilla!DG143),"")</f>
        <v/>
      </c>
      <c r="DJ132" s="6">
        <f>IF($C132="OK",_xlfn.NUMBERVALUE(Plantilla!DH143),"")</f>
        <v/>
      </c>
      <c r="DK132" s="6">
        <f>IF($C132="OK",_xlfn.NUMBERVALUE(Plantilla!DI143),"")</f>
        <v/>
      </c>
      <c r="DL132" s="6">
        <f>IF($C132="OK",_xlfn.NUMBERVALUE(Plantilla!DJ143),"")</f>
        <v/>
      </c>
      <c r="DM132" s="6">
        <f>IF($C132="OK",_xlfn.NUMBERVALUE(Plantilla!DK143),"")</f>
        <v/>
      </c>
      <c r="DN132" s="6">
        <f>IF($C132="OK",_xlfn.NUMBERVALUE(Plantilla!DL143),"")</f>
        <v/>
      </c>
      <c r="DO132" s="6">
        <f>IF($C132="OK",_xlfn.NUMBERVALUE(Plantilla!DM143),"")</f>
        <v/>
      </c>
      <c r="DP132" s="6">
        <f>IF($C132="OK",_xlfn.NUMBERVALUE(Plantilla!DN143),"")</f>
        <v/>
      </c>
      <c r="DQ132" s="6">
        <f>IF($C132="OK",_xlfn.NUMBERVALUE(Plantilla!DO143),"")</f>
        <v/>
      </c>
      <c r="DR132" s="6">
        <f>IF($C132="OK",_xlfn.NUMBERVALUE(Plantilla!DP143),"")</f>
        <v/>
      </c>
      <c r="DS132">
        <f>IF($C132="OK",TEXT(Plantilla!DR143,"#"),"")</f>
        <v/>
      </c>
      <c r="DT132" s="6" t="n"/>
    </row>
    <row r="133">
      <c r="A133">
        <f>IF(Plantilla!$I$6="¡Perfecto!, Guarda el archivo y adjúntalo a tu interfaz de Nómina Electrónica","OK","Error")</f>
        <v/>
      </c>
      <c r="B133">
        <f>IF(Plantilla!$I$6="¡Perfecto!, Guarda el archivo y adjúntalo a tu interfaz de Nómina Electrónica",MID(Plantilla!$D$2,SEARCH("V",Plantilla!$D$2),10),"")</f>
        <v/>
      </c>
      <c r="C133">
        <f>Plantilla!C144</f>
        <v/>
      </c>
      <c r="D133">
        <f>IF($C133="OK",Plantilla!B144,"")</f>
        <v/>
      </c>
      <c r="E133">
        <f>IF($C133="OK",
   VLOOKUP(Plantilla!$E$4,'Tablas '!$AP$4:$AT$6,5,FALSE),
"")</f>
        <v/>
      </c>
      <c r="F133">
        <f>IF($C133="OK",TEXT(Plantilla!D144,"#"),"")</f>
        <v/>
      </c>
      <c r="G133">
        <f>IF($C133="OK",
   VLOOKUP(Plantilla!E144,'Tablas '!$B$4:$C$14,2,FALSE),
"")</f>
        <v/>
      </c>
      <c r="H133">
        <f>IF($C133="OK",TEXT(Plantilla!F144,"#"),"")</f>
        <v/>
      </c>
      <c r="I133">
        <f>IF($C133="OK",TEXT(Plantilla!G144,"#"),"")</f>
        <v/>
      </c>
      <c r="J133">
        <f>IF($C133="OK",TEXT(Plantilla!H144,"#"),"")</f>
        <v/>
      </c>
      <c r="K133">
        <f>IF($C133="OK",TEXT(Plantilla!I144,"#"),"")</f>
        <v/>
      </c>
      <c r="L133">
        <f>IF($C133="OK",TEXT(Plantilla!J144,"#"),"")</f>
        <v/>
      </c>
      <c r="M133">
        <f>IF($C133="OK",TEXT(Plantilla!K144,"#"),"")</f>
        <v/>
      </c>
      <c r="N133">
        <f>IF($C133="OK",
   CONCATENATE(YEAR(Plantilla!L144),"-",TEXT(MONTH(Plantilla!L144),"00"),"-",TEXT(DAY(Plantilla!L144),"00")),
"")</f>
        <v/>
      </c>
      <c r="O133">
        <f>IF($C133="OK",_xlfn.NUMBERVALUE(Plantilla!M144),"")</f>
        <v/>
      </c>
      <c r="P133">
        <f>IF($C133="OK",
   IF(Plantilla!N144&lt;&gt;"",
      CONCATENATE(YEAR(Plantilla!N144),"-",TEXT(MONTH(Plantilla!N144),"00"),"-",TEXT(DAY(Plantilla!N144),"00")),
   ""),
"")</f>
        <v/>
      </c>
      <c r="Q133">
        <f>IF($C133="OK",
   VLOOKUP(Plantilla!O144,'Tablas '!$E$4:$F$19,2,FALSE),
"")</f>
        <v/>
      </c>
      <c r="R133">
        <f>IF($C133="OK",
   VLOOKUP(Plantilla!P144,'Tablas '!$H$4:$I$5,2,FALSE),
"")</f>
        <v/>
      </c>
      <c r="S133">
        <f>IF($C133="OK",
   VLOOKUP(Plantilla!Q144,'Tablas '!$K$4:$L$8,2,FALSE),
"")</f>
        <v/>
      </c>
      <c r="T133">
        <f>IF($C133="OK",
   VLOOKUP(Plantilla!R144,'Tablas '!$AE$4:$AF$6,2,FALSE),
"")</f>
        <v/>
      </c>
      <c r="U133">
        <f>IF($C133="OK",
   VLOOKUP(Plantilla!S144,'Tablas '!$AE$4:$AF$6,2,FALSE),
"")</f>
        <v/>
      </c>
      <c r="V133">
        <f>IF($C133="OK",TEXT(Plantilla!T144,"#"),"")</f>
        <v/>
      </c>
      <c r="W133" s="84">
        <f>IF($C133="OK",
   VLOOKUP(Plantilla!U144,'Tablas '!$AM$4:$AN$1126,2,FALSE),
"")</f>
        <v/>
      </c>
      <c r="X133">
        <f>IF($C133="OK",TEXT(Plantilla!V144,"#"),"")</f>
        <v/>
      </c>
      <c r="Y133">
        <f>IF($C133="OK",
   CONCATENATE(YEAR(Plantilla!W144),"-",TEXT(MONTH(Plantilla!W144),"00"),"-",TEXT(DAY(Plantilla!W144),"00")),
"")</f>
        <v/>
      </c>
      <c r="Z133">
        <f>IF($C133="OK",
   CONCATENATE(YEAR(Plantilla!X144),"-",TEXT(MONTH(Plantilla!X144),"00"),"-",TEXT(DAY(Plantilla!X144),"00")),
"")</f>
        <v/>
      </c>
      <c r="AA133">
        <f>IF($C133="OK",
   TEXT(VLOOKUP(Plantilla!Y144,'Tablas '!$Q$4:$R$9,2,FALSE),"#"),
"")</f>
        <v/>
      </c>
      <c r="AB133">
        <f>IF($C133="OK",
   CONCATENATE(YEAR(Plantilla!Z144),"-",TEXT(MONTH(Plantilla!Z144),"00"),"-",TEXT(DAY(Plantilla!Z144),"00")),
"")</f>
        <v/>
      </c>
      <c r="AC133">
        <f>IF($C133="OK",
   TEXT(VLOOKUP(Plantilla!AA144,'Tablas '!$T$4:$U$13,2,FALSE),"#"),
"")</f>
        <v/>
      </c>
      <c r="AD133">
        <f>IF($C133="OK",TEXT(Plantilla!AB144,"#"),"")</f>
        <v/>
      </c>
      <c r="AE133">
        <f>IF($C133="OK",
   IF(Plantilla!AC144&lt;&gt;"",
      TEXT(VLOOKUP(Plantilla!AC144,'Tablas '!$W$4:$X$7,2,FALSE),"#"),
   ""),
"")</f>
        <v/>
      </c>
      <c r="AF133">
        <f>IF($C133="OK",TEXT(Plantilla!AD144,"#"),"")</f>
        <v/>
      </c>
      <c r="AG133" s="6">
        <f>IF($C133="OK",_xlfn.NUMBERVALUE(Plantilla!AE144),"")</f>
        <v/>
      </c>
      <c r="AH133" s="4">
        <f>IF($C133="OK",_xlfn.NUMBERVALUE(Plantilla!AF144),"")</f>
        <v/>
      </c>
      <c r="AI133" s="6">
        <f>IF($C133="OK",_xlfn.NUMBERVALUE(Plantilla!AG144),"")</f>
        <v/>
      </c>
      <c r="AJ133" s="6">
        <f>IF($C133="OK",_xlfn.NUMBERVALUE(Plantilla!AH144),"")</f>
        <v/>
      </c>
      <c r="AK133" s="6">
        <f>IF($C133="OK",_xlfn.NUMBERVALUE(Plantilla!AI144),"")</f>
        <v/>
      </c>
      <c r="AL133" s="6">
        <f>IF($C133="OK",_xlfn.NUMBERVALUE(Plantilla!AJ144),"")</f>
        <v/>
      </c>
      <c r="AM133" s="4">
        <f>IF($C133="OK",_xlfn.NUMBERVALUE(Plantilla!AK144),"")</f>
        <v/>
      </c>
      <c r="AN133" s="6">
        <f>IF($C133="OK",_xlfn.NUMBERVALUE(Plantilla!AL144),"")</f>
        <v/>
      </c>
      <c r="AO133" s="4">
        <f>IF($C133="OK",_xlfn.NUMBERVALUE(Plantilla!AM144),"")</f>
        <v/>
      </c>
      <c r="AP133" s="6">
        <f>IF($C133="OK",_xlfn.NUMBERVALUE(Plantilla!AN144),"")</f>
        <v/>
      </c>
      <c r="AQ133" s="4">
        <f>IF($C133="OK",_xlfn.NUMBERVALUE(Plantilla!AO144),"")</f>
        <v/>
      </c>
      <c r="AR133" s="6">
        <f>IF($C133="OK",_xlfn.NUMBERVALUE(Plantilla!AP144),"")</f>
        <v/>
      </c>
      <c r="AS133" s="4">
        <f>IF($C133="OK",_xlfn.NUMBERVALUE(Plantilla!AQ144),"")</f>
        <v/>
      </c>
      <c r="AT133" s="6">
        <f>IF($C133="OK",_xlfn.NUMBERVALUE(Plantilla!AR144),"")</f>
        <v/>
      </c>
      <c r="AU133" s="4">
        <f>IF($C133="OK",_xlfn.NUMBERVALUE(Plantilla!AS144),"")</f>
        <v/>
      </c>
      <c r="AV133" s="6">
        <f>IF($C133="OK",_xlfn.NUMBERVALUE(Plantilla!AT144),"")</f>
        <v/>
      </c>
      <c r="AW133" s="4">
        <f>IF($C133="OK",_xlfn.NUMBERVALUE(Plantilla!AU144),"")</f>
        <v/>
      </c>
      <c r="AX133" s="6">
        <f>IF($C133="OK",_xlfn.NUMBERVALUE(Plantilla!AV144),"")</f>
        <v/>
      </c>
      <c r="AY133" s="4">
        <f>IF($C133="OK",_xlfn.NUMBERVALUE(Plantilla!AW144),"")</f>
        <v/>
      </c>
      <c r="AZ133" s="6">
        <f>IF($C133="OK",_xlfn.NUMBERVALUE(Plantilla!AX144),"")</f>
        <v/>
      </c>
      <c r="BA133">
        <f>IF($C133="OK",_xlfn.NUMBERVALUE(Plantilla!AY144),"")</f>
        <v/>
      </c>
      <c r="BB133">
        <f>IF($C133="OK",_xlfn.NUMBERVALUE(Plantilla!AZ144),"")</f>
        <v/>
      </c>
      <c r="BC133" s="4">
        <f>IF($C133="OK",_xlfn.NUMBERVALUE(Plantilla!BA144),"")</f>
        <v/>
      </c>
      <c r="BD133" s="6">
        <f>IF($C133="OK",_xlfn.NUMBERVALUE(Plantilla!BB144),"")</f>
        <v/>
      </c>
      <c r="BE133" s="4">
        <f>IF($C133="OK",_xlfn.NUMBERVALUE(Plantilla!BC144),"")</f>
        <v/>
      </c>
      <c r="BF133" s="6">
        <f>IF($C133="OK",_xlfn.NUMBERVALUE(Plantilla!BD144),"")</f>
        <v/>
      </c>
      <c r="BG133" s="4">
        <f>IF($C133="OK",_xlfn.NUMBERVALUE(Plantilla!BE144),"")</f>
        <v/>
      </c>
      <c r="BH133" s="6">
        <f>IF($C133="OK",_xlfn.NUMBERVALUE(Plantilla!BF144),"")</f>
        <v/>
      </c>
      <c r="BI133" s="110">
        <f>IF($C133="OK",_xlfn.NUMBERVALUE(Plantilla!BG144),"")</f>
        <v/>
      </c>
      <c r="BJ133" s="6">
        <f>IF($C133="OK",_xlfn.NUMBERVALUE(Plantilla!BH144),"")</f>
        <v/>
      </c>
      <c r="BK133" s="109">
        <f>IF($C133="OK",_xlfn.NUMBERVALUE(Plantilla!BI144),"")</f>
        <v/>
      </c>
      <c r="BL133" s="6">
        <f>IF($C133="OK",
   IF(Plantilla!BJ144&lt;&gt;"",
      TEXT(VLOOKUP(Plantilla!BJ144,'Tablas '!$Z$4:$AA$6,2,FALSE),"#"),
   ""),
"")</f>
        <v/>
      </c>
      <c r="BM133" s="4">
        <f>IF($C133="OK",_xlfn.NUMBERVALUE(Plantilla!BK144),"")</f>
        <v/>
      </c>
      <c r="BN133" s="4">
        <f>IF($C133="OK",_xlfn.NUMBERVALUE(Plantilla!BL144),"")</f>
        <v/>
      </c>
      <c r="BO133" s="6">
        <f>IF($C133="OK",_xlfn.NUMBERVALUE(Plantilla!BM144),"")</f>
        <v/>
      </c>
      <c r="BP133" s="4">
        <f>IF($C133="OK",_xlfn.NUMBERVALUE(Plantilla!BN144),"")</f>
        <v/>
      </c>
      <c r="BQ133" s="6">
        <f>IF($C133="OK",_xlfn.NUMBERVALUE(Plantilla!BO144),"")</f>
        <v/>
      </c>
      <c r="BR133" s="4">
        <f>IF($C133="OK",_xlfn.NUMBERVALUE(Plantilla!BP144),"")</f>
        <v/>
      </c>
      <c r="BS133" s="6">
        <f>IF($C133="OK",_xlfn.NUMBERVALUE(Plantilla!BQ144),"")</f>
        <v/>
      </c>
      <c r="BT133" s="4">
        <f>IF($C133="OK",_xlfn.NUMBERVALUE(Plantilla!BR144),"")</f>
        <v/>
      </c>
      <c r="BU133" s="6">
        <f>IF($C133="OK",_xlfn.NUMBERVALUE(Plantilla!BS144),"")</f>
        <v/>
      </c>
      <c r="BV133" s="6">
        <f>IF($C133="OK",_xlfn.NUMBERVALUE(Plantilla!BT144),"")</f>
        <v/>
      </c>
      <c r="BW133" s="6">
        <f>IF($C133="OK",_xlfn.NUMBERVALUE(Plantilla!BU144),"")</f>
        <v/>
      </c>
      <c r="BX133" s="6">
        <f>IF($C133="OK",_xlfn.NUMBERVALUE(Plantilla!BV144),"")</f>
        <v/>
      </c>
      <c r="BY133" s="6">
        <f>IF($C133="OK",_xlfn.NUMBERVALUE(Plantilla!BW144),"")</f>
        <v/>
      </c>
      <c r="BZ133" s="6">
        <f>IF($C133="OK",_xlfn.NUMBERVALUE(Plantilla!BX144),"")</f>
        <v/>
      </c>
      <c r="CA133" s="6">
        <f>IF($C133="OK",_xlfn.NUMBERVALUE(Plantilla!BY144),"")</f>
        <v/>
      </c>
      <c r="CB133" s="6">
        <f>IF($C133="OK",_xlfn.NUMBERVALUE(Plantilla!BZ144),"")</f>
        <v/>
      </c>
      <c r="CC133" s="6">
        <f>IF($C133="OK",_xlfn.NUMBERVALUE(Plantilla!CA144),"")</f>
        <v/>
      </c>
      <c r="CD133" s="6">
        <f>IF($C133="OK",_xlfn.NUMBERVALUE(Plantilla!CB144),"")</f>
        <v/>
      </c>
      <c r="CE133" s="6">
        <f>IF($C133="OK",_xlfn.NUMBERVALUE(Plantilla!CC144),"")</f>
        <v/>
      </c>
      <c r="CF133" s="4">
        <f>IF($C133="OK",_xlfn.NUMBERVALUE(Plantilla!CD144),"")</f>
        <v/>
      </c>
      <c r="CG133" s="6">
        <f>IF($C133="OK",_xlfn.NUMBERVALUE(Plantilla!CE144),"")</f>
        <v/>
      </c>
      <c r="CH133" s="6">
        <f>IF($C133="OK",_xlfn.NUMBERVALUE(Plantilla!CF144),"")</f>
        <v/>
      </c>
      <c r="CI133" s="6">
        <f>IF($C133="OK",_xlfn.NUMBERVALUE(Plantilla!CG144),"")</f>
        <v/>
      </c>
      <c r="CJ133" s="6">
        <f>IF($C133="OK",_xlfn.NUMBERVALUE(Plantilla!CH144),"")</f>
        <v/>
      </c>
      <c r="CK133" s="6">
        <f>IF($C133="OK",_xlfn.NUMBERVALUE(Plantilla!CI144),"")</f>
        <v/>
      </c>
      <c r="CL133" s="6">
        <f>IF($C133="OK",_xlfn.NUMBERVALUE(Plantilla!CJ144),"")</f>
        <v/>
      </c>
      <c r="CM133">
        <f>IF($C133="OK",TEXT(Plantilla!CK144,"#"),"")</f>
        <v/>
      </c>
      <c r="CN133" s="6">
        <f>IF($C133="OK",_xlfn.NUMBERVALUE(Plantilla!CL144),"")</f>
        <v/>
      </c>
      <c r="CO133" s="6">
        <f>IF($C133="OK",_xlfn.NUMBERVALUE(Plantilla!CM144),"")</f>
        <v/>
      </c>
      <c r="CP133" s="110">
        <f>IF($C133="OK",_xlfn.NUMBERVALUE(Plantilla!CN144),"")</f>
        <v/>
      </c>
      <c r="CQ133" s="6">
        <f>IF($C133="OK",_xlfn.NUMBERVALUE(Plantilla!CO144),"")</f>
        <v/>
      </c>
      <c r="CR133" s="109">
        <f>IF($C133="OK",_xlfn.NUMBERVALUE(Plantilla!CP144),"")</f>
        <v/>
      </c>
      <c r="CS133" s="110">
        <f>IF($C133="OK",_xlfn.NUMBERVALUE(Plantilla!CQ144),"")</f>
        <v/>
      </c>
      <c r="CT133" s="6">
        <f>IF($C133="OK",_xlfn.NUMBERVALUE(Plantilla!CR144),"")</f>
        <v/>
      </c>
      <c r="CU133" s="109">
        <f>IF($C133="OK",_xlfn.NUMBERVALUE(Plantilla!CS144),"")</f>
        <v/>
      </c>
      <c r="CV133" s="110">
        <f>IF($C133="OK",_xlfn.NUMBERVALUE(Plantilla!CT144),"")</f>
        <v/>
      </c>
      <c r="CW133" s="6">
        <f>IF($C133="OK",_xlfn.NUMBERVALUE(Plantilla!CU144),"")</f>
        <v/>
      </c>
      <c r="CX133" s="82">
        <f>IF($C133="OK",_xlfn.NUMBERVALUE(Plantilla!CV144),"")</f>
        <v/>
      </c>
      <c r="CY133" s="6">
        <f>IF($C133="OK",_xlfn.NUMBERVALUE(Plantilla!CW144),"")</f>
        <v/>
      </c>
      <c r="CZ133" s="82">
        <f>IF($C133="OK",_xlfn.NUMBERVALUE(Plantilla!CX144),"")</f>
        <v/>
      </c>
      <c r="DA133" s="6">
        <f>IF($C133="OK",_xlfn.NUMBERVALUE(Plantilla!CY144),"")</f>
        <v/>
      </c>
      <c r="DB133" s="109">
        <f>IF($C133="OK",_xlfn.NUMBERVALUE(Plantilla!CZ144),"")</f>
        <v/>
      </c>
      <c r="DC133" s="6">
        <f>IF($C133="OK",_xlfn.NUMBERVALUE(Plantilla!DA144),"")</f>
        <v/>
      </c>
      <c r="DD133" s="6">
        <f>IF($C133="OK",TEXT(Plantilla!DB144,"#"),"")</f>
        <v/>
      </c>
      <c r="DE133" s="6">
        <f>IF($C133="OK",_xlfn.NUMBERVALUE(Plantilla!DC144),"")</f>
        <v/>
      </c>
      <c r="DF133" s="4">
        <f>IF($C133="OK",_xlfn.NUMBERVALUE(Plantilla!DD144),"")</f>
        <v/>
      </c>
      <c r="DG133" s="6">
        <f>IF($C133="OK",_xlfn.NUMBERVALUE(Plantilla!DE144),"")</f>
        <v/>
      </c>
      <c r="DH133" s="6">
        <f>IF($C133="OK",_xlfn.NUMBERVALUE(Plantilla!DF144),"")</f>
        <v/>
      </c>
      <c r="DI133" s="6">
        <f>IF($C133="OK",_xlfn.NUMBERVALUE(Plantilla!DG144),"")</f>
        <v/>
      </c>
      <c r="DJ133" s="6">
        <f>IF($C133="OK",_xlfn.NUMBERVALUE(Plantilla!DH144),"")</f>
        <v/>
      </c>
      <c r="DK133" s="6">
        <f>IF($C133="OK",_xlfn.NUMBERVALUE(Plantilla!DI144),"")</f>
        <v/>
      </c>
      <c r="DL133" s="6">
        <f>IF($C133="OK",_xlfn.NUMBERVALUE(Plantilla!DJ144),"")</f>
        <v/>
      </c>
      <c r="DM133" s="6">
        <f>IF($C133="OK",_xlfn.NUMBERVALUE(Plantilla!DK144),"")</f>
        <v/>
      </c>
      <c r="DN133" s="6">
        <f>IF($C133="OK",_xlfn.NUMBERVALUE(Plantilla!DL144),"")</f>
        <v/>
      </c>
      <c r="DO133" s="6">
        <f>IF($C133="OK",_xlfn.NUMBERVALUE(Plantilla!DM144),"")</f>
        <v/>
      </c>
      <c r="DP133" s="6">
        <f>IF($C133="OK",_xlfn.NUMBERVALUE(Plantilla!DN144),"")</f>
        <v/>
      </c>
      <c r="DQ133" s="6">
        <f>IF($C133="OK",_xlfn.NUMBERVALUE(Plantilla!DO144),"")</f>
        <v/>
      </c>
      <c r="DR133" s="6">
        <f>IF($C133="OK",_xlfn.NUMBERVALUE(Plantilla!DP144),"")</f>
        <v/>
      </c>
      <c r="DS133">
        <f>IF($C133="OK",TEXT(Plantilla!DR144,"#"),"")</f>
        <v/>
      </c>
      <c r="DT133" s="6" t="n"/>
    </row>
    <row r="134">
      <c r="A134">
        <f>IF(Plantilla!$I$6="¡Perfecto!, Guarda el archivo y adjúntalo a tu interfaz de Nómina Electrónica","OK","Error")</f>
        <v/>
      </c>
      <c r="B134">
        <f>IF(Plantilla!$I$6="¡Perfecto!, Guarda el archivo y adjúntalo a tu interfaz de Nómina Electrónica",MID(Plantilla!$D$2,SEARCH("V",Plantilla!$D$2),10),"")</f>
        <v/>
      </c>
      <c r="C134">
        <f>Plantilla!C145</f>
        <v/>
      </c>
      <c r="D134">
        <f>IF($C134="OK",Plantilla!B145,"")</f>
        <v/>
      </c>
      <c r="E134">
        <f>IF($C134="OK",
   VLOOKUP(Plantilla!$E$4,'Tablas '!$AP$4:$AT$6,5,FALSE),
"")</f>
        <v/>
      </c>
      <c r="F134">
        <f>IF($C134="OK",TEXT(Plantilla!D145,"#"),"")</f>
        <v/>
      </c>
      <c r="G134">
        <f>IF($C134="OK",
   VLOOKUP(Plantilla!E145,'Tablas '!$B$4:$C$14,2,FALSE),
"")</f>
        <v/>
      </c>
      <c r="H134">
        <f>IF($C134="OK",TEXT(Plantilla!F145,"#"),"")</f>
        <v/>
      </c>
      <c r="I134">
        <f>IF($C134="OK",TEXT(Plantilla!G145,"#"),"")</f>
        <v/>
      </c>
      <c r="J134">
        <f>IF($C134="OK",TEXT(Plantilla!H145,"#"),"")</f>
        <v/>
      </c>
      <c r="K134">
        <f>IF($C134="OK",TEXT(Plantilla!I145,"#"),"")</f>
        <v/>
      </c>
      <c r="L134">
        <f>IF($C134="OK",TEXT(Plantilla!J145,"#"),"")</f>
        <v/>
      </c>
      <c r="M134">
        <f>IF($C134="OK",TEXT(Plantilla!K145,"#"),"")</f>
        <v/>
      </c>
      <c r="N134">
        <f>IF($C134="OK",
   CONCATENATE(YEAR(Plantilla!L145),"-",TEXT(MONTH(Plantilla!L145),"00"),"-",TEXT(DAY(Plantilla!L145),"00")),
"")</f>
        <v/>
      </c>
      <c r="O134">
        <f>IF($C134="OK",_xlfn.NUMBERVALUE(Plantilla!M145),"")</f>
        <v/>
      </c>
      <c r="P134">
        <f>IF($C134="OK",
   IF(Plantilla!N145&lt;&gt;"",
      CONCATENATE(YEAR(Plantilla!N145),"-",TEXT(MONTH(Plantilla!N145),"00"),"-",TEXT(DAY(Plantilla!N145),"00")),
   ""),
"")</f>
        <v/>
      </c>
      <c r="Q134">
        <f>IF($C134="OK",
   VLOOKUP(Plantilla!O145,'Tablas '!$E$4:$F$19,2,FALSE),
"")</f>
        <v/>
      </c>
      <c r="R134">
        <f>IF($C134="OK",
   VLOOKUP(Plantilla!P145,'Tablas '!$H$4:$I$5,2,FALSE),
"")</f>
        <v/>
      </c>
      <c r="S134">
        <f>IF($C134="OK",
   VLOOKUP(Plantilla!Q145,'Tablas '!$K$4:$L$8,2,FALSE),
"")</f>
        <v/>
      </c>
      <c r="T134">
        <f>IF($C134="OK",
   VLOOKUP(Plantilla!R145,'Tablas '!$AE$4:$AF$6,2,FALSE),
"")</f>
        <v/>
      </c>
      <c r="U134">
        <f>IF($C134="OK",
   VLOOKUP(Plantilla!S145,'Tablas '!$AE$4:$AF$6,2,FALSE),
"")</f>
        <v/>
      </c>
      <c r="V134">
        <f>IF($C134="OK",TEXT(Plantilla!T145,"#"),"")</f>
        <v/>
      </c>
      <c r="W134" s="84">
        <f>IF($C134="OK",
   VLOOKUP(Plantilla!U145,'Tablas '!$AM$4:$AN$1126,2,FALSE),
"")</f>
        <v/>
      </c>
      <c r="X134">
        <f>IF($C134="OK",TEXT(Plantilla!V145,"#"),"")</f>
        <v/>
      </c>
      <c r="Y134">
        <f>IF($C134="OK",
   CONCATENATE(YEAR(Plantilla!W145),"-",TEXT(MONTH(Plantilla!W145),"00"),"-",TEXT(DAY(Plantilla!W145),"00")),
"")</f>
        <v/>
      </c>
      <c r="Z134">
        <f>IF($C134="OK",
   CONCATENATE(YEAR(Plantilla!X145),"-",TEXT(MONTH(Plantilla!X145),"00"),"-",TEXT(DAY(Plantilla!X145),"00")),
"")</f>
        <v/>
      </c>
      <c r="AA134">
        <f>IF($C134="OK",
   TEXT(VLOOKUP(Plantilla!Y145,'Tablas '!$Q$4:$R$9,2,FALSE),"#"),
"")</f>
        <v/>
      </c>
      <c r="AB134">
        <f>IF($C134="OK",
   CONCATENATE(YEAR(Plantilla!Z145),"-",TEXT(MONTH(Plantilla!Z145),"00"),"-",TEXT(DAY(Plantilla!Z145),"00")),
"")</f>
        <v/>
      </c>
      <c r="AC134">
        <f>IF($C134="OK",
   TEXT(VLOOKUP(Plantilla!AA145,'Tablas '!$T$4:$U$13,2,FALSE),"#"),
"")</f>
        <v/>
      </c>
      <c r="AD134">
        <f>IF($C134="OK",TEXT(Plantilla!AB145,"#"),"")</f>
        <v/>
      </c>
      <c r="AE134">
        <f>IF($C134="OK",
   IF(Plantilla!AC145&lt;&gt;"",
      TEXT(VLOOKUP(Plantilla!AC145,'Tablas '!$W$4:$X$7,2,FALSE),"#"),
   ""),
"")</f>
        <v/>
      </c>
      <c r="AF134">
        <f>IF($C134="OK",TEXT(Plantilla!AD145,"#"),"")</f>
        <v/>
      </c>
      <c r="AG134" s="6">
        <f>IF($C134="OK",_xlfn.NUMBERVALUE(Plantilla!AE145),"")</f>
        <v/>
      </c>
      <c r="AH134" s="4">
        <f>IF($C134="OK",_xlfn.NUMBERVALUE(Plantilla!AF145),"")</f>
        <v/>
      </c>
      <c r="AI134" s="6">
        <f>IF($C134="OK",_xlfn.NUMBERVALUE(Plantilla!AG145),"")</f>
        <v/>
      </c>
      <c r="AJ134" s="6">
        <f>IF($C134="OK",_xlfn.NUMBERVALUE(Plantilla!AH145),"")</f>
        <v/>
      </c>
      <c r="AK134" s="6">
        <f>IF($C134="OK",_xlfn.NUMBERVALUE(Plantilla!AI145),"")</f>
        <v/>
      </c>
      <c r="AL134" s="6">
        <f>IF($C134="OK",_xlfn.NUMBERVALUE(Plantilla!AJ145),"")</f>
        <v/>
      </c>
      <c r="AM134" s="4">
        <f>IF($C134="OK",_xlfn.NUMBERVALUE(Plantilla!AK145),"")</f>
        <v/>
      </c>
      <c r="AN134" s="6">
        <f>IF($C134="OK",_xlfn.NUMBERVALUE(Plantilla!AL145),"")</f>
        <v/>
      </c>
      <c r="AO134" s="4">
        <f>IF($C134="OK",_xlfn.NUMBERVALUE(Plantilla!AM145),"")</f>
        <v/>
      </c>
      <c r="AP134" s="6">
        <f>IF($C134="OK",_xlfn.NUMBERVALUE(Plantilla!AN145),"")</f>
        <v/>
      </c>
      <c r="AQ134" s="4">
        <f>IF($C134="OK",_xlfn.NUMBERVALUE(Plantilla!AO145),"")</f>
        <v/>
      </c>
      <c r="AR134" s="6">
        <f>IF($C134="OK",_xlfn.NUMBERVALUE(Plantilla!AP145),"")</f>
        <v/>
      </c>
      <c r="AS134" s="4">
        <f>IF($C134="OK",_xlfn.NUMBERVALUE(Plantilla!AQ145),"")</f>
        <v/>
      </c>
      <c r="AT134" s="6">
        <f>IF($C134="OK",_xlfn.NUMBERVALUE(Plantilla!AR145),"")</f>
        <v/>
      </c>
      <c r="AU134" s="4">
        <f>IF($C134="OK",_xlfn.NUMBERVALUE(Plantilla!AS145),"")</f>
        <v/>
      </c>
      <c r="AV134" s="6">
        <f>IF($C134="OK",_xlfn.NUMBERVALUE(Plantilla!AT145),"")</f>
        <v/>
      </c>
      <c r="AW134" s="4">
        <f>IF($C134="OK",_xlfn.NUMBERVALUE(Plantilla!AU145),"")</f>
        <v/>
      </c>
      <c r="AX134" s="6">
        <f>IF($C134="OK",_xlfn.NUMBERVALUE(Plantilla!AV145),"")</f>
        <v/>
      </c>
      <c r="AY134" s="4">
        <f>IF($C134="OK",_xlfn.NUMBERVALUE(Plantilla!AW145),"")</f>
        <v/>
      </c>
      <c r="AZ134" s="6">
        <f>IF($C134="OK",_xlfn.NUMBERVALUE(Plantilla!AX145),"")</f>
        <v/>
      </c>
      <c r="BA134">
        <f>IF($C134="OK",_xlfn.NUMBERVALUE(Plantilla!AY145),"")</f>
        <v/>
      </c>
      <c r="BB134">
        <f>IF($C134="OK",_xlfn.NUMBERVALUE(Plantilla!AZ145),"")</f>
        <v/>
      </c>
      <c r="BC134" s="4">
        <f>IF($C134="OK",_xlfn.NUMBERVALUE(Plantilla!BA145),"")</f>
        <v/>
      </c>
      <c r="BD134" s="6">
        <f>IF($C134="OK",_xlfn.NUMBERVALUE(Plantilla!BB145),"")</f>
        <v/>
      </c>
      <c r="BE134" s="4">
        <f>IF($C134="OK",_xlfn.NUMBERVALUE(Plantilla!BC145),"")</f>
        <v/>
      </c>
      <c r="BF134" s="6">
        <f>IF($C134="OK",_xlfn.NUMBERVALUE(Plantilla!BD145),"")</f>
        <v/>
      </c>
      <c r="BG134" s="4">
        <f>IF($C134="OK",_xlfn.NUMBERVALUE(Plantilla!BE145),"")</f>
        <v/>
      </c>
      <c r="BH134" s="6">
        <f>IF($C134="OK",_xlfn.NUMBERVALUE(Plantilla!BF145),"")</f>
        <v/>
      </c>
      <c r="BI134" s="110">
        <f>IF($C134="OK",_xlfn.NUMBERVALUE(Plantilla!BG145),"")</f>
        <v/>
      </c>
      <c r="BJ134" s="6">
        <f>IF($C134="OK",_xlfn.NUMBERVALUE(Plantilla!BH145),"")</f>
        <v/>
      </c>
      <c r="BK134" s="109">
        <f>IF($C134="OK",_xlfn.NUMBERVALUE(Plantilla!BI145),"")</f>
        <v/>
      </c>
      <c r="BL134" s="6">
        <f>IF($C134="OK",
   IF(Plantilla!BJ145&lt;&gt;"",
      TEXT(VLOOKUP(Plantilla!BJ145,'Tablas '!$Z$4:$AA$6,2,FALSE),"#"),
   ""),
"")</f>
        <v/>
      </c>
      <c r="BM134" s="4">
        <f>IF($C134="OK",_xlfn.NUMBERVALUE(Plantilla!BK145),"")</f>
        <v/>
      </c>
      <c r="BN134" s="4">
        <f>IF($C134="OK",_xlfn.NUMBERVALUE(Plantilla!BL145),"")</f>
        <v/>
      </c>
      <c r="BO134" s="6">
        <f>IF($C134="OK",_xlfn.NUMBERVALUE(Plantilla!BM145),"")</f>
        <v/>
      </c>
      <c r="BP134" s="4">
        <f>IF($C134="OK",_xlfn.NUMBERVALUE(Plantilla!BN145),"")</f>
        <v/>
      </c>
      <c r="BQ134" s="6">
        <f>IF($C134="OK",_xlfn.NUMBERVALUE(Plantilla!BO145),"")</f>
        <v/>
      </c>
      <c r="BR134" s="4">
        <f>IF($C134="OK",_xlfn.NUMBERVALUE(Plantilla!BP145),"")</f>
        <v/>
      </c>
      <c r="BS134" s="6">
        <f>IF($C134="OK",_xlfn.NUMBERVALUE(Plantilla!BQ145),"")</f>
        <v/>
      </c>
      <c r="BT134" s="4">
        <f>IF($C134="OK",_xlfn.NUMBERVALUE(Plantilla!BR145),"")</f>
        <v/>
      </c>
      <c r="BU134" s="6">
        <f>IF($C134="OK",_xlfn.NUMBERVALUE(Plantilla!BS145),"")</f>
        <v/>
      </c>
      <c r="BV134" s="6">
        <f>IF($C134="OK",_xlfn.NUMBERVALUE(Plantilla!BT145),"")</f>
        <v/>
      </c>
      <c r="BW134" s="6">
        <f>IF($C134="OK",_xlfn.NUMBERVALUE(Plantilla!BU145),"")</f>
        <v/>
      </c>
      <c r="BX134" s="6">
        <f>IF($C134="OK",_xlfn.NUMBERVALUE(Plantilla!BV145),"")</f>
        <v/>
      </c>
      <c r="BY134" s="6">
        <f>IF($C134="OK",_xlfn.NUMBERVALUE(Plantilla!BW145),"")</f>
        <v/>
      </c>
      <c r="BZ134" s="6">
        <f>IF($C134="OK",_xlfn.NUMBERVALUE(Plantilla!BX145),"")</f>
        <v/>
      </c>
      <c r="CA134" s="6">
        <f>IF($C134="OK",_xlfn.NUMBERVALUE(Plantilla!BY145),"")</f>
        <v/>
      </c>
      <c r="CB134" s="6">
        <f>IF($C134="OK",_xlfn.NUMBERVALUE(Plantilla!BZ145),"")</f>
        <v/>
      </c>
      <c r="CC134" s="6">
        <f>IF($C134="OK",_xlfn.NUMBERVALUE(Plantilla!CA145),"")</f>
        <v/>
      </c>
      <c r="CD134" s="6">
        <f>IF($C134="OK",_xlfn.NUMBERVALUE(Plantilla!CB145),"")</f>
        <v/>
      </c>
      <c r="CE134" s="6">
        <f>IF($C134="OK",_xlfn.NUMBERVALUE(Plantilla!CC145),"")</f>
        <v/>
      </c>
      <c r="CF134" s="4">
        <f>IF($C134="OK",_xlfn.NUMBERVALUE(Plantilla!CD145),"")</f>
        <v/>
      </c>
      <c r="CG134" s="6">
        <f>IF($C134="OK",_xlfn.NUMBERVALUE(Plantilla!CE145),"")</f>
        <v/>
      </c>
      <c r="CH134" s="6">
        <f>IF($C134="OK",_xlfn.NUMBERVALUE(Plantilla!CF145),"")</f>
        <v/>
      </c>
      <c r="CI134" s="6">
        <f>IF($C134="OK",_xlfn.NUMBERVALUE(Plantilla!CG145),"")</f>
        <v/>
      </c>
      <c r="CJ134" s="6">
        <f>IF($C134="OK",_xlfn.NUMBERVALUE(Plantilla!CH145),"")</f>
        <v/>
      </c>
      <c r="CK134" s="6">
        <f>IF($C134="OK",_xlfn.NUMBERVALUE(Plantilla!CI145),"")</f>
        <v/>
      </c>
      <c r="CL134" s="6">
        <f>IF($C134="OK",_xlfn.NUMBERVALUE(Plantilla!CJ145),"")</f>
        <v/>
      </c>
      <c r="CM134">
        <f>IF($C134="OK",TEXT(Plantilla!CK145,"#"),"")</f>
        <v/>
      </c>
      <c r="CN134" s="6">
        <f>IF($C134="OK",_xlfn.NUMBERVALUE(Plantilla!CL145),"")</f>
        <v/>
      </c>
      <c r="CO134" s="6">
        <f>IF($C134="OK",_xlfn.NUMBERVALUE(Plantilla!CM145),"")</f>
        <v/>
      </c>
      <c r="CP134" s="110">
        <f>IF($C134="OK",_xlfn.NUMBERVALUE(Plantilla!CN145),"")</f>
        <v/>
      </c>
      <c r="CQ134" s="6">
        <f>IF($C134="OK",_xlfn.NUMBERVALUE(Plantilla!CO145),"")</f>
        <v/>
      </c>
      <c r="CR134" s="109">
        <f>IF($C134="OK",_xlfn.NUMBERVALUE(Plantilla!CP145),"")</f>
        <v/>
      </c>
      <c r="CS134" s="110">
        <f>IF($C134="OK",_xlfn.NUMBERVALUE(Plantilla!CQ145),"")</f>
        <v/>
      </c>
      <c r="CT134" s="6">
        <f>IF($C134="OK",_xlfn.NUMBERVALUE(Plantilla!CR145),"")</f>
        <v/>
      </c>
      <c r="CU134" s="109">
        <f>IF($C134="OK",_xlfn.NUMBERVALUE(Plantilla!CS145),"")</f>
        <v/>
      </c>
      <c r="CV134" s="110">
        <f>IF($C134="OK",_xlfn.NUMBERVALUE(Plantilla!CT145),"")</f>
        <v/>
      </c>
      <c r="CW134" s="6">
        <f>IF($C134="OK",_xlfn.NUMBERVALUE(Plantilla!CU145),"")</f>
        <v/>
      </c>
      <c r="CX134" s="82">
        <f>IF($C134="OK",_xlfn.NUMBERVALUE(Plantilla!CV145),"")</f>
        <v/>
      </c>
      <c r="CY134" s="6">
        <f>IF($C134="OK",_xlfn.NUMBERVALUE(Plantilla!CW145),"")</f>
        <v/>
      </c>
      <c r="CZ134" s="82">
        <f>IF($C134="OK",_xlfn.NUMBERVALUE(Plantilla!CX145),"")</f>
        <v/>
      </c>
      <c r="DA134" s="6">
        <f>IF($C134="OK",_xlfn.NUMBERVALUE(Plantilla!CY145),"")</f>
        <v/>
      </c>
      <c r="DB134" s="109">
        <f>IF($C134="OK",_xlfn.NUMBERVALUE(Plantilla!CZ145),"")</f>
        <v/>
      </c>
      <c r="DC134" s="6">
        <f>IF($C134="OK",_xlfn.NUMBERVALUE(Plantilla!DA145),"")</f>
        <v/>
      </c>
      <c r="DD134" s="6">
        <f>IF($C134="OK",TEXT(Plantilla!DB145,"#"),"")</f>
        <v/>
      </c>
      <c r="DE134" s="6">
        <f>IF($C134="OK",_xlfn.NUMBERVALUE(Plantilla!DC145),"")</f>
        <v/>
      </c>
      <c r="DF134" s="4">
        <f>IF($C134="OK",_xlfn.NUMBERVALUE(Plantilla!DD145),"")</f>
        <v/>
      </c>
      <c r="DG134" s="6">
        <f>IF($C134="OK",_xlfn.NUMBERVALUE(Plantilla!DE145),"")</f>
        <v/>
      </c>
      <c r="DH134" s="6">
        <f>IF($C134="OK",_xlfn.NUMBERVALUE(Plantilla!DF145),"")</f>
        <v/>
      </c>
      <c r="DI134" s="6">
        <f>IF($C134="OK",_xlfn.NUMBERVALUE(Plantilla!DG145),"")</f>
        <v/>
      </c>
      <c r="DJ134" s="6">
        <f>IF($C134="OK",_xlfn.NUMBERVALUE(Plantilla!DH145),"")</f>
        <v/>
      </c>
      <c r="DK134" s="6">
        <f>IF($C134="OK",_xlfn.NUMBERVALUE(Plantilla!DI145),"")</f>
        <v/>
      </c>
      <c r="DL134" s="6">
        <f>IF($C134="OK",_xlfn.NUMBERVALUE(Plantilla!DJ145),"")</f>
        <v/>
      </c>
      <c r="DM134" s="6">
        <f>IF($C134="OK",_xlfn.NUMBERVALUE(Plantilla!DK145),"")</f>
        <v/>
      </c>
      <c r="DN134" s="6">
        <f>IF($C134="OK",_xlfn.NUMBERVALUE(Plantilla!DL145),"")</f>
        <v/>
      </c>
      <c r="DO134" s="6">
        <f>IF($C134="OK",_xlfn.NUMBERVALUE(Plantilla!DM145),"")</f>
        <v/>
      </c>
      <c r="DP134" s="6">
        <f>IF($C134="OK",_xlfn.NUMBERVALUE(Plantilla!DN145),"")</f>
        <v/>
      </c>
      <c r="DQ134" s="6">
        <f>IF($C134="OK",_xlfn.NUMBERVALUE(Plantilla!DO145),"")</f>
        <v/>
      </c>
      <c r="DR134" s="6">
        <f>IF($C134="OK",_xlfn.NUMBERVALUE(Plantilla!DP145),"")</f>
        <v/>
      </c>
      <c r="DS134">
        <f>IF($C134="OK",TEXT(Plantilla!DR145,"#"),"")</f>
        <v/>
      </c>
      <c r="DT134" s="6" t="n"/>
    </row>
    <row r="135">
      <c r="A135">
        <f>IF(Plantilla!$I$6="¡Perfecto!, Guarda el archivo y adjúntalo a tu interfaz de Nómina Electrónica","OK","Error")</f>
        <v/>
      </c>
      <c r="B135">
        <f>IF(Plantilla!$I$6="¡Perfecto!, Guarda el archivo y adjúntalo a tu interfaz de Nómina Electrónica",MID(Plantilla!$D$2,SEARCH("V",Plantilla!$D$2),10),"")</f>
        <v/>
      </c>
      <c r="C135">
        <f>Plantilla!C146</f>
        <v/>
      </c>
      <c r="D135">
        <f>IF($C135="OK",Plantilla!B146,"")</f>
        <v/>
      </c>
      <c r="E135">
        <f>IF($C135="OK",
   VLOOKUP(Plantilla!$E$4,'Tablas '!$AP$4:$AT$6,5,FALSE),
"")</f>
        <v/>
      </c>
      <c r="F135">
        <f>IF($C135="OK",TEXT(Plantilla!D146,"#"),"")</f>
        <v/>
      </c>
      <c r="G135">
        <f>IF($C135="OK",
   VLOOKUP(Plantilla!E146,'Tablas '!$B$4:$C$14,2,FALSE),
"")</f>
        <v/>
      </c>
      <c r="H135">
        <f>IF($C135="OK",TEXT(Plantilla!F146,"#"),"")</f>
        <v/>
      </c>
      <c r="I135">
        <f>IF($C135="OK",TEXT(Plantilla!G146,"#"),"")</f>
        <v/>
      </c>
      <c r="J135">
        <f>IF($C135="OK",TEXT(Plantilla!H146,"#"),"")</f>
        <v/>
      </c>
      <c r="K135">
        <f>IF($C135="OK",TEXT(Plantilla!I146,"#"),"")</f>
        <v/>
      </c>
      <c r="L135">
        <f>IF($C135="OK",TEXT(Plantilla!J146,"#"),"")</f>
        <v/>
      </c>
      <c r="M135">
        <f>IF($C135="OK",TEXT(Plantilla!K146,"#"),"")</f>
        <v/>
      </c>
      <c r="N135">
        <f>IF($C135="OK",
   CONCATENATE(YEAR(Plantilla!L146),"-",TEXT(MONTH(Plantilla!L146),"00"),"-",TEXT(DAY(Plantilla!L146),"00")),
"")</f>
        <v/>
      </c>
      <c r="O135">
        <f>IF($C135="OK",_xlfn.NUMBERVALUE(Plantilla!M146),"")</f>
        <v/>
      </c>
      <c r="P135">
        <f>IF($C135="OK",
   IF(Plantilla!N146&lt;&gt;"",
      CONCATENATE(YEAR(Plantilla!N146),"-",TEXT(MONTH(Plantilla!N146),"00"),"-",TEXT(DAY(Plantilla!N146),"00")),
   ""),
"")</f>
        <v/>
      </c>
      <c r="Q135">
        <f>IF($C135="OK",
   VLOOKUP(Plantilla!O146,'Tablas '!$E$4:$F$19,2,FALSE),
"")</f>
        <v/>
      </c>
      <c r="R135">
        <f>IF($C135="OK",
   VLOOKUP(Plantilla!P146,'Tablas '!$H$4:$I$5,2,FALSE),
"")</f>
        <v/>
      </c>
      <c r="S135">
        <f>IF($C135="OK",
   VLOOKUP(Plantilla!Q146,'Tablas '!$K$4:$L$8,2,FALSE),
"")</f>
        <v/>
      </c>
      <c r="T135">
        <f>IF($C135="OK",
   VLOOKUP(Plantilla!R146,'Tablas '!$AE$4:$AF$6,2,FALSE),
"")</f>
        <v/>
      </c>
      <c r="U135">
        <f>IF($C135="OK",
   VLOOKUP(Plantilla!S146,'Tablas '!$AE$4:$AF$6,2,FALSE),
"")</f>
        <v/>
      </c>
      <c r="V135">
        <f>IF($C135="OK",TEXT(Plantilla!T146,"#"),"")</f>
        <v/>
      </c>
      <c r="W135" s="84">
        <f>IF($C135="OK",
   VLOOKUP(Plantilla!U146,'Tablas '!$AM$4:$AN$1126,2,FALSE),
"")</f>
        <v/>
      </c>
      <c r="X135">
        <f>IF($C135="OK",TEXT(Plantilla!V146,"#"),"")</f>
        <v/>
      </c>
      <c r="Y135">
        <f>IF($C135="OK",
   CONCATENATE(YEAR(Plantilla!W146),"-",TEXT(MONTH(Plantilla!W146),"00"),"-",TEXT(DAY(Plantilla!W146),"00")),
"")</f>
        <v/>
      </c>
      <c r="Z135">
        <f>IF($C135="OK",
   CONCATENATE(YEAR(Plantilla!X146),"-",TEXT(MONTH(Plantilla!X146),"00"),"-",TEXT(DAY(Plantilla!X146),"00")),
"")</f>
        <v/>
      </c>
      <c r="AA135">
        <f>IF($C135="OK",
   TEXT(VLOOKUP(Plantilla!Y146,'Tablas '!$Q$4:$R$9,2,FALSE),"#"),
"")</f>
        <v/>
      </c>
      <c r="AB135">
        <f>IF($C135="OK",
   CONCATENATE(YEAR(Plantilla!Z146),"-",TEXT(MONTH(Plantilla!Z146),"00"),"-",TEXT(DAY(Plantilla!Z146),"00")),
"")</f>
        <v/>
      </c>
      <c r="AC135">
        <f>IF($C135="OK",
   TEXT(VLOOKUP(Plantilla!AA146,'Tablas '!$T$4:$U$13,2,FALSE),"#"),
"")</f>
        <v/>
      </c>
      <c r="AD135">
        <f>IF($C135="OK",TEXT(Plantilla!AB146,"#"),"")</f>
        <v/>
      </c>
      <c r="AE135">
        <f>IF($C135="OK",
   IF(Plantilla!AC146&lt;&gt;"",
      TEXT(VLOOKUP(Plantilla!AC146,'Tablas '!$W$4:$X$7,2,FALSE),"#"),
   ""),
"")</f>
        <v/>
      </c>
      <c r="AF135">
        <f>IF($C135="OK",TEXT(Plantilla!AD146,"#"),"")</f>
        <v/>
      </c>
      <c r="AG135" s="6">
        <f>IF($C135="OK",_xlfn.NUMBERVALUE(Plantilla!AE146),"")</f>
        <v/>
      </c>
      <c r="AH135" s="4">
        <f>IF($C135="OK",_xlfn.NUMBERVALUE(Plantilla!AF146),"")</f>
        <v/>
      </c>
      <c r="AI135" s="6">
        <f>IF($C135="OK",_xlfn.NUMBERVALUE(Plantilla!AG146),"")</f>
        <v/>
      </c>
      <c r="AJ135" s="6">
        <f>IF($C135="OK",_xlfn.NUMBERVALUE(Plantilla!AH146),"")</f>
        <v/>
      </c>
      <c r="AK135" s="6">
        <f>IF($C135="OK",_xlfn.NUMBERVALUE(Plantilla!AI146),"")</f>
        <v/>
      </c>
      <c r="AL135" s="6">
        <f>IF($C135="OK",_xlfn.NUMBERVALUE(Plantilla!AJ146),"")</f>
        <v/>
      </c>
      <c r="AM135" s="4">
        <f>IF($C135="OK",_xlfn.NUMBERVALUE(Plantilla!AK146),"")</f>
        <v/>
      </c>
      <c r="AN135" s="6">
        <f>IF($C135="OK",_xlfn.NUMBERVALUE(Plantilla!AL146),"")</f>
        <v/>
      </c>
      <c r="AO135" s="4">
        <f>IF($C135="OK",_xlfn.NUMBERVALUE(Plantilla!AM146),"")</f>
        <v/>
      </c>
      <c r="AP135" s="6">
        <f>IF($C135="OK",_xlfn.NUMBERVALUE(Plantilla!AN146),"")</f>
        <v/>
      </c>
      <c r="AQ135" s="4">
        <f>IF($C135="OK",_xlfn.NUMBERVALUE(Plantilla!AO146),"")</f>
        <v/>
      </c>
      <c r="AR135" s="6">
        <f>IF($C135="OK",_xlfn.NUMBERVALUE(Plantilla!AP146),"")</f>
        <v/>
      </c>
      <c r="AS135" s="4">
        <f>IF($C135="OK",_xlfn.NUMBERVALUE(Plantilla!AQ146),"")</f>
        <v/>
      </c>
      <c r="AT135" s="6">
        <f>IF($C135="OK",_xlfn.NUMBERVALUE(Plantilla!AR146),"")</f>
        <v/>
      </c>
      <c r="AU135" s="4">
        <f>IF($C135="OK",_xlfn.NUMBERVALUE(Plantilla!AS146),"")</f>
        <v/>
      </c>
      <c r="AV135" s="6">
        <f>IF($C135="OK",_xlfn.NUMBERVALUE(Plantilla!AT146),"")</f>
        <v/>
      </c>
      <c r="AW135" s="4">
        <f>IF($C135="OK",_xlfn.NUMBERVALUE(Plantilla!AU146),"")</f>
        <v/>
      </c>
      <c r="AX135" s="6">
        <f>IF($C135="OK",_xlfn.NUMBERVALUE(Plantilla!AV146),"")</f>
        <v/>
      </c>
      <c r="AY135" s="4">
        <f>IF($C135="OK",_xlfn.NUMBERVALUE(Plantilla!AW146),"")</f>
        <v/>
      </c>
      <c r="AZ135" s="6">
        <f>IF($C135="OK",_xlfn.NUMBERVALUE(Plantilla!AX146),"")</f>
        <v/>
      </c>
      <c r="BA135">
        <f>IF($C135="OK",_xlfn.NUMBERVALUE(Plantilla!AY146),"")</f>
        <v/>
      </c>
      <c r="BB135">
        <f>IF($C135="OK",_xlfn.NUMBERVALUE(Plantilla!AZ146),"")</f>
        <v/>
      </c>
      <c r="BC135" s="4">
        <f>IF($C135="OK",_xlfn.NUMBERVALUE(Plantilla!BA146),"")</f>
        <v/>
      </c>
      <c r="BD135" s="6">
        <f>IF($C135="OK",_xlfn.NUMBERVALUE(Plantilla!BB146),"")</f>
        <v/>
      </c>
      <c r="BE135" s="4">
        <f>IF($C135="OK",_xlfn.NUMBERVALUE(Plantilla!BC146),"")</f>
        <v/>
      </c>
      <c r="BF135" s="6">
        <f>IF($C135="OK",_xlfn.NUMBERVALUE(Plantilla!BD146),"")</f>
        <v/>
      </c>
      <c r="BG135" s="4">
        <f>IF($C135="OK",_xlfn.NUMBERVALUE(Plantilla!BE146),"")</f>
        <v/>
      </c>
      <c r="BH135" s="6">
        <f>IF($C135="OK",_xlfn.NUMBERVALUE(Plantilla!BF146),"")</f>
        <v/>
      </c>
      <c r="BI135" s="110">
        <f>IF($C135="OK",_xlfn.NUMBERVALUE(Plantilla!BG146),"")</f>
        <v/>
      </c>
      <c r="BJ135" s="6">
        <f>IF($C135="OK",_xlfn.NUMBERVALUE(Plantilla!BH146),"")</f>
        <v/>
      </c>
      <c r="BK135" s="109">
        <f>IF($C135="OK",_xlfn.NUMBERVALUE(Plantilla!BI146),"")</f>
        <v/>
      </c>
      <c r="BL135" s="6">
        <f>IF($C135="OK",
   IF(Plantilla!BJ146&lt;&gt;"",
      TEXT(VLOOKUP(Plantilla!BJ146,'Tablas '!$Z$4:$AA$6,2,FALSE),"#"),
   ""),
"")</f>
        <v/>
      </c>
      <c r="BM135" s="4">
        <f>IF($C135="OK",_xlfn.NUMBERVALUE(Plantilla!BK146),"")</f>
        <v/>
      </c>
      <c r="BN135" s="4">
        <f>IF($C135="OK",_xlfn.NUMBERVALUE(Plantilla!BL146),"")</f>
        <v/>
      </c>
      <c r="BO135" s="6">
        <f>IF($C135="OK",_xlfn.NUMBERVALUE(Plantilla!BM146),"")</f>
        <v/>
      </c>
      <c r="BP135" s="4">
        <f>IF($C135="OK",_xlfn.NUMBERVALUE(Plantilla!BN146),"")</f>
        <v/>
      </c>
      <c r="BQ135" s="6">
        <f>IF($C135="OK",_xlfn.NUMBERVALUE(Plantilla!BO146),"")</f>
        <v/>
      </c>
      <c r="BR135" s="4">
        <f>IF($C135="OK",_xlfn.NUMBERVALUE(Plantilla!BP146),"")</f>
        <v/>
      </c>
      <c r="BS135" s="6">
        <f>IF($C135="OK",_xlfn.NUMBERVALUE(Plantilla!BQ146),"")</f>
        <v/>
      </c>
      <c r="BT135" s="4">
        <f>IF($C135="OK",_xlfn.NUMBERVALUE(Plantilla!BR146),"")</f>
        <v/>
      </c>
      <c r="BU135" s="6">
        <f>IF($C135="OK",_xlfn.NUMBERVALUE(Plantilla!BS146),"")</f>
        <v/>
      </c>
      <c r="BV135" s="6">
        <f>IF($C135="OK",_xlfn.NUMBERVALUE(Plantilla!BT146),"")</f>
        <v/>
      </c>
      <c r="BW135" s="6">
        <f>IF($C135="OK",_xlfn.NUMBERVALUE(Plantilla!BU146),"")</f>
        <v/>
      </c>
      <c r="BX135" s="6">
        <f>IF($C135="OK",_xlfn.NUMBERVALUE(Plantilla!BV146),"")</f>
        <v/>
      </c>
      <c r="BY135" s="6">
        <f>IF($C135="OK",_xlfn.NUMBERVALUE(Plantilla!BW146),"")</f>
        <v/>
      </c>
      <c r="BZ135" s="6">
        <f>IF($C135="OK",_xlfn.NUMBERVALUE(Plantilla!BX146),"")</f>
        <v/>
      </c>
      <c r="CA135" s="6">
        <f>IF($C135="OK",_xlfn.NUMBERVALUE(Plantilla!BY146),"")</f>
        <v/>
      </c>
      <c r="CB135" s="6">
        <f>IF($C135="OK",_xlfn.NUMBERVALUE(Plantilla!BZ146),"")</f>
        <v/>
      </c>
      <c r="CC135" s="6">
        <f>IF($C135="OK",_xlfn.NUMBERVALUE(Plantilla!CA146),"")</f>
        <v/>
      </c>
      <c r="CD135" s="6">
        <f>IF($C135="OK",_xlfn.NUMBERVALUE(Plantilla!CB146),"")</f>
        <v/>
      </c>
      <c r="CE135" s="6">
        <f>IF($C135="OK",_xlfn.NUMBERVALUE(Plantilla!CC146),"")</f>
        <v/>
      </c>
      <c r="CF135" s="4">
        <f>IF($C135="OK",_xlfn.NUMBERVALUE(Plantilla!CD146),"")</f>
        <v/>
      </c>
      <c r="CG135" s="6">
        <f>IF($C135="OK",_xlfn.NUMBERVALUE(Plantilla!CE146),"")</f>
        <v/>
      </c>
      <c r="CH135" s="6">
        <f>IF($C135="OK",_xlfn.NUMBERVALUE(Plantilla!CF146),"")</f>
        <v/>
      </c>
      <c r="CI135" s="6">
        <f>IF($C135="OK",_xlfn.NUMBERVALUE(Plantilla!CG146),"")</f>
        <v/>
      </c>
      <c r="CJ135" s="6">
        <f>IF($C135="OK",_xlfn.NUMBERVALUE(Plantilla!CH146),"")</f>
        <v/>
      </c>
      <c r="CK135" s="6">
        <f>IF($C135="OK",_xlfn.NUMBERVALUE(Plantilla!CI146),"")</f>
        <v/>
      </c>
      <c r="CL135" s="6">
        <f>IF($C135="OK",_xlfn.NUMBERVALUE(Plantilla!CJ146),"")</f>
        <v/>
      </c>
      <c r="CM135">
        <f>IF($C135="OK",TEXT(Plantilla!CK146,"#"),"")</f>
        <v/>
      </c>
      <c r="CN135" s="6">
        <f>IF($C135="OK",_xlfn.NUMBERVALUE(Plantilla!CL146),"")</f>
        <v/>
      </c>
      <c r="CO135" s="6">
        <f>IF($C135="OK",_xlfn.NUMBERVALUE(Plantilla!CM146),"")</f>
        <v/>
      </c>
      <c r="CP135" s="110">
        <f>IF($C135="OK",_xlfn.NUMBERVALUE(Plantilla!CN146),"")</f>
        <v/>
      </c>
      <c r="CQ135" s="6">
        <f>IF($C135="OK",_xlfn.NUMBERVALUE(Plantilla!CO146),"")</f>
        <v/>
      </c>
      <c r="CR135" s="109">
        <f>IF($C135="OK",_xlfn.NUMBERVALUE(Plantilla!CP146),"")</f>
        <v/>
      </c>
      <c r="CS135" s="110">
        <f>IF($C135="OK",_xlfn.NUMBERVALUE(Plantilla!CQ146),"")</f>
        <v/>
      </c>
      <c r="CT135" s="6">
        <f>IF($C135="OK",_xlfn.NUMBERVALUE(Plantilla!CR146),"")</f>
        <v/>
      </c>
      <c r="CU135" s="109">
        <f>IF($C135="OK",_xlfn.NUMBERVALUE(Plantilla!CS146),"")</f>
        <v/>
      </c>
      <c r="CV135" s="110">
        <f>IF($C135="OK",_xlfn.NUMBERVALUE(Plantilla!CT146),"")</f>
        <v/>
      </c>
      <c r="CW135" s="6">
        <f>IF($C135="OK",_xlfn.NUMBERVALUE(Plantilla!CU146),"")</f>
        <v/>
      </c>
      <c r="CX135" s="82">
        <f>IF($C135="OK",_xlfn.NUMBERVALUE(Plantilla!CV146),"")</f>
        <v/>
      </c>
      <c r="CY135" s="6">
        <f>IF($C135="OK",_xlfn.NUMBERVALUE(Plantilla!CW146),"")</f>
        <v/>
      </c>
      <c r="CZ135" s="82">
        <f>IF($C135="OK",_xlfn.NUMBERVALUE(Plantilla!CX146),"")</f>
        <v/>
      </c>
      <c r="DA135" s="6">
        <f>IF($C135="OK",_xlfn.NUMBERVALUE(Plantilla!CY146),"")</f>
        <v/>
      </c>
      <c r="DB135" s="109">
        <f>IF($C135="OK",_xlfn.NUMBERVALUE(Plantilla!CZ146),"")</f>
        <v/>
      </c>
      <c r="DC135" s="6">
        <f>IF($C135="OK",_xlfn.NUMBERVALUE(Plantilla!DA146),"")</f>
        <v/>
      </c>
      <c r="DD135" s="6">
        <f>IF($C135="OK",TEXT(Plantilla!DB146,"#"),"")</f>
        <v/>
      </c>
      <c r="DE135" s="6">
        <f>IF($C135="OK",_xlfn.NUMBERVALUE(Plantilla!DC146),"")</f>
        <v/>
      </c>
      <c r="DF135" s="4">
        <f>IF($C135="OK",_xlfn.NUMBERVALUE(Plantilla!DD146),"")</f>
        <v/>
      </c>
      <c r="DG135" s="6">
        <f>IF($C135="OK",_xlfn.NUMBERVALUE(Plantilla!DE146),"")</f>
        <v/>
      </c>
      <c r="DH135" s="6">
        <f>IF($C135="OK",_xlfn.NUMBERVALUE(Plantilla!DF146),"")</f>
        <v/>
      </c>
      <c r="DI135" s="6">
        <f>IF($C135="OK",_xlfn.NUMBERVALUE(Plantilla!DG146),"")</f>
        <v/>
      </c>
      <c r="DJ135" s="6">
        <f>IF($C135="OK",_xlfn.NUMBERVALUE(Plantilla!DH146),"")</f>
        <v/>
      </c>
      <c r="DK135" s="6">
        <f>IF($C135="OK",_xlfn.NUMBERVALUE(Plantilla!DI146),"")</f>
        <v/>
      </c>
      <c r="DL135" s="6">
        <f>IF($C135="OK",_xlfn.NUMBERVALUE(Plantilla!DJ146),"")</f>
        <v/>
      </c>
      <c r="DM135" s="6">
        <f>IF($C135="OK",_xlfn.NUMBERVALUE(Plantilla!DK146),"")</f>
        <v/>
      </c>
      <c r="DN135" s="6">
        <f>IF($C135="OK",_xlfn.NUMBERVALUE(Plantilla!DL146),"")</f>
        <v/>
      </c>
      <c r="DO135" s="6">
        <f>IF($C135="OK",_xlfn.NUMBERVALUE(Plantilla!DM146),"")</f>
        <v/>
      </c>
      <c r="DP135" s="6">
        <f>IF($C135="OK",_xlfn.NUMBERVALUE(Plantilla!DN146),"")</f>
        <v/>
      </c>
      <c r="DQ135" s="6">
        <f>IF($C135="OK",_xlfn.NUMBERVALUE(Plantilla!DO146),"")</f>
        <v/>
      </c>
      <c r="DR135" s="6">
        <f>IF($C135="OK",_xlfn.NUMBERVALUE(Plantilla!DP146),"")</f>
        <v/>
      </c>
      <c r="DS135">
        <f>IF($C135="OK",TEXT(Plantilla!DR146,"#"),"")</f>
        <v/>
      </c>
      <c r="DT135" s="6" t="n"/>
    </row>
    <row r="136">
      <c r="A136">
        <f>IF(Plantilla!$I$6="¡Perfecto!, Guarda el archivo y adjúntalo a tu interfaz de Nómina Electrónica","OK","Error")</f>
        <v/>
      </c>
      <c r="B136">
        <f>IF(Plantilla!$I$6="¡Perfecto!, Guarda el archivo y adjúntalo a tu interfaz de Nómina Electrónica",MID(Plantilla!$D$2,SEARCH("V",Plantilla!$D$2),10),"")</f>
        <v/>
      </c>
      <c r="C136">
        <f>Plantilla!C147</f>
        <v/>
      </c>
      <c r="D136">
        <f>IF($C136="OK",Plantilla!B147,"")</f>
        <v/>
      </c>
      <c r="E136">
        <f>IF($C136="OK",
   VLOOKUP(Plantilla!$E$4,'Tablas '!$AP$4:$AT$6,5,FALSE),
"")</f>
        <v/>
      </c>
      <c r="F136">
        <f>IF($C136="OK",TEXT(Plantilla!D147,"#"),"")</f>
        <v/>
      </c>
      <c r="G136">
        <f>IF($C136="OK",
   VLOOKUP(Plantilla!E147,'Tablas '!$B$4:$C$14,2,FALSE),
"")</f>
        <v/>
      </c>
      <c r="H136">
        <f>IF($C136="OK",TEXT(Plantilla!F147,"#"),"")</f>
        <v/>
      </c>
      <c r="I136">
        <f>IF($C136="OK",TEXT(Plantilla!G147,"#"),"")</f>
        <v/>
      </c>
      <c r="J136">
        <f>IF($C136="OK",TEXT(Plantilla!H147,"#"),"")</f>
        <v/>
      </c>
      <c r="K136">
        <f>IF($C136="OK",TEXT(Plantilla!I147,"#"),"")</f>
        <v/>
      </c>
      <c r="L136">
        <f>IF($C136="OK",TEXT(Plantilla!J147,"#"),"")</f>
        <v/>
      </c>
      <c r="M136">
        <f>IF($C136="OK",TEXT(Plantilla!K147,"#"),"")</f>
        <v/>
      </c>
      <c r="N136">
        <f>IF($C136="OK",
   CONCATENATE(YEAR(Plantilla!L147),"-",TEXT(MONTH(Plantilla!L147),"00"),"-",TEXT(DAY(Plantilla!L147),"00")),
"")</f>
        <v/>
      </c>
      <c r="O136">
        <f>IF($C136="OK",_xlfn.NUMBERVALUE(Plantilla!M147),"")</f>
        <v/>
      </c>
      <c r="P136">
        <f>IF($C136="OK",
   IF(Plantilla!N147&lt;&gt;"",
      CONCATENATE(YEAR(Plantilla!N147),"-",TEXT(MONTH(Plantilla!N147),"00"),"-",TEXT(DAY(Plantilla!N147),"00")),
   ""),
"")</f>
        <v/>
      </c>
      <c r="Q136">
        <f>IF($C136="OK",
   VLOOKUP(Plantilla!O147,'Tablas '!$E$4:$F$19,2,FALSE),
"")</f>
        <v/>
      </c>
      <c r="R136">
        <f>IF($C136="OK",
   VLOOKUP(Plantilla!P147,'Tablas '!$H$4:$I$5,2,FALSE),
"")</f>
        <v/>
      </c>
      <c r="S136">
        <f>IF($C136="OK",
   VLOOKUP(Plantilla!Q147,'Tablas '!$K$4:$L$8,2,FALSE),
"")</f>
        <v/>
      </c>
      <c r="T136">
        <f>IF($C136="OK",
   VLOOKUP(Plantilla!R147,'Tablas '!$AE$4:$AF$6,2,FALSE),
"")</f>
        <v/>
      </c>
      <c r="U136">
        <f>IF($C136="OK",
   VLOOKUP(Plantilla!S147,'Tablas '!$AE$4:$AF$6,2,FALSE),
"")</f>
        <v/>
      </c>
      <c r="V136">
        <f>IF($C136="OK",TEXT(Plantilla!T147,"#"),"")</f>
        <v/>
      </c>
      <c r="W136" s="84">
        <f>IF($C136="OK",
   VLOOKUP(Plantilla!U147,'Tablas '!$AM$4:$AN$1126,2,FALSE),
"")</f>
        <v/>
      </c>
      <c r="X136">
        <f>IF($C136="OK",TEXT(Plantilla!V147,"#"),"")</f>
        <v/>
      </c>
      <c r="Y136">
        <f>IF($C136="OK",
   CONCATENATE(YEAR(Plantilla!W147),"-",TEXT(MONTH(Plantilla!W147),"00"),"-",TEXT(DAY(Plantilla!W147),"00")),
"")</f>
        <v/>
      </c>
      <c r="Z136">
        <f>IF($C136="OK",
   CONCATENATE(YEAR(Plantilla!X147),"-",TEXT(MONTH(Plantilla!X147),"00"),"-",TEXT(DAY(Plantilla!X147),"00")),
"")</f>
        <v/>
      </c>
      <c r="AA136">
        <f>IF($C136="OK",
   TEXT(VLOOKUP(Plantilla!Y147,'Tablas '!$Q$4:$R$9,2,FALSE),"#"),
"")</f>
        <v/>
      </c>
      <c r="AB136">
        <f>IF($C136="OK",
   CONCATENATE(YEAR(Plantilla!Z147),"-",TEXT(MONTH(Plantilla!Z147),"00"),"-",TEXT(DAY(Plantilla!Z147),"00")),
"")</f>
        <v/>
      </c>
      <c r="AC136">
        <f>IF($C136="OK",
   TEXT(VLOOKUP(Plantilla!AA147,'Tablas '!$T$4:$U$13,2,FALSE),"#"),
"")</f>
        <v/>
      </c>
      <c r="AD136">
        <f>IF($C136="OK",TEXT(Plantilla!AB147,"#"),"")</f>
        <v/>
      </c>
      <c r="AE136">
        <f>IF($C136="OK",
   IF(Plantilla!AC147&lt;&gt;"",
      TEXT(VLOOKUP(Plantilla!AC147,'Tablas '!$W$4:$X$7,2,FALSE),"#"),
   ""),
"")</f>
        <v/>
      </c>
      <c r="AF136">
        <f>IF($C136="OK",TEXT(Plantilla!AD147,"#"),"")</f>
        <v/>
      </c>
      <c r="AG136" s="6">
        <f>IF($C136="OK",_xlfn.NUMBERVALUE(Plantilla!AE147),"")</f>
        <v/>
      </c>
      <c r="AH136" s="4">
        <f>IF($C136="OK",_xlfn.NUMBERVALUE(Plantilla!AF147),"")</f>
        <v/>
      </c>
      <c r="AI136" s="6">
        <f>IF($C136="OK",_xlfn.NUMBERVALUE(Plantilla!AG147),"")</f>
        <v/>
      </c>
      <c r="AJ136" s="6">
        <f>IF($C136="OK",_xlfn.NUMBERVALUE(Plantilla!AH147),"")</f>
        <v/>
      </c>
      <c r="AK136" s="6">
        <f>IF($C136="OK",_xlfn.NUMBERVALUE(Plantilla!AI147),"")</f>
        <v/>
      </c>
      <c r="AL136" s="6">
        <f>IF($C136="OK",_xlfn.NUMBERVALUE(Plantilla!AJ147),"")</f>
        <v/>
      </c>
      <c r="AM136" s="4">
        <f>IF($C136="OK",_xlfn.NUMBERVALUE(Plantilla!AK147),"")</f>
        <v/>
      </c>
      <c r="AN136" s="6">
        <f>IF($C136="OK",_xlfn.NUMBERVALUE(Plantilla!AL147),"")</f>
        <v/>
      </c>
      <c r="AO136" s="4">
        <f>IF($C136="OK",_xlfn.NUMBERVALUE(Plantilla!AM147),"")</f>
        <v/>
      </c>
      <c r="AP136" s="6">
        <f>IF($C136="OK",_xlfn.NUMBERVALUE(Plantilla!AN147),"")</f>
        <v/>
      </c>
      <c r="AQ136" s="4">
        <f>IF($C136="OK",_xlfn.NUMBERVALUE(Plantilla!AO147),"")</f>
        <v/>
      </c>
      <c r="AR136" s="6">
        <f>IF($C136="OK",_xlfn.NUMBERVALUE(Plantilla!AP147),"")</f>
        <v/>
      </c>
      <c r="AS136" s="4">
        <f>IF($C136="OK",_xlfn.NUMBERVALUE(Plantilla!AQ147),"")</f>
        <v/>
      </c>
      <c r="AT136" s="6">
        <f>IF($C136="OK",_xlfn.NUMBERVALUE(Plantilla!AR147),"")</f>
        <v/>
      </c>
      <c r="AU136" s="4">
        <f>IF($C136="OK",_xlfn.NUMBERVALUE(Plantilla!AS147),"")</f>
        <v/>
      </c>
      <c r="AV136" s="6">
        <f>IF($C136="OK",_xlfn.NUMBERVALUE(Plantilla!AT147),"")</f>
        <v/>
      </c>
      <c r="AW136" s="4">
        <f>IF($C136="OK",_xlfn.NUMBERVALUE(Plantilla!AU147),"")</f>
        <v/>
      </c>
      <c r="AX136" s="6">
        <f>IF($C136="OK",_xlfn.NUMBERVALUE(Plantilla!AV147),"")</f>
        <v/>
      </c>
      <c r="AY136" s="4">
        <f>IF($C136="OK",_xlfn.NUMBERVALUE(Plantilla!AW147),"")</f>
        <v/>
      </c>
      <c r="AZ136" s="6">
        <f>IF($C136="OK",_xlfn.NUMBERVALUE(Plantilla!AX147),"")</f>
        <v/>
      </c>
      <c r="BA136">
        <f>IF($C136="OK",_xlfn.NUMBERVALUE(Plantilla!AY147),"")</f>
        <v/>
      </c>
      <c r="BB136">
        <f>IF($C136="OK",_xlfn.NUMBERVALUE(Plantilla!AZ147),"")</f>
        <v/>
      </c>
      <c r="BC136" s="4">
        <f>IF($C136="OK",_xlfn.NUMBERVALUE(Plantilla!BA147),"")</f>
        <v/>
      </c>
      <c r="BD136" s="6">
        <f>IF($C136="OK",_xlfn.NUMBERVALUE(Plantilla!BB147),"")</f>
        <v/>
      </c>
      <c r="BE136" s="4">
        <f>IF($C136="OK",_xlfn.NUMBERVALUE(Plantilla!BC147),"")</f>
        <v/>
      </c>
      <c r="BF136" s="6">
        <f>IF($C136="OK",_xlfn.NUMBERVALUE(Plantilla!BD147),"")</f>
        <v/>
      </c>
      <c r="BG136" s="4">
        <f>IF($C136="OK",_xlfn.NUMBERVALUE(Plantilla!BE147),"")</f>
        <v/>
      </c>
      <c r="BH136" s="6">
        <f>IF($C136="OK",_xlfn.NUMBERVALUE(Plantilla!BF147),"")</f>
        <v/>
      </c>
      <c r="BI136" s="110">
        <f>IF($C136="OK",_xlfn.NUMBERVALUE(Plantilla!BG147),"")</f>
        <v/>
      </c>
      <c r="BJ136" s="6">
        <f>IF($C136="OK",_xlfn.NUMBERVALUE(Plantilla!BH147),"")</f>
        <v/>
      </c>
      <c r="BK136" s="109">
        <f>IF($C136="OK",_xlfn.NUMBERVALUE(Plantilla!BI147),"")</f>
        <v/>
      </c>
      <c r="BL136" s="6">
        <f>IF($C136="OK",
   IF(Plantilla!BJ147&lt;&gt;"",
      TEXT(VLOOKUP(Plantilla!BJ147,'Tablas '!$Z$4:$AA$6,2,FALSE),"#"),
   ""),
"")</f>
        <v/>
      </c>
      <c r="BM136" s="4">
        <f>IF($C136="OK",_xlfn.NUMBERVALUE(Plantilla!BK147),"")</f>
        <v/>
      </c>
      <c r="BN136" s="4">
        <f>IF($C136="OK",_xlfn.NUMBERVALUE(Plantilla!BL147),"")</f>
        <v/>
      </c>
      <c r="BO136" s="6">
        <f>IF($C136="OK",_xlfn.NUMBERVALUE(Plantilla!BM147),"")</f>
        <v/>
      </c>
      <c r="BP136" s="4">
        <f>IF($C136="OK",_xlfn.NUMBERVALUE(Plantilla!BN147),"")</f>
        <v/>
      </c>
      <c r="BQ136" s="6">
        <f>IF($C136="OK",_xlfn.NUMBERVALUE(Plantilla!BO147),"")</f>
        <v/>
      </c>
      <c r="BR136" s="4">
        <f>IF($C136="OK",_xlfn.NUMBERVALUE(Plantilla!BP147),"")</f>
        <v/>
      </c>
      <c r="BS136" s="6">
        <f>IF($C136="OK",_xlfn.NUMBERVALUE(Plantilla!BQ147),"")</f>
        <v/>
      </c>
      <c r="BT136" s="4">
        <f>IF($C136="OK",_xlfn.NUMBERVALUE(Plantilla!BR147),"")</f>
        <v/>
      </c>
      <c r="BU136" s="6">
        <f>IF($C136="OK",_xlfn.NUMBERVALUE(Plantilla!BS147),"")</f>
        <v/>
      </c>
      <c r="BV136" s="6">
        <f>IF($C136="OK",_xlfn.NUMBERVALUE(Plantilla!BT147),"")</f>
        <v/>
      </c>
      <c r="BW136" s="6">
        <f>IF($C136="OK",_xlfn.NUMBERVALUE(Plantilla!BU147),"")</f>
        <v/>
      </c>
      <c r="BX136" s="6">
        <f>IF($C136="OK",_xlfn.NUMBERVALUE(Plantilla!BV147),"")</f>
        <v/>
      </c>
      <c r="BY136" s="6">
        <f>IF($C136="OK",_xlfn.NUMBERVALUE(Plantilla!BW147),"")</f>
        <v/>
      </c>
      <c r="BZ136" s="6">
        <f>IF($C136="OK",_xlfn.NUMBERVALUE(Plantilla!BX147),"")</f>
        <v/>
      </c>
      <c r="CA136" s="6">
        <f>IF($C136="OK",_xlfn.NUMBERVALUE(Plantilla!BY147),"")</f>
        <v/>
      </c>
      <c r="CB136" s="6">
        <f>IF($C136="OK",_xlfn.NUMBERVALUE(Plantilla!BZ147),"")</f>
        <v/>
      </c>
      <c r="CC136" s="6">
        <f>IF($C136="OK",_xlfn.NUMBERVALUE(Plantilla!CA147),"")</f>
        <v/>
      </c>
      <c r="CD136" s="6">
        <f>IF($C136="OK",_xlfn.NUMBERVALUE(Plantilla!CB147),"")</f>
        <v/>
      </c>
      <c r="CE136" s="6">
        <f>IF($C136="OK",_xlfn.NUMBERVALUE(Plantilla!CC147),"")</f>
        <v/>
      </c>
      <c r="CF136" s="4">
        <f>IF($C136="OK",_xlfn.NUMBERVALUE(Plantilla!CD147),"")</f>
        <v/>
      </c>
      <c r="CG136" s="6">
        <f>IF($C136="OK",_xlfn.NUMBERVALUE(Plantilla!CE147),"")</f>
        <v/>
      </c>
      <c r="CH136" s="6">
        <f>IF($C136="OK",_xlfn.NUMBERVALUE(Plantilla!CF147),"")</f>
        <v/>
      </c>
      <c r="CI136" s="6">
        <f>IF($C136="OK",_xlfn.NUMBERVALUE(Plantilla!CG147),"")</f>
        <v/>
      </c>
      <c r="CJ136" s="6">
        <f>IF($C136="OK",_xlfn.NUMBERVALUE(Plantilla!CH147),"")</f>
        <v/>
      </c>
      <c r="CK136" s="6">
        <f>IF($C136="OK",_xlfn.NUMBERVALUE(Plantilla!CI147),"")</f>
        <v/>
      </c>
      <c r="CL136" s="6">
        <f>IF($C136="OK",_xlfn.NUMBERVALUE(Plantilla!CJ147),"")</f>
        <v/>
      </c>
      <c r="CM136">
        <f>IF($C136="OK",TEXT(Plantilla!CK147,"#"),"")</f>
        <v/>
      </c>
      <c r="CN136" s="6">
        <f>IF($C136="OK",_xlfn.NUMBERVALUE(Plantilla!CL147),"")</f>
        <v/>
      </c>
      <c r="CO136" s="6">
        <f>IF($C136="OK",_xlfn.NUMBERVALUE(Plantilla!CM147),"")</f>
        <v/>
      </c>
      <c r="CP136" s="110">
        <f>IF($C136="OK",_xlfn.NUMBERVALUE(Plantilla!CN147),"")</f>
        <v/>
      </c>
      <c r="CQ136" s="6">
        <f>IF($C136="OK",_xlfn.NUMBERVALUE(Plantilla!CO147),"")</f>
        <v/>
      </c>
      <c r="CR136" s="109">
        <f>IF($C136="OK",_xlfn.NUMBERVALUE(Plantilla!CP147),"")</f>
        <v/>
      </c>
      <c r="CS136" s="110">
        <f>IF($C136="OK",_xlfn.NUMBERVALUE(Plantilla!CQ147),"")</f>
        <v/>
      </c>
      <c r="CT136" s="6">
        <f>IF($C136="OK",_xlfn.NUMBERVALUE(Plantilla!CR147),"")</f>
        <v/>
      </c>
      <c r="CU136" s="109">
        <f>IF($C136="OK",_xlfn.NUMBERVALUE(Plantilla!CS147),"")</f>
        <v/>
      </c>
      <c r="CV136" s="110">
        <f>IF($C136="OK",_xlfn.NUMBERVALUE(Plantilla!CT147),"")</f>
        <v/>
      </c>
      <c r="CW136" s="6">
        <f>IF($C136="OK",_xlfn.NUMBERVALUE(Plantilla!CU147),"")</f>
        <v/>
      </c>
      <c r="CX136" s="82">
        <f>IF($C136="OK",_xlfn.NUMBERVALUE(Plantilla!CV147),"")</f>
        <v/>
      </c>
      <c r="CY136" s="6">
        <f>IF($C136="OK",_xlfn.NUMBERVALUE(Plantilla!CW147),"")</f>
        <v/>
      </c>
      <c r="CZ136" s="82">
        <f>IF($C136="OK",_xlfn.NUMBERVALUE(Plantilla!CX147),"")</f>
        <v/>
      </c>
      <c r="DA136" s="6">
        <f>IF($C136="OK",_xlfn.NUMBERVALUE(Plantilla!CY147),"")</f>
        <v/>
      </c>
      <c r="DB136" s="109">
        <f>IF($C136="OK",_xlfn.NUMBERVALUE(Plantilla!CZ147),"")</f>
        <v/>
      </c>
      <c r="DC136" s="6">
        <f>IF($C136="OK",_xlfn.NUMBERVALUE(Plantilla!DA147),"")</f>
        <v/>
      </c>
      <c r="DD136" s="6">
        <f>IF($C136="OK",TEXT(Plantilla!DB147,"#"),"")</f>
        <v/>
      </c>
      <c r="DE136" s="6">
        <f>IF($C136="OK",_xlfn.NUMBERVALUE(Plantilla!DC147),"")</f>
        <v/>
      </c>
      <c r="DF136" s="4">
        <f>IF($C136="OK",_xlfn.NUMBERVALUE(Plantilla!DD147),"")</f>
        <v/>
      </c>
      <c r="DG136" s="6">
        <f>IF($C136="OK",_xlfn.NUMBERVALUE(Plantilla!DE147),"")</f>
        <v/>
      </c>
      <c r="DH136" s="6">
        <f>IF($C136="OK",_xlfn.NUMBERVALUE(Plantilla!DF147),"")</f>
        <v/>
      </c>
      <c r="DI136" s="6">
        <f>IF($C136="OK",_xlfn.NUMBERVALUE(Plantilla!DG147),"")</f>
        <v/>
      </c>
      <c r="DJ136" s="6">
        <f>IF($C136="OK",_xlfn.NUMBERVALUE(Plantilla!DH147),"")</f>
        <v/>
      </c>
      <c r="DK136" s="6">
        <f>IF($C136="OK",_xlfn.NUMBERVALUE(Plantilla!DI147),"")</f>
        <v/>
      </c>
      <c r="DL136" s="6">
        <f>IF($C136="OK",_xlfn.NUMBERVALUE(Plantilla!DJ147),"")</f>
        <v/>
      </c>
      <c r="DM136" s="6">
        <f>IF($C136="OK",_xlfn.NUMBERVALUE(Plantilla!DK147),"")</f>
        <v/>
      </c>
      <c r="DN136" s="6">
        <f>IF($C136="OK",_xlfn.NUMBERVALUE(Plantilla!DL147),"")</f>
        <v/>
      </c>
      <c r="DO136" s="6">
        <f>IF($C136="OK",_xlfn.NUMBERVALUE(Plantilla!DM147),"")</f>
        <v/>
      </c>
      <c r="DP136" s="6">
        <f>IF($C136="OK",_xlfn.NUMBERVALUE(Plantilla!DN147),"")</f>
        <v/>
      </c>
      <c r="DQ136" s="6">
        <f>IF($C136="OK",_xlfn.NUMBERVALUE(Plantilla!DO147),"")</f>
        <v/>
      </c>
      <c r="DR136" s="6">
        <f>IF($C136="OK",_xlfn.NUMBERVALUE(Plantilla!DP147),"")</f>
        <v/>
      </c>
      <c r="DS136">
        <f>IF($C136="OK",TEXT(Plantilla!DR147,"#"),"")</f>
        <v/>
      </c>
      <c r="DT136" s="6" t="n"/>
    </row>
    <row r="137">
      <c r="A137">
        <f>IF(Plantilla!$I$6="¡Perfecto!, Guarda el archivo y adjúntalo a tu interfaz de Nómina Electrónica","OK","Error")</f>
        <v/>
      </c>
      <c r="B137">
        <f>IF(Plantilla!$I$6="¡Perfecto!, Guarda el archivo y adjúntalo a tu interfaz de Nómina Electrónica",MID(Plantilla!$D$2,SEARCH("V",Plantilla!$D$2),10),"")</f>
        <v/>
      </c>
      <c r="C137">
        <f>Plantilla!C148</f>
        <v/>
      </c>
      <c r="D137">
        <f>IF($C137="OK",Plantilla!B148,"")</f>
        <v/>
      </c>
      <c r="E137">
        <f>IF($C137="OK",
   VLOOKUP(Plantilla!$E$4,'Tablas '!$AP$4:$AT$6,5,FALSE),
"")</f>
        <v/>
      </c>
      <c r="F137">
        <f>IF($C137="OK",TEXT(Plantilla!D148,"#"),"")</f>
        <v/>
      </c>
      <c r="G137">
        <f>IF($C137="OK",
   VLOOKUP(Plantilla!E148,'Tablas '!$B$4:$C$14,2,FALSE),
"")</f>
        <v/>
      </c>
      <c r="H137">
        <f>IF($C137="OK",TEXT(Plantilla!F148,"#"),"")</f>
        <v/>
      </c>
      <c r="I137">
        <f>IF($C137="OK",TEXT(Plantilla!G148,"#"),"")</f>
        <v/>
      </c>
      <c r="J137">
        <f>IF($C137="OK",TEXT(Plantilla!H148,"#"),"")</f>
        <v/>
      </c>
      <c r="K137">
        <f>IF($C137="OK",TEXT(Plantilla!I148,"#"),"")</f>
        <v/>
      </c>
      <c r="L137">
        <f>IF($C137="OK",TEXT(Plantilla!J148,"#"),"")</f>
        <v/>
      </c>
      <c r="M137">
        <f>IF($C137="OK",TEXT(Plantilla!K148,"#"),"")</f>
        <v/>
      </c>
      <c r="N137">
        <f>IF($C137="OK",
   CONCATENATE(YEAR(Plantilla!L148),"-",TEXT(MONTH(Plantilla!L148),"00"),"-",TEXT(DAY(Plantilla!L148),"00")),
"")</f>
        <v/>
      </c>
      <c r="O137">
        <f>IF($C137="OK",_xlfn.NUMBERVALUE(Plantilla!M148),"")</f>
        <v/>
      </c>
      <c r="P137">
        <f>IF($C137="OK",
   IF(Plantilla!N148&lt;&gt;"",
      CONCATENATE(YEAR(Plantilla!N148),"-",TEXT(MONTH(Plantilla!N148),"00"),"-",TEXT(DAY(Plantilla!N148),"00")),
   ""),
"")</f>
        <v/>
      </c>
      <c r="Q137">
        <f>IF($C137="OK",
   VLOOKUP(Plantilla!O148,'Tablas '!$E$4:$F$19,2,FALSE),
"")</f>
        <v/>
      </c>
      <c r="R137">
        <f>IF($C137="OK",
   VLOOKUP(Plantilla!P148,'Tablas '!$H$4:$I$5,2,FALSE),
"")</f>
        <v/>
      </c>
      <c r="S137">
        <f>IF($C137="OK",
   VLOOKUP(Plantilla!Q148,'Tablas '!$K$4:$L$8,2,FALSE),
"")</f>
        <v/>
      </c>
      <c r="T137">
        <f>IF($C137="OK",
   VLOOKUP(Plantilla!R148,'Tablas '!$AE$4:$AF$6,2,FALSE),
"")</f>
        <v/>
      </c>
      <c r="U137">
        <f>IF($C137="OK",
   VLOOKUP(Plantilla!S148,'Tablas '!$AE$4:$AF$6,2,FALSE),
"")</f>
        <v/>
      </c>
      <c r="V137">
        <f>IF($C137="OK",TEXT(Plantilla!T148,"#"),"")</f>
        <v/>
      </c>
      <c r="W137" s="84">
        <f>IF($C137="OK",
   VLOOKUP(Plantilla!U148,'Tablas '!$AM$4:$AN$1126,2,FALSE),
"")</f>
        <v/>
      </c>
      <c r="X137">
        <f>IF($C137="OK",TEXT(Plantilla!V148,"#"),"")</f>
        <v/>
      </c>
      <c r="Y137">
        <f>IF($C137="OK",
   CONCATENATE(YEAR(Plantilla!W148),"-",TEXT(MONTH(Plantilla!W148),"00"),"-",TEXT(DAY(Plantilla!W148),"00")),
"")</f>
        <v/>
      </c>
      <c r="Z137">
        <f>IF($C137="OK",
   CONCATENATE(YEAR(Plantilla!X148),"-",TEXT(MONTH(Plantilla!X148),"00"),"-",TEXT(DAY(Plantilla!X148),"00")),
"")</f>
        <v/>
      </c>
      <c r="AA137">
        <f>IF($C137="OK",
   TEXT(VLOOKUP(Plantilla!Y148,'Tablas '!$Q$4:$R$9,2,FALSE),"#"),
"")</f>
        <v/>
      </c>
      <c r="AB137">
        <f>IF($C137="OK",
   CONCATENATE(YEAR(Plantilla!Z148),"-",TEXT(MONTH(Plantilla!Z148),"00"),"-",TEXT(DAY(Plantilla!Z148),"00")),
"")</f>
        <v/>
      </c>
      <c r="AC137">
        <f>IF($C137="OK",
   TEXT(VLOOKUP(Plantilla!AA148,'Tablas '!$T$4:$U$13,2,FALSE),"#"),
"")</f>
        <v/>
      </c>
      <c r="AD137">
        <f>IF($C137="OK",TEXT(Plantilla!AB148,"#"),"")</f>
        <v/>
      </c>
      <c r="AE137">
        <f>IF($C137="OK",
   IF(Plantilla!AC148&lt;&gt;"",
      TEXT(VLOOKUP(Plantilla!AC148,'Tablas '!$W$4:$X$7,2,FALSE),"#"),
   ""),
"")</f>
        <v/>
      </c>
      <c r="AF137">
        <f>IF($C137="OK",TEXT(Plantilla!AD148,"#"),"")</f>
        <v/>
      </c>
      <c r="AG137" s="6">
        <f>IF($C137="OK",_xlfn.NUMBERVALUE(Plantilla!AE148),"")</f>
        <v/>
      </c>
      <c r="AH137" s="4">
        <f>IF($C137="OK",_xlfn.NUMBERVALUE(Plantilla!AF148),"")</f>
        <v/>
      </c>
      <c r="AI137" s="6">
        <f>IF($C137="OK",_xlfn.NUMBERVALUE(Plantilla!AG148),"")</f>
        <v/>
      </c>
      <c r="AJ137" s="6">
        <f>IF($C137="OK",_xlfn.NUMBERVALUE(Plantilla!AH148),"")</f>
        <v/>
      </c>
      <c r="AK137" s="6">
        <f>IF($C137="OK",_xlfn.NUMBERVALUE(Plantilla!AI148),"")</f>
        <v/>
      </c>
      <c r="AL137" s="6">
        <f>IF($C137="OK",_xlfn.NUMBERVALUE(Plantilla!AJ148),"")</f>
        <v/>
      </c>
      <c r="AM137" s="4">
        <f>IF($C137="OK",_xlfn.NUMBERVALUE(Plantilla!AK148),"")</f>
        <v/>
      </c>
      <c r="AN137" s="6">
        <f>IF($C137="OK",_xlfn.NUMBERVALUE(Plantilla!AL148),"")</f>
        <v/>
      </c>
      <c r="AO137" s="4">
        <f>IF($C137="OK",_xlfn.NUMBERVALUE(Plantilla!AM148),"")</f>
        <v/>
      </c>
      <c r="AP137" s="6">
        <f>IF($C137="OK",_xlfn.NUMBERVALUE(Plantilla!AN148),"")</f>
        <v/>
      </c>
      <c r="AQ137" s="4">
        <f>IF($C137="OK",_xlfn.NUMBERVALUE(Plantilla!AO148),"")</f>
        <v/>
      </c>
      <c r="AR137" s="6">
        <f>IF($C137="OK",_xlfn.NUMBERVALUE(Plantilla!AP148),"")</f>
        <v/>
      </c>
      <c r="AS137" s="4">
        <f>IF($C137="OK",_xlfn.NUMBERVALUE(Plantilla!AQ148),"")</f>
        <v/>
      </c>
      <c r="AT137" s="6">
        <f>IF($C137="OK",_xlfn.NUMBERVALUE(Plantilla!AR148),"")</f>
        <v/>
      </c>
      <c r="AU137" s="4">
        <f>IF($C137="OK",_xlfn.NUMBERVALUE(Plantilla!AS148),"")</f>
        <v/>
      </c>
      <c r="AV137" s="6">
        <f>IF($C137="OK",_xlfn.NUMBERVALUE(Plantilla!AT148),"")</f>
        <v/>
      </c>
      <c r="AW137" s="4">
        <f>IF($C137="OK",_xlfn.NUMBERVALUE(Plantilla!AU148),"")</f>
        <v/>
      </c>
      <c r="AX137" s="6">
        <f>IF($C137="OK",_xlfn.NUMBERVALUE(Plantilla!AV148),"")</f>
        <v/>
      </c>
      <c r="AY137" s="4">
        <f>IF($C137="OK",_xlfn.NUMBERVALUE(Plantilla!AW148),"")</f>
        <v/>
      </c>
      <c r="AZ137" s="6">
        <f>IF($C137="OK",_xlfn.NUMBERVALUE(Plantilla!AX148),"")</f>
        <v/>
      </c>
      <c r="BA137">
        <f>IF($C137="OK",_xlfn.NUMBERVALUE(Plantilla!AY148),"")</f>
        <v/>
      </c>
      <c r="BB137">
        <f>IF($C137="OK",_xlfn.NUMBERVALUE(Plantilla!AZ148),"")</f>
        <v/>
      </c>
      <c r="BC137" s="4">
        <f>IF($C137="OK",_xlfn.NUMBERVALUE(Plantilla!BA148),"")</f>
        <v/>
      </c>
      <c r="BD137" s="6">
        <f>IF($C137="OK",_xlfn.NUMBERVALUE(Plantilla!BB148),"")</f>
        <v/>
      </c>
      <c r="BE137" s="4">
        <f>IF($C137="OK",_xlfn.NUMBERVALUE(Plantilla!BC148),"")</f>
        <v/>
      </c>
      <c r="BF137" s="6">
        <f>IF($C137="OK",_xlfn.NUMBERVALUE(Plantilla!BD148),"")</f>
        <v/>
      </c>
      <c r="BG137" s="4">
        <f>IF($C137="OK",_xlfn.NUMBERVALUE(Plantilla!BE148),"")</f>
        <v/>
      </c>
      <c r="BH137" s="6">
        <f>IF($C137="OK",_xlfn.NUMBERVALUE(Plantilla!BF148),"")</f>
        <v/>
      </c>
      <c r="BI137" s="110">
        <f>IF($C137="OK",_xlfn.NUMBERVALUE(Plantilla!BG148),"")</f>
        <v/>
      </c>
      <c r="BJ137" s="6">
        <f>IF($C137="OK",_xlfn.NUMBERVALUE(Plantilla!BH148),"")</f>
        <v/>
      </c>
      <c r="BK137" s="109">
        <f>IF($C137="OK",_xlfn.NUMBERVALUE(Plantilla!BI148),"")</f>
        <v/>
      </c>
      <c r="BL137" s="6">
        <f>IF($C137="OK",
   IF(Plantilla!BJ148&lt;&gt;"",
      TEXT(VLOOKUP(Plantilla!BJ148,'Tablas '!$Z$4:$AA$6,2,FALSE),"#"),
   ""),
"")</f>
        <v/>
      </c>
      <c r="BM137" s="4">
        <f>IF($C137="OK",_xlfn.NUMBERVALUE(Plantilla!BK148),"")</f>
        <v/>
      </c>
      <c r="BN137" s="4">
        <f>IF($C137="OK",_xlfn.NUMBERVALUE(Plantilla!BL148),"")</f>
        <v/>
      </c>
      <c r="BO137" s="6">
        <f>IF($C137="OK",_xlfn.NUMBERVALUE(Plantilla!BM148),"")</f>
        <v/>
      </c>
      <c r="BP137" s="4">
        <f>IF($C137="OK",_xlfn.NUMBERVALUE(Plantilla!BN148),"")</f>
        <v/>
      </c>
      <c r="BQ137" s="6">
        <f>IF($C137="OK",_xlfn.NUMBERVALUE(Plantilla!BO148),"")</f>
        <v/>
      </c>
      <c r="BR137" s="4">
        <f>IF($C137="OK",_xlfn.NUMBERVALUE(Plantilla!BP148),"")</f>
        <v/>
      </c>
      <c r="BS137" s="6">
        <f>IF($C137="OK",_xlfn.NUMBERVALUE(Plantilla!BQ148),"")</f>
        <v/>
      </c>
      <c r="BT137" s="4">
        <f>IF($C137="OK",_xlfn.NUMBERVALUE(Plantilla!BR148),"")</f>
        <v/>
      </c>
      <c r="BU137" s="6">
        <f>IF($C137="OK",_xlfn.NUMBERVALUE(Plantilla!BS148),"")</f>
        <v/>
      </c>
      <c r="BV137" s="6">
        <f>IF($C137="OK",_xlfn.NUMBERVALUE(Plantilla!BT148),"")</f>
        <v/>
      </c>
      <c r="BW137" s="6">
        <f>IF($C137="OK",_xlfn.NUMBERVALUE(Plantilla!BU148),"")</f>
        <v/>
      </c>
      <c r="BX137" s="6">
        <f>IF($C137="OK",_xlfn.NUMBERVALUE(Plantilla!BV148),"")</f>
        <v/>
      </c>
      <c r="BY137" s="6">
        <f>IF($C137="OK",_xlfn.NUMBERVALUE(Plantilla!BW148),"")</f>
        <v/>
      </c>
      <c r="BZ137" s="6">
        <f>IF($C137="OK",_xlfn.NUMBERVALUE(Plantilla!BX148),"")</f>
        <v/>
      </c>
      <c r="CA137" s="6">
        <f>IF($C137="OK",_xlfn.NUMBERVALUE(Plantilla!BY148),"")</f>
        <v/>
      </c>
      <c r="CB137" s="6">
        <f>IF($C137="OK",_xlfn.NUMBERVALUE(Plantilla!BZ148),"")</f>
        <v/>
      </c>
      <c r="CC137" s="6">
        <f>IF($C137="OK",_xlfn.NUMBERVALUE(Plantilla!CA148),"")</f>
        <v/>
      </c>
      <c r="CD137" s="6">
        <f>IF($C137="OK",_xlfn.NUMBERVALUE(Plantilla!CB148),"")</f>
        <v/>
      </c>
      <c r="CE137" s="6">
        <f>IF($C137="OK",_xlfn.NUMBERVALUE(Plantilla!CC148),"")</f>
        <v/>
      </c>
      <c r="CF137" s="4">
        <f>IF($C137="OK",_xlfn.NUMBERVALUE(Plantilla!CD148),"")</f>
        <v/>
      </c>
      <c r="CG137" s="6">
        <f>IF($C137="OK",_xlfn.NUMBERVALUE(Plantilla!CE148),"")</f>
        <v/>
      </c>
      <c r="CH137" s="6">
        <f>IF($C137="OK",_xlfn.NUMBERVALUE(Plantilla!CF148),"")</f>
        <v/>
      </c>
      <c r="CI137" s="6">
        <f>IF($C137="OK",_xlfn.NUMBERVALUE(Plantilla!CG148),"")</f>
        <v/>
      </c>
      <c r="CJ137" s="6">
        <f>IF($C137="OK",_xlfn.NUMBERVALUE(Plantilla!CH148),"")</f>
        <v/>
      </c>
      <c r="CK137" s="6">
        <f>IF($C137="OK",_xlfn.NUMBERVALUE(Plantilla!CI148),"")</f>
        <v/>
      </c>
      <c r="CL137" s="6">
        <f>IF($C137="OK",_xlfn.NUMBERVALUE(Plantilla!CJ148),"")</f>
        <v/>
      </c>
      <c r="CM137">
        <f>IF($C137="OK",TEXT(Plantilla!CK148,"#"),"")</f>
        <v/>
      </c>
      <c r="CN137" s="6">
        <f>IF($C137="OK",_xlfn.NUMBERVALUE(Plantilla!CL148),"")</f>
        <v/>
      </c>
      <c r="CO137" s="6">
        <f>IF($C137="OK",_xlfn.NUMBERVALUE(Plantilla!CM148),"")</f>
        <v/>
      </c>
      <c r="CP137" s="110">
        <f>IF($C137="OK",_xlfn.NUMBERVALUE(Plantilla!CN148),"")</f>
        <v/>
      </c>
      <c r="CQ137" s="6">
        <f>IF($C137="OK",_xlfn.NUMBERVALUE(Plantilla!CO148),"")</f>
        <v/>
      </c>
      <c r="CR137" s="109">
        <f>IF($C137="OK",_xlfn.NUMBERVALUE(Plantilla!CP148),"")</f>
        <v/>
      </c>
      <c r="CS137" s="110">
        <f>IF($C137="OK",_xlfn.NUMBERVALUE(Plantilla!CQ148),"")</f>
        <v/>
      </c>
      <c r="CT137" s="6">
        <f>IF($C137="OK",_xlfn.NUMBERVALUE(Plantilla!CR148),"")</f>
        <v/>
      </c>
      <c r="CU137" s="109">
        <f>IF($C137="OK",_xlfn.NUMBERVALUE(Plantilla!CS148),"")</f>
        <v/>
      </c>
      <c r="CV137" s="110">
        <f>IF($C137="OK",_xlfn.NUMBERVALUE(Plantilla!CT148),"")</f>
        <v/>
      </c>
      <c r="CW137" s="6">
        <f>IF($C137="OK",_xlfn.NUMBERVALUE(Plantilla!CU148),"")</f>
        <v/>
      </c>
      <c r="CX137" s="82">
        <f>IF($C137="OK",_xlfn.NUMBERVALUE(Plantilla!CV148),"")</f>
        <v/>
      </c>
      <c r="CY137" s="6">
        <f>IF($C137="OK",_xlfn.NUMBERVALUE(Plantilla!CW148),"")</f>
        <v/>
      </c>
      <c r="CZ137" s="82">
        <f>IF($C137="OK",_xlfn.NUMBERVALUE(Plantilla!CX148),"")</f>
        <v/>
      </c>
      <c r="DA137" s="6">
        <f>IF($C137="OK",_xlfn.NUMBERVALUE(Plantilla!CY148),"")</f>
        <v/>
      </c>
      <c r="DB137" s="109">
        <f>IF($C137="OK",_xlfn.NUMBERVALUE(Plantilla!CZ148),"")</f>
        <v/>
      </c>
      <c r="DC137" s="6">
        <f>IF($C137="OK",_xlfn.NUMBERVALUE(Plantilla!DA148),"")</f>
        <v/>
      </c>
      <c r="DD137" s="6">
        <f>IF($C137="OK",TEXT(Plantilla!DB148,"#"),"")</f>
        <v/>
      </c>
      <c r="DE137" s="6">
        <f>IF($C137="OK",_xlfn.NUMBERVALUE(Plantilla!DC148),"")</f>
        <v/>
      </c>
      <c r="DF137" s="4">
        <f>IF($C137="OK",_xlfn.NUMBERVALUE(Plantilla!DD148),"")</f>
        <v/>
      </c>
      <c r="DG137" s="6">
        <f>IF($C137="OK",_xlfn.NUMBERVALUE(Plantilla!DE148),"")</f>
        <v/>
      </c>
      <c r="DH137" s="6">
        <f>IF($C137="OK",_xlfn.NUMBERVALUE(Plantilla!DF148),"")</f>
        <v/>
      </c>
      <c r="DI137" s="6">
        <f>IF($C137="OK",_xlfn.NUMBERVALUE(Plantilla!DG148),"")</f>
        <v/>
      </c>
      <c r="DJ137" s="6">
        <f>IF($C137="OK",_xlfn.NUMBERVALUE(Plantilla!DH148),"")</f>
        <v/>
      </c>
      <c r="DK137" s="6">
        <f>IF($C137="OK",_xlfn.NUMBERVALUE(Plantilla!DI148),"")</f>
        <v/>
      </c>
      <c r="DL137" s="6">
        <f>IF($C137="OK",_xlfn.NUMBERVALUE(Plantilla!DJ148),"")</f>
        <v/>
      </c>
      <c r="DM137" s="6">
        <f>IF($C137="OK",_xlfn.NUMBERVALUE(Plantilla!DK148),"")</f>
        <v/>
      </c>
      <c r="DN137" s="6">
        <f>IF($C137="OK",_xlfn.NUMBERVALUE(Plantilla!DL148),"")</f>
        <v/>
      </c>
      <c r="DO137" s="6">
        <f>IF($C137="OK",_xlfn.NUMBERVALUE(Plantilla!DM148),"")</f>
        <v/>
      </c>
      <c r="DP137" s="6">
        <f>IF($C137="OK",_xlfn.NUMBERVALUE(Plantilla!DN148),"")</f>
        <v/>
      </c>
      <c r="DQ137" s="6">
        <f>IF($C137="OK",_xlfn.NUMBERVALUE(Plantilla!DO148),"")</f>
        <v/>
      </c>
      <c r="DR137" s="6">
        <f>IF($C137="OK",_xlfn.NUMBERVALUE(Plantilla!DP148),"")</f>
        <v/>
      </c>
      <c r="DS137">
        <f>IF($C137="OK",TEXT(Plantilla!DR148,"#"),"")</f>
        <v/>
      </c>
      <c r="DT137" s="6" t="n"/>
    </row>
    <row r="138">
      <c r="A138">
        <f>IF(Plantilla!$I$6="¡Perfecto!, Guarda el archivo y adjúntalo a tu interfaz de Nómina Electrónica","OK","Error")</f>
        <v/>
      </c>
      <c r="B138">
        <f>IF(Plantilla!$I$6="¡Perfecto!, Guarda el archivo y adjúntalo a tu interfaz de Nómina Electrónica",MID(Plantilla!$D$2,SEARCH("V",Plantilla!$D$2),10),"")</f>
        <v/>
      </c>
      <c r="C138">
        <f>Plantilla!C149</f>
        <v/>
      </c>
      <c r="D138">
        <f>IF($C138="OK",Plantilla!B149,"")</f>
        <v/>
      </c>
      <c r="E138">
        <f>IF($C138="OK",
   VLOOKUP(Plantilla!$E$4,'Tablas '!$AP$4:$AT$6,5,FALSE),
"")</f>
        <v/>
      </c>
      <c r="F138">
        <f>IF($C138="OK",TEXT(Plantilla!D149,"#"),"")</f>
        <v/>
      </c>
      <c r="G138">
        <f>IF($C138="OK",
   VLOOKUP(Plantilla!E149,'Tablas '!$B$4:$C$14,2,FALSE),
"")</f>
        <v/>
      </c>
      <c r="H138">
        <f>IF($C138="OK",TEXT(Plantilla!F149,"#"),"")</f>
        <v/>
      </c>
      <c r="I138">
        <f>IF($C138="OK",TEXT(Plantilla!G149,"#"),"")</f>
        <v/>
      </c>
      <c r="J138">
        <f>IF($C138="OK",TEXT(Plantilla!H149,"#"),"")</f>
        <v/>
      </c>
      <c r="K138">
        <f>IF($C138="OK",TEXT(Plantilla!I149,"#"),"")</f>
        <v/>
      </c>
      <c r="L138">
        <f>IF($C138="OK",TEXT(Plantilla!J149,"#"),"")</f>
        <v/>
      </c>
      <c r="M138">
        <f>IF($C138="OK",TEXT(Plantilla!K149,"#"),"")</f>
        <v/>
      </c>
      <c r="N138">
        <f>IF($C138="OK",
   CONCATENATE(YEAR(Plantilla!L149),"-",TEXT(MONTH(Plantilla!L149),"00"),"-",TEXT(DAY(Plantilla!L149),"00")),
"")</f>
        <v/>
      </c>
      <c r="O138">
        <f>IF($C138="OK",_xlfn.NUMBERVALUE(Plantilla!M149),"")</f>
        <v/>
      </c>
      <c r="P138">
        <f>IF($C138="OK",
   IF(Plantilla!N149&lt;&gt;"",
      CONCATENATE(YEAR(Plantilla!N149),"-",TEXT(MONTH(Plantilla!N149),"00"),"-",TEXT(DAY(Plantilla!N149),"00")),
   ""),
"")</f>
        <v/>
      </c>
      <c r="Q138">
        <f>IF($C138="OK",
   VLOOKUP(Plantilla!O149,'Tablas '!$E$4:$F$19,2,FALSE),
"")</f>
        <v/>
      </c>
      <c r="R138">
        <f>IF($C138="OK",
   VLOOKUP(Plantilla!P149,'Tablas '!$H$4:$I$5,2,FALSE),
"")</f>
        <v/>
      </c>
      <c r="S138">
        <f>IF($C138="OK",
   VLOOKUP(Plantilla!Q149,'Tablas '!$K$4:$L$8,2,FALSE),
"")</f>
        <v/>
      </c>
      <c r="T138">
        <f>IF($C138="OK",
   VLOOKUP(Plantilla!R149,'Tablas '!$AE$4:$AF$6,2,FALSE),
"")</f>
        <v/>
      </c>
      <c r="U138">
        <f>IF($C138="OK",
   VLOOKUP(Plantilla!S149,'Tablas '!$AE$4:$AF$6,2,FALSE),
"")</f>
        <v/>
      </c>
      <c r="V138">
        <f>IF($C138="OK",TEXT(Plantilla!T149,"#"),"")</f>
        <v/>
      </c>
      <c r="W138" s="84">
        <f>IF($C138="OK",
   VLOOKUP(Plantilla!U149,'Tablas '!$AM$4:$AN$1126,2,FALSE),
"")</f>
        <v/>
      </c>
      <c r="X138">
        <f>IF($C138="OK",TEXT(Plantilla!V149,"#"),"")</f>
        <v/>
      </c>
      <c r="Y138">
        <f>IF($C138="OK",
   CONCATENATE(YEAR(Plantilla!W149),"-",TEXT(MONTH(Plantilla!W149),"00"),"-",TEXT(DAY(Plantilla!W149),"00")),
"")</f>
        <v/>
      </c>
      <c r="Z138">
        <f>IF($C138="OK",
   CONCATENATE(YEAR(Plantilla!X149),"-",TEXT(MONTH(Plantilla!X149),"00"),"-",TEXT(DAY(Plantilla!X149),"00")),
"")</f>
        <v/>
      </c>
      <c r="AA138">
        <f>IF($C138="OK",
   TEXT(VLOOKUP(Plantilla!Y149,'Tablas '!$Q$4:$R$9,2,FALSE),"#"),
"")</f>
        <v/>
      </c>
      <c r="AB138">
        <f>IF($C138="OK",
   CONCATENATE(YEAR(Plantilla!Z149),"-",TEXT(MONTH(Plantilla!Z149),"00"),"-",TEXT(DAY(Plantilla!Z149),"00")),
"")</f>
        <v/>
      </c>
      <c r="AC138">
        <f>IF($C138="OK",
   TEXT(VLOOKUP(Plantilla!AA149,'Tablas '!$T$4:$U$13,2,FALSE),"#"),
"")</f>
        <v/>
      </c>
      <c r="AD138">
        <f>IF($C138="OK",TEXT(Plantilla!AB149,"#"),"")</f>
        <v/>
      </c>
      <c r="AE138">
        <f>IF($C138="OK",
   IF(Plantilla!AC149&lt;&gt;"",
      TEXT(VLOOKUP(Plantilla!AC149,'Tablas '!$W$4:$X$7,2,FALSE),"#"),
   ""),
"")</f>
        <v/>
      </c>
      <c r="AF138">
        <f>IF($C138="OK",TEXT(Plantilla!AD149,"#"),"")</f>
        <v/>
      </c>
      <c r="AG138" s="6">
        <f>IF($C138="OK",_xlfn.NUMBERVALUE(Plantilla!AE149),"")</f>
        <v/>
      </c>
      <c r="AH138" s="4">
        <f>IF($C138="OK",_xlfn.NUMBERVALUE(Plantilla!AF149),"")</f>
        <v/>
      </c>
      <c r="AI138" s="6">
        <f>IF($C138="OK",_xlfn.NUMBERVALUE(Plantilla!AG149),"")</f>
        <v/>
      </c>
      <c r="AJ138" s="6">
        <f>IF($C138="OK",_xlfn.NUMBERVALUE(Plantilla!AH149),"")</f>
        <v/>
      </c>
      <c r="AK138" s="6">
        <f>IF($C138="OK",_xlfn.NUMBERVALUE(Plantilla!AI149),"")</f>
        <v/>
      </c>
      <c r="AL138" s="6">
        <f>IF($C138="OK",_xlfn.NUMBERVALUE(Plantilla!AJ149),"")</f>
        <v/>
      </c>
      <c r="AM138" s="4">
        <f>IF($C138="OK",_xlfn.NUMBERVALUE(Plantilla!AK149),"")</f>
        <v/>
      </c>
      <c r="AN138" s="6">
        <f>IF($C138="OK",_xlfn.NUMBERVALUE(Plantilla!AL149),"")</f>
        <v/>
      </c>
      <c r="AO138" s="4">
        <f>IF($C138="OK",_xlfn.NUMBERVALUE(Plantilla!AM149),"")</f>
        <v/>
      </c>
      <c r="AP138" s="6">
        <f>IF($C138="OK",_xlfn.NUMBERVALUE(Plantilla!AN149),"")</f>
        <v/>
      </c>
      <c r="AQ138" s="4">
        <f>IF($C138="OK",_xlfn.NUMBERVALUE(Plantilla!AO149),"")</f>
        <v/>
      </c>
      <c r="AR138" s="6">
        <f>IF($C138="OK",_xlfn.NUMBERVALUE(Plantilla!AP149),"")</f>
        <v/>
      </c>
      <c r="AS138" s="4">
        <f>IF($C138="OK",_xlfn.NUMBERVALUE(Plantilla!AQ149),"")</f>
        <v/>
      </c>
      <c r="AT138" s="6">
        <f>IF($C138="OK",_xlfn.NUMBERVALUE(Plantilla!AR149),"")</f>
        <v/>
      </c>
      <c r="AU138" s="4">
        <f>IF($C138="OK",_xlfn.NUMBERVALUE(Plantilla!AS149),"")</f>
        <v/>
      </c>
      <c r="AV138" s="6">
        <f>IF($C138="OK",_xlfn.NUMBERVALUE(Plantilla!AT149),"")</f>
        <v/>
      </c>
      <c r="AW138" s="4">
        <f>IF($C138="OK",_xlfn.NUMBERVALUE(Plantilla!AU149),"")</f>
        <v/>
      </c>
      <c r="AX138" s="6">
        <f>IF($C138="OK",_xlfn.NUMBERVALUE(Plantilla!AV149),"")</f>
        <v/>
      </c>
      <c r="AY138" s="4">
        <f>IF($C138="OK",_xlfn.NUMBERVALUE(Plantilla!AW149),"")</f>
        <v/>
      </c>
      <c r="AZ138" s="6">
        <f>IF($C138="OK",_xlfn.NUMBERVALUE(Plantilla!AX149),"")</f>
        <v/>
      </c>
      <c r="BA138">
        <f>IF($C138="OK",_xlfn.NUMBERVALUE(Plantilla!AY149),"")</f>
        <v/>
      </c>
      <c r="BB138">
        <f>IF($C138="OK",_xlfn.NUMBERVALUE(Plantilla!AZ149),"")</f>
        <v/>
      </c>
      <c r="BC138" s="4">
        <f>IF($C138="OK",_xlfn.NUMBERVALUE(Plantilla!BA149),"")</f>
        <v/>
      </c>
      <c r="BD138" s="6">
        <f>IF($C138="OK",_xlfn.NUMBERVALUE(Plantilla!BB149),"")</f>
        <v/>
      </c>
      <c r="BE138" s="4">
        <f>IF($C138="OK",_xlfn.NUMBERVALUE(Plantilla!BC149),"")</f>
        <v/>
      </c>
      <c r="BF138" s="6">
        <f>IF($C138="OK",_xlfn.NUMBERVALUE(Plantilla!BD149),"")</f>
        <v/>
      </c>
      <c r="BG138" s="4">
        <f>IF($C138="OK",_xlfn.NUMBERVALUE(Plantilla!BE149),"")</f>
        <v/>
      </c>
      <c r="BH138" s="6">
        <f>IF($C138="OK",_xlfn.NUMBERVALUE(Plantilla!BF149),"")</f>
        <v/>
      </c>
      <c r="BI138" s="110">
        <f>IF($C138="OK",_xlfn.NUMBERVALUE(Plantilla!BG149),"")</f>
        <v/>
      </c>
      <c r="BJ138" s="6">
        <f>IF($C138="OK",_xlfn.NUMBERVALUE(Plantilla!BH149),"")</f>
        <v/>
      </c>
      <c r="BK138" s="109">
        <f>IF($C138="OK",_xlfn.NUMBERVALUE(Plantilla!BI149),"")</f>
        <v/>
      </c>
      <c r="BL138" s="6">
        <f>IF($C138="OK",
   IF(Plantilla!BJ149&lt;&gt;"",
      TEXT(VLOOKUP(Plantilla!BJ149,'Tablas '!$Z$4:$AA$6,2,FALSE),"#"),
   ""),
"")</f>
        <v/>
      </c>
      <c r="BM138" s="4">
        <f>IF($C138="OK",_xlfn.NUMBERVALUE(Plantilla!BK149),"")</f>
        <v/>
      </c>
      <c r="BN138" s="4">
        <f>IF($C138="OK",_xlfn.NUMBERVALUE(Plantilla!BL149),"")</f>
        <v/>
      </c>
      <c r="BO138" s="6">
        <f>IF($C138="OK",_xlfn.NUMBERVALUE(Plantilla!BM149),"")</f>
        <v/>
      </c>
      <c r="BP138" s="4">
        <f>IF($C138="OK",_xlfn.NUMBERVALUE(Plantilla!BN149),"")</f>
        <v/>
      </c>
      <c r="BQ138" s="6">
        <f>IF($C138="OK",_xlfn.NUMBERVALUE(Plantilla!BO149),"")</f>
        <v/>
      </c>
      <c r="BR138" s="4">
        <f>IF($C138="OK",_xlfn.NUMBERVALUE(Plantilla!BP149),"")</f>
        <v/>
      </c>
      <c r="BS138" s="6">
        <f>IF($C138="OK",_xlfn.NUMBERVALUE(Plantilla!BQ149),"")</f>
        <v/>
      </c>
      <c r="BT138" s="4">
        <f>IF($C138="OK",_xlfn.NUMBERVALUE(Plantilla!BR149),"")</f>
        <v/>
      </c>
      <c r="BU138" s="6">
        <f>IF($C138="OK",_xlfn.NUMBERVALUE(Plantilla!BS149),"")</f>
        <v/>
      </c>
      <c r="BV138" s="6">
        <f>IF($C138="OK",_xlfn.NUMBERVALUE(Plantilla!BT149),"")</f>
        <v/>
      </c>
      <c r="BW138" s="6">
        <f>IF($C138="OK",_xlfn.NUMBERVALUE(Plantilla!BU149),"")</f>
        <v/>
      </c>
      <c r="BX138" s="6">
        <f>IF($C138="OK",_xlfn.NUMBERVALUE(Plantilla!BV149),"")</f>
        <v/>
      </c>
      <c r="BY138" s="6">
        <f>IF($C138="OK",_xlfn.NUMBERVALUE(Plantilla!BW149),"")</f>
        <v/>
      </c>
      <c r="BZ138" s="6">
        <f>IF($C138="OK",_xlfn.NUMBERVALUE(Plantilla!BX149),"")</f>
        <v/>
      </c>
      <c r="CA138" s="6">
        <f>IF($C138="OK",_xlfn.NUMBERVALUE(Plantilla!BY149),"")</f>
        <v/>
      </c>
      <c r="CB138" s="6">
        <f>IF($C138="OK",_xlfn.NUMBERVALUE(Plantilla!BZ149),"")</f>
        <v/>
      </c>
      <c r="CC138" s="6">
        <f>IF($C138="OK",_xlfn.NUMBERVALUE(Plantilla!CA149),"")</f>
        <v/>
      </c>
      <c r="CD138" s="6">
        <f>IF($C138="OK",_xlfn.NUMBERVALUE(Plantilla!CB149),"")</f>
        <v/>
      </c>
      <c r="CE138" s="6">
        <f>IF($C138="OK",_xlfn.NUMBERVALUE(Plantilla!CC149),"")</f>
        <v/>
      </c>
      <c r="CF138" s="4">
        <f>IF($C138="OK",_xlfn.NUMBERVALUE(Plantilla!CD149),"")</f>
        <v/>
      </c>
      <c r="CG138" s="6">
        <f>IF($C138="OK",_xlfn.NUMBERVALUE(Plantilla!CE149),"")</f>
        <v/>
      </c>
      <c r="CH138" s="6">
        <f>IF($C138="OK",_xlfn.NUMBERVALUE(Plantilla!CF149),"")</f>
        <v/>
      </c>
      <c r="CI138" s="6">
        <f>IF($C138="OK",_xlfn.NUMBERVALUE(Plantilla!CG149),"")</f>
        <v/>
      </c>
      <c r="CJ138" s="6">
        <f>IF($C138="OK",_xlfn.NUMBERVALUE(Plantilla!CH149),"")</f>
        <v/>
      </c>
      <c r="CK138" s="6">
        <f>IF($C138="OK",_xlfn.NUMBERVALUE(Plantilla!CI149),"")</f>
        <v/>
      </c>
      <c r="CL138" s="6">
        <f>IF($C138="OK",_xlfn.NUMBERVALUE(Plantilla!CJ149),"")</f>
        <v/>
      </c>
      <c r="CM138">
        <f>IF($C138="OK",TEXT(Plantilla!CK149,"#"),"")</f>
        <v/>
      </c>
      <c r="CN138" s="6">
        <f>IF($C138="OK",_xlfn.NUMBERVALUE(Plantilla!CL149),"")</f>
        <v/>
      </c>
      <c r="CO138" s="6">
        <f>IF($C138="OK",_xlfn.NUMBERVALUE(Plantilla!CM149),"")</f>
        <v/>
      </c>
      <c r="CP138" s="110">
        <f>IF($C138="OK",_xlfn.NUMBERVALUE(Plantilla!CN149),"")</f>
        <v/>
      </c>
      <c r="CQ138" s="6">
        <f>IF($C138="OK",_xlfn.NUMBERVALUE(Plantilla!CO149),"")</f>
        <v/>
      </c>
      <c r="CR138" s="109">
        <f>IF($C138="OK",_xlfn.NUMBERVALUE(Plantilla!CP149),"")</f>
        <v/>
      </c>
      <c r="CS138" s="110">
        <f>IF($C138="OK",_xlfn.NUMBERVALUE(Plantilla!CQ149),"")</f>
        <v/>
      </c>
      <c r="CT138" s="6">
        <f>IF($C138="OK",_xlfn.NUMBERVALUE(Plantilla!CR149),"")</f>
        <v/>
      </c>
      <c r="CU138" s="109">
        <f>IF($C138="OK",_xlfn.NUMBERVALUE(Plantilla!CS149),"")</f>
        <v/>
      </c>
      <c r="CV138" s="110">
        <f>IF($C138="OK",_xlfn.NUMBERVALUE(Plantilla!CT149),"")</f>
        <v/>
      </c>
      <c r="CW138" s="6">
        <f>IF($C138="OK",_xlfn.NUMBERVALUE(Plantilla!CU149),"")</f>
        <v/>
      </c>
      <c r="CX138" s="82">
        <f>IF($C138="OK",_xlfn.NUMBERVALUE(Plantilla!CV149),"")</f>
        <v/>
      </c>
      <c r="CY138" s="6">
        <f>IF($C138="OK",_xlfn.NUMBERVALUE(Plantilla!CW149),"")</f>
        <v/>
      </c>
      <c r="CZ138" s="82">
        <f>IF($C138="OK",_xlfn.NUMBERVALUE(Plantilla!CX149),"")</f>
        <v/>
      </c>
      <c r="DA138" s="6">
        <f>IF($C138="OK",_xlfn.NUMBERVALUE(Plantilla!CY149),"")</f>
        <v/>
      </c>
      <c r="DB138" s="109">
        <f>IF($C138="OK",_xlfn.NUMBERVALUE(Plantilla!CZ149),"")</f>
        <v/>
      </c>
      <c r="DC138" s="6">
        <f>IF($C138="OK",_xlfn.NUMBERVALUE(Plantilla!DA149),"")</f>
        <v/>
      </c>
      <c r="DD138" s="6">
        <f>IF($C138="OK",TEXT(Plantilla!DB149,"#"),"")</f>
        <v/>
      </c>
      <c r="DE138" s="6">
        <f>IF($C138="OK",_xlfn.NUMBERVALUE(Plantilla!DC149),"")</f>
        <v/>
      </c>
      <c r="DF138" s="4">
        <f>IF($C138="OK",_xlfn.NUMBERVALUE(Plantilla!DD149),"")</f>
        <v/>
      </c>
      <c r="DG138" s="6">
        <f>IF($C138="OK",_xlfn.NUMBERVALUE(Plantilla!DE149),"")</f>
        <v/>
      </c>
      <c r="DH138" s="6">
        <f>IF($C138="OK",_xlfn.NUMBERVALUE(Plantilla!DF149),"")</f>
        <v/>
      </c>
      <c r="DI138" s="6">
        <f>IF($C138="OK",_xlfn.NUMBERVALUE(Plantilla!DG149),"")</f>
        <v/>
      </c>
      <c r="DJ138" s="6">
        <f>IF($C138="OK",_xlfn.NUMBERVALUE(Plantilla!DH149),"")</f>
        <v/>
      </c>
      <c r="DK138" s="6">
        <f>IF($C138="OK",_xlfn.NUMBERVALUE(Plantilla!DI149),"")</f>
        <v/>
      </c>
      <c r="DL138" s="6">
        <f>IF($C138="OK",_xlfn.NUMBERVALUE(Plantilla!DJ149),"")</f>
        <v/>
      </c>
      <c r="DM138" s="6">
        <f>IF($C138="OK",_xlfn.NUMBERVALUE(Plantilla!DK149),"")</f>
        <v/>
      </c>
      <c r="DN138" s="6">
        <f>IF($C138="OK",_xlfn.NUMBERVALUE(Plantilla!DL149),"")</f>
        <v/>
      </c>
      <c r="DO138" s="6">
        <f>IF($C138="OK",_xlfn.NUMBERVALUE(Plantilla!DM149),"")</f>
        <v/>
      </c>
      <c r="DP138" s="6">
        <f>IF($C138="OK",_xlfn.NUMBERVALUE(Plantilla!DN149),"")</f>
        <v/>
      </c>
      <c r="DQ138" s="6">
        <f>IF($C138="OK",_xlfn.NUMBERVALUE(Plantilla!DO149),"")</f>
        <v/>
      </c>
      <c r="DR138" s="6">
        <f>IF($C138="OK",_xlfn.NUMBERVALUE(Plantilla!DP149),"")</f>
        <v/>
      </c>
      <c r="DS138">
        <f>IF($C138="OK",TEXT(Plantilla!DR149,"#"),"")</f>
        <v/>
      </c>
      <c r="DT138" s="6" t="n"/>
    </row>
    <row r="139">
      <c r="A139">
        <f>IF(Plantilla!$I$6="¡Perfecto!, Guarda el archivo y adjúntalo a tu interfaz de Nómina Electrónica","OK","Error")</f>
        <v/>
      </c>
      <c r="B139">
        <f>IF(Plantilla!$I$6="¡Perfecto!, Guarda el archivo y adjúntalo a tu interfaz de Nómina Electrónica",MID(Plantilla!$D$2,SEARCH("V",Plantilla!$D$2),10),"")</f>
        <v/>
      </c>
      <c r="C139">
        <f>Plantilla!C150</f>
        <v/>
      </c>
      <c r="D139">
        <f>IF($C139="OK",Plantilla!B150,"")</f>
        <v/>
      </c>
      <c r="E139">
        <f>IF($C139="OK",
   VLOOKUP(Plantilla!$E$4,'Tablas '!$AP$4:$AT$6,5,FALSE),
"")</f>
        <v/>
      </c>
      <c r="F139">
        <f>IF($C139="OK",TEXT(Plantilla!D150,"#"),"")</f>
        <v/>
      </c>
      <c r="G139">
        <f>IF($C139="OK",
   VLOOKUP(Plantilla!E150,'Tablas '!$B$4:$C$14,2,FALSE),
"")</f>
        <v/>
      </c>
      <c r="H139">
        <f>IF($C139="OK",TEXT(Plantilla!F150,"#"),"")</f>
        <v/>
      </c>
      <c r="I139">
        <f>IF($C139="OK",TEXT(Plantilla!G150,"#"),"")</f>
        <v/>
      </c>
      <c r="J139">
        <f>IF($C139="OK",TEXT(Plantilla!H150,"#"),"")</f>
        <v/>
      </c>
      <c r="K139">
        <f>IF($C139="OK",TEXT(Plantilla!I150,"#"),"")</f>
        <v/>
      </c>
      <c r="L139">
        <f>IF($C139="OK",TEXT(Plantilla!J150,"#"),"")</f>
        <v/>
      </c>
      <c r="M139">
        <f>IF($C139="OK",TEXT(Plantilla!K150,"#"),"")</f>
        <v/>
      </c>
      <c r="N139">
        <f>IF($C139="OK",
   CONCATENATE(YEAR(Plantilla!L150),"-",TEXT(MONTH(Plantilla!L150),"00"),"-",TEXT(DAY(Plantilla!L150),"00")),
"")</f>
        <v/>
      </c>
      <c r="O139">
        <f>IF($C139="OK",_xlfn.NUMBERVALUE(Plantilla!M150),"")</f>
        <v/>
      </c>
      <c r="P139">
        <f>IF($C139="OK",
   IF(Plantilla!N150&lt;&gt;"",
      CONCATENATE(YEAR(Plantilla!N150),"-",TEXT(MONTH(Plantilla!N150),"00"),"-",TEXT(DAY(Plantilla!N150),"00")),
   ""),
"")</f>
        <v/>
      </c>
      <c r="Q139">
        <f>IF($C139="OK",
   VLOOKUP(Plantilla!O150,'Tablas '!$E$4:$F$19,2,FALSE),
"")</f>
        <v/>
      </c>
      <c r="R139">
        <f>IF($C139="OK",
   VLOOKUP(Plantilla!P150,'Tablas '!$H$4:$I$5,2,FALSE),
"")</f>
        <v/>
      </c>
      <c r="S139">
        <f>IF($C139="OK",
   VLOOKUP(Plantilla!Q150,'Tablas '!$K$4:$L$8,2,FALSE),
"")</f>
        <v/>
      </c>
      <c r="T139">
        <f>IF($C139="OK",
   VLOOKUP(Plantilla!R150,'Tablas '!$AE$4:$AF$6,2,FALSE),
"")</f>
        <v/>
      </c>
      <c r="U139">
        <f>IF($C139="OK",
   VLOOKUP(Plantilla!S150,'Tablas '!$AE$4:$AF$6,2,FALSE),
"")</f>
        <v/>
      </c>
      <c r="V139">
        <f>IF($C139="OK",TEXT(Plantilla!T150,"#"),"")</f>
        <v/>
      </c>
      <c r="W139" s="84">
        <f>IF($C139="OK",
   VLOOKUP(Plantilla!U150,'Tablas '!$AM$4:$AN$1126,2,FALSE),
"")</f>
        <v/>
      </c>
      <c r="X139">
        <f>IF($C139="OK",TEXT(Plantilla!V150,"#"),"")</f>
        <v/>
      </c>
      <c r="Y139">
        <f>IF($C139="OK",
   CONCATENATE(YEAR(Plantilla!W150),"-",TEXT(MONTH(Plantilla!W150),"00"),"-",TEXT(DAY(Plantilla!W150),"00")),
"")</f>
        <v/>
      </c>
      <c r="Z139">
        <f>IF($C139="OK",
   CONCATENATE(YEAR(Plantilla!X150),"-",TEXT(MONTH(Plantilla!X150),"00"),"-",TEXT(DAY(Plantilla!X150),"00")),
"")</f>
        <v/>
      </c>
      <c r="AA139">
        <f>IF($C139="OK",
   TEXT(VLOOKUP(Plantilla!Y150,'Tablas '!$Q$4:$R$9,2,FALSE),"#"),
"")</f>
        <v/>
      </c>
      <c r="AB139">
        <f>IF($C139="OK",
   CONCATENATE(YEAR(Plantilla!Z150),"-",TEXT(MONTH(Plantilla!Z150),"00"),"-",TEXT(DAY(Plantilla!Z150),"00")),
"")</f>
        <v/>
      </c>
      <c r="AC139">
        <f>IF($C139="OK",
   TEXT(VLOOKUP(Plantilla!AA150,'Tablas '!$T$4:$U$13,2,FALSE),"#"),
"")</f>
        <v/>
      </c>
      <c r="AD139">
        <f>IF($C139="OK",TEXT(Plantilla!AB150,"#"),"")</f>
        <v/>
      </c>
      <c r="AE139">
        <f>IF($C139="OK",
   IF(Plantilla!AC150&lt;&gt;"",
      TEXT(VLOOKUP(Plantilla!AC150,'Tablas '!$W$4:$X$7,2,FALSE),"#"),
   ""),
"")</f>
        <v/>
      </c>
      <c r="AF139">
        <f>IF($C139="OK",TEXT(Plantilla!AD150,"#"),"")</f>
        <v/>
      </c>
      <c r="AG139" s="6">
        <f>IF($C139="OK",_xlfn.NUMBERVALUE(Plantilla!AE150),"")</f>
        <v/>
      </c>
      <c r="AH139" s="4">
        <f>IF($C139="OK",_xlfn.NUMBERVALUE(Plantilla!AF150),"")</f>
        <v/>
      </c>
      <c r="AI139" s="6">
        <f>IF($C139="OK",_xlfn.NUMBERVALUE(Plantilla!AG150),"")</f>
        <v/>
      </c>
      <c r="AJ139" s="6">
        <f>IF($C139="OK",_xlfn.NUMBERVALUE(Plantilla!AH150),"")</f>
        <v/>
      </c>
      <c r="AK139" s="6">
        <f>IF($C139="OK",_xlfn.NUMBERVALUE(Plantilla!AI150),"")</f>
        <v/>
      </c>
      <c r="AL139" s="6">
        <f>IF($C139="OK",_xlfn.NUMBERVALUE(Plantilla!AJ150),"")</f>
        <v/>
      </c>
      <c r="AM139" s="4">
        <f>IF($C139="OK",_xlfn.NUMBERVALUE(Plantilla!AK150),"")</f>
        <v/>
      </c>
      <c r="AN139" s="6">
        <f>IF($C139="OK",_xlfn.NUMBERVALUE(Plantilla!AL150),"")</f>
        <v/>
      </c>
      <c r="AO139" s="4">
        <f>IF($C139="OK",_xlfn.NUMBERVALUE(Plantilla!AM150),"")</f>
        <v/>
      </c>
      <c r="AP139" s="6">
        <f>IF($C139="OK",_xlfn.NUMBERVALUE(Plantilla!AN150),"")</f>
        <v/>
      </c>
      <c r="AQ139" s="4">
        <f>IF($C139="OK",_xlfn.NUMBERVALUE(Plantilla!AO150),"")</f>
        <v/>
      </c>
      <c r="AR139" s="6">
        <f>IF($C139="OK",_xlfn.NUMBERVALUE(Plantilla!AP150),"")</f>
        <v/>
      </c>
      <c r="AS139" s="4">
        <f>IF($C139="OK",_xlfn.NUMBERVALUE(Plantilla!AQ150),"")</f>
        <v/>
      </c>
      <c r="AT139" s="6">
        <f>IF($C139="OK",_xlfn.NUMBERVALUE(Plantilla!AR150),"")</f>
        <v/>
      </c>
      <c r="AU139" s="4">
        <f>IF($C139="OK",_xlfn.NUMBERVALUE(Plantilla!AS150),"")</f>
        <v/>
      </c>
      <c r="AV139" s="6">
        <f>IF($C139="OK",_xlfn.NUMBERVALUE(Plantilla!AT150),"")</f>
        <v/>
      </c>
      <c r="AW139" s="4">
        <f>IF($C139="OK",_xlfn.NUMBERVALUE(Plantilla!AU150),"")</f>
        <v/>
      </c>
      <c r="AX139" s="6">
        <f>IF($C139="OK",_xlfn.NUMBERVALUE(Plantilla!AV150),"")</f>
        <v/>
      </c>
      <c r="AY139" s="4">
        <f>IF($C139="OK",_xlfn.NUMBERVALUE(Plantilla!AW150),"")</f>
        <v/>
      </c>
      <c r="AZ139" s="6">
        <f>IF($C139="OK",_xlfn.NUMBERVALUE(Plantilla!AX150),"")</f>
        <v/>
      </c>
      <c r="BA139">
        <f>IF($C139="OK",_xlfn.NUMBERVALUE(Plantilla!AY150),"")</f>
        <v/>
      </c>
      <c r="BB139">
        <f>IF($C139="OK",_xlfn.NUMBERVALUE(Plantilla!AZ150),"")</f>
        <v/>
      </c>
      <c r="BC139" s="4">
        <f>IF($C139="OK",_xlfn.NUMBERVALUE(Plantilla!BA150),"")</f>
        <v/>
      </c>
      <c r="BD139" s="6">
        <f>IF($C139="OK",_xlfn.NUMBERVALUE(Plantilla!BB150),"")</f>
        <v/>
      </c>
      <c r="BE139" s="4">
        <f>IF($C139="OK",_xlfn.NUMBERVALUE(Plantilla!BC150),"")</f>
        <v/>
      </c>
      <c r="BF139" s="6">
        <f>IF($C139="OK",_xlfn.NUMBERVALUE(Plantilla!BD150),"")</f>
        <v/>
      </c>
      <c r="BG139" s="4">
        <f>IF($C139="OK",_xlfn.NUMBERVALUE(Plantilla!BE150),"")</f>
        <v/>
      </c>
      <c r="BH139" s="6">
        <f>IF($C139="OK",_xlfn.NUMBERVALUE(Plantilla!BF150),"")</f>
        <v/>
      </c>
      <c r="BI139" s="110">
        <f>IF($C139="OK",_xlfn.NUMBERVALUE(Plantilla!BG150),"")</f>
        <v/>
      </c>
      <c r="BJ139" s="6">
        <f>IF($C139="OK",_xlfn.NUMBERVALUE(Plantilla!BH150),"")</f>
        <v/>
      </c>
      <c r="BK139" s="109">
        <f>IF($C139="OK",_xlfn.NUMBERVALUE(Plantilla!BI150),"")</f>
        <v/>
      </c>
      <c r="BL139" s="6">
        <f>IF($C139="OK",
   IF(Plantilla!BJ150&lt;&gt;"",
      TEXT(VLOOKUP(Plantilla!BJ150,'Tablas '!$Z$4:$AA$6,2,FALSE),"#"),
   ""),
"")</f>
        <v/>
      </c>
      <c r="BM139" s="4">
        <f>IF($C139="OK",_xlfn.NUMBERVALUE(Plantilla!BK150),"")</f>
        <v/>
      </c>
      <c r="BN139" s="4">
        <f>IF($C139="OK",_xlfn.NUMBERVALUE(Plantilla!BL150),"")</f>
        <v/>
      </c>
      <c r="BO139" s="6">
        <f>IF($C139="OK",_xlfn.NUMBERVALUE(Plantilla!BM150),"")</f>
        <v/>
      </c>
      <c r="BP139" s="4">
        <f>IF($C139="OK",_xlfn.NUMBERVALUE(Plantilla!BN150),"")</f>
        <v/>
      </c>
      <c r="BQ139" s="6">
        <f>IF($C139="OK",_xlfn.NUMBERVALUE(Plantilla!BO150),"")</f>
        <v/>
      </c>
      <c r="BR139" s="4">
        <f>IF($C139="OK",_xlfn.NUMBERVALUE(Plantilla!BP150),"")</f>
        <v/>
      </c>
      <c r="BS139" s="6">
        <f>IF($C139="OK",_xlfn.NUMBERVALUE(Plantilla!BQ150),"")</f>
        <v/>
      </c>
      <c r="BT139" s="4">
        <f>IF($C139="OK",_xlfn.NUMBERVALUE(Plantilla!BR150),"")</f>
        <v/>
      </c>
      <c r="BU139" s="6">
        <f>IF($C139="OK",_xlfn.NUMBERVALUE(Plantilla!BS150),"")</f>
        <v/>
      </c>
      <c r="BV139" s="6">
        <f>IF($C139="OK",_xlfn.NUMBERVALUE(Plantilla!BT150),"")</f>
        <v/>
      </c>
      <c r="BW139" s="6">
        <f>IF($C139="OK",_xlfn.NUMBERVALUE(Plantilla!BU150),"")</f>
        <v/>
      </c>
      <c r="BX139" s="6">
        <f>IF($C139="OK",_xlfn.NUMBERVALUE(Plantilla!BV150),"")</f>
        <v/>
      </c>
      <c r="BY139" s="6">
        <f>IF($C139="OK",_xlfn.NUMBERVALUE(Plantilla!BW150),"")</f>
        <v/>
      </c>
      <c r="BZ139" s="6">
        <f>IF($C139="OK",_xlfn.NUMBERVALUE(Plantilla!BX150),"")</f>
        <v/>
      </c>
      <c r="CA139" s="6">
        <f>IF($C139="OK",_xlfn.NUMBERVALUE(Plantilla!BY150),"")</f>
        <v/>
      </c>
      <c r="CB139" s="6">
        <f>IF($C139="OK",_xlfn.NUMBERVALUE(Plantilla!BZ150),"")</f>
        <v/>
      </c>
      <c r="CC139" s="6">
        <f>IF($C139="OK",_xlfn.NUMBERVALUE(Plantilla!CA150),"")</f>
        <v/>
      </c>
      <c r="CD139" s="6">
        <f>IF($C139="OK",_xlfn.NUMBERVALUE(Plantilla!CB150),"")</f>
        <v/>
      </c>
      <c r="CE139" s="6">
        <f>IF($C139="OK",_xlfn.NUMBERVALUE(Plantilla!CC150),"")</f>
        <v/>
      </c>
      <c r="CF139" s="4">
        <f>IF($C139="OK",_xlfn.NUMBERVALUE(Plantilla!CD150),"")</f>
        <v/>
      </c>
      <c r="CG139" s="6">
        <f>IF($C139="OK",_xlfn.NUMBERVALUE(Plantilla!CE150),"")</f>
        <v/>
      </c>
      <c r="CH139" s="6">
        <f>IF($C139="OK",_xlfn.NUMBERVALUE(Plantilla!CF150),"")</f>
        <v/>
      </c>
      <c r="CI139" s="6">
        <f>IF($C139="OK",_xlfn.NUMBERVALUE(Plantilla!CG150),"")</f>
        <v/>
      </c>
      <c r="CJ139" s="6">
        <f>IF($C139="OK",_xlfn.NUMBERVALUE(Plantilla!CH150),"")</f>
        <v/>
      </c>
      <c r="CK139" s="6">
        <f>IF($C139="OK",_xlfn.NUMBERVALUE(Plantilla!CI150),"")</f>
        <v/>
      </c>
      <c r="CL139" s="6">
        <f>IF($C139="OK",_xlfn.NUMBERVALUE(Plantilla!CJ150),"")</f>
        <v/>
      </c>
      <c r="CM139">
        <f>IF($C139="OK",TEXT(Plantilla!CK150,"#"),"")</f>
        <v/>
      </c>
      <c r="CN139" s="6">
        <f>IF($C139="OK",_xlfn.NUMBERVALUE(Plantilla!CL150),"")</f>
        <v/>
      </c>
      <c r="CO139" s="6">
        <f>IF($C139="OK",_xlfn.NUMBERVALUE(Plantilla!CM150),"")</f>
        <v/>
      </c>
      <c r="CP139" s="110">
        <f>IF($C139="OK",_xlfn.NUMBERVALUE(Plantilla!CN150),"")</f>
        <v/>
      </c>
      <c r="CQ139" s="6">
        <f>IF($C139="OK",_xlfn.NUMBERVALUE(Plantilla!CO150),"")</f>
        <v/>
      </c>
      <c r="CR139" s="109">
        <f>IF($C139="OK",_xlfn.NUMBERVALUE(Plantilla!CP150),"")</f>
        <v/>
      </c>
      <c r="CS139" s="110">
        <f>IF($C139="OK",_xlfn.NUMBERVALUE(Plantilla!CQ150),"")</f>
        <v/>
      </c>
      <c r="CT139" s="6">
        <f>IF($C139="OK",_xlfn.NUMBERVALUE(Plantilla!CR150),"")</f>
        <v/>
      </c>
      <c r="CU139" s="109">
        <f>IF($C139="OK",_xlfn.NUMBERVALUE(Plantilla!CS150),"")</f>
        <v/>
      </c>
      <c r="CV139" s="110">
        <f>IF($C139="OK",_xlfn.NUMBERVALUE(Plantilla!CT150),"")</f>
        <v/>
      </c>
      <c r="CW139" s="6">
        <f>IF($C139="OK",_xlfn.NUMBERVALUE(Plantilla!CU150),"")</f>
        <v/>
      </c>
      <c r="CX139" s="82">
        <f>IF($C139="OK",_xlfn.NUMBERVALUE(Plantilla!CV150),"")</f>
        <v/>
      </c>
      <c r="CY139" s="6">
        <f>IF($C139="OK",_xlfn.NUMBERVALUE(Plantilla!CW150),"")</f>
        <v/>
      </c>
      <c r="CZ139" s="82">
        <f>IF($C139="OK",_xlfn.NUMBERVALUE(Plantilla!CX150),"")</f>
        <v/>
      </c>
      <c r="DA139" s="6">
        <f>IF($C139="OK",_xlfn.NUMBERVALUE(Plantilla!CY150),"")</f>
        <v/>
      </c>
      <c r="DB139" s="109">
        <f>IF($C139="OK",_xlfn.NUMBERVALUE(Plantilla!CZ150),"")</f>
        <v/>
      </c>
      <c r="DC139" s="6">
        <f>IF($C139="OK",_xlfn.NUMBERVALUE(Plantilla!DA150),"")</f>
        <v/>
      </c>
      <c r="DD139" s="6">
        <f>IF($C139="OK",TEXT(Plantilla!DB150,"#"),"")</f>
        <v/>
      </c>
      <c r="DE139" s="6">
        <f>IF($C139="OK",_xlfn.NUMBERVALUE(Plantilla!DC150),"")</f>
        <v/>
      </c>
      <c r="DF139" s="4">
        <f>IF($C139="OK",_xlfn.NUMBERVALUE(Plantilla!DD150),"")</f>
        <v/>
      </c>
      <c r="DG139" s="6">
        <f>IF($C139="OK",_xlfn.NUMBERVALUE(Plantilla!DE150),"")</f>
        <v/>
      </c>
      <c r="DH139" s="6">
        <f>IF($C139="OK",_xlfn.NUMBERVALUE(Plantilla!DF150),"")</f>
        <v/>
      </c>
      <c r="DI139" s="6">
        <f>IF($C139="OK",_xlfn.NUMBERVALUE(Plantilla!DG150),"")</f>
        <v/>
      </c>
      <c r="DJ139" s="6">
        <f>IF($C139="OK",_xlfn.NUMBERVALUE(Plantilla!DH150),"")</f>
        <v/>
      </c>
      <c r="DK139" s="6">
        <f>IF($C139="OK",_xlfn.NUMBERVALUE(Plantilla!DI150),"")</f>
        <v/>
      </c>
      <c r="DL139" s="6">
        <f>IF($C139="OK",_xlfn.NUMBERVALUE(Plantilla!DJ150),"")</f>
        <v/>
      </c>
      <c r="DM139" s="6">
        <f>IF($C139="OK",_xlfn.NUMBERVALUE(Plantilla!DK150),"")</f>
        <v/>
      </c>
      <c r="DN139" s="6">
        <f>IF($C139="OK",_xlfn.NUMBERVALUE(Plantilla!DL150),"")</f>
        <v/>
      </c>
      <c r="DO139" s="6">
        <f>IF($C139="OK",_xlfn.NUMBERVALUE(Plantilla!DM150),"")</f>
        <v/>
      </c>
      <c r="DP139" s="6">
        <f>IF($C139="OK",_xlfn.NUMBERVALUE(Plantilla!DN150),"")</f>
        <v/>
      </c>
      <c r="DQ139" s="6">
        <f>IF($C139="OK",_xlfn.NUMBERVALUE(Plantilla!DO150),"")</f>
        <v/>
      </c>
      <c r="DR139" s="6">
        <f>IF($C139="OK",_xlfn.NUMBERVALUE(Plantilla!DP150),"")</f>
        <v/>
      </c>
      <c r="DS139">
        <f>IF($C139="OK",TEXT(Plantilla!DR150,"#"),"")</f>
        <v/>
      </c>
      <c r="DT139" s="6" t="n"/>
    </row>
    <row r="140">
      <c r="A140">
        <f>IF(Plantilla!$I$6="¡Perfecto!, Guarda el archivo y adjúntalo a tu interfaz de Nómina Electrónica","OK","Error")</f>
        <v/>
      </c>
      <c r="B140">
        <f>IF(Plantilla!$I$6="¡Perfecto!, Guarda el archivo y adjúntalo a tu interfaz de Nómina Electrónica",MID(Plantilla!$D$2,SEARCH("V",Plantilla!$D$2),10),"")</f>
        <v/>
      </c>
      <c r="C140">
        <f>Plantilla!C151</f>
        <v/>
      </c>
      <c r="D140">
        <f>IF($C140="OK",Plantilla!B151,"")</f>
        <v/>
      </c>
      <c r="E140">
        <f>IF($C140="OK",
   VLOOKUP(Plantilla!$E$4,'Tablas '!$AP$4:$AT$6,5,FALSE),
"")</f>
        <v/>
      </c>
      <c r="F140">
        <f>IF($C140="OK",TEXT(Plantilla!D151,"#"),"")</f>
        <v/>
      </c>
      <c r="G140">
        <f>IF($C140="OK",
   VLOOKUP(Plantilla!E151,'Tablas '!$B$4:$C$14,2,FALSE),
"")</f>
        <v/>
      </c>
      <c r="H140">
        <f>IF($C140="OK",TEXT(Plantilla!F151,"#"),"")</f>
        <v/>
      </c>
      <c r="I140">
        <f>IF($C140="OK",TEXT(Plantilla!G151,"#"),"")</f>
        <v/>
      </c>
      <c r="J140">
        <f>IF($C140="OK",TEXT(Plantilla!H151,"#"),"")</f>
        <v/>
      </c>
      <c r="K140">
        <f>IF($C140="OK",TEXT(Plantilla!I151,"#"),"")</f>
        <v/>
      </c>
      <c r="L140">
        <f>IF($C140="OK",TEXT(Plantilla!J151,"#"),"")</f>
        <v/>
      </c>
      <c r="M140">
        <f>IF($C140="OK",TEXT(Plantilla!K151,"#"),"")</f>
        <v/>
      </c>
      <c r="N140">
        <f>IF($C140="OK",
   CONCATENATE(YEAR(Plantilla!L151),"-",TEXT(MONTH(Plantilla!L151),"00"),"-",TEXT(DAY(Plantilla!L151),"00")),
"")</f>
        <v/>
      </c>
      <c r="O140">
        <f>IF($C140="OK",_xlfn.NUMBERVALUE(Plantilla!M151),"")</f>
        <v/>
      </c>
      <c r="P140">
        <f>IF($C140="OK",
   IF(Plantilla!N151&lt;&gt;"",
      CONCATENATE(YEAR(Plantilla!N151),"-",TEXT(MONTH(Plantilla!N151),"00"),"-",TEXT(DAY(Plantilla!N151),"00")),
   ""),
"")</f>
        <v/>
      </c>
      <c r="Q140">
        <f>IF($C140="OK",
   VLOOKUP(Plantilla!O151,'Tablas '!$E$4:$F$19,2,FALSE),
"")</f>
        <v/>
      </c>
      <c r="R140">
        <f>IF($C140="OK",
   VLOOKUP(Plantilla!P151,'Tablas '!$H$4:$I$5,2,FALSE),
"")</f>
        <v/>
      </c>
      <c r="S140">
        <f>IF($C140="OK",
   VLOOKUP(Plantilla!Q151,'Tablas '!$K$4:$L$8,2,FALSE),
"")</f>
        <v/>
      </c>
      <c r="T140">
        <f>IF($C140="OK",
   VLOOKUP(Plantilla!R151,'Tablas '!$AE$4:$AF$6,2,FALSE),
"")</f>
        <v/>
      </c>
      <c r="U140">
        <f>IF($C140="OK",
   VLOOKUP(Plantilla!S151,'Tablas '!$AE$4:$AF$6,2,FALSE),
"")</f>
        <v/>
      </c>
      <c r="V140">
        <f>IF($C140="OK",TEXT(Plantilla!T151,"#"),"")</f>
        <v/>
      </c>
      <c r="W140" s="84">
        <f>IF($C140="OK",
   VLOOKUP(Plantilla!U151,'Tablas '!$AM$4:$AN$1126,2,FALSE),
"")</f>
        <v/>
      </c>
      <c r="X140">
        <f>IF($C140="OK",TEXT(Plantilla!V151,"#"),"")</f>
        <v/>
      </c>
      <c r="Y140">
        <f>IF($C140="OK",
   CONCATENATE(YEAR(Plantilla!W151),"-",TEXT(MONTH(Plantilla!W151),"00"),"-",TEXT(DAY(Plantilla!W151),"00")),
"")</f>
        <v/>
      </c>
      <c r="Z140">
        <f>IF($C140="OK",
   CONCATENATE(YEAR(Plantilla!X151),"-",TEXT(MONTH(Plantilla!X151),"00"),"-",TEXT(DAY(Plantilla!X151),"00")),
"")</f>
        <v/>
      </c>
      <c r="AA140">
        <f>IF($C140="OK",
   TEXT(VLOOKUP(Plantilla!Y151,'Tablas '!$Q$4:$R$9,2,FALSE),"#"),
"")</f>
        <v/>
      </c>
      <c r="AB140">
        <f>IF($C140="OK",
   CONCATENATE(YEAR(Plantilla!Z151),"-",TEXT(MONTH(Plantilla!Z151),"00"),"-",TEXT(DAY(Plantilla!Z151),"00")),
"")</f>
        <v/>
      </c>
      <c r="AC140">
        <f>IF($C140="OK",
   TEXT(VLOOKUP(Plantilla!AA151,'Tablas '!$T$4:$U$13,2,FALSE),"#"),
"")</f>
        <v/>
      </c>
      <c r="AD140">
        <f>IF($C140="OK",TEXT(Plantilla!AB151,"#"),"")</f>
        <v/>
      </c>
      <c r="AE140">
        <f>IF($C140="OK",
   IF(Plantilla!AC151&lt;&gt;"",
      TEXT(VLOOKUP(Plantilla!AC151,'Tablas '!$W$4:$X$7,2,FALSE),"#"),
   ""),
"")</f>
        <v/>
      </c>
      <c r="AF140">
        <f>IF($C140="OK",TEXT(Plantilla!AD151,"#"),"")</f>
        <v/>
      </c>
      <c r="AG140" s="6">
        <f>IF($C140="OK",_xlfn.NUMBERVALUE(Plantilla!AE151),"")</f>
        <v/>
      </c>
      <c r="AH140" s="4">
        <f>IF($C140="OK",_xlfn.NUMBERVALUE(Plantilla!AF151),"")</f>
        <v/>
      </c>
      <c r="AI140" s="6">
        <f>IF($C140="OK",_xlfn.NUMBERVALUE(Plantilla!AG151),"")</f>
        <v/>
      </c>
      <c r="AJ140" s="6">
        <f>IF($C140="OK",_xlfn.NUMBERVALUE(Plantilla!AH151),"")</f>
        <v/>
      </c>
      <c r="AK140" s="6">
        <f>IF($C140="OK",_xlfn.NUMBERVALUE(Plantilla!AI151),"")</f>
        <v/>
      </c>
      <c r="AL140" s="6">
        <f>IF($C140="OK",_xlfn.NUMBERVALUE(Plantilla!AJ151),"")</f>
        <v/>
      </c>
      <c r="AM140" s="4">
        <f>IF($C140="OK",_xlfn.NUMBERVALUE(Plantilla!AK151),"")</f>
        <v/>
      </c>
      <c r="AN140" s="6">
        <f>IF($C140="OK",_xlfn.NUMBERVALUE(Plantilla!AL151),"")</f>
        <v/>
      </c>
      <c r="AO140" s="4">
        <f>IF($C140="OK",_xlfn.NUMBERVALUE(Plantilla!AM151),"")</f>
        <v/>
      </c>
      <c r="AP140" s="6">
        <f>IF($C140="OK",_xlfn.NUMBERVALUE(Plantilla!AN151),"")</f>
        <v/>
      </c>
      <c r="AQ140" s="4">
        <f>IF($C140="OK",_xlfn.NUMBERVALUE(Plantilla!AO151),"")</f>
        <v/>
      </c>
      <c r="AR140" s="6">
        <f>IF($C140="OK",_xlfn.NUMBERVALUE(Plantilla!AP151),"")</f>
        <v/>
      </c>
      <c r="AS140" s="4">
        <f>IF($C140="OK",_xlfn.NUMBERVALUE(Plantilla!AQ151),"")</f>
        <v/>
      </c>
      <c r="AT140" s="6">
        <f>IF($C140="OK",_xlfn.NUMBERVALUE(Plantilla!AR151),"")</f>
        <v/>
      </c>
      <c r="AU140" s="4">
        <f>IF($C140="OK",_xlfn.NUMBERVALUE(Plantilla!AS151),"")</f>
        <v/>
      </c>
      <c r="AV140" s="6">
        <f>IF($C140="OK",_xlfn.NUMBERVALUE(Plantilla!AT151),"")</f>
        <v/>
      </c>
      <c r="AW140" s="4">
        <f>IF($C140="OK",_xlfn.NUMBERVALUE(Plantilla!AU151),"")</f>
        <v/>
      </c>
      <c r="AX140" s="6">
        <f>IF($C140="OK",_xlfn.NUMBERVALUE(Plantilla!AV151),"")</f>
        <v/>
      </c>
      <c r="AY140" s="4">
        <f>IF($C140="OK",_xlfn.NUMBERVALUE(Plantilla!AW151),"")</f>
        <v/>
      </c>
      <c r="AZ140" s="6">
        <f>IF($C140="OK",_xlfn.NUMBERVALUE(Plantilla!AX151),"")</f>
        <v/>
      </c>
      <c r="BA140">
        <f>IF($C140="OK",_xlfn.NUMBERVALUE(Plantilla!AY151),"")</f>
        <v/>
      </c>
      <c r="BB140">
        <f>IF($C140="OK",_xlfn.NUMBERVALUE(Plantilla!AZ151),"")</f>
        <v/>
      </c>
      <c r="BC140" s="4">
        <f>IF($C140="OK",_xlfn.NUMBERVALUE(Plantilla!BA151),"")</f>
        <v/>
      </c>
      <c r="BD140" s="6">
        <f>IF($C140="OK",_xlfn.NUMBERVALUE(Plantilla!BB151),"")</f>
        <v/>
      </c>
      <c r="BE140" s="4">
        <f>IF($C140="OK",_xlfn.NUMBERVALUE(Plantilla!BC151),"")</f>
        <v/>
      </c>
      <c r="BF140" s="6">
        <f>IF($C140="OK",_xlfn.NUMBERVALUE(Plantilla!BD151),"")</f>
        <v/>
      </c>
      <c r="BG140" s="4">
        <f>IF($C140="OK",_xlfn.NUMBERVALUE(Plantilla!BE151),"")</f>
        <v/>
      </c>
      <c r="BH140" s="6">
        <f>IF($C140="OK",_xlfn.NUMBERVALUE(Plantilla!BF151),"")</f>
        <v/>
      </c>
      <c r="BI140" s="110">
        <f>IF($C140="OK",_xlfn.NUMBERVALUE(Plantilla!BG151),"")</f>
        <v/>
      </c>
      <c r="BJ140" s="6">
        <f>IF($C140="OK",_xlfn.NUMBERVALUE(Plantilla!BH151),"")</f>
        <v/>
      </c>
      <c r="BK140" s="109">
        <f>IF($C140="OK",_xlfn.NUMBERVALUE(Plantilla!BI151),"")</f>
        <v/>
      </c>
      <c r="BL140" s="6">
        <f>IF($C140="OK",
   IF(Plantilla!BJ151&lt;&gt;"",
      TEXT(VLOOKUP(Plantilla!BJ151,'Tablas '!$Z$4:$AA$6,2,FALSE),"#"),
   ""),
"")</f>
        <v/>
      </c>
      <c r="BM140" s="4">
        <f>IF($C140="OK",_xlfn.NUMBERVALUE(Plantilla!BK151),"")</f>
        <v/>
      </c>
      <c r="BN140" s="4">
        <f>IF($C140="OK",_xlfn.NUMBERVALUE(Plantilla!BL151),"")</f>
        <v/>
      </c>
      <c r="BO140" s="6">
        <f>IF($C140="OK",_xlfn.NUMBERVALUE(Plantilla!BM151),"")</f>
        <v/>
      </c>
      <c r="BP140" s="4">
        <f>IF($C140="OK",_xlfn.NUMBERVALUE(Plantilla!BN151),"")</f>
        <v/>
      </c>
      <c r="BQ140" s="6">
        <f>IF($C140="OK",_xlfn.NUMBERVALUE(Plantilla!BO151),"")</f>
        <v/>
      </c>
      <c r="BR140" s="4">
        <f>IF($C140="OK",_xlfn.NUMBERVALUE(Plantilla!BP151),"")</f>
        <v/>
      </c>
      <c r="BS140" s="6">
        <f>IF($C140="OK",_xlfn.NUMBERVALUE(Plantilla!BQ151),"")</f>
        <v/>
      </c>
      <c r="BT140" s="4">
        <f>IF($C140="OK",_xlfn.NUMBERVALUE(Plantilla!BR151),"")</f>
        <v/>
      </c>
      <c r="BU140" s="6">
        <f>IF($C140="OK",_xlfn.NUMBERVALUE(Plantilla!BS151),"")</f>
        <v/>
      </c>
      <c r="BV140" s="6">
        <f>IF($C140="OK",_xlfn.NUMBERVALUE(Plantilla!BT151),"")</f>
        <v/>
      </c>
      <c r="BW140" s="6">
        <f>IF($C140="OK",_xlfn.NUMBERVALUE(Plantilla!BU151),"")</f>
        <v/>
      </c>
      <c r="BX140" s="6">
        <f>IF($C140="OK",_xlfn.NUMBERVALUE(Plantilla!BV151),"")</f>
        <v/>
      </c>
      <c r="BY140" s="6">
        <f>IF($C140="OK",_xlfn.NUMBERVALUE(Plantilla!BW151),"")</f>
        <v/>
      </c>
      <c r="BZ140" s="6">
        <f>IF($C140="OK",_xlfn.NUMBERVALUE(Plantilla!BX151),"")</f>
        <v/>
      </c>
      <c r="CA140" s="6">
        <f>IF($C140="OK",_xlfn.NUMBERVALUE(Plantilla!BY151),"")</f>
        <v/>
      </c>
      <c r="CB140" s="6">
        <f>IF($C140="OK",_xlfn.NUMBERVALUE(Plantilla!BZ151),"")</f>
        <v/>
      </c>
      <c r="CC140" s="6">
        <f>IF($C140="OK",_xlfn.NUMBERVALUE(Plantilla!CA151),"")</f>
        <v/>
      </c>
      <c r="CD140" s="6">
        <f>IF($C140="OK",_xlfn.NUMBERVALUE(Plantilla!CB151),"")</f>
        <v/>
      </c>
      <c r="CE140" s="6">
        <f>IF($C140="OK",_xlfn.NUMBERVALUE(Plantilla!CC151),"")</f>
        <v/>
      </c>
      <c r="CF140" s="4">
        <f>IF($C140="OK",_xlfn.NUMBERVALUE(Plantilla!CD151),"")</f>
        <v/>
      </c>
      <c r="CG140" s="6">
        <f>IF($C140="OK",_xlfn.NUMBERVALUE(Plantilla!CE151),"")</f>
        <v/>
      </c>
      <c r="CH140" s="6">
        <f>IF($C140="OK",_xlfn.NUMBERVALUE(Plantilla!CF151),"")</f>
        <v/>
      </c>
      <c r="CI140" s="6">
        <f>IF($C140="OK",_xlfn.NUMBERVALUE(Plantilla!CG151),"")</f>
        <v/>
      </c>
      <c r="CJ140" s="6">
        <f>IF($C140="OK",_xlfn.NUMBERVALUE(Plantilla!CH151),"")</f>
        <v/>
      </c>
      <c r="CK140" s="6">
        <f>IF($C140="OK",_xlfn.NUMBERVALUE(Plantilla!CI151),"")</f>
        <v/>
      </c>
      <c r="CL140" s="6">
        <f>IF($C140="OK",_xlfn.NUMBERVALUE(Plantilla!CJ151),"")</f>
        <v/>
      </c>
      <c r="CM140">
        <f>IF($C140="OK",TEXT(Plantilla!CK151,"#"),"")</f>
        <v/>
      </c>
      <c r="CN140" s="6">
        <f>IF($C140="OK",_xlfn.NUMBERVALUE(Plantilla!CL151),"")</f>
        <v/>
      </c>
      <c r="CO140" s="6">
        <f>IF($C140="OK",_xlfn.NUMBERVALUE(Plantilla!CM151),"")</f>
        <v/>
      </c>
      <c r="CP140" s="110">
        <f>IF($C140="OK",_xlfn.NUMBERVALUE(Plantilla!CN151),"")</f>
        <v/>
      </c>
      <c r="CQ140" s="6">
        <f>IF($C140="OK",_xlfn.NUMBERVALUE(Plantilla!CO151),"")</f>
        <v/>
      </c>
      <c r="CR140" s="109">
        <f>IF($C140="OK",_xlfn.NUMBERVALUE(Plantilla!CP151),"")</f>
        <v/>
      </c>
      <c r="CS140" s="110">
        <f>IF($C140="OK",_xlfn.NUMBERVALUE(Plantilla!CQ151),"")</f>
        <v/>
      </c>
      <c r="CT140" s="6">
        <f>IF($C140="OK",_xlfn.NUMBERVALUE(Plantilla!CR151),"")</f>
        <v/>
      </c>
      <c r="CU140" s="109">
        <f>IF($C140="OK",_xlfn.NUMBERVALUE(Plantilla!CS151),"")</f>
        <v/>
      </c>
      <c r="CV140" s="110">
        <f>IF($C140="OK",_xlfn.NUMBERVALUE(Plantilla!CT151),"")</f>
        <v/>
      </c>
      <c r="CW140" s="6">
        <f>IF($C140="OK",_xlfn.NUMBERVALUE(Plantilla!CU151),"")</f>
        <v/>
      </c>
      <c r="CX140" s="82">
        <f>IF($C140="OK",_xlfn.NUMBERVALUE(Plantilla!CV151),"")</f>
        <v/>
      </c>
      <c r="CY140" s="6">
        <f>IF($C140="OK",_xlfn.NUMBERVALUE(Plantilla!CW151),"")</f>
        <v/>
      </c>
      <c r="CZ140" s="82">
        <f>IF($C140="OK",_xlfn.NUMBERVALUE(Plantilla!CX151),"")</f>
        <v/>
      </c>
      <c r="DA140" s="6">
        <f>IF($C140="OK",_xlfn.NUMBERVALUE(Plantilla!CY151),"")</f>
        <v/>
      </c>
      <c r="DB140" s="109">
        <f>IF($C140="OK",_xlfn.NUMBERVALUE(Plantilla!CZ151),"")</f>
        <v/>
      </c>
      <c r="DC140" s="6">
        <f>IF($C140="OK",_xlfn.NUMBERVALUE(Plantilla!DA151),"")</f>
        <v/>
      </c>
      <c r="DD140" s="6">
        <f>IF($C140="OK",TEXT(Plantilla!DB151,"#"),"")</f>
        <v/>
      </c>
      <c r="DE140" s="6">
        <f>IF($C140="OK",_xlfn.NUMBERVALUE(Plantilla!DC151),"")</f>
        <v/>
      </c>
      <c r="DF140" s="4">
        <f>IF($C140="OK",_xlfn.NUMBERVALUE(Plantilla!DD151),"")</f>
        <v/>
      </c>
      <c r="DG140" s="6">
        <f>IF($C140="OK",_xlfn.NUMBERVALUE(Plantilla!DE151),"")</f>
        <v/>
      </c>
      <c r="DH140" s="6">
        <f>IF($C140="OK",_xlfn.NUMBERVALUE(Plantilla!DF151),"")</f>
        <v/>
      </c>
      <c r="DI140" s="6">
        <f>IF($C140="OK",_xlfn.NUMBERVALUE(Plantilla!DG151),"")</f>
        <v/>
      </c>
      <c r="DJ140" s="6">
        <f>IF($C140="OK",_xlfn.NUMBERVALUE(Plantilla!DH151),"")</f>
        <v/>
      </c>
      <c r="DK140" s="6">
        <f>IF($C140="OK",_xlfn.NUMBERVALUE(Plantilla!DI151),"")</f>
        <v/>
      </c>
      <c r="DL140" s="6">
        <f>IF($C140="OK",_xlfn.NUMBERVALUE(Plantilla!DJ151),"")</f>
        <v/>
      </c>
      <c r="DM140" s="6">
        <f>IF($C140="OK",_xlfn.NUMBERVALUE(Plantilla!DK151),"")</f>
        <v/>
      </c>
      <c r="DN140" s="6">
        <f>IF($C140="OK",_xlfn.NUMBERVALUE(Plantilla!DL151),"")</f>
        <v/>
      </c>
      <c r="DO140" s="6">
        <f>IF($C140="OK",_xlfn.NUMBERVALUE(Plantilla!DM151),"")</f>
        <v/>
      </c>
      <c r="DP140" s="6">
        <f>IF($C140="OK",_xlfn.NUMBERVALUE(Plantilla!DN151),"")</f>
        <v/>
      </c>
      <c r="DQ140" s="6">
        <f>IF($C140="OK",_xlfn.NUMBERVALUE(Plantilla!DO151),"")</f>
        <v/>
      </c>
      <c r="DR140" s="6">
        <f>IF($C140="OK",_xlfn.NUMBERVALUE(Plantilla!DP151),"")</f>
        <v/>
      </c>
      <c r="DS140">
        <f>IF($C140="OK",TEXT(Plantilla!DR151,"#"),"")</f>
        <v/>
      </c>
      <c r="DT140" s="6" t="n"/>
    </row>
    <row r="141">
      <c r="A141">
        <f>IF(Plantilla!$I$6="¡Perfecto!, Guarda el archivo y adjúntalo a tu interfaz de Nómina Electrónica","OK","Error")</f>
        <v/>
      </c>
      <c r="B141">
        <f>IF(Plantilla!$I$6="¡Perfecto!, Guarda el archivo y adjúntalo a tu interfaz de Nómina Electrónica",MID(Plantilla!$D$2,SEARCH("V",Plantilla!$D$2),10),"")</f>
        <v/>
      </c>
      <c r="C141">
        <f>Plantilla!C152</f>
        <v/>
      </c>
      <c r="D141">
        <f>IF($C141="OK",Plantilla!B152,"")</f>
        <v/>
      </c>
      <c r="E141">
        <f>IF($C141="OK",
   VLOOKUP(Plantilla!$E$4,'Tablas '!$AP$4:$AT$6,5,FALSE),
"")</f>
        <v/>
      </c>
      <c r="F141">
        <f>IF($C141="OK",TEXT(Plantilla!D152,"#"),"")</f>
        <v/>
      </c>
      <c r="G141">
        <f>IF($C141="OK",
   VLOOKUP(Plantilla!E152,'Tablas '!$B$4:$C$14,2,FALSE),
"")</f>
        <v/>
      </c>
      <c r="H141">
        <f>IF($C141="OK",TEXT(Plantilla!F152,"#"),"")</f>
        <v/>
      </c>
      <c r="I141">
        <f>IF($C141="OK",TEXT(Plantilla!G152,"#"),"")</f>
        <v/>
      </c>
      <c r="J141">
        <f>IF($C141="OK",TEXT(Plantilla!H152,"#"),"")</f>
        <v/>
      </c>
      <c r="K141">
        <f>IF($C141="OK",TEXT(Plantilla!I152,"#"),"")</f>
        <v/>
      </c>
      <c r="L141">
        <f>IF($C141="OK",TEXT(Plantilla!J152,"#"),"")</f>
        <v/>
      </c>
      <c r="M141">
        <f>IF($C141="OK",TEXT(Plantilla!K152,"#"),"")</f>
        <v/>
      </c>
      <c r="N141">
        <f>IF($C141="OK",
   CONCATENATE(YEAR(Plantilla!L152),"-",TEXT(MONTH(Plantilla!L152),"00"),"-",TEXT(DAY(Plantilla!L152),"00")),
"")</f>
        <v/>
      </c>
      <c r="O141">
        <f>IF($C141="OK",_xlfn.NUMBERVALUE(Plantilla!M152),"")</f>
        <v/>
      </c>
      <c r="P141">
        <f>IF($C141="OK",
   IF(Plantilla!N152&lt;&gt;"",
      CONCATENATE(YEAR(Plantilla!N152),"-",TEXT(MONTH(Plantilla!N152),"00"),"-",TEXT(DAY(Plantilla!N152),"00")),
   ""),
"")</f>
        <v/>
      </c>
      <c r="Q141">
        <f>IF($C141="OK",
   VLOOKUP(Plantilla!O152,'Tablas '!$E$4:$F$19,2,FALSE),
"")</f>
        <v/>
      </c>
      <c r="R141">
        <f>IF($C141="OK",
   VLOOKUP(Plantilla!P152,'Tablas '!$H$4:$I$5,2,FALSE),
"")</f>
        <v/>
      </c>
      <c r="S141">
        <f>IF($C141="OK",
   VLOOKUP(Plantilla!Q152,'Tablas '!$K$4:$L$8,2,FALSE),
"")</f>
        <v/>
      </c>
      <c r="T141">
        <f>IF($C141="OK",
   VLOOKUP(Plantilla!R152,'Tablas '!$AE$4:$AF$6,2,FALSE),
"")</f>
        <v/>
      </c>
      <c r="U141">
        <f>IF($C141="OK",
   VLOOKUP(Plantilla!S152,'Tablas '!$AE$4:$AF$6,2,FALSE),
"")</f>
        <v/>
      </c>
      <c r="V141">
        <f>IF($C141="OK",TEXT(Plantilla!T152,"#"),"")</f>
        <v/>
      </c>
      <c r="W141" s="84">
        <f>IF($C141="OK",
   VLOOKUP(Plantilla!U152,'Tablas '!$AM$4:$AN$1126,2,FALSE),
"")</f>
        <v/>
      </c>
      <c r="X141">
        <f>IF($C141="OK",TEXT(Plantilla!V152,"#"),"")</f>
        <v/>
      </c>
      <c r="Y141">
        <f>IF($C141="OK",
   CONCATENATE(YEAR(Plantilla!W152),"-",TEXT(MONTH(Plantilla!W152),"00"),"-",TEXT(DAY(Plantilla!W152),"00")),
"")</f>
        <v/>
      </c>
      <c r="Z141">
        <f>IF($C141="OK",
   CONCATENATE(YEAR(Plantilla!X152),"-",TEXT(MONTH(Plantilla!X152),"00"),"-",TEXT(DAY(Plantilla!X152),"00")),
"")</f>
        <v/>
      </c>
      <c r="AA141">
        <f>IF($C141="OK",
   TEXT(VLOOKUP(Plantilla!Y152,'Tablas '!$Q$4:$R$9,2,FALSE),"#"),
"")</f>
        <v/>
      </c>
      <c r="AB141">
        <f>IF($C141="OK",
   CONCATENATE(YEAR(Plantilla!Z152),"-",TEXT(MONTH(Plantilla!Z152),"00"),"-",TEXT(DAY(Plantilla!Z152),"00")),
"")</f>
        <v/>
      </c>
      <c r="AC141">
        <f>IF($C141="OK",
   TEXT(VLOOKUP(Plantilla!AA152,'Tablas '!$T$4:$U$13,2,FALSE),"#"),
"")</f>
        <v/>
      </c>
      <c r="AD141">
        <f>IF($C141="OK",TEXT(Plantilla!AB152,"#"),"")</f>
        <v/>
      </c>
      <c r="AE141">
        <f>IF($C141="OK",
   IF(Plantilla!AC152&lt;&gt;"",
      TEXT(VLOOKUP(Plantilla!AC152,'Tablas '!$W$4:$X$7,2,FALSE),"#"),
   ""),
"")</f>
        <v/>
      </c>
      <c r="AF141">
        <f>IF($C141="OK",TEXT(Plantilla!AD152,"#"),"")</f>
        <v/>
      </c>
      <c r="AG141" s="6">
        <f>IF($C141="OK",_xlfn.NUMBERVALUE(Plantilla!AE152),"")</f>
        <v/>
      </c>
      <c r="AH141" s="4">
        <f>IF($C141="OK",_xlfn.NUMBERVALUE(Plantilla!AF152),"")</f>
        <v/>
      </c>
      <c r="AI141" s="6">
        <f>IF($C141="OK",_xlfn.NUMBERVALUE(Plantilla!AG152),"")</f>
        <v/>
      </c>
      <c r="AJ141" s="6">
        <f>IF($C141="OK",_xlfn.NUMBERVALUE(Plantilla!AH152),"")</f>
        <v/>
      </c>
      <c r="AK141" s="6">
        <f>IF($C141="OK",_xlfn.NUMBERVALUE(Plantilla!AI152),"")</f>
        <v/>
      </c>
      <c r="AL141" s="6">
        <f>IF($C141="OK",_xlfn.NUMBERVALUE(Plantilla!AJ152),"")</f>
        <v/>
      </c>
      <c r="AM141" s="4">
        <f>IF($C141="OK",_xlfn.NUMBERVALUE(Plantilla!AK152),"")</f>
        <v/>
      </c>
      <c r="AN141" s="6">
        <f>IF($C141="OK",_xlfn.NUMBERVALUE(Plantilla!AL152),"")</f>
        <v/>
      </c>
      <c r="AO141" s="4">
        <f>IF($C141="OK",_xlfn.NUMBERVALUE(Plantilla!AM152),"")</f>
        <v/>
      </c>
      <c r="AP141" s="6">
        <f>IF($C141="OK",_xlfn.NUMBERVALUE(Plantilla!AN152),"")</f>
        <v/>
      </c>
      <c r="AQ141" s="4">
        <f>IF($C141="OK",_xlfn.NUMBERVALUE(Plantilla!AO152),"")</f>
        <v/>
      </c>
      <c r="AR141" s="6">
        <f>IF($C141="OK",_xlfn.NUMBERVALUE(Plantilla!AP152),"")</f>
        <v/>
      </c>
      <c r="AS141" s="4">
        <f>IF($C141="OK",_xlfn.NUMBERVALUE(Plantilla!AQ152),"")</f>
        <v/>
      </c>
      <c r="AT141" s="6">
        <f>IF($C141="OK",_xlfn.NUMBERVALUE(Plantilla!AR152),"")</f>
        <v/>
      </c>
      <c r="AU141" s="4">
        <f>IF($C141="OK",_xlfn.NUMBERVALUE(Plantilla!AS152),"")</f>
        <v/>
      </c>
      <c r="AV141" s="6">
        <f>IF($C141="OK",_xlfn.NUMBERVALUE(Plantilla!AT152),"")</f>
        <v/>
      </c>
      <c r="AW141" s="4">
        <f>IF($C141="OK",_xlfn.NUMBERVALUE(Plantilla!AU152),"")</f>
        <v/>
      </c>
      <c r="AX141" s="6">
        <f>IF($C141="OK",_xlfn.NUMBERVALUE(Plantilla!AV152),"")</f>
        <v/>
      </c>
      <c r="AY141" s="4">
        <f>IF($C141="OK",_xlfn.NUMBERVALUE(Plantilla!AW152),"")</f>
        <v/>
      </c>
      <c r="AZ141" s="6">
        <f>IF($C141="OK",_xlfn.NUMBERVALUE(Plantilla!AX152),"")</f>
        <v/>
      </c>
      <c r="BA141">
        <f>IF($C141="OK",_xlfn.NUMBERVALUE(Plantilla!AY152),"")</f>
        <v/>
      </c>
      <c r="BB141">
        <f>IF($C141="OK",_xlfn.NUMBERVALUE(Plantilla!AZ152),"")</f>
        <v/>
      </c>
      <c r="BC141" s="4">
        <f>IF($C141="OK",_xlfn.NUMBERVALUE(Plantilla!BA152),"")</f>
        <v/>
      </c>
      <c r="BD141" s="6">
        <f>IF($C141="OK",_xlfn.NUMBERVALUE(Plantilla!BB152),"")</f>
        <v/>
      </c>
      <c r="BE141" s="4">
        <f>IF($C141="OK",_xlfn.NUMBERVALUE(Plantilla!BC152),"")</f>
        <v/>
      </c>
      <c r="BF141" s="6">
        <f>IF($C141="OK",_xlfn.NUMBERVALUE(Plantilla!BD152),"")</f>
        <v/>
      </c>
      <c r="BG141" s="4">
        <f>IF($C141="OK",_xlfn.NUMBERVALUE(Plantilla!BE152),"")</f>
        <v/>
      </c>
      <c r="BH141" s="6">
        <f>IF($C141="OK",_xlfn.NUMBERVALUE(Plantilla!BF152),"")</f>
        <v/>
      </c>
      <c r="BI141" s="110">
        <f>IF($C141="OK",_xlfn.NUMBERVALUE(Plantilla!BG152),"")</f>
        <v/>
      </c>
      <c r="BJ141" s="6">
        <f>IF($C141="OK",_xlfn.NUMBERVALUE(Plantilla!BH152),"")</f>
        <v/>
      </c>
      <c r="BK141" s="109">
        <f>IF($C141="OK",_xlfn.NUMBERVALUE(Plantilla!BI152),"")</f>
        <v/>
      </c>
      <c r="BL141" s="6">
        <f>IF($C141="OK",
   IF(Plantilla!BJ152&lt;&gt;"",
      TEXT(VLOOKUP(Plantilla!BJ152,'Tablas '!$Z$4:$AA$6,2,FALSE),"#"),
   ""),
"")</f>
        <v/>
      </c>
      <c r="BM141" s="4">
        <f>IF($C141="OK",_xlfn.NUMBERVALUE(Plantilla!BK152),"")</f>
        <v/>
      </c>
      <c r="BN141" s="4">
        <f>IF($C141="OK",_xlfn.NUMBERVALUE(Plantilla!BL152),"")</f>
        <v/>
      </c>
      <c r="BO141" s="6">
        <f>IF($C141="OK",_xlfn.NUMBERVALUE(Plantilla!BM152),"")</f>
        <v/>
      </c>
      <c r="BP141" s="4">
        <f>IF($C141="OK",_xlfn.NUMBERVALUE(Plantilla!BN152),"")</f>
        <v/>
      </c>
      <c r="BQ141" s="6">
        <f>IF($C141="OK",_xlfn.NUMBERVALUE(Plantilla!BO152),"")</f>
        <v/>
      </c>
      <c r="BR141" s="4">
        <f>IF($C141="OK",_xlfn.NUMBERVALUE(Plantilla!BP152),"")</f>
        <v/>
      </c>
      <c r="BS141" s="6">
        <f>IF($C141="OK",_xlfn.NUMBERVALUE(Plantilla!BQ152),"")</f>
        <v/>
      </c>
      <c r="BT141" s="4">
        <f>IF($C141="OK",_xlfn.NUMBERVALUE(Plantilla!BR152),"")</f>
        <v/>
      </c>
      <c r="BU141" s="6">
        <f>IF($C141="OK",_xlfn.NUMBERVALUE(Plantilla!BS152),"")</f>
        <v/>
      </c>
      <c r="BV141" s="6">
        <f>IF($C141="OK",_xlfn.NUMBERVALUE(Plantilla!BT152),"")</f>
        <v/>
      </c>
      <c r="BW141" s="6">
        <f>IF($C141="OK",_xlfn.NUMBERVALUE(Plantilla!BU152),"")</f>
        <v/>
      </c>
      <c r="BX141" s="6">
        <f>IF($C141="OK",_xlfn.NUMBERVALUE(Plantilla!BV152),"")</f>
        <v/>
      </c>
      <c r="BY141" s="6">
        <f>IF($C141="OK",_xlfn.NUMBERVALUE(Plantilla!BW152),"")</f>
        <v/>
      </c>
      <c r="BZ141" s="6">
        <f>IF($C141="OK",_xlfn.NUMBERVALUE(Plantilla!BX152),"")</f>
        <v/>
      </c>
      <c r="CA141" s="6">
        <f>IF($C141="OK",_xlfn.NUMBERVALUE(Plantilla!BY152),"")</f>
        <v/>
      </c>
      <c r="CB141" s="6">
        <f>IF($C141="OK",_xlfn.NUMBERVALUE(Plantilla!BZ152),"")</f>
        <v/>
      </c>
      <c r="CC141" s="6">
        <f>IF($C141="OK",_xlfn.NUMBERVALUE(Plantilla!CA152),"")</f>
        <v/>
      </c>
      <c r="CD141" s="6">
        <f>IF($C141="OK",_xlfn.NUMBERVALUE(Plantilla!CB152),"")</f>
        <v/>
      </c>
      <c r="CE141" s="6">
        <f>IF($C141="OK",_xlfn.NUMBERVALUE(Plantilla!CC152),"")</f>
        <v/>
      </c>
      <c r="CF141" s="4">
        <f>IF($C141="OK",_xlfn.NUMBERVALUE(Plantilla!CD152),"")</f>
        <v/>
      </c>
      <c r="CG141" s="6">
        <f>IF($C141="OK",_xlfn.NUMBERVALUE(Plantilla!CE152),"")</f>
        <v/>
      </c>
      <c r="CH141" s="6">
        <f>IF($C141="OK",_xlfn.NUMBERVALUE(Plantilla!CF152),"")</f>
        <v/>
      </c>
      <c r="CI141" s="6">
        <f>IF($C141="OK",_xlfn.NUMBERVALUE(Plantilla!CG152),"")</f>
        <v/>
      </c>
      <c r="CJ141" s="6">
        <f>IF($C141="OK",_xlfn.NUMBERVALUE(Plantilla!CH152),"")</f>
        <v/>
      </c>
      <c r="CK141" s="6">
        <f>IF($C141="OK",_xlfn.NUMBERVALUE(Plantilla!CI152),"")</f>
        <v/>
      </c>
      <c r="CL141" s="6">
        <f>IF($C141="OK",_xlfn.NUMBERVALUE(Plantilla!CJ152),"")</f>
        <v/>
      </c>
      <c r="CM141">
        <f>IF($C141="OK",TEXT(Plantilla!CK152,"#"),"")</f>
        <v/>
      </c>
      <c r="CN141" s="6">
        <f>IF($C141="OK",_xlfn.NUMBERVALUE(Plantilla!CL152),"")</f>
        <v/>
      </c>
      <c r="CO141" s="6">
        <f>IF($C141="OK",_xlfn.NUMBERVALUE(Plantilla!CM152),"")</f>
        <v/>
      </c>
      <c r="CP141" s="110">
        <f>IF($C141="OK",_xlfn.NUMBERVALUE(Plantilla!CN152),"")</f>
        <v/>
      </c>
      <c r="CQ141" s="6">
        <f>IF($C141="OK",_xlfn.NUMBERVALUE(Plantilla!CO152),"")</f>
        <v/>
      </c>
      <c r="CR141" s="109">
        <f>IF($C141="OK",_xlfn.NUMBERVALUE(Plantilla!CP152),"")</f>
        <v/>
      </c>
      <c r="CS141" s="110">
        <f>IF($C141="OK",_xlfn.NUMBERVALUE(Plantilla!CQ152),"")</f>
        <v/>
      </c>
      <c r="CT141" s="6">
        <f>IF($C141="OK",_xlfn.NUMBERVALUE(Plantilla!CR152),"")</f>
        <v/>
      </c>
      <c r="CU141" s="109">
        <f>IF($C141="OK",_xlfn.NUMBERVALUE(Plantilla!CS152),"")</f>
        <v/>
      </c>
      <c r="CV141" s="110">
        <f>IF($C141="OK",_xlfn.NUMBERVALUE(Plantilla!CT152),"")</f>
        <v/>
      </c>
      <c r="CW141" s="6">
        <f>IF($C141="OK",_xlfn.NUMBERVALUE(Plantilla!CU152),"")</f>
        <v/>
      </c>
      <c r="CX141" s="82">
        <f>IF($C141="OK",_xlfn.NUMBERVALUE(Plantilla!CV152),"")</f>
        <v/>
      </c>
      <c r="CY141" s="6">
        <f>IF($C141="OK",_xlfn.NUMBERVALUE(Plantilla!CW152),"")</f>
        <v/>
      </c>
      <c r="CZ141" s="82">
        <f>IF($C141="OK",_xlfn.NUMBERVALUE(Plantilla!CX152),"")</f>
        <v/>
      </c>
      <c r="DA141" s="6">
        <f>IF($C141="OK",_xlfn.NUMBERVALUE(Plantilla!CY152),"")</f>
        <v/>
      </c>
      <c r="DB141" s="109">
        <f>IF($C141="OK",_xlfn.NUMBERVALUE(Plantilla!CZ152),"")</f>
        <v/>
      </c>
      <c r="DC141" s="6">
        <f>IF($C141="OK",_xlfn.NUMBERVALUE(Plantilla!DA152),"")</f>
        <v/>
      </c>
      <c r="DD141" s="6">
        <f>IF($C141="OK",TEXT(Plantilla!DB152,"#"),"")</f>
        <v/>
      </c>
      <c r="DE141" s="6">
        <f>IF($C141="OK",_xlfn.NUMBERVALUE(Plantilla!DC152),"")</f>
        <v/>
      </c>
      <c r="DF141" s="4">
        <f>IF($C141="OK",_xlfn.NUMBERVALUE(Plantilla!DD152),"")</f>
        <v/>
      </c>
      <c r="DG141" s="6">
        <f>IF($C141="OK",_xlfn.NUMBERVALUE(Plantilla!DE152),"")</f>
        <v/>
      </c>
      <c r="DH141" s="6">
        <f>IF($C141="OK",_xlfn.NUMBERVALUE(Plantilla!DF152),"")</f>
        <v/>
      </c>
      <c r="DI141" s="6">
        <f>IF($C141="OK",_xlfn.NUMBERVALUE(Plantilla!DG152),"")</f>
        <v/>
      </c>
      <c r="DJ141" s="6">
        <f>IF($C141="OK",_xlfn.NUMBERVALUE(Plantilla!DH152),"")</f>
        <v/>
      </c>
      <c r="DK141" s="6">
        <f>IF($C141="OK",_xlfn.NUMBERVALUE(Plantilla!DI152),"")</f>
        <v/>
      </c>
      <c r="DL141" s="6">
        <f>IF($C141="OK",_xlfn.NUMBERVALUE(Plantilla!DJ152),"")</f>
        <v/>
      </c>
      <c r="DM141" s="6">
        <f>IF($C141="OK",_xlfn.NUMBERVALUE(Plantilla!DK152),"")</f>
        <v/>
      </c>
      <c r="DN141" s="6">
        <f>IF($C141="OK",_xlfn.NUMBERVALUE(Plantilla!DL152),"")</f>
        <v/>
      </c>
      <c r="DO141" s="6">
        <f>IF($C141="OK",_xlfn.NUMBERVALUE(Plantilla!DM152),"")</f>
        <v/>
      </c>
      <c r="DP141" s="6">
        <f>IF($C141="OK",_xlfn.NUMBERVALUE(Plantilla!DN152),"")</f>
        <v/>
      </c>
      <c r="DQ141" s="6">
        <f>IF($C141="OK",_xlfn.NUMBERVALUE(Plantilla!DO152),"")</f>
        <v/>
      </c>
      <c r="DR141" s="6">
        <f>IF($C141="OK",_xlfn.NUMBERVALUE(Plantilla!DP152),"")</f>
        <v/>
      </c>
      <c r="DS141">
        <f>IF($C141="OK",TEXT(Plantilla!DR152,"#"),"")</f>
        <v/>
      </c>
      <c r="DT141" s="6" t="n"/>
    </row>
    <row r="142">
      <c r="A142">
        <f>IF(Plantilla!$I$6="¡Perfecto!, Guarda el archivo y adjúntalo a tu interfaz de Nómina Electrónica","OK","Error")</f>
        <v/>
      </c>
      <c r="B142">
        <f>IF(Plantilla!$I$6="¡Perfecto!, Guarda el archivo y adjúntalo a tu interfaz de Nómina Electrónica",MID(Plantilla!$D$2,SEARCH("V",Plantilla!$D$2),10),"")</f>
        <v/>
      </c>
      <c r="C142">
        <f>Plantilla!C153</f>
        <v/>
      </c>
      <c r="D142">
        <f>IF($C142="OK",Plantilla!B153,"")</f>
        <v/>
      </c>
      <c r="E142">
        <f>IF($C142="OK",
   VLOOKUP(Plantilla!$E$4,'Tablas '!$AP$4:$AT$6,5,FALSE),
"")</f>
        <v/>
      </c>
      <c r="F142">
        <f>IF($C142="OK",TEXT(Plantilla!D153,"#"),"")</f>
        <v/>
      </c>
      <c r="G142">
        <f>IF($C142="OK",
   VLOOKUP(Plantilla!E153,'Tablas '!$B$4:$C$14,2,FALSE),
"")</f>
        <v/>
      </c>
      <c r="H142">
        <f>IF($C142="OK",TEXT(Plantilla!F153,"#"),"")</f>
        <v/>
      </c>
      <c r="I142">
        <f>IF($C142="OK",TEXT(Plantilla!G153,"#"),"")</f>
        <v/>
      </c>
      <c r="J142">
        <f>IF($C142="OK",TEXT(Plantilla!H153,"#"),"")</f>
        <v/>
      </c>
      <c r="K142">
        <f>IF($C142="OK",TEXT(Plantilla!I153,"#"),"")</f>
        <v/>
      </c>
      <c r="L142">
        <f>IF($C142="OK",TEXT(Plantilla!J153,"#"),"")</f>
        <v/>
      </c>
      <c r="M142">
        <f>IF($C142="OK",TEXT(Plantilla!K153,"#"),"")</f>
        <v/>
      </c>
      <c r="N142">
        <f>IF($C142="OK",
   CONCATENATE(YEAR(Plantilla!L153),"-",TEXT(MONTH(Plantilla!L153),"00"),"-",TEXT(DAY(Plantilla!L153),"00")),
"")</f>
        <v/>
      </c>
      <c r="O142">
        <f>IF($C142="OK",_xlfn.NUMBERVALUE(Plantilla!M153),"")</f>
        <v/>
      </c>
      <c r="P142">
        <f>IF($C142="OK",
   IF(Plantilla!N153&lt;&gt;"",
      CONCATENATE(YEAR(Plantilla!N153),"-",TEXT(MONTH(Plantilla!N153),"00"),"-",TEXT(DAY(Plantilla!N153),"00")),
   ""),
"")</f>
        <v/>
      </c>
      <c r="Q142">
        <f>IF($C142="OK",
   VLOOKUP(Plantilla!O153,'Tablas '!$E$4:$F$19,2,FALSE),
"")</f>
        <v/>
      </c>
      <c r="R142">
        <f>IF($C142="OK",
   VLOOKUP(Plantilla!P153,'Tablas '!$H$4:$I$5,2,FALSE),
"")</f>
        <v/>
      </c>
      <c r="S142">
        <f>IF($C142="OK",
   VLOOKUP(Plantilla!Q153,'Tablas '!$K$4:$L$8,2,FALSE),
"")</f>
        <v/>
      </c>
      <c r="T142">
        <f>IF($C142="OK",
   VLOOKUP(Plantilla!R153,'Tablas '!$AE$4:$AF$6,2,FALSE),
"")</f>
        <v/>
      </c>
      <c r="U142">
        <f>IF($C142="OK",
   VLOOKUP(Plantilla!S153,'Tablas '!$AE$4:$AF$6,2,FALSE),
"")</f>
        <v/>
      </c>
      <c r="V142">
        <f>IF($C142="OK",TEXT(Plantilla!T153,"#"),"")</f>
        <v/>
      </c>
      <c r="W142" s="84">
        <f>IF($C142="OK",
   VLOOKUP(Plantilla!U153,'Tablas '!$AM$4:$AN$1126,2,FALSE),
"")</f>
        <v/>
      </c>
      <c r="X142">
        <f>IF($C142="OK",TEXT(Plantilla!V153,"#"),"")</f>
        <v/>
      </c>
      <c r="Y142">
        <f>IF($C142="OK",
   CONCATENATE(YEAR(Plantilla!W153),"-",TEXT(MONTH(Plantilla!W153),"00"),"-",TEXT(DAY(Plantilla!W153),"00")),
"")</f>
        <v/>
      </c>
      <c r="Z142">
        <f>IF($C142="OK",
   CONCATENATE(YEAR(Plantilla!X153),"-",TEXT(MONTH(Plantilla!X153),"00"),"-",TEXT(DAY(Plantilla!X153),"00")),
"")</f>
        <v/>
      </c>
      <c r="AA142">
        <f>IF($C142="OK",
   TEXT(VLOOKUP(Plantilla!Y153,'Tablas '!$Q$4:$R$9,2,FALSE),"#"),
"")</f>
        <v/>
      </c>
      <c r="AB142">
        <f>IF($C142="OK",
   CONCATENATE(YEAR(Plantilla!Z153),"-",TEXT(MONTH(Plantilla!Z153),"00"),"-",TEXT(DAY(Plantilla!Z153),"00")),
"")</f>
        <v/>
      </c>
      <c r="AC142">
        <f>IF($C142="OK",
   TEXT(VLOOKUP(Plantilla!AA153,'Tablas '!$T$4:$U$13,2,FALSE),"#"),
"")</f>
        <v/>
      </c>
      <c r="AD142">
        <f>IF($C142="OK",TEXT(Plantilla!AB153,"#"),"")</f>
        <v/>
      </c>
      <c r="AE142">
        <f>IF($C142="OK",
   IF(Plantilla!AC153&lt;&gt;"",
      TEXT(VLOOKUP(Plantilla!AC153,'Tablas '!$W$4:$X$7,2,FALSE),"#"),
   ""),
"")</f>
        <v/>
      </c>
      <c r="AF142">
        <f>IF($C142="OK",TEXT(Plantilla!AD153,"#"),"")</f>
        <v/>
      </c>
      <c r="AG142" s="6">
        <f>IF($C142="OK",_xlfn.NUMBERVALUE(Plantilla!AE153),"")</f>
        <v/>
      </c>
      <c r="AH142" s="4">
        <f>IF($C142="OK",_xlfn.NUMBERVALUE(Plantilla!AF153),"")</f>
        <v/>
      </c>
      <c r="AI142" s="6">
        <f>IF($C142="OK",_xlfn.NUMBERVALUE(Plantilla!AG153),"")</f>
        <v/>
      </c>
      <c r="AJ142" s="6">
        <f>IF($C142="OK",_xlfn.NUMBERVALUE(Plantilla!AH153),"")</f>
        <v/>
      </c>
      <c r="AK142" s="6">
        <f>IF($C142="OK",_xlfn.NUMBERVALUE(Plantilla!AI153),"")</f>
        <v/>
      </c>
      <c r="AL142" s="6">
        <f>IF($C142="OK",_xlfn.NUMBERVALUE(Plantilla!AJ153),"")</f>
        <v/>
      </c>
      <c r="AM142" s="4">
        <f>IF($C142="OK",_xlfn.NUMBERVALUE(Plantilla!AK153),"")</f>
        <v/>
      </c>
      <c r="AN142" s="6">
        <f>IF($C142="OK",_xlfn.NUMBERVALUE(Plantilla!AL153),"")</f>
        <v/>
      </c>
      <c r="AO142" s="4">
        <f>IF($C142="OK",_xlfn.NUMBERVALUE(Plantilla!AM153),"")</f>
        <v/>
      </c>
      <c r="AP142" s="6">
        <f>IF($C142="OK",_xlfn.NUMBERVALUE(Plantilla!AN153),"")</f>
        <v/>
      </c>
      <c r="AQ142" s="4">
        <f>IF($C142="OK",_xlfn.NUMBERVALUE(Plantilla!AO153),"")</f>
        <v/>
      </c>
      <c r="AR142" s="6">
        <f>IF($C142="OK",_xlfn.NUMBERVALUE(Plantilla!AP153),"")</f>
        <v/>
      </c>
      <c r="AS142" s="4">
        <f>IF($C142="OK",_xlfn.NUMBERVALUE(Plantilla!AQ153),"")</f>
        <v/>
      </c>
      <c r="AT142" s="6">
        <f>IF($C142="OK",_xlfn.NUMBERVALUE(Plantilla!AR153),"")</f>
        <v/>
      </c>
      <c r="AU142" s="4">
        <f>IF($C142="OK",_xlfn.NUMBERVALUE(Plantilla!AS153),"")</f>
        <v/>
      </c>
      <c r="AV142" s="6">
        <f>IF($C142="OK",_xlfn.NUMBERVALUE(Plantilla!AT153),"")</f>
        <v/>
      </c>
      <c r="AW142" s="4">
        <f>IF($C142="OK",_xlfn.NUMBERVALUE(Plantilla!AU153),"")</f>
        <v/>
      </c>
      <c r="AX142" s="6">
        <f>IF($C142="OK",_xlfn.NUMBERVALUE(Plantilla!AV153),"")</f>
        <v/>
      </c>
      <c r="AY142" s="4">
        <f>IF($C142="OK",_xlfn.NUMBERVALUE(Plantilla!AW153),"")</f>
        <v/>
      </c>
      <c r="AZ142" s="6">
        <f>IF($C142="OK",_xlfn.NUMBERVALUE(Plantilla!AX153),"")</f>
        <v/>
      </c>
      <c r="BA142">
        <f>IF($C142="OK",_xlfn.NUMBERVALUE(Plantilla!AY153),"")</f>
        <v/>
      </c>
      <c r="BB142">
        <f>IF($C142="OK",_xlfn.NUMBERVALUE(Plantilla!AZ153),"")</f>
        <v/>
      </c>
      <c r="BC142" s="4">
        <f>IF($C142="OK",_xlfn.NUMBERVALUE(Plantilla!BA153),"")</f>
        <v/>
      </c>
      <c r="BD142" s="6">
        <f>IF($C142="OK",_xlfn.NUMBERVALUE(Plantilla!BB153),"")</f>
        <v/>
      </c>
      <c r="BE142" s="4">
        <f>IF($C142="OK",_xlfn.NUMBERVALUE(Plantilla!BC153),"")</f>
        <v/>
      </c>
      <c r="BF142" s="6">
        <f>IF($C142="OK",_xlfn.NUMBERVALUE(Plantilla!BD153),"")</f>
        <v/>
      </c>
      <c r="BG142" s="4">
        <f>IF($C142="OK",_xlfn.NUMBERVALUE(Plantilla!BE153),"")</f>
        <v/>
      </c>
      <c r="BH142" s="6">
        <f>IF($C142="OK",_xlfn.NUMBERVALUE(Plantilla!BF153),"")</f>
        <v/>
      </c>
      <c r="BI142" s="110">
        <f>IF($C142="OK",_xlfn.NUMBERVALUE(Plantilla!BG153),"")</f>
        <v/>
      </c>
      <c r="BJ142" s="6">
        <f>IF($C142="OK",_xlfn.NUMBERVALUE(Plantilla!BH153),"")</f>
        <v/>
      </c>
      <c r="BK142" s="109">
        <f>IF($C142="OK",_xlfn.NUMBERVALUE(Plantilla!BI153),"")</f>
        <v/>
      </c>
      <c r="BL142" s="6">
        <f>IF($C142="OK",
   IF(Plantilla!BJ153&lt;&gt;"",
      TEXT(VLOOKUP(Plantilla!BJ153,'Tablas '!$Z$4:$AA$6,2,FALSE),"#"),
   ""),
"")</f>
        <v/>
      </c>
      <c r="BM142" s="4">
        <f>IF($C142="OK",_xlfn.NUMBERVALUE(Plantilla!BK153),"")</f>
        <v/>
      </c>
      <c r="BN142" s="4">
        <f>IF($C142="OK",_xlfn.NUMBERVALUE(Plantilla!BL153),"")</f>
        <v/>
      </c>
      <c r="BO142" s="6">
        <f>IF($C142="OK",_xlfn.NUMBERVALUE(Plantilla!BM153),"")</f>
        <v/>
      </c>
      <c r="BP142" s="4">
        <f>IF($C142="OK",_xlfn.NUMBERVALUE(Plantilla!BN153),"")</f>
        <v/>
      </c>
      <c r="BQ142" s="6">
        <f>IF($C142="OK",_xlfn.NUMBERVALUE(Plantilla!BO153),"")</f>
        <v/>
      </c>
      <c r="BR142" s="4">
        <f>IF($C142="OK",_xlfn.NUMBERVALUE(Plantilla!BP153),"")</f>
        <v/>
      </c>
      <c r="BS142" s="6">
        <f>IF($C142="OK",_xlfn.NUMBERVALUE(Plantilla!BQ153),"")</f>
        <v/>
      </c>
      <c r="BT142" s="4">
        <f>IF($C142="OK",_xlfn.NUMBERVALUE(Plantilla!BR153),"")</f>
        <v/>
      </c>
      <c r="BU142" s="6">
        <f>IF($C142="OK",_xlfn.NUMBERVALUE(Plantilla!BS153),"")</f>
        <v/>
      </c>
      <c r="BV142" s="6">
        <f>IF($C142="OK",_xlfn.NUMBERVALUE(Plantilla!BT153),"")</f>
        <v/>
      </c>
      <c r="BW142" s="6">
        <f>IF($C142="OK",_xlfn.NUMBERVALUE(Plantilla!BU153),"")</f>
        <v/>
      </c>
      <c r="BX142" s="6">
        <f>IF($C142="OK",_xlfn.NUMBERVALUE(Plantilla!BV153),"")</f>
        <v/>
      </c>
      <c r="BY142" s="6">
        <f>IF($C142="OK",_xlfn.NUMBERVALUE(Plantilla!BW153),"")</f>
        <v/>
      </c>
      <c r="BZ142" s="6">
        <f>IF($C142="OK",_xlfn.NUMBERVALUE(Plantilla!BX153),"")</f>
        <v/>
      </c>
      <c r="CA142" s="6">
        <f>IF($C142="OK",_xlfn.NUMBERVALUE(Plantilla!BY153),"")</f>
        <v/>
      </c>
      <c r="CB142" s="6">
        <f>IF($C142="OK",_xlfn.NUMBERVALUE(Plantilla!BZ153),"")</f>
        <v/>
      </c>
      <c r="CC142" s="6">
        <f>IF($C142="OK",_xlfn.NUMBERVALUE(Plantilla!CA153),"")</f>
        <v/>
      </c>
      <c r="CD142" s="6">
        <f>IF($C142="OK",_xlfn.NUMBERVALUE(Plantilla!CB153),"")</f>
        <v/>
      </c>
      <c r="CE142" s="6">
        <f>IF($C142="OK",_xlfn.NUMBERVALUE(Plantilla!CC153),"")</f>
        <v/>
      </c>
      <c r="CF142" s="4">
        <f>IF($C142="OK",_xlfn.NUMBERVALUE(Plantilla!CD153),"")</f>
        <v/>
      </c>
      <c r="CG142" s="6">
        <f>IF($C142="OK",_xlfn.NUMBERVALUE(Plantilla!CE153),"")</f>
        <v/>
      </c>
      <c r="CH142" s="6">
        <f>IF($C142="OK",_xlfn.NUMBERVALUE(Plantilla!CF153),"")</f>
        <v/>
      </c>
      <c r="CI142" s="6">
        <f>IF($C142="OK",_xlfn.NUMBERVALUE(Plantilla!CG153),"")</f>
        <v/>
      </c>
      <c r="CJ142" s="6">
        <f>IF($C142="OK",_xlfn.NUMBERVALUE(Plantilla!CH153),"")</f>
        <v/>
      </c>
      <c r="CK142" s="6">
        <f>IF($C142="OK",_xlfn.NUMBERVALUE(Plantilla!CI153),"")</f>
        <v/>
      </c>
      <c r="CL142" s="6">
        <f>IF($C142="OK",_xlfn.NUMBERVALUE(Plantilla!CJ153),"")</f>
        <v/>
      </c>
      <c r="CM142">
        <f>IF($C142="OK",TEXT(Plantilla!CK153,"#"),"")</f>
        <v/>
      </c>
      <c r="CN142" s="6">
        <f>IF($C142="OK",_xlfn.NUMBERVALUE(Plantilla!CL153),"")</f>
        <v/>
      </c>
      <c r="CO142" s="6">
        <f>IF($C142="OK",_xlfn.NUMBERVALUE(Plantilla!CM153),"")</f>
        <v/>
      </c>
      <c r="CP142" s="110">
        <f>IF($C142="OK",_xlfn.NUMBERVALUE(Plantilla!CN153),"")</f>
        <v/>
      </c>
      <c r="CQ142" s="6">
        <f>IF($C142="OK",_xlfn.NUMBERVALUE(Plantilla!CO153),"")</f>
        <v/>
      </c>
      <c r="CR142" s="109">
        <f>IF($C142="OK",_xlfn.NUMBERVALUE(Plantilla!CP153),"")</f>
        <v/>
      </c>
      <c r="CS142" s="110">
        <f>IF($C142="OK",_xlfn.NUMBERVALUE(Plantilla!CQ153),"")</f>
        <v/>
      </c>
      <c r="CT142" s="6">
        <f>IF($C142="OK",_xlfn.NUMBERVALUE(Plantilla!CR153),"")</f>
        <v/>
      </c>
      <c r="CU142" s="109">
        <f>IF($C142="OK",_xlfn.NUMBERVALUE(Plantilla!CS153),"")</f>
        <v/>
      </c>
      <c r="CV142" s="110">
        <f>IF($C142="OK",_xlfn.NUMBERVALUE(Plantilla!CT153),"")</f>
        <v/>
      </c>
      <c r="CW142" s="6">
        <f>IF($C142="OK",_xlfn.NUMBERVALUE(Plantilla!CU153),"")</f>
        <v/>
      </c>
      <c r="CX142" s="82">
        <f>IF($C142="OK",_xlfn.NUMBERVALUE(Plantilla!CV153),"")</f>
        <v/>
      </c>
      <c r="CY142" s="6">
        <f>IF($C142="OK",_xlfn.NUMBERVALUE(Plantilla!CW153),"")</f>
        <v/>
      </c>
      <c r="CZ142" s="82">
        <f>IF($C142="OK",_xlfn.NUMBERVALUE(Plantilla!CX153),"")</f>
        <v/>
      </c>
      <c r="DA142" s="6">
        <f>IF($C142="OK",_xlfn.NUMBERVALUE(Plantilla!CY153),"")</f>
        <v/>
      </c>
      <c r="DB142" s="109">
        <f>IF($C142="OK",_xlfn.NUMBERVALUE(Plantilla!CZ153),"")</f>
        <v/>
      </c>
      <c r="DC142" s="6">
        <f>IF($C142="OK",_xlfn.NUMBERVALUE(Plantilla!DA153),"")</f>
        <v/>
      </c>
      <c r="DD142" s="6">
        <f>IF($C142="OK",TEXT(Plantilla!DB153,"#"),"")</f>
        <v/>
      </c>
      <c r="DE142" s="6">
        <f>IF($C142="OK",_xlfn.NUMBERVALUE(Plantilla!DC153),"")</f>
        <v/>
      </c>
      <c r="DF142" s="4">
        <f>IF($C142="OK",_xlfn.NUMBERVALUE(Plantilla!DD153),"")</f>
        <v/>
      </c>
      <c r="DG142" s="6">
        <f>IF($C142="OK",_xlfn.NUMBERVALUE(Plantilla!DE153),"")</f>
        <v/>
      </c>
      <c r="DH142" s="6">
        <f>IF($C142="OK",_xlfn.NUMBERVALUE(Plantilla!DF153),"")</f>
        <v/>
      </c>
      <c r="DI142" s="6">
        <f>IF($C142="OK",_xlfn.NUMBERVALUE(Plantilla!DG153),"")</f>
        <v/>
      </c>
      <c r="DJ142" s="6">
        <f>IF($C142="OK",_xlfn.NUMBERVALUE(Plantilla!DH153),"")</f>
        <v/>
      </c>
      <c r="DK142" s="6">
        <f>IF($C142="OK",_xlfn.NUMBERVALUE(Plantilla!DI153),"")</f>
        <v/>
      </c>
      <c r="DL142" s="6">
        <f>IF($C142="OK",_xlfn.NUMBERVALUE(Plantilla!DJ153),"")</f>
        <v/>
      </c>
      <c r="DM142" s="6">
        <f>IF($C142="OK",_xlfn.NUMBERVALUE(Plantilla!DK153),"")</f>
        <v/>
      </c>
      <c r="DN142" s="6">
        <f>IF($C142="OK",_xlfn.NUMBERVALUE(Plantilla!DL153),"")</f>
        <v/>
      </c>
      <c r="DO142" s="6">
        <f>IF($C142="OK",_xlfn.NUMBERVALUE(Plantilla!DM153),"")</f>
        <v/>
      </c>
      <c r="DP142" s="6">
        <f>IF($C142="OK",_xlfn.NUMBERVALUE(Plantilla!DN153),"")</f>
        <v/>
      </c>
      <c r="DQ142" s="6">
        <f>IF($C142="OK",_xlfn.NUMBERVALUE(Plantilla!DO153),"")</f>
        <v/>
      </c>
      <c r="DR142" s="6">
        <f>IF($C142="OK",_xlfn.NUMBERVALUE(Plantilla!DP153),"")</f>
        <v/>
      </c>
      <c r="DS142">
        <f>IF($C142="OK",TEXT(Plantilla!DR153,"#"),"")</f>
        <v/>
      </c>
      <c r="DT142" s="6" t="n"/>
    </row>
    <row r="143">
      <c r="A143">
        <f>IF(Plantilla!$I$6="¡Perfecto!, Guarda el archivo y adjúntalo a tu interfaz de Nómina Electrónica","OK","Error")</f>
        <v/>
      </c>
      <c r="B143">
        <f>IF(Plantilla!$I$6="¡Perfecto!, Guarda el archivo y adjúntalo a tu interfaz de Nómina Electrónica",MID(Plantilla!$D$2,SEARCH("V",Plantilla!$D$2),10),"")</f>
        <v/>
      </c>
      <c r="C143">
        <f>Plantilla!C154</f>
        <v/>
      </c>
      <c r="D143">
        <f>IF($C143="OK",Plantilla!B154,"")</f>
        <v/>
      </c>
      <c r="E143">
        <f>IF($C143="OK",
   VLOOKUP(Plantilla!$E$4,'Tablas '!$AP$4:$AT$6,5,FALSE),
"")</f>
        <v/>
      </c>
      <c r="F143">
        <f>IF($C143="OK",TEXT(Plantilla!D154,"#"),"")</f>
        <v/>
      </c>
      <c r="G143">
        <f>IF($C143="OK",
   VLOOKUP(Plantilla!E154,'Tablas '!$B$4:$C$14,2,FALSE),
"")</f>
        <v/>
      </c>
      <c r="H143">
        <f>IF($C143="OK",TEXT(Plantilla!F154,"#"),"")</f>
        <v/>
      </c>
      <c r="I143">
        <f>IF($C143="OK",TEXT(Plantilla!G154,"#"),"")</f>
        <v/>
      </c>
      <c r="J143">
        <f>IF($C143="OK",TEXT(Plantilla!H154,"#"),"")</f>
        <v/>
      </c>
      <c r="K143">
        <f>IF($C143="OK",TEXT(Plantilla!I154,"#"),"")</f>
        <v/>
      </c>
      <c r="L143">
        <f>IF($C143="OK",TEXT(Plantilla!J154,"#"),"")</f>
        <v/>
      </c>
      <c r="M143">
        <f>IF($C143="OK",TEXT(Plantilla!K154,"#"),"")</f>
        <v/>
      </c>
      <c r="N143">
        <f>IF($C143="OK",
   CONCATENATE(YEAR(Plantilla!L154),"-",TEXT(MONTH(Plantilla!L154),"00"),"-",TEXT(DAY(Plantilla!L154),"00")),
"")</f>
        <v/>
      </c>
      <c r="O143">
        <f>IF($C143="OK",_xlfn.NUMBERVALUE(Plantilla!M154),"")</f>
        <v/>
      </c>
      <c r="P143">
        <f>IF($C143="OK",
   IF(Plantilla!N154&lt;&gt;"",
      CONCATENATE(YEAR(Plantilla!N154),"-",TEXT(MONTH(Plantilla!N154),"00"),"-",TEXT(DAY(Plantilla!N154),"00")),
   ""),
"")</f>
        <v/>
      </c>
      <c r="Q143">
        <f>IF($C143="OK",
   VLOOKUP(Plantilla!O154,'Tablas '!$E$4:$F$19,2,FALSE),
"")</f>
        <v/>
      </c>
      <c r="R143">
        <f>IF($C143="OK",
   VLOOKUP(Plantilla!P154,'Tablas '!$H$4:$I$5,2,FALSE),
"")</f>
        <v/>
      </c>
      <c r="S143">
        <f>IF($C143="OK",
   VLOOKUP(Plantilla!Q154,'Tablas '!$K$4:$L$8,2,FALSE),
"")</f>
        <v/>
      </c>
      <c r="T143">
        <f>IF($C143="OK",
   VLOOKUP(Plantilla!R154,'Tablas '!$AE$4:$AF$6,2,FALSE),
"")</f>
        <v/>
      </c>
      <c r="U143">
        <f>IF($C143="OK",
   VLOOKUP(Plantilla!S154,'Tablas '!$AE$4:$AF$6,2,FALSE),
"")</f>
        <v/>
      </c>
      <c r="V143">
        <f>IF($C143="OK",TEXT(Plantilla!T154,"#"),"")</f>
        <v/>
      </c>
      <c r="W143" s="84">
        <f>IF($C143="OK",
   VLOOKUP(Plantilla!U154,'Tablas '!$AM$4:$AN$1126,2,FALSE),
"")</f>
        <v/>
      </c>
      <c r="X143">
        <f>IF($C143="OK",TEXT(Plantilla!V154,"#"),"")</f>
        <v/>
      </c>
      <c r="Y143">
        <f>IF($C143="OK",
   CONCATENATE(YEAR(Plantilla!W154),"-",TEXT(MONTH(Plantilla!W154),"00"),"-",TEXT(DAY(Plantilla!W154),"00")),
"")</f>
        <v/>
      </c>
      <c r="Z143">
        <f>IF($C143="OK",
   CONCATENATE(YEAR(Plantilla!X154),"-",TEXT(MONTH(Plantilla!X154),"00"),"-",TEXT(DAY(Plantilla!X154),"00")),
"")</f>
        <v/>
      </c>
      <c r="AA143">
        <f>IF($C143="OK",
   TEXT(VLOOKUP(Plantilla!Y154,'Tablas '!$Q$4:$R$9,2,FALSE),"#"),
"")</f>
        <v/>
      </c>
      <c r="AB143">
        <f>IF($C143="OK",
   CONCATENATE(YEAR(Plantilla!Z154),"-",TEXT(MONTH(Plantilla!Z154),"00"),"-",TEXT(DAY(Plantilla!Z154),"00")),
"")</f>
        <v/>
      </c>
      <c r="AC143">
        <f>IF($C143="OK",
   TEXT(VLOOKUP(Plantilla!AA154,'Tablas '!$T$4:$U$13,2,FALSE),"#"),
"")</f>
        <v/>
      </c>
      <c r="AD143">
        <f>IF($C143="OK",TEXT(Plantilla!AB154,"#"),"")</f>
        <v/>
      </c>
      <c r="AE143">
        <f>IF($C143="OK",
   IF(Plantilla!AC154&lt;&gt;"",
      TEXT(VLOOKUP(Plantilla!AC154,'Tablas '!$W$4:$X$7,2,FALSE),"#"),
   ""),
"")</f>
        <v/>
      </c>
      <c r="AF143">
        <f>IF($C143="OK",TEXT(Plantilla!AD154,"#"),"")</f>
        <v/>
      </c>
      <c r="AG143" s="6">
        <f>IF($C143="OK",_xlfn.NUMBERVALUE(Plantilla!AE154),"")</f>
        <v/>
      </c>
      <c r="AH143" s="4">
        <f>IF($C143="OK",_xlfn.NUMBERVALUE(Plantilla!AF154),"")</f>
        <v/>
      </c>
      <c r="AI143" s="6">
        <f>IF($C143="OK",_xlfn.NUMBERVALUE(Plantilla!AG154),"")</f>
        <v/>
      </c>
      <c r="AJ143" s="6">
        <f>IF($C143="OK",_xlfn.NUMBERVALUE(Plantilla!AH154),"")</f>
        <v/>
      </c>
      <c r="AK143" s="6">
        <f>IF($C143="OK",_xlfn.NUMBERVALUE(Plantilla!AI154),"")</f>
        <v/>
      </c>
      <c r="AL143" s="6">
        <f>IF($C143="OK",_xlfn.NUMBERVALUE(Plantilla!AJ154),"")</f>
        <v/>
      </c>
      <c r="AM143" s="4">
        <f>IF($C143="OK",_xlfn.NUMBERVALUE(Plantilla!AK154),"")</f>
        <v/>
      </c>
      <c r="AN143" s="6">
        <f>IF($C143="OK",_xlfn.NUMBERVALUE(Plantilla!AL154),"")</f>
        <v/>
      </c>
      <c r="AO143" s="4">
        <f>IF($C143="OK",_xlfn.NUMBERVALUE(Plantilla!AM154),"")</f>
        <v/>
      </c>
      <c r="AP143" s="6">
        <f>IF($C143="OK",_xlfn.NUMBERVALUE(Plantilla!AN154),"")</f>
        <v/>
      </c>
      <c r="AQ143" s="4">
        <f>IF($C143="OK",_xlfn.NUMBERVALUE(Plantilla!AO154),"")</f>
        <v/>
      </c>
      <c r="AR143" s="6">
        <f>IF($C143="OK",_xlfn.NUMBERVALUE(Plantilla!AP154),"")</f>
        <v/>
      </c>
      <c r="AS143" s="4">
        <f>IF($C143="OK",_xlfn.NUMBERVALUE(Plantilla!AQ154),"")</f>
        <v/>
      </c>
      <c r="AT143" s="6">
        <f>IF($C143="OK",_xlfn.NUMBERVALUE(Plantilla!AR154),"")</f>
        <v/>
      </c>
      <c r="AU143" s="4">
        <f>IF($C143="OK",_xlfn.NUMBERVALUE(Plantilla!AS154),"")</f>
        <v/>
      </c>
      <c r="AV143" s="6">
        <f>IF($C143="OK",_xlfn.NUMBERVALUE(Plantilla!AT154),"")</f>
        <v/>
      </c>
      <c r="AW143" s="4">
        <f>IF($C143="OK",_xlfn.NUMBERVALUE(Plantilla!AU154),"")</f>
        <v/>
      </c>
      <c r="AX143" s="6">
        <f>IF($C143="OK",_xlfn.NUMBERVALUE(Plantilla!AV154),"")</f>
        <v/>
      </c>
      <c r="AY143" s="4">
        <f>IF($C143="OK",_xlfn.NUMBERVALUE(Plantilla!AW154),"")</f>
        <v/>
      </c>
      <c r="AZ143" s="6">
        <f>IF($C143="OK",_xlfn.NUMBERVALUE(Plantilla!AX154),"")</f>
        <v/>
      </c>
      <c r="BA143">
        <f>IF($C143="OK",_xlfn.NUMBERVALUE(Plantilla!AY154),"")</f>
        <v/>
      </c>
      <c r="BB143">
        <f>IF($C143="OK",_xlfn.NUMBERVALUE(Plantilla!AZ154),"")</f>
        <v/>
      </c>
      <c r="BC143" s="4">
        <f>IF($C143="OK",_xlfn.NUMBERVALUE(Plantilla!BA154),"")</f>
        <v/>
      </c>
      <c r="BD143" s="6">
        <f>IF($C143="OK",_xlfn.NUMBERVALUE(Plantilla!BB154),"")</f>
        <v/>
      </c>
      <c r="BE143" s="4">
        <f>IF($C143="OK",_xlfn.NUMBERVALUE(Plantilla!BC154),"")</f>
        <v/>
      </c>
      <c r="BF143" s="6">
        <f>IF($C143="OK",_xlfn.NUMBERVALUE(Plantilla!BD154),"")</f>
        <v/>
      </c>
      <c r="BG143" s="4">
        <f>IF($C143="OK",_xlfn.NUMBERVALUE(Plantilla!BE154),"")</f>
        <v/>
      </c>
      <c r="BH143" s="6">
        <f>IF($C143="OK",_xlfn.NUMBERVALUE(Plantilla!BF154),"")</f>
        <v/>
      </c>
      <c r="BI143" s="110">
        <f>IF($C143="OK",_xlfn.NUMBERVALUE(Plantilla!BG154),"")</f>
        <v/>
      </c>
      <c r="BJ143" s="6">
        <f>IF($C143="OK",_xlfn.NUMBERVALUE(Plantilla!BH154),"")</f>
        <v/>
      </c>
      <c r="BK143" s="109">
        <f>IF($C143="OK",_xlfn.NUMBERVALUE(Plantilla!BI154),"")</f>
        <v/>
      </c>
      <c r="BL143" s="6">
        <f>IF($C143="OK",
   IF(Plantilla!BJ154&lt;&gt;"",
      TEXT(VLOOKUP(Plantilla!BJ154,'Tablas '!$Z$4:$AA$6,2,FALSE),"#"),
   ""),
"")</f>
        <v/>
      </c>
      <c r="BM143" s="4">
        <f>IF($C143="OK",_xlfn.NUMBERVALUE(Plantilla!BK154),"")</f>
        <v/>
      </c>
      <c r="BN143" s="4">
        <f>IF($C143="OK",_xlfn.NUMBERVALUE(Plantilla!BL154),"")</f>
        <v/>
      </c>
      <c r="BO143" s="6">
        <f>IF($C143="OK",_xlfn.NUMBERVALUE(Plantilla!BM154),"")</f>
        <v/>
      </c>
      <c r="BP143" s="4">
        <f>IF($C143="OK",_xlfn.NUMBERVALUE(Plantilla!BN154),"")</f>
        <v/>
      </c>
      <c r="BQ143" s="6">
        <f>IF($C143="OK",_xlfn.NUMBERVALUE(Plantilla!BO154),"")</f>
        <v/>
      </c>
      <c r="BR143" s="4">
        <f>IF($C143="OK",_xlfn.NUMBERVALUE(Plantilla!BP154),"")</f>
        <v/>
      </c>
      <c r="BS143" s="6">
        <f>IF($C143="OK",_xlfn.NUMBERVALUE(Plantilla!BQ154),"")</f>
        <v/>
      </c>
      <c r="BT143" s="4">
        <f>IF($C143="OK",_xlfn.NUMBERVALUE(Plantilla!BR154),"")</f>
        <v/>
      </c>
      <c r="BU143" s="6">
        <f>IF($C143="OK",_xlfn.NUMBERVALUE(Plantilla!BS154),"")</f>
        <v/>
      </c>
      <c r="BV143" s="6">
        <f>IF($C143="OK",_xlfn.NUMBERVALUE(Plantilla!BT154),"")</f>
        <v/>
      </c>
      <c r="BW143" s="6">
        <f>IF($C143="OK",_xlfn.NUMBERVALUE(Plantilla!BU154),"")</f>
        <v/>
      </c>
      <c r="BX143" s="6">
        <f>IF($C143="OK",_xlfn.NUMBERVALUE(Plantilla!BV154),"")</f>
        <v/>
      </c>
      <c r="BY143" s="6">
        <f>IF($C143="OK",_xlfn.NUMBERVALUE(Plantilla!BW154),"")</f>
        <v/>
      </c>
      <c r="BZ143" s="6">
        <f>IF($C143="OK",_xlfn.NUMBERVALUE(Plantilla!BX154),"")</f>
        <v/>
      </c>
      <c r="CA143" s="6">
        <f>IF($C143="OK",_xlfn.NUMBERVALUE(Plantilla!BY154),"")</f>
        <v/>
      </c>
      <c r="CB143" s="6">
        <f>IF($C143="OK",_xlfn.NUMBERVALUE(Plantilla!BZ154),"")</f>
        <v/>
      </c>
      <c r="CC143" s="6">
        <f>IF($C143="OK",_xlfn.NUMBERVALUE(Plantilla!CA154),"")</f>
        <v/>
      </c>
      <c r="CD143" s="6">
        <f>IF($C143="OK",_xlfn.NUMBERVALUE(Plantilla!CB154),"")</f>
        <v/>
      </c>
      <c r="CE143" s="6">
        <f>IF($C143="OK",_xlfn.NUMBERVALUE(Plantilla!CC154),"")</f>
        <v/>
      </c>
      <c r="CF143" s="4">
        <f>IF($C143="OK",_xlfn.NUMBERVALUE(Plantilla!CD154),"")</f>
        <v/>
      </c>
      <c r="CG143" s="6">
        <f>IF($C143="OK",_xlfn.NUMBERVALUE(Plantilla!CE154),"")</f>
        <v/>
      </c>
      <c r="CH143" s="6">
        <f>IF($C143="OK",_xlfn.NUMBERVALUE(Plantilla!CF154),"")</f>
        <v/>
      </c>
      <c r="CI143" s="6">
        <f>IF($C143="OK",_xlfn.NUMBERVALUE(Plantilla!CG154),"")</f>
        <v/>
      </c>
      <c r="CJ143" s="6">
        <f>IF($C143="OK",_xlfn.NUMBERVALUE(Plantilla!CH154),"")</f>
        <v/>
      </c>
      <c r="CK143" s="6">
        <f>IF($C143="OK",_xlfn.NUMBERVALUE(Plantilla!CI154),"")</f>
        <v/>
      </c>
      <c r="CL143" s="6">
        <f>IF($C143="OK",_xlfn.NUMBERVALUE(Plantilla!CJ154),"")</f>
        <v/>
      </c>
      <c r="CM143">
        <f>IF($C143="OK",TEXT(Plantilla!CK154,"#"),"")</f>
        <v/>
      </c>
      <c r="CN143" s="6">
        <f>IF($C143="OK",_xlfn.NUMBERVALUE(Plantilla!CL154),"")</f>
        <v/>
      </c>
      <c r="CO143" s="6">
        <f>IF($C143="OK",_xlfn.NUMBERVALUE(Plantilla!CM154),"")</f>
        <v/>
      </c>
      <c r="CP143" s="110">
        <f>IF($C143="OK",_xlfn.NUMBERVALUE(Plantilla!CN154),"")</f>
        <v/>
      </c>
      <c r="CQ143" s="6">
        <f>IF($C143="OK",_xlfn.NUMBERVALUE(Plantilla!CO154),"")</f>
        <v/>
      </c>
      <c r="CR143" s="109">
        <f>IF($C143="OK",_xlfn.NUMBERVALUE(Plantilla!CP154),"")</f>
        <v/>
      </c>
      <c r="CS143" s="110">
        <f>IF($C143="OK",_xlfn.NUMBERVALUE(Plantilla!CQ154),"")</f>
        <v/>
      </c>
      <c r="CT143" s="6">
        <f>IF($C143="OK",_xlfn.NUMBERVALUE(Plantilla!CR154),"")</f>
        <v/>
      </c>
      <c r="CU143" s="109">
        <f>IF($C143="OK",_xlfn.NUMBERVALUE(Plantilla!CS154),"")</f>
        <v/>
      </c>
      <c r="CV143" s="110">
        <f>IF($C143="OK",_xlfn.NUMBERVALUE(Plantilla!CT154),"")</f>
        <v/>
      </c>
      <c r="CW143" s="6">
        <f>IF($C143="OK",_xlfn.NUMBERVALUE(Plantilla!CU154),"")</f>
        <v/>
      </c>
      <c r="CX143" s="82">
        <f>IF($C143="OK",_xlfn.NUMBERVALUE(Plantilla!CV154),"")</f>
        <v/>
      </c>
      <c r="CY143" s="6">
        <f>IF($C143="OK",_xlfn.NUMBERVALUE(Plantilla!CW154),"")</f>
        <v/>
      </c>
      <c r="CZ143" s="82">
        <f>IF($C143="OK",_xlfn.NUMBERVALUE(Plantilla!CX154),"")</f>
        <v/>
      </c>
      <c r="DA143" s="6">
        <f>IF($C143="OK",_xlfn.NUMBERVALUE(Plantilla!CY154),"")</f>
        <v/>
      </c>
      <c r="DB143" s="109">
        <f>IF($C143="OK",_xlfn.NUMBERVALUE(Plantilla!CZ154),"")</f>
        <v/>
      </c>
      <c r="DC143" s="6">
        <f>IF($C143="OK",_xlfn.NUMBERVALUE(Plantilla!DA154),"")</f>
        <v/>
      </c>
      <c r="DD143" s="6">
        <f>IF($C143="OK",TEXT(Plantilla!DB154,"#"),"")</f>
        <v/>
      </c>
      <c r="DE143" s="6">
        <f>IF($C143="OK",_xlfn.NUMBERVALUE(Plantilla!DC154),"")</f>
        <v/>
      </c>
      <c r="DF143" s="4">
        <f>IF($C143="OK",_xlfn.NUMBERVALUE(Plantilla!DD154),"")</f>
        <v/>
      </c>
      <c r="DG143" s="6">
        <f>IF($C143="OK",_xlfn.NUMBERVALUE(Plantilla!DE154),"")</f>
        <v/>
      </c>
      <c r="DH143" s="6">
        <f>IF($C143="OK",_xlfn.NUMBERVALUE(Plantilla!DF154),"")</f>
        <v/>
      </c>
      <c r="DI143" s="6">
        <f>IF($C143="OK",_xlfn.NUMBERVALUE(Plantilla!DG154),"")</f>
        <v/>
      </c>
      <c r="DJ143" s="6">
        <f>IF($C143="OK",_xlfn.NUMBERVALUE(Plantilla!DH154),"")</f>
        <v/>
      </c>
      <c r="DK143" s="6">
        <f>IF($C143="OK",_xlfn.NUMBERVALUE(Plantilla!DI154),"")</f>
        <v/>
      </c>
      <c r="DL143" s="6">
        <f>IF($C143="OK",_xlfn.NUMBERVALUE(Plantilla!DJ154),"")</f>
        <v/>
      </c>
      <c r="DM143" s="6">
        <f>IF($C143="OK",_xlfn.NUMBERVALUE(Plantilla!DK154),"")</f>
        <v/>
      </c>
      <c r="DN143" s="6">
        <f>IF($C143="OK",_xlfn.NUMBERVALUE(Plantilla!DL154),"")</f>
        <v/>
      </c>
      <c r="DO143" s="6">
        <f>IF($C143="OK",_xlfn.NUMBERVALUE(Plantilla!DM154),"")</f>
        <v/>
      </c>
      <c r="DP143" s="6">
        <f>IF($C143="OK",_xlfn.NUMBERVALUE(Plantilla!DN154),"")</f>
        <v/>
      </c>
      <c r="DQ143" s="6">
        <f>IF($C143="OK",_xlfn.NUMBERVALUE(Plantilla!DO154),"")</f>
        <v/>
      </c>
      <c r="DR143" s="6">
        <f>IF($C143="OK",_xlfn.NUMBERVALUE(Plantilla!DP154),"")</f>
        <v/>
      </c>
      <c r="DS143">
        <f>IF($C143="OK",TEXT(Plantilla!DR154,"#"),"")</f>
        <v/>
      </c>
      <c r="DT143" s="6" t="n"/>
    </row>
    <row r="144">
      <c r="A144">
        <f>IF(Plantilla!$I$6="¡Perfecto!, Guarda el archivo y adjúntalo a tu interfaz de Nómina Electrónica","OK","Error")</f>
        <v/>
      </c>
      <c r="B144">
        <f>IF(Plantilla!$I$6="¡Perfecto!, Guarda el archivo y adjúntalo a tu interfaz de Nómina Electrónica",MID(Plantilla!$D$2,SEARCH("V",Plantilla!$D$2),10),"")</f>
        <v/>
      </c>
      <c r="C144">
        <f>Plantilla!C155</f>
        <v/>
      </c>
      <c r="D144">
        <f>IF($C144="OK",Plantilla!B155,"")</f>
        <v/>
      </c>
      <c r="E144">
        <f>IF($C144="OK",
   VLOOKUP(Plantilla!$E$4,'Tablas '!$AP$4:$AT$6,5,FALSE),
"")</f>
        <v/>
      </c>
      <c r="F144">
        <f>IF($C144="OK",TEXT(Plantilla!D155,"#"),"")</f>
        <v/>
      </c>
      <c r="G144">
        <f>IF($C144="OK",
   VLOOKUP(Plantilla!E155,'Tablas '!$B$4:$C$14,2,FALSE),
"")</f>
        <v/>
      </c>
      <c r="H144">
        <f>IF($C144="OK",TEXT(Plantilla!F155,"#"),"")</f>
        <v/>
      </c>
      <c r="I144">
        <f>IF($C144="OK",TEXT(Plantilla!G155,"#"),"")</f>
        <v/>
      </c>
      <c r="J144">
        <f>IF($C144="OK",TEXT(Plantilla!H155,"#"),"")</f>
        <v/>
      </c>
      <c r="K144">
        <f>IF($C144="OK",TEXT(Plantilla!I155,"#"),"")</f>
        <v/>
      </c>
      <c r="L144">
        <f>IF($C144="OK",TEXT(Plantilla!J155,"#"),"")</f>
        <v/>
      </c>
      <c r="M144">
        <f>IF($C144="OK",TEXT(Plantilla!K155,"#"),"")</f>
        <v/>
      </c>
      <c r="N144">
        <f>IF($C144="OK",
   CONCATENATE(YEAR(Plantilla!L155),"-",TEXT(MONTH(Plantilla!L155),"00"),"-",TEXT(DAY(Plantilla!L155),"00")),
"")</f>
        <v/>
      </c>
      <c r="O144">
        <f>IF($C144="OK",_xlfn.NUMBERVALUE(Plantilla!M155),"")</f>
        <v/>
      </c>
      <c r="P144">
        <f>IF($C144="OK",
   IF(Plantilla!N155&lt;&gt;"",
      CONCATENATE(YEAR(Plantilla!N155),"-",TEXT(MONTH(Plantilla!N155),"00"),"-",TEXT(DAY(Plantilla!N155),"00")),
   ""),
"")</f>
        <v/>
      </c>
      <c r="Q144">
        <f>IF($C144="OK",
   VLOOKUP(Plantilla!O155,'Tablas '!$E$4:$F$19,2,FALSE),
"")</f>
        <v/>
      </c>
      <c r="R144">
        <f>IF($C144="OK",
   VLOOKUP(Plantilla!P155,'Tablas '!$H$4:$I$5,2,FALSE),
"")</f>
        <v/>
      </c>
      <c r="S144">
        <f>IF($C144="OK",
   VLOOKUP(Plantilla!Q155,'Tablas '!$K$4:$L$8,2,FALSE),
"")</f>
        <v/>
      </c>
      <c r="T144">
        <f>IF($C144="OK",
   VLOOKUP(Plantilla!R155,'Tablas '!$AE$4:$AF$6,2,FALSE),
"")</f>
        <v/>
      </c>
      <c r="U144">
        <f>IF($C144="OK",
   VLOOKUP(Plantilla!S155,'Tablas '!$AE$4:$AF$6,2,FALSE),
"")</f>
        <v/>
      </c>
      <c r="V144">
        <f>IF($C144="OK",TEXT(Plantilla!T155,"#"),"")</f>
        <v/>
      </c>
      <c r="W144" s="84">
        <f>IF($C144="OK",
   VLOOKUP(Plantilla!U155,'Tablas '!$AM$4:$AN$1126,2,FALSE),
"")</f>
        <v/>
      </c>
      <c r="X144">
        <f>IF($C144="OK",TEXT(Plantilla!V155,"#"),"")</f>
        <v/>
      </c>
      <c r="Y144">
        <f>IF($C144="OK",
   CONCATENATE(YEAR(Plantilla!W155),"-",TEXT(MONTH(Plantilla!W155),"00"),"-",TEXT(DAY(Plantilla!W155),"00")),
"")</f>
        <v/>
      </c>
      <c r="Z144">
        <f>IF($C144="OK",
   CONCATENATE(YEAR(Plantilla!X155),"-",TEXT(MONTH(Plantilla!X155),"00"),"-",TEXT(DAY(Plantilla!X155),"00")),
"")</f>
        <v/>
      </c>
      <c r="AA144">
        <f>IF($C144="OK",
   TEXT(VLOOKUP(Plantilla!Y155,'Tablas '!$Q$4:$R$9,2,FALSE),"#"),
"")</f>
        <v/>
      </c>
      <c r="AB144">
        <f>IF($C144="OK",
   CONCATENATE(YEAR(Plantilla!Z155),"-",TEXT(MONTH(Plantilla!Z155),"00"),"-",TEXT(DAY(Plantilla!Z155),"00")),
"")</f>
        <v/>
      </c>
      <c r="AC144">
        <f>IF($C144="OK",
   TEXT(VLOOKUP(Plantilla!AA155,'Tablas '!$T$4:$U$13,2,FALSE),"#"),
"")</f>
        <v/>
      </c>
      <c r="AD144">
        <f>IF($C144="OK",TEXT(Plantilla!AB155,"#"),"")</f>
        <v/>
      </c>
      <c r="AE144">
        <f>IF($C144="OK",
   IF(Plantilla!AC155&lt;&gt;"",
      TEXT(VLOOKUP(Plantilla!AC155,'Tablas '!$W$4:$X$7,2,FALSE),"#"),
   ""),
"")</f>
        <v/>
      </c>
      <c r="AF144">
        <f>IF($C144="OK",TEXT(Plantilla!AD155,"#"),"")</f>
        <v/>
      </c>
      <c r="AG144" s="6">
        <f>IF($C144="OK",_xlfn.NUMBERVALUE(Plantilla!AE155),"")</f>
        <v/>
      </c>
      <c r="AH144" s="4">
        <f>IF($C144="OK",_xlfn.NUMBERVALUE(Plantilla!AF155),"")</f>
        <v/>
      </c>
      <c r="AI144" s="6">
        <f>IF($C144="OK",_xlfn.NUMBERVALUE(Plantilla!AG155),"")</f>
        <v/>
      </c>
      <c r="AJ144" s="6">
        <f>IF($C144="OK",_xlfn.NUMBERVALUE(Plantilla!AH155),"")</f>
        <v/>
      </c>
      <c r="AK144" s="6">
        <f>IF($C144="OK",_xlfn.NUMBERVALUE(Plantilla!AI155),"")</f>
        <v/>
      </c>
      <c r="AL144" s="6">
        <f>IF($C144="OK",_xlfn.NUMBERVALUE(Plantilla!AJ155),"")</f>
        <v/>
      </c>
      <c r="AM144" s="4">
        <f>IF($C144="OK",_xlfn.NUMBERVALUE(Plantilla!AK155),"")</f>
        <v/>
      </c>
      <c r="AN144" s="6">
        <f>IF($C144="OK",_xlfn.NUMBERVALUE(Plantilla!AL155),"")</f>
        <v/>
      </c>
      <c r="AO144" s="4">
        <f>IF($C144="OK",_xlfn.NUMBERVALUE(Plantilla!AM155),"")</f>
        <v/>
      </c>
      <c r="AP144" s="6">
        <f>IF($C144="OK",_xlfn.NUMBERVALUE(Plantilla!AN155),"")</f>
        <v/>
      </c>
      <c r="AQ144" s="4">
        <f>IF($C144="OK",_xlfn.NUMBERVALUE(Plantilla!AO155),"")</f>
        <v/>
      </c>
      <c r="AR144" s="6">
        <f>IF($C144="OK",_xlfn.NUMBERVALUE(Plantilla!AP155),"")</f>
        <v/>
      </c>
      <c r="AS144" s="4">
        <f>IF($C144="OK",_xlfn.NUMBERVALUE(Plantilla!AQ155),"")</f>
        <v/>
      </c>
      <c r="AT144" s="6">
        <f>IF($C144="OK",_xlfn.NUMBERVALUE(Plantilla!AR155),"")</f>
        <v/>
      </c>
      <c r="AU144" s="4">
        <f>IF($C144="OK",_xlfn.NUMBERVALUE(Plantilla!AS155),"")</f>
        <v/>
      </c>
      <c r="AV144" s="6">
        <f>IF($C144="OK",_xlfn.NUMBERVALUE(Plantilla!AT155),"")</f>
        <v/>
      </c>
      <c r="AW144" s="4">
        <f>IF($C144="OK",_xlfn.NUMBERVALUE(Plantilla!AU155),"")</f>
        <v/>
      </c>
      <c r="AX144" s="6">
        <f>IF($C144="OK",_xlfn.NUMBERVALUE(Plantilla!AV155),"")</f>
        <v/>
      </c>
      <c r="AY144" s="4">
        <f>IF($C144="OK",_xlfn.NUMBERVALUE(Plantilla!AW155),"")</f>
        <v/>
      </c>
      <c r="AZ144" s="6">
        <f>IF($C144="OK",_xlfn.NUMBERVALUE(Plantilla!AX155),"")</f>
        <v/>
      </c>
      <c r="BA144">
        <f>IF($C144="OK",_xlfn.NUMBERVALUE(Plantilla!AY155),"")</f>
        <v/>
      </c>
      <c r="BB144">
        <f>IF($C144="OK",_xlfn.NUMBERVALUE(Plantilla!AZ155),"")</f>
        <v/>
      </c>
      <c r="BC144" s="4">
        <f>IF($C144="OK",_xlfn.NUMBERVALUE(Plantilla!BA155),"")</f>
        <v/>
      </c>
      <c r="BD144" s="6">
        <f>IF($C144="OK",_xlfn.NUMBERVALUE(Plantilla!BB155),"")</f>
        <v/>
      </c>
      <c r="BE144" s="4">
        <f>IF($C144="OK",_xlfn.NUMBERVALUE(Plantilla!BC155),"")</f>
        <v/>
      </c>
      <c r="BF144" s="6">
        <f>IF($C144="OK",_xlfn.NUMBERVALUE(Plantilla!BD155),"")</f>
        <v/>
      </c>
      <c r="BG144" s="4">
        <f>IF($C144="OK",_xlfn.NUMBERVALUE(Plantilla!BE155),"")</f>
        <v/>
      </c>
      <c r="BH144" s="6">
        <f>IF($C144="OK",_xlfn.NUMBERVALUE(Plantilla!BF155),"")</f>
        <v/>
      </c>
      <c r="BI144" s="110">
        <f>IF($C144="OK",_xlfn.NUMBERVALUE(Plantilla!BG155),"")</f>
        <v/>
      </c>
      <c r="BJ144" s="6">
        <f>IF($C144="OK",_xlfn.NUMBERVALUE(Plantilla!BH155),"")</f>
        <v/>
      </c>
      <c r="BK144" s="109">
        <f>IF($C144="OK",_xlfn.NUMBERVALUE(Plantilla!BI155),"")</f>
        <v/>
      </c>
      <c r="BL144" s="6">
        <f>IF($C144="OK",
   IF(Plantilla!BJ155&lt;&gt;"",
      TEXT(VLOOKUP(Plantilla!BJ155,'Tablas '!$Z$4:$AA$6,2,FALSE),"#"),
   ""),
"")</f>
        <v/>
      </c>
      <c r="BM144" s="4">
        <f>IF($C144="OK",_xlfn.NUMBERVALUE(Plantilla!BK155),"")</f>
        <v/>
      </c>
      <c r="BN144" s="4">
        <f>IF($C144="OK",_xlfn.NUMBERVALUE(Plantilla!BL155),"")</f>
        <v/>
      </c>
      <c r="BO144" s="6">
        <f>IF($C144="OK",_xlfn.NUMBERVALUE(Plantilla!BM155),"")</f>
        <v/>
      </c>
      <c r="BP144" s="4">
        <f>IF($C144="OK",_xlfn.NUMBERVALUE(Plantilla!BN155),"")</f>
        <v/>
      </c>
      <c r="BQ144" s="6">
        <f>IF($C144="OK",_xlfn.NUMBERVALUE(Plantilla!BO155),"")</f>
        <v/>
      </c>
      <c r="BR144" s="4">
        <f>IF($C144="OK",_xlfn.NUMBERVALUE(Plantilla!BP155),"")</f>
        <v/>
      </c>
      <c r="BS144" s="6">
        <f>IF($C144="OK",_xlfn.NUMBERVALUE(Plantilla!BQ155),"")</f>
        <v/>
      </c>
      <c r="BT144" s="4">
        <f>IF($C144="OK",_xlfn.NUMBERVALUE(Plantilla!BR155),"")</f>
        <v/>
      </c>
      <c r="BU144" s="6">
        <f>IF($C144="OK",_xlfn.NUMBERVALUE(Plantilla!BS155),"")</f>
        <v/>
      </c>
      <c r="BV144" s="6">
        <f>IF($C144="OK",_xlfn.NUMBERVALUE(Plantilla!BT155),"")</f>
        <v/>
      </c>
      <c r="BW144" s="6">
        <f>IF($C144="OK",_xlfn.NUMBERVALUE(Plantilla!BU155),"")</f>
        <v/>
      </c>
      <c r="BX144" s="6">
        <f>IF($C144="OK",_xlfn.NUMBERVALUE(Plantilla!BV155),"")</f>
        <v/>
      </c>
      <c r="BY144" s="6">
        <f>IF($C144="OK",_xlfn.NUMBERVALUE(Plantilla!BW155),"")</f>
        <v/>
      </c>
      <c r="BZ144" s="6">
        <f>IF($C144="OK",_xlfn.NUMBERVALUE(Plantilla!BX155),"")</f>
        <v/>
      </c>
      <c r="CA144" s="6">
        <f>IF($C144="OK",_xlfn.NUMBERVALUE(Plantilla!BY155),"")</f>
        <v/>
      </c>
      <c r="CB144" s="6">
        <f>IF($C144="OK",_xlfn.NUMBERVALUE(Plantilla!BZ155),"")</f>
        <v/>
      </c>
      <c r="CC144" s="6">
        <f>IF($C144="OK",_xlfn.NUMBERVALUE(Plantilla!CA155),"")</f>
        <v/>
      </c>
      <c r="CD144" s="6">
        <f>IF($C144="OK",_xlfn.NUMBERVALUE(Plantilla!CB155),"")</f>
        <v/>
      </c>
      <c r="CE144" s="6">
        <f>IF($C144="OK",_xlfn.NUMBERVALUE(Plantilla!CC155),"")</f>
        <v/>
      </c>
      <c r="CF144" s="4">
        <f>IF($C144="OK",_xlfn.NUMBERVALUE(Plantilla!CD155),"")</f>
        <v/>
      </c>
      <c r="CG144" s="6">
        <f>IF($C144="OK",_xlfn.NUMBERVALUE(Plantilla!CE155),"")</f>
        <v/>
      </c>
      <c r="CH144" s="6">
        <f>IF($C144="OK",_xlfn.NUMBERVALUE(Plantilla!CF155),"")</f>
        <v/>
      </c>
      <c r="CI144" s="6">
        <f>IF($C144="OK",_xlfn.NUMBERVALUE(Plantilla!CG155),"")</f>
        <v/>
      </c>
      <c r="CJ144" s="6">
        <f>IF($C144="OK",_xlfn.NUMBERVALUE(Plantilla!CH155),"")</f>
        <v/>
      </c>
      <c r="CK144" s="6">
        <f>IF($C144="OK",_xlfn.NUMBERVALUE(Plantilla!CI155),"")</f>
        <v/>
      </c>
      <c r="CL144" s="6">
        <f>IF($C144="OK",_xlfn.NUMBERVALUE(Plantilla!CJ155),"")</f>
        <v/>
      </c>
      <c r="CM144">
        <f>IF($C144="OK",TEXT(Plantilla!CK155,"#"),"")</f>
        <v/>
      </c>
      <c r="CN144" s="6">
        <f>IF($C144="OK",_xlfn.NUMBERVALUE(Plantilla!CL155),"")</f>
        <v/>
      </c>
      <c r="CO144" s="6">
        <f>IF($C144="OK",_xlfn.NUMBERVALUE(Plantilla!CM155),"")</f>
        <v/>
      </c>
      <c r="CP144" s="110">
        <f>IF($C144="OK",_xlfn.NUMBERVALUE(Plantilla!CN155),"")</f>
        <v/>
      </c>
      <c r="CQ144" s="6">
        <f>IF($C144="OK",_xlfn.NUMBERVALUE(Plantilla!CO155),"")</f>
        <v/>
      </c>
      <c r="CR144" s="109">
        <f>IF($C144="OK",_xlfn.NUMBERVALUE(Plantilla!CP155),"")</f>
        <v/>
      </c>
      <c r="CS144" s="110">
        <f>IF($C144="OK",_xlfn.NUMBERVALUE(Plantilla!CQ155),"")</f>
        <v/>
      </c>
      <c r="CT144" s="6">
        <f>IF($C144="OK",_xlfn.NUMBERVALUE(Plantilla!CR155),"")</f>
        <v/>
      </c>
      <c r="CU144" s="109">
        <f>IF($C144="OK",_xlfn.NUMBERVALUE(Plantilla!CS155),"")</f>
        <v/>
      </c>
      <c r="CV144" s="110">
        <f>IF($C144="OK",_xlfn.NUMBERVALUE(Plantilla!CT155),"")</f>
        <v/>
      </c>
      <c r="CW144" s="6">
        <f>IF($C144="OK",_xlfn.NUMBERVALUE(Plantilla!CU155),"")</f>
        <v/>
      </c>
      <c r="CX144" s="82">
        <f>IF($C144="OK",_xlfn.NUMBERVALUE(Plantilla!CV155),"")</f>
        <v/>
      </c>
      <c r="CY144" s="6">
        <f>IF($C144="OK",_xlfn.NUMBERVALUE(Plantilla!CW155),"")</f>
        <v/>
      </c>
      <c r="CZ144" s="82">
        <f>IF($C144="OK",_xlfn.NUMBERVALUE(Plantilla!CX155),"")</f>
        <v/>
      </c>
      <c r="DA144" s="6">
        <f>IF($C144="OK",_xlfn.NUMBERVALUE(Plantilla!CY155),"")</f>
        <v/>
      </c>
      <c r="DB144" s="109">
        <f>IF($C144="OK",_xlfn.NUMBERVALUE(Plantilla!CZ155),"")</f>
        <v/>
      </c>
      <c r="DC144" s="6">
        <f>IF($C144="OK",_xlfn.NUMBERVALUE(Plantilla!DA155),"")</f>
        <v/>
      </c>
      <c r="DD144" s="6">
        <f>IF($C144="OK",TEXT(Plantilla!DB155,"#"),"")</f>
        <v/>
      </c>
      <c r="DE144" s="6">
        <f>IF($C144="OK",_xlfn.NUMBERVALUE(Plantilla!DC155),"")</f>
        <v/>
      </c>
      <c r="DF144" s="4">
        <f>IF($C144="OK",_xlfn.NUMBERVALUE(Plantilla!DD155),"")</f>
        <v/>
      </c>
      <c r="DG144" s="6">
        <f>IF($C144="OK",_xlfn.NUMBERVALUE(Plantilla!DE155),"")</f>
        <v/>
      </c>
      <c r="DH144" s="6">
        <f>IF($C144="OK",_xlfn.NUMBERVALUE(Plantilla!DF155),"")</f>
        <v/>
      </c>
      <c r="DI144" s="6">
        <f>IF($C144="OK",_xlfn.NUMBERVALUE(Plantilla!DG155),"")</f>
        <v/>
      </c>
      <c r="DJ144" s="6">
        <f>IF($C144="OK",_xlfn.NUMBERVALUE(Plantilla!DH155),"")</f>
        <v/>
      </c>
      <c r="DK144" s="6">
        <f>IF($C144="OK",_xlfn.NUMBERVALUE(Plantilla!DI155),"")</f>
        <v/>
      </c>
      <c r="DL144" s="6">
        <f>IF($C144="OK",_xlfn.NUMBERVALUE(Plantilla!DJ155),"")</f>
        <v/>
      </c>
      <c r="DM144" s="6">
        <f>IF($C144="OK",_xlfn.NUMBERVALUE(Plantilla!DK155),"")</f>
        <v/>
      </c>
      <c r="DN144" s="6">
        <f>IF($C144="OK",_xlfn.NUMBERVALUE(Plantilla!DL155),"")</f>
        <v/>
      </c>
      <c r="DO144" s="6">
        <f>IF($C144="OK",_xlfn.NUMBERVALUE(Plantilla!DM155),"")</f>
        <v/>
      </c>
      <c r="DP144" s="6">
        <f>IF($C144="OK",_xlfn.NUMBERVALUE(Plantilla!DN155),"")</f>
        <v/>
      </c>
      <c r="DQ144" s="6">
        <f>IF($C144="OK",_xlfn.NUMBERVALUE(Plantilla!DO155),"")</f>
        <v/>
      </c>
      <c r="DR144" s="6">
        <f>IF($C144="OK",_xlfn.NUMBERVALUE(Plantilla!DP155),"")</f>
        <v/>
      </c>
      <c r="DS144">
        <f>IF($C144="OK",TEXT(Plantilla!DR155,"#"),"")</f>
        <v/>
      </c>
      <c r="DT144" s="6" t="n"/>
    </row>
    <row r="145">
      <c r="A145">
        <f>IF(Plantilla!$I$6="¡Perfecto!, Guarda el archivo y adjúntalo a tu interfaz de Nómina Electrónica","OK","Error")</f>
        <v/>
      </c>
      <c r="B145">
        <f>IF(Plantilla!$I$6="¡Perfecto!, Guarda el archivo y adjúntalo a tu interfaz de Nómina Electrónica",MID(Plantilla!$D$2,SEARCH("V",Plantilla!$D$2),10),"")</f>
        <v/>
      </c>
      <c r="C145">
        <f>Plantilla!C156</f>
        <v/>
      </c>
      <c r="D145">
        <f>IF($C145="OK",Plantilla!B156,"")</f>
        <v/>
      </c>
      <c r="E145">
        <f>IF($C145="OK",
   VLOOKUP(Plantilla!$E$4,'Tablas '!$AP$4:$AT$6,5,FALSE),
"")</f>
        <v/>
      </c>
      <c r="F145">
        <f>IF($C145="OK",TEXT(Plantilla!D156,"#"),"")</f>
        <v/>
      </c>
      <c r="G145">
        <f>IF($C145="OK",
   VLOOKUP(Plantilla!E156,'Tablas '!$B$4:$C$14,2,FALSE),
"")</f>
        <v/>
      </c>
      <c r="H145">
        <f>IF($C145="OK",TEXT(Plantilla!F156,"#"),"")</f>
        <v/>
      </c>
      <c r="I145">
        <f>IF($C145="OK",TEXT(Plantilla!G156,"#"),"")</f>
        <v/>
      </c>
      <c r="J145">
        <f>IF($C145="OK",TEXT(Plantilla!H156,"#"),"")</f>
        <v/>
      </c>
      <c r="K145">
        <f>IF($C145="OK",TEXT(Plantilla!I156,"#"),"")</f>
        <v/>
      </c>
      <c r="L145">
        <f>IF($C145="OK",TEXT(Plantilla!J156,"#"),"")</f>
        <v/>
      </c>
      <c r="M145">
        <f>IF($C145="OK",TEXT(Plantilla!K156,"#"),"")</f>
        <v/>
      </c>
      <c r="N145">
        <f>IF($C145="OK",
   CONCATENATE(YEAR(Plantilla!L156),"-",TEXT(MONTH(Plantilla!L156),"00"),"-",TEXT(DAY(Plantilla!L156),"00")),
"")</f>
        <v/>
      </c>
      <c r="O145">
        <f>IF($C145="OK",_xlfn.NUMBERVALUE(Plantilla!M156),"")</f>
        <v/>
      </c>
      <c r="P145">
        <f>IF($C145="OK",
   IF(Plantilla!N156&lt;&gt;"",
      CONCATENATE(YEAR(Plantilla!N156),"-",TEXT(MONTH(Plantilla!N156),"00"),"-",TEXT(DAY(Plantilla!N156),"00")),
   ""),
"")</f>
        <v/>
      </c>
      <c r="Q145">
        <f>IF($C145="OK",
   VLOOKUP(Plantilla!O156,'Tablas '!$E$4:$F$19,2,FALSE),
"")</f>
        <v/>
      </c>
      <c r="R145">
        <f>IF($C145="OK",
   VLOOKUP(Plantilla!P156,'Tablas '!$H$4:$I$5,2,FALSE),
"")</f>
        <v/>
      </c>
      <c r="S145">
        <f>IF($C145="OK",
   VLOOKUP(Plantilla!Q156,'Tablas '!$K$4:$L$8,2,FALSE),
"")</f>
        <v/>
      </c>
      <c r="T145">
        <f>IF($C145="OK",
   VLOOKUP(Plantilla!R156,'Tablas '!$AE$4:$AF$6,2,FALSE),
"")</f>
        <v/>
      </c>
      <c r="U145">
        <f>IF($C145="OK",
   VLOOKUP(Plantilla!S156,'Tablas '!$AE$4:$AF$6,2,FALSE),
"")</f>
        <v/>
      </c>
      <c r="V145">
        <f>IF($C145="OK",TEXT(Plantilla!T156,"#"),"")</f>
        <v/>
      </c>
      <c r="W145" s="84">
        <f>IF($C145="OK",
   VLOOKUP(Plantilla!U156,'Tablas '!$AM$4:$AN$1126,2,FALSE),
"")</f>
        <v/>
      </c>
      <c r="X145">
        <f>IF($C145="OK",TEXT(Plantilla!V156,"#"),"")</f>
        <v/>
      </c>
      <c r="Y145">
        <f>IF($C145="OK",
   CONCATENATE(YEAR(Plantilla!W156),"-",TEXT(MONTH(Plantilla!W156),"00"),"-",TEXT(DAY(Plantilla!W156),"00")),
"")</f>
        <v/>
      </c>
      <c r="Z145">
        <f>IF($C145="OK",
   CONCATENATE(YEAR(Plantilla!X156),"-",TEXT(MONTH(Plantilla!X156),"00"),"-",TEXT(DAY(Plantilla!X156),"00")),
"")</f>
        <v/>
      </c>
      <c r="AA145">
        <f>IF($C145="OK",
   TEXT(VLOOKUP(Plantilla!Y156,'Tablas '!$Q$4:$R$9,2,FALSE),"#"),
"")</f>
        <v/>
      </c>
      <c r="AB145">
        <f>IF($C145="OK",
   CONCATENATE(YEAR(Plantilla!Z156),"-",TEXT(MONTH(Plantilla!Z156),"00"),"-",TEXT(DAY(Plantilla!Z156),"00")),
"")</f>
        <v/>
      </c>
      <c r="AC145">
        <f>IF($C145="OK",
   TEXT(VLOOKUP(Plantilla!AA156,'Tablas '!$T$4:$U$13,2,FALSE),"#"),
"")</f>
        <v/>
      </c>
      <c r="AD145">
        <f>IF($C145="OK",TEXT(Plantilla!AB156,"#"),"")</f>
        <v/>
      </c>
      <c r="AE145">
        <f>IF($C145="OK",
   IF(Plantilla!AC156&lt;&gt;"",
      TEXT(VLOOKUP(Plantilla!AC156,'Tablas '!$W$4:$X$7,2,FALSE),"#"),
   ""),
"")</f>
        <v/>
      </c>
      <c r="AF145">
        <f>IF($C145="OK",TEXT(Plantilla!AD156,"#"),"")</f>
        <v/>
      </c>
      <c r="AG145" s="6">
        <f>IF($C145="OK",_xlfn.NUMBERVALUE(Plantilla!AE156),"")</f>
        <v/>
      </c>
      <c r="AH145" s="4">
        <f>IF($C145="OK",_xlfn.NUMBERVALUE(Plantilla!AF156),"")</f>
        <v/>
      </c>
      <c r="AI145" s="6">
        <f>IF($C145="OK",_xlfn.NUMBERVALUE(Plantilla!AG156),"")</f>
        <v/>
      </c>
      <c r="AJ145" s="6">
        <f>IF($C145="OK",_xlfn.NUMBERVALUE(Plantilla!AH156),"")</f>
        <v/>
      </c>
      <c r="AK145" s="6">
        <f>IF($C145="OK",_xlfn.NUMBERVALUE(Plantilla!AI156),"")</f>
        <v/>
      </c>
      <c r="AL145" s="6">
        <f>IF($C145="OK",_xlfn.NUMBERVALUE(Plantilla!AJ156),"")</f>
        <v/>
      </c>
      <c r="AM145" s="4">
        <f>IF($C145="OK",_xlfn.NUMBERVALUE(Plantilla!AK156),"")</f>
        <v/>
      </c>
      <c r="AN145" s="6">
        <f>IF($C145="OK",_xlfn.NUMBERVALUE(Plantilla!AL156),"")</f>
        <v/>
      </c>
      <c r="AO145" s="4">
        <f>IF($C145="OK",_xlfn.NUMBERVALUE(Plantilla!AM156),"")</f>
        <v/>
      </c>
      <c r="AP145" s="6">
        <f>IF($C145="OK",_xlfn.NUMBERVALUE(Plantilla!AN156),"")</f>
        <v/>
      </c>
      <c r="AQ145" s="4">
        <f>IF($C145="OK",_xlfn.NUMBERVALUE(Plantilla!AO156),"")</f>
        <v/>
      </c>
      <c r="AR145" s="6">
        <f>IF($C145="OK",_xlfn.NUMBERVALUE(Plantilla!AP156),"")</f>
        <v/>
      </c>
      <c r="AS145" s="4">
        <f>IF($C145="OK",_xlfn.NUMBERVALUE(Plantilla!AQ156),"")</f>
        <v/>
      </c>
      <c r="AT145" s="6">
        <f>IF($C145="OK",_xlfn.NUMBERVALUE(Plantilla!AR156),"")</f>
        <v/>
      </c>
      <c r="AU145" s="4">
        <f>IF($C145="OK",_xlfn.NUMBERVALUE(Plantilla!AS156),"")</f>
        <v/>
      </c>
      <c r="AV145" s="6">
        <f>IF($C145="OK",_xlfn.NUMBERVALUE(Plantilla!AT156),"")</f>
        <v/>
      </c>
      <c r="AW145" s="4">
        <f>IF($C145="OK",_xlfn.NUMBERVALUE(Plantilla!AU156),"")</f>
        <v/>
      </c>
      <c r="AX145" s="6">
        <f>IF($C145="OK",_xlfn.NUMBERVALUE(Plantilla!AV156),"")</f>
        <v/>
      </c>
      <c r="AY145" s="4">
        <f>IF($C145="OK",_xlfn.NUMBERVALUE(Plantilla!AW156),"")</f>
        <v/>
      </c>
      <c r="AZ145" s="6">
        <f>IF($C145="OK",_xlfn.NUMBERVALUE(Plantilla!AX156),"")</f>
        <v/>
      </c>
      <c r="BA145">
        <f>IF($C145="OK",_xlfn.NUMBERVALUE(Plantilla!AY156),"")</f>
        <v/>
      </c>
      <c r="BB145">
        <f>IF($C145="OK",_xlfn.NUMBERVALUE(Plantilla!AZ156),"")</f>
        <v/>
      </c>
      <c r="BC145" s="4">
        <f>IF($C145="OK",_xlfn.NUMBERVALUE(Plantilla!BA156),"")</f>
        <v/>
      </c>
      <c r="BD145" s="6">
        <f>IF($C145="OK",_xlfn.NUMBERVALUE(Plantilla!BB156),"")</f>
        <v/>
      </c>
      <c r="BE145" s="4">
        <f>IF($C145="OK",_xlfn.NUMBERVALUE(Plantilla!BC156),"")</f>
        <v/>
      </c>
      <c r="BF145" s="6">
        <f>IF($C145="OK",_xlfn.NUMBERVALUE(Plantilla!BD156),"")</f>
        <v/>
      </c>
      <c r="BG145" s="4">
        <f>IF($C145="OK",_xlfn.NUMBERVALUE(Plantilla!BE156),"")</f>
        <v/>
      </c>
      <c r="BH145" s="6">
        <f>IF($C145="OK",_xlfn.NUMBERVALUE(Plantilla!BF156),"")</f>
        <v/>
      </c>
      <c r="BI145" s="110">
        <f>IF($C145="OK",_xlfn.NUMBERVALUE(Plantilla!BG156),"")</f>
        <v/>
      </c>
      <c r="BJ145" s="6">
        <f>IF($C145="OK",_xlfn.NUMBERVALUE(Plantilla!BH156),"")</f>
        <v/>
      </c>
      <c r="BK145" s="109">
        <f>IF($C145="OK",_xlfn.NUMBERVALUE(Plantilla!BI156),"")</f>
        <v/>
      </c>
      <c r="BL145" s="6">
        <f>IF($C145="OK",
   IF(Plantilla!BJ156&lt;&gt;"",
      TEXT(VLOOKUP(Plantilla!BJ156,'Tablas '!$Z$4:$AA$6,2,FALSE),"#"),
   ""),
"")</f>
        <v/>
      </c>
      <c r="BM145" s="4">
        <f>IF($C145="OK",_xlfn.NUMBERVALUE(Plantilla!BK156),"")</f>
        <v/>
      </c>
      <c r="BN145" s="4">
        <f>IF($C145="OK",_xlfn.NUMBERVALUE(Plantilla!BL156),"")</f>
        <v/>
      </c>
      <c r="BO145" s="6">
        <f>IF($C145="OK",_xlfn.NUMBERVALUE(Plantilla!BM156),"")</f>
        <v/>
      </c>
      <c r="BP145" s="4">
        <f>IF($C145="OK",_xlfn.NUMBERVALUE(Plantilla!BN156),"")</f>
        <v/>
      </c>
      <c r="BQ145" s="6">
        <f>IF($C145="OK",_xlfn.NUMBERVALUE(Plantilla!BO156),"")</f>
        <v/>
      </c>
      <c r="BR145" s="4">
        <f>IF($C145="OK",_xlfn.NUMBERVALUE(Plantilla!BP156),"")</f>
        <v/>
      </c>
      <c r="BS145" s="6">
        <f>IF($C145="OK",_xlfn.NUMBERVALUE(Plantilla!BQ156),"")</f>
        <v/>
      </c>
      <c r="BT145" s="4">
        <f>IF($C145="OK",_xlfn.NUMBERVALUE(Plantilla!BR156),"")</f>
        <v/>
      </c>
      <c r="BU145" s="6">
        <f>IF($C145="OK",_xlfn.NUMBERVALUE(Plantilla!BS156),"")</f>
        <v/>
      </c>
      <c r="BV145" s="6">
        <f>IF($C145="OK",_xlfn.NUMBERVALUE(Plantilla!BT156),"")</f>
        <v/>
      </c>
      <c r="BW145" s="6">
        <f>IF($C145="OK",_xlfn.NUMBERVALUE(Plantilla!BU156),"")</f>
        <v/>
      </c>
      <c r="BX145" s="6">
        <f>IF($C145="OK",_xlfn.NUMBERVALUE(Plantilla!BV156),"")</f>
        <v/>
      </c>
      <c r="BY145" s="6">
        <f>IF($C145="OK",_xlfn.NUMBERVALUE(Plantilla!BW156),"")</f>
        <v/>
      </c>
      <c r="BZ145" s="6">
        <f>IF($C145="OK",_xlfn.NUMBERVALUE(Plantilla!BX156),"")</f>
        <v/>
      </c>
      <c r="CA145" s="6">
        <f>IF($C145="OK",_xlfn.NUMBERVALUE(Plantilla!BY156),"")</f>
        <v/>
      </c>
      <c r="CB145" s="6">
        <f>IF($C145="OK",_xlfn.NUMBERVALUE(Plantilla!BZ156),"")</f>
        <v/>
      </c>
      <c r="CC145" s="6">
        <f>IF($C145="OK",_xlfn.NUMBERVALUE(Plantilla!CA156),"")</f>
        <v/>
      </c>
      <c r="CD145" s="6">
        <f>IF($C145="OK",_xlfn.NUMBERVALUE(Plantilla!CB156),"")</f>
        <v/>
      </c>
      <c r="CE145" s="6">
        <f>IF($C145="OK",_xlfn.NUMBERVALUE(Plantilla!CC156),"")</f>
        <v/>
      </c>
      <c r="CF145" s="4">
        <f>IF($C145="OK",_xlfn.NUMBERVALUE(Plantilla!CD156),"")</f>
        <v/>
      </c>
      <c r="CG145" s="6">
        <f>IF($C145="OK",_xlfn.NUMBERVALUE(Plantilla!CE156),"")</f>
        <v/>
      </c>
      <c r="CH145" s="6">
        <f>IF($C145="OK",_xlfn.NUMBERVALUE(Plantilla!CF156),"")</f>
        <v/>
      </c>
      <c r="CI145" s="6">
        <f>IF($C145="OK",_xlfn.NUMBERVALUE(Plantilla!CG156),"")</f>
        <v/>
      </c>
      <c r="CJ145" s="6">
        <f>IF($C145="OK",_xlfn.NUMBERVALUE(Plantilla!CH156),"")</f>
        <v/>
      </c>
      <c r="CK145" s="6">
        <f>IF($C145="OK",_xlfn.NUMBERVALUE(Plantilla!CI156),"")</f>
        <v/>
      </c>
      <c r="CL145" s="6">
        <f>IF($C145="OK",_xlfn.NUMBERVALUE(Plantilla!CJ156),"")</f>
        <v/>
      </c>
      <c r="CM145">
        <f>IF($C145="OK",TEXT(Plantilla!CK156,"#"),"")</f>
        <v/>
      </c>
      <c r="CN145" s="6">
        <f>IF($C145="OK",_xlfn.NUMBERVALUE(Plantilla!CL156),"")</f>
        <v/>
      </c>
      <c r="CO145" s="6">
        <f>IF($C145="OK",_xlfn.NUMBERVALUE(Plantilla!CM156),"")</f>
        <v/>
      </c>
      <c r="CP145" s="110">
        <f>IF($C145="OK",_xlfn.NUMBERVALUE(Plantilla!CN156),"")</f>
        <v/>
      </c>
      <c r="CQ145" s="6">
        <f>IF($C145="OK",_xlfn.NUMBERVALUE(Plantilla!CO156),"")</f>
        <v/>
      </c>
      <c r="CR145" s="109">
        <f>IF($C145="OK",_xlfn.NUMBERVALUE(Plantilla!CP156),"")</f>
        <v/>
      </c>
      <c r="CS145" s="110">
        <f>IF($C145="OK",_xlfn.NUMBERVALUE(Plantilla!CQ156),"")</f>
        <v/>
      </c>
      <c r="CT145" s="6">
        <f>IF($C145="OK",_xlfn.NUMBERVALUE(Plantilla!CR156),"")</f>
        <v/>
      </c>
      <c r="CU145" s="109">
        <f>IF($C145="OK",_xlfn.NUMBERVALUE(Plantilla!CS156),"")</f>
        <v/>
      </c>
      <c r="CV145" s="110">
        <f>IF($C145="OK",_xlfn.NUMBERVALUE(Plantilla!CT156),"")</f>
        <v/>
      </c>
      <c r="CW145" s="6">
        <f>IF($C145="OK",_xlfn.NUMBERVALUE(Plantilla!CU156),"")</f>
        <v/>
      </c>
      <c r="CX145" s="82">
        <f>IF($C145="OK",_xlfn.NUMBERVALUE(Plantilla!CV156),"")</f>
        <v/>
      </c>
      <c r="CY145" s="6">
        <f>IF($C145="OK",_xlfn.NUMBERVALUE(Plantilla!CW156),"")</f>
        <v/>
      </c>
      <c r="CZ145" s="82">
        <f>IF($C145="OK",_xlfn.NUMBERVALUE(Plantilla!CX156),"")</f>
        <v/>
      </c>
      <c r="DA145" s="6">
        <f>IF($C145="OK",_xlfn.NUMBERVALUE(Plantilla!CY156),"")</f>
        <v/>
      </c>
      <c r="DB145" s="109">
        <f>IF($C145="OK",_xlfn.NUMBERVALUE(Plantilla!CZ156),"")</f>
        <v/>
      </c>
      <c r="DC145" s="6">
        <f>IF($C145="OK",_xlfn.NUMBERVALUE(Plantilla!DA156),"")</f>
        <v/>
      </c>
      <c r="DD145" s="6">
        <f>IF($C145="OK",TEXT(Plantilla!DB156,"#"),"")</f>
        <v/>
      </c>
      <c r="DE145" s="6">
        <f>IF($C145="OK",_xlfn.NUMBERVALUE(Plantilla!DC156),"")</f>
        <v/>
      </c>
      <c r="DF145" s="4">
        <f>IF($C145="OK",_xlfn.NUMBERVALUE(Plantilla!DD156),"")</f>
        <v/>
      </c>
      <c r="DG145" s="6">
        <f>IF($C145="OK",_xlfn.NUMBERVALUE(Plantilla!DE156),"")</f>
        <v/>
      </c>
      <c r="DH145" s="6">
        <f>IF($C145="OK",_xlfn.NUMBERVALUE(Plantilla!DF156),"")</f>
        <v/>
      </c>
      <c r="DI145" s="6">
        <f>IF($C145="OK",_xlfn.NUMBERVALUE(Plantilla!DG156),"")</f>
        <v/>
      </c>
      <c r="DJ145" s="6">
        <f>IF($C145="OK",_xlfn.NUMBERVALUE(Plantilla!DH156),"")</f>
        <v/>
      </c>
      <c r="DK145" s="6">
        <f>IF($C145="OK",_xlfn.NUMBERVALUE(Plantilla!DI156),"")</f>
        <v/>
      </c>
      <c r="DL145" s="6">
        <f>IF($C145="OK",_xlfn.NUMBERVALUE(Plantilla!DJ156),"")</f>
        <v/>
      </c>
      <c r="DM145" s="6">
        <f>IF($C145="OK",_xlfn.NUMBERVALUE(Plantilla!DK156),"")</f>
        <v/>
      </c>
      <c r="DN145" s="6">
        <f>IF($C145="OK",_xlfn.NUMBERVALUE(Plantilla!DL156),"")</f>
        <v/>
      </c>
      <c r="DO145" s="6">
        <f>IF($C145="OK",_xlfn.NUMBERVALUE(Plantilla!DM156),"")</f>
        <v/>
      </c>
      <c r="DP145" s="6">
        <f>IF($C145="OK",_xlfn.NUMBERVALUE(Plantilla!DN156),"")</f>
        <v/>
      </c>
      <c r="DQ145" s="6">
        <f>IF($C145="OK",_xlfn.NUMBERVALUE(Plantilla!DO156),"")</f>
        <v/>
      </c>
      <c r="DR145" s="6">
        <f>IF($C145="OK",_xlfn.NUMBERVALUE(Plantilla!DP156),"")</f>
        <v/>
      </c>
      <c r="DS145">
        <f>IF($C145="OK",TEXT(Plantilla!DR156,"#"),"")</f>
        <v/>
      </c>
      <c r="DT145" s="6" t="n"/>
    </row>
    <row r="146">
      <c r="A146">
        <f>IF(Plantilla!$I$6="¡Perfecto!, Guarda el archivo y adjúntalo a tu interfaz de Nómina Electrónica","OK","Error")</f>
        <v/>
      </c>
      <c r="B146">
        <f>IF(Plantilla!$I$6="¡Perfecto!, Guarda el archivo y adjúntalo a tu interfaz de Nómina Electrónica",MID(Plantilla!$D$2,SEARCH("V",Plantilla!$D$2),10),"")</f>
        <v/>
      </c>
      <c r="C146">
        <f>Plantilla!C157</f>
        <v/>
      </c>
      <c r="D146">
        <f>IF($C146="OK",Plantilla!B157,"")</f>
        <v/>
      </c>
      <c r="E146">
        <f>IF($C146="OK",
   VLOOKUP(Plantilla!$E$4,'Tablas '!$AP$4:$AT$6,5,FALSE),
"")</f>
        <v/>
      </c>
      <c r="F146">
        <f>IF($C146="OK",TEXT(Plantilla!D157,"#"),"")</f>
        <v/>
      </c>
      <c r="G146">
        <f>IF($C146="OK",
   VLOOKUP(Plantilla!E157,'Tablas '!$B$4:$C$14,2,FALSE),
"")</f>
        <v/>
      </c>
      <c r="H146">
        <f>IF($C146="OK",TEXT(Plantilla!F157,"#"),"")</f>
        <v/>
      </c>
      <c r="I146">
        <f>IF($C146="OK",TEXT(Plantilla!G157,"#"),"")</f>
        <v/>
      </c>
      <c r="J146">
        <f>IF($C146="OK",TEXT(Plantilla!H157,"#"),"")</f>
        <v/>
      </c>
      <c r="K146">
        <f>IF($C146="OK",TEXT(Plantilla!I157,"#"),"")</f>
        <v/>
      </c>
      <c r="L146">
        <f>IF($C146="OK",TEXT(Plantilla!J157,"#"),"")</f>
        <v/>
      </c>
      <c r="M146">
        <f>IF($C146="OK",TEXT(Plantilla!K157,"#"),"")</f>
        <v/>
      </c>
      <c r="N146">
        <f>IF($C146="OK",
   CONCATENATE(YEAR(Plantilla!L157),"-",TEXT(MONTH(Plantilla!L157),"00"),"-",TEXT(DAY(Plantilla!L157),"00")),
"")</f>
        <v/>
      </c>
      <c r="O146">
        <f>IF($C146="OK",_xlfn.NUMBERVALUE(Plantilla!M157),"")</f>
        <v/>
      </c>
      <c r="P146">
        <f>IF($C146="OK",
   IF(Plantilla!N157&lt;&gt;"",
      CONCATENATE(YEAR(Plantilla!N157),"-",TEXT(MONTH(Plantilla!N157),"00"),"-",TEXT(DAY(Plantilla!N157),"00")),
   ""),
"")</f>
        <v/>
      </c>
      <c r="Q146">
        <f>IF($C146="OK",
   VLOOKUP(Plantilla!O157,'Tablas '!$E$4:$F$19,2,FALSE),
"")</f>
        <v/>
      </c>
      <c r="R146">
        <f>IF($C146="OK",
   VLOOKUP(Plantilla!P157,'Tablas '!$H$4:$I$5,2,FALSE),
"")</f>
        <v/>
      </c>
      <c r="S146">
        <f>IF($C146="OK",
   VLOOKUP(Plantilla!Q157,'Tablas '!$K$4:$L$8,2,FALSE),
"")</f>
        <v/>
      </c>
      <c r="T146">
        <f>IF($C146="OK",
   VLOOKUP(Plantilla!R157,'Tablas '!$AE$4:$AF$6,2,FALSE),
"")</f>
        <v/>
      </c>
      <c r="U146">
        <f>IF($C146="OK",
   VLOOKUP(Plantilla!S157,'Tablas '!$AE$4:$AF$6,2,FALSE),
"")</f>
        <v/>
      </c>
      <c r="V146">
        <f>IF($C146="OK",TEXT(Plantilla!T157,"#"),"")</f>
        <v/>
      </c>
      <c r="W146" s="84">
        <f>IF($C146="OK",
   VLOOKUP(Plantilla!U157,'Tablas '!$AM$4:$AN$1126,2,FALSE),
"")</f>
        <v/>
      </c>
      <c r="X146">
        <f>IF($C146="OK",TEXT(Plantilla!V157,"#"),"")</f>
        <v/>
      </c>
      <c r="Y146">
        <f>IF($C146="OK",
   CONCATENATE(YEAR(Plantilla!W157),"-",TEXT(MONTH(Plantilla!W157),"00"),"-",TEXT(DAY(Plantilla!W157),"00")),
"")</f>
        <v/>
      </c>
      <c r="Z146">
        <f>IF($C146="OK",
   CONCATENATE(YEAR(Plantilla!X157),"-",TEXT(MONTH(Plantilla!X157),"00"),"-",TEXT(DAY(Plantilla!X157),"00")),
"")</f>
        <v/>
      </c>
      <c r="AA146">
        <f>IF($C146="OK",
   TEXT(VLOOKUP(Plantilla!Y157,'Tablas '!$Q$4:$R$9,2,FALSE),"#"),
"")</f>
        <v/>
      </c>
      <c r="AB146">
        <f>IF($C146="OK",
   CONCATENATE(YEAR(Plantilla!Z157),"-",TEXT(MONTH(Plantilla!Z157),"00"),"-",TEXT(DAY(Plantilla!Z157),"00")),
"")</f>
        <v/>
      </c>
      <c r="AC146">
        <f>IF($C146="OK",
   TEXT(VLOOKUP(Plantilla!AA157,'Tablas '!$T$4:$U$13,2,FALSE),"#"),
"")</f>
        <v/>
      </c>
      <c r="AD146">
        <f>IF($C146="OK",TEXT(Plantilla!AB157,"#"),"")</f>
        <v/>
      </c>
      <c r="AE146">
        <f>IF($C146="OK",
   IF(Plantilla!AC157&lt;&gt;"",
      TEXT(VLOOKUP(Plantilla!AC157,'Tablas '!$W$4:$X$7,2,FALSE),"#"),
   ""),
"")</f>
        <v/>
      </c>
      <c r="AF146">
        <f>IF($C146="OK",TEXT(Plantilla!AD157,"#"),"")</f>
        <v/>
      </c>
      <c r="AG146" s="6">
        <f>IF($C146="OK",_xlfn.NUMBERVALUE(Plantilla!AE157),"")</f>
        <v/>
      </c>
      <c r="AH146" s="4">
        <f>IF($C146="OK",_xlfn.NUMBERVALUE(Plantilla!AF157),"")</f>
        <v/>
      </c>
      <c r="AI146" s="6">
        <f>IF($C146="OK",_xlfn.NUMBERVALUE(Plantilla!AG157),"")</f>
        <v/>
      </c>
      <c r="AJ146" s="6">
        <f>IF($C146="OK",_xlfn.NUMBERVALUE(Plantilla!AH157),"")</f>
        <v/>
      </c>
      <c r="AK146" s="6">
        <f>IF($C146="OK",_xlfn.NUMBERVALUE(Plantilla!AI157),"")</f>
        <v/>
      </c>
      <c r="AL146" s="6">
        <f>IF($C146="OK",_xlfn.NUMBERVALUE(Plantilla!AJ157),"")</f>
        <v/>
      </c>
      <c r="AM146" s="4">
        <f>IF($C146="OK",_xlfn.NUMBERVALUE(Plantilla!AK157),"")</f>
        <v/>
      </c>
      <c r="AN146" s="6">
        <f>IF($C146="OK",_xlfn.NUMBERVALUE(Plantilla!AL157),"")</f>
        <v/>
      </c>
      <c r="AO146" s="4">
        <f>IF($C146="OK",_xlfn.NUMBERVALUE(Plantilla!AM157),"")</f>
        <v/>
      </c>
      <c r="AP146" s="6">
        <f>IF($C146="OK",_xlfn.NUMBERVALUE(Plantilla!AN157),"")</f>
        <v/>
      </c>
      <c r="AQ146" s="4">
        <f>IF($C146="OK",_xlfn.NUMBERVALUE(Plantilla!AO157),"")</f>
        <v/>
      </c>
      <c r="AR146" s="6">
        <f>IF($C146="OK",_xlfn.NUMBERVALUE(Plantilla!AP157),"")</f>
        <v/>
      </c>
      <c r="AS146" s="4">
        <f>IF($C146="OK",_xlfn.NUMBERVALUE(Plantilla!AQ157),"")</f>
        <v/>
      </c>
      <c r="AT146" s="6">
        <f>IF($C146="OK",_xlfn.NUMBERVALUE(Plantilla!AR157),"")</f>
        <v/>
      </c>
      <c r="AU146" s="4">
        <f>IF($C146="OK",_xlfn.NUMBERVALUE(Plantilla!AS157),"")</f>
        <v/>
      </c>
      <c r="AV146" s="6">
        <f>IF($C146="OK",_xlfn.NUMBERVALUE(Plantilla!AT157),"")</f>
        <v/>
      </c>
      <c r="AW146" s="4">
        <f>IF($C146="OK",_xlfn.NUMBERVALUE(Plantilla!AU157),"")</f>
        <v/>
      </c>
      <c r="AX146" s="6">
        <f>IF($C146="OK",_xlfn.NUMBERVALUE(Plantilla!AV157),"")</f>
        <v/>
      </c>
      <c r="AY146" s="4">
        <f>IF($C146="OK",_xlfn.NUMBERVALUE(Plantilla!AW157),"")</f>
        <v/>
      </c>
      <c r="AZ146" s="6">
        <f>IF($C146="OK",_xlfn.NUMBERVALUE(Plantilla!AX157),"")</f>
        <v/>
      </c>
      <c r="BA146">
        <f>IF($C146="OK",_xlfn.NUMBERVALUE(Plantilla!AY157),"")</f>
        <v/>
      </c>
      <c r="BB146">
        <f>IF($C146="OK",_xlfn.NUMBERVALUE(Plantilla!AZ157),"")</f>
        <v/>
      </c>
      <c r="BC146" s="4">
        <f>IF($C146="OK",_xlfn.NUMBERVALUE(Plantilla!BA157),"")</f>
        <v/>
      </c>
      <c r="BD146" s="6">
        <f>IF($C146="OK",_xlfn.NUMBERVALUE(Plantilla!BB157),"")</f>
        <v/>
      </c>
      <c r="BE146" s="4">
        <f>IF($C146="OK",_xlfn.NUMBERVALUE(Plantilla!BC157),"")</f>
        <v/>
      </c>
      <c r="BF146" s="6">
        <f>IF($C146="OK",_xlfn.NUMBERVALUE(Plantilla!BD157),"")</f>
        <v/>
      </c>
      <c r="BG146" s="4">
        <f>IF($C146="OK",_xlfn.NUMBERVALUE(Plantilla!BE157),"")</f>
        <v/>
      </c>
      <c r="BH146" s="6">
        <f>IF($C146="OK",_xlfn.NUMBERVALUE(Plantilla!BF157),"")</f>
        <v/>
      </c>
      <c r="BI146" s="110">
        <f>IF($C146="OK",_xlfn.NUMBERVALUE(Plantilla!BG157),"")</f>
        <v/>
      </c>
      <c r="BJ146" s="6">
        <f>IF($C146="OK",_xlfn.NUMBERVALUE(Plantilla!BH157),"")</f>
        <v/>
      </c>
      <c r="BK146" s="109">
        <f>IF($C146="OK",_xlfn.NUMBERVALUE(Plantilla!BI157),"")</f>
        <v/>
      </c>
      <c r="BL146" s="6">
        <f>IF($C146="OK",
   IF(Plantilla!BJ157&lt;&gt;"",
      TEXT(VLOOKUP(Plantilla!BJ157,'Tablas '!$Z$4:$AA$6,2,FALSE),"#"),
   ""),
"")</f>
        <v/>
      </c>
      <c r="BM146" s="4">
        <f>IF($C146="OK",_xlfn.NUMBERVALUE(Plantilla!BK157),"")</f>
        <v/>
      </c>
      <c r="BN146" s="4">
        <f>IF($C146="OK",_xlfn.NUMBERVALUE(Plantilla!BL157),"")</f>
        <v/>
      </c>
      <c r="BO146" s="6">
        <f>IF($C146="OK",_xlfn.NUMBERVALUE(Plantilla!BM157),"")</f>
        <v/>
      </c>
      <c r="BP146" s="4">
        <f>IF($C146="OK",_xlfn.NUMBERVALUE(Plantilla!BN157),"")</f>
        <v/>
      </c>
      <c r="BQ146" s="6">
        <f>IF($C146="OK",_xlfn.NUMBERVALUE(Plantilla!BO157),"")</f>
        <v/>
      </c>
      <c r="BR146" s="4">
        <f>IF($C146="OK",_xlfn.NUMBERVALUE(Plantilla!BP157),"")</f>
        <v/>
      </c>
      <c r="BS146" s="6">
        <f>IF($C146="OK",_xlfn.NUMBERVALUE(Plantilla!BQ157),"")</f>
        <v/>
      </c>
      <c r="BT146" s="4">
        <f>IF($C146="OK",_xlfn.NUMBERVALUE(Plantilla!BR157),"")</f>
        <v/>
      </c>
      <c r="BU146" s="6">
        <f>IF($C146="OK",_xlfn.NUMBERVALUE(Plantilla!BS157),"")</f>
        <v/>
      </c>
      <c r="BV146" s="6">
        <f>IF($C146="OK",_xlfn.NUMBERVALUE(Plantilla!BT157),"")</f>
        <v/>
      </c>
      <c r="BW146" s="6">
        <f>IF($C146="OK",_xlfn.NUMBERVALUE(Plantilla!BU157),"")</f>
        <v/>
      </c>
      <c r="BX146" s="6">
        <f>IF($C146="OK",_xlfn.NUMBERVALUE(Plantilla!BV157),"")</f>
        <v/>
      </c>
      <c r="BY146" s="6">
        <f>IF($C146="OK",_xlfn.NUMBERVALUE(Plantilla!BW157),"")</f>
        <v/>
      </c>
      <c r="BZ146" s="6">
        <f>IF($C146="OK",_xlfn.NUMBERVALUE(Plantilla!BX157),"")</f>
        <v/>
      </c>
      <c r="CA146" s="6">
        <f>IF($C146="OK",_xlfn.NUMBERVALUE(Plantilla!BY157),"")</f>
        <v/>
      </c>
      <c r="CB146" s="6">
        <f>IF($C146="OK",_xlfn.NUMBERVALUE(Plantilla!BZ157),"")</f>
        <v/>
      </c>
      <c r="CC146" s="6">
        <f>IF($C146="OK",_xlfn.NUMBERVALUE(Plantilla!CA157),"")</f>
        <v/>
      </c>
      <c r="CD146" s="6">
        <f>IF($C146="OK",_xlfn.NUMBERVALUE(Plantilla!CB157),"")</f>
        <v/>
      </c>
      <c r="CE146" s="6">
        <f>IF($C146="OK",_xlfn.NUMBERVALUE(Plantilla!CC157),"")</f>
        <v/>
      </c>
      <c r="CF146" s="4">
        <f>IF($C146="OK",_xlfn.NUMBERVALUE(Plantilla!CD157),"")</f>
        <v/>
      </c>
      <c r="CG146" s="6">
        <f>IF($C146="OK",_xlfn.NUMBERVALUE(Plantilla!CE157),"")</f>
        <v/>
      </c>
      <c r="CH146" s="6">
        <f>IF($C146="OK",_xlfn.NUMBERVALUE(Plantilla!CF157),"")</f>
        <v/>
      </c>
      <c r="CI146" s="6">
        <f>IF($C146="OK",_xlfn.NUMBERVALUE(Plantilla!CG157),"")</f>
        <v/>
      </c>
      <c r="CJ146" s="6">
        <f>IF($C146="OK",_xlfn.NUMBERVALUE(Plantilla!CH157),"")</f>
        <v/>
      </c>
      <c r="CK146" s="6">
        <f>IF($C146="OK",_xlfn.NUMBERVALUE(Plantilla!CI157),"")</f>
        <v/>
      </c>
      <c r="CL146" s="6">
        <f>IF($C146="OK",_xlfn.NUMBERVALUE(Plantilla!CJ157),"")</f>
        <v/>
      </c>
      <c r="CM146">
        <f>IF($C146="OK",TEXT(Plantilla!CK157,"#"),"")</f>
        <v/>
      </c>
      <c r="CN146" s="6">
        <f>IF($C146="OK",_xlfn.NUMBERVALUE(Plantilla!CL157),"")</f>
        <v/>
      </c>
      <c r="CO146" s="6">
        <f>IF($C146="OK",_xlfn.NUMBERVALUE(Plantilla!CM157),"")</f>
        <v/>
      </c>
      <c r="CP146" s="110">
        <f>IF($C146="OK",_xlfn.NUMBERVALUE(Plantilla!CN157),"")</f>
        <v/>
      </c>
      <c r="CQ146" s="6">
        <f>IF($C146="OK",_xlfn.NUMBERVALUE(Plantilla!CO157),"")</f>
        <v/>
      </c>
      <c r="CR146" s="109">
        <f>IF($C146="OK",_xlfn.NUMBERVALUE(Plantilla!CP157),"")</f>
        <v/>
      </c>
      <c r="CS146" s="110">
        <f>IF($C146="OK",_xlfn.NUMBERVALUE(Plantilla!CQ157),"")</f>
        <v/>
      </c>
      <c r="CT146" s="6">
        <f>IF($C146="OK",_xlfn.NUMBERVALUE(Plantilla!CR157),"")</f>
        <v/>
      </c>
      <c r="CU146" s="109">
        <f>IF($C146="OK",_xlfn.NUMBERVALUE(Plantilla!CS157),"")</f>
        <v/>
      </c>
      <c r="CV146" s="110">
        <f>IF($C146="OK",_xlfn.NUMBERVALUE(Plantilla!CT157),"")</f>
        <v/>
      </c>
      <c r="CW146" s="6">
        <f>IF($C146="OK",_xlfn.NUMBERVALUE(Plantilla!CU157),"")</f>
        <v/>
      </c>
      <c r="CX146" s="82">
        <f>IF($C146="OK",_xlfn.NUMBERVALUE(Plantilla!CV157),"")</f>
        <v/>
      </c>
      <c r="CY146" s="6">
        <f>IF($C146="OK",_xlfn.NUMBERVALUE(Plantilla!CW157),"")</f>
        <v/>
      </c>
      <c r="CZ146" s="82">
        <f>IF($C146="OK",_xlfn.NUMBERVALUE(Plantilla!CX157),"")</f>
        <v/>
      </c>
      <c r="DA146" s="6">
        <f>IF($C146="OK",_xlfn.NUMBERVALUE(Plantilla!CY157),"")</f>
        <v/>
      </c>
      <c r="DB146" s="109">
        <f>IF($C146="OK",_xlfn.NUMBERVALUE(Plantilla!CZ157),"")</f>
        <v/>
      </c>
      <c r="DC146" s="6">
        <f>IF($C146="OK",_xlfn.NUMBERVALUE(Plantilla!DA157),"")</f>
        <v/>
      </c>
      <c r="DD146" s="6">
        <f>IF($C146="OK",TEXT(Plantilla!DB157,"#"),"")</f>
        <v/>
      </c>
      <c r="DE146" s="6">
        <f>IF($C146="OK",_xlfn.NUMBERVALUE(Plantilla!DC157),"")</f>
        <v/>
      </c>
      <c r="DF146" s="4">
        <f>IF($C146="OK",_xlfn.NUMBERVALUE(Plantilla!DD157),"")</f>
        <v/>
      </c>
      <c r="DG146" s="6">
        <f>IF($C146="OK",_xlfn.NUMBERVALUE(Plantilla!DE157),"")</f>
        <v/>
      </c>
      <c r="DH146" s="6">
        <f>IF($C146="OK",_xlfn.NUMBERVALUE(Plantilla!DF157),"")</f>
        <v/>
      </c>
      <c r="DI146" s="6">
        <f>IF($C146="OK",_xlfn.NUMBERVALUE(Plantilla!DG157),"")</f>
        <v/>
      </c>
      <c r="DJ146" s="6">
        <f>IF($C146="OK",_xlfn.NUMBERVALUE(Plantilla!DH157),"")</f>
        <v/>
      </c>
      <c r="DK146" s="6">
        <f>IF($C146="OK",_xlfn.NUMBERVALUE(Plantilla!DI157),"")</f>
        <v/>
      </c>
      <c r="DL146" s="6">
        <f>IF($C146="OK",_xlfn.NUMBERVALUE(Plantilla!DJ157),"")</f>
        <v/>
      </c>
      <c r="DM146" s="6">
        <f>IF($C146="OK",_xlfn.NUMBERVALUE(Plantilla!DK157),"")</f>
        <v/>
      </c>
      <c r="DN146" s="6">
        <f>IF($C146="OK",_xlfn.NUMBERVALUE(Plantilla!DL157),"")</f>
        <v/>
      </c>
      <c r="DO146" s="6">
        <f>IF($C146="OK",_xlfn.NUMBERVALUE(Plantilla!DM157),"")</f>
        <v/>
      </c>
      <c r="DP146" s="6">
        <f>IF($C146="OK",_xlfn.NUMBERVALUE(Plantilla!DN157),"")</f>
        <v/>
      </c>
      <c r="DQ146" s="6">
        <f>IF($C146="OK",_xlfn.NUMBERVALUE(Plantilla!DO157),"")</f>
        <v/>
      </c>
      <c r="DR146" s="6">
        <f>IF($C146="OK",_xlfn.NUMBERVALUE(Plantilla!DP157),"")</f>
        <v/>
      </c>
      <c r="DS146">
        <f>IF($C146="OK",TEXT(Plantilla!DR157,"#"),"")</f>
        <v/>
      </c>
      <c r="DT146" s="6" t="n"/>
    </row>
    <row r="147">
      <c r="A147">
        <f>IF(Plantilla!$I$6="¡Perfecto!, Guarda el archivo y adjúntalo a tu interfaz de Nómina Electrónica","OK","Error")</f>
        <v/>
      </c>
      <c r="B147">
        <f>IF(Plantilla!$I$6="¡Perfecto!, Guarda el archivo y adjúntalo a tu interfaz de Nómina Electrónica",MID(Plantilla!$D$2,SEARCH("V",Plantilla!$D$2),10),"")</f>
        <v/>
      </c>
      <c r="C147">
        <f>Plantilla!C158</f>
        <v/>
      </c>
      <c r="D147">
        <f>IF($C147="OK",Plantilla!B158,"")</f>
        <v/>
      </c>
      <c r="E147">
        <f>IF($C147="OK",
   VLOOKUP(Plantilla!$E$4,'Tablas '!$AP$4:$AT$6,5,FALSE),
"")</f>
        <v/>
      </c>
      <c r="F147">
        <f>IF($C147="OK",TEXT(Plantilla!D158,"#"),"")</f>
        <v/>
      </c>
      <c r="G147">
        <f>IF($C147="OK",
   VLOOKUP(Plantilla!E158,'Tablas '!$B$4:$C$14,2,FALSE),
"")</f>
        <v/>
      </c>
      <c r="H147">
        <f>IF($C147="OK",TEXT(Plantilla!F158,"#"),"")</f>
        <v/>
      </c>
      <c r="I147">
        <f>IF($C147="OK",TEXT(Plantilla!G158,"#"),"")</f>
        <v/>
      </c>
      <c r="J147">
        <f>IF($C147="OK",TEXT(Plantilla!H158,"#"),"")</f>
        <v/>
      </c>
      <c r="K147">
        <f>IF($C147="OK",TEXT(Plantilla!I158,"#"),"")</f>
        <v/>
      </c>
      <c r="L147">
        <f>IF($C147="OK",TEXT(Plantilla!J158,"#"),"")</f>
        <v/>
      </c>
      <c r="M147">
        <f>IF($C147="OK",TEXT(Plantilla!K158,"#"),"")</f>
        <v/>
      </c>
      <c r="N147">
        <f>IF($C147="OK",
   CONCATENATE(YEAR(Plantilla!L158),"-",TEXT(MONTH(Plantilla!L158),"00"),"-",TEXT(DAY(Plantilla!L158),"00")),
"")</f>
        <v/>
      </c>
      <c r="O147">
        <f>IF($C147="OK",_xlfn.NUMBERVALUE(Plantilla!M158),"")</f>
        <v/>
      </c>
      <c r="P147">
        <f>IF($C147="OK",
   IF(Plantilla!N158&lt;&gt;"",
      CONCATENATE(YEAR(Plantilla!N158),"-",TEXT(MONTH(Plantilla!N158),"00"),"-",TEXT(DAY(Plantilla!N158),"00")),
   ""),
"")</f>
        <v/>
      </c>
      <c r="Q147">
        <f>IF($C147="OK",
   VLOOKUP(Plantilla!O158,'Tablas '!$E$4:$F$19,2,FALSE),
"")</f>
        <v/>
      </c>
      <c r="R147">
        <f>IF($C147="OK",
   VLOOKUP(Plantilla!P158,'Tablas '!$H$4:$I$5,2,FALSE),
"")</f>
        <v/>
      </c>
      <c r="S147">
        <f>IF($C147="OK",
   VLOOKUP(Plantilla!Q158,'Tablas '!$K$4:$L$8,2,FALSE),
"")</f>
        <v/>
      </c>
      <c r="T147">
        <f>IF($C147="OK",
   VLOOKUP(Plantilla!R158,'Tablas '!$AE$4:$AF$6,2,FALSE),
"")</f>
        <v/>
      </c>
      <c r="U147">
        <f>IF($C147="OK",
   VLOOKUP(Plantilla!S158,'Tablas '!$AE$4:$AF$6,2,FALSE),
"")</f>
        <v/>
      </c>
      <c r="V147">
        <f>IF($C147="OK",TEXT(Plantilla!T158,"#"),"")</f>
        <v/>
      </c>
      <c r="W147" s="84">
        <f>IF($C147="OK",
   VLOOKUP(Plantilla!U158,'Tablas '!$AM$4:$AN$1126,2,FALSE),
"")</f>
        <v/>
      </c>
      <c r="X147">
        <f>IF($C147="OK",TEXT(Plantilla!V158,"#"),"")</f>
        <v/>
      </c>
      <c r="Y147">
        <f>IF($C147="OK",
   CONCATENATE(YEAR(Plantilla!W158),"-",TEXT(MONTH(Plantilla!W158),"00"),"-",TEXT(DAY(Plantilla!W158),"00")),
"")</f>
        <v/>
      </c>
      <c r="Z147">
        <f>IF($C147="OK",
   CONCATENATE(YEAR(Plantilla!X158),"-",TEXT(MONTH(Plantilla!X158),"00"),"-",TEXT(DAY(Plantilla!X158),"00")),
"")</f>
        <v/>
      </c>
      <c r="AA147">
        <f>IF($C147="OK",
   TEXT(VLOOKUP(Plantilla!Y158,'Tablas '!$Q$4:$R$9,2,FALSE),"#"),
"")</f>
        <v/>
      </c>
      <c r="AB147">
        <f>IF($C147="OK",
   CONCATENATE(YEAR(Plantilla!Z158),"-",TEXT(MONTH(Plantilla!Z158),"00"),"-",TEXT(DAY(Plantilla!Z158),"00")),
"")</f>
        <v/>
      </c>
      <c r="AC147">
        <f>IF($C147="OK",
   TEXT(VLOOKUP(Plantilla!AA158,'Tablas '!$T$4:$U$13,2,FALSE),"#"),
"")</f>
        <v/>
      </c>
      <c r="AD147">
        <f>IF($C147="OK",TEXT(Plantilla!AB158,"#"),"")</f>
        <v/>
      </c>
      <c r="AE147">
        <f>IF($C147="OK",
   IF(Plantilla!AC158&lt;&gt;"",
      TEXT(VLOOKUP(Plantilla!AC158,'Tablas '!$W$4:$X$7,2,FALSE),"#"),
   ""),
"")</f>
        <v/>
      </c>
      <c r="AF147">
        <f>IF($C147="OK",TEXT(Plantilla!AD158,"#"),"")</f>
        <v/>
      </c>
      <c r="AG147" s="6">
        <f>IF($C147="OK",_xlfn.NUMBERVALUE(Plantilla!AE158),"")</f>
        <v/>
      </c>
      <c r="AH147" s="4">
        <f>IF($C147="OK",_xlfn.NUMBERVALUE(Plantilla!AF158),"")</f>
        <v/>
      </c>
      <c r="AI147" s="6">
        <f>IF($C147="OK",_xlfn.NUMBERVALUE(Plantilla!AG158),"")</f>
        <v/>
      </c>
      <c r="AJ147" s="6">
        <f>IF($C147="OK",_xlfn.NUMBERVALUE(Plantilla!AH158),"")</f>
        <v/>
      </c>
      <c r="AK147" s="6">
        <f>IF($C147="OK",_xlfn.NUMBERVALUE(Plantilla!AI158),"")</f>
        <v/>
      </c>
      <c r="AL147" s="6">
        <f>IF($C147="OK",_xlfn.NUMBERVALUE(Plantilla!AJ158),"")</f>
        <v/>
      </c>
      <c r="AM147" s="4">
        <f>IF($C147="OK",_xlfn.NUMBERVALUE(Plantilla!AK158),"")</f>
        <v/>
      </c>
      <c r="AN147" s="6">
        <f>IF($C147="OK",_xlfn.NUMBERVALUE(Plantilla!AL158),"")</f>
        <v/>
      </c>
      <c r="AO147" s="4">
        <f>IF($C147="OK",_xlfn.NUMBERVALUE(Plantilla!AM158),"")</f>
        <v/>
      </c>
      <c r="AP147" s="6">
        <f>IF($C147="OK",_xlfn.NUMBERVALUE(Plantilla!AN158),"")</f>
        <v/>
      </c>
      <c r="AQ147" s="4">
        <f>IF($C147="OK",_xlfn.NUMBERVALUE(Plantilla!AO158),"")</f>
        <v/>
      </c>
      <c r="AR147" s="6">
        <f>IF($C147="OK",_xlfn.NUMBERVALUE(Plantilla!AP158),"")</f>
        <v/>
      </c>
      <c r="AS147" s="4">
        <f>IF($C147="OK",_xlfn.NUMBERVALUE(Plantilla!AQ158),"")</f>
        <v/>
      </c>
      <c r="AT147" s="6">
        <f>IF($C147="OK",_xlfn.NUMBERVALUE(Plantilla!AR158),"")</f>
        <v/>
      </c>
      <c r="AU147" s="4">
        <f>IF($C147="OK",_xlfn.NUMBERVALUE(Plantilla!AS158),"")</f>
        <v/>
      </c>
      <c r="AV147" s="6">
        <f>IF($C147="OK",_xlfn.NUMBERVALUE(Plantilla!AT158),"")</f>
        <v/>
      </c>
      <c r="AW147" s="4">
        <f>IF($C147="OK",_xlfn.NUMBERVALUE(Plantilla!AU158),"")</f>
        <v/>
      </c>
      <c r="AX147" s="6">
        <f>IF($C147="OK",_xlfn.NUMBERVALUE(Plantilla!AV158),"")</f>
        <v/>
      </c>
      <c r="AY147" s="4">
        <f>IF($C147="OK",_xlfn.NUMBERVALUE(Plantilla!AW158),"")</f>
        <v/>
      </c>
      <c r="AZ147" s="6">
        <f>IF($C147="OK",_xlfn.NUMBERVALUE(Plantilla!AX158),"")</f>
        <v/>
      </c>
      <c r="BA147">
        <f>IF($C147="OK",_xlfn.NUMBERVALUE(Plantilla!AY158),"")</f>
        <v/>
      </c>
      <c r="BB147">
        <f>IF($C147="OK",_xlfn.NUMBERVALUE(Plantilla!AZ158),"")</f>
        <v/>
      </c>
      <c r="BC147" s="4">
        <f>IF($C147="OK",_xlfn.NUMBERVALUE(Plantilla!BA158),"")</f>
        <v/>
      </c>
      <c r="BD147" s="6">
        <f>IF($C147="OK",_xlfn.NUMBERVALUE(Plantilla!BB158),"")</f>
        <v/>
      </c>
      <c r="BE147" s="4">
        <f>IF($C147="OK",_xlfn.NUMBERVALUE(Plantilla!BC158),"")</f>
        <v/>
      </c>
      <c r="BF147" s="6">
        <f>IF($C147="OK",_xlfn.NUMBERVALUE(Plantilla!BD158),"")</f>
        <v/>
      </c>
      <c r="BG147" s="4">
        <f>IF($C147="OK",_xlfn.NUMBERVALUE(Plantilla!BE158),"")</f>
        <v/>
      </c>
      <c r="BH147" s="6">
        <f>IF($C147="OK",_xlfn.NUMBERVALUE(Plantilla!BF158),"")</f>
        <v/>
      </c>
      <c r="BI147" s="110">
        <f>IF($C147="OK",_xlfn.NUMBERVALUE(Plantilla!BG158),"")</f>
        <v/>
      </c>
      <c r="BJ147" s="6">
        <f>IF($C147="OK",_xlfn.NUMBERVALUE(Plantilla!BH158),"")</f>
        <v/>
      </c>
      <c r="BK147" s="109">
        <f>IF($C147="OK",_xlfn.NUMBERVALUE(Plantilla!BI158),"")</f>
        <v/>
      </c>
      <c r="BL147" s="6">
        <f>IF($C147="OK",
   IF(Plantilla!BJ158&lt;&gt;"",
      TEXT(VLOOKUP(Plantilla!BJ158,'Tablas '!$Z$4:$AA$6,2,FALSE),"#"),
   ""),
"")</f>
        <v/>
      </c>
      <c r="BM147" s="4">
        <f>IF($C147="OK",_xlfn.NUMBERVALUE(Plantilla!BK158),"")</f>
        <v/>
      </c>
      <c r="BN147" s="4">
        <f>IF($C147="OK",_xlfn.NUMBERVALUE(Plantilla!BL158),"")</f>
        <v/>
      </c>
      <c r="BO147" s="6">
        <f>IF($C147="OK",_xlfn.NUMBERVALUE(Plantilla!BM158),"")</f>
        <v/>
      </c>
      <c r="BP147" s="4">
        <f>IF($C147="OK",_xlfn.NUMBERVALUE(Plantilla!BN158),"")</f>
        <v/>
      </c>
      <c r="BQ147" s="6">
        <f>IF($C147="OK",_xlfn.NUMBERVALUE(Plantilla!BO158),"")</f>
        <v/>
      </c>
      <c r="BR147" s="4">
        <f>IF($C147="OK",_xlfn.NUMBERVALUE(Plantilla!BP158),"")</f>
        <v/>
      </c>
      <c r="BS147" s="6">
        <f>IF($C147="OK",_xlfn.NUMBERVALUE(Plantilla!BQ158),"")</f>
        <v/>
      </c>
      <c r="BT147" s="4">
        <f>IF($C147="OK",_xlfn.NUMBERVALUE(Plantilla!BR158),"")</f>
        <v/>
      </c>
      <c r="BU147" s="6">
        <f>IF($C147="OK",_xlfn.NUMBERVALUE(Plantilla!BS158),"")</f>
        <v/>
      </c>
      <c r="BV147" s="6">
        <f>IF($C147="OK",_xlfn.NUMBERVALUE(Plantilla!BT158),"")</f>
        <v/>
      </c>
      <c r="BW147" s="6">
        <f>IF($C147="OK",_xlfn.NUMBERVALUE(Plantilla!BU158),"")</f>
        <v/>
      </c>
      <c r="BX147" s="6">
        <f>IF($C147="OK",_xlfn.NUMBERVALUE(Plantilla!BV158),"")</f>
        <v/>
      </c>
      <c r="BY147" s="6">
        <f>IF($C147="OK",_xlfn.NUMBERVALUE(Plantilla!BW158),"")</f>
        <v/>
      </c>
      <c r="BZ147" s="6">
        <f>IF($C147="OK",_xlfn.NUMBERVALUE(Plantilla!BX158),"")</f>
        <v/>
      </c>
      <c r="CA147" s="6">
        <f>IF($C147="OK",_xlfn.NUMBERVALUE(Plantilla!BY158),"")</f>
        <v/>
      </c>
      <c r="CB147" s="6">
        <f>IF($C147="OK",_xlfn.NUMBERVALUE(Plantilla!BZ158),"")</f>
        <v/>
      </c>
      <c r="CC147" s="6">
        <f>IF($C147="OK",_xlfn.NUMBERVALUE(Plantilla!CA158),"")</f>
        <v/>
      </c>
      <c r="CD147" s="6">
        <f>IF($C147="OK",_xlfn.NUMBERVALUE(Plantilla!CB158),"")</f>
        <v/>
      </c>
      <c r="CE147" s="6">
        <f>IF($C147="OK",_xlfn.NUMBERVALUE(Plantilla!CC158),"")</f>
        <v/>
      </c>
      <c r="CF147" s="4">
        <f>IF($C147="OK",_xlfn.NUMBERVALUE(Plantilla!CD158),"")</f>
        <v/>
      </c>
      <c r="CG147" s="6">
        <f>IF($C147="OK",_xlfn.NUMBERVALUE(Plantilla!CE158),"")</f>
        <v/>
      </c>
      <c r="CH147" s="6">
        <f>IF($C147="OK",_xlfn.NUMBERVALUE(Plantilla!CF158),"")</f>
        <v/>
      </c>
      <c r="CI147" s="6">
        <f>IF($C147="OK",_xlfn.NUMBERVALUE(Plantilla!CG158),"")</f>
        <v/>
      </c>
      <c r="CJ147" s="6">
        <f>IF($C147="OK",_xlfn.NUMBERVALUE(Plantilla!CH158),"")</f>
        <v/>
      </c>
      <c r="CK147" s="6">
        <f>IF($C147="OK",_xlfn.NUMBERVALUE(Plantilla!CI158),"")</f>
        <v/>
      </c>
      <c r="CL147" s="6">
        <f>IF($C147="OK",_xlfn.NUMBERVALUE(Plantilla!CJ158),"")</f>
        <v/>
      </c>
      <c r="CM147">
        <f>IF($C147="OK",TEXT(Plantilla!CK158,"#"),"")</f>
        <v/>
      </c>
      <c r="CN147" s="6">
        <f>IF($C147="OK",_xlfn.NUMBERVALUE(Plantilla!CL158),"")</f>
        <v/>
      </c>
      <c r="CO147" s="6">
        <f>IF($C147="OK",_xlfn.NUMBERVALUE(Plantilla!CM158),"")</f>
        <v/>
      </c>
      <c r="CP147" s="110">
        <f>IF($C147="OK",_xlfn.NUMBERVALUE(Plantilla!CN158),"")</f>
        <v/>
      </c>
      <c r="CQ147" s="6">
        <f>IF($C147="OK",_xlfn.NUMBERVALUE(Plantilla!CO158),"")</f>
        <v/>
      </c>
      <c r="CR147" s="109">
        <f>IF($C147="OK",_xlfn.NUMBERVALUE(Plantilla!CP158),"")</f>
        <v/>
      </c>
      <c r="CS147" s="110">
        <f>IF($C147="OK",_xlfn.NUMBERVALUE(Plantilla!CQ158),"")</f>
        <v/>
      </c>
      <c r="CT147" s="6">
        <f>IF($C147="OK",_xlfn.NUMBERVALUE(Plantilla!CR158),"")</f>
        <v/>
      </c>
      <c r="CU147" s="109">
        <f>IF($C147="OK",_xlfn.NUMBERVALUE(Plantilla!CS158),"")</f>
        <v/>
      </c>
      <c r="CV147" s="110">
        <f>IF($C147="OK",_xlfn.NUMBERVALUE(Plantilla!CT158),"")</f>
        <v/>
      </c>
      <c r="CW147" s="6">
        <f>IF($C147="OK",_xlfn.NUMBERVALUE(Plantilla!CU158),"")</f>
        <v/>
      </c>
      <c r="CX147" s="82">
        <f>IF($C147="OK",_xlfn.NUMBERVALUE(Plantilla!CV158),"")</f>
        <v/>
      </c>
      <c r="CY147" s="6">
        <f>IF($C147="OK",_xlfn.NUMBERVALUE(Plantilla!CW158),"")</f>
        <v/>
      </c>
      <c r="CZ147" s="82">
        <f>IF($C147="OK",_xlfn.NUMBERVALUE(Plantilla!CX158),"")</f>
        <v/>
      </c>
      <c r="DA147" s="6">
        <f>IF($C147="OK",_xlfn.NUMBERVALUE(Plantilla!CY158),"")</f>
        <v/>
      </c>
      <c r="DB147" s="109">
        <f>IF($C147="OK",_xlfn.NUMBERVALUE(Plantilla!CZ158),"")</f>
        <v/>
      </c>
      <c r="DC147" s="6">
        <f>IF($C147="OK",_xlfn.NUMBERVALUE(Plantilla!DA158),"")</f>
        <v/>
      </c>
      <c r="DD147" s="6">
        <f>IF($C147="OK",TEXT(Plantilla!DB158,"#"),"")</f>
        <v/>
      </c>
      <c r="DE147" s="6">
        <f>IF($C147="OK",_xlfn.NUMBERVALUE(Plantilla!DC158),"")</f>
        <v/>
      </c>
      <c r="DF147" s="4">
        <f>IF($C147="OK",_xlfn.NUMBERVALUE(Plantilla!DD158),"")</f>
        <v/>
      </c>
      <c r="DG147" s="6">
        <f>IF($C147="OK",_xlfn.NUMBERVALUE(Plantilla!DE158),"")</f>
        <v/>
      </c>
      <c r="DH147" s="6">
        <f>IF($C147="OK",_xlfn.NUMBERVALUE(Plantilla!DF158),"")</f>
        <v/>
      </c>
      <c r="DI147" s="6">
        <f>IF($C147="OK",_xlfn.NUMBERVALUE(Plantilla!DG158),"")</f>
        <v/>
      </c>
      <c r="DJ147" s="6">
        <f>IF($C147="OK",_xlfn.NUMBERVALUE(Plantilla!DH158),"")</f>
        <v/>
      </c>
      <c r="DK147" s="6">
        <f>IF($C147="OK",_xlfn.NUMBERVALUE(Plantilla!DI158),"")</f>
        <v/>
      </c>
      <c r="DL147" s="6">
        <f>IF($C147="OK",_xlfn.NUMBERVALUE(Plantilla!DJ158),"")</f>
        <v/>
      </c>
      <c r="DM147" s="6">
        <f>IF($C147="OK",_xlfn.NUMBERVALUE(Plantilla!DK158),"")</f>
        <v/>
      </c>
      <c r="DN147" s="6">
        <f>IF($C147="OK",_xlfn.NUMBERVALUE(Plantilla!DL158),"")</f>
        <v/>
      </c>
      <c r="DO147" s="6">
        <f>IF($C147="OK",_xlfn.NUMBERVALUE(Plantilla!DM158),"")</f>
        <v/>
      </c>
      <c r="DP147" s="6">
        <f>IF($C147="OK",_xlfn.NUMBERVALUE(Plantilla!DN158),"")</f>
        <v/>
      </c>
      <c r="DQ147" s="6">
        <f>IF($C147="OK",_xlfn.NUMBERVALUE(Plantilla!DO158),"")</f>
        <v/>
      </c>
      <c r="DR147" s="6">
        <f>IF($C147="OK",_xlfn.NUMBERVALUE(Plantilla!DP158),"")</f>
        <v/>
      </c>
      <c r="DS147">
        <f>IF($C147="OK",TEXT(Plantilla!DR158,"#"),"")</f>
        <v/>
      </c>
      <c r="DT147" s="6" t="n"/>
    </row>
    <row r="148">
      <c r="A148">
        <f>IF(Plantilla!$I$6="¡Perfecto!, Guarda el archivo y adjúntalo a tu interfaz de Nómina Electrónica","OK","Error")</f>
        <v/>
      </c>
      <c r="B148">
        <f>IF(Plantilla!$I$6="¡Perfecto!, Guarda el archivo y adjúntalo a tu interfaz de Nómina Electrónica",MID(Plantilla!$D$2,SEARCH("V",Plantilla!$D$2),10),"")</f>
        <v/>
      </c>
      <c r="C148">
        <f>Plantilla!C159</f>
        <v/>
      </c>
      <c r="D148">
        <f>IF($C148="OK",Plantilla!B159,"")</f>
        <v/>
      </c>
      <c r="E148">
        <f>IF($C148="OK",
   VLOOKUP(Plantilla!$E$4,'Tablas '!$AP$4:$AT$6,5,FALSE),
"")</f>
        <v/>
      </c>
      <c r="F148">
        <f>IF($C148="OK",TEXT(Plantilla!D159,"#"),"")</f>
        <v/>
      </c>
      <c r="G148">
        <f>IF($C148="OK",
   VLOOKUP(Plantilla!E159,'Tablas '!$B$4:$C$14,2,FALSE),
"")</f>
        <v/>
      </c>
      <c r="H148">
        <f>IF($C148="OK",TEXT(Plantilla!F159,"#"),"")</f>
        <v/>
      </c>
      <c r="I148">
        <f>IF($C148="OK",TEXT(Plantilla!G159,"#"),"")</f>
        <v/>
      </c>
      <c r="J148">
        <f>IF($C148="OK",TEXT(Plantilla!H159,"#"),"")</f>
        <v/>
      </c>
      <c r="K148">
        <f>IF($C148="OK",TEXT(Plantilla!I159,"#"),"")</f>
        <v/>
      </c>
      <c r="L148">
        <f>IF($C148="OK",TEXT(Plantilla!J159,"#"),"")</f>
        <v/>
      </c>
      <c r="M148">
        <f>IF($C148="OK",TEXT(Plantilla!K159,"#"),"")</f>
        <v/>
      </c>
      <c r="N148">
        <f>IF($C148="OK",
   CONCATENATE(YEAR(Plantilla!L159),"-",TEXT(MONTH(Plantilla!L159),"00"),"-",TEXT(DAY(Plantilla!L159),"00")),
"")</f>
        <v/>
      </c>
      <c r="O148">
        <f>IF($C148="OK",_xlfn.NUMBERVALUE(Plantilla!M159),"")</f>
        <v/>
      </c>
      <c r="P148">
        <f>IF($C148="OK",
   IF(Plantilla!N159&lt;&gt;"",
      CONCATENATE(YEAR(Plantilla!N159),"-",TEXT(MONTH(Plantilla!N159),"00"),"-",TEXT(DAY(Plantilla!N159),"00")),
   ""),
"")</f>
        <v/>
      </c>
      <c r="Q148">
        <f>IF($C148="OK",
   VLOOKUP(Plantilla!O159,'Tablas '!$E$4:$F$19,2,FALSE),
"")</f>
        <v/>
      </c>
      <c r="R148">
        <f>IF($C148="OK",
   VLOOKUP(Plantilla!P159,'Tablas '!$H$4:$I$5,2,FALSE),
"")</f>
        <v/>
      </c>
      <c r="S148">
        <f>IF($C148="OK",
   VLOOKUP(Plantilla!Q159,'Tablas '!$K$4:$L$8,2,FALSE),
"")</f>
        <v/>
      </c>
      <c r="T148">
        <f>IF($C148="OK",
   VLOOKUP(Plantilla!R159,'Tablas '!$AE$4:$AF$6,2,FALSE),
"")</f>
        <v/>
      </c>
      <c r="U148">
        <f>IF($C148="OK",
   VLOOKUP(Plantilla!S159,'Tablas '!$AE$4:$AF$6,2,FALSE),
"")</f>
        <v/>
      </c>
      <c r="V148">
        <f>IF($C148="OK",TEXT(Plantilla!T159,"#"),"")</f>
        <v/>
      </c>
      <c r="W148" s="84">
        <f>IF($C148="OK",
   VLOOKUP(Plantilla!U159,'Tablas '!$AM$4:$AN$1126,2,FALSE),
"")</f>
        <v/>
      </c>
      <c r="X148">
        <f>IF($C148="OK",TEXT(Plantilla!V159,"#"),"")</f>
        <v/>
      </c>
      <c r="Y148">
        <f>IF($C148="OK",
   CONCATENATE(YEAR(Plantilla!W159),"-",TEXT(MONTH(Plantilla!W159),"00"),"-",TEXT(DAY(Plantilla!W159),"00")),
"")</f>
        <v/>
      </c>
      <c r="Z148">
        <f>IF($C148="OK",
   CONCATENATE(YEAR(Plantilla!X159),"-",TEXT(MONTH(Plantilla!X159),"00"),"-",TEXT(DAY(Plantilla!X159),"00")),
"")</f>
        <v/>
      </c>
      <c r="AA148">
        <f>IF($C148="OK",
   TEXT(VLOOKUP(Plantilla!Y159,'Tablas '!$Q$4:$R$9,2,FALSE),"#"),
"")</f>
        <v/>
      </c>
      <c r="AB148">
        <f>IF($C148="OK",
   CONCATENATE(YEAR(Plantilla!Z159),"-",TEXT(MONTH(Plantilla!Z159),"00"),"-",TEXT(DAY(Plantilla!Z159),"00")),
"")</f>
        <v/>
      </c>
      <c r="AC148">
        <f>IF($C148="OK",
   TEXT(VLOOKUP(Plantilla!AA159,'Tablas '!$T$4:$U$13,2,FALSE),"#"),
"")</f>
        <v/>
      </c>
      <c r="AD148">
        <f>IF($C148="OK",TEXT(Plantilla!AB159,"#"),"")</f>
        <v/>
      </c>
      <c r="AE148">
        <f>IF($C148="OK",
   IF(Plantilla!AC159&lt;&gt;"",
      TEXT(VLOOKUP(Plantilla!AC159,'Tablas '!$W$4:$X$7,2,FALSE),"#"),
   ""),
"")</f>
        <v/>
      </c>
      <c r="AF148">
        <f>IF($C148="OK",TEXT(Plantilla!AD159,"#"),"")</f>
        <v/>
      </c>
      <c r="AG148" s="6">
        <f>IF($C148="OK",_xlfn.NUMBERVALUE(Plantilla!AE159),"")</f>
        <v/>
      </c>
      <c r="AH148" s="4">
        <f>IF($C148="OK",_xlfn.NUMBERVALUE(Plantilla!AF159),"")</f>
        <v/>
      </c>
      <c r="AI148" s="6">
        <f>IF($C148="OK",_xlfn.NUMBERVALUE(Plantilla!AG159),"")</f>
        <v/>
      </c>
      <c r="AJ148" s="6">
        <f>IF($C148="OK",_xlfn.NUMBERVALUE(Plantilla!AH159),"")</f>
        <v/>
      </c>
      <c r="AK148" s="6">
        <f>IF($C148="OK",_xlfn.NUMBERVALUE(Plantilla!AI159),"")</f>
        <v/>
      </c>
      <c r="AL148" s="6">
        <f>IF($C148="OK",_xlfn.NUMBERVALUE(Plantilla!AJ159),"")</f>
        <v/>
      </c>
      <c r="AM148" s="4">
        <f>IF($C148="OK",_xlfn.NUMBERVALUE(Plantilla!AK159),"")</f>
        <v/>
      </c>
      <c r="AN148" s="6">
        <f>IF($C148="OK",_xlfn.NUMBERVALUE(Plantilla!AL159),"")</f>
        <v/>
      </c>
      <c r="AO148" s="4">
        <f>IF($C148="OK",_xlfn.NUMBERVALUE(Plantilla!AM159),"")</f>
        <v/>
      </c>
      <c r="AP148" s="6">
        <f>IF($C148="OK",_xlfn.NUMBERVALUE(Plantilla!AN159),"")</f>
        <v/>
      </c>
      <c r="AQ148" s="4">
        <f>IF($C148="OK",_xlfn.NUMBERVALUE(Plantilla!AO159),"")</f>
        <v/>
      </c>
      <c r="AR148" s="6">
        <f>IF($C148="OK",_xlfn.NUMBERVALUE(Plantilla!AP159),"")</f>
        <v/>
      </c>
      <c r="AS148" s="4">
        <f>IF($C148="OK",_xlfn.NUMBERVALUE(Plantilla!AQ159),"")</f>
        <v/>
      </c>
      <c r="AT148" s="6">
        <f>IF($C148="OK",_xlfn.NUMBERVALUE(Plantilla!AR159),"")</f>
        <v/>
      </c>
      <c r="AU148" s="4">
        <f>IF($C148="OK",_xlfn.NUMBERVALUE(Plantilla!AS159),"")</f>
        <v/>
      </c>
      <c r="AV148" s="6">
        <f>IF($C148="OK",_xlfn.NUMBERVALUE(Plantilla!AT159),"")</f>
        <v/>
      </c>
      <c r="AW148" s="4">
        <f>IF($C148="OK",_xlfn.NUMBERVALUE(Plantilla!AU159),"")</f>
        <v/>
      </c>
      <c r="AX148" s="6">
        <f>IF($C148="OK",_xlfn.NUMBERVALUE(Plantilla!AV159),"")</f>
        <v/>
      </c>
      <c r="AY148" s="4">
        <f>IF($C148="OK",_xlfn.NUMBERVALUE(Plantilla!AW159),"")</f>
        <v/>
      </c>
      <c r="AZ148" s="6">
        <f>IF($C148="OK",_xlfn.NUMBERVALUE(Plantilla!AX159),"")</f>
        <v/>
      </c>
      <c r="BA148">
        <f>IF($C148="OK",_xlfn.NUMBERVALUE(Plantilla!AY159),"")</f>
        <v/>
      </c>
      <c r="BB148">
        <f>IF($C148="OK",_xlfn.NUMBERVALUE(Plantilla!AZ159),"")</f>
        <v/>
      </c>
      <c r="BC148" s="4">
        <f>IF($C148="OK",_xlfn.NUMBERVALUE(Plantilla!BA159),"")</f>
        <v/>
      </c>
      <c r="BD148" s="6">
        <f>IF($C148="OK",_xlfn.NUMBERVALUE(Plantilla!BB159),"")</f>
        <v/>
      </c>
      <c r="BE148" s="4">
        <f>IF($C148="OK",_xlfn.NUMBERVALUE(Plantilla!BC159),"")</f>
        <v/>
      </c>
      <c r="BF148" s="6">
        <f>IF($C148="OK",_xlfn.NUMBERVALUE(Plantilla!BD159),"")</f>
        <v/>
      </c>
      <c r="BG148" s="4">
        <f>IF($C148="OK",_xlfn.NUMBERVALUE(Plantilla!BE159),"")</f>
        <v/>
      </c>
      <c r="BH148" s="6">
        <f>IF($C148="OK",_xlfn.NUMBERVALUE(Plantilla!BF159),"")</f>
        <v/>
      </c>
      <c r="BI148" s="110">
        <f>IF($C148="OK",_xlfn.NUMBERVALUE(Plantilla!BG159),"")</f>
        <v/>
      </c>
      <c r="BJ148" s="6">
        <f>IF($C148="OK",_xlfn.NUMBERVALUE(Plantilla!BH159),"")</f>
        <v/>
      </c>
      <c r="BK148" s="109">
        <f>IF($C148="OK",_xlfn.NUMBERVALUE(Plantilla!BI159),"")</f>
        <v/>
      </c>
      <c r="BL148" s="6">
        <f>IF($C148="OK",
   IF(Plantilla!BJ159&lt;&gt;"",
      TEXT(VLOOKUP(Plantilla!BJ159,'Tablas '!$Z$4:$AA$6,2,FALSE),"#"),
   ""),
"")</f>
        <v/>
      </c>
      <c r="BM148" s="4">
        <f>IF($C148="OK",_xlfn.NUMBERVALUE(Plantilla!BK159),"")</f>
        <v/>
      </c>
      <c r="BN148" s="4">
        <f>IF($C148="OK",_xlfn.NUMBERVALUE(Plantilla!BL159),"")</f>
        <v/>
      </c>
      <c r="BO148" s="6">
        <f>IF($C148="OK",_xlfn.NUMBERVALUE(Plantilla!BM159),"")</f>
        <v/>
      </c>
      <c r="BP148" s="4">
        <f>IF($C148="OK",_xlfn.NUMBERVALUE(Plantilla!BN159),"")</f>
        <v/>
      </c>
      <c r="BQ148" s="6">
        <f>IF($C148="OK",_xlfn.NUMBERVALUE(Plantilla!BO159),"")</f>
        <v/>
      </c>
      <c r="BR148" s="4">
        <f>IF($C148="OK",_xlfn.NUMBERVALUE(Plantilla!BP159),"")</f>
        <v/>
      </c>
      <c r="BS148" s="6">
        <f>IF($C148="OK",_xlfn.NUMBERVALUE(Plantilla!BQ159),"")</f>
        <v/>
      </c>
      <c r="BT148" s="4">
        <f>IF($C148="OK",_xlfn.NUMBERVALUE(Plantilla!BR159),"")</f>
        <v/>
      </c>
      <c r="BU148" s="6">
        <f>IF($C148="OK",_xlfn.NUMBERVALUE(Plantilla!BS159),"")</f>
        <v/>
      </c>
      <c r="BV148" s="6">
        <f>IF($C148="OK",_xlfn.NUMBERVALUE(Plantilla!BT159),"")</f>
        <v/>
      </c>
      <c r="BW148" s="6">
        <f>IF($C148="OK",_xlfn.NUMBERVALUE(Plantilla!BU159),"")</f>
        <v/>
      </c>
      <c r="BX148" s="6">
        <f>IF($C148="OK",_xlfn.NUMBERVALUE(Plantilla!BV159),"")</f>
        <v/>
      </c>
      <c r="BY148" s="6">
        <f>IF($C148="OK",_xlfn.NUMBERVALUE(Plantilla!BW159),"")</f>
        <v/>
      </c>
      <c r="BZ148" s="6">
        <f>IF($C148="OK",_xlfn.NUMBERVALUE(Plantilla!BX159),"")</f>
        <v/>
      </c>
      <c r="CA148" s="6">
        <f>IF($C148="OK",_xlfn.NUMBERVALUE(Plantilla!BY159),"")</f>
        <v/>
      </c>
      <c r="CB148" s="6">
        <f>IF($C148="OK",_xlfn.NUMBERVALUE(Plantilla!BZ159),"")</f>
        <v/>
      </c>
      <c r="CC148" s="6">
        <f>IF($C148="OK",_xlfn.NUMBERVALUE(Plantilla!CA159),"")</f>
        <v/>
      </c>
      <c r="CD148" s="6">
        <f>IF($C148="OK",_xlfn.NUMBERVALUE(Plantilla!CB159),"")</f>
        <v/>
      </c>
      <c r="CE148" s="6">
        <f>IF($C148="OK",_xlfn.NUMBERVALUE(Plantilla!CC159),"")</f>
        <v/>
      </c>
      <c r="CF148" s="4">
        <f>IF($C148="OK",_xlfn.NUMBERVALUE(Plantilla!CD159),"")</f>
        <v/>
      </c>
      <c r="CG148" s="6">
        <f>IF($C148="OK",_xlfn.NUMBERVALUE(Plantilla!CE159),"")</f>
        <v/>
      </c>
      <c r="CH148" s="6">
        <f>IF($C148="OK",_xlfn.NUMBERVALUE(Plantilla!CF159),"")</f>
        <v/>
      </c>
      <c r="CI148" s="6">
        <f>IF($C148="OK",_xlfn.NUMBERVALUE(Plantilla!CG159),"")</f>
        <v/>
      </c>
      <c r="CJ148" s="6">
        <f>IF($C148="OK",_xlfn.NUMBERVALUE(Plantilla!CH159),"")</f>
        <v/>
      </c>
      <c r="CK148" s="6">
        <f>IF($C148="OK",_xlfn.NUMBERVALUE(Plantilla!CI159),"")</f>
        <v/>
      </c>
      <c r="CL148" s="6">
        <f>IF($C148="OK",_xlfn.NUMBERVALUE(Plantilla!CJ159),"")</f>
        <v/>
      </c>
      <c r="CM148">
        <f>IF($C148="OK",TEXT(Plantilla!CK159,"#"),"")</f>
        <v/>
      </c>
      <c r="CN148" s="6">
        <f>IF($C148="OK",_xlfn.NUMBERVALUE(Plantilla!CL159),"")</f>
        <v/>
      </c>
      <c r="CO148" s="6">
        <f>IF($C148="OK",_xlfn.NUMBERVALUE(Plantilla!CM159),"")</f>
        <v/>
      </c>
      <c r="CP148" s="110">
        <f>IF($C148="OK",_xlfn.NUMBERVALUE(Plantilla!CN159),"")</f>
        <v/>
      </c>
      <c r="CQ148" s="6">
        <f>IF($C148="OK",_xlfn.NUMBERVALUE(Plantilla!CO159),"")</f>
        <v/>
      </c>
      <c r="CR148" s="109">
        <f>IF($C148="OK",_xlfn.NUMBERVALUE(Plantilla!CP159),"")</f>
        <v/>
      </c>
      <c r="CS148" s="110">
        <f>IF($C148="OK",_xlfn.NUMBERVALUE(Plantilla!CQ159),"")</f>
        <v/>
      </c>
      <c r="CT148" s="6">
        <f>IF($C148="OK",_xlfn.NUMBERVALUE(Plantilla!CR159),"")</f>
        <v/>
      </c>
      <c r="CU148" s="109">
        <f>IF($C148="OK",_xlfn.NUMBERVALUE(Plantilla!CS159),"")</f>
        <v/>
      </c>
      <c r="CV148" s="110">
        <f>IF($C148="OK",_xlfn.NUMBERVALUE(Plantilla!CT159),"")</f>
        <v/>
      </c>
      <c r="CW148" s="6">
        <f>IF($C148="OK",_xlfn.NUMBERVALUE(Plantilla!CU159),"")</f>
        <v/>
      </c>
      <c r="CX148" s="82">
        <f>IF($C148="OK",_xlfn.NUMBERVALUE(Plantilla!CV159),"")</f>
        <v/>
      </c>
      <c r="CY148" s="6">
        <f>IF($C148="OK",_xlfn.NUMBERVALUE(Plantilla!CW159),"")</f>
        <v/>
      </c>
      <c r="CZ148" s="82">
        <f>IF($C148="OK",_xlfn.NUMBERVALUE(Plantilla!CX159),"")</f>
        <v/>
      </c>
      <c r="DA148" s="6">
        <f>IF($C148="OK",_xlfn.NUMBERVALUE(Plantilla!CY159),"")</f>
        <v/>
      </c>
      <c r="DB148" s="109">
        <f>IF($C148="OK",_xlfn.NUMBERVALUE(Plantilla!CZ159),"")</f>
        <v/>
      </c>
      <c r="DC148" s="6">
        <f>IF($C148="OK",_xlfn.NUMBERVALUE(Plantilla!DA159),"")</f>
        <v/>
      </c>
      <c r="DD148" s="6">
        <f>IF($C148="OK",TEXT(Plantilla!DB159,"#"),"")</f>
        <v/>
      </c>
      <c r="DE148" s="6">
        <f>IF($C148="OK",_xlfn.NUMBERVALUE(Plantilla!DC159),"")</f>
        <v/>
      </c>
      <c r="DF148" s="4">
        <f>IF($C148="OK",_xlfn.NUMBERVALUE(Plantilla!DD159),"")</f>
        <v/>
      </c>
      <c r="DG148" s="6">
        <f>IF($C148="OK",_xlfn.NUMBERVALUE(Plantilla!DE159),"")</f>
        <v/>
      </c>
      <c r="DH148" s="6">
        <f>IF($C148="OK",_xlfn.NUMBERVALUE(Plantilla!DF159),"")</f>
        <v/>
      </c>
      <c r="DI148" s="6">
        <f>IF($C148="OK",_xlfn.NUMBERVALUE(Plantilla!DG159),"")</f>
        <v/>
      </c>
      <c r="DJ148" s="6">
        <f>IF($C148="OK",_xlfn.NUMBERVALUE(Plantilla!DH159),"")</f>
        <v/>
      </c>
      <c r="DK148" s="6">
        <f>IF($C148="OK",_xlfn.NUMBERVALUE(Plantilla!DI159),"")</f>
        <v/>
      </c>
      <c r="DL148" s="6">
        <f>IF($C148="OK",_xlfn.NUMBERVALUE(Plantilla!DJ159),"")</f>
        <v/>
      </c>
      <c r="DM148" s="6">
        <f>IF($C148="OK",_xlfn.NUMBERVALUE(Plantilla!DK159),"")</f>
        <v/>
      </c>
      <c r="DN148" s="6">
        <f>IF($C148="OK",_xlfn.NUMBERVALUE(Plantilla!DL159),"")</f>
        <v/>
      </c>
      <c r="DO148" s="6">
        <f>IF($C148="OK",_xlfn.NUMBERVALUE(Plantilla!DM159),"")</f>
        <v/>
      </c>
      <c r="DP148" s="6">
        <f>IF($C148="OK",_xlfn.NUMBERVALUE(Plantilla!DN159),"")</f>
        <v/>
      </c>
      <c r="DQ148" s="6">
        <f>IF($C148="OK",_xlfn.NUMBERVALUE(Plantilla!DO159),"")</f>
        <v/>
      </c>
      <c r="DR148" s="6">
        <f>IF($C148="OK",_xlfn.NUMBERVALUE(Plantilla!DP159),"")</f>
        <v/>
      </c>
      <c r="DS148">
        <f>IF($C148="OK",TEXT(Plantilla!DR159,"#"),"")</f>
        <v/>
      </c>
      <c r="DT148" s="6" t="n"/>
    </row>
    <row r="149">
      <c r="A149">
        <f>IF(Plantilla!$I$6="¡Perfecto!, Guarda el archivo y adjúntalo a tu interfaz de Nómina Electrónica","OK","Error")</f>
        <v/>
      </c>
      <c r="B149">
        <f>IF(Plantilla!$I$6="¡Perfecto!, Guarda el archivo y adjúntalo a tu interfaz de Nómina Electrónica",MID(Plantilla!$D$2,SEARCH("V",Plantilla!$D$2),10),"")</f>
        <v/>
      </c>
      <c r="C149">
        <f>Plantilla!C160</f>
        <v/>
      </c>
      <c r="D149">
        <f>IF($C149="OK",Plantilla!B160,"")</f>
        <v/>
      </c>
      <c r="E149">
        <f>IF($C149="OK",
   VLOOKUP(Plantilla!$E$4,'Tablas '!$AP$4:$AT$6,5,FALSE),
"")</f>
        <v/>
      </c>
      <c r="F149">
        <f>IF($C149="OK",TEXT(Plantilla!D160,"#"),"")</f>
        <v/>
      </c>
      <c r="G149">
        <f>IF($C149="OK",
   VLOOKUP(Plantilla!E160,'Tablas '!$B$4:$C$14,2,FALSE),
"")</f>
        <v/>
      </c>
      <c r="H149">
        <f>IF($C149="OK",TEXT(Plantilla!F160,"#"),"")</f>
        <v/>
      </c>
      <c r="I149">
        <f>IF($C149="OK",TEXT(Plantilla!G160,"#"),"")</f>
        <v/>
      </c>
      <c r="J149">
        <f>IF($C149="OK",TEXT(Plantilla!H160,"#"),"")</f>
        <v/>
      </c>
      <c r="K149">
        <f>IF($C149="OK",TEXT(Plantilla!I160,"#"),"")</f>
        <v/>
      </c>
      <c r="L149">
        <f>IF($C149="OK",TEXT(Plantilla!J160,"#"),"")</f>
        <v/>
      </c>
      <c r="M149">
        <f>IF($C149="OK",TEXT(Plantilla!K160,"#"),"")</f>
        <v/>
      </c>
      <c r="N149">
        <f>IF($C149="OK",
   CONCATENATE(YEAR(Plantilla!L160),"-",TEXT(MONTH(Plantilla!L160),"00"),"-",TEXT(DAY(Plantilla!L160),"00")),
"")</f>
        <v/>
      </c>
      <c r="O149">
        <f>IF($C149="OK",_xlfn.NUMBERVALUE(Plantilla!M160),"")</f>
        <v/>
      </c>
      <c r="P149">
        <f>IF($C149="OK",
   IF(Plantilla!N160&lt;&gt;"",
      CONCATENATE(YEAR(Plantilla!N160),"-",TEXT(MONTH(Plantilla!N160),"00"),"-",TEXT(DAY(Plantilla!N160),"00")),
   ""),
"")</f>
        <v/>
      </c>
      <c r="Q149">
        <f>IF($C149="OK",
   VLOOKUP(Plantilla!O160,'Tablas '!$E$4:$F$19,2,FALSE),
"")</f>
        <v/>
      </c>
      <c r="R149">
        <f>IF($C149="OK",
   VLOOKUP(Plantilla!P160,'Tablas '!$H$4:$I$5,2,FALSE),
"")</f>
        <v/>
      </c>
      <c r="S149">
        <f>IF($C149="OK",
   VLOOKUP(Plantilla!Q160,'Tablas '!$K$4:$L$8,2,FALSE),
"")</f>
        <v/>
      </c>
      <c r="T149">
        <f>IF($C149="OK",
   VLOOKUP(Plantilla!R160,'Tablas '!$AE$4:$AF$6,2,FALSE),
"")</f>
        <v/>
      </c>
      <c r="U149">
        <f>IF($C149="OK",
   VLOOKUP(Plantilla!S160,'Tablas '!$AE$4:$AF$6,2,FALSE),
"")</f>
        <v/>
      </c>
      <c r="V149">
        <f>IF($C149="OK",TEXT(Plantilla!T160,"#"),"")</f>
        <v/>
      </c>
      <c r="W149" s="84">
        <f>IF($C149="OK",
   VLOOKUP(Plantilla!U160,'Tablas '!$AM$4:$AN$1126,2,FALSE),
"")</f>
        <v/>
      </c>
      <c r="X149">
        <f>IF($C149="OK",TEXT(Plantilla!V160,"#"),"")</f>
        <v/>
      </c>
      <c r="Y149">
        <f>IF($C149="OK",
   CONCATENATE(YEAR(Plantilla!W160),"-",TEXT(MONTH(Plantilla!W160),"00"),"-",TEXT(DAY(Plantilla!W160),"00")),
"")</f>
        <v/>
      </c>
      <c r="Z149">
        <f>IF($C149="OK",
   CONCATENATE(YEAR(Plantilla!X160),"-",TEXT(MONTH(Plantilla!X160),"00"),"-",TEXT(DAY(Plantilla!X160),"00")),
"")</f>
        <v/>
      </c>
      <c r="AA149">
        <f>IF($C149="OK",
   TEXT(VLOOKUP(Plantilla!Y160,'Tablas '!$Q$4:$R$9,2,FALSE),"#"),
"")</f>
        <v/>
      </c>
      <c r="AB149">
        <f>IF($C149="OK",
   CONCATENATE(YEAR(Plantilla!Z160),"-",TEXT(MONTH(Plantilla!Z160),"00"),"-",TEXT(DAY(Plantilla!Z160),"00")),
"")</f>
        <v/>
      </c>
      <c r="AC149">
        <f>IF($C149="OK",
   TEXT(VLOOKUP(Plantilla!AA160,'Tablas '!$T$4:$U$13,2,FALSE),"#"),
"")</f>
        <v/>
      </c>
      <c r="AD149">
        <f>IF($C149="OK",TEXT(Plantilla!AB160,"#"),"")</f>
        <v/>
      </c>
      <c r="AE149">
        <f>IF($C149="OK",
   IF(Plantilla!AC160&lt;&gt;"",
      TEXT(VLOOKUP(Plantilla!AC160,'Tablas '!$W$4:$X$7,2,FALSE),"#"),
   ""),
"")</f>
        <v/>
      </c>
      <c r="AF149">
        <f>IF($C149="OK",TEXT(Plantilla!AD160,"#"),"")</f>
        <v/>
      </c>
      <c r="AG149" s="6">
        <f>IF($C149="OK",_xlfn.NUMBERVALUE(Plantilla!AE160),"")</f>
        <v/>
      </c>
      <c r="AH149" s="4">
        <f>IF($C149="OK",_xlfn.NUMBERVALUE(Plantilla!AF160),"")</f>
        <v/>
      </c>
      <c r="AI149" s="6">
        <f>IF($C149="OK",_xlfn.NUMBERVALUE(Plantilla!AG160),"")</f>
        <v/>
      </c>
      <c r="AJ149" s="6">
        <f>IF($C149="OK",_xlfn.NUMBERVALUE(Plantilla!AH160),"")</f>
        <v/>
      </c>
      <c r="AK149" s="6">
        <f>IF($C149="OK",_xlfn.NUMBERVALUE(Plantilla!AI160),"")</f>
        <v/>
      </c>
      <c r="AL149" s="6">
        <f>IF($C149="OK",_xlfn.NUMBERVALUE(Plantilla!AJ160),"")</f>
        <v/>
      </c>
      <c r="AM149" s="4">
        <f>IF($C149="OK",_xlfn.NUMBERVALUE(Plantilla!AK160),"")</f>
        <v/>
      </c>
      <c r="AN149" s="6">
        <f>IF($C149="OK",_xlfn.NUMBERVALUE(Plantilla!AL160),"")</f>
        <v/>
      </c>
      <c r="AO149" s="4">
        <f>IF($C149="OK",_xlfn.NUMBERVALUE(Plantilla!AM160),"")</f>
        <v/>
      </c>
      <c r="AP149" s="6">
        <f>IF($C149="OK",_xlfn.NUMBERVALUE(Plantilla!AN160),"")</f>
        <v/>
      </c>
      <c r="AQ149" s="4">
        <f>IF($C149="OK",_xlfn.NUMBERVALUE(Plantilla!AO160),"")</f>
        <v/>
      </c>
      <c r="AR149" s="6">
        <f>IF($C149="OK",_xlfn.NUMBERVALUE(Plantilla!AP160),"")</f>
        <v/>
      </c>
      <c r="AS149" s="4">
        <f>IF($C149="OK",_xlfn.NUMBERVALUE(Plantilla!AQ160),"")</f>
        <v/>
      </c>
      <c r="AT149" s="6">
        <f>IF($C149="OK",_xlfn.NUMBERVALUE(Plantilla!AR160),"")</f>
        <v/>
      </c>
      <c r="AU149" s="4">
        <f>IF($C149="OK",_xlfn.NUMBERVALUE(Plantilla!AS160),"")</f>
        <v/>
      </c>
      <c r="AV149" s="6">
        <f>IF($C149="OK",_xlfn.NUMBERVALUE(Plantilla!AT160),"")</f>
        <v/>
      </c>
      <c r="AW149" s="4">
        <f>IF($C149="OK",_xlfn.NUMBERVALUE(Plantilla!AU160),"")</f>
        <v/>
      </c>
      <c r="AX149" s="6">
        <f>IF($C149="OK",_xlfn.NUMBERVALUE(Plantilla!AV160),"")</f>
        <v/>
      </c>
      <c r="AY149" s="4">
        <f>IF($C149="OK",_xlfn.NUMBERVALUE(Plantilla!AW160),"")</f>
        <v/>
      </c>
      <c r="AZ149" s="6">
        <f>IF($C149="OK",_xlfn.NUMBERVALUE(Plantilla!AX160),"")</f>
        <v/>
      </c>
      <c r="BA149">
        <f>IF($C149="OK",_xlfn.NUMBERVALUE(Plantilla!AY160),"")</f>
        <v/>
      </c>
      <c r="BB149">
        <f>IF($C149="OK",_xlfn.NUMBERVALUE(Plantilla!AZ160),"")</f>
        <v/>
      </c>
      <c r="BC149" s="4">
        <f>IF($C149="OK",_xlfn.NUMBERVALUE(Plantilla!BA160),"")</f>
        <v/>
      </c>
      <c r="BD149" s="6">
        <f>IF($C149="OK",_xlfn.NUMBERVALUE(Plantilla!BB160),"")</f>
        <v/>
      </c>
      <c r="BE149" s="4">
        <f>IF($C149="OK",_xlfn.NUMBERVALUE(Plantilla!BC160),"")</f>
        <v/>
      </c>
      <c r="BF149" s="6">
        <f>IF($C149="OK",_xlfn.NUMBERVALUE(Plantilla!BD160),"")</f>
        <v/>
      </c>
      <c r="BG149" s="4">
        <f>IF($C149="OK",_xlfn.NUMBERVALUE(Plantilla!BE160),"")</f>
        <v/>
      </c>
      <c r="BH149" s="6">
        <f>IF($C149="OK",_xlfn.NUMBERVALUE(Plantilla!BF160),"")</f>
        <v/>
      </c>
      <c r="BI149" s="110">
        <f>IF($C149="OK",_xlfn.NUMBERVALUE(Plantilla!BG160),"")</f>
        <v/>
      </c>
      <c r="BJ149" s="6">
        <f>IF($C149="OK",_xlfn.NUMBERVALUE(Plantilla!BH160),"")</f>
        <v/>
      </c>
      <c r="BK149" s="109">
        <f>IF($C149="OK",_xlfn.NUMBERVALUE(Plantilla!BI160),"")</f>
        <v/>
      </c>
      <c r="BL149" s="6">
        <f>IF($C149="OK",
   IF(Plantilla!BJ160&lt;&gt;"",
      TEXT(VLOOKUP(Plantilla!BJ160,'Tablas '!$Z$4:$AA$6,2,FALSE),"#"),
   ""),
"")</f>
        <v/>
      </c>
      <c r="BM149" s="4">
        <f>IF($C149="OK",_xlfn.NUMBERVALUE(Plantilla!BK160),"")</f>
        <v/>
      </c>
      <c r="BN149" s="4">
        <f>IF($C149="OK",_xlfn.NUMBERVALUE(Plantilla!BL160),"")</f>
        <v/>
      </c>
      <c r="BO149" s="6">
        <f>IF($C149="OK",_xlfn.NUMBERVALUE(Plantilla!BM160),"")</f>
        <v/>
      </c>
      <c r="BP149" s="4">
        <f>IF($C149="OK",_xlfn.NUMBERVALUE(Plantilla!BN160),"")</f>
        <v/>
      </c>
      <c r="BQ149" s="6">
        <f>IF($C149="OK",_xlfn.NUMBERVALUE(Plantilla!BO160),"")</f>
        <v/>
      </c>
      <c r="BR149" s="4">
        <f>IF($C149="OK",_xlfn.NUMBERVALUE(Plantilla!BP160),"")</f>
        <v/>
      </c>
      <c r="BS149" s="6">
        <f>IF($C149="OK",_xlfn.NUMBERVALUE(Plantilla!BQ160),"")</f>
        <v/>
      </c>
      <c r="BT149" s="4">
        <f>IF($C149="OK",_xlfn.NUMBERVALUE(Plantilla!BR160),"")</f>
        <v/>
      </c>
      <c r="BU149" s="6">
        <f>IF($C149="OK",_xlfn.NUMBERVALUE(Plantilla!BS160),"")</f>
        <v/>
      </c>
      <c r="BV149" s="6">
        <f>IF($C149="OK",_xlfn.NUMBERVALUE(Plantilla!BT160),"")</f>
        <v/>
      </c>
      <c r="BW149" s="6">
        <f>IF($C149="OK",_xlfn.NUMBERVALUE(Plantilla!BU160),"")</f>
        <v/>
      </c>
      <c r="BX149" s="6">
        <f>IF($C149="OK",_xlfn.NUMBERVALUE(Plantilla!BV160),"")</f>
        <v/>
      </c>
      <c r="BY149" s="6">
        <f>IF($C149="OK",_xlfn.NUMBERVALUE(Plantilla!BW160),"")</f>
        <v/>
      </c>
      <c r="BZ149" s="6">
        <f>IF($C149="OK",_xlfn.NUMBERVALUE(Plantilla!BX160),"")</f>
        <v/>
      </c>
      <c r="CA149" s="6">
        <f>IF($C149="OK",_xlfn.NUMBERVALUE(Plantilla!BY160),"")</f>
        <v/>
      </c>
      <c r="CB149" s="6">
        <f>IF($C149="OK",_xlfn.NUMBERVALUE(Plantilla!BZ160),"")</f>
        <v/>
      </c>
      <c r="CC149" s="6">
        <f>IF($C149="OK",_xlfn.NUMBERVALUE(Plantilla!CA160),"")</f>
        <v/>
      </c>
      <c r="CD149" s="6">
        <f>IF($C149="OK",_xlfn.NUMBERVALUE(Plantilla!CB160),"")</f>
        <v/>
      </c>
      <c r="CE149" s="6">
        <f>IF($C149="OK",_xlfn.NUMBERVALUE(Plantilla!CC160),"")</f>
        <v/>
      </c>
      <c r="CF149" s="4">
        <f>IF($C149="OK",_xlfn.NUMBERVALUE(Plantilla!CD160),"")</f>
        <v/>
      </c>
      <c r="CG149" s="6">
        <f>IF($C149="OK",_xlfn.NUMBERVALUE(Plantilla!CE160),"")</f>
        <v/>
      </c>
      <c r="CH149" s="6">
        <f>IF($C149="OK",_xlfn.NUMBERVALUE(Plantilla!CF160),"")</f>
        <v/>
      </c>
      <c r="CI149" s="6">
        <f>IF($C149="OK",_xlfn.NUMBERVALUE(Plantilla!CG160),"")</f>
        <v/>
      </c>
      <c r="CJ149" s="6">
        <f>IF($C149="OK",_xlfn.NUMBERVALUE(Plantilla!CH160),"")</f>
        <v/>
      </c>
      <c r="CK149" s="6">
        <f>IF($C149="OK",_xlfn.NUMBERVALUE(Plantilla!CI160),"")</f>
        <v/>
      </c>
      <c r="CL149" s="6">
        <f>IF($C149="OK",_xlfn.NUMBERVALUE(Plantilla!CJ160),"")</f>
        <v/>
      </c>
      <c r="CM149">
        <f>IF($C149="OK",TEXT(Plantilla!CK160,"#"),"")</f>
        <v/>
      </c>
      <c r="CN149" s="6">
        <f>IF($C149="OK",_xlfn.NUMBERVALUE(Plantilla!CL160),"")</f>
        <v/>
      </c>
      <c r="CO149" s="6">
        <f>IF($C149="OK",_xlfn.NUMBERVALUE(Plantilla!CM160),"")</f>
        <v/>
      </c>
      <c r="CP149" s="110">
        <f>IF($C149="OK",_xlfn.NUMBERVALUE(Plantilla!CN160),"")</f>
        <v/>
      </c>
      <c r="CQ149" s="6">
        <f>IF($C149="OK",_xlfn.NUMBERVALUE(Plantilla!CO160),"")</f>
        <v/>
      </c>
      <c r="CR149" s="109">
        <f>IF($C149="OK",_xlfn.NUMBERVALUE(Plantilla!CP160),"")</f>
        <v/>
      </c>
      <c r="CS149" s="110">
        <f>IF($C149="OK",_xlfn.NUMBERVALUE(Plantilla!CQ160),"")</f>
        <v/>
      </c>
      <c r="CT149" s="6">
        <f>IF($C149="OK",_xlfn.NUMBERVALUE(Plantilla!CR160),"")</f>
        <v/>
      </c>
      <c r="CU149" s="109">
        <f>IF($C149="OK",_xlfn.NUMBERVALUE(Plantilla!CS160),"")</f>
        <v/>
      </c>
      <c r="CV149" s="110">
        <f>IF($C149="OK",_xlfn.NUMBERVALUE(Plantilla!CT160),"")</f>
        <v/>
      </c>
      <c r="CW149" s="6">
        <f>IF($C149="OK",_xlfn.NUMBERVALUE(Plantilla!CU160),"")</f>
        <v/>
      </c>
      <c r="CX149" s="82">
        <f>IF($C149="OK",_xlfn.NUMBERVALUE(Plantilla!CV160),"")</f>
        <v/>
      </c>
      <c r="CY149" s="6">
        <f>IF($C149="OK",_xlfn.NUMBERVALUE(Plantilla!CW160),"")</f>
        <v/>
      </c>
      <c r="CZ149" s="82">
        <f>IF($C149="OK",_xlfn.NUMBERVALUE(Plantilla!CX160),"")</f>
        <v/>
      </c>
      <c r="DA149" s="6">
        <f>IF($C149="OK",_xlfn.NUMBERVALUE(Plantilla!CY160),"")</f>
        <v/>
      </c>
      <c r="DB149" s="109">
        <f>IF($C149="OK",_xlfn.NUMBERVALUE(Plantilla!CZ160),"")</f>
        <v/>
      </c>
      <c r="DC149" s="6">
        <f>IF($C149="OK",_xlfn.NUMBERVALUE(Plantilla!DA160),"")</f>
        <v/>
      </c>
      <c r="DD149" s="6">
        <f>IF($C149="OK",TEXT(Plantilla!DB160,"#"),"")</f>
        <v/>
      </c>
      <c r="DE149" s="6">
        <f>IF($C149="OK",_xlfn.NUMBERVALUE(Plantilla!DC160),"")</f>
        <v/>
      </c>
      <c r="DF149" s="4">
        <f>IF($C149="OK",_xlfn.NUMBERVALUE(Plantilla!DD160),"")</f>
        <v/>
      </c>
      <c r="DG149" s="6">
        <f>IF($C149="OK",_xlfn.NUMBERVALUE(Plantilla!DE160),"")</f>
        <v/>
      </c>
      <c r="DH149" s="6">
        <f>IF($C149="OK",_xlfn.NUMBERVALUE(Plantilla!DF160),"")</f>
        <v/>
      </c>
      <c r="DI149" s="6">
        <f>IF($C149="OK",_xlfn.NUMBERVALUE(Plantilla!DG160),"")</f>
        <v/>
      </c>
      <c r="DJ149" s="6">
        <f>IF($C149="OK",_xlfn.NUMBERVALUE(Plantilla!DH160),"")</f>
        <v/>
      </c>
      <c r="DK149" s="6">
        <f>IF($C149="OK",_xlfn.NUMBERVALUE(Plantilla!DI160),"")</f>
        <v/>
      </c>
      <c r="DL149" s="6">
        <f>IF($C149="OK",_xlfn.NUMBERVALUE(Plantilla!DJ160),"")</f>
        <v/>
      </c>
      <c r="DM149" s="6">
        <f>IF($C149="OK",_xlfn.NUMBERVALUE(Plantilla!DK160),"")</f>
        <v/>
      </c>
      <c r="DN149" s="6">
        <f>IF($C149="OK",_xlfn.NUMBERVALUE(Plantilla!DL160),"")</f>
        <v/>
      </c>
      <c r="DO149" s="6">
        <f>IF($C149="OK",_xlfn.NUMBERVALUE(Plantilla!DM160),"")</f>
        <v/>
      </c>
      <c r="DP149" s="6">
        <f>IF($C149="OK",_xlfn.NUMBERVALUE(Plantilla!DN160),"")</f>
        <v/>
      </c>
      <c r="DQ149" s="6">
        <f>IF($C149="OK",_xlfn.NUMBERVALUE(Plantilla!DO160),"")</f>
        <v/>
      </c>
      <c r="DR149" s="6">
        <f>IF($C149="OK",_xlfn.NUMBERVALUE(Plantilla!DP160),"")</f>
        <v/>
      </c>
      <c r="DS149">
        <f>IF($C149="OK",TEXT(Plantilla!DR160,"#"),"")</f>
        <v/>
      </c>
      <c r="DT149" s="6" t="n"/>
    </row>
    <row r="150">
      <c r="A150">
        <f>IF(Plantilla!$I$6="¡Perfecto!, Guarda el archivo y adjúntalo a tu interfaz de Nómina Electrónica","OK","Error")</f>
        <v/>
      </c>
      <c r="B150">
        <f>IF(Plantilla!$I$6="¡Perfecto!, Guarda el archivo y adjúntalo a tu interfaz de Nómina Electrónica",MID(Plantilla!$D$2,SEARCH("V",Plantilla!$D$2),10),"")</f>
        <v/>
      </c>
      <c r="C150">
        <f>Plantilla!C161</f>
        <v/>
      </c>
      <c r="D150">
        <f>IF($C150="OK",Plantilla!B161,"")</f>
        <v/>
      </c>
      <c r="E150">
        <f>IF($C150="OK",
   VLOOKUP(Plantilla!$E$4,'Tablas '!$AP$4:$AT$6,5,FALSE),
"")</f>
        <v/>
      </c>
      <c r="F150">
        <f>IF($C150="OK",TEXT(Plantilla!D161,"#"),"")</f>
        <v/>
      </c>
      <c r="G150">
        <f>IF($C150="OK",
   VLOOKUP(Plantilla!E161,'Tablas '!$B$4:$C$14,2,FALSE),
"")</f>
        <v/>
      </c>
      <c r="H150">
        <f>IF($C150="OK",TEXT(Plantilla!F161,"#"),"")</f>
        <v/>
      </c>
      <c r="I150">
        <f>IF($C150="OK",TEXT(Plantilla!G161,"#"),"")</f>
        <v/>
      </c>
      <c r="J150">
        <f>IF($C150="OK",TEXT(Plantilla!H161,"#"),"")</f>
        <v/>
      </c>
      <c r="K150">
        <f>IF($C150="OK",TEXT(Plantilla!I161,"#"),"")</f>
        <v/>
      </c>
      <c r="L150">
        <f>IF($C150="OK",TEXT(Plantilla!J161,"#"),"")</f>
        <v/>
      </c>
      <c r="M150">
        <f>IF($C150="OK",TEXT(Plantilla!K161,"#"),"")</f>
        <v/>
      </c>
      <c r="N150">
        <f>IF($C150="OK",
   CONCATENATE(YEAR(Plantilla!L161),"-",TEXT(MONTH(Plantilla!L161),"00"),"-",TEXT(DAY(Plantilla!L161),"00")),
"")</f>
        <v/>
      </c>
      <c r="O150">
        <f>IF($C150="OK",_xlfn.NUMBERVALUE(Plantilla!M161),"")</f>
        <v/>
      </c>
      <c r="P150">
        <f>IF($C150="OK",
   IF(Plantilla!N161&lt;&gt;"",
      CONCATENATE(YEAR(Plantilla!N161),"-",TEXT(MONTH(Plantilla!N161),"00"),"-",TEXT(DAY(Plantilla!N161),"00")),
   ""),
"")</f>
        <v/>
      </c>
      <c r="Q150">
        <f>IF($C150="OK",
   VLOOKUP(Plantilla!O161,'Tablas '!$E$4:$F$19,2,FALSE),
"")</f>
        <v/>
      </c>
      <c r="R150">
        <f>IF($C150="OK",
   VLOOKUP(Plantilla!P161,'Tablas '!$H$4:$I$5,2,FALSE),
"")</f>
        <v/>
      </c>
      <c r="S150">
        <f>IF($C150="OK",
   VLOOKUP(Plantilla!Q161,'Tablas '!$K$4:$L$8,2,FALSE),
"")</f>
        <v/>
      </c>
      <c r="T150">
        <f>IF($C150="OK",
   VLOOKUP(Plantilla!R161,'Tablas '!$AE$4:$AF$6,2,FALSE),
"")</f>
        <v/>
      </c>
      <c r="U150">
        <f>IF($C150="OK",
   VLOOKUP(Plantilla!S161,'Tablas '!$AE$4:$AF$6,2,FALSE),
"")</f>
        <v/>
      </c>
      <c r="V150">
        <f>IF($C150="OK",TEXT(Plantilla!T161,"#"),"")</f>
        <v/>
      </c>
      <c r="W150" s="84">
        <f>IF($C150="OK",
   VLOOKUP(Plantilla!U161,'Tablas '!$AM$4:$AN$1126,2,FALSE),
"")</f>
        <v/>
      </c>
      <c r="X150">
        <f>IF($C150="OK",TEXT(Plantilla!V161,"#"),"")</f>
        <v/>
      </c>
      <c r="Y150">
        <f>IF($C150="OK",
   CONCATENATE(YEAR(Plantilla!W161),"-",TEXT(MONTH(Plantilla!W161),"00"),"-",TEXT(DAY(Plantilla!W161),"00")),
"")</f>
        <v/>
      </c>
      <c r="Z150">
        <f>IF($C150="OK",
   CONCATENATE(YEAR(Plantilla!X161),"-",TEXT(MONTH(Plantilla!X161),"00"),"-",TEXT(DAY(Plantilla!X161),"00")),
"")</f>
        <v/>
      </c>
      <c r="AA150">
        <f>IF($C150="OK",
   TEXT(VLOOKUP(Plantilla!Y161,'Tablas '!$Q$4:$R$9,2,FALSE),"#"),
"")</f>
        <v/>
      </c>
      <c r="AB150">
        <f>IF($C150="OK",
   CONCATENATE(YEAR(Plantilla!Z161),"-",TEXT(MONTH(Plantilla!Z161),"00"),"-",TEXT(DAY(Plantilla!Z161),"00")),
"")</f>
        <v/>
      </c>
      <c r="AC150">
        <f>IF($C150="OK",
   TEXT(VLOOKUP(Plantilla!AA161,'Tablas '!$T$4:$U$13,2,FALSE),"#"),
"")</f>
        <v/>
      </c>
      <c r="AD150">
        <f>IF($C150="OK",TEXT(Plantilla!AB161,"#"),"")</f>
        <v/>
      </c>
      <c r="AE150">
        <f>IF($C150="OK",
   IF(Plantilla!AC161&lt;&gt;"",
      TEXT(VLOOKUP(Plantilla!AC161,'Tablas '!$W$4:$X$7,2,FALSE),"#"),
   ""),
"")</f>
        <v/>
      </c>
      <c r="AF150">
        <f>IF($C150="OK",TEXT(Plantilla!AD161,"#"),"")</f>
        <v/>
      </c>
      <c r="AG150" s="6">
        <f>IF($C150="OK",_xlfn.NUMBERVALUE(Plantilla!AE161),"")</f>
        <v/>
      </c>
      <c r="AH150" s="4">
        <f>IF($C150="OK",_xlfn.NUMBERVALUE(Plantilla!AF161),"")</f>
        <v/>
      </c>
      <c r="AI150" s="6">
        <f>IF($C150="OK",_xlfn.NUMBERVALUE(Plantilla!AG161),"")</f>
        <v/>
      </c>
      <c r="AJ150" s="6">
        <f>IF($C150="OK",_xlfn.NUMBERVALUE(Plantilla!AH161),"")</f>
        <v/>
      </c>
      <c r="AK150" s="6">
        <f>IF($C150="OK",_xlfn.NUMBERVALUE(Plantilla!AI161),"")</f>
        <v/>
      </c>
      <c r="AL150" s="6">
        <f>IF($C150="OK",_xlfn.NUMBERVALUE(Plantilla!AJ161),"")</f>
        <v/>
      </c>
      <c r="AM150" s="4">
        <f>IF($C150="OK",_xlfn.NUMBERVALUE(Plantilla!AK161),"")</f>
        <v/>
      </c>
      <c r="AN150" s="6">
        <f>IF($C150="OK",_xlfn.NUMBERVALUE(Plantilla!AL161),"")</f>
        <v/>
      </c>
      <c r="AO150" s="4">
        <f>IF($C150="OK",_xlfn.NUMBERVALUE(Plantilla!AM161),"")</f>
        <v/>
      </c>
      <c r="AP150" s="6">
        <f>IF($C150="OK",_xlfn.NUMBERVALUE(Plantilla!AN161),"")</f>
        <v/>
      </c>
      <c r="AQ150" s="4">
        <f>IF($C150="OK",_xlfn.NUMBERVALUE(Plantilla!AO161),"")</f>
        <v/>
      </c>
      <c r="AR150" s="6">
        <f>IF($C150="OK",_xlfn.NUMBERVALUE(Plantilla!AP161),"")</f>
        <v/>
      </c>
      <c r="AS150" s="4">
        <f>IF($C150="OK",_xlfn.NUMBERVALUE(Plantilla!AQ161),"")</f>
        <v/>
      </c>
      <c r="AT150" s="6">
        <f>IF($C150="OK",_xlfn.NUMBERVALUE(Plantilla!AR161),"")</f>
        <v/>
      </c>
      <c r="AU150" s="4">
        <f>IF($C150="OK",_xlfn.NUMBERVALUE(Plantilla!AS161),"")</f>
        <v/>
      </c>
      <c r="AV150" s="6">
        <f>IF($C150="OK",_xlfn.NUMBERVALUE(Plantilla!AT161),"")</f>
        <v/>
      </c>
      <c r="AW150" s="4">
        <f>IF($C150="OK",_xlfn.NUMBERVALUE(Plantilla!AU161),"")</f>
        <v/>
      </c>
      <c r="AX150" s="6">
        <f>IF($C150="OK",_xlfn.NUMBERVALUE(Plantilla!AV161),"")</f>
        <v/>
      </c>
      <c r="AY150" s="4">
        <f>IF($C150="OK",_xlfn.NUMBERVALUE(Plantilla!AW161),"")</f>
        <v/>
      </c>
      <c r="AZ150" s="6">
        <f>IF($C150="OK",_xlfn.NUMBERVALUE(Plantilla!AX161),"")</f>
        <v/>
      </c>
      <c r="BA150">
        <f>IF($C150="OK",_xlfn.NUMBERVALUE(Plantilla!AY161),"")</f>
        <v/>
      </c>
      <c r="BB150">
        <f>IF($C150="OK",_xlfn.NUMBERVALUE(Plantilla!AZ161),"")</f>
        <v/>
      </c>
      <c r="BC150" s="4">
        <f>IF($C150="OK",_xlfn.NUMBERVALUE(Plantilla!BA161),"")</f>
        <v/>
      </c>
      <c r="BD150" s="6">
        <f>IF($C150="OK",_xlfn.NUMBERVALUE(Plantilla!BB161),"")</f>
        <v/>
      </c>
      <c r="BE150" s="4">
        <f>IF($C150="OK",_xlfn.NUMBERVALUE(Plantilla!BC161),"")</f>
        <v/>
      </c>
      <c r="BF150" s="6">
        <f>IF($C150="OK",_xlfn.NUMBERVALUE(Plantilla!BD161),"")</f>
        <v/>
      </c>
      <c r="BG150" s="4">
        <f>IF($C150="OK",_xlfn.NUMBERVALUE(Plantilla!BE161),"")</f>
        <v/>
      </c>
      <c r="BH150" s="6">
        <f>IF($C150="OK",_xlfn.NUMBERVALUE(Plantilla!BF161),"")</f>
        <v/>
      </c>
      <c r="BI150" s="110">
        <f>IF($C150="OK",_xlfn.NUMBERVALUE(Plantilla!BG161),"")</f>
        <v/>
      </c>
      <c r="BJ150" s="6">
        <f>IF($C150="OK",_xlfn.NUMBERVALUE(Plantilla!BH161),"")</f>
        <v/>
      </c>
      <c r="BK150" s="109">
        <f>IF($C150="OK",_xlfn.NUMBERVALUE(Plantilla!BI161),"")</f>
        <v/>
      </c>
      <c r="BL150" s="6">
        <f>IF($C150="OK",
   IF(Plantilla!BJ161&lt;&gt;"",
      TEXT(VLOOKUP(Plantilla!BJ161,'Tablas '!$Z$4:$AA$6,2,FALSE),"#"),
   ""),
"")</f>
        <v/>
      </c>
      <c r="BM150" s="4">
        <f>IF($C150="OK",_xlfn.NUMBERVALUE(Plantilla!BK161),"")</f>
        <v/>
      </c>
      <c r="BN150" s="4">
        <f>IF($C150="OK",_xlfn.NUMBERVALUE(Plantilla!BL161),"")</f>
        <v/>
      </c>
      <c r="BO150" s="6">
        <f>IF($C150="OK",_xlfn.NUMBERVALUE(Plantilla!BM161),"")</f>
        <v/>
      </c>
      <c r="BP150" s="4">
        <f>IF($C150="OK",_xlfn.NUMBERVALUE(Plantilla!BN161),"")</f>
        <v/>
      </c>
      <c r="BQ150" s="6">
        <f>IF($C150="OK",_xlfn.NUMBERVALUE(Plantilla!BO161),"")</f>
        <v/>
      </c>
      <c r="BR150" s="4">
        <f>IF($C150="OK",_xlfn.NUMBERVALUE(Plantilla!BP161),"")</f>
        <v/>
      </c>
      <c r="BS150" s="6">
        <f>IF($C150="OK",_xlfn.NUMBERVALUE(Plantilla!BQ161),"")</f>
        <v/>
      </c>
      <c r="BT150" s="4">
        <f>IF($C150="OK",_xlfn.NUMBERVALUE(Plantilla!BR161),"")</f>
        <v/>
      </c>
      <c r="BU150" s="6">
        <f>IF($C150="OK",_xlfn.NUMBERVALUE(Plantilla!BS161),"")</f>
        <v/>
      </c>
      <c r="BV150" s="6">
        <f>IF($C150="OK",_xlfn.NUMBERVALUE(Plantilla!BT161),"")</f>
        <v/>
      </c>
      <c r="BW150" s="6">
        <f>IF($C150="OK",_xlfn.NUMBERVALUE(Plantilla!BU161),"")</f>
        <v/>
      </c>
      <c r="BX150" s="6">
        <f>IF($C150="OK",_xlfn.NUMBERVALUE(Plantilla!BV161),"")</f>
        <v/>
      </c>
      <c r="BY150" s="6">
        <f>IF($C150="OK",_xlfn.NUMBERVALUE(Plantilla!BW161),"")</f>
        <v/>
      </c>
      <c r="BZ150" s="6">
        <f>IF($C150="OK",_xlfn.NUMBERVALUE(Plantilla!BX161),"")</f>
        <v/>
      </c>
      <c r="CA150" s="6">
        <f>IF($C150="OK",_xlfn.NUMBERVALUE(Plantilla!BY161),"")</f>
        <v/>
      </c>
      <c r="CB150" s="6">
        <f>IF($C150="OK",_xlfn.NUMBERVALUE(Plantilla!BZ161),"")</f>
        <v/>
      </c>
      <c r="CC150" s="6">
        <f>IF($C150="OK",_xlfn.NUMBERVALUE(Plantilla!CA161),"")</f>
        <v/>
      </c>
      <c r="CD150" s="6">
        <f>IF($C150="OK",_xlfn.NUMBERVALUE(Plantilla!CB161),"")</f>
        <v/>
      </c>
      <c r="CE150" s="6">
        <f>IF($C150="OK",_xlfn.NUMBERVALUE(Plantilla!CC161),"")</f>
        <v/>
      </c>
      <c r="CF150" s="4">
        <f>IF($C150="OK",_xlfn.NUMBERVALUE(Plantilla!CD161),"")</f>
        <v/>
      </c>
      <c r="CG150" s="6">
        <f>IF($C150="OK",_xlfn.NUMBERVALUE(Plantilla!CE161),"")</f>
        <v/>
      </c>
      <c r="CH150" s="6">
        <f>IF($C150="OK",_xlfn.NUMBERVALUE(Plantilla!CF161),"")</f>
        <v/>
      </c>
      <c r="CI150" s="6">
        <f>IF($C150="OK",_xlfn.NUMBERVALUE(Plantilla!CG161),"")</f>
        <v/>
      </c>
      <c r="CJ150" s="6">
        <f>IF($C150="OK",_xlfn.NUMBERVALUE(Plantilla!CH161),"")</f>
        <v/>
      </c>
      <c r="CK150" s="6">
        <f>IF($C150="OK",_xlfn.NUMBERVALUE(Plantilla!CI161),"")</f>
        <v/>
      </c>
      <c r="CL150" s="6">
        <f>IF($C150="OK",_xlfn.NUMBERVALUE(Plantilla!CJ161),"")</f>
        <v/>
      </c>
      <c r="CM150">
        <f>IF($C150="OK",TEXT(Plantilla!CK161,"#"),"")</f>
        <v/>
      </c>
      <c r="CN150" s="6">
        <f>IF($C150="OK",_xlfn.NUMBERVALUE(Plantilla!CL161),"")</f>
        <v/>
      </c>
      <c r="CO150" s="6">
        <f>IF($C150="OK",_xlfn.NUMBERVALUE(Plantilla!CM161),"")</f>
        <v/>
      </c>
      <c r="CP150" s="110">
        <f>IF($C150="OK",_xlfn.NUMBERVALUE(Plantilla!CN161),"")</f>
        <v/>
      </c>
      <c r="CQ150" s="6">
        <f>IF($C150="OK",_xlfn.NUMBERVALUE(Plantilla!CO161),"")</f>
        <v/>
      </c>
      <c r="CR150" s="109">
        <f>IF($C150="OK",_xlfn.NUMBERVALUE(Plantilla!CP161),"")</f>
        <v/>
      </c>
      <c r="CS150" s="110">
        <f>IF($C150="OK",_xlfn.NUMBERVALUE(Plantilla!CQ161),"")</f>
        <v/>
      </c>
      <c r="CT150" s="6">
        <f>IF($C150="OK",_xlfn.NUMBERVALUE(Plantilla!CR161),"")</f>
        <v/>
      </c>
      <c r="CU150" s="109">
        <f>IF($C150="OK",_xlfn.NUMBERVALUE(Plantilla!CS161),"")</f>
        <v/>
      </c>
      <c r="CV150" s="110">
        <f>IF($C150="OK",_xlfn.NUMBERVALUE(Plantilla!CT161),"")</f>
        <v/>
      </c>
      <c r="CW150" s="6">
        <f>IF($C150="OK",_xlfn.NUMBERVALUE(Plantilla!CU161),"")</f>
        <v/>
      </c>
      <c r="CX150" s="82">
        <f>IF($C150="OK",_xlfn.NUMBERVALUE(Plantilla!CV161),"")</f>
        <v/>
      </c>
      <c r="CY150" s="6">
        <f>IF($C150="OK",_xlfn.NUMBERVALUE(Plantilla!CW161),"")</f>
        <v/>
      </c>
      <c r="CZ150" s="82">
        <f>IF($C150="OK",_xlfn.NUMBERVALUE(Plantilla!CX161),"")</f>
        <v/>
      </c>
      <c r="DA150" s="6">
        <f>IF($C150="OK",_xlfn.NUMBERVALUE(Plantilla!CY161),"")</f>
        <v/>
      </c>
      <c r="DB150" s="109">
        <f>IF($C150="OK",_xlfn.NUMBERVALUE(Plantilla!CZ161),"")</f>
        <v/>
      </c>
      <c r="DC150" s="6">
        <f>IF($C150="OK",_xlfn.NUMBERVALUE(Plantilla!DA161),"")</f>
        <v/>
      </c>
      <c r="DD150" s="6">
        <f>IF($C150="OK",TEXT(Plantilla!DB161,"#"),"")</f>
        <v/>
      </c>
      <c r="DE150" s="6">
        <f>IF($C150="OK",_xlfn.NUMBERVALUE(Plantilla!DC161),"")</f>
        <v/>
      </c>
      <c r="DF150" s="4">
        <f>IF($C150="OK",_xlfn.NUMBERVALUE(Plantilla!DD161),"")</f>
        <v/>
      </c>
      <c r="DG150" s="6">
        <f>IF($C150="OK",_xlfn.NUMBERVALUE(Plantilla!DE161),"")</f>
        <v/>
      </c>
      <c r="DH150" s="6">
        <f>IF($C150="OK",_xlfn.NUMBERVALUE(Plantilla!DF161),"")</f>
        <v/>
      </c>
      <c r="DI150" s="6">
        <f>IF($C150="OK",_xlfn.NUMBERVALUE(Plantilla!DG161),"")</f>
        <v/>
      </c>
      <c r="DJ150" s="6">
        <f>IF($C150="OK",_xlfn.NUMBERVALUE(Plantilla!DH161),"")</f>
        <v/>
      </c>
      <c r="DK150" s="6">
        <f>IF($C150="OK",_xlfn.NUMBERVALUE(Plantilla!DI161),"")</f>
        <v/>
      </c>
      <c r="DL150" s="6">
        <f>IF($C150="OK",_xlfn.NUMBERVALUE(Plantilla!DJ161),"")</f>
        <v/>
      </c>
      <c r="DM150" s="6">
        <f>IF($C150="OK",_xlfn.NUMBERVALUE(Plantilla!DK161),"")</f>
        <v/>
      </c>
      <c r="DN150" s="6">
        <f>IF($C150="OK",_xlfn.NUMBERVALUE(Plantilla!DL161),"")</f>
        <v/>
      </c>
      <c r="DO150" s="6">
        <f>IF($C150="OK",_xlfn.NUMBERVALUE(Plantilla!DM161),"")</f>
        <v/>
      </c>
      <c r="DP150" s="6">
        <f>IF($C150="OK",_xlfn.NUMBERVALUE(Plantilla!DN161),"")</f>
        <v/>
      </c>
      <c r="DQ150" s="6">
        <f>IF($C150="OK",_xlfn.NUMBERVALUE(Plantilla!DO161),"")</f>
        <v/>
      </c>
      <c r="DR150" s="6">
        <f>IF($C150="OK",_xlfn.NUMBERVALUE(Plantilla!DP161),"")</f>
        <v/>
      </c>
      <c r="DS150">
        <f>IF($C150="OK",TEXT(Plantilla!DR161,"#"),"")</f>
        <v/>
      </c>
      <c r="DT150" s="6" t="n"/>
    </row>
    <row r="151">
      <c r="A151">
        <f>IF(Plantilla!$I$6="¡Perfecto!, Guarda el archivo y adjúntalo a tu interfaz de Nómina Electrónica","OK","Error")</f>
        <v/>
      </c>
      <c r="B151">
        <f>IF(Plantilla!$I$6="¡Perfecto!, Guarda el archivo y adjúntalo a tu interfaz de Nómina Electrónica",MID(Plantilla!$D$2,SEARCH("V",Plantilla!$D$2),10),"")</f>
        <v/>
      </c>
      <c r="C151">
        <f>Plantilla!C162</f>
        <v/>
      </c>
      <c r="D151">
        <f>IF($C151="OK",Plantilla!B162,"")</f>
        <v/>
      </c>
      <c r="E151">
        <f>IF($C151="OK",
   VLOOKUP(Plantilla!$E$4,'Tablas '!$AP$4:$AT$6,5,FALSE),
"")</f>
        <v/>
      </c>
      <c r="F151">
        <f>IF($C151="OK",TEXT(Plantilla!D162,"#"),"")</f>
        <v/>
      </c>
      <c r="G151">
        <f>IF($C151="OK",
   VLOOKUP(Plantilla!E162,'Tablas '!$B$4:$C$14,2,FALSE),
"")</f>
        <v/>
      </c>
      <c r="H151">
        <f>IF($C151="OK",TEXT(Plantilla!F162,"#"),"")</f>
        <v/>
      </c>
      <c r="I151">
        <f>IF($C151="OK",TEXT(Plantilla!G162,"#"),"")</f>
        <v/>
      </c>
      <c r="J151">
        <f>IF($C151="OK",TEXT(Plantilla!H162,"#"),"")</f>
        <v/>
      </c>
      <c r="K151">
        <f>IF($C151="OK",TEXT(Plantilla!I162,"#"),"")</f>
        <v/>
      </c>
      <c r="L151">
        <f>IF($C151="OK",TEXT(Plantilla!J162,"#"),"")</f>
        <v/>
      </c>
      <c r="M151">
        <f>IF($C151="OK",TEXT(Plantilla!K162,"#"),"")</f>
        <v/>
      </c>
      <c r="N151">
        <f>IF($C151="OK",
   CONCATENATE(YEAR(Plantilla!L162),"-",TEXT(MONTH(Plantilla!L162),"00"),"-",TEXT(DAY(Plantilla!L162),"00")),
"")</f>
        <v/>
      </c>
      <c r="O151">
        <f>IF($C151="OK",_xlfn.NUMBERVALUE(Plantilla!M162),"")</f>
        <v/>
      </c>
      <c r="P151">
        <f>IF($C151="OK",
   IF(Plantilla!N162&lt;&gt;"",
      CONCATENATE(YEAR(Plantilla!N162),"-",TEXT(MONTH(Plantilla!N162),"00"),"-",TEXT(DAY(Plantilla!N162),"00")),
   ""),
"")</f>
        <v/>
      </c>
      <c r="Q151">
        <f>IF($C151="OK",
   VLOOKUP(Plantilla!O162,'Tablas '!$E$4:$F$19,2,FALSE),
"")</f>
        <v/>
      </c>
      <c r="R151">
        <f>IF($C151="OK",
   VLOOKUP(Plantilla!P162,'Tablas '!$H$4:$I$5,2,FALSE),
"")</f>
        <v/>
      </c>
      <c r="S151">
        <f>IF($C151="OK",
   VLOOKUP(Plantilla!Q162,'Tablas '!$K$4:$L$8,2,FALSE),
"")</f>
        <v/>
      </c>
      <c r="T151">
        <f>IF($C151="OK",
   VLOOKUP(Plantilla!R162,'Tablas '!$AE$4:$AF$6,2,FALSE),
"")</f>
        <v/>
      </c>
      <c r="U151">
        <f>IF($C151="OK",
   VLOOKUP(Plantilla!S162,'Tablas '!$AE$4:$AF$6,2,FALSE),
"")</f>
        <v/>
      </c>
      <c r="V151">
        <f>IF($C151="OK",TEXT(Plantilla!T162,"#"),"")</f>
        <v/>
      </c>
      <c r="W151" s="84">
        <f>IF($C151="OK",
   VLOOKUP(Plantilla!U162,'Tablas '!$AM$4:$AN$1126,2,FALSE),
"")</f>
        <v/>
      </c>
      <c r="X151">
        <f>IF($C151="OK",TEXT(Plantilla!V162,"#"),"")</f>
        <v/>
      </c>
      <c r="Y151">
        <f>IF($C151="OK",
   CONCATENATE(YEAR(Plantilla!W162),"-",TEXT(MONTH(Plantilla!W162),"00"),"-",TEXT(DAY(Plantilla!W162),"00")),
"")</f>
        <v/>
      </c>
      <c r="Z151">
        <f>IF($C151="OK",
   CONCATENATE(YEAR(Plantilla!X162),"-",TEXT(MONTH(Plantilla!X162),"00"),"-",TEXT(DAY(Plantilla!X162),"00")),
"")</f>
        <v/>
      </c>
      <c r="AA151">
        <f>IF($C151="OK",
   TEXT(VLOOKUP(Plantilla!Y162,'Tablas '!$Q$4:$R$9,2,FALSE),"#"),
"")</f>
        <v/>
      </c>
      <c r="AB151">
        <f>IF($C151="OK",
   CONCATENATE(YEAR(Plantilla!Z162),"-",TEXT(MONTH(Plantilla!Z162),"00"),"-",TEXT(DAY(Plantilla!Z162),"00")),
"")</f>
        <v/>
      </c>
      <c r="AC151">
        <f>IF($C151="OK",
   TEXT(VLOOKUP(Plantilla!AA162,'Tablas '!$T$4:$U$13,2,FALSE),"#"),
"")</f>
        <v/>
      </c>
      <c r="AD151">
        <f>IF($C151="OK",TEXT(Plantilla!AB162,"#"),"")</f>
        <v/>
      </c>
      <c r="AE151">
        <f>IF($C151="OK",
   IF(Plantilla!AC162&lt;&gt;"",
      TEXT(VLOOKUP(Plantilla!AC162,'Tablas '!$W$4:$X$7,2,FALSE),"#"),
   ""),
"")</f>
        <v/>
      </c>
      <c r="AF151">
        <f>IF($C151="OK",TEXT(Plantilla!AD162,"#"),"")</f>
        <v/>
      </c>
      <c r="AG151" s="6">
        <f>IF($C151="OK",_xlfn.NUMBERVALUE(Plantilla!AE162),"")</f>
        <v/>
      </c>
      <c r="AH151" s="4">
        <f>IF($C151="OK",_xlfn.NUMBERVALUE(Plantilla!AF162),"")</f>
        <v/>
      </c>
      <c r="AI151" s="6">
        <f>IF($C151="OK",_xlfn.NUMBERVALUE(Plantilla!AG162),"")</f>
        <v/>
      </c>
      <c r="AJ151" s="6">
        <f>IF($C151="OK",_xlfn.NUMBERVALUE(Plantilla!AH162),"")</f>
        <v/>
      </c>
      <c r="AK151" s="6">
        <f>IF($C151="OK",_xlfn.NUMBERVALUE(Plantilla!AI162),"")</f>
        <v/>
      </c>
      <c r="AL151" s="6">
        <f>IF($C151="OK",_xlfn.NUMBERVALUE(Plantilla!AJ162),"")</f>
        <v/>
      </c>
      <c r="AM151" s="4">
        <f>IF($C151="OK",_xlfn.NUMBERVALUE(Plantilla!AK162),"")</f>
        <v/>
      </c>
      <c r="AN151" s="6">
        <f>IF($C151="OK",_xlfn.NUMBERVALUE(Plantilla!AL162),"")</f>
        <v/>
      </c>
      <c r="AO151" s="4">
        <f>IF($C151="OK",_xlfn.NUMBERVALUE(Plantilla!AM162),"")</f>
        <v/>
      </c>
      <c r="AP151" s="6">
        <f>IF($C151="OK",_xlfn.NUMBERVALUE(Plantilla!AN162),"")</f>
        <v/>
      </c>
      <c r="AQ151" s="4">
        <f>IF($C151="OK",_xlfn.NUMBERVALUE(Plantilla!AO162),"")</f>
        <v/>
      </c>
      <c r="AR151" s="6">
        <f>IF($C151="OK",_xlfn.NUMBERVALUE(Plantilla!AP162),"")</f>
        <v/>
      </c>
      <c r="AS151" s="4">
        <f>IF($C151="OK",_xlfn.NUMBERVALUE(Plantilla!AQ162),"")</f>
        <v/>
      </c>
      <c r="AT151" s="6">
        <f>IF($C151="OK",_xlfn.NUMBERVALUE(Plantilla!AR162),"")</f>
        <v/>
      </c>
      <c r="AU151" s="4">
        <f>IF($C151="OK",_xlfn.NUMBERVALUE(Plantilla!AS162),"")</f>
        <v/>
      </c>
      <c r="AV151" s="6">
        <f>IF($C151="OK",_xlfn.NUMBERVALUE(Plantilla!AT162),"")</f>
        <v/>
      </c>
      <c r="AW151" s="4">
        <f>IF($C151="OK",_xlfn.NUMBERVALUE(Plantilla!AU162),"")</f>
        <v/>
      </c>
      <c r="AX151" s="6">
        <f>IF($C151="OK",_xlfn.NUMBERVALUE(Plantilla!AV162),"")</f>
        <v/>
      </c>
      <c r="AY151" s="4">
        <f>IF($C151="OK",_xlfn.NUMBERVALUE(Plantilla!AW162),"")</f>
        <v/>
      </c>
      <c r="AZ151" s="6">
        <f>IF($C151="OK",_xlfn.NUMBERVALUE(Plantilla!AX162),"")</f>
        <v/>
      </c>
      <c r="BA151">
        <f>IF($C151="OK",_xlfn.NUMBERVALUE(Plantilla!AY162),"")</f>
        <v/>
      </c>
      <c r="BB151">
        <f>IF($C151="OK",_xlfn.NUMBERVALUE(Plantilla!AZ162),"")</f>
        <v/>
      </c>
      <c r="BC151" s="4">
        <f>IF($C151="OK",_xlfn.NUMBERVALUE(Plantilla!BA162),"")</f>
        <v/>
      </c>
      <c r="BD151" s="6">
        <f>IF($C151="OK",_xlfn.NUMBERVALUE(Plantilla!BB162),"")</f>
        <v/>
      </c>
      <c r="BE151" s="4">
        <f>IF($C151="OK",_xlfn.NUMBERVALUE(Plantilla!BC162),"")</f>
        <v/>
      </c>
      <c r="BF151" s="6">
        <f>IF($C151="OK",_xlfn.NUMBERVALUE(Plantilla!BD162),"")</f>
        <v/>
      </c>
      <c r="BG151" s="4">
        <f>IF($C151="OK",_xlfn.NUMBERVALUE(Plantilla!BE162),"")</f>
        <v/>
      </c>
      <c r="BH151" s="6">
        <f>IF($C151="OK",_xlfn.NUMBERVALUE(Plantilla!BF162),"")</f>
        <v/>
      </c>
      <c r="BI151" s="110">
        <f>IF($C151="OK",_xlfn.NUMBERVALUE(Plantilla!BG162),"")</f>
        <v/>
      </c>
      <c r="BJ151" s="6">
        <f>IF($C151="OK",_xlfn.NUMBERVALUE(Plantilla!BH162),"")</f>
        <v/>
      </c>
      <c r="BK151" s="109">
        <f>IF($C151="OK",_xlfn.NUMBERVALUE(Plantilla!BI162),"")</f>
        <v/>
      </c>
      <c r="BL151" s="6">
        <f>IF($C151="OK",
   IF(Plantilla!BJ162&lt;&gt;"",
      TEXT(VLOOKUP(Plantilla!BJ162,'Tablas '!$Z$4:$AA$6,2,FALSE),"#"),
   ""),
"")</f>
        <v/>
      </c>
      <c r="BM151" s="4">
        <f>IF($C151="OK",_xlfn.NUMBERVALUE(Plantilla!BK162),"")</f>
        <v/>
      </c>
      <c r="BN151" s="4">
        <f>IF($C151="OK",_xlfn.NUMBERVALUE(Plantilla!BL162),"")</f>
        <v/>
      </c>
      <c r="BO151" s="6">
        <f>IF($C151="OK",_xlfn.NUMBERVALUE(Plantilla!BM162),"")</f>
        <v/>
      </c>
      <c r="BP151" s="4">
        <f>IF($C151="OK",_xlfn.NUMBERVALUE(Plantilla!BN162),"")</f>
        <v/>
      </c>
      <c r="BQ151" s="6">
        <f>IF($C151="OK",_xlfn.NUMBERVALUE(Plantilla!BO162),"")</f>
        <v/>
      </c>
      <c r="BR151" s="4">
        <f>IF($C151="OK",_xlfn.NUMBERVALUE(Plantilla!BP162),"")</f>
        <v/>
      </c>
      <c r="BS151" s="6">
        <f>IF($C151="OK",_xlfn.NUMBERVALUE(Plantilla!BQ162),"")</f>
        <v/>
      </c>
      <c r="BT151" s="4">
        <f>IF($C151="OK",_xlfn.NUMBERVALUE(Plantilla!BR162),"")</f>
        <v/>
      </c>
      <c r="BU151" s="6">
        <f>IF($C151="OK",_xlfn.NUMBERVALUE(Plantilla!BS162),"")</f>
        <v/>
      </c>
      <c r="BV151" s="6">
        <f>IF($C151="OK",_xlfn.NUMBERVALUE(Plantilla!BT162),"")</f>
        <v/>
      </c>
      <c r="BW151" s="6">
        <f>IF($C151="OK",_xlfn.NUMBERVALUE(Plantilla!BU162),"")</f>
        <v/>
      </c>
      <c r="BX151" s="6">
        <f>IF($C151="OK",_xlfn.NUMBERVALUE(Plantilla!BV162),"")</f>
        <v/>
      </c>
      <c r="BY151" s="6">
        <f>IF($C151="OK",_xlfn.NUMBERVALUE(Plantilla!BW162),"")</f>
        <v/>
      </c>
      <c r="BZ151" s="6">
        <f>IF($C151="OK",_xlfn.NUMBERVALUE(Plantilla!BX162),"")</f>
        <v/>
      </c>
      <c r="CA151" s="6">
        <f>IF($C151="OK",_xlfn.NUMBERVALUE(Plantilla!BY162),"")</f>
        <v/>
      </c>
      <c r="CB151" s="6">
        <f>IF($C151="OK",_xlfn.NUMBERVALUE(Plantilla!BZ162),"")</f>
        <v/>
      </c>
      <c r="CC151" s="6">
        <f>IF($C151="OK",_xlfn.NUMBERVALUE(Plantilla!CA162),"")</f>
        <v/>
      </c>
      <c r="CD151" s="6">
        <f>IF($C151="OK",_xlfn.NUMBERVALUE(Plantilla!CB162),"")</f>
        <v/>
      </c>
      <c r="CE151" s="6">
        <f>IF($C151="OK",_xlfn.NUMBERVALUE(Plantilla!CC162),"")</f>
        <v/>
      </c>
      <c r="CF151" s="4">
        <f>IF($C151="OK",_xlfn.NUMBERVALUE(Plantilla!CD162),"")</f>
        <v/>
      </c>
      <c r="CG151" s="6">
        <f>IF($C151="OK",_xlfn.NUMBERVALUE(Plantilla!CE162),"")</f>
        <v/>
      </c>
      <c r="CH151" s="6">
        <f>IF($C151="OK",_xlfn.NUMBERVALUE(Plantilla!CF162),"")</f>
        <v/>
      </c>
      <c r="CI151" s="6">
        <f>IF($C151="OK",_xlfn.NUMBERVALUE(Plantilla!CG162),"")</f>
        <v/>
      </c>
      <c r="CJ151" s="6">
        <f>IF($C151="OK",_xlfn.NUMBERVALUE(Plantilla!CH162),"")</f>
        <v/>
      </c>
      <c r="CK151" s="6">
        <f>IF($C151="OK",_xlfn.NUMBERVALUE(Plantilla!CI162),"")</f>
        <v/>
      </c>
      <c r="CL151" s="6">
        <f>IF($C151="OK",_xlfn.NUMBERVALUE(Plantilla!CJ162),"")</f>
        <v/>
      </c>
      <c r="CM151">
        <f>IF($C151="OK",TEXT(Plantilla!CK162,"#"),"")</f>
        <v/>
      </c>
      <c r="CN151" s="6">
        <f>IF($C151="OK",_xlfn.NUMBERVALUE(Plantilla!CL162),"")</f>
        <v/>
      </c>
      <c r="CO151" s="6">
        <f>IF($C151="OK",_xlfn.NUMBERVALUE(Plantilla!CM162),"")</f>
        <v/>
      </c>
      <c r="CP151" s="110">
        <f>IF($C151="OK",_xlfn.NUMBERVALUE(Plantilla!CN162),"")</f>
        <v/>
      </c>
      <c r="CQ151" s="6">
        <f>IF($C151="OK",_xlfn.NUMBERVALUE(Plantilla!CO162),"")</f>
        <v/>
      </c>
      <c r="CR151" s="109">
        <f>IF($C151="OK",_xlfn.NUMBERVALUE(Plantilla!CP162),"")</f>
        <v/>
      </c>
      <c r="CS151" s="110">
        <f>IF($C151="OK",_xlfn.NUMBERVALUE(Plantilla!CQ162),"")</f>
        <v/>
      </c>
      <c r="CT151" s="6">
        <f>IF($C151="OK",_xlfn.NUMBERVALUE(Plantilla!CR162),"")</f>
        <v/>
      </c>
      <c r="CU151" s="109">
        <f>IF($C151="OK",_xlfn.NUMBERVALUE(Plantilla!CS162),"")</f>
        <v/>
      </c>
      <c r="CV151" s="110">
        <f>IF($C151="OK",_xlfn.NUMBERVALUE(Plantilla!CT162),"")</f>
        <v/>
      </c>
      <c r="CW151" s="6">
        <f>IF($C151="OK",_xlfn.NUMBERVALUE(Plantilla!CU162),"")</f>
        <v/>
      </c>
      <c r="CX151" s="82">
        <f>IF($C151="OK",_xlfn.NUMBERVALUE(Plantilla!CV162),"")</f>
        <v/>
      </c>
      <c r="CY151" s="6">
        <f>IF($C151="OK",_xlfn.NUMBERVALUE(Plantilla!CW162),"")</f>
        <v/>
      </c>
      <c r="CZ151" s="82">
        <f>IF($C151="OK",_xlfn.NUMBERVALUE(Plantilla!CX162),"")</f>
        <v/>
      </c>
      <c r="DA151" s="6">
        <f>IF($C151="OK",_xlfn.NUMBERVALUE(Plantilla!CY162),"")</f>
        <v/>
      </c>
      <c r="DB151" s="109">
        <f>IF($C151="OK",_xlfn.NUMBERVALUE(Plantilla!CZ162),"")</f>
        <v/>
      </c>
      <c r="DC151" s="6">
        <f>IF($C151="OK",_xlfn.NUMBERVALUE(Plantilla!DA162),"")</f>
        <v/>
      </c>
      <c r="DD151" s="6">
        <f>IF($C151="OK",TEXT(Plantilla!DB162,"#"),"")</f>
        <v/>
      </c>
      <c r="DE151" s="6">
        <f>IF($C151="OK",_xlfn.NUMBERVALUE(Plantilla!DC162),"")</f>
        <v/>
      </c>
      <c r="DF151" s="4">
        <f>IF($C151="OK",_xlfn.NUMBERVALUE(Plantilla!DD162),"")</f>
        <v/>
      </c>
      <c r="DG151" s="6">
        <f>IF($C151="OK",_xlfn.NUMBERVALUE(Plantilla!DE162),"")</f>
        <v/>
      </c>
      <c r="DH151" s="6">
        <f>IF($C151="OK",_xlfn.NUMBERVALUE(Plantilla!DF162),"")</f>
        <v/>
      </c>
      <c r="DI151" s="6">
        <f>IF($C151="OK",_xlfn.NUMBERVALUE(Plantilla!DG162),"")</f>
        <v/>
      </c>
      <c r="DJ151" s="6">
        <f>IF($C151="OK",_xlfn.NUMBERVALUE(Plantilla!DH162),"")</f>
        <v/>
      </c>
      <c r="DK151" s="6">
        <f>IF($C151="OK",_xlfn.NUMBERVALUE(Plantilla!DI162),"")</f>
        <v/>
      </c>
      <c r="DL151" s="6">
        <f>IF($C151="OK",_xlfn.NUMBERVALUE(Plantilla!DJ162),"")</f>
        <v/>
      </c>
      <c r="DM151" s="6">
        <f>IF($C151="OK",_xlfn.NUMBERVALUE(Plantilla!DK162),"")</f>
        <v/>
      </c>
      <c r="DN151" s="6">
        <f>IF($C151="OK",_xlfn.NUMBERVALUE(Plantilla!DL162),"")</f>
        <v/>
      </c>
      <c r="DO151" s="6">
        <f>IF($C151="OK",_xlfn.NUMBERVALUE(Plantilla!DM162),"")</f>
        <v/>
      </c>
      <c r="DP151" s="6">
        <f>IF($C151="OK",_xlfn.NUMBERVALUE(Plantilla!DN162),"")</f>
        <v/>
      </c>
      <c r="DQ151" s="6">
        <f>IF($C151="OK",_xlfn.NUMBERVALUE(Plantilla!DO162),"")</f>
        <v/>
      </c>
      <c r="DR151" s="6">
        <f>IF($C151="OK",_xlfn.NUMBERVALUE(Plantilla!DP162),"")</f>
        <v/>
      </c>
      <c r="DS151">
        <f>IF($C151="OK",TEXT(Plantilla!DR162,"#"),"")</f>
        <v/>
      </c>
      <c r="DT151" s="6" t="n"/>
    </row>
    <row r="152">
      <c r="A152">
        <f>IF(Plantilla!$I$6="¡Perfecto!, Guarda el archivo y adjúntalo a tu interfaz de Nómina Electrónica","OK","Error")</f>
        <v/>
      </c>
      <c r="B152">
        <f>IF(Plantilla!$I$6="¡Perfecto!, Guarda el archivo y adjúntalo a tu interfaz de Nómina Electrónica",MID(Plantilla!$D$2,SEARCH("V",Plantilla!$D$2),10),"")</f>
        <v/>
      </c>
      <c r="C152">
        <f>Plantilla!C163</f>
        <v/>
      </c>
      <c r="D152">
        <f>IF($C152="OK",Plantilla!B163,"")</f>
        <v/>
      </c>
      <c r="E152">
        <f>IF($C152="OK",
   VLOOKUP(Plantilla!$E$4,'Tablas '!$AP$4:$AT$6,5,FALSE),
"")</f>
        <v/>
      </c>
      <c r="F152">
        <f>IF($C152="OK",TEXT(Plantilla!D163,"#"),"")</f>
        <v/>
      </c>
      <c r="G152">
        <f>IF($C152="OK",
   VLOOKUP(Plantilla!E163,'Tablas '!$B$4:$C$14,2,FALSE),
"")</f>
        <v/>
      </c>
      <c r="H152">
        <f>IF($C152="OK",TEXT(Plantilla!F163,"#"),"")</f>
        <v/>
      </c>
      <c r="I152">
        <f>IF($C152="OK",TEXT(Plantilla!G163,"#"),"")</f>
        <v/>
      </c>
      <c r="J152">
        <f>IF($C152="OK",TEXT(Plantilla!H163,"#"),"")</f>
        <v/>
      </c>
      <c r="K152">
        <f>IF($C152="OK",TEXT(Plantilla!I163,"#"),"")</f>
        <v/>
      </c>
      <c r="L152">
        <f>IF($C152="OK",TEXT(Plantilla!J163,"#"),"")</f>
        <v/>
      </c>
      <c r="M152">
        <f>IF($C152="OK",TEXT(Plantilla!K163,"#"),"")</f>
        <v/>
      </c>
      <c r="N152">
        <f>IF($C152="OK",
   CONCATENATE(YEAR(Plantilla!L163),"-",TEXT(MONTH(Plantilla!L163),"00"),"-",TEXT(DAY(Plantilla!L163),"00")),
"")</f>
        <v/>
      </c>
      <c r="O152">
        <f>IF($C152="OK",_xlfn.NUMBERVALUE(Plantilla!M163),"")</f>
        <v/>
      </c>
      <c r="P152">
        <f>IF($C152="OK",
   IF(Plantilla!N163&lt;&gt;"",
      CONCATENATE(YEAR(Plantilla!N163),"-",TEXT(MONTH(Plantilla!N163),"00"),"-",TEXT(DAY(Plantilla!N163),"00")),
   ""),
"")</f>
        <v/>
      </c>
      <c r="Q152">
        <f>IF($C152="OK",
   VLOOKUP(Plantilla!O163,'Tablas '!$E$4:$F$19,2,FALSE),
"")</f>
        <v/>
      </c>
      <c r="R152">
        <f>IF($C152="OK",
   VLOOKUP(Plantilla!P163,'Tablas '!$H$4:$I$5,2,FALSE),
"")</f>
        <v/>
      </c>
      <c r="S152">
        <f>IF($C152="OK",
   VLOOKUP(Plantilla!Q163,'Tablas '!$K$4:$L$8,2,FALSE),
"")</f>
        <v/>
      </c>
      <c r="T152">
        <f>IF($C152="OK",
   VLOOKUP(Plantilla!R163,'Tablas '!$AE$4:$AF$6,2,FALSE),
"")</f>
        <v/>
      </c>
      <c r="U152">
        <f>IF($C152="OK",
   VLOOKUP(Plantilla!S163,'Tablas '!$AE$4:$AF$6,2,FALSE),
"")</f>
        <v/>
      </c>
      <c r="V152">
        <f>IF($C152="OK",TEXT(Plantilla!T163,"#"),"")</f>
        <v/>
      </c>
      <c r="W152" s="84">
        <f>IF($C152="OK",
   VLOOKUP(Plantilla!U163,'Tablas '!$AM$4:$AN$1126,2,FALSE),
"")</f>
        <v/>
      </c>
      <c r="X152">
        <f>IF($C152="OK",TEXT(Plantilla!V163,"#"),"")</f>
        <v/>
      </c>
      <c r="Y152">
        <f>IF($C152="OK",
   CONCATENATE(YEAR(Plantilla!W163),"-",TEXT(MONTH(Plantilla!W163),"00"),"-",TEXT(DAY(Plantilla!W163),"00")),
"")</f>
        <v/>
      </c>
      <c r="Z152">
        <f>IF($C152="OK",
   CONCATENATE(YEAR(Plantilla!X163),"-",TEXT(MONTH(Plantilla!X163),"00"),"-",TEXT(DAY(Plantilla!X163),"00")),
"")</f>
        <v/>
      </c>
      <c r="AA152">
        <f>IF($C152="OK",
   TEXT(VLOOKUP(Plantilla!Y163,'Tablas '!$Q$4:$R$9,2,FALSE),"#"),
"")</f>
        <v/>
      </c>
      <c r="AB152">
        <f>IF($C152="OK",
   CONCATENATE(YEAR(Plantilla!Z163),"-",TEXT(MONTH(Plantilla!Z163),"00"),"-",TEXT(DAY(Plantilla!Z163),"00")),
"")</f>
        <v/>
      </c>
      <c r="AC152">
        <f>IF($C152="OK",
   TEXT(VLOOKUP(Plantilla!AA163,'Tablas '!$T$4:$U$13,2,FALSE),"#"),
"")</f>
        <v/>
      </c>
      <c r="AD152">
        <f>IF($C152="OK",TEXT(Plantilla!AB163,"#"),"")</f>
        <v/>
      </c>
      <c r="AE152">
        <f>IF($C152="OK",
   IF(Plantilla!AC163&lt;&gt;"",
      TEXT(VLOOKUP(Plantilla!AC163,'Tablas '!$W$4:$X$7,2,FALSE),"#"),
   ""),
"")</f>
        <v/>
      </c>
      <c r="AF152">
        <f>IF($C152="OK",TEXT(Plantilla!AD163,"#"),"")</f>
        <v/>
      </c>
      <c r="AG152" s="6">
        <f>IF($C152="OK",_xlfn.NUMBERVALUE(Plantilla!AE163),"")</f>
        <v/>
      </c>
      <c r="AH152" s="4">
        <f>IF($C152="OK",_xlfn.NUMBERVALUE(Plantilla!AF163),"")</f>
        <v/>
      </c>
      <c r="AI152" s="6">
        <f>IF($C152="OK",_xlfn.NUMBERVALUE(Plantilla!AG163),"")</f>
        <v/>
      </c>
      <c r="AJ152" s="6">
        <f>IF($C152="OK",_xlfn.NUMBERVALUE(Plantilla!AH163),"")</f>
        <v/>
      </c>
      <c r="AK152" s="6">
        <f>IF($C152="OK",_xlfn.NUMBERVALUE(Plantilla!AI163),"")</f>
        <v/>
      </c>
      <c r="AL152" s="6">
        <f>IF($C152="OK",_xlfn.NUMBERVALUE(Plantilla!AJ163),"")</f>
        <v/>
      </c>
      <c r="AM152" s="4">
        <f>IF($C152="OK",_xlfn.NUMBERVALUE(Plantilla!AK163),"")</f>
        <v/>
      </c>
      <c r="AN152" s="6">
        <f>IF($C152="OK",_xlfn.NUMBERVALUE(Plantilla!AL163),"")</f>
        <v/>
      </c>
      <c r="AO152" s="4">
        <f>IF($C152="OK",_xlfn.NUMBERVALUE(Plantilla!AM163),"")</f>
        <v/>
      </c>
      <c r="AP152" s="6">
        <f>IF($C152="OK",_xlfn.NUMBERVALUE(Plantilla!AN163),"")</f>
        <v/>
      </c>
      <c r="AQ152" s="4">
        <f>IF($C152="OK",_xlfn.NUMBERVALUE(Plantilla!AO163),"")</f>
        <v/>
      </c>
      <c r="AR152" s="6">
        <f>IF($C152="OK",_xlfn.NUMBERVALUE(Plantilla!AP163),"")</f>
        <v/>
      </c>
      <c r="AS152" s="4">
        <f>IF($C152="OK",_xlfn.NUMBERVALUE(Plantilla!AQ163),"")</f>
        <v/>
      </c>
      <c r="AT152" s="6">
        <f>IF($C152="OK",_xlfn.NUMBERVALUE(Plantilla!AR163),"")</f>
        <v/>
      </c>
      <c r="AU152" s="4">
        <f>IF($C152="OK",_xlfn.NUMBERVALUE(Plantilla!AS163),"")</f>
        <v/>
      </c>
      <c r="AV152" s="6">
        <f>IF($C152="OK",_xlfn.NUMBERVALUE(Plantilla!AT163),"")</f>
        <v/>
      </c>
      <c r="AW152" s="4">
        <f>IF($C152="OK",_xlfn.NUMBERVALUE(Plantilla!AU163),"")</f>
        <v/>
      </c>
      <c r="AX152" s="6">
        <f>IF($C152="OK",_xlfn.NUMBERVALUE(Plantilla!AV163),"")</f>
        <v/>
      </c>
      <c r="AY152" s="4">
        <f>IF($C152="OK",_xlfn.NUMBERVALUE(Plantilla!AW163),"")</f>
        <v/>
      </c>
      <c r="AZ152" s="6">
        <f>IF($C152="OK",_xlfn.NUMBERVALUE(Plantilla!AX163),"")</f>
        <v/>
      </c>
      <c r="BA152">
        <f>IF($C152="OK",_xlfn.NUMBERVALUE(Plantilla!AY163),"")</f>
        <v/>
      </c>
      <c r="BB152">
        <f>IF($C152="OK",_xlfn.NUMBERVALUE(Plantilla!AZ163),"")</f>
        <v/>
      </c>
      <c r="BC152" s="4">
        <f>IF($C152="OK",_xlfn.NUMBERVALUE(Plantilla!BA163),"")</f>
        <v/>
      </c>
      <c r="BD152" s="6">
        <f>IF($C152="OK",_xlfn.NUMBERVALUE(Plantilla!BB163),"")</f>
        <v/>
      </c>
      <c r="BE152" s="4">
        <f>IF($C152="OK",_xlfn.NUMBERVALUE(Plantilla!BC163),"")</f>
        <v/>
      </c>
      <c r="BF152" s="6">
        <f>IF($C152="OK",_xlfn.NUMBERVALUE(Plantilla!BD163),"")</f>
        <v/>
      </c>
      <c r="BG152" s="4">
        <f>IF($C152="OK",_xlfn.NUMBERVALUE(Plantilla!BE163),"")</f>
        <v/>
      </c>
      <c r="BH152" s="6">
        <f>IF($C152="OK",_xlfn.NUMBERVALUE(Plantilla!BF163),"")</f>
        <v/>
      </c>
      <c r="BI152" s="110">
        <f>IF($C152="OK",_xlfn.NUMBERVALUE(Plantilla!BG163),"")</f>
        <v/>
      </c>
      <c r="BJ152" s="6">
        <f>IF($C152="OK",_xlfn.NUMBERVALUE(Plantilla!BH163),"")</f>
        <v/>
      </c>
      <c r="BK152" s="109">
        <f>IF($C152="OK",_xlfn.NUMBERVALUE(Plantilla!BI163),"")</f>
        <v/>
      </c>
      <c r="BL152" s="6">
        <f>IF($C152="OK",
   IF(Plantilla!BJ163&lt;&gt;"",
      TEXT(VLOOKUP(Plantilla!BJ163,'Tablas '!$Z$4:$AA$6,2,FALSE),"#"),
   ""),
"")</f>
        <v/>
      </c>
      <c r="BM152" s="4">
        <f>IF($C152="OK",_xlfn.NUMBERVALUE(Plantilla!BK163),"")</f>
        <v/>
      </c>
      <c r="BN152" s="4">
        <f>IF($C152="OK",_xlfn.NUMBERVALUE(Plantilla!BL163),"")</f>
        <v/>
      </c>
      <c r="BO152" s="6">
        <f>IF($C152="OK",_xlfn.NUMBERVALUE(Plantilla!BM163),"")</f>
        <v/>
      </c>
      <c r="BP152" s="4">
        <f>IF($C152="OK",_xlfn.NUMBERVALUE(Plantilla!BN163),"")</f>
        <v/>
      </c>
      <c r="BQ152" s="6">
        <f>IF($C152="OK",_xlfn.NUMBERVALUE(Plantilla!BO163),"")</f>
        <v/>
      </c>
      <c r="BR152" s="4">
        <f>IF($C152="OK",_xlfn.NUMBERVALUE(Plantilla!BP163),"")</f>
        <v/>
      </c>
      <c r="BS152" s="6">
        <f>IF($C152="OK",_xlfn.NUMBERVALUE(Plantilla!BQ163),"")</f>
        <v/>
      </c>
      <c r="BT152" s="4">
        <f>IF($C152="OK",_xlfn.NUMBERVALUE(Plantilla!BR163),"")</f>
        <v/>
      </c>
      <c r="BU152" s="6">
        <f>IF($C152="OK",_xlfn.NUMBERVALUE(Plantilla!BS163),"")</f>
        <v/>
      </c>
      <c r="BV152" s="6">
        <f>IF($C152="OK",_xlfn.NUMBERVALUE(Plantilla!BT163),"")</f>
        <v/>
      </c>
      <c r="BW152" s="6">
        <f>IF($C152="OK",_xlfn.NUMBERVALUE(Plantilla!BU163),"")</f>
        <v/>
      </c>
      <c r="BX152" s="6">
        <f>IF($C152="OK",_xlfn.NUMBERVALUE(Plantilla!BV163),"")</f>
        <v/>
      </c>
      <c r="BY152" s="6">
        <f>IF($C152="OK",_xlfn.NUMBERVALUE(Plantilla!BW163),"")</f>
        <v/>
      </c>
      <c r="BZ152" s="6">
        <f>IF($C152="OK",_xlfn.NUMBERVALUE(Plantilla!BX163),"")</f>
        <v/>
      </c>
      <c r="CA152" s="6">
        <f>IF($C152="OK",_xlfn.NUMBERVALUE(Plantilla!BY163),"")</f>
        <v/>
      </c>
      <c r="CB152" s="6">
        <f>IF($C152="OK",_xlfn.NUMBERVALUE(Plantilla!BZ163),"")</f>
        <v/>
      </c>
      <c r="CC152" s="6">
        <f>IF($C152="OK",_xlfn.NUMBERVALUE(Plantilla!CA163),"")</f>
        <v/>
      </c>
      <c r="CD152" s="6">
        <f>IF($C152="OK",_xlfn.NUMBERVALUE(Plantilla!CB163),"")</f>
        <v/>
      </c>
      <c r="CE152" s="6">
        <f>IF($C152="OK",_xlfn.NUMBERVALUE(Plantilla!CC163),"")</f>
        <v/>
      </c>
      <c r="CF152" s="4">
        <f>IF($C152="OK",_xlfn.NUMBERVALUE(Plantilla!CD163),"")</f>
        <v/>
      </c>
      <c r="CG152" s="6">
        <f>IF($C152="OK",_xlfn.NUMBERVALUE(Plantilla!CE163),"")</f>
        <v/>
      </c>
      <c r="CH152" s="6">
        <f>IF($C152="OK",_xlfn.NUMBERVALUE(Plantilla!CF163),"")</f>
        <v/>
      </c>
      <c r="CI152" s="6">
        <f>IF($C152="OK",_xlfn.NUMBERVALUE(Plantilla!CG163),"")</f>
        <v/>
      </c>
      <c r="CJ152" s="6">
        <f>IF($C152="OK",_xlfn.NUMBERVALUE(Plantilla!CH163),"")</f>
        <v/>
      </c>
      <c r="CK152" s="6">
        <f>IF($C152="OK",_xlfn.NUMBERVALUE(Plantilla!CI163),"")</f>
        <v/>
      </c>
      <c r="CL152" s="6">
        <f>IF($C152="OK",_xlfn.NUMBERVALUE(Plantilla!CJ163),"")</f>
        <v/>
      </c>
      <c r="CM152">
        <f>IF($C152="OK",TEXT(Plantilla!CK163,"#"),"")</f>
        <v/>
      </c>
      <c r="CN152" s="6">
        <f>IF($C152="OK",_xlfn.NUMBERVALUE(Plantilla!CL163),"")</f>
        <v/>
      </c>
      <c r="CO152" s="6">
        <f>IF($C152="OK",_xlfn.NUMBERVALUE(Plantilla!CM163),"")</f>
        <v/>
      </c>
      <c r="CP152" s="110">
        <f>IF($C152="OK",_xlfn.NUMBERVALUE(Plantilla!CN163),"")</f>
        <v/>
      </c>
      <c r="CQ152" s="6">
        <f>IF($C152="OK",_xlfn.NUMBERVALUE(Plantilla!CO163),"")</f>
        <v/>
      </c>
      <c r="CR152" s="109">
        <f>IF($C152="OK",_xlfn.NUMBERVALUE(Plantilla!CP163),"")</f>
        <v/>
      </c>
      <c r="CS152" s="110">
        <f>IF($C152="OK",_xlfn.NUMBERVALUE(Plantilla!CQ163),"")</f>
        <v/>
      </c>
      <c r="CT152" s="6">
        <f>IF($C152="OK",_xlfn.NUMBERVALUE(Plantilla!CR163),"")</f>
        <v/>
      </c>
      <c r="CU152" s="109">
        <f>IF($C152="OK",_xlfn.NUMBERVALUE(Plantilla!CS163),"")</f>
        <v/>
      </c>
      <c r="CV152" s="110">
        <f>IF($C152="OK",_xlfn.NUMBERVALUE(Plantilla!CT163),"")</f>
        <v/>
      </c>
      <c r="CW152" s="6">
        <f>IF($C152="OK",_xlfn.NUMBERVALUE(Plantilla!CU163),"")</f>
        <v/>
      </c>
      <c r="CX152" s="82">
        <f>IF($C152="OK",_xlfn.NUMBERVALUE(Plantilla!CV163),"")</f>
        <v/>
      </c>
      <c r="CY152" s="6">
        <f>IF($C152="OK",_xlfn.NUMBERVALUE(Plantilla!CW163),"")</f>
        <v/>
      </c>
      <c r="CZ152" s="82">
        <f>IF($C152="OK",_xlfn.NUMBERVALUE(Plantilla!CX163),"")</f>
        <v/>
      </c>
      <c r="DA152" s="6">
        <f>IF($C152="OK",_xlfn.NUMBERVALUE(Plantilla!CY163),"")</f>
        <v/>
      </c>
      <c r="DB152" s="109">
        <f>IF($C152="OK",_xlfn.NUMBERVALUE(Plantilla!CZ163),"")</f>
        <v/>
      </c>
      <c r="DC152" s="6">
        <f>IF($C152="OK",_xlfn.NUMBERVALUE(Plantilla!DA163),"")</f>
        <v/>
      </c>
      <c r="DD152" s="6">
        <f>IF($C152="OK",TEXT(Plantilla!DB163,"#"),"")</f>
        <v/>
      </c>
      <c r="DE152" s="6">
        <f>IF($C152="OK",_xlfn.NUMBERVALUE(Plantilla!DC163),"")</f>
        <v/>
      </c>
      <c r="DF152" s="4">
        <f>IF($C152="OK",_xlfn.NUMBERVALUE(Plantilla!DD163),"")</f>
        <v/>
      </c>
      <c r="DG152" s="6">
        <f>IF($C152="OK",_xlfn.NUMBERVALUE(Plantilla!DE163),"")</f>
        <v/>
      </c>
      <c r="DH152" s="6">
        <f>IF($C152="OK",_xlfn.NUMBERVALUE(Plantilla!DF163),"")</f>
        <v/>
      </c>
      <c r="DI152" s="6">
        <f>IF($C152="OK",_xlfn.NUMBERVALUE(Plantilla!DG163),"")</f>
        <v/>
      </c>
      <c r="DJ152" s="6">
        <f>IF($C152="OK",_xlfn.NUMBERVALUE(Plantilla!DH163),"")</f>
        <v/>
      </c>
      <c r="DK152" s="6">
        <f>IF($C152="OK",_xlfn.NUMBERVALUE(Plantilla!DI163),"")</f>
        <v/>
      </c>
      <c r="DL152" s="6">
        <f>IF($C152="OK",_xlfn.NUMBERVALUE(Plantilla!DJ163),"")</f>
        <v/>
      </c>
      <c r="DM152" s="6">
        <f>IF($C152="OK",_xlfn.NUMBERVALUE(Plantilla!DK163),"")</f>
        <v/>
      </c>
      <c r="DN152" s="6">
        <f>IF($C152="OK",_xlfn.NUMBERVALUE(Plantilla!DL163),"")</f>
        <v/>
      </c>
      <c r="DO152" s="6">
        <f>IF($C152="OK",_xlfn.NUMBERVALUE(Plantilla!DM163),"")</f>
        <v/>
      </c>
      <c r="DP152" s="6">
        <f>IF($C152="OK",_xlfn.NUMBERVALUE(Plantilla!DN163),"")</f>
        <v/>
      </c>
      <c r="DQ152" s="6">
        <f>IF($C152="OK",_xlfn.NUMBERVALUE(Plantilla!DO163),"")</f>
        <v/>
      </c>
      <c r="DR152" s="6">
        <f>IF($C152="OK",_xlfn.NUMBERVALUE(Plantilla!DP163),"")</f>
        <v/>
      </c>
      <c r="DS152">
        <f>IF($C152="OK",TEXT(Plantilla!DR163,"#"),"")</f>
        <v/>
      </c>
      <c r="DT152" s="6" t="n"/>
    </row>
    <row r="153">
      <c r="A153">
        <f>IF(Plantilla!$I$6="¡Perfecto!, Guarda el archivo y adjúntalo a tu interfaz de Nómina Electrónica","OK","Error")</f>
        <v/>
      </c>
      <c r="B153">
        <f>IF(Plantilla!$I$6="¡Perfecto!, Guarda el archivo y adjúntalo a tu interfaz de Nómina Electrónica",MID(Plantilla!$D$2,SEARCH("V",Plantilla!$D$2),10),"")</f>
        <v/>
      </c>
      <c r="C153">
        <f>Plantilla!C164</f>
        <v/>
      </c>
      <c r="D153">
        <f>IF($C153="OK",Plantilla!B164,"")</f>
        <v/>
      </c>
      <c r="E153">
        <f>IF($C153="OK",
   VLOOKUP(Plantilla!$E$4,'Tablas '!$AP$4:$AT$6,5,FALSE),
"")</f>
        <v/>
      </c>
      <c r="F153">
        <f>IF($C153="OK",TEXT(Plantilla!D164,"#"),"")</f>
        <v/>
      </c>
      <c r="G153">
        <f>IF($C153="OK",
   VLOOKUP(Plantilla!E164,'Tablas '!$B$4:$C$14,2,FALSE),
"")</f>
        <v/>
      </c>
      <c r="H153">
        <f>IF($C153="OK",TEXT(Plantilla!F164,"#"),"")</f>
        <v/>
      </c>
      <c r="I153">
        <f>IF($C153="OK",TEXT(Plantilla!G164,"#"),"")</f>
        <v/>
      </c>
      <c r="J153">
        <f>IF($C153="OK",TEXT(Plantilla!H164,"#"),"")</f>
        <v/>
      </c>
      <c r="K153">
        <f>IF($C153="OK",TEXT(Plantilla!I164,"#"),"")</f>
        <v/>
      </c>
      <c r="L153">
        <f>IF($C153="OK",TEXT(Plantilla!J164,"#"),"")</f>
        <v/>
      </c>
      <c r="M153">
        <f>IF($C153="OK",TEXT(Plantilla!K164,"#"),"")</f>
        <v/>
      </c>
      <c r="N153">
        <f>IF($C153="OK",
   CONCATENATE(YEAR(Plantilla!L164),"-",TEXT(MONTH(Plantilla!L164),"00"),"-",TEXT(DAY(Plantilla!L164),"00")),
"")</f>
        <v/>
      </c>
      <c r="O153">
        <f>IF($C153="OK",_xlfn.NUMBERVALUE(Plantilla!M164),"")</f>
        <v/>
      </c>
      <c r="P153">
        <f>IF($C153="OK",
   IF(Plantilla!N164&lt;&gt;"",
      CONCATENATE(YEAR(Plantilla!N164),"-",TEXT(MONTH(Plantilla!N164),"00"),"-",TEXT(DAY(Plantilla!N164),"00")),
   ""),
"")</f>
        <v/>
      </c>
      <c r="Q153">
        <f>IF($C153="OK",
   VLOOKUP(Plantilla!O164,'Tablas '!$E$4:$F$19,2,FALSE),
"")</f>
        <v/>
      </c>
      <c r="R153">
        <f>IF($C153="OK",
   VLOOKUP(Plantilla!P164,'Tablas '!$H$4:$I$5,2,FALSE),
"")</f>
        <v/>
      </c>
      <c r="S153">
        <f>IF($C153="OK",
   VLOOKUP(Plantilla!Q164,'Tablas '!$K$4:$L$8,2,FALSE),
"")</f>
        <v/>
      </c>
      <c r="T153">
        <f>IF($C153="OK",
   VLOOKUP(Plantilla!R164,'Tablas '!$AE$4:$AF$6,2,FALSE),
"")</f>
        <v/>
      </c>
      <c r="U153">
        <f>IF($C153="OK",
   VLOOKUP(Plantilla!S164,'Tablas '!$AE$4:$AF$6,2,FALSE),
"")</f>
        <v/>
      </c>
      <c r="V153">
        <f>IF($C153="OK",TEXT(Plantilla!T164,"#"),"")</f>
        <v/>
      </c>
      <c r="W153" s="84">
        <f>IF($C153="OK",
   VLOOKUP(Plantilla!U164,'Tablas '!$AM$4:$AN$1126,2,FALSE),
"")</f>
        <v/>
      </c>
      <c r="X153">
        <f>IF($C153="OK",TEXT(Plantilla!V164,"#"),"")</f>
        <v/>
      </c>
      <c r="Y153">
        <f>IF($C153="OK",
   CONCATENATE(YEAR(Plantilla!W164),"-",TEXT(MONTH(Plantilla!W164),"00"),"-",TEXT(DAY(Plantilla!W164),"00")),
"")</f>
        <v/>
      </c>
      <c r="Z153">
        <f>IF($C153="OK",
   CONCATENATE(YEAR(Plantilla!X164),"-",TEXT(MONTH(Plantilla!X164),"00"),"-",TEXT(DAY(Plantilla!X164),"00")),
"")</f>
        <v/>
      </c>
      <c r="AA153">
        <f>IF($C153="OK",
   TEXT(VLOOKUP(Plantilla!Y164,'Tablas '!$Q$4:$R$9,2,FALSE),"#"),
"")</f>
        <v/>
      </c>
      <c r="AB153">
        <f>IF($C153="OK",
   CONCATENATE(YEAR(Plantilla!Z164),"-",TEXT(MONTH(Plantilla!Z164),"00"),"-",TEXT(DAY(Plantilla!Z164),"00")),
"")</f>
        <v/>
      </c>
      <c r="AC153">
        <f>IF($C153="OK",
   TEXT(VLOOKUP(Plantilla!AA164,'Tablas '!$T$4:$U$13,2,FALSE),"#"),
"")</f>
        <v/>
      </c>
      <c r="AD153">
        <f>IF($C153="OK",TEXT(Plantilla!AB164,"#"),"")</f>
        <v/>
      </c>
      <c r="AE153">
        <f>IF($C153="OK",
   IF(Plantilla!AC164&lt;&gt;"",
      TEXT(VLOOKUP(Plantilla!AC164,'Tablas '!$W$4:$X$7,2,FALSE),"#"),
   ""),
"")</f>
        <v/>
      </c>
      <c r="AF153">
        <f>IF($C153="OK",TEXT(Plantilla!AD164,"#"),"")</f>
        <v/>
      </c>
      <c r="AG153" s="6">
        <f>IF($C153="OK",_xlfn.NUMBERVALUE(Plantilla!AE164),"")</f>
        <v/>
      </c>
      <c r="AH153" s="4">
        <f>IF($C153="OK",_xlfn.NUMBERVALUE(Plantilla!AF164),"")</f>
        <v/>
      </c>
      <c r="AI153" s="6">
        <f>IF($C153="OK",_xlfn.NUMBERVALUE(Plantilla!AG164),"")</f>
        <v/>
      </c>
      <c r="AJ153" s="6">
        <f>IF($C153="OK",_xlfn.NUMBERVALUE(Plantilla!AH164),"")</f>
        <v/>
      </c>
      <c r="AK153" s="6">
        <f>IF($C153="OK",_xlfn.NUMBERVALUE(Plantilla!AI164),"")</f>
        <v/>
      </c>
      <c r="AL153" s="6">
        <f>IF($C153="OK",_xlfn.NUMBERVALUE(Plantilla!AJ164),"")</f>
        <v/>
      </c>
      <c r="AM153" s="4">
        <f>IF($C153="OK",_xlfn.NUMBERVALUE(Plantilla!AK164),"")</f>
        <v/>
      </c>
      <c r="AN153" s="6">
        <f>IF($C153="OK",_xlfn.NUMBERVALUE(Plantilla!AL164),"")</f>
        <v/>
      </c>
      <c r="AO153" s="4">
        <f>IF($C153="OK",_xlfn.NUMBERVALUE(Plantilla!AM164),"")</f>
        <v/>
      </c>
      <c r="AP153" s="6">
        <f>IF($C153="OK",_xlfn.NUMBERVALUE(Plantilla!AN164),"")</f>
        <v/>
      </c>
      <c r="AQ153" s="4">
        <f>IF($C153="OK",_xlfn.NUMBERVALUE(Plantilla!AO164),"")</f>
        <v/>
      </c>
      <c r="AR153" s="6">
        <f>IF($C153="OK",_xlfn.NUMBERVALUE(Plantilla!AP164),"")</f>
        <v/>
      </c>
      <c r="AS153" s="4">
        <f>IF($C153="OK",_xlfn.NUMBERVALUE(Plantilla!AQ164),"")</f>
        <v/>
      </c>
      <c r="AT153" s="6">
        <f>IF($C153="OK",_xlfn.NUMBERVALUE(Plantilla!AR164),"")</f>
        <v/>
      </c>
      <c r="AU153" s="4">
        <f>IF($C153="OK",_xlfn.NUMBERVALUE(Plantilla!AS164),"")</f>
        <v/>
      </c>
      <c r="AV153" s="6">
        <f>IF($C153="OK",_xlfn.NUMBERVALUE(Plantilla!AT164),"")</f>
        <v/>
      </c>
      <c r="AW153" s="4">
        <f>IF($C153="OK",_xlfn.NUMBERVALUE(Plantilla!AU164),"")</f>
        <v/>
      </c>
      <c r="AX153" s="6">
        <f>IF($C153="OK",_xlfn.NUMBERVALUE(Plantilla!AV164),"")</f>
        <v/>
      </c>
      <c r="AY153" s="4">
        <f>IF($C153="OK",_xlfn.NUMBERVALUE(Plantilla!AW164),"")</f>
        <v/>
      </c>
      <c r="AZ153" s="6">
        <f>IF($C153="OK",_xlfn.NUMBERVALUE(Plantilla!AX164),"")</f>
        <v/>
      </c>
      <c r="BA153">
        <f>IF($C153="OK",_xlfn.NUMBERVALUE(Plantilla!AY164),"")</f>
        <v/>
      </c>
      <c r="BB153">
        <f>IF($C153="OK",_xlfn.NUMBERVALUE(Plantilla!AZ164),"")</f>
        <v/>
      </c>
      <c r="BC153" s="4">
        <f>IF($C153="OK",_xlfn.NUMBERVALUE(Plantilla!BA164),"")</f>
        <v/>
      </c>
      <c r="BD153" s="6">
        <f>IF($C153="OK",_xlfn.NUMBERVALUE(Plantilla!BB164),"")</f>
        <v/>
      </c>
      <c r="BE153" s="4">
        <f>IF($C153="OK",_xlfn.NUMBERVALUE(Plantilla!BC164),"")</f>
        <v/>
      </c>
      <c r="BF153" s="6">
        <f>IF($C153="OK",_xlfn.NUMBERVALUE(Plantilla!BD164),"")</f>
        <v/>
      </c>
      <c r="BG153" s="4">
        <f>IF($C153="OK",_xlfn.NUMBERVALUE(Plantilla!BE164),"")</f>
        <v/>
      </c>
      <c r="BH153" s="6">
        <f>IF($C153="OK",_xlfn.NUMBERVALUE(Plantilla!BF164),"")</f>
        <v/>
      </c>
      <c r="BI153" s="110">
        <f>IF($C153="OK",_xlfn.NUMBERVALUE(Plantilla!BG164),"")</f>
        <v/>
      </c>
      <c r="BJ153" s="6">
        <f>IF($C153="OK",_xlfn.NUMBERVALUE(Plantilla!BH164),"")</f>
        <v/>
      </c>
      <c r="BK153" s="109">
        <f>IF($C153="OK",_xlfn.NUMBERVALUE(Plantilla!BI164),"")</f>
        <v/>
      </c>
      <c r="BL153" s="6">
        <f>IF($C153="OK",
   IF(Plantilla!BJ164&lt;&gt;"",
      TEXT(VLOOKUP(Plantilla!BJ164,'Tablas '!$Z$4:$AA$6,2,FALSE),"#"),
   ""),
"")</f>
        <v/>
      </c>
      <c r="BM153" s="4">
        <f>IF($C153="OK",_xlfn.NUMBERVALUE(Plantilla!BK164),"")</f>
        <v/>
      </c>
      <c r="BN153" s="4">
        <f>IF($C153="OK",_xlfn.NUMBERVALUE(Plantilla!BL164),"")</f>
        <v/>
      </c>
      <c r="BO153" s="6">
        <f>IF($C153="OK",_xlfn.NUMBERVALUE(Plantilla!BM164),"")</f>
        <v/>
      </c>
      <c r="BP153" s="4">
        <f>IF($C153="OK",_xlfn.NUMBERVALUE(Plantilla!BN164),"")</f>
        <v/>
      </c>
      <c r="BQ153" s="6">
        <f>IF($C153="OK",_xlfn.NUMBERVALUE(Plantilla!BO164),"")</f>
        <v/>
      </c>
      <c r="BR153" s="4">
        <f>IF($C153="OK",_xlfn.NUMBERVALUE(Plantilla!BP164),"")</f>
        <v/>
      </c>
      <c r="BS153" s="6">
        <f>IF($C153="OK",_xlfn.NUMBERVALUE(Plantilla!BQ164),"")</f>
        <v/>
      </c>
      <c r="BT153" s="4">
        <f>IF($C153="OK",_xlfn.NUMBERVALUE(Plantilla!BR164),"")</f>
        <v/>
      </c>
      <c r="BU153" s="6">
        <f>IF($C153="OK",_xlfn.NUMBERVALUE(Plantilla!BS164),"")</f>
        <v/>
      </c>
      <c r="BV153" s="6">
        <f>IF($C153="OK",_xlfn.NUMBERVALUE(Plantilla!BT164),"")</f>
        <v/>
      </c>
      <c r="BW153" s="6">
        <f>IF($C153="OK",_xlfn.NUMBERVALUE(Plantilla!BU164),"")</f>
        <v/>
      </c>
      <c r="BX153" s="6">
        <f>IF($C153="OK",_xlfn.NUMBERVALUE(Plantilla!BV164),"")</f>
        <v/>
      </c>
      <c r="BY153" s="6">
        <f>IF($C153="OK",_xlfn.NUMBERVALUE(Plantilla!BW164),"")</f>
        <v/>
      </c>
      <c r="BZ153" s="6">
        <f>IF($C153="OK",_xlfn.NUMBERVALUE(Plantilla!BX164),"")</f>
        <v/>
      </c>
      <c r="CA153" s="6">
        <f>IF($C153="OK",_xlfn.NUMBERVALUE(Plantilla!BY164),"")</f>
        <v/>
      </c>
      <c r="CB153" s="6">
        <f>IF($C153="OK",_xlfn.NUMBERVALUE(Plantilla!BZ164),"")</f>
        <v/>
      </c>
      <c r="CC153" s="6">
        <f>IF($C153="OK",_xlfn.NUMBERVALUE(Plantilla!CA164),"")</f>
        <v/>
      </c>
      <c r="CD153" s="6">
        <f>IF($C153="OK",_xlfn.NUMBERVALUE(Plantilla!CB164),"")</f>
        <v/>
      </c>
      <c r="CE153" s="6">
        <f>IF($C153="OK",_xlfn.NUMBERVALUE(Plantilla!CC164),"")</f>
        <v/>
      </c>
      <c r="CF153" s="4">
        <f>IF($C153="OK",_xlfn.NUMBERVALUE(Plantilla!CD164),"")</f>
        <v/>
      </c>
      <c r="CG153" s="6">
        <f>IF($C153="OK",_xlfn.NUMBERVALUE(Plantilla!CE164),"")</f>
        <v/>
      </c>
      <c r="CH153" s="6">
        <f>IF($C153="OK",_xlfn.NUMBERVALUE(Plantilla!CF164),"")</f>
        <v/>
      </c>
      <c r="CI153" s="6">
        <f>IF($C153="OK",_xlfn.NUMBERVALUE(Plantilla!CG164),"")</f>
        <v/>
      </c>
      <c r="CJ153" s="6">
        <f>IF($C153="OK",_xlfn.NUMBERVALUE(Plantilla!CH164),"")</f>
        <v/>
      </c>
      <c r="CK153" s="6">
        <f>IF($C153="OK",_xlfn.NUMBERVALUE(Plantilla!CI164),"")</f>
        <v/>
      </c>
      <c r="CL153" s="6">
        <f>IF($C153="OK",_xlfn.NUMBERVALUE(Plantilla!CJ164),"")</f>
        <v/>
      </c>
      <c r="CM153">
        <f>IF($C153="OK",TEXT(Plantilla!CK164,"#"),"")</f>
        <v/>
      </c>
      <c r="CN153" s="6">
        <f>IF($C153="OK",_xlfn.NUMBERVALUE(Plantilla!CL164),"")</f>
        <v/>
      </c>
      <c r="CO153" s="6">
        <f>IF($C153="OK",_xlfn.NUMBERVALUE(Plantilla!CM164),"")</f>
        <v/>
      </c>
      <c r="CP153" s="110">
        <f>IF($C153="OK",_xlfn.NUMBERVALUE(Plantilla!CN164),"")</f>
        <v/>
      </c>
      <c r="CQ153" s="6">
        <f>IF($C153="OK",_xlfn.NUMBERVALUE(Plantilla!CO164),"")</f>
        <v/>
      </c>
      <c r="CR153" s="109">
        <f>IF($C153="OK",_xlfn.NUMBERVALUE(Plantilla!CP164),"")</f>
        <v/>
      </c>
      <c r="CS153" s="110">
        <f>IF($C153="OK",_xlfn.NUMBERVALUE(Plantilla!CQ164),"")</f>
        <v/>
      </c>
      <c r="CT153" s="6">
        <f>IF($C153="OK",_xlfn.NUMBERVALUE(Plantilla!CR164),"")</f>
        <v/>
      </c>
      <c r="CU153" s="109">
        <f>IF($C153="OK",_xlfn.NUMBERVALUE(Plantilla!CS164),"")</f>
        <v/>
      </c>
      <c r="CV153" s="110">
        <f>IF($C153="OK",_xlfn.NUMBERVALUE(Plantilla!CT164),"")</f>
        <v/>
      </c>
      <c r="CW153" s="6">
        <f>IF($C153="OK",_xlfn.NUMBERVALUE(Plantilla!CU164),"")</f>
        <v/>
      </c>
      <c r="CX153" s="82">
        <f>IF($C153="OK",_xlfn.NUMBERVALUE(Plantilla!CV164),"")</f>
        <v/>
      </c>
      <c r="CY153" s="6">
        <f>IF($C153="OK",_xlfn.NUMBERVALUE(Plantilla!CW164),"")</f>
        <v/>
      </c>
      <c r="CZ153" s="82">
        <f>IF($C153="OK",_xlfn.NUMBERVALUE(Plantilla!CX164),"")</f>
        <v/>
      </c>
      <c r="DA153" s="6">
        <f>IF($C153="OK",_xlfn.NUMBERVALUE(Plantilla!CY164),"")</f>
        <v/>
      </c>
      <c r="DB153" s="109">
        <f>IF($C153="OK",_xlfn.NUMBERVALUE(Plantilla!CZ164),"")</f>
        <v/>
      </c>
      <c r="DC153" s="6">
        <f>IF($C153="OK",_xlfn.NUMBERVALUE(Plantilla!DA164),"")</f>
        <v/>
      </c>
      <c r="DD153" s="6">
        <f>IF($C153="OK",TEXT(Plantilla!DB164,"#"),"")</f>
        <v/>
      </c>
      <c r="DE153" s="6">
        <f>IF($C153="OK",_xlfn.NUMBERVALUE(Plantilla!DC164),"")</f>
        <v/>
      </c>
      <c r="DF153" s="4">
        <f>IF($C153="OK",_xlfn.NUMBERVALUE(Plantilla!DD164),"")</f>
        <v/>
      </c>
      <c r="DG153" s="6">
        <f>IF($C153="OK",_xlfn.NUMBERVALUE(Plantilla!DE164),"")</f>
        <v/>
      </c>
      <c r="DH153" s="6">
        <f>IF($C153="OK",_xlfn.NUMBERVALUE(Plantilla!DF164),"")</f>
        <v/>
      </c>
      <c r="DI153" s="6">
        <f>IF($C153="OK",_xlfn.NUMBERVALUE(Plantilla!DG164),"")</f>
        <v/>
      </c>
      <c r="DJ153" s="6">
        <f>IF($C153="OK",_xlfn.NUMBERVALUE(Plantilla!DH164),"")</f>
        <v/>
      </c>
      <c r="DK153" s="6">
        <f>IF($C153="OK",_xlfn.NUMBERVALUE(Plantilla!DI164),"")</f>
        <v/>
      </c>
      <c r="DL153" s="6">
        <f>IF($C153="OK",_xlfn.NUMBERVALUE(Plantilla!DJ164),"")</f>
        <v/>
      </c>
      <c r="DM153" s="6">
        <f>IF($C153="OK",_xlfn.NUMBERVALUE(Plantilla!DK164),"")</f>
        <v/>
      </c>
      <c r="DN153" s="6">
        <f>IF($C153="OK",_xlfn.NUMBERVALUE(Plantilla!DL164),"")</f>
        <v/>
      </c>
      <c r="DO153" s="6">
        <f>IF($C153="OK",_xlfn.NUMBERVALUE(Plantilla!DM164),"")</f>
        <v/>
      </c>
      <c r="DP153" s="6">
        <f>IF($C153="OK",_xlfn.NUMBERVALUE(Plantilla!DN164),"")</f>
        <v/>
      </c>
      <c r="DQ153" s="6">
        <f>IF($C153="OK",_xlfn.NUMBERVALUE(Plantilla!DO164),"")</f>
        <v/>
      </c>
      <c r="DR153" s="6">
        <f>IF($C153="OK",_xlfn.NUMBERVALUE(Plantilla!DP164),"")</f>
        <v/>
      </c>
      <c r="DS153">
        <f>IF($C153="OK",TEXT(Plantilla!DR164,"#"),"")</f>
        <v/>
      </c>
      <c r="DT153" s="6" t="n"/>
    </row>
    <row r="154">
      <c r="A154">
        <f>IF(Plantilla!$I$6="¡Perfecto!, Guarda el archivo y adjúntalo a tu interfaz de Nómina Electrónica","OK","Error")</f>
        <v/>
      </c>
      <c r="B154">
        <f>IF(Plantilla!$I$6="¡Perfecto!, Guarda el archivo y adjúntalo a tu interfaz de Nómina Electrónica",MID(Plantilla!$D$2,SEARCH("V",Plantilla!$D$2),10),"")</f>
        <v/>
      </c>
      <c r="C154">
        <f>Plantilla!C165</f>
        <v/>
      </c>
      <c r="D154">
        <f>IF($C154="OK",Plantilla!B165,"")</f>
        <v/>
      </c>
      <c r="E154">
        <f>IF($C154="OK",
   VLOOKUP(Plantilla!$E$4,'Tablas '!$AP$4:$AT$6,5,FALSE),
"")</f>
        <v/>
      </c>
      <c r="F154">
        <f>IF($C154="OK",TEXT(Plantilla!D165,"#"),"")</f>
        <v/>
      </c>
      <c r="G154">
        <f>IF($C154="OK",
   VLOOKUP(Plantilla!E165,'Tablas '!$B$4:$C$14,2,FALSE),
"")</f>
        <v/>
      </c>
      <c r="H154">
        <f>IF($C154="OK",TEXT(Plantilla!F165,"#"),"")</f>
        <v/>
      </c>
      <c r="I154">
        <f>IF($C154="OK",TEXT(Plantilla!G165,"#"),"")</f>
        <v/>
      </c>
      <c r="J154">
        <f>IF($C154="OK",TEXT(Plantilla!H165,"#"),"")</f>
        <v/>
      </c>
      <c r="K154">
        <f>IF($C154="OK",TEXT(Plantilla!I165,"#"),"")</f>
        <v/>
      </c>
      <c r="L154">
        <f>IF($C154="OK",TEXT(Plantilla!J165,"#"),"")</f>
        <v/>
      </c>
      <c r="M154">
        <f>IF($C154="OK",TEXT(Plantilla!K165,"#"),"")</f>
        <v/>
      </c>
      <c r="N154">
        <f>IF($C154="OK",
   CONCATENATE(YEAR(Plantilla!L165),"-",TEXT(MONTH(Plantilla!L165),"00"),"-",TEXT(DAY(Plantilla!L165),"00")),
"")</f>
        <v/>
      </c>
      <c r="O154">
        <f>IF($C154="OK",_xlfn.NUMBERVALUE(Plantilla!M165),"")</f>
        <v/>
      </c>
      <c r="P154">
        <f>IF($C154="OK",
   IF(Plantilla!N165&lt;&gt;"",
      CONCATENATE(YEAR(Plantilla!N165),"-",TEXT(MONTH(Plantilla!N165),"00"),"-",TEXT(DAY(Plantilla!N165),"00")),
   ""),
"")</f>
        <v/>
      </c>
      <c r="Q154">
        <f>IF($C154="OK",
   VLOOKUP(Plantilla!O165,'Tablas '!$E$4:$F$19,2,FALSE),
"")</f>
        <v/>
      </c>
      <c r="R154">
        <f>IF($C154="OK",
   VLOOKUP(Plantilla!P165,'Tablas '!$H$4:$I$5,2,FALSE),
"")</f>
        <v/>
      </c>
      <c r="S154">
        <f>IF($C154="OK",
   VLOOKUP(Plantilla!Q165,'Tablas '!$K$4:$L$8,2,FALSE),
"")</f>
        <v/>
      </c>
      <c r="T154">
        <f>IF($C154="OK",
   VLOOKUP(Plantilla!R165,'Tablas '!$AE$4:$AF$6,2,FALSE),
"")</f>
        <v/>
      </c>
      <c r="U154">
        <f>IF($C154="OK",
   VLOOKUP(Plantilla!S165,'Tablas '!$AE$4:$AF$6,2,FALSE),
"")</f>
        <v/>
      </c>
      <c r="V154">
        <f>IF($C154="OK",TEXT(Plantilla!T165,"#"),"")</f>
        <v/>
      </c>
      <c r="W154" s="84">
        <f>IF($C154="OK",
   VLOOKUP(Plantilla!U165,'Tablas '!$AM$4:$AN$1126,2,FALSE),
"")</f>
        <v/>
      </c>
      <c r="X154">
        <f>IF($C154="OK",TEXT(Plantilla!V165,"#"),"")</f>
        <v/>
      </c>
      <c r="Y154">
        <f>IF($C154="OK",
   CONCATENATE(YEAR(Plantilla!W165),"-",TEXT(MONTH(Plantilla!W165),"00"),"-",TEXT(DAY(Plantilla!W165),"00")),
"")</f>
        <v/>
      </c>
      <c r="Z154">
        <f>IF($C154="OK",
   CONCATENATE(YEAR(Plantilla!X165),"-",TEXT(MONTH(Plantilla!X165),"00"),"-",TEXT(DAY(Plantilla!X165),"00")),
"")</f>
        <v/>
      </c>
      <c r="AA154">
        <f>IF($C154="OK",
   TEXT(VLOOKUP(Plantilla!Y165,'Tablas '!$Q$4:$R$9,2,FALSE),"#"),
"")</f>
        <v/>
      </c>
      <c r="AB154">
        <f>IF($C154="OK",
   CONCATENATE(YEAR(Plantilla!Z165),"-",TEXT(MONTH(Plantilla!Z165),"00"),"-",TEXT(DAY(Plantilla!Z165),"00")),
"")</f>
        <v/>
      </c>
      <c r="AC154">
        <f>IF($C154="OK",
   TEXT(VLOOKUP(Plantilla!AA165,'Tablas '!$T$4:$U$13,2,FALSE),"#"),
"")</f>
        <v/>
      </c>
      <c r="AD154">
        <f>IF($C154="OK",TEXT(Plantilla!AB165,"#"),"")</f>
        <v/>
      </c>
      <c r="AE154">
        <f>IF($C154="OK",
   IF(Plantilla!AC165&lt;&gt;"",
      TEXT(VLOOKUP(Plantilla!AC165,'Tablas '!$W$4:$X$7,2,FALSE),"#"),
   ""),
"")</f>
        <v/>
      </c>
      <c r="AF154">
        <f>IF($C154="OK",TEXT(Plantilla!AD165,"#"),"")</f>
        <v/>
      </c>
      <c r="AG154" s="6">
        <f>IF($C154="OK",_xlfn.NUMBERVALUE(Plantilla!AE165),"")</f>
        <v/>
      </c>
      <c r="AH154" s="4">
        <f>IF($C154="OK",_xlfn.NUMBERVALUE(Plantilla!AF165),"")</f>
        <v/>
      </c>
      <c r="AI154" s="6">
        <f>IF($C154="OK",_xlfn.NUMBERVALUE(Plantilla!AG165),"")</f>
        <v/>
      </c>
      <c r="AJ154" s="6">
        <f>IF($C154="OK",_xlfn.NUMBERVALUE(Plantilla!AH165),"")</f>
        <v/>
      </c>
      <c r="AK154" s="6">
        <f>IF($C154="OK",_xlfn.NUMBERVALUE(Plantilla!AI165),"")</f>
        <v/>
      </c>
      <c r="AL154" s="6">
        <f>IF($C154="OK",_xlfn.NUMBERVALUE(Plantilla!AJ165),"")</f>
        <v/>
      </c>
      <c r="AM154" s="4">
        <f>IF($C154="OK",_xlfn.NUMBERVALUE(Plantilla!AK165),"")</f>
        <v/>
      </c>
      <c r="AN154" s="6">
        <f>IF($C154="OK",_xlfn.NUMBERVALUE(Plantilla!AL165),"")</f>
        <v/>
      </c>
      <c r="AO154" s="4">
        <f>IF($C154="OK",_xlfn.NUMBERVALUE(Plantilla!AM165),"")</f>
        <v/>
      </c>
      <c r="AP154" s="6">
        <f>IF($C154="OK",_xlfn.NUMBERVALUE(Plantilla!AN165),"")</f>
        <v/>
      </c>
      <c r="AQ154" s="4">
        <f>IF($C154="OK",_xlfn.NUMBERVALUE(Plantilla!AO165),"")</f>
        <v/>
      </c>
      <c r="AR154" s="6">
        <f>IF($C154="OK",_xlfn.NUMBERVALUE(Plantilla!AP165),"")</f>
        <v/>
      </c>
      <c r="AS154" s="4">
        <f>IF($C154="OK",_xlfn.NUMBERVALUE(Plantilla!AQ165),"")</f>
        <v/>
      </c>
      <c r="AT154" s="6">
        <f>IF($C154="OK",_xlfn.NUMBERVALUE(Plantilla!AR165),"")</f>
        <v/>
      </c>
      <c r="AU154" s="4">
        <f>IF($C154="OK",_xlfn.NUMBERVALUE(Plantilla!AS165),"")</f>
        <v/>
      </c>
      <c r="AV154" s="6">
        <f>IF($C154="OK",_xlfn.NUMBERVALUE(Plantilla!AT165),"")</f>
        <v/>
      </c>
      <c r="AW154" s="4">
        <f>IF($C154="OK",_xlfn.NUMBERVALUE(Plantilla!AU165),"")</f>
        <v/>
      </c>
      <c r="AX154" s="6">
        <f>IF($C154="OK",_xlfn.NUMBERVALUE(Plantilla!AV165),"")</f>
        <v/>
      </c>
      <c r="AY154" s="4">
        <f>IF($C154="OK",_xlfn.NUMBERVALUE(Plantilla!AW165),"")</f>
        <v/>
      </c>
      <c r="AZ154" s="6">
        <f>IF($C154="OK",_xlfn.NUMBERVALUE(Plantilla!AX165),"")</f>
        <v/>
      </c>
      <c r="BA154">
        <f>IF($C154="OK",_xlfn.NUMBERVALUE(Plantilla!AY165),"")</f>
        <v/>
      </c>
      <c r="BB154">
        <f>IF($C154="OK",_xlfn.NUMBERVALUE(Plantilla!AZ165),"")</f>
        <v/>
      </c>
      <c r="BC154" s="4">
        <f>IF($C154="OK",_xlfn.NUMBERVALUE(Plantilla!BA165),"")</f>
        <v/>
      </c>
      <c r="BD154" s="6">
        <f>IF($C154="OK",_xlfn.NUMBERVALUE(Plantilla!BB165),"")</f>
        <v/>
      </c>
      <c r="BE154" s="4">
        <f>IF($C154="OK",_xlfn.NUMBERVALUE(Plantilla!BC165),"")</f>
        <v/>
      </c>
      <c r="BF154" s="6">
        <f>IF($C154="OK",_xlfn.NUMBERVALUE(Plantilla!BD165),"")</f>
        <v/>
      </c>
      <c r="BG154" s="4">
        <f>IF($C154="OK",_xlfn.NUMBERVALUE(Plantilla!BE165),"")</f>
        <v/>
      </c>
      <c r="BH154" s="6">
        <f>IF($C154="OK",_xlfn.NUMBERVALUE(Plantilla!BF165),"")</f>
        <v/>
      </c>
      <c r="BI154" s="110">
        <f>IF($C154="OK",_xlfn.NUMBERVALUE(Plantilla!BG165),"")</f>
        <v/>
      </c>
      <c r="BJ154" s="6">
        <f>IF($C154="OK",_xlfn.NUMBERVALUE(Plantilla!BH165),"")</f>
        <v/>
      </c>
      <c r="BK154" s="109">
        <f>IF($C154="OK",_xlfn.NUMBERVALUE(Plantilla!BI165),"")</f>
        <v/>
      </c>
      <c r="BL154" s="6">
        <f>IF($C154="OK",
   IF(Plantilla!BJ165&lt;&gt;"",
      TEXT(VLOOKUP(Plantilla!BJ165,'Tablas '!$Z$4:$AA$6,2,FALSE),"#"),
   ""),
"")</f>
        <v/>
      </c>
      <c r="BM154" s="4">
        <f>IF($C154="OK",_xlfn.NUMBERVALUE(Plantilla!BK165),"")</f>
        <v/>
      </c>
      <c r="BN154" s="4">
        <f>IF($C154="OK",_xlfn.NUMBERVALUE(Plantilla!BL165),"")</f>
        <v/>
      </c>
      <c r="BO154" s="6">
        <f>IF($C154="OK",_xlfn.NUMBERVALUE(Plantilla!BM165),"")</f>
        <v/>
      </c>
      <c r="BP154" s="4">
        <f>IF($C154="OK",_xlfn.NUMBERVALUE(Plantilla!BN165),"")</f>
        <v/>
      </c>
      <c r="BQ154" s="6">
        <f>IF($C154="OK",_xlfn.NUMBERVALUE(Plantilla!BO165),"")</f>
        <v/>
      </c>
      <c r="BR154" s="4">
        <f>IF($C154="OK",_xlfn.NUMBERVALUE(Plantilla!BP165),"")</f>
        <v/>
      </c>
      <c r="BS154" s="6">
        <f>IF($C154="OK",_xlfn.NUMBERVALUE(Plantilla!BQ165),"")</f>
        <v/>
      </c>
      <c r="BT154" s="4">
        <f>IF($C154="OK",_xlfn.NUMBERVALUE(Plantilla!BR165),"")</f>
        <v/>
      </c>
      <c r="BU154" s="6">
        <f>IF($C154="OK",_xlfn.NUMBERVALUE(Plantilla!BS165),"")</f>
        <v/>
      </c>
      <c r="BV154" s="6">
        <f>IF($C154="OK",_xlfn.NUMBERVALUE(Plantilla!BT165),"")</f>
        <v/>
      </c>
      <c r="BW154" s="6">
        <f>IF($C154="OK",_xlfn.NUMBERVALUE(Plantilla!BU165),"")</f>
        <v/>
      </c>
      <c r="BX154" s="6">
        <f>IF($C154="OK",_xlfn.NUMBERVALUE(Plantilla!BV165),"")</f>
        <v/>
      </c>
      <c r="BY154" s="6">
        <f>IF($C154="OK",_xlfn.NUMBERVALUE(Plantilla!BW165),"")</f>
        <v/>
      </c>
      <c r="BZ154" s="6">
        <f>IF($C154="OK",_xlfn.NUMBERVALUE(Plantilla!BX165),"")</f>
        <v/>
      </c>
      <c r="CA154" s="6">
        <f>IF($C154="OK",_xlfn.NUMBERVALUE(Plantilla!BY165),"")</f>
        <v/>
      </c>
      <c r="CB154" s="6">
        <f>IF($C154="OK",_xlfn.NUMBERVALUE(Plantilla!BZ165),"")</f>
        <v/>
      </c>
      <c r="CC154" s="6">
        <f>IF($C154="OK",_xlfn.NUMBERVALUE(Plantilla!CA165),"")</f>
        <v/>
      </c>
      <c r="CD154" s="6">
        <f>IF($C154="OK",_xlfn.NUMBERVALUE(Plantilla!CB165),"")</f>
        <v/>
      </c>
      <c r="CE154" s="6">
        <f>IF($C154="OK",_xlfn.NUMBERVALUE(Plantilla!CC165),"")</f>
        <v/>
      </c>
      <c r="CF154" s="4">
        <f>IF($C154="OK",_xlfn.NUMBERVALUE(Plantilla!CD165),"")</f>
        <v/>
      </c>
      <c r="CG154" s="6">
        <f>IF($C154="OK",_xlfn.NUMBERVALUE(Plantilla!CE165),"")</f>
        <v/>
      </c>
      <c r="CH154" s="6">
        <f>IF($C154="OK",_xlfn.NUMBERVALUE(Plantilla!CF165),"")</f>
        <v/>
      </c>
      <c r="CI154" s="6">
        <f>IF($C154="OK",_xlfn.NUMBERVALUE(Plantilla!CG165),"")</f>
        <v/>
      </c>
      <c r="CJ154" s="6">
        <f>IF($C154="OK",_xlfn.NUMBERVALUE(Plantilla!CH165),"")</f>
        <v/>
      </c>
      <c r="CK154" s="6">
        <f>IF($C154="OK",_xlfn.NUMBERVALUE(Plantilla!CI165),"")</f>
        <v/>
      </c>
      <c r="CL154" s="6">
        <f>IF($C154="OK",_xlfn.NUMBERVALUE(Plantilla!CJ165),"")</f>
        <v/>
      </c>
      <c r="CM154">
        <f>IF($C154="OK",TEXT(Plantilla!CK165,"#"),"")</f>
        <v/>
      </c>
      <c r="CN154" s="6">
        <f>IF($C154="OK",_xlfn.NUMBERVALUE(Plantilla!CL165),"")</f>
        <v/>
      </c>
      <c r="CO154" s="6">
        <f>IF($C154="OK",_xlfn.NUMBERVALUE(Plantilla!CM165),"")</f>
        <v/>
      </c>
      <c r="CP154" s="110">
        <f>IF($C154="OK",_xlfn.NUMBERVALUE(Plantilla!CN165),"")</f>
        <v/>
      </c>
      <c r="CQ154" s="6">
        <f>IF($C154="OK",_xlfn.NUMBERVALUE(Plantilla!CO165),"")</f>
        <v/>
      </c>
      <c r="CR154" s="109">
        <f>IF($C154="OK",_xlfn.NUMBERVALUE(Plantilla!CP165),"")</f>
        <v/>
      </c>
      <c r="CS154" s="110">
        <f>IF($C154="OK",_xlfn.NUMBERVALUE(Plantilla!CQ165),"")</f>
        <v/>
      </c>
      <c r="CT154" s="6">
        <f>IF($C154="OK",_xlfn.NUMBERVALUE(Plantilla!CR165),"")</f>
        <v/>
      </c>
      <c r="CU154" s="109">
        <f>IF($C154="OK",_xlfn.NUMBERVALUE(Plantilla!CS165),"")</f>
        <v/>
      </c>
      <c r="CV154" s="110">
        <f>IF($C154="OK",_xlfn.NUMBERVALUE(Plantilla!CT165),"")</f>
        <v/>
      </c>
      <c r="CW154" s="6">
        <f>IF($C154="OK",_xlfn.NUMBERVALUE(Plantilla!CU165),"")</f>
        <v/>
      </c>
      <c r="CX154" s="82">
        <f>IF($C154="OK",_xlfn.NUMBERVALUE(Plantilla!CV165),"")</f>
        <v/>
      </c>
      <c r="CY154" s="6">
        <f>IF($C154="OK",_xlfn.NUMBERVALUE(Plantilla!CW165),"")</f>
        <v/>
      </c>
      <c r="CZ154" s="82">
        <f>IF($C154="OK",_xlfn.NUMBERVALUE(Plantilla!CX165),"")</f>
        <v/>
      </c>
      <c r="DA154" s="6">
        <f>IF($C154="OK",_xlfn.NUMBERVALUE(Plantilla!CY165),"")</f>
        <v/>
      </c>
      <c r="DB154" s="109">
        <f>IF($C154="OK",_xlfn.NUMBERVALUE(Plantilla!CZ165),"")</f>
        <v/>
      </c>
      <c r="DC154" s="6">
        <f>IF($C154="OK",_xlfn.NUMBERVALUE(Plantilla!DA165),"")</f>
        <v/>
      </c>
      <c r="DD154" s="6">
        <f>IF($C154="OK",TEXT(Plantilla!DB165,"#"),"")</f>
        <v/>
      </c>
      <c r="DE154" s="6">
        <f>IF($C154="OK",_xlfn.NUMBERVALUE(Plantilla!DC165),"")</f>
        <v/>
      </c>
      <c r="DF154" s="4">
        <f>IF($C154="OK",_xlfn.NUMBERVALUE(Plantilla!DD165),"")</f>
        <v/>
      </c>
      <c r="DG154" s="6">
        <f>IF($C154="OK",_xlfn.NUMBERVALUE(Plantilla!DE165),"")</f>
        <v/>
      </c>
      <c r="DH154" s="6">
        <f>IF($C154="OK",_xlfn.NUMBERVALUE(Plantilla!DF165),"")</f>
        <v/>
      </c>
      <c r="DI154" s="6">
        <f>IF($C154="OK",_xlfn.NUMBERVALUE(Plantilla!DG165),"")</f>
        <v/>
      </c>
      <c r="DJ154" s="6">
        <f>IF($C154="OK",_xlfn.NUMBERVALUE(Plantilla!DH165),"")</f>
        <v/>
      </c>
      <c r="DK154" s="6">
        <f>IF($C154="OK",_xlfn.NUMBERVALUE(Plantilla!DI165),"")</f>
        <v/>
      </c>
      <c r="DL154" s="6">
        <f>IF($C154="OK",_xlfn.NUMBERVALUE(Plantilla!DJ165),"")</f>
        <v/>
      </c>
      <c r="DM154" s="6">
        <f>IF($C154="OK",_xlfn.NUMBERVALUE(Plantilla!DK165),"")</f>
        <v/>
      </c>
      <c r="DN154" s="6">
        <f>IF($C154="OK",_xlfn.NUMBERVALUE(Plantilla!DL165),"")</f>
        <v/>
      </c>
      <c r="DO154" s="6">
        <f>IF($C154="OK",_xlfn.NUMBERVALUE(Plantilla!DM165),"")</f>
        <v/>
      </c>
      <c r="DP154" s="6">
        <f>IF($C154="OK",_xlfn.NUMBERVALUE(Plantilla!DN165),"")</f>
        <v/>
      </c>
      <c r="DQ154" s="6">
        <f>IF($C154="OK",_xlfn.NUMBERVALUE(Plantilla!DO165),"")</f>
        <v/>
      </c>
      <c r="DR154" s="6">
        <f>IF($C154="OK",_xlfn.NUMBERVALUE(Plantilla!DP165),"")</f>
        <v/>
      </c>
      <c r="DS154">
        <f>IF($C154="OK",TEXT(Plantilla!DR165,"#"),"")</f>
        <v/>
      </c>
      <c r="DT154" s="6" t="n"/>
    </row>
    <row r="155">
      <c r="A155">
        <f>IF(Plantilla!$I$6="¡Perfecto!, Guarda el archivo y adjúntalo a tu interfaz de Nómina Electrónica","OK","Error")</f>
        <v/>
      </c>
      <c r="B155">
        <f>IF(Plantilla!$I$6="¡Perfecto!, Guarda el archivo y adjúntalo a tu interfaz de Nómina Electrónica",MID(Plantilla!$D$2,SEARCH("V",Plantilla!$D$2),10),"")</f>
        <v/>
      </c>
      <c r="C155">
        <f>Plantilla!C166</f>
        <v/>
      </c>
      <c r="D155">
        <f>IF($C155="OK",Plantilla!B166,"")</f>
        <v/>
      </c>
      <c r="E155">
        <f>IF($C155="OK",
   VLOOKUP(Plantilla!$E$4,'Tablas '!$AP$4:$AT$6,5,FALSE),
"")</f>
        <v/>
      </c>
      <c r="F155">
        <f>IF($C155="OK",TEXT(Plantilla!D166,"#"),"")</f>
        <v/>
      </c>
      <c r="G155">
        <f>IF($C155="OK",
   VLOOKUP(Plantilla!E166,'Tablas '!$B$4:$C$14,2,FALSE),
"")</f>
        <v/>
      </c>
      <c r="H155">
        <f>IF($C155="OK",TEXT(Plantilla!F166,"#"),"")</f>
        <v/>
      </c>
      <c r="I155">
        <f>IF($C155="OK",TEXT(Plantilla!G166,"#"),"")</f>
        <v/>
      </c>
      <c r="J155">
        <f>IF($C155="OK",TEXT(Plantilla!H166,"#"),"")</f>
        <v/>
      </c>
      <c r="K155">
        <f>IF($C155="OK",TEXT(Plantilla!I166,"#"),"")</f>
        <v/>
      </c>
      <c r="L155">
        <f>IF($C155="OK",TEXT(Plantilla!J166,"#"),"")</f>
        <v/>
      </c>
      <c r="M155">
        <f>IF($C155="OK",TEXT(Plantilla!K166,"#"),"")</f>
        <v/>
      </c>
      <c r="N155">
        <f>IF($C155="OK",
   CONCATENATE(YEAR(Plantilla!L166),"-",TEXT(MONTH(Plantilla!L166),"00"),"-",TEXT(DAY(Plantilla!L166),"00")),
"")</f>
        <v/>
      </c>
      <c r="O155">
        <f>IF($C155="OK",_xlfn.NUMBERVALUE(Plantilla!M166),"")</f>
        <v/>
      </c>
      <c r="P155">
        <f>IF($C155="OK",
   IF(Plantilla!N166&lt;&gt;"",
      CONCATENATE(YEAR(Plantilla!N166),"-",TEXT(MONTH(Plantilla!N166),"00"),"-",TEXT(DAY(Plantilla!N166),"00")),
   ""),
"")</f>
        <v/>
      </c>
      <c r="Q155">
        <f>IF($C155="OK",
   VLOOKUP(Plantilla!O166,'Tablas '!$E$4:$F$19,2,FALSE),
"")</f>
        <v/>
      </c>
      <c r="R155">
        <f>IF($C155="OK",
   VLOOKUP(Plantilla!P166,'Tablas '!$H$4:$I$5,2,FALSE),
"")</f>
        <v/>
      </c>
      <c r="S155">
        <f>IF($C155="OK",
   VLOOKUP(Plantilla!Q166,'Tablas '!$K$4:$L$8,2,FALSE),
"")</f>
        <v/>
      </c>
      <c r="T155">
        <f>IF($C155="OK",
   VLOOKUP(Plantilla!R166,'Tablas '!$AE$4:$AF$6,2,FALSE),
"")</f>
        <v/>
      </c>
      <c r="U155">
        <f>IF($C155="OK",
   VLOOKUP(Plantilla!S166,'Tablas '!$AE$4:$AF$6,2,FALSE),
"")</f>
        <v/>
      </c>
      <c r="V155">
        <f>IF($C155="OK",TEXT(Plantilla!T166,"#"),"")</f>
        <v/>
      </c>
      <c r="W155" s="84">
        <f>IF($C155="OK",
   VLOOKUP(Plantilla!U166,'Tablas '!$AM$4:$AN$1126,2,FALSE),
"")</f>
        <v/>
      </c>
      <c r="X155">
        <f>IF($C155="OK",TEXT(Plantilla!V166,"#"),"")</f>
        <v/>
      </c>
      <c r="Y155">
        <f>IF($C155="OK",
   CONCATENATE(YEAR(Plantilla!W166),"-",TEXT(MONTH(Plantilla!W166),"00"),"-",TEXT(DAY(Plantilla!W166),"00")),
"")</f>
        <v/>
      </c>
      <c r="Z155">
        <f>IF($C155="OK",
   CONCATENATE(YEAR(Plantilla!X166),"-",TEXT(MONTH(Plantilla!X166),"00"),"-",TEXT(DAY(Plantilla!X166),"00")),
"")</f>
        <v/>
      </c>
      <c r="AA155">
        <f>IF($C155="OK",
   TEXT(VLOOKUP(Plantilla!Y166,'Tablas '!$Q$4:$R$9,2,FALSE),"#"),
"")</f>
        <v/>
      </c>
      <c r="AB155">
        <f>IF($C155="OK",
   CONCATENATE(YEAR(Plantilla!Z166),"-",TEXT(MONTH(Plantilla!Z166),"00"),"-",TEXT(DAY(Plantilla!Z166),"00")),
"")</f>
        <v/>
      </c>
      <c r="AC155">
        <f>IF($C155="OK",
   TEXT(VLOOKUP(Plantilla!AA166,'Tablas '!$T$4:$U$13,2,FALSE),"#"),
"")</f>
        <v/>
      </c>
      <c r="AD155">
        <f>IF($C155="OK",TEXT(Plantilla!AB166,"#"),"")</f>
        <v/>
      </c>
      <c r="AE155">
        <f>IF($C155="OK",
   IF(Plantilla!AC166&lt;&gt;"",
      TEXT(VLOOKUP(Plantilla!AC166,'Tablas '!$W$4:$X$7,2,FALSE),"#"),
   ""),
"")</f>
        <v/>
      </c>
      <c r="AF155">
        <f>IF($C155="OK",TEXT(Plantilla!AD166,"#"),"")</f>
        <v/>
      </c>
      <c r="AG155" s="6">
        <f>IF($C155="OK",_xlfn.NUMBERVALUE(Plantilla!AE166),"")</f>
        <v/>
      </c>
      <c r="AH155" s="4">
        <f>IF($C155="OK",_xlfn.NUMBERVALUE(Plantilla!AF166),"")</f>
        <v/>
      </c>
      <c r="AI155" s="6">
        <f>IF($C155="OK",_xlfn.NUMBERVALUE(Plantilla!AG166),"")</f>
        <v/>
      </c>
      <c r="AJ155" s="6">
        <f>IF($C155="OK",_xlfn.NUMBERVALUE(Plantilla!AH166),"")</f>
        <v/>
      </c>
      <c r="AK155" s="6">
        <f>IF($C155="OK",_xlfn.NUMBERVALUE(Plantilla!AI166),"")</f>
        <v/>
      </c>
      <c r="AL155" s="6">
        <f>IF($C155="OK",_xlfn.NUMBERVALUE(Plantilla!AJ166),"")</f>
        <v/>
      </c>
      <c r="AM155" s="4">
        <f>IF($C155="OK",_xlfn.NUMBERVALUE(Plantilla!AK166),"")</f>
        <v/>
      </c>
      <c r="AN155" s="6">
        <f>IF($C155="OK",_xlfn.NUMBERVALUE(Plantilla!AL166),"")</f>
        <v/>
      </c>
      <c r="AO155" s="4">
        <f>IF($C155="OK",_xlfn.NUMBERVALUE(Plantilla!AM166),"")</f>
        <v/>
      </c>
      <c r="AP155" s="6">
        <f>IF($C155="OK",_xlfn.NUMBERVALUE(Plantilla!AN166),"")</f>
        <v/>
      </c>
      <c r="AQ155" s="4">
        <f>IF($C155="OK",_xlfn.NUMBERVALUE(Plantilla!AO166),"")</f>
        <v/>
      </c>
      <c r="AR155" s="6">
        <f>IF($C155="OK",_xlfn.NUMBERVALUE(Plantilla!AP166),"")</f>
        <v/>
      </c>
      <c r="AS155" s="4">
        <f>IF($C155="OK",_xlfn.NUMBERVALUE(Plantilla!AQ166),"")</f>
        <v/>
      </c>
      <c r="AT155" s="6">
        <f>IF($C155="OK",_xlfn.NUMBERVALUE(Plantilla!AR166),"")</f>
        <v/>
      </c>
      <c r="AU155" s="4">
        <f>IF($C155="OK",_xlfn.NUMBERVALUE(Plantilla!AS166),"")</f>
        <v/>
      </c>
      <c r="AV155" s="6">
        <f>IF($C155="OK",_xlfn.NUMBERVALUE(Plantilla!AT166),"")</f>
        <v/>
      </c>
      <c r="AW155" s="4">
        <f>IF($C155="OK",_xlfn.NUMBERVALUE(Plantilla!AU166),"")</f>
        <v/>
      </c>
      <c r="AX155" s="6">
        <f>IF($C155="OK",_xlfn.NUMBERVALUE(Plantilla!AV166),"")</f>
        <v/>
      </c>
      <c r="AY155" s="4">
        <f>IF($C155="OK",_xlfn.NUMBERVALUE(Plantilla!AW166),"")</f>
        <v/>
      </c>
      <c r="AZ155" s="6">
        <f>IF($C155="OK",_xlfn.NUMBERVALUE(Plantilla!AX166),"")</f>
        <v/>
      </c>
      <c r="BA155">
        <f>IF($C155="OK",_xlfn.NUMBERVALUE(Plantilla!AY166),"")</f>
        <v/>
      </c>
      <c r="BB155">
        <f>IF($C155="OK",_xlfn.NUMBERVALUE(Plantilla!AZ166),"")</f>
        <v/>
      </c>
      <c r="BC155" s="4">
        <f>IF($C155="OK",_xlfn.NUMBERVALUE(Plantilla!BA166),"")</f>
        <v/>
      </c>
      <c r="BD155" s="6">
        <f>IF($C155="OK",_xlfn.NUMBERVALUE(Plantilla!BB166),"")</f>
        <v/>
      </c>
      <c r="BE155" s="4">
        <f>IF($C155="OK",_xlfn.NUMBERVALUE(Plantilla!BC166),"")</f>
        <v/>
      </c>
      <c r="BF155" s="6">
        <f>IF($C155="OK",_xlfn.NUMBERVALUE(Plantilla!BD166),"")</f>
        <v/>
      </c>
      <c r="BG155" s="4">
        <f>IF($C155="OK",_xlfn.NUMBERVALUE(Plantilla!BE166),"")</f>
        <v/>
      </c>
      <c r="BH155" s="6">
        <f>IF($C155="OK",_xlfn.NUMBERVALUE(Plantilla!BF166),"")</f>
        <v/>
      </c>
      <c r="BI155" s="110">
        <f>IF($C155="OK",_xlfn.NUMBERVALUE(Plantilla!BG166),"")</f>
        <v/>
      </c>
      <c r="BJ155" s="6">
        <f>IF($C155="OK",_xlfn.NUMBERVALUE(Plantilla!BH166),"")</f>
        <v/>
      </c>
      <c r="BK155" s="109">
        <f>IF($C155="OK",_xlfn.NUMBERVALUE(Plantilla!BI166),"")</f>
        <v/>
      </c>
      <c r="BL155" s="6">
        <f>IF($C155="OK",
   IF(Plantilla!BJ166&lt;&gt;"",
      TEXT(VLOOKUP(Plantilla!BJ166,'Tablas '!$Z$4:$AA$6,2,FALSE),"#"),
   ""),
"")</f>
        <v/>
      </c>
      <c r="BM155" s="4">
        <f>IF($C155="OK",_xlfn.NUMBERVALUE(Plantilla!BK166),"")</f>
        <v/>
      </c>
      <c r="BN155" s="4">
        <f>IF($C155="OK",_xlfn.NUMBERVALUE(Plantilla!BL166),"")</f>
        <v/>
      </c>
      <c r="BO155" s="6">
        <f>IF($C155="OK",_xlfn.NUMBERVALUE(Plantilla!BM166),"")</f>
        <v/>
      </c>
      <c r="BP155" s="4">
        <f>IF($C155="OK",_xlfn.NUMBERVALUE(Plantilla!BN166),"")</f>
        <v/>
      </c>
      <c r="BQ155" s="6">
        <f>IF($C155="OK",_xlfn.NUMBERVALUE(Plantilla!BO166),"")</f>
        <v/>
      </c>
      <c r="BR155" s="4">
        <f>IF($C155="OK",_xlfn.NUMBERVALUE(Plantilla!BP166),"")</f>
        <v/>
      </c>
      <c r="BS155" s="6">
        <f>IF($C155="OK",_xlfn.NUMBERVALUE(Plantilla!BQ166),"")</f>
        <v/>
      </c>
      <c r="BT155" s="4">
        <f>IF($C155="OK",_xlfn.NUMBERVALUE(Plantilla!BR166),"")</f>
        <v/>
      </c>
      <c r="BU155" s="6">
        <f>IF($C155="OK",_xlfn.NUMBERVALUE(Plantilla!BS166),"")</f>
        <v/>
      </c>
      <c r="BV155" s="6">
        <f>IF($C155="OK",_xlfn.NUMBERVALUE(Plantilla!BT166),"")</f>
        <v/>
      </c>
      <c r="BW155" s="6">
        <f>IF($C155="OK",_xlfn.NUMBERVALUE(Plantilla!BU166),"")</f>
        <v/>
      </c>
      <c r="BX155" s="6">
        <f>IF($C155="OK",_xlfn.NUMBERVALUE(Plantilla!BV166),"")</f>
        <v/>
      </c>
      <c r="BY155" s="6">
        <f>IF($C155="OK",_xlfn.NUMBERVALUE(Plantilla!BW166),"")</f>
        <v/>
      </c>
      <c r="BZ155" s="6">
        <f>IF($C155="OK",_xlfn.NUMBERVALUE(Plantilla!BX166),"")</f>
        <v/>
      </c>
      <c r="CA155" s="6">
        <f>IF($C155="OK",_xlfn.NUMBERVALUE(Plantilla!BY166),"")</f>
        <v/>
      </c>
      <c r="CB155" s="6">
        <f>IF($C155="OK",_xlfn.NUMBERVALUE(Plantilla!BZ166),"")</f>
        <v/>
      </c>
      <c r="CC155" s="6">
        <f>IF($C155="OK",_xlfn.NUMBERVALUE(Plantilla!CA166),"")</f>
        <v/>
      </c>
      <c r="CD155" s="6">
        <f>IF($C155="OK",_xlfn.NUMBERVALUE(Plantilla!CB166),"")</f>
        <v/>
      </c>
      <c r="CE155" s="6">
        <f>IF($C155="OK",_xlfn.NUMBERVALUE(Plantilla!CC166),"")</f>
        <v/>
      </c>
      <c r="CF155" s="4">
        <f>IF($C155="OK",_xlfn.NUMBERVALUE(Plantilla!CD166),"")</f>
        <v/>
      </c>
      <c r="CG155" s="6">
        <f>IF($C155="OK",_xlfn.NUMBERVALUE(Plantilla!CE166),"")</f>
        <v/>
      </c>
      <c r="CH155" s="6">
        <f>IF($C155="OK",_xlfn.NUMBERVALUE(Plantilla!CF166),"")</f>
        <v/>
      </c>
      <c r="CI155" s="6">
        <f>IF($C155="OK",_xlfn.NUMBERVALUE(Plantilla!CG166),"")</f>
        <v/>
      </c>
      <c r="CJ155" s="6">
        <f>IF($C155="OK",_xlfn.NUMBERVALUE(Plantilla!CH166),"")</f>
        <v/>
      </c>
      <c r="CK155" s="6">
        <f>IF($C155="OK",_xlfn.NUMBERVALUE(Plantilla!CI166),"")</f>
        <v/>
      </c>
      <c r="CL155" s="6">
        <f>IF($C155="OK",_xlfn.NUMBERVALUE(Plantilla!CJ166),"")</f>
        <v/>
      </c>
      <c r="CM155">
        <f>IF($C155="OK",TEXT(Plantilla!CK166,"#"),"")</f>
        <v/>
      </c>
      <c r="CN155" s="6">
        <f>IF($C155="OK",_xlfn.NUMBERVALUE(Plantilla!CL166),"")</f>
        <v/>
      </c>
      <c r="CO155" s="6">
        <f>IF($C155="OK",_xlfn.NUMBERVALUE(Plantilla!CM166),"")</f>
        <v/>
      </c>
      <c r="CP155" s="110">
        <f>IF($C155="OK",_xlfn.NUMBERVALUE(Plantilla!CN166),"")</f>
        <v/>
      </c>
      <c r="CQ155" s="6">
        <f>IF($C155="OK",_xlfn.NUMBERVALUE(Plantilla!CO166),"")</f>
        <v/>
      </c>
      <c r="CR155" s="109">
        <f>IF($C155="OK",_xlfn.NUMBERVALUE(Plantilla!CP166),"")</f>
        <v/>
      </c>
      <c r="CS155" s="110">
        <f>IF($C155="OK",_xlfn.NUMBERVALUE(Plantilla!CQ166),"")</f>
        <v/>
      </c>
      <c r="CT155" s="6">
        <f>IF($C155="OK",_xlfn.NUMBERVALUE(Plantilla!CR166),"")</f>
        <v/>
      </c>
      <c r="CU155" s="109">
        <f>IF($C155="OK",_xlfn.NUMBERVALUE(Plantilla!CS166),"")</f>
        <v/>
      </c>
      <c r="CV155" s="110">
        <f>IF($C155="OK",_xlfn.NUMBERVALUE(Plantilla!CT166),"")</f>
        <v/>
      </c>
      <c r="CW155" s="6">
        <f>IF($C155="OK",_xlfn.NUMBERVALUE(Plantilla!CU166),"")</f>
        <v/>
      </c>
      <c r="CX155" s="82">
        <f>IF($C155="OK",_xlfn.NUMBERVALUE(Plantilla!CV166),"")</f>
        <v/>
      </c>
      <c r="CY155" s="6">
        <f>IF($C155="OK",_xlfn.NUMBERVALUE(Plantilla!CW166),"")</f>
        <v/>
      </c>
      <c r="CZ155" s="82">
        <f>IF($C155="OK",_xlfn.NUMBERVALUE(Plantilla!CX166),"")</f>
        <v/>
      </c>
      <c r="DA155" s="6">
        <f>IF($C155="OK",_xlfn.NUMBERVALUE(Plantilla!CY166),"")</f>
        <v/>
      </c>
      <c r="DB155" s="109">
        <f>IF($C155="OK",_xlfn.NUMBERVALUE(Plantilla!CZ166),"")</f>
        <v/>
      </c>
      <c r="DC155" s="6">
        <f>IF($C155="OK",_xlfn.NUMBERVALUE(Plantilla!DA166),"")</f>
        <v/>
      </c>
      <c r="DD155" s="6">
        <f>IF($C155="OK",TEXT(Plantilla!DB166,"#"),"")</f>
        <v/>
      </c>
      <c r="DE155" s="6">
        <f>IF($C155="OK",_xlfn.NUMBERVALUE(Plantilla!DC166),"")</f>
        <v/>
      </c>
      <c r="DF155" s="4">
        <f>IF($C155="OK",_xlfn.NUMBERVALUE(Plantilla!DD166),"")</f>
        <v/>
      </c>
      <c r="DG155" s="6">
        <f>IF($C155="OK",_xlfn.NUMBERVALUE(Plantilla!DE166),"")</f>
        <v/>
      </c>
      <c r="DH155" s="6">
        <f>IF($C155="OK",_xlfn.NUMBERVALUE(Plantilla!DF166),"")</f>
        <v/>
      </c>
      <c r="DI155" s="6">
        <f>IF($C155="OK",_xlfn.NUMBERVALUE(Plantilla!DG166),"")</f>
        <v/>
      </c>
      <c r="DJ155" s="6">
        <f>IF($C155="OK",_xlfn.NUMBERVALUE(Plantilla!DH166),"")</f>
        <v/>
      </c>
      <c r="DK155" s="6">
        <f>IF($C155="OK",_xlfn.NUMBERVALUE(Plantilla!DI166),"")</f>
        <v/>
      </c>
      <c r="DL155" s="6">
        <f>IF($C155="OK",_xlfn.NUMBERVALUE(Plantilla!DJ166),"")</f>
        <v/>
      </c>
      <c r="DM155" s="6">
        <f>IF($C155="OK",_xlfn.NUMBERVALUE(Plantilla!DK166),"")</f>
        <v/>
      </c>
      <c r="DN155" s="6">
        <f>IF($C155="OK",_xlfn.NUMBERVALUE(Plantilla!DL166),"")</f>
        <v/>
      </c>
      <c r="DO155" s="6">
        <f>IF($C155="OK",_xlfn.NUMBERVALUE(Plantilla!DM166),"")</f>
        <v/>
      </c>
      <c r="DP155" s="6">
        <f>IF($C155="OK",_xlfn.NUMBERVALUE(Plantilla!DN166),"")</f>
        <v/>
      </c>
      <c r="DQ155" s="6">
        <f>IF($C155="OK",_xlfn.NUMBERVALUE(Plantilla!DO166),"")</f>
        <v/>
      </c>
      <c r="DR155" s="6">
        <f>IF($C155="OK",_xlfn.NUMBERVALUE(Plantilla!DP166),"")</f>
        <v/>
      </c>
      <c r="DS155">
        <f>IF($C155="OK",TEXT(Plantilla!DR166,"#"),"")</f>
        <v/>
      </c>
      <c r="DT155" s="6" t="n"/>
    </row>
    <row r="156">
      <c r="A156">
        <f>IF(Plantilla!$I$6="¡Perfecto!, Guarda el archivo y adjúntalo a tu interfaz de Nómina Electrónica","OK","Error")</f>
        <v/>
      </c>
      <c r="B156">
        <f>IF(Plantilla!$I$6="¡Perfecto!, Guarda el archivo y adjúntalo a tu interfaz de Nómina Electrónica",MID(Plantilla!$D$2,SEARCH("V",Plantilla!$D$2),10),"")</f>
        <v/>
      </c>
      <c r="C156">
        <f>Plantilla!C167</f>
        <v/>
      </c>
      <c r="D156">
        <f>IF($C156="OK",Plantilla!B167,"")</f>
        <v/>
      </c>
      <c r="E156">
        <f>IF($C156="OK",
   VLOOKUP(Plantilla!$E$4,'Tablas '!$AP$4:$AT$6,5,FALSE),
"")</f>
        <v/>
      </c>
      <c r="F156">
        <f>IF($C156="OK",TEXT(Plantilla!D167,"#"),"")</f>
        <v/>
      </c>
      <c r="G156">
        <f>IF($C156="OK",
   VLOOKUP(Plantilla!E167,'Tablas '!$B$4:$C$14,2,FALSE),
"")</f>
        <v/>
      </c>
      <c r="H156">
        <f>IF($C156="OK",TEXT(Plantilla!F167,"#"),"")</f>
        <v/>
      </c>
      <c r="I156">
        <f>IF($C156="OK",TEXT(Plantilla!G167,"#"),"")</f>
        <v/>
      </c>
      <c r="J156">
        <f>IF($C156="OK",TEXT(Plantilla!H167,"#"),"")</f>
        <v/>
      </c>
      <c r="K156">
        <f>IF($C156="OK",TEXT(Plantilla!I167,"#"),"")</f>
        <v/>
      </c>
      <c r="L156">
        <f>IF($C156="OK",TEXT(Plantilla!J167,"#"),"")</f>
        <v/>
      </c>
      <c r="M156">
        <f>IF($C156="OK",TEXT(Plantilla!K167,"#"),"")</f>
        <v/>
      </c>
      <c r="N156">
        <f>IF($C156="OK",
   CONCATENATE(YEAR(Plantilla!L167),"-",TEXT(MONTH(Plantilla!L167),"00"),"-",TEXT(DAY(Plantilla!L167),"00")),
"")</f>
        <v/>
      </c>
      <c r="O156">
        <f>IF($C156="OK",_xlfn.NUMBERVALUE(Plantilla!M167),"")</f>
        <v/>
      </c>
      <c r="P156">
        <f>IF($C156="OK",
   IF(Plantilla!N167&lt;&gt;"",
      CONCATENATE(YEAR(Plantilla!N167),"-",TEXT(MONTH(Plantilla!N167),"00"),"-",TEXT(DAY(Plantilla!N167),"00")),
   ""),
"")</f>
        <v/>
      </c>
      <c r="Q156">
        <f>IF($C156="OK",
   VLOOKUP(Plantilla!O167,'Tablas '!$E$4:$F$19,2,FALSE),
"")</f>
        <v/>
      </c>
      <c r="R156">
        <f>IF($C156="OK",
   VLOOKUP(Plantilla!P167,'Tablas '!$H$4:$I$5,2,FALSE),
"")</f>
        <v/>
      </c>
      <c r="S156">
        <f>IF($C156="OK",
   VLOOKUP(Plantilla!Q167,'Tablas '!$K$4:$L$8,2,FALSE),
"")</f>
        <v/>
      </c>
      <c r="T156">
        <f>IF($C156="OK",
   VLOOKUP(Plantilla!R167,'Tablas '!$AE$4:$AF$6,2,FALSE),
"")</f>
        <v/>
      </c>
      <c r="U156">
        <f>IF($C156="OK",
   VLOOKUP(Plantilla!S167,'Tablas '!$AE$4:$AF$6,2,FALSE),
"")</f>
        <v/>
      </c>
      <c r="V156">
        <f>IF($C156="OK",TEXT(Plantilla!T167,"#"),"")</f>
        <v/>
      </c>
      <c r="W156" s="84">
        <f>IF($C156="OK",
   VLOOKUP(Plantilla!U167,'Tablas '!$AM$4:$AN$1126,2,FALSE),
"")</f>
        <v/>
      </c>
      <c r="X156">
        <f>IF($C156="OK",TEXT(Plantilla!V167,"#"),"")</f>
        <v/>
      </c>
      <c r="Y156">
        <f>IF($C156="OK",
   CONCATENATE(YEAR(Plantilla!W167),"-",TEXT(MONTH(Plantilla!W167),"00"),"-",TEXT(DAY(Plantilla!W167),"00")),
"")</f>
        <v/>
      </c>
      <c r="Z156">
        <f>IF($C156="OK",
   CONCATENATE(YEAR(Plantilla!X167),"-",TEXT(MONTH(Plantilla!X167),"00"),"-",TEXT(DAY(Plantilla!X167),"00")),
"")</f>
        <v/>
      </c>
      <c r="AA156">
        <f>IF($C156="OK",
   TEXT(VLOOKUP(Plantilla!Y167,'Tablas '!$Q$4:$R$9,2,FALSE),"#"),
"")</f>
        <v/>
      </c>
      <c r="AB156">
        <f>IF($C156="OK",
   CONCATENATE(YEAR(Plantilla!Z167),"-",TEXT(MONTH(Plantilla!Z167),"00"),"-",TEXT(DAY(Plantilla!Z167),"00")),
"")</f>
        <v/>
      </c>
      <c r="AC156">
        <f>IF($C156="OK",
   TEXT(VLOOKUP(Plantilla!AA167,'Tablas '!$T$4:$U$13,2,FALSE),"#"),
"")</f>
        <v/>
      </c>
      <c r="AD156">
        <f>IF($C156="OK",TEXT(Plantilla!AB167,"#"),"")</f>
        <v/>
      </c>
      <c r="AE156">
        <f>IF($C156="OK",
   IF(Plantilla!AC167&lt;&gt;"",
      TEXT(VLOOKUP(Plantilla!AC167,'Tablas '!$W$4:$X$7,2,FALSE),"#"),
   ""),
"")</f>
        <v/>
      </c>
      <c r="AF156">
        <f>IF($C156="OK",TEXT(Plantilla!AD167,"#"),"")</f>
        <v/>
      </c>
      <c r="AG156" s="6">
        <f>IF($C156="OK",_xlfn.NUMBERVALUE(Plantilla!AE167),"")</f>
        <v/>
      </c>
      <c r="AH156" s="4">
        <f>IF($C156="OK",_xlfn.NUMBERVALUE(Plantilla!AF167),"")</f>
        <v/>
      </c>
      <c r="AI156" s="6">
        <f>IF($C156="OK",_xlfn.NUMBERVALUE(Plantilla!AG167),"")</f>
        <v/>
      </c>
      <c r="AJ156" s="6">
        <f>IF($C156="OK",_xlfn.NUMBERVALUE(Plantilla!AH167),"")</f>
        <v/>
      </c>
      <c r="AK156" s="6">
        <f>IF($C156="OK",_xlfn.NUMBERVALUE(Plantilla!AI167),"")</f>
        <v/>
      </c>
      <c r="AL156" s="6">
        <f>IF($C156="OK",_xlfn.NUMBERVALUE(Plantilla!AJ167),"")</f>
        <v/>
      </c>
      <c r="AM156" s="4">
        <f>IF($C156="OK",_xlfn.NUMBERVALUE(Plantilla!AK167),"")</f>
        <v/>
      </c>
      <c r="AN156" s="6">
        <f>IF($C156="OK",_xlfn.NUMBERVALUE(Plantilla!AL167),"")</f>
        <v/>
      </c>
      <c r="AO156" s="4">
        <f>IF($C156="OK",_xlfn.NUMBERVALUE(Plantilla!AM167),"")</f>
        <v/>
      </c>
      <c r="AP156" s="6">
        <f>IF($C156="OK",_xlfn.NUMBERVALUE(Plantilla!AN167),"")</f>
        <v/>
      </c>
      <c r="AQ156" s="4">
        <f>IF($C156="OK",_xlfn.NUMBERVALUE(Plantilla!AO167),"")</f>
        <v/>
      </c>
      <c r="AR156" s="6">
        <f>IF($C156="OK",_xlfn.NUMBERVALUE(Plantilla!AP167),"")</f>
        <v/>
      </c>
      <c r="AS156" s="4">
        <f>IF($C156="OK",_xlfn.NUMBERVALUE(Plantilla!AQ167),"")</f>
        <v/>
      </c>
      <c r="AT156" s="6">
        <f>IF($C156="OK",_xlfn.NUMBERVALUE(Plantilla!AR167),"")</f>
        <v/>
      </c>
      <c r="AU156" s="4">
        <f>IF($C156="OK",_xlfn.NUMBERVALUE(Plantilla!AS167),"")</f>
        <v/>
      </c>
      <c r="AV156" s="6">
        <f>IF($C156="OK",_xlfn.NUMBERVALUE(Plantilla!AT167),"")</f>
        <v/>
      </c>
      <c r="AW156" s="4">
        <f>IF($C156="OK",_xlfn.NUMBERVALUE(Plantilla!AU167),"")</f>
        <v/>
      </c>
      <c r="AX156" s="6">
        <f>IF($C156="OK",_xlfn.NUMBERVALUE(Plantilla!AV167),"")</f>
        <v/>
      </c>
      <c r="AY156" s="4">
        <f>IF($C156="OK",_xlfn.NUMBERVALUE(Plantilla!AW167),"")</f>
        <v/>
      </c>
      <c r="AZ156" s="6">
        <f>IF($C156="OK",_xlfn.NUMBERVALUE(Plantilla!AX167),"")</f>
        <v/>
      </c>
      <c r="BA156">
        <f>IF($C156="OK",_xlfn.NUMBERVALUE(Plantilla!AY167),"")</f>
        <v/>
      </c>
      <c r="BB156">
        <f>IF($C156="OK",_xlfn.NUMBERVALUE(Plantilla!AZ167),"")</f>
        <v/>
      </c>
      <c r="BC156" s="4">
        <f>IF($C156="OK",_xlfn.NUMBERVALUE(Plantilla!BA167),"")</f>
        <v/>
      </c>
      <c r="BD156" s="6">
        <f>IF($C156="OK",_xlfn.NUMBERVALUE(Plantilla!BB167),"")</f>
        <v/>
      </c>
      <c r="BE156" s="4">
        <f>IF($C156="OK",_xlfn.NUMBERVALUE(Plantilla!BC167),"")</f>
        <v/>
      </c>
      <c r="BF156" s="6">
        <f>IF($C156="OK",_xlfn.NUMBERVALUE(Plantilla!BD167),"")</f>
        <v/>
      </c>
      <c r="BG156" s="4">
        <f>IF($C156="OK",_xlfn.NUMBERVALUE(Plantilla!BE167),"")</f>
        <v/>
      </c>
      <c r="BH156" s="6">
        <f>IF($C156="OK",_xlfn.NUMBERVALUE(Plantilla!BF167),"")</f>
        <v/>
      </c>
      <c r="BI156" s="110">
        <f>IF($C156="OK",_xlfn.NUMBERVALUE(Plantilla!BG167),"")</f>
        <v/>
      </c>
      <c r="BJ156" s="6">
        <f>IF($C156="OK",_xlfn.NUMBERVALUE(Plantilla!BH167),"")</f>
        <v/>
      </c>
      <c r="BK156" s="109">
        <f>IF($C156="OK",_xlfn.NUMBERVALUE(Plantilla!BI167),"")</f>
        <v/>
      </c>
      <c r="BL156" s="6">
        <f>IF($C156="OK",
   IF(Plantilla!BJ167&lt;&gt;"",
      TEXT(VLOOKUP(Plantilla!BJ167,'Tablas '!$Z$4:$AA$6,2,FALSE),"#"),
   ""),
"")</f>
        <v/>
      </c>
      <c r="BM156" s="4">
        <f>IF($C156="OK",_xlfn.NUMBERVALUE(Plantilla!BK167),"")</f>
        <v/>
      </c>
      <c r="BN156" s="4">
        <f>IF($C156="OK",_xlfn.NUMBERVALUE(Plantilla!BL167),"")</f>
        <v/>
      </c>
      <c r="BO156" s="6">
        <f>IF($C156="OK",_xlfn.NUMBERVALUE(Plantilla!BM167),"")</f>
        <v/>
      </c>
      <c r="BP156" s="4">
        <f>IF($C156="OK",_xlfn.NUMBERVALUE(Plantilla!BN167),"")</f>
        <v/>
      </c>
      <c r="BQ156" s="6">
        <f>IF($C156="OK",_xlfn.NUMBERVALUE(Plantilla!BO167),"")</f>
        <v/>
      </c>
      <c r="BR156" s="4">
        <f>IF($C156="OK",_xlfn.NUMBERVALUE(Plantilla!BP167),"")</f>
        <v/>
      </c>
      <c r="BS156" s="6">
        <f>IF($C156="OK",_xlfn.NUMBERVALUE(Plantilla!BQ167),"")</f>
        <v/>
      </c>
      <c r="BT156" s="4">
        <f>IF($C156="OK",_xlfn.NUMBERVALUE(Plantilla!BR167),"")</f>
        <v/>
      </c>
      <c r="BU156" s="6">
        <f>IF($C156="OK",_xlfn.NUMBERVALUE(Plantilla!BS167),"")</f>
        <v/>
      </c>
      <c r="BV156" s="6">
        <f>IF($C156="OK",_xlfn.NUMBERVALUE(Plantilla!BT167),"")</f>
        <v/>
      </c>
      <c r="BW156" s="6">
        <f>IF($C156="OK",_xlfn.NUMBERVALUE(Plantilla!BU167),"")</f>
        <v/>
      </c>
      <c r="BX156" s="6">
        <f>IF($C156="OK",_xlfn.NUMBERVALUE(Plantilla!BV167),"")</f>
        <v/>
      </c>
      <c r="BY156" s="6">
        <f>IF($C156="OK",_xlfn.NUMBERVALUE(Plantilla!BW167),"")</f>
        <v/>
      </c>
      <c r="BZ156" s="6">
        <f>IF($C156="OK",_xlfn.NUMBERVALUE(Plantilla!BX167),"")</f>
        <v/>
      </c>
      <c r="CA156" s="6">
        <f>IF($C156="OK",_xlfn.NUMBERVALUE(Plantilla!BY167),"")</f>
        <v/>
      </c>
      <c r="CB156" s="6">
        <f>IF($C156="OK",_xlfn.NUMBERVALUE(Plantilla!BZ167),"")</f>
        <v/>
      </c>
      <c r="CC156" s="6">
        <f>IF($C156="OK",_xlfn.NUMBERVALUE(Plantilla!CA167),"")</f>
        <v/>
      </c>
      <c r="CD156" s="6">
        <f>IF($C156="OK",_xlfn.NUMBERVALUE(Plantilla!CB167),"")</f>
        <v/>
      </c>
      <c r="CE156" s="6">
        <f>IF($C156="OK",_xlfn.NUMBERVALUE(Plantilla!CC167),"")</f>
        <v/>
      </c>
      <c r="CF156" s="4">
        <f>IF($C156="OK",_xlfn.NUMBERVALUE(Plantilla!CD167),"")</f>
        <v/>
      </c>
      <c r="CG156" s="6">
        <f>IF($C156="OK",_xlfn.NUMBERVALUE(Plantilla!CE167),"")</f>
        <v/>
      </c>
      <c r="CH156" s="6">
        <f>IF($C156="OK",_xlfn.NUMBERVALUE(Plantilla!CF167),"")</f>
        <v/>
      </c>
      <c r="CI156" s="6">
        <f>IF($C156="OK",_xlfn.NUMBERVALUE(Plantilla!CG167),"")</f>
        <v/>
      </c>
      <c r="CJ156" s="6">
        <f>IF($C156="OK",_xlfn.NUMBERVALUE(Plantilla!CH167),"")</f>
        <v/>
      </c>
      <c r="CK156" s="6">
        <f>IF($C156="OK",_xlfn.NUMBERVALUE(Plantilla!CI167),"")</f>
        <v/>
      </c>
      <c r="CL156" s="6">
        <f>IF($C156="OK",_xlfn.NUMBERVALUE(Plantilla!CJ167),"")</f>
        <v/>
      </c>
      <c r="CM156">
        <f>IF($C156="OK",TEXT(Plantilla!CK167,"#"),"")</f>
        <v/>
      </c>
      <c r="CN156" s="6">
        <f>IF($C156="OK",_xlfn.NUMBERVALUE(Plantilla!CL167),"")</f>
        <v/>
      </c>
      <c r="CO156" s="6">
        <f>IF($C156="OK",_xlfn.NUMBERVALUE(Plantilla!CM167),"")</f>
        <v/>
      </c>
      <c r="CP156" s="110">
        <f>IF($C156="OK",_xlfn.NUMBERVALUE(Plantilla!CN167),"")</f>
        <v/>
      </c>
      <c r="CQ156" s="6">
        <f>IF($C156="OK",_xlfn.NUMBERVALUE(Plantilla!CO167),"")</f>
        <v/>
      </c>
      <c r="CR156" s="109">
        <f>IF($C156="OK",_xlfn.NUMBERVALUE(Plantilla!CP167),"")</f>
        <v/>
      </c>
      <c r="CS156" s="110">
        <f>IF($C156="OK",_xlfn.NUMBERVALUE(Plantilla!CQ167),"")</f>
        <v/>
      </c>
      <c r="CT156" s="6">
        <f>IF($C156="OK",_xlfn.NUMBERVALUE(Plantilla!CR167),"")</f>
        <v/>
      </c>
      <c r="CU156" s="109">
        <f>IF($C156="OK",_xlfn.NUMBERVALUE(Plantilla!CS167),"")</f>
        <v/>
      </c>
      <c r="CV156" s="110">
        <f>IF($C156="OK",_xlfn.NUMBERVALUE(Plantilla!CT167),"")</f>
        <v/>
      </c>
      <c r="CW156" s="6">
        <f>IF($C156="OK",_xlfn.NUMBERVALUE(Plantilla!CU167),"")</f>
        <v/>
      </c>
      <c r="CX156" s="82">
        <f>IF($C156="OK",_xlfn.NUMBERVALUE(Plantilla!CV167),"")</f>
        <v/>
      </c>
      <c r="CY156" s="6">
        <f>IF($C156="OK",_xlfn.NUMBERVALUE(Plantilla!CW167),"")</f>
        <v/>
      </c>
      <c r="CZ156" s="82">
        <f>IF($C156="OK",_xlfn.NUMBERVALUE(Plantilla!CX167),"")</f>
        <v/>
      </c>
      <c r="DA156" s="6">
        <f>IF($C156="OK",_xlfn.NUMBERVALUE(Plantilla!CY167),"")</f>
        <v/>
      </c>
      <c r="DB156" s="109">
        <f>IF($C156="OK",_xlfn.NUMBERVALUE(Plantilla!CZ167),"")</f>
        <v/>
      </c>
      <c r="DC156" s="6">
        <f>IF($C156="OK",_xlfn.NUMBERVALUE(Plantilla!DA167),"")</f>
        <v/>
      </c>
      <c r="DD156" s="6">
        <f>IF($C156="OK",TEXT(Plantilla!DB167,"#"),"")</f>
        <v/>
      </c>
      <c r="DE156" s="6">
        <f>IF($C156="OK",_xlfn.NUMBERVALUE(Plantilla!DC167),"")</f>
        <v/>
      </c>
      <c r="DF156" s="4">
        <f>IF($C156="OK",_xlfn.NUMBERVALUE(Plantilla!DD167),"")</f>
        <v/>
      </c>
      <c r="DG156" s="6">
        <f>IF($C156="OK",_xlfn.NUMBERVALUE(Plantilla!DE167),"")</f>
        <v/>
      </c>
      <c r="DH156" s="6">
        <f>IF($C156="OK",_xlfn.NUMBERVALUE(Plantilla!DF167),"")</f>
        <v/>
      </c>
      <c r="DI156" s="6">
        <f>IF($C156="OK",_xlfn.NUMBERVALUE(Plantilla!DG167),"")</f>
        <v/>
      </c>
      <c r="DJ156" s="6">
        <f>IF($C156="OK",_xlfn.NUMBERVALUE(Plantilla!DH167),"")</f>
        <v/>
      </c>
      <c r="DK156" s="6">
        <f>IF($C156="OK",_xlfn.NUMBERVALUE(Plantilla!DI167),"")</f>
        <v/>
      </c>
      <c r="DL156" s="6">
        <f>IF($C156="OK",_xlfn.NUMBERVALUE(Plantilla!DJ167),"")</f>
        <v/>
      </c>
      <c r="DM156" s="6">
        <f>IF($C156="OK",_xlfn.NUMBERVALUE(Plantilla!DK167),"")</f>
        <v/>
      </c>
      <c r="DN156" s="6">
        <f>IF($C156="OK",_xlfn.NUMBERVALUE(Plantilla!DL167),"")</f>
        <v/>
      </c>
      <c r="DO156" s="6">
        <f>IF($C156="OK",_xlfn.NUMBERVALUE(Plantilla!DM167),"")</f>
        <v/>
      </c>
      <c r="DP156" s="6">
        <f>IF($C156="OK",_xlfn.NUMBERVALUE(Plantilla!DN167),"")</f>
        <v/>
      </c>
      <c r="DQ156" s="6">
        <f>IF($C156="OK",_xlfn.NUMBERVALUE(Plantilla!DO167),"")</f>
        <v/>
      </c>
      <c r="DR156" s="6">
        <f>IF($C156="OK",_xlfn.NUMBERVALUE(Plantilla!DP167),"")</f>
        <v/>
      </c>
      <c r="DS156">
        <f>IF($C156="OK",TEXT(Plantilla!DR167,"#"),"")</f>
        <v/>
      </c>
      <c r="DT156" s="6" t="n"/>
    </row>
    <row r="157">
      <c r="A157">
        <f>IF(Plantilla!$I$6="¡Perfecto!, Guarda el archivo y adjúntalo a tu interfaz de Nómina Electrónica","OK","Error")</f>
        <v/>
      </c>
      <c r="B157">
        <f>IF(Plantilla!$I$6="¡Perfecto!, Guarda el archivo y adjúntalo a tu interfaz de Nómina Electrónica",MID(Plantilla!$D$2,SEARCH("V",Plantilla!$D$2),10),"")</f>
        <v/>
      </c>
      <c r="C157">
        <f>Plantilla!C168</f>
        <v/>
      </c>
      <c r="D157">
        <f>IF($C157="OK",Plantilla!B168,"")</f>
        <v/>
      </c>
      <c r="E157">
        <f>IF($C157="OK",
   VLOOKUP(Plantilla!$E$4,'Tablas '!$AP$4:$AT$6,5,FALSE),
"")</f>
        <v/>
      </c>
      <c r="F157">
        <f>IF($C157="OK",TEXT(Plantilla!D168,"#"),"")</f>
        <v/>
      </c>
      <c r="G157">
        <f>IF($C157="OK",
   VLOOKUP(Plantilla!E168,'Tablas '!$B$4:$C$14,2,FALSE),
"")</f>
        <v/>
      </c>
      <c r="H157">
        <f>IF($C157="OK",TEXT(Plantilla!F168,"#"),"")</f>
        <v/>
      </c>
      <c r="I157">
        <f>IF($C157="OK",TEXT(Plantilla!G168,"#"),"")</f>
        <v/>
      </c>
      <c r="J157">
        <f>IF($C157="OK",TEXT(Plantilla!H168,"#"),"")</f>
        <v/>
      </c>
      <c r="K157">
        <f>IF($C157="OK",TEXT(Plantilla!I168,"#"),"")</f>
        <v/>
      </c>
      <c r="L157">
        <f>IF($C157="OK",TEXT(Plantilla!J168,"#"),"")</f>
        <v/>
      </c>
      <c r="M157">
        <f>IF($C157="OK",TEXT(Plantilla!K168,"#"),"")</f>
        <v/>
      </c>
      <c r="N157">
        <f>IF($C157="OK",
   CONCATENATE(YEAR(Plantilla!L168),"-",TEXT(MONTH(Plantilla!L168),"00"),"-",TEXT(DAY(Plantilla!L168),"00")),
"")</f>
        <v/>
      </c>
      <c r="O157">
        <f>IF($C157="OK",_xlfn.NUMBERVALUE(Plantilla!M168),"")</f>
        <v/>
      </c>
      <c r="P157">
        <f>IF($C157="OK",
   IF(Plantilla!N168&lt;&gt;"",
      CONCATENATE(YEAR(Plantilla!N168),"-",TEXT(MONTH(Plantilla!N168),"00"),"-",TEXT(DAY(Plantilla!N168),"00")),
   ""),
"")</f>
        <v/>
      </c>
      <c r="Q157">
        <f>IF($C157="OK",
   VLOOKUP(Plantilla!O168,'Tablas '!$E$4:$F$19,2,FALSE),
"")</f>
        <v/>
      </c>
      <c r="R157">
        <f>IF($C157="OK",
   VLOOKUP(Plantilla!P168,'Tablas '!$H$4:$I$5,2,FALSE),
"")</f>
        <v/>
      </c>
      <c r="S157">
        <f>IF($C157="OK",
   VLOOKUP(Plantilla!Q168,'Tablas '!$K$4:$L$8,2,FALSE),
"")</f>
        <v/>
      </c>
      <c r="T157">
        <f>IF($C157="OK",
   VLOOKUP(Plantilla!R168,'Tablas '!$AE$4:$AF$6,2,FALSE),
"")</f>
        <v/>
      </c>
      <c r="U157">
        <f>IF($C157="OK",
   VLOOKUP(Plantilla!S168,'Tablas '!$AE$4:$AF$6,2,FALSE),
"")</f>
        <v/>
      </c>
      <c r="V157">
        <f>IF($C157="OK",TEXT(Plantilla!T168,"#"),"")</f>
        <v/>
      </c>
      <c r="W157" s="84">
        <f>IF($C157="OK",
   VLOOKUP(Plantilla!U168,'Tablas '!$AM$4:$AN$1126,2,FALSE),
"")</f>
        <v/>
      </c>
      <c r="X157">
        <f>IF($C157="OK",TEXT(Plantilla!V168,"#"),"")</f>
        <v/>
      </c>
      <c r="Y157">
        <f>IF($C157="OK",
   CONCATENATE(YEAR(Plantilla!W168),"-",TEXT(MONTH(Plantilla!W168),"00"),"-",TEXT(DAY(Plantilla!W168),"00")),
"")</f>
        <v/>
      </c>
      <c r="Z157">
        <f>IF($C157="OK",
   CONCATENATE(YEAR(Plantilla!X168),"-",TEXT(MONTH(Plantilla!X168),"00"),"-",TEXT(DAY(Plantilla!X168),"00")),
"")</f>
        <v/>
      </c>
      <c r="AA157">
        <f>IF($C157="OK",
   TEXT(VLOOKUP(Plantilla!Y168,'Tablas '!$Q$4:$R$9,2,FALSE),"#"),
"")</f>
        <v/>
      </c>
      <c r="AB157">
        <f>IF($C157="OK",
   CONCATENATE(YEAR(Plantilla!Z168),"-",TEXT(MONTH(Plantilla!Z168),"00"),"-",TEXT(DAY(Plantilla!Z168),"00")),
"")</f>
        <v/>
      </c>
      <c r="AC157">
        <f>IF($C157="OK",
   TEXT(VLOOKUP(Plantilla!AA168,'Tablas '!$T$4:$U$13,2,FALSE),"#"),
"")</f>
        <v/>
      </c>
      <c r="AD157">
        <f>IF($C157="OK",TEXT(Plantilla!AB168,"#"),"")</f>
        <v/>
      </c>
      <c r="AE157">
        <f>IF($C157="OK",
   IF(Plantilla!AC168&lt;&gt;"",
      TEXT(VLOOKUP(Plantilla!AC168,'Tablas '!$W$4:$X$7,2,FALSE),"#"),
   ""),
"")</f>
        <v/>
      </c>
      <c r="AF157">
        <f>IF($C157="OK",TEXT(Plantilla!AD168,"#"),"")</f>
        <v/>
      </c>
      <c r="AG157" s="6">
        <f>IF($C157="OK",_xlfn.NUMBERVALUE(Plantilla!AE168),"")</f>
        <v/>
      </c>
      <c r="AH157" s="4">
        <f>IF($C157="OK",_xlfn.NUMBERVALUE(Plantilla!AF168),"")</f>
        <v/>
      </c>
      <c r="AI157" s="6">
        <f>IF($C157="OK",_xlfn.NUMBERVALUE(Plantilla!AG168),"")</f>
        <v/>
      </c>
      <c r="AJ157" s="6">
        <f>IF($C157="OK",_xlfn.NUMBERVALUE(Plantilla!AH168),"")</f>
        <v/>
      </c>
      <c r="AK157" s="6">
        <f>IF($C157="OK",_xlfn.NUMBERVALUE(Plantilla!AI168),"")</f>
        <v/>
      </c>
      <c r="AL157" s="6">
        <f>IF($C157="OK",_xlfn.NUMBERVALUE(Plantilla!AJ168),"")</f>
        <v/>
      </c>
      <c r="AM157" s="4">
        <f>IF($C157="OK",_xlfn.NUMBERVALUE(Plantilla!AK168),"")</f>
        <v/>
      </c>
      <c r="AN157" s="6">
        <f>IF($C157="OK",_xlfn.NUMBERVALUE(Plantilla!AL168),"")</f>
        <v/>
      </c>
      <c r="AO157" s="4">
        <f>IF($C157="OK",_xlfn.NUMBERVALUE(Plantilla!AM168),"")</f>
        <v/>
      </c>
      <c r="AP157" s="6">
        <f>IF($C157="OK",_xlfn.NUMBERVALUE(Plantilla!AN168),"")</f>
        <v/>
      </c>
      <c r="AQ157" s="4">
        <f>IF($C157="OK",_xlfn.NUMBERVALUE(Plantilla!AO168),"")</f>
        <v/>
      </c>
      <c r="AR157" s="6">
        <f>IF($C157="OK",_xlfn.NUMBERVALUE(Plantilla!AP168),"")</f>
        <v/>
      </c>
      <c r="AS157" s="4">
        <f>IF($C157="OK",_xlfn.NUMBERVALUE(Plantilla!AQ168),"")</f>
        <v/>
      </c>
      <c r="AT157" s="6">
        <f>IF($C157="OK",_xlfn.NUMBERVALUE(Plantilla!AR168),"")</f>
        <v/>
      </c>
      <c r="AU157" s="4">
        <f>IF($C157="OK",_xlfn.NUMBERVALUE(Plantilla!AS168),"")</f>
        <v/>
      </c>
      <c r="AV157" s="6">
        <f>IF($C157="OK",_xlfn.NUMBERVALUE(Plantilla!AT168),"")</f>
        <v/>
      </c>
      <c r="AW157" s="4">
        <f>IF($C157="OK",_xlfn.NUMBERVALUE(Plantilla!AU168),"")</f>
        <v/>
      </c>
      <c r="AX157" s="6">
        <f>IF($C157="OK",_xlfn.NUMBERVALUE(Plantilla!AV168),"")</f>
        <v/>
      </c>
      <c r="AY157" s="4">
        <f>IF($C157="OK",_xlfn.NUMBERVALUE(Plantilla!AW168),"")</f>
        <v/>
      </c>
      <c r="AZ157" s="6">
        <f>IF($C157="OK",_xlfn.NUMBERVALUE(Plantilla!AX168),"")</f>
        <v/>
      </c>
      <c r="BA157">
        <f>IF($C157="OK",_xlfn.NUMBERVALUE(Plantilla!AY168),"")</f>
        <v/>
      </c>
      <c r="BB157">
        <f>IF($C157="OK",_xlfn.NUMBERVALUE(Plantilla!AZ168),"")</f>
        <v/>
      </c>
      <c r="BC157" s="4">
        <f>IF($C157="OK",_xlfn.NUMBERVALUE(Plantilla!BA168),"")</f>
        <v/>
      </c>
      <c r="BD157" s="6">
        <f>IF($C157="OK",_xlfn.NUMBERVALUE(Plantilla!BB168),"")</f>
        <v/>
      </c>
      <c r="BE157" s="4">
        <f>IF($C157="OK",_xlfn.NUMBERVALUE(Plantilla!BC168),"")</f>
        <v/>
      </c>
      <c r="BF157" s="6">
        <f>IF($C157="OK",_xlfn.NUMBERVALUE(Plantilla!BD168),"")</f>
        <v/>
      </c>
      <c r="BG157" s="4">
        <f>IF($C157="OK",_xlfn.NUMBERVALUE(Plantilla!BE168),"")</f>
        <v/>
      </c>
      <c r="BH157" s="6">
        <f>IF($C157="OK",_xlfn.NUMBERVALUE(Plantilla!BF168),"")</f>
        <v/>
      </c>
      <c r="BI157" s="110">
        <f>IF($C157="OK",_xlfn.NUMBERVALUE(Plantilla!BG168),"")</f>
        <v/>
      </c>
      <c r="BJ157" s="6">
        <f>IF($C157="OK",_xlfn.NUMBERVALUE(Plantilla!BH168),"")</f>
        <v/>
      </c>
      <c r="BK157" s="109">
        <f>IF($C157="OK",_xlfn.NUMBERVALUE(Plantilla!BI168),"")</f>
        <v/>
      </c>
      <c r="BL157" s="6">
        <f>IF($C157="OK",
   IF(Plantilla!BJ168&lt;&gt;"",
      TEXT(VLOOKUP(Plantilla!BJ168,'Tablas '!$Z$4:$AA$6,2,FALSE),"#"),
   ""),
"")</f>
        <v/>
      </c>
      <c r="BM157" s="4">
        <f>IF($C157="OK",_xlfn.NUMBERVALUE(Plantilla!BK168),"")</f>
        <v/>
      </c>
      <c r="BN157" s="4">
        <f>IF($C157="OK",_xlfn.NUMBERVALUE(Plantilla!BL168),"")</f>
        <v/>
      </c>
      <c r="BO157" s="6">
        <f>IF($C157="OK",_xlfn.NUMBERVALUE(Plantilla!BM168),"")</f>
        <v/>
      </c>
      <c r="BP157" s="4">
        <f>IF($C157="OK",_xlfn.NUMBERVALUE(Plantilla!BN168),"")</f>
        <v/>
      </c>
      <c r="BQ157" s="6">
        <f>IF($C157="OK",_xlfn.NUMBERVALUE(Plantilla!BO168),"")</f>
        <v/>
      </c>
      <c r="BR157" s="4">
        <f>IF($C157="OK",_xlfn.NUMBERVALUE(Plantilla!BP168),"")</f>
        <v/>
      </c>
      <c r="BS157" s="6">
        <f>IF($C157="OK",_xlfn.NUMBERVALUE(Plantilla!BQ168),"")</f>
        <v/>
      </c>
      <c r="BT157" s="4">
        <f>IF($C157="OK",_xlfn.NUMBERVALUE(Plantilla!BR168),"")</f>
        <v/>
      </c>
      <c r="BU157" s="6">
        <f>IF($C157="OK",_xlfn.NUMBERVALUE(Plantilla!BS168),"")</f>
        <v/>
      </c>
      <c r="BV157" s="6">
        <f>IF($C157="OK",_xlfn.NUMBERVALUE(Plantilla!BT168),"")</f>
        <v/>
      </c>
      <c r="BW157" s="6">
        <f>IF($C157="OK",_xlfn.NUMBERVALUE(Plantilla!BU168),"")</f>
        <v/>
      </c>
      <c r="BX157" s="6">
        <f>IF($C157="OK",_xlfn.NUMBERVALUE(Plantilla!BV168),"")</f>
        <v/>
      </c>
      <c r="BY157" s="6">
        <f>IF($C157="OK",_xlfn.NUMBERVALUE(Plantilla!BW168),"")</f>
        <v/>
      </c>
      <c r="BZ157" s="6">
        <f>IF($C157="OK",_xlfn.NUMBERVALUE(Plantilla!BX168),"")</f>
        <v/>
      </c>
      <c r="CA157" s="6">
        <f>IF($C157="OK",_xlfn.NUMBERVALUE(Plantilla!BY168),"")</f>
        <v/>
      </c>
      <c r="CB157" s="6">
        <f>IF($C157="OK",_xlfn.NUMBERVALUE(Plantilla!BZ168),"")</f>
        <v/>
      </c>
      <c r="CC157" s="6">
        <f>IF($C157="OK",_xlfn.NUMBERVALUE(Plantilla!CA168),"")</f>
        <v/>
      </c>
      <c r="CD157" s="6">
        <f>IF($C157="OK",_xlfn.NUMBERVALUE(Plantilla!CB168),"")</f>
        <v/>
      </c>
      <c r="CE157" s="6">
        <f>IF($C157="OK",_xlfn.NUMBERVALUE(Plantilla!CC168),"")</f>
        <v/>
      </c>
      <c r="CF157" s="4">
        <f>IF($C157="OK",_xlfn.NUMBERVALUE(Plantilla!CD168),"")</f>
        <v/>
      </c>
      <c r="CG157" s="6">
        <f>IF($C157="OK",_xlfn.NUMBERVALUE(Plantilla!CE168),"")</f>
        <v/>
      </c>
      <c r="CH157" s="6">
        <f>IF($C157="OK",_xlfn.NUMBERVALUE(Plantilla!CF168),"")</f>
        <v/>
      </c>
      <c r="CI157" s="6">
        <f>IF($C157="OK",_xlfn.NUMBERVALUE(Plantilla!CG168),"")</f>
        <v/>
      </c>
      <c r="CJ157" s="6">
        <f>IF($C157="OK",_xlfn.NUMBERVALUE(Plantilla!CH168),"")</f>
        <v/>
      </c>
      <c r="CK157" s="6">
        <f>IF($C157="OK",_xlfn.NUMBERVALUE(Plantilla!CI168),"")</f>
        <v/>
      </c>
      <c r="CL157" s="6">
        <f>IF($C157="OK",_xlfn.NUMBERVALUE(Plantilla!CJ168),"")</f>
        <v/>
      </c>
      <c r="CM157">
        <f>IF($C157="OK",TEXT(Plantilla!CK168,"#"),"")</f>
        <v/>
      </c>
      <c r="CN157" s="6">
        <f>IF($C157="OK",_xlfn.NUMBERVALUE(Plantilla!CL168),"")</f>
        <v/>
      </c>
      <c r="CO157" s="6">
        <f>IF($C157="OK",_xlfn.NUMBERVALUE(Plantilla!CM168),"")</f>
        <v/>
      </c>
      <c r="CP157" s="110">
        <f>IF($C157="OK",_xlfn.NUMBERVALUE(Plantilla!CN168),"")</f>
        <v/>
      </c>
      <c r="CQ157" s="6">
        <f>IF($C157="OK",_xlfn.NUMBERVALUE(Plantilla!CO168),"")</f>
        <v/>
      </c>
      <c r="CR157" s="109">
        <f>IF($C157="OK",_xlfn.NUMBERVALUE(Plantilla!CP168),"")</f>
        <v/>
      </c>
      <c r="CS157" s="110">
        <f>IF($C157="OK",_xlfn.NUMBERVALUE(Plantilla!CQ168),"")</f>
        <v/>
      </c>
      <c r="CT157" s="6">
        <f>IF($C157="OK",_xlfn.NUMBERVALUE(Plantilla!CR168),"")</f>
        <v/>
      </c>
      <c r="CU157" s="109">
        <f>IF($C157="OK",_xlfn.NUMBERVALUE(Plantilla!CS168),"")</f>
        <v/>
      </c>
      <c r="CV157" s="110">
        <f>IF($C157="OK",_xlfn.NUMBERVALUE(Plantilla!CT168),"")</f>
        <v/>
      </c>
      <c r="CW157" s="6">
        <f>IF($C157="OK",_xlfn.NUMBERVALUE(Plantilla!CU168),"")</f>
        <v/>
      </c>
      <c r="CX157" s="82">
        <f>IF($C157="OK",_xlfn.NUMBERVALUE(Plantilla!CV168),"")</f>
        <v/>
      </c>
      <c r="CY157" s="6">
        <f>IF($C157="OK",_xlfn.NUMBERVALUE(Plantilla!CW168),"")</f>
        <v/>
      </c>
      <c r="CZ157" s="82">
        <f>IF($C157="OK",_xlfn.NUMBERVALUE(Plantilla!CX168),"")</f>
        <v/>
      </c>
      <c r="DA157" s="6">
        <f>IF($C157="OK",_xlfn.NUMBERVALUE(Plantilla!CY168),"")</f>
        <v/>
      </c>
      <c r="DB157" s="109">
        <f>IF($C157="OK",_xlfn.NUMBERVALUE(Plantilla!CZ168),"")</f>
        <v/>
      </c>
      <c r="DC157" s="6">
        <f>IF($C157="OK",_xlfn.NUMBERVALUE(Plantilla!DA168),"")</f>
        <v/>
      </c>
      <c r="DD157" s="6">
        <f>IF($C157="OK",TEXT(Plantilla!DB168,"#"),"")</f>
        <v/>
      </c>
      <c r="DE157" s="6">
        <f>IF($C157="OK",_xlfn.NUMBERVALUE(Plantilla!DC168),"")</f>
        <v/>
      </c>
      <c r="DF157" s="4">
        <f>IF($C157="OK",_xlfn.NUMBERVALUE(Plantilla!DD168),"")</f>
        <v/>
      </c>
      <c r="DG157" s="6">
        <f>IF($C157="OK",_xlfn.NUMBERVALUE(Plantilla!DE168),"")</f>
        <v/>
      </c>
      <c r="DH157" s="6">
        <f>IF($C157="OK",_xlfn.NUMBERVALUE(Plantilla!DF168),"")</f>
        <v/>
      </c>
      <c r="DI157" s="6">
        <f>IF($C157="OK",_xlfn.NUMBERVALUE(Plantilla!DG168),"")</f>
        <v/>
      </c>
      <c r="DJ157" s="6">
        <f>IF($C157="OK",_xlfn.NUMBERVALUE(Plantilla!DH168),"")</f>
        <v/>
      </c>
      <c r="DK157" s="6">
        <f>IF($C157="OK",_xlfn.NUMBERVALUE(Plantilla!DI168),"")</f>
        <v/>
      </c>
      <c r="DL157" s="6">
        <f>IF($C157="OK",_xlfn.NUMBERVALUE(Plantilla!DJ168),"")</f>
        <v/>
      </c>
      <c r="DM157" s="6">
        <f>IF($C157="OK",_xlfn.NUMBERVALUE(Plantilla!DK168),"")</f>
        <v/>
      </c>
      <c r="DN157" s="6">
        <f>IF($C157="OK",_xlfn.NUMBERVALUE(Plantilla!DL168),"")</f>
        <v/>
      </c>
      <c r="DO157" s="6">
        <f>IF($C157="OK",_xlfn.NUMBERVALUE(Plantilla!DM168),"")</f>
        <v/>
      </c>
      <c r="DP157" s="6">
        <f>IF($C157="OK",_xlfn.NUMBERVALUE(Plantilla!DN168),"")</f>
        <v/>
      </c>
      <c r="DQ157" s="6">
        <f>IF($C157="OK",_xlfn.NUMBERVALUE(Plantilla!DO168),"")</f>
        <v/>
      </c>
      <c r="DR157" s="6">
        <f>IF($C157="OK",_xlfn.NUMBERVALUE(Plantilla!DP168),"")</f>
        <v/>
      </c>
      <c r="DS157">
        <f>IF($C157="OK",TEXT(Plantilla!DR168,"#"),"")</f>
        <v/>
      </c>
      <c r="DT157" s="6" t="n"/>
    </row>
    <row r="158">
      <c r="A158">
        <f>IF(Plantilla!$I$6="¡Perfecto!, Guarda el archivo y adjúntalo a tu interfaz de Nómina Electrónica","OK","Error")</f>
        <v/>
      </c>
      <c r="B158">
        <f>IF(Plantilla!$I$6="¡Perfecto!, Guarda el archivo y adjúntalo a tu interfaz de Nómina Electrónica",MID(Plantilla!$D$2,SEARCH("V",Plantilla!$D$2),10),"")</f>
        <v/>
      </c>
      <c r="C158">
        <f>Plantilla!C169</f>
        <v/>
      </c>
      <c r="D158">
        <f>IF($C158="OK",Plantilla!B169,"")</f>
        <v/>
      </c>
      <c r="E158">
        <f>IF($C158="OK",
   VLOOKUP(Plantilla!$E$4,'Tablas '!$AP$4:$AT$6,5,FALSE),
"")</f>
        <v/>
      </c>
      <c r="F158">
        <f>IF($C158="OK",TEXT(Plantilla!D169,"#"),"")</f>
        <v/>
      </c>
      <c r="G158">
        <f>IF($C158="OK",
   VLOOKUP(Plantilla!E169,'Tablas '!$B$4:$C$14,2,FALSE),
"")</f>
        <v/>
      </c>
      <c r="H158">
        <f>IF($C158="OK",TEXT(Plantilla!F169,"#"),"")</f>
        <v/>
      </c>
      <c r="I158">
        <f>IF($C158="OK",TEXT(Plantilla!G169,"#"),"")</f>
        <v/>
      </c>
      <c r="J158">
        <f>IF($C158="OK",TEXT(Plantilla!H169,"#"),"")</f>
        <v/>
      </c>
      <c r="K158">
        <f>IF($C158="OK",TEXT(Plantilla!I169,"#"),"")</f>
        <v/>
      </c>
      <c r="L158">
        <f>IF($C158="OK",TEXT(Plantilla!J169,"#"),"")</f>
        <v/>
      </c>
      <c r="M158">
        <f>IF($C158="OK",TEXT(Plantilla!K169,"#"),"")</f>
        <v/>
      </c>
      <c r="N158">
        <f>IF($C158="OK",
   CONCATENATE(YEAR(Plantilla!L169),"-",TEXT(MONTH(Plantilla!L169),"00"),"-",TEXT(DAY(Plantilla!L169),"00")),
"")</f>
        <v/>
      </c>
      <c r="O158">
        <f>IF($C158="OK",_xlfn.NUMBERVALUE(Plantilla!M169),"")</f>
        <v/>
      </c>
      <c r="P158">
        <f>IF($C158="OK",
   IF(Plantilla!N169&lt;&gt;"",
      CONCATENATE(YEAR(Plantilla!N169),"-",TEXT(MONTH(Plantilla!N169),"00"),"-",TEXT(DAY(Plantilla!N169),"00")),
   ""),
"")</f>
        <v/>
      </c>
      <c r="Q158">
        <f>IF($C158="OK",
   VLOOKUP(Plantilla!O169,'Tablas '!$E$4:$F$19,2,FALSE),
"")</f>
        <v/>
      </c>
      <c r="R158">
        <f>IF($C158="OK",
   VLOOKUP(Plantilla!P169,'Tablas '!$H$4:$I$5,2,FALSE),
"")</f>
        <v/>
      </c>
      <c r="S158">
        <f>IF($C158="OK",
   VLOOKUP(Plantilla!Q169,'Tablas '!$K$4:$L$8,2,FALSE),
"")</f>
        <v/>
      </c>
      <c r="T158">
        <f>IF($C158="OK",
   VLOOKUP(Plantilla!R169,'Tablas '!$AE$4:$AF$6,2,FALSE),
"")</f>
        <v/>
      </c>
      <c r="U158">
        <f>IF($C158="OK",
   VLOOKUP(Plantilla!S169,'Tablas '!$AE$4:$AF$6,2,FALSE),
"")</f>
        <v/>
      </c>
      <c r="V158">
        <f>IF($C158="OK",TEXT(Plantilla!T169,"#"),"")</f>
        <v/>
      </c>
      <c r="W158" s="84">
        <f>IF($C158="OK",
   VLOOKUP(Plantilla!U169,'Tablas '!$AM$4:$AN$1126,2,FALSE),
"")</f>
        <v/>
      </c>
      <c r="X158">
        <f>IF($C158="OK",TEXT(Plantilla!V169,"#"),"")</f>
        <v/>
      </c>
      <c r="Y158">
        <f>IF($C158="OK",
   CONCATENATE(YEAR(Plantilla!W169),"-",TEXT(MONTH(Plantilla!W169),"00"),"-",TEXT(DAY(Plantilla!W169),"00")),
"")</f>
        <v/>
      </c>
      <c r="Z158">
        <f>IF($C158="OK",
   CONCATENATE(YEAR(Plantilla!X169),"-",TEXT(MONTH(Plantilla!X169),"00"),"-",TEXT(DAY(Plantilla!X169),"00")),
"")</f>
        <v/>
      </c>
      <c r="AA158">
        <f>IF($C158="OK",
   TEXT(VLOOKUP(Plantilla!Y169,'Tablas '!$Q$4:$R$9,2,FALSE),"#"),
"")</f>
        <v/>
      </c>
      <c r="AB158">
        <f>IF($C158="OK",
   CONCATENATE(YEAR(Plantilla!Z169),"-",TEXT(MONTH(Plantilla!Z169),"00"),"-",TEXT(DAY(Plantilla!Z169),"00")),
"")</f>
        <v/>
      </c>
      <c r="AC158">
        <f>IF($C158="OK",
   TEXT(VLOOKUP(Plantilla!AA169,'Tablas '!$T$4:$U$13,2,FALSE),"#"),
"")</f>
        <v/>
      </c>
      <c r="AD158">
        <f>IF($C158="OK",TEXT(Plantilla!AB169,"#"),"")</f>
        <v/>
      </c>
      <c r="AE158">
        <f>IF($C158="OK",
   IF(Plantilla!AC169&lt;&gt;"",
      TEXT(VLOOKUP(Plantilla!AC169,'Tablas '!$W$4:$X$7,2,FALSE),"#"),
   ""),
"")</f>
        <v/>
      </c>
      <c r="AF158">
        <f>IF($C158="OK",TEXT(Plantilla!AD169,"#"),"")</f>
        <v/>
      </c>
      <c r="AG158" s="6">
        <f>IF($C158="OK",_xlfn.NUMBERVALUE(Plantilla!AE169),"")</f>
        <v/>
      </c>
      <c r="AH158" s="4">
        <f>IF($C158="OK",_xlfn.NUMBERVALUE(Plantilla!AF169),"")</f>
        <v/>
      </c>
      <c r="AI158" s="6">
        <f>IF($C158="OK",_xlfn.NUMBERVALUE(Plantilla!AG169),"")</f>
        <v/>
      </c>
      <c r="AJ158" s="6">
        <f>IF($C158="OK",_xlfn.NUMBERVALUE(Plantilla!AH169),"")</f>
        <v/>
      </c>
      <c r="AK158" s="6">
        <f>IF($C158="OK",_xlfn.NUMBERVALUE(Plantilla!AI169),"")</f>
        <v/>
      </c>
      <c r="AL158" s="6">
        <f>IF($C158="OK",_xlfn.NUMBERVALUE(Plantilla!AJ169),"")</f>
        <v/>
      </c>
      <c r="AM158" s="4">
        <f>IF($C158="OK",_xlfn.NUMBERVALUE(Plantilla!AK169),"")</f>
        <v/>
      </c>
      <c r="AN158" s="6">
        <f>IF($C158="OK",_xlfn.NUMBERVALUE(Plantilla!AL169),"")</f>
        <v/>
      </c>
      <c r="AO158" s="4">
        <f>IF($C158="OK",_xlfn.NUMBERVALUE(Plantilla!AM169),"")</f>
        <v/>
      </c>
      <c r="AP158" s="6">
        <f>IF($C158="OK",_xlfn.NUMBERVALUE(Plantilla!AN169),"")</f>
        <v/>
      </c>
      <c r="AQ158" s="4">
        <f>IF($C158="OK",_xlfn.NUMBERVALUE(Plantilla!AO169),"")</f>
        <v/>
      </c>
      <c r="AR158" s="6">
        <f>IF($C158="OK",_xlfn.NUMBERVALUE(Plantilla!AP169),"")</f>
        <v/>
      </c>
      <c r="AS158" s="4">
        <f>IF($C158="OK",_xlfn.NUMBERVALUE(Plantilla!AQ169),"")</f>
        <v/>
      </c>
      <c r="AT158" s="6">
        <f>IF($C158="OK",_xlfn.NUMBERVALUE(Plantilla!AR169),"")</f>
        <v/>
      </c>
      <c r="AU158" s="4">
        <f>IF($C158="OK",_xlfn.NUMBERVALUE(Plantilla!AS169),"")</f>
        <v/>
      </c>
      <c r="AV158" s="6">
        <f>IF($C158="OK",_xlfn.NUMBERVALUE(Plantilla!AT169),"")</f>
        <v/>
      </c>
      <c r="AW158" s="4">
        <f>IF($C158="OK",_xlfn.NUMBERVALUE(Plantilla!AU169),"")</f>
        <v/>
      </c>
      <c r="AX158" s="6">
        <f>IF($C158="OK",_xlfn.NUMBERVALUE(Plantilla!AV169),"")</f>
        <v/>
      </c>
      <c r="AY158" s="4">
        <f>IF($C158="OK",_xlfn.NUMBERVALUE(Plantilla!AW169),"")</f>
        <v/>
      </c>
      <c r="AZ158" s="6">
        <f>IF($C158="OK",_xlfn.NUMBERVALUE(Plantilla!AX169),"")</f>
        <v/>
      </c>
      <c r="BA158">
        <f>IF($C158="OK",_xlfn.NUMBERVALUE(Plantilla!AY169),"")</f>
        <v/>
      </c>
      <c r="BB158">
        <f>IF($C158="OK",_xlfn.NUMBERVALUE(Plantilla!AZ169),"")</f>
        <v/>
      </c>
      <c r="BC158" s="4">
        <f>IF($C158="OK",_xlfn.NUMBERVALUE(Plantilla!BA169),"")</f>
        <v/>
      </c>
      <c r="BD158" s="6">
        <f>IF($C158="OK",_xlfn.NUMBERVALUE(Plantilla!BB169),"")</f>
        <v/>
      </c>
      <c r="BE158" s="4">
        <f>IF($C158="OK",_xlfn.NUMBERVALUE(Plantilla!BC169),"")</f>
        <v/>
      </c>
      <c r="BF158" s="6">
        <f>IF($C158="OK",_xlfn.NUMBERVALUE(Plantilla!BD169),"")</f>
        <v/>
      </c>
      <c r="BG158" s="4">
        <f>IF($C158="OK",_xlfn.NUMBERVALUE(Plantilla!BE169),"")</f>
        <v/>
      </c>
      <c r="BH158" s="6">
        <f>IF($C158="OK",_xlfn.NUMBERVALUE(Plantilla!BF169),"")</f>
        <v/>
      </c>
      <c r="BI158" s="110">
        <f>IF($C158="OK",_xlfn.NUMBERVALUE(Plantilla!BG169),"")</f>
        <v/>
      </c>
      <c r="BJ158" s="6">
        <f>IF($C158="OK",_xlfn.NUMBERVALUE(Plantilla!BH169),"")</f>
        <v/>
      </c>
      <c r="BK158" s="109">
        <f>IF($C158="OK",_xlfn.NUMBERVALUE(Plantilla!BI169),"")</f>
        <v/>
      </c>
      <c r="BL158" s="6">
        <f>IF($C158="OK",
   IF(Plantilla!BJ169&lt;&gt;"",
      TEXT(VLOOKUP(Plantilla!BJ169,'Tablas '!$Z$4:$AA$6,2,FALSE),"#"),
   ""),
"")</f>
        <v/>
      </c>
      <c r="BM158" s="4">
        <f>IF($C158="OK",_xlfn.NUMBERVALUE(Plantilla!BK169),"")</f>
        <v/>
      </c>
      <c r="BN158" s="4">
        <f>IF($C158="OK",_xlfn.NUMBERVALUE(Plantilla!BL169),"")</f>
        <v/>
      </c>
      <c r="BO158" s="6">
        <f>IF($C158="OK",_xlfn.NUMBERVALUE(Plantilla!BM169),"")</f>
        <v/>
      </c>
      <c r="BP158" s="4">
        <f>IF($C158="OK",_xlfn.NUMBERVALUE(Plantilla!BN169),"")</f>
        <v/>
      </c>
      <c r="BQ158" s="6">
        <f>IF($C158="OK",_xlfn.NUMBERVALUE(Plantilla!BO169),"")</f>
        <v/>
      </c>
      <c r="BR158" s="4">
        <f>IF($C158="OK",_xlfn.NUMBERVALUE(Plantilla!BP169),"")</f>
        <v/>
      </c>
      <c r="BS158" s="6">
        <f>IF($C158="OK",_xlfn.NUMBERVALUE(Plantilla!BQ169),"")</f>
        <v/>
      </c>
      <c r="BT158" s="4">
        <f>IF($C158="OK",_xlfn.NUMBERVALUE(Plantilla!BR169),"")</f>
        <v/>
      </c>
      <c r="BU158" s="6">
        <f>IF($C158="OK",_xlfn.NUMBERVALUE(Plantilla!BS169),"")</f>
        <v/>
      </c>
      <c r="BV158" s="6">
        <f>IF($C158="OK",_xlfn.NUMBERVALUE(Plantilla!BT169),"")</f>
        <v/>
      </c>
      <c r="BW158" s="6">
        <f>IF($C158="OK",_xlfn.NUMBERVALUE(Plantilla!BU169),"")</f>
        <v/>
      </c>
      <c r="BX158" s="6">
        <f>IF($C158="OK",_xlfn.NUMBERVALUE(Plantilla!BV169),"")</f>
        <v/>
      </c>
      <c r="BY158" s="6">
        <f>IF($C158="OK",_xlfn.NUMBERVALUE(Plantilla!BW169),"")</f>
        <v/>
      </c>
      <c r="BZ158" s="6">
        <f>IF($C158="OK",_xlfn.NUMBERVALUE(Plantilla!BX169),"")</f>
        <v/>
      </c>
      <c r="CA158" s="6">
        <f>IF($C158="OK",_xlfn.NUMBERVALUE(Plantilla!BY169),"")</f>
        <v/>
      </c>
      <c r="CB158" s="6">
        <f>IF($C158="OK",_xlfn.NUMBERVALUE(Plantilla!BZ169),"")</f>
        <v/>
      </c>
      <c r="CC158" s="6">
        <f>IF($C158="OK",_xlfn.NUMBERVALUE(Plantilla!CA169),"")</f>
        <v/>
      </c>
      <c r="CD158" s="6">
        <f>IF($C158="OK",_xlfn.NUMBERVALUE(Plantilla!CB169),"")</f>
        <v/>
      </c>
      <c r="CE158" s="6">
        <f>IF($C158="OK",_xlfn.NUMBERVALUE(Plantilla!CC169),"")</f>
        <v/>
      </c>
      <c r="CF158" s="4">
        <f>IF($C158="OK",_xlfn.NUMBERVALUE(Plantilla!CD169),"")</f>
        <v/>
      </c>
      <c r="CG158" s="6">
        <f>IF($C158="OK",_xlfn.NUMBERVALUE(Plantilla!CE169),"")</f>
        <v/>
      </c>
      <c r="CH158" s="6">
        <f>IF($C158="OK",_xlfn.NUMBERVALUE(Plantilla!CF169),"")</f>
        <v/>
      </c>
      <c r="CI158" s="6">
        <f>IF($C158="OK",_xlfn.NUMBERVALUE(Plantilla!CG169),"")</f>
        <v/>
      </c>
      <c r="CJ158" s="6">
        <f>IF($C158="OK",_xlfn.NUMBERVALUE(Plantilla!CH169),"")</f>
        <v/>
      </c>
      <c r="CK158" s="6">
        <f>IF($C158="OK",_xlfn.NUMBERVALUE(Plantilla!CI169),"")</f>
        <v/>
      </c>
      <c r="CL158" s="6">
        <f>IF($C158="OK",_xlfn.NUMBERVALUE(Plantilla!CJ169),"")</f>
        <v/>
      </c>
      <c r="CM158">
        <f>IF($C158="OK",TEXT(Plantilla!CK169,"#"),"")</f>
        <v/>
      </c>
      <c r="CN158" s="6">
        <f>IF($C158="OK",_xlfn.NUMBERVALUE(Plantilla!CL169),"")</f>
        <v/>
      </c>
      <c r="CO158" s="6">
        <f>IF($C158="OK",_xlfn.NUMBERVALUE(Plantilla!CM169),"")</f>
        <v/>
      </c>
      <c r="CP158" s="110">
        <f>IF($C158="OK",_xlfn.NUMBERVALUE(Plantilla!CN169),"")</f>
        <v/>
      </c>
      <c r="CQ158" s="6">
        <f>IF($C158="OK",_xlfn.NUMBERVALUE(Plantilla!CO169),"")</f>
        <v/>
      </c>
      <c r="CR158" s="109">
        <f>IF($C158="OK",_xlfn.NUMBERVALUE(Plantilla!CP169),"")</f>
        <v/>
      </c>
      <c r="CS158" s="110">
        <f>IF($C158="OK",_xlfn.NUMBERVALUE(Plantilla!CQ169),"")</f>
        <v/>
      </c>
      <c r="CT158" s="6">
        <f>IF($C158="OK",_xlfn.NUMBERVALUE(Plantilla!CR169),"")</f>
        <v/>
      </c>
      <c r="CU158" s="109">
        <f>IF($C158="OK",_xlfn.NUMBERVALUE(Plantilla!CS169),"")</f>
        <v/>
      </c>
      <c r="CV158" s="110">
        <f>IF($C158="OK",_xlfn.NUMBERVALUE(Plantilla!CT169),"")</f>
        <v/>
      </c>
      <c r="CW158" s="6">
        <f>IF($C158="OK",_xlfn.NUMBERVALUE(Plantilla!CU169),"")</f>
        <v/>
      </c>
      <c r="CX158" s="82">
        <f>IF($C158="OK",_xlfn.NUMBERVALUE(Plantilla!CV169),"")</f>
        <v/>
      </c>
      <c r="CY158" s="6">
        <f>IF($C158="OK",_xlfn.NUMBERVALUE(Plantilla!CW169),"")</f>
        <v/>
      </c>
      <c r="CZ158" s="82">
        <f>IF($C158="OK",_xlfn.NUMBERVALUE(Plantilla!CX169),"")</f>
        <v/>
      </c>
      <c r="DA158" s="6">
        <f>IF($C158="OK",_xlfn.NUMBERVALUE(Plantilla!CY169),"")</f>
        <v/>
      </c>
      <c r="DB158" s="109">
        <f>IF($C158="OK",_xlfn.NUMBERVALUE(Plantilla!CZ169),"")</f>
        <v/>
      </c>
      <c r="DC158" s="6">
        <f>IF($C158="OK",_xlfn.NUMBERVALUE(Plantilla!DA169),"")</f>
        <v/>
      </c>
      <c r="DD158" s="6">
        <f>IF($C158="OK",TEXT(Plantilla!DB169,"#"),"")</f>
        <v/>
      </c>
      <c r="DE158" s="6">
        <f>IF($C158="OK",_xlfn.NUMBERVALUE(Plantilla!DC169),"")</f>
        <v/>
      </c>
      <c r="DF158" s="4">
        <f>IF($C158="OK",_xlfn.NUMBERVALUE(Plantilla!DD169),"")</f>
        <v/>
      </c>
      <c r="DG158" s="6">
        <f>IF($C158="OK",_xlfn.NUMBERVALUE(Plantilla!DE169),"")</f>
        <v/>
      </c>
      <c r="DH158" s="6">
        <f>IF($C158="OK",_xlfn.NUMBERVALUE(Plantilla!DF169),"")</f>
        <v/>
      </c>
      <c r="DI158" s="6">
        <f>IF($C158="OK",_xlfn.NUMBERVALUE(Plantilla!DG169),"")</f>
        <v/>
      </c>
      <c r="DJ158" s="6">
        <f>IF($C158="OK",_xlfn.NUMBERVALUE(Plantilla!DH169),"")</f>
        <v/>
      </c>
      <c r="DK158" s="6">
        <f>IF($C158="OK",_xlfn.NUMBERVALUE(Plantilla!DI169),"")</f>
        <v/>
      </c>
      <c r="DL158" s="6">
        <f>IF($C158="OK",_xlfn.NUMBERVALUE(Plantilla!DJ169),"")</f>
        <v/>
      </c>
      <c r="DM158" s="6">
        <f>IF($C158="OK",_xlfn.NUMBERVALUE(Plantilla!DK169),"")</f>
        <v/>
      </c>
      <c r="DN158" s="6">
        <f>IF($C158="OK",_xlfn.NUMBERVALUE(Plantilla!DL169),"")</f>
        <v/>
      </c>
      <c r="DO158" s="6">
        <f>IF($C158="OK",_xlfn.NUMBERVALUE(Plantilla!DM169),"")</f>
        <v/>
      </c>
      <c r="DP158" s="6">
        <f>IF($C158="OK",_xlfn.NUMBERVALUE(Plantilla!DN169),"")</f>
        <v/>
      </c>
      <c r="DQ158" s="6">
        <f>IF($C158="OK",_xlfn.NUMBERVALUE(Plantilla!DO169),"")</f>
        <v/>
      </c>
      <c r="DR158" s="6">
        <f>IF($C158="OK",_xlfn.NUMBERVALUE(Plantilla!DP169),"")</f>
        <v/>
      </c>
      <c r="DS158">
        <f>IF($C158="OK",TEXT(Plantilla!DR169,"#"),"")</f>
        <v/>
      </c>
      <c r="DT158" s="6" t="n"/>
    </row>
    <row r="159">
      <c r="A159">
        <f>IF(Plantilla!$I$6="¡Perfecto!, Guarda el archivo y adjúntalo a tu interfaz de Nómina Electrónica","OK","Error")</f>
        <v/>
      </c>
      <c r="B159">
        <f>IF(Plantilla!$I$6="¡Perfecto!, Guarda el archivo y adjúntalo a tu interfaz de Nómina Electrónica",MID(Plantilla!$D$2,SEARCH("V",Plantilla!$D$2),10),"")</f>
        <v/>
      </c>
      <c r="C159">
        <f>Plantilla!C170</f>
        <v/>
      </c>
      <c r="D159">
        <f>IF($C159="OK",Plantilla!B170,"")</f>
        <v/>
      </c>
      <c r="E159">
        <f>IF($C159="OK",
   VLOOKUP(Plantilla!$E$4,'Tablas '!$AP$4:$AT$6,5,FALSE),
"")</f>
        <v/>
      </c>
      <c r="F159">
        <f>IF($C159="OK",TEXT(Plantilla!D170,"#"),"")</f>
        <v/>
      </c>
      <c r="G159">
        <f>IF($C159="OK",
   VLOOKUP(Plantilla!E170,'Tablas '!$B$4:$C$14,2,FALSE),
"")</f>
        <v/>
      </c>
      <c r="H159">
        <f>IF($C159="OK",TEXT(Plantilla!F170,"#"),"")</f>
        <v/>
      </c>
      <c r="I159">
        <f>IF($C159="OK",TEXT(Plantilla!G170,"#"),"")</f>
        <v/>
      </c>
      <c r="J159">
        <f>IF($C159="OK",TEXT(Plantilla!H170,"#"),"")</f>
        <v/>
      </c>
      <c r="K159">
        <f>IF($C159="OK",TEXT(Plantilla!I170,"#"),"")</f>
        <v/>
      </c>
      <c r="L159">
        <f>IF($C159="OK",TEXT(Plantilla!J170,"#"),"")</f>
        <v/>
      </c>
      <c r="M159">
        <f>IF($C159="OK",TEXT(Plantilla!K170,"#"),"")</f>
        <v/>
      </c>
      <c r="N159">
        <f>IF($C159="OK",
   CONCATENATE(YEAR(Plantilla!L170),"-",TEXT(MONTH(Plantilla!L170),"00"),"-",TEXT(DAY(Plantilla!L170),"00")),
"")</f>
        <v/>
      </c>
      <c r="O159">
        <f>IF($C159="OK",_xlfn.NUMBERVALUE(Plantilla!M170),"")</f>
        <v/>
      </c>
      <c r="P159">
        <f>IF($C159="OK",
   IF(Plantilla!N170&lt;&gt;"",
      CONCATENATE(YEAR(Plantilla!N170),"-",TEXT(MONTH(Plantilla!N170),"00"),"-",TEXT(DAY(Plantilla!N170),"00")),
   ""),
"")</f>
        <v/>
      </c>
      <c r="Q159">
        <f>IF($C159="OK",
   VLOOKUP(Plantilla!O170,'Tablas '!$E$4:$F$19,2,FALSE),
"")</f>
        <v/>
      </c>
      <c r="R159">
        <f>IF($C159="OK",
   VLOOKUP(Plantilla!P170,'Tablas '!$H$4:$I$5,2,FALSE),
"")</f>
        <v/>
      </c>
      <c r="S159">
        <f>IF($C159="OK",
   VLOOKUP(Plantilla!Q170,'Tablas '!$K$4:$L$8,2,FALSE),
"")</f>
        <v/>
      </c>
      <c r="T159">
        <f>IF($C159="OK",
   VLOOKUP(Plantilla!R170,'Tablas '!$AE$4:$AF$6,2,FALSE),
"")</f>
        <v/>
      </c>
      <c r="U159">
        <f>IF($C159="OK",
   VLOOKUP(Plantilla!S170,'Tablas '!$AE$4:$AF$6,2,FALSE),
"")</f>
        <v/>
      </c>
      <c r="V159">
        <f>IF($C159="OK",TEXT(Plantilla!T170,"#"),"")</f>
        <v/>
      </c>
      <c r="W159" s="84">
        <f>IF($C159="OK",
   VLOOKUP(Plantilla!U170,'Tablas '!$AM$4:$AN$1126,2,FALSE),
"")</f>
        <v/>
      </c>
      <c r="X159">
        <f>IF($C159="OK",TEXT(Plantilla!V170,"#"),"")</f>
        <v/>
      </c>
      <c r="Y159">
        <f>IF($C159="OK",
   CONCATENATE(YEAR(Plantilla!W170),"-",TEXT(MONTH(Plantilla!W170),"00"),"-",TEXT(DAY(Plantilla!W170),"00")),
"")</f>
        <v/>
      </c>
      <c r="Z159">
        <f>IF($C159="OK",
   CONCATENATE(YEAR(Plantilla!X170),"-",TEXT(MONTH(Plantilla!X170),"00"),"-",TEXT(DAY(Plantilla!X170),"00")),
"")</f>
        <v/>
      </c>
      <c r="AA159">
        <f>IF($C159="OK",
   TEXT(VLOOKUP(Plantilla!Y170,'Tablas '!$Q$4:$R$9,2,FALSE),"#"),
"")</f>
        <v/>
      </c>
      <c r="AB159">
        <f>IF($C159="OK",
   CONCATENATE(YEAR(Plantilla!Z170),"-",TEXT(MONTH(Plantilla!Z170),"00"),"-",TEXT(DAY(Plantilla!Z170),"00")),
"")</f>
        <v/>
      </c>
      <c r="AC159">
        <f>IF($C159="OK",
   TEXT(VLOOKUP(Plantilla!AA170,'Tablas '!$T$4:$U$13,2,FALSE),"#"),
"")</f>
        <v/>
      </c>
      <c r="AD159">
        <f>IF($C159="OK",TEXT(Plantilla!AB170,"#"),"")</f>
        <v/>
      </c>
      <c r="AE159">
        <f>IF($C159="OK",
   IF(Plantilla!AC170&lt;&gt;"",
      TEXT(VLOOKUP(Plantilla!AC170,'Tablas '!$W$4:$X$7,2,FALSE),"#"),
   ""),
"")</f>
        <v/>
      </c>
      <c r="AF159">
        <f>IF($C159="OK",TEXT(Plantilla!AD170,"#"),"")</f>
        <v/>
      </c>
      <c r="AG159" s="6">
        <f>IF($C159="OK",_xlfn.NUMBERVALUE(Plantilla!AE170),"")</f>
        <v/>
      </c>
      <c r="AH159" s="4">
        <f>IF($C159="OK",_xlfn.NUMBERVALUE(Plantilla!AF170),"")</f>
        <v/>
      </c>
      <c r="AI159" s="6">
        <f>IF($C159="OK",_xlfn.NUMBERVALUE(Plantilla!AG170),"")</f>
        <v/>
      </c>
      <c r="AJ159" s="6">
        <f>IF($C159="OK",_xlfn.NUMBERVALUE(Plantilla!AH170),"")</f>
        <v/>
      </c>
      <c r="AK159" s="6">
        <f>IF($C159="OK",_xlfn.NUMBERVALUE(Plantilla!AI170),"")</f>
        <v/>
      </c>
      <c r="AL159" s="6">
        <f>IF($C159="OK",_xlfn.NUMBERVALUE(Plantilla!AJ170),"")</f>
        <v/>
      </c>
      <c r="AM159" s="4">
        <f>IF($C159="OK",_xlfn.NUMBERVALUE(Plantilla!AK170),"")</f>
        <v/>
      </c>
      <c r="AN159" s="6">
        <f>IF($C159="OK",_xlfn.NUMBERVALUE(Plantilla!AL170),"")</f>
        <v/>
      </c>
      <c r="AO159" s="4">
        <f>IF($C159="OK",_xlfn.NUMBERVALUE(Plantilla!AM170),"")</f>
        <v/>
      </c>
      <c r="AP159" s="6">
        <f>IF($C159="OK",_xlfn.NUMBERVALUE(Plantilla!AN170),"")</f>
        <v/>
      </c>
      <c r="AQ159" s="4">
        <f>IF($C159="OK",_xlfn.NUMBERVALUE(Plantilla!AO170),"")</f>
        <v/>
      </c>
      <c r="AR159" s="6">
        <f>IF($C159="OK",_xlfn.NUMBERVALUE(Plantilla!AP170),"")</f>
        <v/>
      </c>
      <c r="AS159" s="4">
        <f>IF($C159="OK",_xlfn.NUMBERVALUE(Plantilla!AQ170),"")</f>
        <v/>
      </c>
      <c r="AT159" s="6">
        <f>IF($C159="OK",_xlfn.NUMBERVALUE(Plantilla!AR170),"")</f>
        <v/>
      </c>
      <c r="AU159" s="4">
        <f>IF($C159="OK",_xlfn.NUMBERVALUE(Plantilla!AS170),"")</f>
        <v/>
      </c>
      <c r="AV159" s="6">
        <f>IF($C159="OK",_xlfn.NUMBERVALUE(Plantilla!AT170),"")</f>
        <v/>
      </c>
      <c r="AW159" s="4">
        <f>IF($C159="OK",_xlfn.NUMBERVALUE(Plantilla!AU170),"")</f>
        <v/>
      </c>
      <c r="AX159" s="6">
        <f>IF($C159="OK",_xlfn.NUMBERVALUE(Plantilla!AV170),"")</f>
        <v/>
      </c>
      <c r="AY159" s="4">
        <f>IF($C159="OK",_xlfn.NUMBERVALUE(Plantilla!AW170),"")</f>
        <v/>
      </c>
      <c r="AZ159" s="6">
        <f>IF($C159="OK",_xlfn.NUMBERVALUE(Plantilla!AX170),"")</f>
        <v/>
      </c>
      <c r="BA159">
        <f>IF($C159="OK",_xlfn.NUMBERVALUE(Plantilla!AY170),"")</f>
        <v/>
      </c>
      <c r="BB159">
        <f>IF($C159="OK",_xlfn.NUMBERVALUE(Plantilla!AZ170),"")</f>
        <v/>
      </c>
      <c r="BC159" s="4">
        <f>IF($C159="OK",_xlfn.NUMBERVALUE(Plantilla!BA170),"")</f>
        <v/>
      </c>
      <c r="BD159" s="6">
        <f>IF($C159="OK",_xlfn.NUMBERVALUE(Plantilla!BB170),"")</f>
        <v/>
      </c>
      <c r="BE159" s="4">
        <f>IF($C159="OK",_xlfn.NUMBERVALUE(Plantilla!BC170),"")</f>
        <v/>
      </c>
      <c r="BF159" s="6">
        <f>IF($C159="OK",_xlfn.NUMBERVALUE(Plantilla!BD170),"")</f>
        <v/>
      </c>
      <c r="BG159" s="4">
        <f>IF($C159="OK",_xlfn.NUMBERVALUE(Plantilla!BE170),"")</f>
        <v/>
      </c>
      <c r="BH159" s="6">
        <f>IF($C159="OK",_xlfn.NUMBERVALUE(Plantilla!BF170),"")</f>
        <v/>
      </c>
      <c r="BI159" s="110">
        <f>IF($C159="OK",_xlfn.NUMBERVALUE(Plantilla!BG170),"")</f>
        <v/>
      </c>
      <c r="BJ159" s="6">
        <f>IF($C159="OK",_xlfn.NUMBERVALUE(Plantilla!BH170),"")</f>
        <v/>
      </c>
      <c r="BK159" s="109">
        <f>IF($C159="OK",_xlfn.NUMBERVALUE(Plantilla!BI170),"")</f>
        <v/>
      </c>
      <c r="BL159" s="6">
        <f>IF($C159="OK",
   IF(Plantilla!BJ170&lt;&gt;"",
      TEXT(VLOOKUP(Plantilla!BJ170,'Tablas '!$Z$4:$AA$6,2,FALSE),"#"),
   ""),
"")</f>
        <v/>
      </c>
      <c r="BM159" s="4">
        <f>IF($C159="OK",_xlfn.NUMBERVALUE(Plantilla!BK170),"")</f>
        <v/>
      </c>
      <c r="BN159" s="4">
        <f>IF($C159="OK",_xlfn.NUMBERVALUE(Plantilla!BL170),"")</f>
        <v/>
      </c>
      <c r="BO159" s="6">
        <f>IF($C159="OK",_xlfn.NUMBERVALUE(Plantilla!BM170),"")</f>
        <v/>
      </c>
      <c r="BP159" s="4">
        <f>IF($C159="OK",_xlfn.NUMBERVALUE(Plantilla!BN170),"")</f>
        <v/>
      </c>
      <c r="BQ159" s="6">
        <f>IF($C159="OK",_xlfn.NUMBERVALUE(Plantilla!BO170),"")</f>
        <v/>
      </c>
      <c r="BR159" s="4">
        <f>IF($C159="OK",_xlfn.NUMBERVALUE(Plantilla!BP170),"")</f>
        <v/>
      </c>
      <c r="BS159" s="6">
        <f>IF($C159="OK",_xlfn.NUMBERVALUE(Plantilla!BQ170),"")</f>
        <v/>
      </c>
      <c r="BT159" s="4">
        <f>IF($C159="OK",_xlfn.NUMBERVALUE(Plantilla!BR170),"")</f>
        <v/>
      </c>
      <c r="BU159" s="6">
        <f>IF($C159="OK",_xlfn.NUMBERVALUE(Plantilla!BS170),"")</f>
        <v/>
      </c>
      <c r="BV159" s="6">
        <f>IF($C159="OK",_xlfn.NUMBERVALUE(Plantilla!BT170),"")</f>
        <v/>
      </c>
      <c r="BW159" s="6">
        <f>IF($C159="OK",_xlfn.NUMBERVALUE(Plantilla!BU170),"")</f>
        <v/>
      </c>
      <c r="BX159" s="6">
        <f>IF($C159="OK",_xlfn.NUMBERVALUE(Plantilla!BV170),"")</f>
        <v/>
      </c>
      <c r="BY159" s="6">
        <f>IF($C159="OK",_xlfn.NUMBERVALUE(Plantilla!BW170),"")</f>
        <v/>
      </c>
      <c r="BZ159" s="6">
        <f>IF($C159="OK",_xlfn.NUMBERVALUE(Plantilla!BX170),"")</f>
        <v/>
      </c>
      <c r="CA159" s="6">
        <f>IF($C159="OK",_xlfn.NUMBERVALUE(Plantilla!BY170),"")</f>
        <v/>
      </c>
      <c r="CB159" s="6">
        <f>IF($C159="OK",_xlfn.NUMBERVALUE(Plantilla!BZ170),"")</f>
        <v/>
      </c>
      <c r="CC159" s="6">
        <f>IF($C159="OK",_xlfn.NUMBERVALUE(Plantilla!CA170),"")</f>
        <v/>
      </c>
      <c r="CD159" s="6">
        <f>IF($C159="OK",_xlfn.NUMBERVALUE(Plantilla!CB170),"")</f>
        <v/>
      </c>
      <c r="CE159" s="6">
        <f>IF($C159="OK",_xlfn.NUMBERVALUE(Plantilla!CC170),"")</f>
        <v/>
      </c>
      <c r="CF159" s="4">
        <f>IF($C159="OK",_xlfn.NUMBERVALUE(Plantilla!CD170),"")</f>
        <v/>
      </c>
      <c r="CG159" s="6">
        <f>IF($C159="OK",_xlfn.NUMBERVALUE(Plantilla!CE170),"")</f>
        <v/>
      </c>
      <c r="CH159" s="6">
        <f>IF($C159="OK",_xlfn.NUMBERVALUE(Plantilla!CF170),"")</f>
        <v/>
      </c>
      <c r="CI159" s="6">
        <f>IF($C159="OK",_xlfn.NUMBERVALUE(Plantilla!CG170),"")</f>
        <v/>
      </c>
      <c r="CJ159" s="6">
        <f>IF($C159="OK",_xlfn.NUMBERVALUE(Plantilla!CH170),"")</f>
        <v/>
      </c>
      <c r="CK159" s="6">
        <f>IF($C159="OK",_xlfn.NUMBERVALUE(Plantilla!CI170),"")</f>
        <v/>
      </c>
      <c r="CL159" s="6">
        <f>IF($C159="OK",_xlfn.NUMBERVALUE(Plantilla!CJ170),"")</f>
        <v/>
      </c>
      <c r="CM159">
        <f>IF($C159="OK",TEXT(Plantilla!CK170,"#"),"")</f>
        <v/>
      </c>
      <c r="CN159" s="6">
        <f>IF($C159="OK",_xlfn.NUMBERVALUE(Plantilla!CL170),"")</f>
        <v/>
      </c>
      <c r="CO159" s="6">
        <f>IF($C159="OK",_xlfn.NUMBERVALUE(Plantilla!CM170),"")</f>
        <v/>
      </c>
      <c r="CP159" s="110">
        <f>IF($C159="OK",_xlfn.NUMBERVALUE(Plantilla!CN170),"")</f>
        <v/>
      </c>
      <c r="CQ159" s="6">
        <f>IF($C159="OK",_xlfn.NUMBERVALUE(Plantilla!CO170),"")</f>
        <v/>
      </c>
      <c r="CR159" s="109">
        <f>IF($C159="OK",_xlfn.NUMBERVALUE(Plantilla!CP170),"")</f>
        <v/>
      </c>
      <c r="CS159" s="110">
        <f>IF($C159="OK",_xlfn.NUMBERVALUE(Plantilla!CQ170),"")</f>
        <v/>
      </c>
      <c r="CT159" s="6">
        <f>IF($C159="OK",_xlfn.NUMBERVALUE(Plantilla!CR170),"")</f>
        <v/>
      </c>
      <c r="CU159" s="109">
        <f>IF($C159="OK",_xlfn.NUMBERVALUE(Plantilla!CS170),"")</f>
        <v/>
      </c>
      <c r="CV159" s="110">
        <f>IF($C159="OK",_xlfn.NUMBERVALUE(Plantilla!CT170),"")</f>
        <v/>
      </c>
      <c r="CW159" s="6">
        <f>IF($C159="OK",_xlfn.NUMBERVALUE(Plantilla!CU170),"")</f>
        <v/>
      </c>
      <c r="CX159" s="82">
        <f>IF($C159="OK",_xlfn.NUMBERVALUE(Plantilla!CV170),"")</f>
        <v/>
      </c>
      <c r="CY159" s="6">
        <f>IF($C159="OK",_xlfn.NUMBERVALUE(Plantilla!CW170),"")</f>
        <v/>
      </c>
      <c r="CZ159" s="82">
        <f>IF($C159="OK",_xlfn.NUMBERVALUE(Plantilla!CX170),"")</f>
        <v/>
      </c>
      <c r="DA159" s="6">
        <f>IF($C159="OK",_xlfn.NUMBERVALUE(Plantilla!CY170),"")</f>
        <v/>
      </c>
      <c r="DB159" s="109">
        <f>IF($C159="OK",_xlfn.NUMBERVALUE(Plantilla!CZ170),"")</f>
        <v/>
      </c>
      <c r="DC159" s="6">
        <f>IF($C159="OK",_xlfn.NUMBERVALUE(Plantilla!DA170),"")</f>
        <v/>
      </c>
      <c r="DD159" s="6">
        <f>IF($C159="OK",TEXT(Plantilla!DB170,"#"),"")</f>
        <v/>
      </c>
      <c r="DE159" s="6">
        <f>IF($C159="OK",_xlfn.NUMBERVALUE(Plantilla!DC170),"")</f>
        <v/>
      </c>
      <c r="DF159" s="4">
        <f>IF($C159="OK",_xlfn.NUMBERVALUE(Plantilla!DD170),"")</f>
        <v/>
      </c>
      <c r="DG159" s="6">
        <f>IF($C159="OK",_xlfn.NUMBERVALUE(Plantilla!DE170),"")</f>
        <v/>
      </c>
      <c r="DH159" s="6">
        <f>IF($C159="OK",_xlfn.NUMBERVALUE(Plantilla!DF170),"")</f>
        <v/>
      </c>
      <c r="DI159" s="6">
        <f>IF($C159="OK",_xlfn.NUMBERVALUE(Plantilla!DG170),"")</f>
        <v/>
      </c>
      <c r="DJ159" s="6">
        <f>IF($C159="OK",_xlfn.NUMBERVALUE(Plantilla!DH170),"")</f>
        <v/>
      </c>
      <c r="DK159" s="6">
        <f>IF($C159="OK",_xlfn.NUMBERVALUE(Plantilla!DI170),"")</f>
        <v/>
      </c>
      <c r="DL159" s="6">
        <f>IF($C159="OK",_xlfn.NUMBERVALUE(Plantilla!DJ170),"")</f>
        <v/>
      </c>
      <c r="DM159" s="6">
        <f>IF($C159="OK",_xlfn.NUMBERVALUE(Plantilla!DK170),"")</f>
        <v/>
      </c>
      <c r="DN159" s="6">
        <f>IF($C159="OK",_xlfn.NUMBERVALUE(Plantilla!DL170),"")</f>
        <v/>
      </c>
      <c r="DO159" s="6">
        <f>IF($C159="OK",_xlfn.NUMBERVALUE(Plantilla!DM170),"")</f>
        <v/>
      </c>
      <c r="DP159" s="6">
        <f>IF($C159="OK",_xlfn.NUMBERVALUE(Plantilla!DN170),"")</f>
        <v/>
      </c>
      <c r="DQ159" s="6">
        <f>IF($C159="OK",_xlfn.NUMBERVALUE(Plantilla!DO170),"")</f>
        <v/>
      </c>
      <c r="DR159" s="6">
        <f>IF($C159="OK",_xlfn.NUMBERVALUE(Plantilla!DP170),"")</f>
        <v/>
      </c>
      <c r="DS159">
        <f>IF($C159="OK",TEXT(Plantilla!DR170,"#"),"")</f>
        <v/>
      </c>
      <c r="DT159" s="6" t="n"/>
    </row>
    <row r="160">
      <c r="A160">
        <f>IF(Plantilla!$I$6="¡Perfecto!, Guarda el archivo y adjúntalo a tu interfaz de Nómina Electrónica","OK","Error")</f>
        <v/>
      </c>
      <c r="B160">
        <f>IF(Plantilla!$I$6="¡Perfecto!, Guarda el archivo y adjúntalo a tu interfaz de Nómina Electrónica",MID(Plantilla!$D$2,SEARCH("V",Plantilla!$D$2),10),"")</f>
        <v/>
      </c>
      <c r="C160">
        <f>Plantilla!C171</f>
        <v/>
      </c>
      <c r="D160">
        <f>IF($C160="OK",Plantilla!B171,"")</f>
        <v/>
      </c>
      <c r="E160">
        <f>IF($C160="OK",
   VLOOKUP(Plantilla!$E$4,'Tablas '!$AP$4:$AT$6,5,FALSE),
"")</f>
        <v/>
      </c>
      <c r="F160">
        <f>IF($C160="OK",TEXT(Plantilla!D171,"#"),"")</f>
        <v/>
      </c>
      <c r="G160">
        <f>IF($C160="OK",
   VLOOKUP(Plantilla!E171,'Tablas '!$B$4:$C$14,2,FALSE),
"")</f>
        <v/>
      </c>
      <c r="H160">
        <f>IF($C160="OK",TEXT(Plantilla!F171,"#"),"")</f>
        <v/>
      </c>
      <c r="I160">
        <f>IF($C160="OK",TEXT(Plantilla!G171,"#"),"")</f>
        <v/>
      </c>
      <c r="J160">
        <f>IF($C160="OK",TEXT(Plantilla!H171,"#"),"")</f>
        <v/>
      </c>
      <c r="K160">
        <f>IF($C160="OK",TEXT(Plantilla!I171,"#"),"")</f>
        <v/>
      </c>
      <c r="L160">
        <f>IF($C160="OK",TEXT(Plantilla!J171,"#"),"")</f>
        <v/>
      </c>
      <c r="M160">
        <f>IF($C160="OK",TEXT(Plantilla!K171,"#"),"")</f>
        <v/>
      </c>
      <c r="N160">
        <f>IF($C160="OK",
   CONCATENATE(YEAR(Plantilla!L171),"-",TEXT(MONTH(Plantilla!L171),"00"),"-",TEXT(DAY(Plantilla!L171),"00")),
"")</f>
        <v/>
      </c>
      <c r="O160">
        <f>IF($C160="OK",_xlfn.NUMBERVALUE(Plantilla!M171),"")</f>
        <v/>
      </c>
      <c r="P160">
        <f>IF($C160="OK",
   IF(Plantilla!N171&lt;&gt;"",
      CONCATENATE(YEAR(Plantilla!N171),"-",TEXT(MONTH(Plantilla!N171),"00"),"-",TEXT(DAY(Plantilla!N171),"00")),
   ""),
"")</f>
        <v/>
      </c>
      <c r="Q160">
        <f>IF($C160="OK",
   VLOOKUP(Plantilla!O171,'Tablas '!$E$4:$F$19,2,FALSE),
"")</f>
        <v/>
      </c>
      <c r="R160">
        <f>IF($C160="OK",
   VLOOKUP(Plantilla!P171,'Tablas '!$H$4:$I$5,2,FALSE),
"")</f>
        <v/>
      </c>
      <c r="S160">
        <f>IF($C160="OK",
   VLOOKUP(Plantilla!Q171,'Tablas '!$K$4:$L$8,2,FALSE),
"")</f>
        <v/>
      </c>
      <c r="T160">
        <f>IF($C160="OK",
   VLOOKUP(Plantilla!R171,'Tablas '!$AE$4:$AF$6,2,FALSE),
"")</f>
        <v/>
      </c>
      <c r="U160">
        <f>IF($C160="OK",
   VLOOKUP(Plantilla!S171,'Tablas '!$AE$4:$AF$6,2,FALSE),
"")</f>
        <v/>
      </c>
      <c r="V160">
        <f>IF($C160="OK",TEXT(Plantilla!T171,"#"),"")</f>
        <v/>
      </c>
      <c r="W160" s="84">
        <f>IF($C160="OK",
   VLOOKUP(Plantilla!U171,'Tablas '!$AM$4:$AN$1126,2,FALSE),
"")</f>
        <v/>
      </c>
      <c r="X160">
        <f>IF($C160="OK",TEXT(Plantilla!V171,"#"),"")</f>
        <v/>
      </c>
      <c r="Y160">
        <f>IF($C160="OK",
   CONCATENATE(YEAR(Plantilla!W171),"-",TEXT(MONTH(Plantilla!W171),"00"),"-",TEXT(DAY(Plantilla!W171),"00")),
"")</f>
        <v/>
      </c>
      <c r="Z160">
        <f>IF($C160="OK",
   CONCATENATE(YEAR(Plantilla!X171),"-",TEXT(MONTH(Plantilla!X171),"00"),"-",TEXT(DAY(Plantilla!X171),"00")),
"")</f>
        <v/>
      </c>
      <c r="AA160">
        <f>IF($C160="OK",
   TEXT(VLOOKUP(Plantilla!Y171,'Tablas '!$Q$4:$R$9,2,FALSE),"#"),
"")</f>
        <v/>
      </c>
      <c r="AB160">
        <f>IF($C160="OK",
   CONCATENATE(YEAR(Plantilla!Z171),"-",TEXT(MONTH(Plantilla!Z171),"00"),"-",TEXT(DAY(Plantilla!Z171),"00")),
"")</f>
        <v/>
      </c>
      <c r="AC160">
        <f>IF($C160="OK",
   TEXT(VLOOKUP(Plantilla!AA171,'Tablas '!$T$4:$U$13,2,FALSE),"#"),
"")</f>
        <v/>
      </c>
      <c r="AD160">
        <f>IF($C160="OK",TEXT(Plantilla!AB171,"#"),"")</f>
        <v/>
      </c>
      <c r="AE160">
        <f>IF($C160="OK",
   IF(Plantilla!AC171&lt;&gt;"",
      TEXT(VLOOKUP(Plantilla!AC171,'Tablas '!$W$4:$X$7,2,FALSE),"#"),
   ""),
"")</f>
        <v/>
      </c>
      <c r="AF160">
        <f>IF($C160="OK",TEXT(Plantilla!AD171,"#"),"")</f>
        <v/>
      </c>
      <c r="AG160" s="6">
        <f>IF($C160="OK",_xlfn.NUMBERVALUE(Plantilla!AE171),"")</f>
        <v/>
      </c>
      <c r="AH160" s="4">
        <f>IF($C160="OK",_xlfn.NUMBERVALUE(Plantilla!AF171),"")</f>
        <v/>
      </c>
      <c r="AI160" s="6">
        <f>IF($C160="OK",_xlfn.NUMBERVALUE(Plantilla!AG171),"")</f>
        <v/>
      </c>
      <c r="AJ160" s="6">
        <f>IF($C160="OK",_xlfn.NUMBERVALUE(Plantilla!AH171),"")</f>
        <v/>
      </c>
      <c r="AK160" s="6">
        <f>IF($C160="OK",_xlfn.NUMBERVALUE(Plantilla!AI171),"")</f>
        <v/>
      </c>
      <c r="AL160" s="6">
        <f>IF($C160="OK",_xlfn.NUMBERVALUE(Plantilla!AJ171),"")</f>
        <v/>
      </c>
      <c r="AM160" s="4">
        <f>IF($C160="OK",_xlfn.NUMBERVALUE(Plantilla!AK171),"")</f>
        <v/>
      </c>
      <c r="AN160" s="6">
        <f>IF($C160="OK",_xlfn.NUMBERVALUE(Plantilla!AL171),"")</f>
        <v/>
      </c>
      <c r="AO160" s="4">
        <f>IF($C160="OK",_xlfn.NUMBERVALUE(Plantilla!AM171),"")</f>
        <v/>
      </c>
      <c r="AP160" s="6">
        <f>IF($C160="OK",_xlfn.NUMBERVALUE(Plantilla!AN171),"")</f>
        <v/>
      </c>
      <c r="AQ160" s="4">
        <f>IF($C160="OK",_xlfn.NUMBERVALUE(Plantilla!AO171),"")</f>
        <v/>
      </c>
      <c r="AR160" s="6">
        <f>IF($C160="OK",_xlfn.NUMBERVALUE(Plantilla!AP171),"")</f>
        <v/>
      </c>
      <c r="AS160" s="4">
        <f>IF($C160="OK",_xlfn.NUMBERVALUE(Plantilla!AQ171),"")</f>
        <v/>
      </c>
      <c r="AT160" s="6">
        <f>IF($C160="OK",_xlfn.NUMBERVALUE(Plantilla!AR171),"")</f>
        <v/>
      </c>
      <c r="AU160" s="4">
        <f>IF($C160="OK",_xlfn.NUMBERVALUE(Plantilla!AS171),"")</f>
        <v/>
      </c>
      <c r="AV160" s="6">
        <f>IF($C160="OK",_xlfn.NUMBERVALUE(Plantilla!AT171),"")</f>
        <v/>
      </c>
      <c r="AW160" s="4">
        <f>IF($C160="OK",_xlfn.NUMBERVALUE(Plantilla!AU171),"")</f>
        <v/>
      </c>
      <c r="AX160" s="6">
        <f>IF($C160="OK",_xlfn.NUMBERVALUE(Plantilla!AV171),"")</f>
        <v/>
      </c>
      <c r="AY160" s="4">
        <f>IF($C160="OK",_xlfn.NUMBERVALUE(Plantilla!AW171),"")</f>
        <v/>
      </c>
      <c r="AZ160" s="6">
        <f>IF($C160="OK",_xlfn.NUMBERVALUE(Plantilla!AX171),"")</f>
        <v/>
      </c>
      <c r="BA160">
        <f>IF($C160="OK",_xlfn.NUMBERVALUE(Plantilla!AY171),"")</f>
        <v/>
      </c>
      <c r="BB160">
        <f>IF($C160="OK",_xlfn.NUMBERVALUE(Plantilla!AZ171),"")</f>
        <v/>
      </c>
      <c r="BC160" s="4">
        <f>IF($C160="OK",_xlfn.NUMBERVALUE(Plantilla!BA171),"")</f>
        <v/>
      </c>
      <c r="BD160" s="6">
        <f>IF($C160="OK",_xlfn.NUMBERVALUE(Plantilla!BB171),"")</f>
        <v/>
      </c>
      <c r="BE160" s="4">
        <f>IF($C160="OK",_xlfn.NUMBERVALUE(Plantilla!BC171),"")</f>
        <v/>
      </c>
      <c r="BF160" s="6">
        <f>IF($C160="OK",_xlfn.NUMBERVALUE(Plantilla!BD171),"")</f>
        <v/>
      </c>
      <c r="BG160" s="4">
        <f>IF($C160="OK",_xlfn.NUMBERVALUE(Plantilla!BE171),"")</f>
        <v/>
      </c>
      <c r="BH160" s="6">
        <f>IF($C160="OK",_xlfn.NUMBERVALUE(Plantilla!BF171),"")</f>
        <v/>
      </c>
      <c r="BI160" s="110">
        <f>IF($C160="OK",_xlfn.NUMBERVALUE(Plantilla!BG171),"")</f>
        <v/>
      </c>
      <c r="BJ160" s="6">
        <f>IF($C160="OK",_xlfn.NUMBERVALUE(Plantilla!BH171),"")</f>
        <v/>
      </c>
      <c r="BK160" s="109">
        <f>IF($C160="OK",_xlfn.NUMBERVALUE(Plantilla!BI171),"")</f>
        <v/>
      </c>
      <c r="BL160" s="6">
        <f>IF($C160="OK",
   IF(Plantilla!BJ171&lt;&gt;"",
      TEXT(VLOOKUP(Plantilla!BJ171,'Tablas '!$Z$4:$AA$6,2,FALSE),"#"),
   ""),
"")</f>
        <v/>
      </c>
      <c r="BM160" s="4">
        <f>IF($C160="OK",_xlfn.NUMBERVALUE(Plantilla!BK171),"")</f>
        <v/>
      </c>
      <c r="BN160" s="4">
        <f>IF($C160="OK",_xlfn.NUMBERVALUE(Plantilla!BL171),"")</f>
        <v/>
      </c>
      <c r="BO160" s="6">
        <f>IF($C160="OK",_xlfn.NUMBERVALUE(Plantilla!BM171),"")</f>
        <v/>
      </c>
      <c r="BP160" s="4">
        <f>IF($C160="OK",_xlfn.NUMBERVALUE(Plantilla!BN171),"")</f>
        <v/>
      </c>
      <c r="BQ160" s="6">
        <f>IF($C160="OK",_xlfn.NUMBERVALUE(Plantilla!BO171),"")</f>
        <v/>
      </c>
      <c r="BR160" s="4">
        <f>IF($C160="OK",_xlfn.NUMBERVALUE(Plantilla!BP171),"")</f>
        <v/>
      </c>
      <c r="BS160" s="6">
        <f>IF($C160="OK",_xlfn.NUMBERVALUE(Plantilla!BQ171),"")</f>
        <v/>
      </c>
      <c r="BT160" s="4">
        <f>IF($C160="OK",_xlfn.NUMBERVALUE(Plantilla!BR171),"")</f>
        <v/>
      </c>
      <c r="BU160" s="6">
        <f>IF($C160="OK",_xlfn.NUMBERVALUE(Plantilla!BS171),"")</f>
        <v/>
      </c>
      <c r="BV160" s="6">
        <f>IF($C160="OK",_xlfn.NUMBERVALUE(Plantilla!BT171),"")</f>
        <v/>
      </c>
      <c r="BW160" s="6">
        <f>IF($C160="OK",_xlfn.NUMBERVALUE(Plantilla!BU171),"")</f>
        <v/>
      </c>
      <c r="BX160" s="6">
        <f>IF($C160="OK",_xlfn.NUMBERVALUE(Plantilla!BV171),"")</f>
        <v/>
      </c>
      <c r="BY160" s="6">
        <f>IF($C160="OK",_xlfn.NUMBERVALUE(Plantilla!BW171),"")</f>
        <v/>
      </c>
      <c r="BZ160" s="6">
        <f>IF($C160="OK",_xlfn.NUMBERVALUE(Plantilla!BX171),"")</f>
        <v/>
      </c>
      <c r="CA160" s="6">
        <f>IF($C160="OK",_xlfn.NUMBERVALUE(Plantilla!BY171),"")</f>
        <v/>
      </c>
      <c r="CB160" s="6">
        <f>IF($C160="OK",_xlfn.NUMBERVALUE(Plantilla!BZ171),"")</f>
        <v/>
      </c>
      <c r="CC160" s="6">
        <f>IF($C160="OK",_xlfn.NUMBERVALUE(Plantilla!CA171),"")</f>
        <v/>
      </c>
      <c r="CD160" s="6">
        <f>IF($C160="OK",_xlfn.NUMBERVALUE(Plantilla!CB171),"")</f>
        <v/>
      </c>
      <c r="CE160" s="6">
        <f>IF($C160="OK",_xlfn.NUMBERVALUE(Plantilla!CC171),"")</f>
        <v/>
      </c>
      <c r="CF160" s="4">
        <f>IF($C160="OK",_xlfn.NUMBERVALUE(Plantilla!CD171),"")</f>
        <v/>
      </c>
      <c r="CG160" s="6">
        <f>IF($C160="OK",_xlfn.NUMBERVALUE(Plantilla!CE171),"")</f>
        <v/>
      </c>
      <c r="CH160" s="6">
        <f>IF($C160="OK",_xlfn.NUMBERVALUE(Plantilla!CF171),"")</f>
        <v/>
      </c>
      <c r="CI160" s="6">
        <f>IF($C160="OK",_xlfn.NUMBERVALUE(Plantilla!CG171),"")</f>
        <v/>
      </c>
      <c r="CJ160" s="6">
        <f>IF($C160="OK",_xlfn.NUMBERVALUE(Plantilla!CH171),"")</f>
        <v/>
      </c>
      <c r="CK160" s="6">
        <f>IF($C160="OK",_xlfn.NUMBERVALUE(Plantilla!CI171),"")</f>
        <v/>
      </c>
      <c r="CL160" s="6">
        <f>IF($C160="OK",_xlfn.NUMBERVALUE(Plantilla!CJ171),"")</f>
        <v/>
      </c>
      <c r="CM160">
        <f>IF($C160="OK",TEXT(Plantilla!CK171,"#"),"")</f>
        <v/>
      </c>
      <c r="CN160" s="6">
        <f>IF($C160="OK",_xlfn.NUMBERVALUE(Plantilla!CL171),"")</f>
        <v/>
      </c>
      <c r="CO160" s="6">
        <f>IF($C160="OK",_xlfn.NUMBERVALUE(Plantilla!CM171),"")</f>
        <v/>
      </c>
      <c r="CP160" s="110">
        <f>IF($C160="OK",_xlfn.NUMBERVALUE(Plantilla!CN171),"")</f>
        <v/>
      </c>
      <c r="CQ160" s="6">
        <f>IF($C160="OK",_xlfn.NUMBERVALUE(Plantilla!CO171),"")</f>
        <v/>
      </c>
      <c r="CR160" s="109">
        <f>IF($C160="OK",_xlfn.NUMBERVALUE(Plantilla!CP171),"")</f>
        <v/>
      </c>
      <c r="CS160" s="110">
        <f>IF($C160="OK",_xlfn.NUMBERVALUE(Plantilla!CQ171),"")</f>
        <v/>
      </c>
      <c r="CT160" s="6">
        <f>IF($C160="OK",_xlfn.NUMBERVALUE(Plantilla!CR171),"")</f>
        <v/>
      </c>
      <c r="CU160" s="109">
        <f>IF($C160="OK",_xlfn.NUMBERVALUE(Plantilla!CS171),"")</f>
        <v/>
      </c>
      <c r="CV160" s="110">
        <f>IF($C160="OK",_xlfn.NUMBERVALUE(Plantilla!CT171),"")</f>
        <v/>
      </c>
      <c r="CW160" s="6">
        <f>IF($C160="OK",_xlfn.NUMBERVALUE(Plantilla!CU171),"")</f>
        <v/>
      </c>
      <c r="CX160" s="82">
        <f>IF($C160="OK",_xlfn.NUMBERVALUE(Plantilla!CV171),"")</f>
        <v/>
      </c>
      <c r="CY160" s="6">
        <f>IF($C160="OK",_xlfn.NUMBERVALUE(Plantilla!CW171),"")</f>
        <v/>
      </c>
      <c r="CZ160" s="82">
        <f>IF($C160="OK",_xlfn.NUMBERVALUE(Plantilla!CX171),"")</f>
        <v/>
      </c>
      <c r="DA160" s="6">
        <f>IF($C160="OK",_xlfn.NUMBERVALUE(Plantilla!CY171),"")</f>
        <v/>
      </c>
      <c r="DB160" s="109">
        <f>IF($C160="OK",_xlfn.NUMBERVALUE(Plantilla!CZ171),"")</f>
        <v/>
      </c>
      <c r="DC160" s="6">
        <f>IF($C160="OK",_xlfn.NUMBERVALUE(Plantilla!DA171),"")</f>
        <v/>
      </c>
      <c r="DD160" s="6">
        <f>IF($C160="OK",TEXT(Plantilla!DB171,"#"),"")</f>
        <v/>
      </c>
      <c r="DE160" s="6">
        <f>IF($C160="OK",_xlfn.NUMBERVALUE(Plantilla!DC171),"")</f>
        <v/>
      </c>
      <c r="DF160" s="4">
        <f>IF($C160="OK",_xlfn.NUMBERVALUE(Plantilla!DD171),"")</f>
        <v/>
      </c>
      <c r="DG160" s="6">
        <f>IF($C160="OK",_xlfn.NUMBERVALUE(Plantilla!DE171),"")</f>
        <v/>
      </c>
      <c r="DH160" s="6">
        <f>IF($C160="OK",_xlfn.NUMBERVALUE(Plantilla!DF171),"")</f>
        <v/>
      </c>
      <c r="DI160" s="6">
        <f>IF($C160="OK",_xlfn.NUMBERVALUE(Plantilla!DG171),"")</f>
        <v/>
      </c>
      <c r="DJ160" s="6">
        <f>IF($C160="OK",_xlfn.NUMBERVALUE(Plantilla!DH171),"")</f>
        <v/>
      </c>
      <c r="DK160" s="6">
        <f>IF($C160="OK",_xlfn.NUMBERVALUE(Plantilla!DI171),"")</f>
        <v/>
      </c>
      <c r="DL160" s="6">
        <f>IF($C160="OK",_xlfn.NUMBERVALUE(Plantilla!DJ171),"")</f>
        <v/>
      </c>
      <c r="DM160" s="6">
        <f>IF($C160="OK",_xlfn.NUMBERVALUE(Plantilla!DK171),"")</f>
        <v/>
      </c>
      <c r="DN160" s="6">
        <f>IF($C160="OK",_xlfn.NUMBERVALUE(Plantilla!DL171),"")</f>
        <v/>
      </c>
      <c r="DO160" s="6">
        <f>IF($C160="OK",_xlfn.NUMBERVALUE(Plantilla!DM171),"")</f>
        <v/>
      </c>
      <c r="DP160" s="6">
        <f>IF($C160="OK",_xlfn.NUMBERVALUE(Plantilla!DN171),"")</f>
        <v/>
      </c>
      <c r="DQ160" s="6">
        <f>IF($C160="OK",_xlfn.NUMBERVALUE(Plantilla!DO171),"")</f>
        <v/>
      </c>
      <c r="DR160" s="6">
        <f>IF($C160="OK",_xlfn.NUMBERVALUE(Plantilla!DP171),"")</f>
        <v/>
      </c>
      <c r="DS160">
        <f>IF($C160="OK",TEXT(Plantilla!DR171,"#"),"")</f>
        <v/>
      </c>
      <c r="DT160" s="6" t="n"/>
    </row>
    <row r="161">
      <c r="A161">
        <f>IF(Plantilla!$I$6="¡Perfecto!, Guarda el archivo y adjúntalo a tu interfaz de Nómina Electrónica","OK","Error")</f>
        <v/>
      </c>
      <c r="B161">
        <f>IF(Plantilla!$I$6="¡Perfecto!, Guarda el archivo y adjúntalo a tu interfaz de Nómina Electrónica",MID(Plantilla!$D$2,SEARCH("V",Plantilla!$D$2),10),"")</f>
        <v/>
      </c>
      <c r="C161">
        <f>Plantilla!C172</f>
        <v/>
      </c>
      <c r="D161">
        <f>IF($C161="OK",Plantilla!B172,"")</f>
        <v/>
      </c>
      <c r="E161">
        <f>IF($C161="OK",
   VLOOKUP(Plantilla!$E$4,'Tablas '!$AP$4:$AT$6,5,FALSE),
"")</f>
        <v/>
      </c>
      <c r="F161">
        <f>IF($C161="OK",TEXT(Plantilla!D172,"#"),"")</f>
        <v/>
      </c>
      <c r="G161">
        <f>IF($C161="OK",
   VLOOKUP(Plantilla!E172,'Tablas '!$B$4:$C$14,2,FALSE),
"")</f>
        <v/>
      </c>
      <c r="H161">
        <f>IF($C161="OK",TEXT(Plantilla!F172,"#"),"")</f>
        <v/>
      </c>
      <c r="I161">
        <f>IF($C161="OK",TEXT(Plantilla!G172,"#"),"")</f>
        <v/>
      </c>
      <c r="J161">
        <f>IF($C161="OK",TEXT(Plantilla!H172,"#"),"")</f>
        <v/>
      </c>
      <c r="K161">
        <f>IF($C161="OK",TEXT(Plantilla!I172,"#"),"")</f>
        <v/>
      </c>
      <c r="L161">
        <f>IF($C161="OK",TEXT(Plantilla!J172,"#"),"")</f>
        <v/>
      </c>
      <c r="M161">
        <f>IF($C161="OK",TEXT(Plantilla!K172,"#"),"")</f>
        <v/>
      </c>
      <c r="N161">
        <f>IF($C161="OK",
   CONCATENATE(YEAR(Plantilla!L172),"-",TEXT(MONTH(Plantilla!L172),"00"),"-",TEXT(DAY(Plantilla!L172),"00")),
"")</f>
        <v/>
      </c>
      <c r="O161">
        <f>IF($C161="OK",_xlfn.NUMBERVALUE(Plantilla!M172),"")</f>
        <v/>
      </c>
      <c r="P161">
        <f>IF($C161="OK",
   IF(Plantilla!N172&lt;&gt;"",
      CONCATENATE(YEAR(Plantilla!N172),"-",TEXT(MONTH(Plantilla!N172),"00"),"-",TEXT(DAY(Plantilla!N172),"00")),
   ""),
"")</f>
        <v/>
      </c>
      <c r="Q161">
        <f>IF($C161="OK",
   VLOOKUP(Plantilla!O172,'Tablas '!$E$4:$F$19,2,FALSE),
"")</f>
        <v/>
      </c>
      <c r="R161">
        <f>IF($C161="OK",
   VLOOKUP(Plantilla!P172,'Tablas '!$H$4:$I$5,2,FALSE),
"")</f>
        <v/>
      </c>
      <c r="S161">
        <f>IF($C161="OK",
   VLOOKUP(Plantilla!Q172,'Tablas '!$K$4:$L$8,2,FALSE),
"")</f>
        <v/>
      </c>
      <c r="T161">
        <f>IF($C161="OK",
   VLOOKUP(Plantilla!R172,'Tablas '!$AE$4:$AF$6,2,FALSE),
"")</f>
        <v/>
      </c>
      <c r="U161">
        <f>IF($C161="OK",
   VLOOKUP(Plantilla!S172,'Tablas '!$AE$4:$AF$6,2,FALSE),
"")</f>
        <v/>
      </c>
      <c r="V161">
        <f>IF($C161="OK",TEXT(Plantilla!T172,"#"),"")</f>
        <v/>
      </c>
      <c r="W161" s="84">
        <f>IF($C161="OK",
   VLOOKUP(Plantilla!U172,'Tablas '!$AM$4:$AN$1126,2,FALSE),
"")</f>
        <v/>
      </c>
      <c r="X161">
        <f>IF($C161="OK",TEXT(Plantilla!V172,"#"),"")</f>
        <v/>
      </c>
      <c r="Y161">
        <f>IF($C161="OK",
   CONCATENATE(YEAR(Plantilla!W172),"-",TEXT(MONTH(Plantilla!W172),"00"),"-",TEXT(DAY(Plantilla!W172),"00")),
"")</f>
        <v/>
      </c>
      <c r="Z161">
        <f>IF($C161="OK",
   CONCATENATE(YEAR(Plantilla!X172),"-",TEXT(MONTH(Plantilla!X172),"00"),"-",TEXT(DAY(Plantilla!X172),"00")),
"")</f>
        <v/>
      </c>
      <c r="AA161">
        <f>IF($C161="OK",
   TEXT(VLOOKUP(Plantilla!Y172,'Tablas '!$Q$4:$R$9,2,FALSE),"#"),
"")</f>
        <v/>
      </c>
      <c r="AB161">
        <f>IF($C161="OK",
   CONCATENATE(YEAR(Plantilla!Z172),"-",TEXT(MONTH(Plantilla!Z172),"00"),"-",TEXT(DAY(Plantilla!Z172),"00")),
"")</f>
        <v/>
      </c>
      <c r="AC161">
        <f>IF($C161="OK",
   TEXT(VLOOKUP(Plantilla!AA172,'Tablas '!$T$4:$U$13,2,FALSE),"#"),
"")</f>
        <v/>
      </c>
      <c r="AD161">
        <f>IF($C161="OK",TEXT(Plantilla!AB172,"#"),"")</f>
        <v/>
      </c>
      <c r="AE161">
        <f>IF($C161="OK",
   IF(Plantilla!AC172&lt;&gt;"",
      TEXT(VLOOKUP(Plantilla!AC172,'Tablas '!$W$4:$X$7,2,FALSE),"#"),
   ""),
"")</f>
        <v/>
      </c>
      <c r="AF161">
        <f>IF($C161="OK",TEXT(Plantilla!AD172,"#"),"")</f>
        <v/>
      </c>
      <c r="AG161" s="6">
        <f>IF($C161="OK",_xlfn.NUMBERVALUE(Plantilla!AE172),"")</f>
        <v/>
      </c>
      <c r="AH161" s="4">
        <f>IF($C161="OK",_xlfn.NUMBERVALUE(Plantilla!AF172),"")</f>
        <v/>
      </c>
      <c r="AI161" s="6">
        <f>IF($C161="OK",_xlfn.NUMBERVALUE(Plantilla!AG172),"")</f>
        <v/>
      </c>
      <c r="AJ161" s="6">
        <f>IF($C161="OK",_xlfn.NUMBERVALUE(Plantilla!AH172),"")</f>
        <v/>
      </c>
      <c r="AK161" s="6">
        <f>IF($C161="OK",_xlfn.NUMBERVALUE(Plantilla!AI172),"")</f>
        <v/>
      </c>
      <c r="AL161" s="6">
        <f>IF($C161="OK",_xlfn.NUMBERVALUE(Plantilla!AJ172),"")</f>
        <v/>
      </c>
      <c r="AM161" s="4">
        <f>IF($C161="OK",_xlfn.NUMBERVALUE(Plantilla!AK172),"")</f>
        <v/>
      </c>
      <c r="AN161" s="6">
        <f>IF($C161="OK",_xlfn.NUMBERVALUE(Plantilla!AL172),"")</f>
        <v/>
      </c>
      <c r="AO161" s="4">
        <f>IF($C161="OK",_xlfn.NUMBERVALUE(Plantilla!AM172),"")</f>
        <v/>
      </c>
      <c r="AP161" s="6">
        <f>IF($C161="OK",_xlfn.NUMBERVALUE(Plantilla!AN172),"")</f>
        <v/>
      </c>
      <c r="AQ161" s="4">
        <f>IF($C161="OK",_xlfn.NUMBERVALUE(Plantilla!AO172),"")</f>
        <v/>
      </c>
      <c r="AR161" s="6">
        <f>IF($C161="OK",_xlfn.NUMBERVALUE(Plantilla!AP172),"")</f>
        <v/>
      </c>
      <c r="AS161" s="4">
        <f>IF($C161="OK",_xlfn.NUMBERVALUE(Plantilla!AQ172),"")</f>
        <v/>
      </c>
      <c r="AT161" s="6">
        <f>IF($C161="OK",_xlfn.NUMBERVALUE(Plantilla!AR172),"")</f>
        <v/>
      </c>
      <c r="AU161" s="4">
        <f>IF($C161="OK",_xlfn.NUMBERVALUE(Plantilla!AS172),"")</f>
        <v/>
      </c>
      <c r="AV161" s="6">
        <f>IF($C161="OK",_xlfn.NUMBERVALUE(Plantilla!AT172),"")</f>
        <v/>
      </c>
      <c r="AW161" s="4">
        <f>IF($C161="OK",_xlfn.NUMBERVALUE(Plantilla!AU172),"")</f>
        <v/>
      </c>
      <c r="AX161" s="6">
        <f>IF($C161="OK",_xlfn.NUMBERVALUE(Plantilla!AV172),"")</f>
        <v/>
      </c>
      <c r="AY161" s="4">
        <f>IF($C161="OK",_xlfn.NUMBERVALUE(Plantilla!AW172),"")</f>
        <v/>
      </c>
      <c r="AZ161" s="6">
        <f>IF($C161="OK",_xlfn.NUMBERVALUE(Plantilla!AX172),"")</f>
        <v/>
      </c>
      <c r="BA161">
        <f>IF($C161="OK",_xlfn.NUMBERVALUE(Plantilla!AY172),"")</f>
        <v/>
      </c>
      <c r="BB161">
        <f>IF($C161="OK",_xlfn.NUMBERVALUE(Plantilla!AZ172),"")</f>
        <v/>
      </c>
      <c r="BC161" s="4">
        <f>IF($C161="OK",_xlfn.NUMBERVALUE(Plantilla!BA172),"")</f>
        <v/>
      </c>
      <c r="BD161" s="6">
        <f>IF($C161="OK",_xlfn.NUMBERVALUE(Plantilla!BB172),"")</f>
        <v/>
      </c>
      <c r="BE161" s="4">
        <f>IF($C161="OK",_xlfn.NUMBERVALUE(Plantilla!BC172),"")</f>
        <v/>
      </c>
      <c r="BF161" s="6">
        <f>IF($C161="OK",_xlfn.NUMBERVALUE(Plantilla!BD172),"")</f>
        <v/>
      </c>
      <c r="BG161" s="4">
        <f>IF($C161="OK",_xlfn.NUMBERVALUE(Plantilla!BE172),"")</f>
        <v/>
      </c>
      <c r="BH161" s="6">
        <f>IF($C161="OK",_xlfn.NUMBERVALUE(Plantilla!BF172),"")</f>
        <v/>
      </c>
      <c r="BI161" s="110">
        <f>IF($C161="OK",_xlfn.NUMBERVALUE(Plantilla!BG172),"")</f>
        <v/>
      </c>
      <c r="BJ161" s="6">
        <f>IF($C161="OK",_xlfn.NUMBERVALUE(Plantilla!BH172),"")</f>
        <v/>
      </c>
      <c r="BK161" s="109">
        <f>IF($C161="OK",_xlfn.NUMBERVALUE(Plantilla!BI172),"")</f>
        <v/>
      </c>
      <c r="BL161" s="6">
        <f>IF($C161="OK",
   IF(Plantilla!BJ172&lt;&gt;"",
      TEXT(VLOOKUP(Plantilla!BJ172,'Tablas '!$Z$4:$AA$6,2,FALSE),"#"),
   ""),
"")</f>
        <v/>
      </c>
      <c r="BM161" s="4">
        <f>IF($C161="OK",_xlfn.NUMBERVALUE(Plantilla!BK172),"")</f>
        <v/>
      </c>
      <c r="BN161" s="4">
        <f>IF($C161="OK",_xlfn.NUMBERVALUE(Plantilla!BL172),"")</f>
        <v/>
      </c>
      <c r="BO161" s="6">
        <f>IF($C161="OK",_xlfn.NUMBERVALUE(Plantilla!BM172),"")</f>
        <v/>
      </c>
      <c r="BP161" s="4">
        <f>IF($C161="OK",_xlfn.NUMBERVALUE(Plantilla!BN172),"")</f>
        <v/>
      </c>
      <c r="BQ161" s="6">
        <f>IF($C161="OK",_xlfn.NUMBERVALUE(Plantilla!BO172),"")</f>
        <v/>
      </c>
      <c r="BR161" s="4">
        <f>IF($C161="OK",_xlfn.NUMBERVALUE(Plantilla!BP172),"")</f>
        <v/>
      </c>
      <c r="BS161" s="6">
        <f>IF($C161="OK",_xlfn.NUMBERVALUE(Plantilla!BQ172),"")</f>
        <v/>
      </c>
      <c r="BT161" s="4">
        <f>IF($C161="OK",_xlfn.NUMBERVALUE(Plantilla!BR172),"")</f>
        <v/>
      </c>
      <c r="BU161" s="6">
        <f>IF($C161="OK",_xlfn.NUMBERVALUE(Plantilla!BS172),"")</f>
        <v/>
      </c>
      <c r="BV161" s="6">
        <f>IF($C161="OK",_xlfn.NUMBERVALUE(Plantilla!BT172),"")</f>
        <v/>
      </c>
      <c r="BW161" s="6">
        <f>IF($C161="OK",_xlfn.NUMBERVALUE(Plantilla!BU172),"")</f>
        <v/>
      </c>
      <c r="BX161" s="6">
        <f>IF($C161="OK",_xlfn.NUMBERVALUE(Plantilla!BV172),"")</f>
        <v/>
      </c>
      <c r="BY161" s="6">
        <f>IF($C161="OK",_xlfn.NUMBERVALUE(Plantilla!BW172),"")</f>
        <v/>
      </c>
      <c r="BZ161" s="6">
        <f>IF($C161="OK",_xlfn.NUMBERVALUE(Plantilla!BX172),"")</f>
        <v/>
      </c>
      <c r="CA161" s="6">
        <f>IF($C161="OK",_xlfn.NUMBERVALUE(Plantilla!BY172),"")</f>
        <v/>
      </c>
      <c r="CB161" s="6">
        <f>IF($C161="OK",_xlfn.NUMBERVALUE(Plantilla!BZ172),"")</f>
        <v/>
      </c>
      <c r="CC161" s="6">
        <f>IF($C161="OK",_xlfn.NUMBERVALUE(Plantilla!CA172),"")</f>
        <v/>
      </c>
      <c r="CD161" s="6">
        <f>IF($C161="OK",_xlfn.NUMBERVALUE(Plantilla!CB172),"")</f>
        <v/>
      </c>
      <c r="CE161" s="6">
        <f>IF($C161="OK",_xlfn.NUMBERVALUE(Plantilla!CC172),"")</f>
        <v/>
      </c>
      <c r="CF161" s="4">
        <f>IF($C161="OK",_xlfn.NUMBERVALUE(Plantilla!CD172),"")</f>
        <v/>
      </c>
      <c r="CG161" s="6">
        <f>IF($C161="OK",_xlfn.NUMBERVALUE(Plantilla!CE172),"")</f>
        <v/>
      </c>
      <c r="CH161" s="6">
        <f>IF($C161="OK",_xlfn.NUMBERVALUE(Plantilla!CF172),"")</f>
        <v/>
      </c>
      <c r="CI161" s="6">
        <f>IF($C161="OK",_xlfn.NUMBERVALUE(Plantilla!CG172),"")</f>
        <v/>
      </c>
      <c r="CJ161" s="6">
        <f>IF($C161="OK",_xlfn.NUMBERVALUE(Plantilla!CH172),"")</f>
        <v/>
      </c>
      <c r="CK161" s="6">
        <f>IF($C161="OK",_xlfn.NUMBERVALUE(Plantilla!CI172),"")</f>
        <v/>
      </c>
      <c r="CL161" s="6">
        <f>IF($C161="OK",_xlfn.NUMBERVALUE(Plantilla!CJ172),"")</f>
        <v/>
      </c>
      <c r="CM161">
        <f>IF($C161="OK",TEXT(Plantilla!CK172,"#"),"")</f>
        <v/>
      </c>
      <c r="CN161" s="6">
        <f>IF($C161="OK",_xlfn.NUMBERVALUE(Plantilla!CL172),"")</f>
        <v/>
      </c>
      <c r="CO161" s="6">
        <f>IF($C161="OK",_xlfn.NUMBERVALUE(Plantilla!CM172),"")</f>
        <v/>
      </c>
      <c r="CP161" s="110">
        <f>IF($C161="OK",_xlfn.NUMBERVALUE(Plantilla!CN172),"")</f>
        <v/>
      </c>
      <c r="CQ161" s="6">
        <f>IF($C161="OK",_xlfn.NUMBERVALUE(Plantilla!CO172),"")</f>
        <v/>
      </c>
      <c r="CR161" s="109">
        <f>IF($C161="OK",_xlfn.NUMBERVALUE(Plantilla!CP172),"")</f>
        <v/>
      </c>
      <c r="CS161" s="110">
        <f>IF($C161="OK",_xlfn.NUMBERVALUE(Plantilla!CQ172),"")</f>
        <v/>
      </c>
      <c r="CT161" s="6">
        <f>IF($C161="OK",_xlfn.NUMBERVALUE(Plantilla!CR172),"")</f>
        <v/>
      </c>
      <c r="CU161" s="109">
        <f>IF($C161="OK",_xlfn.NUMBERVALUE(Plantilla!CS172),"")</f>
        <v/>
      </c>
      <c r="CV161" s="110">
        <f>IF($C161="OK",_xlfn.NUMBERVALUE(Plantilla!CT172),"")</f>
        <v/>
      </c>
      <c r="CW161" s="6">
        <f>IF($C161="OK",_xlfn.NUMBERVALUE(Plantilla!CU172),"")</f>
        <v/>
      </c>
      <c r="CX161" s="82">
        <f>IF($C161="OK",_xlfn.NUMBERVALUE(Plantilla!CV172),"")</f>
        <v/>
      </c>
      <c r="CY161" s="6">
        <f>IF($C161="OK",_xlfn.NUMBERVALUE(Plantilla!CW172),"")</f>
        <v/>
      </c>
      <c r="CZ161" s="82">
        <f>IF($C161="OK",_xlfn.NUMBERVALUE(Plantilla!CX172),"")</f>
        <v/>
      </c>
      <c r="DA161" s="6">
        <f>IF($C161="OK",_xlfn.NUMBERVALUE(Plantilla!CY172),"")</f>
        <v/>
      </c>
      <c r="DB161" s="109">
        <f>IF($C161="OK",_xlfn.NUMBERVALUE(Plantilla!CZ172),"")</f>
        <v/>
      </c>
      <c r="DC161" s="6">
        <f>IF($C161="OK",_xlfn.NUMBERVALUE(Plantilla!DA172),"")</f>
        <v/>
      </c>
      <c r="DD161" s="6">
        <f>IF($C161="OK",TEXT(Plantilla!DB172,"#"),"")</f>
        <v/>
      </c>
      <c r="DE161" s="6">
        <f>IF($C161="OK",_xlfn.NUMBERVALUE(Plantilla!DC172),"")</f>
        <v/>
      </c>
      <c r="DF161" s="4">
        <f>IF($C161="OK",_xlfn.NUMBERVALUE(Plantilla!DD172),"")</f>
        <v/>
      </c>
      <c r="DG161" s="6">
        <f>IF($C161="OK",_xlfn.NUMBERVALUE(Plantilla!DE172),"")</f>
        <v/>
      </c>
      <c r="DH161" s="6">
        <f>IF($C161="OK",_xlfn.NUMBERVALUE(Plantilla!DF172),"")</f>
        <v/>
      </c>
      <c r="DI161" s="6">
        <f>IF($C161="OK",_xlfn.NUMBERVALUE(Plantilla!DG172),"")</f>
        <v/>
      </c>
      <c r="DJ161" s="6">
        <f>IF($C161="OK",_xlfn.NUMBERVALUE(Plantilla!DH172),"")</f>
        <v/>
      </c>
      <c r="DK161" s="6">
        <f>IF($C161="OK",_xlfn.NUMBERVALUE(Plantilla!DI172),"")</f>
        <v/>
      </c>
      <c r="DL161" s="6">
        <f>IF($C161="OK",_xlfn.NUMBERVALUE(Plantilla!DJ172),"")</f>
        <v/>
      </c>
      <c r="DM161" s="6">
        <f>IF($C161="OK",_xlfn.NUMBERVALUE(Plantilla!DK172),"")</f>
        <v/>
      </c>
      <c r="DN161" s="6">
        <f>IF($C161="OK",_xlfn.NUMBERVALUE(Plantilla!DL172),"")</f>
        <v/>
      </c>
      <c r="DO161" s="6">
        <f>IF($C161="OK",_xlfn.NUMBERVALUE(Plantilla!DM172),"")</f>
        <v/>
      </c>
      <c r="DP161" s="6">
        <f>IF($C161="OK",_xlfn.NUMBERVALUE(Plantilla!DN172),"")</f>
        <v/>
      </c>
      <c r="DQ161" s="6">
        <f>IF($C161="OK",_xlfn.NUMBERVALUE(Plantilla!DO172),"")</f>
        <v/>
      </c>
      <c r="DR161" s="6">
        <f>IF($C161="OK",_xlfn.NUMBERVALUE(Plantilla!DP172),"")</f>
        <v/>
      </c>
      <c r="DS161">
        <f>IF($C161="OK",TEXT(Plantilla!DR172,"#"),"")</f>
        <v/>
      </c>
      <c r="DT161" s="6" t="n"/>
    </row>
    <row r="162">
      <c r="A162">
        <f>IF(Plantilla!$I$6="¡Perfecto!, Guarda el archivo y adjúntalo a tu interfaz de Nómina Electrónica","OK","Error")</f>
        <v/>
      </c>
      <c r="B162">
        <f>IF(Plantilla!$I$6="¡Perfecto!, Guarda el archivo y adjúntalo a tu interfaz de Nómina Electrónica",MID(Plantilla!$D$2,SEARCH("V",Plantilla!$D$2),10),"")</f>
        <v/>
      </c>
      <c r="C162">
        <f>Plantilla!C173</f>
        <v/>
      </c>
      <c r="D162">
        <f>IF($C162="OK",Plantilla!B173,"")</f>
        <v/>
      </c>
      <c r="E162">
        <f>IF($C162="OK",
   VLOOKUP(Plantilla!$E$4,'Tablas '!$AP$4:$AT$6,5,FALSE),
"")</f>
        <v/>
      </c>
      <c r="F162">
        <f>IF($C162="OK",TEXT(Plantilla!D173,"#"),"")</f>
        <v/>
      </c>
      <c r="G162">
        <f>IF($C162="OK",
   VLOOKUP(Plantilla!E173,'Tablas '!$B$4:$C$14,2,FALSE),
"")</f>
        <v/>
      </c>
      <c r="H162">
        <f>IF($C162="OK",TEXT(Plantilla!F173,"#"),"")</f>
        <v/>
      </c>
      <c r="I162">
        <f>IF($C162="OK",TEXT(Plantilla!G173,"#"),"")</f>
        <v/>
      </c>
      <c r="J162">
        <f>IF($C162="OK",TEXT(Plantilla!H173,"#"),"")</f>
        <v/>
      </c>
      <c r="K162">
        <f>IF($C162="OK",TEXT(Plantilla!I173,"#"),"")</f>
        <v/>
      </c>
      <c r="L162">
        <f>IF($C162="OK",TEXT(Plantilla!J173,"#"),"")</f>
        <v/>
      </c>
      <c r="M162">
        <f>IF($C162="OK",TEXT(Plantilla!K173,"#"),"")</f>
        <v/>
      </c>
      <c r="N162">
        <f>IF($C162="OK",
   CONCATENATE(YEAR(Plantilla!L173),"-",TEXT(MONTH(Plantilla!L173),"00"),"-",TEXT(DAY(Plantilla!L173),"00")),
"")</f>
        <v/>
      </c>
      <c r="O162">
        <f>IF($C162="OK",_xlfn.NUMBERVALUE(Plantilla!M173),"")</f>
        <v/>
      </c>
      <c r="P162">
        <f>IF($C162="OK",
   IF(Plantilla!N173&lt;&gt;"",
      CONCATENATE(YEAR(Plantilla!N173),"-",TEXT(MONTH(Plantilla!N173),"00"),"-",TEXT(DAY(Plantilla!N173),"00")),
   ""),
"")</f>
        <v/>
      </c>
      <c r="Q162">
        <f>IF($C162="OK",
   VLOOKUP(Plantilla!O173,'Tablas '!$E$4:$F$19,2,FALSE),
"")</f>
        <v/>
      </c>
      <c r="R162">
        <f>IF($C162="OK",
   VLOOKUP(Plantilla!P173,'Tablas '!$H$4:$I$5,2,FALSE),
"")</f>
        <v/>
      </c>
      <c r="S162">
        <f>IF($C162="OK",
   VLOOKUP(Plantilla!Q173,'Tablas '!$K$4:$L$8,2,FALSE),
"")</f>
        <v/>
      </c>
      <c r="T162">
        <f>IF($C162="OK",
   VLOOKUP(Plantilla!R173,'Tablas '!$AE$4:$AF$6,2,FALSE),
"")</f>
        <v/>
      </c>
      <c r="U162">
        <f>IF($C162="OK",
   VLOOKUP(Plantilla!S173,'Tablas '!$AE$4:$AF$6,2,FALSE),
"")</f>
        <v/>
      </c>
      <c r="V162">
        <f>IF($C162="OK",TEXT(Plantilla!T173,"#"),"")</f>
        <v/>
      </c>
      <c r="W162" s="84">
        <f>IF($C162="OK",
   VLOOKUP(Plantilla!U173,'Tablas '!$AM$4:$AN$1126,2,FALSE),
"")</f>
        <v/>
      </c>
      <c r="X162">
        <f>IF($C162="OK",TEXT(Plantilla!V173,"#"),"")</f>
        <v/>
      </c>
      <c r="Y162">
        <f>IF($C162="OK",
   CONCATENATE(YEAR(Plantilla!W173),"-",TEXT(MONTH(Plantilla!W173),"00"),"-",TEXT(DAY(Plantilla!W173),"00")),
"")</f>
        <v/>
      </c>
      <c r="Z162">
        <f>IF($C162="OK",
   CONCATENATE(YEAR(Plantilla!X173),"-",TEXT(MONTH(Plantilla!X173),"00"),"-",TEXT(DAY(Plantilla!X173),"00")),
"")</f>
        <v/>
      </c>
      <c r="AA162">
        <f>IF($C162="OK",
   TEXT(VLOOKUP(Plantilla!Y173,'Tablas '!$Q$4:$R$9,2,FALSE),"#"),
"")</f>
        <v/>
      </c>
      <c r="AB162">
        <f>IF($C162="OK",
   CONCATENATE(YEAR(Plantilla!Z173),"-",TEXT(MONTH(Plantilla!Z173),"00"),"-",TEXT(DAY(Plantilla!Z173),"00")),
"")</f>
        <v/>
      </c>
      <c r="AC162">
        <f>IF($C162="OK",
   TEXT(VLOOKUP(Plantilla!AA173,'Tablas '!$T$4:$U$13,2,FALSE),"#"),
"")</f>
        <v/>
      </c>
      <c r="AD162">
        <f>IF($C162="OK",TEXT(Plantilla!AB173,"#"),"")</f>
        <v/>
      </c>
      <c r="AE162">
        <f>IF($C162="OK",
   IF(Plantilla!AC173&lt;&gt;"",
      TEXT(VLOOKUP(Plantilla!AC173,'Tablas '!$W$4:$X$7,2,FALSE),"#"),
   ""),
"")</f>
        <v/>
      </c>
      <c r="AF162">
        <f>IF($C162="OK",TEXT(Plantilla!AD173,"#"),"")</f>
        <v/>
      </c>
      <c r="AG162" s="6">
        <f>IF($C162="OK",_xlfn.NUMBERVALUE(Plantilla!AE173),"")</f>
        <v/>
      </c>
      <c r="AH162" s="4">
        <f>IF($C162="OK",_xlfn.NUMBERVALUE(Plantilla!AF173),"")</f>
        <v/>
      </c>
      <c r="AI162" s="6">
        <f>IF($C162="OK",_xlfn.NUMBERVALUE(Plantilla!AG173),"")</f>
        <v/>
      </c>
      <c r="AJ162" s="6">
        <f>IF($C162="OK",_xlfn.NUMBERVALUE(Plantilla!AH173),"")</f>
        <v/>
      </c>
      <c r="AK162" s="6">
        <f>IF($C162="OK",_xlfn.NUMBERVALUE(Plantilla!AI173),"")</f>
        <v/>
      </c>
      <c r="AL162" s="6">
        <f>IF($C162="OK",_xlfn.NUMBERVALUE(Plantilla!AJ173),"")</f>
        <v/>
      </c>
      <c r="AM162" s="4">
        <f>IF($C162="OK",_xlfn.NUMBERVALUE(Plantilla!AK173),"")</f>
        <v/>
      </c>
      <c r="AN162" s="6">
        <f>IF($C162="OK",_xlfn.NUMBERVALUE(Plantilla!AL173),"")</f>
        <v/>
      </c>
      <c r="AO162" s="4">
        <f>IF($C162="OK",_xlfn.NUMBERVALUE(Plantilla!AM173),"")</f>
        <v/>
      </c>
      <c r="AP162" s="6">
        <f>IF($C162="OK",_xlfn.NUMBERVALUE(Plantilla!AN173),"")</f>
        <v/>
      </c>
      <c r="AQ162" s="4">
        <f>IF($C162="OK",_xlfn.NUMBERVALUE(Plantilla!AO173),"")</f>
        <v/>
      </c>
      <c r="AR162" s="6">
        <f>IF($C162="OK",_xlfn.NUMBERVALUE(Plantilla!AP173),"")</f>
        <v/>
      </c>
      <c r="AS162" s="4">
        <f>IF($C162="OK",_xlfn.NUMBERVALUE(Plantilla!AQ173),"")</f>
        <v/>
      </c>
      <c r="AT162" s="6">
        <f>IF($C162="OK",_xlfn.NUMBERVALUE(Plantilla!AR173),"")</f>
        <v/>
      </c>
      <c r="AU162" s="4">
        <f>IF($C162="OK",_xlfn.NUMBERVALUE(Plantilla!AS173),"")</f>
        <v/>
      </c>
      <c r="AV162" s="6">
        <f>IF($C162="OK",_xlfn.NUMBERVALUE(Plantilla!AT173),"")</f>
        <v/>
      </c>
      <c r="AW162" s="4">
        <f>IF($C162="OK",_xlfn.NUMBERVALUE(Plantilla!AU173),"")</f>
        <v/>
      </c>
      <c r="AX162" s="6">
        <f>IF($C162="OK",_xlfn.NUMBERVALUE(Plantilla!AV173),"")</f>
        <v/>
      </c>
      <c r="AY162" s="4">
        <f>IF($C162="OK",_xlfn.NUMBERVALUE(Plantilla!AW173),"")</f>
        <v/>
      </c>
      <c r="AZ162" s="6">
        <f>IF($C162="OK",_xlfn.NUMBERVALUE(Plantilla!AX173),"")</f>
        <v/>
      </c>
      <c r="BA162">
        <f>IF($C162="OK",_xlfn.NUMBERVALUE(Plantilla!AY173),"")</f>
        <v/>
      </c>
      <c r="BB162">
        <f>IF($C162="OK",_xlfn.NUMBERVALUE(Plantilla!AZ173),"")</f>
        <v/>
      </c>
      <c r="BC162" s="4">
        <f>IF($C162="OK",_xlfn.NUMBERVALUE(Plantilla!BA173),"")</f>
        <v/>
      </c>
      <c r="BD162" s="6">
        <f>IF($C162="OK",_xlfn.NUMBERVALUE(Plantilla!BB173),"")</f>
        <v/>
      </c>
      <c r="BE162" s="4">
        <f>IF($C162="OK",_xlfn.NUMBERVALUE(Plantilla!BC173),"")</f>
        <v/>
      </c>
      <c r="BF162" s="6">
        <f>IF($C162="OK",_xlfn.NUMBERVALUE(Plantilla!BD173),"")</f>
        <v/>
      </c>
      <c r="BG162" s="4">
        <f>IF($C162="OK",_xlfn.NUMBERVALUE(Plantilla!BE173),"")</f>
        <v/>
      </c>
      <c r="BH162" s="6">
        <f>IF($C162="OK",_xlfn.NUMBERVALUE(Plantilla!BF173),"")</f>
        <v/>
      </c>
      <c r="BI162" s="110">
        <f>IF($C162="OK",_xlfn.NUMBERVALUE(Plantilla!BG173),"")</f>
        <v/>
      </c>
      <c r="BJ162" s="6">
        <f>IF($C162="OK",_xlfn.NUMBERVALUE(Plantilla!BH173),"")</f>
        <v/>
      </c>
      <c r="BK162" s="109">
        <f>IF($C162="OK",_xlfn.NUMBERVALUE(Plantilla!BI173),"")</f>
        <v/>
      </c>
      <c r="BL162" s="6">
        <f>IF($C162="OK",
   IF(Plantilla!BJ173&lt;&gt;"",
      TEXT(VLOOKUP(Plantilla!BJ173,'Tablas '!$Z$4:$AA$6,2,FALSE),"#"),
   ""),
"")</f>
        <v/>
      </c>
      <c r="BM162" s="4">
        <f>IF($C162="OK",_xlfn.NUMBERVALUE(Plantilla!BK173),"")</f>
        <v/>
      </c>
      <c r="BN162" s="4">
        <f>IF($C162="OK",_xlfn.NUMBERVALUE(Plantilla!BL173),"")</f>
        <v/>
      </c>
      <c r="BO162" s="6">
        <f>IF($C162="OK",_xlfn.NUMBERVALUE(Plantilla!BM173),"")</f>
        <v/>
      </c>
      <c r="BP162" s="4">
        <f>IF($C162="OK",_xlfn.NUMBERVALUE(Plantilla!BN173),"")</f>
        <v/>
      </c>
      <c r="BQ162" s="6">
        <f>IF($C162="OK",_xlfn.NUMBERVALUE(Plantilla!BO173),"")</f>
        <v/>
      </c>
      <c r="BR162" s="4">
        <f>IF($C162="OK",_xlfn.NUMBERVALUE(Plantilla!BP173),"")</f>
        <v/>
      </c>
      <c r="BS162" s="6">
        <f>IF($C162="OK",_xlfn.NUMBERVALUE(Plantilla!BQ173),"")</f>
        <v/>
      </c>
      <c r="BT162" s="4">
        <f>IF($C162="OK",_xlfn.NUMBERVALUE(Plantilla!BR173),"")</f>
        <v/>
      </c>
      <c r="BU162" s="6">
        <f>IF($C162="OK",_xlfn.NUMBERVALUE(Plantilla!BS173),"")</f>
        <v/>
      </c>
      <c r="BV162" s="6">
        <f>IF($C162="OK",_xlfn.NUMBERVALUE(Plantilla!BT173),"")</f>
        <v/>
      </c>
      <c r="BW162" s="6">
        <f>IF($C162="OK",_xlfn.NUMBERVALUE(Plantilla!BU173),"")</f>
        <v/>
      </c>
      <c r="BX162" s="6">
        <f>IF($C162="OK",_xlfn.NUMBERVALUE(Plantilla!BV173),"")</f>
        <v/>
      </c>
      <c r="BY162" s="6">
        <f>IF($C162="OK",_xlfn.NUMBERVALUE(Plantilla!BW173),"")</f>
        <v/>
      </c>
      <c r="BZ162" s="6">
        <f>IF($C162="OK",_xlfn.NUMBERVALUE(Plantilla!BX173),"")</f>
        <v/>
      </c>
      <c r="CA162" s="6">
        <f>IF($C162="OK",_xlfn.NUMBERVALUE(Plantilla!BY173),"")</f>
        <v/>
      </c>
      <c r="CB162" s="6">
        <f>IF($C162="OK",_xlfn.NUMBERVALUE(Plantilla!BZ173),"")</f>
        <v/>
      </c>
      <c r="CC162" s="6">
        <f>IF($C162="OK",_xlfn.NUMBERVALUE(Plantilla!CA173),"")</f>
        <v/>
      </c>
      <c r="CD162" s="6">
        <f>IF($C162="OK",_xlfn.NUMBERVALUE(Plantilla!CB173),"")</f>
        <v/>
      </c>
      <c r="CE162" s="6">
        <f>IF($C162="OK",_xlfn.NUMBERVALUE(Plantilla!CC173),"")</f>
        <v/>
      </c>
      <c r="CF162" s="4">
        <f>IF($C162="OK",_xlfn.NUMBERVALUE(Plantilla!CD173),"")</f>
        <v/>
      </c>
      <c r="CG162" s="6">
        <f>IF($C162="OK",_xlfn.NUMBERVALUE(Plantilla!CE173),"")</f>
        <v/>
      </c>
      <c r="CH162" s="6">
        <f>IF($C162="OK",_xlfn.NUMBERVALUE(Plantilla!CF173),"")</f>
        <v/>
      </c>
      <c r="CI162" s="6">
        <f>IF($C162="OK",_xlfn.NUMBERVALUE(Plantilla!CG173),"")</f>
        <v/>
      </c>
      <c r="CJ162" s="6">
        <f>IF($C162="OK",_xlfn.NUMBERVALUE(Plantilla!CH173),"")</f>
        <v/>
      </c>
      <c r="CK162" s="6">
        <f>IF($C162="OK",_xlfn.NUMBERVALUE(Plantilla!CI173),"")</f>
        <v/>
      </c>
      <c r="CL162" s="6">
        <f>IF($C162="OK",_xlfn.NUMBERVALUE(Plantilla!CJ173),"")</f>
        <v/>
      </c>
      <c r="CM162">
        <f>IF($C162="OK",TEXT(Plantilla!CK173,"#"),"")</f>
        <v/>
      </c>
      <c r="CN162" s="6">
        <f>IF($C162="OK",_xlfn.NUMBERVALUE(Plantilla!CL173),"")</f>
        <v/>
      </c>
      <c r="CO162" s="6">
        <f>IF($C162="OK",_xlfn.NUMBERVALUE(Plantilla!CM173),"")</f>
        <v/>
      </c>
      <c r="CP162" s="110">
        <f>IF($C162="OK",_xlfn.NUMBERVALUE(Plantilla!CN173),"")</f>
        <v/>
      </c>
      <c r="CQ162" s="6">
        <f>IF($C162="OK",_xlfn.NUMBERVALUE(Plantilla!CO173),"")</f>
        <v/>
      </c>
      <c r="CR162" s="109">
        <f>IF($C162="OK",_xlfn.NUMBERVALUE(Plantilla!CP173),"")</f>
        <v/>
      </c>
      <c r="CS162" s="110">
        <f>IF($C162="OK",_xlfn.NUMBERVALUE(Plantilla!CQ173),"")</f>
        <v/>
      </c>
      <c r="CT162" s="6">
        <f>IF($C162="OK",_xlfn.NUMBERVALUE(Plantilla!CR173),"")</f>
        <v/>
      </c>
      <c r="CU162" s="109">
        <f>IF($C162="OK",_xlfn.NUMBERVALUE(Plantilla!CS173),"")</f>
        <v/>
      </c>
      <c r="CV162" s="110">
        <f>IF($C162="OK",_xlfn.NUMBERVALUE(Plantilla!CT173),"")</f>
        <v/>
      </c>
      <c r="CW162" s="6">
        <f>IF($C162="OK",_xlfn.NUMBERVALUE(Plantilla!CU173),"")</f>
        <v/>
      </c>
      <c r="CX162" s="82">
        <f>IF($C162="OK",_xlfn.NUMBERVALUE(Plantilla!CV173),"")</f>
        <v/>
      </c>
      <c r="CY162" s="6">
        <f>IF($C162="OK",_xlfn.NUMBERVALUE(Plantilla!CW173),"")</f>
        <v/>
      </c>
      <c r="CZ162" s="82">
        <f>IF($C162="OK",_xlfn.NUMBERVALUE(Plantilla!CX173),"")</f>
        <v/>
      </c>
      <c r="DA162" s="6">
        <f>IF($C162="OK",_xlfn.NUMBERVALUE(Plantilla!CY173),"")</f>
        <v/>
      </c>
      <c r="DB162" s="109">
        <f>IF($C162="OK",_xlfn.NUMBERVALUE(Plantilla!CZ173),"")</f>
        <v/>
      </c>
      <c r="DC162" s="6">
        <f>IF($C162="OK",_xlfn.NUMBERVALUE(Plantilla!DA173),"")</f>
        <v/>
      </c>
      <c r="DD162" s="6">
        <f>IF($C162="OK",TEXT(Plantilla!DB173,"#"),"")</f>
        <v/>
      </c>
      <c r="DE162" s="6">
        <f>IF($C162="OK",_xlfn.NUMBERVALUE(Plantilla!DC173),"")</f>
        <v/>
      </c>
      <c r="DF162" s="4">
        <f>IF($C162="OK",_xlfn.NUMBERVALUE(Plantilla!DD173),"")</f>
        <v/>
      </c>
      <c r="DG162" s="6">
        <f>IF($C162="OK",_xlfn.NUMBERVALUE(Plantilla!DE173),"")</f>
        <v/>
      </c>
      <c r="DH162" s="6">
        <f>IF($C162="OK",_xlfn.NUMBERVALUE(Plantilla!DF173),"")</f>
        <v/>
      </c>
      <c r="DI162" s="6">
        <f>IF($C162="OK",_xlfn.NUMBERVALUE(Plantilla!DG173),"")</f>
        <v/>
      </c>
      <c r="DJ162" s="6">
        <f>IF($C162="OK",_xlfn.NUMBERVALUE(Plantilla!DH173),"")</f>
        <v/>
      </c>
      <c r="DK162" s="6">
        <f>IF($C162="OK",_xlfn.NUMBERVALUE(Plantilla!DI173),"")</f>
        <v/>
      </c>
      <c r="DL162" s="6">
        <f>IF($C162="OK",_xlfn.NUMBERVALUE(Plantilla!DJ173),"")</f>
        <v/>
      </c>
      <c r="DM162" s="6">
        <f>IF($C162="OK",_xlfn.NUMBERVALUE(Plantilla!DK173),"")</f>
        <v/>
      </c>
      <c r="DN162" s="6">
        <f>IF($C162="OK",_xlfn.NUMBERVALUE(Plantilla!DL173),"")</f>
        <v/>
      </c>
      <c r="DO162" s="6">
        <f>IF($C162="OK",_xlfn.NUMBERVALUE(Plantilla!DM173),"")</f>
        <v/>
      </c>
      <c r="DP162" s="6">
        <f>IF($C162="OK",_xlfn.NUMBERVALUE(Plantilla!DN173),"")</f>
        <v/>
      </c>
      <c r="DQ162" s="6">
        <f>IF($C162="OK",_xlfn.NUMBERVALUE(Plantilla!DO173),"")</f>
        <v/>
      </c>
      <c r="DR162" s="6">
        <f>IF($C162="OK",_xlfn.NUMBERVALUE(Plantilla!DP173),"")</f>
        <v/>
      </c>
      <c r="DS162">
        <f>IF($C162="OK",TEXT(Plantilla!DR173,"#"),"")</f>
        <v/>
      </c>
      <c r="DT162" s="6" t="n"/>
    </row>
    <row r="163">
      <c r="A163">
        <f>IF(Plantilla!$I$6="¡Perfecto!, Guarda el archivo y adjúntalo a tu interfaz de Nómina Electrónica","OK","Error")</f>
        <v/>
      </c>
      <c r="B163">
        <f>IF(Plantilla!$I$6="¡Perfecto!, Guarda el archivo y adjúntalo a tu interfaz de Nómina Electrónica",MID(Plantilla!$D$2,SEARCH("V",Plantilla!$D$2),10),"")</f>
        <v/>
      </c>
      <c r="C163">
        <f>Plantilla!C174</f>
        <v/>
      </c>
      <c r="D163">
        <f>IF($C163="OK",Plantilla!B174,"")</f>
        <v/>
      </c>
      <c r="E163">
        <f>IF($C163="OK",
   VLOOKUP(Plantilla!$E$4,'Tablas '!$AP$4:$AT$6,5,FALSE),
"")</f>
        <v/>
      </c>
      <c r="F163">
        <f>IF($C163="OK",TEXT(Plantilla!D174,"#"),"")</f>
        <v/>
      </c>
      <c r="G163">
        <f>IF($C163="OK",
   VLOOKUP(Plantilla!E174,'Tablas '!$B$4:$C$14,2,FALSE),
"")</f>
        <v/>
      </c>
      <c r="H163">
        <f>IF($C163="OK",TEXT(Plantilla!F174,"#"),"")</f>
        <v/>
      </c>
      <c r="I163">
        <f>IF($C163="OK",TEXT(Plantilla!G174,"#"),"")</f>
        <v/>
      </c>
      <c r="J163">
        <f>IF($C163="OK",TEXT(Plantilla!H174,"#"),"")</f>
        <v/>
      </c>
      <c r="K163">
        <f>IF($C163="OK",TEXT(Plantilla!I174,"#"),"")</f>
        <v/>
      </c>
      <c r="L163">
        <f>IF($C163="OK",TEXT(Plantilla!J174,"#"),"")</f>
        <v/>
      </c>
      <c r="M163">
        <f>IF($C163="OK",TEXT(Plantilla!K174,"#"),"")</f>
        <v/>
      </c>
      <c r="N163">
        <f>IF($C163="OK",
   CONCATENATE(YEAR(Plantilla!L174),"-",TEXT(MONTH(Plantilla!L174),"00"),"-",TEXT(DAY(Plantilla!L174),"00")),
"")</f>
        <v/>
      </c>
      <c r="O163">
        <f>IF($C163="OK",_xlfn.NUMBERVALUE(Plantilla!M174),"")</f>
        <v/>
      </c>
      <c r="P163">
        <f>IF($C163="OK",
   IF(Plantilla!N174&lt;&gt;"",
      CONCATENATE(YEAR(Plantilla!N174),"-",TEXT(MONTH(Plantilla!N174),"00"),"-",TEXT(DAY(Plantilla!N174),"00")),
   ""),
"")</f>
        <v/>
      </c>
      <c r="Q163">
        <f>IF($C163="OK",
   VLOOKUP(Plantilla!O174,'Tablas '!$E$4:$F$19,2,FALSE),
"")</f>
        <v/>
      </c>
      <c r="R163">
        <f>IF($C163="OK",
   VLOOKUP(Plantilla!P174,'Tablas '!$H$4:$I$5,2,FALSE),
"")</f>
        <v/>
      </c>
      <c r="S163">
        <f>IF($C163="OK",
   VLOOKUP(Plantilla!Q174,'Tablas '!$K$4:$L$8,2,FALSE),
"")</f>
        <v/>
      </c>
      <c r="T163">
        <f>IF($C163="OK",
   VLOOKUP(Plantilla!R174,'Tablas '!$AE$4:$AF$6,2,FALSE),
"")</f>
        <v/>
      </c>
      <c r="U163">
        <f>IF($C163="OK",
   VLOOKUP(Plantilla!S174,'Tablas '!$AE$4:$AF$6,2,FALSE),
"")</f>
        <v/>
      </c>
      <c r="V163">
        <f>IF($C163="OK",TEXT(Plantilla!T174,"#"),"")</f>
        <v/>
      </c>
      <c r="W163" s="84">
        <f>IF($C163="OK",
   VLOOKUP(Plantilla!U174,'Tablas '!$AM$4:$AN$1126,2,FALSE),
"")</f>
        <v/>
      </c>
      <c r="X163">
        <f>IF($C163="OK",TEXT(Plantilla!V174,"#"),"")</f>
        <v/>
      </c>
      <c r="Y163">
        <f>IF($C163="OK",
   CONCATENATE(YEAR(Plantilla!W174),"-",TEXT(MONTH(Plantilla!W174),"00"),"-",TEXT(DAY(Plantilla!W174),"00")),
"")</f>
        <v/>
      </c>
      <c r="Z163">
        <f>IF($C163="OK",
   CONCATENATE(YEAR(Plantilla!X174),"-",TEXT(MONTH(Plantilla!X174),"00"),"-",TEXT(DAY(Plantilla!X174),"00")),
"")</f>
        <v/>
      </c>
      <c r="AA163">
        <f>IF($C163="OK",
   TEXT(VLOOKUP(Plantilla!Y174,'Tablas '!$Q$4:$R$9,2,FALSE),"#"),
"")</f>
        <v/>
      </c>
      <c r="AB163">
        <f>IF($C163="OK",
   CONCATENATE(YEAR(Plantilla!Z174),"-",TEXT(MONTH(Plantilla!Z174),"00"),"-",TEXT(DAY(Plantilla!Z174),"00")),
"")</f>
        <v/>
      </c>
      <c r="AC163">
        <f>IF($C163="OK",
   TEXT(VLOOKUP(Plantilla!AA174,'Tablas '!$T$4:$U$13,2,FALSE),"#"),
"")</f>
        <v/>
      </c>
      <c r="AD163">
        <f>IF($C163="OK",TEXT(Plantilla!AB174,"#"),"")</f>
        <v/>
      </c>
      <c r="AE163">
        <f>IF($C163="OK",
   IF(Plantilla!AC174&lt;&gt;"",
      TEXT(VLOOKUP(Plantilla!AC174,'Tablas '!$W$4:$X$7,2,FALSE),"#"),
   ""),
"")</f>
        <v/>
      </c>
      <c r="AF163">
        <f>IF($C163="OK",TEXT(Plantilla!AD174,"#"),"")</f>
        <v/>
      </c>
      <c r="AG163" s="6">
        <f>IF($C163="OK",_xlfn.NUMBERVALUE(Plantilla!AE174),"")</f>
        <v/>
      </c>
      <c r="AH163" s="4">
        <f>IF($C163="OK",_xlfn.NUMBERVALUE(Plantilla!AF174),"")</f>
        <v/>
      </c>
      <c r="AI163" s="6">
        <f>IF($C163="OK",_xlfn.NUMBERVALUE(Plantilla!AG174),"")</f>
        <v/>
      </c>
      <c r="AJ163" s="6">
        <f>IF($C163="OK",_xlfn.NUMBERVALUE(Plantilla!AH174),"")</f>
        <v/>
      </c>
      <c r="AK163" s="6">
        <f>IF($C163="OK",_xlfn.NUMBERVALUE(Plantilla!AI174),"")</f>
        <v/>
      </c>
      <c r="AL163" s="6">
        <f>IF($C163="OK",_xlfn.NUMBERVALUE(Plantilla!AJ174),"")</f>
        <v/>
      </c>
      <c r="AM163" s="4">
        <f>IF($C163="OK",_xlfn.NUMBERVALUE(Plantilla!AK174),"")</f>
        <v/>
      </c>
      <c r="AN163" s="6">
        <f>IF($C163="OK",_xlfn.NUMBERVALUE(Plantilla!AL174),"")</f>
        <v/>
      </c>
      <c r="AO163" s="4">
        <f>IF($C163="OK",_xlfn.NUMBERVALUE(Plantilla!AM174),"")</f>
        <v/>
      </c>
      <c r="AP163" s="6">
        <f>IF($C163="OK",_xlfn.NUMBERVALUE(Plantilla!AN174),"")</f>
        <v/>
      </c>
      <c r="AQ163" s="4">
        <f>IF($C163="OK",_xlfn.NUMBERVALUE(Plantilla!AO174),"")</f>
        <v/>
      </c>
      <c r="AR163" s="6">
        <f>IF($C163="OK",_xlfn.NUMBERVALUE(Plantilla!AP174),"")</f>
        <v/>
      </c>
      <c r="AS163" s="4">
        <f>IF($C163="OK",_xlfn.NUMBERVALUE(Plantilla!AQ174),"")</f>
        <v/>
      </c>
      <c r="AT163" s="6">
        <f>IF($C163="OK",_xlfn.NUMBERVALUE(Plantilla!AR174),"")</f>
        <v/>
      </c>
      <c r="AU163" s="4">
        <f>IF($C163="OK",_xlfn.NUMBERVALUE(Plantilla!AS174),"")</f>
        <v/>
      </c>
      <c r="AV163" s="6">
        <f>IF($C163="OK",_xlfn.NUMBERVALUE(Plantilla!AT174),"")</f>
        <v/>
      </c>
      <c r="AW163" s="4">
        <f>IF($C163="OK",_xlfn.NUMBERVALUE(Plantilla!AU174),"")</f>
        <v/>
      </c>
      <c r="AX163" s="6">
        <f>IF($C163="OK",_xlfn.NUMBERVALUE(Plantilla!AV174),"")</f>
        <v/>
      </c>
      <c r="AY163" s="4">
        <f>IF($C163="OK",_xlfn.NUMBERVALUE(Plantilla!AW174),"")</f>
        <v/>
      </c>
      <c r="AZ163" s="6">
        <f>IF($C163="OK",_xlfn.NUMBERVALUE(Plantilla!AX174),"")</f>
        <v/>
      </c>
      <c r="BA163">
        <f>IF($C163="OK",_xlfn.NUMBERVALUE(Plantilla!AY174),"")</f>
        <v/>
      </c>
      <c r="BB163">
        <f>IF($C163="OK",_xlfn.NUMBERVALUE(Plantilla!AZ174),"")</f>
        <v/>
      </c>
      <c r="BC163" s="4">
        <f>IF($C163="OK",_xlfn.NUMBERVALUE(Plantilla!BA174),"")</f>
        <v/>
      </c>
      <c r="BD163" s="6">
        <f>IF($C163="OK",_xlfn.NUMBERVALUE(Plantilla!BB174),"")</f>
        <v/>
      </c>
      <c r="BE163" s="4">
        <f>IF($C163="OK",_xlfn.NUMBERVALUE(Plantilla!BC174),"")</f>
        <v/>
      </c>
      <c r="BF163" s="6">
        <f>IF($C163="OK",_xlfn.NUMBERVALUE(Plantilla!BD174),"")</f>
        <v/>
      </c>
      <c r="BG163" s="4">
        <f>IF($C163="OK",_xlfn.NUMBERVALUE(Plantilla!BE174),"")</f>
        <v/>
      </c>
      <c r="BH163" s="6">
        <f>IF($C163="OK",_xlfn.NUMBERVALUE(Plantilla!BF174),"")</f>
        <v/>
      </c>
      <c r="BI163" s="110">
        <f>IF($C163="OK",_xlfn.NUMBERVALUE(Plantilla!BG174),"")</f>
        <v/>
      </c>
      <c r="BJ163" s="6">
        <f>IF($C163="OK",_xlfn.NUMBERVALUE(Plantilla!BH174),"")</f>
        <v/>
      </c>
      <c r="BK163" s="109">
        <f>IF($C163="OK",_xlfn.NUMBERVALUE(Plantilla!BI174),"")</f>
        <v/>
      </c>
      <c r="BL163" s="6">
        <f>IF($C163="OK",
   IF(Plantilla!BJ174&lt;&gt;"",
      TEXT(VLOOKUP(Plantilla!BJ174,'Tablas '!$Z$4:$AA$6,2,FALSE),"#"),
   ""),
"")</f>
        <v/>
      </c>
      <c r="BM163" s="4">
        <f>IF($C163="OK",_xlfn.NUMBERVALUE(Plantilla!BK174),"")</f>
        <v/>
      </c>
      <c r="BN163" s="4">
        <f>IF($C163="OK",_xlfn.NUMBERVALUE(Plantilla!BL174),"")</f>
        <v/>
      </c>
      <c r="BO163" s="6">
        <f>IF($C163="OK",_xlfn.NUMBERVALUE(Plantilla!BM174),"")</f>
        <v/>
      </c>
      <c r="BP163" s="4">
        <f>IF($C163="OK",_xlfn.NUMBERVALUE(Plantilla!BN174),"")</f>
        <v/>
      </c>
      <c r="BQ163" s="6">
        <f>IF($C163="OK",_xlfn.NUMBERVALUE(Plantilla!BO174),"")</f>
        <v/>
      </c>
      <c r="BR163" s="4">
        <f>IF($C163="OK",_xlfn.NUMBERVALUE(Plantilla!BP174),"")</f>
        <v/>
      </c>
      <c r="BS163" s="6">
        <f>IF($C163="OK",_xlfn.NUMBERVALUE(Plantilla!BQ174),"")</f>
        <v/>
      </c>
      <c r="BT163" s="4">
        <f>IF($C163="OK",_xlfn.NUMBERVALUE(Plantilla!BR174),"")</f>
        <v/>
      </c>
      <c r="BU163" s="6">
        <f>IF($C163="OK",_xlfn.NUMBERVALUE(Plantilla!BS174),"")</f>
        <v/>
      </c>
      <c r="BV163" s="6">
        <f>IF($C163="OK",_xlfn.NUMBERVALUE(Plantilla!BT174),"")</f>
        <v/>
      </c>
      <c r="BW163" s="6">
        <f>IF($C163="OK",_xlfn.NUMBERVALUE(Plantilla!BU174),"")</f>
        <v/>
      </c>
      <c r="BX163" s="6">
        <f>IF($C163="OK",_xlfn.NUMBERVALUE(Plantilla!BV174),"")</f>
        <v/>
      </c>
      <c r="BY163" s="6">
        <f>IF($C163="OK",_xlfn.NUMBERVALUE(Plantilla!BW174),"")</f>
        <v/>
      </c>
      <c r="BZ163" s="6">
        <f>IF($C163="OK",_xlfn.NUMBERVALUE(Plantilla!BX174),"")</f>
        <v/>
      </c>
      <c r="CA163" s="6">
        <f>IF($C163="OK",_xlfn.NUMBERVALUE(Plantilla!BY174),"")</f>
        <v/>
      </c>
      <c r="CB163" s="6">
        <f>IF($C163="OK",_xlfn.NUMBERVALUE(Plantilla!BZ174),"")</f>
        <v/>
      </c>
      <c r="CC163" s="6">
        <f>IF($C163="OK",_xlfn.NUMBERVALUE(Plantilla!CA174),"")</f>
        <v/>
      </c>
      <c r="CD163" s="6">
        <f>IF($C163="OK",_xlfn.NUMBERVALUE(Plantilla!CB174),"")</f>
        <v/>
      </c>
      <c r="CE163" s="6">
        <f>IF($C163="OK",_xlfn.NUMBERVALUE(Plantilla!CC174),"")</f>
        <v/>
      </c>
      <c r="CF163" s="4">
        <f>IF($C163="OK",_xlfn.NUMBERVALUE(Plantilla!CD174),"")</f>
        <v/>
      </c>
      <c r="CG163" s="6">
        <f>IF($C163="OK",_xlfn.NUMBERVALUE(Plantilla!CE174),"")</f>
        <v/>
      </c>
      <c r="CH163" s="6">
        <f>IF($C163="OK",_xlfn.NUMBERVALUE(Plantilla!CF174),"")</f>
        <v/>
      </c>
      <c r="CI163" s="6">
        <f>IF($C163="OK",_xlfn.NUMBERVALUE(Plantilla!CG174),"")</f>
        <v/>
      </c>
      <c r="CJ163" s="6">
        <f>IF($C163="OK",_xlfn.NUMBERVALUE(Plantilla!CH174),"")</f>
        <v/>
      </c>
      <c r="CK163" s="6">
        <f>IF($C163="OK",_xlfn.NUMBERVALUE(Plantilla!CI174),"")</f>
        <v/>
      </c>
      <c r="CL163" s="6">
        <f>IF($C163="OK",_xlfn.NUMBERVALUE(Plantilla!CJ174),"")</f>
        <v/>
      </c>
      <c r="CM163">
        <f>IF($C163="OK",TEXT(Plantilla!CK174,"#"),"")</f>
        <v/>
      </c>
      <c r="CN163" s="6">
        <f>IF($C163="OK",_xlfn.NUMBERVALUE(Plantilla!CL174),"")</f>
        <v/>
      </c>
      <c r="CO163" s="6">
        <f>IF($C163="OK",_xlfn.NUMBERVALUE(Plantilla!CM174),"")</f>
        <v/>
      </c>
      <c r="CP163" s="110">
        <f>IF($C163="OK",_xlfn.NUMBERVALUE(Plantilla!CN174),"")</f>
        <v/>
      </c>
      <c r="CQ163" s="6">
        <f>IF($C163="OK",_xlfn.NUMBERVALUE(Plantilla!CO174),"")</f>
        <v/>
      </c>
      <c r="CR163" s="109">
        <f>IF($C163="OK",_xlfn.NUMBERVALUE(Plantilla!CP174),"")</f>
        <v/>
      </c>
      <c r="CS163" s="110">
        <f>IF($C163="OK",_xlfn.NUMBERVALUE(Plantilla!CQ174),"")</f>
        <v/>
      </c>
      <c r="CT163" s="6">
        <f>IF($C163="OK",_xlfn.NUMBERVALUE(Plantilla!CR174),"")</f>
        <v/>
      </c>
      <c r="CU163" s="109">
        <f>IF($C163="OK",_xlfn.NUMBERVALUE(Plantilla!CS174),"")</f>
        <v/>
      </c>
      <c r="CV163" s="110">
        <f>IF($C163="OK",_xlfn.NUMBERVALUE(Plantilla!CT174),"")</f>
        <v/>
      </c>
      <c r="CW163" s="6">
        <f>IF($C163="OK",_xlfn.NUMBERVALUE(Plantilla!CU174),"")</f>
        <v/>
      </c>
      <c r="CX163" s="82">
        <f>IF($C163="OK",_xlfn.NUMBERVALUE(Plantilla!CV174),"")</f>
        <v/>
      </c>
      <c r="CY163" s="6">
        <f>IF($C163="OK",_xlfn.NUMBERVALUE(Plantilla!CW174),"")</f>
        <v/>
      </c>
      <c r="CZ163" s="82">
        <f>IF($C163="OK",_xlfn.NUMBERVALUE(Plantilla!CX174),"")</f>
        <v/>
      </c>
      <c r="DA163" s="6">
        <f>IF($C163="OK",_xlfn.NUMBERVALUE(Plantilla!CY174),"")</f>
        <v/>
      </c>
      <c r="DB163" s="109">
        <f>IF($C163="OK",_xlfn.NUMBERVALUE(Plantilla!CZ174),"")</f>
        <v/>
      </c>
      <c r="DC163" s="6">
        <f>IF($C163="OK",_xlfn.NUMBERVALUE(Plantilla!DA174),"")</f>
        <v/>
      </c>
      <c r="DD163" s="6">
        <f>IF($C163="OK",TEXT(Plantilla!DB174,"#"),"")</f>
        <v/>
      </c>
      <c r="DE163" s="6">
        <f>IF($C163="OK",_xlfn.NUMBERVALUE(Plantilla!DC174),"")</f>
        <v/>
      </c>
      <c r="DF163" s="4">
        <f>IF($C163="OK",_xlfn.NUMBERVALUE(Plantilla!DD174),"")</f>
        <v/>
      </c>
      <c r="DG163" s="6">
        <f>IF($C163="OK",_xlfn.NUMBERVALUE(Plantilla!DE174),"")</f>
        <v/>
      </c>
      <c r="DH163" s="6">
        <f>IF($C163="OK",_xlfn.NUMBERVALUE(Plantilla!DF174),"")</f>
        <v/>
      </c>
      <c r="DI163" s="6">
        <f>IF($C163="OK",_xlfn.NUMBERVALUE(Plantilla!DG174),"")</f>
        <v/>
      </c>
      <c r="DJ163" s="6">
        <f>IF($C163="OK",_xlfn.NUMBERVALUE(Plantilla!DH174),"")</f>
        <v/>
      </c>
      <c r="DK163" s="6">
        <f>IF($C163="OK",_xlfn.NUMBERVALUE(Plantilla!DI174),"")</f>
        <v/>
      </c>
      <c r="DL163" s="6">
        <f>IF($C163="OK",_xlfn.NUMBERVALUE(Plantilla!DJ174),"")</f>
        <v/>
      </c>
      <c r="DM163" s="6">
        <f>IF($C163="OK",_xlfn.NUMBERVALUE(Plantilla!DK174),"")</f>
        <v/>
      </c>
      <c r="DN163" s="6">
        <f>IF($C163="OK",_xlfn.NUMBERVALUE(Plantilla!DL174),"")</f>
        <v/>
      </c>
      <c r="DO163" s="6">
        <f>IF($C163="OK",_xlfn.NUMBERVALUE(Plantilla!DM174),"")</f>
        <v/>
      </c>
      <c r="DP163" s="6">
        <f>IF($C163="OK",_xlfn.NUMBERVALUE(Plantilla!DN174),"")</f>
        <v/>
      </c>
      <c r="DQ163" s="6">
        <f>IF($C163="OK",_xlfn.NUMBERVALUE(Plantilla!DO174),"")</f>
        <v/>
      </c>
      <c r="DR163" s="6">
        <f>IF($C163="OK",_xlfn.NUMBERVALUE(Plantilla!DP174),"")</f>
        <v/>
      </c>
      <c r="DS163">
        <f>IF($C163="OK",TEXT(Plantilla!DR174,"#"),"")</f>
        <v/>
      </c>
      <c r="DT163" s="6" t="n"/>
    </row>
    <row r="164">
      <c r="A164">
        <f>IF(Plantilla!$I$6="¡Perfecto!, Guarda el archivo y adjúntalo a tu interfaz de Nómina Electrónica","OK","Error")</f>
        <v/>
      </c>
      <c r="B164">
        <f>IF(Plantilla!$I$6="¡Perfecto!, Guarda el archivo y adjúntalo a tu interfaz de Nómina Electrónica",MID(Plantilla!$D$2,SEARCH("V",Plantilla!$D$2),10),"")</f>
        <v/>
      </c>
      <c r="C164">
        <f>Plantilla!C175</f>
        <v/>
      </c>
      <c r="D164">
        <f>IF($C164="OK",Plantilla!B175,"")</f>
        <v/>
      </c>
      <c r="E164">
        <f>IF($C164="OK",
   VLOOKUP(Plantilla!$E$4,'Tablas '!$AP$4:$AT$6,5,FALSE),
"")</f>
        <v/>
      </c>
      <c r="F164">
        <f>IF($C164="OK",TEXT(Plantilla!D175,"#"),"")</f>
        <v/>
      </c>
      <c r="G164">
        <f>IF($C164="OK",
   VLOOKUP(Plantilla!E175,'Tablas '!$B$4:$C$14,2,FALSE),
"")</f>
        <v/>
      </c>
      <c r="H164">
        <f>IF($C164="OK",TEXT(Plantilla!F175,"#"),"")</f>
        <v/>
      </c>
      <c r="I164">
        <f>IF($C164="OK",TEXT(Plantilla!G175,"#"),"")</f>
        <v/>
      </c>
      <c r="J164">
        <f>IF($C164="OK",TEXT(Plantilla!H175,"#"),"")</f>
        <v/>
      </c>
      <c r="K164">
        <f>IF($C164="OK",TEXT(Plantilla!I175,"#"),"")</f>
        <v/>
      </c>
      <c r="L164">
        <f>IF($C164="OK",TEXT(Plantilla!J175,"#"),"")</f>
        <v/>
      </c>
      <c r="M164">
        <f>IF($C164="OK",TEXT(Plantilla!K175,"#"),"")</f>
        <v/>
      </c>
      <c r="N164">
        <f>IF($C164="OK",
   CONCATENATE(YEAR(Plantilla!L175),"-",TEXT(MONTH(Plantilla!L175),"00"),"-",TEXT(DAY(Plantilla!L175),"00")),
"")</f>
        <v/>
      </c>
      <c r="O164">
        <f>IF($C164="OK",_xlfn.NUMBERVALUE(Plantilla!M175),"")</f>
        <v/>
      </c>
      <c r="P164">
        <f>IF($C164="OK",
   IF(Plantilla!N175&lt;&gt;"",
      CONCATENATE(YEAR(Plantilla!N175),"-",TEXT(MONTH(Plantilla!N175),"00"),"-",TEXT(DAY(Plantilla!N175),"00")),
   ""),
"")</f>
        <v/>
      </c>
      <c r="Q164">
        <f>IF($C164="OK",
   VLOOKUP(Plantilla!O175,'Tablas '!$E$4:$F$19,2,FALSE),
"")</f>
        <v/>
      </c>
      <c r="R164">
        <f>IF($C164="OK",
   VLOOKUP(Plantilla!P175,'Tablas '!$H$4:$I$5,2,FALSE),
"")</f>
        <v/>
      </c>
      <c r="S164">
        <f>IF($C164="OK",
   VLOOKUP(Plantilla!Q175,'Tablas '!$K$4:$L$8,2,FALSE),
"")</f>
        <v/>
      </c>
      <c r="T164">
        <f>IF($C164="OK",
   VLOOKUP(Plantilla!R175,'Tablas '!$AE$4:$AF$6,2,FALSE),
"")</f>
        <v/>
      </c>
      <c r="U164">
        <f>IF($C164="OK",
   VLOOKUP(Plantilla!S175,'Tablas '!$AE$4:$AF$6,2,FALSE),
"")</f>
        <v/>
      </c>
      <c r="V164">
        <f>IF($C164="OK",TEXT(Plantilla!T175,"#"),"")</f>
        <v/>
      </c>
      <c r="W164" s="84">
        <f>IF($C164="OK",
   VLOOKUP(Plantilla!U175,'Tablas '!$AM$4:$AN$1126,2,FALSE),
"")</f>
        <v/>
      </c>
      <c r="X164">
        <f>IF($C164="OK",TEXT(Plantilla!V175,"#"),"")</f>
        <v/>
      </c>
      <c r="Y164">
        <f>IF($C164="OK",
   CONCATENATE(YEAR(Plantilla!W175),"-",TEXT(MONTH(Plantilla!W175),"00"),"-",TEXT(DAY(Plantilla!W175),"00")),
"")</f>
        <v/>
      </c>
      <c r="Z164">
        <f>IF($C164="OK",
   CONCATENATE(YEAR(Plantilla!X175),"-",TEXT(MONTH(Plantilla!X175),"00"),"-",TEXT(DAY(Plantilla!X175),"00")),
"")</f>
        <v/>
      </c>
      <c r="AA164">
        <f>IF($C164="OK",
   TEXT(VLOOKUP(Plantilla!Y175,'Tablas '!$Q$4:$R$9,2,FALSE),"#"),
"")</f>
        <v/>
      </c>
      <c r="AB164">
        <f>IF($C164="OK",
   CONCATENATE(YEAR(Plantilla!Z175),"-",TEXT(MONTH(Plantilla!Z175),"00"),"-",TEXT(DAY(Plantilla!Z175),"00")),
"")</f>
        <v/>
      </c>
      <c r="AC164">
        <f>IF($C164="OK",
   TEXT(VLOOKUP(Plantilla!AA175,'Tablas '!$T$4:$U$13,2,FALSE),"#"),
"")</f>
        <v/>
      </c>
      <c r="AD164">
        <f>IF($C164="OK",TEXT(Plantilla!AB175,"#"),"")</f>
        <v/>
      </c>
      <c r="AE164">
        <f>IF($C164="OK",
   IF(Plantilla!AC175&lt;&gt;"",
      TEXT(VLOOKUP(Plantilla!AC175,'Tablas '!$W$4:$X$7,2,FALSE),"#"),
   ""),
"")</f>
        <v/>
      </c>
      <c r="AF164">
        <f>IF($C164="OK",TEXT(Plantilla!AD175,"#"),"")</f>
        <v/>
      </c>
      <c r="AG164" s="6">
        <f>IF($C164="OK",_xlfn.NUMBERVALUE(Plantilla!AE175),"")</f>
        <v/>
      </c>
      <c r="AH164" s="4">
        <f>IF($C164="OK",_xlfn.NUMBERVALUE(Plantilla!AF175),"")</f>
        <v/>
      </c>
      <c r="AI164" s="6">
        <f>IF($C164="OK",_xlfn.NUMBERVALUE(Plantilla!AG175),"")</f>
        <v/>
      </c>
      <c r="AJ164" s="6">
        <f>IF($C164="OK",_xlfn.NUMBERVALUE(Plantilla!AH175),"")</f>
        <v/>
      </c>
      <c r="AK164" s="6">
        <f>IF($C164="OK",_xlfn.NUMBERVALUE(Plantilla!AI175),"")</f>
        <v/>
      </c>
      <c r="AL164" s="6">
        <f>IF($C164="OK",_xlfn.NUMBERVALUE(Plantilla!AJ175),"")</f>
        <v/>
      </c>
      <c r="AM164" s="4">
        <f>IF($C164="OK",_xlfn.NUMBERVALUE(Plantilla!AK175),"")</f>
        <v/>
      </c>
      <c r="AN164" s="6">
        <f>IF($C164="OK",_xlfn.NUMBERVALUE(Plantilla!AL175),"")</f>
        <v/>
      </c>
      <c r="AO164" s="4">
        <f>IF($C164="OK",_xlfn.NUMBERVALUE(Plantilla!AM175),"")</f>
        <v/>
      </c>
      <c r="AP164" s="6">
        <f>IF($C164="OK",_xlfn.NUMBERVALUE(Plantilla!AN175),"")</f>
        <v/>
      </c>
      <c r="AQ164" s="4">
        <f>IF($C164="OK",_xlfn.NUMBERVALUE(Plantilla!AO175),"")</f>
        <v/>
      </c>
      <c r="AR164" s="6">
        <f>IF($C164="OK",_xlfn.NUMBERVALUE(Plantilla!AP175),"")</f>
        <v/>
      </c>
      <c r="AS164" s="4">
        <f>IF($C164="OK",_xlfn.NUMBERVALUE(Plantilla!AQ175),"")</f>
        <v/>
      </c>
      <c r="AT164" s="6">
        <f>IF($C164="OK",_xlfn.NUMBERVALUE(Plantilla!AR175),"")</f>
        <v/>
      </c>
      <c r="AU164" s="4">
        <f>IF($C164="OK",_xlfn.NUMBERVALUE(Plantilla!AS175),"")</f>
        <v/>
      </c>
      <c r="AV164" s="6">
        <f>IF($C164="OK",_xlfn.NUMBERVALUE(Plantilla!AT175),"")</f>
        <v/>
      </c>
      <c r="AW164" s="4">
        <f>IF($C164="OK",_xlfn.NUMBERVALUE(Plantilla!AU175),"")</f>
        <v/>
      </c>
      <c r="AX164" s="6">
        <f>IF($C164="OK",_xlfn.NUMBERVALUE(Plantilla!AV175),"")</f>
        <v/>
      </c>
      <c r="AY164" s="4">
        <f>IF($C164="OK",_xlfn.NUMBERVALUE(Plantilla!AW175),"")</f>
        <v/>
      </c>
      <c r="AZ164" s="6">
        <f>IF($C164="OK",_xlfn.NUMBERVALUE(Plantilla!AX175),"")</f>
        <v/>
      </c>
      <c r="BA164">
        <f>IF($C164="OK",_xlfn.NUMBERVALUE(Plantilla!AY175),"")</f>
        <v/>
      </c>
      <c r="BB164">
        <f>IF($C164="OK",_xlfn.NUMBERVALUE(Plantilla!AZ175),"")</f>
        <v/>
      </c>
      <c r="BC164" s="4">
        <f>IF($C164="OK",_xlfn.NUMBERVALUE(Plantilla!BA175),"")</f>
        <v/>
      </c>
      <c r="BD164" s="6">
        <f>IF($C164="OK",_xlfn.NUMBERVALUE(Plantilla!BB175),"")</f>
        <v/>
      </c>
      <c r="BE164" s="4">
        <f>IF($C164="OK",_xlfn.NUMBERVALUE(Plantilla!BC175),"")</f>
        <v/>
      </c>
      <c r="BF164" s="6">
        <f>IF($C164="OK",_xlfn.NUMBERVALUE(Plantilla!BD175),"")</f>
        <v/>
      </c>
      <c r="BG164" s="4">
        <f>IF($C164="OK",_xlfn.NUMBERVALUE(Plantilla!BE175),"")</f>
        <v/>
      </c>
      <c r="BH164" s="6">
        <f>IF($C164="OK",_xlfn.NUMBERVALUE(Plantilla!BF175),"")</f>
        <v/>
      </c>
      <c r="BI164" s="110">
        <f>IF($C164="OK",_xlfn.NUMBERVALUE(Plantilla!BG175),"")</f>
        <v/>
      </c>
      <c r="BJ164" s="6">
        <f>IF($C164="OK",_xlfn.NUMBERVALUE(Plantilla!BH175),"")</f>
        <v/>
      </c>
      <c r="BK164" s="109">
        <f>IF($C164="OK",_xlfn.NUMBERVALUE(Plantilla!BI175),"")</f>
        <v/>
      </c>
      <c r="BL164" s="6">
        <f>IF($C164="OK",
   IF(Plantilla!BJ175&lt;&gt;"",
      TEXT(VLOOKUP(Plantilla!BJ175,'Tablas '!$Z$4:$AA$6,2,FALSE),"#"),
   ""),
"")</f>
        <v/>
      </c>
      <c r="BM164" s="4">
        <f>IF($C164="OK",_xlfn.NUMBERVALUE(Plantilla!BK175),"")</f>
        <v/>
      </c>
      <c r="BN164" s="4">
        <f>IF($C164="OK",_xlfn.NUMBERVALUE(Plantilla!BL175),"")</f>
        <v/>
      </c>
      <c r="BO164" s="6">
        <f>IF($C164="OK",_xlfn.NUMBERVALUE(Plantilla!BM175),"")</f>
        <v/>
      </c>
      <c r="BP164" s="4">
        <f>IF($C164="OK",_xlfn.NUMBERVALUE(Plantilla!BN175),"")</f>
        <v/>
      </c>
      <c r="BQ164" s="6">
        <f>IF($C164="OK",_xlfn.NUMBERVALUE(Plantilla!BO175),"")</f>
        <v/>
      </c>
      <c r="BR164" s="4">
        <f>IF($C164="OK",_xlfn.NUMBERVALUE(Plantilla!BP175),"")</f>
        <v/>
      </c>
      <c r="BS164" s="6">
        <f>IF($C164="OK",_xlfn.NUMBERVALUE(Plantilla!BQ175),"")</f>
        <v/>
      </c>
      <c r="BT164" s="4">
        <f>IF($C164="OK",_xlfn.NUMBERVALUE(Plantilla!BR175),"")</f>
        <v/>
      </c>
      <c r="BU164" s="6">
        <f>IF($C164="OK",_xlfn.NUMBERVALUE(Plantilla!BS175),"")</f>
        <v/>
      </c>
      <c r="BV164" s="6">
        <f>IF($C164="OK",_xlfn.NUMBERVALUE(Plantilla!BT175),"")</f>
        <v/>
      </c>
      <c r="BW164" s="6">
        <f>IF($C164="OK",_xlfn.NUMBERVALUE(Plantilla!BU175),"")</f>
        <v/>
      </c>
      <c r="BX164" s="6">
        <f>IF($C164="OK",_xlfn.NUMBERVALUE(Plantilla!BV175),"")</f>
        <v/>
      </c>
      <c r="BY164" s="6">
        <f>IF($C164="OK",_xlfn.NUMBERVALUE(Plantilla!BW175),"")</f>
        <v/>
      </c>
      <c r="BZ164" s="6">
        <f>IF($C164="OK",_xlfn.NUMBERVALUE(Plantilla!BX175),"")</f>
        <v/>
      </c>
      <c r="CA164" s="6">
        <f>IF($C164="OK",_xlfn.NUMBERVALUE(Plantilla!BY175),"")</f>
        <v/>
      </c>
      <c r="CB164" s="6">
        <f>IF($C164="OK",_xlfn.NUMBERVALUE(Plantilla!BZ175),"")</f>
        <v/>
      </c>
      <c r="CC164" s="6">
        <f>IF($C164="OK",_xlfn.NUMBERVALUE(Plantilla!CA175),"")</f>
        <v/>
      </c>
      <c r="CD164" s="6">
        <f>IF($C164="OK",_xlfn.NUMBERVALUE(Plantilla!CB175),"")</f>
        <v/>
      </c>
      <c r="CE164" s="6">
        <f>IF($C164="OK",_xlfn.NUMBERVALUE(Plantilla!CC175),"")</f>
        <v/>
      </c>
      <c r="CF164" s="4">
        <f>IF($C164="OK",_xlfn.NUMBERVALUE(Plantilla!CD175),"")</f>
        <v/>
      </c>
      <c r="CG164" s="6">
        <f>IF($C164="OK",_xlfn.NUMBERVALUE(Plantilla!CE175),"")</f>
        <v/>
      </c>
      <c r="CH164" s="6">
        <f>IF($C164="OK",_xlfn.NUMBERVALUE(Plantilla!CF175),"")</f>
        <v/>
      </c>
      <c r="CI164" s="6">
        <f>IF($C164="OK",_xlfn.NUMBERVALUE(Plantilla!CG175),"")</f>
        <v/>
      </c>
      <c r="CJ164" s="6">
        <f>IF($C164="OK",_xlfn.NUMBERVALUE(Plantilla!CH175),"")</f>
        <v/>
      </c>
      <c r="CK164" s="6">
        <f>IF($C164="OK",_xlfn.NUMBERVALUE(Plantilla!CI175),"")</f>
        <v/>
      </c>
      <c r="CL164" s="6">
        <f>IF($C164="OK",_xlfn.NUMBERVALUE(Plantilla!CJ175),"")</f>
        <v/>
      </c>
      <c r="CM164">
        <f>IF($C164="OK",TEXT(Plantilla!CK175,"#"),"")</f>
        <v/>
      </c>
      <c r="CN164" s="6">
        <f>IF($C164="OK",_xlfn.NUMBERVALUE(Plantilla!CL175),"")</f>
        <v/>
      </c>
      <c r="CO164" s="6">
        <f>IF($C164="OK",_xlfn.NUMBERVALUE(Plantilla!CM175),"")</f>
        <v/>
      </c>
      <c r="CP164" s="110">
        <f>IF($C164="OK",_xlfn.NUMBERVALUE(Plantilla!CN175),"")</f>
        <v/>
      </c>
      <c r="CQ164" s="6">
        <f>IF($C164="OK",_xlfn.NUMBERVALUE(Plantilla!CO175),"")</f>
        <v/>
      </c>
      <c r="CR164" s="109">
        <f>IF($C164="OK",_xlfn.NUMBERVALUE(Plantilla!CP175),"")</f>
        <v/>
      </c>
      <c r="CS164" s="110">
        <f>IF($C164="OK",_xlfn.NUMBERVALUE(Plantilla!CQ175),"")</f>
        <v/>
      </c>
      <c r="CT164" s="6">
        <f>IF($C164="OK",_xlfn.NUMBERVALUE(Plantilla!CR175),"")</f>
        <v/>
      </c>
      <c r="CU164" s="109">
        <f>IF($C164="OK",_xlfn.NUMBERVALUE(Plantilla!CS175),"")</f>
        <v/>
      </c>
      <c r="CV164" s="110">
        <f>IF($C164="OK",_xlfn.NUMBERVALUE(Plantilla!CT175),"")</f>
        <v/>
      </c>
      <c r="CW164" s="6">
        <f>IF($C164="OK",_xlfn.NUMBERVALUE(Plantilla!CU175),"")</f>
        <v/>
      </c>
      <c r="CX164" s="82">
        <f>IF($C164="OK",_xlfn.NUMBERVALUE(Plantilla!CV175),"")</f>
        <v/>
      </c>
      <c r="CY164" s="6">
        <f>IF($C164="OK",_xlfn.NUMBERVALUE(Plantilla!CW175),"")</f>
        <v/>
      </c>
      <c r="CZ164" s="82">
        <f>IF($C164="OK",_xlfn.NUMBERVALUE(Plantilla!CX175),"")</f>
        <v/>
      </c>
      <c r="DA164" s="6">
        <f>IF($C164="OK",_xlfn.NUMBERVALUE(Plantilla!CY175),"")</f>
        <v/>
      </c>
      <c r="DB164" s="109">
        <f>IF($C164="OK",_xlfn.NUMBERVALUE(Plantilla!CZ175),"")</f>
        <v/>
      </c>
      <c r="DC164" s="6">
        <f>IF($C164="OK",_xlfn.NUMBERVALUE(Plantilla!DA175),"")</f>
        <v/>
      </c>
      <c r="DD164" s="6">
        <f>IF($C164="OK",TEXT(Plantilla!DB175,"#"),"")</f>
        <v/>
      </c>
      <c r="DE164" s="6">
        <f>IF($C164="OK",_xlfn.NUMBERVALUE(Plantilla!DC175),"")</f>
        <v/>
      </c>
      <c r="DF164" s="4">
        <f>IF($C164="OK",_xlfn.NUMBERVALUE(Plantilla!DD175),"")</f>
        <v/>
      </c>
      <c r="DG164" s="6">
        <f>IF($C164="OK",_xlfn.NUMBERVALUE(Plantilla!DE175),"")</f>
        <v/>
      </c>
      <c r="DH164" s="6">
        <f>IF($C164="OK",_xlfn.NUMBERVALUE(Plantilla!DF175),"")</f>
        <v/>
      </c>
      <c r="DI164" s="6">
        <f>IF($C164="OK",_xlfn.NUMBERVALUE(Plantilla!DG175),"")</f>
        <v/>
      </c>
      <c r="DJ164" s="6">
        <f>IF($C164="OK",_xlfn.NUMBERVALUE(Plantilla!DH175),"")</f>
        <v/>
      </c>
      <c r="DK164" s="6">
        <f>IF($C164="OK",_xlfn.NUMBERVALUE(Plantilla!DI175),"")</f>
        <v/>
      </c>
      <c r="DL164" s="6">
        <f>IF($C164="OK",_xlfn.NUMBERVALUE(Plantilla!DJ175),"")</f>
        <v/>
      </c>
      <c r="DM164" s="6">
        <f>IF($C164="OK",_xlfn.NUMBERVALUE(Plantilla!DK175),"")</f>
        <v/>
      </c>
      <c r="DN164" s="6">
        <f>IF($C164="OK",_xlfn.NUMBERVALUE(Plantilla!DL175),"")</f>
        <v/>
      </c>
      <c r="DO164" s="6">
        <f>IF($C164="OK",_xlfn.NUMBERVALUE(Plantilla!DM175),"")</f>
        <v/>
      </c>
      <c r="DP164" s="6">
        <f>IF($C164="OK",_xlfn.NUMBERVALUE(Plantilla!DN175),"")</f>
        <v/>
      </c>
      <c r="DQ164" s="6">
        <f>IF($C164="OK",_xlfn.NUMBERVALUE(Plantilla!DO175),"")</f>
        <v/>
      </c>
      <c r="DR164" s="6">
        <f>IF($C164="OK",_xlfn.NUMBERVALUE(Plantilla!DP175),"")</f>
        <v/>
      </c>
      <c r="DS164">
        <f>IF($C164="OK",TEXT(Plantilla!DR175,"#"),"")</f>
        <v/>
      </c>
      <c r="DT164" s="6" t="n"/>
    </row>
    <row r="165">
      <c r="A165">
        <f>IF(Plantilla!$I$6="¡Perfecto!, Guarda el archivo y adjúntalo a tu interfaz de Nómina Electrónica","OK","Error")</f>
        <v/>
      </c>
      <c r="B165">
        <f>IF(Plantilla!$I$6="¡Perfecto!, Guarda el archivo y adjúntalo a tu interfaz de Nómina Electrónica",MID(Plantilla!$D$2,SEARCH("V",Plantilla!$D$2),10),"")</f>
        <v/>
      </c>
      <c r="C165">
        <f>Plantilla!C176</f>
        <v/>
      </c>
      <c r="D165">
        <f>IF($C165="OK",Plantilla!B176,"")</f>
        <v/>
      </c>
      <c r="E165">
        <f>IF($C165="OK",
   VLOOKUP(Plantilla!$E$4,'Tablas '!$AP$4:$AT$6,5,FALSE),
"")</f>
        <v/>
      </c>
      <c r="F165">
        <f>IF($C165="OK",TEXT(Plantilla!D176,"#"),"")</f>
        <v/>
      </c>
      <c r="G165">
        <f>IF($C165="OK",
   VLOOKUP(Plantilla!E176,'Tablas '!$B$4:$C$14,2,FALSE),
"")</f>
        <v/>
      </c>
      <c r="H165">
        <f>IF($C165="OK",TEXT(Plantilla!F176,"#"),"")</f>
        <v/>
      </c>
      <c r="I165">
        <f>IF($C165="OK",TEXT(Plantilla!G176,"#"),"")</f>
        <v/>
      </c>
      <c r="J165">
        <f>IF($C165="OK",TEXT(Plantilla!H176,"#"),"")</f>
        <v/>
      </c>
      <c r="K165">
        <f>IF($C165="OK",TEXT(Plantilla!I176,"#"),"")</f>
        <v/>
      </c>
      <c r="L165">
        <f>IF($C165="OK",TEXT(Plantilla!J176,"#"),"")</f>
        <v/>
      </c>
      <c r="M165">
        <f>IF($C165="OK",TEXT(Plantilla!K176,"#"),"")</f>
        <v/>
      </c>
      <c r="N165">
        <f>IF($C165="OK",
   CONCATENATE(YEAR(Plantilla!L176),"-",TEXT(MONTH(Plantilla!L176),"00"),"-",TEXT(DAY(Plantilla!L176),"00")),
"")</f>
        <v/>
      </c>
      <c r="O165">
        <f>IF($C165="OK",_xlfn.NUMBERVALUE(Plantilla!M176),"")</f>
        <v/>
      </c>
      <c r="P165">
        <f>IF($C165="OK",
   IF(Plantilla!N176&lt;&gt;"",
      CONCATENATE(YEAR(Plantilla!N176),"-",TEXT(MONTH(Plantilla!N176),"00"),"-",TEXT(DAY(Plantilla!N176),"00")),
   ""),
"")</f>
        <v/>
      </c>
      <c r="Q165">
        <f>IF($C165="OK",
   VLOOKUP(Plantilla!O176,'Tablas '!$E$4:$F$19,2,FALSE),
"")</f>
        <v/>
      </c>
      <c r="R165">
        <f>IF($C165="OK",
   VLOOKUP(Plantilla!P176,'Tablas '!$H$4:$I$5,2,FALSE),
"")</f>
        <v/>
      </c>
      <c r="S165">
        <f>IF($C165="OK",
   VLOOKUP(Plantilla!Q176,'Tablas '!$K$4:$L$8,2,FALSE),
"")</f>
        <v/>
      </c>
      <c r="T165">
        <f>IF($C165="OK",
   VLOOKUP(Plantilla!R176,'Tablas '!$AE$4:$AF$6,2,FALSE),
"")</f>
        <v/>
      </c>
      <c r="U165">
        <f>IF($C165="OK",
   VLOOKUP(Plantilla!S176,'Tablas '!$AE$4:$AF$6,2,FALSE),
"")</f>
        <v/>
      </c>
      <c r="V165">
        <f>IF($C165="OK",TEXT(Plantilla!T176,"#"),"")</f>
        <v/>
      </c>
      <c r="W165" s="84">
        <f>IF($C165="OK",
   VLOOKUP(Plantilla!U176,'Tablas '!$AM$4:$AN$1126,2,FALSE),
"")</f>
        <v/>
      </c>
      <c r="X165">
        <f>IF($C165="OK",TEXT(Plantilla!V176,"#"),"")</f>
        <v/>
      </c>
      <c r="Y165">
        <f>IF($C165="OK",
   CONCATENATE(YEAR(Plantilla!W176),"-",TEXT(MONTH(Plantilla!W176),"00"),"-",TEXT(DAY(Plantilla!W176),"00")),
"")</f>
        <v/>
      </c>
      <c r="Z165">
        <f>IF($C165="OK",
   CONCATENATE(YEAR(Plantilla!X176),"-",TEXT(MONTH(Plantilla!X176),"00"),"-",TEXT(DAY(Plantilla!X176),"00")),
"")</f>
        <v/>
      </c>
      <c r="AA165">
        <f>IF($C165="OK",
   TEXT(VLOOKUP(Plantilla!Y176,'Tablas '!$Q$4:$R$9,2,FALSE),"#"),
"")</f>
        <v/>
      </c>
      <c r="AB165">
        <f>IF($C165="OK",
   CONCATENATE(YEAR(Plantilla!Z176),"-",TEXT(MONTH(Plantilla!Z176),"00"),"-",TEXT(DAY(Plantilla!Z176),"00")),
"")</f>
        <v/>
      </c>
      <c r="AC165">
        <f>IF($C165="OK",
   TEXT(VLOOKUP(Plantilla!AA176,'Tablas '!$T$4:$U$13,2,FALSE),"#"),
"")</f>
        <v/>
      </c>
      <c r="AD165">
        <f>IF($C165="OK",TEXT(Plantilla!AB176,"#"),"")</f>
        <v/>
      </c>
      <c r="AE165">
        <f>IF($C165="OK",
   IF(Plantilla!AC176&lt;&gt;"",
      TEXT(VLOOKUP(Plantilla!AC176,'Tablas '!$W$4:$X$7,2,FALSE),"#"),
   ""),
"")</f>
        <v/>
      </c>
      <c r="AF165">
        <f>IF($C165="OK",TEXT(Plantilla!AD176,"#"),"")</f>
        <v/>
      </c>
      <c r="AG165" s="6">
        <f>IF($C165="OK",_xlfn.NUMBERVALUE(Plantilla!AE176),"")</f>
        <v/>
      </c>
      <c r="AH165" s="4">
        <f>IF($C165="OK",_xlfn.NUMBERVALUE(Plantilla!AF176),"")</f>
        <v/>
      </c>
      <c r="AI165" s="6">
        <f>IF($C165="OK",_xlfn.NUMBERVALUE(Plantilla!AG176),"")</f>
        <v/>
      </c>
      <c r="AJ165" s="6">
        <f>IF($C165="OK",_xlfn.NUMBERVALUE(Plantilla!AH176),"")</f>
        <v/>
      </c>
      <c r="AK165" s="6">
        <f>IF($C165="OK",_xlfn.NUMBERVALUE(Plantilla!AI176),"")</f>
        <v/>
      </c>
      <c r="AL165" s="6">
        <f>IF($C165="OK",_xlfn.NUMBERVALUE(Plantilla!AJ176),"")</f>
        <v/>
      </c>
      <c r="AM165" s="4">
        <f>IF($C165="OK",_xlfn.NUMBERVALUE(Plantilla!AK176),"")</f>
        <v/>
      </c>
      <c r="AN165" s="6">
        <f>IF($C165="OK",_xlfn.NUMBERVALUE(Plantilla!AL176),"")</f>
        <v/>
      </c>
      <c r="AO165" s="4">
        <f>IF($C165="OK",_xlfn.NUMBERVALUE(Plantilla!AM176),"")</f>
        <v/>
      </c>
      <c r="AP165" s="6">
        <f>IF($C165="OK",_xlfn.NUMBERVALUE(Plantilla!AN176),"")</f>
        <v/>
      </c>
      <c r="AQ165" s="4">
        <f>IF($C165="OK",_xlfn.NUMBERVALUE(Plantilla!AO176),"")</f>
        <v/>
      </c>
      <c r="AR165" s="6">
        <f>IF($C165="OK",_xlfn.NUMBERVALUE(Plantilla!AP176),"")</f>
        <v/>
      </c>
      <c r="AS165" s="4">
        <f>IF($C165="OK",_xlfn.NUMBERVALUE(Plantilla!AQ176),"")</f>
        <v/>
      </c>
      <c r="AT165" s="6">
        <f>IF($C165="OK",_xlfn.NUMBERVALUE(Plantilla!AR176),"")</f>
        <v/>
      </c>
      <c r="AU165" s="4">
        <f>IF($C165="OK",_xlfn.NUMBERVALUE(Plantilla!AS176),"")</f>
        <v/>
      </c>
      <c r="AV165" s="6">
        <f>IF($C165="OK",_xlfn.NUMBERVALUE(Plantilla!AT176),"")</f>
        <v/>
      </c>
      <c r="AW165" s="4">
        <f>IF($C165="OK",_xlfn.NUMBERVALUE(Plantilla!AU176),"")</f>
        <v/>
      </c>
      <c r="AX165" s="6">
        <f>IF($C165="OK",_xlfn.NUMBERVALUE(Plantilla!AV176),"")</f>
        <v/>
      </c>
      <c r="AY165" s="4">
        <f>IF($C165="OK",_xlfn.NUMBERVALUE(Plantilla!AW176),"")</f>
        <v/>
      </c>
      <c r="AZ165" s="6">
        <f>IF($C165="OK",_xlfn.NUMBERVALUE(Plantilla!AX176),"")</f>
        <v/>
      </c>
      <c r="BA165">
        <f>IF($C165="OK",_xlfn.NUMBERVALUE(Plantilla!AY176),"")</f>
        <v/>
      </c>
      <c r="BB165">
        <f>IF($C165="OK",_xlfn.NUMBERVALUE(Plantilla!AZ176),"")</f>
        <v/>
      </c>
      <c r="BC165" s="4">
        <f>IF($C165="OK",_xlfn.NUMBERVALUE(Plantilla!BA176),"")</f>
        <v/>
      </c>
      <c r="BD165" s="6">
        <f>IF($C165="OK",_xlfn.NUMBERVALUE(Plantilla!BB176),"")</f>
        <v/>
      </c>
      <c r="BE165" s="4">
        <f>IF($C165="OK",_xlfn.NUMBERVALUE(Plantilla!BC176),"")</f>
        <v/>
      </c>
      <c r="BF165" s="6">
        <f>IF($C165="OK",_xlfn.NUMBERVALUE(Plantilla!BD176),"")</f>
        <v/>
      </c>
      <c r="BG165" s="4">
        <f>IF($C165="OK",_xlfn.NUMBERVALUE(Plantilla!BE176),"")</f>
        <v/>
      </c>
      <c r="BH165" s="6">
        <f>IF($C165="OK",_xlfn.NUMBERVALUE(Plantilla!BF176),"")</f>
        <v/>
      </c>
      <c r="BI165" s="110">
        <f>IF($C165="OK",_xlfn.NUMBERVALUE(Plantilla!BG176),"")</f>
        <v/>
      </c>
      <c r="BJ165" s="6">
        <f>IF($C165="OK",_xlfn.NUMBERVALUE(Plantilla!BH176),"")</f>
        <v/>
      </c>
      <c r="BK165" s="109">
        <f>IF($C165="OK",_xlfn.NUMBERVALUE(Plantilla!BI176),"")</f>
        <v/>
      </c>
      <c r="BL165" s="6">
        <f>IF($C165="OK",
   IF(Plantilla!BJ176&lt;&gt;"",
      TEXT(VLOOKUP(Plantilla!BJ176,'Tablas '!$Z$4:$AA$6,2,FALSE),"#"),
   ""),
"")</f>
        <v/>
      </c>
      <c r="BM165" s="4">
        <f>IF($C165="OK",_xlfn.NUMBERVALUE(Plantilla!BK176),"")</f>
        <v/>
      </c>
      <c r="BN165" s="4">
        <f>IF($C165="OK",_xlfn.NUMBERVALUE(Plantilla!BL176),"")</f>
        <v/>
      </c>
      <c r="BO165" s="6">
        <f>IF($C165="OK",_xlfn.NUMBERVALUE(Plantilla!BM176),"")</f>
        <v/>
      </c>
      <c r="BP165" s="4">
        <f>IF($C165="OK",_xlfn.NUMBERVALUE(Plantilla!BN176),"")</f>
        <v/>
      </c>
      <c r="BQ165" s="6">
        <f>IF($C165="OK",_xlfn.NUMBERVALUE(Plantilla!BO176),"")</f>
        <v/>
      </c>
      <c r="BR165" s="4">
        <f>IF($C165="OK",_xlfn.NUMBERVALUE(Plantilla!BP176),"")</f>
        <v/>
      </c>
      <c r="BS165" s="6">
        <f>IF($C165="OK",_xlfn.NUMBERVALUE(Plantilla!BQ176),"")</f>
        <v/>
      </c>
      <c r="BT165" s="4">
        <f>IF($C165="OK",_xlfn.NUMBERVALUE(Plantilla!BR176),"")</f>
        <v/>
      </c>
      <c r="BU165" s="6">
        <f>IF($C165="OK",_xlfn.NUMBERVALUE(Plantilla!BS176),"")</f>
        <v/>
      </c>
      <c r="BV165" s="6">
        <f>IF($C165="OK",_xlfn.NUMBERVALUE(Plantilla!BT176),"")</f>
        <v/>
      </c>
      <c r="BW165" s="6">
        <f>IF($C165="OK",_xlfn.NUMBERVALUE(Plantilla!BU176),"")</f>
        <v/>
      </c>
      <c r="BX165" s="6">
        <f>IF($C165="OK",_xlfn.NUMBERVALUE(Plantilla!BV176),"")</f>
        <v/>
      </c>
      <c r="BY165" s="6">
        <f>IF($C165="OK",_xlfn.NUMBERVALUE(Plantilla!BW176),"")</f>
        <v/>
      </c>
      <c r="BZ165" s="6">
        <f>IF($C165="OK",_xlfn.NUMBERVALUE(Plantilla!BX176),"")</f>
        <v/>
      </c>
      <c r="CA165" s="6">
        <f>IF($C165="OK",_xlfn.NUMBERVALUE(Plantilla!BY176),"")</f>
        <v/>
      </c>
      <c r="CB165" s="6">
        <f>IF($C165="OK",_xlfn.NUMBERVALUE(Plantilla!BZ176),"")</f>
        <v/>
      </c>
      <c r="CC165" s="6">
        <f>IF($C165="OK",_xlfn.NUMBERVALUE(Plantilla!CA176),"")</f>
        <v/>
      </c>
      <c r="CD165" s="6">
        <f>IF($C165="OK",_xlfn.NUMBERVALUE(Plantilla!CB176),"")</f>
        <v/>
      </c>
      <c r="CE165" s="6">
        <f>IF($C165="OK",_xlfn.NUMBERVALUE(Plantilla!CC176),"")</f>
        <v/>
      </c>
      <c r="CF165" s="4">
        <f>IF($C165="OK",_xlfn.NUMBERVALUE(Plantilla!CD176),"")</f>
        <v/>
      </c>
      <c r="CG165" s="6">
        <f>IF($C165="OK",_xlfn.NUMBERVALUE(Plantilla!CE176),"")</f>
        <v/>
      </c>
      <c r="CH165" s="6">
        <f>IF($C165="OK",_xlfn.NUMBERVALUE(Plantilla!CF176),"")</f>
        <v/>
      </c>
      <c r="CI165" s="6">
        <f>IF($C165="OK",_xlfn.NUMBERVALUE(Plantilla!CG176),"")</f>
        <v/>
      </c>
      <c r="CJ165" s="6">
        <f>IF($C165="OK",_xlfn.NUMBERVALUE(Plantilla!CH176),"")</f>
        <v/>
      </c>
      <c r="CK165" s="6">
        <f>IF($C165="OK",_xlfn.NUMBERVALUE(Plantilla!CI176),"")</f>
        <v/>
      </c>
      <c r="CL165" s="6">
        <f>IF($C165="OK",_xlfn.NUMBERVALUE(Plantilla!CJ176),"")</f>
        <v/>
      </c>
      <c r="CM165">
        <f>IF($C165="OK",TEXT(Plantilla!CK176,"#"),"")</f>
        <v/>
      </c>
      <c r="CN165" s="6">
        <f>IF($C165="OK",_xlfn.NUMBERVALUE(Plantilla!CL176),"")</f>
        <v/>
      </c>
      <c r="CO165" s="6">
        <f>IF($C165="OK",_xlfn.NUMBERVALUE(Plantilla!CM176),"")</f>
        <v/>
      </c>
      <c r="CP165" s="110">
        <f>IF($C165="OK",_xlfn.NUMBERVALUE(Plantilla!CN176),"")</f>
        <v/>
      </c>
      <c r="CQ165" s="6">
        <f>IF($C165="OK",_xlfn.NUMBERVALUE(Plantilla!CO176),"")</f>
        <v/>
      </c>
      <c r="CR165" s="109">
        <f>IF($C165="OK",_xlfn.NUMBERVALUE(Plantilla!CP176),"")</f>
        <v/>
      </c>
      <c r="CS165" s="110">
        <f>IF($C165="OK",_xlfn.NUMBERVALUE(Plantilla!CQ176),"")</f>
        <v/>
      </c>
      <c r="CT165" s="6">
        <f>IF($C165="OK",_xlfn.NUMBERVALUE(Plantilla!CR176),"")</f>
        <v/>
      </c>
      <c r="CU165" s="109">
        <f>IF($C165="OK",_xlfn.NUMBERVALUE(Plantilla!CS176),"")</f>
        <v/>
      </c>
      <c r="CV165" s="110">
        <f>IF($C165="OK",_xlfn.NUMBERVALUE(Plantilla!CT176),"")</f>
        <v/>
      </c>
      <c r="CW165" s="6">
        <f>IF($C165="OK",_xlfn.NUMBERVALUE(Plantilla!CU176),"")</f>
        <v/>
      </c>
      <c r="CX165" s="82">
        <f>IF($C165="OK",_xlfn.NUMBERVALUE(Plantilla!CV176),"")</f>
        <v/>
      </c>
      <c r="CY165" s="6">
        <f>IF($C165="OK",_xlfn.NUMBERVALUE(Plantilla!CW176),"")</f>
        <v/>
      </c>
      <c r="CZ165" s="82">
        <f>IF($C165="OK",_xlfn.NUMBERVALUE(Plantilla!CX176),"")</f>
        <v/>
      </c>
      <c r="DA165" s="6">
        <f>IF($C165="OK",_xlfn.NUMBERVALUE(Plantilla!CY176),"")</f>
        <v/>
      </c>
      <c r="DB165" s="109">
        <f>IF($C165="OK",_xlfn.NUMBERVALUE(Plantilla!CZ176),"")</f>
        <v/>
      </c>
      <c r="DC165" s="6">
        <f>IF($C165="OK",_xlfn.NUMBERVALUE(Plantilla!DA176),"")</f>
        <v/>
      </c>
      <c r="DD165" s="6">
        <f>IF($C165="OK",TEXT(Plantilla!DB176,"#"),"")</f>
        <v/>
      </c>
      <c r="DE165" s="6">
        <f>IF($C165="OK",_xlfn.NUMBERVALUE(Plantilla!DC176),"")</f>
        <v/>
      </c>
      <c r="DF165" s="4">
        <f>IF($C165="OK",_xlfn.NUMBERVALUE(Plantilla!DD176),"")</f>
        <v/>
      </c>
      <c r="DG165" s="6">
        <f>IF($C165="OK",_xlfn.NUMBERVALUE(Plantilla!DE176),"")</f>
        <v/>
      </c>
      <c r="DH165" s="6">
        <f>IF($C165="OK",_xlfn.NUMBERVALUE(Plantilla!DF176),"")</f>
        <v/>
      </c>
      <c r="DI165" s="6">
        <f>IF($C165="OK",_xlfn.NUMBERVALUE(Plantilla!DG176),"")</f>
        <v/>
      </c>
      <c r="DJ165" s="6">
        <f>IF($C165="OK",_xlfn.NUMBERVALUE(Plantilla!DH176),"")</f>
        <v/>
      </c>
      <c r="DK165" s="6">
        <f>IF($C165="OK",_xlfn.NUMBERVALUE(Plantilla!DI176),"")</f>
        <v/>
      </c>
      <c r="DL165" s="6">
        <f>IF($C165="OK",_xlfn.NUMBERVALUE(Plantilla!DJ176),"")</f>
        <v/>
      </c>
      <c r="DM165" s="6">
        <f>IF($C165="OK",_xlfn.NUMBERVALUE(Plantilla!DK176),"")</f>
        <v/>
      </c>
      <c r="DN165" s="6">
        <f>IF($C165="OK",_xlfn.NUMBERVALUE(Plantilla!DL176),"")</f>
        <v/>
      </c>
      <c r="DO165" s="6">
        <f>IF($C165="OK",_xlfn.NUMBERVALUE(Plantilla!DM176),"")</f>
        <v/>
      </c>
      <c r="DP165" s="6">
        <f>IF($C165="OK",_xlfn.NUMBERVALUE(Plantilla!DN176),"")</f>
        <v/>
      </c>
      <c r="DQ165" s="6">
        <f>IF($C165="OK",_xlfn.NUMBERVALUE(Plantilla!DO176),"")</f>
        <v/>
      </c>
      <c r="DR165" s="6">
        <f>IF($C165="OK",_xlfn.NUMBERVALUE(Plantilla!DP176),"")</f>
        <v/>
      </c>
      <c r="DS165">
        <f>IF($C165="OK",TEXT(Plantilla!DR176,"#"),"")</f>
        <v/>
      </c>
      <c r="DT165" s="6" t="n"/>
    </row>
    <row r="166">
      <c r="A166">
        <f>IF(Plantilla!$I$6="¡Perfecto!, Guarda el archivo y adjúntalo a tu interfaz de Nómina Electrónica","OK","Error")</f>
        <v/>
      </c>
      <c r="B166">
        <f>IF(Plantilla!$I$6="¡Perfecto!, Guarda el archivo y adjúntalo a tu interfaz de Nómina Electrónica",MID(Plantilla!$D$2,SEARCH("V",Plantilla!$D$2),10),"")</f>
        <v/>
      </c>
      <c r="C166">
        <f>Plantilla!C177</f>
        <v/>
      </c>
      <c r="D166">
        <f>IF($C166="OK",Plantilla!B177,"")</f>
        <v/>
      </c>
      <c r="E166">
        <f>IF($C166="OK",
   VLOOKUP(Plantilla!$E$4,'Tablas '!$AP$4:$AT$6,5,FALSE),
"")</f>
        <v/>
      </c>
      <c r="F166">
        <f>IF($C166="OK",TEXT(Plantilla!D177,"#"),"")</f>
        <v/>
      </c>
      <c r="G166">
        <f>IF($C166="OK",
   VLOOKUP(Plantilla!E177,'Tablas '!$B$4:$C$14,2,FALSE),
"")</f>
        <v/>
      </c>
      <c r="H166">
        <f>IF($C166="OK",TEXT(Plantilla!F177,"#"),"")</f>
        <v/>
      </c>
      <c r="I166">
        <f>IF($C166="OK",TEXT(Plantilla!G177,"#"),"")</f>
        <v/>
      </c>
      <c r="J166">
        <f>IF($C166="OK",TEXT(Plantilla!H177,"#"),"")</f>
        <v/>
      </c>
      <c r="K166">
        <f>IF($C166="OK",TEXT(Plantilla!I177,"#"),"")</f>
        <v/>
      </c>
      <c r="L166">
        <f>IF($C166="OK",TEXT(Plantilla!J177,"#"),"")</f>
        <v/>
      </c>
      <c r="M166">
        <f>IF($C166="OK",TEXT(Plantilla!K177,"#"),"")</f>
        <v/>
      </c>
      <c r="N166">
        <f>IF($C166="OK",
   CONCATENATE(YEAR(Plantilla!L177),"-",TEXT(MONTH(Plantilla!L177),"00"),"-",TEXT(DAY(Plantilla!L177),"00")),
"")</f>
        <v/>
      </c>
      <c r="O166">
        <f>IF($C166="OK",_xlfn.NUMBERVALUE(Plantilla!M177),"")</f>
        <v/>
      </c>
      <c r="P166">
        <f>IF($C166="OK",
   IF(Plantilla!N177&lt;&gt;"",
      CONCATENATE(YEAR(Plantilla!N177),"-",TEXT(MONTH(Plantilla!N177),"00"),"-",TEXT(DAY(Plantilla!N177),"00")),
   ""),
"")</f>
        <v/>
      </c>
      <c r="Q166">
        <f>IF($C166="OK",
   VLOOKUP(Plantilla!O177,'Tablas '!$E$4:$F$19,2,FALSE),
"")</f>
        <v/>
      </c>
      <c r="R166">
        <f>IF($C166="OK",
   VLOOKUP(Plantilla!P177,'Tablas '!$H$4:$I$5,2,FALSE),
"")</f>
        <v/>
      </c>
      <c r="S166">
        <f>IF($C166="OK",
   VLOOKUP(Plantilla!Q177,'Tablas '!$K$4:$L$8,2,FALSE),
"")</f>
        <v/>
      </c>
      <c r="T166">
        <f>IF($C166="OK",
   VLOOKUP(Plantilla!R177,'Tablas '!$AE$4:$AF$6,2,FALSE),
"")</f>
        <v/>
      </c>
      <c r="U166">
        <f>IF($C166="OK",
   VLOOKUP(Plantilla!S177,'Tablas '!$AE$4:$AF$6,2,FALSE),
"")</f>
        <v/>
      </c>
      <c r="V166">
        <f>IF($C166="OK",TEXT(Plantilla!T177,"#"),"")</f>
        <v/>
      </c>
      <c r="W166" s="84">
        <f>IF($C166="OK",
   VLOOKUP(Plantilla!U177,'Tablas '!$AM$4:$AN$1126,2,FALSE),
"")</f>
        <v/>
      </c>
      <c r="X166">
        <f>IF($C166="OK",TEXT(Plantilla!V177,"#"),"")</f>
        <v/>
      </c>
      <c r="Y166">
        <f>IF($C166="OK",
   CONCATENATE(YEAR(Plantilla!W177),"-",TEXT(MONTH(Plantilla!W177),"00"),"-",TEXT(DAY(Plantilla!W177),"00")),
"")</f>
        <v/>
      </c>
      <c r="Z166">
        <f>IF($C166="OK",
   CONCATENATE(YEAR(Plantilla!X177),"-",TEXT(MONTH(Plantilla!X177),"00"),"-",TEXT(DAY(Plantilla!X177),"00")),
"")</f>
        <v/>
      </c>
      <c r="AA166">
        <f>IF($C166="OK",
   TEXT(VLOOKUP(Plantilla!Y177,'Tablas '!$Q$4:$R$9,2,FALSE),"#"),
"")</f>
        <v/>
      </c>
      <c r="AB166">
        <f>IF($C166="OK",
   CONCATENATE(YEAR(Plantilla!Z177),"-",TEXT(MONTH(Plantilla!Z177),"00"),"-",TEXT(DAY(Plantilla!Z177),"00")),
"")</f>
        <v/>
      </c>
      <c r="AC166">
        <f>IF($C166="OK",
   TEXT(VLOOKUP(Plantilla!AA177,'Tablas '!$T$4:$U$13,2,FALSE),"#"),
"")</f>
        <v/>
      </c>
      <c r="AD166">
        <f>IF($C166="OK",TEXT(Plantilla!AB177,"#"),"")</f>
        <v/>
      </c>
      <c r="AE166">
        <f>IF($C166="OK",
   IF(Plantilla!AC177&lt;&gt;"",
      TEXT(VLOOKUP(Plantilla!AC177,'Tablas '!$W$4:$X$7,2,FALSE),"#"),
   ""),
"")</f>
        <v/>
      </c>
      <c r="AF166">
        <f>IF($C166="OK",TEXT(Plantilla!AD177,"#"),"")</f>
        <v/>
      </c>
      <c r="AG166" s="6">
        <f>IF($C166="OK",_xlfn.NUMBERVALUE(Plantilla!AE177),"")</f>
        <v/>
      </c>
      <c r="AH166" s="4">
        <f>IF($C166="OK",_xlfn.NUMBERVALUE(Plantilla!AF177),"")</f>
        <v/>
      </c>
      <c r="AI166" s="6">
        <f>IF($C166="OK",_xlfn.NUMBERVALUE(Plantilla!AG177),"")</f>
        <v/>
      </c>
      <c r="AJ166" s="6">
        <f>IF($C166="OK",_xlfn.NUMBERVALUE(Plantilla!AH177),"")</f>
        <v/>
      </c>
      <c r="AK166" s="6">
        <f>IF($C166="OK",_xlfn.NUMBERVALUE(Plantilla!AI177),"")</f>
        <v/>
      </c>
      <c r="AL166" s="6">
        <f>IF($C166="OK",_xlfn.NUMBERVALUE(Plantilla!AJ177),"")</f>
        <v/>
      </c>
      <c r="AM166" s="4">
        <f>IF($C166="OK",_xlfn.NUMBERVALUE(Plantilla!AK177),"")</f>
        <v/>
      </c>
      <c r="AN166" s="6">
        <f>IF($C166="OK",_xlfn.NUMBERVALUE(Plantilla!AL177),"")</f>
        <v/>
      </c>
      <c r="AO166" s="4">
        <f>IF($C166="OK",_xlfn.NUMBERVALUE(Plantilla!AM177),"")</f>
        <v/>
      </c>
      <c r="AP166" s="6">
        <f>IF($C166="OK",_xlfn.NUMBERVALUE(Plantilla!AN177),"")</f>
        <v/>
      </c>
      <c r="AQ166" s="4">
        <f>IF($C166="OK",_xlfn.NUMBERVALUE(Plantilla!AO177),"")</f>
        <v/>
      </c>
      <c r="AR166" s="6">
        <f>IF($C166="OK",_xlfn.NUMBERVALUE(Plantilla!AP177),"")</f>
        <v/>
      </c>
      <c r="AS166" s="4">
        <f>IF($C166="OK",_xlfn.NUMBERVALUE(Plantilla!AQ177),"")</f>
        <v/>
      </c>
      <c r="AT166" s="6">
        <f>IF($C166="OK",_xlfn.NUMBERVALUE(Plantilla!AR177),"")</f>
        <v/>
      </c>
      <c r="AU166" s="4">
        <f>IF($C166="OK",_xlfn.NUMBERVALUE(Plantilla!AS177),"")</f>
        <v/>
      </c>
      <c r="AV166" s="6">
        <f>IF($C166="OK",_xlfn.NUMBERVALUE(Plantilla!AT177),"")</f>
        <v/>
      </c>
      <c r="AW166" s="4">
        <f>IF($C166="OK",_xlfn.NUMBERVALUE(Plantilla!AU177),"")</f>
        <v/>
      </c>
      <c r="AX166" s="6">
        <f>IF($C166="OK",_xlfn.NUMBERVALUE(Plantilla!AV177),"")</f>
        <v/>
      </c>
      <c r="AY166" s="4">
        <f>IF($C166="OK",_xlfn.NUMBERVALUE(Plantilla!AW177),"")</f>
        <v/>
      </c>
      <c r="AZ166" s="6">
        <f>IF($C166="OK",_xlfn.NUMBERVALUE(Plantilla!AX177),"")</f>
        <v/>
      </c>
      <c r="BA166">
        <f>IF($C166="OK",_xlfn.NUMBERVALUE(Plantilla!AY177),"")</f>
        <v/>
      </c>
      <c r="BB166">
        <f>IF($C166="OK",_xlfn.NUMBERVALUE(Plantilla!AZ177),"")</f>
        <v/>
      </c>
      <c r="BC166" s="4">
        <f>IF($C166="OK",_xlfn.NUMBERVALUE(Plantilla!BA177),"")</f>
        <v/>
      </c>
      <c r="BD166" s="6">
        <f>IF($C166="OK",_xlfn.NUMBERVALUE(Plantilla!BB177),"")</f>
        <v/>
      </c>
      <c r="BE166" s="4">
        <f>IF($C166="OK",_xlfn.NUMBERVALUE(Plantilla!BC177),"")</f>
        <v/>
      </c>
      <c r="BF166" s="6">
        <f>IF($C166="OK",_xlfn.NUMBERVALUE(Plantilla!BD177),"")</f>
        <v/>
      </c>
      <c r="BG166" s="4">
        <f>IF($C166="OK",_xlfn.NUMBERVALUE(Plantilla!BE177),"")</f>
        <v/>
      </c>
      <c r="BH166" s="6">
        <f>IF($C166="OK",_xlfn.NUMBERVALUE(Plantilla!BF177),"")</f>
        <v/>
      </c>
      <c r="BI166" s="110">
        <f>IF($C166="OK",_xlfn.NUMBERVALUE(Plantilla!BG177),"")</f>
        <v/>
      </c>
      <c r="BJ166" s="6">
        <f>IF($C166="OK",_xlfn.NUMBERVALUE(Plantilla!BH177),"")</f>
        <v/>
      </c>
      <c r="BK166" s="109">
        <f>IF($C166="OK",_xlfn.NUMBERVALUE(Plantilla!BI177),"")</f>
        <v/>
      </c>
      <c r="BL166" s="6">
        <f>IF($C166="OK",
   IF(Plantilla!BJ177&lt;&gt;"",
      TEXT(VLOOKUP(Plantilla!BJ177,'Tablas '!$Z$4:$AA$6,2,FALSE),"#"),
   ""),
"")</f>
        <v/>
      </c>
      <c r="BM166" s="4">
        <f>IF($C166="OK",_xlfn.NUMBERVALUE(Plantilla!BK177),"")</f>
        <v/>
      </c>
      <c r="BN166" s="4">
        <f>IF($C166="OK",_xlfn.NUMBERVALUE(Plantilla!BL177),"")</f>
        <v/>
      </c>
      <c r="BO166" s="6">
        <f>IF($C166="OK",_xlfn.NUMBERVALUE(Plantilla!BM177),"")</f>
        <v/>
      </c>
      <c r="BP166" s="4">
        <f>IF($C166="OK",_xlfn.NUMBERVALUE(Plantilla!BN177),"")</f>
        <v/>
      </c>
      <c r="BQ166" s="6">
        <f>IF($C166="OK",_xlfn.NUMBERVALUE(Plantilla!BO177),"")</f>
        <v/>
      </c>
      <c r="BR166" s="4">
        <f>IF($C166="OK",_xlfn.NUMBERVALUE(Plantilla!BP177),"")</f>
        <v/>
      </c>
      <c r="BS166" s="6">
        <f>IF($C166="OK",_xlfn.NUMBERVALUE(Plantilla!BQ177),"")</f>
        <v/>
      </c>
      <c r="BT166" s="4">
        <f>IF($C166="OK",_xlfn.NUMBERVALUE(Plantilla!BR177),"")</f>
        <v/>
      </c>
      <c r="BU166" s="6">
        <f>IF($C166="OK",_xlfn.NUMBERVALUE(Plantilla!BS177),"")</f>
        <v/>
      </c>
      <c r="BV166" s="6">
        <f>IF($C166="OK",_xlfn.NUMBERVALUE(Plantilla!BT177),"")</f>
        <v/>
      </c>
      <c r="BW166" s="6">
        <f>IF($C166="OK",_xlfn.NUMBERVALUE(Plantilla!BU177),"")</f>
        <v/>
      </c>
      <c r="BX166" s="6">
        <f>IF($C166="OK",_xlfn.NUMBERVALUE(Plantilla!BV177),"")</f>
        <v/>
      </c>
      <c r="BY166" s="6">
        <f>IF($C166="OK",_xlfn.NUMBERVALUE(Plantilla!BW177),"")</f>
        <v/>
      </c>
      <c r="BZ166" s="6">
        <f>IF($C166="OK",_xlfn.NUMBERVALUE(Plantilla!BX177),"")</f>
        <v/>
      </c>
      <c r="CA166" s="6">
        <f>IF($C166="OK",_xlfn.NUMBERVALUE(Plantilla!BY177),"")</f>
        <v/>
      </c>
      <c r="CB166" s="6">
        <f>IF($C166="OK",_xlfn.NUMBERVALUE(Plantilla!BZ177),"")</f>
        <v/>
      </c>
      <c r="CC166" s="6">
        <f>IF($C166="OK",_xlfn.NUMBERVALUE(Plantilla!CA177),"")</f>
        <v/>
      </c>
      <c r="CD166" s="6">
        <f>IF($C166="OK",_xlfn.NUMBERVALUE(Plantilla!CB177),"")</f>
        <v/>
      </c>
      <c r="CE166" s="6">
        <f>IF($C166="OK",_xlfn.NUMBERVALUE(Plantilla!CC177),"")</f>
        <v/>
      </c>
      <c r="CF166" s="4">
        <f>IF($C166="OK",_xlfn.NUMBERVALUE(Plantilla!CD177),"")</f>
        <v/>
      </c>
      <c r="CG166" s="6">
        <f>IF($C166="OK",_xlfn.NUMBERVALUE(Plantilla!CE177),"")</f>
        <v/>
      </c>
      <c r="CH166" s="6">
        <f>IF($C166="OK",_xlfn.NUMBERVALUE(Plantilla!CF177),"")</f>
        <v/>
      </c>
      <c r="CI166" s="6">
        <f>IF($C166="OK",_xlfn.NUMBERVALUE(Plantilla!CG177),"")</f>
        <v/>
      </c>
      <c r="CJ166" s="6">
        <f>IF($C166="OK",_xlfn.NUMBERVALUE(Plantilla!CH177),"")</f>
        <v/>
      </c>
      <c r="CK166" s="6">
        <f>IF($C166="OK",_xlfn.NUMBERVALUE(Plantilla!CI177),"")</f>
        <v/>
      </c>
      <c r="CL166" s="6">
        <f>IF($C166="OK",_xlfn.NUMBERVALUE(Plantilla!CJ177),"")</f>
        <v/>
      </c>
      <c r="CM166">
        <f>IF($C166="OK",TEXT(Plantilla!CK177,"#"),"")</f>
        <v/>
      </c>
      <c r="CN166" s="6">
        <f>IF($C166="OK",_xlfn.NUMBERVALUE(Plantilla!CL177),"")</f>
        <v/>
      </c>
      <c r="CO166" s="6">
        <f>IF($C166="OK",_xlfn.NUMBERVALUE(Plantilla!CM177),"")</f>
        <v/>
      </c>
      <c r="CP166" s="110">
        <f>IF($C166="OK",_xlfn.NUMBERVALUE(Plantilla!CN177),"")</f>
        <v/>
      </c>
      <c r="CQ166" s="6">
        <f>IF($C166="OK",_xlfn.NUMBERVALUE(Plantilla!CO177),"")</f>
        <v/>
      </c>
      <c r="CR166" s="109">
        <f>IF($C166="OK",_xlfn.NUMBERVALUE(Plantilla!CP177),"")</f>
        <v/>
      </c>
      <c r="CS166" s="110">
        <f>IF($C166="OK",_xlfn.NUMBERVALUE(Plantilla!CQ177),"")</f>
        <v/>
      </c>
      <c r="CT166" s="6">
        <f>IF($C166="OK",_xlfn.NUMBERVALUE(Plantilla!CR177),"")</f>
        <v/>
      </c>
      <c r="CU166" s="109">
        <f>IF($C166="OK",_xlfn.NUMBERVALUE(Plantilla!CS177),"")</f>
        <v/>
      </c>
      <c r="CV166" s="110">
        <f>IF($C166="OK",_xlfn.NUMBERVALUE(Plantilla!CT177),"")</f>
        <v/>
      </c>
      <c r="CW166" s="6">
        <f>IF($C166="OK",_xlfn.NUMBERVALUE(Plantilla!CU177),"")</f>
        <v/>
      </c>
      <c r="CX166" s="82">
        <f>IF($C166="OK",_xlfn.NUMBERVALUE(Plantilla!CV177),"")</f>
        <v/>
      </c>
      <c r="CY166" s="6">
        <f>IF($C166="OK",_xlfn.NUMBERVALUE(Plantilla!CW177),"")</f>
        <v/>
      </c>
      <c r="CZ166" s="82">
        <f>IF($C166="OK",_xlfn.NUMBERVALUE(Plantilla!CX177),"")</f>
        <v/>
      </c>
      <c r="DA166" s="6">
        <f>IF($C166="OK",_xlfn.NUMBERVALUE(Plantilla!CY177),"")</f>
        <v/>
      </c>
      <c r="DB166" s="109">
        <f>IF($C166="OK",_xlfn.NUMBERVALUE(Plantilla!CZ177),"")</f>
        <v/>
      </c>
      <c r="DC166" s="6">
        <f>IF($C166="OK",_xlfn.NUMBERVALUE(Plantilla!DA177),"")</f>
        <v/>
      </c>
      <c r="DD166" s="6">
        <f>IF($C166="OK",TEXT(Plantilla!DB177,"#"),"")</f>
        <v/>
      </c>
      <c r="DE166" s="6">
        <f>IF($C166="OK",_xlfn.NUMBERVALUE(Plantilla!DC177),"")</f>
        <v/>
      </c>
      <c r="DF166" s="4">
        <f>IF($C166="OK",_xlfn.NUMBERVALUE(Plantilla!DD177),"")</f>
        <v/>
      </c>
      <c r="DG166" s="6">
        <f>IF($C166="OK",_xlfn.NUMBERVALUE(Plantilla!DE177),"")</f>
        <v/>
      </c>
      <c r="DH166" s="6">
        <f>IF($C166="OK",_xlfn.NUMBERVALUE(Plantilla!DF177),"")</f>
        <v/>
      </c>
      <c r="DI166" s="6">
        <f>IF($C166="OK",_xlfn.NUMBERVALUE(Plantilla!DG177),"")</f>
        <v/>
      </c>
      <c r="DJ166" s="6">
        <f>IF($C166="OK",_xlfn.NUMBERVALUE(Plantilla!DH177),"")</f>
        <v/>
      </c>
      <c r="DK166" s="6">
        <f>IF($C166="OK",_xlfn.NUMBERVALUE(Plantilla!DI177),"")</f>
        <v/>
      </c>
      <c r="DL166" s="6">
        <f>IF($C166="OK",_xlfn.NUMBERVALUE(Plantilla!DJ177),"")</f>
        <v/>
      </c>
      <c r="DM166" s="6">
        <f>IF($C166="OK",_xlfn.NUMBERVALUE(Plantilla!DK177),"")</f>
        <v/>
      </c>
      <c r="DN166" s="6">
        <f>IF($C166="OK",_xlfn.NUMBERVALUE(Plantilla!DL177),"")</f>
        <v/>
      </c>
      <c r="DO166" s="6">
        <f>IF($C166="OK",_xlfn.NUMBERVALUE(Plantilla!DM177),"")</f>
        <v/>
      </c>
      <c r="DP166" s="6">
        <f>IF($C166="OK",_xlfn.NUMBERVALUE(Plantilla!DN177),"")</f>
        <v/>
      </c>
      <c r="DQ166" s="6">
        <f>IF($C166="OK",_xlfn.NUMBERVALUE(Plantilla!DO177),"")</f>
        <v/>
      </c>
      <c r="DR166" s="6">
        <f>IF($C166="OK",_xlfn.NUMBERVALUE(Plantilla!DP177),"")</f>
        <v/>
      </c>
      <c r="DS166">
        <f>IF($C166="OK",TEXT(Plantilla!DR177,"#"),"")</f>
        <v/>
      </c>
      <c r="DT166" s="6" t="n"/>
    </row>
    <row r="167">
      <c r="A167">
        <f>IF(Plantilla!$I$6="¡Perfecto!, Guarda el archivo y adjúntalo a tu interfaz de Nómina Electrónica","OK","Error")</f>
        <v/>
      </c>
      <c r="B167">
        <f>IF(Plantilla!$I$6="¡Perfecto!, Guarda el archivo y adjúntalo a tu interfaz de Nómina Electrónica",MID(Plantilla!$D$2,SEARCH("V",Plantilla!$D$2),10),"")</f>
        <v/>
      </c>
      <c r="C167">
        <f>Plantilla!C178</f>
        <v/>
      </c>
      <c r="D167">
        <f>IF($C167="OK",Plantilla!B178,"")</f>
        <v/>
      </c>
      <c r="E167">
        <f>IF($C167="OK",
   VLOOKUP(Plantilla!$E$4,'Tablas '!$AP$4:$AT$6,5,FALSE),
"")</f>
        <v/>
      </c>
      <c r="F167">
        <f>IF($C167="OK",TEXT(Plantilla!D178,"#"),"")</f>
        <v/>
      </c>
      <c r="G167">
        <f>IF($C167="OK",
   VLOOKUP(Plantilla!E178,'Tablas '!$B$4:$C$14,2,FALSE),
"")</f>
        <v/>
      </c>
      <c r="H167">
        <f>IF($C167="OK",TEXT(Plantilla!F178,"#"),"")</f>
        <v/>
      </c>
      <c r="I167">
        <f>IF($C167="OK",TEXT(Plantilla!G178,"#"),"")</f>
        <v/>
      </c>
      <c r="J167">
        <f>IF($C167="OK",TEXT(Plantilla!H178,"#"),"")</f>
        <v/>
      </c>
      <c r="K167">
        <f>IF($C167="OK",TEXT(Plantilla!I178,"#"),"")</f>
        <v/>
      </c>
      <c r="L167">
        <f>IF($C167="OK",TEXT(Plantilla!J178,"#"),"")</f>
        <v/>
      </c>
      <c r="M167">
        <f>IF($C167="OK",TEXT(Plantilla!K178,"#"),"")</f>
        <v/>
      </c>
      <c r="N167">
        <f>IF($C167="OK",
   CONCATENATE(YEAR(Plantilla!L178),"-",TEXT(MONTH(Plantilla!L178),"00"),"-",TEXT(DAY(Plantilla!L178),"00")),
"")</f>
        <v/>
      </c>
      <c r="O167">
        <f>IF($C167="OK",_xlfn.NUMBERVALUE(Plantilla!M178),"")</f>
        <v/>
      </c>
      <c r="P167">
        <f>IF($C167="OK",
   IF(Plantilla!N178&lt;&gt;"",
      CONCATENATE(YEAR(Plantilla!N178),"-",TEXT(MONTH(Plantilla!N178),"00"),"-",TEXT(DAY(Plantilla!N178),"00")),
   ""),
"")</f>
        <v/>
      </c>
      <c r="Q167">
        <f>IF($C167="OK",
   VLOOKUP(Plantilla!O178,'Tablas '!$E$4:$F$19,2,FALSE),
"")</f>
        <v/>
      </c>
      <c r="R167">
        <f>IF($C167="OK",
   VLOOKUP(Plantilla!P178,'Tablas '!$H$4:$I$5,2,FALSE),
"")</f>
        <v/>
      </c>
      <c r="S167">
        <f>IF($C167="OK",
   VLOOKUP(Plantilla!Q178,'Tablas '!$K$4:$L$8,2,FALSE),
"")</f>
        <v/>
      </c>
      <c r="T167">
        <f>IF($C167="OK",
   VLOOKUP(Plantilla!R178,'Tablas '!$AE$4:$AF$6,2,FALSE),
"")</f>
        <v/>
      </c>
      <c r="U167">
        <f>IF($C167="OK",
   VLOOKUP(Plantilla!S178,'Tablas '!$AE$4:$AF$6,2,FALSE),
"")</f>
        <v/>
      </c>
      <c r="V167">
        <f>IF($C167="OK",TEXT(Plantilla!T178,"#"),"")</f>
        <v/>
      </c>
      <c r="W167" s="84">
        <f>IF($C167="OK",
   VLOOKUP(Plantilla!U178,'Tablas '!$AM$4:$AN$1126,2,FALSE),
"")</f>
        <v/>
      </c>
      <c r="X167">
        <f>IF($C167="OK",TEXT(Plantilla!V178,"#"),"")</f>
        <v/>
      </c>
      <c r="Y167">
        <f>IF($C167="OK",
   CONCATENATE(YEAR(Plantilla!W178),"-",TEXT(MONTH(Plantilla!W178),"00"),"-",TEXT(DAY(Plantilla!W178),"00")),
"")</f>
        <v/>
      </c>
      <c r="Z167">
        <f>IF($C167="OK",
   CONCATENATE(YEAR(Plantilla!X178),"-",TEXT(MONTH(Plantilla!X178),"00"),"-",TEXT(DAY(Plantilla!X178),"00")),
"")</f>
        <v/>
      </c>
      <c r="AA167">
        <f>IF($C167="OK",
   TEXT(VLOOKUP(Plantilla!Y178,'Tablas '!$Q$4:$R$9,2,FALSE),"#"),
"")</f>
        <v/>
      </c>
      <c r="AB167">
        <f>IF($C167="OK",
   CONCATENATE(YEAR(Plantilla!Z178),"-",TEXT(MONTH(Plantilla!Z178),"00"),"-",TEXT(DAY(Plantilla!Z178),"00")),
"")</f>
        <v/>
      </c>
      <c r="AC167">
        <f>IF($C167="OK",
   TEXT(VLOOKUP(Plantilla!AA178,'Tablas '!$T$4:$U$13,2,FALSE),"#"),
"")</f>
        <v/>
      </c>
      <c r="AD167">
        <f>IF($C167="OK",TEXT(Plantilla!AB178,"#"),"")</f>
        <v/>
      </c>
      <c r="AE167">
        <f>IF($C167="OK",
   IF(Plantilla!AC178&lt;&gt;"",
      TEXT(VLOOKUP(Plantilla!AC178,'Tablas '!$W$4:$X$7,2,FALSE),"#"),
   ""),
"")</f>
        <v/>
      </c>
      <c r="AF167">
        <f>IF($C167="OK",TEXT(Plantilla!AD178,"#"),"")</f>
        <v/>
      </c>
      <c r="AG167" s="6">
        <f>IF($C167="OK",_xlfn.NUMBERVALUE(Plantilla!AE178),"")</f>
        <v/>
      </c>
      <c r="AH167" s="4">
        <f>IF($C167="OK",_xlfn.NUMBERVALUE(Plantilla!AF178),"")</f>
        <v/>
      </c>
      <c r="AI167" s="6">
        <f>IF($C167="OK",_xlfn.NUMBERVALUE(Plantilla!AG178),"")</f>
        <v/>
      </c>
      <c r="AJ167" s="6">
        <f>IF($C167="OK",_xlfn.NUMBERVALUE(Plantilla!AH178),"")</f>
        <v/>
      </c>
      <c r="AK167" s="6">
        <f>IF($C167="OK",_xlfn.NUMBERVALUE(Plantilla!AI178),"")</f>
        <v/>
      </c>
      <c r="AL167" s="6">
        <f>IF($C167="OK",_xlfn.NUMBERVALUE(Plantilla!AJ178),"")</f>
        <v/>
      </c>
      <c r="AM167" s="4">
        <f>IF($C167="OK",_xlfn.NUMBERVALUE(Plantilla!AK178),"")</f>
        <v/>
      </c>
      <c r="AN167" s="6">
        <f>IF($C167="OK",_xlfn.NUMBERVALUE(Plantilla!AL178),"")</f>
        <v/>
      </c>
      <c r="AO167" s="4">
        <f>IF($C167="OK",_xlfn.NUMBERVALUE(Plantilla!AM178),"")</f>
        <v/>
      </c>
      <c r="AP167" s="6">
        <f>IF($C167="OK",_xlfn.NUMBERVALUE(Plantilla!AN178),"")</f>
        <v/>
      </c>
      <c r="AQ167" s="4">
        <f>IF($C167="OK",_xlfn.NUMBERVALUE(Plantilla!AO178),"")</f>
        <v/>
      </c>
      <c r="AR167" s="6">
        <f>IF($C167="OK",_xlfn.NUMBERVALUE(Plantilla!AP178),"")</f>
        <v/>
      </c>
      <c r="AS167" s="4">
        <f>IF($C167="OK",_xlfn.NUMBERVALUE(Plantilla!AQ178),"")</f>
        <v/>
      </c>
      <c r="AT167" s="6">
        <f>IF($C167="OK",_xlfn.NUMBERVALUE(Plantilla!AR178),"")</f>
        <v/>
      </c>
      <c r="AU167" s="4">
        <f>IF($C167="OK",_xlfn.NUMBERVALUE(Plantilla!AS178),"")</f>
        <v/>
      </c>
      <c r="AV167" s="6">
        <f>IF($C167="OK",_xlfn.NUMBERVALUE(Plantilla!AT178),"")</f>
        <v/>
      </c>
      <c r="AW167" s="4">
        <f>IF($C167="OK",_xlfn.NUMBERVALUE(Plantilla!AU178),"")</f>
        <v/>
      </c>
      <c r="AX167" s="6">
        <f>IF($C167="OK",_xlfn.NUMBERVALUE(Plantilla!AV178),"")</f>
        <v/>
      </c>
      <c r="AY167" s="4">
        <f>IF($C167="OK",_xlfn.NUMBERVALUE(Plantilla!AW178),"")</f>
        <v/>
      </c>
      <c r="AZ167" s="6">
        <f>IF($C167="OK",_xlfn.NUMBERVALUE(Plantilla!AX178),"")</f>
        <v/>
      </c>
      <c r="BA167">
        <f>IF($C167="OK",_xlfn.NUMBERVALUE(Plantilla!AY178),"")</f>
        <v/>
      </c>
      <c r="BB167">
        <f>IF($C167="OK",_xlfn.NUMBERVALUE(Plantilla!AZ178),"")</f>
        <v/>
      </c>
      <c r="BC167" s="4">
        <f>IF($C167="OK",_xlfn.NUMBERVALUE(Plantilla!BA178),"")</f>
        <v/>
      </c>
      <c r="BD167" s="6">
        <f>IF($C167="OK",_xlfn.NUMBERVALUE(Plantilla!BB178),"")</f>
        <v/>
      </c>
      <c r="BE167" s="4">
        <f>IF($C167="OK",_xlfn.NUMBERVALUE(Plantilla!BC178),"")</f>
        <v/>
      </c>
      <c r="BF167" s="6">
        <f>IF($C167="OK",_xlfn.NUMBERVALUE(Plantilla!BD178),"")</f>
        <v/>
      </c>
      <c r="BG167" s="4">
        <f>IF($C167="OK",_xlfn.NUMBERVALUE(Plantilla!BE178),"")</f>
        <v/>
      </c>
      <c r="BH167" s="6">
        <f>IF($C167="OK",_xlfn.NUMBERVALUE(Plantilla!BF178),"")</f>
        <v/>
      </c>
      <c r="BI167" s="110">
        <f>IF($C167="OK",_xlfn.NUMBERVALUE(Plantilla!BG178),"")</f>
        <v/>
      </c>
      <c r="BJ167" s="6">
        <f>IF($C167="OK",_xlfn.NUMBERVALUE(Plantilla!BH178),"")</f>
        <v/>
      </c>
      <c r="BK167" s="109">
        <f>IF($C167="OK",_xlfn.NUMBERVALUE(Plantilla!BI178),"")</f>
        <v/>
      </c>
      <c r="BL167" s="6">
        <f>IF($C167="OK",
   IF(Plantilla!BJ178&lt;&gt;"",
      TEXT(VLOOKUP(Plantilla!BJ178,'Tablas '!$Z$4:$AA$6,2,FALSE),"#"),
   ""),
"")</f>
        <v/>
      </c>
      <c r="BM167" s="4">
        <f>IF($C167="OK",_xlfn.NUMBERVALUE(Plantilla!BK178),"")</f>
        <v/>
      </c>
      <c r="BN167" s="4">
        <f>IF($C167="OK",_xlfn.NUMBERVALUE(Plantilla!BL178),"")</f>
        <v/>
      </c>
      <c r="BO167" s="6">
        <f>IF($C167="OK",_xlfn.NUMBERVALUE(Plantilla!BM178),"")</f>
        <v/>
      </c>
      <c r="BP167" s="4">
        <f>IF($C167="OK",_xlfn.NUMBERVALUE(Plantilla!BN178),"")</f>
        <v/>
      </c>
      <c r="BQ167" s="6">
        <f>IF($C167="OK",_xlfn.NUMBERVALUE(Plantilla!BO178),"")</f>
        <v/>
      </c>
      <c r="BR167" s="4">
        <f>IF($C167="OK",_xlfn.NUMBERVALUE(Plantilla!BP178),"")</f>
        <v/>
      </c>
      <c r="BS167" s="6">
        <f>IF($C167="OK",_xlfn.NUMBERVALUE(Plantilla!BQ178),"")</f>
        <v/>
      </c>
      <c r="BT167" s="4">
        <f>IF($C167="OK",_xlfn.NUMBERVALUE(Plantilla!BR178),"")</f>
        <v/>
      </c>
      <c r="BU167" s="6">
        <f>IF($C167="OK",_xlfn.NUMBERVALUE(Plantilla!BS178),"")</f>
        <v/>
      </c>
      <c r="BV167" s="6">
        <f>IF($C167="OK",_xlfn.NUMBERVALUE(Plantilla!BT178),"")</f>
        <v/>
      </c>
      <c r="BW167" s="6">
        <f>IF($C167="OK",_xlfn.NUMBERVALUE(Plantilla!BU178),"")</f>
        <v/>
      </c>
      <c r="BX167" s="6">
        <f>IF($C167="OK",_xlfn.NUMBERVALUE(Plantilla!BV178),"")</f>
        <v/>
      </c>
      <c r="BY167" s="6">
        <f>IF($C167="OK",_xlfn.NUMBERVALUE(Plantilla!BW178),"")</f>
        <v/>
      </c>
      <c r="BZ167" s="6">
        <f>IF($C167="OK",_xlfn.NUMBERVALUE(Plantilla!BX178),"")</f>
        <v/>
      </c>
      <c r="CA167" s="6">
        <f>IF($C167="OK",_xlfn.NUMBERVALUE(Plantilla!BY178),"")</f>
        <v/>
      </c>
      <c r="CB167" s="6">
        <f>IF($C167="OK",_xlfn.NUMBERVALUE(Plantilla!BZ178),"")</f>
        <v/>
      </c>
      <c r="CC167" s="6">
        <f>IF($C167="OK",_xlfn.NUMBERVALUE(Plantilla!CA178),"")</f>
        <v/>
      </c>
      <c r="CD167" s="6">
        <f>IF($C167="OK",_xlfn.NUMBERVALUE(Plantilla!CB178),"")</f>
        <v/>
      </c>
      <c r="CE167" s="6">
        <f>IF($C167="OK",_xlfn.NUMBERVALUE(Plantilla!CC178),"")</f>
        <v/>
      </c>
      <c r="CF167" s="4">
        <f>IF($C167="OK",_xlfn.NUMBERVALUE(Plantilla!CD178),"")</f>
        <v/>
      </c>
      <c r="CG167" s="6">
        <f>IF($C167="OK",_xlfn.NUMBERVALUE(Plantilla!CE178),"")</f>
        <v/>
      </c>
      <c r="CH167" s="6">
        <f>IF($C167="OK",_xlfn.NUMBERVALUE(Plantilla!CF178),"")</f>
        <v/>
      </c>
      <c r="CI167" s="6">
        <f>IF($C167="OK",_xlfn.NUMBERVALUE(Plantilla!CG178),"")</f>
        <v/>
      </c>
      <c r="CJ167" s="6">
        <f>IF($C167="OK",_xlfn.NUMBERVALUE(Plantilla!CH178),"")</f>
        <v/>
      </c>
      <c r="CK167" s="6">
        <f>IF($C167="OK",_xlfn.NUMBERVALUE(Plantilla!CI178),"")</f>
        <v/>
      </c>
      <c r="CL167" s="6">
        <f>IF($C167="OK",_xlfn.NUMBERVALUE(Plantilla!CJ178),"")</f>
        <v/>
      </c>
      <c r="CM167">
        <f>IF($C167="OK",TEXT(Plantilla!CK178,"#"),"")</f>
        <v/>
      </c>
      <c r="CN167" s="6">
        <f>IF($C167="OK",_xlfn.NUMBERVALUE(Plantilla!CL178),"")</f>
        <v/>
      </c>
      <c r="CO167" s="6">
        <f>IF($C167="OK",_xlfn.NUMBERVALUE(Plantilla!CM178),"")</f>
        <v/>
      </c>
      <c r="CP167" s="110">
        <f>IF($C167="OK",_xlfn.NUMBERVALUE(Plantilla!CN178),"")</f>
        <v/>
      </c>
      <c r="CQ167" s="6">
        <f>IF($C167="OK",_xlfn.NUMBERVALUE(Plantilla!CO178),"")</f>
        <v/>
      </c>
      <c r="CR167" s="109">
        <f>IF($C167="OK",_xlfn.NUMBERVALUE(Plantilla!CP178),"")</f>
        <v/>
      </c>
      <c r="CS167" s="110">
        <f>IF($C167="OK",_xlfn.NUMBERVALUE(Plantilla!CQ178),"")</f>
        <v/>
      </c>
      <c r="CT167" s="6">
        <f>IF($C167="OK",_xlfn.NUMBERVALUE(Plantilla!CR178),"")</f>
        <v/>
      </c>
      <c r="CU167" s="109">
        <f>IF($C167="OK",_xlfn.NUMBERVALUE(Plantilla!CS178),"")</f>
        <v/>
      </c>
      <c r="CV167" s="110">
        <f>IF($C167="OK",_xlfn.NUMBERVALUE(Plantilla!CT178),"")</f>
        <v/>
      </c>
      <c r="CW167" s="6">
        <f>IF($C167="OK",_xlfn.NUMBERVALUE(Plantilla!CU178),"")</f>
        <v/>
      </c>
      <c r="CX167" s="82">
        <f>IF($C167="OK",_xlfn.NUMBERVALUE(Plantilla!CV178),"")</f>
        <v/>
      </c>
      <c r="CY167" s="6">
        <f>IF($C167="OK",_xlfn.NUMBERVALUE(Plantilla!CW178),"")</f>
        <v/>
      </c>
      <c r="CZ167" s="82">
        <f>IF($C167="OK",_xlfn.NUMBERVALUE(Plantilla!CX178),"")</f>
        <v/>
      </c>
      <c r="DA167" s="6">
        <f>IF($C167="OK",_xlfn.NUMBERVALUE(Plantilla!CY178),"")</f>
        <v/>
      </c>
      <c r="DB167" s="109">
        <f>IF($C167="OK",_xlfn.NUMBERVALUE(Plantilla!CZ178),"")</f>
        <v/>
      </c>
      <c r="DC167" s="6">
        <f>IF($C167="OK",_xlfn.NUMBERVALUE(Plantilla!DA178),"")</f>
        <v/>
      </c>
      <c r="DD167" s="6">
        <f>IF($C167="OK",TEXT(Plantilla!DB178,"#"),"")</f>
        <v/>
      </c>
      <c r="DE167" s="6">
        <f>IF($C167="OK",_xlfn.NUMBERVALUE(Plantilla!DC178),"")</f>
        <v/>
      </c>
      <c r="DF167" s="4">
        <f>IF($C167="OK",_xlfn.NUMBERVALUE(Plantilla!DD178),"")</f>
        <v/>
      </c>
      <c r="DG167" s="6">
        <f>IF($C167="OK",_xlfn.NUMBERVALUE(Plantilla!DE178),"")</f>
        <v/>
      </c>
      <c r="DH167" s="6">
        <f>IF($C167="OK",_xlfn.NUMBERVALUE(Plantilla!DF178),"")</f>
        <v/>
      </c>
      <c r="DI167" s="6">
        <f>IF($C167="OK",_xlfn.NUMBERVALUE(Plantilla!DG178),"")</f>
        <v/>
      </c>
      <c r="DJ167" s="6">
        <f>IF($C167="OK",_xlfn.NUMBERVALUE(Plantilla!DH178),"")</f>
        <v/>
      </c>
      <c r="DK167" s="6">
        <f>IF($C167="OK",_xlfn.NUMBERVALUE(Plantilla!DI178),"")</f>
        <v/>
      </c>
      <c r="DL167" s="6">
        <f>IF($C167="OK",_xlfn.NUMBERVALUE(Plantilla!DJ178),"")</f>
        <v/>
      </c>
      <c r="DM167" s="6">
        <f>IF($C167="OK",_xlfn.NUMBERVALUE(Plantilla!DK178),"")</f>
        <v/>
      </c>
      <c r="DN167" s="6">
        <f>IF($C167="OK",_xlfn.NUMBERVALUE(Plantilla!DL178),"")</f>
        <v/>
      </c>
      <c r="DO167" s="6">
        <f>IF($C167="OK",_xlfn.NUMBERVALUE(Plantilla!DM178),"")</f>
        <v/>
      </c>
      <c r="DP167" s="6">
        <f>IF($C167="OK",_xlfn.NUMBERVALUE(Plantilla!DN178),"")</f>
        <v/>
      </c>
      <c r="DQ167" s="6">
        <f>IF($C167="OK",_xlfn.NUMBERVALUE(Plantilla!DO178),"")</f>
        <v/>
      </c>
      <c r="DR167" s="6">
        <f>IF($C167="OK",_xlfn.NUMBERVALUE(Plantilla!DP178),"")</f>
        <v/>
      </c>
      <c r="DS167">
        <f>IF($C167="OK",TEXT(Plantilla!DR178,"#"),"")</f>
        <v/>
      </c>
      <c r="DT167" s="6" t="n"/>
    </row>
    <row r="168">
      <c r="A168">
        <f>IF(Plantilla!$I$6="¡Perfecto!, Guarda el archivo y adjúntalo a tu interfaz de Nómina Electrónica","OK","Error")</f>
        <v/>
      </c>
      <c r="B168">
        <f>IF(Plantilla!$I$6="¡Perfecto!, Guarda el archivo y adjúntalo a tu interfaz de Nómina Electrónica",MID(Plantilla!$D$2,SEARCH("V",Plantilla!$D$2),10),"")</f>
        <v/>
      </c>
      <c r="C168">
        <f>Plantilla!C179</f>
        <v/>
      </c>
      <c r="D168">
        <f>IF($C168="OK",Plantilla!B179,"")</f>
        <v/>
      </c>
      <c r="E168">
        <f>IF($C168="OK",
   VLOOKUP(Plantilla!$E$4,'Tablas '!$AP$4:$AT$6,5,FALSE),
"")</f>
        <v/>
      </c>
      <c r="F168">
        <f>IF($C168="OK",TEXT(Plantilla!D179,"#"),"")</f>
        <v/>
      </c>
      <c r="G168">
        <f>IF($C168="OK",
   VLOOKUP(Plantilla!E179,'Tablas '!$B$4:$C$14,2,FALSE),
"")</f>
        <v/>
      </c>
      <c r="H168">
        <f>IF($C168="OK",TEXT(Plantilla!F179,"#"),"")</f>
        <v/>
      </c>
      <c r="I168">
        <f>IF($C168="OK",TEXT(Plantilla!G179,"#"),"")</f>
        <v/>
      </c>
      <c r="J168">
        <f>IF($C168="OK",TEXT(Plantilla!H179,"#"),"")</f>
        <v/>
      </c>
      <c r="K168">
        <f>IF($C168="OK",TEXT(Plantilla!I179,"#"),"")</f>
        <v/>
      </c>
      <c r="L168">
        <f>IF($C168="OK",TEXT(Plantilla!J179,"#"),"")</f>
        <v/>
      </c>
      <c r="M168">
        <f>IF($C168="OK",TEXT(Plantilla!K179,"#"),"")</f>
        <v/>
      </c>
      <c r="N168">
        <f>IF($C168="OK",
   CONCATENATE(YEAR(Plantilla!L179),"-",TEXT(MONTH(Plantilla!L179),"00"),"-",TEXT(DAY(Plantilla!L179),"00")),
"")</f>
        <v/>
      </c>
      <c r="O168">
        <f>IF($C168="OK",_xlfn.NUMBERVALUE(Plantilla!M179),"")</f>
        <v/>
      </c>
      <c r="P168">
        <f>IF($C168="OK",
   IF(Plantilla!N179&lt;&gt;"",
      CONCATENATE(YEAR(Plantilla!N179),"-",TEXT(MONTH(Plantilla!N179),"00"),"-",TEXT(DAY(Plantilla!N179),"00")),
   ""),
"")</f>
        <v/>
      </c>
      <c r="Q168">
        <f>IF($C168="OK",
   VLOOKUP(Plantilla!O179,'Tablas '!$E$4:$F$19,2,FALSE),
"")</f>
        <v/>
      </c>
      <c r="R168">
        <f>IF($C168="OK",
   VLOOKUP(Plantilla!P179,'Tablas '!$H$4:$I$5,2,FALSE),
"")</f>
        <v/>
      </c>
      <c r="S168">
        <f>IF($C168="OK",
   VLOOKUP(Plantilla!Q179,'Tablas '!$K$4:$L$8,2,FALSE),
"")</f>
        <v/>
      </c>
      <c r="T168">
        <f>IF($C168="OK",
   VLOOKUP(Plantilla!R179,'Tablas '!$AE$4:$AF$6,2,FALSE),
"")</f>
        <v/>
      </c>
      <c r="U168">
        <f>IF($C168="OK",
   VLOOKUP(Plantilla!S179,'Tablas '!$AE$4:$AF$6,2,FALSE),
"")</f>
        <v/>
      </c>
      <c r="V168">
        <f>IF($C168="OK",TEXT(Plantilla!T179,"#"),"")</f>
        <v/>
      </c>
      <c r="W168" s="84">
        <f>IF($C168="OK",
   VLOOKUP(Plantilla!U179,'Tablas '!$AM$4:$AN$1126,2,FALSE),
"")</f>
        <v/>
      </c>
      <c r="X168">
        <f>IF($C168="OK",TEXT(Plantilla!V179,"#"),"")</f>
        <v/>
      </c>
      <c r="Y168">
        <f>IF($C168="OK",
   CONCATENATE(YEAR(Plantilla!W179),"-",TEXT(MONTH(Plantilla!W179),"00"),"-",TEXT(DAY(Plantilla!W179),"00")),
"")</f>
        <v/>
      </c>
      <c r="Z168">
        <f>IF($C168="OK",
   CONCATENATE(YEAR(Plantilla!X179),"-",TEXT(MONTH(Plantilla!X179),"00"),"-",TEXT(DAY(Plantilla!X179),"00")),
"")</f>
        <v/>
      </c>
      <c r="AA168">
        <f>IF($C168="OK",
   TEXT(VLOOKUP(Plantilla!Y179,'Tablas '!$Q$4:$R$9,2,FALSE),"#"),
"")</f>
        <v/>
      </c>
      <c r="AB168">
        <f>IF($C168="OK",
   CONCATENATE(YEAR(Plantilla!Z179),"-",TEXT(MONTH(Plantilla!Z179),"00"),"-",TEXT(DAY(Plantilla!Z179),"00")),
"")</f>
        <v/>
      </c>
      <c r="AC168">
        <f>IF($C168="OK",
   TEXT(VLOOKUP(Plantilla!AA179,'Tablas '!$T$4:$U$13,2,FALSE),"#"),
"")</f>
        <v/>
      </c>
      <c r="AD168">
        <f>IF($C168="OK",TEXT(Plantilla!AB179,"#"),"")</f>
        <v/>
      </c>
      <c r="AE168">
        <f>IF($C168="OK",
   IF(Plantilla!AC179&lt;&gt;"",
      TEXT(VLOOKUP(Plantilla!AC179,'Tablas '!$W$4:$X$7,2,FALSE),"#"),
   ""),
"")</f>
        <v/>
      </c>
      <c r="AF168">
        <f>IF($C168="OK",TEXT(Plantilla!AD179,"#"),"")</f>
        <v/>
      </c>
      <c r="AG168" s="6">
        <f>IF($C168="OK",_xlfn.NUMBERVALUE(Plantilla!AE179),"")</f>
        <v/>
      </c>
      <c r="AH168" s="4">
        <f>IF($C168="OK",_xlfn.NUMBERVALUE(Plantilla!AF179),"")</f>
        <v/>
      </c>
      <c r="AI168" s="6">
        <f>IF($C168="OK",_xlfn.NUMBERVALUE(Plantilla!AG179),"")</f>
        <v/>
      </c>
      <c r="AJ168" s="6">
        <f>IF($C168="OK",_xlfn.NUMBERVALUE(Plantilla!AH179),"")</f>
        <v/>
      </c>
      <c r="AK168" s="6">
        <f>IF($C168="OK",_xlfn.NUMBERVALUE(Plantilla!AI179),"")</f>
        <v/>
      </c>
      <c r="AL168" s="6">
        <f>IF($C168="OK",_xlfn.NUMBERVALUE(Plantilla!AJ179),"")</f>
        <v/>
      </c>
      <c r="AM168" s="4">
        <f>IF($C168="OK",_xlfn.NUMBERVALUE(Plantilla!AK179),"")</f>
        <v/>
      </c>
      <c r="AN168" s="6">
        <f>IF($C168="OK",_xlfn.NUMBERVALUE(Plantilla!AL179),"")</f>
        <v/>
      </c>
      <c r="AO168" s="4">
        <f>IF($C168="OK",_xlfn.NUMBERVALUE(Plantilla!AM179),"")</f>
        <v/>
      </c>
      <c r="AP168" s="6">
        <f>IF($C168="OK",_xlfn.NUMBERVALUE(Plantilla!AN179),"")</f>
        <v/>
      </c>
      <c r="AQ168" s="4">
        <f>IF($C168="OK",_xlfn.NUMBERVALUE(Plantilla!AO179),"")</f>
        <v/>
      </c>
      <c r="AR168" s="6">
        <f>IF($C168="OK",_xlfn.NUMBERVALUE(Plantilla!AP179),"")</f>
        <v/>
      </c>
      <c r="AS168" s="4">
        <f>IF($C168="OK",_xlfn.NUMBERVALUE(Plantilla!AQ179),"")</f>
        <v/>
      </c>
      <c r="AT168" s="6">
        <f>IF($C168="OK",_xlfn.NUMBERVALUE(Plantilla!AR179),"")</f>
        <v/>
      </c>
      <c r="AU168" s="4">
        <f>IF($C168="OK",_xlfn.NUMBERVALUE(Plantilla!AS179),"")</f>
        <v/>
      </c>
      <c r="AV168" s="6">
        <f>IF($C168="OK",_xlfn.NUMBERVALUE(Plantilla!AT179),"")</f>
        <v/>
      </c>
      <c r="AW168" s="4">
        <f>IF($C168="OK",_xlfn.NUMBERVALUE(Plantilla!AU179),"")</f>
        <v/>
      </c>
      <c r="AX168" s="6">
        <f>IF($C168="OK",_xlfn.NUMBERVALUE(Plantilla!AV179),"")</f>
        <v/>
      </c>
      <c r="AY168" s="4">
        <f>IF($C168="OK",_xlfn.NUMBERVALUE(Plantilla!AW179),"")</f>
        <v/>
      </c>
      <c r="AZ168" s="6">
        <f>IF($C168="OK",_xlfn.NUMBERVALUE(Plantilla!AX179),"")</f>
        <v/>
      </c>
      <c r="BA168">
        <f>IF($C168="OK",_xlfn.NUMBERVALUE(Plantilla!AY179),"")</f>
        <v/>
      </c>
      <c r="BB168">
        <f>IF($C168="OK",_xlfn.NUMBERVALUE(Plantilla!AZ179),"")</f>
        <v/>
      </c>
      <c r="BC168" s="4">
        <f>IF($C168="OK",_xlfn.NUMBERVALUE(Plantilla!BA179),"")</f>
        <v/>
      </c>
      <c r="BD168" s="6">
        <f>IF($C168="OK",_xlfn.NUMBERVALUE(Plantilla!BB179),"")</f>
        <v/>
      </c>
      <c r="BE168" s="4">
        <f>IF($C168="OK",_xlfn.NUMBERVALUE(Plantilla!BC179),"")</f>
        <v/>
      </c>
      <c r="BF168" s="6">
        <f>IF($C168="OK",_xlfn.NUMBERVALUE(Plantilla!BD179),"")</f>
        <v/>
      </c>
      <c r="BG168" s="4">
        <f>IF($C168="OK",_xlfn.NUMBERVALUE(Plantilla!BE179),"")</f>
        <v/>
      </c>
      <c r="BH168" s="6">
        <f>IF($C168="OK",_xlfn.NUMBERVALUE(Plantilla!BF179),"")</f>
        <v/>
      </c>
      <c r="BI168" s="110">
        <f>IF($C168="OK",_xlfn.NUMBERVALUE(Plantilla!BG179),"")</f>
        <v/>
      </c>
      <c r="BJ168" s="6">
        <f>IF($C168="OK",_xlfn.NUMBERVALUE(Plantilla!BH179),"")</f>
        <v/>
      </c>
      <c r="BK168" s="109">
        <f>IF($C168="OK",_xlfn.NUMBERVALUE(Plantilla!BI179),"")</f>
        <v/>
      </c>
      <c r="BL168" s="6">
        <f>IF($C168="OK",
   IF(Plantilla!BJ179&lt;&gt;"",
      TEXT(VLOOKUP(Plantilla!BJ179,'Tablas '!$Z$4:$AA$6,2,FALSE),"#"),
   ""),
"")</f>
        <v/>
      </c>
      <c r="BM168" s="4">
        <f>IF($C168="OK",_xlfn.NUMBERVALUE(Plantilla!BK179),"")</f>
        <v/>
      </c>
      <c r="BN168" s="4">
        <f>IF($C168="OK",_xlfn.NUMBERVALUE(Plantilla!BL179),"")</f>
        <v/>
      </c>
      <c r="BO168" s="6">
        <f>IF($C168="OK",_xlfn.NUMBERVALUE(Plantilla!BM179),"")</f>
        <v/>
      </c>
      <c r="BP168" s="4">
        <f>IF($C168="OK",_xlfn.NUMBERVALUE(Plantilla!BN179),"")</f>
        <v/>
      </c>
      <c r="BQ168" s="6">
        <f>IF($C168="OK",_xlfn.NUMBERVALUE(Plantilla!BO179),"")</f>
        <v/>
      </c>
      <c r="BR168" s="4">
        <f>IF($C168="OK",_xlfn.NUMBERVALUE(Plantilla!BP179),"")</f>
        <v/>
      </c>
      <c r="BS168" s="6">
        <f>IF($C168="OK",_xlfn.NUMBERVALUE(Plantilla!BQ179),"")</f>
        <v/>
      </c>
      <c r="BT168" s="4">
        <f>IF($C168="OK",_xlfn.NUMBERVALUE(Plantilla!BR179),"")</f>
        <v/>
      </c>
      <c r="BU168" s="6">
        <f>IF($C168="OK",_xlfn.NUMBERVALUE(Plantilla!BS179),"")</f>
        <v/>
      </c>
      <c r="BV168" s="6">
        <f>IF($C168="OK",_xlfn.NUMBERVALUE(Plantilla!BT179),"")</f>
        <v/>
      </c>
      <c r="BW168" s="6">
        <f>IF($C168="OK",_xlfn.NUMBERVALUE(Plantilla!BU179),"")</f>
        <v/>
      </c>
      <c r="BX168" s="6">
        <f>IF($C168="OK",_xlfn.NUMBERVALUE(Plantilla!BV179),"")</f>
        <v/>
      </c>
      <c r="BY168" s="6">
        <f>IF($C168="OK",_xlfn.NUMBERVALUE(Plantilla!BW179),"")</f>
        <v/>
      </c>
      <c r="BZ168" s="6">
        <f>IF($C168="OK",_xlfn.NUMBERVALUE(Plantilla!BX179),"")</f>
        <v/>
      </c>
      <c r="CA168" s="6">
        <f>IF($C168="OK",_xlfn.NUMBERVALUE(Plantilla!BY179),"")</f>
        <v/>
      </c>
      <c r="CB168" s="6">
        <f>IF($C168="OK",_xlfn.NUMBERVALUE(Plantilla!BZ179),"")</f>
        <v/>
      </c>
      <c r="CC168" s="6">
        <f>IF($C168="OK",_xlfn.NUMBERVALUE(Plantilla!CA179),"")</f>
        <v/>
      </c>
      <c r="CD168" s="6">
        <f>IF($C168="OK",_xlfn.NUMBERVALUE(Plantilla!CB179),"")</f>
        <v/>
      </c>
      <c r="CE168" s="6">
        <f>IF($C168="OK",_xlfn.NUMBERVALUE(Plantilla!CC179),"")</f>
        <v/>
      </c>
      <c r="CF168" s="4">
        <f>IF($C168="OK",_xlfn.NUMBERVALUE(Plantilla!CD179),"")</f>
        <v/>
      </c>
      <c r="CG168" s="6">
        <f>IF($C168="OK",_xlfn.NUMBERVALUE(Plantilla!CE179),"")</f>
        <v/>
      </c>
      <c r="CH168" s="6">
        <f>IF($C168="OK",_xlfn.NUMBERVALUE(Plantilla!CF179),"")</f>
        <v/>
      </c>
      <c r="CI168" s="6">
        <f>IF($C168="OK",_xlfn.NUMBERVALUE(Plantilla!CG179),"")</f>
        <v/>
      </c>
      <c r="CJ168" s="6">
        <f>IF($C168="OK",_xlfn.NUMBERVALUE(Plantilla!CH179),"")</f>
        <v/>
      </c>
      <c r="CK168" s="6">
        <f>IF($C168="OK",_xlfn.NUMBERVALUE(Plantilla!CI179),"")</f>
        <v/>
      </c>
      <c r="CL168" s="6">
        <f>IF($C168="OK",_xlfn.NUMBERVALUE(Plantilla!CJ179),"")</f>
        <v/>
      </c>
      <c r="CM168">
        <f>IF($C168="OK",TEXT(Plantilla!CK179,"#"),"")</f>
        <v/>
      </c>
      <c r="CN168" s="6">
        <f>IF($C168="OK",_xlfn.NUMBERVALUE(Plantilla!CL179),"")</f>
        <v/>
      </c>
      <c r="CO168" s="6">
        <f>IF($C168="OK",_xlfn.NUMBERVALUE(Plantilla!CM179),"")</f>
        <v/>
      </c>
      <c r="CP168" s="110">
        <f>IF($C168="OK",_xlfn.NUMBERVALUE(Plantilla!CN179),"")</f>
        <v/>
      </c>
      <c r="CQ168" s="6">
        <f>IF($C168="OK",_xlfn.NUMBERVALUE(Plantilla!CO179),"")</f>
        <v/>
      </c>
      <c r="CR168" s="109">
        <f>IF($C168="OK",_xlfn.NUMBERVALUE(Plantilla!CP179),"")</f>
        <v/>
      </c>
      <c r="CS168" s="110">
        <f>IF($C168="OK",_xlfn.NUMBERVALUE(Plantilla!CQ179),"")</f>
        <v/>
      </c>
      <c r="CT168" s="6">
        <f>IF($C168="OK",_xlfn.NUMBERVALUE(Plantilla!CR179),"")</f>
        <v/>
      </c>
      <c r="CU168" s="109">
        <f>IF($C168="OK",_xlfn.NUMBERVALUE(Plantilla!CS179),"")</f>
        <v/>
      </c>
      <c r="CV168" s="110">
        <f>IF($C168="OK",_xlfn.NUMBERVALUE(Plantilla!CT179),"")</f>
        <v/>
      </c>
      <c r="CW168" s="6">
        <f>IF($C168="OK",_xlfn.NUMBERVALUE(Plantilla!CU179),"")</f>
        <v/>
      </c>
      <c r="CX168" s="82">
        <f>IF($C168="OK",_xlfn.NUMBERVALUE(Plantilla!CV179),"")</f>
        <v/>
      </c>
      <c r="CY168" s="6">
        <f>IF($C168="OK",_xlfn.NUMBERVALUE(Plantilla!CW179),"")</f>
        <v/>
      </c>
      <c r="CZ168" s="82">
        <f>IF($C168="OK",_xlfn.NUMBERVALUE(Plantilla!CX179),"")</f>
        <v/>
      </c>
      <c r="DA168" s="6">
        <f>IF($C168="OK",_xlfn.NUMBERVALUE(Plantilla!CY179),"")</f>
        <v/>
      </c>
      <c r="DB168" s="109">
        <f>IF($C168="OK",_xlfn.NUMBERVALUE(Plantilla!CZ179),"")</f>
        <v/>
      </c>
      <c r="DC168" s="6">
        <f>IF($C168="OK",_xlfn.NUMBERVALUE(Plantilla!DA179),"")</f>
        <v/>
      </c>
      <c r="DD168" s="6">
        <f>IF($C168="OK",TEXT(Plantilla!DB179,"#"),"")</f>
        <v/>
      </c>
      <c r="DE168" s="6">
        <f>IF($C168="OK",_xlfn.NUMBERVALUE(Plantilla!DC179),"")</f>
        <v/>
      </c>
      <c r="DF168" s="4">
        <f>IF($C168="OK",_xlfn.NUMBERVALUE(Plantilla!DD179),"")</f>
        <v/>
      </c>
      <c r="DG168" s="6">
        <f>IF($C168="OK",_xlfn.NUMBERVALUE(Plantilla!DE179),"")</f>
        <v/>
      </c>
      <c r="DH168" s="6">
        <f>IF($C168="OK",_xlfn.NUMBERVALUE(Plantilla!DF179),"")</f>
        <v/>
      </c>
      <c r="DI168" s="6">
        <f>IF($C168="OK",_xlfn.NUMBERVALUE(Plantilla!DG179),"")</f>
        <v/>
      </c>
      <c r="DJ168" s="6">
        <f>IF($C168="OK",_xlfn.NUMBERVALUE(Plantilla!DH179),"")</f>
        <v/>
      </c>
      <c r="DK168" s="6">
        <f>IF($C168="OK",_xlfn.NUMBERVALUE(Plantilla!DI179),"")</f>
        <v/>
      </c>
      <c r="DL168" s="6">
        <f>IF($C168="OK",_xlfn.NUMBERVALUE(Plantilla!DJ179),"")</f>
        <v/>
      </c>
      <c r="DM168" s="6">
        <f>IF($C168="OK",_xlfn.NUMBERVALUE(Plantilla!DK179),"")</f>
        <v/>
      </c>
      <c r="DN168" s="6">
        <f>IF($C168="OK",_xlfn.NUMBERVALUE(Plantilla!DL179),"")</f>
        <v/>
      </c>
      <c r="DO168" s="6">
        <f>IF($C168="OK",_xlfn.NUMBERVALUE(Plantilla!DM179),"")</f>
        <v/>
      </c>
      <c r="DP168" s="6">
        <f>IF($C168="OK",_xlfn.NUMBERVALUE(Plantilla!DN179),"")</f>
        <v/>
      </c>
      <c r="DQ168" s="6">
        <f>IF($C168="OK",_xlfn.NUMBERVALUE(Plantilla!DO179),"")</f>
        <v/>
      </c>
      <c r="DR168" s="6">
        <f>IF($C168="OK",_xlfn.NUMBERVALUE(Plantilla!DP179),"")</f>
        <v/>
      </c>
      <c r="DS168">
        <f>IF($C168="OK",TEXT(Plantilla!DR179,"#"),"")</f>
        <v/>
      </c>
      <c r="DT168" s="6" t="n"/>
    </row>
    <row r="169">
      <c r="A169">
        <f>IF(Plantilla!$I$6="¡Perfecto!, Guarda el archivo y adjúntalo a tu interfaz de Nómina Electrónica","OK","Error")</f>
        <v/>
      </c>
      <c r="B169">
        <f>IF(Plantilla!$I$6="¡Perfecto!, Guarda el archivo y adjúntalo a tu interfaz de Nómina Electrónica",MID(Plantilla!$D$2,SEARCH("V",Plantilla!$D$2),10),"")</f>
        <v/>
      </c>
      <c r="C169">
        <f>Plantilla!C180</f>
        <v/>
      </c>
      <c r="D169">
        <f>IF($C169="OK",Plantilla!B180,"")</f>
        <v/>
      </c>
      <c r="E169">
        <f>IF($C169="OK",
   VLOOKUP(Plantilla!$E$4,'Tablas '!$AP$4:$AT$6,5,FALSE),
"")</f>
        <v/>
      </c>
      <c r="F169">
        <f>IF($C169="OK",TEXT(Plantilla!D180,"#"),"")</f>
        <v/>
      </c>
      <c r="G169">
        <f>IF($C169="OK",
   VLOOKUP(Plantilla!E180,'Tablas '!$B$4:$C$14,2,FALSE),
"")</f>
        <v/>
      </c>
      <c r="H169">
        <f>IF($C169="OK",TEXT(Plantilla!F180,"#"),"")</f>
        <v/>
      </c>
      <c r="I169">
        <f>IF($C169="OK",TEXT(Plantilla!G180,"#"),"")</f>
        <v/>
      </c>
      <c r="J169">
        <f>IF($C169="OK",TEXT(Plantilla!H180,"#"),"")</f>
        <v/>
      </c>
      <c r="K169">
        <f>IF($C169="OK",TEXT(Plantilla!I180,"#"),"")</f>
        <v/>
      </c>
      <c r="L169">
        <f>IF($C169="OK",TEXT(Plantilla!J180,"#"),"")</f>
        <v/>
      </c>
      <c r="M169">
        <f>IF($C169="OK",TEXT(Plantilla!K180,"#"),"")</f>
        <v/>
      </c>
      <c r="N169">
        <f>IF($C169="OK",
   CONCATENATE(YEAR(Plantilla!L180),"-",TEXT(MONTH(Plantilla!L180),"00"),"-",TEXT(DAY(Plantilla!L180),"00")),
"")</f>
        <v/>
      </c>
      <c r="O169">
        <f>IF($C169="OK",_xlfn.NUMBERVALUE(Plantilla!M180),"")</f>
        <v/>
      </c>
      <c r="P169">
        <f>IF($C169="OK",
   IF(Plantilla!N180&lt;&gt;"",
      CONCATENATE(YEAR(Plantilla!N180),"-",TEXT(MONTH(Plantilla!N180),"00"),"-",TEXT(DAY(Plantilla!N180),"00")),
   ""),
"")</f>
        <v/>
      </c>
      <c r="Q169">
        <f>IF($C169="OK",
   VLOOKUP(Plantilla!O180,'Tablas '!$E$4:$F$19,2,FALSE),
"")</f>
        <v/>
      </c>
      <c r="R169">
        <f>IF($C169="OK",
   VLOOKUP(Plantilla!P180,'Tablas '!$H$4:$I$5,2,FALSE),
"")</f>
        <v/>
      </c>
      <c r="S169">
        <f>IF($C169="OK",
   VLOOKUP(Plantilla!Q180,'Tablas '!$K$4:$L$8,2,FALSE),
"")</f>
        <v/>
      </c>
      <c r="T169">
        <f>IF($C169="OK",
   VLOOKUP(Plantilla!R180,'Tablas '!$AE$4:$AF$6,2,FALSE),
"")</f>
        <v/>
      </c>
      <c r="U169">
        <f>IF($C169="OK",
   VLOOKUP(Plantilla!S180,'Tablas '!$AE$4:$AF$6,2,FALSE),
"")</f>
        <v/>
      </c>
      <c r="V169">
        <f>IF($C169="OK",TEXT(Plantilla!T180,"#"),"")</f>
        <v/>
      </c>
      <c r="W169" s="84">
        <f>IF($C169="OK",
   VLOOKUP(Plantilla!U180,'Tablas '!$AM$4:$AN$1126,2,FALSE),
"")</f>
        <v/>
      </c>
      <c r="X169">
        <f>IF($C169="OK",TEXT(Plantilla!V180,"#"),"")</f>
        <v/>
      </c>
      <c r="Y169">
        <f>IF($C169="OK",
   CONCATENATE(YEAR(Plantilla!W180),"-",TEXT(MONTH(Plantilla!W180),"00"),"-",TEXT(DAY(Plantilla!W180),"00")),
"")</f>
        <v/>
      </c>
      <c r="Z169">
        <f>IF($C169="OK",
   CONCATENATE(YEAR(Plantilla!X180),"-",TEXT(MONTH(Plantilla!X180),"00"),"-",TEXT(DAY(Plantilla!X180),"00")),
"")</f>
        <v/>
      </c>
      <c r="AA169">
        <f>IF($C169="OK",
   TEXT(VLOOKUP(Plantilla!Y180,'Tablas '!$Q$4:$R$9,2,FALSE),"#"),
"")</f>
        <v/>
      </c>
      <c r="AB169">
        <f>IF($C169="OK",
   CONCATENATE(YEAR(Plantilla!Z180),"-",TEXT(MONTH(Plantilla!Z180),"00"),"-",TEXT(DAY(Plantilla!Z180),"00")),
"")</f>
        <v/>
      </c>
      <c r="AC169">
        <f>IF($C169="OK",
   TEXT(VLOOKUP(Plantilla!AA180,'Tablas '!$T$4:$U$13,2,FALSE),"#"),
"")</f>
        <v/>
      </c>
      <c r="AD169">
        <f>IF($C169="OK",TEXT(Plantilla!AB180,"#"),"")</f>
        <v/>
      </c>
      <c r="AE169">
        <f>IF($C169="OK",
   IF(Plantilla!AC180&lt;&gt;"",
      TEXT(VLOOKUP(Plantilla!AC180,'Tablas '!$W$4:$X$7,2,FALSE),"#"),
   ""),
"")</f>
        <v/>
      </c>
      <c r="AF169">
        <f>IF($C169="OK",TEXT(Plantilla!AD180,"#"),"")</f>
        <v/>
      </c>
      <c r="AG169" s="6">
        <f>IF($C169="OK",_xlfn.NUMBERVALUE(Plantilla!AE180),"")</f>
        <v/>
      </c>
      <c r="AH169" s="4">
        <f>IF($C169="OK",_xlfn.NUMBERVALUE(Plantilla!AF180),"")</f>
        <v/>
      </c>
      <c r="AI169" s="6">
        <f>IF($C169="OK",_xlfn.NUMBERVALUE(Plantilla!AG180),"")</f>
        <v/>
      </c>
      <c r="AJ169" s="6">
        <f>IF($C169="OK",_xlfn.NUMBERVALUE(Plantilla!AH180),"")</f>
        <v/>
      </c>
      <c r="AK169" s="6">
        <f>IF($C169="OK",_xlfn.NUMBERVALUE(Plantilla!AI180),"")</f>
        <v/>
      </c>
      <c r="AL169" s="6">
        <f>IF($C169="OK",_xlfn.NUMBERVALUE(Plantilla!AJ180),"")</f>
        <v/>
      </c>
      <c r="AM169" s="4">
        <f>IF($C169="OK",_xlfn.NUMBERVALUE(Plantilla!AK180),"")</f>
        <v/>
      </c>
      <c r="AN169" s="6">
        <f>IF($C169="OK",_xlfn.NUMBERVALUE(Plantilla!AL180),"")</f>
        <v/>
      </c>
      <c r="AO169" s="4">
        <f>IF($C169="OK",_xlfn.NUMBERVALUE(Plantilla!AM180),"")</f>
        <v/>
      </c>
      <c r="AP169" s="6">
        <f>IF($C169="OK",_xlfn.NUMBERVALUE(Plantilla!AN180),"")</f>
        <v/>
      </c>
      <c r="AQ169" s="4">
        <f>IF($C169="OK",_xlfn.NUMBERVALUE(Plantilla!AO180),"")</f>
        <v/>
      </c>
      <c r="AR169" s="6">
        <f>IF($C169="OK",_xlfn.NUMBERVALUE(Plantilla!AP180),"")</f>
        <v/>
      </c>
      <c r="AS169" s="4">
        <f>IF($C169="OK",_xlfn.NUMBERVALUE(Plantilla!AQ180),"")</f>
        <v/>
      </c>
      <c r="AT169" s="6">
        <f>IF($C169="OK",_xlfn.NUMBERVALUE(Plantilla!AR180),"")</f>
        <v/>
      </c>
      <c r="AU169" s="4">
        <f>IF($C169="OK",_xlfn.NUMBERVALUE(Plantilla!AS180),"")</f>
        <v/>
      </c>
      <c r="AV169" s="6">
        <f>IF($C169="OK",_xlfn.NUMBERVALUE(Plantilla!AT180),"")</f>
        <v/>
      </c>
      <c r="AW169" s="4">
        <f>IF($C169="OK",_xlfn.NUMBERVALUE(Plantilla!AU180),"")</f>
        <v/>
      </c>
      <c r="AX169" s="6">
        <f>IF($C169="OK",_xlfn.NUMBERVALUE(Plantilla!AV180),"")</f>
        <v/>
      </c>
      <c r="AY169" s="4">
        <f>IF($C169="OK",_xlfn.NUMBERVALUE(Plantilla!AW180),"")</f>
        <v/>
      </c>
      <c r="AZ169" s="6">
        <f>IF($C169="OK",_xlfn.NUMBERVALUE(Plantilla!AX180),"")</f>
        <v/>
      </c>
      <c r="BA169">
        <f>IF($C169="OK",_xlfn.NUMBERVALUE(Plantilla!AY180),"")</f>
        <v/>
      </c>
      <c r="BB169">
        <f>IF($C169="OK",_xlfn.NUMBERVALUE(Plantilla!AZ180),"")</f>
        <v/>
      </c>
      <c r="BC169" s="4">
        <f>IF($C169="OK",_xlfn.NUMBERVALUE(Plantilla!BA180),"")</f>
        <v/>
      </c>
      <c r="BD169" s="6">
        <f>IF($C169="OK",_xlfn.NUMBERVALUE(Plantilla!BB180),"")</f>
        <v/>
      </c>
      <c r="BE169" s="4">
        <f>IF($C169="OK",_xlfn.NUMBERVALUE(Plantilla!BC180),"")</f>
        <v/>
      </c>
      <c r="BF169" s="6">
        <f>IF($C169="OK",_xlfn.NUMBERVALUE(Plantilla!BD180),"")</f>
        <v/>
      </c>
      <c r="BG169" s="4">
        <f>IF($C169="OK",_xlfn.NUMBERVALUE(Plantilla!BE180),"")</f>
        <v/>
      </c>
      <c r="BH169" s="6">
        <f>IF($C169="OK",_xlfn.NUMBERVALUE(Plantilla!BF180),"")</f>
        <v/>
      </c>
      <c r="BI169" s="110">
        <f>IF($C169="OK",_xlfn.NUMBERVALUE(Plantilla!BG180),"")</f>
        <v/>
      </c>
      <c r="BJ169" s="6">
        <f>IF($C169="OK",_xlfn.NUMBERVALUE(Plantilla!BH180),"")</f>
        <v/>
      </c>
      <c r="BK169" s="109">
        <f>IF($C169="OK",_xlfn.NUMBERVALUE(Plantilla!BI180),"")</f>
        <v/>
      </c>
      <c r="BL169" s="6">
        <f>IF($C169="OK",
   IF(Plantilla!BJ180&lt;&gt;"",
      TEXT(VLOOKUP(Plantilla!BJ180,'Tablas '!$Z$4:$AA$6,2,FALSE),"#"),
   ""),
"")</f>
        <v/>
      </c>
      <c r="BM169" s="4">
        <f>IF($C169="OK",_xlfn.NUMBERVALUE(Plantilla!BK180),"")</f>
        <v/>
      </c>
      <c r="BN169" s="4">
        <f>IF($C169="OK",_xlfn.NUMBERVALUE(Plantilla!BL180),"")</f>
        <v/>
      </c>
      <c r="BO169" s="6">
        <f>IF($C169="OK",_xlfn.NUMBERVALUE(Plantilla!BM180),"")</f>
        <v/>
      </c>
      <c r="BP169" s="4">
        <f>IF($C169="OK",_xlfn.NUMBERVALUE(Plantilla!BN180),"")</f>
        <v/>
      </c>
      <c r="BQ169" s="6">
        <f>IF($C169="OK",_xlfn.NUMBERVALUE(Plantilla!BO180),"")</f>
        <v/>
      </c>
      <c r="BR169" s="4">
        <f>IF($C169="OK",_xlfn.NUMBERVALUE(Plantilla!BP180),"")</f>
        <v/>
      </c>
      <c r="BS169" s="6">
        <f>IF($C169="OK",_xlfn.NUMBERVALUE(Plantilla!BQ180),"")</f>
        <v/>
      </c>
      <c r="BT169" s="4">
        <f>IF($C169="OK",_xlfn.NUMBERVALUE(Plantilla!BR180),"")</f>
        <v/>
      </c>
      <c r="BU169" s="6">
        <f>IF($C169="OK",_xlfn.NUMBERVALUE(Plantilla!BS180),"")</f>
        <v/>
      </c>
      <c r="BV169" s="6">
        <f>IF($C169="OK",_xlfn.NUMBERVALUE(Plantilla!BT180),"")</f>
        <v/>
      </c>
      <c r="BW169" s="6">
        <f>IF($C169="OK",_xlfn.NUMBERVALUE(Plantilla!BU180),"")</f>
        <v/>
      </c>
      <c r="BX169" s="6">
        <f>IF($C169="OK",_xlfn.NUMBERVALUE(Plantilla!BV180),"")</f>
        <v/>
      </c>
      <c r="BY169" s="6">
        <f>IF($C169="OK",_xlfn.NUMBERVALUE(Plantilla!BW180),"")</f>
        <v/>
      </c>
      <c r="BZ169" s="6">
        <f>IF($C169="OK",_xlfn.NUMBERVALUE(Plantilla!BX180),"")</f>
        <v/>
      </c>
      <c r="CA169" s="6">
        <f>IF($C169="OK",_xlfn.NUMBERVALUE(Plantilla!BY180),"")</f>
        <v/>
      </c>
      <c r="CB169" s="6">
        <f>IF($C169="OK",_xlfn.NUMBERVALUE(Plantilla!BZ180),"")</f>
        <v/>
      </c>
      <c r="CC169" s="6">
        <f>IF($C169="OK",_xlfn.NUMBERVALUE(Plantilla!CA180),"")</f>
        <v/>
      </c>
      <c r="CD169" s="6">
        <f>IF($C169="OK",_xlfn.NUMBERVALUE(Plantilla!CB180),"")</f>
        <v/>
      </c>
      <c r="CE169" s="6">
        <f>IF($C169="OK",_xlfn.NUMBERVALUE(Plantilla!CC180),"")</f>
        <v/>
      </c>
      <c r="CF169" s="4">
        <f>IF($C169="OK",_xlfn.NUMBERVALUE(Plantilla!CD180),"")</f>
        <v/>
      </c>
      <c r="CG169" s="6">
        <f>IF($C169="OK",_xlfn.NUMBERVALUE(Plantilla!CE180),"")</f>
        <v/>
      </c>
      <c r="CH169" s="6">
        <f>IF($C169="OK",_xlfn.NUMBERVALUE(Plantilla!CF180),"")</f>
        <v/>
      </c>
      <c r="CI169" s="6">
        <f>IF($C169="OK",_xlfn.NUMBERVALUE(Plantilla!CG180),"")</f>
        <v/>
      </c>
      <c r="CJ169" s="6">
        <f>IF($C169="OK",_xlfn.NUMBERVALUE(Plantilla!CH180),"")</f>
        <v/>
      </c>
      <c r="CK169" s="6">
        <f>IF($C169="OK",_xlfn.NUMBERVALUE(Plantilla!CI180),"")</f>
        <v/>
      </c>
      <c r="CL169" s="6">
        <f>IF($C169="OK",_xlfn.NUMBERVALUE(Plantilla!CJ180),"")</f>
        <v/>
      </c>
      <c r="CM169">
        <f>IF($C169="OK",TEXT(Plantilla!CK180,"#"),"")</f>
        <v/>
      </c>
      <c r="CN169" s="6">
        <f>IF($C169="OK",_xlfn.NUMBERVALUE(Plantilla!CL180),"")</f>
        <v/>
      </c>
      <c r="CO169" s="6">
        <f>IF($C169="OK",_xlfn.NUMBERVALUE(Plantilla!CM180),"")</f>
        <v/>
      </c>
      <c r="CP169" s="110">
        <f>IF($C169="OK",_xlfn.NUMBERVALUE(Plantilla!CN180),"")</f>
        <v/>
      </c>
      <c r="CQ169" s="6">
        <f>IF($C169="OK",_xlfn.NUMBERVALUE(Plantilla!CO180),"")</f>
        <v/>
      </c>
      <c r="CR169" s="109">
        <f>IF($C169="OK",_xlfn.NUMBERVALUE(Plantilla!CP180),"")</f>
        <v/>
      </c>
      <c r="CS169" s="110">
        <f>IF($C169="OK",_xlfn.NUMBERVALUE(Plantilla!CQ180),"")</f>
        <v/>
      </c>
      <c r="CT169" s="6">
        <f>IF($C169="OK",_xlfn.NUMBERVALUE(Plantilla!CR180),"")</f>
        <v/>
      </c>
      <c r="CU169" s="109">
        <f>IF($C169="OK",_xlfn.NUMBERVALUE(Plantilla!CS180),"")</f>
        <v/>
      </c>
      <c r="CV169" s="110">
        <f>IF($C169="OK",_xlfn.NUMBERVALUE(Plantilla!CT180),"")</f>
        <v/>
      </c>
      <c r="CW169" s="6">
        <f>IF($C169="OK",_xlfn.NUMBERVALUE(Plantilla!CU180),"")</f>
        <v/>
      </c>
      <c r="CX169" s="82">
        <f>IF($C169="OK",_xlfn.NUMBERVALUE(Plantilla!CV180),"")</f>
        <v/>
      </c>
      <c r="CY169" s="6">
        <f>IF($C169="OK",_xlfn.NUMBERVALUE(Plantilla!CW180),"")</f>
        <v/>
      </c>
      <c r="CZ169" s="82">
        <f>IF($C169="OK",_xlfn.NUMBERVALUE(Plantilla!CX180),"")</f>
        <v/>
      </c>
      <c r="DA169" s="6">
        <f>IF($C169="OK",_xlfn.NUMBERVALUE(Plantilla!CY180),"")</f>
        <v/>
      </c>
      <c r="DB169" s="109">
        <f>IF($C169="OK",_xlfn.NUMBERVALUE(Plantilla!CZ180),"")</f>
        <v/>
      </c>
      <c r="DC169" s="6">
        <f>IF($C169="OK",_xlfn.NUMBERVALUE(Plantilla!DA180),"")</f>
        <v/>
      </c>
      <c r="DD169" s="6">
        <f>IF($C169="OK",TEXT(Plantilla!DB180,"#"),"")</f>
        <v/>
      </c>
      <c r="DE169" s="6">
        <f>IF($C169="OK",_xlfn.NUMBERVALUE(Plantilla!DC180),"")</f>
        <v/>
      </c>
      <c r="DF169" s="4">
        <f>IF($C169="OK",_xlfn.NUMBERVALUE(Plantilla!DD180),"")</f>
        <v/>
      </c>
      <c r="DG169" s="6">
        <f>IF($C169="OK",_xlfn.NUMBERVALUE(Plantilla!DE180),"")</f>
        <v/>
      </c>
      <c r="DH169" s="6">
        <f>IF($C169="OK",_xlfn.NUMBERVALUE(Plantilla!DF180),"")</f>
        <v/>
      </c>
      <c r="DI169" s="6">
        <f>IF($C169="OK",_xlfn.NUMBERVALUE(Plantilla!DG180),"")</f>
        <v/>
      </c>
      <c r="DJ169" s="6">
        <f>IF($C169="OK",_xlfn.NUMBERVALUE(Plantilla!DH180),"")</f>
        <v/>
      </c>
      <c r="DK169" s="6">
        <f>IF($C169="OK",_xlfn.NUMBERVALUE(Plantilla!DI180),"")</f>
        <v/>
      </c>
      <c r="DL169" s="6">
        <f>IF($C169="OK",_xlfn.NUMBERVALUE(Plantilla!DJ180),"")</f>
        <v/>
      </c>
      <c r="DM169" s="6">
        <f>IF($C169="OK",_xlfn.NUMBERVALUE(Plantilla!DK180),"")</f>
        <v/>
      </c>
      <c r="DN169" s="6">
        <f>IF($C169="OK",_xlfn.NUMBERVALUE(Plantilla!DL180),"")</f>
        <v/>
      </c>
      <c r="DO169" s="6">
        <f>IF($C169="OK",_xlfn.NUMBERVALUE(Plantilla!DM180),"")</f>
        <v/>
      </c>
      <c r="DP169" s="6">
        <f>IF($C169="OK",_xlfn.NUMBERVALUE(Plantilla!DN180),"")</f>
        <v/>
      </c>
      <c r="DQ169" s="6">
        <f>IF($C169="OK",_xlfn.NUMBERVALUE(Plantilla!DO180),"")</f>
        <v/>
      </c>
      <c r="DR169" s="6">
        <f>IF($C169="OK",_xlfn.NUMBERVALUE(Plantilla!DP180),"")</f>
        <v/>
      </c>
      <c r="DS169">
        <f>IF($C169="OK",TEXT(Plantilla!DR180,"#"),"")</f>
        <v/>
      </c>
      <c r="DT169" s="6" t="n"/>
    </row>
    <row r="170">
      <c r="A170">
        <f>IF(Plantilla!$I$6="¡Perfecto!, Guarda el archivo y adjúntalo a tu interfaz de Nómina Electrónica","OK","Error")</f>
        <v/>
      </c>
      <c r="B170">
        <f>IF(Plantilla!$I$6="¡Perfecto!, Guarda el archivo y adjúntalo a tu interfaz de Nómina Electrónica",MID(Plantilla!$D$2,SEARCH("V",Plantilla!$D$2),10),"")</f>
        <v/>
      </c>
      <c r="C170">
        <f>Plantilla!C181</f>
        <v/>
      </c>
      <c r="D170">
        <f>IF($C170="OK",Plantilla!B181,"")</f>
        <v/>
      </c>
      <c r="E170">
        <f>IF($C170="OK",
   VLOOKUP(Plantilla!$E$4,'Tablas '!$AP$4:$AT$6,5,FALSE),
"")</f>
        <v/>
      </c>
      <c r="F170">
        <f>IF($C170="OK",TEXT(Plantilla!D181,"#"),"")</f>
        <v/>
      </c>
      <c r="G170">
        <f>IF($C170="OK",
   VLOOKUP(Plantilla!E181,'Tablas '!$B$4:$C$14,2,FALSE),
"")</f>
        <v/>
      </c>
      <c r="H170">
        <f>IF($C170="OK",TEXT(Plantilla!F181,"#"),"")</f>
        <v/>
      </c>
      <c r="I170">
        <f>IF($C170="OK",TEXT(Plantilla!G181,"#"),"")</f>
        <v/>
      </c>
      <c r="J170">
        <f>IF($C170="OK",TEXT(Plantilla!H181,"#"),"")</f>
        <v/>
      </c>
      <c r="K170">
        <f>IF($C170="OK",TEXT(Plantilla!I181,"#"),"")</f>
        <v/>
      </c>
      <c r="L170">
        <f>IF($C170="OK",TEXT(Plantilla!J181,"#"),"")</f>
        <v/>
      </c>
      <c r="M170">
        <f>IF($C170="OK",TEXT(Plantilla!K181,"#"),"")</f>
        <v/>
      </c>
      <c r="N170">
        <f>IF($C170="OK",
   CONCATENATE(YEAR(Plantilla!L181),"-",TEXT(MONTH(Plantilla!L181),"00"),"-",TEXT(DAY(Plantilla!L181),"00")),
"")</f>
        <v/>
      </c>
      <c r="O170">
        <f>IF($C170="OK",_xlfn.NUMBERVALUE(Plantilla!M181),"")</f>
        <v/>
      </c>
      <c r="P170">
        <f>IF($C170="OK",
   IF(Plantilla!N181&lt;&gt;"",
      CONCATENATE(YEAR(Plantilla!N181),"-",TEXT(MONTH(Plantilla!N181),"00"),"-",TEXT(DAY(Plantilla!N181),"00")),
   ""),
"")</f>
        <v/>
      </c>
      <c r="Q170">
        <f>IF($C170="OK",
   VLOOKUP(Plantilla!O181,'Tablas '!$E$4:$F$19,2,FALSE),
"")</f>
        <v/>
      </c>
      <c r="R170">
        <f>IF($C170="OK",
   VLOOKUP(Plantilla!P181,'Tablas '!$H$4:$I$5,2,FALSE),
"")</f>
        <v/>
      </c>
      <c r="S170">
        <f>IF($C170="OK",
   VLOOKUP(Plantilla!Q181,'Tablas '!$K$4:$L$8,2,FALSE),
"")</f>
        <v/>
      </c>
      <c r="T170">
        <f>IF($C170="OK",
   VLOOKUP(Plantilla!R181,'Tablas '!$AE$4:$AF$6,2,FALSE),
"")</f>
        <v/>
      </c>
      <c r="U170">
        <f>IF($C170="OK",
   VLOOKUP(Plantilla!S181,'Tablas '!$AE$4:$AF$6,2,FALSE),
"")</f>
        <v/>
      </c>
      <c r="V170">
        <f>IF($C170="OK",TEXT(Plantilla!T181,"#"),"")</f>
        <v/>
      </c>
      <c r="W170" s="84">
        <f>IF($C170="OK",
   VLOOKUP(Plantilla!U181,'Tablas '!$AM$4:$AN$1126,2,FALSE),
"")</f>
        <v/>
      </c>
      <c r="X170">
        <f>IF($C170="OK",TEXT(Plantilla!V181,"#"),"")</f>
        <v/>
      </c>
      <c r="Y170">
        <f>IF($C170="OK",
   CONCATENATE(YEAR(Plantilla!W181),"-",TEXT(MONTH(Plantilla!W181),"00"),"-",TEXT(DAY(Plantilla!W181),"00")),
"")</f>
        <v/>
      </c>
      <c r="Z170">
        <f>IF($C170="OK",
   CONCATENATE(YEAR(Plantilla!X181),"-",TEXT(MONTH(Plantilla!X181),"00"),"-",TEXT(DAY(Plantilla!X181),"00")),
"")</f>
        <v/>
      </c>
      <c r="AA170">
        <f>IF($C170="OK",
   TEXT(VLOOKUP(Plantilla!Y181,'Tablas '!$Q$4:$R$9,2,FALSE),"#"),
"")</f>
        <v/>
      </c>
      <c r="AB170">
        <f>IF($C170="OK",
   CONCATENATE(YEAR(Plantilla!Z181),"-",TEXT(MONTH(Plantilla!Z181),"00"),"-",TEXT(DAY(Plantilla!Z181),"00")),
"")</f>
        <v/>
      </c>
      <c r="AC170">
        <f>IF($C170="OK",
   TEXT(VLOOKUP(Plantilla!AA181,'Tablas '!$T$4:$U$13,2,FALSE),"#"),
"")</f>
        <v/>
      </c>
      <c r="AD170">
        <f>IF($C170="OK",TEXT(Plantilla!AB181,"#"),"")</f>
        <v/>
      </c>
      <c r="AE170">
        <f>IF($C170="OK",
   IF(Plantilla!AC181&lt;&gt;"",
      TEXT(VLOOKUP(Plantilla!AC181,'Tablas '!$W$4:$X$7,2,FALSE),"#"),
   ""),
"")</f>
        <v/>
      </c>
      <c r="AF170">
        <f>IF($C170="OK",TEXT(Plantilla!AD181,"#"),"")</f>
        <v/>
      </c>
      <c r="AG170" s="6">
        <f>IF($C170="OK",_xlfn.NUMBERVALUE(Plantilla!AE181),"")</f>
        <v/>
      </c>
      <c r="AH170" s="4">
        <f>IF($C170="OK",_xlfn.NUMBERVALUE(Plantilla!AF181),"")</f>
        <v/>
      </c>
      <c r="AI170" s="6">
        <f>IF($C170="OK",_xlfn.NUMBERVALUE(Plantilla!AG181),"")</f>
        <v/>
      </c>
      <c r="AJ170" s="6">
        <f>IF($C170="OK",_xlfn.NUMBERVALUE(Plantilla!AH181),"")</f>
        <v/>
      </c>
      <c r="AK170" s="6">
        <f>IF($C170="OK",_xlfn.NUMBERVALUE(Plantilla!AI181),"")</f>
        <v/>
      </c>
      <c r="AL170" s="6">
        <f>IF($C170="OK",_xlfn.NUMBERVALUE(Plantilla!AJ181),"")</f>
        <v/>
      </c>
      <c r="AM170" s="4">
        <f>IF($C170="OK",_xlfn.NUMBERVALUE(Plantilla!AK181),"")</f>
        <v/>
      </c>
      <c r="AN170" s="6">
        <f>IF($C170="OK",_xlfn.NUMBERVALUE(Plantilla!AL181),"")</f>
        <v/>
      </c>
      <c r="AO170" s="4">
        <f>IF($C170="OK",_xlfn.NUMBERVALUE(Plantilla!AM181),"")</f>
        <v/>
      </c>
      <c r="AP170" s="6">
        <f>IF($C170="OK",_xlfn.NUMBERVALUE(Plantilla!AN181),"")</f>
        <v/>
      </c>
      <c r="AQ170" s="4">
        <f>IF($C170="OK",_xlfn.NUMBERVALUE(Plantilla!AO181),"")</f>
        <v/>
      </c>
      <c r="AR170" s="6">
        <f>IF($C170="OK",_xlfn.NUMBERVALUE(Plantilla!AP181),"")</f>
        <v/>
      </c>
      <c r="AS170" s="4">
        <f>IF($C170="OK",_xlfn.NUMBERVALUE(Plantilla!AQ181),"")</f>
        <v/>
      </c>
      <c r="AT170" s="6">
        <f>IF($C170="OK",_xlfn.NUMBERVALUE(Plantilla!AR181),"")</f>
        <v/>
      </c>
      <c r="AU170" s="4">
        <f>IF($C170="OK",_xlfn.NUMBERVALUE(Plantilla!AS181),"")</f>
        <v/>
      </c>
      <c r="AV170" s="6">
        <f>IF($C170="OK",_xlfn.NUMBERVALUE(Plantilla!AT181),"")</f>
        <v/>
      </c>
      <c r="AW170" s="4">
        <f>IF($C170="OK",_xlfn.NUMBERVALUE(Plantilla!AU181),"")</f>
        <v/>
      </c>
      <c r="AX170" s="6">
        <f>IF($C170="OK",_xlfn.NUMBERVALUE(Plantilla!AV181),"")</f>
        <v/>
      </c>
      <c r="AY170" s="4">
        <f>IF($C170="OK",_xlfn.NUMBERVALUE(Plantilla!AW181),"")</f>
        <v/>
      </c>
      <c r="AZ170" s="6">
        <f>IF($C170="OK",_xlfn.NUMBERVALUE(Plantilla!AX181),"")</f>
        <v/>
      </c>
      <c r="BA170">
        <f>IF($C170="OK",_xlfn.NUMBERVALUE(Plantilla!AY181),"")</f>
        <v/>
      </c>
      <c r="BB170">
        <f>IF($C170="OK",_xlfn.NUMBERVALUE(Plantilla!AZ181),"")</f>
        <v/>
      </c>
      <c r="BC170" s="4">
        <f>IF($C170="OK",_xlfn.NUMBERVALUE(Plantilla!BA181),"")</f>
        <v/>
      </c>
      <c r="BD170" s="6">
        <f>IF($C170="OK",_xlfn.NUMBERVALUE(Plantilla!BB181),"")</f>
        <v/>
      </c>
      <c r="BE170" s="4">
        <f>IF($C170="OK",_xlfn.NUMBERVALUE(Plantilla!BC181),"")</f>
        <v/>
      </c>
      <c r="BF170" s="6">
        <f>IF($C170="OK",_xlfn.NUMBERVALUE(Plantilla!BD181),"")</f>
        <v/>
      </c>
      <c r="BG170" s="4">
        <f>IF($C170="OK",_xlfn.NUMBERVALUE(Plantilla!BE181),"")</f>
        <v/>
      </c>
      <c r="BH170" s="6">
        <f>IF($C170="OK",_xlfn.NUMBERVALUE(Plantilla!BF181),"")</f>
        <v/>
      </c>
      <c r="BI170" s="110">
        <f>IF($C170="OK",_xlfn.NUMBERVALUE(Plantilla!BG181),"")</f>
        <v/>
      </c>
      <c r="BJ170" s="6">
        <f>IF($C170="OK",_xlfn.NUMBERVALUE(Plantilla!BH181),"")</f>
        <v/>
      </c>
      <c r="BK170" s="109">
        <f>IF($C170="OK",_xlfn.NUMBERVALUE(Plantilla!BI181),"")</f>
        <v/>
      </c>
      <c r="BL170" s="6">
        <f>IF($C170="OK",
   IF(Plantilla!BJ181&lt;&gt;"",
      TEXT(VLOOKUP(Plantilla!BJ181,'Tablas '!$Z$4:$AA$6,2,FALSE),"#"),
   ""),
"")</f>
        <v/>
      </c>
      <c r="BM170" s="4">
        <f>IF($C170="OK",_xlfn.NUMBERVALUE(Plantilla!BK181),"")</f>
        <v/>
      </c>
      <c r="BN170" s="4">
        <f>IF($C170="OK",_xlfn.NUMBERVALUE(Plantilla!BL181),"")</f>
        <v/>
      </c>
      <c r="BO170" s="6">
        <f>IF($C170="OK",_xlfn.NUMBERVALUE(Plantilla!BM181),"")</f>
        <v/>
      </c>
      <c r="BP170" s="4">
        <f>IF($C170="OK",_xlfn.NUMBERVALUE(Plantilla!BN181),"")</f>
        <v/>
      </c>
      <c r="BQ170" s="6">
        <f>IF($C170="OK",_xlfn.NUMBERVALUE(Plantilla!BO181),"")</f>
        <v/>
      </c>
      <c r="BR170" s="4">
        <f>IF($C170="OK",_xlfn.NUMBERVALUE(Plantilla!BP181),"")</f>
        <v/>
      </c>
      <c r="BS170" s="6">
        <f>IF($C170="OK",_xlfn.NUMBERVALUE(Plantilla!BQ181),"")</f>
        <v/>
      </c>
      <c r="BT170" s="4">
        <f>IF($C170="OK",_xlfn.NUMBERVALUE(Plantilla!BR181),"")</f>
        <v/>
      </c>
      <c r="BU170" s="6">
        <f>IF($C170="OK",_xlfn.NUMBERVALUE(Plantilla!BS181),"")</f>
        <v/>
      </c>
      <c r="BV170" s="6">
        <f>IF($C170="OK",_xlfn.NUMBERVALUE(Plantilla!BT181),"")</f>
        <v/>
      </c>
      <c r="BW170" s="6">
        <f>IF($C170="OK",_xlfn.NUMBERVALUE(Plantilla!BU181),"")</f>
        <v/>
      </c>
      <c r="BX170" s="6">
        <f>IF($C170="OK",_xlfn.NUMBERVALUE(Plantilla!BV181),"")</f>
        <v/>
      </c>
      <c r="BY170" s="6">
        <f>IF($C170="OK",_xlfn.NUMBERVALUE(Plantilla!BW181),"")</f>
        <v/>
      </c>
      <c r="BZ170" s="6">
        <f>IF($C170="OK",_xlfn.NUMBERVALUE(Plantilla!BX181),"")</f>
        <v/>
      </c>
      <c r="CA170" s="6">
        <f>IF($C170="OK",_xlfn.NUMBERVALUE(Plantilla!BY181),"")</f>
        <v/>
      </c>
      <c r="CB170" s="6">
        <f>IF($C170="OK",_xlfn.NUMBERVALUE(Plantilla!BZ181),"")</f>
        <v/>
      </c>
      <c r="CC170" s="6">
        <f>IF($C170="OK",_xlfn.NUMBERVALUE(Plantilla!CA181),"")</f>
        <v/>
      </c>
      <c r="CD170" s="6">
        <f>IF($C170="OK",_xlfn.NUMBERVALUE(Plantilla!CB181),"")</f>
        <v/>
      </c>
      <c r="CE170" s="6">
        <f>IF($C170="OK",_xlfn.NUMBERVALUE(Plantilla!CC181),"")</f>
        <v/>
      </c>
      <c r="CF170" s="4">
        <f>IF($C170="OK",_xlfn.NUMBERVALUE(Plantilla!CD181),"")</f>
        <v/>
      </c>
      <c r="CG170" s="6">
        <f>IF($C170="OK",_xlfn.NUMBERVALUE(Plantilla!CE181),"")</f>
        <v/>
      </c>
      <c r="CH170" s="6">
        <f>IF($C170="OK",_xlfn.NUMBERVALUE(Plantilla!CF181),"")</f>
        <v/>
      </c>
      <c r="CI170" s="6">
        <f>IF($C170="OK",_xlfn.NUMBERVALUE(Plantilla!CG181),"")</f>
        <v/>
      </c>
      <c r="CJ170" s="6">
        <f>IF($C170="OK",_xlfn.NUMBERVALUE(Plantilla!CH181),"")</f>
        <v/>
      </c>
      <c r="CK170" s="6">
        <f>IF($C170="OK",_xlfn.NUMBERVALUE(Plantilla!CI181),"")</f>
        <v/>
      </c>
      <c r="CL170" s="6">
        <f>IF($C170="OK",_xlfn.NUMBERVALUE(Plantilla!CJ181),"")</f>
        <v/>
      </c>
      <c r="CM170">
        <f>IF($C170="OK",TEXT(Plantilla!CK181,"#"),"")</f>
        <v/>
      </c>
      <c r="CN170" s="6">
        <f>IF($C170="OK",_xlfn.NUMBERVALUE(Plantilla!CL181),"")</f>
        <v/>
      </c>
      <c r="CO170" s="6">
        <f>IF($C170="OK",_xlfn.NUMBERVALUE(Plantilla!CM181),"")</f>
        <v/>
      </c>
      <c r="CP170" s="110">
        <f>IF($C170="OK",_xlfn.NUMBERVALUE(Plantilla!CN181),"")</f>
        <v/>
      </c>
      <c r="CQ170" s="6">
        <f>IF($C170="OK",_xlfn.NUMBERVALUE(Plantilla!CO181),"")</f>
        <v/>
      </c>
      <c r="CR170" s="109">
        <f>IF($C170="OK",_xlfn.NUMBERVALUE(Plantilla!CP181),"")</f>
        <v/>
      </c>
      <c r="CS170" s="110">
        <f>IF($C170="OK",_xlfn.NUMBERVALUE(Plantilla!CQ181),"")</f>
        <v/>
      </c>
      <c r="CT170" s="6">
        <f>IF($C170="OK",_xlfn.NUMBERVALUE(Plantilla!CR181),"")</f>
        <v/>
      </c>
      <c r="CU170" s="109">
        <f>IF($C170="OK",_xlfn.NUMBERVALUE(Plantilla!CS181),"")</f>
        <v/>
      </c>
      <c r="CV170" s="110">
        <f>IF($C170="OK",_xlfn.NUMBERVALUE(Plantilla!CT181),"")</f>
        <v/>
      </c>
      <c r="CW170" s="6">
        <f>IF($C170="OK",_xlfn.NUMBERVALUE(Plantilla!CU181),"")</f>
        <v/>
      </c>
      <c r="CX170" s="82">
        <f>IF($C170="OK",_xlfn.NUMBERVALUE(Plantilla!CV181),"")</f>
        <v/>
      </c>
      <c r="CY170" s="6">
        <f>IF($C170="OK",_xlfn.NUMBERVALUE(Plantilla!CW181),"")</f>
        <v/>
      </c>
      <c r="CZ170" s="82">
        <f>IF($C170="OK",_xlfn.NUMBERVALUE(Plantilla!CX181),"")</f>
        <v/>
      </c>
      <c r="DA170" s="6">
        <f>IF($C170="OK",_xlfn.NUMBERVALUE(Plantilla!CY181),"")</f>
        <v/>
      </c>
      <c r="DB170" s="109">
        <f>IF($C170="OK",_xlfn.NUMBERVALUE(Plantilla!CZ181),"")</f>
        <v/>
      </c>
      <c r="DC170" s="6">
        <f>IF($C170="OK",_xlfn.NUMBERVALUE(Plantilla!DA181),"")</f>
        <v/>
      </c>
      <c r="DD170" s="6">
        <f>IF($C170="OK",TEXT(Plantilla!DB181,"#"),"")</f>
        <v/>
      </c>
      <c r="DE170" s="6">
        <f>IF($C170="OK",_xlfn.NUMBERVALUE(Plantilla!DC181),"")</f>
        <v/>
      </c>
      <c r="DF170" s="4">
        <f>IF($C170="OK",_xlfn.NUMBERVALUE(Plantilla!DD181),"")</f>
        <v/>
      </c>
      <c r="DG170" s="6">
        <f>IF($C170="OK",_xlfn.NUMBERVALUE(Plantilla!DE181),"")</f>
        <v/>
      </c>
      <c r="DH170" s="6">
        <f>IF($C170="OK",_xlfn.NUMBERVALUE(Plantilla!DF181),"")</f>
        <v/>
      </c>
      <c r="DI170" s="6">
        <f>IF($C170="OK",_xlfn.NUMBERVALUE(Plantilla!DG181),"")</f>
        <v/>
      </c>
      <c r="DJ170" s="6">
        <f>IF($C170="OK",_xlfn.NUMBERVALUE(Plantilla!DH181),"")</f>
        <v/>
      </c>
      <c r="DK170" s="6">
        <f>IF($C170="OK",_xlfn.NUMBERVALUE(Plantilla!DI181),"")</f>
        <v/>
      </c>
      <c r="DL170" s="6">
        <f>IF($C170="OK",_xlfn.NUMBERVALUE(Plantilla!DJ181),"")</f>
        <v/>
      </c>
      <c r="DM170" s="6">
        <f>IF($C170="OK",_xlfn.NUMBERVALUE(Plantilla!DK181),"")</f>
        <v/>
      </c>
      <c r="DN170" s="6">
        <f>IF($C170="OK",_xlfn.NUMBERVALUE(Plantilla!DL181),"")</f>
        <v/>
      </c>
      <c r="DO170" s="6">
        <f>IF($C170="OK",_xlfn.NUMBERVALUE(Plantilla!DM181),"")</f>
        <v/>
      </c>
      <c r="DP170" s="6">
        <f>IF($C170="OK",_xlfn.NUMBERVALUE(Plantilla!DN181),"")</f>
        <v/>
      </c>
      <c r="DQ170" s="6">
        <f>IF($C170="OK",_xlfn.NUMBERVALUE(Plantilla!DO181),"")</f>
        <v/>
      </c>
      <c r="DR170" s="6">
        <f>IF($C170="OK",_xlfn.NUMBERVALUE(Plantilla!DP181),"")</f>
        <v/>
      </c>
      <c r="DS170">
        <f>IF($C170="OK",TEXT(Plantilla!DR181,"#"),"")</f>
        <v/>
      </c>
      <c r="DT170" s="6" t="n"/>
    </row>
    <row r="171">
      <c r="A171">
        <f>IF(Plantilla!$I$6="¡Perfecto!, Guarda el archivo y adjúntalo a tu interfaz de Nómina Electrónica","OK","Error")</f>
        <v/>
      </c>
      <c r="B171">
        <f>IF(Plantilla!$I$6="¡Perfecto!, Guarda el archivo y adjúntalo a tu interfaz de Nómina Electrónica",MID(Plantilla!$D$2,SEARCH("V",Plantilla!$D$2),10),"")</f>
        <v/>
      </c>
      <c r="C171">
        <f>Plantilla!C182</f>
        <v/>
      </c>
      <c r="D171">
        <f>IF($C171="OK",Plantilla!B182,"")</f>
        <v/>
      </c>
      <c r="E171">
        <f>IF($C171="OK",
   VLOOKUP(Plantilla!$E$4,'Tablas '!$AP$4:$AT$6,5,FALSE),
"")</f>
        <v/>
      </c>
      <c r="F171">
        <f>IF($C171="OK",TEXT(Plantilla!D182,"#"),"")</f>
        <v/>
      </c>
      <c r="G171">
        <f>IF($C171="OK",
   VLOOKUP(Plantilla!E182,'Tablas '!$B$4:$C$14,2,FALSE),
"")</f>
        <v/>
      </c>
      <c r="H171">
        <f>IF($C171="OK",TEXT(Plantilla!F182,"#"),"")</f>
        <v/>
      </c>
      <c r="I171">
        <f>IF($C171="OK",TEXT(Plantilla!G182,"#"),"")</f>
        <v/>
      </c>
      <c r="J171">
        <f>IF($C171="OK",TEXT(Plantilla!H182,"#"),"")</f>
        <v/>
      </c>
      <c r="K171">
        <f>IF($C171="OK",TEXT(Plantilla!I182,"#"),"")</f>
        <v/>
      </c>
      <c r="L171">
        <f>IF($C171="OK",TEXT(Plantilla!J182,"#"),"")</f>
        <v/>
      </c>
      <c r="M171">
        <f>IF($C171="OK",TEXT(Plantilla!K182,"#"),"")</f>
        <v/>
      </c>
      <c r="N171">
        <f>IF($C171="OK",
   CONCATENATE(YEAR(Plantilla!L182),"-",TEXT(MONTH(Plantilla!L182),"00"),"-",TEXT(DAY(Plantilla!L182),"00")),
"")</f>
        <v/>
      </c>
      <c r="O171">
        <f>IF($C171="OK",_xlfn.NUMBERVALUE(Plantilla!M182),"")</f>
        <v/>
      </c>
      <c r="P171">
        <f>IF($C171="OK",
   IF(Plantilla!N182&lt;&gt;"",
      CONCATENATE(YEAR(Plantilla!N182),"-",TEXT(MONTH(Plantilla!N182),"00"),"-",TEXT(DAY(Plantilla!N182),"00")),
   ""),
"")</f>
        <v/>
      </c>
      <c r="Q171">
        <f>IF($C171="OK",
   VLOOKUP(Plantilla!O182,'Tablas '!$E$4:$F$19,2,FALSE),
"")</f>
        <v/>
      </c>
      <c r="R171">
        <f>IF($C171="OK",
   VLOOKUP(Plantilla!P182,'Tablas '!$H$4:$I$5,2,FALSE),
"")</f>
        <v/>
      </c>
      <c r="S171">
        <f>IF($C171="OK",
   VLOOKUP(Plantilla!Q182,'Tablas '!$K$4:$L$8,2,FALSE),
"")</f>
        <v/>
      </c>
      <c r="T171">
        <f>IF($C171="OK",
   VLOOKUP(Plantilla!R182,'Tablas '!$AE$4:$AF$6,2,FALSE),
"")</f>
        <v/>
      </c>
      <c r="U171">
        <f>IF($C171="OK",
   VLOOKUP(Plantilla!S182,'Tablas '!$AE$4:$AF$6,2,FALSE),
"")</f>
        <v/>
      </c>
      <c r="V171">
        <f>IF($C171="OK",TEXT(Plantilla!T182,"#"),"")</f>
        <v/>
      </c>
      <c r="W171" s="84">
        <f>IF($C171="OK",
   VLOOKUP(Plantilla!U182,'Tablas '!$AM$4:$AN$1126,2,FALSE),
"")</f>
        <v/>
      </c>
      <c r="X171">
        <f>IF($C171="OK",TEXT(Plantilla!V182,"#"),"")</f>
        <v/>
      </c>
      <c r="Y171">
        <f>IF($C171="OK",
   CONCATENATE(YEAR(Plantilla!W182),"-",TEXT(MONTH(Plantilla!W182),"00"),"-",TEXT(DAY(Plantilla!W182),"00")),
"")</f>
        <v/>
      </c>
      <c r="Z171">
        <f>IF($C171="OK",
   CONCATENATE(YEAR(Plantilla!X182),"-",TEXT(MONTH(Plantilla!X182),"00"),"-",TEXT(DAY(Plantilla!X182),"00")),
"")</f>
        <v/>
      </c>
      <c r="AA171">
        <f>IF($C171="OK",
   TEXT(VLOOKUP(Plantilla!Y182,'Tablas '!$Q$4:$R$9,2,FALSE),"#"),
"")</f>
        <v/>
      </c>
      <c r="AB171">
        <f>IF($C171="OK",
   CONCATENATE(YEAR(Plantilla!Z182),"-",TEXT(MONTH(Plantilla!Z182),"00"),"-",TEXT(DAY(Plantilla!Z182),"00")),
"")</f>
        <v/>
      </c>
      <c r="AC171">
        <f>IF($C171="OK",
   TEXT(VLOOKUP(Plantilla!AA182,'Tablas '!$T$4:$U$13,2,FALSE),"#"),
"")</f>
        <v/>
      </c>
      <c r="AD171">
        <f>IF($C171="OK",TEXT(Plantilla!AB182,"#"),"")</f>
        <v/>
      </c>
      <c r="AE171">
        <f>IF($C171="OK",
   IF(Plantilla!AC182&lt;&gt;"",
      TEXT(VLOOKUP(Plantilla!AC182,'Tablas '!$W$4:$X$7,2,FALSE),"#"),
   ""),
"")</f>
        <v/>
      </c>
      <c r="AF171">
        <f>IF($C171="OK",TEXT(Plantilla!AD182,"#"),"")</f>
        <v/>
      </c>
      <c r="AG171" s="6">
        <f>IF($C171="OK",_xlfn.NUMBERVALUE(Plantilla!AE182),"")</f>
        <v/>
      </c>
      <c r="AH171" s="4">
        <f>IF($C171="OK",_xlfn.NUMBERVALUE(Plantilla!AF182),"")</f>
        <v/>
      </c>
      <c r="AI171" s="6">
        <f>IF($C171="OK",_xlfn.NUMBERVALUE(Plantilla!AG182),"")</f>
        <v/>
      </c>
      <c r="AJ171" s="6">
        <f>IF($C171="OK",_xlfn.NUMBERVALUE(Plantilla!AH182),"")</f>
        <v/>
      </c>
      <c r="AK171" s="6">
        <f>IF($C171="OK",_xlfn.NUMBERVALUE(Plantilla!AI182),"")</f>
        <v/>
      </c>
      <c r="AL171" s="6">
        <f>IF($C171="OK",_xlfn.NUMBERVALUE(Plantilla!AJ182),"")</f>
        <v/>
      </c>
      <c r="AM171" s="4">
        <f>IF($C171="OK",_xlfn.NUMBERVALUE(Plantilla!AK182),"")</f>
        <v/>
      </c>
      <c r="AN171" s="6">
        <f>IF($C171="OK",_xlfn.NUMBERVALUE(Plantilla!AL182),"")</f>
        <v/>
      </c>
      <c r="AO171" s="4">
        <f>IF($C171="OK",_xlfn.NUMBERVALUE(Plantilla!AM182),"")</f>
        <v/>
      </c>
      <c r="AP171" s="6">
        <f>IF($C171="OK",_xlfn.NUMBERVALUE(Plantilla!AN182),"")</f>
        <v/>
      </c>
      <c r="AQ171" s="4">
        <f>IF($C171="OK",_xlfn.NUMBERVALUE(Plantilla!AO182),"")</f>
        <v/>
      </c>
      <c r="AR171" s="6">
        <f>IF($C171="OK",_xlfn.NUMBERVALUE(Plantilla!AP182),"")</f>
        <v/>
      </c>
      <c r="AS171" s="4">
        <f>IF($C171="OK",_xlfn.NUMBERVALUE(Plantilla!AQ182),"")</f>
        <v/>
      </c>
      <c r="AT171" s="6">
        <f>IF($C171="OK",_xlfn.NUMBERVALUE(Plantilla!AR182),"")</f>
        <v/>
      </c>
      <c r="AU171" s="4">
        <f>IF($C171="OK",_xlfn.NUMBERVALUE(Plantilla!AS182),"")</f>
        <v/>
      </c>
      <c r="AV171" s="6">
        <f>IF($C171="OK",_xlfn.NUMBERVALUE(Plantilla!AT182),"")</f>
        <v/>
      </c>
      <c r="AW171" s="4">
        <f>IF($C171="OK",_xlfn.NUMBERVALUE(Plantilla!AU182),"")</f>
        <v/>
      </c>
      <c r="AX171" s="6">
        <f>IF($C171="OK",_xlfn.NUMBERVALUE(Plantilla!AV182),"")</f>
        <v/>
      </c>
      <c r="AY171" s="4">
        <f>IF($C171="OK",_xlfn.NUMBERVALUE(Plantilla!AW182),"")</f>
        <v/>
      </c>
      <c r="AZ171" s="6">
        <f>IF($C171="OK",_xlfn.NUMBERVALUE(Plantilla!AX182),"")</f>
        <v/>
      </c>
      <c r="BA171">
        <f>IF($C171="OK",_xlfn.NUMBERVALUE(Plantilla!AY182),"")</f>
        <v/>
      </c>
      <c r="BB171">
        <f>IF($C171="OK",_xlfn.NUMBERVALUE(Plantilla!AZ182),"")</f>
        <v/>
      </c>
      <c r="BC171" s="4">
        <f>IF($C171="OK",_xlfn.NUMBERVALUE(Plantilla!BA182),"")</f>
        <v/>
      </c>
      <c r="BD171" s="6">
        <f>IF($C171="OK",_xlfn.NUMBERVALUE(Plantilla!BB182),"")</f>
        <v/>
      </c>
      <c r="BE171" s="4">
        <f>IF($C171="OK",_xlfn.NUMBERVALUE(Plantilla!BC182),"")</f>
        <v/>
      </c>
      <c r="BF171" s="6">
        <f>IF($C171="OK",_xlfn.NUMBERVALUE(Plantilla!BD182),"")</f>
        <v/>
      </c>
      <c r="BG171" s="4">
        <f>IF($C171="OK",_xlfn.NUMBERVALUE(Plantilla!BE182),"")</f>
        <v/>
      </c>
      <c r="BH171" s="6">
        <f>IF($C171="OK",_xlfn.NUMBERVALUE(Plantilla!BF182),"")</f>
        <v/>
      </c>
      <c r="BI171" s="110">
        <f>IF($C171="OK",_xlfn.NUMBERVALUE(Plantilla!BG182),"")</f>
        <v/>
      </c>
      <c r="BJ171" s="6">
        <f>IF($C171="OK",_xlfn.NUMBERVALUE(Plantilla!BH182),"")</f>
        <v/>
      </c>
      <c r="BK171" s="109">
        <f>IF($C171="OK",_xlfn.NUMBERVALUE(Plantilla!BI182),"")</f>
        <v/>
      </c>
      <c r="BL171" s="6">
        <f>IF($C171="OK",
   IF(Plantilla!BJ182&lt;&gt;"",
      TEXT(VLOOKUP(Plantilla!BJ182,'Tablas '!$Z$4:$AA$6,2,FALSE),"#"),
   ""),
"")</f>
        <v/>
      </c>
      <c r="BM171" s="4">
        <f>IF($C171="OK",_xlfn.NUMBERVALUE(Plantilla!BK182),"")</f>
        <v/>
      </c>
      <c r="BN171" s="4">
        <f>IF($C171="OK",_xlfn.NUMBERVALUE(Plantilla!BL182),"")</f>
        <v/>
      </c>
      <c r="BO171" s="6">
        <f>IF($C171="OK",_xlfn.NUMBERVALUE(Plantilla!BM182),"")</f>
        <v/>
      </c>
      <c r="BP171" s="4">
        <f>IF($C171="OK",_xlfn.NUMBERVALUE(Plantilla!BN182),"")</f>
        <v/>
      </c>
      <c r="BQ171" s="6">
        <f>IF($C171="OK",_xlfn.NUMBERVALUE(Plantilla!BO182),"")</f>
        <v/>
      </c>
      <c r="BR171" s="4">
        <f>IF($C171="OK",_xlfn.NUMBERVALUE(Plantilla!BP182),"")</f>
        <v/>
      </c>
      <c r="BS171" s="6">
        <f>IF($C171="OK",_xlfn.NUMBERVALUE(Plantilla!BQ182),"")</f>
        <v/>
      </c>
      <c r="BT171" s="4">
        <f>IF($C171="OK",_xlfn.NUMBERVALUE(Plantilla!BR182),"")</f>
        <v/>
      </c>
      <c r="BU171" s="6">
        <f>IF($C171="OK",_xlfn.NUMBERVALUE(Plantilla!BS182),"")</f>
        <v/>
      </c>
      <c r="BV171" s="6">
        <f>IF($C171="OK",_xlfn.NUMBERVALUE(Plantilla!BT182),"")</f>
        <v/>
      </c>
      <c r="BW171" s="6">
        <f>IF($C171="OK",_xlfn.NUMBERVALUE(Plantilla!BU182),"")</f>
        <v/>
      </c>
      <c r="BX171" s="6">
        <f>IF($C171="OK",_xlfn.NUMBERVALUE(Plantilla!BV182),"")</f>
        <v/>
      </c>
      <c r="BY171" s="6">
        <f>IF($C171="OK",_xlfn.NUMBERVALUE(Plantilla!BW182),"")</f>
        <v/>
      </c>
      <c r="BZ171" s="6">
        <f>IF($C171="OK",_xlfn.NUMBERVALUE(Plantilla!BX182),"")</f>
        <v/>
      </c>
      <c r="CA171" s="6">
        <f>IF($C171="OK",_xlfn.NUMBERVALUE(Plantilla!BY182),"")</f>
        <v/>
      </c>
      <c r="CB171" s="6">
        <f>IF($C171="OK",_xlfn.NUMBERVALUE(Plantilla!BZ182),"")</f>
        <v/>
      </c>
      <c r="CC171" s="6">
        <f>IF($C171="OK",_xlfn.NUMBERVALUE(Plantilla!CA182),"")</f>
        <v/>
      </c>
      <c r="CD171" s="6">
        <f>IF($C171="OK",_xlfn.NUMBERVALUE(Plantilla!CB182),"")</f>
        <v/>
      </c>
      <c r="CE171" s="6">
        <f>IF($C171="OK",_xlfn.NUMBERVALUE(Plantilla!CC182),"")</f>
        <v/>
      </c>
      <c r="CF171" s="4">
        <f>IF($C171="OK",_xlfn.NUMBERVALUE(Plantilla!CD182),"")</f>
        <v/>
      </c>
      <c r="CG171" s="6">
        <f>IF($C171="OK",_xlfn.NUMBERVALUE(Plantilla!CE182),"")</f>
        <v/>
      </c>
      <c r="CH171" s="6">
        <f>IF($C171="OK",_xlfn.NUMBERVALUE(Plantilla!CF182),"")</f>
        <v/>
      </c>
      <c r="CI171" s="6">
        <f>IF($C171="OK",_xlfn.NUMBERVALUE(Plantilla!CG182),"")</f>
        <v/>
      </c>
      <c r="CJ171" s="6">
        <f>IF($C171="OK",_xlfn.NUMBERVALUE(Plantilla!CH182),"")</f>
        <v/>
      </c>
      <c r="CK171" s="6">
        <f>IF($C171="OK",_xlfn.NUMBERVALUE(Plantilla!CI182),"")</f>
        <v/>
      </c>
      <c r="CL171" s="6">
        <f>IF($C171="OK",_xlfn.NUMBERVALUE(Plantilla!CJ182),"")</f>
        <v/>
      </c>
      <c r="CM171">
        <f>IF($C171="OK",TEXT(Plantilla!CK182,"#"),"")</f>
        <v/>
      </c>
      <c r="CN171" s="6">
        <f>IF($C171="OK",_xlfn.NUMBERVALUE(Plantilla!CL182),"")</f>
        <v/>
      </c>
      <c r="CO171" s="6">
        <f>IF($C171="OK",_xlfn.NUMBERVALUE(Plantilla!CM182),"")</f>
        <v/>
      </c>
      <c r="CP171" s="110">
        <f>IF($C171="OK",_xlfn.NUMBERVALUE(Plantilla!CN182),"")</f>
        <v/>
      </c>
      <c r="CQ171" s="6">
        <f>IF($C171="OK",_xlfn.NUMBERVALUE(Plantilla!CO182),"")</f>
        <v/>
      </c>
      <c r="CR171" s="109">
        <f>IF($C171="OK",_xlfn.NUMBERVALUE(Plantilla!CP182),"")</f>
        <v/>
      </c>
      <c r="CS171" s="110">
        <f>IF($C171="OK",_xlfn.NUMBERVALUE(Plantilla!CQ182),"")</f>
        <v/>
      </c>
      <c r="CT171" s="6">
        <f>IF($C171="OK",_xlfn.NUMBERVALUE(Plantilla!CR182),"")</f>
        <v/>
      </c>
      <c r="CU171" s="109">
        <f>IF($C171="OK",_xlfn.NUMBERVALUE(Plantilla!CS182),"")</f>
        <v/>
      </c>
      <c r="CV171" s="110">
        <f>IF($C171="OK",_xlfn.NUMBERVALUE(Plantilla!CT182),"")</f>
        <v/>
      </c>
      <c r="CW171" s="6">
        <f>IF($C171="OK",_xlfn.NUMBERVALUE(Plantilla!CU182),"")</f>
        <v/>
      </c>
      <c r="CX171" s="82">
        <f>IF($C171="OK",_xlfn.NUMBERVALUE(Plantilla!CV182),"")</f>
        <v/>
      </c>
      <c r="CY171" s="6">
        <f>IF($C171="OK",_xlfn.NUMBERVALUE(Plantilla!CW182),"")</f>
        <v/>
      </c>
      <c r="CZ171" s="82">
        <f>IF($C171="OK",_xlfn.NUMBERVALUE(Plantilla!CX182),"")</f>
        <v/>
      </c>
      <c r="DA171" s="6">
        <f>IF($C171="OK",_xlfn.NUMBERVALUE(Plantilla!CY182),"")</f>
        <v/>
      </c>
      <c r="DB171" s="109">
        <f>IF($C171="OK",_xlfn.NUMBERVALUE(Plantilla!CZ182),"")</f>
        <v/>
      </c>
      <c r="DC171" s="6">
        <f>IF($C171="OK",_xlfn.NUMBERVALUE(Plantilla!DA182),"")</f>
        <v/>
      </c>
      <c r="DD171" s="6">
        <f>IF($C171="OK",TEXT(Plantilla!DB182,"#"),"")</f>
        <v/>
      </c>
      <c r="DE171" s="6">
        <f>IF($C171="OK",_xlfn.NUMBERVALUE(Plantilla!DC182),"")</f>
        <v/>
      </c>
      <c r="DF171" s="4">
        <f>IF($C171="OK",_xlfn.NUMBERVALUE(Plantilla!DD182),"")</f>
        <v/>
      </c>
      <c r="DG171" s="6">
        <f>IF($C171="OK",_xlfn.NUMBERVALUE(Plantilla!DE182),"")</f>
        <v/>
      </c>
      <c r="DH171" s="6">
        <f>IF($C171="OK",_xlfn.NUMBERVALUE(Plantilla!DF182),"")</f>
        <v/>
      </c>
      <c r="DI171" s="6">
        <f>IF($C171="OK",_xlfn.NUMBERVALUE(Plantilla!DG182),"")</f>
        <v/>
      </c>
      <c r="DJ171" s="6">
        <f>IF($C171="OK",_xlfn.NUMBERVALUE(Plantilla!DH182),"")</f>
        <v/>
      </c>
      <c r="DK171" s="6">
        <f>IF($C171="OK",_xlfn.NUMBERVALUE(Plantilla!DI182),"")</f>
        <v/>
      </c>
      <c r="DL171" s="6">
        <f>IF($C171="OK",_xlfn.NUMBERVALUE(Plantilla!DJ182),"")</f>
        <v/>
      </c>
      <c r="DM171" s="6">
        <f>IF($C171="OK",_xlfn.NUMBERVALUE(Plantilla!DK182),"")</f>
        <v/>
      </c>
      <c r="DN171" s="6">
        <f>IF($C171="OK",_xlfn.NUMBERVALUE(Plantilla!DL182),"")</f>
        <v/>
      </c>
      <c r="DO171" s="6">
        <f>IF($C171="OK",_xlfn.NUMBERVALUE(Plantilla!DM182),"")</f>
        <v/>
      </c>
      <c r="DP171" s="6">
        <f>IF($C171="OK",_xlfn.NUMBERVALUE(Plantilla!DN182),"")</f>
        <v/>
      </c>
      <c r="DQ171" s="6">
        <f>IF($C171="OK",_xlfn.NUMBERVALUE(Plantilla!DO182),"")</f>
        <v/>
      </c>
      <c r="DR171" s="6">
        <f>IF($C171="OK",_xlfn.NUMBERVALUE(Plantilla!DP182),"")</f>
        <v/>
      </c>
      <c r="DS171">
        <f>IF($C171="OK",TEXT(Plantilla!DR182,"#"),"")</f>
        <v/>
      </c>
      <c r="DT171" s="6" t="n"/>
    </row>
    <row r="172">
      <c r="A172">
        <f>IF(Plantilla!$I$6="¡Perfecto!, Guarda el archivo y adjúntalo a tu interfaz de Nómina Electrónica","OK","Error")</f>
        <v/>
      </c>
      <c r="B172">
        <f>IF(Plantilla!$I$6="¡Perfecto!, Guarda el archivo y adjúntalo a tu interfaz de Nómina Electrónica",MID(Plantilla!$D$2,SEARCH("V",Plantilla!$D$2),10),"")</f>
        <v/>
      </c>
      <c r="C172">
        <f>Plantilla!C183</f>
        <v/>
      </c>
      <c r="D172">
        <f>IF($C172="OK",Plantilla!B183,"")</f>
        <v/>
      </c>
      <c r="E172">
        <f>IF($C172="OK",
   VLOOKUP(Plantilla!$E$4,'Tablas '!$AP$4:$AT$6,5,FALSE),
"")</f>
        <v/>
      </c>
      <c r="F172">
        <f>IF($C172="OK",TEXT(Plantilla!D183,"#"),"")</f>
        <v/>
      </c>
      <c r="G172">
        <f>IF($C172="OK",
   VLOOKUP(Plantilla!E183,'Tablas '!$B$4:$C$14,2,FALSE),
"")</f>
        <v/>
      </c>
      <c r="H172">
        <f>IF($C172="OK",TEXT(Plantilla!F183,"#"),"")</f>
        <v/>
      </c>
      <c r="I172">
        <f>IF($C172="OK",TEXT(Plantilla!G183,"#"),"")</f>
        <v/>
      </c>
      <c r="J172">
        <f>IF($C172="OK",TEXT(Plantilla!H183,"#"),"")</f>
        <v/>
      </c>
      <c r="K172">
        <f>IF($C172="OK",TEXT(Plantilla!I183,"#"),"")</f>
        <v/>
      </c>
      <c r="L172">
        <f>IF($C172="OK",TEXT(Plantilla!J183,"#"),"")</f>
        <v/>
      </c>
      <c r="M172">
        <f>IF($C172="OK",TEXT(Plantilla!K183,"#"),"")</f>
        <v/>
      </c>
      <c r="N172">
        <f>IF($C172="OK",
   CONCATENATE(YEAR(Plantilla!L183),"-",TEXT(MONTH(Plantilla!L183),"00"),"-",TEXT(DAY(Plantilla!L183),"00")),
"")</f>
        <v/>
      </c>
      <c r="O172">
        <f>IF($C172="OK",_xlfn.NUMBERVALUE(Plantilla!M183),"")</f>
        <v/>
      </c>
      <c r="P172">
        <f>IF($C172="OK",
   IF(Plantilla!N183&lt;&gt;"",
      CONCATENATE(YEAR(Plantilla!N183),"-",TEXT(MONTH(Plantilla!N183),"00"),"-",TEXT(DAY(Plantilla!N183),"00")),
   ""),
"")</f>
        <v/>
      </c>
      <c r="Q172">
        <f>IF($C172="OK",
   VLOOKUP(Plantilla!O183,'Tablas '!$E$4:$F$19,2,FALSE),
"")</f>
        <v/>
      </c>
      <c r="R172">
        <f>IF($C172="OK",
   VLOOKUP(Plantilla!P183,'Tablas '!$H$4:$I$5,2,FALSE),
"")</f>
        <v/>
      </c>
      <c r="S172">
        <f>IF($C172="OK",
   VLOOKUP(Plantilla!Q183,'Tablas '!$K$4:$L$8,2,FALSE),
"")</f>
        <v/>
      </c>
      <c r="T172">
        <f>IF($C172="OK",
   VLOOKUP(Plantilla!R183,'Tablas '!$AE$4:$AF$6,2,FALSE),
"")</f>
        <v/>
      </c>
      <c r="U172">
        <f>IF($C172="OK",
   VLOOKUP(Plantilla!S183,'Tablas '!$AE$4:$AF$6,2,FALSE),
"")</f>
        <v/>
      </c>
      <c r="V172">
        <f>IF($C172="OK",TEXT(Plantilla!T183,"#"),"")</f>
        <v/>
      </c>
      <c r="W172" s="84">
        <f>IF($C172="OK",
   VLOOKUP(Plantilla!U183,'Tablas '!$AM$4:$AN$1126,2,FALSE),
"")</f>
        <v/>
      </c>
      <c r="X172">
        <f>IF($C172="OK",TEXT(Plantilla!V183,"#"),"")</f>
        <v/>
      </c>
      <c r="Y172">
        <f>IF($C172="OK",
   CONCATENATE(YEAR(Plantilla!W183),"-",TEXT(MONTH(Plantilla!W183),"00"),"-",TEXT(DAY(Plantilla!W183),"00")),
"")</f>
        <v/>
      </c>
      <c r="Z172">
        <f>IF($C172="OK",
   CONCATENATE(YEAR(Plantilla!X183),"-",TEXT(MONTH(Plantilla!X183),"00"),"-",TEXT(DAY(Plantilla!X183),"00")),
"")</f>
        <v/>
      </c>
      <c r="AA172">
        <f>IF($C172="OK",
   TEXT(VLOOKUP(Plantilla!Y183,'Tablas '!$Q$4:$R$9,2,FALSE),"#"),
"")</f>
        <v/>
      </c>
      <c r="AB172">
        <f>IF($C172="OK",
   CONCATENATE(YEAR(Plantilla!Z183),"-",TEXT(MONTH(Plantilla!Z183),"00"),"-",TEXT(DAY(Plantilla!Z183),"00")),
"")</f>
        <v/>
      </c>
      <c r="AC172">
        <f>IF($C172="OK",
   TEXT(VLOOKUP(Plantilla!AA183,'Tablas '!$T$4:$U$13,2,FALSE),"#"),
"")</f>
        <v/>
      </c>
      <c r="AD172">
        <f>IF($C172="OK",TEXT(Plantilla!AB183,"#"),"")</f>
        <v/>
      </c>
      <c r="AE172">
        <f>IF($C172="OK",
   IF(Plantilla!AC183&lt;&gt;"",
      TEXT(VLOOKUP(Plantilla!AC183,'Tablas '!$W$4:$X$7,2,FALSE),"#"),
   ""),
"")</f>
        <v/>
      </c>
      <c r="AF172">
        <f>IF($C172="OK",TEXT(Plantilla!AD183,"#"),"")</f>
        <v/>
      </c>
      <c r="AG172" s="6">
        <f>IF($C172="OK",_xlfn.NUMBERVALUE(Plantilla!AE183),"")</f>
        <v/>
      </c>
      <c r="AH172" s="4">
        <f>IF($C172="OK",_xlfn.NUMBERVALUE(Plantilla!AF183),"")</f>
        <v/>
      </c>
      <c r="AI172" s="6">
        <f>IF($C172="OK",_xlfn.NUMBERVALUE(Plantilla!AG183),"")</f>
        <v/>
      </c>
      <c r="AJ172" s="6">
        <f>IF($C172="OK",_xlfn.NUMBERVALUE(Plantilla!AH183),"")</f>
        <v/>
      </c>
      <c r="AK172" s="6">
        <f>IF($C172="OK",_xlfn.NUMBERVALUE(Plantilla!AI183),"")</f>
        <v/>
      </c>
      <c r="AL172" s="6">
        <f>IF($C172="OK",_xlfn.NUMBERVALUE(Plantilla!AJ183),"")</f>
        <v/>
      </c>
      <c r="AM172" s="4">
        <f>IF($C172="OK",_xlfn.NUMBERVALUE(Plantilla!AK183),"")</f>
        <v/>
      </c>
      <c r="AN172" s="6">
        <f>IF($C172="OK",_xlfn.NUMBERVALUE(Plantilla!AL183),"")</f>
        <v/>
      </c>
      <c r="AO172" s="4">
        <f>IF($C172="OK",_xlfn.NUMBERVALUE(Plantilla!AM183),"")</f>
        <v/>
      </c>
      <c r="AP172" s="6">
        <f>IF($C172="OK",_xlfn.NUMBERVALUE(Plantilla!AN183),"")</f>
        <v/>
      </c>
      <c r="AQ172" s="4">
        <f>IF($C172="OK",_xlfn.NUMBERVALUE(Plantilla!AO183),"")</f>
        <v/>
      </c>
      <c r="AR172" s="6">
        <f>IF($C172="OK",_xlfn.NUMBERVALUE(Plantilla!AP183),"")</f>
        <v/>
      </c>
      <c r="AS172" s="4">
        <f>IF($C172="OK",_xlfn.NUMBERVALUE(Plantilla!AQ183),"")</f>
        <v/>
      </c>
      <c r="AT172" s="6">
        <f>IF($C172="OK",_xlfn.NUMBERVALUE(Plantilla!AR183),"")</f>
        <v/>
      </c>
      <c r="AU172" s="4">
        <f>IF($C172="OK",_xlfn.NUMBERVALUE(Plantilla!AS183),"")</f>
        <v/>
      </c>
      <c r="AV172" s="6">
        <f>IF($C172="OK",_xlfn.NUMBERVALUE(Plantilla!AT183),"")</f>
        <v/>
      </c>
      <c r="AW172" s="4">
        <f>IF($C172="OK",_xlfn.NUMBERVALUE(Plantilla!AU183),"")</f>
        <v/>
      </c>
      <c r="AX172" s="6">
        <f>IF($C172="OK",_xlfn.NUMBERVALUE(Plantilla!AV183),"")</f>
        <v/>
      </c>
      <c r="AY172" s="4">
        <f>IF($C172="OK",_xlfn.NUMBERVALUE(Plantilla!AW183),"")</f>
        <v/>
      </c>
      <c r="AZ172" s="6">
        <f>IF($C172="OK",_xlfn.NUMBERVALUE(Plantilla!AX183),"")</f>
        <v/>
      </c>
      <c r="BA172">
        <f>IF($C172="OK",_xlfn.NUMBERVALUE(Plantilla!AY183),"")</f>
        <v/>
      </c>
      <c r="BB172">
        <f>IF($C172="OK",_xlfn.NUMBERVALUE(Plantilla!AZ183),"")</f>
        <v/>
      </c>
      <c r="BC172" s="4">
        <f>IF($C172="OK",_xlfn.NUMBERVALUE(Plantilla!BA183),"")</f>
        <v/>
      </c>
      <c r="BD172" s="6">
        <f>IF($C172="OK",_xlfn.NUMBERVALUE(Plantilla!BB183),"")</f>
        <v/>
      </c>
      <c r="BE172" s="4">
        <f>IF($C172="OK",_xlfn.NUMBERVALUE(Plantilla!BC183),"")</f>
        <v/>
      </c>
      <c r="BF172" s="6">
        <f>IF($C172="OK",_xlfn.NUMBERVALUE(Plantilla!BD183),"")</f>
        <v/>
      </c>
      <c r="BG172" s="4">
        <f>IF($C172="OK",_xlfn.NUMBERVALUE(Plantilla!BE183),"")</f>
        <v/>
      </c>
      <c r="BH172" s="6">
        <f>IF($C172="OK",_xlfn.NUMBERVALUE(Plantilla!BF183),"")</f>
        <v/>
      </c>
      <c r="BI172" s="110">
        <f>IF($C172="OK",_xlfn.NUMBERVALUE(Plantilla!BG183),"")</f>
        <v/>
      </c>
      <c r="BJ172" s="6">
        <f>IF($C172="OK",_xlfn.NUMBERVALUE(Plantilla!BH183),"")</f>
        <v/>
      </c>
      <c r="BK172" s="109">
        <f>IF($C172="OK",_xlfn.NUMBERVALUE(Plantilla!BI183),"")</f>
        <v/>
      </c>
      <c r="BL172" s="6">
        <f>IF($C172="OK",
   IF(Plantilla!BJ183&lt;&gt;"",
      TEXT(VLOOKUP(Plantilla!BJ183,'Tablas '!$Z$4:$AA$6,2,FALSE),"#"),
   ""),
"")</f>
        <v/>
      </c>
      <c r="BM172" s="4">
        <f>IF($C172="OK",_xlfn.NUMBERVALUE(Plantilla!BK183),"")</f>
        <v/>
      </c>
      <c r="BN172" s="4">
        <f>IF($C172="OK",_xlfn.NUMBERVALUE(Plantilla!BL183),"")</f>
        <v/>
      </c>
      <c r="BO172" s="6">
        <f>IF($C172="OK",_xlfn.NUMBERVALUE(Plantilla!BM183),"")</f>
        <v/>
      </c>
      <c r="BP172" s="4">
        <f>IF($C172="OK",_xlfn.NUMBERVALUE(Plantilla!BN183),"")</f>
        <v/>
      </c>
      <c r="BQ172" s="6">
        <f>IF($C172="OK",_xlfn.NUMBERVALUE(Plantilla!BO183),"")</f>
        <v/>
      </c>
      <c r="BR172" s="4">
        <f>IF($C172="OK",_xlfn.NUMBERVALUE(Plantilla!BP183),"")</f>
        <v/>
      </c>
      <c r="BS172" s="6">
        <f>IF($C172="OK",_xlfn.NUMBERVALUE(Plantilla!BQ183),"")</f>
        <v/>
      </c>
      <c r="BT172" s="4">
        <f>IF($C172="OK",_xlfn.NUMBERVALUE(Plantilla!BR183),"")</f>
        <v/>
      </c>
      <c r="BU172" s="6">
        <f>IF($C172="OK",_xlfn.NUMBERVALUE(Plantilla!BS183),"")</f>
        <v/>
      </c>
      <c r="BV172" s="6">
        <f>IF($C172="OK",_xlfn.NUMBERVALUE(Plantilla!BT183),"")</f>
        <v/>
      </c>
      <c r="BW172" s="6">
        <f>IF($C172="OK",_xlfn.NUMBERVALUE(Plantilla!BU183),"")</f>
        <v/>
      </c>
      <c r="BX172" s="6">
        <f>IF($C172="OK",_xlfn.NUMBERVALUE(Plantilla!BV183),"")</f>
        <v/>
      </c>
      <c r="BY172" s="6">
        <f>IF($C172="OK",_xlfn.NUMBERVALUE(Plantilla!BW183),"")</f>
        <v/>
      </c>
      <c r="BZ172" s="6">
        <f>IF($C172="OK",_xlfn.NUMBERVALUE(Plantilla!BX183),"")</f>
        <v/>
      </c>
      <c r="CA172" s="6">
        <f>IF($C172="OK",_xlfn.NUMBERVALUE(Plantilla!BY183),"")</f>
        <v/>
      </c>
      <c r="CB172" s="6">
        <f>IF($C172="OK",_xlfn.NUMBERVALUE(Plantilla!BZ183),"")</f>
        <v/>
      </c>
      <c r="CC172" s="6">
        <f>IF($C172="OK",_xlfn.NUMBERVALUE(Plantilla!CA183),"")</f>
        <v/>
      </c>
      <c r="CD172" s="6">
        <f>IF($C172="OK",_xlfn.NUMBERVALUE(Plantilla!CB183),"")</f>
        <v/>
      </c>
      <c r="CE172" s="6">
        <f>IF($C172="OK",_xlfn.NUMBERVALUE(Plantilla!CC183),"")</f>
        <v/>
      </c>
      <c r="CF172" s="4">
        <f>IF($C172="OK",_xlfn.NUMBERVALUE(Plantilla!CD183),"")</f>
        <v/>
      </c>
      <c r="CG172" s="6">
        <f>IF($C172="OK",_xlfn.NUMBERVALUE(Plantilla!CE183),"")</f>
        <v/>
      </c>
      <c r="CH172" s="6">
        <f>IF($C172="OK",_xlfn.NUMBERVALUE(Plantilla!CF183),"")</f>
        <v/>
      </c>
      <c r="CI172" s="6">
        <f>IF($C172="OK",_xlfn.NUMBERVALUE(Plantilla!CG183),"")</f>
        <v/>
      </c>
      <c r="CJ172" s="6">
        <f>IF($C172="OK",_xlfn.NUMBERVALUE(Plantilla!CH183),"")</f>
        <v/>
      </c>
      <c r="CK172" s="6">
        <f>IF($C172="OK",_xlfn.NUMBERVALUE(Plantilla!CI183),"")</f>
        <v/>
      </c>
      <c r="CL172" s="6">
        <f>IF($C172="OK",_xlfn.NUMBERVALUE(Plantilla!CJ183),"")</f>
        <v/>
      </c>
      <c r="CM172">
        <f>IF($C172="OK",TEXT(Plantilla!CK183,"#"),"")</f>
        <v/>
      </c>
      <c r="CN172" s="6">
        <f>IF($C172="OK",_xlfn.NUMBERVALUE(Plantilla!CL183),"")</f>
        <v/>
      </c>
      <c r="CO172" s="6">
        <f>IF($C172="OK",_xlfn.NUMBERVALUE(Plantilla!CM183),"")</f>
        <v/>
      </c>
      <c r="CP172" s="110">
        <f>IF($C172="OK",_xlfn.NUMBERVALUE(Plantilla!CN183),"")</f>
        <v/>
      </c>
      <c r="CQ172" s="6">
        <f>IF($C172="OK",_xlfn.NUMBERVALUE(Plantilla!CO183),"")</f>
        <v/>
      </c>
      <c r="CR172" s="109">
        <f>IF($C172="OK",_xlfn.NUMBERVALUE(Plantilla!CP183),"")</f>
        <v/>
      </c>
      <c r="CS172" s="110">
        <f>IF($C172="OK",_xlfn.NUMBERVALUE(Plantilla!CQ183),"")</f>
        <v/>
      </c>
      <c r="CT172" s="6">
        <f>IF($C172="OK",_xlfn.NUMBERVALUE(Plantilla!CR183),"")</f>
        <v/>
      </c>
      <c r="CU172" s="109">
        <f>IF($C172="OK",_xlfn.NUMBERVALUE(Plantilla!CS183),"")</f>
        <v/>
      </c>
      <c r="CV172" s="110">
        <f>IF($C172="OK",_xlfn.NUMBERVALUE(Plantilla!CT183),"")</f>
        <v/>
      </c>
      <c r="CW172" s="6">
        <f>IF($C172="OK",_xlfn.NUMBERVALUE(Plantilla!CU183),"")</f>
        <v/>
      </c>
      <c r="CX172" s="82">
        <f>IF($C172="OK",_xlfn.NUMBERVALUE(Plantilla!CV183),"")</f>
        <v/>
      </c>
      <c r="CY172" s="6">
        <f>IF($C172="OK",_xlfn.NUMBERVALUE(Plantilla!CW183),"")</f>
        <v/>
      </c>
      <c r="CZ172" s="82">
        <f>IF($C172="OK",_xlfn.NUMBERVALUE(Plantilla!CX183),"")</f>
        <v/>
      </c>
      <c r="DA172" s="6">
        <f>IF($C172="OK",_xlfn.NUMBERVALUE(Plantilla!CY183),"")</f>
        <v/>
      </c>
      <c r="DB172" s="109">
        <f>IF($C172="OK",_xlfn.NUMBERVALUE(Plantilla!CZ183),"")</f>
        <v/>
      </c>
      <c r="DC172" s="6">
        <f>IF($C172="OK",_xlfn.NUMBERVALUE(Plantilla!DA183),"")</f>
        <v/>
      </c>
      <c r="DD172" s="6">
        <f>IF($C172="OK",TEXT(Plantilla!DB183,"#"),"")</f>
        <v/>
      </c>
      <c r="DE172" s="6">
        <f>IF($C172="OK",_xlfn.NUMBERVALUE(Plantilla!DC183),"")</f>
        <v/>
      </c>
      <c r="DF172" s="4">
        <f>IF($C172="OK",_xlfn.NUMBERVALUE(Plantilla!DD183),"")</f>
        <v/>
      </c>
      <c r="DG172" s="6">
        <f>IF($C172="OK",_xlfn.NUMBERVALUE(Plantilla!DE183),"")</f>
        <v/>
      </c>
      <c r="DH172" s="6">
        <f>IF($C172="OK",_xlfn.NUMBERVALUE(Plantilla!DF183),"")</f>
        <v/>
      </c>
      <c r="DI172" s="6">
        <f>IF($C172="OK",_xlfn.NUMBERVALUE(Plantilla!DG183),"")</f>
        <v/>
      </c>
      <c r="DJ172" s="6">
        <f>IF($C172="OK",_xlfn.NUMBERVALUE(Plantilla!DH183),"")</f>
        <v/>
      </c>
      <c r="DK172" s="6">
        <f>IF($C172="OK",_xlfn.NUMBERVALUE(Plantilla!DI183),"")</f>
        <v/>
      </c>
      <c r="DL172" s="6">
        <f>IF($C172="OK",_xlfn.NUMBERVALUE(Plantilla!DJ183),"")</f>
        <v/>
      </c>
      <c r="DM172" s="6">
        <f>IF($C172="OK",_xlfn.NUMBERVALUE(Plantilla!DK183),"")</f>
        <v/>
      </c>
      <c r="DN172" s="6">
        <f>IF($C172="OK",_xlfn.NUMBERVALUE(Plantilla!DL183),"")</f>
        <v/>
      </c>
      <c r="DO172" s="6">
        <f>IF($C172="OK",_xlfn.NUMBERVALUE(Plantilla!DM183),"")</f>
        <v/>
      </c>
      <c r="DP172" s="6">
        <f>IF($C172="OK",_xlfn.NUMBERVALUE(Plantilla!DN183),"")</f>
        <v/>
      </c>
      <c r="DQ172" s="6">
        <f>IF($C172="OK",_xlfn.NUMBERVALUE(Plantilla!DO183),"")</f>
        <v/>
      </c>
      <c r="DR172" s="6">
        <f>IF($C172="OK",_xlfn.NUMBERVALUE(Plantilla!DP183),"")</f>
        <v/>
      </c>
      <c r="DS172">
        <f>IF($C172="OK",TEXT(Plantilla!DR183,"#"),"")</f>
        <v/>
      </c>
      <c r="DT172" s="6" t="n"/>
    </row>
    <row r="173">
      <c r="A173">
        <f>IF(Plantilla!$I$6="¡Perfecto!, Guarda el archivo y adjúntalo a tu interfaz de Nómina Electrónica","OK","Error")</f>
        <v/>
      </c>
      <c r="B173">
        <f>IF(Plantilla!$I$6="¡Perfecto!, Guarda el archivo y adjúntalo a tu interfaz de Nómina Electrónica",MID(Plantilla!$D$2,SEARCH("V",Plantilla!$D$2),10),"")</f>
        <v/>
      </c>
      <c r="C173">
        <f>Plantilla!C184</f>
        <v/>
      </c>
      <c r="D173">
        <f>IF($C173="OK",Plantilla!B184,"")</f>
        <v/>
      </c>
      <c r="E173">
        <f>IF($C173="OK",
   VLOOKUP(Plantilla!$E$4,'Tablas '!$AP$4:$AT$6,5,FALSE),
"")</f>
        <v/>
      </c>
      <c r="F173">
        <f>IF($C173="OK",TEXT(Plantilla!D184,"#"),"")</f>
        <v/>
      </c>
      <c r="G173">
        <f>IF($C173="OK",
   VLOOKUP(Plantilla!E184,'Tablas '!$B$4:$C$14,2,FALSE),
"")</f>
        <v/>
      </c>
      <c r="H173">
        <f>IF($C173="OK",TEXT(Plantilla!F184,"#"),"")</f>
        <v/>
      </c>
      <c r="I173">
        <f>IF($C173="OK",TEXT(Plantilla!G184,"#"),"")</f>
        <v/>
      </c>
      <c r="J173">
        <f>IF($C173="OK",TEXT(Plantilla!H184,"#"),"")</f>
        <v/>
      </c>
      <c r="K173">
        <f>IF($C173="OK",TEXT(Plantilla!I184,"#"),"")</f>
        <v/>
      </c>
      <c r="L173">
        <f>IF($C173="OK",TEXT(Plantilla!J184,"#"),"")</f>
        <v/>
      </c>
      <c r="M173">
        <f>IF($C173="OK",TEXT(Plantilla!K184,"#"),"")</f>
        <v/>
      </c>
      <c r="N173">
        <f>IF($C173="OK",
   CONCATENATE(YEAR(Plantilla!L184),"-",TEXT(MONTH(Plantilla!L184),"00"),"-",TEXT(DAY(Plantilla!L184),"00")),
"")</f>
        <v/>
      </c>
      <c r="O173">
        <f>IF($C173="OK",_xlfn.NUMBERVALUE(Plantilla!M184),"")</f>
        <v/>
      </c>
      <c r="P173">
        <f>IF($C173="OK",
   IF(Plantilla!N184&lt;&gt;"",
      CONCATENATE(YEAR(Plantilla!N184),"-",TEXT(MONTH(Plantilla!N184),"00"),"-",TEXT(DAY(Plantilla!N184),"00")),
   ""),
"")</f>
        <v/>
      </c>
      <c r="Q173">
        <f>IF($C173="OK",
   VLOOKUP(Plantilla!O184,'Tablas '!$E$4:$F$19,2,FALSE),
"")</f>
        <v/>
      </c>
      <c r="R173">
        <f>IF($C173="OK",
   VLOOKUP(Plantilla!P184,'Tablas '!$H$4:$I$5,2,FALSE),
"")</f>
        <v/>
      </c>
      <c r="S173">
        <f>IF($C173="OK",
   VLOOKUP(Plantilla!Q184,'Tablas '!$K$4:$L$8,2,FALSE),
"")</f>
        <v/>
      </c>
      <c r="T173">
        <f>IF($C173="OK",
   VLOOKUP(Plantilla!R184,'Tablas '!$AE$4:$AF$6,2,FALSE),
"")</f>
        <v/>
      </c>
      <c r="U173">
        <f>IF($C173="OK",
   VLOOKUP(Plantilla!S184,'Tablas '!$AE$4:$AF$6,2,FALSE),
"")</f>
        <v/>
      </c>
      <c r="V173">
        <f>IF($C173="OK",TEXT(Plantilla!T184,"#"),"")</f>
        <v/>
      </c>
      <c r="W173" s="84">
        <f>IF($C173="OK",
   VLOOKUP(Plantilla!U184,'Tablas '!$AM$4:$AN$1126,2,FALSE),
"")</f>
        <v/>
      </c>
      <c r="X173">
        <f>IF($C173="OK",TEXT(Plantilla!V184,"#"),"")</f>
        <v/>
      </c>
      <c r="Y173">
        <f>IF($C173="OK",
   CONCATENATE(YEAR(Plantilla!W184),"-",TEXT(MONTH(Plantilla!W184),"00"),"-",TEXT(DAY(Plantilla!W184),"00")),
"")</f>
        <v/>
      </c>
      <c r="Z173">
        <f>IF($C173="OK",
   CONCATENATE(YEAR(Plantilla!X184),"-",TEXT(MONTH(Plantilla!X184),"00"),"-",TEXT(DAY(Plantilla!X184),"00")),
"")</f>
        <v/>
      </c>
      <c r="AA173">
        <f>IF($C173="OK",
   TEXT(VLOOKUP(Plantilla!Y184,'Tablas '!$Q$4:$R$9,2,FALSE),"#"),
"")</f>
        <v/>
      </c>
      <c r="AB173">
        <f>IF($C173="OK",
   CONCATENATE(YEAR(Plantilla!Z184),"-",TEXT(MONTH(Plantilla!Z184),"00"),"-",TEXT(DAY(Plantilla!Z184),"00")),
"")</f>
        <v/>
      </c>
      <c r="AC173">
        <f>IF($C173="OK",
   TEXT(VLOOKUP(Plantilla!AA184,'Tablas '!$T$4:$U$13,2,FALSE),"#"),
"")</f>
        <v/>
      </c>
      <c r="AD173">
        <f>IF($C173="OK",TEXT(Plantilla!AB184,"#"),"")</f>
        <v/>
      </c>
      <c r="AE173">
        <f>IF($C173="OK",
   IF(Plantilla!AC184&lt;&gt;"",
      TEXT(VLOOKUP(Plantilla!AC184,'Tablas '!$W$4:$X$7,2,FALSE),"#"),
   ""),
"")</f>
        <v/>
      </c>
      <c r="AF173">
        <f>IF($C173="OK",TEXT(Plantilla!AD184,"#"),"")</f>
        <v/>
      </c>
      <c r="AG173" s="6">
        <f>IF($C173="OK",_xlfn.NUMBERVALUE(Plantilla!AE184),"")</f>
        <v/>
      </c>
      <c r="AH173" s="4">
        <f>IF($C173="OK",_xlfn.NUMBERVALUE(Plantilla!AF184),"")</f>
        <v/>
      </c>
      <c r="AI173" s="6">
        <f>IF($C173="OK",_xlfn.NUMBERVALUE(Plantilla!AG184),"")</f>
        <v/>
      </c>
      <c r="AJ173" s="6">
        <f>IF($C173="OK",_xlfn.NUMBERVALUE(Plantilla!AH184),"")</f>
        <v/>
      </c>
      <c r="AK173" s="6">
        <f>IF($C173="OK",_xlfn.NUMBERVALUE(Plantilla!AI184),"")</f>
        <v/>
      </c>
      <c r="AL173" s="6">
        <f>IF($C173="OK",_xlfn.NUMBERVALUE(Plantilla!AJ184),"")</f>
        <v/>
      </c>
      <c r="AM173" s="4">
        <f>IF($C173="OK",_xlfn.NUMBERVALUE(Plantilla!AK184),"")</f>
        <v/>
      </c>
      <c r="AN173" s="6">
        <f>IF($C173="OK",_xlfn.NUMBERVALUE(Plantilla!AL184),"")</f>
        <v/>
      </c>
      <c r="AO173" s="4">
        <f>IF($C173="OK",_xlfn.NUMBERVALUE(Plantilla!AM184),"")</f>
        <v/>
      </c>
      <c r="AP173" s="6">
        <f>IF($C173="OK",_xlfn.NUMBERVALUE(Plantilla!AN184),"")</f>
        <v/>
      </c>
      <c r="AQ173" s="4">
        <f>IF($C173="OK",_xlfn.NUMBERVALUE(Plantilla!AO184),"")</f>
        <v/>
      </c>
      <c r="AR173" s="6">
        <f>IF($C173="OK",_xlfn.NUMBERVALUE(Plantilla!AP184),"")</f>
        <v/>
      </c>
      <c r="AS173" s="4">
        <f>IF($C173="OK",_xlfn.NUMBERVALUE(Plantilla!AQ184),"")</f>
        <v/>
      </c>
      <c r="AT173" s="6">
        <f>IF($C173="OK",_xlfn.NUMBERVALUE(Plantilla!AR184),"")</f>
        <v/>
      </c>
      <c r="AU173" s="4">
        <f>IF($C173="OK",_xlfn.NUMBERVALUE(Plantilla!AS184),"")</f>
        <v/>
      </c>
      <c r="AV173" s="6">
        <f>IF($C173="OK",_xlfn.NUMBERVALUE(Plantilla!AT184),"")</f>
        <v/>
      </c>
      <c r="AW173" s="4">
        <f>IF($C173="OK",_xlfn.NUMBERVALUE(Plantilla!AU184),"")</f>
        <v/>
      </c>
      <c r="AX173" s="6">
        <f>IF($C173="OK",_xlfn.NUMBERVALUE(Plantilla!AV184),"")</f>
        <v/>
      </c>
      <c r="AY173" s="4">
        <f>IF($C173="OK",_xlfn.NUMBERVALUE(Plantilla!AW184),"")</f>
        <v/>
      </c>
      <c r="AZ173" s="6">
        <f>IF($C173="OK",_xlfn.NUMBERVALUE(Plantilla!AX184),"")</f>
        <v/>
      </c>
      <c r="BA173">
        <f>IF($C173="OK",_xlfn.NUMBERVALUE(Plantilla!AY184),"")</f>
        <v/>
      </c>
      <c r="BB173">
        <f>IF($C173="OK",_xlfn.NUMBERVALUE(Plantilla!AZ184),"")</f>
        <v/>
      </c>
      <c r="BC173" s="4">
        <f>IF($C173="OK",_xlfn.NUMBERVALUE(Plantilla!BA184),"")</f>
        <v/>
      </c>
      <c r="BD173" s="6">
        <f>IF($C173="OK",_xlfn.NUMBERVALUE(Plantilla!BB184),"")</f>
        <v/>
      </c>
      <c r="BE173" s="4">
        <f>IF($C173="OK",_xlfn.NUMBERVALUE(Plantilla!BC184),"")</f>
        <v/>
      </c>
      <c r="BF173" s="6">
        <f>IF($C173="OK",_xlfn.NUMBERVALUE(Plantilla!BD184),"")</f>
        <v/>
      </c>
      <c r="BG173" s="4">
        <f>IF($C173="OK",_xlfn.NUMBERVALUE(Plantilla!BE184),"")</f>
        <v/>
      </c>
      <c r="BH173" s="6">
        <f>IF($C173="OK",_xlfn.NUMBERVALUE(Plantilla!BF184),"")</f>
        <v/>
      </c>
      <c r="BI173" s="110">
        <f>IF($C173="OK",_xlfn.NUMBERVALUE(Plantilla!BG184),"")</f>
        <v/>
      </c>
      <c r="BJ173" s="6">
        <f>IF($C173="OK",_xlfn.NUMBERVALUE(Plantilla!BH184),"")</f>
        <v/>
      </c>
      <c r="BK173" s="109">
        <f>IF($C173="OK",_xlfn.NUMBERVALUE(Plantilla!BI184),"")</f>
        <v/>
      </c>
      <c r="BL173" s="6">
        <f>IF($C173="OK",
   IF(Plantilla!BJ184&lt;&gt;"",
      TEXT(VLOOKUP(Plantilla!BJ184,'Tablas '!$Z$4:$AA$6,2,FALSE),"#"),
   ""),
"")</f>
        <v/>
      </c>
      <c r="BM173" s="4">
        <f>IF($C173="OK",_xlfn.NUMBERVALUE(Plantilla!BK184),"")</f>
        <v/>
      </c>
      <c r="BN173" s="4">
        <f>IF($C173="OK",_xlfn.NUMBERVALUE(Plantilla!BL184),"")</f>
        <v/>
      </c>
      <c r="BO173" s="6">
        <f>IF($C173="OK",_xlfn.NUMBERVALUE(Plantilla!BM184),"")</f>
        <v/>
      </c>
      <c r="BP173" s="4">
        <f>IF($C173="OK",_xlfn.NUMBERVALUE(Plantilla!BN184),"")</f>
        <v/>
      </c>
      <c r="BQ173" s="6">
        <f>IF($C173="OK",_xlfn.NUMBERVALUE(Plantilla!BO184),"")</f>
        <v/>
      </c>
      <c r="BR173" s="4">
        <f>IF($C173="OK",_xlfn.NUMBERVALUE(Plantilla!BP184),"")</f>
        <v/>
      </c>
      <c r="BS173" s="6">
        <f>IF($C173="OK",_xlfn.NUMBERVALUE(Plantilla!BQ184),"")</f>
        <v/>
      </c>
      <c r="BT173" s="4">
        <f>IF($C173="OK",_xlfn.NUMBERVALUE(Plantilla!BR184),"")</f>
        <v/>
      </c>
      <c r="BU173" s="6">
        <f>IF($C173="OK",_xlfn.NUMBERVALUE(Plantilla!BS184),"")</f>
        <v/>
      </c>
      <c r="BV173" s="6">
        <f>IF($C173="OK",_xlfn.NUMBERVALUE(Plantilla!BT184),"")</f>
        <v/>
      </c>
      <c r="BW173" s="6">
        <f>IF($C173="OK",_xlfn.NUMBERVALUE(Plantilla!BU184),"")</f>
        <v/>
      </c>
      <c r="BX173" s="6">
        <f>IF($C173="OK",_xlfn.NUMBERVALUE(Plantilla!BV184),"")</f>
        <v/>
      </c>
      <c r="BY173" s="6">
        <f>IF($C173="OK",_xlfn.NUMBERVALUE(Plantilla!BW184),"")</f>
        <v/>
      </c>
      <c r="BZ173" s="6">
        <f>IF($C173="OK",_xlfn.NUMBERVALUE(Plantilla!BX184),"")</f>
        <v/>
      </c>
      <c r="CA173" s="6">
        <f>IF($C173="OK",_xlfn.NUMBERVALUE(Plantilla!BY184),"")</f>
        <v/>
      </c>
      <c r="CB173" s="6">
        <f>IF($C173="OK",_xlfn.NUMBERVALUE(Plantilla!BZ184),"")</f>
        <v/>
      </c>
      <c r="CC173" s="6">
        <f>IF($C173="OK",_xlfn.NUMBERVALUE(Plantilla!CA184),"")</f>
        <v/>
      </c>
      <c r="CD173" s="6">
        <f>IF($C173="OK",_xlfn.NUMBERVALUE(Plantilla!CB184),"")</f>
        <v/>
      </c>
      <c r="CE173" s="6">
        <f>IF($C173="OK",_xlfn.NUMBERVALUE(Plantilla!CC184),"")</f>
        <v/>
      </c>
      <c r="CF173" s="4">
        <f>IF($C173="OK",_xlfn.NUMBERVALUE(Plantilla!CD184),"")</f>
        <v/>
      </c>
      <c r="CG173" s="6">
        <f>IF($C173="OK",_xlfn.NUMBERVALUE(Plantilla!CE184),"")</f>
        <v/>
      </c>
      <c r="CH173" s="6">
        <f>IF($C173="OK",_xlfn.NUMBERVALUE(Plantilla!CF184),"")</f>
        <v/>
      </c>
      <c r="CI173" s="6">
        <f>IF($C173="OK",_xlfn.NUMBERVALUE(Plantilla!CG184),"")</f>
        <v/>
      </c>
      <c r="CJ173" s="6">
        <f>IF($C173="OK",_xlfn.NUMBERVALUE(Plantilla!CH184),"")</f>
        <v/>
      </c>
      <c r="CK173" s="6">
        <f>IF($C173="OK",_xlfn.NUMBERVALUE(Plantilla!CI184),"")</f>
        <v/>
      </c>
      <c r="CL173" s="6">
        <f>IF($C173="OK",_xlfn.NUMBERVALUE(Plantilla!CJ184),"")</f>
        <v/>
      </c>
      <c r="CM173">
        <f>IF($C173="OK",TEXT(Plantilla!CK184,"#"),"")</f>
        <v/>
      </c>
      <c r="CN173" s="6">
        <f>IF($C173="OK",_xlfn.NUMBERVALUE(Plantilla!CL184),"")</f>
        <v/>
      </c>
      <c r="CO173" s="6">
        <f>IF($C173="OK",_xlfn.NUMBERVALUE(Plantilla!CM184),"")</f>
        <v/>
      </c>
      <c r="CP173" s="110">
        <f>IF($C173="OK",_xlfn.NUMBERVALUE(Plantilla!CN184),"")</f>
        <v/>
      </c>
      <c r="CQ173" s="6">
        <f>IF($C173="OK",_xlfn.NUMBERVALUE(Plantilla!CO184),"")</f>
        <v/>
      </c>
      <c r="CR173" s="109">
        <f>IF($C173="OK",_xlfn.NUMBERVALUE(Plantilla!CP184),"")</f>
        <v/>
      </c>
      <c r="CS173" s="110">
        <f>IF($C173="OK",_xlfn.NUMBERVALUE(Plantilla!CQ184),"")</f>
        <v/>
      </c>
      <c r="CT173" s="6">
        <f>IF($C173="OK",_xlfn.NUMBERVALUE(Plantilla!CR184),"")</f>
        <v/>
      </c>
      <c r="CU173" s="109">
        <f>IF($C173="OK",_xlfn.NUMBERVALUE(Plantilla!CS184),"")</f>
        <v/>
      </c>
      <c r="CV173" s="110">
        <f>IF($C173="OK",_xlfn.NUMBERVALUE(Plantilla!CT184),"")</f>
        <v/>
      </c>
      <c r="CW173" s="6">
        <f>IF($C173="OK",_xlfn.NUMBERVALUE(Plantilla!CU184),"")</f>
        <v/>
      </c>
      <c r="CX173" s="82">
        <f>IF($C173="OK",_xlfn.NUMBERVALUE(Plantilla!CV184),"")</f>
        <v/>
      </c>
      <c r="CY173" s="6">
        <f>IF($C173="OK",_xlfn.NUMBERVALUE(Plantilla!CW184),"")</f>
        <v/>
      </c>
      <c r="CZ173" s="82">
        <f>IF($C173="OK",_xlfn.NUMBERVALUE(Plantilla!CX184),"")</f>
        <v/>
      </c>
      <c r="DA173" s="6">
        <f>IF($C173="OK",_xlfn.NUMBERVALUE(Plantilla!CY184),"")</f>
        <v/>
      </c>
      <c r="DB173" s="109">
        <f>IF($C173="OK",_xlfn.NUMBERVALUE(Plantilla!CZ184),"")</f>
        <v/>
      </c>
      <c r="DC173" s="6">
        <f>IF($C173="OK",_xlfn.NUMBERVALUE(Plantilla!DA184),"")</f>
        <v/>
      </c>
      <c r="DD173" s="6">
        <f>IF($C173="OK",TEXT(Plantilla!DB184,"#"),"")</f>
        <v/>
      </c>
      <c r="DE173" s="6">
        <f>IF($C173="OK",_xlfn.NUMBERVALUE(Plantilla!DC184),"")</f>
        <v/>
      </c>
      <c r="DF173" s="4">
        <f>IF($C173="OK",_xlfn.NUMBERVALUE(Plantilla!DD184),"")</f>
        <v/>
      </c>
      <c r="DG173" s="6">
        <f>IF($C173="OK",_xlfn.NUMBERVALUE(Plantilla!DE184),"")</f>
        <v/>
      </c>
      <c r="DH173" s="6">
        <f>IF($C173="OK",_xlfn.NUMBERVALUE(Plantilla!DF184),"")</f>
        <v/>
      </c>
      <c r="DI173" s="6">
        <f>IF($C173="OK",_xlfn.NUMBERVALUE(Plantilla!DG184),"")</f>
        <v/>
      </c>
      <c r="DJ173" s="6">
        <f>IF($C173="OK",_xlfn.NUMBERVALUE(Plantilla!DH184),"")</f>
        <v/>
      </c>
      <c r="DK173" s="6">
        <f>IF($C173="OK",_xlfn.NUMBERVALUE(Plantilla!DI184),"")</f>
        <v/>
      </c>
      <c r="DL173" s="6">
        <f>IF($C173="OK",_xlfn.NUMBERVALUE(Plantilla!DJ184),"")</f>
        <v/>
      </c>
      <c r="DM173" s="6">
        <f>IF($C173="OK",_xlfn.NUMBERVALUE(Plantilla!DK184),"")</f>
        <v/>
      </c>
      <c r="DN173" s="6">
        <f>IF($C173="OK",_xlfn.NUMBERVALUE(Plantilla!DL184),"")</f>
        <v/>
      </c>
      <c r="DO173" s="6">
        <f>IF($C173="OK",_xlfn.NUMBERVALUE(Plantilla!DM184),"")</f>
        <v/>
      </c>
      <c r="DP173" s="6">
        <f>IF($C173="OK",_xlfn.NUMBERVALUE(Plantilla!DN184),"")</f>
        <v/>
      </c>
      <c r="DQ173" s="6">
        <f>IF($C173="OK",_xlfn.NUMBERVALUE(Plantilla!DO184),"")</f>
        <v/>
      </c>
      <c r="DR173" s="6">
        <f>IF($C173="OK",_xlfn.NUMBERVALUE(Plantilla!DP184),"")</f>
        <v/>
      </c>
      <c r="DS173">
        <f>IF($C173="OK",TEXT(Plantilla!DR184,"#"),"")</f>
        <v/>
      </c>
      <c r="DT173" s="6" t="n"/>
    </row>
    <row r="174">
      <c r="A174">
        <f>IF(Plantilla!$I$6="¡Perfecto!, Guarda el archivo y adjúntalo a tu interfaz de Nómina Electrónica","OK","Error")</f>
        <v/>
      </c>
      <c r="B174">
        <f>IF(Plantilla!$I$6="¡Perfecto!, Guarda el archivo y adjúntalo a tu interfaz de Nómina Electrónica",MID(Plantilla!$D$2,SEARCH("V",Plantilla!$D$2),10),"")</f>
        <v/>
      </c>
      <c r="C174">
        <f>Plantilla!C185</f>
        <v/>
      </c>
      <c r="D174">
        <f>IF($C174="OK",Plantilla!B185,"")</f>
        <v/>
      </c>
      <c r="E174">
        <f>IF($C174="OK",
   VLOOKUP(Plantilla!$E$4,'Tablas '!$AP$4:$AT$6,5,FALSE),
"")</f>
        <v/>
      </c>
      <c r="F174">
        <f>IF($C174="OK",TEXT(Plantilla!D185,"#"),"")</f>
        <v/>
      </c>
      <c r="G174">
        <f>IF($C174="OK",
   VLOOKUP(Plantilla!E185,'Tablas '!$B$4:$C$14,2,FALSE),
"")</f>
        <v/>
      </c>
      <c r="H174">
        <f>IF($C174="OK",TEXT(Plantilla!F185,"#"),"")</f>
        <v/>
      </c>
      <c r="I174">
        <f>IF($C174="OK",TEXT(Plantilla!G185,"#"),"")</f>
        <v/>
      </c>
      <c r="J174">
        <f>IF($C174="OK",TEXT(Plantilla!H185,"#"),"")</f>
        <v/>
      </c>
      <c r="K174">
        <f>IF($C174="OK",TEXT(Plantilla!I185,"#"),"")</f>
        <v/>
      </c>
      <c r="L174">
        <f>IF($C174="OK",TEXT(Plantilla!J185,"#"),"")</f>
        <v/>
      </c>
      <c r="M174">
        <f>IF($C174="OK",TEXT(Plantilla!K185,"#"),"")</f>
        <v/>
      </c>
      <c r="N174">
        <f>IF($C174="OK",
   CONCATENATE(YEAR(Plantilla!L185),"-",TEXT(MONTH(Plantilla!L185),"00"),"-",TEXT(DAY(Plantilla!L185),"00")),
"")</f>
        <v/>
      </c>
      <c r="O174">
        <f>IF($C174="OK",_xlfn.NUMBERVALUE(Plantilla!M185),"")</f>
        <v/>
      </c>
      <c r="P174">
        <f>IF($C174="OK",
   IF(Plantilla!N185&lt;&gt;"",
      CONCATENATE(YEAR(Plantilla!N185),"-",TEXT(MONTH(Plantilla!N185),"00"),"-",TEXT(DAY(Plantilla!N185),"00")),
   ""),
"")</f>
        <v/>
      </c>
      <c r="Q174">
        <f>IF($C174="OK",
   VLOOKUP(Plantilla!O185,'Tablas '!$E$4:$F$19,2,FALSE),
"")</f>
        <v/>
      </c>
      <c r="R174">
        <f>IF($C174="OK",
   VLOOKUP(Plantilla!P185,'Tablas '!$H$4:$I$5,2,FALSE),
"")</f>
        <v/>
      </c>
      <c r="S174">
        <f>IF($C174="OK",
   VLOOKUP(Plantilla!Q185,'Tablas '!$K$4:$L$8,2,FALSE),
"")</f>
        <v/>
      </c>
      <c r="T174">
        <f>IF($C174="OK",
   VLOOKUP(Plantilla!R185,'Tablas '!$AE$4:$AF$6,2,FALSE),
"")</f>
        <v/>
      </c>
      <c r="U174">
        <f>IF($C174="OK",
   VLOOKUP(Plantilla!S185,'Tablas '!$AE$4:$AF$6,2,FALSE),
"")</f>
        <v/>
      </c>
      <c r="V174">
        <f>IF($C174="OK",TEXT(Plantilla!T185,"#"),"")</f>
        <v/>
      </c>
      <c r="W174" s="84">
        <f>IF($C174="OK",
   VLOOKUP(Plantilla!U185,'Tablas '!$AM$4:$AN$1126,2,FALSE),
"")</f>
        <v/>
      </c>
      <c r="X174">
        <f>IF($C174="OK",TEXT(Plantilla!V185,"#"),"")</f>
        <v/>
      </c>
      <c r="Y174">
        <f>IF($C174="OK",
   CONCATENATE(YEAR(Plantilla!W185),"-",TEXT(MONTH(Plantilla!W185),"00"),"-",TEXT(DAY(Plantilla!W185),"00")),
"")</f>
        <v/>
      </c>
      <c r="Z174">
        <f>IF($C174="OK",
   CONCATENATE(YEAR(Plantilla!X185),"-",TEXT(MONTH(Plantilla!X185),"00"),"-",TEXT(DAY(Plantilla!X185),"00")),
"")</f>
        <v/>
      </c>
      <c r="AA174">
        <f>IF($C174="OK",
   TEXT(VLOOKUP(Plantilla!Y185,'Tablas '!$Q$4:$R$9,2,FALSE),"#"),
"")</f>
        <v/>
      </c>
      <c r="AB174">
        <f>IF($C174="OK",
   CONCATENATE(YEAR(Plantilla!Z185),"-",TEXT(MONTH(Plantilla!Z185),"00"),"-",TEXT(DAY(Plantilla!Z185),"00")),
"")</f>
        <v/>
      </c>
      <c r="AC174">
        <f>IF($C174="OK",
   TEXT(VLOOKUP(Plantilla!AA185,'Tablas '!$T$4:$U$13,2,FALSE),"#"),
"")</f>
        <v/>
      </c>
      <c r="AD174">
        <f>IF($C174="OK",TEXT(Plantilla!AB185,"#"),"")</f>
        <v/>
      </c>
      <c r="AE174">
        <f>IF($C174="OK",
   IF(Plantilla!AC185&lt;&gt;"",
      TEXT(VLOOKUP(Plantilla!AC185,'Tablas '!$W$4:$X$7,2,FALSE),"#"),
   ""),
"")</f>
        <v/>
      </c>
      <c r="AF174">
        <f>IF($C174="OK",TEXT(Plantilla!AD185,"#"),"")</f>
        <v/>
      </c>
      <c r="AG174" s="6">
        <f>IF($C174="OK",_xlfn.NUMBERVALUE(Plantilla!AE185),"")</f>
        <v/>
      </c>
      <c r="AH174" s="4">
        <f>IF($C174="OK",_xlfn.NUMBERVALUE(Plantilla!AF185),"")</f>
        <v/>
      </c>
      <c r="AI174" s="6">
        <f>IF($C174="OK",_xlfn.NUMBERVALUE(Plantilla!AG185),"")</f>
        <v/>
      </c>
      <c r="AJ174" s="6">
        <f>IF($C174="OK",_xlfn.NUMBERVALUE(Plantilla!AH185),"")</f>
        <v/>
      </c>
      <c r="AK174" s="6">
        <f>IF($C174="OK",_xlfn.NUMBERVALUE(Plantilla!AI185),"")</f>
        <v/>
      </c>
      <c r="AL174" s="6">
        <f>IF($C174="OK",_xlfn.NUMBERVALUE(Plantilla!AJ185),"")</f>
        <v/>
      </c>
      <c r="AM174" s="4">
        <f>IF($C174="OK",_xlfn.NUMBERVALUE(Plantilla!AK185),"")</f>
        <v/>
      </c>
      <c r="AN174" s="6">
        <f>IF($C174="OK",_xlfn.NUMBERVALUE(Plantilla!AL185),"")</f>
        <v/>
      </c>
      <c r="AO174" s="4">
        <f>IF($C174="OK",_xlfn.NUMBERVALUE(Plantilla!AM185),"")</f>
        <v/>
      </c>
      <c r="AP174" s="6">
        <f>IF($C174="OK",_xlfn.NUMBERVALUE(Plantilla!AN185),"")</f>
        <v/>
      </c>
      <c r="AQ174" s="4">
        <f>IF($C174="OK",_xlfn.NUMBERVALUE(Plantilla!AO185),"")</f>
        <v/>
      </c>
      <c r="AR174" s="6">
        <f>IF($C174="OK",_xlfn.NUMBERVALUE(Plantilla!AP185),"")</f>
        <v/>
      </c>
      <c r="AS174" s="4">
        <f>IF($C174="OK",_xlfn.NUMBERVALUE(Plantilla!AQ185),"")</f>
        <v/>
      </c>
      <c r="AT174" s="6">
        <f>IF($C174="OK",_xlfn.NUMBERVALUE(Plantilla!AR185),"")</f>
        <v/>
      </c>
      <c r="AU174" s="4">
        <f>IF($C174="OK",_xlfn.NUMBERVALUE(Plantilla!AS185),"")</f>
        <v/>
      </c>
      <c r="AV174" s="6">
        <f>IF($C174="OK",_xlfn.NUMBERVALUE(Plantilla!AT185),"")</f>
        <v/>
      </c>
      <c r="AW174" s="4">
        <f>IF($C174="OK",_xlfn.NUMBERVALUE(Plantilla!AU185),"")</f>
        <v/>
      </c>
      <c r="AX174" s="6">
        <f>IF($C174="OK",_xlfn.NUMBERVALUE(Plantilla!AV185),"")</f>
        <v/>
      </c>
      <c r="AY174" s="4">
        <f>IF($C174="OK",_xlfn.NUMBERVALUE(Plantilla!AW185),"")</f>
        <v/>
      </c>
      <c r="AZ174" s="6">
        <f>IF($C174="OK",_xlfn.NUMBERVALUE(Plantilla!AX185),"")</f>
        <v/>
      </c>
      <c r="BA174">
        <f>IF($C174="OK",_xlfn.NUMBERVALUE(Plantilla!AY185),"")</f>
        <v/>
      </c>
      <c r="BB174">
        <f>IF($C174="OK",_xlfn.NUMBERVALUE(Plantilla!AZ185),"")</f>
        <v/>
      </c>
      <c r="BC174" s="4">
        <f>IF($C174="OK",_xlfn.NUMBERVALUE(Plantilla!BA185),"")</f>
        <v/>
      </c>
      <c r="BD174" s="6">
        <f>IF($C174="OK",_xlfn.NUMBERVALUE(Plantilla!BB185),"")</f>
        <v/>
      </c>
      <c r="BE174" s="4">
        <f>IF($C174="OK",_xlfn.NUMBERVALUE(Plantilla!BC185),"")</f>
        <v/>
      </c>
      <c r="BF174" s="6">
        <f>IF($C174="OK",_xlfn.NUMBERVALUE(Plantilla!BD185),"")</f>
        <v/>
      </c>
      <c r="BG174" s="4">
        <f>IF($C174="OK",_xlfn.NUMBERVALUE(Plantilla!BE185),"")</f>
        <v/>
      </c>
      <c r="BH174" s="6">
        <f>IF($C174="OK",_xlfn.NUMBERVALUE(Plantilla!BF185),"")</f>
        <v/>
      </c>
      <c r="BI174" s="110">
        <f>IF($C174="OK",_xlfn.NUMBERVALUE(Plantilla!BG185),"")</f>
        <v/>
      </c>
      <c r="BJ174" s="6">
        <f>IF($C174="OK",_xlfn.NUMBERVALUE(Plantilla!BH185),"")</f>
        <v/>
      </c>
      <c r="BK174" s="109">
        <f>IF($C174="OK",_xlfn.NUMBERVALUE(Plantilla!BI185),"")</f>
        <v/>
      </c>
      <c r="BL174" s="6">
        <f>IF($C174="OK",
   IF(Plantilla!BJ185&lt;&gt;"",
      TEXT(VLOOKUP(Plantilla!BJ185,'Tablas '!$Z$4:$AA$6,2,FALSE),"#"),
   ""),
"")</f>
        <v/>
      </c>
      <c r="BM174" s="4">
        <f>IF($C174="OK",_xlfn.NUMBERVALUE(Plantilla!BK185),"")</f>
        <v/>
      </c>
      <c r="BN174" s="4">
        <f>IF($C174="OK",_xlfn.NUMBERVALUE(Plantilla!BL185),"")</f>
        <v/>
      </c>
      <c r="BO174" s="6">
        <f>IF($C174="OK",_xlfn.NUMBERVALUE(Plantilla!BM185),"")</f>
        <v/>
      </c>
      <c r="BP174" s="4">
        <f>IF($C174="OK",_xlfn.NUMBERVALUE(Plantilla!BN185),"")</f>
        <v/>
      </c>
      <c r="BQ174" s="6">
        <f>IF($C174="OK",_xlfn.NUMBERVALUE(Plantilla!BO185),"")</f>
        <v/>
      </c>
      <c r="BR174" s="4">
        <f>IF($C174="OK",_xlfn.NUMBERVALUE(Plantilla!BP185),"")</f>
        <v/>
      </c>
      <c r="BS174" s="6">
        <f>IF($C174="OK",_xlfn.NUMBERVALUE(Plantilla!BQ185),"")</f>
        <v/>
      </c>
      <c r="BT174" s="4">
        <f>IF($C174="OK",_xlfn.NUMBERVALUE(Plantilla!BR185),"")</f>
        <v/>
      </c>
      <c r="BU174" s="6">
        <f>IF($C174="OK",_xlfn.NUMBERVALUE(Plantilla!BS185),"")</f>
        <v/>
      </c>
      <c r="BV174" s="6">
        <f>IF($C174="OK",_xlfn.NUMBERVALUE(Plantilla!BT185),"")</f>
        <v/>
      </c>
      <c r="BW174" s="6">
        <f>IF($C174="OK",_xlfn.NUMBERVALUE(Plantilla!BU185),"")</f>
        <v/>
      </c>
      <c r="BX174" s="6">
        <f>IF($C174="OK",_xlfn.NUMBERVALUE(Plantilla!BV185),"")</f>
        <v/>
      </c>
      <c r="BY174" s="6">
        <f>IF($C174="OK",_xlfn.NUMBERVALUE(Plantilla!BW185),"")</f>
        <v/>
      </c>
      <c r="BZ174" s="6">
        <f>IF($C174="OK",_xlfn.NUMBERVALUE(Plantilla!BX185),"")</f>
        <v/>
      </c>
      <c r="CA174" s="6">
        <f>IF($C174="OK",_xlfn.NUMBERVALUE(Plantilla!BY185),"")</f>
        <v/>
      </c>
      <c r="CB174" s="6">
        <f>IF($C174="OK",_xlfn.NUMBERVALUE(Plantilla!BZ185),"")</f>
        <v/>
      </c>
      <c r="CC174" s="6">
        <f>IF($C174="OK",_xlfn.NUMBERVALUE(Plantilla!CA185),"")</f>
        <v/>
      </c>
      <c r="CD174" s="6">
        <f>IF($C174="OK",_xlfn.NUMBERVALUE(Plantilla!CB185),"")</f>
        <v/>
      </c>
      <c r="CE174" s="6">
        <f>IF($C174="OK",_xlfn.NUMBERVALUE(Plantilla!CC185),"")</f>
        <v/>
      </c>
      <c r="CF174" s="4">
        <f>IF($C174="OK",_xlfn.NUMBERVALUE(Plantilla!CD185),"")</f>
        <v/>
      </c>
      <c r="CG174" s="6">
        <f>IF($C174="OK",_xlfn.NUMBERVALUE(Plantilla!CE185),"")</f>
        <v/>
      </c>
      <c r="CH174" s="6">
        <f>IF($C174="OK",_xlfn.NUMBERVALUE(Plantilla!CF185),"")</f>
        <v/>
      </c>
      <c r="CI174" s="6">
        <f>IF($C174="OK",_xlfn.NUMBERVALUE(Plantilla!CG185),"")</f>
        <v/>
      </c>
      <c r="CJ174" s="6">
        <f>IF($C174="OK",_xlfn.NUMBERVALUE(Plantilla!CH185),"")</f>
        <v/>
      </c>
      <c r="CK174" s="6">
        <f>IF($C174="OK",_xlfn.NUMBERVALUE(Plantilla!CI185),"")</f>
        <v/>
      </c>
      <c r="CL174" s="6">
        <f>IF($C174="OK",_xlfn.NUMBERVALUE(Plantilla!CJ185),"")</f>
        <v/>
      </c>
      <c r="CM174">
        <f>IF($C174="OK",TEXT(Plantilla!CK185,"#"),"")</f>
        <v/>
      </c>
      <c r="CN174" s="6">
        <f>IF($C174="OK",_xlfn.NUMBERVALUE(Plantilla!CL185),"")</f>
        <v/>
      </c>
      <c r="CO174" s="6">
        <f>IF($C174="OK",_xlfn.NUMBERVALUE(Plantilla!CM185),"")</f>
        <v/>
      </c>
      <c r="CP174" s="110">
        <f>IF($C174="OK",_xlfn.NUMBERVALUE(Plantilla!CN185),"")</f>
        <v/>
      </c>
      <c r="CQ174" s="6">
        <f>IF($C174="OK",_xlfn.NUMBERVALUE(Plantilla!CO185),"")</f>
        <v/>
      </c>
      <c r="CR174" s="109">
        <f>IF($C174="OK",_xlfn.NUMBERVALUE(Plantilla!CP185),"")</f>
        <v/>
      </c>
      <c r="CS174" s="110">
        <f>IF($C174="OK",_xlfn.NUMBERVALUE(Plantilla!CQ185),"")</f>
        <v/>
      </c>
      <c r="CT174" s="6">
        <f>IF($C174="OK",_xlfn.NUMBERVALUE(Plantilla!CR185),"")</f>
        <v/>
      </c>
      <c r="CU174" s="109">
        <f>IF($C174="OK",_xlfn.NUMBERVALUE(Plantilla!CS185),"")</f>
        <v/>
      </c>
      <c r="CV174" s="110">
        <f>IF($C174="OK",_xlfn.NUMBERVALUE(Plantilla!CT185),"")</f>
        <v/>
      </c>
      <c r="CW174" s="6">
        <f>IF($C174="OK",_xlfn.NUMBERVALUE(Plantilla!CU185),"")</f>
        <v/>
      </c>
      <c r="CX174" s="82">
        <f>IF($C174="OK",_xlfn.NUMBERVALUE(Plantilla!CV185),"")</f>
        <v/>
      </c>
      <c r="CY174" s="6">
        <f>IF($C174="OK",_xlfn.NUMBERVALUE(Plantilla!CW185),"")</f>
        <v/>
      </c>
      <c r="CZ174" s="82">
        <f>IF($C174="OK",_xlfn.NUMBERVALUE(Plantilla!CX185),"")</f>
        <v/>
      </c>
      <c r="DA174" s="6">
        <f>IF($C174="OK",_xlfn.NUMBERVALUE(Plantilla!CY185),"")</f>
        <v/>
      </c>
      <c r="DB174" s="109">
        <f>IF($C174="OK",_xlfn.NUMBERVALUE(Plantilla!CZ185),"")</f>
        <v/>
      </c>
      <c r="DC174" s="6">
        <f>IF($C174="OK",_xlfn.NUMBERVALUE(Plantilla!DA185),"")</f>
        <v/>
      </c>
      <c r="DD174" s="6">
        <f>IF($C174="OK",TEXT(Plantilla!DB185,"#"),"")</f>
        <v/>
      </c>
      <c r="DE174" s="6">
        <f>IF($C174="OK",_xlfn.NUMBERVALUE(Plantilla!DC185),"")</f>
        <v/>
      </c>
      <c r="DF174" s="4">
        <f>IF($C174="OK",_xlfn.NUMBERVALUE(Plantilla!DD185),"")</f>
        <v/>
      </c>
      <c r="DG174" s="6">
        <f>IF($C174="OK",_xlfn.NUMBERVALUE(Plantilla!DE185),"")</f>
        <v/>
      </c>
      <c r="DH174" s="6">
        <f>IF($C174="OK",_xlfn.NUMBERVALUE(Plantilla!DF185),"")</f>
        <v/>
      </c>
      <c r="DI174" s="6">
        <f>IF($C174="OK",_xlfn.NUMBERVALUE(Plantilla!DG185),"")</f>
        <v/>
      </c>
      <c r="DJ174" s="6">
        <f>IF($C174="OK",_xlfn.NUMBERVALUE(Plantilla!DH185),"")</f>
        <v/>
      </c>
      <c r="DK174" s="6">
        <f>IF($C174="OK",_xlfn.NUMBERVALUE(Plantilla!DI185),"")</f>
        <v/>
      </c>
      <c r="DL174" s="6">
        <f>IF($C174="OK",_xlfn.NUMBERVALUE(Plantilla!DJ185),"")</f>
        <v/>
      </c>
      <c r="DM174" s="6">
        <f>IF($C174="OK",_xlfn.NUMBERVALUE(Plantilla!DK185),"")</f>
        <v/>
      </c>
      <c r="DN174" s="6">
        <f>IF($C174="OK",_xlfn.NUMBERVALUE(Plantilla!DL185),"")</f>
        <v/>
      </c>
      <c r="DO174" s="6">
        <f>IF($C174="OK",_xlfn.NUMBERVALUE(Plantilla!DM185),"")</f>
        <v/>
      </c>
      <c r="DP174" s="6">
        <f>IF($C174="OK",_xlfn.NUMBERVALUE(Plantilla!DN185),"")</f>
        <v/>
      </c>
      <c r="DQ174" s="6">
        <f>IF($C174="OK",_xlfn.NUMBERVALUE(Plantilla!DO185),"")</f>
        <v/>
      </c>
      <c r="DR174" s="6">
        <f>IF($C174="OK",_xlfn.NUMBERVALUE(Plantilla!DP185),"")</f>
        <v/>
      </c>
      <c r="DS174">
        <f>IF($C174="OK",TEXT(Plantilla!DR185,"#"),"")</f>
        <v/>
      </c>
      <c r="DT174" s="6" t="n"/>
    </row>
    <row r="175">
      <c r="A175">
        <f>IF(Plantilla!$I$6="¡Perfecto!, Guarda el archivo y adjúntalo a tu interfaz de Nómina Electrónica","OK","Error")</f>
        <v/>
      </c>
      <c r="B175">
        <f>IF(Plantilla!$I$6="¡Perfecto!, Guarda el archivo y adjúntalo a tu interfaz de Nómina Electrónica",MID(Plantilla!$D$2,SEARCH("V",Plantilla!$D$2),10),"")</f>
        <v/>
      </c>
      <c r="C175">
        <f>Plantilla!C186</f>
        <v/>
      </c>
      <c r="D175">
        <f>IF($C175="OK",Plantilla!B186,"")</f>
        <v/>
      </c>
      <c r="E175">
        <f>IF($C175="OK",
   VLOOKUP(Plantilla!$E$4,'Tablas '!$AP$4:$AT$6,5,FALSE),
"")</f>
        <v/>
      </c>
      <c r="F175">
        <f>IF($C175="OK",TEXT(Plantilla!D186,"#"),"")</f>
        <v/>
      </c>
      <c r="G175">
        <f>IF($C175="OK",
   VLOOKUP(Plantilla!E186,'Tablas '!$B$4:$C$14,2,FALSE),
"")</f>
        <v/>
      </c>
      <c r="H175">
        <f>IF($C175="OK",TEXT(Plantilla!F186,"#"),"")</f>
        <v/>
      </c>
      <c r="I175">
        <f>IF($C175="OK",TEXT(Plantilla!G186,"#"),"")</f>
        <v/>
      </c>
      <c r="J175">
        <f>IF($C175="OK",TEXT(Plantilla!H186,"#"),"")</f>
        <v/>
      </c>
      <c r="K175">
        <f>IF($C175="OK",TEXT(Plantilla!I186,"#"),"")</f>
        <v/>
      </c>
      <c r="L175">
        <f>IF($C175="OK",TEXT(Plantilla!J186,"#"),"")</f>
        <v/>
      </c>
      <c r="M175">
        <f>IF($C175="OK",TEXT(Plantilla!K186,"#"),"")</f>
        <v/>
      </c>
      <c r="N175">
        <f>IF($C175="OK",
   CONCATENATE(YEAR(Plantilla!L186),"-",TEXT(MONTH(Plantilla!L186),"00"),"-",TEXT(DAY(Plantilla!L186),"00")),
"")</f>
        <v/>
      </c>
      <c r="O175">
        <f>IF($C175="OK",_xlfn.NUMBERVALUE(Plantilla!M186),"")</f>
        <v/>
      </c>
      <c r="P175">
        <f>IF($C175="OK",
   IF(Plantilla!N186&lt;&gt;"",
      CONCATENATE(YEAR(Plantilla!N186),"-",TEXT(MONTH(Plantilla!N186),"00"),"-",TEXT(DAY(Plantilla!N186),"00")),
   ""),
"")</f>
        <v/>
      </c>
      <c r="Q175">
        <f>IF($C175="OK",
   VLOOKUP(Plantilla!O186,'Tablas '!$E$4:$F$19,2,FALSE),
"")</f>
        <v/>
      </c>
      <c r="R175">
        <f>IF($C175="OK",
   VLOOKUP(Plantilla!P186,'Tablas '!$H$4:$I$5,2,FALSE),
"")</f>
        <v/>
      </c>
      <c r="S175">
        <f>IF($C175="OK",
   VLOOKUP(Plantilla!Q186,'Tablas '!$K$4:$L$8,2,FALSE),
"")</f>
        <v/>
      </c>
      <c r="T175">
        <f>IF($C175="OK",
   VLOOKUP(Plantilla!R186,'Tablas '!$AE$4:$AF$6,2,FALSE),
"")</f>
        <v/>
      </c>
      <c r="U175">
        <f>IF($C175="OK",
   VLOOKUP(Plantilla!S186,'Tablas '!$AE$4:$AF$6,2,FALSE),
"")</f>
        <v/>
      </c>
      <c r="V175">
        <f>IF($C175="OK",TEXT(Plantilla!T186,"#"),"")</f>
        <v/>
      </c>
      <c r="W175" s="84">
        <f>IF($C175="OK",
   VLOOKUP(Plantilla!U186,'Tablas '!$AM$4:$AN$1126,2,FALSE),
"")</f>
        <v/>
      </c>
      <c r="X175">
        <f>IF($C175="OK",TEXT(Plantilla!V186,"#"),"")</f>
        <v/>
      </c>
      <c r="Y175">
        <f>IF($C175="OK",
   CONCATENATE(YEAR(Plantilla!W186),"-",TEXT(MONTH(Plantilla!W186),"00"),"-",TEXT(DAY(Plantilla!W186),"00")),
"")</f>
        <v/>
      </c>
      <c r="Z175">
        <f>IF($C175="OK",
   CONCATENATE(YEAR(Plantilla!X186),"-",TEXT(MONTH(Plantilla!X186),"00"),"-",TEXT(DAY(Plantilla!X186),"00")),
"")</f>
        <v/>
      </c>
      <c r="AA175">
        <f>IF($C175="OK",
   TEXT(VLOOKUP(Plantilla!Y186,'Tablas '!$Q$4:$R$9,2,FALSE),"#"),
"")</f>
        <v/>
      </c>
      <c r="AB175">
        <f>IF($C175="OK",
   CONCATENATE(YEAR(Plantilla!Z186),"-",TEXT(MONTH(Plantilla!Z186),"00"),"-",TEXT(DAY(Plantilla!Z186),"00")),
"")</f>
        <v/>
      </c>
      <c r="AC175">
        <f>IF($C175="OK",
   TEXT(VLOOKUP(Plantilla!AA186,'Tablas '!$T$4:$U$13,2,FALSE),"#"),
"")</f>
        <v/>
      </c>
      <c r="AD175">
        <f>IF($C175="OK",TEXT(Plantilla!AB186,"#"),"")</f>
        <v/>
      </c>
      <c r="AE175">
        <f>IF($C175="OK",
   IF(Plantilla!AC186&lt;&gt;"",
      TEXT(VLOOKUP(Plantilla!AC186,'Tablas '!$W$4:$X$7,2,FALSE),"#"),
   ""),
"")</f>
        <v/>
      </c>
      <c r="AF175">
        <f>IF($C175="OK",TEXT(Plantilla!AD186,"#"),"")</f>
        <v/>
      </c>
      <c r="AG175" s="6">
        <f>IF($C175="OK",_xlfn.NUMBERVALUE(Plantilla!AE186),"")</f>
        <v/>
      </c>
      <c r="AH175" s="4">
        <f>IF($C175="OK",_xlfn.NUMBERVALUE(Plantilla!AF186),"")</f>
        <v/>
      </c>
      <c r="AI175" s="6">
        <f>IF($C175="OK",_xlfn.NUMBERVALUE(Plantilla!AG186),"")</f>
        <v/>
      </c>
      <c r="AJ175" s="6">
        <f>IF($C175="OK",_xlfn.NUMBERVALUE(Plantilla!AH186),"")</f>
        <v/>
      </c>
      <c r="AK175" s="6">
        <f>IF($C175="OK",_xlfn.NUMBERVALUE(Plantilla!AI186),"")</f>
        <v/>
      </c>
      <c r="AL175" s="6">
        <f>IF($C175="OK",_xlfn.NUMBERVALUE(Plantilla!AJ186),"")</f>
        <v/>
      </c>
      <c r="AM175" s="4">
        <f>IF($C175="OK",_xlfn.NUMBERVALUE(Plantilla!AK186),"")</f>
        <v/>
      </c>
      <c r="AN175" s="6">
        <f>IF($C175="OK",_xlfn.NUMBERVALUE(Plantilla!AL186),"")</f>
        <v/>
      </c>
      <c r="AO175" s="4">
        <f>IF($C175="OK",_xlfn.NUMBERVALUE(Plantilla!AM186),"")</f>
        <v/>
      </c>
      <c r="AP175" s="6">
        <f>IF($C175="OK",_xlfn.NUMBERVALUE(Plantilla!AN186),"")</f>
        <v/>
      </c>
      <c r="AQ175" s="4">
        <f>IF($C175="OK",_xlfn.NUMBERVALUE(Plantilla!AO186),"")</f>
        <v/>
      </c>
      <c r="AR175" s="6">
        <f>IF($C175="OK",_xlfn.NUMBERVALUE(Plantilla!AP186),"")</f>
        <v/>
      </c>
      <c r="AS175" s="4">
        <f>IF($C175="OK",_xlfn.NUMBERVALUE(Plantilla!AQ186),"")</f>
        <v/>
      </c>
      <c r="AT175" s="6">
        <f>IF($C175="OK",_xlfn.NUMBERVALUE(Plantilla!AR186),"")</f>
        <v/>
      </c>
      <c r="AU175" s="4">
        <f>IF($C175="OK",_xlfn.NUMBERVALUE(Plantilla!AS186),"")</f>
        <v/>
      </c>
      <c r="AV175" s="6">
        <f>IF($C175="OK",_xlfn.NUMBERVALUE(Plantilla!AT186),"")</f>
        <v/>
      </c>
      <c r="AW175" s="4">
        <f>IF($C175="OK",_xlfn.NUMBERVALUE(Plantilla!AU186),"")</f>
        <v/>
      </c>
      <c r="AX175" s="6">
        <f>IF($C175="OK",_xlfn.NUMBERVALUE(Plantilla!AV186),"")</f>
        <v/>
      </c>
      <c r="AY175" s="4">
        <f>IF($C175="OK",_xlfn.NUMBERVALUE(Plantilla!AW186),"")</f>
        <v/>
      </c>
      <c r="AZ175" s="6">
        <f>IF($C175="OK",_xlfn.NUMBERVALUE(Plantilla!AX186),"")</f>
        <v/>
      </c>
      <c r="BA175">
        <f>IF($C175="OK",_xlfn.NUMBERVALUE(Plantilla!AY186),"")</f>
        <v/>
      </c>
      <c r="BB175">
        <f>IF($C175="OK",_xlfn.NUMBERVALUE(Plantilla!AZ186),"")</f>
        <v/>
      </c>
      <c r="BC175" s="4">
        <f>IF($C175="OK",_xlfn.NUMBERVALUE(Plantilla!BA186),"")</f>
        <v/>
      </c>
      <c r="BD175" s="6">
        <f>IF($C175="OK",_xlfn.NUMBERVALUE(Plantilla!BB186),"")</f>
        <v/>
      </c>
      <c r="BE175" s="4">
        <f>IF($C175="OK",_xlfn.NUMBERVALUE(Plantilla!BC186),"")</f>
        <v/>
      </c>
      <c r="BF175" s="6">
        <f>IF($C175="OK",_xlfn.NUMBERVALUE(Plantilla!BD186),"")</f>
        <v/>
      </c>
      <c r="BG175" s="4">
        <f>IF($C175="OK",_xlfn.NUMBERVALUE(Plantilla!BE186),"")</f>
        <v/>
      </c>
      <c r="BH175" s="6">
        <f>IF($C175="OK",_xlfn.NUMBERVALUE(Plantilla!BF186),"")</f>
        <v/>
      </c>
      <c r="BI175" s="110">
        <f>IF($C175="OK",_xlfn.NUMBERVALUE(Plantilla!BG186),"")</f>
        <v/>
      </c>
      <c r="BJ175" s="6">
        <f>IF($C175="OK",_xlfn.NUMBERVALUE(Plantilla!BH186),"")</f>
        <v/>
      </c>
      <c r="BK175" s="109">
        <f>IF($C175="OK",_xlfn.NUMBERVALUE(Plantilla!BI186),"")</f>
        <v/>
      </c>
      <c r="BL175" s="6">
        <f>IF($C175="OK",
   IF(Plantilla!BJ186&lt;&gt;"",
      TEXT(VLOOKUP(Plantilla!BJ186,'Tablas '!$Z$4:$AA$6,2,FALSE),"#"),
   ""),
"")</f>
        <v/>
      </c>
      <c r="BM175" s="4">
        <f>IF($C175="OK",_xlfn.NUMBERVALUE(Plantilla!BK186),"")</f>
        <v/>
      </c>
      <c r="BN175" s="4">
        <f>IF($C175="OK",_xlfn.NUMBERVALUE(Plantilla!BL186),"")</f>
        <v/>
      </c>
      <c r="BO175" s="6">
        <f>IF($C175="OK",_xlfn.NUMBERVALUE(Plantilla!BM186),"")</f>
        <v/>
      </c>
      <c r="BP175" s="4">
        <f>IF($C175="OK",_xlfn.NUMBERVALUE(Plantilla!BN186),"")</f>
        <v/>
      </c>
      <c r="BQ175" s="6">
        <f>IF($C175="OK",_xlfn.NUMBERVALUE(Plantilla!BO186),"")</f>
        <v/>
      </c>
      <c r="BR175" s="4">
        <f>IF($C175="OK",_xlfn.NUMBERVALUE(Plantilla!BP186),"")</f>
        <v/>
      </c>
      <c r="BS175" s="6">
        <f>IF($C175="OK",_xlfn.NUMBERVALUE(Plantilla!BQ186),"")</f>
        <v/>
      </c>
      <c r="BT175" s="4">
        <f>IF($C175="OK",_xlfn.NUMBERVALUE(Plantilla!BR186),"")</f>
        <v/>
      </c>
      <c r="BU175" s="6">
        <f>IF($C175="OK",_xlfn.NUMBERVALUE(Plantilla!BS186),"")</f>
        <v/>
      </c>
      <c r="BV175" s="6">
        <f>IF($C175="OK",_xlfn.NUMBERVALUE(Plantilla!BT186),"")</f>
        <v/>
      </c>
      <c r="BW175" s="6">
        <f>IF($C175="OK",_xlfn.NUMBERVALUE(Plantilla!BU186),"")</f>
        <v/>
      </c>
      <c r="BX175" s="6">
        <f>IF($C175="OK",_xlfn.NUMBERVALUE(Plantilla!BV186),"")</f>
        <v/>
      </c>
      <c r="BY175" s="6">
        <f>IF($C175="OK",_xlfn.NUMBERVALUE(Plantilla!BW186),"")</f>
        <v/>
      </c>
      <c r="BZ175" s="6">
        <f>IF($C175="OK",_xlfn.NUMBERVALUE(Plantilla!BX186),"")</f>
        <v/>
      </c>
      <c r="CA175" s="6">
        <f>IF($C175="OK",_xlfn.NUMBERVALUE(Plantilla!BY186),"")</f>
        <v/>
      </c>
      <c r="CB175" s="6">
        <f>IF($C175="OK",_xlfn.NUMBERVALUE(Plantilla!BZ186),"")</f>
        <v/>
      </c>
      <c r="CC175" s="6">
        <f>IF($C175="OK",_xlfn.NUMBERVALUE(Plantilla!CA186),"")</f>
        <v/>
      </c>
      <c r="CD175" s="6">
        <f>IF($C175="OK",_xlfn.NUMBERVALUE(Plantilla!CB186),"")</f>
        <v/>
      </c>
      <c r="CE175" s="6">
        <f>IF($C175="OK",_xlfn.NUMBERVALUE(Plantilla!CC186),"")</f>
        <v/>
      </c>
      <c r="CF175" s="4">
        <f>IF($C175="OK",_xlfn.NUMBERVALUE(Plantilla!CD186),"")</f>
        <v/>
      </c>
      <c r="CG175" s="6">
        <f>IF($C175="OK",_xlfn.NUMBERVALUE(Plantilla!CE186),"")</f>
        <v/>
      </c>
      <c r="CH175" s="6">
        <f>IF($C175="OK",_xlfn.NUMBERVALUE(Plantilla!CF186),"")</f>
        <v/>
      </c>
      <c r="CI175" s="6">
        <f>IF($C175="OK",_xlfn.NUMBERVALUE(Plantilla!CG186),"")</f>
        <v/>
      </c>
      <c r="CJ175" s="6">
        <f>IF($C175="OK",_xlfn.NUMBERVALUE(Plantilla!CH186),"")</f>
        <v/>
      </c>
      <c r="CK175" s="6">
        <f>IF($C175="OK",_xlfn.NUMBERVALUE(Plantilla!CI186),"")</f>
        <v/>
      </c>
      <c r="CL175" s="6">
        <f>IF($C175="OK",_xlfn.NUMBERVALUE(Plantilla!CJ186),"")</f>
        <v/>
      </c>
      <c r="CM175">
        <f>IF($C175="OK",TEXT(Plantilla!CK186,"#"),"")</f>
        <v/>
      </c>
      <c r="CN175" s="6">
        <f>IF($C175="OK",_xlfn.NUMBERVALUE(Plantilla!CL186),"")</f>
        <v/>
      </c>
      <c r="CO175" s="6">
        <f>IF($C175="OK",_xlfn.NUMBERVALUE(Plantilla!CM186),"")</f>
        <v/>
      </c>
      <c r="CP175" s="110">
        <f>IF($C175="OK",_xlfn.NUMBERVALUE(Plantilla!CN186),"")</f>
        <v/>
      </c>
      <c r="CQ175" s="6">
        <f>IF($C175="OK",_xlfn.NUMBERVALUE(Plantilla!CO186),"")</f>
        <v/>
      </c>
      <c r="CR175" s="109">
        <f>IF($C175="OK",_xlfn.NUMBERVALUE(Plantilla!CP186),"")</f>
        <v/>
      </c>
      <c r="CS175" s="110">
        <f>IF($C175="OK",_xlfn.NUMBERVALUE(Plantilla!CQ186),"")</f>
        <v/>
      </c>
      <c r="CT175" s="6">
        <f>IF($C175="OK",_xlfn.NUMBERVALUE(Plantilla!CR186),"")</f>
        <v/>
      </c>
      <c r="CU175" s="109">
        <f>IF($C175="OK",_xlfn.NUMBERVALUE(Plantilla!CS186),"")</f>
        <v/>
      </c>
      <c r="CV175" s="110">
        <f>IF($C175="OK",_xlfn.NUMBERVALUE(Plantilla!CT186),"")</f>
        <v/>
      </c>
      <c r="CW175" s="6">
        <f>IF($C175="OK",_xlfn.NUMBERVALUE(Plantilla!CU186),"")</f>
        <v/>
      </c>
      <c r="CX175" s="82">
        <f>IF($C175="OK",_xlfn.NUMBERVALUE(Plantilla!CV186),"")</f>
        <v/>
      </c>
      <c r="CY175" s="6">
        <f>IF($C175="OK",_xlfn.NUMBERVALUE(Plantilla!CW186),"")</f>
        <v/>
      </c>
      <c r="CZ175" s="82">
        <f>IF($C175="OK",_xlfn.NUMBERVALUE(Plantilla!CX186),"")</f>
        <v/>
      </c>
      <c r="DA175" s="6">
        <f>IF($C175="OK",_xlfn.NUMBERVALUE(Plantilla!CY186),"")</f>
        <v/>
      </c>
      <c r="DB175" s="109">
        <f>IF($C175="OK",_xlfn.NUMBERVALUE(Plantilla!CZ186),"")</f>
        <v/>
      </c>
      <c r="DC175" s="6">
        <f>IF($C175="OK",_xlfn.NUMBERVALUE(Plantilla!DA186),"")</f>
        <v/>
      </c>
      <c r="DD175" s="6">
        <f>IF($C175="OK",TEXT(Plantilla!DB186,"#"),"")</f>
        <v/>
      </c>
      <c r="DE175" s="6">
        <f>IF($C175="OK",_xlfn.NUMBERVALUE(Plantilla!DC186),"")</f>
        <v/>
      </c>
      <c r="DF175" s="4">
        <f>IF($C175="OK",_xlfn.NUMBERVALUE(Plantilla!DD186),"")</f>
        <v/>
      </c>
      <c r="DG175" s="6">
        <f>IF($C175="OK",_xlfn.NUMBERVALUE(Plantilla!DE186),"")</f>
        <v/>
      </c>
      <c r="DH175" s="6">
        <f>IF($C175="OK",_xlfn.NUMBERVALUE(Plantilla!DF186),"")</f>
        <v/>
      </c>
      <c r="DI175" s="6">
        <f>IF($C175="OK",_xlfn.NUMBERVALUE(Plantilla!DG186),"")</f>
        <v/>
      </c>
      <c r="DJ175" s="6">
        <f>IF($C175="OK",_xlfn.NUMBERVALUE(Plantilla!DH186),"")</f>
        <v/>
      </c>
      <c r="DK175" s="6">
        <f>IF($C175="OK",_xlfn.NUMBERVALUE(Plantilla!DI186),"")</f>
        <v/>
      </c>
      <c r="DL175" s="6">
        <f>IF($C175="OK",_xlfn.NUMBERVALUE(Plantilla!DJ186),"")</f>
        <v/>
      </c>
      <c r="DM175" s="6">
        <f>IF($C175="OK",_xlfn.NUMBERVALUE(Plantilla!DK186),"")</f>
        <v/>
      </c>
      <c r="DN175" s="6">
        <f>IF($C175="OK",_xlfn.NUMBERVALUE(Plantilla!DL186),"")</f>
        <v/>
      </c>
      <c r="DO175" s="6">
        <f>IF($C175="OK",_xlfn.NUMBERVALUE(Plantilla!DM186),"")</f>
        <v/>
      </c>
      <c r="DP175" s="6">
        <f>IF($C175="OK",_xlfn.NUMBERVALUE(Plantilla!DN186),"")</f>
        <v/>
      </c>
      <c r="DQ175" s="6">
        <f>IF($C175="OK",_xlfn.NUMBERVALUE(Plantilla!DO186),"")</f>
        <v/>
      </c>
      <c r="DR175" s="6">
        <f>IF($C175="OK",_xlfn.NUMBERVALUE(Plantilla!DP186),"")</f>
        <v/>
      </c>
      <c r="DS175">
        <f>IF($C175="OK",TEXT(Plantilla!DR186,"#"),"")</f>
        <v/>
      </c>
      <c r="DT175" s="6" t="n"/>
    </row>
    <row r="176">
      <c r="A176">
        <f>IF(Plantilla!$I$6="¡Perfecto!, Guarda el archivo y adjúntalo a tu interfaz de Nómina Electrónica","OK","Error")</f>
        <v/>
      </c>
      <c r="B176">
        <f>IF(Plantilla!$I$6="¡Perfecto!, Guarda el archivo y adjúntalo a tu interfaz de Nómina Electrónica",MID(Plantilla!$D$2,SEARCH("V",Plantilla!$D$2),10),"")</f>
        <v/>
      </c>
      <c r="C176">
        <f>Plantilla!C187</f>
        <v/>
      </c>
      <c r="D176">
        <f>IF($C176="OK",Plantilla!B187,"")</f>
        <v/>
      </c>
      <c r="E176">
        <f>IF($C176="OK",
   VLOOKUP(Plantilla!$E$4,'Tablas '!$AP$4:$AT$6,5,FALSE),
"")</f>
        <v/>
      </c>
      <c r="F176">
        <f>IF($C176="OK",TEXT(Plantilla!D187,"#"),"")</f>
        <v/>
      </c>
      <c r="G176">
        <f>IF($C176="OK",
   VLOOKUP(Plantilla!E187,'Tablas '!$B$4:$C$14,2,FALSE),
"")</f>
        <v/>
      </c>
      <c r="H176">
        <f>IF($C176="OK",TEXT(Plantilla!F187,"#"),"")</f>
        <v/>
      </c>
      <c r="I176">
        <f>IF($C176="OK",TEXT(Plantilla!G187,"#"),"")</f>
        <v/>
      </c>
      <c r="J176">
        <f>IF($C176="OK",TEXT(Plantilla!H187,"#"),"")</f>
        <v/>
      </c>
      <c r="K176">
        <f>IF($C176="OK",TEXT(Plantilla!I187,"#"),"")</f>
        <v/>
      </c>
      <c r="L176">
        <f>IF($C176="OK",TEXT(Plantilla!J187,"#"),"")</f>
        <v/>
      </c>
      <c r="M176">
        <f>IF($C176="OK",TEXT(Plantilla!K187,"#"),"")</f>
        <v/>
      </c>
      <c r="N176">
        <f>IF($C176="OK",
   CONCATENATE(YEAR(Plantilla!L187),"-",TEXT(MONTH(Plantilla!L187),"00"),"-",TEXT(DAY(Plantilla!L187),"00")),
"")</f>
        <v/>
      </c>
      <c r="O176">
        <f>IF($C176="OK",_xlfn.NUMBERVALUE(Plantilla!M187),"")</f>
        <v/>
      </c>
      <c r="P176">
        <f>IF($C176="OK",
   IF(Plantilla!N187&lt;&gt;"",
      CONCATENATE(YEAR(Plantilla!N187),"-",TEXT(MONTH(Plantilla!N187),"00"),"-",TEXT(DAY(Plantilla!N187),"00")),
   ""),
"")</f>
        <v/>
      </c>
      <c r="Q176">
        <f>IF($C176="OK",
   VLOOKUP(Plantilla!O187,'Tablas '!$E$4:$F$19,2,FALSE),
"")</f>
        <v/>
      </c>
      <c r="R176">
        <f>IF($C176="OK",
   VLOOKUP(Plantilla!P187,'Tablas '!$H$4:$I$5,2,FALSE),
"")</f>
        <v/>
      </c>
      <c r="S176">
        <f>IF($C176="OK",
   VLOOKUP(Plantilla!Q187,'Tablas '!$K$4:$L$8,2,FALSE),
"")</f>
        <v/>
      </c>
      <c r="T176">
        <f>IF($C176="OK",
   VLOOKUP(Plantilla!R187,'Tablas '!$AE$4:$AF$6,2,FALSE),
"")</f>
        <v/>
      </c>
      <c r="U176">
        <f>IF($C176="OK",
   VLOOKUP(Plantilla!S187,'Tablas '!$AE$4:$AF$6,2,FALSE),
"")</f>
        <v/>
      </c>
      <c r="V176">
        <f>IF($C176="OK",TEXT(Plantilla!T187,"#"),"")</f>
        <v/>
      </c>
      <c r="W176" s="84">
        <f>IF($C176="OK",
   VLOOKUP(Plantilla!U187,'Tablas '!$AM$4:$AN$1126,2,FALSE),
"")</f>
        <v/>
      </c>
      <c r="X176">
        <f>IF($C176="OK",TEXT(Plantilla!V187,"#"),"")</f>
        <v/>
      </c>
      <c r="Y176">
        <f>IF($C176="OK",
   CONCATENATE(YEAR(Plantilla!W187),"-",TEXT(MONTH(Plantilla!W187),"00"),"-",TEXT(DAY(Plantilla!W187),"00")),
"")</f>
        <v/>
      </c>
      <c r="Z176">
        <f>IF($C176="OK",
   CONCATENATE(YEAR(Plantilla!X187),"-",TEXT(MONTH(Plantilla!X187),"00"),"-",TEXT(DAY(Plantilla!X187),"00")),
"")</f>
        <v/>
      </c>
      <c r="AA176">
        <f>IF($C176="OK",
   TEXT(VLOOKUP(Plantilla!Y187,'Tablas '!$Q$4:$R$9,2,FALSE),"#"),
"")</f>
        <v/>
      </c>
      <c r="AB176">
        <f>IF($C176="OK",
   CONCATENATE(YEAR(Plantilla!Z187),"-",TEXT(MONTH(Plantilla!Z187),"00"),"-",TEXT(DAY(Plantilla!Z187),"00")),
"")</f>
        <v/>
      </c>
      <c r="AC176">
        <f>IF($C176="OK",
   TEXT(VLOOKUP(Plantilla!AA187,'Tablas '!$T$4:$U$13,2,FALSE),"#"),
"")</f>
        <v/>
      </c>
      <c r="AD176">
        <f>IF($C176="OK",TEXT(Plantilla!AB187,"#"),"")</f>
        <v/>
      </c>
      <c r="AE176">
        <f>IF($C176="OK",
   IF(Plantilla!AC187&lt;&gt;"",
      TEXT(VLOOKUP(Plantilla!AC187,'Tablas '!$W$4:$X$7,2,FALSE),"#"),
   ""),
"")</f>
        <v/>
      </c>
      <c r="AF176">
        <f>IF($C176="OK",TEXT(Plantilla!AD187,"#"),"")</f>
        <v/>
      </c>
      <c r="AG176" s="6">
        <f>IF($C176="OK",_xlfn.NUMBERVALUE(Plantilla!AE187),"")</f>
        <v/>
      </c>
      <c r="AH176" s="4">
        <f>IF($C176="OK",_xlfn.NUMBERVALUE(Plantilla!AF187),"")</f>
        <v/>
      </c>
      <c r="AI176" s="6">
        <f>IF($C176="OK",_xlfn.NUMBERVALUE(Plantilla!AG187),"")</f>
        <v/>
      </c>
      <c r="AJ176" s="6">
        <f>IF($C176="OK",_xlfn.NUMBERVALUE(Plantilla!AH187),"")</f>
        <v/>
      </c>
      <c r="AK176" s="6">
        <f>IF($C176="OK",_xlfn.NUMBERVALUE(Plantilla!AI187),"")</f>
        <v/>
      </c>
      <c r="AL176" s="6">
        <f>IF($C176="OK",_xlfn.NUMBERVALUE(Plantilla!AJ187),"")</f>
        <v/>
      </c>
      <c r="AM176" s="4">
        <f>IF($C176="OK",_xlfn.NUMBERVALUE(Plantilla!AK187),"")</f>
        <v/>
      </c>
      <c r="AN176" s="6">
        <f>IF($C176="OK",_xlfn.NUMBERVALUE(Plantilla!AL187),"")</f>
        <v/>
      </c>
      <c r="AO176" s="4">
        <f>IF($C176="OK",_xlfn.NUMBERVALUE(Plantilla!AM187),"")</f>
        <v/>
      </c>
      <c r="AP176" s="6">
        <f>IF($C176="OK",_xlfn.NUMBERVALUE(Plantilla!AN187),"")</f>
        <v/>
      </c>
      <c r="AQ176" s="4">
        <f>IF($C176="OK",_xlfn.NUMBERVALUE(Plantilla!AO187),"")</f>
        <v/>
      </c>
      <c r="AR176" s="6">
        <f>IF($C176="OK",_xlfn.NUMBERVALUE(Plantilla!AP187),"")</f>
        <v/>
      </c>
      <c r="AS176" s="4">
        <f>IF($C176="OK",_xlfn.NUMBERVALUE(Plantilla!AQ187),"")</f>
        <v/>
      </c>
      <c r="AT176" s="6">
        <f>IF($C176="OK",_xlfn.NUMBERVALUE(Plantilla!AR187),"")</f>
        <v/>
      </c>
      <c r="AU176" s="4">
        <f>IF($C176="OK",_xlfn.NUMBERVALUE(Plantilla!AS187),"")</f>
        <v/>
      </c>
      <c r="AV176" s="6">
        <f>IF($C176="OK",_xlfn.NUMBERVALUE(Plantilla!AT187),"")</f>
        <v/>
      </c>
      <c r="AW176" s="4">
        <f>IF($C176="OK",_xlfn.NUMBERVALUE(Plantilla!AU187),"")</f>
        <v/>
      </c>
      <c r="AX176" s="6">
        <f>IF($C176="OK",_xlfn.NUMBERVALUE(Plantilla!AV187),"")</f>
        <v/>
      </c>
      <c r="AY176" s="4">
        <f>IF($C176="OK",_xlfn.NUMBERVALUE(Plantilla!AW187),"")</f>
        <v/>
      </c>
      <c r="AZ176" s="6">
        <f>IF($C176="OK",_xlfn.NUMBERVALUE(Plantilla!AX187),"")</f>
        <v/>
      </c>
      <c r="BA176">
        <f>IF($C176="OK",_xlfn.NUMBERVALUE(Plantilla!AY187),"")</f>
        <v/>
      </c>
      <c r="BB176">
        <f>IF($C176="OK",_xlfn.NUMBERVALUE(Plantilla!AZ187),"")</f>
        <v/>
      </c>
      <c r="BC176" s="4">
        <f>IF($C176="OK",_xlfn.NUMBERVALUE(Plantilla!BA187),"")</f>
        <v/>
      </c>
      <c r="BD176" s="6">
        <f>IF($C176="OK",_xlfn.NUMBERVALUE(Plantilla!BB187),"")</f>
        <v/>
      </c>
      <c r="BE176" s="4">
        <f>IF($C176="OK",_xlfn.NUMBERVALUE(Plantilla!BC187),"")</f>
        <v/>
      </c>
      <c r="BF176" s="6">
        <f>IF($C176="OK",_xlfn.NUMBERVALUE(Plantilla!BD187),"")</f>
        <v/>
      </c>
      <c r="BG176" s="4">
        <f>IF($C176="OK",_xlfn.NUMBERVALUE(Plantilla!BE187),"")</f>
        <v/>
      </c>
      <c r="BH176" s="6">
        <f>IF($C176="OK",_xlfn.NUMBERVALUE(Plantilla!BF187),"")</f>
        <v/>
      </c>
      <c r="BI176" s="110">
        <f>IF($C176="OK",_xlfn.NUMBERVALUE(Plantilla!BG187),"")</f>
        <v/>
      </c>
      <c r="BJ176" s="6">
        <f>IF($C176="OK",_xlfn.NUMBERVALUE(Plantilla!BH187),"")</f>
        <v/>
      </c>
      <c r="BK176" s="109">
        <f>IF($C176="OK",_xlfn.NUMBERVALUE(Plantilla!BI187),"")</f>
        <v/>
      </c>
      <c r="BL176" s="6">
        <f>IF($C176="OK",
   IF(Plantilla!BJ187&lt;&gt;"",
      TEXT(VLOOKUP(Plantilla!BJ187,'Tablas '!$Z$4:$AA$6,2,FALSE),"#"),
   ""),
"")</f>
        <v/>
      </c>
      <c r="BM176" s="4">
        <f>IF($C176="OK",_xlfn.NUMBERVALUE(Plantilla!BK187),"")</f>
        <v/>
      </c>
      <c r="BN176" s="4">
        <f>IF($C176="OK",_xlfn.NUMBERVALUE(Plantilla!BL187),"")</f>
        <v/>
      </c>
      <c r="BO176" s="6">
        <f>IF($C176="OK",_xlfn.NUMBERVALUE(Plantilla!BM187),"")</f>
        <v/>
      </c>
      <c r="BP176" s="4">
        <f>IF($C176="OK",_xlfn.NUMBERVALUE(Plantilla!BN187),"")</f>
        <v/>
      </c>
      <c r="BQ176" s="6">
        <f>IF($C176="OK",_xlfn.NUMBERVALUE(Plantilla!BO187),"")</f>
        <v/>
      </c>
      <c r="BR176" s="4">
        <f>IF($C176="OK",_xlfn.NUMBERVALUE(Plantilla!BP187),"")</f>
        <v/>
      </c>
      <c r="BS176" s="6">
        <f>IF($C176="OK",_xlfn.NUMBERVALUE(Plantilla!BQ187),"")</f>
        <v/>
      </c>
      <c r="BT176" s="4">
        <f>IF($C176="OK",_xlfn.NUMBERVALUE(Plantilla!BR187),"")</f>
        <v/>
      </c>
      <c r="BU176" s="6">
        <f>IF($C176="OK",_xlfn.NUMBERVALUE(Plantilla!BS187),"")</f>
        <v/>
      </c>
      <c r="BV176" s="6">
        <f>IF($C176="OK",_xlfn.NUMBERVALUE(Plantilla!BT187),"")</f>
        <v/>
      </c>
      <c r="BW176" s="6">
        <f>IF($C176="OK",_xlfn.NUMBERVALUE(Plantilla!BU187),"")</f>
        <v/>
      </c>
      <c r="BX176" s="6">
        <f>IF($C176="OK",_xlfn.NUMBERVALUE(Plantilla!BV187),"")</f>
        <v/>
      </c>
      <c r="BY176" s="6">
        <f>IF($C176="OK",_xlfn.NUMBERVALUE(Plantilla!BW187),"")</f>
        <v/>
      </c>
      <c r="BZ176" s="6">
        <f>IF($C176="OK",_xlfn.NUMBERVALUE(Plantilla!BX187),"")</f>
        <v/>
      </c>
      <c r="CA176" s="6">
        <f>IF($C176="OK",_xlfn.NUMBERVALUE(Plantilla!BY187),"")</f>
        <v/>
      </c>
      <c r="CB176" s="6">
        <f>IF($C176="OK",_xlfn.NUMBERVALUE(Plantilla!BZ187),"")</f>
        <v/>
      </c>
      <c r="CC176" s="6">
        <f>IF($C176="OK",_xlfn.NUMBERVALUE(Plantilla!CA187),"")</f>
        <v/>
      </c>
      <c r="CD176" s="6">
        <f>IF($C176="OK",_xlfn.NUMBERVALUE(Plantilla!CB187),"")</f>
        <v/>
      </c>
      <c r="CE176" s="6">
        <f>IF($C176="OK",_xlfn.NUMBERVALUE(Plantilla!CC187),"")</f>
        <v/>
      </c>
      <c r="CF176" s="4">
        <f>IF($C176="OK",_xlfn.NUMBERVALUE(Plantilla!CD187),"")</f>
        <v/>
      </c>
      <c r="CG176" s="6">
        <f>IF($C176="OK",_xlfn.NUMBERVALUE(Plantilla!CE187),"")</f>
        <v/>
      </c>
      <c r="CH176" s="6">
        <f>IF($C176="OK",_xlfn.NUMBERVALUE(Plantilla!CF187),"")</f>
        <v/>
      </c>
      <c r="CI176" s="6">
        <f>IF($C176="OK",_xlfn.NUMBERVALUE(Plantilla!CG187),"")</f>
        <v/>
      </c>
      <c r="CJ176" s="6">
        <f>IF($C176="OK",_xlfn.NUMBERVALUE(Plantilla!CH187),"")</f>
        <v/>
      </c>
      <c r="CK176" s="6">
        <f>IF($C176="OK",_xlfn.NUMBERVALUE(Plantilla!CI187),"")</f>
        <v/>
      </c>
      <c r="CL176" s="6">
        <f>IF($C176="OK",_xlfn.NUMBERVALUE(Plantilla!CJ187),"")</f>
        <v/>
      </c>
      <c r="CM176">
        <f>IF($C176="OK",TEXT(Plantilla!CK187,"#"),"")</f>
        <v/>
      </c>
      <c r="CN176" s="6">
        <f>IF($C176="OK",_xlfn.NUMBERVALUE(Plantilla!CL187),"")</f>
        <v/>
      </c>
      <c r="CO176" s="6">
        <f>IF($C176="OK",_xlfn.NUMBERVALUE(Plantilla!CM187),"")</f>
        <v/>
      </c>
      <c r="CP176" s="110">
        <f>IF($C176="OK",_xlfn.NUMBERVALUE(Plantilla!CN187),"")</f>
        <v/>
      </c>
      <c r="CQ176" s="6">
        <f>IF($C176="OK",_xlfn.NUMBERVALUE(Plantilla!CO187),"")</f>
        <v/>
      </c>
      <c r="CR176" s="109">
        <f>IF($C176="OK",_xlfn.NUMBERVALUE(Plantilla!CP187),"")</f>
        <v/>
      </c>
      <c r="CS176" s="110">
        <f>IF($C176="OK",_xlfn.NUMBERVALUE(Plantilla!CQ187),"")</f>
        <v/>
      </c>
      <c r="CT176" s="6">
        <f>IF($C176="OK",_xlfn.NUMBERVALUE(Plantilla!CR187),"")</f>
        <v/>
      </c>
      <c r="CU176" s="109">
        <f>IF($C176="OK",_xlfn.NUMBERVALUE(Plantilla!CS187),"")</f>
        <v/>
      </c>
      <c r="CV176" s="110">
        <f>IF($C176="OK",_xlfn.NUMBERVALUE(Plantilla!CT187),"")</f>
        <v/>
      </c>
      <c r="CW176" s="6">
        <f>IF($C176="OK",_xlfn.NUMBERVALUE(Plantilla!CU187),"")</f>
        <v/>
      </c>
      <c r="CX176" s="82">
        <f>IF($C176="OK",_xlfn.NUMBERVALUE(Plantilla!CV187),"")</f>
        <v/>
      </c>
      <c r="CY176" s="6">
        <f>IF($C176="OK",_xlfn.NUMBERVALUE(Plantilla!CW187),"")</f>
        <v/>
      </c>
      <c r="CZ176" s="82">
        <f>IF($C176="OK",_xlfn.NUMBERVALUE(Plantilla!CX187),"")</f>
        <v/>
      </c>
      <c r="DA176" s="6">
        <f>IF($C176="OK",_xlfn.NUMBERVALUE(Plantilla!CY187),"")</f>
        <v/>
      </c>
      <c r="DB176" s="109">
        <f>IF($C176="OK",_xlfn.NUMBERVALUE(Plantilla!CZ187),"")</f>
        <v/>
      </c>
      <c r="DC176" s="6">
        <f>IF($C176="OK",_xlfn.NUMBERVALUE(Plantilla!DA187),"")</f>
        <v/>
      </c>
      <c r="DD176" s="6">
        <f>IF($C176="OK",TEXT(Plantilla!DB187,"#"),"")</f>
        <v/>
      </c>
      <c r="DE176" s="6">
        <f>IF($C176="OK",_xlfn.NUMBERVALUE(Plantilla!DC187),"")</f>
        <v/>
      </c>
      <c r="DF176" s="4">
        <f>IF($C176="OK",_xlfn.NUMBERVALUE(Plantilla!DD187),"")</f>
        <v/>
      </c>
      <c r="DG176" s="6">
        <f>IF($C176="OK",_xlfn.NUMBERVALUE(Plantilla!DE187),"")</f>
        <v/>
      </c>
      <c r="DH176" s="6">
        <f>IF($C176="OK",_xlfn.NUMBERVALUE(Plantilla!DF187),"")</f>
        <v/>
      </c>
      <c r="DI176" s="6">
        <f>IF($C176="OK",_xlfn.NUMBERVALUE(Plantilla!DG187),"")</f>
        <v/>
      </c>
      <c r="DJ176" s="6">
        <f>IF($C176="OK",_xlfn.NUMBERVALUE(Plantilla!DH187),"")</f>
        <v/>
      </c>
      <c r="DK176" s="6">
        <f>IF($C176="OK",_xlfn.NUMBERVALUE(Plantilla!DI187),"")</f>
        <v/>
      </c>
      <c r="DL176" s="6">
        <f>IF($C176="OK",_xlfn.NUMBERVALUE(Plantilla!DJ187),"")</f>
        <v/>
      </c>
      <c r="DM176" s="6">
        <f>IF($C176="OK",_xlfn.NUMBERVALUE(Plantilla!DK187),"")</f>
        <v/>
      </c>
      <c r="DN176" s="6">
        <f>IF($C176="OK",_xlfn.NUMBERVALUE(Plantilla!DL187),"")</f>
        <v/>
      </c>
      <c r="DO176" s="6">
        <f>IF($C176="OK",_xlfn.NUMBERVALUE(Plantilla!DM187),"")</f>
        <v/>
      </c>
      <c r="DP176" s="6">
        <f>IF($C176="OK",_xlfn.NUMBERVALUE(Plantilla!DN187),"")</f>
        <v/>
      </c>
      <c r="DQ176" s="6">
        <f>IF($C176="OK",_xlfn.NUMBERVALUE(Plantilla!DO187),"")</f>
        <v/>
      </c>
      <c r="DR176" s="6">
        <f>IF($C176="OK",_xlfn.NUMBERVALUE(Plantilla!DP187),"")</f>
        <v/>
      </c>
      <c r="DS176">
        <f>IF($C176="OK",TEXT(Plantilla!DR187,"#"),"")</f>
        <v/>
      </c>
      <c r="DT176" s="6" t="n"/>
    </row>
    <row r="177">
      <c r="A177">
        <f>IF(Plantilla!$I$6="¡Perfecto!, Guarda el archivo y adjúntalo a tu interfaz de Nómina Electrónica","OK","Error")</f>
        <v/>
      </c>
      <c r="B177">
        <f>IF(Plantilla!$I$6="¡Perfecto!, Guarda el archivo y adjúntalo a tu interfaz de Nómina Electrónica",MID(Plantilla!$D$2,SEARCH("V",Plantilla!$D$2),10),"")</f>
        <v/>
      </c>
      <c r="C177">
        <f>Plantilla!C188</f>
        <v/>
      </c>
      <c r="D177">
        <f>IF($C177="OK",Plantilla!B188,"")</f>
        <v/>
      </c>
      <c r="E177">
        <f>IF($C177="OK",
   VLOOKUP(Plantilla!$E$4,'Tablas '!$AP$4:$AT$6,5,FALSE),
"")</f>
        <v/>
      </c>
      <c r="F177">
        <f>IF($C177="OK",TEXT(Plantilla!D188,"#"),"")</f>
        <v/>
      </c>
      <c r="G177">
        <f>IF($C177="OK",
   VLOOKUP(Plantilla!E188,'Tablas '!$B$4:$C$14,2,FALSE),
"")</f>
        <v/>
      </c>
      <c r="H177">
        <f>IF($C177="OK",TEXT(Plantilla!F188,"#"),"")</f>
        <v/>
      </c>
      <c r="I177">
        <f>IF($C177="OK",TEXT(Plantilla!G188,"#"),"")</f>
        <v/>
      </c>
      <c r="J177">
        <f>IF($C177="OK",TEXT(Plantilla!H188,"#"),"")</f>
        <v/>
      </c>
      <c r="K177">
        <f>IF($C177="OK",TEXT(Plantilla!I188,"#"),"")</f>
        <v/>
      </c>
      <c r="L177">
        <f>IF($C177="OK",TEXT(Plantilla!J188,"#"),"")</f>
        <v/>
      </c>
      <c r="M177">
        <f>IF($C177="OK",TEXT(Plantilla!K188,"#"),"")</f>
        <v/>
      </c>
      <c r="N177">
        <f>IF($C177="OK",
   CONCATENATE(YEAR(Plantilla!L188),"-",TEXT(MONTH(Plantilla!L188),"00"),"-",TEXT(DAY(Plantilla!L188),"00")),
"")</f>
        <v/>
      </c>
      <c r="O177">
        <f>IF($C177="OK",_xlfn.NUMBERVALUE(Plantilla!M188),"")</f>
        <v/>
      </c>
      <c r="P177">
        <f>IF($C177="OK",
   IF(Plantilla!N188&lt;&gt;"",
      CONCATENATE(YEAR(Plantilla!N188),"-",TEXT(MONTH(Plantilla!N188),"00"),"-",TEXT(DAY(Plantilla!N188),"00")),
   ""),
"")</f>
        <v/>
      </c>
      <c r="Q177">
        <f>IF($C177="OK",
   VLOOKUP(Plantilla!O188,'Tablas '!$E$4:$F$19,2,FALSE),
"")</f>
        <v/>
      </c>
      <c r="R177">
        <f>IF($C177="OK",
   VLOOKUP(Plantilla!P188,'Tablas '!$H$4:$I$5,2,FALSE),
"")</f>
        <v/>
      </c>
      <c r="S177">
        <f>IF($C177="OK",
   VLOOKUP(Plantilla!Q188,'Tablas '!$K$4:$L$8,2,FALSE),
"")</f>
        <v/>
      </c>
      <c r="T177">
        <f>IF($C177="OK",
   VLOOKUP(Plantilla!R188,'Tablas '!$AE$4:$AF$6,2,FALSE),
"")</f>
        <v/>
      </c>
      <c r="U177">
        <f>IF($C177="OK",
   VLOOKUP(Plantilla!S188,'Tablas '!$AE$4:$AF$6,2,FALSE),
"")</f>
        <v/>
      </c>
      <c r="V177">
        <f>IF($C177="OK",TEXT(Plantilla!T188,"#"),"")</f>
        <v/>
      </c>
      <c r="W177" s="84">
        <f>IF($C177="OK",
   VLOOKUP(Plantilla!U188,'Tablas '!$AM$4:$AN$1126,2,FALSE),
"")</f>
        <v/>
      </c>
      <c r="X177">
        <f>IF($C177="OK",TEXT(Plantilla!V188,"#"),"")</f>
        <v/>
      </c>
      <c r="Y177">
        <f>IF($C177="OK",
   CONCATENATE(YEAR(Plantilla!W188),"-",TEXT(MONTH(Plantilla!W188),"00"),"-",TEXT(DAY(Plantilla!W188),"00")),
"")</f>
        <v/>
      </c>
      <c r="Z177">
        <f>IF($C177="OK",
   CONCATENATE(YEAR(Plantilla!X188),"-",TEXT(MONTH(Plantilla!X188),"00"),"-",TEXT(DAY(Plantilla!X188),"00")),
"")</f>
        <v/>
      </c>
      <c r="AA177">
        <f>IF($C177="OK",
   TEXT(VLOOKUP(Plantilla!Y188,'Tablas '!$Q$4:$R$9,2,FALSE),"#"),
"")</f>
        <v/>
      </c>
      <c r="AB177">
        <f>IF($C177="OK",
   CONCATENATE(YEAR(Plantilla!Z188),"-",TEXT(MONTH(Plantilla!Z188),"00"),"-",TEXT(DAY(Plantilla!Z188),"00")),
"")</f>
        <v/>
      </c>
      <c r="AC177">
        <f>IF($C177="OK",
   TEXT(VLOOKUP(Plantilla!AA188,'Tablas '!$T$4:$U$13,2,FALSE),"#"),
"")</f>
        <v/>
      </c>
      <c r="AD177">
        <f>IF($C177="OK",TEXT(Plantilla!AB188,"#"),"")</f>
        <v/>
      </c>
      <c r="AE177">
        <f>IF($C177="OK",
   IF(Plantilla!AC188&lt;&gt;"",
      TEXT(VLOOKUP(Plantilla!AC188,'Tablas '!$W$4:$X$7,2,FALSE),"#"),
   ""),
"")</f>
        <v/>
      </c>
      <c r="AF177">
        <f>IF($C177="OK",TEXT(Plantilla!AD188,"#"),"")</f>
        <v/>
      </c>
      <c r="AG177" s="6">
        <f>IF($C177="OK",_xlfn.NUMBERVALUE(Plantilla!AE188),"")</f>
        <v/>
      </c>
      <c r="AH177" s="4">
        <f>IF($C177="OK",_xlfn.NUMBERVALUE(Plantilla!AF188),"")</f>
        <v/>
      </c>
      <c r="AI177" s="6">
        <f>IF($C177="OK",_xlfn.NUMBERVALUE(Plantilla!AG188),"")</f>
        <v/>
      </c>
      <c r="AJ177" s="6">
        <f>IF($C177="OK",_xlfn.NUMBERVALUE(Plantilla!AH188),"")</f>
        <v/>
      </c>
      <c r="AK177" s="6">
        <f>IF($C177="OK",_xlfn.NUMBERVALUE(Plantilla!AI188),"")</f>
        <v/>
      </c>
      <c r="AL177" s="6">
        <f>IF($C177="OK",_xlfn.NUMBERVALUE(Plantilla!AJ188),"")</f>
        <v/>
      </c>
      <c r="AM177" s="4">
        <f>IF($C177="OK",_xlfn.NUMBERVALUE(Plantilla!AK188),"")</f>
        <v/>
      </c>
      <c r="AN177" s="6">
        <f>IF($C177="OK",_xlfn.NUMBERVALUE(Plantilla!AL188),"")</f>
        <v/>
      </c>
      <c r="AO177" s="4">
        <f>IF($C177="OK",_xlfn.NUMBERVALUE(Plantilla!AM188),"")</f>
        <v/>
      </c>
      <c r="AP177" s="6">
        <f>IF($C177="OK",_xlfn.NUMBERVALUE(Plantilla!AN188),"")</f>
        <v/>
      </c>
      <c r="AQ177" s="4">
        <f>IF($C177="OK",_xlfn.NUMBERVALUE(Plantilla!AO188),"")</f>
        <v/>
      </c>
      <c r="AR177" s="6">
        <f>IF($C177="OK",_xlfn.NUMBERVALUE(Plantilla!AP188),"")</f>
        <v/>
      </c>
      <c r="AS177" s="4">
        <f>IF($C177="OK",_xlfn.NUMBERVALUE(Plantilla!AQ188),"")</f>
        <v/>
      </c>
      <c r="AT177" s="6">
        <f>IF($C177="OK",_xlfn.NUMBERVALUE(Plantilla!AR188),"")</f>
        <v/>
      </c>
      <c r="AU177" s="4">
        <f>IF($C177="OK",_xlfn.NUMBERVALUE(Plantilla!AS188),"")</f>
        <v/>
      </c>
      <c r="AV177" s="6">
        <f>IF($C177="OK",_xlfn.NUMBERVALUE(Plantilla!AT188),"")</f>
        <v/>
      </c>
      <c r="AW177" s="4">
        <f>IF($C177="OK",_xlfn.NUMBERVALUE(Plantilla!AU188),"")</f>
        <v/>
      </c>
      <c r="AX177" s="6">
        <f>IF($C177="OK",_xlfn.NUMBERVALUE(Plantilla!AV188),"")</f>
        <v/>
      </c>
      <c r="AY177" s="4">
        <f>IF($C177="OK",_xlfn.NUMBERVALUE(Plantilla!AW188),"")</f>
        <v/>
      </c>
      <c r="AZ177" s="6">
        <f>IF($C177="OK",_xlfn.NUMBERVALUE(Plantilla!AX188),"")</f>
        <v/>
      </c>
      <c r="BA177">
        <f>IF($C177="OK",_xlfn.NUMBERVALUE(Plantilla!AY188),"")</f>
        <v/>
      </c>
      <c r="BB177">
        <f>IF($C177="OK",_xlfn.NUMBERVALUE(Plantilla!AZ188),"")</f>
        <v/>
      </c>
      <c r="BC177" s="4">
        <f>IF($C177="OK",_xlfn.NUMBERVALUE(Plantilla!BA188),"")</f>
        <v/>
      </c>
      <c r="BD177" s="6">
        <f>IF($C177="OK",_xlfn.NUMBERVALUE(Plantilla!BB188),"")</f>
        <v/>
      </c>
      <c r="BE177" s="4">
        <f>IF($C177="OK",_xlfn.NUMBERVALUE(Plantilla!BC188),"")</f>
        <v/>
      </c>
      <c r="BF177" s="6">
        <f>IF($C177="OK",_xlfn.NUMBERVALUE(Plantilla!BD188),"")</f>
        <v/>
      </c>
      <c r="BG177" s="4">
        <f>IF($C177="OK",_xlfn.NUMBERVALUE(Plantilla!BE188),"")</f>
        <v/>
      </c>
      <c r="BH177" s="6">
        <f>IF($C177="OK",_xlfn.NUMBERVALUE(Plantilla!BF188),"")</f>
        <v/>
      </c>
      <c r="BI177" s="110">
        <f>IF($C177="OK",_xlfn.NUMBERVALUE(Plantilla!BG188),"")</f>
        <v/>
      </c>
      <c r="BJ177" s="6">
        <f>IF($C177="OK",_xlfn.NUMBERVALUE(Plantilla!BH188),"")</f>
        <v/>
      </c>
      <c r="BK177" s="109">
        <f>IF($C177="OK",_xlfn.NUMBERVALUE(Plantilla!BI188),"")</f>
        <v/>
      </c>
      <c r="BL177" s="6">
        <f>IF($C177="OK",
   IF(Plantilla!BJ188&lt;&gt;"",
      TEXT(VLOOKUP(Plantilla!BJ188,'Tablas '!$Z$4:$AA$6,2,FALSE),"#"),
   ""),
"")</f>
        <v/>
      </c>
      <c r="BM177" s="4">
        <f>IF($C177="OK",_xlfn.NUMBERVALUE(Plantilla!BK188),"")</f>
        <v/>
      </c>
      <c r="BN177" s="4">
        <f>IF($C177="OK",_xlfn.NUMBERVALUE(Plantilla!BL188),"")</f>
        <v/>
      </c>
      <c r="BO177" s="6">
        <f>IF($C177="OK",_xlfn.NUMBERVALUE(Plantilla!BM188),"")</f>
        <v/>
      </c>
      <c r="BP177" s="4">
        <f>IF($C177="OK",_xlfn.NUMBERVALUE(Plantilla!BN188),"")</f>
        <v/>
      </c>
      <c r="BQ177" s="6">
        <f>IF($C177="OK",_xlfn.NUMBERVALUE(Plantilla!BO188),"")</f>
        <v/>
      </c>
      <c r="BR177" s="4">
        <f>IF($C177="OK",_xlfn.NUMBERVALUE(Plantilla!BP188),"")</f>
        <v/>
      </c>
      <c r="BS177" s="6">
        <f>IF($C177="OK",_xlfn.NUMBERVALUE(Plantilla!BQ188),"")</f>
        <v/>
      </c>
      <c r="BT177" s="4">
        <f>IF($C177="OK",_xlfn.NUMBERVALUE(Plantilla!BR188),"")</f>
        <v/>
      </c>
      <c r="BU177" s="6">
        <f>IF($C177="OK",_xlfn.NUMBERVALUE(Plantilla!BS188),"")</f>
        <v/>
      </c>
      <c r="BV177" s="6">
        <f>IF($C177="OK",_xlfn.NUMBERVALUE(Plantilla!BT188),"")</f>
        <v/>
      </c>
      <c r="BW177" s="6">
        <f>IF($C177="OK",_xlfn.NUMBERVALUE(Plantilla!BU188),"")</f>
        <v/>
      </c>
      <c r="BX177" s="6">
        <f>IF($C177="OK",_xlfn.NUMBERVALUE(Plantilla!BV188),"")</f>
        <v/>
      </c>
      <c r="BY177" s="6">
        <f>IF($C177="OK",_xlfn.NUMBERVALUE(Plantilla!BW188),"")</f>
        <v/>
      </c>
      <c r="BZ177" s="6">
        <f>IF($C177="OK",_xlfn.NUMBERVALUE(Plantilla!BX188),"")</f>
        <v/>
      </c>
      <c r="CA177" s="6">
        <f>IF($C177="OK",_xlfn.NUMBERVALUE(Plantilla!BY188),"")</f>
        <v/>
      </c>
      <c r="CB177" s="6">
        <f>IF($C177="OK",_xlfn.NUMBERVALUE(Plantilla!BZ188),"")</f>
        <v/>
      </c>
      <c r="CC177" s="6">
        <f>IF($C177="OK",_xlfn.NUMBERVALUE(Plantilla!CA188),"")</f>
        <v/>
      </c>
      <c r="CD177" s="6">
        <f>IF($C177="OK",_xlfn.NUMBERVALUE(Plantilla!CB188),"")</f>
        <v/>
      </c>
      <c r="CE177" s="6">
        <f>IF($C177="OK",_xlfn.NUMBERVALUE(Plantilla!CC188),"")</f>
        <v/>
      </c>
      <c r="CF177" s="4">
        <f>IF($C177="OK",_xlfn.NUMBERVALUE(Plantilla!CD188),"")</f>
        <v/>
      </c>
      <c r="CG177" s="6">
        <f>IF($C177="OK",_xlfn.NUMBERVALUE(Plantilla!CE188),"")</f>
        <v/>
      </c>
      <c r="CH177" s="6">
        <f>IF($C177="OK",_xlfn.NUMBERVALUE(Plantilla!CF188),"")</f>
        <v/>
      </c>
      <c r="CI177" s="6">
        <f>IF($C177="OK",_xlfn.NUMBERVALUE(Plantilla!CG188),"")</f>
        <v/>
      </c>
      <c r="CJ177" s="6">
        <f>IF($C177="OK",_xlfn.NUMBERVALUE(Plantilla!CH188),"")</f>
        <v/>
      </c>
      <c r="CK177" s="6">
        <f>IF($C177="OK",_xlfn.NUMBERVALUE(Plantilla!CI188),"")</f>
        <v/>
      </c>
      <c r="CL177" s="6">
        <f>IF($C177="OK",_xlfn.NUMBERVALUE(Plantilla!CJ188),"")</f>
        <v/>
      </c>
      <c r="CM177">
        <f>IF($C177="OK",TEXT(Plantilla!CK188,"#"),"")</f>
        <v/>
      </c>
      <c r="CN177" s="6">
        <f>IF($C177="OK",_xlfn.NUMBERVALUE(Plantilla!CL188),"")</f>
        <v/>
      </c>
      <c r="CO177" s="6">
        <f>IF($C177="OK",_xlfn.NUMBERVALUE(Plantilla!CM188),"")</f>
        <v/>
      </c>
      <c r="CP177" s="110">
        <f>IF($C177="OK",_xlfn.NUMBERVALUE(Plantilla!CN188),"")</f>
        <v/>
      </c>
      <c r="CQ177" s="6">
        <f>IF($C177="OK",_xlfn.NUMBERVALUE(Plantilla!CO188),"")</f>
        <v/>
      </c>
      <c r="CR177" s="109">
        <f>IF($C177="OK",_xlfn.NUMBERVALUE(Plantilla!CP188),"")</f>
        <v/>
      </c>
      <c r="CS177" s="110">
        <f>IF($C177="OK",_xlfn.NUMBERVALUE(Plantilla!CQ188),"")</f>
        <v/>
      </c>
      <c r="CT177" s="6">
        <f>IF($C177="OK",_xlfn.NUMBERVALUE(Plantilla!CR188),"")</f>
        <v/>
      </c>
      <c r="CU177" s="109">
        <f>IF($C177="OK",_xlfn.NUMBERVALUE(Plantilla!CS188),"")</f>
        <v/>
      </c>
      <c r="CV177" s="110">
        <f>IF($C177="OK",_xlfn.NUMBERVALUE(Plantilla!CT188),"")</f>
        <v/>
      </c>
      <c r="CW177" s="6">
        <f>IF($C177="OK",_xlfn.NUMBERVALUE(Plantilla!CU188),"")</f>
        <v/>
      </c>
      <c r="CX177" s="82">
        <f>IF($C177="OK",_xlfn.NUMBERVALUE(Plantilla!CV188),"")</f>
        <v/>
      </c>
      <c r="CY177" s="6">
        <f>IF($C177="OK",_xlfn.NUMBERVALUE(Plantilla!CW188),"")</f>
        <v/>
      </c>
      <c r="CZ177" s="82">
        <f>IF($C177="OK",_xlfn.NUMBERVALUE(Plantilla!CX188),"")</f>
        <v/>
      </c>
      <c r="DA177" s="6">
        <f>IF($C177="OK",_xlfn.NUMBERVALUE(Plantilla!CY188),"")</f>
        <v/>
      </c>
      <c r="DB177" s="109">
        <f>IF($C177="OK",_xlfn.NUMBERVALUE(Plantilla!CZ188),"")</f>
        <v/>
      </c>
      <c r="DC177" s="6">
        <f>IF($C177="OK",_xlfn.NUMBERVALUE(Plantilla!DA188),"")</f>
        <v/>
      </c>
      <c r="DD177" s="6">
        <f>IF($C177="OK",TEXT(Plantilla!DB188,"#"),"")</f>
        <v/>
      </c>
      <c r="DE177" s="6">
        <f>IF($C177="OK",_xlfn.NUMBERVALUE(Plantilla!DC188),"")</f>
        <v/>
      </c>
      <c r="DF177" s="4">
        <f>IF($C177="OK",_xlfn.NUMBERVALUE(Plantilla!DD188),"")</f>
        <v/>
      </c>
      <c r="DG177" s="6">
        <f>IF($C177="OK",_xlfn.NUMBERVALUE(Plantilla!DE188),"")</f>
        <v/>
      </c>
      <c r="DH177" s="6">
        <f>IF($C177="OK",_xlfn.NUMBERVALUE(Plantilla!DF188),"")</f>
        <v/>
      </c>
      <c r="DI177" s="6">
        <f>IF($C177="OK",_xlfn.NUMBERVALUE(Plantilla!DG188),"")</f>
        <v/>
      </c>
      <c r="DJ177" s="6">
        <f>IF($C177="OK",_xlfn.NUMBERVALUE(Plantilla!DH188),"")</f>
        <v/>
      </c>
      <c r="DK177" s="6">
        <f>IF($C177="OK",_xlfn.NUMBERVALUE(Plantilla!DI188),"")</f>
        <v/>
      </c>
      <c r="DL177" s="6">
        <f>IF($C177="OK",_xlfn.NUMBERVALUE(Plantilla!DJ188),"")</f>
        <v/>
      </c>
      <c r="DM177" s="6">
        <f>IF($C177="OK",_xlfn.NUMBERVALUE(Plantilla!DK188),"")</f>
        <v/>
      </c>
      <c r="DN177" s="6">
        <f>IF($C177="OK",_xlfn.NUMBERVALUE(Plantilla!DL188),"")</f>
        <v/>
      </c>
      <c r="DO177" s="6">
        <f>IF($C177="OK",_xlfn.NUMBERVALUE(Plantilla!DM188),"")</f>
        <v/>
      </c>
      <c r="DP177" s="6">
        <f>IF($C177="OK",_xlfn.NUMBERVALUE(Plantilla!DN188),"")</f>
        <v/>
      </c>
      <c r="DQ177" s="6">
        <f>IF($C177="OK",_xlfn.NUMBERVALUE(Plantilla!DO188),"")</f>
        <v/>
      </c>
      <c r="DR177" s="6">
        <f>IF($C177="OK",_xlfn.NUMBERVALUE(Plantilla!DP188),"")</f>
        <v/>
      </c>
      <c r="DS177">
        <f>IF($C177="OK",TEXT(Plantilla!DR188,"#"),"")</f>
        <v/>
      </c>
      <c r="DT177" s="6" t="n"/>
    </row>
    <row r="178">
      <c r="A178">
        <f>IF(Plantilla!$I$6="¡Perfecto!, Guarda el archivo y adjúntalo a tu interfaz de Nómina Electrónica","OK","Error")</f>
        <v/>
      </c>
      <c r="B178">
        <f>IF(Plantilla!$I$6="¡Perfecto!, Guarda el archivo y adjúntalo a tu interfaz de Nómina Electrónica",MID(Plantilla!$D$2,SEARCH("V",Plantilla!$D$2),10),"")</f>
        <v/>
      </c>
      <c r="C178">
        <f>Plantilla!C189</f>
        <v/>
      </c>
      <c r="D178">
        <f>IF($C178="OK",Plantilla!B189,"")</f>
        <v/>
      </c>
      <c r="E178">
        <f>IF($C178="OK",
   VLOOKUP(Plantilla!$E$4,'Tablas '!$AP$4:$AT$6,5,FALSE),
"")</f>
        <v/>
      </c>
      <c r="F178">
        <f>IF($C178="OK",TEXT(Plantilla!D189,"#"),"")</f>
        <v/>
      </c>
      <c r="G178">
        <f>IF($C178="OK",
   VLOOKUP(Plantilla!E189,'Tablas '!$B$4:$C$14,2,FALSE),
"")</f>
        <v/>
      </c>
      <c r="H178">
        <f>IF($C178="OK",TEXT(Plantilla!F189,"#"),"")</f>
        <v/>
      </c>
      <c r="I178">
        <f>IF($C178="OK",TEXT(Plantilla!G189,"#"),"")</f>
        <v/>
      </c>
      <c r="J178">
        <f>IF($C178="OK",TEXT(Plantilla!H189,"#"),"")</f>
        <v/>
      </c>
      <c r="K178">
        <f>IF($C178="OK",TEXT(Plantilla!I189,"#"),"")</f>
        <v/>
      </c>
      <c r="L178">
        <f>IF($C178="OK",TEXT(Plantilla!J189,"#"),"")</f>
        <v/>
      </c>
      <c r="M178">
        <f>IF($C178="OK",TEXT(Plantilla!K189,"#"),"")</f>
        <v/>
      </c>
      <c r="N178">
        <f>IF($C178="OK",
   CONCATENATE(YEAR(Plantilla!L189),"-",TEXT(MONTH(Plantilla!L189),"00"),"-",TEXT(DAY(Plantilla!L189),"00")),
"")</f>
        <v/>
      </c>
      <c r="O178">
        <f>IF($C178="OK",_xlfn.NUMBERVALUE(Plantilla!M189),"")</f>
        <v/>
      </c>
      <c r="P178">
        <f>IF($C178="OK",
   IF(Plantilla!N189&lt;&gt;"",
      CONCATENATE(YEAR(Plantilla!N189),"-",TEXT(MONTH(Plantilla!N189),"00"),"-",TEXT(DAY(Plantilla!N189),"00")),
   ""),
"")</f>
        <v/>
      </c>
      <c r="Q178">
        <f>IF($C178="OK",
   VLOOKUP(Plantilla!O189,'Tablas '!$E$4:$F$19,2,FALSE),
"")</f>
        <v/>
      </c>
      <c r="R178">
        <f>IF($C178="OK",
   VLOOKUP(Plantilla!P189,'Tablas '!$H$4:$I$5,2,FALSE),
"")</f>
        <v/>
      </c>
      <c r="S178">
        <f>IF($C178="OK",
   VLOOKUP(Plantilla!Q189,'Tablas '!$K$4:$L$8,2,FALSE),
"")</f>
        <v/>
      </c>
      <c r="T178">
        <f>IF($C178="OK",
   VLOOKUP(Plantilla!R189,'Tablas '!$AE$4:$AF$6,2,FALSE),
"")</f>
        <v/>
      </c>
      <c r="U178">
        <f>IF($C178="OK",
   VLOOKUP(Plantilla!S189,'Tablas '!$AE$4:$AF$6,2,FALSE),
"")</f>
        <v/>
      </c>
      <c r="V178">
        <f>IF($C178="OK",TEXT(Plantilla!T189,"#"),"")</f>
        <v/>
      </c>
      <c r="W178" s="84">
        <f>IF($C178="OK",
   VLOOKUP(Plantilla!U189,'Tablas '!$AM$4:$AN$1126,2,FALSE),
"")</f>
        <v/>
      </c>
      <c r="X178">
        <f>IF($C178="OK",TEXT(Plantilla!V189,"#"),"")</f>
        <v/>
      </c>
      <c r="Y178">
        <f>IF($C178="OK",
   CONCATENATE(YEAR(Plantilla!W189),"-",TEXT(MONTH(Plantilla!W189),"00"),"-",TEXT(DAY(Plantilla!W189),"00")),
"")</f>
        <v/>
      </c>
      <c r="Z178">
        <f>IF($C178="OK",
   CONCATENATE(YEAR(Plantilla!X189),"-",TEXT(MONTH(Plantilla!X189),"00"),"-",TEXT(DAY(Plantilla!X189),"00")),
"")</f>
        <v/>
      </c>
      <c r="AA178">
        <f>IF($C178="OK",
   TEXT(VLOOKUP(Plantilla!Y189,'Tablas '!$Q$4:$R$9,2,FALSE),"#"),
"")</f>
        <v/>
      </c>
      <c r="AB178">
        <f>IF($C178="OK",
   CONCATENATE(YEAR(Plantilla!Z189),"-",TEXT(MONTH(Plantilla!Z189),"00"),"-",TEXT(DAY(Plantilla!Z189),"00")),
"")</f>
        <v/>
      </c>
      <c r="AC178">
        <f>IF($C178="OK",
   TEXT(VLOOKUP(Plantilla!AA189,'Tablas '!$T$4:$U$13,2,FALSE),"#"),
"")</f>
        <v/>
      </c>
      <c r="AD178">
        <f>IF($C178="OK",TEXT(Plantilla!AB189,"#"),"")</f>
        <v/>
      </c>
      <c r="AE178">
        <f>IF($C178="OK",
   IF(Plantilla!AC189&lt;&gt;"",
      TEXT(VLOOKUP(Plantilla!AC189,'Tablas '!$W$4:$X$7,2,FALSE),"#"),
   ""),
"")</f>
        <v/>
      </c>
      <c r="AF178">
        <f>IF($C178="OK",TEXT(Plantilla!AD189,"#"),"")</f>
        <v/>
      </c>
      <c r="AG178" s="6">
        <f>IF($C178="OK",_xlfn.NUMBERVALUE(Plantilla!AE189),"")</f>
        <v/>
      </c>
      <c r="AH178" s="4">
        <f>IF($C178="OK",_xlfn.NUMBERVALUE(Plantilla!AF189),"")</f>
        <v/>
      </c>
      <c r="AI178" s="6">
        <f>IF($C178="OK",_xlfn.NUMBERVALUE(Plantilla!AG189),"")</f>
        <v/>
      </c>
      <c r="AJ178" s="6">
        <f>IF($C178="OK",_xlfn.NUMBERVALUE(Plantilla!AH189),"")</f>
        <v/>
      </c>
      <c r="AK178" s="6">
        <f>IF($C178="OK",_xlfn.NUMBERVALUE(Plantilla!AI189),"")</f>
        <v/>
      </c>
      <c r="AL178" s="6">
        <f>IF($C178="OK",_xlfn.NUMBERVALUE(Plantilla!AJ189),"")</f>
        <v/>
      </c>
      <c r="AM178" s="4">
        <f>IF($C178="OK",_xlfn.NUMBERVALUE(Plantilla!AK189),"")</f>
        <v/>
      </c>
      <c r="AN178" s="6">
        <f>IF($C178="OK",_xlfn.NUMBERVALUE(Plantilla!AL189),"")</f>
        <v/>
      </c>
      <c r="AO178" s="4">
        <f>IF($C178="OK",_xlfn.NUMBERVALUE(Plantilla!AM189),"")</f>
        <v/>
      </c>
      <c r="AP178" s="6">
        <f>IF($C178="OK",_xlfn.NUMBERVALUE(Plantilla!AN189),"")</f>
        <v/>
      </c>
      <c r="AQ178" s="4">
        <f>IF($C178="OK",_xlfn.NUMBERVALUE(Plantilla!AO189),"")</f>
        <v/>
      </c>
      <c r="AR178" s="6">
        <f>IF($C178="OK",_xlfn.NUMBERVALUE(Plantilla!AP189),"")</f>
        <v/>
      </c>
      <c r="AS178" s="4">
        <f>IF($C178="OK",_xlfn.NUMBERVALUE(Plantilla!AQ189),"")</f>
        <v/>
      </c>
      <c r="AT178" s="6">
        <f>IF($C178="OK",_xlfn.NUMBERVALUE(Plantilla!AR189),"")</f>
        <v/>
      </c>
      <c r="AU178" s="4">
        <f>IF($C178="OK",_xlfn.NUMBERVALUE(Plantilla!AS189),"")</f>
        <v/>
      </c>
      <c r="AV178" s="6">
        <f>IF($C178="OK",_xlfn.NUMBERVALUE(Plantilla!AT189),"")</f>
        <v/>
      </c>
      <c r="AW178" s="4">
        <f>IF($C178="OK",_xlfn.NUMBERVALUE(Plantilla!AU189),"")</f>
        <v/>
      </c>
      <c r="AX178" s="6">
        <f>IF($C178="OK",_xlfn.NUMBERVALUE(Plantilla!AV189),"")</f>
        <v/>
      </c>
      <c r="AY178" s="4">
        <f>IF($C178="OK",_xlfn.NUMBERVALUE(Plantilla!AW189),"")</f>
        <v/>
      </c>
      <c r="AZ178" s="6">
        <f>IF($C178="OK",_xlfn.NUMBERVALUE(Plantilla!AX189),"")</f>
        <v/>
      </c>
      <c r="BA178">
        <f>IF($C178="OK",_xlfn.NUMBERVALUE(Plantilla!AY189),"")</f>
        <v/>
      </c>
      <c r="BB178">
        <f>IF($C178="OK",_xlfn.NUMBERVALUE(Plantilla!AZ189),"")</f>
        <v/>
      </c>
      <c r="BC178" s="4">
        <f>IF($C178="OK",_xlfn.NUMBERVALUE(Plantilla!BA189),"")</f>
        <v/>
      </c>
      <c r="BD178" s="6">
        <f>IF($C178="OK",_xlfn.NUMBERVALUE(Plantilla!BB189),"")</f>
        <v/>
      </c>
      <c r="BE178" s="4">
        <f>IF($C178="OK",_xlfn.NUMBERVALUE(Plantilla!BC189),"")</f>
        <v/>
      </c>
      <c r="BF178" s="6">
        <f>IF($C178="OK",_xlfn.NUMBERVALUE(Plantilla!BD189),"")</f>
        <v/>
      </c>
      <c r="BG178" s="4">
        <f>IF($C178="OK",_xlfn.NUMBERVALUE(Plantilla!BE189),"")</f>
        <v/>
      </c>
      <c r="BH178" s="6">
        <f>IF($C178="OK",_xlfn.NUMBERVALUE(Plantilla!BF189),"")</f>
        <v/>
      </c>
      <c r="BI178" s="110">
        <f>IF($C178="OK",_xlfn.NUMBERVALUE(Plantilla!BG189),"")</f>
        <v/>
      </c>
      <c r="BJ178" s="6">
        <f>IF($C178="OK",_xlfn.NUMBERVALUE(Plantilla!BH189),"")</f>
        <v/>
      </c>
      <c r="BK178" s="109">
        <f>IF($C178="OK",_xlfn.NUMBERVALUE(Plantilla!BI189),"")</f>
        <v/>
      </c>
      <c r="BL178" s="6">
        <f>IF($C178="OK",
   IF(Plantilla!BJ189&lt;&gt;"",
      TEXT(VLOOKUP(Plantilla!BJ189,'Tablas '!$Z$4:$AA$6,2,FALSE),"#"),
   ""),
"")</f>
        <v/>
      </c>
      <c r="BM178" s="4">
        <f>IF($C178="OK",_xlfn.NUMBERVALUE(Plantilla!BK189),"")</f>
        <v/>
      </c>
      <c r="BN178" s="4">
        <f>IF($C178="OK",_xlfn.NUMBERVALUE(Plantilla!BL189),"")</f>
        <v/>
      </c>
      <c r="BO178" s="6">
        <f>IF($C178="OK",_xlfn.NUMBERVALUE(Plantilla!BM189),"")</f>
        <v/>
      </c>
      <c r="BP178" s="4">
        <f>IF($C178="OK",_xlfn.NUMBERVALUE(Plantilla!BN189),"")</f>
        <v/>
      </c>
      <c r="BQ178" s="6">
        <f>IF($C178="OK",_xlfn.NUMBERVALUE(Plantilla!BO189),"")</f>
        <v/>
      </c>
      <c r="BR178" s="4">
        <f>IF($C178="OK",_xlfn.NUMBERVALUE(Plantilla!BP189),"")</f>
        <v/>
      </c>
      <c r="BS178" s="6">
        <f>IF($C178="OK",_xlfn.NUMBERVALUE(Plantilla!BQ189),"")</f>
        <v/>
      </c>
      <c r="BT178" s="4">
        <f>IF($C178="OK",_xlfn.NUMBERVALUE(Plantilla!BR189),"")</f>
        <v/>
      </c>
      <c r="BU178" s="6">
        <f>IF($C178="OK",_xlfn.NUMBERVALUE(Plantilla!BS189),"")</f>
        <v/>
      </c>
      <c r="BV178" s="6">
        <f>IF($C178="OK",_xlfn.NUMBERVALUE(Plantilla!BT189),"")</f>
        <v/>
      </c>
      <c r="BW178" s="6">
        <f>IF($C178="OK",_xlfn.NUMBERVALUE(Plantilla!BU189),"")</f>
        <v/>
      </c>
      <c r="BX178" s="6">
        <f>IF($C178="OK",_xlfn.NUMBERVALUE(Plantilla!BV189),"")</f>
        <v/>
      </c>
      <c r="BY178" s="6">
        <f>IF($C178="OK",_xlfn.NUMBERVALUE(Plantilla!BW189),"")</f>
        <v/>
      </c>
      <c r="BZ178" s="6">
        <f>IF($C178="OK",_xlfn.NUMBERVALUE(Plantilla!BX189),"")</f>
        <v/>
      </c>
      <c r="CA178" s="6">
        <f>IF($C178="OK",_xlfn.NUMBERVALUE(Plantilla!BY189),"")</f>
        <v/>
      </c>
      <c r="CB178" s="6">
        <f>IF($C178="OK",_xlfn.NUMBERVALUE(Plantilla!BZ189),"")</f>
        <v/>
      </c>
      <c r="CC178" s="6">
        <f>IF($C178="OK",_xlfn.NUMBERVALUE(Plantilla!CA189),"")</f>
        <v/>
      </c>
      <c r="CD178" s="6">
        <f>IF($C178="OK",_xlfn.NUMBERVALUE(Plantilla!CB189),"")</f>
        <v/>
      </c>
      <c r="CE178" s="6">
        <f>IF($C178="OK",_xlfn.NUMBERVALUE(Plantilla!CC189),"")</f>
        <v/>
      </c>
      <c r="CF178" s="4">
        <f>IF($C178="OK",_xlfn.NUMBERVALUE(Plantilla!CD189),"")</f>
        <v/>
      </c>
      <c r="CG178" s="6">
        <f>IF($C178="OK",_xlfn.NUMBERVALUE(Plantilla!CE189),"")</f>
        <v/>
      </c>
      <c r="CH178" s="6">
        <f>IF($C178="OK",_xlfn.NUMBERVALUE(Plantilla!CF189),"")</f>
        <v/>
      </c>
      <c r="CI178" s="6">
        <f>IF($C178="OK",_xlfn.NUMBERVALUE(Plantilla!CG189),"")</f>
        <v/>
      </c>
      <c r="CJ178" s="6">
        <f>IF($C178="OK",_xlfn.NUMBERVALUE(Plantilla!CH189),"")</f>
        <v/>
      </c>
      <c r="CK178" s="6">
        <f>IF($C178="OK",_xlfn.NUMBERVALUE(Plantilla!CI189),"")</f>
        <v/>
      </c>
      <c r="CL178" s="6">
        <f>IF($C178="OK",_xlfn.NUMBERVALUE(Plantilla!CJ189),"")</f>
        <v/>
      </c>
      <c r="CM178">
        <f>IF($C178="OK",TEXT(Plantilla!CK189,"#"),"")</f>
        <v/>
      </c>
      <c r="CN178" s="6">
        <f>IF($C178="OK",_xlfn.NUMBERVALUE(Plantilla!CL189),"")</f>
        <v/>
      </c>
      <c r="CO178" s="6">
        <f>IF($C178="OK",_xlfn.NUMBERVALUE(Plantilla!CM189),"")</f>
        <v/>
      </c>
      <c r="CP178" s="110">
        <f>IF($C178="OK",_xlfn.NUMBERVALUE(Plantilla!CN189),"")</f>
        <v/>
      </c>
      <c r="CQ178" s="6">
        <f>IF($C178="OK",_xlfn.NUMBERVALUE(Plantilla!CO189),"")</f>
        <v/>
      </c>
      <c r="CR178" s="109">
        <f>IF($C178="OK",_xlfn.NUMBERVALUE(Plantilla!CP189),"")</f>
        <v/>
      </c>
      <c r="CS178" s="110">
        <f>IF($C178="OK",_xlfn.NUMBERVALUE(Plantilla!CQ189),"")</f>
        <v/>
      </c>
      <c r="CT178" s="6">
        <f>IF($C178="OK",_xlfn.NUMBERVALUE(Plantilla!CR189),"")</f>
        <v/>
      </c>
      <c r="CU178" s="109">
        <f>IF($C178="OK",_xlfn.NUMBERVALUE(Plantilla!CS189),"")</f>
        <v/>
      </c>
      <c r="CV178" s="110">
        <f>IF($C178="OK",_xlfn.NUMBERVALUE(Plantilla!CT189),"")</f>
        <v/>
      </c>
      <c r="CW178" s="6">
        <f>IF($C178="OK",_xlfn.NUMBERVALUE(Plantilla!CU189),"")</f>
        <v/>
      </c>
      <c r="CX178" s="82">
        <f>IF($C178="OK",_xlfn.NUMBERVALUE(Plantilla!CV189),"")</f>
        <v/>
      </c>
      <c r="CY178" s="6">
        <f>IF($C178="OK",_xlfn.NUMBERVALUE(Plantilla!CW189),"")</f>
        <v/>
      </c>
      <c r="CZ178" s="82">
        <f>IF($C178="OK",_xlfn.NUMBERVALUE(Plantilla!CX189),"")</f>
        <v/>
      </c>
      <c r="DA178" s="6">
        <f>IF($C178="OK",_xlfn.NUMBERVALUE(Plantilla!CY189),"")</f>
        <v/>
      </c>
      <c r="DB178" s="109">
        <f>IF($C178="OK",_xlfn.NUMBERVALUE(Plantilla!CZ189),"")</f>
        <v/>
      </c>
      <c r="DC178" s="6">
        <f>IF($C178="OK",_xlfn.NUMBERVALUE(Plantilla!DA189),"")</f>
        <v/>
      </c>
      <c r="DD178" s="6">
        <f>IF($C178="OK",TEXT(Plantilla!DB189,"#"),"")</f>
        <v/>
      </c>
      <c r="DE178" s="6">
        <f>IF($C178="OK",_xlfn.NUMBERVALUE(Plantilla!DC189),"")</f>
        <v/>
      </c>
      <c r="DF178" s="4">
        <f>IF($C178="OK",_xlfn.NUMBERVALUE(Plantilla!DD189),"")</f>
        <v/>
      </c>
      <c r="DG178" s="6">
        <f>IF($C178="OK",_xlfn.NUMBERVALUE(Plantilla!DE189),"")</f>
        <v/>
      </c>
      <c r="DH178" s="6">
        <f>IF($C178="OK",_xlfn.NUMBERVALUE(Plantilla!DF189),"")</f>
        <v/>
      </c>
      <c r="DI178" s="6">
        <f>IF($C178="OK",_xlfn.NUMBERVALUE(Plantilla!DG189),"")</f>
        <v/>
      </c>
      <c r="DJ178" s="6">
        <f>IF($C178="OK",_xlfn.NUMBERVALUE(Plantilla!DH189),"")</f>
        <v/>
      </c>
      <c r="DK178" s="6">
        <f>IF($C178="OK",_xlfn.NUMBERVALUE(Plantilla!DI189),"")</f>
        <v/>
      </c>
      <c r="DL178" s="6">
        <f>IF($C178="OK",_xlfn.NUMBERVALUE(Plantilla!DJ189),"")</f>
        <v/>
      </c>
      <c r="DM178" s="6">
        <f>IF($C178="OK",_xlfn.NUMBERVALUE(Plantilla!DK189),"")</f>
        <v/>
      </c>
      <c r="DN178" s="6">
        <f>IF($C178="OK",_xlfn.NUMBERVALUE(Plantilla!DL189),"")</f>
        <v/>
      </c>
      <c r="DO178" s="6">
        <f>IF($C178="OK",_xlfn.NUMBERVALUE(Plantilla!DM189),"")</f>
        <v/>
      </c>
      <c r="DP178" s="6">
        <f>IF($C178="OK",_xlfn.NUMBERVALUE(Plantilla!DN189),"")</f>
        <v/>
      </c>
      <c r="DQ178" s="6">
        <f>IF($C178="OK",_xlfn.NUMBERVALUE(Plantilla!DO189),"")</f>
        <v/>
      </c>
      <c r="DR178" s="6">
        <f>IF($C178="OK",_xlfn.NUMBERVALUE(Plantilla!DP189),"")</f>
        <v/>
      </c>
      <c r="DS178">
        <f>IF($C178="OK",TEXT(Plantilla!DR189,"#"),"")</f>
        <v/>
      </c>
      <c r="DT178" s="6" t="n"/>
    </row>
    <row r="179">
      <c r="A179">
        <f>IF(Plantilla!$I$6="¡Perfecto!, Guarda el archivo y adjúntalo a tu interfaz de Nómina Electrónica","OK","Error")</f>
        <v/>
      </c>
      <c r="B179">
        <f>IF(Plantilla!$I$6="¡Perfecto!, Guarda el archivo y adjúntalo a tu interfaz de Nómina Electrónica",MID(Plantilla!$D$2,SEARCH("V",Plantilla!$D$2),10),"")</f>
        <v/>
      </c>
      <c r="C179">
        <f>Plantilla!C190</f>
        <v/>
      </c>
      <c r="D179">
        <f>IF($C179="OK",Plantilla!B190,"")</f>
        <v/>
      </c>
      <c r="E179">
        <f>IF($C179="OK",
   VLOOKUP(Plantilla!$E$4,'Tablas '!$AP$4:$AT$6,5,FALSE),
"")</f>
        <v/>
      </c>
      <c r="F179">
        <f>IF($C179="OK",TEXT(Plantilla!D190,"#"),"")</f>
        <v/>
      </c>
      <c r="G179">
        <f>IF($C179="OK",
   VLOOKUP(Plantilla!E190,'Tablas '!$B$4:$C$14,2,FALSE),
"")</f>
        <v/>
      </c>
      <c r="H179">
        <f>IF($C179="OK",TEXT(Plantilla!F190,"#"),"")</f>
        <v/>
      </c>
      <c r="I179">
        <f>IF($C179="OK",TEXT(Plantilla!G190,"#"),"")</f>
        <v/>
      </c>
      <c r="J179">
        <f>IF($C179="OK",TEXT(Plantilla!H190,"#"),"")</f>
        <v/>
      </c>
      <c r="K179">
        <f>IF($C179="OK",TEXT(Plantilla!I190,"#"),"")</f>
        <v/>
      </c>
      <c r="L179">
        <f>IF($C179="OK",TEXT(Plantilla!J190,"#"),"")</f>
        <v/>
      </c>
      <c r="M179">
        <f>IF($C179="OK",TEXT(Plantilla!K190,"#"),"")</f>
        <v/>
      </c>
      <c r="N179">
        <f>IF($C179="OK",
   CONCATENATE(YEAR(Plantilla!L190),"-",TEXT(MONTH(Plantilla!L190),"00"),"-",TEXT(DAY(Plantilla!L190),"00")),
"")</f>
        <v/>
      </c>
      <c r="O179">
        <f>IF($C179="OK",_xlfn.NUMBERVALUE(Plantilla!M190),"")</f>
        <v/>
      </c>
      <c r="P179">
        <f>IF($C179="OK",
   IF(Plantilla!N190&lt;&gt;"",
      CONCATENATE(YEAR(Plantilla!N190),"-",TEXT(MONTH(Plantilla!N190),"00"),"-",TEXT(DAY(Plantilla!N190),"00")),
   ""),
"")</f>
        <v/>
      </c>
      <c r="Q179">
        <f>IF($C179="OK",
   VLOOKUP(Plantilla!O190,'Tablas '!$E$4:$F$19,2,FALSE),
"")</f>
        <v/>
      </c>
      <c r="R179">
        <f>IF($C179="OK",
   VLOOKUP(Plantilla!P190,'Tablas '!$H$4:$I$5,2,FALSE),
"")</f>
        <v/>
      </c>
      <c r="S179">
        <f>IF($C179="OK",
   VLOOKUP(Plantilla!Q190,'Tablas '!$K$4:$L$8,2,FALSE),
"")</f>
        <v/>
      </c>
      <c r="T179">
        <f>IF($C179="OK",
   VLOOKUP(Plantilla!R190,'Tablas '!$AE$4:$AF$6,2,FALSE),
"")</f>
        <v/>
      </c>
      <c r="U179">
        <f>IF($C179="OK",
   VLOOKUP(Plantilla!S190,'Tablas '!$AE$4:$AF$6,2,FALSE),
"")</f>
        <v/>
      </c>
      <c r="V179">
        <f>IF($C179="OK",TEXT(Plantilla!T190,"#"),"")</f>
        <v/>
      </c>
      <c r="W179" s="84">
        <f>IF($C179="OK",
   VLOOKUP(Plantilla!U190,'Tablas '!$AM$4:$AN$1126,2,FALSE),
"")</f>
        <v/>
      </c>
      <c r="X179">
        <f>IF($C179="OK",TEXT(Plantilla!V190,"#"),"")</f>
        <v/>
      </c>
      <c r="Y179">
        <f>IF($C179="OK",
   CONCATENATE(YEAR(Plantilla!W190),"-",TEXT(MONTH(Plantilla!W190),"00"),"-",TEXT(DAY(Plantilla!W190),"00")),
"")</f>
        <v/>
      </c>
      <c r="Z179">
        <f>IF($C179="OK",
   CONCATENATE(YEAR(Plantilla!X190),"-",TEXT(MONTH(Plantilla!X190),"00"),"-",TEXT(DAY(Plantilla!X190),"00")),
"")</f>
        <v/>
      </c>
      <c r="AA179">
        <f>IF($C179="OK",
   TEXT(VLOOKUP(Plantilla!Y190,'Tablas '!$Q$4:$R$9,2,FALSE),"#"),
"")</f>
        <v/>
      </c>
      <c r="AB179">
        <f>IF($C179="OK",
   CONCATENATE(YEAR(Plantilla!Z190),"-",TEXT(MONTH(Plantilla!Z190),"00"),"-",TEXT(DAY(Plantilla!Z190),"00")),
"")</f>
        <v/>
      </c>
      <c r="AC179">
        <f>IF($C179="OK",
   TEXT(VLOOKUP(Plantilla!AA190,'Tablas '!$T$4:$U$13,2,FALSE),"#"),
"")</f>
        <v/>
      </c>
      <c r="AD179">
        <f>IF($C179="OK",TEXT(Plantilla!AB190,"#"),"")</f>
        <v/>
      </c>
      <c r="AE179">
        <f>IF($C179="OK",
   IF(Plantilla!AC190&lt;&gt;"",
      TEXT(VLOOKUP(Plantilla!AC190,'Tablas '!$W$4:$X$7,2,FALSE),"#"),
   ""),
"")</f>
        <v/>
      </c>
      <c r="AF179">
        <f>IF($C179="OK",TEXT(Plantilla!AD190,"#"),"")</f>
        <v/>
      </c>
      <c r="AG179" s="6">
        <f>IF($C179="OK",_xlfn.NUMBERVALUE(Plantilla!AE190),"")</f>
        <v/>
      </c>
      <c r="AH179" s="4">
        <f>IF($C179="OK",_xlfn.NUMBERVALUE(Plantilla!AF190),"")</f>
        <v/>
      </c>
      <c r="AI179" s="6">
        <f>IF($C179="OK",_xlfn.NUMBERVALUE(Plantilla!AG190),"")</f>
        <v/>
      </c>
      <c r="AJ179" s="6">
        <f>IF($C179="OK",_xlfn.NUMBERVALUE(Plantilla!AH190),"")</f>
        <v/>
      </c>
      <c r="AK179" s="6">
        <f>IF($C179="OK",_xlfn.NUMBERVALUE(Plantilla!AI190),"")</f>
        <v/>
      </c>
      <c r="AL179" s="6">
        <f>IF($C179="OK",_xlfn.NUMBERVALUE(Plantilla!AJ190),"")</f>
        <v/>
      </c>
      <c r="AM179" s="4">
        <f>IF($C179="OK",_xlfn.NUMBERVALUE(Plantilla!AK190),"")</f>
        <v/>
      </c>
      <c r="AN179" s="6">
        <f>IF($C179="OK",_xlfn.NUMBERVALUE(Plantilla!AL190),"")</f>
        <v/>
      </c>
      <c r="AO179" s="4">
        <f>IF($C179="OK",_xlfn.NUMBERVALUE(Plantilla!AM190),"")</f>
        <v/>
      </c>
      <c r="AP179" s="6">
        <f>IF($C179="OK",_xlfn.NUMBERVALUE(Plantilla!AN190),"")</f>
        <v/>
      </c>
      <c r="AQ179" s="4">
        <f>IF($C179="OK",_xlfn.NUMBERVALUE(Plantilla!AO190),"")</f>
        <v/>
      </c>
      <c r="AR179" s="6">
        <f>IF($C179="OK",_xlfn.NUMBERVALUE(Plantilla!AP190),"")</f>
        <v/>
      </c>
      <c r="AS179" s="4">
        <f>IF($C179="OK",_xlfn.NUMBERVALUE(Plantilla!AQ190),"")</f>
        <v/>
      </c>
      <c r="AT179" s="6">
        <f>IF($C179="OK",_xlfn.NUMBERVALUE(Plantilla!AR190),"")</f>
        <v/>
      </c>
      <c r="AU179" s="4">
        <f>IF($C179="OK",_xlfn.NUMBERVALUE(Plantilla!AS190),"")</f>
        <v/>
      </c>
      <c r="AV179" s="6">
        <f>IF($C179="OK",_xlfn.NUMBERVALUE(Plantilla!AT190),"")</f>
        <v/>
      </c>
      <c r="AW179" s="4">
        <f>IF($C179="OK",_xlfn.NUMBERVALUE(Plantilla!AU190),"")</f>
        <v/>
      </c>
      <c r="AX179" s="6">
        <f>IF($C179="OK",_xlfn.NUMBERVALUE(Plantilla!AV190),"")</f>
        <v/>
      </c>
      <c r="AY179" s="4">
        <f>IF($C179="OK",_xlfn.NUMBERVALUE(Plantilla!AW190),"")</f>
        <v/>
      </c>
      <c r="AZ179" s="6">
        <f>IF($C179="OK",_xlfn.NUMBERVALUE(Plantilla!AX190),"")</f>
        <v/>
      </c>
      <c r="BA179">
        <f>IF($C179="OK",_xlfn.NUMBERVALUE(Plantilla!AY190),"")</f>
        <v/>
      </c>
      <c r="BB179">
        <f>IF($C179="OK",_xlfn.NUMBERVALUE(Plantilla!AZ190),"")</f>
        <v/>
      </c>
      <c r="BC179" s="4">
        <f>IF($C179="OK",_xlfn.NUMBERVALUE(Plantilla!BA190),"")</f>
        <v/>
      </c>
      <c r="BD179" s="6">
        <f>IF($C179="OK",_xlfn.NUMBERVALUE(Plantilla!BB190),"")</f>
        <v/>
      </c>
      <c r="BE179" s="4">
        <f>IF($C179="OK",_xlfn.NUMBERVALUE(Plantilla!BC190),"")</f>
        <v/>
      </c>
      <c r="BF179" s="6">
        <f>IF($C179="OK",_xlfn.NUMBERVALUE(Plantilla!BD190),"")</f>
        <v/>
      </c>
      <c r="BG179" s="4">
        <f>IF($C179="OK",_xlfn.NUMBERVALUE(Plantilla!BE190),"")</f>
        <v/>
      </c>
      <c r="BH179" s="6">
        <f>IF($C179="OK",_xlfn.NUMBERVALUE(Plantilla!BF190),"")</f>
        <v/>
      </c>
      <c r="BI179" s="110">
        <f>IF($C179="OK",_xlfn.NUMBERVALUE(Plantilla!BG190),"")</f>
        <v/>
      </c>
      <c r="BJ179" s="6">
        <f>IF($C179="OK",_xlfn.NUMBERVALUE(Plantilla!BH190),"")</f>
        <v/>
      </c>
      <c r="BK179" s="109">
        <f>IF($C179="OK",_xlfn.NUMBERVALUE(Plantilla!BI190),"")</f>
        <v/>
      </c>
      <c r="BL179" s="6">
        <f>IF($C179="OK",
   IF(Plantilla!BJ190&lt;&gt;"",
      TEXT(VLOOKUP(Plantilla!BJ190,'Tablas '!$Z$4:$AA$6,2,FALSE),"#"),
   ""),
"")</f>
        <v/>
      </c>
      <c r="BM179" s="4">
        <f>IF($C179="OK",_xlfn.NUMBERVALUE(Plantilla!BK190),"")</f>
        <v/>
      </c>
      <c r="BN179" s="4">
        <f>IF($C179="OK",_xlfn.NUMBERVALUE(Plantilla!BL190),"")</f>
        <v/>
      </c>
      <c r="BO179" s="6">
        <f>IF($C179="OK",_xlfn.NUMBERVALUE(Plantilla!BM190),"")</f>
        <v/>
      </c>
      <c r="BP179" s="4">
        <f>IF($C179="OK",_xlfn.NUMBERVALUE(Plantilla!BN190),"")</f>
        <v/>
      </c>
      <c r="BQ179" s="6">
        <f>IF($C179="OK",_xlfn.NUMBERVALUE(Plantilla!BO190),"")</f>
        <v/>
      </c>
      <c r="BR179" s="4">
        <f>IF($C179="OK",_xlfn.NUMBERVALUE(Plantilla!BP190),"")</f>
        <v/>
      </c>
      <c r="BS179" s="6">
        <f>IF($C179="OK",_xlfn.NUMBERVALUE(Plantilla!BQ190),"")</f>
        <v/>
      </c>
      <c r="BT179" s="4">
        <f>IF($C179="OK",_xlfn.NUMBERVALUE(Plantilla!BR190),"")</f>
        <v/>
      </c>
      <c r="BU179" s="6">
        <f>IF($C179="OK",_xlfn.NUMBERVALUE(Plantilla!BS190),"")</f>
        <v/>
      </c>
      <c r="BV179" s="6">
        <f>IF($C179="OK",_xlfn.NUMBERVALUE(Plantilla!BT190),"")</f>
        <v/>
      </c>
      <c r="BW179" s="6">
        <f>IF($C179="OK",_xlfn.NUMBERVALUE(Plantilla!BU190),"")</f>
        <v/>
      </c>
      <c r="BX179" s="6">
        <f>IF($C179="OK",_xlfn.NUMBERVALUE(Plantilla!BV190),"")</f>
        <v/>
      </c>
      <c r="BY179" s="6">
        <f>IF($C179="OK",_xlfn.NUMBERVALUE(Plantilla!BW190),"")</f>
        <v/>
      </c>
      <c r="BZ179" s="6">
        <f>IF($C179="OK",_xlfn.NUMBERVALUE(Plantilla!BX190),"")</f>
        <v/>
      </c>
      <c r="CA179" s="6">
        <f>IF($C179="OK",_xlfn.NUMBERVALUE(Plantilla!BY190),"")</f>
        <v/>
      </c>
      <c r="CB179" s="6">
        <f>IF($C179="OK",_xlfn.NUMBERVALUE(Plantilla!BZ190),"")</f>
        <v/>
      </c>
      <c r="CC179" s="6">
        <f>IF($C179="OK",_xlfn.NUMBERVALUE(Plantilla!CA190),"")</f>
        <v/>
      </c>
      <c r="CD179" s="6">
        <f>IF($C179="OK",_xlfn.NUMBERVALUE(Plantilla!CB190),"")</f>
        <v/>
      </c>
      <c r="CE179" s="6">
        <f>IF($C179="OK",_xlfn.NUMBERVALUE(Plantilla!CC190),"")</f>
        <v/>
      </c>
      <c r="CF179" s="4">
        <f>IF($C179="OK",_xlfn.NUMBERVALUE(Plantilla!CD190),"")</f>
        <v/>
      </c>
      <c r="CG179" s="6">
        <f>IF($C179="OK",_xlfn.NUMBERVALUE(Plantilla!CE190),"")</f>
        <v/>
      </c>
      <c r="CH179" s="6">
        <f>IF($C179="OK",_xlfn.NUMBERVALUE(Plantilla!CF190),"")</f>
        <v/>
      </c>
      <c r="CI179" s="6">
        <f>IF($C179="OK",_xlfn.NUMBERVALUE(Plantilla!CG190),"")</f>
        <v/>
      </c>
      <c r="CJ179" s="6">
        <f>IF($C179="OK",_xlfn.NUMBERVALUE(Plantilla!CH190),"")</f>
        <v/>
      </c>
      <c r="CK179" s="6">
        <f>IF($C179="OK",_xlfn.NUMBERVALUE(Plantilla!CI190),"")</f>
        <v/>
      </c>
      <c r="CL179" s="6">
        <f>IF($C179="OK",_xlfn.NUMBERVALUE(Plantilla!CJ190),"")</f>
        <v/>
      </c>
      <c r="CM179">
        <f>IF($C179="OK",TEXT(Plantilla!CK190,"#"),"")</f>
        <v/>
      </c>
      <c r="CN179" s="6">
        <f>IF($C179="OK",_xlfn.NUMBERVALUE(Plantilla!CL190),"")</f>
        <v/>
      </c>
      <c r="CO179" s="6">
        <f>IF($C179="OK",_xlfn.NUMBERVALUE(Plantilla!CM190),"")</f>
        <v/>
      </c>
      <c r="CP179" s="110">
        <f>IF($C179="OK",_xlfn.NUMBERVALUE(Plantilla!CN190),"")</f>
        <v/>
      </c>
      <c r="CQ179" s="6">
        <f>IF($C179="OK",_xlfn.NUMBERVALUE(Plantilla!CO190),"")</f>
        <v/>
      </c>
      <c r="CR179" s="109">
        <f>IF($C179="OK",_xlfn.NUMBERVALUE(Plantilla!CP190),"")</f>
        <v/>
      </c>
      <c r="CS179" s="110">
        <f>IF($C179="OK",_xlfn.NUMBERVALUE(Plantilla!CQ190),"")</f>
        <v/>
      </c>
      <c r="CT179" s="6">
        <f>IF($C179="OK",_xlfn.NUMBERVALUE(Plantilla!CR190),"")</f>
        <v/>
      </c>
      <c r="CU179" s="109">
        <f>IF($C179="OK",_xlfn.NUMBERVALUE(Plantilla!CS190),"")</f>
        <v/>
      </c>
      <c r="CV179" s="110">
        <f>IF($C179="OK",_xlfn.NUMBERVALUE(Plantilla!CT190),"")</f>
        <v/>
      </c>
      <c r="CW179" s="6">
        <f>IF($C179="OK",_xlfn.NUMBERVALUE(Plantilla!CU190),"")</f>
        <v/>
      </c>
      <c r="CX179" s="82">
        <f>IF($C179="OK",_xlfn.NUMBERVALUE(Plantilla!CV190),"")</f>
        <v/>
      </c>
      <c r="CY179" s="6">
        <f>IF($C179="OK",_xlfn.NUMBERVALUE(Plantilla!CW190),"")</f>
        <v/>
      </c>
      <c r="CZ179" s="82">
        <f>IF($C179="OK",_xlfn.NUMBERVALUE(Plantilla!CX190),"")</f>
        <v/>
      </c>
      <c r="DA179" s="6">
        <f>IF($C179="OK",_xlfn.NUMBERVALUE(Plantilla!CY190),"")</f>
        <v/>
      </c>
      <c r="DB179" s="109">
        <f>IF($C179="OK",_xlfn.NUMBERVALUE(Plantilla!CZ190),"")</f>
        <v/>
      </c>
      <c r="DC179" s="6">
        <f>IF($C179="OK",_xlfn.NUMBERVALUE(Plantilla!DA190),"")</f>
        <v/>
      </c>
      <c r="DD179" s="6">
        <f>IF($C179="OK",TEXT(Plantilla!DB190,"#"),"")</f>
        <v/>
      </c>
      <c r="DE179" s="6">
        <f>IF($C179="OK",_xlfn.NUMBERVALUE(Plantilla!DC190),"")</f>
        <v/>
      </c>
      <c r="DF179" s="4">
        <f>IF($C179="OK",_xlfn.NUMBERVALUE(Plantilla!DD190),"")</f>
        <v/>
      </c>
      <c r="DG179" s="6">
        <f>IF($C179="OK",_xlfn.NUMBERVALUE(Plantilla!DE190),"")</f>
        <v/>
      </c>
      <c r="DH179" s="6">
        <f>IF($C179="OK",_xlfn.NUMBERVALUE(Plantilla!DF190),"")</f>
        <v/>
      </c>
      <c r="DI179" s="6">
        <f>IF($C179="OK",_xlfn.NUMBERVALUE(Plantilla!DG190),"")</f>
        <v/>
      </c>
      <c r="DJ179" s="6">
        <f>IF($C179="OK",_xlfn.NUMBERVALUE(Plantilla!DH190),"")</f>
        <v/>
      </c>
      <c r="DK179" s="6">
        <f>IF($C179="OK",_xlfn.NUMBERVALUE(Plantilla!DI190),"")</f>
        <v/>
      </c>
      <c r="DL179" s="6">
        <f>IF($C179="OK",_xlfn.NUMBERVALUE(Plantilla!DJ190),"")</f>
        <v/>
      </c>
      <c r="DM179" s="6">
        <f>IF($C179="OK",_xlfn.NUMBERVALUE(Plantilla!DK190),"")</f>
        <v/>
      </c>
      <c r="DN179" s="6">
        <f>IF($C179="OK",_xlfn.NUMBERVALUE(Plantilla!DL190),"")</f>
        <v/>
      </c>
      <c r="DO179" s="6">
        <f>IF($C179="OK",_xlfn.NUMBERVALUE(Plantilla!DM190),"")</f>
        <v/>
      </c>
      <c r="DP179" s="6">
        <f>IF($C179="OK",_xlfn.NUMBERVALUE(Plantilla!DN190),"")</f>
        <v/>
      </c>
      <c r="DQ179" s="6">
        <f>IF($C179="OK",_xlfn.NUMBERVALUE(Plantilla!DO190),"")</f>
        <v/>
      </c>
      <c r="DR179" s="6">
        <f>IF($C179="OK",_xlfn.NUMBERVALUE(Plantilla!DP190),"")</f>
        <v/>
      </c>
      <c r="DS179">
        <f>IF($C179="OK",TEXT(Plantilla!DR190,"#"),"")</f>
        <v/>
      </c>
      <c r="DT179" s="6" t="n"/>
    </row>
    <row r="180">
      <c r="A180">
        <f>IF(Plantilla!$I$6="¡Perfecto!, Guarda el archivo y adjúntalo a tu interfaz de Nómina Electrónica","OK","Error")</f>
        <v/>
      </c>
      <c r="B180">
        <f>IF(Plantilla!$I$6="¡Perfecto!, Guarda el archivo y adjúntalo a tu interfaz de Nómina Electrónica",MID(Plantilla!$D$2,SEARCH("V",Plantilla!$D$2),10),"")</f>
        <v/>
      </c>
      <c r="C180">
        <f>Plantilla!C191</f>
        <v/>
      </c>
      <c r="D180">
        <f>IF($C180="OK",Plantilla!B191,"")</f>
        <v/>
      </c>
      <c r="E180">
        <f>IF($C180="OK",
   VLOOKUP(Plantilla!$E$4,'Tablas '!$AP$4:$AT$6,5,FALSE),
"")</f>
        <v/>
      </c>
      <c r="F180">
        <f>IF($C180="OK",TEXT(Plantilla!D191,"#"),"")</f>
        <v/>
      </c>
      <c r="G180">
        <f>IF($C180="OK",
   VLOOKUP(Plantilla!E191,'Tablas '!$B$4:$C$14,2,FALSE),
"")</f>
        <v/>
      </c>
      <c r="H180">
        <f>IF($C180="OK",TEXT(Plantilla!F191,"#"),"")</f>
        <v/>
      </c>
      <c r="I180">
        <f>IF($C180="OK",TEXT(Plantilla!G191,"#"),"")</f>
        <v/>
      </c>
      <c r="J180">
        <f>IF($C180="OK",TEXT(Plantilla!H191,"#"),"")</f>
        <v/>
      </c>
      <c r="K180">
        <f>IF($C180="OK",TEXT(Plantilla!I191,"#"),"")</f>
        <v/>
      </c>
      <c r="L180">
        <f>IF($C180="OK",TEXT(Plantilla!J191,"#"),"")</f>
        <v/>
      </c>
      <c r="M180">
        <f>IF($C180="OK",TEXT(Plantilla!K191,"#"),"")</f>
        <v/>
      </c>
      <c r="N180">
        <f>IF($C180="OK",
   CONCATENATE(YEAR(Plantilla!L191),"-",TEXT(MONTH(Plantilla!L191),"00"),"-",TEXT(DAY(Plantilla!L191),"00")),
"")</f>
        <v/>
      </c>
      <c r="O180">
        <f>IF($C180="OK",_xlfn.NUMBERVALUE(Plantilla!M191),"")</f>
        <v/>
      </c>
      <c r="P180">
        <f>IF($C180="OK",
   IF(Plantilla!N191&lt;&gt;"",
      CONCATENATE(YEAR(Plantilla!N191),"-",TEXT(MONTH(Plantilla!N191),"00"),"-",TEXT(DAY(Plantilla!N191),"00")),
   ""),
"")</f>
        <v/>
      </c>
      <c r="Q180">
        <f>IF($C180="OK",
   VLOOKUP(Plantilla!O191,'Tablas '!$E$4:$F$19,2,FALSE),
"")</f>
        <v/>
      </c>
      <c r="R180">
        <f>IF($C180="OK",
   VLOOKUP(Plantilla!P191,'Tablas '!$H$4:$I$5,2,FALSE),
"")</f>
        <v/>
      </c>
      <c r="S180">
        <f>IF($C180="OK",
   VLOOKUP(Plantilla!Q191,'Tablas '!$K$4:$L$8,2,FALSE),
"")</f>
        <v/>
      </c>
      <c r="T180">
        <f>IF($C180="OK",
   VLOOKUP(Plantilla!R191,'Tablas '!$AE$4:$AF$6,2,FALSE),
"")</f>
        <v/>
      </c>
      <c r="U180">
        <f>IF($C180="OK",
   VLOOKUP(Plantilla!S191,'Tablas '!$AE$4:$AF$6,2,FALSE),
"")</f>
        <v/>
      </c>
      <c r="V180">
        <f>IF($C180="OK",TEXT(Plantilla!T191,"#"),"")</f>
        <v/>
      </c>
      <c r="W180" s="84">
        <f>IF($C180="OK",
   VLOOKUP(Plantilla!U191,'Tablas '!$AM$4:$AN$1126,2,FALSE),
"")</f>
        <v/>
      </c>
      <c r="X180">
        <f>IF($C180="OK",TEXT(Plantilla!V191,"#"),"")</f>
        <v/>
      </c>
      <c r="Y180">
        <f>IF($C180="OK",
   CONCATENATE(YEAR(Plantilla!W191),"-",TEXT(MONTH(Plantilla!W191),"00"),"-",TEXT(DAY(Plantilla!W191),"00")),
"")</f>
        <v/>
      </c>
      <c r="Z180">
        <f>IF($C180="OK",
   CONCATENATE(YEAR(Plantilla!X191),"-",TEXT(MONTH(Plantilla!X191),"00"),"-",TEXT(DAY(Plantilla!X191),"00")),
"")</f>
        <v/>
      </c>
      <c r="AA180">
        <f>IF($C180="OK",
   TEXT(VLOOKUP(Plantilla!Y191,'Tablas '!$Q$4:$R$9,2,FALSE),"#"),
"")</f>
        <v/>
      </c>
      <c r="AB180">
        <f>IF($C180="OK",
   CONCATENATE(YEAR(Plantilla!Z191),"-",TEXT(MONTH(Plantilla!Z191),"00"),"-",TEXT(DAY(Plantilla!Z191),"00")),
"")</f>
        <v/>
      </c>
      <c r="AC180">
        <f>IF($C180="OK",
   TEXT(VLOOKUP(Plantilla!AA191,'Tablas '!$T$4:$U$13,2,FALSE),"#"),
"")</f>
        <v/>
      </c>
      <c r="AD180">
        <f>IF($C180="OK",TEXT(Plantilla!AB191,"#"),"")</f>
        <v/>
      </c>
      <c r="AE180">
        <f>IF($C180="OK",
   IF(Plantilla!AC191&lt;&gt;"",
      TEXT(VLOOKUP(Plantilla!AC191,'Tablas '!$W$4:$X$7,2,FALSE),"#"),
   ""),
"")</f>
        <v/>
      </c>
      <c r="AF180">
        <f>IF($C180="OK",TEXT(Plantilla!AD191,"#"),"")</f>
        <v/>
      </c>
      <c r="AG180" s="6">
        <f>IF($C180="OK",_xlfn.NUMBERVALUE(Plantilla!AE191),"")</f>
        <v/>
      </c>
      <c r="AH180" s="4">
        <f>IF($C180="OK",_xlfn.NUMBERVALUE(Plantilla!AF191),"")</f>
        <v/>
      </c>
      <c r="AI180" s="6">
        <f>IF($C180="OK",_xlfn.NUMBERVALUE(Plantilla!AG191),"")</f>
        <v/>
      </c>
      <c r="AJ180" s="6">
        <f>IF($C180="OK",_xlfn.NUMBERVALUE(Plantilla!AH191),"")</f>
        <v/>
      </c>
      <c r="AK180" s="6">
        <f>IF($C180="OK",_xlfn.NUMBERVALUE(Plantilla!AI191),"")</f>
        <v/>
      </c>
      <c r="AL180" s="6">
        <f>IF($C180="OK",_xlfn.NUMBERVALUE(Plantilla!AJ191),"")</f>
        <v/>
      </c>
      <c r="AM180" s="4">
        <f>IF($C180="OK",_xlfn.NUMBERVALUE(Plantilla!AK191),"")</f>
        <v/>
      </c>
      <c r="AN180" s="6">
        <f>IF($C180="OK",_xlfn.NUMBERVALUE(Plantilla!AL191),"")</f>
        <v/>
      </c>
      <c r="AO180" s="4">
        <f>IF($C180="OK",_xlfn.NUMBERVALUE(Plantilla!AM191),"")</f>
        <v/>
      </c>
      <c r="AP180" s="6">
        <f>IF($C180="OK",_xlfn.NUMBERVALUE(Plantilla!AN191),"")</f>
        <v/>
      </c>
      <c r="AQ180" s="4">
        <f>IF($C180="OK",_xlfn.NUMBERVALUE(Plantilla!AO191),"")</f>
        <v/>
      </c>
      <c r="AR180" s="6">
        <f>IF($C180="OK",_xlfn.NUMBERVALUE(Plantilla!AP191),"")</f>
        <v/>
      </c>
      <c r="AS180" s="4">
        <f>IF($C180="OK",_xlfn.NUMBERVALUE(Plantilla!AQ191),"")</f>
        <v/>
      </c>
      <c r="AT180" s="6">
        <f>IF($C180="OK",_xlfn.NUMBERVALUE(Plantilla!AR191),"")</f>
        <v/>
      </c>
      <c r="AU180" s="4">
        <f>IF($C180="OK",_xlfn.NUMBERVALUE(Plantilla!AS191),"")</f>
        <v/>
      </c>
      <c r="AV180" s="6">
        <f>IF($C180="OK",_xlfn.NUMBERVALUE(Plantilla!AT191),"")</f>
        <v/>
      </c>
      <c r="AW180" s="4">
        <f>IF($C180="OK",_xlfn.NUMBERVALUE(Plantilla!AU191),"")</f>
        <v/>
      </c>
      <c r="AX180" s="6">
        <f>IF($C180="OK",_xlfn.NUMBERVALUE(Plantilla!AV191),"")</f>
        <v/>
      </c>
      <c r="AY180" s="4">
        <f>IF($C180="OK",_xlfn.NUMBERVALUE(Plantilla!AW191),"")</f>
        <v/>
      </c>
      <c r="AZ180" s="6">
        <f>IF($C180="OK",_xlfn.NUMBERVALUE(Plantilla!AX191),"")</f>
        <v/>
      </c>
      <c r="BA180">
        <f>IF($C180="OK",_xlfn.NUMBERVALUE(Plantilla!AY191),"")</f>
        <v/>
      </c>
      <c r="BB180">
        <f>IF($C180="OK",_xlfn.NUMBERVALUE(Plantilla!AZ191),"")</f>
        <v/>
      </c>
      <c r="BC180" s="4">
        <f>IF($C180="OK",_xlfn.NUMBERVALUE(Plantilla!BA191),"")</f>
        <v/>
      </c>
      <c r="BD180" s="6">
        <f>IF($C180="OK",_xlfn.NUMBERVALUE(Plantilla!BB191),"")</f>
        <v/>
      </c>
      <c r="BE180" s="4">
        <f>IF($C180="OK",_xlfn.NUMBERVALUE(Plantilla!BC191),"")</f>
        <v/>
      </c>
      <c r="BF180" s="6">
        <f>IF($C180="OK",_xlfn.NUMBERVALUE(Plantilla!BD191),"")</f>
        <v/>
      </c>
      <c r="BG180" s="4">
        <f>IF($C180="OK",_xlfn.NUMBERVALUE(Plantilla!BE191),"")</f>
        <v/>
      </c>
      <c r="BH180" s="6">
        <f>IF($C180="OK",_xlfn.NUMBERVALUE(Plantilla!BF191),"")</f>
        <v/>
      </c>
      <c r="BI180" s="110">
        <f>IF($C180="OK",_xlfn.NUMBERVALUE(Plantilla!BG191),"")</f>
        <v/>
      </c>
      <c r="BJ180" s="6">
        <f>IF($C180="OK",_xlfn.NUMBERVALUE(Plantilla!BH191),"")</f>
        <v/>
      </c>
      <c r="BK180" s="109">
        <f>IF($C180="OK",_xlfn.NUMBERVALUE(Plantilla!BI191),"")</f>
        <v/>
      </c>
      <c r="BL180" s="6">
        <f>IF($C180="OK",
   IF(Plantilla!BJ191&lt;&gt;"",
      TEXT(VLOOKUP(Plantilla!BJ191,'Tablas '!$Z$4:$AA$6,2,FALSE),"#"),
   ""),
"")</f>
        <v/>
      </c>
      <c r="BM180" s="4">
        <f>IF($C180="OK",_xlfn.NUMBERVALUE(Plantilla!BK191),"")</f>
        <v/>
      </c>
      <c r="BN180" s="4">
        <f>IF($C180="OK",_xlfn.NUMBERVALUE(Plantilla!BL191),"")</f>
        <v/>
      </c>
      <c r="BO180" s="6">
        <f>IF($C180="OK",_xlfn.NUMBERVALUE(Plantilla!BM191),"")</f>
        <v/>
      </c>
      <c r="BP180" s="4">
        <f>IF($C180="OK",_xlfn.NUMBERVALUE(Plantilla!BN191),"")</f>
        <v/>
      </c>
      <c r="BQ180" s="6">
        <f>IF($C180="OK",_xlfn.NUMBERVALUE(Plantilla!BO191),"")</f>
        <v/>
      </c>
      <c r="BR180" s="4">
        <f>IF($C180="OK",_xlfn.NUMBERVALUE(Plantilla!BP191),"")</f>
        <v/>
      </c>
      <c r="BS180" s="6">
        <f>IF($C180="OK",_xlfn.NUMBERVALUE(Plantilla!BQ191),"")</f>
        <v/>
      </c>
      <c r="BT180" s="4">
        <f>IF($C180="OK",_xlfn.NUMBERVALUE(Plantilla!BR191),"")</f>
        <v/>
      </c>
      <c r="BU180" s="6">
        <f>IF($C180="OK",_xlfn.NUMBERVALUE(Plantilla!BS191),"")</f>
        <v/>
      </c>
      <c r="BV180" s="6">
        <f>IF($C180="OK",_xlfn.NUMBERVALUE(Plantilla!BT191),"")</f>
        <v/>
      </c>
      <c r="BW180" s="6">
        <f>IF($C180="OK",_xlfn.NUMBERVALUE(Plantilla!BU191),"")</f>
        <v/>
      </c>
      <c r="BX180" s="6">
        <f>IF($C180="OK",_xlfn.NUMBERVALUE(Plantilla!BV191),"")</f>
        <v/>
      </c>
      <c r="BY180" s="6">
        <f>IF($C180="OK",_xlfn.NUMBERVALUE(Plantilla!BW191),"")</f>
        <v/>
      </c>
      <c r="BZ180" s="6">
        <f>IF($C180="OK",_xlfn.NUMBERVALUE(Plantilla!BX191),"")</f>
        <v/>
      </c>
      <c r="CA180" s="6">
        <f>IF($C180="OK",_xlfn.NUMBERVALUE(Plantilla!BY191),"")</f>
        <v/>
      </c>
      <c r="CB180" s="6">
        <f>IF($C180="OK",_xlfn.NUMBERVALUE(Plantilla!BZ191),"")</f>
        <v/>
      </c>
      <c r="CC180" s="6">
        <f>IF($C180="OK",_xlfn.NUMBERVALUE(Plantilla!CA191),"")</f>
        <v/>
      </c>
      <c r="CD180" s="6">
        <f>IF($C180="OK",_xlfn.NUMBERVALUE(Plantilla!CB191),"")</f>
        <v/>
      </c>
      <c r="CE180" s="6">
        <f>IF($C180="OK",_xlfn.NUMBERVALUE(Plantilla!CC191),"")</f>
        <v/>
      </c>
      <c r="CF180" s="4">
        <f>IF($C180="OK",_xlfn.NUMBERVALUE(Plantilla!CD191),"")</f>
        <v/>
      </c>
      <c r="CG180" s="6">
        <f>IF($C180="OK",_xlfn.NUMBERVALUE(Plantilla!CE191),"")</f>
        <v/>
      </c>
      <c r="CH180" s="6">
        <f>IF($C180="OK",_xlfn.NUMBERVALUE(Plantilla!CF191),"")</f>
        <v/>
      </c>
      <c r="CI180" s="6">
        <f>IF($C180="OK",_xlfn.NUMBERVALUE(Plantilla!CG191),"")</f>
        <v/>
      </c>
      <c r="CJ180" s="6">
        <f>IF($C180="OK",_xlfn.NUMBERVALUE(Plantilla!CH191),"")</f>
        <v/>
      </c>
      <c r="CK180" s="6">
        <f>IF($C180="OK",_xlfn.NUMBERVALUE(Plantilla!CI191),"")</f>
        <v/>
      </c>
      <c r="CL180" s="6">
        <f>IF($C180="OK",_xlfn.NUMBERVALUE(Plantilla!CJ191),"")</f>
        <v/>
      </c>
      <c r="CM180">
        <f>IF($C180="OK",TEXT(Plantilla!CK191,"#"),"")</f>
        <v/>
      </c>
      <c r="CN180" s="6">
        <f>IF($C180="OK",_xlfn.NUMBERVALUE(Plantilla!CL191),"")</f>
        <v/>
      </c>
      <c r="CO180" s="6">
        <f>IF($C180="OK",_xlfn.NUMBERVALUE(Plantilla!CM191),"")</f>
        <v/>
      </c>
      <c r="CP180" s="110">
        <f>IF($C180="OK",_xlfn.NUMBERVALUE(Plantilla!CN191),"")</f>
        <v/>
      </c>
      <c r="CQ180" s="6">
        <f>IF($C180="OK",_xlfn.NUMBERVALUE(Plantilla!CO191),"")</f>
        <v/>
      </c>
      <c r="CR180" s="109">
        <f>IF($C180="OK",_xlfn.NUMBERVALUE(Plantilla!CP191),"")</f>
        <v/>
      </c>
      <c r="CS180" s="110">
        <f>IF($C180="OK",_xlfn.NUMBERVALUE(Plantilla!CQ191),"")</f>
        <v/>
      </c>
      <c r="CT180" s="6">
        <f>IF($C180="OK",_xlfn.NUMBERVALUE(Plantilla!CR191),"")</f>
        <v/>
      </c>
      <c r="CU180" s="109">
        <f>IF($C180="OK",_xlfn.NUMBERVALUE(Plantilla!CS191),"")</f>
        <v/>
      </c>
      <c r="CV180" s="110">
        <f>IF($C180="OK",_xlfn.NUMBERVALUE(Plantilla!CT191),"")</f>
        <v/>
      </c>
      <c r="CW180" s="6">
        <f>IF($C180="OK",_xlfn.NUMBERVALUE(Plantilla!CU191),"")</f>
        <v/>
      </c>
      <c r="CX180" s="82">
        <f>IF($C180="OK",_xlfn.NUMBERVALUE(Plantilla!CV191),"")</f>
        <v/>
      </c>
      <c r="CY180" s="6">
        <f>IF($C180="OK",_xlfn.NUMBERVALUE(Plantilla!CW191),"")</f>
        <v/>
      </c>
      <c r="CZ180" s="82">
        <f>IF($C180="OK",_xlfn.NUMBERVALUE(Plantilla!CX191),"")</f>
        <v/>
      </c>
      <c r="DA180" s="6">
        <f>IF($C180="OK",_xlfn.NUMBERVALUE(Plantilla!CY191),"")</f>
        <v/>
      </c>
      <c r="DB180" s="109">
        <f>IF($C180="OK",_xlfn.NUMBERVALUE(Plantilla!CZ191),"")</f>
        <v/>
      </c>
      <c r="DC180" s="6">
        <f>IF($C180="OK",_xlfn.NUMBERVALUE(Plantilla!DA191),"")</f>
        <v/>
      </c>
      <c r="DD180" s="6">
        <f>IF($C180="OK",TEXT(Plantilla!DB191,"#"),"")</f>
        <v/>
      </c>
      <c r="DE180" s="6">
        <f>IF($C180="OK",_xlfn.NUMBERVALUE(Plantilla!DC191),"")</f>
        <v/>
      </c>
      <c r="DF180" s="4">
        <f>IF($C180="OK",_xlfn.NUMBERVALUE(Plantilla!DD191),"")</f>
        <v/>
      </c>
      <c r="DG180" s="6">
        <f>IF($C180="OK",_xlfn.NUMBERVALUE(Plantilla!DE191),"")</f>
        <v/>
      </c>
      <c r="DH180" s="6">
        <f>IF($C180="OK",_xlfn.NUMBERVALUE(Plantilla!DF191),"")</f>
        <v/>
      </c>
      <c r="DI180" s="6">
        <f>IF($C180="OK",_xlfn.NUMBERVALUE(Plantilla!DG191),"")</f>
        <v/>
      </c>
      <c r="DJ180" s="6">
        <f>IF($C180="OK",_xlfn.NUMBERVALUE(Plantilla!DH191),"")</f>
        <v/>
      </c>
      <c r="DK180" s="6">
        <f>IF($C180="OK",_xlfn.NUMBERVALUE(Plantilla!DI191),"")</f>
        <v/>
      </c>
      <c r="DL180" s="6">
        <f>IF($C180="OK",_xlfn.NUMBERVALUE(Plantilla!DJ191),"")</f>
        <v/>
      </c>
      <c r="DM180" s="6">
        <f>IF($C180="OK",_xlfn.NUMBERVALUE(Plantilla!DK191),"")</f>
        <v/>
      </c>
      <c r="DN180" s="6">
        <f>IF($C180="OK",_xlfn.NUMBERVALUE(Plantilla!DL191),"")</f>
        <v/>
      </c>
      <c r="DO180" s="6">
        <f>IF($C180="OK",_xlfn.NUMBERVALUE(Plantilla!DM191),"")</f>
        <v/>
      </c>
      <c r="DP180" s="6">
        <f>IF($C180="OK",_xlfn.NUMBERVALUE(Plantilla!DN191),"")</f>
        <v/>
      </c>
      <c r="DQ180" s="6">
        <f>IF($C180="OK",_xlfn.NUMBERVALUE(Plantilla!DO191),"")</f>
        <v/>
      </c>
      <c r="DR180" s="6">
        <f>IF($C180="OK",_xlfn.NUMBERVALUE(Plantilla!DP191),"")</f>
        <v/>
      </c>
      <c r="DS180">
        <f>IF($C180="OK",TEXT(Plantilla!DR191,"#"),"")</f>
        <v/>
      </c>
      <c r="DT180" s="6" t="n"/>
    </row>
    <row r="181">
      <c r="A181">
        <f>IF(Plantilla!$I$6="¡Perfecto!, Guarda el archivo y adjúntalo a tu interfaz de Nómina Electrónica","OK","Error")</f>
        <v/>
      </c>
      <c r="B181">
        <f>IF(Plantilla!$I$6="¡Perfecto!, Guarda el archivo y adjúntalo a tu interfaz de Nómina Electrónica",MID(Plantilla!$D$2,SEARCH("V",Plantilla!$D$2),10),"")</f>
        <v/>
      </c>
      <c r="C181">
        <f>Plantilla!C192</f>
        <v/>
      </c>
      <c r="D181">
        <f>IF($C181="OK",Plantilla!B192,"")</f>
        <v/>
      </c>
      <c r="E181">
        <f>IF($C181="OK",
   VLOOKUP(Plantilla!$E$4,'Tablas '!$AP$4:$AT$6,5,FALSE),
"")</f>
        <v/>
      </c>
      <c r="F181">
        <f>IF($C181="OK",TEXT(Plantilla!D192,"#"),"")</f>
        <v/>
      </c>
      <c r="G181">
        <f>IF($C181="OK",
   VLOOKUP(Plantilla!E192,'Tablas '!$B$4:$C$14,2,FALSE),
"")</f>
        <v/>
      </c>
      <c r="H181">
        <f>IF($C181="OK",TEXT(Plantilla!F192,"#"),"")</f>
        <v/>
      </c>
      <c r="I181">
        <f>IF($C181="OK",TEXT(Plantilla!G192,"#"),"")</f>
        <v/>
      </c>
      <c r="J181">
        <f>IF($C181="OK",TEXT(Plantilla!H192,"#"),"")</f>
        <v/>
      </c>
      <c r="K181">
        <f>IF($C181="OK",TEXT(Plantilla!I192,"#"),"")</f>
        <v/>
      </c>
      <c r="L181">
        <f>IF($C181="OK",TEXT(Plantilla!J192,"#"),"")</f>
        <v/>
      </c>
      <c r="M181">
        <f>IF($C181="OK",TEXT(Plantilla!K192,"#"),"")</f>
        <v/>
      </c>
      <c r="N181">
        <f>IF($C181="OK",
   CONCATENATE(YEAR(Plantilla!L192),"-",TEXT(MONTH(Plantilla!L192),"00"),"-",TEXT(DAY(Plantilla!L192),"00")),
"")</f>
        <v/>
      </c>
      <c r="O181">
        <f>IF($C181="OK",_xlfn.NUMBERVALUE(Plantilla!M192),"")</f>
        <v/>
      </c>
      <c r="P181">
        <f>IF($C181="OK",
   IF(Plantilla!N192&lt;&gt;"",
      CONCATENATE(YEAR(Plantilla!N192),"-",TEXT(MONTH(Plantilla!N192),"00"),"-",TEXT(DAY(Plantilla!N192),"00")),
   ""),
"")</f>
        <v/>
      </c>
      <c r="Q181">
        <f>IF($C181="OK",
   VLOOKUP(Plantilla!O192,'Tablas '!$E$4:$F$19,2,FALSE),
"")</f>
        <v/>
      </c>
      <c r="R181">
        <f>IF($C181="OK",
   VLOOKUP(Plantilla!P192,'Tablas '!$H$4:$I$5,2,FALSE),
"")</f>
        <v/>
      </c>
      <c r="S181">
        <f>IF($C181="OK",
   VLOOKUP(Plantilla!Q192,'Tablas '!$K$4:$L$8,2,FALSE),
"")</f>
        <v/>
      </c>
      <c r="T181">
        <f>IF($C181="OK",
   VLOOKUP(Plantilla!R192,'Tablas '!$AE$4:$AF$6,2,FALSE),
"")</f>
        <v/>
      </c>
      <c r="U181">
        <f>IF($C181="OK",
   VLOOKUP(Plantilla!S192,'Tablas '!$AE$4:$AF$6,2,FALSE),
"")</f>
        <v/>
      </c>
      <c r="V181">
        <f>IF($C181="OK",TEXT(Plantilla!T192,"#"),"")</f>
        <v/>
      </c>
      <c r="W181" s="84">
        <f>IF($C181="OK",
   VLOOKUP(Plantilla!U192,'Tablas '!$AM$4:$AN$1126,2,FALSE),
"")</f>
        <v/>
      </c>
      <c r="X181">
        <f>IF($C181="OK",TEXT(Plantilla!V192,"#"),"")</f>
        <v/>
      </c>
      <c r="Y181">
        <f>IF($C181="OK",
   CONCATENATE(YEAR(Plantilla!W192),"-",TEXT(MONTH(Plantilla!W192),"00"),"-",TEXT(DAY(Plantilla!W192),"00")),
"")</f>
        <v/>
      </c>
      <c r="Z181">
        <f>IF($C181="OK",
   CONCATENATE(YEAR(Plantilla!X192),"-",TEXT(MONTH(Plantilla!X192),"00"),"-",TEXT(DAY(Plantilla!X192),"00")),
"")</f>
        <v/>
      </c>
      <c r="AA181">
        <f>IF($C181="OK",
   TEXT(VLOOKUP(Plantilla!Y192,'Tablas '!$Q$4:$R$9,2,FALSE),"#"),
"")</f>
        <v/>
      </c>
      <c r="AB181">
        <f>IF($C181="OK",
   CONCATENATE(YEAR(Plantilla!Z192),"-",TEXT(MONTH(Plantilla!Z192),"00"),"-",TEXT(DAY(Plantilla!Z192),"00")),
"")</f>
        <v/>
      </c>
      <c r="AC181">
        <f>IF($C181="OK",
   TEXT(VLOOKUP(Plantilla!AA192,'Tablas '!$T$4:$U$13,2,FALSE),"#"),
"")</f>
        <v/>
      </c>
      <c r="AD181">
        <f>IF($C181="OK",TEXT(Plantilla!AB192,"#"),"")</f>
        <v/>
      </c>
      <c r="AE181">
        <f>IF($C181="OK",
   IF(Plantilla!AC192&lt;&gt;"",
      TEXT(VLOOKUP(Plantilla!AC192,'Tablas '!$W$4:$X$7,2,FALSE),"#"),
   ""),
"")</f>
        <v/>
      </c>
      <c r="AF181">
        <f>IF($C181="OK",TEXT(Plantilla!AD192,"#"),"")</f>
        <v/>
      </c>
      <c r="AG181" s="6">
        <f>IF($C181="OK",_xlfn.NUMBERVALUE(Plantilla!AE192),"")</f>
        <v/>
      </c>
      <c r="AH181" s="4">
        <f>IF($C181="OK",_xlfn.NUMBERVALUE(Plantilla!AF192),"")</f>
        <v/>
      </c>
      <c r="AI181" s="6">
        <f>IF($C181="OK",_xlfn.NUMBERVALUE(Plantilla!AG192),"")</f>
        <v/>
      </c>
      <c r="AJ181" s="6">
        <f>IF($C181="OK",_xlfn.NUMBERVALUE(Plantilla!AH192),"")</f>
        <v/>
      </c>
      <c r="AK181" s="6">
        <f>IF($C181="OK",_xlfn.NUMBERVALUE(Plantilla!AI192),"")</f>
        <v/>
      </c>
      <c r="AL181" s="6">
        <f>IF($C181="OK",_xlfn.NUMBERVALUE(Plantilla!AJ192),"")</f>
        <v/>
      </c>
      <c r="AM181" s="4">
        <f>IF($C181="OK",_xlfn.NUMBERVALUE(Plantilla!AK192),"")</f>
        <v/>
      </c>
      <c r="AN181" s="6">
        <f>IF($C181="OK",_xlfn.NUMBERVALUE(Plantilla!AL192),"")</f>
        <v/>
      </c>
      <c r="AO181" s="4">
        <f>IF($C181="OK",_xlfn.NUMBERVALUE(Plantilla!AM192),"")</f>
        <v/>
      </c>
      <c r="AP181" s="6">
        <f>IF($C181="OK",_xlfn.NUMBERVALUE(Plantilla!AN192),"")</f>
        <v/>
      </c>
      <c r="AQ181" s="4">
        <f>IF($C181="OK",_xlfn.NUMBERVALUE(Plantilla!AO192),"")</f>
        <v/>
      </c>
      <c r="AR181" s="6">
        <f>IF($C181="OK",_xlfn.NUMBERVALUE(Plantilla!AP192),"")</f>
        <v/>
      </c>
      <c r="AS181" s="4">
        <f>IF($C181="OK",_xlfn.NUMBERVALUE(Plantilla!AQ192),"")</f>
        <v/>
      </c>
      <c r="AT181" s="6">
        <f>IF($C181="OK",_xlfn.NUMBERVALUE(Plantilla!AR192),"")</f>
        <v/>
      </c>
      <c r="AU181" s="4">
        <f>IF($C181="OK",_xlfn.NUMBERVALUE(Plantilla!AS192),"")</f>
        <v/>
      </c>
      <c r="AV181" s="6">
        <f>IF($C181="OK",_xlfn.NUMBERVALUE(Plantilla!AT192),"")</f>
        <v/>
      </c>
      <c r="AW181" s="4">
        <f>IF($C181="OK",_xlfn.NUMBERVALUE(Plantilla!AU192),"")</f>
        <v/>
      </c>
      <c r="AX181" s="6">
        <f>IF($C181="OK",_xlfn.NUMBERVALUE(Plantilla!AV192),"")</f>
        <v/>
      </c>
      <c r="AY181" s="4">
        <f>IF($C181="OK",_xlfn.NUMBERVALUE(Plantilla!AW192),"")</f>
        <v/>
      </c>
      <c r="AZ181" s="6">
        <f>IF($C181="OK",_xlfn.NUMBERVALUE(Plantilla!AX192),"")</f>
        <v/>
      </c>
      <c r="BA181">
        <f>IF($C181="OK",_xlfn.NUMBERVALUE(Plantilla!AY192),"")</f>
        <v/>
      </c>
      <c r="BB181">
        <f>IF($C181="OK",_xlfn.NUMBERVALUE(Plantilla!AZ192),"")</f>
        <v/>
      </c>
      <c r="BC181" s="4">
        <f>IF($C181="OK",_xlfn.NUMBERVALUE(Plantilla!BA192),"")</f>
        <v/>
      </c>
      <c r="BD181" s="6">
        <f>IF($C181="OK",_xlfn.NUMBERVALUE(Plantilla!BB192),"")</f>
        <v/>
      </c>
      <c r="BE181" s="4">
        <f>IF($C181="OK",_xlfn.NUMBERVALUE(Plantilla!BC192),"")</f>
        <v/>
      </c>
      <c r="BF181" s="6">
        <f>IF($C181="OK",_xlfn.NUMBERVALUE(Plantilla!BD192),"")</f>
        <v/>
      </c>
      <c r="BG181" s="4">
        <f>IF($C181="OK",_xlfn.NUMBERVALUE(Plantilla!BE192),"")</f>
        <v/>
      </c>
      <c r="BH181" s="6">
        <f>IF($C181="OK",_xlfn.NUMBERVALUE(Plantilla!BF192),"")</f>
        <v/>
      </c>
      <c r="BI181" s="110">
        <f>IF($C181="OK",_xlfn.NUMBERVALUE(Plantilla!BG192),"")</f>
        <v/>
      </c>
      <c r="BJ181" s="6">
        <f>IF($C181="OK",_xlfn.NUMBERVALUE(Plantilla!BH192),"")</f>
        <v/>
      </c>
      <c r="BK181" s="109">
        <f>IF($C181="OK",_xlfn.NUMBERVALUE(Plantilla!BI192),"")</f>
        <v/>
      </c>
      <c r="BL181" s="6">
        <f>IF($C181="OK",
   IF(Plantilla!BJ192&lt;&gt;"",
      TEXT(VLOOKUP(Plantilla!BJ192,'Tablas '!$Z$4:$AA$6,2,FALSE),"#"),
   ""),
"")</f>
        <v/>
      </c>
      <c r="BM181" s="4">
        <f>IF($C181="OK",_xlfn.NUMBERVALUE(Plantilla!BK192),"")</f>
        <v/>
      </c>
      <c r="BN181" s="4">
        <f>IF($C181="OK",_xlfn.NUMBERVALUE(Plantilla!BL192),"")</f>
        <v/>
      </c>
      <c r="BO181" s="6">
        <f>IF($C181="OK",_xlfn.NUMBERVALUE(Plantilla!BM192),"")</f>
        <v/>
      </c>
      <c r="BP181" s="4">
        <f>IF($C181="OK",_xlfn.NUMBERVALUE(Plantilla!BN192),"")</f>
        <v/>
      </c>
      <c r="BQ181" s="6">
        <f>IF($C181="OK",_xlfn.NUMBERVALUE(Plantilla!BO192),"")</f>
        <v/>
      </c>
      <c r="BR181" s="4">
        <f>IF($C181="OK",_xlfn.NUMBERVALUE(Plantilla!BP192),"")</f>
        <v/>
      </c>
      <c r="BS181" s="6">
        <f>IF($C181="OK",_xlfn.NUMBERVALUE(Plantilla!BQ192),"")</f>
        <v/>
      </c>
      <c r="BT181" s="4">
        <f>IF($C181="OK",_xlfn.NUMBERVALUE(Plantilla!BR192),"")</f>
        <v/>
      </c>
      <c r="BU181" s="6">
        <f>IF($C181="OK",_xlfn.NUMBERVALUE(Plantilla!BS192),"")</f>
        <v/>
      </c>
      <c r="BV181" s="6">
        <f>IF($C181="OK",_xlfn.NUMBERVALUE(Plantilla!BT192),"")</f>
        <v/>
      </c>
      <c r="BW181" s="6">
        <f>IF($C181="OK",_xlfn.NUMBERVALUE(Plantilla!BU192),"")</f>
        <v/>
      </c>
      <c r="BX181" s="6">
        <f>IF($C181="OK",_xlfn.NUMBERVALUE(Plantilla!BV192),"")</f>
        <v/>
      </c>
      <c r="BY181" s="6">
        <f>IF($C181="OK",_xlfn.NUMBERVALUE(Plantilla!BW192),"")</f>
        <v/>
      </c>
      <c r="BZ181" s="6">
        <f>IF($C181="OK",_xlfn.NUMBERVALUE(Plantilla!BX192),"")</f>
        <v/>
      </c>
      <c r="CA181" s="6">
        <f>IF($C181="OK",_xlfn.NUMBERVALUE(Plantilla!BY192),"")</f>
        <v/>
      </c>
      <c r="CB181" s="6">
        <f>IF($C181="OK",_xlfn.NUMBERVALUE(Plantilla!BZ192),"")</f>
        <v/>
      </c>
      <c r="CC181" s="6">
        <f>IF($C181="OK",_xlfn.NUMBERVALUE(Plantilla!CA192),"")</f>
        <v/>
      </c>
      <c r="CD181" s="6">
        <f>IF($C181="OK",_xlfn.NUMBERVALUE(Plantilla!CB192),"")</f>
        <v/>
      </c>
      <c r="CE181" s="6">
        <f>IF($C181="OK",_xlfn.NUMBERVALUE(Plantilla!CC192),"")</f>
        <v/>
      </c>
      <c r="CF181" s="4">
        <f>IF($C181="OK",_xlfn.NUMBERVALUE(Plantilla!CD192),"")</f>
        <v/>
      </c>
      <c r="CG181" s="6">
        <f>IF($C181="OK",_xlfn.NUMBERVALUE(Plantilla!CE192),"")</f>
        <v/>
      </c>
      <c r="CH181" s="6">
        <f>IF($C181="OK",_xlfn.NUMBERVALUE(Plantilla!CF192),"")</f>
        <v/>
      </c>
      <c r="CI181" s="6">
        <f>IF($C181="OK",_xlfn.NUMBERVALUE(Plantilla!CG192),"")</f>
        <v/>
      </c>
      <c r="CJ181" s="6">
        <f>IF($C181="OK",_xlfn.NUMBERVALUE(Plantilla!CH192),"")</f>
        <v/>
      </c>
      <c r="CK181" s="6">
        <f>IF($C181="OK",_xlfn.NUMBERVALUE(Plantilla!CI192),"")</f>
        <v/>
      </c>
      <c r="CL181" s="6">
        <f>IF($C181="OK",_xlfn.NUMBERVALUE(Plantilla!CJ192),"")</f>
        <v/>
      </c>
      <c r="CM181">
        <f>IF($C181="OK",TEXT(Plantilla!CK192,"#"),"")</f>
        <v/>
      </c>
      <c r="CN181" s="6">
        <f>IF($C181="OK",_xlfn.NUMBERVALUE(Plantilla!CL192),"")</f>
        <v/>
      </c>
      <c r="CO181" s="6">
        <f>IF($C181="OK",_xlfn.NUMBERVALUE(Plantilla!CM192),"")</f>
        <v/>
      </c>
      <c r="CP181" s="110">
        <f>IF($C181="OK",_xlfn.NUMBERVALUE(Plantilla!CN192),"")</f>
        <v/>
      </c>
      <c r="CQ181" s="6">
        <f>IF($C181="OK",_xlfn.NUMBERVALUE(Plantilla!CO192),"")</f>
        <v/>
      </c>
      <c r="CR181" s="109">
        <f>IF($C181="OK",_xlfn.NUMBERVALUE(Plantilla!CP192),"")</f>
        <v/>
      </c>
      <c r="CS181" s="110">
        <f>IF($C181="OK",_xlfn.NUMBERVALUE(Plantilla!CQ192),"")</f>
        <v/>
      </c>
      <c r="CT181" s="6">
        <f>IF($C181="OK",_xlfn.NUMBERVALUE(Plantilla!CR192),"")</f>
        <v/>
      </c>
      <c r="CU181" s="109">
        <f>IF($C181="OK",_xlfn.NUMBERVALUE(Plantilla!CS192),"")</f>
        <v/>
      </c>
      <c r="CV181" s="110">
        <f>IF($C181="OK",_xlfn.NUMBERVALUE(Plantilla!CT192),"")</f>
        <v/>
      </c>
      <c r="CW181" s="6">
        <f>IF($C181="OK",_xlfn.NUMBERVALUE(Plantilla!CU192),"")</f>
        <v/>
      </c>
      <c r="CX181" s="82">
        <f>IF($C181="OK",_xlfn.NUMBERVALUE(Plantilla!CV192),"")</f>
        <v/>
      </c>
      <c r="CY181" s="6">
        <f>IF($C181="OK",_xlfn.NUMBERVALUE(Plantilla!CW192),"")</f>
        <v/>
      </c>
      <c r="CZ181" s="82">
        <f>IF($C181="OK",_xlfn.NUMBERVALUE(Plantilla!CX192),"")</f>
        <v/>
      </c>
      <c r="DA181" s="6">
        <f>IF($C181="OK",_xlfn.NUMBERVALUE(Plantilla!CY192),"")</f>
        <v/>
      </c>
      <c r="DB181" s="109">
        <f>IF($C181="OK",_xlfn.NUMBERVALUE(Plantilla!CZ192),"")</f>
        <v/>
      </c>
      <c r="DC181" s="6">
        <f>IF($C181="OK",_xlfn.NUMBERVALUE(Plantilla!DA192),"")</f>
        <v/>
      </c>
      <c r="DD181" s="6">
        <f>IF($C181="OK",TEXT(Plantilla!DB192,"#"),"")</f>
        <v/>
      </c>
      <c r="DE181" s="6">
        <f>IF($C181="OK",_xlfn.NUMBERVALUE(Plantilla!DC192),"")</f>
        <v/>
      </c>
      <c r="DF181" s="4">
        <f>IF($C181="OK",_xlfn.NUMBERVALUE(Plantilla!DD192),"")</f>
        <v/>
      </c>
      <c r="DG181" s="6">
        <f>IF($C181="OK",_xlfn.NUMBERVALUE(Plantilla!DE192),"")</f>
        <v/>
      </c>
      <c r="DH181" s="6">
        <f>IF($C181="OK",_xlfn.NUMBERVALUE(Plantilla!DF192),"")</f>
        <v/>
      </c>
      <c r="DI181" s="6">
        <f>IF($C181="OK",_xlfn.NUMBERVALUE(Plantilla!DG192),"")</f>
        <v/>
      </c>
      <c r="DJ181" s="6">
        <f>IF($C181="OK",_xlfn.NUMBERVALUE(Plantilla!DH192),"")</f>
        <v/>
      </c>
      <c r="DK181" s="6">
        <f>IF($C181="OK",_xlfn.NUMBERVALUE(Plantilla!DI192),"")</f>
        <v/>
      </c>
      <c r="DL181" s="6">
        <f>IF($C181="OK",_xlfn.NUMBERVALUE(Plantilla!DJ192),"")</f>
        <v/>
      </c>
      <c r="DM181" s="6">
        <f>IF($C181="OK",_xlfn.NUMBERVALUE(Plantilla!DK192),"")</f>
        <v/>
      </c>
      <c r="DN181" s="6">
        <f>IF($C181="OK",_xlfn.NUMBERVALUE(Plantilla!DL192),"")</f>
        <v/>
      </c>
      <c r="DO181" s="6">
        <f>IF($C181="OK",_xlfn.NUMBERVALUE(Plantilla!DM192),"")</f>
        <v/>
      </c>
      <c r="DP181" s="6">
        <f>IF($C181="OK",_xlfn.NUMBERVALUE(Plantilla!DN192),"")</f>
        <v/>
      </c>
      <c r="DQ181" s="6">
        <f>IF($C181="OK",_xlfn.NUMBERVALUE(Plantilla!DO192),"")</f>
        <v/>
      </c>
      <c r="DR181" s="6">
        <f>IF($C181="OK",_xlfn.NUMBERVALUE(Plantilla!DP192),"")</f>
        <v/>
      </c>
      <c r="DS181">
        <f>IF($C181="OK",TEXT(Plantilla!DR192,"#"),"")</f>
        <v/>
      </c>
      <c r="DT181" s="6" t="n"/>
    </row>
    <row r="182">
      <c r="A182">
        <f>IF(Plantilla!$I$6="¡Perfecto!, Guarda el archivo y adjúntalo a tu interfaz de Nómina Electrónica","OK","Error")</f>
        <v/>
      </c>
      <c r="B182">
        <f>IF(Plantilla!$I$6="¡Perfecto!, Guarda el archivo y adjúntalo a tu interfaz de Nómina Electrónica",MID(Plantilla!$D$2,SEARCH("V",Plantilla!$D$2),10),"")</f>
        <v/>
      </c>
      <c r="C182">
        <f>Plantilla!C193</f>
        <v/>
      </c>
      <c r="D182">
        <f>IF($C182="OK",Plantilla!B193,"")</f>
        <v/>
      </c>
      <c r="E182">
        <f>IF($C182="OK",
   VLOOKUP(Plantilla!$E$4,'Tablas '!$AP$4:$AT$6,5,FALSE),
"")</f>
        <v/>
      </c>
      <c r="F182">
        <f>IF($C182="OK",TEXT(Plantilla!D193,"#"),"")</f>
        <v/>
      </c>
      <c r="G182">
        <f>IF($C182="OK",
   VLOOKUP(Plantilla!E193,'Tablas '!$B$4:$C$14,2,FALSE),
"")</f>
        <v/>
      </c>
      <c r="H182">
        <f>IF($C182="OK",TEXT(Plantilla!F193,"#"),"")</f>
        <v/>
      </c>
      <c r="I182">
        <f>IF($C182="OK",TEXT(Plantilla!G193,"#"),"")</f>
        <v/>
      </c>
      <c r="J182">
        <f>IF($C182="OK",TEXT(Plantilla!H193,"#"),"")</f>
        <v/>
      </c>
      <c r="K182">
        <f>IF($C182="OK",TEXT(Plantilla!I193,"#"),"")</f>
        <v/>
      </c>
      <c r="L182">
        <f>IF($C182="OK",TEXT(Plantilla!J193,"#"),"")</f>
        <v/>
      </c>
      <c r="M182">
        <f>IF($C182="OK",TEXT(Plantilla!K193,"#"),"")</f>
        <v/>
      </c>
      <c r="N182">
        <f>IF($C182="OK",
   CONCATENATE(YEAR(Plantilla!L193),"-",TEXT(MONTH(Plantilla!L193),"00"),"-",TEXT(DAY(Plantilla!L193),"00")),
"")</f>
        <v/>
      </c>
      <c r="O182">
        <f>IF($C182="OK",_xlfn.NUMBERVALUE(Plantilla!M193),"")</f>
        <v/>
      </c>
      <c r="P182">
        <f>IF($C182="OK",
   IF(Plantilla!N193&lt;&gt;"",
      CONCATENATE(YEAR(Plantilla!N193),"-",TEXT(MONTH(Plantilla!N193),"00"),"-",TEXT(DAY(Plantilla!N193),"00")),
   ""),
"")</f>
        <v/>
      </c>
      <c r="Q182">
        <f>IF($C182="OK",
   VLOOKUP(Plantilla!O193,'Tablas '!$E$4:$F$19,2,FALSE),
"")</f>
        <v/>
      </c>
      <c r="R182">
        <f>IF($C182="OK",
   VLOOKUP(Plantilla!P193,'Tablas '!$H$4:$I$5,2,FALSE),
"")</f>
        <v/>
      </c>
      <c r="S182">
        <f>IF($C182="OK",
   VLOOKUP(Plantilla!Q193,'Tablas '!$K$4:$L$8,2,FALSE),
"")</f>
        <v/>
      </c>
      <c r="T182">
        <f>IF($C182="OK",
   VLOOKUP(Plantilla!R193,'Tablas '!$AE$4:$AF$6,2,FALSE),
"")</f>
        <v/>
      </c>
      <c r="U182">
        <f>IF($C182="OK",
   VLOOKUP(Plantilla!S193,'Tablas '!$AE$4:$AF$6,2,FALSE),
"")</f>
        <v/>
      </c>
      <c r="V182">
        <f>IF($C182="OK",TEXT(Plantilla!T193,"#"),"")</f>
        <v/>
      </c>
      <c r="W182" s="84">
        <f>IF($C182="OK",
   VLOOKUP(Plantilla!U193,'Tablas '!$AM$4:$AN$1126,2,FALSE),
"")</f>
        <v/>
      </c>
      <c r="X182">
        <f>IF($C182="OK",TEXT(Plantilla!V193,"#"),"")</f>
        <v/>
      </c>
      <c r="Y182">
        <f>IF($C182="OK",
   CONCATENATE(YEAR(Plantilla!W193),"-",TEXT(MONTH(Plantilla!W193),"00"),"-",TEXT(DAY(Plantilla!W193),"00")),
"")</f>
        <v/>
      </c>
      <c r="Z182">
        <f>IF($C182="OK",
   CONCATENATE(YEAR(Plantilla!X193),"-",TEXT(MONTH(Plantilla!X193),"00"),"-",TEXT(DAY(Plantilla!X193),"00")),
"")</f>
        <v/>
      </c>
      <c r="AA182">
        <f>IF($C182="OK",
   TEXT(VLOOKUP(Plantilla!Y193,'Tablas '!$Q$4:$R$9,2,FALSE),"#"),
"")</f>
        <v/>
      </c>
      <c r="AB182">
        <f>IF($C182="OK",
   CONCATENATE(YEAR(Plantilla!Z193),"-",TEXT(MONTH(Plantilla!Z193),"00"),"-",TEXT(DAY(Plantilla!Z193),"00")),
"")</f>
        <v/>
      </c>
      <c r="AC182">
        <f>IF($C182="OK",
   TEXT(VLOOKUP(Plantilla!AA193,'Tablas '!$T$4:$U$13,2,FALSE),"#"),
"")</f>
        <v/>
      </c>
      <c r="AD182">
        <f>IF($C182="OK",TEXT(Plantilla!AB193,"#"),"")</f>
        <v/>
      </c>
      <c r="AE182">
        <f>IF($C182="OK",
   IF(Plantilla!AC193&lt;&gt;"",
      TEXT(VLOOKUP(Plantilla!AC193,'Tablas '!$W$4:$X$7,2,FALSE),"#"),
   ""),
"")</f>
        <v/>
      </c>
      <c r="AF182">
        <f>IF($C182="OK",TEXT(Plantilla!AD193,"#"),"")</f>
        <v/>
      </c>
      <c r="AG182" s="6">
        <f>IF($C182="OK",_xlfn.NUMBERVALUE(Plantilla!AE193),"")</f>
        <v/>
      </c>
      <c r="AH182" s="4">
        <f>IF($C182="OK",_xlfn.NUMBERVALUE(Plantilla!AF193),"")</f>
        <v/>
      </c>
      <c r="AI182" s="6">
        <f>IF($C182="OK",_xlfn.NUMBERVALUE(Plantilla!AG193),"")</f>
        <v/>
      </c>
      <c r="AJ182" s="6">
        <f>IF($C182="OK",_xlfn.NUMBERVALUE(Plantilla!AH193),"")</f>
        <v/>
      </c>
      <c r="AK182" s="6">
        <f>IF($C182="OK",_xlfn.NUMBERVALUE(Plantilla!AI193),"")</f>
        <v/>
      </c>
      <c r="AL182" s="6">
        <f>IF($C182="OK",_xlfn.NUMBERVALUE(Plantilla!AJ193),"")</f>
        <v/>
      </c>
      <c r="AM182" s="4">
        <f>IF($C182="OK",_xlfn.NUMBERVALUE(Plantilla!AK193),"")</f>
        <v/>
      </c>
      <c r="AN182" s="6">
        <f>IF($C182="OK",_xlfn.NUMBERVALUE(Plantilla!AL193),"")</f>
        <v/>
      </c>
      <c r="AO182" s="4">
        <f>IF($C182="OK",_xlfn.NUMBERVALUE(Plantilla!AM193),"")</f>
        <v/>
      </c>
      <c r="AP182" s="6">
        <f>IF($C182="OK",_xlfn.NUMBERVALUE(Plantilla!AN193),"")</f>
        <v/>
      </c>
      <c r="AQ182" s="4">
        <f>IF($C182="OK",_xlfn.NUMBERVALUE(Plantilla!AO193),"")</f>
        <v/>
      </c>
      <c r="AR182" s="6">
        <f>IF($C182="OK",_xlfn.NUMBERVALUE(Plantilla!AP193),"")</f>
        <v/>
      </c>
      <c r="AS182" s="4">
        <f>IF($C182="OK",_xlfn.NUMBERVALUE(Plantilla!AQ193),"")</f>
        <v/>
      </c>
      <c r="AT182" s="6">
        <f>IF($C182="OK",_xlfn.NUMBERVALUE(Plantilla!AR193),"")</f>
        <v/>
      </c>
      <c r="AU182" s="4">
        <f>IF($C182="OK",_xlfn.NUMBERVALUE(Plantilla!AS193),"")</f>
        <v/>
      </c>
      <c r="AV182" s="6">
        <f>IF($C182="OK",_xlfn.NUMBERVALUE(Plantilla!AT193),"")</f>
        <v/>
      </c>
      <c r="AW182" s="4">
        <f>IF($C182="OK",_xlfn.NUMBERVALUE(Plantilla!AU193),"")</f>
        <v/>
      </c>
      <c r="AX182" s="6">
        <f>IF($C182="OK",_xlfn.NUMBERVALUE(Plantilla!AV193),"")</f>
        <v/>
      </c>
      <c r="AY182" s="4">
        <f>IF($C182="OK",_xlfn.NUMBERVALUE(Plantilla!AW193),"")</f>
        <v/>
      </c>
      <c r="AZ182" s="6">
        <f>IF($C182="OK",_xlfn.NUMBERVALUE(Plantilla!AX193),"")</f>
        <v/>
      </c>
      <c r="BA182">
        <f>IF($C182="OK",_xlfn.NUMBERVALUE(Plantilla!AY193),"")</f>
        <v/>
      </c>
      <c r="BB182">
        <f>IF($C182="OK",_xlfn.NUMBERVALUE(Plantilla!AZ193),"")</f>
        <v/>
      </c>
      <c r="BC182" s="4">
        <f>IF($C182="OK",_xlfn.NUMBERVALUE(Plantilla!BA193),"")</f>
        <v/>
      </c>
      <c r="BD182" s="6">
        <f>IF($C182="OK",_xlfn.NUMBERVALUE(Plantilla!BB193),"")</f>
        <v/>
      </c>
      <c r="BE182" s="4">
        <f>IF($C182="OK",_xlfn.NUMBERVALUE(Plantilla!BC193),"")</f>
        <v/>
      </c>
      <c r="BF182" s="6">
        <f>IF($C182="OK",_xlfn.NUMBERVALUE(Plantilla!BD193),"")</f>
        <v/>
      </c>
      <c r="BG182" s="4">
        <f>IF($C182="OK",_xlfn.NUMBERVALUE(Plantilla!BE193),"")</f>
        <v/>
      </c>
      <c r="BH182" s="6">
        <f>IF($C182="OK",_xlfn.NUMBERVALUE(Plantilla!BF193),"")</f>
        <v/>
      </c>
      <c r="BI182" s="110">
        <f>IF($C182="OK",_xlfn.NUMBERVALUE(Plantilla!BG193),"")</f>
        <v/>
      </c>
      <c r="BJ182" s="6">
        <f>IF($C182="OK",_xlfn.NUMBERVALUE(Plantilla!BH193),"")</f>
        <v/>
      </c>
      <c r="BK182" s="109">
        <f>IF($C182="OK",_xlfn.NUMBERVALUE(Plantilla!BI193),"")</f>
        <v/>
      </c>
      <c r="BL182" s="6">
        <f>IF($C182="OK",
   IF(Plantilla!BJ193&lt;&gt;"",
      TEXT(VLOOKUP(Plantilla!BJ193,'Tablas '!$Z$4:$AA$6,2,FALSE),"#"),
   ""),
"")</f>
        <v/>
      </c>
      <c r="BM182" s="4">
        <f>IF($C182="OK",_xlfn.NUMBERVALUE(Plantilla!BK193),"")</f>
        <v/>
      </c>
      <c r="BN182" s="4">
        <f>IF($C182="OK",_xlfn.NUMBERVALUE(Plantilla!BL193),"")</f>
        <v/>
      </c>
      <c r="BO182" s="6">
        <f>IF($C182="OK",_xlfn.NUMBERVALUE(Plantilla!BM193),"")</f>
        <v/>
      </c>
      <c r="BP182" s="4">
        <f>IF($C182="OK",_xlfn.NUMBERVALUE(Plantilla!BN193),"")</f>
        <v/>
      </c>
      <c r="BQ182" s="6">
        <f>IF($C182="OK",_xlfn.NUMBERVALUE(Plantilla!BO193),"")</f>
        <v/>
      </c>
      <c r="BR182" s="4">
        <f>IF($C182="OK",_xlfn.NUMBERVALUE(Plantilla!BP193),"")</f>
        <v/>
      </c>
      <c r="BS182" s="6">
        <f>IF($C182="OK",_xlfn.NUMBERVALUE(Plantilla!BQ193),"")</f>
        <v/>
      </c>
      <c r="BT182" s="4">
        <f>IF($C182="OK",_xlfn.NUMBERVALUE(Plantilla!BR193),"")</f>
        <v/>
      </c>
      <c r="BU182" s="6">
        <f>IF($C182="OK",_xlfn.NUMBERVALUE(Plantilla!BS193),"")</f>
        <v/>
      </c>
      <c r="BV182" s="6">
        <f>IF($C182="OK",_xlfn.NUMBERVALUE(Plantilla!BT193),"")</f>
        <v/>
      </c>
      <c r="BW182" s="6">
        <f>IF($C182="OK",_xlfn.NUMBERVALUE(Plantilla!BU193),"")</f>
        <v/>
      </c>
      <c r="BX182" s="6">
        <f>IF($C182="OK",_xlfn.NUMBERVALUE(Plantilla!BV193),"")</f>
        <v/>
      </c>
      <c r="BY182" s="6">
        <f>IF($C182="OK",_xlfn.NUMBERVALUE(Plantilla!BW193),"")</f>
        <v/>
      </c>
      <c r="BZ182" s="6">
        <f>IF($C182="OK",_xlfn.NUMBERVALUE(Plantilla!BX193),"")</f>
        <v/>
      </c>
      <c r="CA182" s="6">
        <f>IF($C182="OK",_xlfn.NUMBERVALUE(Plantilla!BY193),"")</f>
        <v/>
      </c>
      <c r="CB182" s="6">
        <f>IF($C182="OK",_xlfn.NUMBERVALUE(Plantilla!BZ193),"")</f>
        <v/>
      </c>
      <c r="CC182" s="6">
        <f>IF($C182="OK",_xlfn.NUMBERVALUE(Plantilla!CA193),"")</f>
        <v/>
      </c>
      <c r="CD182" s="6">
        <f>IF($C182="OK",_xlfn.NUMBERVALUE(Plantilla!CB193),"")</f>
        <v/>
      </c>
      <c r="CE182" s="6">
        <f>IF($C182="OK",_xlfn.NUMBERVALUE(Plantilla!CC193),"")</f>
        <v/>
      </c>
      <c r="CF182" s="4">
        <f>IF($C182="OK",_xlfn.NUMBERVALUE(Plantilla!CD193),"")</f>
        <v/>
      </c>
      <c r="CG182" s="6">
        <f>IF($C182="OK",_xlfn.NUMBERVALUE(Plantilla!CE193),"")</f>
        <v/>
      </c>
      <c r="CH182" s="6">
        <f>IF($C182="OK",_xlfn.NUMBERVALUE(Plantilla!CF193),"")</f>
        <v/>
      </c>
      <c r="CI182" s="6">
        <f>IF($C182="OK",_xlfn.NUMBERVALUE(Plantilla!CG193),"")</f>
        <v/>
      </c>
      <c r="CJ182" s="6">
        <f>IF($C182="OK",_xlfn.NUMBERVALUE(Plantilla!CH193),"")</f>
        <v/>
      </c>
      <c r="CK182" s="6">
        <f>IF($C182="OK",_xlfn.NUMBERVALUE(Plantilla!CI193),"")</f>
        <v/>
      </c>
      <c r="CL182" s="6">
        <f>IF($C182="OK",_xlfn.NUMBERVALUE(Plantilla!CJ193),"")</f>
        <v/>
      </c>
      <c r="CM182">
        <f>IF($C182="OK",TEXT(Plantilla!CK193,"#"),"")</f>
        <v/>
      </c>
      <c r="CN182" s="6">
        <f>IF($C182="OK",_xlfn.NUMBERVALUE(Plantilla!CL193),"")</f>
        <v/>
      </c>
      <c r="CO182" s="6">
        <f>IF($C182="OK",_xlfn.NUMBERVALUE(Plantilla!CM193),"")</f>
        <v/>
      </c>
      <c r="CP182" s="110">
        <f>IF($C182="OK",_xlfn.NUMBERVALUE(Plantilla!CN193),"")</f>
        <v/>
      </c>
      <c r="CQ182" s="6">
        <f>IF($C182="OK",_xlfn.NUMBERVALUE(Plantilla!CO193),"")</f>
        <v/>
      </c>
      <c r="CR182" s="109">
        <f>IF($C182="OK",_xlfn.NUMBERVALUE(Plantilla!CP193),"")</f>
        <v/>
      </c>
      <c r="CS182" s="110">
        <f>IF($C182="OK",_xlfn.NUMBERVALUE(Plantilla!CQ193),"")</f>
        <v/>
      </c>
      <c r="CT182" s="6">
        <f>IF($C182="OK",_xlfn.NUMBERVALUE(Plantilla!CR193),"")</f>
        <v/>
      </c>
      <c r="CU182" s="109">
        <f>IF($C182="OK",_xlfn.NUMBERVALUE(Plantilla!CS193),"")</f>
        <v/>
      </c>
      <c r="CV182" s="110">
        <f>IF($C182="OK",_xlfn.NUMBERVALUE(Plantilla!CT193),"")</f>
        <v/>
      </c>
      <c r="CW182" s="6">
        <f>IF($C182="OK",_xlfn.NUMBERVALUE(Plantilla!CU193),"")</f>
        <v/>
      </c>
      <c r="CX182" s="82">
        <f>IF($C182="OK",_xlfn.NUMBERVALUE(Plantilla!CV193),"")</f>
        <v/>
      </c>
      <c r="CY182" s="6">
        <f>IF($C182="OK",_xlfn.NUMBERVALUE(Plantilla!CW193),"")</f>
        <v/>
      </c>
      <c r="CZ182" s="82">
        <f>IF($C182="OK",_xlfn.NUMBERVALUE(Plantilla!CX193),"")</f>
        <v/>
      </c>
      <c r="DA182" s="6">
        <f>IF($C182="OK",_xlfn.NUMBERVALUE(Plantilla!CY193),"")</f>
        <v/>
      </c>
      <c r="DB182" s="109">
        <f>IF($C182="OK",_xlfn.NUMBERVALUE(Plantilla!CZ193),"")</f>
        <v/>
      </c>
      <c r="DC182" s="6">
        <f>IF($C182="OK",_xlfn.NUMBERVALUE(Plantilla!DA193),"")</f>
        <v/>
      </c>
      <c r="DD182" s="6">
        <f>IF($C182="OK",TEXT(Plantilla!DB193,"#"),"")</f>
        <v/>
      </c>
      <c r="DE182" s="6">
        <f>IF($C182="OK",_xlfn.NUMBERVALUE(Plantilla!DC193),"")</f>
        <v/>
      </c>
      <c r="DF182" s="4">
        <f>IF($C182="OK",_xlfn.NUMBERVALUE(Plantilla!DD193),"")</f>
        <v/>
      </c>
      <c r="DG182" s="6">
        <f>IF($C182="OK",_xlfn.NUMBERVALUE(Plantilla!DE193),"")</f>
        <v/>
      </c>
      <c r="DH182" s="6">
        <f>IF($C182="OK",_xlfn.NUMBERVALUE(Plantilla!DF193),"")</f>
        <v/>
      </c>
      <c r="DI182" s="6">
        <f>IF($C182="OK",_xlfn.NUMBERVALUE(Plantilla!DG193),"")</f>
        <v/>
      </c>
      <c r="DJ182" s="6">
        <f>IF($C182="OK",_xlfn.NUMBERVALUE(Plantilla!DH193),"")</f>
        <v/>
      </c>
      <c r="DK182" s="6">
        <f>IF($C182="OK",_xlfn.NUMBERVALUE(Plantilla!DI193),"")</f>
        <v/>
      </c>
      <c r="DL182" s="6">
        <f>IF($C182="OK",_xlfn.NUMBERVALUE(Plantilla!DJ193),"")</f>
        <v/>
      </c>
      <c r="DM182" s="6">
        <f>IF($C182="OK",_xlfn.NUMBERVALUE(Plantilla!DK193),"")</f>
        <v/>
      </c>
      <c r="DN182" s="6">
        <f>IF($C182="OK",_xlfn.NUMBERVALUE(Plantilla!DL193),"")</f>
        <v/>
      </c>
      <c r="DO182" s="6">
        <f>IF($C182="OK",_xlfn.NUMBERVALUE(Plantilla!DM193),"")</f>
        <v/>
      </c>
      <c r="DP182" s="6">
        <f>IF($C182="OK",_xlfn.NUMBERVALUE(Plantilla!DN193),"")</f>
        <v/>
      </c>
      <c r="DQ182" s="6">
        <f>IF($C182="OK",_xlfn.NUMBERVALUE(Plantilla!DO193),"")</f>
        <v/>
      </c>
      <c r="DR182" s="6">
        <f>IF($C182="OK",_xlfn.NUMBERVALUE(Plantilla!DP193),"")</f>
        <v/>
      </c>
      <c r="DS182">
        <f>IF($C182="OK",TEXT(Plantilla!DR193,"#"),"")</f>
        <v/>
      </c>
      <c r="DT182" s="6" t="n"/>
    </row>
    <row r="183">
      <c r="A183">
        <f>IF(Plantilla!$I$6="¡Perfecto!, Guarda el archivo y adjúntalo a tu interfaz de Nómina Electrónica","OK","Error")</f>
        <v/>
      </c>
      <c r="B183">
        <f>IF(Plantilla!$I$6="¡Perfecto!, Guarda el archivo y adjúntalo a tu interfaz de Nómina Electrónica",MID(Plantilla!$D$2,SEARCH("V",Plantilla!$D$2),10),"")</f>
        <v/>
      </c>
      <c r="C183">
        <f>Plantilla!C194</f>
        <v/>
      </c>
      <c r="D183">
        <f>IF($C183="OK",Plantilla!B194,"")</f>
        <v/>
      </c>
      <c r="E183">
        <f>IF($C183="OK",
   VLOOKUP(Plantilla!$E$4,'Tablas '!$AP$4:$AT$6,5,FALSE),
"")</f>
        <v/>
      </c>
      <c r="F183">
        <f>IF($C183="OK",TEXT(Plantilla!D194,"#"),"")</f>
        <v/>
      </c>
      <c r="G183">
        <f>IF($C183="OK",
   VLOOKUP(Plantilla!E194,'Tablas '!$B$4:$C$14,2,FALSE),
"")</f>
        <v/>
      </c>
      <c r="H183">
        <f>IF($C183="OK",TEXT(Plantilla!F194,"#"),"")</f>
        <v/>
      </c>
      <c r="I183">
        <f>IF($C183="OK",TEXT(Plantilla!G194,"#"),"")</f>
        <v/>
      </c>
      <c r="J183">
        <f>IF($C183="OK",TEXT(Plantilla!H194,"#"),"")</f>
        <v/>
      </c>
      <c r="K183">
        <f>IF($C183="OK",TEXT(Plantilla!I194,"#"),"")</f>
        <v/>
      </c>
      <c r="L183">
        <f>IF($C183="OK",TEXT(Plantilla!J194,"#"),"")</f>
        <v/>
      </c>
      <c r="M183">
        <f>IF($C183="OK",TEXT(Plantilla!K194,"#"),"")</f>
        <v/>
      </c>
      <c r="N183">
        <f>IF($C183="OK",
   CONCATENATE(YEAR(Plantilla!L194),"-",TEXT(MONTH(Plantilla!L194),"00"),"-",TEXT(DAY(Plantilla!L194),"00")),
"")</f>
        <v/>
      </c>
      <c r="O183">
        <f>IF($C183="OK",_xlfn.NUMBERVALUE(Plantilla!M194),"")</f>
        <v/>
      </c>
      <c r="P183">
        <f>IF($C183="OK",
   IF(Plantilla!N194&lt;&gt;"",
      CONCATENATE(YEAR(Plantilla!N194),"-",TEXT(MONTH(Plantilla!N194),"00"),"-",TEXT(DAY(Plantilla!N194),"00")),
   ""),
"")</f>
        <v/>
      </c>
      <c r="Q183">
        <f>IF($C183="OK",
   VLOOKUP(Plantilla!O194,'Tablas '!$E$4:$F$19,2,FALSE),
"")</f>
        <v/>
      </c>
      <c r="R183">
        <f>IF($C183="OK",
   VLOOKUP(Plantilla!P194,'Tablas '!$H$4:$I$5,2,FALSE),
"")</f>
        <v/>
      </c>
      <c r="S183">
        <f>IF($C183="OK",
   VLOOKUP(Plantilla!Q194,'Tablas '!$K$4:$L$8,2,FALSE),
"")</f>
        <v/>
      </c>
      <c r="T183">
        <f>IF($C183="OK",
   VLOOKUP(Plantilla!R194,'Tablas '!$AE$4:$AF$6,2,FALSE),
"")</f>
        <v/>
      </c>
      <c r="U183">
        <f>IF($C183="OK",
   VLOOKUP(Plantilla!S194,'Tablas '!$AE$4:$AF$6,2,FALSE),
"")</f>
        <v/>
      </c>
      <c r="V183">
        <f>IF($C183="OK",TEXT(Plantilla!T194,"#"),"")</f>
        <v/>
      </c>
      <c r="W183" s="84">
        <f>IF($C183="OK",
   VLOOKUP(Plantilla!U194,'Tablas '!$AM$4:$AN$1126,2,FALSE),
"")</f>
        <v/>
      </c>
      <c r="X183">
        <f>IF($C183="OK",TEXT(Plantilla!V194,"#"),"")</f>
        <v/>
      </c>
      <c r="Y183">
        <f>IF($C183="OK",
   CONCATENATE(YEAR(Plantilla!W194),"-",TEXT(MONTH(Plantilla!W194),"00"),"-",TEXT(DAY(Plantilla!W194),"00")),
"")</f>
        <v/>
      </c>
      <c r="Z183">
        <f>IF($C183="OK",
   CONCATENATE(YEAR(Plantilla!X194),"-",TEXT(MONTH(Plantilla!X194),"00"),"-",TEXT(DAY(Plantilla!X194),"00")),
"")</f>
        <v/>
      </c>
      <c r="AA183">
        <f>IF($C183="OK",
   TEXT(VLOOKUP(Plantilla!Y194,'Tablas '!$Q$4:$R$9,2,FALSE),"#"),
"")</f>
        <v/>
      </c>
      <c r="AB183">
        <f>IF($C183="OK",
   CONCATENATE(YEAR(Plantilla!Z194),"-",TEXT(MONTH(Plantilla!Z194),"00"),"-",TEXT(DAY(Plantilla!Z194),"00")),
"")</f>
        <v/>
      </c>
      <c r="AC183">
        <f>IF($C183="OK",
   TEXT(VLOOKUP(Plantilla!AA194,'Tablas '!$T$4:$U$13,2,FALSE),"#"),
"")</f>
        <v/>
      </c>
      <c r="AD183">
        <f>IF($C183="OK",TEXT(Plantilla!AB194,"#"),"")</f>
        <v/>
      </c>
      <c r="AE183">
        <f>IF($C183="OK",
   IF(Plantilla!AC194&lt;&gt;"",
      TEXT(VLOOKUP(Plantilla!AC194,'Tablas '!$W$4:$X$7,2,FALSE),"#"),
   ""),
"")</f>
        <v/>
      </c>
      <c r="AF183">
        <f>IF($C183="OK",TEXT(Plantilla!AD194,"#"),"")</f>
        <v/>
      </c>
      <c r="AG183" s="6">
        <f>IF($C183="OK",_xlfn.NUMBERVALUE(Plantilla!AE194),"")</f>
        <v/>
      </c>
      <c r="AH183" s="4">
        <f>IF($C183="OK",_xlfn.NUMBERVALUE(Plantilla!AF194),"")</f>
        <v/>
      </c>
      <c r="AI183" s="6">
        <f>IF($C183="OK",_xlfn.NUMBERVALUE(Plantilla!AG194),"")</f>
        <v/>
      </c>
      <c r="AJ183" s="6">
        <f>IF($C183="OK",_xlfn.NUMBERVALUE(Plantilla!AH194),"")</f>
        <v/>
      </c>
      <c r="AK183" s="6">
        <f>IF($C183="OK",_xlfn.NUMBERVALUE(Plantilla!AI194),"")</f>
        <v/>
      </c>
      <c r="AL183" s="6">
        <f>IF($C183="OK",_xlfn.NUMBERVALUE(Plantilla!AJ194),"")</f>
        <v/>
      </c>
      <c r="AM183" s="4">
        <f>IF($C183="OK",_xlfn.NUMBERVALUE(Plantilla!AK194),"")</f>
        <v/>
      </c>
      <c r="AN183" s="6">
        <f>IF($C183="OK",_xlfn.NUMBERVALUE(Plantilla!AL194),"")</f>
        <v/>
      </c>
      <c r="AO183" s="4">
        <f>IF($C183="OK",_xlfn.NUMBERVALUE(Plantilla!AM194),"")</f>
        <v/>
      </c>
      <c r="AP183" s="6">
        <f>IF($C183="OK",_xlfn.NUMBERVALUE(Plantilla!AN194),"")</f>
        <v/>
      </c>
      <c r="AQ183" s="4">
        <f>IF($C183="OK",_xlfn.NUMBERVALUE(Plantilla!AO194),"")</f>
        <v/>
      </c>
      <c r="AR183" s="6">
        <f>IF($C183="OK",_xlfn.NUMBERVALUE(Plantilla!AP194),"")</f>
        <v/>
      </c>
      <c r="AS183" s="4">
        <f>IF($C183="OK",_xlfn.NUMBERVALUE(Plantilla!AQ194),"")</f>
        <v/>
      </c>
      <c r="AT183" s="6">
        <f>IF($C183="OK",_xlfn.NUMBERVALUE(Plantilla!AR194),"")</f>
        <v/>
      </c>
      <c r="AU183" s="4">
        <f>IF($C183="OK",_xlfn.NUMBERVALUE(Plantilla!AS194),"")</f>
        <v/>
      </c>
      <c r="AV183" s="6">
        <f>IF($C183="OK",_xlfn.NUMBERVALUE(Plantilla!AT194),"")</f>
        <v/>
      </c>
      <c r="AW183" s="4">
        <f>IF($C183="OK",_xlfn.NUMBERVALUE(Plantilla!AU194),"")</f>
        <v/>
      </c>
      <c r="AX183" s="6">
        <f>IF($C183="OK",_xlfn.NUMBERVALUE(Plantilla!AV194),"")</f>
        <v/>
      </c>
      <c r="AY183" s="4">
        <f>IF($C183="OK",_xlfn.NUMBERVALUE(Plantilla!AW194),"")</f>
        <v/>
      </c>
      <c r="AZ183" s="6">
        <f>IF($C183="OK",_xlfn.NUMBERVALUE(Plantilla!AX194),"")</f>
        <v/>
      </c>
      <c r="BA183">
        <f>IF($C183="OK",_xlfn.NUMBERVALUE(Plantilla!AY194),"")</f>
        <v/>
      </c>
      <c r="BB183">
        <f>IF($C183="OK",_xlfn.NUMBERVALUE(Plantilla!AZ194),"")</f>
        <v/>
      </c>
      <c r="BC183" s="4">
        <f>IF($C183="OK",_xlfn.NUMBERVALUE(Plantilla!BA194),"")</f>
        <v/>
      </c>
      <c r="BD183" s="6">
        <f>IF($C183="OK",_xlfn.NUMBERVALUE(Plantilla!BB194),"")</f>
        <v/>
      </c>
      <c r="BE183" s="4">
        <f>IF($C183="OK",_xlfn.NUMBERVALUE(Plantilla!BC194),"")</f>
        <v/>
      </c>
      <c r="BF183" s="6">
        <f>IF($C183="OK",_xlfn.NUMBERVALUE(Plantilla!BD194),"")</f>
        <v/>
      </c>
      <c r="BG183" s="4">
        <f>IF($C183="OK",_xlfn.NUMBERVALUE(Plantilla!BE194),"")</f>
        <v/>
      </c>
      <c r="BH183" s="6">
        <f>IF($C183="OK",_xlfn.NUMBERVALUE(Plantilla!BF194),"")</f>
        <v/>
      </c>
      <c r="BI183" s="110">
        <f>IF($C183="OK",_xlfn.NUMBERVALUE(Plantilla!BG194),"")</f>
        <v/>
      </c>
      <c r="BJ183" s="6">
        <f>IF($C183="OK",_xlfn.NUMBERVALUE(Plantilla!BH194),"")</f>
        <v/>
      </c>
      <c r="BK183" s="109">
        <f>IF($C183="OK",_xlfn.NUMBERVALUE(Plantilla!BI194),"")</f>
        <v/>
      </c>
      <c r="BL183" s="6">
        <f>IF($C183="OK",
   IF(Plantilla!BJ194&lt;&gt;"",
      TEXT(VLOOKUP(Plantilla!BJ194,'Tablas '!$Z$4:$AA$6,2,FALSE),"#"),
   ""),
"")</f>
        <v/>
      </c>
      <c r="BM183" s="4">
        <f>IF($C183="OK",_xlfn.NUMBERVALUE(Plantilla!BK194),"")</f>
        <v/>
      </c>
      <c r="BN183" s="4">
        <f>IF($C183="OK",_xlfn.NUMBERVALUE(Plantilla!BL194),"")</f>
        <v/>
      </c>
      <c r="BO183" s="6">
        <f>IF($C183="OK",_xlfn.NUMBERVALUE(Plantilla!BM194),"")</f>
        <v/>
      </c>
      <c r="BP183" s="4">
        <f>IF($C183="OK",_xlfn.NUMBERVALUE(Plantilla!BN194),"")</f>
        <v/>
      </c>
      <c r="BQ183" s="6">
        <f>IF($C183="OK",_xlfn.NUMBERVALUE(Plantilla!BO194),"")</f>
        <v/>
      </c>
      <c r="BR183" s="4">
        <f>IF($C183="OK",_xlfn.NUMBERVALUE(Plantilla!BP194),"")</f>
        <v/>
      </c>
      <c r="BS183" s="6">
        <f>IF($C183="OK",_xlfn.NUMBERVALUE(Plantilla!BQ194),"")</f>
        <v/>
      </c>
      <c r="BT183" s="4">
        <f>IF($C183="OK",_xlfn.NUMBERVALUE(Plantilla!BR194),"")</f>
        <v/>
      </c>
      <c r="BU183" s="6">
        <f>IF($C183="OK",_xlfn.NUMBERVALUE(Plantilla!BS194),"")</f>
        <v/>
      </c>
      <c r="BV183" s="6">
        <f>IF($C183="OK",_xlfn.NUMBERVALUE(Plantilla!BT194),"")</f>
        <v/>
      </c>
      <c r="BW183" s="6">
        <f>IF($C183="OK",_xlfn.NUMBERVALUE(Plantilla!BU194),"")</f>
        <v/>
      </c>
      <c r="BX183" s="6">
        <f>IF($C183="OK",_xlfn.NUMBERVALUE(Plantilla!BV194),"")</f>
        <v/>
      </c>
      <c r="BY183" s="6">
        <f>IF($C183="OK",_xlfn.NUMBERVALUE(Plantilla!BW194),"")</f>
        <v/>
      </c>
      <c r="BZ183" s="6">
        <f>IF($C183="OK",_xlfn.NUMBERVALUE(Plantilla!BX194),"")</f>
        <v/>
      </c>
      <c r="CA183" s="6">
        <f>IF($C183="OK",_xlfn.NUMBERVALUE(Plantilla!BY194),"")</f>
        <v/>
      </c>
      <c r="CB183" s="6">
        <f>IF($C183="OK",_xlfn.NUMBERVALUE(Plantilla!BZ194),"")</f>
        <v/>
      </c>
      <c r="CC183" s="6">
        <f>IF($C183="OK",_xlfn.NUMBERVALUE(Plantilla!CA194),"")</f>
        <v/>
      </c>
      <c r="CD183" s="6">
        <f>IF($C183="OK",_xlfn.NUMBERVALUE(Plantilla!CB194),"")</f>
        <v/>
      </c>
      <c r="CE183" s="6">
        <f>IF($C183="OK",_xlfn.NUMBERVALUE(Plantilla!CC194),"")</f>
        <v/>
      </c>
      <c r="CF183" s="4">
        <f>IF($C183="OK",_xlfn.NUMBERVALUE(Plantilla!CD194),"")</f>
        <v/>
      </c>
      <c r="CG183" s="6">
        <f>IF($C183="OK",_xlfn.NUMBERVALUE(Plantilla!CE194),"")</f>
        <v/>
      </c>
      <c r="CH183" s="6">
        <f>IF($C183="OK",_xlfn.NUMBERVALUE(Plantilla!CF194),"")</f>
        <v/>
      </c>
      <c r="CI183" s="6">
        <f>IF($C183="OK",_xlfn.NUMBERVALUE(Plantilla!CG194),"")</f>
        <v/>
      </c>
      <c r="CJ183" s="6">
        <f>IF($C183="OK",_xlfn.NUMBERVALUE(Plantilla!CH194),"")</f>
        <v/>
      </c>
      <c r="CK183" s="6">
        <f>IF($C183="OK",_xlfn.NUMBERVALUE(Plantilla!CI194),"")</f>
        <v/>
      </c>
      <c r="CL183" s="6">
        <f>IF($C183="OK",_xlfn.NUMBERVALUE(Plantilla!CJ194),"")</f>
        <v/>
      </c>
      <c r="CM183">
        <f>IF($C183="OK",TEXT(Plantilla!CK194,"#"),"")</f>
        <v/>
      </c>
      <c r="CN183" s="6">
        <f>IF($C183="OK",_xlfn.NUMBERVALUE(Plantilla!CL194),"")</f>
        <v/>
      </c>
      <c r="CO183" s="6">
        <f>IF($C183="OK",_xlfn.NUMBERVALUE(Plantilla!CM194),"")</f>
        <v/>
      </c>
      <c r="CP183" s="110">
        <f>IF($C183="OK",_xlfn.NUMBERVALUE(Plantilla!CN194),"")</f>
        <v/>
      </c>
      <c r="CQ183" s="6">
        <f>IF($C183="OK",_xlfn.NUMBERVALUE(Plantilla!CO194),"")</f>
        <v/>
      </c>
      <c r="CR183" s="109">
        <f>IF($C183="OK",_xlfn.NUMBERVALUE(Plantilla!CP194),"")</f>
        <v/>
      </c>
      <c r="CS183" s="110">
        <f>IF($C183="OK",_xlfn.NUMBERVALUE(Plantilla!CQ194),"")</f>
        <v/>
      </c>
      <c r="CT183" s="6">
        <f>IF($C183="OK",_xlfn.NUMBERVALUE(Plantilla!CR194),"")</f>
        <v/>
      </c>
      <c r="CU183" s="109">
        <f>IF($C183="OK",_xlfn.NUMBERVALUE(Plantilla!CS194),"")</f>
        <v/>
      </c>
      <c r="CV183" s="110">
        <f>IF($C183="OK",_xlfn.NUMBERVALUE(Plantilla!CT194),"")</f>
        <v/>
      </c>
      <c r="CW183" s="6">
        <f>IF($C183="OK",_xlfn.NUMBERVALUE(Plantilla!CU194),"")</f>
        <v/>
      </c>
      <c r="CX183" s="82">
        <f>IF($C183="OK",_xlfn.NUMBERVALUE(Plantilla!CV194),"")</f>
        <v/>
      </c>
      <c r="CY183" s="6">
        <f>IF($C183="OK",_xlfn.NUMBERVALUE(Plantilla!CW194),"")</f>
        <v/>
      </c>
      <c r="CZ183" s="82">
        <f>IF($C183="OK",_xlfn.NUMBERVALUE(Plantilla!CX194),"")</f>
        <v/>
      </c>
      <c r="DA183" s="6">
        <f>IF($C183="OK",_xlfn.NUMBERVALUE(Plantilla!CY194),"")</f>
        <v/>
      </c>
      <c r="DB183" s="109">
        <f>IF($C183="OK",_xlfn.NUMBERVALUE(Plantilla!CZ194),"")</f>
        <v/>
      </c>
      <c r="DC183" s="6">
        <f>IF($C183="OK",_xlfn.NUMBERVALUE(Plantilla!DA194),"")</f>
        <v/>
      </c>
      <c r="DD183" s="6">
        <f>IF($C183="OK",TEXT(Plantilla!DB194,"#"),"")</f>
        <v/>
      </c>
      <c r="DE183" s="6">
        <f>IF($C183="OK",_xlfn.NUMBERVALUE(Plantilla!DC194),"")</f>
        <v/>
      </c>
      <c r="DF183" s="4">
        <f>IF($C183="OK",_xlfn.NUMBERVALUE(Plantilla!DD194),"")</f>
        <v/>
      </c>
      <c r="DG183" s="6">
        <f>IF($C183="OK",_xlfn.NUMBERVALUE(Plantilla!DE194),"")</f>
        <v/>
      </c>
      <c r="DH183" s="6">
        <f>IF($C183="OK",_xlfn.NUMBERVALUE(Plantilla!DF194),"")</f>
        <v/>
      </c>
      <c r="DI183" s="6">
        <f>IF($C183="OK",_xlfn.NUMBERVALUE(Plantilla!DG194),"")</f>
        <v/>
      </c>
      <c r="DJ183" s="6">
        <f>IF($C183="OK",_xlfn.NUMBERVALUE(Plantilla!DH194),"")</f>
        <v/>
      </c>
      <c r="DK183" s="6">
        <f>IF($C183="OK",_xlfn.NUMBERVALUE(Plantilla!DI194),"")</f>
        <v/>
      </c>
      <c r="DL183" s="6">
        <f>IF($C183="OK",_xlfn.NUMBERVALUE(Plantilla!DJ194),"")</f>
        <v/>
      </c>
      <c r="DM183" s="6">
        <f>IF($C183="OK",_xlfn.NUMBERVALUE(Plantilla!DK194),"")</f>
        <v/>
      </c>
      <c r="DN183" s="6">
        <f>IF($C183="OK",_xlfn.NUMBERVALUE(Plantilla!DL194),"")</f>
        <v/>
      </c>
      <c r="DO183" s="6">
        <f>IF($C183="OK",_xlfn.NUMBERVALUE(Plantilla!DM194),"")</f>
        <v/>
      </c>
      <c r="DP183" s="6">
        <f>IF($C183="OK",_xlfn.NUMBERVALUE(Plantilla!DN194),"")</f>
        <v/>
      </c>
      <c r="DQ183" s="6">
        <f>IF($C183="OK",_xlfn.NUMBERVALUE(Plantilla!DO194),"")</f>
        <v/>
      </c>
      <c r="DR183" s="6">
        <f>IF($C183="OK",_xlfn.NUMBERVALUE(Plantilla!DP194),"")</f>
        <v/>
      </c>
      <c r="DS183">
        <f>IF($C183="OK",TEXT(Plantilla!DR194,"#"),"")</f>
        <v/>
      </c>
      <c r="DT183" s="6" t="n"/>
    </row>
    <row r="184">
      <c r="A184">
        <f>IF(Plantilla!$I$6="¡Perfecto!, Guarda el archivo y adjúntalo a tu interfaz de Nómina Electrónica","OK","Error")</f>
        <v/>
      </c>
      <c r="B184">
        <f>IF(Plantilla!$I$6="¡Perfecto!, Guarda el archivo y adjúntalo a tu interfaz de Nómina Electrónica",MID(Plantilla!$D$2,SEARCH("V",Plantilla!$D$2),10),"")</f>
        <v/>
      </c>
      <c r="C184">
        <f>Plantilla!C195</f>
        <v/>
      </c>
      <c r="D184">
        <f>IF($C184="OK",Plantilla!B195,"")</f>
        <v/>
      </c>
      <c r="E184">
        <f>IF($C184="OK",
   VLOOKUP(Plantilla!$E$4,'Tablas '!$AP$4:$AT$6,5,FALSE),
"")</f>
        <v/>
      </c>
      <c r="F184">
        <f>IF($C184="OK",TEXT(Plantilla!D195,"#"),"")</f>
        <v/>
      </c>
      <c r="G184">
        <f>IF($C184="OK",
   VLOOKUP(Plantilla!E195,'Tablas '!$B$4:$C$14,2,FALSE),
"")</f>
        <v/>
      </c>
      <c r="H184">
        <f>IF($C184="OK",TEXT(Plantilla!F195,"#"),"")</f>
        <v/>
      </c>
      <c r="I184">
        <f>IF($C184="OK",TEXT(Plantilla!G195,"#"),"")</f>
        <v/>
      </c>
      <c r="J184">
        <f>IF($C184="OK",TEXT(Plantilla!H195,"#"),"")</f>
        <v/>
      </c>
      <c r="K184">
        <f>IF($C184="OK",TEXT(Plantilla!I195,"#"),"")</f>
        <v/>
      </c>
      <c r="L184">
        <f>IF($C184="OK",TEXT(Plantilla!J195,"#"),"")</f>
        <v/>
      </c>
      <c r="M184">
        <f>IF($C184="OK",TEXT(Plantilla!K195,"#"),"")</f>
        <v/>
      </c>
      <c r="N184">
        <f>IF($C184="OK",
   CONCATENATE(YEAR(Plantilla!L195),"-",TEXT(MONTH(Plantilla!L195),"00"),"-",TEXT(DAY(Plantilla!L195),"00")),
"")</f>
        <v/>
      </c>
      <c r="O184">
        <f>IF($C184="OK",_xlfn.NUMBERVALUE(Plantilla!M195),"")</f>
        <v/>
      </c>
      <c r="P184">
        <f>IF($C184="OK",
   IF(Plantilla!N195&lt;&gt;"",
      CONCATENATE(YEAR(Plantilla!N195),"-",TEXT(MONTH(Plantilla!N195),"00"),"-",TEXT(DAY(Plantilla!N195),"00")),
   ""),
"")</f>
        <v/>
      </c>
      <c r="Q184">
        <f>IF($C184="OK",
   VLOOKUP(Plantilla!O195,'Tablas '!$E$4:$F$19,2,FALSE),
"")</f>
        <v/>
      </c>
      <c r="R184">
        <f>IF($C184="OK",
   VLOOKUP(Plantilla!P195,'Tablas '!$H$4:$I$5,2,FALSE),
"")</f>
        <v/>
      </c>
      <c r="S184">
        <f>IF($C184="OK",
   VLOOKUP(Plantilla!Q195,'Tablas '!$K$4:$L$8,2,FALSE),
"")</f>
        <v/>
      </c>
      <c r="T184">
        <f>IF($C184="OK",
   VLOOKUP(Plantilla!R195,'Tablas '!$AE$4:$AF$6,2,FALSE),
"")</f>
        <v/>
      </c>
      <c r="U184">
        <f>IF($C184="OK",
   VLOOKUP(Plantilla!S195,'Tablas '!$AE$4:$AF$6,2,FALSE),
"")</f>
        <v/>
      </c>
      <c r="V184">
        <f>IF($C184="OK",TEXT(Plantilla!T195,"#"),"")</f>
        <v/>
      </c>
      <c r="W184" s="84">
        <f>IF($C184="OK",
   VLOOKUP(Plantilla!U195,'Tablas '!$AM$4:$AN$1126,2,FALSE),
"")</f>
        <v/>
      </c>
      <c r="X184">
        <f>IF($C184="OK",TEXT(Plantilla!V195,"#"),"")</f>
        <v/>
      </c>
      <c r="Y184">
        <f>IF($C184="OK",
   CONCATENATE(YEAR(Plantilla!W195),"-",TEXT(MONTH(Plantilla!W195),"00"),"-",TEXT(DAY(Plantilla!W195),"00")),
"")</f>
        <v/>
      </c>
      <c r="Z184">
        <f>IF($C184="OK",
   CONCATENATE(YEAR(Plantilla!X195),"-",TEXT(MONTH(Plantilla!X195),"00"),"-",TEXT(DAY(Plantilla!X195),"00")),
"")</f>
        <v/>
      </c>
      <c r="AA184">
        <f>IF($C184="OK",
   TEXT(VLOOKUP(Plantilla!Y195,'Tablas '!$Q$4:$R$9,2,FALSE),"#"),
"")</f>
        <v/>
      </c>
      <c r="AB184">
        <f>IF($C184="OK",
   CONCATENATE(YEAR(Plantilla!Z195),"-",TEXT(MONTH(Plantilla!Z195),"00"),"-",TEXT(DAY(Plantilla!Z195),"00")),
"")</f>
        <v/>
      </c>
      <c r="AC184">
        <f>IF($C184="OK",
   TEXT(VLOOKUP(Plantilla!AA195,'Tablas '!$T$4:$U$13,2,FALSE),"#"),
"")</f>
        <v/>
      </c>
      <c r="AD184">
        <f>IF($C184="OK",TEXT(Plantilla!AB195,"#"),"")</f>
        <v/>
      </c>
      <c r="AE184">
        <f>IF($C184="OK",
   IF(Plantilla!AC195&lt;&gt;"",
      TEXT(VLOOKUP(Plantilla!AC195,'Tablas '!$W$4:$X$7,2,FALSE),"#"),
   ""),
"")</f>
        <v/>
      </c>
      <c r="AF184">
        <f>IF($C184="OK",TEXT(Plantilla!AD195,"#"),"")</f>
        <v/>
      </c>
      <c r="AG184" s="6">
        <f>IF($C184="OK",_xlfn.NUMBERVALUE(Plantilla!AE195),"")</f>
        <v/>
      </c>
      <c r="AH184" s="4">
        <f>IF($C184="OK",_xlfn.NUMBERVALUE(Plantilla!AF195),"")</f>
        <v/>
      </c>
      <c r="AI184" s="6">
        <f>IF($C184="OK",_xlfn.NUMBERVALUE(Plantilla!AG195),"")</f>
        <v/>
      </c>
      <c r="AJ184" s="6">
        <f>IF($C184="OK",_xlfn.NUMBERVALUE(Plantilla!AH195),"")</f>
        <v/>
      </c>
      <c r="AK184" s="6">
        <f>IF($C184="OK",_xlfn.NUMBERVALUE(Plantilla!AI195),"")</f>
        <v/>
      </c>
      <c r="AL184" s="6">
        <f>IF($C184="OK",_xlfn.NUMBERVALUE(Plantilla!AJ195),"")</f>
        <v/>
      </c>
      <c r="AM184" s="4">
        <f>IF($C184="OK",_xlfn.NUMBERVALUE(Plantilla!AK195),"")</f>
        <v/>
      </c>
      <c r="AN184" s="6">
        <f>IF($C184="OK",_xlfn.NUMBERVALUE(Plantilla!AL195),"")</f>
        <v/>
      </c>
      <c r="AO184" s="4">
        <f>IF($C184="OK",_xlfn.NUMBERVALUE(Plantilla!AM195),"")</f>
        <v/>
      </c>
      <c r="AP184" s="6">
        <f>IF($C184="OK",_xlfn.NUMBERVALUE(Plantilla!AN195),"")</f>
        <v/>
      </c>
      <c r="AQ184" s="4">
        <f>IF($C184="OK",_xlfn.NUMBERVALUE(Plantilla!AO195),"")</f>
        <v/>
      </c>
      <c r="AR184" s="6">
        <f>IF($C184="OK",_xlfn.NUMBERVALUE(Plantilla!AP195),"")</f>
        <v/>
      </c>
      <c r="AS184" s="4">
        <f>IF($C184="OK",_xlfn.NUMBERVALUE(Plantilla!AQ195),"")</f>
        <v/>
      </c>
      <c r="AT184" s="6">
        <f>IF($C184="OK",_xlfn.NUMBERVALUE(Plantilla!AR195),"")</f>
        <v/>
      </c>
      <c r="AU184" s="4">
        <f>IF($C184="OK",_xlfn.NUMBERVALUE(Plantilla!AS195),"")</f>
        <v/>
      </c>
      <c r="AV184" s="6">
        <f>IF($C184="OK",_xlfn.NUMBERVALUE(Plantilla!AT195),"")</f>
        <v/>
      </c>
      <c r="AW184" s="4">
        <f>IF($C184="OK",_xlfn.NUMBERVALUE(Plantilla!AU195),"")</f>
        <v/>
      </c>
      <c r="AX184" s="6">
        <f>IF($C184="OK",_xlfn.NUMBERVALUE(Plantilla!AV195),"")</f>
        <v/>
      </c>
      <c r="AY184" s="4">
        <f>IF($C184="OK",_xlfn.NUMBERVALUE(Plantilla!AW195),"")</f>
        <v/>
      </c>
      <c r="AZ184" s="6">
        <f>IF($C184="OK",_xlfn.NUMBERVALUE(Plantilla!AX195),"")</f>
        <v/>
      </c>
      <c r="BA184">
        <f>IF($C184="OK",_xlfn.NUMBERVALUE(Plantilla!AY195),"")</f>
        <v/>
      </c>
      <c r="BB184">
        <f>IF($C184="OK",_xlfn.NUMBERVALUE(Plantilla!AZ195),"")</f>
        <v/>
      </c>
      <c r="BC184" s="4">
        <f>IF($C184="OK",_xlfn.NUMBERVALUE(Plantilla!BA195),"")</f>
        <v/>
      </c>
      <c r="BD184" s="6">
        <f>IF($C184="OK",_xlfn.NUMBERVALUE(Plantilla!BB195),"")</f>
        <v/>
      </c>
      <c r="BE184" s="4">
        <f>IF($C184="OK",_xlfn.NUMBERVALUE(Plantilla!BC195),"")</f>
        <v/>
      </c>
      <c r="BF184" s="6">
        <f>IF($C184="OK",_xlfn.NUMBERVALUE(Plantilla!BD195),"")</f>
        <v/>
      </c>
      <c r="BG184" s="4">
        <f>IF($C184="OK",_xlfn.NUMBERVALUE(Plantilla!BE195),"")</f>
        <v/>
      </c>
      <c r="BH184" s="6">
        <f>IF($C184="OK",_xlfn.NUMBERVALUE(Plantilla!BF195),"")</f>
        <v/>
      </c>
      <c r="BI184" s="110">
        <f>IF($C184="OK",_xlfn.NUMBERVALUE(Plantilla!BG195),"")</f>
        <v/>
      </c>
      <c r="BJ184" s="6">
        <f>IF($C184="OK",_xlfn.NUMBERVALUE(Plantilla!BH195),"")</f>
        <v/>
      </c>
      <c r="BK184" s="109">
        <f>IF($C184="OK",_xlfn.NUMBERVALUE(Plantilla!BI195),"")</f>
        <v/>
      </c>
      <c r="BL184" s="6">
        <f>IF($C184="OK",
   IF(Plantilla!BJ195&lt;&gt;"",
      TEXT(VLOOKUP(Plantilla!BJ195,'Tablas '!$Z$4:$AA$6,2,FALSE),"#"),
   ""),
"")</f>
        <v/>
      </c>
      <c r="BM184" s="4">
        <f>IF($C184="OK",_xlfn.NUMBERVALUE(Plantilla!BK195),"")</f>
        <v/>
      </c>
      <c r="BN184" s="4">
        <f>IF($C184="OK",_xlfn.NUMBERVALUE(Plantilla!BL195),"")</f>
        <v/>
      </c>
      <c r="BO184" s="6">
        <f>IF($C184="OK",_xlfn.NUMBERVALUE(Plantilla!BM195),"")</f>
        <v/>
      </c>
      <c r="BP184" s="4">
        <f>IF($C184="OK",_xlfn.NUMBERVALUE(Plantilla!BN195),"")</f>
        <v/>
      </c>
      <c r="BQ184" s="6">
        <f>IF($C184="OK",_xlfn.NUMBERVALUE(Plantilla!BO195),"")</f>
        <v/>
      </c>
      <c r="BR184" s="4">
        <f>IF($C184="OK",_xlfn.NUMBERVALUE(Plantilla!BP195),"")</f>
        <v/>
      </c>
      <c r="BS184" s="6">
        <f>IF($C184="OK",_xlfn.NUMBERVALUE(Plantilla!BQ195),"")</f>
        <v/>
      </c>
      <c r="BT184" s="4">
        <f>IF($C184="OK",_xlfn.NUMBERVALUE(Plantilla!BR195),"")</f>
        <v/>
      </c>
      <c r="BU184" s="6">
        <f>IF($C184="OK",_xlfn.NUMBERVALUE(Plantilla!BS195),"")</f>
        <v/>
      </c>
      <c r="BV184" s="6">
        <f>IF($C184="OK",_xlfn.NUMBERVALUE(Plantilla!BT195),"")</f>
        <v/>
      </c>
      <c r="BW184" s="6">
        <f>IF($C184="OK",_xlfn.NUMBERVALUE(Plantilla!BU195),"")</f>
        <v/>
      </c>
      <c r="BX184" s="6">
        <f>IF($C184="OK",_xlfn.NUMBERVALUE(Plantilla!BV195),"")</f>
        <v/>
      </c>
      <c r="BY184" s="6">
        <f>IF($C184="OK",_xlfn.NUMBERVALUE(Plantilla!BW195),"")</f>
        <v/>
      </c>
      <c r="BZ184" s="6">
        <f>IF($C184="OK",_xlfn.NUMBERVALUE(Plantilla!BX195),"")</f>
        <v/>
      </c>
      <c r="CA184" s="6">
        <f>IF($C184="OK",_xlfn.NUMBERVALUE(Plantilla!BY195),"")</f>
        <v/>
      </c>
      <c r="CB184" s="6">
        <f>IF($C184="OK",_xlfn.NUMBERVALUE(Plantilla!BZ195),"")</f>
        <v/>
      </c>
      <c r="CC184" s="6">
        <f>IF($C184="OK",_xlfn.NUMBERVALUE(Plantilla!CA195),"")</f>
        <v/>
      </c>
      <c r="CD184" s="6">
        <f>IF($C184="OK",_xlfn.NUMBERVALUE(Plantilla!CB195),"")</f>
        <v/>
      </c>
      <c r="CE184" s="6">
        <f>IF($C184="OK",_xlfn.NUMBERVALUE(Plantilla!CC195),"")</f>
        <v/>
      </c>
      <c r="CF184" s="4">
        <f>IF($C184="OK",_xlfn.NUMBERVALUE(Plantilla!CD195),"")</f>
        <v/>
      </c>
      <c r="CG184" s="6">
        <f>IF($C184="OK",_xlfn.NUMBERVALUE(Plantilla!CE195),"")</f>
        <v/>
      </c>
      <c r="CH184" s="6">
        <f>IF($C184="OK",_xlfn.NUMBERVALUE(Plantilla!CF195),"")</f>
        <v/>
      </c>
      <c r="CI184" s="6">
        <f>IF($C184="OK",_xlfn.NUMBERVALUE(Plantilla!CG195),"")</f>
        <v/>
      </c>
      <c r="CJ184" s="6">
        <f>IF($C184="OK",_xlfn.NUMBERVALUE(Plantilla!CH195),"")</f>
        <v/>
      </c>
      <c r="CK184" s="6">
        <f>IF($C184="OK",_xlfn.NUMBERVALUE(Plantilla!CI195),"")</f>
        <v/>
      </c>
      <c r="CL184" s="6">
        <f>IF($C184="OK",_xlfn.NUMBERVALUE(Plantilla!CJ195),"")</f>
        <v/>
      </c>
      <c r="CM184">
        <f>IF($C184="OK",TEXT(Plantilla!CK195,"#"),"")</f>
        <v/>
      </c>
      <c r="CN184" s="6">
        <f>IF($C184="OK",_xlfn.NUMBERVALUE(Plantilla!CL195),"")</f>
        <v/>
      </c>
      <c r="CO184" s="6">
        <f>IF($C184="OK",_xlfn.NUMBERVALUE(Plantilla!CM195),"")</f>
        <v/>
      </c>
      <c r="CP184" s="110">
        <f>IF($C184="OK",_xlfn.NUMBERVALUE(Plantilla!CN195),"")</f>
        <v/>
      </c>
      <c r="CQ184" s="6">
        <f>IF($C184="OK",_xlfn.NUMBERVALUE(Plantilla!CO195),"")</f>
        <v/>
      </c>
      <c r="CR184" s="109">
        <f>IF($C184="OK",_xlfn.NUMBERVALUE(Plantilla!CP195),"")</f>
        <v/>
      </c>
      <c r="CS184" s="110">
        <f>IF($C184="OK",_xlfn.NUMBERVALUE(Plantilla!CQ195),"")</f>
        <v/>
      </c>
      <c r="CT184" s="6">
        <f>IF($C184="OK",_xlfn.NUMBERVALUE(Plantilla!CR195),"")</f>
        <v/>
      </c>
      <c r="CU184" s="109">
        <f>IF($C184="OK",_xlfn.NUMBERVALUE(Plantilla!CS195),"")</f>
        <v/>
      </c>
      <c r="CV184" s="110">
        <f>IF($C184="OK",_xlfn.NUMBERVALUE(Plantilla!CT195),"")</f>
        <v/>
      </c>
      <c r="CW184" s="6">
        <f>IF($C184="OK",_xlfn.NUMBERVALUE(Plantilla!CU195),"")</f>
        <v/>
      </c>
      <c r="CX184" s="82">
        <f>IF($C184="OK",_xlfn.NUMBERVALUE(Plantilla!CV195),"")</f>
        <v/>
      </c>
      <c r="CY184" s="6">
        <f>IF($C184="OK",_xlfn.NUMBERVALUE(Plantilla!CW195),"")</f>
        <v/>
      </c>
      <c r="CZ184" s="82">
        <f>IF($C184="OK",_xlfn.NUMBERVALUE(Plantilla!CX195),"")</f>
        <v/>
      </c>
      <c r="DA184" s="6">
        <f>IF($C184="OK",_xlfn.NUMBERVALUE(Plantilla!CY195),"")</f>
        <v/>
      </c>
      <c r="DB184" s="109">
        <f>IF($C184="OK",_xlfn.NUMBERVALUE(Plantilla!CZ195),"")</f>
        <v/>
      </c>
      <c r="DC184" s="6">
        <f>IF($C184="OK",_xlfn.NUMBERVALUE(Plantilla!DA195),"")</f>
        <v/>
      </c>
      <c r="DD184" s="6">
        <f>IF($C184="OK",TEXT(Plantilla!DB195,"#"),"")</f>
        <v/>
      </c>
      <c r="DE184" s="6">
        <f>IF($C184="OK",_xlfn.NUMBERVALUE(Plantilla!DC195),"")</f>
        <v/>
      </c>
      <c r="DF184" s="4">
        <f>IF($C184="OK",_xlfn.NUMBERVALUE(Plantilla!DD195),"")</f>
        <v/>
      </c>
      <c r="DG184" s="6">
        <f>IF($C184="OK",_xlfn.NUMBERVALUE(Plantilla!DE195),"")</f>
        <v/>
      </c>
      <c r="DH184" s="6">
        <f>IF($C184="OK",_xlfn.NUMBERVALUE(Plantilla!DF195),"")</f>
        <v/>
      </c>
      <c r="DI184" s="6">
        <f>IF($C184="OK",_xlfn.NUMBERVALUE(Plantilla!DG195),"")</f>
        <v/>
      </c>
      <c r="DJ184" s="6">
        <f>IF($C184="OK",_xlfn.NUMBERVALUE(Plantilla!DH195),"")</f>
        <v/>
      </c>
      <c r="DK184" s="6">
        <f>IF($C184="OK",_xlfn.NUMBERVALUE(Plantilla!DI195),"")</f>
        <v/>
      </c>
      <c r="DL184" s="6">
        <f>IF($C184="OK",_xlfn.NUMBERVALUE(Plantilla!DJ195),"")</f>
        <v/>
      </c>
      <c r="DM184" s="6">
        <f>IF($C184="OK",_xlfn.NUMBERVALUE(Plantilla!DK195),"")</f>
        <v/>
      </c>
      <c r="DN184" s="6">
        <f>IF($C184="OK",_xlfn.NUMBERVALUE(Plantilla!DL195),"")</f>
        <v/>
      </c>
      <c r="DO184" s="6">
        <f>IF($C184="OK",_xlfn.NUMBERVALUE(Plantilla!DM195),"")</f>
        <v/>
      </c>
      <c r="DP184" s="6">
        <f>IF($C184="OK",_xlfn.NUMBERVALUE(Plantilla!DN195),"")</f>
        <v/>
      </c>
      <c r="DQ184" s="6">
        <f>IF($C184="OK",_xlfn.NUMBERVALUE(Plantilla!DO195),"")</f>
        <v/>
      </c>
      <c r="DR184" s="6">
        <f>IF($C184="OK",_xlfn.NUMBERVALUE(Plantilla!DP195),"")</f>
        <v/>
      </c>
      <c r="DS184">
        <f>IF($C184="OK",TEXT(Plantilla!DR195,"#"),"")</f>
        <v/>
      </c>
      <c r="DT184" s="6" t="n"/>
    </row>
    <row r="185">
      <c r="A185">
        <f>IF(Plantilla!$I$6="¡Perfecto!, Guarda el archivo y adjúntalo a tu interfaz de Nómina Electrónica","OK","Error")</f>
        <v/>
      </c>
      <c r="B185">
        <f>IF(Plantilla!$I$6="¡Perfecto!, Guarda el archivo y adjúntalo a tu interfaz de Nómina Electrónica",MID(Plantilla!$D$2,SEARCH("V",Plantilla!$D$2),10),"")</f>
        <v/>
      </c>
      <c r="C185">
        <f>Plantilla!C196</f>
        <v/>
      </c>
      <c r="D185">
        <f>IF($C185="OK",Plantilla!B196,"")</f>
        <v/>
      </c>
      <c r="E185">
        <f>IF($C185="OK",
   VLOOKUP(Plantilla!$E$4,'Tablas '!$AP$4:$AT$6,5,FALSE),
"")</f>
        <v/>
      </c>
      <c r="F185">
        <f>IF($C185="OK",TEXT(Plantilla!D196,"#"),"")</f>
        <v/>
      </c>
      <c r="G185">
        <f>IF($C185="OK",
   VLOOKUP(Plantilla!E196,'Tablas '!$B$4:$C$14,2,FALSE),
"")</f>
        <v/>
      </c>
      <c r="H185">
        <f>IF($C185="OK",TEXT(Plantilla!F196,"#"),"")</f>
        <v/>
      </c>
      <c r="I185">
        <f>IF($C185="OK",TEXT(Plantilla!G196,"#"),"")</f>
        <v/>
      </c>
      <c r="J185">
        <f>IF($C185="OK",TEXT(Plantilla!H196,"#"),"")</f>
        <v/>
      </c>
      <c r="K185">
        <f>IF($C185="OK",TEXT(Plantilla!I196,"#"),"")</f>
        <v/>
      </c>
      <c r="L185">
        <f>IF($C185="OK",TEXT(Plantilla!J196,"#"),"")</f>
        <v/>
      </c>
      <c r="M185">
        <f>IF($C185="OK",TEXT(Plantilla!K196,"#"),"")</f>
        <v/>
      </c>
      <c r="N185">
        <f>IF($C185="OK",
   CONCATENATE(YEAR(Plantilla!L196),"-",TEXT(MONTH(Plantilla!L196),"00"),"-",TEXT(DAY(Plantilla!L196),"00")),
"")</f>
        <v/>
      </c>
      <c r="O185">
        <f>IF($C185="OK",_xlfn.NUMBERVALUE(Plantilla!M196),"")</f>
        <v/>
      </c>
      <c r="P185">
        <f>IF($C185="OK",
   IF(Plantilla!N196&lt;&gt;"",
      CONCATENATE(YEAR(Plantilla!N196),"-",TEXT(MONTH(Plantilla!N196),"00"),"-",TEXT(DAY(Plantilla!N196),"00")),
   ""),
"")</f>
        <v/>
      </c>
      <c r="Q185">
        <f>IF($C185="OK",
   VLOOKUP(Plantilla!O196,'Tablas '!$E$4:$F$19,2,FALSE),
"")</f>
        <v/>
      </c>
      <c r="R185">
        <f>IF($C185="OK",
   VLOOKUP(Plantilla!P196,'Tablas '!$H$4:$I$5,2,FALSE),
"")</f>
        <v/>
      </c>
      <c r="S185">
        <f>IF($C185="OK",
   VLOOKUP(Plantilla!Q196,'Tablas '!$K$4:$L$8,2,FALSE),
"")</f>
        <v/>
      </c>
      <c r="T185">
        <f>IF($C185="OK",
   VLOOKUP(Plantilla!R196,'Tablas '!$AE$4:$AF$6,2,FALSE),
"")</f>
        <v/>
      </c>
      <c r="U185">
        <f>IF($C185="OK",
   VLOOKUP(Plantilla!S196,'Tablas '!$AE$4:$AF$6,2,FALSE),
"")</f>
        <v/>
      </c>
      <c r="V185">
        <f>IF($C185="OK",TEXT(Plantilla!T196,"#"),"")</f>
        <v/>
      </c>
      <c r="W185" s="84">
        <f>IF($C185="OK",
   VLOOKUP(Plantilla!U196,'Tablas '!$AM$4:$AN$1126,2,FALSE),
"")</f>
        <v/>
      </c>
      <c r="X185">
        <f>IF($C185="OK",TEXT(Plantilla!V196,"#"),"")</f>
        <v/>
      </c>
      <c r="Y185">
        <f>IF($C185="OK",
   CONCATENATE(YEAR(Plantilla!W196),"-",TEXT(MONTH(Plantilla!W196),"00"),"-",TEXT(DAY(Plantilla!W196),"00")),
"")</f>
        <v/>
      </c>
      <c r="Z185">
        <f>IF($C185="OK",
   CONCATENATE(YEAR(Plantilla!X196),"-",TEXT(MONTH(Plantilla!X196),"00"),"-",TEXT(DAY(Plantilla!X196),"00")),
"")</f>
        <v/>
      </c>
      <c r="AA185">
        <f>IF($C185="OK",
   TEXT(VLOOKUP(Plantilla!Y196,'Tablas '!$Q$4:$R$9,2,FALSE),"#"),
"")</f>
        <v/>
      </c>
      <c r="AB185">
        <f>IF($C185="OK",
   CONCATENATE(YEAR(Plantilla!Z196),"-",TEXT(MONTH(Plantilla!Z196),"00"),"-",TEXT(DAY(Plantilla!Z196),"00")),
"")</f>
        <v/>
      </c>
      <c r="AC185">
        <f>IF($C185="OK",
   TEXT(VLOOKUP(Plantilla!AA196,'Tablas '!$T$4:$U$13,2,FALSE),"#"),
"")</f>
        <v/>
      </c>
      <c r="AD185">
        <f>IF($C185="OK",TEXT(Plantilla!AB196,"#"),"")</f>
        <v/>
      </c>
      <c r="AE185">
        <f>IF($C185="OK",
   IF(Plantilla!AC196&lt;&gt;"",
      TEXT(VLOOKUP(Plantilla!AC196,'Tablas '!$W$4:$X$7,2,FALSE),"#"),
   ""),
"")</f>
        <v/>
      </c>
      <c r="AF185">
        <f>IF($C185="OK",TEXT(Plantilla!AD196,"#"),"")</f>
        <v/>
      </c>
      <c r="AG185" s="6">
        <f>IF($C185="OK",_xlfn.NUMBERVALUE(Plantilla!AE196),"")</f>
        <v/>
      </c>
      <c r="AH185" s="4">
        <f>IF($C185="OK",_xlfn.NUMBERVALUE(Plantilla!AF196),"")</f>
        <v/>
      </c>
      <c r="AI185" s="6">
        <f>IF($C185="OK",_xlfn.NUMBERVALUE(Plantilla!AG196),"")</f>
        <v/>
      </c>
      <c r="AJ185" s="6">
        <f>IF($C185="OK",_xlfn.NUMBERVALUE(Plantilla!AH196),"")</f>
        <v/>
      </c>
      <c r="AK185" s="6">
        <f>IF($C185="OK",_xlfn.NUMBERVALUE(Plantilla!AI196),"")</f>
        <v/>
      </c>
      <c r="AL185" s="6">
        <f>IF($C185="OK",_xlfn.NUMBERVALUE(Plantilla!AJ196),"")</f>
        <v/>
      </c>
      <c r="AM185" s="4">
        <f>IF($C185="OK",_xlfn.NUMBERVALUE(Plantilla!AK196),"")</f>
        <v/>
      </c>
      <c r="AN185" s="6">
        <f>IF($C185="OK",_xlfn.NUMBERVALUE(Plantilla!AL196),"")</f>
        <v/>
      </c>
      <c r="AO185" s="4">
        <f>IF($C185="OK",_xlfn.NUMBERVALUE(Plantilla!AM196),"")</f>
        <v/>
      </c>
      <c r="AP185" s="6">
        <f>IF($C185="OK",_xlfn.NUMBERVALUE(Plantilla!AN196),"")</f>
        <v/>
      </c>
      <c r="AQ185" s="4">
        <f>IF($C185="OK",_xlfn.NUMBERVALUE(Plantilla!AO196),"")</f>
        <v/>
      </c>
      <c r="AR185" s="6">
        <f>IF($C185="OK",_xlfn.NUMBERVALUE(Plantilla!AP196),"")</f>
        <v/>
      </c>
      <c r="AS185" s="4">
        <f>IF($C185="OK",_xlfn.NUMBERVALUE(Plantilla!AQ196),"")</f>
        <v/>
      </c>
      <c r="AT185" s="6">
        <f>IF($C185="OK",_xlfn.NUMBERVALUE(Plantilla!AR196),"")</f>
        <v/>
      </c>
      <c r="AU185" s="4">
        <f>IF($C185="OK",_xlfn.NUMBERVALUE(Plantilla!AS196),"")</f>
        <v/>
      </c>
      <c r="AV185" s="6">
        <f>IF($C185="OK",_xlfn.NUMBERVALUE(Plantilla!AT196),"")</f>
        <v/>
      </c>
      <c r="AW185" s="4">
        <f>IF($C185="OK",_xlfn.NUMBERVALUE(Plantilla!AU196),"")</f>
        <v/>
      </c>
      <c r="AX185" s="6">
        <f>IF($C185="OK",_xlfn.NUMBERVALUE(Plantilla!AV196),"")</f>
        <v/>
      </c>
      <c r="AY185" s="4">
        <f>IF($C185="OK",_xlfn.NUMBERVALUE(Plantilla!AW196),"")</f>
        <v/>
      </c>
      <c r="AZ185" s="6">
        <f>IF($C185="OK",_xlfn.NUMBERVALUE(Plantilla!AX196),"")</f>
        <v/>
      </c>
      <c r="BA185">
        <f>IF($C185="OK",_xlfn.NUMBERVALUE(Plantilla!AY196),"")</f>
        <v/>
      </c>
      <c r="BB185">
        <f>IF($C185="OK",_xlfn.NUMBERVALUE(Plantilla!AZ196),"")</f>
        <v/>
      </c>
      <c r="BC185" s="4">
        <f>IF($C185="OK",_xlfn.NUMBERVALUE(Plantilla!BA196),"")</f>
        <v/>
      </c>
      <c r="BD185" s="6">
        <f>IF($C185="OK",_xlfn.NUMBERVALUE(Plantilla!BB196),"")</f>
        <v/>
      </c>
      <c r="BE185" s="4">
        <f>IF($C185="OK",_xlfn.NUMBERVALUE(Plantilla!BC196),"")</f>
        <v/>
      </c>
      <c r="BF185" s="6">
        <f>IF($C185="OK",_xlfn.NUMBERVALUE(Plantilla!BD196),"")</f>
        <v/>
      </c>
      <c r="BG185" s="4">
        <f>IF($C185="OK",_xlfn.NUMBERVALUE(Plantilla!BE196),"")</f>
        <v/>
      </c>
      <c r="BH185" s="6">
        <f>IF($C185="OK",_xlfn.NUMBERVALUE(Plantilla!BF196),"")</f>
        <v/>
      </c>
      <c r="BI185" s="110">
        <f>IF($C185="OK",_xlfn.NUMBERVALUE(Plantilla!BG196),"")</f>
        <v/>
      </c>
      <c r="BJ185" s="6">
        <f>IF($C185="OK",_xlfn.NUMBERVALUE(Plantilla!BH196),"")</f>
        <v/>
      </c>
      <c r="BK185" s="109">
        <f>IF($C185="OK",_xlfn.NUMBERVALUE(Plantilla!BI196),"")</f>
        <v/>
      </c>
      <c r="BL185" s="6">
        <f>IF($C185="OK",
   IF(Plantilla!BJ196&lt;&gt;"",
      TEXT(VLOOKUP(Plantilla!BJ196,'Tablas '!$Z$4:$AA$6,2,FALSE),"#"),
   ""),
"")</f>
        <v/>
      </c>
      <c r="BM185" s="4">
        <f>IF($C185="OK",_xlfn.NUMBERVALUE(Plantilla!BK196),"")</f>
        <v/>
      </c>
      <c r="BN185" s="4">
        <f>IF($C185="OK",_xlfn.NUMBERVALUE(Plantilla!BL196),"")</f>
        <v/>
      </c>
      <c r="BO185" s="6">
        <f>IF($C185="OK",_xlfn.NUMBERVALUE(Plantilla!BM196),"")</f>
        <v/>
      </c>
      <c r="BP185" s="4">
        <f>IF($C185="OK",_xlfn.NUMBERVALUE(Plantilla!BN196),"")</f>
        <v/>
      </c>
      <c r="BQ185" s="6">
        <f>IF($C185="OK",_xlfn.NUMBERVALUE(Plantilla!BO196),"")</f>
        <v/>
      </c>
      <c r="BR185" s="4">
        <f>IF($C185="OK",_xlfn.NUMBERVALUE(Plantilla!BP196),"")</f>
        <v/>
      </c>
      <c r="BS185" s="6">
        <f>IF($C185="OK",_xlfn.NUMBERVALUE(Plantilla!BQ196),"")</f>
        <v/>
      </c>
      <c r="BT185" s="4">
        <f>IF($C185="OK",_xlfn.NUMBERVALUE(Plantilla!BR196),"")</f>
        <v/>
      </c>
      <c r="BU185" s="6">
        <f>IF($C185="OK",_xlfn.NUMBERVALUE(Plantilla!BS196),"")</f>
        <v/>
      </c>
      <c r="BV185" s="6">
        <f>IF($C185="OK",_xlfn.NUMBERVALUE(Plantilla!BT196),"")</f>
        <v/>
      </c>
      <c r="BW185" s="6">
        <f>IF($C185="OK",_xlfn.NUMBERVALUE(Plantilla!BU196),"")</f>
        <v/>
      </c>
      <c r="BX185" s="6">
        <f>IF($C185="OK",_xlfn.NUMBERVALUE(Plantilla!BV196),"")</f>
        <v/>
      </c>
      <c r="BY185" s="6">
        <f>IF($C185="OK",_xlfn.NUMBERVALUE(Plantilla!BW196),"")</f>
        <v/>
      </c>
      <c r="BZ185" s="6">
        <f>IF($C185="OK",_xlfn.NUMBERVALUE(Plantilla!BX196),"")</f>
        <v/>
      </c>
      <c r="CA185" s="6">
        <f>IF($C185="OK",_xlfn.NUMBERVALUE(Plantilla!BY196),"")</f>
        <v/>
      </c>
      <c r="CB185" s="6">
        <f>IF($C185="OK",_xlfn.NUMBERVALUE(Plantilla!BZ196),"")</f>
        <v/>
      </c>
      <c r="CC185" s="6">
        <f>IF($C185="OK",_xlfn.NUMBERVALUE(Plantilla!CA196),"")</f>
        <v/>
      </c>
      <c r="CD185" s="6">
        <f>IF($C185="OK",_xlfn.NUMBERVALUE(Plantilla!CB196),"")</f>
        <v/>
      </c>
      <c r="CE185" s="6">
        <f>IF($C185="OK",_xlfn.NUMBERVALUE(Plantilla!CC196),"")</f>
        <v/>
      </c>
      <c r="CF185" s="4">
        <f>IF($C185="OK",_xlfn.NUMBERVALUE(Plantilla!CD196),"")</f>
        <v/>
      </c>
      <c r="CG185" s="6">
        <f>IF($C185="OK",_xlfn.NUMBERVALUE(Plantilla!CE196),"")</f>
        <v/>
      </c>
      <c r="CH185" s="6">
        <f>IF($C185="OK",_xlfn.NUMBERVALUE(Plantilla!CF196),"")</f>
        <v/>
      </c>
      <c r="CI185" s="6">
        <f>IF($C185="OK",_xlfn.NUMBERVALUE(Plantilla!CG196),"")</f>
        <v/>
      </c>
      <c r="CJ185" s="6">
        <f>IF($C185="OK",_xlfn.NUMBERVALUE(Plantilla!CH196),"")</f>
        <v/>
      </c>
      <c r="CK185" s="6">
        <f>IF($C185="OK",_xlfn.NUMBERVALUE(Plantilla!CI196),"")</f>
        <v/>
      </c>
      <c r="CL185" s="6">
        <f>IF($C185="OK",_xlfn.NUMBERVALUE(Plantilla!CJ196),"")</f>
        <v/>
      </c>
      <c r="CM185">
        <f>IF($C185="OK",TEXT(Plantilla!CK196,"#"),"")</f>
        <v/>
      </c>
      <c r="CN185" s="6">
        <f>IF($C185="OK",_xlfn.NUMBERVALUE(Plantilla!CL196),"")</f>
        <v/>
      </c>
      <c r="CO185" s="6">
        <f>IF($C185="OK",_xlfn.NUMBERVALUE(Plantilla!CM196),"")</f>
        <v/>
      </c>
      <c r="CP185" s="110">
        <f>IF($C185="OK",_xlfn.NUMBERVALUE(Plantilla!CN196),"")</f>
        <v/>
      </c>
      <c r="CQ185" s="6">
        <f>IF($C185="OK",_xlfn.NUMBERVALUE(Plantilla!CO196),"")</f>
        <v/>
      </c>
      <c r="CR185" s="109">
        <f>IF($C185="OK",_xlfn.NUMBERVALUE(Plantilla!CP196),"")</f>
        <v/>
      </c>
      <c r="CS185" s="110">
        <f>IF($C185="OK",_xlfn.NUMBERVALUE(Plantilla!CQ196),"")</f>
        <v/>
      </c>
      <c r="CT185" s="6">
        <f>IF($C185="OK",_xlfn.NUMBERVALUE(Plantilla!CR196),"")</f>
        <v/>
      </c>
      <c r="CU185" s="109">
        <f>IF($C185="OK",_xlfn.NUMBERVALUE(Plantilla!CS196),"")</f>
        <v/>
      </c>
      <c r="CV185" s="110">
        <f>IF($C185="OK",_xlfn.NUMBERVALUE(Plantilla!CT196),"")</f>
        <v/>
      </c>
      <c r="CW185" s="6">
        <f>IF($C185="OK",_xlfn.NUMBERVALUE(Plantilla!CU196),"")</f>
        <v/>
      </c>
      <c r="CX185" s="82">
        <f>IF($C185="OK",_xlfn.NUMBERVALUE(Plantilla!CV196),"")</f>
        <v/>
      </c>
      <c r="CY185" s="6">
        <f>IF($C185="OK",_xlfn.NUMBERVALUE(Plantilla!CW196),"")</f>
        <v/>
      </c>
      <c r="CZ185" s="82">
        <f>IF($C185="OK",_xlfn.NUMBERVALUE(Plantilla!CX196),"")</f>
        <v/>
      </c>
      <c r="DA185" s="6">
        <f>IF($C185="OK",_xlfn.NUMBERVALUE(Plantilla!CY196),"")</f>
        <v/>
      </c>
      <c r="DB185" s="109">
        <f>IF($C185="OK",_xlfn.NUMBERVALUE(Plantilla!CZ196),"")</f>
        <v/>
      </c>
      <c r="DC185" s="6">
        <f>IF($C185="OK",_xlfn.NUMBERVALUE(Plantilla!DA196),"")</f>
        <v/>
      </c>
      <c r="DD185" s="6">
        <f>IF($C185="OK",TEXT(Plantilla!DB196,"#"),"")</f>
        <v/>
      </c>
      <c r="DE185" s="6">
        <f>IF($C185="OK",_xlfn.NUMBERVALUE(Plantilla!DC196),"")</f>
        <v/>
      </c>
      <c r="DF185" s="4">
        <f>IF($C185="OK",_xlfn.NUMBERVALUE(Plantilla!DD196),"")</f>
        <v/>
      </c>
      <c r="DG185" s="6">
        <f>IF($C185="OK",_xlfn.NUMBERVALUE(Plantilla!DE196),"")</f>
        <v/>
      </c>
      <c r="DH185" s="6">
        <f>IF($C185="OK",_xlfn.NUMBERVALUE(Plantilla!DF196),"")</f>
        <v/>
      </c>
      <c r="DI185" s="6">
        <f>IF($C185="OK",_xlfn.NUMBERVALUE(Plantilla!DG196),"")</f>
        <v/>
      </c>
      <c r="DJ185" s="6">
        <f>IF($C185="OK",_xlfn.NUMBERVALUE(Plantilla!DH196),"")</f>
        <v/>
      </c>
      <c r="DK185" s="6">
        <f>IF($C185="OK",_xlfn.NUMBERVALUE(Plantilla!DI196),"")</f>
        <v/>
      </c>
      <c r="DL185" s="6">
        <f>IF($C185="OK",_xlfn.NUMBERVALUE(Plantilla!DJ196),"")</f>
        <v/>
      </c>
      <c r="DM185" s="6">
        <f>IF($C185="OK",_xlfn.NUMBERVALUE(Plantilla!DK196),"")</f>
        <v/>
      </c>
      <c r="DN185" s="6">
        <f>IF($C185="OK",_xlfn.NUMBERVALUE(Plantilla!DL196),"")</f>
        <v/>
      </c>
      <c r="DO185" s="6">
        <f>IF($C185="OK",_xlfn.NUMBERVALUE(Plantilla!DM196),"")</f>
        <v/>
      </c>
      <c r="DP185" s="6">
        <f>IF($C185="OK",_xlfn.NUMBERVALUE(Plantilla!DN196),"")</f>
        <v/>
      </c>
      <c r="DQ185" s="6">
        <f>IF($C185="OK",_xlfn.NUMBERVALUE(Plantilla!DO196),"")</f>
        <v/>
      </c>
      <c r="DR185" s="6">
        <f>IF($C185="OK",_xlfn.NUMBERVALUE(Plantilla!DP196),"")</f>
        <v/>
      </c>
      <c r="DS185">
        <f>IF($C185="OK",TEXT(Plantilla!DR196,"#"),"")</f>
        <v/>
      </c>
      <c r="DT185" s="6" t="n"/>
    </row>
    <row r="186">
      <c r="A186">
        <f>IF(Plantilla!$I$6="¡Perfecto!, Guarda el archivo y adjúntalo a tu interfaz de Nómina Electrónica","OK","Error")</f>
        <v/>
      </c>
      <c r="B186">
        <f>IF(Plantilla!$I$6="¡Perfecto!, Guarda el archivo y adjúntalo a tu interfaz de Nómina Electrónica",MID(Plantilla!$D$2,SEARCH("V",Plantilla!$D$2),10),"")</f>
        <v/>
      </c>
      <c r="C186">
        <f>Plantilla!C197</f>
        <v/>
      </c>
      <c r="D186">
        <f>IF($C186="OK",Plantilla!B197,"")</f>
        <v/>
      </c>
      <c r="E186">
        <f>IF($C186="OK",
   VLOOKUP(Plantilla!$E$4,'Tablas '!$AP$4:$AT$6,5,FALSE),
"")</f>
        <v/>
      </c>
      <c r="F186">
        <f>IF($C186="OK",TEXT(Plantilla!D197,"#"),"")</f>
        <v/>
      </c>
      <c r="G186">
        <f>IF($C186="OK",
   VLOOKUP(Plantilla!E197,'Tablas '!$B$4:$C$14,2,FALSE),
"")</f>
        <v/>
      </c>
      <c r="H186">
        <f>IF($C186="OK",TEXT(Plantilla!F197,"#"),"")</f>
        <v/>
      </c>
      <c r="I186">
        <f>IF($C186="OK",TEXT(Plantilla!G197,"#"),"")</f>
        <v/>
      </c>
      <c r="J186">
        <f>IF($C186="OK",TEXT(Plantilla!H197,"#"),"")</f>
        <v/>
      </c>
      <c r="K186">
        <f>IF($C186="OK",TEXT(Plantilla!I197,"#"),"")</f>
        <v/>
      </c>
      <c r="L186">
        <f>IF($C186="OK",TEXT(Plantilla!J197,"#"),"")</f>
        <v/>
      </c>
      <c r="M186">
        <f>IF($C186="OK",TEXT(Plantilla!K197,"#"),"")</f>
        <v/>
      </c>
      <c r="N186">
        <f>IF($C186="OK",
   CONCATENATE(YEAR(Plantilla!L197),"-",TEXT(MONTH(Plantilla!L197),"00"),"-",TEXT(DAY(Plantilla!L197),"00")),
"")</f>
        <v/>
      </c>
      <c r="O186">
        <f>IF($C186="OK",_xlfn.NUMBERVALUE(Plantilla!M197),"")</f>
        <v/>
      </c>
      <c r="P186">
        <f>IF($C186="OK",
   IF(Plantilla!N197&lt;&gt;"",
      CONCATENATE(YEAR(Plantilla!N197),"-",TEXT(MONTH(Plantilla!N197),"00"),"-",TEXT(DAY(Plantilla!N197),"00")),
   ""),
"")</f>
        <v/>
      </c>
      <c r="Q186">
        <f>IF($C186="OK",
   VLOOKUP(Plantilla!O197,'Tablas '!$E$4:$F$19,2,FALSE),
"")</f>
        <v/>
      </c>
      <c r="R186">
        <f>IF($C186="OK",
   VLOOKUP(Plantilla!P197,'Tablas '!$H$4:$I$5,2,FALSE),
"")</f>
        <v/>
      </c>
      <c r="S186">
        <f>IF($C186="OK",
   VLOOKUP(Plantilla!Q197,'Tablas '!$K$4:$L$8,2,FALSE),
"")</f>
        <v/>
      </c>
      <c r="T186">
        <f>IF($C186="OK",
   VLOOKUP(Plantilla!R197,'Tablas '!$AE$4:$AF$6,2,FALSE),
"")</f>
        <v/>
      </c>
      <c r="U186">
        <f>IF($C186="OK",
   VLOOKUP(Plantilla!S197,'Tablas '!$AE$4:$AF$6,2,FALSE),
"")</f>
        <v/>
      </c>
      <c r="V186">
        <f>IF($C186="OK",TEXT(Plantilla!T197,"#"),"")</f>
        <v/>
      </c>
      <c r="W186" s="84">
        <f>IF($C186="OK",
   VLOOKUP(Plantilla!U197,'Tablas '!$AM$4:$AN$1126,2,FALSE),
"")</f>
        <v/>
      </c>
      <c r="X186">
        <f>IF($C186="OK",TEXT(Plantilla!V197,"#"),"")</f>
        <v/>
      </c>
      <c r="Y186">
        <f>IF($C186="OK",
   CONCATENATE(YEAR(Plantilla!W197),"-",TEXT(MONTH(Plantilla!W197),"00"),"-",TEXT(DAY(Plantilla!W197),"00")),
"")</f>
        <v/>
      </c>
      <c r="Z186">
        <f>IF($C186="OK",
   CONCATENATE(YEAR(Plantilla!X197),"-",TEXT(MONTH(Plantilla!X197),"00"),"-",TEXT(DAY(Plantilla!X197),"00")),
"")</f>
        <v/>
      </c>
      <c r="AA186">
        <f>IF($C186="OK",
   TEXT(VLOOKUP(Plantilla!Y197,'Tablas '!$Q$4:$R$9,2,FALSE),"#"),
"")</f>
        <v/>
      </c>
      <c r="AB186">
        <f>IF($C186="OK",
   CONCATENATE(YEAR(Plantilla!Z197),"-",TEXT(MONTH(Plantilla!Z197),"00"),"-",TEXT(DAY(Plantilla!Z197),"00")),
"")</f>
        <v/>
      </c>
      <c r="AC186">
        <f>IF($C186="OK",
   TEXT(VLOOKUP(Plantilla!AA197,'Tablas '!$T$4:$U$13,2,FALSE),"#"),
"")</f>
        <v/>
      </c>
      <c r="AD186">
        <f>IF($C186="OK",TEXT(Plantilla!AB197,"#"),"")</f>
        <v/>
      </c>
      <c r="AE186">
        <f>IF($C186="OK",
   IF(Plantilla!AC197&lt;&gt;"",
      TEXT(VLOOKUP(Plantilla!AC197,'Tablas '!$W$4:$X$7,2,FALSE),"#"),
   ""),
"")</f>
        <v/>
      </c>
      <c r="AF186">
        <f>IF($C186="OK",TEXT(Plantilla!AD197,"#"),"")</f>
        <v/>
      </c>
      <c r="AG186" s="6">
        <f>IF($C186="OK",_xlfn.NUMBERVALUE(Plantilla!AE197),"")</f>
        <v/>
      </c>
      <c r="AH186" s="4">
        <f>IF($C186="OK",_xlfn.NUMBERVALUE(Plantilla!AF197),"")</f>
        <v/>
      </c>
      <c r="AI186" s="6">
        <f>IF($C186="OK",_xlfn.NUMBERVALUE(Plantilla!AG197),"")</f>
        <v/>
      </c>
      <c r="AJ186" s="6">
        <f>IF($C186="OK",_xlfn.NUMBERVALUE(Plantilla!AH197),"")</f>
        <v/>
      </c>
      <c r="AK186" s="6">
        <f>IF($C186="OK",_xlfn.NUMBERVALUE(Plantilla!AI197),"")</f>
        <v/>
      </c>
      <c r="AL186" s="6">
        <f>IF($C186="OK",_xlfn.NUMBERVALUE(Plantilla!AJ197),"")</f>
        <v/>
      </c>
      <c r="AM186" s="4">
        <f>IF($C186="OK",_xlfn.NUMBERVALUE(Plantilla!AK197),"")</f>
        <v/>
      </c>
      <c r="AN186" s="6">
        <f>IF($C186="OK",_xlfn.NUMBERVALUE(Plantilla!AL197),"")</f>
        <v/>
      </c>
      <c r="AO186" s="4">
        <f>IF($C186="OK",_xlfn.NUMBERVALUE(Plantilla!AM197),"")</f>
        <v/>
      </c>
      <c r="AP186" s="6">
        <f>IF($C186="OK",_xlfn.NUMBERVALUE(Plantilla!AN197),"")</f>
        <v/>
      </c>
      <c r="AQ186" s="4">
        <f>IF($C186="OK",_xlfn.NUMBERVALUE(Plantilla!AO197),"")</f>
        <v/>
      </c>
      <c r="AR186" s="6">
        <f>IF($C186="OK",_xlfn.NUMBERVALUE(Plantilla!AP197),"")</f>
        <v/>
      </c>
      <c r="AS186" s="4">
        <f>IF($C186="OK",_xlfn.NUMBERVALUE(Plantilla!AQ197),"")</f>
        <v/>
      </c>
      <c r="AT186" s="6">
        <f>IF($C186="OK",_xlfn.NUMBERVALUE(Plantilla!AR197),"")</f>
        <v/>
      </c>
      <c r="AU186" s="4">
        <f>IF($C186="OK",_xlfn.NUMBERVALUE(Plantilla!AS197),"")</f>
        <v/>
      </c>
      <c r="AV186" s="6">
        <f>IF($C186="OK",_xlfn.NUMBERVALUE(Plantilla!AT197),"")</f>
        <v/>
      </c>
      <c r="AW186" s="4">
        <f>IF($C186="OK",_xlfn.NUMBERVALUE(Plantilla!AU197),"")</f>
        <v/>
      </c>
      <c r="AX186" s="6">
        <f>IF($C186="OK",_xlfn.NUMBERVALUE(Plantilla!AV197),"")</f>
        <v/>
      </c>
      <c r="AY186" s="4">
        <f>IF($C186="OK",_xlfn.NUMBERVALUE(Plantilla!AW197),"")</f>
        <v/>
      </c>
      <c r="AZ186" s="6">
        <f>IF($C186="OK",_xlfn.NUMBERVALUE(Plantilla!AX197),"")</f>
        <v/>
      </c>
      <c r="BA186">
        <f>IF($C186="OK",_xlfn.NUMBERVALUE(Plantilla!AY197),"")</f>
        <v/>
      </c>
      <c r="BB186">
        <f>IF($C186="OK",_xlfn.NUMBERVALUE(Plantilla!AZ197),"")</f>
        <v/>
      </c>
      <c r="BC186" s="4">
        <f>IF($C186="OK",_xlfn.NUMBERVALUE(Plantilla!BA197),"")</f>
        <v/>
      </c>
      <c r="BD186" s="6">
        <f>IF($C186="OK",_xlfn.NUMBERVALUE(Plantilla!BB197),"")</f>
        <v/>
      </c>
      <c r="BE186" s="4">
        <f>IF($C186="OK",_xlfn.NUMBERVALUE(Plantilla!BC197),"")</f>
        <v/>
      </c>
      <c r="BF186" s="6">
        <f>IF($C186="OK",_xlfn.NUMBERVALUE(Plantilla!BD197),"")</f>
        <v/>
      </c>
      <c r="BG186" s="4">
        <f>IF($C186="OK",_xlfn.NUMBERVALUE(Plantilla!BE197),"")</f>
        <v/>
      </c>
      <c r="BH186" s="6">
        <f>IF($C186="OK",_xlfn.NUMBERVALUE(Plantilla!BF197),"")</f>
        <v/>
      </c>
      <c r="BI186" s="110">
        <f>IF($C186="OK",_xlfn.NUMBERVALUE(Plantilla!BG197),"")</f>
        <v/>
      </c>
      <c r="BJ186" s="6">
        <f>IF($C186="OK",_xlfn.NUMBERVALUE(Plantilla!BH197),"")</f>
        <v/>
      </c>
      <c r="BK186" s="109">
        <f>IF($C186="OK",_xlfn.NUMBERVALUE(Plantilla!BI197),"")</f>
        <v/>
      </c>
      <c r="BL186" s="6">
        <f>IF($C186="OK",
   IF(Plantilla!BJ197&lt;&gt;"",
      TEXT(VLOOKUP(Plantilla!BJ197,'Tablas '!$Z$4:$AA$6,2,FALSE),"#"),
   ""),
"")</f>
        <v/>
      </c>
      <c r="BM186" s="4">
        <f>IF($C186="OK",_xlfn.NUMBERVALUE(Plantilla!BK197),"")</f>
        <v/>
      </c>
      <c r="BN186" s="4">
        <f>IF($C186="OK",_xlfn.NUMBERVALUE(Plantilla!BL197),"")</f>
        <v/>
      </c>
      <c r="BO186" s="6">
        <f>IF($C186="OK",_xlfn.NUMBERVALUE(Plantilla!BM197),"")</f>
        <v/>
      </c>
      <c r="BP186" s="4">
        <f>IF($C186="OK",_xlfn.NUMBERVALUE(Plantilla!BN197),"")</f>
        <v/>
      </c>
      <c r="BQ186" s="6">
        <f>IF($C186="OK",_xlfn.NUMBERVALUE(Plantilla!BO197),"")</f>
        <v/>
      </c>
      <c r="BR186" s="4">
        <f>IF($C186="OK",_xlfn.NUMBERVALUE(Plantilla!BP197),"")</f>
        <v/>
      </c>
      <c r="BS186" s="6">
        <f>IF($C186="OK",_xlfn.NUMBERVALUE(Plantilla!BQ197),"")</f>
        <v/>
      </c>
      <c r="BT186" s="4">
        <f>IF($C186="OK",_xlfn.NUMBERVALUE(Plantilla!BR197),"")</f>
        <v/>
      </c>
      <c r="BU186" s="6">
        <f>IF($C186="OK",_xlfn.NUMBERVALUE(Plantilla!BS197),"")</f>
        <v/>
      </c>
      <c r="BV186" s="6">
        <f>IF($C186="OK",_xlfn.NUMBERVALUE(Plantilla!BT197),"")</f>
        <v/>
      </c>
      <c r="BW186" s="6">
        <f>IF($C186="OK",_xlfn.NUMBERVALUE(Plantilla!BU197),"")</f>
        <v/>
      </c>
      <c r="BX186" s="6">
        <f>IF($C186="OK",_xlfn.NUMBERVALUE(Plantilla!BV197),"")</f>
        <v/>
      </c>
      <c r="BY186" s="6">
        <f>IF($C186="OK",_xlfn.NUMBERVALUE(Plantilla!BW197),"")</f>
        <v/>
      </c>
      <c r="BZ186" s="6">
        <f>IF($C186="OK",_xlfn.NUMBERVALUE(Plantilla!BX197),"")</f>
        <v/>
      </c>
      <c r="CA186" s="6">
        <f>IF($C186="OK",_xlfn.NUMBERVALUE(Plantilla!BY197),"")</f>
        <v/>
      </c>
      <c r="CB186" s="6">
        <f>IF($C186="OK",_xlfn.NUMBERVALUE(Plantilla!BZ197),"")</f>
        <v/>
      </c>
      <c r="CC186" s="6">
        <f>IF($C186="OK",_xlfn.NUMBERVALUE(Plantilla!CA197),"")</f>
        <v/>
      </c>
      <c r="CD186" s="6">
        <f>IF($C186="OK",_xlfn.NUMBERVALUE(Plantilla!CB197),"")</f>
        <v/>
      </c>
      <c r="CE186" s="6">
        <f>IF($C186="OK",_xlfn.NUMBERVALUE(Plantilla!CC197),"")</f>
        <v/>
      </c>
      <c r="CF186" s="4">
        <f>IF($C186="OK",_xlfn.NUMBERVALUE(Plantilla!CD197),"")</f>
        <v/>
      </c>
      <c r="CG186" s="6">
        <f>IF($C186="OK",_xlfn.NUMBERVALUE(Plantilla!CE197),"")</f>
        <v/>
      </c>
      <c r="CH186" s="6">
        <f>IF($C186="OK",_xlfn.NUMBERVALUE(Plantilla!CF197),"")</f>
        <v/>
      </c>
      <c r="CI186" s="6">
        <f>IF($C186="OK",_xlfn.NUMBERVALUE(Plantilla!CG197),"")</f>
        <v/>
      </c>
      <c r="CJ186" s="6">
        <f>IF($C186="OK",_xlfn.NUMBERVALUE(Plantilla!CH197),"")</f>
        <v/>
      </c>
      <c r="CK186" s="6">
        <f>IF($C186="OK",_xlfn.NUMBERVALUE(Plantilla!CI197),"")</f>
        <v/>
      </c>
      <c r="CL186" s="6">
        <f>IF($C186="OK",_xlfn.NUMBERVALUE(Plantilla!CJ197),"")</f>
        <v/>
      </c>
      <c r="CM186">
        <f>IF($C186="OK",TEXT(Plantilla!CK197,"#"),"")</f>
        <v/>
      </c>
      <c r="CN186" s="6">
        <f>IF($C186="OK",_xlfn.NUMBERVALUE(Plantilla!CL197),"")</f>
        <v/>
      </c>
      <c r="CO186" s="6">
        <f>IF($C186="OK",_xlfn.NUMBERVALUE(Plantilla!CM197),"")</f>
        <v/>
      </c>
      <c r="CP186" s="110">
        <f>IF($C186="OK",_xlfn.NUMBERVALUE(Plantilla!CN197),"")</f>
        <v/>
      </c>
      <c r="CQ186" s="6">
        <f>IF($C186="OK",_xlfn.NUMBERVALUE(Plantilla!CO197),"")</f>
        <v/>
      </c>
      <c r="CR186" s="109">
        <f>IF($C186="OK",_xlfn.NUMBERVALUE(Plantilla!CP197),"")</f>
        <v/>
      </c>
      <c r="CS186" s="110">
        <f>IF($C186="OK",_xlfn.NUMBERVALUE(Plantilla!CQ197),"")</f>
        <v/>
      </c>
      <c r="CT186" s="6">
        <f>IF($C186="OK",_xlfn.NUMBERVALUE(Plantilla!CR197),"")</f>
        <v/>
      </c>
      <c r="CU186" s="109">
        <f>IF($C186="OK",_xlfn.NUMBERVALUE(Plantilla!CS197),"")</f>
        <v/>
      </c>
      <c r="CV186" s="110">
        <f>IF($C186="OK",_xlfn.NUMBERVALUE(Plantilla!CT197),"")</f>
        <v/>
      </c>
      <c r="CW186" s="6">
        <f>IF($C186="OK",_xlfn.NUMBERVALUE(Plantilla!CU197),"")</f>
        <v/>
      </c>
      <c r="CX186" s="82">
        <f>IF($C186="OK",_xlfn.NUMBERVALUE(Plantilla!CV197),"")</f>
        <v/>
      </c>
      <c r="CY186" s="6">
        <f>IF($C186="OK",_xlfn.NUMBERVALUE(Plantilla!CW197),"")</f>
        <v/>
      </c>
      <c r="CZ186" s="82">
        <f>IF($C186="OK",_xlfn.NUMBERVALUE(Plantilla!CX197),"")</f>
        <v/>
      </c>
      <c r="DA186" s="6">
        <f>IF($C186="OK",_xlfn.NUMBERVALUE(Plantilla!CY197),"")</f>
        <v/>
      </c>
      <c r="DB186" s="109">
        <f>IF($C186="OK",_xlfn.NUMBERVALUE(Plantilla!CZ197),"")</f>
        <v/>
      </c>
      <c r="DC186" s="6">
        <f>IF($C186="OK",_xlfn.NUMBERVALUE(Plantilla!DA197),"")</f>
        <v/>
      </c>
      <c r="DD186" s="6">
        <f>IF($C186="OK",TEXT(Plantilla!DB197,"#"),"")</f>
        <v/>
      </c>
      <c r="DE186" s="6">
        <f>IF($C186="OK",_xlfn.NUMBERVALUE(Plantilla!DC197),"")</f>
        <v/>
      </c>
      <c r="DF186" s="4">
        <f>IF($C186="OK",_xlfn.NUMBERVALUE(Plantilla!DD197),"")</f>
        <v/>
      </c>
      <c r="DG186" s="6">
        <f>IF($C186="OK",_xlfn.NUMBERVALUE(Plantilla!DE197),"")</f>
        <v/>
      </c>
      <c r="DH186" s="6">
        <f>IF($C186="OK",_xlfn.NUMBERVALUE(Plantilla!DF197),"")</f>
        <v/>
      </c>
      <c r="DI186" s="6">
        <f>IF($C186="OK",_xlfn.NUMBERVALUE(Plantilla!DG197),"")</f>
        <v/>
      </c>
      <c r="DJ186" s="6">
        <f>IF($C186="OK",_xlfn.NUMBERVALUE(Plantilla!DH197),"")</f>
        <v/>
      </c>
      <c r="DK186" s="6">
        <f>IF($C186="OK",_xlfn.NUMBERVALUE(Plantilla!DI197),"")</f>
        <v/>
      </c>
      <c r="DL186" s="6">
        <f>IF($C186="OK",_xlfn.NUMBERVALUE(Plantilla!DJ197),"")</f>
        <v/>
      </c>
      <c r="DM186" s="6">
        <f>IF($C186="OK",_xlfn.NUMBERVALUE(Plantilla!DK197),"")</f>
        <v/>
      </c>
      <c r="DN186" s="6">
        <f>IF($C186="OK",_xlfn.NUMBERVALUE(Plantilla!DL197),"")</f>
        <v/>
      </c>
      <c r="DO186" s="6">
        <f>IF($C186="OK",_xlfn.NUMBERVALUE(Plantilla!DM197),"")</f>
        <v/>
      </c>
      <c r="DP186" s="6">
        <f>IF($C186="OK",_xlfn.NUMBERVALUE(Plantilla!DN197),"")</f>
        <v/>
      </c>
      <c r="DQ186" s="6">
        <f>IF($C186="OK",_xlfn.NUMBERVALUE(Plantilla!DO197),"")</f>
        <v/>
      </c>
      <c r="DR186" s="6">
        <f>IF($C186="OK",_xlfn.NUMBERVALUE(Plantilla!DP197),"")</f>
        <v/>
      </c>
      <c r="DS186">
        <f>IF($C186="OK",TEXT(Plantilla!DR197,"#"),"")</f>
        <v/>
      </c>
      <c r="DT186" s="6" t="n"/>
    </row>
    <row r="187">
      <c r="A187">
        <f>IF(Plantilla!$I$6="¡Perfecto!, Guarda el archivo y adjúntalo a tu interfaz de Nómina Electrónica","OK","Error")</f>
        <v/>
      </c>
      <c r="B187">
        <f>IF(Plantilla!$I$6="¡Perfecto!, Guarda el archivo y adjúntalo a tu interfaz de Nómina Electrónica",MID(Plantilla!$D$2,SEARCH("V",Plantilla!$D$2),10),"")</f>
        <v/>
      </c>
      <c r="C187">
        <f>Plantilla!C198</f>
        <v/>
      </c>
      <c r="D187">
        <f>IF($C187="OK",Plantilla!B198,"")</f>
        <v/>
      </c>
      <c r="E187">
        <f>IF($C187="OK",
   VLOOKUP(Plantilla!$E$4,'Tablas '!$AP$4:$AT$6,5,FALSE),
"")</f>
        <v/>
      </c>
      <c r="F187">
        <f>IF($C187="OK",TEXT(Plantilla!D198,"#"),"")</f>
        <v/>
      </c>
      <c r="G187">
        <f>IF($C187="OK",
   VLOOKUP(Plantilla!E198,'Tablas '!$B$4:$C$14,2,FALSE),
"")</f>
        <v/>
      </c>
      <c r="H187">
        <f>IF($C187="OK",TEXT(Plantilla!F198,"#"),"")</f>
        <v/>
      </c>
      <c r="I187">
        <f>IF($C187="OK",TEXT(Plantilla!G198,"#"),"")</f>
        <v/>
      </c>
      <c r="J187">
        <f>IF($C187="OK",TEXT(Plantilla!H198,"#"),"")</f>
        <v/>
      </c>
      <c r="K187">
        <f>IF($C187="OK",TEXT(Plantilla!I198,"#"),"")</f>
        <v/>
      </c>
      <c r="L187">
        <f>IF($C187="OK",TEXT(Plantilla!J198,"#"),"")</f>
        <v/>
      </c>
      <c r="M187">
        <f>IF($C187="OK",TEXT(Plantilla!K198,"#"),"")</f>
        <v/>
      </c>
      <c r="N187">
        <f>IF($C187="OK",
   CONCATENATE(YEAR(Plantilla!L198),"-",TEXT(MONTH(Plantilla!L198),"00"),"-",TEXT(DAY(Plantilla!L198),"00")),
"")</f>
        <v/>
      </c>
      <c r="O187">
        <f>IF($C187="OK",_xlfn.NUMBERVALUE(Plantilla!M198),"")</f>
        <v/>
      </c>
      <c r="P187">
        <f>IF($C187="OK",
   IF(Plantilla!N198&lt;&gt;"",
      CONCATENATE(YEAR(Plantilla!N198),"-",TEXT(MONTH(Plantilla!N198),"00"),"-",TEXT(DAY(Plantilla!N198),"00")),
   ""),
"")</f>
        <v/>
      </c>
      <c r="Q187">
        <f>IF($C187="OK",
   VLOOKUP(Plantilla!O198,'Tablas '!$E$4:$F$19,2,FALSE),
"")</f>
        <v/>
      </c>
      <c r="R187">
        <f>IF($C187="OK",
   VLOOKUP(Plantilla!P198,'Tablas '!$H$4:$I$5,2,FALSE),
"")</f>
        <v/>
      </c>
      <c r="S187">
        <f>IF($C187="OK",
   VLOOKUP(Plantilla!Q198,'Tablas '!$K$4:$L$8,2,FALSE),
"")</f>
        <v/>
      </c>
      <c r="T187">
        <f>IF($C187="OK",
   VLOOKUP(Plantilla!R198,'Tablas '!$AE$4:$AF$6,2,FALSE),
"")</f>
        <v/>
      </c>
      <c r="U187">
        <f>IF($C187="OK",
   VLOOKUP(Plantilla!S198,'Tablas '!$AE$4:$AF$6,2,FALSE),
"")</f>
        <v/>
      </c>
      <c r="V187">
        <f>IF($C187="OK",TEXT(Plantilla!T198,"#"),"")</f>
        <v/>
      </c>
      <c r="W187" s="84">
        <f>IF($C187="OK",
   VLOOKUP(Plantilla!U198,'Tablas '!$AM$4:$AN$1126,2,FALSE),
"")</f>
        <v/>
      </c>
      <c r="X187">
        <f>IF($C187="OK",TEXT(Plantilla!V198,"#"),"")</f>
        <v/>
      </c>
      <c r="Y187">
        <f>IF($C187="OK",
   CONCATENATE(YEAR(Plantilla!W198),"-",TEXT(MONTH(Plantilla!W198),"00"),"-",TEXT(DAY(Plantilla!W198),"00")),
"")</f>
        <v/>
      </c>
      <c r="Z187">
        <f>IF($C187="OK",
   CONCATENATE(YEAR(Plantilla!X198),"-",TEXT(MONTH(Plantilla!X198),"00"),"-",TEXT(DAY(Plantilla!X198),"00")),
"")</f>
        <v/>
      </c>
      <c r="AA187">
        <f>IF($C187="OK",
   TEXT(VLOOKUP(Plantilla!Y198,'Tablas '!$Q$4:$R$9,2,FALSE),"#"),
"")</f>
        <v/>
      </c>
      <c r="AB187">
        <f>IF($C187="OK",
   CONCATENATE(YEAR(Plantilla!Z198),"-",TEXT(MONTH(Plantilla!Z198),"00"),"-",TEXT(DAY(Plantilla!Z198),"00")),
"")</f>
        <v/>
      </c>
      <c r="AC187">
        <f>IF($C187="OK",
   TEXT(VLOOKUP(Plantilla!AA198,'Tablas '!$T$4:$U$13,2,FALSE),"#"),
"")</f>
        <v/>
      </c>
      <c r="AD187">
        <f>IF($C187="OK",TEXT(Plantilla!AB198,"#"),"")</f>
        <v/>
      </c>
      <c r="AE187">
        <f>IF($C187="OK",
   IF(Plantilla!AC198&lt;&gt;"",
      TEXT(VLOOKUP(Plantilla!AC198,'Tablas '!$W$4:$X$7,2,FALSE),"#"),
   ""),
"")</f>
        <v/>
      </c>
      <c r="AF187">
        <f>IF($C187="OK",TEXT(Plantilla!AD198,"#"),"")</f>
        <v/>
      </c>
      <c r="AG187" s="6">
        <f>IF($C187="OK",_xlfn.NUMBERVALUE(Plantilla!AE198),"")</f>
        <v/>
      </c>
      <c r="AH187" s="4">
        <f>IF($C187="OK",_xlfn.NUMBERVALUE(Plantilla!AF198),"")</f>
        <v/>
      </c>
      <c r="AI187" s="6">
        <f>IF($C187="OK",_xlfn.NUMBERVALUE(Plantilla!AG198),"")</f>
        <v/>
      </c>
      <c r="AJ187" s="6">
        <f>IF($C187="OK",_xlfn.NUMBERVALUE(Plantilla!AH198),"")</f>
        <v/>
      </c>
      <c r="AK187" s="6">
        <f>IF($C187="OK",_xlfn.NUMBERVALUE(Plantilla!AI198),"")</f>
        <v/>
      </c>
      <c r="AL187" s="6">
        <f>IF($C187="OK",_xlfn.NUMBERVALUE(Plantilla!AJ198),"")</f>
        <v/>
      </c>
      <c r="AM187" s="4">
        <f>IF($C187="OK",_xlfn.NUMBERVALUE(Plantilla!AK198),"")</f>
        <v/>
      </c>
      <c r="AN187" s="6">
        <f>IF($C187="OK",_xlfn.NUMBERVALUE(Plantilla!AL198),"")</f>
        <v/>
      </c>
      <c r="AO187" s="4">
        <f>IF($C187="OK",_xlfn.NUMBERVALUE(Plantilla!AM198),"")</f>
        <v/>
      </c>
      <c r="AP187" s="6">
        <f>IF($C187="OK",_xlfn.NUMBERVALUE(Plantilla!AN198),"")</f>
        <v/>
      </c>
      <c r="AQ187" s="4">
        <f>IF($C187="OK",_xlfn.NUMBERVALUE(Plantilla!AO198),"")</f>
        <v/>
      </c>
      <c r="AR187" s="6">
        <f>IF($C187="OK",_xlfn.NUMBERVALUE(Plantilla!AP198),"")</f>
        <v/>
      </c>
      <c r="AS187" s="4">
        <f>IF($C187="OK",_xlfn.NUMBERVALUE(Plantilla!AQ198),"")</f>
        <v/>
      </c>
      <c r="AT187" s="6">
        <f>IF($C187="OK",_xlfn.NUMBERVALUE(Plantilla!AR198),"")</f>
        <v/>
      </c>
      <c r="AU187" s="4">
        <f>IF($C187="OK",_xlfn.NUMBERVALUE(Plantilla!AS198),"")</f>
        <v/>
      </c>
      <c r="AV187" s="6">
        <f>IF($C187="OK",_xlfn.NUMBERVALUE(Plantilla!AT198),"")</f>
        <v/>
      </c>
      <c r="AW187" s="4">
        <f>IF($C187="OK",_xlfn.NUMBERVALUE(Plantilla!AU198),"")</f>
        <v/>
      </c>
      <c r="AX187" s="6">
        <f>IF($C187="OK",_xlfn.NUMBERVALUE(Plantilla!AV198),"")</f>
        <v/>
      </c>
      <c r="AY187" s="4">
        <f>IF($C187="OK",_xlfn.NUMBERVALUE(Plantilla!AW198),"")</f>
        <v/>
      </c>
      <c r="AZ187" s="6">
        <f>IF($C187="OK",_xlfn.NUMBERVALUE(Plantilla!AX198),"")</f>
        <v/>
      </c>
      <c r="BA187">
        <f>IF($C187="OK",_xlfn.NUMBERVALUE(Plantilla!AY198),"")</f>
        <v/>
      </c>
      <c r="BB187">
        <f>IF($C187="OK",_xlfn.NUMBERVALUE(Plantilla!AZ198),"")</f>
        <v/>
      </c>
      <c r="BC187" s="4">
        <f>IF($C187="OK",_xlfn.NUMBERVALUE(Plantilla!BA198),"")</f>
        <v/>
      </c>
      <c r="BD187" s="6">
        <f>IF($C187="OK",_xlfn.NUMBERVALUE(Plantilla!BB198),"")</f>
        <v/>
      </c>
      <c r="BE187" s="4">
        <f>IF($C187="OK",_xlfn.NUMBERVALUE(Plantilla!BC198),"")</f>
        <v/>
      </c>
      <c r="BF187" s="6">
        <f>IF($C187="OK",_xlfn.NUMBERVALUE(Plantilla!BD198),"")</f>
        <v/>
      </c>
      <c r="BG187" s="4">
        <f>IF($C187="OK",_xlfn.NUMBERVALUE(Plantilla!BE198),"")</f>
        <v/>
      </c>
      <c r="BH187" s="6">
        <f>IF($C187="OK",_xlfn.NUMBERVALUE(Plantilla!BF198),"")</f>
        <v/>
      </c>
      <c r="BI187" s="110">
        <f>IF($C187="OK",_xlfn.NUMBERVALUE(Plantilla!BG198),"")</f>
        <v/>
      </c>
      <c r="BJ187" s="6">
        <f>IF($C187="OK",_xlfn.NUMBERVALUE(Plantilla!BH198),"")</f>
        <v/>
      </c>
      <c r="BK187" s="109">
        <f>IF($C187="OK",_xlfn.NUMBERVALUE(Plantilla!BI198),"")</f>
        <v/>
      </c>
      <c r="BL187" s="6">
        <f>IF($C187="OK",
   IF(Plantilla!BJ198&lt;&gt;"",
      TEXT(VLOOKUP(Plantilla!BJ198,'Tablas '!$Z$4:$AA$6,2,FALSE),"#"),
   ""),
"")</f>
        <v/>
      </c>
      <c r="BM187" s="4">
        <f>IF($C187="OK",_xlfn.NUMBERVALUE(Plantilla!BK198),"")</f>
        <v/>
      </c>
      <c r="BN187" s="4">
        <f>IF($C187="OK",_xlfn.NUMBERVALUE(Plantilla!BL198),"")</f>
        <v/>
      </c>
      <c r="BO187" s="6">
        <f>IF($C187="OK",_xlfn.NUMBERVALUE(Plantilla!BM198),"")</f>
        <v/>
      </c>
      <c r="BP187" s="4">
        <f>IF($C187="OK",_xlfn.NUMBERVALUE(Plantilla!BN198),"")</f>
        <v/>
      </c>
      <c r="BQ187" s="6">
        <f>IF($C187="OK",_xlfn.NUMBERVALUE(Plantilla!BO198),"")</f>
        <v/>
      </c>
      <c r="BR187" s="4">
        <f>IF($C187="OK",_xlfn.NUMBERVALUE(Plantilla!BP198),"")</f>
        <v/>
      </c>
      <c r="BS187" s="6">
        <f>IF($C187="OK",_xlfn.NUMBERVALUE(Plantilla!BQ198),"")</f>
        <v/>
      </c>
      <c r="BT187" s="4">
        <f>IF($C187="OK",_xlfn.NUMBERVALUE(Plantilla!BR198),"")</f>
        <v/>
      </c>
      <c r="BU187" s="6">
        <f>IF($C187="OK",_xlfn.NUMBERVALUE(Plantilla!BS198),"")</f>
        <v/>
      </c>
      <c r="BV187" s="6">
        <f>IF($C187="OK",_xlfn.NUMBERVALUE(Plantilla!BT198),"")</f>
        <v/>
      </c>
      <c r="BW187" s="6">
        <f>IF($C187="OK",_xlfn.NUMBERVALUE(Plantilla!BU198),"")</f>
        <v/>
      </c>
      <c r="BX187" s="6">
        <f>IF($C187="OK",_xlfn.NUMBERVALUE(Plantilla!BV198),"")</f>
        <v/>
      </c>
      <c r="BY187" s="6">
        <f>IF($C187="OK",_xlfn.NUMBERVALUE(Plantilla!BW198),"")</f>
        <v/>
      </c>
      <c r="BZ187" s="6">
        <f>IF($C187="OK",_xlfn.NUMBERVALUE(Plantilla!BX198),"")</f>
        <v/>
      </c>
      <c r="CA187" s="6">
        <f>IF($C187="OK",_xlfn.NUMBERVALUE(Plantilla!BY198),"")</f>
        <v/>
      </c>
      <c r="CB187" s="6">
        <f>IF($C187="OK",_xlfn.NUMBERVALUE(Plantilla!BZ198),"")</f>
        <v/>
      </c>
      <c r="CC187" s="6">
        <f>IF($C187="OK",_xlfn.NUMBERVALUE(Plantilla!CA198),"")</f>
        <v/>
      </c>
      <c r="CD187" s="6">
        <f>IF($C187="OK",_xlfn.NUMBERVALUE(Plantilla!CB198),"")</f>
        <v/>
      </c>
      <c r="CE187" s="6">
        <f>IF($C187="OK",_xlfn.NUMBERVALUE(Plantilla!CC198),"")</f>
        <v/>
      </c>
      <c r="CF187" s="4">
        <f>IF($C187="OK",_xlfn.NUMBERVALUE(Plantilla!CD198),"")</f>
        <v/>
      </c>
      <c r="CG187" s="6">
        <f>IF($C187="OK",_xlfn.NUMBERVALUE(Plantilla!CE198),"")</f>
        <v/>
      </c>
      <c r="CH187" s="6">
        <f>IF($C187="OK",_xlfn.NUMBERVALUE(Plantilla!CF198),"")</f>
        <v/>
      </c>
      <c r="CI187" s="6">
        <f>IF($C187="OK",_xlfn.NUMBERVALUE(Plantilla!CG198),"")</f>
        <v/>
      </c>
      <c r="CJ187" s="6">
        <f>IF($C187="OK",_xlfn.NUMBERVALUE(Plantilla!CH198),"")</f>
        <v/>
      </c>
      <c r="CK187" s="6">
        <f>IF($C187="OK",_xlfn.NUMBERVALUE(Plantilla!CI198),"")</f>
        <v/>
      </c>
      <c r="CL187" s="6">
        <f>IF($C187="OK",_xlfn.NUMBERVALUE(Plantilla!CJ198),"")</f>
        <v/>
      </c>
      <c r="CM187">
        <f>IF($C187="OK",TEXT(Plantilla!CK198,"#"),"")</f>
        <v/>
      </c>
      <c r="CN187" s="6">
        <f>IF($C187="OK",_xlfn.NUMBERVALUE(Plantilla!CL198),"")</f>
        <v/>
      </c>
      <c r="CO187" s="6">
        <f>IF($C187="OK",_xlfn.NUMBERVALUE(Plantilla!CM198),"")</f>
        <v/>
      </c>
      <c r="CP187" s="110">
        <f>IF($C187="OK",_xlfn.NUMBERVALUE(Plantilla!CN198),"")</f>
        <v/>
      </c>
      <c r="CQ187" s="6">
        <f>IF($C187="OK",_xlfn.NUMBERVALUE(Plantilla!CO198),"")</f>
        <v/>
      </c>
      <c r="CR187" s="109">
        <f>IF($C187="OK",_xlfn.NUMBERVALUE(Plantilla!CP198),"")</f>
        <v/>
      </c>
      <c r="CS187" s="110">
        <f>IF($C187="OK",_xlfn.NUMBERVALUE(Plantilla!CQ198),"")</f>
        <v/>
      </c>
      <c r="CT187" s="6">
        <f>IF($C187="OK",_xlfn.NUMBERVALUE(Plantilla!CR198),"")</f>
        <v/>
      </c>
      <c r="CU187" s="109">
        <f>IF($C187="OK",_xlfn.NUMBERVALUE(Plantilla!CS198),"")</f>
        <v/>
      </c>
      <c r="CV187" s="110">
        <f>IF($C187="OK",_xlfn.NUMBERVALUE(Plantilla!CT198),"")</f>
        <v/>
      </c>
      <c r="CW187" s="6">
        <f>IF($C187="OK",_xlfn.NUMBERVALUE(Plantilla!CU198),"")</f>
        <v/>
      </c>
      <c r="CX187" s="82">
        <f>IF($C187="OK",_xlfn.NUMBERVALUE(Plantilla!CV198),"")</f>
        <v/>
      </c>
      <c r="CY187" s="6">
        <f>IF($C187="OK",_xlfn.NUMBERVALUE(Plantilla!CW198),"")</f>
        <v/>
      </c>
      <c r="CZ187" s="82">
        <f>IF($C187="OK",_xlfn.NUMBERVALUE(Plantilla!CX198),"")</f>
        <v/>
      </c>
      <c r="DA187" s="6">
        <f>IF($C187="OK",_xlfn.NUMBERVALUE(Plantilla!CY198),"")</f>
        <v/>
      </c>
      <c r="DB187" s="109">
        <f>IF($C187="OK",_xlfn.NUMBERVALUE(Plantilla!CZ198),"")</f>
        <v/>
      </c>
      <c r="DC187" s="6">
        <f>IF($C187="OK",_xlfn.NUMBERVALUE(Plantilla!DA198),"")</f>
        <v/>
      </c>
      <c r="DD187" s="6">
        <f>IF($C187="OK",TEXT(Plantilla!DB198,"#"),"")</f>
        <v/>
      </c>
      <c r="DE187" s="6">
        <f>IF($C187="OK",_xlfn.NUMBERVALUE(Plantilla!DC198),"")</f>
        <v/>
      </c>
      <c r="DF187" s="4">
        <f>IF($C187="OK",_xlfn.NUMBERVALUE(Plantilla!DD198),"")</f>
        <v/>
      </c>
      <c r="DG187" s="6">
        <f>IF($C187="OK",_xlfn.NUMBERVALUE(Plantilla!DE198),"")</f>
        <v/>
      </c>
      <c r="DH187" s="6">
        <f>IF($C187="OK",_xlfn.NUMBERVALUE(Plantilla!DF198),"")</f>
        <v/>
      </c>
      <c r="DI187" s="6">
        <f>IF($C187="OK",_xlfn.NUMBERVALUE(Plantilla!DG198),"")</f>
        <v/>
      </c>
      <c r="DJ187" s="6">
        <f>IF($C187="OK",_xlfn.NUMBERVALUE(Plantilla!DH198),"")</f>
        <v/>
      </c>
      <c r="DK187" s="6">
        <f>IF($C187="OK",_xlfn.NUMBERVALUE(Plantilla!DI198),"")</f>
        <v/>
      </c>
      <c r="DL187" s="6">
        <f>IF($C187="OK",_xlfn.NUMBERVALUE(Plantilla!DJ198),"")</f>
        <v/>
      </c>
      <c r="DM187" s="6">
        <f>IF($C187="OK",_xlfn.NUMBERVALUE(Plantilla!DK198),"")</f>
        <v/>
      </c>
      <c r="DN187" s="6">
        <f>IF($C187="OK",_xlfn.NUMBERVALUE(Plantilla!DL198),"")</f>
        <v/>
      </c>
      <c r="DO187" s="6">
        <f>IF($C187="OK",_xlfn.NUMBERVALUE(Plantilla!DM198),"")</f>
        <v/>
      </c>
      <c r="DP187" s="6">
        <f>IF($C187="OK",_xlfn.NUMBERVALUE(Plantilla!DN198),"")</f>
        <v/>
      </c>
      <c r="DQ187" s="6">
        <f>IF($C187="OK",_xlfn.NUMBERVALUE(Plantilla!DO198),"")</f>
        <v/>
      </c>
      <c r="DR187" s="6">
        <f>IF($C187="OK",_xlfn.NUMBERVALUE(Plantilla!DP198),"")</f>
        <v/>
      </c>
      <c r="DS187">
        <f>IF($C187="OK",TEXT(Plantilla!DR198,"#"),"")</f>
        <v/>
      </c>
      <c r="DT187" s="6" t="n"/>
    </row>
    <row r="188">
      <c r="A188">
        <f>IF(Plantilla!$I$6="¡Perfecto!, Guarda el archivo y adjúntalo a tu interfaz de Nómina Electrónica","OK","Error")</f>
        <v/>
      </c>
      <c r="B188">
        <f>IF(Plantilla!$I$6="¡Perfecto!, Guarda el archivo y adjúntalo a tu interfaz de Nómina Electrónica",MID(Plantilla!$D$2,SEARCH("V",Plantilla!$D$2),10),"")</f>
        <v/>
      </c>
      <c r="C188">
        <f>Plantilla!C199</f>
        <v/>
      </c>
      <c r="D188">
        <f>IF($C188="OK",Plantilla!B199,"")</f>
        <v/>
      </c>
      <c r="E188">
        <f>IF($C188="OK",
   VLOOKUP(Plantilla!$E$4,'Tablas '!$AP$4:$AT$6,5,FALSE),
"")</f>
        <v/>
      </c>
      <c r="F188">
        <f>IF($C188="OK",TEXT(Plantilla!D199,"#"),"")</f>
        <v/>
      </c>
      <c r="G188">
        <f>IF($C188="OK",
   VLOOKUP(Plantilla!E199,'Tablas '!$B$4:$C$14,2,FALSE),
"")</f>
        <v/>
      </c>
      <c r="H188">
        <f>IF($C188="OK",TEXT(Plantilla!F199,"#"),"")</f>
        <v/>
      </c>
      <c r="I188">
        <f>IF($C188="OK",TEXT(Plantilla!G199,"#"),"")</f>
        <v/>
      </c>
      <c r="J188">
        <f>IF($C188="OK",TEXT(Plantilla!H199,"#"),"")</f>
        <v/>
      </c>
      <c r="K188">
        <f>IF($C188="OK",TEXT(Plantilla!I199,"#"),"")</f>
        <v/>
      </c>
      <c r="L188">
        <f>IF($C188="OK",TEXT(Plantilla!J199,"#"),"")</f>
        <v/>
      </c>
      <c r="M188">
        <f>IF($C188="OK",TEXT(Plantilla!K199,"#"),"")</f>
        <v/>
      </c>
      <c r="N188">
        <f>IF($C188="OK",
   CONCATENATE(YEAR(Plantilla!L199),"-",TEXT(MONTH(Plantilla!L199),"00"),"-",TEXT(DAY(Plantilla!L199),"00")),
"")</f>
        <v/>
      </c>
      <c r="O188">
        <f>IF($C188="OK",_xlfn.NUMBERVALUE(Plantilla!M199),"")</f>
        <v/>
      </c>
      <c r="P188">
        <f>IF($C188="OK",
   IF(Plantilla!N199&lt;&gt;"",
      CONCATENATE(YEAR(Plantilla!N199),"-",TEXT(MONTH(Plantilla!N199),"00"),"-",TEXT(DAY(Plantilla!N199),"00")),
   ""),
"")</f>
        <v/>
      </c>
      <c r="Q188">
        <f>IF($C188="OK",
   VLOOKUP(Plantilla!O199,'Tablas '!$E$4:$F$19,2,FALSE),
"")</f>
        <v/>
      </c>
      <c r="R188">
        <f>IF($C188="OK",
   VLOOKUP(Plantilla!P199,'Tablas '!$H$4:$I$5,2,FALSE),
"")</f>
        <v/>
      </c>
      <c r="S188">
        <f>IF($C188="OK",
   VLOOKUP(Plantilla!Q199,'Tablas '!$K$4:$L$8,2,FALSE),
"")</f>
        <v/>
      </c>
      <c r="T188">
        <f>IF($C188="OK",
   VLOOKUP(Plantilla!R199,'Tablas '!$AE$4:$AF$6,2,FALSE),
"")</f>
        <v/>
      </c>
      <c r="U188">
        <f>IF($C188="OK",
   VLOOKUP(Plantilla!S199,'Tablas '!$AE$4:$AF$6,2,FALSE),
"")</f>
        <v/>
      </c>
      <c r="V188">
        <f>IF($C188="OK",TEXT(Plantilla!T199,"#"),"")</f>
        <v/>
      </c>
      <c r="W188" s="84">
        <f>IF($C188="OK",
   VLOOKUP(Plantilla!U199,'Tablas '!$AM$4:$AN$1126,2,FALSE),
"")</f>
        <v/>
      </c>
      <c r="X188">
        <f>IF($C188="OK",TEXT(Plantilla!V199,"#"),"")</f>
        <v/>
      </c>
      <c r="Y188">
        <f>IF($C188="OK",
   CONCATENATE(YEAR(Plantilla!W199),"-",TEXT(MONTH(Plantilla!W199),"00"),"-",TEXT(DAY(Plantilla!W199),"00")),
"")</f>
        <v/>
      </c>
      <c r="Z188">
        <f>IF($C188="OK",
   CONCATENATE(YEAR(Plantilla!X199),"-",TEXT(MONTH(Plantilla!X199),"00"),"-",TEXT(DAY(Plantilla!X199),"00")),
"")</f>
        <v/>
      </c>
      <c r="AA188">
        <f>IF($C188="OK",
   TEXT(VLOOKUP(Plantilla!Y199,'Tablas '!$Q$4:$R$9,2,FALSE),"#"),
"")</f>
        <v/>
      </c>
      <c r="AB188">
        <f>IF($C188="OK",
   CONCATENATE(YEAR(Plantilla!Z199),"-",TEXT(MONTH(Plantilla!Z199),"00"),"-",TEXT(DAY(Plantilla!Z199),"00")),
"")</f>
        <v/>
      </c>
      <c r="AC188">
        <f>IF($C188="OK",
   TEXT(VLOOKUP(Plantilla!AA199,'Tablas '!$T$4:$U$13,2,FALSE),"#"),
"")</f>
        <v/>
      </c>
      <c r="AD188">
        <f>IF($C188="OK",TEXT(Plantilla!AB199,"#"),"")</f>
        <v/>
      </c>
      <c r="AE188">
        <f>IF($C188="OK",
   IF(Plantilla!AC199&lt;&gt;"",
      TEXT(VLOOKUP(Plantilla!AC199,'Tablas '!$W$4:$X$7,2,FALSE),"#"),
   ""),
"")</f>
        <v/>
      </c>
      <c r="AF188">
        <f>IF($C188="OK",TEXT(Plantilla!AD199,"#"),"")</f>
        <v/>
      </c>
      <c r="AG188" s="6">
        <f>IF($C188="OK",_xlfn.NUMBERVALUE(Plantilla!AE199),"")</f>
        <v/>
      </c>
      <c r="AH188" s="4">
        <f>IF($C188="OK",_xlfn.NUMBERVALUE(Plantilla!AF199),"")</f>
        <v/>
      </c>
      <c r="AI188" s="6">
        <f>IF($C188="OK",_xlfn.NUMBERVALUE(Plantilla!AG199),"")</f>
        <v/>
      </c>
      <c r="AJ188" s="6">
        <f>IF($C188="OK",_xlfn.NUMBERVALUE(Plantilla!AH199),"")</f>
        <v/>
      </c>
      <c r="AK188" s="6">
        <f>IF($C188="OK",_xlfn.NUMBERVALUE(Plantilla!AI199),"")</f>
        <v/>
      </c>
      <c r="AL188" s="6">
        <f>IF($C188="OK",_xlfn.NUMBERVALUE(Plantilla!AJ199),"")</f>
        <v/>
      </c>
      <c r="AM188" s="4">
        <f>IF($C188="OK",_xlfn.NUMBERVALUE(Plantilla!AK199),"")</f>
        <v/>
      </c>
      <c r="AN188" s="6">
        <f>IF($C188="OK",_xlfn.NUMBERVALUE(Plantilla!AL199),"")</f>
        <v/>
      </c>
      <c r="AO188" s="4">
        <f>IF($C188="OK",_xlfn.NUMBERVALUE(Plantilla!AM199),"")</f>
        <v/>
      </c>
      <c r="AP188" s="6">
        <f>IF($C188="OK",_xlfn.NUMBERVALUE(Plantilla!AN199),"")</f>
        <v/>
      </c>
      <c r="AQ188" s="4">
        <f>IF($C188="OK",_xlfn.NUMBERVALUE(Plantilla!AO199),"")</f>
        <v/>
      </c>
      <c r="AR188" s="6">
        <f>IF($C188="OK",_xlfn.NUMBERVALUE(Plantilla!AP199),"")</f>
        <v/>
      </c>
      <c r="AS188" s="4">
        <f>IF($C188="OK",_xlfn.NUMBERVALUE(Plantilla!AQ199),"")</f>
        <v/>
      </c>
      <c r="AT188" s="6">
        <f>IF($C188="OK",_xlfn.NUMBERVALUE(Plantilla!AR199),"")</f>
        <v/>
      </c>
      <c r="AU188" s="4">
        <f>IF($C188="OK",_xlfn.NUMBERVALUE(Plantilla!AS199),"")</f>
        <v/>
      </c>
      <c r="AV188" s="6">
        <f>IF($C188="OK",_xlfn.NUMBERVALUE(Plantilla!AT199),"")</f>
        <v/>
      </c>
      <c r="AW188" s="4">
        <f>IF($C188="OK",_xlfn.NUMBERVALUE(Plantilla!AU199),"")</f>
        <v/>
      </c>
      <c r="AX188" s="6">
        <f>IF($C188="OK",_xlfn.NUMBERVALUE(Plantilla!AV199),"")</f>
        <v/>
      </c>
      <c r="AY188" s="4">
        <f>IF($C188="OK",_xlfn.NUMBERVALUE(Plantilla!AW199),"")</f>
        <v/>
      </c>
      <c r="AZ188" s="6">
        <f>IF($C188="OK",_xlfn.NUMBERVALUE(Plantilla!AX199),"")</f>
        <v/>
      </c>
      <c r="BA188">
        <f>IF($C188="OK",_xlfn.NUMBERVALUE(Plantilla!AY199),"")</f>
        <v/>
      </c>
      <c r="BB188">
        <f>IF($C188="OK",_xlfn.NUMBERVALUE(Plantilla!AZ199),"")</f>
        <v/>
      </c>
      <c r="BC188" s="4">
        <f>IF($C188="OK",_xlfn.NUMBERVALUE(Plantilla!BA199),"")</f>
        <v/>
      </c>
      <c r="BD188" s="6">
        <f>IF($C188="OK",_xlfn.NUMBERVALUE(Plantilla!BB199),"")</f>
        <v/>
      </c>
      <c r="BE188" s="4">
        <f>IF($C188="OK",_xlfn.NUMBERVALUE(Plantilla!BC199),"")</f>
        <v/>
      </c>
      <c r="BF188" s="6">
        <f>IF($C188="OK",_xlfn.NUMBERVALUE(Plantilla!BD199),"")</f>
        <v/>
      </c>
      <c r="BG188" s="4">
        <f>IF($C188="OK",_xlfn.NUMBERVALUE(Plantilla!BE199),"")</f>
        <v/>
      </c>
      <c r="BH188" s="6">
        <f>IF($C188="OK",_xlfn.NUMBERVALUE(Plantilla!BF199),"")</f>
        <v/>
      </c>
      <c r="BI188" s="110">
        <f>IF($C188="OK",_xlfn.NUMBERVALUE(Plantilla!BG199),"")</f>
        <v/>
      </c>
      <c r="BJ188" s="6">
        <f>IF($C188="OK",_xlfn.NUMBERVALUE(Plantilla!BH199),"")</f>
        <v/>
      </c>
      <c r="BK188" s="109">
        <f>IF($C188="OK",_xlfn.NUMBERVALUE(Plantilla!BI199),"")</f>
        <v/>
      </c>
      <c r="BL188" s="6">
        <f>IF($C188="OK",
   IF(Plantilla!BJ199&lt;&gt;"",
      TEXT(VLOOKUP(Plantilla!BJ199,'Tablas '!$Z$4:$AA$6,2,FALSE),"#"),
   ""),
"")</f>
        <v/>
      </c>
      <c r="BM188" s="4">
        <f>IF($C188="OK",_xlfn.NUMBERVALUE(Plantilla!BK199),"")</f>
        <v/>
      </c>
      <c r="BN188" s="4">
        <f>IF($C188="OK",_xlfn.NUMBERVALUE(Plantilla!BL199),"")</f>
        <v/>
      </c>
      <c r="BO188" s="6">
        <f>IF($C188="OK",_xlfn.NUMBERVALUE(Plantilla!BM199),"")</f>
        <v/>
      </c>
      <c r="BP188" s="4">
        <f>IF($C188="OK",_xlfn.NUMBERVALUE(Plantilla!BN199),"")</f>
        <v/>
      </c>
      <c r="BQ188" s="6">
        <f>IF($C188="OK",_xlfn.NUMBERVALUE(Plantilla!BO199),"")</f>
        <v/>
      </c>
      <c r="BR188" s="4">
        <f>IF($C188="OK",_xlfn.NUMBERVALUE(Plantilla!BP199),"")</f>
        <v/>
      </c>
      <c r="BS188" s="6">
        <f>IF($C188="OK",_xlfn.NUMBERVALUE(Plantilla!BQ199),"")</f>
        <v/>
      </c>
      <c r="BT188" s="4">
        <f>IF($C188="OK",_xlfn.NUMBERVALUE(Plantilla!BR199),"")</f>
        <v/>
      </c>
      <c r="BU188" s="6">
        <f>IF($C188="OK",_xlfn.NUMBERVALUE(Plantilla!BS199),"")</f>
        <v/>
      </c>
      <c r="BV188" s="6">
        <f>IF($C188="OK",_xlfn.NUMBERVALUE(Plantilla!BT199),"")</f>
        <v/>
      </c>
      <c r="BW188" s="6">
        <f>IF($C188="OK",_xlfn.NUMBERVALUE(Plantilla!BU199),"")</f>
        <v/>
      </c>
      <c r="BX188" s="6">
        <f>IF($C188="OK",_xlfn.NUMBERVALUE(Plantilla!BV199),"")</f>
        <v/>
      </c>
      <c r="BY188" s="6">
        <f>IF($C188="OK",_xlfn.NUMBERVALUE(Plantilla!BW199),"")</f>
        <v/>
      </c>
      <c r="BZ188" s="6">
        <f>IF($C188="OK",_xlfn.NUMBERVALUE(Plantilla!BX199),"")</f>
        <v/>
      </c>
      <c r="CA188" s="6">
        <f>IF($C188="OK",_xlfn.NUMBERVALUE(Plantilla!BY199),"")</f>
        <v/>
      </c>
      <c r="CB188" s="6">
        <f>IF($C188="OK",_xlfn.NUMBERVALUE(Plantilla!BZ199),"")</f>
        <v/>
      </c>
      <c r="CC188" s="6">
        <f>IF($C188="OK",_xlfn.NUMBERVALUE(Plantilla!CA199),"")</f>
        <v/>
      </c>
      <c r="CD188" s="6">
        <f>IF($C188="OK",_xlfn.NUMBERVALUE(Plantilla!CB199),"")</f>
        <v/>
      </c>
      <c r="CE188" s="6">
        <f>IF($C188="OK",_xlfn.NUMBERVALUE(Plantilla!CC199),"")</f>
        <v/>
      </c>
      <c r="CF188" s="4">
        <f>IF($C188="OK",_xlfn.NUMBERVALUE(Plantilla!CD199),"")</f>
        <v/>
      </c>
      <c r="CG188" s="6">
        <f>IF($C188="OK",_xlfn.NUMBERVALUE(Plantilla!CE199),"")</f>
        <v/>
      </c>
      <c r="CH188" s="6">
        <f>IF($C188="OK",_xlfn.NUMBERVALUE(Plantilla!CF199),"")</f>
        <v/>
      </c>
      <c r="CI188" s="6">
        <f>IF($C188="OK",_xlfn.NUMBERVALUE(Plantilla!CG199),"")</f>
        <v/>
      </c>
      <c r="CJ188" s="6">
        <f>IF($C188="OK",_xlfn.NUMBERVALUE(Plantilla!CH199),"")</f>
        <v/>
      </c>
      <c r="CK188" s="6">
        <f>IF($C188="OK",_xlfn.NUMBERVALUE(Plantilla!CI199),"")</f>
        <v/>
      </c>
      <c r="CL188" s="6">
        <f>IF($C188="OK",_xlfn.NUMBERVALUE(Plantilla!CJ199),"")</f>
        <v/>
      </c>
      <c r="CM188">
        <f>IF($C188="OK",TEXT(Plantilla!CK199,"#"),"")</f>
        <v/>
      </c>
      <c r="CN188" s="6">
        <f>IF($C188="OK",_xlfn.NUMBERVALUE(Plantilla!CL199),"")</f>
        <v/>
      </c>
      <c r="CO188" s="6">
        <f>IF($C188="OK",_xlfn.NUMBERVALUE(Plantilla!CM199),"")</f>
        <v/>
      </c>
      <c r="CP188" s="110">
        <f>IF($C188="OK",_xlfn.NUMBERVALUE(Plantilla!CN199),"")</f>
        <v/>
      </c>
      <c r="CQ188" s="6">
        <f>IF($C188="OK",_xlfn.NUMBERVALUE(Plantilla!CO199),"")</f>
        <v/>
      </c>
      <c r="CR188" s="109">
        <f>IF($C188="OK",_xlfn.NUMBERVALUE(Plantilla!CP199),"")</f>
        <v/>
      </c>
      <c r="CS188" s="110">
        <f>IF($C188="OK",_xlfn.NUMBERVALUE(Plantilla!CQ199),"")</f>
        <v/>
      </c>
      <c r="CT188" s="6">
        <f>IF($C188="OK",_xlfn.NUMBERVALUE(Plantilla!CR199),"")</f>
        <v/>
      </c>
      <c r="CU188" s="109">
        <f>IF($C188="OK",_xlfn.NUMBERVALUE(Plantilla!CS199),"")</f>
        <v/>
      </c>
      <c r="CV188" s="110">
        <f>IF($C188="OK",_xlfn.NUMBERVALUE(Plantilla!CT199),"")</f>
        <v/>
      </c>
      <c r="CW188" s="6">
        <f>IF($C188="OK",_xlfn.NUMBERVALUE(Plantilla!CU199),"")</f>
        <v/>
      </c>
      <c r="CX188" s="82">
        <f>IF($C188="OK",_xlfn.NUMBERVALUE(Plantilla!CV199),"")</f>
        <v/>
      </c>
      <c r="CY188" s="6">
        <f>IF($C188="OK",_xlfn.NUMBERVALUE(Plantilla!CW199),"")</f>
        <v/>
      </c>
      <c r="CZ188" s="82">
        <f>IF($C188="OK",_xlfn.NUMBERVALUE(Plantilla!CX199),"")</f>
        <v/>
      </c>
      <c r="DA188" s="6">
        <f>IF($C188="OK",_xlfn.NUMBERVALUE(Plantilla!CY199),"")</f>
        <v/>
      </c>
      <c r="DB188" s="109">
        <f>IF($C188="OK",_xlfn.NUMBERVALUE(Plantilla!CZ199),"")</f>
        <v/>
      </c>
      <c r="DC188" s="6">
        <f>IF($C188="OK",_xlfn.NUMBERVALUE(Plantilla!DA199),"")</f>
        <v/>
      </c>
      <c r="DD188" s="6">
        <f>IF($C188="OK",TEXT(Plantilla!DB199,"#"),"")</f>
        <v/>
      </c>
      <c r="DE188" s="6">
        <f>IF($C188="OK",_xlfn.NUMBERVALUE(Plantilla!DC199),"")</f>
        <v/>
      </c>
      <c r="DF188" s="4">
        <f>IF($C188="OK",_xlfn.NUMBERVALUE(Plantilla!DD199),"")</f>
        <v/>
      </c>
      <c r="DG188" s="6">
        <f>IF($C188="OK",_xlfn.NUMBERVALUE(Plantilla!DE199),"")</f>
        <v/>
      </c>
      <c r="DH188" s="6">
        <f>IF($C188="OK",_xlfn.NUMBERVALUE(Plantilla!DF199),"")</f>
        <v/>
      </c>
      <c r="DI188" s="6">
        <f>IF($C188="OK",_xlfn.NUMBERVALUE(Plantilla!DG199),"")</f>
        <v/>
      </c>
      <c r="DJ188" s="6">
        <f>IF($C188="OK",_xlfn.NUMBERVALUE(Plantilla!DH199),"")</f>
        <v/>
      </c>
      <c r="DK188" s="6">
        <f>IF($C188="OK",_xlfn.NUMBERVALUE(Plantilla!DI199),"")</f>
        <v/>
      </c>
      <c r="DL188" s="6">
        <f>IF($C188="OK",_xlfn.NUMBERVALUE(Plantilla!DJ199),"")</f>
        <v/>
      </c>
      <c r="DM188" s="6">
        <f>IF($C188="OK",_xlfn.NUMBERVALUE(Plantilla!DK199),"")</f>
        <v/>
      </c>
      <c r="DN188" s="6">
        <f>IF($C188="OK",_xlfn.NUMBERVALUE(Plantilla!DL199),"")</f>
        <v/>
      </c>
      <c r="DO188" s="6">
        <f>IF($C188="OK",_xlfn.NUMBERVALUE(Plantilla!DM199),"")</f>
        <v/>
      </c>
      <c r="DP188" s="6">
        <f>IF($C188="OK",_xlfn.NUMBERVALUE(Plantilla!DN199),"")</f>
        <v/>
      </c>
      <c r="DQ188" s="6">
        <f>IF($C188="OK",_xlfn.NUMBERVALUE(Plantilla!DO199),"")</f>
        <v/>
      </c>
      <c r="DR188" s="6">
        <f>IF($C188="OK",_xlfn.NUMBERVALUE(Plantilla!DP199),"")</f>
        <v/>
      </c>
      <c r="DS188">
        <f>IF($C188="OK",TEXT(Plantilla!DR199,"#"),"")</f>
        <v/>
      </c>
      <c r="DT188" s="6" t="n"/>
    </row>
    <row r="189">
      <c r="A189">
        <f>IF(Plantilla!$I$6="¡Perfecto!, Guarda el archivo y adjúntalo a tu interfaz de Nómina Electrónica","OK","Error")</f>
        <v/>
      </c>
      <c r="B189">
        <f>IF(Plantilla!$I$6="¡Perfecto!, Guarda el archivo y adjúntalo a tu interfaz de Nómina Electrónica",MID(Plantilla!$D$2,SEARCH("V",Plantilla!$D$2),10),"")</f>
        <v/>
      </c>
      <c r="C189">
        <f>Plantilla!C200</f>
        <v/>
      </c>
      <c r="D189">
        <f>IF($C189="OK",Plantilla!B200,"")</f>
        <v/>
      </c>
      <c r="E189">
        <f>IF($C189="OK",
   VLOOKUP(Plantilla!$E$4,'Tablas '!$AP$4:$AT$6,5,FALSE),
"")</f>
        <v/>
      </c>
      <c r="F189">
        <f>IF($C189="OK",TEXT(Plantilla!D200,"#"),"")</f>
        <v/>
      </c>
      <c r="G189">
        <f>IF($C189="OK",
   VLOOKUP(Plantilla!E200,'Tablas '!$B$4:$C$14,2,FALSE),
"")</f>
        <v/>
      </c>
      <c r="H189">
        <f>IF($C189="OK",TEXT(Plantilla!F200,"#"),"")</f>
        <v/>
      </c>
      <c r="I189">
        <f>IF($C189="OK",TEXT(Plantilla!G200,"#"),"")</f>
        <v/>
      </c>
      <c r="J189">
        <f>IF($C189="OK",TEXT(Plantilla!H200,"#"),"")</f>
        <v/>
      </c>
      <c r="K189">
        <f>IF($C189="OK",TEXT(Plantilla!I200,"#"),"")</f>
        <v/>
      </c>
      <c r="L189">
        <f>IF($C189="OK",TEXT(Plantilla!J200,"#"),"")</f>
        <v/>
      </c>
      <c r="M189">
        <f>IF($C189="OK",TEXT(Plantilla!K200,"#"),"")</f>
        <v/>
      </c>
      <c r="N189">
        <f>IF($C189="OK",
   CONCATENATE(YEAR(Plantilla!L200),"-",TEXT(MONTH(Plantilla!L200),"00"),"-",TEXT(DAY(Plantilla!L200),"00")),
"")</f>
        <v/>
      </c>
      <c r="O189">
        <f>IF($C189="OK",_xlfn.NUMBERVALUE(Plantilla!M200),"")</f>
        <v/>
      </c>
      <c r="P189">
        <f>IF($C189="OK",
   IF(Plantilla!N200&lt;&gt;"",
      CONCATENATE(YEAR(Plantilla!N200),"-",TEXT(MONTH(Plantilla!N200),"00"),"-",TEXT(DAY(Plantilla!N200),"00")),
   ""),
"")</f>
        <v/>
      </c>
      <c r="Q189">
        <f>IF($C189="OK",
   VLOOKUP(Plantilla!O200,'Tablas '!$E$4:$F$19,2,FALSE),
"")</f>
        <v/>
      </c>
      <c r="R189">
        <f>IF($C189="OK",
   VLOOKUP(Plantilla!P200,'Tablas '!$H$4:$I$5,2,FALSE),
"")</f>
        <v/>
      </c>
      <c r="S189">
        <f>IF($C189="OK",
   VLOOKUP(Plantilla!Q200,'Tablas '!$K$4:$L$8,2,FALSE),
"")</f>
        <v/>
      </c>
      <c r="T189">
        <f>IF($C189="OK",
   VLOOKUP(Plantilla!R200,'Tablas '!$AE$4:$AF$6,2,FALSE),
"")</f>
        <v/>
      </c>
      <c r="U189">
        <f>IF($C189="OK",
   VLOOKUP(Plantilla!S200,'Tablas '!$AE$4:$AF$6,2,FALSE),
"")</f>
        <v/>
      </c>
      <c r="V189">
        <f>IF($C189="OK",TEXT(Plantilla!T200,"#"),"")</f>
        <v/>
      </c>
      <c r="W189" s="84">
        <f>IF($C189="OK",
   VLOOKUP(Plantilla!U200,'Tablas '!$AM$4:$AN$1126,2,FALSE),
"")</f>
        <v/>
      </c>
      <c r="X189">
        <f>IF($C189="OK",TEXT(Plantilla!V200,"#"),"")</f>
        <v/>
      </c>
      <c r="Y189">
        <f>IF($C189="OK",
   CONCATENATE(YEAR(Plantilla!W200),"-",TEXT(MONTH(Plantilla!W200),"00"),"-",TEXT(DAY(Plantilla!W200),"00")),
"")</f>
        <v/>
      </c>
      <c r="Z189">
        <f>IF($C189="OK",
   CONCATENATE(YEAR(Plantilla!X200),"-",TEXT(MONTH(Plantilla!X200),"00"),"-",TEXT(DAY(Plantilla!X200),"00")),
"")</f>
        <v/>
      </c>
      <c r="AA189">
        <f>IF($C189="OK",
   TEXT(VLOOKUP(Plantilla!Y200,'Tablas '!$Q$4:$R$9,2,FALSE),"#"),
"")</f>
        <v/>
      </c>
      <c r="AB189">
        <f>IF($C189="OK",
   CONCATENATE(YEAR(Plantilla!Z200),"-",TEXT(MONTH(Plantilla!Z200),"00"),"-",TEXT(DAY(Plantilla!Z200),"00")),
"")</f>
        <v/>
      </c>
      <c r="AC189">
        <f>IF($C189="OK",
   TEXT(VLOOKUP(Plantilla!AA200,'Tablas '!$T$4:$U$13,2,FALSE),"#"),
"")</f>
        <v/>
      </c>
      <c r="AD189">
        <f>IF($C189="OK",TEXT(Plantilla!AB200,"#"),"")</f>
        <v/>
      </c>
      <c r="AE189">
        <f>IF($C189="OK",
   IF(Plantilla!AC200&lt;&gt;"",
      TEXT(VLOOKUP(Plantilla!AC200,'Tablas '!$W$4:$X$7,2,FALSE),"#"),
   ""),
"")</f>
        <v/>
      </c>
      <c r="AF189">
        <f>IF($C189="OK",TEXT(Plantilla!AD200,"#"),"")</f>
        <v/>
      </c>
      <c r="AG189" s="6">
        <f>IF($C189="OK",_xlfn.NUMBERVALUE(Plantilla!AE200),"")</f>
        <v/>
      </c>
      <c r="AH189" s="4">
        <f>IF($C189="OK",_xlfn.NUMBERVALUE(Plantilla!AF200),"")</f>
        <v/>
      </c>
      <c r="AI189" s="6">
        <f>IF($C189="OK",_xlfn.NUMBERVALUE(Plantilla!AG200),"")</f>
        <v/>
      </c>
      <c r="AJ189" s="6">
        <f>IF($C189="OK",_xlfn.NUMBERVALUE(Plantilla!AH200),"")</f>
        <v/>
      </c>
      <c r="AK189" s="6">
        <f>IF($C189="OK",_xlfn.NUMBERVALUE(Plantilla!AI200),"")</f>
        <v/>
      </c>
      <c r="AL189" s="6">
        <f>IF($C189="OK",_xlfn.NUMBERVALUE(Plantilla!AJ200),"")</f>
        <v/>
      </c>
      <c r="AM189" s="4">
        <f>IF($C189="OK",_xlfn.NUMBERVALUE(Plantilla!AK200),"")</f>
        <v/>
      </c>
      <c r="AN189" s="6">
        <f>IF($C189="OK",_xlfn.NUMBERVALUE(Plantilla!AL200),"")</f>
        <v/>
      </c>
      <c r="AO189" s="4">
        <f>IF($C189="OK",_xlfn.NUMBERVALUE(Plantilla!AM200),"")</f>
        <v/>
      </c>
      <c r="AP189" s="6">
        <f>IF($C189="OK",_xlfn.NUMBERVALUE(Plantilla!AN200),"")</f>
        <v/>
      </c>
      <c r="AQ189" s="4">
        <f>IF($C189="OK",_xlfn.NUMBERVALUE(Plantilla!AO200),"")</f>
        <v/>
      </c>
      <c r="AR189" s="6">
        <f>IF($C189="OK",_xlfn.NUMBERVALUE(Plantilla!AP200),"")</f>
        <v/>
      </c>
      <c r="AS189" s="4">
        <f>IF($C189="OK",_xlfn.NUMBERVALUE(Plantilla!AQ200),"")</f>
        <v/>
      </c>
      <c r="AT189" s="6">
        <f>IF($C189="OK",_xlfn.NUMBERVALUE(Plantilla!AR200),"")</f>
        <v/>
      </c>
      <c r="AU189" s="4">
        <f>IF($C189="OK",_xlfn.NUMBERVALUE(Plantilla!AS200),"")</f>
        <v/>
      </c>
      <c r="AV189" s="6">
        <f>IF($C189="OK",_xlfn.NUMBERVALUE(Plantilla!AT200),"")</f>
        <v/>
      </c>
      <c r="AW189" s="4">
        <f>IF($C189="OK",_xlfn.NUMBERVALUE(Plantilla!AU200),"")</f>
        <v/>
      </c>
      <c r="AX189" s="6">
        <f>IF($C189="OK",_xlfn.NUMBERVALUE(Plantilla!AV200),"")</f>
        <v/>
      </c>
      <c r="AY189" s="4">
        <f>IF($C189="OK",_xlfn.NUMBERVALUE(Plantilla!AW200),"")</f>
        <v/>
      </c>
      <c r="AZ189" s="6">
        <f>IF($C189="OK",_xlfn.NUMBERVALUE(Plantilla!AX200),"")</f>
        <v/>
      </c>
      <c r="BA189">
        <f>IF($C189="OK",_xlfn.NUMBERVALUE(Plantilla!AY200),"")</f>
        <v/>
      </c>
      <c r="BB189">
        <f>IF($C189="OK",_xlfn.NUMBERVALUE(Plantilla!AZ200),"")</f>
        <v/>
      </c>
      <c r="BC189" s="4">
        <f>IF($C189="OK",_xlfn.NUMBERVALUE(Plantilla!BA200),"")</f>
        <v/>
      </c>
      <c r="BD189" s="6">
        <f>IF($C189="OK",_xlfn.NUMBERVALUE(Plantilla!BB200),"")</f>
        <v/>
      </c>
      <c r="BE189" s="4">
        <f>IF($C189="OK",_xlfn.NUMBERVALUE(Plantilla!BC200),"")</f>
        <v/>
      </c>
      <c r="BF189" s="6">
        <f>IF($C189="OK",_xlfn.NUMBERVALUE(Plantilla!BD200),"")</f>
        <v/>
      </c>
      <c r="BG189" s="4">
        <f>IF($C189="OK",_xlfn.NUMBERVALUE(Plantilla!BE200),"")</f>
        <v/>
      </c>
      <c r="BH189" s="6">
        <f>IF($C189="OK",_xlfn.NUMBERVALUE(Plantilla!BF200),"")</f>
        <v/>
      </c>
      <c r="BI189" s="110">
        <f>IF($C189="OK",_xlfn.NUMBERVALUE(Plantilla!BG200),"")</f>
        <v/>
      </c>
      <c r="BJ189" s="6">
        <f>IF($C189="OK",_xlfn.NUMBERVALUE(Plantilla!BH200),"")</f>
        <v/>
      </c>
      <c r="BK189" s="109">
        <f>IF($C189="OK",_xlfn.NUMBERVALUE(Plantilla!BI200),"")</f>
        <v/>
      </c>
      <c r="BL189" s="6">
        <f>IF($C189="OK",
   IF(Plantilla!BJ200&lt;&gt;"",
      TEXT(VLOOKUP(Plantilla!BJ200,'Tablas '!$Z$4:$AA$6,2,FALSE),"#"),
   ""),
"")</f>
        <v/>
      </c>
      <c r="BM189" s="4">
        <f>IF($C189="OK",_xlfn.NUMBERVALUE(Plantilla!BK200),"")</f>
        <v/>
      </c>
      <c r="BN189" s="4">
        <f>IF($C189="OK",_xlfn.NUMBERVALUE(Plantilla!BL200),"")</f>
        <v/>
      </c>
      <c r="BO189" s="6">
        <f>IF($C189="OK",_xlfn.NUMBERVALUE(Plantilla!BM200),"")</f>
        <v/>
      </c>
      <c r="BP189" s="4">
        <f>IF($C189="OK",_xlfn.NUMBERVALUE(Plantilla!BN200),"")</f>
        <v/>
      </c>
      <c r="BQ189" s="6">
        <f>IF($C189="OK",_xlfn.NUMBERVALUE(Plantilla!BO200),"")</f>
        <v/>
      </c>
      <c r="BR189" s="4">
        <f>IF($C189="OK",_xlfn.NUMBERVALUE(Plantilla!BP200),"")</f>
        <v/>
      </c>
      <c r="BS189" s="6">
        <f>IF($C189="OK",_xlfn.NUMBERVALUE(Plantilla!BQ200),"")</f>
        <v/>
      </c>
      <c r="BT189" s="4">
        <f>IF($C189="OK",_xlfn.NUMBERVALUE(Plantilla!BR200),"")</f>
        <v/>
      </c>
      <c r="BU189" s="6">
        <f>IF($C189="OK",_xlfn.NUMBERVALUE(Plantilla!BS200),"")</f>
        <v/>
      </c>
      <c r="BV189" s="6">
        <f>IF($C189="OK",_xlfn.NUMBERVALUE(Plantilla!BT200),"")</f>
        <v/>
      </c>
      <c r="BW189" s="6">
        <f>IF($C189="OK",_xlfn.NUMBERVALUE(Plantilla!BU200),"")</f>
        <v/>
      </c>
      <c r="BX189" s="6">
        <f>IF($C189="OK",_xlfn.NUMBERVALUE(Plantilla!BV200),"")</f>
        <v/>
      </c>
      <c r="BY189" s="6">
        <f>IF($C189="OK",_xlfn.NUMBERVALUE(Plantilla!BW200),"")</f>
        <v/>
      </c>
      <c r="BZ189" s="6">
        <f>IF($C189="OK",_xlfn.NUMBERVALUE(Plantilla!BX200),"")</f>
        <v/>
      </c>
      <c r="CA189" s="6">
        <f>IF($C189="OK",_xlfn.NUMBERVALUE(Plantilla!BY200),"")</f>
        <v/>
      </c>
      <c r="CB189" s="6">
        <f>IF($C189="OK",_xlfn.NUMBERVALUE(Plantilla!BZ200),"")</f>
        <v/>
      </c>
      <c r="CC189" s="6">
        <f>IF($C189="OK",_xlfn.NUMBERVALUE(Plantilla!CA200),"")</f>
        <v/>
      </c>
      <c r="CD189" s="6">
        <f>IF($C189="OK",_xlfn.NUMBERVALUE(Plantilla!CB200),"")</f>
        <v/>
      </c>
      <c r="CE189" s="6">
        <f>IF($C189="OK",_xlfn.NUMBERVALUE(Plantilla!CC200),"")</f>
        <v/>
      </c>
      <c r="CF189" s="4">
        <f>IF($C189="OK",_xlfn.NUMBERVALUE(Plantilla!CD200),"")</f>
        <v/>
      </c>
      <c r="CG189" s="6">
        <f>IF($C189="OK",_xlfn.NUMBERVALUE(Plantilla!CE200),"")</f>
        <v/>
      </c>
      <c r="CH189" s="6">
        <f>IF($C189="OK",_xlfn.NUMBERVALUE(Plantilla!CF200),"")</f>
        <v/>
      </c>
      <c r="CI189" s="6">
        <f>IF($C189="OK",_xlfn.NUMBERVALUE(Plantilla!CG200),"")</f>
        <v/>
      </c>
      <c r="CJ189" s="6">
        <f>IF($C189="OK",_xlfn.NUMBERVALUE(Plantilla!CH200),"")</f>
        <v/>
      </c>
      <c r="CK189" s="6">
        <f>IF($C189="OK",_xlfn.NUMBERVALUE(Plantilla!CI200),"")</f>
        <v/>
      </c>
      <c r="CL189" s="6">
        <f>IF($C189="OK",_xlfn.NUMBERVALUE(Plantilla!CJ200),"")</f>
        <v/>
      </c>
      <c r="CM189">
        <f>IF($C189="OK",TEXT(Plantilla!CK200,"#"),"")</f>
        <v/>
      </c>
      <c r="CN189" s="6">
        <f>IF($C189="OK",_xlfn.NUMBERVALUE(Plantilla!CL200),"")</f>
        <v/>
      </c>
      <c r="CO189" s="6">
        <f>IF($C189="OK",_xlfn.NUMBERVALUE(Plantilla!CM200),"")</f>
        <v/>
      </c>
      <c r="CP189" s="110">
        <f>IF($C189="OK",_xlfn.NUMBERVALUE(Plantilla!CN200),"")</f>
        <v/>
      </c>
      <c r="CQ189" s="6">
        <f>IF($C189="OK",_xlfn.NUMBERVALUE(Plantilla!CO200),"")</f>
        <v/>
      </c>
      <c r="CR189" s="109">
        <f>IF($C189="OK",_xlfn.NUMBERVALUE(Plantilla!CP200),"")</f>
        <v/>
      </c>
      <c r="CS189" s="110">
        <f>IF($C189="OK",_xlfn.NUMBERVALUE(Plantilla!CQ200),"")</f>
        <v/>
      </c>
      <c r="CT189" s="6">
        <f>IF($C189="OK",_xlfn.NUMBERVALUE(Plantilla!CR200),"")</f>
        <v/>
      </c>
      <c r="CU189" s="109">
        <f>IF($C189="OK",_xlfn.NUMBERVALUE(Plantilla!CS200),"")</f>
        <v/>
      </c>
      <c r="CV189" s="110">
        <f>IF($C189="OK",_xlfn.NUMBERVALUE(Plantilla!CT200),"")</f>
        <v/>
      </c>
      <c r="CW189" s="6">
        <f>IF($C189="OK",_xlfn.NUMBERVALUE(Plantilla!CU200),"")</f>
        <v/>
      </c>
      <c r="CX189" s="82">
        <f>IF($C189="OK",_xlfn.NUMBERVALUE(Plantilla!CV200),"")</f>
        <v/>
      </c>
      <c r="CY189" s="6">
        <f>IF($C189="OK",_xlfn.NUMBERVALUE(Plantilla!CW200),"")</f>
        <v/>
      </c>
      <c r="CZ189" s="82">
        <f>IF($C189="OK",_xlfn.NUMBERVALUE(Plantilla!CX200),"")</f>
        <v/>
      </c>
      <c r="DA189" s="6">
        <f>IF($C189="OK",_xlfn.NUMBERVALUE(Plantilla!CY200),"")</f>
        <v/>
      </c>
      <c r="DB189" s="109">
        <f>IF($C189="OK",_xlfn.NUMBERVALUE(Plantilla!CZ200),"")</f>
        <v/>
      </c>
      <c r="DC189" s="6">
        <f>IF($C189="OK",_xlfn.NUMBERVALUE(Plantilla!DA200),"")</f>
        <v/>
      </c>
      <c r="DD189" s="6">
        <f>IF($C189="OK",TEXT(Plantilla!DB200,"#"),"")</f>
        <v/>
      </c>
      <c r="DE189" s="6">
        <f>IF($C189="OK",_xlfn.NUMBERVALUE(Plantilla!DC200),"")</f>
        <v/>
      </c>
      <c r="DF189" s="4">
        <f>IF($C189="OK",_xlfn.NUMBERVALUE(Plantilla!DD200),"")</f>
        <v/>
      </c>
      <c r="DG189" s="6">
        <f>IF($C189="OK",_xlfn.NUMBERVALUE(Plantilla!DE200),"")</f>
        <v/>
      </c>
      <c r="DH189" s="6">
        <f>IF($C189="OK",_xlfn.NUMBERVALUE(Plantilla!DF200),"")</f>
        <v/>
      </c>
      <c r="DI189" s="6">
        <f>IF($C189="OK",_xlfn.NUMBERVALUE(Plantilla!DG200),"")</f>
        <v/>
      </c>
      <c r="DJ189" s="6">
        <f>IF($C189="OK",_xlfn.NUMBERVALUE(Plantilla!DH200),"")</f>
        <v/>
      </c>
      <c r="DK189" s="6">
        <f>IF($C189="OK",_xlfn.NUMBERVALUE(Plantilla!DI200),"")</f>
        <v/>
      </c>
      <c r="DL189" s="6">
        <f>IF($C189="OK",_xlfn.NUMBERVALUE(Plantilla!DJ200),"")</f>
        <v/>
      </c>
      <c r="DM189" s="6">
        <f>IF($C189="OK",_xlfn.NUMBERVALUE(Plantilla!DK200),"")</f>
        <v/>
      </c>
      <c r="DN189" s="6">
        <f>IF($C189="OK",_xlfn.NUMBERVALUE(Plantilla!DL200),"")</f>
        <v/>
      </c>
      <c r="DO189" s="6">
        <f>IF($C189="OK",_xlfn.NUMBERVALUE(Plantilla!DM200),"")</f>
        <v/>
      </c>
      <c r="DP189" s="6">
        <f>IF($C189="OK",_xlfn.NUMBERVALUE(Plantilla!DN200),"")</f>
        <v/>
      </c>
      <c r="DQ189" s="6">
        <f>IF($C189="OK",_xlfn.NUMBERVALUE(Plantilla!DO200),"")</f>
        <v/>
      </c>
      <c r="DR189" s="6">
        <f>IF($C189="OK",_xlfn.NUMBERVALUE(Plantilla!DP200),"")</f>
        <v/>
      </c>
      <c r="DS189">
        <f>IF($C189="OK",TEXT(Plantilla!DR200,"#"),"")</f>
        <v/>
      </c>
      <c r="DT189" s="6" t="n"/>
    </row>
    <row r="190">
      <c r="A190">
        <f>IF(Plantilla!$I$6="¡Perfecto!, Guarda el archivo y adjúntalo a tu interfaz de Nómina Electrónica","OK","Error")</f>
        <v/>
      </c>
      <c r="B190">
        <f>IF(Plantilla!$I$6="¡Perfecto!, Guarda el archivo y adjúntalo a tu interfaz de Nómina Electrónica",MID(Plantilla!$D$2,SEARCH("V",Plantilla!$D$2),10),"")</f>
        <v/>
      </c>
      <c r="C190">
        <f>Plantilla!C201</f>
        <v/>
      </c>
      <c r="D190">
        <f>IF($C190="OK",Plantilla!B201,"")</f>
        <v/>
      </c>
      <c r="E190">
        <f>IF($C190="OK",
   VLOOKUP(Plantilla!$E$4,'Tablas '!$AP$4:$AT$6,5,FALSE),
"")</f>
        <v/>
      </c>
      <c r="F190">
        <f>IF($C190="OK",TEXT(Plantilla!D201,"#"),"")</f>
        <v/>
      </c>
      <c r="G190">
        <f>IF($C190="OK",
   VLOOKUP(Plantilla!E201,'Tablas '!$B$4:$C$14,2,FALSE),
"")</f>
        <v/>
      </c>
      <c r="H190">
        <f>IF($C190="OK",TEXT(Plantilla!F201,"#"),"")</f>
        <v/>
      </c>
      <c r="I190">
        <f>IF($C190="OK",TEXT(Plantilla!G201,"#"),"")</f>
        <v/>
      </c>
      <c r="J190">
        <f>IF($C190="OK",TEXT(Plantilla!H201,"#"),"")</f>
        <v/>
      </c>
      <c r="K190">
        <f>IF($C190="OK",TEXT(Plantilla!I201,"#"),"")</f>
        <v/>
      </c>
      <c r="L190">
        <f>IF($C190="OK",TEXT(Plantilla!J201,"#"),"")</f>
        <v/>
      </c>
      <c r="M190">
        <f>IF($C190="OK",TEXT(Plantilla!K201,"#"),"")</f>
        <v/>
      </c>
      <c r="N190">
        <f>IF($C190="OK",
   CONCATENATE(YEAR(Plantilla!L201),"-",TEXT(MONTH(Plantilla!L201),"00"),"-",TEXT(DAY(Plantilla!L201),"00")),
"")</f>
        <v/>
      </c>
      <c r="O190">
        <f>IF($C190="OK",_xlfn.NUMBERVALUE(Plantilla!M201),"")</f>
        <v/>
      </c>
      <c r="P190">
        <f>IF($C190="OK",
   IF(Plantilla!N201&lt;&gt;"",
      CONCATENATE(YEAR(Plantilla!N201),"-",TEXT(MONTH(Plantilla!N201),"00"),"-",TEXT(DAY(Plantilla!N201),"00")),
   ""),
"")</f>
        <v/>
      </c>
      <c r="Q190">
        <f>IF($C190="OK",
   VLOOKUP(Plantilla!O201,'Tablas '!$E$4:$F$19,2,FALSE),
"")</f>
        <v/>
      </c>
      <c r="R190">
        <f>IF($C190="OK",
   VLOOKUP(Plantilla!P201,'Tablas '!$H$4:$I$5,2,FALSE),
"")</f>
        <v/>
      </c>
      <c r="S190">
        <f>IF($C190="OK",
   VLOOKUP(Plantilla!Q201,'Tablas '!$K$4:$L$8,2,FALSE),
"")</f>
        <v/>
      </c>
      <c r="T190">
        <f>IF($C190="OK",
   VLOOKUP(Plantilla!R201,'Tablas '!$AE$4:$AF$6,2,FALSE),
"")</f>
        <v/>
      </c>
      <c r="U190">
        <f>IF($C190="OK",
   VLOOKUP(Plantilla!S201,'Tablas '!$AE$4:$AF$6,2,FALSE),
"")</f>
        <v/>
      </c>
      <c r="V190">
        <f>IF($C190="OK",TEXT(Plantilla!T201,"#"),"")</f>
        <v/>
      </c>
      <c r="W190" s="84">
        <f>IF($C190="OK",
   VLOOKUP(Plantilla!U201,'Tablas '!$AM$4:$AN$1126,2,FALSE),
"")</f>
        <v/>
      </c>
      <c r="X190">
        <f>IF($C190="OK",TEXT(Plantilla!V201,"#"),"")</f>
        <v/>
      </c>
      <c r="Y190">
        <f>IF($C190="OK",
   CONCATENATE(YEAR(Plantilla!W201),"-",TEXT(MONTH(Plantilla!W201),"00"),"-",TEXT(DAY(Plantilla!W201),"00")),
"")</f>
        <v/>
      </c>
      <c r="Z190">
        <f>IF($C190="OK",
   CONCATENATE(YEAR(Plantilla!X201),"-",TEXT(MONTH(Plantilla!X201),"00"),"-",TEXT(DAY(Plantilla!X201),"00")),
"")</f>
        <v/>
      </c>
      <c r="AA190">
        <f>IF($C190="OK",
   TEXT(VLOOKUP(Plantilla!Y201,'Tablas '!$Q$4:$R$9,2,FALSE),"#"),
"")</f>
        <v/>
      </c>
      <c r="AB190">
        <f>IF($C190="OK",
   CONCATENATE(YEAR(Plantilla!Z201),"-",TEXT(MONTH(Plantilla!Z201),"00"),"-",TEXT(DAY(Plantilla!Z201),"00")),
"")</f>
        <v/>
      </c>
      <c r="AC190">
        <f>IF($C190="OK",
   TEXT(VLOOKUP(Plantilla!AA201,'Tablas '!$T$4:$U$13,2,FALSE),"#"),
"")</f>
        <v/>
      </c>
      <c r="AD190">
        <f>IF($C190="OK",TEXT(Plantilla!AB201,"#"),"")</f>
        <v/>
      </c>
      <c r="AE190">
        <f>IF($C190="OK",
   IF(Plantilla!AC201&lt;&gt;"",
      TEXT(VLOOKUP(Plantilla!AC201,'Tablas '!$W$4:$X$7,2,FALSE),"#"),
   ""),
"")</f>
        <v/>
      </c>
      <c r="AF190">
        <f>IF($C190="OK",TEXT(Plantilla!AD201,"#"),"")</f>
        <v/>
      </c>
      <c r="AG190" s="6">
        <f>IF($C190="OK",_xlfn.NUMBERVALUE(Plantilla!AE201),"")</f>
        <v/>
      </c>
      <c r="AH190" s="4">
        <f>IF($C190="OK",_xlfn.NUMBERVALUE(Plantilla!AF201),"")</f>
        <v/>
      </c>
      <c r="AI190" s="6">
        <f>IF($C190="OK",_xlfn.NUMBERVALUE(Plantilla!AG201),"")</f>
        <v/>
      </c>
      <c r="AJ190" s="6">
        <f>IF($C190="OK",_xlfn.NUMBERVALUE(Plantilla!AH201),"")</f>
        <v/>
      </c>
      <c r="AK190" s="6">
        <f>IF($C190="OK",_xlfn.NUMBERVALUE(Plantilla!AI201),"")</f>
        <v/>
      </c>
      <c r="AL190" s="6">
        <f>IF($C190="OK",_xlfn.NUMBERVALUE(Plantilla!AJ201),"")</f>
        <v/>
      </c>
      <c r="AM190" s="4">
        <f>IF($C190="OK",_xlfn.NUMBERVALUE(Plantilla!AK201),"")</f>
        <v/>
      </c>
      <c r="AN190" s="6">
        <f>IF($C190="OK",_xlfn.NUMBERVALUE(Plantilla!AL201),"")</f>
        <v/>
      </c>
      <c r="AO190" s="4">
        <f>IF($C190="OK",_xlfn.NUMBERVALUE(Plantilla!AM201),"")</f>
        <v/>
      </c>
      <c r="AP190" s="6">
        <f>IF($C190="OK",_xlfn.NUMBERVALUE(Plantilla!AN201),"")</f>
        <v/>
      </c>
      <c r="AQ190" s="4">
        <f>IF($C190="OK",_xlfn.NUMBERVALUE(Plantilla!AO201),"")</f>
        <v/>
      </c>
      <c r="AR190" s="6">
        <f>IF($C190="OK",_xlfn.NUMBERVALUE(Plantilla!AP201),"")</f>
        <v/>
      </c>
      <c r="AS190" s="4">
        <f>IF($C190="OK",_xlfn.NUMBERVALUE(Plantilla!AQ201),"")</f>
        <v/>
      </c>
      <c r="AT190" s="6">
        <f>IF($C190="OK",_xlfn.NUMBERVALUE(Plantilla!AR201),"")</f>
        <v/>
      </c>
      <c r="AU190" s="4">
        <f>IF($C190="OK",_xlfn.NUMBERVALUE(Plantilla!AS201),"")</f>
        <v/>
      </c>
      <c r="AV190" s="6">
        <f>IF($C190="OK",_xlfn.NUMBERVALUE(Plantilla!AT201),"")</f>
        <v/>
      </c>
      <c r="AW190" s="4">
        <f>IF($C190="OK",_xlfn.NUMBERVALUE(Plantilla!AU201),"")</f>
        <v/>
      </c>
      <c r="AX190" s="6">
        <f>IF($C190="OK",_xlfn.NUMBERVALUE(Plantilla!AV201),"")</f>
        <v/>
      </c>
      <c r="AY190" s="4">
        <f>IF($C190="OK",_xlfn.NUMBERVALUE(Plantilla!AW201),"")</f>
        <v/>
      </c>
      <c r="AZ190" s="6">
        <f>IF($C190="OK",_xlfn.NUMBERVALUE(Plantilla!AX201),"")</f>
        <v/>
      </c>
      <c r="BA190">
        <f>IF($C190="OK",_xlfn.NUMBERVALUE(Plantilla!AY201),"")</f>
        <v/>
      </c>
      <c r="BB190">
        <f>IF($C190="OK",_xlfn.NUMBERVALUE(Plantilla!AZ201),"")</f>
        <v/>
      </c>
      <c r="BC190" s="4">
        <f>IF($C190="OK",_xlfn.NUMBERVALUE(Plantilla!BA201),"")</f>
        <v/>
      </c>
      <c r="BD190" s="6">
        <f>IF($C190="OK",_xlfn.NUMBERVALUE(Plantilla!BB201),"")</f>
        <v/>
      </c>
      <c r="BE190" s="4">
        <f>IF($C190="OK",_xlfn.NUMBERVALUE(Plantilla!BC201),"")</f>
        <v/>
      </c>
      <c r="BF190" s="6">
        <f>IF($C190="OK",_xlfn.NUMBERVALUE(Plantilla!BD201),"")</f>
        <v/>
      </c>
      <c r="BG190" s="4">
        <f>IF($C190="OK",_xlfn.NUMBERVALUE(Plantilla!BE201),"")</f>
        <v/>
      </c>
      <c r="BH190" s="6">
        <f>IF($C190="OK",_xlfn.NUMBERVALUE(Plantilla!BF201),"")</f>
        <v/>
      </c>
      <c r="BI190" s="110">
        <f>IF($C190="OK",_xlfn.NUMBERVALUE(Plantilla!BG201),"")</f>
        <v/>
      </c>
      <c r="BJ190" s="6">
        <f>IF($C190="OK",_xlfn.NUMBERVALUE(Plantilla!BH201),"")</f>
        <v/>
      </c>
      <c r="BK190" s="109">
        <f>IF($C190="OK",_xlfn.NUMBERVALUE(Plantilla!BI201),"")</f>
        <v/>
      </c>
      <c r="BL190" s="6">
        <f>IF($C190="OK",
   IF(Plantilla!BJ201&lt;&gt;"",
      TEXT(VLOOKUP(Plantilla!BJ201,'Tablas '!$Z$4:$AA$6,2,FALSE),"#"),
   ""),
"")</f>
        <v/>
      </c>
      <c r="BM190" s="4">
        <f>IF($C190="OK",_xlfn.NUMBERVALUE(Plantilla!BK201),"")</f>
        <v/>
      </c>
      <c r="BN190" s="4">
        <f>IF($C190="OK",_xlfn.NUMBERVALUE(Plantilla!BL201),"")</f>
        <v/>
      </c>
      <c r="BO190" s="6">
        <f>IF($C190="OK",_xlfn.NUMBERVALUE(Plantilla!BM201),"")</f>
        <v/>
      </c>
      <c r="BP190" s="4">
        <f>IF($C190="OK",_xlfn.NUMBERVALUE(Plantilla!BN201),"")</f>
        <v/>
      </c>
      <c r="BQ190" s="6">
        <f>IF($C190="OK",_xlfn.NUMBERVALUE(Plantilla!BO201),"")</f>
        <v/>
      </c>
      <c r="BR190" s="4">
        <f>IF($C190="OK",_xlfn.NUMBERVALUE(Plantilla!BP201),"")</f>
        <v/>
      </c>
      <c r="BS190" s="6">
        <f>IF($C190="OK",_xlfn.NUMBERVALUE(Plantilla!BQ201),"")</f>
        <v/>
      </c>
      <c r="BT190" s="4">
        <f>IF($C190="OK",_xlfn.NUMBERVALUE(Plantilla!BR201),"")</f>
        <v/>
      </c>
      <c r="BU190" s="6">
        <f>IF($C190="OK",_xlfn.NUMBERVALUE(Plantilla!BS201),"")</f>
        <v/>
      </c>
      <c r="BV190" s="6">
        <f>IF($C190="OK",_xlfn.NUMBERVALUE(Plantilla!BT201),"")</f>
        <v/>
      </c>
      <c r="BW190" s="6">
        <f>IF($C190="OK",_xlfn.NUMBERVALUE(Plantilla!BU201),"")</f>
        <v/>
      </c>
      <c r="BX190" s="6">
        <f>IF($C190="OK",_xlfn.NUMBERVALUE(Plantilla!BV201),"")</f>
        <v/>
      </c>
      <c r="BY190" s="6">
        <f>IF($C190="OK",_xlfn.NUMBERVALUE(Plantilla!BW201),"")</f>
        <v/>
      </c>
      <c r="BZ190" s="6">
        <f>IF($C190="OK",_xlfn.NUMBERVALUE(Plantilla!BX201),"")</f>
        <v/>
      </c>
      <c r="CA190" s="6">
        <f>IF($C190="OK",_xlfn.NUMBERVALUE(Plantilla!BY201),"")</f>
        <v/>
      </c>
      <c r="CB190" s="6">
        <f>IF($C190="OK",_xlfn.NUMBERVALUE(Plantilla!BZ201),"")</f>
        <v/>
      </c>
      <c r="CC190" s="6">
        <f>IF($C190="OK",_xlfn.NUMBERVALUE(Plantilla!CA201),"")</f>
        <v/>
      </c>
      <c r="CD190" s="6">
        <f>IF($C190="OK",_xlfn.NUMBERVALUE(Plantilla!CB201),"")</f>
        <v/>
      </c>
      <c r="CE190" s="6">
        <f>IF($C190="OK",_xlfn.NUMBERVALUE(Plantilla!CC201),"")</f>
        <v/>
      </c>
      <c r="CF190" s="4">
        <f>IF($C190="OK",_xlfn.NUMBERVALUE(Plantilla!CD201),"")</f>
        <v/>
      </c>
      <c r="CG190" s="6">
        <f>IF($C190="OK",_xlfn.NUMBERVALUE(Plantilla!CE201),"")</f>
        <v/>
      </c>
      <c r="CH190" s="6">
        <f>IF($C190="OK",_xlfn.NUMBERVALUE(Plantilla!CF201),"")</f>
        <v/>
      </c>
      <c r="CI190" s="6">
        <f>IF($C190="OK",_xlfn.NUMBERVALUE(Plantilla!CG201),"")</f>
        <v/>
      </c>
      <c r="CJ190" s="6">
        <f>IF($C190="OK",_xlfn.NUMBERVALUE(Plantilla!CH201),"")</f>
        <v/>
      </c>
      <c r="CK190" s="6">
        <f>IF($C190="OK",_xlfn.NUMBERVALUE(Plantilla!CI201),"")</f>
        <v/>
      </c>
      <c r="CL190" s="6">
        <f>IF($C190="OK",_xlfn.NUMBERVALUE(Plantilla!CJ201),"")</f>
        <v/>
      </c>
      <c r="CM190">
        <f>IF($C190="OK",TEXT(Plantilla!CK201,"#"),"")</f>
        <v/>
      </c>
      <c r="CN190" s="6">
        <f>IF($C190="OK",_xlfn.NUMBERVALUE(Plantilla!CL201),"")</f>
        <v/>
      </c>
      <c r="CO190" s="6">
        <f>IF($C190="OK",_xlfn.NUMBERVALUE(Plantilla!CM201),"")</f>
        <v/>
      </c>
      <c r="CP190" s="110">
        <f>IF($C190="OK",_xlfn.NUMBERVALUE(Plantilla!CN201),"")</f>
        <v/>
      </c>
      <c r="CQ190" s="6">
        <f>IF($C190="OK",_xlfn.NUMBERVALUE(Plantilla!CO201),"")</f>
        <v/>
      </c>
      <c r="CR190" s="109">
        <f>IF($C190="OK",_xlfn.NUMBERVALUE(Plantilla!CP201),"")</f>
        <v/>
      </c>
      <c r="CS190" s="110">
        <f>IF($C190="OK",_xlfn.NUMBERVALUE(Plantilla!CQ201),"")</f>
        <v/>
      </c>
      <c r="CT190" s="6">
        <f>IF($C190="OK",_xlfn.NUMBERVALUE(Plantilla!CR201),"")</f>
        <v/>
      </c>
      <c r="CU190" s="109">
        <f>IF($C190="OK",_xlfn.NUMBERVALUE(Plantilla!CS201),"")</f>
        <v/>
      </c>
      <c r="CV190" s="110">
        <f>IF($C190="OK",_xlfn.NUMBERVALUE(Plantilla!CT201),"")</f>
        <v/>
      </c>
      <c r="CW190" s="6">
        <f>IF($C190="OK",_xlfn.NUMBERVALUE(Plantilla!CU201),"")</f>
        <v/>
      </c>
      <c r="CX190" s="82">
        <f>IF($C190="OK",_xlfn.NUMBERVALUE(Plantilla!CV201),"")</f>
        <v/>
      </c>
      <c r="CY190" s="6">
        <f>IF($C190="OK",_xlfn.NUMBERVALUE(Plantilla!CW201),"")</f>
        <v/>
      </c>
      <c r="CZ190" s="82">
        <f>IF($C190="OK",_xlfn.NUMBERVALUE(Plantilla!CX201),"")</f>
        <v/>
      </c>
      <c r="DA190" s="6">
        <f>IF($C190="OK",_xlfn.NUMBERVALUE(Plantilla!CY201),"")</f>
        <v/>
      </c>
      <c r="DB190" s="109">
        <f>IF($C190="OK",_xlfn.NUMBERVALUE(Plantilla!CZ201),"")</f>
        <v/>
      </c>
      <c r="DC190" s="6">
        <f>IF($C190="OK",_xlfn.NUMBERVALUE(Plantilla!DA201),"")</f>
        <v/>
      </c>
      <c r="DD190" s="6">
        <f>IF($C190="OK",TEXT(Plantilla!DB201,"#"),"")</f>
        <v/>
      </c>
      <c r="DE190" s="6">
        <f>IF($C190="OK",_xlfn.NUMBERVALUE(Plantilla!DC201),"")</f>
        <v/>
      </c>
      <c r="DF190" s="4">
        <f>IF($C190="OK",_xlfn.NUMBERVALUE(Plantilla!DD201),"")</f>
        <v/>
      </c>
      <c r="DG190" s="6">
        <f>IF($C190="OK",_xlfn.NUMBERVALUE(Plantilla!DE201),"")</f>
        <v/>
      </c>
      <c r="DH190" s="6">
        <f>IF($C190="OK",_xlfn.NUMBERVALUE(Plantilla!DF201),"")</f>
        <v/>
      </c>
      <c r="DI190" s="6">
        <f>IF($C190="OK",_xlfn.NUMBERVALUE(Plantilla!DG201),"")</f>
        <v/>
      </c>
      <c r="DJ190" s="6">
        <f>IF($C190="OK",_xlfn.NUMBERVALUE(Plantilla!DH201),"")</f>
        <v/>
      </c>
      <c r="DK190" s="6">
        <f>IF($C190="OK",_xlfn.NUMBERVALUE(Plantilla!DI201),"")</f>
        <v/>
      </c>
      <c r="DL190" s="6">
        <f>IF($C190="OK",_xlfn.NUMBERVALUE(Plantilla!DJ201),"")</f>
        <v/>
      </c>
      <c r="DM190" s="6">
        <f>IF($C190="OK",_xlfn.NUMBERVALUE(Plantilla!DK201),"")</f>
        <v/>
      </c>
      <c r="DN190" s="6">
        <f>IF($C190="OK",_xlfn.NUMBERVALUE(Plantilla!DL201),"")</f>
        <v/>
      </c>
      <c r="DO190" s="6">
        <f>IF($C190="OK",_xlfn.NUMBERVALUE(Plantilla!DM201),"")</f>
        <v/>
      </c>
      <c r="DP190" s="6">
        <f>IF($C190="OK",_xlfn.NUMBERVALUE(Plantilla!DN201),"")</f>
        <v/>
      </c>
      <c r="DQ190" s="6">
        <f>IF($C190="OK",_xlfn.NUMBERVALUE(Plantilla!DO201),"")</f>
        <v/>
      </c>
      <c r="DR190" s="6">
        <f>IF($C190="OK",_xlfn.NUMBERVALUE(Plantilla!DP201),"")</f>
        <v/>
      </c>
      <c r="DS190">
        <f>IF($C190="OK",TEXT(Plantilla!DR201,"#"),"")</f>
        <v/>
      </c>
      <c r="DT190" s="6" t="n"/>
    </row>
    <row r="191">
      <c r="A191">
        <f>IF(Plantilla!$I$6="¡Perfecto!, Guarda el archivo y adjúntalo a tu interfaz de Nómina Electrónica","OK","Error")</f>
        <v/>
      </c>
      <c r="B191">
        <f>IF(Plantilla!$I$6="¡Perfecto!, Guarda el archivo y adjúntalo a tu interfaz de Nómina Electrónica",MID(Plantilla!$D$2,SEARCH("V",Plantilla!$D$2),10),"")</f>
        <v/>
      </c>
      <c r="C191">
        <f>Plantilla!C202</f>
        <v/>
      </c>
      <c r="D191">
        <f>IF($C191="OK",Plantilla!B202,"")</f>
        <v/>
      </c>
      <c r="E191">
        <f>IF($C191="OK",
   VLOOKUP(Plantilla!$E$4,'Tablas '!$AP$4:$AT$6,5,FALSE),
"")</f>
        <v/>
      </c>
      <c r="F191">
        <f>IF($C191="OK",TEXT(Plantilla!D202,"#"),"")</f>
        <v/>
      </c>
      <c r="G191">
        <f>IF($C191="OK",
   VLOOKUP(Plantilla!E202,'Tablas '!$B$4:$C$14,2,FALSE),
"")</f>
        <v/>
      </c>
      <c r="H191">
        <f>IF($C191="OK",TEXT(Plantilla!F202,"#"),"")</f>
        <v/>
      </c>
      <c r="I191">
        <f>IF($C191="OK",TEXT(Plantilla!G202,"#"),"")</f>
        <v/>
      </c>
      <c r="J191">
        <f>IF($C191="OK",TEXT(Plantilla!H202,"#"),"")</f>
        <v/>
      </c>
      <c r="K191">
        <f>IF($C191="OK",TEXT(Plantilla!I202,"#"),"")</f>
        <v/>
      </c>
      <c r="L191">
        <f>IF($C191="OK",TEXT(Plantilla!J202,"#"),"")</f>
        <v/>
      </c>
      <c r="M191">
        <f>IF($C191="OK",TEXT(Plantilla!K202,"#"),"")</f>
        <v/>
      </c>
      <c r="N191">
        <f>IF($C191="OK",
   CONCATENATE(YEAR(Plantilla!L202),"-",TEXT(MONTH(Plantilla!L202),"00"),"-",TEXT(DAY(Plantilla!L202),"00")),
"")</f>
        <v/>
      </c>
      <c r="O191">
        <f>IF($C191="OK",_xlfn.NUMBERVALUE(Plantilla!M202),"")</f>
        <v/>
      </c>
      <c r="P191">
        <f>IF($C191="OK",
   IF(Plantilla!N202&lt;&gt;"",
      CONCATENATE(YEAR(Plantilla!N202),"-",TEXT(MONTH(Plantilla!N202),"00"),"-",TEXT(DAY(Plantilla!N202),"00")),
   ""),
"")</f>
        <v/>
      </c>
      <c r="Q191">
        <f>IF($C191="OK",
   VLOOKUP(Plantilla!O202,'Tablas '!$E$4:$F$19,2,FALSE),
"")</f>
        <v/>
      </c>
      <c r="R191">
        <f>IF($C191="OK",
   VLOOKUP(Plantilla!P202,'Tablas '!$H$4:$I$5,2,FALSE),
"")</f>
        <v/>
      </c>
      <c r="S191">
        <f>IF($C191="OK",
   VLOOKUP(Plantilla!Q202,'Tablas '!$K$4:$L$8,2,FALSE),
"")</f>
        <v/>
      </c>
      <c r="T191">
        <f>IF($C191="OK",
   VLOOKUP(Plantilla!R202,'Tablas '!$AE$4:$AF$6,2,FALSE),
"")</f>
        <v/>
      </c>
      <c r="U191">
        <f>IF($C191="OK",
   VLOOKUP(Plantilla!S202,'Tablas '!$AE$4:$AF$6,2,FALSE),
"")</f>
        <v/>
      </c>
      <c r="V191">
        <f>IF($C191="OK",TEXT(Plantilla!T202,"#"),"")</f>
        <v/>
      </c>
      <c r="W191" s="84">
        <f>IF($C191="OK",
   VLOOKUP(Plantilla!U202,'Tablas '!$AM$4:$AN$1126,2,FALSE),
"")</f>
        <v/>
      </c>
      <c r="X191">
        <f>IF($C191="OK",TEXT(Plantilla!V202,"#"),"")</f>
        <v/>
      </c>
      <c r="Y191">
        <f>IF($C191="OK",
   CONCATENATE(YEAR(Plantilla!W202),"-",TEXT(MONTH(Plantilla!W202),"00"),"-",TEXT(DAY(Plantilla!W202),"00")),
"")</f>
        <v/>
      </c>
      <c r="Z191">
        <f>IF($C191="OK",
   CONCATENATE(YEAR(Plantilla!X202),"-",TEXT(MONTH(Plantilla!X202),"00"),"-",TEXT(DAY(Plantilla!X202),"00")),
"")</f>
        <v/>
      </c>
      <c r="AA191">
        <f>IF($C191="OK",
   TEXT(VLOOKUP(Plantilla!Y202,'Tablas '!$Q$4:$R$9,2,FALSE),"#"),
"")</f>
        <v/>
      </c>
      <c r="AB191">
        <f>IF($C191="OK",
   CONCATENATE(YEAR(Plantilla!Z202),"-",TEXT(MONTH(Plantilla!Z202),"00"),"-",TEXT(DAY(Plantilla!Z202),"00")),
"")</f>
        <v/>
      </c>
      <c r="AC191">
        <f>IF($C191="OK",
   TEXT(VLOOKUP(Plantilla!AA202,'Tablas '!$T$4:$U$13,2,FALSE),"#"),
"")</f>
        <v/>
      </c>
      <c r="AD191">
        <f>IF($C191="OK",TEXT(Plantilla!AB202,"#"),"")</f>
        <v/>
      </c>
      <c r="AE191">
        <f>IF($C191="OK",
   IF(Plantilla!AC202&lt;&gt;"",
      TEXT(VLOOKUP(Plantilla!AC202,'Tablas '!$W$4:$X$7,2,FALSE),"#"),
   ""),
"")</f>
        <v/>
      </c>
      <c r="AF191">
        <f>IF($C191="OK",TEXT(Plantilla!AD202,"#"),"")</f>
        <v/>
      </c>
      <c r="AG191" s="6">
        <f>IF($C191="OK",_xlfn.NUMBERVALUE(Plantilla!AE202),"")</f>
        <v/>
      </c>
      <c r="AH191" s="4">
        <f>IF($C191="OK",_xlfn.NUMBERVALUE(Plantilla!AF202),"")</f>
        <v/>
      </c>
      <c r="AI191" s="6">
        <f>IF($C191="OK",_xlfn.NUMBERVALUE(Plantilla!AG202),"")</f>
        <v/>
      </c>
      <c r="AJ191" s="6">
        <f>IF($C191="OK",_xlfn.NUMBERVALUE(Plantilla!AH202),"")</f>
        <v/>
      </c>
      <c r="AK191" s="6">
        <f>IF($C191="OK",_xlfn.NUMBERVALUE(Plantilla!AI202),"")</f>
        <v/>
      </c>
      <c r="AL191" s="6">
        <f>IF($C191="OK",_xlfn.NUMBERVALUE(Plantilla!AJ202),"")</f>
        <v/>
      </c>
      <c r="AM191" s="4">
        <f>IF($C191="OK",_xlfn.NUMBERVALUE(Plantilla!AK202),"")</f>
        <v/>
      </c>
      <c r="AN191" s="6">
        <f>IF($C191="OK",_xlfn.NUMBERVALUE(Plantilla!AL202),"")</f>
        <v/>
      </c>
      <c r="AO191" s="4">
        <f>IF($C191="OK",_xlfn.NUMBERVALUE(Plantilla!AM202),"")</f>
        <v/>
      </c>
      <c r="AP191" s="6">
        <f>IF($C191="OK",_xlfn.NUMBERVALUE(Plantilla!AN202),"")</f>
        <v/>
      </c>
      <c r="AQ191" s="4">
        <f>IF($C191="OK",_xlfn.NUMBERVALUE(Plantilla!AO202),"")</f>
        <v/>
      </c>
      <c r="AR191" s="6">
        <f>IF($C191="OK",_xlfn.NUMBERVALUE(Plantilla!AP202),"")</f>
        <v/>
      </c>
      <c r="AS191" s="4">
        <f>IF($C191="OK",_xlfn.NUMBERVALUE(Plantilla!AQ202),"")</f>
        <v/>
      </c>
      <c r="AT191" s="6">
        <f>IF($C191="OK",_xlfn.NUMBERVALUE(Plantilla!AR202),"")</f>
        <v/>
      </c>
      <c r="AU191" s="4">
        <f>IF($C191="OK",_xlfn.NUMBERVALUE(Plantilla!AS202),"")</f>
        <v/>
      </c>
      <c r="AV191" s="6">
        <f>IF($C191="OK",_xlfn.NUMBERVALUE(Plantilla!AT202),"")</f>
        <v/>
      </c>
      <c r="AW191" s="4">
        <f>IF($C191="OK",_xlfn.NUMBERVALUE(Plantilla!AU202),"")</f>
        <v/>
      </c>
      <c r="AX191" s="6">
        <f>IF($C191="OK",_xlfn.NUMBERVALUE(Plantilla!AV202),"")</f>
        <v/>
      </c>
      <c r="AY191" s="4">
        <f>IF($C191="OK",_xlfn.NUMBERVALUE(Plantilla!AW202),"")</f>
        <v/>
      </c>
      <c r="AZ191" s="6">
        <f>IF($C191="OK",_xlfn.NUMBERVALUE(Plantilla!AX202),"")</f>
        <v/>
      </c>
      <c r="BA191">
        <f>IF($C191="OK",_xlfn.NUMBERVALUE(Plantilla!AY202),"")</f>
        <v/>
      </c>
      <c r="BB191">
        <f>IF($C191="OK",_xlfn.NUMBERVALUE(Plantilla!AZ202),"")</f>
        <v/>
      </c>
      <c r="BC191" s="4">
        <f>IF($C191="OK",_xlfn.NUMBERVALUE(Plantilla!BA202),"")</f>
        <v/>
      </c>
      <c r="BD191" s="6">
        <f>IF($C191="OK",_xlfn.NUMBERVALUE(Plantilla!BB202),"")</f>
        <v/>
      </c>
      <c r="BE191" s="4">
        <f>IF($C191="OK",_xlfn.NUMBERVALUE(Plantilla!BC202),"")</f>
        <v/>
      </c>
      <c r="BF191" s="6">
        <f>IF($C191="OK",_xlfn.NUMBERVALUE(Plantilla!BD202),"")</f>
        <v/>
      </c>
      <c r="BG191" s="4">
        <f>IF($C191="OK",_xlfn.NUMBERVALUE(Plantilla!BE202),"")</f>
        <v/>
      </c>
      <c r="BH191" s="6">
        <f>IF($C191="OK",_xlfn.NUMBERVALUE(Plantilla!BF202),"")</f>
        <v/>
      </c>
      <c r="BI191" s="110">
        <f>IF($C191="OK",_xlfn.NUMBERVALUE(Plantilla!BG202),"")</f>
        <v/>
      </c>
      <c r="BJ191" s="6">
        <f>IF($C191="OK",_xlfn.NUMBERVALUE(Plantilla!BH202),"")</f>
        <v/>
      </c>
      <c r="BK191" s="109">
        <f>IF($C191="OK",_xlfn.NUMBERVALUE(Plantilla!BI202),"")</f>
        <v/>
      </c>
      <c r="BL191" s="6">
        <f>IF($C191="OK",
   IF(Plantilla!BJ202&lt;&gt;"",
      TEXT(VLOOKUP(Plantilla!BJ202,'Tablas '!$Z$4:$AA$6,2,FALSE),"#"),
   ""),
"")</f>
        <v/>
      </c>
      <c r="BM191" s="4">
        <f>IF($C191="OK",_xlfn.NUMBERVALUE(Plantilla!BK202),"")</f>
        <v/>
      </c>
      <c r="BN191" s="4">
        <f>IF($C191="OK",_xlfn.NUMBERVALUE(Plantilla!BL202),"")</f>
        <v/>
      </c>
      <c r="BO191" s="6">
        <f>IF($C191="OK",_xlfn.NUMBERVALUE(Plantilla!BM202),"")</f>
        <v/>
      </c>
      <c r="BP191" s="4">
        <f>IF($C191="OK",_xlfn.NUMBERVALUE(Plantilla!BN202),"")</f>
        <v/>
      </c>
      <c r="BQ191" s="6">
        <f>IF($C191="OK",_xlfn.NUMBERVALUE(Plantilla!BO202),"")</f>
        <v/>
      </c>
      <c r="BR191" s="4">
        <f>IF($C191="OK",_xlfn.NUMBERVALUE(Plantilla!BP202),"")</f>
        <v/>
      </c>
      <c r="BS191" s="6">
        <f>IF($C191="OK",_xlfn.NUMBERVALUE(Plantilla!BQ202),"")</f>
        <v/>
      </c>
      <c r="BT191" s="4">
        <f>IF($C191="OK",_xlfn.NUMBERVALUE(Plantilla!BR202),"")</f>
        <v/>
      </c>
      <c r="BU191" s="6">
        <f>IF($C191="OK",_xlfn.NUMBERVALUE(Plantilla!BS202),"")</f>
        <v/>
      </c>
      <c r="BV191" s="6">
        <f>IF($C191="OK",_xlfn.NUMBERVALUE(Plantilla!BT202),"")</f>
        <v/>
      </c>
      <c r="BW191" s="6">
        <f>IF($C191="OK",_xlfn.NUMBERVALUE(Plantilla!BU202),"")</f>
        <v/>
      </c>
      <c r="BX191" s="6">
        <f>IF($C191="OK",_xlfn.NUMBERVALUE(Plantilla!BV202),"")</f>
        <v/>
      </c>
      <c r="BY191" s="6">
        <f>IF($C191="OK",_xlfn.NUMBERVALUE(Plantilla!BW202),"")</f>
        <v/>
      </c>
      <c r="BZ191" s="6">
        <f>IF($C191="OK",_xlfn.NUMBERVALUE(Plantilla!BX202),"")</f>
        <v/>
      </c>
      <c r="CA191" s="6">
        <f>IF($C191="OK",_xlfn.NUMBERVALUE(Plantilla!BY202),"")</f>
        <v/>
      </c>
      <c r="CB191" s="6">
        <f>IF($C191="OK",_xlfn.NUMBERVALUE(Plantilla!BZ202),"")</f>
        <v/>
      </c>
      <c r="CC191" s="6">
        <f>IF($C191="OK",_xlfn.NUMBERVALUE(Plantilla!CA202),"")</f>
        <v/>
      </c>
      <c r="CD191" s="6">
        <f>IF($C191="OK",_xlfn.NUMBERVALUE(Plantilla!CB202),"")</f>
        <v/>
      </c>
      <c r="CE191" s="6">
        <f>IF($C191="OK",_xlfn.NUMBERVALUE(Plantilla!CC202),"")</f>
        <v/>
      </c>
      <c r="CF191" s="4">
        <f>IF($C191="OK",_xlfn.NUMBERVALUE(Plantilla!CD202),"")</f>
        <v/>
      </c>
      <c r="CG191" s="6">
        <f>IF($C191="OK",_xlfn.NUMBERVALUE(Plantilla!CE202),"")</f>
        <v/>
      </c>
      <c r="CH191" s="6">
        <f>IF($C191="OK",_xlfn.NUMBERVALUE(Plantilla!CF202),"")</f>
        <v/>
      </c>
      <c r="CI191" s="6">
        <f>IF($C191="OK",_xlfn.NUMBERVALUE(Plantilla!CG202),"")</f>
        <v/>
      </c>
      <c r="CJ191" s="6">
        <f>IF($C191="OK",_xlfn.NUMBERVALUE(Plantilla!CH202),"")</f>
        <v/>
      </c>
      <c r="CK191" s="6">
        <f>IF($C191="OK",_xlfn.NUMBERVALUE(Plantilla!CI202),"")</f>
        <v/>
      </c>
      <c r="CL191" s="6">
        <f>IF($C191="OK",_xlfn.NUMBERVALUE(Plantilla!CJ202),"")</f>
        <v/>
      </c>
      <c r="CM191">
        <f>IF($C191="OK",TEXT(Plantilla!CK202,"#"),"")</f>
        <v/>
      </c>
      <c r="CN191" s="6">
        <f>IF($C191="OK",_xlfn.NUMBERVALUE(Plantilla!CL202),"")</f>
        <v/>
      </c>
      <c r="CO191" s="6">
        <f>IF($C191="OK",_xlfn.NUMBERVALUE(Plantilla!CM202),"")</f>
        <v/>
      </c>
      <c r="CP191" s="110">
        <f>IF($C191="OK",_xlfn.NUMBERVALUE(Plantilla!CN202),"")</f>
        <v/>
      </c>
      <c r="CQ191" s="6">
        <f>IF($C191="OK",_xlfn.NUMBERVALUE(Plantilla!CO202),"")</f>
        <v/>
      </c>
      <c r="CR191" s="109">
        <f>IF($C191="OK",_xlfn.NUMBERVALUE(Plantilla!CP202),"")</f>
        <v/>
      </c>
      <c r="CS191" s="110">
        <f>IF($C191="OK",_xlfn.NUMBERVALUE(Plantilla!CQ202),"")</f>
        <v/>
      </c>
      <c r="CT191" s="6">
        <f>IF($C191="OK",_xlfn.NUMBERVALUE(Plantilla!CR202),"")</f>
        <v/>
      </c>
      <c r="CU191" s="109">
        <f>IF($C191="OK",_xlfn.NUMBERVALUE(Plantilla!CS202),"")</f>
        <v/>
      </c>
      <c r="CV191" s="110">
        <f>IF($C191="OK",_xlfn.NUMBERVALUE(Plantilla!CT202),"")</f>
        <v/>
      </c>
      <c r="CW191" s="6">
        <f>IF($C191="OK",_xlfn.NUMBERVALUE(Plantilla!CU202),"")</f>
        <v/>
      </c>
      <c r="CX191" s="82">
        <f>IF($C191="OK",_xlfn.NUMBERVALUE(Plantilla!CV202),"")</f>
        <v/>
      </c>
      <c r="CY191" s="6">
        <f>IF($C191="OK",_xlfn.NUMBERVALUE(Plantilla!CW202),"")</f>
        <v/>
      </c>
      <c r="CZ191" s="82">
        <f>IF($C191="OK",_xlfn.NUMBERVALUE(Plantilla!CX202),"")</f>
        <v/>
      </c>
      <c r="DA191" s="6">
        <f>IF($C191="OK",_xlfn.NUMBERVALUE(Plantilla!CY202),"")</f>
        <v/>
      </c>
      <c r="DB191" s="109">
        <f>IF($C191="OK",_xlfn.NUMBERVALUE(Plantilla!CZ202),"")</f>
        <v/>
      </c>
      <c r="DC191" s="6">
        <f>IF($C191="OK",_xlfn.NUMBERVALUE(Plantilla!DA202),"")</f>
        <v/>
      </c>
      <c r="DD191" s="6">
        <f>IF($C191="OK",TEXT(Plantilla!DB202,"#"),"")</f>
        <v/>
      </c>
      <c r="DE191" s="6">
        <f>IF($C191="OK",_xlfn.NUMBERVALUE(Plantilla!DC202),"")</f>
        <v/>
      </c>
      <c r="DF191" s="4">
        <f>IF($C191="OK",_xlfn.NUMBERVALUE(Plantilla!DD202),"")</f>
        <v/>
      </c>
      <c r="DG191" s="6">
        <f>IF($C191="OK",_xlfn.NUMBERVALUE(Plantilla!DE202),"")</f>
        <v/>
      </c>
      <c r="DH191" s="6">
        <f>IF($C191="OK",_xlfn.NUMBERVALUE(Plantilla!DF202),"")</f>
        <v/>
      </c>
      <c r="DI191" s="6">
        <f>IF($C191="OK",_xlfn.NUMBERVALUE(Plantilla!DG202),"")</f>
        <v/>
      </c>
      <c r="DJ191" s="6">
        <f>IF($C191="OK",_xlfn.NUMBERVALUE(Plantilla!DH202),"")</f>
        <v/>
      </c>
      <c r="DK191" s="6">
        <f>IF($C191="OK",_xlfn.NUMBERVALUE(Plantilla!DI202),"")</f>
        <v/>
      </c>
      <c r="DL191" s="6">
        <f>IF($C191="OK",_xlfn.NUMBERVALUE(Plantilla!DJ202),"")</f>
        <v/>
      </c>
      <c r="DM191" s="6">
        <f>IF($C191="OK",_xlfn.NUMBERVALUE(Plantilla!DK202),"")</f>
        <v/>
      </c>
      <c r="DN191" s="6">
        <f>IF($C191="OK",_xlfn.NUMBERVALUE(Plantilla!DL202),"")</f>
        <v/>
      </c>
      <c r="DO191" s="6">
        <f>IF($C191="OK",_xlfn.NUMBERVALUE(Plantilla!DM202),"")</f>
        <v/>
      </c>
      <c r="DP191" s="6">
        <f>IF($C191="OK",_xlfn.NUMBERVALUE(Plantilla!DN202),"")</f>
        <v/>
      </c>
      <c r="DQ191" s="6">
        <f>IF($C191="OK",_xlfn.NUMBERVALUE(Plantilla!DO202),"")</f>
        <v/>
      </c>
      <c r="DR191" s="6">
        <f>IF($C191="OK",_xlfn.NUMBERVALUE(Plantilla!DP202),"")</f>
        <v/>
      </c>
      <c r="DS191">
        <f>IF($C191="OK",TEXT(Plantilla!DR202,"#"),"")</f>
        <v/>
      </c>
      <c r="DT191" s="6" t="n"/>
    </row>
    <row r="192">
      <c r="A192">
        <f>IF(Plantilla!$I$6="¡Perfecto!, Guarda el archivo y adjúntalo a tu interfaz de Nómina Electrónica","OK","Error")</f>
        <v/>
      </c>
      <c r="B192">
        <f>IF(Plantilla!$I$6="¡Perfecto!, Guarda el archivo y adjúntalo a tu interfaz de Nómina Electrónica",MID(Plantilla!$D$2,SEARCH("V",Plantilla!$D$2),10),"")</f>
        <v/>
      </c>
      <c r="C192">
        <f>Plantilla!C203</f>
        <v/>
      </c>
      <c r="D192">
        <f>IF($C192="OK",Plantilla!B203,"")</f>
        <v/>
      </c>
      <c r="E192">
        <f>IF($C192="OK",
   VLOOKUP(Plantilla!$E$4,'Tablas '!$AP$4:$AT$6,5,FALSE),
"")</f>
        <v/>
      </c>
      <c r="F192">
        <f>IF($C192="OK",TEXT(Plantilla!D203,"#"),"")</f>
        <v/>
      </c>
      <c r="G192">
        <f>IF($C192="OK",
   VLOOKUP(Plantilla!E203,'Tablas '!$B$4:$C$14,2,FALSE),
"")</f>
        <v/>
      </c>
      <c r="H192">
        <f>IF($C192="OK",TEXT(Plantilla!F203,"#"),"")</f>
        <v/>
      </c>
      <c r="I192">
        <f>IF($C192="OK",TEXT(Plantilla!G203,"#"),"")</f>
        <v/>
      </c>
      <c r="J192">
        <f>IF($C192="OK",TEXT(Plantilla!H203,"#"),"")</f>
        <v/>
      </c>
      <c r="K192">
        <f>IF($C192="OK",TEXT(Plantilla!I203,"#"),"")</f>
        <v/>
      </c>
      <c r="L192">
        <f>IF($C192="OK",TEXT(Plantilla!J203,"#"),"")</f>
        <v/>
      </c>
      <c r="M192">
        <f>IF($C192="OK",TEXT(Plantilla!K203,"#"),"")</f>
        <v/>
      </c>
      <c r="N192">
        <f>IF($C192="OK",
   CONCATENATE(YEAR(Plantilla!L203),"-",TEXT(MONTH(Plantilla!L203),"00"),"-",TEXT(DAY(Plantilla!L203),"00")),
"")</f>
        <v/>
      </c>
      <c r="O192">
        <f>IF($C192="OK",_xlfn.NUMBERVALUE(Plantilla!M203),"")</f>
        <v/>
      </c>
      <c r="P192">
        <f>IF($C192="OK",
   IF(Plantilla!N203&lt;&gt;"",
      CONCATENATE(YEAR(Plantilla!N203),"-",TEXT(MONTH(Plantilla!N203),"00"),"-",TEXT(DAY(Plantilla!N203),"00")),
   ""),
"")</f>
        <v/>
      </c>
      <c r="Q192">
        <f>IF($C192="OK",
   VLOOKUP(Plantilla!O203,'Tablas '!$E$4:$F$19,2,FALSE),
"")</f>
        <v/>
      </c>
      <c r="R192">
        <f>IF($C192="OK",
   VLOOKUP(Plantilla!P203,'Tablas '!$H$4:$I$5,2,FALSE),
"")</f>
        <v/>
      </c>
      <c r="S192">
        <f>IF($C192="OK",
   VLOOKUP(Plantilla!Q203,'Tablas '!$K$4:$L$8,2,FALSE),
"")</f>
        <v/>
      </c>
      <c r="T192">
        <f>IF($C192="OK",
   VLOOKUP(Plantilla!R203,'Tablas '!$AE$4:$AF$6,2,FALSE),
"")</f>
        <v/>
      </c>
      <c r="U192">
        <f>IF($C192="OK",
   VLOOKUP(Plantilla!S203,'Tablas '!$AE$4:$AF$6,2,FALSE),
"")</f>
        <v/>
      </c>
      <c r="V192">
        <f>IF($C192="OK",TEXT(Plantilla!T203,"#"),"")</f>
        <v/>
      </c>
      <c r="W192" s="84">
        <f>IF($C192="OK",
   VLOOKUP(Plantilla!U203,'Tablas '!$AM$4:$AN$1126,2,FALSE),
"")</f>
        <v/>
      </c>
      <c r="X192">
        <f>IF($C192="OK",TEXT(Plantilla!V203,"#"),"")</f>
        <v/>
      </c>
      <c r="Y192">
        <f>IF($C192="OK",
   CONCATENATE(YEAR(Plantilla!W203),"-",TEXT(MONTH(Plantilla!W203),"00"),"-",TEXT(DAY(Plantilla!W203),"00")),
"")</f>
        <v/>
      </c>
      <c r="Z192">
        <f>IF($C192="OK",
   CONCATENATE(YEAR(Plantilla!X203),"-",TEXT(MONTH(Plantilla!X203),"00"),"-",TEXT(DAY(Plantilla!X203),"00")),
"")</f>
        <v/>
      </c>
      <c r="AA192">
        <f>IF($C192="OK",
   TEXT(VLOOKUP(Plantilla!Y203,'Tablas '!$Q$4:$R$9,2,FALSE),"#"),
"")</f>
        <v/>
      </c>
      <c r="AB192">
        <f>IF($C192="OK",
   CONCATENATE(YEAR(Plantilla!Z203),"-",TEXT(MONTH(Plantilla!Z203),"00"),"-",TEXT(DAY(Plantilla!Z203),"00")),
"")</f>
        <v/>
      </c>
      <c r="AC192">
        <f>IF($C192="OK",
   TEXT(VLOOKUP(Plantilla!AA203,'Tablas '!$T$4:$U$13,2,FALSE),"#"),
"")</f>
        <v/>
      </c>
      <c r="AD192">
        <f>IF($C192="OK",TEXT(Plantilla!AB203,"#"),"")</f>
        <v/>
      </c>
      <c r="AE192">
        <f>IF($C192="OK",
   IF(Plantilla!AC203&lt;&gt;"",
      TEXT(VLOOKUP(Plantilla!AC203,'Tablas '!$W$4:$X$7,2,FALSE),"#"),
   ""),
"")</f>
        <v/>
      </c>
      <c r="AF192">
        <f>IF($C192="OK",TEXT(Plantilla!AD203,"#"),"")</f>
        <v/>
      </c>
      <c r="AG192" s="6">
        <f>IF($C192="OK",_xlfn.NUMBERVALUE(Plantilla!AE203),"")</f>
        <v/>
      </c>
      <c r="AH192" s="4">
        <f>IF($C192="OK",_xlfn.NUMBERVALUE(Plantilla!AF203),"")</f>
        <v/>
      </c>
      <c r="AI192" s="6">
        <f>IF($C192="OK",_xlfn.NUMBERVALUE(Plantilla!AG203),"")</f>
        <v/>
      </c>
      <c r="AJ192" s="6">
        <f>IF($C192="OK",_xlfn.NUMBERVALUE(Plantilla!AH203),"")</f>
        <v/>
      </c>
      <c r="AK192" s="6">
        <f>IF($C192="OK",_xlfn.NUMBERVALUE(Plantilla!AI203),"")</f>
        <v/>
      </c>
      <c r="AL192" s="6">
        <f>IF($C192="OK",_xlfn.NUMBERVALUE(Plantilla!AJ203),"")</f>
        <v/>
      </c>
      <c r="AM192" s="4">
        <f>IF($C192="OK",_xlfn.NUMBERVALUE(Plantilla!AK203),"")</f>
        <v/>
      </c>
      <c r="AN192" s="6">
        <f>IF($C192="OK",_xlfn.NUMBERVALUE(Plantilla!AL203),"")</f>
        <v/>
      </c>
      <c r="AO192" s="4">
        <f>IF($C192="OK",_xlfn.NUMBERVALUE(Plantilla!AM203),"")</f>
        <v/>
      </c>
      <c r="AP192" s="6">
        <f>IF($C192="OK",_xlfn.NUMBERVALUE(Plantilla!AN203),"")</f>
        <v/>
      </c>
      <c r="AQ192" s="4">
        <f>IF($C192="OK",_xlfn.NUMBERVALUE(Plantilla!AO203),"")</f>
        <v/>
      </c>
      <c r="AR192" s="6">
        <f>IF($C192="OK",_xlfn.NUMBERVALUE(Plantilla!AP203),"")</f>
        <v/>
      </c>
      <c r="AS192" s="4">
        <f>IF($C192="OK",_xlfn.NUMBERVALUE(Plantilla!AQ203),"")</f>
        <v/>
      </c>
      <c r="AT192" s="6">
        <f>IF($C192="OK",_xlfn.NUMBERVALUE(Plantilla!AR203),"")</f>
        <v/>
      </c>
      <c r="AU192" s="4">
        <f>IF($C192="OK",_xlfn.NUMBERVALUE(Plantilla!AS203),"")</f>
        <v/>
      </c>
      <c r="AV192" s="6">
        <f>IF($C192="OK",_xlfn.NUMBERVALUE(Plantilla!AT203),"")</f>
        <v/>
      </c>
      <c r="AW192" s="4">
        <f>IF($C192="OK",_xlfn.NUMBERVALUE(Plantilla!AU203),"")</f>
        <v/>
      </c>
      <c r="AX192" s="6">
        <f>IF($C192="OK",_xlfn.NUMBERVALUE(Plantilla!AV203),"")</f>
        <v/>
      </c>
      <c r="AY192" s="4">
        <f>IF($C192="OK",_xlfn.NUMBERVALUE(Plantilla!AW203),"")</f>
        <v/>
      </c>
      <c r="AZ192" s="6">
        <f>IF($C192="OK",_xlfn.NUMBERVALUE(Plantilla!AX203),"")</f>
        <v/>
      </c>
      <c r="BA192">
        <f>IF($C192="OK",_xlfn.NUMBERVALUE(Plantilla!AY203),"")</f>
        <v/>
      </c>
      <c r="BB192">
        <f>IF($C192="OK",_xlfn.NUMBERVALUE(Plantilla!AZ203),"")</f>
        <v/>
      </c>
      <c r="BC192" s="4">
        <f>IF($C192="OK",_xlfn.NUMBERVALUE(Plantilla!BA203),"")</f>
        <v/>
      </c>
      <c r="BD192" s="6">
        <f>IF($C192="OK",_xlfn.NUMBERVALUE(Plantilla!BB203),"")</f>
        <v/>
      </c>
      <c r="BE192" s="4">
        <f>IF($C192="OK",_xlfn.NUMBERVALUE(Plantilla!BC203),"")</f>
        <v/>
      </c>
      <c r="BF192" s="6">
        <f>IF($C192="OK",_xlfn.NUMBERVALUE(Plantilla!BD203),"")</f>
        <v/>
      </c>
      <c r="BG192" s="4">
        <f>IF($C192="OK",_xlfn.NUMBERVALUE(Plantilla!BE203),"")</f>
        <v/>
      </c>
      <c r="BH192" s="6">
        <f>IF($C192="OK",_xlfn.NUMBERVALUE(Plantilla!BF203),"")</f>
        <v/>
      </c>
      <c r="BI192" s="110">
        <f>IF($C192="OK",_xlfn.NUMBERVALUE(Plantilla!BG203),"")</f>
        <v/>
      </c>
      <c r="BJ192" s="6">
        <f>IF($C192="OK",_xlfn.NUMBERVALUE(Plantilla!BH203),"")</f>
        <v/>
      </c>
      <c r="BK192" s="109">
        <f>IF($C192="OK",_xlfn.NUMBERVALUE(Plantilla!BI203),"")</f>
        <v/>
      </c>
      <c r="BL192" s="6">
        <f>IF($C192="OK",
   IF(Plantilla!BJ203&lt;&gt;"",
      TEXT(VLOOKUP(Plantilla!BJ203,'Tablas '!$Z$4:$AA$6,2,FALSE),"#"),
   ""),
"")</f>
        <v/>
      </c>
      <c r="BM192" s="4">
        <f>IF($C192="OK",_xlfn.NUMBERVALUE(Plantilla!BK203),"")</f>
        <v/>
      </c>
      <c r="BN192" s="4">
        <f>IF($C192="OK",_xlfn.NUMBERVALUE(Plantilla!BL203),"")</f>
        <v/>
      </c>
      <c r="BO192" s="6">
        <f>IF($C192="OK",_xlfn.NUMBERVALUE(Plantilla!BM203),"")</f>
        <v/>
      </c>
      <c r="BP192" s="4">
        <f>IF($C192="OK",_xlfn.NUMBERVALUE(Plantilla!BN203),"")</f>
        <v/>
      </c>
      <c r="BQ192" s="6">
        <f>IF($C192="OK",_xlfn.NUMBERVALUE(Plantilla!BO203),"")</f>
        <v/>
      </c>
      <c r="BR192" s="4">
        <f>IF($C192="OK",_xlfn.NUMBERVALUE(Plantilla!BP203),"")</f>
        <v/>
      </c>
      <c r="BS192" s="6">
        <f>IF($C192="OK",_xlfn.NUMBERVALUE(Plantilla!BQ203),"")</f>
        <v/>
      </c>
      <c r="BT192" s="4">
        <f>IF($C192="OK",_xlfn.NUMBERVALUE(Plantilla!BR203),"")</f>
        <v/>
      </c>
      <c r="BU192" s="6">
        <f>IF($C192="OK",_xlfn.NUMBERVALUE(Plantilla!BS203),"")</f>
        <v/>
      </c>
      <c r="BV192" s="6">
        <f>IF($C192="OK",_xlfn.NUMBERVALUE(Plantilla!BT203),"")</f>
        <v/>
      </c>
      <c r="BW192" s="6">
        <f>IF($C192="OK",_xlfn.NUMBERVALUE(Plantilla!BU203),"")</f>
        <v/>
      </c>
      <c r="BX192" s="6">
        <f>IF($C192="OK",_xlfn.NUMBERVALUE(Plantilla!BV203),"")</f>
        <v/>
      </c>
      <c r="BY192" s="6">
        <f>IF($C192="OK",_xlfn.NUMBERVALUE(Plantilla!BW203),"")</f>
        <v/>
      </c>
      <c r="BZ192" s="6">
        <f>IF($C192="OK",_xlfn.NUMBERVALUE(Plantilla!BX203),"")</f>
        <v/>
      </c>
      <c r="CA192" s="6">
        <f>IF($C192="OK",_xlfn.NUMBERVALUE(Plantilla!BY203),"")</f>
        <v/>
      </c>
      <c r="CB192" s="6">
        <f>IF($C192="OK",_xlfn.NUMBERVALUE(Plantilla!BZ203),"")</f>
        <v/>
      </c>
      <c r="CC192" s="6">
        <f>IF($C192="OK",_xlfn.NUMBERVALUE(Plantilla!CA203),"")</f>
        <v/>
      </c>
      <c r="CD192" s="6">
        <f>IF($C192="OK",_xlfn.NUMBERVALUE(Plantilla!CB203),"")</f>
        <v/>
      </c>
      <c r="CE192" s="6">
        <f>IF($C192="OK",_xlfn.NUMBERVALUE(Plantilla!CC203),"")</f>
        <v/>
      </c>
      <c r="CF192" s="4">
        <f>IF($C192="OK",_xlfn.NUMBERVALUE(Plantilla!CD203),"")</f>
        <v/>
      </c>
      <c r="CG192" s="6">
        <f>IF($C192="OK",_xlfn.NUMBERVALUE(Plantilla!CE203),"")</f>
        <v/>
      </c>
      <c r="CH192" s="6">
        <f>IF($C192="OK",_xlfn.NUMBERVALUE(Plantilla!CF203),"")</f>
        <v/>
      </c>
      <c r="CI192" s="6">
        <f>IF($C192="OK",_xlfn.NUMBERVALUE(Plantilla!CG203),"")</f>
        <v/>
      </c>
      <c r="CJ192" s="6">
        <f>IF($C192="OK",_xlfn.NUMBERVALUE(Plantilla!CH203),"")</f>
        <v/>
      </c>
      <c r="CK192" s="6">
        <f>IF($C192="OK",_xlfn.NUMBERVALUE(Plantilla!CI203),"")</f>
        <v/>
      </c>
      <c r="CL192" s="6">
        <f>IF($C192="OK",_xlfn.NUMBERVALUE(Plantilla!CJ203),"")</f>
        <v/>
      </c>
      <c r="CM192">
        <f>IF($C192="OK",TEXT(Plantilla!CK203,"#"),"")</f>
        <v/>
      </c>
      <c r="CN192" s="6">
        <f>IF($C192="OK",_xlfn.NUMBERVALUE(Plantilla!CL203),"")</f>
        <v/>
      </c>
      <c r="CO192" s="6">
        <f>IF($C192="OK",_xlfn.NUMBERVALUE(Plantilla!CM203),"")</f>
        <v/>
      </c>
      <c r="CP192" s="110">
        <f>IF($C192="OK",_xlfn.NUMBERVALUE(Plantilla!CN203),"")</f>
        <v/>
      </c>
      <c r="CQ192" s="6">
        <f>IF($C192="OK",_xlfn.NUMBERVALUE(Plantilla!CO203),"")</f>
        <v/>
      </c>
      <c r="CR192" s="109">
        <f>IF($C192="OK",_xlfn.NUMBERVALUE(Plantilla!CP203),"")</f>
        <v/>
      </c>
      <c r="CS192" s="110">
        <f>IF($C192="OK",_xlfn.NUMBERVALUE(Plantilla!CQ203),"")</f>
        <v/>
      </c>
      <c r="CT192" s="6">
        <f>IF($C192="OK",_xlfn.NUMBERVALUE(Plantilla!CR203),"")</f>
        <v/>
      </c>
      <c r="CU192" s="109">
        <f>IF($C192="OK",_xlfn.NUMBERVALUE(Plantilla!CS203),"")</f>
        <v/>
      </c>
      <c r="CV192" s="110">
        <f>IF($C192="OK",_xlfn.NUMBERVALUE(Plantilla!CT203),"")</f>
        <v/>
      </c>
      <c r="CW192" s="6">
        <f>IF($C192="OK",_xlfn.NUMBERVALUE(Plantilla!CU203),"")</f>
        <v/>
      </c>
      <c r="CX192" s="82">
        <f>IF($C192="OK",_xlfn.NUMBERVALUE(Plantilla!CV203),"")</f>
        <v/>
      </c>
      <c r="CY192" s="6">
        <f>IF($C192="OK",_xlfn.NUMBERVALUE(Plantilla!CW203),"")</f>
        <v/>
      </c>
      <c r="CZ192" s="82">
        <f>IF($C192="OK",_xlfn.NUMBERVALUE(Plantilla!CX203),"")</f>
        <v/>
      </c>
      <c r="DA192" s="6">
        <f>IF($C192="OK",_xlfn.NUMBERVALUE(Plantilla!CY203),"")</f>
        <v/>
      </c>
      <c r="DB192" s="109">
        <f>IF($C192="OK",_xlfn.NUMBERVALUE(Plantilla!CZ203),"")</f>
        <v/>
      </c>
      <c r="DC192" s="6">
        <f>IF($C192="OK",_xlfn.NUMBERVALUE(Plantilla!DA203),"")</f>
        <v/>
      </c>
      <c r="DD192" s="6">
        <f>IF($C192="OK",TEXT(Plantilla!DB203,"#"),"")</f>
        <v/>
      </c>
      <c r="DE192" s="6">
        <f>IF($C192="OK",_xlfn.NUMBERVALUE(Plantilla!DC203),"")</f>
        <v/>
      </c>
      <c r="DF192" s="4">
        <f>IF($C192="OK",_xlfn.NUMBERVALUE(Plantilla!DD203),"")</f>
        <v/>
      </c>
      <c r="DG192" s="6">
        <f>IF($C192="OK",_xlfn.NUMBERVALUE(Plantilla!DE203),"")</f>
        <v/>
      </c>
      <c r="DH192" s="6">
        <f>IF($C192="OK",_xlfn.NUMBERVALUE(Plantilla!DF203),"")</f>
        <v/>
      </c>
      <c r="DI192" s="6">
        <f>IF($C192="OK",_xlfn.NUMBERVALUE(Plantilla!DG203),"")</f>
        <v/>
      </c>
      <c r="DJ192" s="6">
        <f>IF($C192="OK",_xlfn.NUMBERVALUE(Plantilla!DH203),"")</f>
        <v/>
      </c>
      <c r="DK192" s="6">
        <f>IF($C192="OK",_xlfn.NUMBERVALUE(Plantilla!DI203),"")</f>
        <v/>
      </c>
      <c r="DL192" s="6">
        <f>IF($C192="OK",_xlfn.NUMBERVALUE(Plantilla!DJ203),"")</f>
        <v/>
      </c>
      <c r="DM192" s="6">
        <f>IF($C192="OK",_xlfn.NUMBERVALUE(Plantilla!DK203),"")</f>
        <v/>
      </c>
      <c r="DN192" s="6">
        <f>IF($C192="OK",_xlfn.NUMBERVALUE(Plantilla!DL203),"")</f>
        <v/>
      </c>
      <c r="DO192" s="6">
        <f>IF($C192="OK",_xlfn.NUMBERVALUE(Plantilla!DM203),"")</f>
        <v/>
      </c>
      <c r="DP192" s="6">
        <f>IF($C192="OK",_xlfn.NUMBERVALUE(Plantilla!DN203),"")</f>
        <v/>
      </c>
      <c r="DQ192" s="6">
        <f>IF($C192="OK",_xlfn.NUMBERVALUE(Plantilla!DO203),"")</f>
        <v/>
      </c>
      <c r="DR192" s="6">
        <f>IF($C192="OK",_xlfn.NUMBERVALUE(Plantilla!DP203),"")</f>
        <v/>
      </c>
      <c r="DS192">
        <f>IF($C192="OK",TEXT(Plantilla!DR203,"#"),"")</f>
        <v/>
      </c>
      <c r="DT192" s="6" t="n"/>
    </row>
    <row r="193">
      <c r="A193">
        <f>IF(Plantilla!$I$6="¡Perfecto!, Guarda el archivo y adjúntalo a tu interfaz de Nómina Electrónica","OK","Error")</f>
        <v/>
      </c>
      <c r="B193">
        <f>IF(Plantilla!$I$6="¡Perfecto!, Guarda el archivo y adjúntalo a tu interfaz de Nómina Electrónica",MID(Plantilla!$D$2,SEARCH("V",Plantilla!$D$2),10),"")</f>
        <v/>
      </c>
      <c r="C193">
        <f>Plantilla!C204</f>
        <v/>
      </c>
      <c r="D193">
        <f>IF($C193="OK",Plantilla!B204,"")</f>
        <v/>
      </c>
      <c r="E193">
        <f>IF($C193="OK",
   VLOOKUP(Plantilla!$E$4,'Tablas '!$AP$4:$AT$6,5,FALSE),
"")</f>
        <v/>
      </c>
      <c r="F193">
        <f>IF($C193="OK",TEXT(Plantilla!D204,"#"),"")</f>
        <v/>
      </c>
      <c r="G193">
        <f>IF($C193="OK",
   VLOOKUP(Plantilla!E204,'Tablas '!$B$4:$C$14,2,FALSE),
"")</f>
        <v/>
      </c>
      <c r="H193">
        <f>IF($C193="OK",TEXT(Plantilla!F204,"#"),"")</f>
        <v/>
      </c>
      <c r="I193">
        <f>IF($C193="OK",TEXT(Plantilla!G204,"#"),"")</f>
        <v/>
      </c>
      <c r="J193">
        <f>IF($C193="OK",TEXT(Plantilla!H204,"#"),"")</f>
        <v/>
      </c>
      <c r="K193">
        <f>IF($C193="OK",TEXT(Plantilla!I204,"#"),"")</f>
        <v/>
      </c>
      <c r="L193">
        <f>IF($C193="OK",TEXT(Plantilla!J204,"#"),"")</f>
        <v/>
      </c>
      <c r="M193">
        <f>IF($C193="OK",TEXT(Plantilla!K204,"#"),"")</f>
        <v/>
      </c>
      <c r="N193">
        <f>IF($C193="OK",
   CONCATENATE(YEAR(Plantilla!L204),"-",TEXT(MONTH(Plantilla!L204),"00"),"-",TEXT(DAY(Plantilla!L204),"00")),
"")</f>
        <v/>
      </c>
      <c r="O193">
        <f>IF($C193="OK",_xlfn.NUMBERVALUE(Plantilla!M204),"")</f>
        <v/>
      </c>
      <c r="P193">
        <f>IF($C193="OK",
   IF(Plantilla!N204&lt;&gt;"",
      CONCATENATE(YEAR(Plantilla!N204),"-",TEXT(MONTH(Plantilla!N204),"00"),"-",TEXT(DAY(Plantilla!N204),"00")),
   ""),
"")</f>
        <v/>
      </c>
      <c r="Q193">
        <f>IF($C193="OK",
   VLOOKUP(Plantilla!O204,'Tablas '!$E$4:$F$19,2,FALSE),
"")</f>
        <v/>
      </c>
      <c r="R193">
        <f>IF($C193="OK",
   VLOOKUP(Plantilla!P204,'Tablas '!$H$4:$I$5,2,FALSE),
"")</f>
        <v/>
      </c>
      <c r="S193">
        <f>IF($C193="OK",
   VLOOKUP(Plantilla!Q204,'Tablas '!$K$4:$L$8,2,FALSE),
"")</f>
        <v/>
      </c>
      <c r="T193">
        <f>IF($C193="OK",
   VLOOKUP(Plantilla!R204,'Tablas '!$AE$4:$AF$6,2,FALSE),
"")</f>
        <v/>
      </c>
      <c r="U193">
        <f>IF($C193="OK",
   VLOOKUP(Plantilla!S204,'Tablas '!$AE$4:$AF$6,2,FALSE),
"")</f>
        <v/>
      </c>
      <c r="V193">
        <f>IF($C193="OK",TEXT(Plantilla!T204,"#"),"")</f>
        <v/>
      </c>
      <c r="W193" s="84">
        <f>IF($C193="OK",
   VLOOKUP(Plantilla!U204,'Tablas '!$AM$4:$AN$1126,2,FALSE),
"")</f>
        <v/>
      </c>
      <c r="X193">
        <f>IF($C193="OK",TEXT(Plantilla!V204,"#"),"")</f>
        <v/>
      </c>
      <c r="Y193">
        <f>IF($C193="OK",
   CONCATENATE(YEAR(Plantilla!W204),"-",TEXT(MONTH(Plantilla!W204),"00"),"-",TEXT(DAY(Plantilla!W204),"00")),
"")</f>
        <v/>
      </c>
      <c r="Z193">
        <f>IF($C193="OK",
   CONCATENATE(YEAR(Plantilla!X204),"-",TEXT(MONTH(Plantilla!X204),"00"),"-",TEXT(DAY(Plantilla!X204),"00")),
"")</f>
        <v/>
      </c>
      <c r="AA193">
        <f>IF($C193="OK",
   TEXT(VLOOKUP(Plantilla!Y204,'Tablas '!$Q$4:$R$9,2,FALSE),"#"),
"")</f>
        <v/>
      </c>
      <c r="AB193">
        <f>IF($C193="OK",
   CONCATENATE(YEAR(Plantilla!Z204),"-",TEXT(MONTH(Plantilla!Z204),"00"),"-",TEXT(DAY(Plantilla!Z204),"00")),
"")</f>
        <v/>
      </c>
      <c r="AC193">
        <f>IF($C193="OK",
   TEXT(VLOOKUP(Plantilla!AA204,'Tablas '!$T$4:$U$13,2,FALSE),"#"),
"")</f>
        <v/>
      </c>
      <c r="AD193">
        <f>IF($C193="OK",TEXT(Plantilla!AB204,"#"),"")</f>
        <v/>
      </c>
      <c r="AE193">
        <f>IF($C193="OK",
   IF(Plantilla!AC204&lt;&gt;"",
      TEXT(VLOOKUP(Plantilla!AC204,'Tablas '!$W$4:$X$7,2,FALSE),"#"),
   ""),
"")</f>
        <v/>
      </c>
      <c r="AF193">
        <f>IF($C193="OK",TEXT(Plantilla!AD204,"#"),"")</f>
        <v/>
      </c>
      <c r="AG193" s="6">
        <f>IF($C193="OK",_xlfn.NUMBERVALUE(Plantilla!AE204),"")</f>
        <v/>
      </c>
      <c r="AH193" s="4">
        <f>IF($C193="OK",_xlfn.NUMBERVALUE(Plantilla!AF204),"")</f>
        <v/>
      </c>
      <c r="AI193" s="6">
        <f>IF($C193="OK",_xlfn.NUMBERVALUE(Plantilla!AG204),"")</f>
        <v/>
      </c>
      <c r="AJ193" s="6">
        <f>IF($C193="OK",_xlfn.NUMBERVALUE(Plantilla!AH204),"")</f>
        <v/>
      </c>
      <c r="AK193" s="6">
        <f>IF($C193="OK",_xlfn.NUMBERVALUE(Plantilla!AI204),"")</f>
        <v/>
      </c>
      <c r="AL193" s="6">
        <f>IF($C193="OK",_xlfn.NUMBERVALUE(Plantilla!AJ204),"")</f>
        <v/>
      </c>
      <c r="AM193" s="4">
        <f>IF($C193="OK",_xlfn.NUMBERVALUE(Plantilla!AK204),"")</f>
        <v/>
      </c>
      <c r="AN193" s="6">
        <f>IF($C193="OK",_xlfn.NUMBERVALUE(Plantilla!AL204),"")</f>
        <v/>
      </c>
      <c r="AO193" s="4">
        <f>IF($C193="OK",_xlfn.NUMBERVALUE(Plantilla!AM204),"")</f>
        <v/>
      </c>
      <c r="AP193" s="6">
        <f>IF($C193="OK",_xlfn.NUMBERVALUE(Plantilla!AN204),"")</f>
        <v/>
      </c>
      <c r="AQ193" s="4">
        <f>IF($C193="OK",_xlfn.NUMBERVALUE(Plantilla!AO204),"")</f>
        <v/>
      </c>
      <c r="AR193" s="6">
        <f>IF($C193="OK",_xlfn.NUMBERVALUE(Plantilla!AP204),"")</f>
        <v/>
      </c>
      <c r="AS193" s="4">
        <f>IF($C193="OK",_xlfn.NUMBERVALUE(Plantilla!AQ204),"")</f>
        <v/>
      </c>
      <c r="AT193" s="6">
        <f>IF($C193="OK",_xlfn.NUMBERVALUE(Plantilla!AR204),"")</f>
        <v/>
      </c>
      <c r="AU193" s="4">
        <f>IF($C193="OK",_xlfn.NUMBERVALUE(Plantilla!AS204),"")</f>
        <v/>
      </c>
      <c r="AV193" s="6">
        <f>IF($C193="OK",_xlfn.NUMBERVALUE(Plantilla!AT204),"")</f>
        <v/>
      </c>
      <c r="AW193" s="4">
        <f>IF($C193="OK",_xlfn.NUMBERVALUE(Plantilla!AU204),"")</f>
        <v/>
      </c>
      <c r="AX193" s="6">
        <f>IF($C193="OK",_xlfn.NUMBERVALUE(Plantilla!AV204),"")</f>
        <v/>
      </c>
      <c r="AY193" s="4">
        <f>IF($C193="OK",_xlfn.NUMBERVALUE(Plantilla!AW204),"")</f>
        <v/>
      </c>
      <c r="AZ193" s="6">
        <f>IF($C193="OK",_xlfn.NUMBERVALUE(Plantilla!AX204),"")</f>
        <v/>
      </c>
      <c r="BA193">
        <f>IF($C193="OK",_xlfn.NUMBERVALUE(Plantilla!AY204),"")</f>
        <v/>
      </c>
      <c r="BB193">
        <f>IF($C193="OK",_xlfn.NUMBERVALUE(Plantilla!AZ204),"")</f>
        <v/>
      </c>
      <c r="BC193" s="4">
        <f>IF($C193="OK",_xlfn.NUMBERVALUE(Plantilla!BA204),"")</f>
        <v/>
      </c>
      <c r="BD193" s="6">
        <f>IF($C193="OK",_xlfn.NUMBERVALUE(Plantilla!BB204),"")</f>
        <v/>
      </c>
      <c r="BE193" s="4">
        <f>IF($C193="OK",_xlfn.NUMBERVALUE(Plantilla!BC204),"")</f>
        <v/>
      </c>
      <c r="BF193" s="6">
        <f>IF($C193="OK",_xlfn.NUMBERVALUE(Plantilla!BD204),"")</f>
        <v/>
      </c>
      <c r="BG193" s="4">
        <f>IF($C193="OK",_xlfn.NUMBERVALUE(Plantilla!BE204),"")</f>
        <v/>
      </c>
      <c r="BH193" s="6">
        <f>IF($C193="OK",_xlfn.NUMBERVALUE(Plantilla!BF204),"")</f>
        <v/>
      </c>
      <c r="BI193" s="110">
        <f>IF($C193="OK",_xlfn.NUMBERVALUE(Plantilla!BG204),"")</f>
        <v/>
      </c>
      <c r="BJ193" s="6">
        <f>IF($C193="OK",_xlfn.NUMBERVALUE(Plantilla!BH204),"")</f>
        <v/>
      </c>
      <c r="BK193" s="109">
        <f>IF($C193="OK",_xlfn.NUMBERVALUE(Plantilla!BI204),"")</f>
        <v/>
      </c>
      <c r="BL193" s="6">
        <f>IF($C193="OK",
   IF(Plantilla!BJ204&lt;&gt;"",
      TEXT(VLOOKUP(Plantilla!BJ204,'Tablas '!$Z$4:$AA$6,2,FALSE),"#"),
   ""),
"")</f>
        <v/>
      </c>
      <c r="BM193" s="4">
        <f>IF($C193="OK",_xlfn.NUMBERVALUE(Plantilla!BK204),"")</f>
        <v/>
      </c>
      <c r="BN193" s="4">
        <f>IF($C193="OK",_xlfn.NUMBERVALUE(Plantilla!BL204),"")</f>
        <v/>
      </c>
      <c r="BO193" s="6">
        <f>IF($C193="OK",_xlfn.NUMBERVALUE(Plantilla!BM204),"")</f>
        <v/>
      </c>
      <c r="BP193" s="4">
        <f>IF($C193="OK",_xlfn.NUMBERVALUE(Plantilla!BN204),"")</f>
        <v/>
      </c>
      <c r="BQ193" s="6">
        <f>IF($C193="OK",_xlfn.NUMBERVALUE(Plantilla!BO204),"")</f>
        <v/>
      </c>
      <c r="BR193" s="4">
        <f>IF($C193="OK",_xlfn.NUMBERVALUE(Plantilla!BP204),"")</f>
        <v/>
      </c>
      <c r="BS193" s="6">
        <f>IF($C193="OK",_xlfn.NUMBERVALUE(Plantilla!BQ204),"")</f>
        <v/>
      </c>
      <c r="BT193" s="4">
        <f>IF($C193="OK",_xlfn.NUMBERVALUE(Plantilla!BR204),"")</f>
        <v/>
      </c>
      <c r="BU193" s="6">
        <f>IF($C193="OK",_xlfn.NUMBERVALUE(Plantilla!BS204),"")</f>
        <v/>
      </c>
      <c r="BV193" s="6">
        <f>IF($C193="OK",_xlfn.NUMBERVALUE(Plantilla!BT204),"")</f>
        <v/>
      </c>
      <c r="BW193" s="6">
        <f>IF($C193="OK",_xlfn.NUMBERVALUE(Plantilla!BU204),"")</f>
        <v/>
      </c>
      <c r="BX193" s="6">
        <f>IF($C193="OK",_xlfn.NUMBERVALUE(Plantilla!BV204),"")</f>
        <v/>
      </c>
      <c r="BY193" s="6">
        <f>IF($C193="OK",_xlfn.NUMBERVALUE(Plantilla!BW204),"")</f>
        <v/>
      </c>
      <c r="BZ193" s="6">
        <f>IF($C193="OK",_xlfn.NUMBERVALUE(Plantilla!BX204),"")</f>
        <v/>
      </c>
      <c r="CA193" s="6">
        <f>IF($C193="OK",_xlfn.NUMBERVALUE(Plantilla!BY204),"")</f>
        <v/>
      </c>
      <c r="CB193" s="6">
        <f>IF($C193="OK",_xlfn.NUMBERVALUE(Plantilla!BZ204),"")</f>
        <v/>
      </c>
      <c r="CC193" s="6">
        <f>IF($C193="OK",_xlfn.NUMBERVALUE(Plantilla!CA204),"")</f>
        <v/>
      </c>
      <c r="CD193" s="6">
        <f>IF($C193="OK",_xlfn.NUMBERVALUE(Plantilla!CB204),"")</f>
        <v/>
      </c>
      <c r="CE193" s="6">
        <f>IF($C193="OK",_xlfn.NUMBERVALUE(Plantilla!CC204),"")</f>
        <v/>
      </c>
      <c r="CF193" s="4">
        <f>IF($C193="OK",_xlfn.NUMBERVALUE(Plantilla!CD204),"")</f>
        <v/>
      </c>
      <c r="CG193" s="6">
        <f>IF($C193="OK",_xlfn.NUMBERVALUE(Plantilla!CE204),"")</f>
        <v/>
      </c>
      <c r="CH193" s="6">
        <f>IF($C193="OK",_xlfn.NUMBERVALUE(Plantilla!CF204),"")</f>
        <v/>
      </c>
      <c r="CI193" s="6">
        <f>IF($C193="OK",_xlfn.NUMBERVALUE(Plantilla!CG204),"")</f>
        <v/>
      </c>
      <c r="CJ193" s="6">
        <f>IF($C193="OK",_xlfn.NUMBERVALUE(Plantilla!CH204),"")</f>
        <v/>
      </c>
      <c r="CK193" s="6">
        <f>IF($C193="OK",_xlfn.NUMBERVALUE(Plantilla!CI204),"")</f>
        <v/>
      </c>
      <c r="CL193" s="6">
        <f>IF($C193="OK",_xlfn.NUMBERVALUE(Plantilla!CJ204),"")</f>
        <v/>
      </c>
      <c r="CM193">
        <f>IF($C193="OK",TEXT(Plantilla!CK204,"#"),"")</f>
        <v/>
      </c>
      <c r="CN193" s="6">
        <f>IF($C193="OK",_xlfn.NUMBERVALUE(Plantilla!CL204),"")</f>
        <v/>
      </c>
      <c r="CO193" s="6">
        <f>IF($C193="OK",_xlfn.NUMBERVALUE(Plantilla!CM204),"")</f>
        <v/>
      </c>
      <c r="CP193" s="110">
        <f>IF($C193="OK",_xlfn.NUMBERVALUE(Plantilla!CN204),"")</f>
        <v/>
      </c>
      <c r="CQ193" s="6">
        <f>IF($C193="OK",_xlfn.NUMBERVALUE(Plantilla!CO204),"")</f>
        <v/>
      </c>
      <c r="CR193" s="109">
        <f>IF($C193="OK",_xlfn.NUMBERVALUE(Plantilla!CP204),"")</f>
        <v/>
      </c>
      <c r="CS193" s="110">
        <f>IF($C193="OK",_xlfn.NUMBERVALUE(Plantilla!CQ204),"")</f>
        <v/>
      </c>
      <c r="CT193" s="6">
        <f>IF($C193="OK",_xlfn.NUMBERVALUE(Plantilla!CR204),"")</f>
        <v/>
      </c>
      <c r="CU193" s="109">
        <f>IF($C193="OK",_xlfn.NUMBERVALUE(Plantilla!CS204),"")</f>
        <v/>
      </c>
      <c r="CV193" s="110">
        <f>IF($C193="OK",_xlfn.NUMBERVALUE(Plantilla!CT204),"")</f>
        <v/>
      </c>
      <c r="CW193" s="6">
        <f>IF($C193="OK",_xlfn.NUMBERVALUE(Plantilla!CU204),"")</f>
        <v/>
      </c>
      <c r="CX193" s="82">
        <f>IF($C193="OK",_xlfn.NUMBERVALUE(Plantilla!CV204),"")</f>
        <v/>
      </c>
      <c r="CY193" s="6">
        <f>IF($C193="OK",_xlfn.NUMBERVALUE(Plantilla!CW204),"")</f>
        <v/>
      </c>
      <c r="CZ193" s="82">
        <f>IF($C193="OK",_xlfn.NUMBERVALUE(Plantilla!CX204),"")</f>
        <v/>
      </c>
      <c r="DA193" s="6">
        <f>IF($C193="OK",_xlfn.NUMBERVALUE(Plantilla!CY204),"")</f>
        <v/>
      </c>
      <c r="DB193" s="109">
        <f>IF($C193="OK",_xlfn.NUMBERVALUE(Plantilla!CZ204),"")</f>
        <v/>
      </c>
      <c r="DC193" s="6">
        <f>IF($C193="OK",_xlfn.NUMBERVALUE(Plantilla!DA204),"")</f>
        <v/>
      </c>
      <c r="DD193" s="6">
        <f>IF($C193="OK",TEXT(Plantilla!DB204,"#"),"")</f>
        <v/>
      </c>
      <c r="DE193" s="6">
        <f>IF($C193="OK",_xlfn.NUMBERVALUE(Plantilla!DC204),"")</f>
        <v/>
      </c>
      <c r="DF193" s="4">
        <f>IF($C193="OK",_xlfn.NUMBERVALUE(Plantilla!DD204),"")</f>
        <v/>
      </c>
      <c r="DG193" s="6">
        <f>IF($C193="OK",_xlfn.NUMBERVALUE(Plantilla!DE204),"")</f>
        <v/>
      </c>
      <c r="DH193" s="6">
        <f>IF($C193="OK",_xlfn.NUMBERVALUE(Plantilla!DF204),"")</f>
        <v/>
      </c>
      <c r="DI193" s="6">
        <f>IF($C193="OK",_xlfn.NUMBERVALUE(Plantilla!DG204),"")</f>
        <v/>
      </c>
      <c r="DJ193" s="6">
        <f>IF($C193="OK",_xlfn.NUMBERVALUE(Plantilla!DH204),"")</f>
        <v/>
      </c>
      <c r="DK193" s="6">
        <f>IF($C193="OK",_xlfn.NUMBERVALUE(Plantilla!DI204),"")</f>
        <v/>
      </c>
      <c r="DL193" s="6">
        <f>IF($C193="OK",_xlfn.NUMBERVALUE(Plantilla!DJ204),"")</f>
        <v/>
      </c>
      <c r="DM193" s="6">
        <f>IF($C193="OK",_xlfn.NUMBERVALUE(Plantilla!DK204),"")</f>
        <v/>
      </c>
      <c r="DN193" s="6">
        <f>IF($C193="OK",_xlfn.NUMBERVALUE(Plantilla!DL204),"")</f>
        <v/>
      </c>
      <c r="DO193" s="6">
        <f>IF($C193="OK",_xlfn.NUMBERVALUE(Plantilla!DM204),"")</f>
        <v/>
      </c>
      <c r="DP193" s="6">
        <f>IF($C193="OK",_xlfn.NUMBERVALUE(Plantilla!DN204),"")</f>
        <v/>
      </c>
      <c r="DQ193" s="6">
        <f>IF($C193="OK",_xlfn.NUMBERVALUE(Plantilla!DO204),"")</f>
        <v/>
      </c>
      <c r="DR193" s="6">
        <f>IF($C193="OK",_xlfn.NUMBERVALUE(Plantilla!DP204),"")</f>
        <v/>
      </c>
      <c r="DS193">
        <f>IF($C193="OK",TEXT(Plantilla!DR204,"#"),"")</f>
        <v/>
      </c>
      <c r="DT193" s="6" t="n"/>
    </row>
    <row r="194">
      <c r="A194">
        <f>IF(Plantilla!$I$6="¡Perfecto!, Guarda el archivo y adjúntalo a tu interfaz de Nómina Electrónica","OK","Error")</f>
        <v/>
      </c>
      <c r="B194">
        <f>IF(Plantilla!$I$6="¡Perfecto!, Guarda el archivo y adjúntalo a tu interfaz de Nómina Electrónica",MID(Plantilla!$D$2,SEARCH("V",Plantilla!$D$2),10),"")</f>
        <v/>
      </c>
      <c r="C194">
        <f>Plantilla!C205</f>
        <v/>
      </c>
      <c r="D194">
        <f>IF($C194="OK",Plantilla!B205,"")</f>
        <v/>
      </c>
      <c r="E194">
        <f>IF($C194="OK",
   VLOOKUP(Plantilla!$E$4,'Tablas '!$AP$4:$AT$6,5,FALSE),
"")</f>
        <v/>
      </c>
      <c r="F194">
        <f>IF($C194="OK",TEXT(Plantilla!D205,"#"),"")</f>
        <v/>
      </c>
      <c r="G194">
        <f>IF($C194="OK",
   VLOOKUP(Plantilla!E205,'Tablas '!$B$4:$C$14,2,FALSE),
"")</f>
        <v/>
      </c>
      <c r="H194">
        <f>IF($C194="OK",TEXT(Plantilla!F205,"#"),"")</f>
        <v/>
      </c>
      <c r="I194">
        <f>IF($C194="OK",TEXT(Plantilla!G205,"#"),"")</f>
        <v/>
      </c>
      <c r="J194">
        <f>IF($C194="OK",TEXT(Plantilla!H205,"#"),"")</f>
        <v/>
      </c>
      <c r="K194">
        <f>IF($C194="OK",TEXT(Plantilla!I205,"#"),"")</f>
        <v/>
      </c>
      <c r="L194">
        <f>IF($C194="OK",TEXT(Plantilla!J205,"#"),"")</f>
        <v/>
      </c>
      <c r="M194">
        <f>IF($C194="OK",TEXT(Plantilla!K205,"#"),"")</f>
        <v/>
      </c>
      <c r="N194">
        <f>IF($C194="OK",
   CONCATENATE(YEAR(Plantilla!L205),"-",TEXT(MONTH(Plantilla!L205),"00"),"-",TEXT(DAY(Plantilla!L205),"00")),
"")</f>
        <v/>
      </c>
      <c r="O194">
        <f>IF($C194="OK",_xlfn.NUMBERVALUE(Plantilla!M205),"")</f>
        <v/>
      </c>
      <c r="P194">
        <f>IF($C194="OK",
   IF(Plantilla!N205&lt;&gt;"",
      CONCATENATE(YEAR(Plantilla!N205),"-",TEXT(MONTH(Plantilla!N205),"00"),"-",TEXT(DAY(Plantilla!N205),"00")),
   ""),
"")</f>
        <v/>
      </c>
      <c r="Q194">
        <f>IF($C194="OK",
   VLOOKUP(Plantilla!O205,'Tablas '!$E$4:$F$19,2,FALSE),
"")</f>
        <v/>
      </c>
      <c r="R194">
        <f>IF($C194="OK",
   VLOOKUP(Plantilla!P205,'Tablas '!$H$4:$I$5,2,FALSE),
"")</f>
        <v/>
      </c>
      <c r="S194">
        <f>IF($C194="OK",
   VLOOKUP(Plantilla!Q205,'Tablas '!$K$4:$L$8,2,FALSE),
"")</f>
        <v/>
      </c>
      <c r="T194">
        <f>IF($C194="OK",
   VLOOKUP(Plantilla!R205,'Tablas '!$AE$4:$AF$6,2,FALSE),
"")</f>
        <v/>
      </c>
      <c r="U194">
        <f>IF($C194="OK",
   VLOOKUP(Plantilla!S205,'Tablas '!$AE$4:$AF$6,2,FALSE),
"")</f>
        <v/>
      </c>
      <c r="V194">
        <f>IF($C194="OK",TEXT(Plantilla!T205,"#"),"")</f>
        <v/>
      </c>
      <c r="W194" s="84">
        <f>IF($C194="OK",
   VLOOKUP(Plantilla!U205,'Tablas '!$AM$4:$AN$1126,2,FALSE),
"")</f>
        <v/>
      </c>
      <c r="X194">
        <f>IF($C194="OK",TEXT(Plantilla!V205,"#"),"")</f>
        <v/>
      </c>
      <c r="Y194">
        <f>IF($C194="OK",
   CONCATENATE(YEAR(Plantilla!W205),"-",TEXT(MONTH(Plantilla!W205),"00"),"-",TEXT(DAY(Plantilla!W205),"00")),
"")</f>
        <v/>
      </c>
      <c r="Z194">
        <f>IF($C194="OK",
   CONCATENATE(YEAR(Plantilla!X205),"-",TEXT(MONTH(Plantilla!X205),"00"),"-",TEXT(DAY(Plantilla!X205),"00")),
"")</f>
        <v/>
      </c>
      <c r="AA194">
        <f>IF($C194="OK",
   TEXT(VLOOKUP(Plantilla!Y205,'Tablas '!$Q$4:$R$9,2,FALSE),"#"),
"")</f>
        <v/>
      </c>
      <c r="AB194">
        <f>IF($C194="OK",
   CONCATENATE(YEAR(Plantilla!Z205),"-",TEXT(MONTH(Plantilla!Z205),"00"),"-",TEXT(DAY(Plantilla!Z205),"00")),
"")</f>
        <v/>
      </c>
      <c r="AC194">
        <f>IF($C194="OK",
   TEXT(VLOOKUP(Plantilla!AA205,'Tablas '!$T$4:$U$13,2,FALSE),"#"),
"")</f>
        <v/>
      </c>
      <c r="AD194">
        <f>IF($C194="OK",TEXT(Plantilla!AB205,"#"),"")</f>
        <v/>
      </c>
      <c r="AE194">
        <f>IF($C194="OK",
   IF(Plantilla!AC205&lt;&gt;"",
      TEXT(VLOOKUP(Plantilla!AC205,'Tablas '!$W$4:$X$7,2,FALSE),"#"),
   ""),
"")</f>
        <v/>
      </c>
      <c r="AF194">
        <f>IF($C194="OK",TEXT(Plantilla!AD205,"#"),"")</f>
        <v/>
      </c>
      <c r="AG194" s="6">
        <f>IF($C194="OK",_xlfn.NUMBERVALUE(Plantilla!AE205),"")</f>
        <v/>
      </c>
      <c r="AH194" s="4">
        <f>IF($C194="OK",_xlfn.NUMBERVALUE(Plantilla!AF205),"")</f>
        <v/>
      </c>
      <c r="AI194" s="6">
        <f>IF($C194="OK",_xlfn.NUMBERVALUE(Plantilla!AG205),"")</f>
        <v/>
      </c>
      <c r="AJ194" s="6">
        <f>IF($C194="OK",_xlfn.NUMBERVALUE(Plantilla!AH205),"")</f>
        <v/>
      </c>
      <c r="AK194" s="6">
        <f>IF($C194="OK",_xlfn.NUMBERVALUE(Plantilla!AI205),"")</f>
        <v/>
      </c>
      <c r="AL194" s="6">
        <f>IF($C194="OK",_xlfn.NUMBERVALUE(Plantilla!AJ205),"")</f>
        <v/>
      </c>
      <c r="AM194" s="4">
        <f>IF($C194="OK",_xlfn.NUMBERVALUE(Plantilla!AK205),"")</f>
        <v/>
      </c>
      <c r="AN194" s="6">
        <f>IF($C194="OK",_xlfn.NUMBERVALUE(Plantilla!AL205),"")</f>
        <v/>
      </c>
      <c r="AO194" s="4">
        <f>IF($C194="OK",_xlfn.NUMBERVALUE(Plantilla!AM205),"")</f>
        <v/>
      </c>
      <c r="AP194" s="6">
        <f>IF($C194="OK",_xlfn.NUMBERVALUE(Plantilla!AN205),"")</f>
        <v/>
      </c>
      <c r="AQ194" s="4">
        <f>IF($C194="OK",_xlfn.NUMBERVALUE(Plantilla!AO205),"")</f>
        <v/>
      </c>
      <c r="AR194" s="6">
        <f>IF($C194="OK",_xlfn.NUMBERVALUE(Plantilla!AP205),"")</f>
        <v/>
      </c>
      <c r="AS194" s="4">
        <f>IF($C194="OK",_xlfn.NUMBERVALUE(Plantilla!AQ205),"")</f>
        <v/>
      </c>
      <c r="AT194" s="6">
        <f>IF($C194="OK",_xlfn.NUMBERVALUE(Plantilla!AR205),"")</f>
        <v/>
      </c>
      <c r="AU194" s="4">
        <f>IF($C194="OK",_xlfn.NUMBERVALUE(Plantilla!AS205),"")</f>
        <v/>
      </c>
      <c r="AV194" s="6">
        <f>IF($C194="OK",_xlfn.NUMBERVALUE(Plantilla!AT205),"")</f>
        <v/>
      </c>
      <c r="AW194" s="4">
        <f>IF($C194="OK",_xlfn.NUMBERVALUE(Plantilla!AU205),"")</f>
        <v/>
      </c>
      <c r="AX194" s="6">
        <f>IF($C194="OK",_xlfn.NUMBERVALUE(Plantilla!AV205),"")</f>
        <v/>
      </c>
      <c r="AY194" s="4">
        <f>IF($C194="OK",_xlfn.NUMBERVALUE(Plantilla!AW205),"")</f>
        <v/>
      </c>
      <c r="AZ194" s="6">
        <f>IF($C194="OK",_xlfn.NUMBERVALUE(Plantilla!AX205),"")</f>
        <v/>
      </c>
      <c r="BA194">
        <f>IF($C194="OK",_xlfn.NUMBERVALUE(Plantilla!AY205),"")</f>
        <v/>
      </c>
      <c r="BB194">
        <f>IF($C194="OK",_xlfn.NUMBERVALUE(Plantilla!AZ205),"")</f>
        <v/>
      </c>
      <c r="BC194" s="4">
        <f>IF($C194="OK",_xlfn.NUMBERVALUE(Plantilla!BA205),"")</f>
        <v/>
      </c>
      <c r="BD194" s="6">
        <f>IF($C194="OK",_xlfn.NUMBERVALUE(Plantilla!BB205),"")</f>
        <v/>
      </c>
      <c r="BE194" s="4">
        <f>IF($C194="OK",_xlfn.NUMBERVALUE(Plantilla!BC205),"")</f>
        <v/>
      </c>
      <c r="BF194" s="6">
        <f>IF($C194="OK",_xlfn.NUMBERVALUE(Plantilla!BD205),"")</f>
        <v/>
      </c>
      <c r="BG194" s="4">
        <f>IF($C194="OK",_xlfn.NUMBERVALUE(Plantilla!BE205),"")</f>
        <v/>
      </c>
      <c r="BH194" s="6">
        <f>IF($C194="OK",_xlfn.NUMBERVALUE(Plantilla!BF205),"")</f>
        <v/>
      </c>
      <c r="BI194" s="110">
        <f>IF($C194="OK",_xlfn.NUMBERVALUE(Plantilla!BG205),"")</f>
        <v/>
      </c>
      <c r="BJ194" s="6">
        <f>IF($C194="OK",_xlfn.NUMBERVALUE(Plantilla!BH205),"")</f>
        <v/>
      </c>
      <c r="BK194" s="109">
        <f>IF($C194="OK",_xlfn.NUMBERVALUE(Plantilla!BI205),"")</f>
        <v/>
      </c>
      <c r="BL194" s="6">
        <f>IF($C194="OK",
   IF(Plantilla!BJ205&lt;&gt;"",
      TEXT(VLOOKUP(Plantilla!BJ205,'Tablas '!$Z$4:$AA$6,2,FALSE),"#"),
   ""),
"")</f>
        <v/>
      </c>
      <c r="BM194" s="4">
        <f>IF($C194="OK",_xlfn.NUMBERVALUE(Plantilla!BK205),"")</f>
        <v/>
      </c>
      <c r="BN194" s="4">
        <f>IF($C194="OK",_xlfn.NUMBERVALUE(Plantilla!BL205),"")</f>
        <v/>
      </c>
      <c r="BO194" s="6">
        <f>IF($C194="OK",_xlfn.NUMBERVALUE(Plantilla!BM205),"")</f>
        <v/>
      </c>
      <c r="BP194" s="4">
        <f>IF($C194="OK",_xlfn.NUMBERVALUE(Plantilla!BN205),"")</f>
        <v/>
      </c>
      <c r="BQ194" s="6">
        <f>IF($C194="OK",_xlfn.NUMBERVALUE(Plantilla!BO205),"")</f>
        <v/>
      </c>
      <c r="BR194" s="4">
        <f>IF($C194="OK",_xlfn.NUMBERVALUE(Plantilla!BP205),"")</f>
        <v/>
      </c>
      <c r="BS194" s="6">
        <f>IF($C194="OK",_xlfn.NUMBERVALUE(Plantilla!BQ205),"")</f>
        <v/>
      </c>
      <c r="BT194" s="4">
        <f>IF($C194="OK",_xlfn.NUMBERVALUE(Plantilla!BR205),"")</f>
        <v/>
      </c>
      <c r="BU194" s="6">
        <f>IF($C194="OK",_xlfn.NUMBERVALUE(Plantilla!BS205),"")</f>
        <v/>
      </c>
      <c r="BV194" s="6">
        <f>IF($C194="OK",_xlfn.NUMBERVALUE(Plantilla!BT205),"")</f>
        <v/>
      </c>
      <c r="BW194" s="6">
        <f>IF($C194="OK",_xlfn.NUMBERVALUE(Plantilla!BU205),"")</f>
        <v/>
      </c>
      <c r="BX194" s="6">
        <f>IF($C194="OK",_xlfn.NUMBERVALUE(Plantilla!BV205),"")</f>
        <v/>
      </c>
      <c r="BY194" s="6">
        <f>IF($C194="OK",_xlfn.NUMBERVALUE(Plantilla!BW205),"")</f>
        <v/>
      </c>
      <c r="BZ194" s="6">
        <f>IF($C194="OK",_xlfn.NUMBERVALUE(Plantilla!BX205),"")</f>
        <v/>
      </c>
      <c r="CA194" s="6">
        <f>IF($C194="OK",_xlfn.NUMBERVALUE(Plantilla!BY205),"")</f>
        <v/>
      </c>
      <c r="CB194" s="6">
        <f>IF($C194="OK",_xlfn.NUMBERVALUE(Plantilla!BZ205),"")</f>
        <v/>
      </c>
      <c r="CC194" s="6">
        <f>IF($C194="OK",_xlfn.NUMBERVALUE(Plantilla!CA205),"")</f>
        <v/>
      </c>
      <c r="CD194" s="6">
        <f>IF($C194="OK",_xlfn.NUMBERVALUE(Plantilla!CB205),"")</f>
        <v/>
      </c>
      <c r="CE194" s="6">
        <f>IF($C194="OK",_xlfn.NUMBERVALUE(Plantilla!CC205),"")</f>
        <v/>
      </c>
      <c r="CF194" s="4">
        <f>IF($C194="OK",_xlfn.NUMBERVALUE(Plantilla!CD205),"")</f>
        <v/>
      </c>
      <c r="CG194" s="6">
        <f>IF($C194="OK",_xlfn.NUMBERVALUE(Plantilla!CE205),"")</f>
        <v/>
      </c>
      <c r="CH194" s="6">
        <f>IF($C194="OK",_xlfn.NUMBERVALUE(Plantilla!CF205),"")</f>
        <v/>
      </c>
      <c r="CI194" s="6">
        <f>IF($C194="OK",_xlfn.NUMBERVALUE(Plantilla!CG205),"")</f>
        <v/>
      </c>
      <c r="CJ194" s="6">
        <f>IF($C194="OK",_xlfn.NUMBERVALUE(Plantilla!CH205),"")</f>
        <v/>
      </c>
      <c r="CK194" s="6">
        <f>IF($C194="OK",_xlfn.NUMBERVALUE(Plantilla!CI205),"")</f>
        <v/>
      </c>
      <c r="CL194" s="6">
        <f>IF($C194="OK",_xlfn.NUMBERVALUE(Plantilla!CJ205),"")</f>
        <v/>
      </c>
      <c r="CM194">
        <f>IF($C194="OK",TEXT(Plantilla!CK205,"#"),"")</f>
        <v/>
      </c>
      <c r="CN194" s="6">
        <f>IF($C194="OK",_xlfn.NUMBERVALUE(Plantilla!CL205),"")</f>
        <v/>
      </c>
      <c r="CO194" s="6">
        <f>IF($C194="OK",_xlfn.NUMBERVALUE(Plantilla!CM205),"")</f>
        <v/>
      </c>
      <c r="CP194" s="110">
        <f>IF($C194="OK",_xlfn.NUMBERVALUE(Plantilla!CN205),"")</f>
        <v/>
      </c>
      <c r="CQ194" s="6">
        <f>IF($C194="OK",_xlfn.NUMBERVALUE(Plantilla!CO205),"")</f>
        <v/>
      </c>
      <c r="CR194" s="109">
        <f>IF($C194="OK",_xlfn.NUMBERVALUE(Plantilla!CP205),"")</f>
        <v/>
      </c>
      <c r="CS194" s="110">
        <f>IF($C194="OK",_xlfn.NUMBERVALUE(Plantilla!CQ205),"")</f>
        <v/>
      </c>
      <c r="CT194" s="6">
        <f>IF($C194="OK",_xlfn.NUMBERVALUE(Plantilla!CR205),"")</f>
        <v/>
      </c>
      <c r="CU194" s="109">
        <f>IF($C194="OK",_xlfn.NUMBERVALUE(Plantilla!CS205),"")</f>
        <v/>
      </c>
      <c r="CV194" s="110">
        <f>IF($C194="OK",_xlfn.NUMBERVALUE(Plantilla!CT205),"")</f>
        <v/>
      </c>
      <c r="CW194" s="6">
        <f>IF($C194="OK",_xlfn.NUMBERVALUE(Plantilla!CU205),"")</f>
        <v/>
      </c>
      <c r="CX194" s="82">
        <f>IF($C194="OK",_xlfn.NUMBERVALUE(Plantilla!CV205),"")</f>
        <v/>
      </c>
      <c r="CY194" s="6">
        <f>IF($C194="OK",_xlfn.NUMBERVALUE(Plantilla!CW205),"")</f>
        <v/>
      </c>
      <c r="CZ194" s="82">
        <f>IF($C194="OK",_xlfn.NUMBERVALUE(Plantilla!CX205),"")</f>
        <v/>
      </c>
      <c r="DA194" s="6">
        <f>IF($C194="OK",_xlfn.NUMBERVALUE(Plantilla!CY205),"")</f>
        <v/>
      </c>
      <c r="DB194" s="109">
        <f>IF($C194="OK",_xlfn.NUMBERVALUE(Plantilla!CZ205),"")</f>
        <v/>
      </c>
      <c r="DC194" s="6">
        <f>IF($C194="OK",_xlfn.NUMBERVALUE(Plantilla!DA205),"")</f>
        <v/>
      </c>
      <c r="DD194" s="6">
        <f>IF($C194="OK",TEXT(Plantilla!DB205,"#"),"")</f>
        <v/>
      </c>
      <c r="DE194" s="6">
        <f>IF($C194="OK",_xlfn.NUMBERVALUE(Plantilla!DC205),"")</f>
        <v/>
      </c>
      <c r="DF194" s="4">
        <f>IF($C194="OK",_xlfn.NUMBERVALUE(Plantilla!DD205),"")</f>
        <v/>
      </c>
      <c r="DG194" s="6">
        <f>IF($C194="OK",_xlfn.NUMBERVALUE(Plantilla!DE205),"")</f>
        <v/>
      </c>
      <c r="DH194" s="6">
        <f>IF($C194="OK",_xlfn.NUMBERVALUE(Plantilla!DF205),"")</f>
        <v/>
      </c>
      <c r="DI194" s="6">
        <f>IF($C194="OK",_xlfn.NUMBERVALUE(Plantilla!DG205),"")</f>
        <v/>
      </c>
      <c r="DJ194" s="6">
        <f>IF($C194="OK",_xlfn.NUMBERVALUE(Plantilla!DH205),"")</f>
        <v/>
      </c>
      <c r="DK194" s="6">
        <f>IF($C194="OK",_xlfn.NUMBERVALUE(Plantilla!DI205),"")</f>
        <v/>
      </c>
      <c r="DL194" s="6">
        <f>IF($C194="OK",_xlfn.NUMBERVALUE(Plantilla!DJ205),"")</f>
        <v/>
      </c>
      <c r="DM194" s="6">
        <f>IF($C194="OK",_xlfn.NUMBERVALUE(Plantilla!DK205),"")</f>
        <v/>
      </c>
      <c r="DN194" s="6">
        <f>IF($C194="OK",_xlfn.NUMBERVALUE(Plantilla!DL205),"")</f>
        <v/>
      </c>
      <c r="DO194" s="6">
        <f>IF($C194="OK",_xlfn.NUMBERVALUE(Plantilla!DM205),"")</f>
        <v/>
      </c>
      <c r="DP194" s="6">
        <f>IF($C194="OK",_xlfn.NUMBERVALUE(Plantilla!DN205),"")</f>
        <v/>
      </c>
      <c r="DQ194" s="6">
        <f>IF($C194="OK",_xlfn.NUMBERVALUE(Plantilla!DO205),"")</f>
        <v/>
      </c>
      <c r="DR194" s="6">
        <f>IF($C194="OK",_xlfn.NUMBERVALUE(Plantilla!DP205),"")</f>
        <v/>
      </c>
      <c r="DS194">
        <f>IF($C194="OK",TEXT(Plantilla!DR205,"#"),"")</f>
        <v/>
      </c>
      <c r="DT194" s="6" t="n"/>
    </row>
    <row r="195">
      <c r="A195">
        <f>IF(Plantilla!$I$6="¡Perfecto!, Guarda el archivo y adjúntalo a tu interfaz de Nómina Electrónica","OK","Error")</f>
        <v/>
      </c>
      <c r="B195">
        <f>IF(Plantilla!$I$6="¡Perfecto!, Guarda el archivo y adjúntalo a tu interfaz de Nómina Electrónica",MID(Plantilla!$D$2,SEARCH("V",Plantilla!$D$2),10),"")</f>
        <v/>
      </c>
      <c r="C195">
        <f>Plantilla!C206</f>
        <v/>
      </c>
      <c r="D195">
        <f>IF($C195="OK",Plantilla!B206,"")</f>
        <v/>
      </c>
      <c r="E195">
        <f>IF($C195="OK",
   VLOOKUP(Plantilla!$E$4,'Tablas '!$AP$4:$AT$6,5,FALSE),
"")</f>
        <v/>
      </c>
      <c r="F195">
        <f>IF($C195="OK",TEXT(Plantilla!D206,"#"),"")</f>
        <v/>
      </c>
      <c r="G195">
        <f>IF($C195="OK",
   VLOOKUP(Plantilla!E206,'Tablas '!$B$4:$C$14,2,FALSE),
"")</f>
        <v/>
      </c>
      <c r="H195">
        <f>IF($C195="OK",TEXT(Plantilla!F206,"#"),"")</f>
        <v/>
      </c>
      <c r="I195">
        <f>IF($C195="OK",TEXT(Plantilla!G206,"#"),"")</f>
        <v/>
      </c>
      <c r="J195">
        <f>IF($C195="OK",TEXT(Plantilla!H206,"#"),"")</f>
        <v/>
      </c>
      <c r="K195">
        <f>IF($C195="OK",TEXT(Plantilla!I206,"#"),"")</f>
        <v/>
      </c>
      <c r="L195">
        <f>IF($C195="OK",TEXT(Plantilla!J206,"#"),"")</f>
        <v/>
      </c>
      <c r="M195">
        <f>IF($C195="OK",TEXT(Plantilla!K206,"#"),"")</f>
        <v/>
      </c>
      <c r="N195">
        <f>IF($C195="OK",
   CONCATENATE(YEAR(Plantilla!L206),"-",TEXT(MONTH(Plantilla!L206),"00"),"-",TEXT(DAY(Plantilla!L206),"00")),
"")</f>
        <v/>
      </c>
      <c r="O195">
        <f>IF($C195="OK",_xlfn.NUMBERVALUE(Plantilla!M206),"")</f>
        <v/>
      </c>
      <c r="P195">
        <f>IF($C195="OK",
   IF(Plantilla!N206&lt;&gt;"",
      CONCATENATE(YEAR(Plantilla!N206),"-",TEXT(MONTH(Plantilla!N206),"00"),"-",TEXT(DAY(Plantilla!N206),"00")),
   ""),
"")</f>
        <v/>
      </c>
      <c r="Q195">
        <f>IF($C195="OK",
   VLOOKUP(Plantilla!O206,'Tablas '!$E$4:$F$19,2,FALSE),
"")</f>
        <v/>
      </c>
      <c r="R195">
        <f>IF($C195="OK",
   VLOOKUP(Plantilla!P206,'Tablas '!$H$4:$I$5,2,FALSE),
"")</f>
        <v/>
      </c>
      <c r="S195">
        <f>IF($C195="OK",
   VLOOKUP(Plantilla!Q206,'Tablas '!$K$4:$L$8,2,FALSE),
"")</f>
        <v/>
      </c>
      <c r="T195">
        <f>IF($C195="OK",
   VLOOKUP(Plantilla!R206,'Tablas '!$AE$4:$AF$6,2,FALSE),
"")</f>
        <v/>
      </c>
      <c r="U195">
        <f>IF($C195="OK",
   VLOOKUP(Plantilla!S206,'Tablas '!$AE$4:$AF$6,2,FALSE),
"")</f>
        <v/>
      </c>
      <c r="V195">
        <f>IF($C195="OK",TEXT(Plantilla!T206,"#"),"")</f>
        <v/>
      </c>
      <c r="W195" s="84">
        <f>IF($C195="OK",
   VLOOKUP(Plantilla!U206,'Tablas '!$AM$4:$AN$1126,2,FALSE),
"")</f>
        <v/>
      </c>
      <c r="X195">
        <f>IF($C195="OK",TEXT(Plantilla!V206,"#"),"")</f>
        <v/>
      </c>
      <c r="Y195">
        <f>IF($C195="OK",
   CONCATENATE(YEAR(Plantilla!W206),"-",TEXT(MONTH(Plantilla!W206),"00"),"-",TEXT(DAY(Plantilla!W206),"00")),
"")</f>
        <v/>
      </c>
      <c r="Z195">
        <f>IF($C195="OK",
   CONCATENATE(YEAR(Plantilla!X206),"-",TEXT(MONTH(Plantilla!X206),"00"),"-",TEXT(DAY(Plantilla!X206),"00")),
"")</f>
        <v/>
      </c>
      <c r="AA195">
        <f>IF($C195="OK",
   TEXT(VLOOKUP(Plantilla!Y206,'Tablas '!$Q$4:$R$9,2,FALSE),"#"),
"")</f>
        <v/>
      </c>
      <c r="AB195">
        <f>IF($C195="OK",
   CONCATENATE(YEAR(Plantilla!Z206),"-",TEXT(MONTH(Plantilla!Z206),"00"),"-",TEXT(DAY(Plantilla!Z206),"00")),
"")</f>
        <v/>
      </c>
      <c r="AC195">
        <f>IF($C195="OK",
   TEXT(VLOOKUP(Plantilla!AA206,'Tablas '!$T$4:$U$13,2,FALSE),"#"),
"")</f>
        <v/>
      </c>
      <c r="AD195">
        <f>IF($C195="OK",TEXT(Plantilla!AB206,"#"),"")</f>
        <v/>
      </c>
      <c r="AE195">
        <f>IF($C195="OK",
   IF(Plantilla!AC206&lt;&gt;"",
      TEXT(VLOOKUP(Plantilla!AC206,'Tablas '!$W$4:$X$7,2,FALSE),"#"),
   ""),
"")</f>
        <v/>
      </c>
      <c r="AF195">
        <f>IF($C195="OK",TEXT(Plantilla!AD206,"#"),"")</f>
        <v/>
      </c>
      <c r="AG195" s="6">
        <f>IF($C195="OK",_xlfn.NUMBERVALUE(Plantilla!AE206),"")</f>
        <v/>
      </c>
      <c r="AH195" s="4">
        <f>IF($C195="OK",_xlfn.NUMBERVALUE(Plantilla!AF206),"")</f>
        <v/>
      </c>
      <c r="AI195" s="6">
        <f>IF($C195="OK",_xlfn.NUMBERVALUE(Plantilla!AG206),"")</f>
        <v/>
      </c>
      <c r="AJ195" s="6">
        <f>IF($C195="OK",_xlfn.NUMBERVALUE(Plantilla!AH206),"")</f>
        <v/>
      </c>
      <c r="AK195" s="6">
        <f>IF($C195="OK",_xlfn.NUMBERVALUE(Plantilla!AI206),"")</f>
        <v/>
      </c>
      <c r="AL195" s="6">
        <f>IF($C195="OK",_xlfn.NUMBERVALUE(Plantilla!AJ206),"")</f>
        <v/>
      </c>
      <c r="AM195" s="4">
        <f>IF($C195="OK",_xlfn.NUMBERVALUE(Plantilla!AK206),"")</f>
        <v/>
      </c>
      <c r="AN195" s="6">
        <f>IF($C195="OK",_xlfn.NUMBERVALUE(Plantilla!AL206),"")</f>
        <v/>
      </c>
      <c r="AO195" s="4">
        <f>IF($C195="OK",_xlfn.NUMBERVALUE(Plantilla!AM206),"")</f>
        <v/>
      </c>
      <c r="AP195" s="6">
        <f>IF($C195="OK",_xlfn.NUMBERVALUE(Plantilla!AN206),"")</f>
        <v/>
      </c>
      <c r="AQ195" s="4">
        <f>IF($C195="OK",_xlfn.NUMBERVALUE(Plantilla!AO206),"")</f>
        <v/>
      </c>
      <c r="AR195" s="6">
        <f>IF($C195="OK",_xlfn.NUMBERVALUE(Plantilla!AP206),"")</f>
        <v/>
      </c>
      <c r="AS195" s="4">
        <f>IF($C195="OK",_xlfn.NUMBERVALUE(Plantilla!AQ206),"")</f>
        <v/>
      </c>
      <c r="AT195" s="6">
        <f>IF($C195="OK",_xlfn.NUMBERVALUE(Plantilla!AR206),"")</f>
        <v/>
      </c>
      <c r="AU195" s="4">
        <f>IF($C195="OK",_xlfn.NUMBERVALUE(Plantilla!AS206),"")</f>
        <v/>
      </c>
      <c r="AV195" s="6">
        <f>IF($C195="OK",_xlfn.NUMBERVALUE(Plantilla!AT206),"")</f>
        <v/>
      </c>
      <c r="AW195" s="4">
        <f>IF($C195="OK",_xlfn.NUMBERVALUE(Plantilla!AU206),"")</f>
        <v/>
      </c>
      <c r="AX195" s="6">
        <f>IF($C195="OK",_xlfn.NUMBERVALUE(Plantilla!AV206),"")</f>
        <v/>
      </c>
      <c r="AY195" s="4">
        <f>IF($C195="OK",_xlfn.NUMBERVALUE(Plantilla!AW206),"")</f>
        <v/>
      </c>
      <c r="AZ195" s="6">
        <f>IF($C195="OK",_xlfn.NUMBERVALUE(Plantilla!AX206),"")</f>
        <v/>
      </c>
      <c r="BA195">
        <f>IF($C195="OK",_xlfn.NUMBERVALUE(Plantilla!AY206),"")</f>
        <v/>
      </c>
      <c r="BB195">
        <f>IF($C195="OK",_xlfn.NUMBERVALUE(Plantilla!AZ206),"")</f>
        <v/>
      </c>
      <c r="BC195" s="4">
        <f>IF($C195="OK",_xlfn.NUMBERVALUE(Plantilla!BA206),"")</f>
        <v/>
      </c>
      <c r="BD195" s="6">
        <f>IF($C195="OK",_xlfn.NUMBERVALUE(Plantilla!BB206),"")</f>
        <v/>
      </c>
      <c r="BE195" s="4">
        <f>IF($C195="OK",_xlfn.NUMBERVALUE(Plantilla!BC206),"")</f>
        <v/>
      </c>
      <c r="BF195" s="6">
        <f>IF($C195="OK",_xlfn.NUMBERVALUE(Plantilla!BD206),"")</f>
        <v/>
      </c>
      <c r="BG195" s="4">
        <f>IF($C195="OK",_xlfn.NUMBERVALUE(Plantilla!BE206),"")</f>
        <v/>
      </c>
      <c r="BH195" s="6">
        <f>IF($C195="OK",_xlfn.NUMBERVALUE(Plantilla!BF206),"")</f>
        <v/>
      </c>
      <c r="BI195" s="110">
        <f>IF($C195="OK",_xlfn.NUMBERVALUE(Plantilla!BG206),"")</f>
        <v/>
      </c>
      <c r="BJ195" s="6">
        <f>IF($C195="OK",_xlfn.NUMBERVALUE(Plantilla!BH206),"")</f>
        <v/>
      </c>
      <c r="BK195" s="109">
        <f>IF($C195="OK",_xlfn.NUMBERVALUE(Plantilla!BI206),"")</f>
        <v/>
      </c>
      <c r="BL195" s="6">
        <f>IF($C195="OK",
   IF(Plantilla!BJ206&lt;&gt;"",
      TEXT(VLOOKUP(Plantilla!BJ206,'Tablas '!$Z$4:$AA$6,2,FALSE),"#"),
   ""),
"")</f>
        <v/>
      </c>
      <c r="BM195" s="4">
        <f>IF($C195="OK",_xlfn.NUMBERVALUE(Plantilla!BK206),"")</f>
        <v/>
      </c>
      <c r="BN195" s="4">
        <f>IF($C195="OK",_xlfn.NUMBERVALUE(Plantilla!BL206),"")</f>
        <v/>
      </c>
      <c r="BO195" s="6">
        <f>IF($C195="OK",_xlfn.NUMBERVALUE(Plantilla!BM206),"")</f>
        <v/>
      </c>
      <c r="BP195" s="4">
        <f>IF($C195="OK",_xlfn.NUMBERVALUE(Plantilla!BN206),"")</f>
        <v/>
      </c>
      <c r="BQ195" s="6">
        <f>IF($C195="OK",_xlfn.NUMBERVALUE(Plantilla!BO206),"")</f>
        <v/>
      </c>
      <c r="BR195" s="4">
        <f>IF($C195="OK",_xlfn.NUMBERVALUE(Plantilla!BP206),"")</f>
        <v/>
      </c>
      <c r="BS195" s="6">
        <f>IF($C195="OK",_xlfn.NUMBERVALUE(Plantilla!BQ206),"")</f>
        <v/>
      </c>
      <c r="BT195" s="4">
        <f>IF($C195="OK",_xlfn.NUMBERVALUE(Plantilla!BR206),"")</f>
        <v/>
      </c>
      <c r="BU195" s="6">
        <f>IF($C195="OK",_xlfn.NUMBERVALUE(Plantilla!BS206),"")</f>
        <v/>
      </c>
      <c r="BV195" s="6">
        <f>IF($C195="OK",_xlfn.NUMBERVALUE(Plantilla!BT206),"")</f>
        <v/>
      </c>
      <c r="BW195" s="6">
        <f>IF($C195="OK",_xlfn.NUMBERVALUE(Plantilla!BU206),"")</f>
        <v/>
      </c>
      <c r="BX195" s="6">
        <f>IF($C195="OK",_xlfn.NUMBERVALUE(Plantilla!BV206),"")</f>
        <v/>
      </c>
      <c r="BY195" s="6">
        <f>IF($C195="OK",_xlfn.NUMBERVALUE(Plantilla!BW206),"")</f>
        <v/>
      </c>
      <c r="BZ195" s="6">
        <f>IF($C195="OK",_xlfn.NUMBERVALUE(Plantilla!BX206),"")</f>
        <v/>
      </c>
      <c r="CA195" s="6">
        <f>IF($C195="OK",_xlfn.NUMBERVALUE(Plantilla!BY206),"")</f>
        <v/>
      </c>
      <c r="CB195" s="6">
        <f>IF($C195="OK",_xlfn.NUMBERVALUE(Plantilla!BZ206),"")</f>
        <v/>
      </c>
      <c r="CC195" s="6">
        <f>IF($C195="OK",_xlfn.NUMBERVALUE(Plantilla!CA206),"")</f>
        <v/>
      </c>
      <c r="CD195" s="6">
        <f>IF($C195="OK",_xlfn.NUMBERVALUE(Plantilla!CB206),"")</f>
        <v/>
      </c>
      <c r="CE195" s="6">
        <f>IF($C195="OK",_xlfn.NUMBERVALUE(Plantilla!CC206),"")</f>
        <v/>
      </c>
      <c r="CF195" s="4">
        <f>IF($C195="OK",_xlfn.NUMBERVALUE(Plantilla!CD206),"")</f>
        <v/>
      </c>
      <c r="CG195" s="6">
        <f>IF($C195="OK",_xlfn.NUMBERVALUE(Plantilla!CE206),"")</f>
        <v/>
      </c>
      <c r="CH195" s="6">
        <f>IF($C195="OK",_xlfn.NUMBERVALUE(Plantilla!CF206),"")</f>
        <v/>
      </c>
      <c r="CI195" s="6">
        <f>IF($C195="OK",_xlfn.NUMBERVALUE(Plantilla!CG206),"")</f>
        <v/>
      </c>
      <c r="CJ195" s="6">
        <f>IF($C195="OK",_xlfn.NUMBERVALUE(Plantilla!CH206),"")</f>
        <v/>
      </c>
      <c r="CK195" s="6">
        <f>IF($C195="OK",_xlfn.NUMBERVALUE(Plantilla!CI206),"")</f>
        <v/>
      </c>
      <c r="CL195" s="6">
        <f>IF($C195="OK",_xlfn.NUMBERVALUE(Plantilla!CJ206),"")</f>
        <v/>
      </c>
      <c r="CM195">
        <f>IF($C195="OK",TEXT(Plantilla!CK206,"#"),"")</f>
        <v/>
      </c>
      <c r="CN195" s="6">
        <f>IF($C195="OK",_xlfn.NUMBERVALUE(Plantilla!CL206),"")</f>
        <v/>
      </c>
      <c r="CO195" s="6">
        <f>IF($C195="OK",_xlfn.NUMBERVALUE(Plantilla!CM206),"")</f>
        <v/>
      </c>
      <c r="CP195" s="110">
        <f>IF($C195="OK",_xlfn.NUMBERVALUE(Plantilla!CN206),"")</f>
        <v/>
      </c>
      <c r="CQ195" s="6">
        <f>IF($C195="OK",_xlfn.NUMBERVALUE(Plantilla!CO206),"")</f>
        <v/>
      </c>
      <c r="CR195" s="109">
        <f>IF($C195="OK",_xlfn.NUMBERVALUE(Plantilla!CP206),"")</f>
        <v/>
      </c>
      <c r="CS195" s="110">
        <f>IF($C195="OK",_xlfn.NUMBERVALUE(Plantilla!CQ206),"")</f>
        <v/>
      </c>
      <c r="CT195" s="6">
        <f>IF($C195="OK",_xlfn.NUMBERVALUE(Plantilla!CR206),"")</f>
        <v/>
      </c>
      <c r="CU195" s="109">
        <f>IF($C195="OK",_xlfn.NUMBERVALUE(Plantilla!CS206),"")</f>
        <v/>
      </c>
      <c r="CV195" s="110">
        <f>IF($C195="OK",_xlfn.NUMBERVALUE(Plantilla!CT206),"")</f>
        <v/>
      </c>
      <c r="CW195" s="6">
        <f>IF($C195="OK",_xlfn.NUMBERVALUE(Plantilla!CU206),"")</f>
        <v/>
      </c>
      <c r="CX195" s="82">
        <f>IF($C195="OK",_xlfn.NUMBERVALUE(Plantilla!CV206),"")</f>
        <v/>
      </c>
      <c r="CY195" s="6">
        <f>IF($C195="OK",_xlfn.NUMBERVALUE(Plantilla!CW206),"")</f>
        <v/>
      </c>
      <c r="CZ195" s="82">
        <f>IF($C195="OK",_xlfn.NUMBERVALUE(Plantilla!CX206),"")</f>
        <v/>
      </c>
      <c r="DA195" s="6">
        <f>IF($C195="OK",_xlfn.NUMBERVALUE(Plantilla!CY206),"")</f>
        <v/>
      </c>
      <c r="DB195" s="109">
        <f>IF($C195="OK",_xlfn.NUMBERVALUE(Plantilla!CZ206),"")</f>
        <v/>
      </c>
      <c r="DC195" s="6">
        <f>IF($C195="OK",_xlfn.NUMBERVALUE(Plantilla!DA206),"")</f>
        <v/>
      </c>
      <c r="DD195" s="6">
        <f>IF($C195="OK",TEXT(Plantilla!DB206,"#"),"")</f>
        <v/>
      </c>
      <c r="DE195" s="6">
        <f>IF($C195="OK",_xlfn.NUMBERVALUE(Plantilla!DC206),"")</f>
        <v/>
      </c>
      <c r="DF195" s="4">
        <f>IF($C195="OK",_xlfn.NUMBERVALUE(Plantilla!DD206),"")</f>
        <v/>
      </c>
      <c r="DG195" s="6">
        <f>IF($C195="OK",_xlfn.NUMBERVALUE(Plantilla!DE206),"")</f>
        <v/>
      </c>
      <c r="DH195" s="6">
        <f>IF($C195="OK",_xlfn.NUMBERVALUE(Plantilla!DF206),"")</f>
        <v/>
      </c>
      <c r="DI195" s="6">
        <f>IF($C195="OK",_xlfn.NUMBERVALUE(Plantilla!DG206),"")</f>
        <v/>
      </c>
      <c r="DJ195" s="6">
        <f>IF($C195="OK",_xlfn.NUMBERVALUE(Plantilla!DH206),"")</f>
        <v/>
      </c>
      <c r="DK195" s="6">
        <f>IF($C195="OK",_xlfn.NUMBERVALUE(Plantilla!DI206),"")</f>
        <v/>
      </c>
      <c r="DL195" s="6">
        <f>IF($C195="OK",_xlfn.NUMBERVALUE(Plantilla!DJ206),"")</f>
        <v/>
      </c>
      <c r="DM195" s="6">
        <f>IF($C195="OK",_xlfn.NUMBERVALUE(Plantilla!DK206),"")</f>
        <v/>
      </c>
      <c r="DN195" s="6">
        <f>IF($C195="OK",_xlfn.NUMBERVALUE(Plantilla!DL206),"")</f>
        <v/>
      </c>
      <c r="DO195" s="6">
        <f>IF($C195="OK",_xlfn.NUMBERVALUE(Plantilla!DM206),"")</f>
        <v/>
      </c>
      <c r="DP195" s="6">
        <f>IF($C195="OK",_xlfn.NUMBERVALUE(Plantilla!DN206),"")</f>
        <v/>
      </c>
      <c r="DQ195" s="6">
        <f>IF($C195="OK",_xlfn.NUMBERVALUE(Plantilla!DO206),"")</f>
        <v/>
      </c>
      <c r="DR195" s="6">
        <f>IF($C195="OK",_xlfn.NUMBERVALUE(Plantilla!DP206),"")</f>
        <v/>
      </c>
      <c r="DS195">
        <f>IF($C195="OK",TEXT(Plantilla!DR206,"#"),"")</f>
        <v/>
      </c>
      <c r="DT195" s="6" t="n"/>
    </row>
    <row r="196">
      <c r="A196">
        <f>IF(Plantilla!$I$6="¡Perfecto!, Guarda el archivo y adjúntalo a tu interfaz de Nómina Electrónica","OK","Error")</f>
        <v/>
      </c>
      <c r="B196">
        <f>IF(Plantilla!$I$6="¡Perfecto!, Guarda el archivo y adjúntalo a tu interfaz de Nómina Electrónica",MID(Plantilla!$D$2,SEARCH("V",Plantilla!$D$2),10),"")</f>
        <v/>
      </c>
      <c r="C196">
        <f>Plantilla!C207</f>
        <v/>
      </c>
      <c r="D196">
        <f>IF($C196="OK",Plantilla!B207,"")</f>
        <v/>
      </c>
      <c r="E196">
        <f>IF($C196="OK",
   VLOOKUP(Plantilla!$E$4,'Tablas '!$AP$4:$AT$6,5,FALSE),
"")</f>
        <v/>
      </c>
      <c r="F196">
        <f>IF($C196="OK",TEXT(Plantilla!D207,"#"),"")</f>
        <v/>
      </c>
      <c r="G196">
        <f>IF($C196="OK",
   VLOOKUP(Plantilla!E207,'Tablas '!$B$4:$C$14,2,FALSE),
"")</f>
        <v/>
      </c>
      <c r="H196">
        <f>IF($C196="OK",TEXT(Plantilla!F207,"#"),"")</f>
        <v/>
      </c>
      <c r="I196">
        <f>IF($C196="OK",TEXT(Plantilla!G207,"#"),"")</f>
        <v/>
      </c>
      <c r="J196">
        <f>IF($C196="OK",TEXT(Plantilla!H207,"#"),"")</f>
        <v/>
      </c>
      <c r="K196">
        <f>IF($C196="OK",TEXT(Plantilla!I207,"#"),"")</f>
        <v/>
      </c>
      <c r="L196">
        <f>IF($C196="OK",TEXT(Plantilla!J207,"#"),"")</f>
        <v/>
      </c>
      <c r="M196">
        <f>IF($C196="OK",TEXT(Plantilla!K207,"#"),"")</f>
        <v/>
      </c>
      <c r="N196">
        <f>IF($C196="OK",
   CONCATENATE(YEAR(Plantilla!L207),"-",TEXT(MONTH(Plantilla!L207),"00"),"-",TEXT(DAY(Plantilla!L207),"00")),
"")</f>
        <v/>
      </c>
      <c r="O196">
        <f>IF($C196="OK",_xlfn.NUMBERVALUE(Plantilla!M207),"")</f>
        <v/>
      </c>
      <c r="P196">
        <f>IF($C196="OK",
   IF(Plantilla!N207&lt;&gt;"",
      CONCATENATE(YEAR(Plantilla!N207),"-",TEXT(MONTH(Plantilla!N207),"00"),"-",TEXT(DAY(Plantilla!N207),"00")),
   ""),
"")</f>
        <v/>
      </c>
      <c r="Q196">
        <f>IF($C196="OK",
   VLOOKUP(Plantilla!O207,'Tablas '!$E$4:$F$19,2,FALSE),
"")</f>
        <v/>
      </c>
      <c r="R196">
        <f>IF($C196="OK",
   VLOOKUP(Plantilla!P207,'Tablas '!$H$4:$I$5,2,FALSE),
"")</f>
        <v/>
      </c>
      <c r="S196">
        <f>IF($C196="OK",
   VLOOKUP(Plantilla!Q207,'Tablas '!$K$4:$L$8,2,FALSE),
"")</f>
        <v/>
      </c>
      <c r="T196">
        <f>IF($C196="OK",
   VLOOKUP(Plantilla!R207,'Tablas '!$AE$4:$AF$6,2,FALSE),
"")</f>
        <v/>
      </c>
      <c r="U196">
        <f>IF($C196="OK",
   VLOOKUP(Plantilla!S207,'Tablas '!$AE$4:$AF$6,2,FALSE),
"")</f>
        <v/>
      </c>
      <c r="V196">
        <f>IF($C196="OK",TEXT(Plantilla!T207,"#"),"")</f>
        <v/>
      </c>
      <c r="W196" s="84">
        <f>IF($C196="OK",
   VLOOKUP(Plantilla!U207,'Tablas '!$AM$4:$AN$1126,2,FALSE),
"")</f>
        <v/>
      </c>
      <c r="X196">
        <f>IF($C196="OK",TEXT(Plantilla!V207,"#"),"")</f>
        <v/>
      </c>
      <c r="Y196">
        <f>IF($C196="OK",
   CONCATENATE(YEAR(Plantilla!W207),"-",TEXT(MONTH(Plantilla!W207),"00"),"-",TEXT(DAY(Plantilla!W207),"00")),
"")</f>
        <v/>
      </c>
      <c r="Z196">
        <f>IF($C196="OK",
   CONCATENATE(YEAR(Plantilla!X207),"-",TEXT(MONTH(Plantilla!X207),"00"),"-",TEXT(DAY(Plantilla!X207),"00")),
"")</f>
        <v/>
      </c>
      <c r="AA196">
        <f>IF($C196="OK",
   TEXT(VLOOKUP(Plantilla!Y207,'Tablas '!$Q$4:$R$9,2,FALSE),"#"),
"")</f>
        <v/>
      </c>
      <c r="AB196">
        <f>IF($C196="OK",
   CONCATENATE(YEAR(Plantilla!Z207),"-",TEXT(MONTH(Plantilla!Z207),"00"),"-",TEXT(DAY(Plantilla!Z207),"00")),
"")</f>
        <v/>
      </c>
      <c r="AC196">
        <f>IF($C196="OK",
   TEXT(VLOOKUP(Plantilla!AA207,'Tablas '!$T$4:$U$13,2,FALSE),"#"),
"")</f>
        <v/>
      </c>
      <c r="AD196">
        <f>IF($C196="OK",TEXT(Plantilla!AB207,"#"),"")</f>
        <v/>
      </c>
      <c r="AE196">
        <f>IF($C196="OK",
   IF(Plantilla!AC207&lt;&gt;"",
      TEXT(VLOOKUP(Plantilla!AC207,'Tablas '!$W$4:$X$7,2,FALSE),"#"),
   ""),
"")</f>
        <v/>
      </c>
      <c r="AF196">
        <f>IF($C196="OK",TEXT(Plantilla!AD207,"#"),"")</f>
        <v/>
      </c>
      <c r="AG196" s="6">
        <f>IF($C196="OK",_xlfn.NUMBERVALUE(Plantilla!AE207),"")</f>
        <v/>
      </c>
      <c r="AH196" s="4">
        <f>IF($C196="OK",_xlfn.NUMBERVALUE(Plantilla!AF207),"")</f>
        <v/>
      </c>
      <c r="AI196" s="6">
        <f>IF($C196="OK",_xlfn.NUMBERVALUE(Plantilla!AG207),"")</f>
        <v/>
      </c>
      <c r="AJ196" s="6">
        <f>IF($C196="OK",_xlfn.NUMBERVALUE(Plantilla!AH207),"")</f>
        <v/>
      </c>
      <c r="AK196" s="6">
        <f>IF($C196="OK",_xlfn.NUMBERVALUE(Plantilla!AI207),"")</f>
        <v/>
      </c>
      <c r="AL196" s="6">
        <f>IF($C196="OK",_xlfn.NUMBERVALUE(Plantilla!AJ207),"")</f>
        <v/>
      </c>
      <c r="AM196" s="4">
        <f>IF($C196="OK",_xlfn.NUMBERVALUE(Plantilla!AK207),"")</f>
        <v/>
      </c>
      <c r="AN196" s="6">
        <f>IF($C196="OK",_xlfn.NUMBERVALUE(Plantilla!AL207),"")</f>
        <v/>
      </c>
      <c r="AO196" s="4">
        <f>IF($C196="OK",_xlfn.NUMBERVALUE(Plantilla!AM207),"")</f>
        <v/>
      </c>
      <c r="AP196" s="6">
        <f>IF($C196="OK",_xlfn.NUMBERVALUE(Plantilla!AN207),"")</f>
        <v/>
      </c>
      <c r="AQ196" s="4">
        <f>IF($C196="OK",_xlfn.NUMBERVALUE(Plantilla!AO207),"")</f>
        <v/>
      </c>
      <c r="AR196" s="6">
        <f>IF($C196="OK",_xlfn.NUMBERVALUE(Plantilla!AP207),"")</f>
        <v/>
      </c>
      <c r="AS196" s="4">
        <f>IF($C196="OK",_xlfn.NUMBERVALUE(Plantilla!AQ207),"")</f>
        <v/>
      </c>
      <c r="AT196" s="6">
        <f>IF($C196="OK",_xlfn.NUMBERVALUE(Plantilla!AR207),"")</f>
        <v/>
      </c>
      <c r="AU196" s="4">
        <f>IF($C196="OK",_xlfn.NUMBERVALUE(Plantilla!AS207),"")</f>
        <v/>
      </c>
      <c r="AV196" s="6">
        <f>IF($C196="OK",_xlfn.NUMBERVALUE(Plantilla!AT207),"")</f>
        <v/>
      </c>
      <c r="AW196" s="4">
        <f>IF($C196="OK",_xlfn.NUMBERVALUE(Plantilla!AU207),"")</f>
        <v/>
      </c>
      <c r="AX196" s="6">
        <f>IF($C196="OK",_xlfn.NUMBERVALUE(Plantilla!AV207),"")</f>
        <v/>
      </c>
      <c r="AY196" s="4">
        <f>IF($C196="OK",_xlfn.NUMBERVALUE(Plantilla!AW207),"")</f>
        <v/>
      </c>
      <c r="AZ196" s="6">
        <f>IF($C196="OK",_xlfn.NUMBERVALUE(Plantilla!AX207),"")</f>
        <v/>
      </c>
      <c r="BA196">
        <f>IF($C196="OK",_xlfn.NUMBERVALUE(Plantilla!AY207),"")</f>
        <v/>
      </c>
      <c r="BB196">
        <f>IF($C196="OK",_xlfn.NUMBERVALUE(Plantilla!AZ207),"")</f>
        <v/>
      </c>
      <c r="BC196" s="4">
        <f>IF($C196="OK",_xlfn.NUMBERVALUE(Plantilla!BA207),"")</f>
        <v/>
      </c>
      <c r="BD196" s="6">
        <f>IF($C196="OK",_xlfn.NUMBERVALUE(Plantilla!BB207),"")</f>
        <v/>
      </c>
      <c r="BE196" s="4">
        <f>IF($C196="OK",_xlfn.NUMBERVALUE(Plantilla!BC207),"")</f>
        <v/>
      </c>
      <c r="BF196" s="6">
        <f>IF($C196="OK",_xlfn.NUMBERVALUE(Plantilla!BD207),"")</f>
        <v/>
      </c>
      <c r="BG196" s="4">
        <f>IF($C196="OK",_xlfn.NUMBERVALUE(Plantilla!BE207),"")</f>
        <v/>
      </c>
      <c r="BH196" s="6">
        <f>IF($C196="OK",_xlfn.NUMBERVALUE(Plantilla!BF207),"")</f>
        <v/>
      </c>
      <c r="BI196" s="110">
        <f>IF($C196="OK",_xlfn.NUMBERVALUE(Plantilla!BG207),"")</f>
        <v/>
      </c>
      <c r="BJ196" s="6">
        <f>IF($C196="OK",_xlfn.NUMBERVALUE(Plantilla!BH207),"")</f>
        <v/>
      </c>
      <c r="BK196" s="109">
        <f>IF($C196="OK",_xlfn.NUMBERVALUE(Plantilla!BI207),"")</f>
        <v/>
      </c>
      <c r="BL196" s="6">
        <f>IF($C196="OK",
   IF(Plantilla!BJ207&lt;&gt;"",
      TEXT(VLOOKUP(Plantilla!BJ207,'Tablas '!$Z$4:$AA$6,2,FALSE),"#"),
   ""),
"")</f>
        <v/>
      </c>
      <c r="BM196" s="4">
        <f>IF($C196="OK",_xlfn.NUMBERVALUE(Plantilla!BK207),"")</f>
        <v/>
      </c>
      <c r="BN196" s="4">
        <f>IF($C196="OK",_xlfn.NUMBERVALUE(Plantilla!BL207),"")</f>
        <v/>
      </c>
      <c r="BO196" s="6">
        <f>IF($C196="OK",_xlfn.NUMBERVALUE(Plantilla!BM207),"")</f>
        <v/>
      </c>
      <c r="BP196" s="4">
        <f>IF($C196="OK",_xlfn.NUMBERVALUE(Plantilla!BN207),"")</f>
        <v/>
      </c>
      <c r="BQ196" s="6">
        <f>IF($C196="OK",_xlfn.NUMBERVALUE(Plantilla!BO207),"")</f>
        <v/>
      </c>
      <c r="BR196" s="4">
        <f>IF($C196="OK",_xlfn.NUMBERVALUE(Plantilla!BP207),"")</f>
        <v/>
      </c>
      <c r="BS196" s="6">
        <f>IF($C196="OK",_xlfn.NUMBERVALUE(Plantilla!BQ207),"")</f>
        <v/>
      </c>
      <c r="BT196" s="4">
        <f>IF($C196="OK",_xlfn.NUMBERVALUE(Plantilla!BR207),"")</f>
        <v/>
      </c>
      <c r="BU196" s="6">
        <f>IF($C196="OK",_xlfn.NUMBERVALUE(Plantilla!BS207),"")</f>
        <v/>
      </c>
      <c r="BV196" s="6">
        <f>IF($C196="OK",_xlfn.NUMBERVALUE(Plantilla!BT207),"")</f>
        <v/>
      </c>
      <c r="BW196" s="6">
        <f>IF($C196="OK",_xlfn.NUMBERVALUE(Plantilla!BU207),"")</f>
        <v/>
      </c>
      <c r="BX196" s="6">
        <f>IF($C196="OK",_xlfn.NUMBERVALUE(Plantilla!BV207),"")</f>
        <v/>
      </c>
      <c r="BY196" s="6">
        <f>IF($C196="OK",_xlfn.NUMBERVALUE(Plantilla!BW207),"")</f>
        <v/>
      </c>
      <c r="BZ196" s="6">
        <f>IF($C196="OK",_xlfn.NUMBERVALUE(Plantilla!BX207),"")</f>
        <v/>
      </c>
      <c r="CA196" s="6">
        <f>IF($C196="OK",_xlfn.NUMBERVALUE(Plantilla!BY207),"")</f>
        <v/>
      </c>
      <c r="CB196" s="6">
        <f>IF($C196="OK",_xlfn.NUMBERVALUE(Plantilla!BZ207),"")</f>
        <v/>
      </c>
      <c r="CC196" s="6">
        <f>IF($C196="OK",_xlfn.NUMBERVALUE(Plantilla!CA207),"")</f>
        <v/>
      </c>
      <c r="CD196" s="6">
        <f>IF($C196="OK",_xlfn.NUMBERVALUE(Plantilla!CB207),"")</f>
        <v/>
      </c>
      <c r="CE196" s="6">
        <f>IF($C196="OK",_xlfn.NUMBERVALUE(Plantilla!CC207),"")</f>
        <v/>
      </c>
      <c r="CF196" s="4">
        <f>IF($C196="OK",_xlfn.NUMBERVALUE(Plantilla!CD207),"")</f>
        <v/>
      </c>
      <c r="CG196" s="6">
        <f>IF($C196="OK",_xlfn.NUMBERVALUE(Plantilla!CE207),"")</f>
        <v/>
      </c>
      <c r="CH196" s="6">
        <f>IF($C196="OK",_xlfn.NUMBERVALUE(Plantilla!CF207),"")</f>
        <v/>
      </c>
      <c r="CI196" s="6">
        <f>IF($C196="OK",_xlfn.NUMBERVALUE(Plantilla!CG207),"")</f>
        <v/>
      </c>
      <c r="CJ196" s="6">
        <f>IF($C196="OK",_xlfn.NUMBERVALUE(Plantilla!CH207),"")</f>
        <v/>
      </c>
      <c r="CK196" s="6">
        <f>IF($C196="OK",_xlfn.NUMBERVALUE(Plantilla!CI207),"")</f>
        <v/>
      </c>
      <c r="CL196" s="6">
        <f>IF($C196="OK",_xlfn.NUMBERVALUE(Plantilla!CJ207),"")</f>
        <v/>
      </c>
      <c r="CM196">
        <f>IF($C196="OK",TEXT(Plantilla!CK207,"#"),"")</f>
        <v/>
      </c>
      <c r="CN196" s="6">
        <f>IF($C196="OK",_xlfn.NUMBERVALUE(Plantilla!CL207),"")</f>
        <v/>
      </c>
      <c r="CO196" s="6">
        <f>IF($C196="OK",_xlfn.NUMBERVALUE(Plantilla!CM207),"")</f>
        <v/>
      </c>
      <c r="CP196" s="110">
        <f>IF($C196="OK",_xlfn.NUMBERVALUE(Plantilla!CN207),"")</f>
        <v/>
      </c>
      <c r="CQ196" s="6">
        <f>IF($C196="OK",_xlfn.NUMBERVALUE(Plantilla!CO207),"")</f>
        <v/>
      </c>
      <c r="CR196" s="109">
        <f>IF($C196="OK",_xlfn.NUMBERVALUE(Plantilla!CP207),"")</f>
        <v/>
      </c>
      <c r="CS196" s="110">
        <f>IF($C196="OK",_xlfn.NUMBERVALUE(Plantilla!CQ207),"")</f>
        <v/>
      </c>
      <c r="CT196" s="6">
        <f>IF($C196="OK",_xlfn.NUMBERVALUE(Plantilla!CR207),"")</f>
        <v/>
      </c>
      <c r="CU196" s="109">
        <f>IF($C196="OK",_xlfn.NUMBERVALUE(Plantilla!CS207),"")</f>
        <v/>
      </c>
      <c r="CV196" s="110">
        <f>IF($C196="OK",_xlfn.NUMBERVALUE(Plantilla!CT207),"")</f>
        <v/>
      </c>
      <c r="CW196" s="6">
        <f>IF($C196="OK",_xlfn.NUMBERVALUE(Plantilla!CU207),"")</f>
        <v/>
      </c>
      <c r="CX196" s="82">
        <f>IF($C196="OK",_xlfn.NUMBERVALUE(Plantilla!CV207),"")</f>
        <v/>
      </c>
      <c r="CY196" s="6">
        <f>IF($C196="OK",_xlfn.NUMBERVALUE(Plantilla!CW207),"")</f>
        <v/>
      </c>
      <c r="CZ196" s="82">
        <f>IF($C196="OK",_xlfn.NUMBERVALUE(Plantilla!CX207),"")</f>
        <v/>
      </c>
      <c r="DA196" s="6">
        <f>IF($C196="OK",_xlfn.NUMBERVALUE(Plantilla!CY207),"")</f>
        <v/>
      </c>
      <c r="DB196" s="109">
        <f>IF($C196="OK",_xlfn.NUMBERVALUE(Plantilla!CZ207),"")</f>
        <v/>
      </c>
      <c r="DC196" s="6">
        <f>IF($C196="OK",_xlfn.NUMBERVALUE(Plantilla!DA207),"")</f>
        <v/>
      </c>
      <c r="DD196" s="6">
        <f>IF($C196="OK",TEXT(Plantilla!DB207,"#"),"")</f>
        <v/>
      </c>
      <c r="DE196" s="6">
        <f>IF($C196="OK",_xlfn.NUMBERVALUE(Plantilla!DC207),"")</f>
        <v/>
      </c>
      <c r="DF196" s="4">
        <f>IF($C196="OK",_xlfn.NUMBERVALUE(Plantilla!DD207),"")</f>
        <v/>
      </c>
      <c r="DG196" s="6">
        <f>IF($C196="OK",_xlfn.NUMBERVALUE(Plantilla!DE207),"")</f>
        <v/>
      </c>
      <c r="DH196" s="6">
        <f>IF($C196="OK",_xlfn.NUMBERVALUE(Plantilla!DF207),"")</f>
        <v/>
      </c>
      <c r="DI196" s="6">
        <f>IF($C196="OK",_xlfn.NUMBERVALUE(Plantilla!DG207),"")</f>
        <v/>
      </c>
      <c r="DJ196" s="6">
        <f>IF($C196="OK",_xlfn.NUMBERVALUE(Plantilla!DH207),"")</f>
        <v/>
      </c>
      <c r="DK196" s="6">
        <f>IF($C196="OK",_xlfn.NUMBERVALUE(Plantilla!DI207),"")</f>
        <v/>
      </c>
      <c r="DL196" s="6">
        <f>IF($C196="OK",_xlfn.NUMBERVALUE(Plantilla!DJ207),"")</f>
        <v/>
      </c>
      <c r="DM196" s="6">
        <f>IF($C196="OK",_xlfn.NUMBERVALUE(Plantilla!DK207),"")</f>
        <v/>
      </c>
      <c r="DN196" s="6">
        <f>IF($C196="OK",_xlfn.NUMBERVALUE(Plantilla!DL207),"")</f>
        <v/>
      </c>
      <c r="DO196" s="6">
        <f>IF($C196="OK",_xlfn.NUMBERVALUE(Plantilla!DM207),"")</f>
        <v/>
      </c>
      <c r="DP196" s="6">
        <f>IF($C196="OK",_xlfn.NUMBERVALUE(Plantilla!DN207),"")</f>
        <v/>
      </c>
      <c r="DQ196" s="6">
        <f>IF($C196="OK",_xlfn.NUMBERVALUE(Plantilla!DO207),"")</f>
        <v/>
      </c>
      <c r="DR196" s="6">
        <f>IF($C196="OK",_xlfn.NUMBERVALUE(Plantilla!DP207),"")</f>
        <v/>
      </c>
      <c r="DS196">
        <f>IF($C196="OK",TEXT(Plantilla!DR207,"#"),"")</f>
        <v/>
      </c>
      <c r="DT196" s="6" t="n"/>
    </row>
    <row r="197">
      <c r="A197">
        <f>IF(Plantilla!$I$6="¡Perfecto!, Guarda el archivo y adjúntalo a tu interfaz de Nómina Electrónica","OK","Error")</f>
        <v/>
      </c>
      <c r="B197">
        <f>IF(Plantilla!$I$6="¡Perfecto!, Guarda el archivo y adjúntalo a tu interfaz de Nómina Electrónica",MID(Plantilla!$D$2,SEARCH("V",Plantilla!$D$2),10),"")</f>
        <v/>
      </c>
      <c r="C197">
        <f>Plantilla!C208</f>
        <v/>
      </c>
      <c r="D197">
        <f>IF($C197="OK",Plantilla!B208,"")</f>
        <v/>
      </c>
      <c r="E197">
        <f>IF($C197="OK",
   VLOOKUP(Plantilla!$E$4,'Tablas '!$AP$4:$AT$6,5,FALSE),
"")</f>
        <v/>
      </c>
      <c r="F197">
        <f>IF($C197="OK",TEXT(Plantilla!D208,"#"),"")</f>
        <v/>
      </c>
      <c r="G197">
        <f>IF($C197="OK",
   VLOOKUP(Plantilla!E208,'Tablas '!$B$4:$C$14,2,FALSE),
"")</f>
        <v/>
      </c>
      <c r="H197">
        <f>IF($C197="OK",TEXT(Plantilla!F208,"#"),"")</f>
        <v/>
      </c>
      <c r="I197">
        <f>IF($C197="OK",TEXT(Plantilla!G208,"#"),"")</f>
        <v/>
      </c>
      <c r="J197">
        <f>IF($C197="OK",TEXT(Plantilla!H208,"#"),"")</f>
        <v/>
      </c>
      <c r="K197">
        <f>IF($C197="OK",TEXT(Plantilla!I208,"#"),"")</f>
        <v/>
      </c>
      <c r="L197">
        <f>IF($C197="OK",TEXT(Plantilla!J208,"#"),"")</f>
        <v/>
      </c>
      <c r="M197">
        <f>IF($C197="OK",TEXT(Plantilla!K208,"#"),"")</f>
        <v/>
      </c>
      <c r="N197">
        <f>IF($C197="OK",
   CONCATENATE(YEAR(Plantilla!L208),"-",TEXT(MONTH(Plantilla!L208),"00"),"-",TEXT(DAY(Plantilla!L208),"00")),
"")</f>
        <v/>
      </c>
      <c r="O197">
        <f>IF($C197="OK",_xlfn.NUMBERVALUE(Plantilla!M208),"")</f>
        <v/>
      </c>
      <c r="P197">
        <f>IF($C197="OK",
   IF(Plantilla!N208&lt;&gt;"",
      CONCATENATE(YEAR(Plantilla!N208),"-",TEXT(MONTH(Plantilla!N208),"00"),"-",TEXT(DAY(Plantilla!N208),"00")),
   ""),
"")</f>
        <v/>
      </c>
      <c r="Q197">
        <f>IF($C197="OK",
   VLOOKUP(Plantilla!O208,'Tablas '!$E$4:$F$19,2,FALSE),
"")</f>
        <v/>
      </c>
      <c r="R197">
        <f>IF($C197="OK",
   VLOOKUP(Plantilla!P208,'Tablas '!$H$4:$I$5,2,FALSE),
"")</f>
        <v/>
      </c>
      <c r="S197">
        <f>IF($C197="OK",
   VLOOKUP(Plantilla!Q208,'Tablas '!$K$4:$L$8,2,FALSE),
"")</f>
        <v/>
      </c>
      <c r="T197">
        <f>IF($C197="OK",
   VLOOKUP(Plantilla!R208,'Tablas '!$AE$4:$AF$6,2,FALSE),
"")</f>
        <v/>
      </c>
      <c r="U197">
        <f>IF($C197="OK",
   VLOOKUP(Plantilla!S208,'Tablas '!$AE$4:$AF$6,2,FALSE),
"")</f>
        <v/>
      </c>
      <c r="V197">
        <f>IF($C197="OK",TEXT(Plantilla!T208,"#"),"")</f>
        <v/>
      </c>
      <c r="W197" s="84">
        <f>IF($C197="OK",
   VLOOKUP(Plantilla!U208,'Tablas '!$AM$4:$AN$1126,2,FALSE),
"")</f>
        <v/>
      </c>
      <c r="X197">
        <f>IF($C197="OK",TEXT(Plantilla!V208,"#"),"")</f>
        <v/>
      </c>
      <c r="Y197">
        <f>IF($C197="OK",
   CONCATENATE(YEAR(Plantilla!W208),"-",TEXT(MONTH(Plantilla!W208),"00"),"-",TEXT(DAY(Plantilla!W208),"00")),
"")</f>
        <v/>
      </c>
      <c r="Z197">
        <f>IF($C197="OK",
   CONCATENATE(YEAR(Plantilla!X208),"-",TEXT(MONTH(Plantilla!X208),"00"),"-",TEXT(DAY(Plantilla!X208),"00")),
"")</f>
        <v/>
      </c>
      <c r="AA197">
        <f>IF($C197="OK",
   TEXT(VLOOKUP(Plantilla!Y208,'Tablas '!$Q$4:$R$9,2,FALSE),"#"),
"")</f>
        <v/>
      </c>
      <c r="AB197">
        <f>IF($C197="OK",
   CONCATENATE(YEAR(Plantilla!Z208),"-",TEXT(MONTH(Plantilla!Z208),"00"),"-",TEXT(DAY(Plantilla!Z208),"00")),
"")</f>
        <v/>
      </c>
      <c r="AC197">
        <f>IF($C197="OK",
   TEXT(VLOOKUP(Plantilla!AA208,'Tablas '!$T$4:$U$13,2,FALSE),"#"),
"")</f>
        <v/>
      </c>
      <c r="AD197">
        <f>IF($C197="OK",TEXT(Plantilla!AB208,"#"),"")</f>
        <v/>
      </c>
      <c r="AE197">
        <f>IF($C197="OK",
   IF(Plantilla!AC208&lt;&gt;"",
      TEXT(VLOOKUP(Plantilla!AC208,'Tablas '!$W$4:$X$7,2,FALSE),"#"),
   ""),
"")</f>
        <v/>
      </c>
      <c r="AF197">
        <f>IF($C197="OK",TEXT(Plantilla!AD208,"#"),"")</f>
        <v/>
      </c>
      <c r="AG197" s="6">
        <f>IF($C197="OK",_xlfn.NUMBERVALUE(Plantilla!AE208),"")</f>
        <v/>
      </c>
      <c r="AH197" s="4">
        <f>IF($C197="OK",_xlfn.NUMBERVALUE(Plantilla!AF208),"")</f>
        <v/>
      </c>
      <c r="AI197" s="6">
        <f>IF($C197="OK",_xlfn.NUMBERVALUE(Plantilla!AG208),"")</f>
        <v/>
      </c>
      <c r="AJ197" s="6">
        <f>IF($C197="OK",_xlfn.NUMBERVALUE(Plantilla!AH208),"")</f>
        <v/>
      </c>
      <c r="AK197" s="6">
        <f>IF($C197="OK",_xlfn.NUMBERVALUE(Plantilla!AI208),"")</f>
        <v/>
      </c>
      <c r="AL197" s="6">
        <f>IF($C197="OK",_xlfn.NUMBERVALUE(Plantilla!AJ208),"")</f>
        <v/>
      </c>
      <c r="AM197" s="4">
        <f>IF($C197="OK",_xlfn.NUMBERVALUE(Plantilla!AK208),"")</f>
        <v/>
      </c>
      <c r="AN197" s="6">
        <f>IF($C197="OK",_xlfn.NUMBERVALUE(Plantilla!AL208),"")</f>
        <v/>
      </c>
      <c r="AO197" s="4">
        <f>IF($C197="OK",_xlfn.NUMBERVALUE(Plantilla!AM208),"")</f>
        <v/>
      </c>
      <c r="AP197" s="6">
        <f>IF($C197="OK",_xlfn.NUMBERVALUE(Plantilla!AN208),"")</f>
        <v/>
      </c>
      <c r="AQ197" s="4">
        <f>IF($C197="OK",_xlfn.NUMBERVALUE(Plantilla!AO208),"")</f>
        <v/>
      </c>
      <c r="AR197" s="6">
        <f>IF($C197="OK",_xlfn.NUMBERVALUE(Plantilla!AP208),"")</f>
        <v/>
      </c>
      <c r="AS197" s="4">
        <f>IF($C197="OK",_xlfn.NUMBERVALUE(Plantilla!AQ208),"")</f>
        <v/>
      </c>
      <c r="AT197" s="6">
        <f>IF($C197="OK",_xlfn.NUMBERVALUE(Plantilla!AR208),"")</f>
        <v/>
      </c>
      <c r="AU197" s="4">
        <f>IF($C197="OK",_xlfn.NUMBERVALUE(Plantilla!AS208),"")</f>
        <v/>
      </c>
      <c r="AV197" s="6">
        <f>IF($C197="OK",_xlfn.NUMBERVALUE(Plantilla!AT208),"")</f>
        <v/>
      </c>
      <c r="AW197" s="4">
        <f>IF($C197="OK",_xlfn.NUMBERVALUE(Plantilla!AU208),"")</f>
        <v/>
      </c>
      <c r="AX197" s="6">
        <f>IF($C197="OK",_xlfn.NUMBERVALUE(Plantilla!AV208),"")</f>
        <v/>
      </c>
      <c r="AY197" s="4">
        <f>IF($C197="OK",_xlfn.NUMBERVALUE(Plantilla!AW208),"")</f>
        <v/>
      </c>
      <c r="AZ197" s="6">
        <f>IF($C197="OK",_xlfn.NUMBERVALUE(Plantilla!AX208),"")</f>
        <v/>
      </c>
      <c r="BA197">
        <f>IF($C197="OK",_xlfn.NUMBERVALUE(Plantilla!AY208),"")</f>
        <v/>
      </c>
      <c r="BB197">
        <f>IF($C197="OK",_xlfn.NUMBERVALUE(Plantilla!AZ208),"")</f>
        <v/>
      </c>
      <c r="BC197" s="4">
        <f>IF($C197="OK",_xlfn.NUMBERVALUE(Plantilla!BA208),"")</f>
        <v/>
      </c>
      <c r="BD197" s="6">
        <f>IF($C197="OK",_xlfn.NUMBERVALUE(Plantilla!BB208),"")</f>
        <v/>
      </c>
      <c r="BE197" s="4">
        <f>IF($C197="OK",_xlfn.NUMBERVALUE(Plantilla!BC208),"")</f>
        <v/>
      </c>
      <c r="BF197" s="6">
        <f>IF($C197="OK",_xlfn.NUMBERVALUE(Plantilla!BD208),"")</f>
        <v/>
      </c>
      <c r="BG197" s="4">
        <f>IF($C197="OK",_xlfn.NUMBERVALUE(Plantilla!BE208),"")</f>
        <v/>
      </c>
      <c r="BH197" s="6">
        <f>IF($C197="OK",_xlfn.NUMBERVALUE(Plantilla!BF208),"")</f>
        <v/>
      </c>
      <c r="BI197" s="110">
        <f>IF($C197="OK",_xlfn.NUMBERVALUE(Plantilla!BG208),"")</f>
        <v/>
      </c>
      <c r="BJ197" s="6">
        <f>IF($C197="OK",_xlfn.NUMBERVALUE(Plantilla!BH208),"")</f>
        <v/>
      </c>
      <c r="BK197" s="109">
        <f>IF($C197="OK",_xlfn.NUMBERVALUE(Plantilla!BI208),"")</f>
        <v/>
      </c>
      <c r="BL197" s="6">
        <f>IF($C197="OK",
   IF(Plantilla!BJ208&lt;&gt;"",
      TEXT(VLOOKUP(Plantilla!BJ208,'Tablas '!$Z$4:$AA$6,2,FALSE),"#"),
   ""),
"")</f>
        <v/>
      </c>
      <c r="BM197" s="4">
        <f>IF($C197="OK",_xlfn.NUMBERVALUE(Plantilla!BK208),"")</f>
        <v/>
      </c>
      <c r="BN197" s="4">
        <f>IF($C197="OK",_xlfn.NUMBERVALUE(Plantilla!BL208),"")</f>
        <v/>
      </c>
      <c r="BO197" s="6">
        <f>IF($C197="OK",_xlfn.NUMBERVALUE(Plantilla!BM208),"")</f>
        <v/>
      </c>
      <c r="BP197" s="4">
        <f>IF($C197="OK",_xlfn.NUMBERVALUE(Plantilla!BN208),"")</f>
        <v/>
      </c>
      <c r="BQ197" s="6">
        <f>IF($C197="OK",_xlfn.NUMBERVALUE(Plantilla!BO208),"")</f>
        <v/>
      </c>
      <c r="BR197" s="4">
        <f>IF($C197="OK",_xlfn.NUMBERVALUE(Plantilla!BP208),"")</f>
        <v/>
      </c>
      <c r="BS197" s="6">
        <f>IF($C197="OK",_xlfn.NUMBERVALUE(Plantilla!BQ208),"")</f>
        <v/>
      </c>
      <c r="BT197" s="4">
        <f>IF($C197="OK",_xlfn.NUMBERVALUE(Plantilla!BR208),"")</f>
        <v/>
      </c>
      <c r="BU197" s="6">
        <f>IF($C197="OK",_xlfn.NUMBERVALUE(Plantilla!BS208),"")</f>
        <v/>
      </c>
      <c r="BV197" s="6">
        <f>IF($C197="OK",_xlfn.NUMBERVALUE(Plantilla!BT208),"")</f>
        <v/>
      </c>
      <c r="BW197" s="6">
        <f>IF($C197="OK",_xlfn.NUMBERVALUE(Plantilla!BU208),"")</f>
        <v/>
      </c>
      <c r="BX197" s="6">
        <f>IF($C197="OK",_xlfn.NUMBERVALUE(Plantilla!BV208),"")</f>
        <v/>
      </c>
      <c r="BY197" s="6">
        <f>IF($C197="OK",_xlfn.NUMBERVALUE(Plantilla!BW208),"")</f>
        <v/>
      </c>
      <c r="BZ197" s="6">
        <f>IF($C197="OK",_xlfn.NUMBERVALUE(Plantilla!BX208),"")</f>
        <v/>
      </c>
      <c r="CA197" s="6">
        <f>IF($C197="OK",_xlfn.NUMBERVALUE(Plantilla!BY208),"")</f>
        <v/>
      </c>
      <c r="CB197" s="6">
        <f>IF($C197="OK",_xlfn.NUMBERVALUE(Plantilla!BZ208),"")</f>
        <v/>
      </c>
      <c r="CC197" s="6">
        <f>IF($C197="OK",_xlfn.NUMBERVALUE(Plantilla!CA208),"")</f>
        <v/>
      </c>
      <c r="CD197" s="6">
        <f>IF($C197="OK",_xlfn.NUMBERVALUE(Plantilla!CB208),"")</f>
        <v/>
      </c>
      <c r="CE197" s="6">
        <f>IF($C197="OK",_xlfn.NUMBERVALUE(Plantilla!CC208),"")</f>
        <v/>
      </c>
      <c r="CF197" s="4">
        <f>IF($C197="OK",_xlfn.NUMBERVALUE(Plantilla!CD208),"")</f>
        <v/>
      </c>
      <c r="CG197" s="6">
        <f>IF($C197="OK",_xlfn.NUMBERVALUE(Plantilla!CE208),"")</f>
        <v/>
      </c>
      <c r="CH197" s="6">
        <f>IF($C197="OK",_xlfn.NUMBERVALUE(Plantilla!CF208),"")</f>
        <v/>
      </c>
      <c r="CI197" s="6">
        <f>IF($C197="OK",_xlfn.NUMBERVALUE(Plantilla!CG208),"")</f>
        <v/>
      </c>
      <c r="CJ197" s="6">
        <f>IF($C197="OK",_xlfn.NUMBERVALUE(Plantilla!CH208),"")</f>
        <v/>
      </c>
      <c r="CK197" s="6">
        <f>IF($C197="OK",_xlfn.NUMBERVALUE(Plantilla!CI208),"")</f>
        <v/>
      </c>
      <c r="CL197" s="6">
        <f>IF($C197="OK",_xlfn.NUMBERVALUE(Plantilla!CJ208),"")</f>
        <v/>
      </c>
      <c r="CM197">
        <f>IF($C197="OK",TEXT(Plantilla!CK208,"#"),"")</f>
        <v/>
      </c>
      <c r="CN197" s="6">
        <f>IF($C197="OK",_xlfn.NUMBERVALUE(Plantilla!CL208),"")</f>
        <v/>
      </c>
      <c r="CO197" s="6">
        <f>IF($C197="OK",_xlfn.NUMBERVALUE(Plantilla!CM208),"")</f>
        <v/>
      </c>
      <c r="CP197" s="110">
        <f>IF($C197="OK",_xlfn.NUMBERVALUE(Plantilla!CN208),"")</f>
        <v/>
      </c>
      <c r="CQ197" s="6">
        <f>IF($C197="OK",_xlfn.NUMBERVALUE(Plantilla!CO208),"")</f>
        <v/>
      </c>
      <c r="CR197" s="109">
        <f>IF($C197="OK",_xlfn.NUMBERVALUE(Plantilla!CP208),"")</f>
        <v/>
      </c>
      <c r="CS197" s="110">
        <f>IF($C197="OK",_xlfn.NUMBERVALUE(Plantilla!CQ208),"")</f>
        <v/>
      </c>
      <c r="CT197" s="6">
        <f>IF($C197="OK",_xlfn.NUMBERVALUE(Plantilla!CR208),"")</f>
        <v/>
      </c>
      <c r="CU197" s="109">
        <f>IF($C197="OK",_xlfn.NUMBERVALUE(Plantilla!CS208),"")</f>
        <v/>
      </c>
      <c r="CV197" s="110">
        <f>IF($C197="OK",_xlfn.NUMBERVALUE(Plantilla!CT208),"")</f>
        <v/>
      </c>
      <c r="CW197" s="6">
        <f>IF($C197="OK",_xlfn.NUMBERVALUE(Plantilla!CU208),"")</f>
        <v/>
      </c>
      <c r="CX197" s="82">
        <f>IF($C197="OK",_xlfn.NUMBERVALUE(Plantilla!CV208),"")</f>
        <v/>
      </c>
      <c r="CY197" s="6">
        <f>IF($C197="OK",_xlfn.NUMBERVALUE(Plantilla!CW208),"")</f>
        <v/>
      </c>
      <c r="CZ197" s="82">
        <f>IF($C197="OK",_xlfn.NUMBERVALUE(Plantilla!CX208),"")</f>
        <v/>
      </c>
      <c r="DA197" s="6">
        <f>IF($C197="OK",_xlfn.NUMBERVALUE(Plantilla!CY208),"")</f>
        <v/>
      </c>
      <c r="DB197" s="109">
        <f>IF($C197="OK",_xlfn.NUMBERVALUE(Plantilla!CZ208),"")</f>
        <v/>
      </c>
      <c r="DC197" s="6">
        <f>IF($C197="OK",_xlfn.NUMBERVALUE(Plantilla!DA208),"")</f>
        <v/>
      </c>
      <c r="DD197" s="6">
        <f>IF($C197="OK",TEXT(Plantilla!DB208,"#"),"")</f>
        <v/>
      </c>
      <c r="DE197" s="6">
        <f>IF($C197="OK",_xlfn.NUMBERVALUE(Plantilla!DC208),"")</f>
        <v/>
      </c>
      <c r="DF197" s="4">
        <f>IF($C197="OK",_xlfn.NUMBERVALUE(Plantilla!DD208),"")</f>
        <v/>
      </c>
      <c r="DG197" s="6">
        <f>IF($C197="OK",_xlfn.NUMBERVALUE(Plantilla!DE208),"")</f>
        <v/>
      </c>
      <c r="DH197" s="6">
        <f>IF($C197="OK",_xlfn.NUMBERVALUE(Plantilla!DF208),"")</f>
        <v/>
      </c>
      <c r="DI197" s="6">
        <f>IF($C197="OK",_xlfn.NUMBERVALUE(Plantilla!DG208),"")</f>
        <v/>
      </c>
      <c r="DJ197" s="6">
        <f>IF($C197="OK",_xlfn.NUMBERVALUE(Plantilla!DH208),"")</f>
        <v/>
      </c>
      <c r="DK197" s="6">
        <f>IF($C197="OK",_xlfn.NUMBERVALUE(Plantilla!DI208),"")</f>
        <v/>
      </c>
      <c r="DL197" s="6">
        <f>IF($C197="OK",_xlfn.NUMBERVALUE(Plantilla!DJ208),"")</f>
        <v/>
      </c>
      <c r="DM197" s="6">
        <f>IF($C197="OK",_xlfn.NUMBERVALUE(Plantilla!DK208),"")</f>
        <v/>
      </c>
      <c r="DN197" s="6">
        <f>IF($C197="OK",_xlfn.NUMBERVALUE(Plantilla!DL208),"")</f>
        <v/>
      </c>
      <c r="DO197" s="6">
        <f>IF($C197="OK",_xlfn.NUMBERVALUE(Plantilla!DM208),"")</f>
        <v/>
      </c>
      <c r="DP197" s="6">
        <f>IF($C197="OK",_xlfn.NUMBERVALUE(Plantilla!DN208),"")</f>
        <v/>
      </c>
      <c r="DQ197" s="6">
        <f>IF($C197="OK",_xlfn.NUMBERVALUE(Plantilla!DO208),"")</f>
        <v/>
      </c>
      <c r="DR197" s="6">
        <f>IF($C197="OK",_xlfn.NUMBERVALUE(Plantilla!DP208),"")</f>
        <v/>
      </c>
      <c r="DS197">
        <f>IF($C197="OK",TEXT(Plantilla!DR208,"#"),"")</f>
        <v/>
      </c>
      <c r="DT197" s="6" t="n"/>
    </row>
    <row r="198">
      <c r="A198">
        <f>IF(Plantilla!$I$6="¡Perfecto!, Guarda el archivo y adjúntalo a tu interfaz de Nómina Electrónica","OK","Error")</f>
        <v/>
      </c>
      <c r="B198">
        <f>IF(Plantilla!$I$6="¡Perfecto!, Guarda el archivo y adjúntalo a tu interfaz de Nómina Electrónica",MID(Plantilla!$D$2,SEARCH("V",Plantilla!$D$2),10),"")</f>
        <v/>
      </c>
      <c r="C198">
        <f>Plantilla!C209</f>
        <v/>
      </c>
      <c r="D198">
        <f>IF($C198="OK",Plantilla!B209,"")</f>
        <v/>
      </c>
      <c r="E198">
        <f>IF($C198="OK",
   VLOOKUP(Plantilla!$E$4,'Tablas '!$AP$4:$AT$6,5,FALSE),
"")</f>
        <v/>
      </c>
      <c r="F198">
        <f>IF($C198="OK",TEXT(Plantilla!D209,"#"),"")</f>
        <v/>
      </c>
      <c r="G198">
        <f>IF($C198="OK",
   VLOOKUP(Plantilla!E209,'Tablas '!$B$4:$C$14,2,FALSE),
"")</f>
        <v/>
      </c>
      <c r="H198">
        <f>IF($C198="OK",TEXT(Plantilla!F209,"#"),"")</f>
        <v/>
      </c>
      <c r="I198">
        <f>IF($C198="OK",TEXT(Plantilla!G209,"#"),"")</f>
        <v/>
      </c>
      <c r="J198">
        <f>IF($C198="OK",TEXT(Plantilla!H209,"#"),"")</f>
        <v/>
      </c>
      <c r="K198">
        <f>IF($C198="OK",TEXT(Plantilla!I209,"#"),"")</f>
        <v/>
      </c>
      <c r="L198">
        <f>IF($C198="OK",TEXT(Plantilla!J209,"#"),"")</f>
        <v/>
      </c>
      <c r="M198">
        <f>IF($C198="OK",TEXT(Plantilla!K209,"#"),"")</f>
        <v/>
      </c>
      <c r="N198">
        <f>IF($C198="OK",
   CONCATENATE(YEAR(Plantilla!L209),"-",TEXT(MONTH(Plantilla!L209),"00"),"-",TEXT(DAY(Plantilla!L209),"00")),
"")</f>
        <v/>
      </c>
      <c r="O198">
        <f>IF($C198="OK",_xlfn.NUMBERVALUE(Plantilla!M209),"")</f>
        <v/>
      </c>
      <c r="P198">
        <f>IF($C198="OK",
   IF(Plantilla!N209&lt;&gt;"",
      CONCATENATE(YEAR(Plantilla!N209),"-",TEXT(MONTH(Plantilla!N209),"00"),"-",TEXT(DAY(Plantilla!N209),"00")),
   ""),
"")</f>
        <v/>
      </c>
      <c r="Q198">
        <f>IF($C198="OK",
   VLOOKUP(Plantilla!O209,'Tablas '!$E$4:$F$19,2,FALSE),
"")</f>
        <v/>
      </c>
      <c r="R198">
        <f>IF($C198="OK",
   VLOOKUP(Plantilla!P209,'Tablas '!$H$4:$I$5,2,FALSE),
"")</f>
        <v/>
      </c>
      <c r="S198">
        <f>IF($C198="OK",
   VLOOKUP(Plantilla!Q209,'Tablas '!$K$4:$L$8,2,FALSE),
"")</f>
        <v/>
      </c>
      <c r="T198">
        <f>IF($C198="OK",
   VLOOKUP(Plantilla!R209,'Tablas '!$AE$4:$AF$6,2,FALSE),
"")</f>
        <v/>
      </c>
      <c r="U198">
        <f>IF($C198="OK",
   VLOOKUP(Plantilla!S209,'Tablas '!$AE$4:$AF$6,2,FALSE),
"")</f>
        <v/>
      </c>
      <c r="V198">
        <f>IF($C198="OK",TEXT(Plantilla!T209,"#"),"")</f>
        <v/>
      </c>
      <c r="W198" s="84">
        <f>IF($C198="OK",
   VLOOKUP(Plantilla!U209,'Tablas '!$AM$4:$AN$1126,2,FALSE),
"")</f>
        <v/>
      </c>
      <c r="X198">
        <f>IF($C198="OK",TEXT(Plantilla!V209,"#"),"")</f>
        <v/>
      </c>
      <c r="Y198">
        <f>IF($C198="OK",
   CONCATENATE(YEAR(Plantilla!W209),"-",TEXT(MONTH(Plantilla!W209),"00"),"-",TEXT(DAY(Plantilla!W209),"00")),
"")</f>
        <v/>
      </c>
      <c r="Z198">
        <f>IF($C198="OK",
   CONCATENATE(YEAR(Plantilla!X209),"-",TEXT(MONTH(Plantilla!X209),"00"),"-",TEXT(DAY(Plantilla!X209),"00")),
"")</f>
        <v/>
      </c>
      <c r="AA198">
        <f>IF($C198="OK",
   TEXT(VLOOKUP(Plantilla!Y209,'Tablas '!$Q$4:$R$9,2,FALSE),"#"),
"")</f>
        <v/>
      </c>
      <c r="AB198">
        <f>IF($C198="OK",
   CONCATENATE(YEAR(Plantilla!Z209),"-",TEXT(MONTH(Plantilla!Z209),"00"),"-",TEXT(DAY(Plantilla!Z209),"00")),
"")</f>
        <v/>
      </c>
      <c r="AC198">
        <f>IF($C198="OK",
   TEXT(VLOOKUP(Plantilla!AA209,'Tablas '!$T$4:$U$13,2,FALSE),"#"),
"")</f>
        <v/>
      </c>
      <c r="AD198">
        <f>IF($C198="OK",TEXT(Plantilla!AB209,"#"),"")</f>
        <v/>
      </c>
      <c r="AE198">
        <f>IF($C198="OK",
   IF(Plantilla!AC209&lt;&gt;"",
      TEXT(VLOOKUP(Plantilla!AC209,'Tablas '!$W$4:$X$7,2,FALSE),"#"),
   ""),
"")</f>
        <v/>
      </c>
      <c r="AF198">
        <f>IF($C198="OK",TEXT(Plantilla!AD209,"#"),"")</f>
        <v/>
      </c>
      <c r="AG198" s="6">
        <f>IF($C198="OK",_xlfn.NUMBERVALUE(Plantilla!AE209),"")</f>
        <v/>
      </c>
      <c r="AH198" s="4">
        <f>IF($C198="OK",_xlfn.NUMBERVALUE(Plantilla!AF209),"")</f>
        <v/>
      </c>
      <c r="AI198" s="6">
        <f>IF($C198="OK",_xlfn.NUMBERVALUE(Plantilla!AG209),"")</f>
        <v/>
      </c>
      <c r="AJ198" s="6">
        <f>IF($C198="OK",_xlfn.NUMBERVALUE(Plantilla!AH209),"")</f>
        <v/>
      </c>
      <c r="AK198" s="6">
        <f>IF($C198="OK",_xlfn.NUMBERVALUE(Plantilla!AI209),"")</f>
        <v/>
      </c>
      <c r="AL198" s="6">
        <f>IF($C198="OK",_xlfn.NUMBERVALUE(Plantilla!AJ209),"")</f>
        <v/>
      </c>
      <c r="AM198" s="4">
        <f>IF($C198="OK",_xlfn.NUMBERVALUE(Plantilla!AK209),"")</f>
        <v/>
      </c>
      <c r="AN198" s="6">
        <f>IF($C198="OK",_xlfn.NUMBERVALUE(Plantilla!AL209),"")</f>
        <v/>
      </c>
      <c r="AO198" s="4">
        <f>IF($C198="OK",_xlfn.NUMBERVALUE(Plantilla!AM209),"")</f>
        <v/>
      </c>
      <c r="AP198" s="6">
        <f>IF($C198="OK",_xlfn.NUMBERVALUE(Plantilla!AN209),"")</f>
        <v/>
      </c>
      <c r="AQ198" s="4">
        <f>IF($C198="OK",_xlfn.NUMBERVALUE(Plantilla!AO209),"")</f>
        <v/>
      </c>
      <c r="AR198" s="6">
        <f>IF($C198="OK",_xlfn.NUMBERVALUE(Plantilla!AP209),"")</f>
        <v/>
      </c>
      <c r="AS198" s="4">
        <f>IF($C198="OK",_xlfn.NUMBERVALUE(Plantilla!AQ209),"")</f>
        <v/>
      </c>
      <c r="AT198" s="6">
        <f>IF($C198="OK",_xlfn.NUMBERVALUE(Plantilla!AR209),"")</f>
        <v/>
      </c>
      <c r="AU198" s="4">
        <f>IF($C198="OK",_xlfn.NUMBERVALUE(Plantilla!AS209),"")</f>
        <v/>
      </c>
      <c r="AV198" s="6">
        <f>IF($C198="OK",_xlfn.NUMBERVALUE(Plantilla!AT209),"")</f>
        <v/>
      </c>
      <c r="AW198" s="4">
        <f>IF($C198="OK",_xlfn.NUMBERVALUE(Plantilla!AU209),"")</f>
        <v/>
      </c>
      <c r="AX198" s="6">
        <f>IF($C198="OK",_xlfn.NUMBERVALUE(Plantilla!AV209),"")</f>
        <v/>
      </c>
      <c r="AY198" s="4">
        <f>IF($C198="OK",_xlfn.NUMBERVALUE(Plantilla!AW209),"")</f>
        <v/>
      </c>
      <c r="AZ198" s="6">
        <f>IF($C198="OK",_xlfn.NUMBERVALUE(Plantilla!AX209),"")</f>
        <v/>
      </c>
      <c r="BA198">
        <f>IF($C198="OK",_xlfn.NUMBERVALUE(Plantilla!AY209),"")</f>
        <v/>
      </c>
      <c r="BB198">
        <f>IF($C198="OK",_xlfn.NUMBERVALUE(Plantilla!AZ209),"")</f>
        <v/>
      </c>
      <c r="BC198" s="4">
        <f>IF($C198="OK",_xlfn.NUMBERVALUE(Plantilla!BA209),"")</f>
        <v/>
      </c>
      <c r="BD198" s="6">
        <f>IF($C198="OK",_xlfn.NUMBERVALUE(Plantilla!BB209),"")</f>
        <v/>
      </c>
      <c r="BE198" s="4">
        <f>IF($C198="OK",_xlfn.NUMBERVALUE(Plantilla!BC209),"")</f>
        <v/>
      </c>
      <c r="BF198" s="6">
        <f>IF($C198="OK",_xlfn.NUMBERVALUE(Plantilla!BD209),"")</f>
        <v/>
      </c>
      <c r="BG198" s="4">
        <f>IF($C198="OK",_xlfn.NUMBERVALUE(Plantilla!BE209),"")</f>
        <v/>
      </c>
      <c r="BH198" s="6">
        <f>IF($C198="OK",_xlfn.NUMBERVALUE(Plantilla!BF209),"")</f>
        <v/>
      </c>
      <c r="BI198" s="110">
        <f>IF($C198="OK",_xlfn.NUMBERVALUE(Plantilla!BG209),"")</f>
        <v/>
      </c>
      <c r="BJ198" s="6">
        <f>IF($C198="OK",_xlfn.NUMBERVALUE(Plantilla!BH209),"")</f>
        <v/>
      </c>
      <c r="BK198" s="109">
        <f>IF($C198="OK",_xlfn.NUMBERVALUE(Plantilla!BI209),"")</f>
        <v/>
      </c>
      <c r="BL198" s="6">
        <f>IF($C198="OK",
   IF(Plantilla!BJ209&lt;&gt;"",
      TEXT(VLOOKUP(Plantilla!BJ209,'Tablas '!$Z$4:$AA$6,2,FALSE),"#"),
   ""),
"")</f>
        <v/>
      </c>
      <c r="BM198" s="4">
        <f>IF($C198="OK",_xlfn.NUMBERVALUE(Plantilla!BK209),"")</f>
        <v/>
      </c>
      <c r="BN198" s="4">
        <f>IF($C198="OK",_xlfn.NUMBERVALUE(Plantilla!BL209),"")</f>
        <v/>
      </c>
      <c r="BO198" s="6">
        <f>IF($C198="OK",_xlfn.NUMBERVALUE(Plantilla!BM209),"")</f>
        <v/>
      </c>
      <c r="BP198" s="4">
        <f>IF($C198="OK",_xlfn.NUMBERVALUE(Plantilla!BN209),"")</f>
        <v/>
      </c>
      <c r="BQ198" s="6">
        <f>IF($C198="OK",_xlfn.NUMBERVALUE(Plantilla!BO209),"")</f>
        <v/>
      </c>
      <c r="BR198" s="4">
        <f>IF($C198="OK",_xlfn.NUMBERVALUE(Plantilla!BP209),"")</f>
        <v/>
      </c>
      <c r="BS198" s="6">
        <f>IF($C198="OK",_xlfn.NUMBERVALUE(Plantilla!BQ209),"")</f>
        <v/>
      </c>
      <c r="BT198" s="4">
        <f>IF($C198="OK",_xlfn.NUMBERVALUE(Plantilla!BR209),"")</f>
        <v/>
      </c>
      <c r="BU198" s="6">
        <f>IF($C198="OK",_xlfn.NUMBERVALUE(Plantilla!BS209),"")</f>
        <v/>
      </c>
      <c r="BV198" s="6">
        <f>IF($C198="OK",_xlfn.NUMBERVALUE(Plantilla!BT209),"")</f>
        <v/>
      </c>
      <c r="BW198" s="6">
        <f>IF($C198="OK",_xlfn.NUMBERVALUE(Plantilla!BU209),"")</f>
        <v/>
      </c>
      <c r="BX198" s="6">
        <f>IF($C198="OK",_xlfn.NUMBERVALUE(Plantilla!BV209),"")</f>
        <v/>
      </c>
      <c r="BY198" s="6">
        <f>IF($C198="OK",_xlfn.NUMBERVALUE(Plantilla!BW209),"")</f>
        <v/>
      </c>
      <c r="BZ198" s="6">
        <f>IF($C198="OK",_xlfn.NUMBERVALUE(Plantilla!BX209),"")</f>
        <v/>
      </c>
      <c r="CA198" s="6">
        <f>IF($C198="OK",_xlfn.NUMBERVALUE(Plantilla!BY209),"")</f>
        <v/>
      </c>
      <c r="CB198" s="6">
        <f>IF($C198="OK",_xlfn.NUMBERVALUE(Plantilla!BZ209),"")</f>
        <v/>
      </c>
      <c r="CC198" s="6">
        <f>IF($C198="OK",_xlfn.NUMBERVALUE(Plantilla!CA209),"")</f>
        <v/>
      </c>
      <c r="CD198" s="6">
        <f>IF($C198="OK",_xlfn.NUMBERVALUE(Plantilla!CB209),"")</f>
        <v/>
      </c>
      <c r="CE198" s="6">
        <f>IF($C198="OK",_xlfn.NUMBERVALUE(Plantilla!CC209),"")</f>
        <v/>
      </c>
      <c r="CF198" s="4">
        <f>IF($C198="OK",_xlfn.NUMBERVALUE(Plantilla!CD209),"")</f>
        <v/>
      </c>
      <c r="CG198" s="6">
        <f>IF($C198="OK",_xlfn.NUMBERVALUE(Plantilla!CE209),"")</f>
        <v/>
      </c>
      <c r="CH198" s="6">
        <f>IF($C198="OK",_xlfn.NUMBERVALUE(Plantilla!CF209),"")</f>
        <v/>
      </c>
      <c r="CI198" s="6">
        <f>IF($C198="OK",_xlfn.NUMBERVALUE(Plantilla!CG209),"")</f>
        <v/>
      </c>
      <c r="CJ198" s="6">
        <f>IF($C198="OK",_xlfn.NUMBERVALUE(Plantilla!CH209),"")</f>
        <v/>
      </c>
      <c r="CK198" s="6">
        <f>IF($C198="OK",_xlfn.NUMBERVALUE(Plantilla!CI209),"")</f>
        <v/>
      </c>
      <c r="CL198" s="6">
        <f>IF($C198="OK",_xlfn.NUMBERVALUE(Plantilla!CJ209),"")</f>
        <v/>
      </c>
      <c r="CM198">
        <f>IF($C198="OK",TEXT(Plantilla!CK209,"#"),"")</f>
        <v/>
      </c>
      <c r="CN198" s="6">
        <f>IF($C198="OK",_xlfn.NUMBERVALUE(Plantilla!CL209),"")</f>
        <v/>
      </c>
      <c r="CO198" s="6">
        <f>IF($C198="OK",_xlfn.NUMBERVALUE(Plantilla!CM209),"")</f>
        <v/>
      </c>
      <c r="CP198" s="110">
        <f>IF($C198="OK",_xlfn.NUMBERVALUE(Plantilla!CN209),"")</f>
        <v/>
      </c>
      <c r="CQ198" s="6">
        <f>IF($C198="OK",_xlfn.NUMBERVALUE(Plantilla!CO209),"")</f>
        <v/>
      </c>
      <c r="CR198" s="109">
        <f>IF($C198="OK",_xlfn.NUMBERVALUE(Plantilla!CP209),"")</f>
        <v/>
      </c>
      <c r="CS198" s="110">
        <f>IF($C198="OK",_xlfn.NUMBERVALUE(Plantilla!CQ209),"")</f>
        <v/>
      </c>
      <c r="CT198" s="6">
        <f>IF($C198="OK",_xlfn.NUMBERVALUE(Plantilla!CR209),"")</f>
        <v/>
      </c>
      <c r="CU198" s="109">
        <f>IF($C198="OK",_xlfn.NUMBERVALUE(Plantilla!CS209),"")</f>
        <v/>
      </c>
      <c r="CV198" s="110">
        <f>IF($C198="OK",_xlfn.NUMBERVALUE(Plantilla!CT209),"")</f>
        <v/>
      </c>
      <c r="CW198" s="6">
        <f>IF($C198="OK",_xlfn.NUMBERVALUE(Plantilla!CU209),"")</f>
        <v/>
      </c>
      <c r="CX198" s="82">
        <f>IF($C198="OK",_xlfn.NUMBERVALUE(Plantilla!CV209),"")</f>
        <v/>
      </c>
      <c r="CY198" s="6">
        <f>IF($C198="OK",_xlfn.NUMBERVALUE(Plantilla!CW209),"")</f>
        <v/>
      </c>
      <c r="CZ198" s="82">
        <f>IF($C198="OK",_xlfn.NUMBERVALUE(Plantilla!CX209),"")</f>
        <v/>
      </c>
      <c r="DA198" s="6">
        <f>IF($C198="OK",_xlfn.NUMBERVALUE(Plantilla!CY209),"")</f>
        <v/>
      </c>
      <c r="DB198" s="109">
        <f>IF($C198="OK",_xlfn.NUMBERVALUE(Plantilla!CZ209),"")</f>
        <v/>
      </c>
      <c r="DC198" s="6">
        <f>IF($C198="OK",_xlfn.NUMBERVALUE(Plantilla!DA209),"")</f>
        <v/>
      </c>
      <c r="DD198" s="6">
        <f>IF($C198="OK",TEXT(Plantilla!DB209,"#"),"")</f>
        <v/>
      </c>
      <c r="DE198" s="6">
        <f>IF($C198="OK",_xlfn.NUMBERVALUE(Plantilla!DC209),"")</f>
        <v/>
      </c>
      <c r="DF198" s="4">
        <f>IF($C198="OK",_xlfn.NUMBERVALUE(Plantilla!DD209),"")</f>
        <v/>
      </c>
      <c r="DG198" s="6">
        <f>IF($C198="OK",_xlfn.NUMBERVALUE(Plantilla!DE209),"")</f>
        <v/>
      </c>
      <c r="DH198" s="6">
        <f>IF($C198="OK",_xlfn.NUMBERVALUE(Plantilla!DF209),"")</f>
        <v/>
      </c>
      <c r="DI198" s="6">
        <f>IF($C198="OK",_xlfn.NUMBERVALUE(Plantilla!DG209),"")</f>
        <v/>
      </c>
      <c r="DJ198" s="6">
        <f>IF($C198="OK",_xlfn.NUMBERVALUE(Plantilla!DH209),"")</f>
        <v/>
      </c>
      <c r="DK198" s="6">
        <f>IF($C198="OK",_xlfn.NUMBERVALUE(Plantilla!DI209),"")</f>
        <v/>
      </c>
      <c r="DL198" s="6">
        <f>IF($C198="OK",_xlfn.NUMBERVALUE(Plantilla!DJ209),"")</f>
        <v/>
      </c>
      <c r="DM198" s="6">
        <f>IF($C198="OK",_xlfn.NUMBERVALUE(Plantilla!DK209),"")</f>
        <v/>
      </c>
      <c r="DN198" s="6">
        <f>IF($C198="OK",_xlfn.NUMBERVALUE(Plantilla!DL209),"")</f>
        <v/>
      </c>
      <c r="DO198" s="6">
        <f>IF($C198="OK",_xlfn.NUMBERVALUE(Plantilla!DM209),"")</f>
        <v/>
      </c>
      <c r="DP198" s="6">
        <f>IF($C198="OK",_xlfn.NUMBERVALUE(Plantilla!DN209),"")</f>
        <v/>
      </c>
      <c r="DQ198" s="6">
        <f>IF($C198="OK",_xlfn.NUMBERVALUE(Plantilla!DO209),"")</f>
        <v/>
      </c>
      <c r="DR198" s="6">
        <f>IF($C198="OK",_xlfn.NUMBERVALUE(Plantilla!DP209),"")</f>
        <v/>
      </c>
      <c r="DS198">
        <f>IF($C198="OK",TEXT(Plantilla!DR209,"#"),"")</f>
        <v/>
      </c>
      <c r="DT198" s="6" t="n"/>
    </row>
    <row r="199">
      <c r="A199">
        <f>IF(Plantilla!$I$6="¡Perfecto!, Guarda el archivo y adjúntalo a tu interfaz de Nómina Electrónica","OK","Error")</f>
        <v/>
      </c>
      <c r="B199">
        <f>IF(Plantilla!$I$6="¡Perfecto!, Guarda el archivo y adjúntalo a tu interfaz de Nómina Electrónica",MID(Plantilla!$D$2,SEARCH("V",Plantilla!$D$2),10),"")</f>
        <v/>
      </c>
      <c r="C199">
        <f>Plantilla!C210</f>
        <v/>
      </c>
      <c r="D199">
        <f>IF($C199="OK",Plantilla!B210,"")</f>
        <v/>
      </c>
      <c r="E199">
        <f>IF($C199="OK",
   VLOOKUP(Plantilla!$E$4,'Tablas '!$AP$4:$AT$6,5,FALSE),
"")</f>
        <v/>
      </c>
      <c r="F199">
        <f>IF($C199="OK",TEXT(Plantilla!D210,"#"),"")</f>
        <v/>
      </c>
      <c r="G199">
        <f>IF($C199="OK",
   VLOOKUP(Plantilla!E210,'Tablas '!$B$4:$C$14,2,FALSE),
"")</f>
        <v/>
      </c>
      <c r="H199">
        <f>IF($C199="OK",TEXT(Plantilla!F210,"#"),"")</f>
        <v/>
      </c>
      <c r="I199">
        <f>IF($C199="OK",TEXT(Plantilla!G210,"#"),"")</f>
        <v/>
      </c>
      <c r="J199">
        <f>IF($C199="OK",TEXT(Plantilla!H210,"#"),"")</f>
        <v/>
      </c>
      <c r="K199">
        <f>IF($C199="OK",TEXT(Plantilla!I210,"#"),"")</f>
        <v/>
      </c>
      <c r="L199">
        <f>IF($C199="OK",TEXT(Plantilla!J210,"#"),"")</f>
        <v/>
      </c>
      <c r="M199">
        <f>IF($C199="OK",TEXT(Plantilla!K210,"#"),"")</f>
        <v/>
      </c>
      <c r="N199">
        <f>IF($C199="OK",
   CONCATENATE(YEAR(Plantilla!L210),"-",TEXT(MONTH(Plantilla!L210),"00"),"-",TEXT(DAY(Plantilla!L210),"00")),
"")</f>
        <v/>
      </c>
      <c r="O199">
        <f>IF($C199="OK",_xlfn.NUMBERVALUE(Plantilla!M210),"")</f>
        <v/>
      </c>
      <c r="P199">
        <f>IF($C199="OK",
   IF(Plantilla!N210&lt;&gt;"",
      CONCATENATE(YEAR(Plantilla!N210),"-",TEXT(MONTH(Plantilla!N210),"00"),"-",TEXT(DAY(Plantilla!N210),"00")),
   ""),
"")</f>
        <v/>
      </c>
      <c r="Q199">
        <f>IF($C199="OK",
   VLOOKUP(Plantilla!O210,'Tablas '!$E$4:$F$19,2,FALSE),
"")</f>
        <v/>
      </c>
      <c r="R199">
        <f>IF($C199="OK",
   VLOOKUP(Plantilla!P210,'Tablas '!$H$4:$I$5,2,FALSE),
"")</f>
        <v/>
      </c>
      <c r="S199">
        <f>IF($C199="OK",
   VLOOKUP(Plantilla!Q210,'Tablas '!$K$4:$L$8,2,FALSE),
"")</f>
        <v/>
      </c>
      <c r="T199">
        <f>IF($C199="OK",
   VLOOKUP(Plantilla!R210,'Tablas '!$AE$4:$AF$6,2,FALSE),
"")</f>
        <v/>
      </c>
      <c r="U199">
        <f>IF($C199="OK",
   VLOOKUP(Plantilla!S210,'Tablas '!$AE$4:$AF$6,2,FALSE),
"")</f>
        <v/>
      </c>
      <c r="V199">
        <f>IF($C199="OK",TEXT(Plantilla!T210,"#"),"")</f>
        <v/>
      </c>
      <c r="W199" s="84">
        <f>IF($C199="OK",
   VLOOKUP(Plantilla!U210,'Tablas '!$AM$4:$AN$1126,2,FALSE),
"")</f>
        <v/>
      </c>
      <c r="X199">
        <f>IF($C199="OK",TEXT(Plantilla!V210,"#"),"")</f>
        <v/>
      </c>
      <c r="Y199">
        <f>IF($C199="OK",
   CONCATENATE(YEAR(Plantilla!W210),"-",TEXT(MONTH(Plantilla!W210),"00"),"-",TEXT(DAY(Plantilla!W210),"00")),
"")</f>
        <v/>
      </c>
      <c r="Z199">
        <f>IF($C199="OK",
   CONCATENATE(YEAR(Plantilla!X210),"-",TEXT(MONTH(Plantilla!X210),"00"),"-",TEXT(DAY(Plantilla!X210),"00")),
"")</f>
        <v/>
      </c>
      <c r="AA199">
        <f>IF($C199="OK",
   TEXT(VLOOKUP(Plantilla!Y210,'Tablas '!$Q$4:$R$9,2,FALSE),"#"),
"")</f>
        <v/>
      </c>
      <c r="AB199">
        <f>IF($C199="OK",
   CONCATENATE(YEAR(Plantilla!Z210),"-",TEXT(MONTH(Plantilla!Z210),"00"),"-",TEXT(DAY(Plantilla!Z210),"00")),
"")</f>
        <v/>
      </c>
      <c r="AC199">
        <f>IF($C199="OK",
   TEXT(VLOOKUP(Plantilla!AA210,'Tablas '!$T$4:$U$13,2,FALSE),"#"),
"")</f>
        <v/>
      </c>
      <c r="AD199">
        <f>IF($C199="OK",TEXT(Plantilla!AB210,"#"),"")</f>
        <v/>
      </c>
      <c r="AE199">
        <f>IF($C199="OK",
   IF(Plantilla!AC210&lt;&gt;"",
      TEXT(VLOOKUP(Plantilla!AC210,'Tablas '!$W$4:$X$7,2,FALSE),"#"),
   ""),
"")</f>
        <v/>
      </c>
      <c r="AF199">
        <f>IF($C199="OK",TEXT(Plantilla!AD210,"#"),"")</f>
        <v/>
      </c>
      <c r="AG199" s="6">
        <f>IF($C199="OK",_xlfn.NUMBERVALUE(Plantilla!AE210),"")</f>
        <v/>
      </c>
      <c r="AH199" s="4">
        <f>IF($C199="OK",_xlfn.NUMBERVALUE(Plantilla!AF210),"")</f>
        <v/>
      </c>
      <c r="AI199" s="6">
        <f>IF($C199="OK",_xlfn.NUMBERVALUE(Plantilla!AG210),"")</f>
        <v/>
      </c>
      <c r="AJ199" s="6">
        <f>IF($C199="OK",_xlfn.NUMBERVALUE(Plantilla!AH210),"")</f>
        <v/>
      </c>
      <c r="AK199" s="6">
        <f>IF($C199="OK",_xlfn.NUMBERVALUE(Plantilla!AI210),"")</f>
        <v/>
      </c>
      <c r="AL199" s="6">
        <f>IF($C199="OK",_xlfn.NUMBERVALUE(Plantilla!AJ210),"")</f>
        <v/>
      </c>
      <c r="AM199" s="4">
        <f>IF($C199="OK",_xlfn.NUMBERVALUE(Plantilla!AK210),"")</f>
        <v/>
      </c>
      <c r="AN199" s="6">
        <f>IF($C199="OK",_xlfn.NUMBERVALUE(Plantilla!AL210),"")</f>
        <v/>
      </c>
      <c r="AO199" s="4">
        <f>IF($C199="OK",_xlfn.NUMBERVALUE(Plantilla!AM210),"")</f>
        <v/>
      </c>
      <c r="AP199" s="6">
        <f>IF($C199="OK",_xlfn.NUMBERVALUE(Plantilla!AN210),"")</f>
        <v/>
      </c>
      <c r="AQ199" s="4">
        <f>IF($C199="OK",_xlfn.NUMBERVALUE(Plantilla!AO210),"")</f>
        <v/>
      </c>
      <c r="AR199" s="6">
        <f>IF($C199="OK",_xlfn.NUMBERVALUE(Plantilla!AP210),"")</f>
        <v/>
      </c>
      <c r="AS199" s="4">
        <f>IF($C199="OK",_xlfn.NUMBERVALUE(Plantilla!AQ210),"")</f>
        <v/>
      </c>
      <c r="AT199" s="6">
        <f>IF($C199="OK",_xlfn.NUMBERVALUE(Plantilla!AR210),"")</f>
        <v/>
      </c>
      <c r="AU199" s="4">
        <f>IF($C199="OK",_xlfn.NUMBERVALUE(Plantilla!AS210),"")</f>
        <v/>
      </c>
      <c r="AV199" s="6">
        <f>IF($C199="OK",_xlfn.NUMBERVALUE(Plantilla!AT210),"")</f>
        <v/>
      </c>
      <c r="AW199" s="4">
        <f>IF($C199="OK",_xlfn.NUMBERVALUE(Plantilla!AU210),"")</f>
        <v/>
      </c>
      <c r="AX199" s="6">
        <f>IF($C199="OK",_xlfn.NUMBERVALUE(Plantilla!AV210),"")</f>
        <v/>
      </c>
      <c r="AY199" s="4">
        <f>IF($C199="OK",_xlfn.NUMBERVALUE(Plantilla!AW210),"")</f>
        <v/>
      </c>
      <c r="AZ199" s="6">
        <f>IF($C199="OK",_xlfn.NUMBERVALUE(Plantilla!AX210),"")</f>
        <v/>
      </c>
      <c r="BA199">
        <f>IF($C199="OK",_xlfn.NUMBERVALUE(Plantilla!AY210),"")</f>
        <v/>
      </c>
      <c r="BB199">
        <f>IF($C199="OK",_xlfn.NUMBERVALUE(Plantilla!AZ210),"")</f>
        <v/>
      </c>
      <c r="BC199" s="4">
        <f>IF($C199="OK",_xlfn.NUMBERVALUE(Plantilla!BA210),"")</f>
        <v/>
      </c>
      <c r="BD199" s="6">
        <f>IF($C199="OK",_xlfn.NUMBERVALUE(Plantilla!BB210),"")</f>
        <v/>
      </c>
      <c r="BE199" s="4">
        <f>IF($C199="OK",_xlfn.NUMBERVALUE(Plantilla!BC210),"")</f>
        <v/>
      </c>
      <c r="BF199" s="6">
        <f>IF($C199="OK",_xlfn.NUMBERVALUE(Plantilla!BD210),"")</f>
        <v/>
      </c>
      <c r="BG199" s="4">
        <f>IF($C199="OK",_xlfn.NUMBERVALUE(Plantilla!BE210),"")</f>
        <v/>
      </c>
      <c r="BH199" s="6">
        <f>IF($C199="OK",_xlfn.NUMBERVALUE(Plantilla!BF210),"")</f>
        <v/>
      </c>
      <c r="BI199" s="110">
        <f>IF($C199="OK",_xlfn.NUMBERVALUE(Plantilla!BG210),"")</f>
        <v/>
      </c>
      <c r="BJ199" s="6">
        <f>IF($C199="OK",_xlfn.NUMBERVALUE(Plantilla!BH210),"")</f>
        <v/>
      </c>
      <c r="BK199" s="109">
        <f>IF($C199="OK",_xlfn.NUMBERVALUE(Plantilla!BI210),"")</f>
        <v/>
      </c>
      <c r="BL199" s="6">
        <f>IF($C199="OK",
   IF(Plantilla!BJ210&lt;&gt;"",
      TEXT(VLOOKUP(Plantilla!BJ210,'Tablas '!$Z$4:$AA$6,2,FALSE),"#"),
   ""),
"")</f>
        <v/>
      </c>
      <c r="BM199" s="4">
        <f>IF($C199="OK",_xlfn.NUMBERVALUE(Plantilla!BK210),"")</f>
        <v/>
      </c>
      <c r="BN199" s="4">
        <f>IF($C199="OK",_xlfn.NUMBERVALUE(Plantilla!BL210),"")</f>
        <v/>
      </c>
      <c r="BO199" s="6">
        <f>IF($C199="OK",_xlfn.NUMBERVALUE(Plantilla!BM210),"")</f>
        <v/>
      </c>
      <c r="BP199" s="4">
        <f>IF($C199="OK",_xlfn.NUMBERVALUE(Plantilla!BN210),"")</f>
        <v/>
      </c>
      <c r="BQ199" s="6">
        <f>IF($C199="OK",_xlfn.NUMBERVALUE(Plantilla!BO210),"")</f>
        <v/>
      </c>
      <c r="BR199" s="4">
        <f>IF($C199="OK",_xlfn.NUMBERVALUE(Plantilla!BP210),"")</f>
        <v/>
      </c>
      <c r="BS199" s="6">
        <f>IF($C199="OK",_xlfn.NUMBERVALUE(Plantilla!BQ210),"")</f>
        <v/>
      </c>
      <c r="BT199" s="4">
        <f>IF($C199="OK",_xlfn.NUMBERVALUE(Plantilla!BR210),"")</f>
        <v/>
      </c>
      <c r="BU199" s="6">
        <f>IF($C199="OK",_xlfn.NUMBERVALUE(Plantilla!BS210),"")</f>
        <v/>
      </c>
      <c r="BV199" s="6">
        <f>IF($C199="OK",_xlfn.NUMBERVALUE(Plantilla!BT210),"")</f>
        <v/>
      </c>
      <c r="BW199" s="6">
        <f>IF($C199="OK",_xlfn.NUMBERVALUE(Plantilla!BU210),"")</f>
        <v/>
      </c>
      <c r="BX199" s="6">
        <f>IF($C199="OK",_xlfn.NUMBERVALUE(Plantilla!BV210),"")</f>
        <v/>
      </c>
      <c r="BY199" s="6">
        <f>IF($C199="OK",_xlfn.NUMBERVALUE(Plantilla!BW210),"")</f>
        <v/>
      </c>
      <c r="BZ199" s="6">
        <f>IF($C199="OK",_xlfn.NUMBERVALUE(Plantilla!BX210),"")</f>
        <v/>
      </c>
      <c r="CA199" s="6">
        <f>IF($C199="OK",_xlfn.NUMBERVALUE(Plantilla!BY210),"")</f>
        <v/>
      </c>
      <c r="CB199" s="6">
        <f>IF($C199="OK",_xlfn.NUMBERVALUE(Plantilla!BZ210),"")</f>
        <v/>
      </c>
      <c r="CC199" s="6">
        <f>IF($C199="OK",_xlfn.NUMBERVALUE(Plantilla!CA210),"")</f>
        <v/>
      </c>
      <c r="CD199" s="6">
        <f>IF($C199="OK",_xlfn.NUMBERVALUE(Plantilla!CB210),"")</f>
        <v/>
      </c>
      <c r="CE199" s="6">
        <f>IF($C199="OK",_xlfn.NUMBERVALUE(Plantilla!CC210),"")</f>
        <v/>
      </c>
      <c r="CF199" s="4">
        <f>IF($C199="OK",_xlfn.NUMBERVALUE(Plantilla!CD210),"")</f>
        <v/>
      </c>
      <c r="CG199" s="6">
        <f>IF($C199="OK",_xlfn.NUMBERVALUE(Plantilla!CE210),"")</f>
        <v/>
      </c>
      <c r="CH199" s="6">
        <f>IF($C199="OK",_xlfn.NUMBERVALUE(Plantilla!CF210),"")</f>
        <v/>
      </c>
      <c r="CI199" s="6">
        <f>IF($C199="OK",_xlfn.NUMBERVALUE(Plantilla!CG210),"")</f>
        <v/>
      </c>
      <c r="CJ199" s="6">
        <f>IF($C199="OK",_xlfn.NUMBERVALUE(Plantilla!CH210),"")</f>
        <v/>
      </c>
      <c r="CK199" s="6">
        <f>IF($C199="OK",_xlfn.NUMBERVALUE(Plantilla!CI210),"")</f>
        <v/>
      </c>
      <c r="CL199" s="6">
        <f>IF($C199="OK",_xlfn.NUMBERVALUE(Plantilla!CJ210),"")</f>
        <v/>
      </c>
      <c r="CM199">
        <f>IF($C199="OK",TEXT(Plantilla!CK210,"#"),"")</f>
        <v/>
      </c>
      <c r="CN199" s="6">
        <f>IF($C199="OK",_xlfn.NUMBERVALUE(Plantilla!CL210),"")</f>
        <v/>
      </c>
      <c r="CO199" s="6">
        <f>IF($C199="OK",_xlfn.NUMBERVALUE(Plantilla!CM210),"")</f>
        <v/>
      </c>
      <c r="CP199" s="110">
        <f>IF($C199="OK",_xlfn.NUMBERVALUE(Plantilla!CN210),"")</f>
        <v/>
      </c>
      <c r="CQ199" s="6">
        <f>IF($C199="OK",_xlfn.NUMBERVALUE(Plantilla!CO210),"")</f>
        <v/>
      </c>
      <c r="CR199" s="109">
        <f>IF($C199="OK",_xlfn.NUMBERVALUE(Plantilla!CP210),"")</f>
        <v/>
      </c>
      <c r="CS199" s="110">
        <f>IF($C199="OK",_xlfn.NUMBERVALUE(Plantilla!CQ210),"")</f>
        <v/>
      </c>
      <c r="CT199" s="6">
        <f>IF($C199="OK",_xlfn.NUMBERVALUE(Plantilla!CR210),"")</f>
        <v/>
      </c>
      <c r="CU199" s="109">
        <f>IF($C199="OK",_xlfn.NUMBERVALUE(Plantilla!CS210),"")</f>
        <v/>
      </c>
      <c r="CV199" s="110">
        <f>IF($C199="OK",_xlfn.NUMBERVALUE(Plantilla!CT210),"")</f>
        <v/>
      </c>
      <c r="CW199" s="6">
        <f>IF($C199="OK",_xlfn.NUMBERVALUE(Plantilla!CU210),"")</f>
        <v/>
      </c>
      <c r="CX199" s="82">
        <f>IF($C199="OK",_xlfn.NUMBERVALUE(Plantilla!CV210),"")</f>
        <v/>
      </c>
      <c r="CY199" s="6">
        <f>IF($C199="OK",_xlfn.NUMBERVALUE(Plantilla!CW210),"")</f>
        <v/>
      </c>
      <c r="CZ199" s="82">
        <f>IF($C199="OK",_xlfn.NUMBERVALUE(Plantilla!CX210),"")</f>
        <v/>
      </c>
      <c r="DA199" s="6">
        <f>IF($C199="OK",_xlfn.NUMBERVALUE(Plantilla!CY210),"")</f>
        <v/>
      </c>
      <c r="DB199" s="109">
        <f>IF($C199="OK",_xlfn.NUMBERVALUE(Plantilla!CZ210),"")</f>
        <v/>
      </c>
      <c r="DC199" s="6">
        <f>IF($C199="OK",_xlfn.NUMBERVALUE(Plantilla!DA210),"")</f>
        <v/>
      </c>
      <c r="DD199" s="6">
        <f>IF($C199="OK",TEXT(Plantilla!DB210,"#"),"")</f>
        <v/>
      </c>
      <c r="DE199" s="6">
        <f>IF($C199="OK",_xlfn.NUMBERVALUE(Plantilla!DC210),"")</f>
        <v/>
      </c>
      <c r="DF199" s="4">
        <f>IF($C199="OK",_xlfn.NUMBERVALUE(Plantilla!DD210),"")</f>
        <v/>
      </c>
      <c r="DG199" s="6">
        <f>IF($C199="OK",_xlfn.NUMBERVALUE(Plantilla!DE210),"")</f>
        <v/>
      </c>
      <c r="DH199" s="6">
        <f>IF($C199="OK",_xlfn.NUMBERVALUE(Plantilla!DF210),"")</f>
        <v/>
      </c>
      <c r="DI199" s="6">
        <f>IF($C199="OK",_xlfn.NUMBERVALUE(Plantilla!DG210),"")</f>
        <v/>
      </c>
      <c r="DJ199" s="6">
        <f>IF($C199="OK",_xlfn.NUMBERVALUE(Plantilla!DH210),"")</f>
        <v/>
      </c>
      <c r="DK199" s="6">
        <f>IF($C199="OK",_xlfn.NUMBERVALUE(Plantilla!DI210),"")</f>
        <v/>
      </c>
      <c r="DL199" s="6">
        <f>IF($C199="OK",_xlfn.NUMBERVALUE(Plantilla!DJ210),"")</f>
        <v/>
      </c>
      <c r="DM199" s="6">
        <f>IF($C199="OK",_xlfn.NUMBERVALUE(Plantilla!DK210),"")</f>
        <v/>
      </c>
      <c r="DN199" s="6">
        <f>IF($C199="OK",_xlfn.NUMBERVALUE(Plantilla!DL210),"")</f>
        <v/>
      </c>
      <c r="DO199" s="6">
        <f>IF($C199="OK",_xlfn.NUMBERVALUE(Plantilla!DM210),"")</f>
        <v/>
      </c>
      <c r="DP199" s="6">
        <f>IF($C199="OK",_xlfn.NUMBERVALUE(Plantilla!DN210),"")</f>
        <v/>
      </c>
      <c r="DQ199" s="6">
        <f>IF($C199="OK",_xlfn.NUMBERVALUE(Plantilla!DO210),"")</f>
        <v/>
      </c>
      <c r="DR199" s="6">
        <f>IF($C199="OK",_xlfn.NUMBERVALUE(Plantilla!DP210),"")</f>
        <v/>
      </c>
      <c r="DS199">
        <f>IF($C199="OK",TEXT(Plantilla!DR210,"#"),"")</f>
        <v/>
      </c>
      <c r="DT199" s="6" t="n"/>
    </row>
    <row r="200">
      <c r="A200">
        <f>IF(Plantilla!$I$6="¡Perfecto!, Guarda el archivo y adjúntalo a tu interfaz de Nómina Electrónica","OK","Error")</f>
        <v/>
      </c>
      <c r="B200">
        <f>IF(Plantilla!$I$6="¡Perfecto!, Guarda el archivo y adjúntalo a tu interfaz de Nómina Electrónica",MID(Plantilla!$D$2,SEARCH("V",Plantilla!$D$2),10),"")</f>
        <v/>
      </c>
      <c r="C200">
        <f>Plantilla!C211</f>
        <v/>
      </c>
      <c r="D200">
        <f>IF($C200="OK",Plantilla!B211,"")</f>
        <v/>
      </c>
      <c r="E200">
        <f>IF($C200="OK",
   VLOOKUP(Plantilla!$E$4,'Tablas '!$AP$4:$AT$6,5,FALSE),
"")</f>
        <v/>
      </c>
      <c r="F200">
        <f>IF($C200="OK",TEXT(Plantilla!D211,"#"),"")</f>
        <v/>
      </c>
      <c r="G200">
        <f>IF($C200="OK",
   VLOOKUP(Plantilla!E211,'Tablas '!$B$4:$C$14,2,FALSE),
"")</f>
        <v/>
      </c>
      <c r="H200">
        <f>IF($C200="OK",TEXT(Plantilla!F211,"#"),"")</f>
        <v/>
      </c>
      <c r="I200">
        <f>IF($C200="OK",TEXT(Plantilla!G211,"#"),"")</f>
        <v/>
      </c>
      <c r="J200">
        <f>IF($C200="OK",TEXT(Plantilla!H211,"#"),"")</f>
        <v/>
      </c>
      <c r="K200">
        <f>IF($C200="OK",TEXT(Plantilla!I211,"#"),"")</f>
        <v/>
      </c>
      <c r="L200">
        <f>IF($C200="OK",TEXT(Plantilla!J211,"#"),"")</f>
        <v/>
      </c>
      <c r="M200">
        <f>IF($C200="OK",TEXT(Plantilla!K211,"#"),"")</f>
        <v/>
      </c>
      <c r="N200">
        <f>IF($C200="OK",
   CONCATENATE(YEAR(Plantilla!L211),"-",TEXT(MONTH(Plantilla!L211),"00"),"-",TEXT(DAY(Plantilla!L211),"00")),
"")</f>
        <v/>
      </c>
      <c r="O200">
        <f>IF($C200="OK",_xlfn.NUMBERVALUE(Plantilla!M211),"")</f>
        <v/>
      </c>
      <c r="P200">
        <f>IF($C200="OK",
   IF(Plantilla!N211&lt;&gt;"",
      CONCATENATE(YEAR(Plantilla!N211),"-",TEXT(MONTH(Plantilla!N211),"00"),"-",TEXT(DAY(Plantilla!N211),"00")),
   ""),
"")</f>
        <v/>
      </c>
      <c r="Q200">
        <f>IF($C200="OK",
   VLOOKUP(Plantilla!O211,'Tablas '!$E$4:$F$19,2,FALSE),
"")</f>
        <v/>
      </c>
      <c r="R200">
        <f>IF($C200="OK",
   VLOOKUP(Plantilla!P211,'Tablas '!$H$4:$I$5,2,FALSE),
"")</f>
        <v/>
      </c>
      <c r="S200">
        <f>IF($C200="OK",
   VLOOKUP(Plantilla!Q211,'Tablas '!$K$4:$L$8,2,FALSE),
"")</f>
        <v/>
      </c>
      <c r="T200">
        <f>IF($C200="OK",
   VLOOKUP(Plantilla!R211,'Tablas '!$AE$4:$AF$6,2,FALSE),
"")</f>
        <v/>
      </c>
      <c r="U200">
        <f>IF($C200="OK",
   VLOOKUP(Plantilla!S211,'Tablas '!$AE$4:$AF$6,2,FALSE),
"")</f>
        <v/>
      </c>
      <c r="V200">
        <f>IF($C200="OK",TEXT(Plantilla!T211,"#"),"")</f>
        <v/>
      </c>
      <c r="W200" s="84">
        <f>IF($C200="OK",
   VLOOKUP(Plantilla!U211,'Tablas '!$AM$4:$AN$1126,2,FALSE),
"")</f>
        <v/>
      </c>
      <c r="X200">
        <f>IF($C200="OK",TEXT(Plantilla!V211,"#"),"")</f>
        <v/>
      </c>
      <c r="Y200">
        <f>IF($C200="OK",
   CONCATENATE(YEAR(Plantilla!W211),"-",TEXT(MONTH(Plantilla!W211),"00"),"-",TEXT(DAY(Plantilla!W211),"00")),
"")</f>
        <v/>
      </c>
      <c r="Z200">
        <f>IF($C200="OK",
   CONCATENATE(YEAR(Plantilla!X211),"-",TEXT(MONTH(Plantilla!X211),"00"),"-",TEXT(DAY(Plantilla!X211),"00")),
"")</f>
        <v/>
      </c>
      <c r="AA200">
        <f>IF($C200="OK",
   TEXT(VLOOKUP(Plantilla!Y211,'Tablas '!$Q$4:$R$9,2,FALSE),"#"),
"")</f>
        <v/>
      </c>
      <c r="AB200">
        <f>IF($C200="OK",
   CONCATENATE(YEAR(Plantilla!Z211),"-",TEXT(MONTH(Plantilla!Z211),"00"),"-",TEXT(DAY(Plantilla!Z211),"00")),
"")</f>
        <v/>
      </c>
      <c r="AC200">
        <f>IF($C200="OK",
   TEXT(VLOOKUP(Plantilla!AA211,'Tablas '!$T$4:$U$13,2,FALSE),"#"),
"")</f>
        <v/>
      </c>
      <c r="AD200">
        <f>IF($C200="OK",TEXT(Plantilla!AB211,"#"),"")</f>
        <v/>
      </c>
      <c r="AE200">
        <f>IF($C200="OK",
   IF(Plantilla!AC211&lt;&gt;"",
      TEXT(VLOOKUP(Plantilla!AC211,'Tablas '!$W$4:$X$7,2,FALSE),"#"),
   ""),
"")</f>
        <v/>
      </c>
      <c r="AF200">
        <f>IF($C200="OK",TEXT(Plantilla!AD211,"#"),"")</f>
        <v/>
      </c>
      <c r="AG200" s="6">
        <f>IF($C200="OK",_xlfn.NUMBERVALUE(Plantilla!AE211),"")</f>
        <v/>
      </c>
      <c r="AH200" s="4">
        <f>IF($C200="OK",_xlfn.NUMBERVALUE(Plantilla!AF211),"")</f>
        <v/>
      </c>
      <c r="AI200" s="6">
        <f>IF($C200="OK",_xlfn.NUMBERVALUE(Plantilla!AG211),"")</f>
        <v/>
      </c>
      <c r="AJ200" s="6">
        <f>IF($C200="OK",_xlfn.NUMBERVALUE(Plantilla!AH211),"")</f>
        <v/>
      </c>
      <c r="AK200" s="6">
        <f>IF($C200="OK",_xlfn.NUMBERVALUE(Plantilla!AI211),"")</f>
        <v/>
      </c>
      <c r="AL200" s="6">
        <f>IF($C200="OK",_xlfn.NUMBERVALUE(Plantilla!AJ211),"")</f>
        <v/>
      </c>
      <c r="AM200" s="4">
        <f>IF($C200="OK",_xlfn.NUMBERVALUE(Plantilla!AK211),"")</f>
        <v/>
      </c>
      <c r="AN200" s="6">
        <f>IF($C200="OK",_xlfn.NUMBERVALUE(Plantilla!AL211),"")</f>
        <v/>
      </c>
      <c r="AO200" s="4">
        <f>IF($C200="OK",_xlfn.NUMBERVALUE(Plantilla!AM211),"")</f>
        <v/>
      </c>
      <c r="AP200" s="6">
        <f>IF($C200="OK",_xlfn.NUMBERVALUE(Plantilla!AN211),"")</f>
        <v/>
      </c>
      <c r="AQ200" s="4">
        <f>IF($C200="OK",_xlfn.NUMBERVALUE(Plantilla!AO211),"")</f>
        <v/>
      </c>
      <c r="AR200" s="6">
        <f>IF($C200="OK",_xlfn.NUMBERVALUE(Plantilla!AP211),"")</f>
        <v/>
      </c>
      <c r="AS200" s="4">
        <f>IF($C200="OK",_xlfn.NUMBERVALUE(Plantilla!AQ211),"")</f>
        <v/>
      </c>
      <c r="AT200" s="6">
        <f>IF($C200="OK",_xlfn.NUMBERVALUE(Plantilla!AR211),"")</f>
        <v/>
      </c>
      <c r="AU200" s="4">
        <f>IF($C200="OK",_xlfn.NUMBERVALUE(Plantilla!AS211),"")</f>
        <v/>
      </c>
      <c r="AV200" s="6">
        <f>IF($C200="OK",_xlfn.NUMBERVALUE(Plantilla!AT211),"")</f>
        <v/>
      </c>
      <c r="AW200" s="4">
        <f>IF($C200="OK",_xlfn.NUMBERVALUE(Plantilla!AU211),"")</f>
        <v/>
      </c>
      <c r="AX200" s="6">
        <f>IF($C200="OK",_xlfn.NUMBERVALUE(Plantilla!AV211),"")</f>
        <v/>
      </c>
      <c r="AY200" s="4">
        <f>IF($C200="OK",_xlfn.NUMBERVALUE(Plantilla!AW211),"")</f>
        <v/>
      </c>
      <c r="AZ200" s="6">
        <f>IF($C200="OK",_xlfn.NUMBERVALUE(Plantilla!AX211),"")</f>
        <v/>
      </c>
      <c r="BA200">
        <f>IF($C200="OK",_xlfn.NUMBERVALUE(Plantilla!AY211),"")</f>
        <v/>
      </c>
      <c r="BB200">
        <f>IF($C200="OK",_xlfn.NUMBERVALUE(Plantilla!AZ211),"")</f>
        <v/>
      </c>
      <c r="BC200" s="4">
        <f>IF($C200="OK",_xlfn.NUMBERVALUE(Plantilla!BA211),"")</f>
        <v/>
      </c>
      <c r="BD200" s="6">
        <f>IF($C200="OK",_xlfn.NUMBERVALUE(Plantilla!BB211),"")</f>
        <v/>
      </c>
      <c r="BE200" s="4">
        <f>IF($C200="OK",_xlfn.NUMBERVALUE(Plantilla!BC211),"")</f>
        <v/>
      </c>
      <c r="BF200" s="6">
        <f>IF($C200="OK",_xlfn.NUMBERVALUE(Plantilla!BD211),"")</f>
        <v/>
      </c>
      <c r="BG200" s="4">
        <f>IF($C200="OK",_xlfn.NUMBERVALUE(Plantilla!BE211),"")</f>
        <v/>
      </c>
      <c r="BH200" s="6">
        <f>IF($C200="OK",_xlfn.NUMBERVALUE(Plantilla!BF211),"")</f>
        <v/>
      </c>
      <c r="BI200" s="110">
        <f>IF($C200="OK",_xlfn.NUMBERVALUE(Plantilla!BG211),"")</f>
        <v/>
      </c>
      <c r="BJ200" s="6">
        <f>IF($C200="OK",_xlfn.NUMBERVALUE(Plantilla!BH211),"")</f>
        <v/>
      </c>
      <c r="BK200" s="109">
        <f>IF($C200="OK",_xlfn.NUMBERVALUE(Plantilla!BI211),"")</f>
        <v/>
      </c>
      <c r="BL200" s="6">
        <f>IF($C200="OK",
   IF(Plantilla!BJ211&lt;&gt;"",
      TEXT(VLOOKUP(Plantilla!BJ211,'Tablas '!$Z$4:$AA$6,2,FALSE),"#"),
   ""),
"")</f>
        <v/>
      </c>
      <c r="BM200" s="4">
        <f>IF($C200="OK",_xlfn.NUMBERVALUE(Plantilla!BK211),"")</f>
        <v/>
      </c>
      <c r="BN200" s="4">
        <f>IF($C200="OK",_xlfn.NUMBERVALUE(Plantilla!BL211),"")</f>
        <v/>
      </c>
      <c r="BO200" s="6">
        <f>IF($C200="OK",_xlfn.NUMBERVALUE(Plantilla!BM211),"")</f>
        <v/>
      </c>
      <c r="BP200" s="4">
        <f>IF($C200="OK",_xlfn.NUMBERVALUE(Plantilla!BN211),"")</f>
        <v/>
      </c>
      <c r="BQ200" s="6">
        <f>IF($C200="OK",_xlfn.NUMBERVALUE(Plantilla!BO211),"")</f>
        <v/>
      </c>
      <c r="BR200" s="4">
        <f>IF($C200="OK",_xlfn.NUMBERVALUE(Plantilla!BP211),"")</f>
        <v/>
      </c>
      <c r="BS200" s="6">
        <f>IF($C200="OK",_xlfn.NUMBERVALUE(Plantilla!BQ211),"")</f>
        <v/>
      </c>
      <c r="BT200" s="4">
        <f>IF($C200="OK",_xlfn.NUMBERVALUE(Plantilla!BR211),"")</f>
        <v/>
      </c>
      <c r="BU200" s="6">
        <f>IF($C200="OK",_xlfn.NUMBERVALUE(Plantilla!BS211),"")</f>
        <v/>
      </c>
      <c r="BV200" s="6">
        <f>IF($C200="OK",_xlfn.NUMBERVALUE(Plantilla!BT211),"")</f>
        <v/>
      </c>
      <c r="BW200" s="6">
        <f>IF($C200="OK",_xlfn.NUMBERVALUE(Plantilla!BU211),"")</f>
        <v/>
      </c>
      <c r="BX200" s="6">
        <f>IF($C200="OK",_xlfn.NUMBERVALUE(Plantilla!BV211),"")</f>
        <v/>
      </c>
      <c r="BY200" s="6">
        <f>IF($C200="OK",_xlfn.NUMBERVALUE(Plantilla!BW211),"")</f>
        <v/>
      </c>
      <c r="BZ200" s="6">
        <f>IF($C200="OK",_xlfn.NUMBERVALUE(Plantilla!BX211),"")</f>
        <v/>
      </c>
      <c r="CA200" s="6">
        <f>IF($C200="OK",_xlfn.NUMBERVALUE(Plantilla!BY211),"")</f>
        <v/>
      </c>
      <c r="CB200" s="6">
        <f>IF($C200="OK",_xlfn.NUMBERVALUE(Plantilla!BZ211),"")</f>
        <v/>
      </c>
      <c r="CC200" s="6">
        <f>IF($C200="OK",_xlfn.NUMBERVALUE(Plantilla!CA211),"")</f>
        <v/>
      </c>
      <c r="CD200" s="6">
        <f>IF($C200="OK",_xlfn.NUMBERVALUE(Plantilla!CB211),"")</f>
        <v/>
      </c>
      <c r="CE200" s="6">
        <f>IF($C200="OK",_xlfn.NUMBERVALUE(Plantilla!CC211),"")</f>
        <v/>
      </c>
      <c r="CF200" s="4">
        <f>IF($C200="OK",_xlfn.NUMBERVALUE(Plantilla!CD211),"")</f>
        <v/>
      </c>
      <c r="CG200" s="6">
        <f>IF($C200="OK",_xlfn.NUMBERVALUE(Plantilla!CE211),"")</f>
        <v/>
      </c>
      <c r="CH200" s="6">
        <f>IF($C200="OK",_xlfn.NUMBERVALUE(Plantilla!CF211),"")</f>
        <v/>
      </c>
      <c r="CI200" s="6">
        <f>IF($C200="OK",_xlfn.NUMBERVALUE(Plantilla!CG211),"")</f>
        <v/>
      </c>
      <c r="CJ200" s="6">
        <f>IF($C200="OK",_xlfn.NUMBERVALUE(Plantilla!CH211),"")</f>
        <v/>
      </c>
      <c r="CK200" s="6">
        <f>IF($C200="OK",_xlfn.NUMBERVALUE(Plantilla!CI211),"")</f>
        <v/>
      </c>
      <c r="CL200" s="6">
        <f>IF($C200="OK",_xlfn.NUMBERVALUE(Plantilla!CJ211),"")</f>
        <v/>
      </c>
      <c r="CM200">
        <f>IF($C200="OK",TEXT(Plantilla!CK211,"#"),"")</f>
        <v/>
      </c>
      <c r="CN200" s="6">
        <f>IF($C200="OK",_xlfn.NUMBERVALUE(Plantilla!CL211),"")</f>
        <v/>
      </c>
      <c r="CO200" s="6">
        <f>IF($C200="OK",_xlfn.NUMBERVALUE(Plantilla!CM211),"")</f>
        <v/>
      </c>
      <c r="CP200" s="110">
        <f>IF($C200="OK",_xlfn.NUMBERVALUE(Plantilla!CN211),"")</f>
        <v/>
      </c>
      <c r="CQ200" s="6">
        <f>IF($C200="OK",_xlfn.NUMBERVALUE(Plantilla!CO211),"")</f>
        <v/>
      </c>
      <c r="CR200" s="109">
        <f>IF($C200="OK",_xlfn.NUMBERVALUE(Plantilla!CP211),"")</f>
        <v/>
      </c>
      <c r="CS200" s="110">
        <f>IF($C200="OK",_xlfn.NUMBERVALUE(Plantilla!CQ211),"")</f>
        <v/>
      </c>
      <c r="CT200" s="6">
        <f>IF($C200="OK",_xlfn.NUMBERVALUE(Plantilla!CR211),"")</f>
        <v/>
      </c>
      <c r="CU200" s="109">
        <f>IF($C200="OK",_xlfn.NUMBERVALUE(Plantilla!CS211),"")</f>
        <v/>
      </c>
      <c r="CV200" s="110">
        <f>IF($C200="OK",_xlfn.NUMBERVALUE(Plantilla!CT211),"")</f>
        <v/>
      </c>
      <c r="CW200" s="6">
        <f>IF($C200="OK",_xlfn.NUMBERVALUE(Plantilla!CU211),"")</f>
        <v/>
      </c>
      <c r="CX200" s="82">
        <f>IF($C200="OK",_xlfn.NUMBERVALUE(Plantilla!CV211),"")</f>
        <v/>
      </c>
      <c r="CY200" s="6">
        <f>IF($C200="OK",_xlfn.NUMBERVALUE(Plantilla!CW211),"")</f>
        <v/>
      </c>
      <c r="CZ200" s="82">
        <f>IF($C200="OK",_xlfn.NUMBERVALUE(Plantilla!CX211),"")</f>
        <v/>
      </c>
      <c r="DA200" s="6">
        <f>IF($C200="OK",_xlfn.NUMBERVALUE(Plantilla!CY211),"")</f>
        <v/>
      </c>
      <c r="DB200" s="109">
        <f>IF($C200="OK",_xlfn.NUMBERVALUE(Plantilla!CZ211),"")</f>
        <v/>
      </c>
      <c r="DC200" s="6">
        <f>IF($C200="OK",_xlfn.NUMBERVALUE(Plantilla!DA211),"")</f>
        <v/>
      </c>
      <c r="DD200" s="6">
        <f>IF($C200="OK",TEXT(Plantilla!DB211,"#"),"")</f>
        <v/>
      </c>
      <c r="DE200" s="6">
        <f>IF($C200="OK",_xlfn.NUMBERVALUE(Plantilla!DC211),"")</f>
        <v/>
      </c>
      <c r="DF200" s="4">
        <f>IF($C200="OK",_xlfn.NUMBERVALUE(Plantilla!DD211),"")</f>
        <v/>
      </c>
      <c r="DG200" s="6">
        <f>IF($C200="OK",_xlfn.NUMBERVALUE(Plantilla!DE211),"")</f>
        <v/>
      </c>
      <c r="DH200" s="6">
        <f>IF($C200="OK",_xlfn.NUMBERVALUE(Plantilla!DF211),"")</f>
        <v/>
      </c>
      <c r="DI200" s="6">
        <f>IF($C200="OK",_xlfn.NUMBERVALUE(Plantilla!DG211),"")</f>
        <v/>
      </c>
      <c r="DJ200" s="6">
        <f>IF($C200="OK",_xlfn.NUMBERVALUE(Plantilla!DH211),"")</f>
        <v/>
      </c>
      <c r="DK200" s="6">
        <f>IF($C200="OK",_xlfn.NUMBERVALUE(Plantilla!DI211),"")</f>
        <v/>
      </c>
      <c r="DL200" s="6">
        <f>IF($C200="OK",_xlfn.NUMBERVALUE(Plantilla!DJ211),"")</f>
        <v/>
      </c>
      <c r="DM200" s="6">
        <f>IF($C200="OK",_xlfn.NUMBERVALUE(Plantilla!DK211),"")</f>
        <v/>
      </c>
      <c r="DN200" s="6">
        <f>IF($C200="OK",_xlfn.NUMBERVALUE(Plantilla!DL211),"")</f>
        <v/>
      </c>
      <c r="DO200" s="6">
        <f>IF($C200="OK",_xlfn.NUMBERVALUE(Plantilla!DM211),"")</f>
        <v/>
      </c>
      <c r="DP200" s="6">
        <f>IF($C200="OK",_xlfn.NUMBERVALUE(Plantilla!DN211),"")</f>
        <v/>
      </c>
      <c r="DQ200" s="6">
        <f>IF($C200="OK",_xlfn.NUMBERVALUE(Plantilla!DO211),"")</f>
        <v/>
      </c>
      <c r="DR200" s="6">
        <f>IF($C200="OK",_xlfn.NUMBERVALUE(Plantilla!DP211),"")</f>
        <v/>
      </c>
      <c r="DS200">
        <f>IF($C200="OK",TEXT(Plantilla!DR211,"#"),"")</f>
        <v/>
      </c>
      <c r="DT200" s="6" t="n"/>
    </row>
    <row r="201">
      <c r="A201">
        <f>IF(Plantilla!$I$6="¡Perfecto!, Guarda el archivo y adjúntalo a tu interfaz de Nómina Electrónica","OK","Error")</f>
        <v/>
      </c>
      <c r="B201">
        <f>IF(Plantilla!$I$6="¡Perfecto!, Guarda el archivo y adjúntalo a tu interfaz de Nómina Electrónica",MID(Plantilla!$D$2,SEARCH("V",Plantilla!$D$2),10),"")</f>
        <v/>
      </c>
      <c r="C201">
        <f>Plantilla!C212</f>
        <v/>
      </c>
      <c r="D201">
        <f>IF($C201="OK",Plantilla!B212,"")</f>
        <v/>
      </c>
      <c r="E201">
        <f>IF($C201="OK",
   VLOOKUP(Plantilla!$E$4,'Tablas '!$AP$4:$AT$6,5,FALSE),
"")</f>
        <v/>
      </c>
      <c r="F201">
        <f>IF($C201="OK",TEXT(Plantilla!D212,"#"),"")</f>
        <v/>
      </c>
      <c r="G201">
        <f>IF($C201="OK",
   VLOOKUP(Plantilla!E212,'Tablas '!$B$4:$C$14,2,FALSE),
"")</f>
        <v/>
      </c>
      <c r="H201">
        <f>IF($C201="OK",TEXT(Plantilla!F212,"#"),"")</f>
        <v/>
      </c>
      <c r="I201">
        <f>IF($C201="OK",TEXT(Plantilla!G212,"#"),"")</f>
        <v/>
      </c>
      <c r="J201">
        <f>IF($C201="OK",TEXT(Plantilla!H212,"#"),"")</f>
        <v/>
      </c>
      <c r="K201">
        <f>IF($C201="OK",TEXT(Plantilla!I212,"#"),"")</f>
        <v/>
      </c>
      <c r="L201">
        <f>IF($C201="OK",TEXT(Plantilla!J212,"#"),"")</f>
        <v/>
      </c>
      <c r="M201">
        <f>IF($C201="OK",TEXT(Plantilla!K212,"#"),"")</f>
        <v/>
      </c>
      <c r="N201">
        <f>IF($C201="OK",
   CONCATENATE(YEAR(Plantilla!L212),"-",TEXT(MONTH(Plantilla!L212),"00"),"-",TEXT(DAY(Plantilla!L212),"00")),
"")</f>
        <v/>
      </c>
      <c r="O201">
        <f>IF($C201="OK",_xlfn.NUMBERVALUE(Plantilla!M212),"")</f>
        <v/>
      </c>
      <c r="P201">
        <f>IF($C201="OK",
   IF(Plantilla!N212&lt;&gt;"",
      CONCATENATE(YEAR(Plantilla!N212),"-",TEXT(MONTH(Plantilla!N212),"00"),"-",TEXT(DAY(Plantilla!N212),"00")),
   ""),
"")</f>
        <v/>
      </c>
      <c r="Q201">
        <f>IF($C201="OK",
   VLOOKUP(Plantilla!O212,'Tablas '!$E$4:$F$19,2,FALSE),
"")</f>
        <v/>
      </c>
      <c r="R201">
        <f>IF($C201="OK",
   VLOOKUP(Plantilla!P212,'Tablas '!$H$4:$I$5,2,FALSE),
"")</f>
        <v/>
      </c>
      <c r="S201">
        <f>IF($C201="OK",
   VLOOKUP(Plantilla!Q212,'Tablas '!$K$4:$L$8,2,FALSE),
"")</f>
        <v/>
      </c>
      <c r="T201">
        <f>IF($C201="OK",
   VLOOKUP(Plantilla!R212,'Tablas '!$AE$4:$AF$6,2,FALSE),
"")</f>
        <v/>
      </c>
      <c r="U201">
        <f>IF($C201="OK",
   VLOOKUP(Plantilla!S212,'Tablas '!$AE$4:$AF$6,2,FALSE),
"")</f>
        <v/>
      </c>
      <c r="V201">
        <f>IF($C201="OK",TEXT(Plantilla!T212,"#"),"")</f>
        <v/>
      </c>
      <c r="W201" s="84">
        <f>IF($C201="OK",
   VLOOKUP(Plantilla!U212,'Tablas '!$AM$4:$AN$1126,2,FALSE),
"")</f>
        <v/>
      </c>
      <c r="X201">
        <f>IF($C201="OK",TEXT(Plantilla!V212,"#"),"")</f>
        <v/>
      </c>
      <c r="Y201">
        <f>IF($C201="OK",
   CONCATENATE(YEAR(Plantilla!W212),"-",TEXT(MONTH(Plantilla!W212),"00"),"-",TEXT(DAY(Plantilla!W212),"00")),
"")</f>
        <v/>
      </c>
      <c r="Z201">
        <f>IF($C201="OK",
   CONCATENATE(YEAR(Plantilla!X212),"-",TEXT(MONTH(Plantilla!X212),"00"),"-",TEXT(DAY(Plantilla!X212),"00")),
"")</f>
        <v/>
      </c>
      <c r="AA201">
        <f>IF($C201="OK",
   TEXT(VLOOKUP(Plantilla!Y212,'Tablas '!$Q$4:$R$9,2,FALSE),"#"),
"")</f>
        <v/>
      </c>
      <c r="AB201">
        <f>IF($C201="OK",
   CONCATENATE(YEAR(Plantilla!Z212),"-",TEXT(MONTH(Plantilla!Z212),"00"),"-",TEXT(DAY(Plantilla!Z212),"00")),
"")</f>
        <v/>
      </c>
      <c r="AC201">
        <f>IF($C201="OK",
   TEXT(VLOOKUP(Plantilla!AA212,'Tablas '!$T$4:$U$13,2,FALSE),"#"),
"")</f>
        <v/>
      </c>
      <c r="AD201">
        <f>IF($C201="OK",TEXT(Plantilla!AB212,"#"),"")</f>
        <v/>
      </c>
      <c r="AE201">
        <f>IF($C201="OK",
   IF(Plantilla!AC212&lt;&gt;"",
      TEXT(VLOOKUP(Plantilla!AC212,'Tablas '!$W$4:$X$7,2,FALSE),"#"),
   ""),
"")</f>
        <v/>
      </c>
      <c r="AF201">
        <f>IF($C201="OK",TEXT(Plantilla!AD212,"#"),"")</f>
        <v/>
      </c>
      <c r="AG201" s="6">
        <f>IF($C201="OK",_xlfn.NUMBERVALUE(Plantilla!AE212),"")</f>
        <v/>
      </c>
      <c r="AH201" s="4">
        <f>IF($C201="OK",_xlfn.NUMBERVALUE(Plantilla!AF212),"")</f>
        <v/>
      </c>
      <c r="AI201" s="6">
        <f>IF($C201="OK",_xlfn.NUMBERVALUE(Plantilla!AG212),"")</f>
        <v/>
      </c>
      <c r="AJ201" s="6">
        <f>IF($C201="OK",_xlfn.NUMBERVALUE(Plantilla!AH212),"")</f>
        <v/>
      </c>
      <c r="AK201" s="6">
        <f>IF($C201="OK",_xlfn.NUMBERVALUE(Plantilla!AI212),"")</f>
        <v/>
      </c>
      <c r="AL201" s="6">
        <f>IF($C201="OK",_xlfn.NUMBERVALUE(Plantilla!AJ212),"")</f>
        <v/>
      </c>
      <c r="AM201" s="4">
        <f>IF($C201="OK",_xlfn.NUMBERVALUE(Plantilla!AK212),"")</f>
        <v/>
      </c>
      <c r="AN201" s="6">
        <f>IF($C201="OK",_xlfn.NUMBERVALUE(Plantilla!AL212),"")</f>
        <v/>
      </c>
      <c r="AO201" s="4">
        <f>IF($C201="OK",_xlfn.NUMBERVALUE(Plantilla!AM212),"")</f>
        <v/>
      </c>
      <c r="AP201" s="6">
        <f>IF($C201="OK",_xlfn.NUMBERVALUE(Plantilla!AN212),"")</f>
        <v/>
      </c>
      <c r="AQ201" s="4">
        <f>IF($C201="OK",_xlfn.NUMBERVALUE(Plantilla!AO212),"")</f>
        <v/>
      </c>
      <c r="AR201" s="6">
        <f>IF($C201="OK",_xlfn.NUMBERVALUE(Plantilla!AP212),"")</f>
        <v/>
      </c>
      <c r="AS201" s="4">
        <f>IF($C201="OK",_xlfn.NUMBERVALUE(Plantilla!AQ212),"")</f>
        <v/>
      </c>
      <c r="AT201" s="6">
        <f>IF($C201="OK",_xlfn.NUMBERVALUE(Plantilla!AR212),"")</f>
        <v/>
      </c>
      <c r="AU201" s="4">
        <f>IF($C201="OK",_xlfn.NUMBERVALUE(Plantilla!AS212),"")</f>
        <v/>
      </c>
      <c r="AV201" s="6">
        <f>IF($C201="OK",_xlfn.NUMBERVALUE(Plantilla!AT212),"")</f>
        <v/>
      </c>
      <c r="AW201" s="4">
        <f>IF($C201="OK",_xlfn.NUMBERVALUE(Plantilla!AU212),"")</f>
        <v/>
      </c>
      <c r="AX201" s="6">
        <f>IF($C201="OK",_xlfn.NUMBERVALUE(Plantilla!AV212),"")</f>
        <v/>
      </c>
      <c r="AY201" s="4">
        <f>IF($C201="OK",_xlfn.NUMBERVALUE(Plantilla!AW212),"")</f>
        <v/>
      </c>
      <c r="AZ201" s="6">
        <f>IF($C201="OK",_xlfn.NUMBERVALUE(Plantilla!AX212),"")</f>
        <v/>
      </c>
      <c r="BA201">
        <f>IF($C201="OK",_xlfn.NUMBERVALUE(Plantilla!AY212),"")</f>
        <v/>
      </c>
      <c r="BB201">
        <f>IF($C201="OK",_xlfn.NUMBERVALUE(Plantilla!AZ212),"")</f>
        <v/>
      </c>
      <c r="BC201" s="4">
        <f>IF($C201="OK",_xlfn.NUMBERVALUE(Plantilla!BA212),"")</f>
        <v/>
      </c>
      <c r="BD201" s="6">
        <f>IF($C201="OK",_xlfn.NUMBERVALUE(Plantilla!BB212),"")</f>
        <v/>
      </c>
      <c r="BE201" s="4">
        <f>IF($C201="OK",_xlfn.NUMBERVALUE(Plantilla!BC212),"")</f>
        <v/>
      </c>
      <c r="BF201" s="6">
        <f>IF($C201="OK",_xlfn.NUMBERVALUE(Plantilla!BD212),"")</f>
        <v/>
      </c>
      <c r="BG201" s="4">
        <f>IF($C201="OK",_xlfn.NUMBERVALUE(Plantilla!BE212),"")</f>
        <v/>
      </c>
      <c r="BH201" s="6">
        <f>IF($C201="OK",_xlfn.NUMBERVALUE(Plantilla!BF212),"")</f>
        <v/>
      </c>
      <c r="BI201" s="110">
        <f>IF($C201="OK",_xlfn.NUMBERVALUE(Plantilla!BG212),"")</f>
        <v/>
      </c>
      <c r="BJ201" s="6">
        <f>IF($C201="OK",_xlfn.NUMBERVALUE(Plantilla!BH212),"")</f>
        <v/>
      </c>
      <c r="BK201" s="109">
        <f>IF($C201="OK",_xlfn.NUMBERVALUE(Plantilla!BI212),"")</f>
        <v/>
      </c>
      <c r="BL201" s="6">
        <f>IF($C201="OK",
   IF(Plantilla!BJ212&lt;&gt;"",
      TEXT(VLOOKUP(Plantilla!BJ212,'Tablas '!$Z$4:$AA$6,2,FALSE),"#"),
   ""),
"")</f>
        <v/>
      </c>
      <c r="BM201" s="4">
        <f>IF($C201="OK",_xlfn.NUMBERVALUE(Plantilla!BK212),"")</f>
        <v/>
      </c>
      <c r="BN201" s="4">
        <f>IF($C201="OK",_xlfn.NUMBERVALUE(Plantilla!BL212),"")</f>
        <v/>
      </c>
      <c r="BO201" s="6">
        <f>IF($C201="OK",_xlfn.NUMBERVALUE(Plantilla!BM212),"")</f>
        <v/>
      </c>
      <c r="BP201" s="4">
        <f>IF($C201="OK",_xlfn.NUMBERVALUE(Plantilla!BN212),"")</f>
        <v/>
      </c>
      <c r="BQ201" s="6">
        <f>IF($C201="OK",_xlfn.NUMBERVALUE(Plantilla!BO212),"")</f>
        <v/>
      </c>
      <c r="BR201" s="4">
        <f>IF($C201="OK",_xlfn.NUMBERVALUE(Plantilla!BP212),"")</f>
        <v/>
      </c>
      <c r="BS201" s="6">
        <f>IF($C201="OK",_xlfn.NUMBERVALUE(Plantilla!BQ212),"")</f>
        <v/>
      </c>
      <c r="BT201" s="4">
        <f>IF($C201="OK",_xlfn.NUMBERVALUE(Plantilla!BR212),"")</f>
        <v/>
      </c>
      <c r="BU201" s="6">
        <f>IF($C201="OK",_xlfn.NUMBERVALUE(Plantilla!BS212),"")</f>
        <v/>
      </c>
      <c r="BV201" s="6">
        <f>IF($C201="OK",_xlfn.NUMBERVALUE(Plantilla!BT212),"")</f>
        <v/>
      </c>
      <c r="BW201" s="6">
        <f>IF($C201="OK",_xlfn.NUMBERVALUE(Plantilla!BU212),"")</f>
        <v/>
      </c>
      <c r="BX201" s="6">
        <f>IF($C201="OK",_xlfn.NUMBERVALUE(Plantilla!BV212),"")</f>
        <v/>
      </c>
      <c r="BY201" s="6">
        <f>IF($C201="OK",_xlfn.NUMBERVALUE(Plantilla!BW212),"")</f>
        <v/>
      </c>
      <c r="BZ201" s="6">
        <f>IF($C201="OK",_xlfn.NUMBERVALUE(Plantilla!BX212),"")</f>
        <v/>
      </c>
      <c r="CA201" s="6">
        <f>IF($C201="OK",_xlfn.NUMBERVALUE(Plantilla!BY212),"")</f>
        <v/>
      </c>
      <c r="CB201" s="6">
        <f>IF($C201="OK",_xlfn.NUMBERVALUE(Plantilla!BZ212),"")</f>
        <v/>
      </c>
      <c r="CC201" s="6">
        <f>IF($C201="OK",_xlfn.NUMBERVALUE(Plantilla!CA212),"")</f>
        <v/>
      </c>
      <c r="CD201" s="6">
        <f>IF($C201="OK",_xlfn.NUMBERVALUE(Plantilla!CB212),"")</f>
        <v/>
      </c>
      <c r="CE201" s="6">
        <f>IF($C201="OK",_xlfn.NUMBERVALUE(Plantilla!CC212),"")</f>
        <v/>
      </c>
      <c r="CF201" s="4">
        <f>IF($C201="OK",_xlfn.NUMBERVALUE(Plantilla!CD212),"")</f>
        <v/>
      </c>
      <c r="CG201" s="6">
        <f>IF($C201="OK",_xlfn.NUMBERVALUE(Plantilla!CE212),"")</f>
        <v/>
      </c>
      <c r="CH201" s="6">
        <f>IF($C201="OK",_xlfn.NUMBERVALUE(Plantilla!CF212),"")</f>
        <v/>
      </c>
      <c r="CI201" s="6">
        <f>IF($C201="OK",_xlfn.NUMBERVALUE(Plantilla!CG212),"")</f>
        <v/>
      </c>
      <c r="CJ201" s="6">
        <f>IF($C201="OK",_xlfn.NUMBERVALUE(Plantilla!CH212),"")</f>
        <v/>
      </c>
      <c r="CK201" s="6">
        <f>IF($C201="OK",_xlfn.NUMBERVALUE(Plantilla!CI212),"")</f>
        <v/>
      </c>
      <c r="CL201" s="6">
        <f>IF($C201="OK",_xlfn.NUMBERVALUE(Plantilla!CJ212),"")</f>
        <v/>
      </c>
      <c r="CM201">
        <f>IF($C201="OK",TEXT(Plantilla!CK212,"#"),"")</f>
        <v/>
      </c>
      <c r="CN201" s="6">
        <f>IF($C201="OK",_xlfn.NUMBERVALUE(Plantilla!CL212),"")</f>
        <v/>
      </c>
      <c r="CO201" s="6">
        <f>IF($C201="OK",_xlfn.NUMBERVALUE(Plantilla!CM212),"")</f>
        <v/>
      </c>
      <c r="CP201" s="110">
        <f>IF($C201="OK",_xlfn.NUMBERVALUE(Plantilla!CN212),"")</f>
        <v/>
      </c>
      <c r="CQ201" s="6">
        <f>IF($C201="OK",_xlfn.NUMBERVALUE(Plantilla!CO212),"")</f>
        <v/>
      </c>
      <c r="CR201" s="109">
        <f>IF($C201="OK",_xlfn.NUMBERVALUE(Plantilla!CP212),"")</f>
        <v/>
      </c>
      <c r="CS201" s="110">
        <f>IF($C201="OK",_xlfn.NUMBERVALUE(Plantilla!CQ212),"")</f>
        <v/>
      </c>
      <c r="CT201" s="6">
        <f>IF($C201="OK",_xlfn.NUMBERVALUE(Plantilla!CR212),"")</f>
        <v/>
      </c>
      <c r="CU201" s="109">
        <f>IF($C201="OK",_xlfn.NUMBERVALUE(Plantilla!CS212),"")</f>
        <v/>
      </c>
      <c r="CV201" s="110">
        <f>IF($C201="OK",_xlfn.NUMBERVALUE(Plantilla!CT212),"")</f>
        <v/>
      </c>
      <c r="CW201" s="6">
        <f>IF($C201="OK",_xlfn.NUMBERVALUE(Plantilla!CU212),"")</f>
        <v/>
      </c>
      <c r="CX201" s="82">
        <f>IF($C201="OK",_xlfn.NUMBERVALUE(Plantilla!CV212),"")</f>
        <v/>
      </c>
      <c r="CY201" s="6">
        <f>IF($C201="OK",_xlfn.NUMBERVALUE(Plantilla!CW212),"")</f>
        <v/>
      </c>
      <c r="CZ201" s="82">
        <f>IF($C201="OK",_xlfn.NUMBERVALUE(Plantilla!CX212),"")</f>
        <v/>
      </c>
      <c r="DA201" s="6">
        <f>IF($C201="OK",_xlfn.NUMBERVALUE(Plantilla!CY212),"")</f>
        <v/>
      </c>
      <c r="DB201" s="109">
        <f>IF($C201="OK",_xlfn.NUMBERVALUE(Plantilla!CZ212),"")</f>
        <v/>
      </c>
      <c r="DC201" s="6">
        <f>IF($C201="OK",_xlfn.NUMBERVALUE(Plantilla!DA212),"")</f>
        <v/>
      </c>
      <c r="DD201" s="6">
        <f>IF($C201="OK",TEXT(Plantilla!DB212,"#"),"")</f>
        <v/>
      </c>
      <c r="DE201" s="6">
        <f>IF($C201="OK",_xlfn.NUMBERVALUE(Plantilla!DC212),"")</f>
        <v/>
      </c>
      <c r="DF201" s="4">
        <f>IF($C201="OK",_xlfn.NUMBERVALUE(Plantilla!DD212),"")</f>
        <v/>
      </c>
      <c r="DG201" s="6">
        <f>IF($C201="OK",_xlfn.NUMBERVALUE(Plantilla!DE212),"")</f>
        <v/>
      </c>
      <c r="DH201" s="6">
        <f>IF($C201="OK",_xlfn.NUMBERVALUE(Plantilla!DF212),"")</f>
        <v/>
      </c>
      <c r="DI201" s="6">
        <f>IF($C201="OK",_xlfn.NUMBERVALUE(Plantilla!DG212),"")</f>
        <v/>
      </c>
      <c r="DJ201" s="6">
        <f>IF($C201="OK",_xlfn.NUMBERVALUE(Plantilla!DH212),"")</f>
        <v/>
      </c>
      <c r="DK201" s="6">
        <f>IF($C201="OK",_xlfn.NUMBERVALUE(Plantilla!DI212),"")</f>
        <v/>
      </c>
      <c r="DL201" s="6">
        <f>IF($C201="OK",_xlfn.NUMBERVALUE(Plantilla!DJ212),"")</f>
        <v/>
      </c>
      <c r="DM201" s="6">
        <f>IF($C201="OK",_xlfn.NUMBERVALUE(Plantilla!DK212),"")</f>
        <v/>
      </c>
      <c r="DN201" s="6">
        <f>IF($C201="OK",_xlfn.NUMBERVALUE(Plantilla!DL212),"")</f>
        <v/>
      </c>
      <c r="DO201" s="6">
        <f>IF($C201="OK",_xlfn.NUMBERVALUE(Plantilla!DM212),"")</f>
        <v/>
      </c>
      <c r="DP201" s="6">
        <f>IF($C201="OK",_xlfn.NUMBERVALUE(Plantilla!DN212),"")</f>
        <v/>
      </c>
      <c r="DQ201" s="6">
        <f>IF($C201="OK",_xlfn.NUMBERVALUE(Plantilla!DO212),"")</f>
        <v/>
      </c>
      <c r="DR201" s="6">
        <f>IF($C201="OK",_xlfn.NUMBERVALUE(Plantilla!DP212),"")</f>
        <v/>
      </c>
      <c r="DS201">
        <f>IF($C201="OK",TEXT(Plantilla!DR212,"#"),"")</f>
        <v/>
      </c>
      <c r="DT201" s="6" t="n"/>
    </row>
    <row r="202">
      <c r="A202">
        <f>IF(Plantilla!$I$6="¡Perfecto!, Guarda el archivo y adjúntalo a tu interfaz de Nómina Electrónica","OK","Error")</f>
        <v/>
      </c>
      <c r="B202">
        <f>IF(Plantilla!$I$6="¡Perfecto!, Guarda el archivo y adjúntalo a tu interfaz de Nómina Electrónica",MID(Plantilla!$D$2,SEARCH("V",Plantilla!$D$2),10),"")</f>
        <v/>
      </c>
      <c r="C202">
        <f>Plantilla!C213</f>
        <v/>
      </c>
      <c r="D202">
        <f>IF($C202="OK",Plantilla!B213,"")</f>
        <v/>
      </c>
      <c r="E202">
        <f>IF($C202="OK",
   VLOOKUP(Plantilla!$E$4,'Tablas '!$AP$4:$AT$6,5,FALSE),
"")</f>
        <v/>
      </c>
      <c r="F202">
        <f>IF($C202="OK",TEXT(Plantilla!D213,"#"),"")</f>
        <v/>
      </c>
      <c r="G202">
        <f>IF($C202="OK",
   VLOOKUP(Plantilla!E213,'Tablas '!$B$4:$C$14,2,FALSE),
"")</f>
        <v/>
      </c>
      <c r="H202">
        <f>IF($C202="OK",TEXT(Plantilla!F213,"#"),"")</f>
        <v/>
      </c>
      <c r="I202">
        <f>IF($C202="OK",TEXT(Plantilla!G213,"#"),"")</f>
        <v/>
      </c>
      <c r="J202">
        <f>IF($C202="OK",TEXT(Plantilla!H213,"#"),"")</f>
        <v/>
      </c>
      <c r="K202">
        <f>IF($C202="OK",TEXT(Plantilla!I213,"#"),"")</f>
        <v/>
      </c>
      <c r="L202">
        <f>IF($C202="OK",TEXT(Plantilla!J213,"#"),"")</f>
        <v/>
      </c>
      <c r="M202">
        <f>IF($C202="OK",TEXT(Plantilla!K213,"#"),"")</f>
        <v/>
      </c>
      <c r="N202">
        <f>IF($C202="OK",
   CONCATENATE(YEAR(Plantilla!L213),"-",TEXT(MONTH(Plantilla!L213),"00"),"-",TEXT(DAY(Plantilla!L213),"00")),
"")</f>
        <v/>
      </c>
      <c r="O202">
        <f>IF($C202="OK",_xlfn.NUMBERVALUE(Plantilla!M213),"")</f>
        <v/>
      </c>
      <c r="P202">
        <f>IF($C202="OK",
   IF(Plantilla!N213&lt;&gt;"",
      CONCATENATE(YEAR(Plantilla!N213),"-",TEXT(MONTH(Plantilla!N213),"00"),"-",TEXT(DAY(Plantilla!N213),"00")),
   ""),
"")</f>
        <v/>
      </c>
      <c r="Q202">
        <f>IF($C202="OK",
   VLOOKUP(Plantilla!O213,'Tablas '!$E$4:$F$19,2,FALSE),
"")</f>
        <v/>
      </c>
      <c r="R202">
        <f>IF($C202="OK",
   VLOOKUP(Plantilla!P213,'Tablas '!$H$4:$I$5,2,FALSE),
"")</f>
        <v/>
      </c>
      <c r="S202">
        <f>IF($C202="OK",
   VLOOKUP(Plantilla!Q213,'Tablas '!$K$4:$L$8,2,FALSE),
"")</f>
        <v/>
      </c>
      <c r="T202">
        <f>IF($C202="OK",
   VLOOKUP(Plantilla!R213,'Tablas '!$AE$4:$AF$6,2,FALSE),
"")</f>
        <v/>
      </c>
      <c r="U202">
        <f>IF($C202="OK",
   VLOOKUP(Plantilla!S213,'Tablas '!$AE$4:$AF$6,2,FALSE),
"")</f>
        <v/>
      </c>
      <c r="V202">
        <f>IF($C202="OK",TEXT(Plantilla!T213,"#"),"")</f>
        <v/>
      </c>
      <c r="W202" s="84">
        <f>IF($C202="OK",
   VLOOKUP(Plantilla!U213,'Tablas '!$AM$4:$AN$1126,2,FALSE),
"")</f>
        <v/>
      </c>
      <c r="X202">
        <f>IF($C202="OK",TEXT(Plantilla!V213,"#"),"")</f>
        <v/>
      </c>
      <c r="Y202">
        <f>IF($C202="OK",
   CONCATENATE(YEAR(Plantilla!W213),"-",TEXT(MONTH(Plantilla!W213),"00"),"-",TEXT(DAY(Plantilla!W213),"00")),
"")</f>
        <v/>
      </c>
      <c r="Z202">
        <f>IF($C202="OK",
   CONCATENATE(YEAR(Plantilla!X213),"-",TEXT(MONTH(Plantilla!X213),"00"),"-",TEXT(DAY(Plantilla!X213),"00")),
"")</f>
        <v/>
      </c>
      <c r="AA202">
        <f>IF($C202="OK",
   TEXT(VLOOKUP(Plantilla!Y213,'Tablas '!$Q$4:$R$9,2,FALSE),"#"),
"")</f>
        <v/>
      </c>
      <c r="AB202">
        <f>IF($C202="OK",
   CONCATENATE(YEAR(Plantilla!Z213),"-",TEXT(MONTH(Plantilla!Z213),"00"),"-",TEXT(DAY(Plantilla!Z213),"00")),
"")</f>
        <v/>
      </c>
      <c r="AC202">
        <f>IF($C202="OK",
   TEXT(VLOOKUP(Plantilla!AA213,'Tablas '!$T$4:$U$13,2,FALSE),"#"),
"")</f>
        <v/>
      </c>
      <c r="AD202">
        <f>IF($C202="OK",TEXT(Plantilla!AB213,"#"),"")</f>
        <v/>
      </c>
      <c r="AE202">
        <f>IF($C202="OK",
   IF(Plantilla!AC213&lt;&gt;"",
      TEXT(VLOOKUP(Plantilla!AC213,'Tablas '!$W$4:$X$7,2,FALSE),"#"),
   ""),
"")</f>
        <v/>
      </c>
      <c r="AF202">
        <f>IF($C202="OK",TEXT(Plantilla!AD213,"#"),"")</f>
        <v/>
      </c>
      <c r="AG202" s="6">
        <f>IF($C202="OK",_xlfn.NUMBERVALUE(Plantilla!AE213),"")</f>
        <v/>
      </c>
      <c r="AH202" s="4">
        <f>IF($C202="OK",_xlfn.NUMBERVALUE(Plantilla!AF213),"")</f>
        <v/>
      </c>
      <c r="AI202" s="6">
        <f>IF($C202="OK",_xlfn.NUMBERVALUE(Plantilla!AG213),"")</f>
        <v/>
      </c>
      <c r="AJ202" s="6">
        <f>IF($C202="OK",_xlfn.NUMBERVALUE(Plantilla!AH213),"")</f>
        <v/>
      </c>
      <c r="AK202" s="6">
        <f>IF($C202="OK",_xlfn.NUMBERVALUE(Plantilla!AI213),"")</f>
        <v/>
      </c>
      <c r="AL202" s="6">
        <f>IF($C202="OK",_xlfn.NUMBERVALUE(Plantilla!AJ213),"")</f>
        <v/>
      </c>
      <c r="AM202" s="4">
        <f>IF($C202="OK",_xlfn.NUMBERVALUE(Plantilla!AK213),"")</f>
        <v/>
      </c>
      <c r="AN202" s="6">
        <f>IF($C202="OK",_xlfn.NUMBERVALUE(Plantilla!AL213),"")</f>
        <v/>
      </c>
      <c r="AO202" s="4">
        <f>IF($C202="OK",_xlfn.NUMBERVALUE(Plantilla!AM213),"")</f>
        <v/>
      </c>
      <c r="AP202" s="6">
        <f>IF($C202="OK",_xlfn.NUMBERVALUE(Plantilla!AN213),"")</f>
        <v/>
      </c>
      <c r="AQ202" s="4">
        <f>IF($C202="OK",_xlfn.NUMBERVALUE(Plantilla!AO213),"")</f>
        <v/>
      </c>
      <c r="AR202" s="6">
        <f>IF($C202="OK",_xlfn.NUMBERVALUE(Plantilla!AP213),"")</f>
        <v/>
      </c>
      <c r="AS202" s="4">
        <f>IF($C202="OK",_xlfn.NUMBERVALUE(Plantilla!AQ213),"")</f>
        <v/>
      </c>
      <c r="AT202" s="6">
        <f>IF($C202="OK",_xlfn.NUMBERVALUE(Plantilla!AR213),"")</f>
        <v/>
      </c>
      <c r="AU202" s="4">
        <f>IF($C202="OK",_xlfn.NUMBERVALUE(Plantilla!AS213),"")</f>
        <v/>
      </c>
      <c r="AV202" s="6">
        <f>IF($C202="OK",_xlfn.NUMBERVALUE(Plantilla!AT213),"")</f>
        <v/>
      </c>
      <c r="AW202" s="4">
        <f>IF($C202="OK",_xlfn.NUMBERVALUE(Plantilla!AU213),"")</f>
        <v/>
      </c>
      <c r="AX202" s="6">
        <f>IF($C202="OK",_xlfn.NUMBERVALUE(Plantilla!AV213),"")</f>
        <v/>
      </c>
      <c r="AY202" s="4">
        <f>IF($C202="OK",_xlfn.NUMBERVALUE(Plantilla!AW213),"")</f>
        <v/>
      </c>
      <c r="AZ202" s="6">
        <f>IF($C202="OK",_xlfn.NUMBERVALUE(Plantilla!AX213),"")</f>
        <v/>
      </c>
      <c r="BA202">
        <f>IF($C202="OK",_xlfn.NUMBERVALUE(Plantilla!AY213),"")</f>
        <v/>
      </c>
      <c r="BB202">
        <f>IF($C202="OK",_xlfn.NUMBERVALUE(Plantilla!AZ213),"")</f>
        <v/>
      </c>
      <c r="BC202" s="4">
        <f>IF($C202="OK",_xlfn.NUMBERVALUE(Plantilla!BA213),"")</f>
        <v/>
      </c>
      <c r="BD202" s="6">
        <f>IF($C202="OK",_xlfn.NUMBERVALUE(Plantilla!BB213),"")</f>
        <v/>
      </c>
      <c r="BE202" s="4">
        <f>IF($C202="OK",_xlfn.NUMBERVALUE(Plantilla!BC213),"")</f>
        <v/>
      </c>
      <c r="BF202" s="6">
        <f>IF($C202="OK",_xlfn.NUMBERVALUE(Plantilla!BD213),"")</f>
        <v/>
      </c>
      <c r="BG202" s="4">
        <f>IF($C202="OK",_xlfn.NUMBERVALUE(Plantilla!BE213),"")</f>
        <v/>
      </c>
      <c r="BH202" s="6">
        <f>IF($C202="OK",_xlfn.NUMBERVALUE(Plantilla!BF213),"")</f>
        <v/>
      </c>
      <c r="BI202" s="110">
        <f>IF($C202="OK",_xlfn.NUMBERVALUE(Plantilla!BG213),"")</f>
        <v/>
      </c>
      <c r="BJ202" s="6">
        <f>IF($C202="OK",_xlfn.NUMBERVALUE(Plantilla!BH213),"")</f>
        <v/>
      </c>
      <c r="BK202" s="109">
        <f>IF($C202="OK",_xlfn.NUMBERVALUE(Plantilla!BI213),"")</f>
        <v/>
      </c>
      <c r="BL202" s="6">
        <f>IF($C202="OK",
   IF(Plantilla!BJ213&lt;&gt;"",
      TEXT(VLOOKUP(Plantilla!BJ213,'Tablas '!$Z$4:$AA$6,2,FALSE),"#"),
   ""),
"")</f>
        <v/>
      </c>
      <c r="BM202" s="4">
        <f>IF($C202="OK",_xlfn.NUMBERVALUE(Plantilla!BK213),"")</f>
        <v/>
      </c>
      <c r="BN202" s="4">
        <f>IF($C202="OK",_xlfn.NUMBERVALUE(Plantilla!BL213),"")</f>
        <v/>
      </c>
      <c r="BO202" s="6">
        <f>IF($C202="OK",_xlfn.NUMBERVALUE(Plantilla!BM213),"")</f>
        <v/>
      </c>
      <c r="BP202" s="4">
        <f>IF($C202="OK",_xlfn.NUMBERVALUE(Plantilla!BN213),"")</f>
        <v/>
      </c>
      <c r="BQ202" s="6">
        <f>IF($C202="OK",_xlfn.NUMBERVALUE(Plantilla!BO213),"")</f>
        <v/>
      </c>
      <c r="BR202" s="4">
        <f>IF($C202="OK",_xlfn.NUMBERVALUE(Plantilla!BP213),"")</f>
        <v/>
      </c>
      <c r="BS202" s="6">
        <f>IF($C202="OK",_xlfn.NUMBERVALUE(Plantilla!BQ213),"")</f>
        <v/>
      </c>
      <c r="BT202" s="4">
        <f>IF($C202="OK",_xlfn.NUMBERVALUE(Plantilla!BR213),"")</f>
        <v/>
      </c>
      <c r="BU202" s="6">
        <f>IF($C202="OK",_xlfn.NUMBERVALUE(Plantilla!BS213),"")</f>
        <v/>
      </c>
      <c r="BV202" s="6">
        <f>IF($C202="OK",_xlfn.NUMBERVALUE(Plantilla!BT213),"")</f>
        <v/>
      </c>
      <c r="BW202" s="6">
        <f>IF($C202="OK",_xlfn.NUMBERVALUE(Plantilla!BU213),"")</f>
        <v/>
      </c>
      <c r="BX202" s="6">
        <f>IF($C202="OK",_xlfn.NUMBERVALUE(Plantilla!BV213),"")</f>
        <v/>
      </c>
      <c r="BY202" s="6">
        <f>IF($C202="OK",_xlfn.NUMBERVALUE(Plantilla!BW213),"")</f>
        <v/>
      </c>
      <c r="BZ202" s="6">
        <f>IF($C202="OK",_xlfn.NUMBERVALUE(Plantilla!BX213),"")</f>
        <v/>
      </c>
      <c r="CA202" s="6">
        <f>IF($C202="OK",_xlfn.NUMBERVALUE(Plantilla!BY213),"")</f>
        <v/>
      </c>
      <c r="CB202" s="6">
        <f>IF($C202="OK",_xlfn.NUMBERVALUE(Plantilla!BZ213),"")</f>
        <v/>
      </c>
      <c r="CC202" s="6">
        <f>IF($C202="OK",_xlfn.NUMBERVALUE(Plantilla!CA213),"")</f>
        <v/>
      </c>
      <c r="CD202" s="6">
        <f>IF($C202="OK",_xlfn.NUMBERVALUE(Plantilla!CB213),"")</f>
        <v/>
      </c>
      <c r="CE202" s="6">
        <f>IF($C202="OK",_xlfn.NUMBERVALUE(Plantilla!CC213),"")</f>
        <v/>
      </c>
      <c r="CF202" s="4">
        <f>IF($C202="OK",_xlfn.NUMBERVALUE(Plantilla!CD213),"")</f>
        <v/>
      </c>
      <c r="CG202" s="6">
        <f>IF($C202="OK",_xlfn.NUMBERVALUE(Plantilla!CE213),"")</f>
        <v/>
      </c>
      <c r="CH202" s="6">
        <f>IF($C202="OK",_xlfn.NUMBERVALUE(Plantilla!CF213),"")</f>
        <v/>
      </c>
      <c r="CI202" s="6">
        <f>IF($C202="OK",_xlfn.NUMBERVALUE(Plantilla!CG213),"")</f>
        <v/>
      </c>
      <c r="CJ202" s="6">
        <f>IF($C202="OK",_xlfn.NUMBERVALUE(Plantilla!CH213),"")</f>
        <v/>
      </c>
      <c r="CK202" s="6">
        <f>IF($C202="OK",_xlfn.NUMBERVALUE(Plantilla!CI213),"")</f>
        <v/>
      </c>
      <c r="CL202" s="6">
        <f>IF($C202="OK",_xlfn.NUMBERVALUE(Plantilla!CJ213),"")</f>
        <v/>
      </c>
      <c r="CM202">
        <f>IF($C202="OK",TEXT(Plantilla!CK213,"#"),"")</f>
        <v/>
      </c>
      <c r="CN202" s="6">
        <f>IF($C202="OK",_xlfn.NUMBERVALUE(Plantilla!CL213),"")</f>
        <v/>
      </c>
      <c r="CO202" s="6">
        <f>IF($C202="OK",_xlfn.NUMBERVALUE(Plantilla!CM213),"")</f>
        <v/>
      </c>
      <c r="CP202" s="110">
        <f>IF($C202="OK",_xlfn.NUMBERVALUE(Plantilla!CN213),"")</f>
        <v/>
      </c>
      <c r="CQ202" s="6">
        <f>IF($C202="OK",_xlfn.NUMBERVALUE(Plantilla!CO213),"")</f>
        <v/>
      </c>
      <c r="CR202" s="109">
        <f>IF($C202="OK",_xlfn.NUMBERVALUE(Plantilla!CP213),"")</f>
        <v/>
      </c>
      <c r="CS202" s="110">
        <f>IF($C202="OK",_xlfn.NUMBERVALUE(Plantilla!CQ213),"")</f>
        <v/>
      </c>
      <c r="CT202" s="6">
        <f>IF($C202="OK",_xlfn.NUMBERVALUE(Plantilla!CR213),"")</f>
        <v/>
      </c>
      <c r="CU202" s="109">
        <f>IF($C202="OK",_xlfn.NUMBERVALUE(Plantilla!CS213),"")</f>
        <v/>
      </c>
      <c r="CV202" s="110">
        <f>IF($C202="OK",_xlfn.NUMBERVALUE(Plantilla!CT213),"")</f>
        <v/>
      </c>
      <c r="CW202" s="6">
        <f>IF($C202="OK",_xlfn.NUMBERVALUE(Plantilla!CU213),"")</f>
        <v/>
      </c>
      <c r="CX202" s="82">
        <f>IF($C202="OK",_xlfn.NUMBERVALUE(Plantilla!CV213),"")</f>
        <v/>
      </c>
      <c r="CY202" s="6">
        <f>IF($C202="OK",_xlfn.NUMBERVALUE(Plantilla!CW213),"")</f>
        <v/>
      </c>
      <c r="CZ202" s="82">
        <f>IF($C202="OK",_xlfn.NUMBERVALUE(Plantilla!CX213),"")</f>
        <v/>
      </c>
      <c r="DA202" s="6">
        <f>IF($C202="OK",_xlfn.NUMBERVALUE(Plantilla!CY213),"")</f>
        <v/>
      </c>
      <c r="DB202" s="109">
        <f>IF($C202="OK",_xlfn.NUMBERVALUE(Plantilla!CZ213),"")</f>
        <v/>
      </c>
      <c r="DC202" s="6">
        <f>IF($C202="OK",_xlfn.NUMBERVALUE(Plantilla!DA213),"")</f>
        <v/>
      </c>
      <c r="DD202" s="6">
        <f>IF($C202="OK",TEXT(Plantilla!DB213,"#"),"")</f>
        <v/>
      </c>
      <c r="DE202" s="6">
        <f>IF($C202="OK",_xlfn.NUMBERVALUE(Plantilla!DC213),"")</f>
        <v/>
      </c>
      <c r="DF202" s="4">
        <f>IF($C202="OK",_xlfn.NUMBERVALUE(Plantilla!DD213),"")</f>
        <v/>
      </c>
      <c r="DG202" s="6">
        <f>IF($C202="OK",_xlfn.NUMBERVALUE(Plantilla!DE213),"")</f>
        <v/>
      </c>
      <c r="DH202" s="6">
        <f>IF($C202="OK",_xlfn.NUMBERVALUE(Plantilla!DF213),"")</f>
        <v/>
      </c>
      <c r="DI202" s="6">
        <f>IF($C202="OK",_xlfn.NUMBERVALUE(Plantilla!DG213),"")</f>
        <v/>
      </c>
      <c r="DJ202" s="6">
        <f>IF($C202="OK",_xlfn.NUMBERVALUE(Plantilla!DH213),"")</f>
        <v/>
      </c>
      <c r="DK202" s="6">
        <f>IF($C202="OK",_xlfn.NUMBERVALUE(Plantilla!DI213),"")</f>
        <v/>
      </c>
      <c r="DL202" s="6">
        <f>IF($C202="OK",_xlfn.NUMBERVALUE(Plantilla!DJ213),"")</f>
        <v/>
      </c>
      <c r="DM202" s="6">
        <f>IF($C202="OK",_xlfn.NUMBERVALUE(Plantilla!DK213),"")</f>
        <v/>
      </c>
      <c r="DN202" s="6">
        <f>IF($C202="OK",_xlfn.NUMBERVALUE(Plantilla!DL213),"")</f>
        <v/>
      </c>
      <c r="DO202" s="6">
        <f>IF($C202="OK",_xlfn.NUMBERVALUE(Plantilla!DM213),"")</f>
        <v/>
      </c>
      <c r="DP202" s="6">
        <f>IF($C202="OK",_xlfn.NUMBERVALUE(Plantilla!DN213),"")</f>
        <v/>
      </c>
      <c r="DQ202" s="6">
        <f>IF($C202="OK",_xlfn.NUMBERVALUE(Plantilla!DO213),"")</f>
        <v/>
      </c>
      <c r="DR202" s="6">
        <f>IF($C202="OK",_xlfn.NUMBERVALUE(Plantilla!DP213),"")</f>
        <v/>
      </c>
      <c r="DS202">
        <f>IF($C202="OK",TEXT(Plantilla!DR213,"#"),"")</f>
        <v/>
      </c>
      <c r="DT202" s="6" t="n"/>
    </row>
    <row r="203">
      <c r="A203">
        <f>IF(Plantilla!$I$6="¡Perfecto!, Guarda el archivo y adjúntalo a tu interfaz de Nómina Electrónica","OK","Error")</f>
        <v/>
      </c>
      <c r="B203">
        <f>IF(Plantilla!$I$6="¡Perfecto!, Guarda el archivo y adjúntalo a tu interfaz de Nómina Electrónica",MID(Plantilla!$D$2,SEARCH("V",Plantilla!$D$2),10),"")</f>
        <v/>
      </c>
      <c r="C203">
        <f>Plantilla!C214</f>
        <v/>
      </c>
      <c r="D203">
        <f>IF($C203="OK",Plantilla!B214,"")</f>
        <v/>
      </c>
      <c r="E203">
        <f>IF($C203="OK",
   VLOOKUP(Plantilla!$E$4,'Tablas '!$AP$4:$AT$6,5,FALSE),
"")</f>
        <v/>
      </c>
      <c r="F203">
        <f>IF($C203="OK",TEXT(Plantilla!D214,"#"),"")</f>
        <v/>
      </c>
      <c r="G203">
        <f>IF($C203="OK",
   VLOOKUP(Plantilla!E214,'Tablas '!$B$4:$C$14,2,FALSE),
"")</f>
        <v/>
      </c>
      <c r="H203">
        <f>IF($C203="OK",TEXT(Plantilla!F214,"#"),"")</f>
        <v/>
      </c>
      <c r="I203">
        <f>IF($C203="OK",TEXT(Plantilla!G214,"#"),"")</f>
        <v/>
      </c>
      <c r="J203">
        <f>IF($C203="OK",TEXT(Plantilla!H214,"#"),"")</f>
        <v/>
      </c>
      <c r="K203">
        <f>IF($C203="OK",TEXT(Plantilla!I214,"#"),"")</f>
        <v/>
      </c>
      <c r="L203">
        <f>IF($C203="OK",TEXT(Plantilla!J214,"#"),"")</f>
        <v/>
      </c>
      <c r="M203">
        <f>IF($C203="OK",TEXT(Plantilla!K214,"#"),"")</f>
        <v/>
      </c>
      <c r="N203">
        <f>IF($C203="OK",
   CONCATENATE(YEAR(Plantilla!L214),"-",TEXT(MONTH(Plantilla!L214),"00"),"-",TEXT(DAY(Plantilla!L214),"00")),
"")</f>
        <v/>
      </c>
      <c r="O203">
        <f>IF($C203="OK",_xlfn.NUMBERVALUE(Plantilla!M214),"")</f>
        <v/>
      </c>
      <c r="P203">
        <f>IF($C203="OK",
   IF(Plantilla!N214&lt;&gt;"",
      CONCATENATE(YEAR(Plantilla!N214),"-",TEXT(MONTH(Plantilla!N214),"00"),"-",TEXT(DAY(Plantilla!N214),"00")),
   ""),
"")</f>
        <v/>
      </c>
      <c r="Q203">
        <f>IF($C203="OK",
   VLOOKUP(Plantilla!O214,'Tablas '!$E$4:$F$19,2,FALSE),
"")</f>
        <v/>
      </c>
      <c r="R203">
        <f>IF($C203="OK",
   VLOOKUP(Plantilla!P214,'Tablas '!$H$4:$I$5,2,FALSE),
"")</f>
        <v/>
      </c>
      <c r="S203">
        <f>IF($C203="OK",
   VLOOKUP(Plantilla!Q214,'Tablas '!$K$4:$L$8,2,FALSE),
"")</f>
        <v/>
      </c>
      <c r="T203">
        <f>IF($C203="OK",
   VLOOKUP(Plantilla!R214,'Tablas '!$AE$4:$AF$6,2,FALSE),
"")</f>
        <v/>
      </c>
      <c r="U203">
        <f>IF($C203="OK",
   VLOOKUP(Plantilla!S214,'Tablas '!$AE$4:$AF$6,2,FALSE),
"")</f>
        <v/>
      </c>
      <c r="V203">
        <f>IF($C203="OK",TEXT(Plantilla!T214,"#"),"")</f>
        <v/>
      </c>
      <c r="W203" s="84">
        <f>IF($C203="OK",
   VLOOKUP(Plantilla!U214,'Tablas '!$AM$4:$AN$1126,2,FALSE),
"")</f>
        <v/>
      </c>
      <c r="X203">
        <f>IF($C203="OK",TEXT(Plantilla!V214,"#"),"")</f>
        <v/>
      </c>
      <c r="Y203">
        <f>IF($C203="OK",
   CONCATENATE(YEAR(Plantilla!W214),"-",TEXT(MONTH(Plantilla!W214),"00"),"-",TEXT(DAY(Plantilla!W214),"00")),
"")</f>
        <v/>
      </c>
      <c r="Z203">
        <f>IF($C203="OK",
   CONCATENATE(YEAR(Plantilla!X214),"-",TEXT(MONTH(Plantilla!X214),"00"),"-",TEXT(DAY(Plantilla!X214),"00")),
"")</f>
        <v/>
      </c>
      <c r="AA203">
        <f>IF($C203="OK",
   TEXT(VLOOKUP(Plantilla!Y214,'Tablas '!$Q$4:$R$9,2,FALSE),"#"),
"")</f>
        <v/>
      </c>
      <c r="AB203">
        <f>IF($C203="OK",
   CONCATENATE(YEAR(Plantilla!Z214),"-",TEXT(MONTH(Plantilla!Z214),"00"),"-",TEXT(DAY(Plantilla!Z214),"00")),
"")</f>
        <v/>
      </c>
      <c r="AC203">
        <f>IF($C203="OK",
   TEXT(VLOOKUP(Plantilla!AA214,'Tablas '!$T$4:$U$13,2,FALSE),"#"),
"")</f>
        <v/>
      </c>
      <c r="AD203">
        <f>IF($C203="OK",TEXT(Plantilla!AB214,"#"),"")</f>
        <v/>
      </c>
      <c r="AE203">
        <f>IF($C203="OK",
   IF(Plantilla!AC214&lt;&gt;"",
      TEXT(VLOOKUP(Plantilla!AC214,'Tablas '!$W$4:$X$7,2,FALSE),"#"),
   ""),
"")</f>
        <v/>
      </c>
      <c r="AF203">
        <f>IF($C203="OK",TEXT(Plantilla!AD214,"#"),"")</f>
        <v/>
      </c>
      <c r="AG203" s="6">
        <f>IF($C203="OK",_xlfn.NUMBERVALUE(Plantilla!AE214),"")</f>
        <v/>
      </c>
      <c r="AH203" s="4">
        <f>IF($C203="OK",_xlfn.NUMBERVALUE(Plantilla!AF214),"")</f>
        <v/>
      </c>
      <c r="AI203" s="6">
        <f>IF($C203="OK",_xlfn.NUMBERVALUE(Plantilla!AG214),"")</f>
        <v/>
      </c>
      <c r="AJ203" s="6">
        <f>IF($C203="OK",_xlfn.NUMBERVALUE(Plantilla!AH214),"")</f>
        <v/>
      </c>
      <c r="AK203" s="6">
        <f>IF($C203="OK",_xlfn.NUMBERVALUE(Plantilla!AI214),"")</f>
        <v/>
      </c>
      <c r="AL203" s="6">
        <f>IF($C203="OK",_xlfn.NUMBERVALUE(Plantilla!AJ214),"")</f>
        <v/>
      </c>
      <c r="AM203" s="4">
        <f>IF($C203="OK",_xlfn.NUMBERVALUE(Plantilla!AK214),"")</f>
        <v/>
      </c>
      <c r="AN203" s="6">
        <f>IF($C203="OK",_xlfn.NUMBERVALUE(Plantilla!AL214),"")</f>
        <v/>
      </c>
      <c r="AO203" s="4">
        <f>IF($C203="OK",_xlfn.NUMBERVALUE(Plantilla!AM214),"")</f>
        <v/>
      </c>
      <c r="AP203" s="6">
        <f>IF($C203="OK",_xlfn.NUMBERVALUE(Plantilla!AN214),"")</f>
        <v/>
      </c>
      <c r="AQ203" s="4">
        <f>IF($C203="OK",_xlfn.NUMBERVALUE(Plantilla!AO214),"")</f>
        <v/>
      </c>
      <c r="AR203" s="6">
        <f>IF($C203="OK",_xlfn.NUMBERVALUE(Plantilla!AP214),"")</f>
        <v/>
      </c>
      <c r="AS203" s="4">
        <f>IF($C203="OK",_xlfn.NUMBERVALUE(Plantilla!AQ214),"")</f>
        <v/>
      </c>
      <c r="AT203" s="6">
        <f>IF($C203="OK",_xlfn.NUMBERVALUE(Plantilla!AR214),"")</f>
        <v/>
      </c>
      <c r="AU203" s="4">
        <f>IF($C203="OK",_xlfn.NUMBERVALUE(Plantilla!AS214),"")</f>
        <v/>
      </c>
      <c r="AV203" s="6">
        <f>IF($C203="OK",_xlfn.NUMBERVALUE(Plantilla!AT214),"")</f>
        <v/>
      </c>
      <c r="AW203" s="4">
        <f>IF($C203="OK",_xlfn.NUMBERVALUE(Plantilla!AU214),"")</f>
        <v/>
      </c>
      <c r="AX203" s="6">
        <f>IF($C203="OK",_xlfn.NUMBERVALUE(Plantilla!AV214),"")</f>
        <v/>
      </c>
      <c r="AY203" s="4">
        <f>IF($C203="OK",_xlfn.NUMBERVALUE(Plantilla!AW214),"")</f>
        <v/>
      </c>
      <c r="AZ203" s="6">
        <f>IF($C203="OK",_xlfn.NUMBERVALUE(Plantilla!AX214),"")</f>
        <v/>
      </c>
      <c r="BA203">
        <f>IF($C203="OK",_xlfn.NUMBERVALUE(Plantilla!AY214),"")</f>
        <v/>
      </c>
      <c r="BB203">
        <f>IF($C203="OK",_xlfn.NUMBERVALUE(Plantilla!AZ214),"")</f>
        <v/>
      </c>
      <c r="BC203" s="4">
        <f>IF($C203="OK",_xlfn.NUMBERVALUE(Plantilla!BA214),"")</f>
        <v/>
      </c>
      <c r="BD203" s="6">
        <f>IF($C203="OK",_xlfn.NUMBERVALUE(Plantilla!BB214),"")</f>
        <v/>
      </c>
      <c r="BE203" s="4">
        <f>IF($C203="OK",_xlfn.NUMBERVALUE(Plantilla!BC214),"")</f>
        <v/>
      </c>
      <c r="BF203" s="6">
        <f>IF($C203="OK",_xlfn.NUMBERVALUE(Plantilla!BD214),"")</f>
        <v/>
      </c>
      <c r="BG203" s="4">
        <f>IF($C203="OK",_xlfn.NUMBERVALUE(Plantilla!BE214),"")</f>
        <v/>
      </c>
      <c r="BH203" s="6">
        <f>IF($C203="OK",_xlfn.NUMBERVALUE(Plantilla!BF214),"")</f>
        <v/>
      </c>
      <c r="BI203" s="110">
        <f>IF($C203="OK",_xlfn.NUMBERVALUE(Plantilla!BG214),"")</f>
        <v/>
      </c>
      <c r="BJ203" s="6">
        <f>IF($C203="OK",_xlfn.NUMBERVALUE(Plantilla!BH214),"")</f>
        <v/>
      </c>
      <c r="BK203" s="109">
        <f>IF($C203="OK",_xlfn.NUMBERVALUE(Plantilla!BI214),"")</f>
        <v/>
      </c>
      <c r="BL203" s="6">
        <f>IF($C203="OK",
   IF(Plantilla!BJ214&lt;&gt;"",
      TEXT(VLOOKUP(Plantilla!BJ214,'Tablas '!$Z$4:$AA$6,2,FALSE),"#"),
   ""),
"")</f>
        <v/>
      </c>
      <c r="BM203" s="4">
        <f>IF($C203="OK",_xlfn.NUMBERVALUE(Plantilla!BK214),"")</f>
        <v/>
      </c>
      <c r="BN203" s="4">
        <f>IF($C203="OK",_xlfn.NUMBERVALUE(Plantilla!BL214),"")</f>
        <v/>
      </c>
      <c r="BO203" s="6">
        <f>IF($C203="OK",_xlfn.NUMBERVALUE(Plantilla!BM214),"")</f>
        <v/>
      </c>
      <c r="BP203" s="4">
        <f>IF($C203="OK",_xlfn.NUMBERVALUE(Plantilla!BN214),"")</f>
        <v/>
      </c>
      <c r="BQ203" s="6">
        <f>IF($C203="OK",_xlfn.NUMBERVALUE(Plantilla!BO214),"")</f>
        <v/>
      </c>
      <c r="BR203" s="4">
        <f>IF($C203="OK",_xlfn.NUMBERVALUE(Plantilla!BP214),"")</f>
        <v/>
      </c>
      <c r="BS203" s="6">
        <f>IF($C203="OK",_xlfn.NUMBERVALUE(Plantilla!BQ214),"")</f>
        <v/>
      </c>
      <c r="BT203" s="4">
        <f>IF($C203="OK",_xlfn.NUMBERVALUE(Plantilla!BR214),"")</f>
        <v/>
      </c>
      <c r="BU203" s="6">
        <f>IF($C203="OK",_xlfn.NUMBERVALUE(Plantilla!BS214),"")</f>
        <v/>
      </c>
      <c r="BV203" s="6">
        <f>IF($C203="OK",_xlfn.NUMBERVALUE(Plantilla!BT214),"")</f>
        <v/>
      </c>
      <c r="BW203" s="6">
        <f>IF($C203="OK",_xlfn.NUMBERVALUE(Plantilla!BU214),"")</f>
        <v/>
      </c>
      <c r="BX203" s="6">
        <f>IF($C203="OK",_xlfn.NUMBERVALUE(Plantilla!BV214),"")</f>
        <v/>
      </c>
      <c r="BY203" s="6">
        <f>IF($C203="OK",_xlfn.NUMBERVALUE(Plantilla!BW214),"")</f>
        <v/>
      </c>
      <c r="BZ203" s="6">
        <f>IF($C203="OK",_xlfn.NUMBERVALUE(Plantilla!BX214),"")</f>
        <v/>
      </c>
      <c r="CA203" s="6">
        <f>IF($C203="OK",_xlfn.NUMBERVALUE(Plantilla!BY214),"")</f>
        <v/>
      </c>
      <c r="CB203" s="6">
        <f>IF($C203="OK",_xlfn.NUMBERVALUE(Plantilla!BZ214),"")</f>
        <v/>
      </c>
      <c r="CC203" s="6">
        <f>IF($C203="OK",_xlfn.NUMBERVALUE(Plantilla!CA214),"")</f>
        <v/>
      </c>
      <c r="CD203" s="6">
        <f>IF($C203="OK",_xlfn.NUMBERVALUE(Plantilla!CB214),"")</f>
        <v/>
      </c>
      <c r="CE203" s="6">
        <f>IF($C203="OK",_xlfn.NUMBERVALUE(Plantilla!CC214),"")</f>
        <v/>
      </c>
      <c r="CF203" s="4">
        <f>IF($C203="OK",_xlfn.NUMBERVALUE(Plantilla!CD214),"")</f>
        <v/>
      </c>
      <c r="CG203" s="6">
        <f>IF($C203="OK",_xlfn.NUMBERVALUE(Plantilla!CE214),"")</f>
        <v/>
      </c>
      <c r="CH203" s="6">
        <f>IF($C203="OK",_xlfn.NUMBERVALUE(Plantilla!CF214),"")</f>
        <v/>
      </c>
      <c r="CI203" s="6">
        <f>IF($C203="OK",_xlfn.NUMBERVALUE(Plantilla!CG214),"")</f>
        <v/>
      </c>
      <c r="CJ203" s="6">
        <f>IF($C203="OK",_xlfn.NUMBERVALUE(Plantilla!CH214),"")</f>
        <v/>
      </c>
      <c r="CK203" s="6">
        <f>IF($C203="OK",_xlfn.NUMBERVALUE(Plantilla!CI214),"")</f>
        <v/>
      </c>
      <c r="CL203" s="6">
        <f>IF($C203="OK",_xlfn.NUMBERVALUE(Plantilla!CJ214),"")</f>
        <v/>
      </c>
      <c r="CM203">
        <f>IF($C203="OK",TEXT(Plantilla!CK214,"#"),"")</f>
        <v/>
      </c>
      <c r="CN203" s="6">
        <f>IF($C203="OK",_xlfn.NUMBERVALUE(Plantilla!CL214),"")</f>
        <v/>
      </c>
      <c r="CO203" s="6">
        <f>IF($C203="OK",_xlfn.NUMBERVALUE(Plantilla!CM214),"")</f>
        <v/>
      </c>
      <c r="CP203" s="110">
        <f>IF($C203="OK",_xlfn.NUMBERVALUE(Plantilla!CN214),"")</f>
        <v/>
      </c>
      <c r="CQ203" s="6">
        <f>IF($C203="OK",_xlfn.NUMBERVALUE(Plantilla!CO214),"")</f>
        <v/>
      </c>
      <c r="CR203" s="109">
        <f>IF($C203="OK",_xlfn.NUMBERVALUE(Plantilla!CP214),"")</f>
        <v/>
      </c>
      <c r="CS203" s="110">
        <f>IF($C203="OK",_xlfn.NUMBERVALUE(Plantilla!CQ214),"")</f>
        <v/>
      </c>
      <c r="CT203" s="6">
        <f>IF($C203="OK",_xlfn.NUMBERVALUE(Plantilla!CR214),"")</f>
        <v/>
      </c>
      <c r="CU203" s="109">
        <f>IF($C203="OK",_xlfn.NUMBERVALUE(Plantilla!CS214),"")</f>
        <v/>
      </c>
      <c r="CV203" s="110">
        <f>IF($C203="OK",_xlfn.NUMBERVALUE(Plantilla!CT214),"")</f>
        <v/>
      </c>
      <c r="CW203" s="6">
        <f>IF($C203="OK",_xlfn.NUMBERVALUE(Plantilla!CU214),"")</f>
        <v/>
      </c>
      <c r="CX203" s="82">
        <f>IF($C203="OK",_xlfn.NUMBERVALUE(Plantilla!CV214),"")</f>
        <v/>
      </c>
      <c r="CY203" s="6">
        <f>IF($C203="OK",_xlfn.NUMBERVALUE(Plantilla!CW214),"")</f>
        <v/>
      </c>
      <c r="CZ203" s="82">
        <f>IF($C203="OK",_xlfn.NUMBERVALUE(Plantilla!CX214),"")</f>
        <v/>
      </c>
      <c r="DA203" s="6">
        <f>IF($C203="OK",_xlfn.NUMBERVALUE(Plantilla!CY214),"")</f>
        <v/>
      </c>
      <c r="DB203" s="109">
        <f>IF($C203="OK",_xlfn.NUMBERVALUE(Plantilla!CZ214),"")</f>
        <v/>
      </c>
      <c r="DC203" s="6">
        <f>IF($C203="OK",_xlfn.NUMBERVALUE(Plantilla!DA214),"")</f>
        <v/>
      </c>
      <c r="DD203" s="6">
        <f>IF($C203="OK",TEXT(Plantilla!DB214,"#"),"")</f>
        <v/>
      </c>
      <c r="DE203" s="6">
        <f>IF($C203="OK",_xlfn.NUMBERVALUE(Plantilla!DC214),"")</f>
        <v/>
      </c>
      <c r="DF203" s="4">
        <f>IF($C203="OK",_xlfn.NUMBERVALUE(Plantilla!DD214),"")</f>
        <v/>
      </c>
      <c r="DG203" s="6">
        <f>IF($C203="OK",_xlfn.NUMBERVALUE(Plantilla!DE214),"")</f>
        <v/>
      </c>
      <c r="DH203" s="6">
        <f>IF($C203="OK",_xlfn.NUMBERVALUE(Plantilla!DF214),"")</f>
        <v/>
      </c>
      <c r="DI203" s="6">
        <f>IF($C203="OK",_xlfn.NUMBERVALUE(Plantilla!DG214),"")</f>
        <v/>
      </c>
      <c r="DJ203" s="6">
        <f>IF($C203="OK",_xlfn.NUMBERVALUE(Plantilla!DH214),"")</f>
        <v/>
      </c>
      <c r="DK203" s="6">
        <f>IF($C203="OK",_xlfn.NUMBERVALUE(Plantilla!DI214),"")</f>
        <v/>
      </c>
      <c r="DL203" s="6">
        <f>IF($C203="OK",_xlfn.NUMBERVALUE(Plantilla!DJ214),"")</f>
        <v/>
      </c>
      <c r="DM203" s="6">
        <f>IF($C203="OK",_xlfn.NUMBERVALUE(Plantilla!DK214),"")</f>
        <v/>
      </c>
      <c r="DN203" s="6">
        <f>IF($C203="OK",_xlfn.NUMBERVALUE(Plantilla!DL214),"")</f>
        <v/>
      </c>
      <c r="DO203" s="6">
        <f>IF($C203="OK",_xlfn.NUMBERVALUE(Plantilla!DM214),"")</f>
        <v/>
      </c>
      <c r="DP203" s="6">
        <f>IF($C203="OK",_xlfn.NUMBERVALUE(Plantilla!DN214),"")</f>
        <v/>
      </c>
      <c r="DQ203" s="6">
        <f>IF($C203="OK",_xlfn.NUMBERVALUE(Plantilla!DO214),"")</f>
        <v/>
      </c>
      <c r="DR203" s="6">
        <f>IF($C203="OK",_xlfn.NUMBERVALUE(Plantilla!DP214),"")</f>
        <v/>
      </c>
      <c r="DS203">
        <f>IF($C203="OK",TEXT(Plantilla!DR214,"#"),"")</f>
        <v/>
      </c>
      <c r="DT203" s="6" t="n"/>
    </row>
    <row r="204">
      <c r="A204">
        <f>IF(Plantilla!$I$6="¡Perfecto!, Guarda el archivo y adjúntalo a tu interfaz de Nómina Electrónica","OK","Error")</f>
        <v/>
      </c>
      <c r="B204">
        <f>IF(Plantilla!$I$6="¡Perfecto!, Guarda el archivo y adjúntalo a tu interfaz de Nómina Electrónica",MID(Plantilla!$D$2,SEARCH("V",Plantilla!$D$2),10),"")</f>
        <v/>
      </c>
      <c r="C204">
        <f>Plantilla!C215</f>
        <v/>
      </c>
      <c r="D204">
        <f>IF($C204="OK",Plantilla!B215,"")</f>
        <v/>
      </c>
      <c r="E204">
        <f>IF($C204="OK",
   VLOOKUP(Plantilla!$E$4,'Tablas '!$AP$4:$AT$6,5,FALSE),
"")</f>
        <v/>
      </c>
      <c r="F204">
        <f>IF($C204="OK",TEXT(Plantilla!D215,"#"),"")</f>
        <v/>
      </c>
      <c r="G204">
        <f>IF($C204="OK",
   VLOOKUP(Plantilla!E215,'Tablas '!$B$4:$C$14,2,FALSE),
"")</f>
        <v/>
      </c>
      <c r="H204">
        <f>IF($C204="OK",TEXT(Plantilla!F215,"#"),"")</f>
        <v/>
      </c>
      <c r="I204">
        <f>IF($C204="OK",TEXT(Plantilla!G215,"#"),"")</f>
        <v/>
      </c>
      <c r="J204">
        <f>IF($C204="OK",TEXT(Plantilla!H215,"#"),"")</f>
        <v/>
      </c>
      <c r="K204">
        <f>IF($C204="OK",TEXT(Plantilla!I215,"#"),"")</f>
        <v/>
      </c>
      <c r="L204">
        <f>IF($C204="OK",TEXT(Plantilla!J215,"#"),"")</f>
        <v/>
      </c>
      <c r="M204">
        <f>IF($C204="OK",TEXT(Plantilla!K215,"#"),"")</f>
        <v/>
      </c>
      <c r="N204">
        <f>IF($C204="OK",
   CONCATENATE(YEAR(Plantilla!L215),"-",TEXT(MONTH(Plantilla!L215),"00"),"-",TEXT(DAY(Plantilla!L215),"00")),
"")</f>
        <v/>
      </c>
      <c r="O204">
        <f>IF($C204="OK",_xlfn.NUMBERVALUE(Plantilla!M215),"")</f>
        <v/>
      </c>
      <c r="P204">
        <f>IF($C204="OK",
   IF(Plantilla!N215&lt;&gt;"",
      CONCATENATE(YEAR(Plantilla!N215),"-",TEXT(MONTH(Plantilla!N215),"00"),"-",TEXT(DAY(Plantilla!N215),"00")),
   ""),
"")</f>
        <v/>
      </c>
      <c r="Q204">
        <f>IF($C204="OK",
   VLOOKUP(Plantilla!O215,'Tablas '!$E$4:$F$19,2,FALSE),
"")</f>
        <v/>
      </c>
      <c r="R204">
        <f>IF($C204="OK",
   VLOOKUP(Plantilla!P215,'Tablas '!$H$4:$I$5,2,FALSE),
"")</f>
        <v/>
      </c>
      <c r="S204">
        <f>IF($C204="OK",
   VLOOKUP(Plantilla!Q215,'Tablas '!$K$4:$L$8,2,FALSE),
"")</f>
        <v/>
      </c>
      <c r="T204">
        <f>IF($C204="OK",
   VLOOKUP(Plantilla!R215,'Tablas '!$AE$4:$AF$6,2,FALSE),
"")</f>
        <v/>
      </c>
      <c r="U204">
        <f>IF($C204="OK",
   VLOOKUP(Plantilla!S215,'Tablas '!$AE$4:$AF$6,2,FALSE),
"")</f>
        <v/>
      </c>
      <c r="V204">
        <f>IF($C204="OK",TEXT(Plantilla!T215,"#"),"")</f>
        <v/>
      </c>
      <c r="W204" s="84">
        <f>IF($C204="OK",
   VLOOKUP(Plantilla!U215,'Tablas '!$AM$4:$AN$1126,2,FALSE),
"")</f>
        <v/>
      </c>
      <c r="X204">
        <f>IF($C204="OK",TEXT(Plantilla!V215,"#"),"")</f>
        <v/>
      </c>
      <c r="Y204">
        <f>IF($C204="OK",
   CONCATENATE(YEAR(Plantilla!W215),"-",TEXT(MONTH(Plantilla!W215),"00"),"-",TEXT(DAY(Plantilla!W215),"00")),
"")</f>
        <v/>
      </c>
      <c r="Z204">
        <f>IF($C204="OK",
   CONCATENATE(YEAR(Plantilla!X215),"-",TEXT(MONTH(Plantilla!X215),"00"),"-",TEXT(DAY(Plantilla!X215),"00")),
"")</f>
        <v/>
      </c>
      <c r="AA204">
        <f>IF($C204="OK",
   TEXT(VLOOKUP(Plantilla!Y215,'Tablas '!$Q$4:$R$9,2,FALSE),"#"),
"")</f>
        <v/>
      </c>
      <c r="AB204">
        <f>IF($C204="OK",
   CONCATENATE(YEAR(Plantilla!Z215),"-",TEXT(MONTH(Plantilla!Z215),"00"),"-",TEXT(DAY(Plantilla!Z215),"00")),
"")</f>
        <v/>
      </c>
      <c r="AC204">
        <f>IF($C204="OK",
   TEXT(VLOOKUP(Plantilla!AA215,'Tablas '!$T$4:$U$13,2,FALSE),"#"),
"")</f>
        <v/>
      </c>
      <c r="AD204">
        <f>IF($C204="OK",TEXT(Plantilla!AB215,"#"),"")</f>
        <v/>
      </c>
      <c r="AE204">
        <f>IF($C204="OK",
   IF(Plantilla!AC215&lt;&gt;"",
      TEXT(VLOOKUP(Plantilla!AC215,'Tablas '!$W$4:$X$7,2,FALSE),"#"),
   ""),
"")</f>
        <v/>
      </c>
      <c r="AF204">
        <f>IF($C204="OK",TEXT(Plantilla!AD215,"#"),"")</f>
        <v/>
      </c>
      <c r="AG204" s="6">
        <f>IF($C204="OK",_xlfn.NUMBERVALUE(Plantilla!AE215),"")</f>
        <v/>
      </c>
      <c r="AH204" s="4">
        <f>IF($C204="OK",_xlfn.NUMBERVALUE(Plantilla!AF215),"")</f>
        <v/>
      </c>
      <c r="AI204" s="6">
        <f>IF($C204="OK",_xlfn.NUMBERVALUE(Plantilla!AG215),"")</f>
        <v/>
      </c>
      <c r="AJ204" s="6">
        <f>IF($C204="OK",_xlfn.NUMBERVALUE(Plantilla!AH215),"")</f>
        <v/>
      </c>
      <c r="AK204" s="6">
        <f>IF($C204="OK",_xlfn.NUMBERVALUE(Plantilla!AI215),"")</f>
        <v/>
      </c>
      <c r="AL204" s="6">
        <f>IF($C204="OK",_xlfn.NUMBERVALUE(Plantilla!AJ215),"")</f>
        <v/>
      </c>
      <c r="AM204" s="4">
        <f>IF($C204="OK",_xlfn.NUMBERVALUE(Plantilla!AK215),"")</f>
        <v/>
      </c>
      <c r="AN204" s="6">
        <f>IF($C204="OK",_xlfn.NUMBERVALUE(Plantilla!AL215),"")</f>
        <v/>
      </c>
      <c r="AO204" s="4">
        <f>IF($C204="OK",_xlfn.NUMBERVALUE(Plantilla!AM215),"")</f>
        <v/>
      </c>
      <c r="AP204" s="6">
        <f>IF($C204="OK",_xlfn.NUMBERVALUE(Plantilla!AN215),"")</f>
        <v/>
      </c>
      <c r="AQ204" s="4">
        <f>IF($C204="OK",_xlfn.NUMBERVALUE(Plantilla!AO215),"")</f>
        <v/>
      </c>
      <c r="AR204" s="6">
        <f>IF($C204="OK",_xlfn.NUMBERVALUE(Plantilla!AP215),"")</f>
        <v/>
      </c>
      <c r="AS204" s="4">
        <f>IF($C204="OK",_xlfn.NUMBERVALUE(Plantilla!AQ215),"")</f>
        <v/>
      </c>
      <c r="AT204" s="6">
        <f>IF($C204="OK",_xlfn.NUMBERVALUE(Plantilla!AR215),"")</f>
        <v/>
      </c>
      <c r="AU204" s="4">
        <f>IF($C204="OK",_xlfn.NUMBERVALUE(Plantilla!AS215),"")</f>
        <v/>
      </c>
      <c r="AV204" s="6">
        <f>IF($C204="OK",_xlfn.NUMBERVALUE(Plantilla!AT215),"")</f>
        <v/>
      </c>
      <c r="AW204" s="4">
        <f>IF($C204="OK",_xlfn.NUMBERVALUE(Plantilla!AU215),"")</f>
        <v/>
      </c>
      <c r="AX204" s="6">
        <f>IF($C204="OK",_xlfn.NUMBERVALUE(Plantilla!AV215),"")</f>
        <v/>
      </c>
      <c r="AY204" s="4">
        <f>IF($C204="OK",_xlfn.NUMBERVALUE(Plantilla!AW215),"")</f>
        <v/>
      </c>
      <c r="AZ204" s="6">
        <f>IF($C204="OK",_xlfn.NUMBERVALUE(Plantilla!AX215),"")</f>
        <v/>
      </c>
      <c r="BA204">
        <f>IF($C204="OK",_xlfn.NUMBERVALUE(Plantilla!AY215),"")</f>
        <v/>
      </c>
      <c r="BB204">
        <f>IF($C204="OK",_xlfn.NUMBERVALUE(Plantilla!AZ215),"")</f>
        <v/>
      </c>
      <c r="BC204" s="4">
        <f>IF($C204="OK",_xlfn.NUMBERVALUE(Plantilla!BA215),"")</f>
        <v/>
      </c>
      <c r="BD204" s="6">
        <f>IF($C204="OK",_xlfn.NUMBERVALUE(Plantilla!BB215),"")</f>
        <v/>
      </c>
      <c r="BE204" s="4">
        <f>IF($C204="OK",_xlfn.NUMBERVALUE(Plantilla!BC215),"")</f>
        <v/>
      </c>
      <c r="BF204" s="6">
        <f>IF($C204="OK",_xlfn.NUMBERVALUE(Plantilla!BD215),"")</f>
        <v/>
      </c>
      <c r="BG204" s="4">
        <f>IF($C204="OK",_xlfn.NUMBERVALUE(Plantilla!BE215),"")</f>
        <v/>
      </c>
      <c r="BH204" s="6">
        <f>IF($C204="OK",_xlfn.NUMBERVALUE(Plantilla!BF215),"")</f>
        <v/>
      </c>
      <c r="BI204" s="110">
        <f>IF($C204="OK",_xlfn.NUMBERVALUE(Plantilla!BG215),"")</f>
        <v/>
      </c>
      <c r="BJ204" s="6">
        <f>IF($C204="OK",_xlfn.NUMBERVALUE(Plantilla!BH215),"")</f>
        <v/>
      </c>
      <c r="BK204" s="109">
        <f>IF($C204="OK",_xlfn.NUMBERVALUE(Plantilla!BI215),"")</f>
        <v/>
      </c>
      <c r="BL204" s="6">
        <f>IF($C204="OK",
   IF(Plantilla!BJ215&lt;&gt;"",
      TEXT(VLOOKUP(Plantilla!BJ215,'Tablas '!$Z$4:$AA$6,2,FALSE),"#"),
   ""),
"")</f>
        <v/>
      </c>
      <c r="BM204" s="4">
        <f>IF($C204="OK",_xlfn.NUMBERVALUE(Plantilla!BK215),"")</f>
        <v/>
      </c>
      <c r="BN204" s="4">
        <f>IF($C204="OK",_xlfn.NUMBERVALUE(Plantilla!BL215),"")</f>
        <v/>
      </c>
      <c r="BO204" s="6">
        <f>IF($C204="OK",_xlfn.NUMBERVALUE(Plantilla!BM215),"")</f>
        <v/>
      </c>
      <c r="BP204" s="4">
        <f>IF($C204="OK",_xlfn.NUMBERVALUE(Plantilla!BN215),"")</f>
        <v/>
      </c>
      <c r="BQ204" s="6">
        <f>IF($C204="OK",_xlfn.NUMBERVALUE(Plantilla!BO215),"")</f>
        <v/>
      </c>
      <c r="BR204" s="4">
        <f>IF($C204="OK",_xlfn.NUMBERVALUE(Plantilla!BP215),"")</f>
        <v/>
      </c>
      <c r="BS204" s="6">
        <f>IF($C204="OK",_xlfn.NUMBERVALUE(Plantilla!BQ215),"")</f>
        <v/>
      </c>
      <c r="BT204" s="4">
        <f>IF($C204="OK",_xlfn.NUMBERVALUE(Plantilla!BR215),"")</f>
        <v/>
      </c>
      <c r="BU204" s="6">
        <f>IF($C204="OK",_xlfn.NUMBERVALUE(Plantilla!BS215),"")</f>
        <v/>
      </c>
      <c r="BV204" s="6">
        <f>IF($C204="OK",_xlfn.NUMBERVALUE(Plantilla!BT215),"")</f>
        <v/>
      </c>
      <c r="BW204" s="6">
        <f>IF($C204="OK",_xlfn.NUMBERVALUE(Plantilla!BU215),"")</f>
        <v/>
      </c>
      <c r="BX204" s="6">
        <f>IF($C204="OK",_xlfn.NUMBERVALUE(Plantilla!BV215),"")</f>
        <v/>
      </c>
      <c r="BY204" s="6">
        <f>IF($C204="OK",_xlfn.NUMBERVALUE(Plantilla!BW215),"")</f>
        <v/>
      </c>
      <c r="BZ204" s="6">
        <f>IF($C204="OK",_xlfn.NUMBERVALUE(Plantilla!BX215),"")</f>
        <v/>
      </c>
      <c r="CA204" s="6">
        <f>IF($C204="OK",_xlfn.NUMBERVALUE(Plantilla!BY215),"")</f>
        <v/>
      </c>
      <c r="CB204" s="6">
        <f>IF($C204="OK",_xlfn.NUMBERVALUE(Plantilla!BZ215),"")</f>
        <v/>
      </c>
      <c r="CC204" s="6">
        <f>IF($C204="OK",_xlfn.NUMBERVALUE(Plantilla!CA215),"")</f>
        <v/>
      </c>
      <c r="CD204" s="6">
        <f>IF($C204="OK",_xlfn.NUMBERVALUE(Plantilla!CB215),"")</f>
        <v/>
      </c>
      <c r="CE204" s="6">
        <f>IF($C204="OK",_xlfn.NUMBERVALUE(Plantilla!CC215),"")</f>
        <v/>
      </c>
      <c r="CF204" s="4">
        <f>IF($C204="OK",_xlfn.NUMBERVALUE(Plantilla!CD215),"")</f>
        <v/>
      </c>
      <c r="CG204" s="6">
        <f>IF($C204="OK",_xlfn.NUMBERVALUE(Plantilla!CE215),"")</f>
        <v/>
      </c>
      <c r="CH204" s="6">
        <f>IF($C204="OK",_xlfn.NUMBERVALUE(Plantilla!CF215),"")</f>
        <v/>
      </c>
      <c r="CI204" s="6">
        <f>IF($C204="OK",_xlfn.NUMBERVALUE(Plantilla!CG215),"")</f>
        <v/>
      </c>
      <c r="CJ204" s="6">
        <f>IF($C204="OK",_xlfn.NUMBERVALUE(Plantilla!CH215),"")</f>
        <v/>
      </c>
      <c r="CK204" s="6">
        <f>IF($C204="OK",_xlfn.NUMBERVALUE(Plantilla!CI215),"")</f>
        <v/>
      </c>
      <c r="CL204" s="6">
        <f>IF($C204="OK",_xlfn.NUMBERVALUE(Plantilla!CJ215),"")</f>
        <v/>
      </c>
      <c r="CM204">
        <f>IF($C204="OK",TEXT(Plantilla!CK215,"#"),"")</f>
        <v/>
      </c>
      <c r="CN204" s="6">
        <f>IF($C204="OK",_xlfn.NUMBERVALUE(Plantilla!CL215),"")</f>
        <v/>
      </c>
      <c r="CO204" s="6">
        <f>IF($C204="OK",_xlfn.NUMBERVALUE(Plantilla!CM215),"")</f>
        <v/>
      </c>
      <c r="CP204" s="110">
        <f>IF($C204="OK",_xlfn.NUMBERVALUE(Plantilla!CN215),"")</f>
        <v/>
      </c>
      <c r="CQ204" s="6">
        <f>IF($C204="OK",_xlfn.NUMBERVALUE(Plantilla!CO215),"")</f>
        <v/>
      </c>
      <c r="CR204" s="109">
        <f>IF($C204="OK",_xlfn.NUMBERVALUE(Plantilla!CP215),"")</f>
        <v/>
      </c>
      <c r="CS204" s="110">
        <f>IF($C204="OK",_xlfn.NUMBERVALUE(Plantilla!CQ215),"")</f>
        <v/>
      </c>
      <c r="CT204" s="6">
        <f>IF($C204="OK",_xlfn.NUMBERVALUE(Plantilla!CR215),"")</f>
        <v/>
      </c>
      <c r="CU204" s="109">
        <f>IF($C204="OK",_xlfn.NUMBERVALUE(Plantilla!CS215),"")</f>
        <v/>
      </c>
      <c r="CV204" s="110">
        <f>IF($C204="OK",_xlfn.NUMBERVALUE(Plantilla!CT215),"")</f>
        <v/>
      </c>
      <c r="CW204" s="6">
        <f>IF($C204="OK",_xlfn.NUMBERVALUE(Plantilla!CU215),"")</f>
        <v/>
      </c>
      <c r="CX204" s="82">
        <f>IF($C204="OK",_xlfn.NUMBERVALUE(Plantilla!CV215),"")</f>
        <v/>
      </c>
      <c r="CY204" s="6">
        <f>IF($C204="OK",_xlfn.NUMBERVALUE(Plantilla!CW215),"")</f>
        <v/>
      </c>
      <c r="CZ204" s="82">
        <f>IF($C204="OK",_xlfn.NUMBERVALUE(Plantilla!CX215),"")</f>
        <v/>
      </c>
      <c r="DA204" s="6">
        <f>IF($C204="OK",_xlfn.NUMBERVALUE(Plantilla!CY215),"")</f>
        <v/>
      </c>
      <c r="DB204" s="109">
        <f>IF($C204="OK",_xlfn.NUMBERVALUE(Plantilla!CZ215),"")</f>
        <v/>
      </c>
      <c r="DC204" s="6">
        <f>IF($C204="OK",_xlfn.NUMBERVALUE(Plantilla!DA215),"")</f>
        <v/>
      </c>
      <c r="DD204" s="6">
        <f>IF($C204="OK",TEXT(Plantilla!DB215,"#"),"")</f>
        <v/>
      </c>
      <c r="DE204" s="6">
        <f>IF($C204="OK",_xlfn.NUMBERVALUE(Plantilla!DC215),"")</f>
        <v/>
      </c>
      <c r="DF204" s="4">
        <f>IF($C204="OK",_xlfn.NUMBERVALUE(Plantilla!DD215),"")</f>
        <v/>
      </c>
      <c r="DG204" s="6">
        <f>IF($C204="OK",_xlfn.NUMBERVALUE(Plantilla!DE215),"")</f>
        <v/>
      </c>
      <c r="DH204" s="6">
        <f>IF($C204="OK",_xlfn.NUMBERVALUE(Plantilla!DF215),"")</f>
        <v/>
      </c>
      <c r="DI204" s="6">
        <f>IF($C204="OK",_xlfn.NUMBERVALUE(Plantilla!DG215),"")</f>
        <v/>
      </c>
      <c r="DJ204" s="6">
        <f>IF($C204="OK",_xlfn.NUMBERVALUE(Plantilla!DH215),"")</f>
        <v/>
      </c>
      <c r="DK204" s="6">
        <f>IF($C204="OK",_xlfn.NUMBERVALUE(Plantilla!DI215),"")</f>
        <v/>
      </c>
      <c r="DL204" s="6">
        <f>IF($C204="OK",_xlfn.NUMBERVALUE(Plantilla!DJ215),"")</f>
        <v/>
      </c>
      <c r="DM204" s="6">
        <f>IF($C204="OK",_xlfn.NUMBERVALUE(Plantilla!DK215),"")</f>
        <v/>
      </c>
      <c r="DN204" s="6">
        <f>IF($C204="OK",_xlfn.NUMBERVALUE(Plantilla!DL215),"")</f>
        <v/>
      </c>
      <c r="DO204" s="6">
        <f>IF($C204="OK",_xlfn.NUMBERVALUE(Plantilla!DM215),"")</f>
        <v/>
      </c>
      <c r="DP204" s="6">
        <f>IF($C204="OK",_xlfn.NUMBERVALUE(Plantilla!DN215),"")</f>
        <v/>
      </c>
      <c r="DQ204" s="6">
        <f>IF($C204="OK",_xlfn.NUMBERVALUE(Plantilla!DO215),"")</f>
        <v/>
      </c>
      <c r="DR204" s="6">
        <f>IF($C204="OK",_xlfn.NUMBERVALUE(Plantilla!DP215),"")</f>
        <v/>
      </c>
      <c r="DS204">
        <f>IF($C204="OK",TEXT(Plantilla!DR215,"#"),"")</f>
        <v/>
      </c>
      <c r="DT204" s="6" t="n"/>
    </row>
    <row r="205">
      <c r="A205">
        <f>IF(Plantilla!$I$6="¡Perfecto!, Guarda el archivo y adjúntalo a tu interfaz de Nómina Electrónica","OK","Error")</f>
        <v/>
      </c>
      <c r="B205">
        <f>IF(Plantilla!$I$6="¡Perfecto!, Guarda el archivo y adjúntalo a tu interfaz de Nómina Electrónica",MID(Plantilla!$D$2,SEARCH("V",Plantilla!$D$2),10),"")</f>
        <v/>
      </c>
      <c r="C205">
        <f>Plantilla!C216</f>
        <v/>
      </c>
      <c r="D205">
        <f>IF($C205="OK",Plantilla!B216,"")</f>
        <v/>
      </c>
      <c r="E205">
        <f>IF($C205="OK",
   VLOOKUP(Plantilla!$E$4,'Tablas '!$AP$4:$AT$6,5,FALSE),
"")</f>
        <v/>
      </c>
      <c r="F205">
        <f>IF($C205="OK",TEXT(Plantilla!D216,"#"),"")</f>
        <v/>
      </c>
      <c r="G205">
        <f>IF($C205="OK",
   VLOOKUP(Plantilla!E216,'Tablas '!$B$4:$C$14,2,FALSE),
"")</f>
        <v/>
      </c>
      <c r="H205">
        <f>IF($C205="OK",TEXT(Plantilla!F216,"#"),"")</f>
        <v/>
      </c>
      <c r="I205">
        <f>IF($C205="OK",TEXT(Plantilla!G216,"#"),"")</f>
        <v/>
      </c>
      <c r="J205">
        <f>IF($C205="OK",TEXT(Plantilla!H216,"#"),"")</f>
        <v/>
      </c>
      <c r="K205">
        <f>IF($C205="OK",TEXT(Plantilla!I216,"#"),"")</f>
        <v/>
      </c>
      <c r="L205">
        <f>IF($C205="OK",TEXT(Plantilla!J216,"#"),"")</f>
        <v/>
      </c>
      <c r="M205">
        <f>IF($C205="OK",TEXT(Plantilla!K216,"#"),"")</f>
        <v/>
      </c>
      <c r="N205">
        <f>IF($C205="OK",
   CONCATENATE(YEAR(Plantilla!L216),"-",TEXT(MONTH(Plantilla!L216),"00"),"-",TEXT(DAY(Plantilla!L216),"00")),
"")</f>
        <v/>
      </c>
      <c r="O205">
        <f>IF($C205="OK",_xlfn.NUMBERVALUE(Plantilla!M216),"")</f>
        <v/>
      </c>
      <c r="P205">
        <f>IF($C205="OK",
   IF(Plantilla!N216&lt;&gt;"",
      CONCATENATE(YEAR(Plantilla!N216),"-",TEXT(MONTH(Plantilla!N216),"00"),"-",TEXT(DAY(Plantilla!N216),"00")),
   ""),
"")</f>
        <v/>
      </c>
      <c r="Q205">
        <f>IF($C205="OK",
   VLOOKUP(Plantilla!O216,'Tablas '!$E$4:$F$19,2,FALSE),
"")</f>
        <v/>
      </c>
      <c r="R205">
        <f>IF($C205="OK",
   VLOOKUP(Plantilla!P216,'Tablas '!$H$4:$I$5,2,FALSE),
"")</f>
        <v/>
      </c>
      <c r="S205">
        <f>IF($C205="OK",
   VLOOKUP(Plantilla!Q216,'Tablas '!$K$4:$L$8,2,FALSE),
"")</f>
        <v/>
      </c>
      <c r="T205">
        <f>IF($C205="OK",
   VLOOKUP(Plantilla!R216,'Tablas '!$AE$4:$AF$6,2,FALSE),
"")</f>
        <v/>
      </c>
      <c r="U205">
        <f>IF($C205="OK",
   VLOOKUP(Plantilla!S216,'Tablas '!$AE$4:$AF$6,2,FALSE),
"")</f>
        <v/>
      </c>
      <c r="V205">
        <f>IF($C205="OK",TEXT(Plantilla!T216,"#"),"")</f>
        <v/>
      </c>
      <c r="W205" s="84">
        <f>IF($C205="OK",
   VLOOKUP(Plantilla!U216,'Tablas '!$AM$4:$AN$1126,2,FALSE),
"")</f>
        <v/>
      </c>
      <c r="X205">
        <f>IF($C205="OK",TEXT(Plantilla!V216,"#"),"")</f>
        <v/>
      </c>
      <c r="Y205">
        <f>IF($C205="OK",
   CONCATENATE(YEAR(Plantilla!W216),"-",TEXT(MONTH(Plantilla!W216),"00"),"-",TEXT(DAY(Plantilla!W216),"00")),
"")</f>
        <v/>
      </c>
      <c r="Z205">
        <f>IF($C205="OK",
   CONCATENATE(YEAR(Plantilla!X216),"-",TEXT(MONTH(Plantilla!X216),"00"),"-",TEXT(DAY(Plantilla!X216),"00")),
"")</f>
        <v/>
      </c>
      <c r="AA205">
        <f>IF($C205="OK",
   TEXT(VLOOKUP(Plantilla!Y216,'Tablas '!$Q$4:$R$9,2,FALSE),"#"),
"")</f>
        <v/>
      </c>
      <c r="AB205">
        <f>IF($C205="OK",
   CONCATENATE(YEAR(Plantilla!Z216),"-",TEXT(MONTH(Plantilla!Z216),"00"),"-",TEXT(DAY(Plantilla!Z216),"00")),
"")</f>
        <v/>
      </c>
      <c r="AC205">
        <f>IF($C205="OK",
   TEXT(VLOOKUP(Plantilla!AA216,'Tablas '!$T$4:$U$13,2,FALSE),"#"),
"")</f>
        <v/>
      </c>
      <c r="AD205">
        <f>IF($C205="OK",TEXT(Plantilla!AB216,"#"),"")</f>
        <v/>
      </c>
      <c r="AE205">
        <f>IF($C205="OK",
   IF(Plantilla!AC216&lt;&gt;"",
      TEXT(VLOOKUP(Plantilla!AC216,'Tablas '!$W$4:$X$7,2,FALSE),"#"),
   ""),
"")</f>
        <v/>
      </c>
      <c r="AF205">
        <f>IF($C205="OK",TEXT(Plantilla!AD216,"#"),"")</f>
        <v/>
      </c>
      <c r="AG205" s="6">
        <f>IF($C205="OK",_xlfn.NUMBERVALUE(Plantilla!AE216),"")</f>
        <v/>
      </c>
      <c r="AH205" s="4">
        <f>IF($C205="OK",_xlfn.NUMBERVALUE(Plantilla!AF216),"")</f>
        <v/>
      </c>
      <c r="AI205" s="6">
        <f>IF($C205="OK",_xlfn.NUMBERVALUE(Plantilla!AG216),"")</f>
        <v/>
      </c>
      <c r="AJ205" s="6">
        <f>IF($C205="OK",_xlfn.NUMBERVALUE(Plantilla!AH216),"")</f>
        <v/>
      </c>
      <c r="AK205" s="6">
        <f>IF($C205="OK",_xlfn.NUMBERVALUE(Plantilla!AI216),"")</f>
        <v/>
      </c>
      <c r="AL205" s="6">
        <f>IF($C205="OK",_xlfn.NUMBERVALUE(Plantilla!AJ216),"")</f>
        <v/>
      </c>
      <c r="AM205" s="4">
        <f>IF($C205="OK",_xlfn.NUMBERVALUE(Plantilla!AK216),"")</f>
        <v/>
      </c>
      <c r="AN205" s="6">
        <f>IF($C205="OK",_xlfn.NUMBERVALUE(Plantilla!AL216),"")</f>
        <v/>
      </c>
      <c r="AO205" s="4">
        <f>IF($C205="OK",_xlfn.NUMBERVALUE(Plantilla!AM216),"")</f>
        <v/>
      </c>
      <c r="AP205" s="6">
        <f>IF($C205="OK",_xlfn.NUMBERVALUE(Plantilla!AN216),"")</f>
        <v/>
      </c>
      <c r="AQ205" s="4">
        <f>IF($C205="OK",_xlfn.NUMBERVALUE(Plantilla!AO216),"")</f>
        <v/>
      </c>
      <c r="AR205" s="6">
        <f>IF($C205="OK",_xlfn.NUMBERVALUE(Plantilla!AP216),"")</f>
        <v/>
      </c>
      <c r="AS205" s="4">
        <f>IF($C205="OK",_xlfn.NUMBERVALUE(Plantilla!AQ216),"")</f>
        <v/>
      </c>
      <c r="AT205" s="6">
        <f>IF($C205="OK",_xlfn.NUMBERVALUE(Plantilla!AR216),"")</f>
        <v/>
      </c>
      <c r="AU205" s="4">
        <f>IF($C205="OK",_xlfn.NUMBERVALUE(Plantilla!AS216),"")</f>
        <v/>
      </c>
      <c r="AV205" s="6">
        <f>IF($C205="OK",_xlfn.NUMBERVALUE(Plantilla!AT216),"")</f>
        <v/>
      </c>
      <c r="AW205" s="4">
        <f>IF($C205="OK",_xlfn.NUMBERVALUE(Plantilla!AU216),"")</f>
        <v/>
      </c>
      <c r="AX205" s="6">
        <f>IF($C205="OK",_xlfn.NUMBERVALUE(Plantilla!AV216),"")</f>
        <v/>
      </c>
      <c r="AY205" s="4">
        <f>IF($C205="OK",_xlfn.NUMBERVALUE(Plantilla!AW216),"")</f>
        <v/>
      </c>
      <c r="AZ205" s="6">
        <f>IF($C205="OK",_xlfn.NUMBERVALUE(Plantilla!AX216),"")</f>
        <v/>
      </c>
      <c r="BA205">
        <f>IF($C205="OK",_xlfn.NUMBERVALUE(Plantilla!AY216),"")</f>
        <v/>
      </c>
      <c r="BB205">
        <f>IF($C205="OK",_xlfn.NUMBERVALUE(Plantilla!AZ216),"")</f>
        <v/>
      </c>
      <c r="BC205" s="4">
        <f>IF($C205="OK",_xlfn.NUMBERVALUE(Plantilla!BA216),"")</f>
        <v/>
      </c>
      <c r="BD205" s="6">
        <f>IF($C205="OK",_xlfn.NUMBERVALUE(Plantilla!BB216),"")</f>
        <v/>
      </c>
      <c r="BE205" s="4">
        <f>IF($C205="OK",_xlfn.NUMBERVALUE(Plantilla!BC216),"")</f>
        <v/>
      </c>
      <c r="BF205" s="6">
        <f>IF($C205="OK",_xlfn.NUMBERVALUE(Plantilla!BD216),"")</f>
        <v/>
      </c>
      <c r="BG205" s="4">
        <f>IF($C205="OK",_xlfn.NUMBERVALUE(Plantilla!BE216),"")</f>
        <v/>
      </c>
      <c r="BH205" s="6">
        <f>IF($C205="OK",_xlfn.NUMBERVALUE(Plantilla!BF216),"")</f>
        <v/>
      </c>
      <c r="BI205" s="110">
        <f>IF($C205="OK",_xlfn.NUMBERVALUE(Plantilla!BG216),"")</f>
        <v/>
      </c>
      <c r="BJ205" s="6">
        <f>IF($C205="OK",_xlfn.NUMBERVALUE(Plantilla!BH216),"")</f>
        <v/>
      </c>
      <c r="BK205" s="109">
        <f>IF($C205="OK",_xlfn.NUMBERVALUE(Plantilla!BI216),"")</f>
        <v/>
      </c>
      <c r="BL205" s="6">
        <f>IF($C205="OK",
   IF(Plantilla!BJ216&lt;&gt;"",
      TEXT(VLOOKUP(Plantilla!BJ216,'Tablas '!$Z$4:$AA$6,2,FALSE),"#"),
   ""),
"")</f>
        <v/>
      </c>
      <c r="BM205" s="4">
        <f>IF($C205="OK",_xlfn.NUMBERVALUE(Plantilla!BK216),"")</f>
        <v/>
      </c>
      <c r="BN205" s="4">
        <f>IF($C205="OK",_xlfn.NUMBERVALUE(Plantilla!BL216),"")</f>
        <v/>
      </c>
      <c r="BO205" s="6">
        <f>IF($C205="OK",_xlfn.NUMBERVALUE(Plantilla!BM216),"")</f>
        <v/>
      </c>
      <c r="BP205" s="4">
        <f>IF($C205="OK",_xlfn.NUMBERVALUE(Plantilla!BN216),"")</f>
        <v/>
      </c>
      <c r="BQ205" s="6">
        <f>IF($C205="OK",_xlfn.NUMBERVALUE(Plantilla!BO216),"")</f>
        <v/>
      </c>
      <c r="BR205" s="4">
        <f>IF($C205="OK",_xlfn.NUMBERVALUE(Plantilla!BP216),"")</f>
        <v/>
      </c>
      <c r="BS205" s="6">
        <f>IF($C205="OK",_xlfn.NUMBERVALUE(Plantilla!BQ216),"")</f>
        <v/>
      </c>
      <c r="BT205" s="4">
        <f>IF($C205="OK",_xlfn.NUMBERVALUE(Plantilla!BR216),"")</f>
        <v/>
      </c>
      <c r="BU205" s="6">
        <f>IF($C205="OK",_xlfn.NUMBERVALUE(Plantilla!BS216),"")</f>
        <v/>
      </c>
      <c r="BV205" s="6">
        <f>IF($C205="OK",_xlfn.NUMBERVALUE(Plantilla!BT216),"")</f>
        <v/>
      </c>
      <c r="BW205" s="6">
        <f>IF($C205="OK",_xlfn.NUMBERVALUE(Plantilla!BU216),"")</f>
        <v/>
      </c>
      <c r="BX205" s="6">
        <f>IF($C205="OK",_xlfn.NUMBERVALUE(Plantilla!BV216),"")</f>
        <v/>
      </c>
      <c r="BY205" s="6">
        <f>IF($C205="OK",_xlfn.NUMBERVALUE(Plantilla!BW216),"")</f>
        <v/>
      </c>
      <c r="BZ205" s="6">
        <f>IF($C205="OK",_xlfn.NUMBERVALUE(Plantilla!BX216),"")</f>
        <v/>
      </c>
      <c r="CA205" s="6">
        <f>IF($C205="OK",_xlfn.NUMBERVALUE(Plantilla!BY216),"")</f>
        <v/>
      </c>
      <c r="CB205" s="6">
        <f>IF($C205="OK",_xlfn.NUMBERVALUE(Plantilla!BZ216),"")</f>
        <v/>
      </c>
      <c r="CC205" s="6">
        <f>IF($C205="OK",_xlfn.NUMBERVALUE(Plantilla!CA216),"")</f>
        <v/>
      </c>
      <c r="CD205" s="6">
        <f>IF($C205="OK",_xlfn.NUMBERVALUE(Plantilla!CB216),"")</f>
        <v/>
      </c>
      <c r="CE205" s="6">
        <f>IF($C205="OK",_xlfn.NUMBERVALUE(Plantilla!CC216),"")</f>
        <v/>
      </c>
      <c r="CF205" s="4">
        <f>IF($C205="OK",_xlfn.NUMBERVALUE(Plantilla!CD216),"")</f>
        <v/>
      </c>
      <c r="CG205" s="6">
        <f>IF($C205="OK",_xlfn.NUMBERVALUE(Plantilla!CE216),"")</f>
        <v/>
      </c>
      <c r="CH205" s="6">
        <f>IF($C205="OK",_xlfn.NUMBERVALUE(Plantilla!CF216),"")</f>
        <v/>
      </c>
      <c r="CI205" s="6">
        <f>IF($C205="OK",_xlfn.NUMBERVALUE(Plantilla!CG216),"")</f>
        <v/>
      </c>
      <c r="CJ205" s="6">
        <f>IF($C205="OK",_xlfn.NUMBERVALUE(Plantilla!CH216),"")</f>
        <v/>
      </c>
      <c r="CK205" s="6">
        <f>IF($C205="OK",_xlfn.NUMBERVALUE(Plantilla!CI216),"")</f>
        <v/>
      </c>
      <c r="CL205" s="6">
        <f>IF($C205="OK",_xlfn.NUMBERVALUE(Plantilla!CJ216),"")</f>
        <v/>
      </c>
      <c r="CM205">
        <f>IF($C205="OK",TEXT(Plantilla!CK216,"#"),"")</f>
        <v/>
      </c>
      <c r="CN205" s="6">
        <f>IF($C205="OK",_xlfn.NUMBERVALUE(Plantilla!CL216),"")</f>
        <v/>
      </c>
      <c r="CO205" s="6">
        <f>IF($C205="OK",_xlfn.NUMBERVALUE(Plantilla!CM216),"")</f>
        <v/>
      </c>
      <c r="CP205" s="110">
        <f>IF($C205="OK",_xlfn.NUMBERVALUE(Plantilla!CN216),"")</f>
        <v/>
      </c>
      <c r="CQ205" s="6">
        <f>IF($C205="OK",_xlfn.NUMBERVALUE(Plantilla!CO216),"")</f>
        <v/>
      </c>
      <c r="CR205" s="109">
        <f>IF($C205="OK",_xlfn.NUMBERVALUE(Plantilla!CP216),"")</f>
        <v/>
      </c>
      <c r="CS205" s="110">
        <f>IF($C205="OK",_xlfn.NUMBERVALUE(Plantilla!CQ216),"")</f>
        <v/>
      </c>
      <c r="CT205" s="6">
        <f>IF($C205="OK",_xlfn.NUMBERVALUE(Plantilla!CR216),"")</f>
        <v/>
      </c>
      <c r="CU205" s="109">
        <f>IF($C205="OK",_xlfn.NUMBERVALUE(Plantilla!CS216),"")</f>
        <v/>
      </c>
      <c r="CV205" s="110">
        <f>IF($C205="OK",_xlfn.NUMBERVALUE(Plantilla!CT216),"")</f>
        <v/>
      </c>
      <c r="CW205" s="6">
        <f>IF($C205="OK",_xlfn.NUMBERVALUE(Plantilla!CU216),"")</f>
        <v/>
      </c>
      <c r="CX205" s="82">
        <f>IF($C205="OK",_xlfn.NUMBERVALUE(Plantilla!CV216),"")</f>
        <v/>
      </c>
      <c r="CY205" s="6">
        <f>IF($C205="OK",_xlfn.NUMBERVALUE(Plantilla!CW216),"")</f>
        <v/>
      </c>
      <c r="CZ205" s="82">
        <f>IF($C205="OK",_xlfn.NUMBERVALUE(Plantilla!CX216),"")</f>
        <v/>
      </c>
      <c r="DA205" s="6">
        <f>IF($C205="OK",_xlfn.NUMBERVALUE(Plantilla!CY216),"")</f>
        <v/>
      </c>
      <c r="DB205" s="109">
        <f>IF($C205="OK",_xlfn.NUMBERVALUE(Plantilla!CZ216),"")</f>
        <v/>
      </c>
      <c r="DC205" s="6">
        <f>IF($C205="OK",_xlfn.NUMBERVALUE(Plantilla!DA216),"")</f>
        <v/>
      </c>
      <c r="DD205" s="6">
        <f>IF($C205="OK",TEXT(Plantilla!DB216,"#"),"")</f>
        <v/>
      </c>
      <c r="DE205" s="6">
        <f>IF($C205="OK",_xlfn.NUMBERVALUE(Plantilla!DC216),"")</f>
        <v/>
      </c>
      <c r="DF205" s="4">
        <f>IF($C205="OK",_xlfn.NUMBERVALUE(Plantilla!DD216),"")</f>
        <v/>
      </c>
      <c r="DG205" s="6">
        <f>IF($C205="OK",_xlfn.NUMBERVALUE(Plantilla!DE216),"")</f>
        <v/>
      </c>
      <c r="DH205" s="6">
        <f>IF($C205="OK",_xlfn.NUMBERVALUE(Plantilla!DF216),"")</f>
        <v/>
      </c>
      <c r="DI205" s="6">
        <f>IF($C205="OK",_xlfn.NUMBERVALUE(Plantilla!DG216),"")</f>
        <v/>
      </c>
      <c r="DJ205" s="6">
        <f>IF($C205="OK",_xlfn.NUMBERVALUE(Plantilla!DH216),"")</f>
        <v/>
      </c>
      <c r="DK205" s="6">
        <f>IF($C205="OK",_xlfn.NUMBERVALUE(Plantilla!DI216),"")</f>
        <v/>
      </c>
      <c r="DL205" s="6">
        <f>IF($C205="OK",_xlfn.NUMBERVALUE(Plantilla!DJ216),"")</f>
        <v/>
      </c>
      <c r="DM205" s="6">
        <f>IF($C205="OK",_xlfn.NUMBERVALUE(Plantilla!DK216),"")</f>
        <v/>
      </c>
      <c r="DN205" s="6">
        <f>IF($C205="OK",_xlfn.NUMBERVALUE(Plantilla!DL216),"")</f>
        <v/>
      </c>
      <c r="DO205" s="6">
        <f>IF($C205="OK",_xlfn.NUMBERVALUE(Plantilla!DM216),"")</f>
        <v/>
      </c>
      <c r="DP205" s="6">
        <f>IF($C205="OK",_xlfn.NUMBERVALUE(Plantilla!DN216),"")</f>
        <v/>
      </c>
      <c r="DQ205" s="6">
        <f>IF($C205="OK",_xlfn.NUMBERVALUE(Plantilla!DO216),"")</f>
        <v/>
      </c>
      <c r="DR205" s="6">
        <f>IF($C205="OK",_xlfn.NUMBERVALUE(Plantilla!DP216),"")</f>
        <v/>
      </c>
      <c r="DS205">
        <f>IF($C205="OK",TEXT(Plantilla!DR216,"#"),"")</f>
        <v/>
      </c>
      <c r="DT205" s="6" t="n"/>
    </row>
    <row r="206">
      <c r="A206">
        <f>IF(Plantilla!$I$6="¡Perfecto!, Guarda el archivo y adjúntalo a tu interfaz de Nómina Electrónica","OK","Error")</f>
        <v/>
      </c>
      <c r="B206">
        <f>IF(Plantilla!$I$6="¡Perfecto!, Guarda el archivo y adjúntalo a tu interfaz de Nómina Electrónica",MID(Plantilla!$D$2,SEARCH("V",Plantilla!$D$2),10),"")</f>
        <v/>
      </c>
      <c r="C206">
        <f>Plantilla!C217</f>
        <v/>
      </c>
      <c r="D206">
        <f>IF($C206="OK",Plantilla!B217,"")</f>
        <v/>
      </c>
      <c r="E206">
        <f>IF($C206="OK",
   VLOOKUP(Plantilla!$E$4,'Tablas '!$AP$4:$AT$6,5,FALSE),
"")</f>
        <v/>
      </c>
      <c r="F206">
        <f>IF($C206="OK",TEXT(Plantilla!D217,"#"),"")</f>
        <v/>
      </c>
      <c r="G206">
        <f>IF($C206="OK",
   VLOOKUP(Plantilla!E217,'Tablas '!$B$4:$C$14,2,FALSE),
"")</f>
        <v/>
      </c>
      <c r="H206">
        <f>IF($C206="OK",TEXT(Plantilla!F217,"#"),"")</f>
        <v/>
      </c>
      <c r="I206">
        <f>IF($C206="OK",TEXT(Plantilla!G217,"#"),"")</f>
        <v/>
      </c>
      <c r="J206">
        <f>IF($C206="OK",TEXT(Plantilla!H217,"#"),"")</f>
        <v/>
      </c>
      <c r="K206">
        <f>IF($C206="OK",TEXT(Plantilla!I217,"#"),"")</f>
        <v/>
      </c>
      <c r="L206">
        <f>IF($C206="OK",TEXT(Plantilla!J217,"#"),"")</f>
        <v/>
      </c>
      <c r="M206">
        <f>IF($C206="OK",TEXT(Plantilla!K217,"#"),"")</f>
        <v/>
      </c>
      <c r="N206">
        <f>IF($C206="OK",
   CONCATENATE(YEAR(Plantilla!L217),"-",TEXT(MONTH(Plantilla!L217),"00"),"-",TEXT(DAY(Plantilla!L217),"00")),
"")</f>
        <v/>
      </c>
      <c r="O206">
        <f>IF($C206="OK",_xlfn.NUMBERVALUE(Plantilla!M217),"")</f>
        <v/>
      </c>
      <c r="P206">
        <f>IF($C206="OK",
   IF(Plantilla!N217&lt;&gt;"",
      CONCATENATE(YEAR(Plantilla!N217),"-",TEXT(MONTH(Plantilla!N217),"00"),"-",TEXT(DAY(Plantilla!N217),"00")),
   ""),
"")</f>
        <v/>
      </c>
      <c r="Q206">
        <f>IF($C206="OK",
   VLOOKUP(Plantilla!O217,'Tablas '!$E$4:$F$19,2,FALSE),
"")</f>
        <v/>
      </c>
      <c r="R206">
        <f>IF($C206="OK",
   VLOOKUP(Plantilla!P217,'Tablas '!$H$4:$I$5,2,FALSE),
"")</f>
        <v/>
      </c>
      <c r="S206">
        <f>IF($C206="OK",
   VLOOKUP(Plantilla!Q217,'Tablas '!$K$4:$L$8,2,FALSE),
"")</f>
        <v/>
      </c>
      <c r="T206">
        <f>IF($C206="OK",
   VLOOKUP(Plantilla!R217,'Tablas '!$AE$4:$AF$6,2,FALSE),
"")</f>
        <v/>
      </c>
      <c r="U206">
        <f>IF($C206="OK",
   VLOOKUP(Plantilla!S217,'Tablas '!$AE$4:$AF$6,2,FALSE),
"")</f>
        <v/>
      </c>
      <c r="V206">
        <f>IF($C206="OK",TEXT(Plantilla!T217,"#"),"")</f>
        <v/>
      </c>
      <c r="W206" s="84">
        <f>IF($C206="OK",
   VLOOKUP(Plantilla!U217,'Tablas '!$AM$4:$AN$1126,2,FALSE),
"")</f>
        <v/>
      </c>
      <c r="X206">
        <f>IF($C206="OK",TEXT(Plantilla!V217,"#"),"")</f>
        <v/>
      </c>
      <c r="Y206">
        <f>IF($C206="OK",
   CONCATENATE(YEAR(Plantilla!W217),"-",TEXT(MONTH(Plantilla!W217),"00"),"-",TEXT(DAY(Plantilla!W217),"00")),
"")</f>
        <v/>
      </c>
      <c r="Z206">
        <f>IF($C206="OK",
   CONCATENATE(YEAR(Plantilla!X217),"-",TEXT(MONTH(Plantilla!X217),"00"),"-",TEXT(DAY(Plantilla!X217),"00")),
"")</f>
        <v/>
      </c>
      <c r="AA206">
        <f>IF($C206="OK",
   TEXT(VLOOKUP(Plantilla!Y217,'Tablas '!$Q$4:$R$9,2,FALSE),"#"),
"")</f>
        <v/>
      </c>
      <c r="AB206">
        <f>IF($C206="OK",
   CONCATENATE(YEAR(Plantilla!Z217),"-",TEXT(MONTH(Plantilla!Z217),"00"),"-",TEXT(DAY(Plantilla!Z217),"00")),
"")</f>
        <v/>
      </c>
      <c r="AC206">
        <f>IF($C206="OK",
   TEXT(VLOOKUP(Plantilla!AA217,'Tablas '!$T$4:$U$13,2,FALSE),"#"),
"")</f>
        <v/>
      </c>
      <c r="AD206">
        <f>IF($C206="OK",TEXT(Plantilla!AB217,"#"),"")</f>
        <v/>
      </c>
      <c r="AE206">
        <f>IF($C206="OK",
   IF(Plantilla!AC217&lt;&gt;"",
      TEXT(VLOOKUP(Plantilla!AC217,'Tablas '!$W$4:$X$7,2,FALSE),"#"),
   ""),
"")</f>
        <v/>
      </c>
      <c r="AF206">
        <f>IF($C206="OK",TEXT(Plantilla!AD217,"#"),"")</f>
        <v/>
      </c>
      <c r="AG206" s="6">
        <f>IF($C206="OK",_xlfn.NUMBERVALUE(Plantilla!AE217),"")</f>
        <v/>
      </c>
      <c r="AH206" s="4">
        <f>IF($C206="OK",_xlfn.NUMBERVALUE(Plantilla!AF217),"")</f>
        <v/>
      </c>
      <c r="AI206" s="6">
        <f>IF($C206="OK",_xlfn.NUMBERVALUE(Plantilla!AG217),"")</f>
        <v/>
      </c>
      <c r="AJ206" s="6">
        <f>IF($C206="OK",_xlfn.NUMBERVALUE(Plantilla!AH217),"")</f>
        <v/>
      </c>
      <c r="AK206" s="6">
        <f>IF($C206="OK",_xlfn.NUMBERVALUE(Plantilla!AI217),"")</f>
        <v/>
      </c>
      <c r="AL206" s="6">
        <f>IF($C206="OK",_xlfn.NUMBERVALUE(Plantilla!AJ217),"")</f>
        <v/>
      </c>
      <c r="AM206" s="4">
        <f>IF($C206="OK",_xlfn.NUMBERVALUE(Plantilla!AK217),"")</f>
        <v/>
      </c>
      <c r="AN206" s="6">
        <f>IF($C206="OK",_xlfn.NUMBERVALUE(Plantilla!AL217),"")</f>
        <v/>
      </c>
      <c r="AO206" s="4">
        <f>IF($C206="OK",_xlfn.NUMBERVALUE(Plantilla!AM217),"")</f>
        <v/>
      </c>
      <c r="AP206" s="6">
        <f>IF($C206="OK",_xlfn.NUMBERVALUE(Plantilla!AN217),"")</f>
        <v/>
      </c>
      <c r="AQ206" s="4">
        <f>IF($C206="OK",_xlfn.NUMBERVALUE(Plantilla!AO217),"")</f>
        <v/>
      </c>
      <c r="AR206" s="6">
        <f>IF($C206="OK",_xlfn.NUMBERVALUE(Plantilla!AP217),"")</f>
        <v/>
      </c>
      <c r="AS206" s="4">
        <f>IF($C206="OK",_xlfn.NUMBERVALUE(Plantilla!AQ217),"")</f>
        <v/>
      </c>
      <c r="AT206" s="6">
        <f>IF($C206="OK",_xlfn.NUMBERVALUE(Plantilla!AR217),"")</f>
        <v/>
      </c>
      <c r="AU206" s="4">
        <f>IF($C206="OK",_xlfn.NUMBERVALUE(Plantilla!AS217),"")</f>
        <v/>
      </c>
      <c r="AV206" s="6">
        <f>IF($C206="OK",_xlfn.NUMBERVALUE(Plantilla!AT217),"")</f>
        <v/>
      </c>
      <c r="AW206" s="4">
        <f>IF($C206="OK",_xlfn.NUMBERVALUE(Plantilla!AU217),"")</f>
        <v/>
      </c>
      <c r="AX206" s="6">
        <f>IF($C206="OK",_xlfn.NUMBERVALUE(Plantilla!AV217),"")</f>
        <v/>
      </c>
      <c r="AY206" s="4">
        <f>IF($C206="OK",_xlfn.NUMBERVALUE(Plantilla!AW217),"")</f>
        <v/>
      </c>
      <c r="AZ206" s="6">
        <f>IF($C206="OK",_xlfn.NUMBERVALUE(Plantilla!AX217),"")</f>
        <v/>
      </c>
      <c r="BA206">
        <f>IF($C206="OK",_xlfn.NUMBERVALUE(Plantilla!AY217),"")</f>
        <v/>
      </c>
      <c r="BB206">
        <f>IF($C206="OK",_xlfn.NUMBERVALUE(Plantilla!AZ217),"")</f>
        <v/>
      </c>
      <c r="BC206" s="4">
        <f>IF($C206="OK",_xlfn.NUMBERVALUE(Plantilla!BA217),"")</f>
        <v/>
      </c>
      <c r="BD206" s="6">
        <f>IF($C206="OK",_xlfn.NUMBERVALUE(Plantilla!BB217),"")</f>
        <v/>
      </c>
      <c r="BE206" s="4">
        <f>IF($C206="OK",_xlfn.NUMBERVALUE(Plantilla!BC217),"")</f>
        <v/>
      </c>
      <c r="BF206" s="6">
        <f>IF($C206="OK",_xlfn.NUMBERVALUE(Plantilla!BD217),"")</f>
        <v/>
      </c>
      <c r="BG206" s="4">
        <f>IF($C206="OK",_xlfn.NUMBERVALUE(Plantilla!BE217),"")</f>
        <v/>
      </c>
      <c r="BH206" s="6">
        <f>IF($C206="OK",_xlfn.NUMBERVALUE(Plantilla!BF217),"")</f>
        <v/>
      </c>
      <c r="BI206" s="110">
        <f>IF($C206="OK",_xlfn.NUMBERVALUE(Plantilla!BG217),"")</f>
        <v/>
      </c>
      <c r="BJ206" s="6">
        <f>IF($C206="OK",_xlfn.NUMBERVALUE(Plantilla!BH217),"")</f>
        <v/>
      </c>
      <c r="BK206" s="109">
        <f>IF($C206="OK",_xlfn.NUMBERVALUE(Plantilla!BI217),"")</f>
        <v/>
      </c>
      <c r="BL206" s="6">
        <f>IF($C206="OK",
   IF(Plantilla!BJ217&lt;&gt;"",
      TEXT(VLOOKUP(Plantilla!BJ217,'Tablas '!$Z$4:$AA$6,2,FALSE),"#"),
   ""),
"")</f>
        <v/>
      </c>
      <c r="BM206" s="4">
        <f>IF($C206="OK",_xlfn.NUMBERVALUE(Plantilla!BK217),"")</f>
        <v/>
      </c>
      <c r="BN206" s="4">
        <f>IF($C206="OK",_xlfn.NUMBERVALUE(Plantilla!BL217),"")</f>
        <v/>
      </c>
      <c r="BO206" s="6">
        <f>IF($C206="OK",_xlfn.NUMBERVALUE(Plantilla!BM217),"")</f>
        <v/>
      </c>
      <c r="BP206" s="4">
        <f>IF($C206="OK",_xlfn.NUMBERVALUE(Plantilla!BN217),"")</f>
        <v/>
      </c>
      <c r="BQ206" s="6">
        <f>IF($C206="OK",_xlfn.NUMBERVALUE(Plantilla!BO217),"")</f>
        <v/>
      </c>
      <c r="BR206" s="4">
        <f>IF($C206="OK",_xlfn.NUMBERVALUE(Plantilla!BP217),"")</f>
        <v/>
      </c>
      <c r="BS206" s="6">
        <f>IF($C206="OK",_xlfn.NUMBERVALUE(Plantilla!BQ217),"")</f>
        <v/>
      </c>
      <c r="BT206" s="4">
        <f>IF($C206="OK",_xlfn.NUMBERVALUE(Plantilla!BR217),"")</f>
        <v/>
      </c>
      <c r="BU206" s="6">
        <f>IF($C206="OK",_xlfn.NUMBERVALUE(Plantilla!BS217),"")</f>
        <v/>
      </c>
      <c r="BV206" s="6">
        <f>IF($C206="OK",_xlfn.NUMBERVALUE(Plantilla!BT217),"")</f>
        <v/>
      </c>
      <c r="BW206" s="6">
        <f>IF($C206="OK",_xlfn.NUMBERVALUE(Plantilla!BU217),"")</f>
        <v/>
      </c>
      <c r="BX206" s="6">
        <f>IF($C206="OK",_xlfn.NUMBERVALUE(Plantilla!BV217),"")</f>
        <v/>
      </c>
      <c r="BY206" s="6">
        <f>IF($C206="OK",_xlfn.NUMBERVALUE(Plantilla!BW217),"")</f>
        <v/>
      </c>
      <c r="BZ206" s="6">
        <f>IF($C206="OK",_xlfn.NUMBERVALUE(Plantilla!BX217),"")</f>
        <v/>
      </c>
      <c r="CA206" s="6">
        <f>IF($C206="OK",_xlfn.NUMBERVALUE(Plantilla!BY217),"")</f>
        <v/>
      </c>
      <c r="CB206" s="6">
        <f>IF($C206="OK",_xlfn.NUMBERVALUE(Plantilla!BZ217),"")</f>
        <v/>
      </c>
      <c r="CC206" s="6">
        <f>IF($C206="OK",_xlfn.NUMBERVALUE(Plantilla!CA217),"")</f>
        <v/>
      </c>
      <c r="CD206" s="6">
        <f>IF($C206="OK",_xlfn.NUMBERVALUE(Plantilla!CB217),"")</f>
        <v/>
      </c>
      <c r="CE206" s="6">
        <f>IF($C206="OK",_xlfn.NUMBERVALUE(Plantilla!CC217),"")</f>
        <v/>
      </c>
      <c r="CF206" s="4">
        <f>IF($C206="OK",_xlfn.NUMBERVALUE(Plantilla!CD217),"")</f>
        <v/>
      </c>
      <c r="CG206" s="6">
        <f>IF($C206="OK",_xlfn.NUMBERVALUE(Plantilla!CE217),"")</f>
        <v/>
      </c>
      <c r="CH206" s="6">
        <f>IF($C206="OK",_xlfn.NUMBERVALUE(Plantilla!CF217),"")</f>
        <v/>
      </c>
      <c r="CI206" s="6">
        <f>IF($C206="OK",_xlfn.NUMBERVALUE(Plantilla!CG217),"")</f>
        <v/>
      </c>
      <c r="CJ206" s="6">
        <f>IF($C206="OK",_xlfn.NUMBERVALUE(Plantilla!CH217),"")</f>
        <v/>
      </c>
      <c r="CK206" s="6">
        <f>IF($C206="OK",_xlfn.NUMBERVALUE(Plantilla!CI217),"")</f>
        <v/>
      </c>
      <c r="CL206" s="6">
        <f>IF($C206="OK",_xlfn.NUMBERVALUE(Plantilla!CJ217),"")</f>
        <v/>
      </c>
      <c r="CM206">
        <f>IF($C206="OK",TEXT(Plantilla!CK217,"#"),"")</f>
        <v/>
      </c>
      <c r="CN206" s="6">
        <f>IF($C206="OK",_xlfn.NUMBERVALUE(Plantilla!CL217),"")</f>
        <v/>
      </c>
      <c r="CO206" s="6">
        <f>IF($C206="OK",_xlfn.NUMBERVALUE(Plantilla!CM217),"")</f>
        <v/>
      </c>
      <c r="CP206" s="110">
        <f>IF($C206="OK",_xlfn.NUMBERVALUE(Plantilla!CN217),"")</f>
        <v/>
      </c>
      <c r="CQ206" s="6">
        <f>IF($C206="OK",_xlfn.NUMBERVALUE(Plantilla!CO217),"")</f>
        <v/>
      </c>
      <c r="CR206" s="109">
        <f>IF($C206="OK",_xlfn.NUMBERVALUE(Plantilla!CP217),"")</f>
        <v/>
      </c>
      <c r="CS206" s="110">
        <f>IF($C206="OK",_xlfn.NUMBERVALUE(Plantilla!CQ217),"")</f>
        <v/>
      </c>
      <c r="CT206" s="6">
        <f>IF($C206="OK",_xlfn.NUMBERVALUE(Plantilla!CR217),"")</f>
        <v/>
      </c>
      <c r="CU206" s="109">
        <f>IF($C206="OK",_xlfn.NUMBERVALUE(Plantilla!CS217),"")</f>
        <v/>
      </c>
      <c r="CV206" s="110">
        <f>IF($C206="OK",_xlfn.NUMBERVALUE(Plantilla!CT217),"")</f>
        <v/>
      </c>
      <c r="CW206" s="6">
        <f>IF($C206="OK",_xlfn.NUMBERVALUE(Plantilla!CU217),"")</f>
        <v/>
      </c>
      <c r="CX206" s="82">
        <f>IF($C206="OK",_xlfn.NUMBERVALUE(Plantilla!CV217),"")</f>
        <v/>
      </c>
      <c r="CY206" s="6">
        <f>IF($C206="OK",_xlfn.NUMBERVALUE(Plantilla!CW217),"")</f>
        <v/>
      </c>
      <c r="CZ206" s="82">
        <f>IF($C206="OK",_xlfn.NUMBERVALUE(Plantilla!CX217),"")</f>
        <v/>
      </c>
      <c r="DA206" s="6">
        <f>IF($C206="OK",_xlfn.NUMBERVALUE(Plantilla!CY217),"")</f>
        <v/>
      </c>
      <c r="DB206" s="109">
        <f>IF($C206="OK",_xlfn.NUMBERVALUE(Plantilla!CZ217),"")</f>
        <v/>
      </c>
      <c r="DC206" s="6">
        <f>IF($C206="OK",_xlfn.NUMBERVALUE(Plantilla!DA217),"")</f>
        <v/>
      </c>
      <c r="DD206" s="6">
        <f>IF($C206="OK",TEXT(Plantilla!DB217,"#"),"")</f>
        <v/>
      </c>
      <c r="DE206" s="6">
        <f>IF($C206="OK",_xlfn.NUMBERVALUE(Plantilla!DC217),"")</f>
        <v/>
      </c>
      <c r="DF206" s="4">
        <f>IF($C206="OK",_xlfn.NUMBERVALUE(Plantilla!DD217),"")</f>
        <v/>
      </c>
      <c r="DG206" s="6">
        <f>IF($C206="OK",_xlfn.NUMBERVALUE(Plantilla!DE217),"")</f>
        <v/>
      </c>
      <c r="DH206" s="6">
        <f>IF($C206="OK",_xlfn.NUMBERVALUE(Plantilla!DF217),"")</f>
        <v/>
      </c>
      <c r="DI206" s="6">
        <f>IF($C206="OK",_xlfn.NUMBERVALUE(Plantilla!DG217),"")</f>
        <v/>
      </c>
      <c r="DJ206" s="6">
        <f>IF($C206="OK",_xlfn.NUMBERVALUE(Plantilla!DH217),"")</f>
        <v/>
      </c>
      <c r="DK206" s="6">
        <f>IF($C206="OK",_xlfn.NUMBERVALUE(Plantilla!DI217),"")</f>
        <v/>
      </c>
      <c r="DL206" s="6">
        <f>IF($C206="OK",_xlfn.NUMBERVALUE(Plantilla!DJ217),"")</f>
        <v/>
      </c>
      <c r="DM206" s="6">
        <f>IF($C206="OK",_xlfn.NUMBERVALUE(Plantilla!DK217),"")</f>
        <v/>
      </c>
      <c r="DN206" s="6">
        <f>IF($C206="OK",_xlfn.NUMBERVALUE(Plantilla!DL217),"")</f>
        <v/>
      </c>
      <c r="DO206" s="6">
        <f>IF($C206="OK",_xlfn.NUMBERVALUE(Plantilla!DM217),"")</f>
        <v/>
      </c>
      <c r="DP206" s="6">
        <f>IF($C206="OK",_xlfn.NUMBERVALUE(Plantilla!DN217),"")</f>
        <v/>
      </c>
      <c r="DQ206" s="6">
        <f>IF($C206="OK",_xlfn.NUMBERVALUE(Plantilla!DO217),"")</f>
        <v/>
      </c>
      <c r="DR206" s="6">
        <f>IF($C206="OK",_xlfn.NUMBERVALUE(Plantilla!DP217),"")</f>
        <v/>
      </c>
      <c r="DS206">
        <f>IF($C206="OK",TEXT(Plantilla!DR217,"#"),"")</f>
        <v/>
      </c>
      <c r="DT206" s="6" t="n"/>
    </row>
    <row r="207">
      <c r="A207">
        <f>IF(Plantilla!$I$6="¡Perfecto!, Guarda el archivo y adjúntalo a tu interfaz de Nómina Electrónica","OK","Error")</f>
        <v/>
      </c>
      <c r="B207">
        <f>IF(Plantilla!$I$6="¡Perfecto!, Guarda el archivo y adjúntalo a tu interfaz de Nómina Electrónica",MID(Plantilla!$D$2,SEARCH("V",Plantilla!$D$2),10),"")</f>
        <v/>
      </c>
      <c r="C207">
        <f>Plantilla!C218</f>
        <v/>
      </c>
      <c r="D207">
        <f>IF($C207="OK",Plantilla!B218,"")</f>
        <v/>
      </c>
      <c r="E207">
        <f>IF($C207="OK",
   VLOOKUP(Plantilla!$E$4,'Tablas '!$AP$4:$AT$6,5,FALSE),
"")</f>
        <v/>
      </c>
      <c r="F207">
        <f>IF($C207="OK",TEXT(Plantilla!D218,"#"),"")</f>
        <v/>
      </c>
      <c r="G207">
        <f>IF($C207="OK",
   VLOOKUP(Plantilla!E218,'Tablas '!$B$4:$C$14,2,FALSE),
"")</f>
        <v/>
      </c>
      <c r="H207">
        <f>IF($C207="OK",TEXT(Plantilla!F218,"#"),"")</f>
        <v/>
      </c>
      <c r="I207">
        <f>IF($C207="OK",TEXT(Plantilla!G218,"#"),"")</f>
        <v/>
      </c>
      <c r="J207">
        <f>IF($C207="OK",TEXT(Plantilla!H218,"#"),"")</f>
        <v/>
      </c>
      <c r="K207">
        <f>IF($C207="OK",TEXT(Plantilla!I218,"#"),"")</f>
        <v/>
      </c>
      <c r="L207">
        <f>IF($C207="OK",TEXT(Plantilla!J218,"#"),"")</f>
        <v/>
      </c>
      <c r="M207">
        <f>IF($C207="OK",TEXT(Plantilla!K218,"#"),"")</f>
        <v/>
      </c>
      <c r="N207">
        <f>IF($C207="OK",
   CONCATENATE(YEAR(Plantilla!L218),"-",TEXT(MONTH(Plantilla!L218),"00"),"-",TEXT(DAY(Plantilla!L218),"00")),
"")</f>
        <v/>
      </c>
      <c r="O207">
        <f>IF($C207="OK",_xlfn.NUMBERVALUE(Plantilla!M218),"")</f>
        <v/>
      </c>
      <c r="P207">
        <f>IF($C207="OK",
   IF(Plantilla!N218&lt;&gt;"",
      CONCATENATE(YEAR(Plantilla!N218),"-",TEXT(MONTH(Plantilla!N218),"00"),"-",TEXT(DAY(Plantilla!N218),"00")),
   ""),
"")</f>
        <v/>
      </c>
      <c r="Q207">
        <f>IF($C207="OK",
   VLOOKUP(Plantilla!O218,'Tablas '!$E$4:$F$19,2,FALSE),
"")</f>
        <v/>
      </c>
      <c r="R207">
        <f>IF($C207="OK",
   VLOOKUP(Plantilla!P218,'Tablas '!$H$4:$I$5,2,FALSE),
"")</f>
        <v/>
      </c>
      <c r="S207">
        <f>IF($C207="OK",
   VLOOKUP(Plantilla!Q218,'Tablas '!$K$4:$L$8,2,FALSE),
"")</f>
        <v/>
      </c>
      <c r="T207">
        <f>IF($C207="OK",
   VLOOKUP(Plantilla!R218,'Tablas '!$AE$4:$AF$6,2,FALSE),
"")</f>
        <v/>
      </c>
      <c r="U207">
        <f>IF($C207="OK",
   VLOOKUP(Plantilla!S218,'Tablas '!$AE$4:$AF$6,2,FALSE),
"")</f>
        <v/>
      </c>
      <c r="V207">
        <f>IF($C207="OK",TEXT(Plantilla!T218,"#"),"")</f>
        <v/>
      </c>
      <c r="W207" s="84">
        <f>IF($C207="OK",
   VLOOKUP(Plantilla!U218,'Tablas '!$AM$4:$AN$1126,2,FALSE),
"")</f>
        <v/>
      </c>
      <c r="X207">
        <f>IF($C207="OK",TEXT(Plantilla!V218,"#"),"")</f>
        <v/>
      </c>
      <c r="Y207">
        <f>IF($C207="OK",
   CONCATENATE(YEAR(Plantilla!W218),"-",TEXT(MONTH(Plantilla!W218),"00"),"-",TEXT(DAY(Plantilla!W218),"00")),
"")</f>
        <v/>
      </c>
      <c r="Z207">
        <f>IF($C207="OK",
   CONCATENATE(YEAR(Plantilla!X218),"-",TEXT(MONTH(Plantilla!X218),"00"),"-",TEXT(DAY(Plantilla!X218),"00")),
"")</f>
        <v/>
      </c>
      <c r="AA207">
        <f>IF($C207="OK",
   TEXT(VLOOKUP(Plantilla!Y218,'Tablas '!$Q$4:$R$9,2,FALSE),"#"),
"")</f>
        <v/>
      </c>
      <c r="AB207">
        <f>IF($C207="OK",
   CONCATENATE(YEAR(Plantilla!Z218),"-",TEXT(MONTH(Plantilla!Z218),"00"),"-",TEXT(DAY(Plantilla!Z218),"00")),
"")</f>
        <v/>
      </c>
      <c r="AC207">
        <f>IF($C207="OK",
   TEXT(VLOOKUP(Plantilla!AA218,'Tablas '!$T$4:$U$13,2,FALSE),"#"),
"")</f>
        <v/>
      </c>
      <c r="AD207">
        <f>IF($C207="OK",TEXT(Plantilla!AB218,"#"),"")</f>
        <v/>
      </c>
      <c r="AE207">
        <f>IF($C207="OK",
   IF(Plantilla!AC218&lt;&gt;"",
      TEXT(VLOOKUP(Plantilla!AC218,'Tablas '!$W$4:$X$7,2,FALSE),"#"),
   ""),
"")</f>
        <v/>
      </c>
      <c r="AF207">
        <f>IF($C207="OK",TEXT(Plantilla!AD218,"#"),"")</f>
        <v/>
      </c>
      <c r="AG207" s="6">
        <f>IF($C207="OK",_xlfn.NUMBERVALUE(Plantilla!AE218),"")</f>
        <v/>
      </c>
      <c r="AH207" s="4">
        <f>IF($C207="OK",_xlfn.NUMBERVALUE(Plantilla!AF218),"")</f>
        <v/>
      </c>
      <c r="AI207" s="6">
        <f>IF($C207="OK",_xlfn.NUMBERVALUE(Plantilla!AG218),"")</f>
        <v/>
      </c>
      <c r="AJ207" s="6">
        <f>IF($C207="OK",_xlfn.NUMBERVALUE(Plantilla!AH218),"")</f>
        <v/>
      </c>
      <c r="AK207" s="6">
        <f>IF($C207="OK",_xlfn.NUMBERVALUE(Plantilla!AI218),"")</f>
        <v/>
      </c>
      <c r="AL207" s="6">
        <f>IF($C207="OK",_xlfn.NUMBERVALUE(Plantilla!AJ218),"")</f>
        <v/>
      </c>
      <c r="AM207" s="4">
        <f>IF($C207="OK",_xlfn.NUMBERVALUE(Plantilla!AK218),"")</f>
        <v/>
      </c>
      <c r="AN207" s="6">
        <f>IF($C207="OK",_xlfn.NUMBERVALUE(Plantilla!AL218),"")</f>
        <v/>
      </c>
      <c r="AO207" s="4">
        <f>IF($C207="OK",_xlfn.NUMBERVALUE(Plantilla!AM218),"")</f>
        <v/>
      </c>
      <c r="AP207" s="6">
        <f>IF($C207="OK",_xlfn.NUMBERVALUE(Plantilla!AN218),"")</f>
        <v/>
      </c>
      <c r="AQ207" s="4">
        <f>IF($C207="OK",_xlfn.NUMBERVALUE(Plantilla!AO218),"")</f>
        <v/>
      </c>
      <c r="AR207" s="6">
        <f>IF($C207="OK",_xlfn.NUMBERVALUE(Plantilla!AP218),"")</f>
        <v/>
      </c>
      <c r="AS207" s="4">
        <f>IF($C207="OK",_xlfn.NUMBERVALUE(Plantilla!AQ218),"")</f>
        <v/>
      </c>
      <c r="AT207" s="6">
        <f>IF($C207="OK",_xlfn.NUMBERVALUE(Plantilla!AR218),"")</f>
        <v/>
      </c>
      <c r="AU207" s="4">
        <f>IF($C207="OK",_xlfn.NUMBERVALUE(Plantilla!AS218),"")</f>
        <v/>
      </c>
      <c r="AV207" s="6">
        <f>IF($C207="OK",_xlfn.NUMBERVALUE(Plantilla!AT218),"")</f>
        <v/>
      </c>
      <c r="AW207" s="4">
        <f>IF($C207="OK",_xlfn.NUMBERVALUE(Plantilla!AU218),"")</f>
        <v/>
      </c>
      <c r="AX207" s="6">
        <f>IF($C207="OK",_xlfn.NUMBERVALUE(Plantilla!AV218),"")</f>
        <v/>
      </c>
      <c r="AY207" s="4">
        <f>IF($C207="OK",_xlfn.NUMBERVALUE(Plantilla!AW218),"")</f>
        <v/>
      </c>
      <c r="AZ207" s="6">
        <f>IF($C207="OK",_xlfn.NUMBERVALUE(Plantilla!AX218),"")</f>
        <v/>
      </c>
      <c r="BA207">
        <f>IF($C207="OK",_xlfn.NUMBERVALUE(Plantilla!AY218),"")</f>
        <v/>
      </c>
      <c r="BB207">
        <f>IF($C207="OK",_xlfn.NUMBERVALUE(Plantilla!AZ218),"")</f>
        <v/>
      </c>
      <c r="BC207" s="4">
        <f>IF($C207="OK",_xlfn.NUMBERVALUE(Plantilla!BA218),"")</f>
        <v/>
      </c>
      <c r="BD207" s="6">
        <f>IF($C207="OK",_xlfn.NUMBERVALUE(Plantilla!BB218),"")</f>
        <v/>
      </c>
      <c r="BE207" s="4">
        <f>IF($C207="OK",_xlfn.NUMBERVALUE(Plantilla!BC218),"")</f>
        <v/>
      </c>
      <c r="BF207" s="6">
        <f>IF($C207="OK",_xlfn.NUMBERVALUE(Plantilla!BD218),"")</f>
        <v/>
      </c>
      <c r="BG207" s="4">
        <f>IF($C207="OK",_xlfn.NUMBERVALUE(Plantilla!BE218),"")</f>
        <v/>
      </c>
      <c r="BH207" s="6">
        <f>IF($C207="OK",_xlfn.NUMBERVALUE(Plantilla!BF218),"")</f>
        <v/>
      </c>
      <c r="BI207" s="110">
        <f>IF($C207="OK",_xlfn.NUMBERVALUE(Plantilla!BG218),"")</f>
        <v/>
      </c>
      <c r="BJ207" s="6">
        <f>IF($C207="OK",_xlfn.NUMBERVALUE(Plantilla!BH218),"")</f>
        <v/>
      </c>
      <c r="BK207" s="109">
        <f>IF($C207="OK",_xlfn.NUMBERVALUE(Plantilla!BI218),"")</f>
        <v/>
      </c>
      <c r="BL207" s="6">
        <f>IF($C207="OK",
   IF(Plantilla!BJ218&lt;&gt;"",
      TEXT(VLOOKUP(Plantilla!BJ218,'Tablas '!$Z$4:$AA$6,2,FALSE),"#"),
   ""),
"")</f>
        <v/>
      </c>
      <c r="BM207" s="4">
        <f>IF($C207="OK",_xlfn.NUMBERVALUE(Plantilla!BK218),"")</f>
        <v/>
      </c>
      <c r="BN207" s="4">
        <f>IF($C207="OK",_xlfn.NUMBERVALUE(Plantilla!BL218),"")</f>
        <v/>
      </c>
      <c r="BO207" s="6">
        <f>IF($C207="OK",_xlfn.NUMBERVALUE(Plantilla!BM218),"")</f>
        <v/>
      </c>
      <c r="BP207" s="4">
        <f>IF($C207="OK",_xlfn.NUMBERVALUE(Plantilla!BN218),"")</f>
        <v/>
      </c>
      <c r="BQ207" s="6">
        <f>IF($C207="OK",_xlfn.NUMBERVALUE(Plantilla!BO218),"")</f>
        <v/>
      </c>
      <c r="BR207" s="4">
        <f>IF($C207="OK",_xlfn.NUMBERVALUE(Plantilla!BP218),"")</f>
        <v/>
      </c>
      <c r="BS207" s="6">
        <f>IF($C207="OK",_xlfn.NUMBERVALUE(Plantilla!BQ218),"")</f>
        <v/>
      </c>
      <c r="BT207" s="4">
        <f>IF($C207="OK",_xlfn.NUMBERVALUE(Plantilla!BR218),"")</f>
        <v/>
      </c>
      <c r="BU207" s="6">
        <f>IF($C207="OK",_xlfn.NUMBERVALUE(Plantilla!BS218),"")</f>
        <v/>
      </c>
      <c r="BV207" s="6">
        <f>IF($C207="OK",_xlfn.NUMBERVALUE(Plantilla!BT218),"")</f>
        <v/>
      </c>
      <c r="BW207" s="6">
        <f>IF($C207="OK",_xlfn.NUMBERVALUE(Plantilla!BU218),"")</f>
        <v/>
      </c>
      <c r="BX207" s="6">
        <f>IF($C207="OK",_xlfn.NUMBERVALUE(Plantilla!BV218),"")</f>
        <v/>
      </c>
      <c r="BY207" s="6">
        <f>IF($C207="OK",_xlfn.NUMBERVALUE(Plantilla!BW218),"")</f>
        <v/>
      </c>
      <c r="BZ207" s="6">
        <f>IF($C207="OK",_xlfn.NUMBERVALUE(Plantilla!BX218),"")</f>
        <v/>
      </c>
      <c r="CA207" s="6">
        <f>IF($C207="OK",_xlfn.NUMBERVALUE(Plantilla!BY218),"")</f>
        <v/>
      </c>
      <c r="CB207" s="6">
        <f>IF($C207="OK",_xlfn.NUMBERVALUE(Plantilla!BZ218),"")</f>
        <v/>
      </c>
      <c r="CC207" s="6">
        <f>IF($C207="OK",_xlfn.NUMBERVALUE(Plantilla!CA218),"")</f>
        <v/>
      </c>
      <c r="CD207" s="6">
        <f>IF($C207="OK",_xlfn.NUMBERVALUE(Plantilla!CB218),"")</f>
        <v/>
      </c>
      <c r="CE207" s="6">
        <f>IF($C207="OK",_xlfn.NUMBERVALUE(Plantilla!CC218),"")</f>
        <v/>
      </c>
      <c r="CF207" s="4">
        <f>IF($C207="OK",_xlfn.NUMBERVALUE(Plantilla!CD218),"")</f>
        <v/>
      </c>
      <c r="CG207" s="6">
        <f>IF($C207="OK",_xlfn.NUMBERVALUE(Plantilla!CE218),"")</f>
        <v/>
      </c>
      <c r="CH207" s="6">
        <f>IF($C207="OK",_xlfn.NUMBERVALUE(Plantilla!CF218),"")</f>
        <v/>
      </c>
      <c r="CI207" s="6">
        <f>IF($C207="OK",_xlfn.NUMBERVALUE(Plantilla!CG218),"")</f>
        <v/>
      </c>
      <c r="CJ207" s="6">
        <f>IF($C207="OK",_xlfn.NUMBERVALUE(Plantilla!CH218),"")</f>
        <v/>
      </c>
      <c r="CK207" s="6">
        <f>IF($C207="OK",_xlfn.NUMBERVALUE(Plantilla!CI218),"")</f>
        <v/>
      </c>
      <c r="CL207" s="6">
        <f>IF($C207="OK",_xlfn.NUMBERVALUE(Plantilla!CJ218),"")</f>
        <v/>
      </c>
      <c r="CM207">
        <f>IF($C207="OK",TEXT(Plantilla!CK218,"#"),"")</f>
        <v/>
      </c>
      <c r="CN207" s="6">
        <f>IF($C207="OK",_xlfn.NUMBERVALUE(Plantilla!CL218),"")</f>
        <v/>
      </c>
      <c r="CO207" s="6">
        <f>IF($C207="OK",_xlfn.NUMBERVALUE(Plantilla!CM218),"")</f>
        <v/>
      </c>
      <c r="CP207" s="110">
        <f>IF($C207="OK",_xlfn.NUMBERVALUE(Plantilla!CN218),"")</f>
        <v/>
      </c>
      <c r="CQ207" s="6">
        <f>IF($C207="OK",_xlfn.NUMBERVALUE(Plantilla!CO218),"")</f>
        <v/>
      </c>
      <c r="CR207" s="109">
        <f>IF($C207="OK",_xlfn.NUMBERVALUE(Plantilla!CP218),"")</f>
        <v/>
      </c>
      <c r="CS207" s="110">
        <f>IF($C207="OK",_xlfn.NUMBERVALUE(Plantilla!CQ218),"")</f>
        <v/>
      </c>
      <c r="CT207" s="6">
        <f>IF($C207="OK",_xlfn.NUMBERVALUE(Plantilla!CR218),"")</f>
        <v/>
      </c>
      <c r="CU207" s="109">
        <f>IF($C207="OK",_xlfn.NUMBERVALUE(Plantilla!CS218),"")</f>
        <v/>
      </c>
      <c r="CV207" s="110">
        <f>IF($C207="OK",_xlfn.NUMBERVALUE(Plantilla!CT218),"")</f>
        <v/>
      </c>
      <c r="CW207" s="6">
        <f>IF($C207="OK",_xlfn.NUMBERVALUE(Plantilla!CU218),"")</f>
        <v/>
      </c>
      <c r="CX207" s="82">
        <f>IF($C207="OK",_xlfn.NUMBERVALUE(Plantilla!CV218),"")</f>
        <v/>
      </c>
      <c r="CY207" s="6">
        <f>IF($C207="OK",_xlfn.NUMBERVALUE(Plantilla!CW218),"")</f>
        <v/>
      </c>
      <c r="CZ207" s="82">
        <f>IF($C207="OK",_xlfn.NUMBERVALUE(Plantilla!CX218),"")</f>
        <v/>
      </c>
      <c r="DA207" s="6">
        <f>IF($C207="OK",_xlfn.NUMBERVALUE(Plantilla!CY218),"")</f>
        <v/>
      </c>
      <c r="DB207" s="109">
        <f>IF($C207="OK",_xlfn.NUMBERVALUE(Plantilla!CZ218),"")</f>
        <v/>
      </c>
      <c r="DC207" s="6">
        <f>IF($C207="OK",_xlfn.NUMBERVALUE(Plantilla!DA218),"")</f>
        <v/>
      </c>
      <c r="DD207" s="6">
        <f>IF($C207="OK",TEXT(Plantilla!DB218,"#"),"")</f>
        <v/>
      </c>
      <c r="DE207" s="6">
        <f>IF($C207="OK",_xlfn.NUMBERVALUE(Plantilla!DC218),"")</f>
        <v/>
      </c>
      <c r="DF207" s="4">
        <f>IF($C207="OK",_xlfn.NUMBERVALUE(Plantilla!DD218),"")</f>
        <v/>
      </c>
      <c r="DG207" s="6">
        <f>IF($C207="OK",_xlfn.NUMBERVALUE(Plantilla!DE218),"")</f>
        <v/>
      </c>
      <c r="DH207" s="6">
        <f>IF($C207="OK",_xlfn.NUMBERVALUE(Plantilla!DF218),"")</f>
        <v/>
      </c>
      <c r="DI207" s="6">
        <f>IF($C207="OK",_xlfn.NUMBERVALUE(Plantilla!DG218),"")</f>
        <v/>
      </c>
      <c r="DJ207" s="6">
        <f>IF($C207="OK",_xlfn.NUMBERVALUE(Plantilla!DH218),"")</f>
        <v/>
      </c>
      <c r="DK207" s="6">
        <f>IF($C207="OK",_xlfn.NUMBERVALUE(Plantilla!DI218),"")</f>
        <v/>
      </c>
      <c r="DL207" s="6">
        <f>IF($C207="OK",_xlfn.NUMBERVALUE(Plantilla!DJ218),"")</f>
        <v/>
      </c>
      <c r="DM207" s="6">
        <f>IF($C207="OK",_xlfn.NUMBERVALUE(Plantilla!DK218),"")</f>
        <v/>
      </c>
      <c r="DN207" s="6">
        <f>IF($C207="OK",_xlfn.NUMBERVALUE(Plantilla!DL218),"")</f>
        <v/>
      </c>
      <c r="DO207" s="6">
        <f>IF($C207="OK",_xlfn.NUMBERVALUE(Plantilla!DM218),"")</f>
        <v/>
      </c>
      <c r="DP207" s="6">
        <f>IF($C207="OK",_xlfn.NUMBERVALUE(Plantilla!DN218),"")</f>
        <v/>
      </c>
      <c r="DQ207" s="6">
        <f>IF($C207="OK",_xlfn.NUMBERVALUE(Plantilla!DO218),"")</f>
        <v/>
      </c>
      <c r="DR207" s="6">
        <f>IF($C207="OK",_xlfn.NUMBERVALUE(Plantilla!DP218),"")</f>
        <v/>
      </c>
      <c r="DS207">
        <f>IF($C207="OK",TEXT(Plantilla!DR218,"#"),"")</f>
        <v/>
      </c>
      <c r="DT207" s="6" t="n"/>
    </row>
    <row r="208">
      <c r="A208">
        <f>IF(Plantilla!$I$6="¡Perfecto!, Guarda el archivo y adjúntalo a tu interfaz de Nómina Electrónica","OK","Error")</f>
        <v/>
      </c>
      <c r="B208">
        <f>IF(Plantilla!$I$6="¡Perfecto!, Guarda el archivo y adjúntalo a tu interfaz de Nómina Electrónica",MID(Plantilla!$D$2,SEARCH("V",Plantilla!$D$2),10),"")</f>
        <v/>
      </c>
      <c r="C208">
        <f>Plantilla!C219</f>
        <v/>
      </c>
      <c r="D208">
        <f>IF($C208="OK",Plantilla!B219,"")</f>
        <v/>
      </c>
      <c r="E208">
        <f>IF($C208="OK",
   VLOOKUP(Plantilla!$E$4,'Tablas '!$AP$4:$AT$6,5,FALSE),
"")</f>
        <v/>
      </c>
      <c r="F208">
        <f>IF($C208="OK",TEXT(Plantilla!D219,"#"),"")</f>
        <v/>
      </c>
      <c r="G208">
        <f>IF($C208="OK",
   VLOOKUP(Plantilla!E219,'Tablas '!$B$4:$C$14,2,FALSE),
"")</f>
        <v/>
      </c>
      <c r="H208">
        <f>IF($C208="OK",TEXT(Plantilla!F219,"#"),"")</f>
        <v/>
      </c>
      <c r="I208">
        <f>IF($C208="OK",TEXT(Plantilla!G219,"#"),"")</f>
        <v/>
      </c>
      <c r="J208">
        <f>IF($C208="OK",TEXT(Plantilla!H219,"#"),"")</f>
        <v/>
      </c>
      <c r="K208">
        <f>IF($C208="OK",TEXT(Plantilla!I219,"#"),"")</f>
        <v/>
      </c>
      <c r="L208">
        <f>IF($C208="OK",TEXT(Plantilla!J219,"#"),"")</f>
        <v/>
      </c>
      <c r="M208">
        <f>IF($C208="OK",TEXT(Plantilla!K219,"#"),"")</f>
        <v/>
      </c>
      <c r="N208">
        <f>IF($C208="OK",
   CONCATENATE(YEAR(Plantilla!L219),"-",TEXT(MONTH(Plantilla!L219),"00"),"-",TEXT(DAY(Plantilla!L219),"00")),
"")</f>
        <v/>
      </c>
      <c r="O208">
        <f>IF($C208="OK",_xlfn.NUMBERVALUE(Plantilla!M219),"")</f>
        <v/>
      </c>
      <c r="P208">
        <f>IF($C208="OK",
   IF(Plantilla!N219&lt;&gt;"",
      CONCATENATE(YEAR(Plantilla!N219),"-",TEXT(MONTH(Plantilla!N219),"00"),"-",TEXT(DAY(Plantilla!N219),"00")),
   ""),
"")</f>
        <v/>
      </c>
      <c r="Q208">
        <f>IF($C208="OK",
   VLOOKUP(Plantilla!O219,'Tablas '!$E$4:$F$19,2,FALSE),
"")</f>
        <v/>
      </c>
      <c r="R208">
        <f>IF($C208="OK",
   VLOOKUP(Plantilla!P219,'Tablas '!$H$4:$I$5,2,FALSE),
"")</f>
        <v/>
      </c>
      <c r="S208">
        <f>IF($C208="OK",
   VLOOKUP(Plantilla!Q219,'Tablas '!$K$4:$L$8,2,FALSE),
"")</f>
        <v/>
      </c>
      <c r="T208">
        <f>IF($C208="OK",
   VLOOKUP(Plantilla!R219,'Tablas '!$AE$4:$AF$6,2,FALSE),
"")</f>
        <v/>
      </c>
      <c r="U208">
        <f>IF($C208="OK",
   VLOOKUP(Plantilla!S219,'Tablas '!$AE$4:$AF$6,2,FALSE),
"")</f>
        <v/>
      </c>
      <c r="V208">
        <f>IF($C208="OK",TEXT(Plantilla!T219,"#"),"")</f>
        <v/>
      </c>
      <c r="W208" s="84">
        <f>IF($C208="OK",
   VLOOKUP(Plantilla!U219,'Tablas '!$AM$4:$AN$1126,2,FALSE),
"")</f>
        <v/>
      </c>
      <c r="X208">
        <f>IF($C208="OK",TEXT(Plantilla!V219,"#"),"")</f>
        <v/>
      </c>
      <c r="Y208">
        <f>IF($C208="OK",
   CONCATENATE(YEAR(Plantilla!W219),"-",TEXT(MONTH(Plantilla!W219),"00"),"-",TEXT(DAY(Plantilla!W219),"00")),
"")</f>
        <v/>
      </c>
      <c r="Z208">
        <f>IF($C208="OK",
   CONCATENATE(YEAR(Plantilla!X219),"-",TEXT(MONTH(Plantilla!X219),"00"),"-",TEXT(DAY(Plantilla!X219),"00")),
"")</f>
        <v/>
      </c>
      <c r="AA208">
        <f>IF($C208="OK",
   TEXT(VLOOKUP(Plantilla!Y219,'Tablas '!$Q$4:$R$9,2,FALSE),"#"),
"")</f>
        <v/>
      </c>
      <c r="AB208">
        <f>IF($C208="OK",
   CONCATENATE(YEAR(Plantilla!Z219),"-",TEXT(MONTH(Plantilla!Z219),"00"),"-",TEXT(DAY(Plantilla!Z219),"00")),
"")</f>
        <v/>
      </c>
      <c r="AC208">
        <f>IF($C208="OK",
   TEXT(VLOOKUP(Plantilla!AA219,'Tablas '!$T$4:$U$13,2,FALSE),"#"),
"")</f>
        <v/>
      </c>
      <c r="AD208">
        <f>IF($C208="OK",TEXT(Plantilla!AB219,"#"),"")</f>
        <v/>
      </c>
      <c r="AE208">
        <f>IF($C208="OK",
   IF(Plantilla!AC219&lt;&gt;"",
      TEXT(VLOOKUP(Plantilla!AC219,'Tablas '!$W$4:$X$7,2,FALSE),"#"),
   ""),
"")</f>
        <v/>
      </c>
      <c r="AF208">
        <f>IF($C208="OK",TEXT(Plantilla!AD219,"#"),"")</f>
        <v/>
      </c>
      <c r="AG208" s="6">
        <f>IF($C208="OK",_xlfn.NUMBERVALUE(Plantilla!AE219),"")</f>
        <v/>
      </c>
      <c r="AH208" s="4">
        <f>IF($C208="OK",_xlfn.NUMBERVALUE(Plantilla!AF219),"")</f>
        <v/>
      </c>
      <c r="AI208" s="6">
        <f>IF($C208="OK",_xlfn.NUMBERVALUE(Plantilla!AG219),"")</f>
        <v/>
      </c>
      <c r="AJ208" s="6">
        <f>IF($C208="OK",_xlfn.NUMBERVALUE(Plantilla!AH219),"")</f>
        <v/>
      </c>
      <c r="AK208" s="6">
        <f>IF($C208="OK",_xlfn.NUMBERVALUE(Plantilla!AI219),"")</f>
        <v/>
      </c>
      <c r="AL208" s="6">
        <f>IF($C208="OK",_xlfn.NUMBERVALUE(Plantilla!AJ219),"")</f>
        <v/>
      </c>
      <c r="AM208" s="4">
        <f>IF($C208="OK",_xlfn.NUMBERVALUE(Plantilla!AK219),"")</f>
        <v/>
      </c>
      <c r="AN208" s="6">
        <f>IF($C208="OK",_xlfn.NUMBERVALUE(Plantilla!AL219),"")</f>
        <v/>
      </c>
      <c r="AO208" s="4">
        <f>IF($C208="OK",_xlfn.NUMBERVALUE(Plantilla!AM219),"")</f>
        <v/>
      </c>
      <c r="AP208" s="6">
        <f>IF($C208="OK",_xlfn.NUMBERVALUE(Plantilla!AN219),"")</f>
        <v/>
      </c>
      <c r="AQ208" s="4">
        <f>IF($C208="OK",_xlfn.NUMBERVALUE(Plantilla!AO219),"")</f>
        <v/>
      </c>
      <c r="AR208" s="6">
        <f>IF($C208="OK",_xlfn.NUMBERVALUE(Plantilla!AP219),"")</f>
        <v/>
      </c>
      <c r="AS208" s="4">
        <f>IF($C208="OK",_xlfn.NUMBERVALUE(Plantilla!AQ219),"")</f>
        <v/>
      </c>
      <c r="AT208" s="6">
        <f>IF($C208="OK",_xlfn.NUMBERVALUE(Plantilla!AR219),"")</f>
        <v/>
      </c>
      <c r="AU208" s="4">
        <f>IF($C208="OK",_xlfn.NUMBERVALUE(Plantilla!AS219),"")</f>
        <v/>
      </c>
      <c r="AV208" s="6">
        <f>IF($C208="OK",_xlfn.NUMBERVALUE(Plantilla!AT219),"")</f>
        <v/>
      </c>
      <c r="AW208" s="4">
        <f>IF($C208="OK",_xlfn.NUMBERVALUE(Plantilla!AU219),"")</f>
        <v/>
      </c>
      <c r="AX208" s="6">
        <f>IF($C208="OK",_xlfn.NUMBERVALUE(Plantilla!AV219),"")</f>
        <v/>
      </c>
      <c r="AY208" s="4">
        <f>IF($C208="OK",_xlfn.NUMBERVALUE(Plantilla!AW219),"")</f>
        <v/>
      </c>
      <c r="AZ208" s="6">
        <f>IF($C208="OK",_xlfn.NUMBERVALUE(Plantilla!AX219),"")</f>
        <v/>
      </c>
      <c r="BA208">
        <f>IF($C208="OK",_xlfn.NUMBERVALUE(Plantilla!AY219),"")</f>
        <v/>
      </c>
      <c r="BB208">
        <f>IF($C208="OK",_xlfn.NUMBERVALUE(Plantilla!AZ219),"")</f>
        <v/>
      </c>
      <c r="BC208" s="4">
        <f>IF($C208="OK",_xlfn.NUMBERVALUE(Plantilla!BA219),"")</f>
        <v/>
      </c>
      <c r="BD208" s="6">
        <f>IF($C208="OK",_xlfn.NUMBERVALUE(Plantilla!BB219),"")</f>
        <v/>
      </c>
      <c r="BE208" s="4">
        <f>IF($C208="OK",_xlfn.NUMBERVALUE(Plantilla!BC219),"")</f>
        <v/>
      </c>
      <c r="BF208" s="6">
        <f>IF($C208="OK",_xlfn.NUMBERVALUE(Plantilla!BD219),"")</f>
        <v/>
      </c>
      <c r="BG208" s="4">
        <f>IF($C208="OK",_xlfn.NUMBERVALUE(Plantilla!BE219),"")</f>
        <v/>
      </c>
      <c r="BH208" s="6">
        <f>IF($C208="OK",_xlfn.NUMBERVALUE(Plantilla!BF219),"")</f>
        <v/>
      </c>
      <c r="BI208" s="110">
        <f>IF($C208="OK",_xlfn.NUMBERVALUE(Plantilla!BG219),"")</f>
        <v/>
      </c>
      <c r="BJ208" s="6">
        <f>IF($C208="OK",_xlfn.NUMBERVALUE(Plantilla!BH219),"")</f>
        <v/>
      </c>
      <c r="BK208" s="109">
        <f>IF($C208="OK",_xlfn.NUMBERVALUE(Plantilla!BI219),"")</f>
        <v/>
      </c>
      <c r="BL208" s="6">
        <f>IF($C208="OK",
   IF(Plantilla!BJ219&lt;&gt;"",
      TEXT(VLOOKUP(Plantilla!BJ219,'Tablas '!$Z$4:$AA$6,2,FALSE),"#"),
   ""),
"")</f>
        <v/>
      </c>
      <c r="BM208" s="4">
        <f>IF($C208="OK",_xlfn.NUMBERVALUE(Plantilla!BK219),"")</f>
        <v/>
      </c>
      <c r="BN208" s="4">
        <f>IF($C208="OK",_xlfn.NUMBERVALUE(Plantilla!BL219),"")</f>
        <v/>
      </c>
      <c r="BO208" s="6">
        <f>IF($C208="OK",_xlfn.NUMBERVALUE(Plantilla!BM219),"")</f>
        <v/>
      </c>
      <c r="BP208" s="4">
        <f>IF($C208="OK",_xlfn.NUMBERVALUE(Plantilla!BN219),"")</f>
        <v/>
      </c>
      <c r="BQ208" s="6">
        <f>IF($C208="OK",_xlfn.NUMBERVALUE(Plantilla!BO219),"")</f>
        <v/>
      </c>
      <c r="BR208" s="4">
        <f>IF($C208="OK",_xlfn.NUMBERVALUE(Plantilla!BP219),"")</f>
        <v/>
      </c>
      <c r="BS208" s="6">
        <f>IF($C208="OK",_xlfn.NUMBERVALUE(Plantilla!BQ219),"")</f>
        <v/>
      </c>
      <c r="BT208" s="4">
        <f>IF($C208="OK",_xlfn.NUMBERVALUE(Plantilla!BR219),"")</f>
        <v/>
      </c>
      <c r="BU208" s="6">
        <f>IF($C208="OK",_xlfn.NUMBERVALUE(Plantilla!BS219),"")</f>
        <v/>
      </c>
      <c r="BV208" s="6">
        <f>IF($C208="OK",_xlfn.NUMBERVALUE(Plantilla!BT219),"")</f>
        <v/>
      </c>
      <c r="BW208" s="6">
        <f>IF($C208="OK",_xlfn.NUMBERVALUE(Plantilla!BU219),"")</f>
        <v/>
      </c>
      <c r="BX208" s="6">
        <f>IF($C208="OK",_xlfn.NUMBERVALUE(Plantilla!BV219),"")</f>
        <v/>
      </c>
      <c r="BY208" s="6">
        <f>IF($C208="OK",_xlfn.NUMBERVALUE(Plantilla!BW219),"")</f>
        <v/>
      </c>
      <c r="BZ208" s="6">
        <f>IF($C208="OK",_xlfn.NUMBERVALUE(Plantilla!BX219),"")</f>
        <v/>
      </c>
      <c r="CA208" s="6">
        <f>IF($C208="OK",_xlfn.NUMBERVALUE(Plantilla!BY219),"")</f>
        <v/>
      </c>
      <c r="CB208" s="6">
        <f>IF($C208="OK",_xlfn.NUMBERVALUE(Plantilla!BZ219),"")</f>
        <v/>
      </c>
      <c r="CC208" s="6">
        <f>IF($C208="OK",_xlfn.NUMBERVALUE(Plantilla!CA219),"")</f>
        <v/>
      </c>
      <c r="CD208" s="6">
        <f>IF($C208="OK",_xlfn.NUMBERVALUE(Plantilla!CB219),"")</f>
        <v/>
      </c>
      <c r="CE208" s="6">
        <f>IF($C208="OK",_xlfn.NUMBERVALUE(Plantilla!CC219),"")</f>
        <v/>
      </c>
      <c r="CF208" s="4">
        <f>IF($C208="OK",_xlfn.NUMBERVALUE(Plantilla!CD219),"")</f>
        <v/>
      </c>
      <c r="CG208" s="6">
        <f>IF($C208="OK",_xlfn.NUMBERVALUE(Plantilla!CE219),"")</f>
        <v/>
      </c>
      <c r="CH208" s="6">
        <f>IF($C208="OK",_xlfn.NUMBERVALUE(Plantilla!CF219),"")</f>
        <v/>
      </c>
      <c r="CI208" s="6">
        <f>IF($C208="OK",_xlfn.NUMBERVALUE(Plantilla!CG219),"")</f>
        <v/>
      </c>
      <c r="CJ208" s="6">
        <f>IF($C208="OK",_xlfn.NUMBERVALUE(Plantilla!CH219),"")</f>
        <v/>
      </c>
      <c r="CK208" s="6">
        <f>IF($C208="OK",_xlfn.NUMBERVALUE(Plantilla!CI219),"")</f>
        <v/>
      </c>
      <c r="CL208" s="6">
        <f>IF($C208="OK",_xlfn.NUMBERVALUE(Plantilla!CJ219),"")</f>
        <v/>
      </c>
      <c r="CM208">
        <f>IF($C208="OK",TEXT(Plantilla!CK219,"#"),"")</f>
        <v/>
      </c>
      <c r="CN208" s="6">
        <f>IF($C208="OK",_xlfn.NUMBERVALUE(Plantilla!CL219),"")</f>
        <v/>
      </c>
      <c r="CO208" s="6">
        <f>IF($C208="OK",_xlfn.NUMBERVALUE(Plantilla!CM219),"")</f>
        <v/>
      </c>
      <c r="CP208" s="110">
        <f>IF($C208="OK",_xlfn.NUMBERVALUE(Plantilla!CN219),"")</f>
        <v/>
      </c>
      <c r="CQ208" s="6">
        <f>IF($C208="OK",_xlfn.NUMBERVALUE(Plantilla!CO219),"")</f>
        <v/>
      </c>
      <c r="CR208" s="109">
        <f>IF($C208="OK",_xlfn.NUMBERVALUE(Plantilla!CP219),"")</f>
        <v/>
      </c>
      <c r="CS208" s="110">
        <f>IF($C208="OK",_xlfn.NUMBERVALUE(Plantilla!CQ219),"")</f>
        <v/>
      </c>
      <c r="CT208" s="6">
        <f>IF($C208="OK",_xlfn.NUMBERVALUE(Plantilla!CR219),"")</f>
        <v/>
      </c>
      <c r="CU208" s="109">
        <f>IF($C208="OK",_xlfn.NUMBERVALUE(Plantilla!CS219),"")</f>
        <v/>
      </c>
      <c r="CV208" s="110">
        <f>IF($C208="OK",_xlfn.NUMBERVALUE(Plantilla!CT219),"")</f>
        <v/>
      </c>
      <c r="CW208" s="6">
        <f>IF($C208="OK",_xlfn.NUMBERVALUE(Plantilla!CU219),"")</f>
        <v/>
      </c>
      <c r="CX208" s="82">
        <f>IF($C208="OK",_xlfn.NUMBERVALUE(Plantilla!CV219),"")</f>
        <v/>
      </c>
      <c r="CY208" s="6">
        <f>IF($C208="OK",_xlfn.NUMBERVALUE(Plantilla!CW219),"")</f>
        <v/>
      </c>
      <c r="CZ208" s="82">
        <f>IF($C208="OK",_xlfn.NUMBERVALUE(Plantilla!CX219),"")</f>
        <v/>
      </c>
      <c r="DA208" s="6">
        <f>IF($C208="OK",_xlfn.NUMBERVALUE(Plantilla!CY219),"")</f>
        <v/>
      </c>
      <c r="DB208" s="109">
        <f>IF($C208="OK",_xlfn.NUMBERVALUE(Plantilla!CZ219),"")</f>
        <v/>
      </c>
      <c r="DC208" s="6">
        <f>IF($C208="OK",_xlfn.NUMBERVALUE(Plantilla!DA219),"")</f>
        <v/>
      </c>
      <c r="DD208" s="6">
        <f>IF($C208="OK",TEXT(Plantilla!DB219,"#"),"")</f>
        <v/>
      </c>
      <c r="DE208" s="6">
        <f>IF($C208="OK",_xlfn.NUMBERVALUE(Plantilla!DC219),"")</f>
        <v/>
      </c>
      <c r="DF208" s="4">
        <f>IF($C208="OK",_xlfn.NUMBERVALUE(Plantilla!DD219),"")</f>
        <v/>
      </c>
      <c r="DG208" s="6">
        <f>IF($C208="OK",_xlfn.NUMBERVALUE(Plantilla!DE219),"")</f>
        <v/>
      </c>
      <c r="DH208" s="6">
        <f>IF($C208="OK",_xlfn.NUMBERVALUE(Plantilla!DF219),"")</f>
        <v/>
      </c>
      <c r="DI208" s="6">
        <f>IF($C208="OK",_xlfn.NUMBERVALUE(Plantilla!DG219),"")</f>
        <v/>
      </c>
      <c r="DJ208" s="6">
        <f>IF($C208="OK",_xlfn.NUMBERVALUE(Plantilla!DH219),"")</f>
        <v/>
      </c>
      <c r="DK208" s="6">
        <f>IF($C208="OK",_xlfn.NUMBERVALUE(Plantilla!DI219),"")</f>
        <v/>
      </c>
      <c r="DL208" s="6">
        <f>IF($C208="OK",_xlfn.NUMBERVALUE(Plantilla!DJ219),"")</f>
        <v/>
      </c>
      <c r="DM208" s="6">
        <f>IF($C208="OK",_xlfn.NUMBERVALUE(Plantilla!DK219),"")</f>
        <v/>
      </c>
      <c r="DN208" s="6">
        <f>IF($C208="OK",_xlfn.NUMBERVALUE(Plantilla!DL219),"")</f>
        <v/>
      </c>
      <c r="DO208" s="6">
        <f>IF($C208="OK",_xlfn.NUMBERVALUE(Plantilla!DM219),"")</f>
        <v/>
      </c>
      <c r="DP208" s="6">
        <f>IF($C208="OK",_xlfn.NUMBERVALUE(Plantilla!DN219),"")</f>
        <v/>
      </c>
      <c r="DQ208" s="6">
        <f>IF($C208="OK",_xlfn.NUMBERVALUE(Plantilla!DO219),"")</f>
        <v/>
      </c>
      <c r="DR208" s="6">
        <f>IF($C208="OK",_xlfn.NUMBERVALUE(Plantilla!DP219),"")</f>
        <v/>
      </c>
      <c r="DS208">
        <f>IF($C208="OK",TEXT(Plantilla!DR219,"#"),"")</f>
        <v/>
      </c>
      <c r="DT208" s="6" t="n"/>
    </row>
    <row r="209">
      <c r="A209">
        <f>IF(Plantilla!$I$6="¡Perfecto!, Guarda el archivo y adjúntalo a tu interfaz de Nómina Electrónica","OK","Error")</f>
        <v/>
      </c>
      <c r="B209">
        <f>IF(Plantilla!$I$6="¡Perfecto!, Guarda el archivo y adjúntalo a tu interfaz de Nómina Electrónica",MID(Plantilla!$D$2,SEARCH("V",Plantilla!$D$2),10),"")</f>
        <v/>
      </c>
      <c r="C209">
        <f>Plantilla!C220</f>
        <v/>
      </c>
      <c r="D209">
        <f>IF($C209="OK",Plantilla!B220,"")</f>
        <v/>
      </c>
      <c r="E209">
        <f>IF($C209="OK",
   VLOOKUP(Plantilla!$E$4,'Tablas '!$AP$4:$AT$6,5,FALSE),
"")</f>
        <v/>
      </c>
      <c r="F209">
        <f>IF($C209="OK",TEXT(Plantilla!D220,"#"),"")</f>
        <v/>
      </c>
      <c r="G209">
        <f>IF($C209="OK",
   VLOOKUP(Plantilla!E220,'Tablas '!$B$4:$C$14,2,FALSE),
"")</f>
        <v/>
      </c>
      <c r="H209">
        <f>IF($C209="OK",TEXT(Plantilla!F220,"#"),"")</f>
        <v/>
      </c>
      <c r="I209">
        <f>IF($C209="OK",TEXT(Plantilla!G220,"#"),"")</f>
        <v/>
      </c>
      <c r="J209">
        <f>IF($C209="OK",TEXT(Plantilla!H220,"#"),"")</f>
        <v/>
      </c>
      <c r="K209">
        <f>IF($C209="OK",TEXT(Plantilla!I220,"#"),"")</f>
        <v/>
      </c>
      <c r="L209">
        <f>IF($C209="OK",TEXT(Plantilla!J220,"#"),"")</f>
        <v/>
      </c>
      <c r="M209">
        <f>IF($C209="OK",TEXT(Plantilla!K220,"#"),"")</f>
        <v/>
      </c>
      <c r="N209">
        <f>IF($C209="OK",
   CONCATENATE(YEAR(Plantilla!L220),"-",TEXT(MONTH(Plantilla!L220),"00"),"-",TEXT(DAY(Plantilla!L220),"00")),
"")</f>
        <v/>
      </c>
      <c r="O209">
        <f>IF($C209="OK",_xlfn.NUMBERVALUE(Plantilla!M220),"")</f>
        <v/>
      </c>
      <c r="P209">
        <f>IF($C209="OK",
   IF(Plantilla!N220&lt;&gt;"",
      CONCATENATE(YEAR(Plantilla!N220),"-",TEXT(MONTH(Plantilla!N220),"00"),"-",TEXT(DAY(Plantilla!N220),"00")),
   ""),
"")</f>
        <v/>
      </c>
      <c r="Q209">
        <f>IF($C209="OK",
   VLOOKUP(Plantilla!O220,'Tablas '!$E$4:$F$19,2,FALSE),
"")</f>
        <v/>
      </c>
      <c r="R209">
        <f>IF($C209="OK",
   VLOOKUP(Plantilla!P220,'Tablas '!$H$4:$I$5,2,FALSE),
"")</f>
        <v/>
      </c>
      <c r="S209">
        <f>IF($C209="OK",
   VLOOKUP(Plantilla!Q220,'Tablas '!$K$4:$L$8,2,FALSE),
"")</f>
        <v/>
      </c>
      <c r="T209">
        <f>IF($C209="OK",
   VLOOKUP(Plantilla!R220,'Tablas '!$AE$4:$AF$6,2,FALSE),
"")</f>
        <v/>
      </c>
      <c r="U209">
        <f>IF($C209="OK",
   VLOOKUP(Plantilla!S220,'Tablas '!$AE$4:$AF$6,2,FALSE),
"")</f>
        <v/>
      </c>
      <c r="V209">
        <f>IF($C209="OK",TEXT(Plantilla!T220,"#"),"")</f>
        <v/>
      </c>
      <c r="W209" s="84">
        <f>IF($C209="OK",
   VLOOKUP(Plantilla!U220,'Tablas '!$AM$4:$AN$1126,2,FALSE),
"")</f>
        <v/>
      </c>
      <c r="X209">
        <f>IF($C209="OK",TEXT(Plantilla!V220,"#"),"")</f>
        <v/>
      </c>
      <c r="Y209">
        <f>IF($C209="OK",
   CONCATENATE(YEAR(Plantilla!W220),"-",TEXT(MONTH(Plantilla!W220),"00"),"-",TEXT(DAY(Plantilla!W220),"00")),
"")</f>
        <v/>
      </c>
      <c r="Z209">
        <f>IF($C209="OK",
   CONCATENATE(YEAR(Plantilla!X220),"-",TEXT(MONTH(Plantilla!X220),"00"),"-",TEXT(DAY(Plantilla!X220),"00")),
"")</f>
        <v/>
      </c>
      <c r="AA209">
        <f>IF($C209="OK",
   TEXT(VLOOKUP(Plantilla!Y220,'Tablas '!$Q$4:$R$9,2,FALSE),"#"),
"")</f>
        <v/>
      </c>
      <c r="AB209">
        <f>IF($C209="OK",
   CONCATENATE(YEAR(Plantilla!Z220),"-",TEXT(MONTH(Plantilla!Z220),"00"),"-",TEXT(DAY(Plantilla!Z220),"00")),
"")</f>
        <v/>
      </c>
      <c r="AC209">
        <f>IF($C209="OK",
   TEXT(VLOOKUP(Plantilla!AA220,'Tablas '!$T$4:$U$13,2,FALSE),"#"),
"")</f>
        <v/>
      </c>
      <c r="AD209">
        <f>IF($C209="OK",TEXT(Plantilla!AB220,"#"),"")</f>
        <v/>
      </c>
      <c r="AE209">
        <f>IF($C209="OK",
   IF(Plantilla!AC220&lt;&gt;"",
      TEXT(VLOOKUP(Plantilla!AC220,'Tablas '!$W$4:$X$7,2,FALSE),"#"),
   ""),
"")</f>
        <v/>
      </c>
      <c r="AF209">
        <f>IF($C209="OK",TEXT(Plantilla!AD220,"#"),"")</f>
        <v/>
      </c>
      <c r="AG209" s="6">
        <f>IF($C209="OK",_xlfn.NUMBERVALUE(Plantilla!AE220),"")</f>
        <v/>
      </c>
      <c r="AH209" s="4">
        <f>IF($C209="OK",_xlfn.NUMBERVALUE(Plantilla!AF220),"")</f>
        <v/>
      </c>
      <c r="AI209" s="6">
        <f>IF($C209="OK",_xlfn.NUMBERVALUE(Plantilla!AG220),"")</f>
        <v/>
      </c>
      <c r="AJ209" s="6">
        <f>IF($C209="OK",_xlfn.NUMBERVALUE(Plantilla!AH220),"")</f>
        <v/>
      </c>
      <c r="AK209" s="6">
        <f>IF($C209="OK",_xlfn.NUMBERVALUE(Plantilla!AI220),"")</f>
        <v/>
      </c>
      <c r="AL209" s="6">
        <f>IF($C209="OK",_xlfn.NUMBERVALUE(Plantilla!AJ220),"")</f>
        <v/>
      </c>
      <c r="AM209" s="4">
        <f>IF($C209="OK",_xlfn.NUMBERVALUE(Plantilla!AK220),"")</f>
        <v/>
      </c>
      <c r="AN209" s="6">
        <f>IF($C209="OK",_xlfn.NUMBERVALUE(Plantilla!AL220),"")</f>
        <v/>
      </c>
      <c r="AO209" s="4">
        <f>IF($C209="OK",_xlfn.NUMBERVALUE(Plantilla!AM220),"")</f>
        <v/>
      </c>
      <c r="AP209" s="6">
        <f>IF($C209="OK",_xlfn.NUMBERVALUE(Plantilla!AN220),"")</f>
        <v/>
      </c>
      <c r="AQ209" s="4">
        <f>IF($C209="OK",_xlfn.NUMBERVALUE(Plantilla!AO220),"")</f>
        <v/>
      </c>
      <c r="AR209" s="6">
        <f>IF($C209="OK",_xlfn.NUMBERVALUE(Plantilla!AP220),"")</f>
        <v/>
      </c>
      <c r="AS209" s="4">
        <f>IF($C209="OK",_xlfn.NUMBERVALUE(Plantilla!AQ220),"")</f>
        <v/>
      </c>
      <c r="AT209" s="6">
        <f>IF($C209="OK",_xlfn.NUMBERVALUE(Plantilla!AR220),"")</f>
        <v/>
      </c>
      <c r="AU209" s="4">
        <f>IF($C209="OK",_xlfn.NUMBERVALUE(Plantilla!AS220),"")</f>
        <v/>
      </c>
      <c r="AV209" s="6">
        <f>IF($C209="OK",_xlfn.NUMBERVALUE(Plantilla!AT220),"")</f>
        <v/>
      </c>
      <c r="AW209" s="4">
        <f>IF($C209="OK",_xlfn.NUMBERVALUE(Plantilla!AU220),"")</f>
        <v/>
      </c>
      <c r="AX209" s="6">
        <f>IF($C209="OK",_xlfn.NUMBERVALUE(Plantilla!AV220),"")</f>
        <v/>
      </c>
      <c r="AY209" s="4">
        <f>IF($C209="OK",_xlfn.NUMBERVALUE(Plantilla!AW220),"")</f>
        <v/>
      </c>
      <c r="AZ209" s="6">
        <f>IF($C209="OK",_xlfn.NUMBERVALUE(Plantilla!AX220),"")</f>
        <v/>
      </c>
      <c r="BA209">
        <f>IF($C209="OK",_xlfn.NUMBERVALUE(Plantilla!AY220),"")</f>
        <v/>
      </c>
      <c r="BB209">
        <f>IF($C209="OK",_xlfn.NUMBERVALUE(Plantilla!AZ220),"")</f>
        <v/>
      </c>
      <c r="BC209" s="4">
        <f>IF($C209="OK",_xlfn.NUMBERVALUE(Plantilla!BA220),"")</f>
        <v/>
      </c>
      <c r="BD209" s="6">
        <f>IF($C209="OK",_xlfn.NUMBERVALUE(Plantilla!BB220),"")</f>
        <v/>
      </c>
      <c r="BE209" s="4">
        <f>IF($C209="OK",_xlfn.NUMBERVALUE(Plantilla!BC220),"")</f>
        <v/>
      </c>
      <c r="BF209" s="6">
        <f>IF($C209="OK",_xlfn.NUMBERVALUE(Plantilla!BD220),"")</f>
        <v/>
      </c>
      <c r="BG209" s="4">
        <f>IF($C209="OK",_xlfn.NUMBERVALUE(Plantilla!BE220),"")</f>
        <v/>
      </c>
      <c r="BH209" s="6">
        <f>IF($C209="OK",_xlfn.NUMBERVALUE(Plantilla!BF220),"")</f>
        <v/>
      </c>
      <c r="BI209" s="110">
        <f>IF($C209="OK",_xlfn.NUMBERVALUE(Plantilla!BG220),"")</f>
        <v/>
      </c>
      <c r="BJ209" s="6">
        <f>IF($C209="OK",_xlfn.NUMBERVALUE(Plantilla!BH220),"")</f>
        <v/>
      </c>
      <c r="BK209" s="109">
        <f>IF($C209="OK",_xlfn.NUMBERVALUE(Plantilla!BI220),"")</f>
        <v/>
      </c>
      <c r="BL209" s="6">
        <f>IF($C209="OK",
   IF(Plantilla!BJ220&lt;&gt;"",
      TEXT(VLOOKUP(Plantilla!BJ220,'Tablas '!$Z$4:$AA$6,2,FALSE),"#"),
   ""),
"")</f>
        <v/>
      </c>
      <c r="BM209" s="4">
        <f>IF($C209="OK",_xlfn.NUMBERVALUE(Plantilla!BK220),"")</f>
        <v/>
      </c>
      <c r="BN209" s="4">
        <f>IF($C209="OK",_xlfn.NUMBERVALUE(Plantilla!BL220),"")</f>
        <v/>
      </c>
      <c r="BO209" s="6">
        <f>IF($C209="OK",_xlfn.NUMBERVALUE(Plantilla!BM220),"")</f>
        <v/>
      </c>
      <c r="BP209" s="4">
        <f>IF($C209="OK",_xlfn.NUMBERVALUE(Plantilla!BN220),"")</f>
        <v/>
      </c>
      <c r="BQ209" s="6">
        <f>IF($C209="OK",_xlfn.NUMBERVALUE(Plantilla!BO220),"")</f>
        <v/>
      </c>
      <c r="BR209" s="4">
        <f>IF($C209="OK",_xlfn.NUMBERVALUE(Plantilla!BP220),"")</f>
        <v/>
      </c>
      <c r="BS209" s="6">
        <f>IF($C209="OK",_xlfn.NUMBERVALUE(Plantilla!BQ220),"")</f>
        <v/>
      </c>
      <c r="BT209" s="4">
        <f>IF($C209="OK",_xlfn.NUMBERVALUE(Plantilla!BR220),"")</f>
        <v/>
      </c>
      <c r="BU209" s="6">
        <f>IF($C209="OK",_xlfn.NUMBERVALUE(Plantilla!BS220),"")</f>
        <v/>
      </c>
      <c r="BV209" s="6">
        <f>IF($C209="OK",_xlfn.NUMBERVALUE(Plantilla!BT220),"")</f>
        <v/>
      </c>
      <c r="BW209" s="6">
        <f>IF($C209="OK",_xlfn.NUMBERVALUE(Plantilla!BU220),"")</f>
        <v/>
      </c>
      <c r="BX209" s="6">
        <f>IF($C209="OK",_xlfn.NUMBERVALUE(Plantilla!BV220),"")</f>
        <v/>
      </c>
      <c r="BY209" s="6">
        <f>IF($C209="OK",_xlfn.NUMBERVALUE(Plantilla!BW220),"")</f>
        <v/>
      </c>
      <c r="BZ209" s="6">
        <f>IF($C209="OK",_xlfn.NUMBERVALUE(Plantilla!BX220),"")</f>
        <v/>
      </c>
      <c r="CA209" s="6">
        <f>IF($C209="OK",_xlfn.NUMBERVALUE(Plantilla!BY220),"")</f>
        <v/>
      </c>
      <c r="CB209" s="6">
        <f>IF($C209="OK",_xlfn.NUMBERVALUE(Plantilla!BZ220),"")</f>
        <v/>
      </c>
      <c r="CC209" s="6">
        <f>IF($C209="OK",_xlfn.NUMBERVALUE(Plantilla!CA220),"")</f>
        <v/>
      </c>
      <c r="CD209" s="6">
        <f>IF($C209="OK",_xlfn.NUMBERVALUE(Plantilla!CB220),"")</f>
        <v/>
      </c>
      <c r="CE209" s="6">
        <f>IF($C209="OK",_xlfn.NUMBERVALUE(Plantilla!CC220),"")</f>
        <v/>
      </c>
      <c r="CF209" s="4">
        <f>IF($C209="OK",_xlfn.NUMBERVALUE(Plantilla!CD220),"")</f>
        <v/>
      </c>
      <c r="CG209" s="6">
        <f>IF($C209="OK",_xlfn.NUMBERVALUE(Plantilla!CE220),"")</f>
        <v/>
      </c>
      <c r="CH209" s="6">
        <f>IF($C209="OK",_xlfn.NUMBERVALUE(Plantilla!CF220),"")</f>
        <v/>
      </c>
      <c r="CI209" s="6">
        <f>IF($C209="OK",_xlfn.NUMBERVALUE(Plantilla!CG220),"")</f>
        <v/>
      </c>
      <c r="CJ209" s="6">
        <f>IF($C209="OK",_xlfn.NUMBERVALUE(Plantilla!CH220),"")</f>
        <v/>
      </c>
      <c r="CK209" s="6">
        <f>IF($C209="OK",_xlfn.NUMBERVALUE(Plantilla!CI220),"")</f>
        <v/>
      </c>
      <c r="CL209" s="6">
        <f>IF($C209="OK",_xlfn.NUMBERVALUE(Plantilla!CJ220),"")</f>
        <v/>
      </c>
      <c r="CM209">
        <f>IF($C209="OK",TEXT(Plantilla!CK220,"#"),"")</f>
        <v/>
      </c>
      <c r="CN209" s="6">
        <f>IF($C209="OK",_xlfn.NUMBERVALUE(Plantilla!CL220),"")</f>
        <v/>
      </c>
      <c r="CO209" s="6">
        <f>IF($C209="OK",_xlfn.NUMBERVALUE(Plantilla!CM220),"")</f>
        <v/>
      </c>
      <c r="CP209" s="110">
        <f>IF($C209="OK",_xlfn.NUMBERVALUE(Plantilla!CN220),"")</f>
        <v/>
      </c>
      <c r="CQ209" s="6">
        <f>IF($C209="OK",_xlfn.NUMBERVALUE(Plantilla!CO220),"")</f>
        <v/>
      </c>
      <c r="CR209" s="109">
        <f>IF($C209="OK",_xlfn.NUMBERVALUE(Plantilla!CP220),"")</f>
        <v/>
      </c>
      <c r="CS209" s="110">
        <f>IF($C209="OK",_xlfn.NUMBERVALUE(Plantilla!CQ220),"")</f>
        <v/>
      </c>
      <c r="CT209" s="6">
        <f>IF($C209="OK",_xlfn.NUMBERVALUE(Plantilla!CR220),"")</f>
        <v/>
      </c>
      <c r="CU209" s="109">
        <f>IF($C209="OK",_xlfn.NUMBERVALUE(Plantilla!CS220),"")</f>
        <v/>
      </c>
      <c r="CV209" s="110">
        <f>IF($C209="OK",_xlfn.NUMBERVALUE(Plantilla!CT220),"")</f>
        <v/>
      </c>
      <c r="CW209" s="6">
        <f>IF($C209="OK",_xlfn.NUMBERVALUE(Plantilla!CU220),"")</f>
        <v/>
      </c>
      <c r="CX209" s="82">
        <f>IF($C209="OK",_xlfn.NUMBERVALUE(Plantilla!CV220),"")</f>
        <v/>
      </c>
      <c r="CY209" s="6">
        <f>IF($C209="OK",_xlfn.NUMBERVALUE(Plantilla!CW220),"")</f>
        <v/>
      </c>
      <c r="CZ209" s="82">
        <f>IF($C209="OK",_xlfn.NUMBERVALUE(Plantilla!CX220),"")</f>
        <v/>
      </c>
      <c r="DA209" s="6">
        <f>IF($C209="OK",_xlfn.NUMBERVALUE(Plantilla!CY220),"")</f>
        <v/>
      </c>
      <c r="DB209" s="109">
        <f>IF($C209="OK",_xlfn.NUMBERVALUE(Plantilla!CZ220),"")</f>
        <v/>
      </c>
      <c r="DC209" s="6">
        <f>IF($C209="OK",_xlfn.NUMBERVALUE(Plantilla!DA220),"")</f>
        <v/>
      </c>
      <c r="DD209" s="6">
        <f>IF($C209="OK",TEXT(Plantilla!DB220,"#"),"")</f>
        <v/>
      </c>
      <c r="DE209" s="6">
        <f>IF($C209="OK",_xlfn.NUMBERVALUE(Plantilla!DC220),"")</f>
        <v/>
      </c>
      <c r="DF209" s="4">
        <f>IF($C209="OK",_xlfn.NUMBERVALUE(Plantilla!DD220),"")</f>
        <v/>
      </c>
      <c r="DG209" s="6">
        <f>IF($C209="OK",_xlfn.NUMBERVALUE(Plantilla!DE220),"")</f>
        <v/>
      </c>
      <c r="DH209" s="6">
        <f>IF($C209="OK",_xlfn.NUMBERVALUE(Plantilla!DF220),"")</f>
        <v/>
      </c>
      <c r="DI209" s="6">
        <f>IF($C209="OK",_xlfn.NUMBERVALUE(Plantilla!DG220),"")</f>
        <v/>
      </c>
      <c r="DJ209" s="6">
        <f>IF($C209="OK",_xlfn.NUMBERVALUE(Plantilla!DH220),"")</f>
        <v/>
      </c>
      <c r="DK209" s="6">
        <f>IF($C209="OK",_xlfn.NUMBERVALUE(Plantilla!DI220),"")</f>
        <v/>
      </c>
      <c r="DL209" s="6">
        <f>IF($C209="OK",_xlfn.NUMBERVALUE(Plantilla!DJ220),"")</f>
        <v/>
      </c>
      <c r="DM209" s="6">
        <f>IF($C209="OK",_xlfn.NUMBERVALUE(Plantilla!DK220),"")</f>
        <v/>
      </c>
      <c r="DN209" s="6">
        <f>IF($C209="OK",_xlfn.NUMBERVALUE(Plantilla!DL220),"")</f>
        <v/>
      </c>
      <c r="DO209" s="6">
        <f>IF($C209="OK",_xlfn.NUMBERVALUE(Plantilla!DM220),"")</f>
        <v/>
      </c>
      <c r="DP209" s="6">
        <f>IF($C209="OK",_xlfn.NUMBERVALUE(Plantilla!DN220),"")</f>
        <v/>
      </c>
      <c r="DQ209" s="6">
        <f>IF($C209="OK",_xlfn.NUMBERVALUE(Plantilla!DO220),"")</f>
        <v/>
      </c>
      <c r="DR209" s="6">
        <f>IF($C209="OK",_xlfn.NUMBERVALUE(Plantilla!DP220),"")</f>
        <v/>
      </c>
      <c r="DS209">
        <f>IF($C209="OK",TEXT(Plantilla!DR220,"#"),"")</f>
        <v/>
      </c>
      <c r="DT209" s="6" t="n"/>
    </row>
    <row r="210">
      <c r="A210">
        <f>IF(Plantilla!$I$6="¡Perfecto!, Guarda el archivo y adjúntalo a tu interfaz de Nómina Electrónica","OK","Error")</f>
        <v/>
      </c>
      <c r="B210">
        <f>IF(Plantilla!$I$6="¡Perfecto!, Guarda el archivo y adjúntalo a tu interfaz de Nómina Electrónica",MID(Plantilla!$D$2,SEARCH("V",Plantilla!$D$2),10),"")</f>
        <v/>
      </c>
      <c r="C210">
        <f>Plantilla!C221</f>
        <v/>
      </c>
      <c r="D210">
        <f>IF($C210="OK",Plantilla!B221,"")</f>
        <v/>
      </c>
      <c r="E210">
        <f>IF($C210="OK",
   VLOOKUP(Plantilla!$E$4,'Tablas '!$AP$4:$AT$6,5,FALSE),
"")</f>
        <v/>
      </c>
      <c r="F210">
        <f>IF($C210="OK",TEXT(Plantilla!D221,"#"),"")</f>
        <v/>
      </c>
      <c r="G210">
        <f>IF($C210="OK",
   VLOOKUP(Plantilla!E221,'Tablas '!$B$4:$C$14,2,FALSE),
"")</f>
        <v/>
      </c>
      <c r="H210">
        <f>IF($C210="OK",TEXT(Plantilla!F221,"#"),"")</f>
        <v/>
      </c>
      <c r="I210">
        <f>IF($C210="OK",TEXT(Plantilla!G221,"#"),"")</f>
        <v/>
      </c>
      <c r="J210">
        <f>IF($C210="OK",TEXT(Plantilla!H221,"#"),"")</f>
        <v/>
      </c>
      <c r="K210">
        <f>IF($C210="OK",TEXT(Plantilla!I221,"#"),"")</f>
        <v/>
      </c>
      <c r="L210">
        <f>IF($C210="OK",TEXT(Plantilla!J221,"#"),"")</f>
        <v/>
      </c>
      <c r="M210">
        <f>IF($C210="OK",TEXT(Plantilla!K221,"#"),"")</f>
        <v/>
      </c>
      <c r="N210">
        <f>IF($C210="OK",
   CONCATENATE(YEAR(Plantilla!L221),"-",TEXT(MONTH(Plantilla!L221),"00"),"-",TEXT(DAY(Plantilla!L221),"00")),
"")</f>
        <v/>
      </c>
      <c r="O210">
        <f>IF($C210="OK",_xlfn.NUMBERVALUE(Plantilla!M221),"")</f>
        <v/>
      </c>
      <c r="P210">
        <f>IF($C210="OK",
   IF(Plantilla!N221&lt;&gt;"",
      CONCATENATE(YEAR(Plantilla!N221),"-",TEXT(MONTH(Plantilla!N221),"00"),"-",TEXT(DAY(Plantilla!N221),"00")),
   ""),
"")</f>
        <v/>
      </c>
      <c r="Q210">
        <f>IF($C210="OK",
   VLOOKUP(Plantilla!O221,'Tablas '!$E$4:$F$19,2,FALSE),
"")</f>
        <v/>
      </c>
      <c r="R210">
        <f>IF($C210="OK",
   VLOOKUP(Plantilla!P221,'Tablas '!$H$4:$I$5,2,FALSE),
"")</f>
        <v/>
      </c>
      <c r="S210">
        <f>IF($C210="OK",
   VLOOKUP(Plantilla!Q221,'Tablas '!$K$4:$L$8,2,FALSE),
"")</f>
        <v/>
      </c>
      <c r="T210">
        <f>IF($C210="OK",
   VLOOKUP(Plantilla!R221,'Tablas '!$AE$4:$AF$6,2,FALSE),
"")</f>
        <v/>
      </c>
      <c r="U210">
        <f>IF($C210="OK",
   VLOOKUP(Plantilla!S221,'Tablas '!$AE$4:$AF$6,2,FALSE),
"")</f>
        <v/>
      </c>
      <c r="V210">
        <f>IF($C210="OK",TEXT(Plantilla!T221,"#"),"")</f>
        <v/>
      </c>
      <c r="W210" s="84">
        <f>IF($C210="OK",
   VLOOKUP(Plantilla!U221,'Tablas '!$AM$4:$AN$1126,2,FALSE),
"")</f>
        <v/>
      </c>
      <c r="X210">
        <f>IF($C210="OK",TEXT(Plantilla!V221,"#"),"")</f>
        <v/>
      </c>
      <c r="Y210">
        <f>IF($C210="OK",
   CONCATENATE(YEAR(Plantilla!W221),"-",TEXT(MONTH(Plantilla!W221),"00"),"-",TEXT(DAY(Plantilla!W221),"00")),
"")</f>
        <v/>
      </c>
      <c r="Z210">
        <f>IF($C210="OK",
   CONCATENATE(YEAR(Plantilla!X221),"-",TEXT(MONTH(Plantilla!X221),"00"),"-",TEXT(DAY(Plantilla!X221),"00")),
"")</f>
        <v/>
      </c>
      <c r="AA210">
        <f>IF($C210="OK",
   TEXT(VLOOKUP(Plantilla!Y221,'Tablas '!$Q$4:$R$9,2,FALSE),"#"),
"")</f>
        <v/>
      </c>
      <c r="AB210">
        <f>IF($C210="OK",
   CONCATENATE(YEAR(Plantilla!Z221),"-",TEXT(MONTH(Plantilla!Z221),"00"),"-",TEXT(DAY(Plantilla!Z221),"00")),
"")</f>
        <v/>
      </c>
      <c r="AC210">
        <f>IF($C210="OK",
   TEXT(VLOOKUP(Plantilla!AA221,'Tablas '!$T$4:$U$13,2,FALSE),"#"),
"")</f>
        <v/>
      </c>
      <c r="AD210">
        <f>IF($C210="OK",TEXT(Plantilla!AB221,"#"),"")</f>
        <v/>
      </c>
      <c r="AE210">
        <f>IF($C210="OK",
   IF(Plantilla!AC221&lt;&gt;"",
      TEXT(VLOOKUP(Plantilla!AC221,'Tablas '!$W$4:$X$7,2,FALSE),"#"),
   ""),
"")</f>
        <v/>
      </c>
      <c r="AF210">
        <f>IF($C210="OK",TEXT(Plantilla!AD221,"#"),"")</f>
        <v/>
      </c>
      <c r="AG210" s="6">
        <f>IF($C210="OK",_xlfn.NUMBERVALUE(Plantilla!AE221),"")</f>
        <v/>
      </c>
      <c r="AH210" s="4">
        <f>IF($C210="OK",_xlfn.NUMBERVALUE(Plantilla!AF221),"")</f>
        <v/>
      </c>
      <c r="AI210" s="6">
        <f>IF($C210="OK",_xlfn.NUMBERVALUE(Plantilla!AG221),"")</f>
        <v/>
      </c>
      <c r="AJ210" s="6">
        <f>IF($C210="OK",_xlfn.NUMBERVALUE(Plantilla!AH221),"")</f>
        <v/>
      </c>
      <c r="AK210" s="6">
        <f>IF($C210="OK",_xlfn.NUMBERVALUE(Plantilla!AI221),"")</f>
        <v/>
      </c>
      <c r="AL210" s="6">
        <f>IF($C210="OK",_xlfn.NUMBERVALUE(Plantilla!AJ221),"")</f>
        <v/>
      </c>
      <c r="AM210" s="4">
        <f>IF($C210="OK",_xlfn.NUMBERVALUE(Plantilla!AK221),"")</f>
        <v/>
      </c>
      <c r="AN210" s="6">
        <f>IF($C210="OK",_xlfn.NUMBERVALUE(Plantilla!AL221),"")</f>
        <v/>
      </c>
      <c r="AO210" s="4">
        <f>IF($C210="OK",_xlfn.NUMBERVALUE(Plantilla!AM221),"")</f>
        <v/>
      </c>
      <c r="AP210" s="6">
        <f>IF($C210="OK",_xlfn.NUMBERVALUE(Plantilla!AN221),"")</f>
        <v/>
      </c>
      <c r="AQ210" s="4">
        <f>IF($C210="OK",_xlfn.NUMBERVALUE(Plantilla!AO221),"")</f>
        <v/>
      </c>
      <c r="AR210" s="6">
        <f>IF($C210="OK",_xlfn.NUMBERVALUE(Plantilla!AP221),"")</f>
        <v/>
      </c>
      <c r="AS210" s="4">
        <f>IF($C210="OK",_xlfn.NUMBERVALUE(Plantilla!AQ221),"")</f>
        <v/>
      </c>
      <c r="AT210" s="6">
        <f>IF($C210="OK",_xlfn.NUMBERVALUE(Plantilla!AR221),"")</f>
        <v/>
      </c>
      <c r="AU210" s="4">
        <f>IF($C210="OK",_xlfn.NUMBERVALUE(Plantilla!AS221),"")</f>
        <v/>
      </c>
      <c r="AV210" s="6">
        <f>IF($C210="OK",_xlfn.NUMBERVALUE(Plantilla!AT221),"")</f>
        <v/>
      </c>
      <c r="AW210" s="4">
        <f>IF($C210="OK",_xlfn.NUMBERVALUE(Plantilla!AU221),"")</f>
        <v/>
      </c>
      <c r="AX210" s="6">
        <f>IF($C210="OK",_xlfn.NUMBERVALUE(Plantilla!AV221),"")</f>
        <v/>
      </c>
      <c r="AY210" s="4">
        <f>IF($C210="OK",_xlfn.NUMBERVALUE(Plantilla!AW221),"")</f>
        <v/>
      </c>
      <c r="AZ210" s="6">
        <f>IF($C210="OK",_xlfn.NUMBERVALUE(Plantilla!AX221),"")</f>
        <v/>
      </c>
      <c r="BA210">
        <f>IF($C210="OK",_xlfn.NUMBERVALUE(Plantilla!AY221),"")</f>
        <v/>
      </c>
      <c r="BB210">
        <f>IF($C210="OK",_xlfn.NUMBERVALUE(Plantilla!AZ221),"")</f>
        <v/>
      </c>
      <c r="BC210" s="4">
        <f>IF($C210="OK",_xlfn.NUMBERVALUE(Plantilla!BA221),"")</f>
        <v/>
      </c>
      <c r="BD210" s="6">
        <f>IF($C210="OK",_xlfn.NUMBERVALUE(Plantilla!BB221),"")</f>
        <v/>
      </c>
      <c r="BE210" s="4">
        <f>IF($C210="OK",_xlfn.NUMBERVALUE(Plantilla!BC221),"")</f>
        <v/>
      </c>
      <c r="BF210" s="6">
        <f>IF($C210="OK",_xlfn.NUMBERVALUE(Plantilla!BD221),"")</f>
        <v/>
      </c>
      <c r="BG210" s="4">
        <f>IF($C210="OK",_xlfn.NUMBERVALUE(Plantilla!BE221),"")</f>
        <v/>
      </c>
      <c r="BH210" s="6">
        <f>IF($C210="OK",_xlfn.NUMBERVALUE(Plantilla!BF221),"")</f>
        <v/>
      </c>
      <c r="BI210" s="110">
        <f>IF($C210="OK",_xlfn.NUMBERVALUE(Plantilla!BG221),"")</f>
        <v/>
      </c>
      <c r="BJ210" s="6">
        <f>IF($C210="OK",_xlfn.NUMBERVALUE(Plantilla!BH221),"")</f>
        <v/>
      </c>
      <c r="BK210" s="109">
        <f>IF($C210="OK",_xlfn.NUMBERVALUE(Plantilla!BI221),"")</f>
        <v/>
      </c>
      <c r="BL210" s="6">
        <f>IF($C210="OK",
   IF(Plantilla!BJ221&lt;&gt;"",
      TEXT(VLOOKUP(Plantilla!BJ221,'Tablas '!$Z$4:$AA$6,2,FALSE),"#"),
   ""),
"")</f>
        <v/>
      </c>
      <c r="BM210" s="4">
        <f>IF($C210="OK",_xlfn.NUMBERVALUE(Plantilla!BK221),"")</f>
        <v/>
      </c>
      <c r="BN210" s="4">
        <f>IF($C210="OK",_xlfn.NUMBERVALUE(Plantilla!BL221),"")</f>
        <v/>
      </c>
      <c r="BO210" s="6">
        <f>IF($C210="OK",_xlfn.NUMBERVALUE(Plantilla!BM221),"")</f>
        <v/>
      </c>
      <c r="BP210" s="4">
        <f>IF($C210="OK",_xlfn.NUMBERVALUE(Plantilla!BN221),"")</f>
        <v/>
      </c>
      <c r="BQ210" s="6">
        <f>IF($C210="OK",_xlfn.NUMBERVALUE(Plantilla!BO221),"")</f>
        <v/>
      </c>
      <c r="BR210" s="4">
        <f>IF($C210="OK",_xlfn.NUMBERVALUE(Plantilla!BP221),"")</f>
        <v/>
      </c>
      <c r="BS210" s="6">
        <f>IF($C210="OK",_xlfn.NUMBERVALUE(Plantilla!BQ221),"")</f>
        <v/>
      </c>
      <c r="BT210" s="4">
        <f>IF($C210="OK",_xlfn.NUMBERVALUE(Plantilla!BR221),"")</f>
        <v/>
      </c>
      <c r="BU210" s="6">
        <f>IF($C210="OK",_xlfn.NUMBERVALUE(Plantilla!BS221),"")</f>
        <v/>
      </c>
      <c r="BV210" s="6">
        <f>IF($C210="OK",_xlfn.NUMBERVALUE(Plantilla!BT221),"")</f>
        <v/>
      </c>
      <c r="BW210" s="6">
        <f>IF($C210="OK",_xlfn.NUMBERVALUE(Plantilla!BU221),"")</f>
        <v/>
      </c>
      <c r="BX210" s="6">
        <f>IF($C210="OK",_xlfn.NUMBERVALUE(Plantilla!BV221),"")</f>
        <v/>
      </c>
      <c r="BY210" s="6">
        <f>IF($C210="OK",_xlfn.NUMBERVALUE(Plantilla!BW221),"")</f>
        <v/>
      </c>
      <c r="BZ210" s="6">
        <f>IF($C210="OK",_xlfn.NUMBERVALUE(Plantilla!BX221),"")</f>
        <v/>
      </c>
      <c r="CA210" s="6">
        <f>IF($C210="OK",_xlfn.NUMBERVALUE(Plantilla!BY221),"")</f>
        <v/>
      </c>
      <c r="CB210" s="6">
        <f>IF($C210="OK",_xlfn.NUMBERVALUE(Plantilla!BZ221),"")</f>
        <v/>
      </c>
      <c r="CC210" s="6">
        <f>IF($C210="OK",_xlfn.NUMBERVALUE(Plantilla!CA221),"")</f>
        <v/>
      </c>
      <c r="CD210" s="6">
        <f>IF($C210="OK",_xlfn.NUMBERVALUE(Plantilla!CB221),"")</f>
        <v/>
      </c>
      <c r="CE210" s="6">
        <f>IF($C210="OK",_xlfn.NUMBERVALUE(Plantilla!CC221),"")</f>
        <v/>
      </c>
      <c r="CF210" s="4">
        <f>IF($C210="OK",_xlfn.NUMBERVALUE(Plantilla!CD221),"")</f>
        <v/>
      </c>
      <c r="CG210" s="6">
        <f>IF($C210="OK",_xlfn.NUMBERVALUE(Plantilla!CE221),"")</f>
        <v/>
      </c>
      <c r="CH210" s="6">
        <f>IF($C210="OK",_xlfn.NUMBERVALUE(Plantilla!CF221),"")</f>
        <v/>
      </c>
      <c r="CI210" s="6">
        <f>IF($C210="OK",_xlfn.NUMBERVALUE(Plantilla!CG221),"")</f>
        <v/>
      </c>
      <c r="CJ210" s="6">
        <f>IF($C210="OK",_xlfn.NUMBERVALUE(Plantilla!CH221),"")</f>
        <v/>
      </c>
      <c r="CK210" s="6">
        <f>IF($C210="OK",_xlfn.NUMBERVALUE(Plantilla!CI221),"")</f>
        <v/>
      </c>
      <c r="CL210" s="6">
        <f>IF($C210="OK",_xlfn.NUMBERVALUE(Plantilla!CJ221),"")</f>
        <v/>
      </c>
      <c r="CM210">
        <f>IF($C210="OK",TEXT(Plantilla!CK221,"#"),"")</f>
        <v/>
      </c>
      <c r="CN210" s="6">
        <f>IF($C210="OK",_xlfn.NUMBERVALUE(Plantilla!CL221),"")</f>
        <v/>
      </c>
      <c r="CO210" s="6">
        <f>IF($C210="OK",_xlfn.NUMBERVALUE(Plantilla!CM221),"")</f>
        <v/>
      </c>
      <c r="CP210" s="110">
        <f>IF($C210="OK",_xlfn.NUMBERVALUE(Plantilla!CN221),"")</f>
        <v/>
      </c>
      <c r="CQ210" s="6">
        <f>IF($C210="OK",_xlfn.NUMBERVALUE(Plantilla!CO221),"")</f>
        <v/>
      </c>
      <c r="CR210" s="109">
        <f>IF($C210="OK",_xlfn.NUMBERVALUE(Plantilla!CP221),"")</f>
        <v/>
      </c>
      <c r="CS210" s="110">
        <f>IF($C210="OK",_xlfn.NUMBERVALUE(Plantilla!CQ221),"")</f>
        <v/>
      </c>
      <c r="CT210" s="6">
        <f>IF($C210="OK",_xlfn.NUMBERVALUE(Plantilla!CR221),"")</f>
        <v/>
      </c>
      <c r="CU210" s="109">
        <f>IF($C210="OK",_xlfn.NUMBERVALUE(Plantilla!CS221),"")</f>
        <v/>
      </c>
      <c r="CV210" s="110">
        <f>IF($C210="OK",_xlfn.NUMBERVALUE(Plantilla!CT221),"")</f>
        <v/>
      </c>
      <c r="CW210" s="6">
        <f>IF($C210="OK",_xlfn.NUMBERVALUE(Plantilla!CU221),"")</f>
        <v/>
      </c>
      <c r="CX210" s="82">
        <f>IF($C210="OK",_xlfn.NUMBERVALUE(Plantilla!CV221),"")</f>
        <v/>
      </c>
      <c r="CY210" s="6">
        <f>IF($C210="OK",_xlfn.NUMBERVALUE(Plantilla!CW221),"")</f>
        <v/>
      </c>
      <c r="CZ210" s="82">
        <f>IF($C210="OK",_xlfn.NUMBERVALUE(Plantilla!CX221),"")</f>
        <v/>
      </c>
      <c r="DA210" s="6">
        <f>IF($C210="OK",_xlfn.NUMBERVALUE(Plantilla!CY221),"")</f>
        <v/>
      </c>
      <c r="DB210" s="109">
        <f>IF($C210="OK",_xlfn.NUMBERVALUE(Plantilla!CZ221),"")</f>
        <v/>
      </c>
      <c r="DC210" s="6">
        <f>IF($C210="OK",_xlfn.NUMBERVALUE(Plantilla!DA221),"")</f>
        <v/>
      </c>
      <c r="DD210" s="6">
        <f>IF($C210="OK",TEXT(Plantilla!DB221,"#"),"")</f>
        <v/>
      </c>
      <c r="DE210" s="6">
        <f>IF($C210="OK",_xlfn.NUMBERVALUE(Plantilla!DC221),"")</f>
        <v/>
      </c>
      <c r="DF210" s="4">
        <f>IF($C210="OK",_xlfn.NUMBERVALUE(Plantilla!DD221),"")</f>
        <v/>
      </c>
      <c r="DG210" s="6">
        <f>IF($C210="OK",_xlfn.NUMBERVALUE(Plantilla!DE221),"")</f>
        <v/>
      </c>
      <c r="DH210" s="6">
        <f>IF($C210="OK",_xlfn.NUMBERVALUE(Plantilla!DF221),"")</f>
        <v/>
      </c>
      <c r="DI210" s="6">
        <f>IF($C210="OK",_xlfn.NUMBERVALUE(Plantilla!DG221),"")</f>
        <v/>
      </c>
      <c r="DJ210" s="6">
        <f>IF($C210="OK",_xlfn.NUMBERVALUE(Plantilla!DH221),"")</f>
        <v/>
      </c>
      <c r="DK210" s="6">
        <f>IF($C210="OK",_xlfn.NUMBERVALUE(Plantilla!DI221),"")</f>
        <v/>
      </c>
      <c r="DL210" s="6">
        <f>IF($C210="OK",_xlfn.NUMBERVALUE(Plantilla!DJ221),"")</f>
        <v/>
      </c>
      <c r="DM210" s="6">
        <f>IF($C210="OK",_xlfn.NUMBERVALUE(Plantilla!DK221),"")</f>
        <v/>
      </c>
      <c r="DN210" s="6">
        <f>IF($C210="OK",_xlfn.NUMBERVALUE(Plantilla!DL221),"")</f>
        <v/>
      </c>
      <c r="DO210" s="6">
        <f>IF($C210="OK",_xlfn.NUMBERVALUE(Plantilla!DM221),"")</f>
        <v/>
      </c>
      <c r="DP210" s="6">
        <f>IF($C210="OK",_xlfn.NUMBERVALUE(Plantilla!DN221),"")</f>
        <v/>
      </c>
      <c r="DQ210" s="6">
        <f>IF($C210="OK",_xlfn.NUMBERVALUE(Plantilla!DO221),"")</f>
        <v/>
      </c>
      <c r="DR210" s="6">
        <f>IF($C210="OK",_xlfn.NUMBERVALUE(Plantilla!DP221),"")</f>
        <v/>
      </c>
      <c r="DS210">
        <f>IF($C210="OK",TEXT(Plantilla!DR221,"#"),"")</f>
        <v/>
      </c>
      <c r="DT210" s="6" t="n"/>
    </row>
    <row r="211">
      <c r="A211">
        <f>IF(Plantilla!$I$6="¡Perfecto!, Guarda el archivo y adjúntalo a tu interfaz de Nómina Electrónica","OK","Error")</f>
        <v/>
      </c>
      <c r="B211">
        <f>IF(Plantilla!$I$6="¡Perfecto!, Guarda el archivo y adjúntalo a tu interfaz de Nómina Electrónica",MID(Plantilla!$D$2,SEARCH("V",Plantilla!$D$2),10),"")</f>
        <v/>
      </c>
      <c r="C211">
        <f>Plantilla!C222</f>
        <v/>
      </c>
      <c r="D211">
        <f>IF($C211="OK",Plantilla!B222,"")</f>
        <v/>
      </c>
      <c r="E211">
        <f>IF($C211="OK",
   VLOOKUP(Plantilla!$E$4,'Tablas '!$AP$4:$AT$6,5,FALSE),
"")</f>
        <v/>
      </c>
      <c r="F211">
        <f>IF($C211="OK",TEXT(Plantilla!D222,"#"),"")</f>
        <v/>
      </c>
      <c r="G211">
        <f>IF($C211="OK",
   VLOOKUP(Plantilla!E222,'Tablas '!$B$4:$C$14,2,FALSE),
"")</f>
        <v/>
      </c>
      <c r="H211">
        <f>IF($C211="OK",TEXT(Plantilla!F222,"#"),"")</f>
        <v/>
      </c>
      <c r="I211">
        <f>IF($C211="OK",TEXT(Plantilla!G222,"#"),"")</f>
        <v/>
      </c>
      <c r="J211">
        <f>IF($C211="OK",TEXT(Plantilla!H222,"#"),"")</f>
        <v/>
      </c>
      <c r="K211">
        <f>IF($C211="OK",TEXT(Plantilla!I222,"#"),"")</f>
        <v/>
      </c>
      <c r="L211">
        <f>IF($C211="OK",TEXT(Plantilla!J222,"#"),"")</f>
        <v/>
      </c>
      <c r="M211">
        <f>IF($C211="OK",TEXT(Plantilla!K222,"#"),"")</f>
        <v/>
      </c>
      <c r="N211">
        <f>IF($C211="OK",
   CONCATENATE(YEAR(Plantilla!L222),"-",TEXT(MONTH(Plantilla!L222),"00"),"-",TEXT(DAY(Plantilla!L222),"00")),
"")</f>
        <v/>
      </c>
      <c r="O211">
        <f>IF($C211="OK",_xlfn.NUMBERVALUE(Plantilla!M222),"")</f>
        <v/>
      </c>
      <c r="P211">
        <f>IF($C211="OK",
   IF(Plantilla!N222&lt;&gt;"",
      CONCATENATE(YEAR(Plantilla!N222),"-",TEXT(MONTH(Plantilla!N222),"00"),"-",TEXT(DAY(Plantilla!N222),"00")),
   ""),
"")</f>
        <v/>
      </c>
      <c r="Q211">
        <f>IF($C211="OK",
   VLOOKUP(Plantilla!O222,'Tablas '!$E$4:$F$19,2,FALSE),
"")</f>
        <v/>
      </c>
      <c r="R211">
        <f>IF($C211="OK",
   VLOOKUP(Plantilla!P222,'Tablas '!$H$4:$I$5,2,FALSE),
"")</f>
        <v/>
      </c>
      <c r="S211">
        <f>IF($C211="OK",
   VLOOKUP(Plantilla!Q222,'Tablas '!$K$4:$L$8,2,FALSE),
"")</f>
        <v/>
      </c>
      <c r="T211">
        <f>IF($C211="OK",
   VLOOKUP(Plantilla!R222,'Tablas '!$AE$4:$AF$6,2,FALSE),
"")</f>
        <v/>
      </c>
      <c r="U211">
        <f>IF($C211="OK",
   VLOOKUP(Plantilla!S222,'Tablas '!$AE$4:$AF$6,2,FALSE),
"")</f>
        <v/>
      </c>
      <c r="V211">
        <f>IF($C211="OK",TEXT(Plantilla!T222,"#"),"")</f>
        <v/>
      </c>
      <c r="W211" s="84">
        <f>IF($C211="OK",
   VLOOKUP(Plantilla!U222,'Tablas '!$AM$4:$AN$1126,2,FALSE),
"")</f>
        <v/>
      </c>
      <c r="X211">
        <f>IF($C211="OK",TEXT(Plantilla!V222,"#"),"")</f>
        <v/>
      </c>
      <c r="Y211">
        <f>IF($C211="OK",
   CONCATENATE(YEAR(Plantilla!W222),"-",TEXT(MONTH(Plantilla!W222),"00"),"-",TEXT(DAY(Plantilla!W222),"00")),
"")</f>
        <v/>
      </c>
      <c r="Z211">
        <f>IF($C211="OK",
   CONCATENATE(YEAR(Plantilla!X222),"-",TEXT(MONTH(Plantilla!X222),"00"),"-",TEXT(DAY(Plantilla!X222),"00")),
"")</f>
        <v/>
      </c>
      <c r="AA211">
        <f>IF($C211="OK",
   TEXT(VLOOKUP(Plantilla!Y222,'Tablas '!$Q$4:$R$9,2,FALSE),"#"),
"")</f>
        <v/>
      </c>
      <c r="AB211">
        <f>IF($C211="OK",
   CONCATENATE(YEAR(Plantilla!Z222),"-",TEXT(MONTH(Plantilla!Z222),"00"),"-",TEXT(DAY(Plantilla!Z222),"00")),
"")</f>
        <v/>
      </c>
      <c r="AC211">
        <f>IF($C211="OK",
   TEXT(VLOOKUP(Plantilla!AA222,'Tablas '!$T$4:$U$13,2,FALSE),"#"),
"")</f>
        <v/>
      </c>
      <c r="AD211">
        <f>IF($C211="OK",TEXT(Plantilla!AB222,"#"),"")</f>
        <v/>
      </c>
      <c r="AE211">
        <f>IF($C211="OK",
   IF(Plantilla!AC222&lt;&gt;"",
      TEXT(VLOOKUP(Plantilla!AC222,'Tablas '!$W$4:$X$7,2,FALSE),"#"),
   ""),
"")</f>
        <v/>
      </c>
      <c r="AF211">
        <f>IF($C211="OK",TEXT(Plantilla!AD222,"#"),"")</f>
        <v/>
      </c>
      <c r="AG211" s="6">
        <f>IF($C211="OK",_xlfn.NUMBERVALUE(Plantilla!AE222),"")</f>
        <v/>
      </c>
      <c r="AH211" s="4">
        <f>IF($C211="OK",_xlfn.NUMBERVALUE(Plantilla!AF222),"")</f>
        <v/>
      </c>
      <c r="AI211" s="6">
        <f>IF($C211="OK",_xlfn.NUMBERVALUE(Plantilla!AG222),"")</f>
        <v/>
      </c>
      <c r="AJ211" s="6">
        <f>IF($C211="OK",_xlfn.NUMBERVALUE(Plantilla!AH222),"")</f>
        <v/>
      </c>
      <c r="AK211" s="6">
        <f>IF($C211="OK",_xlfn.NUMBERVALUE(Plantilla!AI222),"")</f>
        <v/>
      </c>
      <c r="AL211" s="6">
        <f>IF($C211="OK",_xlfn.NUMBERVALUE(Plantilla!AJ222),"")</f>
        <v/>
      </c>
      <c r="AM211" s="4">
        <f>IF($C211="OK",_xlfn.NUMBERVALUE(Plantilla!AK222),"")</f>
        <v/>
      </c>
      <c r="AN211" s="6">
        <f>IF($C211="OK",_xlfn.NUMBERVALUE(Plantilla!AL222),"")</f>
        <v/>
      </c>
      <c r="AO211" s="4">
        <f>IF($C211="OK",_xlfn.NUMBERVALUE(Plantilla!AM222),"")</f>
        <v/>
      </c>
      <c r="AP211" s="6">
        <f>IF($C211="OK",_xlfn.NUMBERVALUE(Plantilla!AN222),"")</f>
        <v/>
      </c>
      <c r="AQ211" s="4">
        <f>IF($C211="OK",_xlfn.NUMBERVALUE(Plantilla!AO222),"")</f>
        <v/>
      </c>
      <c r="AR211" s="6">
        <f>IF($C211="OK",_xlfn.NUMBERVALUE(Plantilla!AP222),"")</f>
        <v/>
      </c>
      <c r="AS211" s="4">
        <f>IF($C211="OK",_xlfn.NUMBERVALUE(Plantilla!AQ222),"")</f>
        <v/>
      </c>
      <c r="AT211" s="6">
        <f>IF($C211="OK",_xlfn.NUMBERVALUE(Plantilla!AR222),"")</f>
        <v/>
      </c>
      <c r="AU211" s="4">
        <f>IF($C211="OK",_xlfn.NUMBERVALUE(Plantilla!AS222),"")</f>
        <v/>
      </c>
      <c r="AV211" s="6">
        <f>IF($C211="OK",_xlfn.NUMBERVALUE(Plantilla!AT222),"")</f>
        <v/>
      </c>
      <c r="AW211" s="4">
        <f>IF($C211="OK",_xlfn.NUMBERVALUE(Plantilla!AU222),"")</f>
        <v/>
      </c>
      <c r="AX211" s="6">
        <f>IF($C211="OK",_xlfn.NUMBERVALUE(Plantilla!AV222),"")</f>
        <v/>
      </c>
      <c r="AY211" s="4">
        <f>IF($C211="OK",_xlfn.NUMBERVALUE(Plantilla!AW222),"")</f>
        <v/>
      </c>
      <c r="AZ211" s="6">
        <f>IF($C211="OK",_xlfn.NUMBERVALUE(Plantilla!AX222),"")</f>
        <v/>
      </c>
      <c r="BA211">
        <f>IF($C211="OK",_xlfn.NUMBERVALUE(Plantilla!AY222),"")</f>
        <v/>
      </c>
      <c r="BB211">
        <f>IF($C211="OK",_xlfn.NUMBERVALUE(Plantilla!AZ222),"")</f>
        <v/>
      </c>
      <c r="BC211" s="4">
        <f>IF($C211="OK",_xlfn.NUMBERVALUE(Plantilla!BA222),"")</f>
        <v/>
      </c>
      <c r="BD211" s="6">
        <f>IF($C211="OK",_xlfn.NUMBERVALUE(Plantilla!BB222),"")</f>
        <v/>
      </c>
      <c r="BE211" s="4">
        <f>IF($C211="OK",_xlfn.NUMBERVALUE(Plantilla!BC222),"")</f>
        <v/>
      </c>
      <c r="BF211" s="6">
        <f>IF($C211="OK",_xlfn.NUMBERVALUE(Plantilla!BD222),"")</f>
        <v/>
      </c>
      <c r="BG211" s="4">
        <f>IF($C211="OK",_xlfn.NUMBERVALUE(Plantilla!BE222),"")</f>
        <v/>
      </c>
      <c r="BH211" s="6">
        <f>IF($C211="OK",_xlfn.NUMBERVALUE(Plantilla!BF222),"")</f>
        <v/>
      </c>
      <c r="BI211" s="110">
        <f>IF($C211="OK",_xlfn.NUMBERVALUE(Plantilla!BG222),"")</f>
        <v/>
      </c>
      <c r="BJ211" s="6">
        <f>IF($C211="OK",_xlfn.NUMBERVALUE(Plantilla!BH222),"")</f>
        <v/>
      </c>
      <c r="BK211" s="109">
        <f>IF($C211="OK",_xlfn.NUMBERVALUE(Plantilla!BI222),"")</f>
        <v/>
      </c>
      <c r="BL211" s="6">
        <f>IF($C211="OK",
   IF(Plantilla!BJ222&lt;&gt;"",
      TEXT(VLOOKUP(Plantilla!BJ222,'Tablas '!$Z$4:$AA$6,2,FALSE),"#"),
   ""),
"")</f>
        <v/>
      </c>
      <c r="BM211" s="4">
        <f>IF($C211="OK",_xlfn.NUMBERVALUE(Plantilla!BK222),"")</f>
        <v/>
      </c>
      <c r="BN211" s="4">
        <f>IF($C211="OK",_xlfn.NUMBERVALUE(Plantilla!BL222),"")</f>
        <v/>
      </c>
      <c r="BO211" s="6">
        <f>IF($C211="OK",_xlfn.NUMBERVALUE(Plantilla!BM222),"")</f>
        <v/>
      </c>
      <c r="BP211" s="4">
        <f>IF($C211="OK",_xlfn.NUMBERVALUE(Plantilla!BN222),"")</f>
        <v/>
      </c>
      <c r="BQ211" s="6">
        <f>IF($C211="OK",_xlfn.NUMBERVALUE(Plantilla!BO222),"")</f>
        <v/>
      </c>
      <c r="BR211" s="4">
        <f>IF($C211="OK",_xlfn.NUMBERVALUE(Plantilla!BP222),"")</f>
        <v/>
      </c>
      <c r="BS211" s="6">
        <f>IF($C211="OK",_xlfn.NUMBERVALUE(Plantilla!BQ222),"")</f>
        <v/>
      </c>
      <c r="BT211" s="4">
        <f>IF($C211="OK",_xlfn.NUMBERVALUE(Plantilla!BR222),"")</f>
        <v/>
      </c>
      <c r="BU211" s="6">
        <f>IF($C211="OK",_xlfn.NUMBERVALUE(Plantilla!BS222),"")</f>
        <v/>
      </c>
      <c r="BV211" s="6">
        <f>IF($C211="OK",_xlfn.NUMBERVALUE(Plantilla!BT222),"")</f>
        <v/>
      </c>
      <c r="BW211" s="6">
        <f>IF($C211="OK",_xlfn.NUMBERVALUE(Plantilla!BU222),"")</f>
        <v/>
      </c>
      <c r="BX211" s="6">
        <f>IF($C211="OK",_xlfn.NUMBERVALUE(Plantilla!BV222),"")</f>
        <v/>
      </c>
      <c r="BY211" s="6">
        <f>IF($C211="OK",_xlfn.NUMBERVALUE(Plantilla!BW222),"")</f>
        <v/>
      </c>
      <c r="BZ211" s="6">
        <f>IF($C211="OK",_xlfn.NUMBERVALUE(Plantilla!BX222),"")</f>
        <v/>
      </c>
      <c r="CA211" s="6">
        <f>IF($C211="OK",_xlfn.NUMBERVALUE(Plantilla!BY222),"")</f>
        <v/>
      </c>
      <c r="CB211" s="6">
        <f>IF($C211="OK",_xlfn.NUMBERVALUE(Plantilla!BZ222),"")</f>
        <v/>
      </c>
      <c r="CC211" s="6">
        <f>IF($C211="OK",_xlfn.NUMBERVALUE(Plantilla!CA222),"")</f>
        <v/>
      </c>
      <c r="CD211" s="6">
        <f>IF($C211="OK",_xlfn.NUMBERVALUE(Plantilla!CB222),"")</f>
        <v/>
      </c>
      <c r="CE211" s="6">
        <f>IF($C211="OK",_xlfn.NUMBERVALUE(Plantilla!CC222),"")</f>
        <v/>
      </c>
      <c r="CF211" s="4">
        <f>IF($C211="OK",_xlfn.NUMBERVALUE(Plantilla!CD222),"")</f>
        <v/>
      </c>
      <c r="CG211" s="6">
        <f>IF($C211="OK",_xlfn.NUMBERVALUE(Plantilla!CE222),"")</f>
        <v/>
      </c>
      <c r="CH211" s="6">
        <f>IF($C211="OK",_xlfn.NUMBERVALUE(Plantilla!CF222),"")</f>
        <v/>
      </c>
      <c r="CI211" s="6">
        <f>IF($C211="OK",_xlfn.NUMBERVALUE(Plantilla!CG222),"")</f>
        <v/>
      </c>
      <c r="CJ211" s="6">
        <f>IF($C211="OK",_xlfn.NUMBERVALUE(Plantilla!CH222),"")</f>
        <v/>
      </c>
      <c r="CK211" s="6">
        <f>IF($C211="OK",_xlfn.NUMBERVALUE(Plantilla!CI222),"")</f>
        <v/>
      </c>
      <c r="CL211" s="6">
        <f>IF($C211="OK",_xlfn.NUMBERVALUE(Plantilla!CJ222),"")</f>
        <v/>
      </c>
      <c r="CM211">
        <f>IF($C211="OK",TEXT(Plantilla!CK222,"#"),"")</f>
        <v/>
      </c>
      <c r="CN211" s="6">
        <f>IF($C211="OK",_xlfn.NUMBERVALUE(Plantilla!CL222),"")</f>
        <v/>
      </c>
      <c r="CO211" s="6">
        <f>IF($C211="OK",_xlfn.NUMBERVALUE(Plantilla!CM222),"")</f>
        <v/>
      </c>
      <c r="CP211" s="110">
        <f>IF($C211="OK",_xlfn.NUMBERVALUE(Plantilla!CN222),"")</f>
        <v/>
      </c>
      <c r="CQ211" s="6">
        <f>IF($C211="OK",_xlfn.NUMBERVALUE(Plantilla!CO222),"")</f>
        <v/>
      </c>
      <c r="CR211" s="109">
        <f>IF($C211="OK",_xlfn.NUMBERVALUE(Plantilla!CP222),"")</f>
        <v/>
      </c>
      <c r="CS211" s="110">
        <f>IF($C211="OK",_xlfn.NUMBERVALUE(Plantilla!CQ222),"")</f>
        <v/>
      </c>
      <c r="CT211" s="6">
        <f>IF($C211="OK",_xlfn.NUMBERVALUE(Plantilla!CR222),"")</f>
        <v/>
      </c>
      <c r="CU211" s="109">
        <f>IF($C211="OK",_xlfn.NUMBERVALUE(Plantilla!CS222),"")</f>
        <v/>
      </c>
      <c r="CV211" s="110">
        <f>IF($C211="OK",_xlfn.NUMBERVALUE(Plantilla!CT222),"")</f>
        <v/>
      </c>
      <c r="CW211" s="6">
        <f>IF($C211="OK",_xlfn.NUMBERVALUE(Plantilla!CU222),"")</f>
        <v/>
      </c>
      <c r="CX211" s="82">
        <f>IF($C211="OK",_xlfn.NUMBERVALUE(Plantilla!CV222),"")</f>
        <v/>
      </c>
      <c r="CY211" s="6">
        <f>IF($C211="OK",_xlfn.NUMBERVALUE(Plantilla!CW222),"")</f>
        <v/>
      </c>
      <c r="CZ211" s="82">
        <f>IF($C211="OK",_xlfn.NUMBERVALUE(Plantilla!CX222),"")</f>
        <v/>
      </c>
      <c r="DA211" s="6">
        <f>IF($C211="OK",_xlfn.NUMBERVALUE(Plantilla!CY222),"")</f>
        <v/>
      </c>
      <c r="DB211" s="109">
        <f>IF($C211="OK",_xlfn.NUMBERVALUE(Plantilla!CZ222),"")</f>
        <v/>
      </c>
      <c r="DC211" s="6">
        <f>IF($C211="OK",_xlfn.NUMBERVALUE(Plantilla!DA222),"")</f>
        <v/>
      </c>
      <c r="DD211" s="6">
        <f>IF($C211="OK",TEXT(Plantilla!DB222,"#"),"")</f>
        <v/>
      </c>
      <c r="DE211" s="6">
        <f>IF($C211="OK",_xlfn.NUMBERVALUE(Plantilla!DC222),"")</f>
        <v/>
      </c>
      <c r="DF211" s="4">
        <f>IF($C211="OK",_xlfn.NUMBERVALUE(Plantilla!DD222),"")</f>
        <v/>
      </c>
      <c r="DG211" s="6">
        <f>IF($C211="OK",_xlfn.NUMBERVALUE(Plantilla!DE222),"")</f>
        <v/>
      </c>
      <c r="DH211" s="6">
        <f>IF($C211="OK",_xlfn.NUMBERVALUE(Plantilla!DF222),"")</f>
        <v/>
      </c>
      <c r="DI211" s="6">
        <f>IF($C211="OK",_xlfn.NUMBERVALUE(Plantilla!DG222),"")</f>
        <v/>
      </c>
      <c r="DJ211" s="6">
        <f>IF($C211="OK",_xlfn.NUMBERVALUE(Plantilla!DH222),"")</f>
        <v/>
      </c>
      <c r="DK211" s="6">
        <f>IF($C211="OK",_xlfn.NUMBERVALUE(Plantilla!DI222),"")</f>
        <v/>
      </c>
      <c r="DL211" s="6">
        <f>IF($C211="OK",_xlfn.NUMBERVALUE(Plantilla!DJ222),"")</f>
        <v/>
      </c>
      <c r="DM211" s="6">
        <f>IF($C211="OK",_xlfn.NUMBERVALUE(Plantilla!DK222),"")</f>
        <v/>
      </c>
      <c r="DN211" s="6">
        <f>IF($C211="OK",_xlfn.NUMBERVALUE(Plantilla!DL222),"")</f>
        <v/>
      </c>
      <c r="DO211" s="6">
        <f>IF($C211="OK",_xlfn.NUMBERVALUE(Plantilla!DM222),"")</f>
        <v/>
      </c>
      <c r="DP211" s="6">
        <f>IF($C211="OK",_xlfn.NUMBERVALUE(Plantilla!DN222),"")</f>
        <v/>
      </c>
      <c r="DQ211" s="6">
        <f>IF($C211="OK",_xlfn.NUMBERVALUE(Plantilla!DO222),"")</f>
        <v/>
      </c>
      <c r="DR211" s="6">
        <f>IF($C211="OK",_xlfn.NUMBERVALUE(Plantilla!DP222),"")</f>
        <v/>
      </c>
      <c r="DS211">
        <f>IF($C211="OK",TEXT(Plantilla!DR222,"#"),"")</f>
        <v/>
      </c>
      <c r="DT211" s="6" t="n"/>
    </row>
    <row r="212">
      <c r="A212">
        <f>IF(Plantilla!$I$6="¡Perfecto!, Guarda el archivo y adjúntalo a tu interfaz de Nómina Electrónica","OK","Error")</f>
        <v/>
      </c>
      <c r="B212">
        <f>IF(Plantilla!$I$6="¡Perfecto!, Guarda el archivo y adjúntalo a tu interfaz de Nómina Electrónica",MID(Plantilla!$D$2,SEARCH("V",Plantilla!$D$2),10),"")</f>
        <v/>
      </c>
      <c r="C212">
        <f>Plantilla!C223</f>
        <v/>
      </c>
      <c r="D212">
        <f>IF($C212="OK",Plantilla!B223,"")</f>
        <v/>
      </c>
      <c r="E212">
        <f>IF($C212="OK",
   VLOOKUP(Plantilla!$E$4,'Tablas '!$AP$4:$AT$6,5,FALSE),
"")</f>
        <v/>
      </c>
      <c r="F212">
        <f>IF($C212="OK",TEXT(Plantilla!D223,"#"),"")</f>
        <v/>
      </c>
      <c r="G212">
        <f>IF($C212="OK",
   VLOOKUP(Plantilla!E223,'Tablas '!$B$4:$C$14,2,FALSE),
"")</f>
        <v/>
      </c>
      <c r="H212">
        <f>IF($C212="OK",TEXT(Plantilla!F223,"#"),"")</f>
        <v/>
      </c>
      <c r="I212">
        <f>IF($C212="OK",TEXT(Plantilla!G223,"#"),"")</f>
        <v/>
      </c>
      <c r="J212">
        <f>IF($C212="OK",TEXT(Plantilla!H223,"#"),"")</f>
        <v/>
      </c>
      <c r="K212">
        <f>IF($C212="OK",TEXT(Plantilla!I223,"#"),"")</f>
        <v/>
      </c>
      <c r="L212">
        <f>IF($C212="OK",TEXT(Plantilla!J223,"#"),"")</f>
        <v/>
      </c>
      <c r="M212">
        <f>IF($C212="OK",TEXT(Plantilla!K223,"#"),"")</f>
        <v/>
      </c>
      <c r="N212">
        <f>IF($C212="OK",
   CONCATENATE(YEAR(Plantilla!L223),"-",TEXT(MONTH(Plantilla!L223),"00"),"-",TEXT(DAY(Plantilla!L223),"00")),
"")</f>
        <v/>
      </c>
      <c r="O212">
        <f>IF($C212="OK",_xlfn.NUMBERVALUE(Plantilla!M223),"")</f>
        <v/>
      </c>
      <c r="P212">
        <f>IF($C212="OK",
   IF(Plantilla!N223&lt;&gt;"",
      CONCATENATE(YEAR(Plantilla!N223),"-",TEXT(MONTH(Plantilla!N223),"00"),"-",TEXT(DAY(Plantilla!N223),"00")),
   ""),
"")</f>
        <v/>
      </c>
      <c r="Q212">
        <f>IF($C212="OK",
   VLOOKUP(Plantilla!O223,'Tablas '!$E$4:$F$19,2,FALSE),
"")</f>
        <v/>
      </c>
      <c r="R212">
        <f>IF($C212="OK",
   VLOOKUP(Plantilla!P223,'Tablas '!$H$4:$I$5,2,FALSE),
"")</f>
        <v/>
      </c>
      <c r="S212">
        <f>IF($C212="OK",
   VLOOKUP(Plantilla!Q223,'Tablas '!$K$4:$L$8,2,FALSE),
"")</f>
        <v/>
      </c>
      <c r="T212">
        <f>IF($C212="OK",
   VLOOKUP(Plantilla!R223,'Tablas '!$AE$4:$AF$6,2,FALSE),
"")</f>
        <v/>
      </c>
      <c r="U212">
        <f>IF($C212="OK",
   VLOOKUP(Plantilla!S223,'Tablas '!$AE$4:$AF$6,2,FALSE),
"")</f>
        <v/>
      </c>
      <c r="V212">
        <f>IF($C212="OK",TEXT(Plantilla!T223,"#"),"")</f>
        <v/>
      </c>
      <c r="W212" s="84">
        <f>IF($C212="OK",
   VLOOKUP(Plantilla!U223,'Tablas '!$AM$4:$AN$1126,2,FALSE),
"")</f>
        <v/>
      </c>
      <c r="X212">
        <f>IF($C212="OK",TEXT(Plantilla!V223,"#"),"")</f>
        <v/>
      </c>
      <c r="Y212">
        <f>IF($C212="OK",
   CONCATENATE(YEAR(Plantilla!W223),"-",TEXT(MONTH(Plantilla!W223),"00"),"-",TEXT(DAY(Plantilla!W223),"00")),
"")</f>
        <v/>
      </c>
      <c r="Z212">
        <f>IF($C212="OK",
   CONCATENATE(YEAR(Plantilla!X223),"-",TEXT(MONTH(Plantilla!X223),"00"),"-",TEXT(DAY(Plantilla!X223),"00")),
"")</f>
        <v/>
      </c>
      <c r="AA212">
        <f>IF($C212="OK",
   TEXT(VLOOKUP(Plantilla!Y223,'Tablas '!$Q$4:$R$9,2,FALSE),"#"),
"")</f>
        <v/>
      </c>
      <c r="AB212">
        <f>IF($C212="OK",
   CONCATENATE(YEAR(Plantilla!Z223),"-",TEXT(MONTH(Plantilla!Z223),"00"),"-",TEXT(DAY(Plantilla!Z223),"00")),
"")</f>
        <v/>
      </c>
      <c r="AC212">
        <f>IF($C212="OK",
   TEXT(VLOOKUP(Plantilla!AA223,'Tablas '!$T$4:$U$13,2,FALSE),"#"),
"")</f>
        <v/>
      </c>
      <c r="AD212">
        <f>IF($C212="OK",TEXT(Plantilla!AB223,"#"),"")</f>
        <v/>
      </c>
      <c r="AE212">
        <f>IF($C212="OK",
   IF(Plantilla!AC223&lt;&gt;"",
      TEXT(VLOOKUP(Plantilla!AC223,'Tablas '!$W$4:$X$7,2,FALSE),"#"),
   ""),
"")</f>
        <v/>
      </c>
      <c r="AF212">
        <f>IF($C212="OK",TEXT(Plantilla!AD223,"#"),"")</f>
        <v/>
      </c>
      <c r="AG212" s="6">
        <f>IF($C212="OK",_xlfn.NUMBERVALUE(Plantilla!AE223),"")</f>
        <v/>
      </c>
      <c r="AH212" s="4">
        <f>IF($C212="OK",_xlfn.NUMBERVALUE(Plantilla!AF223),"")</f>
        <v/>
      </c>
      <c r="AI212" s="6">
        <f>IF($C212="OK",_xlfn.NUMBERVALUE(Plantilla!AG223),"")</f>
        <v/>
      </c>
      <c r="AJ212" s="6">
        <f>IF($C212="OK",_xlfn.NUMBERVALUE(Plantilla!AH223),"")</f>
        <v/>
      </c>
      <c r="AK212" s="6">
        <f>IF($C212="OK",_xlfn.NUMBERVALUE(Plantilla!AI223),"")</f>
        <v/>
      </c>
      <c r="AL212" s="6">
        <f>IF($C212="OK",_xlfn.NUMBERVALUE(Plantilla!AJ223),"")</f>
        <v/>
      </c>
      <c r="AM212" s="4">
        <f>IF($C212="OK",_xlfn.NUMBERVALUE(Plantilla!AK223),"")</f>
        <v/>
      </c>
      <c r="AN212" s="6">
        <f>IF($C212="OK",_xlfn.NUMBERVALUE(Plantilla!AL223),"")</f>
        <v/>
      </c>
      <c r="AO212" s="4">
        <f>IF($C212="OK",_xlfn.NUMBERVALUE(Plantilla!AM223),"")</f>
        <v/>
      </c>
      <c r="AP212" s="6">
        <f>IF($C212="OK",_xlfn.NUMBERVALUE(Plantilla!AN223),"")</f>
        <v/>
      </c>
      <c r="AQ212" s="4">
        <f>IF($C212="OK",_xlfn.NUMBERVALUE(Plantilla!AO223),"")</f>
        <v/>
      </c>
      <c r="AR212" s="6">
        <f>IF($C212="OK",_xlfn.NUMBERVALUE(Plantilla!AP223),"")</f>
        <v/>
      </c>
      <c r="AS212" s="4">
        <f>IF($C212="OK",_xlfn.NUMBERVALUE(Plantilla!AQ223),"")</f>
        <v/>
      </c>
      <c r="AT212" s="6">
        <f>IF($C212="OK",_xlfn.NUMBERVALUE(Plantilla!AR223),"")</f>
        <v/>
      </c>
      <c r="AU212" s="4">
        <f>IF($C212="OK",_xlfn.NUMBERVALUE(Plantilla!AS223),"")</f>
        <v/>
      </c>
      <c r="AV212" s="6">
        <f>IF($C212="OK",_xlfn.NUMBERVALUE(Plantilla!AT223),"")</f>
        <v/>
      </c>
      <c r="AW212" s="4">
        <f>IF($C212="OK",_xlfn.NUMBERVALUE(Plantilla!AU223),"")</f>
        <v/>
      </c>
      <c r="AX212" s="6">
        <f>IF($C212="OK",_xlfn.NUMBERVALUE(Plantilla!AV223),"")</f>
        <v/>
      </c>
      <c r="AY212" s="4">
        <f>IF($C212="OK",_xlfn.NUMBERVALUE(Plantilla!AW223),"")</f>
        <v/>
      </c>
      <c r="AZ212" s="6">
        <f>IF($C212="OK",_xlfn.NUMBERVALUE(Plantilla!AX223),"")</f>
        <v/>
      </c>
      <c r="BA212">
        <f>IF($C212="OK",_xlfn.NUMBERVALUE(Plantilla!AY223),"")</f>
        <v/>
      </c>
      <c r="BB212">
        <f>IF($C212="OK",_xlfn.NUMBERVALUE(Plantilla!AZ223),"")</f>
        <v/>
      </c>
      <c r="BC212" s="4">
        <f>IF($C212="OK",_xlfn.NUMBERVALUE(Plantilla!BA223),"")</f>
        <v/>
      </c>
      <c r="BD212" s="6">
        <f>IF($C212="OK",_xlfn.NUMBERVALUE(Plantilla!BB223),"")</f>
        <v/>
      </c>
      <c r="BE212" s="4">
        <f>IF($C212="OK",_xlfn.NUMBERVALUE(Plantilla!BC223),"")</f>
        <v/>
      </c>
      <c r="BF212" s="6">
        <f>IF($C212="OK",_xlfn.NUMBERVALUE(Plantilla!BD223),"")</f>
        <v/>
      </c>
      <c r="BG212" s="4">
        <f>IF($C212="OK",_xlfn.NUMBERVALUE(Plantilla!BE223),"")</f>
        <v/>
      </c>
      <c r="BH212" s="6">
        <f>IF($C212="OK",_xlfn.NUMBERVALUE(Plantilla!BF223),"")</f>
        <v/>
      </c>
      <c r="BI212" s="110">
        <f>IF($C212="OK",_xlfn.NUMBERVALUE(Plantilla!BG223),"")</f>
        <v/>
      </c>
      <c r="BJ212" s="6">
        <f>IF($C212="OK",_xlfn.NUMBERVALUE(Plantilla!BH223),"")</f>
        <v/>
      </c>
      <c r="BK212" s="109">
        <f>IF($C212="OK",_xlfn.NUMBERVALUE(Plantilla!BI223),"")</f>
        <v/>
      </c>
      <c r="BL212" s="6">
        <f>IF($C212="OK",
   IF(Plantilla!BJ223&lt;&gt;"",
      TEXT(VLOOKUP(Plantilla!BJ223,'Tablas '!$Z$4:$AA$6,2,FALSE),"#"),
   ""),
"")</f>
        <v/>
      </c>
      <c r="BM212" s="4">
        <f>IF($C212="OK",_xlfn.NUMBERVALUE(Plantilla!BK223),"")</f>
        <v/>
      </c>
      <c r="BN212" s="4">
        <f>IF($C212="OK",_xlfn.NUMBERVALUE(Plantilla!BL223),"")</f>
        <v/>
      </c>
      <c r="BO212" s="6">
        <f>IF($C212="OK",_xlfn.NUMBERVALUE(Plantilla!BM223),"")</f>
        <v/>
      </c>
      <c r="BP212" s="4">
        <f>IF($C212="OK",_xlfn.NUMBERVALUE(Plantilla!BN223),"")</f>
        <v/>
      </c>
      <c r="BQ212" s="6">
        <f>IF($C212="OK",_xlfn.NUMBERVALUE(Plantilla!BO223),"")</f>
        <v/>
      </c>
      <c r="BR212" s="4">
        <f>IF($C212="OK",_xlfn.NUMBERVALUE(Plantilla!BP223),"")</f>
        <v/>
      </c>
      <c r="BS212" s="6">
        <f>IF($C212="OK",_xlfn.NUMBERVALUE(Plantilla!BQ223),"")</f>
        <v/>
      </c>
      <c r="BT212" s="4">
        <f>IF($C212="OK",_xlfn.NUMBERVALUE(Plantilla!BR223),"")</f>
        <v/>
      </c>
      <c r="BU212" s="6">
        <f>IF($C212="OK",_xlfn.NUMBERVALUE(Plantilla!BS223),"")</f>
        <v/>
      </c>
      <c r="BV212" s="6">
        <f>IF($C212="OK",_xlfn.NUMBERVALUE(Plantilla!BT223),"")</f>
        <v/>
      </c>
      <c r="BW212" s="6">
        <f>IF($C212="OK",_xlfn.NUMBERVALUE(Plantilla!BU223),"")</f>
        <v/>
      </c>
      <c r="BX212" s="6">
        <f>IF($C212="OK",_xlfn.NUMBERVALUE(Plantilla!BV223),"")</f>
        <v/>
      </c>
      <c r="BY212" s="6">
        <f>IF($C212="OK",_xlfn.NUMBERVALUE(Plantilla!BW223),"")</f>
        <v/>
      </c>
      <c r="BZ212" s="6">
        <f>IF($C212="OK",_xlfn.NUMBERVALUE(Plantilla!BX223),"")</f>
        <v/>
      </c>
      <c r="CA212" s="6">
        <f>IF($C212="OK",_xlfn.NUMBERVALUE(Plantilla!BY223),"")</f>
        <v/>
      </c>
      <c r="CB212" s="6">
        <f>IF($C212="OK",_xlfn.NUMBERVALUE(Plantilla!BZ223),"")</f>
        <v/>
      </c>
      <c r="CC212" s="6">
        <f>IF($C212="OK",_xlfn.NUMBERVALUE(Plantilla!CA223),"")</f>
        <v/>
      </c>
      <c r="CD212" s="6">
        <f>IF($C212="OK",_xlfn.NUMBERVALUE(Plantilla!CB223),"")</f>
        <v/>
      </c>
      <c r="CE212" s="6">
        <f>IF($C212="OK",_xlfn.NUMBERVALUE(Plantilla!CC223),"")</f>
        <v/>
      </c>
      <c r="CF212" s="4">
        <f>IF($C212="OK",_xlfn.NUMBERVALUE(Plantilla!CD223),"")</f>
        <v/>
      </c>
      <c r="CG212" s="6">
        <f>IF($C212="OK",_xlfn.NUMBERVALUE(Plantilla!CE223),"")</f>
        <v/>
      </c>
      <c r="CH212" s="6">
        <f>IF($C212="OK",_xlfn.NUMBERVALUE(Plantilla!CF223),"")</f>
        <v/>
      </c>
      <c r="CI212" s="6">
        <f>IF($C212="OK",_xlfn.NUMBERVALUE(Plantilla!CG223),"")</f>
        <v/>
      </c>
      <c r="CJ212" s="6">
        <f>IF($C212="OK",_xlfn.NUMBERVALUE(Plantilla!CH223),"")</f>
        <v/>
      </c>
      <c r="CK212" s="6">
        <f>IF($C212="OK",_xlfn.NUMBERVALUE(Plantilla!CI223),"")</f>
        <v/>
      </c>
      <c r="CL212" s="6">
        <f>IF($C212="OK",_xlfn.NUMBERVALUE(Plantilla!CJ223),"")</f>
        <v/>
      </c>
      <c r="CM212">
        <f>IF($C212="OK",TEXT(Plantilla!CK223,"#"),"")</f>
        <v/>
      </c>
      <c r="CN212" s="6">
        <f>IF($C212="OK",_xlfn.NUMBERVALUE(Plantilla!CL223),"")</f>
        <v/>
      </c>
      <c r="CO212" s="6">
        <f>IF($C212="OK",_xlfn.NUMBERVALUE(Plantilla!CM223),"")</f>
        <v/>
      </c>
      <c r="CP212" s="110">
        <f>IF($C212="OK",_xlfn.NUMBERVALUE(Plantilla!CN223),"")</f>
        <v/>
      </c>
      <c r="CQ212" s="6">
        <f>IF($C212="OK",_xlfn.NUMBERVALUE(Plantilla!CO223),"")</f>
        <v/>
      </c>
      <c r="CR212" s="109">
        <f>IF($C212="OK",_xlfn.NUMBERVALUE(Plantilla!CP223),"")</f>
        <v/>
      </c>
      <c r="CS212" s="110">
        <f>IF($C212="OK",_xlfn.NUMBERVALUE(Plantilla!CQ223),"")</f>
        <v/>
      </c>
      <c r="CT212" s="6">
        <f>IF($C212="OK",_xlfn.NUMBERVALUE(Plantilla!CR223),"")</f>
        <v/>
      </c>
      <c r="CU212" s="109">
        <f>IF($C212="OK",_xlfn.NUMBERVALUE(Plantilla!CS223),"")</f>
        <v/>
      </c>
      <c r="CV212" s="110">
        <f>IF($C212="OK",_xlfn.NUMBERVALUE(Plantilla!CT223),"")</f>
        <v/>
      </c>
      <c r="CW212" s="6">
        <f>IF($C212="OK",_xlfn.NUMBERVALUE(Plantilla!CU223),"")</f>
        <v/>
      </c>
      <c r="CX212" s="82">
        <f>IF($C212="OK",_xlfn.NUMBERVALUE(Plantilla!CV223),"")</f>
        <v/>
      </c>
      <c r="CY212" s="6">
        <f>IF($C212="OK",_xlfn.NUMBERVALUE(Plantilla!CW223),"")</f>
        <v/>
      </c>
      <c r="CZ212" s="82">
        <f>IF($C212="OK",_xlfn.NUMBERVALUE(Plantilla!CX223),"")</f>
        <v/>
      </c>
      <c r="DA212" s="6">
        <f>IF($C212="OK",_xlfn.NUMBERVALUE(Plantilla!CY223),"")</f>
        <v/>
      </c>
      <c r="DB212" s="109">
        <f>IF($C212="OK",_xlfn.NUMBERVALUE(Plantilla!CZ223),"")</f>
        <v/>
      </c>
      <c r="DC212" s="6">
        <f>IF($C212="OK",_xlfn.NUMBERVALUE(Plantilla!DA223),"")</f>
        <v/>
      </c>
      <c r="DD212" s="6">
        <f>IF($C212="OK",TEXT(Plantilla!DB223,"#"),"")</f>
        <v/>
      </c>
      <c r="DE212" s="6">
        <f>IF($C212="OK",_xlfn.NUMBERVALUE(Plantilla!DC223),"")</f>
        <v/>
      </c>
      <c r="DF212" s="4">
        <f>IF($C212="OK",_xlfn.NUMBERVALUE(Plantilla!DD223),"")</f>
        <v/>
      </c>
      <c r="DG212" s="6">
        <f>IF($C212="OK",_xlfn.NUMBERVALUE(Plantilla!DE223),"")</f>
        <v/>
      </c>
      <c r="DH212" s="6">
        <f>IF($C212="OK",_xlfn.NUMBERVALUE(Plantilla!DF223),"")</f>
        <v/>
      </c>
      <c r="DI212" s="6">
        <f>IF($C212="OK",_xlfn.NUMBERVALUE(Plantilla!DG223),"")</f>
        <v/>
      </c>
      <c r="DJ212" s="6">
        <f>IF($C212="OK",_xlfn.NUMBERVALUE(Plantilla!DH223),"")</f>
        <v/>
      </c>
      <c r="DK212" s="6">
        <f>IF($C212="OK",_xlfn.NUMBERVALUE(Plantilla!DI223),"")</f>
        <v/>
      </c>
      <c r="DL212" s="6">
        <f>IF($C212="OK",_xlfn.NUMBERVALUE(Plantilla!DJ223),"")</f>
        <v/>
      </c>
      <c r="DM212" s="6">
        <f>IF($C212="OK",_xlfn.NUMBERVALUE(Plantilla!DK223),"")</f>
        <v/>
      </c>
      <c r="DN212" s="6">
        <f>IF($C212="OK",_xlfn.NUMBERVALUE(Plantilla!DL223),"")</f>
        <v/>
      </c>
      <c r="DO212" s="6">
        <f>IF($C212="OK",_xlfn.NUMBERVALUE(Plantilla!DM223),"")</f>
        <v/>
      </c>
      <c r="DP212" s="6">
        <f>IF($C212="OK",_xlfn.NUMBERVALUE(Plantilla!DN223),"")</f>
        <v/>
      </c>
      <c r="DQ212" s="6">
        <f>IF($C212="OK",_xlfn.NUMBERVALUE(Plantilla!DO223),"")</f>
        <v/>
      </c>
      <c r="DR212" s="6">
        <f>IF($C212="OK",_xlfn.NUMBERVALUE(Plantilla!DP223),"")</f>
        <v/>
      </c>
      <c r="DS212">
        <f>IF($C212="OK",TEXT(Plantilla!DR223,"#"),"")</f>
        <v/>
      </c>
      <c r="DT212" s="6" t="n"/>
    </row>
    <row r="213">
      <c r="A213">
        <f>IF(Plantilla!$I$6="¡Perfecto!, Guarda el archivo y adjúntalo a tu interfaz de Nómina Electrónica","OK","Error")</f>
        <v/>
      </c>
      <c r="B213">
        <f>IF(Plantilla!$I$6="¡Perfecto!, Guarda el archivo y adjúntalo a tu interfaz de Nómina Electrónica",MID(Plantilla!$D$2,SEARCH("V",Plantilla!$D$2),10),"")</f>
        <v/>
      </c>
      <c r="C213">
        <f>Plantilla!C224</f>
        <v/>
      </c>
      <c r="D213">
        <f>IF($C213="OK",Plantilla!B224,"")</f>
        <v/>
      </c>
      <c r="E213">
        <f>IF($C213="OK",
   VLOOKUP(Plantilla!$E$4,'Tablas '!$AP$4:$AT$6,5,FALSE),
"")</f>
        <v/>
      </c>
      <c r="F213">
        <f>IF($C213="OK",TEXT(Plantilla!D224,"#"),"")</f>
        <v/>
      </c>
      <c r="G213">
        <f>IF($C213="OK",
   VLOOKUP(Plantilla!E224,'Tablas '!$B$4:$C$14,2,FALSE),
"")</f>
        <v/>
      </c>
      <c r="H213">
        <f>IF($C213="OK",TEXT(Plantilla!F224,"#"),"")</f>
        <v/>
      </c>
      <c r="I213">
        <f>IF($C213="OK",TEXT(Plantilla!G224,"#"),"")</f>
        <v/>
      </c>
      <c r="J213">
        <f>IF($C213="OK",TEXT(Plantilla!H224,"#"),"")</f>
        <v/>
      </c>
      <c r="K213">
        <f>IF($C213="OK",TEXT(Plantilla!I224,"#"),"")</f>
        <v/>
      </c>
      <c r="L213">
        <f>IF($C213="OK",TEXT(Plantilla!J224,"#"),"")</f>
        <v/>
      </c>
      <c r="M213">
        <f>IF($C213="OK",TEXT(Plantilla!K224,"#"),"")</f>
        <v/>
      </c>
      <c r="N213">
        <f>IF($C213="OK",
   CONCATENATE(YEAR(Plantilla!L224),"-",TEXT(MONTH(Plantilla!L224),"00"),"-",TEXT(DAY(Plantilla!L224),"00")),
"")</f>
        <v/>
      </c>
      <c r="O213">
        <f>IF($C213="OK",_xlfn.NUMBERVALUE(Plantilla!M224),"")</f>
        <v/>
      </c>
      <c r="P213">
        <f>IF($C213="OK",
   IF(Plantilla!N224&lt;&gt;"",
      CONCATENATE(YEAR(Plantilla!N224),"-",TEXT(MONTH(Plantilla!N224),"00"),"-",TEXT(DAY(Plantilla!N224),"00")),
   ""),
"")</f>
        <v/>
      </c>
      <c r="Q213">
        <f>IF($C213="OK",
   VLOOKUP(Plantilla!O224,'Tablas '!$E$4:$F$19,2,FALSE),
"")</f>
        <v/>
      </c>
      <c r="R213">
        <f>IF($C213="OK",
   VLOOKUP(Plantilla!P224,'Tablas '!$H$4:$I$5,2,FALSE),
"")</f>
        <v/>
      </c>
      <c r="S213">
        <f>IF($C213="OK",
   VLOOKUP(Plantilla!Q224,'Tablas '!$K$4:$L$8,2,FALSE),
"")</f>
        <v/>
      </c>
      <c r="T213">
        <f>IF($C213="OK",
   VLOOKUP(Plantilla!R224,'Tablas '!$AE$4:$AF$6,2,FALSE),
"")</f>
        <v/>
      </c>
      <c r="U213">
        <f>IF($C213="OK",
   VLOOKUP(Plantilla!S224,'Tablas '!$AE$4:$AF$6,2,FALSE),
"")</f>
        <v/>
      </c>
      <c r="V213">
        <f>IF($C213="OK",TEXT(Plantilla!T224,"#"),"")</f>
        <v/>
      </c>
      <c r="W213" s="84">
        <f>IF($C213="OK",
   VLOOKUP(Plantilla!U224,'Tablas '!$AM$4:$AN$1126,2,FALSE),
"")</f>
        <v/>
      </c>
      <c r="X213">
        <f>IF($C213="OK",TEXT(Plantilla!V224,"#"),"")</f>
        <v/>
      </c>
      <c r="Y213">
        <f>IF($C213="OK",
   CONCATENATE(YEAR(Plantilla!W224),"-",TEXT(MONTH(Plantilla!W224),"00"),"-",TEXT(DAY(Plantilla!W224),"00")),
"")</f>
        <v/>
      </c>
      <c r="Z213">
        <f>IF($C213="OK",
   CONCATENATE(YEAR(Plantilla!X224),"-",TEXT(MONTH(Plantilla!X224),"00"),"-",TEXT(DAY(Plantilla!X224),"00")),
"")</f>
        <v/>
      </c>
      <c r="AA213">
        <f>IF($C213="OK",
   TEXT(VLOOKUP(Plantilla!Y224,'Tablas '!$Q$4:$R$9,2,FALSE),"#"),
"")</f>
        <v/>
      </c>
      <c r="AB213">
        <f>IF($C213="OK",
   CONCATENATE(YEAR(Plantilla!Z224),"-",TEXT(MONTH(Plantilla!Z224),"00"),"-",TEXT(DAY(Plantilla!Z224),"00")),
"")</f>
        <v/>
      </c>
      <c r="AC213">
        <f>IF($C213="OK",
   TEXT(VLOOKUP(Plantilla!AA224,'Tablas '!$T$4:$U$13,2,FALSE),"#"),
"")</f>
        <v/>
      </c>
      <c r="AD213">
        <f>IF($C213="OK",TEXT(Plantilla!AB224,"#"),"")</f>
        <v/>
      </c>
      <c r="AE213">
        <f>IF($C213="OK",
   IF(Plantilla!AC224&lt;&gt;"",
      TEXT(VLOOKUP(Plantilla!AC224,'Tablas '!$W$4:$X$7,2,FALSE),"#"),
   ""),
"")</f>
        <v/>
      </c>
      <c r="AF213">
        <f>IF($C213="OK",TEXT(Plantilla!AD224,"#"),"")</f>
        <v/>
      </c>
      <c r="AG213" s="6">
        <f>IF($C213="OK",_xlfn.NUMBERVALUE(Plantilla!AE224),"")</f>
        <v/>
      </c>
      <c r="AH213" s="4">
        <f>IF($C213="OK",_xlfn.NUMBERVALUE(Plantilla!AF224),"")</f>
        <v/>
      </c>
      <c r="AI213" s="6">
        <f>IF($C213="OK",_xlfn.NUMBERVALUE(Plantilla!AG224),"")</f>
        <v/>
      </c>
      <c r="AJ213" s="6">
        <f>IF($C213="OK",_xlfn.NUMBERVALUE(Plantilla!AH224),"")</f>
        <v/>
      </c>
      <c r="AK213" s="6">
        <f>IF($C213="OK",_xlfn.NUMBERVALUE(Plantilla!AI224),"")</f>
        <v/>
      </c>
      <c r="AL213" s="6">
        <f>IF($C213="OK",_xlfn.NUMBERVALUE(Plantilla!AJ224),"")</f>
        <v/>
      </c>
      <c r="AM213" s="4">
        <f>IF($C213="OK",_xlfn.NUMBERVALUE(Plantilla!AK224),"")</f>
        <v/>
      </c>
      <c r="AN213" s="6">
        <f>IF($C213="OK",_xlfn.NUMBERVALUE(Plantilla!AL224),"")</f>
        <v/>
      </c>
      <c r="AO213" s="4">
        <f>IF($C213="OK",_xlfn.NUMBERVALUE(Plantilla!AM224),"")</f>
        <v/>
      </c>
      <c r="AP213" s="6">
        <f>IF($C213="OK",_xlfn.NUMBERVALUE(Plantilla!AN224),"")</f>
        <v/>
      </c>
      <c r="AQ213" s="4">
        <f>IF($C213="OK",_xlfn.NUMBERVALUE(Plantilla!AO224),"")</f>
        <v/>
      </c>
      <c r="AR213" s="6">
        <f>IF($C213="OK",_xlfn.NUMBERVALUE(Plantilla!AP224),"")</f>
        <v/>
      </c>
      <c r="AS213" s="4">
        <f>IF($C213="OK",_xlfn.NUMBERVALUE(Plantilla!AQ224),"")</f>
        <v/>
      </c>
      <c r="AT213" s="6">
        <f>IF($C213="OK",_xlfn.NUMBERVALUE(Plantilla!AR224),"")</f>
        <v/>
      </c>
      <c r="AU213" s="4">
        <f>IF($C213="OK",_xlfn.NUMBERVALUE(Plantilla!AS224),"")</f>
        <v/>
      </c>
      <c r="AV213" s="6">
        <f>IF($C213="OK",_xlfn.NUMBERVALUE(Plantilla!AT224),"")</f>
        <v/>
      </c>
      <c r="AW213" s="4">
        <f>IF($C213="OK",_xlfn.NUMBERVALUE(Plantilla!AU224),"")</f>
        <v/>
      </c>
      <c r="AX213" s="6">
        <f>IF($C213="OK",_xlfn.NUMBERVALUE(Plantilla!AV224),"")</f>
        <v/>
      </c>
      <c r="AY213" s="4">
        <f>IF($C213="OK",_xlfn.NUMBERVALUE(Plantilla!AW224),"")</f>
        <v/>
      </c>
      <c r="AZ213" s="6">
        <f>IF($C213="OK",_xlfn.NUMBERVALUE(Plantilla!AX224),"")</f>
        <v/>
      </c>
      <c r="BA213">
        <f>IF($C213="OK",_xlfn.NUMBERVALUE(Plantilla!AY224),"")</f>
        <v/>
      </c>
      <c r="BB213">
        <f>IF($C213="OK",_xlfn.NUMBERVALUE(Plantilla!AZ224),"")</f>
        <v/>
      </c>
      <c r="BC213" s="4">
        <f>IF($C213="OK",_xlfn.NUMBERVALUE(Plantilla!BA224),"")</f>
        <v/>
      </c>
      <c r="BD213" s="6">
        <f>IF($C213="OK",_xlfn.NUMBERVALUE(Plantilla!BB224),"")</f>
        <v/>
      </c>
      <c r="BE213" s="4">
        <f>IF($C213="OK",_xlfn.NUMBERVALUE(Plantilla!BC224),"")</f>
        <v/>
      </c>
      <c r="BF213" s="6">
        <f>IF($C213="OK",_xlfn.NUMBERVALUE(Plantilla!BD224),"")</f>
        <v/>
      </c>
      <c r="BG213" s="4">
        <f>IF($C213="OK",_xlfn.NUMBERVALUE(Plantilla!BE224),"")</f>
        <v/>
      </c>
      <c r="BH213" s="6">
        <f>IF($C213="OK",_xlfn.NUMBERVALUE(Plantilla!BF224),"")</f>
        <v/>
      </c>
      <c r="BI213" s="110">
        <f>IF($C213="OK",_xlfn.NUMBERVALUE(Plantilla!BG224),"")</f>
        <v/>
      </c>
      <c r="BJ213" s="6">
        <f>IF($C213="OK",_xlfn.NUMBERVALUE(Plantilla!BH224),"")</f>
        <v/>
      </c>
      <c r="BK213" s="109">
        <f>IF($C213="OK",_xlfn.NUMBERVALUE(Plantilla!BI224),"")</f>
        <v/>
      </c>
      <c r="BL213" s="6">
        <f>IF($C213="OK",
   IF(Plantilla!BJ224&lt;&gt;"",
      TEXT(VLOOKUP(Plantilla!BJ224,'Tablas '!$Z$4:$AA$6,2,FALSE),"#"),
   ""),
"")</f>
        <v/>
      </c>
      <c r="BM213" s="4">
        <f>IF($C213="OK",_xlfn.NUMBERVALUE(Plantilla!BK224),"")</f>
        <v/>
      </c>
      <c r="BN213" s="4">
        <f>IF($C213="OK",_xlfn.NUMBERVALUE(Plantilla!BL224),"")</f>
        <v/>
      </c>
      <c r="BO213" s="6">
        <f>IF($C213="OK",_xlfn.NUMBERVALUE(Plantilla!BM224),"")</f>
        <v/>
      </c>
      <c r="BP213" s="4">
        <f>IF($C213="OK",_xlfn.NUMBERVALUE(Plantilla!BN224),"")</f>
        <v/>
      </c>
      <c r="BQ213" s="6">
        <f>IF($C213="OK",_xlfn.NUMBERVALUE(Plantilla!BO224),"")</f>
        <v/>
      </c>
      <c r="BR213" s="4">
        <f>IF($C213="OK",_xlfn.NUMBERVALUE(Plantilla!BP224),"")</f>
        <v/>
      </c>
      <c r="BS213" s="6">
        <f>IF($C213="OK",_xlfn.NUMBERVALUE(Plantilla!BQ224),"")</f>
        <v/>
      </c>
      <c r="BT213" s="4">
        <f>IF($C213="OK",_xlfn.NUMBERVALUE(Plantilla!BR224),"")</f>
        <v/>
      </c>
      <c r="BU213" s="6">
        <f>IF($C213="OK",_xlfn.NUMBERVALUE(Plantilla!BS224),"")</f>
        <v/>
      </c>
      <c r="BV213" s="6">
        <f>IF($C213="OK",_xlfn.NUMBERVALUE(Plantilla!BT224),"")</f>
        <v/>
      </c>
      <c r="BW213" s="6">
        <f>IF($C213="OK",_xlfn.NUMBERVALUE(Plantilla!BU224),"")</f>
        <v/>
      </c>
      <c r="BX213" s="6">
        <f>IF($C213="OK",_xlfn.NUMBERVALUE(Plantilla!BV224),"")</f>
        <v/>
      </c>
      <c r="BY213" s="6">
        <f>IF($C213="OK",_xlfn.NUMBERVALUE(Plantilla!BW224),"")</f>
        <v/>
      </c>
      <c r="BZ213" s="6">
        <f>IF($C213="OK",_xlfn.NUMBERVALUE(Plantilla!BX224),"")</f>
        <v/>
      </c>
      <c r="CA213" s="6">
        <f>IF($C213="OK",_xlfn.NUMBERVALUE(Plantilla!BY224),"")</f>
        <v/>
      </c>
      <c r="CB213" s="6">
        <f>IF($C213="OK",_xlfn.NUMBERVALUE(Plantilla!BZ224),"")</f>
        <v/>
      </c>
      <c r="CC213" s="6">
        <f>IF($C213="OK",_xlfn.NUMBERVALUE(Plantilla!CA224),"")</f>
        <v/>
      </c>
      <c r="CD213" s="6">
        <f>IF($C213="OK",_xlfn.NUMBERVALUE(Plantilla!CB224),"")</f>
        <v/>
      </c>
      <c r="CE213" s="6">
        <f>IF($C213="OK",_xlfn.NUMBERVALUE(Plantilla!CC224),"")</f>
        <v/>
      </c>
      <c r="CF213" s="4">
        <f>IF($C213="OK",_xlfn.NUMBERVALUE(Plantilla!CD224),"")</f>
        <v/>
      </c>
      <c r="CG213" s="6">
        <f>IF($C213="OK",_xlfn.NUMBERVALUE(Plantilla!CE224),"")</f>
        <v/>
      </c>
      <c r="CH213" s="6">
        <f>IF($C213="OK",_xlfn.NUMBERVALUE(Plantilla!CF224),"")</f>
        <v/>
      </c>
      <c r="CI213" s="6">
        <f>IF($C213="OK",_xlfn.NUMBERVALUE(Plantilla!CG224),"")</f>
        <v/>
      </c>
      <c r="CJ213" s="6">
        <f>IF($C213="OK",_xlfn.NUMBERVALUE(Plantilla!CH224),"")</f>
        <v/>
      </c>
      <c r="CK213" s="6">
        <f>IF($C213="OK",_xlfn.NUMBERVALUE(Plantilla!CI224),"")</f>
        <v/>
      </c>
      <c r="CL213" s="6">
        <f>IF($C213="OK",_xlfn.NUMBERVALUE(Plantilla!CJ224),"")</f>
        <v/>
      </c>
      <c r="CM213">
        <f>IF($C213="OK",TEXT(Plantilla!CK224,"#"),"")</f>
        <v/>
      </c>
      <c r="CN213" s="6">
        <f>IF($C213="OK",_xlfn.NUMBERVALUE(Plantilla!CL224),"")</f>
        <v/>
      </c>
      <c r="CO213" s="6">
        <f>IF($C213="OK",_xlfn.NUMBERVALUE(Plantilla!CM224),"")</f>
        <v/>
      </c>
      <c r="CP213" s="110">
        <f>IF($C213="OK",_xlfn.NUMBERVALUE(Plantilla!CN224),"")</f>
        <v/>
      </c>
      <c r="CQ213" s="6">
        <f>IF($C213="OK",_xlfn.NUMBERVALUE(Plantilla!CO224),"")</f>
        <v/>
      </c>
      <c r="CR213" s="109">
        <f>IF($C213="OK",_xlfn.NUMBERVALUE(Plantilla!CP224),"")</f>
        <v/>
      </c>
      <c r="CS213" s="110">
        <f>IF($C213="OK",_xlfn.NUMBERVALUE(Plantilla!CQ224),"")</f>
        <v/>
      </c>
      <c r="CT213" s="6">
        <f>IF($C213="OK",_xlfn.NUMBERVALUE(Plantilla!CR224),"")</f>
        <v/>
      </c>
      <c r="CU213" s="109">
        <f>IF($C213="OK",_xlfn.NUMBERVALUE(Plantilla!CS224),"")</f>
        <v/>
      </c>
      <c r="CV213" s="110">
        <f>IF($C213="OK",_xlfn.NUMBERVALUE(Plantilla!CT224),"")</f>
        <v/>
      </c>
      <c r="CW213" s="6">
        <f>IF($C213="OK",_xlfn.NUMBERVALUE(Plantilla!CU224),"")</f>
        <v/>
      </c>
      <c r="CX213" s="82">
        <f>IF($C213="OK",_xlfn.NUMBERVALUE(Plantilla!CV224),"")</f>
        <v/>
      </c>
      <c r="CY213" s="6">
        <f>IF($C213="OK",_xlfn.NUMBERVALUE(Plantilla!CW224),"")</f>
        <v/>
      </c>
      <c r="CZ213" s="82">
        <f>IF($C213="OK",_xlfn.NUMBERVALUE(Plantilla!CX224),"")</f>
        <v/>
      </c>
      <c r="DA213" s="6">
        <f>IF($C213="OK",_xlfn.NUMBERVALUE(Plantilla!CY224),"")</f>
        <v/>
      </c>
      <c r="DB213" s="109">
        <f>IF($C213="OK",_xlfn.NUMBERVALUE(Plantilla!CZ224),"")</f>
        <v/>
      </c>
      <c r="DC213" s="6">
        <f>IF($C213="OK",_xlfn.NUMBERVALUE(Plantilla!DA224),"")</f>
        <v/>
      </c>
      <c r="DD213" s="6">
        <f>IF($C213="OK",TEXT(Plantilla!DB224,"#"),"")</f>
        <v/>
      </c>
      <c r="DE213" s="6">
        <f>IF($C213="OK",_xlfn.NUMBERVALUE(Plantilla!DC224),"")</f>
        <v/>
      </c>
      <c r="DF213" s="4">
        <f>IF($C213="OK",_xlfn.NUMBERVALUE(Plantilla!DD224),"")</f>
        <v/>
      </c>
      <c r="DG213" s="6">
        <f>IF($C213="OK",_xlfn.NUMBERVALUE(Plantilla!DE224),"")</f>
        <v/>
      </c>
      <c r="DH213" s="6">
        <f>IF($C213="OK",_xlfn.NUMBERVALUE(Plantilla!DF224),"")</f>
        <v/>
      </c>
      <c r="DI213" s="6">
        <f>IF($C213="OK",_xlfn.NUMBERVALUE(Plantilla!DG224),"")</f>
        <v/>
      </c>
      <c r="DJ213" s="6">
        <f>IF($C213="OK",_xlfn.NUMBERVALUE(Plantilla!DH224),"")</f>
        <v/>
      </c>
      <c r="DK213" s="6">
        <f>IF($C213="OK",_xlfn.NUMBERVALUE(Plantilla!DI224),"")</f>
        <v/>
      </c>
      <c r="DL213" s="6">
        <f>IF($C213="OK",_xlfn.NUMBERVALUE(Plantilla!DJ224),"")</f>
        <v/>
      </c>
      <c r="DM213" s="6">
        <f>IF($C213="OK",_xlfn.NUMBERVALUE(Plantilla!DK224),"")</f>
        <v/>
      </c>
      <c r="DN213" s="6">
        <f>IF($C213="OK",_xlfn.NUMBERVALUE(Plantilla!DL224),"")</f>
        <v/>
      </c>
      <c r="DO213" s="6">
        <f>IF($C213="OK",_xlfn.NUMBERVALUE(Plantilla!DM224),"")</f>
        <v/>
      </c>
      <c r="DP213" s="6">
        <f>IF($C213="OK",_xlfn.NUMBERVALUE(Plantilla!DN224),"")</f>
        <v/>
      </c>
      <c r="DQ213" s="6">
        <f>IF($C213="OK",_xlfn.NUMBERVALUE(Plantilla!DO224),"")</f>
        <v/>
      </c>
      <c r="DR213" s="6">
        <f>IF($C213="OK",_xlfn.NUMBERVALUE(Plantilla!DP224),"")</f>
        <v/>
      </c>
      <c r="DS213">
        <f>IF($C213="OK",TEXT(Plantilla!DR224,"#"),"")</f>
        <v/>
      </c>
      <c r="DT213" s="6" t="n"/>
    </row>
    <row r="214">
      <c r="A214">
        <f>IF(Plantilla!$I$6="¡Perfecto!, Guarda el archivo y adjúntalo a tu interfaz de Nómina Electrónica","OK","Error")</f>
        <v/>
      </c>
      <c r="B214">
        <f>IF(Plantilla!$I$6="¡Perfecto!, Guarda el archivo y adjúntalo a tu interfaz de Nómina Electrónica",MID(Plantilla!$D$2,SEARCH("V",Plantilla!$D$2),10),"")</f>
        <v/>
      </c>
      <c r="C214">
        <f>Plantilla!C225</f>
        <v/>
      </c>
      <c r="D214">
        <f>IF($C214="OK",Plantilla!B225,"")</f>
        <v/>
      </c>
      <c r="E214">
        <f>IF($C214="OK",
   VLOOKUP(Plantilla!$E$4,'Tablas '!$AP$4:$AT$6,5,FALSE),
"")</f>
        <v/>
      </c>
      <c r="F214">
        <f>IF($C214="OK",TEXT(Plantilla!D225,"#"),"")</f>
        <v/>
      </c>
      <c r="G214">
        <f>IF($C214="OK",
   VLOOKUP(Plantilla!E225,'Tablas '!$B$4:$C$14,2,FALSE),
"")</f>
        <v/>
      </c>
      <c r="H214">
        <f>IF($C214="OK",TEXT(Plantilla!F225,"#"),"")</f>
        <v/>
      </c>
      <c r="I214">
        <f>IF($C214="OK",TEXT(Plantilla!G225,"#"),"")</f>
        <v/>
      </c>
      <c r="J214">
        <f>IF($C214="OK",TEXT(Plantilla!H225,"#"),"")</f>
        <v/>
      </c>
      <c r="K214">
        <f>IF($C214="OK",TEXT(Plantilla!I225,"#"),"")</f>
        <v/>
      </c>
      <c r="L214">
        <f>IF($C214="OK",TEXT(Plantilla!J225,"#"),"")</f>
        <v/>
      </c>
      <c r="M214">
        <f>IF($C214="OK",TEXT(Plantilla!K225,"#"),"")</f>
        <v/>
      </c>
      <c r="N214">
        <f>IF($C214="OK",
   CONCATENATE(YEAR(Plantilla!L225),"-",TEXT(MONTH(Plantilla!L225),"00"),"-",TEXT(DAY(Plantilla!L225),"00")),
"")</f>
        <v/>
      </c>
      <c r="O214">
        <f>IF($C214="OK",_xlfn.NUMBERVALUE(Plantilla!M225),"")</f>
        <v/>
      </c>
      <c r="P214">
        <f>IF($C214="OK",
   IF(Plantilla!N225&lt;&gt;"",
      CONCATENATE(YEAR(Plantilla!N225),"-",TEXT(MONTH(Plantilla!N225),"00"),"-",TEXT(DAY(Plantilla!N225),"00")),
   ""),
"")</f>
        <v/>
      </c>
      <c r="Q214">
        <f>IF($C214="OK",
   VLOOKUP(Plantilla!O225,'Tablas '!$E$4:$F$19,2,FALSE),
"")</f>
        <v/>
      </c>
      <c r="R214">
        <f>IF($C214="OK",
   VLOOKUP(Plantilla!P225,'Tablas '!$H$4:$I$5,2,FALSE),
"")</f>
        <v/>
      </c>
      <c r="S214">
        <f>IF($C214="OK",
   VLOOKUP(Plantilla!Q225,'Tablas '!$K$4:$L$8,2,FALSE),
"")</f>
        <v/>
      </c>
      <c r="T214">
        <f>IF($C214="OK",
   VLOOKUP(Plantilla!R225,'Tablas '!$AE$4:$AF$6,2,FALSE),
"")</f>
        <v/>
      </c>
      <c r="U214">
        <f>IF($C214="OK",
   VLOOKUP(Plantilla!S225,'Tablas '!$AE$4:$AF$6,2,FALSE),
"")</f>
        <v/>
      </c>
      <c r="V214">
        <f>IF($C214="OK",TEXT(Plantilla!T225,"#"),"")</f>
        <v/>
      </c>
      <c r="W214" s="84">
        <f>IF($C214="OK",
   VLOOKUP(Plantilla!U225,'Tablas '!$AM$4:$AN$1126,2,FALSE),
"")</f>
        <v/>
      </c>
      <c r="X214">
        <f>IF($C214="OK",TEXT(Plantilla!V225,"#"),"")</f>
        <v/>
      </c>
      <c r="Y214">
        <f>IF($C214="OK",
   CONCATENATE(YEAR(Plantilla!W225),"-",TEXT(MONTH(Plantilla!W225),"00"),"-",TEXT(DAY(Plantilla!W225),"00")),
"")</f>
        <v/>
      </c>
      <c r="Z214">
        <f>IF($C214="OK",
   CONCATENATE(YEAR(Plantilla!X225),"-",TEXT(MONTH(Plantilla!X225),"00"),"-",TEXT(DAY(Plantilla!X225),"00")),
"")</f>
        <v/>
      </c>
      <c r="AA214">
        <f>IF($C214="OK",
   TEXT(VLOOKUP(Plantilla!Y225,'Tablas '!$Q$4:$R$9,2,FALSE),"#"),
"")</f>
        <v/>
      </c>
      <c r="AB214">
        <f>IF($C214="OK",
   CONCATENATE(YEAR(Plantilla!Z225),"-",TEXT(MONTH(Plantilla!Z225),"00"),"-",TEXT(DAY(Plantilla!Z225),"00")),
"")</f>
        <v/>
      </c>
      <c r="AC214">
        <f>IF($C214="OK",
   TEXT(VLOOKUP(Plantilla!AA225,'Tablas '!$T$4:$U$13,2,FALSE),"#"),
"")</f>
        <v/>
      </c>
      <c r="AD214">
        <f>IF($C214="OK",TEXT(Plantilla!AB225,"#"),"")</f>
        <v/>
      </c>
      <c r="AE214">
        <f>IF($C214="OK",
   IF(Plantilla!AC225&lt;&gt;"",
      TEXT(VLOOKUP(Plantilla!AC225,'Tablas '!$W$4:$X$7,2,FALSE),"#"),
   ""),
"")</f>
        <v/>
      </c>
      <c r="AF214">
        <f>IF($C214="OK",TEXT(Plantilla!AD225,"#"),"")</f>
        <v/>
      </c>
      <c r="AG214" s="6">
        <f>IF($C214="OK",_xlfn.NUMBERVALUE(Plantilla!AE225),"")</f>
        <v/>
      </c>
      <c r="AH214" s="4">
        <f>IF($C214="OK",_xlfn.NUMBERVALUE(Plantilla!AF225),"")</f>
        <v/>
      </c>
      <c r="AI214" s="6">
        <f>IF($C214="OK",_xlfn.NUMBERVALUE(Plantilla!AG225),"")</f>
        <v/>
      </c>
      <c r="AJ214" s="6">
        <f>IF($C214="OK",_xlfn.NUMBERVALUE(Plantilla!AH225),"")</f>
        <v/>
      </c>
      <c r="AK214" s="6">
        <f>IF($C214="OK",_xlfn.NUMBERVALUE(Plantilla!AI225),"")</f>
        <v/>
      </c>
      <c r="AL214" s="6">
        <f>IF($C214="OK",_xlfn.NUMBERVALUE(Plantilla!AJ225),"")</f>
        <v/>
      </c>
      <c r="AM214" s="4">
        <f>IF($C214="OK",_xlfn.NUMBERVALUE(Plantilla!AK225),"")</f>
        <v/>
      </c>
      <c r="AN214" s="6">
        <f>IF($C214="OK",_xlfn.NUMBERVALUE(Plantilla!AL225),"")</f>
        <v/>
      </c>
      <c r="AO214" s="4">
        <f>IF($C214="OK",_xlfn.NUMBERVALUE(Plantilla!AM225),"")</f>
        <v/>
      </c>
      <c r="AP214" s="6">
        <f>IF($C214="OK",_xlfn.NUMBERVALUE(Plantilla!AN225),"")</f>
        <v/>
      </c>
      <c r="AQ214" s="4">
        <f>IF($C214="OK",_xlfn.NUMBERVALUE(Plantilla!AO225),"")</f>
        <v/>
      </c>
      <c r="AR214" s="6">
        <f>IF($C214="OK",_xlfn.NUMBERVALUE(Plantilla!AP225),"")</f>
        <v/>
      </c>
      <c r="AS214" s="4">
        <f>IF($C214="OK",_xlfn.NUMBERVALUE(Plantilla!AQ225),"")</f>
        <v/>
      </c>
      <c r="AT214" s="6">
        <f>IF($C214="OK",_xlfn.NUMBERVALUE(Plantilla!AR225),"")</f>
        <v/>
      </c>
      <c r="AU214" s="4">
        <f>IF($C214="OK",_xlfn.NUMBERVALUE(Plantilla!AS225),"")</f>
        <v/>
      </c>
      <c r="AV214" s="6">
        <f>IF($C214="OK",_xlfn.NUMBERVALUE(Plantilla!AT225),"")</f>
        <v/>
      </c>
      <c r="AW214" s="4">
        <f>IF($C214="OK",_xlfn.NUMBERVALUE(Plantilla!AU225),"")</f>
        <v/>
      </c>
      <c r="AX214" s="6">
        <f>IF($C214="OK",_xlfn.NUMBERVALUE(Plantilla!AV225),"")</f>
        <v/>
      </c>
      <c r="AY214" s="4">
        <f>IF($C214="OK",_xlfn.NUMBERVALUE(Plantilla!AW225),"")</f>
        <v/>
      </c>
      <c r="AZ214" s="6">
        <f>IF($C214="OK",_xlfn.NUMBERVALUE(Plantilla!AX225),"")</f>
        <v/>
      </c>
      <c r="BA214">
        <f>IF($C214="OK",_xlfn.NUMBERVALUE(Plantilla!AY225),"")</f>
        <v/>
      </c>
      <c r="BB214">
        <f>IF($C214="OK",_xlfn.NUMBERVALUE(Plantilla!AZ225),"")</f>
        <v/>
      </c>
      <c r="BC214" s="4">
        <f>IF($C214="OK",_xlfn.NUMBERVALUE(Plantilla!BA225),"")</f>
        <v/>
      </c>
      <c r="BD214" s="6">
        <f>IF($C214="OK",_xlfn.NUMBERVALUE(Plantilla!BB225),"")</f>
        <v/>
      </c>
      <c r="BE214" s="4">
        <f>IF($C214="OK",_xlfn.NUMBERVALUE(Plantilla!BC225),"")</f>
        <v/>
      </c>
      <c r="BF214" s="6">
        <f>IF($C214="OK",_xlfn.NUMBERVALUE(Plantilla!BD225),"")</f>
        <v/>
      </c>
      <c r="BG214" s="4">
        <f>IF($C214="OK",_xlfn.NUMBERVALUE(Plantilla!BE225),"")</f>
        <v/>
      </c>
      <c r="BH214" s="6">
        <f>IF($C214="OK",_xlfn.NUMBERVALUE(Plantilla!BF225),"")</f>
        <v/>
      </c>
      <c r="BI214" s="110">
        <f>IF($C214="OK",_xlfn.NUMBERVALUE(Plantilla!BG225),"")</f>
        <v/>
      </c>
      <c r="BJ214" s="6">
        <f>IF($C214="OK",_xlfn.NUMBERVALUE(Plantilla!BH225),"")</f>
        <v/>
      </c>
      <c r="BK214" s="109">
        <f>IF($C214="OK",_xlfn.NUMBERVALUE(Plantilla!BI225),"")</f>
        <v/>
      </c>
      <c r="BL214" s="6">
        <f>IF($C214="OK",
   IF(Plantilla!BJ225&lt;&gt;"",
      TEXT(VLOOKUP(Plantilla!BJ225,'Tablas '!$Z$4:$AA$6,2,FALSE),"#"),
   ""),
"")</f>
        <v/>
      </c>
      <c r="BM214" s="4">
        <f>IF($C214="OK",_xlfn.NUMBERVALUE(Plantilla!BK225),"")</f>
        <v/>
      </c>
      <c r="BN214" s="4">
        <f>IF($C214="OK",_xlfn.NUMBERVALUE(Plantilla!BL225),"")</f>
        <v/>
      </c>
      <c r="BO214" s="6">
        <f>IF($C214="OK",_xlfn.NUMBERVALUE(Plantilla!BM225),"")</f>
        <v/>
      </c>
      <c r="BP214" s="4">
        <f>IF($C214="OK",_xlfn.NUMBERVALUE(Plantilla!BN225),"")</f>
        <v/>
      </c>
      <c r="BQ214" s="6">
        <f>IF($C214="OK",_xlfn.NUMBERVALUE(Plantilla!BO225),"")</f>
        <v/>
      </c>
      <c r="BR214" s="4">
        <f>IF($C214="OK",_xlfn.NUMBERVALUE(Plantilla!BP225),"")</f>
        <v/>
      </c>
      <c r="BS214" s="6">
        <f>IF($C214="OK",_xlfn.NUMBERVALUE(Plantilla!BQ225),"")</f>
        <v/>
      </c>
      <c r="BT214" s="4">
        <f>IF($C214="OK",_xlfn.NUMBERVALUE(Plantilla!BR225),"")</f>
        <v/>
      </c>
      <c r="BU214" s="6">
        <f>IF($C214="OK",_xlfn.NUMBERVALUE(Plantilla!BS225),"")</f>
        <v/>
      </c>
      <c r="BV214" s="6">
        <f>IF($C214="OK",_xlfn.NUMBERVALUE(Plantilla!BT225),"")</f>
        <v/>
      </c>
      <c r="BW214" s="6">
        <f>IF($C214="OK",_xlfn.NUMBERVALUE(Plantilla!BU225),"")</f>
        <v/>
      </c>
      <c r="BX214" s="6">
        <f>IF($C214="OK",_xlfn.NUMBERVALUE(Plantilla!BV225),"")</f>
        <v/>
      </c>
      <c r="BY214" s="6">
        <f>IF($C214="OK",_xlfn.NUMBERVALUE(Plantilla!BW225),"")</f>
        <v/>
      </c>
      <c r="BZ214" s="6">
        <f>IF($C214="OK",_xlfn.NUMBERVALUE(Plantilla!BX225),"")</f>
        <v/>
      </c>
      <c r="CA214" s="6">
        <f>IF($C214="OK",_xlfn.NUMBERVALUE(Plantilla!BY225),"")</f>
        <v/>
      </c>
      <c r="CB214" s="6">
        <f>IF($C214="OK",_xlfn.NUMBERVALUE(Plantilla!BZ225),"")</f>
        <v/>
      </c>
      <c r="CC214" s="6">
        <f>IF($C214="OK",_xlfn.NUMBERVALUE(Plantilla!CA225),"")</f>
        <v/>
      </c>
      <c r="CD214" s="6">
        <f>IF($C214="OK",_xlfn.NUMBERVALUE(Plantilla!CB225),"")</f>
        <v/>
      </c>
      <c r="CE214" s="6">
        <f>IF($C214="OK",_xlfn.NUMBERVALUE(Plantilla!CC225),"")</f>
        <v/>
      </c>
      <c r="CF214" s="4">
        <f>IF($C214="OK",_xlfn.NUMBERVALUE(Plantilla!CD225),"")</f>
        <v/>
      </c>
      <c r="CG214" s="6">
        <f>IF($C214="OK",_xlfn.NUMBERVALUE(Plantilla!CE225),"")</f>
        <v/>
      </c>
      <c r="CH214" s="6">
        <f>IF($C214="OK",_xlfn.NUMBERVALUE(Plantilla!CF225),"")</f>
        <v/>
      </c>
      <c r="CI214" s="6">
        <f>IF($C214="OK",_xlfn.NUMBERVALUE(Plantilla!CG225),"")</f>
        <v/>
      </c>
      <c r="CJ214" s="6">
        <f>IF($C214="OK",_xlfn.NUMBERVALUE(Plantilla!CH225),"")</f>
        <v/>
      </c>
      <c r="CK214" s="6">
        <f>IF($C214="OK",_xlfn.NUMBERVALUE(Plantilla!CI225),"")</f>
        <v/>
      </c>
      <c r="CL214" s="6">
        <f>IF($C214="OK",_xlfn.NUMBERVALUE(Plantilla!CJ225),"")</f>
        <v/>
      </c>
      <c r="CM214">
        <f>IF($C214="OK",TEXT(Plantilla!CK225,"#"),"")</f>
        <v/>
      </c>
      <c r="CN214" s="6">
        <f>IF($C214="OK",_xlfn.NUMBERVALUE(Plantilla!CL225),"")</f>
        <v/>
      </c>
      <c r="CO214" s="6">
        <f>IF($C214="OK",_xlfn.NUMBERVALUE(Plantilla!CM225),"")</f>
        <v/>
      </c>
      <c r="CP214" s="110">
        <f>IF($C214="OK",_xlfn.NUMBERVALUE(Plantilla!CN225),"")</f>
        <v/>
      </c>
      <c r="CQ214" s="6">
        <f>IF($C214="OK",_xlfn.NUMBERVALUE(Plantilla!CO225),"")</f>
        <v/>
      </c>
      <c r="CR214" s="109">
        <f>IF($C214="OK",_xlfn.NUMBERVALUE(Plantilla!CP225),"")</f>
        <v/>
      </c>
      <c r="CS214" s="110">
        <f>IF($C214="OK",_xlfn.NUMBERVALUE(Plantilla!CQ225),"")</f>
        <v/>
      </c>
      <c r="CT214" s="6">
        <f>IF($C214="OK",_xlfn.NUMBERVALUE(Plantilla!CR225),"")</f>
        <v/>
      </c>
      <c r="CU214" s="109">
        <f>IF($C214="OK",_xlfn.NUMBERVALUE(Plantilla!CS225),"")</f>
        <v/>
      </c>
      <c r="CV214" s="110">
        <f>IF($C214="OK",_xlfn.NUMBERVALUE(Plantilla!CT225),"")</f>
        <v/>
      </c>
      <c r="CW214" s="6">
        <f>IF($C214="OK",_xlfn.NUMBERVALUE(Plantilla!CU225),"")</f>
        <v/>
      </c>
      <c r="CX214" s="82">
        <f>IF($C214="OK",_xlfn.NUMBERVALUE(Plantilla!CV225),"")</f>
        <v/>
      </c>
      <c r="CY214" s="6">
        <f>IF($C214="OK",_xlfn.NUMBERVALUE(Plantilla!CW225),"")</f>
        <v/>
      </c>
      <c r="CZ214" s="82">
        <f>IF($C214="OK",_xlfn.NUMBERVALUE(Plantilla!CX225),"")</f>
        <v/>
      </c>
      <c r="DA214" s="6">
        <f>IF($C214="OK",_xlfn.NUMBERVALUE(Plantilla!CY225),"")</f>
        <v/>
      </c>
      <c r="DB214" s="109">
        <f>IF($C214="OK",_xlfn.NUMBERVALUE(Plantilla!CZ225),"")</f>
        <v/>
      </c>
      <c r="DC214" s="6">
        <f>IF($C214="OK",_xlfn.NUMBERVALUE(Plantilla!DA225),"")</f>
        <v/>
      </c>
      <c r="DD214" s="6">
        <f>IF($C214="OK",TEXT(Plantilla!DB225,"#"),"")</f>
        <v/>
      </c>
      <c r="DE214" s="6">
        <f>IF($C214="OK",_xlfn.NUMBERVALUE(Plantilla!DC225),"")</f>
        <v/>
      </c>
      <c r="DF214" s="4">
        <f>IF($C214="OK",_xlfn.NUMBERVALUE(Plantilla!DD225),"")</f>
        <v/>
      </c>
      <c r="DG214" s="6">
        <f>IF($C214="OK",_xlfn.NUMBERVALUE(Plantilla!DE225),"")</f>
        <v/>
      </c>
      <c r="DH214" s="6">
        <f>IF($C214="OK",_xlfn.NUMBERVALUE(Plantilla!DF225),"")</f>
        <v/>
      </c>
      <c r="DI214" s="6">
        <f>IF($C214="OK",_xlfn.NUMBERVALUE(Plantilla!DG225),"")</f>
        <v/>
      </c>
      <c r="DJ214" s="6">
        <f>IF($C214="OK",_xlfn.NUMBERVALUE(Plantilla!DH225),"")</f>
        <v/>
      </c>
      <c r="DK214" s="6">
        <f>IF($C214="OK",_xlfn.NUMBERVALUE(Plantilla!DI225),"")</f>
        <v/>
      </c>
      <c r="DL214" s="6">
        <f>IF($C214="OK",_xlfn.NUMBERVALUE(Plantilla!DJ225),"")</f>
        <v/>
      </c>
      <c r="DM214" s="6">
        <f>IF($C214="OK",_xlfn.NUMBERVALUE(Plantilla!DK225),"")</f>
        <v/>
      </c>
      <c r="DN214" s="6">
        <f>IF($C214="OK",_xlfn.NUMBERVALUE(Plantilla!DL225),"")</f>
        <v/>
      </c>
      <c r="DO214" s="6">
        <f>IF($C214="OK",_xlfn.NUMBERVALUE(Plantilla!DM225),"")</f>
        <v/>
      </c>
      <c r="DP214" s="6">
        <f>IF($C214="OK",_xlfn.NUMBERVALUE(Plantilla!DN225),"")</f>
        <v/>
      </c>
      <c r="DQ214" s="6">
        <f>IF($C214="OK",_xlfn.NUMBERVALUE(Plantilla!DO225),"")</f>
        <v/>
      </c>
      <c r="DR214" s="6">
        <f>IF($C214="OK",_xlfn.NUMBERVALUE(Plantilla!DP225),"")</f>
        <v/>
      </c>
      <c r="DS214">
        <f>IF($C214="OK",TEXT(Plantilla!DR225,"#"),"")</f>
        <v/>
      </c>
      <c r="DT214" s="6" t="n"/>
    </row>
    <row r="215">
      <c r="A215">
        <f>IF(Plantilla!$I$6="¡Perfecto!, Guarda el archivo y adjúntalo a tu interfaz de Nómina Electrónica","OK","Error")</f>
        <v/>
      </c>
      <c r="B215">
        <f>IF(Plantilla!$I$6="¡Perfecto!, Guarda el archivo y adjúntalo a tu interfaz de Nómina Electrónica",MID(Plantilla!$D$2,SEARCH("V",Plantilla!$D$2),10),"")</f>
        <v/>
      </c>
      <c r="C215">
        <f>Plantilla!C226</f>
        <v/>
      </c>
      <c r="D215">
        <f>IF($C215="OK",Plantilla!B226,"")</f>
        <v/>
      </c>
      <c r="E215">
        <f>IF($C215="OK",
   VLOOKUP(Plantilla!$E$4,'Tablas '!$AP$4:$AT$6,5,FALSE),
"")</f>
        <v/>
      </c>
      <c r="F215">
        <f>IF($C215="OK",TEXT(Plantilla!D226,"#"),"")</f>
        <v/>
      </c>
      <c r="G215">
        <f>IF($C215="OK",
   VLOOKUP(Plantilla!E226,'Tablas '!$B$4:$C$14,2,FALSE),
"")</f>
        <v/>
      </c>
      <c r="H215">
        <f>IF($C215="OK",TEXT(Plantilla!F226,"#"),"")</f>
        <v/>
      </c>
      <c r="I215">
        <f>IF($C215="OK",TEXT(Plantilla!G226,"#"),"")</f>
        <v/>
      </c>
      <c r="J215">
        <f>IF($C215="OK",TEXT(Plantilla!H226,"#"),"")</f>
        <v/>
      </c>
      <c r="K215">
        <f>IF($C215="OK",TEXT(Plantilla!I226,"#"),"")</f>
        <v/>
      </c>
      <c r="L215">
        <f>IF($C215="OK",TEXT(Plantilla!J226,"#"),"")</f>
        <v/>
      </c>
      <c r="M215">
        <f>IF($C215="OK",TEXT(Plantilla!K226,"#"),"")</f>
        <v/>
      </c>
      <c r="N215">
        <f>IF($C215="OK",
   CONCATENATE(YEAR(Plantilla!L226),"-",TEXT(MONTH(Plantilla!L226),"00"),"-",TEXT(DAY(Plantilla!L226),"00")),
"")</f>
        <v/>
      </c>
      <c r="O215">
        <f>IF($C215="OK",_xlfn.NUMBERVALUE(Plantilla!M226),"")</f>
        <v/>
      </c>
      <c r="P215">
        <f>IF($C215="OK",
   IF(Plantilla!N226&lt;&gt;"",
      CONCATENATE(YEAR(Plantilla!N226),"-",TEXT(MONTH(Plantilla!N226),"00"),"-",TEXT(DAY(Plantilla!N226),"00")),
   ""),
"")</f>
        <v/>
      </c>
      <c r="Q215">
        <f>IF($C215="OK",
   VLOOKUP(Plantilla!O226,'Tablas '!$E$4:$F$19,2,FALSE),
"")</f>
        <v/>
      </c>
      <c r="R215">
        <f>IF($C215="OK",
   VLOOKUP(Plantilla!P226,'Tablas '!$H$4:$I$5,2,FALSE),
"")</f>
        <v/>
      </c>
      <c r="S215">
        <f>IF($C215="OK",
   VLOOKUP(Plantilla!Q226,'Tablas '!$K$4:$L$8,2,FALSE),
"")</f>
        <v/>
      </c>
      <c r="T215">
        <f>IF($C215="OK",
   VLOOKUP(Plantilla!R226,'Tablas '!$AE$4:$AF$6,2,FALSE),
"")</f>
        <v/>
      </c>
      <c r="U215">
        <f>IF($C215="OK",
   VLOOKUP(Plantilla!S226,'Tablas '!$AE$4:$AF$6,2,FALSE),
"")</f>
        <v/>
      </c>
      <c r="V215">
        <f>IF($C215="OK",TEXT(Plantilla!T226,"#"),"")</f>
        <v/>
      </c>
      <c r="W215" s="84">
        <f>IF($C215="OK",
   VLOOKUP(Plantilla!U226,'Tablas '!$AM$4:$AN$1126,2,FALSE),
"")</f>
        <v/>
      </c>
      <c r="X215">
        <f>IF($C215="OK",TEXT(Plantilla!V226,"#"),"")</f>
        <v/>
      </c>
      <c r="Y215">
        <f>IF($C215="OK",
   CONCATENATE(YEAR(Plantilla!W226),"-",TEXT(MONTH(Plantilla!W226),"00"),"-",TEXT(DAY(Plantilla!W226),"00")),
"")</f>
        <v/>
      </c>
      <c r="Z215">
        <f>IF($C215="OK",
   CONCATENATE(YEAR(Plantilla!X226),"-",TEXT(MONTH(Plantilla!X226),"00"),"-",TEXT(DAY(Plantilla!X226),"00")),
"")</f>
        <v/>
      </c>
      <c r="AA215">
        <f>IF($C215="OK",
   TEXT(VLOOKUP(Plantilla!Y226,'Tablas '!$Q$4:$R$9,2,FALSE),"#"),
"")</f>
        <v/>
      </c>
      <c r="AB215">
        <f>IF($C215="OK",
   CONCATENATE(YEAR(Plantilla!Z226),"-",TEXT(MONTH(Plantilla!Z226),"00"),"-",TEXT(DAY(Plantilla!Z226),"00")),
"")</f>
        <v/>
      </c>
      <c r="AC215">
        <f>IF($C215="OK",
   TEXT(VLOOKUP(Plantilla!AA226,'Tablas '!$T$4:$U$13,2,FALSE),"#"),
"")</f>
        <v/>
      </c>
      <c r="AD215">
        <f>IF($C215="OK",TEXT(Plantilla!AB226,"#"),"")</f>
        <v/>
      </c>
      <c r="AE215">
        <f>IF($C215="OK",
   IF(Plantilla!AC226&lt;&gt;"",
      TEXT(VLOOKUP(Plantilla!AC226,'Tablas '!$W$4:$X$7,2,FALSE),"#"),
   ""),
"")</f>
        <v/>
      </c>
      <c r="AF215">
        <f>IF($C215="OK",TEXT(Plantilla!AD226,"#"),"")</f>
        <v/>
      </c>
      <c r="AG215" s="6">
        <f>IF($C215="OK",_xlfn.NUMBERVALUE(Plantilla!AE226),"")</f>
        <v/>
      </c>
      <c r="AH215" s="4">
        <f>IF($C215="OK",_xlfn.NUMBERVALUE(Plantilla!AF226),"")</f>
        <v/>
      </c>
      <c r="AI215" s="6">
        <f>IF($C215="OK",_xlfn.NUMBERVALUE(Plantilla!AG226),"")</f>
        <v/>
      </c>
      <c r="AJ215" s="6">
        <f>IF($C215="OK",_xlfn.NUMBERVALUE(Plantilla!AH226),"")</f>
        <v/>
      </c>
      <c r="AK215" s="6">
        <f>IF($C215="OK",_xlfn.NUMBERVALUE(Plantilla!AI226),"")</f>
        <v/>
      </c>
      <c r="AL215" s="6">
        <f>IF($C215="OK",_xlfn.NUMBERVALUE(Plantilla!AJ226),"")</f>
        <v/>
      </c>
      <c r="AM215" s="4">
        <f>IF($C215="OK",_xlfn.NUMBERVALUE(Plantilla!AK226),"")</f>
        <v/>
      </c>
      <c r="AN215" s="6">
        <f>IF($C215="OK",_xlfn.NUMBERVALUE(Plantilla!AL226),"")</f>
        <v/>
      </c>
      <c r="AO215" s="4">
        <f>IF($C215="OK",_xlfn.NUMBERVALUE(Plantilla!AM226),"")</f>
        <v/>
      </c>
      <c r="AP215" s="6">
        <f>IF($C215="OK",_xlfn.NUMBERVALUE(Plantilla!AN226),"")</f>
        <v/>
      </c>
      <c r="AQ215" s="4">
        <f>IF($C215="OK",_xlfn.NUMBERVALUE(Plantilla!AO226),"")</f>
        <v/>
      </c>
      <c r="AR215" s="6">
        <f>IF($C215="OK",_xlfn.NUMBERVALUE(Plantilla!AP226),"")</f>
        <v/>
      </c>
      <c r="AS215" s="4">
        <f>IF($C215="OK",_xlfn.NUMBERVALUE(Plantilla!AQ226),"")</f>
        <v/>
      </c>
      <c r="AT215" s="6">
        <f>IF($C215="OK",_xlfn.NUMBERVALUE(Plantilla!AR226),"")</f>
        <v/>
      </c>
      <c r="AU215" s="4">
        <f>IF($C215="OK",_xlfn.NUMBERVALUE(Plantilla!AS226),"")</f>
        <v/>
      </c>
      <c r="AV215" s="6">
        <f>IF($C215="OK",_xlfn.NUMBERVALUE(Plantilla!AT226),"")</f>
        <v/>
      </c>
      <c r="AW215" s="4">
        <f>IF($C215="OK",_xlfn.NUMBERVALUE(Plantilla!AU226),"")</f>
        <v/>
      </c>
      <c r="AX215" s="6">
        <f>IF($C215="OK",_xlfn.NUMBERVALUE(Plantilla!AV226),"")</f>
        <v/>
      </c>
      <c r="AY215" s="4">
        <f>IF($C215="OK",_xlfn.NUMBERVALUE(Plantilla!AW226),"")</f>
        <v/>
      </c>
      <c r="AZ215" s="6">
        <f>IF($C215="OK",_xlfn.NUMBERVALUE(Plantilla!AX226),"")</f>
        <v/>
      </c>
      <c r="BA215">
        <f>IF($C215="OK",_xlfn.NUMBERVALUE(Plantilla!AY226),"")</f>
        <v/>
      </c>
      <c r="BB215">
        <f>IF($C215="OK",_xlfn.NUMBERVALUE(Plantilla!AZ226),"")</f>
        <v/>
      </c>
      <c r="BC215" s="4">
        <f>IF($C215="OK",_xlfn.NUMBERVALUE(Plantilla!BA226),"")</f>
        <v/>
      </c>
      <c r="BD215" s="6">
        <f>IF($C215="OK",_xlfn.NUMBERVALUE(Plantilla!BB226),"")</f>
        <v/>
      </c>
      <c r="BE215" s="4">
        <f>IF($C215="OK",_xlfn.NUMBERVALUE(Plantilla!BC226),"")</f>
        <v/>
      </c>
      <c r="BF215" s="6">
        <f>IF($C215="OK",_xlfn.NUMBERVALUE(Plantilla!BD226),"")</f>
        <v/>
      </c>
      <c r="BG215" s="4">
        <f>IF($C215="OK",_xlfn.NUMBERVALUE(Plantilla!BE226),"")</f>
        <v/>
      </c>
      <c r="BH215" s="6">
        <f>IF($C215="OK",_xlfn.NUMBERVALUE(Plantilla!BF226),"")</f>
        <v/>
      </c>
      <c r="BI215" s="110">
        <f>IF($C215="OK",_xlfn.NUMBERVALUE(Plantilla!BG226),"")</f>
        <v/>
      </c>
      <c r="BJ215" s="6">
        <f>IF($C215="OK",_xlfn.NUMBERVALUE(Plantilla!BH226),"")</f>
        <v/>
      </c>
      <c r="BK215" s="109">
        <f>IF($C215="OK",_xlfn.NUMBERVALUE(Plantilla!BI226),"")</f>
        <v/>
      </c>
      <c r="BL215" s="6">
        <f>IF($C215="OK",
   IF(Plantilla!BJ226&lt;&gt;"",
      TEXT(VLOOKUP(Plantilla!BJ226,'Tablas '!$Z$4:$AA$6,2,FALSE),"#"),
   ""),
"")</f>
        <v/>
      </c>
      <c r="BM215" s="4">
        <f>IF($C215="OK",_xlfn.NUMBERVALUE(Plantilla!BK226),"")</f>
        <v/>
      </c>
      <c r="BN215" s="4">
        <f>IF($C215="OK",_xlfn.NUMBERVALUE(Plantilla!BL226),"")</f>
        <v/>
      </c>
      <c r="BO215" s="6">
        <f>IF($C215="OK",_xlfn.NUMBERVALUE(Plantilla!BM226),"")</f>
        <v/>
      </c>
      <c r="BP215" s="4">
        <f>IF($C215="OK",_xlfn.NUMBERVALUE(Plantilla!BN226),"")</f>
        <v/>
      </c>
      <c r="BQ215" s="6">
        <f>IF($C215="OK",_xlfn.NUMBERVALUE(Plantilla!BO226),"")</f>
        <v/>
      </c>
      <c r="BR215" s="4">
        <f>IF($C215="OK",_xlfn.NUMBERVALUE(Plantilla!BP226),"")</f>
        <v/>
      </c>
      <c r="BS215" s="6">
        <f>IF($C215="OK",_xlfn.NUMBERVALUE(Plantilla!BQ226),"")</f>
        <v/>
      </c>
      <c r="BT215" s="4">
        <f>IF($C215="OK",_xlfn.NUMBERVALUE(Plantilla!BR226),"")</f>
        <v/>
      </c>
      <c r="BU215" s="6">
        <f>IF($C215="OK",_xlfn.NUMBERVALUE(Plantilla!BS226),"")</f>
        <v/>
      </c>
      <c r="BV215" s="6">
        <f>IF($C215="OK",_xlfn.NUMBERVALUE(Plantilla!BT226),"")</f>
        <v/>
      </c>
      <c r="BW215" s="6">
        <f>IF($C215="OK",_xlfn.NUMBERVALUE(Plantilla!BU226),"")</f>
        <v/>
      </c>
      <c r="BX215" s="6">
        <f>IF($C215="OK",_xlfn.NUMBERVALUE(Plantilla!BV226),"")</f>
        <v/>
      </c>
      <c r="BY215" s="6">
        <f>IF($C215="OK",_xlfn.NUMBERVALUE(Plantilla!BW226),"")</f>
        <v/>
      </c>
      <c r="BZ215" s="6">
        <f>IF($C215="OK",_xlfn.NUMBERVALUE(Plantilla!BX226),"")</f>
        <v/>
      </c>
      <c r="CA215" s="6">
        <f>IF($C215="OK",_xlfn.NUMBERVALUE(Plantilla!BY226),"")</f>
        <v/>
      </c>
      <c r="CB215" s="6">
        <f>IF($C215="OK",_xlfn.NUMBERVALUE(Plantilla!BZ226),"")</f>
        <v/>
      </c>
      <c r="CC215" s="6">
        <f>IF($C215="OK",_xlfn.NUMBERVALUE(Plantilla!CA226),"")</f>
        <v/>
      </c>
      <c r="CD215" s="6">
        <f>IF($C215="OK",_xlfn.NUMBERVALUE(Plantilla!CB226),"")</f>
        <v/>
      </c>
      <c r="CE215" s="6">
        <f>IF($C215="OK",_xlfn.NUMBERVALUE(Plantilla!CC226),"")</f>
        <v/>
      </c>
      <c r="CF215" s="4">
        <f>IF($C215="OK",_xlfn.NUMBERVALUE(Plantilla!CD226),"")</f>
        <v/>
      </c>
      <c r="CG215" s="6">
        <f>IF($C215="OK",_xlfn.NUMBERVALUE(Plantilla!CE226),"")</f>
        <v/>
      </c>
      <c r="CH215" s="6">
        <f>IF($C215="OK",_xlfn.NUMBERVALUE(Plantilla!CF226),"")</f>
        <v/>
      </c>
      <c r="CI215" s="6">
        <f>IF($C215="OK",_xlfn.NUMBERVALUE(Plantilla!CG226),"")</f>
        <v/>
      </c>
      <c r="CJ215" s="6">
        <f>IF($C215="OK",_xlfn.NUMBERVALUE(Plantilla!CH226),"")</f>
        <v/>
      </c>
      <c r="CK215" s="6">
        <f>IF($C215="OK",_xlfn.NUMBERVALUE(Plantilla!CI226),"")</f>
        <v/>
      </c>
      <c r="CL215" s="6">
        <f>IF($C215="OK",_xlfn.NUMBERVALUE(Plantilla!CJ226),"")</f>
        <v/>
      </c>
      <c r="CM215">
        <f>IF($C215="OK",TEXT(Plantilla!CK226,"#"),"")</f>
        <v/>
      </c>
      <c r="CN215" s="6">
        <f>IF($C215="OK",_xlfn.NUMBERVALUE(Plantilla!CL226),"")</f>
        <v/>
      </c>
      <c r="CO215" s="6">
        <f>IF($C215="OK",_xlfn.NUMBERVALUE(Plantilla!CM226),"")</f>
        <v/>
      </c>
      <c r="CP215" s="110">
        <f>IF($C215="OK",_xlfn.NUMBERVALUE(Plantilla!CN226),"")</f>
        <v/>
      </c>
      <c r="CQ215" s="6">
        <f>IF($C215="OK",_xlfn.NUMBERVALUE(Plantilla!CO226),"")</f>
        <v/>
      </c>
      <c r="CR215" s="109">
        <f>IF($C215="OK",_xlfn.NUMBERVALUE(Plantilla!CP226),"")</f>
        <v/>
      </c>
      <c r="CS215" s="110">
        <f>IF($C215="OK",_xlfn.NUMBERVALUE(Plantilla!CQ226),"")</f>
        <v/>
      </c>
      <c r="CT215" s="6">
        <f>IF($C215="OK",_xlfn.NUMBERVALUE(Plantilla!CR226),"")</f>
        <v/>
      </c>
      <c r="CU215" s="109">
        <f>IF($C215="OK",_xlfn.NUMBERVALUE(Plantilla!CS226),"")</f>
        <v/>
      </c>
      <c r="CV215" s="110">
        <f>IF($C215="OK",_xlfn.NUMBERVALUE(Plantilla!CT226),"")</f>
        <v/>
      </c>
      <c r="CW215" s="6">
        <f>IF($C215="OK",_xlfn.NUMBERVALUE(Plantilla!CU226),"")</f>
        <v/>
      </c>
      <c r="CX215" s="82">
        <f>IF($C215="OK",_xlfn.NUMBERVALUE(Plantilla!CV226),"")</f>
        <v/>
      </c>
      <c r="CY215" s="6">
        <f>IF($C215="OK",_xlfn.NUMBERVALUE(Plantilla!CW226),"")</f>
        <v/>
      </c>
      <c r="CZ215" s="82">
        <f>IF($C215="OK",_xlfn.NUMBERVALUE(Plantilla!CX226),"")</f>
        <v/>
      </c>
      <c r="DA215" s="6">
        <f>IF($C215="OK",_xlfn.NUMBERVALUE(Plantilla!CY226),"")</f>
        <v/>
      </c>
      <c r="DB215" s="109">
        <f>IF($C215="OK",_xlfn.NUMBERVALUE(Plantilla!CZ226),"")</f>
        <v/>
      </c>
      <c r="DC215" s="6">
        <f>IF($C215="OK",_xlfn.NUMBERVALUE(Plantilla!DA226),"")</f>
        <v/>
      </c>
      <c r="DD215" s="6">
        <f>IF($C215="OK",TEXT(Plantilla!DB226,"#"),"")</f>
        <v/>
      </c>
      <c r="DE215" s="6">
        <f>IF($C215="OK",_xlfn.NUMBERVALUE(Plantilla!DC226),"")</f>
        <v/>
      </c>
      <c r="DF215" s="4">
        <f>IF($C215="OK",_xlfn.NUMBERVALUE(Plantilla!DD226),"")</f>
        <v/>
      </c>
      <c r="DG215" s="6">
        <f>IF($C215="OK",_xlfn.NUMBERVALUE(Plantilla!DE226),"")</f>
        <v/>
      </c>
      <c r="DH215" s="6">
        <f>IF($C215="OK",_xlfn.NUMBERVALUE(Plantilla!DF226),"")</f>
        <v/>
      </c>
      <c r="DI215" s="6">
        <f>IF($C215="OK",_xlfn.NUMBERVALUE(Plantilla!DG226),"")</f>
        <v/>
      </c>
      <c r="DJ215" s="6">
        <f>IF($C215="OK",_xlfn.NUMBERVALUE(Plantilla!DH226),"")</f>
        <v/>
      </c>
      <c r="DK215" s="6">
        <f>IF($C215="OK",_xlfn.NUMBERVALUE(Plantilla!DI226),"")</f>
        <v/>
      </c>
      <c r="DL215" s="6">
        <f>IF($C215="OK",_xlfn.NUMBERVALUE(Plantilla!DJ226),"")</f>
        <v/>
      </c>
      <c r="DM215" s="6">
        <f>IF($C215="OK",_xlfn.NUMBERVALUE(Plantilla!DK226),"")</f>
        <v/>
      </c>
      <c r="DN215" s="6">
        <f>IF($C215="OK",_xlfn.NUMBERVALUE(Plantilla!DL226),"")</f>
        <v/>
      </c>
      <c r="DO215" s="6">
        <f>IF($C215="OK",_xlfn.NUMBERVALUE(Plantilla!DM226),"")</f>
        <v/>
      </c>
      <c r="DP215" s="6">
        <f>IF($C215="OK",_xlfn.NUMBERVALUE(Plantilla!DN226),"")</f>
        <v/>
      </c>
      <c r="DQ215" s="6">
        <f>IF($C215="OK",_xlfn.NUMBERVALUE(Plantilla!DO226),"")</f>
        <v/>
      </c>
      <c r="DR215" s="6">
        <f>IF($C215="OK",_xlfn.NUMBERVALUE(Plantilla!DP226),"")</f>
        <v/>
      </c>
      <c r="DS215">
        <f>IF($C215="OK",TEXT(Plantilla!DR226,"#"),"")</f>
        <v/>
      </c>
      <c r="DT215" s="6" t="n"/>
    </row>
    <row r="216">
      <c r="A216">
        <f>IF(Plantilla!$I$6="¡Perfecto!, Guarda el archivo y adjúntalo a tu interfaz de Nómina Electrónica","OK","Error")</f>
        <v/>
      </c>
      <c r="B216">
        <f>IF(Plantilla!$I$6="¡Perfecto!, Guarda el archivo y adjúntalo a tu interfaz de Nómina Electrónica",MID(Plantilla!$D$2,SEARCH("V",Plantilla!$D$2),10),"")</f>
        <v/>
      </c>
      <c r="C216">
        <f>Plantilla!C227</f>
        <v/>
      </c>
      <c r="D216">
        <f>IF($C216="OK",Plantilla!B227,"")</f>
        <v/>
      </c>
      <c r="E216">
        <f>IF($C216="OK",
   VLOOKUP(Plantilla!$E$4,'Tablas '!$AP$4:$AT$6,5,FALSE),
"")</f>
        <v/>
      </c>
      <c r="F216">
        <f>IF($C216="OK",TEXT(Plantilla!D227,"#"),"")</f>
        <v/>
      </c>
      <c r="G216">
        <f>IF($C216="OK",
   VLOOKUP(Plantilla!E227,'Tablas '!$B$4:$C$14,2,FALSE),
"")</f>
        <v/>
      </c>
      <c r="H216">
        <f>IF($C216="OK",TEXT(Plantilla!F227,"#"),"")</f>
        <v/>
      </c>
      <c r="I216">
        <f>IF($C216="OK",TEXT(Plantilla!G227,"#"),"")</f>
        <v/>
      </c>
      <c r="J216">
        <f>IF($C216="OK",TEXT(Plantilla!H227,"#"),"")</f>
        <v/>
      </c>
      <c r="K216">
        <f>IF($C216="OK",TEXT(Plantilla!I227,"#"),"")</f>
        <v/>
      </c>
      <c r="L216">
        <f>IF($C216="OK",TEXT(Plantilla!J227,"#"),"")</f>
        <v/>
      </c>
      <c r="M216">
        <f>IF($C216="OK",TEXT(Plantilla!K227,"#"),"")</f>
        <v/>
      </c>
      <c r="N216">
        <f>IF($C216="OK",
   CONCATENATE(YEAR(Plantilla!L227),"-",TEXT(MONTH(Plantilla!L227),"00"),"-",TEXT(DAY(Plantilla!L227),"00")),
"")</f>
        <v/>
      </c>
      <c r="O216">
        <f>IF($C216="OK",_xlfn.NUMBERVALUE(Plantilla!M227),"")</f>
        <v/>
      </c>
      <c r="P216">
        <f>IF($C216="OK",
   IF(Plantilla!N227&lt;&gt;"",
      CONCATENATE(YEAR(Plantilla!N227),"-",TEXT(MONTH(Plantilla!N227),"00"),"-",TEXT(DAY(Plantilla!N227),"00")),
   ""),
"")</f>
        <v/>
      </c>
      <c r="Q216">
        <f>IF($C216="OK",
   VLOOKUP(Plantilla!O227,'Tablas '!$E$4:$F$19,2,FALSE),
"")</f>
        <v/>
      </c>
      <c r="R216">
        <f>IF($C216="OK",
   VLOOKUP(Plantilla!P227,'Tablas '!$H$4:$I$5,2,FALSE),
"")</f>
        <v/>
      </c>
      <c r="S216">
        <f>IF($C216="OK",
   VLOOKUP(Plantilla!Q227,'Tablas '!$K$4:$L$8,2,FALSE),
"")</f>
        <v/>
      </c>
      <c r="T216">
        <f>IF($C216="OK",
   VLOOKUP(Plantilla!R227,'Tablas '!$AE$4:$AF$6,2,FALSE),
"")</f>
        <v/>
      </c>
      <c r="U216">
        <f>IF($C216="OK",
   VLOOKUP(Plantilla!S227,'Tablas '!$AE$4:$AF$6,2,FALSE),
"")</f>
        <v/>
      </c>
      <c r="V216">
        <f>IF($C216="OK",TEXT(Plantilla!T227,"#"),"")</f>
        <v/>
      </c>
      <c r="W216" s="84">
        <f>IF($C216="OK",
   VLOOKUP(Plantilla!U227,'Tablas '!$AM$4:$AN$1126,2,FALSE),
"")</f>
        <v/>
      </c>
      <c r="X216">
        <f>IF($C216="OK",TEXT(Plantilla!V227,"#"),"")</f>
        <v/>
      </c>
      <c r="Y216">
        <f>IF($C216="OK",
   CONCATENATE(YEAR(Plantilla!W227),"-",TEXT(MONTH(Plantilla!W227),"00"),"-",TEXT(DAY(Plantilla!W227),"00")),
"")</f>
        <v/>
      </c>
      <c r="Z216">
        <f>IF($C216="OK",
   CONCATENATE(YEAR(Plantilla!X227),"-",TEXT(MONTH(Plantilla!X227),"00"),"-",TEXT(DAY(Plantilla!X227),"00")),
"")</f>
        <v/>
      </c>
      <c r="AA216">
        <f>IF($C216="OK",
   TEXT(VLOOKUP(Plantilla!Y227,'Tablas '!$Q$4:$R$9,2,FALSE),"#"),
"")</f>
        <v/>
      </c>
      <c r="AB216">
        <f>IF($C216="OK",
   CONCATENATE(YEAR(Plantilla!Z227),"-",TEXT(MONTH(Plantilla!Z227),"00"),"-",TEXT(DAY(Plantilla!Z227),"00")),
"")</f>
        <v/>
      </c>
      <c r="AC216">
        <f>IF($C216="OK",
   TEXT(VLOOKUP(Plantilla!AA227,'Tablas '!$T$4:$U$13,2,FALSE),"#"),
"")</f>
        <v/>
      </c>
      <c r="AD216">
        <f>IF($C216="OK",TEXT(Plantilla!AB227,"#"),"")</f>
        <v/>
      </c>
      <c r="AE216">
        <f>IF($C216="OK",
   IF(Plantilla!AC227&lt;&gt;"",
      TEXT(VLOOKUP(Plantilla!AC227,'Tablas '!$W$4:$X$7,2,FALSE),"#"),
   ""),
"")</f>
        <v/>
      </c>
      <c r="AF216">
        <f>IF($C216="OK",TEXT(Plantilla!AD227,"#"),"")</f>
        <v/>
      </c>
      <c r="AG216" s="6">
        <f>IF($C216="OK",_xlfn.NUMBERVALUE(Plantilla!AE227),"")</f>
        <v/>
      </c>
      <c r="AH216" s="4">
        <f>IF($C216="OK",_xlfn.NUMBERVALUE(Plantilla!AF227),"")</f>
        <v/>
      </c>
      <c r="AI216" s="6">
        <f>IF($C216="OK",_xlfn.NUMBERVALUE(Plantilla!AG227),"")</f>
        <v/>
      </c>
      <c r="AJ216" s="6">
        <f>IF($C216="OK",_xlfn.NUMBERVALUE(Plantilla!AH227),"")</f>
        <v/>
      </c>
      <c r="AK216" s="6">
        <f>IF($C216="OK",_xlfn.NUMBERVALUE(Plantilla!AI227),"")</f>
        <v/>
      </c>
      <c r="AL216" s="6">
        <f>IF($C216="OK",_xlfn.NUMBERVALUE(Plantilla!AJ227),"")</f>
        <v/>
      </c>
      <c r="AM216" s="4">
        <f>IF($C216="OK",_xlfn.NUMBERVALUE(Plantilla!AK227),"")</f>
        <v/>
      </c>
      <c r="AN216" s="6">
        <f>IF($C216="OK",_xlfn.NUMBERVALUE(Plantilla!AL227),"")</f>
        <v/>
      </c>
      <c r="AO216" s="4">
        <f>IF($C216="OK",_xlfn.NUMBERVALUE(Plantilla!AM227),"")</f>
        <v/>
      </c>
      <c r="AP216" s="6">
        <f>IF($C216="OK",_xlfn.NUMBERVALUE(Plantilla!AN227),"")</f>
        <v/>
      </c>
      <c r="AQ216" s="4">
        <f>IF($C216="OK",_xlfn.NUMBERVALUE(Plantilla!AO227),"")</f>
        <v/>
      </c>
      <c r="AR216" s="6">
        <f>IF($C216="OK",_xlfn.NUMBERVALUE(Plantilla!AP227),"")</f>
        <v/>
      </c>
      <c r="AS216" s="4">
        <f>IF($C216="OK",_xlfn.NUMBERVALUE(Plantilla!AQ227),"")</f>
        <v/>
      </c>
      <c r="AT216" s="6">
        <f>IF($C216="OK",_xlfn.NUMBERVALUE(Plantilla!AR227),"")</f>
        <v/>
      </c>
      <c r="AU216" s="4">
        <f>IF($C216="OK",_xlfn.NUMBERVALUE(Plantilla!AS227),"")</f>
        <v/>
      </c>
      <c r="AV216" s="6">
        <f>IF($C216="OK",_xlfn.NUMBERVALUE(Plantilla!AT227),"")</f>
        <v/>
      </c>
      <c r="AW216" s="4">
        <f>IF($C216="OK",_xlfn.NUMBERVALUE(Plantilla!AU227),"")</f>
        <v/>
      </c>
      <c r="AX216" s="6">
        <f>IF($C216="OK",_xlfn.NUMBERVALUE(Plantilla!AV227),"")</f>
        <v/>
      </c>
      <c r="AY216" s="4">
        <f>IF($C216="OK",_xlfn.NUMBERVALUE(Plantilla!AW227),"")</f>
        <v/>
      </c>
      <c r="AZ216" s="6">
        <f>IF($C216="OK",_xlfn.NUMBERVALUE(Plantilla!AX227),"")</f>
        <v/>
      </c>
      <c r="BA216">
        <f>IF($C216="OK",_xlfn.NUMBERVALUE(Plantilla!AY227),"")</f>
        <v/>
      </c>
      <c r="BB216">
        <f>IF($C216="OK",_xlfn.NUMBERVALUE(Plantilla!AZ227),"")</f>
        <v/>
      </c>
      <c r="BC216" s="4">
        <f>IF($C216="OK",_xlfn.NUMBERVALUE(Plantilla!BA227),"")</f>
        <v/>
      </c>
      <c r="BD216" s="6">
        <f>IF($C216="OK",_xlfn.NUMBERVALUE(Plantilla!BB227),"")</f>
        <v/>
      </c>
      <c r="BE216" s="4">
        <f>IF($C216="OK",_xlfn.NUMBERVALUE(Plantilla!BC227),"")</f>
        <v/>
      </c>
      <c r="BF216" s="6">
        <f>IF($C216="OK",_xlfn.NUMBERVALUE(Plantilla!BD227),"")</f>
        <v/>
      </c>
      <c r="BG216" s="4">
        <f>IF($C216="OK",_xlfn.NUMBERVALUE(Plantilla!BE227),"")</f>
        <v/>
      </c>
      <c r="BH216" s="6">
        <f>IF($C216="OK",_xlfn.NUMBERVALUE(Plantilla!BF227),"")</f>
        <v/>
      </c>
      <c r="BI216" s="110">
        <f>IF($C216="OK",_xlfn.NUMBERVALUE(Plantilla!BG227),"")</f>
        <v/>
      </c>
      <c r="BJ216" s="6">
        <f>IF($C216="OK",_xlfn.NUMBERVALUE(Plantilla!BH227),"")</f>
        <v/>
      </c>
      <c r="BK216" s="109">
        <f>IF($C216="OK",_xlfn.NUMBERVALUE(Plantilla!BI227),"")</f>
        <v/>
      </c>
      <c r="BL216" s="6">
        <f>IF($C216="OK",
   IF(Plantilla!BJ227&lt;&gt;"",
      TEXT(VLOOKUP(Plantilla!BJ227,'Tablas '!$Z$4:$AA$6,2,FALSE),"#"),
   ""),
"")</f>
        <v/>
      </c>
      <c r="BM216" s="4">
        <f>IF($C216="OK",_xlfn.NUMBERVALUE(Plantilla!BK227),"")</f>
        <v/>
      </c>
      <c r="BN216" s="4">
        <f>IF($C216="OK",_xlfn.NUMBERVALUE(Plantilla!BL227),"")</f>
        <v/>
      </c>
      <c r="BO216" s="6">
        <f>IF($C216="OK",_xlfn.NUMBERVALUE(Plantilla!BM227),"")</f>
        <v/>
      </c>
      <c r="BP216" s="4">
        <f>IF($C216="OK",_xlfn.NUMBERVALUE(Plantilla!BN227),"")</f>
        <v/>
      </c>
      <c r="BQ216" s="6">
        <f>IF($C216="OK",_xlfn.NUMBERVALUE(Plantilla!BO227),"")</f>
        <v/>
      </c>
      <c r="BR216" s="4">
        <f>IF($C216="OK",_xlfn.NUMBERVALUE(Plantilla!BP227),"")</f>
        <v/>
      </c>
      <c r="BS216" s="6">
        <f>IF($C216="OK",_xlfn.NUMBERVALUE(Plantilla!BQ227),"")</f>
        <v/>
      </c>
      <c r="BT216" s="4">
        <f>IF($C216="OK",_xlfn.NUMBERVALUE(Plantilla!BR227),"")</f>
        <v/>
      </c>
      <c r="BU216" s="6">
        <f>IF($C216="OK",_xlfn.NUMBERVALUE(Plantilla!BS227),"")</f>
        <v/>
      </c>
      <c r="BV216" s="6">
        <f>IF($C216="OK",_xlfn.NUMBERVALUE(Plantilla!BT227),"")</f>
        <v/>
      </c>
      <c r="BW216" s="6">
        <f>IF($C216="OK",_xlfn.NUMBERVALUE(Plantilla!BU227),"")</f>
        <v/>
      </c>
      <c r="BX216" s="6">
        <f>IF($C216="OK",_xlfn.NUMBERVALUE(Plantilla!BV227),"")</f>
        <v/>
      </c>
      <c r="BY216" s="6">
        <f>IF($C216="OK",_xlfn.NUMBERVALUE(Plantilla!BW227),"")</f>
        <v/>
      </c>
      <c r="BZ216" s="6">
        <f>IF($C216="OK",_xlfn.NUMBERVALUE(Plantilla!BX227),"")</f>
        <v/>
      </c>
      <c r="CA216" s="6">
        <f>IF($C216="OK",_xlfn.NUMBERVALUE(Plantilla!BY227),"")</f>
        <v/>
      </c>
      <c r="CB216" s="6">
        <f>IF($C216="OK",_xlfn.NUMBERVALUE(Plantilla!BZ227),"")</f>
        <v/>
      </c>
      <c r="CC216" s="6">
        <f>IF($C216="OK",_xlfn.NUMBERVALUE(Plantilla!CA227),"")</f>
        <v/>
      </c>
      <c r="CD216" s="6">
        <f>IF($C216="OK",_xlfn.NUMBERVALUE(Plantilla!CB227),"")</f>
        <v/>
      </c>
      <c r="CE216" s="6">
        <f>IF($C216="OK",_xlfn.NUMBERVALUE(Plantilla!CC227),"")</f>
        <v/>
      </c>
      <c r="CF216" s="4">
        <f>IF($C216="OK",_xlfn.NUMBERVALUE(Plantilla!CD227),"")</f>
        <v/>
      </c>
      <c r="CG216" s="6">
        <f>IF($C216="OK",_xlfn.NUMBERVALUE(Plantilla!CE227),"")</f>
        <v/>
      </c>
      <c r="CH216" s="6">
        <f>IF($C216="OK",_xlfn.NUMBERVALUE(Plantilla!CF227),"")</f>
        <v/>
      </c>
      <c r="CI216" s="6">
        <f>IF($C216="OK",_xlfn.NUMBERVALUE(Plantilla!CG227),"")</f>
        <v/>
      </c>
      <c r="CJ216" s="6">
        <f>IF($C216="OK",_xlfn.NUMBERVALUE(Plantilla!CH227),"")</f>
        <v/>
      </c>
      <c r="CK216" s="6">
        <f>IF($C216="OK",_xlfn.NUMBERVALUE(Plantilla!CI227),"")</f>
        <v/>
      </c>
      <c r="CL216" s="6">
        <f>IF($C216="OK",_xlfn.NUMBERVALUE(Plantilla!CJ227),"")</f>
        <v/>
      </c>
      <c r="CM216">
        <f>IF($C216="OK",TEXT(Plantilla!CK227,"#"),"")</f>
        <v/>
      </c>
      <c r="CN216" s="6">
        <f>IF($C216="OK",_xlfn.NUMBERVALUE(Plantilla!CL227),"")</f>
        <v/>
      </c>
      <c r="CO216" s="6">
        <f>IF($C216="OK",_xlfn.NUMBERVALUE(Plantilla!CM227),"")</f>
        <v/>
      </c>
      <c r="CP216" s="110">
        <f>IF($C216="OK",_xlfn.NUMBERVALUE(Plantilla!CN227),"")</f>
        <v/>
      </c>
      <c r="CQ216" s="6">
        <f>IF($C216="OK",_xlfn.NUMBERVALUE(Plantilla!CO227),"")</f>
        <v/>
      </c>
      <c r="CR216" s="109">
        <f>IF($C216="OK",_xlfn.NUMBERVALUE(Plantilla!CP227),"")</f>
        <v/>
      </c>
      <c r="CS216" s="110">
        <f>IF($C216="OK",_xlfn.NUMBERVALUE(Plantilla!CQ227),"")</f>
        <v/>
      </c>
      <c r="CT216" s="6">
        <f>IF($C216="OK",_xlfn.NUMBERVALUE(Plantilla!CR227),"")</f>
        <v/>
      </c>
      <c r="CU216" s="109">
        <f>IF($C216="OK",_xlfn.NUMBERVALUE(Plantilla!CS227),"")</f>
        <v/>
      </c>
      <c r="CV216" s="110">
        <f>IF($C216="OK",_xlfn.NUMBERVALUE(Plantilla!CT227),"")</f>
        <v/>
      </c>
      <c r="CW216" s="6">
        <f>IF($C216="OK",_xlfn.NUMBERVALUE(Plantilla!CU227),"")</f>
        <v/>
      </c>
      <c r="CX216" s="82">
        <f>IF($C216="OK",_xlfn.NUMBERVALUE(Plantilla!CV227),"")</f>
        <v/>
      </c>
      <c r="CY216" s="6">
        <f>IF($C216="OK",_xlfn.NUMBERVALUE(Plantilla!CW227),"")</f>
        <v/>
      </c>
      <c r="CZ216" s="82">
        <f>IF($C216="OK",_xlfn.NUMBERVALUE(Plantilla!CX227),"")</f>
        <v/>
      </c>
      <c r="DA216" s="6">
        <f>IF($C216="OK",_xlfn.NUMBERVALUE(Plantilla!CY227),"")</f>
        <v/>
      </c>
      <c r="DB216" s="109">
        <f>IF($C216="OK",_xlfn.NUMBERVALUE(Plantilla!CZ227),"")</f>
        <v/>
      </c>
      <c r="DC216" s="6">
        <f>IF($C216="OK",_xlfn.NUMBERVALUE(Plantilla!DA227),"")</f>
        <v/>
      </c>
      <c r="DD216" s="6">
        <f>IF($C216="OK",TEXT(Plantilla!DB227,"#"),"")</f>
        <v/>
      </c>
      <c r="DE216" s="6">
        <f>IF($C216="OK",_xlfn.NUMBERVALUE(Plantilla!DC227),"")</f>
        <v/>
      </c>
      <c r="DF216" s="4">
        <f>IF($C216="OK",_xlfn.NUMBERVALUE(Plantilla!DD227),"")</f>
        <v/>
      </c>
      <c r="DG216" s="6">
        <f>IF($C216="OK",_xlfn.NUMBERVALUE(Plantilla!DE227),"")</f>
        <v/>
      </c>
      <c r="DH216" s="6">
        <f>IF($C216="OK",_xlfn.NUMBERVALUE(Plantilla!DF227),"")</f>
        <v/>
      </c>
      <c r="DI216" s="6">
        <f>IF($C216="OK",_xlfn.NUMBERVALUE(Plantilla!DG227),"")</f>
        <v/>
      </c>
      <c r="DJ216" s="6">
        <f>IF($C216="OK",_xlfn.NUMBERVALUE(Plantilla!DH227),"")</f>
        <v/>
      </c>
      <c r="DK216" s="6">
        <f>IF($C216="OK",_xlfn.NUMBERVALUE(Plantilla!DI227),"")</f>
        <v/>
      </c>
      <c r="DL216" s="6">
        <f>IF($C216="OK",_xlfn.NUMBERVALUE(Plantilla!DJ227),"")</f>
        <v/>
      </c>
      <c r="DM216" s="6">
        <f>IF($C216="OK",_xlfn.NUMBERVALUE(Plantilla!DK227),"")</f>
        <v/>
      </c>
      <c r="DN216" s="6">
        <f>IF($C216="OK",_xlfn.NUMBERVALUE(Plantilla!DL227),"")</f>
        <v/>
      </c>
      <c r="DO216" s="6">
        <f>IF($C216="OK",_xlfn.NUMBERVALUE(Plantilla!DM227),"")</f>
        <v/>
      </c>
      <c r="DP216" s="6">
        <f>IF($C216="OK",_xlfn.NUMBERVALUE(Plantilla!DN227),"")</f>
        <v/>
      </c>
      <c r="DQ216" s="6">
        <f>IF($C216="OK",_xlfn.NUMBERVALUE(Plantilla!DO227),"")</f>
        <v/>
      </c>
      <c r="DR216" s="6">
        <f>IF($C216="OK",_xlfn.NUMBERVALUE(Plantilla!DP227),"")</f>
        <v/>
      </c>
      <c r="DS216">
        <f>IF($C216="OK",TEXT(Plantilla!DR227,"#"),"")</f>
        <v/>
      </c>
      <c r="DT216" s="6" t="n"/>
    </row>
    <row r="217">
      <c r="A217">
        <f>IF(Plantilla!$I$6="¡Perfecto!, Guarda el archivo y adjúntalo a tu interfaz de Nómina Electrónica","OK","Error")</f>
        <v/>
      </c>
      <c r="B217">
        <f>IF(Plantilla!$I$6="¡Perfecto!, Guarda el archivo y adjúntalo a tu interfaz de Nómina Electrónica",MID(Plantilla!$D$2,SEARCH("V",Plantilla!$D$2),10),"")</f>
        <v/>
      </c>
      <c r="C217">
        <f>Plantilla!C228</f>
        <v/>
      </c>
      <c r="D217">
        <f>IF($C217="OK",Plantilla!B228,"")</f>
        <v/>
      </c>
      <c r="E217">
        <f>IF($C217="OK",
   VLOOKUP(Plantilla!$E$4,'Tablas '!$AP$4:$AT$6,5,FALSE),
"")</f>
        <v/>
      </c>
      <c r="F217">
        <f>IF($C217="OK",TEXT(Plantilla!D228,"#"),"")</f>
        <v/>
      </c>
      <c r="G217">
        <f>IF($C217="OK",
   VLOOKUP(Plantilla!E228,'Tablas '!$B$4:$C$14,2,FALSE),
"")</f>
        <v/>
      </c>
      <c r="H217">
        <f>IF($C217="OK",TEXT(Plantilla!F228,"#"),"")</f>
        <v/>
      </c>
      <c r="I217">
        <f>IF($C217="OK",TEXT(Plantilla!G228,"#"),"")</f>
        <v/>
      </c>
      <c r="J217">
        <f>IF($C217="OK",TEXT(Plantilla!H228,"#"),"")</f>
        <v/>
      </c>
      <c r="K217">
        <f>IF($C217="OK",TEXT(Plantilla!I228,"#"),"")</f>
        <v/>
      </c>
      <c r="L217">
        <f>IF($C217="OK",TEXT(Plantilla!J228,"#"),"")</f>
        <v/>
      </c>
      <c r="M217">
        <f>IF($C217="OK",TEXT(Plantilla!K228,"#"),"")</f>
        <v/>
      </c>
      <c r="N217">
        <f>IF($C217="OK",
   CONCATENATE(YEAR(Plantilla!L228),"-",TEXT(MONTH(Plantilla!L228),"00"),"-",TEXT(DAY(Plantilla!L228),"00")),
"")</f>
        <v/>
      </c>
      <c r="O217">
        <f>IF($C217="OK",_xlfn.NUMBERVALUE(Plantilla!M228),"")</f>
        <v/>
      </c>
      <c r="P217">
        <f>IF($C217="OK",
   IF(Plantilla!N228&lt;&gt;"",
      CONCATENATE(YEAR(Plantilla!N228),"-",TEXT(MONTH(Plantilla!N228),"00"),"-",TEXT(DAY(Plantilla!N228),"00")),
   ""),
"")</f>
        <v/>
      </c>
      <c r="Q217">
        <f>IF($C217="OK",
   VLOOKUP(Plantilla!O228,'Tablas '!$E$4:$F$19,2,FALSE),
"")</f>
        <v/>
      </c>
      <c r="R217">
        <f>IF($C217="OK",
   VLOOKUP(Plantilla!P228,'Tablas '!$H$4:$I$5,2,FALSE),
"")</f>
        <v/>
      </c>
      <c r="S217">
        <f>IF($C217="OK",
   VLOOKUP(Plantilla!Q228,'Tablas '!$K$4:$L$8,2,FALSE),
"")</f>
        <v/>
      </c>
      <c r="T217">
        <f>IF($C217="OK",
   VLOOKUP(Plantilla!R228,'Tablas '!$AE$4:$AF$6,2,FALSE),
"")</f>
        <v/>
      </c>
      <c r="U217">
        <f>IF($C217="OK",
   VLOOKUP(Plantilla!S228,'Tablas '!$AE$4:$AF$6,2,FALSE),
"")</f>
        <v/>
      </c>
      <c r="V217">
        <f>IF($C217="OK",TEXT(Plantilla!T228,"#"),"")</f>
        <v/>
      </c>
      <c r="W217" s="84">
        <f>IF($C217="OK",
   VLOOKUP(Plantilla!U228,'Tablas '!$AM$4:$AN$1126,2,FALSE),
"")</f>
        <v/>
      </c>
      <c r="X217">
        <f>IF($C217="OK",TEXT(Plantilla!V228,"#"),"")</f>
        <v/>
      </c>
      <c r="Y217">
        <f>IF($C217="OK",
   CONCATENATE(YEAR(Plantilla!W228),"-",TEXT(MONTH(Plantilla!W228),"00"),"-",TEXT(DAY(Plantilla!W228),"00")),
"")</f>
        <v/>
      </c>
      <c r="Z217">
        <f>IF($C217="OK",
   CONCATENATE(YEAR(Plantilla!X228),"-",TEXT(MONTH(Plantilla!X228),"00"),"-",TEXT(DAY(Plantilla!X228),"00")),
"")</f>
        <v/>
      </c>
      <c r="AA217">
        <f>IF($C217="OK",
   TEXT(VLOOKUP(Plantilla!Y228,'Tablas '!$Q$4:$R$9,2,FALSE),"#"),
"")</f>
        <v/>
      </c>
      <c r="AB217">
        <f>IF($C217="OK",
   CONCATENATE(YEAR(Plantilla!Z228),"-",TEXT(MONTH(Plantilla!Z228),"00"),"-",TEXT(DAY(Plantilla!Z228),"00")),
"")</f>
        <v/>
      </c>
      <c r="AC217">
        <f>IF($C217="OK",
   TEXT(VLOOKUP(Plantilla!AA228,'Tablas '!$T$4:$U$13,2,FALSE),"#"),
"")</f>
        <v/>
      </c>
      <c r="AD217">
        <f>IF($C217="OK",TEXT(Plantilla!AB228,"#"),"")</f>
        <v/>
      </c>
      <c r="AE217">
        <f>IF($C217="OK",
   IF(Plantilla!AC228&lt;&gt;"",
      TEXT(VLOOKUP(Plantilla!AC228,'Tablas '!$W$4:$X$7,2,FALSE),"#"),
   ""),
"")</f>
        <v/>
      </c>
      <c r="AF217">
        <f>IF($C217="OK",TEXT(Plantilla!AD228,"#"),"")</f>
        <v/>
      </c>
      <c r="AG217" s="6">
        <f>IF($C217="OK",_xlfn.NUMBERVALUE(Plantilla!AE228),"")</f>
        <v/>
      </c>
      <c r="AH217" s="4">
        <f>IF($C217="OK",_xlfn.NUMBERVALUE(Plantilla!AF228),"")</f>
        <v/>
      </c>
      <c r="AI217" s="6">
        <f>IF($C217="OK",_xlfn.NUMBERVALUE(Plantilla!AG228),"")</f>
        <v/>
      </c>
      <c r="AJ217" s="6">
        <f>IF($C217="OK",_xlfn.NUMBERVALUE(Plantilla!AH228),"")</f>
        <v/>
      </c>
      <c r="AK217" s="6">
        <f>IF($C217="OK",_xlfn.NUMBERVALUE(Plantilla!AI228),"")</f>
        <v/>
      </c>
      <c r="AL217" s="6">
        <f>IF($C217="OK",_xlfn.NUMBERVALUE(Plantilla!AJ228),"")</f>
        <v/>
      </c>
      <c r="AM217" s="4">
        <f>IF($C217="OK",_xlfn.NUMBERVALUE(Plantilla!AK228),"")</f>
        <v/>
      </c>
      <c r="AN217" s="6">
        <f>IF($C217="OK",_xlfn.NUMBERVALUE(Plantilla!AL228),"")</f>
        <v/>
      </c>
      <c r="AO217" s="4">
        <f>IF($C217="OK",_xlfn.NUMBERVALUE(Plantilla!AM228),"")</f>
        <v/>
      </c>
      <c r="AP217" s="6">
        <f>IF($C217="OK",_xlfn.NUMBERVALUE(Plantilla!AN228),"")</f>
        <v/>
      </c>
      <c r="AQ217" s="4">
        <f>IF($C217="OK",_xlfn.NUMBERVALUE(Plantilla!AO228),"")</f>
        <v/>
      </c>
      <c r="AR217" s="6">
        <f>IF($C217="OK",_xlfn.NUMBERVALUE(Plantilla!AP228),"")</f>
        <v/>
      </c>
      <c r="AS217" s="4">
        <f>IF($C217="OK",_xlfn.NUMBERVALUE(Plantilla!AQ228),"")</f>
        <v/>
      </c>
      <c r="AT217" s="6">
        <f>IF($C217="OK",_xlfn.NUMBERVALUE(Plantilla!AR228),"")</f>
        <v/>
      </c>
      <c r="AU217" s="4">
        <f>IF($C217="OK",_xlfn.NUMBERVALUE(Plantilla!AS228),"")</f>
        <v/>
      </c>
      <c r="AV217" s="6">
        <f>IF($C217="OK",_xlfn.NUMBERVALUE(Plantilla!AT228),"")</f>
        <v/>
      </c>
      <c r="AW217" s="4">
        <f>IF($C217="OK",_xlfn.NUMBERVALUE(Plantilla!AU228),"")</f>
        <v/>
      </c>
      <c r="AX217" s="6">
        <f>IF($C217="OK",_xlfn.NUMBERVALUE(Plantilla!AV228),"")</f>
        <v/>
      </c>
      <c r="AY217" s="4">
        <f>IF($C217="OK",_xlfn.NUMBERVALUE(Plantilla!AW228),"")</f>
        <v/>
      </c>
      <c r="AZ217" s="6">
        <f>IF($C217="OK",_xlfn.NUMBERVALUE(Plantilla!AX228),"")</f>
        <v/>
      </c>
      <c r="BA217">
        <f>IF($C217="OK",_xlfn.NUMBERVALUE(Plantilla!AY228),"")</f>
        <v/>
      </c>
      <c r="BB217">
        <f>IF($C217="OK",_xlfn.NUMBERVALUE(Plantilla!AZ228),"")</f>
        <v/>
      </c>
      <c r="BC217" s="4">
        <f>IF($C217="OK",_xlfn.NUMBERVALUE(Plantilla!BA228),"")</f>
        <v/>
      </c>
      <c r="BD217" s="6">
        <f>IF($C217="OK",_xlfn.NUMBERVALUE(Plantilla!BB228),"")</f>
        <v/>
      </c>
      <c r="BE217" s="4">
        <f>IF($C217="OK",_xlfn.NUMBERVALUE(Plantilla!BC228),"")</f>
        <v/>
      </c>
      <c r="BF217" s="6">
        <f>IF($C217="OK",_xlfn.NUMBERVALUE(Plantilla!BD228),"")</f>
        <v/>
      </c>
      <c r="BG217" s="4">
        <f>IF($C217="OK",_xlfn.NUMBERVALUE(Plantilla!BE228),"")</f>
        <v/>
      </c>
      <c r="BH217" s="6">
        <f>IF($C217="OK",_xlfn.NUMBERVALUE(Plantilla!BF228),"")</f>
        <v/>
      </c>
      <c r="BI217" s="110">
        <f>IF($C217="OK",_xlfn.NUMBERVALUE(Plantilla!BG228),"")</f>
        <v/>
      </c>
      <c r="BJ217" s="6">
        <f>IF($C217="OK",_xlfn.NUMBERVALUE(Plantilla!BH228),"")</f>
        <v/>
      </c>
      <c r="BK217" s="109">
        <f>IF($C217="OK",_xlfn.NUMBERVALUE(Plantilla!BI228),"")</f>
        <v/>
      </c>
      <c r="BL217" s="6">
        <f>IF($C217="OK",
   IF(Plantilla!BJ228&lt;&gt;"",
      TEXT(VLOOKUP(Plantilla!BJ228,'Tablas '!$Z$4:$AA$6,2,FALSE),"#"),
   ""),
"")</f>
        <v/>
      </c>
      <c r="BM217" s="4">
        <f>IF($C217="OK",_xlfn.NUMBERVALUE(Plantilla!BK228),"")</f>
        <v/>
      </c>
      <c r="BN217" s="4">
        <f>IF($C217="OK",_xlfn.NUMBERVALUE(Plantilla!BL228),"")</f>
        <v/>
      </c>
      <c r="BO217" s="6">
        <f>IF($C217="OK",_xlfn.NUMBERVALUE(Plantilla!BM228),"")</f>
        <v/>
      </c>
      <c r="BP217" s="4">
        <f>IF($C217="OK",_xlfn.NUMBERVALUE(Plantilla!BN228),"")</f>
        <v/>
      </c>
      <c r="BQ217" s="6">
        <f>IF($C217="OK",_xlfn.NUMBERVALUE(Plantilla!BO228),"")</f>
        <v/>
      </c>
      <c r="BR217" s="4">
        <f>IF($C217="OK",_xlfn.NUMBERVALUE(Plantilla!BP228),"")</f>
        <v/>
      </c>
      <c r="BS217" s="6">
        <f>IF($C217="OK",_xlfn.NUMBERVALUE(Plantilla!BQ228),"")</f>
        <v/>
      </c>
      <c r="BT217" s="4">
        <f>IF($C217="OK",_xlfn.NUMBERVALUE(Plantilla!BR228),"")</f>
        <v/>
      </c>
      <c r="BU217" s="6">
        <f>IF($C217="OK",_xlfn.NUMBERVALUE(Plantilla!BS228),"")</f>
        <v/>
      </c>
      <c r="BV217" s="6">
        <f>IF($C217="OK",_xlfn.NUMBERVALUE(Plantilla!BT228),"")</f>
        <v/>
      </c>
      <c r="BW217" s="6">
        <f>IF($C217="OK",_xlfn.NUMBERVALUE(Plantilla!BU228),"")</f>
        <v/>
      </c>
      <c r="BX217" s="6">
        <f>IF($C217="OK",_xlfn.NUMBERVALUE(Plantilla!BV228),"")</f>
        <v/>
      </c>
      <c r="BY217" s="6">
        <f>IF($C217="OK",_xlfn.NUMBERVALUE(Plantilla!BW228),"")</f>
        <v/>
      </c>
      <c r="BZ217" s="6">
        <f>IF($C217="OK",_xlfn.NUMBERVALUE(Plantilla!BX228),"")</f>
        <v/>
      </c>
      <c r="CA217" s="6">
        <f>IF($C217="OK",_xlfn.NUMBERVALUE(Plantilla!BY228),"")</f>
        <v/>
      </c>
      <c r="CB217" s="6">
        <f>IF($C217="OK",_xlfn.NUMBERVALUE(Plantilla!BZ228),"")</f>
        <v/>
      </c>
      <c r="CC217" s="6">
        <f>IF($C217="OK",_xlfn.NUMBERVALUE(Plantilla!CA228),"")</f>
        <v/>
      </c>
      <c r="CD217" s="6">
        <f>IF($C217="OK",_xlfn.NUMBERVALUE(Plantilla!CB228),"")</f>
        <v/>
      </c>
      <c r="CE217" s="6">
        <f>IF($C217="OK",_xlfn.NUMBERVALUE(Plantilla!CC228),"")</f>
        <v/>
      </c>
      <c r="CF217" s="4">
        <f>IF($C217="OK",_xlfn.NUMBERVALUE(Plantilla!CD228),"")</f>
        <v/>
      </c>
      <c r="CG217" s="6">
        <f>IF($C217="OK",_xlfn.NUMBERVALUE(Plantilla!CE228),"")</f>
        <v/>
      </c>
      <c r="CH217" s="6">
        <f>IF($C217="OK",_xlfn.NUMBERVALUE(Plantilla!CF228),"")</f>
        <v/>
      </c>
      <c r="CI217" s="6">
        <f>IF($C217="OK",_xlfn.NUMBERVALUE(Plantilla!CG228),"")</f>
        <v/>
      </c>
      <c r="CJ217" s="6">
        <f>IF($C217="OK",_xlfn.NUMBERVALUE(Plantilla!CH228),"")</f>
        <v/>
      </c>
      <c r="CK217" s="6">
        <f>IF($C217="OK",_xlfn.NUMBERVALUE(Plantilla!CI228),"")</f>
        <v/>
      </c>
      <c r="CL217" s="6">
        <f>IF($C217="OK",_xlfn.NUMBERVALUE(Plantilla!CJ228),"")</f>
        <v/>
      </c>
      <c r="CM217">
        <f>IF($C217="OK",TEXT(Plantilla!CK228,"#"),"")</f>
        <v/>
      </c>
      <c r="CN217" s="6">
        <f>IF($C217="OK",_xlfn.NUMBERVALUE(Plantilla!CL228),"")</f>
        <v/>
      </c>
      <c r="CO217" s="6">
        <f>IF($C217="OK",_xlfn.NUMBERVALUE(Plantilla!CM228),"")</f>
        <v/>
      </c>
      <c r="CP217" s="110">
        <f>IF($C217="OK",_xlfn.NUMBERVALUE(Plantilla!CN228),"")</f>
        <v/>
      </c>
      <c r="CQ217" s="6">
        <f>IF($C217="OK",_xlfn.NUMBERVALUE(Plantilla!CO228),"")</f>
        <v/>
      </c>
      <c r="CR217" s="109">
        <f>IF($C217="OK",_xlfn.NUMBERVALUE(Plantilla!CP228),"")</f>
        <v/>
      </c>
      <c r="CS217" s="110">
        <f>IF($C217="OK",_xlfn.NUMBERVALUE(Plantilla!CQ228),"")</f>
        <v/>
      </c>
      <c r="CT217" s="6">
        <f>IF($C217="OK",_xlfn.NUMBERVALUE(Plantilla!CR228),"")</f>
        <v/>
      </c>
      <c r="CU217" s="109">
        <f>IF($C217="OK",_xlfn.NUMBERVALUE(Plantilla!CS228),"")</f>
        <v/>
      </c>
      <c r="CV217" s="110">
        <f>IF($C217="OK",_xlfn.NUMBERVALUE(Plantilla!CT228),"")</f>
        <v/>
      </c>
      <c r="CW217" s="6">
        <f>IF($C217="OK",_xlfn.NUMBERVALUE(Plantilla!CU228),"")</f>
        <v/>
      </c>
      <c r="CX217" s="82">
        <f>IF($C217="OK",_xlfn.NUMBERVALUE(Plantilla!CV228),"")</f>
        <v/>
      </c>
      <c r="CY217" s="6">
        <f>IF($C217="OK",_xlfn.NUMBERVALUE(Plantilla!CW228),"")</f>
        <v/>
      </c>
      <c r="CZ217" s="82">
        <f>IF($C217="OK",_xlfn.NUMBERVALUE(Plantilla!CX228),"")</f>
        <v/>
      </c>
      <c r="DA217" s="6">
        <f>IF($C217="OK",_xlfn.NUMBERVALUE(Plantilla!CY228),"")</f>
        <v/>
      </c>
      <c r="DB217" s="109">
        <f>IF($C217="OK",_xlfn.NUMBERVALUE(Plantilla!CZ228),"")</f>
        <v/>
      </c>
      <c r="DC217" s="6">
        <f>IF($C217="OK",_xlfn.NUMBERVALUE(Plantilla!DA228),"")</f>
        <v/>
      </c>
      <c r="DD217" s="6">
        <f>IF($C217="OK",TEXT(Plantilla!DB228,"#"),"")</f>
        <v/>
      </c>
      <c r="DE217" s="6">
        <f>IF($C217="OK",_xlfn.NUMBERVALUE(Plantilla!DC228),"")</f>
        <v/>
      </c>
      <c r="DF217" s="4">
        <f>IF($C217="OK",_xlfn.NUMBERVALUE(Plantilla!DD228),"")</f>
        <v/>
      </c>
      <c r="DG217" s="6">
        <f>IF($C217="OK",_xlfn.NUMBERVALUE(Plantilla!DE228),"")</f>
        <v/>
      </c>
      <c r="DH217" s="6">
        <f>IF($C217="OK",_xlfn.NUMBERVALUE(Plantilla!DF228),"")</f>
        <v/>
      </c>
      <c r="DI217" s="6">
        <f>IF($C217="OK",_xlfn.NUMBERVALUE(Plantilla!DG228),"")</f>
        <v/>
      </c>
      <c r="DJ217" s="6">
        <f>IF($C217="OK",_xlfn.NUMBERVALUE(Plantilla!DH228),"")</f>
        <v/>
      </c>
      <c r="DK217" s="6">
        <f>IF($C217="OK",_xlfn.NUMBERVALUE(Plantilla!DI228),"")</f>
        <v/>
      </c>
      <c r="DL217" s="6">
        <f>IF($C217="OK",_xlfn.NUMBERVALUE(Plantilla!DJ228),"")</f>
        <v/>
      </c>
      <c r="DM217" s="6">
        <f>IF($C217="OK",_xlfn.NUMBERVALUE(Plantilla!DK228),"")</f>
        <v/>
      </c>
      <c r="DN217" s="6">
        <f>IF($C217="OK",_xlfn.NUMBERVALUE(Plantilla!DL228),"")</f>
        <v/>
      </c>
      <c r="DO217" s="6">
        <f>IF($C217="OK",_xlfn.NUMBERVALUE(Plantilla!DM228),"")</f>
        <v/>
      </c>
      <c r="DP217" s="6">
        <f>IF($C217="OK",_xlfn.NUMBERVALUE(Plantilla!DN228),"")</f>
        <v/>
      </c>
      <c r="DQ217" s="6">
        <f>IF($C217="OK",_xlfn.NUMBERVALUE(Plantilla!DO228),"")</f>
        <v/>
      </c>
      <c r="DR217" s="6">
        <f>IF($C217="OK",_xlfn.NUMBERVALUE(Plantilla!DP228),"")</f>
        <v/>
      </c>
      <c r="DS217">
        <f>IF($C217="OK",TEXT(Plantilla!DR228,"#"),"")</f>
        <v/>
      </c>
      <c r="DT217" s="6" t="n"/>
    </row>
    <row r="218">
      <c r="A218">
        <f>IF(Plantilla!$I$6="¡Perfecto!, Guarda el archivo y adjúntalo a tu interfaz de Nómina Electrónica","OK","Error")</f>
        <v/>
      </c>
      <c r="B218">
        <f>IF(Plantilla!$I$6="¡Perfecto!, Guarda el archivo y adjúntalo a tu interfaz de Nómina Electrónica",MID(Plantilla!$D$2,SEARCH("V",Plantilla!$D$2),10),"")</f>
        <v/>
      </c>
      <c r="C218">
        <f>Plantilla!C229</f>
        <v/>
      </c>
      <c r="D218">
        <f>IF($C218="OK",Plantilla!B229,"")</f>
        <v/>
      </c>
      <c r="E218">
        <f>IF($C218="OK",
   VLOOKUP(Plantilla!$E$4,'Tablas '!$AP$4:$AT$6,5,FALSE),
"")</f>
        <v/>
      </c>
      <c r="F218">
        <f>IF($C218="OK",TEXT(Plantilla!D229,"#"),"")</f>
        <v/>
      </c>
      <c r="G218">
        <f>IF($C218="OK",
   VLOOKUP(Plantilla!E229,'Tablas '!$B$4:$C$14,2,FALSE),
"")</f>
        <v/>
      </c>
      <c r="H218">
        <f>IF($C218="OK",TEXT(Plantilla!F229,"#"),"")</f>
        <v/>
      </c>
      <c r="I218">
        <f>IF($C218="OK",TEXT(Plantilla!G229,"#"),"")</f>
        <v/>
      </c>
      <c r="J218">
        <f>IF($C218="OK",TEXT(Plantilla!H229,"#"),"")</f>
        <v/>
      </c>
      <c r="K218">
        <f>IF($C218="OK",TEXT(Plantilla!I229,"#"),"")</f>
        <v/>
      </c>
      <c r="L218">
        <f>IF($C218="OK",TEXT(Plantilla!J229,"#"),"")</f>
        <v/>
      </c>
      <c r="M218">
        <f>IF($C218="OK",TEXT(Plantilla!K229,"#"),"")</f>
        <v/>
      </c>
      <c r="N218">
        <f>IF($C218="OK",
   CONCATENATE(YEAR(Plantilla!L229),"-",TEXT(MONTH(Plantilla!L229),"00"),"-",TEXT(DAY(Plantilla!L229),"00")),
"")</f>
        <v/>
      </c>
      <c r="O218">
        <f>IF($C218="OK",_xlfn.NUMBERVALUE(Plantilla!M229),"")</f>
        <v/>
      </c>
      <c r="P218">
        <f>IF($C218="OK",
   IF(Plantilla!N229&lt;&gt;"",
      CONCATENATE(YEAR(Plantilla!N229),"-",TEXT(MONTH(Plantilla!N229),"00"),"-",TEXT(DAY(Plantilla!N229),"00")),
   ""),
"")</f>
        <v/>
      </c>
      <c r="Q218">
        <f>IF($C218="OK",
   VLOOKUP(Plantilla!O229,'Tablas '!$E$4:$F$19,2,FALSE),
"")</f>
        <v/>
      </c>
      <c r="R218">
        <f>IF($C218="OK",
   VLOOKUP(Plantilla!P229,'Tablas '!$H$4:$I$5,2,FALSE),
"")</f>
        <v/>
      </c>
      <c r="S218">
        <f>IF($C218="OK",
   VLOOKUP(Plantilla!Q229,'Tablas '!$K$4:$L$8,2,FALSE),
"")</f>
        <v/>
      </c>
      <c r="T218">
        <f>IF($C218="OK",
   VLOOKUP(Plantilla!R229,'Tablas '!$AE$4:$AF$6,2,FALSE),
"")</f>
        <v/>
      </c>
      <c r="U218">
        <f>IF($C218="OK",
   VLOOKUP(Plantilla!S229,'Tablas '!$AE$4:$AF$6,2,FALSE),
"")</f>
        <v/>
      </c>
      <c r="V218">
        <f>IF($C218="OK",TEXT(Plantilla!T229,"#"),"")</f>
        <v/>
      </c>
      <c r="W218" s="84">
        <f>IF($C218="OK",
   VLOOKUP(Plantilla!U229,'Tablas '!$AM$4:$AN$1126,2,FALSE),
"")</f>
        <v/>
      </c>
      <c r="X218">
        <f>IF($C218="OK",TEXT(Plantilla!V229,"#"),"")</f>
        <v/>
      </c>
      <c r="Y218">
        <f>IF($C218="OK",
   CONCATENATE(YEAR(Plantilla!W229),"-",TEXT(MONTH(Plantilla!W229),"00"),"-",TEXT(DAY(Plantilla!W229),"00")),
"")</f>
        <v/>
      </c>
      <c r="Z218">
        <f>IF($C218="OK",
   CONCATENATE(YEAR(Plantilla!X229),"-",TEXT(MONTH(Plantilla!X229),"00"),"-",TEXT(DAY(Plantilla!X229),"00")),
"")</f>
        <v/>
      </c>
      <c r="AA218">
        <f>IF($C218="OK",
   TEXT(VLOOKUP(Plantilla!Y229,'Tablas '!$Q$4:$R$9,2,FALSE),"#"),
"")</f>
        <v/>
      </c>
      <c r="AB218">
        <f>IF($C218="OK",
   CONCATENATE(YEAR(Plantilla!Z229),"-",TEXT(MONTH(Plantilla!Z229),"00"),"-",TEXT(DAY(Plantilla!Z229),"00")),
"")</f>
        <v/>
      </c>
      <c r="AC218">
        <f>IF($C218="OK",
   TEXT(VLOOKUP(Plantilla!AA229,'Tablas '!$T$4:$U$13,2,FALSE),"#"),
"")</f>
        <v/>
      </c>
      <c r="AD218">
        <f>IF($C218="OK",TEXT(Plantilla!AB229,"#"),"")</f>
        <v/>
      </c>
      <c r="AE218">
        <f>IF($C218="OK",
   IF(Plantilla!AC229&lt;&gt;"",
      TEXT(VLOOKUP(Plantilla!AC229,'Tablas '!$W$4:$X$7,2,FALSE),"#"),
   ""),
"")</f>
        <v/>
      </c>
      <c r="AF218">
        <f>IF($C218="OK",TEXT(Plantilla!AD229,"#"),"")</f>
        <v/>
      </c>
      <c r="AG218" s="6">
        <f>IF($C218="OK",_xlfn.NUMBERVALUE(Plantilla!AE229),"")</f>
        <v/>
      </c>
      <c r="AH218" s="4">
        <f>IF($C218="OK",_xlfn.NUMBERVALUE(Plantilla!AF229),"")</f>
        <v/>
      </c>
      <c r="AI218" s="6">
        <f>IF($C218="OK",_xlfn.NUMBERVALUE(Plantilla!AG229),"")</f>
        <v/>
      </c>
      <c r="AJ218" s="6">
        <f>IF($C218="OK",_xlfn.NUMBERVALUE(Plantilla!AH229),"")</f>
        <v/>
      </c>
      <c r="AK218" s="6">
        <f>IF($C218="OK",_xlfn.NUMBERVALUE(Plantilla!AI229),"")</f>
        <v/>
      </c>
      <c r="AL218" s="6">
        <f>IF($C218="OK",_xlfn.NUMBERVALUE(Plantilla!AJ229),"")</f>
        <v/>
      </c>
      <c r="AM218" s="4">
        <f>IF($C218="OK",_xlfn.NUMBERVALUE(Plantilla!AK229),"")</f>
        <v/>
      </c>
      <c r="AN218" s="6">
        <f>IF($C218="OK",_xlfn.NUMBERVALUE(Plantilla!AL229),"")</f>
        <v/>
      </c>
      <c r="AO218" s="4">
        <f>IF($C218="OK",_xlfn.NUMBERVALUE(Plantilla!AM229),"")</f>
        <v/>
      </c>
      <c r="AP218" s="6">
        <f>IF($C218="OK",_xlfn.NUMBERVALUE(Plantilla!AN229),"")</f>
        <v/>
      </c>
      <c r="AQ218" s="4">
        <f>IF($C218="OK",_xlfn.NUMBERVALUE(Plantilla!AO229),"")</f>
        <v/>
      </c>
      <c r="AR218" s="6">
        <f>IF($C218="OK",_xlfn.NUMBERVALUE(Plantilla!AP229),"")</f>
        <v/>
      </c>
      <c r="AS218" s="4">
        <f>IF($C218="OK",_xlfn.NUMBERVALUE(Plantilla!AQ229),"")</f>
        <v/>
      </c>
      <c r="AT218" s="6">
        <f>IF($C218="OK",_xlfn.NUMBERVALUE(Plantilla!AR229),"")</f>
        <v/>
      </c>
      <c r="AU218" s="4">
        <f>IF($C218="OK",_xlfn.NUMBERVALUE(Plantilla!AS229),"")</f>
        <v/>
      </c>
      <c r="AV218" s="6">
        <f>IF($C218="OK",_xlfn.NUMBERVALUE(Plantilla!AT229),"")</f>
        <v/>
      </c>
      <c r="AW218" s="4">
        <f>IF($C218="OK",_xlfn.NUMBERVALUE(Plantilla!AU229),"")</f>
        <v/>
      </c>
      <c r="AX218" s="6">
        <f>IF($C218="OK",_xlfn.NUMBERVALUE(Plantilla!AV229),"")</f>
        <v/>
      </c>
      <c r="AY218" s="4">
        <f>IF($C218="OK",_xlfn.NUMBERVALUE(Plantilla!AW229),"")</f>
        <v/>
      </c>
      <c r="AZ218" s="6">
        <f>IF($C218="OK",_xlfn.NUMBERVALUE(Plantilla!AX229),"")</f>
        <v/>
      </c>
      <c r="BA218">
        <f>IF($C218="OK",_xlfn.NUMBERVALUE(Plantilla!AY229),"")</f>
        <v/>
      </c>
      <c r="BB218">
        <f>IF($C218="OK",_xlfn.NUMBERVALUE(Plantilla!AZ229),"")</f>
        <v/>
      </c>
      <c r="BC218" s="4">
        <f>IF($C218="OK",_xlfn.NUMBERVALUE(Plantilla!BA229),"")</f>
        <v/>
      </c>
      <c r="BD218" s="6">
        <f>IF($C218="OK",_xlfn.NUMBERVALUE(Plantilla!BB229),"")</f>
        <v/>
      </c>
      <c r="BE218" s="4">
        <f>IF($C218="OK",_xlfn.NUMBERVALUE(Plantilla!BC229),"")</f>
        <v/>
      </c>
      <c r="BF218" s="6">
        <f>IF($C218="OK",_xlfn.NUMBERVALUE(Plantilla!BD229),"")</f>
        <v/>
      </c>
      <c r="BG218" s="4">
        <f>IF($C218="OK",_xlfn.NUMBERVALUE(Plantilla!BE229),"")</f>
        <v/>
      </c>
      <c r="BH218" s="6">
        <f>IF($C218="OK",_xlfn.NUMBERVALUE(Plantilla!BF229),"")</f>
        <v/>
      </c>
      <c r="BI218" s="110">
        <f>IF($C218="OK",_xlfn.NUMBERVALUE(Plantilla!BG229),"")</f>
        <v/>
      </c>
      <c r="BJ218" s="6">
        <f>IF($C218="OK",_xlfn.NUMBERVALUE(Plantilla!BH229),"")</f>
        <v/>
      </c>
      <c r="BK218" s="109">
        <f>IF($C218="OK",_xlfn.NUMBERVALUE(Plantilla!BI229),"")</f>
        <v/>
      </c>
      <c r="BL218" s="6">
        <f>IF($C218="OK",
   IF(Plantilla!BJ229&lt;&gt;"",
      TEXT(VLOOKUP(Plantilla!BJ229,'Tablas '!$Z$4:$AA$6,2,FALSE),"#"),
   ""),
"")</f>
        <v/>
      </c>
      <c r="BM218" s="4">
        <f>IF($C218="OK",_xlfn.NUMBERVALUE(Plantilla!BK229),"")</f>
        <v/>
      </c>
      <c r="BN218" s="4">
        <f>IF($C218="OK",_xlfn.NUMBERVALUE(Plantilla!BL229),"")</f>
        <v/>
      </c>
      <c r="BO218" s="6">
        <f>IF($C218="OK",_xlfn.NUMBERVALUE(Plantilla!BM229),"")</f>
        <v/>
      </c>
      <c r="BP218" s="4">
        <f>IF($C218="OK",_xlfn.NUMBERVALUE(Plantilla!BN229),"")</f>
        <v/>
      </c>
      <c r="BQ218" s="6">
        <f>IF($C218="OK",_xlfn.NUMBERVALUE(Plantilla!BO229),"")</f>
        <v/>
      </c>
      <c r="BR218" s="4">
        <f>IF($C218="OK",_xlfn.NUMBERVALUE(Plantilla!BP229),"")</f>
        <v/>
      </c>
      <c r="BS218" s="6">
        <f>IF($C218="OK",_xlfn.NUMBERVALUE(Plantilla!BQ229),"")</f>
        <v/>
      </c>
      <c r="BT218" s="4">
        <f>IF($C218="OK",_xlfn.NUMBERVALUE(Plantilla!BR229),"")</f>
        <v/>
      </c>
      <c r="BU218" s="6">
        <f>IF($C218="OK",_xlfn.NUMBERVALUE(Plantilla!BS229),"")</f>
        <v/>
      </c>
      <c r="BV218" s="6">
        <f>IF($C218="OK",_xlfn.NUMBERVALUE(Plantilla!BT229),"")</f>
        <v/>
      </c>
      <c r="BW218" s="6">
        <f>IF($C218="OK",_xlfn.NUMBERVALUE(Plantilla!BU229),"")</f>
        <v/>
      </c>
      <c r="BX218" s="6">
        <f>IF($C218="OK",_xlfn.NUMBERVALUE(Plantilla!BV229),"")</f>
        <v/>
      </c>
      <c r="BY218" s="6">
        <f>IF($C218="OK",_xlfn.NUMBERVALUE(Plantilla!BW229),"")</f>
        <v/>
      </c>
      <c r="BZ218" s="6">
        <f>IF($C218="OK",_xlfn.NUMBERVALUE(Plantilla!BX229),"")</f>
        <v/>
      </c>
      <c r="CA218" s="6">
        <f>IF($C218="OK",_xlfn.NUMBERVALUE(Plantilla!BY229),"")</f>
        <v/>
      </c>
      <c r="CB218" s="6">
        <f>IF($C218="OK",_xlfn.NUMBERVALUE(Plantilla!BZ229),"")</f>
        <v/>
      </c>
      <c r="CC218" s="6">
        <f>IF($C218="OK",_xlfn.NUMBERVALUE(Plantilla!CA229),"")</f>
        <v/>
      </c>
      <c r="CD218" s="6">
        <f>IF($C218="OK",_xlfn.NUMBERVALUE(Plantilla!CB229),"")</f>
        <v/>
      </c>
      <c r="CE218" s="6">
        <f>IF($C218="OK",_xlfn.NUMBERVALUE(Plantilla!CC229),"")</f>
        <v/>
      </c>
      <c r="CF218" s="4">
        <f>IF($C218="OK",_xlfn.NUMBERVALUE(Plantilla!CD229),"")</f>
        <v/>
      </c>
      <c r="CG218" s="6">
        <f>IF($C218="OK",_xlfn.NUMBERVALUE(Plantilla!CE229),"")</f>
        <v/>
      </c>
      <c r="CH218" s="6">
        <f>IF($C218="OK",_xlfn.NUMBERVALUE(Plantilla!CF229),"")</f>
        <v/>
      </c>
      <c r="CI218" s="6">
        <f>IF($C218="OK",_xlfn.NUMBERVALUE(Plantilla!CG229),"")</f>
        <v/>
      </c>
      <c r="CJ218" s="6">
        <f>IF($C218="OK",_xlfn.NUMBERVALUE(Plantilla!CH229),"")</f>
        <v/>
      </c>
      <c r="CK218" s="6">
        <f>IF($C218="OK",_xlfn.NUMBERVALUE(Plantilla!CI229),"")</f>
        <v/>
      </c>
      <c r="CL218" s="6">
        <f>IF($C218="OK",_xlfn.NUMBERVALUE(Plantilla!CJ229),"")</f>
        <v/>
      </c>
      <c r="CM218">
        <f>IF($C218="OK",TEXT(Plantilla!CK229,"#"),"")</f>
        <v/>
      </c>
      <c r="CN218" s="6">
        <f>IF($C218="OK",_xlfn.NUMBERVALUE(Plantilla!CL229),"")</f>
        <v/>
      </c>
      <c r="CO218" s="6">
        <f>IF($C218="OK",_xlfn.NUMBERVALUE(Plantilla!CM229),"")</f>
        <v/>
      </c>
      <c r="CP218" s="110">
        <f>IF($C218="OK",_xlfn.NUMBERVALUE(Plantilla!CN229),"")</f>
        <v/>
      </c>
      <c r="CQ218" s="6">
        <f>IF($C218="OK",_xlfn.NUMBERVALUE(Plantilla!CO229),"")</f>
        <v/>
      </c>
      <c r="CR218" s="109">
        <f>IF($C218="OK",_xlfn.NUMBERVALUE(Plantilla!CP229),"")</f>
        <v/>
      </c>
      <c r="CS218" s="110">
        <f>IF($C218="OK",_xlfn.NUMBERVALUE(Plantilla!CQ229),"")</f>
        <v/>
      </c>
      <c r="CT218" s="6">
        <f>IF($C218="OK",_xlfn.NUMBERVALUE(Plantilla!CR229),"")</f>
        <v/>
      </c>
      <c r="CU218" s="109">
        <f>IF($C218="OK",_xlfn.NUMBERVALUE(Plantilla!CS229),"")</f>
        <v/>
      </c>
      <c r="CV218" s="110">
        <f>IF($C218="OK",_xlfn.NUMBERVALUE(Plantilla!CT229),"")</f>
        <v/>
      </c>
      <c r="CW218" s="6">
        <f>IF($C218="OK",_xlfn.NUMBERVALUE(Plantilla!CU229),"")</f>
        <v/>
      </c>
      <c r="CX218" s="82">
        <f>IF($C218="OK",_xlfn.NUMBERVALUE(Plantilla!CV229),"")</f>
        <v/>
      </c>
      <c r="CY218" s="6">
        <f>IF($C218="OK",_xlfn.NUMBERVALUE(Plantilla!CW229),"")</f>
        <v/>
      </c>
      <c r="CZ218" s="82">
        <f>IF($C218="OK",_xlfn.NUMBERVALUE(Plantilla!CX229),"")</f>
        <v/>
      </c>
      <c r="DA218" s="6">
        <f>IF($C218="OK",_xlfn.NUMBERVALUE(Plantilla!CY229),"")</f>
        <v/>
      </c>
      <c r="DB218" s="109">
        <f>IF($C218="OK",_xlfn.NUMBERVALUE(Plantilla!CZ229),"")</f>
        <v/>
      </c>
      <c r="DC218" s="6">
        <f>IF($C218="OK",_xlfn.NUMBERVALUE(Plantilla!DA229),"")</f>
        <v/>
      </c>
      <c r="DD218" s="6">
        <f>IF($C218="OK",TEXT(Plantilla!DB229,"#"),"")</f>
        <v/>
      </c>
      <c r="DE218" s="6">
        <f>IF($C218="OK",_xlfn.NUMBERVALUE(Plantilla!DC229),"")</f>
        <v/>
      </c>
      <c r="DF218" s="4">
        <f>IF($C218="OK",_xlfn.NUMBERVALUE(Plantilla!DD229),"")</f>
        <v/>
      </c>
      <c r="DG218" s="6">
        <f>IF($C218="OK",_xlfn.NUMBERVALUE(Plantilla!DE229),"")</f>
        <v/>
      </c>
      <c r="DH218" s="6">
        <f>IF($C218="OK",_xlfn.NUMBERVALUE(Plantilla!DF229),"")</f>
        <v/>
      </c>
      <c r="DI218" s="6">
        <f>IF($C218="OK",_xlfn.NUMBERVALUE(Plantilla!DG229),"")</f>
        <v/>
      </c>
      <c r="DJ218" s="6">
        <f>IF($C218="OK",_xlfn.NUMBERVALUE(Plantilla!DH229),"")</f>
        <v/>
      </c>
      <c r="DK218" s="6">
        <f>IF($C218="OK",_xlfn.NUMBERVALUE(Plantilla!DI229),"")</f>
        <v/>
      </c>
      <c r="DL218" s="6">
        <f>IF($C218="OK",_xlfn.NUMBERVALUE(Plantilla!DJ229),"")</f>
        <v/>
      </c>
      <c r="DM218" s="6">
        <f>IF($C218="OK",_xlfn.NUMBERVALUE(Plantilla!DK229),"")</f>
        <v/>
      </c>
      <c r="DN218" s="6">
        <f>IF($C218="OK",_xlfn.NUMBERVALUE(Plantilla!DL229),"")</f>
        <v/>
      </c>
      <c r="DO218" s="6">
        <f>IF($C218="OK",_xlfn.NUMBERVALUE(Plantilla!DM229),"")</f>
        <v/>
      </c>
      <c r="DP218" s="6">
        <f>IF($C218="OK",_xlfn.NUMBERVALUE(Plantilla!DN229),"")</f>
        <v/>
      </c>
      <c r="DQ218" s="6">
        <f>IF($C218="OK",_xlfn.NUMBERVALUE(Plantilla!DO229),"")</f>
        <v/>
      </c>
      <c r="DR218" s="6">
        <f>IF($C218="OK",_xlfn.NUMBERVALUE(Plantilla!DP229),"")</f>
        <v/>
      </c>
      <c r="DS218">
        <f>IF($C218="OK",TEXT(Plantilla!DR229,"#"),"")</f>
        <v/>
      </c>
      <c r="DT218" s="6" t="n"/>
    </row>
    <row r="219">
      <c r="A219">
        <f>IF(Plantilla!$I$6="¡Perfecto!, Guarda el archivo y adjúntalo a tu interfaz de Nómina Electrónica","OK","Error")</f>
        <v/>
      </c>
      <c r="B219">
        <f>IF(Plantilla!$I$6="¡Perfecto!, Guarda el archivo y adjúntalo a tu interfaz de Nómina Electrónica",MID(Plantilla!$D$2,SEARCH("V",Plantilla!$D$2),10),"")</f>
        <v/>
      </c>
      <c r="C219">
        <f>Plantilla!C230</f>
        <v/>
      </c>
      <c r="D219">
        <f>IF($C219="OK",Plantilla!B230,"")</f>
        <v/>
      </c>
      <c r="E219">
        <f>IF($C219="OK",
   VLOOKUP(Plantilla!$E$4,'Tablas '!$AP$4:$AT$6,5,FALSE),
"")</f>
        <v/>
      </c>
      <c r="F219">
        <f>IF($C219="OK",TEXT(Plantilla!D230,"#"),"")</f>
        <v/>
      </c>
      <c r="G219">
        <f>IF($C219="OK",
   VLOOKUP(Plantilla!E230,'Tablas '!$B$4:$C$14,2,FALSE),
"")</f>
        <v/>
      </c>
      <c r="H219">
        <f>IF($C219="OK",TEXT(Plantilla!F230,"#"),"")</f>
        <v/>
      </c>
      <c r="I219">
        <f>IF($C219="OK",TEXT(Plantilla!G230,"#"),"")</f>
        <v/>
      </c>
      <c r="J219">
        <f>IF($C219="OK",TEXT(Plantilla!H230,"#"),"")</f>
        <v/>
      </c>
      <c r="K219">
        <f>IF($C219="OK",TEXT(Plantilla!I230,"#"),"")</f>
        <v/>
      </c>
      <c r="L219">
        <f>IF($C219="OK",TEXT(Plantilla!J230,"#"),"")</f>
        <v/>
      </c>
      <c r="M219">
        <f>IF($C219="OK",TEXT(Plantilla!K230,"#"),"")</f>
        <v/>
      </c>
      <c r="N219">
        <f>IF($C219="OK",
   CONCATENATE(YEAR(Plantilla!L230),"-",TEXT(MONTH(Plantilla!L230),"00"),"-",TEXT(DAY(Plantilla!L230),"00")),
"")</f>
        <v/>
      </c>
      <c r="O219">
        <f>IF($C219="OK",_xlfn.NUMBERVALUE(Plantilla!M230),"")</f>
        <v/>
      </c>
      <c r="P219">
        <f>IF($C219="OK",
   IF(Plantilla!N230&lt;&gt;"",
      CONCATENATE(YEAR(Plantilla!N230),"-",TEXT(MONTH(Plantilla!N230),"00"),"-",TEXT(DAY(Plantilla!N230),"00")),
   ""),
"")</f>
        <v/>
      </c>
      <c r="Q219">
        <f>IF($C219="OK",
   VLOOKUP(Plantilla!O230,'Tablas '!$E$4:$F$19,2,FALSE),
"")</f>
        <v/>
      </c>
      <c r="R219">
        <f>IF($C219="OK",
   VLOOKUP(Plantilla!P230,'Tablas '!$H$4:$I$5,2,FALSE),
"")</f>
        <v/>
      </c>
      <c r="S219">
        <f>IF($C219="OK",
   VLOOKUP(Plantilla!Q230,'Tablas '!$K$4:$L$8,2,FALSE),
"")</f>
        <v/>
      </c>
      <c r="T219">
        <f>IF($C219="OK",
   VLOOKUP(Plantilla!R230,'Tablas '!$AE$4:$AF$6,2,FALSE),
"")</f>
        <v/>
      </c>
      <c r="U219">
        <f>IF($C219="OK",
   VLOOKUP(Plantilla!S230,'Tablas '!$AE$4:$AF$6,2,FALSE),
"")</f>
        <v/>
      </c>
      <c r="V219">
        <f>IF($C219="OK",TEXT(Plantilla!T230,"#"),"")</f>
        <v/>
      </c>
      <c r="W219" s="84">
        <f>IF($C219="OK",
   VLOOKUP(Plantilla!U230,'Tablas '!$AM$4:$AN$1126,2,FALSE),
"")</f>
        <v/>
      </c>
      <c r="X219">
        <f>IF($C219="OK",TEXT(Plantilla!V230,"#"),"")</f>
        <v/>
      </c>
      <c r="Y219">
        <f>IF($C219="OK",
   CONCATENATE(YEAR(Plantilla!W230),"-",TEXT(MONTH(Plantilla!W230),"00"),"-",TEXT(DAY(Plantilla!W230),"00")),
"")</f>
        <v/>
      </c>
      <c r="Z219">
        <f>IF($C219="OK",
   CONCATENATE(YEAR(Plantilla!X230),"-",TEXT(MONTH(Plantilla!X230),"00"),"-",TEXT(DAY(Plantilla!X230),"00")),
"")</f>
        <v/>
      </c>
      <c r="AA219">
        <f>IF($C219="OK",
   TEXT(VLOOKUP(Plantilla!Y230,'Tablas '!$Q$4:$R$9,2,FALSE),"#"),
"")</f>
        <v/>
      </c>
      <c r="AB219">
        <f>IF($C219="OK",
   CONCATENATE(YEAR(Plantilla!Z230),"-",TEXT(MONTH(Plantilla!Z230),"00"),"-",TEXT(DAY(Plantilla!Z230),"00")),
"")</f>
        <v/>
      </c>
      <c r="AC219">
        <f>IF($C219="OK",
   TEXT(VLOOKUP(Plantilla!AA230,'Tablas '!$T$4:$U$13,2,FALSE),"#"),
"")</f>
        <v/>
      </c>
      <c r="AD219">
        <f>IF($C219="OK",TEXT(Plantilla!AB230,"#"),"")</f>
        <v/>
      </c>
      <c r="AE219">
        <f>IF($C219="OK",
   IF(Plantilla!AC230&lt;&gt;"",
      TEXT(VLOOKUP(Plantilla!AC230,'Tablas '!$W$4:$X$7,2,FALSE),"#"),
   ""),
"")</f>
        <v/>
      </c>
      <c r="AF219">
        <f>IF($C219="OK",TEXT(Plantilla!AD230,"#"),"")</f>
        <v/>
      </c>
      <c r="AG219" s="6">
        <f>IF($C219="OK",_xlfn.NUMBERVALUE(Plantilla!AE230),"")</f>
        <v/>
      </c>
      <c r="AH219" s="4">
        <f>IF($C219="OK",_xlfn.NUMBERVALUE(Plantilla!AF230),"")</f>
        <v/>
      </c>
      <c r="AI219" s="6">
        <f>IF($C219="OK",_xlfn.NUMBERVALUE(Plantilla!AG230),"")</f>
        <v/>
      </c>
      <c r="AJ219" s="6">
        <f>IF($C219="OK",_xlfn.NUMBERVALUE(Plantilla!AH230),"")</f>
        <v/>
      </c>
      <c r="AK219" s="6">
        <f>IF($C219="OK",_xlfn.NUMBERVALUE(Plantilla!AI230),"")</f>
        <v/>
      </c>
      <c r="AL219" s="6">
        <f>IF($C219="OK",_xlfn.NUMBERVALUE(Plantilla!AJ230),"")</f>
        <v/>
      </c>
      <c r="AM219" s="4">
        <f>IF($C219="OK",_xlfn.NUMBERVALUE(Plantilla!AK230),"")</f>
        <v/>
      </c>
      <c r="AN219" s="6">
        <f>IF($C219="OK",_xlfn.NUMBERVALUE(Plantilla!AL230),"")</f>
        <v/>
      </c>
      <c r="AO219" s="4">
        <f>IF($C219="OK",_xlfn.NUMBERVALUE(Plantilla!AM230),"")</f>
        <v/>
      </c>
      <c r="AP219" s="6">
        <f>IF($C219="OK",_xlfn.NUMBERVALUE(Plantilla!AN230),"")</f>
        <v/>
      </c>
      <c r="AQ219" s="4">
        <f>IF($C219="OK",_xlfn.NUMBERVALUE(Plantilla!AO230),"")</f>
        <v/>
      </c>
      <c r="AR219" s="6">
        <f>IF($C219="OK",_xlfn.NUMBERVALUE(Plantilla!AP230),"")</f>
        <v/>
      </c>
      <c r="AS219" s="4">
        <f>IF($C219="OK",_xlfn.NUMBERVALUE(Plantilla!AQ230),"")</f>
        <v/>
      </c>
      <c r="AT219" s="6">
        <f>IF($C219="OK",_xlfn.NUMBERVALUE(Plantilla!AR230),"")</f>
        <v/>
      </c>
      <c r="AU219" s="4">
        <f>IF($C219="OK",_xlfn.NUMBERVALUE(Plantilla!AS230),"")</f>
        <v/>
      </c>
      <c r="AV219" s="6">
        <f>IF($C219="OK",_xlfn.NUMBERVALUE(Plantilla!AT230),"")</f>
        <v/>
      </c>
      <c r="AW219" s="4">
        <f>IF($C219="OK",_xlfn.NUMBERVALUE(Plantilla!AU230),"")</f>
        <v/>
      </c>
      <c r="AX219" s="6">
        <f>IF($C219="OK",_xlfn.NUMBERVALUE(Plantilla!AV230),"")</f>
        <v/>
      </c>
      <c r="AY219" s="4">
        <f>IF($C219="OK",_xlfn.NUMBERVALUE(Plantilla!AW230),"")</f>
        <v/>
      </c>
      <c r="AZ219" s="6">
        <f>IF($C219="OK",_xlfn.NUMBERVALUE(Plantilla!AX230),"")</f>
        <v/>
      </c>
      <c r="BA219">
        <f>IF($C219="OK",_xlfn.NUMBERVALUE(Plantilla!AY230),"")</f>
        <v/>
      </c>
      <c r="BB219">
        <f>IF($C219="OK",_xlfn.NUMBERVALUE(Plantilla!AZ230),"")</f>
        <v/>
      </c>
      <c r="BC219" s="4">
        <f>IF($C219="OK",_xlfn.NUMBERVALUE(Plantilla!BA230),"")</f>
        <v/>
      </c>
      <c r="BD219" s="6">
        <f>IF($C219="OK",_xlfn.NUMBERVALUE(Plantilla!BB230),"")</f>
        <v/>
      </c>
      <c r="BE219" s="4">
        <f>IF($C219="OK",_xlfn.NUMBERVALUE(Plantilla!BC230),"")</f>
        <v/>
      </c>
      <c r="BF219" s="6">
        <f>IF($C219="OK",_xlfn.NUMBERVALUE(Plantilla!BD230),"")</f>
        <v/>
      </c>
      <c r="BG219" s="4">
        <f>IF($C219="OK",_xlfn.NUMBERVALUE(Plantilla!BE230),"")</f>
        <v/>
      </c>
      <c r="BH219" s="6">
        <f>IF($C219="OK",_xlfn.NUMBERVALUE(Plantilla!BF230),"")</f>
        <v/>
      </c>
      <c r="BI219" s="110">
        <f>IF($C219="OK",_xlfn.NUMBERVALUE(Plantilla!BG230),"")</f>
        <v/>
      </c>
      <c r="BJ219" s="6">
        <f>IF($C219="OK",_xlfn.NUMBERVALUE(Plantilla!BH230),"")</f>
        <v/>
      </c>
      <c r="BK219" s="109">
        <f>IF($C219="OK",_xlfn.NUMBERVALUE(Plantilla!BI230),"")</f>
        <v/>
      </c>
      <c r="BL219" s="6">
        <f>IF($C219="OK",
   IF(Plantilla!BJ230&lt;&gt;"",
      TEXT(VLOOKUP(Plantilla!BJ230,'Tablas '!$Z$4:$AA$6,2,FALSE),"#"),
   ""),
"")</f>
        <v/>
      </c>
      <c r="BM219" s="4">
        <f>IF($C219="OK",_xlfn.NUMBERVALUE(Plantilla!BK230),"")</f>
        <v/>
      </c>
      <c r="BN219" s="4">
        <f>IF($C219="OK",_xlfn.NUMBERVALUE(Plantilla!BL230),"")</f>
        <v/>
      </c>
      <c r="BO219" s="6">
        <f>IF($C219="OK",_xlfn.NUMBERVALUE(Plantilla!BM230),"")</f>
        <v/>
      </c>
      <c r="BP219" s="4">
        <f>IF($C219="OK",_xlfn.NUMBERVALUE(Plantilla!BN230),"")</f>
        <v/>
      </c>
      <c r="BQ219" s="6">
        <f>IF($C219="OK",_xlfn.NUMBERVALUE(Plantilla!BO230),"")</f>
        <v/>
      </c>
      <c r="BR219" s="4">
        <f>IF($C219="OK",_xlfn.NUMBERVALUE(Plantilla!BP230),"")</f>
        <v/>
      </c>
      <c r="BS219" s="6">
        <f>IF($C219="OK",_xlfn.NUMBERVALUE(Plantilla!BQ230),"")</f>
        <v/>
      </c>
      <c r="BT219" s="4">
        <f>IF($C219="OK",_xlfn.NUMBERVALUE(Plantilla!BR230),"")</f>
        <v/>
      </c>
      <c r="BU219" s="6">
        <f>IF($C219="OK",_xlfn.NUMBERVALUE(Plantilla!BS230),"")</f>
        <v/>
      </c>
      <c r="BV219" s="6">
        <f>IF($C219="OK",_xlfn.NUMBERVALUE(Plantilla!BT230),"")</f>
        <v/>
      </c>
      <c r="BW219" s="6">
        <f>IF($C219="OK",_xlfn.NUMBERVALUE(Plantilla!BU230),"")</f>
        <v/>
      </c>
      <c r="BX219" s="6">
        <f>IF($C219="OK",_xlfn.NUMBERVALUE(Plantilla!BV230),"")</f>
        <v/>
      </c>
      <c r="BY219" s="6">
        <f>IF($C219="OK",_xlfn.NUMBERVALUE(Plantilla!BW230),"")</f>
        <v/>
      </c>
      <c r="BZ219" s="6">
        <f>IF($C219="OK",_xlfn.NUMBERVALUE(Plantilla!BX230),"")</f>
        <v/>
      </c>
      <c r="CA219" s="6">
        <f>IF($C219="OK",_xlfn.NUMBERVALUE(Plantilla!BY230),"")</f>
        <v/>
      </c>
      <c r="CB219" s="6">
        <f>IF($C219="OK",_xlfn.NUMBERVALUE(Plantilla!BZ230),"")</f>
        <v/>
      </c>
      <c r="CC219" s="6">
        <f>IF($C219="OK",_xlfn.NUMBERVALUE(Plantilla!CA230),"")</f>
        <v/>
      </c>
      <c r="CD219" s="6">
        <f>IF($C219="OK",_xlfn.NUMBERVALUE(Plantilla!CB230),"")</f>
        <v/>
      </c>
      <c r="CE219" s="6">
        <f>IF($C219="OK",_xlfn.NUMBERVALUE(Plantilla!CC230),"")</f>
        <v/>
      </c>
      <c r="CF219" s="4">
        <f>IF($C219="OK",_xlfn.NUMBERVALUE(Plantilla!CD230),"")</f>
        <v/>
      </c>
      <c r="CG219" s="6">
        <f>IF($C219="OK",_xlfn.NUMBERVALUE(Plantilla!CE230),"")</f>
        <v/>
      </c>
      <c r="CH219" s="6">
        <f>IF($C219="OK",_xlfn.NUMBERVALUE(Plantilla!CF230),"")</f>
        <v/>
      </c>
      <c r="CI219" s="6">
        <f>IF($C219="OK",_xlfn.NUMBERVALUE(Plantilla!CG230),"")</f>
        <v/>
      </c>
      <c r="CJ219" s="6">
        <f>IF($C219="OK",_xlfn.NUMBERVALUE(Plantilla!CH230),"")</f>
        <v/>
      </c>
      <c r="CK219" s="6">
        <f>IF($C219="OK",_xlfn.NUMBERVALUE(Plantilla!CI230),"")</f>
        <v/>
      </c>
      <c r="CL219" s="6">
        <f>IF($C219="OK",_xlfn.NUMBERVALUE(Plantilla!CJ230),"")</f>
        <v/>
      </c>
      <c r="CM219">
        <f>IF($C219="OK",TEXT(Plantilla!CK230,"#"),"")</f>
        <v/>
      </c>
      <c r="CN219" s="6">
        <f>IF($C219="OK",_xlfn.NUMBERVALUE(Plantilla!CL230),"")</f>
        <v/>
      </c>
      <c r="CO219" s="6">
        <f>IF($C219="OK",_xlfn.NUMBERVALUE(Plantilla!CM230),"")</f>
        <v/>
      </c>
      <c r="CP219" s="110">
        <f>IF($C219="OK",_xlfn.NUMBERVALUE(Plantilla!CN230),"")</f>
        <v/>
      </c>
      <c r="CQ219" s="6">
        <f>IF($C219="OK",_xlfn.NUMBERVALUE(Plantilla!CO230),"")</f>
        <v/>
      </c>
      <c r="CR219" s="109">
        <f>IF($C219="OK",_xlfn.NUMBERVALUE(Plantilla!CP230),"")</f>
        <v/>
      </c>
      <c r="CS219" s="110">
        <f>IF($C219="OK",_xlfn.NUMBERVALUE(Plantilla!CQ230),"")</f>
        <v/>
      </c>
      <c r="CT219" s="6">
        <f>IF($C219="OK",_xlfn.NUMBERVALUE(Plantilla!CR230),"")</f>
        <v/>
      </c>
      <c r="CU219" s="109">
        <f>IF($C219="OK",_xlfn.NUMBERVALUE(Plantilla!CS230),"")</f>
        <v/>
      </c>
      <c r="CV219" s="110">
        <f>IF($C219="OK",_xlfn.NUMBERVALUE(Plantilla!CT230),"")</f>
        <v/>
      </c>
      <c r="CW219" s="6">
        <f>IF($C219="OK",_xlfn.NUMBERVALUE(Plantilla!CU230),"")</f>
        <v/>
      </c>
      <c r="CX219" s="82">
        <f>IF($C219="OK",_xlfn.NUMBERVALUE(Plantilla!CV230),"")</f>
        <v/>
      </c>
      <c r="CY219" s="6">
        <f>IF($C219="OK",_xlfn.NUMBERVALUE(Plantilla!CW230),"")</f>
        <v/>
      </c>
      <c r="CZ219" s="82">
        <f>IF($C219="OK",_xlfn.NUMBERVALUE(Plantilla!CX230),"")</f>
        <v/>
      </c>
      <c r="DA219" s="6">
        <f>IF($C219="OK",_xlfn.NUMBERVALUE(Plantilla!CY230),"")</f>
        <v/>
      </c>
      <c r="DB219" s="109">
        <f>IF($C219="OK",_xlfn.NUMBERVALUE(Plantilla!CZ230),"")</f>
        <v/>
      </c>
      <c r="DC219" s="6">
        <f>IF($C219="OK",_xlfn.NUMBERVALUE(Plantilla!DA230),"")</f>
        <v/>
      </c>
      <c r="DD219" s="6">
        <f>IF($C219="OK",TEXT(Plantilla!DB230,"#"),"")</f>
        <v/>
      </c>
      <c r="DE219" s="6">
        <f>IF($C219="OK",_xlfn.NUMBERVALUE(Plantilla!DC230),"")</f>
        <v/>
      </c>
      <c r="DF219" s="4">
        <f>IF($C219="OK",_xlfn.NUMBERVALUE(Plantilla!DD230),"")</f>
        <v/>
      </c>
      <c r="DG219" s="6">
        <f>IF($C219="OK",_xlfn.NUMBERVALUE(Plantilla!DE230),"")</f>
        <v/>
      </c>
      <c r="DH219" s="6">
        <f>IF($C219="OK",_xlfn.NUMBERVALUE(Plantilla!DF230),"")</f>
        <v/>
      </c>
      <c r="DI219" s="6">
        <f>IF($C219="OK",_xlfn.NUMBERVALUE(Plantilla!DG230),"")</f>
        <v/>
      </c>
      <c r="DJ219" s="6">
        <f>IF($C219="OK",_xlfn.NUMBERVALUE(Plantilla!DH230),"")</f>
        <v/>
      </c>
      <c r="DK219" s="6">
        <f>IF($C219="OK",_xlfn.NUMBERVALUE(Plantilla!DI230),"")</f>
        <v/>
      </c>
      <c r="DL219" s="6">
        <f>IF($C219="OK",_xlfn.NUMBERVALUE(Plantilla!DJ230),"")</f>
        <v/>
      </c>
      <c r="DM219" s="6">
        <f>IF($C219="OK",_xlfn.NUMBERVALUE(Plantilla!DK230),"")</f>
        <v/>
      </c>
      <c r="DN219" s="6">
        <f>IF($C219="OK",_xlfn.NUMBERVALUE(Plantilla!DL230),"")</f>
        <v/>
      </c>
      <c r="DO219" s="6">
        <f>IF($C219="OK",_xlfn.NUMBERVALUE(Plantilla!DM230),"")</f>
        <v/>
      </c>
      <c r="DP219" s="6">
        <f>IF($C219="OK",_xlfn.NUMBERVALUE(Plantilla!DN230),"")</f>
        <v/>
      </c>
      <c r="DQ219" s="6">
        <f>IF($C219="OK",_xlfn.NUMBERVALUE(Plantilla!DO230),"")</f>
        <v/>
      </c>
      <c r="DR219" s="6">
        <f>IF($C219="OK",_xlfn.NUMBERVALUE(Plantilla!DP230),"")</f>
        <v/>
      </c>
      <c r="DS219">
        <f>IF($C219="OK",TEXT(Plantilla!DR230,"#"),"")</f>
        <v/>
      </c>
      <c r="DT219" s="6" t="n"/>
    </row>
    <row r="220">
      <c r="A220">
        <f>IF(Plantilla!$I$6="¡Perfecto!, Guarda el archivo y adjúntalo a tu interfaz de Nómina Electrónica","OK","Error")</f>
        <v/>
      </c>
      <c r="B220">
        <f>IF(Plantilla!$I$6="¡Perfecto!, Guarda el archivo y adjúntalo a tu interfaz de Nómina Electrónica",MID(Plantilla!$D$2,SEARCH("V",Plantilla!$D$2),10),"")</f>
        <v/>
      </c>
      <c r="C220">
        <f>Plantilla!C231</f>
        <v/>
      </c>
      <c r="D220">
        <f>IF($C220="OK",Plantilla!B231,"")</f>
        <v/>
      </c>
      <c r="E220">
        <f>IF($C220="OK",
   VLOOKUP(Plantilla!$E$4,'Tablas '!$AP$4:$AT$6,5,FALSE),
"")</f>
        <v/>
      </c>
      <c r="F220">
        <f>IF($C220="OK",TEXT(Plantilla!D231,"#"),"")</f>
        <v/>
      </c>
      <c r="G220">
        <f>IF($C220="OK",
   VLOOKUP(Plantilla!E231,'Tablas '!$B$4:$C$14,2,FALSE),
"")</f>
        <v/>
      </c>
      <c r="H220">
        <f>IF($C220="OK",TEXT(Plantilla!F231,"#"),"")</f>
        <v/>
      </c>
      <c r="I220">
        <f>IF($C220="OK",TEXT(Plantilla!G231,"#"),"")</f>
        <v/>
      </c>
      <c r="J220">
        <f>IF($C220="OK",TEXT(Plantilla!H231,"#"),"")</f>
        <v/>
      </c>
      <c r="K220">
        <f>IF($C220="OK",TEXT(Plantilla!I231,"#"),"")</f>
        <v/>
      </c>
      <c r="L220">
        <f>IF($C220="OK",TEXT(Plantilla!J231,"#"),"")</f>
        <v/>
      </c>
      <c r="M220">
        <f>IF($C220="OK",TEXT(Plantilla!K231,"#"),"")</f>
        <v/>
      </c>
      <c r="N220">
        <f>IF($C220="OK",
   CONCATENATE(YEAR(Plantilla!L231),"-",TEXT(MONTH(Plantilla!L231),"00"),"-",TEXT(DAY(Plantilla!L231),"00")),
"")</f>
        <v/>
      </c>
      <c r="O220">
        <f>IF($C220="OK",_xlfn.NUMBERVALUE(Plantilla!M231),"")</f>
        <v/>
      </c>
      <c r="P220">
        <f>IF($C220="OK",
   IF(Plantilla!N231&lt;&gt;"",
      CONCATENATE(YEAR(Plantilla!N231),"-",TEXT(MONTH(Plantilla!N231),"00"),"-",TEXT(DAY(Plantilla!N231),"00")),
   ""),
"")</f>
        <v/>
      </c>
      <c r="Q220">
        <f>IF($C220="OK",
   VLOOKUP(Plantilla!O231,'Tablas '!$E$4:$F$19,2,FALSE),
"")</f>
        <v/>
      </c>
      <c r="R220">
        <f>IF($C220="OK",
   VLOOKUP(Plantilla!P231,'Tablas '!$H$4:$I$5,2,FALSE),
"")</f>
        <v/>
      </c>
      <c r="S220">
        <f>IF($C220="OK",
   VLOOKUP(Plantilla!Q231,'Tablas '!$K$4:$L$8,2,FALSE),
"")</f>
        <v/>
      </c>
      <c r="T220">
        <f>IF($C220="OK",
   VLOOKUP(Plantilla!R231,'Tablas '!$AE$4:$AF$6,2,FALSE),
"")</f>
        <v/>
      </c>
      <c r="U220">
        <f>IF($C220="OK",
   VLOOKUP(Plantilla!S231,'Tablas '!$AE$4:$AF$6,2,FALSE),
"")</f>
        <v/>
      </c>
      <c r="V220">
        <f>IF($C220="OK",TEXT(Plantilla!T231,"#"),"")</f>
        <v/>
      </c>
      <c r="W220" s="84">
        <f>IF($C220="OK",
   VLOOKUP(Plantilla!U231,'Tablas '!$AM$4:$AN$1126,2,FALSE),
"")</f>
        <v/>
      </c>
      <c r="X220">
        <f>IF($C220="OK",TEXT(Plantilla!V231,"#"),"")</f>
        <v/>
      </c>
      <c r="Y220">
        <f>IF($C220="OK",
   CONCATENATE(YEAR(Plantilla!W231),"-",TEXT(MONTH(Plantilla!W231),"00"),"-",TEXT(DAY(Plantilla!W231),"00")),
"")</f>
        <v/>
      </c>
      <c r="Z220">
        <f>IF($C220="OK",
   CONCATENATE(YEAR(Plantilla!X231),"-",TEXT(MONTH(Plantilla!X231),"00"),"-",TEXT(DAY(Plantilla!X231),"00")),
"")</f>
        <v/>
      </c>
      <c r="AA220">
        <f>IF($C220="OK",
   TEXT(VLOOKUP(Plantilla!Y231,'Tablas '!$Q$4:$R$9,2,FALSE),"#"),
"")</f>
        <v/>
      </c>
      <c r="AB220">
        <f>IF($C220="OK",
   CONCATENATE(YEAR(Plantilla!Z231),"-",TEXT(MONTH(Plantilla!Z231),"00"),"-",TEXT(DAY(Plantilla!Z231),"00")),
"")</f>
        <v/>
      </c>
      <c r="AC220">
        <f>IF($C220="OK",
   TEXT(VLOOKUP(Plantilla!AA231,'Tablas '!$T$4:$U$13,2,FALSE),"#"),
"")</f>
        <v/>
      </c>
      <c r="AD220">
        <f>IF($C220="OK",TEXT(Plantilla!AB231,"#"),"")</f>
        <v/>
      </c>
      <c r="AE220">
        <f>IF($C220="OK",
   IF(Plantilla!AC231&lt;&gt;"",
      TEXT(VLOOKUP(Plantilla!AC231,'Tablas '!$W$4:$X$7,2,FALSE),"#"),
   ""),
"")</f>
        <v/>
      </c>
      <c r="AF220">
        <f>IF($C220="OK",TEXT(Plantilla!AD231,"#"),"")</f>
        <v/>
      </c>
      <c r="AG220" s="6">
        <f>IF($C220="OK",_xlfn.NUMBERVALUE(Plantilla!AE231),"")</f>
        <v/>
      </c>
      <c r="AH220" s="4">
        <f>IF($C220="OK",_xlfn.NUMBERVALUE(Plantilla!AF231),"")</f>
        <v/>
      </c>
      <c r="AI220" s="6">
        <f>IF($C220="OK",_xlfn.NUMBERVALUE(Plantilla!AG231),"")</f>
        <v/>
      </c>
      <c r="AJ220" s="6">
        <f>IF($C220="OK",_xlfn.NUMBERVALUE(Plantilla!AH231),"")</f>
        <v/>
      </c>
      <c r="AK220" s="6">
        <f>IF($C220="OK",_xlfn.NUMBERVALUE(Plantilla!AI231),"")</f>
        <v/>
      </c>
      <c r="AL220" s="6">
        <f>IF($C220="OK",_xlfn.NUMBERVALUE(Plantilla!AJ231),"")</f>
        <v/>
      </c>
      <c r="AM220" s="4">
        <f>IF($C220="OK",_xlfn.NUMBERVALUE(Plantilla!AK231),"")</f>
        <v/>
      </c>
      <c r="AN220" s="6">
        <f>IF($C220="OK",_xlfn.NUMBERVALUE(Plantilla!AL231),"")</f>
        <v/>
      </c>
      <c r="AO220" s="4">
        <f>IF($C220="OK",_xlfn.NUMBERVALUE(Plantilla!AM231),"")</f>
        <v/>
      </c>
      <c r="AP220" s="6">
        <f>IF($C220="OK",_xlfn.NUMBERVALUE(Plantilla!AN231),"")</f>
        <v/>
      </c>
      <c r="AQ220" s="4">
        <f>IF($C220="OK",_xlfn.NUMBERVALUE(Plantilla!AO231),"")</f>
        <v/>
      </c>
      <c r="AR220" s="6">
        <f>IF($C220="OK",_xlfn.NUMBERVALUE(Plantilla!AP231),"")</f>
        <v/>
      </c>
      <c r="AS220" s="4">
        <f>IF($C220="OK",_xlfn.NUMBERVALUE(Plantilla!AQ231),"")</f>
        <v/>
      </c>
      <c r="AT220" s="6">
        <f>IF($C220="OK",_xlfn.NUMBERVALUE(Plantilla!AR231),"")</f>
        <v/>
      </c>
      <c r="AU220" s="4">
        <f>IF($C220="OK",_xlfn.NUMBERVALUE(Plantilla!AS231),"")</f>
        <v/>
      </c>
      <c r="AV220" s="6">
        <f>IF($C220="OK",_xlfn.NUMBERVALUE(Plantilla!AT231),"")</f>
        <v/>
      </c>
      <c r="AW220" s="4">
        <f>IF($C220="OK",_xlfn.NUMBERVALUE(Plantilla!AU231),"")</f>
        <v/>
      </c>
      <c r="AX220" s="6">
        <f>IF($C220="OK",_xlfn.NUMBERVALUE(Plantilla!AV231),"")</f>
        <v/>
      </c>
      <c r="AY220" s="4">
        <f>IF($C220="OK",_xlfn.NUMBERVALUE(Plantilla!AW231),"")</f>
        <v/>
      </c>
      <c r="AZ220" s="6">
        <f>IF($C220="OK",_xlfn.NUMBERVALUE(Plantilla!AX231),"")</f>
        <v/>
      </c>
      <c r="BA220">
        <f>IF($C220="OK",_xlfn.NUMBERVALUE(Plantilla!AY231),"")</f>
        <v/>
      </c>
      <c r="BB220">
        <f>IF($C220="OK",_xlfn.NUMBERVALUE(Plantilla!AZ231),"")</f>
        <v/>
      </c>
      <c r="BC220" s="4">
        <f>IF($C220="OK",_xlfn.NUMBERVALUE(Plantilla!BA231),"")</f>
        <v/>
      </c>
      <c r="BD220" s="6">
        <f>IF($C220="OK",_xlfn.NUMBERVALUE(Plantilla!BB231),"")</f>
        <v/>
      </c>
      <c r="BE220" s="4">
        <f>IF($C220="OK",_xlfn.NUMBERVALUE(Plantilla!BC231),"")</f>
        <v/>
      </c>
      <c r="BF220" s="6">
        <f>IF($C220="OK",_xlfn.NUMBERVALUE(Plantilla!BD231),"")</f>
        <v/>
      </c>
      <c r="BG220" s="4">
        <f>IF($C220="OK",_xlfn.NUMBERVALUE(Plantilla!BE231),"")</f>
        <v/>
      </c>
      <c r="BH220" s="6">
        <f>IF($C220="OK",_xlfn.NUMBERVALUE(Plantilla!BF231),"")</f>
        <v/>
      </c>
      <c r="BI220" s="110">
        <f>IF($C220="OK",_xlfn.NUMBERVALUE(Plantilla!BG231),"")</f>
        <v/>
      </c>
      <c r="BJ220" s="6">
        <f>IF($C220="OK",_xlfn.NUMBERVALUE(Plantilla!BH231),"")</f>
        <v/>
      </c>
      <c r="BK220" s="109">
        <f>IF($C220="OK",_xlfn.NUMBERVALUE(Plantilla!BI231),"")</f>
        <v/>
      </c>
      <c r="BL220" s="6">
        <f>IF($C220="OK",
   IF(Plantilla!BJ231&lt;&gt;"",
      TEXT(VLOOKUP(Plantilla!BJ231,'Tablas '!$Z$4:$AA$6,2,FALSE),"#"),
   ""),
"")</f>
        <v/>
      </c>
      <c r="BM220" s="4">
        <f>IF($C220="OK",_xlfn.NUMBERVALUE(Plantilla!BK231),"")</f>
        <v/>
      </c>
      <c r="BN220" s="4">
        <f>IF($C220="OK",_xlfn.NUMBERVALUE(Plantilla!BL231),"")</f>
        <v/>
      </c>
      <c r="BO220" s="6">
        <f>IF($C220="OK",_xlfn.NUMBERVALUE(Plantilla!BM231),"")</f>
        <v/>
      </c>
      <c r="BP220" s="4">
        <f>IF($C220="OK",_xlfn.NUMBERVALUE(Plantilla!BN231),"")</f>
        <v/>
      </c>
      <c r="BQ220" s="6">
        <f>IF($C220="OK",_xlfn.NUMBERVALUE(Plantilla!BO231),"")</f>
        <v/>
      </c>
      <c r="BR220" s="4">
        <f>IF($C220="OK",_xlfn.NUMBERVALUE(Plantilla!BP231),"")</f>
        <v/>
      </c>
      <c r="BS220" s="6">
        <f>IF($C220="OK",_xlfn.NUMBERVALUE(Plantilla!BQ231),"")</f>
        <v/>
      </c>
      <c r="BT220" s="4">
        <f>IF($C220="OK",_xlfn.NUMBERVALUE(Plantilla!BR231),"")</f>
        <v/>
      </c>
      <c r="BU220" s="6">
        <f>IF($C220="OK",_xlfn.NUMBERVALUE(Plantilla!BS231),"")</f>
        <v/>
      </c>
      <c r="BV220" s="6">
        <f>IF($C220="OK",_xlfn.NUMBERVALUE(Plantilla!BT231),"")</f>
        <v/>
      </c>
      <c r="BW220" s="6">
        <f>IF($C220="OK",_xlfn.NUMBERVALUE(Plantilla!BU231),"")</f>
        <v/>
      </c>
      <c r="BX220" s="6">
        <f>IF($C220="OK",_xlfn.NUMBERVALUE(Plantilla!BV231),"")</f>
        <v/>
      </c>
      <c r="BY220" s="6">
        <f>IF($C220="OK",_xlfn.NUMBERVALUE(Plantilla!BW231),"")</f>
        <v/>
      </c>
      <c r="BZ220" s="6">
        <f>IF($C220="OK",_xlfn.NUMBERVALUE(Plantilla!BX231),"")</f>
        <v/>
      </c>
      <c r="CA220" s="6">
        <f>IF($C220="OK",_xlfn.NUMBERVALUE(Plantilla!BY231),"")</f>
        <v/>
      </c>
      <c r="CB220" s="6">
        <f>IF($C220="OK",_xlfn.NUMBERVALUE(Plantilla!BZ231),"")</f>
        <v/>
      </c>
      <c r="CC220" s="6">
        <f>IF($C220="OK",_xlfn.NUMBERVALUE(Plantilla!CA231),"")</f>
        <v/>
      </c>
      <c r="CD220" s="6">
        <f>IF($C220="OK",_xlfn.NUMBERVALUE(Plantilla!CB231),"")</f>
        <v/>
      </c>
      <c r="CE220" s="6">
        <f>IF($C220="OK",_xlfn.NUMBERVALUE(Plantilla!CC231),"")</f>
        <v/>
      </c>
      <c r="CF220" s="4">
        <f>IF($C220="OK",_xlfn.NUMBERVALUE(Plantilla!CD231),"")</f>
        <v/>
      </c>
      <c r="CG220" s="6">
        <f>IF($C220="OK",_xlfn.NUMBERVALUE(Plantilla!CE231),"")</f>
        <v/>
      </c>
      <c r="CH220" s="6">
        <f>IF($C220="OK",_xlfn.NUMBERVALUE(Plantilla!CF231),"")</f>
        <v/>
      </c>
      <c r="CI220" s="6">
        <f>IF($C220="OK",_xlfn.NUMBERVALUE(Plantilla!CG231),"")</f>
        <v/>
      </c>
      <c r="CJ220" s="6">
        <f>IF($C220="OK",_xlfn.NUMBERVALUE(Plantilla!CH231),"")</f>
        <v/>
      </c>
      <c r="CK220" s="6">
        <f>IF($C220="OK",_xlfn.NUMBERVALUE(Plantilla!CI231),"")</f>
        <v/>
      </c>
      <c r="CL220" s="6">
        <f>IF($C220="OK",_xlfn.NUMBERVALUE(Plantilla!CJ231),"")</f>
        <v/>
      </c>
      <c r="CM220">
        <f>IF($C220="OK",TEXT(Plantilla!CK231,"#"),"")</f>
        <v/>
      </c>
      <c r="CN220" s="6">
        <f>IF($C220="OK",_xlfn.NUMBERVALUE(Plantilla!CL231),"")</f>
        <v/>
      </c>
      <c r="CO220" s="6">
        <f>IF($C220="OK",_xlfn.NUMBERVALUE(Plantilla!CM231),"")</f>
        <v/>
      </c>
      <c r="CP220" s="110">
        <f>IF($C220="OK",_xlfn.NUMBERVALUE(Plantilla!CN231),"")</f>
        <v/>
      </c>
      <c r="CQ220" s="6">
        <f>IF($C220="OK",_xlfn.NUMBERVALUE(Plantilla!CO231),"")</f>
        <v/>
      </c>
      <c r="CR220" s="109">
        <f>IF($C220="OK",_xlfn.NUMBERVALUE(Plantilla!CP231),"")</f>
        <v/>
      </c>
      <c r="CS220" s="110">
        <f>IF($C220="OK",_xlfn.NUMBERVALUE(Plantilla!CQ231),"")</f>
        <v/>
      </c>
      <c r="CT220" s="6">
        <f>IF($C220="OK",_xlfn.NUMBERVALUE(Plantilla!CR231),"")</f>
        <v/>
      </c>
      <c r="CU220" s="109">
        <f>IF($C220="OK",_xlfn.NUMBERVALUE(Plantilla!CS231),"")</f>
        <v/>
      </c>
      <c r="CV220" s="110">
        <f>IF($C220="OK",_xlfn.NUMBERVALUE(Plantilla!CT231),"")</f>
        <v/>
      </c>
      <c r="CW220" s="6">
        <f>IF($C220="OK",_xlfn.NUMBERVALUE(Plantilla!CU231),"")</f>
        <v/>
      </c>
      <c r="CX220" s="82">
        <f>IF($C220="OK",_xlfn.NUMBERVALUE(Plantilla!CV231),"")</f>
        <v/>
      </c>
      <c r="CY220" s="6">
        <f>IF($C220="OK",_xlfn.NUMBERVALUE(Plantilla!CW231),"")</f>
        <v/>
      </c>
      <c r="CZ220" s="82">
        <f>IF($C220="OK",_xlfn.NUMBERVALUE(Plantilla!CX231),"")</f>
        <v/>
      </c>
      <c r="DA220" s="6">
        <f>IF($C220="OK",_xlfn.NUMBERVALUE(Plantilla!CY231),"")</f>
        <v/>
      </c>
      <c r="DB220" s="109">
        <f>IF($C220="OK",_xlfn.NUMBERVALUE(Plantilla!CZ231),"")</f>
        <v/>
      </c>
      <c r="DC220" s="6">
        <f>IF($C220="OK",_xlfn.NUMBERVALUE(Plantilla!DA231),"")</f>
        <v/>
      </c>
      <c r="DD220" s="6">
        <f>IF($C220="OK",TEXT(Plantilla!DB231,"#"),"")</f>
        <v/>
      </c>
      <c r="DE220" s="6">
        <f>IF($C220="OK",_xlfn.NUMBERVALUE(Plantilla!DC231),"")</f>
        <v/>
      </c>
      <c r="DF220" s="4">
        <f>IF($C220="OK",_xlfn.NUMBERVALUE(Plantilla!DD231),"")</f>
        <v/>
      </c>
      <c r="DG220" s="6">
        <f>IF($C220="OK",_xlfn.NUMBERVALUE(Plantilla!DE231),"")</f>
        <v/>
      </c>
      <c r="DH220" s="6">
        <f>IF($C220="OK",_xlfn.NUMBERVALUE(Plantilla!DF231),"")</f>
        <v/>
      </c>
      <c r="DI220" s="6">
        <f>IF($C220="OK",_xlfn.NUMBERVALUE(Plantilla!DG231),"")</f>
        <v/>
      </c>
      <c r="DJ220" s="6">
        <f>IF($C220="OK",_xlfn.NUMBERVALUE(Plantilla!DH231),"")</f>
        <v/>
      </c>
      <c r="DK220" s="6">
        <f>IF($C220="OK",_xlfn.NUMBERVALUE(Plantilla!DI231),"")</f>
        <v/>
      </c>
      <c r="DL220" s="6">
        <f>IF($C220="OK",_xlfn.NUMBERVALUE(Plantilla!DJ231),"")</f>
        <v/>
      </c>
      <c r="DM220" s="6">
        <f>IF($C220="OK",_xlfn.NUMBERVALUE(Plantilla!DK231),"")</f>
        <v/>
      </c>
      <c r="DN220" s="6">
        <f>IF($C220="OK",_xlfn.NUMBERVALUE(Plantilla!DL231),"")</f>
        <v/>
      </c>
      <c r="DO220" s="6">
        <f>IF($C220="OK",_xlfn.NUMBERVALUE(Plantilla!DM231),"")</f>
        <v/>
      </c>
      <c r="DP220" s="6">
        <f>IF($C220="OK",_xlfn.NUMBERVALUE(Plantilla!DN231),"")</f>
        <v/>
      </c>
      <c r="DQ220" s="6">
        <f>IF($C220="OK",_xlfn.NUMBERVALUE(Plantilla!DO231),"")</f>
        <v/>
      </c>
      <c r="DR220" s="6">
        <f>IF($C220="OK",_xlfn.NUMBERVALUE(Plantilla!DP231),"")</f>
        <v/>
      </c>
      <c r="DS220">
        <f>IF($C220="OK",TEXT(Plantilla!DR231,"#"),"")</f>
        <v/>
      </c>
      <c r="DT220" s="6" t="n"/>
    </row>
    <row r="221">
      <c r="A221">
        <f>IF(Plantilla!$I$6="¡Perfecto!, Guarda el archivo y adjúntalo a tu interfaz de Nómina Electrónica","OK","Error")</f>
        <v/>
      </c>
      <c r="B221">
        <f>IF(Plantilla!$I$6="¡Perfecto!, Guarda el archivo y adjúntalo a tu interfaz de Nómina Electrónica",MID(Plantilla!$D$2,SEARCH("V",Plantilla!$D$2),10),"")</f>
        <v/>
      </c>
      <c r="C221">
        <f>Plantilla!C232</f>
        <v/>
      </c>
      <c r="D221">
        <f>IF($C221="OK",Plantilla!B232,"")</f>
        <v/>
      </c>
      <c r="E221">
        <f>IF($C221="OK",
   VLOOKUP(Plantilla!$E$4,'Tablas '!$AP$4:$AT$6,5,FALSE),
"")</f>
        <v/>
      </c>
      <c r="F221">
        <f>IF($C221="OK",TEXT(Plantilla!D232,"#"),"")</f>
        <v/>
      </c>
      <c r="G221">
        <f>IF($C221="OK",
   VLOOKUP(Plantilla!E232,'Tablas '!$B$4:$C$14,2,FALSE),
"")</f>
        <v/>
      </c>
      <c r="H221">
        <f>IF($C221="OK",TEXT(Plantilla!F232,"#"),"")</f>
        <v/>
      </c>
      <c r="I221">
        <f>IF($C221="OK",TEXT(Plantilla!G232,"#"),"")</f>
        <v/>
      </c>
      <c r="J221">
        <f>IF($C221="OK",TEXT(Plantilla!H232,"#"),"")</f>
        <v/>
      </c>
      <c r="K221">
        <f>IF($C221="OK",TEXT(Plantilla!I232,"#"),"")</f>
        <v/>
      </c>
      <c r="L221">
        <f>IF($C221="OK",TEXT(Plantilla!J232,"#"),"")</f>
        <v/>
      </c>
      <c r="M221">
        <f>IF($C221="OK",TEXT(Plantilla!K232,"#"),"")</f>
        <v/>
      </c>
      <c r="N221">
        <f>IF($C221="OK",
   CONCATENATE(YEAR(Plantilla!L232),"-",TEXT(MONTH(Plantilla!L232),"00"),"-",TEXT(DAY(Plantilla!L232),"00")),
"")</f>
        <v/>
      </c>
      <c r="O221">
        <f>IF($C221="OK",_xlfn.NUMBERVALUE(Plantilla!M232),"")</f>
        <v/>
      </c>
      <c r="P221">
        <f>IF($C221="OK",
   IF(Plantilla!N232&lt;&gt;"",
      CONCATENATE(YEAR(Plantilla!N232),"-",TEXT(MONTH(Plantilla!N232),"00"),"-",TEXT(DAY(Plantilla!N232),"00")),
   ""),
"")</f>
        <v/>
      </c>
      <c r="Q221">
        <f>IF($C221="OK",
   VLOOKUP(Plantilla!O232,'Tablas '!$E$4:$F$19,2,FALSE),
"")</f>
        <v/>
      </c>
      <c r="R221">
        <f>IF($C221="OK",
   VLOOKUP(Plantilla!P232,'Tablas '!$H$4:$I$5,2,FALSE),
"")</f>
        <v/>
      </c>
      <c r="S221">
        <f>IF($C221="OK",
   VLOOKUP(Plantilla!Q232,'Tablas '!$K$4:$L$8,2,FALSE),
"")</f>
        <v/>
      </c>
      <c r="T221">
        <f>IF($C221="OK",
   VLOOKUP(Plantilla!R232,'Tablas '!$AE$4:$AF$6,2,FALSE),
"")</f>
        <v/>
      </c>
      <c r="U221">
        <f>IF($C221="OK",
   VLOOKUP(Plantilla!S232,'Tablas '!$AE$4:$AF$6,2,FALSE),
"")</f>
        <v/>
      </c>
      <c r="V221">
        <f>IF($C221="OK",TEXT(Plantilla!T232,"#"),"")</f>
        <v/>
      </c>
      <c r="W221" s="84">
        <f>IF($C221="OK",
   VLOOKUP(Plantilla!U232,'Tablas '!$AM$4:$AN$1126,2,FALSE),
"")</f>
        <v/>
      </c>
      <c r="X221">
        <f>IF($C221="OK",TEXT(Plantilla!V232,"#"),"")</f>
        <v/>
      </c>
      <c r="Y221">
        <f>IF($C221="OK",
   CONCATENATE(YEAR(Plantilla!W232),"-",TEXT(MONTH(Plantilla!W232),"00"),"-",TEXT(DAY(Plantilla!W232),"00")),
"")</f>
        <v/>
      </c>
      <c r="Z221">
        <f>IF($C221="OK",
   CONCATENATE(YEAR(Plantilla!X232),"-",TEXT(MONTH(Plantilla!X232),"00"),"-",TEXT(DAY(Plantilla!X232),"00")),
"")</f>
        <v/>
      </c>
      <c r="AA221">
        <f>IF($C221="OK",
   TEXT(VLOOKUP(Plantilla!Y232,'Tablas '!$Q$4:$R$9,2,FALSE),"#"),
"")</f>
        <v/>
      </c>
      <c r="AB221">
        <f>IF($C221="OK",
   CONCATENATE(YEAR(Plantilla!Z232),"-",TEXT(MONTH(Plantilla!Z232),"00"),"-",TEXT(DAY(Plantilla!Z232),"00")),
"")</f>
        <v/>
      </c>
      <c r="AC221">
        <f>IF($C221="OK",
   TEXT(VLOOKUP(Plantilla!AA232,'Tablas '!$T$4:$U$13,2,FALSE),"#"),
"")</f>
        <v/>
      </c>
      <c r="AD221">
        <f>IF($C221="OK",TEXT(Plantilla!AB232,"#"),"")</f>
        <v/>
      </c>
      <c r="AE221">
        <f>IF($C221="OK",
   IF(Plantilla!AC232&lt;&gt;"",
      TEXT(VLOOKUP(Plantilla!AC232,'Tablas '!$W$4:$X$7,2,FALSE),"#"),
   ""),
"")</f>
        <v/>
      </c>
      <c r="AF221">
        <f>IF($C221="OK",TEXT(Plantilla!AD232,"#"),"")</f>
        <v/>
      </c>
      <c r="AG221" s="6">
        <f>IF($C221="OK",_xlfn.NUMBERVALUE(Plantilla!AE232),"")</f>
        <v/>
      </c>
      <c r="AH221" s="4">
        <f>IF($C221="OK",_xlfn.NUMBERVALUE(Plantilla!AF232),"")</f>
        <v/>
      </c>
      <c r="AI221" s="6">
        <f>IF($C221="OK",_xlfn.NUMBERVALUE(Plantilla!AG232),"")</f>
        <v/>
      </c>
      <c r="AJ221" s="6">
        <f>IF($C221="OK",_xlfn.NUMBERVALUE(Plantilla!AH232),"")</f>
        <v/>
      </c>
      <c r="AK221" s="6">
        <f>IF($C221="OK",_xlfn.NUMBERVALUE(Plantilla!AI232),"")</f>
        <v/>
      </c>
      <c r="AL221" s="6">
        <f>IF($C221="OK",_xlfn.NUMBERVALUE(Plantilla!AJ232),"")</f>
        <v/>
      </c>
      <c r="AM221" s="4">
        <f>IF($C221="OK",_xlfn.NUMBERVALUE(Plantilla!AK232),"")</f>
        <v/>
      </c>
      <c r="AN221" s="6">
        <f>IF($C221="OK",_xlfn.NUMBERVALUE(Plantilla!AL232),"")</f>
        <v/>
      </c>
      <c r="AO221" s="4">
        <f>IF($C221="OK",_xlfn.NUMBERVALUE(Plantilla!AM232),"")</f>
        <v/>
      </c>
      <c r="AP221" s="6">
        <f>IF($C221="OK",_xlfn.NUMBERVALUE(Plantilla!AN232),"")</f>
        <v/>
      </c>
      <c r="AQ221" s="4">
        <f>IF($C221="OK",_xlfn.NUMBERVALUE(Plantilla!AO232),"")</f>
        <v/>
      </c>
      <c r="AR221" s="6">
        <f>IF($C221="OK",_xlfn.NUMBERVALUE(Plantilla!AP232),"")</f>
        <v/>
      </c>
      <c r="AS221" s="4">
        <f>IF($C221="OK",_xlfn.NUMBERVALUE(Plantilla!AQ232),"")</f>
        <v/>
      </c>
      <c r="AT221" s="6">
        <f>IF($C221="OK",_xlfn.NUMBERVALUE(Plantilla!AR232),"")</f>
        <v/>
      </c>
      <c r="AU221" s="4">
        <f>IF($C221="OK",_xlfn.NUMBERVALUE(Plantilla!AS232),"")</f>
        <v/>
      </c>
      <c r="AV221" s="6">
        <f>IF($C221="OK",_xlfn.NUMBERVALUE(Plantilla!AT232),"")</f>
        <v/>
      </c>
      <c r="AW221" s="4">
        <f>IF($C221="OK",_xlfn.NUMBERVALUE(Plantilla!AU232),"")</f>
        <v/>
      </c>
      <c r="AX221" s="6">
        <f>IF($C221="OK",_xlfn.NUMBERVALUE(Plantilla!AV232),"")</f>
        <v/>
      </c>
      <c r="AY221" s="4">
        <f>IF($C221="OK",_xlfn.NUMBERVALUE(Plantilla!AW232),"")</f>
        <v/>
      </c>
      <c r="AZ221" s="6">
        <f>IF($C221="OK",_xlfn.NUMBERVALUE(Plantilla!AX232),"")</f>
        <v/>
      </c>
      <c r="BA221">
        <f>IF($C221="OK",_xlfn.NUMBERVALUE(Plantilla!AY232),"")</f>
        <v/>
      </c>
      <c r="BB221">
        <f>IF($C221="OK",_xlfn.NUMBERVALUE(Plantilla!AZ232),"")</f>
        <v/>
      </c>
      <c r="BC221" s="4">
        <f>IF($C221="OK",_xlfn.NUMBERVALUE(Plantilla!BA232),"")</f>
        <v/>
      </c>
      <c r="BD221" s="6">
        <f>IF($C221="OK",_xlfn.NUMBERVALUE(Plantilla!BB232),"")</f>
        <v/>
      </c>
      <c r="BE221" s="4">
        <f>IF($C221="OK",_xlfn.NUMBERVALUE(Plantilla!BC232),"")</f>
        <v/>
      </c>
      <c r="BF221" s="6">
        <f>IF($C221="OK",_xlfn.NUMBERVALUE(Plantilla!BD232),"")</f>
        <v/>
      </c>
      <c r="BG221" s="4">
        <f>IF($C221="OK",_xlfn.NUMBERVALUE(Plantilla!BE232),"")</f>
        <v/>
      </c>
      <c r="BH221" s="6">
        <f>IF($C221="OK",_xlfn.NUMBERVALUE(Plantilla!BF232),"")</f>
        <v/>
      </c>
      <c r="BI221" s="110">
        <f>IF($C221="OK",_xlfn.NUMBERVALUE(Plantilla!BG232),"")</f>
        <v/>
      </c>
      <c r="BJ221" s="6">
        <f>IF($C221="OK",_xlfn.NUMBERVALUE(Plantilla!BH232),"")</f>
        <v/>
      </c>
      <c r="BK221" s="109">
        <f>IF($C221="OK",_xlfn.NUMBERVALUE(Plantilla!BI232),"")</f>
        <v/>
      </c>
      <c r="BL221" s="6">
        <f>IF($C221="OK",
   IF(Plantilla!BJ232&lt;&gt;"",
      TEXT(VLOOKUP(Plantilla!BJ232,'Tablas '!$Z$4:$AA$6,2,FALSE),"#"),
   ""),
"")</f>
        <v/>
      </c>
      <c r="BM221" s="4">
        <f>IF($C221="OK",_xlfn.NUMBERVALUE(Plantilla!BK232),"")</f>
        <v/>
      </c>
      <c r="BN221" s="4">
        <f>IF($C221="OK",_xlfn.NUMBERVALUE(Plantilla!BL232),"")</f>
        <v/>
      </c>
      <c r="BO221" s="6">
        <f>IF($C221="OK",_xlfn.NUMBERVALUE(Plantilla!BM232),"")</f>
        <v/>
      </c>
      <c r="BP221" s="4">
        <f>IF($C221="OK",_xlfn.NUMBERVALUE(Plantilla!BN232),"")</f>
        <v/>
      </c>
      <c r="BQ221" s="6">
        <f>IF($C221="OK",_xlfn.NUMBERVALUE(Plantilla!BO232),"")</f>
        <v/>
      </c>
      <c r="BR221" s="4">
        <f>IF($C221="OK",_xlfn.NUMBERVALUE(Plantilla!BP232),"")</f>
        <v/>
      </c>
      <c r="BS221" s="6">
        <f>IF($C221="OK",_xlfn.NUMBERVALUE(Plantilla!BQ232),"")</f>
        <v/>
      </c>
      <c r="BT221" s="4">
        <f>IF($C221="OK",_xlfn.NUMBERVALUE(Plantilla!BR232),"")</f>
        <v/>
      </c>
      <c r="BU221" s="6">
        <f>IF($C221="OK",_xlfn.NUMBERVALUE(Plantilla!BS232),"")</f>
        <v/>
      </c>
      <c r="BV221" s="6">
        <f>IF($C221="OK",_xlfn.NUMBERVALUE(Plantilla!BT232),"")</f>
        <v/>
      </c>
      <c r="BW221" s="6">
        <f>IF($C221="OK",_xlfn.NUMBERVALUE(Plantilla!BU232),"")</f>
        <v/>
      </c>
      <c r="BX221" s="6">
        <f>IF($C221="OK",_xlfn.NUMBERVALUE(Plantilla!BV232),"")</f>
        <v/>
      </c>
      <c r="BY221" s="6">
        <f>IF($C221="OK",_xlfn.NUMBERVALUE(Plantilla!BW232),"")</f>
        <v/>
      </c>
      <c r="BZ221" s="6">
        <f>IF($C221="OK",_xlfn.NUMBERVALUE(Plantilla!BX232),"")</f>
        <v/>
      </c>
      <c r="CA221" s="6">
        <f>IF($C221="OK",_xlfn.NUMBERVALUE(Plantilla!BY232),"")</f>
        <v/>
      </c>
      <c r="CB221" s="6">
        <f>IF($C221="OK",_xlfn.NUMBERVALUE(Plantilla!BZ232),"")</f>
        <v/>
      </c>
      <c r="CC221" s="6">
        <f>IF($C221="OK",_xlfn.NUMBERVALUE(Plantilla!CA232),"")</f>
        <v/>
      </c>
      <c r="CD221" s="6">
        <f>IF($C221="OK",_xlfn.NUMBERVALUE(Plantilla!CB232),"")</f>
        <v/>
      </c>
      <c r="CE221" s="6">
        <f>IF($C221="OK",_xlfn.NUMBERVALUE(Plantilla!CC232),"")</f>
        <v/>
      </c>
      <c r="CF221" s="4">
        <f>IF($C221="OK",_xlfn.NUMBERVALUE(Plantilla!CD232),"")</f>
        <v/>
      </c>
      <c r="CG221" s="6">
        <f>IF($C221="OK",_xlfn.NUMBERVALUE(Plantilla!CE232),"")</f>
        <v/>
      </c>
      <c r="CH221" s="6">
        <f>IF($C221="OK",_xlfn.NUMBERVALUE(Plantilla!CF232),"")</f>
        <v/>
      </c>
      <c r="CI221" s="6">
        <f>IF($C221="OK",_xlfn.NUMBERVALUE(Plantilla!CG232),"")</f>
        <v/>
      </c>
      <c r="CJ221" s="6">
        <f>IF($C221="OK",_xlfn.NUMBERVALUE(Plantilla!CH232),"")</f>
        <v/>
      </c>
      <c r="CK221" s="6">
        <f>IF($C221="OK",_xlfn.NUMBERVALUE(Plantilla!CI232),"")</f>
        <v/>
      </c>
      <c r="CL221" s="6">
        <f>IF($C221="OK",_xlfn.NUMBERVALUE(Plantilla!CJ232),"")</f>
        <v/>
      </c>
      <c r="CM221">
        <f>IF($C221="OK",TEXT(Plantilla!CK232,"#"),"")</f>
        <v/>
      </c>
      <c r="CN221" s="6">
        <f>IF($C221="OK",_xlfn.NUMBERVALUE(Plantilla!CL232),"")</f>
        <v/>
      </c>
      <c r="CO221" s="6">
        <f>IF($C221="OK",_xlfn.NUMBERVALUE(Plantilla!CM232),"")</f>
        <v/>
      </c>
      <c r="CP221" s="110">
        <f>IF($C221="OK",_xlfn.NUMBERVALUE(Plantilla!CN232),"")</f>
        <v/>
      </c>
      <c r="CQ221" s="6">
        <f>IF($C221="OK",_xlfn.NUMBERVALUE(Plantilla!CO232),"")</f>
        <v/>
      </c>
      <c r="CR221" s="109">
        <f>IF($C221="OK",_xlfn.NUMBERVALUE(Plantilla!CP232),"")</f>
        <v/>
      </c>
      <c r="CS221" s="110">
        <f>IF($C221="OK",_xlfn.NUMBERVALUE(Plantilla!CQ232),"")</f>
        <v/>
      </c>
      <c r="CT221" s="6">
        <f>IF($C221="OK",_xlfn.NUMBERVALUE(Plantilla!CR232),"")</f>
        <v/>
      </c>
      <c r="CU221" s="109">
        <f>IF($C221="OK",_xlfn.NUMBERVALUE(Plantilla!CS232),"")</f>
        <v/>
      </c>
      <c r="CV221" s="110">
        <f>IF($C221="OK",_xlfn.NUMBERVALUE(Plantilla!CT232),"")</f>
        <v/>
      </c>
      <c r="CW221" s="6">
        <f>IF($C221="OK",_xlfn.NUMBERVALUE(Plantilla!CU232),"")</f>
        <v/>
      </c>
      <c r="CX221" s="82">
        <f>IF($C221="OK",_xlfn.NUMBERVALUE(Plantilla!CV232),"")</f>
        <v/>
      </c>
      <c r="CY221" s="6">
        <f>IF($C221="OK",_xlfn.NUMBERVALUE(Plantilla!CW232),"")</f>
        <v/>
      </c>
      <c r="CZ221" s="82">
        <f>IF($C221="OK",_xlfn.NUMBERVALUE(Plantilla!CX232),"")</f>
        <v/>
      </c>
      <c r="DA221" s="6">
        <f>IF($C221="OK",_xlfn.NUMBERVALUE(Plantilla!CY232),"")</f>
        <v/>
      </c>
      <c r="DB221" s="109">
        <f>IF($C221="OK",_xlfn.NUMBERVALUE(Plantilla!CZ232),"")</f>
        <v/>
      </c>
      <c r="DC221" s="6">
        <f>IF($C221="OK",_xlfn.NUMBERVALUE(Plantilla!DA232),"")</f>
        <v/>
      </c>
      <c r="DD221" s="6">
        <f>IF($C221="OK",TEXT(Plantilla!DB232,"#"),"")</f>
        <v/>
      </c>
      <c r="DE221" s="6">
        <f>IF($C221="OK",_xlfn.NUMBERVALUE(Plantilla!DC232),"")</f>
        <v/>
      </c>
      <c r="DF221" s="4">
        <f>IF($C221="OK",_xlfn.NUMBERVALUE(Plantilla!DD232),"")</f>
        <v/>
      </c>
      <c r="DG221" s="6">
        <f>IF($C221="OK",_xlfn.NUMBERVALUE(Plantilla!DE232),"")</f>
        <v/>
      </c>
      <c r="DH221" s="6">
        <f>IF($C221="OK",_xlfn.NUMBERVALUE(Plantilla!DF232),"")</f>
        <v/>
      </c>
      <c r="DI221" s="6">
        <f>IF($C221="OK",_xlfn.NUMBERVALUE(Plantilla!DG232),"")</f>
        <v/>
      </c>
      <c r="DJ221" s="6">
        <f>IF($C221="OK",_xlfn.NUMBERVALUE(Plantilla!DH232),"")</f>
        <v/>
      </c>
      <c r="DK221" s="6">
        <f>IF($C221="OK",_xlfn.NUMBERVALUE(Plantilla!DI232),"")</f>
        <v/>
      </c>
      <c r="DL221" s="6">
        <f>IF($C221="OK",_xlfn.NUMBERVALUE(Plantilla!DJ232),"")</f>
        <v/>
      </c>
      <c r="DM221" s="6">
        <f>IF($C221="OK",_xlfn.NUMBERVALUE(Plantilla!DK232),"")</f>
        <v/>
      </c>
      <c r="DN221" s="6">
        <f>IF($C221="OK",_xlfn.NUMBERVALUE(Plantilla!DL232),"")</f>
        <v/>
      </c>
      <c r="DO221" s="6">
        <f>IF($C221="OK",_xlfn.NUMBERVALUE(Plantilla!DM232),"")</f>
        <v/>
      </c>
      <c r="DP221" s="6">
        <f>IF($C221="OK",_xlfn.NUMBERVALUE(Plantilla!DN232),"")</f>
        <v/>
      </c>
      <c r="DQ221" s="6">
        <f>IF($C221="OK",_xlfn.NUMBERVALUE(Plantilla!DO232),"")</f>
        <v/>
      </c>
      <c r="DR221" s="6">
        <f>IF($C221="OK",_xlfn.NUMBERVALUE(Plantilla!DP232),"")</f>
        <v/>
      </c>
      <c r="DS221">
        <f>IF($C221="OK",TEXT(Plantilla!DR232,"#"),"")</f>
        <v/>
      </c>
      <c r="DT221" s="6" t="n"/>
    </row>
    <row r="222">
      <c r="A222">
        <f>IF(Plantilla!$I$6="¡Perfecto!, Guarda el archivo y adjúntalo a tu interfaz de Nómina Electrónica","OK","Error")</f>
        <v/>
      </c>
      <c r="B222">
        <f>IF(Plantilla!$I$6="¡Perfecto!, Guarda el archivo y adjúntalo a tu interfaz de Nómina Electrónica",MID(Plantilla!$D$2,SEARCH("V",Plantilla!$D$2),10),"")</f>
        <v/>
      </c>
      <c r="C222">
        <f>Plantilla!C233</f>
        <v/>
      </c>
      <c r="D222">
        <f>IF($C222="OK",Plantilla!B233,"")</f>
        <v/>
      </c>
      <c r="E222">
        <f>IF($C222="OK",
   VLOOKUP(Plantilla!$E$4,'Tablas '!$AP$4:$AT$6,5,FALSE),
"")</f>
        <v/>
      </c>
      <c r="F222">
        <f>IF($C222="OK",TEXT(Plantilla!D233,"#"),"")</f>
        <v/>
      </c>
      <c r="G222">
        <f>IF($C222="OK",
   VLOOKUP(Plantilla!E233,'Tablas '!$B$4:$C$14,2,FALSE),
"")</f>
        <v/>
      </c>
      <c r="H222">
        <f>IF($C222="OK",TEXT(Plantilla!F233,"#"),"")</f>
        <v/>
      </c>
      <c r="I222">
        <f>IF($C222="OK",TEXT(Plantilla!G233,"#"),"")</f>
        <v/>
      </c>
      <c r="J222">
        <f>IF($C222="OK",TEXT(Plantilla!H233,"#"),"")</f>
        <v/>
      </c>
      <c r="K222">
        <f>IF($C222="OK",TEXT(Plantilla!I233,"#"),"")</f>
        <v/>
      </c>
      <c r="L222">
        <f>IF($C222="OK",TEXT(Plantilla!J233,"#"),"")</f>
        <v/>
      </c>
      <c r="M222">
        <f>IF($C222="OK",TEXT(Plantilla!K233,"#"),"")</f>
        <v/>
      </c>
      <c r="N222">
        <f>IF($C222="OK",
   CONCATENATE(YEAR(Plantilla!L233),"-",TEXT(MONTH(Plantilla!L233),"00"),"-",TEXT(DAY(Plantilla!L233),"00")),
"")</f>
        <v/>
      </c>
      <c r="O222">
        <f>IF($C222="OK",_xlfn.NUMBERVALUE(Plantilla!M233),"")</f>
        <v/>
      </c>
      <c r="P222">
        <f>IF($C222="OK",
   IF(Plantilla!N233&lt;&gt;"",
      CONCATENATE(YEAR(Plantilla!N233),"-",TEXT(MONTH(Plantilla!N233),"00"),"-",TEXT(DAY(Plantilla!N233),"00")),
   ""),
"")</f>
        <v/>
      </c>
      <c r="Q222">
        <f>IF($C222="OK",
   VLOOKUP(Plantilla!O233,'Tablas '!$E$4:$F$19,2,FALSE),
"")</f>
        <v/>
      </c>
      <c r="R222">
        <f>IF($C222="OK",
   VLOOKUP(Plantilla!P233,'Tablas '!$H$4:$I$5,2,FALSE),
"")</f>
        <v/>
      </c>
      <c r="S222">
        <f>IF($C222="OK",
   VLOOKUP(Plantilla!Q233,'Tablas '!$K$4:$L$8,2,FALSE),
"")</f>
        <v/>
      </c>
      <c r="T222">
        <f>IF($C222="OK",
   VLOOKUP(Plantilla!R233,'Tablas '!$AE$4:$AF$6,2,FALSE),
"")</f>
        <v/>
      </c>
      <c r="U222">
        <f>IF($C222="OK",
   VLOOKUP(Plantilla!S233,'Tablas '!$AE$4:$AF$6,2,FALSE),
"")</f>
        <v/>
      </c>
      <c r="V222">
        <f>IF($C222="OK",TEXT(Plantilla!T233,"#"),"")</f>
        <v/>
      </c>
      <c r="W222" s="84">
        <f>IF($C222="OK",
   VLOOKUP(Plantilla!U233,'Tablas '!$AM$4:$AN$1126,2,FALSE),
"")</f>
        <v/>
      </c>
      <c r="X222">
        <f>IF($C222="OK",TEXT(Plantilla!V233,"#"),"")</f>
        <v/>
      </c>
      <c r="Y222">
        <f>IF($C222="OK",
   CONCATENATE(YEAR(Plantilla!W233),"-",TEXT(MONTH(Plantilla!W233),"00"),"-",TEXT(DAY(Plantilla!W233),"00")),
"")</f>
        <v/>
      </c>
      <c r="Z222">
        <f>IF($C222="OK",
   CONCATENATE(YEAR(Plantilla!X233),"-",TEXT(MONTH(Plantilla!X233),"00"),"-",TEXT(DAY(Plantilla!X233),"00")),
"")</f>
        <v/>
      </c>
      <c r="AA222">
        <f>IF($C222="OK",
   TEXT(VLOOKUP(Plantilla!Y233,'Tablas '!$Q$4:$R$9,2,FALSE),"#"),
"")</f>
        <v/>
      </c>
      <c r="AB222">
        <f>IF($C222="OK",
   CONCATENATE(YEAR(Plantilla!Z233),"-",TEXT(MONTH(Plantilla!Z233),"00"),"-",TEXT(DAY(Plantilla!Z233),"00")),
"")</f>
        <v/>
      </c>
      <c r="AC222">
        <f>IF($C222="OK",
   TEXT(VLOOKUP(Plantilla!AA233,'Tablas '!$T$4:$U$13,2,FALSE),"#"),
"")</f>
        <v/>
      </c>
      <c r="AD222">
        <f>IF($C222="OK",TEXT(Plantilla!AB233,"#"),"")</f>
        <v/>
      </c>
      <c r="AE222">
        <f>IF($C222="OK",
   IF(Plantilla!AC233&lt;&gt;"",
      TEXT(VLOOKUP(Plantilla!AC233,'Tablas '!$W$4:$X$7,2,FALSE),"#"),
   ""),
"")</f>
        <v/>
      </c>
      <c r="AF222">
        <f>IF($C222="OK",TEXT(Plantilla!AD233,"#"),"")</f>
        <v/>
      </c>
      <c r="AG222" s="6">
        <f>IF($C222="OK",_xlfn.NUMBERVALUE(Plantilla!AE233),"")</f>
        <v/>
      </c>
      <c r="AH222" s="4">
        <f>IF($C222="OK",_xlfn.NUMBERVALUE(Plantilla!AF233),"")</f>
        <v/>
      </c>
      <c r="AI222" s="6">
        <f>IF($C222="OK",_xlfn.NUMBERVALUE(Plantilla!AG233),"")</f>
        <v/>
      </c>
      <c r="AJ222" s="6">
        <f>IF($C222="OK",_xlfn.NUMBERVALUE(Plantilla!AH233),"")</f>
        <v/>
      </c>
      <c r="AK222" s="6">
        <f>IF($C222="OK",_xlfn.NUMBERVALUE(Plantilla!AI233),"")</f>
        <v/>
      </c>
      <c r="AL222" s="6">
        <f>IF($C222="OK",_xlfn.NUMBERVALUE(Plantilla!AJ233),"")</f>
        <v/>
      </c>
      <c r="AM222" s="4">
        <f>IF($C222="OK",_xlfn.NUMBERVALUE(Plantilla!AK233),"")</f>
        <v/>
      </c>
      <c r="AN222" s="6">
        <f>IF($C222="OK",_xlfn.NUMBERVALUE(Plantilla!AL233),"")</f>
        <v/>
      </c>
      <c r="AO222" s="4">
        <f>IF($C222="OK",_xlfn.NUMBERVALUE(Plantilla!AM233),"")</f>
        <v/>
      </c>
      <c r="AP222" s="6">
        <f>IF($C222="OK",_xlfn.NUMBERVALUE(Plantilla!AN233),"")</f>
        <v/>
      </c>
      <c r="AQ222" s="4">
        <f>IF($C222="OK",_xlfn.NUMBERVALUE(Plantilla!AO233),"")</f>
        <v/>
      </c>
      <c r="AR222" s="6">
        <f>IF($C222="OK",_xlfn.NUMBERVALUE(Plantilla!AP233),"")</f>
        <v/>
      </c>
      <c r="AS222" s="4">
        <f>IF($C222="OK",_xlfn.NUMBERVALUE(Plantilla!AQ233),"")</f>
        <v/>
      </c>
      <c r="AT222" s="6">
        <f>IF($C222="OK",_xlfn.NUMBERVALUE(Plantilla!AR233),"")</f>
        <v/>
      </c>
      <c r="AU222" s="4">
        <f>IF($C222="OK",_xlfn.NUMBERVALUE(Plantilla!AS233),"")</f>
        <v/>
      </c>
      <c r="AV222" s="6">
        <f>IF($C222="OK",_xlfn.NUMBERVALUE(Plantilla!AT233),"")</f>
        <v/>
      </c>
      <c r="AW222" s="4">
        <f>IF($C222="OK",_xlfn.NUMBERVALUE(Plantilla!AU233),"")</f>
        <v/>
      </c>
      <c r="AX222" s="6">
        <f>IF($C222="OK",_xlfn.NUMBERVALUE(Plantilla!AV233),"")</f>
        <v/>
      </c>
      <c r="AY222" s="4">
        <f>IF($C222="OK",_xlfn.NUMBERVALUE(Plantilla!AW233),"")</f>
        <v/>
      </c>
      <c r="AZ222" s="6">
        <f>IF($C222="OK",_xlfn.NUMBERVALUE(Plantilla!AX233),"")</f>
        <v/>
      </c>
      <c r="BA222">
        <f>IF($C222="OK",_xlfn.NUMBERVALUE(Plantilla!AY233),"")</f>
        <v/>
      </c>
      <c r="BB222">
        <f>IF($C222="OK",_xlfn.NUMBERVALUE(Plantilla!AZ233),"")</f>
        <v/>
      </c>
      <c r="BC222" s="4">
        <f>IF($C222="OK",_xlfn.NUMBERVALUE(Plantilla!BA233),"")</f>
        <v/>
      </c>
      <c r="BD222" s="6">
        <f>IF($C222="OK",_xlfn.NUMBERVALUE(Plantilla!BB233),"")</f>
        <v/>
      </c>
      <c r="BE222" s="4">
        <f>IF($C222="OK",_xlfn.NUMBERVALUE(Plantilla!BC233),"")</f>
        <v/>
      </c>
      <c r="BF222" s="6">
        <f>IF($C222="OK",_xlfn.NUMBERVALUE(Plantilla!BD233),"")</f>
        <v/>
      </c>
      <c r="BG222" s="4">
        <f>IF($C222="OK",_xlfn.NUMBERVALUE(Plantilla!BE233),"")</f>
        <v/>
      </c>
      <c r="BH222" s="6">
        <f>IF($C222="OK",_xlfn.NUMBERVALUE(Plantilla!BF233),"")</f>
        <v/>
      </c>
      <c r="BI222" s="110">
        <f>IF($C222="OK",_xlfn.NUMBERVALUE(Plantilla!BG233),"")</f>
        <v/>
      </c>
      <c r="BJ222" s="6">
        <f>IF($C222="OK",_xlfn.NUMBERVALUE(Plantilla!BH233),"")</f>
        <v/>
      </c>
      <c r="BK222" s="109">
        <f>IF($C222="OK",_xlfn.NUMBERVALUE(Plantilla!BI233),"")</f>
        <v/>
      </c>
      <c r="BL222" s="6">
        <f>IF($C222="OK",
   IF(Plantilla!BJ233&lt;&gt;"",
      TEXT(VLOOKUP(Plantilla!BJ233,'Tablas '!$Z$4:$AA$6,2,FALSE),"#"),
   ""),
"")</f>
        <v/>
      </c>
      <c r="BM222" s="4">
        <f>IF($C222="OK",_xlfn.NUMBERVALUE(Plantilla!BK233),"")</f>
        <v/>
      </c>
      <c r="BN222" s="4">
        <f>IF($C222="OK",_xlfn.NUMBERVALUE(Plantilla!BL233),"")</f>
        <v/>
      </c>
      <c r="BO222" s="6">
        <f>IF($C222="OK",_xlfn.NUMBERVALUE(Plantilla!BM233),"")</f>
        <v/>
      </c>
      <c r="BP222" s="4">
        <f>IF($C222="OK",_xlfn.NUMBERVALUE(Plantilla!BN233),"")</f>
        <v/>
      </c>
      <c r="BQ222" s="6">
        <f>IF($C222="OK",_xlfn.NUMBERVALUE(Plantilla!BO233),"")</f>
        <v/>
      </c>
      <c r="BR222" s="4">
        <f>IF($C222="OK",_xlfn.NUMBERVALUE(Plantilla!BP233),"")</f>
        <v/>
      </c>
      <c r="BS222" s="6">
        <f>IF($C222="OK",_xlfn.NUMBERVALUE(Plantilla!BQ233),"")</f>
        <v/>
      </c>
      <c r="BT222" s="4">
        <f>IF($C222="OK",_xlfn.NUMBERVALUE(Plantilla!BR233),"")</f>
        <v/>
      </c>
      <c r="BU222" s="6">
        <f>IF($C222="OK",_xlfn.NUMBERVALUE(Plantilla!BS233),"")</f>
        <v/>
      </c>
      <c r="BV222" s="6">
        <f>IF($C222="OK",_xlfn.NUMBERVALUE(Plantilla!BT233),"")</f>
        <v/>
      </c>
      <c r="BW222" s="6">
        <f>IF($C222="OK",_xlfn.NUMBERVALUE(Plantilla!BU233),"")</f>
        <v/>
      </c>
      <c r="BX222" s="6">
        <f>IF($C222="OK",_xlfn.NUMBERVALUE(Plantilla!BV233),"")</f>
        <v/>
      </c>
      <c r="BY222" s="6">
        <f>IF($C222="OK",_xlfn.NUMBERVALUE(Plantilla!BW233),"")</f>
        <v/>
      </c>
      <c r="BZ222" s="6">
        <f>IF($C222="OK",_xlfn.NUMBERVALUE(Plantilla!BX233),"")</f>
        <v/>
      </c>
      <c r="CA222" s="6">
        <f>IF($C222="OK",_xlfn.NUMBERVALUE(Plantilla!BY233),"")</f>
        <v/>
      </c>
      <c r="CB222" s="6">
        <f>IF($C222="OK",_xlfn.NUMBERVALUE(Plantilla!BZ233),"")</f>
        <v/>
      </c>
      <c r="CC222" s="6">
        <f>IF($C222="OK",_xlfn.NUMBERVALUE(Plantilla!CA233),"")</f>
        <v/>
      </c>
      <c r="CD222" s="6">
        <f>IF($C222="OK",_xlfn.NUMBERVALUE(Plantilla!CB233),"")</f>
        <v/>
      </c>
      <c r="CE222" s="6">
        <f>IF($C222="OK",_xlfn.NUMBERVALUE(Plantilla!CC233),"")</f>
        <v/>
      </c>
      <c r="CF222" s="4">
        <f>IF($C222="OK",_xlfn.NUMBERVALUE(Plantilla!CD233),"")</f>
        <v/>
      </c>
      <c r="CG222" s="6">
        <f>IF($C222="OK",_xlfn.NUMBERVALUE(Plantilla!CE233),"")</f>
        <v/>
      </c>
      <c r="CH222" s="6">
        <f>IF($C222="OK",_xlfn.NUMBERVALUE(Plantilla!CF233),"")</f>
        <v/>
      </c>
      <c r="CI222" s="6">
        <f>IF($C222="OK",_xlfn.NUMBERVALUE(Plantilla!CG233),"")</f>
        <v/>
      </c>
      <c r="CJ222" s="6">
        <f>IF($C222="OK",_xlfn.NUMBERVALUE(Plantilla!CH233),"")</f>
        <v/>
      </c>
      <c r="CK222" s="6">
        <f>IF($C222="OK",_xlfn.NUMBERVALUE(Plantilla!CI233),"")</f>
        <v/>
      </c>
      <c r="CL222" s="6">
        <f>IF($C222="OK",_xlfn.NUMBERVALUE(Plantilla!CJ233),"")</f>
        <v/>
      </c>
      <c r="CM222">
        <f>IF($C222="OK",TEXT(Plantilla!CK233,"#"),"")</f>
        <v/>
      </c>
      <c r="CN222" s="6">
        <f>IF($C222="OK",_xlfn.NUMBERVALUE(Plantilla!CL233),"")</f>
        <v/>
      </c>
      <c r="CO222" s="6">
        <f>IF($C222="OK",_xlfn.NUMBERVALUE(Plantilla!CM233),"")</f>
        <v/>
      </c>
      <c r="CP222" s="110">
        <f>IF($C222="OK",_xlfn.NUMBERVALUE(Plantilla!CN233),"")</f>
        <v/>
      </c>
      <c r="CQ222" s="6">
        <f>IF($C222="OK",_xlfn.NUMBERVALUE(Plantilla!CO233),"")</f>
        <v/>
      </c>
      <c r="CR222" s="109">
        <f>IF($C222="OK",_xlfn.NUMBERVALUE(Plantilla!CP233),"")</f>
        <v/>
      </c>
      <c r="CS222" s="110">
        <f>IF($C222="OK",_xlfn.NUMBERVALUE(Plantilla!CQ233),"")</f>
        <v/>
      </c>
      <c r="CT222" s="6">
        <f>IF($C222="OK",_xlfn.NUMBERVALUE(Plantilla!CR233),"")</f>
        <v/>
      </c>
      <c r="CU222" s="109">
        <f>IF($C222="OK",_xlfn.NUMBERVALUE(Plantilla!CS233),"")</f>
        <v/>
      </c>
      <c r="CV222" s="110">
        <f>IF($C222="OK",_xlfn.NUMBERVALUE(Plantilla!CT233),"")</f>
        <v/>
      </c>
      <c r="CW222" s="6">
        <f>IF($C222="OK",_xlfn.NUMBERVALUE(Plantilla!CU233),"")</f>
        <v/>
      </c>
      <c r="CX222" s="82">
        <f>IF($C222="OK",_xlfn.NUMBERVALUE(Plantilla!CV233),"")</f>
        <v/>
      </c>
      <c r="CY222" s="6">
        <f>IF($C222="OK",_xlfn.NUMBERVALUE(Plantilla!CW233),"")</f>
        <v/>
      </c>
      <c r="CZ222" s="82">
        <f>IF($C222="OK",_xlfn.NUMBERVALUE(Plantilla!CX233),"")</f>
        <v/>
      </c>
      <c r="DA222" s="6">
        <f>IF($C222="OK",_xlfn.NUMBERVALUE(Plantilla!CY233),"")</f>
        <v/>
      </c>
      <c r="DB222" s="109">
        <f>IF($C222="OK",_xlfn.NUMBERVALUE(Plantilla!CZ233),"")</f>
        <v/>
      </c>
      <c r="DC222" s="6">
        <f>IF($C222="OK",_xlfn.NUMBERVALUE(Plantilla!DA233),"")</f>
        <v/>
      </c>
      <c r="DD222" s="6">
        <f>IF($C222="OK",TEXT(Plantilla!DB233,"#"),"")</f>
        <v/>
      </c>
      <c r="DE222" s="6">
        <f>IF($C222="OK",_xlfn.NUMBERVALUE(Plantilla!DC233),"")</f>
        <v/>
      </c>
      <c r="DF222" s="4">
        <f>IF($C222="OK",_xlfn.NUMBERVALUE(Plantilla!DD233),"")</f>
        <v/>
      </c>
      <c r="DG222" s="6">
        <f>IF($C222="OK",_xlfn.NUMBERVALUE(Plantilla!DE233),"")</f>
        <v/>
      </c>
      <c r="DH222" s="6">
        <f>IF($C222="OK",_xlfn.NUMBERVALUE(Plantilla!DF233),"")</f>
        <v/>
      </c>
      <c r="DI222" s="6">
        <f>IF($C222="OK",_xlfn.NUMBERVALUE(Plantilla!DG233),"")</f>
        <v/>
      </c>
      <c r="DJ222" s="6">
        <f>IF($C222="OK",_xlfn.NUMBERVALUE(Plantilla!DH233),"")</f>
        <v/>
      </c>
      <c r="DK222" s="6">
        <f>IF($C222="OK",_xlfn.NUMBERVALUE(Plantilla!DI233),"")</f>
        <v/>
      </c>
      <c r="DL222" s="6">
        <f>IF($C222="OK",_xlfn.NUMBERVALUE(Plantilla!DJ233),"")</f>
        <v/>
      </c>
      <c r="DM222" s="6">
        <f>IF($C222="OK",_xlfn.NUMBERVALUE(Plantilla!DK233),"")</f>
        <v/>
      </c>
      <c r="DN222" s="6">
        <f>IF($C222="OK",_xlfn.NUMBERVALUE(Plantilla!DL233),"")</f>
        <v/>
      </c>
      <c r="DO222" s="6">
        <f>IF($C222="OK",_xlfn.NUMBERVALUE(Plantilla!DM233),"")</f>
        <v/>
      </c>
      <c r="DP222" s="6">
        <f>IF($C222="OK",_xlfn.NUMBERVALUE(Plantilla!DN233),"")</f>
        <v/>
      </c>
      <c r="DQ222" s="6">
        <f>IF($C222="OK",_xlfn.NUMBERVALUE(Plantilla!DO233),"")</f>
        <v/>
      </c>
      <c r="DR222" s="6">
        <f>IF($C222="OK",_xlfn.NUMBERVALUE(Plantilla!DP233),"")</f>
        <v/>
      </c>
      <c r="DS222">
        <f>IF($C222="OK",TEXT(Plantilla!DR233,"#"),"")</f>
        <v/>
      </c>
      <c r="DT222" s="6" t="n"/>
    </row>
    <row r="223">
      <c r="A223">
        <f>IF(Plantilla!$I$6="¡Perfecto!, Guarda el archivo y adjúntalo a tu interfaz de Nómina Electrónica","OK","Error")</f>
        <v/>
      </c>
      <c r="B223">
        <f>IF(Plantilla!$I$6="¡Perfecto!, Guarda el archivo y adjúntalo a tu interfaz de Nómina Electrónica",MID(Plantilla!$D$2,SEARCH("V",Plantilla!$D$2),10),"")</f>
        <v/>
      </c>
      <c r="C223">
        <f>Plantilla!C234</f>
        <v/>
      </c>
      <c r="D223">
        <f>IF($C223="OK",Plantilla!B234,"")</f>
        <v/>
      </c>
      <c r="E223">
        <f>IF($C223="OK",
   VLOOKUP(Plantilla!$E$4,'Tablas '!$AP$4:$AT$6,5,FALSE),
"")</f>
        <v/>
      </c>
      <c r="F223">
        <f>IF($C223="OK",TEXT(Plantilla!D234,"#"),"")</f>
        <v/>
      </c>
      <c r="G223">
        <f>IF($C223="OK",
   VLOOKUP(Plantilla!E234,'Tablas '!$B$4:$C$14,2,FALSE),
"")</f>
        <v/>
      </c>
      <c r="H223">
        <f>IF($C223="OK",TEXT(Plantilla!F234,"#"),"")</f>
        <v/>
      </c>
      <c r="I223">
        <f>IF($C223="OK",TEXT(Plantilla!G234,"#"),"")</f>
        <v/>
      </c>
      <c r="J223">
        <f>IF($C223="OK",TEXT(Plantilla!H234,"#"),"")</f>
        <v/>
      </c>
      <c r="K223">
        <f>IF($C223="OK",TEXT(Plantilla!I234,"#"),"")</f>
        <v/>
      </c>
      <c r="L223">
        <f>IF($C223="OK",TEXT(Plantilla!J234,"#"),"")</f>
        <v/>
      </c>
      <c r="M223">
        <f>IF($C223="OK",TEXT(Plantilla!K234,"#"),"")</f>
        <v/>
      </c>
      <c r="N223">
        <f>IF($C223="OK",
   CONCATENATE(YEAR(Plantilla!L234),"-",TEXT(MONTH(Plantilla!L234),"00"),"-",TEXT(DAY(Plantilla!L234),"00")),
"")</f>
        <v/>
      </c>
      <c r="O223">
        <f>IF($C223="OK",_xlfn.NUMBERVALUE(Plantilla!M234),"")</f>
        <v/>
      </c>
      <c r="P223">
        <f>IF($C223="OK",
   IF(Plantilla!N234&lt;&gt;"",
      CONCATENATE(YEAR(Plantilla!N234),"-",TEXT(MONTH(Plantilla!N234),"00"),"-",TEXT(DAY(Plantilla!N234),"00")),
   ""),
"")</f>
        <v/>
      </c>
      <c r="Q223">
        <f>IF($C223="OK",
   VLOOKUP(Plantilla!O234,'Tablas '!$E$4:$F$19,2,FALSE),
"")</f>
        <v/>
      </c>
      <c r="R223">
        <f>IF($C223="OK",
   VLOOKUP(Plantilla!P234,'Tablas '!$H$4:$I$5,2,FALSE),
"")</f>
        <v/>
      </c>
      <c r="S223">
        <f>IF($C223="OK",
   VLOOKUP(Plantilla!Q234,'Tablas '!$K$4:$L$8,2,FALSE),
"")</f>
        <v/>
      </c>
      <c r="T223">
        <f>IF($C223="OK",
   VLOOKUP(Plantilla!R234,'Tablas '!$AE$4:$AF$6,2,FALSE),
"")</f>
        <v/>
      </c>
      <c r="U223">
        <f>IF($C223="OK",
   VLOOKUP(Plantilla!S234,'Tablas '!$AE$4:$AF$6,2,FALSE),
"")</f>
        <v/>
      </c>
      <c r="V223">
        <f>IF($C223="OK",TEXT(Plantilla!T234,"#"),"")</f>
        <v/>
      </c>
      <c r="W223" s="84">
        <f>IF($C223="OK",
   VLOOKUP(Plantilla!U234,'Tablas '!$AM$4:$AN$1126,2,FALSE),
"")</f>
        <v/>
      </c>
      <c r="X223">
        <f>IF($C223="OK",TEXT(Plantilla!V234,"#"),"")</f>
        <v/>
      </c>
      <c r="Y223">
        <f>IF($C223="OK",
   CONCATENATE(YEAR(Plantilla!W234),"-",TEXT(MONTH(Plantilla!W234),"00"),"-",TEXT(DAY(Plantilla!W234),"00")),
"")</f>
        <v/>
      </c>
      <c r="Z223">
        <f>IF($C223="OK",
   CONCATENATE(YEAR(Plantilla!X234),"-",TEXT(MONTH(Plantilla!X234),"00"),"-",TEXT(DAY(Plantilla!X234),"00")),
"")</f>
        <v/>
      </c>
      <c r="AA223">
        <f>IF($C223="OK",
   TEXT(VLOOKUP(Plantilla!Y234,'Tablas '!$Q$4:$R$9,2,FALSE),"#"),
"")</f>
        <v/>
      </c>
      <c r="AB223">
        <f>IF($C223="OK",
   CONCATENATE(YEAR(Plantilla!Z234),"-",TEXT(MONTH(Plantilla!Z234),"00"),"-",TEXT(DAY(Plantilla!Z234),"00")),
"")</f>
        <v/>
      </c>
      <c r="AC223">
        <f>IF($C223="OK",
   TEXT(VLOOKUP(Plantilla!AA234,'Tablas '!$T$4:$U$13,2,FALSE),"#"),
"")</f>
        <v/>
      </c>
      <c r="AD223">
        <f>IF($C223="OK",TEXT(Plantilla!AB234,"#"),"")</f>
        <v/>
      </c>
      <c r="AE223">
        <f>IF($C223="OK",
   IF(Plantilla!AC234&lt;&gt;"",
      TEXT(VLOOKUP(Plantilla!AC234,'Tablas '!$W$4:$X$7,2,FALSE),"#"),
   ""),
"")</f>
        <v/>
      </c>
      <c r="AF223">
        <f>IF($C223="OK",TEXT(Plantilla!AD234,"#"),"")</f>
        <v/>
      </c>
      <c r="AG223" s="6">
        <f>IF($C223="OK",_xlfn.NUMBERVALUE(Plantilla!AE234),"")</f>
        <v/>
      </c>
      <c r="AH223" s="4">
        <f>IF($C223="OK",_xlfn.NUMBERVALUE(Plantilla!AF234),"")</f>
        <v/>
      </c>
      <c r="AI223" s="6">
        <f>IF($C223="OK",_xlfn.NUMBERVALUE(Plantilla!AG234),"")</f>
        <v/>
      </c>
      <c r="AJ223" s="6">
        <f>IF($C223="OK",_xlfn.NUMBERVALUE(Plantilla!AH234),"")</f>
        <v/>
      </c>
      <c r="AK223" s="6">
        <f>IF($C223="OK",_xlfn.NUMBERVALUE(Plantilla!AI234),"")</f>
        <v/>
      </c>
      <c r="AL223" s="6">
        <f>IF($C223="OK",_xlfn.NUMBERVALUE(Plantilla!AJ234),"")</f>
        <v/>
      </c>
      <c r="AM223" s="4">
        <f>IF($C223="OK",_xlfn.NUMBERVALUE(Plantilla!AK234),"")</f>
        <v/>
      </c>
      <c r="AN223" s="6">
        <f>IF($C223="OK",_xlfn.NUMBERVALUE(Plantilla!AL234),"")</f>
        <v/>
      </c>
      <c r="AO223" s="4">
        <f>IF($C223="OK",_xlfn.NUMBERVALUE(Plantilla!AM234),"")</f>
        <v/>
      </c>
      <c r="AP223" s="6">
        <f>IF($C223="OK",_xlfn.NUMBERVALUE(Plantilla!AN234),"")</f>
        <v/>
      </c>
      <c r="AQ223" s="4">
        <f>IF($C223="OK",_xlfn.NUMBERVALUE(Plantilla!AO234),"")</f>
        <v/>
      </c>
      <c r="AR223" s="6">
        <f>IF($C223="OK",_xlfn.NUMBERVALUE(Plantilla!AP234),"")</f>
        <v/>
      </c>
      <c r="AS223" s="4">
        <f>IF($C223="OK",_xlfn.NUMBERVALUE(Plantilla!AQ234),"")</f>
        <v/>
      </c>
      <c r="AT223" s="6">
        <f>IF($C223="OK",_xlfn.NUMBERVALUE(Plantilla!AR234),"")</f>
        <v/>
      </c>
      <c r="AU223" s="4">
        <f>IF($C223="OK",_xlfn.NUMBERVALUE(Plantilla!AS234),"")</f>
        <v/>
      </c>
      <c r="AV223" s="6">
        <f>IF($C223="OK",_xlfn.NUMBERVALUE(Plantilla!AT234),"")</f>
        <v/>
      </c>
      <c r="AW223" s="4">
        <f>IF($C223="OK",_xlfn.NUMBERVALUE(Plantilla!AU234),"")</f>
        <v/>
      </c>
      <c r="AX223" s="6">
        <f>IF($C223="OK",_xlfn.NUMBERVALUE(Plantilla!AV234),"")</f>
        <v/>
      </c>
      <c r="AY223" s="4">
        <f>IF($C223="OK",_xlfn.NUMBERVALUE(Plantilla!AW234),"")</f>
        <v/>
      </c>
      <c r="AZ223" s="6">
        <f>IF($C223="OK",_xlfn.NUMBERVALUE(Plantilla!AX234),"")</f>
        <v/>
      </c>
      <c r="BA223">
        <f>IF($C223="OK",_xlfn.NUMBERVALUE(Plantilla!AY234),"")</f>
        <v/>
      </c>
      <c r="BB223">
        <f>IF($C223="OK",_xlfn.NUMBERVALUE(Plantilla!AZ234),"")</f>
        <v/>
      </c>
      <c r="BC223" s="4">
        <f>IF($C223="OK",_xlfn.NUMBERVALUE(Plantilla!BA234),"")</f>
        <v/>
      </c>
      <c r="BD223" s="6">
        <f>IF($C223="OK",_xlfn.NUMBERVALUE(Plantilla!BB234),"")</f>
        <v/>
      </c>
      <c r="BE223" s="4">
        <f>IF($C223="OK",_xlfn.NUMBERVALUE(Plantilla!BC234),"")</f>
        <v/>
      </c>
      <c r="BF223" s="6">
        <f>IF($C223="OK",_xlfn.NUMBERVALUE(Plantilla!BD234),"")</f>
        <v/>
      </c>
      <c r="BG223" s="4">
        <f>IF($C223="OK",_xlfn.NUMBERVALUE(Plantilla!BE234),"")</f>
        <v/>
      </c>
      <c r="BH223" s="6">
        <f>IF($C223="OK",_xlfn.NUMBERVALUE(Plantilla!BF234),"")</f>
        <v/>
      </c>
      <c r="BI223" s="110">
        <f>IF($C223="OK",_xlfn.NUMBERVALUE(Plantilla!BG234),"")</f>
        <v/>
      </c>
      <c r="BJ223" s="6">
        <f>IF($C223="OK",_xlfn.NUMBERVALUE(Plantilla!BH234),"")</f>
        <v/>
      </c>
      <c r="BK223" s="109">
        <f>IF($C223="OK",_xlfn.NUMBERVALUE(Plantilla!BI234),"")</f>
        <v/>
      </c>
      <c r="BL223" s="6">
        <f>IF($C223="OK",
   IF(Plantilla!BJ234&lt;&gt;"",
      TEXT(VLOOKUP(Plantilla!BJ234,'Tablas '!$Z$4:$AA$6,2,FALSE),"#"),
   ""),
"")</f>
        <v/>
      </c>
      <c r="BM223" s="4">
        <f>IF($C223="OK",_xlfn.NUMBERVALUE(Plantilla!BK234),"")</f>
        <v/>
      </c>
      <c r="BN223" s="4">
        <f>IF($C223="OK",_xlfn.NUMBERVALUE(Plantilla!BL234),"")</f>
        <v/>
      </c>
      <c r="BO223" s="6">
        <f>IF($C223="OK",_xlfn.NUMBERVALUE(Plantilla!BM234),"")</f>
        <v/>
      </c>
      <c r="BP223" s="4">
        <f>IF($C223="OK",_xlfn.NUMBERVALUE(Plantilla!BN234),"")</f>
        <v/>
      </c>
      <c r="BQ223" s="6">
        <f>IF($C223="OK",_xlfn.NUMBERVALUE(Plantilla!BO234),"")</f>
        <v/>
      </c>
      <c r="BR223" s="4">
        <f>IF($C223="OK",_xlfn.NUMBERVALUE(Plantilla!BP234),"")</f>
        <v/>
      </c>
      <c r="BS223" s="6">
        <f>IF($C223="OK",_xlfn.NUMBERVALUE(Plantilla!BQ234),"")</f>
        <v/>
      </c>
      <c r="BT223" s="4">
        <f>IF($C223="OK",_xlfn.NUMBERVALUE(Plantilla!BR234),"")</f>
        <v/>
      </c>
      <c r="BU223" s="6">
        <f>IF($C223="OK",_xlfn.NUMBERVALUE(Plantilla!BS234),"")</f>
        <v/>
      </c>
      <c r="BV223" s="6">
        <f>IF($C223="OK",_xlfn.NUMBERVALUE(Plantilla!BT234),"")</f>
        <v/>
      </c>
      <c r="BW223" s="6">
        <f>IF($C223="OK",_xlfn.NUMBERVALUE(Plantilla!BU234),"")</f>
        <v/>
      </c>
      <c r="BX223" s="6">
        <f>IF($C223="OK",_xlfn.NUMBERVALUE(Plantilla!BV234),"")</f>
        <v/>
      </c>
      <c r="BY223" s="6">
        <f>IF($C223="OK",_xlfn.NUMBERVALUE(Plantilla!BW234),"")</f>
        <v/>
      </c>
      <c r="BZ223" s="6">
        <f>IF($C223="OK",_xlfn.NUMBERVALUE(Plantilla!BX234),"")</f>
        <v/>
      </c>
      <c r="CA223" s="6">
        <f>IF($C223="OK",_xlfn.NUMBERVALUE(Plantilla!BY234),"")</f>
        <v/>
      </c>
      <c r="CB223" s="6">
        <f>IF($C223="OK",_xlfn.NUMBERVALUE(Plantilla!BZ234),"")</f>
        <v/>
      </c>
      <c r="CC223" s="6">
        <f>IF($C223="OK",_xlfn.NUMBERVALUE(Plantilla!CA234),"")</f>
        <v/>
      </c>
      <c r="CD223" s="6">
        <f>IF($C223="OK",_xlfn.NUMBERVALUE(Plantilla!CB234),"")</f>
        <v/>
      </c>
      <c r="CE223" s="6">
        <f>IF($C223="OK",_xlfn.NUMBERVALUE(Plantilla!CC234),"")</f>
        <v/>
      </c>
      <c r="CF223" s="4">
        <f>IF($C223="OK",_xlfn.NUMBERVALUE(Plantilla!CD234),"")</f>
        <v/>
      </c>
      <c r="CG223" s="6">
        <f>IF($C223="OK",_xlfn.NUMBERVALUE(Plantilla!CE234),"")</f>
        <v/>
      </c>
      <c r="CH223" s="6">
        <f>IF($C223="OK",_xlfn.NUMBERVALUE(Plantilla!CF234),"")</f>
        <v/>
      </c>
      <c r="CI223" s="6">
        <f>IF($C223="OK",_xlfn.NUMBERVALUE(Plantilla!CG234),"")</f>
        <v/>
      </c>
      <c r="CJ223" s="6">
        <f>IF($C223="OK",_xlfn.NUMBERVALUE(Plantilla!CH234),"")</f>
        <v/>
      </c>
      <c r="CK223" s="6">
        <f>IF($C223="OK",_xlfn.NUMBERVALUE(Plantilla!CI234),"")</f>
        <v/>
      </c>
      <c r="CL223" s="6">
        <f>IF($C223="OK",_xlfn.NUMBERVALUE(Plantilla!CJ234),"")</f>
        <v/>
      </c>
      <c r="CM223">
        <f>IF($C223="OK",TEXT(Plantilla!CK234,"#"),"")</f>
        <v/>
      </c>
      <c r="CN223" s="6">
        <f>IF($C223="OK",_xlfn.NUMBERVALUE(Plantilla!CL234),"")</f>
        <v/>
      </c>
      <c r="CO223" s="6">
        <f>IF($C223="OK",_xlfn.NUMBERVALUE(Plantilla!CM234),"")</f>
        <v/>
      </c>
      <c r="CP223" s="110">
        <f>IF($C223="OK",_xlfn.NUMBERVALUE(Plantilla!CN234),"")</f>
        <v/>
      </c>
      <c r="CQ223" s="6">
        <f>IF($C223="OK",_xlfn.NUMBERVALUE(Plantilla!CO234),"")</f>
        <v/>
      </c>
      <c r="CR223" s="109">
        <f>IF($C223="OK",_xlfn.NUMBERVALUE(Plantilla!CP234),"")</f>
        <v/>
      </c>
      <c r="CS223" s="110">
        <f>IF($C223="OK",_xlfn.NUMBERVALUE(Plantilla!CQ234),"")</f>
        <v/>
      </c>
      <c r="CT223" s="6">
        <f>IF($C223="OK",_xlfn.NUMBERVALUE(Plantilla!CR234),"")</f>
        <v/>
      </c>
      <c r="CU223" s="109">
        <f>IF($C223="OK",_xlfn.NUMBERVALUE(Plantilla!CS234),"")</f>
        <v/>
      </c>
      <c r="CV223" s="110">
        <f>IF($C223="OK",_xlfn.NUMBERVALUE(Plantilla!CT234),"")</f>
        <v/>
      </c>
      <c r="CW223" s="6">
        <f>IF($C223="OK",_xlfn.NUMBERVALUE(Plantilla!CU234),"")</f>
        <v/>
      </c>
      <c r="CX223" s="82">
        <f>IF($C223="OK",_xlfn.NUMBERVALUE(Plantilla!CV234),"")</f>
        <v/>
      </c>
      <c r="CY223" s="6">
        <f>IF($C223="OK",_xlfn.NUMBERVALUE(Plantilla!CW234),"")</f>
        <v/>
      </c>
      <c r="CZ223" s="82">
        <f>IF($C223="OK",_xlfn.NUMBERVALUE(Plantilla!CX234),"")</f>
        <v/>
      </c>
      <c r="DA223" s="6">
        <f>IF($C223="OK",_xlfn.NUMBERVALUE(Plantilla!CY234),"")</f>
        <v/>
      </c>
      <c r="DB223" s="109">
        <f>IF($C223="OK",_xlfn.NUMBERVALUE(Plantilla!CZ234),"")</f>
        <v/>
      </c>
      <c r="DC223" s="6">
        <f>IF($C223="OK",_xlfn.NUMBERVALUE(Plantilla!DA234),"")</f>
        <v/>
      </c>
      <c r="DD223" s="6">
        <f>IF($C223="OK",TEXT(Plantilla!DB234,"#"),"")</f>
        <v/>
      </c>
      <c r="DE223" s="6">
        <f>IF($C223="OK",_xlfn.NUMBERVALUE(Plantilla!DC234),"")</f>
        <v/>
      </c>
      <c r="DF223" s="4">
        <f>IF($C223="OK",_xlfn.NUMBERVALUE(Plantilla!DD234),"")</f>
        <v/>
      </c>
      <c r="DG223" s="6">
        <f>IF($C223="OK",_xlfn.NUMBERVALUE(Plantilla!DE234),"")</f>
        <v/>
      </c>
      <c r="DH223" s="6">
        <f>IF($C223="OK",_xlfn.NUMBERVALUE(Plantilla!DF234),"")</f>
        <v/>
      </c>
      <c r="DI223" s="6">
        <f>IF($C223="OK",_xlfn.NUMBERVALUE(Plantilla!DG234),"")</f>
        <v/>
      </c>
      <c r="DJ223" s="6">
        <f>IF($C223="OK",_xlfn.NUMBERVALUE(Plantilla!DH234),"")</f>
        <v/>
      </c>
      <c r="DK223" s="6">
        <f>IF($C223="OK",_xlfn.NUMBERVALUE(Plantilla!DI234),"")</f>
        <v/>
      </c>
      <c r="DL223" s="6">
        <f>IF($C223="OK",_xlfn.NUMBERVALUE(Plantilla!DJ234),"")</f>
        <v/>
      </c>
      <c r="DM223" s="6">
        <f>IF($C223="OK",_xlfn.NUMBERVALUE(Plantilla!DK234),"")</f>
        <v/>
      </c>
      <c r="DN223" s="6">
        <f>IF($C223="OK",_xlfn.NUMBERVALUE(Plantilla!DL234),"")</f>
        <v/>
      </c>
      <c r="DO223" s="6">
        <f>IF($C223="OK",_xlfn.NUMBERVALUE(Plantilla!DM234),"")</f>
        <v/>
      </c>
      <c r="DP223" s="6">
        <f>IF($C223="OK",_xlfn.NUMBERVALUE(Plantilla!DN234),"")</f>
        <v/>
      </c>
      <c r="DQ223" s="6">
        <f>IF($C223="OK",_xlfn.NUMBERVALUE(Plantilla!DO234),"")</f>
        <v/>
      </c>
      <c r="DR223" s="6">
        <f>IF($C223="OK",_xlfn.NUMBERVALUE(Plantilla!DP234),"")</f>
        <v/>
      </c>
      <c r="DS223">
        <f>IF($C223="OK",TEXT(Plantilla!DR234,"#"),"")</f>
        <v/>
      </c>
      <c r="DT223" s="6" t="n"/>
    </row>
    <row r="224">
      <c r="A224">
        <f>IF(Plantilla!$I$6="¡Perfecto!, Guarda el archivo y adjúntalo a tu interfaz de Nómina Electrónica","OK","Error")</f>
        <v/>
      </c>
      <c r="B224">
        <f>IF(Plantilla!$I$6="¡Perfecto!, Guarda el archivo y adjúntalo a tu interfaz de Nómina Electrónica",MID(Plantilla!$D$2,SEARCH("V",Plantilla!$D$2),10),"")</f>
        <v/>
      </c>
      <c r="C224">
        <f>Plantilla!C235</f>
        <v/>
      </c>
      <c r="D224">
        <f>IF($C224="OK",Plantilla!B235,"")</f>
        <v/>
      </c>
      <c r="E224">
        <f>IF($C224="OK",
   VLOOKUP(Plantilla!$E$4,'Tablas '!$AP$4:$AT$6,5,FALSE),
"")</f>
        <v/>
      </c>
      <c r="F224">
        <f>IF($C224="OK",TEXT(Plantilla!D235,"#"),"")</f>
        <v/>
      </c>
      <c r="G224">
        <f>IF($C224="OK",
   VLOOKUP(Plantilla!E235,'Tablas '!$B$4:$C$14,2,FALSE),
"")</f>
        <v/>
      </c>
      <c r="H224">
        <f>IF($C224="OK",TEXT(Plantilla!F235,"#"),"")</f>
        <v/>
      </c>
      <c r="I224">
        <f>IF($C224="OK",TEXT(Plantilla!G235,"#"),"")</f>
        <v/>
      </c>
      <c r="J224">
        <f>IF($C224="OK",TEXT(Plantilla!H235,"#"),"")</f>
        <v/>
      </c>
      <c r="K224">
        <f>IF($C224="OK",TEXT(Plantilla!I235,"#"),"")</f>
        <v/>
      </c>
      <c r="L224">
        <f>IF($C224="OK",TEXT(Plantilla!J235,"#"),"")</f>
        <v/>
      </c>
      <c r="M224">
        <f>IF($C224="OK",TEXT(Plantilla!K235,"#"),"")</f>
        <v/>
      </c>
      <c r="N224">
        <f>IF($C224="OK",
   CONCATENATE(YEAR(Plantilla!L235),"-",TEXT(MONTH(Plantilla!L235),"00"),"-",TEXT(DAY(Plantilla!L235),"00")),
"")</f>
        <v/>
      </c>
      <c r="O224">
        <f>IF($C224="OK",_xlfn.NUMBERVALUE(Plantilla!M235),"")</f>
        <v/>
      </c>
      <c r="P224">
        <f>IF($C224="OK",
   IF(Plantilla!N235&lt;&gt;"",
      CONCATENATE(YEAR(Plantilla!N235),"-",TEXT(MONTH(Plantilla!N235),"00"),"-",TEXT(DAY(Plantilla!N235),"00")),
   ""),
"")</f>
        <v/>
      </c>
      <c r="Q224">
        <f>IF($C224="OK",
   VLOOKUP(Plantilla!O235,'Tablas '!$E$4:$F$19,2,FALSE),
"")</f>
        <v/>
      </c>
      <c r="R224">
        <f>IF($C224="OK",
   VLOOKUP(Plantilla!P235,'Tablas '!$H$4:$I$5,2,FALSE),
"")</f>
        <v/>
      </c>
      <c r="S224">
        <f>IF($C224="OK",
   VLOOKUP(Plantilla!Q235,'Tablas '!$K$4:$L$8,2,FALSE),
"")</f>
        <v/>
      </c>
      <c r="T224">
        <f>IF($C224="OK",
   VLOOKUP(Plantilla!R235,'Tablas '!$AE$4:$AF$6,2,FALSE),
"")</f>
        <v/>
      </c>
      <c r="U224">
        <f>IF($C224="OK",
   VLOOKUP(Plantilla!S235,'Tablas '!$AE$4:$AF$6,2,FALSE),
"")</f>
        <v/>
      </c>
      <c r="V224">
        <f>IF($C224="OK",TEXT(Plantilla!T235,"#"),"")</f>
        <v/>
      </c>
      <c r="W224" s="84">
        <f>IF($C224="OK",
   VLOOKUP(Plantilla!U235,'Tablas '!$AM$4:$AN$1126,2,FALSE),
"")</f>
        <v/>
      </c>
      <c r="X224">
        <f>IF($C224="OK",TEXT(Plantilla!V235,"#"),"")</f>
        <v/>
      </c>
      <c r="Y224">
        <f>IF($C224="OK",
   CONCATENATE(YEAR(Plantilla!W235),"-",TEXT(MONTH(Plantilla!W235),"00"),"-",TEXT(DAY(Plantilla!W235),"00")),
"")</f>
        <v/>
      </c>
      <c r="Z224">
        <f>IF($C224="OK",
   CONCATENATE(YEAR(Plantilla!X235),"-",TEXT(MONTH(Plantilla!X235),"00"),"-",TEXT(DAY(Plantilla!X235),"00")),
"")</f>
        <v/>
      </c>
      <c r="AA224">
        <f>IF($C224="OK",
   TEXT(VLOOKUP(Plantilla!Y235,'Tablas '!$Q$4:$R$9,2,FALSE),"#"),
"")</f>
        <v/>
      </c>
      <c r="AB224">
        <f>IF($C224="OK",
   CONCATENATE(YEAR(Plantilla!Z235),"-",TEXT(MONTH(Plantilla!Z235),"00"),"-",TEXT(DAY(Plantilla!Z235),"00")),
"")</f>
        <v/>
      </c>
      <c r="AC224">
        <f>IF($C224="OK",
   TEXT(VLOOKUP(Plantilla!AA235,'Tablas '!$T$4:$U$13,2,FALSE),"#"),
"")</f>
        <v/>
      </c>
      <c r="AD224">
        <f>IF($C224="OK",TEXT(Plantilla!AB235,"#"),"")</f>
        <v/>
      </c>
      <c r="AE224">
        <f>IF($C224="OK",
   IF(Plantilla!AC235&lt;&gt;"",
      TEXT(VLOOKUP(Plantilla!AC235,'Tablas '!$W$4:$X$7,2,FALSE),"#"),
   ""),
"")</f>
        <v/>
      </c>
      <c r="AF224">
        <f>IF($C224="OK",TEXT(Plantilla!AD235,"#"),"")</f>
        <v/>
      </c>
      <c r="AG224" s="6">
        <f>IF($C224="OK",_xlfn.NUMBERVALUE(Plantilla!AE235),"")</f>
        <v/>
      </c>
      <c r="AH224" s="4">
        <f>IF($C224="OK",_xlfn.NUMBERVALUE(Plantilla!AF235),"")</f>
        <v/>
      </c>
      <c r="AI224" s="6">
        <f>IF($C224="OK",_xlfn.NUMBERVALUE(Plantilla!AG235),"")</f>
        <v/>
      </c>
      <c r="AJ224" s="6">
        <f>IF($C224="OK",_xlfn.NUMBERVALUE(Plantilla!AH235),"")</f>
        <v/>
      </c>
      <c r="AK224" s="6">
        <f>IF($C224="OK",_xlfn.NUMBERVALUE(Plantilla!AI235),"")</f>
        <v/>
      </c>
      <c r="AL224" s="6">
        <f>IF($C224="OK",_xlfn.NUMBERVALUE(Plantilla!AJ235),"")</f>
        <v/>
      </c>
      <c r="AM224" s="4">
        <f>IF($C224="OK",_xlfn.NUMBERVALUE(Plantilla!AK235),"")</f>
        <v/>
      </c>
      <c r="AN224" s="6">
        <f>IF($C224="OK",_xlfn.NUMBERVALUE(Plantilla!AL235),"")</f>
        <v/>
      </c>
      <c r="AO224" s="4">
        <f>IF($C224="OK",_xlfn.NUMBERVALUE(Plantilla!AM235),"")</f>
        <v/>
      </c>
      <c r="AP224" s="6">
        <f>IF($C224="OK",_xlfn.NUMBERVALUE(Plantilla!AN235),"")</f>
        <v/>
      </c>
      <c r="AQ224" s="4">
        <f>IF($C224="OK",_xlfn.NUMBERVALUE(Plantilla!AO235),"")</f>
        <v/>
      </c>
      <c r="AR224" s="6">
        <f>IF($C224="OK",_xlfn.NUMBERVALUE(Plantilla!AP235),"")</f>
        <v/>
      </c>
      <c r="AS224" s="4">
        <f>IF($C224="OK",_xlfn.NUMBERVALUE(Plantilla!AQ235),"")</f>
        <v/>
      </c>
      <c r="AT224" s="6">
        <f>IF($C224="OK",_xlfn.NUMBERVALUE(Plantilla!AR235),"")</f>
        <v/>
      </c>
      <c r="AU224" s="4">
        <f>IF($C224="OK",_xlfn.NUMBERVALUE(Plantilla!AS235),"")</f>
        <v/>
      </c>
      <c r="AV224" s="6">
        <f>IF($C224="OK",_xlfn.NUMBERVALUE(Plantilla!AT235),"")</f>
        <v/>
      </c>
      <c r="AW224" s="4">
        <f>IF($C224="OK",_xlfn.NUMBERVALUE(Plantilla!AU235),"")</f>
        <v/>
      </c>
      <c r="AX224" s="6">
        <f>IF($C224="OK",_xlfn.NUMBERVALUE(Plantilla!AV235),"")</f>
        <v/>
      </c>
      <c r="AY224" s="4">
        <f>IF($C224="OK",_xlfn.NUMBERVALUE(Plantilla!AW235),"")</f>
        <v/>
      </c>
      <c r="AZ224" s="6">
        <f>IF($C224="OK",_xlfn.NUMBERVALUE(Plantilla!AX235),"")</f>
        <v/>
      </c>
      <c r="BA224">
        <f>IF($C224="OK",_xlfn.NUMBERVALUE(Plantilla!AY235),"")</f>
        <v/>
      </c>
      <c r="BB224">
        <f>IF($C224="OK",_xlfn.NUMBERVALUE(Plantilla!AZ235),"")</f>
        <v/>
      </c>
      <c r="BC224" s="4">
        <f>IF($C224="OK",_xlfn.NUMBERVALUE(Plantilla!BA235),"")</f>
        <v/>
      </c>
      <c r="BD224" s="6">
        <f>IF($C224="OK",_xlfn.NUMBERVALUE(Plantilla!BB235),"")</f>
        <v/>
      </c>
      <c r="BE224" s="4">
        <f>IF($C224="OK",_xlfn.NUMBERVALUE(Plantilla!BC235),"")</f>
        <v/>
      </c>
      <c r="BF224" s="6">
        <f>IF($C224="OK",_xlfn.NUMBERVALUE(Plantilla!BD235),"")</f>
        <v/>
      </c>
      <c r="BG224" s="4">
        <f>IF($C224="OK",_xlfn.NUMBERVALUE(Plantilla!BE235),"")</f>
        <v/>
      </c>
      <c r="BH224" s="6">
        <f>IF($C224="OK",_xlfn.NUMBERVALUE(Plantilla!BF235),"")</f>
        <v/>
      </c>
      <c r="BI224" s="110">
        <f>IF($C224="OK",_xlfn.NUMBERVALUE(Plantilla!BG235),"")</f>
        <v/>
      </c>
      <c r="BJ224" s="6">
        <f>IF($C224="OK",_xlfn.NUMBERVALUE(Plantilla!BH235),"")</f>
        <v/>
      </c>
      <c r="BK224" s="109">
        <f>IF($C224="OK",_xlfn.NUMBERVALUE(Plantilla!BI235),"")</f>
        <v/>
      </c>
      <c r="BL224" s="6">
        <f>IF($C224="OK",
   IF(Plantilla!BJ235&lt;&gt;"",
      TEXT(VLOOKUP(Plantilla!BJ235,'Tablas '!$Z$4:$AA$6,2,FALSE),"#"),
   ""),
"")</f>
        <v/>
      </c>
      <c r="BM224" s="4">
        <f>IF($C224="OK",_xlfn.NUMBERVALUE(Plantilla!BK235),"")</f>
        <v/>
      </c>
      <c r="BN224" s="4">
        <f>IF($C224="OK",_xlfn.NUMBERVALUE(Plantilla!BL235),"")</f>
        <v/>
      </c>
      <c r="BO224" s="6">
        <f>IF($C224="OK",_xlfn.NUMBERVALUE(Plantilla!BM235),"")</f>
        <v/>
      </c>
      <c r="BP224" s="4">
        <f>IF($C224="OK",_xlfn.NUMBERVALUE(Plantilla!BN235),"")</f>
        <v/>
      </c>
      <c r="BQ224" s="6">
        <f>IF($C224="OK",_xlfn.NUMBERVALUE(Plantilla!BO235),"")</f>
        <v/>
      </c>
      <c r="BR224" s="4">
        <f>IF($C224="OK",_xlfn.NUMBERVALUE(Plantilla!BP235),"")</f>
        <v/>
      </c>
      <c r="BS224" s="6">
        <f>IF($C224="OK",_xlfn.NUMBERVALUE(Plantilla!BQ235),"")</f>
        <v/>
      </c>
      <c r="BT224" s="4">
        <f>IF($C224="OK",_xlfn.NUMBERVALUE(Plantilla!BR235),"")</f>
        <v/>
      </c>
      <c r="BU224" s="6">
        <f>IF($C224="OK",_xlfn.NUMBERVALUE(Plantilla!BS235),"")</f>
        <v/>
      </c>
      <c r="BV224" s="6">
        <f>IF($C224="OK",_xlfn.NUMBERVALUE(Plantilla!BT235),"")</f>
        <v/>
      </c>
      <c r="BW224" s="6">
        <f>IF($C224="OK",_xlfn.NUMBERVALUE(Plantilla!BU235),"")</f>
        <v/>
      </c>
      <c r="BX224" s="6">
        <f>IF($C224="OK",_xlfn.NUMBERVALUE(Plantilla!BV235),"")</f>
        <v/>
      </c>
      <c r="BY224" s="6">
        <f>IF($C224="OK",_xlfn.NUMBERVALUE(Plantilla!BW235),"")</f>
        <v/>
      </c>
      <c r="BZ224" s="6">
        <f>IF($C224="OK",_xlfn.NUMBERVALUE(Plantilla!BX235),"")</f>
        <v/>
      </c>
      <c r="CA224" s="6">
        <f>IF($C224="OK",_xlfn.NUMBERVALUE(Plantilla!BY235),"")</f>
        <v/>
      </c>
      <c r="CB224" s="6">
        <f>IF($C224="OK",_xlfn.NUMBERVALUE(Plantilla!BZ235),"")</f>
        <v/>
      </c>
      <c r="CC224" s="6">
        <f>IF($C224="OK",_xlfn.NUMBERVALUE(Plantilla!CA235),"")</f>
        <v/>
      </c>
      <c r="CD224" s="6">
        <f>IF($C224="OK",_xlfn.NUMBERVALUE(Plantilla!CB235),"")</f>
        <v/>
      </c>
      <c r="CE224" s="6">
        <f>IF($C224="OK",_xlfn.NUMBERVALUE(Plantilla!CC235),"")</f>
        <v/>
      </c>
      <c r="CF224" s="4">
        <f>IF($C224="OK",_xlfn.NUMBERVALUE(Plantilla!CD235),"")</f>
        <v/>
      </c>
      <c r="CG224" s="6">
        <f>IF($C224="OK",_xlfn.NUMBERVALUE(Plantilla!CE235),"")</f>
        <v/>
      </c>
      <c r="CH224" s="6">
        <f>IF($C224="OK",_xlfn.NUMBERVALUE(Plantilla!CF235),"")</f>
        <v/>
      </c>
      <c r="CI224" s="6">
        <f>IF($C224="OK",_xlfn.NUMBERVALUE(Plantilla!CG235),"")</f>
        <v/>
      </c>
      <c r="CJ224" s="6">
        <f>IF($C224="OK",_xlfn.NUMBERVALUE(Plantilla!CH235),"")</f>
        <v/>
      </c>
      <c r="CK224" s="6">
        <f>IF($C224="OK",_xlfn.NUMBERVALUE(Plantilla!CI235),"")</f>
        <v/>
      </c>
      <c r="CL224" s="6">
        <f>IF($C224="OK",_xlfn.NUMBERVALUE(Plantilla!CJ235),"")</f>
        <v/>
      </c>
      <c r="CM224">
        <f>IF($C224="OK",TEXT(Plantilla!CK235,"#"),"")</f>
        <v/>
      </c>
      <c r="CN224" s="6">
        <f>IF($C224="OK",_xlfn.NUMBERVALUE(Plantilla!CL235),"")</f>
        <v/>
      </c>
      <c r="CO224" s="6">
        <f>IF($C224="OK",_xlfn.NUMBERVALUE(Plantilla!CM235),"")</f>
        <v/>
      </c>
      <c r="CP224" s="110">
        <f>IF($C224="OK",_xlfn.NUMBERVALUE(Plantilla!CN235),"")</f>
        <v/>
      </c>
      <c r="CQ224" s="6">
        <f>IF($C224="OK",_xlfn.NUMBERVALUE(Plantilla!CO235),"")</f>
        <v/>
      </c>
      <c r="CR224" s="109">
        <f>IF($C224="OK",_xlfn.NUMBERVALUE(Plantilla!CP235),"")</f>
        <v/>
      </c>
      <c r="CS224" s="110">
        <f>IF($C224="OK",_xlfn.NUMBERVALUE(Plantilla!CQ235),"")</f>
        <v/>
      </c>
      <c r="CT224" s="6">
        <f>IF($C224="OK",_xlfn.NUMBERVALUE(Plantilla!CR235),"")</f>
        <v/>
      </c>
      <c r="CU224" s="109">
        <f>IF($C224="OK",_xlfn.NUMBERVALUE(Plantilla!CS235),"")</f>
        <v/>
      </c>
      <c r="CV224" s="110">
        <f>IF($C224="OK",_xlfn.NUMBERVALUE(Plantilla!CT235),"")</f>
        <v/>
      </c>
      <c r="CW224" s="6">
        <f>IF($C224="OK",_xlfn.NUMBERVALUE(Plantilla!CU235),"")</f>
        <v/>
      </c>
      <c r="CX224" s="82">
        <f>IF($C224="OK",_xlfn.NUMBERVALUE(Plantilla!CV235),"")</f>
        <v/>
      </c>
      <c r="CY224" s="6">
        <f>IF($C224="OK",_xlfn.NUMBERVALUE(Plantilla!CW235),"")</f>
        <v/>
      </c>
      <c r="CZ224" s="82">
        <f>IF($C224="OK",_xlfn.NUMBERVALUE(Plantilla!CX235),"")</f>
        <v/>
      </c>
      <c r="DA224" s="6">
        <f>IF($C224="OK",_xlfn.NUMBERVALUE(Plantilla!CY235),"")</f>
        <v/>
      </c>
      <c r="DB224" s="109">
        <f>IF($C224="OK",_xlfn.NUMBERVALUE(Plantilla!CZ235),"")</f>
        <v/>
      </c>
      <c r="DC224" s="6">
        <f>IF($C224="OK",_xlfn.NUMBERVALUE(Plantilla!DA235),"")</f>
        <v/>
      </c>
      <c r="DD224" s="6">
        <f>IF($C224="OK",TEXT(Plantilla!DB235,"#"),"")</f>
        <v/>
      </c>
      <c r="DE224" s="6">
        <f>IF($C224="OK",_xlfn.NUMBERVALUE(Plantilla!DC235),"")</f>
        <v/>
      </c>
      <c r="DF224" s="4">
        <f>IF($C224="OK",_xlfn.NUMBERVALUE(Plantilla!DD235),"")</f>
        <v/>
      </c>
      <c r="DG224" s="6">
        <f>IF($C224="OK",_xlfn.NUMBERVALUE(Plantilla!DE235),"")</f>
        <v/>
      </c>
      <c r="DH224" s="6">
        <f>IF($C224="OK",_xlfn.NUMBERVALUE(Plantilla!DF235),"")</f>
        <v/>
      </c>
      <c r="DI224" s="6">
        <f>IF($C224="OK",_xlfn.NUMBERVALUE(Plantilla!DG235),"")</f>
        <v/>
      </c>
      <c r="DJ224" s="6">
        <f>IF($C224="OK",_xlfn.NUMBERVALUE(Plantilla!DH235),"")</f>
        <v/>
      </c>
      <c r="DK224" s="6">
        <f>IF($C224="OK",_xlfn.NUMBERVALUE(Plantilla!DI235),"")</f>
        <v/>
      </c>
      <c r="DL224" s="6">
        <f>IF($C224="OK",_xlfn.NUMBERVALUE(Plantilla!DJ235),"")</f>
        <v/>
      </c>
      <c r="DM224" s="6">
        <f>IF($C224="OK",_xlfn.NUMBERVALUE(Plantilla!DK235),"")</f>
        <v/>
      </c>
      <c r="DN224" s="6">
        <f>IF($C224="OK",_xlfn.NUMBERVALUE(Plantilla!DL235),"")</f>
        <v/>
      </c>
      <c r="DO224" s="6">
        <f>IF($C224="OK",_xlfn.NUMBERVALUE(Plantilla!DM235),"")</f>
        <v/>
      </c>
      <c r="DP224" s="6">
        <f>IF($C224="OK",_xlfn.NUMBERVALUE(Plantilla!DN235),"")</f>
        <v/>
      </c>
      <c r="DQ224" s="6">
        <f>IF($C224="OK",_xlfn.NUMBERVALUE(Plantilla!DO235),"")</f>
        <v/>
      </c>
      <c r="DR224" s="6">
        <f>IF($C224="OK",_xlfn.NUMBERVALUE(Plantilla!DP235),"")</f>
        <v/>
      </c>
      <c r="DS224">
        <f>IF($C224="OK",TEXT(Plantilla!DR235,"#"),"")</f>
        <v/>
      </c>
      <c r="DT224" s="6" t="n"/>
    </row>
    <row r="225">
      <c r="A225">
        <f>IF(Plantilla!$I$6="¡Perfecto!, Guarda el archivo y adjúntalo a tu interfaz de Nómina Electrónica","OK","Error")</f>
        <v/>
      </c>
      <c r="B225">
        <f>IF(Plantilla!$I$6="¡Perfecto!, Guarda el archivo y adjúntalo a tu interfaz de Nómina Electrónica",MID(Plantilla!$D$2,SEARCH("V",Plantilla!$D$2),10),"")</f>
        <v/>
      </c>
      <c r="C225">
        <f>Plantilla!C236</f>
        <v/>
      </c>
      <c r="D225">
        <f>IF($C225="OK",Plantilla!B236,"")</f>
        <v/>
      </c>
      <c r="E225">
        <f>IF($C225="OK",
   VLOOKUP(Plantilla!$E$4,'Tablas '!$AP$4:$AT$6,5,FALSE),
"")</f>
        <v/>
      </c>
      <c r="F225">
        <f>IF($C225="OK",TEXT(Plantilla!D236,"#"),"")</f>
        <v/>
      </c>
      <c r="G225">
        <f>IF($C225="OK",
   VLOOKUP(Plantilla!E236,'Tablas '!$B$4:$C$14,2,FALSE),
"")</f>
        <v/>
      </c>
      <c r="H225">
        <f>IF($C225="OK",TEXT(Plantilla!F236,"#"),"")</f>
        <v/>
      </c>
      <c r="I225">
        <f>IF($C225="OK",TEXT(Plantilla!G236,"#"),"")</f>
        <v/>
      </c>
      <c r="J225">
        <f>IF($C225="OK",TEXT(Plantilla!H236,"#"),"")</f>
        <v/>
      </c>
      <c r="K225">
        <f>IF($C225="OK",TEXT(Plantilla!I236,"#"),"")</f>
        <v/>
      </c>
      <c r="L225">
        <f>IF($C225="OK",TEXT(Plantilla!J236,"#"),"")</f>
        <v/>
      </c>
      <c r="M225">
        <f>IF($C225="OK",TEXT(Plantilla!K236,"#"),"")</f>
        <v/>
      </c>
      <c r="N225">
        <f>IF($C225="OK",
   CONCATENATE(YEAR(Plantilla!L236),"-",TEXT(MONTH(Plantilla!L236),"00"),"-",TEXT(DAY(Plantilla!L236),"00")),
"")</f>
        <v/>
      </c>
      <c r="O225">
        <f>IF($C225="OK",_xlfn.NUMBERVALUE(Plantilla!M236),"")</f>
        <v/>
      </c>
      <c r="P225">
        <f>IF($C225="OK",
   IF(Plantilla!N236&lt;&gt;"",
      CONCATENATE(YEAR(Plantilla!N236),"-",TEXT(MONTH(Plantilla!N236),"00"),"-",TEXT(DAY(Plantilla!N236),"00")),
   ""),
"")</f>
        <v/>
      </c>
      <c r="Q225">
        <f>IF($C225="OK",
   VLOOKUP(Plantilla!O236,'Tablas '!$E$4:$F$19,2,FALSE),
"")</f>
        <v/>
      </c>
      <c r="R225">
        <f>IF($C225="OK",
   VLOOKUP(Plantilla!P236,'Tablas '!$H$4:$I$5,2,FALSE),
"")</f>
        <v/>
      </c>
      <c r="S225">
        <f>IF($C225="OK",
   VLOOKUP(Plantilla!Q236,'Tablas '!$K$4:$L$8,2,FALSE),
"")</f>
        <v/>
      </c>
      <c r="T225">
        <f>IF($C225="OK",
   VLOOKUP(Plantilla!R236,'Tablas '!$AE$4:$AF$6,2,FALSE),
"")</f>
        <v/>
      </c>
      <c r="U225">
        <f>IF($C225="OK",
   VLOOKUP(Plantilla!S236,'Tablas '!$AE$4:$AF$6,2,FALSE),
"")</f>
        <v/>
      </c>
      <c r="V225">
        <f>IF($C225="OK",TEXT(Plantilla!T236,"#"),"")</f>
        <v/>
      </c>
      <c r="W225" s="84">
        <f>IF($C225="OK",
   VLOOKUP(Plantilla!U236,'Tablas '!$AM$4:$AN$1126,2,FALSE),
"")</f>
        <v/>
      </c>
      <c r="X225">
        <f>IF($C225="OK",TEXT(Plantilla!V236,"#"),"")</f>
        <v/>
      </c>
      <c r="Y225">
        <f>IF($C225="OK",
   CONCATENATE(YEAR(Plantilla!W236),"-",TEXT(MONTH(Plantilla!W236),"00"),"-",TEXT(DAY(Plantilla!W236),"00")),
"")</f>
        <v/>
      </c>
      <c r="Z225">
        <f>IF($C225="OK",
   CONCATENATE(YEAR(Plantilla!X236),"-",TEXT(MONTH(Plantilla!X236),"00"),"-",TEXT(DAY(Plantilla!X236),"00")),
"")</f>
        <v/>
      </c>
      <c r="AA225">
        <f>IF($C225="OK",
   TEXT(VLOOKUP(Plantilla!Y236,'Tablas '!$Q$4:$R$9,2,FALSE),"#"),
"")</f>
        <v/>
      </c>
      <c r="AB225">
        <f>IF($C225="OK",
   CONCATENATE(YEAR(Plantilla!Z236),"-",TEXT(MONTH(Plantilla!Z236),"00"),"-",TEXT(DAY(Plantilla!Z236),"00")),
"")</f>
        <v/>
      </c>
      <c r="AC225">
        <f>IF($C225="OK",
   TEXT(VLOOKUP(Plantilla!AA236,'Tablas '!$T$4:$U$13,2,FALSE),"#"),
"")</f>
        <v/>
      </c>
      <c r="AD225">
        <f>IF($C225="OK",TEXT(Plantilla!AB236,"#"),"")</f>
        <v/>
      </c>
      <c r="AE225">
        <f>IF($C225="OK",
   IF(Plantilla!AC236&lt;&gt;"",
      TEXT(VLOOKUP(Plantilla!AC236,'Tablas '!$W$4:$X$7,2,FALSE),"#"),
   ""),
"")</f>
        <v/>
      </c>
      <c r="AF225">
        <f>IF($C225="OK",TEXT(Plantilla!AD236,"#"),"")</f>
        <v/>
      </c>
      <c r="AG225" s="6">
        <f>IF($C225="OK",_xlfn.NUMBERVALUE(Plantilla!AE236),"")</f>
        <v/>
      </c>
      <c r="AH225" s="4">
        <f>IF($C225="OK",_xlfn.NUMBERVALUE(Plantilla!AF236),"")</f>
        <v/>
      </c>
      <c r="AI225" s="6">
        <f>IF($C225="OK",_xlfn.NUMBERVALUE(Plantilla!AG236),"")</f>
        <v/>
      </c>
      <c r="AJ225" s="6">
        <f>IF($C225="OK",_xlfn.NUMBERVALUE(Plantilla!AH236),"")</f>
        <v/>
      </c>
      <c r="AK225" s="6">
        <f>IF($C225="OK",_xlfn.NUMBERVALUE(Plantilla!AI236),"")</f>
        <v/>
      </c>
      <c r="AL225" s="6">
        <f>IF($C225="OK",_xlfn.NUMBERVALUE(Plantilla!AJ236),"")</f>
        <v/>
      </c>
      <c r="AM225" s="4">
        <f>IF($C225="OK",_xlfn.NUMBERVALUE(Plantilla!AK236),"")</f>
        <v/>
      </c>
      <c r="AN225" s="6">
        <f>IF($C225="OK",_xlfn.NUMBERVALUE(Plantilla!AL236),"")</f>
        <v/>
      </c>
      <c r="AO225" s="4">
        <f>IF($C225="OK",_xlfn.NUMBERVALUE(Plantilla!AM236),"")</f>
        <v/>
      </c>
      <c r="AP225" s="6">
        <f>IF($C225="OK",_xlfn.NUMBERVALUE(Plantilla!AN236),"")</f>
        <v/>
      </c>
      <c r="AQ225" s="4">
        <f>IF($C225="OK",_xlfn.NUMBERVALUE(Plantilla!AO236),"")</f>
        <v/>
      </c>
      <c r="AR225" s="6">
        <f>IF($C225="OK",_xlfn.NUMBERVALUE(Plantilla!AP236),"")</f>
        <v/>
      </c>
      <c r="AS225" s="4">
        <f>IF($C225="OK",_xlfn.NUMBERVALUE(Plantilla!AQ236),"")</f>
        <v/>
      </c>
      <c r="AT225" s="6">
        <f>IF($C225="OK",_xlfn.NUMBERVALUE(Plantilla!AR236),"")</f>
        <v/>
      </c>
      <c r="AU225" s="4">
        <f>IF($C225="OK",_xlfn.NUMBERVALUE(Plantilla!AS236),"")</f>
        <v/>
      </c>
      <c r="AV225" s="6">
        <f>IF($C225="OK",_xlfn.NUMBERVALUE(Plantilla!AT236),"")</f>
        <v/>
      </c>
      <c r="AW225" s="4">
        <f>IF($C225="OK",_xlfn.NUMBERVALUE(Plantilla!AU236),"")</f>
        <v/>
      </c>
      <c r="AX225" s="6">
        <f>IF($C225="OK",_xlfn.NUMBERVALUE(Plantilla!AV236),"")</f>
        <v/>
      </c>
      <c r="AY225" s="4">
        <f>IF($C225="OK",_xlfn.NUMBERVALUE(Plantilla!AW236),"")</f>
        <v/>
      </c>
      <c r="AZ225" s="6">
        <f>IF($C225="OK",_xlfn.NUMBERVALUE(Plantilla!AX236),"")</f>
        <v/>
      </c>
      <c r="BA225">
        <f>IF($C225="OK",_xlfn.NUMBERVALUE(Plantilla!AY236),"")</f>
        <v/>
      </c>
      <c r="BB225">
        <f>IF($C225="OK",_xlfn.NUMBERVALUE(Plantilla!AZ236),"")</f>
        <v/>
      </c>
      <c r="BC225" s="4">
        <f>IF($C225="OK",_xlfn.NUMBERVALUE(Plantilla!BA236),"")</f>
        <v/>
      </c>
      <c r="BD225" s="6">
        <f>IF($C225="OK",_xlfn.NUMBERVALUE(Plantilla!BB236),"")</f>
        <v/>
      </c>
      <c r="BE225" s="4">
        <f>IF($C225="OK",_xlfn.NUMBERVALUE(Plantilla!BC236),"")</f>
        <v/>
      </c>
      <c r="BF225" s="6">
        <f>IF($C225="OK",_xlfn.NUMBERVALUE(Plantilla!BD236),"")</f>
        <v/>
      </c>
      <c r="BG225" s="4">
        <f>IF($C225="OK",_xlfn.NUMBERVALUE(Plantilla!BE236),"")</f>
        <v/>
      </c>
      <c r="BH225" s="6">
        <f>IF($C225="OK",_xlfn.NUMBERVALUE(Plantilla!BF236),"")</f>
        <v/>
      </c>
      <c r="BI225" s="110">
        <f>IF($C225="OK",_xlfn.NUMBERVALUE(Plantilla!BG236),"")</f>
        <v/>
      </c>
      <c r="BJ225" s="6">
        <f>IF($C225="OK",_xlfn.NUMBERVALUE(Plantilla!BH236),"")</f>
        <v/>
      </c>
      <c r="BK225" s="109">
        <f>IF($C225="OK",_xlfn.NUMBERVALUE(Plantilla!BI236),"")</f>
        <v/>
      </c>
      <c r="BL225" s="6">
        <f>IF($C225="OK",
   IF(Plantilla!BJ236&lt;&gt;"",
      TEXT(VLOOKUP(Plantilla!BJ236,'Tablas '!$Z$4:$AA$6,2,FALSE),"#"),
   ""),
"")</f>
        <v/>
      </c>
      <c r="BM225" s="4">
        <f>IF($C225="OK",_xlfn.NUMBERVALUE(Plantilla!BK236),"")</f>
        <v/>
      </c>
      <c r="BN225" s="4">
        <f>IF($C225="OK",_xlfn.NUMBERVALUE(Plantilla!BL236),"")</f>
        <v/>
      </c>
      <c r="BO225" s="6">
        <f>IF($C225="OK",_xlfn.NUMBERVALUE(Plantilla!BM236),"")</f>
        <v/>
      </c>
      <c r="BP225" s="4">
        <f>IF($C225="OK",_xlfn.NUMBERVALUE(Plantilla!BN236),"")</f>
        <v/>
      </c>
      <c r="BQ225" s="6">
        <f>IF($C225="OK",_xlfn.NUMBERVALUE(Plantilla!BO236),"")</f>
        <v/>
      </c>
      <c r="BR225" s="4">
        <f>IF($C225="OK",_xlfn.NUMBERVALUE(Plantilla!BP236),"")</f>
        <v/>
      </c>
      <c r="BS225" s="6">
        <f>IF($C225="OK",_xlfn.NUMBERVALUE(Plantilla!BQ236),"")</f>
        <v/>
      </c>
      <c r="BT225" s="4">
        <f>IF($C225="OK",_xlfn.NUMBERVALUE(Plantilla!BR236),"")</f>
        <v/>
      </c>
      <c r="BU225" s="6">
        <f>IF($C225="OK",_xlfn.NUMBERVALUE(Plantilla!BS236),"")</f>
        <v/>
      </c>
      <c r="BV225" s="6">
        <f>IF($C225="OK",_xlfn.NUMBERVALUE(Plantilla!BT236),"")</f>
        <v/>
      </c>
      <c r="BW225" s="6">
        <f>IF($C225="OK",_xlfn.NUMBERVALUE(Plantilla!BU236),"")</f>
        <v/>
      </c>
      <c r="BX225" s="6">
        <f>IF($C225="OK",_xlfn.NUMBERVALUE(Plantilla!BV236),"")</f>
        <v/>
      </c>
      <c r="BY225" s="6">
        <f>IF($C225="OK",_xlfn.NUMBERVALUE(Plantilla!BW236),"")</f>
        <v/>
      </c>
      <c r="BZ225" s="6">
        <f>IF($C225="OK",_xlfn.NUMBERVALUE(Plantilla!BX236),"")</f>
        <v/>
      </c>
      <c r="CA225" s="6">
        <f>IF($C225="OK",_xlfn.NUMBERVALUE(Plantilla!BY236),"")</f>
        <v/>
      </c>
      <c r="CB225" s="6">
        <f>IF($C225="OK",_xlfn.NUMBERVALUE(Plantilla!BZ236),"")</f>
        <v/>
      </c>
      <c r="CC225" s="6">
        <f>IF($C225="OK",_xlfn.NUMBERVALUE(Plantilla!CA236),"")</f>
        <v/>
      </c>
      <c r="CD225" s="6">
        <f>IF($C225="OK",_xlfn.NUMBERVALUE(Plantilla!CB236),"")</f>
        <v/>
      </c>
      <c r="CE225" s="6">
        <f>IF($C225="OK",_xlfn.NUMBERVALUE(Plantilla!CC236),"")</f>
        <v/>
      </c>
      <c r="CF225" s="4">
        <f>IF($C225="OK",_xlfn.NUMBERVALUE(Plantilla!CD236),"")</f>
        <v/>
      </c>
      <c r="CG225" s="6">
        <f>IF($C225="OK",_xlfn.NUMBERVALUE(Plantilla!CE236),"")</f>
        <v/>
      </c>
      <c r="CH225" s="6">
        <f>IF($C225="OK",_xlfn.NUMBERVALUE(Plantilla!CF236),"")</f>
        <v/>
      </c>
      <c r="CI225" s="6">
        <f>IF($C225="OK",_xlfn.NUMBERVALUE(Plantilla!CG236),"")</f>
        <v/>
      </c>
      <c r="CJ225" s="6">
        <f>IF($C225="OK",_xlfn.NUMBERVALUE(Plantilla!CH236),"")</f>
        <v/>
      </c>
      <c r="CK225" s="6">
        <f>IF($C225="OK",_xlfn.NUMBERVALUE(Plantilla!CI236),"")</f>
        <v/>
      </c>
      <c r="CL225" s="6">
        <f>IF($C225="OK",_xlfn.NUMBERVALUE(Plantilla!CJ236),"")</f>
        <v/>
      </c>
      <c r="CM225">
        <f>IF($C225="OK",TEXT(Plantilla!CK236,"#"),"")</f>
        <v/>
      </c>
      <c r="CN225" s="6">
        <f>IF($C225="OK",_xlfn.NUMBERVALUE(Plantilla!CL236),"")</f>
        <v/>
      </c>
      <c r="CO225" s="6">
        <f>IF($C225="OK",_xlfn.NUMBERVALUE(Plantilla!CM236),"")</f>
        <v/>
      </c>
      <c r="CP225" s="110">
        <f>IF($C225="OK",_xlfn.NUMBERVALUE(Plantilla!CN236),"")</f>
        <v/>
      </c>
      <c r="CQ225" s="6">
        <f>IF($C225="OK",_xlfn.NUMBERVALUE(Plantilla!CO236),"")</f>
        <v/>
      </c>
      <c r="CR225" s="109">
        <f>IF($C225="OK",_xlfn.NUMBERVALUE(Plantilla!CP236),"")</f>
        <v/>
      </c>
      <c r="CS225" s="110">
        <f>IF($C225="OK",_xlfn.NUMBERVALUE(Plantilla!CQ236),"")</f>
        <v/>
      </c>
      <c r="CT225" s="6">
        <f>IF($C225="OK",_xlfn.NUMBERVALUE(Plantilla!CR236),"")</f>
        <v/>
      </c>
      <c r="CU225" s="109">
        <f>IF($C225="OK",_xlfn.NUMBERVALUE(Plantilla!CS236),"")</f>
        <v/>
      </c>
      <c r="CV225" s="110">
        <f>IF($C225="OK",_xlfn.NUMBERVALUE(Plantilla!CT236),"")</f>
        <v/>
      </c>
      <c r="CW225" s="6">
        <f>IF($C225="OK",_xlfn.NUMBERVALUE(Plantilla!CU236),"")</f>
        <v/>
      </c>
      <c r="CX225" s="82">
        <f>IF($C225="OK",_xlfn.NUMBERVALUE(Plantilla!CV236),"")</f>
        <v/>
      </c>
      <c r="CY225" s="6">
        <f>IF($C225="OK",_xlfn.NUMBERVALUE(Plantilla!CW236),"")</f>
        <v/>
      </c>
      <c r="CZ225" s="82">
        <f>IF($C225="OK",_xlfn.NUMBERVALUE(Plantilla!CX236),"")</f>
        <v/>
      </c>
      <c r="DA225" s="6">
        <f>IF($C225="OK",_xlfn.NUMBERVALUE(Plantilla!CY236),"")</f>
        <v/>
      </c>
      <c r="DB225" s="109">
        <f>IF($C225="OK",_xlfn.NUMBERVALUE(Plantilla!CZ236),"")</f>
        <v/>
      </c>
      <c r="DC225" s="6">
        <f>IF($C225="OK",_xlfn.NUMBERVALUE(Plantilla!DA236),"")</f>
        <v/>
      </c>
      <c r="DD225" s="6">
        <f>IF($C225="OK",TEXT(Plantilla!DB236,"#"),"")</f>
        <v/>
      </c>
      <c r="DE225" s="6">
        <f>IF($C225="OK",_xlfn.NUMBERVALUE(Plantilla!DC236),"")</f>
        <v/>
      </c>
      <c r="DF225" s="4">
        <f>IF($C225="OK",_xlfn.NUMBERVALUE(Plantilla!DD236),"")</f>
        <v/>
      </c>
      <c r="DG225" s="6">
        <f>IF($C225="OK",_xlfn.NUMBERVALUE(Plantilla!DE236),"")</f>
        <v/>
      </c>
      <c r="DH225" s="6">
        <f>IF($C225="OK",_xlfn.NUMBERVALUE(Plantilla!DF236),"")</f>
        <v/>
      </c>
      <c r="DI225" s="6">
        <f>IF($C225="OK",_xlfn.NUMBERVALUE(Plantilla!DG236),"")</f>
        <v/>
      </c>
      <c r="DJ225" s="6">
        <f>IF($C225="OK",_xlfn.NUMBERVALUE(Plantilla!DH236),"")</f>
        <v/>
      </c>
      <c r="DK225" s="6">
        <f>IF($C225="OK",_xlfn.NUMBERVALUE(Plantilla!DI236),"")</f>
        <v/>
      </c>
      <c r="DL225" s="6">
        <f>IF($C225="OK",_xlfn.NUMBERVALUE(Plantilla!DJ236),"")</f>
        <v/>
      </c>
      <c r="DM225" s="6">
        <f>IF($C225="OK",_xlfn.NUMBERVALUE(Plantilla!DK236),"")</f>
        <v/>
      </c>
      <c r="DN225" s="6">
        <f>IF($C225="OK",_xlfn.NUMBERVALUE(Plantilla!DL236),"")</f>
        <v/>
      </c>
      <c r="DO225" s="6">
        <f>IF($C225="OK",_xlfn.NUMBERVALUE(Plantilla!DM236),"")</f>
        <v/>
      </c>
      <c r="DP225" s="6">
        <f>IF($C225="OK",_xlfn.NUMBERVALUE(Plantilla!DN236),"")</f>
        <v/>
      </c>
      <c r="DQ225" s="6">
        <f>IF($C225="OK",_xlfn.NUMBERVALUE(Plantilla!DO236),"")</f>
        <v/>
      </c>
      <c r="DR225" s="6">
        <f>IF($C225="OK",_xlfn.NUMBERVALUE(Plantilla!DP236),"")</f>
        <v/>
      </c>
      <c r="DS225">
        <f>IF($C225="OK",TEXT(Plantilla!DR236,"#"),"")</f>
        <v/>
      </c>
      <c r="DT225" s="6" t="n"/>
    </row>
    <row r="226">
      <c r="A226">
        <f>IF(Plantilla!$I$6="¡Perfecto!, Guarda el archivo y adjúntalo a tu interfaz de Nómina Electrónica","OK","Error")</f>
        <v/>
      </c>
      <c r="B226">
        <f>IF(Plantilla!$I$6="¡Perfecto!, Guarda el archivo y adjúntalo a tu interfaz de Nómina Electrónica",MID(Plantilla!$D$2,SEARCH("V",Plantilla!$D$2),10),"")</f>
        <v/>
      </c>
      <c r="C226">
        <f>Plantilla!C237</f>
        <v/>
      </c>
      <c r="D226">
        <f>IF($C226="OK",Plantilla!B237,"")</f>
        <v/>
      </c>
      <c r="E226">
        <f>IF($C226="OK",
   VLOOKUP(Plantilla!$E$4,'Tablas '!$AP$4:$AT$6,5,FALSE),
"")</f>
        <v/>
      </c>
      <c r="F226">
        <f>IF($C226="OK",TEXT(Plantilla!D237,"#"),"")</f>
        <v/>
      </c>
      <c r="G226">
        <f>IF($C226="OK",
   VLOOKUP(Plantilla!E237,'Tablas '!$B$4:$C$14,2,FALSE),
"")</f>
        <v/>
      </c>
      <c r="H226">
        <f>IF($C226="OK",TEXT(Plantilla!F237,"#"),"")</f>
        <v/>
      </c>
      <c r="I226">
        <f>IF($C226="OK",TEXT(Plantilla!G237,"#"),"")</f>
        <v/>
      </c>
      <c r="J226">
        <f>IF($C226="OK",TEXT(Plantilla!H237,"#"),"")</f>
        <v/>
      </c>
      <c r="K226">
        <f>IF($C226="OK",TEXT(Plantilla!I237,"#"),"")</f>
        <v/>
      </c>
      <c r="L226">
        <f>IF($C226="OK",TEXT(Plantilla!J237,"#"),"")</f>
        <v/>
      </c>
      <c r="M226">
        <f>IF($C226="OK",TEXT(Plantilla!K237,"#"),"")</f>
        <v/>
      </c>
      <c r="N226">
        <f>IF($C226="OK",
   CONCATENATE(YEAR(Plantilla!L237),"-",TEXT(MONTH(Plantilla!L237),"00"),"-",TEXT(DAY(Plantilla!L237),"00")),
"")</f>
        <v/>
      </c>
      <c r="O226">
        <f>IF($C226="OK",_xlfn.NUMBERVALUE(Plantilla!M237),"")</f>
        <v/>
      </c>
      <c r="P226">
        <f>IF($C226="OK",
   IF(Plantilla!N237&lt;&gt;"",
      CONCATENATE(YEAR(Plantilla!N237),"-",TEXT(MONTH(Plantilla!N237),"00"),"-",TEXT(DAY(Plantilla!N237),"00")),
   ""),
"")</f>
        <v/>
      </c>
      <c r="Q226">
        <f>IF($C226="OK",
   VLOOKUP(Plantilla!O237,'Tablas '!$E$4:$F$19,2,FALSE),
"")</f>
        <v/>
      </c>
      <c r="R226">
        <f>IF($C226="OK",
   VLOOKUP(Plantilla!P237,'Tablas '!$H$4:$I$5,2,FALSE),
"")</f>
        <v/>
      </c>
      <c r="S226">
        <f>IF($C226="OK",
   VLOOKUP(Plantilla!Q237,'Tablas '!$K$4:$L$8,2,FALSE),
"")</f>
        <v/>
      </c>
      <c r="T226">
        <f>IF($C226="OK",
   VLOOKUP(Plantilla!R237,'Tablas '!$AE$4:$AF$6,2,FALSE),
"")</f>
        <v/>
      </c>
      <c r="U226">
        <f>IF($C226="OK",
   VLOOKUP(Plantilla!S237,'Tablas '!$AE$4:$AF$6,2,FALSE),
"")</f>
        <v/>
      </c>
      <c r="V226">
        <f>IF($C226="OK",TEXT(Plantilla!T237,"#"),"")</f>
        <v/>
      </c>
      <c r="W226" s="84">
        <f>IF($C226="OK",
   VLOOKUP(Plantilla!U237,'Tablas '!$AM$4:$AN$1126,2,FALSE),
"")</f>
        <v/>
      </c>
      <c r="X226">
        <f>IF($C226="OK",TEXT(Plantilla!V237,"#"),"")</f>
        <v/>
      </c>
      <c r="Y226">
        <f>IF($C226="OK",
   CONCATENATE(YEAR(Plantilla!W237),"-",TEXT(MONTH(Plantilla!W237),"00"),"-",TEXT(DAY(Plantilla!W237),"00")),
"")</f>
        <v/>
      </c>
      <c r="Z226">
        <f>IF($C226="OK",
   CONCATENATE(YEAR(Plantilla!X237),"-",TEXT(MONTH(Plantilla!X237),"00"),"-",TEXT(DAY(Plantilla!X237),"00")),
"")</f>
        <v/>
      </c>
      <c r="AA226">
        <f>IF($C226="OK",
   TEXT(VLOOKUP(Plantilla!Y237,'Tablas '!$Q$4:$R$9,2,FALSE),"#"),
"")</f>
        <v/>
      </c>
      <c r="AB226">
        <f>IF($C226="OK",
   CONCATENATE(YEAR(Plantilla!Z237),"-",TEXT(MONTH(Plantilla!Z237),"00"),"-",TEXT(DAY(Plantilla!Z237),"00")),
"")</f>
        <v/>
      </c>
      <c r="AC226">
        <f>IF($C226="OK",
   TEXT(VLOOKUP(Plantilla!AA237,'Tablas '!$T$4:$U$13,2,FALSE),"#"),
"")</f>
        <v/>
      </c>
      <c r="AD226">
        <f>IF($C226="OK",TEXT(Plantilla!AB237,"#"),"")</f>
        <v/>
      </c>
      <c r="AE226">
        <f>IF($C226="OK",
   IF(Plantilla!AC237&lt;&gt;"",
      TEXT(VLOOKUP(Plantilla!AC237,'Tablas '!$W$4:$X$7,2,FALSE),"#"),
   ""),
"")</f>
        <v/>
      </c>
      <c r="AF226">
        <f>IF($C226="OK",TEXT(Plantilla!AD237,"#"),"")</f>
        <v/>
      </c>
      <c r="AG226" s="6">
        <f>IF($C226="OK",_xlfn.NUMBERVALUE(Plantilla!AE237),"")</f>
        <v/>
      </c>
      <c r="AH226" s="4">
        <f>IF($C226="OK",_xlfn.NUMBERVALUE(Plantilla!AF237),"")</f>
        <v/>
      </c>
      <c r="AI226" s="6">
        <f>IF($C226="OK",_xlfn.NUMBERVALUE(Plantilla!AG237),"")</f>
        <v/>
      </c>
      <c r="AJ226" s="6">
        <f>IF($C226="OK",_xlfn.NUMBERVALUE(Plantilla!AH237),"")</f>
        <v/>
      </c>
      <c r="AK226" s="6">
        <f>IF($C226="OK",_xlfn.NUMBERVALUE(Plantilla!AI237),"")</f>
        <v/>
      </c>
      <c r="AL226" s="6">
        <f>IF($C226="OK",_xlfn.NUMBERVALUE(Plantilla!AJ237),"")</f>
        <v/>
      </c>
      <c r="AM226" s="4">
        <f>IF($C226="OK",_xlfn.NUMBERVALUE(Plantilla!AK237),"")</f>
        <v/>
      </c>
      <c r="AN226" s="6">
        <f>IF($C226="OK",_xlfn.NUMBERVALUE(Plantilla!AL237),"")</f>
        <v/>
      </c>
      <c r="AO226" s="4">
        <f>IF($C226="OK",_xlfn.NUMBERVALUE(Plantilla!AM237),"")</f>
        <v/>
      </c>
      <c r="AP226" s="6">
        <f>IF($C226="OK",_xlfn.NUMBERVALUE(Plantilla!AN237),"")</f>
        <v/>
      </c>
      <c r="AQ226" s="4">
        <f>IF($C226="OK",_xlfn.NUMBERVALUE(Plantilla!AO237),"")</f>
        <v/>
      </c>
      <c r="AR226" s="6">
        <f>IF($C226="OK",_xlfn.NUMBERVALUE(Plantilla!AP237),"")</f>
        <v/>
      </c>
      <c r="AS226" s="4">
        <f>IF($C226="OK",_xlfn.NUMBERVALUE(Plantilla!AQ237),"")</f>
        <v/>
      </c>
      <c r="AT226" s="6">
        <f>IF($C226="OK",_xlfn.NUMBERVALUE(Plantilla!AR237),"")</f>
        <v/>
      </c>
      <c r="AU226" s="4">
        <f>IF($C226="OK",_xlfn.NUMBERVALUE(Plantilla!AS237),"")</f>
        <v/>
      </c>
      <c r="AV226" s="6">
        <f>IF($C226="OK",_xlfn.NUMBERVALUE(Plantilla!AT237),"")</f>
        <v/>
      </c>
      <c r="AW226" s="4">
        <f>IF($C226="OK",_xlfn.NUMBERVALUE(Plantilla!AU237),"")</f>
        <v/>
      </c>
      <c r="AX226" s="6">
        <f>IF($C226="OK",_xlfn.NUMBERVALUE(Plantilla!AV237),"")</f>
        <v/>
      </c>
      <c r="AY226" s="4">
        <f>IF($C226="OK",_xlfn.NUMBERVALUE(Plantilla!AW237),"")</f>
        <v/>
      </c>
      <c r="AZ226" s="6">
        <f>IF($C226="OK",_xlfn.NUMBERVALUE(Plantilla!AX237),"")</f>
        <v/>
      </c>
      <c r="BA226">
        <f>IF($C226="OK",_xlfn.NUMBERVALUE(Plantilla!AY237),"")</f>
        <v/>
      </c>
      <c r="BB226">
        <f>IF($C226="OK",_xlfn.NUMBERVALUE(Plantilla!AZ237),"")</f>
        <v/>
      </c>
      <c r="BC226" s="4">
        <f>IF($C226="OK",_xlfn.NUMBERVALUE(Plantilla!BA237),"")</f>
        <v/>
      </c>
      <c r="BD226" s="6">
        <f>IF($C226="OK",_xlfn.NUMBERVALUE(Plantilla!BB237),"")</f>
        <v/>
      </c>
      <c r="BE226" s="4">
        <f>IF($C226="OK",_xlfn.NUMBERVALUE(Plantilla!BC237),"")</f>
        <v/>
      </c>
      <c r="BF226" s="6">
        <f>IF($C226="OK",_xlfn.NUMBERVALUE(Plantilla!BD237),"")</f>
        <v/>
      </c>
      <c r="BG226" s="4">
        <f>IF($C226="OK",_xlfn.NUMBERVALUE(Plantilla!BE237),"")</f>
        <v/>
      </c>
      <c r="BH226" s="6">
        <f>IF($C226="OK",_xlfn.NUMBERVALUE(Plantilla!BF237),"")</f>
        <v/>
      </c>
      <c r="BI226" s="110">
        <f>IF($C226="OK",_xlfn.NUMBERVALUE(Plantilla!BG237),"")</f>
        <v/>
      </c>
      <c r="BJ226" s="6">
        <f>IF($C226="OK",_xlfn.NUMBERVALUE(Plantilla!BH237),"")</f>
        <v/>
      </c>
      <c r="BK226" s="109">
        <f>IF($C226="OK",_xlfn.NUMBERVALUE(Plantilla!BI237),"")</f>
        <v/>
      </c>
      <c r="BL226" s="6">
        <f>IF($C226="OK",
   IF(Plantilla!BJ237&lt;&gt;"",
      TEXT(VLOOKUP(Plantilla!BJ237,'Tablas '!$Z$4:$AA$6,2,FALSE),"#"),
   ""),
"")</f>
        <v/>
      </c>
      <c r="BM226" s="4">
        <f>IF($C226="OK",_xlfn.NUMBERVALUE(Plantilla!BK237),"")</f>
        <v/>
      </c>
      <c r="BN226" s="4">
        <f>IF($C226="OK",_xlfn.NUMBERVALUE(Plantilla!BL237),"")</f>
        <v/>
      </c>
      <c r="BO226" s="6">
        <f>IF($C226="OK",_xlfn.NUMBERVALUE(Plantilla!BM237),"")</f>
        <v/>
      </c>
      <c r="BP226" s="4">
        <f>IF($C226="OK",_xlfn.NUMBERVALUE(Plantilla!BN237),"")</f>
        <v/>
      </c>
      <c r="BQ226" s="6">
        <f>IF($C226="OK",_xlfn.NUMBERVALUE(Plantilla!BO237),"")</f>
        <v/>
      </c>
      <c r="BR226" s="4">
        <f>IF($C226="OK",_xlfn.NUMBERVALUE(Plantilla!BP237),"")</f>
        <v/>
      </c>
      <c r="BS226" s="6">
        <f>IF($C226="OK",_xlfn.NUMBERVALUE(Plantilla!BQ237),"")</f>
        <v/>
      </c>
      <c r="BT226" s="4">
        <f>IF($C226="OK",_xlfn.NUMBERVALUE(Plantilla!BR237),"")</f>
        <v/>
      </c>
      <c r="BU226" s="6">
        <f>IF($C226="OK",_xlfn.NUMBERVALUE(Plantilla!BS237),"")</f>
        <v/>
      </c>
      <c r="BV226" s="6">
        <f>IF($C226="OK",_xlfn.NUMBERVALUE(Plantilla!BT237),"")</f>
        <v/>
      </c>
      <c r="BW226" s="6">
        <f>IF($C226="OK",_xlfn.NUMBERVALUE(Plantilla!BU237),"")</f>
        <v/>
      </c>
      <c r="BX226" s="6">
        <f>IF($C226="OK",_xlfn.NUMBERVALUE(Plantilla!BV237),"")</f>
        <v/>
      </c>
      <c r="BY226" s="6">
        <f>IF($C226="OK",_xlfn.NUMBERVALUE(Plantilla!BW237),"")</f>
        <v/>
      </c>
      <c r="BZ226" s="6">
        <f>IF($C226="OK",_xlfn.NUMBERVALUE(Plantilla!BX237),"")</f>
        <v/>
      </c>
      <c r="CA226" s="6">
        <f>IF($C226="OK",_xlfn.NUMBERVALUE(Plantilla!BY237),"")</f>
        <v/>
      </c>
      <c r="CB226" s="6">
        <f>IF($C226="OK",_xlfn.NUMBERVALUE(Plantilla!BZ237),"")</f>
        <v/>
      </c>
      <c r="CC226" s="6">
        <f>IF($C226="OK",_xlfn.NUMBERVALUE(Plantilla!CA237),"")</f>
        <v/>
      </c>
      <c r="CD226" s="6">
        <f>IF($C226="OK",_xlfn.NUMBERVALUE(Plantilla!CB237),"")</f>
        <v/>
      </c>
      <c r="CE226" s="6">
        <f>IF($C226="OK",_xlfn.NUMBERVALUE(Plantilla!CC237),"")</f>
        <v/>
      </c>
      <c r="CF226" s="4">
        <f>IF($C226="OK",_xlfn.NUMBERVALUE(Plantilla!CD237),"")</f>
        <v/>
      </c>
      <c r="CG226" s="6">
        <f>IF($C226="OK",_xlfn.NUMBERVALUE(Plantilla!CE237),"")</f>
        <v/>
      </c>
      <c r="CH226" s="6">
        <f>IF($C226="OK",_xlfn.NUMBERVALUE(Plantilla!CF237),"")</f>
        <v/>
      </c>
      <c r="CI226" s="6">
        <f>IF($C226="OK",_xlfn.NUMBERVALUE(Plantilla!CG237),"")</f>
        <v/>
      </c>
      <c r="CJ226" s="6">
        <f>IF($C226="OK",_xlfn.NUMBERVALUE(Plantilla!CH237),"")</f>
        <v/>
      </c>
      <c r="CK226" s="6">
        <f>IF($C226="OK",_xlfn.NUMBERVALUE(Plantilla!CI237),"")</f>
        <v/>
      </c>
      <c r="CL226" s="6">
        <f>IF($C226="OK",_xlfn.NUMBERVALUE(Plantilla!CJ237),"")</f>
        <v/>
      </c>
      <c r="CM226">
        <f>IF($C226="OK",TEXT(Plantilla!CK237,"#"),"")</f>
        <v/>
      </c>
      <c r="CN226" s="6">
        <f>IF($C226="OK",_xlfn.NUMBERVALUE(Plantilla!CL237),"")</f>
        <v/>
      </c>
      <c r="CO226" s="6">
        <f>IF($C226="OK",_xlfn.NUMBERVALUE(Plantilla!CM237),"")</f>
        <v/>
      </c>
      <c r="CP226" s="110">
        <f>IF($C226="OK",_xlfn.NUMBERVALUE(Plantilla!CN237),"")</f>
        <v/>
      </c>
      <c r="CQ226" s="6">
        <f>IF($C226="OK",_xlfn.NUMBERVALUE(Plantilla!CO237),"")</f>
        <v/>
      </c>
      <c r="CR226" s="109">
        <f>IF($C226="OK",_xlfn.NUMBERVALUE(Plantilla!CP237),"")</f>
        <v/>
      </c>
      <c r="CS226" s="110">
        <f>IF($C226="OK",_xlfn.NUMBERVALUE(Plantilla!CQ237),"")</f>
        <v/>
      </c>
      <c r="CT226" s="6">
        <f>IF($C226="OK",_xlfn.NUMBERVALUE(Plantilla!CR237),"")</f>
        <v/>
      </c>
      <c r="CU226" s="109">
        <f>IF($C226="OK",_xlfn.NUMBERVALUE(Plantilla!CS237),"")</f>
        <v/>
      </c>
      <c r="CV226" s="110">
        <f>IF($C226="OK",_xlfn.NUMBERVALUE(Plantilla!CT237),"")</f>
        <v/>
      </c>
      <c r="CW226" s="6">
        <f>IF($C226="OK",_xlfn.NUMBERVALUE(Plantilla!CU237),"")</f>
        <v/>
      </c>
      <c r="CX226" s="82">
        <f>IF($C226="OK",_xlfn.NUMBERVALUE(Plantilla!CV237),"")</f>
        <v/>
      </c>
      <c r="CY226" s="6">
        <f>IF($C226="OK",_xlfn.NUMBERVALUE(Plantilla!CW237),"")</f>
        <v/>
      </c>
      <c r="CZ226" s="82">
        <f>IF($C226="OK",_xlfn.NUMBERVALUE(Plantilla!CX237),"")</f>
        <v/>
      </c>
      <c r="DA226" s="6">
        <f>IF($C226="OK",_xlfn.NUMBERVALUE(Plantilla!CY237),"")</f>
        <v/>
      </c>
      <c r="DB226" s="109">
        <f>IF($C226="OK",_xlfn.NUMBERVALUE(Plantilla!CZ237),"")</f>
        <v/>
      </c>
      <c r="DC226" s="6">
        <f>IF($C226="OK",_xlfn.NUMBERVALUE(Plantilla!DA237),"")</f>
        <v/>
      </c>
      <c r="DD226" s="6">
        <f>IF($C226="OK",TEXT(Plantilla!DB237,"#"),"")</f>
        <v/>
      </c>
      <c r="DE226" s="6">
        <f>IF($C226="OK",_xlfn.NUMBERVALUE(Plantilla!DC237),"")</f>
        <v/>
      </c>
      <c r="DF226" s="4">
        <f>IF($C226="OK",_xlfn.NUMBERVALUE(Plantilla!DD237),"")</f>
        <v/>
      </c>
      <c r="DG226" s="6">
        <f>IF($C226="OK",_xlfn.NUMBERVALUE(Plantilla!DE237),"")</f>
        <v/>
      </c>
      <c r="DH226" s="6">
        <f>IF($C226="OK",_xlfn.NUMBERVALUE(Plantilla!DF237),"")</f>
        <v/>
      </c>
      <c r="DI226" s="6">
        <f>IF($C226="OK",_xlfn.NUMBERVALUE(Plantilla!DG237),"")</f>
        <v/>
      </c>
      <c r="DJ226" s="6">
        <f>IF($C226="OK",_xlfn.NUMBERVALUE(Plantilla!DH237),"")</f>
        <v/>
      </c>
      <c r="DK226" s="6">
        <f>IF($C226="OK",_xlfn.NUMBERVALUE(Plantilla!DI237),"")</f>
        <v/>
      </c>
      <c r="DL226" s="6">
        <f>IF($C226="OK",_xlfn.NUMBERVALUE(Plantilla!DJ237),"")</f>
        <v/>
      </c>
      <c r="DM226" s="6">
        <f>IF($C226="OK",_xlfn.NUMBERVALUE(Plantilla!DK237),"")</f>
        <v/>
      </c>
      <c r="DN226" s="6">
        <f>IF($C226="OK",_xlfn.NUMBERVALUE(Plantilla!DL237),"")</f>
        <v/>
      </c>
      <c r="DO226" s="6">
        <f>IF($C226="OK",_xlfn.NUMBERVALUE(Plantilla!DM237),"")</f>
        <v/>
      </c>
      <c r="DP226" s="6">
        <f>IF($C226="OK",_xlfn.NUMBERVALUE(Plantilla!DN237),"")</f>
        <v/>
      </c>
      <c r="DQ226" s="6">
        <f>IF($C226="OK",_xlfn.NUMBERVALUE(Plantilla!DO237),"")</f>
        <v/>
      </c>
      <c r="DR226" s="6">
        <f>IF($C226="OK",_xlfn.NUMBERVALUE(Plantilla!DP237),"")</f>
        <v/>
      </c>
      <c r="DS226">
        <f>IF($C226="OK",TEXT(Plantilla!DR237,"#"),"")</f>
        <v/>
      </c>
      <c r="DT226" s="6" t="n"/>
    </row>
    <row r="227">
      <c r="A227">
        <f>IF(Plantilla!$I$6="¡Perfecto!, Guarda el archivo y adjúntalo a tu interfaz de Nómina Electrónica","OK","Error")</f>
        <v/>
      </c>
      <c r="B227">
        <f>IF(Plantilla!$I$6="¡Perfecto!, Guarda el archivo y adjúntalo a tu interfaz de Nómina Electrónica",MID(Plantilla!$D$2,SEARCH("V",Plantilla!$D$2),10),"")</f>
        <v/>
      </c>
      <c r="C227">
        <f>Plantilla!C238</f>
        <v/>
      </c>
      <c r="D227">
        <f>IF($C227="OK",Plantilla!B238,"")</f>
        <v/>
      </c>
      <c r="E227">
        <f>IF($C227="OK",
   VLOOKUP(Plantilla!$E$4,'Tablas '!$AP$4:$AT$6,5,FALSE),
"")</f>
        <v/>
      </c>
      <c r="F227">
        <f>IF($C227="OK",TEXT(Plantilla!D238,"#"),"")</f>
        <v/>
      </c>
      <c r="G227">
        <f>IF($C227="OK",
   VLOOKUP(Plantilla!E238,'Tablas '!$B$4:$C$14,2,FALSE),
"")</f>
        <v/>
      </c>
      <c r="H227">
        <f>IF($C227="OK",TEXT(Plantilla!F238,"#"),"")</f>
        <v/>
      </c>
      <c r="I227">
        <f>IF($C227="OK",TEXT(Plantilla!G238,"#"),"")</f>
        <v/>
      </c>
      <c r="J227">
        <f>IF($C227="OK",TEXT(Plantilla!H238,"#"),"")</f>
        <v/>
      </c>
      <c r="K227">
        <f>IF($C227="OK",TEXT(Plantilla!I238,"#"),"")</f>
        <v/>
      </c>
      <c r="L227">
        <f>IF($C227="OK",TEXT(Plantilla!J238,"#"),"")</f>
        <v/>
      </c>
      <c r="M227">
        <f>IF($C227="OK",TEXT(Plantilla!K238,"#"),"")</f>
        <v/>
      </c>
      <c r="N227">
        <f>IF($C227="OK",
   CONCATENATE(YEAR(Plantilla!L238),"-",TEXT(MONTH(Plantilla!L238),"00"),"-",TEXT(DAY(Plantilla!L238),"00")),
"")</f>
        <v/>
      </c>
      <c r="O227">
        <f>IF($C227="OK",_xlfn.NUMBERVALUE(Plantilla!M238),"")</f>
        <v/>
      </c>
      <c r="P227">
        <f>IF($C227="OK",
   IF(Plantilla!N238&lt;&gt;"",
      CONCATENATE(YEAR(Plantilla!N238),"-",TEXT(MONTH(Plantilla!N238),"00"),"-",TEXT(DAY(Plantilla!N238),"00")),
   ""),
"")</f>
        <v/>
      </c>
      <c r="Q227">
        <f>IF($C227="OK",
   VLOOKUP(Plantilla!O238,'Tablas '!$E$4:$F$19,2,FALSE),
"")</f>
        <v/>
      </c>
      <c r="R227">
        <f>IF($C227="OK",
   VLOOKUP(Plantilla!P238,'Tablas '!$H$4:$I$5,2,FALSE),
"")</f>
        <v/>
      </c>
      <c r="S227">
        <f>IF($C227="OK",
   VLOOKUP(Plantilla!Q238,'Tablas '!$K$4:$L$8,2,FALSE),
"")</f>
        <v/>
      </c>
      <c r="T227">
        <f>IF($C227="OK",
   VLOOKUP(Plantilla!R238,'Tablas '!$AE$4:$AF$6,2,FALSE),
"")</f>
        <v/>
      </c>
      <c r="U227">
        <f>IF($C227="OK",
   VLOOKUP(Plantilla!S238,'Tablas '!$AE$4:$AF$6,2,FALSE),
"")</f>
        <v/>
      </c>
      <c r="V227">
        <f>IF($C227="OK",TEXT(Plantilla!T238,"#"),"")</f>
        <v/>
      </c>
      <c r="W227" s="84">
        <f>IF($C227="OK",
   VLOOKUP(Plantilla!U238,'Tablas '!$AM$4:$AN$1126,2,FALSE),
"")</f>
        <v/>
      </c>
      <c r="X227">
        <f>IF($C227="OK",TEXT(Plantilla!V238,"#"),"")</f>
        <v/>
      </c>
      <c r="Y227">
        <f>IF($C227="OK",
   CONCATENATE(YEAR(Plantilla!W238),"-",TEXT(MONTH(Plantilla!W238),"00"),"-",TEXT(DAY(Plantilla!W238),"00")),
"")</f>
        <v/>
      </c>
      <c r="Z227">
        <f>IF($C227="OK",
   CONCATENATE(YEAR(Plantilla!X238),"-",TEXT(MONTH(Plantilla!X238),"00"),"-",TEXT(DAY(Plantilla!X238),"00")),
"")</f>
        <v/>
      </c>
      <c r="AA227">
        <f>IF($C227="OK",
   TEXT(VLOOKUP(Plantilla!Y238,'Tablas '!$Q$4:$R$9,2,FALSE),"#"),
"")</f>
        <v/>
      </c>
      <c r="AB227">
        <f>IF($C227="OK",
   CONCATENATE(YEAR(Plantilla!Z238),"-",TEXT(MONTH(Plantilla!Z238),"00"),"-",TEXT(DAY(Plantilla!Z238),"00")),
"")</f>
        <v/>
      </c>
      <c r="AC227">
        <f>IF($C227="OK",
   TEXT(VLOOKUP(Plantilla!AA238,'Tablas '!$T$4:$U$13,2,FALSE),"#"),
"")</f>
        <v/>
      </c>
      <c r="AD227">
        <f>IF($C227="OK",TEXT(Plantilla!AB238,"#"),"")</f>
        <v/>
      </c>
      <c r="AE227">
        <f>IF($C227="OK",
   IF(Plantilla!AC238&lt;&gt;"",
      TEXT(VLOOKUP(Plantilla!AC238,'Tablas '!$W$4:$X$7,2,FALSE),"#"),
   ""),
"")</f>
        <v/>
      </c>
      <c r="AF227">
        <f>IF($C227="OK",TEXT(Plantilla!AD238,"#"),"")</f>
        <v/>
      </c>
      <c r="AG227" s="6">
        <f>IF($C227="OK",_xlfn.NUMBERVALUE(Plantilla!AE238),"")</f>
        <v/>
      </c>
      <c r="AH227" s="4">
        <f>IF($C227="OK",_xlfn.NUMBERVALUE(Plantilla!AF238),"")</f>
        <v/>
      </c>
      <c r="AI227" s="6">
        <f>IF($C227="OK",_xlfn.NUMBERVALUE(Plantilla!AG238),"")</f>
        <v/>
      </c>
      <c r="AJ227" s="6">
        <f>IF($C227="OK",_xlfn.NUMBERVALUE(Plantilla!AH238),"")</f>
        <v/>
      </c>
      <c r="AK227" s="6">
        <f>IF($C227="OK",_xlfn.NUMBERVALUE(Plantilla!AI238),"")</f>
        <v/>
      </c>
      <c r="AL227" s="6">
        <f>IF($C227="OK",_xlfn.NUMBERVALUE(Plantilla!AJ238),"")</f>
        <v/>
      </c>
      <c r="AM227" s="4">
        <f>IF($C227="OK",_xlfn.NUMBERVALUE(Plantilla!AK238),"")</f>
        <v/>
      </c>
      <c r="AN227" s="6">
        <f>IF($C227="OK",_xlfn.NUMBERVALUE(Plantilla!AL238),"")</f>
        <v/>
      </c>
      <c r="AO227" s="4">
        <f>IF($C227="OK",_xlfn.NUMBERVALUE(Plantilla!AM238),"")</f>
        <v/>
      </c>
      <c r="AP227" s="6">
        <f>IF($C227="OK",_xlfn.NUMBERVALUE(Plantilla!AN238),"")</f>
        <v/>
      </c>
      <c r="AQ227" s="4">
        <f>IF($C227="OK",_xlfn.NUMBERVALUE(Plantilla!AO238),"")</f>
        <v/>
      </c>
      <c r="AR227" s="6">
        <f>IF($C227="OK",_xlfn.NUMBERVALUE(Plantilla!AP238),"")</f>
        <v/>
      </c>
      <c r="AS227" s="4">
        <f>IF($C227="OK",_xlfn.NUMBERVALUE(Plantilla!AQ238),"")</f>
        <v/>
      </c>
      <c r="AT227" s="6">
        <f>IF($C227="OK",_xlfn.NUMBERVALUE(Plantilla!AR238),"")</f>
        <v/>
      </c>
      <c r="AU227" s="4">
        <f>IF($C227="OK",_xlfn.NUMBERVALUE(Plantilla!AS238),"")</f>
        <v/>
      </c>
      <c r="AV227" s="6">
        <f>IF($C227="OK",_xlfn.NUMBERVALUE(Plantilla!AT238),"")</f>
        <v/>
      </c>
      <c r="AW227" s="4">
        <f>IF($C227="OK",_xlfn.NUMBERVALUE(Plantilla!AU238),"")</f>
        <v/>
      </c>
      <c r="AX227" s="6">
        <f>IF($C227="OK",_xlfn.NUMBERVALUE(Plantilla!AV238),"")</f>
        <v/>
      </c>
      <c r="AY227" s="4">
        <f>IF($C227="OK",_xlfn.NUMBERVALUE(Plantilla!AW238),"")</f>
        <v/>
      </c>
      <c r="AZ227" s="6">
        <f>IF($C227="OK",_xlfn.NUMBERVALUE(Plantilla!AX238),"")</f>
        <v/>
      </c>
      <c r="BA227">
        <f>IF($C227="OK",_xlfn.NUMBERVALUE(Plantilla!AY238),"")</f>
        <v/>
      </c>
      <c r="BB227">
        <f>IF($C227="OK",_xlfn.NUMBERVALUE(Plantilla!AZ238),"")</f>
        <v/>
      </c>
      <c r="BC227" s="4">
        <f>IF($C227="OK",_xlfn.NUMBERVALUE(Plantilla!BA238),"")</f>
        <v/>
      </c>
      <c r="BD227" s="6">
        <f>IF($C227="OK",_xlfn.NUMBERVALUE(Plantilla!BB238),"")</f>
        <v/>
      </c>
      <c r="BE227" s="4">
        <f>IF($C227="OK",_xlfn.NUMBERVALUE(Plantilla!BC238),"")</f>
        <v/>
      </c>
      <c r="BF227" s="6">
        <f>IF($C227="OK",_xlfn.NUMBERVALUE(Plantilla!BD238),"")</f>
        <v/>
      </c>
      <c r="BG227" s="4">
        <f>IF($C227="OK",_xlfn.NUMBERVALUE(Plantilla!BE238),"")</f>
        <v/>
      </c>
      <c r="BH227" s="6">
        <f>IF($C227="OK",_xlfn.NUMBERVALUE(Plantilla!BF238),"")</f>
        <v/>
      </c>
      <c r="BI227" s="110">
        <f>IF($C227="OK",_xlfn.NUMBERVALUE(Plantilla!BG238),"")</f>
        <v/>
      </c>
      <c r="BJ227" s="6">
        <f>IF($C227="OK",_xlfn.NUMBERVALUE(Plantilla!BH238),"")</f>
        <v/>
      </c>
      <c r="BK227" s="109">
        <f>IF($C227="OK",_xlfn.NUMBERVALUE(Plantilla!BI238),"")</f>
        <v/>
      </c>
      <c r="BL227" s="6">
        <f>IF($C227="OK",
   IF(Plantilla!BJ238&lt;&gt;"",
      TEXT(VLOOKUP(Plantilla!BJ238,'Tablas '!$Z$4:$AA$6,2,FALSE),"#"),
   ""),
"")</f>
        <v/>
      </c>
      <c r="BM227" s="4">
        <f>IF($C227="OK",_xlfn.NUMBERVALUE(Plantilla!BK238),"")</f>
        <v/>
      </c>
      <c r="BN227" s="4">
        <f>IF($C227="OK",_xlfn.NUMBERVALUE(Plantilla!BL238),"")</f>
        <v/>
      </c>
      <c r="BO227" s="6">
        <f>IF($C227="OK",_xlfn.NUMBERVALUE(Plantilla!BM238),"")</f>
        <v/>
      </c>
      <c r="BP227" s="4">
        <f>IF($C227="OK",_xlfn.NUMBERVALUE(Plantilla!BN238),"")</f>
        <v/>
      </c>
      <c r="BQ227" s="6">
        <f>IF($C227="OK",_xlfn.NUMBERVALUE(Plantilla!BO238),"")</f>
        <v/>
      </c>
      <c r="BR227" s="4">
        <f>IF($C227="OK",_xlfn.NUMBERVALUE(Plantilla!BP238),"")</f>
        <v/>
      </c>
      <c r="BS227" s="6">
        <f>IF($C227="OK",_xlfn.NUMBERVALUE(Plantilla!BQ238),"")</f>
        <v/>
      </c>
      <c r="BT227" s="4">
        <f>IF($C227="OK",_xlfn.NUMBERVALUE(Plantilla!BR238),"")</f>
        <v/>
      </c>
      <c r="BU227" s="6">
        <f>IF($C227="OK",_xlfn.NUMBERVALUE(Plantilla!BS238),"")</f>
        <v/>
      </c>
      <c r="BV227" s="6">
        <f>IF($C227="OK",_xlfn.NUMBERVALUE(Plantilla!BT238),"")</f>
        <v/>
      </c>
      <c r="BW227" s="6">
        <f>IF($C227="OK",_xlfn.NUMBERVALUE(Plantilla!BU238),"")</f>
        <v/>
      </c>
      <c r="BX227" s="6">
        <f>IF($C227="OK",_xlfn.NUMBERVALUE(Plantilla!BV238),"")</f>
        <v/>
      </c>
      <c r="BY227" s="6">
        <f>IF($C227="OK",_xlfn.NUMBERVALUE(Plantilla!BW238),"")</f>
        <v/>
      </c>
      <c r="BZ227" s="6">
        <f>IF($C227="OK",_xlfn.NUMBERVALUE(Plantilla!BX238),"")</f>
        <v/>
      </c>
      <c r="CA227" s="6">
        <f>IF($C227="OK",_xlfn.NUMBERVALUE(Plantilla!BY238),"")</f>
        <v/>
      </c>
      <c r="CB227" s="6">
        <f>IF($C227="OK",_xlfn.NUMBERVALUE(Plantilla!BZ238),"")</f>
        <v/>
      </c>
      <c r="CC227" s="6">
        <f>IF($C227="OK",_xlfn.NUMBERVALUE(Plantilla!CA238),"")</f>
        <v/>
      </c>
      <c r="CD227" s="6">
        <f>IF($C227="OK",_xlfn.NUMBERVALUE(Plantilla!CB238),"")</f>
        <v/>
      </c>
      <c r="CE227" s="6">
        <f>IF($C227="OK",_xlfn.NUMBERVALUE(Plantilla!CC238),"")</f>
        <v/>
      </c>
      <c r="CF227" s="4">
        <f>IF($C227="OK",_xlfn.NUMBERVALUE(Plantilla!CD238),"")</f>
        <v/>
      </c>
      <c r="CG227" s="6">
        <f>IF($C227="OK",_xlfn.NUMBERVALUE(Plantilla!CE238),"")</f>
        <v/>
      </c>
      <c r="CH227" s="6">
        <f>IF($C227="OK",_xlfn.NUMBERVALUE(Plantilla!CF238),"")</f>
        <v/>
      </c>
      <c r="CI227" s="6">
        <f>IF($C227="OK",_xlfn.NUMBERVALUE(Plantilla!CG238),"")</f>
        <v/>
      </c>
      <c r="CJ227" s="6">
        <f>IF($C227="OK",_xlfn.NUMBERVALUE(Plantilla!CH238),"")</f>
        <v/>
      </c>
      <c r="CK227" s="6">
        <f>IF($C227="OK",_xlfn.NUMBERVALUE(Plantilla!CI238),"")</f>
        <v/>
      </c>
      <c r="CL227" s="6">
        <f>IF($C227="OK",_xlfn.NUMBERVALUE(Plantilla!CJ238),"")</f>
        <v/>
      </c>
      <c r="CM227">
        <f>IF($C227="OK",TEXT(Plantilla!CK238,"#"),"")</f>
        <v/>
      </c>
      <c r="CN227" s="6">
        <f>IF($C227="OK",_xlfn.NUMBERVALUE(Plantilla!CL238),"")</f>
        <v/>
      </c>
      <c r="CO227" s="6">
        <f>IF($C227="OK",_xlfn.NUMBERVALUE(Plantilla!CM238),"")</f>
        <v/>
      </c>
      <c r="CP227" s="110">
        <f>IF($C227="OK",_xlfn.NUMBERVALUE(Plantilla!CN238),"")</f>
        <v/>
      </c>
      <c r="CQ227" s="6">
        <f>IF($C227="OK",_xlfn.NUMBERVALUE(Plantilla!CO238),"")</f>
        <v/>
      </c>
      <c r="CR227" s="109">
        <f>IF($C227="OK",_xlfn.NUMBERVALUE(Plantilla!CP238),"")</f>
        <v/>
      </c>
      <c r="CS227" s="110">
        <f>IF($C227="OK",_xlfn.NUMBERVALUE(Plantilla!CQ238),"")</f>
        <v/>
      </c>
      <c r="CT227" s="6">
        <f>IF($C227="OK",_xlfn.NUMBERVALUE(Plantilla!CR238),"")</f>
        <v/>
      </c>
      <c r="CU227" s="109">
        <f>IF($C227="OK",_xlfn.NUMBERVALUE(Plantilla!CS238),"")</f>
        <v/>
      </c>
      <c r="CV227" s="110">
        <f>IF($C227="OK",_xlfn.NUMBERVALUE(Plantilla!CT238),"")</f>
        <v/>
      </c>
      <c r="CW227" s="6">
        <f>IF($C227="OK",_xlfn.NUMBERVALUE(Plantilla!CU238),"")</f>
        <v/>
      </c>
      <c r="CX227" s="82">
        <f>IF($C227="OK",_xlfn.NUMBERVALUE(Plantilla!CV238),"")</f>
        <v/>
      </c>
      <c r="CY227" s="6">
        <f>IF($C227="OK",_xlfn.NUMBERVALUE(Plantilla!CW238),"")</f>
        <v/>
      </c>
      <c r="CZ227" s="82">
        <f>IF($C227="OK",_xlfn.NUMBERVALUE(Plantilla!CX238),"")</f>
        <v/>
      </c>
      <c r="DA227" s="6">
        <f>IF($C227="OK",_xlfn.NUMBERVALUE(Plantilla!CY238),"")</f>
        <v/>
      </c>
      <c r="DB227" s="109">
        <f>IF($C227="OK",_xlfn.NUMBERVALUE(Plantilla!CZ238),"")</f>
        <v/>
      </c>
      <c r="DC227" s="6">
        <f>IF($C227="OK",_xlfn.NUMBERVALUE(Plantilla!DA238),"")</f>
        <v/>
      </c>
      <c r="DD227" s="6">
        <f>IF($C227="OK",TEXT(Plantilla!DB238,"#"),"")</f>
        <v/>
      </c>
      <c r="DE227" s="6">
        <f>IF($C227="OK",_xlfn.NUMBERVALUE(Plantilla!DC238),"")</f>
        <v/>
      </c>
      <c r="DF227" s="4">
        <f>IF($C227="OK",_xlfn.NUMBERVALUE(Plantilla!DD238),"")</f>
        <v/>
      </c>
      <c r="DG227" s="6">
        <f>IF($C227="OK",_xlfn.NUMBERVALUE(Plantilla!DE238),"")</f>
        <v/>
      </c>
      <c r="DH227" s="6">
        <f>IF($C227="OK",_xlfn.NUMBERVALUE(Plantilla!DF238),"")</f>
        <v/>
      </c>
      <c r="DI227" s="6">
        <f>IF($C227="OK",_xlfn.NUMBERVALUE(Plantilla!DG238),"")</f>
        <v/>
      </c>
      <c r="DJ227" s="6">
        <f>IF($C227="OK",_xlfn.NUMBERVALUE(Plantilla!DH238),"")</f>
        <v/>
      </c>
      <c r="DK227" s="6">
        <f>IF($C227="OK",_xlfn.NUMBERVALUE(Plantilla!DI238),"")</f>
        <v/>
      </c>
      <c r="DL227" s="6">
        <f>IF($C227="OK",_xlfn.NUMBERVALUE(Plantilla!DJ238),"")</f>
        <v/>
      </c>
      <c r="DM227" s="6">
        <f>IF($C227="OK",_xlfn.NUMBERVALUE(Plantilla!DK238),"")</f>
        <v/>
      </c>
      <c r="DN227" s="6">
        <f>IF($C227="OK",_xlfn.NUMBERVALUE(Plantilla!DL238),"")</f>
        <v/>
      </c>
      <c r="DO227" s="6">
        <f>IF($C227="OK",_xlfn.NUMBERVALUE(Plantilla!DM238),"")</f>
        <v/>
      </c>
      <c r="DP227" s="6">
        <f>IF($C227="OK",_xlfn.NUMBERVALUE(Plantilla!DN238),"")</f>
        <v/>
      </c>
      <c r="DQ227" s="6">
        <f>IF($C227="OK",_xlfn.NUMBERVALUE(Plantilla!DO238),"")</f>
        <v/>
      </c>
      <c r="DR227" s="6">
        <f>IF($C227="OK",_xlfn.NUMBERVALUE(Plantilla!DP238),"")</f>
        <v/>
      </c>
      <c r="DS227">
        <f>IF($C227="OK",TEXT(Plantilla!DR238,"#"),"")</f>
        <v/>
      </c>
      <c r="DT227" s="6" t="n"/>
    </row>
    <row r="228">
      <c r="A228">
        <f>IF(Plantilla!$I$6="¡Perfecto!, Guarda el archivo y adjúntalo a tu interfaz de Nómina Electrónica","OK","Error")</f>
        <v/>
      </c>
      <c r="B228">
        <f>IF(Plantilla!$I$6="¡Perfecto!, Guarda el archivo y adjúntalo a tu interfaz de Nómina Electrónica",MID(Plantilla!$D$2,SEARCH("V",Plantilla!$D$2),10),"")</f>
        <v/>
      </c>
      <c r="C228">
        <f>Plantilla!C239</f>
        <v/>
      </c>
      <c r="D228">
        <f>IF($C228="OK",Plantilla!B239,"")</f>
        <v/>
      </c>
      <c r="E228">
        <f>IF($C228="OK",
   VLOOKUP(Plantilla!$E$4,'Tablas '!$AP$4:$AT$6,5,FALSE),
"")</f>
        <v/>
      </c>
      <c r="F228">
        <f>IF($C228="OK",TEXT(Plantilla!D239,"#"),"")</f>
        <v/>
      </c>
      <c r="G228">
        <f>IF($C228="OK",
   VLOOKUP(Plantilla!E239,'Tablas '!$B$4:$C$14,2,FALSE),
"")</f>
        <v/>
      </c>
      <c r="H228">
        <f>IF($C228="OK",TEXT(Plantilla!F239,"#"),"")</f>
        <v/>
      </c>
      <c r="I228">
        <f>IF($C228="OK",TEXT(Plantilla!G239,"#"),"")</f>
        <v/>
      </c>
      <c r="J228">
        <f>IF($C228="OK",TEXT(Plantilla!H239,"#"),"")</f>
        <v/>
      </c>
      <c r="K228">
        <f>IF($C228="OK",TEXT(Plantilla!I239,"#"),"")</f>
        <v/>
      </c>
      <c r="L228">
        <f>IF($C228="OK",TEXT(Plantilla!J239,"#"),"")</f>
        <v/>
      </c>
      <c r="M228">
        <f>IF($C228="OK",TEXT(Plantilla!K239,"#"),"")</f>
        <v/>
      </c>
      <c r="N228">
        <f>IF($C228="OK",
   CONCATENATE(YEAR(Plantilla!L239),"-",TEXT(MONTH(Plantilla!L239),"00"),"-",TEXT(DAY(Plantilla!L239),"00")),
"")</f>
        <v/>
      </c>
      <c r="O228">
        <f>IF($C228="OK",_xlfn.NUMBERVALUE(Plantilla!M239),"")</f>
        <v/>
      </c>
      <c r="P228">
        <f>IF($C228="OK",
   IF(Plantilla!N239&lt;&gt;"",
      CONCATENATE(YEAR(Plantilla!N239),"-",TEXT(MONTH(Plantilla!N239),"00"),"-",TEXT(DAY(Plantilla!N239),"00")),
   ""),
"")</f>
        <v/>
      </c>
      <c r="Q228">
        <f>IF($C228="OK",
   VLOOKUP(Plantilla!O239,'Tablas '!$E$4:$F$19,2,FALSE),
"")</f>
        <v/>
      </c>
      <c r="R228">
        <f>IF($C228="OK",
   VLOOKUP(Plantilla!P239,'Tablas '!$H$4:$I$5,2,FALSE),
"")</f>
        <v/>
      </c>
      <c r="S228">
        <f>IF($C228="OK",
   VLOOKUP(Plantilla!Q239,'Tablas '!$K$4:$L$8,2,FALSE),
"")</f>
        <v/>
      </c>
      <c r="T228">
        <f>IF($C228="OK",
   VLOOKUP(Plantilla!R239,'Tablas '!$AE$4:$AF$6,2,FALSE),
"")</f>
        <v/>
      </c>
      <c r="U228">
        <f>IF($C228="OK",
   VLOOKUP(Plantilla!S239,'Tablas '!$AE$4:$AF$6,2,FALSE),
"")</f>
        <v/>
      </c>
      <c r="V228">
        <f>IF($C228="OK",TEXT(Plantilla!T239,"#"),"")</f>
        <v/>
      </c>
      <c r="W228" s="84">
        <f>IF($C228="OK",
   VLOOKUP(Plantilla!U239,'Tablas '!$AM$4:$AN$1126,2,FALSE),
"")</f>
        <v/>
      </c>
      <c r="X228">
        <f>IF($C228="OK",TEXT(Plantilla!V239,"#"),"")</f>
        <v/>
      </c>
      <c r="Y228">
        <f>IF($C228="OK",
   CONCATENATE(YEAR(Plantilla!W239),"-",TEXT(MONTH(Plantilla!W239),"00"),"-",TEXT(DAY(Plantilla!W239),"00")),
"")</f>
        <v/>
      </c>
      <c r="Z228">
        <f>IF($C228="OK",
   CONCATENATE(YEAR(Plantilla!X239),"-",TEXT(MONTH(Plantilla!X239),"00"),"-",TEXT(DAY(Plantilla!X239),"00")),
"")</f>
        <v/>
      </c>
      <c r="AA228">
        <f>IF($C228="OK",
   TEXT(VLOOKUP(Plantilla!Y239,'Tablas '!$Q$4:$R$9,2,FALSE),"#"),
"")</f>
        <v/>
      </c>
      <c r="AB228">
        <f>IF($C228="OK",
   CONCATENATE(YEAR(Plantilla!Z239),"-",TEXT(MONTH(Plantilla!Z239),"00"),"-",TEXT(DAY(Plantilla!Z239),"00")),
"")</f>
        <v/>
      </c>
      <c r="AC228">
        <f>IF($C228="OK",
   TEXT(VLOOKUP(Plantilla!AA239,'Tablas '!$T$4:$U$13,2,FALSE),"#"),
"")</f>
        <v/>
      </c>
      <c r="AD228">
        <f>IF($C228="OK",TEXT(Plantilla!AB239,"#"),"")</f>
        <v/>
      </c>
      <c r="AE228">
        <f>IF($C228="OK",
   IF(Plantilla!AC239&lt;&gt;"",
      TEXT(VLOOKUP(Plantilla!AC239,'Tablas '!$W$4:$X$7,2,FALSE),"#"),
   ""),
"")</f>
        <v/>
      </c>
      <c r="AF228">
        <f>IF($C228="OK",TEXT(Plantilla!AD239,"#"),"")</f>
        <v/>
      </c>
      <c r="AG228" s="6">
        <f>IF($C228="OK",_xlfn.NUMBERVALUE(Plantilla!AE239),"")</f>
        <v/>
      </c>
      <c r="AH228" s="4">
        <f>IF($C228="OK",_xlfn.NUMBERVALUE(Plantilla!AF239),"")</f>
        <v/>
      </c>
      <c r="AI228" s="6">
        <f>IF($C228="OK",_xlfn.NUMBERVALUE(Plantilla!AG239),"")</f>
        <v/>
      </c>
      <c r="AJ228" s="6">
        <f>IF($C228="OK",_xlfn.NUMBERVALUE(Plantilla!AH239),"")</f>
        <v/>
      </c>
      <c r="AK228" s="6">
        <f>IF($C228="OK",_xlfn.NUMBERVALUE(Plantilla!AI239),"")</f>
        <v/>
      </c>
      <c r="AL228" s="6">
        <f>IF($C228="OK",_xlfn.NUMBERVALUE(Plantilla!AJ239),"")</f>
        <v/>
      </c>
      <c r="AM228" s="4">
        <f>IF($C228="OK",_xlfn.NUMBERVALUE(Plantilla!AK239),"")</f>
        <v/>
      </c>
      <c r="AN228" s="6">
        <f>IF($C228="OK",_xlfn.NUMBERVALUE(Plantilla!AL239),"")</f>
        <v/>
      </c>
      <c r="AO228" s="4">
        <f>IF($C228="OK",_xlfn.NUMBERVALUE(Plantilla!AM239),"")</f>
        <v/>
      </c>
      <c r="AP228" s="6">
        <f>IF($C228="OK",_xlfn.NUMBERVALUE(Plantilla!AN239),"")</f>
        <v/>
      </c>
      <c r="AQ228" s="4">
        <f>IF($C228="OK",_xlfn.NUMBERVALUE(Plantilla!AO239),"")</f>
        <v/>
      </c>
      <c r="AR228" s="6">
        <f>IF($C228="OK",_xlfn.NUMBERVALUE(Plantilla!AP239),"")</f>
        <v/>
      </c>
      <c r="AS228" s="4">
        <f>IF($C228="OK",_xlfn.NUMBERVALUE(Plantilla!AQ239),"")</f>
        <v/>
      </c>
      <c r="AT228" s="6">
        <f>IF($C228="OK",_xlfn.NUMBERVALUE(Plantilla!AR239),"")</f>
        <v/>
      </c>
      <c r="AU228" s="4">
        <f>IF($C228="OK",_xlfn.NUMBERVALUE(Plantilla!AS239),"")</f>
        <v/>
      </c>
      <c r="AV228" s="6">
        <f>IF($C228="OK",_xlfn.NUMBERVALUE(Plantilla!AT239),"")</f>
        <v/>
      </c>
      <c r="AW228" s="4">
        <f>IF($C228="OK",_xlfn.NUMBERVALUE(Plantilla!AU239),"")</f>
        <v/>
      </c>
      <c r="AX228" s="6">
        <f>IF($C228="OK",_xlfn.NUMBERVALUE(Plantilla!AV239),"")</f>
        <v/>
      </c>
      <c r="AY228" s="4">
        <f>IF($C228="OK",_xlfn.NUMBERVALUE(Plantilla!AW239),"")</f>
        <v/>
      </c>
      <c r="AZ228" s="6">
        <f>IF($C228="OK",_xlfn.NUMBERVALUE(Plantilla!AX239),"")</f>
        <v/>
      </c>
      <c r="BA228">
        <f>IF($C228="OK",_xlfn.NUMBERVALUE(Plantilla!AY239),"")</f>
        <v/>
      </c>
      <c r="BB228">
        <f>IF($C228="OK",_xlfn.NUMBERVALUE(Plantilla!AZ239),"")</f>
        <v/>
      </c>
      <c r="BC228" s="4">
        <f>IF($C228="OK",_xlfn.NUMBERVALUE(Plantilla!BA239),"")</f>
        <v/>
      </c>
      <c r="BD228" s="6">
        <f>IF($C228="OK",_xlfn.NUMBERVALUE(Plantilla!BB239),"")</f>
        <v/>
      </c>
      <c r="BE228" s="4">
        <f>IF($C228="OK",_xlfn.NUMBERVALUE(Plantilla!BC239),"")</f>
        <v/>
      </c>
      <c r="BF228" s="6">
        <f>IF($C228="OK",_xlfn.NUMBERVALUE(Plantilla!BD239),"")</f>
        <v/>
      </c>
      <c r="BG228" s="4">
        <f>IF($C228="OK",_xlfn.NUMBERVALUE(Plantilla!BE239),"")</f>
        <v/>
      </c>
      <c r="BH228" s="6">
        <f>IF($C228="OK",_xlfn.NUMBERVALUE(Plantilla!BF239),"")</f>
        <v/>
      </c>
      <c r="BI228" s="110">
        <f>IF($C228="OK",_xlfn.NUMBERVALUE(Plantilla!BG239),"")</f>
        <v/>
      </c>
      <c r="BJ228" s="6">
        <f>IF($C228="OK",_xlfn.NUMBERVALUE(Plantilla!BH239),"")</f>
        <v/>
      </c>
      <c r="BK228" s="109">
        <f>IF($C228="OK",_xlfn.NUMBERVALUE(Plantilla!BI239),"")</f>
        <v/>
      </c>
      <c r="BL228" s="6">
        <f>IF($C228="OK",
   IF(Plantilla!BJ239&lt;&gt;"",
      TEXT(VLOOKUP(Plantilla!BJ239,'Tablas '!$Z$4:$AA$6,2,FALSE),"#"),
   ""),
"")</f>
        <v/>
      </c>
      <c r="BM228" s="4">
        <f>IF($C228="OK",_xlfn.NUMBERVALUE(Plantilla!BK239),"")</f>
        <v/>
      </c>
      <c r="BN228" s="4">
        <f>IF($C228="OK",_xlfn.NUMBERVALUE(Plantilla!BL239),"")</f>
        <v/>
      </c>
      <c r="BO228" s="6">
        <f>IF($C228="OK",_xlfn.NUMBERVALUE(Plantilla!BM239),"")</f>
        <v/>
      </c>
      <c r="BP228" s="4">
        <f>IF($C228="OK",_xlfn.NUMBERVALUE(Plantilla!BN239),"")</f>
        <v/>
      </c>
      <c r="BQ228" s="6">
        <f>IF($C228="OK",_xlfn.NUMBERVALUE(Plantilla!BO239),"")</f>
        <v/>
      </c>
      <c r="BR228" s="4">
        <f>IF($C228="OK",_xlfn.NUMBERVALUE(Plantilla!BP239),"")</f>
        <v/>
      </c>
      <c r="BS228" s="6">
        <f>IF($C228="OK",_xlfn.NUMBERVALUE(Plantilla!BQ239),"")</f>
        <v/>
      </c>
      <c r="BT228" s="4">
        <f>IF($C228="OK",_xlfn.NUMBERVALUE(Plantilla!BR239),"")</f>
        <v/>
      </c>
      <c r="BU228" s="6">
        <f>IF($C228="OK",_xlfn.NUMBERVALUE(Plantilla!BS239),"")</f>
        <v/>
      </c>
      <c r="BV228" s="6">
        <f>IF($C228="OK",_xlfn.NUMBERVALUE(Plantilla!BT239),"")</f>
        <v/>
      </c>
      <c r="BW228" s="6">
        <f>IF($C228="OK",_xlfn.NUMBERVALUE(Plantilla!BU239),"")</f>
        <v/>
      </c>
      <c r="BX228" s="6">
        <f>IF($C228="OK",_xlfn.NUMBERVALUE(Plantilla!BV239),"")</f>
        <v/>
      </c>
      <c r="BY228" s="6">
        <f>IF($C228="OK",_xlfn.NUMBERVALUE(Plantilla!BW239),"")</f>
        <v/>
      </c>
      <c r="BZ228" s="6">
        <f>IF($C228="OK",_xlfn.NUMBERVALUE(Plantilla!BX239),"")</f>
        <v/>
      </c>
      <c r="CA228" s="6">
        <f>IF($C228="OK",_xlfn.NUMBERVALUE(Plantilla!BY239),"")</f>
        <v/>
      </c>
      <c r="CB228" s="6">
        <f>IF($C228="OK",_xlfn.NUMBERVALUE(Plantilla!BZ239),"")</f>
        <v/>
      </c>
      <c r="CC228" s="6">
        <f>IF($C228="OK",_xlfn.NUMBERVALUE(Plantilla!CA239),"")</f>
        <v/>
      </c>
      <c r="CD228" s="6">
        <f>IF($C228="OK",_xlfn.NUMBERVALUE(Plantilla!CB239),"")</f>
        <v/>
      </c>
      <c r="CE228" s="6">
        <f>IF($C228="OK",_xlfn.NUMBERVALUE(Plantilla!CC239),"")</f>
        <v/>
      </c>
      <c r="CF228" s="4">
        <f>IF($C228="OK",_xlfn.NUMBERVALUE(Plantilla!CD239),"")</f>
        <v/>
      </c>
      <c r="CG228" s="6">
        <f>IF($C228="OK",_xlfn.NUMBERVALUE(Plantilla!CE239),"")</f>
        <v/>
      </c>
      <c r="CH228" s="6">
        <f>IF($C228="OK",_xlfn.NUMBERVALUE(Plantilla!CF239),"")</f>
        <v/>
      </c>
      <c r="CI228" s="6">
        <f>IF($C228="OK",_xlfn.NUMBERVALUE(Plantilla!CG239),"")</f>
        <v/>
      </c>
      <c r="CJ228" s="6">
        <f>IF($C228="OK",_xlfn.NUMBERVALUE(Plantilla!CH239),"")</f>
        <v/>
      </c>
      <c r="CK228" s="6">
        <f>IF($C228="OK",_xlfn.NUMBERVALUE(Plantilla!CI239),"")</f>
        <v/>
      </c>
      <c r="CL228" s="6">
        <f>IF($C228="OK",_xlfn.NUMBERVALUE(Plantilla!CJ239),"")</f>
        <v/>
      </c>
      <c r="CM228">
        <f>IF($C228="OK",TEXT(Plantilla!CK239,"#"),"")</f>
        <v/>
      </c>
      <c r="CN228" s="6">
        <f>IF($C228="OK",_xlfn.NUMBERVALUE(Plantilla!CL239),"")</f>
        <v/>
      </c>
      <c r="CO228" s="6">
        <f>IF($C228="OK",_xlfn.NUMBERVALUE(Plantilla!CM239),"")</f>
        <v/>
      </c>
      <c r="CP228" s="110">
        <f>IF($C228="OK",_xlfn.NUMBERVALUE(Plantilla!CN239),"")</f>
        <v/>
      </c>
      <c r="CQ228" s="6">
        <f>IF($C228="OK",_xlfn.NUMBERVALUE(Plantilla!CO239),"")</f>
        <v/>
      </c>
      <c r="CR228" s="109">
        <f>IF($C228="OK",_xlfn.NUMBERVALUE(Plantilla!CP239),"")</f>
        <v/>
      </c>
      <c r="CS228" s="110">
        <f>IF($C228="OK",_xlfn.NUMBERVALUE(Plantilla!CQ239),"")</f>
        <v/>
      </c>
      <c r="CT228" s="6">
        <f>IF($C228="OK",_xlfn.NUMBERVALUE(Plantilla!CR239),"")</f>
        <v/>
      </c>
      <c r="CU228" s="109">
        <f>IF($C228="OK",_xlfn.NUMBERVALUE(Plantilla!CS239),"")</f>
        <v/>
      </c>
      <c r="CV228" s="110">
        <f>IF($C228="OK",_xlfn.NUMBERVALUE(Plantilla!CT239),"")</f>
        <v/>
      </c>
      <c r="CW228" s="6">
        <f>IF($C228="OK",_xlfn.NUMBERVALUE(Plantilla!CU239),"")</f>
        <v/>
      </c>
      <c r="CX228" s="82">
        <f>IF($C228="OK",_xlfn.NUMBERVALUE(Plantilla!CV239),"")</f>
        <v/>
      </c>
      <c r="CY228" s="6">
        <f>IF($C228="OK",_xlfn.NUMBERVALUE(Plantilla!CW239),"")</f>
        <v/>
      </c>
      <c r="CZ228" s="82">
        <f>IF($C228="OK",_xlfn.NUMBERVALUE(Plantilla!CX239),"")</f>
        <v/>
      </c>
      <c r="DA228" s="6">
        <f>IF($C228="OK",_xlfn.NUMBERVALUE(Plantilla!CY239),"")</f>
        <v/>
      </c>
      <c r="DB228" s="109">
        <f>IF($C228="OK",_xlfn.NUMBERVALUE(Plantilla!CZ239),"")</f>
        <v/>
      </c>
      <c r="DC228" s="6">
        <f>IF($C228="OK",_xlfn.NUMBERVALUE(Plantilla!DA239),"")</f>
        <v/>
      </c>
      <c r="DD228" s="6">
        <f>IF($C228="OK",TEXT(Plantilla!DB239,"#"),"")</f>
        <v/>
      </c>
      <c r="DE228" s="6">
        <f>IF($C228="OK",_xlfn.NUMBERVALUE(Plantilla!DC239),"")</f>
        <v/>
      </c>
      <c r="DF228" s="4">
        <f>IF($C228="OK",_xlfn.NUMBERVALUE(Plantilla!DD239),"")</f>
        <v/>
      </c>
      <c r="DG228" s="6">
        <f>IF($C228="OK",_xlfn.NUMBERVALUE(Plantilla!DE239),"")</f>
        <v/>
      </c>
      <c r="DH228" s="6">
        <f>IF($C228="OK",_xlfn.NUMBERVALUE(Plantilla!DF239),"")</f>
        <v/>
      </c>
      <c r="DI228" s="6">
        <f>IF($C228="OK",_xlfn.NUMBERVALUE(Plantilla!DG239),"")</f>
        <v/>
      </c>
      <c r="DJ228" s="6">
        <f>IF($C228="OK",_xlfn.NUMBERVALUE(Plantilla!DH239),"")</f>
        <v/>
      </c>
      <c r="DK228" s="6">
        <f>IF($C228="OK",_xlfn.NUMBERVALUE(Plantilla!DI239),"")</f>
        <v/>
      </c>
      <c r="DL228" s="6">
        <f>IF($C228="OK",_xlfn.NUMBERVALUE(Plantilla!DJ239),"")</f>
        <v/>
      </c>
      <c r="DM228" s="6">
        <f>IF($C228="OK",_xlfn.NUMBERVALUE(Plantilla!DK239),"")</f>
        <v/>
      </c>
      <c r="DN228" s="6">
        <f>IF($C228="OK",_xlfn.NUMBERVALUE(Plantilla!DL239),"")</f>
        <v/>
      </c>
      <c r="DO228" s="6">
        <f>IF($C228="OK",_xlfn.NUMBERVALUE(Plantilla!DM239),"")</f>
        <v/>
      </c>
      <c r="DP228" s="6">
        <f>IF($C228="OK",_xlfn.NUMBERVALUE(Plantilla!DN239),"")</f>
        <v/>
      </c>
      <c r="DQ228" s="6">
        <f>IF($C228="OK",_xlfn.NUMBERVALUE(Plantilla!DO239),"")</f>
        <v/>
      </c>
      <c r="DR228" s="6">
        <f>IF($C228="OK",_xlfn.NUMBERVALUE(Plantilla!DP239),"")</f>
        <v/>
      </c>
      <c r="DS228">
        <f>IF($C228="OK",TEXT(Plantilla!DR239,"#"),"")</f>
        <v/>
      </c>
      <c r="DT228" s="6" t="n"/>
    </row>
    <row r="229">
      <c r="A229">
        <f>IF(Plantilla!$I$6="¡Perfecto!, Guarda el archivo y adjúntalo a tu interfaz de Nómina Electrónica","OK","Error")</f>
        <v/>
      </c>
      <c r="B229">
        <f>IF(Plantilla!$I$6="¡Perfecto!, Guarda el archivo y adjúntalo a tu interfaz de Nómina Electrónica",MID(Plantilla!$D$2,SEARCH("V",Plantilla!$D$2),10),"")</f>
        <v/>
      </c>
      <c r="C229">
        <f>Plantilla!C240</f>
        <v/>
      </c>
      <c r="D229">
        <f>IF($C229="OK",Plantilla!B240,"")</f>
        <v/>
      </c>
      <c r="E229">
        <f>IF($C229="OK",
   VLOOKUP(Plantilla!$E$4,'Tablas '!$AP$4:$AT$6,5,FALSE),
"")</f>
        <v/>
      </c>
      <c r="F229">
        <f>IF($C229="OK",TEXT(Plantilla!D240,"#"),"")</f>
        <v/>
      </c>
      <c r="G229">
        <f>IF($C229="OK",
   VLOOKUP(Plantilla!E240,'Tablas '!$B$4:$C$14,2,FALSE),
"")</f>
        <v/>
      </c>
      <c r="H229">
        <f>IF($C229="OK",TEXT(Plantilla!F240,"#"),"")</f>
        <v/>
      </c>
      <c r="I229">
        <f>IF($C229="OK",TEXT(Plantilla!G240,"#"),"")</f>
        <v/>
      </c>
      <c r="J229">
        <f>IF($C229="OK",TEXT(Plantilla!H240,"#"),"")</f>
        <v/>
      </c>
      <c r="K229">
        <f>IF($C229="OK",TEXT(Plantilla!I240,"#"),"")</f>
        <v/>
      </c>
      <c r="L229">
        <f>IF($C229="OK",TEXT(Plantilla!J240,"#"),"")</f>
        <v/>
      </c>
      <c r="M229">
        <f>IF($C229="OK",TEXT(Plantilla!K240,"#"),"")</f>
        <v/>
      </c>
      <c r="N229">
        <f>IF($C229="OK",
   CONCATENATE(YEAR(Plantilla!L240),"-",TEXT(MONTH(Plantilla!L240),"00"),"-",TEXT(DAY(Plantilla!L240),"00")),
"")</f>
        <v/>
      </c>
      <c r="O229">
        <f>IF($C229="OK",_xlfn.NUMBERVALUE(Plantilla!M240),"")</f>
        <v/>
      </c>
      <c r="P229">
        <f>IF($C229="OK",
   IF(Plantilla!N240&lt;&gt;"",
      CONCATENATE(YEAR(Plantilla!N240),"-",TEXT(MONTH(Plantilla!N240),"00"),"-",TEXT(DAY(Plantilla!N240),"00")),
   ""),
"")</f>
        <v/>
      </c>
      <c r="Q229">
        <f>IF($C229="OK",
   VLOOKUP(Plantilla!O240,'Tablas '!$E$4:$F$19,2,FALSE),
"")</f>
        <v/>
      </c>
      <c r="R229">
        <f>IF($C229="OK",
   VLOOKUP(Plantilla!P240,'Tablas '!$H$4:$I$5,2,FALSE),
"")</f>
        <v/>
      </c>
      <c r="S229">
        <f>IF($C229="OK",
   VLOOKUP(Plantilla!Q240,'Tablas '!$K$4:$L$8,2,FALSE),
"")</f>
        <v/>
      </c>
      <c r="T229">
        <f>IF($C229="OK",
   VLOOKUP(Plantilla!R240,'Tablas '!$AE$4:$AF$6,2,FALSE),
"")</f>
        <v/>
      </c>
      <c r="U229">
        <f>IF($C229="OK",
   VLOOKUP(Plantilla!S240,'Tablas '!$AE$4:$AF$6,2,FALSE),
"")</f>
        <v/>
      </c>
      <c r="V229">
        <f>IF($C229="OK",TEXT(Plantilla!T240,"#"),"")</f>
        <v/>
      </c>
      <c r="W229" s="84">
        <f>IF($C229="OK",
   VLOOKUP(Plantilla!U240,'Tablas '!$AM$4:$AN$1126,2,FALSE),
"")</f>
        <v/>
      </c>
      <c r="X229">
        <f>IF($C229="OK",TEXT(Plantilla!V240,"#"),"")</f>
        <v/>
      </c>
      <c r="Y229">
        <f>IF($C229="OK",
   CONCATENATE(YEAR(Plantilla!W240),"-",TEXT(MONTH(Plantilla!W240),"00"),"-",TEXT(DAY(Plantilla!W240),"00")),
"")</f>
        <v/>
      </c>
      <c r="Z229">
        <f>IF($C229="OK",
   CONCATENATE(YEAR(Plantilla!X240),"-",TEXT(MONTH(Plantilla!X240),"00"),"-",TEXT(DAY(Plantilla!X240),"00")),
"")</f>
        <v/>
      </c>
      <c r="AA229">
        <f>IF($C229="OK",
   TEXT(VLOOKUP(Plantilla!Y240,'Tablas '!$Q$4:$R$9,2,FALSE),"#"),
"")</f>
        <v/>
      </c>
      <c r="AB229">
        <f>IF($C229="OK",
   CONCATENATE(YEAR(Plantilla!Z240),"-",TEXT(MONTH(Plantilla!Z240),"00"),"-",TEXT(DAY(Plantilla!Z240),"00")),
"")</f>
        <v/>
      </c>
      <c r="AC229">
        <f>IF($C229="OK",
   TEXT(VLOOKUP(Plantilla!AA240,'Tablas '!$T$4:$U$13,2,FALSE),"#"),
"")</f>
        <v/>
      </c>
      <c r="AD229">
        <f>IF($C229="OK",TEXT(Plantilla!AB240,"#"),"")</f>
        <v/>
      </c>
      <c r="AE229">
        <f>IF($C229="OK",
   IF(Plantilla!AC240&lt;&gt;"",
      TEXT(VLOOKUP(Plantilla!AC240,'Tablas '!$W$4:$X$7,2,FALSE),"#"),
   ""),
"")</f>
        <v/>
      </c>
      <c r="AF229">
        <f>IF($C229="OK",TEXT(Plantilla!AD240,"#"),"")</f>
        <v/>
      </c>
      <c r="AG229" s="6">
        <f>IF($C229="OK",_xlfn.NUMBERVALUE(Plantilla!AE240),"")</f>
        <v/>
      </c>
      <c r="AH229" s="4">
        <f>IF($C229="OK",_xlfn.NUMBERVALUE(Plantilla!AF240),"")</f>
        <v/>
      </c>
      <c r="AI229" s="6">
        <f>IF($C229="OK",_xlfn.NUMBERVALUE(Plantilla!AG240),"")</f>
        <v/>
      </c>
      <c r="AJ229" s="6">
        <f>IF($C229="OK",_xlfn.NUMBERVALUE(Plantilla!AH240),"")</f>
        <v/>
      </c>
      <c r="AK229" s="6">
        <f>IF($C229="OK",_xlfn.NUMBERVALUE(Plantilla!AI240),"")</f>
        <v/>
      </c>
      <c r="AL229" s="6">
        <f>IF($C229="OK",_xlfn.NUMBERVALUE(Plantilla!AJ240),"")</f>
        <v/>
      </c>
      <c r="AM229" s="4">
        <f>IF($C229="OK",_xlfn.NUMBERVALUE(Plantilla!AK240),"")</f>
        <v/>
      </c>
      <c r="AN229" s="6">
        <f>IF($C229="OK",_xlfn.NUMBERVALUE(Plantilla!AL240),"")</f>
        <v/>
      </c>
      <c r="AO229" s="4">
        <f>IF($C229="OK",_xlfn.NUMBERVALUE(Plantilla!AM240),"")</f>
        <v/>
      </c>
      <c r="AP229" s="6">
        <f>IF($C229="OK",_xlfn.NUMBERVALUE(Plantilla!AN240),"")</f>
        <v/>
      </c>
      <c r="AQ229" s="4">
        <f>IF($C229="OK",_xlfn.NUMBERVALUE(Plantilla!AO240),"")</f>
        <v/>
      </c>
      <c r="AR229" s="6">
        <f>IF($C229="OK",_xlfn.NUMBERVALUE(Plantilla!AP240),"")</f>
        <v/>
      </c>
      <c r="AS229" s="4">
        <f>IF($C229="OK",_xlfn.NUMBERVALUE(Plantilla!AQ240),"")</f>
        <v/>
      </c>
      <c r="AT229" s="6">
        <f>IF($C229="OK",_xlfn.NUMBERVALUE(Plantilla!AR240),"")</f>
        <v/>
      </c>
      <c r="AU229" s="4">
        <f>IF($C229="OK",_xlfn.NUMBERVALUE(Plantilla!AS240),"")</f>
        <v/>
      </c>
      <c r="AV229" s="6">
        <f>IF($C229="OK",_xlfn.NUMBERVALUE(Plantilla!AT240),"")</f>
        <v/>
      </c>
      <c r="AW229" s="4">
        <f>IF($C229="OK",_xlfn.NUMBERVALUE(Plantilla!AU240),"")</f>
        <v/>
      </c>
      <c r="AX229" s="6">
        <f>IF($C229="OK",_xlfn.NUMBERVALUE(Plantilla!AV240),"")</f>
        <v/>
      </c>
      <c r="AY229" s="4">
        <f>IF($C229="OK",_xlfn.NUMBERVALUE(Plantilla!AW240),"")</f>
        <v/>
      </c>
      <c r="AZ229" s="6">
        <f>IF($C229="OK",_xlfn.NUMBERVALUE(Plantilla!AX240),"")</f>
        <v/>
      </c>
      <c r="BA229">
        <f>IF($C229="OK",_xlfn.NUMBERVALUE(Plantilla!AY240),"")</f>
        <v/>
      </c>
      <c r="BB229">
        <f>IF($C229="OK",_xlfn.NUMBERVALUE(Plantilla!AZ240),"")</f>
        <v/>
      </c>
      <c r="BC229" s="4">
        <f>IF($C229="OK",_xlfn.NUMBERVALUE(Plantilla!BA240),"")</f>
        <v/>
      </c>
      <c r="BD229" s="6">
        <f>IF($C229="OK",_xlfn.NUMBERVALUE(Plantilla!BB240),"")</f>
        <v/>
      </c>
      <c r="BE229" s="4">
        <f>IF($C229="OK",_xlfn.NUMBERVALUE(Plantilla!BC240),"")</f>
        <v/>
      </c>
      <c r="BF229" s="6">
        <f>IF($C229="OK",_xlfn.NUMBERVALUE(Plantilla!BD240),"")</f>
        <v/>
      </c>
      <c r="BG229" s="4">
        <f>IF($C229="OK",_xlfn.NUMBERVALUE(Plantilla!BE240),"")</f>
        <v/>
      </c>
      <c r="BH229" s="6">
        <f>IF($C229="OK",_xlfn.NUMBERVALUE(Plantilla!BF240),"")</f>
        <v/>
      </c>
      <c r="BI229" s="110">
        <f>IF($C229="OK",_xlfn.NUMBERVALUE(Plantilla!BG240),"")</f>
        <v/>
      </c>
      <c r="BJ229" s="6">
        <f>IF($C229="OK",_xlfn.NUMBERVALUE(Plantilla!BH240),"")</f>
        <v/>
      </c>
      <c r="BK229" s="109">
        <f>IF($C229="OK",_xlfn.NUMBERVALUE(Plantilla!BI240),"")</f>
        <v/>
      </c>
      <c r="BL229" s="6">
        <f>IF($C229="OK",
   IF(Plantilla!BJ240&lt;&gt;"",
      TEXT(VLOOKUP(Plantilla!BJ240,'Tablas '!$Z$4:$AA$6,2,FALSE),"#"),
   ""),
"")</f>
        <v/>
      </c>
      <c r="BM229" s="4">
        <f>IF($C229="OK",_xlfn.NUMBERVALUE(Plantilla!BK240),"")</f>
        <v/>
      </c>
      <c r="BN229" s="4">
        <f>IF($C229="OK",_xlfn.NUMBERVALUE(Plantilla!BL240),"")</f>
        <v/>
      </c>
      <c r="BO229" s="6">
        <f>IF($C229="OK",_xlfn.NUMBERVALUE(Plantilla!BM240),"")</f>
        <v/>
      </c>
      <c r="BP229" s="4">
        <f>IF($C229="OK",_xlfn.NUMBERVALUE(Plantilla!BN240),"")</f>
        <v/>
      </c>
      <c r="BQ229" s="6">
        <f>IF($C229="OK",_xlfn.NUMBERVALUE(Plantilla!BO240),"")</f>
        <v/>
      </c>
      <c r="BR229" s="4">
        <f>IF($C229="OK",_xlfn.NUMBERVALUE(Plantilla!BP240),"")</f>
        <v/>
      </c>
      <c r="BS229" s="6">
        <f>IF($C229="OK",_xlfn.NUMBERVALUE(Plantilla!BQ240),"")</f>
        <v/>
      </c>
      <c r="BT229" s="4">
        <f>IF($C229="OK",_xlfn.NUMBERVALUE(Plantilla!BR240),"")</f>
        <v/>
      </c>
      <c r="BU229" s="6">
        <f>IF($C229="OK",_xlfn.NUMBERVALUE(Plantilla!BS240),"")</f>
        <v/>
      </c>
      <c r="BV229" s="6">
        <f>IF($C229="OK",_xlfn.NUMBERVALUE(Plantilla!BT240),"")</f>
        <v/>
      </c>
      <c r="BW229" s="6">
        <f>IF($C229="OK",_xlfn.NUMBERVALUE(Plantilla!BU240),"")</f>
        <v/>
      </c>
      <c r="BX229" s="6">
        <f>IF($C229="OK",_xlfn.NUMBERVALUE(Plantilla!BV240),"")</f>
        <v/>
      </c>
      <c r="BY229" s="6">
        <f>IF($C229="OK",_xlfn.NUMBERVALUE(Plantilla!BW240),"")</f>
        <v/>
      </c>
      <c r="BZ229" s="6">
        <f>IF($C229="OK",_xlfn.NUMBERVALUE(Plantilla!BX240),"")</f>
        <v/>
      </c>
      <c r="CA229" s="6">
        <f>IF($C229="OK",_xlfn.NUMBERVALUE(Plantilla!BY240),"")</f>
        <v/>
      </c>
      <c r="CB229" s="6">
        <f>IF($C229="OK",_xlfn.NUMBERVALUE(Plantilla!BZ240),"")</f>
        <v/>
      </c>
      <c r="CC229" s="6">
        <f>IF($C229="OK",_xlfn.NUMBERVALUE(Plantilla!CA240),"")</f>
        <v/>
      </c>
      <c r="CD229" s="6">
        <f>IF($C229="OK",_xlfn.NUMBERVALUE(Plantilla!CB240),"")</f>
        <v/>
      </c>
      <c r="CE229" s="6">
        <f>IF($C229="OK",_xlfn.NUMBERVALUE(Plantilla!CC240),"")</f>
        <v/>
      </c>
      <c r="CF229" s="4">
        <f>IF($C229="OK",_xlfn.NUMBERVALUE(Plantilla!CD240),"")</f>
        <v/>
      </c>
      <c r="CG229" s="6">
        <f>IF($C229="OK",_xlfn.NUMBERVALUE(Plantilla!CE240),"")</f>
        <v/>
      </c>
      <c r="CH229" s="6">
        <f>IF($C229="OK",_xlfn.NUMBERVALUE(Plantilla!CF240),"")</f>
        <v/>
      </c>
      <c r="CI229" s="6">
        <f>IF($C229="OK",_xlfn.NUMBERVALUE(Plantilla!CG240),"")</f>
        <v/>
      </c>
      <c r="CJ229" s="6">
        <f>IF($C229="OK",_xlfn.NUMBERVALUE(Plantilla!CH240),"")</f>
        <v/>
      </c>
      <c r="CK229" s="6">
        <f>IF($C229="OK",_xlfn.NUMBERVALUE(Plantilla!CI240),"")</f>
        <v/>
      </c>
      <c r="CL229" s="6">
        <f>IF($C229="OK",_xlfn.NUMBERVALUE(Plantilla!CJ240),"")</f>
        <v/>
      </c>
      <c r="CM229">
        <f>IF($C229="OK",TEXT(Plantilla!CK240,"#"),"")</f>
        <v/>
      </c>
      <c r="CN229" s="6">
        <f>IF($C229="OK",_xlfn.NUMBERVALUE(Plantilla!CL240),"")</f>
        <v/>
      </c>
      <c r="CO229" s="6">
        <f>IF($C229="OK",_xlfn.NUMBERVALUE(Plantilla!CM240),"")</f>
        <v/>
      </c>
      <c r="CP229" s="110">
        <f>IF($C229="OK",_xlfn.NUMBERVALUE(Plantilla!CN240),"")</f>
        <v/>
      </c>
      <c r="CQ229" s="6">
        <f>IF($C229="OK",_xlfn.NUMBERVALUE(Plantilla!CO240),"")</f>
        <v/>
      </c>
      <c r="CR229" s="109">
        <f>IF($C229="OK",_xlfn.NUMBERVALUE(Plantilla!CP240),"")</f>
        <v/>
      </c>
      <c r="CS229" s="110">
        <f>IF($C229="OK",_xlfn.NUMBERVALUE(Plantilla!CQ240),"")</f>
        <v/>
      </c>
      <c r="CT229" s="6">
        <f>IF($C229="OK",_xlfn.NUMBERVALUE(Plantilla!CR240),"")</f>
        <v/>
      </c>
      <c r="CU229" s="109">
        <f>IF($C229="OK",_xlfn.NUMBERVALUE(Plantilla!CS240),"")</f>
        <v/>
      </c>
      <c r="CV229" s="110">
        <f>IF($C229="OK",_xlfn.NUMBERVALUE(Plantilla!CT240),"")</f>
        <v/>
      </c>
      <c r="CW229" s="6">
        <f>IF($C229="OK",_xlfn.NUMBERVALUE(Plantilla!CU240),"")</f>
        <v/>
      </c>
      <c r="CX229" s="82">
        <f>IF($C229="OK",_xlfn.NUMBERVALUE(Plantilla!CV240),"")</f>
        <v/>
      </c>
      <c r="CY229" s="6">
        <f>IF($C229="OK",_xlfn.NUMBERVALUE(Plantilla!CW240),"")</f>
        <v/>
      </c>
      <c r="CZ229" s="82">
        <f>IF($C229="OK",_xlfn.NUMBERVALUE(Plantilla!CX240),"")</f>
        <v/>
      </c>
      <c r="DA229" s="6">
        <f>IF($C229="OK",_xlfn.NUMBERVALUE(Plantilla!CY240),"")</f>
        <v/>
      </c>
      <c r="DB229" s="109">
        <f>IF($C229="OK",_xlfn.NUMBERVALUE(Plantilla!CZ240),"")</f>
        <v/>
      </c>
      <c r="DC229" s="6">
        <f>IF($C229="OK",_xlfn.NUMBERVALUE(Plantilla!DA240),"")</f>
        <v/>
      </c>
      <c r="DD229" s="6">
        <f>IF($C229="OK",TEXT(Plantilla!DB240,"#"),"")</f>
        <v/>
      </c>
      <c r="DE229" s="6">
        <f>IF($C229="OK",_xlfn.NUMBERVALUE(Plantilla!DC240),"")</f>
        <v/>
      </c>
      <c r="DF229" s="4">
        <f>IF($C229="OK",_xlfn.NUMBERVALUE(Plantilla!DD240),"")</f>
        <v/>
      </c>
      <c r="DG229" s="6">
        <f>IF($C229="OK",_xlfn.NUMBERVALUE(Plantilla!DE240),"")</f>
        <v/>
      </c>
      <c r="DH229" s="6">
        <f>IF($C229="OK",_xlfn.NUMBERVALUE(Plantilla!DF240),"")</f>
        <v/>
      </c>
      <c r="DI229" s="6">
        <f>IF($C229="OK",_xlfn.NUMBERVALUE(Plantilla!DG240),"")</f>
        <v/>
      </c>
      <c r="DJ229" s="6">
        <f>IF($C229="OK",_xlfn.NUMBERVALUE(Plantilla!DH240),"")</f>
        <v/>
      </c>
      <c r="DK229" s="6">
        <f>IF($C229="OK",_xlfn.NUMBERVALUE(Plantilla!DI240),"")</f>
        <v/>
      </c>
      <c r="DL229" s="6">
        <f>IF($C229="OK",_xlfn.NUMBERVALUE(Plantilla!DJ240),"")</f>
        <v/>
      </c>
      <c r="DM229" s="6">
        <f>IF($C229="OK",_xlfn.NUMBERVALUE(Plantilla!DK240),"")</f>
        <v/>
      </c>
      <c r="DN229" s="6">
        <f>IF($C229="OK",_xlfn.NUMBERVALUE(Plantilla!DL240),"")</f>
        <v/>
      </c>
      <c r="DO229" s="6">
        <f>IF($C229="OK",_xlfn.NUMBERVALUE(Plantilla!DM240),"")</f>
        <v/>
      </c>
      <c r="DP229" s="6">
        <f>IF($C229="OK",_xlfn.NUMBERVALUE(Plantilla!DN240),"")</f>
        <v/>
      </c>
      <c r="DQ229" s="6">
        <f>IF($C229="OK",_xlfn.NUMBERVALUE(Plantilla!DO240),"")</f>
        <v/>
      </c>
      <c r="DR229" s="6">
        <f>IF($C229="OK",_xlfn.NUMBERVALUE(Plantilla!DP240),"")</f>
        <v/>
      </c>
      <c r="DS229">
        <f>IF($C229="OK",TEXT(Plantilla!DR240,"#"),"")</f>
        <v/>
      </c>
      <c r="DT229" s="6" t="n"/>
    </row>
    <row r="230">
      <c r="A230">
        <f>IF(Plantilla!$I$6="¡Perfecto!, Guarda el archivo y adjúntalo a tu interfaz de Nómina Electrónica","OK","Error")</f>
        <v/>
      </c>
      <c r="B230">
        <f>IF(Plantilla!$I$6="¡Perfecto!, Guarda el archivo y adjúntalo a tu interfaz de Nómina Electrónica",MID(Plantilla!$D$2,SEARCH("V",Plantilla!$D$2),10),"")</f>
        <v/>
      </c>
      <c r="C230">
        <f>Plantilla!C241</f>
        <v/>
      </c>
      <c r="D230">
        <f>IF($C230="OK",Plantilla!B241,"")</f>
        <v/>
      </c>
      <c r="E230">
        <f>IF($C230="OK",
   VLOOKUP(Plantilla!$E$4,'Tablas '!$AP$4:$AT$6,5,FALSE),
"")</f>
        <v/>
      </c>
      <c r="F230">
        <f>IF($C230="OK",TEXT(Plantilla!D241,"#"),"")</f>
        <v/>
      </c>
      <c r="G230">
        <f>IF($C230="OK",
   VLOOKUP(Plantilla!E241,'Tablas '!$B$4:$C$14,2,FALSE),
"")</f>
        <v/>
      </c>
      <c r="H230">
        <f>IF($C230="OK",TEXT(Plantilla!F241,"#"),"")</f>
        <v/>
      </c>
      <c r="I230">
        <f>IF($C230="OK",TEXT(Plantilla!G241,"#"),"")</f>
        <v/>
      </c>
      <c r="J230">
        <f>IF($C230="OK",TEXT(Plantilla!H241,"#"),"")</f>
        <v/>
      </c>
      <c r="K230">
        <f>IF($C230="OK",TEXT(Plantilla!I241,"#"),"")</f>
        <v/>
      </c>
      <c r="L230">
        <f>IF($C230="OK",TEXT(Plantilla!J241,"#"),"")</f>
        <v/>
      </c>
      <c r="M230">
        <f>IF($C230="OK",TEXT(Plantilla!K241,"#"),"")</f>
        <v/>
      </c>
      <c r="N230">
        <f>IF($C230="OK",
   CONCATENATE(YEAR(Plantilla!L241),"-",TEXT(MONTH(Plantilla!L241),"00"),"-",TEXT(DAY(Plantilla!L241),"00")),
"")</f>
        <v/>
      </c>
      <c r="O230">
        <f>IF($C230="OK",_xlfn.NUMBERVALUE(Plantilla!M241),"")</f>
        <v/>
      </c>
      <c r="P230">
        <f>IF($C230="OK",
   IF(Plantilla!N241&lt;&gt;"",
      CONCATENATE(YEAR(Plantilla!N241),"-",TEXT(MONTH(Plantilla!N241),"00"),"-",TEXT(DAY(Plantilla!N241),"00")),
   ""),
"")</f>
        <v/>
      </c>
      <c r="Q230">
        <f>IF($C230="OK",
   VLOOKUP(Plantilla!O241,'Tablas '!$E$4:$F$19,2,FALSE),
"")</f>
        <v/>
      </c>
      <c r="R230">
        <f>IF($C230="OK",
   VLOOKUP(Plantilla!P241,'Tablas '!$H$4:$I$5,2,FALSE),
"")</f>
        <v/>
      </c>
      <c r="S230">
        <f>IF($C230="OK",
   VLOOKUP(Plantilla!Q241,'Tablas '!$K$4:$L$8,2,FALSE),
"")</f>
        <v/>
      </c>
      <c r="T230">
        <f>IF($C230="OK",
   VLOOKUP(Plantilla!R241,'Tablas '!$AE$4:$AF$6,2,FALSE),
"")</f>
        <v/>
      </c>
      <c r="U230">
        <f>IF($C230="OK",
   VLOOKUP(Plantilla!S241,'Tablas '!$AE$4:$AF$6,2,FALSE),
"")</f>
        <v/>
      </c>
      <c r="V230">
        <f>IF($C230="OK",TEXT(Plantilla!T241,"#"),"")</f>
        <v/>
      </c>
      <c r="W230" s="84">
        <f>IF($C230="OK",
   VLOOKUP(Plantilla!U241,'Tablas '!$AM$4:$AN$1126,2,FALSE),
"")</f>
        <v/>
      </c>
      <c r="X230">
        <f>IF($C230="OK",TEXT(Plantilla!V241,"#"),"")</f>
        <v/>
      </c>
      <c r="Y230">
        <f>IF($C230="OK",
   CONCATENATE(YEAR(Plantilla!W241),"-",TEXT(MONTH(Plantilla!W241),"00"),"-",TEXT(DAY(Plantilla!W241),"00")),
"")</f>
        <v/>
      </c>
      <c r="Z230">
        <f>IF($C230="OK",
   CONCATENATE(YEAR(Plantilla!X241),"-",TEXT(MONTH(Plantilla!X241),"00"),"-",TEXT(DAY(Plantilla!X241),"00")),
"")</f>
        <v/>
      </c>
      <c r="AA230">
        <f>IF($C230="OK",
   TEXT(VLOOKUP(Plantilla!Y241,'Tablas '!$Q$4:$R$9,2,FALSE),"#"),
"")</f>
        <v/>
      </c>
      <c r="AB230">
        <f>IF($C230="OK",
   CONCATENATE(YEAR(Plantilla!Z241),"-",TEXT(MONTH(Plantilla!Z241),"00"),"-",TEXT(DAY(Plantilla!Z241),"00")),
"")</f>
        <v/>
      </c>
      <c r="AC230">
        <f>IF($C230="OK",
   TEXT(VLOOKUP(Plantilla!AA241,'Tablas '!$T$4:$U$13,2,FALSE),"#"),
"")</f>
        <v/>
      </c>
      <c r="AD230">
        <f>IF($C230="OK",TEXT(Plantilla!AB241,"#"),"")</f>
        <v/>
      </c>
      <c r="AE230">
        <f>IF($C230="OK",
   IF(Plantilla!AC241&lt;&gt;"",
      TEXT(VLOOKUP(Plantilla!AC241,'Tablas '!$W$4:$X$7,2,FALSE),"#"),
   ""),
"")</f>
        <v/>
      </c>
      <c r="AF230">
        <f>IF($C230="OK",TEXT(Plantilla!AD241,"#"),"")</f>
        <v/>
      </c>
      <c r="AG230" s="6">
        <f>IF($C230="OK",_xlfn.NUMBERVALUE(Plantilla!AE241),"")</f>
        <v/>
      </c>
      <c r="AH230" s="4">
        <f>IF($C230="OK",_xlfn.NUMBERVALUE(Plantilla!AF241),"")</f>
        <v/>
      </c>
      <c r="AI230" s="6">
        <f>IF($C230="OK",_xlfn.NUMBERVALUE(Plantilla!AG241),"")</f>
        <v/>
      </c>
      <c r="AJ230" s="6">
        <f>IF($C230="OK",_xlfn.NUMBERVALUE(Plantilla!AH241),"")</f>
        <v/>
      </c>
      <c r="AK230" s="6">
        <f>IF($C230="OK",_xlfn.NUMBERVALUE(Plantilla!AI241),"")</f>
        <v/>
      </c>
      <c r="AL230" s="6">
        <f>IF($C230="OK",_xlfn.NUMBERVALUE(Plantilla!AJ241),"")</f>
        <v/>
      </c>
      <c r="AM230" s="4">
        <f>IF($C230="OK",_xlfn.NUMBERVALUE(Plantilla!AK241),"")</f>
        <v/>
      </c>
      <c r="AN230" s="6">
        <f>IF($C230="OK",_xlfn.NUMBERVALUE(Plantilla!AL241),"")</f>
        <v/>
      </c>
      <c r="AO230" s="4">
        <f>IF($C230="OK",_xlfn.NUMBERVALUE(Plantilla!AM241),"")</f>
        <v/>
      </c>
      <c r="AP230" s="6">
        <f>IF($C230="OK",_xlfn.NUMBERVALUE(Plantilla!AN241),"")</f>
        <v/>
      </c>
      <c r="AQ230" s="4">
        <f>IF($C230="OK",_xlfn.NUMBERVALUE(Plantilla!AO241),"")</f>
        <v/>
      </c>
      <c r="AR230" s="6">
        <f>IF($C230="OK",_xlfn.NUMBERVALUE(Plantilla!AP241),"")</f>
        <v/>
      </c>
      <c r="AS230" s="4">
        <f>IF($C230="OK",_xlfn.NUMBERVALUE(Plantilla!AQ241),"")</f>
        <v/>
      </c>
      <c r="AT230" s="6">
        <f>IF($C230="OK",_xlfn.NUMBERVALUE(Plantilla!AR241),"")</f>
        <v/>
      </c>
      <c r="AU230" s="4">
        <f>IF($C230="OK",_xlfn.NUMBERVALUE(Plantilla!AS241),"")</f>
        <v/>
      </c>
      <c r="AV230" s="6">
        <f>IF($C230="OK",_xlfn.NUMBERVALUE(Plantilla!AT241),"")</f>
        <v/>
      </c>
      <c r="AW230" s="4">
        <f>IF($C230="OK",_xlfn.NUMBERVALUE(Plantilla!AU241),"")</f>
        <v/>
      </c>
      <c r="AX230" s="6">
        <f>IF($C230="OK",_xlfn.NUMBERVALUE(Plantilla!AV241),"")</f>
        <v/>
      </c>
      <c r="AY230" s="4">
        <f>IF($C230="OK",_xlfn.NUMBERVALUE(Plantilla!AW241),"")</f>
        <v/>
      </c>
      <c r="AZ230" s="6">
        <f>IF($C230="OK",_xlfn.NUMBERVALUE(Plantilla!AX241),"")</f>
        <v/>
      </c>
      <c r="BA230">
        <f>IF($C230="OK",_xlfn.NUMBERVALUE(Plantilla!AY241),"")</f>
        <v/>
      </c>
      <c r="BB230">
        <f>IF($C230="OK",_xlfn.NUMBERVALUE(Plantilla!AZ241),"")</f>
        <v/>
      </c>
      <c r="BC230" s="4">
        <f>IF($C230="OK",_xlfn.NUMBERVALUE(Plantilla!BA241),"")</f>
        <v/>
      </c>
      <c r="BD230" s="6">
        <f>IF($C230="OK",_xlfn.NUMBERVALUE(Plantilla!BB241),"")</f>
        <v/>
      </c>
      <c r="BE230" s="4">
        <f>IF($C230="OK",_xlfn.NUMBERVALUE(Plantilla!BC241),"")</f>
        <v/>
      </c>
      <c r="BF230" s="6">
        <f>IF($C230="OK",_xlfn.NUMBERVALUE(Plantilla!BD241),"")</f>
        <v/>
      </c>
      <c r="BG230" s="4">
        <f>IF($C230="OK",_xlfn.NUMBERVALUE(Plantilla!BE241),"")</f>
        <v/>
      </c>
      <c r="BH230" s="6">
        <f>IF($C230="OK",_xlfn.NUMBERVALUE(Plantilla!BF241),"")</f>
        <v/>
      </c>
      <c r="BI230" s="110">
        <f>IF($C230="OK",_xlfn.NUMBERVALUE(Plantilla!BG241),"")</f>
        <v/>
      </c>
      <c r="BJ230" s="6">
        <f>IF($C230="OK",_xlfn.NUMBERVALUE(Plantilla!BH241),"")</f>
        <v/>
      </c>
      <c r="BK230" s="109">
        <f>IF($C230="OK",_xlfn.NUMBERVALUE(Plantilla!BI241),"")</f>
        <v/>
      </c>
      <c r="BL230" s="6">
        <f>IF($C230="OK",
   IF(Plantilla!BJ241&lt;&gt;"",
      TEXT(VLOOKUP(Plantilla!BJ241,'Tablas '!$Z$4:$AA$6,2,FALSE),"#"),
   ""),
"")</f>
        <v/>
      </c>
      <c r="BM230" s="4">
        <f>IF($C230="OK",_xlfn.NUMBERVALUE(Plantilla!BK241),"")</f>
        <v/>
      </c>
      <c r="BN230" s="4">
        <f>IF($C230="OK",_xlfn.NUMBERVALUE(Plantilla!BL241),"")</f>
        <v/>
      </c>
      <c r="BO230" s="6">
        <f>IF($C230="OK",_xlfn.NUMBERVALUE(Plantilla!BM241),"")</f>
        <v/>
      </c>
      <c r="BP230" s="4">
        <f>IF($C230="OK",_xlfn.NUMBERVALUE(Plantilla!BN241),"")</f>
        <v/>
      </c>
      <c r="BQ230" s="6">
        <f>IF($C230="OK",_xlfn.NUMBERVALUE(Plantilla!BO241),"")</f>
        <v/>
      </c>
      <c r="BR230" s="4">
        <f>IF($C230="OK",_xlfn.NUMBERVALUE(Plantilla!BP241),"")</f>
        <v/>
      </c>
      <c r="BS230" s="6">
        <f>IF($C230="OK",_xlfn.NUMBERVALUE(Plantilla!BQ241),"")</f>
        <v/>
      </c>
      <c r="BT230" s="4">
        <f>IF($C230="OK",_xlfn.NUMBERVALUE(Plantilla!BR241),"")</f>
        <v/>
      </c>
      <c r="BU230" s="6">
        <f>IF($C230="OK",_xlfn.NUMBERVALUE(Plantilla!BS241),"")</f>
        <v/>
      </c>
      <c r="BV230" s="6">
        <f>IF($C230="OK",_xlfn.NUMBERVALUE(Plantilla!BT241),"")</f>
        <v/>
      </c>
      <c r="BW230" s="6">
        <f>IF($C230="OK",_xlfn.NUMBERVALUE(Plantilla!BU241),"")</f>
        <v/>
      </c>
      <c r="BX230" s="6">
        <f>IF($C230="OK",_xlfn.NUMBERVALUE(Plantilla!BV241),"")</f>
        <v/>
      </c>
      <c r="BY230" s="6">
        <f>IF($C230="OK",_xlfn.NUMBERVALUE(Plantilla!BW241),"")</f>
        <v/>
      </c>
      <c r="BZ230" s="6">
        <f>IF($C230="OK",_xlfn.NUMBERVALUE(Plantilla!BX241),"")</f>
        <v/>
      </c>
      <c r="CA230" s="6">
        <f>IF($C230="OK",_xlfn.NUMBERVALUE(Plantilla!BY241),"")</f>
        <v/>
      </c>
      <c r="CB230" s="6">
        <f>IF($C230="OK",_xlfn.NUMBERVALUE(Plantilla!BZ241),"")</f>
        <v/>
      </c>
      <c r="CC230" s="6">
        <f>IF($C230="OK",_xlfn.NUMBERVALUE(Plantilla!CA241),"")</f>
        <v/>
      </c>
      <c r="CD230" s="6">
        <f>IF($C230="OK",_xlfn.NUMBERVALUE(Plantilla!CB241),"")</f>
        <v/>
      </c>
      <c r="CE230" s="6">
        <f>IF($C230="OK",_xlfn.NUMBERVALUE(Plantilla!CC241),"")</f>
        <v/>
      </c>
      <c r="CF230" s="4">
        <f>IF($C230="OK",_xlfn.NUMBERVALUE(Plantilla!CD241),"")</f>
        <v/>
      </c>
      <c r="CG230" s="6">
        <f>IF($C230="OK",_xlfn.NUMBERVALUE(Plantilla!CE241),"")</f>
        <v/>
      </c>
      <c r="CH230" s="6">
        <f>IF($C230="OK",_xlfn.NUMBERVALUE(Plantilla!CF241),"")</f>
        <v/>
      </c>
      <c r="CI230" s="6">
        <f>IF($C230="OK",_xlfn.NUMBERVALUE(Plantilla!CG241),"")</f>
        <v/>
      </c>
      <c r="CJ230" s="6">
        <f>IF($C230="OK",_xlfn.NUMBERVALUE(Plantilla!CH241),"")</f>
        <v/>
      </c>
      <c r="CK230" s="6">
        <f>IF($C230="OK",_xlfn.NUMBERVALUE(Plantilla!CI241),"")</f>
        <v/>
      </c>
      <c r="CL230" s="6">
        <f>IF($C230="OK",_xlfn.NUMBERVALUE(Plantilla!CJ241),"")</f>
        <v/>
      </c>
      <c r="CM230">
        <f>IF($C230="OK",TEXT(Plantilla!CK241,"#"),"")</f>
        <v/>
      </c>
      <c r="CN230" s="6">
        <f>IF($C230="OK",_xlfn.NUMBERVALUE(Plantilla!CL241),"")</f>
        <v/>
      </c>
      <c r="CO230" s="6">
        <f>IF($C230="OK",_xlfn.NUMBERVALUE(Plantilla!CM241),"")</f>
        <v/>
      </c>
      <c r="CP230" s="110">
        <f>IF($C230="OK",_xlfn.NUMBERVALUE(Plantilla!CN241),"")</f>
        <v/>
      </c>
      <c r="CQ230" s="6">
        <f>IF($C230="OK",_xlfn.NUMBERVALUE(Plantilla!CO241),"")</f>
        <v/>
      </c>
      <c r="CR230" s="109">
        <f>IF($C230="OK",_xlfn.NUMBERVALUE(Plantilla!CP241),"")</f>
        <v/>
      </c>
      <c r="CS230" s="110">
        <f>IF($C230="OK",_xlfn.NUMBERVALUE(Plantilla!CQ241),"")</f>
        <v/>
      </c>
      <c r="CT230" s="6">
        <f>IF($C230="OK",_xlfn.NUMBERVALUE(Plantilla!CR241),"")</f>
        <v/>
      </c>
      <c r="CU230" s="109">
        <f>IF($C230="OK",_xlfn.NUMBERVALUE(Plantilla!CS241),"")</f>
        <v/>
      </c>
      <c r="CV230" s="110">
        <f>IF($C230="OK",_xlfn.NUMBERVALUE(Plantilla!CT241),"")</f>
        <v/>
      </c>
      <c r="CW230" s="6">
        <f>IF($C230="OK",_xlfn.NUMBERVALUE(Plantilla!CU241),"")</f>
        <v/>
      </c>
      <c r="CX230" s="82">
        <f>IF($C230="OK",_xlfn.NUMBERVALUE(Plantilla!CV241),"")</f>
        <v/>
      </c>
      <c r="CY230" s="6">
        <f>IF($C230="OK",_xlfn.NUMBERVALUE(Plantilla!CW241),"")</f>
        <v/>
      </c>
      <c r="CZ230" s="82">
        <f>IF($C230="OK",_xlfn.NUMBERVALUE(Plantilla!CX241),"")</f>
        <v/>
      </c>
      <c r="DA230" s="6">
        <f>IF($C230="OK",_xlfn.NUMBERVALUE(Plantilla!CY241),"")</f>
        <v/>
      </c>
      <c r="DB230" s="109">
        <f>IF($C230="OK",_xlfn.NUMBERVALUE(Plantilla!CZ241),"")</f>
        <v/>
      </c>
      <c r="DC230" s="6">
        <f>IF($C230="OK",_xlfn.NUMBERVALUE(Plantilla!DA241),"")</f>
        <v/>
      </c>
      <c r="DD230" s="6">
        <f>IF($C230="OK",TEXT(Plantilla!DB241,"#"),"")</f>
        <v/>
      </c>
      <c r="DE230" s="6">
        <f>IF($C230="OK",_xlfn.NUMBERVALUE(Plantilla!DC241),"")</f>
        <v/>
      </c>
      <c r="DF230" s="4">
        <f>IF($C230="OK",_xlfn.NUMBERVALUE(Plantilla!DD241),"")</f>
        <v/>
      </c>
      <c r="DG230" s="6">
        <f>IF($C230="OK",_xlfn.NUMBERVALUE(Plantilla!DE241),"")</f>
        <v/>
      </c>
      <c r="DH230" s="6">
        <f>IF($C230="OK",_xlfn.NUMBERVALUE(Plantilla!DF241),"")</f>
        <v/>
      </c>
      <c r="DI230" s="6">
        <f>IF($C230="OK",_xlfn.NUMBERVALUE(Plantilla!DG241),"")</f>
        <v/>
      </c>
      <c r="DJ230" s="6">
        <f>IF($C230="OK",_xlfn.NUMBERVALUE(Plantilla!DH241),"")</f>
        <v/>
      </c>
      <c r="DK230" s="6">
        <f>IF($C230="OK",_xlfn.NUMBERVALUE(Plantilla!DI241),"")</f>
        <v/>
      </c>
      <c r="DL230" s="6">
        <f>IF($C230="OK",_xlfn.NUMBERVALUE(Plantilla!DJ241),"")</f>
        <v/>
      </c>
      <c r="DM230" s="6">
        <f>IF($C230="OK",_xlfn.NUMBERVALUE(Plantilla!DK241),"")</f>
        <v/>
      </c>
      <c r="DN230" s="6">
        <f>IF($C230="OK",_xlfn.NUMBERVALUE(Plantilla!DL241),"")</f>
        <v/>
      </c>
      <c r="DO230" s="6">
        <f>IF($C230="OK",_xlfn.NUMBERVALUE(Plantilla!DM241),"")</f>
        <v/>
      </c>
      <c r="DP230" s="6">
        <f>IF($C230="OK",_xlfn.NUMBERVALUE(Plantilla!DN241),"")</f>
        <v/>
      </c>
      <c r="DQ230" s="6">
        <f>IF($C230="OK",_xlfn.NUMBERVALUE(Plantilla!DO241),"")</f>
        <v/>
      </c>
      <c r="DR230" s="6">
        <f>IF($C230="OK",_xlfn.NUMBERVALUE(Plantilla!DP241),"")</f>
        <v/>
      </c>
      <c r="DS230">
        <f>IF($C230="OK",TEXT(Plantilla!DR241,"#"),"")</f>
        <v/>
      </c>
      <c r="DT230" s="6" t="n"/>
    </row>
    <row r="231">
      <c r="A231">
        <f>IF(Plantilla!$I$6="¡Perfecto!, Guarda el archivo y adjúntalo a tu interfaz de Nómina Electrónica","OK","Error")</f>
        <v/>
      </c>
      <c r="B231">
        <f>IF(Plantilla!$I$6="¡Perfecto!, Guarda el archivo y adjúntalo a tu interfaz de Nómina Electrónica",MID(Plantilla!$D$2,SEARCH("V",Plantilla!$D$2),10),"")</f>
        <v/>
      </c>
      <c r="C231">
        <f>Plantilla!C242</f>
        <v/>
      </c>
      <c r="D231">
        <f>IF($C231="OK",Plantilla!B242,"")</f>
        <v/>
      </c>
      <c r="E231">
        <f>IF($C231="OK",
   VLOOKUP(Plantilla!$E$4,'Tablas '!$AP$4:$AT$6,5,FALSE),
"")</f>
        <v/>
      </c>
      <c r="F231">
        <f>IF($C231="OK",TEXT(Plantilla!D242,"#"),"")</f>
        <v/>
      </c>
      <c r="G231">
        <f>IF($C231="OK",
   VLOOKUP(Plantilla!E242,'Tablas '!$B$4:$C$14,2,FALSE),
"")</f>
        <v/>
      </c>
      <c r="H231">
        <f>IF($C231="OK",TEXT(Plantilla!F242,"#"),"")</f>
        <v/>
      </c>
      <c r="I231">
        <f>IF($C231="OK",TEXT(Plantilla!G242,"#"),"")</f>
        <v/>
      </c>
      <c r="J231">
        <f>IF($C231="OK",TEXT(Plantilla!H242,"#"),"")</f>
        <v/>
      </c>
      <c r="K231">
        <f>IF($C231="OK",TEXT(Plantilla!I242,"#"),"")</f>
        <v/>
      </c>
      <c r="L231">
        <f>IF($C231="OK",TEXT(Plantilla!J242,"#"),"")</f>
        <v/>
      </c>
      <c r="M231">
        <f>IF($C231="OK",TEXT(Plantilla!K242,"#"),"")</f>
        <v/>
      </c>
      <c r="N231">
        <f>IF($C231="OK",
   CONCATENATE(YEAR(Plantilla!L242),"-",TEXT(MONTH(Plantilla!L242),"00"),"-",TEXT(DAY(Plantilla!L242),"00")),
"")</f>
        <v/>
      </c>
      <c r="O231">
        <f>IF($C231="OK",_xlfn.NUMBERVALUE(Plantilla!M242),"")</f>
        <v/>
      </c>
      <c r="P231">
        <f>IF($C231="OK",
   IF(Plantilla!N242&lt;&gt;"",
      CONCATENATE(YEAR(Plantilla!N242),"-",TEXT(MONTH(Plantilla!N242),"00"),"-",TEXT(DAY(Plantilla!N242),"00")),
   ""),
"")</f>
        <v/>
      </c>
      <c r="Q231">
        <f>IF($C231="OK",
   VLOOKUP(Plantilla!O242,'Tablas '!$E$4:$F$19,2,FALSE),
"")</f>
        <v/>
      </c>
      <c r="R231">
        <f>IF($C231="OK",
   VLOOKUP(Plantilla!P242,'Tablas '!$H$4:$I$5,2,FALSE),
"")</f>
        <v/>
      </c>
      <c r="S231">
        <f>IF($C231="OK",
   VLOOKUP(Plantilla!Q242,'Tablas '!$K$4:$L$8,2,FALSE),
"")</f>
        <v/>
      </c>
      <c r="T231">
        <f>IF($C231="OK",
   VLOOKUP(Plantilla!R242,'Tablas '!$AE$4:$AF$6,2,FALSE),
"")</f>
        <v/>
      </c>
      <c r="U231">
        <f>IF($C231="OK",
   VLOOKUP(Plantilla!S242,'Tablas '!$AE$4:$AF$6,2,FALSE),
"")</f>
        <v/>
      </c>
      <c r="V231">
        <f>IF($C231="OK",TEXT(Plantilla!T242,"#"),"")</f>
        <v/>
      </c>
      <c r="W231" s="84">
        <f>IF($C231="OK",
   VLOOKUP(Plantilla!U242,'Tablas '!$AM$4:$AN$1126,2,FALSE),
"")</f>
        <v/>
      </c>
      <c r="X231">
        <f>IF($C231="OK",TEXT(Plantilla!V242,"#"),"")</f>
        <v/>
      </c>
      <c r="Y231">
        <f>IF($C231="OK",
   CONCATENATE(YEAR(Plantilla!W242),"-",TEXT(MONTH(Plantilla!W242),"00"),"-",TEXT(DAY(Plantilla!W242),"00")),
"")</f>
        <v/>
      </c>
      <c r="Z231">
        <f>IF($C231="OK",
   CONCATENATE(YEAR(Plantilla!X242),"-",TEXT(MONTH(Plantilla!X242),"00"),"-",TEXT(DAY(Plantilla!X242),"00")),
"")</f>
        <v/>
      </c>
      <c r="AA231">
        <f>IF($C231="OK",
   TEXT(VLOOKUP(Plantilla!Y242,'Tablas '!$Q$4:$R$9,2,FALSE),"#"),
"")</f>
        <v/>
      </c>
      <c r="AB231">
        <f>IF($C231="OK",
   CONCATENATE(YEAR(Plantilla!Z242),"-",TEXT(MONTH(Plantilla!Z242),"00"),"-",TEXT(DAY(Plantilla!Z242),"00")),
"")</f>
        <v/>
      </c>
      <c r="AC231">
        <f>IF($C231="OK",
   TEXT(VLOOKUP(Plantilla!AA242,'Tablas '!$T$4:$U$13,2,FALSE),"#"),
"")</f>
        <v/>
      </c>
      <c r="AD231">
        <f>IF($C231="OK",TEXT(Plantilla!AB242,"#"),"")</f>
        <v/>
      </c>
      <c r="AE231">
        <f>IF($C231="OK",
   IF(Plantilla!AC242&lt;&gt;"",
      TEXT(VLOOKUP(Plantilla!AC242,'Tablas '!$W$4:$X$7,2,FALSE),"#"),
   ""),
"")</f>
        <v/>
      </c>
      <c r="AF231">
        <f>IF($C231="OK",TEXT(Plantilla!AD242,"#"),"")</f>
        <v/>
      </c>
      <c r="AG231" s="6">
        <f>IF($C231="OK",_xlfn.NUMBERVALUE(Plantilla!AE242),"")</f>
        <v/>
      </c>
      <c r="AH231" s="4">
        <f>IF($C231="OK",_xlfn.NUMBERVALUE(Plantilla!AF242),"")</f>
        <v/>
      </c>
      <c r="AI231" s="6">
        <f>IF($C231="OK",_xlfn.NUMBERVALUE(Plantilla!AG242),"")</f>
        <v/>
      </c>
      <c r="AJ231" s="6">
        <f>IF($C231="OK",_xlfn.NUMBERVALUE(Plantilla!AH242),"")</f>
        <v/>
      </c>
      <c r="AK231" s="6">
        <f>IF($C231="OK",_xlfn.NUMBERVALUE(Plantilla!AI242),"")</f>
        <v/>
      </c>
      <c r="AL231" s="6">
        <f>IF($C231="OK",_xlfn.NUMBERVALUE(Plantilla!AJ242),"")</f>
        <v/>
      </c>
      <c r="AM231" s="4">
        <f>IF($C231="OK",_xlfn.NUMBERVALUE(Plantilla!AK242),"")</f>
        <v/>
      </c>
      <c r="AN231" s="6">
        <f>IF($C231="OK",_xlfn.NUMBERVALUE(Plantilla!AL242),"")</f>
        <v/>
      </c>
      <c r="AO231" s="4">
        <f>IF($C231="OK",_xlfn.NUMBERVALUE(Plantilla!AM242),"")</f>
        <v/>
      </c>
      <c r="AP231" s="6">
        <f>IF($C231="OK",_xlfn.NUMBERVALUE(Plantilla!AN242),"")</f>
        <v/>
      </c>
      <c r="AQ231" s="4">
        <f>IF($C231="OK",_xlfn.NUMBERVALUE(Plantilla!AO242),"")</f>
        <v/>
      </c>
      <c r="AR231" s="6">
        <f>IF($C231="OK",_xlfn.NUMBERVALUE(Plantilla!AP242),"")</f>
        <v/>
      </c>
      <c r="AS231" s="4">
        <f>IF($C231="OK",_xlfn.NUMBERVALUE(Plantilla!AQ242),"")</f>
        <v/>
      </c>
      <c r="AT231" s="6">
        <f>IF($C231="OK",_xlfn.NUMBERVALUE(Plantilla!AR242),"")</f>
        <v/>
      </c>
      <c r="AU231" s="4">
        <f>IF($C231="OK",_xlfn.NUMBERVALUE(Plantilla!AS242),"")</f>
        <v/>
      </c>
      <c r="AV231" s="6">
        <f>IF($C231="OK",_xlfn.NUMBERVALUE(Plantilla!AT242),"")</f>
        <v/>
      </c>
      <c r="AW231" s="4">
        <f>IF($C231="OK",_xlfn.NUMBERVALUE(Plantilla!AU242),"")</f>
        <v/>
      </c>
      <c r="AX231" s="6">
        <f>IF($C231="OK",_xlfn.NUMBERVALUE(Plantilla!AV242),"")</f>
        <v/>
      </c>
      <c r="AY231" s="4">
        <f>IF($C231="OK",_xlfn.NUMBERVALUE(Plantilla!AW242),"")</f>
        <v/>
      </c>
      <c r="AZ231" s="6">
        <f>IF($C231="OK",_xlfn.NUMBERVALUE(Plantilla!AX242),"")</f>
        <v/>
      </c>
      <c r="BA231">
        <f>IF($C231="OK",_xlfn.NUMBERVALUE(Plantilla!AY242),"")</f>
        <v/>
      </c>
      <c r="BB231">
        <f>IF($C231="OK",_xlfn.NUMBERVALUE(Plantilla!AZ242),"")</f>
        <v/>
      </c>
      <c r="BC231" s="4">
        <f>IF($C231="OK",_xlfn.NUMBERVALUE(Plantilla!BA242),"")</f>
        <v/>
      </c>
      <c r="BD231" s="6">
        <f>IF($C231="OK",_xlfn.NUMBERVALUE(Plantilla!BB242),"")</f>
        <v/>
      </c>
      <c r="BE231" s="4">
        <f>IF($C231="OK",_xlfn.NUMBERVALUE(Plantilla!BC242),"")</f>
        <v/>
      </c>
      <c r="BF231" s="6">
        <f>IF($C231="OK",_xlfn.NUMBERVALUE(Plantilla!BD242),"")</f>
        <v/>
      </c>
      <c r="BG231" s="4">
        <f>IF($C231="OK",_xlfn.NUMBERVALUE(Plantilla!BE242),"")</f>
        <v/>
      </c>
      <c r="BH231" s="6">
        <f>IF($C231="OK",_xlfn.NUMBERVALUE(Plantilla!BF242),"")</f>
        <v/>
      </c>
      <c r="BI231" s="110">
        <f>IF($C231="OK",_xlfn.NUMBERVALUE(Plantilla!BG242),"")</f>
        <v/>
      </c>
      <c r="BJ231" s="6">
        <f>IF($C231="OK",_xlfn.NUMBERVALUE(Plantilla!BH242),"")</f>
        <v/>
      </c>
      <c r="BK231" s="109">
        <f>IF($C231="OK",_xlfn.NUMBERVALUE(Plantilla!BI242),"")</f>
        <v/>
      </c>
      <c r="BL231" s="6">
        <f>IF($C231="OK",
   IF(Plantilla!BJ242&lt;&gt;"",
      TEXT(VLOOKUP(Plantilla!BJ242,'Tablas '!$Z$4:$AA$6,2,FALSE),"#"),
   ""),
"")</f>
        <v/>
      </c>
      <c r="BM231" s="4">
        <f>IF($C231="OK",_xlfn.NUMBERVALUE(Plantilla!BK242),"")</f>
        <v/>
      </c>
      <c r="BN231" s="4">
        <f>IF($C231="OK",_xlfn.NUMBERVALUE(Plantilla!BL242),"")</f>
        <v/>
      </c>
      <c r="BO231" s="6">
        <f>IF($C231="OK",_xlfn.NUMBERVALUE(Plantilla!BM242),"")</f>
        <v/>
      </c>
      <c r="BP231" s="4">
        <f>IF($C231="OK",_xlfn.NUMBERVALUE(Plantilla!BN242),"")</f>
        <v/>
      </c>
      <c r="BQ231" s="6">
        <f>IF($C231="OK",_xlfn.NUMBERVALUE(Plantilla!BO242),"")</f>
        <v/>
      </c>
      <c r="BR231" s="4">
        <f>IF($C231="OK",_xlfn.NUMBERVALUE(Plantilla!BP242),"")</f>
        <v/>
      </c>
      <c r="BS231" s="6">
        <f>IF($C231="OK",_xlfn.NUMBERVALUE(Plantilla!BQ242),"")</f>
        <v/>
      </c>
      <c r="BT231" s="4">
        <f>IF($C231="OK",_xlfn.NUMBERVALUE(Plantilla!BR242),"")</f>
        <v/>
      </c>
      <c r="BU231" s="6">
        <f>IF($C231="OK",_xlfn.NUMBERVALUE(Plantilla!BS242),"")</f>
        <v/>
      </c>
      <c r="BV231" s="6">
        <f>IF($C231="OK",_xlfn.NUMBERVALUE(Plantilla!BT242),"")</f>
        <v/>
      </c>
      <c r="BW231" s="6">
        <f>IF($C231="OK",_xlfn.NUMBERVALUE(Plantilla!BU242),"")</f>
        <v/>
      </c>
      <c r="BX231" s="6">
        <f>IF($C231="OK",_xlfn.NUMBERVALUE(Plantilla!BV242),"")</f>
        <v/>
      </c>
      <c r="BY231" s="6">
        <f>IF($C231="OK",_xlfn.NUMBERVALUE(Plantilla!BW242),"")</f>
        <v/>
      </c>
      <c r="BZ231" s="6">
        <f>IF($C231="OK",_xlfn.NUMBERVALUE(Plantilla!BX242),"")</f>
        <v/>
      </c>
      <c r="CA231" s="6">
        <f>IF($C231="OK",_xlfn.NUMBERVALUE(Plantilla!BY242),"")</f>
        <v/>
      </c>
      <c r="CB231" s="6">
        <f>IF($C231="OK",_xlfn.NUMBERVALUE(Plantilla!BZ242),"")</f>
        <v/>
      </c>
      <c r="CC231" s="6">
        <f>IF($C231="OK",_xlfn.NUMBERVALUE(Plantilla!CA242),"")</f>
        <v/>
      </c>
      <c r="CD231" s="6">
        <f>IF($C231="OK",_xlfn.NUMBERVALUE(Plantilla!CB242),"")</f>
        <v/>
      </c>
      <c r="CE231" s="6">
        <f>IF($C231="OK",_xlfn.NUMBERVALUE(Plantilla!CC242),"")</f>
        <v/>
      </c>
      <c r="CF231" s="4">
        <f>IF($C231="OK",_xlfn.NUMBERVALUE(Plantilla!CD242),"")</f>
        <v/>
      </c>
      <c r="CG231" s="6">
        <f>IF($C231="OK",_xlfn.NUMBERVALUE(Plantilla!CE242),"")</f>
        <v/>
      </c>
      <c r="CH231" s="6">
        <f>IF($C231="OK",_xlfn.NUMBERVALUE(Plantilla!CF242),"")</f>
        <v/>
      </c>
      <c r="CI231" s="6">
        <f>IF($C231="OK",_xlfn.NUMBERVALUE(Plantilla!CG242),"")</f>
        <v/>
      </c>
      <c r="CJ231" s="6">
        <f>IF($C231="OK",_xlfn.NUMBERVALUE(Plantilla!CH242),"")</f>
        <v/>
      </c>
      <c r="CK231" s="6">
        <f>IF($C231="OK",_xlfn.NUMBERVALUE(Plantilla!CI242),"")</f>
        <v/>
      </c>
      <c r="CL231" s="6">
        <f>IF($C231="OK",_xlfn.NUMBERVALUE(Plantilla!CJ242),"")</f>
        <v/>
      </c>
      <c r="CM231">
        <f>IF($C231="OK",TEXT(Plantilla!CK242,"#"),"")</f>
        <v/>
      </c>
      <c r="CN231" s="6">
        <f>IF($C231="OK",_xlfn.NUMBERVALUE(Plantilla!CL242),"")</f>
        <v/>
      </c>
      <c r="CO231" s="6">
        <f>IF($C231="OK",_xlfn.NUMBERVALUE(Plantilla!CM242),"")</f>
        <v/>
      </c>
      <c r="CP231" s="110">
        <f>IF($C231="OK",_xlfn.NUMBERVALUE(Plantilla!CN242),"")</f>
        <v/>
      </c>
      <c r="CQ231" s="6">
        <f>IF($C231="OK",_xlfn.NUMBERVALUE(Plantilla!CO242),"")</f>
        <v/>
      </c>
      <c r="CR231" s="109">
        <f>IF($C231="OK",_xlfn.NUMBERVALUE(Plantilla!CP242),"")</f>
        <v/>
      </c>
      <c r="CS231" s="110">
        <f>IF($C231="OK",_xlfn.NUMBERVALUE(Plantilla!CQ242),"")</f>
        <v/>
      </c>
      <c r="CT231" s="6">
        <f>IF($C231="OK",_xlfn.NUMBERVALUE(Plantilla!CR242),"")</f>
        <v/>
      </c>
      <c r="CU231" s="109">
        <f>IF($C231="OK",_xlfn.NUMBERVALUE(Plantilla!CS242),"")</f>
        <v/>
      </c>
      <c r="CV231" s="110">
        <f>IF($C231="OK",_xlfn.NUMBERVALUE(Plantilla!CT242),"")</f>
        <v/>
      </c>
      <c r="CW231" s="6">
        <f>IF($C231="OK",_xlfn.NUMBERVALUE(Plantilla!CU242),"")</f>
        <v/>
      </c>
      <c r="CX231" s="82">
        <f>IF($C231="OK",_xlfn.NUMBERVALUE(Plantilla!CV242),"")</f>
        <v/>
      </c>
      <c r="CY231" s="6">
        <f>IF($C231="OK",_xlfn.NUMBERVALUE(Plantilla!CW242),"")</f>
        <v/>
      </c>
      <c r="CZ231" s="82">
        <f>IF($C231="OK",_xlfn.NUMBERVALUE(Plantilla!CX242),"")</f>
        <v/>
      </c>
      <c r="DA231" s="6">
        <f>IF($C231="OK",_xlfn.NUMBERVALUE(Plantilla!CY242),"")</f>
        <v/>
      </c>
      <c r="DB231" s="109">
        <f>IF($C231="OK",_xlfn.NUMBERVALUE(Plantilla!CZ242),"")</f>
        <v/>
      </c>
      <c r="DC231" s="6">
        <f>IF($C231="OK",_xlfn.NUMBERVALUE(Plantilla!DA242),"")</f>
        <v/>
      </c>
      <c r="DD231" s="6">
        <f>IF($C231="OK",TEXT(Plantilla!DB242,"#"),"")</f>
        <v/>
      </c>
      <c r="DE231" s="6">
        <f>IF($C231="OK",_xlfn.NUMBERVALUE(Plantilla!DC242),"")</f>
        <v/>
      </c>
      <c r="DF231" s="4">
        <f>IF($C231="OK",_xlfn.NUMBERVALUE(Plantilla!DD242),"")</f>
        <v/>
      </c>
      <c r="DG231" s="6">
        <f>IF($C231="OK",_xlfn.NUMBERVALUE(Plantilla!DE242),"")</f>
        <v/>
      </c>
      <c r="DH231" s="6">
        <f>IF($C231="OK",_xlfn.NUMBERVALUE(Plantilla!DF242),"")</f>
        <v/>
      </c>
      <c r="DI231" s="6">
        <f>IF($C231="OK",_xlfn.NUMBERVALUE(Plantilla!DG242),"")</f>
        <v/>
      </c>
      <c r="DJ231" s="6">
        <f>IF($C231="OK",_xlfn.NUMBERVALUE(Plantilla!DH242),"")</f>
        <v/>
      </c>
      <c r="DK231" s="6">
        <f>IF($C231="OK",_xlfn.NUMBERVALUE(Plantilla!DI242),"")</f>
        <v/>
      </c>
      <c r="DL231" s="6">
        <f>IF($C231="OK",_xlfn.NUMBERVALUE(Plantilla!DJ242),"")</f>
        <v/>
      </c>
      <c r="DM231" s="6">
        <f>IF($C231="OK",_xlfn.NUMBERVALUE(Plantilla!DK242),"")</f>
        <v/>
      </c>
      <c r="DN231" s="6">
        <f>IF($C231="OK",_xlfn.NUMBERVALUE(Plantilla!DL242),"")</f>
        <v/>
      </c>
      <c r="DO231" s="6">
        <f>IF($C231="OK",_xlfn.NUMBERVALUE(Plantilla!DM242),"")</f>
        <v/>
      </c>
      <c r="DP231" s="6">
        <f>IF($C231="OK",_xlfn.NUMBERVALUE(Plantilla!DN242),"")</f>
        <v/>
      </c>
      <c r="DQ231" s="6">
        <f>IF($C231="OK",_xlfn.NUMBERVALUE(Plantilla!DO242),"")</f>
        <v/>
      </c>
      <c r="DR231" s="6">
        <f>IF($C231="OK",_xlfn.NUMBERVALUE(Plantilla!DP242),"")</f>
        <v/>
      </c>
      <c r="DS231">
        <f>IF($C231="OK",TEXT(Plantilla!DR242,"#"),"")</f>
        <v/>
      </c>
      <c r="DT231" s="6" t="n"/>
    </row>
    <row r="232">
      <c r="A232">
        <f>IF(Plantilla!$I$6="¡Perfecto!, Guarda el archivo y adjúntalo a tu interfaz de Nómina Electrónica","OK","Error")</f>
        <v/>
      </c>
      <c r="B232">
        <f>IF(Plantilla!$I$6="¡Perfecto!, Guarda el archivo y adjúntalo a tu interfaz de Nómina Electrónica",MID(Plantilla!$D$2,SEARCH("V",Plantilla!$D$2),10),"")</f>
        <v/>
      </c>
      <c r="C232">
        <f>Plantilla!C243</f>
        <v/>
      </c>
      <c r="D232">
        <f>IF($C232="OK",Plantilla!B243,"")</f>
        <v/>
      </c>
      <c r="E232">
        <f>IF($C232="OK",
   VLOOKUP(Plantilla!$E$4,'Tablas '!$AP$4:$AT$6,5,FALSE),
"")</f>
        <v/>
      </c>
      <c r="F232">
        <f>IF($C232="OK",TEXT(Plantilla!D243,"#"),"")</f>
        <v/>
      </c>
      <c r="G232">
        <f>IF($C232="OK",
   VLOOKUP(Plantilla!E243,'Tablas '!$B$4:$C$14,2,FALSE),
"")</f>
        <v/>
      </c>
      <c r="H232">
        <f>IF($C232="OK",TEXT(Plantilla!F243,"#"),"")</f>
        <v/>
      </c>
      <c r="I232">
        <f>IF($C232="OK",TEXT(Plantilla!G243,"#"),"")</f>
        <v/>
      </c>
      <c r="J232">
        <f>IF($C232="OK",TEXT(Plantilla!H243,"#"),"")</f>
        <v/>
      </c>
      <c r="K232">
        <f>IF($C232="OK",TEXT(Plantilla!I243,"#"),"")</f>
        <v/>
      </c>
      <c r="L232">
        <f>IF($C232="OK",TEXT(Plantilla!J243,"#"),"")</f>
        <v/>
      </c>
      <c r="M232">
        <f>IF($C232="OK",TEXT(Plantilla!K243,"#"),"")</f>
        <v/>
      </c>
      <c r="N232">
        <f>IF($C232="OK",
   CONCATENATE(YEAR(Plantilla!L243),"-",TEXT(MONTH(Plantilla!L243),"00"),"-",TEXT(DAY(Plantilla!L243),"00")),
"")</f>
        <v/>
      </c>
      <c r="O232">
        <f>IF($C232="OK",_xlfn.NUMBERVALUE(Plantilla!M243),"")</f>
        <v/>
      </c>
      <c r="P232">
        <f>IF($C232="OK",
   IF(Plantilla!N243&lt;&gt;"",
      CONCATENATE(YEAR(Plantilla!N243),"-",TEXT(MONTH(Plantilla!N243),"00"),"-",TEXT(DAY(Plantilla!N243),"00")),
   ""),
"")</f>
        <v/>
      </c>
      <c r="Q232">
        <f>IF($C232="OK",
   VLOOKUP(Plantilla!O243,'Tablas '!$E$4:$F$19,2,FALSE),
"")</f>
        <v/>
      </c>
      <c r="R232">
        <f>IF($C232="OK",
   VLOOKUP(Plantilla!P243,'Tablas '!$H$4:$I$5,2,FALSE),
"")</f>
        <v/>
      </c>
      <c r="S232">
        <f>IF($C232="OK",
   VLOOKUP(Plantilla!Q243,'Tablas '!$K$4:$L$8,2,FALSE),
"")</f>
        <v/>
      </c>
      <c r="T232">
        <f>IF($C232="OK",
   VLOOKUP(Plantilla!R243,'Tablas '!$AE$4:$AF$6,2,FALSE),
"")</f>
        <v/>
      </c>
      <c r="U232">
        <f>IF($C232="OK",
   VLOOKUP(Plantilla!S243,'Tablas '!$AE$4:$AF$6,2,FALSE),
"")</f>
        <v/>
      </c>
      <c r="V232">
        <f>IF($C232="OK",TEXT(Plantilla!T243,"#"),"")</f>
        <v/>
      </c>
      <c r="W232" s="84">
        <f>IF($C232="OK",
   VLOOKUP(Plantilla!U243,'Tablas '!$AM$4:$AN$1126,2,FALSE),
"")</f>
        <v/>
      </c>
      <c r="X232">
        <f>IF($C232="OK",TEXT(Plantilla!V243,"#"),"")</f>
        <v/>
      </c>
      <c r="Y232">
        <f>IF($C232="OK",
   CONCATENATE(YEAR(Plantilla!W243),"-",TEXT(MONTH(Plantilla!W243),"00"),"-",TEXT(DAY(Plantilla!W243),"00")),
"")</f>
        <v/>
      </c>
      <c r="Z232">
        <f>IF($C232="OK",
   CONCATENATE(YEAR(Plantilla!X243),"-",TEXT(MONTH(Plantilla!X243),"00"),"-",TEXT(DAY(Plantilla!X243),"00")),
"")</f>
        <v/>
      </c>
      <c r="AA232">
        <f>IF($C232="OK",
   TEXT(VLOOKUP(Plantilla!Y243,'Tablas '!$Q$4:$R$9,2,FALSE),"#"),
"")</f>
        <v/>
      </c>
      <c r="AB232">
        <f>IF($C232="OK",
   CONCATENATE(YEAR(Plantilla!Z243),"-",TEXT(MONTH(Plantilla!Z243),"00"),"-",TEXT(DAY(Plantilla!Z243),"00")),
"")</f>
        <v/>
      </c>
      <c r="AC232">
        <f>IF($C232="OK",
   TEXT(VLOOKUP(Plantilla!AA243,'Tablas '!$T$4:$U$13,2,FALSE),"#"),
"")</f>
        <v/>
      </c>
      <c r="AD232">
        <f>IF($C232="OK",TEXT(Plantilla!AB243,"#"),"")</f>
        <v/>
      </c>
      <c r="AE232">
        <f>IF($C232="OK",
   IF(Plantilla!AC243&lt;&gt;"",
      TEXT(VLOOKUP(Plantilla!AC243,'Tablas '!$W$4:$X$7,2,FALSE),"#"),
   ""),
"")</f>
        <v/>
      </c>
      <c r="AF232">
        <f>IF($C232="OK",TEXT(Plantilla!AD243,"#"),"")</f>
        <v/>
      </c>
      <c r="AG232" s="6">
        <f>IF($C232="OK",_xlfn.NUMBERVALUE(Plantilla!AE243),"")</f>
        <v/>
      </c>
      <c r="AH232" s="4">
        <f>IF($C232="OK",_xlfn.NUMBERVALUE(Plantilla!AF243),"")</f>
        <v/>
      </c>
      <c r="AI232" s="6">
        <f>IF($C232="OK",_xlfn.NUMBERVALUE(Plantilla!AG243),"")</f>
        <v/>
      </c>
      <c r="AJ232" s="6">
        <f>IF($C232="OK",_xlfn.NUMBERVALUE(Plantilla!AH243),"")</f>
        <v/>
      </c>
      <c r="AK232" s="6">
        <f>IF($C232="OK",_xlfn.NUMBERVALUE(Plantilla!AI243),"")</f>
        <v/>
      </c>
      <c r="AL232" s="6">
        <f>IF($C232="OK",_xlfn.NUMBERVALUE(Plantilla!AJ243),"")</f>
        <v/>
      </c>
      <c r="AM232" s="4">
        <f>IF($C232="OK",_xlfn.NUMBERVALUE(Plantilla!AK243),"")</f>
        <v/>
      </c>
      <c r="AN232" s="6">
        <f>IF($C232="OK",_xlfn.NUMBERVALUE(Plantilla!AL243),"")</f>
        <v/>
      </c>
      <c r="AO232" s="4">
        <f>IF($C232="OK",_xlfn.NUMBERVALUE(Plantilla!AM243),"")</f>
        <v/>
      </c>
      <c r="AP232" s="6">
        <f>IF($C232="OK",_xlfn.NUMBERVALUE(Plantilla!AN243),"")</f>
        <v/>
      </c>
      <c r="AQ232" s="4">
        <f>IF($C232="OK",_xlfn.NUMBERVALUE(Plantilla!AO243),"")</f>
        <v/>
      </c>
      <c r="AR232" s="6">
        <f>IF($C232="OK",_xlfn.NUMBERVALUE(Plantilla!AP243),"")</f>
        <v/>
      </c>
      <c r="AS232" s="4">
        <f>IF($C232="OK",_xlfn.NUMBERVALUE(Plantilla!AQ243),"")</f>
        <v/>
      </c>
      <c r="AT232" s="6">
        <f>IF($C232="OK",_xlfn.NUMBERVALUE(Plantilla!AR243),"")</f>
        <v/>
      </c>
      <c r="AU232" s="4">
        <f>IF($C232="OK",_xlfn.NUMBERVALUE(Plantilla!AS243),"")</f>
        <v/>
      </c>
      <c r="AV232" s="6">
        <f>IF($C232="OK",_xlfn.NUMBERVALUE(Plantilla!AT243),"")</f>
        <v/>
      </c>
      <c r="AW232" s="4">
        <f>IF($C232="OK",_xlfn.NUMBERVALUE(Plantilla!AU243),"")</f>
        <v/>
      </c>
      <c r="AX232" s="6">
        <f>IF($C232="OK",_xlfn.NUMBERVALUE(Plantilla!AV243),"")</f>
        <v/>
      </c>
      <c r="AY232" s="4">
        <f>IF($C232="OK",_xlfn.NUMBERVALUE(Plantilla!AW243),"")</f>
        <v/>
      </c>
      <c r="AZ232" s="6">
        <f>IF($C232="OK",_xlfn.NUMBERVALUE(Plantilla!AX243),"")</f>
        <v/>
      </c>
      <c r="BA232">
        <f>IF($C232="OK",_xlfn.NUMBERVALUE(Plantilla!AY243),"")</f>
        <v/>
      </c>
      <c r="BB232">
        <f>IF($C232="OK",_xlfn.NUMBERVALUE(Plantilla!AZ243),"")</f>
        <v/>
      </c>
      <c r="BC232" s="4">
        <f>IF($C232="OK",_xlfn.NUMBERVALUE(Plantilla!BA243),"")</f>
        <v/>
      </c>
      <c r="BD232" s="6">
        <f>IF($C232="OK",_xlfn.NUMBERVALUE(Plantilla!BB243),"")</f>
        <v/>
      </c>
      <c r="BE232" s="4">
        <f>IF($C232="OK",_xlfn.NUMBERVALUE(Plantilla!BC243),"")</f>
        <v/>
      </c>
      <c r="BF232" s="6">
        <f>IF($C232="OK",_xlfn.NUMBERVALUE(Plantilla!BD243),"")</f>
        <v/>
      </c>
      <c r="BG232" s="4">
        <f>IF($C232="OK",_xlfn.NUMBERVALUE(Plantilla!BE243),"")</f>
        <v/>
      </c>
      <c r="BH232" s="6">
        <f>IF($C232="OK",_xlfn.NUMBERVALUE(Plantilla!BF243),"")</f>
        <v/>
      </c>
      <c r="BI232" s="110">
        <f>IF($C232="OK",_xlfn.NUMBERVALUE(Plantilla!BG243),"")</f>
        <v/>
      </c>
      <c r="BJ232" s="6">
        <f>IF($C232="OK",_xlfn.NUMBERVALUE(Plantilla!BH243),"")</f>
        <v/>
      </c>
      <c r="BK232" s="109">
        <f>IF($C232="OK",_xlfn.NUMBERVALUE(Plantilla!BI243),"")</f>
        <v/>
      </c>
      <c r="BL232" s="6">
        <f>IF($C232="OK",
   IF(Plantilla!BJ243&lt;&gt;"",
      TEXT(VLOOKUP(Plantilla!BJ243,'Tablas '!$Z$4:$AA$6,2,FALSE),"#"),
   ""),
"")</f>
        <v/>
      </c>
      <c r="BM232" s="4">
        <f>IF($C232="OK",_xlfn.NUMBERVALUE(Plantilla!BK243),"")</f>
        <v/>
      </c>
      <c r="BN232" s="4">
        <f>IF($C232="OK",_xlfn.NUMBERVALUE(Plantilla!BL243),"")</f>
        <v/>
      </c>
      <c r="BO232" s="6">
        <f>IF($C232="OK",_xlfn.NUMBERVALUE(Plantilla!BM243),"")</f>
        <v/>
      </c>
      <c r="BP232" s="4">
        <f>IF($C232="OK",_xlfn.NUMBERVALUE(Plantilla!BN243),"")</f>
        <v/>
      </c>
      <c r="BQ232" s="6">
        <f>IF($C232="OK",_xlfn.NUMBERVALUE(Plantilla!BO243),"")</f>
        <v/>
      </c>
      <c r="BR232" s="4">
        <f>IF($C232="OK",_xlfn.NUMBERVALUE(Plantilla!BP243),"")</f>
        <v/>
      </c>
      <c r="BS232" s="6">
        <f>IF($C232="OK",_xlfn.NUMBERVALUE(Plantilla!BQ243),"")</f>
        <v/>
      </c>
      <c r="BT232" s="4">
        <f>IF($C232="OK",_xlfn.NUMBERVALUE(Plantilla!BR243),"")</f>
        <v/>
      </c>
      <c r="BU232" s="6">
        <f>IF($C232="OK",_xlfn.NUMBERVALUE(Plantilla!BS243),"")</f>
        <v/>
      </c>
      <c r="BV232" s="6">
        <f>IF($C232="OK",_xlfn.NUMBERVALUE(Plantilla!BT243),"")</f>
        <v/>
      </c>
      <c r="BW232" s="6">
        <f>IF($C232="OK",_xlfn.NUMBERVALUE(Plantilla!BU243),"")</f>
        <v/>
      </c>
      <c r="BX232" s="6">
        <f>IF($C232="OK",_xlfn.NUMBERVALUE(Plantilla!BV243),"")</f>
        <v/>
      </c>
      <c r="BY232" s="6">
        <f>IF($C232="OK",_xlfn.NUMBERVALUE(Plantilla!BW243),"")</f>
        <v/>
      </c>
      <c r="BZ232" s="6">
        <f>IF($C232="OK",_xlfn.NUMBERVALUE(Plantilla!BX243),"")</f>
        <v/>
      </c>
      <c r="CA232" s="6">
        <f>IF($C232="OK",_xlfn.NUMBERVALUE(Plantilla!BY243),"")</f>
        <v/>
      </c>
      <c r="CB232" s="6">
        <f>IF($C232="OK",_xlfn.NUMBERVALUE(Plantilla!BZ243),"")</f>
        <v/>
      </c>
      <c r="CC232" s="6">
        <f>IF($C232="OK",_xlfn.NUMBERVALUE(Plantilla!CA243),"")</f>
        <v/>
      </c>
      <c r="CD232" s="6">
        <f>IF($C232="OK",_xlfn.NUMBERVALUE(Plantilla!CB243),"")</f>
        <v/>
      </c>
      <c r="CE232" s="6">
        <f>IF($C232="OK",_xlfn.NUMBERVALUE(Plantilla!CC243),"")</f>
        <v/>
      </c>
      <c r="CF232" s="4">
        <f>IF($C232="OK",_xlfn.NUMBERVALUE(Plantilla!CD243),"")</f>
        <v/>
      </c>
      <c r="CG232" s="6">
        <f>IF($C232="OK",_xlfn.NUMBERVALUE(Plantilla!CE243),"")</f>
        <v/>
      </c>
      <c r="CH232" s="6">
        <f>IF($C232="OK",_xlfn.NUMBERVALUE(Plantilla!CF243),"")</f>
        <v/>
      </c>
      <c r="CI232" s="6">
        <f>IF($C232="OK",_xlfn.NUMBERVALUE(Plantilla!CG243),"")</f>
        <v/>
      </c>
      <c r="CJ232" s="6">
        <f>IF($C232="OK",_xlfn.NUMBERVALUE(Plantilla!CH243),"")</f>
        <v/>
      </c>
      <c r="CK232" s="6">
        <f>IF($C232="OK",_xlfn.NUMBERVALUE(Plantilla!CI243),"")</f>
        <v/>
      </c>
      <c r="CL232" s="6">
        <f>IF($C232="OK",_xlfn.NUMBERVALUE(Plantilla!CJ243),"")</f>
        <v/>
      </c>
      <c r="CM232">
        <f>IF($C232="OK",TEXT(Plantilla!CK243,"#"),"")</f>
        <v/>
      </c>
      <c r="CN232" s="6">
        <f>IF($C232="OK",_xlfn.NUMBERVALUE(Plantilla!CL243),"")</f>
        <v/>
      </c>
      <c r="CO232" s="6">
        <f>IF($C232="OK",_xlfn.NUMBERVALUE(Plantilla!CM243),"")</f>
        <v/>
      </c>
      <c r="CP232" s="110">
        <f>IF($C232="OK",_xlfn.NUMBERVALUE(Plantilla!CN243),"")</f>
        <v/>
      </c>
      <c r="CQ232" s="6">
        <f>IF($C232="OK",_xlfn.NUMBERVALUE(Plantilla!CO243),"")</f>
        <v/>
      </c>
      <c r="CR232" s="109">
        <f>IF($C232="OK",_xlfn.NUMBERVALUE(Plantilla!CP243),"")</f>
        <v/>
      </c>
      <c r="CS232" s="110">
        <f>IF($C232="OK",_xlfn.NUMBERVALUE(Plantilla!CQ243),"")</f>
        <v/>
      </c>
      <c r="CT232" s="6">
        <f>IF($C232="OK",_xlfn.NUMBERVALUE(Plantilla!CR243),"")</f>
        <v/>
      </c>
      <c r="CU232" s="109">
        <f>IF($C232="OK",_xlfn.NUMBERVALUE(Plantilla!CS243),"")</f>
        <v/>
      </c>
      <c r="CV232" s="110">
        <f>IF($C232="OK",_xlfn.NUMBERVALUE(Plantilla!CT243),"")</f>
        <v/>
      </c>
      <c r="CW232" s="6">
        <f>IF($C232="OK",_xlfn.NUMBERVALUE(Plantilla!CU243),"")</f>
        <v/>
      </c>
      <c r="CX232" s="82">
        <f>IF($C232="OK",_xlfn.NUMBERVALUE(Plantilla!CV243),"")</f>
        <v/>
      </c>
      <c r="CY232" s="6">
        <f>IF($C232="OK",_xlfn.NUMBERVALUE(Plantilla!CW243),"")</f>
        <v/>
      </c>
      <c r="CZ232" s="82">
        <f>IF($C232="OK",_xlfn.NUMBERVALUE(Plantilla!CX243),"")</f>
        <v/>
      </c>
      <c r="DA232" s="6">
        <f>IF($C232="OK",_xlfn.NUMBERVALUE(Plantilla!CY243),"")</f>
        <v/>
      </c>
      <c r="DB232" s="109">
        <f>IF($C232="OK",_xlfn.NUMBERVALUE(Plantilla!CZ243),"")</f>
        <v/>
      </c>
      <c r="DC232" s="6">
        <f>IF($C232="OK",_xlfn.NUMBERVALUE(Plantilla!DA243),"")</f>
        <v/>
      </c>
      <c r="DD232" s="6">
        <f>IF($C232="OK",TEXT(Plantilla!DB243,"#"),"")</f>
        <v/>
      </c>
      <c r="DE232" s="6">
        <f>IF($C232="OK",_xlfn.NUMBERVALUE(Plantilla!DC243),"")</f>
        <v/>
      </c>
      <c r="DF232" s="4">
        <f>IF($C232="OK",_xlfn.NUMBERVALUE(Plantilla!DD243),"")</f>
        <v/>
      </c>
      <c r="DG232" s="6">
        <f>IF($C232="OK",_xlfn.NUMBERVALUE(Plantilla!DE243),"")</f>
        <v/>
      </c>
      <c r="DH232" s="6">
        <f>IF($C232="OK",_xlfn.NUMBERVALUE(Plantilla!DF243),"")</f>
        <v/>
      </c>
      <c r="DI232" s="6">
        <f>IF($C232="OK",_xlfn.NUMBERVALUE(Plantilla!DG243),"")</f>
        <v/>
      </c>
      <c r="DJ232" s="6">
        <f>IF($C232="OK",_xlfn.NUMBERVALUE(Plantilla!DH243),"")</f>
        <v/>
      </c>
      <c r="DK232" s="6">
        <f>IF($C232="OK",_xlfn.NUMBERVALUE(Plantilla!DI243),"")</f>
        <v/>
      </c>
      <c r="DL232" s="6">
        <f>IF($C232="OK",_xlfn.NUMBERVALUE(Plantilla!DJ243),"")</f>
        <v/>
      </c>
      <c r="DM232" s="6">
        <f>IF($C232="OK",_xlfn.NUMBERVALUE(Plantilla!DK243),"")</f>
        <v/>
      </c>
      <c r="DN232" s="6">
        <f>IF($C232="OK",_xlfn.NUMBERVALUE(Plantilla!DL243),"")</f>
        <v/>
      </c>
      <c r="DO232" s="6">
        <f>IF($C232="OK",_xlfn.NUMBERVALUE(Plantilla!DM243),"")</f>
        <v/>
      </c>
      <c r="DP232" s="6">
        <f>IF($C232="OK",_xlfn.NUMBERVALUE(Plantilla!DN243),"")</f>
        <v/>
      </c>
      <c r="DQ232" s="6">
        <f>IF($C232="OK",_xlfn.NUMBERVALUE(Plantilla!DO243),"")</f>
        <v/>
      </c>
      <c r="DR232" s="6">
        <f>IF($C232="OK",_xlfn.NUMBERVALUE(Plantilla!DP243),"")</f>
        <v/>
      </c>
      <c r="DS232">
        <f>IF($C232="OK",TEXT(Plantilla!DR243,"#"),"")</f>
        <v/>
      </c>
      <c r="DT232" s="6" t="n"/>
    </row>
    <row r="233">
      <c r="A233">
        <f>IF(Plantilla!$I$6="¡Perfecto!, Guarda el archivo y adjúntalo a tu interfaz de Nómina Electrónica","OK","Error")</f>
        <v/>
      </c>
      <c r="B233">
        <f>IF(Plantilla!$I$6="¡Perfecto!, Guarda el archivo y adjúntalo a tu interfaz de Nómina Electrónica",MID(Plantilla!$D$2,SEARCH("V",Plantilla!$D$2),10),"")</f>
        <v/>
      </c>
      <c r="C233">
        <f>Plantilla!C244</f>
        <v/>
      </c>
      <c r="D233">
        <f>IF($C233="OK",Plantilla!B244,"")</f>
        <v/>
      </c>
      <c r="E233">
        <f>IF($C233="OK",
   VLOOKUP(Plantilla!$E$4,'Tablas '!$AP$4:$AT$6,5,FALSE),
"")</f>
        <v/>
      </c>
      <c r="F233">
        <f>IF($C233="OK",TEXT(Plantilla!D244,"#"),"")</f>
        <v/>
      </c>
      <c r="G233">
        <f>IF($C233="OK",
   VLOOKUP(Plantilla!E244,'Tablas '!$B$4:$C$14,2,FALSE),
"")</f>
        <v/>
      </c>
      <c r="H233">
        <f>IF($C233="OK",TEXT(Plantilla!F244,"#"),"")</f>
        <v/>
      </c>
      <c r="I233">
        <f>IF($C233="OK",TEXT(Plantilla!G244,"#"),"")</f>
        <v/>
      </c>
      <c r="J233">
        <f>IF($C233="OK",TEXT(Plantilla!H244,"#"),"")</f>
        <v/>
      </c>
      <c r="K233">
        <f>IF($C233="OK",TEXT(Plantilla!I244,"#"),"")</f>
        <v/>
      </c>
      <c r="L233">
        <f>IF($C233="OK",TEXT(Plantilla!J244,"#"),"")</f>
        <v/>
      </c>
      <c r="M233">
        <f>IF($C233="OK",TEXT(Plantilla!K244,"#"),"")</f>
        <v/>
      </c>
      <c r="N233">
        <f>IF($C233="OK",
   CONCATENATE(YEAR(Plantilla!L244),"-",TEXT(MONTH(Plantilla!L244),"00"),"-",TEXT(DAY(Plantilla!L244),"00")),
"")</f>
        <v/>
      </c>
      <c r="O233">
        <f>IF($C233="OK",_xlfn.NUMBERVALUE(Plantilla!M244),"")</f>
        <v/>
      </c>
      <c r="P233">
        <f>IF($C233="OK",
   IF(Plantilla!N244&lt;&gt;"",
      CONCATENATE(YEAR(Plantilla!N244),"-",TEXT(MONTH(Plantilla!N244),"00"),"-",TEXT(DAY(Plantilla!N244),"00")),
   ""),
"")</f>
        <v/>
      </c>
      <c r="Q233">
        <f>IF($C233="OK",
   VLOOKUP(Plantilla!O244,'Tablas '!$E$4:$F$19,2,FALSE),
"")</f>
        <v/>
      </c>
      <c r="R233">
        <f>IF($C233="OK",
   VLOOKUP(Plantilla!P244,'Tablas '!$H$4:$I$5,2,FALSE),
"")</f>
        <v/>
      </c>
      <c r="S233">
        <f>IF($C233="OK",
   VLOOKUP(Plantilla!Q244,'Tablas '!$K$4:$L$8,2,FALSE),
"")</f>
        <v/>
      </c>
      <c r="T233">
        <f>IF($C233="OK",
   VLOOKUP(Plantilla!R244,'Tablas '!$AE$4:$AF$6,2,FALSE),
"")</f>
        <v/>
      </c>
      <c r="U233">
        <f>IF($C233="OK",
   VLOOKUP(Plantilla!S244,'Tablas '!$AE$4:$AF$6,2,FALSE),
"")</f>
        <v/>
      </c>
      <c r="V233">
        <f>IF($C233="OK",TEXT(Plantilla!T244,"#"),"")</f>
        <v/>
      </c>
      <c r="W233" s="84">
        <f>IF($C233="OK",
   VLOOKUP(Plantilla!U244,'Tablas '!$AM$4:$AN$1126,2,FALSE),
"")</f>
        <v/>
      </c>
      <c r="X233">
        <f>IF($C233="OK",TEXT(Plantilla!V244,"#"),"")</f>
        <v/>
      </c>
      <c r="Y233">
        <f>IF($C233="OK",
   CONCATENATE(YEAR(Plantilla!W244),"-",TEXT(MONTH(Plantilla!W244),"00"),"-",TEXT(DAY(Plantilla!W244),"00")),
"")</f>
        <v/>
      </c>
      <c r="Z233">
        <f>IF($C233="OK",
   CONCATENATE(YEAR(Plantilla!X244),"-",TEXT(MONTH(Plantilla!X244),"00"),"-",TEXT(DAY(Plantilla!X244),"00")),
"")</f>
        <v/>
      </c>
      <c r="AA233">
        <f>IF($C233="OK",
   TEXT(VLOOKUP(Plantilla!Y244,'Tablas '!$Q$4:$R$9,2,FALSE),"#"),
"")</f>
        <v/>
      </c>
      <c r="AB233">
        <f>IF($C233="OK",
   CONCATENATE(YEAR(Plantilla!Z244),"-",TEXT(MONTH(Plantilla!Z244),"00"),"-",TEXT(DAY(Plantilla!Z244),"00")),
"")</f>
        <v/>
      </c>
      <c r="AC233">
        <f>IF($C233="OK",
   TEXT(VLOOKUP(Plantilla!AA244,'Tablas '!$T$4:$U$13,2,FALSE),"#"),
"")</f>
        <v/>
      </c>
      <c r="AD233">
        <f>IF($C233="OK",TEXT(Plantilla!AB244,"#"),"")</f>
        <v/>
      </c>
      <c r="AE233">
        <f>IF($C233="OK",
   IF(Plantilla!AC244&lt;&gt;"",
      TEXT(VLOOKUP(Plantilla!AC244,'Tablas '!$W$4:$X$7,2,FALSE),"#"),
   ""),
"")</f>
        <v/>
      </c>
      <c r="AF233">
        <f>IF($C233="OK",TEXT(Plantilla!AD244,"#"),"")</f>
        <v/>
      </c>
      <c r="AG233" s="6">
        <f>IF($C233="OK",_xlfn.NUMBERVALUE(Plantilla!AE244),"")</f>
        <v/>
      </c>
      <c r="AH233" s="4">
        <f>IF($C233="OK",_xlfn.NUMBERVALUE(Plantilla!AF244),"")</f>
        <v/>
      </c>
      <c r="AI233" s="6">
        <f>IF($C233="OK",_xlfn.NUMBERVALUE(Plantilla!AG244),"")</f>
        <v/>
      </c>
      <c r="AJ233" s="6">
        <f>IF($C233="OK",_xlfn.NUMBERVALUE(Plantilla!AH244),"")</f>
        <v/>
      </c>
      <c r="AK233" s="6">
        <f>IF($C233="OK",_xlfn.NUMBERVALUE(Plantilla!AI244),"")</f>
        <v/>
      </c>
      <c r="AL233" s="6">
        <f>IF($C233="OK",_xlfn.NUMBERVALUE(Plantilla!AJ244),"")</f>
        <v/>
      </c>
      <c r="AM233" s="4">
        <f>IF($C233="OK",_xlfn.NUMBERVALUE(Plantilla!AK244),"")</f>
        <v/>
      </c>
      <c r="AN233" s="6">
        <f>IF($C233="OK",_xlfn.NUMBERVALUE(Plantilla!AL244),"")</f>
        <v/>
      </c>
      <c r="AO233" s="4">
        <f>IF($C233="OK",_xlfn.NUMBERVALUE(Plantilla!AM244),"")</f>
        <v/>
      </c>
      <c r="AP233" s="6">
        <f>IF($C233="OK",_xlfn.NUMBERVALUE(Plantilla!AN244),"")</f>
        <v/>
      </c>
      <c r="AQ233" s="4">
        <f>IF($C233="OK",_xlfn.NUMBERVALUE(Plantilla!AO244),"")</f>
        <v/>
      </c>
      <c r="AR233" s="6">
        <f>IF($C233="OK",_xlfn.NUMBERVALUE(Plantilla!AP244),"")</f>
        <v/>
      </c>
      <c r="AS233" s="4">
        <f>IF($C233="OK",_xlfn.NUMBERVALUE(Plantilla!AQ244),"")</f>
        <v/>
      </c>
      <c r="AT233" s="6">
        <f>IF($C233="OK",_xlfn.NUMBERVALUE(Plantilla!AR244),"")</f>
        <v/>
      </c>
      <c r="AU233" s="4">
        <f>IF($C233="OK",_xlfn.NUMBERVALUE(Plantilla!AS244),"")</f>
        <v/>
      </c>
      <c r="AV233" s="6">
        <f>IF($C233="OK",_xlfn.NUMBERVALUE(Plantilla!AT244),"")</f>
        <v/>
      </c>
      <c r="AW233" s="4">
        <f>IF($C233="OK",_xlfn.NUMBERVALUE(Plantilla!AU244),"")</f>
        <v/>
      </c>
      <c r="AX233" s="6">
        <f>IF($C233="OK",_xlfn.NUMBERVALUE(Plantilla!AV244),"")</f>
        <v/>
      </c>
      <c r="AY233" s="4">
        <f>IF($C233="OK",_xlfn.NUMBERVALUE(Plantilla!AW244),"")</f>
        <v/>
      </c>
      <c r="AZ233" s="6">
        <f>IF($C233="OK",_xlfn.NUMBERVALUE(Plantilla!AX244),"")</f>
        <v/>
      </c>
      <c r="BA233">
        <f>IF($C233="OK",_xlfn.NUMBERVALUE(Plantilla!AY244),"")</f>
        <v/>
      </c>
      <c r="BB233">
        <f>IF($C233="OK",_xlfn.NUMBERVALUE(Plantilla!AZ244),"")</f>
        <v/>
      </c>
      <c r="BC233" s="4">
        <f>IF($C233="OK",_xlfn.NUMBERVALUE(Plantilla!BA244),"")</f>
        <v/>
      </c>
      <c r="BD233" s="6">
        <f>IF($C233="OK",_xlfn.NUMBERVALUE(Plantilla!BB244),"")</f>
        <v/>
      </c>
      <c r="BE233" s="4">
        <f>IF($C233="OK",_xlfn.NUMBERVALUE(Plantilla!BC244),"")</f>
        <v/>
      </c>
      <c r="BF233" s="6">
        <f>IF($C233="OK",_xlfn.NUMBERVALUE(Plantilla!BD244),"")</f>
        <v/>
      </c>
      <c r="BG233" s="4">
        <f>IF($C233="OK",_xlfn.NUMBERVALUE(Plantilla!BE244),"")</f>
        <v/>
      </c>
      <c r="BH233" s="6">
        <f>IF($C233="OK",_xlfn.NUMBERVALUE(Plantilla!BF244),"")</f>
        <v/>
      </c>
      <c r="BI233" s="110">
        <f>IF($C233="OK",_xlfn.NUMBERVALUE(Plantilla!BG244),"")</f>
        <v/>
      </c>
      <c r="BJ233" s="6">
        <f>IF($C233="OK",_xlfn.NUMBERVALUE(Plantilla!BH244),"")</f>
        <v/>
      </c>
      <c r="BK233" s="109">
        <f>IF($C233="OK",_xlfn.NUMBERVALUE(Plantilla!BI244),"")</f>
        <v/>
      </c>
      <c r="BL233" s="6">
        <f>IF($C233="OK",
   IF(Plantilla!BJ244&lt;&gt;"",
      TEXT(VLOOKUP(Plantilla!BJ244,'Tablas '!$Z$4:$AA$6,2,FALSE),"#"),
   ""),
"")</f>
        <v/>
      </c>
      <c r="BM233" s="4">
        <f>IF($C233="OK",_xlfn.NUMBERVALUE(Plantilla!BK244),"")</f>
        <v/>
      </c>
      <c r="BN233" s="4">
        <f>IF($C233="OK",_xlfn.NUMBERVALUE(Plantilla!BL244),"")</f>
        <v/>
      </c>
      <c r="BO233" s="6">
        <f>IF($C233="OK",_xlfn.NUMBERVALUE(Plantilla!BM244),"")</f>
        <v/>
      </c>
      <c r="BP233" s="4">
        <f>IF($C233="OK",_xlfn.NUMBERVALUE(Plantilla!BN244),"")</f>
        <v/>
      </c>
      <c r="BQ233" s="6">
        <f>IF($C233="OK",_xlfn.NUMBERVALUE(Plantilla!BO244),"")</f>
        <v/>
      </c>
      <c r="BR233" s="4">
        <f>IF($C233="OK",_xlfn.NUMBERVALUE(Plantilla!BP244),"")</f>
        <v/>
      </c>
      <c r="BS233" s="6">
        <f>IF($C233="OK",_xlfn.NUMBERVALUE(Plantilla!BQ244),"")</f>
        <v/>
      </c>
      <c r="BT233" s="4">
        <f>IF($C233="OK",_xlfn.NUMBERVALUE(Plantilla!BR244),"")</f>
        <v/>
      </c>
      <c r="BU233" s="6">
        <f>IF($C233="OK",_xlfn.NUMBERVALUE(Plantilla!BS244),"")</f>
        <v/>
      </c>
      <c r="BV233" s="6">
        <f>IF($C233="OK",_xlfn.NUMBERVALUE(Plantilla!BT244),"")</f>
        <v/>
      </c>
      <c r="BW233" s="6">
        <f>IF($C233="OK",_xlfn.NUMBERVALUE(Plantilla!BU244),"")</f>
        <v/>
      </c>
      <c r="BX233" s="6">
        <f>IF($C233="OK",_xlfn.NUMBERVALUE(Plantilla!BV244),"")</f>
        <v/>
      </c>
      <c r="BY233" s="6">
        <f>IF($C233="OK",_xlfn.NUMBERVALUE(Plantilla!BW244),"")</f>
        <v/>
      </c>
      <c r="BZ233" s="6">
        <f>IF($C233="OK",_xlfn.NUMBERVALUE(Plantilla!BX244),"")</f>
        <v/>
      </c>
      <c r="CA233" s="6">
        <f>IF($C233="OK",_xlfn.NUMBERVALUE(Plantilla!BY244),"")</f>
        <v/>
      </c>
      <c r="CB233" s="6">
        <f>IF($C233="OK",_xlfn.NUMBERVALUE(Plantilla!BZ244),"")</f>
        <v/>
      </c>
      <c r="CC233" s="6">
        <f>IF($C233="OK",_xlfn.NUMBERVALUE(Plantilla!CA244),"")</f>
        <v/>
      </c>
      <c r="CD233" s="6">
        <f>IF($C233="OK",_xlfn.NUMBERVALUE(Plantilla!CB244),"")</f>
        <v/>
      </c>
      <c r="CE233" s="6">
        <f>IF($C233="OK",_xlfn.NUMBERVALUE(Plantilla!CC244),"")</f>
        <v/>
      </c>
      <c r="CF233" s="4">
        <f>IF($C233="OK",_xlfn.NUMBERVALUE(Plantilla!CD244),"")</f>
        <v/>
      </c>
      <c r="CG233" s="6">
        <f>IF($C233="OK",_xlfn.NUMBERVALUE(Plantilla!CE244),"")</f>
        <v/>
      </c>
      <c r="CH233" s="6">
        <f>IF($C233="OK",_xlfn.NUMBERVALUE(Plantilla!CF244),"")</f>
        <v/>
      </c>
      <c r="CI233" s="6">
        <f>IF($C233="OK",_xlfn.NUMBERVALUE(Plantilla!CG244),"")</f>
        <v/>
      </c>
      <c r="CJ233" s="6">
        <f>IF($C233="OK",_xlfn.NUMBERVALUE(Plantilla!CH244),"")</f>
        <v/>
      </c>
      <c r="CK233" s="6">
        <f>IF($C233="OK",_xlfn.NUMBERVALUE(Plantilla!CI244),"")</f>
        <v/>
      </c>
      <c r="CL233" s="6">
        <f>IF($C233="OK",_xlfn.NUMBERVALUE(Plantilla!CJ244),"")</f>
        <v/>
      </c>
      <c r="CM233">
        <f>IF($C233="OK",TEXT(Plantilla!CK244,"#"),"")</f>
        <v/>
      </c>
      <c r="CN233" s="6">
        <f>IF($C233="OK",_xlfn.NUMBERVALUE(Plantilla!CL244),"")</f>
        <v/>
      </c>
      <c r="CO233" s="6">
        <f>IF($C233="OK",_xlfn.NUMBERVALUE(Plantilla!CM244),"")</f>
        <v/>
      </c>
      <c r="CP233" s="110">
        <f>IF($C233="OK",_xlfn.NUMBERVALUE(Plantilla!CN244),"")</f>
        <v/>
      </c>
      <c r="CQ233" s="6">
        <f>IF($C233="OK",_xlfn.NUMBERVALUE(Plantilla!CO244),"")</f>
        <v/>
      </c>
      <c r="CR233" s="109">
        <f>IF($C233="OK",_xlfn.NUMBERVALUE(Plantilla!CP244),"")</f>
        <v/>
      </c>
      <c r="CS233" s="110">
        <f>IF($C233="OK",_xlfn.NUMBERVALUE(Plantilla!CQ244),"")</f>
        <v/>
      </c>
      <c r="CT233" s="6">
        <f>IF($C233="OK",_xlfn.NUMBERVALUE(Plantilla!CR244),"")</f>
        <v/>
      </c>
      <c r="CU233" s="109">
        <f>IF($C233="OK",_xlfn.NUMBERVALUE(Plantilla!CS244),"")</f>
        <v/>
      </c>
      <c r="CV233" s="110">
        <f>IF($C233="OK",_xlfn.NUMBERVALUE(Plantilla!CT244),"")</f>
        <v/>
      </c>
      <c r="CW233" s="6">
        <f>IF($C233="OK",_xlfn.NUMBERVALUE(Plantilla!CU244),"")</f>
        <v/>
      </c>
      <c r="CX233" s="82">
        <f>IF($C233="OK",_xlfn.NUMBERVALUE(Plantilla!CV244),"")</f>
        <v/>
      </c>
      <c r="CY233" s="6">
        <f>IF($C233="OK",_xlfn.NUMBERVALUE(Plantilla!CW244),"")</f>
        <v/>
      </c>
      <c r="CZ233" s="82">
        <f>IF($C233="OK",_xlfn.NUMBERVALUE(Plantilla!CX244),"")</f>
        <v/>
      </c>
      <c r="DA233" s="6">
        <f>IF($C233="OK",_xlfn.NUMBERVALUE(Plantilla!CY244),"")</f>
        <v/>
      </c>
      <c r="DB233" s="109">
        <f>IF($C233="OK",_xlfn.NUMBERVALUE(Plantilla!CZ244),"")</f>
        <v/>
      </c>
      <c r="DC233" s="6">
        <f>IF($C233="OK",_xlfn.NUMBERVALUE(Plantilla!DA244),"")</f>
        <v/>
      </c>
      <c r="DD233" s="6">
        <f>IF($C233="OK",TEXT(Plantilla!DB244,"#"),"")</f>
        <v/>
      </c>
      <c r="DE233" s="6">
        <f>IF($C233="OK",_xlfn.NUMBERVALUE(Plantilla!DC244),"")</f>
        <v/>
      </c>
      <c r="DF233" s="4">
        <f>IF($C233="OK",_xlfn.NUMBERVALUE(Plantilla!DD244),"")</f>
        <v/>
      </c>
      <c r="DG233" s="6">
        <f>IF($C233="OK",_xlfn.NUMBERVALUE(Plantilla!DE244),"")</f>
        <v/>
      </c>
      <c r="DH233" s="6">
        <f>IF($C233="OK",_xlfn.NUMBERVALUE(Plantilla!DF244),"")</f>
        <v/>
      </c>
      <c r="DI233" s="6">
        <f>IF($C233="OK",_xlfn.NUMBERVALUE(Plantilla!DG244),"")</f>
        <v/>
      </c>
      <c r="DJ233" s="6">
        <f>IF($C233="OK",_xlfn.NUMBERVALUE(Plantilla!DH244),"")</f>
        <v/>
      </c>
      <c r="DK233" s="6">
        <f>IF($C233="OK",_xlfn.NUMBERVALUE(Plantilla!DI244),"")</f>
        <v/>
      </c>
      <c r="DL233" s="6">
        <f>IF($C233="OK",_xlfn.NUMBERVALUE(Plantilla!DJ244),"")</f>
        <v/>
      </c>
      <c r="DM233" s="6">
        <f>IF($C233="OK",_xlfn.NUMBERVALUE(Plantilla!DK244),"")</f>
        <v/>
      </c>
      <c r="DN233" s="6">
        <f>IF($C233="OK",_xlfn.NUMBERVALUE(Plantilla!DL244),"")</f>
        <v/>
      </c>
      <c r="DO233" s="6">
        <f>IF($C233="OK",_xlfn.NUMBERVALUE(Plantilla!DM244),"")</f>
        <v/>
      </c>
      <c r="DP233" s="6">
        <f>IF($C233="OK",_xlfn.NUMBERVALUE(Plantilla!DN244),"")</f>
        <v/>
      </c>
      <c r="DQ233" s="6">
        <f>IF($C233="OK",_xlfn.NUMBERVALUE(Plantilla!DO244),"")</f>
        <v/>
      </c>
      <c r="DR233" s="6">
        <f>IF($C233="OK",_xlfn.NUMBERVALUE(Plantilla!DP244),"")</f>
        <v/>
      </c>
      <c r="DS233">
        <f>IF($C233="OK",TEXT(Plantilla!DR244,"#"),"")</f>
        <v/>
      </c>
      <c r="DT233" s="6" t="n"/>
    </row>
    <row r="234">
      <c r="A234">
        <f>IF(Plantilla!$I$6="¡Perfecto!, Guarda el archivo y adjúntalo a tu interfaz de Nómina Electrónica","OK","Error")</f>
        <v/>
      </c>
      <c r="B234">
        <f>IF(Plantilla!$I$6="¡Perfecto!, Guarda el archivo y adjúntalo a tu interfaz de Nómina Electrónica",MID(Plantilla!$D$2,SEARCH("V",Plantilla!$D$2),10),"")</f>
        <v/>
      </c>
      <c r="C234">
        <f>Plantilla!C245</f>
        <v/>
      </c>
      <c r="D234">
        <f>IF($C234="OK",Plantilla!B245,"")</f>
        <v/>
      </c>
      <c r="E234">
        <f>IF($C234="OK",
   VLOOKUP(Plantilla!$E$4,'Tablas '!$AP$4:$AT$6,5,FALSE),
"")</f>
        <v/>
      </c>
      <c r="F234">
        <f>IF($C234="OK",TEXT(Plantilla!D245,"#"),"")</f>
        <v/>
      </c>
      <c r="G234">
        <f>IF($C234="OK",
   VLOOKUP(Plantilla!E245,'Tablas '!$B$4:$C$14,2,FALSE),
"")</f>
        <v/>
      </c>
      <c r="H234">
        <f>IF($C234="OK",TEXT(Plantilla!F245,"#"),"")</f>
        <v/>
      </c>
      <c r="I234">
        <f>IF($C234="OK",TEXT(Plantilla!G245,"#"),"")</f>
        <v/>
      </c>
      <c r="J234">
        <f>IF($C234="OK",TEXT(Plantilla!H245,"#"),"")</f>
        <v/>
      </c>
      <c r="K234">
        <f>IF($C234="OK",TEXT(Plantilla!I245,"#"),"")</f>
        <v/>
      </c>
      <c r="L234">
        <f>IF($C234="OK",TEXT(Plantilla!J245,"#"),"")</f>
        <v/>
      </c>
      <c r="M234">
        <f>IF($C234="OK",TEXT(Plantilla!K245,"#"),"")</f>
        <v/>
      </c>
      <c r="N234">
        <f>IF($C234="OK",
   CONCATENATE(YEAR(Plantilla!L245),"-",TEXT(MONTH(Plantilla!L245),"00"),"-",TEXT(DAY(Plantilla!L245),"00")),
"")</f>
        <v/>
      </c>
      <c r="O234">
        <f>IF($C234="OK",_xlfn.NUMBERVALUE(Plantilla!M245),"")</f>
        <v/>
      </c>
      <c r="P234">
        <f>IF($C234="OK",
   IF(Plantilla!N245&lt;&gt;"",
      CONCATENATE(YEAR(Plantilla!N245),"-",TEXT(MONTH(Plantilla!N245),"00"),"-",TEXT(DAY(Plantilla!N245),"00")),
   ""),
"")</f>
        <v/>
      </c>
      <c r="Q234">
        <f>IF($C234="OK",
   VLOOKUP(Plantilla!O245,'Tablas '!$E$4:$F$19,2,FALSE),
"")</f>
        <v/>
      </c>
      <c r="R234">
        <f>IF($C234="OK",
   VLOOKUP(Plantilla!P245,'Tablas '!$H$4:$I$5,2,FALSE),
"")</f>
        <v/>
      </c>
      <c r="S234">
        <f>IF($C234="OK",
   VLOOKUP(Plantilla!Q245,'Tablas '!$K$4:$L$8,2,FALSE),
"")</f>
        <v/>
      </c>
      <c r="T234">
        <f>IF($C234="OK",
   VLOOKUP(Plantilla!R245,'Tablas '!$AE$4:$AF$6,2,FALSE),
"")</f>
        <v/>
      </c>
      <c r="U234">
        <f>IF($C234="OK",
   VLOOKUP(Plantilla!S245,'Tablas '!$AE$4:$AF$6,2,FALSE),
"")</f>
        <v/>
      </c>
      <c r="V234">
        <f>IF($C234="OK",TEXT(Plantilla!T245,"#"),"")</f>
        <v/>
      </c>
      <c r="W234" s="84">
        <f>IF($C234="OK",
   VLOOKUP(Plantilla!U245,'Tablas '!$AM$4:$AN$1126,2,FALSE),
"")</f>
        <v/>
      </c>
      <c r="X234">
        <f>IF($C234="OK",TEXT(Plantilla!V245,"#"),"")</f>
        <v/>
      </c>
      <c r="Y234">
        <f>IF($C234="OK",
   CONCATENATE(YEAR(Plantilla!W245),"-",TEXT(MONTH(Plantilla!W245),"00"),"-",TEXT(DAY(Plantilla!W245),"00")),
"")</f>
        <v/>
      </c>
      <c r="Z234">
        <f>IF($C234="OK",
   CONCATENATE(YEAR(Plantilla!X245),"-",TEXT(MONTH(Plantilla!X245),"00"),"-",TEXT(DAY(Plantilla!X245),"00")),
"")</f>
        <v/>
      </c>
      <c r="AA234">
        <f>IF($C234="OK",
   TEXT(VLOOKUP(Plantilla!Y245,'Tablas '!$Q$4:$R$9,2,FALSE),"#"),
"")</f>
        <v/>
      </c>
      <c r="AB234">
        <f>IF($C234="OK",
   CONCATENATE(YEAR(Plantilla!Z245),"-",TEXT(MONTH(Plantilla!Z245),"00"),"-",TEXT(DAY(Plantilla!Z245),"00")),
"")</f>
        <v/>
      </c>
      <c r="AC234">
        <f>IF($C234="OK",
   TEXT(VLOOKUP(Plantilla!AA245,'Tablas '!$T$4:$U$13,2,FALSE),"#"),
"")</f>
        <v/>
      </c>
      <c r="AD234">
        <f>IF($C234="OK",TEXT(Plantilla!AB245,"#"),"")</f>
        <v/>
      </c>
      <c r="AE234">
        <f>IF($C234="OK",
   IF(Plantilla!AC245&lt;&gt;"",
      TEXT(VLOOKUP(Plantilla!AC245,'Tablas '!$W$4:$X$7,2,FALSE),"#"),
   ""),
"")</f>
        <v/>
      </c>
      <c r="AF234">
        <f>IF($C234="OK",TEXT(Plantilla!AD245,"#"),"")</f>
        <v/>
      </c>
      <c r="AG234" s="6">
        <f>IF($C234="OK",_xlfn.NUMBERVALUE(Plantilla!AE245),"")</f>
        <v/>
      </c>
      <c r="AH234" s="4">
        <f>IF($C234="OK",_xlfn.NUMBERVALUE(Plantilla!AF245),"")</f>
        <v/>
      </c>
      <c r="AI234" s="6">
        <f>IF($C234="OK",_xlfn.NUMBERVALUE(Plantilla!AG245),"")</f>
        <v/>
      </c>
      <c r="AJ234" s="6">
        <f>IF($C234="OK",_xlfn.NUMBERVALUE(Plantilla!AH245),"")</f>
        <v/>
      </c>
      <c r="AK234" s="6">
        <f>IF($C234="OK",_xlfn.NUMBERVALUE(Plantilla!AI245),"")</f>
        <v/>
      </c>
      <c r="AL234" s="6">
        <f>IF($C234="OK",_xlfn.NUMBERVALUE(Plantilla!AJ245),"")</f>
        <v/>
      </c>
      <c r="AM234" s="4">
        <f>IF($C234="OK",_xlfn.NUMBERVALUE(Plantilla!AK245),"")</f>
        <v/>
      </c>
      <c r="AN234" s="6">
        <f>IF($C234="OK",_xlfn.NUMBERVALUE(Plantilla!AL245),"")</f>
        <v/>
      </c>
      <c r="AO234" s="4">
        <f>IF($C234="OK",_xlfn.NUMBERVALUE(Plantilla!AM245),"")</f>
        <v/>
      </c>
      <c r="AP234" s="6">
        <f>IF($C234="OK",_xlfn.NUMBERVALUE(Plantilla!AN245),"")</f>
        <v/>
      </c>
      <c r="AQ234" s="4">
        <f>IF($C234="OK",_xlfn.NUMBERVALUE(Plantilla!AO245),"")</f>
        <v/>
      </c>
      <c r="AR234" s="6">
        <f>IF($C234="OK",_xlfn.NUMBERVALUE(Plantilla!AP245),"")</f>
        <v/>
      </c>
      <c r="AS234" s="4">
        <f>IF($C234="OK",_xlfn.NUMBERVALUE(Plantilla!AQ245),"")</f>
        <v/>
      </c>
      <c r="AT234" s="6">
        <f>IF($C234="OK",_xlfn.NUMBERVALUE(Plantilla!AR245),"")</f>
        <v/>
      </c>
      <c r="AU234" s="4">
        <f>IF($C234="OK",_xlfn.NUMBERVALUE(Plantilla!AS245),"")</f>
        <v/>
      </c>
      <c r="AV234" s="6">
        <f>IF($C234="OK",_xlfn.NUMBERVALUE(Plantilla!AT245),"")</f>
        <v/>
      </c>
      <c r="AW234" s="4">
        <f>IF($C234="OK",_xlfn.NUMBERVALUE(Plantilla!AU245),"")</f>
        <v/>
      </c>
      <c r="AX234" s="6">
        <f>IF($C234="OK",_xlfn.NUMBERVALUE(Plantilla!AV245),"")</f>
        <v/>
      </c>
      <c r="AY234" s="4">
        <f>IF($C234="OK",_xlfn.NUMBERVALUE(Plantilla!AW245),"")</f>
        <v/>
      </c>
      <c r="AZ234" s="6">
        <f>IF($C234="OK",_xlfn.NUMBERVALUE(Plantilla!AX245),"")</f>
        <v/>
      </c>
      <c r="BA234">
        <f>IF($C234="OK",_xlfn.NUMBERVALUE(Plantilla!AY245),"")</f>
        <v/>
      </c>
      <c r="BB234">
        <f>IF($C234="OK",_xlfn.NUMBERVALUE(Plantilla!AZ245),"")</f>
        <v/>
      </c>
      <c r="BC234" s="4">
        <f>IF($C234="OK",_xlfn.NUMBERVALUE(Plantilla!BA245),"")</f>
        <v/>
      </c>
      <c r="BD234" s="6">
        <f>IF($C234="OK",_xlfn.NUMBERVALUE(Plantilla!BB245),"")</f>
        <v/>
      </c>
      <c r="BE234" s="4">
        <f>IF($C234="OK",_xlfn.NUMBERVALUE(Plantilla!BC245),"")</f>
        <v/>
      </c>
      <c r="BF234" s="6">
        <f>IF($C234="OK",_xlfn.NUMBERVALUE(Plantilla!BD245),"")</f>
        <v/>
      </c>
      <c r="BG234" s="4">
        <f>IF($C234="OK",_xlfn.NUMBERVALUE(Plantilla!BE245),"")</f>
        <v/>
      </c>
      <c r="BH234" s="6">
        <f>IF($C234="OK",_xlfn.NUMBERVALUE(Plantilla!BF245),"")</f>
        <v/>
      </c>
      <c r="BI234" s="110">
        <f>IF($C234="OK",_xlfn.NUMBERVALUE(Plantilla!BG245),"")</f>
        <v/>
      </c>
      <c r="BJ234" s="6">
        <f>IF($C234="OK",_xlfn.NUMBERVALUE(Plantilla!BH245),"")</f>
        <v/>
      </c>
      <c r="BK234" s="109">
        <f>IF($C234="OK",_xlfn.NUMBERVALUE(Plantilla!BI245),"")</f>
        <v/>
      </c>
      <c r="BL234" s="6">
        <f>IF($C234="OK",
   IF(Plantilla!BJ245&lt;&gt;"",
      TEXT(VLOOKUP(Plantilla!BJ245,'Tablas '!$Z$4:$AA$6,2,FALSE),"#"),
   ""),
"")</f>
        <v/>
      </c>
      <c r="BM234" s="4">
        <f>IF($C234="OK",_xlfn.NUMBERVALUE(Plantilla!BK245),"")</f>
        <v/>
      </c>
      <c r="BN234" s="4">
        <f>IF($C234="OK",_xlfn.NUMBERVALUE(Plantilla!BL245),"")</f>
        <v/>
      </c>
      <c r="BO234" s="6">
        <f>IF($C234="OK",_xlfn.NUMBERVALUE(Plantilla!BM245),"")</f>
        <v/>
      </c>
      <c r="BP234" s="4">
        <f>IF($C234="OK",_xlfn.NUMBERVALUE(Plantilla!BN245),"")</f>
        <v/>
      </c>
      <c r="BQ234" s="6">
        <f>IF($C234="OK",_xlfn.NUMBERVALUE(Plantilla!BO245),"")</f>
        <v/>
      </c>
      <c r="BR234" s="4">
        <f>IF($C234="OK",_xlfn.NUMBERVALUE(Plantilla!BP245),"")</f>
        <v/>
      </c>
      <c r="BS234" s="6">
        <f>IF($C234="OK",_xlfn.NUMBERVALUE(Plantilla!BQ245),"")</f>
        <v/>
      </c>
      <c r="BT234" s="4">
        <f>IF($C234="OK",_xlfn.NUMBERVALUE(Plantilla!BR245),"")</f>
        <v/>
      </c>
      <c r="BU234" s="6">
        <f>IF($C234="OK",_xlfn.NUMBERVALUE(Plantilla!BS245),"")</f>
        <v/>
      </c>
      <c r="BV234" s="6">
        <f>IF($C234="OK",_xlfn.NUMBERVALUE(Plantilla!BT245),"")</f>
        <v/>
      </c>
      <c r="BW234" s="6">
        <f>IF($C234="OK",_xlfn.NUMBERVALUE(Plantilla!BU245),"")</f>
        <v/>
      </c>
      <c r="BX234" s="6">
        <f>IF($C234="OK",_xlfn.NUMBERVALUE(Plantilla!BV245),"")</f>
        <v/>
      </c>
      <c r="BY234" s="6">
        <f>IF($C234="OK",_xlfn.NUMBERVALUE(Plantilla!BW245),"")</f>
        <v/>
      </c>
      <c r="BZ234" s="6">
        <f>IF($C234="OK",_xlfn.NUMBERVALUE(Plantilla!BX245),"")</f>
        <v/>
      </c>
      <c r="CA234" s="6">
        <f>IF($C234="OK",_xlfn.NUMBERVALUE(Plantilla!BY245),"")</f>
        <v/>
      </c>
      <c r="CB234" s="6">
        <f>IF($C234="OK",_xlfn.NUMBERVALUE(Plantilla!BZ245),"")</f>
        <v/>
      </c>
      <c r="CC234" s="6">
        <f>IF($C234="OK",_xlfn.NUMBERVALUE(Plantilla!CA245),"")</f>
        <v/>
      </c>
      <c r="CD234" s="6">
        <f>IF($C234="OK",_xlfn.NUMBERVALUE(Plantilla!CB245),"")</f>
        <v/>
      </c>
      <c r="CE234" s="6">
        <f>IF($C234="OK",_xlfn.NUMBERVALUE(Plantilla!CC245),"")</f>
        <v/>
      </c>
      <c r="CF234" s="4">
        <f>IF($C234="OK",_xlfn.NUMBERVALUE(Plantilla!CD245),"")</f>
        <v/>
      </c>
      <c r="CG234" s="6">
        <f>IF($C234="OK",_xlfn.NUMBERVALUE(Plantilla!CE245),"")</f>
        <v/>
      </c>
      <c r="CH234" s="6">
        <f>IF($C234="OK",_xlfn.NUMBERVALUE(Plantilla!CF245),"")</f>
        <v/>
      </c>
      <c r="CI234" s="6">
        <f>IF($C234="OK",_xlfn.NUMBERVALUE(Plantilla!CG245),"")</f>
        <v/>
      </c>
      <c r="CJ234" s="6">
        <f>IF($C234="OK",_xlfn.NUMBERVALUE(Plantilla!CH245),"")</f>
        <v/>
      </c>
      <c r="CK234" s="6">
        <f>IF($C234="OK",_xlfn.NUMBERVALUE(Plantilla!CI245),"")</f>
        <v/>
      </c>
      <c r="CL234" s="6">
        <f>IF($C234="OK",_xlfn.NUMBERVALUE(Plantilla!CJ245),"")</f>
        <v/>
      </c>
      <c r="CM234">
        <f>IF($C234="OK",TEXT(Plantilla!CK245,"#"),"")</f>
        <v/>
      </c>
      <c r="CN234" s="6">
        <f>IF($C234="OK",_xlfn.NUMBERVALUE(Plantilla!CL245),"")</f>
        <v/>
      </c>
      <c r="CO234" s="6">
        <f>IF($C234="OK",_xlfn.NUMBERVALUE(Plantilla!CM245),"")</f>
        <v/>
      </c>
      <c r="CP234" s="110">
        <f>IF($C234="OK",_xlfn.NUMBERVALUE(Plantilla!CN245),"")</f>
        <v/>
      </c>
      <c r="CQ234" s="6">
        <f>IF($C234="OK",_xlfn.NUMBERVALUE(Plantilla!CO245),"")</f>
        <v/>
      </c>
      <c r="CR234" s="109">
        <f>IF($C234="OK",_xlfn.NUMBERVALUE(Plantilla!CP245),"")</f>
        <v/>
      </c>
      <c r="CS234" s="110">
        <f>IF($C234="OK",_xlfn.NUMBERVALUE(Plantilla!CQ245),"")</f>
        <v/>
      </c>
      <c r="CT234" s="6">
        <f>IF($C234="OK",_xlfn.NUMBERVALUE(Plantilla!CR245),"")</f>
        <v/>
      </c>
      <c r="CU234" s="109">
        <f>IF($C234="OK",_xlfn.NUMBERVALUE(Plantilla!CS245),"")</f>
        <v/>
      </c>
      <c r="CV234" s="110">
        <f>IF($C234="OK",_xlfn.NUMBERVALUE(Plantilla!CT245),"")</f>
        <v/>
      </c>
      <c r="CW234" s="6">
        <f>IF($C234="OK",_xlfn.NUMBERVALUE(Plantilla!CU245),"")</f>
        <v/>
      </c>
      <c r="CX234" s="82">
        <f>IF($C234="OK",_xlfn.NUMBERVALUE(Plantilla!CV245),"")</f>
        <v/>
      </c>
      <c r="CY234" s="6">
        <f>IF($C234="OK",_xlfn.NUMBERVALUE(Plantilla!CW245),"")</f>
        <v/>
      </c>
      <c r="CZ234" s="82">
        <f>IF($C234="OK",_xlfn.NUMBERVALUE(Plantilla!CX245),"")</f>
        <v/>
      </c>
      <c r="DA234" s="6">
        <f>IF($C234="OK",_xlfn.NUMBERVALUE(Plantilla!CY245),"")</f>
        <v/>
      </c>
      <c r="DB234" s="109">
        <f>IF($C234="OK",_xlfn.NUMBERVALUE(Plantilla!CZ245),"")</f>
        <v/>
      </c>
      <c r="DC234" s="6">
        <f>IF($C234="OK",_xlfn.NUMBERVALUE(Plantilla!DA245),"")</f>
        <v/>
      </c>
      <c r="DD234" s="6">
        <f>IF($C234="OK",TEXT(Plantilla!DB245,"#"),"")</f>
        <v/>
      </c>
      <c r="DE234" s="6">
        <f>IF($C234="OK",_xlfn.NUMBERVALUE(Plantilla!DC245),"")</f>
        <v/>
      </c>
      <c r="DF234" s="4">
        <f>IF($C234="OK",_xlfn.NUMBERVALUE(Plantilla!DD245),"")</f>
        <v/>
      </c>
      <c r="DG234" s="6">
        <f>IF($C234="OK",_xlfn.NUMBERVALUE(Plantilla!DE245),"")</f>
        <v/>
      </c>
      <c r="DH234" s="6">
        <f>IF($C234="OK",_xlfn.NUMBERVALUE(Plantilla!DF245),"")</f>
        <v/>
      </c>
      <c r="DI234" s="6">
        <f>IF($C234="OK",_xlfn.NUMBERVALUE(Plantilla!DG245),"")</f>
        <v/>
      </c>
      <c r="DJ234" s="6">
        <f>IF($C234="OK",_xlfn.NUMBERVALUE(Plantilla!DH245),"")</f>
        <v/>
      </c>
      <c r="DK234" s="6">
        <f>IF($C234="OK",_xlfn.NUMBERVALUE(Plantilla!DI245),"")</f>
        <v/>
      </c>
      <c r="DL234" s="6">
        <f>IF($C234="OK",_xlfn.NUMBERVALUE(Plantilla!DJ245),"")</f>
        <v/>
      </c>
      <c r="DM234" s="6">
        <f>IF($C234="OK",_xlfn.NUMBERVALUE(Plantilla!DK245),"")</f>
        <v/>
      </c>
      <c r="DN234" s="6">
        <f>IF($C234="OK",_xlfn.NUMBERVALUE(Plantilla!DL245),"")</f>
        <v/>
      </c>
      <c r="DO234" s="6">
        <f>IF($C234="OK",_xlfn.NUMBERVALUE(Plantilla!DM245),"")</f>
        <v/>
      </c>
      <c r="DP234" s="6">
        <f>IF($C234="OK",_xlfn.NUMBERVALUE(Plantilla!DN245),"")</f>
        <v/>
      </c>
      <c r="DQ234" s="6">
        <f>IF($C234="OK",_xlfn.NUMBERVALUE(Plantilla!DO245),"")</f>
        <v/>
      </c>
      <c r="DR234" s="6">
        <f>IF($C234="OK",_xlfn.NUMBERVALUE(Plantilla!DP245),"")</f>
        <v/>
      </c>
      <c r="DS234">
        <f>IF($C234="OK",TEXT(Plantilla!DR245,"#"),"")</f>
        <v/>
      </c>
      <c r="DT234" s="6" t="n"/>
    </row>
    <row r="235">
      <c r="A235">
        <f>IF(Plantilla!$I$6="¡Perfecto!, Guarda el archivo y adjúntalo a tu interfaz de Nómina Electrónica","OK","Error")</f>
        <v/>
      </c>
      <c r="B235">
        <f>IF(Plantilla!$I$6="¡Perfecto!, Guarda el archivo y adjúntalo a tu interfaz de Nómina Electrónica",MID(Plantilla!$D$2,SEARCH("V",Plantilla!$D$2),10),"")</f>
        <v/>
      </c>
      <c r="C235">
        <f>Plantilla!C246</f>
        <v/>
      </c>
      <c r="D235">
        <f>IF($C235="OK",Plantilla!B246,"")</f>
        <v/>
      </c>
      <c r="E235">
        <f>IF($C235="OK",
   VLOOKUP(Plantilla!$E$4,'Tablas '!$AP$4:$AT$6,5,FALSE),
"")</f>
        <v/>
      </c>
      <c r="F235">
        <f>IF($C235="OK",TEXT(Plantilla!D246,"#"),"")</f>
        <v/>
      </c>
      <c r="G235">
        <f>IF($C235="OK",
   VLOOKUP(Plantilla!E246,'Tablas '!$B$4:$C$14,2,FALSE),
"")</f>
        <v/>
      </c>
      <c r="H235">
        <f>IF($C235="OK",TEXT(Plantilla!F246,"#"),"")</f>
        <v/>
      </c>
      <c r="I235">
        <f>IF($C235="OK",TEXT(Plantilla!G246,"#"),"")</f>
        <v/>
      </c>
      <c r="J235">
        <f>IF($C235="OK",TEXT(Plantilla!H246,"#"),"")</f>
        <v/>
      </c>
      <c r="K235">
        <f>IF($C235="OK",TEXT(Plantilla!I246,"#"),"")</f>
        <v/>
      </c>
      <c r="L235">
        <f>IF($C235="OK",TEXT(Plantilla!J246,"#"),"")</f>
        <v/>
      </c>
      <c r="M235">
        <f>IF($C235="OK",TEXT(Plantilla!K246,"#"),"")</f>
        <v/>
      </c>
      <c r="N235">
        <f>IF($C235="OK",
   CONCATENATE(YEAR(Plantilla!L246),"-",TEXT(MONTH(Plantilla!L246),"00"),"-",TEXT(DAY(Plantilla!L246),"00")),
"")</f>
        <v/>
      </c>
      <c r="O235">
        <f>IF($C235="OK",_xlfn.NUMBERVALUE(Plantilla!M246),"")</f>
        <v/>
      </c>
      <c r="P235">
        <f>IF($C235="OK",
   IF(Plantilla!N246&lt;&gt;"",
      CONCATENATE(YEAR(Plantilla!N246),"-",TEXT(MONTH(Plantilla!N246),"00"),"-",TEXT(DAY(Plantilla!N246),"00")),
   ""),
"")</f>
        <v/>
      </c>
      <c r="Q235">
        <f>IF($C235="OK",
   VLOOKUP(Plantilla!O246,'Tablas '!$E$4:$F$19,2,FALSE),
"")</f>
        <v/>
      </c>
      <c r="R235">
        <f>IF($C235="OK",
   VLOOKUP(Plantilla!P246,'Tablas '!$H$4:$I$5,2,FALSE),
"")</f>
        <v/>
      </c>
      <c r="S235">
        <f>IF($C235="OK",
   VLOOKUP(Plantilla!Q246,'Tablas '!$K$4:$L$8,2,FALSE),
"")</f>
        <v/>
      </c>
      <c r="T235">
        <f>IF($C235="OK",
   VLOOKUP(Plantilla!R246,'Tablas '!$AE$4:$AF$6,2,FALSE),
"")</f>
        <v/>
      </c>
      <c r="U235">
        <f>IF($C235="OK",
   VLOOKUP(Plantilla!S246,'Tablas '!$AE$4:$AF$6,2,FALSE),
"")</f>
        <v/>
      </c>
      <c r="V235">
        <f>IF($C235="OK",TEXT(Plantilla!T246,"#"),"")</f>
        <v/>
      </c>
      <c r="W235" s="84">
        <f>IF($C235="OK",
   VLOOKUP(Plantilla!U246,'Tablas '!$AM$4:$AN$1126,2,FALSE),
"")</f>
        <v/>
      </c>
      <c r="X235">
        <f>IF($C235="OK",TEXT(Plantilla!V246,"#"),"")</f>
        <v/>
      </c>
      <c r="Y235">
        <f>IF($C235="OK",
   CONCATENATE(YEAR(Plantilla!W246),"-",TEXT(MONTH(Plantilla!W246),"00"),"-",TEXT(DAY(Plantilla!W246),"00")),
"")</f>
        <v/>
      </c>
      <c r="Z235">
        <f>IF($C235="OK",
   CONCATENATE(YEAR(Plantilla!X246),"-",TEXT(MONTH(Plantilla!X246),"00"),"-",TEXT(DAY(Plantilla!X246),"00")),
"")</f>
        <v/>
      </c>
      <c r="AA235">
        <f>IF($C235="OK",
   TEXT(VLOOKUP(Plantilla!Y246,'Tablas '!$Q$4:$R$9,2,FALSE),"#"),
"")</f>
        <v/>
      </c>
      <c r="AB235">
        <f>IF($C235="OK",
   CONCATENATE(YEAR(Plantilla!Z246),"-",TEXT(MONTH(Plantilla!Z246),"00"),"-",TEXT(DAY(Plantilla!Z246),"00")),
"")</f>
        <v/>
      </c>
      <c r="AC235">
        <f>IF($C235="OK",
   TEXT(VLOOKUP(Plantilla!AA246,'Tablas '!$T$4:$U$13,2,FALSE),"#"),
"")</f>
        <v/>
      </c>
      <c r="AD235">
        <f>IF($C235="OK",TEXT(Plantilla!AB246,"#"),"")</f>
        <v/>
      </c>
      <c r="AE235">
        <f>IF($C235="OK",
   IF(Plantilla!AC246&lt;&gt;"",
      TEXT(VLOOKUP(Plantilla!AC246,'Tablas '!$W$4:$X$7,2,FALSE),"#"),
   ""),
"")</f>
        <v/>
      </c>
      <c r="AF235">
        <f>IF($C235="OK",TEXT(Plantilla!AD246,"#"),"")</f>
        <v/>
      </c>
      <c r="AG235" s="6">
        <f>IF($C235="OK",_xlfn.NUMBERVALUE(Plantilla!AE246),"")</f>
        <v/>
      </c>
      <c r="AH235" s="4">
        <f>IF($C235="OK",_xlfn.NUMBERVALUE(Plantilla!AF246),"")</f>
        <v/>
      </c>
      <c r="AI235" s="6">
        <f>IF($C235="OK",_xlfn.NUMBERVALUE(Plantilla!AG246),"")</f>
        <v/>
      </c>
      <c r="AJ235" s="6">
        <f>IF($C235="OK",_xlfn.NUMBERVALUE(Plantilla!AH246),"")</f>
        <v/>
      </c>
      <c r="AK235" s="6">
        <f>IF($C235="OK",_xlfn.NUMBERVALUE(Plantilla!AI246),"")</f>
        <v/>
      </c>
      <c r="AL235" s="6">
        <f>IF($C235="OK",_xlfn.NUMBERVALUE(Plantilla!AJ246),"")</f>
        <v/>
      </c>
      <c r="AM235" s="4">
        <f>IF($C235="OK",_xlfn.NUMBERVALUE(Plantilla!AK246),"")</f>
        <v/>
      </c>
      <c r="AN235" s="6">
        <f>IF($C235="OK",_xlfn.NUMBERVALUE(Plantilla!AL246),"")</f>
        <v/>
      </c>
      <c r="AO235" s="4">
        <f>IF($C235="OK",_xlfn.NUMBERVALUE(Plantilla!AM246),"")</f>
        <v/>
      </c>
      <c r="AP235" s="6">
        <f>IF($C235="OK",_xlfn.NUMBERVALUE(Plantilla!AN246),"")</f>
        <v/>
      </c>
      <c r="AQ235" s="4">
        <f>IF($C235="OK",_xlfn.NUMBERVALUE(Plantilla!AO246),"")</f>
        <v/>
      </c>
      <c r="AR235" s="6">
        <f>IF($C235="OK",_xlfn.NUMBERVALUE(Plantilla!AP246),"")</f>
        <v/>
      </c>
      <c r="AS235" s="4">
        <f>IF($C235="OK",_xlfn.NUMBERVALUE(Plantilla!AQ246),"")</f>
        <v/>
      </c>
      <c r="AT235" s="6">
        <f>IF($C235="OK",_xlfn.NUMBERVALUE(Plantilla!AR246),"")</f>
        <v/>
      </c>
      <c r="AU235" s="4">
        <f>IF($C235="OK",_xlfn.NUMBERVALUE(Plantilla!AS246),"")</f>
        <v/>
      </c>
      <c r="AV235" s="6">
        <f>IF($C235="OK",_xlfn.NUMBERVALUE(Plantilla!AT246),"")</f>
        <v/>
      </c>
      <c r="AW235" s="4">
        <f>IF($C235="OK",_xlfn.NUMBERVALUE(Plantilla!AU246),"")</f>
        <v/>
      </c>
      <c r="AX235" s="6">
        <f>IF($C235="OK",_xlfn.NUMBERVALUE(Plantilla!AV246),"")</f>
        <v/>
      </c>
      <c r="AY235" s="4">
        <f>IF($C235="OK",_xlfn.NUMBERVALUE(Plantilla!AW246),"")</f>
        <v/>
      </c>
      <c r="AZ235" s="6">
        <f>IF($C235="OK",_xlfn.NUMBERVALUE(Plantilla!AX246),"")</f>
        <v/>
      </c>
      <c r="BA235">
        <f>IF($C235="OK",_xlfn.NUMBERVALUE(Plantilla!AY246),"")</f>
        <v/>
      </c>
      <c r="BB235">
        <f>IF($C235="OK",_xlfn.NUMBERVALUE(Plantilla!AZ246),"")</f>
        <v/>
      </c>
      <c r="BC235" s="4">
        <f>IF($C235="OK",_xlfn.NUMBERVALUE(Plantilla!BA246),"")</f>
        <v/>
      </c>
      <c r="BD235" s="6">
        <f>IF($C235="OK",_xlfn.NUMBERVALUE(Plantilla!BB246),"")</f>
        <v/>
      </c>
      <c r="BE235" s="4">
        <f>IF($C235="OK",_xlfn.NUMBERVALUE(Plantilla!BC246),"")</f>
        <v/>
      </c>
      <c r="BF235" s="6">
        <f>IF($C235="OK",_xlfn.NUMBERVALUE(Plantilla!BD246),"")</f>
        <v/>
      </c>
      <c r="BG235" s="4">
        <f>IF($C235="OK",_xlfn.NUMBERVALUE(Plantilla!BE246),"")</f>
        <v/>
      </c>
      <c r="BH235" s="6">
        <f>IF($C235="OK",_xlfn.NUMBERVALUE(Plantilla!BF246),"")</f>
        <v/>
      </c>
      <c r="BI235" s="110">
        <f>IF($C235="OK",_xlfn.NUMBERVALUE(Plantilla!BG246),"")</f>
        <v/>
      </c>
      <c r="BJ235" s="6">
        <f>IF($C235="OK",_xlfn.NUMBERVALUE(Plantilla!BH246),"")</f>
        <v/>
      </c>
      <c r="BK235" s="109">
        <f>IF($C235="OK",_xlfn.NUMBERVALUE(Plantilla!BI246),"")</f>
        <v/>
      </c>
      <c r="BL235" s="6">
        <f>IF($C235="OK",
   IF(Plantilla!BJ246&lt;&gt;"",
      TEXT(VLOOKUP(Plantilla!BJ246,'Tablas '!$Z$4:$AA$6,2,FALSE),"#"),
   ""),
"")</f>
        <v/>
      </c>
      <c r="BM235" s="4">
        <f>IF($C235="OK",_xlfn.NUMBERVALUE(Plantilla!BK246),"")</f>
        <v/>
      </c>
      <c r="BN235" s="4">
        <f>IF($C235="OK",_xlfn.NUMBERVALUE(Plantilla!BL246),"")</f>
        <v/>
      </c>
      <c r="BO235" s="6">
        <f>IF($C235="OK",_xlfn.NUMBERVALUE(Plantilla!BM246),"")</f>
        <v/>
      </c>
      <c r="BP235" s="4">
        <f>IF($C235="OK",_xlfn.NUMBERVALUE(Plantilla!BN246),"")</f>
        <v/>
      </c>
      <c r="BQ235" s="6">
        <f>IF($C235="OK",_xlfn.NUMBERVALUE(Plantilla!BO246),"")</f>
        <v/>
      </c>
      <c r="BR235" s="4">
        <f>IF($C235="OK",_xlfn.NUMBERVALUE(Plantilla!BP246),"")</f>
        <v/>
      </c>
      <c r="BS235" s="6">
        <f>IF($C235="OK",_xlfn.NUMBERVALUE(Plantilla!BQ246),"")</f>
        <v/>
      </c>
      <c r="BT235" s="4">
        <f>IF($C235="OK",_xlfn.NUMBERVALUE(Plantilla!BR246),"")</f>
        <v/>
      </c>
      <c r="BU235" s="6">
        <f>IF($C235="OK",_xlfn.NUMBERVALUE(Plantilla!BS246),"")</f>
        <v/>
      </c>
      <c r="BV235" s="6">
        <f>IF($C235="OK",_xlfn.NUMBERVALUE(Plantilla!BT246),"")</f>
        <v/>
      </c>
      <c r="BW235" s="6">
        <f>IF($C235="OK",_xlfn.NUMBERVALUE(Plantilla!BU246),"")</f>
        <v/>
      </c>
      <c r="BX235" s="6">
        <f>IF($C235="OK",_xlfn.NUMBERVALUE(Plantilla!BV246),"")</f>
        <v/>
      </c>
      <c r="BY235" s="6">
        <f>IF($C235="OK",_xlfn.NUMBERVALUE(Plantilla!BW246),"")</f>
        <v/>
      </c>
      <c r="BZ235" s="6">
        <f>IF($C235="OK",_xlfn.NUMBERVALUE(Plantilla!BX246),"")</f>
        <v/>
      </c>
      <c r="CA235" s="6">
        <f>IF($C235="OK",_xlfn.NUMBERVALUE(Plantilla!BY246),"")</f>
        <v/>
      </c>
      <c r="CB235" s="6">
        <f>IF($C235="OK",_xlfn.NUMBERVALUE(Plantilla!BZ246),"")</f>
        <v/>
      </c>
      <c r="CC235" s="6">
        <f>IF($C235="OK",_xlfn.NUMBERVALUE(Plantilla!CA246),"")</f>
        <v/>
      </c>
      <c r="CD235" s="6">
        <f>IF($C235="OK",_xlfn.NUMBERVALUE(Plantilla!CB246),"")</f>
        <v/>
      </c>
      <c r="CE235" s="6">
        <f>IF($C235="OK",_xlfn.NUMBERVALUE(Plantilla!CC246),"")</f>
        <v/>
      </c>
      <c r="CF235" s="4">
        <f>IF($C235="OK",_xlfn.NUMBERVALUE(Plantilla!CD246),"")</f>
        <v/>
      </c>
      <c r="CG235" s="6">
        <f>IF($C235="OK",_xlfn.NUMBERVALUE(Plantilla!CE246),"")</f>
        <v/>
      </c>
      <c r="CH235" s="6">
        <f>IF($C235="OK",_xlfn.NUMBERVALUE(Plantilla!CF246),"")</f>
        <v/>
      </c>
      <c r="CI235" s="6">
        <f>IF($C235="OK",_xlfn.NUMBERVALUE(Plantilla!CG246),"")</f>
        <v/>
      </c>
      <c r="CJ235" s="6">
        <f>IF($C235="OK",_xlfn.NUMBERVALUE(Plantilla!CH246),"")</f>
        <v/>
      </c>
      <c r="CK235" s="6">
        <f>IF($C235="OK",_xlfn.NUMBERVALUE(Plantilla!CI246),"")</f>
        <v/>
      </c>
      <c r="CL235" s="6">
        <f>IF($C235="OK",_xlfn.NUMBERVALUE(Plantilla!CJ246),"")</f>
        <v/>
      </c>
      <c r="CM235">
        <f>IF($C235="OK",TEXT(Plantilla!CK246,"#"),"")</f>
        <v/>
      </c>
      <c r="CN235" s="6">
        <f>IF($C235="OK",_xlfn.NUMBERVALUE(Plantilla!CL246),"")</f>
        <v/>
      </c>
      <c r="CO235" s="6">
        <f>IF($C235="OK",_xlfn.NUMBERVALUE(Plantilla!CM246),"")</f>
        <v/>
      </c>
      <c r="CP235" s="110">
        <f>IF($C235="OK",_xlfn.NUMBERVALUE(Plantilla!CN246),"")</f>
        <v/>
      </c>
      <c r="CQ235" s="6">
        <f>IF($C235="OK",_xlfn.NUMBERVALUE(Plantilla!CO246),"")</f>
        <v/>
      </c>
      <c r="CR235" s="109">
        <f>IF($C235="OK",_xlfn.NUMBERVALUE(Plantilla!CP246),"")</f>
        <v/>
      </c>
      <c r="CS235" s="110">
        <f>IF($C235="OK",_xlfn.NUMBERVALUE(Plantilla!CQ246),"")</f>
        <v/>
      </c>
      <c r="CT235" s="6">
        <f>IF($C235="OK",_xlfn.NUMBERVALUE(Plantilla!CR246),"")</f>
        <v/>
      </c>
      <c r="CU235" s="109">
        <f>IF($C235="OK",_xlfn.NUMBERVALUE(Plantilla!CS246),"")</f>
        <v/>
      </c>
      <c r="CV235" s="110">
        <f>IF($C235="OK",_xlfn.NUMBERVALUE(Plantilla!CT246),"")</f>
        <v/>
      </c>
      <c r="CW235" s="6">
        <f>IF($C235="OK",_xlfn.NUMBERVALUE(Plantilla!CU246),"")</f>
        <v/>
      </c>
      <c r="CX235" s="82">
        <f>IF($C235="OK",_xlfn.NUMBERVALUE(Plantilla!CV246),"")</f>
        <v/>
      </c>
      <c r="CY235" s="6">
        <f>IF($C235="OK",_xlfn.NUMBERVALUE(Plantilla!CW246),"")</f>
        <v/>
      </c>
      <c r="CZ235" s="82">
        <f>IF($C235="OK",_xlfn.NUMBERVALUE(Plantilla!CX246),"")</f>
        <v/>
      </c>
      <c r="DA235" s="6">
        <f>IF($C235="OK",_xlfn.NUMBERVALUE(Plantilla!CY246),"")</f>
        <v/>
      </c>
      <c r="DB235" s="109">
        <f>IF($C235="OK",_xlfn.NUMBERVALUE(Plantilla!CZ246),"")</f>
        <v/>
      </c>
      <c r="DC235" s="6">
        <f>IF($C235="OK",_xlfn.NUMBERVALUE(Plantilla!DA246),"")</f>
        <v/>
      </c>
      <c r="DD235" s="6">
        <f>IF($C235="OK",TEXT(Plantilla!DB246,"#"),"")</f>
        <v/>
      </c>
      <c r="DE235" s="6">
        <f>IF($C235="OK",_xlfn.NUMBERVALUE(Plantilla!DC246),"")</f>
        <v/>
      </c>
      <c r="DF235" s="4">
        <f>IF($C235="OK",_xlfn.NUMBERVALUE(Plantilla!DD246),"")</f>
        <v/>
      </c>
      <c r="DG235" s="6">
        <f>IF($C235="OK",_xlfn.NUMBERVALUE(Plantilla!DE246),"")</f>
        <v/>
      </c>
      <c r="DH235" s="6">
        <f>IF($C235="OK",_xlfn.NUMBERVALUE(Plantilla!DF246),"")</f>
        <v/>
      </c>
      <c r="DI235" s="6">
        <f>IF($C235="OK",_xlfn.NUMBERVALUE(Plantilla!DG246),"")</f>
        <v/>
      </c>
      <c r="DJ235" s="6">
        <f>IF($C235="OK",_xlfn.NUMBERVALUE(Plantilla!DH246),"")</f>
        <v/>
      </c>
      <c r="DK235" s="6">
        <f>IF($C235="OK",_xlfn.NUMBERVALUE(Plantilla!DI246),"")</f>
        <v/>
      </c>
      <c r="DL235" s="6">
        <f>IF($C235="OK",_xlfn.NUMBERVALUE(Plantilla!DJ246),"")</f>
        <v/>
      </c>
      <c r="DM235" s="6">
        <f>IF($C235="OK",_xlfn.NUMBERVALUE(Plantilla!DK246),"")</f>
        <v/>
      </c>
      <c r="DN235" s="6">
        <f>IF($C235="OK",_xlfn.NUMBERVALUE(Plantilla!DL246),"")</f>
        <v/>
      </c>
      <c r="DO235" s="6">
        <f>IF($C235="OK",_xlfn.NUMBERVALUE(Plantilla!DM246),"")</f>
        <v/>
      </c>
      <c r="DP235" s="6">
        <f>IF($C235="OK",_xlfn.NUMBERVALUE(Plantilla!DN246),"")</f>
        <v/>
      </c>
      <c r="DQ235" s="6">
        <f>IF($C235="OK",_xlfn.NUMBERVALUE(Plantilla!DO246),"")</f>
        <v/>
      </c>
      <c r="DR235" s="6">
        <f>IF($C235="OK",_xlfn.NUMBERVALUE(Plantilla!DP246),"")</f>
        <v/>
      </c>
      <c r="DS235">
        <f>IF($C235="OK",TEXT(Plantilla!DR246,"#"),"")</f>
        <v/>
      </c>
      <c r="DT235" s="6" t="n"/>
    </row>
    <row r="236">
      <c r="A236">
        <f>IF(Plantilla!$I$6="¡Perfecto!, Guarda el archivo y adjúntalo a tu interfaz de Nómina Electrónica","OK","Error")</f>
        <v/>
      </c>
      <c r="B236">
        <f>IF(Plantilla!$I$6="¡Perfecto!, Guarda el archivo y adjúntalo a tu interfaz de Nómina Electrónica",MID(Plantilla!$D$2,SEARCH("V",Plantilla!$D$2),10),"")</f>
        <v/>
      </c>
      <c r="C236">
        <f>Plantilla!C247</f>
        <v/>
      </c>
      <c r="D236">
        <f>IF($C236="OK",Plantilla!B247,"")</f>
        <v/>
      </c>
      <c r="E236">
        <f>IF($C236="OK",
   VLOOKUP(Plantilla!$E$4,'Tablas '!$AP$4:$AT$6,5,FALSE),
"")</f>
        <v/>
      </c>
      <c r="F236">
        <f>IF($C236="OK",TEXT(Plantilla!D247,"#"),"")</f>
        <v/>
      </c>
      <c r="G236">
        <f>IF($C236="OK",
   VLOOKUP(Plantilla!E247,'Tablas '!$B$4:$C$14,2,FALSE),
"")</f>
        <v/>
      </c>
      <c r="H236">
        <f>IF($C236="OK",TEXT(Plantilla!F247,"#"),"")</f>
        <v/>
      </c>
      <c r="I236">
        <f>IF($C236="OK",TEXT(Plantilla!G247,"#"),"")</f>
        <v/>
      </c>
      <c r="J236">
        <f>IF($C236="OK",TEXT(Plantilla!H247,"#"),"")</f>
        <v/>
      </c>
      <c r="K236">
        <f>IF($C236="OK",TEXT(Plantilla!I247,"#"),"")</f>
        <v/>
      </c>
      <c r="L236">
        <f>IF($C236="OK",TEXT(Plantilla!J247,"#"),"")</f>
        <v/>
      </c>
      <c r="M236">
        <f>IF($C236="OK",TEXT(Plantilla!K247,"#"),"")</f>
        <v/>
      </c>
      <c r="N236">
        <f>IF($C236="OK",
   CONCATENATE(YEAR(Plantilla!L247),"-",TEXT(MONTH(Plantilla!L247),"00"),"-",TEXT(DAY(Plantilla!L247),"00")),
"")</f>
        <v/>
      </c>
      <c r="O236">
        <f>IF($C236="OK",_xlfn.NUMBERVALUE(Plantilla!M247),"")</f>
        <v/>
      </c>
      <c r="P236">
        <f>IF($C236="OK",
   IF(Plantilla!N247&lt;&gt;"",
      CONCATENATE(YEAR(Plantilla!N247),"-",TEXT(MONTH(Plantilla!N247),"00"),"-",TEXT(DAY(Plantilla!N247),"00")),
   ""),
"")</f>
        <v/>
      </c>
      <c r="Q236">
        <f>IF($C236="OK",
   VLOOKUP(Plantilla!O247,'Tablas '!$E$4:$F$19,2,FALSE),
"")</f>
        <v/>
      </c>
      <c r="R236">
        <f>IF($C236="OK",
   VLOOKUP(Plantilla!P247,'Tablas '!$H$4:$I$5,2,FALSE),
"")</f>
        <v/>
      </c>
      <c r="S236">
        <f>IF($C236="OK",
   VLOOKUP(Plantilla!Q247,'Tablas '!$K$4:$L$8,2,FALSE),
"")</f>
        <v/>
      </c>
      <c r="T236">
        <f>IF($C236="OK",
   VLOOKUP(Plantilla!R247,'Tablas '!$AE$4:$AF$6,2,FALSE),
"")</f>
        <v/>
      </c>
      <c r="U236">
        <f>IF($C236="OK",
   VLOOKUP(Plantilla!S247,'Tablas '!$AE$4:$AF$6,2,FALSE),
"")</f>
        <v/>
      </c>
      <c r="V236">
        <f>IF($C236="OK",TEXT(Plantilla!T247,"#"),"")</f>
        <v/>
      </c>
      <c r="W236" s="84">
        <f>IF($C236="OK",
   VLOOKUP(Plantilla!U247,'Tablas '!$AM$4:$AN$1126,2,FALSE),
"")</f>
        <v/>
      </c>
      <c r="X236">
        <f>IF($C236="OK",TEXT(Plantilla!V247,"#"),"")</f>
        <v/>
      </c>
      <c r="Y236">
        <f>IF($C236="OK",
   CONCATENATE(YEAR(Plantilla!W247),"-",TEXT(MONTH(Plantilla!W247),"00"),"-",TEXT(DAY(Plantilla!W247),"00")),
"")</f>
        <v/>
      </c>
      <c r="Z236">
        <f>IF($C236="OK",
   CONCATENATE(YEAR(Plantilla!X247),"-",TEXT(MONTH(Plantilla!X247),"00"),"-",TEXT(DAY(Plantilla!X247),"00")),
"")</f>
        <v/>
      </c>
      <c r="AA236">
        <f>IF($C236="OK",
   TEXT(VLOOKUP(Plantilla!Y247,'Tablas '!$Q$4:$R$9,2,FALSE),"#"),
"")</f>
        <v/>
      </c>
      <c r="AB236">
        <f>IF($C236="OK",
   CONCATENATE(YEAR(Plantilla!Z247),"-",TEXT(MONTH(Plantilla!Z247),"00"),"-",TEXT(DAY(Plantilla!Z247),"00")),
"")</f>
        <v/>
      </c>
      <c r="AC236">
        <f>IF($C236="OK",
   TEXT(VLOOKUP(Plantilla!AA247,'Tablas '!$T$4:$U$13,2,FALSE),"#"),
"")</f>
        <v/>
      </c>
      <c r="AD236">
        <f>IF($C236="OK",TEXT(Plantilla!AB247,"#"),"")</f>
        <v/>
      </c>
      <c r="AE236">
        <f>IF($C236="OK",
   IF(Plantilla!AC247&lt;&gt;"",
      TEXT(VLOOKUP(Plantilla!AC247,'Tablas '!$W$4:$X$7,2,FALSE),"#"),
   ""),
"")</f>
        <v/>
      </c>
      <c r="AF236">
        <f>IF($C236="OK",TEXT(Plantilla!AD247,"#"),"")</f>
        <v/>
      </c>
      <c r="AG236" s="6">
        <f>IF($C236="OK",_xlfn.NUMBERVALUE(Plantilla!AE247),"")</f>
        <v/>
      </c>
      <c r="AH236" s="4">
        <f>IF($C236="OK",_xlfn.NUMBERVALUE(Plantilla!AF247),"")</f>
        <v/>
      </c>
      <c r="AI236" s="6">
        <f>IF($C236="OK",_xlfn.NUMBERVALUE(Plantilla!AG247),"")</f>
        <v/>
      </c>
      <c r="AJ236" s="6">
        <f>IF($C236="OK",_xlfn.NUMBERVALUE(Plantilla!AH247),"")</f>
        <v/>
      </c>
      <c r="AK236" s="6">
        <f>IF($C236="OK",_xlfn.NUMBERVALUE(Plantilla!AI247),"")</f>
        <v/>
      </c>
      <c r="AL236" s="6">
        <f>IF($C236="OK",_xlfn.NUMBERVALUE(Plantilla!AJ247),"")</f>
        <v/>
      </c>
      <c r="AM236" s="4">
        <f>IF($C236="OK",_xlfn.NUMBERVALUE(Plantilla!AK247),"")</f>
        <v/>
      </c>
      <c r="AN236" s="6">
        <f>IF($C236="OK",_xlfn.NUMBERVALUE(Plantilla!AL247),"")</f>
        <v/>
      </c>
      <c r="AO236" s="4">
        <f>IF($C236="OK",_xlfn.NUMBERVALUE(Plantilla!AM247),"")</f>
        <v/>
      </c>
      <c r="AP236" s="6">
        <f>IF($C236="OK",_xlfn.NUMBERVALUE(Plantilla!AN247),"")</f>
        <v/>
      </c>
      <c r="AQ236" s="4">
        <f>IF($C236="OK",_xlfn.NUMBERVALUE(Plantilla!AO247),"")</f>
        <v/>
      </c>
      <c r="AR236" s="6">
        <f>IF($C236="OK",_xlfn.NUMBERVALUE(Plantilla!AP247),"")</f>
        <v/>
      </c>
      <c r="AS236" s="4">
        <f>IF($C236="OK",_xlfn.NUMBERVALUE(Plantilla!AQ247),"")</f>
        <v/>
      </c>
      <c r="AT236" s="6">
        <f>IF($C236="OK",_xlfn.NUMBERVALUE(Plantilla!AR247),"")</f>
        <v/>
      </c>
      <c r="AU236" s="4">
        <f>IF($C236="OK",_xlfn.NUMBERVALUE(Plantilla!AS247),"")</f>
        <v/>
      </c>
      <c r="AV236" s="6">
        <f>IF($C236="OK",_xlfn.NUMBERVALUE(Plantilla!AT247),"")</f>
        <v/>
      </c>
      <c r="AW236" s="4">
        <f>IF($C236="OK",_xlfn.NUMBERVALUE(Plantilla!AU247),"")</f>
        <v/>
      </c>
      <c r="AX236" s="6">
        <f>IF($C236="OK",_xlfn.NUMBERVALUE(Plantilla!AV247),"")</f>
        <v/>
      </c>
      <c r="AY236" s="4">
        <f>IF($C236="OK",_xlfn.NUMBERVALUE(Plantilla!AW247),"")</f>
        <v/>
      </c>
      <c r="AZ236" s="6">
        <f>IF($C236="OK",_xlfn.NUMBERVALUE(Plantilla!AX247),"")</f>
        <v/>
      </c>
      <c r="BA236">
        <f>IF($C236="OK",_xlfn.NUMBERVALUE(Plantilla!AY247),"")</f>
        <v/>
      </c>
      <c r="BB236">
        <f>IF($C236="OK",_xlfn.NUMBERVALUE(Plantilla!AZ247),"")</f>
        <v/>
      </c>
      <c r="BC236" s="4">
        <f>IF($C236="OK",_xlfn.NUMBERVALUE(Plantilla!BA247),"")</f>
        <v/>
      </c>
      <c r="BD236" s="6">
        <f>IF($C236="OK",_xlfn.NUMBERVALUE(Plantilla!BB247),"")</f>
        <v/>
      </c>
      <c r="BE236" s="4">
        <f>IF($C236="OK",_xlfn.NUMBERVALUE(Plantilla!BC247),"")</f>
        <v/>
      </c>
      <c r="BF236" s="6">
        <f>IF($C236="OK",_xlfn.NUMBERVALUE(Plantilla!BD247),"")</f>
        <v/>
      </c>
      <c r="BG236" s="4">
        <f>IF($C236="OK",_xlfn.NUMBERVALUE(Plantilla!BE247),"")</f>
        <v/>
      </c>
      <c r="BH236" s="6">
        <f>IF($C236="OK",_xlfn.NUMBERVALUE(Plantilla!BF247),"")</f>
        <v/>
      </c>
      <c r="BI236" s="110">
        <f>IF($C236="OK",_xlfn.NUMBERVALUE(Plantilla!BG247),"")</f>
        <v/>
      </c>
      <c r="BJ236" s="6">
        <f>IF($C236="OK",_xlfn.NUMBERVALUE(Plantilla!BH247),"")</f>
        <v/>
      </c>
      <c r="BK236" s="109">
        <f>IF($C236="OK",_xlfn.NUMBERVALUE(Plantilla!BI247),"")</f>
        <v/>
      </c>
      <c r="BL236" s="6">
        <f>IF($C236="OK",
   IF(Plantilla!BJ247&lt;&gt;"",
      TEXT(VLOOKUP(Plantilla!BJ247,'Tablas '!$Z$4:$AA$6,2,FALSE),"#"),
   ""),
"")</f>
        <v/>
      </c>
      <c r="BM236" s="4">
        <f>IF($C236="OK",_xlfn.NUMBERVALUE(Plantilla!BK247),"")</f>
        <v/>
      </c>
      <c r="BN236" s="4">
        <f>IF($C236="OK",_xlfn.NUMBERVALUE(Plantilla!BL247),"")</f>
        <v/>
      </c>
      <c r="BO236" s="6">
        <f>IF($C236="OK",_xlfn.NUMBERVALUE(Plantilla!BM247),"")</f>
        <v/>
      </c>
      <c r="BP236" s="4">
        <f>IF($C236="OK",_xlfn.NUMBERVALUE(Plantilla!BN247),"")</f>
        <v/>
      </c>
      <c r="BQ236" s="6">
        <f>IF($C236="OK",_xlfn.NUMBERVALUE(Plantilla!BO247),"")</f>
        <v/>
      </c>
      <c r="BR236" s="4">
        <f>IF($C236="OK",_xlfn.NUMBERVALUE(Plantilla!BP247),"")</f>
        <v/>
      </c>
      <c r="BS236" s="6">
        <f>IF($C236="OK",_xlfn.NUMBERVALUE(Plantilla!BQ247),"")</f>
        <v/>
      </c>
      <c r="BT236" s="4">
        <f>IF($C236="OK",_xlfn.NUMBERVALUE(Plantilla!BR247),"")</f>
        <v/>
      </c>
      <c r="BU236" s="6">
        <f>IF($C236="OK",_xlfn.NUMBERVALUE(Plantilla!BS247),"")</f>
        <v/>
      </c>
      <c r="BV236" s="6">
        <f>IF($C236="OK",_xlfn.NUMBERVALUE(Plantilla!BT247),"")</f>
        <v/>
      </c>
      <c r="BW236" s="6">
        <f>IF($C236="OK",_xlfn.NUMBERVALUE(Plantilla!BU247),"")</f>
        <v/>
      </c>
      <c r="BX236" s="6">
        <f>IF($C236="OK",_xlfn.NUMBERVALUE(Plantilla!BV247),"")</f>
        <v/>
      </c>
      <c r="BY236" s="6">
        <f>IF($C236="OK",_xlfn.NUMBERVALUE(Plantilla!BW247),"")</f>
        <v/>
      </c>
      <c r="BZ236" s="6">
        <f>IF($C236="OK",_xlfn.NUMBERVALUE(Plantilla!BX247),"")</f>
        <v/>
      </c>
      <c r="CA236" s="6">
        <f>IF($C236="OK",_xlfn.NUMBERVALUE(Plantilla!BY247),"")</f>
        <v/>
      </c>
      <c r="CB236" s="6">
        <f>IF($C236="OK",_xlfn.NUMBERVALUE(Plantilla!BZ247),"")</f>
        <v/>
      </c>
      <c r="CC236" s="6">
        <f>IF($C236="OK",_xlfn.NUMBERVALUE(Plantilla!CA247),"")</f>
        <v/>
      </c>
      <c r="CD236" s="6">
        <f>IF($C236="OK",_xlfn.NUMBERVALUE(Plantilla!CB247),"")</f>
        <v/>
      </c>
      <c r="CE236" s="6">
        <f>IF($C236="OK",_xlfn.NUMBERVALUE(Plantilla!CC247),"")</f>
        <v/>
      </c>
      <c r="CF236" s="4">
        <f>IF($C236="OK",_xlfn.NUMBERVALUE(Plantilla!CD247),"")</f>
        <v/>
      </c>
      <c r="CG236" s="6">
        <f>IF($C236="OK",_xlfn.NUMBERVALUE(Plantilla!CE247),"")</f>
        <v/>
      </c>
      <c r="CH236" s="6">
        <f>IF($C236="OK",_xlfn.NUMBERVALUE(Plantilla!CF247),"")</f>
        <v/>
      </c>
      <c r="CI236" s="6">
        <f>IF($C236="OK",_xlfn.NUMBERVALUE(Plantilla!CG247),"")</f>
        <v/>
      </c>
      <c r="CJ236" s="6">
        <f>IF($C236="OK",_xlfn.NUMBERVALUE(Plantilla!CH247),"")</f>
        <v/>
      </c>
      <c r="CK236" s="6">
        <f>IF($C236="OK",_xlfn.NUMBERVALUE(Plantilla!CI247),"")</f>
        <v/>
      </c>
      <c r="CL236" s="6">
        <f>IF($C236="OK",_xlfn.NUMBERVALUE(Plantilla!CJ247),"")</f>
        <v/>
      </c>
      <c r="CM236">
        <f>IF($C236="OK",TEXT(Plantilla!CK247,"#"),"")</f>
        <v/>
      </c>
      <c r="CN236" s="6">
        <f>IF($C236="OK",_xlfn.NUMBERVALUE(Plantilla!CL247),"")</f>
        <v/>
      </c>
      <c r="CO236" s="6">
        <f>IF($C236="OK",_xlfn.NUMBERVALUE(Plantilla!CM247),"")</f>
        <v/>
      </c>
      <c r="CP236" s="110">
        <f>IF($C236="OK",_xlfn.NUMBERVALUE(Plantilla!CN247),"")</f>
        <v/>
      </c>
      <c r="CQ236" s="6">
        <f>IF($C236="OK",_xlfn.NUMBERVALUE(Plantilla!CO247),"")</f>
        <v/>
      </c>
      <c r="CR236" s="109">
        <f>IF($C236="OK",_xlfn.NUMBERVALUE(Plantilla!CP247),"")</f>
        <v/>
      </c>
      <c r="CS236" s="110">
        <f>IF($C236="OK",_xlfn.NUMBERVALUE(Plantilla!CQ247),"")</f>
        <v/>
      </c>
      <c r="CT236" s="6">
        <f>IF($C236="OK",_xlfn.NUMBERVALUE(Plantilla!CR247),"")</f>
        <v/>
      </c>
      <c r="CU236" s="109">
        <f>IF($C236="OK",_xlfn.NUMBERVALUE(Plantilla!CS247),"")</f>
        <v/>
      </c>
      <c r="CV236" s="110">
        <f>IF($C236="OK",_xlfn.NUMBERVALUE(Plantilla!CT247),"")</f>
        <v/>
      </c>
      <c r="CW236" s="6">
        <f>IF($C236="OK",_xlfn.NUMBERVALUE(Plantilla!CU247),"")</f>
        <v/>
      </c>
      <c r="CX236" s="82">
        <f>IF($C236="OK",_xlfn.NUMBERVALUE(Plantilla!CV247),"")</f>
        <v/>
      </c>
      <c r="CY236" s="6">
        <f>IF($C236="OK",_xlfn.NUMBERVALUE(Plantilla!CW247),"")</f>
        <v/>
      </c>
      <c r="CZ236" s="82">
        <f>IF($C236="OK",_xlfn.NUMBERVALUE(Plantilla!CX247),"")</f>
        <v/>
      </c>
      <c r="DA236" s="6">
        <f>IF($C236="OK",_xlfn.NUMBERVALUE(Plantilla!CY247),"")</f>
        <v/>
      </c>
      <c r="DB236" s="109">
        <f>IF($C236="OK",_xlfn.NUMBERVALUE(Plantilla!CZ247),"")</f>
        <v/>
      </c>
      <c r="DC236" s="6">
        <f>IF($C236="OK",_xlfn.NUMBERVALUE(Plantilla!DA247),"")</f>
        <v/>
      </c>
      <c r="DD236" s="6">
        <f>IF($C236="OK",TEXT(Plantilla!DB247,"#"),"")</f>
        <v/>
      </c>
      <c r="DE236" s="6">
        <f>IF($C236="OK",_xlfn.NUMBERVALUE(Plantilla!DC247),"")</f>
        <v/>
      </c>
      <c r="DF236" s="4">
        <f>IF($C236="OK",_xlfn.NUMBERVALUE(Plantilla!DD247),"")</f>
        <v/>
      </c>
      <c r="DG236" s="6">
        <f>IF($C236="OK",_xlfn.NUMBERVALUE(Plantilla!DE247),"")</f>
        <v/>
      </c>
      <c r="DH236" s="6">
        <f>IF($C236="OK",_xlfn.NUMBERVALUE(Plantilla!DF247),"")</f>
        <v/>
      </c>
      <c r="DI236" s="6">
        <f>IF($C236="OK",_xlfn.NUMBERVALUE(Plantilla!DG247),"")</f>
        <v/>
      </c>
      <c r="DJ236" s="6">
        <f>IF($C236="OK",_xlfn.NUMBERVALUE(Plantilla!DH247),"")</f>
        <v/>
      </c>
      <c r="DK236" s="6">
        <f>IF($C236="OK",_xlfn.NUMBERVALUE(Plantilla!DI247),"")</f>
        <v/>
      </c>
      <c r="DL236" s="6">
        <f>IF($C236="OK",_xlfn.NUMBERVALUE(Plantilla!DJ247),"")</f>
        <v/>
      </c>
      <c r="DM236" s="6">
        <f>IF($C236="OK",_xlfn.NUMBERVALUE(Plantilla!DK247),"")</f>
        <v/>
      </c>
      <c r="DN236" s="6">
        <f>IF($C236="OK",_xlfn.NUMBERVALUE(Plantilla!DL247),"")</f>
        <v/>
      </c>
      <c r="DO236" s="6">
        <f>IF($C236="OK",_xlfn.NUMBERVALUE(Plantilla!DM247),"")</f>
        <v/>
      </c>
      <c r="DP236" s="6">
        <f>IF($C236="OK",_xlfn.NUMBERVALUE(Plantilla!DN247),"")</f>
        <v/>
      </c>
      <c r="DQ236" s="6">
        <f>IF($C236="OK",_xlfn.NUMBERVALUE(Plantilla!DO247),"")</f>
        <v/>
      </c>
      <c r="DR236" s="6">
        <f>IF($C236="OK",_xlfn.NUMBERVALUE(Plantilla!DP247),"")</f>
        <v/>
      </c>
      <c r="DS236">
        <f>IF($C236="OK",TEXT(Plantilla!DR247,"#"),"")</f>
        <v/>
      </c>
      <c r="DT236" s="6" t="n"/>
    </row>
    <row r="237">
      <c r="A237">
        <f>IF(Plantilla!$I$6="¡Perfecto!, Guarda el archivo y adjúntalo a tu interfaz de Nómina Electrónica","OK","Error")</f>
        <v/>
      </c>
      <c r="B237">
        <f>IF(Plantilla!$I$6="¡Perfecto!, Guarda el archivo y adjúntalo a tu interfaz de Nómina Electrónica",MID(Plantilla!$D$2,SEARCH("V",Plantilla!$D$2),10),"")</f>
        <v/>
      </c>
      <c r="C237">
        <f>Plantilla!C248</f>
        <v/>
      </c>
      <c r="D237">
        <f>IF($C237="OK",Plantilla!B248,"")</f>
        <v/>
      </c>
      <c r="E237">
        <f>IF($C237="OK",
   VLOOKUP(Plantilla!$E$4,'Tablas '!$AP$4:$AT$6,5,FALSE),
"")</f>
        <v/>
      </c>
      <c r="F237">
        <f>IF($C237="OK",TEXT(Plantilla!D248,"#"),"")</f>
        <v/>
      </c>
      <c r="G237">
        <f>IF($C237="OK",
   VLOOKUP(Plantilla!E248,'Tablas '!$B$4:$C$14,2,FALSE),
"")</f>
        <v/>
      </c>
      <c r="H237">
        <f>IF($C237="OK",TEXT(Plantilla!F248,"#"),"")</f>
        <v/>
      </c>
      <c r="I237">
        <f>IF($C237="OK",TEXT(Plantilla!G248,"#"),"")</f>
        <v/>
      </c>
      <c r="J237">
        <f>IF($C237="OK",TEXT(Plantilla!H248,"#"),"")</f>
        <v/>
      </c>
      <c r="K237">
        <f>IF($C237="OK",TEXT(Plantilla!I248,"#"),"")</f>
        <v/>
      </c>
      <c r="L237">
        <f>IF($C237="OK",TEXT(Plantilla!J248,"#"),"")</f>
        <v/>
      </c>
      <c r="M237">
        <f>IF($C237="OK",TEXT(Plantilla!K248,"#"),"")</f>
        <v/>
      </c>
      <c r="N237">
        <f>IF($C237="OK",
   CONCATENATE(YEAR(Plantilla!L248),"-",TEXT(MONTH(Plantilla!L248),"00"),"-",TEXT(DAY(Plantilla!L248),"00")),
"")</f>
        <v/>
      </c>
      <c r="O237">
        <f>IF($C237="OK",_xlfn.NUMBERVALUE(Plantilla!M248),"")</f>
        <v/>
      </c>
      <c r="P237">
        <f>IF($C237="OK",
   IF(Plantilla!N248&lt;&gt;"",
      CONCATENATE(YEAR(Plantilla!N248),"-",TEXT(MONTH(Plantilla!N248),"00"),"-",TEXT(DAY(Plantilla!N248),"00")),
   ""),
"")</f>
        <v/>
      </c>
      <c r="Q237">
        <f>IF($C237="OK",
   VLOOKUP(Plantilla!O248,'Tablas '!$E$4:$F$19,2,FALSE),
"")</f>
        <v/>
      </c>
      <c r="R237">
        <f>IF($C237="OK",
   VLOOKUP(Plantilla!P248,'Tablas '!$H$4:$I$5,2,FALSE),
"")</f>
        <v/>
      </c>
      <c r="S237">
        <f>IF($C237="OK",
   VLOOKUP(Plantilla!Q248,'Tablas '!$K$4:$L$8,2,FALSE),
"")</f>
        <v/>
      </c>
      <c r="T237">
        <f>IF($C237="OK",
   VLOOKUP(Plantilla!R248,'Tablas '!$AE$4:$AF$6,2,FALSE),
"")</f>
        <v/>
      </c>
      <c r="U237">
        <f>IF($C237="OK",
   VLOOKUP(Plantilla!S248,'Tablas '!$AE$4:$AF$6,2,FALSE),
"")</f>
        <v/>
      </c>
      <c r="V237">
        <f>IF($C237="OK",TEXT(Plantilla!T248,"#"),"")</f>
        <v/>
      </c>
      <c r="W237" s="84">
        <f>IF($C237="OK",
   VLOOKUP(Plantilla!U248,'Tablas '!$AM$4:$AN$1126,2,FALSE),
"")</f>
        <v/>
      </c>
      <c r="X237">
        <f>IF($C237="OK",TEXT(Plantilla!V248,"#"),"")</f>
        <v/>
      </c>
      <c r="Y237">
        <f>IF($C237="OK",
   CONCATENATE(YEAR(Plantilla!W248),"-",TEXT(MONTH(Plantilla!W248),"00"),"-",TEXT(DAY(Plantilla!W248),"00")),
"")</f>
        <v/>
      </c>
      <c r="Z237">
        <f>IF($C237="OK",
   CONCATENATE(YEAR(Plantilla!X248),"-",TEXT(MONTH(Plantilla!X248),"00"),"-",TEXT(DAY(Plantilla!X248),"00")),
"")</f>
        <v/>
      </c>
      <c r="AA237">
        <f>IF($C237="OK",
   TEXT(VLOOKUP(Plantilla!Y248,'Tablas '!$Q$4:$R$9,2,FALSE),"#"),
"")</f>
        <v/>
      </c>
      <c r="AB237">
        <f>IF($C237="OK",
   CONCATENATE(YEAR(Plantilla!Z248),"-",TEXT(MONTH(Plantilla!Z248),"00"),"-",TEXT(DAY(Plantilla!Z248),"00")),
"")</f>
        <v/>
      </c>
      <c r="AC237">
        <f>IF($C237="OK",
   TEXT(VLOOKUP(Plantilla!AA248,'Tablas '!$T$4:$U$13,2,FALSE),"#"),
"")</f>
        <v/>
      </c>
      <c r="AD237">
        <f>IF($C237="OK",TEXT(Plantilla!AB248,"#"),"")</f>
        <v/>
      </c>
      <c r="AE237">
        <f>IF($C237="OK",
   IF(Plantilla!AC248&lt;&gt;"",
      TEXT(VLOOKUP(Plantilla!AC248,'Tablas '!$W$4:$X$7,2,FALSE),"#"),
   ""),
"")</f>
        <v/>
      </c>
      <c r="AF237">
        <f>IF($C237="OK",TEXT(Plantilla!AD248,"#"),"")</f>
        <v/>
      </c>
      <c r="AG237" s="6">
        <f>IF($C237="OK",_xlfn.NUMBERVALUE(Plantilla!AE248),"")</f>
        <v/>
      </c>
      <c r="AH237" s="4">
        <f>IF($C237="OK",_xlfn.NUMBERVALUE(Plantilla!AF248),"")</f>
        <v/>
      </c>
      <c r="AI237" s="6">
        <f>IF($C237="OK",_xlfn.NUMBERVALUE(Plantilla!AG248),"")</f>
        <v/>
      </c>
      <c r="AJ237" s="6">
        <f>IF($C237="OK",_xlfn.NUMBERVALUE(Plantilla!AH248),"")</f>
        <v/>
      </c>
      <c r="AK237" s="6">
        <f>IF($C237="OK",_xlfn.NUMBERVALUE(Plantilla!AI248),"")</f>
        <v/>
      </c>
      <c r="AL237" s="6">
        <f>IF($C237="OK",_xlfn.NUMBERVALUE(Plantilla!AJ248),"")</f>
        <v/>
      </c>
      <c r="AM237" s="4">
        <f>IF($C237="OK",_xlfn.NUMBERVALUE(Plantilla!AK248),"")</f>
        <v/>
      </c>
      <c r="AN237" s="6">
        <f>IF($C237="OK",_xlfn.NUMBERVALUE(Plantilla!AL248),"")</f>
        <v/>
      </c>
      <c r="AO237" s="4">
        <f>IF($C237="OK",_xlfn.NUMBERVALUE(Plantilla!AM248),"")</f>
        <v/>
      </c>
      <c r="AP237" s="6">
        <f>IF($C237="OK",_xlfn.NUMBERVALUE(Plantilla!AN248),"")</f>
        <v/>
      </c>
      <c r="AQ237" s="4">
        <f>IF($C237="OK",_xlfn.NUMBERVALUE(Plantilla!AO248),"")</f>
        <v/>
      </c>
      <c r="AR237" s="6">
        <f>IF($C237="OK",_xlfn.NUMBERVALUE(Plantilla!AP248),"")</f>
        <v/>
      </c>
      <c r="AS237" s="4">
        <f>IF($C237="OK",_xlfn.NUMBERVALUE(Plantilla!AQ248),"")</f>
        <v/>
      </c>
      <c r="AT237" s="6">
        <f>IF($C237="OK",_xlfn.NUMBERVALUE(Plantilla!AR248),"")</f>
        <v/>
      </c>
      <c r="AU237" s="4">
        <f>IF($C237="OK",_xlfn.NUMBERVALUE(Plantilla!AS248),"")</f>
        <v/>
      </c>
      <c r="AV237" s="6">
        <f>IF($C237="OK",_xlfn.NUMBERVALUE(Plantilla!AT248),"")</f>
        <v/>
      </c>
      <c r="AW237" s="4">
        <f>IF($C237="OK",_xlfn.NUMBERVALUE(Plantilla!AU248),"")</f>
        <v/>
      </c>
      <c r="AX237" s="6">
        <f>IF($C237="OK",_xlfn.NUMBERVALUE(Plantilla!AV248),"")</f>
        <v/>
      </c>
      <c r="AY237" s="4">
        <f>IF($C237="OK",_xlfn.NUMBERVALUE(Plantilla!AW248),"")</f>
        <v/>
      </c>
      <c r="AZ237" s="6">
        <f>IF($C237="OK",_xlfn.NUMBERVALUE(Plantilla!AX248),"")</f>
        <v/>
      </c>
      <c r="BA237">
        <f>IF($C237="OK",_xlfn.NUMBERVALUE(Plantilla!AY248),"")</f>
        <v/>
      </c>
      <c r="BB237">
        <f>IF($C237="OK",_xlfn.NUMBERVALUE(Plantilla!AZ248),"")</f>
        <v/>
      </c>
      <c r="BC237" s="4">
        <f>IF($C237="OK",_xlfn.NUMBERVALUE(Plantilla!BA248),"")</f>
        <v/>
      </c>
      <c r="BD237" s="6">
        <f>IF($C237="OK",_xlfn.NUMBERVALUE(Plantilla!BB248),"")</f>
        <v/>
      </c>
      <c r="BE237" s="4">
        <f>IF($C237="OK",_xlfn.NUMBERVALUE(Plantilla!BC248),"")</f>
        <v/>
      </c>
      <c r="BF237" s="6">
        <f>IF($C237="OK",_xlfn.NUMBERVALUE(Plantilla!BD248),"")</f>
        <v/>
      </c>
      <c r="BG237" s="4">
        <f>IF($C237="OK",_xlfn.NUMBERVALUE(Plantilla!BE248),"")</f>
        <v/>
      </c>
      <c r="BH237" s="6">
        <f>IF($C237="OK",_xlfn.NUMBERVALUE(Plantilla!BF248),"")</f>
        <v/>
      </c>
      <c r="BI237" s="110">
        <f>IF($C237="OK",_xlfn.NUMBERVALUE(Plantilla!BG248),"")</f>
        <v/>
      </c>
      <c r="BJ237" s="6">
        <f>IF($C237="OK",_xlfn.NUMBERVALUE(Plantilla!BH248),"")</f>
        <v/>
      </c>
      <c r="BK237" s="109">
        <f>IF($C237="OK",_xlfn.NUMBERVALUE(Plantilla!BI248),"")</f>
        <v/>
      </c>
      <c r="BL237" s="6">
        <f>IF($C237="OK",
   IF(Plantilla!BJ248&lt;&gt;"",
      TEXT(VLOOKUP(Plantilla!BJ248,'Tablas '!$Z$4:$AA$6,2,FALSE),"#"),
   ""),
"")</f>
        <v/>
      </c>
      <c r="BM237" s="4">
        <f>IF($C237="OK",_xlfn.NUMBERVALUE(Plantilla!BK248),"")</f>
        <v/>
      </c>
      <c r="BN237" s="4">
        <f>IF($C237="OK",_xlfn.NUMBERVALUE(Plantilla!BL248),"")</f>
        <v/>
      </c>
      <c r="BO237" s="6">
        <f>IF($C237="OK",_xlfn.NUMBERVALUE(Plantilla!BM248),"")</f>
        <v/>
      </c>
      <c r="BP237" s="4">
        <f>IF($C237="OK",_xlfn.NUMBERVALUE(Plantilla!BN248),"")</f>
        <v/>
      </c>
      <c r="BQ237" s="6">
        <f>IF($C237="OK",_xlfn.NUMBERVALUE(Plantilla!BO248),"")</f>
        <v/>
      </c>
      <c r="BR237" s="4">
        <f>IF($C237="OK",_xlfn.NUMBERVALUE(Plantilla!BP248),"")</f>
        <v/>
      </c>
      <c r="BS237" s="6">
        <f>IF($C237="OK",_xlfn.NUMBERVALUE(Plantilla!BQ248),"")</f>
        <v/>
      </c>
      <c r="BT237" s="4">
        <f>IF($C237="OK",_xlfn.NUMBERVALUE(Plantilla!BR248),"")</f>
        <v/>
      </c>
      <c r="BU237" s="6">
        <f>IF($C237="OK",_xlfn.NUMBERVALUE(Plantilla!BS248),"")</f>
        <v/>
      </c>
      <c r="BV237" s="6">
        <f>IF($C237="OK",_xlfn.NUMBERVALUE(Plantilla!BT248),"")</f>
        <v/>
      </c>
      <c r="BW237" s="6">
        <f>IF($C237="OK",_xlfn.NUMBERVALUE(Plantilla!BU248),"")</f>
        <v/>
      </c>
      <c r="BX237" s="6">
        <f>IF($C237="OK",_xlfn.NUMBERVALUE(Plantilla!BV248),"")</f>
        <v/>
      </c>
      <c r="BY237" s="6">
        <f>IF($C237="OK",_xlfn.NUMBERVALUE(Plantilla!BW248),"")</f>
        <v/>
      </c>
      <c r="BZ237" s="6">
        <f>IF($C237="OK",_xlfn.NUMBERVALUE(Plantilla!BX248),"")</f>
        <v/>
      </c>
      <c r="CA237" s="6">
        <f>IF($C237="OK",_xlfn.NUMBERVALUE(Plantilla!BY248),"")</f>
        <v/>
      </c>
      <c r="CB237" s="6">
        <f>IF($C237="OK",_xlfn.NUMBERVALUE(Plantilla!BZ248),"")</f>
        <v/>
      </c>
      <c r="CC237" s="6">
        <f>IF($C237="OK",_xlfn.NUMBERVALUE(Plantilla!CA248),"")</f>
        <v/>
      </c>
      <c r="CD237" s="6">
        <f>IF($C237="OK",_xlfn.NUMBERVALUE(Plantilla!CB248),"")</f>
        <v/>
      </c>
      <c r="CE237" s="6">
        <f>IF($C237="OK",_xlfn.NUMBERVALUE(Plantilla!CC248),"")</f>
        <v/>
      </c>
      <c r="CF237" s="4">
        <f>IF($C237="OK",_xlfn.NUMBERVALUE(Plantilla!CD248),"")</f>
        <v/>
      </c>
      <c r="CG237" s="6">
        <f>IF($C237="OK",_xlfn.NUMBERVALUE(Plantilla!CE248),"")</f>
        <v/>
      </c>
      <c r="CH237" s="6">
        <f>IF($C237="OK",_xlfn.NUMBERVALUE(Plantilla!CF248),"")</f>
        <v/>
      </c>
      <c r="CI237" s="6">
        <f>IF($C237="OK",_xlfn.NUMBERVALUE(Plantilla!CG248),"")</f>
        <v/>
      </c>
      <c r="CJ237" s="6">
        <f>IF($C237="OK",_xlfn.NUMBERVALUE(Plantilla!CH248),"")</f>
        <v/>
      </c>
      <c r="CK237" s="6">
        <f>IF($C237="OK",_xlfn.NUMBERVALUE(Plantilla!CI248),"")</f>
        <v/>
      </c>
      <c r="CL237" s="6">
        <f>IF($C237="OK",_xlfn.NUMBERVALUE(Plantilla!CJ248),"")</f>
        <v/>
      </c>
      <c r="CM237">
        <f>IF($C237="OK",TEXT(Plantilla!CK248,"#"),"")</f>
        <v/>
      </c>
      <c r="CN237" s="6">
        <f>IF($C237="OK",_xlfn.NUMBERVALUE(Plantilla!CL248),"")</f>
        <v/>
      </c>
      <c r="CO237" s="6">
        <f>IF($C237="OK",_xlfn.NUMBERVALUE(Plantilla!CM248),"")</f>
        <v/>
      </c>
      <c r="CP237" s="110">
        <f>IF($C237="OK",_xlfn.NUMBERVALUE(Plantilla!CN248),"")</f>
        <v/>
      </c>
      <c r="CQ237" s="6">
        <f>IF($C237="OK",_xlfn.NUMBERVALUE(Plantilla!CO248),"")</f>
        <v/>
      </c>
      <c r="CR237" s="109">
        <f>IF($C237="OK",_xlfn.NUMBERVALUE(Plantilla!CP248),"")</f>
        <v/>
      </c>
      <c r="CS237" s="110">
        <f>IF($C237="OK",_xlfn.NUMBERVALUE(Plantilla!CQ248),"")</f>
        <v/>
      </c>
      <c r="CT237" s="6">
        <f>IF($C237="OK",_xlfn.NUMBERVALUE(Plantilla!CR248),"")</f>
        <v/>
      </c>
      <c r="CU237" s="109">
        <f>IF($C237="OK",_xlfn.NUMBERVALUE(Plantilla!CS248),"")</f>
        <v/>
      </c>
      <c r="CV237" s="110">
        <f>IF($C237="OK",_xlfn.NUMBERVALUE(Plantilla!CT248),"")</f>
        <v/>
      </c>
      <c r="CW237" s="6">
        <f>IF($C237="OK",_xlfn.NUMBERVALUE(Plantilla!CU248),"")</f>
        <v/>
      </c>
      <c r="CX237" s="82">
        <f>IF($C237="OK",_xlfn.NUMBERVALUE(Plantilla!CV248),"")</f>
        <v/>
      </c>
      <c r="CY237" s="6">
        <f>IF($C237="OK",_xlfn.NUMBERVALUE(Plantilla!CW248),"")</f>
        <v/>
      </c>
      <c r="CZ237" s="82">
        <f>IF($C237="OK",_xlfn.NUMBERVALUE(Plantilla!CX248),"")</f>
        <v/>
      </c>
      <c r="DA237" s="6">
        <f>IF($C237="OK",_xlfn.NUMBERVALUE(Plantilla!CY248),"")</f>
        <v/>
      </c>
      <c r="DB237" s="109">
        <f>IF($C237="OK",_xlfn.NUMBERVALUE(Plantilla!CZ248),"")</f>
        <v/>
      </c>
      <c r="DC237" s="6">
        <f>IF($C237="OK",_xlfn.NUMBERVALUE(Plantilla!DA248),"")</f>
        <v/>
      </c>
      <c r="DD237" s="6">
        <f>IF($C237="OK",TEXT(Plantilla!DB248,"#"),"")</f>
        <v/>
      </c>
      <c r="DE237" s="6">
        <f>IF($C237="OK",_xlfn.NUMBERVALUE(Plantilla!DC248),"")</f>
        <v/>
      </c>
      <c r="DF237" s="4">
        <f>IF($C237="OK",_xlfn.NUMBERVALUE(Plantilla!DD248),"")</f>
        <v/>
      </c>
      <c r="DG237" s="6">
        <f>IF($C237="OK",_xlfn.NUMBERVALUE(Plantilla!DE248),"")</f>
        <v/>
      </c>
      <c r="DH237" s="6">
        <f>IF($C237="OK",_xlfn.NUMBERVALUE(Plantilla!DF248),"")</f>
        <v/>
      </c>
      <c r="DI237" s="6">
        <f>IF($C237="OK",_xlfn.NUMBERVALUE(Plantilla!DG248),"")</f>
        <v/>
      </c>
      <c r="DJ237" s="6">
        <f>IF($C237="OK",_xlfn.NUMBERVALUE(Plantilla!DH248),"")</f>
        <v/>
      </c>
      <c r="DK237" s="6">
        <f>IF($C237="OK",_xlfn.NUMBERVALUE(Plantilla!DI248),"")</f>
        <v/>
      </c>
      <c r="DL237" s="6">
        <f>IF($C237="OK",_xlfn.NUMBERVALUE(Plantilla!DJ248),"")</f>
        <v/>
      </c>
      <c r="DM237" s="6">
        <f>IF($C237="OK",_xlfn.NUMBERVALUE(Plantilla!DK248),"")</f>
        <v/>
      </c>
      <c r="DN237" s="6">
        <f>IF($C237="OK",_xlfn.NUMBERVALUE(Plantilla!DL248),"")</f>
        <v/>
      </c>
      <c r="DO237" s="6">
        <f>IF($C237="OK",_xlfn.NUMBERVALUE(Plantilla!DM248),"")</f>
        <v/>
      </c>
      <c r="DP237" s="6">
        <f>IF($C237="OK",_xlfn.NUMBERVALUE(Plantilla!DN248),"")</f>
        <v/>
      </c>
      <c r="DQ237" s="6">
        <f>IF($C237="OK",_xlfn.NUMBERVALUE(Plantilla!DO248),"")</f>
        <v/>
      </c>
      <c r="DR237" s="6">
        <f>IF($C237="OK",_xlfn.NUMBERVALUE(Plantilla!DP248),"")</f>
        <v/>
      </c>
      <c r="DS237">
        <f>IF($C237="OK",TEXT(Plantilla!DR248,"#"),"")</f>
        <v/>
      </c>
      <c r="DT237" s="6" t="n"/>
    </row>
    <row r="238">
      <c r="A238">
        <f>IF(Plantilla!$I$6="¡Perfecto!, Guarda el archivo y adjúntalo a tu interfaz de Nómina Electrónica","OK","Error")</f>
        <v/>
      </c>
      <c r="B238">
        <f>IF(Plantilla!$I$6="¡Perfecto!, Guarda el archivo y adjúntalo a tu interfaz de Nómina Electrónica",MID(Plantilla!$D$2,SEARCH("V",Plantilla!$D$2),10),"")</f>
        <v/>
      </c>
      <c r="C238">
        <f>Plantilla!C249</f>
        <v/>
      </c>
      <c r="D238">
        <f>IF($C238="OK",Plantilla!B249,"")</f>
        <v/>
      </c>
      <c r="E238">
        <f>IF($C238="OK",
   VLOOKUP(Plantilla!$E$4,'Tablas '!$AP$4:$AT$6,5,FALSE),
"")</f>
        <v/>
      </c>
      <c r="F238">
        <f>IF($C238="OK",TEXT(Plantilla!D249,"#"),"")</f>
        <v/>
      </c>
      <c r="G238">
        <f>IF($C238="OK",
   VLOOKUP(Plantilla!E249,'Tablas '!$B$4:$C$14,2,FALSE),
"")</f>
        <v/>
      </c>
      <c r="H238">
        <f>IF($C238="OK",TEXT(Plantilla!F249,"#"),"")</f>
        <v/>
      </c>
      <c r="I238">
        <f>IF($C238="OK",TEXT(Plantilla!G249,"#"),"")</f>
        <v/>
      </c>
      <c r="J238">
        <f>IF($C238="OK",TEXT(Plantilla!H249,"#"),"")</f>
        <v/>
      </c>
      <c r="K238">
        <f>IF($C238="OK",TEXT(Plantilla!I249,"#"),"")</f>
        <v/>
      </c>
      <c r="L238">
        <f>IF($C238="OK",TEXT(Plantilla!J249,"#"),"")</f>
        <v/>
      </c>
      <c r="M238">
        <f>IF($C238="OK",TEXT(Plantilla!K249,"#"),"")</f>
        <v/>
      </c>
      <c r="N238">
        <f>IF($C238="OK",
   CONCATENATE(YEAR(Plantilla!L249),"-",TEXT(MONTH(Plantilla!L249),"00"),"-",TEXT(DAY(Plantilla!L249),"00")),
"")</f>
        <v/>
      </c>
      <c r="O238">
        <f>IF($C238="OK",_xlfn.NUMBERVALUE(Plantilla!M249),"")</f>
        <v/>
      </c>
      <c r="P238">
        <f>IF($C238="OK",
   IF(Plantilla!N249&lt;&gt;"",
      CONCATENATE(YEAR(Plantilla!N249),"-",TEXT(MONTH(Plantilla!N249),"00"),"-",TEXT(DAY(Plantilla!N249),"00")),
   ""),
"")</f>
        <v/>
      </c>
      <c r="Q238">
        <f>IF($C238="OK",
   VLOOKUP(Plantilla!O249,'Tablas '!$E$4:$F$19,2,FALSE),
"")</f>
        <v/>
      </c>
      <c r="R238">
        <f>IF($C238="OK",
   VLOOKUP(Plantilla!P249,'Tablas '!$H$4:$I$5,2,FALSE),
"")</f>
        <v/>
      </c>
      <c r="S238">
        <f>IF($C238="OK",
   VLOOKUP(Plantilla!Q249,'Tablas '!$K$4:$L$8,2,FALSE),
"")</f>
        <v/>
      </c>
      <c r="T238">
        <f>IF($C238="OK",
   VLOOKUP(Plantilla!R249,'Tablas '!$AE$4:$AF$6,2,FALSE),
"")</f>
        <v/>
      </c>
      <c r="U238">
        <f>IF($C238="OK",
   VLOOKUP(Plantilla!S249,'Tablas '!$AE$4:$AF$6,2,FALSE),
"")</f>
        <v/>
      </c>
      <c r="V238">
        <f>IF($C238="OK",TEXT(Plantilla!T249,"#"),"")</f>
        <v/>
      </c>
      <c r="W238" s="84">
        <f>IF($C238="OK",
   VLOOKUP(Plantilla!U249,'Tablas '!$AM$4:$AN$1126,2,FALSE),
"")</f>
        <v/>
      </c>
      <c r="X238">
        <f>IF($C238="OK",TEXT(Plantilla!V249,"#"),"")</f>
        <v/>
      </c>
      <c r="Y238">
        <f>IF($C238="OK",
   CONCATENATE(YEAR(Plantilla!W249),"-",TEXT(MONTH(Plantilla!W249),"00"),"-",TEXT(DAY(Plantilla!W249),"00")),
"")</f>
        <v/>
      </c>
      <c r="Z238">
        <f>IF($C238="OK",
   CONCATENATE(YEAR(Plantilla!X249),"-",TEXT(MONTH(Plantilla!X249),"00"),"-",TEXT(DAY(Plantilla!X249),"00")),
"")</f>
        <v/>
      </c>
      <c r="AA238">
        <f>IF($C238="OK",
   TEXT(VLOOKUP(Plantilla!Y249,'Tablas '!$Q$4:$R$9,2,FALSE),"#"),
"")</f>
        <v/>
      </c>
      <c r="AB238">
        <f>IF($C238="OK",
   CONCATENATE(YEAR(Plantilla!Z249),"-",TEXT(MONTH(Plantilla!Z249),"00"),"-",TEXT(DAY(Plantilla!Z249),"00")),
"")</f>
        <v/>
      </c>
      <c r="AC238">
        <f>IF($C238="OK",
   TEXT(VLOOKUP(Plantilla!AA249,'Tablas '!$T$4:$U$13,2,FALSE),"#"),
"")</f>
        <v/>
      </c>
      <c r="AD238">
        <f>IF($C238="OK",TEXT(Plantilla!AB249,"#"),"")</f>
        <v/>
      </c>
      <c r="AE238">
        <f>IF($C238="OK",
   IF(Plantilla!AC249&lt;&gt;"",
      TEXT(VLOOKUP(Plantilla!AC249,'Tablas '!$W$4:$X$7,2,FALSE),"#"),
   ""),
"")</f>
        <v/>
      </c>
      <c r="AF238">
        <f>IF($C238="OK",TEXT(Plantilla!AD249,"#"),"")</f>
        <v/>
      </c>
      <c r="AG238" s="6">
        <f>IF($C238="OK",_xlfn.NUMBERVALUE(Plantilla!AE249),"")</f>
        <v/>
      </c>
      <c r="AH238" s="4">
        <f>IF($C238="OK",_xlfn.NUMBERVALUE(Plantilla!AF249),"")</f>
        <v/>
      </c>
      <c r="AI238" s="6">
        <f>IF($C238="OK",_xlfn.NUMBERVALUE(Plantilla!AG249),"")</f>
        <v/>
      </c>
      <c r="AJ238" s="6">
        <f>IF($C238="OK",_xlfn.NUMBERVALUE(Plantilla!AH249),"")</f>
        <v/>
      </c>
      <c r="AK238" s="6">
        <f>IF($C238="OK",_xlfn.NUMBERVALUE(Plantilla!AI249),"")</f>
        <v/>
      </c>
      <c r="AL238" s="6">
        <f>IF($C238="OK",_xlfn.NUMBERVALUE(Plantilla!AJ249),"")</f>
        <v/>
      </c>
      <c r="AM238" s="4">
        <f>IF($C238="OK",_xlfn.NUMBERVALUE(Plantilla!AK249),"")</f>
        <v/>
      </c>
      <c r="AN238" s="6">
        <f>IF($C238="OK",_xlfn.NUMBERVALUE(Plantilla!AL249),"")</f>
        <v/>
      </c>
      <c r="AO238" s="4">
        <f>IF($C238="OK",_xlfn.NUMBERVALUE(Plantilla!AM249),"")</f>
        <v/>
      </c>
      <c r="AP238" s="6">
        <f>IF($C238="OK",_xlfn.NUMBERVALUE(Plantilla!AN249),"")</f>
        <v/>
      </c>
      <c r="AQ238" s="4">
        <f>IF($C238="OK",_xlfn.NUMBERVALUE(Plantilla!AO249),"")</f>
        <v/>
      </c>
      <c r="AR238" s="6">
        <f>IF($C238="OK",_xlfn.NUMBERVALUE(Plantilla!AP249),"")</f>
        <v/>
      </c>
      <c r="AS238" s="4">
        <f>IF($C238="OK",_xlfn.NUMBERVALUE(Plantilla!AQ249),"")</f>
        <v/>
      </c>
      <c r="AT238" s="6">
        <f>IF($C238="OK",_xlfn.NUMBERVALUE(Plantilla!AR249),"")</f>
        <v/>
      </c>
      <c r="AU238" s="4">
        <f>IF($C238="OK",_xlfn.NUMBERVALUE(Plantilla!AS249),"")</f>
        <v/>
      </c>
      <c r="AV238" s="6">
        <f>IF($C238="OK",_xlfn.NUMBERVALUE(Plantilla!AT249),"")</f>
        <v/>
      </c>
      <c r="AW238" s="4">
        <f>IF($C238="OK",_xlfn.NUMBERVALUE(Plantilla!AU249),"")</f>
        <v/>
      </c>
      <c r="AX238" s="6">
        <f>IF($C238="OK",_xlfn.NUMBERVALUE(Plantilla!AV249),"")</f>
        <v/>
      </c>
      <c r="AY238" s="4">
        <f>IF($C238="OK",_xlfn.NUMBERVALUE(Plantilla!AW249),"")</f>
        <v/>
      </c>
      <c r="AZ238" s="6">
        <f>IF($C238="OK",_xlfn.NUMBERVALUE(Plantilla!AX249),"")</f>
        <v/>
      </c>
      <c r="BA238">
        <f>IF($C238="OK",_xlfn.NUMBERVALUE(Plantilla!AY249),"")</f>
        <v/>
      </c>
      <c r="BB238">
        <f>IF($C238="OK",_xlfn.NUMBERVALUE(Plantilla!AZ249),"")</f>
        <v/>
      </c>
      <c r="BC238" s="4">
        <f>IF($C238="OK",_xlfn.NUMBERVALUE(Plantilla!BA249),"")</f>
        <v/>
      </c>
      <c r="BD238" s="6">
        <f>IF($C238="OK",_xlfn.NUMBERVALUE(Plantilla!BB249),"")</f>
        <v/>
      </c>
      <c r="BE238" s="4">
        <f>IF($C238="OK",_xlfn.NUMBERVALUE(Plantilla!BC249),"")</f>
        <v/>
      </c>
      <c r="BF238" s="6">
        <f>IF($C238="OK",_xlfn.NUMBERVALUE(Plantilla!BD249),"")</f>
        <v/>
      </c>
      <c r="BG238" s="4">
        <f>IF($C238="OK",_xlfn.NUMBERVALUE(Plantilla!BE249),"")</f>
        <v/>
      </c>
      <c r="BH238" s="6">
        <f>IF($C238="OK",_xlfn.NUMBERVALUE(Plantilla!BF249),"")</f>
        <v/>
      </c>
      <c r="BI238" s="110">
        <f>IF($C238="OK",_xlfn.NUMBERVALUE(Plantilla!BG249),"")</f>
        <v/>
      </c>
      <c r="BJ238" s="6">
        <f>IF($C238="OK",_xlfn.NUMBERVALUE(Plantilla!BH249),"")</f>
        <v/>
      </c>
      <c r="BK238" s="109">
        <f>IF($C238="OK",_xlfn.NUMBERVALUE(Plantilla!BI249),"")</f>
        <v/>
      </c>
      <c r="BL238" s="6">
        <f>IF($C238="OK",
   IF(Plantilla!BJ249&lt;&gt;"",
      TEXT(VLOOKUP(Plantilla!BJ249,'Tablas '!$Z$4:$AA$6,2,FALSE),"#"),
   ""),
"")</f>
        <v/>
      </c>
      <c r="BM238" s="4">
        <f>IF($C238="OK",_xlfn.NUMBERVALUE(Plantilla!BK249),"")</f>
        <v/>
      </c>
      <c r="BN238" s="4">
        <f>IF($C238="OK",_xlfn.NUMBERVALUE(Plantilla!BL249),"")</f>
        <v/>
      </c>
      <c r="BO238" s="6">
        <f>IF($C238="OK",_xlfn.NUMBERVALUE(Plantilla!BM249),"")</f>
        <v/>
      </c>
      <c r="BP238" s="4">
        <f>IF($C238="OK",_xlfn.NUMBERVALUE(Plantilla!BN249),"")</f>
        <v/>
      </c>
      <c r="BQ238" s="6">
        <f>IF($C238="OK",_xlfn.NUMBERVALUE(Plantilla!BO249),"")</f>
        <v/>
      </c>
      <c r="BR238" s="4">
        <f>IF($C238="OK",_xlfn.NUMBERVALUE(Plantilla!BP249),"")</f>
        <v/>
      </c>
      <c r="BS238" s="6">
        <f>IF($C238="OK",_xlfn.NUMBERVALUE(Plantilla!BQ249),"")</f>
        <v/>
      </c>
      <c r="BT238" s="4">
        <f>IF($C238="OK",_xlfn.NUMBERVALUE(Plantilla!BR249),"")</f>
        <v/>
      </c>
      <c r="BU238" s="6">
        <f>IF($C238="OK",_xlfn.NUMBERVALUE(Plantilla!BS249),"")</f>
        <v/>
      </c>
      <c r="BV238" s="6">
        <f>IF($C238="OK",_xlfn.NUMBERVALUE(Plantilla!BT249),"")</f>
        <v/>
      </c>
      <c r="BW238" s="6">
        <f>IF($C238="OK",_xlfn.NUMBERVALUE(Plantilla!BU249),"")</f>
        <v/>
      </c>
      <c r="BX238" s="6">
        <f>IF($C238="OK",_xlfn.NUMBERVALUE(Plantilla!BV249),"")</f>
        <v/>
      </c>
      <c r="BY238" s="6">
        <f>IF($C238="OK",_xlfn.NUMBERVALUE(Plantilla!BW249),"")</f>
        <v/>
      </c>
      <c r="BZ238" s="6">
        <f>IF($C238="OK",_xlfn.NUMBERVALUE(Plantilla!BX249),"")</f>
        <v/>
      </c>
      <c r="CA238" s="6">
        <f>IF($C238="OK",_xlfn.NUMBERVALUE(Plantilla!BY249),"")</f>
        <v/>
      </c>
      <c r="CB238" s="6">
        <f>IF($C238="OK",_xlfn.NUMBERVALUE(Plantilla!BZ249),"")</f>
        <v/>
      </c>
      <c r="CC238" s="6">
        <f>IF($C238="OK",_xlfn.NUMBERVALUE(Plantilla!CA249),"")</f>
        <v/>
      </c>
      <c r="CD238" s="6">
        <f>IF($C238="OK",_xlfn.NUMBERVALUE(Plantilla!CB249),"")</f>
        <v/>
      </c>
      <c r="CE238" s="6">
        <f>IF($C238="OK",_xlfn.NUMBERVALUE(Plantilla!CC249),"")</f>
        <v/>
      </c>
      <c r="CF238" s="4">
        <f>IF($C238="OK",_xlfn.NUMBERVALUE(Plantilla!CD249),"")</f>
        <v/>
      </c>
      <c r="CG238" s="6">
        <f>IF($C238="OK",_xlfn.NUMBERVALUE(Plantilla!CE249),"")</f>
        <v/>
      </c>
      <c r="CH238" s="6">
        <f>IF($C238="OK",_xlfn.NUMBERVALUE(Plantilla!CF249),"")</f>
        <v/>
      </c>
      <c r="CI238" s="6">
        <f>IF($C238="OK",_xlfn.NUMBERVALUE(Plantilla!CG249),"")</f>
        <v/>
      </c>
      <c r="CJ238" s="6">
        <f>IF($C238="OK",_xlfn.NUMBERVALUE(Plantilla!CH249),"")</f>
        <v/>
      </c>
      <c r="CK238" s="6">
        <f>IF($C238="OK",_xlfn.NUMBERVALUE(Plantilla!CI249),"")</f>
        <v/>
      </c>
      <c r="CL238" s="6">
        <f>IF($C238="OK",_xlfn.NUMBERVALUE(Plantilla!CJ249),"")</f>
        <v/>
      </c>
      <c r="CM238">
        <f>IF($C238="OK",TEXT(Plantilla!CK249,"#"),"")</f>
        <v/>
      </c>
      <c r="CN238" s="6">
        <f>IF($C238="OK",_xlfn.NUMBERVALUE(Plantilla!CL249),"")</f>
        <v/>
      </c>
      <c r="CO238" s="6">
        <f>IF($C238="OK",_xlfn.NUMBERVALUE(Plantilla!CM249),"")</f>
        <v/>
      </c>
      <c r="CP238" s="110">
        <f>IF($C238="OK",_xlfn.NUMBERVALUE(Plantilla!CN249),"")</f>
        <v/>
      </c>
      <c r="CQ238" s="6">
        <f>IF($C238="OK",_xlfn.NUMBERVALUE(Plantilla!CO249),"")</f>
        <v/>
      </c>
      <c r="CR238" s="109">
        <f>IF($C238="OK",_xlfn.NUMBERVALUE(Plantilla!CP249),"")</f>
        <v/>
      </c>
      <c r="CS238" s="110">
        <f>IF($C238="OK",_xlfn.NUMBERVALUE(Plantilla!CQ249),"")</f>
        <v/>
      </c>
      <c r="CT238" s="6">
        <f>IF($C238="OK",_xlfn.NUMBERVALUE(Plantilla!CR249),"")</f>
        <v/>
      </c>
      <c r="CU238" s="109">
        <f>IF($C238="OK",_xlfn.NUMBERVALUE(Plantilla!CS249),"")</f>
        <v/>
      </c>
      <c r="CV238" s="110">
        <f>IF($C238="OK",_xlfn.NUMBERVALUE(Plantilla!CT249),"")</f>
        <v/>
      </c>
      <c r="CW238" s="6">
        <f>IF($C238="OK",_xlfn.NUMBERVALUE(Plantilla!CU249),"")</f>
        <v/>
      </c>
      <c r="CX238" s="82">
        <f>IF($C238="OK",_xlfn.NUMBERVALUE(Plantilla!CV249),"")</f>
        <v/>
      </c>
      <c r="CY238" s="6">
        <f>IF($C238="OK",_xlfn.NUMBERVALUE(Plantilla!CW249),"")</f>
        <v/>
      </c>
      <c r="CZ238" s="82">
        <f>IF($C238="OK",_xlfn.NUMBERVALUE(Plantilla!CX249),"")</f>
        <v/>
      </c>
      <c r="DA238" s="6">
        <f>IF($C238="OK",_xlfn.NUMBERVALUE(Plantilla!CY249),"")</f>
        <v/>
      </c>
      <c r="DB238" s="109">
        <f>IF($C238="OK",_xlfn.NUMBERVALUE(Plantilla!CZ249),"")</f>
        <v/>
      </c>
      <c r="DC238" s="6">
        <f>IF($C238="OK",_xlfn.NUMBERVALUE(Plantilla!DA249),"")</f>
        <v/>
      </c>
      <c r="DD238" s="6">
        <f>IF($C238="OK",TEXT(Plantilla!DB249,"#"),"")</f>
        <v/>
      </c>
      <c r="DE238" s="6">
        <f>IF($C238="OK",_xlfn.NUMBERVALUE(Plantilla!DC249),"")</f>
        <v/>
      </c>
      <c r="DF238" s="4">
        <f>IF($C238="OK",_xlfn.NUMBERVALUE(Plantilla!DD249),"")</f>
        <v/>
      </c>
      <c r="DG238" s="6">
        <f>IF($C238="OK",_xlfn.NUMBERVALUE(Plantilla!DE249),"")</f>
        <v/>
      </c>
      <c r="DH238" s="6">
        <f>IF($C238="OK",_xlfn.NUMBERVALUE(Plantilla!DF249),"")</f>
        <v/>
      </c>
      <c r="DI238" s="6">
        <f>IF($C238="OK",_xlfn.NUMBERVALUE(Plantilla!DG249),"")</f>
        <v/>
      </c>
      <c r="DJ238" s="6">
        <f>IF($C238="OK",_xlfn.NUMBERVALUE(Plantilla!DH249),"")</f>
        <v/>
      </c>
      <c r="DK238" s="6">
        <f>IF($C238="OK",_xlfn.NUMBERVALUE(Plantilla!DI249),"")</f>
        <v/>
      </c>
      <c r="DL238" s="6">
        <f>IF($C238="OK",_xlfn.NUMBERVALUE(Plantilla!DJ249),"")</f>
        <v/>
      </c>
      <c r="DM238" s="6">
        <f>IF($C238="OK",_xlfn.NUMBERVALUE(Plantilla!DK249),"")</f>
        <v/>
      </c>
      <c r="DN238" s="6">
        <f>IF($C238="OK",_xlfn.NUMBERVALUE(Plantilla!DL249),"")</f>
        <v/>
      </c>
      <c r="DO238" s="6">
        <f>IF($C238="OK",_xlfn.NUMBERVALUE(Plantilla!DM249),"")</f>
        <v/>
      </c>
      <c r="DP238" s="6">
        <f>IF($C238="OK",_xlfn.NUMBERVALUE(Plantilla!DN249),"")</f>
        <v/>
      </c>
      <c r="DQ238" s="6">
        <f>IF($C238="OK",_xlfn.NUMBERVALUE(Plantilla!DO249),"")</f>
        <v/>
      </c>
      <c r="DR238" s="6">
        <f>IF($C238="OK",_xlfn.NUMBERVALUE(Plantilla!DP249),"")</f>
        <v/>
      </c>
      <c r="DS238">
        <f>IF($C238="OK",TEXT(Plantilla!DR249,"#"),"")</f>
        <v/>
      </c>
      <c r="DT238" s="6" t="n"/>
    </row>
    <row r="239">
      <c r="A239">
        <f>IF(Plantilla!$I$6="¡Perfecto!, Guarda el archivo y adjúntalo a tu interfaz de Nómina Electrónica","OK","Error")</f>
        <v/>
      </c>
      <c r="B239">
        <f>IF(Plantilla!$I$6="¡Perfecto!, Guarda el archivo y adjúntalo a tu interfaz de Nómina Electrónica",MID(Plantilla!$D$2,SEARCH("V",Plantilla!$D$2),10),"")</f>
        <v/>
      </c>
      <c r="C239">
        <f>Plantilla!C250</f>
        <v/>
      </c>
      <c r="D239">
        <f>IF($C239="OK",Plantilla!B250,"")</f>
        <v/>
      </c>
      <c r="E239">
        <f>IF($C239="OK",
   VLOOKUP(Plantilla!$E$4,'Tablas '!$AP$4:$AT$6,5,FALSE),
"")</f>
        <v/>
      </c>
      <c r="F239">
        <f>IF($C239="OK",TEXT(Plantilla!D250,"#"),"")</f>
        <v/>
      </c>
      <c r="G239">
        <f>IF($C239="OK",
   VLOOKUP(Plantilla!E250,'Tablas '!$B$4:$C$14,2,FALSE),
"")</f>
        <v/>
      </c>
      <c r="H239">
        <f>IF($C239="OK",TEXT(Plantilla!F250,"#"),"")</f>
        <v/>
      </c>
      <c r="I239">
        <f>IF($C239="OK",TEXT(Plantilla!G250,"#"),"")</f>
        <v/>
      </c>
      <c r="J239">
        <f>IF($C239="OK",TEXT(Plantilla!H250,"#"),"")</f>
        <v/>
      </c>
      <c r="K239">
        <f>IF($C239="OK",TEXT(Plantilla!I250,"#"),"")</f>
        <v/>
      </c>
      <c r="L239">
        <f>IF($C239="OK",TEXT(Plantilla!J250,"#"),"")</f>
        <v/>
      </c>
      <c r="M239">
        <f>IF($C239="OK",TEXT(Plantilla!K250,"#"),"")</f>
        <v/>
      </c>
      <c r="N239">
        <f>IF($C239="OK",
   CONCATENATE(YEAR(Plantilla!L250),"-",TEXT(MONTH(Plantilla!L250),"00"),"-",TEXT(DAY(Plantilla!L250),"00")),
"")</f>
        <v/>
      </c>
      <c r="O239">
        <f>IF($C239="OK",_xlfn.NUMBERVALUE(Plantilla!M250),"")</f>
        <v/>
      </c>
      <c r="P239">
        <f>IF($C239="OK",
   IF(Plantilla!N250&lt;&gt;"",
      CONCATENATE(YEAR(Plantilla!N250),"-",TEXT(MONTH(Plantilla!N250),"00"),"-",TEXT(DAY(Plantilla!N250),"00")),
   ""),
"")</f>
        <v/>
      </c>
      <c r="Q239">
        <f>IF($C239="OK",
   VLOOKUP(Plantilla!O250,'Tablas '!$E$4:$F$19,2,FALSE),
"")</f>
        <v/>
      </c>
      <c r="R239">
        <f>IF($C239="OK",
   VLOOKUP(Plantilla!P250,'Tablas '!$H$4:$I$5,2,FALSE),
"")</f>
        <v/>
      </c>
      <c r="S239">
        <f>IF($C239="OK",
   VLOOKUP(Plantilla!Q250,'Tablas '!$K$4:$L$8,2,FALSE),
"")</f>
        <v/>
      </c>
      <c r="T239">
        <f>IF($C239="OK",
   VLOOKUP(Plantilla!R250,'Tablas '!$AE$4:$AF$6,2,FALSE),
"")</f>
        <v/>
      </c>
      <c r="U239">
        <f>IF($C239="OK",
   VLOOKUP(Plantilla!S250,'Tablas '!$AE$4:$AF$6,2,FALSE),
"")</f>
        <v/>
      </c>
      <c r="V239">
        <f>IF($C239="OK",TEXT(Plantilla!T250,"#"),"")</f>
        <v/>
      </c>
      <c r="W239" s="84">
        <f>IF($C239="OK",
   VLOOKUP(Plantilla!U250,'Tablas '!$AM$4:$AN$1126,2,FALSE),
"")</f>
        <v/>
      </c>
      <c r="X239">
        <f>IF($C239="OK",TEXT(Plantilla!V250,"#"),"")</f>
        <v/>
      </c>
      <c r="Y239">
        <f>IF($C239="OK",
   CONCATENATE(YEAR(Plantilla!W250),"-",TEXT(MONTH(Plantilla!W250),"00"),"-",TEXT(DAY(Plantilla!W250),"00")),
"")</f>
        <v/>
      </c>
      <c r="Z239">
        <f>IF($C239="OK",
   CONCATENATE(YEAR(Plantilla!X250),"-",TEXT(MONTH(Plantilla!X250),"00"),"-",TEXT(DAY(Plantilla!X250),"00")),
"")</f>
        <v/>
      </c>
      <c r="AA239">
        <f>IF($C239="OK",
   TEXT(VLOOKUP(Plantilla!Y250,'Tablas '!$Q$4:$R$9,2,FALSE),"#"),
"")</f>
        <v/>
      </c>
      <c r="AB239">
        <f>IF($C239="OK",
   CONCATENATE(YEAR(Plantilla!Z250),"-",TEXT(MONTH(Plantilla!Z250),"00"),"-",TEXT(DAY(Plantilla!Z250),"00")),
"")</f>
        <v/>
      </c>
      <c r="AC239">
        <f>IF($C239="OK",
   TEXT(VLOOKUP(Plantilla!AA250,'Tablas '!$T$4:$U$13,2,FALSE),"#"),
"")</f>
        <v/>
      </c>
      <c r="AD239">
        <f>IF($C239="OK",TEXT(Plantilla!AB250,"#"),"")</f>
        <v/>
      </c>
      <c r="AE239">
        <f>IF($C239="OK",
   IF(Plantilla!AC250&lt;&gt;"",
      TEXT(VLOOKUP(Plantilla!AC250,'Tablas '!$W$4:$X$7,2,FALSE),"#"),
   ""),
"")</f>
        <v/>
      </c>
      <c r="AF239">
        <f>IF($C239="OK",TEXT(Plantilla!AD250,"#"),"")</f>
        <v/>
      </c>
      <c r="AG239" s="6">
        <f>IF($C239="OK",_xlfn.NUMBERVALUE(Plantilla!AE250),"")</f>
        <v/>
      </c>
      <c r="AH239" s="4">
        <f>IF($C239="OK",_xlfn.NUMBERVALUE(Plantilla!AF250),"")</f>
        <v/>
      </c>
      <c r="AI239" s="6">
        <f>IF($C239="OK",_xlfn.NUMBERVALUE(Plantilla!AG250),"")</f>
        <v/>
      </c>
      <c r="AJ239" s="6">
        <f>IF($C239="OK",_xlfn.NUMBERVALUE(Plantilla!AH250),"")</f>
        <v/>
      </c>
      <c r="AK239" s="6">
        <f>IF($C239="OK",_xlfn.NUMBERVALUE(Plantilla!AI250),"")</f>
        <v/>
      </c>
      <c r="AL239" s="6">
        <f>IF($C239="OK",_xlfn.NUMBERVALUE(Plantilla!AJ250),"")</f>
        <v/>
      </c>
      <c r="AM239" s="4">
        <f>IF($C239="OK",_xlfn.NUMBERVALUE(Plantilla!AK250),"")</f>
        <v/>
      </c>
      <c r="AN239" s="6">
        <f>IF($C239="OK",_xlfn.NUMBERVALUE(Plantilla!AL250),"")</f>
        <v/>
      </c>
      <c r="AO239" s="4">
        <f>IF($C239="OK",_xlfn.NUMBERVALUE(Plantilla!AM250),"")</f>
        <v/>
      </c>
      <c r="AP239" s="6">
        <f>IF($C239="OK",_xlfn.NUMBERVALUE(Plantilla!AN250),"")</f>
        <v/>
      </c>
      <c r="AQ239" s="4">
        <f>IF($C239="OK",_xlfn.NUMBERVALUE(Plantilla!AO250),"")</f>
        <v/>
      </c>
      <c r="AR239" s="6">
        <f>IF($C239="OK",_xlfn.NUMBERVALUE(Plantilla!AP250),"")</f>
        <v/>
      </c>
      <c r="AS239" s="4">
        <f>IF($C239="OK",_xlfn.NUMBERVALUE(Plantilla!AQ250),"")</f>
        <v/>
      </c>
      <c r="AT239" s="6">
        <f>IF($C239="OK",_xlfn.NUMBERVALUE(Plantilla!AR250),"")</f>
        <v/>
      </c>
      <c r="AU239" s="4">
        <f>IF($C239="OK",_xlfn.NUMBERVALUE(Plantilla!AS250),"")</f>
        <v/>
      </c>
      <c r="AV239" s="6">
        <f>IF($C239="OK",_xlfn.NUMBERVALUE(Plantilla!AT250),"")</f>
        <v/>
      </c>
      <c r="AW239" s="4">
        <f>IF($C239="OK",_xlfn.NUMBERVALUE(Plantilla!AU250),"")</f>
        <v/>
      </c>
      <c r="AX239" s="6">
        <f>IF($C239="OK",_xlfn.NUMBERVALUE(Plantilla!AV250),"")</f>
        <v/>
      </c>
      <c r="AY239" s="4">
        <f>IF($C239="OK",_xlfn.NUMBERVALUE(Plantilla!AW250),"")</f>
        <v/>
      </c>
      <c r="AZ239" s="6">
        <f>IF($C239="OK",_xlfn.NUMBERVALUE(Plantilla!AX250),"")</f>
        <v/>
      </c>
      <c r="BA239">
        <f>IF($C239="OK",_xlfn.NUMBERVALUE(Plantilla!AY250),"")</f>
        <v/>
      </c>
      <c r="BB239">
        <f>IF($C239="OK",_xlfn.NUMBERVALUE(Plantilla!AZ250),"")</f>
        <v/>
      </c>
      <c r="BC239" s="4">
        <f>IF($C239="OK",_xlfn.NUMBERVALUE(Plantilla!BA250),"")</f>
        <v/>
      </c>
      <c r="BD239" s="6">
        <f>IF($C239="OK",_xlfn.NUMBERVALUE(Plantilla!BB250),"")</f>
        <v/>
      </c>
      <c r="BE239" s="4">
        <f>IF($C239="OK",_xlfn.NUMBERVALUE(Plantilla!BC250),"")</f>
        <v/>
      </c>
      <c r="BF239" s="6">
        <f>IF($C239="OK",_xlfn.NUMBERVALUE(Plantilla!BD250),"")</f>
        <v/>
      </c>
      <c r="BG239" s="4">
        <f>IF($C239="OK",_xlfn.NUMBERVALUE(Plantilla!BE250),"")</f>
        <v/>
      </c>
      <c r="BH239" s="6">
        <f>IF($C239="OK",_xlfn.NUMBERVALUE(Plantilla!BF250),"")</f>
        <v/>
      </c>
      <c r="BI239" s="110">
        <f>IF($C239="OK",_xlfn.NUMBERVALUE(Plantilla!BG250),"")</f>
        <v/>
      </c>
      <c r="BJ239" s="6">
        <f>IF($C239="OK",_xlfn.NUMBERVALUE(Plantilla!BH250),"")</f>
        <v/>
      </c>
      <c r="BK239" s="109">
        <f>IF($C239="OK",_xlfn.NUMBERVALUE(Plantilla!BI250),"")</f>
        <v/>
      </c>
      <c r="BL239" s="6">
        <f>IF($C239="OK",
   IF(Plantilla!BJ250&lt;&gt;"",
      TEXT(VLOOKUP(Plantilla!BJ250,'Tablas '!$Z$4:$AA$6,2,FALSE),"#"),
   ""),
"")</f>
        <v/>
      </c>
      <c r="BM239" s="4">
        <f>IF($C239="OK",_xlfn.NUMBERVALUE(Plantilla!BK250),"")</f>
        <v/>
      </c>
      <c r="BN239" s="4">
        <f>IF($C239="OK",_xlfn.NUMBERVALUE(Plantilla!BL250),"")</f>
        <v/>
      </c>
      <c r="BO239" s="6">
        <f>IF($C239="OK",_xlfn.NUMBERVALUE(Plantilla!BM250),"")</f>
        <v/>
      </c>
      <c r="BP239" s="4">
        <f>IF($C239="OK",_xlfn.NUMBERVALUE(Plantilla!BN250),"")</f>
        <v/>
      </c>
      <c r="BQ239" s="6">
        <f>IF($C239="OK",_xlfn.NUMBERVALUE(Plantilla!BO250),"")</f>
        <v/>
      </c>
      <c r="BR239" s="4">
        <f>IF($C239="OK",_xlfn.NUMBERVALUE(Plantilla!BP250),"")</f>
        <v/>
      </c>
      <c r="BS239" s="6">
        <f>IF($C239="OK",_xlfn.NUMBERVALUE(Plantilla!BQ250),"")</f>
        <v/>
      </c>
      <c r="BT239" s="4">
        <f>IF($C239="OK",_xlfn.NUMBERVALUE(Plantilla!BR250),"")</f>
        <v/>
      </c>
      <c r="BU239" s="6">
        <f>IF($C239="OK",_xlfn.NUMBERVALUE(Plantilla!BS250),"")</f>
        <v/>
      </c>
      <c r="BV239" s="6">
        <f>IF($C239="OK",_xlfn.NUMBERVALUE(Plantilla!BT250),"")</f>
        <v/>
      </c>
      <c r="BW239" s="6">
        <f>IF($C239="OK",_xlfn.NUMBERVALUE(Plantilla!BU250),"")</f>
        <v/>
      </c>
      <c r="BX239" s="6">
        <f>IF($C239="OK",_xlfn.NUMBERVALUE(Plantilla!BV250),"")</f>
        <v/>
      </c>
      <c r="BY239" s="6">
        <f>IF($C239="OK",_xlfn.NUMBERVALUE(Plantilla!BW250),"")</f>
        <v/>
      </c>
      <c r="BZ239" s="6">
        <f>IF($C239="OK",_xlfn.NUMBERVALUE(Plantilla!BX250),"")</f>
        <v/>
      </c>
      <c r="CA239" s="6">
        <f>IF($C239="OK",_xlfn.NUMBERVALUE(Plantilla!BY250),"")</f>
        <v/>
      </c>
      <c r="CB239" s="6">
        <f>IF($C239="OK",_xlfn.NUMBERVALUE(Plantilla!BZ250),"")</f>
        <v/>
      </c>
      <c r="CC239" s="6">
        <f>IF($C239="OK",_xlfn.NUMBERVALUE(Plantilla!CA250),"")</f>
        <v/>
      </c>
      <c r="CD239" s="6">
        <f>IF($C239="OK",_xlfn.NUMBERVALUE(Plantilla!CB250),"")</f>
        <v/>
      </c>
      <c r="CE239" s="6">
        <f>IF($C239="OK",_xlfn.NUMBERVALUE(Plantilla!CC250),"")</f>
        <v/>
      </c>
      <c r="CF239" s="4">
        <f>IF($C239="OK",_xlfn.NUMBERVALUE(Plantilla!CD250),"")</f>
        <v/>
      </c>
      <c r="CG239" s="6">
        <f>IF($C239="OK",_xlfn.NUMBERVALUE(Plantilla!CE250),"")</f>
        <v/>
      </c>
      <c r="CH239" s="6">
        <f>IF($C239="OK",_xlfn.NUMBERVALUE(Plantilla!CF250),"")</f>
        <v/>
      </c>
      <c r="CI239" s="6">
        <f>IF($C239="OK",_xlfn.NUMBERVALUE(Plantilla!CG250),"")</f>
        <v/>
      </c>
      <c r="CJ239" s="6">
        <f>IF($C239="OK",_xlfn.NUMBERVALUE(Plantilla!CH250),"")</f>
        <v/>
      </c>
      <c r="CK239" s="6">
        <f>IF($C239="OK",_xlfn.NUMBERVALUE(Plantilla!CI250),"")</f>
        <v/>
      </c>
      <c r="CL239" s="6">
        <f>IF($C239="OK",_xlfn.NUMBERVALUE(Plantilla!CJ250),"")</f>
        <v/>
      </c>
      <c r="CM239">
        <f>IF($C239="OK",TEXT(Plantilla!CK250,"#"),"")</f>
        <v/>
      </c>
      <c r="CN239" s="6">
        <f>IF($C239="OK",_xlfn.NUMBERVALUE(Plantilla!CL250),"")</f>
        <v/>
      </c>
      <c r="CO239" s="6">
        <f>IF($C239="OK",_xlfn.NUMBERVALUE(Plantilla!CM250),"")</f>
        <v/>
      </c>
      <c r="CP239" s="110">
        <f>IF($C239="OK",_xlfn.NUMBERVALUE(Plantilla!CN250),"")</f>
        <v/>
      </c>
      <c r="CQ239" s="6">
        <f>IF($C239="OK",_xlfn.NUMBERVALUE(Plantilla!CO250),"")</f>
        <v/>
      </c>
      <c r="CR239" s="109">
        <f>IF($C239="OK",_xlfn.NUMBERVALUE(Plantilla!CP250),"")</f>
        <v/>
      </c>
      <c r="CS239" s="110">
        <f>IF($C239="OK",_xlfn.NUMBERVALUE(Plantilla!CQ250),"")</f>
        <v/>
      </c>
      <c r="CT239" s="6">
        <f>IF($C239="OK",_xlfn.NUMBERVALUE(Plantilla!CR250),"")</f>
        <v/>
      </c>
      <c r="CU239" s="109">
        <f>IF($C239="OK",_xlfn.NUMBERVALUE(Plantilla!CS250),"")</f>
        <v/>
      </c>
      <c r="CV239" s="110">
        <f>IF($C239="OK",_xlfn.NUMBERVALUE(Plantilla!CT250),"")</f>
        <v/>
      </c>
      <c r="CW239" s="6">
        <f>IF($C239="OK",_xlfn.NUMBERVALUE(Plantilla!CU250),"")</f>
        <v/>
      </c>
      <c r="CX239" s="82">
        <f>IF($C239="OK",_xlfn.NUMBERVALUE(Plantilla!CV250),"")</f>
        <v/>
      </c>
      <c r="CY239" s="6">
        <f>IF($C239="OK",_xlfn.NUMBERVALUE(Plantilla!CW250),"")</f>
        <v/>
      </c>
      <c r="CZ239" s="82">
        <f>IF($C239="OK",_xlfn.NUMBERVALUE(Plantilla!CX250),"")</f>
        <v/>
      </c>
      <c r="DA239" s="6">
        <f>IF($C239="OK",_xlfn.NUMBERVALUE(Plantilla!CY250),"")</f>
        <v/>
      </c>
      <c r="DB239" s="109">
        <f>IF($C239="OK",_xlfn.NUMBERVALUE(Plantilla!CZ250),"")</f>
        <v/>
      </c>
      <c r="DC239" s="6">
        <f>IF($C239="OK",_xlfn.NUMBERVALUE(Plantilla!DA250),"")</f>
        <v/>
      </c>
      <c r="DD239" s="6">
        <f>IF($C239="OK",TEXT(Plantilla!DB250,"#"),"")</f>
        <v/>
      </c>
      <c r="DE239" s="6">
        <f>IF($C239="OK",_xlfn.NUMBERVALUE(Plantilla!DC250),"")</f>
        <v/>
      </c>
      <c r="DF239" s="4">
        <f>IF($C239="OK",_xlfn.NUMBERVALUE(Plantilla!DD250),"")</f>
        <v/>
      </c>
      <c r="DG239" s="6">
        <f>IF($C239="OK",_xlfn.NUMBERVALUE(Plantilla!DE250),"")</f>
        <v/>
      </c>
      <c r="DH239" s="6">
        <f>IF($C239="OK",_xlfn.NUMBERVALUE(Plantilla!DF250),"")</f>
        <v/>
      </c>
      <c r="DI239" s="6">
        <f>IF($C239="OK",_xlfn.NUMBERVALUE(Plantilla!DG250),"")</f>
        <v/>
      </c>
      <c r="DJ239" s="6">
        <f>IF($C239="OK",_xlfn.NUMBERVALUE(Plantilla!DH250),"")</f>
        <v/>
      </c>
      <c r="DK239" s="6">
        <f>IF($C239="OK",_xlfn.NUMBERVALUE(Plantilla!DI250),"")</f>
        <v/>
      </c>
      <c r="DL239" s="6">
        <f>IF($C239="OK",_xlfn.NUMBERVALUE(Plantilla!DJ250),"")</f>
        <v/>
      </c>
      <c r="DM239" s="6">
        <f>IF($C239="OK",_xlfn.NUMBERVALUE(Plantilla!DK250),"")</f>
        <v/>
      </c>
      <c r="DN239" s="6">
        <f>IF($C239="OK",_xlfn.NUMBERVALUE(Plantilla!DL250),"")</f>
        <v/>
      </c>
      <c r="DO239" s="6">
        <f>IF($C239="OK",_xlfn.NUMBERVALUE(Plantilla!DM250),"")</f>
        <v/>
      </c>
      <c r="DP239" s="6">
        <f>IF($C239="OK",_xlfn.NUMBERVALUE(Plantilla!DN250),"")</f>
        <v/>
      </c>
      <c r="DQ239" s="6">
        <f>IF($C239="OK",_xlfn.NUMBERVALUE(Plantilla!DO250),"")</f>
        <v/>
      </c>
      <c r="DR239" s="6">
        <f>IF($C239="OK",_xlfn.NUMBERVALUE(Plantilla!DP250),"")</f>
        <v/>
      </c>
      <c r="DS239">
        <f>IF($C239="OK",TEXT(Plantilla!DR250,"#"),"")</f>
        <v/>
      </c>
      <c r="DT239" s="6" t="n"/>
    </row>
    <row r="240">
      <c r="A240">
        <f>IF(Plantilla!$I$6="¡Perfecto!, Guarda el archivo y adjúntalo a tu interfaz de Nómina Electrónica","OK","Error")</f>
        <v/>
      </c>
      <c r="B240">
        <f>IF(Plantilla!$I$6="¡Perfecto!, Guarda el archivo y adjúntalo a tu interfaz de Nómina Electrónica",MID(Plantilla!$D$2,SEARCH("V",Plantilla!$D$2),10),"")</f>
        <v/>
      </c>
      <c r="C240">
        <f>Plantilla!C251</f>
        <v/>
      </c>
      <c r="D240">
        <f>IF($C240="OK",Plantilla!B251,"")</f>
        <v/>
      </c>
      <c r="E240">
        <f>IF($C240="OK",
   VLOOKUP(Plantilla!$E$4,'Tablas '!$AP$4:$AT$6,5,FALSE),
"")</f>
        <v/>
      </c>
      <c r="F240">
        <f>IF($C240="OK",TEXT(Plantilla!D251,"#"),"")</f>
        <v/>
      </c>
      <c r="G240">
        <f>IF($C240="OK",
   VLOOKUP(Plantilla!E251,'Tablas '!$B$4:$C$14,2,FALSE),
"")</f>
        <v/>
      </c>
      <c r="H240">
        <f>IF($C240="OK",TEXT(Plantilla!F251,"#"),"")</f>
        <v/>
      </c>
      <c r="I240">
        <f>IF($C240="OK",TEXT(Plantilla!G251,"#"),"")</f>
        <v/>
      </c>
      <c r="J240">
        <f>IF($C240="OK",TEXT(Plantilla!H251,"#"),"")</f>
        <v/>
      </c>
      <c r="K240">
        <f>IF($C240="OK",TEXT(Plantilla!I251,"#"),"")</f>
        <v/>
      </c>
      <c r="L240">
        <f>IF($C240="OK",TEXT(Plantilla!J251,"#"),"")</f>
        <v/>
      </c>
      <c r="M240">
        <f>IF($C240="OK",TEXT(Plantilla!K251,"#"),"")</f>
        <v/>
      </c>
      <c r="N240">
        <f>IF($C240="OK",
   CONCATENATE(YEAR(Plantilla!L251),"-",TEXT(MONTH(Plantilla!L251),"00"),"-",TEXT(DAY(Plantilla!L251),"00")),
"")</f>
        <v/>
      </c>
      <c r="O240">
        <f>IF($C240="OK",_xlfn.NUMBERVALUE(Plantilla!M251),"")</f>
        <v/>
      </c>
      <c r="P240">
        <f>IF($C240="OK",
   IF(Plantilla!N251&lt;&gt;"",
      CONCATENATE(YEAR(Plantilla!N251),"-",TEXT(MONTH(Plantilla!N251),"00"),"-",TEXT(DAY(Plantilla!N251),"00")),
   ""),
"")</f>
        <v/>
      </c>
      <c r="Q240">
        <f>IF($C240="OK",
   VLOOKUP(Plantilla!O251,'Tablas '!$E$4:$F$19,2,FALSE),
"")</f>
        <v/>
      </c>
      <c r="R240">
        <f>IF($C240="OK",
   VLOOKUP(Plantilla!P251,'Tablas '!$H$4:$I$5,2,FALSE),
"")</f>
        <v/>
      </c>
      <c r="S240">
        <f>IF($C240="OK",
   VLOOKUP(Plantilla!Q251,'Tablas '!$K$4:$L$8,2,FALSE),
"")</f>
        <v/>
      </c>
      <c r="T240">
        <f>IF($C240="OK",
   VLOOKUP(Plantilla!R251,'Tablas '!$AE$4:$AF$6,2,FALSE),
"")</f>
        <v/>
      </c>
      <c r="U240">
        <f>IF($C240="OK",
   VLOOKUP(Plantilla!S251,'Tablas '!$AE$4:$AF$6,2,FALSE),
"")</f>
        <v/>
      </c>
      <c r="V240">
        <f>IF($C240="OK",TEXT(Plantilla!T251,"#"),"")</f>
        <v/>
      </c>
      <c r="W240" s="84">
        <f>IF($C240="OK",
   VLOOKUP(Plantilla!U251,'Tablas '!$AM$4:$AN$1126,2,FALSE),
"")</f>
        <v/>
      </c>
      <c r="X240">
        <f>IF($C240="OK",TEXT(Plantilla!V251,"#"),"")</f>
        <v/>
      </c>
      <c r="Y240">
        <f>IF($C240="OK",
   CONCATENATE(YEAR(Plantilla!W251),"-",TEXT(MONTH(Plantilla!W251),"00"),"-",TEXT(DAY(Plantilla!W251),"00")),
"")</f>
        <v/>
      </c>
      <c r="Z240">
        <f>IF($C240="OK",
   CONCATENATE(YEAR(Plantilla!X251),"-",TEXT(MONTH(Plantilla!X251),"00"),"-",TEXT(DAY(Plantilla!X251),"00")),
"")</f>
        <v/>
      </c>
      <c r="AA240">
        <f>IF($C240="OK",
   TEXT(VLOOKUP(Plantilla!Y251,'Tablas '!$Q$4:$R$9,2,FALSE),"#"),
"")</f>
        <v/>
      </c>
      <c r="AB240">
        <f>IF($C240="OK",
   CONCATENATE(YEAR(Plantilla!Z251),"-",TEXT(MONTH(Plantilla!Z251),"00"),"-",TEXT(DAY(Plantilla!Z251),"00")),
"")</f>
        <v/>
      </c>
      <c r="AC240">
        <f>IF($C240="OK",
   TEXT(VLOOKUP(Plantilla!AA251,'Tablas '!$T$4:$U$13,2,FALSE),"#"),
"")</f>
        <v/>
      </c>
      <c r="AD240">
        <f>IF($C240="OK",TEXT(Plantilla!AB251,"#"),"")</f>
        <v/>
      </c>
      <c r="AE240">
        <f>IF($C240="OK",
   IF(Plantilla!AC251&lt;&gt;"",
      TEXT(VLOOKUP(Plantilla!AC251,'Tablas '!$W$4:$X$7,2,FALSE),"#"),
   ""),
"")</f>
        <v/>
      </c>
      <c r="AF240">
        <f>IF($C240="OK",TEXT(Plantilla!AD251,"#"),"")</f>
        <v/>
      </c>
      <c r="AG240" s="6">
        <f>IF($C240="OK",_xlfn.NUMBERVALUE(Plantilla!AE251),"")</f>
        <v/>
      </c>
      <c r="AH240" s="4">
        <f>IF($C240="OK",_xlfn.NUMBERVALUE(Plantilla!AF251),"")</f>
        <v/>
      </c>
      <c r="AI240" s="6">
        <f>IF($C240="OK",_xlfn.NUMBERVALUE(Plantilla!AG251),"")</f>
        <v/>
      </c>
      <c r="AJ240" s="6">
        <f>IF($C240="OK",_xlfn.NUMBERVALUE(Plantilla!AH251),"")</f>
        <v/>
      </c>
      <c r="AK240" s="6">
        <f>IF($C240="OK",_xlfn.NUMBERVALUE(Plantilla!AI251),"")</f>
        <v/>
      </c>
      <c r="AL240" s="6">
        <f>IF($C240="OK",_xlfn.NUMBERVALUE(Plantilla!AJ251),"")</f>
        <v/>
      </c>
      <c r="AM240" s="4">
        <f>IF($C240="OK",_xlfn.NUMBERVALUE(Plantilla!AK251),"")</f>
        <v/>
      </c>
      <c r="AN240" s="6">
        <f>IF($C240="OK",_xlfn.NUMBERVALUE(Plantilla!AL251),"")</f>
        <v/>
      </c>
      <c r="AO240" s="4">
        <f>IF($C240="OK",_xlfn.NUMBERVALUE(Plantilla!AM251),"")</f>
        <v/>
      </c>
      <c r="AP240" s="6">
        <f>IF($C240="OK",_xlfn.NUMBERVALUE(Plantilla!AN251),"")</f>
        <v/>
      </c>
      <c r="AQ240" s="4">
        <f>IF($C240="OK",_xlfn.NUMBERVALUE(Plantilla!AO251),"")</f>
        <v/>
      </c>
      <c r="AR240" s="6">
        <f>IF($C240="OK",_xlfn.NUMBERVALUE(Plantilla!AP251),"")</f>
        <v/>
      </c>
      <c r="AS240" s="4">
        <f>IF($C240="OK",_xlfn.NUMBERVALUE(Plantilla!AQ251),"")</f>
        <v/>
      </c>
      <c r="AT240" s="6">
        <f>IF($C240="OK",_xlfn.NUMBERVALUE(Plantilla!AR251),"")</f>
        <v/>
      </c>
      <c r="AU240" s="4">
        <f>IF($C240="OK",_xlfn.NUMBERVALUE(Plantilla!AS251),"")</f>
        <v/>
      </c>
      <c r="AV240" s="6">
        <f>IF($C240="OK",_xlfn.NUMBERVALUE(Plantilla!AT251),"")</f>
        <v/>
      </c>
      <c r="AW240" s="4">
        <f>IF($C240="OK",_xlfn.NUMBERVALUE(Plantilla!AU251),"")</f>
        <v/>
      </c>
      <c r="AX240" s="6">
        <f>IF($C240="OK",_xlfn.NUMBERVALUE(Plantilla!AV251),"")</f>
        <v/>
      </c>
      <c r="AY240" s="4">
        <f>IF($C240="OK",_xlfn.NUMBERVALUE(Plantilla!AW251),"")</f>
        <v/>
      </c>
      <c r="AZ240" s="6">
        <f>IF($C240="OK",_xlfn.NUMBERVALUE(Plantilla!AX251),"")</f>
        <v/>
      </c>
      <c r="BA240">
        <f>IF($C240="OK",_xlfn.NUMBERVALUE(Plantilla!AY251),"")</f>
        <v/>
      </c>
      <c r="BB240">
        <f>IF($C240="OK",_xlfn.NUMBERVALUE(Plantilla!AZ251),"")</f>
        <v/>
      </c>
      <c r="BC240" s="4">
        <f>IF($C240="OK",_xlfn.NUMBERVALUE(Plantilla!BA251),"")</f>
        <v/>
      </c>
      <c r="BD240" s="6">
        <f>IF($C240="OK",_xlfn.NUMBERVALUE(Plantilla!BB251),"")</f>
        <v/>
      </c>
      <c r="BE240" s="4">
        <f>IF($C240="OK",_xlfn.NUMBERVALUE(Plantilla!BC251),"")</f>
        <v/>
      </c>
      <c r="BF240" s="6">
        <f>IF($C240="OK",_xlfn.NUMBERVALUE(Plantilla!BD251),"")</f>
        <v/>
      </c>
      <c r="BG240" s="4">
        <f>IF($C240="OK",_xlfn.NUMBERVALUE(Plantilla!BE251),"")</f>
        <v/>
      </c>
      <c r="BH240" s="6">
        <f>IF($C240="OK",_xlfn.NUMBERVALUE(Plantilla!BF251),"")</f>
        <v/>
      </c>
      <c r="BI240" s="110">
        <f>IF($C240="OK",_xlfn.NUMBERVALUE(Plantilla!BG251),"")</f>
        <v/>
      </c>
      <c r="BJ240" s="6">
        <f>IF($C240="OK",_xlfn.NUMBERVALUE(Plantilla!BH251),"")</f>
        <v/>
      </c>
      <c r="BK240" s="109">
        <f>IF($C240="OK",_xlfn.NUMBERVALUE(Plantilla!BI251),"")</f>
        <v/>
      </c>
      <c r="BL240" s="6">
        <f>IF($C240="OK",
   IF(Plantilla!BJ251&lt;&gt;"",
      TEXT(VLOOKUP(Plantilla!BJ251,'Tablas '!$Z$4:$AA$6,2,FALSE),"#"),
   ""),
"")</f>
        <v/>
      </c>
      <c r="BM240" s="4">
        <f>IF($C240="OK",_xlfn.NUMBERVALUE(Plantilla!BK251),"")</f>
        <v/>
      </c>
      <c r="BN240" s="4">
        <f>IF($C240="OK",_xlfn.NUMBERVALUE(Plantilla!BL251),"")</f>
        <v/>
      </c>
      <c r="BO240" s="6">
        <f>IF($C240="OK",_xlfn.NUMBERVALUE(Plantilla!BM251),"")</f>
        <v/>
      </c>
      <c r="BP240" s="4">
        <f>IF($C240="OK",_xlfn.NUMBERVALUE(Plantilla!BN251),"")</f>
        <v/>
      </c>
      <c r="BQ240" s="6">
        <f>IF($C240="OK",_xlfn.NUMBERVALUE(Plantilla!BO251),"")</f>
        <v/>
      </c>
      <c r="BR240" s="4">
        <f>IF($C240="OK",_xlfn.NUMBERVALUE(Plantilla!BP251),"")</f>
        <v/>
      </c>
      <c r="BS240" s="6">
        <f>IF($C240="OK",_xlfn.NUMBERVALUE(Plantilla!BQ251),"")</f>
        <v/>
      </c>
      <c r="BT240" s="4">
        <f>IF($C240="OK",_xlfn.NUMBERVALUE(Plantilla!BR251),"")</f>
        <v/>
      </c>
      <c r="BU240" s="6">
        <f>IF($C240="OK",_xlfn.NUMBERVALUE(Plantilla!BS251),"")</f>
        <v/>
      </c>
      <c r="BV240" s="6">
        <f>IF($C240="OK",_xlfn.NUMBERVALUE(Plantilla!BT251),"")</f>
        <v/>
      </c>
      <c r="BW240" s="6">
        <f>IF($C240="OK",_xlfn.NUMBERVALUE(Plantilla!BU251),"")</f>
        <v/>
      </c>
      <c r="BX240" s="6">
        <f>IF($C240="OK",_xlfn.NUMBERVALUE(Plantilla!BV251),"")</f>
        <v/>
      </c>
      <c r="BY240" s="6">
        <f>IF($C240="OK",_xlfn.NUMBERVALUE(Plantilla!BW251),"")</f>
        <v/>
      </c>
      <c r="BZ240" s="6">
        <f>IF($C240="OK",_xlfn.NUMBERVALUE(Plantilla!BX251),"")</f>
        <v/>
      </c>
      <c r="CA240" s="6">
        <f>IF($C240="OK",_xlfn.NUMBERVALUE(Plantilla!BY251),"")</f>
        <v/>
      </c>
      <c r="CB240" s="6">
        <f>IF($C240="OK",_xlfn.NUMBERVALUE(Plantilla!BZ251),"")</f>
        <v/>
      </c>
      <c r="CC240" s="6">
        <f>IF($C240="OK",_xlfn.NUMBERVALUE(Plantilla!CA251),"")</f>
        <v/>
      </c>
      <c r="CD240" s="6">
        <f>IF($C240="OK",_xlfn.NUMBERVALUE(Plantilla!CB251),"")</f>
        <v/>
      </c>
      <c r="CE240" s="6">
        <f>IF($C240="OK",_xlfn.NUMBERVALUE(Plantilla!CC251),"")</f>
        <v/>
      </c>
      <c r="CF240" s="4">
        <f>IF($C240="OK",_xlfn.NUMBERVALUE(Plantilla!CD251),"")</f>
        <v/>
      </c>
      <c r="CG240" s="6">
        <f>IF($C240="OK",_xlfn.NUMBERVALUE(Plantilla!CE251),"")</f>
        <v/>
      </c>
      <c r="CH240" s="6">
        <f>IF($C240="OK",_xlfn.NUMBERVALUE(Plantilla!CF251),"")</f>
        <v/>
      </c>
      <c r="CI240" s="6">
        <f>IF($C240="OK",_xlfn.NUMBERVALUE(Plantilla!CG251),"")</f>
        <v/>
      </c>
      <c r="CJ240" s="6">
        <f>IF($C240="OK",_xlfn.NUMBERVALUE(Plantilla!CH251),"")</f>
        <v/>
      </c>
      <c r="CK240" s="6">
        <f>IF($C240="OK",_xlfn.NUMBERVALUE(Plantilla!CI251),"")</f>
        <v/>
      </c>
      <c r="CL240" s="6">
        <f>IF($C240="OK",_xlfn.NUMBERVALUE(Plantilla!CJ251),"")</f>
        <v/>
      </c>
      <c r="CM240">
        <f>IF($C240="OK",TEXT(Plantilla!CK251,"#"),"")</f>
        <v/>
      </c>
      <c r="CN240" s="6">
        <f>IF($C240="OK",_xlfn.NUMBERVALUE(Plantilla!CL251),"")</f>
        <v/>
      </c>
      <c r="CO240" s="6">
        <f>IF($C240="OK",_xlfn.NUMBERVALUE(Plantilla!CM251),"")</f>
        <v/>
      </c>
      <c r="CP240" s="110">
        <f>IF($C240="OK",_xlfn.NUMBERVALUE(Plantilla!CN251),"")</f>
        <v/>
      </c>
      <c r="CQ240" s="6">
        <f>IF($C240="OK",_xlfn.NUMBERVALUE(Plantilla!CO251),"")</f>
        <v/>
      </c>
      <c r="CR240" s="109">
        <f>IF($C240="OK",_xlfn.NUMBERVALUE(Plantilla!CP251),"")</f>
        <v/>
      </c>
      <c r="CS240" s="110">
        <f>IF($C240="OK",_xlfn.NUMBERVALUE(Plantilla!CQ251),"")</f>
        <v/>
      </c>
      <c r="CT240" s="6">
        <f>IF($C240="OK",_xlfn.NUMBERVALUE(Plantilla!CR251),"")</f>
        <v/>
      </c>
      <c r="CU240" s="109">
        <f>IF($C240="OK",_xlfn.NUMBERVALUE(Plantilla!CS251),"")</f>
        <v/>
      </c>
      <c r="CV240" s="110">
        <f>IF($C240="OK",_xlfn.NUMBERVALUE(Plantilla!CT251),"")</f>
        <v/>
      </c>
      <c r="CW240" s="6">
        <f>IF($C240="OK",_xlfn.NUMBERVALUE(Plantilla!CU251),"")</f>
        <v/>
      </c>
      <c r="CX240" s="82">
        <f>IF($C240="OK",_xlfn.NUMBERVALUE(Plantilla!CV251),"")</f>
        <v/>
      </c>
      <c r="CY240" s="6">
        <f>IF($C240="OK",_xlfn.NUMBERVALUE(Plantilla!CW251),"")</f>
        <v/>
      </c>
      <c r="CZ240" s="82">
        <f>IF($C240="OK",_xlfn.NUMBERVALUE(Plantilla!CX251),"")</f>
        <v/>
      </c>
      <c r="DA240" s="6">
        <f>IF($C240="OK",_xlfn.NUMBERVALUE(Plantilla!CY251),"")</f>
        <v/>
      </c>
      <c r="DB240" s="109">
        <f>IF($C240="OK",_xlfn.NUMBERVALUE(Plantilla!CZ251),"")</f>
        <v/>
      </c>
      <c r="DC240" s="6">
        <f>IF($C240="OK",_xlfn.NUMBERVALUE(Plantilla!DA251),"")</f>
        <v/>
      </c>
      <c r="DD240" s="6">
        <f>IF($C240="OK",TEXT(Plantilla!DB251,"#"),"")</f>
        <v/>
      </c>
      <c r="DE240" s="6">
        <f>IF($C240="OK",_xlfn.NUMBERVALUE(Plantilla!DC251),"")</f>
        <v/>
      </c>
      <c r="DF240" s="4">
        <f>IF($C240="OK",_xlfn.NUMBERVALUE(Plantilla!DD251),"")</f>
        <v/>
      </c>
      <c r="DG240" s="6">
        <f>IF($C240="OK",_xlfn.NUMBERVALUE(Plantilla!DE251),"")</f>
        <v/>
      </c>
      <c r="DH240" s="6">
        <f>IF($C240="OK",_xlfn.NUMBERVALUE(Plantilla!DF251),"")</f>
        <v/>
      </c>
      <c r="DI240" s="6">
        <f>IF($C240="OK",_xlfn.NUMBERVALUE(Plantilla!DG251),"")</f>
        <v/>
      </c>
      <c r="DJ240" s="6">
        <f>IF($C240="OK",_xlfn.NUMBERVALUE(Plantilla!DH251),"")</f>
        <v/>
      </c>
      <c r="DK240" s="6">
        <f>IF($C240="OK",_xlfn.NUMBERVALUE(Plantilla!DI251),"")</f>
        <v/>
      </c>
      <c r="DL240" s="6">
        <f>IF($C240="OK",_xlfn.NUMBERVALUE(Plantilla!DJ251),"")</f>
        <v/>
      </c>
      <c r="DM240" s="6">
        <f>IF($C240="OK",_xlfn.NUMBERVALUE(Plantilla!DK251),"")</f>
        <v/>
      </c>
      <c r="DN240" s="6">
        <f>IF($C240="OK",_xlfn.NUMBERVALUE(Plantilla!DL251),"")</f>
        <v/>
      </c>
      <c r="DO240" s="6">
        <f>IF($C240="OK",_xlfn.NUMBERVALUE(Plantilla!DM251),"")</f>
        <v/>
      </c>
      <c r="DP240" s="6">
        <f>IF($C240="OK",_xlfn.NUMBERVALUE(Plantilla!DN251),"")</f>
        <v/>
      </c>
      <c r="DQ240" s="6">
        <f>IF($C240="OK",_xlfn.NUMBERVALUE(Plantilla!DO251),"")</f>
        <v/>
      </c>
      <c r="DR240" s="6">
        <f>IF($C240="OK",_xlfn.NUMBERVALUE(Plantilla!DP251),"")</f>
        <v/>
      </c>
      <c r="DS240">
        <f>IF($C240="OK",TEXT(Plantilla!DR251,"#"),"")</f>
        <v/>
      </c>
      <c r="DT240" s="6" t="n"/>
    </row>
    <row r="241">
      <c r="A241">
        <f>IF(Plantilla!$I$6="¡Perfecto!, Guarda el archivo y adjúntalo a tu interfaz de Nómina Electrónica","OK","Error")</f>
        <v/>
      </c>
      <c r="B241">
        <f>IF(Plantilla!$I$6="¡Perfecto!, Guarda el archivo y adjúntalo a tu interfaz de Nómina Electrónica",MID(Plantilla!$D$2,SEARCH("V",Plantilla!$D$2),10),"")</f>
        <v/>
      </c>
      <c r="C241">
        <f>Plantilla!C252</f>
        <v/>
      </c>
      <c r="D241">
        <f>IF($C241="OK",Plantilla!B252,"")</f>
        <v/>
      </c>
      <c r="E241">
        <f>IF($C241="OK",
   VLOOKUP(Plantilla!$E$4,'Tablas '!$AP$4:$AT$6,5,FALSE),
"")</f>
        <v/>
      </c>
      <c r="F241">
        <f>IF($C241="OK",TEXT(Plantilla!D252,"#"),"")</f>
        <v/>
      </c>
      <c r="G241">
        <f>IF($C241="OK",
   VLOOKUP(Plantilla!E252,'Tablas '!$B$4:$C$14,2,FALSE),
"")</f>
        <v/>
      </c>
      <c r="H241">
        <f>IF($C241="OK",TEXT(Plantilla!F252,"#"),"")</f>
        <v/>
      </c>
      <c r="I241">
        <f>IF($C241="OK",TEXT(Plantilla!G252,"#"),"")</f>
        <v/>
      </c>
      <c r="J241">
        <f>IF($C241="OK",TEXT(Plantilla!H252,"#"),"")</f>
        <v/>
      </c>
      <c r="K241">
        <f>IF($C241="OK",TEXT(Plantilla!I252,"#"),"")</f>
        <v/>
      </c>
      <c r="L241">
        <f>IF($C241="OK",TEXT(Plantilla!J252,"#"),"")</f>
        <v/>
      </c>
      <c r="M241">
        <f>IF($C241="OK",TEXT(Plantilla!K252,"#"),"")</f>
        <v/>
      </c>
      <c r="N241">
        <f>IF($C241="OK",
   CONCATENATE(YEAR(Plantilla!L252),"-",TEXT(MONTH(Plantilla!L252),"00"),"-",TEXT(DAY(Plantilla!L252),"00")),
"")</f>
        <v/>
      </c>
      <c r="O241">
        <f>IF($C241="OK",_xlfn.NUMBERVALUE(Plantilla!M252),"")</f>
        <v/>
      </c>
      <c r="P241">
        <f>IF($C241="OK",
   IF(Plantilla!N252&lt;&gt;"",
      CONCATENATE(YEAR(Plantilla!N252),"-",TEXT(MONTH(Plantilla!N252),"00"),"-",TEXT(DAY(Plantilla!N252),"00")),
   ""),
"")</f>
        <v/>
      </c>
      <c r="Q241">
        <f>IF($C241="OK",
   VLOOKUP(Plantilla!O252,'Tablas '!$E$4:$F$19,2,FALSE),
"")</f>
        <v/>
      </c>
      <c r="R241">
        <f>IF($C241="OK",
   VLOOKUP(Plantilla!P252,'Tablas '!$H$4:$I$5,2,FALSE),
"")</f>
        <v/>
      </c>
      <c r="S241">
        <f>IF($C241="OK",
   VLOOKUP(Plantilla!Q252,'Tablas '!$K$4:$L$8,2,FALSE),
"")</f>
        <v/>
      </c>
      <c r="T241">
        <f>IF($C241="OK",
   VLOOKUP(Plantilla!R252,'Tablas '!$AE$4:$AF$6,2,FALSE),
"")</f>
        <v/>
      </c>
      <c r="U241">
        <f>IF($C241="OK",
   VLOOKUP(Plantilla!S252,'Tablas '!$AE$4:$AF$6,2,FALSE),
"")</f>
        <v/>
      </c>
      <c r="V241">
        <f>IF($C241="OK",TEXT(Plantilla!T252,"#"),"")</f>
        <v/>
      </c>
      <c r="W241" s="84">
        <f>IF($C241="OK",
   VLOOKUP(Plantilla!U252,'Tablas '!$AM$4:$AN$1126,2,FALSE),
"")</f>
        <v/>
      </c>
      <c r="X241">
        <f>IF($C241="OK",TEXT(Plantilla!V252,"#"),"")</f>
        <v/>
      </c>
      <c r="Y241">
        <f>IF($C241="OK",
   CONCATENATE(YEAR(Plantilla!W252),"-",TEXT(MONTH(Plantilla!W252),"00"),"-",TEXT(DAY(Plantilla!W252),"00")),
"")</f>
        <v/>
      </c>
      <c r="Z241">
        <f>IF($C241="OK",
   CONCATENATE(YEAR(Plantilla!X252),"-",TEXT(MONTH(Plantilla!X252),"00"),"-",TEXT(DAY(Plantilla!X252),"00")),
"")</f>
        <v/>
      </c>
      <c r="AA241">
        <f>IF($C241="OK",
   TEXT(VLOOKUP(Plantilla!Y252,'Tablas '!$Q$4:$R$9,2,FALSE),"#"),
"")</f>
        <v/>
      </c>
      <c r="AB241">
        <f>IF($C241="OK",
   CONCATENATE(YEAR(Plantilla!Z252),"-",TEXT(MONTH(Plantilla!Z252),"00"),"-",TEXT(DAY(Plantilla!Z252),"00")),
"")</f>
        <v/>
      </c>
      <c r="AC241">
        <f>IF($C241="OK",
   TEXT(VLOOKUP(Plantilla!AA252,'Tablas '!$T$4:$U$13,2,FALSE),"#"),
"")</f>
        <v/>
      </c>
      <c r="AD241">
        <f>IF($C241="OK",TEXT(Plantilla!AB252,"#"),"")</f>
        <v/>
      </c>
      <c r="AE241">
        <f>IF($C241="OK",
   IF(Plantilla!AC252&lt;&gt;"",
      TEXT(VLOOKUP(Plantilla!AC252,'Tablas '!$W$4:$X$7,2,FALSE),"#"),
   ""),
"")</f>
        <v/>
      </c>
      <c r="AF241">
        <f>IF($C241="OK",TEXT(Plantilla!AD252,"#"),"")</f>
        <v/>
      </c>
      <c r="AG241" s="6">
        <f>IF($C241="OK",_xlfn.NUMBERVALUE(Plantilla!AE252),"")</f>
        <v/>
      </c>
      <c r="AH241" s="4">
        <f>IF($C241="OK",_xlfn.NUMBERVALUE(Plantilla!AF252),"")</f>
        <v/>
      </c>
      <c r="AI241" s="6">
        <f>IF($C241="OK",_xlfn.NUMBERVALUE(Plantilla!AG252),"")</f>
        <v/>
      </c>
      <c r="AJ241" s="6">
        <f>IF($C241="OK",_xlfn.NUMBERVALUE(Plantilla!AH252),"")</f>
        <v/>
      </c>
      <c r="AK241" s="6">
        <f>IF($C241="OK",_xlfn.NUMBERVALUE(Plantilla!AI252),"")</f>
        <v/>
      </c>
      <c r="AL241" s="6">
        <f>IF($C241="OK",_xlfn.NUMBERVALUE(Plantilla!AJ252),"")</f>
        <v/>
      </c>
      <c r="AM241" s="4">
        <f>IF($C241="OK",_xlfn.NUMBERVALUE(Plantilla!AK252),"")</f>
        <v/>
      </c>
      <c r="AN241" s="6">
        <f>IF($C241="OK",_xlfn.NUMBERVALUE(Plantilla!AL252),"")</f>
        <v/>
      </c>
      <c r="AO241" s="4">
        <f>IF($C241="OK",_xlfn.NUMBERVALUE(Plantilla!AM252),"")</f>
        <v/>
      </c>
      <c r="AP241" s="6">
        <f>IF($C241="OK",_xlfn.NUMBERVALUE(Plantilla!AN252),"")</f>
        <v/>
      </c>
      <c r="AQ241" s="4">
        <f>IF($C241="OK",_xlfn.NUMBERVALUE(Plantilla!AO252),"")</f>
        <v/>
      </c>
      <c r="AR241" s="6">
        <f>IF($C241="OK",_xlfn.NUMBERVALUE(Plantilla!AP252),"")</f>
        <v/>
      </c>
      <c r="AS241" s="4">
        <f>IF($C241="OK",_xlfn.NUMBERVALUE(Plantilla!AQ252),"")</f>
        <v/>
      </c>
      <c r="AT241" s="6">
        <f>IF($C241="OK",_xlfn.NUMBERVALUE(Plantilla!AR252),"")</f>
        <v/>
      </c>
      <c r="AU241" s="4">
        <f>IF($C241="OK",_xlfn.NUMBERVALUE(Plantilla!AS252),"")</f>
        <v/>
      </c>
      <c r="AV241" s="6">
        <f>IF($C241="OK",_xlfn.NUMBERVALUE(Plantilla!AT252),"")</f>
        <v/>
      </c>
      <c r="AW241" s="4">
        <f>IF($C241="OK",_xlfn.NUMBERVALUE(Plantilla!AU252),"")</f>
        <v/>
      </c>
      <c r="AX241" s="6">
        <f>IF($C241="OK",_xlfn.NUMBERVALUE(Plantilla!AV252),"")</f>
        <v/>
      </c>
      <c r="AY241" s="4">
        <f>IF($C241="OK",_xlfn.NUMBERVALUE(Plantilla!AW252),"")</f>
        <v/>
      </c>
      <c r="AZ241" s="6">
        <f>IF($C241="OK",_xlfn.NUMBERVALUE(Plantilla!AX252),"")</f>
        <v/>
      </c>
      <c r="BA241">
        <f>IF($C241="OK",_xlfn.NUMBERVALUE(Plantilla!AY252),"")</f>
        <v/>
      </c>
      <c r="BB241">
        <f>IF($C241="OK",_xlfn.NUMBERVALUE(Plantilla!AZ252),"")</f>
        <v/>
      </c>
      <c r="BC241" s="4">
        <f>IF($C241="OK",_xlfn.NUMBERVALUE(Plantilla!BA252),"")</f>
        <v/>
      </c>
      <c r="BD241" s="6">
        <f>IF($C241="OK",_xlfn.NUMBERVALUE(Plantilla!BB252),"")</f>
        <v/>
      </c>
      <c r="BE241" s="4">
        <f>IF($C241="OK",_xlfn.NUMBERVALUE(Plantilla!BC252),"")</f>
        <v/>
      </c>
      <c r="BF241" s="6">
        <f>IF($C241="OK",_xlfn.NUMBERVALUE(Plantilla!BD252),"")</f>
        <v/>
      </c>
      <c r="BG241" s="4">
        <f>IF($C241="OK",_xlfn.NUMBERVALUE(Plantilla!BE252),"")</f>
        <v/>
      </c>
      <c r="BH241" s="6">
        <f>IF($C241="OK",_xlfn.NUMBERVALUE(Plantilla!BF252),"")</f>
        <v/>
      </c>
      <c r="BI241" s="110">
        <f>IF($C241="OK",_xlfn.NUMBERVALUE(Plantilla!BG252),"")</f>
        <v/>
      </c>
      <c r="BJ241" s="6">
        <f>IF($C241="OK",_xlfn.NUMBERVALUE(Plantilla!BH252),"")</f>
        <v/>
      </c>
      <c r="BK241" s="109">
        <f>IF($C241="OK",_xlfn.NUMBERVALUE(Plantilla!BI252),"")</f>
        <v/>
      </c>
      <c r="BL241" s="6">
        <f>IF($C241="OK",
   IF(Plantilla!BJ252&lt;&gt;"",
      TEXT(VLOOKUP(Plantilla!BJ252,'Tablas '!$Z$4:$AA$6,2,FALSE),"#"),
   ""),
"")</f>
        <v/>
      </c>
      <c r="BM241" s="4">
        <f>IF($C241="OK",_xlfn.NUMBERVALUE(Plantilla!BK252),"")</f>
        <v/>
      </c>
      <c r="BN241" s="4">
        <f>IF($C241="OK",_xlfn.NUMBERVALUE(Plantilla!BL252),"")</f>
        <v/>
      </c>
      <c r="BO241" s="6">
        <f>IF($C241="OK",_xlfn.NUMBERVALUE(Plantilla!BM252),"")</f>
        <v/>
      </c>
      <c r="BP241" s="4">
        <f>IF($C241="OK",_xlfn.NUMBERVALUE(Plantilla!BN252),"")</f>
        <v/>
      </c>
      <c r="BQ241" s="6">
        <f>IF($C241="OK",_xlfn.NUMBERVALUE(Plantilla!BO252),"")</f>
        <v/>
      </c>
      <c r="BR241" s="4">
        <f>IF($C241="OK",_xlfn.NUMBERVALUE(Plantilla!BP252),"")</f>
        <v/>
      </c>
      <c r="BS241" s="6">
        <f>IF($C241="OK",_xlfn.NUMBERVALUE(Plantilla!BQ252),"")</f>
        <v/>
      </c>
      <c r="BT241" s="4">
        <f>IF($C241="OK",_xlfn.NUMBERVALUE(Plantilla!BR252),"")</f>
        <v/>
      </c>
      <c r="BU241" s="6">
        <f>IF($C241="OK",_xlfn.NUMBERVALUE(Plantilla!BS252),"")</f>
        <v/>
      </c>
      <c r="BV241" s="6">
        <f>IF($C241="OK",_xlfn.NUMBERVALUE(Plantilla!BT252),"")</f>
        <v/>
      </c>
      <c r="BW241" s="6">
        <f>IF($C241="OK",_xlfn.NUMBERVALUE(Plantilla!BU252),"")</f>
        <v/>
      </c>
      <c r="BX241" s="6">
        <f>IF($C241="OK",_xlfn.NUMBERVALUE(Plantilla!BV252),"")</f>
        <v/>
      </c>
      <c r="BY241" s="6">
        <f>IF($C241="OK",_xlfn.NUMBERVALUE(Plantilla!BW252),"")</f>
        <v/>
      </c>
      <c r="BZ241" s="6">
        <f>IF($C241="OK",_xlfn.NUMBERVALUE(Plantilla!BX252),"")</f>
        <v/>
      </c>
      <c r="CA241" s="6">
        <f>IF($C241="OK",_xlfn.NUMBERVALUE(Plantilla!BY252),"")</f>
        <v/>
      </c>
      <c r="CB241" s="6">
        <f>IF($C241="OK",_xlfn.NUMBERVALUE(Plantilla!BZ252),"")</f>
        <v/>
      </c>
      <c r="CC241" s="6">
        <f>IF($C241="OK",_xlfn.NUMBERVALUE(Plantilla!CA252),"")</f>
        <v/>
      </c>
      <c r="CD241" s="6">
        <f>IF($C241="OK",_xlfn.NUMBERVALUE(Plantilla!CB252),"")</f>
        <v/>
      </c>
      <c r="CE241" s="6">
        <f>IF($C241="OK",_xlfn.NUMBERVALUE(Plantilla!CC252),"")</f>
        <v/>
      </c>
      <c r="CF241" s="4">
        <f>IF($C241="OK",_xlfn.NUMBERVALUE(Plantilla!CD252),"")</f>
        <v/>
      </c>
      <c r="CG241" s="6">
        <f>IF($C241="OK",_xlfn.NUMBERVALUE(Plantilla!CE252),"")</f>
        <v/>
      </c>
      <c r="CH241" s="6">
        <f>IF($C241="OK",_xlfn.NUMBERVALUE(Plantilla!CF252),"")</f>
        <v/>
      </c>
      <c r="CI241" s="6">
        <f>IF($C241="OK",_xlfn.NUMBERVALUE(Plantilla!CG252),"")</f>
        <v/>
      </c>
      <c r="CJ241" s="6">
        <f>IF($C241="OK",_xlfn.NUMBERVALUE(Plantilla!CH252),"")</f>
        <v/>
      </c>
      <c r="CK241" s="6">
        <f>IF($C241="OK",_xlfn.NUMBERVALUE(Plantilla!CI252),"")</f>
        <v/>
      </c>
      <c r="CL241" s="6">
        <f>IF($C241="OK",_xlfn.NUMBERVALUE(Plantilla!CJ252),"")</f>
        <v/>
      </c>
      <c r="CM241">
        <f>IF($C241="OK",TEXT(Plantilla!CK252,"#"),"")</f>
        <v/>
      </c>
      <c r="CN241" s="6">
        <f>IF($C241="OK",_xlfn.NUMBERVALUE(Plantilla!CL252),"")</f>
        <v/>
      </c>
      <c r="CO241" s="6">
        <f>IF($C241="OK",_xlfn.NUMBERVALUE(Plantilla!CM252),"")</f>
        <v/>
      </c>
      <c r="CP241" s="110">
        <f>IF($C241="OK",_xlfn.NUMBERVALUE(Plantilla!CN252),"")</f>
        <v/>
      </c>
      <c r="CQ241" s="6">
        <f>IF($C241="OK",_xlfn.NUMBERVALUE(Plantilla!CO252),"")</f>
        <v/>
      </c>
      <c r="CR241" s="109">
        <f>IF($C241="OK",_xlfn.NUMBERVALUE(Plantilla!CP252),"")</f>
        <v/>
      </c>
      <c r="CS241" s="110">
        <f>IF($C241="OK",_xlfn.NUMBERVALUE(Plantilla!CQ252),"")</f>
        <v/>
      </c>
      <c r="CT241" s="6">
        <f>IF($C241="OK",_xlfn.NUMBERVALUE(Plantilla!CR252),"")</f>
        <v/>
      </c>
      <c r="CU241" s="109">
        <f>IF($C241="OK",_xlfn.NUMBERVALUE(Plantilla!CS252),"")</f>
        <v/>
      </c>
      <c r="CV241" s="110">
        <f>IF($C241="OK",_xlfn.NUMBERVALUE(Plantilla!CT252),"")</f>
        <v/>
      </c>
      <c r="CW241" s="6">
        <f>IF($C241="OK",_xlfn.NUMBERVALUE(Plantilla!CU252),"")</f>
        <v/>
      </c>
      <c r="CX241" s="82">
        <f>IF($C241="OK",_xlfn.NUMBERVALUE(Plantilla!CV252),"")</f>
        <v/>
      </c>
      <c r="CY241" s="6">
        <f>IF($C241="OK",_xlfn.NUMBERVALUE(Plantilla!CW252),"")</f>
        <v/>
      </c>
      <c r="CZ241" s="82">
        <f>IF($C241="OK",_xlfn.NUMBERVALUE(Plantilla!CX252),"")</f>
        <v/>
      </c>
      <c r="DA241" s="6">
        <f>IF($C241="OK",_xlfn.NUMBERVALUE(Plantilla!CY252),"")</f>
        <v/>
      </c>
      <c r="DB241" s="109">
        <f>IF($C241="OK",_xlfn.NUMBERVALUE(Plantilla!CZ252),"")</f>
        <v/>
      </c>
      <c r="DC241" s="6">
        <f>IF($C241="OK",_xlfn.NUMBERVALUE(Plantilla!DA252),"")</f>
        <v/>
      </c>
      <c r="DD241" s="6">
        <f>IF($C241="OK",TEXT(Plantilla!DB252,"#"),"")</f>
        <v/>
      </c>
      <c r="DE241" s="6">
        <f>IF($C241="OK",_xlfn.NUMBERVALUE(Plantilla!DC252),"")</f>
        <v/>
      </c>
      <c r="DF241" s="4">
        <f>IF($C241="OK",_xlfn.NUMBERVALUE(Plantilla!DD252),"")</f>
        <v/>
      </c>
      <c r="DG241" s="6">
        <f>IF($C241="OK",_xlfn.NUMBERVALUE(Plantilla!DE252),"")</f>
        <v/>
      </c>
      <c r="DH241" s="6">
        <f>IF($C241="OK",_xlfn.NUMBERVALUE(Plantilla!DF252),"")</f>
        <v/>
      </c>
      <c r="DI241" s="6">
        <f>IF($C241="OK",_xlfn.NUMBERVALUE(Plantilla!DG252),"")</f>
        <v/>
      </c>
      <c r="DJ241" s="6">
        <f>IF($C241="OK",_xlfn.NUMBERVALUE(Plantilla!DH252),"")</f>
        <v/>
      </c>
      <c r="DK241" s="6">
        <f>IF($C241="OK",_xlfn.NUMBERVALUE(Plantilla!DI252),"")</f>
        <v/>
      </c>
      <c r="DL241" s="6">
        <f>IF($C241="OK",_xlfn.NUMBERVALUE(Plantilla!DJ252),"")</f>
        <v/>
      </c>
      <c r="DM241" s="6">
        <f>IF($C241="OK",_xlfn.NUMBERVALUE(Plantilla!DK252),"")</f>
        <v/>
      </c>
      <c r="DN241" s="6">
        <f>IF($C241="OK",_xlfn.NUMBERVALUE(Plantilla!DL252),"")</f>
        <v/>
      </c>
      <c r="DO241" s="6">
        <f>IF($C241="OK",_xlfn.NUMBERVALUE(Plantilla!DM252),"")</f>
        <v/>
      </c>
      <c r="DP241" s="6">
        <f>IF($C241="OK",_xlfn.NUMBERVALUE(Plantilla!DN252),"")</f>
        <v/>
      </c>
      <c r="DQ241" s="6">
        <f>IF($C241="OK",_xlfn.NUMBERVALUE(Plantilla!DO252),"")</f>
        <v/>
      </c>
      <c r="DR241" s="6">
        <f>IF($C241="OK",_xlfn.NUMBERVALUE(Plantilla!DP252),"")</f>
        <v/>
      </c>
      <c r="DS241">
        <f>IF($C241="OK",TEXT(Plantilla!DR252,"#"),"")</f>
        <v/>
      </c>
      <c r="DT241" s="6" t="n"/>
    </row>
    <row r="242">
      <c r="A242">
        <f>IF(Plantilla!$I$6="¡Perfecto!, Guarda el archivo y adjúntalo a tu interfaz de Nómina Electrónica","OK","Error")</f>
        <v/>
      </c>
      <c r="B242">
        <f>IF(Plantilla!$I$6="¡Perfecto!, Guarda el archivo y adjúntalo a tu interfaz de Nómina Electrónica",MID(Plantilla!$D$2,SEARCH("V",Plantilla!$D$2),10),"")</f>
        <v/>
      </c>
      <c r="C242">
        <f>Plantilla!C253</f>
        <v/>
      </c>
      <c r="D242">
        <f>IF($C242="OK",Plantilla!B253,"")</f>
        <v/>
      </c>
      <c r="E242">
        <f>IF($C242="OK",
   VLOOKUP(Plantilla!$E$4,'Tablas '!$AP$4:$AT$6,5,FALSE),
"")</f>
        <v/>
      </c>
      <c r="F242">
        <f>IF($C242="OK",TEXT(Plantilla!D253,"#"),"")</f>
        <v/>
      </c>
      <c r="G242">
        <f>IF($C242="OK",
   VLOOKUP(Plantilla!E253,'Tablas '!$B$4:$C$14,2,FALSE),
"")</f>
        <v/>
      </c>
      <c r="H242">
        <f>IF($C242="OK",TEXT(Plantilla!F253,"#"),"")</f>
        <v/>
      </c>
      <c r="I242">
        <f>IF($C242="OK",TEXT(Plantilla!G253,"#"),"")</f>
        <v/>
      </c>
      <c r="J242">
        <f>IF($C242="OK",TEXT(Plantilla!H253,"#"),"")</f>
        <v/>
      </c>
      <c r="K242">
        <f>IF($C242="OK",TEXT(Plantilla!I253,"#"),"")</f>
        <v/>
      </c>
      <c r="L242">
        <f>IF($C242="OK",TEXT(Plantilla!J253,"#"),"")</f>
        <v/>
      </c>
      <c r="M242">
        <f>IF($C242="OK",TEXT(Plantilla!K253,"#"),"")</f>
        <v/>
      </c>
      <c r="N242">
        <f>IF($C242="OK",
   CONCATENATE(YEAR(Plantilla!L253),"-",TEXT(MONTH(Plantilla!L253),"00"),"-",TEXT(DAY(Plantilla!L253),"00")),
"")</f>
        <v/>
      </c>
      <c r="O242">
        <f>IF($C242="OK",_xlfn.NUMBERVALUE(Plantilla!M253),"")</f>
        <v/>
      </c>
      <c r="P242">
        <f>IF($C242="OK",
   IF(Plantilla!N253&lt;&gt;"",
      CONCATENATE(YEAR(Plantilla!N253),"-",TEXT(MONTH(Plantilla!N253),"00"),"-",TEXT(DAY(Plantilla!N253),"00")),
   ""),
"")</f>
        <v/>
      </c>
      <c r="Q242">
        <f>IF($C242="OK",
   VLOOKUP(Plantilla!O253,'Tablas '!$E$4:$F$19,2,FALSE),
"")</f>
        <v/>
      </c>
      <c r="R242">
        <f>IF($C242="OK",
   VLOOKUP(Plantilla!P253,'Tablas '!$H$4:$I$5,2,FALSE),
"")</f>
        <v/>
      </c>
      <c r="S242">
        <f>IF($C242="OK",
   VLOOKUP(Plantilla!Q253,'Tablas '!$K$4:$L$8,2,FALSE),
"")</f>
        <v/>
      </c>
      <c r="T242">
        <f>IF($C242="OK",
   VLOOKUP(Plantilla!R253,'Tablas '!$AE$4:$AF$6,2,FALSE),
"")</f>
        <v/>
      </c>
      <c r="U242">
        <f>IF($C242="OK",
   VLOOKUP(Plantilla!S253,'Tablas '!$AE$4:$AF$6,2,FALSE),
"")</f>
        <v/>
      </c>
      <c r="V242">
        <f>IF($C242="OK",TEXT(Plantilla!T253,"#"),"")</f>
        <v/>
      </c>
      <c r="W242" s="84">
        <f>IF($C242="OK",
   VLOOKUP(Plantilla!U253,'Tablas '!$AM$4:$AN$1126,2,FALSE),
"")</f>
        <v/>
      </c>
      <c r="X242">
        <f>IF($C242="OK",TEXT(Plantilla!V253,"#"),"")</f>
        <v/>
      </c>
      <c r="Y242">
        <f>IF($C242="OK",
   CONCATENATE(YEAR(Plantilla!W253),"-",TEXT(MONTH(Plantilla!W253),"00"),"-",TEXT(DAY(Plantilla!W253),"00")),
"")</f>
        <v/>
      </c>
      <c r="Z242">
        <f>IF($C242="OK",
   CONCATENATE(YEAR(Plantilla!X253),"-",TEXT(MONTH(Plantilla!X253),"00"),"-",TEXT(DAY(Plantilla!X253),"00")),
"")</f>
        <v/>
      </c>
      <c r="AA242">
        <f>IF($C242="OK",
   TEXT(VLOOKUP(Plantilla!Y253,'Tablas '!$Q$4:$R$9,2,FALSE),"#"),
"")</f>
        <v/>
      </c>
      <c r="AB242">
        <f>IF($C242="OK",
   CONCATENATE(YEAR(Plantilla!Z253),"-",TEXT(MONTH(Plantilla!Z253),"00"),"-",TEXT(DAY(Plantilla!Z253),"00")),
"")</f>
        <v/>
      </c>
      <c r="AC242">
        <f>IF($C242="OK",
   TEXT(VLOOKUP(Plantilla!AA253,'Tablas '!$T$4:$U$13,2,FALSE),"#"),
"")</f>
        <v/>
      </c>
      <c r="AD242">
        <f>IF($C242="OK",TEXT(Plantilla!AB253,"#"),"")</f>
        <v/>
      </c>
      <c r="AE242">
        <f>IF($C242="OK",
   IF(Plantilla!AC253&lt;&gt;"",
      TEXT(VLOOKUP(Plantilla!AC253,'Tablas '!$W$4:$X$7,2,FALSE),"#"),
   ""),
"")</f>
        <v/>
      </c>
      <c r="AF242">
        <f>IF($C242="OK",TEXT(Plantilla!AD253,"#"),"")</f>
        <v/>
      </c>
      <c r="AG242" s="6">
        <f>IF($C242="OK",_xlfn.NUMBERVALUE(Plantilla!AE253),"")</f>
        <v/>
      </c>
      <c r="AH242" s="4">
        <f>IF($C242="OK",_xlfn.NUMBERVALUE(Plantilla!AF253),"")</f>
        <v/>
      </c>
      <c r="AI242" s="6">
        <f>IF($C242="OK",_xlfn.NUMBERVALUE(Plantilla!AG253),"")</f>
        <v/>
      </c>
      <c r="AJ242" s="6">
        <f>IF($C242="OK",_xlfn.NUMBERVALUE(Plantilla!AH253),"")</f>
        <v/>
      </c>
      <c r="AK242" s="6">
        <f>IF($C242="OK",_xlfn.NUMBERVALUE(Plantilla!AI253),"")</f>
        <v/>
      </c>
      <c r="AL242" s="6">
        <f>IF($C242="OK",_xlfn.NUMBERVALUE(Plantilla!AJ253),"")</f>
        <v/>
      </c>
      <c r="AM242" s="4">
        <f>IF($C242="OK",_xlfn.NUMBERVALUE(Plantilla!AK253),"")</f>
        <v/>
      </c>
      <c r="AN242" s="6">
        <f>IF($C242="OK",_xlfn.NUMBERVALUE(Plantilla!AL253),"")</f>
        <v/>
      </c>
      <c r="AO242" s="4">
        <f>IF($C242="OK",_xlfn.NUMBERVALUE(Plantilla!AM253),"")</f>
        <v/>
      </c>
      <c r="AP242" s="6">
        <f>IF($C242="OK",_xlfn.NUMBERVALUE(Plantilla!AN253),"")</f>
        <v/>
      </c>
      <c r="AQ242" s="4">
        <f>IF($C242="OK",_xlfn.NUMBERVALUE(Plantilla!AO253),"")</f>
        <v/>
      </c>
      <c r="AR242" s="6">
        <f>IF($C242="OK",_xlfn.NUMBERVALUE(Plantilla!AP253),"")</f>
        <v/>
      </c>
      <c r="AS242" s="4">
        <f>IF($C242="OK",_xlfn.NUMBERVALUE(Plantilla!AQ253),"")</f>
        <v/>
      </c>
      <c r="AT242" s="6">
        <f>IF($C242="OK",_xlfn.NUMBERVALUE(Plantilla!AR253),"")</f>
        <v/>
      </c>
      <c r="AU242" s="4">
        <f>IF($C242="OK",_xlfn.NUMBERVALUE(Plantilla!AS253),"")</f>
        <v/>
      </c>
      <c r="AV242" s="6">
        <f>IF($C242="OK",_xlfn.NUMBERVALUE(Plantilla!AT253),"")</f>
        <v/>
      </c>
      <c r="AW242" s="4">
        <f>IF($C242="OK",_xlfn.NUMBERVALUE(Plantilla!AU253),"")</f>
        <v/>
      </c>
      <c r="AX242" s="6">
        <f>IF($C242="OK",_xlfn.NUMBERVALUE(Plantilla!AV253),"")</f>
        <v/>
      </c>
      <c r="AY242" s="4">
        <f>IF($C242="OK",_xlfn.NUMBERVALUE(Plantilla!AW253),"")</f>
        <v/>
      </c>
      <c r="AZ242" s="6">
        <f>IF($C242="OK",_xlfn.NUMBERVALUE(Plantilla!AX253),"")</f>
        <v/>
      </c>
      <c r="BA242">
        <f>IF($C242="OK",_xlfn.NUMBERVALUE(Plantilla!AY253),"")</f>
        <v/>
      </c>
      <c r="BB242">
        <f>IF($C242="OK",_xlfn.NUMBERVALUE(Plantilla!AZ253),"")</f>
        <v/>
      </c>
      <c r="BC242" s="4">
        <f>IF($C242="OK",_xlfn.NUMBERVALUE(Plantilla!BA253),"")</f>
        <v/>
      </c>
      <c r="BD242" s="6">
        <f>IF($C242="OK",_xlfn.NUMBERVALUE(Plantilla!BB253),"")</f>
        <v/>
      </c>
      <c r="BE242" s="4">
        <f>IF($C242="OK",_xlfn.NUMBERVALUE(Plantilla!BC253),"")</f>
        <v/>
      </c>
      <c r="BF242" s="6">
        <f>IF($C242="OK",_xlfn.NUMBERVALUE(Plantilla!BD253),"")</f>
        <v/>
      </c>
      <c r="BG242" s="4">
        <f>IF($C242="OK",_xlfn.NUMBERVALUE(Plantilla!BE253),"")</f>
        <v/>
      </c>
      <c r="BH242" s="6">
        <f>IF($C242="OK",_xlfn.NUMBERVALUE(Plantilla!BF253),"")</f>
        <v/>
      </c>
      <c r="BI242" s="110">
        <f>IF($C242="OK",_xlfn.NUMBERVALUE(Plantilla!BG253),"")</f>
        <v/>
      </c>
      <c r="BJ242" s="6">
        <f>IF($C242="OK",_xlfn.NUMBERVALUE(Plantilla!BH253),"")</f>
        <v/>
      </c>
      <c r="BK242" s="109">
        <f>IF($C242="OK",_xlfn.NUMBERVALUE(Plantilla!BI253),"")</f>
        <v/>
      </c>
      <c r="BL242" s="6">
        <f>IF($C242="OK",
   IF(Plantilla!BJ253&lt;&gt;"",
      TEXT(VLOOKUP(Plantilla!BJ253,'Tablas '!$Z$4:$AA$6,2,FALSE),"#"),
   ""),
"")</f>
        <v/>
      </c>
      <c r="BM242" s="4">
        <f>IF($C242="OK",_xlfn.NUMBERVALUE(Plantilla!BK253),"")</f>
        <v/>
      </c>
      <c r="BN242" s="4">
        <f>IF($C242="OK",_xlfn.NUMBERVALUE(Plantilla!BL253),"")</f>
        <v/>
      </c>
      <c r="BO242" s="6">
        <f>IF($C242="OK",_xlfn.NUMBERVALUE(Plantilla!BM253),"")</f>
        <v/>
      </c>
      <c r="BP242" s="4">
        <f>IF($C242="OK",_xlfn.NUMBERVALUE(Plantilla!BN253),"")</f>
        <v/>
      </c>
      <c r="BQ242" s="6">
        <f>IF($C242="OK",_xlfn.NUMBERVALUE(Plantilla!BO253),"")</f>
        <v/>
      </c>
      <c r="BR242" s="4">
        <f>IF($C242="OK",_xlfn.NUMBERVALUE(Plantilla!BP253),"")</f>
        <v/>
      </c>
      <c r="BS242" s="6">
        <f>IF($C242="OK",_xlfn.NUMBERVALUE(Plantilla!BQ253),"")</f>
        <v/>
      </c>
      <c r="BT242" s="4">
        <f>IF($C242="OK",_xlfn.NUMBERVALUE(Plantilla!BR253),"")</f>
        <v/>
      </c>
      <c r="BU242" s="6">
        <f>IF($C242="OK",_xlfn.NUMBERVALUE(Plantilla!BS253),"")</f>
        <v/>
      </c>
      <c r="BV242" s="6">
        <f>IF($C242="OK",_xlfn.NUMBERVALUE(Plantilla!BT253),"")</f>
        <v/>
      </c>
      <c r="BW242" s="6">
        <f>IF($C242="OK",_xlfn.NUMBERVALUE(Plantilla!BU253),"")</f>
        <v/>
      </c>
      <c r="BX242" s="6">
        <f>IF($C242="OK",_xlfn.NUMBERVALUE(Plantilla!BV253),"")</f>
        <v/>
      </c>
      <c r="BY242" s="6">
        <f>IF($C242="OK",_xlfn.NUMBERVALUE(Plantilla!BW253),"")</f>
        <v/>
      </c>
      <c r="BZ242" s="6">
        <f>IF($C242="OK",_xlfn.NUMBERVALUE(Plantilla!BX253),"")</f>
        <v/>
      </c>
      <c r="CA242" s="6">
        <f>IF($C242="OK",_xlfn.NUMBERVALUE(Plantilla!BY253),"")</f>
        <v/>
      </c>
      <c r="CB242" s="6">
        <f>IF($C242="OK",_xlfn.NUMBERVALUE(Plantilla!BZ253),"")</f>
        <v/>
      </c>
      <c r="CC242" s="6">
        <f>IF($C242="OK",_xlfn.NUMBERVALUE(Plantilla!CA253),"")</f>
        <v/>
      </c>
      <c r="CD242" s="6">
        <f>IF($C242="OK",_xlfn.NUMBERVALUE(Plantilla!CB253),"")</f>
        <v/>
      </c>
      <c r="CE242" s="6">
        <f>IF($C242="OK",_xlfn.NUMBERVALUE(Plantilla!CC253),"")</f>
        <v/>
      </c>
      <c r="CF242" s="4">
        <f>IF($C242="OK",_xlfn.NUMBERVALUE(Plantilla!CD253),"")</f>
        <v/>
      </c>
      <c r="CG242" s="6">
        <f>IF($C242="OK",_xlfn.NUMBERVALUE(Plantilla!CE253),"")</f>
        <v/>
      </c>
      <c r="CH242" s="6">
        <f>IF($C242="OK",_xlfn.NUMBERVALUE(Plantilla!CF253),"")</f>
        <v/>
      </c>
      <c r="CI242" s="6">
        <f>IF($C242="OK",_xlfn.NUMBERVALUE(Plantilla!CG253),"")</f>
        <v/>
      </c>
      <c r="CJ242" s="6">
        <f>IF($C242="OK",_xlfn.NUMBERVALUE(Plantilla!CH253),"")</f>
        <v/>
      </c>
      <c r="CK242" s="6">
        <f>IF($C242="OK",_xlfn.NUMBERVALUE(Plantilla!CI253),"")</f>
        <v/>
      </c>
      <c r="CL242" s="6">
        <f>IF($C242="OK",_xlfn.NUMBERVALUE(Plantilla!CJ253),"")</f>
        <v/>
      </c>
      <c r="CM242">
        <f>IF($C242="OK",TEXT(Plantilla!CK253,"#"),"")</f>
        <v/>
      </c>
      <c r="CN242" s="6">
        <f>IF($C242="OK",_xlfn.NUMBERVALUE(Plantilla!CL253),"")</f>
        <v/>
      </c>
      <c r="CO242" s="6">
        <f>IF($C242="OK",_xlfn.NUMBERVALUE(Plantilla!CM253),"")</f>
        <v/>
      </c>
      <c r="CP242" s="110">
        <f>IF($C242="OK",_xlfn.NUMBERVALUE(Plantilla!CN253),"")</f>
        <v/>
      </c>
      <c r="CQ242" s="6">
        <f>IF($C242="OK",_xlfn.NUMBERVALUE(Plantilla!CO253),"")</f>
        <v/>
      </c>
      <c r="CR242" s="109">
        <f>IF($C242="OK",_xlfn.NUMBERVALUE(Plantilla!CP253),"")</f>
        <v/>
      </c>
      <c r="CS242" s="110">
        <f>IF($C242="OK",_xlfn.NUMBERVALUE(Plantilla!CQ253),"")</f>
        <v/>
      </c>
      <c r="CT242" s="6">
        <f>IF($C242="OK",_xlfn.NUMBERVALUE(Plantilla!CR253),"")</f>
        <v/>
      </c>
      <c r="CU242" s="109">
        <f>IF($C242="OK",_xlfn.NUMBERVALUE(Plantilla!CS253),"")</f>
        <v/>
      </c>
      <c r="CV242" s="110">
        <f>IF($C242="OK",_xlfn.NUMBERVALUE(Plantilla!CT253),"")</f>
        <v/>
      </c>
      <c r="CW242" s="6">
        <f>IF($C242="OK",_xlfn.NUMBERVALUE(Plantilla!CU253),"")</f>
        <v/>
      </c>
      <c r="CX242" s="82">
        <f>IF($C242="OK",_xlfn.NUMBERVALUE(Plantilla!CV253),"")</f>
        <v/>
      </c>
      <c r="CY242" s="6">
        <f>IF($C242="OK",_xlfn.NUMBERVALUE(Plantilla!CW253),"")</f>
        <v/>
      </c>
      <c r="CZ242" s="82">
        <f>IF($C242="OK",_xlfn.NUMBERVALUE(Plantilla!CX253),"")</f>
        <v/>
      </c>
      <c r="DA242" s="6">
        <f>IF($C242="OK",_xlfn.NUMBERVALUE(Plantilla!CY253),"")</f>
        <v/>
      </c>
      <c r="DB242" s="109">
        <f>IF($C242="OK",_xlfn.NUMBERVALUE(Plantilla!CZ253),"")</f>
        <v/>
      </c>
      <c r="DC242" s="6">
        <f>IF($C242="OK",_xlfn.NUMBERVALUE(Plantilla!DA253),"")</f>
        <v/>
      </c>
      <c r="DD242" s="6">
        <f>IF($C242="OK",TEXT(Plantilla!DB253,"#"),"")</f>
        <v/>
      </c>
      <c r="DE242" s="6">
        <f>IF($C242="OK",_xlfn.NUMBERVALUE(Plantilla!DC253),"")</f>
        <v/>
      </c>
      <c r="DF242" s="4">
        <f>IF($C242="OK",_xlfn.NUMBERVALUE(Plantilla!DD253),"")</f>
        <v/>
      </c>
      <c r="DG242" s="6">
        <f>IF($C242="OK",_xlfn.NUMBERVALUE(Plantilla!DE253),"")</f>
        <v/>
      </c>
      <c r="DH242" s="6">
        <f>IF($C242="OK",_xlfn.NUMBERVALUE(Plantilla!DF253),"")</f>
        <v/>
      </c>
      <c r="DI242" s="6">
        <f>IF($C242="OK",_xlfn.NUMBERVALUE(Plantilla!DG253),"")</f>
        <v/>
      </c>
      <c r="DJ242" s="6">
        <f>IF($C242="OK",_xlfn.NUMBERVALUE(Plantilla!DH253),"")</f>
        <v/>
      </c>
      <c r="DK242" s="6">
        <f>IF($C242="OK",_xlfn.NUMBERVALUE(Plantilla!DI253),"")</f>
        <v/>
      </c>
      <c r="DL242" s="6">
        <f>IF($C242="OK",_xlfn.NUMBERVALUE(Plantilla!DJ253),"")</f>
        <v/>
      </c>
      <c r="DM242" s="6">
        <f>IF($C242="OK",_xlfn.NUMBERVALUE(Plantilla!DK253),"")</f>
        <v/>
      </c>
      <c r="DN242" s="6">
        <f>IF($C242="OK",_xlfn.NUMBERVALUE(Plantilla!DL253),"")</f>
        <v/>
      </c>
      <c r="DO242" s="6">
        <f>IF($C242="OK",_xlfn.NUMBERVALUE(Plantilla!DM253),"")</f>
        <v/>
      </c>
      <c r="DP242" s="6">
        <f>IF($C242="OK",_xlfn.NUMBERVALUE(Plantilla!DN253),"")</f>
        <v/>
      </c>
      <c r="DQ242" s="6">
        <f>IF($C242="OK",_xlfn.NUMBERVALUE(Plantilla!DO253),"")</f>
        <v/>
      </c>
      <c r="DR242" s="6">
        <f>IF($C242="OK",_xlfn.NUMBERVALUE(Plantilla!DP253),"")</f>
        <v/>
      </c>
      <c r="DS242">
        <f>IF($C242="OK",TEXT(Plantilla!DR253,"#"),"")</f>
        <v/>
      </c>
      <c r="DT242" s="6" t="n"/>
    </row>
    <row r="243">
      <c r="A243">
        <f>IF(Plantilla!$I$6="¡Perfecto!, Guarda el archivo y adjúntalo a tu interfaz de Nómina Electrónica","OK","Error")</f>
        <v/>
      </c>
      <c r="B243">
        <f>IF(Plantilla!$I$6="¡Perfecto!, Guarda el archivo y adjúntalo a tu interfaz de Nómina Electrónica",MID(Plantilla!$D$2,SEARCH("V",Plantilla!$D$2),10),"")</f>
        <v/>
      </c>
      <c r="C243">
        <f>Plantilla!C254</f>
        <v/>
      </c>
      <c r="D243">
        <f>IF($C243="OK",Plantilla!B254,"")</f>
        <v/>
      </c>
      <c r="E243">
        <f>IF($C243="OK",
   VLOOKUP(Plantilla!$E$4,'Tablas '!$AP$4:$AT$6,5,FALSE),
"")</f>
        <v/>
      </c>
      <c r="F243">
        <f>IF($C243="OK",TEXT(Plantilla!D254,"#"),"")</f>
        <v/>
      </c>
      <c r="G243">
        <f>IF($C243="OK",
   VLOOKUP(Plantilla!E254,'Tablas '!$B$4:$C$14,2,FALSE),
"")</f>
        <v/>
      </c>
      <c r="H243">
        <f>IF($C243="OK",TEXT(Plantilla!F254,"#"),"")</f>
        <v/>
      </c>
      <c r="I243">
        <f>IF($C243="OK",TEXT(Plantilla!G254,"#"),"")</f>
        <v/>
      </c>
      <c r="J243">
        <f>IF($C243="OK",TEXT(Plantilla!H254,"#"),"")</f>
        <v/>
      </c>
      <c r="K243">
        <f>IF($C243="OK",TEXT(Plantilla!I254,"#"),"")</f>
        <v/>
      </c>
      <c r="L243">
        <f>IF($C243="OK",TEXT(Plantilla!J254,"#"),"")</f>
        <v/>
      </c>
      <c r="M243">
        <f>IF($C243="OK",TEXT(Plantilla!K254,"#"),"")</f>
        <v/>
      </c>
      <c r="N243">
        <f>IF($C243="OK",
   CONCATENATE(YEAR(Plantilla!L254),"-",TEXT(MONTH(Plantilla!L254),"00"),"-",TEXT(DAY(Plantilla!L254),"00")),
"")</f>
        <v/>
      </c>
      <c r="O243">
        <f>IF($C243="OK",_xlfn.NUMBERVALUE(Plantilla!M254),"")</f>
        <v/>
      </c>
      <c r="P243">
        <f>IF($C243="OK",
   IF(Plantilla!N254&lt;&gt;"",
      CONCATENATE(YEAR(Plantilla!N254),"-",TEXT(MONTH(Plantilla!N254),"00"),"-",TEXT(DAY(Plantilla!N254),"00")),
   ""),
"")</f>
        <v/>
      </c>
      <c r="Q243">
        <f>IF($C243="OK",
   VLOOKUP(Plantilla!O254,'Tablas '!$E$4:$F$19,2,FALSE),
"")</f>
        <v/>
      </c>
      <c r="R243">
        <f>IF($C243="OK",
   VLOOKUP(Plantilla!P254,'Tablas '!$H$4:$I$5,2,FALSE),
"")</f>
        <v/>
      </c>
      <c r="S243">
        <f>IF($C243="OK",
   VLOOKUP(Plantilla!Q254,'Tablas '!$K$4:$L$8,2,FALSE),
"")</f>
        <v/>
      </c>
      <c r="T243">
        <f>IF($C243="OK",
   VLOOKUP(Plantilla!R254,'Tablas '!$AE$4:$AF$6,2,FALSE),
"")</f>
        <v/>
      </c>
      <c r="U243">
        <f>IF($C243="OK",
   VLOOKUP(Plantilla!S254,'Tablas '!$AE$4:$AF$6,2,FALSE),
"")</f>
        <v/>
      </c>
      <c r="V243">
        <f>IF($C243="OK",TEXT(Plantilla!T254,"#"),"")</f>
        <v/>
      </c>
      <c r="W243" s="84">
        <f>IF($C243="OK",
   VLOOKUP(Plantilla!U254,'Tablas '!$AM$4:$AN$1126,2,FALSE),
"")</f>
        <v/>
      </c>
      <c r="X243">
        <f>IF($C243="OK",TEXT(Plantilla!V254,"#"),"")</f>
        <v/>
      </c>
      <c r="Y243">
        <f>IF($C243="OK",
   CONCATENATE(YEAR(Plantilla!W254),"-",TEXT(MONTH(Plantilla!W254),"00"),"-",TEXT(DAY(Plantilla!W254),"00")),
"")</f>
        <v/>
      </c>
      <c r="Z243">
        <f>IF($C243="OK",
   CONCATENATE(YEAR(Plantilla!X254),"-",TEXT(MONTH(Plantilla!X254),"00"),"-",TEXT(DAY(Plantilla!X254),"00")),
"")</f>
        <v/>
      </c>
      <c r="AA243">
        <f>IF($C243="OK",
   TEXT(VLOOKUP(Plantilla!Y254,'Tablas '!$Q$4:$R$9,2,FALSE),"#"),
"")</f>
        <v/>
      </c>
      <c r="AB243">
        <f>IF($C243="OK",
   CONCATENATE(YEAR(Plantilla!Z254),"-",TEXT(MONTH(Plantilla!Z254),"00"),"-",TEXT(DAY(Plantilla!Z254),"00")),
"")</f>
        <v/>
      </c>
      <c r="AC243">
        <f>IF($C243="OK",
   TEXT(VLOOKUP(Plantilla!AA254,'Tablas '!$T$4:$U$13,2,FALSE),"#"),
"")</f>
        <v/>
      </c>
      <c r="AD243">
        <f>IF($C243="OK",TEXT(Plantilla!AB254,"#"),"")</f>
        <v/>
      </c>
      <c r="AE243">
        <f>IF($C243="OK",
   IF(Plantilla!AC254&lt;&gt;"",
      TEXT(VLOOKUP(Plantilla!AC254,'Tablas '!$W$4:$X$7,2,FALSE),"#"),
   ""),
"")</f>
        <v/>
      </c>
      <c r="AF243">
        <f>IF($C243="OK",TEXT(Plantilla!AD254,"#"),"")</f>
        <v/>
      </c>
      <c r="AG243" s="6">
        <f>IF($C243="OK",_xlfn.NUMBERVALUE(Plantilla!AE254),"")</f>
        <v/>
      </c>
      <c r="AH243" s="4">
        <f>IF($C243="OK",_xlfn.NUMBERVALUE(Plantilla!AF254),"")</f>
        <v/>
      </c>
      <c r="AI243" s="6">
        <f>IF($C243="OK",_xlfn.NUMBERVALUE(Plantilla!AG254),"")</f>
        <v/>
      </c>
      <c r="AJ243" s="6">
        <f>IF($C243="OK",_xlfn.NUMBERVALUE(Plantilla!AH254),"")</f>
        <v/>
      </c>
      <c r="AK243" s="6">
        <f>IF($C243="OK",_xlfn.NUMBERVALUE(Plantilla!AI254),"")</f>
        <v/>
      </c>
      <c r="AL243" s="6">
        <f>IF($C243="OK",_xlfn.NUMBERVALUE(Plantilla!AJ254),"")</f>
        <v/>
      </c>
      <c r="AM243" s="4">
        <f>IF($C243="OK",_xlfn.NUMBERVALUE(Plantilla!AK254),"")</f>
        <v/>
      </c>
      <c r="AN243" s="6">
        <f>IF($C243="OK",_xlfn.NUMBERVALUE(Plantilla!AL254),"")</f>
        <v/>
      </c>
      <c r="AO243" s="4">
        <f>IF($C243="OK",_xlfn.NUMBERVALUE(Plantilla!AM254),"")</f>
        <v/>
      </c>
      <c r="AP243" s="6">
        <f>IF($C243="OK",_xlfn.NUMBERVALUE(Plantilla!AN254),"")</f>
        <v/>
      </c>
      <c r="AQ243" s="4">
        <f>IF($C243="OK",_xlfn.NUMBERVALUE(Plantilla!AO254),"")</f>
        <v/>
      </c>
      <c r="AR243" s="6">
        <f>IF($C243="OK",_xlfn.NUMBERVALUE(Plantilla!AP254),"")</f>
        <v/>
      </c>
      <c r="AS243" s="4">
        <f>IF($C243="OK",_xlfn.NUMBERVALUE(Plantilla!AQ254),"")</f>
        <v/>
      </c>
      <c r="AT243" s="6">
        <f>IF($C243="OK",_xlfn.NUMBERVALUE(Plantilla!AR254),"")</f>
        <v/>
      </c>
      <c r="AU243" s="4">
        <f>IF($C243="OK",_xlfn.NUMBERVALUE(Plantilla!AS254),"")</f>
        <v/>
      </c>
      <c r="AV243" s="6">
        <f>IF($C243="OK",_xlfn.NUMBERVALUE(Plantilla!AT254),"")</f>
        <v/>
      </c>
      <c r="AW243" s="4">
        <f>IF($C243="OK",_xlfn.NUMBERVALUE(Plantilla!AU254),"")</f>
        <v/>
      </c>
      <c r="AX243" s="6">
        <f>IF($C243="OK",_xlfn.NUMBERVALUE(Plantilla!AV254),"")</f>
        <v/>
      </c>
      <c r="AY243" s="4">
        <f>IF($C243="OK",_xlfn.NUMBERVALUE(Plantilla!AW254),"")</f>
        <v/>
      </c>
      <c r="AZ243" s="6">
        <f>IF($C243="OK",_xlfn.NUMBERVALUE(Plantilla!AX254),"")</f>
        <v/>
      </c>
      <c r="BA243">
        <f>IF($C243="OK",_xlfn.NUMBERVALUE(Plantilla!AY254),"")</f>
        <v/>
      </c>
      <c r="BB243">
        <f>IF($C243="OK",_xlfn.NUMBERVALUE(Plantilla!AZ254),"")</f>
        <v/>
      </c>
      <c r="BC243" s="4">
        <f>IF($C243="OK",_xlfn.NUMBERVALUE(Plantilla!BA254),"")</f>
        <v/>
      </c>
      <c r="BD243" s="6">
        <f>IF($C243="OK",_xlfn.NUMBERVALUE(Plantilla!BB254),"")</f>
        <v/>
      </c>
      <c r="BE243" s="4">
        <f>IF($C243="OK",_xlfn.NUMBERVALUE(Plantilla!BC254),"")</f>
        <v/>
      </c>
      <c r="BF243" s="6">
        <f>IF($C243="OK",_xlfn.NUMBERVALUE(Plantilla!BD254),"")</f>
        <v/>
      </c>
      <c r="BG243" s="4">
        <f>IF($C243="OK",_xlfn.NUMBERVALUE(Plantilla!BE254),"")</f>
        <v/>
      </c>
      <c r="BH243" s="6">
        <f>IF($C243="OK",_xlfn.NUMBERVALUE(Plantilla!BF254),"")</f>
        <v/>
      </c>
      <c r="BI243" s="110">
        <f>IF($C243="OK",_xlfn.NUMBERVALUE(Plantilla!BG254),"")</f>
        <v/>
      </c>
      <c r="BJ243" s="6">
        <f>IF($C243="OK",_xlfn.NUMBERVALUE(Plantilla!BH254),"")</f>
        <v/>
      </c>
      <c r="BK243" s="109">
        <f>IF($C243="OK",_xlfn.NUMBERVALUE(Plantilla!BI254),"")</f>
        <v/>
      </c>
      <c r="BL243" s="6">
        <f>IF($C243="OK",
   IF(Plantilla!BJ254&lt;&gt;"",
      TEXT(VLOOKUP(Plantilla!BJ254,'Tablas '!$Z$4:$AA$6,2,FALSE),"#"),
   ""),
"")</f>
        <v/>
      </c>
      <c r="BM243" s="4">
        <f>IF($C243="OK",_xlfn.NUMBERVALUE(Plantilla!BK254),"")</f>
        <v/>
      </c>
      <c r="BN243" s="4">
        <f>IF($C243="OK",_xlfn.NUMBERVALUE(Plantilla!BL254),"")</f>
        <v/>
      </c>
      <c r="BO243" s="6">
        <f>IF($C243="OK",_xlfn.NUMBERVALUE(Plantilla!BM254),"")</f>
        <v/>
      </c>
      <c r="BP243" s="4">
        <f>IF($C243="OK",_xlfn.NUMBERVALUE(Plantilla!BN254),"")</f>
        <v/>
      </c>
      <c r="BQ243" s="6">
        <f>IF($C243="OK",_xlfn.NUMBERVALUE(Plantilla!BO254),"")</f>
        <v/>
      </c>
      <c r="BR243" s="4">
        <f>IF($C243="OK",_xlfn.NUMBERVALUE(Plantilla!BP254),"")</f>
        <v/>
      </c>
      <c r="BS243" s="6">
        <f>IF($C243="OK",_xlfn.NUMBERVALUE(Plantilla!BQ254),"")</f>
        <v/>
      </c>
      <c r="BT243" s="4">
        <f>IF($C243="OK",_xlfn.NUMBERVALUE(Plantilla!BR254),"")</f>
        <v/>
      </c>
      <c r="BU243" s="6">
        <f>IF($C243="OK",_xlfn.NUMBERVALUE(Plantilla!BS254),"")</f>
        <v/>
      </c>
      <c r="BV243" s="6">
        <f>IF($C243="OK",_xlfn.NUMBERVALUE(Plantilla!BT254),"")</f>
        <v/>
      </c>
      <c r="BW243" s="6">
        <f>IF($C243="OK",_xlfn.NUMBERVALUE(Plantilla!BU254),"")</f>
        <v/>
      </c>
      <c r="BX243" s="6">
        <f>IF($C243="OK",_xlfn.NUMBERVALUE(Plantilla!BV254),"")</f>
        <v/>
      </c>
      <c r="BY243" s="6">
        <f>IF($C243="OK",_xlfn.NUMBERVALUE(Plantilla!BW254),"")</f>
        <v/>
      </c>
      <c r="BZ243" s="6">
        <f>IF($C243="OK",_xlfn.NUMBERVALUE(Plantilla!BX254),"")</f>
        <v/>
      </c>
      <c r="CA243" s="6">
        <f>IF($C243="OK",_xlfn.NUMBERVALUE(Plantilla!BY254),"")</f>
        <v/>
      </c>
      <c r="CB243" s="6">
        <f>IF($C243="OK",_xlfn.NUMBERVALUE(Plantilla!BZ254),"")</f>
        <v/>
      </c>
      <c r="CC243" s="6">
        <f>IF($C243="OK",_xlfn.NUMBERVALUE(Plantilla!CA254),"")</f>
        <v/>
      </c>
      <c r="CD243" s="6">
        <f>IF($C243="OK",_xlfn.NUMBERVALUE(Plantilla!CB254),"")</f>
        <v/>
      </c>
      <c r="CE243" s="6">
        <f>IF($C243="OK",_xlfn.NUMBERVALUE(Plantilla!CC254),"")</f>
        <v/>
      </c>
      <c r="CF243" s="4">
        <f>IF($C243="OK",_xlfn.NUMBERVALUE(Plantilla!CD254),"")</f>
        <v/>
      </c>
      <c r="CG243" s="6">
        <f>IF($C243="OK",_xlfn.NUMBERVALUE(Plantilla!CE254),"")</f>
        <v/>
      </c>
      <c r="CH243" s="6">
        <f>IF($C243="OK",_xlfn.NUMBERVALUE(Plantilla!CF254),"")</f>
        <v/>
      </c>
      <c r="CI243" s="6">
        <f>IF($C243="OK",_xlfn.NUMBERVALUE(Plantilla!CG254),"")</f>
        <v/>
      </c>
      <c r="CJ243" s="6">
        <f>IF($C243="OK",_xlfn.NUMBERVALUE(Plantilla!CH254),"")</f>
        <v/>
      </c>
      <c r="CK243" s="6">
        <f>IF($C243="OK",_xlfn.NUMBERVALUE(Plantilla!CI254),"")</f>
        <v/>
      </c>
      <c r="CL243" s="6">
        <f>IF($C243="OK",_xlfn.NUMBERVALUE(Plantilla!CJ254),"")</f>
        <v/>
      </c>
      <c r="CM243">
        <f>IF($C243="OK",TEXT(Plantilla!CK254,"#"),"")</f>
        <v/>
      </c>
      <c r="CN243" s="6">
        <f>IF($C243="OK",_xlfn.NUMBERVALUE(Plantilla!CL254),"")</f>
        <v/>
      </c>
      <c r="CO243" s="6">
        <f>IF($C243="OK",_xlfn.NUMBERVALUE(Plantilla!CM254),"")</f>
        <v/>
      </c>
      <c r="CP243" s="110">
        <f>IF($C243="OK",_xlfn.NUMBERVALUE(Plantilla!CN254),"")</f>
        <v/>
      </c>
      <c r="CQ243" s="6">
        <f>IF($C243="OK",_xlfn.NUMBERVALUE(Plantilla!CO254),"")</f>
        <v/>
      </c>
      <c r="CR243" s="109">
        <f>IF($C243="OK",_xlfn.NUMBERVALUE(Plantilla!CP254),"")</f>
        <v/>
      </c>
      <c r="CS243" s="110">
        <f>IF($C243="OK",_xlfn.NUMBERVALUE(Plantilla!CQ254),"")</f>
        <v/>
      </c>
      <c r="CT243" s="6">
        <f>IF($C243="OK",_xlfn.NUMBERVALUE(Plantilla!CR254),"")</f>
        <v/>
      </c>
      <c r="CU243" s="109">
        <f>IF($C243="OK",_xlfn.NUMBERVALUE(Plantilla!CS254),"")</f>
        <v/>
      </c>
      <c r="CV243" s="110">
        <f>IF($C243="OK",_xlfn.NUMBERVALUE(Plantilla!CT254),"")</f>
        <v/>
      </c>
      <c r="CW243" s="6">
        <f>IF($C243="OK",_xlfn.NUMBERVALUE(Plantilla!CU254),"")</f>
        <v/>
      </c>
      <c r="CX243" s="82">
        <f>IF($C243="OK",_xlfn.NUMBERVALUE(Plantilla!CV254),"")</f>
        <v/>
      </c>
      <c r="CY243" s="6">
        <f>IF($C243="OK",_xlfn.NUMBERVALUE(Plantilla!CW254),"")</f>
        <v/>
      </c>
      <c r="CZ243" s="82">
        <f>IF($C243="OK",_xlfn.NUMBERVALUE(Plantilla!CX254),"")</f>
        <v/>
      </c>
      <c r="DA243" s="6">
        <f>IF($C243="OK",_xlfn.NUMBERVALUE(Plantilla!CY254),"")</f>
        <v/>
      </c>
      <c r="DB243" s="109">
        <f>IF($C243="OK",_xlfn.NUMBERVALUE(Plantilla!CZ254),"")</f>
        <v/>
      </c>
      <c r="DC243" s="6">
        <f>IF($C243="OK",_xlfn.NUMBERVALUE(Plantilla!DA254),"")</f>
        <v/>
      </c>
      <c r="DD243" s="6">
        <f>IF($C243="OK",TEXT(Plantilla!DB254,"#"),"")</f>
        <v/>
      </c>
      <c r="DE243" s="6">
        <f>IF($C243="OK",_xlfn.NUMBERVALUE(Plantilla!DC254),"")</f>
        <v/>
      </c>
      <c r="DF243" s="4">
        <f>IF($C243="OK",_xlfn.NUMBERVALUE(Plantilla!DD254),"")</f>
        <v/>
      </c>
      <c r="DG243" s="6">
        <f>IF($C243="OK",_xlfn.NUMBERVALUE(Plantilla!DE254),"")</f>
        <v/>
      </c>
      <c r="DH243" s="6">
        <f>IF($C243="OK",_xlfn.NUMBERVALUE(Plantilla!DF254),"")</f>
        <v/>
      </c>
      <c r="DI243" s="6">
        <f>IF($C243="OK",_xlfn.NUMBERVALUE(Plantilla!DG254),"")</f>
        <v/>
      </c>
      <c r="DJ243" s="6">
        <f>IF($C243="OK",_xlfn.NUMBERVALUE(Plantilla!DH254),"")</f>
        <v/>
      </c>
      <c r="DK243" s="6">
        <f>IF($C243="OK",_xlfn.NUMBERVALUE(Plantilla!DI254),"")</f>
        <v/>
      </c>
      <c r="DL243" s="6">
        <f>IF($C243="OK",_xlfn.NUMBERVALUE(Plantilla!DJ254),"")</f>
        <v/>
      </c>
      <c r="DM243" s="6">
        <f>IF($C243="OK",_xlfn.NUMBERVALUE(Plantilla!DK254),"")</f>
        <v/>
      </c>
      <c r="DN243" s="6">
        <f>IF($C243="OK",_xlfn.NUMBERVALUE(Plantilla!DL254),"")</f>
        <v/>
      </c>
      <c r="DO243" s="6">
        <f>IF($C243="OK",_xlfn.NUMBERVALUE(Plantilla!DM254),"")</f>
        <v/>
      </c>
      <c r="DP243" s="6">
        <f>IF($C243="OK",_xlfn.NUMBERVALUE(Plantilla!DN254),"")</f>
        <v/>
      </c>
      <c r="DQ243" s="6">
        <f>IF($C243="OK",_xlfn.NUMBERVALUE(Plantilla!DO254),"")</f>
        <v/>
      </c>
      <c r="DR243" s="6">
        <f>IF($C243="OK",_xlfn.NUMBERVALUE(Plantilla!DP254),"")</f>
        <v/>
      </c>
      <c r="DS243">
        <f>IF($C243="OK",TEXT(Plantilla!DR254,"#"),"")</f>
        <v/>
      </c>
      <c r="DT243" s="6" t="n"/>
    </row>
    <row r="244">
      <c r="A244">
        <f>IF(Plantilla!$I$6="¡Perfecto!, Guarda el archivo y adjúntalo a tu interfaz de Nómina Electrónica","OK","Error")</f>
        <v/>
      </c>
      <c r="B244">
        <f>IF(Plantilla!$I$6="¡Perfecto!, Guarda el archivo y adjúntalo a tu interfaz de Nómina Electrónica",MID(Plantilla!$D$2,SEARCH("V",Plantilla!$D$2),10),"")</f>
        <v/>
      </c>
      <c r="C244">
        <f>Plantilla!C255</f>
        <v/>
      </c>
      <c r="D244">
        <f>IF($C244="OK",Plantilla!B255,"")</f>
        <v/>
      </c>
      <c r="E244">
        <f>IF($C244="OK",
   VLOOKUP(Plantilla!$E$4,'Tablas '!$AP$4:$AT$6,5,FALSE),
"")</f>
        <v/>
      </c>
      <c r="F244">
        <f>IF($C244="OK",TEXT(Plantilla!D255,"#"),"")</f>
        <v/>
      </c>
      <c r="G244">
        <f>IF($C244="OK",
   VLOOKUP(Plantilla!E255,'Tablas '!$B$4:$C$14,2,FALSE),
"")</f>
        <v/>
      </c>
      <c r="H244">
        <f>IF($C244="OK",TEXT(Plantilla!F255,"#"),"")</f>
        <v/>
      </c>
      <c r="I244">
        <f>IF($C244="OK",TEXT(Plantilla!G255,"#"),"")</f>
        <v/>
      </c>
      <c r="J244">
        <f>IF($C244="OK",TEXT(Plantilla!H255,"#"),"")</f>
        <v/>
      </c>
      <c r="K244">
        <f>IF($C244="OK",TEXT(Plantilla!I255,"#"),"")</f>
        <v/>
      </c>
      <c r="L244">
        <f>IF($C244="OK",TEXT(Plantilla!J255,"#"),"")</f>
        <v/>
      </c>
      <c r="M244">
        <f>IF($C244="OK",TEXT(Plantilla!K255,"#"),"")</f>
        <v/>
      </c>
      <c r="N244">
        <f>IF($C244="OK",
   CONCATENATE(YEAR(Plantilla!L255),"-",TEXT(MONTH(Plantilla!L255),"00"),"-",TEXT(DAY(Plantilla!L255),"00")),
"")</f>
        <v/>
      </c>
      <c r="O244">
        <f>IF($C244="OK",_xlfn.NUMBERVALUE(Plantilla!M255),"")</f>
        <v/>
      </c>
      <c r="P244">
        <f>IF($C244="OK",
   IF(Plantilla!N255&lt;&gt;"",
      CONCATENATE(YEAR(Plantilla!N255),"-",TEXT(MONTH(Plantilla!N255),"00"),"-",TEXT(DAY(Plantilla!N255),"00")),
   ""),
"")</f>
        <v/>
      </c>
      <c r="Q244">
        <f>IF($C244="OK",
   VLOOKUP(Plantilla!O255,'Tablas '!$E$4:$F$19,2,FALSE),
"")</f>
        <v/>
      </c>
      <c r="R244">
        <f>IF($C244="OK",
   VLOOKUP(Plantilla!P255,'Tablas '!$H$4:$I$5,2,FALSE),
"")</f>
        <v/>
      </c>
      <c r="S244">
        <f>IF($C244="OK",
   VLOOKUP(Plantilla!Q255,'Tablas '!$K$4:$L$8,2,FALSE),
"")</f>
        <v/>
      </c>
      <c r="T244">
        <f>IF($C244="OK",
   VLOOKUP(Plantilla!R255,'Tablas '!$AE$4:$AF$6,2,FALSE),
"")</f>
        <v/>
      </c>
      <c r="U244">
        <f>IF($C244="OK",
   VLOOKUP(Plantilla!S255,'Tablas '!$AE$4:$AF$6,2,FALSE),
"")</f>
        <v/>
      </c>
      <c r="V244">
        <f>IF($C244="OK",TEXT(Plantilla!T255,"#"),"")</f>
        <v/>
      </c>
      <c r="W244" s="84">
        <f>IF($C244="OK",
   VLOOKUP(Plantilla!U255,'Tablas '!$AM$4:$AN$1126,2,FALSE),
"")</f>
        <v/>
      </c>
      <c r="X244">
        <f>IF($C244="OK",TEXT(Plantilla!V255,"#"),"")</f>
        <v/>
      </c>
      <c r="Y244">
        <f>IF($C244="OK",
   CONCATENATE(YEAR(Plantilla!W255),"-",TEXT(MONTH(Plantilla!W255),"00"),"-",TEXT(DAY(Plantilla!W255),"00")),
"")</f>
        <v/>
      </c>
      <c r="Z244">
        <f>IF($C244="OK",
   CONCATENATE(YEAR(Plantilla!X255),"-",TEXT(MONTH(Plantilla!X255),"00"),"-",TEXT(DAY(Plantilla!X255),"00")),
"")</f>
        <v/>
      </c>
      <c r="AA244">
        <f>IF($C244="OK",
   TEXT(VLOOKUP(Plantilla!Y255,'Tablas '!$Q$4:$R$9,2,FALSE),"#"),
"")</f>
        <v/>
      </c>
      <c r="AB244">
        <f>IF($C244="OK",
   CONCATENATE(YEAR(Plantilla!Z255),"-",TEXT(MONTH(Plantilla!Z255),"00"),"-",TEXT(DAY(Plantilla!Z255),"00")),
"")</f>
        <v/>
      </c>
      <c r="AC244">
        <f>IF($C244="OK",
   TEXT(VLOOKUP(Plantilla!AA255,'Tablas '!$T$4:$U$13,2,FALSE),"#"),
"")</f>
        <v/>
      </c>
      <c r="AD244">
        <f>IF($C244="OK",TEXT(Plantilla!AB255,"#"),"")</f>
        <v/>
      </c>
      <c r="AE244">
        <f>IF($C244="OK",
   IF(Plantilla!AC255&lt;&gt;"",
      TEXT(VLOOKUP(Plantilla!AC255,'Tablas '!$W$4:$X$7,2,FALSE),"#"),
   ""),
"")</f>
        <v/>
      </c>
      <c r="AF244">
        <f>IF($C244="OK",TEXT(Plantilla!AD255,"#"),"")</f>
        <v/>
      </c>
      <c r="AG244" s="6">
        <f>IF($C244="OK",_xlfn.NUMBERVALUE(Plantilla!AE255),"")</f>
        <v/>
      </c>
      <c r="AH244" s="4">
        <f>IF($C244="OK",_xlfn.NUMBERVALUE(Plantilla!AF255),"")</f>
        <v/>
      </c>
      <c r="AI244" s="6">
        <f>IF($C244="OK",_xlfn.NUMBERVALUE(Plantilla!AG255),"")</f>
        <v/>
      </c>
      <c r="AJ244" s="6">
        <f>IF($C244="OK",_xlfn.NUMBERVALUE(Plantilla!AH255),"")</f>
        <v/>
      </c>
      <c r="AK244" s="6">
        <f>IF($C244="OK",_xlfn.NUMBERVALUE(Plantilla!AI255),"")</f>
        <v/>
      </c>
      <c r="AL244" s="6">
        <f>IF($C244="OK",_xlfn.NUMBERVALUE(Plantilla!AJ255),"")</f>
        <v/>
      </c>
      <c r="AM244" s="4">
        <f>IF($C244="OK",_xlfn.NUMBERVALUE(Plantilla!AK255),"")</f>
        <v/>
      </c>
      <c r="AN244" s="6">
        <f>IF($C244="OK",_xlfn.NUMBERVALUE(Plantilla!AL255),"")</f>
        <v/>
      </c>
      <c r="AO244" s="4">
        <f>IF($C244="OK",_xlfn.NUMBERVALUE(Plantilla!AM255),"")</f>
        <v/>
      </c>
      <c r="AP244" s="6">
        <f>IF($C244="OK",_xlfn.NUMBERVALUE(Plantilla!AN255),"")</f>
        <v/>
      </c>
      <c r="AQ244" s="4">
        <f>IF($C244="OK",_xlfn.NUMBERVALUE(Plantilla!AO255),"")</f>
        <v/>
      </c>
      <c r="AR244" s="6">
        <f>IF($C244="OK",_xlfn.NUMBERVALUE(Plantilla!AP255),"")</f>
        <v/>
      </c>
      <c r="AS244" s="4">
        <f>IF($C244="OK",_xlfn.NUMBERVALUE(Plantilla!AQ255),"")</f>
        <v/>
      </c>
      <c r="AT244" s="6">
        <f>IF($C244="OK",_xlfn.NUMBERVALUE(Plantilla!AR255),"")</f>
        <v/>
      </c>
      <c r="AU244" s="4">
        <f>IF($C244="OK",_xlfn.NUMBERVALUE(Plantilla!AS255),"")</f>
        <v/>
      </c>
      <c r="AV244" s="6">
        <f>IF($C244="OK",_xlfn.NUMBERVALUE(Plantilla!AT255),"")</f>
        <v/>
      </c>
      <c r="AW244" s="4">
        <f>IF($C244="OK",_xlfn.NUMBERVALUE(Plantilla!AU255),"")</f>
        <v/>
      </c>
      <c r="AX244" s="6">
        <f>IF($C244="OK",_xlfn.NUMBERVALUE(Plantilla!AV255),"")</f>
        <v/>
      </c>
      <c r="AY244" s="4">
        <f>IF($C244="OK",_xlfn.NUMBERVALUE(Plantilla!AW255),"")</f>
        <v/>
      </c>
      <c r="AZ244" s="6">
        <f>IF($C244="OK",_xlfn.NUMBERVALUE(Plantilla!AX255),"")</f>
        <v/>
      </c>
      <c r="BA244">
        <f>IF($C244="OK",_xlfn.NUMBERVALUE(Plantilla!AY255),"")</f>
        <v/>
      </c>
      <c r="BB244">
        <f>IF($C244="OK",_xlfn.NUMBERVALUE(Plantilla!AZ255),"")</f>
        <v/>
      </c>
      <c r="BC244" s="4">
        <f>IF($C244="OK",_xlfn.NUMBERVALUE(Plantilla!BA255),"")</f>
        <v/>
      </c>
      <c r="BD244" s="6">
        <f>IF($C244="OK",_xlfn.NUMBERVALUE(Plantilla!BB255),"")</f>
        <v/>
      </c>
      <c r="BE244" s="4">
        <f>IF($C244="OK",_xlfn.NUMBERVALUE(Plantilla!BC255),"")</f>
        <v/>
      </c>
      <c r="BF244" s="6">
        <f>IF($C244="OK",_xlfn.NUMBERVALUE(Plantilla!BD255),"")</f>
        <v/>
      </c>
      <c r="BG244" s="4">
        <f>IF($C244="OK",_xlfn.NUMBERVALUE(Plantilla!BE255),"")</f>
        <v/>
      </c>
      <c r="BH244" s="6">
        <f>IF($C244="OK",_xlfn.NUMBERVALUE(Plantilla!BF255),"")</f>
        <v/>
      </c>
      <c r="BI244" s="110">
        <f>IF($C244="OK",_xlfn.NUMBERVALUE(Plantilla!BG255),"")</f>
        <v/>
      </c>
      <c r="BJ244" s="6">
        <f>IF($C244="OK",_xlfn.NUMBERVALUE(Plantilla!BH255),"")</f>
        <v/>
      </c>
      <c r="BK244" s="109">
        <f>IF($C244="OK",_xlfn.NUMBERVALUE(Plantilla!BI255),"")</f>
        <v/>
      </c>
      <c r="BL244" s="6">
        <f>IF($C244="OK",
   IF(Plantilla!BJ255&lt;&gt;"",
      TEXT(VLOOKUP(Plantilla!BJ255,'Tablas '!$Z$4:$AA$6,2,FALSE),"#"),
   ""),
"")</f>
        <v/>
      </c>
      <c r="BM244" s="4">
        <f>IF($C244="OK",_xlfn.NUMBERVALUE(Plantilla!BK255),"")</f>
        <v/>
      </c>
      <c r="BN244" s="4">
        <f>IF($C244="OK",_xlfn.NUMBERVALUE(Plantilla!BL255),"")</f>
        <v/>
      </c>
      <c r="BO244" s="6">
        <f>IF($C244="OK",_xlfn.NUMBERVALUE(Plantilla!BM255),"")</f>
        <v/>
      </c>
      <c r="BP244" s="4">
        <f>IF($C244="OK",_xlfn.NUMBERVALUE(Plantilla!BN255),"")</f>
        <v/>
      </c>
      <c r="BQ244" s="6">
        <f>IF($C244="OK",_xlfn.NUMBERVALUE(Plantilla!BO255),"")</f>
        <v/>
      </c>
      <c r="BR244" s="4">
        <f>IF($C244="OK",_xlfn.NUMBERVALUE(Plantilla!BP255),"")</f>
        <v/>
      </c>
      <c r="BS244" s="6">
        <f>IF($C244="OK",_xlfn.NUMBERVALUE(Plantilla!BQ255),"")</f>
        <v/>
      </c>
      <c r="BT244" s="4">
        <f>IF($C244="OK",_xlfn.NUMBERVALUE(Plantilla!BR255),"")</f>
        <v/>
      </c>
      <c r="BU244" s="6">
        <f>IF($C244="OK",_xlfn.NUMBERVALUE(Plantilla!BS255),"")</f>
        <v/>
      </c>
      <c r="BV244" s="6">
        <f>IF($C244="OK",_xlfn.NUMBERVALUE(Plantilla!BT255),"")</f>
        <v/>
      </c>
      <c r="BW244" s="6">
        <f>IF($C244="OK",_xlfn.NUMBERVALUE(Plantilla!BU255),"")</f>
        <v/>
      </c>
      <c r="BX244" s="6">
        <f>IF($C244="OK",_xlfn.NUMBERVALUE(Plantilla!BV255),"")</f>
        <v/>
      </c>
      <c r="BY244" s="6">
        <f>IF($C244="OK",_xlfn.NUMBERVALUE(Plantilla!BW255),"")</f>
        <v/>
      </c>
      <c r="BZ244" s="6">
        <f>IF($C244="OK",_xlfn.NUMBERVALUE(Plantilla!BX255),"")</f>
        <v/>
      </c>
      <c r="CA244" s="6">
        <f>IF($C244="OK",_xlfn.NUMBERVALUE(Plantilla!BY255),"")</f>
        <v/>
      </c>
      <c r="CB244" s="6">
        <f>IF($C244="OK",_xlfn.NUMBERVALUE(Plantilla!BZ255),"")</f>
        <v/>
      </c>
      <c r="CC244" s="6">
        <f>IF($C244="OK",_xlfn.NUMBERVALUE(Plantilla!CA255),"")</f>
        <v/>
      </c>
      <c r="CD244" s="6">
        <f>IF($C244="OK",_xlfn.NUMBERVALUE(Plantilla!CB255),"")</f>
        <v/>
      </c>
      <c r="CE244" s="6">
        <f>IF($C244="OK",_xlfn.NUMBERVALUE(Plantilla!CC255),"")</f>
        <v/>
      </c>
      <c r="CF244" s="4">
        <f>IF($C244="OK",_xlfn.NUMBERVALUE(Plantilla!CD255),"")</f>
        <v/>
      </c>
      <c r="CG244" s="6">
        <f>IF($C244="OK",_xlfn.NUMBERVALUE(Plantilla!CE255),"")</f>
        <v/>
      </c>
      <c r="CH244" s="6">
        <f>IF($C244="OK",_xlfn.NUMBERVALUE(Plantilla!CF255),"")</f>
        <v/>
      </c>
      <c r="CI244" s="6">
        <f>IF($C244="OK",_xlfn.NUMBERVALUE(Plantilla!CG255),"")</f>
        <v/>
      </c>
      <c r="CJ244" s="6">
        <f>IF($C244="OK",_xlfn.NUMBERVALUE(Plantilla!CH255),"")</f>
        <v/>
      </c>
      <c r="CK244" s="6">
        <f>IF($C244="OK",_xlfn.NUMBERVALUE(Plantilla!CI255),"")</f>
        <v/>
      </c>
      <c r="CL244" s="6">
        <f>IF($C244="OK",_xlfn.NUMBERVALUE(Plantilla!CJ255),"")</f>
        <v/>
      </c>
      <c r="CM244">
        <f>IF($C244="OK",TEXT(Plantilla!CK255,"#"),"")</f>
        <v/>
      </c>
      <c r="CN244" s="6">
        <f>IF($C244="OK",_xlfn.NUMBERVALUE(Plantilla!CL255),"")</f>
        <v/>
      </c>
      <c r="CO244" s="6">
        <f>IF($C244="OK",_xlfn.NUMBERVALUE(Plantilla!CM255),"")</f>
        <v/>
      </c>
      <c r="CP244" s="110">
        <f>IF($C244="OK",_xlfn.NUMBERVALUE(Plantilla!CN255),"")</f>
        <v/>
      </c>
      <c r="CQ244" s="6">
        <f>IF($C244="OK",_xlfn.NUMBERVALUE(Plantilla!CO255),"")</f>
        <v/>
      </c>
      <c r="CR244" s="109">
        <f>IF($C244="OK",_xlfn.NUMBERVALUE(Plantilla!CP255),"")</f>
        <v/>
      </c>
      <c r="CS244" s="110">
        <f>IF($C244="OK",_xlfn.NUMBERVALUE(Plantilla!CQ255),"")</f>
        <v/>
      </c>
      <c r="CT244" s="6">
        <f>IF($C244="OK",_xlfn.NUMBERVALUE(Plantilla!CR255),"")</f>
        <v/>
      </c>
      <c r="CU244" s="109">
        <f>IF($C244="OK",_xlfn.NUMBERVALUE(Plantilla!CS255),"")</f>
        <v/>
      </c>
      <c r="CV244" s="110">
        <f>IF($C244="OK",_xlfn.NUMBERVALUE(Plantilla!CT255),"")</f>
        <v/>
      </c>
      <c r="CW244" s="6">
        <f>IF($C244="OK",_xlfn.NUMBERVALUE(Plantilla!CU255),"")</f>
        <v/>
      </c>
      <c r="CX244" s="82">
        <f>IF($C244="OK",_xlfn.NUMBERVALUE(Plantilla!CV255),"")</f>
        <v/>
      </c>
      <c r="CY244" s="6">
        <f>IF($C244="OK",_xlfn.NUMBERVALUE(Plantilla!CW255),"")</f>
        <v/>
      </c>
      <c r="CZ244" s="82">
        <f>IF($C244="OK",_xlfn.NUMBERVALUE(Plantilla!CX255),"")</f>
        <v/>
      </c>
      <c r="DA244" s="6">
        <f>IF($C244="OK",_xlfn.NUMBERVALUE(Plantilla!CY255),"")</f>
        <v/>
      </c>
      <c r="DB244" s="109">
        <f>IF($C244="OK",_xlfn.NUMBERVALUE(Plantilla!CZ255),"")</f>
        <v/>
      </c>
      <c r="DC244" s="6">
        <f>IF($C244="OK",_xlfn.NUMBERVALUE(Plantilla!DA255),"")</f>
        <v/>
      </c>
      <c r="DD244" s="6">
        <f>IF($C244="OK",TEXT(Plantilla!DB255,"#"),"")</f>
        <v/>
      </c>
      <c r="DE244" s="6">
        <f>IF($C244="OK",_xlfn.NUMBERVALUE(Plantilla!DC255),"")</f>
        <v/>
      </c>
      <c r="DF244" s="4">
        <f>IF($C244="OK",_xlfn.NUMBERVALUE(Plantilla!DD255),"")</f>
        <v/>
      </c>
      <c r="DG244" s="6">
        <f>IF($C244="OK",_xlfn.NUMBERVALUE(Plantilla!DE255),"")</f>
        <v/>
      </c>
      <c r="DH244" s="6">
        <f>IF($C244="OK",_xlfn.NUMBERVALUE(Plantilla!DF255),"")</f>
        <v/>
      </c>
      <c r="DI244" s="6">
        <f>IF($C244="OK",_xlfn.NUMBERVALUE(Plantilla!DG255),"")</f>
        <v/>
      </c>
      <c r="DJ244" s="6">
        <f>IF($C244="OK",_xlfn.NUMBERVALUE(Plantilla!DH255),"")</f>
        <v/>
      </c>
      <c r="DK244" s="6">
        <f>IF($C244="OK",_xlfn.NUMBERVALUE(Plantilla!DI255),"")</f>
        <v/>
      </c>
      <c r="DL244" s="6">
        <f>IF($C244="OK",_xlfn.NUMBERVALUE(Plantilla!DJ255),"")</f>
        <v/>
      </c>
      <c r="DM244" s="6">
        <f>IF($C244="OK",_xlfn.NUMBERVALUE(Plantilla!DK255),"")</f>
        <v/>
      </c>
      <c r="DN244" s="6">
        <f>IF($C244="OK",_xlfn.NUMBERVALUE(Plantilla!DL255),"")</f>
        <v/>
      </c>
      <c r="DO244" s="6">
        <f>IF($C244="OK",_xlfn.NUMBERVALUE(Plantilla!DM255),"")</f>
        <v/>
      </c>
      <c r="DP244" s="6">
        <f>IF($C244="OK",_xlfn.NUMBERVALUE(Plantilla!DN255),"")</f>
        <v/>
      </c>
      <c r="DQ244" s="6">
        <f>IF($C244="OK",_xlfn.NUMBERVALUE(Plantilla!DO255),"")</f>
        <v/>
      </c>
      <c r="DR244" s="6">
        <f>IF($C244="OK",_xlfn.NUMBERVALUE(Plantilla!DP255),"")</f>
        <v/>
      </c>
      <c r="DS244">
        <f>IF($C244="OK",TEXT(Plantilla!DR255,"#"),"")</f>
        <v/>
      </c>
      <c r="DT244" s="6" t="n"/>
    </row>
    <row r="245">
      <c r="A245">
        <f>IF(Plantilla!$I$6="¡Perfecto!, Guarda el archivo y adjúntalo a tu interfaz de Nómina Electrónica","OK","Error")</f>
        <v/>
      </c>
      <c r="B245">
        <f>IF(Plantilla!$I$6="¡Perfecto!, Guarda el archivo y adjúntalo a tu interfaz de Nómina Electrónica",MID(Plantilla!$D$2,SEARCH("V",Plantilla!$D$2),10),"")</f>
        <v/>
      </c>
      <c r="C245">
        <f>Plantilla!C256</f>
        <v/>
      </c>
      <c r="D245">
        <f>IF($C245="OK",Plantilla!B256,"")</f>
        <v/>
      </c>
      <c r="E245">
        <f>IF($C245="OK",
   VLOOKUP(Plantilla!$E$4,'Tablas '!$AP$4:$AT$6,5,FALSE),
"")</f>
        <v/>
      </c>
      <c r="F245">
        <f>IF($C245="OK",TEXT(Plantilla!D256,"#"),"")</f>
        <v/>
      </c>
      <c r="G245">
        <f>IF($C245="OK",
   VLOOKUP(Plantilla!E256,'Tablas '!$B$4:$C$14,2,FALSE),
"")</f>
        <v/>
      </c>
      <c r="H245">
        <f>IF($C245="OK",TEXT(Plantilla!F256,"#"),"")</f>
        <v/>
      </c>
      <c r="I245">
        <f>IF($C245="OK",TEXT(Plantilla!G256,"#"),"")</f>
        <v/>
      </c>
      <c r="J245">
        <f>IF($C245="OK",TEXT(Plantilla!H256,"#"),"")</f>
        <v/>
      </c>
      <c r="K245">
        <f>IF($C245="OK",TEXT(Plantilla!I256,"#"),"")</f>
        <v/>
      </c>
      <c r="L245">
        <f>IF($C245="OK",TEXT(Plantilla!J256,"#"),"")</f>
        <v/>
      </c>
      <c r="M245">
        <f>IF($C245="OK",TEXT(Plantilla!K256,"#"),"")</f>
        <v/>
      </c>
      <c r="N245">
        <f>IF($C245="OK",
   CONCATENATE(YEAR(Plantilla!L256),"-",TEXT(MONTH(Plantilla!L256),"00"),"-",TEXT(DAY(Plantilla!L256),"00")),
"")</f>
        <v/>
      </c>
      <c r="O245">
        <f>IF($C245="OK",_xlfn.NUMBERVALUE(Plantilla!M256),"")</f>
        <v/>
      </c>
      <c r="P245">
        <f>IF($C245="OK",
   IF(Plantilla!N256&lt;&gt;"",
      CONCATENATE(YEAR(Plantilla!N256),"-",TEXT(MONTH(Plantilla!N256),"00"),"-",TEXT(DAY(Plantilla!N256),"00")),
   ""),
"")</f>
        <v/>
      </c>
      <c r="Q245">
        <f>IF($C245="OK",
   VLOOKUP(Plantilla!O256,'Tablas '!$E$4:$F$19,2,FALSE),
"")</f>
        <v/>
      </c>
      <c r="R245">
        <f>IF($C245="OK",
   VLOOKUP(Plantilla!P256,'Tablas '!$H$4:$I$5,2,FALSE),
"")</f>
        <v/>
      </c>
      <c r="S245">
        <f>IF($C245="OK",
   VLOOKUP(Plantilla!Q256,'Tablas '!$K$4:$L$8,2,FALSE),
"")</f>
        <v/>
      </c>
      <c r="T245">
        <f>IF($C245="OK",
   VLOOKUP(Plantilla!R256,'Tablas '!$AE$4:$AF$6,2,FALSE),
"")</f>
        <v/>
      </c>
      <c r="U245">
        <f>IF($C245="OK",
   VLOOKUP(Plantilla!S256,'Tablas '!$AE$4:$AF$6,2,FALSE),
"")</f>
        <v/>
      </c>
      <c r="V245">
        <f>IF($C245="OK",TEXT(Plantilla!T256,"#"),"")</f>
        <v/>
      </c>
      <c r="W245" s="84">
        <f>IF($C245="OK",
   VLOOKUP(Plantilla!U256,'Tablas '!$AM$4:$AN$1126,2,FALSE),
"")</f>
        <v/>
      </c>
      <c r="X245">
        <f>IF($C245="OK",TEXT(Plantilla!V256,"#"),"")</f>
        <v/>
      </c>
      <c r="Y245">
        <f>IF($C245="OK",
   CONCATENATE(YEAR(Plantilla!W256),"-",TEXT(MONTH(Plantilla!W256),"00"),"-",TEXT(DAY(Plantilla!W256),"00")),
"")</f>
        <v/>
      </c>
      <c r="Z245">
        <f>IF($C245="OK",
   CONCATENATE(YEAR(Plantilla!X256),"-",TEXT(MONTH(Plantilla!X256),"00"),"-",TEXT(DAY(Plantilla!X256),"00")),
"")</f>
        <v/>
      </c>
      <c r="AA245">
        <f>IF($C245="OK",
   TEXT(VLOOKUP(Plantilla!Y256,'Tablas '!$Q$4:$R$9,2,FALSE),"#"),
"")</f>
        <v/>
      </c>
      <c r="AB245">
        <f>IF($C245="OK",
   CONCATENATE(YEAR(Plantilla!Z256),"-",TEXT(MONTH(Plantilla!Z256),"00"),"-",TEXT(DAY(Plantilla!Z256),"00")),
"")</f>
        <v/>
      </c>
      <c r="AC245">
        <f>IF($C245="OK",
   TEXT(VLOOKUP(Plantilla!AA256,'Tablas '!$T$4:$U$13,2,FALSE),"#"),
"")</f>
        <v/>
      </c>
      <c r="AD245">
        <f>IF($C245="OK",TEXT(Plantilla!AB256,"#"),"")</f>
        <v/>
      </c>
      <c r="AE245">
        <f>IF($C245="OK",
   IF(Plantilla!AC256&lt;&gt;"",
      TEXT(VLOOKUP(Plantilla!AC256,'Tablas '!$W$4:$X$7,2,FALSE),"#"),
   ""),
"")</f>
        <v/>
      </c>
      <c r="AF245">
        <f>IF($C245="OK",TEXT(Plantilla!AD256,"#"),"")</f>
        <v/>
      </c>
      <c r="AG245" s="6">
        <f>IF($C245="OK",_xlfn.NUMBERVALUE(Plantilla!AE256),"")</f>
        <v/>
      </c>
      <c r="AH245" s="4">
        <f>IF($C245="OK",_xlfn.NUMBERVALUE(Plantilla!AF256),"")</f>
        <v/>
      </c>
      <c r="AI245" s="6">
        <f>IF($C245="OK",_xlfn.NUMBERVALUE(Plantilla!AG256),"")</f>
        <v/>
      </c>
      <c r="AJ245" s="6">
        <f>IF($C245="OK",_xlfn.NUMBERVALUE(Plantilla!AH256),"")</f>
        <v/>
      </c>
      <c r="AK245" s="6">
        <f>IF($C245="OK",_xlfn.NUMBERVALUE(Plantilla!AI256),"")</f>
        <v/>
      </c>
      <c r="AL245" s="6">
        <f>IF($C245="OK",_xlfn.NUMBERVALUE(Plantilla!AJ256),"")</f>
        <v/>
      </c>
      <c r="AM245" s="4">
        <f>IF($C245="OK",_xlfn.NUMBERVALUE(Plantilla!AK256),"")</f>
        <v/>
      </c>
      <c r="AN245" s="6">
        <f>IF($C245="OK",_xlfn.NUMBERVALUE(Plantilla!AL256),"")</f>
        <v/>
      </c>
      <c r="AO245" s="4">
        <f>IF($C245="OK",_xlfn.NUMBERVALUE(Plantilla!AM256),"")</f>
        <v/>
      </c>
      <c r="AP245" s="6">
        <f>IF($C245="OK",_xlfn.NUMBERVALUE(Plantilla!AN256),"")</f>
        <v/>
      </c>
      <c r="AQ245" s="4">
        <f>IF($C245="OK",_xlfn.NUMBERVALUE(Plantilla!AO256),"")</f>
        <v/>
      </c>
      <c r="AR245" s="6">
        <f>IF($C245="OK",_xlfn.NUMBERVALUE(Plantilla!AP256),"")</f>
        <v/>
      </c>
      <c r="AS245" s="4">
        <f>IF($C245="OK",_xlfn.NUMBERVALUE(Plantilla!AQ256),"")</f>
        <v/>
      </c>
      <c r="AT245" s="6">
        <f>IF($C245="OK",_xlfn.NUMBERVALUE(Plantilla!AR256),"")</f>
        <v/>
      </c>
      <c r="AU245" s="4">
        <f>IF($C245="OK",_xlfn.NUMBERVALUE(Plantilla!AS256),"")</f>
        <v/>
      </c>
      <c r="AV245" s="6">
        <f>IF($C245="OK",_xlfn.NUMBERVALUE(Plantilla!AT256),"")</f>
        <v/>
      </c>
      <c r="AW245" s="4">
        <f>IF($C245="OK",_xlfn.NUMBERVALUE(Plantilla!AU256),"")</f>
        <v/>
      </c>
      <c r="AX245" s="6">
        <f>IF($C245="OK",_xlfn.NUMBERVALUE(Plantilla!AV256),"")</f>
        <v/>
      </c>
      <c r="AY245" s="4">
        <f>IF($C245="OK",_xlfn.NUMBERVALUE(Plantilla!AW256),"")</f>
        <v/>
      </c>
      <c r="AZ245" s="6">
        <f>IF($C245="OK",_xlfn.NUMBERVALUE(Plantilla!AX256),"")</f>
        <v/>
      </c>
      <c r="BA245">
        <f>IF($C245="OK",_xlfn.NUMBERVALUE(Plantilla!AY256),"")</f>
        <v/>
      </c>
      <c r="BB245">
        <f>IF($C245="OK",_xlfn.NUMBERVALUE(Plantilla!AZ256),"")</f>
        <v/>
      </c>
      <c r="BC245" s="4">
        <f>IF($C245="OK",_xlfn.NUMBERVALUE(Plantilla!BA256),"")</f>
        <v/>
      </c>
      <c r="BD245" s="6">
        <f>IF($C245="OK",_xlfn.NUMBERVALUE(Plantilla!BB256),"")</f>
        <v/>
      </c>
      <c r="BE245" s="4">
        <f>IF($C245="OK",_xlfn.NUMBERVALUE(Plantilla!BC256),"")</f>
        <v/>
      </c>
      <c r="BF245" s="6">
        <f>IF($C245="OK",_xlfn.NUMBERVALUE(Plantilla!BD256),"")</f>
        <v/>
      </c>
      <c r="BG245" s="4">
        <f>IF($C245="OK",_xlfn.NUMBERVALUE(Plantilla!BE256),"")</f>
        <v/>
      </c>
      <c r="BH245" s="6">
        <f>IF($C245="OK",_xlfn.NUMBERVALUE(Plantilla!BF256),"")</f>
        <v/>
      </c>
      <c r="BI245" s="110">
        <f>IF($C245="OK",_xlfn.NUMBERVALUE(Plantilla!BG256),"")</f>
        <v/>
      </c>
      <c r="BJ245" s="6">
        <f>IF($C245="OK",_xlfn.NUMBERVALUE(Plantilla!BH256),"")</f>
        <v/>
      </c>
      <c r="BK245" s="109">
        <f>IF($C245="OK",_xlfn.NUMBERVALUE(Plantilla!BI256),"")</f>
        <v/>
      </c>
      <c r="BL245" s="6">
        <f>IF($C245="OK",
   IF(Plantilla!BJ256&lt;&gt;"",
      TEXT(VLOOKUP(Plantilla!BJ256,'Tablas '!$Z$4:$AA$6,2,FALSE),"#"),
   ""),
"")</f>
        <v/>
      </c>
      <c r="BM245" s="4">
        <f>IF($C245="OK",_xlfn.NUMBERVALUE(Plantilla!BK256),"")</f>
        <v/>
      </c>
      <c r="BN245" s="4">
        <f>IF($C245="OK",_xlfn.NUMBERVALUE(Plantilla!BL256),"")</f>
        <v/>
      </c>
      <c r="BO245" s="6">
        <f>IF($C245="OK",_xlfn.NUMBERVALUE(Plantilla!BM256),"")</f>
        <v/>
      </c>
      <c r="BP245" s="4">
        <f>IF($C245="OK",_xlfn.NUMBERVALUE(Plantilla!BN256),"")</f>
        <v/>
      </c>
      <c r="BQ245" s="6">
        <f>IF($C245="OK",_xlfn.NUMBERVALUE(Plantilla!BO256),"")</f>
        <v/>
      </c>
      <c r="BR245" s="4">
        <f>IF($C245="OK",_xlfn.NUMBERVALUE(Plantilla!BP256),"")</f>
        <v/>
      </c>
      <c r="BS245" s="6">
        <f>IF($C245="OK",_xlfn.NUMBERVALUE(Plantilla!BQ256),"")</f>
        <v/>
      </c>
      <c r="BT245" s="4">
        <f>IF($C245="OK",_xlfn.NUMBERVALUE(Plantilla!BR256),"")</f>
        <v/>
      </c>
      <c r="BU245" s="6">
        <f>IF($C245="OK",_xlfn.NUMBERVALUE(Plantilla!BS256),"")</f>
        <v/>
      </c>
      <c r="BV245" s="6">
        <f>IF($C245="OK",_xlfn.NUMBERVALUE(Plantilla!BT256),"")</f>
        <v/>
      </c>
      <c r="BW245" s="6">
        <f>IF($C245="OK",_xlfn.NUMBERVALUE(Plantilla!BU256),"")</f>
        <v/>
      </c>
      <c r="BX245" s="6">
        <f>IF($C245="OK",_xlfn.NUMBERVALUE(Plantilla!BV256),"")</f>
        <v/>
      </c>
      <c r="BY245" s="6">
        <f>IF($C245="OK",_xlfn.NUMBERVALUE(Plantilla!BW256),"")</f>
        <v/>
      </c>
      <c r="BZ245" s="6">
        <f>IF($C245="OK",_xlfn.NUMBERVALUE(Plantilla!BX256),"")</f>
        <v/>
      </c>
      <c r="CA245" s="6">
        <f>IF($C245="OK",_xlfn.NUMBERVALUE(Plantilla!BY256),"")</f>
        <v/>
      </c>
      <c r="CB245" s="6">
        <f>IF($C245="OK",_xlfn.NUMBERVALUE(Plantilla!BZ256),"")</f>
        <v/>
      </c>
      <c r="CC245" s="6">
        <f>IF($C245="OK",_xlfn.NUMBERVALUE(Plantilla!CA256),"")</f>
        <v/>
      </c>
      <c r="CD245" s="6">
        <f>IF($C245="OK",_xlfn.NUMBERVALUE(Plantilla!CB256),"")</f>
        <v/>
      </c>
      <c r="CE245" s="6">
        <f>IF($C245="OK",_xlfn.NUMBERVALUE(Plantilla!CC256),"")</f>
        <v/>
      </c>
      <c r="CF245" s="4">
        <f>IF($C245="OK",_xlfn.NUMBERVALUE(Plantilla!CD256),"")</f>
        <v/>
      </c>
      <c r="CG245" s="6">
        <f>IF($C245="OK",_xlfn.NUMBERVALUE(Plantilla!CE256),"")</f>
        <v/>
      </c>
      <c r="CH245" s="6">
        <f>IF($C245="OK",_xlfn.NUMBERVALUE(Plantilla!CF256),"")</f>
        <v/>
      </c>
      <c r="CI245" s="6">
        <f>IF($C245="OK",_xlfn.NUMBERVALUE(Plantilla!CG256),"")</f>
        <v/>
      </c>
      <c r="CJ245" s="6">
        <f>IF($C245="OK",_xlfn.NUMBERVALUE(Plantilla!CH256),"")</f>
        <v/>
      </c>
      <c r="CK245" s="6">
        <f>IF($C245="OK",_xlfn.NUMBERVALUE(Plantilla!CI256),"")</f>
        <v/>
      </c>
      <c r="CL245" s="6">
        <f>IF($C245="OK",_xlfn.NUMBERVALUE(Plantilla!CJ256),"")</f>
        <v/>
      </c>
      <c r="CM245">
        <f>IF($C245="OK",TEXT(Plantilla!CK256,"#"),"")</f>
        <v/>
      </c>
      <c r="CN245" s="6">
        <f>IF($C245="OK",_xlfn.NUMBERVALUE(Plantilla!CL256),"")</f>
        <v/>
      </c>
      <c r="CO245" s="6">
        <f>IF($C245="OK",_xlfn.NUMBERVALUE(Plantilla!CM256),"")</f>
        <v/>
      </c>
      <c r="CP245" s="110">
        <f>IF($C245="OK",_xlfn.NUMBERVALUE(Plantilla!CN256),"")</f>
        <v/>
      </c>
      <c r="CQ245" s="6">
        <f>IF($C245="OK",_xlfn.NUMBERVALUE(Plantilla!CO256),"")</f>
        <v/>
      </c>
      <c r="CR245" s="109">
        <f>IF($C245="OK",_xlfn.NUMBERVALUE(Plantilla!CP256),"")</f>
        <v/>
      </c>
      <c r="CS245" s="110">
        <f>IF($C245="OK",_xlfn.NUMBERVALUE(Plantilla!CQ256),"")</f>
        <v/>
      </c>
      <c r="CT245" s="6">
        <f>IF($C245="OK",_xlfn.NUMBERVALUE(Plantilla!CR256),"")</f>
        <v/>
      </c>
      <c r="CU245" s="109">
        <f>IF($C245="OK",_xlfn.NUMBERVALUE(Plantilla!CS256),"")</f>
        <v/>
      </c>
      <c r="CV245" s="110">
        <f>IF($C245="OK",_xlfn.NUMBERVALUE(Plantilla!CT256),"")</f>
        <v/>
      </c>
      <c r="CW245" s="6">
        <f>IF($C245="OK",_xlfn.NUMBERVALUE(Plantilla!CU256),"")</f>
        <v/>
      </c>
      <c r="CX245" s="82">
        <f>IF($C245="OK",_xlfn.NUMBERVALUE(Plantilla!CV256),"")</f>
        <v/>
      </c>
      <c r="CY245" s="6">
        <f>IF($C245="OK",_xlfn.NUMBERVALUE(Plantilla!CW256),"")</f>
        <v/>
      </c>
      <c r="CZ245" s="82">
        <f>IF($C245="OK",_xlfn.NUMBERVALUE(Plantilla!CX256),"")</f>
        <v/>
      </c>
      <c r="DA245" s="6">
        <f>IF($C245="OK",_xlfn.NUMBERVALUE(Plantilla!CY256),"")</f>
        <v/>
      </c>
      <c r="DB245" s="109">
        <f>IF($C245="OK",_xlfn.NUMBERVALUE(Plantilla!CZ256),"")</f>
        <v/>
      </c>
      <c r="DC245" s="6">
        <f>IF($C245="OK",_xlfn.NUMBERVALUE(Plantilla!DA256),"")</f>
        <v/>
      </c>
      <c r="DD245" s="6">
        <f>IF($C245="OK",TEXT(Plantilla!DB256,"#"),"")</f>
        <v/>
      </c>
      <c r="DE245" s="6">
        <f>IF($C245="OK",_xlfn.NUMBERVALUE(Plantilla!DC256),"")</f>
        <v/>
      </c>
      <c r="DF245" s="4">
        <f>IF($C245="OK",_xlfn.NUMBERVALUE(Plantilla!DD256),"")</f>
        <v/>
      </c>
      <c r="DG245" s="6">
        <f>IF($C245="OK",_xlfn.NUMBERVALUE(Plantilla!DE256),"")</f>
        <v/>
      </c>
      <c r="DH245" s="6">
        <f>IF($C245="OK",_xlfn.NUMBERVALUE(Plantilla!DF256),"")</f>
        <v/>
      </c>
      <c r="DI245" s="6">
        <f>IF($C245="OK",_xlfn.NUMBERVALUE(Plantilla!DG256),"")</f>
        <v/>
      </c>
      <c r="DJ245" s="6">
        <f>IF($C245="OK",_xlfn.NUMBERVALUE(Plantilla!DH256),"")</f>
        <v/>
      </c>
      <c r="DK245" s="6">
        <f>IF($C245="OK",_xlfn.NUMBERVALUE(Plantilla!DI256),"")</f>
        <v/>
      </c>
      <c r="DL245" s="6">
        <f>IF($C245="OK",_xlfn.NUMBERVALUE(Plantilla!DJ256),"")</f>
        <v/>
      </c>
      <c r="DM245" s="6">
        <f>IF($C245="OK",_xlfn.NUMBERVALUE(Plantilla!DK256),"")</f>
        <v/>
      </c>
      <c r="DN245" s="6">
        <f>IF($C245="OK",_xlfn.NUMBERVALUE(Plantilla!DL256),"")</f>
        <v/>
      </c>
      <c r="DO245" s="6">
        <f>IF($C245="OK",_xlfn.NUMBERVALUE(Plantilla!DM256),"")</f>
        <v/>
      </c>
      <c r="DP245" s="6">
        <f>IF($C245="OK",_xlfn.NUMBERVALUE(Plantilla!DN256),"")</f>
        <v/>
      </c>
      <c r="DQ245" s="6">
        <f>IF($C245="OK",_xlfn.NUMBERVALUE(Plantilla!DO256),"")</f>
        <v/>
      </c>
      <c r="DR245" s="6">
        <f>IF($C245="OK",_xlfn.NUMBERVALUE(Plantilla!DP256),"")</f>
        <v/>
      </c>
      <c r="DS245">
        <f>IF($C245="OK",TEXT(Plantilla!DR256,"#"),"")</f>
        <v/>
      </c>
      <c r="DT245" s="6" t="n"/>
    </row>
    <row r="246">
      <c r="A246">
        <f>IF(Plantilla!$I$6="¡Perfecto!, Guarda el archivo y adjúntalo a tu interfaz de Nómina Electrónica","OK","Error")</f>
        <v/>
      </c>
      <c r="B246">
        <f>IF(Plantilla!$I$6="¡Perfecto!, Guarda el archivo y adjúntalo a tu interfaz de Nómina Electrónica",MID(Plantilla!$D$2,SEARCH("V",Plantilla!$D$2),10),"")</f>
        <v/>
      </c>
      <c r="C246">
        <f>Plantilla!C257</f>
        <v/>
      </c>
      <c r="D246">
        <f>IF($C246="OK",Plantilla!B257,"")</f>
        <v/>
      </c>
      <c r="E246">
        <f>IF($C246="OK",
   VLOOKUP(Plantilla!$E$4,'Tablas '!$AP$4:$AT$6,5,FALSE),
"")</f>
        <v/>
      </c>
      <c r="F246">
        <f>IF($C246="OK",TEXT(Plantilla!D257,"#"),"")</f>
        <v/>
      </c>
      <c r="G246">
        <f>IF($C246="OK",
   VLOOKUP(Plantilla!E257,'Tablas '!$B$4:$C$14,2,FALSE),
"")</f>
        <v/>
      </c>
      <c r="H246">
        <f>IF($C246="OK",TEXT(Plantilla!F257,"#"),"")</f>
        <v/>
      </c>
      <c r="I246">
        <f>IF($C246="OK",TEXT(Plantilla!G257,"#"),"")</f>
        <v/>
      </c>
      <c r="J246">
        <f>IF($C246="OK",TEXT(Plantilla!H257,"#"),"")</f>
        <v/>
      </c>
      <c r="K246">
        <f>IF($C246="OK",TEXT(Plantilla!I257,"#"),"")</f>
        <v/>
      </c>
      <c r="L246">
        <f>IF($C246="OK",TEXT(Plantilla!J257,"#"),"")</f>
        <v/>
      </c>
      <c r="M246">
        <f>IF($C246="OK",TEXT(Plantilla!K257,"#"),"")</f>
        <v/>
      </c>
      <c r="N246">
        <f>IF($C246="OK",
   CONCATENATE(YEAR(Plantilla!L257),"-",TEXT(MONTH(Plantilla!L257),"00"),"-",TEXT(DAY(Plantilla!L257),"00")),
"")</f>
        <v/>
      </c>
      <c r="O246">
        <f>IF($C246="OK",_xlfn.NUMBERVALUE(Plantilla!M257),"")</f>
        <v/>
      </c>
      <c r="P246">
        <f>IF($C246="OK",
   IF(Plantilla!N257&lt;&gt;"",
      CONCATENATE(YEAR(Plantilla!N257),"-",TEXT(MONTH(Plantilla!N257),"00"),"-",TEXT(DAY(Plantilla!N257),"00")),
   ""),
"")</f>
        <v/>
      </c>
      <c r="Q246">
        <f>IF($C246="OK",
   VLOOKUP(Plantilla!O257,'Tablas '!$E$4:$F$19,2,FALSE),
"")</f>
        <v/>
      </c>
      <c r="R246">
        <f>IF($C246="OK",
   VLOOKUP(Plantilla!P257,'Tablas '!$H$4:$I$5,2,FALSE),
"")</f>
        <v/>
      </c>
      <c r="S246">
        <f>IF($C246="OK",
   VLOOKUP(Plantilla!Q257,'Tablas '!$K$4:$L$8,2,FALSE),
"")</f>
        <v/>
      </c>
      <c r="T246">
        <f>IF($C246="OK",
   VLOOKUP(Plantilla!R257,'Tablas '!$AE$4:$AF$6,2,FALSE),
"")</f>
        <v/>
      </c>
      <c r="U246">
        <f>IF($C246="OK",
   VLOOKUP(Plantilla!S257,'Tablas '!$AE$4:$AF$6,2,FALSE),
"")</f>
        <v/>
      </c>
      <c r="V246">
        <f>IF($C246="OK",TEXT(Plantilla!T257,"#"),"")</f>
        <v/>
      </c>
      <c r="W246" s="84">
        <f>IF($C246="OK",
   VLOOKUP(Plantilla!U257,'Tablas '!$AM$4:$AN$1126,2,FALSE),
"")</f>
        <v/>
      </c>
      <c r="X246">
        <f>IF($C246="OK",TEXT(Plantilla!V257,"#"),"")</f>
        <v/>
      </c>
      <c r="Y246">
        <f>IF($C246="OK",
   CONCATENATE(YEAR(Plantilla!W257),"-",TEXT(MONTH(Plantilla!W257),"00"),"-",TEXT(DAY(Plantilla!W257),"00")),
"")</f>
        <v/>
      </c>
      <c r="Z246">
        <f>IF($C246="OK",
   CONCATENATE(YEAR(Plantilla!X257),"-",TEXT(MONTH(Plantilla!X257),"00"),"-",TEXT(DAY(Plantilla!X257),"00")),
"")</f>
        <v/>
      </c>
      <c r="AA246">
        <f>IF($C246="OK",
   TEXT(VLOOKUP(Plantilla!Y257,'Tablas '!$Q$4:$R$9,2,FALSE),"#"),
"")</f>
        <v/>
      </c>
      <c r="AB246">
        <f>IF($C246="OK",
   CONCATENATE(YEAR(Plantilla!Z257),"-",TEXT(MONTH(Plantilla!Z257),"00"),"-",TEXT(DAY(Plantilla!Z257),"00")),
"")</f>
        <v/>
      </c>
      <c r="AC246">
        <f>IF($C246="OK",
   TEXT(VLOOKUP(Plantilla!AA257,'Tablas '!$T$4:$U$13,2,FALSE),"#"),
"")</f>
        <v/>
      </c>
      <c r="AD246">
        <f>IF($C246="OK",TEXT(Plantilla!AB257,"#"),"")</f>
        <v/>
      </c>
      <c r="AE246">
        <f>IF($C246="OK",
   IF(Plantilla!AC257&lt;&gt;"",
      TEXT(VLOOKUP(Plantilla!AC257,'Tablas '!$W$4:$X$7,2,FALSE),"#"),
   ""),
"")</f>
        <v/>
      </c>
      <c r="AF246">
        <f>IF($C246="OK",TEXT(Plantilla!AD257,"#"),"")</f>
        <v/>
      </c>
      <c r="AG246" s="6">
        <f>IF($C246="OK",_xlfn.NUMBERVALUE(Plantilla!AE257),"")</f>
        <v/>
      </c>
      <c r="AH246" s="4">
        <f>IF($C246="OK",_xlfn.NUMBERVALUE(Plantilla!AF257),"")</f>
        <v/>
      </c>
      <c r="AI246" s="6">
        <f>IF($C246="OK",_xlfn.NUMBERVALUE(Plantilla!AG257),"")</f>
        <v/>
      </c>
      <c r="AJ246" s="6">
        <f>IF($C246="OK",_xlfn.NUMBERVALUE(Plantilla!AH257),"")</f>
        <v/>
      </c>
      <c r="AK246" s="6">
        <f>IF($C246="OK",_xlfn.NUMBERVALUE(Plantilla!AI257),"")</f>
        <v/>
      </c>
      <c r="AL246" s="6">
        <f>IF($C246="OK",_xlfn.NUMBERVALUE(Plantilla!AJ257),"")</f>
        <v/>
      </c>
      <c r="AM246" s="4">
        <f>IF($C246="OK",_xlfn.NUMBERVALUE(Plantilla!AK257),"")</f>
        <v/>
      </c>
      <c r="AN246" s="6">
        <f>IF($C246="OK",_xlfn.NUMBERVALUE(Plantilla!AL257),"")</f>
        <v/>
      </c>
      <c r="AO246" s="4">
        <f>IF($C246="OK",_xlfn.NUMBERVALUE(Plantilla!AM257),"")</f>
        <v/>
      </c>
      <c r="AP246" s="6">
        <f>IF($C246="OK",_xlfn.NUMBERVALUE(Plantilla!AN257),"")</f>
        <v/>
      </c>
      <c r="AQ246" s="4">
        <f>IF($C246="OK",_xlfn.NUMBERVALUE(Plantilla!AO257),"")</f>
        <v/>
      </c>
      <c r="AR246" s="6">
        <f>IF($C246="OK",_xlfn.NUMBERVALUE(Plantilla!AP257),"")</f>
        <v/>
      </c>
      <c r="AS246" s="4">
        <f>IF($C246="OK",_xlfn.NUMBERVALUE(Plantilla!AQ257),"")</f>
        <v/>
      </c>
      <c r="AT246" s="6">
        <f>IF($C246="OK",_xlfn.NUMBERVALUE(Plantilla!AR257),"")</f>
        <v/>
      </c>
      <c r="AU246" s="4">
        <f>IF($C246="OK",_xlfn.NUMBERVALUE(Plantilla!AS257),"")</f>
        <v/>
      </c>
      <c r="AV246" s="6">
        <f>IF($C246="OK",_xlfn.NUMBERVALUE(Plantilla!AT257),"")</f>
        <v/>
      </c>
      <c r="AW246" s="4">
        <f>IF($C246="OK",_xlfn.NUMBERVALUE(Plantilla!AU257),"")</f>
        <v/>
      </c>
      <c r="AX246" s="6">
        <f>IF($C246="OK",_xlfn.NUMBERVALUE(Plantilla!AV257),"")</f>
        <v/>
      </c>
      <c r="AY246" s="4">
        <f>IF($C246="OK",_xlfn.NUMBERVALUE(Plantilla!AW257),"")</f>
        <v/>
      </c>
      <c r="AZ246" s="6">
        <f>IF($C246="OK",_xlfn.NUMBERVALUE(Plantilla!AX257),"")</f>
        <v/>
      </c>
      <c r="BA246">
        <f>IF($C246="OK",_xlfn.NUMBERVALUE(Plantilla!AY257),"")</f>
        <v/>
      </c>
      <c r="BB246">
        <f>IF($C246="OK",_xlfn.NUMBERVALUE(Plantilla!AZ257),"")</f>
        <v/>
      </c>
      <c r="BC246" s="4">
        <f>IF($C246="OK",_xlfn.NUMBERVALUE(Plantilla!BA257),"")</f>
        <v/>
      </c>
      <c r="BD246" s="6">
        <f>IF($C246="OK",_xlfn.NUMBERVALUE(Plantilla!BB257),"")</f>
        <v/>
      </c>
      <c r="BE246" s="4">
        <f>IF($C246="OK",_xlfn.NUMBERVALUE(Plantilla!BC257),"")</f>
        <v/>
      </c>
      <c r="BF246" s="6">
        <f>IF($C246="OK",_xlfn.NUMBERVALUE(Plantilla!BD257),"")</f>
        <v/>
      </c>
      <c r="BG246" s="4">
        <f>IF($C246="OK",_xlfn.NUMBERVALUE(Plantilla!BE257),"")</f>
        <v/>
      </c>
      <c r="BH246" s="6">
        <f>IF($C246="OK",_xlfn.NUMBERVALUE(Plantilla!BF257),"")</f>
        <v/>
      </c>
      <c r="BI246" s="110">
        <f>IF($C246="OK",_xlfn.NUMBERVALUE(Plantilla!BG257),"")</f>
        <v/>
      </c>
      <c r="BJ246" s="6">
        <f>IF($C246="OK",_xlfn.NUMBERVALUE(Plantilla!BH257),"")</f>
        <v/>
      </c>
      <c r="BK246" s="109">
        <f>IF($C246="OK",_xlfn.NUMBERVALUE(Plantilla!BI257),"")</f>
        <v/>
      </c>
      <c r="BL246" s="6">
        <f>IF($C246="OK",
   IF(Plantilla!BJ257&lt;&gt;"",
      TEXT(VLOOKUP(Plantilla!BJ257,'Tablas '!$Z$4:$AA$6,2,FALSE),"#"),
   ""),
"")</f>
        <v/>
      </c>
      <c r="BM246" s="4">
        <f>IF($C246="OK",_xlfn.NUMBERVALUE(Plantilla!BK257),"")</f>
        <v/>
      </c>
      <c r="BN246" s="4">
        <f>IF($C246="OK",_xlfn.NUMBERVALUE(Plantilla!BL257),"")</f>
        <v/>
      </c>
      <c r="BO246" s="6">
        <f>IF($C246="OK",_xlfn.NUMBERVALUE(Plantilla!BM257),"")</f>
        <v/>
      </c>
      <c r="BP246" s="4">
        <f>IF($C246="OK",_xlfn.NUMBERVALUE(Plantilla!BN257),"")</f>
        <v/>
      </c>
      <c r="BQ246" s="6">
        <f>IF($C246="OK",_xlfn.NUMBERVALUE(Plantilla!BO257),"")</f>
        <v/>
      </c>
      <c r="BR246" s="4">
        <f>IF($C246="OK",_xlfn.NUMBERVALUE(Plantilla!BP257),"")</f>
        <v/>
      </c>
      <c r="BS246" s="6">
        <f>IF($C246="OK",_xlfn.NUMBERVALUE(Plantilla!BQ257),"")</f>
        <v/>
      </c>
      <c r="BT246" s="4">
        <f>IF($C246="OK",_xlfn.NUMBERVALUE(Plantilla!BR257),"")</f>
        <v/>
      </c>
      <c r="BU246" s="6">
        <f>IF($C246="OK",_xlfn.NUMBERVALUE(Plantilla!BS257),"")</f>
        <v/>
      </c>
      <c r="BV246" s="6">
        <f>IF($C246="OK",_xlfn.NUMBERVALUE(Plantilla!BT257),"")</f>
        <v/>
      </c>
      <c r="BW246" s="6">
        <f>IF($C246="OK",_xlfn.NUMBERVALUE(Plantilla!BU257),"")</f>
        <v/>
      </c>
      <c r="BX246" s="6">
        <f>IF($C246="OK",_xlfn.NUMBERVALUE(Plantilla!BV257),"")</f>
        <v/>
      </c>
      <c r="BY246" s="6">
        <f>IF($C246="OK",_xlfn.NUMBERVALUE(Plantilla!BW257),"")</f>
        <v/>
      </c>
      <c r="BZ246" s="6">
        <f>IF($C246="OK",_xlfn.NUMBERVALUE(Plantilla!BX257),"")</f>
        <v/>
      </c>
      <c r="CA246" s="6">
        <f>IF($C246="OK",_xlfn.NUMBERVALUE(Plantilla!BY257),"")</f>
        <v/>
      </c>
      <c r="CB246" s="6">
        <f>IF($C246="OK",_xlfn.NUMBERVALUE(Plantilla!BZ257),"")</f>
        <v/>
      </c>
      <c r="CC246" s="6">
        <f>IF($C246="OK",_xlfn.NUMBERVALUE(Plantilla!CA257),"")</f>
        <v/>
      </c>
      <c r="CD246" s="6">
        <f>IF($C246="OK",_xlfn.NUMBERVALUE(Plantilla!CB257),"")</f>
        <v/>
      </c>
      <c r="CE246" s="6">
        <f>IF($C246="OK",_xlfn.NUMBERVALUE(Plantilla!CC257),"")</f>
        <v/>
      </c>
      <c r="CF246" s="4">
        <f>IF($C246="OK",_xlfn.NUMBERVALUE(Plantilla!CD257),"")</f>
        <v/>
      </c>
      <c r="CG246" s="6">
        <f>IF($C246="OK",_xlfn.NUMBERVALUE(Plantilla!CE257),"")</f>
        <v/>
      </c>
      <c r="CH246" s="6">
        <f>IF($C246="OK",_xlfn.NUMBERVALUE(Plantilla!CF257),"")</f>
        <v/>
      </c>
      <c r="CI246" s="6">
        <f>IF($C246="OK",_xlfn.NUMBERVALUE(Plantilla!CG257),"")</f>
        <v/>
      </c>
      <c r="CJ246" s="6">
        <f>IF($C246="OK",_xlfn.NUMBERVALUE(Plantilla!CH257),"")</f>
        <v/>
      </c>
      <c r="CK246" s="6">
        <f>IF($C246="OK",_xlfn.NUMBERVALUE(Plantilla!CI257),"")</f>
        <v/>
      </c>
      <c r="CL246" s="6">
        <f>IF($C246="OK",_xlfn.NUMBERVALUE(Plantilla!CJ257),"")</f>
        <v/>
      </c>
      <c r="CM246">
        <f>IF($C246="OK",TEXT(Plantilla!CK257,"#"),"")</f>
        <v/>
      </c>
      <c r="CN246" s="6">
        <f>IF($C246="OK",_xlfn.NUMBERVALUE(Plantilla!CL257),"")</f>
        <v/>
      </c>
      <c r="CO246" s="6">
        <f>IF($C246="OK",_xlfn.NUMBERVALUE(Plantilla!CM257),"")</f>
        <v/>
      </c>
      <c r="CP246" s="110">
        <f>IF($C246="OK",_xlfn.NUMBERVALUE(Plantilla!CN257),"")</f>
        <v/>
      </c>
      <c r="CQ246" s="6">
        <f>IF($C246="OK",_xlfn.NUMBERVALUE(Plantilla!CO257),"")</f>
        <v/>
      </c>
      <c r="CR246" s="109">
        <f>IF($C246="OK",_xlfn.NUMBERVALUE(Plantilla!CP257),"")</f>
        <v/>
      </c>
      <c r="CS246" s="110">
        <f>IF($C246="OK",_xlfn.NUMBERVALUE(Plantilla!CQ257),"")</f>
        <v/>
      </c>
      <c r="CT246" s="6">
        <f>IF($C246="OK",_xlfn.NUMBERVALUE(Plantilla!CR257),"")</f>
        <v/>
      </c>
      <c r="CU246" s="109">
        <f>IF($C246="OK",_xlfn.NUMBERVALUE(Plantilla!CS257),"")</f>
        <v/>
      </c>
      <c r="CV246" s="110">
        <f>IF($C246="OK",_xlfn.NUMBERVALUE(Plantilla!CT257),"")</f>
        <v/>
      </c>
      <c r="CW246" s="6">
        <f>IF($C246="OK",_xlfn.NUMBERVALUE(Plantilla!CU257),"")</f>
        <v/>
      </c>
      <c r="CX246" s="82">
        <f>IF($C246="OK",_xlfn.NUMBERVALUE(Plantilla!CV257),"")</f>
        <v/>
      </c>
      <c r="CY246" s="6">
        <f>IF($C246="OK",_xlfn.NUMBERVALUE(Plantilla!CW257),"")</f>
        <v/>
      </c>
      <c r="CZ246" s="82">
        <f>IF($C246="OK",_xlfn.NUMBERVALUE(Plantilla!CX257),"")</f>
        <v/>
      </c>
      <c r="DA246" s="6">
        <f>IF($C246="OK",_xlfn.NUMBERVALUE(Plantilla!CY257),"")</f>
        <v/>
      </c>
      <c r="DB246" s="109">
        <f>IF($C246="OK",_xlfn.NUMBERVALUE(Plantilla!CZ257),"")</f>
        <v/>
      </c>
      <c r="DC246" s="6">
        <f>IF($C246="OK",_xlfn.NUMBERVALUE(Plantilla!DA257),"")</f>
        <v/>
      </c>
      <c r="DD246" s="6">
        <f>IF($C246="OK",TEXT(Plantilla!DB257,"#"),"")</f>
        <v/>
      </c>
      <c r="DE246" s="6">
        <f>IF($C246="OK",_xlfn.NUMBERVALUE(Plantilla!DC257),"")</f>
        <v/>
      </c>
      <c r="DF246" s="4">
        <f>IF($C246="OK",_xlfn.NUMBERVALUE(Plantilla!DD257),"")</f>
        <v/>
      </c>
      <c r="DG246" s="6">
        <f>IF($C246="OK",_xlfn.NUMBERVALUE(Plantilla!DE257),"")</f>
        <v/>
      </c>
      <c r="DH246" s="6">
        <f>IF($C246="OK",_xlfn.NUMBERVALUE(Plantilla!DF257),"")</f>
        <v/>
      </c>
      <c r="DI246" s="6">
        <f>IF($C246="OK",_xlfn.NUMBERVALUE(Plantilla!DG257),"")</f>
        <v/>
      </c>
      <c r="DJ246" s="6">
        <f>IF($C246="OK",_xlfn.NUMBERVALUE(Plantilla!DH257),"")</f>
        <v/>
      </c>
      <c r="DK246" s="6">
        <f>IF($C246="OK",_xlfn.NUMBERVALUE(Plantilla!DI257),"")</f>
        <v/>
      </c>
      <c r="DL246" s="6">
        <f>IF($C246="OK",_xlfn.NUMBERVALUE(Plantilla!DJ257),"")</f>
        <v/>
      </c>
      <c r="DM246" s="6">
        <f>IF($C246="OK",_xlfn.NUMBERVALUE(Plantilla!DK257),"")</f>
        <v/>
      </c>
      <c r="DN246" s="6">
        <f>IF($C246="OK",_xlfn.NUMBERVALUE(Plantilla!DL257),"")</f>
        <v/>
      </c>
      <c r="DO246" s="6">
        <f>IF($C246="OK",_xlfn.NUMBERVALUE(Plantilla!DM257),"")</f>
        <v/>
      </c>
      <c r="DP246" s="6">
        <f>IF($C246="OK",_xlfn.NUMBERVALUE(Plantilla!DN257),"")</f>
        <v/>
      </c>
      <c r="DQ246" s="6">
        <f>IF($C246="OK",_xlfn.NUMBERVALUE(Plantilla!DO257),"")</f>
        <v/>
      </c>
      <c r="DR246" s="6">
        <f>IF($C246="OK",_xlfn.NUMBERVALUE(Plantilla!DP257),"")</f>
        <v/>
      </c>
      <c r="DS246">
        <f>IF($C246="OK",TEXT(Plantilla!DR257,"#"),"")</f>
        <v/>
      </c>
      <c r="DT246" s="6" t="n"/>
    </row>
    <row r="247">
      <c r="A247">
        <f>IF(Plantilla!$I$6="¡Perfecto!, Guarda el archivo y adjúntalo a tu interfaz de Nómina Electrónica","OK","Error")</f>
        <v/>
      </c>
      <c r="B247">
        <f>IF(Plantilla!$I$6="¡Perfecto!, Guarda el archivo y adjúntalo a tu interfaz de Nómina Electrónica",MID(Plantilla!$D$2,SEARCH("V",Plantilla!$D$2),10),"")</f>
        <v/>
      </c>
      <c r="C247">
        <f>Plantilla!C258</f>
        <v/>
      </c>
      <c r="D247">
        <f>IF($C247="OK",Plantilla!B258,"")</f>
        <v/>
      </c>
      <c r="E247">
        <f>IF($C247="OK",
   VLOOKUP(Plantilla!$E$4,'Tablas '!$AP$4:$AT$6,5,FALSE),
"")</f>
        <v/>
      </c>
      <c r="F247">
        <f>IF($C247="OK",TEXT(Plantilla!D258,"#"),"")</f>
        <v/>
      </c>
      <c r="G247">
        <f>IF($C247="OK",
   VLOOKUP(Plantilla!E258,'Tablas '!$B$4:$C$14,2,FALSE),
"")</f>
        <v/>
      </c>
      <c r="H247">
        <f>IF($C247="OK",TEXT(Plantilla!F258,"#"),"")</f>
        <v/>
      </c>
      <c r="I247">
        <f>IF($C247="OK",TEXT(Plantilla!G258,"#"),"")</f>
        <v/>
      </c>
      <c r="J247">
        <f>IF($C247="OK",TEXT(Plantilla!H258,"#"),"")</f>
        <v/>
      </c>
      <c r="K247">
        <f>IF($C247="OK",TEXT(Plantilla!I258,"#"),"")</f>
        <v/>
      </c>
      <c r="L247">
        <f>IF($C247="OK",TEXT(Plantilla!J258,"#"),"")</f>
        <v/>
      </c>
      <c r="M247">
        <f>IF($C247="OK",TEXT(Plantilla!K258,"#"),"")</f>
        <v/>
      </c>
      <c r="N247">
        <f>IF($C247="OK",
   CONCATENATE(YEAR(Plantilla!L258),"-",TEXT(MONTH(Plantilla!L258),"00"),"-",TEXT(DAY(Plantilla!L258),"00")),
"")</f>
        <v/>
      </c>
      <c r="O247">
        <f>IF($C247="OK",_xlfn.NUMBERVALUE(Plantilla!M258),"")</f>
        <v/>
      </c>
      <c r="P247">
        <f>IF($C247="OK",
   IF(Plantilla!N258&lt;&gt;"",
      CONCATENATE(YEAR(Plantilla!N258),"-",TEXT(MONTH(Plantilla!N258),"00"),"-",TEXT(DAY(Plantilla!N258),"00")),
   ""),
"")</f>
        <v/>
      </c>
      <c r="Q247">
        <f>IF($C247="OK",
   VLOOKUP(Plantilla!O258,'Tablas '!$E$4:$F$19,2,FALSE),
"")</f>
        <v/>
      </c>
      <c r="R247">
        <f>IF($C247="OK",
   VLOOKUP(Plantilla!P258,'Tablas '!$H$4:$I$5,2,FALSE),
"")</f>
        <v/>
      </c>
      <c r="S247">
        <f>IF($C247="OK",
   VLOOKUP(Plantilla!Q258,'Tablas '!$K$4:$L$8,2,FALSE),
"")</f>
        <v/>
      </c>
      <c r="T247">
        <f>IF($C247="OK",
   VLOOKUP(Plantilla!R258,'Tablas '!$AE$4:$AF$6,2,FALSE),
"")</f>
        <v/>
      </c>
      <c r="U247">
        <f>IF($C247="OK",
   VLOOKUP(Plantilla!S258,'Tablas '!$AE$4:$AF$6,2,FALSE),
"")</f>
        <v/>
      </c>
      <c r="V247">
        <f>IF($C247="OK",TEXT(Plantilla!T258,"#"),"")</f>
        <v/>
      </c>
      <c r="W247" s="84">
        <f>IF($C247="OK",
   VLOOKUP(Plantilla!U258,'Tablas '!$AM$4:$AN$1126,2,FALSE),
"")</f>
        <v/>
      </c>
      <c r="X247">
        <f>IF($C247="OK",TEXT(Plantilla!V258,"#"),"")</f>
        <v/>
      </c>
      <c r="Y247">
        <f>IF($C247="OK",
   CONCATENATE(YEAR(Plantilla!W258),"-",TEXT(MONTH(Plantilla!W258),"00"),"-",TEXT(DAY(Plantilla!W258),"00")),
"")</f>
        <v/>
      </c>
      <c r="Z247">
        <f>IF($C247="OK",
   CONCATENATE(YEAR(Plantilla!X258),"-",TEXT(MONTH(Plantilla!X258),"00"),"-",TEXT(DAY(Plantilla!X258),"00")),
"")</f>
        <v/>
      </c>
      <c r="AA247">
        <f>IF($C247="OK",
   TEXT(VLOOKUP(Plantilla!Y258,'Tablas '!$Q$4:$R$9,2,FALSE),"#"),
"")</f>
        <v/>
      </c>
      <c r="AB247">
        <f>IF($C247="OK",
   CONCATENATE(YEAR(Plantilla!Z258),"-",TEXT(MONTH(Plantilla!Z258),"00"),"-",TEXT(DAY(Plantilla!Z258),"00")),
"")</f>
        <v/>
      </c>
      <c r="AC247">
        <f>IF($C247="OK",
   TEXT(VLOOKUP(Plantilla!AA258,'Tablas '!$T$4:$U$13,2,FALSE),"#"),
"")</f>
        <v/>
      </c>
      <c r="AD247">
        <f>IF($C247="OK",TEXT(Plantilla!AB258,"#"),"")</f>
        <v/>
      </c>
      <c r="AE247">
        <f>IF($C247="OK",
   IF(Plantilla!AC258&lt;&gt;"",
      TEXT(VLOOKUP(Plantilla!AC258,'Tablas '!$W$4:$X$7,2,FALSE),"#"),
   ""),
"")</f>
        <v/>
      </c>
      <c r="AF247">
        <f>IF($C247="OK",TEXT(Plantilla!AD258,"#"),"")</f>
        <v/>
      </c>
      <c r="AG247" s="6">
        <f>IF($C247="OK",_xlfn.NUMBERVALUE(Plantilla!AE258),"")</f>
        <v/>
      </c>
      <c r="AH247" s="4">
        <f>IF($C247="OK",_xlfn.NUMBERVALUE(Plantilla!AF258),"")</f>
        <v/>
      </c>
      <c r="AI247" s="6">
        <f>IF($C247="OK",_xlfn.NUMBERVALUE(Plantilla!AG258),"")</f>
        <v/>
      </c>
      <c r="AJ247" s="6">
        <f>IF($C247="OK",_xlfn.NUMBERVALUE(Plantilla!AH258),"")</f>
        <v/>
      </c>
      <c r="AK247" s="6">
        <f>IF($C247="OK",_xlfn.NUMBERVALUE(Plantilla!AI258),"")</f>
        <v/>
      </c>
      <c r="AL247" s="6">
        <f>IF($C247="OK",_xlfn.NUMBERVALUE(Plantilla!AJ258),"")</f>
        <v/>
      </c>
      <c r="AM247" s="4">
        <f>IF($C247="OK",_xlfn.NUMBERVALUE(Plantilla!AK258),"")</f>
        <v/>
      </c>
      <c r="AN247" s="6">
        <f>IF($C247="OK",_xlfn.NUMBERVALUE(Plantilla!AL258),"")</f>
        <v/>
      </c>
      <c r="AO247" s="4">
        <f>IF($C247="OK",_xlfn.NUMBERVALUE(Plantilla!AM258),"")</f>
        <v/>
      </c>
      <c r="AP247" s="6">
        <f>IF($C247="OK",_xlfn.NUMBERVALUE(Plantilla!AN258),"")</f>
        <v/>
      </c>
      <c r="AQ247" s="4">
        <f>IF($C247="OK",_xlfn.NUMBERVALUE(Plantilla!AO258),"")</f>
        <v/>
      </c>
      <c r="AR247" s="6">
        <f>IF($C247="OK",_xlfn.NUMBERVALUE(Plantilla!AP258),"")</f>
        <v/>
      </c>
      <c r="AS247" s="4">
        <f>IF($C247="OK",_xlfn.NUMBERVALUE(Plantilla!AQ258),"")</f>
        <v/>
      </c>
      <c r="AT247" s="6">
        <f>IF($C247="OK",_xlfn.NUMBERVALUE(Plantilla!AR258),"")</f>
        <v/>
      </c>
      <c r="AU247" s="4">
        <f>IF($C247="OK",_xlfn.NUMBERVALUE(Plantilla!AS258),"")</f>
        <v/>
      </c>
      <c r="AV247" s="6">
        <f>IF($C247="OK",_xlfn.NUMBERVALUE(Plantilla!AT258),"")</f>
        <v/>
      </c>
      <c r="AW247" s="4">
        <f>IF($C247="OK",_xlfn.NUMBERVALUE(Plantilla!AU258),"")</f>
        <v/>
      </c>
      <c r="AX247" s="6">
        <f>IF($C247="OK",_xlfn.NUMBERVALUE(Plantilla!AV258),"")</f>
        <v/>
      </c>
      <c r="AY247" s="4">
        <f>IF($C247="OK",_xlfn.NUMBERVALUE(Plantilla!AW258),"")</f>
        <v/>
      </c>
      <c r="AZ247" s="6">
        <f>IF($C247="OK",_xlfn.NUMBERVALUE(Plantilla!AX258),"")</f>
        <v/>
      </c>
      <c r="BA247">
        <f>IF($C247="OK",_xlfn.NUMBERVALUE(Plantilla!AY258),"")</f>
        <v/>
      </c>
      <c r="BB247">
        <f>IF($C247="OK",_xlfn.NUMBERVALUE(Plantilla!AZ258),"")</f>
        <v/>
      </c>
      <c r="BC247" s="4">
        <f>IF($C247="OK",_xlfn.NUMBERVALUE(Plantilla!BA258),"")</f>
        <v/>
      </c>
      <c r="BD247" s="6">
        <f>IF($C247="OK",_xlfn.NUMBERVALUE(Plantilla!BB258),"")</f>
        <v/>
      </c>
      <c r="BE247" s="4">
        <f>IF($C247="OK",_xlfn.NUMBERVALUE(Plantilla!BC258),"")</f>
        <v/>
      </c>
      <c r="BF247" s="6">
        <f>IF($C247="OK",_xlfn.NUMBERVALUE(Plantilla!BD258),"")</f>
        <v/>
      </c>
      <c r="BG247" s="4">
        <f>IF($C247="OK",_xlfn.NUMBERVALUE(Plantilla!BE258),"")</f>
        <v/>
      </c>
      <c r="BH247" s="6">
        <f>IF($C247="OK",_xlfn.NUMBERVALUE(Plantilla!BF258),"")</f>
        <v/>
      </c>
      <c r="BI247" s="110">
        <f>IF($C247="OK",_xlfn.NUMBERVALUE(Plantilla!BG258),"")</f>
        <v/>
      </c>
      <c r="BJ247" s="6">
        <f>IF($C247="OK",_xlfn.NUMBERVALUE(Plantilla!BH258),"")</f>
        <v/>
      </c>
      <c r="BK247" s="109">
        <f>IF($C247="OK",_xlfn.NUMBERVALUE(Plantilla!BI258),"")</f>
        <v/>
      </c>
      <c r="BL247" s="6">
        <f>IF($C247="OK",
   IF(Plantilla!BJ258&lt;&gt;"",
      TEXT(VLOOKUP(Plantilla!BJ258,'Tablas '!$Z$4:$AA$6,2,FALSE),"#"),
   ""),
"")</f>
        <v/>
      </c>
      <c r="BM247" s="4">
        <f>IF($C247="OK",_xlfn.NUMBERVALUE(Plantilla!BK258),"")</f>
        <v/>
      </c>
      <c r="BN247" s="4">
        <f>IF($C247="OK",_xlfn.NUMBERVALUE(Plantilla!BL258),"")</f>
        <v/>
      </c>
      <c r="BO247" s="6">
        <f>IF($C247="OK",_xlfn.NUMBERVALUE(Plantilla!BM258),"")</f>
        <v/>
      </c>
      <c r="BP247" s="4">
        <f>IF($C247="OK",_xlfn.NUMBERVALUE(Plantilla!BN258),"")</f>
        <v/>
      </c>
      <c r="BQ247" s="6">
        <f>IF($C247="OK",_xlfn.NUMBERVALUE(Plantilla!BO258),"")</f>
        <v/>
      </c>
      <c r="BR247" s="4">
        <f>IF($C247="OK",_xlfn.NUMBERVALUE(Plantilla!BP258),"")</f>
        <v/>
      </c>
      <c r="BS247" s="6">
        <f>IF($C247="OK",_xlfn.NUMBERVALUE(Plantilla!BQ258),"")</f>
        <v/>
      </c>
      <c r="BT247" s="4">
        <f>IF($C247="OK",_xlfn.NUMBERVALUE(Plantilla!BR258),"")</f>
        <v/>
      </c>
      <c r="BU247" s="6">
        <f>IF($C247="OK",_xlfn.NUMBERVALUE(Plantilla!BS258),"")</f>
        <v/>
      </c>
      <c r="BV247" s="6">
        <f>IF($C247="OK",_xlfn.NUMBERVALUE(Plantilla!BT258),"")</f>
        <v/>
      </c>
      <c r="BW247" s="6">
        <f>IF($C247="OK",_xlfn.NUMBERVALUE(Plantilla!BU258),"")</f>
        <v/>
      </c>
      <c r="BX247" s="6">
        <f>IF($C247="OK",_xlfn.NUMBERVALUE(Plantilla!BV258),"")</f>
        <v/>
      </c>
      <c r="BY247" s="6">
        <f>IF($C247="OK",_xlfn.NUMBERVALUE(Plantilla!BW258),"")</f>
        <v/>
      </c>
      <c r="BZ247" s="6">
        <f>IF($C247="OK",_xlfn.NUMBERVALUE(Plantilla!BX258),"")</f>
        <v/>
      </c>
      <c r="CA247" s="6">
        <f>IF($C247="OK",_xlfn.NUMBERVALUE(Plantilla!BY258),"")</f>
        <v/>
      </c>
      <c r="CB247" s="6">
        <f>IF($C247="OK",_xlfn.NUMBERVALUE(Plantilla!BZ258),"")</f>
        <v/>
      </c>
      <c r="CC247" s="6">
        <f>IF($C247="OK",_xlfn.NUMBERVALUE(Plantilla!CA258),"")</f>
        <v/>
      </c>
      <c r="CD247" s="6">
        <f>IF($C247="OK",_xlfn.NUMBERVALUE(Plantilla!CB258),"")</f>
        <v/>
      </c>
      <c r="CE247" s="6">
        <f>IF($C247="OK",_xlfn.NUMBERVALUE(Plantilla!CC258),"")</f>
        <v/>
      </c>
      <c r="CF247" s="4">
        <f>IF($C247="OK",_xlfn.NUMBERVALUE(Plantilla!CD258),"")</f>
        <v/>
      </c>
      <c r="CG247" s="6">
        <f>IF($C247="OK",_xlfn.NUMBERVALUE(Plantilla!CE258),"")</f>
        <v/>
      </c>
      <c r="CH247" s="6">
        <f>IF($C247="OK",_xlfn.NUMBERVALUE(Plantilla!CF258),"")</f>
        <v/>
      </c>
      <c r="CI247" s="6">
        <f>IF($C247="OK",_xlfn.NUMBERVALUE(Plantilla!CG258),"")</f>
        <v/>
      </c>
      <c r="CJ247" s="6">
        <f>IF($C247="OK",_xlfn.NUMBERVALUE(Plantilla!CH258),"")</f>
        <v/>
      </c>
      <c r="CK247" s="6">
        <f>IF($C247="OK",_xlfn.NUMBERVALUE(Plantilla!CI258),"")</f>
        <v/>
      </c>
      <c r="CL247" s="6">
        <f>IF($C247="OK",_xlfn.NUMBERVALUE(Plantilla!CJ258),"")</f>
        <v/>
      </c>
      <c r="CM247">
        <f>IF($C247="OK",TEXT(Plantilla!CK258,"#"),"")</f>
        <v/>
      </c>
      <c r="CN247" s="6">
        <f>IF($C247="OK",_xlfn.NUMBERVALUE(Plantilla!CL258),"")</f>
        <v/>
      </c>
      <c r="CO247" s="6">
        <f>IF($C247="OK",_xlfn.NUMBERVALUE(Plantilla!CM258),"")</f>
        <v/>
      </c>
      <c r="CP247" s="110">
        <f>IF($C247="OK",_xlfn.NUMBERVALUE(Plantilla!CN258),"")</f>
        <v/>
      </c>
      <c r="CQ247" s="6">
        <f>IF($C247="OK",_xlfn.NUMBERVALUE(Plantilla!CO258),"")</f>
        <v/>
      </c>
      <c r="CR247" s="109">
        <f>IF($C247="OK",_xlfn.NUMBERVALUE(Plantilla!CP258),"")</f>
        <v/>
      </c>
      <c r="CS247" s="110">
        <f>IF($C247="OK",_xlfn.NUMBERVALUE(Plantilla!CQ258),"")</f>
        <v/>
      </c>
      <c r="CT247" s="6">
        <f>IF($C247="OK",_xlfn.NUMBERVALUE(Plantilla!CR258),"")</f>
        <v/>
      </c>
      <c r="CU247" s="109">
        <f>IF($C247="OK",_xlfn.NUMBERVALUE(Plantilla!CS258),"")</f>
        <v/>
      </c>
      <c r="CV247" s="110">
        <f>IF($C247="OK",_xlfn.NUMBERVALUE(Plantilla!CT258),"")</f>
        <v/>
      </c>
      <c r="CW247" s="6">
        <f>IF($C247="OK",_xlfn.NUMBERVALUE(Plantilla!CU258),"")</f>
        <v/>
      </c>
      <c r="CX247" s="82">
        <f>IF($C247="OK",_xlfn.NUMBERVALUE(Plantilla!CV258),"")</f>
        <v/>
      </c>
      <c r="CY247" s="6">
        <f>IF($C247="OK",_xlfn.NUMBERVALUE(Plantilla!CW258),"")</f>
        <v/>
      </c>
      <c r="CZ247" s="82">
        <f>IF($C247="OK",_xlfn.NUMBERVALUE(Plantilla!CX258),"")</f>
        <v/>
      </c>
      <c r="DA247" s="6">
        <f>IF($C247="OK",_xlfn.NUMBERVALUE(Plantilla!CY258),"")</f>
        <v/>
      </c>
      <c r="DB247" s="109">
        <f>IF($C247="OK",_xlfn.NUMBERVALUE(Plantilla!CZ258),"")</f>
        <v/>
      </c>
      <c r="DC247" s="6">
        <f>IF($C247="OK",_xlfn.NUMBERVALUE(Plantilla!DA258),"")</f>
        <v/>
      </c>
      <c r="DD247" s="6">
        <f>IF($C247="OK",TEXT(Plantilla!DB258,"#"),"")</f>
        <v/>
      </c>
      <c r="DE247" s="6">
        <f>IF($C247="OK",_xlfn.NUMBERVALUE(Plantilla!DC258),"")</f>
        <v/>
      </c>
      <c r="DF247" s="4">
        <f>IF($C247="OK",_xlfn.NUMBERVALUE(Plantilla!DD258),"")</f>
        <v/>
      </c>
      <c r="DG247" s="6">
        <f>IF($C247="OK",_xlfn.NUMBERVALUE(Plantilla!DE258),"")</f>
        <v/>
      </c>
      <c r="DH247" s="6">
        <f>IF($C247="OK",_xlfn.NUMBERVALUE(Plantilla!DF258),"")</f>
        <v/>
      </c>
      <c r="DI247" s="6">
        <f>IF($C247="OK",_xlfn.NUMBERVALUE(Plantilla!DG258),"")</f>
        <v/>
      </c>
      <c r="DJ247" s="6">
        <f>IF($C247="OK",_xlfn.NUMBERVALUE(Plantilla!DH258),"")</f>
        <v/>
      </c>
      <c r="DK247" s="6">
        <f>IF($C247="OK",_xlfn.NUMBERVALUE(Plantilla!DI258),"")</f>
        <v/>
      </c>
      <c r="DL247" s="6">
        <f>IF($C247="OK",_xlfn.NUMBERVALUE(Plantilla!DJ258),"")</f>
        <v/>
      </c>
      <c r="DM247" s="6">
        <f>IF($C247="OK",_xlfn.NUMBERVALUE(Plantilla!DK258),"")</f>
        <v/>
      </c>
      <c r="DN247" s="6">
        <f>IF($C247="OK",_xlfn.NUMBERVALUE(Plantilla!DL258),"")</f>
        <v/>
      </c>
      <c r="DO247" s="6">
        <f>IF($C247="OK",_xlfn.NUMBERVALUE(Plantilla!DM258),"")</f>
        <v/>
      </c>
      <c r="DP247" s="6">
        <f>IF($C247="OK",_xlfn.NUMBERVALUE(Plantilla!DN258),"")</f>
        <v/>
      </c>
      <c r="DQ247" s="6">
        <f>IF($C247="OK",_xlfn.NUMBERVALUE(Plantilla!DO258),"")</f>
        <v/>
      </c>
      <c r="DR247" s="6">
        <f>IF($C247="OK",_xlfn.NUMBERVALUE(Plantilla!DP258),"")</f>
        <v/>
      </c>
      <c r="DS247">
        <f>IF($C247="OK",TEXT(Plantilla!DR258,"#"),"")</f>
        <v/>
      </c>
      <c r="DT247" s="6" t="n"/>
    </row>
    <row r="248">
      <c r="A248">
        <f>IF(Plantilla!$I$6="¡Perfecto!, Guarda el archivo y adjúntalo a tu interfaz de Nómina Electrónica","OK","Error")</f>
        <v/>
      </c>
      <c r="B248">
        <f>IF(Plantilla!$I$6="¡Perfecto!, Guarda el archivo y adjúntalo a tu interfaz de Nómina Electrónica",MID(Plantilla!$D$2,SEARCH("V",Plantilla!$D$2),10),"")</f>
        <v/>
      </c>
      <c r="C248">
        <f>Plantilla!C259</f>
        <v/>
      </c>
      <c r="D248">
        <f>IF($C248="OK",Plantilla!B259,"")</f>
        <v/>
      </c>
      <c r="E248">
        <f>IF($C248="OK",
   VLOOKUP(Plantilla!$E$4,'Tablas '!$AP$4:$AT$6,5,FALSE),
"")</f>
        <v/>
      </c>
      <c r="F248">
        <f>IF($C248="OK",TEXT(Plantilla!D259,"#"),"")</f>
        <v/>
      </c>
      <c r="G248">
        <f>IF($C248="OK",
   VLOOKUP(Plantilla!E259,'Tablas '!$B$4:$C$14,2,FALSE),
"")</f>
        <v/>
      </c>
      <c r="H248">
        <f>IF($C248="OK",TEXT(Plantilla!F259,"#"),"")</f>
        <v/>
      </c>
      <c r="I248">
        <f>IF($C248="OK",TEXT(Plantilla!G259,"#"),"")</f>
        <v/>
      </c>
      <c r="J248">
        <f>IF($C248="OK",TEXT(Plantilla!H259,"#"),"")</f>
        <v/>
      </c>
      <c r="K248">
        <f>IF($C248="OK",TEXT(Plantilla!I259,"#"),"")</f>
        <v/>
      </c>
      <c r="L248">
        <f>IF($C248="OK",TEXT(Plantilla!J259,"#"),"")</f>
        <v/>
      </c>
      <c r="M248">
        <f>IF($C248="OK",TEXT(Plantilla!K259,"#"),"")</f>
        <v/>
      </c>
      <c r="N248">
        <f>IF($C248="OK",
   CONCATENATE(YEAR(Plantilla!L259),"-",TEXT(MONTH(Plantilla!L259),"00"),"-",TEXT(DAY(Plantilla!L259),"00")),
"")</f>
        <v/>
      </c>
      <c r="O248">
        <f>IF($C248="OK",_xlfn.NUMBERVALUE(Plantilla!M259),"")</f>
        <v/>
      </c>
      <c r="P248">
        <f>IF($C248="OK",
   IF(Plantilla!N259&lt;&gt;"",
      CONCATENATE(YEAR(Plantilla!N259),"-",TEXT(MONTH(Plantilla!N259),"00"),"-",TEXT(DAY(Plantilla!N259),"00")),
   ""),
"")</f>
        <v/>
      </c>
      <c r="Q248">
        <f>IF($C248="OK",
   VLOOKUP(Plantilla!O259,'Tablas '!$E$4:$F$19,2,FALSE),
"")</f>
        <v/>
      </c>
      <c r="R248">
        <f>IF($C248="OK",
   VLOOKUP(Plantilla!P259,'Tablas '!$H$4:$I$5,2,FALSE),
"")</f>
        <v/>
      </c>
      <c r="S248">
        <f>IF($C248="OK",
   VLOOKUP(Plantilla!Q259,'Tablas '!$K$4:$L$8,2,FALSE),
"")</f>
        <v/>
      </c>
      <c r="T248">
        <f>IF($C248="OK",
   VLOOKUP(Plantilla!R259,'Tablas '!$AE$4:$AF$6,2,FALSE),
"")</f>
        <v/>
      </c>
      <c r="U248">
        <f>IF($C248="OK",
   VLOOKUP(Plantilla!S259,'Tablas '!$AE$4:$AF$6,2,FALSE),
"")</f>
        <v/>
      </c>
      <c r="V248">
        <f>IF($C248="OK",TEXT(Plantilla!T259,"#"),"")</f>
        <v/>
      </c>
      <c r="W248" s="84">
        <f>IF($C248="OK",
   VLOOKUP(Plantilla!U259,'Tablas '!$AM$4:$AN$1126,2,FALSE),
"")</f>
        <v/>
      </c>
      <c r="X248">
        <f>IF($C248="OK",TEXT(Plantilla!V259,"#"),"")</f>
        <v/>
      </c>
      <c r="Y248">
        <f>IF($C248="OK",
   CONCATENATE(YEAR(Plantilla!W259),"-",TEXT(MONTH(Plantilla!W259),"00"),"-",TEXT(DAY(Plantilla!W259),"00")),
"")</f>
        <v/>
      </c>
      <c r="Z248">
        <f>IF($C248="OK",
   CONCATENATE(YEAR(Plantilla!X259),"-",TEXT(MONTH(Plantilla!X259),"00"),"-",TEXT(DAY(Plantilla!X259),"00")),
"")</f>
        <v/>
      </c>
      <c r="AA248">
        <f>IF($C248="OK",
   TEXT(VLOOKUP(Plantilla!Y259,'Tablas '!$Q$4:$R$9,2,FALSE),"#"),
"")</f>
        <v/>
      </c>
      <c r="AB248">
        <f>IF($C248="OK",
   CONCATENATE(YEAR(Plantilla!Z259),"-",TEXT(MONTH(Plantilla!Z259),"00"),"-",TEXT(DAY(Plantilla!Z259),"00")),
"")</f>
        <v/>
      </c>
      <c r="AC248">
        <f>IF($C248="OK",
   TEXT(VLOOKUP(Plantilla!AA259,'Tablas '!$T$4:$U$13,2,FALSE),"#"),
"")</f>
        <v/>
      </c>
      <c r="AD248">
        <f>IF($C248="OK",TEXT(Plantilla!AB259,"#"),"")</f>
        <v/>
      </c>
      <c r="AE248">
        <f>IF($C248="OK",
   IF(Plantilla!AC259&lt;&gt;"",
      TEXT(VLOOKUP(Plantilla!AC259,'Tablas '!$W$4:$X$7,2,FALSE),"#"),
   ""),
"")</f>
        <v/>
      </c>
      <c r="AF248">
        <f>IF($C248="OK",TEXT(Plantilla!AD259,"#"),"")</f>
        <v/>
      </c>
      <c r="AG248" s="6">
        <f>IF($C248="OK",_xlfn.NUMBERVALUE(Plantilla!AE259),"")</f>
        <v/>
      </c>
      <c r="AH248" s="4">
        <f>IF($C248="OK",_xlfn.NUMBERVALUE(Plantilla!AF259),"")</f>
        <v/>
      </c>
      <c r="AI248" s="6">
        <f>IF($C248="OK",_xlfn.NUMBERVALUE(Plantilla!AG259),"")</f>
        <v/>
      </c>
      <c r="AJ248" s="6">
        <f>IF($C248="OK",_xlfn.NUMBERVALUE(Plantilla!AH259),"")</f>
        <v/>
      </c>
      <c r="AK248" s="6">
        <f>IF($C248="OK",_xlfn.NUMBERVALUE(Plantilla!AI259),"")</f>
        <v/>
      </c>
      <c r="AL248" s="6">
        <f>IF($C248="OK",_xlfn.NUMBERVALUE(Plantilla!AJ259),"")</f>
        <v/>
      </c>
      <c r="AM248" s="4">
        <f>IF($C248="OK",_xlfn.NUMBERVALUE(Plantilla!AK259),"")</f>
        <v/>
      </c>
      <c r="AN248" s="6">
        <f>IF($C248="OK",_xlfn.NUMBERVALUE(Plantilla!AL259),"")</f>
        <v/>
      </c>
      <c r="AO248" s="4">
        <f>IF($C248="OK",_xlfn.NUMBERVALUE(Plantilla!AM259),"")</f>
        <v/>
      </c>
      <c r="AP248" s="6">
        <f>IF($C248="OK",_xlfn.NUMBERVALUE(Plantilla!AN259),"")</f>
        <v/>
      </c>
      <c r="AQ248" s="4">
        <f>IF($C248="OK",_xlfn.NUMBERVALUE(Plantilla!AO259),"")</f>
        <v/>
      </c>
      <c r="AR248" s="6">
        <f>IF($C248="OK",_xlfn.NUMBERVALUE(Plantilla!AP259),"")</f>
        <v/>
      </c>
      <c r="AS248" s="4">
        <f>IF($C248="OK",_xlfn.NUMBERVALUE(Plantilla!AQ259),"")</f>
        <v/>
      </c>
      <c r="AT248" s="6">
        <f>IF($C248="OK",_xlfn.NUMBERVALUE(Plantilla!AR259),"")</f>
        <v/>
      </c>
      <c r="AU248" s="4">
        <f>IF($C248="OK",_xlfn.NUMBERVALUE(Plantilla!AS259),"")</f>
        <v/>
      </c>
      <c r="AV248" s="6">
        <f>IF($C248="OK",_xlfn.NUMBERVALUE(Plantilla!AT259),"")</f>
        <v/>
      </c>
      <c r="AW248" s="4">
        <f>IF($C248="OK",_xlfn.NUMBERVALUE(Plantilla!AU259),"")</f>
        <v/>
      </c>
      <c r="AX248" s="6">
        <f>IF($C248="OK",_xlfn.NUMBERVALUE(Plantilla!AV259),"")</f>
        <v/>
      </c>
      <c r="AY248" s="4">
        <f>IF($C248="OK",_xlfn.NUMBERVALUE(Plantilla!AW259),"")</f>
        <v/>
      </c>
      <c r="AZ248" s="6">
        <f>IF($C248="OK",_xlfn.NUMBERVALUE(Plantilla!AX259),"")</f>
        <v/>
      </c>
      <c r="BA248">
        <f>IF($C248="OK",_xlfn.NUMBERVALUE(Plantilla!AY259),"")</f>
        <v/>
      </c>
      <c r="BB248">
        <f>IF($C248="OK",_xlfn.NUMBERVALUE(Plantilla!AZ259),"")</f>
        <v/>
      </c>
      <c r="BC248" s="4">
        <f>IF($C248="OK",_xlfn.NUMBERVALUE(Plantilla!BA259),"")</f>
        <v/>
      </c>
      <c r="BD248" s="6">
        <f>IF($C248="OK",_xlfn.NUMBERVALUE(Plantilla!BB259),"")</f>
        <v/>
      </c>
      <c r="BE248" s="4">
        <f>IF($C248="OK",_xlfn.NUMBERVALUE(Plantilla!BC259),"")</f>
        <v/>
      </c>
      <c r="BF248" s="6">
        <f>IF($C248="OK",_xlfn.NUMBERVALUE(Plantilla!BD259),"")</f>
        <v/>
      </c>
      <c r="BG248" s="4">
        <f>IF($C248="OK",_xlfn.NUMBERVALUE(Plantilla!BE259),"")</f>
        <v/>
      </c>
      <c r="BH248" s="6">
        <f>IF($C248="OK",_xlfn.NUMBERVALUE(Plantilla!BF259),"")</f>
        <v/>
      </c>
      <c r="BI248" s="110">
        <f>IF($C248="OK",_xlfn.NUMBERVALUE(Plantilla!BG259),"")</f>
        <v/>
      </c>
      <c r="BJ248" s="6">
        <f>IF($C248="OK",_xlfn.NUMBERVALUE(Plantilla!BH259),"")</f>
        <v/>
      </c>
      <c r="BK248" s="109">
        <f>IF($C248="OK",_xlfn.NUMBERVALUE(Plantilla!BI259),"")</f>
        <v/>
      </c>
      <c r="BL248" s="6">
        <f>IF($C248="OK",
   IF(Plantilla!BJ259&lt;&gt;"",
      TEXT(VLOOKUP(Plantilla!BJ259,'Tablas '!$Z$4:$AA$6,2,FALSE),"#"),
   ""),
"")</f>
        <v/>
      </c>
      <c r="BM248" s="4">
        <f>IF($C248="OK",_xlfn.NUMBERVALUE(Plantilla!BK259),"")</f>
        <v/>
      </c>
      <c r="BN248" s="4">
        <f>IF($C248="OK",_xlfn.NUMBERVALUE(Plantilla!BL259),"")</f>
        <v/>
      </c>
      <c r="BO248" s="6">
        <f>IF($C248="OK",_xlfn.NUMBERVALUE(Plantilla!BM259),"")</f>
        <v/>
      </c>
      <c r="BP248" s="4">
        <f>IF($C248="OK",_xlfn.NUMBERVALUE(Plantilla!BN259),"")</f>
        <v/>
      </c>
      <c r="BQ248" s="6">
        <f>IF($C248="OK",_xlfn.NUMBERVALUE(Plantilla!BO259),"")</f>
        <v/>
      </c>
      <c r="BR248" s="4">
        <f>IF($C248="OK",_xlfn.NUMBERVALUE(Plantilla!BP259),"")</f>
        <v/>
      </c>
      <c r="BS248" s="6">
        <f>IF($C248="OK",_xlfn.NUMBERVALUE(Plantilla!BQ259),"")</f>
        <v/>
      </c>
      <c r="BT248" s="4">
        <f>IF($C248="OK",_xlfn.NUMBERVALUE(Plantilla!BR259),"")</f>
        <v/>
      </c>
      <c r="BU248" s="6">
        <f>IF($C248="OK",_xlfn.NUMBERVALUE(Plantilla!BS259),"")</f>
        <v/>
      </c>
      <c r="BV248" s="6">
        <f>IF($C248="OK",_xlfn.NUMBERVALUE(Plantilla!BT259),"")</f>
        <v/>
      </c>
      <c r="BW248" s="6">
        <f>IF($C248="OK",_xlfn.NUMBERVALUE(Plantilla!BU259),"")</f>
        <v/>
      </c>
      <c r="BX248" s="6">
        <f>IF($C248="OK",_xlfn.NUMBERVALUE(Plantilla!BV259),"")</f>
        <v/>
      </c>
      <c r="BY248" s="6">
        <f>IF($C248="OK",_xlfn.NUMBERVALUE(Plantilla!BW259),"")</f>
        <v/>
      </c>
      <c r="BZ248" s="6">
        <f>IF($C248="OK",_xlfn.NUMBERVALUE(Plantilla!BX259),"")</f>
        <v/>
      </c>
      <c r="CA248" s="6">
        <f>IF($C248="OK",_xlfn.NUMBERVALUE(Plantilla!BY259),"")</f>
        <v/>
      </c>
      <c r="CB248" s="6">
        <f>IF($C248="OK",_xlfn.NUMBERVALUE(Plantilla!BZ259),"")</f>
        <v/>
      </c>
      <c r="CC248" s="6">
        <f>IF($C248="OK",_xlfn.NUMBERVALUE(Plantilla!CA259),"")</f>
        <v/>
      </c>
      <c r="CD248" s="6">
        <f>IF($C248="OK",_xlfn.NUMBERVALUE(Plantilla!CB259),"")</f>
        <v/>
      </c>
      <c r="CE248" s="6">
        <f>IF($C248="OK",_xlfn.NUMBERVALUE(Plantilla!CC259),"")</f>
        <v/>
      </c>
      <c r="CF248" s="4">
        <f>IF($C248="OK",_xlfn.NUMBERVALUE(Plantilla!CD259),"")</f>
        <v/>
      </c>
      <c r="CG248" s="6">
        <f>IF($C248="OK",_xlfn.NUMBERVALUE(Plantilla!CE259),"")</f>
        <v/>
      </c>
      <c r="CH248" s="6">
        <f>IF($C248="OK",_xlfn.NUMBERVALUE(Plantilla!CF259),"")</f>
        <v/>
      </c>
      <c r="CI248" s="6">
        <f>IF($C248="OK",_xlfn.NUMBERVALUE(Plantilla!CG259),"")</f>
        <v/>
      </c>
      <c r="CJ248" s="6">
        <f>IF($C248="OK",_xlfn.NUMBERVALUE(Plantilla!CH259),"")</f>
        <v/>
      </c>
      <c r="CK248" s="6">
        <f>IF($C248="OK",_xlfn.NUMBERVALUE(Plantilla!CI259),"")</f>
        <v/>
      </c>
      <c r="CL248" s="6">
        <f>IF($C248="OK",_xlfn.NUMBERVALUE(Plantilla!CJ259),"")</f>
        <v/>
      </c>
      <c r="CM248">
        <f>IF($C248="OK",TEXT(Plantilla!CK259,"#"),"")</f>
        <v/>
      </c>
      <c r="CN248" s="6">
        <f>IF($C248="OK",_xlfn.NUMBERVALUE(Plantilla!CL259),"")</f>
        <v/>
      </c>
      <c r="CO248" s="6">
        <f>IF($C248="OK",_xlfn.NUMBERVALUE(Plantilla!CM259),"")</f>
        <v/>
      </c>
      <c r="CP248" s="110">
        <f>IF($C248="OK",_xlfn.NUMBERVALUE(Plantilla!CN259),"")</f>
        <v/>
      </c>
      <c r="CQ248" s="6">
        <f>IF($C248="OK",_xlfn.NUMBERVALUE(Plantilla!CO259),"")</f>
        <v/>
      </c>
      <c r="CR248" s="109">
        <f>IF($C248="OK",_xlfn.NUMBERVALUE(Plantilla!CP259),"")</f>
        <v/>
      </c>
      <c r="CS248" s="110">
        <f>IF($C248="OK",_xlfn.NUMBERVALUE(Plantilla!CQ259),"")</f>
        <v/>
      </c>
      <c r="CT248" s="6">
        <f>IF($C248="OK",_xlfn.NUMBERVALUE(Plantilla!CR259),"")</f>
        <v/>
      </c>
      <c r="CU248" s="109">
        <f>IF($C248="OK",_xlfn.NUMBERVALUE(Plantilla!CS259),"")</f>
        <v/>
      </c>
      <c r="CV248" s="110">
        <f>IF($C248="OK",_xlfn.NUMBERVALUE(Plantilla!CT259),"")</f>
        <v/>
      </c>
      <c r="CW248" s="6">
        <f>IF($C248="OK",_xlfn.NUMBERVALUE(Plantilla!CU259),"")</f>
        <v/>
      </c>
      <c r="CX248" s="82">
        <f>IF($C248="OK",_xlfn.NUMBERVALUE(Plantilla!CV259),"")</f>
        <v/>
      </c>
      <c r="CY248" s="6">
        <f>IF($C248="OK",_xlfn.NUMBERVALUE(Plantilla!CW259),"")</f>
        <v/>
      </c>
      <c r="CZ248" s="82">
        <f>IF($C248="OK",_xlfn.NUMBERVALUE(Plantilla!CX259),"")</f>
        <v/>
      </c>
      <c r="DA248" s="6">
        <f>IF($C248="OK",_xlfn.NUMBERVALUE(Plantilla!CY259),"")</f>
        <v/>
      </c>
      <c r="DB248" s="109">
        <f>IF($C248="OK",_xlfn.NUMBERVALUE(Plantilla!CZ259),"")</f>
        <v/>
      </c>
      <c r="DC248" s="6">
        <f>IF($C248="OK",_xlfn.NUMBERVALUE(Plantilla!DA259),"")</f>
        <v/>
      </c>
      <c r="DD248" s="6">
        <f>IF($C248="OK",TEXT(Plantilla!DB259,"#"),"")</f>
        <v/>
      </c>
      <c r="DE248" s="6">
        <f>IF($C248="OK",_xlfn.NUMBERVALUE(Plantilla!DC259),"")</f>
        <v/>
      </c>
      <c r="DF248" s="4">
        <f>IF($C248="OK",_xlfn.NUMBERVALUE(Plantilla!DD259),"")</f>
        <v/>
      </c>
      <c r="DG248" s="6">
        <f>IF($C248="OK",_xlfn.NUMBERVALUE(Plantilla!DE259),"")</f>
        <v/>
      </c>
      <c r="DH248" s="6">
        <f>IF($C248="OK",_xlfn.NUMBERVALUE(Plantilla!DF259),"")</f>
        <v/>
      </c>
      <c r="DI248" s="6">
        <f>IF($C248="OK",_xlfn.NUMBERVALUE(Plantilla!DG259),"")</f>
        <v/>
      </c>
      <c r="DJ248" s="6">
        <f>IF($C248="OK",_xlfn.NUMBERVALUE(Plantilla!DH259),"")</f>
        <v/>
      </c>
      <c r="DK248" s="6">
        <f>IF($C248="OK",_xlfn.NUMBERVALUE(Plantilla!DI259),"")</f>
        <v/>
      </c>
      <c r="DL248" s="6">
        <f>IF($C248="OK",_xlfn.NUMBERVALUE(Plantilla!DJ259),"")</f>
        <v/>
      </c>
      <c r="DM248" s="6">
        <f>IF($C248="OK",_xlfn.NUMBERVALUE(Plantilla!DK259),"")</f>
        <v/>
      </c>
      <c r="DN248" s="6">
        <f>IF($C248="OK",_xlfn.NUMBERVALUE(Plantilla!DL259),"")</f>
        <v/>
      </c>
      <c r="DO248" s="6">
        <f>IF($C248="OK",_xlfn.NUMBERVALUE(Plantilla!DM259),"")</f>
        <v/>
      </c>
      <c r="DP248" s="6">
        <f>IF($C248="OK",_xlfn.NUMBERVALUE(Plantilla!DN259),"")</f>
        <v/>
      </c>
      <c r="DQ248" s="6">
        <f>IF($C248="OK",_xlfn.NUMBERVALUE(Plantilla!DO259),"")</f>
        <v/>
      </c>
      <c r="DR248" s="6">
        <f>IF($C248="OK",_xlfn.NUMBERVALUE(Plantilla!DP259),"")</f>
        <v/>
      </c>
      <c r="DS248">
        <f>IF($C248="OK",TEXT(Plantilla!DR259,"#"),"")</f>
        <v/>
      </c>
      <c r="DT248" s="6" t="n"/>
    </row>
    <row r="249">
      <c r="A249">
        <f>IF(Plantilla!$I$6="¡Perfecto!, Guarda el archivo y adjúntalo a tu interfaz de Nómina Electrónica","OK","Error")</f>
        <v/>
      </c>
      <c r="B249">
        <f>IF(Plantilla!$I$6="¡Perfecto!, Guarda el archivo y adjúntalo a tu interfaz de Nómina Electrónica",MID(Plantilla!$D$2,SEARCH("V",Plantilla!$D$2),10),"")</f>
        <v/>
      </c>
      <c r="C249">
        <f>Plantilla!C260</f>
        <v/>
      </c>
      <c r="D249">
        <f>IF($C249="OK",Plantilla!B260,"")</f>
        <v/>
      </c>
      <c r="E249">
        <f>IF($C249="OK",
   VLOOKUP(Plantilla!$E$4,'Tablas '!$AP$4:$AT$6,5,FALSE),
"")</f>
        <v/>
      </c>
      <c r="F249">
        <f>IF($C249="OK",TEXT(Plantilla!D260,"#"),"")</f>
        <v/>
      </c>
      <c r="G249">
        <f>IF($C249="OK",
   VLOOKUP(Plantilla!E260,'Tablas '!$B$4:$C$14,2,FALSE),
"")</f>
        <v/>
      </c>
      <c r="H249">
        <f>IF($C249="OK",TEXT(Plantilla!F260,"#"),"")</f>
        <v/>
      </c>
      <c r="I249">
        <f>IF($C249="OK",TEXT(Plantilla!G260,"#"),"")</f>
        <v/>
      </c>
      <c r="J249">
        <f>IF($C249="OK",TEXT(Plantilla!H260,"#"),"")</f>
        <v/>
      </c>
      <c r="K249">
        <f>IF($C249="OK",TEXT(Plantilla!I260,"#"),"")</f>
        <v/>
      </c>
      <c r="L249">
        <f>IF($C249="OK",TEXT(Plantilla!J260,"#"),"")</f>
        <v/>
      </c>
      <c r="M249">
        <f>IF($C249="OK",TEXT(Plantilla!K260,"#"),"")</f>
        <v/>
      </c>
      <c r="N249">
        <f>IF($C249="OK",
   CONCATENATE(YEAR(Plantilla!L260),"-",TEXT(MONTH(Plantilla!L260),"00"),"-",TEXT(DAY(Plantilla!L260),"00")),
"")</f>
        <v/>
      </c>
      <c r="O249">
        <f>IF($C249="OK",_xlfn.NUMBERVALUE(Plantilla!M260),"")</f>
        <v/>
      </c>
      <c r="P249">
        <f>IF($C249="OK",
   IF(Plantilla!N260&lt;&gt;"",
      CONCATENATE(YEAR(Plantilla!N260),"-",TEXT(MONTH(Plantilla!N260),"00"),"-",TEXT(DAY(Plantilla!N260),"00")),
   ""),
"")</f>
        <v/>
      </c>
      <c r="Q249">
        <f>IF($C249="OK",
   VLOOKUP(Plantilla!O260,'Tablas '!$E$4:$F$19,2,FALSE),
"")</f>
        <v/>
      </c>
      <c r="R249">
        <f>IF($C249="OK",
   VLOOKUP(Plantilla!P260,'Tablas '!$H$4:$I$5,2,FALSE),
"")</f>
        <v/>
      </c>
      <c r="S249">
        <f>IF($C249="OK",
   VLOOKUP(Plantilla!Q260,'Tablas '!$K$4:$L$8,2,FALSE),
"")</f>
        <v/>
      </c>
      <c r="T249">
        <f>IF($C249="OK",
   VLOOKUP(Plantilla!R260,'Tablas '!$AE$4:$AF$6,2,FALSE),
"")</f>
        <v/>
      </c>
      <c r="U249">
        <f>IF($C249="OK",
   VLOOKUP(Plantilla!S260,'Tablas '!$AE$4:$AF$6,2,FALSE),
"")</f>
        <v/>
      </c>
      <c r="V249">
        <f>IF($C249="OK",TEXT(Plantilla!T260,"#"),"")</f>
        <v/>
      </c>
      <c r="W249" s="84">
        <f>IF($C249="OK",
   VLOOKUP(Plantilla!U260,'Tablas '!$AM$4:$AN$1126,2,FALSE),
"")</f>
        <v/>
      </c>
      <c r="X249">
        <f>IF($C249="OK",TEXT(Plantilla!V260,"#"),"")</f>
        <v/>
      </c>
      <c r="Y249">
        <f>IF($C249="OK",
   CONCATENATE(YEAR(Plantilla!W260),"-",TEXT(MONTH(Plantilla!W260),"00"),"-",TEXT(DAY(Plantilla!W260),"00")),
"")</f>
        <v/>
      </c>
      <c r="Z249">
        <f>IF($C249="OK",
   CONCATENATE(YEAR(Plantilla!X260),"-",TEXT(MONTH(Plantilla!X260),"00"),"-",TEXT(DAY(Plantilla!X260),"00")),
"")</f>
        <v/>
      </c>
      <c r="AA249">
        <f>IF($C249="OK",
   TEXT(VLOOKUP(Plantilla!Y260,'Tablas '!$Q$4:$R$9,2,FALSE),"#"),
"")</f>
        <v/>
      </c>
      <c r="AB249">
        <f>IF($C249="OK",
   CONCATENATE(YEAR(Plantilla!Z260),"-",TEXT(MONTH(Plantilla!Z260),"00"),"-",TEXT(DAY(Plantilla!Z260),"00")),
"")</f>
        <v/>
      </c>
      <c r="AC249">
        <f>IF($C249="OK",
   TEXT(VLOOKUP(Plantilla!AA260,'Tablas '!$T$4:$U$13,2,FALSE),"#"),
"")</f>
        <v/>
      </c>
      <c r="AD249">
        <f>IF($C249="OK",TEXT(Plantilla!AB260,"#"),"")</f>
        <v/>
      </c>
      <c r="AE249">
        <f>IF($C249="OK",
   IF(Plantilla!AC260&lt;&gt;"",
      TEXT(VLOOKUP(Plantilla!AC260,'Tablas '!$W$4:$X$7,2,FALSE),"#"),
   ""),
"")</f>
        <v/>
      </c>
      <c r="AF249">
        <f>IF($C249="OK",TEXT(Plantilla!AD260,"#"),"")</f>
        <v/>
      </c>
      <c r="AG249" s="6">
        <f>IF($C249="OK",_xlfn.NUMBERVALUE(Plantilla!AE260),"")</f>
        <v/>
      </c>
      <c r="AH249" s="4">
        <f>IF($C249="OK",_xlfn.NUMBERVALUE(Plantilla!AF260),"")</f>
        <v/>
      </c>
      <c r="AI249" s="6">
        <f>IF($C249="OK",_xlfn.NUMBERVALUE(Plantilla!AG260),"")</f>
        <v/>
      </c>
      <c r="AJ249" s="6">
        <f>IF($C249="OK",_xlfn.NUMBERVALUE(Plantilla!AH260),"")</f>
        <v/>
      </c>
      <c r="AK249" s="6">
        <f>IF($C249="OK",_xlfn.NUMBERVALUE(Plantilla!AI260),"")</f>
        <v/>
      </c>
      <c r="AL249" s="6">
        <f>IF($C249="OK",_xlfn.NUMBERVALUE(Plantilla!AJ260),"")</f>
        <v/>
      </c>
      <c r="AM249" s="4">
        <f>IF($C249="OK",_xlfn.NUMBERVALUE(Plantilla!AK260),"")</f>
        <v/>
      </c>
      <c r="AN249" s="6">
        <f>IF($C249="OK",_xlfn.NUMBERVALUE(Plantilla!AL260),"")</f>
        <v/>
      </c>
      <c r="AO249" s="4">
        <f>IF($C249="OK",_xlfn.NUMBERVALUE(Plantilla!AM260),"")</f>
        <v/>
      </c>
      <c r="AP249" s="6">
        <f>IF($C249="OK",_xlfn.NUMBERVALUE(Plantilla!AN260),"")</f>
        <v/>
      </c>
      <c r="AQ249" s="4">
        <f>IF($C249="OK",_xlfn.NUMBERVALUE(Plantilla!AO260),"")</f>
        <v/>
      </c>
      <c r="AR249" s="6">
        <f>IF($C249="OK",_xlfn.NUMBERVALUE(Plantilla!AP260),"")</f>
        <v/>
      </c>
      <c r="AS249" s="4">
        <f>IF($C249="OK",_xlfn.NUMBERVALUE(Plantilla!AQ260),"")</f>
        <v/>
      </c>
      <c r="AT249" s="6">
        <f>IF($C249="OK",_xlfn.NUMBERVALUE(Plantilla!AR260),"")</f>
        <v/>
      </c>
      <c r="AU249" s="4">
        <f>IF($C249="OK",_xlfn.NUMBERVALUE(Plantilla!AS260),"")</f>
        <v/>
      </c>
      <c r="AV249" s="6">
        <f>IF($C249="OK",_xlfn.NUMBERVALUE(Plantilla!AT260),"")</f>
        <v/>
      </c>
      <c r="AW249" s="4">
        <f>IF($C249="OK",_xlfn.NUMBERVALUE(Plantilla!AU260),"")</f>
        <v/>
      </c>
      <c r="AX249" s="6">
        <f>IF($C249="OK",_xlfn.NUMBERVALUE(Plantilla!AV260),"")</f>
        <v/>
      </c>
      <c r="AY249" s="4">
        <f>IF($C249="OK",_xlfn.NUMBERVALUE(Plantilla!AW260),"")</f>
        <v/>
      </c>
      <c r="AZ249" s="6">
        <f>IF($C249="OK",_xlfn.NUMBERVALUE(Plantilla!AX260),"")</f>
        <v/>
      </c>
      <c r="BA249">
        <f>IF($C249="OK",_xlfn.NUMBERVALUE(Plantilla!AY260),"")</f>
        <v/>
      </c>
      <c r="BB249">
        <f>IF($C249="OK",_xlfn.NUMBERVALUE(Plantilla!AZ260),"")</f>
        <v/>
      </c>
      <c r="BC249" s="4">
        <f>IF($C249="OK",_xlfn.NUMBERVALUE(Plantilla!BA260),"")</f>
        <v/>
      </c>
      <c r="BD249" s="6">
        <f>IF($C249="OK",_xlfn.NUMBERVALUE(Plantilla!BB260),"")</f>
        <v/>
      </c>
      <c r="BE249" s="4">
        <f>IF($C249="OK",_xlfn.NUMBERVALUE(Plantilla!BC260),"")</f>
        <v/>
      </c>
      <c r="BF249" s="6">
        <f>IF($C249="OK",_xlfn.NUMBERVALUE(Plantilla!BD260),"")</f>
        <v/>
      </c>
      <c r="BG249" s="4">
        <f>IF($C249="OK",_xlfn.NUMBERVALUE(Plantilla!BE260),"")</f>
        <v/>
      </c>
      <c r="BH249" s="6">
        <f>IF($C249="OK",_xlfn.NUMBERVALUE(Plantilla!BF260),"")</f>
        <v/>
      </c>
      <c r="BI249" s="110">
        <f>IF($C249="OK",_xlfn.NUMBERVALUE(Plantilla!BG260),"")</f>
        <v/>
      </c>
      <c r="BJ249" s="6">
        <f>IF($C249="OK",_xlfn.NUMBERVALUE(Plantilla!BH260),"")</f>
        <v/>
      </c>
      <c r="BK249" s="109">
        <f>IF($C249="OK",_xlfn.NUMBERVALUE(Plantilla!BI260),"")</f>
        <v/>
      </c>
      <c r="BL249" s="6">
        <f>IF($C249="OK",
   IF(Plantilla!BJ260&lt;&gt;"",
      TEXT(VLOOKUP(Plantilla!BJ260,'Tablas '!$Z$4:$AA$6,2,FALSE),"#"),
   ""),
"")</f>
        <v/>
      </c>
      <c r="BM249" s="4">
        <f>IF($C249="OK",_xlfn.NUMBERVALUE(Plantilla!BK260),"")</f>
        <v/>
      </c>
      <c r="BN249" s="4">
        <f>IF($C249="OK",_xlfn.NUMBERVALUE(Plantilla!BL260),"")</f>
        <v/>
      </c>
      <c r="BO249" s="6">
        <f>IF($C249="OK",_xlfn.NUMBERVALUE(Plantilla!BM260),"")</f>
        <v/>
      </c>
      <c r="BP249" s="4">
        <f>IF($C249="OK",_xlfn.NUMBERVALUE(Plantilla!BN260),"")</f>
        <v/>
      </c>
      <c r="BQ249" s="6">
        <f>IF($C249="OK",_xlfn.NUMBERVALUE(Plantilla!BO260),"")</f>
        <v/>
      </c>
      <c r="BR249" s="4">
        <f>IF($C249="OK",_xlfn.NUMBERVALUE(Plantilla!BP260),"")</f>
        <v/>
      </c>
      <c r="BS249" s="6">
        <f>IF($C249="OK",_xlfn.NUMBERVALUE(Plantilla!BQ260),"")</f>
        <v/>
      </c>
      <c r="BT249" s="4">
        <f>IF($C249="OK",_xlfn.NUMBERVALUE(Plantilla!BR260),"")</f>
        <v/>
      </c>
      <c r="BU249" s="6">
        <f>IF($C249="OK",_xlfn.NUMBERVALUE(Plantilla!BS260),"")</f>
        <v/>
      </c>
      <c r="BV249" s="6">
        <f>IF($C249="OK",_xlfn.NUMBERVALUE(Plantilla!BT260),"")</f>
        <v/>
      </c>
      <c r="BW249" s="6">
        <f>IF($C249="OK",_xlfn.NUMBERVALUE(Plantilla!BU260),"")</f>
        <v/>
      </c>
      <c r="BX249" s="6">
        <f>IF($C249="OK",_xlfn.NUMBERVALUE(Plantilla!BV260),"")</f>
        <v/>
      </c>
      <c r="BY249" s="6">
        <f>IF($C249="OK",_xlfn.NUMBERVALUE(Plantilla!BW260),"")</f>
        <v/>
      </c>
      <c r="BZ249" s="6">
        <f>IF($C249="OK",_xlfn.NUMBERVALUE(Plantilla!BX260),"")</f>
        <v/>
      </c>
      <c r="CA249" s="6">
        <f>IF($C249="OK",_xlfn.NUMBERVALUE(Plantilla!BY260),"")</f>
        <v/>
      </c>
      <c r="CB249" s="6">
        <f>IF($C249="OK",_xlfn.NUMBERVALUE(Plantilla!BZ260),"")</f>
        <v/>
      </c>
      <c r="CC249" s="6">
        <f>IF($C249="OK",_xlfn.NUMBERVALUE(Plantilla!CA260),"")</f>
        <v/>
      </c>
      <c r="CD249" s="6">
        <f>IF($C249="OK",_xlfn.NUMBERVALUE(Plantilla!CB260),"")</f>
        <v/>
      </c>
      <c r="CE249" s="6">
        <f>IF($C249="OK",_xlfn.NUMBERVALUE(Plantilla!CC260),"")</f>
        <v/>
      </c>
      <c r="CF249" s="4">
        <f>IF($C249="OK",_xlfn.NUMBERVALUE(Plantilla!CD260),"")</f>
        <v/>
      </c>
      <c r="CG249" s="6">
        <f>IF($C249="OK",_xlfn.NUMBERVALUE(Plantilla!CE260),"")</f>
        <v/>
      </c>
      <c r="CH249" s="6">
        <f>IF($C249="OK",_xlfn.NUMBERVALUE(Plantilla!CF260),"")</f>
        <v/>
      </c>
      <c r="CI249" s="6">
        <f>IF($C249="OK",_xlfn.NUMBERVALUE(Plantilla!CG260),"")</f>
        <v/>
      </c>
      <c r="CJ249" s="6">
        <f>IF($C249="OK",_xlfn.NUMBERVALUE(Plantilla!CH260),"")</f>
        <v/>
      </c>
      <c r="CK249" s="6">
        <f>IF($C249="OK",_xlfn.NUMBERVALUE(Plantilla!CI260),"")</f>
        <v/>
      </c>
      <c r="CL249" s="6">
        <f>IF($C249="OK",_xlfn.NUMBERVALUE(Plantilla!CJ260),"")</f>
        <v/>
      </c>
      <c r="CM249">
        <f>IF($C249="OK",TEXT(Plantilla!CK260,"#"),"")</f>
        <v/>
      </c>
      <c r="CN249" s="6">
        <f>IF($C249="OK",_xlfn.NUMBERVALUE(Plantilla!CL260),"")</f>
        <v/>
      </c>
      <c r="CO249" s="6">
        <f>IF($C249="OK",_xlfn.NUMBERVALUE(Plantilla!CM260),"")</f>
        <v/>
      </c>
      <c r="CP249" s="110">
        <f>IF($C249="OK",_xlfn.NUMBERVALUE(Plantilla!CN260),"")</f>
        <v/>
      </c>
      <c r="CQ249" s="6">
        <f>IF($C249="OK",_xlfn.NUMBERVALUE(Plantilla!CO260),"")</f>
        <v/>
      </c>
      <c r="CR249" s="109">
        <f>IF($C249="OK",_xlfn.NUMBERVALUE(Plantilla!CP260),"")</f>
        <v/>
      </c>
      <c r="CS249" s="110">
        <f>IF($C249="OK",_xlfn.NUMBERVALUE(Plantilla!CQ260),"")</f>
        <v/>
      </c>
      <c r="CT249" s="6">
        <f>IF($C249="OK",_xlfn.NUMBERVALUE(Plantilla!CR260),"")</f>
        <v/>
      </c>
      <c r="CU249" s="109">
        <f>IF($C249="OK",_xlfn.NUMBERVALUE(Plantilla!CS260),"")</f>
        <v/>
      </c>
      <c r="CV249" s="110">
        <f>IF($C249="OK",_xlfn.NUMBERVALUE(Plantilla!CT260),"")</f>
        <v/>
      </c>
      <c r="CW249" s="6">
        <f>IF($C249="OK",_xlfn.NUMBERVALUE(Plantilla!CU260),"")</f>
        <v/>
      </c>
      <c r="CX249" s="82">
        <f>IF($C249="OK",_xlfn.NUMBERVALUE(Plantilla!CV260),"")</f>
        <v/>
      </c>
      <c r="CY249" s="6">
        <f>IF($C249="OK",_xlfn.NUMBERVALUE(Plantilla!CW260),"")</f>
        <v/>
      </c>
      <c r="CZ249" s="82">
        <f>IF($C249="OK",_xlfn.NUMBERVALUE(Plantilla!CX260),"")</f>
        <v/>
      </c>
      <c r="DA249" s="6">
        <f>IF($C249="OK",_xlfn.NUMBERVALUE(Plantilla!CY260),"")</f>
        <v/>
      </c>
      <c r="DB249" s="109">
        <f>IF($C249="OK",_xlfn.NUMBERVALUE(Plantilla!CZ260),"")</f>
        <v/>
      </c>
      <c r="DC249" s="6">
        <f>IF($C249="OK",_xlfn.NUMBERVALUE(Plantilla!DA260),"")</f>
        <v/>
      </c>
      <c r="DD249" s="6">
        <f>IF($C249="OK",TEXT(Plantilla!DB260,"#"),"")</f>
        <v/>
      </c>
      <c r="DE249" s="6">
        <f>IF($C249="OK",_xlfn.NUMBERVALUE(Plantilla!DC260),"")</f>
        <v/>
      </c>
      <c r="DF249" s="4">
        <f>IF($C249="OK",_xlfn.NUMBERVALUE(Plantilla!DD260),"")</f>
        <v/>
      </c>
      <c r="DG249" s="6">
        <f>IF($C249="OK",_xlfn.NUMBERVALUE(Plantilla!DE260),"")</f>
        <v/>
      </c>
      <c r="DH249" s="6">
        <f>IF($C249="OK",_xlfn.NUMBERVALUE(Plantilla!DF260),"")</f>
        <v/>
      </c>
      <c r="DI249" s="6">
        <f>IF($C249="OK",_xlfn.NUMBERVALUE(Plantilla!DG260),"")</f>
        <v/>
      </c>
      <c r="DJ249" s="6">
        <f>IF($C249="OK",_xlfn.NUMBERVALUE(Plantilla!DH260),"")</f>
        <v/>
      </c>
      <c r="DK249" s="6">
        <f>IF($C249="OK",_xlfn.NUMBERVALUE(Plantilla!DI260),"")</f>
        <v/>
      </c>
      <c r="DL249" s="6">
        <f>IF($C249="OK",_xlfn.NUMBERVALUE(Plantilla!DJ260),"")</f>
        <v/>
      </c>
      <c r="DM249" s="6">
        <f>IF($C249="OK",_xlfn.NUMBERVALUE(Plantilla!DK260),"")</f>
        <v/>
      </c>
      <c r="DN249" s="6">
        <f>IF($C249="OK",_xlfn.NUMBERVALUE(Plantilla!DL260),"")</f>
        <v/>
      </c>
      <c r="DO249" s="6">
        <f>IF($C249="OK",_xlfn.NUMBERVALUE(Plantilla!DM260),"")</f>
        <v/>
      </c>
      <c r="DP249" s="6">
        <f>IF($C249="OK",_xlfn.NUMBERVALUE(Plantilla!DN260),"")</f>
        <v/>
      </c>
      <c r="DQ249" s="6">
        <f>IF($C249="OK",_xlfn.NUMBERVALUE(Plantilla!DO260),"")</f>
        <v/>
      </c>
      <c r="DR249" s="6">
        <f>IF($C249="OK",_xlfn.NUMBERVALUE(Plantilla!DP260),"")</f>
        <v/>
      </c>
      <c r="DS249">
        <f>IF($C249="OK",TEXT(Plantilla!DR260,"#"),"")</f>
        <v/>
      </c>
      <c r="DT249" s="6" t="n"/>
    </row>
    <row r="250">
      <c r="A250">
        <f>IF(Plantilla!$I$6="¡Perfecto!, Guarda el archivo y adjúntalo a tu interfaz de Nómina Electrónica","OK","Error")</f>
        <v/>
      </c>
      <c r="B250">
        <f>IF(Plantilla!$I$6="¡Perfecto!, Guarda el archivo y adjúntalo a tu interfaz de Nómina Electrónica",MID(Plantilla!$D$2,SEARCH("V",Plantilla!$D$2),10),"")</f>
        <v/>
      </c>
      <c r="C250">
        <f>Plantilla!C261</f>
        <v/>
      </c>
      <c r="D250">
        <f>IF($C250="OK",Plantilla!B261,"")</f>
        <v/>
      </c>
      <c r="E250">
        <f>IF($C250="OK",
   VLOOKUP(Plantilla!$E$4,'Tablas '!$AP$4:$AT$6,5,FALSE),
"")</f>
        <v/>
      </c>
      <c r="F250">
        <f>IF($C250="OK",TEXT(Plantilla!D261,"#"),"")</f>
        <v/>
      </c>
      <c r="G250">
        <f>IF($C250="OK",
   VLOOKUP(Plantilla!E261,'Tablas '!$B$4:$C$14,2,FALSE),
"")</f>
        <v/>
      </c>
      <c r="H250">
        <f>IF($C250="OK",TEXT(Plantilla!F261,"#"),"")</f>
        <v/>
      </c>
      <c r="I250">
        <f>IF($C250="OK",TEXT(Plantilla!G261,"#"),"")</f>
        <v/>
      </c>
      <c r="J250">
        <f>IF($C250="OK",TEXT(Plantilla!H261,"#"),"")</f>
        <v/>
      </c>
      <c r="K250">
        <f>IF($C250="OK",TEXT(Plantilla!I261,"#"),"")</f>
        <v/>
      </c>
      <c r="L250">
        <f>IF($C250="OK",TEXT(Plantilla!J261,"#"),"")</f>
        <v/>
      </c>
      <c r="M250">
        <f>IF($C250="OK",TEXT(Plantilla!K261,"#"),"")</f>
        <v/>
      </c>
      <c r="N250">
        <f>IF($C250="OK",
   CONCATENATE(YEAR(Plantilla!L261),"-",TEXT(MONTH(Plantilla!L261),"00"),"-",TEXT(DAY(Plantilla!L261),"00")),
"")</f>
        <v/>
      </c>
      <c r="O250">
        <f>IF($C250="OK",_xlfn.NUMBERVALUE(Plantilla!M261),"")</f>
        <v/>
      </c>
      <c r="P250">
        <f>IF($C250="OK",
   IF(Plantilla!N261&lt;&gt;"",
      CONCATENATE(YEAR(Plantilla!N261),"-",TEXT(MONTH(Plantilla!N261),"00"),"-",TEXT(DAY(Plantilla!N261),"00")),
   ""),
"")</f>
        <v/>
      </c>
      <c r="Q250">
        <f>IF($C250="OK",
   VLOOKUP(Plantilla!O261,'Tablas '!$E$4:$F$19,2,FALSE),
"")</f>
        <v/>
      </c>
      <c r="R250">
        <f>IF($C250="OK",
   VLOOKUP(Plantilla!P261,'Tablas '!$H$4:$I$5,2,FALSE),
"")</f>
        <v/>
      </c>
      <c r="S250">
        <f>IF($C250="OK",
   VLOOKUP(Plantilla!Q261,'Tablas '!$K$4:$L$8,2,FALSE),
"")</f>
        <v/>
      </c>
      <c r="T250">
        <f>IF($C250="OK",
   VLOOKUP(Plantilla!R261,'Tablas '!$AE$4:$AF$6,2,FALSE),
"")</f>
        <v/>
      </c>
      <c r="U250">
        <f>IF($C250="OK",
   VLOOKUP(Plantilla!S261,'Tablas '!$AE$4:$AF$6,2,FALSE),
"")</f>
        <v/>
      </c>
      <c r="V250">
        <f>IF($C250="OK",TEXT(Plantilla!T261,"#"),"")</f>
        <v/>
      </c>
      <c r="W250" s="84">
        <f>IF($C250="OK",
   VLOOKUP(Plantilla!U261,'Tablas '!$AM$4:$AN$1126,2,FALSE),
"")</f>
        <v/>
      </c>
      <c r="X250">
        <f>IF($C250="OK",TEXT(Plantilla!V261,"#"),"")</f>
        <v/>
      </c>
      <c r="Y250">
        <f>IF($C250="OK",
   CONCATENATE(YEAR(Plantilla!W261),"-",TEXT(MONTH(Plantilla!W261),"00"),"-",TEXT(DAY(Plantilla!W261),"00")),
"")</f>
        <v/>
      </c>
      <c r="Z250">
        <f>IF($C250="OK",
   CONCATENATE(YEAR(Plantilla!X261),"-",TEXT(MONTH(Plantilla!X261),"00"),"-",TEXT(DAY(Plantilla!X261),"00")),
"")</f>
        <v/>
      </c>
      <c r="AA250">
        <f>IF($C250="OK",
   TEXT(VLOOKUP(Plantilla!Y261,'Tablas '!$Q$4:$R$9,2,FALSE),"#"),
"")</f>
        <v/>
      </c>
      <c r="AB250">
        <f>IF($C250="OK",
   CONCATENATE(YEAR(Plantilla!Z261),"-",TEXT(MONTH(Plantilla!Z261),"00"),"-",TEXT(DAY(Plantilla!Z261),"00")),
"")</f>
        <v/>
      </c>
      <c r="AC250">
        <f>IF($C250="OK",
   TEXT(VLOOKUP(Plantilla!AA261,'Tablas '!$T$4:$U$13,2,FALSE),"#"),
"")</f>
        <v/>
      </c>
      <c r="AD250">
        <f>IF($C250="OK",TEXT(Plantilla!AB261,"#"),"")</f>
        <v/>
      </c>
      <c r="AE250">
        <f>IF($C250="OK",
   IF(Plantilla!AC261&lt;&gt;"",
      TEXT(VLOOKUP(Plantilla!AC261,'Tablas '!$W$4:$X$7,2,FALSE),"#"),
   ""),
"")</f>
        <v/>
      </c>
      <c r="AF250">
        <f>IF($C250="OK",TEXT(Plantilla!AD261,"#"),"")</f>
        <v/>
      </c>
      <c r="AG250" s="6">
        <f>IF($C250="OK",_xlfn.NUMBERVALUE(Plantilla!AE261),"")</f>
        <v/>
      </c>
      <c r="AH250" s="4">
        <f>IF($C250="OK",_xlfn.NUMBERVALUE(Plantilla!AF261),"")</f>
        <v/>
      </c>
      <c r="AI250" s="6">
        <f>IF($C250="OK",_xlfn.NUMBERVALUE(Plantilla!AG261),"")</f>
        <v/>
      </c>
      <c r="AJ250" s="6">
        <f>IF($C250="OK",_xlfn.NUMBERVALUE(Plantilla!AH261),"")</f>
        <v/>
      </c>
      <c r="AK250" s="6">
        <f>IF($C250="OK",_xlfn.NUMBERVALUE(Plantilla!AI261),"")</f>
        <v/>
      </c>
      <c r="AL250" s="6">
        <f>IF($C250="OK",_xlfn.NUMBERVALUE(Plantilla!AJ261),"")</f>
        <v/>
      </c>
      <c r="AM250" s="4">
        <f>IF($C250="OK",_xlfn.NUMBERVALUE(Plantilla!AK261),"")</f>
        <v/>
      </c>
      <c r="AN250" s="6">
        <f>IF($C250="OK",_xlfn.NUMBERVALUE(Plantilla!AL261),"")</f>
        <v/>
      </c>
      <c r="AO250" s="4">
        <f>IF($C250="OK",_xlfn.NUMBERVALUE(Plantilla!AM261),"")</f>
        <v/>
      </c>
      <c r="AP250" s="6">
        <f>IF($C250="OK",_xlfn.NUMBERVALUE(Plantilla!AN261),"")</f>
        <v/>
      </c>
      <c r="AQ250" s="4">
        <f>IF($C250="OK",_xlfn.NUMBERVALUE(Plantilla!AO261),"")</f>
        <v/>
      </c>
      <c r="AR250" s="6">
        <f>IF($C250="OK",_xlfn.NUMBERVALUE(Plantilla!AP261),"")</f>
        <v/>
      </c>
      <c r="AS250" s="4">
        <f>IF($C250="OK",_xlfn.NUMBERVALUE(Plantilla!AQ261),"")</f>
        <v/>
      </c>
      <c r="AT250" s="6">
        <f>IF($C250="OK",_xlfn.NUMBERVALUE(Plantilla!AR261),"")</f>
        <v/>
      </c>
      <c r="AU250" s="4">
        <f>IF($C250="OK",_xlfn.NUMBERVALUE(Plantilla!AS261),"")</f>
        <v/>
      </c>
      <c r="AV250" s="6">
        <f>IF($C250="OK",_xlfn.NUMBERVALUE(Plantilla!AT261),"")</f>
        <v/>
      </c>
      <c r="AW250" s="4">
        <f>IF($C250="OK",_xlfn.NUMBERVALUE(Plantilla!AU261),"")</f>
        <v/>
      </c>
      <c r="AX250" s="6">
        <f>IF($C250="OK",_xlfn.NUMBERVALUE(Plantilla!AV261),"")</f>
        <v/>
      </c>
      <c r="AY250" s="4">
        <f>IF($C250="OK",_xlfn.NUMBERVALUE(Plantilla!AW261),"")</f>
        <v/>
      </c>
      <c r="AZ250" s="6">
        <f>IF($C250="OK",_xlfn.NUMBERVALUE(Plantilla!AX261),"")</f>
        <v/>
      </c>
      <c r="BA250">
        <f>IF($C250="OK",_xlfn.NUMBERVALUE(Plantilla!AY261),"")</f>
        <v/>
      </c>
      <c r="BB250">
        <f>IF($C250="OK",_xlfn.NUMBERVALUE(Plantilla!AZ261),"")</f>
        <v/>
      </c>
      <c r="BC250" s="4">
        <f>IF($C250="OK",_xlfn.NUMBERVALUE(Plantilla!BA261),"")</f>
        <v/>
      </c>
      <c r="BD250" s="6">
        <f>IF($C250="OK",_xlfn.NUMBERVALUE(Plantilla!BB261),"")</f>
        <v/>
      </c>
      <c r="BE250" s="4">
        <f>IF($C250="OK",_xlfn.NUMBERVALUE(Plantilla!BC261),"")</f>
        <v/>
      </c>
      <c r="BF250" s="6">
        <f>IF($C250="OK",_xlfn.NUMBERVALUE(Plantilla!BD261),"")</f>
        <v/>
      </c>
      <c r="BG250" s="4">
        <f>IF($C250="OK",_xlfn.NUMBERVALUE(Plantilla!BE261),"")</f>
        <v/>
      </c>
      <c r="BH250" s="6">
        <f>IF($C250="OK",_xlfn.NUMBERVALUE(Plantilla!BF261),"")</f>
        <v/>
      </c>
      <c r="BI250" s="110">
        <f>IF($C250="OK",_xlfn.NUMBERVALUE(Plantilla!BG261),"")</f>
        <v/>
      </c>
      <c r="BJ250" s="6">
        <f>IF($C250="OK",_xlfn.NUMBERVALUE(Plantilla!BH261),"")</f>
        <v/>
      </c>
      <c r="BK250" s="109">
        <f>IF($C250="OK",_xlfn.NUMBERVALUE(Plantilla!BI261),"")</f>
        <v/>
      </c>
      <c r="BL250" s="6">
        <f>IF($C250="OK",
   IF(Plantilla!BJ261&lt;&gt;"",
      TEXT(VLOOKUP(Plantilla!BJ261,'Tablas '!$Z$4:$AA$6,2,FALSE),"#"),
   ""),
"")</f>
        <v/>
      </c>
      <c r="BM250" s="4">
        <f>IF($C250="OK",_xlfn.NUMBERVALUE(Plantilla!BK261),"")</f>
        <v/>
      </c>
      <c r="BN250" s="4">
        <f>IF($C250="OK",_xlfn.NUMBERVALUE(Plantilla!BL261),"")</f>
        <v/>
      </c>
      <c r="BO250" s="6">
        <f>IF($C250="OK",_xlfn.NUMBERVALUE(Plantilla!BM261),"")</f>
        <v/>
      </c>
      <c r="BP250" s="4">
        <f>IF($C250="OK",_xlfn.NUMBERVALUE(Plantilla!BN261),"")</f>
        <v/>
      </c>
      <c r="BQ250" s="6">
        <f>IF($C250="OK",_xlfn.NUMBERVALUE(Plantilla!BO261),"")</f>
        <v/>
      </c>
      <c r="BR250" s="4">
        <f>IF($C250="OK",_xlfn.NUMBERVALUE(Plantilla!BP261),"")</f>
        <v/>
      </c>
      <c r="BS250" s="6">
        <f>IF($C250="OK",_xlfn.NUMBERVALUE(Plantilla!BQ261),"")</f>
        <v/>
      </c>
      <c r="BT250" s="4">
        <f>IF($C250="OK",_xlfn.NUMBERVALUE(Plantilla!BR261),"")</f>
        <v/>
      </c>
      <c r="BU250" s="6">
        <f>IF($C250="OK",_xlfn.NUMBERVALUE(Plantilla!BS261),"")</f>
        <v/>
      </c>
      <c r="BV250" s="6">
        <f>IF($C250="OK",_xlfn.NUMBERVALUE(Plantilla!BT261),"")</f>
        <v/>
      </c>
      <c r="BW250" s="6">
        <f>IF($C250="OK",_xlfn.NUMBERVALUE(Plantilla!BU261),"")</f>
        <v/>
      </c>
      <c r="BX250" s="6">
        <f>IF($C250="OK",_xlfn.NUMBERVALUE(Plantilla!BV261),"")</f>
        <v/>
      </c>
      <c r="BY250" s="6">
        <f>IF($C250="OK",_xlfn.NUMBERVALUE(Plantilla!BW261),"")</f>
        <v/>
      </c>
      <c r="BZ250" s="6">
        <f>IF($C250="OK",_xlfn.NUMBERVALUE(Plantilla!BX261),"")</f>
        <v/>
      </c>
      <c r="CA250" s="6">
        <f>IF($C250="OK",_xlfn.NUMBERVALUE(Plantilla!BY261),"")</f>
        <v/>
      </c>
      <c r="CB250" s="6">
        <f>IF($C250="OK",_xlfn.NUMBERVALUE(Plantilla!BZ261),"")</f>
        <v/>
      </c>
      <c r="CC250" s="6">
        <f>IF($C250="OK",_xlfn.NUMBERVALUE(Plantilla!CA261),"")</f>
        <v/>
      </c>
      <c r="CD250" s="6">
        <f>IF($C250="OK",_xlfn.NUMBERVALUE(Plantilla!CB261),"")</f>
        <v/>
      </c>
      <c r="CE250" s="6">
        <f>IF($C250="OK",_xlfn.NUMBERVALUE(Plantilla!CC261),"")</f>
        <v/>
      </c>
      <c r="CF250" s="4">
        <f>IF($C250="OK",_xlfn.NUMBERVALUE(Plantilla!CD261),"")</f>
        <v/>
      </c>
      <c r="CG250" s="6">
        <f>IF($C250="OK",_xlfn.NUMBERVALUE(Plantilla!CE261),"")</f>
        <v/>
      </c>
      <c r="CH250" s="6">
        <f>IF($C250="OK",_xlfn.NUMBERVALUE(Plantilla!CF261),"")</f>
        <v/>
      </c>
      <c r="CI250" s="6">
        <f>IF($C250="OK",_xlfn.NUMBERVALUE(Plantilla!CG261),"")</f>
        <v/>
      </c>
      <c r="CJ250" s="6">
        <f>IF($C250="OK",_xlfn.NUMBERVALUE(Plantilla!CH261),"")</f>
        <v/>
      </c>
      <c r="CK250" s="6">
        <f>IF($C250="OK",_xlfn.NUMBERVALUE(Plantilla!CI261),"")</f>
        <v/>
      </c>
      <c r="CL250" s="6">
        <f>IF($C250="OK",_xlfn.NUMBERVALUE(Plantilla!CJ261),"")</f>
        <v/>
      </c>
      <c r="CM250">
        <f>IF($C250="OK",TEXT(Plantilla!CK261,"#"),"")</f>
        <v/>
      </c>
      <c r="CN250" s="6">
        <f>IF($C250="OK",_xlfn.NUMBERVALUE(Plantilla!CL261),"")</f>
        <v/>
      </c>
      <c r="CO250" s="6">
        <f>IF($C250="OK",_xlfn.NUMBERVALUE(Plantilla!CM261),"")</f>
        <v/>
      </c>
      <c r="CP250" s="110">
        <f>IF($C250="OK",_xlfn.NUMBERVALUE(Plantilla!CN261),"")</f>
        <v/>
      </c>
      <c r="CQ250" s="6">
        <f>IF($C250="OK",_xlfn.NUMBERVALUE(Plantilla!CO261),"")</f>
        <v/>
      </c>
      <c r="CR250" s="109">
        <f>IF($C250="OK",_xlfn.NUMBERVALUE(Plantilla!CP261),"")</f>
        <v/>
      </c>
      <c r="CS250" s="110">
        <f>IF($C250="OK",_xlfn.NUMBERVALUE(Plantilla!CQ261),"")</f>
        <v/>
      </c>
      <c r="CT250" s="6">
        <f>IF($C250="OK",_xlfn.NUMBERVALUE(Plantilla!CR261),"")</f>
        <v/>
      </c>
      <c r="CU250" s="109">
        <f>IF($C250="OK",_xlfn.NUMBERVALUE(Plantilla!CS261),"")</f>
        <v/>
      </c>
      <c r="CV250" s="110">
        <f>IF($C250="OK",_xlfn.NUMBERVALUE(Plantilla!CT261),"")</f>
        <v/>
      </c>
      <c r="CW250" s="6">
        <f>IF($C250="OK",_xlfn.NUMBERVALUE(Plantilla!CU261),"")</f>
        <v/>
      </c>
      <c r="CX250" s="82">
        <f>IF($C250="OK",_xlfn.NUMBERVALUE(Plantilla!CV261),"")</f>
        <v/>
      </c>
      <c r="CY250" s="6">
        <f>IF($C250="OK",_xlfn.NUMBERVALUE(Plantilla!CW261),"")</f>
        <v/>
      </c>
      <c r="CZ250" s="82">
        <f>IF($C250="OK",_xlfn.NUMBERVALUE(Plantilla!CX261),"")</f>
        <v/>
      </c>
      <c r="DA250" s="6">
        <f>IF($C250="OK",_xlfn.NUMBERVALUE(Plantilla!CY261),"")</f>
        <v/>
      </c>
      <c r="DB250" s="109">
        <f>IF($C250="OK",_xlfn.NUMBERVALUE(Plantilla!CZ261),"")</f>
        <v/>
      </c>
      <c r="DC250" s="6">
        <f>IF($C250="OK",_xlfn.NUMBERVALUE(Plantilla!DA261),"")</f>
        <v/>
      </c>
      <c r="DD250" s="6">
        <f>IF($C250="OK",TEXT(Plantilla!DB261,"#"),"")</f>
        <v/>
      </c>
      <c r="DE250" s="6">
        <f>IF($C250="OK",_xlfn.NUMBERVALUE(Plantilla!DC261),"")</f>
        <v/>
      </c>
      <c r="DF250" s="4">
        <f>IF($C250="OK",_xlfn.NUMBERVALUE(Plantilla!DD261),"")</f>
        <v/>
      </c>
      <c r="DG250" s="6">
        <f>IF($C250="OK",_xlfn.NUMBERVALUE(Plantilla!DE261),"")</f>
        <v/>
      </c>
      <c r="DH250" s="6">
        <f>IF($C250="OK",_xlfn.NUMBERVALUE(Plantilla!DF261),"")</f>
        <v/>
      </c>
      <c r="DI250" s="6">
        <f>IF($C250="OK",_xlfn.NUMBERVALUE(Plantilla!DG261),"")</f>
        <v/>
      </c>
      <c r="DJ250" s="6">
        <f>IF($C250="OK",_xlfn.NUMBERVALUE(Plantilla!DH261),"")</f>
        <v/>
      </c>
      <c r="DK250" s="6">
        <f>IF($C250="OK",_xlfn.NUMBERVALUE(Plantilla!DI261),"")</f>
        <v/>
      </c>
      <c r="DL250" s="6">
        <f>IF($C250="OK",_xlfn.NUMBERVALUE(Plantilla!DJ261),"")</f>
        <v/>
      </c>
      <c r="DM250" s="6">
        <f>IF($C250="OK",_xlfn.NUMBERVALUE(Plantilla!DK261),"")</f>
        <v/>
      </c>
      <c r="DN250" s="6">
        <f>IF($C250="OK",_xlfn.NUMBERVALUE(Plantilla!DL261),"")</f>
        <v/>
      </c>
      <c r="DO250" s="6">
        <f>IF($C250="OK",_xlfn.NUMBERVALUE(Plantilla!DM261),"")</f>
        <v/>
      </c>
      <c r="DP250" s="6">
        <f>IF($C250="OK",_xlfn.NUMBERVALUE(Plantilla!DN261),"")</f>
        <v/>
      </c>
      <c r="DQ250" s="6">
        <f>IF($C250="OK",_xlfn.NUMBERVALUE(Plantilla!DO261),"")</f>
        <v/>
      </c>
      <c r="DR250" s="6">
        <f>IF($C250="OK",_xlfn.NUMBERVALUE(Plantilla!DP261),"")</f>
        <v/>
      </c>
      <c r="DS250">
        <f>IF($C250="OK",TEXT(Plantilla!DR261,"#"),"")</f>
        <v/>
      </c>
      <c r="DT250" s="6" t="n"/>
    </row>
    <row r="251">
      <c r="A251">
        <f>IF(Plantilla!$I$6="¡Perfecto!, Guarda el archivo y adjúntalo a tu interfaz de Nómina Electrónica","OK","Error")</f>
        <v/>
      </c>
      <c r="B251">
        <f>IF(Plantilla!$I$6="¡Perfecto!, Guarda el archivo y adjúntalo a tu interfaz de Nómina Electrónica",MID(Plantilla!$D$2,SEARCH("V",Plantilla!$D$2),10),"")</f>
        <v/>
      </c>
      <c r="C251">
        <f>Plantilla!C262</f>
        <v/>
      </c>
      <c r="D251">
        <f>IF($C251="OK",Plantilla!B262,"")</f>
        <v/>
      </c>
      <c r="E251">
        <f>IF($C251="OK",
   VLOOKUP(Plantilla!$E$4,'Tablas '!$AP$4:$AT$6,5,FALSE),
"")</f>
        <v/>
      </c>
      <c r="F251">
        <f>IF($C251="OK",TEXT(Plantilla!D262,"#"),"")</f>
        <v/>
      </c>
      <c r="G251">
        <f>IF($C251="OK",
   VLOOKUP(Plantilla!E262,'Tablas '!$B$4:$C$14,2,FALSE),
"")</f>
        <v/>
      </c>
      <c r="H251">
        <f>IF($C251="OK",TEXT(Plantilla!F262,"#"),"")</f>
        <v/>
      </c>
      <c r="I251">
        <f>IF($C251="OK",TEXT(Plantilla!G262,"#"),"")</f>
        <v/>
      </c>
      <c r="J251">
        <f>IF($C251="OK",TEXT(Plantilla!H262,"#"),"")</f>
        <v/>
      </c>
      <c r="K251">
        <f>IF($C251="OK",TEXT(Plantilla!I262,"#"),"")</f>
        <v/>
      </c>
      <c r="L251">
        <f>IF($C251="OK",TEXT(Plantilla!J262,"#"),"")</f>
        <v/>
      </c>
      <c r="M251">
        <f>IF($C251="OK",TEXT(Plantilla!K262,"#"),"")</f>
        <v/>
      </c>
      <c r="N251">
        <f>IF($C251="OK",
   CONCATENATE(YEAR(Plantilla!L262),"-",TEXT(MONTH(Plantilla!L262),"00"),"-",TEXT(DAY(Plantilla!L262),"00")),
"")</f>
        <v/>
      </c>
      <c r="O251">
        <f>IF($C251="OK",_xlfn.NUMBERVALUE(Plantilla!M262),"")</f>
        <v/>
      </c>
      <c r="P251">
        <f>IF($C251="OK",
   IF(Plantilla!N262&lt;&gt;"",
      CONCATENATE(YEAR(Plantilla!N262),"-",TEXT(MONTH(Plantilla!N262),"00"),"-",TEXT(DAY(Plantilla!N262),"00")),
   ""),
"")</f>
        <v/>
      </c>
      <c r="Q251">
        <f>IF($C251="OK",
   VLOOKUP(Plantilla!O262,'Tablas '!$E$4:$F$19,2,FALSE),
"")</f>
        <v/>
      </c>
      <c r="R251">
        <f>IF($C251="OK",
   VLOOKUP(Plantilla!P262,'Tablas '!$H$4:$I$5,2,FALSE),
"")</f>
        <v/>
      </c>
      <c r="S251">
        <f>IF($C251="OK",
   VLOOKUP(Plantilla!Q262,'Tablas '!$K$4:$L$8,2,FALSE),
"")</f>
        <v/>
      </c>
      <c r="T251">
        <f>IF($C251="OK",
   VLOOKUP(Plantilla!R262,'Tablas '!$AE$4:$AF$6,2,FALSE),
"")</f>
        <v/>
      </c>
      <c r="U251">
        <f>IF($C251="OK",
   VLOOKUP(Plantilla!S262,'Tablas '!$AE$4:$AF$6,2,FALSE),
"")</f>
        <v/>
      </c>
      <c r="V251">
        <f>IF($C251="OK",TEXT(Plantilla!T262,"#"),"")</f>
        <v/>
      </c>
      <c r="W251" s="84">
        <f>IF($C251="OK",
   VLOOKUP(Plantilla!U262,'Tablas '!$AM$4:$AN$1126,2,FALSE),
"")</f>
        <v/>
      </c>
      <c r="X251">
        <f>IF($C251="OK",TEXT(Plantilla!V262,"#"),"")</f>
        <v/>
      </c>
      <c r="Y251">
        <f>IF($C251="OK",
   CONCATENATE(YEAR(Plantilla!W262),"-",TEXT(MONTH(Plantilla!W262),"00"),"-",TEXT(DAY(Plantilla!W262),"00")),
"")</f>
        <v/>
      </c>
      <c r="Z251">
        <f>IF($C251="OK",
   CONCATENATE(YEAR(Plantilla!X262),"-",TEXT(MONTH(Plantilla!X262),"00"),"-",TEXT(DAY(Plantilla!X262),"00")),
"")</f>
        <v/>
      </c>
      <c r="AA251">
        <f>IF($C251="OK",
   TEXT(VLOOKUP(Plantilla!Y262,'Tablas '!$Q$4:$R$9,2,FALSE),"#"),
"")</f>
        <v/>
      </c>
      <c r="AB251">
        <f>IF($C251="OK",
   CONCATENATE(YEAR(Plantilla!Z262),"-",TEXT(MONTH(Plantilla!Z262),"00"),"-",TEXT(DAY(Plantilla!Z262),"00")),
"")</f>
        <v/>
      </c>
      <c r="AC251">
        <f>IF($C251="OK",
   TEXT(VLOOKUP(Plantilla!AA262,'Tablas '!$T$4:$U$13,2,FALSE),"#"),
"")</f>
        <v/>
      </c>
      <c r="AD251">
        <f>IF($C251="OK",TEXT(Plantilla!AB262,"#"),"")</f>
        <v/>
      </c>
      <c r="AE251">
        <f>IF($C251="OK",
   IF(Plantilla!AC262&lt;&gt;"",
      TEXT(VLOOKUP(Plantilla!AC262,'Tablas '!$W$4:$X$7,2,FALSE),"#"),
   ""),
"")</f>
        <v/>
      </c>
      <c r="AF251">
        <f>IF($C251="OK",TEXT(Plantilla!AD262,"#"),"")</f>
        <v/>
      </c>
      <c r="AG251" s="6">
        <f>IF($C251="OK",_xlfn.NUMBERVALUE(Plantilla!AE262),"")</f>
        <v/>
      </c>
      <c r="AH251" s="4">
        <f>IF($C251="OK",_xlfn.NUMBERVALUE(Plantilla!AF262),"")</f>
        <v/>
      </c>
      <c r="AI251" s="6">
        <f>IF($C251="OK",_xlfn.NUMBERVALUE(Plantilla!AG262),"")</f>
        <v/>
      </c>
      <c r="AJ251" s="6">
        <f>IF($C251="OK",_xlfn.NUMBERVALUE(Plantilla!AH262),"")</f>
        <v/>
      </c>
      <c r="AK251" s="6">
        <f>IF($C251="OK",_xlfn.NUMBERVALUE(Plantilla!AI262),"")</f>
        <v/>
      </c>
      <c r="AL251" s="6">
        <f>IF($C251="OK",_xlfn.NUMBERVALUE(Plantilla!AJ262),"")</f>
        <v/>
      </c>
      <c r="AM251" s="4">
        <f>IF($C251="OK",_xlfn.NUMBERVALUE(Plantilla!AK262),"")</f>
        <v/>
      </c>
      <c r="AN251" s="6">
        <f>IF($C251="OK",_xlfn.NUMBERVALUE(Plantilla!AL262),"")</f>
        <v/>
      </c>
      <c r="AO251" s="4">
        <f>IF($C251="OK",_xlfn.NUMBERVALUE(Plantilla!AM262),"")</f>
        <v/>
      </c>
      <c r="AP251" s="6">
        <f>IF($C251="OK",_xlfn.NUMBERVALUE(Plantilla!AN262),"")</f>
        <v/>
      </c>
      <c r="AQ251" s="4">
        <f>IF($C251="OK",_xlfn.NUMBERVALUE(Plantilla!AO262),"")</f>
        <v/>
      </c>
      <c r="AR251" s="6">
        <f>IF($C251="OK",_xlfn.NUMBERVALUE(Plantilla!AP262),"")</f>
        <v/>
      </c>
      <c r="AS251" s="4">
        <f>IF($C251="OK",_xlfn.NUMBERVALUE(Plantilla!AQ262),"")</f>
        <v/>
      </c>
      <c r="AT251" s="6">
        <f>IF($C251="OK",_xlfn.NUMBERVALUE(Plantilla!AR262),"")</f>
        <v/>
      </c>
      <c r="AU251" s="4">
        <f>IF($C251="OK",_xlfn.NUMBERVALUE(Plantilla!AS262),"")</f>
        <v/>
      </c>
      <c r="AV251" s="6">
        <f>IF($C251="OK",_xlfn.NUMBERVALUE(Plantilla!AT262),"")</f>
        <v/>
      </c>
      <c r="AW251" s="4">
        <f>IF($C251="OK",_xlfn.NUMBERVALUE(Plantilla!AU262),"")</f>
        <v/>
      </c>
      <c r="AX251" s="6">
        <f>IF($C251="OK",_xlfn.NUMBERVALUE(Plantilla!AV262),"")</f>
        <v/>
      </c>
      <c r="AY251" s="4">
        <f>IF($C251="OK",_xlfn.NUMBERVALUE(Plantilla!AW262),"")</f>
        <v/>
      </c>
      <c r="AZ251" s="6">
        <f>IF($C251="OK",_xlfn.NUMBERVALUE(Plantilla!AX262),"")</f>
        <v/>
      </c>
      <c r="BA251">
        <f>IF($C251="OK",_xlfn.NUMBERVALUE(Plantilla!AY262),"")</f>
        <v/>
      </c>
      <c r="BB251">
        <f>IF($C251="OK",_xlfn.NUMBERVALUE(Plantilla!AZ262),"")</f>
        <v/>
      </c>
      <c r="BC251" s="4">
        <f>IF($C251="OK",_xlfn.NUMBERVALUE(Plantilla!BA262),"")</f>
        <v/>
      </c>
      <c r="BD251" s="6">
        <f>IF($C251="OK",_xlfn.NUMBERVALUE(Plantilla!BB262),"")</f>
        <v/>
      </c>
      <c r="BE251" s="4">
        <f>IF($C251="OK",_xlfn.NUMBERVALUE(Plantilla!BC262),"")</f>
        <v/>
      </c>
      <c r="BF251" s="6">
        <f>IF($C251="OK",_xlfn.NUMBERVALUE(Plantilla!BD262),"")</f>
        <v/>
      </c>
      <c r="BG251" s="4">
        <f>IF($C251="OK",_xlfn.NUMBERVALUE(Plantilla!BE262),"")</f>
        <v/>
      </c>
      <c r="BH251" s="6">
        <f>IF($C251="OK",_xlfn.NUMBERVALUE(Plantilla!BF262),"")</f>
        <v/>
      </c>
      <c r="BI251" s="110">
        <f>IF($C251="OK",_xlfn.NUMBERVALUE(Plantilla!BG262),"")</f>
        <v/>
      </c>
      <c r="BJ251" s="6">
        <f>IF($C251="OK",_xlfn.NUMBERVALUE(Plantilla!BH262),"")</f>
        <v/>
      </c>
      <c r="BK251" s="109">
        <f>IF($C251="OK",_xlfn.NUMBERVALUE(Plantilla!BI262),"")</f>
        <v/>
      </c>
      <c r="BL251" s="6">
        <f>IF($C251="OK",
   IF(Plantilla!BJ262&lt;&gt;"",
      TEXT(VLOOKUP(Plantilla!BJ262,'Tablas '!$Z$4:$AA$6,2,FALSE),"#"),
   ""),
"")</f>
        <v/>
      </c>
      <c r="BM251" s="4">
        <f>IF($C251="OK",_xlfn.NUMBERVALUE(Plantilla!BK262),"")</f>
        <v/>
      </c>
      <c r="BN251" s="4">
        <f>IF($C251="OK",_xlfn.NUMBERVALUE(Plantilla!BL262),"")</f>
        <v/>
      </c>
      <c r="BO251" s="6">
        <f>IF($C251="OK",_xlfn.NUMBERVALUE(Plantilla!BM262),"")</f>
        <v/>
      </c>
      <c r="BP251" s="4">
        <f>IF($C251="OK",_xlfn.NUMBERVALUE(Plantilla!BN262),"")</f>
        <v/>
      </c>
      <c r="BQ251" s="6">
        <f>IF($C251="OK",_xlfn.NUMBERVALUE(Plantilla!BO262),"")</f>
        <v/>
      </c>
      <c r="BR251" s="4">
        <f>IF($C251="OK",_xlfn.NUMBERVALUE(Plantilla!BP262),"")</f>
        <v/>
      </c>
      <c r="BS251" s="6">
        <f>IF($C251="OK",_xlfn.NUMBERVALUE(Plantilla!BQ262),"")</f>
        <v/>
      </c>
      <c r="BT251" s="4">
        <f>IF($C251="OK",_xlfn.NUMBERVALUE(Plantilla!BR262),"")</f>
        <v/>
      </c>
      <c r="BU251" s="6">
        <f>IF($C251="OK",_xlfn.NUMBERVALUE(Plantilla!BS262),"")</f>
        <v/>
      </c>
      <c r="BV251" s="6">
        <f>IF($C251="OK",_xlfn.NUMBERVALUE(Plantilla!BT262),"")</f>
        <v/>
      </c>
      <c r="BW251" s="6">
        <f>IF($C251="OK",_xlfn.NUMBERVALUE(Plantilla!BU262),"")</f>
        <v/>
      </c>
      <c r="BX251" s="6">
        <f>IF($C251="OK",_xlfn.NUMBERVALUE(Plantilla!BV262),"")</f>
        <v/>
      </c>
      <c r="BY251" s="6">
        <f>IF($C251="OK",_xlfn.NUMBERVALUE(Plantilla!BW262),"")</f>
        <v/>
      </c>
      <c r="BZ251" s="6">
        <f>IF($C251="OK",_xlfn.NUMBERVALUE(Plantilla!BX262),"")</f>
        <v/>
      </c>
      <c r="CA251" s="6">
        <f>IF($C251="OK",_xlfn.NUMBERVALUE(Plantilla!BY262),"")</f>
        <v/>
      </c>
      <c r="CB251" s="6">
        <f>IF($C251="OK",_xlfn.NUMBERVALUE(Plantilla!BZ262),"")</f>
        <v/>
      </c>
      <c r="CC251" s="6">
        <f>IF($C251="OK",_xlfn.NUMBERVALUE(Plantilla!CA262),"")</f>
        <v/>
      </c>
      <c r="CD251" s="6">
        <f>IF($C251="OK",_xlfn.NUMBERVALUE(Plantilla!CB262),"")</f>
        <v/>
      </c>
      <c r="CE251" s="6">
        <f>IF($C251="OK",_xlfn.NUMBERVALUE(Plantilla!CC262),"")</f>
        <v/>
      </c>
      <c r="CF251" s="4">
        <f>IF($C251="OK",_xlfn.NUMBERVALUE(Plantilla!CD262),"")</f>
        <v/>
      </c>
      <c r="CG251" s="6">
        <f>IF($C251="OK",_xlfn.NUMBERVALUE(Plantilla!CE262),"")</f>
        <v/>
      </c>
      <c r="CH251" s="6">
        <f>IF($C251="OK",_xlfn.NUMBERVALUE(Plantilla!CF262),"")</f>
        <v/>
      </c>
      <c r="CI251" s="6">
        <f>IF($C251="OK",_xlfn.NUMBERVALUE(Plantilla!CG262),"")</f>
        <v/>
      </c>
      <c r="CJ251" s="6">
        <f>IF($C251="OK",_xlfn.NUMBERVALUE(Plantilla!CH262),"")</f>
        <v/>
      </c>
      <c r="CK251" s="6">
        <f>IF($C251="OK",_xlfn.NUMBERVALUE(Plantilla!CI262),"")</f>
        <v/>
      </c>
      <c r="CL251" s="6">
        <f>IF($C251="OK",_xlfn.NUMBERVALUE(Plantilla!CJ262),"")</f>
        <v/>
      </c>
      <c r="CM251">
        <f>IF($C251="OK",TEXT(Plantilla!CK262,"#"),"")</f>
        <v/>
      </c>
      <c r="CN251" s="6">
        <f>IF($C251="OK",_xlfn.NUMBERVALUE(Plantilla!CL262),"")</f>
        <v/>
      </c>
      <c r="CO251" s="6">
        <f>IF($C251="OK",_xlfn.NUMBERVALUE(Plantilla!CM262),"")</f>
        <v/>
      </c>
      <c r="CP251" s="110">
        <f>IF($C251="OK",_xlfn.NUMBERVALUE(Plantilla!CN262),"")</f>
        <v/>
      </c>
      <c r="CQ251" s="6">
        <f>IF($C251="OK",_xlfn.NUMBERVALUE(Plantilla!CO262),"")</f>
        <v/>
      </c>
      <c r="CR251" s="109">
        <f>IF($C251="OK",_xlfn.NUMBERVALUE(Plantilla!CP262),"")</f>
        <v/>
      </c>
      <c r="CS251" s="110">
        <f>IF($C251="OK",_xlfn.NUMBERVALUE(Plantilla!CQ262),"")</f>
        <v/>
      </c>
      <c r="CT251" s="6">
        <f>IF($C251="OK",_xlfn.NUMBERVALUE(Plantilla!CR262),"")</f>
        <v/>
      </c>
      <c r="CU251" s="109">
        <f>IF($C251="OK",_xlfn.NUMBERVALUE(Plantilla!CS262),"")</f>
        <v/>
      </c>
      <c r="CV251" s="110">
        <f>IF($C251="OK",_xlfn.NUMBERVALUE(Plantilla!CT262),"")</f>
        <v/>
      </c>
      <c r="CW251" s="6">
        <f>IF($C251="OK",_xlfn.NUMBERVALUE(Plantilla!CU262),"")</f>
        <v/>
      </c>
      <c r="CX251" s="82">
        <f>IF($C251="OK",_xlfn.NUMBERVALUE(Plantilla!CV262),"")</f>
        <v/>
      </c>
      <c r="CY251" s="6">
        <f>IF($C251="OK",_xlfn.NUMBERVALUE(Plantilla!CW262),"")</f>
        <v/>
      </c>
      <c r="CZ251" s="82">
        <f>IF($C251="OK",_xlfn.NUMBERVALUE(Plantilla!CX262),"")</f>
        <v/>
      </c>
      <c r="DA251" s="6">
        <f>IF($C251="OK",_xlfn.NUMBERVALUE(Plantilla!CY262),"")</f>
        <v/>
      </c>
      <c r="DB251" s="109">
        <f>IF($C251="OK",_xlfn.NUMBERVALUE(Plantilla!CZ262),"")</f>
        <v/>
      </c>
      <c r="DC251" s="6">
        <f>IF($C251="OK",_xlfn.NUMBERVALUE(Plantilla!DA262),"")</f>
        <v/>
      </c>
      <c r="DD251" s="6">
        <f>IF($C251="OK",TEXT(Plantilla!DB262,"#"),"")</f>
        <v/>
      </c>
      <c r="DE251" s="6">
        <f>IF($C251="OK",_xlfn.NUMBERVALUE(Plantilla!DC262),"")</f>
        <v/>
      </c>
      <c r="DF251" s="4">
        <f>IF($C251="OK",_xlfn.NUMBERVALUE(Plantilla!DD262),"")</f>
        <v/>
      </c>
      <c r="DG251" s="6">
        <f>IF($C251="OK",_xlfn.NUMBERVALUE(Plantilla!DE262),"")</f>
        <v/>
      </c>
      <c r="DH251" s="6">
        <f>IF($C251="OK",_xlfn.NUMBERVALUE(Plantilla!DF262),"")</f>
        <v/>
      </c>
      <c r="DI251" s="6">
        <f>IF($C251="OK",_xlfn.NUMBERVALUE(Plantilla!DG262),"")</f>
        <v/>
      </c>
      <c r="DJ251" s="6">
        <f>IF($C251="OK",_xlfn.NUMBERVALUE(Plantilla!DH262),"")</f>
        <v/>
      </c>
      <c r="DK251" s="6">
        <f>IF($C251="OK",_xlfn.NUMBERVALUE(Plantilla!DI262),"")</f>
        <v/>
      </c>
      <c r="DL251" s="6">
        <f>IF($C251="OK",_xlfn.NUMBERVALUE(Plantilla!DJ262),"")</f>
        <v/>
      </c>
      <c r="DM251" s="6">
        <f>IF($C251="OK",_xlfn.NUMBERVALUE(Plantilla!DK262),"")</f>
        <v/>
      </c>
      <c r="DN251" s="6">
        <f>IF($C251="OK",_xlfn.NUMBERVALUE(Plantilla!DL262),"")</f>
        <v/>
      </c>
      <c r="DO251" s="6">
        <f>IF($C251="OK",_xlfn.NUMBERVALUE(Plantilla!DM262),"")</f>
        <v/>
      </c>
      <c r="DP251" s="6">
        <f>IF($C251="OK",_xlfn.NUMBERVALUE(Plantilla!DN262),"")</f>
        <v/>
      </c>
      <c r="DQ251" s="6">
        <f>IF($C251="OK",_xlfn.NUMBERVALUE(Plantilla!DO262),"")</f>
        <v/>
      </c>
      <c r="DR251" s="6">
        <f>IF($C251="OK",_xlfn.NUMBERVALUE(Plantilla!DP262),"")</f>
        <v/>
      </c>
      <c r="DS251">
        <f>IF($C251="OK",TEXT(Plantilla!DR262,"#"),"")</f>
        <v/>
      </c>
      <c r="DT251" s="6" t="n"/>
    </row>
    <row r="252">
      <c r="A252">
        <f>IF(Plantilla!$I$6="¡Perfecto!, Guarda el archivo y adjúntalo a tu interfaz de Nómina Electrónica","OK","Error")</f>
        <v/>
      </c>
      <c r="B252">
        <f>IF(Plantilla!$I$6="¡Perfecto!, Guarda el archivo y adjúntalo a tu interfaz de Nómina Electrónica",MID(Plantilla!$D$2,SEARCH("V",Plantilla!$D$2),10),"")</f>
        <v/>
      </c>
      <c r="C252">
        <f>Plantilla!C263</f>
        <v/>
      </c>
      <c r="D252">
        <f>IF($C252="OK",Plantilla!B263,"")</f>
        <v/>
      </c>
      <c r="E252">
        <f>IF($C252="OK",
   VLOOKUP(Plantilla!$E$4,'Tablas '!$AP$4:$AT$6,5,FALSE),
"")</f>
        <v/>
      </c>
      <c r="F252">
        <f>IF($C252="OK",TEXT(Plantilla!D263,"#"),"")</f>
        <v/>
      </c>
      <c r="G252">
        <f>IF($C252="OK",
   VLOOKUP(Plantilla!E263,'Tablas '!$B$4:$C$14,2,FALSE),
"")</f>
        <v/>
      </c>
      <c r="H252">
        <f>IF($C252="OK",TEXT(Plantilla!F263,"#"),"")</f>
        <v/>
      </c>
      <c r="I252">
        <f>IF($C252="OK",TEXT(Plantilla!G263,"#"),"")</f>
        <v/>
      </c>
      <c r="J252">
        <f>IF($C252="OK",TEXT(Plantilla!H263,"#"),"")</f>
        <v/>
      </c>
      <c r="K252">
        <f>IF($C252="OK",TEXT(Plantilla!I263,"#"),"")</f>
        <v/>
      </c>
      <c r="L252">
        <f>IF($C252="OK",TEXT(Plantilla!J263,"#"),"")</f>
        <v/>
      </c>
      <c r="M252">
        <f>IF($C252="OK",TEXT(Plantilla!K263,"#"),"")</f>
        <v/>
      </c>
      <c r="N252">
        <f>IF($C252="OK",
   CONCATENATE(YEAR(Plantilla!L263),"-",TEXT(MONTH(Plantilla!L263),"00"),"-",TEXT(DAY(Plantilla!L263),"00")),
"")</f>
        <v/>
      </c>
      <c r="O252">
        <f>IF($C252="OK",_xlfn.NUMBERVALUE(Plantilla!M263),"")</f>
        <v/>
      </c>
      <c r="P252">
        <f>IF($C252="OK",
   IF(Plantilla!N263&lt;&gt;"",
      CONCATENATE(YEAR(Plantilla!N263),"-",TEXT(MONTH(Plantilla!N263),"00"),"-",TEXT(DAY(Plantilla!N263),"00")),
   ""),
"")</f>
        <v/>
      </c>
      <c r="Q252">
        <f>IF($C252="OK",
   VLOOKUP(Plantilla!O263,'Tablas '!$E$4:$F$19,2,FALSE),
"")</f>
        <v/>
      </c>
      <c r="R252">
        <f>IF($C252="OK",
   VLOOKUP(Plantilla!P263,'Tablas '!$H$4:$I$5,2,FALSE),
"")</f>
        <v/>
      </c>
      <c r="S252">
        <f>IF($C252="OK",
   VLOOKUP(Plantilla!Q263,'Tablas '!$K$4:$L$8,2,FALSE),
"")</f>
        <v/>
      </c>
      <c r="T252">
        <f>IF($C252="OK",
   VLOOKUP(Plantilla!R263,'Tablas '!$AE$4:$AF$6,2,FALSE),
"")</f>
        <v/>
      </c>
      <c r="U252">
        <f>IF($C252="OK",
   VLOOKUP(Plantilla!S263,'Tablas '!$AE$4:$AF$6,2,FALSE),
"")</f>
        <v/>
      </c>
      <c r="V252">
        <f>IF($C252="OK",TEXT(Plantilla!T263,"#"),"")</f>
        <v/>
      </c>
      <c r="W252" s="84">
        <f>IF($C252="OK",
   VLOOKUP(Plantilla!U263,'Tablas '!$AM$4:$AN$1126,2,FALSE),
"")</f>
        <v/>
      </c>
      <c r="X252">
        <f>IF($C252="OK",TEXT(Plantilla!V263,"#"),"")</f>
        <v/>
      </c>
      <c r="Y252">
        <f>IF($C252="OK",
   CONCATENATE(YEAR(Plantilla!W263),"-",TEXT(MONTH(Plantilla!W263),"00"),"-",TEXT(DAY(Plantilla!W263),"00")),
"")</f>
        <v/>
      </c>
      <c r="Z252">
        <f>IF($C252="OK",
   CONCATENATE(YEAR(Plantilla!X263),"-",TEXT(MONTH(Plantilla!X263),"00"),"-",TEXT(DAY(Plantilla!X263),"00")),
"")</f>
        <v/>
      </c>
      <c r="AA252">
        <f>IF($C252="OK",
   TEXT(VLOOKUP(Plantilla!Y263,'Tablas '!$Q$4:$R$9,2,FALSE),"#"),
"")</f>
        <v/>
      </c>
      <c r="AB252">
        <f>IF($C252="OK",
   CONCATENATE(YEAR(Plantilla!Z263),"-",TEXT(MONTH(Plantilla!Z263),"00"),"-",TEXT(DAY(Plantilla!Z263),"00")),
"")</f>
        <v/>
      </c>
      <c r="AC252">
        <f>IF($C252="OK",
   TEXT(VLOOKUP(Plantilla!AA263,'Tablas '!$T$4:$U$13,2,FALSE),"#"),
"")</f>
        <v/>
      </c>
      <c r="AD252">
        <f>IF($C252="OK",TEXT(Plantilla!AB263,"#"),"")</f>
        <v/>
      </c>
      <c r="AE252">
        <f>IF($C252="OK",
   IF(Plantilla!AC263&lt;&gt;"",
      TEXT(VLOOKUP(Plantilla!AC263,'Tablas '!$W$4:$X$7,2,FALSE),"#"),
   ""),
"")</f>
        <v/>
      </c>
      <c r="AF252">
        <f>IF($C252="OK",TEXT(Plantilla!AD263,"#"),"")</f>
        <v/>
      </c>
      <c r="AG252" s="6">
        <f>IF($C252="OK",_xlfn.NUMBERVALUE(Plantilla!AE263),"")</f>
        <v/>
      </c>
      <c r="AH252" s="4">
        <f>IF($C252="OK",_xlfn.NUMBERVALUE(Plantilla!AF263),"")</f>
        <v/>
      </c>
      <c r="AI252" s="6">
        <f>IF($C252="OK",_xlfn.NUMBERVALUE(Plantilla!AG263),"")</f>
        <v/>
      </c>
      <c r="AJ252" s="6">
        <f>IF($C252="OK",_xlfn.NUMBERVALUE(Plantilla!AH263),"")</f>
        <v/>
      </c>
      <c r="AK252" s="6">
        <f>IF($C252="OK",_xlfn.NUMBERVALUE(Plantilla!AI263),"")</f>
        <v/>
      </c>
      <c r="AL252" s="6">
        <f>IF($C252="OK",_xlfn.NUMBERVALUE(Plantilla!AJ263),"")</f>
        <v/>
      </c>
      <c r="AM252" s="4">
        <f>IF($C252="OK",_xlfn.NUMBERVALUE(Plantilla!AK263),"")</f>
        <v/>
      </c>
      <c r="AN252" s="6">
        <f>IF($C252="OK",_xlfn.NUMBERVALUE(Plantilla!AL263),"")</f>
        <v/>
      </c>
      <c r="AO252" s="4">
        <f>IF($C252="OK",_xlfn.NUMBERVALUE(Plantilla!AM263),"")</f>
        <v/>
      </c>
      <c r="AP252" s="6">
        <f>IF($C252="OK",_xlfn.NUMBERVALUE(Plantilla!AN263),"")</f>
        <v/>
      </c>
      <c r="AQ252" s="4">
        <f>IF($C252="OK",_xlfn.NUMBERVALUE(Plantilla!AO263),"")</f>
        <v/>
      </c>
      <c r="AR252" s="6">
        <f>IF($C252="OK",_xlfn.NUMBERVALUE(Plantilla!AP263),"")</f>
        <v/>
      </c>
      <c r="AS252" s="4">
        <f>IF($C252="OK",_xlfn.NUMBERVALUE(Plantilla!AQ263),"")</f>
        <v/>
      </c>
      <c r="AT252" s="6">
        <f>IF($C252="OK",_xlfn.NUMBERVALUE(Plantilla!AR263),"")</f>
        <v/>
      </c>
      <c r="AU252" s="4">
        <f>IF($C252="OK",_xlfn.NUMBERVALUE(Plantilla!AS263),"")</f>
        <v/>
      </c>
      <c r="AV252" s="6">
        <f>IF($C252="OK",_xlfn.NUMBERVALUE(Plantilla!AT263),"")</f>
        <v/>
      </c>
      <c r="AW252" s="4">
        <f>IF($C252="OK",_xlfn.NUMBERVALUE(Plantilla!AU263),"")</f>
        <v/>
      </c>
      <c r="AX252" s="6">
        <f>IF($C252="OK",_xlfn.NUMBERVALUE(Plantilla!AV263),"")</f>
        <v/>
      </c>
      <c r="AY252" s="4">
        <f>IF($C252="OK",_xlfn.NUMBERVALUE(Plantilla!AW263),"")</f>
        <v/>
      </c>
      <c r="AZ252" s="6">
        <f>IF($C252="OK",_xlfn.NUMBERVALUE(Plantilla!AX263),"")</f>
        <v/>
      </c>
      <c r="BA252">
        <f>IF($C252="OK",_xlfn.NUMBERVALUE(Plantilla!AY263),"")</f>
        <v/>
      </c>
      <c r="BB252">
        <f>IF($C252="OK",_xlfn.NUMBERVALUE(Plantilla!AZ263),"")</f>
        <v/>
      </c>
      <c r="BC252" s="4">
        <f>IF($C252="OK",_xlfn.NUMBERVALUE(Plantilla!BA263),"")</f>
        <v/>
      </c>
      <c r="BD252" s="6">
        <f>IF($C252="OK",_xlfn.NUMBERVALUE(Plantilla!BB263),"")</f>
        <v/>
      </c>
      <c r="BE252" s="4">
        <f>IF($C252="OK",_xlfn.NUMBERVALUE(Plantilla!BC263),"")</f>
        <v/>
      </c>
      <c r="BF252" s="6">
        <f>IF($C252="OK",_xlfn.NUMBERVALUE(Plantilla!BD263),"")</f>
        <v/>
      </c>
      <c r="BG252" s="4">
        <f>IF($C252="OK",_xlfn.NUMBERVALUE(Plantilla!BE263),"")</f>
        <v/>
      </c>
      <c r="BH252" s="6">
        <f>IF($C252="OK",_xlfn.NUMBERVALUE(Plantilla!BF263),"")</f>
        <v/>
      </c>
      <c r="BI252" s="110">
        <f>IF($C252="OK",_xlfn.NUMBERVALUE(Plantilla!BG263),"")</f>
        <v/>
      </c>
      <c r="BJ252" s="6">
        <f>IF($C252="OK",_xlfn.NUMBERVALUE(Plantilla!BH263),"")</f>
        <v/>
      </c>
      <c r="BK252" s="109">
        <f>IF($C252="OK",_xlfn.NUMBERVALUE(Plantilla!BI263),"")</f>
        <v/>
      </c>
      <c r="BL252" s="6">
        <f>IF($C252="OK",
   IF(Plantilla!BJ263&lt;&gt;"",
      TEXT(VLOOKUP(Plantilla!BJ263,'Tablas '!$Z$4:$AA$6,2,FALSE),"#"),
   ""),
"")</f>
        <v/>
      </c>
      <c r="BM252" s="4">
        <f>IF($C252="OK",_xlfn.NUMBERVALUE(Plantilla!BK263),"")</f>
        <v/>
      </c>
      <c r="BN252" s="4">
        <f>IF($C252="OK",_xlfn.NUMBERVALUE(Plantilla!BL263),"")</f>
        <v/>
      </c>
      <c r="BO252" s="6">
        <f>IF($C252="OK",_xlfn.NUMBERVALUE(Plantilla!BM263),"")</f>
        <v/>
      </c>
      <c r="BP252" s="4">
        <f>IF($C252="OK",_xlfn.NUMBERVALUE(Plantilla!BN263),"")</f>
        <v/>
      </c>
      <c r="BQ252" s="6">
        <f>IF($C252="OK",_xlfn.NUMBERVALUE(Plantilla!BO263),"")</f>
        <v/>
      </c>
      <c r="BR252" s="4">
        <f>IF($C252="OK",_xlfn.NUMBERVALUE(Plantilla!BP263),"")</f>
        <v/>
      </c>
      <c r="BS252" s="6">
        <f>IF($C252="OK",_xlfn.NUMBERVALUE(Plantilla!BQ263),"")</f>
        <v/>
      </c>
      <c r="BT252" s="4">
        <f>IF($C252="OK",_xlfn.NUMBERVALUE(Plantilla!BR263),"")</f>
        <v/>
      </c>
      <c r="BU252" s="6">
        <f>IF($C252="OK",_xlfn.NUMBERVALUE(Plantilla!BS263),"")</f>
        <v/>
      </c>
      <c r="BV252" s="6">
        <f>IF($C252="OK",_xlfn.NUMBERVALUE(Plantilla!BT263),"")</f>
        <v/>
      </c>
      <c r="BW252" s="6">
        <f>IF($C252="OK",_xlfn.NUMBERVALUE(Plantilla!BU263),"")</f>
        <v/>
      </c>
      <c r="BX252" s="6">
        <f>IF($C252="OK",_xlfn.NUMBERVALUE(Plantilla!BV263),"")</f>
        <v/>
      </c>
      <c r="BY252" s="6">
        <f>IF($C252="OK",_xlfn.NUMBERVALUE(Plantilla!BW263),"")</f>
        <v/>
      </c>
      <c r="BZ252" s="6">
        <f>IF($C252="OK",_xlfn.NUMBERVALUE(Plantilla!BX263),"")</f>
        <v/>
      </c>
      <c r="CA252" s="6">
        <f>IF($C252="OK",_xlfn.NUMBERVALUE(Plantilla!BY263),"")</f>
        <v/>
      </c>
      <c r="CB252" s="6">
        <f>IF($C252="OK",_xlfn.NUMBERVALUE(Plantilla!BZ263),"")</f>
        <v/>
      </c>
      <c r="CC252" s="6">
        <f>IF($C252="OK",_xlfn.NUMBERVALUE(Plantilla!CA263),"")</f>
        <v/>
      </c>
      <c r="CD252" s="6">
        <f>IF($C252="OK",_xlfn.NUMBERVALUE(Plantilla!CB263),"")</f>
        <v/>
      </c>
      <c r="CE252" s="6">
        <f>IF($C252="OK",_xlfn.NUMBERVALUE(Plantilla!CC263),"")</f>
        <v/>
      </c>
      <c r="CF252" s="4">
        <f>IF($C252="OK",_xlfn.NUMBERVALUE(Plantilla!CD263),"")</f>
        <v/>
      </c>
      <c r="CG252" s="6">
        <f>IF($C252="OK",_xlfn.NUMBERVALUE(Plantilla!CE263),"")</f>
        <v/>
      </c>
      <c r="CH252" s="6">
        <f>IF($C252="OK",_xlfn.NUMBERVALUE(Plantilla!CF263),"")</f>
        <v/>
      </c>
      <c r="CI252" s="6">
        <f>IF($C252="OK",_xlfn.NUMBERVALUE(Plantilla!CG263),"")</f>
        <v/>
      </c>
      <c r="CJ252" s="6">
        <f>IF($C252="OK",_xlfn.NUMBERVALUE(Plantilla!CH263),"")</f>
        <v/>
      </c>
      <c r="CK252" s="6">
        <f>IF($C252="OK",_xlfn.NUMBERVALUE(Plantilla!CI263),"")</f>
        <v/>
      </c>
      <c r="CL252" s="6">
        <f>IF($C252="OK",_xlfn.NUMBERVALUE(Plantilla!CJ263),"")</f>
        <v/>
      </c>
      <c r="CM252">
        <f>IF($C252="OK",TEXT(Plantilla!CK263,"#"),"")</f>
        <v/>
      </c>
      <c r="CN252" s="6">
        <f>IF($C252="OK",_xlfn.NUMBERVALUE(Plantilla!CL263),"")</f>
        <v/>
      </c>
      <c r="CO252" s="6">
        <f>IF($C252="OK",_xlfn.NUMBERVALUE(Plantilla!CM263),"")</f>
        <v/>
      </c>
      <c r="CP252" s="110">
        <f>IF($C252="OK",_xlfn.NUMBERVALUE(Plantilla!CN263),"")</f>
        <v/>
      </c>
      <c r="CQ252" s="6">
        <f>IF($C252="OK",_xlfn.NUMBERVALUE(Plantilla!CO263),"")</f>
        <v/>
      </c>
      <c r="CR252" s="109">
        <f>IF($C252="OK",_xlfn.NUMBERVALUE(Plantilla!CP263),"")</f>
        <v/>
      </c>
      <c r="CS252" s="110">
        <f>IF($C252="OK",_xlfn.NUMBERVALUE(Plantilla!CQ263),"")</f>
        <v/>
      </c>
      <c r="CT252" s="6">
        <f>IF($C252="OK",_xlfn.NUMBERVALUE(Plantilla!CR263),"")</f>
        <v/>
      </c>
      <c r="CU252" s="109">
        <f>IF($C252="OK",_xlfn.NUMBERVALUE(Plantilla!CS263),"")</f>
        <v/>
      </c>
      <c r="CV252" s="110">
        <f>IF($C252="OK",_xlfn.NUMBERVALUE(Plantilla!CT263),"")</f>
        <v/>
      </c>
      <c r="CW252" s="6">
        <f>IF($C252="OK",_xlfn.NUMBERVALUE(Plantilla!CU263),"")</f>
        <v/>
      </c>
      <c r="CX252" s="82">
        <f>IF($C252="OK",_xlfn.NUMBERVALUE(Plantilla!CV263),"")</f>
        <v/>
      </c>
      <c r="CY252" s="6">
        <f>IF($C252="OK",_xlfn.NUMBERVALUE(Plantilla!CW263),"")</f>
        <v/>
      </c>
      <c r="CZ252" s="82">
        <f>IF($C252="OK",_xlfn.NUMBERVALUE(Plantilla!CX263),"")</f>
        <v/>
      </c>
      <c r="DA252" s="6">
        <f>IF($C252="OK",_xlfn.NUMBERVALUE(Plantilla!CY263),"")</f>
        <v/>
      </c>
      <c r="DB252" s="109">
        <f>IF($C252="OK",_xlfn.NUMBERVALUE(Plantilla!CZ263),"")</f>
        <v/>
      </c>
      <c r="DC252" s="6">
        <f>IF($C252="OK",_xlfn.NUMBERVALUE(Plantilla!DA263),"")</f>
        <v/>
      </c>
      <c r="DD252" s="6">
        <f>IF($C252="OK",TEXT(Plantilla!DB263,"#"),"")</f>
        <v/>
      </c>
      <c r="DE252" s="6">
        <f>IF($C252="OK",_xlfn.NUMBERVALUE(Plantilla!DC263),"")</f>
        <v/>
      </c>
      <c r="DF252" s="4">
        <f>IF($C252="OK",_xlfn.NUMBERVALUE(Plantilla!DD263),"")</f>
        <v/>
      </c>
      <c r="DG252" s="6">
        <f>IF($C252="OK",_xlfn.NUMBERVALUE(Plantilla!DE263),"")</f>
        <v/>
      </c>
      <c r="DH252" s="6">
        <f>IF($C252="OK",_xlfn.NUMBERVALUE(Plantilla!DF263),"")</f>
        <v/>
      </c>
      <c r="DI252" s="6">
        <f>IF($C252="OK",_xlfn.NUMBERVALUE(Plantilla!DG263),"")</f>
        <v/>
      </c>
      <c r="DJ252" s="6">
        <f>IF($C252="OK",_xlfn.NUMBERVALUE(Plantilla!DH263),"")</f>
        <v/>
      </c>
      <c r="DK252" s="6">
        <f>IF($C252="OK",_xlfn.NUMBERVALUE(Plantilla!DI263),"")</f>
        <v/>
      </c>
      <c r="DL252" s="6">
        <f>IF($C252="OK",_xlfn.NUMBERVALUE(Plantilla!DJ263),"")</f>
        <v/>
      </c>
      <c r="DM252" s="6">
        <f>IF($C252="OK",_xlfn.NUMBERVALUE(Plantilla!DK263),"")</f>
        <v/>
      </c>
      <c r="DN252" s="6">
        <f>IF($C252="OK",_xlfn.NUMBERVALUE(Plantilla!DL263),"")</f>
        <v/>
      </c>
      <c r="DO252" s="6">
        <f>IF($C252="OK",_xlfn.NUMBERVALUE(Plantilla!DM263),"")</f>
        <v/>
      </c>
      <c r="DP252" s="6">
        <f>IF($C252="OK",_xlfn.NUMBERVALUE(Plantilla!DN263),"")</f>
        <v/>
      </c>
      <c r="DQ252" s="6">
        <f>IF($C252="OK",_xlfn.NUMBERVALUE(Plantilla!DO263),"")</f>
        <v/>
      </c>
      <c r="DR252" s="6">
        <f>IF($C252="OK",_xlfn.NUMBERVALUE(Plantilla!DP263),"")</f>
        <v/>
      </c>
      <c r="DS252">
        <f>IF($C252="OK",TEXT(Plantilla!DR263,"#"),"")</f>
        <v/>
      </c>
      <c r="DT252" s="6" t="n"/>
    </row>
    <row r="253">
      <c r="A253">
        <f>IF(Plantilla!$I$6="¡Perfecto!, Guarda el archivo y adjúntalo a tu interfaz de Nómina Electrónica","OK","Error")</f>
        <v/>
      </c>
      <c r="B253">
        <f>IF(Plantilla!$I$6="¡Perfecto!, Guarda el archivo y adjúntalo a tu interfaz de Nómina Electrónica",MID(Plantilla!$D$2,SEARCH("V",Plantilla!$D$2),10),"")</f>
        <v/>
      </c>
      <c r="C253">
        <f>Plantilla!C264</f>
        <v/>
      </c>
      <c r="D253">
        <f>IF($C253="OK",Plantilla!B264,"")</f>
        <v/>
      </c>
      <c r="E253">
        <f>IF($C253="OK",
   VLOOKUP(Plantilla!$E$4,'Tablas '!$AP$4:$AT$6,5,FALSE),
"")</f>
        <v/>
      </c>
      <c r="F253">
        <f>IF($C253="OK",TEXT(Plantilla!D264,"#"),"")</f>
        <v/>
      </c>
      <c r="G253">
        <f>IF($C253="OK",
   VLOOKUP(Plantilla!E264,'Tablas '!$B$4:$C$14,2,FALSE),
"")</f>
        <v/>
      </c>
      <c r="H253">
        <f>IF($C253="OK",TEXT(Plantilla!F264,"#"),"")</f>
        <v/>
      </c>
      <c r="I253">
        <f>IF($C253="OK",TEXT(Plantilla!G264,"#"),"")</f>
        <v/>
      </c>
      <c r="J253">
        <f>IF($C253="OK",TEXT(Plantilla!H264,"#"),"")</f>
        <v/>
      </c>
      <c r="K253">
        <f>IF($C253="OK",TEXT(Plantilla!I264,"#"),"")</f>
        <v/>
      </c>
      <c r="L253">
        <f>IF($C253="OK",TEXT(Plantilla!J264,"#"),"")</f>
        <v/>
      </c>
      <c r="M253">
        <f>IF($C253="OK",TEXT(Plantilla!K264,"#"),"")</f>
        <v/>
      </c>
      <c r="N253">
        <f>IF($C253="OK",
   CONCATENATE(YEAR(Plantilla!L264),"-",TEXT(MONTH(Plantilla!L264),"00"),"-",TEXT(DAY(Plantilla!L264),"00")),
"")</f>
        <v/>
      </c>
      <c r="O253">
        <f>IF($C253="OK",_xlfn.NUMBERVALUE(Plantilla!M264),"")</f>
        <v/>
      </c>
      <c r="P253">
        <f>IF($C253="OK",
   IF(Plantilla!N264&lt;&gt;"",
      CONCATENATE(YEAR(Plantilla!N264),"-",TEXT(MONTH(Plantilla!N264),"00"),"-",TEXT(DAY(Plantilla!N264),"00")),
   ""),
"")</f>
        <v/>
      </c>
      <c r="Q253">
        <f>IF($C253="OK",
   VLOOKUP(Plantilla!O264,'Tablas '!$E$4:$F$19,2,FALSE),
"")</f>
        <v/>
      </c>
      <c r="R253">
        <f>IF($C253="OK",
   VLOOKUP(Plantilla!P264,'Tablas '!$H$4:$I$5,2,FALSE),
"")</f>
        <v/>
      </c>
      <c r="S253">
        <f>IF($C253="OK",
   VLOOKUP(Plantilla!Q264,'Tablas '!$K$4:$L$8,2,FALSE),
"")</f>
        <v/>
      </c>
      <c r="T253">
        <f>IF($C253="OK",
   VLOOKUP(Plantilla!R264,'Tablas '!$AE$4:$AF$6,2,FALSE),
"")</f>
        <v/>
      </c>
      <c r="U253">
        <f>IF($C253="OK",
   VLOOKUP(Plantilla!S264,'Tablas '!$AE$4:$AF$6,2,FALSE),
"")</f>
        <v/>
      </c>
      <c r="V253">
        <f>IF($C253="OK",TEXT(Plantilla!T264,"#"),"")</f>
        <v/>
      </c>
      <c r="W253" s="84">
        <f>IF($C253="OK",
   VLOOKUP(Plantilla!U264,'Tablas '!$AM$4:$AN$1126,2,FALSE),
"")</f>
        <v/>
      </c>
      <c r="X253">
        <f>IF($C253="OK",TEXT(Plantilla!V264,"#"),"")</f>
        <v/>
      </c>
      <c r="Y253">
        <f>IF($C253="OK",
   CONCATENATE(YEAR(Plantilla!W264),"-",TEXT(MONTH(Plantilla!W264),"00"),"-",TEXT(DAY(Plantilla!W264),"00")),
"")</f>
        <v/>
      </c>
      <c r="Z253">
        <f>IF($C253="OK",
   CONCATENATE(YEAR(Plantilla!X264),"-",TEXT(MONTH(Plantilla!X264),"00"),"-",TEXT(DAY(Plantilla!X264),"00")),
"")</f>
        <v/>
      </c>
      <c r="AA253">
        <f>IF($C253="OK",
   TEXT(VLOOKUP(Plantilla!Y264,'Tablas '!$Q$4:$R$9,2,FALSE),"#"),
"")</f>
        <v/>
      </c>
      <c r="AB253">
        <f>IF($C253="OK",
   CONCATENATE(YEAR(Plantilla!Z264),"-",TEXT(MONTH(Plantilla!Z264),"00"),"-",TEXT(DAY(Plantilla!Z264),"00")),
"")</f>
        <v/>
      </c>
      <c r="AC253">
        <f>IF($C253="OK",
   TEXT(VLOOKUP(Plantilla!AA264,'Tablas '!$T$4:$U$13,2,FALSE),"#"),
"")</f>
        <v/>
      </c>
      <c r="AD253">
        <f>IF($C253="OK",TEXT(Plantilla!AB264,"#"),"")</f>
        <v/>
      </c>
      <c r="AE253">
        <f>IF($C253="OK",
   IF(Plantilla!AC264&lt;&gt;"",
      TEXT(VLOOKUP(Plantilla!AC264,'Tablas '!$W$4:$X$7,2,FALSE),"#"),
   ""),
"")</f>
        <v/>
      </c>
      <c r="AF253">
        <f>IF($C253="OK",TEXT(Plantilla!AD264,"#"),"")</f>
        <v/>
      </c>
      <c r="AG253" s="6">
        <f>IF($C253="OK",_xlfn.NUMBERVALUE(Plantilla!AE264),"")</f>
        <v/>
      </c>
      <c r="AH253" s="4">
        <f>IF($C253="OK",_xlfn.NUMBERVALUE(Plantilla!AF264),"")</f>
        <v/>
      </c>
      <c r="AI253" s="6">
        <f>IF($C253="OK",_xlfn.NUMBERVALUE(Plantilla!AG264),"")</f>
        <v/>
      </c>
      <c r="AJ253" s="6">
        <f>IF($C253="OK",_xlfn.NUMBERVALUE(Plantilla!AH264),"")</f>
        <v/>
      </c>
      <c r="AK253" s="6">
        <f>IF($C253="OK",_xlfn.NUMBERVALUE(Plantilla!AI264),"")</f>
        <v/>
      </c>
      <c r="AL253" s="6">
        <f>IF($C253="OK",_xlfn.NUMBERVALUE(Plantilla!AJ264),"")</f>
        <v/>
      </c>
      <c r="AM253" s="4">
        <f>IF($C253="OK",_xlfn.NUMBERVALUE(Plantilla!AK264),"")</f>
        <v/>
      </c>
      <c r="AN253" s="6">
        <f>IF($C253="OK",_xlfn.NUMBERVALUE(Plantilla!AL264),"")</f>
        <v/>
      </c>
      <c r="AO253" s="4">
        <f>IF($C253="OK",_xlfn.NUMBERVALUE(Plantilla!AM264),"")</f>
        <v/>
      </c>
      <c r="AP253" s="6">
        <f>IF($C253="OK",_xlfn.NUMBERVALUE(Plantilla!AN264),"")</f>
        <v/>
      </c>
      <c r="AQ253" s="4">
        <f>IF($C253="OK",_xlfn.NUMBERVALUE(Plantilla!AO264),"")</f>
        <v/>
      </c>
      <c r="AR253" s="6">
        <f>IF($C253="OK",_xlfn.NUMBERVALUE(Plantilla!AP264),"")</f>
        <v/>
      </c>
      <c r="AS253" s="4">
        <f>IF($C253="OK",_xlfn.NUMBERVALUE(Plantilla!AQ264),"")</f>
        <v/>
      </c>
      <c r="AT253" s="6">
        <f>IF($C253="OK",_xlfn.NUMBERVALUE(Plantilla!AR264),"")</f>
        <v/>
      </c>
      <c r="AU253" s="4">
        <f>IF($C253="OK",_xlfn.NUMBERVALUE(Plantilla!AS264),"")</f>
        <v/>
      </c>
      <c r="AV253" s="6">
        <f>IF($C253="OK",_xlfn.NUMBERVALUE(Plantilla!AT264),"")</f>
        <v/>
      </c>
      <c r="AW253" s="4">
        <f>IF($C253="OK",_xlfn.NUMBERVALUE(Plantilla!AU264),"")</f>
        <v/>
      </c>
      <c r="AX253" s="6">
        <f>IF($C253="OK",_xlfn.NUMBERVALUE(Plantilla!AV264),"")</f>
        <v/>
      </c>
      <c r="AY253" s="4">
        <f>IF($C253="OK",_xlfn.NUMBERVALUE(Plantilla!AW264),"")</f>
        <v/>
      </c>
      <c r="AZ253" s="6">
        <f>IF($C253="OK",_xlfn.NUMBERVALUE(Plantilla!AX264),"")</f>
        <v/>
      </c>
      <c r="BA253">
        <f>IF($C253="OK",_xlfn.NUMBERVALUE(Plantilla!AY264),"")</f>
        <v/>
      </c>
      <c r="BB253">
        <f>IF($C253="OK",_xlfn.NUMBERVALUE(Plantilla!AZ264),"")</f>
        <v/>
      </c>
      <c r="BC253" s="4">
        <f>IF($C253="OK",_xlfn.NUMBERVALUE(Plantilla!BA264),"")</f>
        <v/>
      </c>
      <c r="BD253" s="6">
        <f>IF($C253="OK",_xlfn.NUMBERVALUE(Plantilla!BB264),"")</f>
        <v/>
      </c>
      <c r="BE253" s="4">
        <f>IF($C253="OK",_xlfn.NUMBERVALUE(Plantilla!BC264),"")</f>
        <v/>
      </c>
      <c r="BF253" s="6">
        <f>IF($C253="OK",_xlfn.NUMBERVALUE(Plantilla!BD264),"")</f>
        <v/>
      </c>
      <c r="BG253" s="4">
        <f>IF($C253="OK",_xlfn.NUMBERVALUE(Plantilla!BE264),"")</f>
        <v/>
      </c>
      <c r="BH253" s="6">
        <f>IF($C253="OK",_xlfn.NUMBERVALUE(Plantilla!BF264),"")</f>
        <v/>
      </c>
      <c r="BI253" s="110">
        <f>IF($C253="OK",_xlfn.NUMBERVALUE(Plantilla!BG264),"")</f>
        <v/>
      </c>
      <c r="BJ253" s="6">
        <f>IF($C253="OK",_xlfn.NUMBERVALUE(Plantilla!BH264),"")</f>
        <v/>
      </c>
      <c r="BK253" s="109">
        <f>IF($C253="OK",_xlfn.NUMBERVALUE(Plantilla!BI264),"")</f>
        <v/>
      </c>
      <c r="BL253" s="6">
        <f>IF($C253="OK",
   IF(Plantilla!BJ264&lt;&gt;"",
      TEXT(VLOOKUP(Plantilla!BJ264,'Tablas '!$Z$4:$AA$6,2,FALSE),"#"),
   ""),
"")</f>
        <v/>
      </c>
      <c r="BM253" s="4">
        <f>IF($C253="OK",_xlfn.NUMBERVALUE(Plantilla!BK264),"")</f>
        <v/>
      </c>
      <c r="BN253" s="4">
        <f>IF($C253="OK",_xlfn.NUMBERVALUE(Plantilla!BL264),"")</f>
        <v/>
      </c>
      <c r="BO253" s="6">
        <f>IF($C253="OK",_xlfn.NUMBERVALUE(Plantilla!BM264),"")</f>
        <v/>
      </c>
      <c r="BP253" s="4">
        <f>IF($C253="OK",_xlfn.NUMBERVALUE(Plantilla!BN264),"")</f>
        <v/>
      </c>
      <c r="BQ253" s="6">
        <f>IF($C253="OK",_xlfn.NUMBERVALUE(Plantilla!BO264),"")</f>
        <v/>
      </c>
      <c r="BR253" s="4">
        <f>IF($C253="OK",_xlfn.NUMBERVALUE(Plantilla!BP264),"")</f>
        <v/>
      </c>
      <c r="BS253" s="6">
        <f>IF($C253="OK",_xlfn.NUMBERVALUE(Plantilla!BQ264),"")</f>
        <v/>
      </c>
      <c r="BT253" s="4">
        <f>IF($C253="OK",_xlfn.NUMBERVALUE(Plantilla!BR264),"")</f>
        <v/>
      </c>
      <c r="BU253" s="6">
        <f>IF($C253="OK",_xlfn.NUMBERVALUE(Plantilla!BS264),"")</f>
        <v/>
      </c>
      <c r="BV253" s="6">
        <f>IF($C253="OK",_xlfn.NUMBERVALUE(Plantilla!BT264),"")</f>
        <v/>
      </c>
      <c r="BW253" s="6">
        <f>IF($C253="OK",_xlfn.NUMBERVALUE(Plantilla!BU264),"")</f>
        <v/>
      </c>
      <c r="BX253" s="6">
        <f>IF($C253="OK",_xlfn.NUMBERVALUE(Plantilla!BV264),"")</f>
        <v/>
      </c>
      <c r="BY253" s="6">
        <f>IF($C253="OK",_xlfn.NUMBERVALUE(Plantilla!BW264),"")</f>
        <v/>
      </c>
      <c r="BZ253" s="6">
        <f>IF($C253="OK",_xlfn.NUMBERVALUE(Plantilla!BX264),"")</f>
        <v/>
      </c>
      <c r="CA253" s="6">
        <f>IF($C253="OK",_xlfn.NUMBERVALUE(Plantilla!BY264),"")</f>
        <v/>
      </c>
      <c r="CB253" s="6">
        <f>IF($C253="OK",_xlfn.NUMBERVALUE(Plantilla!BZ264),"")</f>
        <v/>
      </c>
      <c r="CC253" s="6">
        <f>IF($C253="OK",_xlfn.NUMBERVALUE(Plantilla!CA264),"")</f>
        <v/>
      </c>
      <c r="CD253" s="6">
        <f>IF($C253="OK",_xlfn.NUMBERVALUE(Plantilla!CB264),"")</f>
        <v/>
      </c>
      <c r="CE253" s="6">
        <f>IF($C253="OK",_xlfn.NUMBERVALUE(Plantilla!CC264),"")</f>
        <v/>
      </c>
      <c r="CF253" s="4">
        <f>IF($C253="OK",_xlfn.NUMBERVALUE(Plantilla!CD264),"")</f>
        <v/>
      </c>
      <c r="CG253" s="6">
        <f>IF($C253="OK",_xlfn.NUMBERVALUE(Plantilla!CE264),"")</f>
        <v/>
      </c>
      <c r="CH253" s="6">
        <f>IF($C253="OK",_xlfn.NUMBERVALUE(Plantilla!CF264),"")</f>
        <v/>
      </c>
      <c r="CI253" s="6">
        <f>IF($C253="OK",_xlfn.NUMBERVALUE(Plantilla!CG264),"")</f>
        <v/>
      </c>
      <c r="CJ253" s="6">
        <f>IF($C253="OK",_xlfn.NUMBERVALUE(Plantilla!CH264),"")</f>
        <v/>
      </c>
      <c r="CK253" s="6">
        <f>IF($C253="OK",_xlfn.NUMBERVALUE(Plantilla!CI264),"")</f>
        <v/>
      </c>
      <c r="CL253" s="6">
        <f>IF($C253="OK",_xlfn.NUMBERVALUE(Plantilla!CJ264),"")</f>
        <v/>
      </c>
      <c r="CM253">
        <f>IF($C253="OK",TEXT(Plantilla!CK264,"#"),"")</f>
        <v/>
      </c>
      <c r="CN253" s="6">
        <f>IF($C253="OK",_xlfn.NUMBERVALUE(Plantilla!CL264),"")</f>
        <v/>
      </c>
      <c r="CO253" s="6">
        <f>IF($C253="OK",_xlfn.NUMBERVALUE(Plantilla!CM264),"")</f>
        <v/>
      </c>
      <c r="CP253" s="110">
        <f>IF($C253="OK",_xlfn.NUMBERVALUE(Plantilla!CN264),"")</f>
        <v/>
      </c>
      <c r="CQ253" s="6">
        <f>IF($C253="OK",_xlfn.NUMBERVALUE(Plantilla!CO264),"")</f>
        <v/>
      </c>
      <c r="CR253" s="109">
        <f>IF($C253="OK",_xlfn.NUMBERVALUE(Plantilla!CP264),"")</f>
        <v/>
      </c>
      <c r="CS253" s="110">
        <f>IF($C253="OK",_xlfn.NUMBERVALUE(Plantilla!CQ264),"")</f>
        <v/>
      </c>
      <c r="CT253" s="6">
        <f>IF($C253="OK",_xlfn.NUMBERVALUE(Plantilla!CR264),"")</f>
        <v/>
      </c>
      <c r="CU253" s="109">
        <f>IF($C253="OK",_xlfn.NUMBERVALUE(Plantilla!CS264),"")</f>
        <v/>
      </c>
      <c r="CV253" s="110">
        <f>IF($C253="OK",_xlfn.NUMBERVALUE(Plantilla!CT264),"")</f>
        <v/>
      </c>
      <c r="CW253" s="6">
        <f>IF($C253="OK",_xlfn.NUMBERVALUE(Plantilla!CU264),"")</f>
        <v/>
      </c>
      <c r="CX253" s="82">
        <f>IF($C253="OK",_xlfn.NUMBERVALUE(Plantilla!CV264),"")</f>
        <v/>
      </c>
      <c r="CY253" s="6">
        <f>IF($C253="OK",_xlfn.NUMBERVALUE(Plantilla!CW264),"")</f>
        <v/>
      </c>
      <c r="CZ253" s="82">
        <f>IF($C253="OK",_xlfn.NUMBERVALUE(Plantilla!CX264),"")</f>
        <v/>
      </c>
      <c r="DA253" s="6">
        <f>IF($C253="OK",_xlfn.NUMBERVALUE(Plantilla!CY264),"")</f>
        <v/>
      </c>
      <c r="DB253" s="109">
        <f>IF($C253="OK",_xlfn.NUMBERVALUE(Plantilla!CZ264),"")</f>
        <v/>
      </c>
      <c r="DC253" s="6">
        <f>IF($C253="OK",_xlfn.NUMBERVALUE(Plantilla!DA264),"")</f>
        <v/>
      </c>
      <c r="DD253" s="6">
        <f>IF($C253="OK",TEXT(Plantilla!DB264,"#"),"")</f>
        <v/>
      </c>
      <c r="DE253" s="6">
        <f>IF($C253="OK",_xlfn.NUMBERVALUE(Plantilla!DC264),"")</f>
        <v/>
      </c>
      <c r="DF253" s="4">
        <f>IF($C253="OK",_xlfn.NUMBERVALUE(Plantilla!DD264),"")</f>
        <v/>
      </c>
      <c r="DG253" s="6">
        <f>IF($C253="OK",_xlfn.NUMBERVALUE(Plantilla!DE264),"")</f>
        <v/>
      </c>
      <c r="DH253" s="6">
        <f>IF($C253="OK",_xlfn.NUMBERVALUE(Plantilla!DF264),"")</f>
        <v/>
      </c>
      <c r="DI253" s="6">
        <f>IF($C253="OK",_xlfn.NUMBERVALUE(Plantilla!DG264),"")</f>
        <v/>
      </c>
      <c r="DJ253" s="6">
        <f>IF($C253="OK",_xlfn.NUMBERVALUE(Plantilla!DH264),"")</f>
        <v/>
      </c>
      <c r="DK253" s="6">
        <f>IF($C253="OK",_xlfn.NUMBERVALUE(Plantilla!DI264),"")</f>
        <v/>
      </c>
      <c r="DL253" s="6">
        <f>IF($C253="OK",_xlfn.NUMBERVALUE(Plantilla!DJ264),"")</f>
        <v/>
      </c>
      <c r="DM253" s="6">
        <f>IF($C253="OK",_xlfn.NUMBERVALUE(Plantilla!DK264),"")</f>
        <v/>
      </c>
      <c r="DN253" s="6">
        <f>IF($C253="OK",_xlfn.NUMBERVALUE(Plantilla!DL264),"")</f>
        <v/>
      </c>
      <c r="DO253" s="6">
        <f>IF($C253="OK",_xlfn.NUMBERVALUE(Plantilla!DM264),"")</f>
        <v/>
      </c>
      <c r="DP253" s="6">
        <f>IF($C253="OK",_xlfn.NUMBERVALUE(Plantilla!DN264),"")</f>
        <v/>
      </c>
      <c r="DQ253" s="6">
        <f>IF($C253="OK",_xlfn.NUMBERVALUE(Plantilla!DO264),"")</f>
        <v/>
      </c>
      <c r="DR253" s="6">
        <f>IF($C253="OK",_xlfn.NUMBERVALUE(Plantilla!DP264),"")</f>
        <v/>
      </c>
      <c r="DS253">
        <f>IF($C253="OK",TEXT(Plantilla!DR264,"#"),"")</f>
        <v/>
      </c>
      <c r="DT253" s="6" t="n"/>
    </row>
    <row r="254">
      <c r="A254">
        <f>IF(Plantilla!$I$6="¡Perfecto!, Guarda el archivo y adjúntalo a tu interfaz de Nómina Electrónica","OK","Error")</f>
        <v/>
      </c>
      <c r="B254">
        <f>IF(Plantilla!$I$6="¡Perfecto!, Guarda el archivo y adjúntalo a tu interfaz de Nómina Electrónica",MID(Plantilla!$D$2,SEARCH("V",Plantilla!$D$2),10),"")</f>
        <v/>
      </c>
      <c r="C254">
        <f>Plantilla!C265</f>
        <v/>
      </c>
      <c r="D254">
        <f>IF($C254="OK",Plantilla!B265,"")</f>
        <v/>
      </c>
      <c r="E254">
        <f>IF($C254="OK",
   VLOOKUP(Plantilla!$E$4,'Tablas '!$AP$4:$AT$6,5,FALSE),
"")</f>
        <v/>
      </c>
      <c r="F254">
        <f>IF($C254="OK",TEXT(Plantilla!D265,"#"),"")</f>
        <v/>
      </c>
      <c r="G254">
        <f>IF($C254="OK",
   VLOOKUP(Plantilla!E265,'Tablas '!$B$4:$C$14,2,FALSE),
"")</f>
        <v/>
      </c>
      <c r="H254">
        <f>IF($C254="OK",TEXT(Plantilla!F265,"#"),"")</f>
        <v/>
      </c>
      <c r="I254">
        <f>IF($C254="OK",TEXT(Plantilla!G265,"#"),"")</f>
        <v/>
      </c>
      <c r="J254">
        <f>IF($C254="OK",TEXT(Plantilla!H265,"#"),"")</f>
        <v/>
      </c>
      <c r="K254">
        <f>IF($C254="OK",TEXT(Plantilla!I265,"#"),"")</f>
        <v/>
      </c>
      <c r="L254">
        <f>IF($C254="OK",TEXT(Plantilla!J265,"#"),"")</f>
        <v/>
      </c>
      <c r="M254">
        <f>IF($C254="OK",TEXT(Plantilla!K265,"#"),"")</f>
        <v/>
      </c>
      <c r="N254">
        <f>IF($C254="OK",
   CONCATENATE(YEAR(Plantilla!L265),"-",TEXT(MONTH(Plantilla!L265),"00"),"-",TEXT(DAY(Plantilla!L265),"00")),
"")</f>
        <v/>
      </c>
      <c r="O254">
        <f>IF($C254="OK",_xlfn.NUMBERVALUE(Plantilla!M265),"")</f>
        <v/>
      </c>
      <c r="P254">
        <f>IF($C254="OK",
   IF(Plantilla!N265&lt;&gt;"",
      CONCATENATE(YEAR(Plantilla!N265),"-",TEXT(MONTH(Plantilla!N265),"00"),"-",TEXT(DAY(Plantilla!N265),"00")),
   ""),
"")</f>
        <v/>
      </c>
      <c r="Q254">
        <f>IF($C254="OK",
   VLOOKUP(Plantilla!O265,'Tablas '!$E$4:$F$19,2,FALSE),
"")</f>
        <v/>
      </c>
      <c r="R254">
        <f>IF($C254="OK",
   VLOOKUP(Plantilla!P265,'Tablas '!$H$4:$I$5,2,FALSE),
"")</f>
        <v/>
      </c>
      <c r="S254">
        <f>IF($C254="OK",
   VLOOKUP(Plantilla!Q265,'Tablas '!$K$4:$L$8,2,FALSE),
"")</f>
        <v/>
      </c>
      <c r="T254">
        <f>IF($C254="OK",
   VLOOKUP(Plantilla!R265,'Tablas '!$AE$4:$AF$6,2,FALSE),
"")</f>
        <v/>
      </c>
      <c r="U254">
        <f>IF($C254="OK",
   VLOOKUP(Plantilla!S265,'Tablas '!$AE$4:$AF$6,2,FALSE),
"")</f>
        <v/>
      </c>
      <c r="V254">
        <f>IF($C254="OK",TEXT(Plantilla!T265,"#"),"")</f>
        <v/>
      </c>
      <c r="W254" s="84">
        <f>IF($C254="OK",
   VLOOKUP(Plantilla!U265,'Tablas '!$AM$4:$AN$1126,2,FALSE),
"")</f>
        <v/>
      </c>
      <c r="X254">
        <f>IF($C254="OK",TEXT(Plantilla!V265,"#"),"")</f>
        <v/>
      </c>
      <c r="Y254">
        <f>IF($C254="OK",
   CONCATENATE(YEAR(Plantilla!W265),"-",TEXT(MONTH(Plantilla!W265),"00"),"-",TEXT(DAY(Plantilla!W265),"00")),
"")</f>
        <v/>
      </c>
      <c r="Z254">
        <f>IF($C254="OK",
   CONCATENATE(YEAR(Plantilla!X265),"-",TEXT(MONTH(Plantilla!X265),"00"),"-",TEXT(DAY(Plantilla!X265),"00")),
"")</f>
        <v/>
      </c>
      <c r="AA254">
        <f>IF($C254="OK",
   TEXT(VLOOKUP(Plantilla!Y265,'Tablas '!$Q$4:$R$9,2,FALSE),"#"),
"")</f>
        <v/>
      </c>
      <c r="AB254">
        <f>IF($C254="OK",
   CONCATENATE(YEAR(Plantilla!Z265),"-",TEXT(MONTH(Plantilla!Z265),"00"),"-",TEXT(DAY(Plantilla!Z265),"00")),
"")</f>
        <v/>
      </c>
      <c r="AC254">
        <f>IF($C254="OK",
   TEXT(VLOOKUP(Plantilla!AA265,'Tablas '!$T$4:$U$13,2,FALSE),"#"),
"")</f>
        <v/>
      </c>
      <c r="AD254">
        <f>IF($C254="OK",TEXT(Plantilla!AB265,"#"),"")</f>
        <v/>
      </c>
      <c r="AE254">
        <f>IF($C254="OK",
   IF(Plantilla!AC265&lt;&gt;"",
      TEXT(VLOOKUP(Plantilla!AC265,'Tablas '!$W$4:$X$7,2,FALSE),"#"),
   ""),
"")</f>
        <v/>
      </c>
      <c r="AF254">
        <f>IF($C254="OK",TEXT(Plantilla!AD265,"#"),"")</f>
        <v/>
      </c>
      <c r="AG254" s="6">
        <f>IF($C254="OK",_xlfn.NUMBERVALUE(Plantilla!AE265),"")</f>
        <v/>
      </c>
      <c r="AH254" s="4">
        <f>IF($C254="OK",_xlfn.NUMBERVALUE(Plantilla!AF265),"")</f>
        <v/>
      </c>
      <c r="AI254" s="6">
        <f>IF($C254="OK",_xlfn.NUMBERVALUE(Plantilla!AG265),"")</f>
        <v/>
      </c>
      <c r="AJ254" s="6">
        <f>IF($C254="OK",_xlfn.NUMBERVALUE(Plantilla!AH265),"")</f>
        <v/>
      </c>
      <c r="AK254" s="6">
        <f>IF($C254="OK",_xlfn.NUMBERVALUE(Plantilla!AI265),"")</f>
        <v/>
      </c>
      <c r="AL254" s="6">
        <f>IF($C254="OK",_xlfn.NUMBERVALUE(Plantilla!AJ265),"")</f>
        <v/>
      </c>
      <c r="AM254" s="4">
        <f>IF($C254="OK",_xlfn.NUMBERVALUE(Plantilla!AK265),"")</f>
        <v/>
      </c>
      <c r="AN254" s="6">
        <f>IF($C254="OK",_xlfn.NUMBERVALUE(Plantilla!AL265),"")</f>
        <v/>
      </c>
      <c r="AO254" s="4">
        <f>IF($C254="OK",_xlfn.NUMBERVALUE(Plantilla!AM265),"")</f>
        <v/>
      </c>
      <c r="AP254" s="6">
        <f>IF($C254="OK",_xlfn.NUMBERVALUE(Plantilla!AN265),"")</f>
        <v/>
      </c>
      <c r="AQ254" s="4">
        <f>IF($C254="OK",_xlfn.NUMBERVALUE(Plantilla!AO265),"")</f>
        <v/>
      </c>
      <c r="AR254" s="6">
        <f>IF($C254="OK",_xlfn.NUMBERVALUE(Plantilla!AP265),"")</f>
        <v/>
      </c>
      <c r="AS254" s="4">
        <f>IF($C254="OK",_xlfn.NUMBERVALUE(Plantilla!AQ265),"")</f>
        <v/>
      </c>
      <c r="AT254" s="6">
        <f>IF($C254="OK",_xlfn.NUMBERVALUE(Plantilla!AR265),"")</f>
        <v/>
      </c>
      <c r="AU254" s="4">
        <f>IF($C254="OK",_xlfn.NUMBERVALUE(Plantilla!AS265),"")</f>
        <v/>
      </c>
      <c r="AV254" s="6">
        <f>IF($C254="OK",_xlfn.NUMBERVALUE(Plantilla!AT265),"")</f>
        <v/>
      </c>
      <c r="AW254" s="4">
        <f>IF($C254="OK",_xlfn.NUMBERVALUE(Plantilla!AU265),"")</f>
        <v/>
      </c>
      <c r="AX254" s="6">
        <f>IF($C254="OK",_xlfn.NUMBERVALUE(Plantilla!AV265),"")</f>
        <v/>
      </c>
      <c r="AY254" s="4">
        <f>IF($C254="OK",_xlfn.NUMBERVALUE(Plantilla!AW265),"")</f>
        <v/>
      </c>
      <c r="AZ254" s="6">
        <f>IF($C254="OK",_xlfn.NUMBERVALUE(Plantilla!AX265),"")</f>
        <v/>
      </c>
      <c r="BA254">
        <f>IF($C254="OK",_xlfn.NUMBERVALUE(Plantilla!AY265),"")</f>
        <v/>
      </c>
      <c r="BB254">
        <f>IF($C254="OK",_xlfn.NUMBERVALUE(Plantilla!AZ265),"")</f>
        <v/>
      </c>
      <c r="BC254" s="4">
        <f>IF($C254="OK",_xlfn.NUMBERVALUE(Plantilla!BA265),"")</f>
        <v/>
      </c>
      <c r="BD254" s="6">
        <f>IF($C254="OK",_xlfn.NUMBERVALUE(Plantilla!BB265),"")</f>
        <v/>
      </c>
      <c r="BE254" s="4">
        <f>IF($C254="OK",_xlfn.NUMBERVALUE(Plantilla!BC265),"")</f>
        <v/>
      </c>
      <c r="BF254" s="6">
        <f>IF($C254="OK",_xlfn.NUMBERVALUE(Plantilla!BD265),"")</f>
        <v/>
      </c>
      <c r="BG254" s="4">
        <f>IF($C254="OK",_xlfn.NUMBERVALUE(Plantilla!BE265),"")</f>
        <v/>
      </c>
      <c r="BH254" s="6">
        <f>IF($C254="OK",_xlfn.NUMBERVALUE(Plantilla!BF265),"")</f>
        <v/>
      </c>
      <c r="BI254" s="110">
        <f>IF($C254="OK",_xlfn.NUMBERVALUE(Plantilla!BG265),"")</f>
        <v/>
      </c>
      <c r="BJ254" s="6">
        <f>IF($C254="OK",_xlfn.NUMBERVALUE(Plantilla!BH265),"")</f>
        <v/>
      </c>
      <c r="BK254" s="109">
        <f>IF($C254="OK",_xlfn.NUMBERVALUE(Plantilla!BI265),"")</f>
        <v/>
      </c>
      <c r="BL254" s="6">
        <f>IF($C254="OK",
   IF(Plantilla!BJ265&lt;&gt;"",
      TEXT(VLOOKUP(Plantilla!BJ265,'Tablas '!$Z$4:$AA$6,2,FALSE),"#"),
   ""),
"")</f>
        <v/>
      </c>
      <c r="BM254" s="4">
        <f>IF($C254="OK",_xlfn.NUMBERVALUE(Plantilla!BK265),"")</f>
        <v/>
      </c>
      <c r="BN254" s="4">
        <f>IF($C254="OK",_xlfn.NUMBERVALUE(Plantilla!BL265),"")</f>
        <v/>
      </c>
      <c r="BO254" s="6">
        <f>IF($C254="OK",_xlfn.NUMBERVALUE(Plantilla!BM265),"")</f>
        <v/>
      </c>
      <c r="BP254" s="4">
        <f>IF($C254="OK",_xlfn.NUMBERVALUE(Plantilla!BN265),"")</f>
        <v/>
      </c>
      <c r="BQ254" s="6">
        <f>IF($C254="OK",_xlfn.NUMBERVALUE(Plantilla!BO265),"")</f>
        <v/>
      </c>
      <c r="BR254" s="4">
        <f>IF($C254="OK",_xlfn.NUMBERVALUE(Plantilla!BP265),"")</f>
        <v/>
      </c>
      <c r="BS254" s="6">
        <f>IF($C254="OK",_xlfn.NUMBERVALUE(Plantilla!BQ265),"")</f>
        <v/>
      </c>
      <c r="BT254" s="4">
        <f>IF($C254="OK",_xlfn.NUMBERVALUE(Plantilla!BR265),"")</f>
        <v/>
      </c>
      <c r="BU254" s="6">
        <f>IF($C254="OK",_xlfn.NUMBERVALUE(Plantilla!BS265),"")</f>
        <v/>
      </c>
      <c r="BV254" s="6">
        <f>IF($C254="OK",_xlfn.NUMBERVALUE(Plantilla!BT265),"")</f>
        <v/>
      </c>
      <c r="BW254" s="6">
        <f>IF($C254="OK",_xlfn.NUMBERVALUE(Plantilla!BU265),"")</f>
        <v/>
      </c>
      <c r="BX254" s="6">
        <f>IF($C254="OK",_xlfn.NUMBERVALUE(Plantilla!BV265),"")</f>
        <v/>
      </c>
      <c r="BY254" s="6">
        <f>IF($C254="OK",_xlfn.NUMBERVALUE(Plantilla!BW265),"")</f>
        <v/>
      </c>
      <c r="BZ254" s="6">
        <f>IF($C254="OK",_xlfn.NUMBERVALUE(Plantilla!BX265),"")</f>
        <v/>
      </c>
      <c r="CA254" s="6">
        <f>IF($C254="OK",_xlfn.NUMBERVALUE(Plantilla!BY265),"")</f>
        <v/>
      </c>
      <c r="CB254" s="6">
        <f>IF($C254="OK",_xlfn.NUMBERVALUE(Plantilla!BZ265),"")</f>
        <v/>
      </c>
      <c r="CC254" s="6">
        <f>IF($C254="OK",_xlfn.NUMBERVALUE(Plantilla!CA265),"")</f>
        <v/>
      </c>
      <c r="CD254" s="6">
        <f>IF($C254="OK",_xlfn.NUMBERVALUE(Plantilla!CB265),"")</f>
        <v/>
      </c>
      <c r="CE254" s="6">
        <f>IF($C254="OK",_xlfn.NUMBERVALUE(Plantilla!CC265),"")</f>
        <v/>
      </c>
      <c r="CF254" s="4">
        <f>IF($C254="OK",_xlfn.NUMBERVALUE(Plantilla!CD265),"")</f>
        <v/>
      </c>
      <c r="CG254" s="6">
        <f>IF($C254="OK",_xlfn.NUMBERVALUE(Plantilla!CE265),"")</f>
        <v/>
      </c>
      <c r="CH254" s="6">
        <f>IF($C254="OK",_xlfn.NUMBERVALUE(Plantilla!CF265),"")</f>
        <v/>
      </c>
      <c r="CI254" s="6">
        <f>IF($C254="OK",_xlfn.NUMBERVALUE(Plantilla!CG265),"")</f>
        <v/>
      </c>
      <c r="CJ254" s="6">
        <f>IF($C254="OK",_xlfn.NUMBERVALUE(Plantilla!CH265),"")</f>
        <v/>
      </c>
      <c r="CK254" s="6">
        <f>IF($C254="OK",_xlfn.NUMBERVALUE(Plantilla!CI265),"")</f>
        <v/>
      </c>
      <c r="CL254" s="6">
        <f>IF($C254="OK",_xlfn.NUMBERVALUE(Plantilla!CJ265),"")</f>
        <v/>
      </c>
      <c r="CM254">
        <f>IF($C254="OK",TEXT(Plantilla!CK265,"#"),"")</f>
        <v/>
      </c>
      <c r="CN254" s="6">
        <f>IF($C254="OK",_xlfn.NUMBERVALUE(Plantilla!CL265),"")</f>
        <v/>
      </c>
      <c r="CO254" s="6">
        <f>IF($C254="OK",_xlfn.NUMBERVALUE(Plantilla!CM265),"")</f>
        <v/>
      </c>
      <c r="CP254" s="110">
        <f>IF($C254="OK",_xlfn.NUMBERVALUE(Plantilla!CN265),"")</f>
        <v/>
      </c>
      <c r="CQ254" s="6">
        <f>IF($C254="OK",_xlfn.NUMBERVALUE(Plantilla!CO265),"")</f>
        <v/>
      </c>
      <c r="CR254" s="109">
        <f>IF($C254="OK",_xlfn.NUMBERVALUE(Plantilla!CP265),"")</f>
        <v/>
      </c>
      <c r="CS254" s="110">
        <f>IF($C254="OK",_xlfn.NUMBERVALUE(Plantilla!CQ265),"")</f>
        <v/>
      </c>
      <c r="CT254" s="6">
        <f>IF($C254="OK",_xlfn.NUMBERVALUE(Plantilla!CR265),"")</f>
        <v/>
      </c>
      <c r="CU254" s="109">
        <f>IF($C254="OK",_xlfn.NUMBERVALUE(Plantilla!CS265),"")</f>
        <v/>
      </c>
      <c r="CV254" s="110">
        <f>IF($C254="OK",_xlfn.NUMBERVALUE(Plantilla!CT265),"")</f>
        <v/>
      </c>
      <c r="CW254" s="6">
        <f>IF($C254="OK",_xlfn.NUMBERVALUE(Plantilla!CU265),"")</f>
        <v/>
      </c>
      <c r="CX254" s="82">
        <f>IF($C254="OK",_xlfn.NUMBERVALUE(Plantilla!CV265),"")</f>
        <v/>
      </c>
      <c r="CY254" s="6">
        <f>IF($C254="OK",_xlfn.NUMBERVALUE(Plantilla!CW265),"")</f>
        <v/>
      </c>
      <c r="CZ254" s="82">
        <f>IF($C254="OK",_xlfn.NUMBERVALUE(Plantilla!CX265),"")</f>
        <v/>
      </c>
      <c r="DA254" s="6">
        <f>IF($C254="OK",_xlfn.NUMBERVALUE(Plantilla!CY265),"")</f>
        <v/>
      </c>
      <c r="DB254" s="109">
        <f>IF($C254="OK",_xlfn.NUMBERVALUE(Plantilla!CZ265),"")</f>
        <v/>
      </c>
      <c r="DC254" s="6">
        <f>IF($C254="OK",_xlfn.NUMBERVALUE(Plantilla!DA265),"")</f>
        <v/>
      </c>
      <c r="DD254" s="6">
        <f>IF($C254="OK",TEXT(Plantilla!DB265,"#"),"")</f>
        <v/>
      </c>
      <c r="DE254" s="6">
        <f>IF($C254="OK",_xlfn.NUMBERVALUE(Plantilla!DC265),"")</f>
        <v/>
      </c>
      <c r="DF254" s="4">
        <f>IF($C254="OK",_xlfn.NUMBERVALUE(Plantilla!DD265),"")</f>
        <v/>
      </c>
      <c r="DG254" s="6">
        <f>IF($C254="OK",_xlfn.NUMBERVALUE(Plantilla!DE265),"")</f>
        <v/>
      </c>
      <c r="DH254" s="6">
        <f>IF($C254="OK",_xlfn.NUMBERVALUE(Plantilla!DF265),"")</f>
        <v/>
      </c>
      <c r="DI254" s="6">
        <f>IF($C254="OK",_xlfn.NUMBERVALUE(Plantilla!DG265),"")</f>
        <v/>
      </c>
      <c r="DJ254" s="6">
        <f>IF($C254="OK",_xlfn.NUMBERVALUE(Plantilla!DH265),"")</f>
        <v/>
      </c>
      <c r="DK254" s="6">
        <f>IF($C254="OK",_xlfn.NUMBERVALUE(Plantilla!DI265),"")</f>
        <v/>
      </c>
      <c r="DL254" s="6">
        <f>IF($C254="OK",_xlfn.NUMBERVALUE(Plantilla!DJ265),"")</f>
        <v/>
      </c>
      <c r="DM254" s="6">
        <f>IF($C254="OK",_xlfn.NUMBERVALUE(Plantilla!DK265),"")</f>
        <v/>
      </c>
      <c r="DN254" s="6">
        <f>IF($C254="OK",_xlfn.NUMBERVALUE(Plantilla!DL265),"")</f>
        <v/>
      </c>
      <c r="DO254" s="6">
        <f>IF($C254="OK",_xlfn.NUMBERVALUE(Plantilla!DM265),"")</f>
        <v/>
      </c>
      <c r="DP254" s="6">
        <f>IF($C254="OK",_xlfn.NUMBERVALUE(Plantilla!DN265),"")</f>
        <v/>
      </c>
      <c r="DQ254" s="6">
        <f>IF($C254="OK",_xlfn.NUMBERVALUE(Plantilla!DO265),"")</f>
        <v/>
      </c>
      <c r="DR254" s="6">
        <f>IF($C254="OK",_xlfn.NUMBERVALUE(Plantilla!DP265),"")</f>
        <v/>
      </c>
      <c r="DS254">
        <f>IF($C254="OK",TEXT(Plantilla!DR265,"#"),"")</f>
        <v/>
      </c>
      <c r="DT254" s="6" t="n"/>
    </row>
    <row r="255">
      <c r="A255">
        <f>IF(Plantilla!$I$6="¡Perfecto!, Guarda el archivo y adjúntalo a tu interfaz de Nómina Electrónica","OK","Error")</f>
        <v/>
      </c>
      <c r="B255">
        <f>IF(Plantilla!$I$6="¡Perfecto!, Guarda el archivo y adjúntalo a tu interfaz de Nómina Electrónica",MID(Plantilla!$D$2,SEARCH("V",Plantilla!$D$2),10),"")</f>
        <v/>
      </c>
      <c r="C255">
        <f>Plantilla!C266</f>
        <v/>
      </c>
      <c r="D255">
        <f>IF($C255="OK",Plantilla!B266,"")</f>
        <v/>
      </c>
      <c r="E255">
        <f>IF($C255="OK",
   VLOOKUP(Plantilla!$E$4,'Tablas '!$AP$4:$AT$6,5,FALSE),
"")</f>
        <v/>
      </c>
      <c r="F255">
        <f>IF($C255="OK",TEXT(Plantilla!D266,"#"),"")</f>
        <v/>
      </c>
      <c r="G255">
        <f>IF($C255="OK",
   VLOOKUP(Plantilla!E266,'Tablas '!$B$4:$C$14,2,FALSE),
"")</f>
        <v/>
      </c>
      <c r="H255">
        <f>IF($C255="OK",TEXT(Plantilla!F266,"#"),"")</f>
        <v/>
      </c>
      <c r="I255">
        <f>IF($C255="OK",TEXT(Plantilla!G266,"#"),"")</f>
        <v/>
      </c>
      <c r="J255">
        <f>IF($C255="OK",TEXT(Plantilla!H266,"#"),"")</f>
        <v/>
      </c>
      <c r="K255">
        <f>IF($C255="OK",TEXT(Plantilla!I266,"#"),"")</f>
        <v/>
      </c>
      <c r="L255">
        <f>IF($C255="OK",TEXT(Plantilla!J266,"#"),"")</f>
        <v/>
      </c>
      <c r="M255">
        <f>IF($C255="OK",TEXT(Plantilla!K266,"#"),"")</f>
        <v/>
      </c>
      <c r="N255">
        <f>IF($C255="OK",
   CONCATENATE(YEAR(Plantilla!L266),"-",TEXT(MONTH(Plantilla!L266),"00"),"-",TEXT(DAY(Plantilla!L266),"00")),
"")</f>
        <v/>
      </c>
      <c r="O255">
        <f>IF($C255="OK",_xlfn.NUMBERVALUE(Plantilla!M266),"")</f>
        <v/>
      </c>
      <c r="P255">
        <f>IF($C255="OK",
   IF(Plantilla!N266&lt;&gt;"",
      CONCATENATE(YEAR(Plantilla!N266),"-",TEXT(MONTH(Plantilla!N266),"00"),"-",TEXT(DAY(Plantilla!N266),"00")),
   ""),
"")</f>
        <v/>
      </c>
      <c r="Q255">
        <f>IF($C255="OK",
   VLOOKUP(Plantilla!O266,'Tablas '!$E$4:$F$19,2,FALSE),
"")</f>
        <v/>
      </c>
      <c r="R255">
        <f>IF($C255="OK",
   VLOOKUP(Plantilla!P266,'Tablas '!$H$4:$I$5,2,FALSE),
"")</f>
        <v/>
      </c>
      <c r="S255">
        <f>IF($C255="OK",
   VLOOKUP(Plantilla!Q266,'Tablas '!$K$4:$L$8,2,FALSE),
"")</f>
        <v/>
      </c>
      <c r="T255">
        <f>IF($C255="OK",
   VLOOKUP(Plantilla!R266,'Tablas '!$AE$4:$AF$6,2,FALSE),
"")</f>
        <v/>
      </c>
      <c r="U255">
        <f>IF($C255="OK",
   VLOOKUP(Plantilla!S266,'Tablas '!$AE$4:$AF$6,2,FALSE),
"")</f>
        <v/>
      </c>
      <c r="V255">
        <f>IF($C255="OK",TEXT(Plantilla!T266,"#"),"")</f>
        <v/>
      </c>
      <c r="W255" s="84">
        <f>IF($C255="OK",
   VLOOKUP(Plantilla!U266,'Tablas '!$AM$4:$AN$1126,2,FALSE),
"")</f>
        <v/>
      </c>
      <c r="X255">
        <f>IF($C255="OK",TEXT(Plantilla!V266,"#"),"")</f>
        <v/>
      </c>
      <c r="Y255">
        <f>IF($C255="OK",
   CONCATENATE(YEAR(Plantilla!W266),"-",TEXT(MONTH(Plantilla!W266),"00"),"-",TEXT(DAY(Plantilla!W266),"00")),
"")</f>
        <v/>
      </c>
      <c r="Z255">
        <f>IF($C255="OK",
   CONCATENATE(YEAR(Plantilla!X266),"-",TEXT(MONTH(Plantilla!X266),"00"),"-",TEXT(DAY(Plantilla!X266),"00")),
"")</f>
        <v/>
      </c>
      <c r="AA255">
        <f>IF($C255="OK",
   TEXT(VLOOKUP(Plantilla!Y266,'Tablas '!$Q$4:$R$9,2,FALSE),"#"),
"")</f>
        <v/>
      </c>
      <c r="AB255">
        <f>IF($C255="OK",
   CONCATENATE(YEAR(Plantilla!Z266),"-",TEXT(MONTH(Plantilla!Z266),"00"),"-",TEXT(DAY(Plantilla!Z266),"00")),
"")</f>
        <v/>
      </c>
      <c r="AC255">
        <f>IF($C255="OK",
   TEXT(VLOOKUP(Plantilla!AA266,'Tablas '!$T$4:$U$13,2,FALSE),"#"),
"")</f>
        <v/>
      </c>
      <c r="AD255">
        <f>IF($C255="OK",TEXT(Plantilla!AB266,"#"),"")</f>
        <v/>
      </c>
      <c r="AE255">
        <f>IF($C255="OK",
   IF(Plantilla!AC266&lt;&gt;"",
      TEXT(VLOOKUP(Plantilla!AC266,'Tablas '!$W$4:$X$7,2,FALSE),"#"),
   ""),
"")</f>
        <v/>
      </c>
      <c r="AF255">
        <f>IF($C255="OK",TEXT(Plantilla!AD266,"#"),"")</f>
        <v/>
      </c>
      <c r="AG255" s="6">
        <f>IF($C255="OK",_xlfn.NUMBERVALUE(Plantilla!AE266),"")</f>
        <v/>
      </c>
      <c r="AH255" s="4">
        <f>IF($C255="OK",_xlfn.NUMBERVALUE(Plantilla!AF266),"")</f>
        <v/>
      </c>
      <c r="AI255" s="6">
        <f>IF($C255="OK",_xlfn.NUMBERVALUE(Plantilla!AG266),"")</f>
        <v/>
      </c>
      <c r="AJ255" s="6">
        <f>IF($C255="OK",_xlfn.NUMBERVALUE(Plantilla!AH266),"")</f>
        <v/>
      </c>
      <c r="AK255" s="6">
        <f>IF($C255="OK",_xlfn.NUMBERVALUE(Plantilla!AI266),"")</f>
        <v/>
      </c>
      <c r="AL255" s="6">
        <f>IF($C255="OK",_xlfn.NUMBERVALUE(Plantilla!AJ266),"")</f>
        <v/>
      </c>
      <c r="AM255" s="4">
        <f>IF($C255="OK",_xlfn.NUMBERVALUE(Plantilla!AK266),"")</f>
        <v/>
      </c>
      <c r="AN255" s="6">
        <f>IF($C255="OK",_xlfn.NUMBERVALUE(Plantilla!AL266),"")</f>
        <v/>
      </c>
      <c r="AO255" s="4">
        <f>IF($C255="OK",_xlfn.NUMBERVALUE(Plantilla!AM266),"")</f>
        <v/>
      </c>
      <c r="AP255" s="6">
        <f>IF($C255="OK",_xlfn.NUMBERVALUE(Plantilla!AN266),"")</f>
        <v/>
      </c>
      <c r="AQ255" s="4">
        <f>IF($C255="OK",_xlfn.NUMBERVALUE(Plantilla!AO266),"")</f>
        <v/>
      </c>
      <c r="AR255" s="6">
        <f>IF($C255="OK",_xlfn.NUMBERVALUE(Plantilla!AP266),"")</f>
        <v/>
      </c>
      <c r="AS255" s="4">
        <f>IF($C255="OK",_xlfn.NUMBERVALUE(Plantilla!AQ266),"")</f>
        <v/>
      </c>
      <c r="AT255" s="6">
        <f>IF($C255="OK",_xlfn.NUMBERVALUE(Plantilla!AR266),"")</f>
        <v/>
      </c>
      <c r="AU255" s="4">
        <f>IF($C255="OK",_xlfn.NUMBERVALUE(Plantilla!AS266),"")</f>
        <v/>
      </c>
      <c r="AV255" s="6">
        <f>IF($C255="OK",_xlfn.NUMBERVALUE(Plantilla!AT266),"")</f>
        <v/>
      </c>
      <c r="AW255" s="4">
        <f>IF($C255="OK",_xlfn.NUMBERVALUE(Plantilla!AU266),"")</f>
        <v/>
      </c>
      <c r="AX255" s="6">
        <f>IF($C255="OK",_xlfn.NUMBERVALUE(Plantilla!AV266),"")</f>
        <v/>
      </c>
      <c r="AY255" s="4">
        <f>IF($C255="OK",_xlfn.NUMBERVALUE(Plantilla!AW266),"")</f>
        <v/>
      </c>
      <c r="AZ255" s="6">
        <f>IF($C255="OK",_xlfn.NUMBERVALUE(Plantilla!AX266),"")</f>
        <v/>
      </c>
      <c r="BA255">
        <f>IF($C255="OK",_xlfn.NUMBERVALUE(Plantilla!AY266),"")</f>
        <v/>
      </c>
      <c r="BB255">
        <f>IF($C255="OK",_xlfn.NUMBERVALUE(Plantilla!AZ266),"")</f>
        <v/>
      </c>
      <c r="BC255" s="4">
        <f>IF($C255="OK",_xlfn.NUMBERVALUE(Plantilla!BA266),"")</f>
        <v/>
      </c>
      <c r="BD255" s="6">
        <f>IF($C255="OK",_xlfn.NUMBERVALUE(Plantilla!BB266),"")</f>
        <v/>
      </c>
      <c r="BE255" s="4">
        <f>IF($C255="OK",_xlfn.NUMBERVALUE(Plantilla!BC266),"")</f>
        <v/>
      </c>
      <c r="BF255" s="6">
        <f>IF($C255="OK",_xlfn.NUMBERVALUE(Plantilla!BD266),"")</f>
        <v/>
      </c>
      <c r="BG255" s="4">
        <f>IF($C255="OK",_xlfn.NUMBERVALUE(Plantilla!BE266),"")</f>
        <v/>
      </c>
      <c r="BH255" s="6">
        <f>IF($C255="OK",_xlfn.NUMBERVALUE(Plantilla!BF266),"")</f>
        <v/>
      </c>
      <c r="BI255" s="110">
        <f>IF($C255="OK",_xlfn.NUMBERVALUE(Plantilla!BG266),"")</f>
        <v/>
      </c>
      <c r="BJ255" s="6">
        <f>IF($C255="OK",_xlfn.NUMBERVALUE(Plantilla!BH266),"")</f>
        <v/>
      </c>
      <c r="BK255" s="109">
        <f>IF($C255="OK",_xlfn.NUMBERVALUE(Plantilla!BI266),"")</f>
        <v/>
      </c>
      <c r="BL255" s="6">
        <f>IF($C255="OK",
   IF(Plantilla!BJ266&lt;&gt;"",
      TEXT(VLOOKUP(Plantilla!BJ266,'Tablas '!$Z$4:$AA$6,2,FALSE),"#"),
   ""),
"")</f>
        <v/>
      </c>
      <c r="BM255" s="4">
        <f>IF($C255="OK",_xlfn.NUMBERVALUE(Plantilla!BK266),"")</f>
        <v/>
      </c>
      <c r="BN255" s="4">
        <f>IF($C255="OK",_xlfn.NUMBERVALUE(Plantilla!BL266),"")</f>
        <v/>
      </c>
      <c r="BO255" s="6">
        <f>IF($C255="OK",_xlfn.NUMBERVALUE(Plantilla!BM266),"")</f>
        <v/>
      </c>
      <c r="BP255" s="4">
        <f>IF($C255="OK",_xlfn.NUMBERVALUE(Plantilla!BN266),"")</f>
        <v/>
      </c>
      <c r="BQ255" s="6">
        <f>IF($C255="OK",_xlfn.NUMBERVALUE(Plantilla!BO266),"")</f>
        <v/>
      </c>
      <c r="BR255" s="4">
        <f>IF($C255="OK",_xlfn.NUMBERVALUE(Plantilla!BP266),"")</f>
        <v/>
      </c>
      <c r="BS255" s="6">
        <f>IF($C255="OK",_xlfn.NUMBERVALUE(Plantilla!BQ266),"")</f>
        <v/>
      </c>
      <c r="BT255" s="4">
        <f>IF($C255="OK",_xlfn.NUMBERVALUE(Plantilla!BR266),"")</f>
        <v/>
      </c>
      <c r="BU255" s="6">
        <f>IF($C255="OK",_xlfn.NUMBERVALUE(Plantilla!BS266),"")</f>
        <v/>
      </c>
      <c r="BV255" s="6">
        <f>IF($C255="OK",_xlfn.NUMBERVALUE(Plantilla!BT266),"")</f>
        <v/>
      </c>
      <c r="BW255" s="6">
        <f>IF($C255="OK",_xlfn.NUMBERVALUE(Plantilla!BU266),"")</f>
        <v/>
      </c>
      <c r="BX255" s="6">
        <f>IF($C255="OK",_xlfn.NUMBERVALUE(Plantilla!BV266),"")</f>
        <v/>
      </c>
      <c r="BY255" s="6">
        <f>IF($C255="OK",_xlfn.NUMBERVALUE(Plantilla!BW266),"")</f>
        <v/>
      </c>
      <c r="BZ255" s="6">
        <f>IF($C255="OK",_xlfn.NUMBERVALUE(Plantilla!BX266),"")</f>
        <v/>
      </c>
      <c r="CA255" s="6">
        <f>IF($C255="OK",_xlfn.NUMBERVALUE(Plantilla!BY266),"")</f>
        <v/>
      </c>
      <c r="CB255" s="6">
        <f>IF($C255="OK",_xlfn.NUMBERVALUE(Plantilla!BZ266),"")</f>
        <v/>
      </c>
      <c r="CC255" s="6">
        <f>IF($C255="OK",_xlfn.NUMBERVALUE(Plantilla!CA266),"")</f>
        <v/>
      </c>
      <c r="CD255" s="6">
        <f>IF($C255="OK",_xlfn.NUMBERVALUE(Plantilla!CB266),"")</f>
        <v/>
      </c>
      <c r="CE255" s="6">
        <f>IF($C255="OK",_xlfn.NUMBERVALUE(Plantilla!CC266),"")</f>
        <v/>
      </c>
      <c r="CF255" s="4">
        <f>IF($C255="OK",_xlfn.NUMBERVALUE(Plantilla!CD266),"")</f>
        <v/>
      </c>
      <c r="CG255" s="6">
        <f>IF($C255="OK",_xlfn.NUMBERVALUE(Plantilla!CE266),"")</f>
        <v/>
      </c>
      <c r="CH255" s="6">
        <f>IF($C255="OK",_xlfn.NUMBERVALUE(Plantilla!CF266),"")</f>
        <v/>
      </c>
      <c r="CI255" s="6">
        <f>IF($C255="OK",_xlfn.NUMBERVALUE(Plantilla!CG266),"")</f>
        <v/>
      </c>
      <c r="CJ255" s="6">
        <f>IF($C255="OK",_xlfn.NUMBERVALUE(Plantilla!CH266),"")</f>
        <v/>
      </c>
      <c r="CK255" s="6">
        <f>IF($C255="OK",_xlfn.NUMBERVALUE(Plantilla!CI266),"")</f>
        <v/>
      </c>
      <c r="CL255" s="6">
        <f>IF($C255="OK",_xlfn.NUMBERVALUE(Plantilla!CJ266),"")</f>
        <v/>
      </c>
      <c r="CM255">
        <f>IF($C255="OK",TEXT(Plantilla!CK266,"#"),"")</f>
        <v/>
      </c>
      <c r="CN255" s="6">
        <f>IF($C255="OK",_xlfn.NUMBERVALUE(Plantilla!CL266),"")</f>
        <v/>
      </c>
      <c r="CO255" s="6">
        <f>IF($C255="OK",_xlfn.NUMBERVALUE(Plantilla!CM266),"")</f>
        <v/>
      </c>
      <c r="CP255" s="110">
        <f>IF($C255="OK",_xlfn.NUMBERVALUE(Plantilla!CN266),"")</f>
        <v/>
      </c>
      <c r="CQ255" s="6">
        <f>IF($C255="OK",_xlfn.NUMBERVALUE(Plantilla!CO266),"")</f>
        <v/>
      </c>
      <c r="CR255" s="109">
        <f>IF($C255="OK",_xlfn.NUMBERVALUE(Plantilla!CP266),"")</f>
        <v/>
      </c>
      <c r="CS255" s="110">
        <f>IF($C255="OK",_xlfn.NUMBERVALUE(Plantilla!CQ266),"")</f>
        <v/>
      </c>
      <c r="CT255" s="6">
        <f>IF($C255="OK",_xlfn.NUMBERVALUE(Plantilla!CR266),"")</f>
        <v/>
      </c>
      <c r="CU255" s="109">
        <f>IF($C255="OK",_xlfn.NUMBERVALUE(Plantilla!CS266),"")</f>
        <v/>
      </c>
      <c r="CV255" s="110">
        <f>IF($C255="OK",_xlfn.NUMBERVALUE(Plantilla!CT266),"")</f>
        <v/>
      </c>
      <c r="CW255" s="6">
        <f>IF($C255="OK",_xlfn.NUMBERVALUE(Plantilla!CU266),"")</f>
        <v/>
      </c>
      <c r="CX255" s="82">
        <f>IF($C255="OK",_xlfn.NUMBERVALUE(Plantilla!CV266),"")</f>
        <v/>
      </c>
      <c r="CY255" s="6">
        <f>IF($C255="OK",_xlfn.NUMBERVALUE(Plantilla!CW266),"")</f>
        <v/>
      </c>
      <c r="CZ255" s="82">
        <f>IF($C255="OK",_xlfn.NUMBERVALUE(Plantilla!CX266),"")</f>
        <v/>
      </c>
      <c r="DA255" s="6">
        <f>IF($C255="OK",_xlfn.NUMBERVALUE(Plantilla!CY266),"")</f>
        <v/>
      </c>
      <c r="DB255" s="109">
        <f>IF($C255="OK",_xlfn.NUMBERVALUE(Plantilla!CZ266),"")</f>
        <v/>
      </c>
      <c r="DC255" s="6">
        <f>IF($C255="OK",_xlfn.NUMBERVALUE(Plantilla!DA266),"")</f>
        <v/>
      </c>
      <c r="DD255" s="6">
        <f>IF($C255="OK",TEXT(Plantilla!DB266,"#"),"")</f>
        <v/>
      </c>
      <c r="DE255" s="6">
        <f>IF($C255="OK",_xlfn.NUMBERVALUE(Plantilla!DC266),"")</f>
        <v/>
      </c>
      <c r="DF255" s="4">
        <f>IF($C255="OK",_xlfn.NUMBERVALUE(Plantilla!DD266),"")</f>
        <v/>
      </c>
      <c r="DG255" s="6">
        <f>IF($C255="OK",_xlfn.NUMBERVALUE(Plantilla!DE266),"")</f>
        <v/>
      </c>
      <c r="DH255" s="6">
        <f>IF($C255="OK",_xlfn.NUMBERVALUE(Plantilla!DF266),"")</f>
        <v/>
      </c>
      <c r="DI255" s="6">
        <f>IF($C255="OK",_xlfn.NUMBERVALUE(Plantilla!DG266),"")</f>
        <v/>
      </c>
      <c r="DJ255" s="6">
        <f>IF($C255="OK",_xlfn.NUMBERVALUE(Plantilla!DH266),"")</f>
        <v/>
      </c>
      <c r="DK255" s="6">
        <f>IF($C255="OK",_xlfn.NUMBERVALUE(Plantilla!DI266),"")</f>
        <v/>
      </c>
      <c r="DL255" s="6">
        <f>IF($C255="OK",_xlfn.NUMBERVALUE(Plantilla!DJ266),"")</f>
        <v/>
      </c>
      <c r="DM255" s="6">
        <f>IF($C255="OK",_xlfn.NUMBERVALUE(Plantilla!DK266),"")</f>
        <v/>
      </c>
      <c r="DN255" s="6">
        <f>IF($C255="OK",_xlfn.NUMBERVALUE(Plantilla!DL266),"")</f>
        <v/>
      </c>
      <c r="DO255" s="6">
        <f>IF($C255="OK",_xlfn.NUMBERVALUE(Plantilla!DM266),"")</f>
        <v/>
      </c>
      <c r="DP255" s="6">
        <f>IF($C255="OK",_xlfn.NUMBERVALUE(Plantilla!DN266),"")</f>
        <v/>
      </c>
      <c r="DQ255" s="6">
        <f>IF($C255="OK",_xlfn.NUMBERVALUE(Plantilla!DO266),"")</f>
        <v/>
      </c>
      <c r="DR255" s="6">
        <f>IF($C255="OK",_xlfn.NUMBERVALUE(Plantilla!DP266),"")</f>
        <v/>
      </c>
      <c r="DS255">
        <f>IF($C255="OK",TEXT(Plantilla!DR266,"#"),"")</f>
        <v/>
      </c>
      <c r="DT255" s="6" t="n"/>
    </row>
    <row r="256">
      <c r="A256">
        <f>IF(Plantilla!$I$6="¡Perfecto!, Guarda el archivo y adjúntalo a tu interfaz de Nómina Electrónica","OK","Error")</f>
        <v/>
      </c>
      <c r="B256">
        <f>IF(Plantilla!$I$6="¡Perfecto!, Guarda el archivo y adjúntalo a tu interfaz de Nómina Electrónica",MID(Plantilla!$D$2,SEARCH("V",Plantilla!$D$2),10),"")</f>
        <v/>
      </c>
      <c r="C256">
        <f>Plantilla!C267</f>
        <v/>
      </c>
      <c r="D256">
        <f>IF($C256="OK",Plantilla!B267,"")</f>
        <v/>
      </c>
      <c r="E256">
        <f>IF($C256="OK",
   VLOOKUP(Plantilla!$E$4,'Tablas '!$AP$4:$AT$6,5,FALSE),
"")</f>
        <v/>
      </c>
      <c r="F256">
        <f>IF($C256="OK",TEXT(Plantilla!D267,"#"),"")</f>
        <v/>
      </c>
      <c r="G256">
        <f>IF($C256="OK",
   VLOOKUP(Plantilla!E267,'Tablas '!$B$4:$C$14,2,FALSE),
"")</f>
        <v/>
      </c>
      <c r="H256">
        <f>IF($C256="OK",TEXT(Plantilla!F267,"#"),"")</f>
        <v/>
      </c>
      <c r="I256">
        <f>IF($C256="OK",TEXT(Plantilla!G267,"#"),"")</f>
        <v/>
      </c>
      <c r="J256">
        <f>IF($C256="OK",TEXT(Plantilla!H267,"#"),"")</f>
        <v/>
      </c>
      <c r="K256">
        <f>IF($C256="OK",TEXT(Plantilla!I267,"#"),"")</f>
        <v/>
      </c>
      <c r="L256">
        <f>IF($C256="OK",TEXT(Plantilla!J267,"#"),"")</f>
        <v/>
      </c>
      <c r="M256">
        <f>IF($C256="OK",TEXT(Plantilla!K267,"#"),"")</f>
        <v/>
      </c>
      <c r="N256">
        <f>IF($C256="OK",
   CONCATENATE(YEAR(Plantilla!L267),"-",TEXT(MONTH(Plantilla!L267),"00"),"-",TEXT(DAY(Plantilla!L267),"00")),
"")</f>
        <v/>
      </c>
      <c r="O256">
        <f>IF($C256="OK",_xlfn.NUMBERVALUE(Plantilla!M267),"")</f>
        <v/>
      </c>
      <c r="P256">
        <f>IF($C256="OK",
   IF(Plantilla!N267&lt;&gt;"",
      CONCATENATE(YEAR(Plantilla!N267),"-",TEXT(MONTH(Plantilla!N267),"00"),"-",TEXT(DAY(Plantilla!N267),"00")),
   ""),
"")</f>
        <v/>
      </c>
      <c r="Q256">
        <f>IF($C256="OK",
   VLOOKUP(Plantilla!O267,'Tablas '!$E$4:$F$19,2,FALSE),
"")</f>
        <v/>
      </c>
      <c r="R256">
        <f>IF($C256="OK",
   VLOOKUP(Plantilla!P267,'Tablas '!$H$4:$I$5,2,FALSE),
"")</f>
        <v/>
      </c>
      <c r="S256">
        <f>IF($C256="OK",
   VLOOKUP(Plantilla!Q267,'Tablas '!$K$4:$L$8,2,FALSE),
"")</f>
        <v/>
      </c>
      <c r="T256">
        <f>IF($C256="OK",
   VLOOKUP(Plantilla!R267,'Tablas '!$AE$4:$AF$6,2,FALSE),
"")</f>
        <v/>
      </c>
      <c r="U256">
        <f>IF($C256="OK",
   VLOOKUP(Plantilla!S267,'Tablas '!$AE$4:$AF$6,2,FALSE),
"")</f>
        <v/>
      </c>
      <c r="V256">
        <f>IF($C256="OK",TEXT(Plantilla!T267,"#"),"")</f>
        <v/>
      </c>
      <c r="W256" s="84">
        <f>IF($C256="OK",
   VLOOKUP(Plantilla!U267,'Tablas '!$AM$4:$AN$1126,2,FALSE),
"")</f>
        <v/>
      </c>
      <c r="X256">
        <f>IF($C256="OK",TEXT(Plantilla!V267,"#"),"")</f>
        <v/>
      </c>
      <c r="Y256">
        <f>IF($C256="OK",
   CONCATENATE(YEAR(Plantilla!W267),"-",TEXT(MONTH(Plantilla!W267),"00"),"-",TEXT(DAY(Plantilla!W267),"00")),
"")</f>
        <v/>
      </c>
      <c r="Z256">
        <f>IF($C256="OK",
   CONCATENATE(YEAR(Plantilla!X267),"-",TEXT(MONTH(Plantilla!X267),"00"),"-",TEXT(DAY(Plantilla!X267),"00")),
"")</f>
        <v/>
      </c>
      <c r="AA256">
        <f>IF($C256="OK",
   TEXT(VLOOKUP(Plantilla!Y267,'Tablas '!$Q$4:$R$9,2,FALSE),"#"),
"")</f>
        <v/>
      </c>
      <c r="AB256">
        <f>IF($C256="OK",
   CONCATENATE(YEAR(Plantilla!Z267),"-",TEXT(MONTH(Plantilla!Z267),"00"),"-",TEXT(DAY(Plantilla!Z267),"00")),
"")</f>
        <v/>
      </c>
      <c r="AC256">
        <f>IF($C256="OK",
   TEXT(VLOOKUP(Plantilla!AA267,'Tablas '!$T$4:$U$13,2,FALSE),"#"),
"")</f>
        <v/>
      </c>
      <c r="AD256">
        <f>IF($C256="OK",TEXT(Plantilla!AB267,"#"),"")</f>
        <v/>
      </c>
      <c r="AE256">
        <f>IF($C256="OK",
   IF(Plantilla!AC267&lt;&gt;"",
      TEXT(VLOOKUP(Plantilla!AC267,'Tablas '!$W$4:$X$7,2,FALSE),"#"),
   ""),
"")</f>
        <v/>
      </c>
      <c r="AF256">
        <f>IF($C256="OK",TEXT(Plantilla!AD267,"#"),"")</f>
        <v/>
      </c>
      <c r="AG256" s="6">
        <f>IF($C256="OK",_xlfn.NUMBERVALUE(Plantilla!AE267),"")</f>
        <v/>
      </c>
      <c r="AH256" s="4">
        <f>IF($C256="OK",_xlfn.NUMBERVALUE(Plantilla!AF267),"")</f>
        <v/>
      </c>
      <c r="AI256" s="6">
        <f>IF($C256="OK",_xlfn.NUMBERVALUE(Plantilla!AG267),"")</f>
        <v/>
      </c>
      <c r="AJ256" s="6">
        <f>IF($C256="OK",_xlfn.NUMBERVALUE(Plantilla!AH267),"")</f>
        <v/>
      </c>
      <c r="AK256" s="6">
        <f>IF($C256="OK",_xlfn.NUMBERVALUE(Plantilla!AI267),"")</f>
        <v/>
      </c>
      <c r="AL256" s="6">
        <f>IF($C256="OK",_xlfn.NUMBERVALUE(Plantilla!AJ267),"")</f>
        <v/>
      </c>
      <c r="AM256" s="4">
        <f>IF($C256="OK",_xlfn.NUMBERVALUE(Plantilla!AK267),"")</f>
        <v/>
      </c>
      <c r="AN256" s="6">
        <f>IF($C256="OK",_xlfn.NUMBERVALUE(Plantilla!AL267),"")</f>
        <v/>
      </c>
      <c r="AO256" s="4">
        <f>IF($C256="OK",_xlfn.NUMBERVALUE(Plantilla!AM267),"")</f>
        <v/>
      </c>
      <c r="AP256" s="6">
        <f>IF($C256="OK",_xlfn.NUMBERVALUE(Plantilla!AN267),"")</f>
        <v/>
      </c>
      <c r="AQ256" s="4">
        <f>IF($C256="OK",_xlfn.NUMBERVALUE(Plantilla!AO267),"")</f>
        <v/>
      </c>
      <c r="AR256" s="6">
        <f>IF($C256="OK",_xlfn.NUMBERVALUE(Plantilla!AP267),"")</f>
        <v/>
      </c>
      <c r="AS256" s="4">
        <f>IF($C256="OK",_xlfn.NUMBERVALUE(Plantilla!AQ267),"")</f>
        <v/>
      </c>
      <c r="AT256" s="6">
        <f>IF($C256="OK",_xlfn.NUMBERVALUE(Plantilla!AR267),"")</f>
        <v/>
      </c>
      <c r="AU256" s="4">
        <f>IF($C256="OK",_xlfn.NUMBERVALUE(Plantilla!AS267),"")</f>
        <v/>
      </c>
      <c r="AV256" s="6">
        <f>IF($C256="OK",_xlfn.NUMBERVALUE(Plantilla!AT267),"")</f>
        <v/>
      </c>
      <c r="AW256" s="4">
        <f>IF($C256="OK",_xlfn.NUMBERVALUE(Plantilla!AU267),"")</f>
        <v/>
      </c>
      <c r="AX256" s="6">
        <f>IF($C256="OK",_xlfn.NUMBERVALUE(Plantilla!AV267),"")</f>
        <v/>
      </c>
      <c r="AY256" s="4">
        <f>IF($C256="OK",_xlfn.NUMBERVALUE(Plantilla!AW267),"")</f>
        <v/>
      </c>
      <c r="AZ256" s="6">
        <f>IF($C256="OK",_xlfn.NUMBERVALUE(Plantilla!AX267),"")</f>
        <v/>
      </c>
      <c r="BA256">
        <f>IF($C256="OK",_xlfn.NUMBERVALUE(Plantilla!AY267),"")</f>
        <v/>
      </c>
      <c r="BB256">
        <f>IF($C256="OK",_xlfn.NUMBERVALUE(Plantilla!AZ267),"")</f>
        <v/>
      </c>
      <c r="BC256" s="4">
        <f>IF($C256="OK",_xlfn.NUMBERVALUE(Plantilla!BA267),"")</f>
        <v/>
      </c>
      <c r="BD256" s="6">
        <f>IF($C256="OK",_xlfn.NUMBERVALUE(Plantilla!BB267),"")</f>
        <v/>
      </c>
      <c r="BE256" s="4">
        <f>IF($C256="OK",_xlfn.NUMBERVALUE(Plantilla!BC267),"")</f>
        <v/>
      </c>
      <c r="BF256" s="6">
        <f>IF($C256="OK",_xlfn.NUMBERVALUE(Plantilla!BD267),"")</f>
        <v/>
      </c>
      <c r="BG256" s="4">
        <f>IF($C256="OK",_xlfn.NUMBERVALUE(Plantilla!BE267),"")</f>
        <v/>
      </c>
      <c r="BH256" s="6">
        <f>IF($C256="OK",_xlfn.NUMBERVALUE(Plantilla!BF267),"")</f>
        <v/>
      </c>
      <c r="BI256" s="110">
        <f>IF($C256="OK",_xlfn.NUMBERVALUE(Plantilla!BG267),"")</f>
        <v/>
      </c>
      <c r="BJ256" s="6">
        <f>IF($C256="OK",_xlfn.NUMBERVALUE(Plantilla!BH267),"")</f>
        <v/>
      </c>
      <c r="BK256" s="109">
        <f>IF($C256="OK",_xlfn.NUMBERVALUE(Plantilla!BI267),"")</f>
        <v/>
      </c>
      <c r="BL256" s="6">
        <f>IF($C256="OK",
   IF(Plantilla!BJ267&lt;&gt;"",
      TEXT(VLOOKUP(Plantilla!BJ267,'Tablas '!$Z$4:$AA$6,2,FALSE),"#"),
   ""),
"")</f>
        <v/>
      </c>
      <c r="BM256" s="4">
        <f>IF($C256="OK",_xlfn.NUMBERVALUE(Plantilla!BK267),"")</f>
        <v/>
      </c>
      <c r="BN256" s="4">
        <f>IF($C256="OK",_xlfn.NUMBERVALUE(Plantilla!BL267),"")</f>
        <v/>
      </c>
      <c r="BO256" s="6">
        <f>IF($C256="OK",_xlfn.NUMBERVALUE(Plantilla!BM267),"")</f>
        <v/>
      </c>
      <c r="BP256" s="4">
        <f>IF($C256="OK",_xlfn.NUMBERVALUE(Plantilla!BN267),"")</f>
        <v/>
      </c>
      <c r="BQ256" s="6">
        <f>IF($C256="OK",_xlfn.NUMBERVALUE(Plantilla!BO267),"")</f>
        <v/>
      </c>
      <c r="BR256" s="4">
        <f>IF($C256="OK",_xlfn.NUMBERVALUE(Plantilla!BP267),"")</f>
        <v/>
      </c>
      <c r="BS256" s="6">
        <f>IF($C256="OK",_xlfn.NUMBERVALUE(Plantilla!BQ267),"")</f>
        <v/>
      </c>
      <c r="BT256" s="4">
        <f>IF($C256="OK",_xlfn.NUMBERVALUE(Plantilla!BR267),"")</f>
        <v/>
      </c>
      <c r="BU256" s="6">
        <f>IF($C256="OK",_xlfn.NUMBERVALUE(Plantilla!BS267),"")</f>
        <v/>
      </c>
      <c r="BV256" s="6">
        <f>IF($C256="OK",_xlfn.NUMBERVALUE(Plantilla!BT267),"")</f>
        <v/>
      </c>
      <c r="BW256" s="6">
        <f>IF($C256="OK",_xlfn.NUMBERVALUE(Plantilla!BU267),"")</f>
        <v/>
      </c>
      <c r="BX256" s="6">
        <f>IF($C256="OK",_xlfn.NUMBERVALUE(Plantilla!BV267),"")</f>
        <v/>
      </c>
      <c r="BY256" s="6">
        <f>IF($C256="OK",_xlfn.NUMBERVALUE(Plantilla!BW267),"")</f>
        <v/>
      </c>
      <c r="BZ256" s="6">
        <f>IF($C256="OK",_xlfn.NUMBERVALUE(Plantilla!BX267),"")</f>
        <v/>
      </c>
      <c r="CA256" s="6">
        <f>IF($C256="OK",_xlfn.NUMBERVALUE(Plantilla!BY267),"")</f>
        <v/>
      </c>
      <c r="CB256" s="6">
        <f>IF($C256="OK",_xlfn.NUMBERVALUE(Plantilla!BZ267),"")</f>
        <v/>
      </c>
      <c r="CC256" s="6">
        <f>IF($C256="OK",_xlfn.NUMBERVALUE(Plantilla!CA267),"")</f>
        <v/>
      </c>
      <c r="CD256" s="6">
        <f>IF($C256="OK",_xlfn.NUMBERVALUE(Plantilla!CB267),"")</f>
        <v/>
      </c>
      <c r="CE256" s="6">
        <f>IF($C256="OK",_xlfn.NUMBERVALUE(Plantilla!CC267),"")</f>
        <v/>
      </c>
      <c r="CF256" s="4">
        <f>IF($C256="OK",_xlfn.NUMBERVALUE(Plantilla!CD267),"")</f>
        <v/>
      </c>
      <c r="CG256" s="6">
        <f>IF($C256="OK",_xlfn.NUMBERVALUE(Plantilla!CE267),"")</f>
        <v/>
      </c>
      <c r="CH256" s="6">
        <f>IF($C256="OK",_xlfn.NUMBERVALUE(Plantilla!CF267),"")</f>
        <v/>
      </c>
      <c r="CI256" s="6">
        <f>IF($C256="OK",_xlfn.NUMBERVALUE(Plantilla!CG267),"")</f>
        <v/>
      </c>
      <c r="CJ256" s="6">
        <f>IF($C256="OK",_xlfn.NUMBERVALUE(Plantilla!CH267),"")</f>
        <v/>
      </c>
      <c r="CK256" s="6">
        <f>IF($C256="OK",_xlfn.NUMBERVALUE(Plantilla!CI267),"")</f>
        <v/>
      </c>
      <c r="CL256" s="6">
        <f>IF($C256="OK",_xlfn.NUMBERVALUE(Plantilla!CJ267),"")</f>
        <v/>
      </c>
      <c r="CM256">
        <f>IF($C256="OK",TEXT(Plantilla!CK267,"#"),"")</f>
        <v/>
      </c>
      <c r="CN256" s="6">
        <f>IF($C256="OK",_xlfn.NUMBERVALUE(Plantilla!CL267),"")</f>
        <v/>
      </c>
      <c r="CO256" s="6">
        <f>IF($C256="OK",_xlfn.NUMBERVALUE(Plantilla!CM267),"")</f>
        <v/>
      </c>
      <c r="CP256" s="110">
        <f>IF($C256="OK",_xlfn.NUMBERVALUE(Plantilla!CN267),"")</f>
        <v/>
      </c>
      <c r="CQ256" s="6">
        <f>IF($C256="OK",_xlfn.NUMBERVALUE(Plantilla!CO267),"")</f>
        <v/>
      </c>
      <c r="CR256" s="109">
        <f>IF($C256="OK",_xlfn.NUMBERVALUE(Plantilla!CP267),"")</f>
        <v/>
      </c>
      <c r="CS256" s="110">
        <f>IF($C256="OK",_xlfn.NUMBERVALUE(Plantilla!CQ267),"")</f>
        <v/>
      </c>
      <c r="CT256" s="6">
        <f>IF($C256="OK",_xlfn.NUMBERVALUE(Plantilla!CR267),"")</f>
        <v/>
      </c>
      <c r="CU256" s="109">
        <f>IF($C256="OK",_xlfn.NUMBERVALUE(Plantilla!CS267),"")</f>
        <v/>
      </c>
      <c r="CV256" s="110">
        <f>IF($C256="OK",_xlfn.NUMBERVALUE(Plantilla!CT267),"")</f>
        <v/>
      </c>
      <c r="CW256" s="6">
        <f>IF($C256="OK",_xlfn.NUMBERVALUE(Plantilla!CU267),"")</f>
        <v/>
      </c>
      <c r="CX256" s="82">
        <f>IF($C256="OK",_xlfn.NUMBERVALUE(Plantilla!CV267),"")</f>
        <v/>
      </c>
      <c r="CY256" s="6">
        <f>IF($C256="OK",_xlfn.NUMBERVALUE(Plantilla!CW267),"")</f>
        <v/>
      </c>
      <c r="CZ256" s="82">
        <f>IF($C256="OK",_xlfn.NUMBERVALUE(Plantilla!CX267),"")</f>
        <v/>
      </c>
      <c r="DA256" s="6">
        <f>IF($C256="OK",_xlfn.NUMBERVALUE(Plantilla!CY267),"")</f>
        <v/>
      </c>
      <c r="DB256" s="109">
        <f>IF($C256="OK",_xlfn.NUMBERVALUE(Plantilla!CZ267),"")</f>
        <v/>
      </c>
      <c r="DC256" s="6">
        <f>IF($C256="OK",_xlfn.NUMBERVALUE(Plantilla!DA267),"")</f>
        <v/>
      </c>
      <c r="DD256" s="6">
        <f>IF($C256="OK",TEXT(Plantilla!DB267,"#"),"")</f>
        <v/>
      </c>
      <c r="DE256" s="6">
        <f>IF($C256="OK",_xlfn.NUMBERVALUE(Plantilla!DC267),"")</f>
        <v/>
      </c>
      <c r="DF256" s="4">
        <f>IF($C256="OK",_xlfn.NUMBERVALUE(Plantilla!DD267),"")</f>
        <v/>
      </c>
      <c r="DG256" s="6">
        <f>IF($C256="OK",_xlfn.NUMBERVALUE(Plantilla!DE267),"")</f>
        <v/>
      </c>
      <c r="DH256" s="6">
        <f>IF($C256="OK",_xlfn.NUMBERVALUE(Plantilla!DF267),"")</f>
        <v/>
      </c>
      <c r="DI256" s="6">
        <f>IF($C256="OK",_xlfn.NUMBERVALUE(Plantilla!DG267),"")</f>
        <v/>
      </c>
      <c r="DJ256" s="6">
        <f>IF($C256="OK",_xlfn.NUMBERVALUE(Plantilla!DH267),"")</f>
        <v/>
      </c>
      <c r="DK256" s="6">
        <f>IF($C256="OK",_xlfn.NUMBERVALUE(Plantilla!DI267),"")</f>
        <v/>
      </c>
      <c r="DL256" s="6">
        <f>IF($C256="OK",_xlfn.NUMBERVALUE(Plantilla!DJ267),"")</f>
        <v/>
      </c>
      <c r="DM256" s="6">
        <f>IF($C256="OK",_xlfn.NUMBERVALUE(Plantilla!DK267),"")</f>
        <v/>
      </c>
      <c r="DN256" s="6">
        <f>IF($C256="OK",_xlfn.NUMBERVALUE(Plantilla!DL267),"")</f>
        <v/>
      </c>
      <c r="DO256" s="6">
        <f>IF($C256="OK",_xlfn.NUMBERVALUE(Plantilla!DM267),"")</f>
        <v/>
      </c>
      <c r="DP256" s="6">
        <f>IF($C256="OK",_xlfn.NUMBERVALUE(Plantilla!DN267),"")</f>
        <v/>
      </c>
      <c r="DQ256" s="6">
        <f>IF($C256="OK",_xlfn.NUMBERVALUE(Plantilla!DO267),"")</f>
        <v/>
      </c>
      <c r="DR256" s="6">
        <f>IF($C256="OK",_xlfn.NUMBERVALUE(Plantilla!DP267),"")</f>
        <v/>
      </c>
      <c r="DS256">
        <f>IF($C256="OK",TEXT(Plantilla!DR267,"#"),"")</f>
        <v/>
      </c>
      <c r="DT256" s="6" t="n"/>
    </row>
    <row r="257">
      <c r="A257">
        <f>IF(Plantilla!$I$6="¡Perfecto!, Guarda el archivo y adjúntalo a tu interfaz de Nómina Electrónica","OK","Error")</f>
        <v/>
      </c>
      <c r="B257">
        <f>IF(Plantilla!$I$6="¡Perfecto!, Guarda el archivo y adjúntalo a tu interfaz de Nómina Electrónica",MID(Plantilla!$D$2,SEARCH("V",Plantilla!$D$2),10),"")</f>
        <v/>
      </c>
      <c r="C257">
        <f>Plantilla!C268</f>
        <v/>
      </c>
      <c r="D257">
        <f>IF($C257="OK",Plantilla!B268,"")</f>
        <v/>
      </c>
      <c r="E257">
        <f>IF($C257="OK",
   VLOOKUP(Plantilla!$E$4,'Tablas '!$AP$4:$AT$6,5,FALSE),
"")</f>
        <v/>
      </c>
      <c r="F257">
        <f>IF($C257="OK",TEXT(Plantilla!D268,"#"),"")</f>
        <v/>
      </c>
      <c r="G257">
        <f>IF($C257="OK",
   VLOOKUP(Plantilla!E268,'Tablas '!$B$4:$C$14,2,FALSE),
"")</f>
        <v/>
      </c>
      <c r="H257">
        <f>IF($C257="OK",TEXT(Plantilla!F268,"#"),"")</f>
        <v/>
      </c>
      <c r="I257">
        <f>IF($C257="OK",TEXT(Plantilla!G268,"#"),"")</f>
        <v/>
      </c>
      <c r="J257">
        <f>IF($C257="OK",TEXT(Plantilla!H268,"#"),"")</f>
        <v/>
      </c>
      <c r="K257">
        <f>IF($C257="OK",TEXT(Plantilla!I268,"#"),"")</f>
        <v/>
      </c>
      <c r="L257">
        <f>IF($C257="OK",TEXT(Plantilla!J268,"#"),"")</f>
        <v/>
      </c>
      <c r="M257">
        <f>IF($C257="OK",TEXT(Plantilla!K268,"#"),"")</f>
        <v/>
      </c>
      <c r="N257">
        <f>IF($C257="OK",
   CONCATENATE(YEAR(Plantilla!L268),"-",TEXT(MONTH(Plantilla!L268),"00"),"-",TEXT(DAY(Plantilla!L268),"00")),
"")</f>
        <v/>
      </c>
      <c r="O257">
        <f>IF($C257="OK",_xlfn.NUMBERVALUE(Plantilla!M268),"")</f>
        <v/>
      </c>
      <c r="P257">
        <f>IF($C257="OK",
   IF(Plantilla!N268&lt;&gt;"",
      CONCATENATE(YEAR(Plantilla!N268),"-",TEXT(MONTH(Plantilla!N268),"00"),"-",TEXT(DAY(Plantilla!N268),"00")),
   ""),
"")</f>
        <v/>
      </c>
      <c r="Q257">
        <f>IF($C257="OK",
   VLOOKUP(Plantilla!O268,'Tablas '!$E$4:$F$19,2,FALSE),
"")</f>
        <v/>
      </c>
      <c r="R257">
        <f>IF($C257="OK",
   VLOOKUP(Plantilla!P268,'Tablas '!$H$4:$I$5,2,FALSE),
"")</f>
        <v/>
      </c>
      <c r="S257">
        <f>IF($C257="OK",
   VLOOKUP(Plantilla!Q268,'Tablas '!$K$4:$L$8,2,FALSE),
"")</f>
        <v/>
      </c>
      <c r="T257">
        <f>IF($C257="OK",
   VLOOKUP(Plantilla!R268,'Tablas '!$AE$4:$AF$6,2,FALSE),
"")</f>
        <v/>
      </c>
      <c r="U257">
        <f>IF($C257="OK",
   VLOOKUP(Plantilla!S268,'Tablas '!$AE$4:$AF$6,2,FALSE),
"")</f>
        <v/>
      </c>
      <c r="V257">
        <f>IF($C257="OK",TEXT(Plantilla!T268,"#"),"")</f>
        <v/>
      </c>
      <c r="W257" s="84">
        <f>IF($C257="OK",
   VLOOKUP(Plantilla!U268,'Tablas '!$AM$4:$AN$1126,2,FALSE),
"")</f>
        <v/>
      </c>
      <c r="X257">
        <f>IF($C257="OK",TEXT(Plantilla!V268,"#"),"")</f>
        <v/>
      </c>
      <c r="Y257">
        <f>IF($C257="OK",
   CONCATENATE(YEAR(Plantilla!W268),"-",TEXT(MONTH(Plantilla!W268),"00"),"-",TEXT(DAY(Plantilla!W268),"00")),
"")</f>
        <v/>
      </c>
      <c r="Z257">
        <f>IF($C257="OK",
   CONCATENATE(YEAR(Plantilla!X268),"-",TEXT(MONTH(Plantilla!X268),"00"),"-",TEXT(DAY(Plantilla!X268),"00")),
"")</f>
        <v/>
      </c>
      <c r="AA257">
        <f>IF($C257="OK",
   TEXT(VLOOKUP(Plantilla!Y268,'Tablas '!$Q$4:$R$9,2,FALSE),"#"),
"")</f>
        <v/>
      </c>
      <c r="AB257">
        <f>IF($C257="OK",
   CONCATENATE(YEAR(Plantilla!Z268),"-",TEXT(MONTH(Plantilla!Z268),"00"),"-",TEXT(DAY(Plantilla!Z268),"00")),
"")</f>
        <v/>
      </c>
      <c r="AC257">
        <f>IF($C257="OK",
   TEXT(VLOOKUP(Plantilla!AA268,'Tablas '!$T$4:$U$13,2,FALSE),"#"),
"")</f>
        <v/>
      </c>
      <c r="AD257">
        <f>IF($C257="OK",TEXT(Plantilla!AB268,"#"),"")</f>
        <v/>
      </c>
      <c r="AE257">
        <f>IF($C257="OK",
   IF(Plantilla!AC268&lt;&gt;"",
      TEXT(VLOOKUP(Plantilla!AC268,'Tablas '!$W$4:$X$7,2,FALSE),"#"),
   ""),
"")</f>
        <v/>
      </c>
      <c r="AF257">
        <f>IF($C257="OK",TEXT(Plantilla!AD268,"#"),"")</f>
        <v/>
      </c>
      <c r="AG257" s="6">
        <f>IF($C257="OK",_xlfn.NUMBERVALUE(Plantilla!AE268),"")</f>
        <v/>
      </c>
      <c r="AH257" s="4">
        <f>IF($C257="OK",_xlfn.NUMBERVALUE(Plantilla!AF268),"")</f>
        <v/>
      </c>
      <c r="AI257" s="6">
        <f>IF($C257="OK",_xlfn.NUMBERVALUE(Plantilla!AG268),"")</f>
        <v/>
      </c>
      <c r="AJ257" s="6">
        <f>IF($C257="OK",_xlfn.NUMBERVALUE(Plantilla!AH268),"")</f>
        <v/>
      </c>
      <c r="AK257" s="6">
        <f>IF($C257="OK",_xlfn.NUMBERVALUE(Plantilla!AI268),"")</f>
        <v/>
      </c>
      <c r="AL257" s="6">
        <f>IF($C257="OK",_xlfn.NUMBERVALUE(Plantilla!AJ268),"")</f>
        <v/>
      </c>
      <c r="AM257" s="4">
        <f>IF($C257="OK",_xlfn.NUMBERVALUE(Plantilla!AK268),"")</f>
        <v/>
      </c>
      <c r="AN257" s="6">
        <f>IF($C257="OK",_xlfn.NUMBERVALUE(Plantilla!AL268),"")</f>
        <v/>
      </c>
      <c r="AO257" s="4">
        <f>IF($C257="OK",_xlfn.NUMBERVALUE(Plantilla!AM268),"")</f>
        <v/>
      </c>
      <c r="AP257" s="6">
        <f>IF($C257="OK",_xlfn.NUMBERVALUE(Plantilla!AN268),"")</f>
        <v/>
      </c>
      <c r="AQ257" s="4">
        <f>IF($C257="OK",_xlfn.NUMBERVALUE(Plantilla!AO268),"")</f>
        <v/>
      </c>
      <c r="AR257" s="6">
        <f>IF($C257="OK",_xlfn.NUMBERVALUE(Plantilla!AP268),"")</f>
        <v/>
      </c>
      <c r="AS257" s="4">
        <f>IF($C257="OK",_xlfn.NUMBERVALUE(Plantilla!AQ268),"")</f>
        <v/>
      </c>
      <c r="AT257" s="6">
        <f>IF($C257="OK",_xlfn.NUMBERVALUE(Plantilla!AR268),"")</f>
        <v/>
      </c>
      <c r="AU257" s="4">
        <f>IF($C257="OK",_xlfn.NUMBERVALUE(Plantilla!AS268),"")</f>
        <v/>
      </c>
      <c r="AV257" s="6">
        <f>IF($C257="OK",_xlfn.NUMBERVALUE(Plantilla!AT268),"")</f>
        <v/>
      </c>
      <c r="AW257" s="4">
        <f>IF($C257="OK",_xlfn.NUMBERVALUE(Plantilla!AU268),"")</f>
        <v/>
      </c>
      <c r="AX257" s="6">
        <f>IF($C257="OK",_xlfn.NUMBERVALUE(Plantilla!AV268),"")</f>
        <v/>
      </c>
      <c r="AY257" s="4">
        <f>IF($C257="OK",_xlfn.NUMBERVALUE(Plantilla!AW268),"")</f>
        <v/>
      </c>
      <c r="AZ257" s="6">
        <f>IF($C257="OK",_xlfn.NUMBERVALUE(Plantilla!AX268),"")</f>
        <v/>
      </c>
      <c r="BA257">
        <f>IF($C257="OK",_xlfn.NUMBERVALUE(Plantilla!AY268),"")</f>
        <v/>
      </c>
      <c r="BB257">
        <f>IF($C257="OK",_xlfn.NUMBERVALUE(Plantilla!AZ268),"")</f>
        <v/>
      </c>
      <c r="BC257" s="4">
        <f>IF($C257="OK",_xlfn.NUMBERVALUE(Plantilla!BA268),"")</f>
        <v/>
      </c>
      <c r="BD257" s="6">
        <f>IF($C257="OK",_xlfn.NUMBERVALUE(Plantilla!BB268),"")</f>
        <v/>
      </c>
      <c r="BE257" s="4">
        <f>IF($C257="OK",_xlfn.NUMBERVALUE(Plantilla!BC268),"")</f>
        <v/>
      </c>
      <c r="BF257" s="6">
        <f>IF($C257="OK",_xlfn.NUMBERVALUE(Plantilla!BD268),"")</f>
        <v/>
      </c>
      <c r="BG257" s="4">
        <f>IF($C257="OK",_xlfn.NUMBERVALUE(Plantilla!BE268),"")</f>
        <v/>
      </c>
      <c r="BH257" s="6">
        <f>IF($C257="OK",_xlfn.NUMBERVALUE(Plantilla!BF268),"")</f>
        <v/>
      </c>
      <c r="BI257" s="110">
        <f>IF($C257="OK",_xlfn.NUMBERVALUE(Plantilla!BG268),"")</f>
        <v/>
      </c>
      <c r="BJ257" s="6">
        <f>IF($C257="OK",_xlfn.NUMBERVALUE(Plantilla!BH268),"")</f>
        <v/>
      </c>
      <c r="BK257" s="109">
        <f>IF($C257="OK",_xlfn.NUMBERVALUE(Plantilla!BI268),"")</f>
        <v/>
      </c>
      <c r="BL257" s="6">
        <f>IF($C257="OK",
   IF(Plantilla!BJ268&lt;&gt;"",
      TEXT(VLOOKUP(Plantilla!BJ268,'Tablas '!$Z$4:$AA$6,2,FALSE),"#"),
   ""),
"")</f>
        <v/>
      </c>
      <c r="BM257" s="4">
        <f>IF($C257="OK",_xlfn.NUMBERVALUE(Plantilla!BK268),"")</f>
        <v/>
      </c>
      <c r="BN257" s="4">
        <f>IF($C257="OK",_xlfn.NUMBERVALUE(Plantilla!BL268),"")</f>
        <v/>
      </c>
      <c r="BO257" s="6">
        <f>IF($C257="OK",_xlfn.NUMBERVALUE(Plantilla!BM268),"")</f>
        <v/>
      </c>
      <c r="BP257" s="4">
        <f>IF($C257="OK",_xlfn.NUMBERVALUE(Plantilla!BN268),"")</f>
        <v/>
      </c>
      <c r="BQ257" s="6">
        <f>IF($C257="OK",_xlfn.NUMBERVALUE(Plantilla!BO268),"")</f>
        <v/>
      </c>
      <c r="BR257" s="4">
        <f>IF($C257="OK",_xlfn.NUMBERVALUE(Plantilla!BP268),"")</f>
        <v/>
      </c>
      <c r="BS257" s="6">
        <f>IF($C257="OK",_xlfn.NUMBERVALUE(Plantilla!BQ268),"")</f>
        <v/>
      </c>
      <c r="BT257" s="4">
        <f>IF($C257="OK",_xlfn.NUMBERVALUE(Plantilla!BR268),"")</f>
        <v/>
      </c>
      <c r="BU257" s="6">
        <f>IF($C257="OK",_xlfn.NUMBERVALUE(Plantilla!BS268),"")</f>
        <v/>
      </c>
      <c r="BV257" s="6">
        <f>IF($C257="OK",_xlfn.NUMBERVALUE(Plantilla!BT268),"")</f>
        <v/>
      </c>
      <c r="BW257" s="6">
        <f>IF($C257="OK",_xlfn.NUMBERVALUE(Plantilla!BU268),"")</f>
        <v/>
      </c>
      <c r="BX257" s="6">
        <f>IF($C257="OK",_xlfn.NUMBERVALUE(Plantilla!BV268),"")</f>
        <v/>
      </c>
      <c r="BY257" s="6">
        <f>IF($C257="OK",_xlfn.NUMBERVALUE(Plantilla!BW268),"")</f>
        <v/>
      </c>
      <c r="BZ257" s="6">
        <f>IF($C257="OK",_xlfn.NUMBERVALUE(Plantilla!BX268),"")</f>
        <v/>
      </c>
      <c r="CA257" s="6">
        <f>IF($C257="OK",_xlfn.NUMBERVALUE(Plantilla!BY268),"")</f>
        <v/>
      </c>
      <c r="CB257" s="6">
        <f>IF($C257="OK",_xlfn.NUMBERVALUE(Plantilla!BZ268),"")</f>
        <v/>
      </c>
      <c r="CC257" s="6">
        <f>IF($C257="OK",_xlfn.NUMBERVALUE(Plantilla!CA268),"")</f>
        <v/>
      </c>
      <c r="CD257" s="6">
        <f>IF($C257="OK",_xlfn.NUMBERVALUE(Plantilla!CB268),"")</f>
        <v/>
      </c>
      <c r="CE257" s="6">
        <f>IF($C257="OK",_xlfn.NUMBERVALUE(Plantilla!CC268),"")</f>
        <v/>
      </c>
      <c r="CF257" s="4">
        <f>IF($C257="OK",_xlfn.NUMBERVALUE(Plantilla!CD268),"")</f>
        <v/>
      </c>
      <c r="CG257" s="6">
        <f>IF($C257="OK",_xlfn.NUMBERVALUE(Plantilla!CE268),"")</f>
        <v/>
      </c>
      <c r="CH257" s="6">
        <f>IF($C257="OK",_xlfn.NUMBERVALUE(Plantilla!CF268),"")</f>
        <v/>
      </c>
      <c r="CI257" s="6">
        <f>IF($C257="OK",_xlfn.NUMBERVALUE(Plantilla!CG268),"")</f>
        <v/>
      </c>
      <c r="CJ257" s="6">
        <f>IF($C257="OK",_xlfn.NUMBERVALUE(Plantilla!CH268),"")</f>
        <v/>
      </c>
      <c r="CK257" s="6">
        <f>IF($C257="OK",_xlfn.NUMBERVALUE(Plantilla!CI268),"")</f>
        <v/>
      </c>
      <c r="CL257" s="6">
        <f>IF($C257="OK",_xlfn.NUMBERVALUE(Plantilla!CJ268),"")</f>
        <v/>
      </c>
      <c r="CM257">
        <f>IF($C257="OK",TEXT(Plantilla!CK268,"#"),"")</f>
        <v/>
      </c>
      <c r="CN257" s="6">
        <f>IF($C257="OK",_xlfn.NUMBERVALUE(Plantilla!CL268),"")</f>
        <v/>
      </c>
      <c r="CO257" s="6">
        <f>IF($C257="OK",_xlfn.NUMBERVALUE(Plantilla!CM268),"")</f>
        <v/>
      </c>
      <c r="CP257" s="110">
        <f>IF($C257="OK",_xlfn.NUMBERVALUE(Plantilla!CN268),"")</f>
        <v/>
      </c>
      <c r="CQ257" s="6">
        <f>IF($C257="OK",_xlfn.NUMBERVALUE(Plantilla!CO268),"")</f>
        <v/>
      </c>
      <c r="CR257" s="109">
        <f>IF($C257="OK",_xlfn.NUMBERVALUE(Plantilla!CP268),"")</f>
        <v/>
      </c>
      <c r="CS257" s="110">
        <f>IF($C257="OK",_xlfn.NUMBERVALUE(Plantilla!CQ268),"")</f>
        <v/>
      </c>
      <c r="CT257" s="6">
        <f>IF($C257="OK",_xlfn.NUMBERVALUE(Plantilla!CR268),"")</f>
        <v/>
      </c>
      <c r="CU257" s="109">
        <f>IF($C257="OK",_xlfn.NUMBERVALUE(Plantilla!CS268),"")</f>
        <v/>
      </c>
      <c r="CV257" s="110">
        <f>IF($C257="OK",_xlfn.NUMBERVALUE(Plantilla!CT268),"")</f>
        <v/>
      </c>
      <c r="CW257" s="6">
        <f>IF($C257="OK",_xlfn.NUMBERVALUE(Plantilla!CU268),"")</f>
        <v/>
      </c>
      <c r="CX257" s="82">
        <f>IF($C257="OK",_xlfn.NUMBERVALUE(Plantilla!CV268),"")</f>
        <v/>
      </c>
      <c r="CY257" s="6">
        <f>IF($C257="OK",_xlfn.NUMBERVALUE(Plantilla!CW268),"")</f>
        <v/>
      </c>
      <c r="CZ257" s="82">
        <f>IF($C257="OK",_xlfn.NUMBERVALUE(Plantilla!CX268),"")</f>
        <v/>
      </c>
      <c r="DA257" s="6">
        <f>IF($C257="OK",_xlfn.NUMBERVALUE(Plantilla!CY268),"")</f>
        <v/>
      </c>
      <c r="DB257" s="109">
        <f>IF($C257="OK",_xlfn.NUMBERVALUE(Plantilla!CZ268),"")</f>
        <v/>
      </c>
      <c r="DC257" s="6">
        <f>IF($C257="OK",_xlfn.NUMBERVALUE(Plantilla!DA268),"")</f>
        <v/>
      </c>
      <c r="DD257" s="6">
        <f>IF($C257="OK",TEXT(Plantilla!DB268,"#"),"")</f>
        <v/>
      </c>
      <c r="DE257" s="6">
        <f>IF($C257="OK",_xlfn.NUMBERVALUE(Plantilla!DC268),"")</f>
        <v/>
      </c>
      <c r="DF257" s="4">
        <f>IF($C257="OK",_xlfn.NUMBERVALUE(Plantilla!DD268),"")</f>
        <v/>
      </c>
      <c r="DG257" s="6">
        <f>IF($C257="OK",_xlfn.NUMBERVALUE(Plantilla!DE268),"")</f>
        <v/>
      </c>
      <c r="DH257" s="6">
        <f>IF($C257="OK",_xlfn.NUMBERVALUE(Plantilla!DF268),"")</f>
        <v/>
      </c>
      <c r="DI257" s="6">
        <f>IF($C257="OK",_xlfn.NUMBERVALUE(Plantilla!DG268),"")</f>
        <v/>
      </c>
      <c r="DJ257" s="6">
        <f>IF($C257="OK",_xlfn.NUMBERVALUE(Plantilla!DH268),"")</f>
        <v/>
      </c>
      <c r="DK257" s="6">
        <f>IF($C257="OK",_xlfn.NUMBERVALUE(Plantilla!DI268),"")</f>
        <v/>
      </c>
      <c r="DL257" s="6">
        <f>IF($C257="OK",_xlfn.NUMBERVALUE(Plantilla!DJ268),"")</f>
        <v/>
      </c>
      <c r="DM257" s="6">
        <f>IF($C257="OK",_xlfn.NUMBERVALUE(Plantilla!DK268),"")</f>
        <v/>
      </c>
      <c r="DN257" s="6">
        <f>IF($C257="OK",_xlfn.NUMBERVALUE(Plantilla!DL268),"")</f>
        <v/>
      </c>
      <c r="DO257" s="6">
        <f>IF($C257="OK",_xlfn.NUMBERVALUE(Plantilla!DM268),"")</f>
        <v/>
      </c>
      <c r="DP257" s="6">
        <f>IF($C257="OK",_xlfn.NUMBERVALUE(Plantilla!DN268),"")</f>
        <v/>
      </c>
      <c r="DQ257" s="6">
        <f>IF($C257="OK",_xlfn.NUMBERVALUE(Plantilla!DO268),"")</f>
        <v/>
      </c>
      <c r="DR257" s="6">
        <f>IF($C257="OK",_xlfn.NUMBERVALUE(Plantilla!DP268),"")</f>
        <v/>
      </c>
      <c r="DS257">
        <f>IF($C257="OK",TEXT(Plantilla!DR268,"#"),"")</f>
        <v/>
      </c>
      <c r="DT257" s="6" t="n"/>
    </row>
    <row r="258">
      <c r="A258">
        <f>IF(Plantilla!$I$6="¡Perfecto!, Guarda el archivo y adjúntalo a tu interfaz de Nómina Electrónica","OK","Error")</f>
        <v/>
      </c>
      <c r="B258">
        <f>IF(Plantilla!$I$6="¡Perfecto!, Guarda el archivo y adjúntalo a tu interfaz de Nómina Electrónica",MID(Plantilla!$D$2,SEARCH("V",Plantilla!$D$2),10),"")</f>
        <v/>
      </c>
      <c r="C258">
        <f>Plantilla!C269</f>
        <v/>
      </c>
      <c r="D258">
        <f>IF($C258="OK",Plantilla!B269,"")</f>
        <v/>
      </c>
      <c r="E258">
        <f>IF($C258="OK",
   VLOOKUP(Plantilla!$E$4,'Tablas '!$AP$4:$AT$6,5,FALSE),
"")</f>
        <v/>
      </c>
      <c r="F258">
        <f>IF($C258="OK",TEXT(Plantilla!D269,"#"),"")</f>
        <v/>
      </c>
      <c r="G258">
        <f>IF($C258="OK",
   VLOOKUP(Plantilla!E269,'Tablas '!$B$4:$C$14,2,FALSE),
"")</f>
        <v/>
      </c>
      <c r="H258">
        <f>IF($C258="OK",TEXT(Plantilla!F269,"#"),"")</f>
        <v/>
      </c>
      <c r="I258">
        <f>IF($C258="OK",TEXT(Plantilla!G269,"#"),"")</f>
        <v/>
      </c>
      <c r="J258">
        <f>IF($C258="OK",TEXT(Plantilla!H269,"#"),"")</f>
        <v/>
      </c>
      <c r="K258">
        <f>IF($C258="OK",TEXT(Plantilla!I269,"#"),"")</f>
        <v/>
      </c>
      <c r="L258">
        <f>IF($C258="OK",TEXT(Plantilla!J269,"#"),"")</f>
        <v/>
      </c>
      <c r="M258">
        <f>IF($C258="OK",TEXT(Plantilla!K269,"#"),"")</f>
        <v/>
      </c>
      <c r="N258">
        <f>IF($C258="OK",
   CONCATENATE(YEAR(Plantilla!L269),"-",TEXT(MONTH(Plantilla!L269),"00"),"-",TEXT(DAY(Plantilla!L269),"00")),
"")</f>
        <v/>
      </c>
      <c r="O258">
        <f>IF($C258="OK",_xlfn.NUMBERVALUE(Plantilla!M269),"")</f>
        <v/>
      </c>
      <c r="P258">
        <f>IF($C258="OK",
   IF(Plantilla!N269&lt;&gt;"",
      CONCATENATE(YEAR(Plantilla!N269),"-",TEXT(MONTH(Plantilla!N269),"00"),"-",TEXT(DAY(Plantilla!N269),"00")),
   ""),
"")</f>
        <v/>
      </c>
      <c r="Q258">
        <f>IF($C258="OK",
   VLOOKUP(Plantilla!O269,'Tablas '!$E$4:$F$19,2,FALSE),
"")</f>
        <v/>
      </c>
      <c r="R258">
        <f>IF($C258="OK",
   VLOOKUP(Plantilla!P269,'Tablas '!$H$4:$I$5,2,FALSE),
"")</f>
        <v/>
      </c>
      <c r="S258">
        <f>IF($C258="OK",
   VLOOKUP(Plantilla!Q269,'Tablas '!$K$4:$L$8,2,FALSE),
"")</f>
        <v/>
      </c>
      <c r="T258">
        <f>IF($C258="OK",
   VLOOKUP(Plantilla!R269,'Tablas '!$AE$4:$AF$6,2,FALSE),
"")</f>
        <v/>
      </c>
      <c r="U258">
        <f>IF($C258="OK",
   VLOOKUP(Plantilla!S269,'Tablas '!$AE$4:$AF$6,2,FALSE),
"")</f>
        <v/>
      </c>
      <c r="V258">
        <f>IF($C258="OK",TEXT(Plantilla!T269,"#"),"")</f>
        <v/>
      </c>
      <c r="W258" s="84">
        <f>IF($C258="OK",
   VLOOKUP(Plantilla!U269,'Tablas '!$AM$4:$AN$1126,2,FALSE),
"")</f>
        <v/>
      </c>
      <c r="X258">
        <f>IF($C258="OK",TEXT(Plantilla!V269,"#"),"")</f>
        <v/>
      </c>
      <c r="Y258">
        <f>IF($C258="OK",
   CONCATENATE(YEAR(Plantilla!W269),"-",TEXT(MONTH(Plantilla!W269),"00"),"-",TEXT(DAY(Plantilla!W269),"00")),
"")</f>
        <v/>
      </c>
      <c r="Z258">
        <f>IF($C258="OK",
   CONCATENATE(YEAR(Plantilla!X269),"-",TEXT(MONTH(Plantilla!X269),"00"),"-",TEXT(DAY(Plantilla!X269),"00")),
"")</f>
        <v/>
      </c>
      <c r="AA258">
        <f>IF($C258="OK",
   TEXT(VLOOKUP(Plantilla!Y269,'Tablas '!$Q$4:$R$9,2,FALSE),"#"),
"")</f>
        <v/>
      </c>
      <c r="AB258">
        <f>IF($C258="OK",
   CONCATENATE(YEAR(Plantilla!Z269),"-",TEXT(MONTH(Plantilla!Z269),"00"),"-",TEXT(DAY(Plantilla!Z269),"00")),
"")</f>
        <v/>
      </c>
      <c r="AC258">
        <f>IF($C258="OK",
   TEXT(VLOOKUP(Plantilla!AA269,'Tablas '!$T$4:$U$13,2,FALSE),"#"),
"")</f>
        <v/>
      </c>
      <c r="AD258">
        <f>IF($C258="OK",TEXT(Plantilla!AB269,"#"),"")</f>
        <v/>
      </c>
      <c r="AE258">
        <f>IF($C258="OK",
   IF(Plantilla!AC269&lt;&gt;"",
      TEXT(VLOOKUP(Plantilla!AC269,'Tablas '!$W$4:$X$7,2,FALSE),"#"),
   ""),
"")</f>
        <v/>
      </c>
      <c r="AF258">
        <f>IF($C258="OK",TEXT(Plantilla!AD269,"#"),"")</f>
        <v/>
      </c>
      <c r="AG258" s="6">
        <f>IF($C258="OK",_xlfn.NUMBERVALUE(Plantilla!AE269),"")</f>
        <v/>
      </c>
      <c r="AH258" s="4">
        <f>IF($C258="OK",_xlfn.NUMBERVALUE(Plantilla!AF269),"")</f>
        <v/>
      </c>
      <c r="AI258" s="6">
        <f>IF($C258="OK",_xlfn.NUMBERVALUE(Plantilla!AG269),"")</f>
        <v/>
      </c>
      <c r="AJ258" s="6">
        <f>IF($C258="OK",_xlfn.NUMBERVALUE(Plantilla!AH269),"")</f>
        <v/>
      </c>
      <c r="AK258" s="6">
        <f>IF($C258="OK",_xlfn.NUMBERVALUE(Plantilla!AI269),"")</f>
        <v/>
      </c>
      <c r="AL258" s="6">
        <f>IF($C258="OK",_xlfn.NUMBERVALUE(Plantilla!AJ269),"")</f>
        <v/>
      </c>
      <c r="AM258" s="4">
        <f>IF($C258="OK",_xlfn.NUMBERVALUE(Plantilla!AK269),"")</f>
        <v/>
      </c>
      <c r="AN258" s="6">
        <f>IF($C258="OK",_xlfn.NUMBERVALUE(Plantilla!AL269),"")</f>
        <v/>
      </c>
      <c r="AO258" s="4">
        <f>IF($C258="OK",_xlfn.NUMBERVALUE(Plantilla!AM269),"")</f>
        <v/>
      </c>
      <c r="AP258" s="6">
        <f>IF($C258="OK",_xlfn.NUMBERVALUE(Plantilla!AN269),"")</f>
        <v/>
      </c>
      <c r="AQ258" s="4">
        <f>IF($C258="OK",_xlfn.NUMBERVALUE(Plantilla!AO269),"")</f>
        <v/>
      </c>
      <c r="AR258" s="6">
        <f>IF($C258="OK",_xlfn.NUMBERVALUE(Plantilla!AP269),"")</f>
        <v/>
      </c>
      <c r="AS258" s="4">
        <f>IF($C258="OK",_xlfn.NUMBERVALUE(Plantilla!AQ269),"")</f>
        <v/>
      </c>
      <c r="AT258" s="6">
        <f>IF($C258="OK",_xlfn.NUMBERVALUE(Plantilla!AR269),"")</f>
        <v/>
      </c>
      <c r="AU258" s="4">
        <f>IF($C258="OK",_xlfn.NUMBERVALUE(Plantilla!AS269),"")</f>
        <v/>
      </c>
      <c r="AV258" s="6">
        <f>IF($C258="OK",_xlfn.NUMBERVALUE(Plantilla!AT269),"")</f>
        <v/>
      </c>
      <c r="AW258" s="4">
        <f>IF($C258="OK",_xlfn.NUMBERVALUE(Plantilla!AU269),"")</f>
        <v/>
      </c>
      <c r="AX258" s="6">
        <f>IF($C258="OK",_xlfn.NUMBERVALUE(Plantilla!AV269),"")</f>
        <v/>
      </c>
      <c r="AY258" s="4">
        <f>IF($C258="OK",_xlfn.NUMBERVALUE(Plantilla!AW269),"")</f>
        <v/>
      </c>
      <c r="AZ258" s="6">
        <f>IF($C258="OK",_xlfn.NUMBERVALUE(Plantilla!AX269),"")</f>
        <v/>
      </c>
      <c r="BA258">
        <f>IF($C258="OK",_xlfn.NUMBERVALUE(Plantilla!AY269),"")</f>
        <v/>
      </c>
      <c r="BB258">
        <f>IF($C258="OK",_xlfn.NUMBERVALUE(Plantilla!AZ269),"")</f>
        <v/>
      </c>
      <c r="BC258" s="4">
        <f>IF($C258="OK",_xlfn.NUMBERVALUE(Plantilla!BA269),"")</f>
        <v/>
      </c>
      <c r="BD258" s="6">
        <f>IF($C258="OK",_xlfn.NUMBERVALUE(Plantilla!BB269),"")</f>
        <v/>
      </c>
      <c r="BE258" s="4">
        <f>IF($C258="OK",_xlfn.NUMBERVALUE(Plantilla!BC269),"")</f>
        <v/>
      </c>
      <c r="BF258" s="6">
        <f>IF($C258="OK",_xlfn.NUMBERVALUE(Plantilla!BD269),"")</f>
        <v/>
      </c>
      <c r="BG258" s="4">
        <f>IF($C258="OK",_xlfn.NUMBERVALUE(Plantilla!BE269),"")</f>
        <v/>
      </c>
      <c r="BH258" s="6">
        <f>IF($C258="OK",_xlfn.NUMBERVALUE(Plantilla!BF269),"")</f>
        <v/>
      </c>
      <c r="BI258" s="110">
        <f>IF($C258="OK",_xlfn.NUMBERVALUE(Plantilla!BG269),"")</f>
        <v/>
      </c>
      <c r="BJ258" s="6">
        <f>IF($C258="OK",_xlfn.NUMBERVALUE(Plantilla!BH269),"")</f>
        <v/>
      </c>
      <c r="BK258" s="109">
        <f>IF($C258="OK",_xlfn.NUMBERVALUE(Plantilla!BI269),"")</f>
        <v/>
      </c>
      <c r="BL258" s="6">
        <f>IF($C258="OK",
   IF(Plantilla!BJ269&lt;&gt;"",
      TEXT(VLOOKUP(Plantilla!BJ269,'Tablas '!$Z$4:$AA$6,2,FALSE),"#"),
   ""),
"")</f>
        <v/>
      </c>
      <c r="BM258" s="4">
        <f>IF($C258="OK",_xlfn.NUMBERVALUE(Plantilla!BK269),"")</f>
        <v/>
      </c>
      <c r="BN258" s="4">
        <f>IF($C258="OK",_xlfn.NUMBERVALUE(Plantilla!BL269),"")</f>
        <v/>
      </c>
      <c r="BO258" s="6">
        <f>IF($C258="OK",_xlfn.NUMBERVALUE(Plantilla!BM269),"")</f>
        <v/>
      </c>
      <c r="BP258" s="4">
        <f>IF($C258="OK",_xlfn.NUMBERVALUE(Plantilla!BN269),"")</f>
        <v/>
      </c>
      <c r="BQ258" s="6">
        <f>IF($C258="OK",_xlfn.NUMBERVALUE(Plantilla!BO269),"")</f>
        <v/>
      </c>
      <c r="BR258" s="4">
        <f>IF($C258="OK",_xlfn.NUMBERVALUE(Plantilla!BP269),"")</f>
        <v/>
      </c>
      <c r="BS258" s="6">
        <f>IF($C258="OK",_xlfn.NUMBERVALUE(Plantilla!BQ269),"")</f>
        <v/>
      </c>
      <c r="BT258" s="4">
        <f>IF($C258="OK",_xlfn.NUMBERVALUE(Plantilla!BR269),"")</f>
        <v/>
      </c>
      <c r="BU258" s="6">
        <f>IF($C258="OK",_xlfn.NUMBERVALUE(Plantilla!BS269),"")</f>
        <v/>
      </c>
      <c r="BV258" s="6">
        <f>IF($C258="OK",_xlfn.NUMBERVALUE(Plantilla!BT269),"")</f>
        <v/>
      </c>
      <c r="BW258" s="6">
        <f>IF($C258="OK",_xlfn.NUMBERVALUE(Plantilla!BU269),"")</f>
        <v/>
      </c>
      <c r="BX258" s="6">
        <f>IF($C258="OK",_xlfn.NUMBERVALUE(Plantilla!BV269),"")</f>
        <v/>
      </c>
      <c r="BY258" s="6">
        <f>IF($C258="OK",_xlfn.NUMBERVALUE(Plantilla!BW269),"")</f>
        <v/>
      </c>
      <c r="BZ258" s="6">
        <f>IF($C258="OK",_xlfn.NUMBERVALUE(Plantilla!BX269),"")</f>
        <v/>
      </c>
      <c r="CA258" s="6">
        <f>IF($C258="OK",_xlfn.NUMBERVALUE(Plantilla!BY269),"")</f>
        <v/>
      </c>
      <c r="CB258" s="6">
        <f>IF($C258="OK",_xlfn.NUMBERVALUE(Plantilla!BZ269),"")</f>
        <v/>
      </c>
      <c r="CC258" s="6">
        <f>IF($C258="OK",_xlfn.NUMBERVALUE(Plantilla!CA269),"")</f>
        <v/>
      </c>
      <c r="CD258" s="6">
        <f>IF($C258="OK",_xlfn.NUMBERVALUE(Plantilla!CB269),"")</f>
        <v/>
      </c>
      <c r="CE258" s="6">
        <f>IF($C258="OK",_xlfn.NUMBERVALUE(Plantilla!CC269),"")</f>
        <v/>
      </c>
      <c r="CF258" s="4">
        <f>IF($C258="OK",_xlfn.NUMBERVALUE(Plantilla!CD269),"")</f>
        <v/>
      </c>
      <c r="CG258" s="6">
        <f>IF($C258="OK",_xlfn.NUMBERVALUE(Plantilla!CE269),"")</f>
        <v/>
      </c>
      <c r="CH258" s="6">
        <f>IF($C258="OK",_xlfn.NUMBERVALUE(Plantilla!CF269),"")</f>
        <v/>
      </c>
      <c r="CI258" s="6">
        <f>IF($C258="OK",_xlfn.NUMBERVALUE(Plantilla!CG269),"")</f>
        <v/>
      </c>
      <c r="CJ258" s="6">
        <f>IF($C258="OK",_xlfn.NUMBERVALUE(Plantilla!CH269),"")</f>
        <v/>
      </c>
      <c r="CK258" s="6">
        <f>IF($C258="OK",_xlfn.NUMBERVALUE(Plantilla!CI269),"")</f>
        <v/>
      </c>
      <c r="CL258" s="6">
        <f>IF($C258="OK",_xlfn.NUMBERVALUE(Plantilla!CJ269),"")</f>
        <v/>
      </c>
      <c r="CM258">
        <f>IF($C258="OK",TEXT(Plantilla!CK269,"#"),"")</f>
        <v/>
      </c>
      <c r="CN258" s="6">
        <f>IF($C258="OK",_xlfn.NUMBERVALUE(Plantilla!CL269),"")</f>
        <v/>
      </c>
      <c r="CO258" s="6">
        <f>IF($C258="OK",_xlfn.NUMBERVALUE(Plantilla!CM269),"")</f>
        <v/>
      </c>
      <c r="CP258" s="110">
        <f>IF($C258="OK",_xlfn.NUMBERVALUE(Plantilla!CN269),"")</f>
        <v/>
      </c>
      <c r="CQ258" s="6">
        <f>IF($C258="OK",_xlfn.NUMBERVALUE(Plantilla!CO269),"")</f>
        <v/>
      </c>
      <c r="CR258" s="109">
        <f>IF($C258="OK",_xlfn.NUMBERVALUE(Plantilla!CP269),"")</f>
        <v/>
      </c>
      <c r="CS258" s="110">
        <f>IF($C258="OK",_xlfn.NUMBERVALUE(Plantilla!CQ269),"")</f>
        <v/>
      </c>
      <c r="CT258" s="6">
        <f>IF($C258="OK",_xlfn.NUMBERVALUE(Plantilla!CR269),"")</f>
        <v/>
      </c>
      <c r="CU258" s="109">
        <f>IF($C258="OK",_xlfn.NUMBERVALUE(Plantilla!CS269),"")</f>
        <v/>
      </c>
      <c r="CV258" s="110">
        <f>IF($C258="OK",_xlfn.NUMBERVALUE(Plantilla!CT269),"")</f>
        <v/>
      </c>
      <c r="CW258" s="6">
        <f>IF($C258="OK",_xlfn.NUMBERVALUE(Plantilla!CU269),"")</f>
        <v/>
      </c>
      <c r="CX258" s="82">
        <f>IF($C258="OK",_xlfn.NUMBERVALUE(Plantilla!CV269),"")</f>
        <v/>
      </c>
      <c r="CY258" s="6">
        <f>IF($C258="OK",_xlfn.NUMBERVALUE(Plantilla!CW269),"")</f>
        <v/>
      </c>
      <c r="CZ258" s="82">
        <f>IF($C258="OK",_xlfn.NUMBERVALUE(Plantilla!CX269),"")</f>
        <v/>
      </c>
      <c r="DA258" s="6">
        <f>IF($C258="OK",_xlfn.NUMBERVALUE(Plantilla!CY269),"")</f>
        <v/>
      </c>
      <c r="DB258" s="109">
        <f>IF($C258="OK",_xlfn.NUMBERVALUE(Plantilla!CZ269),"")</f>
        <v/>
      </c>
      <c r="DC258" s="6">
        <f>IF($C258="OK",_xlfn.NUMBERVALUE(Plantilla!DA269),"")</f>
        <v/>
      </c>
      <c r="DD258" s="6">
        <f>IF($C258="OK",TEXT(Plantilla!DB269,"#"),"")</f>
        <v/>
      </c>
      <c r="DE258" s="6">
        <f>IF($C258="OK",_xlfn.NUMBERVALUE(Plantilla!DC269),"")</f>
        <v/>
      </c>
      <c r="DF258" s="4">
        <f>IF($C258="OK",_xlfn.NUMBERVALUE(Plantilla!DD269),"")</f>
        <v/>
      </c>
      <c r="DG258" s="6">
        <f>IF($C258="OK",_xlfn.NUMBERVALUE(Plantilla!DE269),"")</f>
        <v/>
      </c>
      <c r="DH258" s="6">
        <f>IF($C258="OK",_xlfn.NUMBERVALUE(Plantilla!DF269),"")</f>
        <v/>
      </c>
      <c r="DI258" s="6">
        <f>IF($C258="OK",_xlfn.NUMBERVALUE(Plantilla!DG269),"")</f>
        <v/>
      </c>
      <c r="DJ258" s="6">
        <f>IF($C258="OK",_xlfn.NUMBERVALUE(Plantilla!DH269),"")</f>
        <v/>
      </c>
      <c r="DK258" s="6">
        <f>IF($C258="OK",_xlfn.NUMBERVALUE(Plantilla!DI269),"")</f>
        <v/>
      </c>
      <c r="DL258" s="6">
        <f>IF($C258="OK",_xlfn.NUMBERVALUE(Plantilla!DJ269),"")</f>
        <v/>
      </c>
      <c r="DM258" s="6">
        <f>IF($C258="OK",_xlfn.NUMBERVALUE(Plantilla!DK269),"")</f>
        <v/>
      </c>
      <c r="DN258" s="6">
        <f>IF($C258="OK",_xlfn.NUMBERVALUE(Plantilla!DL269),"")</f>
        <v/>
      </c>
      <c r="DO258" s="6">
        <f>IF($C258="OK",_xlfn.NUMBERVALUE(Plantilla!DM269),"")</f>
        <v/>
      </c>
      <c r="DP258" s="6">
        <f>IF($C258="OK",_xlfn.NUMBERVALUE(Plantilla!DN269),"")</f>
        <v/>
      </c>
      <c r="DQ258" s="6">
        <f>IF($C258="OK",_xlfn.NUMBERVALUE(Plantilla!DO269),"")</f>
        <v/>
      </c>
      <c r="DR258" s="6">
        <f>IF($C258="OK",_xlfn.NUMBERVALUE(Plantilla!DP269),"")</f>
        <v/>
      </c>
      <c r="DS258">
        <f>IF($C258="OK",TEXT(Plantilla!DR269,"#"),"")</f>
        <v/>
      </c>
      <c r="DT258" s="6" t="n"/>
    </row>
    <row r="259">
      <c r="A259">
        <f>IF(Plantilla!$I$6="¡Perfecto!, Guarda el archivo y adjúntalo a tu interfaz de Nómina Electrónica","OK","Error")</f>
        <v/>
      </c>
      <c r="B259">
        <f>IF(Plantilla!$I$6="¡Perfecto!, Guarda el archivo y adjúntalo a tu interfaz de Nómina Electrónica",MID(Plantilla!$D$2,SEARCH("V",Plantilla!$D$2),10),"")</f>
        <v/>
      </c>
      <c r="C259">
        <f>Plantilla!C270</f>
        <v/>
      </c>
      <c r="D259">
        <f>IF($C259="OK",Plantilla!B270,"")</f>
        <v/>
      </c>
      <c r="E259">
        <f>IF($C259="OK",
   VLOOKUP(Plantilla!$E$4,'Tablas '!$AP$4:$AT$6,5,FALSE),
"")</f>
        <v/>
      </c>
      <c r="F259">
        <f>IF($C259="OK",TEXT(Plantilla!D270,"#"),"")</f>
        <v/>
      </c>
      <c r="G259">
        <f>IF($C259="OK",
   VLOOKUP(Plantilla!E270,'Tablas '!$B$4:$C$14,2,FALSE),
"")</f>
        <v/>
      </c>
      <c r="H259">
        <f>IF($C259="OK",TEXT(Plantilla!F270,"#"),"")</f>
        <v/>
      </c>
      <c r="I259">
        <f>IF($C259="OK",TEXT(Plantilla!G270,"#"),"")</f>
        <v/>
      </c>
      <c r="J259">
        <f>IF($C259="OK",TEXT(Plantilla!H270,"#"),"")</f>
        <v/>
      </c>
      <c r="K259">
        <f>IF($C259="OK",TEXT(Plantilla!I270,"#"),"")</f>
        <v/>
      </c>
      <c r="L259">
        <f>IF($C259="OK",TEXT(Plantilla!J270,"#"),"")</f>
        <v/>
      </c>
      <c r="M259">
        <f>IF($C259="OK",TEXT(Plantilla!K270,"#"),"")</f>
        <v/>
      </c>
      <c r="N259">
        <f>IF($C259="OK",
   CONCATENATE(YEAR(Plantilla!L270),"-",TEXT(MONTH(Plantilla!L270),"00"),"-",TEXT(DAY(Plantilla!L270),"00")),
"")</f>
        <v/>
      </c>
      <c r="O259">
        <f>IF($C259="OK",_xlfn.NUMBERVALUE(Plantilla!M270),"")</f>
        <v/>
      </c>
      <c r="P259">
        <f>IF($C259="OK",
   IF(Plantilla!N270&lt;&gt;"",
      CONCATENATE(YEAR(Plantilla!N270),"-",TEXT(MONTH(Plantilla!N270),"00"),"-",TEXT(DAY(Plantilla!N270),"00")),
   ""),
"")</f>
        <v/>
      </c>
      <c r="Q259">
        <f>IF($C259="OK",
   VLOOKUP(Plantilla!O270,'Tablas '!$E$4:$F$19,2,FALSE),
"")</f>
        <v/>
      </c>
      <c r="R259">
        <f>IF($C259="OK",
   VLOOKUP(Plantilla!P270,'Tablas '!$H$4:$I$5,2,FALSE),
"")</f>
        <v/>
      </c>
      <c r="S259">
        <f>IF($C259="OK",
   VLOOKUP(Plantilla!Q270,'Tablas '!$K$4:$L$8,2,FALSE),
"")</f>
        <v/>
      </c>
      <c r="T259">
        <f>IF($C259="OK",
   VLOOKUP(Plantilla!R270,'Tablas '!$AE$4:$AF$6,2,FALSE),
"")</f>
        <v/>
      </c>
      <c r="U259">
        <f>IF($C259="OK",
   VLOOKUP(Plantilla!S270,'Tablas '!$AE$4:$AF$6,2,FALSE),
"")</f>
        <v/>
      </c>
      <c r="V259">
        <f>IF($C259="OK",TEXT(Plantilla!T270,"#"),"")</f>
        <v/>
      </c>
      <c r="W259" s="84">
        <f>IF($C259="OK",
   VLOOKUP(Plantilla!U270,'Tablas '!$AM$4:$AN$1126,2,FALSE),
"")</f>
        <v/>
      </c>
      <c r="X259">
        <f>IF($C259="OK",TEXT(Plantilla!V270,"#"),"")</f>
        <v/>
      </c>
      <c r="Y259">
        <f>IF($C259="OK",
   CONCATENATE(YEAR(Plantilla!W270),"-",TEXT(MONTH(Plantilla!W270),"00"),"-",TEXT(DAY(Plantilla!W270),"00")),
"")</f>
        <v/>
      </c>
      <c r="Z259">
        <f>IF($C259="OK",
   CONCATENATE(YEAR(Plantilla!X270),"-",TEXT(MONTH(Plantilla!X270),"00"),"-",TEXT(DAY(Plantilla!X270),"00")),
"")</f>
        <v/>
      </c>
      <c r="AA259">
        <f>IF($C259="OK",
   TEXT(VLOOKUP(Plantilla!Y270,'Tablas '!$Q$4:$R$9,2,FALSE),"#"),
"")</f>
        <v/>
      </c>
      <c r="AB259">
        <f>IF($C259="OK",
   CONCATENATE(YEAR(Plantilla!Z270),"-",TEXT(MONTH(Plantilla!Z270),"00"),"-",TEXT(DAY(Plantilla!Z270),"00")),
"")</f>
        <v/>
      </c>
      <c r="AC259">
        <f>IF($C259="OK",
   TEXT(VLOOKUP(Plantilla!AA270,'Tablas '!$T$4:$U$13,2,FALSE),"#"),
"")</f>
        <v/>
      </c>
      <c r="AD259">
        <f>IF($C259="OK",TEXT(Plantilla!AB270,"#"),"")</f>
        <v/>
      </c>
      <c r="AE259">
        <f>IF($C259="OK",
   IF(Plantilla!AC270&lt;&gt;"",
      TEXT(VLOOKUP(Plantilla!AC270,'Tablas '!$W$4:$X$7,2,FALSE),"#"),
   ""),
"")</f>
        <v/>
      </c>
      <c r="AF259">
        <f>IF($C259="OK",TEXT(Plantilla!AD270,"#"),"")</f>
        <v/>
      </c>
      <c r="AG259" s="6">
        <f>IF($C259="OK",_xlfn.NUMBERVALUE(Plantilla!AE270),"")</f>
        <v/>
      </c>
      <c r="AH259" s="4">
        <f>IF($C259="OK",_xlfn.NUMBERVALUE(Plantilla!AF270),"")</f>
        <v/>
      </c>
      <c r="AI259" s="6">
        <f>IF($C259="OK",_xlfn.NUMBERVALUE(Plantilla!AG270),"")</f>
        <v/>
      </c>
      <c r="AJ259" s="6">
        <f>IF($C259="OK",_xlfn.NUMBERVALUE(Plantilla!AH270),"")</f>
        <v/>
      </c>
      <c r="AK259" s="6">
        <f>IF($C259="OK",_xlfn.NUMBERVALUE(Plantilla!AI270),"")</f>
        <v/>
      </c>
      <c r="AL259" s="6">
        <f>IF($C259="OK",_xlfn.NUMBERVALUE(Plantilla!AJ270),"")</f>
        <v/>
      </c>
      <c r="AM259" s="4">
        <f>IF($C259="OK",_xlfn.NUMBERVALUE(Plantilla!AK270),"")</f>
        <v/>
      </c>
      <c r="AN259" s="6">
        <f>IF($C259="OK",_xlfn.NUMBERVALUE(Plantilla!AL270),"")</f>
        <v/>
      </c>
      <c r="AO259" s="4">
        <f>IF($C259="OK",_xlfn.NUMBERVALUE(Plantilla!AM270),"")</f>
        <v/>
      </c>
      <c r="AP259" s="6">
        <f>IF($C259="OK",_xlfn.NUMBERVALUE(Plantilla!AN270),"")</f>
        <v/>
      </c>
      <c r="AQ259" s="4">
        <f>IF($C259="OK",_xlfn.NUMBERVALUE(Plantilla!AO270),"")</f>
        <v/>
      </c>
      <c r="AR259" s="6">
        <f>IF($C259="OK",_xlfn.NUMBERVALUE(Plantilla!AP270),"")</f>
        <v/>
      </c>
      <c r="AS259" s="4">
        <f>IF($C259="OK",_xlfn.NUMBERVALUE(Plantilla!AQ270),"")</f>
        <v/>
      </c>
      <c r="AT259" s="6">
        <f>IF($C259="OK",_xlfn.NUMBERVALUE(Plantilla!AR270),"")</f>
        <v/>
      </c>
      <c r="AU259" s="4">
        <f>IF($C259="OK",_xlfn.NUMBERVALUE(Plantilla!AS270),"")</f>
        <v/>
      </c>
      <c r="AV259" s="6">
        <f>IF($C259="OK",_xlfn.NUMBERVALUE(Plantilla!AT270),"")</f>
        <v/>
      </c>
      <c r="AW259" s="4">
        <f>IF($C259="OK",_xlfn.NUMBERVALUE(Plantilla!AU270),"")</f>
        <v/>
      </c>
      <c r="AX259" s="6">
        <f>IF($C259="OK",_xlfn.NUMBERVALUE(Plantilla!AV270),"")</f>
        <v/>
      </c>
      <c r="AY259" s="4">
        <f>IF($C259="OK",_xlfn.NUMBERVALUE(Plantilla!AW270),"")</f>
        <v/>
      </c>
      <c r="AZ259" s="6">
        <f>IF($C259="OK",_xlfn.NUMBERVALUE(Plantilla!AX270),"")</f>
        <v/>
      </c>
      <c r="BA259">
        <f>IF($C259="OK",_xlfn.NUMBERVALUE(Plantilla!AY270),"")</f>
        <v/>
      </c>
      <c r="BB259">
        <f>IF($C259="OK",_xlfn.NUMBERVALUE(Plantilla!AZ270),"")</f>
        <v/>
      </c>
      <c r="BC259" s="4">
        <f>IF($C259="OK",_xlfn.NUMBERVALUE(Plantilla!BA270),"")</f>
        <v/>
      </c>
      <c r="BD259" s="6">
        <f>IF($C259="OK",_xlfn.NUMBERVALUE(Plantilla!BB270),"")</f>
        <v/>
      </c>
      <c r="BE259" s="4">
        <f>IF($C259="OK",_xlfn.NUMBERVALUE(Plantilla!BC270),"")</f>
        <v/>
      </c>
      <c r="BF259" s="6">
        <f>IF($C259="OK",_xlfn.NUMBERVALUE(Plantilla!BD270),"")</f>
        <v/>
      </c>
      <c r="BG259" s="4">
        <f>IF($C259="OK",_xlfn.NUMBERVALUE(Plantilla!BE270),"")</f>
        <v/>
      </c>
      <c r="BH259" s="6">
        <f>IF($C259="OK",_xlfn.NUMBERVALUE(Plantilla!BF270),"")</f>
        <v/>
      </c>
      <c r="BI259" s="110">
        <f>IF($C259="OK",_xlfn.NUMBERVALUE(Plantilla!BG270),"")</f>
        <v/>
      </c>
      <c r="BJ259" s="6">
        <f>IF($C259="OK",_xlfn.NUMBERVALUE(Plantilla!BH270),"")</f>
        <v/>
      </c>
      <c r="BK259" s="109">
        <f>IF($C259="OK",_xlfn.NUMBERVALUE(Plantilla!BI270),"")</f>
        <v/>
      </c>
      <c r="BL259" s="6">
        <f>IF($C259="OK",
   IF(Plantilla!BJ270&lt;&gt;"",
      TEXT(VLOOKUP(Plantilla!BJ270,'Tablas '!$Z$4:$AA$6,2,FALSE),"#"),
   ""),
"")</f>
        <v/>
      </c>
      <c r="BM259" s="4">
        <f>IF($C259="OK",_xlfn.NUMBERVALUE(Plantilla!BK270),"")</f>
        <v/>
      </c>
      <c r="BN259" s="4">
        <f>IF($C259="OK",_xlfn.NUMBERVALUE(Plantilla!BL270),"")</f>
        <v/>
      </c>
      <c r="BO259" s="6">
        <f>IF($C259="OK",_xlfn.NUMBERVALUE(Plantilla!BM270),"")</f>
        <v/>
      </c>
      <c r="BP259" s="4">
        <f>IF($C259="OK",_xlfn.NUMBERVALUE(Plantilla!BN270),"")</f>
        <v/>
      </c>
      <c r="BQ259" s="6">
        <f>IF($C259="OK",_xlfn.NUMBERVALUE(Plantilla!BO270),"")</f>
        <v/>
      </c>
      <c r="BR259" s="4">
        <f>IF($C259="OK",_xlfn.NUMBERVALUE(Plantilla!BP270),"")</f>
        <v/>
      </c>
      <c r="BS259" s="6">
        <f>IF($C259="OK",_xlfn.NUMBERVALUE(Plantilla!BQ270),"")</f>
        <v/>
      </c>
      <c r="BT259" s="4">
        <f>IF($C259="OK",_xlfn.NUMBERVALUE(Plantilla!BR270),"")</f>
        <v/>
      </c>
      <c r="BU259" s="6">
        <f>IF($C259="OK",_xlfn.NUMBERVALUE(Plantilla!BS270),"")</f>
        <v/>
      </c>
      <c r="BV259" s="6">
        <f>IF($C259="OK",_xlfn.NUMBERVALUE(Plantilla!BT270),"")</f>
        <v/>
      </c>
      <c r="BW259" s="6">
        <f>IF($C259="OK",_xlfn.NUMBERVALUE(Plantilla!BU270),"")</f>
        <v/>
      </c>
      <c r="BX259" s="6">
        <f>IF($C259="OK",_xlfn.NUMBERVALUE(Plantilla!BV270),"")</f>
        <v/>
      </c>
      <c r="BY259" s="6">
        <f>IF($C259="OK",_xlfn.NUMBERVALUE(Plantilla!BW270),"")</f>
        <v/>
      </c>
      <c r="BZ259" s="6">
        <f>IF($C259="OK",_xlfn.NUMBERVALUE(Plantilla!BX270),"")</f>
        <v/>
      </c>
      <c r="CA259" s="6">
        <f>IF($C259="OK",_xlfn.NUMBERVALUE(Plantilla!BY270),"")</f>
        <v/>
      </c>
      <c r="CB259" s="6">
        <f>IF($C259="OK",_xlfn.NUMBERVALUE(Plantilla!BZ270),"")</f>
        <v/>
      </c>
      <c r="CC259" s="6">
        <f>IF($C259="OK",_xlfn.NUMBERVALUE(Plantilla!CA270),"")</f>
        <v/>
      </c>
      <c r="CD259" s="6">
        <f>IF($C259="OK",_xlfn.NUMBERVALUE(Plantilla!CB270),"")</f>
        <v/>
      </c>
      <c r="CE259" s="6">
        <f>IF($C259="OK",_xlfn.NUMBERVALUE(Plantilla!CC270),"")</f>
        <v/>
      </c>
      <c r="CF259" s="4">
        <f>IF($C259="OK",_xlfn.NUMBERVALUE(Plantilla!CD270),"")</f>
        <v/>
      </c>
      <c r="CG259" s="6">
        <f>IF($C259="OK",_xlfn.NUMBERVALUE(Plantilla!CE270),"")</f>
        <v/>
      </c>
      <c r="CH259" s="6">
        <f>IF($C259="OK",_xlfn.NUMBERVALUE(Plantilla!CF270),"")</f>
        <v/>
      </c>
      <c r="CI259" s="6">
        <f>IF($C259="OK",_xlfn.NUMBERVALUE(Plantilla!CG270),"")</f>
        <v/>
      </c>
      <c r="CJ259" s="6">
        <f>IF($C259="OK",_xlfn.NUMBERVALUE(Plantilla!CH270),"")</f>
        <v/>
      </c>
      <c r="CK259" s="6">
        <f>IF($C259="OK",_xlfn.NUMBERVALUE(Plantilla!CI270),"")</f>
        <v/>
      </c>
      <c r="CL259" s="6">
        <f>IF($C259="OK",_xlfn.NUMBERVALUE(Plantilla!CJ270),"")</f>
        <v/>
      </c>
      <c r="CM259">
        <f>IF($C259="OK",TEXT(Plantilla!CK270,"#"),"")</f>
        <v/>
      </c>
      <c r="CN259" s="6">
        <f>IF($C259="OK",_xlfn.NUMBERVALUE(Plantilla!CL270),"")</f>
        <v/>
      </c>
      <c r="CO259" s="6">
        <f>IF($C259="OK",_xlfn.NUMBERVALUE(Plantilla!CM270),"")</f>
        <v/>
      </c>
      <c r="CP259" s="110">
        <f>IF($C259="OK",_xlfn.NUMBERVALUE(Plantilla!CN270),"")</f>
        <v/>
      </c>
      <c r="CQ259" s="6">
        <f>IF($C259="OK",_xlfn.NUMBERVALUE(Plantilla!CO270),"")</f>
        <v/>
      </c>
      <c r="CR259" s="109">
        <f>IF($C259="OK",_xlfn.NUMBERVALUE(Plantilla!CP270),"")</f>
        <v/>
      </c>
      <c r="CS259" s="110">
        <f>IF($C259="OK",_xlfn.NUMBERVALUE(Plantilla!CQ270),"")</f>
        <v/>
      </c>
      <c r="CT259" s="6">
        <f>IF($C259="OK",_xlfn.NUMBERVALUE(Plantilla!CR270),"")</f>
        <v/>
      </c>
      <c r="CU259" s="109">
        <f>IF($C259="OK",_xlfn.NUMBERVALUE(Plantilla!CS270),"")</f>
        <v/>
      </c>
      <c r="CV259" s="110">
        <f>IF($C259="OK",_xlfn.NUMBERVALUE(Plantilla!CT270),"")</f>
        <v/>
      </c>
      <c r="CW259" s="6">
        <f>IF($C259="OK",_xlfn.NUMBERVALUE(Plantilla!CU270),"")</f>
        <v/>
      </c>
      <c r="CX259" s="82">
        <f>IF($C259="OK",_xlfn.NUMBERVALUE(Plantilla!CV270),"")</f>
        <v/>
      </c>
      <c r="CY259" s="6">
        <f>IF($C259="OK",_xlfn.NUMBERVALUE(Plantilla!CW270),"")</f>
        <v/>
      </c>
      <c r="CZ259" s="82">
        <f>IF($C259="OK",_xlfn.NUMBERVALUE(Plantilla!CX270),"")</f>
        <v/>
      </c>
      <c r="DA259" s="6">
        <f>IF($C259="OK",_xlfn.NUMBERVALUE(Plantilla!CY270),"")</f>
        <v/>
      </c>
      <c r="DB259" s="109">
        <f>IF($C259="OK",_xlfn.NUMBERVALUE(Plantilla!CZ270),"")</f>
        <v/>
      </c>
      <c r="DC259" s="6">
        <f>IF($C259="OK",_xlfn.NUMBERVALUE(Plantilla!DA270),"")</f>
        <v/>
      </c>
      <c r="DD259" s="6">
        <f>IF($C259="OK",TEXT(Plantilla!DB270,"#"),"")</f>
        <v/>
      </c>
      <c r="DE259" s="6">
        <f>IF($C259="OK",_xlfn.NUMBERVALUE(Plantilla!DC270),"")</f>
        <v/>
      </c>
      <c r="DF259" s="4">
        <f>IF($C259="OK",_xlfn.NUMBERVALUE(Plantilla!DD270),"")</f>
        <v/>
      </c>
      <c r="DG259" s="6">
        <f>IF($C259="OK",_xlfn.NUMBERVALUE(Plantilla!DE270),"")</f>
        <v/>
      </c>
      <c r="DH259" s="6">
        <f>IF($C259="OK",_xlfn.NUMBERVALUE(Plantilla!DF270),"")</f>
        <v/>
      </c>
      <c r="DI259" s="6">
        <f>IF($C259="OK",_xlfn.NUMBERVALUE(Plantilla!DG270),"")</f>
        <v/>
      </c>
      <c r="DJ259" s="6">
        <f>IF($C259="OK",_xlfn.NUMBERVALUE(Plantilla!DH270),"")</f>
        <v/>
      </c>
      <c r="DK259" s="6">
        <f>IF($C259="OK",_xlfn.NUMBERVALUE(Plantilla!DI270),"")</f>
        <v/>
      </c>
      <c r="DL259" s="6">
        <f>IF($C259="OK",_xlfn.NUMBERVALUE(Plantilla!DJ270),"")</f>
        <v/>
      </c>
      <c r="DM259" s="6">
        <f>IF($C259="OK",_xlfn.NUMBERVALUE(Plantilla!DK270),"")</f>
        <v/>
      </c>
      <c r="DN259" s="6">
        <f>IF($C259="OK",_xlfn.NUMBERVALUE(Plantilla!DL270),"")</f>
        <v/>
      </c>
      <c r="DO259" s="6">
        <f>IF($C259="OK",_xlfn.NUMBERVALUE(Plantilla!DM270),"")</f>
        <v/>
      </c>
      <c r="DP259" s="6">
        <f>IF($C259="OK",_xlfn.NUMBERVALUE(Plantilla!DN270),"")</f>
        <v/>
      </c>
      <c r="DQ259" s="6">
        <f>IF($C259="OK",_xlfn.NUMBERVALUE(Plantilla!DO270),"")</f>
        <v/>
      </c>
      <c r="DR259" s="6">
        <f>IF($C259="OK",_xlfn.NUMBERVALUE(Plantilla!DP270),"")</f>
        <v/>
      </c>
      <c r="DS259">
        <f>IF($C259="OK",TEXT(Plantilla!DR270,"#"),"")</f>
        <v/>
      </c>
      <c r="DT259" s="6" t="n"/>
    </row>
    <row r="260">
      <c r="A260">
        <f>IF(Plantilla!$I$6="¡Perfecto!, Guarda el archivo y adjúntalo a tu interfaz de Nómina Electrónica","OK","Error")</f>
        <v/>
      </c>
      <c r="B260">
        <f>IF(Plantilla!$I$6="¡Perfecto!, Guarda el archivo y adjúntalo a tu interfaz de Nómina Electrónica",MID(Plantilla!$D$2,SEARCH("V",Plantilla!$D$2),10),"")</f>
        <v/>
      </c>
      <c r="C260">
        <f>Plantilla!C271</f>
        <v/>
      </c>
      <c r="D260">
        <f>IF($C260="OK",Plantilla!B271,"")</f>
        <v/>
      </c>
      <c r="E260">
        <f>IF($C260="OK",
   VLOOKUP(Plantilla!$E$4,'Tablas '!$AP$4:$AT$6,5,FALSE),
"")</f>
        <v/>
      </c>
      <c r="F260">
        <f>IF($C260="OK",TEXT(Plantilla!D271,"#"),"")</f>
        <v/>
      </c>
      <c r="G260">
        <f>IF($C260="OK",
   VLOOKUP(Plantilla!E271,'Tablas '!$B$4:$C$14,2,FALSE),
"")</f>
        <v/>
      </c>
      <c r="H260">
        <f>IF($C260="OK",TEXT(Plantilla!F271,"#"),"")</f>
        <v/>
      </c>
      <c r="I260">
        <f>IF($C260="OK",TEXT(Plantilla!G271,"#"),"")</f>
        <v/>
      </c>
      <c r="J260">
        <f>IF($C260="OK",TEXT(Plantilla!H271,"#"),"")</f>
        <v/>
      </c>
      <c r="K260">
        <f>IF($C260="OK",TEXT(Plantilla!I271,"#"),"")</f>
        <v/>
      </c>
      <c r="L260">
        <f>IF($C260="OK",TEXT(Plantilla!J271,"#"),"")</f>
        <v/>
      </c>
      <c r="M260">
        <f>IF($C260="OK",TEXT(Plantilla!K271,"#"),"")</f>
        <v/>
      </c>
      <c r="N260">
        <f>IF($C260="OK",
   CONCATENATE(YEAR(Plantilla!L271),"-",TEXT(MONTH(Plantilla!L271),"00"),"-",TEXT(DAY(Plantilla!L271),"00")),
"")</f>
        <v/>
      </c>
      <c r="O260">
        <f>IF($C260="OK",_xlfn.NUMBERVALUE(Plantilla!M271),"")</f>
        <v/>
      </c>
      <c r="P260">
        <f>IF($C260="OK",
   IF(Plantilla!N271&lt;&gt;"",
      CONCATENATE(YEAR(Plantilla!N271),"-",TEXT(MONTH(Plantilla!N271),"00"),"-",TEXT(DAY(Plantilla!N271),"00")),
   ""),
"")</f>
        <v/>
      </c>
      <c r="Q260">
        <f>IF($C260="OK",
   VLOOKUP(Plantilla!O271,'Tablas '!$E$4:$F$19,2,FALSE),
"")</f>
        <v/>
      </c>
      <c r="R260">
        <f>IF($C260="OK",
   VLOOKUP(Plantilla!P271,'Tablas '!$H$4:$I$5,2,FALSE),
"")</f>
        <v/>
      </c>
      <c r="S260">
        <f>IF($C260="OK",
   VLOOKUP(Plantilla!Q271,'Tablas '!$K$4:$L$8,2,FALSE),
"")</f>
        <v/>
      </c>
      <c r="T260">
        <f>IF($C260="OK",
   VLOOKUP(Plantilla!R271,'Tablas '!$AE$4:$AF$6,2,FALSE),
"")</f>
        <v/>
      </c>
      <c r="U260">
        <f>IF($C260="OK",
   VLOOKUP(Plantilla!S271,'Tablas '!$AE$4:$AF$6,2,FALSE),
"")</f>
        <v/>
      </c>
      <c r="V260">
        <f>IF($C260="OK",TEXT(Plantilla!T271,"#"),"")</f>
        <v/>
      </c>
      <c r="W260" s="84">
        <f>IF($C260="OK",
   VLOOKUP(Plantilla!U271,'Tablas '!$AM$4:$AN$1126,2,FALSE),
"")</f>
        <v/>
      </c>
      <c r="X260">
        <f>IF($C260="OK",TEXT(Plantilla!V271,"#"),"")</f>
        <v/>
      </c>
      <c r="Y260">
        <f>IF($C260="OK",
   CONCATENATE(YEAR(Plantilla!W271),"-",TEXT(MONTH(Plantilla!W271),"00"),"-",TEXT(DAY(Plantilla!W271),"00")),
"")</f>
        <v/>
      </c>
      <c r="Z260">
        <f>IF($C260="OK",
   CONCATENATE(YEAR(Plantilla!X271),"-",TEXT(MONTH(Plantilla!X271),"00"),"-",TEXT(DAY(Plantilla!X271),"00")),
"")</f>
        <v/>
      </c>
      <c r="AA260">
        <f>IF($C260="OK",
   TEXT(VLOOKUP(Plantilla!Y271,'Tablas '!$Q$4:$R$9,2,FALSE),"#"),
"")</f>
        <v/>
      </c>
      <c r="AB260">
        <f>IF($C260="OK",
   CONCATENATE(YEAR(Plantilla!Z271),"-",TEXT(MONTH(Plantilla!Z271),"00"),"-",TEXT(DAY(Plantilla!Z271),"00")),
"")</f>
        <v/>
      </c>
      <c r="AC260">
        <f>IF($C260="OK",
   TEXT(VLOOKUP(Plantilla!AA271,'Tablas '!$T$4:$U$13,2,FALSE),"#"),
"")</f>
        <v/>
      </c>
      <c r="AD260">
        <f>IF($C260="OK",TEXT(Plantilla!AB271,"#"),"")</f>
        <v/>
      </c>
      <c r="AE260">
        <f>IF($C260="OK",
   IF(Plantilla!AC271&lt;&gt;"",
      TEXT(VLOOKUP(Plantilla!AC271,'Tablas '!$W$4:$X$7,2,FALSE),"#"),
   ""),
"")</f>
        <v/>
      </c>
      <c r="AF260">
        <f>IF($C260="OK",TEXT(Plantilla!AD271,"#"),"")</f>
        <v/>
      </c>
      <c r="AG260" s="6">
        <f>IF($C260="OK",_xlfn.NUMBERVALUE(Plantilla!AE271),"")</f>
        <v/>
      </c>
      <c r="AH260" s="4">
        <f>IF($C260="OK",_xlfn.NUMBERVALUE(Plantilla!AF271),"")</f>
        <v/>
      </c>
      <c r="AI260" s="6">
        <f>IF($C260="OK",_xlfn.NUMBERVALUE(Plantilla!AG271),"")</f>
        <v/>
      </c>
      <c r="AJ260" s="6">
        <f>IF($C260="OK",_xlfn.NUMBERVALUE(Plantilla!AH271),"")</f>
        <v/>
      </c>
      <c r="AK260" s="6">
        <f>IF($C260="OK",_xlfn.NUMBERVALUE(Plantilla!AI271),"")</f>
        <v/>
      </c>
      <c r="AL260" s="6">
        <f>IF($C260="OK",_xlfn.NUMBERVALUE(Plantilla!AJ271),"")</f>
        <v/>
      </c>
      <c r="AM260" s="4">
        <f>IF($C260="OK",_xlfn.NUMBERVALUE(Plantilla!AK271),"")</f>
        <v/>
      </c>
      <c r="AN260" s="6">
        <f>IF($C260="OK",_xlfn.NUMBERVALUE(Plantilla!AL271),"")</f>
        <v/>
      </c>
      <c r="AO260" s="4">
        <f>IF($C260="OK",_xlfn.NUMBERVALUE(Plantilla!AM271),"")</f>
        <v/>
      </c>
      <c r="AP260" s="6">
        <f>IF($C260="OK",_xlfn.NUMBERVALUE(Plantilla!AN271),"")</f>
        <v/>
      </c>
      <c r="AQ260" s="4">
        <f>IF($C260="OK",_xlfn.NUMBERVALUE(Plantilla!AO271),"")</f>
        <v/>
      </c>
      <c r="AR260" s="6">
        <f>IF($C260="OK",_xlfn.NUMBERVALUE(Plantilla!AP271),"")</f>
        <v/>
      </c>
      <c r="AS260" s="4">
        <f>IF($C260="OK",_xlfn.NUMBERVALUE(Plantilla!AQ271),"")</f>
        <v/>
      </c>
      <c r="AT260" s="6">
        <f>IF($C260="OK",_xlfn.NUMBERVALUE(Plantilla!AR271),"")</f>
        <v/>
      </c>
      <c r="AU260" s="4">
        <f>IF($C260="OK",_xlfn.NUMBERVALUE(Plantilla!AS271),"")</f>
        <v/>
      </c>
      <c r="AV260" s="6">
        <f>IF($C260="OK",_xlfn.NUMBERVALUE(Plantilla!AT271),"")</f>
        <v/>
      </c>
      <c r="AW260" s="4">
        <f>IF($C260="OK",_xlfn.NUMBERVALUE(Plantilla!AU271),"")</f>
        <v/>
      </c>
      <c r="AX260" s="6">
        <f>IF($C260="OK",_xlfn.NUMBERVALUE(Plantilla!AV271),"")</f>
        <v/>
      </c>
      <c r="AY260" s="4">
        <f>IF($C260="OK",_xlfn.NUMBERVALUE(Plantilla!AW271),"")</f>
        <v/>
      </c>
      <c r="AZ260" s="6">
        <f>IF($C260="OK",_xlfn.NUMBERVALUE(Plantilla!AX271),"")</f>
        <v/>
      </c>
      <c r="BA260">
        <f>IF($C260="OK",_xlfn.NUMBERVALUE(Plantilla!AY271),"")</f>
        <v/>
      </c>
      <c r="BB260">
        <f>IF($C260="OK",_xlfn.NUMBERVALUE(Plantilla!AZ271),"")</f>
        <v/>
      </c>
      <c r="BC260" s="4">
        <f>IF($C260="OK",_xlfn.NUMBERVALUE(Plantilla!BA271),"")</f>
        <v/>
      </c>
      <c r="BD260" s="6">
        <f>IF($C260="OK",_xlfn.NUMBERVALUE(Plantilla!BB271),"")</f>
        <v/>
      </c>
      <c r="BE260" s="4">
        <f>IF($C260="OK",_xlfn.NUMBERVALUE(Plantilla!BC271),"")</f>
        <v/>
      </c>
      <c r="BF260" s="6">
        <f>IF($C260="OK",_xlfn.NUMBERVALUE(Plantilla!BD271),"")</f>
        <v/>
      </c>
      <c r="BG260" s="4">
        <f>IF($C260="OK",_xlfn.NUMBERVALUE(Plantilla!BE271),"")</f>
        <v/>
      </c>
      <c r="BH260" s="6">
        <f>IF($C260="OK",_xlfn.NUMBERVALUE(Plantilla!BF271),"")</f>
        <v/>
      </c>
      <c r="BI260" s="110">
        <f>IF($C260="OK",_xlfn.NUMBERVALUE(Plantilla!BG271),"")</f>
        <v/>
      </c>
      <c r="BJ260" s="6">
        <f>IF($C260="OK",_xlfn.NUMBERVALUE(Plantilla!BH271),"")</f>
        <v/>
      </c>
      <c r="BK260" s="109">
        <f>IF($C260="OK",_xlfn.NUMBERVALUE(Plantilla!BI271),"")</f>
        <v/>
      </c>
      <c r="BL260" s="6">
        <f>IF($C260="OK",
   IF(Plantilla!BJ271&lt;&gt;"",
      TEXT(VLOOKUP(Plantilla!BJ271,'Tablas '!$Z$4:$AA$6,2,FALSE),"#"),
   ""),
"")</f>
        <v/>
      </c>
      <c r="BM260" s="4">
        <f>IF($C260="OK",_xlfn.NUMBERVALUE(Plantilla!BK271),"")</f>
        <v/>
      </c>
      <c r="BN260" s="4">
        <f>IF($C260="OK",_xlfn.NUMBERVALUE(Plantilla!BL271),"")</f>
        <v/>
      </c>
      <c r="BO260" s="6">
        <f>IF($C260="OK",_xlfn.NUMBERVALUE(Plantilla!BM271),"")</f>
        <v/>
      </c>
      <c r="BP260" s="4">
        <f>IF($C260="OK",_xlfn.NUMBERVALUE(Plantilla!BN271),"")</f>
        <v/>
      </c>
      <c r="BQ260" s="6">
        <f>IF($C260="OK",_xlfn.NUMBERVALUE(Plantilla!BO271),"")</f>
        <v/>
      </c>
      <c r="BR260" s="4">
        <f>IF($C260="OK",_xlfn.NUMBERVALUE(Plantilla!BP271),"")</f>
        <v/>
      </c>
      <c r="BS260" s="6">
        <f>IF($C260="OK",_xlfn.NUMBERVALUE(Plantilla!BQ271),"")</f>
        <v/>
      </c>
      <c r="BT260" s="4">
        <f>IF($C260="OK",_xlfn.NUMBERVALUE(Plantilla!BR271),"")</f>
        <v/>
      </c>
      <c r="BU260" s="6">
        <f>IF($C260="OK",_xlfn.NUMBERVALUE(Plantilla!BS271),"")</f>
        <v/>
      </c>
      <c r="BV260" s="6">
        <f>IF($C260="OK",_xlfn.NUMBERVALUE(Plantilla!BT271),"")</f>
        <v/>
      </c>
      <c r="BW260" s="6">
        <f>IF($C260="OK",_xlfn.NUMBERVALUE(Plantilla!BU271),"")</f>
        <v/>
      </c>
      <c r="BX260" s="6">
        <f>IF($C260="OK",_xlfn.NUMBERVALUE(Plantilla!BV271),"")</f>
        <v/>
      </c>
      <c r="BY260" s="6">
        <f>IF($C260="OK",_xlfn.NUMBERVALUE(Plantilla!BW271),"")</f>
        <v/>
      </c>
      <c r="BZ260" s="6">
        <f>IF($C260="OK",_xlfn.NUMBERVALUE(Plantilla!BX271),"")</f>
        <v/>
      </c>
      <c r="CA260" s="6">
        <f>IF($C260="OK",_xlfn.NUMBERVALUE(Plantilla!BY271),"")</f>
        <v/>
      </c>
      <c r="CB260" s="6">
        <f>IF($C260="OK",_xlfn.NUMBERVALUE(Plantilla!BZ271),"")</f>
        <v/>
      </c>
      <c r="CC260" s="6">
        <f>IF($C260="OK",_xlfn.NUMBERVALUE(Plantilla!CA271),"")</f>
        <v/>
      </c>
      <c r="CD260" s="6">
        <f>IF($C260="OK",_xlfn.NUMBERVALUE(Plantilla!CB271),"")</f>
        <v/>
      </c>
      <c r="CE260" s="6">
        <f>IF($C260="OK",_xlfn.NUMBERVALUE(Plantilla!CC271),"")</f>
        <v/>
      </c>
      <c r="CF260" s="4">
        <f>IF($C260="OK",_xlfn.NUMBERVALUE(Plantilla!CD271),"")</f>
        <v/>
      </c>
      <c r="CG260" s="6">
        <f>IF($C260="OK",_xlfn.NUMBERVALUE(Plantilla!CE271),"")</f>
        <v/>
      </c>
      <c r="CH260" s="6">
        <f>IF($C260="OK",_xlfn.NUMBERVALUE(Plantilla!CF271),"")</f>
        <v/>
      </c>
      <c r="CI260" s="6">
        <f>IF($C260="OK",_xlfn.NUMBERVALUE(Plantilla!CG271),"")</f>
        <v/>
      </c>
      <c r="CJ260" s="6">
        <f>IF($C260="OK",_xlfn.NUMBERVALUE(Plantilla!CH271),"")</f>
        <v/>
      </c>
      <c r="CK260" s="6">
        <f>IF($C260="OK",_xlfn.NUMBERVALUE(Plantilla!CI271),"")</f>
        <v/>
      </c>
      <c r="CL260" s="6">
        <f>IF($C260="OK",_xlfn.NUMBERVALUE(Plantilla!CJ271),"")</f>
        <v/>
      </c>
      <c r="CM260">
        <f>IF($C260="OK",TEXT(Plantilla!CK271,"#"),"")</f>
        <v/>
      </c>
      <c r="CN260" s="6">
        <f>IF($C260="OK",_xlfn.NUMBERVALUE(Plantilla!CL271),"")</f>
        <v/>
      </c>
      <c r="CO260" s="6">
        <f>IF($C260="OK",_xlfn.NUMBERVALUE(Plantilla!CM271),"")</f>
        <v/>
      </c>
      <c r="CP260" s="110">
        <f>IF($C260="OK",_xlfn.NUMBERVALUE(Plantilla!CN271),"")</f>
        <v/>
      </c>
      <c r="CQ260" s="6">
        <f>IF($C260="OK",_xlfn.NUMBERVALUE(Plantilla!CO271),"")</f>
        <v/>
      </c>
      <c r="CR260" s="109">
        <f>IF($C260="OK",_xlfn.NUMBERVALUE(Plantilla!CP271),"")</f>
        <v/>
      </c>
      <c r="CS260" s="110">
        <f>IF($C260="OK",_xlfn.NUMBERVALUE(Plantilla!CQ271),"")</f>
        <v/>
      </c>
      <c r="CT260" s="6">
        <f>IF($C260="OK",_xlfn.NUMBERVALUE(Plantilla!CR271),"")</f>
        <v/>
      </c>
      <c r="CU260" s="109">
        <f>IF($C260="OK",_xlfn.NUMBERVALUE(Plantilla!CS271),"")</f>
        <v/>
      </c>
      <c r="CV260" s="110">
        <f>IF($C260="OK",_xlfn.NUMBERVALUE(Plantilla!CT271),"")</f>
        <v/>
      </c>
      <c r="CW260" s="6">
        <f>IF($C260="OK",_xlfn.NUMBERVALUE(Plantilla!CU271),"")</f>
        <v/>
      </c>
      <c r="CX260" s="82">
        <f>IF($C260="OK",_xlfn.NUMBERVALUE(Plantilla!CV271),"")</f>
        <v/>
      </c>
      <c r="CY260" s="6">
        <f>IF($C260="OK",_xlfn.NUMBERVALUE(Plantilla!CW271),"")</f>
        <v/>
      </c>
      <c r="CZ260" s="82">
        <f>IF($C260="OK",_xlfn.NUMBERVALUE(Plantilla!CX271),"")</f>
        <v/>
      </c>
      <c r="DA260" s="6">
        <f>IF($C260="OK",_xlfn.NUMBERVALUE(Plantilla!CY271),"")</f>
        <v/>
      </c>
      <c r="DB260" s="109">
        <f>IF($C260="OK",_xlfn.NUMBERVALUE(Plantilla!CZ271),"")</f>
        <v/>
      </c>
      <c r="DC260" s="6">
        <f>IF($C260="OK",_xlfn.NUMBERVALUE(Plantilla!DA271),"")</f>
        <v/>
      </c>
      <c r="DD260" s="6">
        <f>IF($C260="OK",TEXT(Plantilla!DB271,"#"),"")</f>
        <v/>
      </c>
      <c r="DE260" s="6">
        <f>IF($C260="OK",_xlfn.NUMBERVALUE(Plantilla!DC271),"")</f>
        <v/>
      </c>
      <c r="DF260" s="4">
        <f>IF($C260="OK",_xlfn.NUMBERVALUE(Plantilla!DD271),"")</f>
        <v/>
      </c>
      <c r="DG260" s="6">
        <f>IF($C260="OK",_xlfn.NUMBERVALUE(Plantilla!DE271),"")</f>
        <v/>
      </c>
      <c r="DH260" s="6">
        <f>IF($C260="OK",_xlfn.NUMBERVALUE(Plantilla!DF271),"")</f>
        <v/>
      </c>
      <c r="DI260" s="6">
        <f>IF($C260="OK",_xlfn.NUMBERVALUE(Plantilla!DG271),"")</f>
        <v/>
      </c>
      <c r="DJ260" s="6">
        <f>IF($C260="OK",_xlfn.NUMBERVALUE(Plantilla!DH271),"")</f>
        <v/>
      </c>
      <c r="DK260" s="6">
        <f>IF($C260="OK",_xlfn.NUMBERVALUE(Plantilla!DI271),"")</f>
        <v/>
      </c>
      <c r="DL260" s="6">
        <f>IF($C260="OK",_xlfn.NUMBERVALUE(Plantilla!DJ271),"")</f>
        <v/>
      </c>
      <c r="DM260" s="6">
        <f>IF($C260="OK",_xlfn.NUMBERVALUE(Plantilla!DK271),"")</f>
        <v/>
      </c>
      <c r="DN260" s="6">
        <f>IF($C260="OK",_xlfn.NUMBERVALUE(Plantilla!DL271),"")</f>
        <v/>
      </c>
      <c r="DO260" s="6">
        <f>IF($C260="OK",_xlfn.NUMBERVALUE(Plantilla!DM271),"")</f>
        <v/>
      </c>
      <c r="DP260" s="6">
        <f>IF($C260="OK",_xlfn.NUMBERVALUE(Plantilla!DN271),"")</f>
        <v/>
      </c>
      <c r="DQ260" s="6">
        <f>IF($C260="OK",_xlfn.NUMBERVALUE(Plantilla!DO271),"")</f>
        <v/>
      </c>
      <c r="DR260" s="6">
        <f>IF($C260="OK",_xlfn.NUMBERVALUE(Plantilla!DP271),"")</f>
        <v/>
      </c>
      <c r="DS260">
        <f>IF($C260="OK",TEXT(Plantilla!DR271,"#"),"")</f>
        <v/>
      </c>
      <c r="DT260" s="6" t="n"/>
    </row>
    <row r="261">
      <c r="A261">
        <f>IF(Plantilla!$I$6="¡Perfecto!, Guarda el archivo y adjúntalo a tu interfaz de Nómina Electrónica","OK","Error")</f>
        <v/>
      </c>
      <c r="B261">
        <f>IF(Plantilla!$I$6="¡Perfecto!, Guarda el archivo y adjúntalo a tu interfaz de Nómina Electrónica",MID(Plantilla!$D$2,SEARCH("V",Plantilla!$D$2),10),"")</f>
        <v/>
      </c>
      <c r="C261">
        <f>Plantilla!C272</f>
        <v/>
      </c>
      <c r="D261">
        <f>IF($C261="OK",Plantilla!B272,"")</f>
        <v/>
      </c>
      <c r="E261">
        <f>IF($C261="OK",
   VLOOKUP(Plantilla!$E$4,'Tablas '!$AP$4:$AT$6,5,FALSE),
"")</f>
        <v/>
      </c>
      <c r="F261">
        <f>IF($C261="OK",TEXT(Plantilla!D272,"#"),"")</f>
        <v/>
      </c>
      <c r="G261">
        <f>IF($C261="OK",
   VLOOKUP(Plantilla!E272,'Tablas '!$B$4:$C$14,2,FALSE),
"")</f>
        <v/>
      </c>
      <c r="H261">
        <f>IF($C261="OK",TEXT(Plantilla!F272,"#"),"")</f>
        <v/>
      </c>
      <c r="I261">
        <f>IF($C261="OK",TEXT(Plantilla!G272,"#"),"")</f>
        <v/>
      </c>
      <c r="J261">
        <f>IF($C261="OK",TEXT(Plantilla!H272,"#"),"")</f>
        <v/>
      </c>
      <c r="K261">
        <f>IF($C261="OK",TEXT(Plantilla!I272,"#"),"")</f>
        <v/>
      </c>
      <c r="L261">
        <f>IF($C261="OK",TEXT(Plantilla!J272,"#"),"")</f>
        <v/>
      </c>
      <c r="M261">
        <f>IF($C261="OK",TEXT(Plantilla!K272,"#"),"")</f>
        <v/>
      </c>
      <c r="N261">
        <f>IF($C261="OK",
   CONCATENATE(YEAR(Plantilla!L272),"-",TEXT(MONTH(Plantilla!L272),"00"),"-",TEXT(DAY(Plantilla!L272),"00")),
"")</f>
        <v/>
      </c>
      <c r="O261">
        <f>IF($C261="OK",_xlfn.NUMBERVALUE(Plantilla!M272),"")</f>
        <v/>
      </c>
      <c r="P261">
        <f>IF($C261="OK",
   IF(Plantilla!N272&lt;&gt;"",
      CONCATENATE(YEAR(Plantilla!N272),"-",TEXT(MONTH(Plantilla!N272),"00"),"-",TEXT(DAY(Plantilla!N272),"00")),
   ""),
"")</f>
        <v/>
      </c>
      <c r="Q261">
        <f>IF($C261="OK",
   VLOOKUP(Plantilla!O272,'Tablas '!$E$4:$F$19,2,FALSE),
"")</f>
        <v/>
      </c>
      <c r="R261">
        <f>IF($C261="OK",
   VLOOKUP(Plantilla!P272,'Tablas '!$H$4:$I$5,2,FALSE),
"")</f>
        <v/>
      </c>
      <c r="S261">
        <f>IF($C261="OK",
   VLOOKUP(Plantilla!Q272,'Tablas '!$K$4:$L$8,2,FALSE),
"")</f>
        <v/>
      </c>
      <c r="T261">
        <f>IF($C261="OK",
   VLOOKUP(Plantilla!R272,'Tablas '!$AE$4:$AF$6,2,FALSE),
"")</f>
        <v/>
      </c>
      <c r="U261">
        <f>IF($C261="OK",
   VLOOKUP(Plantilla!S272,'Tablas '!$AE$4:$AF$6,2,FALSE),
"")</f>
        <v/>
      </c>
      <c r="V261">
        <f>IF($C261="OK",TEXT(Plantilla!T272,"#"),"")</f>
        <v/>
      </c>
      <c r="W261" s="84">
        <f>IF($C261="OK",
   VLOOKUP(Plantilla!U272,'Tablas '!$AM$4:$AN$1126,2,FALSE),
"")</f>
        <v/>
      </c>
      <c r="X261">
        <f>IF($C261="OK",TEXT(Plantilla!V272,"#"),"")</f>
        <v/>
      </c>
      <c r="Y261">
        <f>IF($C261="OK",
   CONCATENATE(YEAR(Plantilla!W272),"-",TEXT(MONTH(Plantilla!W272),"00"),"-",TEXT(DAY(Plantilla!W272),"00")),
"")</f>
        <v/>
      </c>
      <c r="Z261">
        <f>IF($C261="OK",
   CONCATENATE(YEAR(Plantilla!X272),"-",TEXT(MONTH(Plantilla!X272),"00"),"-",TEXT(DAY(Plantilla!X272),"00")),
"")</f>
        <v/>
      </c>
      <c r="AA261">
        <f>IF($C261="OK",
   TEXT(VLOOKUP(Plantilla!Y272,'Tablas '!$Q$4:$R$9,2,FALSE),"#"),
"")</f>
        <v/>
      </c>
      <c r="AB261">
        <f>IF($C261="OK",
   CONCATENATE(YEAR(Plantilla!Z272),"-",TEXT(MONTH(Plantilla!Z272),"00"),"-",TEXT(DAY(Plantilla!Z272),"00")),
"")</f>
        <v/>
      </c>
      <c r="AC261">
        <f>IF($C261="OK",
   TEXT(VLOOKUP(Plantilla!AA272,'Tablas '!$T$4:$U$13,2,FALSE),"#"),
"")</f>
        <v/>
      </c>
      <c r="AD261">
        <f>IF($C261="OK",TEXT(Plantilla!AB272,"#"),"")</f>
        <v/>
      </c>
      <c r="AE261">
        <f>IF($C261="OK",
   IF(Plantilla!AC272&lt;&gt;"",
      TEXT(VLOOKUP(Plantilla!AC272,'Tablas '!$W$4:$X$7,2,FALSE),"#"),
   ""),
"")</f>
        <v/>
      </c>
      <c r="AF261">
        <f>IF($C261="OK",TEXT(Plantilla!AD272,"#"),"")</f>
        <v/>
      </c>
      <c r="AG261" s="6">
        <f>IF($C261="OK",_xlfn.NUMBERVALUE(Plantilla!AE272),"")</f>
        <v/>
      </c>
      <c r="AH261" s="4">
        <f>IF($C261="OK",_xlfn.NUMBERVALUE(Plantilla!AF272),"")</f>
        <v/>
      </c>
      <c r="AI261" s="6">
        <f>IF($C261="OK",_xlfn.NUMBERVALUE(Plantilla!AG272),"")</f>
        <v/>
      </c>
      <c r="AJ261" s="6">
        <f>IF($C261="OK",_xlfn.NUMBERVALUE(Plantilla!AH272),"")</f>
        <v/>
      </c>
      <c r="AK261" s="6">
        <f>IF($C261="OK",_xlfn.NUMBERVALUE(Plantilla!AI272),"")</f>
        <v/>
      </c>
      <c r="AL261" s="6">
        <f>IF($C261="OK",_xlfn.NUMBERVALUE(Plantilla!AJ272),"")</f>
        <v/>
      </c>
      <c r="AM261" s="4">
        <f>IF($C261="OK",_xlfn.NUMBERVALUE(Plantilla!AK272),"")</f>
        <v/>
      </c>
      <c r="AN261" s="6">
        <f>IF($C261="OK",_xlfn.NUMBERVALUE(Plantilla!AL272),"")</f>
        <v/>
      </c>
      <c r="AO261" s="4">
        <f>IF($C261="OK",_xlfn.NUMBERVALUE(Plantilla!AM272),"")</f>
        <v/>
      </c>
      <c r="AP261" s="6">
        <f>IF($C261="OK",_xlfn.NUMBERVALUE(Plantilla!AN272),"")</f>
        <v/>
      </c>
      <c r="AQ261" s="4">
        <f>IF($C261="OK",_xlfn.NUMBERVALUE(Plantilla!AO272),"")</f>
        <v/>
      </c>
      <c r="AR261" s="6">
        <f>IF($C261="OK",_xlfn.NUMBERVALUE(Plantilla!AP272),"")</f>
        <v/>
      </c>
      <c r="AS261" s="4">
        <f>IF($C261="OK",_xlfn.NUMBERVALUE(Plantilla!AQ272),"")</f>
        <v/>
      </c>
      <c r="AT261" s="6">
        <f>IF($C261="OK",_xlfn.NUMBERVALUE(Plantilla!AR272),"")</f>
        <v/>
      </c>
      <c r="AU261" s="4">
        <f>IF($C261="OK",_xlfn.NUMBERVALUE(Plantilla!AS272),"")</f>
        <v/>
      </c>
      <c r="AV261" s="6">
        <f>IF($C261="OK",_xlfn.NUMBERVALUE(Plantilla!AT272),"")</f>
        <v/>
      </c>
      <c r="AW261" s="4">
        <f>IF($C261="OK",_xlfn.NUMBERVALUE(Plantilla!AU272),"")</f>
        <v/>
      </c>
      <c r="AX261" s="6">
        <f>IF($C261="OK",_xlfn.NUMBERVALUE(Plantilla!AV272),"")</f>
        <v/>
      </c>
      <c r="AY261" s="4">
        <f>IF($C261="OK",_xlfn.NUMBERVALUE(Plantilla!AW272),"")</f>
        <v/>
      </c>
      <c r="AZ261" s="6">
        <f>IF($C261="OK",_xlfn.NUMBERVALUE(Plantilla!AX272),"")</f>
        <v/>
      </c>
      <c r="BA261">
        <f>IF($C261="OK",_xlfn.NUMBERVALUE(Plantilla!AY272),"")</f>
        <v/>
      </c>
      <c r="BB261">
        <f>IF($C261="OK",_xlfn.NUMBERVALUE(Plantilla!AZ272),"")</f>
        <v/>
      </c>
      <c r="BC261" s="4">
        <f>IF($C261="OK",_xlfn.NUMBERVALUE(Plantilla!BA272),"")</f>
        <v/>
      </c>
      <c r="BD261" s="6">
        <f>IF($C261="OK",_xlfn.NUMBERVALUE(Plantilla!BB272),"")</f>
        <v/>
      </c>
      <c r="BE261" s="4">
        <f>IF($C261="OK",_xlfn.NUMBERVALUE(Plantilla!BC272),"")</f>
        <v/>
      </c>
      <c r="BF261" s="6">
        <f>IF($C261="OK",_xlfn.NUMBERVALUE(Plantilla!BD272),"")</f>
        <v/>
      </c>
      <c r="BG261" s="4">
        <f>IF($C261="OK",_xlfn.NUMBERVALUE(Plantilla!BE272),"")</f>
        <v/>
      </c>
      <c r="BH261" s="6">
        <f>IF($C261="OK",_xlfn.NUMBERVALUE(Plantilla!BF272),"")</f>
        <v/>
      </c>
      <c r="BI261" s="110">
        <f>IF($C261="OK",_xlfn.NUMBERVALUE(Plantilla!BG272),"")</f>
        <v/>
      </c>
      <c r="BJ261" s="6">
        <f>IF($C261="OK",_xlfn.NUMBERVALUE(Plantilla!BH272),"")</f>
        <v/>
      </c>
      <c r="BK261" s="109">
        <f>IF($C261="OK",_xlfn.NUMBERVALUE(Plantilla!BI272),"")</f>
        <v/>
      </c>
      <c r="BL261" s="6">
        <f>IF($C261="OK",
   IF(Plantilla!BJ272&lt;&gt;"",
      TEXT(VLOOKUP(Plantilla!BJ272,'Tablas '!$Z$4:$AA$6,2,FALSE),"#"),
   ""),
"")</f>
        <v/>
      </c>
      <c r="BM261" s="4">
        <f>IF($C261="OK",_xlfn.NUMBERVALUE(Plantilla!BK272),"")</f>
        <v/>
      </c>
      <c r="BN261" s="4">
        <f>IF($C261="OK",_xlfn.NUMBERVALUE(Plantilla!BL272),"")</f>
        <v/>
      </c>
      <c r="BO261" s="6">
        <f>IF($C261="OK",_xlfn.NUMBERVALUE(Plantilla!BM272),"")</f>
        <v/>
      </c>
      <c r="BP261" s="4">
        <f>IF($C261="OK",_xlfn.NUMBERVALUE(Plantilla!BN272),"")</f>
        <v/>
      </c>
      <c r="BQ261" s="6">
        <f>IF($C261="OK",_xlfn.NUMBERVALUE(Plantilla!BO272),"")</f>
        <v/>
      </c>
      <c r="BR261" s="4">
        <f>IF($C261="OK",_xlfn.NUMBERVALUE(Plantilla!BP272),"")</f>
        <v/>
      </c>
      <c r="BS261" s="6">
        <f>IF($C261="OK",_xlfn.NUMBERVALUE(Plantilla!BQ272),"")</f>
        <v/>
      </c>
      <c r="BT261" s="4">
        <f>IF($C261="OK",_xlfn.NUMBERVALUE(Plantilla!BR272),"")</f>
        <v/>
      </c>
      <c r="BU261" s="6">
        <f>IF($C261="OK",_xlfn.NUMBERVALUE(Plantilla!BS272),"")</f>
        <v/>
      </c>
      <c r="BV261" s="6">
        <f>IF($C261="OK",_xlfn.NUMBERVALUE(Plantilla!BT272),"")</f>
        <v/>
      </c>
      <c r="BW261" s="6">
        <f>IF($C261="OK",_xlfn.NUMBERVALUE(Plantilla!BU272),"")</f>
        <v/>
      </c>
      <c r="BX261" s="6">
        <f>IF($C261="OK",_xlfn.NUMBERVALUE(Plantilla!BV272),"")</f>
        <v/>
      </c>
      <c r="BY261" s="6">
        <f>IF($C261="OK",_xlfn.NUMBERVALUE(Plantilla!BW272),"")</f>
        <v/>
      </c>
      <c r="BZ261" s="6">
        <f>IF($C261="OK",_xlfn.NUMBERVALUE(Plantilla!BX272),"")</f>
        <v/>
      </c>
      <c r="CA261" s="6">
        <f>IF($C261="OK",_xlfn.NUMBERVALUE(Plantilla!BY272),"")</f>
        <v/>
      </c>
      <c r="CB261" s="6">
        <f>IF($C261="OK",_xlfn.NUMBERVALUE(Plantilla!BZ272),"")</f>
        <v/>
      </c>
      <c r="CC261" s="6">
        <f>IF($C261="OK",_xlfn.NUMBERVALUE(Plantilla!CA272),"")</f>
        <v/>
      </c>
      <c r="CD261" s="6">
        <f>IF($C261="OK",_xlfn.NUMBERVALUE(Plantilla!CB272),"")</f>
        <v/>
      </c>
      <c r="CE261" s="6">
        <f>IF($C261="OK",_xlfn.NUMBERVALUE(Plantilla!CC272),"")</f>
        <v/>
      </c>
      <c r="CF261" s="4">
        <f>IF($C261="OK",_xlfn.NUMBERVALUE(Plantilla!CD272),"")</f>
        <v/>
      </c>
      <c r="CG261" s="6">
        <f>IF($C261="OK",_xlfn.NUMBERVALUE(Plantilla!CE272),"")</f>
        <v/>
      </c>
      <c r="CH261" s="6">
        <f>IF($C261="OK",_xlfn.NUMBERVALUE(Plantilla!CF272),"")</f>
        <v/>
      </c>
      <c r="CI261" s="6">
        <f>IF($C261="OK",_xlfn.NUMBERVALUE(Plantilla!CG272),"")</f>
        <v/>
      </c>
      <c r="CJ261" s="6">
        <f>IF($C261="OK",_xlfn.NUMBERVALUE(Plantilla!CH272),"")</f>
        <v/>
      </c>
      <c r="CK261" s="6">
        <f>IF($C261="OK",_xlfn.NUMBERVALUE(Plantilla!CI272),"")</f>
        <v/>
      </c>
      <c r="CL261" s="6">
        <f>IF($C261="OK",_xlfn.NUMBERVALUE(Plantilla!CJ272),"")</f>
        <v/>
      </c>
      <c r="CM261">
        <f>IF($C261="OK",TEXT(Plantilla!CK272,"#"),"")</f>
        <v/>
      </c>
      <c r="CN261" s="6">
        <f>IF($C261="OK",_xlfn.NUMBERVALUE(Plantilla!CL272),"")</f>
        <v/>
      </c>
      <c r="CO261" s="6">
        <f>IF($C261="OK",_xlfn.NUMBERVALUE(Plantilla!CM272),"")</f>
        <v/>
      </c>
      <c r="CP261" s="110">
        <f>IF($C261="OK",_xlfn.NUMBERVALUE(Plantilla!CN272),"")</f>
        <v/>
      </c>
      <c r="CQ261" s="6">
        <f>IF($C261="OK",_xlfn.NUMBERVALUE(Plantilla!CO272),"")</f>
        <v/>
      </c>
      <c r="CR261" s="109">
        <f>IF($C261="OK",_xlfn.NUMBERVALUE(Plantilla!CP272),"")</f>
        <v/>
      </c>
      <c r="CS261" s="110">
        <f>IF($C261="OK",_xlfn.NUMBERVALUE(Plantilla!CQ272),"")</f>
        <v/>
      </c>
      <c r="CT261" s="6">
        <f>IF($C261="OK",_xlfn.NUMBERVALUE(Plantilla!CR272),"")</f>
        <v/>
      </c>
      <c r="CU261" s="109">
        <f>IF($C261="OK",_xlfn.NUMBERVALUE(Plantilla!CS272),"")</f>
        <v/>
      </c>
      <c r="CV261" s="110">
        <f>IF($C261="OK",_xlfn.NUMBERVALUE(Plantilla!CT272),"")</f>
        <v/>
      </c>
      <c r="CW261" s="6">
        <f>IF($C261="OK",_xlfn.NUMBERVALUE(Plantilla!CU272),"")</f>
        <v/>
      </c>
      <c r="CX261" s="82">
        <f>IF($C261="OK",_xlfn.NUMBERVALUE(Plantilla!CV272),"")</f>
        <v/>
      </c>
      <c r="CY261" s="6">
        <f>IF($C261="OK",_xlfn.NUMBERVALUE(Plantilla!CW272),"")</f>
        <v/>
      </c>
      <c r="CZ261" s="82">
        <f>IF($C261="OK",_xlfn.NUMBERVALUE(Plantilla!CX272),"")</f>
        <v/>
      </c>
      <c r="DA261" s="6">
        <f>IF($C261="OK",_xlfn.NUMBERVALUE(Plantilla!CY272),"")</f>
        <v/>
      </c>
      <c r="DB261" s="109">
        <f>IF($C261="OK",_xlfn.NUMBERVALUE(Plantilla!CZ272),"")</f>
        <v/>
      </c>
      <c r="DC261" s="6">
        <f>IF($C261="OK",_xlfn.NUMBERVALUE(Plantilla!DA272),"")</f>
        <v/>
      </c>
      <c r="DD261" s="6">
        <f>IF($C261="OK",TEXT(Plantilla!DB272,"#"),"")</f>
        <v/>
      </c>
      <c r="DE261" s="6">
        <f>IF($C261="OK",_xlfn.NUMBERVALUE(Plantilla!DC272),"")</f>
        <v/>
      </c>
      <c r="DF261" s="4">
        <f>IF($C261="OK",_xlfn.NUMBERVALUE(Plantilla!DD272),"")</f>
        <v/>
      </c>
      <c r="DG261" s="6">
        <f>IF($C261="OK",_xlfn.NUMBERVALUE(Plantilla!DE272),"")</f>
        <v/>
      </c>
      <c r="DH261" s="6">
        <f>IF($C261="OK",_xlfn.NUMBERVALUE(Plantilla!DF272),"")</f>
        <v/>
      </c>
      <c r="DI261" s="6">
        <f>IF($C261="OK",_xlfn.NUMBERVALUE(Plantilla!DG272),"")</f>
        <v/>
      </c>
      <c r="DJ261" s="6">
        <f>IF($C261="OK",_xlfn.NUMBERVALUE(Plantilla!DH272),"")</f>
        <v/>
      </c>
      <c r="DK261" s="6">
        <f>IF($C261="OK",_xlfn.NUMBERVALUE(Plantilla!DI272),"")</f>
        <v/>
      </c>
      <c r="DL261" s="6">
        <f>IF($C261="OK",_xlfn.NUMBERVALUE(Plantilla!DJ272),"")</f>
        <v/>
      </c>
      <c r="DM261" s="6">
        <f>IF($C261="OK",_xlfn.NUMBERVALUE(Plantilla!DK272),"")</f>
        <v/>
      </c>
      <c r="DN261" s="6">
        <f>IF($C261="OK",_xlfn.NUMBERVALUE(Plantilla!DL272),"")</f>
        <v/>
      </c>
      <c r="DO261" s="6">
        <f>IF($C261="OK",_xlfn.NUMBERVALUE(Plantilla!DM272),"")</f>
        <v/>
      </c>
      <c r="DP261" s="6">
        <f>IF($C261="OK",_xlfn.NUMBERVALUE(Plantilla!DN272),"")</f>
        <v/>
      </c>
      <c r="DQ261" s="6">
        <f>IF($C261="OK",_xlfn.NUMBERVALUE(Plantilla!DO272),"")</f>
        <v/>
      </c>
      <c r="DR261" s="6">
        <f>IF($C261="OK",_xlfn.NUMBERVALUE(Plantilla!DP272),"")</f>
        <v/>
      </c>
      <c r="DS261">
        <f>IF($C261="OK",TEXT(Plantilla!DR272,"#"),"")</f>
        <v/>
      </c>
      <c r="DT261" s="6" t="n"/>
    </row>
    <row r="262">
      <c r="A262">
        <f>IF(Plantilla!$I$6="¡Perfecto!, Guarda el archivo y adjúntalo a tu interfaz de Nómina Electrónica","OK","Error")</f>
        <v/>
      </c>
      <c r="B262">
        <f>IF(Plantilla!$I$6="¡Perfecto!, Guarda el archivo y adjúntalo a tu interfaz de Nómina Electrónica",MID(Plantilla!$D$2,SEARCH("V",Plantilla!$D$2),10),"")</f>
        <v/>
      </c>
      <c r="C262">
        <f>Plantilla!C273</f>
        <v/>
      </c>
      <c r="D262">
        <f>IF($C262="OK",Plantilla!B273,"")</f>
        <v/>
      </c>
      <c r="E262">
        <f>IF($C262="OK",
   VLOOKUP(Plantilla!$E$4,'Tablas '!$AP$4:$AT$6,5,FALSE),
"")</f>
        <v/>
      </c>
      <c r="F262">
        <f>IF($C262="OK",TEXT(Plantilla!D273,"#"),"")</f>
        <v/>
      </c>
      <c r="G262">
        <f>IF($C262="OK",
   VLOOKUP(Plantilla!E273,'Tablas '!$B$4:$C$14,2,FALSE),
"")</f>
        <v/>
      </c>
      <c r="H262">
        <f>IF($C262="OK",TEXT(Plantilla!F273,"#"),"")</f>
        <v/>
      </c>
      <c r="I262">
        <f>IF($C262="OK",TEXT(Plantilla!G273,"#"),"")</f>
        <v/>
      </c>
      <c r="J262">
        <f>IF($C262="OK",TEXT(Plantilla!H273,"#"),"")</f>
        <v/>
      </c>
      <c r="K262">
        <f>IF($C262="OK",TEXT(Plantilla!I273,"#"),"")</f>
        <v/>
      </c>
      <c r="L262">
        <f>IF($C262="OK",TEXT(Plantilla!J273,"#"),"")</f>
        <v/>
      </c>
      <c r="M262">
        <f>IF($C262="OK",TEXT(Plantilla!K273,"#"),"")</f>
        <v/>
      </c>
      <c r="N262">
        <f>IF($C262="OK",
   CONCATENATE(YEAR(Plantilla!L273),"-",TEXT(MONTH(Plantilla!L273),"00"),"-",TEXT(DAY(Plantilla!L273),"00")),
"")</f>
        <v/>
      </c>
      <c r="O262">
        <f>IF($C262="OK",_xlfn.NUMBERVALUE(Plantilla!M273),"")</f>
        <v/>
      </c>
      <c r="P262">
        <f>IF($C262="OK",
   IF(Plantilla!N273&lt;&gt;"",
      CONCATENATE(YEAR(Plantilla!N273),"-",TEXT(MONTH(Plantilla!N273),"00"),"-",TEXT(DAY(Plantilla!N273),"00")),
   ""),
"")</f>
        <v/>
      </c>
      <c r="Q262">
        <f>IF($C262="OK",
   VLOOKUP(Plantilla!O273,'Tablas '!$E$4:$F$19,2,FALSE),
"")</f>
        <v/>
      </c>
      <c r="R262">
        <f>IF($C262="OK",
   VLOOKUP(Plantilla!P273,'Tablas '!$H$4:$I$5,2,FALSE),
"")</f>
        <v/>
      </c>
      <c r="S262">
        <f>IF($C262="OK",
   VLOOKUP(Plantilla!Q273,'Tablas '!$K$4:$L$8,2,FALSE),
"")</f>
        <v/>
      </c>
      <c r="T262">
        <f>IF($C262="OK",
   VLOOKUP(Plantilla!R273,'Tablas '!$AE$4:$AF$6,2,FALSE),
"")</f>
        <v/>
      </c>
      <c r="U262">
        <f>IF($C262="OK",
   VLOOKUP(Plantilla!S273,'Tablas '!$AE$4:$AF$6,2,FALSE),
"")</f>
        <v/>
      </c>
      <c r="V262">
        <f>IF($C262="OK",TEXT(Plantilla!T273,"#"),"")</f>
        <v/>
      </c>
      <c r="W262" s="84">
        <f>IF($C262="OK",
   VLOOKUP(Plantilla!U273,'Tablas '!$AM$4:$AN$1126,2,FALSE),
"")</f>
        <v/>
      </c>
      <c r="X262">
        <f>IF($C262="OK",TEXT(Plantilla!V273,"#"),"")</f>
        <v/>
      </c>
      <c r="Y262">
        <f>IF($C262="OK",
   CONCATENATE(YEAR(Plantilla!W273),"-",TEXT(MONTH(Plantilla!W273),"00"),"-",TEXT(DAY(Plantilla!W273),"00")),
"")</f>
        <v/>
      </c>
      <c r="Z262">
        <f>IF($C262="OK",
   CONCATENATE(YEAR(Plantilla!X273),"-",TEXT(MONTH(Plantilla!X273),"00"),"-",TEXT(DAY(Plantilla!X273),"00")),
"")</f>
        <v/>
      </c>
      <c r="AA262">
        <f>IF($C262="OK",
   TEXT(VLOOKUP(Plantilla!Y273,'Tablas '!$Q$4:$R$9,2,FALSE),"#"),
"")</f>
        <v/>
      </c>
      <c r="AB262">
        <f>IF($C262="OK",
   CONCATENATE(YEAR(Plantilla!Z273),"-",TEXT(MONTH(Plantilla!Z273),"00"),"-",TEXT(DAY(Plantilla!Z273),"00")),
"")</f>
        <v/>
      </c>
      <c r="AC262">
        <f>IF($C262="OK",
   TEXT(VLOOKUP(Plantilla!AA273,'Tablas '!$T$4:$U$13,2,FALSE),"#"),
"")</f>
        <v/>
      </c>
      <c r="AD262">
        <f>IF($C262="OK",TEXT(Plantilla!AB273,"#"),"")</f>
        <v/>
      </c>
      <c r="AE262">
        <f>IF($C262="OK",
   IF(Plantilla!AC273&lt;&gt;"",
      TEXT(VLOOKUP(Plantilla!AC273,'Tablas '!$W$4:$X$7,2,FALSE),"#"),
   ""),
"")</f>
        <v/>
      </c>
      <c r="AF262">
        <f>IF($C262="OK",TEXT(Plantilla!AD273,"#"),"")</f>
        <v/>
      </c>
      <c r="AG262" s="6">
        <f>IF($C262="OK",_xlfn.NUMBERVALUE(Plantilla!AE273),"")</f>
        <v/>
      </c>
      <c r="AH262" s="4">
        <f>IF($C262="OK",_xlfn.NUMBERVALUE(Plantilla!AF273),"")</f>
        <v/>
      </c>
      <c r="AI262" s="6">
        <f>IF($C262="OK",_xlfn.NUMBERVALUE(Plantilla!AG273),"")</f>
        <v/>
      </c>
      <c r="AJ262" s="6">
        <f>IF($C262="OK",_xlfn.NUMBERVALUE(Plantilla!AH273),"")</f>
        <v/>
      </c>
      <c r="AK262" s="6">
        <f>IF($C262="OK",_xlfn.NUMBERVALUE(Plantilla!AI273),"")</f>
        <v/>
      </c>
      <c r="AL262" s="6">
        <f>IF($C262="OK",_xlfn.NUMBERVALUE(Plantilla!AJ273),"")</f>
        <v/>
      </c>
      <c r="AM262" s="4">
        <f>IF($C262="OK",_xlfn.NUMBERVALUE(Plantilla!AK273),"")</f>
        <v/>
      </c>
      <c r="AN262" s="6">
        <f>IF($C262="OK",_xlfn.NUMBERVALUE(Plantilla!AL273),"")</f>
        <v/>
      </c>
      <c r="AO262" s="4">
        <f>IF($C262="OK",_xlfn.NUMBERVALUE(Plantilla!AM273),"")</f>
        <v/>
      </c>
      <c r="AP262" s="6">
        <f>IF($C262="OK",_xlfn.NUMBERVALUE(Plantilla!AN273),"")</f>
        <v/>
      </c>
      <c r="AQ262" s="4">
        <f>IF($C262="OK",_xlfn.NUMBERVALUE(Plantilla!AO273),"")</f>
        <v/>
      </c>
      <c r="AR262" s="6">
        <f>IF($C262="OK",_xlfn.NUMBERVALUE(Plantilla!AP273),"")</f>
        <v/>
      </c>
      <c r="AS262" s="4">
        <f>IF($C262="OK",_xlfn.NUMBERVALUE(Plantilla!AQ273),"")</f>
        <v/>
      </c>
      <c r="AT262" s="6">
        <f>IF($C262="OK",_xlfn.NUMBERVALUE(Plantilla!AR273),"")</f>
        <v/>
      </c>
      <c r="AU262" s="4">
        <f>IF($C262="OK",_xlfn.NUMBERVALUE(Plantilla!AS273),"")</f>
        <v/>
      </c>
      <c r="AV262" s="6">
        <f>IF($C262="OK",_xlfn.NUMBERVALUE(Plantilla!AT273),"")</f>
        <v/>
      </c>
      <c r="AW262" s="4">
        <f>IF($C262="OK",_xlfn.NUMBERVALUE(Plantilla!AU273),"")</f>
        <v/>
      </c>
      <c r="AX262" s="6">
        <f>IF($C262="OK",_xlfn.NUMBERVALUE(Plantilla!AV273),"")</f>
        <v/>
      </c>
      <c r="AY262" s="4">
        <f>IF($C262="OK",_xlfn.NUMBERVALUE(Plantilla!AW273),"")</f>
        <v/>
      </c>
      <c r="AZ262" s="6">
        <f>IF($C262="OK",_xlfn.NUMBERVALUE(Plantilla!AX273),"")</f>
        <v/>
      </c>
      <c r="BA262">
        <f>IF($C262="OK",_xlfn.NUMBERVALUE(Plantilla!AY273),"")</f>
        <v/>
      </c>
      <c r="BB262">
        <f>IF($C262="OK",_xlfn.NUMBERVALUE(Plantilla!AZ273),"")</f>
        <v/>
      </c>
      <c r="BC262" s="4">
        <f>IF($C262="OK",_xlfn.NUMBERVALUE(Plantilla!BA273),"")</f>
        <v/>
      </c>
      <c r="BD262" s="6">
        <f>IF($C262="OK",_xlfn.NUMBERVALUE(Plantilla!BB273),"")</f>
        <v/>
      </c>
      <c r="BE262" s="4">
        <f>IF($C262="OK",_xlfn.NUMBERVALUE(Plantilla!BC273),"")</f>
        <v/>
      </c>
      <c r="BF262" s="6">
        <f>IF($C262="OK",_xlfn.NUMBERVALUE(Plantilla!BD273),"")</f>
        <v/>
      </c>
      <c r="BG262" s="4">
        <f>IF($C262="OK",_xlfn.NUMBERVALUE(Plantilla!BE273),"")</f>
        <v/>
      </c>
      <c r="BH262" s="6">
        <f>IF($C262="OK",_xlfn.NUMBERVALUE(Plantilla!BF273),"")</f>
        <v/>
      </c>
      <c r="BI262" s="110">
        <f>IF($C262="OK",_xlfn.NUMBERVALUE(Plantilla!BG273),"")</f>
        <v/>
      </c>
      <c r="BJ262" s="6">
        <f>IF($C262="OK",_xlfn.NUMBERVALUE(Plantilla!BH273),"")</f>
        <v/>
      </c>
      <c r="BK262" s="109">
        <f>IF($C262="OK",_xlfn.NUMBERVALUE(Plantilla!BI273),"")</f>
        <v/>
      </c>
      <c r="BL262" s="6">
        <f>IF($C262="OK",
   IF(Plantilla!BJ273&lt;&gt;"",
      TEXT(VLOOKUP(Plantilla!BJ273,'Tablas '!$Z$4:$AA$6,2,FALSE),"#"),
   ""),
"")</f>
        <v/>
      </c>
      <c r="BM262" s="4">
        <f>IF($C262="OK",_xlfn.NUMBERVALUE(Plantilla!BK273),"")</f>
        <v/>
      </c>
      <c r="BN262" s="4">
        <f>IF($C262="OK",_xlfn.NUMBERVALUE(Plantilla!BL273),"")</f>
        <v/>
      </c>
      <c r="BO262" s="6">
        <f>IF($C262="OK",_xlfn.NUMBERVALUE(Plantilla!BM273),"")</f>
        <v/>
      </c>
      <c r="BP262" s="4">
        <f>IF($C262="OK",_xlfn.NUMBERVALUE(Plantilla!BN273),"")</f>
        <v/>
      </c>
      <c r="BQ262" s="6">
        <f>IF($C262="OK",_xlfn.NUMBERVALUE(Plantilla!BO273),"")</f>
        <v/>
      </c>
      <c r="BR262" s="4">
        <f>IF($C262="OK",_xlfn.NUMBERVALUE(Plantilla!BP273),"")</f>
        <v/>
      </c>
      <c r="BS262" s="6">
        <f>IF($C262="OK",_xlfn.NUMBERVALUE(Plantilla!BQ273),"")</f>
        <v/>
      </c>
      <c r="BT262" s="4">
        <f>IF($C262="OK",_xlfn.NUMBERVALUE(Plantilla!BR273),"")</f>
        <v/>
      </c>
      <c r="BU262" s="6">
        <f>IF($C262="OK",_xlfn.NUMBERVALUE(Plantilla!BS273),"")</f>
        <v/>
      </c>
      <c r="BV262" s="6">
        <f>IF($C262="OK",_xlfn.NUMBERVALUE(Plantilla!BT273),"")</f>
        <v/>
      </c>
      <c r="BW262" s="6">
        <f>IF($C262="OK",_xlfn.NUMBERVALUE(Plantilla!BU273),"")</f>
        <v/>
      </c>
      <c r="BX262" s="6">
        <f>IF($C262="OK",_xlfn.NUMBERVALUE(Plantilla!BV273),"")</f>
        <v/>
      </c>
      <c r="BY262" s="6">
        <f>IF($C262="OK",_xlfn.NUMBERVALUE(Plantilla!BW273),"")</f>
        <v/>
      </c>
      <c r="BZ262" s="6">
        <f>IF($C262="OK",_xlfn.NUMBERVALUE(Plantilla!BX273),"")</f>
        <v/>
      </c>
      <c r="CA262" s="6">
        <f>IF($C262="OK",_xlfn.NUMBERVALUE(Plantilla!BY273),"")</f>
        <v/>
      </c>
      <c r="CB262" s="6">
        <f>IF($C262="OK",_xlfn.NUMBERVALUE(Plantilla!BZ273),"")</f>
        <v/>
      </c>
      <c r="CC262" s="6">
        <f>IF($C262="OK",_xlfn.NUMBERVALUE(Plantilla!CA273),"")</f>
        <v/>
      </c>
      <c r="CD262" s="6">
        <f>IF($C262="OK",_xlfn.NUMBERVALUE(Plantilla!CB273),"")</f>
        <v/>
      </c>
      <c r="CE262" s="6">
        <f>IF($C262="OK",_xlfn.NUMBERVALUE(Plantilla!CC273),"")</f>
        <v/>
      </c>
      <c r="CF262" s="4">
        <f>IF($C262="OK",_xlfn.NUMBERVALUE(Plantilla!CD273),"")</f>
        <v/>
      </c>
      <c r="CG262" s="6">
        <f>IF($C262="OK",_xlfn.NUMBERVALUE(Plantilla!CE273),"")</f>
        <v/>
      </c>
      <c r="CH262" s="6">
        <f>IF($C262="OK",_xlfn.NUMBERVALUE(Plantilla!CF273),"")</f>
        <v/>
      </c>
      <c r="CI262" s="6">
        <f>IF($C262="OK",_xlfn.NUMBERVALUE(Plantilla!CG273),"")</f>
        <v/>
      </c>
      <c r="CJ262" s="6">
        <f>IF($C262="OK",_xlfn.NUMBERVALUE(Plantilla!CH273),"")</f>
        <v/>
      </c>
      <c r="CK262" s="6">
        <f>IF($C262="OK",_xlfn.NUMBERVALUE(Plantilla!CI273),"")</f>
        <v/>
      </c>
      <c r="CL262" s="6">
        <f>IF($C262="OK",_xlfn.NUMBERVALUE(Plantilla!CJ273),"")</f>
        <v/>
      </c>
      <c r="CM262">
        <f>IF($C262="OK",TEXT(Plantilla!CK273,"#"),"")</f>
        <v/>
      </c>
      <c r="CN262" s="6">
        <f>IF($C262="OK",_xlfn.NUMBERVALUE(Plantilla!CL273),"")</f>
        <v/>
      </c>
      <c r="CO262" s="6">
        <f>IF($C262="OK",_xlfn.NUMBERVALUE(Plantilla!CM273),"")</f>
        <v/>
      </c>
      <c r="CP262" s="110">
        <f>IF($C262="OK",_xlfn.NUMBERVALUE(Plantilla!CN273),"")</f>
        <v/>
      </c>
      <c r="CQ262" s="6">
        <f>IF($C262="OK",_xlfn.NUMBERVALUE(Plantilla!CO273),"")</f>
        <v/>
      </c>
      <c r="CR262" s="109">
        <f>IF($C262="OK",_xlfn.NUMBERVALUE(Plantilla!CP273),"")</f>
        <v/>
      </c>
      <c r="CS262" s="110">
        <f>IF($C262="OK",_xlfn.NUMBERVALUE(Plantilla!CQ273),"")</f>
        <v/>
      </c>
      <c r="CT262" s="6">
        <f>IF($C262="OK",_xlfn.NUMBERVALUE(Plantilla!CR273),"")</f>
        <v/>
      </c>
      <c r="CU262" s="109">
        <f>IF($C262="OK",_xlfn.NUMBERVALUE(Plantilla!CS273),"")</f>
        <v/>
      </c>
      <c r="CV262" s="110">
        <f>IF($C262="OK",_xlfn.NUMBERVALUE(Plantilla!CT273),"")</f>
        <v/>
      </c>
      <c r="CW262" s="6">
        <f>IF($C262="OK",_xlfn.NUMBERVALUE(Plantilla!CU273),"")</f>
        <v/>
      </c>
      <c r="CX262" s="82">
        <f>IF($C262="OK",_xlfn.NUMBERVALUE(Plantilla!CV273),"")</f>
        <v/>
      </c>
      <c r="CY262" s="6">
        <f>IF($C262="OK",_xlfn.NUMBERVALUE(Plantilla!CW273),"")</f>
        <v/>
      </c>
      <c r="CZ262" s="82">
        <f>IF($C262="OK",_xlfn.NUMBERVALUE(Plantilla!CX273),"")</f>
        <v/>
      </c>
      <c r="DA262" s="6">
        <f>IF($C262="OK",_xlfn.NUMBERVALUE(Plantilla!CY273),"")</f>
        <v/>
      </c>
      <c r="DB262" s="109">
        <f>IF($C262="OK",_xlfn.NUMBERVALUE(Plantilla!CZ273),"")</f>
        <v/>
      </c>
      <c r="DC262" s="6">
        <f>IF($C262="OK",_xlfn.NUMBERVALUE(Plantilla!DA273),"")</f>
        <v/>
      </c>
      <c r="DD262" s="6">
        <f>IF($C262="OK",TEXT(Plantilla!DB273,"#"),"")</f>
        <v/>
      </c>
      <c r="DE262" s="6">
        <f>IF($C262="OK",_xlfn.NUMBERVALUE(Plantilla!DC273),"")</f>
        <v/>
      </c>
      <c r="DF262" s="4">
        <f>IF($C262="OK",_xlfn.NUMBERVALUE(Plantilla!DD273),"")</f>
        <v/>
      </c>
      <c r="DG262" s="6">
        <f>IF($C262="OK",_xlfn.NUMBERVALUE(Plantilla!DE273),"")</f>
        <v/>
      </c>
      <c r="DH262" s="6">
        <f>IF($C262="OK",_xlfn.NUMBERVALUE(Plantilla!DF273),"")</f>
        <v/>
      </c>
      <c r="DI262" s="6">
        <f>IF($C262="OK",_xlfn.NUMBERVALUE(Plantilla!DG273),"")</f>
        <v/>
      </c>
      <c r="DJ262" s="6">
        <f>IF($C262="OK",_xlfn.NUMBERVALUE(Plantilla!DH273),"")</f>
        <v/>
      </c>
      <c r="DK262" s="6">
        <f>IF($C262="OK",_xlfn.NUMBERVALUE(Plantilla!DI273),"")</f>
        <v/>
      </c>
      <c r="DL262" s="6">
        <f>IF($C262="OK",_xlfn.NUMBERVALUE(Plantilla!DJ273),"")</f>
        <v/>
      </c>
      <c r="DM262" s="6">
        <f>IF($C262="OK",_xlfn.NUMBERVALUE(Plantilla!DK273),"")</f>
        <v/>
      </c>
      <c r="DN262" s="6">
        <f>IF($C262="OK",_xlfn.NUMBERVALUE(Plantilla!DL273),"")</f>
        <v/>
      </c>
      <c r="DO262" s="6">
        <f>IF($C262="OK",_xlfn.NUMBERVALUE(Plantilla!DM273),"")</f>
        <v/>
      </c>
      <c r="DP262" s="6">
        <f>IF($C262="OK",_xlfn.NUMBERVALUE(Plantilla!DN273),"")</f>
        <v/>
      </c>
      <c r="DQ262" s="6">
        <f>IF($C262="OK",_xlfn.NUMBERVALUE(Plantilla!DO273),"")</f>
        <v/>
      </c>
      <c r="DR262" s="6">
        <f>IF($C262="OK",_xlfn.NUMBERVALUE(Plantilla!DP273),"")</f>
        <v/>
      </c>
      <c r="DS262">
        <f>IF($C262="OK",TEXT(Plantilla!DR273,"#"),"")</f>
        <v/>
      </c>
      <c r="DT262" s="6" t="n"/>
    </row>
    <row r="263">
      <c r="A263">
        <f>IF(Plantilla!$I$6="¡Perfecto!, Guarda el archivo y adjúntalo a tu interfaz de Nómina Electrónica","OK","Error")</f>
        <v/>
      </c>
      <c r="B263">
        <f>IF(Plantilla!$I$6="¡Perfecto!, Guarda el archivo y adjúntalo a tu interfaz de Nómina Electrónica",MID(Plantilla!$D$2,SEARCH("V",Plantilla!$D$2),10),"")</f>
        <v/>
      </c>
      <c r="C263">
        <f>Plantilla!C274</f>
        <v/>
      </c>
      <c r="D263">
        <f>IF($C263="OK",Plantilla!B274,"")</f>
        <v/>
      </c>
      <c r="E263">
        <f>IF($C263="OK",
   VLOOKUP(Plantilla!$E$4,'Tablas '!$AP$4:$AT$6,5,FALSE),
"")</f>
        <v/>
      </c>
      <c r="F263">
        <f>IF($C263="OK",TEXT(Plantilla!D274,"#"),"")</f>
        <v/>
      </c>
      <c r="G263">
        <f>IF($C263="OK",
   VLOOKUP(Plantilla!E274,'Tablas '!$B$4:$C$14,2,FALSE),
"")</f>
        <v/>
      </c>
      <c r="H263">
        <f>IF($C263="OK",TEXT(Plantilla!F274,"#"),"")</f>
        <v/>
      </c>
      <c r="I263">
        <f>IF($C263="OK",TEXT(Plantilla!G274,"#"),"")</f>
        <v/>
      </c>
      <c r="J263">
        <f>IF($C263="OK",TEXT(Plantilla!H274,"#"),"")</f>
        <v/>
      </c>
      <c r="K263">
        <f>IF($C263="OK",TEXT(Plantilla!I274,"#"),"")</f>
        <v/>
      </c>
      <c r="L263">
        <f>IF($C263="OK",TEXT(Plantilla!J274,"#"),"")</f>
        <v/>
      </c>
      <c r="M263">
        <f>IF($C263="OK",TEXT(Plantilla!K274,"#"),"")</f>
        <v/>
      </c>
      <c r="N263">
        <f>IF($C263="OK",
   CONCATENATE(YEAR(Plantilla!L274),"-",TEXT(MONTH(Plantilla!L274),"00"),"-",TEXT(DAY(Plantilla!L274),"00")),
"")</f>
        <v/>
      </c>
      <c r="O263">
        <f>IF($C263="OK",_xlfn.NUMBERVALUE(Plantilla!M274),"")</f>
        <v/>
      </c>
      <c r="P263">
        <f>IF($C263="OK",
   IF(Plantilla!N274&lt;&gt;"",
      CONCATENATE(YEAR(Plantilla!N274),"-",TEXT(MONTH(Plantilla!N274),"00"),"-",TEXT(DAY(Plantilla!N274),"00")),
   ""),
"")</f>
        <v/>
      </c>
      <c r="Q263">
        <f>IF($C263="OK",
   VLOOKUP(Plantilla!O274,'Tablas '!$E$4:$F$19,2,FALSE),
"")</f>
        <v/>
      </c>
      <c r="R263">
        <f>IF($C263="OK",
   VLOOKUP(Plantilla!P274,'Tablas '!$H$4:$I$5,2,FALSE),
"")</f>
        <v/>
      </c>
      <c r="S263">
        <f>IF($C263="OK",
   VLOOKUP(Plantilla!Q274,'Tablas '!$K$4:$L$8,2,FALSE),
"")</f>
        <v/>
      </c>
      <c r="T263">
        <f>IF($C263="OK",
   VLOOKUP(Plantilla!R274,'Tablas '!$AE$4:$AF$6,2,FALSE),
"")</f>
        <v/>
      </c>
      <c r="U263">
        <f>IF($C263="OK",
   VLOOKUP(Plantilla!S274,'Tablas '!$AE$4:$AF$6,2,FALSE),
"")</f>
        <v/>
      </c>
      <c r="V263">
        <f>IF($C263="OK",TEXT(Plantilla!T274,"#"),"")</f>
        <v/>
      </c>
      <c r="W263" s="84">
        <f>IF($C263="OK",
   VLOOKUP(Plantilla!U274,'Tablas '!$AM$4:$AN$1126,2,FALSE),
"")</f>
        <v/>
      </c>
      <c r="X263">
        <f>IF($C263="OK",TEXT(Plantilla!V274,"#"),"")</f>
        <v/>
      </c>
      <c r="Y263">
        <f>IF($C263="OK",
   CONCATENATE(YEAR(Plantilla!W274),"-",TEXT(MONTH(Plantilla!W274),"00"),"-",TEXT(DAY(Plantilla!W274),"00")),
"")</f>
        <v/>
      </c>
      <c r="Z263">
        <f>IF($C263="OK",
   CONCATENATE(YEAR(Plantilla!X274),"-",TEXT(MONTH(Plantilla!X274),"00"),"-",TEXT(DAY(Plantilla!X274),"00")),
"")</f>
        <v/>
      </c>
      <c r="AA263">
        <f>IF($C263="OK",
   TEXT(VLOOKUP(Plantilla!Y274,'Tablas '!$Q$4:$R$9,2,FALSE),"#"),
"")</f>
        <v/>
      </c>
      <c r="AB263">
        <f>IF($C263="OK",
   CONCATENATE(YEAR(Plantilla!Z274),"-",TEXT(MONTH(Plantilla!Z274),"00"),"-",TEXT(DAY(Plantilla!Z274),"00")),
"")</f>
        <v/>
      </c>
      <c r="AC263">
        <f>IF($C263="OK",
   TEXT(VLOOKUP(Plantilla!AA274,'Tablas '!$T$4:$U$13,2,FALSE),"#"),
"")</f>
        <v/>
      </c>
      <c r="AD263">
        <f>IF($C263="OK",TEXT(Plantilla!AB274,"#"),"")</f>
        <v/>
      </c>
      <c r="AE263">
        <f>IF($C263="OK",
   IF(Plantilla!AC274&lt;&gt;"",
      TEXT(VLOOKUP(Plantilla!AC274,'Tablas '!$W$4:$X$7,2,FALSE),"#"),
   ""),
"")</f>
        <v/>
      </c>
      <c r="AF263">
        <f>IF($C263="OK",TEXT(Plantilla!AD274,"#"),"")</f>
        <v/>
      </c>
      <c r="AG263" s="6">
        <f>IF($C263="OK",_xlfn.NUMBERVALUE(Plantilla!AE274),"")</f>
        <v/>
      </c>
      <c r="AH263" s="4">
        <f>IF($C263="OK",_xlfn.NUMBERVALUE(Plantilla!AF274),"")</f>
        <v/>
      </c>
      <c r="AI263" s="6">
        <f>IF($C263="OK",_xlfn.NUMBERVALUE(Plantilla!AG274),"")</f>
        <v/>
      </c>
      <c r="AJ263" s="6">
        <f>IF($C263="OK",_xlfn.NUMBERVALUE(Plantilla!AH274),"")</f>
        <v/>
      </c>
      <c r="AK263" s="6">
        <f>IF($C263="OK",_xlfn.NUMBERVALUE(Plantilla!AI274),"")</f>
        <v/>
      </c>
      <c r="AL263" s="6">
        <f>IF($C263="OK",_xlfn.NUMBERVALUE(Plantilla!AJ274),"")</f>
        <v/>
      </c>
      <c r="AM263" s="4">
        <f>IF($C263="OK",_xlfn.NUMBERVALUE(Plantilla!AK274),"")</f>
        <v/>
      </c>
      <c r="AN263" s="6">
        <f>IF($C263="OK",_xlfn.NUMBERVALUE(Plantilla!AL274),"")</f>
        <v/>
      </c>
      <c r="AO263" s="4">
        <f>IF($C263="OK",_xlfn.NUMBERVALUE(Plantilla!AM274),"")</f>
        <v/>
      </c>
      <c r="AP263" s="6">
        <f>IF($C263="OK",_xlfn.NUMBERVALUE(Plantilla!AN274),"")</f>
        <v/>
      </c>
      <c r="AQ263" s="4">
        <f>IF($C263="OK",_xlfn.NUMBERVALUE(Plantilla!AO274),"")</f>
        <v/>
      </c>
      <c r="AR263" s="6">
        <f>IF($C263="OK",_xlfn.NUMBERVALUE(Plantilla!AP274),"")</f>
        <v/>
      </c>
      <c r="AS263" s="4">
        <f>IF($C263="OK",_xlfn.NUMBERVALUE(Plantilla!AQ274),"")</f>
        <v/>
      </c>
      <c r="AT263" s="6">
        <f>IF($C263="OK",_xlfn.NUMBERVALUE(Plantilla!AR274),"")</f>
        <v/>
      </c>
      <c r="AU263" s="4">
        <f>IF($C263="OK",_xlfn.NUMBERVALUE(Plantilla!AS274),"")</f>
        <v/>
      </c>
      <c r="AV263" s="6">
        <f>IF($C263="OK",_xlfn.NUMBERVALUE(Plantilla!AT274),"")</f>
        <v/>
      </c>
      <c r="AW263" s="4">
        <f>IF($C263="OK",_xlfn.NUMBERVALUE(Plantilla!AU274),"")</f>
        <v/>
      </c>
      <c r="AX263" s="6">
        <f>IF($C263="OK",_xlfn.NUMBERVALUE(Plantilla!AV274),"")</f>
        <v/>
      </c>
      <c r="AY263" s="4">
        <f>IF($C263="OK",_xlfn.NUMBERVALUE(Plantilla!AW274),"")</f>
        <v/>
      </c>
      <c r="AZ263" s="6">
        <f>IF($C263="OK",_xlfn.NUMBERVALUE(Plantilla!AX274),"")</f>
        <v/>
      </c>
      <c r="BA263">
        <f>IF($C263="OK",_xlfn.NUMBERVALUE(Plantilla!AY274),"")</f>
        <v/>
      </c>
      <c r="BB263">
        <f>IF($C263="OK",_xlfn.NUMBERVALUE(Plantilla!AZ274),"")</f>
        <v/>
      </c>
      <c r="BC263" s="4">
        <f>IF($C263="OK",_xlfn.NUMBERVALUE(Plantilla!BA274),"")</f>
        <v/>
      </c>
      <c r="BD263" s="6">
        <f>IF($C263="OK",_xlfn.NUMBERVALUE(Plantilla!BB274),"")</f>
        <v/>
      </c>
      <c r="BE263" s="4">
        <f>IF($C263="OK",_xlfn.NUMBERVALUE(Plantilla!BC274),"")</f>
        <v/>
      </c>
      <c r="BF263" s="6">
        <f>IF($C263="OK",_xlfn.NUMBERVALUE(Plantilla!BD274),"")</f>
        <v/>
      </c>
      <c r="BG263" s="4">
        <f>IF($C263="OK",_xlfn.NUMBERVALUE(Plantilla!BE274),"")</f>
        <v/>
      </c>
      <c r="BH263" s="6">
        <f>IF($C263="OK",_xlfn.NUMBERVALUE(Plantilla!BF274),"")</f>
        <v/>
      </c>
      <c r="BI263" s="110">
        <f>IF($C263="OK",_xlfn.NUMBERVALUE(Plantilla!BG274),"")</f>
        <v/>
      </c>
      <c r="BJ263" s="6">
        <f>IF($C263="OK",_xlfn.NUMBERVALUE(Plantilla!BH274),"")</f>
        <v/>
      </c>
      <c r="BK263" s="109">
        <f>IF($C263="OK",_xlfn.NUMBERVALUE(Plantilla!BI274),"")</f>
        <v/>
      </c>
      <c r="BL263" s="6">
        <f>IF($C263="OK",
   IF(Plantilla!BJ274&lt;&gt;"",
      TEXT(VLOOKUP(Plantilla!BJ274,'Tablas '!$Z$4:$AA$6,2,FALSE),"#"),
   ""),
"")</f>
        <v/>
      </c>
      <c r="BM263" s="4">
        <f>IF($C263="OK",_xlfn.NUMBERVALUE(Plantilla!BK274),"")</f>
        <v/>
      </c>
      <c r="BN263" s="4">
        <f>IF($C263="OK",_xlfn.NUMBERVALUE(Plantilla!BL274),"")</f>
        <v/>
      </c>
      <c r="BO263" s="6">
        <f>IF($C263="OK",_xlfn.NUMBERVALUE(Plantilla!BM274),"")</f>
        <v/>
      </c>
      <c r="BP263" s="4">
        <f>IF($C263="OK",_xlfn.NUMBERVALUE(Plantilla!BN274),"")</f>
        <v/>
      </c>
      <c r="BQ263" s="6">
        <f>IF($C263="OK",_xlfn.NUMBERVALUE(Plantilla!BO274),"")</f>
        <v/>
      </c>
      <c r="BR263" s="4">
        <f>IF($C263="OK",_xlfn.NUMBERVALUE(Plantilla!BP274),"")</f>
        <v/>
      </c>
      <c r="BS263" s="6">
        <f>IF($C263="OK",_xlfn.NUMBERVALUE(Plantilla!BQ274),"")</f>
        <v/>
      </c>
      <c r="BT263" s="4">
        <f>IF($C263="OK",_xlfn.NUMBERVALUE(Plantilla!BR274),"")</f>
        <v/>
      </c>
      <c r="BU263" s="6">
        <f>IF($C263="OK",_xlfn.NUMBERVALUE(Plantilla!BS274),"")</f>
        <v/>
      </c>
      <c r="BV263" s="6">
        <f>IF($C263="OK",_xlfn.NUMBERVALUE(Plantilla!BT274),"")</f>
        <v/>
      </c>
      <c r="BW263" s="6">
        <f>IF($C263="OK",_xlfn.NUMBERVALUE(Plantilla!BU274),"")</f>
        <v/>
      </c>
      <c r="BX263" s="6">
        <f>IF($C263="OK",_xlfn.NUMBERVALUE(Plantilla!BV274),"")</f>
        <v/>
      </c>
      <c r="BY263" s="6">
        <f>IF($C263="OK",_xlfn.NUMBERVALUE(Plantilla!BW274),"")</f>
        <v/>
      </c>
      <c r="BZ263" s="6">
        <f>IF($C263="OK",_xlfn.NUMBERVALUE(Plantilla!BX274),"")</f>
        <v/>
      </c>
      <c r="CA263" s="6">
        <f>IF($C263="OK",_xlfn.NUMBERVALUE(Plantilla!BY274),"")</f>
        <v/>
      </c>
      <c r="CB263" s="6">
        <f>IF($C263="OK",_xlfn.NUMBERVALUE(Plantilla!BZ274),"")</f>
        <v/>
      </c>
      <c r="CC263" s="6">
        <f>IF($C263="OK",_xlfn.NUMBERVALUE(Plantilla!CA274),"")</f>
        <v/>
      </c>
      <c r="CD263" s="6">
        <f>IF($C263="OK",_xlfn.NUMBERVALUE(Plantilla!CB274),"")</f>
        <v/>
      </c>
      <c r="CE263" s="6">
        <f>IF($C263="OK",_xlfn.NUMBERVALUE(Plantilla!CC274),"")</f>
        <v/>
      </c>
      <c r="CF263" s="4">
        <f>IF($C263="OK",_xlfn.NUMBERVALUE(Plantilla!CD274),"")</f>
        <v/>
      </c>
      <c r="CG263" s="6">
        <f>IF($C263="OK",_xlfn.NUMBERVALUE(Plantilla!CE274),"")</f>
        <v/>
      </c>
      <c r="CH263" s="6">
        <f>IF($C263="OK",_xlfn.NUMBERVALUE(Plantilla!CF274),"")</f>
        <v/>
      </c>
      <c r="CI263" s="6">
        <f>IF($C263="OK",_xlfn.NUMBERVALUE(Plantilla!CG274),"")</f>
        <v/>
      </c>
      <c r="CJ263" s="6">
        <f>IF($C263="OK",_xlfn.NUMBERVALUE(Plantilla!CH274),"")</f>
        <v/>
      </c>
      <c r="CK263" s="6">
        <f>IF($C263="OK",_xlfn.NUMBERVALUE(Plantilla!CI274),"")</f>
        <v/>
      </c>
      <c r="CL263" s="6">
        <f>IF($C263="OK",_xlfn.NUMBERVALUE(Plantilla!CJ274),"")</f>
        <v/>
      </c>
      <c r="CM263">
        <f>IF($C263="OK",TEXT(Plantilla!CK274,"#"),"")</f>
        <v/>
      </c>
      <c r="CN263" s="6">
        <f>IF($C263="OK",_xlfn.NUMBERVALUE(Plantilla!CL274),"")</f>
        <v/>
      </c>
      <c r="CO263" s="6">
        <f>IF($C263="OK",_xlfn.NUMBERVALUE(Plantilla!CM274),"")</f>
        <v/>
      </c>
      <c r="CP263" s="110">
        <f>IF($C263="OK",_xlfn.NUMBERVALUE(Plantilla!CN274),"")</f>
        <v/>
      </c>
      <c r="CQ263" s="6">
        <f>IF($C263="OK",_xlfn.NUMBERVALUE(Plantilla!CO274),"")</f>
        <v/>
      </c>
      <c r="CR263" s="109">
        <f>IF($C263="OK",_xlfn.NUMBERVALUE(Plantilla!CP274),"")</f>
        <v/>
      </c>
      <c r="CS263" s="110">
        <f>IF($C263="OK",_xlfn.NUMBERVALUE(Plantilla!CQ274),"")</f>
        <v/>
      </c>
      <c r="CT263" s="6">
        <f>IF($C263="OK",_xlfn.NUMBERVALUE(Plantilla!CR274),"")</f>
        <v/>
      </c>
      <c r="CU263" s="109">
        <f>IF($C263="OK",_xlfn.NUMBERVALUE(Plantilla!CS274),"")</f>
        <v/>
      </c>
      <c r="CV263" s="110">
        <f>IF($C263="OK",_xlfn.NUMBERVALUE(Plantilla!CT274),"")</f>
        <v/>
      </c>
      <c r="CW263" s="6">
        <f>IF($C263="OK",_xlfn.NUMBERVALUE(Plantilla!CU274),"")</f>
        <v/>
      </c>
      <c r="CX263" s="82">
        <f>IF($C263="OK",_xlfn.NUMBERVALUE(Plantilla!CV274),"")</f>
        <v/>
      </c>
      <c r="CY263" s="6">
        <f>IF($C263="OK",_xlfn.NUMBERVALUE(Plantilla!CW274),"")</f>
        <v/>
      </c>
      <c r="CZ263" s="82">
        <f>IF($C263="OK",_xlfn.NUMBERVALUE(Plantilla!CX274),"")</f>
        <v/>
      </c>
      <c r="DA263" s="6">
        <f>IF($C263="OK",_xlfn.NUMBERVALUE(Plantilla!CY274),"")</f>
        <v/>
      </c>
      <c r="DB263" s="109">
        <f>IF($C263="OK",_xlfn.NUMBERVALUE(Plantilla!CZ274),"")</f>
        <v/>
      </c>
      <c r="DC263" s="6">
        <f>IF($C263="OK",_xlfn.NUMBERVALUE(Plantilla!DA274),"")</f>
        <v/>
      </c>
      <c r="DD263" s="6">
        <f>IF($C263="OK",TEXT(Plantilla!DB274,"#"),"")</f>
        <v/>
      </c>
      <c r="DE263" s="6">
        <f>IF($C263="OK",_xlfn.NUMBERVALUE(Plantilla!DC274),"")</f>
        <v/>
      </c>
      <c r="DF263" s="4">
        <f>IF($C263="OK",_xlfn.NUMBERVALUE(Plantilla!DD274),"")</f>
        <v/>
      </c>
      <c r="DG263" s="6">
        <f>IF($C263="OK",_xlfn.NUMBERVALUE(Plantilla!DE274),"")</f>
        <v/>
      </c>
      <c r="DH263" s="6">
        <f>IF($C263="OK",_xlfn.NUMBERVALUE(Plantilla!DF274),"")</f>
        <v/>
      </c>
      <c r="DI263" s="6">
        <f>IF($C263="OK",_xlfn.NUMBERVALUE(Plantilla!DG274),"")</f>
        <v/>
      </c>
      <c r="DJ263" s="6">
        <f>IF($C263="OK",_xlfn.NUMBERVALUE(Plantilla!DH274),"")</f>
        <v/>
      </c>
      <c r="DK263" s="6">
        <f>IF($C263="OK",_xlfn.NUMBERVALUE(Plantilla!DI274),"")</f>
        <v/>
      </c>
      <c r="DL263" s="6">
        <f>IF($C263="OK",_xlfn.NUMBERVALUE(Plantilla!DJ274),"")</f>
        <v/>
      </c>
      <c r="DM263" s="6">
        <f>IF($C263="OK",_xlfn.NUMBERVALUE(Plantilla!DK274),"")</f>
        <v/>
      </c>
      <c r="DN263" s="6">
        <f>IF($C263="OK",_xlfn.NUMBERVALUE(Plantilla!DL274),"")</f>
        <v/>
      </c>
      <c r="DO263" s="6">
        <f>IF($C263="OK",_xlfn.NUMBERVALUE(Plantilla!DM274),"")</f>
        <v/>
      </c>
      <c r="DP263" s="6">
        <f>IF($C263="OK",_xlfn.NUMBERVALUE(Plantilla!DN274),"")</f>
        <v/>
      </c>
      <c r="DQ263" s="6">
        <f>IF($C263="OK",_xlfn.NUMBERVALUE(Plantilla!DO274),"")</f>
        <v/>
      </c>
      <c r="DR263" s="6">
        <f>IF($C263="OK",_xlfn.NUMBERVALUE(Plantilla!DP274),"")</f>
        <v/>
      </c>
      <c r="DS263">
        <f>IF($C263="OK",TEXT(Plantilla!DR274,"#"),"")</f>
        <v/>
      </c>
      <c r="DT263" s="6" t="n"/>
    </row>
    <row r="264">
      <c r="A264">
        <f>IF(Plantilla!$I$6="¡Perfecto!, Guarda el archivo y adjúntalo a tu interfaz de Nómina Electrónica","OK","Error")</f>
        <v/>
      </c>
      <c r="B264">
        <f>IF(Plantilla!$I$6="¡Perfecto!, Guarda el archivo y adjúntalo a tu interfaz de Nómina Electrónica",MID(Plantilla!$D$2,SEARCH("V",Plantilla!$D$2),10),"")</f>
        <v/>
      </c>
      <c r="C264">
        <f>Plantilla!C275</f>
        <v/>
      </c>
      <c r="D264">
        <f>IF($C264="OK",Plantilla!B275,"")</f>
        <v/>
      </c>
      <c r="E264">
        <f>IF($C264="OK",
   VLOOKUP(Plantilla!$E$4,'Tablas '!$AP$4:$AT$6,5,FALSE),
"")</f>
        <v/>
      </c>
      <c r="F264">
        <f>IF($C264="OK",TEXT(Plantilla!D275,"#"),"")</f>
        <v/>
      </c>
      <c r="G264">
        <f>IF($C264="OK",
   VLOOKUP(Plantilla!E275,'Tablas '!$B$4:$C$14,2,FALSE),
"")</f>
        <v/>
      </c>
      <c r="H264">
        <f>IF($C264="OK",TEXT(Plantilla!F275,"#"),"")</f>
        <v/>
      </c>
      <c r="I264">
        <f>IF($C264="OK",TEXT(Plantilla!G275,"#"),"")</f>
        <v/>
      </c>
      <c r="J264">
        <f>IF($C264="OK",TEXT(Plantilla!H275,"#"),"")</f>
        <v/>
      </c>
      <c r="K264">
        <f>IF($C264="OK",TEXT(Plantilla!I275,"#"),"")</f>
        <v/>
      </c>
      <c r="L264">
        <f>IF($C264="OK",TEXT(Plantilla!J275,"#"),"")</f>
        <v/>
      </c>
      <c r="M264">
        <f>IF($C264="OK",TEXT(Plantilla!K275,"#"),"")</f>
        <v/>
      </c>
      <c r="N264">
        <f>IF($C264="OK",
   CONCATENATE(YEAR(Plantilla!L275),"-",TEXT(MONTH(Plantilla!L275),"00"),"-",TEXT(DAY(Plantilla!L275),"00")),
"")</f>
        <v/>
      </c>
      <c r="O264">
        <f>IF($C264="OK",_xlfn.NUMBERVALUE(Plantilla!M275),"")</f>
        <v/>
      </c>
      <c r="P264">
        <f>IF($C264="OK",
   IF(Plantilla!N275&lt;&gt;"",
      CONCATENATE(YEAR(Plantilla!N275),"-",TEXT(MONTH(Plantilla!N275),"00"),"-",TEXT(DAY(Plantilla!N275),"00")),
   ""),
"")</f>
        <v/>
      </c>
      <c r="Q264">
        <f>IF($C264="OK",
   VLOOKUP(Plantilla!O275,'Tablas '!$E$4:$F$19,2,FALSE),
"")</f>
        <v/>
      </c>
      <c r="R264">
        <f>IF($C264="OK",
   VLOOKUP(Plantilla!P275,'Tablas '!$H$4:$I$5,2,FALSE),
"")</f>
        <v/>
      </c>
      <c r="S264">
        <f>IF($C264="OK",
   VLOOKUP(Plantilla!Q275,'Tablas '!$K$4:$L$8,2,FALSE),
"")</f>
        <v/>
      </c>
      <c r="T264">
        <f>IF($C264="OK",
   VLOOKUP(Plantilla!R275,'Tablas '!$AE$4:$AF$6,2,FALSE),
"")</f>
        <v/>
      </c>
      <c r="U264">
        <f>IF($C264="OK",
   VLOOKUP(Plantilla!S275,'Tablas '!$AE$4:$AF$6,2,FALSE),
"")</f>
        <v/>
      </c>
      <c r="V264">
        <f>IF($C264="OK",TEXT(Plantilla!T275,"#"),"")</f>
        <v/>
      </c>
      <c r="W264" s="84">
        <f>IF($C264="OK",
   VLOOKUP(Plantilla!U275,'Tablas '!$AM$4:$AN$1126,2,FALSE),
"")</f>
        <v/>
      </c>
      <c r="X264">
        <f>IF($C264="OK",TEXT(Plantilla!V275,"#"),"")</f>
        <v/>
      </c>
      <c r="Y264">
        <f>IF($C264="OK",
   CONCATENATE(YEAR(Plantilla!W275),"-",TEXT(MONTH(Plantilla!W275),"00"),"-",TEXT(DAY(Plantilla!W275),"00")),
"")</f>
        <v/>
      </c>
      <c r="Z264">
        <f>IF($C264="OK",
   CONCATENATE(YEAR(Plantilla!X275),"-",TEXT(MONTH(Plantilla!X275),"00"),"-",TEXT(DAY(Plantilla!X275),"00")),
"")</f>
        <v/>
      </c>
      <c r="AA264">
        <f>IF($C264="OK",
   TEXT(VLOOKUP(Plantilla!Y275,'Tablas '!$Q$4:$R$9,2,FALSE),"#"),
"")</f>
        <v/>
      </c>
      <c r="AB264">
        <f>IF($C264="OK",
   CONCATENATE(YEAR(Plantilla!Z275),"-",TEXT(MONTH(Plantilla!Z275),"00"),"-",TEXT(DAY(Plantilla!Z275),"00")),
"")</f>
        <v/>
      </c>
      <c r="AC264">
        <f>IF($C264="OK",
   TEXT(VLOOKUP(Plantilla!AA275,'Tablas '!$T$4:$U$13,2,FALSE),"#"),
"")</f>
        <v/>
      </c>
      <c r="AD264">
        <f>IF($C264="OK",TEXT(Plantilla!AB275,"#"),"")</f>
        <v/>
      </c>
      <c r="AE264">
        <f>IF($C264="OK",
   IF(Plantilla!AC275&lt;&gt;"",
      TEXT(VLOOKUP(Plantilla!AC275,'Tablas '!$W$4:$X$7,2,FALSE),"#"),
   ""),
"")</f>
        <v/>
      </c>
      <c r="AF264">
        <f>IF($C264="OK",TEXT(Plantilla!AD275,"#"),"")</f>
        <v/>
      </c>
      <c r="AG264" s="6">
        <f>IF($C264="OK",_xlfn.NUMBERVALUE(Plantilla!AE275),"")</f>
        <v/>
      </c>
      <c r="AH264" s="4">
        <f>IF($C264="OK",_xlfn.NUMBERVALUE(Plantilla!AF275),"")</f>
        <v/>
      </c>
      <c r="AI264" s="6">
        <f>IF($C264="OK",_xlfn.NUMBERVALUE(Plantilla!AG275),"")</f>
        <v/>
      </c>
      <c r="AJ264" s="6">
        <f>IF($C264="OK",_xlfn.NUMBERVALUE(Plantilla!AH275),"")</f>
        <v/>
      </c>
      <c r="AK264" s="6">
        <f>IF($C264="OK",_xlfn.NUMBERVALUE(Plantilla!AI275),"")</f>
        <v/>
      </c>
      <c r="AL264" s="6">
        <f>IF($C264="OK",_xlfn.NUMBERVALUE(Plantilla!AJ275),"")</f>
        <v/>
      </c>
      <c r="AM264" s="4">
        <f>IF($C264="OK",_xlfn.NUMBERVALUE(Plantilla!AK275),"")</f>
        <v/>
      </c>
      <c r="AN264" s="6">
        <f>IF($C264="OK",_xlfn.NUMBERVALUE(Plantilla!AL275),"")</f>
        <v/>
      </c>
      <c r="AO264" s="4">
        <f>IF($C264="OK",_xlfn.NUMBERVALUE(Plantilla!AM275),"")</f>
        <v/>
      </c>
      <c r="AP264" s="6">
        <f>IF($C264="OK",_xlfn.NUMBERVALUE(Plantilla!AN275),"")</f>
        <v/>
      </c>
      <c r="AQ264" s="4">
        <f>IF($C264="OK",_xlfn.NUMBERVALUE(Plantilla!AO275),"")</f>
        <v/>
      </c>
      <c r="AR264" s="6">
        <f>IF($C264="OK",_xlfn.NUMBERVALUE(Plantilla!AP275),"")</f>
        <v/>
      </c>
      <c r="AS264" s="4">
        <f>IF($C264="OK",_xlfn.NUMBERVALUE(Plantilla!AQ275),"")</f>
        <v/>
      </c>
      <c r="AT264" s="6">
        <f>IF($C264="OK",_xlfn.NUMBERVALUE(Plantilla!AR275),"")</f>
        <v/>
      </c>
      <c r="AU264" s="4">
        <f>IF($C264="OK",_xlfn.NUMBERVALUE(Plantilla!AS275),"")</f>
        <v/>
      </c>
      <c r="AV264" s="6">
        <f>IF($C264="OK",_xlfn.NUMBERVALUE(Plantilla!AT275),"")</f>
        <v/>
      </c>
      <c r="AW264" s="4">
        <f>IF($C264="OK",_xlfn.NUMBERVALUE(Plantilla!AU275),"")</f>
        <v/>
      </c>
      <c r="AX264" s="6">
        <f>IF($C264="OK",_xlfn.NUMBERVALUE(Plantilla!AV275),"")</f>
        <v/>
      </c>
      <c r="AY264" s="4">
        <f>IF($C264="OK",_xlfn.NUMBERVALUE(Plantilla!AW275),"")</f>
        <v/>
      </c>
      <c r="AZ264" s="6">
        <f>IF($C264="OK",_xlfn.NUMBERVALUE(Plantilla!AX275),"")</f>
        <v/>
      </c>
      <c r="BA264">
        <f>IF($C264="OK",_xlfn.NUMBERVALUE(Plantilla!AY275),"")</f>
        <v/>
      </c>
      <c r="BB264">
        <f>IF($C264="OK",_xlfn.NUMBERVALUE(Plantilla!AZ275),"")</f>
        <v/>
      </c>
      <c r="BC264" s="4">
        <f>IF($C264="OK",_xlfn.NUMBERVALUE(Plantilla!BA275),"")</f>
        <v/>
      </c>
      <c r="BD264" s="6">
        <f>IF($C264="OK",_xlfn.NUMBERVALUE(Plantilla!BB275),"")</f>
        <v/>
      </c>
      <c r="BE264" s="4">
        <f>IF($C264="OK",_xlfn.NUMBERVALUE(Plantilla!BC275),"")</f>
        <v/>
      </c>
      <c r="BF264" s="6">
        <f>IF($C264="OK",_xlfn.NUMBERVALUE(Plantilla!BD275),"")</f>
        <v/>
      </c>
      <c r="BG264" s="4">
        <f>IF($C264="OK",_xlfn.NUMBERVALUE(Plantilla!BE275),"")</f>
        <v/>
      </c>
      <c r="BH264" s="6">
        <f>IF($C264="OK",_xlfn.NUMBERVALUE(Plantilla!BF275),"")</f>
        <v/>
      </c>
      <c r="BI264" s="110">
        <f>IF($C264="OK",_xlfn.NUMBERVALUE(Plantilla!BG275),"")</f>
        <v/>
      </c>
      <c r="BJ264" s="6">
        <f>IF($C264="OK",_xlfn.NUMBERVALUE(Plantilla!BH275),"")</f>
        <v/>
      </c>
      <c r="BK264" s="109">
        <f>IF($C264="OK",_xlfn.NUMBERVALUE(Plantilla!BI275),"")</f>
        <v/>
      </c>
      <c r="BL264" s="6">
        <f>IF($C264="OK",
   IF(Plantilla!BJ275&lt;&gt;"",
      TEXT(VLOOKUP(Plantilla!BJ275,'Tablas '!$Z$4:$AA$6,2,FALSE),"#"),
   ""),
"")</f>
        <v/>
      </c>
      <c r="BM264" s="4">
        <f>IF($C264="OK",_xlfn.NUMBERVALUE(Plantilla!BK275),"")</f>
        <v/>
      </c>
      <c r="BN264" s="4">
        <f>IF($C264="OK",_xlfn.NUMBERVALUE(Plantilla!BL275),"")</f>
        <v/>
      </c>
      <c r="BO264" s="6">
        <f>IF($C264="OK",_xlfn.NUMBERVALUE(Plantilla!BM275),"")</f>
        <v/>
      </c>
      <c r="BP264" s="4">
        <f>IF($C264="OK",_xlfn.NUMBERVALUE(Plantilla!BN275),"")</f>
        <v/>
      </c>
      <c r="BQ264" s="6">
        <f>IF($C264="OK",_xlfn.NUMBERVALUE(Plantilla!BO275),"")</f>
        <v/>
      </c>
      <c r="BR264" s="4">
        <f>IF($C264="OK",_xlfn.NUMBERVALUE(Plantilla!BP275),"")</f>
        <v/>
      </c>
      <c r="BS264" s="6">
        <f>IF($C264="OK",_xlfn.NUMBERVALUE(Plantilla!BQ275),"")</f>
        <v/>
      </c>
      <c r="BT264" s="4">
        <f>IF($C264="OK",_xlfn.NUMBERVALUE(Plantilla!BR275),"")</f>
        <v/>
      </c>
      <c r="BU264" s="6">
        <f>IF($C264="OK",_xlfn.NUMBERVALUE(Plantilla!BS275),"")</f>
        <v/>
      </c>
      <c r="BV264" s="6">
        <f>IF($C264="OK",_xlfn.NUMBERVALUE(Plantilla!BT275),"")</f>
        <v/>
      </c>
      <c r="BW264" s="6">
        <f>IF($C264="OK",_xlfn.NUMBERVALUE(Plantilla!BU275),"")</f>
        <v/>
      </c>
      <c r="BX264" s="6">
        <f>IF($C264="OK",_xlfn.NUMBERVALUE(Plantilla!BV275),"")</f>
        <v/>
      </c>
      <c r="BY264" s="6">
        <f>IF($C264="OK",_xlfn.NUMBERVALUE(Plantilla!BW275),"")</f>
        <v/>
      </c>
      <c r="BZ264" s="6">
        <f>IF($C264="OK",_xlfn.NUMBERVALUE(Plantilla!BX275),"")</f>
        <v/>
      </c>
      <c r="CA264" s="6">
        <f>IF($C264="OK",_xlfn.NUMBERVALUE(Plantilla!BY275),"")</f>
        <v/>
      </c>
      <c r="CB264" s="6">
        <f>IF($C264="OK",_xlfn.NUMBERVALUE(Plantilla!BZ275),"")</f>
        <v/>
      </c>
      <c r="CC264" s="6">
        <f>IF($C264="OK",_xlfn.NUMBERVALUE(Plantilla!CA275),"")</f>
        <v/>
      </c>
      <c r="CD264" s="6">
        <f>IF($C264="OK",_xlfn.NUMBERVALUE(Plantilla!CB275),"")</f>
        <v/>
      </c>
      <c r="CE264" s="6">
        <f>IF($C264="OK",_xlfn.NUMBERVALUE(Plantilla!CC275),"")</f>
        <v/>
      </c>
      <c r="CF264" s="4">
        <f>IF($C264="OK",_xlfn.NUMBERVALUE(Plantilla!CD275),"")</f>
        <v/>
      </c>
      <c r="CG264" s="6">
        <f>IF($C264="OK",_xlfn.NUMBERVALUE(Plantilla!CE275),"")</f>
        <v/>
      </c>
      <c r="CH264" s="6">
        <f>IF($C264="OK",_xlfn.NUMBERVALUE(Plantilla!CF275),"")</f>
        <v/>
      </c>
      <c r="CI264" s="6">
        <f>IF($C264="OK",_xlfn.NUMBERVALUE(Plantilla!CG275),"")</f>
        <v/>
      </c>
      <c r="CJ264" s="6">
        <f>IF($C264="OK",_xlfn.NUMBERVALUE(Plantilla!CH275),"")</f>
        <v/>
      </c>
      <c r="CK264" s="6">
        <f>IF($C264="OK",_xlfn.NUMBERVALUE(Plantilla!CI275),"")</f>
        <v/>
      </c>
      <c r="CL264" s="6">
        <f>IF($C264="OK",_xlfn.NUMBERVALUE(Plantilla!CJ275),"")</f>
        <v/>
      </c>
      <c r="CM264">
        <f>IF($C264="OK",TEXT(Plantilla!CK275,"#"),"")</f>
        <v/>
      </c>
      <c r="CN264" s="6">
        <f>IF($C264="OK",_xlfn.NUMBERVALUE(Plantilla!CL275),"")</f>
        <v/>
      </c>
      <c r="CO264" s="6">
        <f>IF($C264="OK",_xlfn.NUMBERVALUE(Plantilla!CM275),"")</f>
        <v/>
      </c>
      <c r="CP264" s="110">
        <f>IF($C264="OK",_xlfn.NUMBERVALUE(Plantilla!CN275),"")</f>
        <v/>
      </c>
      <c r="CQ264" s="6">
        <f>IF($C264="OK",_xlfn.NUMBERVALUE(Plantilla!CO275),"")</f>
        <v/>
      </c>
      <c r="CR264" s="109">
        <f>IF($C264="OK",_xlfn.NUMBERVALUE(Plantilla!CP275),"")</f>
        <v/>
      </c>
      <c r="CS264" s="110">
        <f>IF($C264="OK",_xlfn.NUMBERVALUE(Plantilla!CQ275),"")</f>
        <v/>
      </c>
      <c r="CT264" s="6">
        <f>IF($C264="OK",_xlfn.NUMBERVALUE(Plantilla!CR275),"")</f>
        <v/>
      </c>
      <c r="CU264" s="109">
        <f>IF($C264="OK",_xlfn.NUMBERVALUE(Plantilla!CS275),"")</f>
        <v/>
      </c>
      <c r="CV264" s="110">
        <f>IF($C264="OK",_xlfn.NUMBERVALUE(Plantilla!CT275),"")</f>
        <v/>
      </c>
      <c r="CW264" s="6">
        <f>IF($C264="OK",_xlfn.NUMBERVALUE(Plantilla!CU275),"")</f>
        <v/>
      </c>
      <c r="CX264" s="82">
        <f>IF($C264="OK",_xlfn.NUMBERVALUE(Plantilla!CV275),"")</f>
        <v/>
      </c>
      <c r="CY264" s="6">
        <f>IF($C264="OK",_xlfn.NUMBERVALUE(Plantilla!CW275),"")</f>
        <v/>
      </c>
      <c r="CZ264" s="82">
        <f>IF($C264="OK",_xlfn.NUMBERVALUE(Plantilla!CX275),"")</f>
        <v/>
      </c>
      <c r="DA264" s="6">
        <f>IF($C264="OK",_xlfn.NUMBERVALUE(Plantilla!CY275),"")</f>
        <v/>
      </c>
      <c r="DB264" s="109">
        <f>IF($C264="OK",_xlfn.NUMBERVALUE(Plantilla!CZ275),"")</f>
        <v/>
      </c>
      <c r="DC264" s="6">
        <f>IF($C264="OK",_xlfn.NUMBERVALUE(Plantilla!DA275),"")</f>
        <v/>
      </c>
      <c r="DD264" s="6">
        <f>IF($C264="OK",TEXT(Plantilla!DB275,"#"),"")</f>
        <v/>
      </c>
      <c r="DE264" s="6">
        <f>IF($C264="OK",_xlfn.NUMBERVALUE(Plantilla!DC275),"")</f>
        <v/>
      </c>
      <c r="DF264" s="4">
        <f>IF($C264="OK",_xlfn.NUMBERVALUE(Plantilla!DD275),"")</f>
        <v/>
      </c>
      <c r="DG264" s="6">
        <f>IF($C264="OK",_xlfn.NUMBERVALUE(Plantilla!DE275),"")</f>
        <v/>
      </c>
      <c r="DH264" s="6">
        <f>IF($C264="OK",_xlfn.NUMBERVALUE(Plantilla!DF275),"")</f>
        <v/>
      </c>
      <c r="DI264" s="6">
        <f>IF($C264="OK",_xlfn.NUMBERVALUE(Plantilla!DG275),"")</f>
        <v/>
      </c>
      <c r="DJ264" s="6">
        <f>IF($C264="OK",_xlfn.NUMBERVALUE(Plantilla!DH275),"")</f>
        <v/>
      </c>
      <c r="DK264" s="6">
        <f>IF($C264="OK",_xlfn.NUMBERVALUE(Plantilla!DI275),"")</f>
        <v/>
      </c>
      <c r="DL264" s="6">
        <f>IF($C264="OK",_xlfn.NUMBERVALUE(Plantilla!DJ275),"")</f>
        <v/>
      </c>
      <c r="DM264" s="6">
        <f>IF($C264="OK",_xlfn.NUMBERVALUE(Plantilla!DK275),"")</f>
        <v/>
      </c>
      <c r="DN264" s="6">
        <f>IF($C264="OK",_xlfn.NUMBERVALUE(Plantilla!DL275),"")</f>
        <v/>
      </c>
      <c r="DO264" s="6">
        <f>IF($C264="OK",_xlfn.NUMBERVALUE(Plantilla!DM275),"")</f>
        <v/>
      </c>
      <c r="DP264" s="6">
        <f>IF($C264="OK",_xlfn.NUMBERVALUE(Plantilla!DN275),"")</f>
        <v/>
      </c>
      <c r="DQ264" s="6">
        <f>IF($C264="OK",_xlfn.NUMBERVALUE(Plantilla!DO275),"")</f>
        <v/>
      </c>
      <c r="DR264" s="6">
        <f>IF($C264="OK",_xlfn.NUMBERVALUE(Plantilla!DP275),"")</f>
        <v/>
      </c>
      <c r="DS264">
        <f>IF($C264="OK",TEXT(Plantilla!DR275,"#"),"")</f>
        <v/>
      </c>
      <c r="DT264" s="6" t="n"/>
    </row>
    <row r="265">
      <c r="A265">
        <f>IF(Plantilla!$I$6="¡Perfecto!, Guarda el archivo y adjúntalo a tu interfaz de Nómina Electrónica","OK","Error")</f>
        <v/>
      </c>
      <c r="B265">
        <f>IF(Plantilla!$I$6="¡Perfecto!, Guarda el archivo y adjúntalo a tu interfaz de Nómina Electrónica",MID(Plantilla!$D$2,SEARCH("V",Plantilla!$D$2),10),"")</f>
        <v/>
      </c>
      <c r="C265">
        <f>Plantilla!C276</f>
        <v/>
      </c>
      <c r="D265">
        <f>IF($C265="OK",Plantilla!B276,"")</f>
        <v/>
      </c>
      <c r="E265">
        <f>IF($C265="OK",
   VLOOKUP(Plantilla!$E$4,'Tablas '!$AP$4:$AT$6,5,FALSE),
"")</f>
        <v/>
      </c>
      <c r="F265">
        <f>IF($C265="OK",TEXT(Plantilla!D276,"#"),"")</f>
        <v/>
      </c>
      <c r="G265">
        <f>IF($C265="OK",
   VLOOKUP(Plantilla!E276,'Tablas '!$B$4:$C$14,2,FALSE),
"")</f>
        <v/>
      </c>
      <c r="H265">
        <f>IF($C265="OK",TEXT(Plantilla!F276,"#"),"")</f>
        <v/>
      </c>
      <c r="I265">
        <f>IF($C265="OK",TEXT(Plantilla!G276,"#"),"")</f>
        <v/>
      </c>
      <c r="J265">
        <f>IF($C265="OK",TEXT(Plantilla!H276,"#"),"")</f>
        <v/>
      </c>
      <c r="K265">
        <f>IF($C265="OK",TEXT(Plantilla!I276,"#"),"")</f>
        <v/>
      </c>
      <c r="L265">
        <f>IF($C265="OK",TEXT(Plantilla!J276,"#"),"")</f>
        <v/>
      </c>
      <c r="M265">
        <f>IF($C265="OK",TEXT(Plantilla!K276,"#"),"")</f>
        <v/>
      </c>
      <c r="N265">
        <f>IF($C265="OK",
   CONCATENATE(YEAR(Plantilla!L276),"-",TEXT(MONTH(Plantilla!L276),"00"),"-",TEXT(DAY(Plantilla!L276),"00")),
"")</f>
        <v/>
      </c>
      <c r="O265">
        <f>IF($C265="OK",_xlfn.NUMBERVALUE(Plantilla!M276),"")</f>
        <v/>
      </c>
      <c r="P265">
        <f>IF($C265="OK",
   IF(Plantilla!N276&lt;&gt;"",
      CONCATENATE(YEAR(Plantilla!N276),"-",TEXT(MONTH(Plantilla!N276),"00"),"-",TEXT(DAY(Plantilla!N276),"00")),
   ""),
"")</f>
        <v/>
      </c>
      <c r="Q265">
        <f>IF($C265="OK",
   VLOOKUP(Plantilla!O276,'Tablas '!$E$4:$F$19,2,FALSE),
"")</f>
        <v/>
      </c>
      <c r="R265">
        <f>IF($C265="OK",
   VLOOKUP(Plantilla!P276,'Tablas '!$H$4:$I$5,2,FALSE),
"")</f>
        <v/>
      </c>
      <c r="S265">
        <f>IF($C265="OK",
   VLOOKUP(Plantilla!Q276,'Tablas '!$K$4:$L$8,2,FALSE),
"")</f>
        <v/>
      </c>
      <c r="T265">
        <f>IF($C265="OK",
   VLOOKUP(Plantilla!R276,'Tablas '!$AE$4:$AF$6,2,FALSE),
"")</f>
        <v/>
      </c>
      <c r="U265">
        <f>IF($C265="OK",
   VLOOKUP(Plantilla!S276,'Tablas '!$AE$4:$AF$6,2,FALSE),
"")</f>
        <v/>
      </c>
      <c r="V265">
        <f>IF($C265="OK",TEXT(Plantilla!T276,"#"),"")</f>
        <v/>
      </c>
      <c r="W265" s="84">
        <f>IF($C265="OK",
   VLOOKUP(Plantilla!U276,'Tablas '!$AM$4:$AN$1126,2,FALSE),
"")</f>
        <v/>
      </c>
      <c r="X265">
        <f>IF($C265="OK",TEXT(Plantilla!V276,"#"),"")</f>
        <v/>
      </c>
      <c r="Y265">
        <f>IF($C265="OK",
   CONCATENATE(YEAR(Plantilla!W276),"-",TEXT(MONTH(Plantilla!W276),"00"),"-",TEXT(DAY(Plantilla!W276),"00")),
"")</f>
        <v/>
      </c>
      <c r="Z265">
        <f>IF($C265="OK",
   CONCATENATE(YEAR(Plantilla!X276),"-",TEXT(MONTH(Plantilla!X276),"00"),"-",TEXT(DAY(Plantilla!X276),"00")),
"")</f>
        <v/>
      </c>
      <c r="AA265">
        <f>IF($C265="OK",
   TEXT(VLOOKUP(Plantilla!Y276,'Tablas '!$Q$4:$R$9,2,FALSE),"#"),
"")</f>
        <v/>
      </c>
      <c r="AB265">
        <f>IF($C265="OK",
   CONCATENATE(YEAR(Plantilla!Z276),"-",TEXT(MONTH(Plantilla!Z276),"00"),"-",TEXT(DAY(Plantilla!Z276),"00")),
"")</f>
        <v/>
      </c>
      <c r="AC265">
        <f>IF($C265="OK",
   TEXT(VLOOKUP(Plantilla!AA276,'Tablas '!$T$4:$U$13,2,FALSE),"#"),
"")</f>
        <v/>
      </c>
      <c r="AD265">
        <f>IF($C265="OK",TEXT(Plantilla!AB276,"#"),"")</f>
        <v/>
      </c>
      <c r="AE265">
        <f>IF($C265="OK",
   IF(Plantilla!AC276&lt;&gt;"",
      TEXT(VLOOKUP(Plantilla!AC276,'Tablas '!$W$4:$X$7,2,FALSE),"#"),
   ""),
"")</f>
        <v/>
      </c>
      <c r="AF265">
        <f>IF($C265="OK",TEXT(Plantilla!AD276,"#"),"")</f>
        <v/>
      </c>
      <c r="AG265" s="6">
        <f>IF($C265="OK",_xlfn.NUMBERVALUE(Plantilla!AE276),"")</f>
        <v/>
      </c>
      <c r="AH265" s="4">
        <f>IF($C265="OK",_xlfn.NUMBERVALUE(Plantilla!AF276),"")</f>
        <v/>
      </c>
      <c r="AI265" s="6">
        <f>IF($C265="OK",_xlfn.NUMBERVALUE(Plantilla!AG276),"")</f>
        <v/>
      </c>
      <c r="AJ265" s="6">
        <f>IF($C265="OK",_xlfn.NUMBERVALUE(Plantilla!AH276),"")</f>
        <v/>
      </c>
      <c r="AK265" s="6">
        <f>IF($C265="OK",_xlfn.NUMBERVALUE(Plantilla!AI276),"")</f>
        <v/>
      </c>
      <c r="AL265" s="6">
        <f>IF($C265="OK",_xlfn.NUMBERVALUE(Plantilla!AJ276),"")</f>
        <v/>
      </c>
      <c r="AM265" s="4">
        <f>IF($C265="OK",_xlfn.NUMBERVALUE(Plantilla!AK276),"")</f>
        <v/>
      </c>
      <c r="AN265" s="6">
        <f>IF($C265="OK",_xlfn.NUMBERVALUE(Plantilla!AL276),"")</f>
        <v/>
      </c>
      <c r="AO265" s="4">
        <f>IF($C265="OK",_xlfn.NUMBERVALUE(Plantilla!AM276),"")</f>
        <v/>
      </c>
      <c r="AP265" s="6">
        <f>IF($C265="OK",_xlfn.NUMBERVALUE(Plantilla!AN276),"")</f>
        <v/>
      </c>
      <c r="AQ265" s="4">
        <f>IF($C265="OK",_xlfn.NUMBERVALUE(Plantilla!AO276),"")</f>
        <v/>
      </c>
      <c r="AR265" s="6">
        <f>IF($C265="OK",_xlfn.NUMBERVALUE(Plantilla!AP276),"")</f>
        <v/>
      </c>
      <c r="AS265" s="4">
        <f>IF($C265="OK",_xlfn.NUMBERVALUE(Plantilla!AQ276),"")</f>
        <v/>
      </c>
      <c r="AT265" s="6">
        <f>IF($C265="OK",_xlfn.NUMBERVALUE(Plantilla!AR276),"")</f>
        <v/>
      </c>
      <c r="AU265" s="4">
        <f>IF($C265="OK",_xlfn.NUMBERVALUE(Plantilla!AS276),"")</f>
        <v/>
      </c>
      <c r="AV265" s="6">
        <f>IF($C265="OK",_xlfn.NUMBERVALUE(Plantilla!AT276),"")</f>
        <v/>
      </c>
      <c r="AW265" s="4">
        <f>IF($C265="OK",_xlfn.NUMBERVALUE(Plantilla!AU276),"")</f>
        <v/>
      </c>
      <c r="AX265" s="6">
        <f>IF($C265="OK",_xlfn.NUMBERVALUE(Plantilla!AV276),"")</f>
        <v/>
      </c>
      <c r="AY265" s="4">
        <f>IF($C265="OK",_xlfn.NUMBERVALUE(Plantilla!AW276),"")</f>
        <v/>
      </c>
      <c r="AZ265" s="6">
        <f>IF($C265="OK",_xlfn.NUMBERVALUE(Plantilla!AX276),"")</f>
        <v/>
      </c>
      <c r="BA265">
        <f>IF($C265="OK",_xlfn.NUMBERVALUE(Plantilla!AY276),"")</f>
        <v/>
      </c>
      <c r="BB265">
        <f>IF($C265="OK",_xlfn.NUMBERVALUE(Plantilla!AZ276),"")</f>
        <v/>
      </c>
      <c r="BC265" s="4">
        <f>IF($C265="OK",_xlfn.NUMBERVALUE(Plantilla!BA276),"")</f>
        <v/>
      </c>
      <c r="BD265" s="6">
        <f>IF($C265="OK",_xlfn.NUMBERVALUE(Plantilla!BB276),"")</f>
        <v/>
      </c>
      <c r="BE265" s="4">
        <f>IF($C265="OK",_xlfn.NUMBERVALUE(Plantilla!BC276),"")</f>
        <v/>
      </c>
      <c r="BF265" s="6">
        <f>IF($C265="OK",_xlfn.NUMBERVALUE(Plantilla!BD276),"")</f>
        <v/>
      </c>
      <c r="BG265" s="4">
        <f>IF($C265="OK",_xlfn.NUMBERVALUE(Plantilla!BE276),"")</f>
        <v/>
      </c>
      <c r="BH265" s="6">
        <f>IF($C265="OK",_xlfn.NUMBERVALUE(Plantilla!BF276),"")</f>
        <v/>
      </c>
      <c r="BI265" s="110">
        <f>IF($C265="OK",_xlfn.NUMBERVALUE(Plantilla!BG276),"")</f>
        <v/>
      </c>
      <c r="BJ265" s="6">
        <f>IF($C265="OK",_xlfn.NUMBERVALUE(Plantilla!BH276),"")</f>
        <v/>
      </c>
      <c r="BK265" s="109">
        <f>IF($C265="OK",_xlfn.NUMBERVALUE(Plantilla!BI276),"")</f>
        <v/>
      </c>
      <c r="BL265" s="6">
        <f>IF($C265="OK",
   IF(Plantilla!BJ276&lt;&gt;"",
      TEXT(VLOOKUP(Plantilla!BJ276,'Tablas '!$Z$4:$AA$6,2,FALSE),"#"),
   ""),
"")</f>
        <v/>
      </c>
      <c r="BM265" s="4">
        <f>IF($C265="OK",_xlfn.NUMBERVALUE(Plantilla!BK276),"")</f>
        <v/>
      </c>
      <c r="BN265" s="4">
        <f>IF($C265="OK",_xlfn.NUMBERVALUE(Plantilla!BL276),"")</f>
        <v/>
      </c>
      <c r="BO265" s="6">
        <f>IF($C265="OK",_xlfn.NUMBERVALUE(Plantilla!BM276),"")</f>
        <v/>
      </c>
      <c r="BP265" s="4">
        <f>IF($C265="OK",_xlfn.NUMBERVALUE(Plantilla!BN276),"")</f>
        <v/>
      </c>
      <c r="BQ265" s="6">
        <f>IF($C265="OK",_xlfn.NUMBERVALUE(Plantilla!BO276),"")</f>
        <v/>
      </c>
      <c r="BR265" s="4">
        <f>IF($C265="OK",_xlfn.NUMBERVALUE(Plantilla!BP276),"")</f>
        <v/>
      </c>
      <c r="BS265" s="6">
        <f>IF($C265="OK",_xlfn.NUMBERVALUE(Plantilla!BQ276),"")</f>
        <v/>
      </c>
      <c r="BT265" s="4">
        <f>IF($C265="OK",_xlfn.NUMBERVALUE(Plantilla!BR276),"")</f>
        <v/>
      </c>
      <c r="BU265" s="6">
        <f>IF($C265="OK",_xlfn.NUMBERVALUE(Plantilla!BS276),"")</f>
        <v/>
      </c>
      <c r="BV265" s="6">
        <f>IF($C265="OK",_xlfn.NUMBERVALUE(Plantilla!BT276),"")</f>
        <v/>
      </c>
      <c r="BW265" s="6">
        <f>IF($C265="OK",_xlfn.NUMBERVALUE(Plantilla!BU276),"")</f>
        <v/>
      </c>
      <c r="BX265" s="6">
        <f>IF($C265="OK",_xlfn.NUMBERVALUE(Plantilla!BV276),"")</f>
        <v/>
      </c>
      <c r="BY265" s="6">
        <f>IF($C265="OK",_xlfn.NUMBERVALUE(Plantilla!BW276),"")</f>
        <v/>
      </c>
      <c r="BZ265" s="6">
        <f>IF($C265="OK",_xlfn.NUMBERVALUE(Plantilla!BX276),"")</f>
        <v/>
      </c>
      <c r="CA265" s="6">
        <f>IF($C265="OK",_xlfn.NUMBERVALUE(Plantilla!BY276),"")</f>
        <v/>
      </c>
      <c r="CB265" s="6">
        <f>IF($C265="OK",_xlfn.NUMBERVALUE(Plantilla!BZ276),"")</f>
        <v/>
      </c>
      <c r="CC265" s="6">
        <f>IF($C265="OK",_xlfn.NUMBERVALUE(Plantilla!CA276),"")</f>
        <v/>
      </c>
      <c r="CD265" s="6">
        <f>IF($C265="OK",_xlfn.NUMBERVALUE(Plantilla!CB276),"")</f>
        <v/>
      </c>
      <c r="CE265" s="6">
        <f>IF($C265="OK",_xlfn.NUMBERVALUE(Plantilla!CC276),"")</f>
        <v/>
      </c>
      <c r="CF265" s="4">
        <f>IF($C265="OK",_xlfn.NUMBERVALUE(Plantilla!CD276),"")</f>
        <v/>
      </c>
      <c r="CG265" s="6">
        <f>IF($C265="OK",_xlfn.NUMBERVALUE(Plantilla!CE276),"")</f>
        <v/>
      </c>
      <c r="CH265" s="6">
        <f>IF($C265="OK",_xlfn.NUMBERVALUE(Plantilla!CF276),"")</f>
        <v/>
      </c>
      <c r="CI265" s="6">
        <f>IF($C265="OK",_xlfn.NUMBERVALUE(Plantilla!CG276),"")</f>
        <v/>
      </c>
      <c r="CJ265" s="6">
        <f>IF($C265="OK",_xlfn.NUMBERVALUE(Plantilla!CH276),"")</f>
        <v/>
      </c>
      <c r="CK265" s="6">
        <f>IF($C265="OK",_xlfn.NUMBERVALUE(Plantilla!CI276),"")</f>
        <v/>
      </c>
      <c r="CL265" s="6">
        <f>IF($C265="OK",_xlfn.NUMBERVALUE(Plantilla!CJ276),"")</f>
        <v/>
      </c>
      <c r="CM265">
        <f>IF($C265="OK",TEXT(Plantilla!CK276,"#"),"")</f>
        <v/>
      </c>
      <c r="CN265" s="6">
        <f>IF($C265="OK",_xlfn.NUMBERVALUE(Plantilla!CL276),"")</f>
        <v/>
      </c>
      <c r="CO265" s="6">
        <f>IF($C265="OK",_xlfn.NUMBERVALUE(Plantilla!CM276),"")</f>
        <v/>
      </c>
      <c r="CP265" s="110">
        <f>IF($C265="OK",_xlfn.NUMBERVALUE(Plantilla!CN276),"")</f>
        <v/>
      </c>
      <c r="CQ265" s="6">
        <f>IF($C265="OK",_xlfn.NUMBERVALUE(Plantilla!CO276),"")</f>
        <v/>
      </c>
      <c r="CR265" s="109">
        <f>IF($C265="OK",_xlfn.NUMBERVALUE(Plantilla!CP276),"")</f>
        <v/>
      </c>
      <c r="CS265" s="110">
        <f>IF($C265="OK",_xlfn.NUMBERVALUE(Plantilla!CQ276),"")</f>
        <v/>
      </c>
      <c r="CT265" s="6">
        <f>IF($C265="OK",_xlfn.NUMBERVALUE(Plantilla!CR276),"")</f>
        <v/>
      </c>
      <c r="CU265" s="109">
        <f>IF($C265="OK",_xlfn.NUMBERVALUE(Plantilla!CS276),"")</f>
        <v/>
      </c>
      <c r="CV265" s="110">
        <f>IF($C265="OK",_xlfn.NUMBERVALUE(Plantilla!CT276),"")</f>
        <v/>
      </c>
      <c r="CW265" s="6">
        <f>IF($C265="OK",_xlfn.NUMBERVALUE(Plantilla!CU276),"")</f>
        <v/>
      </c>
      <c r="CX265" s="82">
        <f>IF($C265="OK",_xlfn.NUMBERVALUE(Plantilla!CV276),"")</f>
        <v/>
      </c>
      <c r="CY265" s="6">
        <f>IF($C265="OK",_xlfn.NUMBERVALUE(Plantilla!CW276),"")</f>
        <v/>
      </c>
      <c r="CZ265" s="82">
        <f>IF($C265="OK",_xlfn.NUMBERVALUE(Plantilla!CX276),"")</f>
        <v/>
      </c>
      <c r="DA265" s="6">
        <f>IF($C265="OK",_xlfn.NUMBERVALUE(Plantilla!CY276),"")</f>
        <v/>
      </c>
      <c r="DB265" s="109">
        <f>IF($C265="OK",_xlfn.NUMBERVALUE(Plantilla!CZ276),"")</f>
        <v/>
      </c>
      <c r="DC265" s="6">
        <f>IF($C265="OK",_xlfn.NUMBERVALUE(Plantilla!DA276),"")</f>
        <v/>
      </c>
      <c r="DD265" s="6">
        <f>IF($C265="OK",TEXT(Plantilla!DB276,"#"),"")</f>
        <v/>
      </c>
      <c r="DE265" s="6">
        <f>IF($C265="OK",_xlfn.NUMBERVALUE(Plantilla!DC276),"")</f>
        <v/>
      </c>
      <c r="DF265" s="4">
        <f>IF($C265="OK",_xlfn.NUMBERVALUE(Plantilla!DD276),"")</f>
        <v/>
      </c>
      <c r="DG265" s="6">
        <f>IF($C265="OK",_xlfn.NUMBERVALUE(Plantilla!DE276),"")</f>
        <v/>
      </c>
      <c r="DH265" s="6">
        <f>IF($C265="OK",_xlfn.NUMBERVALUE(Plantilla!DF276),"")</f>
        <v/>
      </c>
      <c r="DI265" s="6">
        <f>IF($C265="OK",_xlfn.NUMBERVALUE(Plantilla!DG276),"")</f>
        <v/>
      </c>
      <c r="DJ265" s="6">
        <f>IF($C265="OK",_xlfn.NUMBERVALUE(Plantilla!DH276),"")</f>
        <v/>
      </c>
      <c r="DK265" s="6">
        <f>IF($C265="OK",_xlfn.NUMBERVALUE(Plantilla!DI276),"")</f>
        <v/>
      </c>
      <c r="DL265" s="6">
        <f>IF($C265="OK",_xlfn.NUMBERVALUE(Plantilla!DJ276),"")</f>
        <v/>
      </c>
      <c r="DM265" s="6">
        <f>IF($C265="OK",_xlfn.NUMBERVALUE(Plantilla!DK276),"")</f>
        <v/>
      </c>
      <c r="DN265" s="6">
        <f>IF($C265="OK",_xlfn.NUMBERVALUE(Plantilla!DL276),"")</f>
        <v/>
      </c>
      <c r="DO265" s="6">
        <f>IF($C265="OK",_xlfn.NUMBERVALUE(Plantilla!DM276),"")</f>
        <v/>
      </c>
      <c r="DP265" s="6">
        <f>IF($C265="OK",_xlfn.NUMBERVALUE(Plantilla!DN276),"")</f>
        <v/>
      </c>
      <c r="DQ265" s="6">
        <f>IF($C265="OK",_xlfn.NUMBERVALUE(Plantilla!DO276),"")</f>
        <v/>
      </c>
      <c r="DR265" s="6">
        <f>IF($C265="OK",_xlfn.NUMBERVALUE(Plantilla!DP276),"")</f>
        <v/>
      </c>
      <c r="DS265">
        <f>IF($C265="OK",TEXT(Plantilla!DR276,"#"),"")</f>
        <v/>
      </c>
      <c r="DT265" s="6" t="n"/>
    </row>
    <row r="266">
      <c r="A266">
        <f>IF(Plantilla!$I$6="¡Perfecto!, Guarda el archivo y adjúntalo a tu interfaz de Nómina Electrónica","OK","Error")</f>
        <v/>
      </c>
      <c r="B266">
        <f>IF(Plantilla!$I$6="¡Perfecto!, Guarda el archivo y adjúntalo a tu interfaz de Nómina Electrónica",MID(Plantilla!$D$2,SEARCH("V",Plantilla!$D$2),10),"")</f>
        <v/>
      </c>
      <c r="C266">
        <f>Plantilla!C277</f>
        <v/>
      </c>
      <c r="D266">
        <f>IF($C266="OK",Plantilla!B277,"")</f>
        <v/>
      </c>
      <c r="E266">
        <f>IF($C266="OK",
   VLOOKUP(Plantilla!$E$4,'Tablas '!$AP$4:$AT$6,5,FALSE),
"")</f>
        <v/>
      </c>
      <c r="F266">
        <f>IF($C266="OK",TEXT(Plantilla!D277,"#"),"")</f>
        <v/>
      </c>
      <c r="G266">
        <f>IF($C266="OK",
   VLOOKUP(Plantilla!E277,'Tablas '!$B$4:$C$14,2,FALSE),
"")</f>
        <v/>
      </c>
      <c r="H266">
        <f>IF($C266="OK",TEXT(Plantilla!F277,"#"),"")</f>
        <v/>
      </c>
      <c r="I266">
        <f>IF($C266="OK",TEXT(Plantilla!G277,"#"),"")</f>
        <v/>
      </c>
      <c r="J266">
        <f>IF($C266="OK",TEXT(Plantilla!H277,"#"),"")</f>
        <v/>
      </c>
      <c r="K266">
        <f>IF($C266="OK",TEXT(Plantilla!I277,"#"),"")</f>
        <v/>
      </c>
      <c r="L266">
        <f>IF($C266="OK",TEXT(Plantilla!J277,"#"),"")</f>
        <v/>
      </c>
      <c r="M266">
        <f>IF($C266="OK",TEXT(Plantilla!K277,"#"),"")</f>
        <v/>
      </c>
      <c r="N266">
        <f>IF($C266="OK",
   CONCATENATE(YEAR(Plantilla!L277),"-",TEXT(MONTH(Plantilla!L277),"00"),"-",TEXT(DAY(Plantilla!L277),"00")),
"")</f>
        <v/>
      </c>
      <c r="O266">
        <f>IF($C266="OK",_xlfn.NUMBERVALUE(Plantilla!M277),"")</f>
        <v/>
      </c>
      <c r="P266">
        <f>IF($C266="OK",
   IF(Plantilla!N277&lt;&gt;"",
      CONCATENATE(YEAR(Plantilla!N277),"-",TEXT(MONTH(Plantilla!N277),"00"),"-",TEXT(DAY(Plantilla!N277),"00")),
   ""),
"")</f>
        <v/>
      </c>
      <c r="Q266">
        <f>IF($C266="OK",
   VLOOKUP(Plantilla!O277,'Tablas '!$E$4:$F$19,2,FALSE),
"")</f>
        <v/>
      </c>
      <c r="R266">
        <f>IF($C266="OK",
   VLOOKUP(Plantilla!P277,'Tablas '!$H$4:$I$5,2,FALSE),
"")</f>
        <v/>
      </c>
      <c r="S266">
        <f>IF($C266="OK",
   VLOOKUP(Plantilla!Q277,'Tablas '!$K$4:$L$8,2,FALSE),
"")</f>
        <v/>
      </c>
      <c r="T266">
        <f>IF($C266="OK",
   VLOOKUP(Plantilla!R277,'Tablas '!$AE$4:$AF$6,2,FALSE),
"")</f>
        <v/>
      </c>
      <c r="U266">
        <f>IF($C266="OK",
   VLOOKUP(Plantilla!S277,'Tablas '!$AE$4:$AF$6,2,FALSE),
"")</f>
        <v/>
      </c>
      <c r="V266">
        <f>IF($C266="OK",TEXT(Plantilla!T277,"#"),"")</f>
        <v/>
      </c>
      <c r="W266" s="84">
        <f>IF($C266="OK",
   VLOOKUP(Plantilla!U277,'Tablas '!$AM$4:$AN$1126,2,FALSE),
"")</f>
        <v/>
      </c>
      <c r="X266">
        <f>IF($C266="OK",TEXT(Plantilla!V277,"#"),"")</f>
        <v/>
      </c>
      <c r="Y266">
        <f>IF($C266="OK",
   CONCATENATE(YEAR(Plantilla!W277),"-",TEXT(MONTH(Plantilla!W277),"00"),"-",TEXT(DAY(Plantilla!W277),"00")),
"")</f>
        <v/>
      </c>
      <c r="Z266">
        <f>IF($C266="OK",
   CONCATENATE(YEAR(Plantilla!X277),"-",TEXT(MONTH(Plantilla!X277),"00"),"-",TEXT(DAY(Plantilla!X277),"00")),
"")</f>
        <v/>
      </c>
      <c r="AA266">
        <f>IF($C266="OK",
   TEXT(VLOOKUP(Plantilla!Y277,'Tablas '!$Q$4:$R$9,2,FALSE),"#"),
"")</f>
        <v/>
      </c>
      <c r="AB266">
        <f>IF($C266="OK",
   CONCATENATE(YEAR(Plantilla!Z277),"-",TEXT(MONTH(Plantilla!Z277),"00"),"-",TEXT(DAY(Plantilla!Z277),"00")),
"")</f>
        <v/>
      </c>
      <c r="AC266">
        <f>IF($C266="OK",
   TEXT(VLOOKUP(Plantilla!AA277,'Tablas '!$T$4:$U$13,2,FALSE),"#"),
"")</f>
        <v/>
      </c>
      <c r="AD266">
        <f>IF($C266="OK",TEXT(Plantilla!AB277,"#"),"")</f>
        <v/>
      </c>
      <c r="AE266">
        <f>IF($C266="OK",
   IF(Plantilla!AC277&lt;&gt;"",
      TEXT(VLOOKUP(Plantilla!AC277,'Tablas '!$W$4:$X$7,2,FALSE),"#"),
   ""),
"")</f>
        <v/>
      </c>
      <c r="AF266">
        <f>IF($C266="OK",TEXT(Plantilla!AD277,"#"),"")</f>
        <v/>
      </c>
      <c r="AG266" s="6">
        <f>IF($C266="OK",_xlfn.NUMBERVALUE(Plantilla!AE277),"")</f>
        <v/>
      </c>
      <c r="AH266" s="4">
        <f>IF($C266="OK",_xlfn.NUMBERVALUE(Plantilla!AF277),"")</f>
        <v/>
      </c>
      <c r="AI266" s="6">
        <f>IF($C266="OK",_xlfn.NUMBERVALUE(Plantilla!AG277),"")</f>
        <v/>
      </c>
      <c r="AJ266" s="6">
        <f>IF($C266="OK",_xlfn.NUMBERVALUE(Plantilla!AH277),"")</f>
        <v/>
      </c>
      <c r="AK266" s="6">
        <f>IF($C266="OK",_xlfn.NUMBERVALUE(Plantilla!AI277),"")</f>
        <v/>
      </c>
      <c r="AL266" s="6">
        <f>IF($C266="OK",_xlfn.NUMBERVALUE(Plantilla!AJ277),"")</f>
        <v/>
      </c>
      <c r="AM266" s="4">
        <f>IF($C266="OK",_xlfn.NUMBERVALUE(Plantilla!AK277),"")</f>
        <v/>
      </c>
      <c r="AN266" s="6">
        <f>IF($C266="OK",_xlfn.NUMBERVALUE(Plantilla!AL277),"")</f>
        <v/>
      </c>
      <c r="AO266" s="4">
        <f>IF($C266="OK",_xlfn.NUMBERVALUE(Plantilla!AM277),"")</f>
        <v/>
      </c>
      <c r="AP266" s="6">
        <f>IF($C266="OK",_xlfn.NUMBERVALUE(Plantilla!AN277),"")</f>
        <v/>
      </c>
      <c r="AQ266" s="4">
        <f>IF($C266="OK",_xlfn.NUMBERVALUE(Plantilla!AO277),"")</f>
        <v/>
      </c>
      <c r="AR266" s="6">
        <f>IF($C266="OK",_xlfn.NUMBERVALUE(Plantilla!AP277),"")</f>
        <v/>
      </c>
      <c r="AS266" s="4">
        <f>IF($C266="OK",_xlfn.NUMBERVALUE(Plantilla!AQ277),"")</f>
        <v/>
      </c>
      <c r="AT266" s="6">
        <f>IF($C266="OK",_xlfn.NUMBERVALUE(Plantilla!AR277),"")</f>
        <v/>
      </c>
      <c r="AU266" s="4">
        <f>IF($C266="OK",_xlfn.NUMBERVALUE(Plantilla!AS277),"")</f>
        <v/>
      </c>
      <c r="AV266" s="6">
        <f>IF($C266="OK",_xlfn.NUMBERVALUE(Plantilla!AT277),"")</f>
        <v/>
      </c>
      <c r="AW266" s="4">
        <f>IF($C266="OK",_xlfn.NUMBERVALUE(Plantilla!AU277),"")</f>
        <v/>
      </c>
      <c r="AX266" s="6">
        <f>IF($C266="OK",_xlfn.NUMBERVALUE(Plantilla!AV277),"")</f>
        <v/>
      </c>
      <c r="AY266" s="4">
        <f>IF($C266="OK",_xlfn.NUMBERVALUE(Plantilla!AW277),"")</f>
        <v/>
      </c>
      <c r="AZ266" s="6">
        <f>IF($C266="OK",_xlfn.NUMBERVALUE(Plantilla!AX277),"")</f>
        <v/>
      </c>
      <c r="BA266">
        <f>IF($C266="OK",_xlfn.NUMBERVALUE(Plantilla!AY277),"")</f>
        <v/>
      </c>
      <c r="BB266">
        <f>IF($C266="OK",_xlfn.NUMBERVALUE(Plantilla!AZ277),"")</f>
        <v/>
      </c>
      <c r="BC266" s="4">
        <f>IF($C266="OK",_xlfn.NUMBERVALUE(Plantilla!BA277),"")</f>
        <v/>
      </c>
      <c r="BD266" s="6">
        <f>IF($C266="OK",_xlfn.NUMBERVALUE(Plantilla!BB277),"")</f>
        <v/>
      </c>
      <c r="BE266" s="4">
        <f>IF($C266="OK",_xlfn.NUMBERVALUE(Plantilla!BC277),"")</f>
        <v/>
      </c>
      <c r="BF266" s="6">
        <f>IF($C266="OK",_xlfn.NUMBERVALUE(Plantilla!BD277),"")</f>
        <v/>
      </c>
      <c r="BG266" s="4">
        <f>IF($C266="OK",_xlfn.NUMBERVALUE(Plantilla!BE277),"")</f>
        <v/>
      </c>
      <c r="BH266" s="6">
        <f>IF($C266="OK",_xlfn.NUMBERVALUE(Plantilla!BF277),"")</f>
        <v/>
      </c>
      <c r="BI266" s="110">
        <f>IF($C266="OK",_xlfn.NUMBERVALUE(Plantilla!BG277),"")</f>
        <v/>
      </c>
      <c r="BJ266" s="6">
        <f>IF($C266="OK",_xlfn.NUMBERVALUE(Plantilla!BH277),"")</f>
        <v/>
      </c>
      <c r="BK266" s="109">
        <f>IF($C266="OK",_xlfn.NUMBERVALUE(Plantilla!BI277),"")</f>
        <v/>
      </c>
      <c r="BL266" s="6">
        <f>IF($C266="OK",
   IF(Plantilla!BJ277&lt;&gt;"",
      TEXT(VLOOKUP(Plantilla!BJ277,'Tablas '!$Z$4:$AA$6,2,FALSE),"#"),
   ""),
"")</f>
        <v/>
      </c>
      <c r="BM266" s="4">
        <f>IF($C266="OK",_xlfn.NUMBERVALUE(Plantilla!BK277),"")</f>
        <v/>
      </c>
      <c r="BN266" s="4">
        <f>IF($C266="OK",_xlfn.NUMBERVALUE(Plantilla!BL277),"")</f>
        <v/>
      </c>
      <c r="BO266" s="6">
        <f>IF($C266="OK",_xlfn.NUMBERVALUE(Plantilla!BM277),"")</f>
        <v/>
      </c>
      <c r="BP266" s="4">
        <f>IF($C266="OK",_xlfn.NUMBERVALUE(Plantilla!BN277),"")</f>
        <v/>
      </c>
      <c r="BQ266" s="6">
        <f>IF($C266="OK",_xlfn.NUMBERVALUE(Plantilla!BO277),"")</f>
        <v/>
      </c>
      <c r="BR266" s="4">
        <f>IF($C266="OK",_xlfn.NUMBERVALUE(Plantilla!BP277),"")</f>
        <v/>
      </c>
      <c r="BS266" s="6">
        <f>IF($C266="OK",_xlfn.NUMBERVALUE(Plantilla!BQ277),"")</f>
        <v/>
      </c>
      <c r="BT266" s="4">
        <f>IF($C266="OK",_xlfn.NUMBERVALUE(Plantilla!BR277),"")</f>
        <v/>
      </c>
      <c r="BU266" s="6">
        <f>IF($C266="OK",_xlfn.NUMBERVALUE(Plantilla!BS277),"")</f>
        <v/>
      </c>
      <c r="BV266" s="6">
        <f>IF($C266="OK",_xlfn.NUMBERVALUE(Plantilla!BT277),"")</f>
        <v/>
      </c>
      <c r="BW266" s="6">
        <f>IF($C266="OK",_xlfn.NUMBERVALUE(Plantilla!BU277),"")</f>
        <v/>
      </c>
      <c r="BX266" s="6">
        <f>IF($C266="OK",_xlfn.NUMBERVALUE(Plantilla!BV277),"")</f>
        <v/>
      </c>
      <c r="BY266" s="6">
        <f>IF($C266="OK",_xlfn.NUMBERVALUE(Plantilla!BW277),"")</f>
        <v/>
      </c>
      <c r="BZ266" s="6">
        <f>IF($C266="OK",_xlfn.NUMBERVALUE(Plantilla!BX277),"")</f>
        <v/>
      </c>
      <c r="CA266" s="6">
        <f>IF($C266="OK",_xlfn.NUMBERVALUE(Plantilla!BY277),"")</f>
        <v/>
      </c>
      <c r="CB266" s="6">
        <f>IF($C266="OK",_xlfn.NUMBERVALUE(Plantilla!BZ277),"")</f>
        <v/>
      </c>
      <c r="CC266" s="6">
        <f>IF($C266="OK",_xlfn.NUMBERVALUE(Plantilla!CA277),"")</f>
        <v/>
      </c>
      <c r="CD266" s="6">
        <f>IF($C266="OK",_xlfn.NUMBERVALUE(Plantilla!CB277),"")</f>
        <v/>
      </c>
      <c r="CE266" s="6">
        <f>IF($C266="OK",_xlfn.NUMBERVALUE(Plantilla!CC277),"")</f>
        <v/>
      </c>
      <c r="CF266" s="4">
        <f>IF($C266="OK",_xlfn.NUMBERVALUE(Plantilla!CD277),"")</f>
        <v/>
      </c>
      <c r="CG266" s="6">
        <f>IF($C266="OK",_xlfn.NUMBERVALUE(Plantilla!CE277),"")</f>
        <v/>
      </c>
      <c r="CH266" s="6">
        <f>IF($C266="OK",_xlfn.NUMBERVALUE(Plantilla!CF277),"")</f>
        <v/>
      </c>
      <c r="CI266" s="6">
        <f>IF($C266="OK",_xlfn.NUMBERVALUE(Plantilla!CG277),"")</f>
        <v/>
      </c>
      <c r="CJ266" s="6">
        <f>IF($C266="OK",_xlfn.NUMBERVALUE(Plantilla!CH277),"")</f>
        <v/>
      </c>
      <c r="CK266" s="6">
        <f>IF($C266="OK",_xlfn.NUMBERVALUE(Plantilla!CI277),"")</f>
        <v/>
      </c>
      <c r="CL266" s="6">
        <f>IF($C266="OK",_xlfn.NUMBERVALUE(Plantilla!CJ277),"")</f>
        <v/>
      </c>
      <c r="CM266">
        <f>IF($C266="OK",TEXT(Plantilla!CK277,"#"),"")</f>
        <v/>
      </c>
      <c r="CN266" s="6">
        <f>IF($C266="OK",_xlfn.NUMBERVALUE(Plantilla!CL277),"")</f>
        <v/>
      </c>
      <c r="CO266" s="6">
        <f>IF($C266="OK",_xlfn.NUMBERVALUE(Plantilla!CM277),"")</f>
        <v/>
      </c>
      <c r="CP266" s="110">
        <f>IF($C266="OK",_xlfn.NUMBERVALUE(Plantilla!CN277),"")</f>
        <v/>
      </c>
      <c r="CQ266" s="6">
        <f>IF($C266="OK",_xlfn.NUMBERVALUE(Plantilla!CO277),"")</f>
        <v/>
      </c>
      <c r="CR266" s="109">
        <f>IF($C266="OK",_xlfn.NUMBERVALUE(Plantilla!CP277),"")</f>
        <v/>
      </c>
      <c r="CS266" s="110">
        <f>IF($C266="OK",_xlfn.NUMBERVALUE(Plantilla!CQ277),"")</f>
        <v/>
      </c>
      <c r="CT266" s="6">
        <f>IF($C266="OK",_xlfn.NUMBERVALUE(Plantilla!CR277),"")</f>
        <v/>
      </c>
      <c r="CU266" s="109">
        <f>IF($C266="OK",_xlfn.NUMBERVALUE(Plantilla!CS277),"")</f>
        <v/>
      </c>
      <c r="CV266" s="110">
        <f>IF($C266="OK",_xlfn.NUMBERVALUE(Plantilla!CT277),"")</f>
        <v/>
      </c>
      <c r="CW266" s="6">
        <f>IF($C266="OK",_xlfn.NUMBERVALUE(Plantilla!CU277),"")</f>
        <v/>
      </c>
      <c r="CX266" s="82">
        <f>IF($C266="OK",_xlfn.NUMBERVALUE(Plantilla!CV277),"")</f>
        <v/>
      </c>
      <c r="CY266" s="6">
        <f>IF($C266="OK",_xlfn.NUMBERVALUE(Plantilla!CW277),"")</f>
        <v/>
      </c>
      <c r="CZ266" s="82">
        <f>IF($C266="OK",_xlfn.NUMBERVALUE(Plantilla!CX277),"")</f>
        <v/>
      </c>
      <c r="DA266" s="6">
        <f>IF($C266="OK",_xlfn.NUMBERVALUE(Plantilla!CY277),"")</f>
        <v/>
      </c>
      <c r="DB266" s="109">
        <f>IF($C266="OK",_xlfn.NUMBERVALUE(Plantilla!CZ277),"")</f>
        <v/>
      </c>
      <c r="DC266" s="6">
        <f>IF($C266="OK",_xlfn.NUMBERVALUE(Plantilla!DA277),"")</f>
        <v/>
      </c>
      <c r="DD266" s="6">
        <f>IF($C266="OK",TEXT(Plantilla!DB277,"#"),"")</f>
        <v/>
      </c>
      <c r="DE266" s="6">
        <f>IF($C266="OK",_xlfn.NUMBERVALUE(Plantilla!DC277),"")</f>
        <v/>
      </c>
      <c r="DF266" s="4">
        <f>IF($C266="OK",_xlfn.NUMBERVALUE(Plantilla!DD277),"")</f>
        <v/>
      </c>
      <c r="DG266" s="6">
        <f>IF($C266="OK",_xlfn.NUMBERVALUE(Plantilla!DE277),"")</f>
        <v/>
      </c>
      <c r="DH266" s="6">
        <f>IF($C266="OK",_xlfn.NUMBERVALUE(Plantilla!DF277),"")</f>
        <v/>
      </c>
      <c r="DI266" s="6">
        <f>IF($C266="OK",_xlfn.NUMBERVALUE(Plantilla!DG277),"")</f>
        <v/>
      </c>
      <c r="DJ266" s="6">
        <f>IF($C266="OK",_xlfn.NUMBERVALUE(Plantilla!DH277),"")</f>
        <v/>
      </c>
      <c r="DK266" s="6">
        <f>IF($C266="OK",_xlfn.NUMBERVALUE(Plantilla!DI277),"")</f>
        <v/>
      </c>
      <c r="DL266" s="6">
        <f>IF($C266="OK",_xlfn.NUMBERVALUE(Plantilla!DJ277),"")</f>
        <v/>
      </c>
      <c r="DM266" s="6">
        <f>IF($C266="OK",_xlfn.NUMBERVALUE(Plantilla!DK277),"")</f>
        <v/>
      </c>
      <c r="DN266" s="6">
        <f>IF($C266="OK",_xlfn.NUMBERVALUE(Plantilla!DL277),"")</f>
        <v/>
      </c>
      <c r="DO266" s="6">
        <f>IF($C266="OK",_xlfn.NUMBERVALUE(Plantilla!DM277),"")</f>
        <v/>
      </c>
      <c r="DP266" s="6">
        <f>IF($C266="OK",_xlfn.NUMBERVALUE(Plantilla!DN277),"")</f>
        <v/>
      </c>
      <c r="DQ266" s="6">
        <f>IF($C266="OK",_xlfn.NUMBERVALUE(Plantilla!DO277),"")</f>
        <v/>
      </c>
      <c r="DR266" s="6">
        <f>IF($C266="OK",_xlfn.NUMBERVALUE(Plantilla!DP277),"")</f>
        <v/>
      </c>
      <c r="DS266">
        <f>IF($C266="OK",TEXT(Plantilla!DR277,"#"),"")</f>
        <v/>
      </c>
      <c r="DT266" s="6" t="n"/>
    </row>
    <row r="267">
      <c r="A267">
        <f>IF(Plantilla!$I$6="¡Perfecto!, Guarda el archivo y adjúntalo a tu interfaz de Nómina Electrónica","OK","Error")</f>
        <v/>
      </c>
      <c r="B267">
        <f>IF(Plantilla!$I$6="¡Perfecto!, Guarda el archivo y adjúntalo a tu interfaz de Nómina Electrónica",MID(Plantilla!$D$2,SEARCH("V",Plantilla!$D$2),10),"")</f>
        <v/>
      </c>
      <c r="C267">
        <f>Plantilla!C278</f>
        <v/>
      </c>
      <c r="D267">
        <f>IF($C267="OK",Plantilla!B278,"")</f>
        <v/>
      </c>
      <c r="E267">
        <f>IF($C267="OK",
   VLOOKUP(Plantilla!$E$4,'Tablas '!$AP$4:$AT$6,5,FALSE),
"")</f>
        <v/>
      </c>
      <c r="F267">
        <f>IF($C267="OK",TEXT(Plantilla!D278,"#"),"")</f>
        <v/>
      </c>
      <c r="G267">
        <f>IF($C267="OK",
   VLOOKUP(Plantilla!E278,'Tablas '!$B$4:$C$14,2,FALSE),
"")</f>
        <v/>
      </c>
      <c r="H267">
        <f>IF($C267="OK",TEXT(Plantilla!F278,"#"),"")</f>
        <v/>
      </c>
      <c r="I267">
        <f>IF($C267="OK",TEXT(Plantilla!G278,"#"),"")</f>
        <v/>
      </c>
      <c r="J267">
        <f>IF($C267="OK",TEXT(Plantilla!H278,"#"),"")</f>
        <v/>
      </c>
      <c r="K267">
        <f>IF($C267="OK",TEXT(Plantilla!I278,"#"),"")</f>
        <v/>
      </c>
      <c r="L267">
        <f>IF($C267="OK",TEXT(Plantilla!J278,"#"),"")</f>
        <v/>
      </c>
      <c r="M267">
        <f>IF($C267="OK",TEXT(Plantilla!K278,"#"),"")</f>
        <v/>
      </c>
      <c r="N267">
        <f>IF($C267="OK",
   CONCATENATE(YEAR(Plantilla!L278),"-",TEXT(MONTH(Plantilla!L278),"00"),"-",TEXT(DAY(Plantilla!L278),"00")),
"")</f>
        <v/>
      </c>
      <c r="O267">
        <f>IF($C267="OK",_xlfn.NUMBERVALUE(Plantilla!M278),"")</f>
        <v/>
      </c>
      <c r="P267">
        <f>IF($C267="OK",
   IF(Plantilla!N278&lt;&gt;"",
      CONCATENATE(YEAR(Plantilla!N278),"-",TEXT(MONTH(Plantilla!N278),"00"),"-",TEXT(DAY(Plantilla!N278),"00")),
   ""),
"")</f>
        <v/>
      </c>
      <c r="Q267">
        <f>IF($C267="OK",
   VLOOKUP(Plantilla!O278,'Tablas '!$E$4:$F$19,2,FALSE),
"")</f>
        <v/>
      </c>
      <c r="R267">
        <f>IF($C267="OK",
   VLOOKUP(Plantilla!P278,'Tablas '!$H$4:$I$5,2,FALSE),
"")</f>
        <v/>
      </c>
      <c r="S267">
        <f>IF($C267="OK",
   VLOOKUP(Plantilla!Q278,'Tablas '!$K$4:$L$8,2,FALSE),
"")</f>
        <v/>
      </c>
      <c r="T267">
        <f>IF($C267="OK",
   VLOOKUP(Plantilla!R278,'Tablas '!$AE$4:$AF$6,2,FALSE),
"")</f>
        <v/>
      </c>
      <c r="U267">
        <f>IF($C267="OK",
   VLOOKUP(Plantilla!S278,'Tablas '!$AE$4:$AF$6,2,FALSE),
"")</f>
        <v/>
      </c>
      <c r="V267">
        <f>IF($C267="OK",TEXT(Plantilla!T278,"#"),"")</f>
        <v/>
      </c>
      <c r="W267" s="84">
        <f>IF($C267="OK",
   VLOOKUP(Plantilla!U278,'Tablas '!$AM$4:$AN$1126,2,FALSE),
"")</f>
        <v/>
      </c>
      <c r="X267">
        <f>IF($C267="OK",TEXT(Plantilla!V278,"#"),"")</f>
        <v/>
      </c>
      <c r="Y267">
        <f>IF($C267="OK",
   CONCATENATE(YEAR(Plantilla!W278),"-",TEXT(MONTH(Plantilla!W278),"00"),"-",TEXT(DAY(Plantilla!W278),"00")),
"")</f>
        <v/>
      </c>
      <c r="Z267">
        <f>IF($C267="OK",
   CONCATENATE(YEAR(Plantilla!X278),"-",TEXT(MONTH(Plantilla!X278),"00"),"-",TEXT(DAY(Plantilla!X278),"00")),
"")</f>
        <v/>
      </c>
      <c r="AA267">
        <f>IF($C267="OK",
   TEXT(VLOOKUP(Plantilla!Y278,'Tablas '!$Q$4:$R$9,2,FALSE),"#"),
"")</f>
        <v/>
      </c>
      <c r="AB267">
        <f>IF($C267="OK",
   CONCATENATE(YEAR(Plantilla!Z278),"-",TEXT(MONTH(Plantilla!Z278),"00"),"-",TEXT(DAY(Plantilla!Z278),"00")),
"")</f>
        <v/>
      </c>
      <c r="AC267">
        <f>IF($C267="OK",
   TEXT(VLOOKUP(Plantilla!AA278,'Tablas '!$T$4:$U$13,2,FALSE),"#"),
"")</f>
        <v/>
      </c>
      <c r="AD267">
        <f>IF($C267="OK",TEXT(Plantilla!AB278,"#"),"")</f>
        <v/>
      </c>
      <c r="AE267">
        <f>IF($C267="OK",
   IF(Plantilla!AC278&lt;&gt;"",
      TEXT(VLOOKUP(Plantilla!AC278,'Tablas '!$W$4:$X$7,2,FALSE),"#"),
   ""),
"")</f>
        <v/>
      </c>
      <c r="AF267">
        <f>IF($C267="OK",TEXT(Plantilla!AD278,"#"),"")</f>
        <v/>
      </c>
      <c r="AG267" s="6">
        <f>IF($C267="OK",_xlfn.NUMBERVALUE(Plantilla!AE278),"")</f>
        <v/>
      </c>
      <c r="AH267" s="4">
        <f>IF($C267="OK",_xlfn.NUMBERVALUE(Plantilla!AF278),"")</f>
        <v/>
      </c>
      <c r="AI267" s="6">
        <f>IF($C267="OK",_xlfn.NUMBERVALUE(Plantilla!AG278),"")</f>
        <v/>
      </c>
      <c r="AJ267" s="6">
        <f>IF($C267="OK",_xlfn.NUMBERVALUE(Plantilla!AH278),"")</f>
        <v/>
      </c>
      <c r="AK267" s="6">
        <f>IF($C267="OK",_xlfn.NUMBERVALUE(Plantilla!AI278),"")</f>
        <v/>
      </c>
      <c r="AL267" s="6">
        <f>IF($C267="OK",_xlfn.NUMBERVALUE(Plantilla!AJ278),"")</f>
        <v/>
      </c>
      <c r="AM267" s="4">
        <f>IF($C267="OK",_xlfn.NUMBERVALUE(Plantilla!AK278),"")</f>
        <v/>
      </c>
      <c r="AN267" s="6">
        <f>IF($C267="OK",_xlfn.NUMBERVALUE(Plantilla!AL278),"")</f>
        <v/>
      </c>
      <c r="AO267" s="4">
        <f>IF($C267="OK",_xlfn.NUMBERVALUE(Plantilla!AM278),"")</f>
        <v/>
      </c>
      <c r="AP267" s="6">
        <f>IF($C267="OK",_xlfn.NUMBERVALUE(Plantilla!AN278),"")</f>
        <v/>
      </c>
      <c r="AQ267" s="4">
        <f>IF($C267="OK",_xlfn.NUMBERVALUE(Plantilla!AO278),"")</f>
        <v/>
      </c>
      <c r="AR267" s="6">
        <f>IF($C267="OK",_xlfn.NUMBERVALUE(Plantilla!AP278),"")</f>
        <v/>
      </c>
      <c r="AS267" s="4">
        <f>IF($C267="OK",_xlfn.NUMBERVALUE(Plantilla!AQ278),"")</f>
        <v/>
      </c>
      <c r="AT267" s="6">
        <f>IF($C267="OK",_xlfn.NUMBERVALUE(Plantilla!AR278),"")</f>
        <v/>
      </c>
      <c r="AU267" s="4">
        <f>IF($C267="OK",_xlfn.NUMBERVALUE(Plantilla!AS278),"")</f>
        <v/>
      </c>
      <c r="AV267" s="6">
        <f>IF($C267="OK",_xlfn.NUMBERVALUE(Plantilla!AT278),"")</f>
        <v/>
      </c>
      <c r="AW267" s="4">
        <f>IF($C267="OK",_xlfn.NUMBERVALUE(Plantilla!AU278),"")</f>
        <v/>
      </c>
      <c r="AX267" s="6">
        <f>IF($C267="OK",_xlfn.NUMBERVALUE(Plantilla!AV278),"")</f>
        <v/>
      </c>
      <c r="AY267" s="4">
        <f>IF($C267="OK",_xlfn.NUMBERVALUE(Plantilla!AW278),"")</f>
        <v/>
      </c>
      <c r="AZ267" s="6">
        <f>IF($C267="OK",_xlfn.NUMBERVALUE(Plantilla!AX278),"")</f>
        <v/>
      </c>
      <c r="BA267">
        <f>IF($C267="OK",_xlfn.NUMBERVALUE(Plantilla!AY278),"")</f>
        <v/>
      </c>
      <c r="BB267">
        <f>IF($C267="OK",_xlfn.NUMBERVALUE(Plantilla!AZ278),"")</f>
        <v/>
      </c>
      <c r="BC267" s="4">
        <f>IF($C267="OK",_xlfn.NUMBERVALUE(Plantilla!BA278),"")</f>
        <v/>
      </c>
      <c r="BD267" s="6">
        <f>IF($C267="OK",_xlfn.NUMBERVALUE(Plantilla!BB278),"")</f>
        <v/>
      </c>
      <c r="BE267" s="4">
        <f>IF($C267="OK",_xlfn.NUMBERVALUE(Plantilla!BC278),"")</f>
        <v/>
      </c>
      <c r="BF267" s="6">
        <f>IF($C267="OK",_xlfn.NUMBERVALUE(Plantilla!BD278),"")</f>
        <v/>
      </c>
      <c r="BG267" s="4">
        <f>IF($C267="OK",_xlfn.NUMBERVALUE(Plantilla!BE278),"")</f>
        <v/>
      </c>
      <c r="BH267" s="6">
        <f>IF($C267="OK",_xlfn.NUMBERVALUE(Plantilla!BF278),"")</f>
        <v/>
      </c>
      <c r="BI267" s="110">
        <f>IF($C267="OK",_xlfn.NUMBERVALUE(Plantilla!BG278),"")</f>
        <v/>
      </c>
      <c r="BJ267" s="6">
        <f>IF($C267="OK",_xlfn.NUMBERVALUE(Plantilla!BH278),"")</f>
        <v/>
      </c>
      <c r="BK267" s="109">
        <f>IF($C267="OK",_xlfn.NUMBERVALUE(Plantilla!BI278),"")</f>
        <v/>
      </c>
      <c r="BL267" s="6">
        <f>IF($C267="OK",
   IF(Plantilla!BJ278&lt;&gt;"",
      TEXT(VLOOKUP(Plantilla!BJ278,'Tablas '!$Z$4:$AA$6,2,FALSE),"#"),
   ""),
"")</f>
        <v/>
      </c>
      <c r="BM267" s="4">
        <f>IF($C267="OK",_xlfn.NUMBERVALUE(Plantilla!BK278),"")</f>
        <v/>
      </c>
      <c r="BN267" s="4">
        <f>IF($C267="OK",_xlfn.NUMBERVALUE(Plantilla!BL278),"")</f>
        <v/>
      </c>
      <c r="BO267" s="6">
        <f>IF($C267="OK",_xlfn.NUMBERVALUE(Plantilla!BM278),"")</f>
        <v/>
      </c>
      <c r="BP267" s="4">
        <f>IF($C267="OK",_xlfn.NUMBERVALUE(Plantilla!BN278),"")</f>
        <v/>
      </c>
      <c r="BQ267" s="6">
        <f>IF($C267="OK",_xlfn.NUMBERVALUE(Plantilla!BO278),"")</f>
        <v/>
      </c>
      <c r="BR267" s="4">
        <f>IF($C267="OK",_xlfn.NUMBERVALUE(Plantilla!BP278),"")</f>
        <v/>
      </c>
      <c r="BS267" s="6">
        <f>IF($C267="OK",_xlfn.NUMBERVALUE(Plantilla!BQ278),"")</f>
        <v/>
      </c>
      <c r="BT267" s="4">
        <f>IF($C267="OK",_xlfn.NUMBERVALUE(Plantilla!BR278),"")</f>
        <v/>
      </c>
      <c r="BU267" s="6">
        <f>IF($C267="OK",_xlfn.NUMBERVALUE(Plantilla!BS278),"")</f>
        <v/>
      </c>
      <c r="BV267" s="6">
        <f>IF($C267="OK",_xlfn.NUMBERVALUE(Plantilla!BT278),"")</f>
        <v/>
      </c>
      <c r="BW267" s="6">
        <f>IF($C267="OK",_xlfn.NUMBERVALUE(Plantilla!BU278),"")</f>
        <v/>
      </c>
      <c r="BX267" s="6">
        <f>IF($C267="OK",_xlfn.NUMBERVALUE(Plantilla!BV278),"")</f>
        <v/>
      </c>
      <c r="BY267" s="6">
        <f>IF($C267="OK",_xlfn.NUMBERVALUE(Plantilla!BW278),"")</f>
        <v/>
      </c>
      <c r="BZ267" s="6">
        <f>IF($C267="OK",_xlfn.NUMBERVALUE(Plantilla!BX278),"")</f>
        <v/>
      </c>
      <c r="CA267" s="6">
        <f>IF($C267="OK",_xlfn.NUMBERVALUE(Plantilla!BY278),"")</f>
        <v/>
      </c>
      <c r="CB267" s="6">
        <f>IF($C267="OK",_xlfn.NUMBERVALUE(Plantilla!BZ278),"")</f>
        <v/>
      </c>
      <c r="CC267" s="6">
        <f>IF($C267="OK",_xlfn.NUMBERVALUE(Plantilla!CA278),"")</f>
        <v/>
      </c>
      <c r="CD267" s="6">
        <f>IF($C267="OK",_xlfn.NUMBERVALUE(Plantilla!CB278),"")</f>
        <v/>
      </c>
      <c r="CE267" s="6">
        <f>IF($C267="OK",_xlfn.NUMBERVALUE(Plantilla!CC278),"")</f>
        <v/>
      </c>
      <c r="CF267" s="4">
        <f>IF($C267="OK",_xlfn.NUMBERVALUE(Plantilla!CD278),"")</f>
        <v/>
      </c>
      <c r="CG267" s="6">
        <f>IF($C267="OK",_xlfn.NUMBERVALUE(Plantilla!CE278),"")</f>
        <v/>
      </c>
      <c r="CH267" s="6">
        <f>IF($C267="OK",_xlfn.NUMBERVALUE(Plantilla!CF278),"")</f>
        <v/>
      </c>
      <c r="CI267" s="6">
        <f>IF($C267="OK",_xlfn.NUMBERVALUE(Plantilla!CG278),"")</f>
        <v/>
      </c>
      <c r="CJ267" s="6">
        <f>IF($C267="OK",_xlfn.NUMBERVALUE(Plantilla!CH278),"")</f>
        <v/>
      </c>
      <c r="CK267" s="6">
        <f>IF($C267="OK",_xlfn.NUMBERVALUE(Plantilla!CI278),"")</f>
        <v/>
      </c>
      <c r="CL267" s="6">
        <f>IF($C267="OK",_xlfn.NUMBERVALUE(Plantilla!CJ278),"")</f>
        <v/>
      </c>
      <c r="CM267">
        <f>IF($C267="OK",TEXT(Plantilla!CK278,"#"),"")</f>
        <v/>
      </c>
      <c r="CN267" s="6">
        <f>IF($C267="OK",_xlfn.NUMBERVALUE(Plantilla!CL278),"")</f>
        <v/>
      </c>
      <c r="CO267" s="6">
        <f>IF($C267="OK",_xlfn.NUMBERVALUE(Plantilla!CM278),"")</f>
        <v/>
      </c>
      <c r="CP267" s="110">
        <f>IF($C267="OK",_xlfn.NUMBERVALUE(Plantilla!CN278),"")</f>
        <v/>
      </c>
      <c r="CQ267" s="6">
        <f>IF($C267="OK",_xlfn.NUMBERVALUE(Plantilla!CO278),"")</f>
        <v/>
      </c>
      <c r="CR267" s="109">
        <f>IF($C267="OK",_xlfn.NUMBERVALUE(Plantilla!CP278),"")</f>
        <v/>
      </c>
      <c r="CS267" s="110">
        <f>IF($C267="OK",_xlfn.NUMBERVALUE(Plantilla!CQ278),"")</f>
        <v/>
      </c>
      <c r="CT267" s="6">
        <f>IF($C267="OK",_xlfn.NUMBERVALUE(Plantilla!CR278),"")</f>
        <v/>
      </c>
      <c r="CU267" s="109">
        <f>IF($C267="OK",_xlfn.NUMBERVALUE(Plantilla!CS278),"")</f>
        <v/>
      </c>
      <c r="CV267" s="110">
        <f>IF($C267="OK",_xlfn.NUMBERVALUE(Plantilla!CT278),"")</f>
        <v/>
      </c>
      <c r="CW267" s="6">
        <f>IF($C267="OK",_xlfn.NUMBERVALUE(Plantilla!CU278),"")</f>
        <v/>
      </c>
      <c r="CX267" s="82">
        <f>IF($C267="OK",_xlfn.NUMBERVALUE(Plantilla!CV278),"")</f>
        <v/>
      </c>
      <c r="CY267" s="6">
        <f>IF($C267="OK",_xlfn.NUMBERVALUE(Plantilla!CW278),"")</f>
        <v/>
      </c>
      <c r="CZ267" s="82">
        <f>IF($C267="OK",_xlfn.NUMBERVALUE(Plantilla!CX278),"")</f>
        <v/>
      </c>
      <c r="DA267" s="6">
        <f>IF($C267="OK",_xlfn.NUMBERVALUE(Plantilla!CY278),"")</f>
        <v/>
      </c>
      <c r="DB267" s="109">
        <f>IF($C267="OK",_xlfn.NUMBERVALUE(Plantilla!CZ278),"")</f>
        <v/>
      </c>
      <c r="DC267" s="6">
        <f>IF($C267="OK",_xlfn.NUMBERVALUE(Plantilla!DA278),"")</f>
        <v/>
      </c>
      <c r="DD267" s="6">
        <f>IF($C267="OK",TEXT(Plantilla!DB278,"#"),"")</f>
        <v/>
      </c>
      <c r="DE267" s="6">
        <f>IF($C267="OK",_xlfn.NUMBERVALUE(Plantilla!DC278),"")</f>
        <v/>
      </c>
      <c r="DF267" s="4">
        <f>IF($C267="OK",_xlfn.NUMBERVALUE(Plantilla!DD278),"")</f>
        <v/>
      </c>
      <c r="DG267" s="6">
        <f>IF($C267="OK",_xlfn.NUMBERVALUE(Plantilla!DE278),"")</f>
        <v/>
      </c>
      <c r="DH267" s="6">
        <f>IF($C267="OK",_xlfn.NUMBERVALUE(Plantilla!DF278),"")</f>
        <v/>
      </c>
      <c r="DI267" s="6">
        <f>IF($C267="OK",_xlfn.NUMBERVALUE(Plantilla!DG278),"")</f>
        <v/>
      </c>
      <c r="DJ267" s="6">
        <f>IF($C267="OK",_xlfn.NUMBERVALUE(Plantilla!DH278),"")</f>
        <v/>
      </c>
      <c r="DK267" s="6">
        <f>IF($C267="OK",_xlfn.NUMBERVALUE(Plantilla!DI278),"")</f>
        <v/>
      </c>
      <c r="DL267" s="6">
        <f>IF($C267="OK",_xlfn.NUMBERVALUE(Plantilla!DJ278),"")</f>
        <v/>
      </c>
      <c r="DM267" s="6">
        <f>IF($C267="OK",_xlfn.NUMBERVALUE(Plantilla!DK278),"")</f>
        <v/>
      </c>
      <c r="DN267" s="6">
        <f>IF($C267="OK",_xlfn.NUMBERVALUE(Plantilla!DL278),"")</f>
        <v/>
      </c>
      <c r="DO267" s="6">
        <f>IF($C267="OK",_xlfn.NUMBERVALUE(Plantilla!DM278),"")</f>
        <v/>
      </c>
      <c r="DP267" s="6">
        <f>IF($C267="OK",_xlfn.NUMBERVALUE(Plantilla!DN278),"")</f>
        <v/>
      </c>
      <c r="DQ267" s="6">
        <f>IF($C267="OK",_xlfn.NUMBERVALUE(Plantilla!DO278),"")</f>
        <v/>
      </c>
      <c r="DR267" s="6">
        <f>IF($C267="OK",_xlfn.NUMBERVALUE(Plantilla!DP278),"")</f>
        <v/>
      </c>
      <c r="DS267">
        <f>IF($C267="OK",TEXT(Plantilla!DR278,"#"),"")</f>
        <v/>
      </c>
      <c r="DT267" s="6" t="n"/>
    </row>
    <row r="268">
      <c r="A268">
        <f>IF(Plantilla!$I$6="¡Perfecto!, Guarda el archivo y adjúntalo a tu interfaz de Nómina Electrónica","OK","Error")</f>
        <v/>
      </c>
      <c r="B268">
        <f>IF(Plantilla!$I$6="¡Perfecto!, Guarda el archivo y adjúntalo a tu interfaz de Nómina Electrónica",MID(Plantilla!$D$2,SEARCH("V",Plantilla!$D$2),10),"")</f>
        <v/>
      </c>
      <c r="C268">
        <f>Plantilla!C279</f>
        <v/>
      </c>
      <c r="D268">
        <f>IF($C268="OK",Plantilla!B279,"")</f>
        <v/>
      </c>
      <c r="E268">
        <f>IF($C268="OK",
   VLOOKUP(Plantilla!$E$4,'Tablas '!$AP$4:$AT$6,5,FALSE),
"")</f>
        <v/>
      </c>
      <c r="F268">
        <f>IF($C268="OK",TEXT(Plantilla!D279,"#"),"")</f>
        <v/>
      </c>
      <c r="G268">
        <f>IF($C268="OK",
   VLOOKUP(Plantilla!E279,'Tablas '!$B$4:$C$14,2,FALSE),
"")</f>
        <v/>
      </c>
      <c r="H268">
        <f>IF($C268="OK",TEXT(Plantilla!F279,"#"),"")</f>
        <v/>
      </c>
      <c r="I268">
        <f>IF($C268="OK",TEXT(Plantilla!G279,"#"),"")</f>
        <v/>
      </c>
      <c r="J268">
        <f>IF($C268="OK",TEXT(Plantilla!H279,"#"),"")</f>
        <v/>
      </c>
      <c r="K268">
        <f>IF($C268="OK",TEXT(Plantilla!I279,"#"),"")</f>
        <v/>
      </c>
      <c r="L268">
        <f>IF($C268="OK",TEXT(Plantilla!J279,"#"),"")</f>
        <v/>
      </c>
      <c r="M268">
        <f>IF($C268="OK",TEXT(Plantilla!K279,"#"),"")</f>
        <v/>
      </c>
      <c r="N268">
        <f>IF($C268="OK",
   CONCATENATE(YEAR(Plantilla!L279),"-",TEXT(MONTH(Plantilla!L279),"00"),"-",TEXT(DAY(Plantilla!L279),"00")),
"")</f>
        <v/>
      </c>
      <c r="O268">
        <f>IF($C268="OK",_xlfn.NUMBERVALUE(Plantilla!M279),"")</f>
        <v/>
      </c>
      <c r="P268">
        <f>IF($C268="OK",
   IF(Plantilla!N279&lt;&gt;"",
      CONCATENATE(YEAR(Plantilla!N279),"-",TEXT(MONTH(Plantilla!N279),"00"),"-",TEXT(DAY(Plantilla!N279),"00")),
   ""),
"")</f>
        <v/>
      </c>
      <c r="Q268">
        <f>IF($C268="OK",
   VLOOKUP(Plantilla!O279,'Tablas '!$E$4:$F$19,2,FALSE),
"")</f>
        <v/>
      </c>
      <c r="R268">
        <f>IF($C268="OK",
   VLOOKUP(Plantilla!P279,'Tablas '!$H$4:$I$5,2,FALSE),
"")</f>
        <v/>
      </c>
      <c r="S268">
        <f>IF($C268="OK",
   VLOOKUP(Plantilla!Q279,'Tablas '!$K$4:$L$8,2,FALSE),
"")</f>
        <v/>
      </c>
      <c r="T268">
        <f>IF($C268="OK",
   VLOOKUP(Plantilla!R279,'Tablas '!$AE$4:$AF$6,2,FALSE),
"")</f>
        <v/>
      </c>
      <c r="U268">
        <f>IF($C268="OK",
   VLOOKUP(Plantilla!S279,'Tablas '!$AE$4:$AF$6,2,FALSE),
"")</f>
        <v/>
      </c>
      <c r="V268">
        <f>IF($C268="OK",TEXT(Plantilla!T279,"#"),"")</f>
        <v/>
      </c>
      <c r="W268" s="84">
        <f>IF($C268="OK",
   VLOOKUP(Plantilla!U279,'Tablas '!$AM$4:$AN$1126,2,FALSE),
"")</f>
        <v/>
      </c>
      <c r="X268">
        <f>IF($C268="OK",TEXT(Plantilla!V279,"#"),"")</f>
        <v/>
      </c>
      <c r="Y268">
        <f>IF($C268="OK",
   CONCATENATE(YEAR(Plantilla!W279),"-",TEXT(MONTH(Plantilla!W279),"00"),"-",TEXT(DAY(Plantilla!W279),"00")),
"")</f>
        <v/>
      </c>
      <c r="Z268">
        <f>IF($C268="OK",
   CONCATENATE(YEAR(Plantilla!X279),"-",TEXT(MONTH(Plantilla!X279),"00"),"-",TEXT(DAY(Plantilla!X279),"00")),
"")</f>
        <v/>
      </c>
      <c r="AA268">
        <f>IF($C268="OK",
   TEXT(VLOOKUP(Plantilla!Y279,'Tablas '!$Q$4:$R$9,2,FALSE),"#"),
"")</f>
        <v/>
      </c>
      <c r="AB268">
        <f>IF($C268="OK",
   CONCATENATE(YEAR(Plantilla!Z279),"-",TEXT(MONTH(Plantilla!Z279),"00"),"-",TEXT(DAY(Plantilla!Z279),"00")),
"")</f>
        <v/>
      </c>
      <c r="AC268">
        <f>IF($C268="OK",
   TEXT(VLOOKUP(Plantilla!AA279,'Tablas '!$T$4:$U$13,2,FALSE),"#"),
"")</f>
        <v/>
      </c>
      <c r="AD268">
        <f>IF($C268="OK",TEXT(Plantilla!AB279,"#"),"")</f>
        <v/>
      </c>
      <c r="AE268">
        <f>IF($C268="OK",
   IF(Plantilla!AC279&lt;&gt;"",
      TEXT(VLOOKUP(Plantilla!AC279,'Tablas '!$W$4:$X$7,2,FALSE),"#"),
   ""),
"")</f>
        <v/>
      </c>
      <c r="AF268">
        <f>IF($C268="OK",TEXT(Plantilla!AD279,"#"),"")</f>
        <v/>
      </c>
      <c r="AG268" s="6">
        <f>IF($C268="OK",_xlfn.NUMBERVALUE(Plantilla!AE279),"")</f>
        <v/>
      </c>
      <c r="AH268" s="4">
        <f>IF($C268="OK",_xlfn.NUMBERVALUE(Plantilla!AF279),"")</f>
        <v/>
      </c>
      <c r="AI268" s="6">
        <f>IF($C268="OK",_xlfn.NUMBERVALUE(Plantilla!AG279),"")</f>
        <v/>
      </c>
      <c r="AJ268" s="6">
        <f>IF($C268="OK",_xlfn.NUMBERVALUE(Plantilla!AH279),"")</f>
        <v/>
      </c>
      <c r="AK268" s="6">
        <f>IF($C268="OK",_xlfn.NUMBERVALUE(Plantilla!AI279),"")</f>
        <v/>
      </c>
      <c r="AL268" s="6">
        <f>IF($C268="OK",_xlfn.NUMBERVALUE(Plantilla!AJ279),"")</f>
        <v/>
      </c>
      <c r="AM268" s="4">
        <f>IF($C268="OK",_xlfn.NUMBERVALUE(Plantilla!AK279),"")</f>
        <v/>
      </c>
      <c r="AN268" s="6">
        <f>IF($C268="OK",_xlfn.NUMBERVALUE(Plantilla!AL279),"")</f>
        <v/>
      </c>
      <c r="AO268" s="4">
        <f>IF($C268="OK",_xlfn.NUMBERVALUE(Plantilla!AM279),"")</f>
        <v/>
      </c>
      <c r="AP268" s="6">
        <f>IF($C268="OK",_xlfn.NUMBERVALUE(Plantilla!AN279),"")</f>
        <v/>
      </c>
      <c r="AQ268" s="4">
        <f>IF($C268="OK",_xlfn.NUMBERVALUE(Plantilla!AO279),"")</f>
        <v/>
      </c>
      <c r="AR268" s="6">
        <f>IF($C268="OK",_xlfn.NUMBERVALUE(Plantilla!AP279),"")</f>
        <v/>
      </c>
      <c r="AS268" s="4">
        <f>IF($C268="OK",_xlfn.NUMBERVALUE(Plantilla!AQ279),"")</f>
        <v/>
      </c>
      <c r="AT268" s="6">
        <f>IF($C268="OK",_xlfn.NUMBERVALUE(Plantilla!AR279),"")</f>
        <v/>
      </c>
      <c r="AU268" s="4">
        <f>IF($C268="OK",_xlfn.NUMBERVALUE(Plantilla!AS279),"")</f>
        <v/>
      </c>
      <c r="AV268" s="6">
        <f>IF($C268="OK",_xlfn.NUMBERVALUE(Plantilla!AT279),"")</f>
        <v/>
      </c>
      <c r="AW268" s="4">
        <f>IF($C268="OK",_xlfn.NUMBERVALUE(Plantilla!AU279),"")</f>
        <v/>
      </c>
      <c r="AX268" s="6">
        <f>IF($C268="OK",_xlfn.NUMBERVALUE(Plantilla!AV279),"")</f>
        <v/>
      </c>
      <c r="AY268" s="4">
        <f>IF($C268="OK",_xlfn.NUMBERVALUE(Plantilla!AW279),"")</f>
        <v/>
      </c>
      <c r="AZ268" s="6">
        <f>IF($C268="OK",_xlfn.NUMBERVALUE(Plantilla!AX279),"")</f>
        <v/>
      </c>
      <c r="BA268">
        <f>IF($C268="OK",_xlfn.NUMBERVALUE(Plantilla!AY279),"")</f>
        <v/>
      </c>
      <c r="BB268">
        <f>IF($C268="OK",_xlfn.NUMBERVALUE(Plantilla!AZ279),"")</f>
        <v/>
      </c>
      <c r="BC268" s="4">
        <f>IF($C268="OK",_xlfn.NUMBERVALUE(Plantilla!BA279),"")</f>
        <v/>
      </c>
      <c r="BD268" s="6">
        <f>IF($C268="OK",_xlfn.NUMBERVALUE(Plantilla!BB279),"")</f>
        <v/>
      </c>
      <c r="BE268" s="4">
        <f>IF($C268="OK",_xlfn.NUMBERVALUE(Plantilla!BC279),"")</f>
        <v/>
      </c>
      <c r="BF268" s="6">
        <f>IF($C268="OK",_xlfn.NUMBERVALUE(Plantilla!BD279),"")</f>
        <v/>
      </c>
      <c r="BG268" s="4">
        <f>IF($C268="OK",_xlfn.NUMBERVALUE(Plantilla!BE279),"")</f>
        <v/>
      </c>
      <c r="BH268" s="6">
        <f>IF($C268="OK",_xlfn.NUMBERVALUE(Plantilla!BF279),"")</f>
        <v/>
      </c>
      <c r="BI268" s="110">
        <f>IF($C268="OK",_xlfn.NUMBERVALUE(Plantilla!BG279),"")</f>
        <v/>
      </c>
      <c r="BJ268" s="6">
        <f>IF($C268="OK",_xlfn.NUMBERVALUE(Plantilla!BH279),"")</f>
        <v/>
      </c>
      <c r="BK268" s="109">
        <f>IF($C268="OK",_xlfn.NUMBERVALUE(Plantilla!BI279),"")</f>
        <v/>
      </c>
      <c r="BL268" s="6">
        <f>IF($C268="OK",
   IF(Plantilla!BJ279&lt;&gt;"",
      TEXT(VLOOKUP(Plantilla!BJ279,'Tablas '!$Z$4:$AA$6,2,FALSE),"#"),
   ""),
"")</f>
        <v/>
      </c>
      <c r="BM268" s="4">
        <f>IF($C268="OK",_xlfn.NUMBERVALUE(Plantilla!BK279),"")</f>
        <v/>
      </c>
      <c r="BN268" s="4">
        <f>IF($C268="OK",_xlfn.NUMBERVALUE(Plantilla!BL279),"")</f>
        <v/>
      </c>
      <c r="BO268" s="6">
        <f>IF($C268="OK",_xlfn.NUMBERVALUE(Plantilla!BM279),"")</f>
        <v/>
      </c>
      <c r="BP268" s="4">
        <f>IF($C268="OK",_xlfn.NUMBERVALUE(Plantilla!BN279),"")</f>
        <v/>
      </c>
      <c r="BQ268" s="6">
        <f>IF($C268="OK",_xlfn.NUMBERVALUE(Plantilla!BO279),"")</f>
        <v/>
      </c>
      <c r="BR268" s="4">
        <f>IF($C268="OK",_xlfn.NUMBERVALUE(Plantilla!BP279),"")</f>
        <v/>
      </c>
      <c r="BS268" s="6">
        <f>IF($C268="OK",_xlfn.NUMBERVALUE(Plantilla!BQ279),"")</f>
        <v/>
      </c>
      <c r="BT268" s="4">
        <f>IF($C268="OK",_xlfn.NUMBERVALUE(Plantilla!BR279),"")</f>
        <v/>
      </c>
      <c r="BU268" s="6">
        <f>IF($C268="OK",_xlfn.NUMBERVALUE(Plantilla!BS279),"")</f>
        <v/>
      </c>
      <c r="BV268" s="6">
        <f>IF($C268="OK",_xlfn.NUMBERVALUE(Plantilla!BT279),"")</f>
        <v/>
      </c>
      <c r="BW268" s="6">
        <f>IF($C268="OK",_xlfn.NUMBERVALUE(Plantilla!BU279),"")</f>
        <v/>
      </c>
      <c r="BX268" s="6">
        <f>IF($C268="OK",_xlfn.NUMBERVALUE(Plantilla!BV279),"")</f>
        <v/>
      </c>
      <c r="BY268" s="6">
        <f>IF($C268="OK",_xlfn.NUMBERVALUE(Plantilla!BW279),"")</f>
        <v/>
      </c>
      <c r="BZ268" s="6">
        <f>IF($C268="OK",_xlfn.NUMBERVALUE(Plantilla!BX279),"")</f>
        <v/>
      </c>
      <c r="CA268" s="6">
        <f>IF($C268="OK",_xlfn.NUMBERVALUE(Plantilla!BY279),"")</f>
        <v/>
      </c>
      <c r="CB268" s="6">
        <f>IF($C268="OK",_xlfn.NUMBERVALUE(Plantilla!BZ279),"")</f>
        <v/>
      </c>
      <c r="CC268" s="6">
        <f>IF($C268="OK",_xlfn.NUMBERVALUE(Plantilla!CA279),"")</f>
        <v/>
      </c>
      <c r="CD268" s="6">
        <f>IF($C268="OK",_xlfn.NUMBERVALUE(Plantilla!CB279),"")</f>
        <v/>
      </c>
      <c r="CE268" s="6">
        <f>IF($C268="OK",_xlfn.NUMBERVALUE(Plantilla!CC279),"")</f>
        <v/>
      </c>
      <c r="CF268" s="4">
        <f>IF($C268="OK",_xlfn.NUMBERVALUE(Plantilla!CD279),"")</f>
        <v/>
      </c>
      <c r="CG268" s="6">
        <f>IF($C268="OK",_xlfn.NUMBERVALUE(Plantilla!CE279),"")</f>
        <v/>
      </c>
      <c r="CH268" s="6">
        <f>IF($C268="OK",_xlfn.NUMBERVALUE(Plantilla!CF279),"")</f>
        <v/>
      </c>
      <c r="CI268" s="6">
        <f>IF($C268="OK",_xlfn.NUMBERVALUE(Plantilla!CG279),"")</f>
        <v/>
      </c>
      <c r="CJ268" s="6">
        <f>IF($C268="OK",_xlfn.NUMBERVALUE(Plantilla!CH279),"")</f>
        <v/>
      </c>
      <c r="CK268" s="6">
        <f>IF($C268="OK",_xlfn.NUMBERVALUE(Plantilla!CI279),"")</f>
        <v/>
      </c>
      <c r="CL268" s="6">
        <f>IF($C268="OK",_xlfn.NUMBERVALUE(Plantilla!CJ279),"")</f>
        <v/>
      </c>
      <c r="CM268">
        <f>IF($C268="OK",TEXT(Plantilla!CK279,"#"),"")</f>
        <v/>
      </c>
      <c r="CN268" s="6">
        <f>IF($C268="OK",_xlfn.NUMBERVALUE(Plantilla!CL279),"")</f>
        <v/>
      </c>
      <c r="CO268" s="6">
        <f>IF($C268="OK",_xlfn.NUMBERVALUE(Plantilla!CM279),"")</f>
        <v/>
      </c>
      <c r="CP268" s="110">
        <f>IF($C268="OK",_xlfn.NUMBERVALUE(Plantilla!CN279),"")</f>
        <v/>
      </c>
      <c r="CQ268" s="6">
        <f>IF($C268="OK",_xlfn.NUMBERVALUE(Plantilla!CO279),"")</f>
        <v/>
      </c>
      <c r="CR268" s="109">
        <f>IF($C268="OK",_xlfn.NUMBERVALUE(Plantilla!CP279),"")</f>
        <v/>
      </c>
      <c r="CS268" s="110">
        <f>IF($C268="OK",_xlfn.NUMBERVALUE(Plantilla!CQ279),"")</f>
        <v/>
      </c>
      <c r="CT268" s="6">
        <f>IF($C268="OK",_xlfn.NUMBERVALUE(Plantilla!CR279),"")</f>
        <v/>
      </c>
      <c r="CU268" s="109">
        <f>IF($C268="OK",_xlfn.NUMBERVALUE(Plantilla!CS279),"")</f>
        <v/>
      </c>
      <c r="CV268" s="110">
        <f>IF($C268="OK",_xlfn.NUMBERVALUE(Plantilla!CT279),"")</f>
        <v/>
      </c>
      <c r="CW268" s="6">
        <f>IF($C268="OK",_xlfn.NUMBERVALUE(Plantilla!CU279),"")</f>
        <v/>
      </c>
      <c r="CX268" s="82">
        <f>IF($C268="OK",_xlfn.NUMBERVALUE(Plantilla!CV279),"")</f>
        <v/>
      </c>
      <c r="CY268" s="6">
        <f>IF($C268="OK",_xlfn.NUMBERVALUE(Plantilla!CW279),"")</f>
        <v/>
      </c>
      <c r="CZ268" s="82">
        <f>IF($C268="OK",_xlfn.NUMBERVALUE(Plantilla!CX279),"")</f>
        <v/>
      </c>
      <c r="DA268" s="6">
        <f>IF($C268="OK",_xlfn.NUMBERVALUE(Plantilla!CY279),"")</f>
        <v/>
      </c>
      <c r="DB268" s="109">
        <f>IF($C268="OK",_xlfn.NUMBERVALUE(Plantilla!CZ279),"")</f>
        <v/>
      </c>
      <c r="DC268" s="6">
        <f>IF($C268="OK",_xlfn.NUMBERVALUE(Plantilla!DA279),"")</f>
        <v/>
      </c>
      <c r="DD268" s="6">
        <f>IF($C268="OK",TEXT(Plantilla!DB279,"#"),"")</f>
        <v/>
      </c>
      <c r="DE268" s="6">
        <f>IF($C268="OK",_xlfn.NUMBERVALUE(Plantilla!DC279),"")</f>
        <v/>
      </c>
      <c r="DF268" s="4">
        <f>IF($C268="OK",_xlfn.NUMBERVALUE(Plantilla!DD279),"")</f>
        <v/>
      </c>
      <c r="DG268" s="6">
        <f>IF($C268="OK",_xlfn.NUMBERVALUE(Plantilla!DE279),"")</f>
        <v/>
      </c>
      <c r="DH268" s="6">
        <f>IF($C268="OK",_xlfn.NUMBERVALUE(Plantilla!DF279),"")</f>
        <v/>
      </c>
      <c r="DI268" s="6">
        <f>IF($C268="OK",_xlfn.NUMBERVALUE(Plantilla!DG279),"")</f>
        <v/>
      </c>
      <c r="DJ268" s="6">
        <f>IF($C268="OK",_xlfn.NUMBERVALUE(Plantilla!DH279),"")</f>
        <v/>
      </c>
      <c r="DK268" s="6">
        <f>IF($C268="OK",_xlfn.NUMBERVALUE(Plantilla!DI279),"")</f>
        <v/>
      </c>
      <c r="DL268" s="6">
        <f>IF($C268="OK",_xlfn.NUMBERVALUE(Plantilla!DJ279),"")</f>
        <v/>
      </c>
      <c r="DM268" s="6">
        <f>IF($C268="OK",_xlfn.NUMBERVALUE(Plantilla!DK279),"")</f>
        <v/>
      </c>
      <c r="DN268" s="6">
        <f>IF($C268="OK",_xlfn.NUMBERVALUE(Plantilla!DL279),"")</f>
        <v/>
      </c>
      <c r="DO268" s="6">
        <f>IF($C268="OK",_xlfn.NUMBERVALUE(Plantilla!DM279),"")</f>
        <v/>
      </c>
      <c r="DP268" s="6">
        <f>IF($C268="OK",_xlfn.NUMBERVALUE(Plantilla!DN279),"")</f>
        <v/>
      </c>
      <c r="DQ268" s="6">
        <f>IF($C268="OK",_xlfn.NUMBERVALUE(Plantilla!DO279),"")</f>
        <v/>
      </c>
      <c r="DR268" s="6">
        <f>IF($C268="OK",_xlfn.NUMBERVALUE(Plantilla!DP279),"")</f>
        <v/>
      </c>
      <c r="DS268">
        <f>IF($C268="OK",TEXT(Plantilla!DR279,"#"),"")</f>
        <v/>
      </c>
      <c r="DT268" s="6" t="n"/>
    </row>
    <row r="269">
      <c r="A269">
        <f>IF(Plantilla!$I$6="¡Perfecto!, Guarda el archivo y adjúntalo a tu interfaz de Nómina Electrónica","OK","Error")</f>
        <v/>
      </c>
      <c r="B269">
        <f>IF(Plantilla!$I$6="¡Perfecto!, Guarda el archivo y adjúntalo a tu interfaz de Nómina Electrónica",MID(Plantilla!$D$2,SEARCH("V",Plantilla!$D$2),10),"")</f>
        <v/>
      </c>
      <c r="C269">
        <f>Plantilla!C280</f>
        <v/>
      </c>
      <c r="D269">
        <f>IF($C269="OK",Plantilla!B280,"")</f>
        <v/>
      </c>
      <c r="E269">
        <f>IF($C269="OK",
   VLOOKUP(Plantilla!$E$4,'Tablas '!$AP$4:$AT$6,5,FALSE),
"")</f>
        <v/>
      </c>
      <c r="F269">
        <f>IF($C269="OK",TEXT(Plantilla!D280,"#"),"")</f>
        <v/>
      </c>
      <c r="G269">
        <f>IF($C269="OK",
   VLOOKUP(Plantilla!E280,'Tablas '!$B$4:$C$14,2,FALSE),
"")</f>
        <v/>
      </c>
      <c r="H269">
        <f>IF($C269="OK",TEXT(Plantilla!F280,"#"),"")</f>
        <v/>
      </c>
      <c r="I269">
        <f>IF($C269="OK",TEXT(Plantilla!G280,"#"),"")</f>
        <v/>
      </c>
      <c r="J269">
        <f>IF($C269="OK",TEXT(Plantilla!H280,"#"),"")</f>
        <v/>
      </c>
      <c r="K269">
        <f>IF($C269="OK",TEXT(Plantilla!I280,"#"),"")</f>
        <v/>
      </c>
      <c r="L269">
        <f>IF($C269="OK",TEXT(Plantilla!J280,"#"),"")</f>
        <v/>
      </c>
      <c r="M269">
        <f>IF($C269="OK",TEXT(Plantilla!K280,"#"),"")</f>
        <v/>
      </c>
      <c r="N269">
        <f>IF($C269="OK",
   CONCATENATE(YEAR(Plantilla!L280),"-",TEXT(MONTH(Plantilla!L280),"00"),"-",TEXT(DAY(Plantilla!L280),"00")),
"")</f>
        <v/>
      </c>
      <c r="O269">
        <f>IF($C269="OK",_xlfn.NUMBERVALUE(Plantilla!M280),"")</f>
        <v/>
      </c>
      <c r="P269">
        <f>IF($C269="OK",
   IF(Plantilla!N280&lt;&gt;"",
      CONCATENATE(YEAR(Plantilla!N280),"-",TEXT(MONTH(Plantilla!N280),"00"),"-",TEXT(DAY(Plantilla!N280),"00")),
   ""),
"")</f>
        <v/>
      </c>
      <c r="Q269">
        <f>IF($C269="OK",
   VLOOKUP(Plantilla!O280,'Tablas '!$E$4:$F$19,2,FALSE),
"")</f>
        <v/>
      </c>
      <c r="R269">
        <f>IF($C269="OK",
   VLOOKUP(Plantilla!P280,'Tablas '!$H$4:$I$5,2,FALSE),
"")</f>
        <v/>
      </c>
      <c r="S269">
        <f>IF($C269="OK",
   VLOOKUP(Plantilla!Q280,'Tablas '!$K$4:$L$8,2,FALSE),
"")</f>
        <v/>
      </c>
      <c r="T269">
        <f>IF($C269="OK",
   VLOOKUP(Plantilla!R280,'Tablas '!$AE$4:$AF$6,2,FALSE),
"")</f>
        <v/>
      </c>
      <c r="U269">
        <f>IF($C269="OK",
   VLOOKUP(Plantilla!S280,'Tablas '!$AE$4:$AF$6,2,FALSE),
"")</f>
        <v/>
      </c>
      <c r="V269">
        <f>IF($C269="OK",TEXT(Plantilla!T280,"#"),"")</f>
        <v/>
      </c>
      <c r="W269" s="84">
        <f>IF($C269="OK",
   VLOOKUP(Plantilla!U280,'Tablas '!$AM$4:$AN$1126,2,FALSE),
"")</f>
        <v/>
      </c>
      <c r="X269">
        <f>IF($C269="OK",TEXT(Plantilla!V280,"#"),"")</f>
        <v/>
      </c>
      <c r="Y269">
        <f>IF($C269="OK",
   CONCATENATE(YEAR(Plantilla!W280),"-",TEXT(MONTH(Plantilla!W280),"00"),"-",TEXT(DAY(Plantilla!W280),"00")),
"")</f>
        <v/>
      </c>
      <c r="Z269">
        <f>IF($C269="OK",
   CONCATENATE(YEAR(Plantilla!X280),"-",TEXT(MONTH(Plantilla!X280),"00"),"-",TEXT(DAY(Plantilla!X280),"00")),
"")</f>
        <v/>
      </c>
      <c r="AA269">
        <f>IF($C269="OK",
   TEXT(VLOOKUP(Plantilla!Y280,'Tablas '!$Q$4:$R$9,2,FALSE),"#"),
"")</f>
        <v/>
      </c>
      <c r="AB269">
        <f>IF($C269="OK",
   CONCATENATE(YEAR(Plantilla!Z280),"-",TEXT(MONTH(Plantilla!Z280),"00"),"-",TEXT(DAY(Plantilla!Z280),"00")),
"")</f>
        <v/>
      </c>
      <c r="AC269">
        <f>IF($C269="OK",
   TEXT(VLOOKUP(Plantilla!AA280,'Tablas '!$T$4:$U$13,2,FALSE),"#"),
"")</f>
        <v/>
      </c>
      <c r="AD269">
        <f>IF($C269="OK",TEXT(Plantilla!AB280,"#"),"")</f>
        <v/>
      </c>
      <c r="AE269">
        <f>IF($C269="OK",
   IF(Plantilla!AC280&lt;&gt;"",
      TEXT(VLOOKUP(Plantilla!AC280,'Tablas '!$W$4:$X$7,2,FALSE),"#"),
   ""),
"")</f>
        <v/>
      </c>
      <c r="AF269">
        <f>IF($C269="OK",TEXT(Plantilla!AD280,"#"),"")</f>
        <v/>
      </c>
      <c r="AG269" s="6">
        <f>IF($C269="OK",_xlfn.NUMBERVALUE(Plantilla!AE280),"")</f>
        <v/>
      </c>
      <c r="AH269" s="4">
        <f>IF($C269="OK",_xlfn.NUMBERVALUE(Plantilla!AF280),"")</f>
        <v/>
      </c>
      <c r="AI269" s="6">
        <f>IF($C269="OK",_xlfn.NUMBERVALUE(Plantilla!AG280),"")</f>
        <v/>
      </c>
      <c r="AJ269" s="6">
        <f>IF($C269="OK",_xlfn.NUMBERVALUE(Plantilla!AH280),"")</f>
        <v/>
      </c>
      <c r="AK269" s="6">
        <f>IF($C269="OK",_xlfn.NUMBERVALUE(Plantilla!AI280),"")</f>
        <v/>
      </c>
      <c r="AL269" s="6">
        <f>IF($C269="OK",_xlfn.NUMBERVALUE(Plantilla!AJ280),"")</f>
        <v/>
      </c>
      <c r="AM269" s="4">
        <f>IF($C269="OK",_xlfn.NUMBERVALUE(Plantilla!AK280),"")</f>
        <v/>
      </c>
      <c r="AN269" s="6">
        <f>IF($C269="OK",_xlfn.NUMBERVALUE(Plantilla!AL280),"")</f>
        <v/>
      </c>
      <c r="AO269" s="4">
        <f>IF($C269="OK",_xlfn.NUMBERVALUE(Plantilla!AM280),"")</f>
        <v/>
      </c>
      <c r="AP269" s="6">
        <f>IF($C269="OK",_xlfn.NUMBERVALUE(Plantilla!AN280),"")</f>
        <v/>
      </c>
      <c r="AQ269" s="4">
        <f>IF($C269="OK",_xlfn.NUMBERVALUE(Plantilla!AO280),"")</f>
        <v/>
      </c>
      <c r="AR269" s="6">
        <f>IF($C269="OK",_xlfn.NUMBERVALUE(Plantilla!AP280),"")</f>
        <v/>
      </c>
      <c r="AS269" s="4">
        <f>IF($C269="OK",_xlfn.NUMBERVALUE(Plantilla!AQ280),"")</f>
        <v/>
      </c>
      <c r="AT269" s="6">
        <f>IF($C269="OK",_xlfn.NUMBERVALUE(Plantilla!AR280),"")</f>
        <v/>
      </c>
      <c r="AU269" s="4">
        <f>IF($C269="OK",_xlfn.NUMBERVALUE(Plantilla!AS280),"")</f>
        <v/>
      </c>
      <c r="AV269" s="6">
        <f>IF($C269="OK",_xlfn.NUMBERVALUE(Plantilla!AT280),"")</f>
        <v/>
      </c>
      <c r="AW269" s="4">
        <f>IF($C269="OK",_xlfn.NUMBERVALUE(Plantilla!AU280),"")</f>
        <v/>
      </c>
      <c r="AX269" s="6">
        <f>IF($C269="OK",_xlfn.NUMBERVALUE(Plantilla!AV280),"")</f>
        <v/>
      </c>
      <c r="AY269" s="4">
        <f>IF($C269="OK",_xlfn.NUMBERVALUE(Plantilla!AW280),"")</f>
        <v/>
      </c>
      <c r="AZ269" s="6">
        <f>IF($C269="OK",_xlfn.NUMBERVALUE(Plantilla!AX280),"")</f>
        <v/>
      </c>
      <c r="BA269">
        <f>IF($C269="OK",_xlfn.NUMBERVALUE(Plantilla!AY280),"")</f>
        <v/>
      </c>
      <c r="BB269">
        <f>IF($C269="OK",_xlfn.NUMBERVALUE(Plantilla!AZ280),"")</f>
        <v/>
      </c>
      <c r="BC269" s="4">
        <f>IF($C269="OK",_xlfn.NUMBERVALUE(Plantilla!BA280),"")</f>
        <v/>
      </c>
      <c r="BD269" s="6">
        <f>IF($C269="OK",_xlfn.NUMBERVALUE(Plantilla!BB280),"")</f>
        <v/>
      </c>
      <c r="BE269" s="4">
        <f>IF($C269="OK",_xlfn.NUMBERVALUE(Plantilla!BC280),"")</f>
        <v/>
      </c>
      <c r="BF269" s="6">
        <f>IF($C269="OK",_xlfn.NUMBERVALUE(Plantilla!BD280),"")</f>
        <v/>
      </c>
      <c r="BG269" s="4">
        <f>IF($C269="OK",_xlfn.NUMBERVALUE(Plantilla!BE280),"")</f>
        <v/>
      </c>
      <c r="BH269" s="6">
        <f>IF($C269="OK",_xlfn.NUMBERVALUE(Plantilla!BF280),"")</f>
        <v/>
      </c>
      <c r="BI269" s="110">
        <f>IF($C269="OK",_xlfn.NUMBERVALUE(Plantilla!BG280),"")</f>
        <v/>
      </c>
      <c r="BJ269" s="6">
        <f>IF($C269="OK",_xlfn.NUMBERVALUE(Plantilla!BH280),"")</f>
        <v/>
      </c>
      <c r="BK269" s="109">
        <f>IF($C269="OK",_xlfn.NUMBERVALUE(Plantilla!BI280),"")</f>
        <v/>
      </c>
      <c r="BL269" s="6">
        <f>IF($C269="OK",
   IF(Plantilla!BJ280&lt;&gt;"",
      TEXT(VLOOKUP(Plantilla!BJ280,'Tablas '!$Z$4:$AA$6,2,FALSE),"#"),
   ""),
"")</f>
        <v/>
      </c>
      <c r="BM269" s="4">
        <f>IF($C269="OK",_xlfn.NUMBERVALUE(Plantilla!BK280),"")</f>
        <v/>
      </c>
      <c r="BN269" s="4">
        <f>IF($C269="OK",_xlfn.NUMBERVALUE(Plantilla!BL280),"")</f>
        <v/>
      </c>
      <c r="BO269" s="6">
        <f>IF($C269="OK",_xlfn.NUMBERVALUE(Plantilla!BM280),"")</f>
        <v/>
      </c>
      <c r="BP269" s="4">
        <f>IF($C269="OK",_xlfn.NUMBERVALUE(Plantilla!BN280),"")</f>
        <v/>
      </c>
      <c r="BQ269" s="6">
        <f>IF($C269="OK",_xlfn.NUMBERVALUE(Plantilla!BO280),"")</f>
        <v/>
      </c>
      <c r="BR269" s="4">
        <f>IF($C269="OK",_xlfn.NUMBERVALUE(Plantilla!BP280),"")</f>
        <v/>
      </c>
      <c r="BS269" s="6">
        <f>IF($C269="OK",_xlfn.NUMBERVALUE(Plantilla!BQ280),"")</f>
        <v/>
      </c>
      <c r="BT269" s="4">
        <f>IF($C269="OK",_xlfn.NUMBERVALUE(Plantilla!BR280),"")</f>
        <v/>
      </c>
      <c r="BU269" s="6">
        <f>IF($C269="OK",_xlfn.NUMBERVALUE(Plantilla!BS280),"")</f>
        <v/>
      </c>
      <c r="BV269" s="6">
        <f>IF($C269="OK",_xlfn.NUMBERVALUE(Plantilla!BT280),"")</f>
        <v/>
      </c>
      <c r="BW269" s="6">
        <f>IF($C269="OK",_xlfn.NUMBERVALUE(Plantilla!BU280),"")</f>
        <v/>
      </c>
      <c r="BX269" s="6">
        <f>IF($C269="OK",_xlfn.NUMBERVALUE(Plantilla!BV280),"")</f>
        <v/>
      </c>
      <c r="BY269" s="6">
        <f>IF($C269="OK",_xlfn.NUMBERVALUE(Plantilla!BW280),"")</f>
        <v/>
      </c>
      <c r="BZ269" s="6">
        <f>IF($C269="OK",_xlfn.NUMBERVALUE(Plantilla!BX280),"")</f>
        <v/>
      </c>
      <c r="CA269" s="6">
        <f>IF($C269="OK",_xlfn.NUMBERVALUE(Plantilla!BY280),"")</f>
        <v/>
      </c>
      <c r="CB269" s="6">
        <f>IF($C269="OK",_xlfn.NUMBERVALUE(Plantilla!BZ280),"")</f>
        <v/>
      </c>
      <c r="CC269" s="6">
        <f>IF($C269="OK",_xlfn.NUMBERVALUE(Plantilla!CA280),"")</f>
        <v/>
      </c>
      <c r="CD269" s="6">
        <f>IF($C269="OK",_xlfn.NUMBERVALUE(Plantilla!CB280),"")</f>
        <v/>
      </c>
      <c r="CE269" s="6">
        <f>IF($C269="OK",_xlfn.NUMBERVALUE(Plantilla!CC280),"")</f>
        <v/>
      </c>
      <c r="CF269" s="4">
        <f>IF($C269="OK",_xlfn.NUMBERVALUE(Plantilla!CD280),"")</f>
        <v/>
      </c>
      <c r="CG269" s="6">
        <f>IF($C269="OK",_xlfn.NUMBERVALUE(Plantilla!CE280),"")</f>
        <v/>
      </c>
      <c r="CH269" s="6">
        <f>IF($C269="OK",_xlfn.NUMBERVALUE(Plantilla!CF280),"")</f>
        <v/>
      </c>
      <c r="CI269" s="6">
        <f>IF($C269="OK",_xlfn.NUMBERVALUE(Plantilla!CG280),"")</f>
        <v/>
      </c>
      <c r="CJ269" s="6">
        <f>IF($C269="OK",_xlfn.NUMBERVALUE(Plantilla!CH280),"")</f>
        <v/>
      </c>
      <c r="CK269" s="6">
        <f>IF($C269="OK",_xlfn.NUMBERVALUE(Plantilla!CI280),"")</f>
        <v/>
      </c>
      <c r="CL269" s="6">
        <f>IF($C269="OK",_xlfn.NUMBERVALUE(Plantilla!CJ280),"")</f>
        <v/>
      </c>
      <c r="CM269">
        <f>IF($C269="OK",TEXT(Plantilla!CK280,"#"),"")</f>
        <v/>
      </c>
      <c r="CN269" s="6">
        <f>IF($C269="OK",_xlfn.NUMBERVALUE(Plantilla!CL280),"")</f>
        <v/>
      </c>
      <c r="CO269" s="6">
        <f>IF($C269="OK",_xlfn.NUMBERVALUE(Plantilla!CM280),"")</f>
        <v/>
      </c>
      <c r="CP269" s="110">
        <f>IF($C269="OK",_xlfn.NUMBERVALUE(Plantilla!CN280),"")</f>
        <v/>
      </c>
      <c r="CQ269" s="6">
        <f>IF($C269="OK",_xlfn.NUMBERVALUE(Plantilla!CO280),"")</f>
        <v/>
      </c>
      <c r="CR269" s="109">
        <f>IF($C269="OK",_xlfn.NUMBERVALUE(Plantilla!CP280),"")</f>
        <v/>
      </c>
      <c r="CS269" s="110">
        <f>IF($C269="OK",_xlfn.NUMBERVALUE(Plantilla!CQ280),"")</f>
        <v/>
      </c>
      <c r="CT269" s="6">
        <f>IF($C269="OK",_xlfn.NUMBERVALUE(Plantilla!CR280),"")</f>
        <v/>
      </c>
      <c r="CU269" s="109">
        <f>IF($C269="OK",_xlfn.NUMBERVALUE(Plantilla!CS280),"")</f>
        <v/>
      </c>
      <c r="CV269" s="110">
        <f>IF($C269="OK",_xlfn.NUMBERVALUE(Plantilla!CT280),"")</f>
        <v/>
      </c>
      <c r="CW269" s="6">
        <f>IF($C269="OK",_xlfn.NUMBERVALUE(Plantilla!CU280),"")</f>
        <v/>
      </c>
      <c r="CX269" s="82">
        <f>IF($C269="OK",_xlfn.NUMBERVALUE(Plantilla!CV280),"")</f>
        <v/>
      </c>
      <c r="CY269" s="6">
        <f>IF($C269="OK",_xlfn.NUMBERVALUE(Plantilla!CW280),"")</f>
        <v/>
      </c>
      <c r="CZ269" s="82">
        <f>IF($C269="OK",_xlfn.NUMBERVALUE(Plantilla!CX280),"")</f>
        <v/>
      </c>
      <c r="DA269" s="6">
        <f>IF($C269="OK",_xlfn.NUMBERVALUE(Plantilla!CY280),"")</f>
        <v/>
      </c>
      <c r="DB269" s="109">
        <f>IF($C269="OK",_xlfn.NUMBERVALUE(Plantilla!CZ280),"")</f>
        <v/>
      </c>
      <c r="DC269" s="6">
        <f>IF($C269="OK",_xlfn.NUMBERVALUE(Plantilla!DA280),"")</f>
        <v/>
      </c>
      <c r="DD269" s="6">
        <f>IF($C269="OK",TEXT(Plantilla!DB280,"#"),"")</f>
        <v/>
      </c>
      <c r="DE269" s="6">
        <f>IF($C269="OK",_xlfn.NUMBERVALUE(Plantilla!DC280),"")</f>
        <v/>
      </c>
      <c r="DF269" s="4">
        <f>IF($C269="OK",_xlfn.NUMBERVALUE(Plantilla!DD280),"")</f>
        <v/>
      </c>
      <c r="DG269" s="6">
        <f>IF($C269="OK",_xlfn.NUMBERVALUE(Plantilla!DE280),"")</f>
        <v/>
      </c>
      <c r="DH269" s="6">
        <f>IF($C269="OK",_xlfn.NUMBERVALUE(Plantilla!DF280),"")</f>
        <v/>
      </c>
      <c r="DI269" s="6">
        <f>IF($C269="OK",_xlfn.NUMBERVALUE(Plantilla!DG280),"")</f>
        <v/>
      </c>
      <c r="DJ269" s="6">
        <f>IF($C269="OK",_xlfn.NUMBERVALUE(Plantilla!DH280),"")</f>
        <v/>
      </c>
      <c r="DK269" s="6">
        <f>IF($C269="OK",_xlfn.NUMBERVALUE(Plantilla!DI280),"")</f>
        <v/>
      </c>
      <c r="DL269" s="6">
        <f>IF($C269="OK",_xlfn.NUMBERVALUE(Plantilla!DJ280),"")</f>
        <v/>
      </c>
      <c r="DM269" s="6">
        <f>IF($C269="OK",_xlfn.NUMBERVALUE(Plantilla!DK280),"")</f>
        <v/>
      </c>
      <c r="DN269" s="6">
        <f>IF($C269="OK",_xlfn.NUMBERVALUE(Plantilla!DL280),"")</f>
        <v/>
      </c>
      <c r="DO269" s="6">
        <f>IF($C269="OK",_xlfn.NUMBERVALUE(Plantilla!DM280),"")</f>
        <v/>
      </c>
      <c r="DP269" s="6">
        <f>IF($C269="OK",_xlfn.NUMBERVALUE(Plantilla!DN280),"")</f>
        <v/>
      </c>
      <c r="DQ269" s="6">
        <f>IF($C269="OK",_xlfn.NUMBERVALUE(Plantilla!DO280),"")</f>
        <v/>
      </c>
      <c r="DR269" s="6">
        <f>IF($C269="OK",_xlfn.NUMBERVALUE(Plantilla!DP280),"")</f>
        <v/>
      </c>
      <c r="DS269">
        <f>IF($C269="OK",TEXT(Plantilla!DR280,"#"),"")</f>
        <v/>
      </c>
      <c r="DT269" s="6" t="n"/>
    </row>
    <row r="270">
      <c r="A270">
        <f>IF(Plantilla!$I$6="¡Perfecto!, Guarda el archivo y adjúntalo a tu interfaz de Nómina Electrónica","OK","Error")</f>
        <v/>
      </c>
      <c r="B270">
        <f>IF(Plantilla!$I$6="¡Perfecto!, Guarda el archivo y adjúntalo a tu interfaz de Nómina Electrónica",MID(Plantilla!$D$2,SEARCH("V",Plantilla!$D$2),10),"")</f>
        <v/>
      </c>
      <c r="C270">
        <f>Plantilla!C281</f>
        <v/>
      </c>
      <c r="D270">
        <f>IF($C270="OK",Plantilla!B281,"")</f>
        <v/>
      </c>
      <c r="E270">
        <f>IF($C270="OK",
   VLOOKUP(Plantilla!$E$4,'Tablas '!$AP$4:$AT$6,5,FALSE),
"")</f>
        <v/>
      </c>
      <c r="F270">
        <f>IF($C270="OK",TEXT(Plantilla!D281,"#"),"")</f>
        <v/>
      </c>
      <c r="G270">
        <f>IF($C270="OK",
   VLOOKUP(Plantilla!E281,'Tablas '!$B$4:$C$14,2,FALSE),
"")</f>
        <v/>
      </c>
      <c r="H270">
        <f>IF($C270="OK",TEXT(Plantilla!F281,"#"),"")</f>
        <v/>
      </c>
      <c r="I270">
        <f>IF($C270="OK",TEXT(Plantilla!G281,"#"),"")</f>
        <v/>
      </c>
      <c r="J270">
        <f>IF($C270="OK",TEXT(Plantilla!H281,"#"),"")</f>
        <v/>
      </c>
      <c r="K270">
        <f>IF($C270="OK",TEXT(Plantilla!I281,"#"),"")</f>
        <v/>
      </c>
      <c r="L270">
        <f>IF($C270="OK",TEXT(Plantilla!J281,"#"),"")</f>
        <v/>
      </c>
      <c r="M270">
        <f>IF($C270="OK",TEXT(Plantilla!K281,"#"),"")</f>
        <v/>
      </c>
      <c r="N270">
        <f>IF($C270="OK",
   CONCATENATE(YEAR(Plantilla!L281),"-",TEXT(MONTH(Plantilla!L281),"00"),"-",TEXT(DAY(Plantilla!L281),"00")),
"")</f>
        <v/>
      </c>
      <c r="O270">
        <f>IF($C270="OK",_xlfn.NUMBERVALUE(Plantilla!M281),"")</f>
        <v/>
      </c>
      <c r="P270">
        <f>IF($C270="OK",
   IF(Plantilla!N281&lt;&gt;"",
      CONCATENATE(YEAR(Plantilla!N281),"-",TEXT(MONTH(Plantilla!N281),"00"),"-",TEXT(DAY(Plantilla!N281),"00")),
   ""),
"")</f>
        <v/>
      </c>
      <c r="Q270">
        <f>IF($C270="OK",
   VLOOKUP(Plantilla!O281,'Tablas '!$E$4:$F$19,2,FALSE),
"")</f>
        <v/>
      </c>
      <c r="R270">
        <f>IF($C270="OK",
   VLOOKUP(Plantilla!P281,'Tablas '!$H$4:$I$5,2,FALSE),
"")</f>
        <v/>
      </c>
      <c r="S270">
        <f>IF($C270="OK",
   VLOOKUP(Plantilla!Q281,'Tablas '!$K$4:$L$8,2,FALSE),
"")</f>
        <v/>
      </c>
      <c r="T270">
        <f>IF($C270="OK",
   VLOOKUP(Plantilla!R281,'Tablas '!$AE$4:$AF$6,2,FALSE),
"")</f>
        <v/>
      </c>
      <c r="U270">
        <f>IF($C270="OK",
   VLOOKUP(Plantilla!S281,'Tablas '!$AE$4:$AF$6,2,FALSE),
"")</f>
        <v/>
      </c>
      <c r="V270">
        <f>IF($C270="OK",TEXT(Plantilla!T281,"#"),"")</f>
        <v/>
      </c>
      <c r="W270" s="84">
        <f>IF($C270="OK",
   VLOOKUP(Plantilla!U281,'Tablas '!$AM$4:$AN$1126,2,FALSE),
"")</f>
        <v/>
      </c>
      <c r="X270">
        <f>IF($C270="OK",TEXT(Plantilla!V281,"#"),"")</f>
        <v/>
      </c>
      <c r="Y270">
        <f>IF($C270="OK",
   CONCATENATE(YEAR(Plantilla!W281),"-",TEXT(MONTH(Plantilla!W281),"00"),"-",TEXT(DAY(Plantilla!W281),"00")),
"")</f>
        <v/>
      </c>
      <c r="Z270">
        <f>IF($C270="OK",
   CONCATENATE(YEAR(Plantilla!X281),"-",TEXT(MONTH(Plantilla!X281),"00"),"-",TEXT(DAY(Plantilla!X281),"00")),
"")</f>
        <v/>
      </c>
      <c r="AA270">
        <f>IF($C270="OK",
   TEXT(VLOOKUP(Plantilla!Y281,'Tablas '!$Q$4:$R$9,2,FALSE),"#"),
"")</f>
        <v/>
      </c>
      <c r="AB270">
        <f>IF($C270="OK",
   CONCATENATE(YEAR(Plantilla!Z281),"-",TEXT(MONTH(Plantilla!Z281),"00"),"-",TEXT(DAY(Plantilla!Z281),"00")),
"")</f>
        <v/>
      </c>
      <c r="AC270">
        <f>IF($C270="OK",
   TEXT(VLOOKUP(Plantilla!AA281,'Tablas '!$T$4:$U$13,2,FALSE),"#"),
"")</f>
        <v/>
      </c>
      <c r="AD270">
        <f>IF($C270="OK",TEXT(Plantilla!AB281,"#"),"")</f>
        <v/>
      </c>
      <c r="AE270">
        <f>IF($C270="OK",
   IF(Plantilla!AC281&lt;&gt;"",
      TEXT(VLOOKUP(Plantilla!AC281,'Tablas '!$W$4:$X$7,2,FALSE),"#"),
   ""),
"")</f>
        <v/>
      </c>
      <c r="AF270">
        <f>IF($C270="OK",TEXT(Plantilla!AD281,"#"),"")</f>
        <v/>
      </c>
      <c r="AG270" s="6">
        <f>IF($C270="OK",_xlfn.NUMBERVALUE(Plantilla!AE281),"")</f>
        <v/>
      </c>
      <c r="AH270" s="4">
        <f>IF($C270="OK",_xlfn.NUMBERVALUE(Plantilla!AF281),"")</f>
        <v/>
      </c>
      <c r="AI270" s="6">
        <f>IF($C270="OK",_xlfn.NUMBERVALUE(Plantilla!AG281),"")</f>
        <v/>
      </c>
      <c r="AJ270" s="6">
        <f>IF($C270="OK",_xlfn.NUMBERVALUE(Plantilla!AH281),"")</f>
        <v/>
      </c>
      <c r="AK270" s="6">
        <f>IF($C270="OK",_xlfn.NUMBERVALUE(Plantilla!AI281),"")</f>
        <v/>
      </c>
      <c r="AL270" s="6">
        <f>IF($C270="OK",_xlfn.NUMBERVALUE(Plantilla!AJ281),"")</f>
        <v/>
      </c>
      <c r="AM270" s="4">
        <f>IF($C270="OK",_xlfn.NUMBERVALUE(Plantilla!AK281),"")</f>
        <v/>
      </c>
      <c r="AN270" s="6">
        <f>IF($C270="OK",_xlfn.NUMBERVALUE(Plantilla!AL281),"")</f>
        <v/>
      </c>
      <c r="AO270" s="4">
        <f>IF($C270="OK",_xlfn.NUMBERVALUE(Plantilla!AM281),"")</f>
        <v/>
      </c>
      <c r="AP270" s="6">
        <f>IF($C270="OK",_xlfn.NUMBERVALUE(Plantilla!AN281),"")</f>
        <v/>
      </c>
      <c r="AQ270" s="4">
        <f>IF($C270="OK",_xlfn.NUMBERVALUE(Plantilla!AO281),"")</f>
        <v/>
      </c>
      <c r="AR270" s="6">
        <f>IF($C270="OK",_xlfn.NUMBERVALUE(Plantilla!AP281),"")</f>
        <v/>
      </c>
      <c r="AS270" s="4">
        <f>IF($C270="OK",_xlfn.NUMBERVALUE(Plantilla!AQ281),"")</f>
        <v/>
      </c>
      <c r="AT270" s="6">
        <f>IF($C270="OK",_xlfn.NUMBERVALUE(Plantilla!AR281),"")</f>
        <v/>
      </c>
      <c r="AU270" s="4">
        <f>IF($C270="OK",_xlfn.NUMBERVALUE(Plantilla!AS281),"")</f>
        <v/>
      </c>
      <c r="AV270" s="6">
        <f>IF($C270="OK",_xlfn.NUMBERVALUE(Plantilla!AT281),"")</f>
        <v/>
      </c>
      <c r="AW270" s="4">
        <f>IF($C270="OK",_xlfn.NUMBERVALUE(Plantilla!AU281),"")</f>
        <v/>
      </c>
      <c r="AX270" s="6">
        <f>IF($C270="OK",_xlfn.NUMBERVALUE(Plantilla!AV281),"")</f>
        <v/>
      </c>
      <c r="AY270" s="4">
        <f>IF($C270="OK",_xlfn.NUMBERVALUE(Plantilla!AW281),"")</f>
        <v/>
      </c>
      <c r="AZ270" s="6">
        <f>IF($C270="OK",_xlfn.NUMBERVALUE(Plantilla!AX281),"")</f>
        <v/>
      </c>
      <c r="BA270">
        <f>IF($C270="OK",_xlfn.NUMBERVALUE(Plantilla!AY281),"")</f>
        <v/>
      </c>
      <c r="BB270">
        <f>IF($C270="OK",_xlfn.NUMBERVALUE(Plantilla!AZ281),"")</f>
        <v/>
      </c>
      <c r="BC270" s="4">
        <f>IF($C270="OK",_xlfn.NUMBERVALUE(Plantilla!BA281),"")</f>
        <v/>
      </c>
      <c r="BD270" s="6">
        <f>IF($C270="OK",_xlfn.NUMBERVALUE(Plantilla!BB281),"")</f>
        <v/>
      </c>
      <c r="BE270" s="4">
        <f>IF($C270="OK",_xlfn.NUMBERVALUE(Plantilla!BC281),"")</f>
        <v/>
      </c>
      <c r="BF270" s="6">
        <f>IF($C270="OK",_xlfn.NUMBERVALUE(Plantilla!BD281),"")</f>
        <v/>
      </c>
      <c r="BG270" s="4">
        <f>IF($C270="OK",_xlfn.NUMBERVALUE(Plantilla!BE281),"")</f>
        <v/>
      </c>
      <c r="BH270" s="6">
        <f>IF($C270="OK",_xlfn.NUMBERVALUE(Plantilla!BF281),"")</f>
        <v/>
      </c>
      <c r="BI270" s="110">
        <f>IF($C270="OK",_xlfn.NUMBERVALUE(Plantilla!BG281),"")</f>
        <v/>
      </c>
      <c r="BJ270" s="6">
        <f>IF($C270="OK",_xlfn.NUMBERVALUE(Plantilla!BH281),"")</f>
        <v/>
      </c>
      <c r="BK270" s="109">
        <f>IF($C270="OK",_xlfn.NUMBERVALUE(Plantilla!BI281),"")</f>
        <v/>
      </c>
      <c r="BL270" s="6">
        <f>IF($C270="OK",
   IF(Plantilla!BJ281&lt;&gt;"",
      TEXT(VLOOKUP(Plantilla!BJ281,'Tablas '!$Z$4:$AA$6,2,FALSE),"#"),
   ""),
"")</f>
        <v/>
      </c>
      <c r="BM270" s="4">
        <f>IF($C270="OK",_xlfn.NUMBERVALUE(Plantilla!BK281),"")</f>
        <v/>
      </c>
      <c r="BN270" s="4">
        <f>IF($C270="OK",_xlfn.NUMBERVALUE(Plantilla!BL281),"")</f>
        <v/>
      </c>
      <c r="BO270" s="6">
        <f>IF($C270="OK",_xlfn.NUMBERVALUE(Plantilla!BM281),"")</f>
        <v/>
      </c>
      <c r="BP270" s="4">
        <f>IF($C270="OK",_xlfn.NUMBERVALUE(Plantilla!BN281),"")</f>
        <v/>
      </c>
      <c r="BQ270" s="6">
        <f>IF($C270="OK",_xlfn.NUMBERVALUE(Plantilla!BO281),"")</f>
        <v/>
      </c>
      <c r="BR270" s="4">
        <f>IF($C270="OK",_xlfn.NUMBERVALUE(Plantilla!BP281),"")</f>
        <v/>
      </c>
      <c r="BS270" s="6">
        <f>IF($C270="OK",_xlfn.NUMBERVALUE(Plantilla!BQ281),"")</f>
        <v/>
      </c>
      <c r="BT270" s="4">
        <f>IF($C270="OK",_xlfn.NUMBERVALUE(Plantilla!BR281),"")</f>
        <v/>
      </c>
      <c r="BU270" s="6">
        <f>IF($C270="OK",_xlfn.NUMBERVALUE(Plantilla!BS281),"")</f>
        <v/>
      </c>
      <c r="BV270" s="6">
        <f>IF($C270="OK",_xlfn.NUMBERVALUE(Plantilla!BT281),"")</f>
        <v/>
      </c>
      <c r="BW270" s="6">
        <f>IF($C270="OK",_xlfn.NUMBERVALUE(Plantilla!BU281),"")</f>
        <v/>
      </c>
      <c r="BX270" s="6">
        <f>IF($C270="OK",_xlfn.NUMBERVALUE(Plantilla!BV281),"")</f>
        <v/>
      </c>
      <c r="BY270" s="6">
        <f>IF($C270="OK",_xlfn.NUMBERVALUE(Plantilla!BW281),"")</f>
        <v/>
      </c>
      <c r="BZ270" s="6">
        <f>IF($C270="OK",_xlfn.NUMBERVALUE(Plantilla!BX281),"")</f>
        <v/>
      </c>
      <c r="CA270" s="6">
        <f>IF($C270="OK",_xlfn.NUMBERVALUE(Plantilla!BY281),"")</f>
        <v/>
      </c>
      <c r="CB270" s="6">
        <f>IF($C270="OK",_xlfn.NUMBERVALUE(Plantilla!BZ281),"")</f>
        <v/>
      </c>
      <c r="CC270" s="6">
        <f>IF($C270="OK",_xlfn.NUMBERVALUE(Plantilla!CA281),"")</f>
        <v/>
      </c>
      <c r="CD270" s="6">
        <f>IF($C270="OK",_xlfn.NUMBERVALUE(Plantilla!CB281),"")</f>
        <v/>
      </c>
      <c r="CE270" s="6">
        <f>IF($C270="OK",_xlfn.NUMBERVALUE(Plantilla!CC281),"")</f>
        <v/>
      </c>
      <c r="CF270" s="4">
        <f>IF($C270="OK",_xlfn.NUMBERVALUE(Plantilla!CD281),"")</f>
        <v/>
      </c>
      <c r="CG270" s="6">
        <f>IF($C270="OK",_xlfn.NUMBERVALUE(Plantilla!CE281),"")</f>
        <v/>
      </c>
      <c r="CH270" s="6">
        <f>IF($C270="OK",_xlfn.NUMBERVALUE(Plantilla!CF281),"")</f>
        <v/>
      </c>
      <c r="CI270" s="6">
        <f>IF($C270="OK",_xlfn.NUMBERVALUE(Plantilla!CG281),"")</f>
        <v/>
      </c>
      <c r="CJ270" s="6">
        <f>IF($C270="OK",_xlfn.NUMBERVALUE(Plantilla!CH281),"")</f>
        <v/>
      </c>
      <c r="CK270" s="6">
        <f>IF($C270="OK",_xlfn.NUMBERVALUE(Plantilla!CI281),"")</f>
        <v/>
      </c>
      <c r="CL270" s="6">
        <f>IF($C270="OK",_xlfn.NUMBERVALUE(Plantilla!CJ281),"")</f>
        <v/>
      </c>
      <c r="CM270">
        <f>IF($C270="OK",TEXT(Plantilla!CK281,"#"),"")</f>
        <v/>
      </c>
      <c r="CN270" s="6">
        <f>IF($C270="OK",_xlfn.NUMBERVALUE(Plantilla!CL281),"")</f>
        <v/>
      </c>
      <c r="CO270" s="6">
        <f>IF($C270="OK",_xlfn.NUMBERVALUE(Plantilla!CM281),"")</f>
        <v/>
      </c>
      <c r="CP270" s="110">
        <f>IF($C270="OK",_xlfn.NUMBERVALUE(Plantilla!CN281),"")</f>
        <v/>
      </c>
      <c r="CQ270" s="6">
        <f>IF($C270="OK",_xlfn.NUMBERVALUE(Plantilla!CO281),"")</f>
        <v/>
      </c>
      <c r="CR270" s="109">
        <f>IF($C270="OK",_xlfn.NUMBERVALUE(Plantilla!CP281),"")</f>
        <v/>
      </c>
      <c r="CS270" s="110">
        <f>IF($C270="OK",_xlfn.NUMBERVALUE(Plantilla!CQ281),"")</f>
        <v/>
      </c>
      <c r="CT270" s="6">
        <f>IF($C270="OK",_xlfn.NUMBERVALUE(Plantilla!CR281),"")</f>
        <v/>
      </c>
      <c r="CU270" s="109">
        <f>IF($C270="OK",_xlfn.NUMBERVALUE(Plantilla!CS281),"")</f>
        <v/>
      </c>
      <c r="CV270" s="110">
        <f>IF($C270="OK",_xlfn.NUMBERVALUE(Plantilla!CT281),"")</f>
        <v/>
      </c>
      <c r="CW270" s="6">
        <f>IF($C270="OK",_xlfn.NUMBERVALUE(Plantilla!CU281),"")</f>
        <v/>
      </c>
      <c r="CX270" s="82">
        <f>IF($C270="OK",_xlfn.NUMBERVALUE(Plantilla!CV281),"")</f>
        <v/>
      </c>
      <c r="CY270" s="6">
        <f>IF($C270="OK",_xlfn.NUMBERVALUE(Plantilla!CW281),"")</f>
        <v/>
      </c>
      <c r="CZ270" s="82">
        <f>IF($C270="OK",_xlfn.NUMBERVALUE(Plantilla!CX281),"")</f>
        <v/>
      </c>
      <c r="DA270" s="6">
        <f>IF($C270="OK",_xlfn.NUMBERVALUE(Plantilla!CY281),"")</f>
        <v/>
      </c>
      <c r="DB270" s="109">
        <f>IF($C270="OK",_xlfn.NUMBERVALUE(Plantilla!CZ281),"")</f>
        <v/>
      </c>
      <c r="DC270" s="6">
        <f>IF($C270="OK",_xlfn.NUMBERVALUE(Plantilla!DA281),"")</f>
        <v/>
      </c>
      <c r="DD270" s="6">
        <f>IF($C270="OK",TEXT(Plantilla!DB281,"#"),"")</f>
        <v/>
      </c>
      <c r="DE270" s="6">
        <f>IF($C270="OK",_xlfn.NUMBERVALUE(Plantilla!DC281),"")</f>
        <v/>
      </c>
      <c r="DF270" s="4">
        <f>IF($C270="OK",_xlfn.NUMBERVALUE(Plantilla!DD281),"")</f>
        <v/>
      </c>
      <c r="DG270" s="6">
        <f>IF($C270="OK",_xlfn.NUMBERVALUE(Plantilla!DE281),"")</f>
        <v/>
      </c>
      <c r="DH270" s="6">
        <f>IF($C270="OK",_xlfn.NUMBERVALUE(Plantilla!DF281),"")</f>
        <v/>
      </c>
      <c r="DI270" s="6">
        <f>IF($C270="OK",_xlfn.NUMBERVALUE(Plantilla!DG281),"")</f>
        <v/>
      </c>
      <c r="DJ270" s="6">
        <f>IF($C270="OK",_xlfn.NUMBERVALUE(Plantilla!DH281),"")</f>
        <v/>
      </c>
      <c r="DK270" s="6">
        <f>IF($C270="OK",_xlfn.NUMBERVALUE(Plantilla!DI281),"")</f>
        <v/>
      </c>
      <c r="DL270" s="6">
        <f>IF($C270="OK",_xlfn.NUMBERVALUE(Plantilla!DJ281),"")</f>
        <v/>
      </c>
      <c r="DM270" s="6">
        <f>IF($C270="OK",_xlfn.NUMBERVALUE(Plantilla!DK281),"")</f>
        <v/>
      </c>
      <c r="DN270" s="6">
        <f>IF($C270="OK",_xlfn.NUMBERVALUE(Plantilla!DL281),"")</f>
        <v/>
      </c>
      <c r="DO270" s="6">
        <f>IF($C270="OK",_xlfn.NUMBERVALUE(Plantilla!DM281),"")</f>
        <v/>
      </c>
      <c r="DP270" s="6">
        <f>IF($C270="OK",_xlfn.NUMBERVALUE(Plantilla!DN281),"")</f>
        <v/>
      </c>
      <c r="DQ270" s="6">
        <f>IF($C270="OK",_xlfn.NUMBERVALUE(Plantilla!DO281),"")</f>
        <v/>
      </c>
      <c r="DR270" s="6">
        <f>IF($C270="OK",_xlfn.NUMBERVALUE(Plantilla!DP281),"")</f>
        <v/>
      </c>
      <c r="DS270">
        <f>IF($C270="OK",TEXT(Plantilla!DR281,"#"),"")</f>
        <v/>
      </c>
      <c r="DT270" s="6" t="n"/>
    </row>
    <row r="271">
      <c r="A271">
        <f>IF(Plantilla!$I$6="¡Perfecto!, Guarda el archivo y adjúntalo a tu interfaz de Nómina Electrónica","OK","Error")</f>
        <v/>
      </c>
      <c r="B271">
        <f>IF(Plantilla!$I$6="¡Perfecto!, Guarda el archivo y adjúntalo a tu interfaz de Nómina Electrónica",MID(Plantilla!$D$2,SEARCH("V",Plantilla!$D$2),10),"")</f>
        <v/>
      </c>
      <c r="C271">
        <f>Plantilla!C282</f>
        <v/>
      </c>
      <c r="D271">
        <f>IF($C271="OK",Plantilla!B282,"")</f>
        <v/>
      </c>
      <c r="E271">
        <f>IF($C271="OK",
   VLOOKUP(Plantilla!$E$4,'Tablas '!$AP$4:$AT$6,5,FALSE),
"")</f>
        <v/>
      </c>
      <c r="F271">
        <f>IF($C271="OK",TEXT(Plantilla!D282,"#"),"")</f>
        <v/>
      </c>
      <c r="G271">
        <f>IF($C271="OK",
   VLOOKUP(Plantilla!E282,'Tablas '!$B$4:$C$14,2,FALSE),
"")</f>
        <v/>
      </c>
      <c r="H271">
        <f>IF($C271="OK",TEXT(Plantilla!F282,"#"),"")</f>
        <v/>
      </c>
      <c r="I271">
        <f>IF($C271="OK",TEXT(Plantilla!G282,"#"),"")</f>
        <v/>
      </c>
      <c r="J271">
        <f>IF($C271="OK",TEXT(Plantilla!H282,"#"),"")</f>
        <v/>
      </c>
      <c r="K271">
        <f>IF($C271="OK",TEXT(Plantilla!I282,"#"),"")</f>
        <v/>
      </c>
      <c r="L271">
        <f>IF($C271="OK",TEXT(Plantilla!J282,"#"),"")</f>
        <v/>
      </c>
      <c r="M271">
        <f>IF($C271="OK",TEXT(Plantilla!K282,"#"),"")</f>
        <v/>
      </c>
      <c r="N271">
        <f>IF($C271="OK",
   CONCATENATE(YEAR(Plantilla!L282),"-",TEXT(MONTH(Plantilla!L282),"00"),"-",TEXT(DAY(Plantilla!L282),"00")),
"")</f>
        <v/>
      </c>
      <c r="O271">
        <f>IF($C271="OK",_xlfn.NUMBERVALUE(Plantilla!M282),"")</f>
        <v/>
      </c>
      <c r="P271">
        <f>IF($C271="OK",
   IF(Plantilla!N282&lt;&gt;"",
      CONCATENATE(YEAR(Plantilla!N282),"-",TEXT(MONTH(Plantilla!N282),"00"),"-",TEXT(DAY(Plantilla!N282),"00")),
   ""),
"")</f>
        <v/>
      </c>
      <c r="Q271">
        <f>IF($C271="OK",
   VLOOKUP(Plantilla!O282,'Tablas '!$E$4:$F$19,2,FALSE),
"")</f>
        <v/>
      </c>
      <c r="R271">
        <f>IF($C271="OK",
   VLOOKUP(Plantilla!P282,'Tablas '!$H$4:$I$5,2,FALSE),
"")</f>
        <v/>
      </c>
      <c r="S271">
        <f>IF($C271="OK",
   VLOOKUP(Plantilla!Q282,'Tablas '!$K$4:$L$8,2,FALSE),
"")</f>
        <v/>
      </c>
      <c r="T271">
        <f>IF($C271="OK",
   VLOOKUP(Plantilla!R282,'Tablas '!$AE$4:$AF$6,2,FALSE),
"")</f>
        <v/>
      </c>
      <c r="U271">
        <f>IF($C271="OK",
   VLOOKUP(Plantilla!S282,'Tablas '!$AE$4:$AF$6,2,FALSE),
"")</f>
        <v/>
      </c>
      <c r="V271">
        <f>IF($C271="OK",TEXT(Plantilla!T282,"#"),"")</f>
        <v/>
      </c>
      <c r="W271" s="84">
        <f>IF($C271="OK",
   VLOOKUP(Plantilla!U282,'Tablas '!$AM$4:$AN$1126,2,FALSE),
"")</f>
        <v/>
      </c>
      <c r="X271">
        <f>IF($C271="OK",TEXT(Plantilla!V282,"#"),"")</f>
        <v/>
      </c>
      <c r="Y271">
        <f>IF($C271="OK",
   CONCATENATE(YEAR(Plantilla!W282),"-",TEXT(MONTH(Plantilla!W282),"00"),"-",TEXT(DAY(Plantilla!W282),"00")),
"")</f>
        <v/>
      </c>
      <c r="Z271">
        <f>IF($C271="OK",
   CONCATENATE(YEAR(Plantilla!X282),"-",TEXT(MONTH(Plantilla!X282),"00"),"-",TEXT(DAY(Plantilla!X282),"00")),
"")</f>
        <v/>
      </c>
      <c r="AA271">
        <f>IF($C271="OK",
   TEXT(VLOOKUP(Plantilla!Y282,'Tablas '!$Q$4:$R$9,2,FALSE),"#"),
"")</f>
        <v/>
      </c>
      <c r="AB271">
        <f>IF($C271="OK",
   CONCATENATE(YEAR(Plantilla!Z282),"-",TEXT(MONTH(Plantilla!Z282),"00"),"-",TEXT(DAY(Plantilla!Z282),"00")),
"")</f>
        <v/>
      </c>
      <c r="AC271">
        <f>IF($C271="OK",
   TEXT(VLOOKUP(Plantilla!AA282,'Tablas '!$T$4:$U$13,2,FALSE),"#"),
"")</f>
        <v/>
      </c>
      <c r="AD271">
        <f>IF($C271="OK",TEXT(Plantilla!AB282,"#"),"")</f>
        <v/>
      </c>
      <c r="AE271">
        <f>IF($C271="OK",
   IF(Plantilla!AC282&lt;&gt;"",
      TEXT(VLOOKUP(Plantilla!AC282,'Tablas '!$W$4:$X$7,2,FALSE),"#"),
   ""),
"")</f>
        <v/>
      </c>
      <c r="AF271">
        <f>IF($C271="OK",TEXT(Plantilla!AD282,"#"),"")</f>
        <v/>
      </c>
      <c r="AG271" s="6">
        <f>IF($C271="OK",_xlfn.NUMBERVALUE(Plantilla!AE282),"")</f>
        <v/>
      </c>
      <c r="AH271" s="4">
        <f>IF($C271="OK",_xlfn.NUMBERVALUE(Plantilla!AF282),"")</f>
        <v/>
      </c>
      <c r="AI271" s="6">
        <f>IF($C271="OK",_xlfn.NUMBERVALUE(Plantilla!AG282),"")</f>
        <v/>
      </c>
      <c r="AJ271" s="6">
        <f>IF($C271="OK",_xlfn.NUMBERVALUE(Plantilla!AH282),"")</f>
        <v/>
      </c>
      <c r="AK271" s="6">
        <f>IF($C271="OK",_xlfn.NUMBERVALUE(Plantilla!AI282),"")</f>
        <v/>
      </c>
      <c r="AL271" s="6">
        <f>IF($C271="OK",_xlfn.NUMBERVALUE(Plantilla!AJ282),"")</f>
        <v/>
      </c>
      <c r="AM271" s="4">
        <f>IF($C271="OK",_xlfn.NUMBERVALUE(Plantilla!AK282),"")</f>
        <v/>
      </c>
      <c r="AN271" s="6">
        <f>IF($C271="OK",_xlfn.NUMBERVALUE(Plantilla!AL282),"")</f>
        <v/>
      </c>
      <c r="AO271" s="4">
        <f>IF($C271="OK",_xlfn.NUMBERVALUE(Plantilla!AM282),"")</f>
        <v/>
      </c>
      <c r="AP271" s="6">
        <f>IF($C271="OK",_xlfn.NUMBERVALUE(Plantilla!AN282),"")</f>
        <v/>
      </c>
      <c r="AQ271" s="4">
        <f>IF($C271="OK",_xlfn.NUMBERVALUE(Plantilla!AO282),"")</f>
        <v/>
      </c>
      <c r="AR271" s="6">
        <f>IF($C271="OK",_xlfn.NUMBERVALUE(Plantilla!AP282),"")</f>
        <v/>
      </c>
      <c r="AS271" s="4">
        <f>IF($C271="OK",_xlfn.NUMBERVALUE(Plantilla!AQ282),"")</f>
        <v/>
      </c>
      <c r="AT271" s="6">
        <f>IF($C271="OK",_xlfn.NUMBERVALUE(Plantilla!AR282),"")</f>
        <v/>
      </c>
      <c r="AU271" s="4">
        <f>IF($C271="OK",_xlfn.NUMBERVALUE(Plantilla!AS282),"")</f>
        <v/>
      </c>
      <c r="AV271" s="6">
        <f>IF($C271="OK",_xlfn.NUMBERVALUE(Plantilla!AT282),"")</f>
        <v/>
      </c>
      <c r="AW271" s="4">
        <f>IF($C271="OK",_xlfn.NUMBERVALUE(Plantilla!AU282),"")</f>
        <v/>
      </c>
      <c r="AX271" s="6">
        <f>IF($C271="OK",_xlfn.NUMBERVALUE(Plantilla!AV282),"")</f>
        <v/>
      </c>
      <c r="AY271" s="4">
        <f>IF($C271="OK",_xlfn.NUMBERVALUE(Plantilla!AW282),"")</f>
        <v/>
      </c>
      <c r="AZ271" s="6">
        <f>IF($C271="OK",_xlfn.NUMBERVALUE(Plantilla!AX282),"")</f>
        <v/>
      </c>
      <c r="BA271">
        <f>IF($C271="OK",_xlfn.NUMBERVALUE(Plantilla!AY282),"")</f>
        <v/>
      </c>
      <c r="BB271">
        <f>IF($C271="OK",_xlfn.NUMBERVALUE(Plantilla!AZ282),"")</f>
        <v/>
      </c>
      <c r="BC271" s="4">
        <f>IF($C271="OK",_xlfn.NUMBERVALUE(Plantilla!BA282),"")</f>
        <v/>
      </c>
      <c r="BD271" s="6">
        <f>IF($C271="OK",_xlfn.NUMBERVALUE(Plantilla!BB282),"")</f>
        <v/>
      </c>
      <c r="BE271" s="4">
        <f>IF($C271="OK",_xlfn.NUMBERVALUE(Plantilla!BC282),"")</f>
        <v/>
      </c>
      <c r="BF271" s="6">
        <f>IF($C271="OK",_xlfn.NUMBERVALUE(Plantilla!BD282),"")</f>
        <v/>
      </c>
      <c r="BG271" s="4">
        <f>IF($C271="OK",_xlfn.NUMBERVALUE(Plantilla!BE282),"")</f>
        <v/>
      </c>
      <c r="BH271" s="6">
        <f>IF($C271="OK",_xlfn.NUMBERVALUE(Plantilla!BF282),"")</f>
        <v/>
      </c>
      <c r="BI271" s="110">
        <f>IF($C271="OK",_xlfn.NUMBERVALUE(Plantilla!BG282),"")</f>
        <v/>
      </c>
      <c r="BJ271" s="6">
        <f>IF($C271="OK",_xlfn.NUMBERVALUE(Plantilla!BH282),"")</f>
        <v/>
      </c>
      <c r="BK271" s="109">
        <f>IF($C271="OK",_xlfn.NUMBERVALUE(Plantilla!BI282),"")</f>
        <v/>
      </c>
      <c r="BL271" s="6">
        <f>IF($C271="OK",
   IF(Plantilla!BJ282&lt;&gt;"",
      TEXT(VLOOKUP(Plantilla!BJ282,'Tablas '!$Z$4:$AA$6,2,FALSE),"#"),
   ""),
"")</f>
        <v/>
      </c>
      <c r="BM271" s="4">
        <f>IF($C271="OK",_xlfn.NUMBERVALUE(Plantilla!BK282),"")</f>
        <v/>
      </c>
      <c r="BN271" s="4">
        <f>IF($C271="OK",_xlfn.NUMBERVALUE(Plantilla!BL282),"")</f>
        <v/>
      </c>
      <c r="BO271" s="6">
        <f>IF($C271="OK",_xlfn.NUMBERVALUE(Plantilla!BM282),"")</f>
        <v/>
      </c>
      <c r="BP271" s="4">
        <f>IF($C271="OK",_xlfn.NUMBERVALUE(Plantilla!BN282),"")</f>
        <v/>
      </c>
      <c r="BQ271" s="6">
        <f>IF($C271="OK",_xlfn.NUMBERVALUE(Plantilla!BO282),"")</f>
        <v/>
      </c>
      <c r="BR271" s="4">
        <f>IF($C271="OK",_xlfn.NUMBERVALUE(Plantilla!BP282),"")</f>
        <v/>
      </c>
      <c r="BS271" s="6">
        <f>IF($C271="OK",_xlfn.NUMBERVALUE(Plantilla!BQ282),"")</f>
        <v/>
      </c>
      <c r="BT271" s="4">
        <f>IF($C271="OK",_xlfn.NUMBERVALUE(Plantilla!BR282),"")</f>
        <v/>
      </c>
      <c r="BU271" s="6">
        <f>IF($C271="OK",_xlfn.NUMBERVALUE(Plantilla!BS282),"")</f>
        <v/>
      </c>
      <c r="BV271" s="6">
        <f>IF($C271="OK",_xlfn.NUMBERVALUE(Plantilla!BT282),"")</f>
        <v/>
      </c>
      <c r="BW271" s="6">
        <f>IF($C271="OK",_xlfn.NUMBERVALUE(Plantilla!BU282),"")</f>
        <v/>
      </c>
      <c r="BX271" s="6">
        <f>IF($C271="OK",_xlfn.NUMBERVALUE(Plantilla!BV282),"")</f>
        <v/>
      </c>
      <c r="BY271" s="6">
        <f>IF($C271="OK",_xlfn.NUMBERVALUE(Plantilla!BW282),"")</f>
        <v/>
      </c>
      <c r="BZ271" s="6">
        <f>IF($C271="OK",_xlfn.NUMBERVALUE(Plantilla!BX282),"")</f>
        <v/>
      </c>
      <c r="CA271" s="6">
        <f>IF($C271="OK",_xlfn.NUMBERVALUE(Plantilla!BY282),"")</f>
        <v/>
      </c>
      <c r="CB271" s="6">
        <f>IF($C271="OK",_xlfn.NUMBERVALUE(Plantilla!BZ282),"")</f>
        <v/>
      </c>
      <c r="CC271" s="6">
        <f>IF($C271="OK",_xlfn.NUMBERVALUE(Plantilla!CA282),"")</f>
        <v/>
      </c>
      <c r="CD271" s="6">
        <f>IF($C271="OK",_xlfn.NUMBERVALUE(Plantilla!CB282),"")</f>
        <v/>
      </c>
      <c r="CE271" s="6">
        <f>IF($C271="OK",_xlfn.NUMBERVALUE(Plantilla!CC282),"")</f>
        <v/>
      </c>
      <c r="CF271" s="4">
        <f>IF($C271="OK",_xlfn.NUMBERVALUE(Plantilla!CD282),"")</f>
        <v/>
      </c>
      <c r="CG271" s="6">
        <f>IF($C271="OK",_xlfn.NUMBERVALUE(Plantilla!CE282),"")</f>
        <v/>
      </c>
      <c r="CH271" s="6">
        <f>IF($C271="OK",_xlfn.NUMBERVALUE(Plantilla!CF282),"")</f>
        <v/>
      </c>
      <c r="CI271" s="6">
        <f>IF($C271="OK",_xlfn.NUMBERVALUE(Plantilla!CG282),"")</f>
        <v/>
      </c>
      <c r="CJ271" s="6">
        <f>IF($C271="OK",_xlfn.NUMBERVALUE(Plantilla!CH282),"")</f>
        <v/>
      </c>
      <c r="CK271" s="6">
        <f>IF($C271="OK",_xlfn.NUMBERVALUE(Plantilla!CI282),"")</f>
        <v/>
      </c>
      <c r="CL271" s="6">
        <f>IF($C271="OK",_xlfn.NUMBERVALUE(Plantilla!CJ282),"")</f>
        <v/>
      </c>
      <c r="CM271">
        <f>IF($C271="OK",TEXT(Plantilla!CK282,"#"),"")</f>
        <v/>
      </c>
      <c r="CN271" s="6">
        <f>IF($C271="OK",_xlfn.NUMBERVALUE(Plantilla!CL282),"")</f>
        <v/>
      </c>
      <c r="CO271" s="6">
        <f>IF($C271="OK",_xlfn.NUMBERVALUE(Plantilla!CM282),"")</f>
        <v/>
      </c>
      <c r="CP271" s="110">
        <f>IF($C271="OK",_xlfn.NUMBERVALUE(Plantilla!CN282),"")</f>
        <v/>
      </c>
      <c r="CQ271" s="6">
        <f>IF($C271="OK",_xlfn.NUMBERVALUE(Plantilla!CO282),"")</f>
        <v/>
      </c>
      <c r="CR271" s="109">
        <f>IF($C271="OK",_xlfn.NUMBERVALUE(Plantilla!CP282),"")</f>
        <v/>
      </c>
      <c r="CS271" s="110">
        <f>IF($C271="OK",_xlfn.NUMBERVALUE(Plantilla!CQ282),"")</f>
        <v/>
      </c>
      <c r="CT271" s="6">
        <f>IF($C271="OK",_xlfn.NUMBERVALUE(Plantilla!CR282),"")</f>
        <v/>
      </c>
      <c r="CU271" s="109">
        <f>IF($C271="OK",_xlfn.NUMBERVALUE(Plantilla!CS282),"")</f>
        <v/>
      </c>
      <c r="CV271" s="110">
        <f>IF($C271="OK",_xlfn.NUMBERVALUE(Plantilla!CT282),"")</f>
        <v/>
      </c>
      <c r="CW271" s="6">
        <f>IF($C271="OK",_xlfn.NUMBERVALUE(Plantilla!CU282),"")</f>
        <v/>
      </c>
      <c r="CX271" s="82">
        <f>IF($C271="OK",_xlfn.NUMBERVALUE(Plantilla!CV282),"")</f>
        <v/>
      </c>
      <c r="CY271" s="6">
        <f>IF($C271="OK",_xlfn.NUMBERVALUE(Plantilla!CW282),"")</f>
        <v/>
      </c>
      <c r="CZ271" s="82">
        <f>IF($C271="OK",_xlfn.NUMBERVALUE(Plantilla!CX282),"")</f>
        <v/>
      </c>
      <c r="DA271" s="6">
        <f>IF($C271="OK",_xlfn.NUMBERVALUE(Plantilla!CY282),"")</f>
        <v/>
      </c>
      <c r="DB271" s="109">
        <f>IF($C271="OK",_xlfn.NUMBERVALUE(Plantilla!CZ282),"")</f>
        <v/>
      </c>
      <c r="DC271" s="6">
        <f>IF($C271="OK",_xlfn.NUMBERVALUE(Plantilla!DA282),"")</f>
        <v/>
      </c>
      <c r="DD271" s="6">
        <f>IF($C271="OK",TEXT(Plantilla!DB282,"#"),"")</f>
        <v/>
      </c>
      <c r="DE271" s="6">
        <f>IF($C271="OK",_xlfn.NUMBERVALUE(Plantilla!DC282),"")</f>
        <v/>
      </c>
      <c r="DF271" s="4">
        <f>IF($C271="OK",_xlfn.NUMBERVALUE(Plantilla!DD282),"")</f>
        <v/>
      </c>
      <c r="DG271" s="6">
        <f>IF($C271="OK",_xlfn.NUMBERVALUE(Plantilla!DE282),"")</f>
        <v/>
      </c>
      <c r="DH271" s="6">
        <f>IF($C271="OK",_xlfn.NUMBERVALUE(Plantilla!DF282),"")</f>
        <v/>
      </c>
      <c r="DI271" s="6">
        <f>IF($C271="OK",_xlfn.NUMBERVALUE(Plantilla!DG282),"")</f>
        <v/>
      </c>
      <c r="DJ271" s="6">
        <f>IF($C271="OK",_xlfn.NUMBERVALUE(Plantilla!DH282),"")</f>
        <v/>
      </c>
      <c r="DK271" s="6">
        <f>IF($C271="OK",_xlfn.NUMBERVALUE(Plantilla!DI282),"")</f>
        <v/>
      </c>
      <c r="DL271" s="6">
        <f>IF($C271="OK",_xlfn.NUMBERVALUE(Plantilla!DJ282),"")</f>
        <v/>
      </c>
      <c r="DM271" s="6">
        <f>IF($C271="OK",_xlfn.NUMBERVALUE(Plantilla!DK282),"")</f>
        <v/>
      </c>
      <c r="DN271" s="6">
        <f>IF($C271="OK",_xlfn.NUMBERVALUE(Plantilla!DL282),"")</f>
        <v/>
      </c>
      <c r="DO271" s="6">
        <f>IF($C271="OK",_xlfn.NUMBERVALUE(Plantilla!DM282),"")</f>
        <v/>
      </c>
      <c r="DP271" s="6">
        <f>IF($C271="OK",_xlfn.NUMBERVALUE(Plantilla!DN282),"")</f>
        <v/>
      </c>
      <c r="DQ271" s="6">
        <f>IF($C271="OK",_xlfn.NUMBERVALUE(Plantilla!DO282),"")</f>
        <v/>
      </c>
      <c r="DR271" s="6">
        <f>IF($C271="OK",_xlfn.NUMBERVALUE(Plantilla!DP282),"")</f>
        <v/>
      </c>
      <c r="DS271">
        <f>IF($C271="OK",TEXT(Plantilla!DR282,"#"),"")</f>
        <v/>
      </c>
      <c r="DT271" s="6" t="n"/>
    </row>
    <row r="272">
      <c r="A272">
        <f>IF(Plantilla!$I$6="¡Perfecto!, Guarda el archivo y adjúntalo a tu interfaz de Nómina Electrónica","OK","Error")</f>
        <v/>
      </c>
      <c r="B272">
        <f>IF(Plantilla!$I$6="¡Perfecto!, Guarda el archivo y adjúntalo a tu interfaz de Nómina Electrónica",MID(Plantilla!$D$2,SEARCH("V",Plantilla!$D$2),10),"")</f>
        <v/>
      </c>
      <c r="C272">
        <f>Plantilla!C283</f>
        <v/>
      </c>
      <c r="D272">
        <f>IF($C272="OK",Plantilla!B283,"")</f>
        <v/>
      </c>
      <c r="E272">
        <f>IF($C272="OK",
   VLOOKUP(Plantilla!$E$4,'Tablas '!$AP$4:$AT$6,5,FALSE),
"")</f>
        <v/>
      </c>
      <c r="F272">
        <f>IF($C272="OK",TEXT(Plantilla!D283,"#"),"")</f>
        <v/>
      </c>
      <c r="G272">
        <f>IF($C272="OK",
   VLOOKUP(Plantilla!E283,'Tablas '!$B$4:$C$14,2,FALSE),
"")</f>
        <v/>
      </c>
      <c r="H272">
        <f>IF($C272="OK",TEXT(Plantilla!F283,"#"),"")</f>
        <v/>
      </c>
      <c r="I272">
        <f>IF($C272="OK",TEXT(Plantilla!G283,"#"),"")</f>
        <v/>
      </c>
      <c r="J272">
        <f>IF($C272="OK",TEXT(Plantilla!H283,"#"),"")</f>
        <v/>
      </c>
      <c r="K272">
        <f>IF($C272="OK",TEXT(Plantilla!I283,"#"),"")</f>
        <v/>
      </c>
      <c r="L272">
        <f>IF($C272="OK",TEXT(Plantilla!J283,"#"),"")</f>
        <v/>
      </c>
      <c r="M272">
        <f>IF($C272="OK",TEXT(Plantilla!K283,"#"),"")</f>
        <v/>
      </c>
      <c r="N272">
        <f>IF($C272="OK",
   CONCATENATE(YEAR(Plantilla!L283),"-",TEXT(MONTH(Plantilla!L283),"00"),"-",TEXT(DAY(Plantilla!L283),"00")),
"")</f>
        <v/>
      </c>
      <c r="O272">
        <f>IF($C272="OK",_xlfn.NUMBERVALUE(Plantilla!M283),"")</f>
        <v/>
      </c>
      <c r="P272">
        <f>IF($C272="OK",
   IF(Plantilla!N283&lt;&gt;"",
      CONCATENATE(YEAR(Plantilla!N283),"-",TEXT(MONTH(Plantilla!N283),"00"),"-",TEXT(DAY(Plantilla!N283),"00")),
   ""),
"")</f>
        <v/>
      </c>
      <c r="Q272">
        <f>IF($C272="OK",
   VLOOKUP(Plantilla!O283,'Tablas '!$E$4:$F$19,2,FALSE),
"")</f>
        <v/>
      </c>
      <c r="R272">
        <f>IF($C272="OK",
   VLOOKUP(Plantilla!P283,'Tablas '!$H$4:$I$5,2,FALSE),
"")</f>
        <v/>
      </c>
      <c r="S272">
        <f>IF($C272="OK",
   VLOOKUP(Plantilla!Q283,'Tablas '!$K$4:$L$8,2,FALSE),
"")</f>
        <v/>
      </c>
      <c r="T272">
        <f>IF($C272="OK",
   VLOOKUP(Plantilla!R283,'Tablas '!$AE$4:$AF$6,2,FALSE),
"")</f>
        <v/>
      </c>
      <c r="U272">
        <f>IF($C272="OK",
   VLOOKUP(Plantilla!S283,'Tablas '!$AE$4:$AF$6,2,FALSE),
"")</f>
        <v/>
      </c>
      <c r="V272">
        <f>IF($C272="OK",TEXT(Plantilla!T283,"#"),"")</f>
        <v/>
      </c>
      <c r="W272" s="84">
        <f>IF($C272="OK",
   VLOOKUP(Plantilla!U283,'Tablas '!$AM$4:$AN$1126,2,FALSE),
"")</f>
        <v/>
      </c>
      <c r="X272">
        <f>IF($C272="OK",TEXT(Plantilla!V283,"#"),"")</f>
        <v/>
      </c>
      <c r="Y272">
        <f>IF($C272="OK",
   CONCATENATE(YEAR(Plantilla!W283),"-",TEXT(MONTH(Plantilla!W283),"00"),"-",TEXT(DAY(Plantilla!W283),"00")),
"")</f>
        <v/>
      </c>
      <c r="Z272">
        <f>IF($C272="OK",
   CONCATENATE(YEAR(Plantilla!X283),"-",TEXT(MONTH(Plantilla!X283),"00"),"-",TEXT(DAY(Plantilla!X283),"00")),
"")</f>
        <v/>
      </c>
      <c r="AA272">
        <f>IF($C272="OK",
   TEXT(VLOOKUP(Plantilla!Y283,'Tablas '!$Q$4:$R$9,2,FALSE),"#"),
"")</f>
        <v/>
      </c>
      <c r="AB272">
        <f>IF($C272="OK",
   CONCATENATE(YEAR(Plantilla!Z283),"-",TEXT(MONTH(Plantilla!Z283),"00"),"-",TEXT(DAY(Plantilla!Z283),"00")),
"")</f>
        <v/>
      </c>
      <c r="AC272">
        <f>IF($C272="OK",
   TEXT(VLOOKUP(Plantilla!AA283,'Tablas '!$T$4:$U$13,2,FALSE),"#"),
"")</f>
        <v/>
      </c>
      <c r="AD272">
        <f>IF($C272="OK",TEXT(Plantilla!AB283,"#"),"")</f>
        <v/>
      </c>
      <c r="AE272">
        <f>IF($C272="OK",
   IF(Plantilla!AC283&lt;&gt;"",
      TEXT(VLOOKUP(Plantilla!AC283,'Tablas '!$W$4:$X$7,2,FALSE),"#"),
   ""),
"")</f>
        <v/>
      </c>
      <c r="AF272">
        <f>IF($C272="OK",TEXT(Plantilla!AD283,"#"),"")</f>
        <v/>
      </c>
      <c r="AG272" s="6">
        <f>IF($C272="OK",_xlfn.NUMBERVALUE(Plantilla!AE283),"")</f>
        <v/>
      </c>
      <c r="AH272" s="4">
        <f>IF($C272="OK",_xlfn.NUMBERVALUE(Plantilla!AF283),"")</f>
        <v/>
      </c>
      <c r="AI272" s="6">
        <f>IF($C272="OK",_xlfn.NUMBERVALUE(Plantilla!AG283),"")</f>
        <v/>
      </c>
      <c r="AJ272" s="6">
        <f>IF($C272="OK",_xlfn.NUMBERVALUE(Plantilla!AH283),"")</f>
        <v/>
      </c>
      <c r="AK272" s="6">
        <f>IF($C272="OK",_xlfn.NUMBERVALUE(Plantilla!AI283),"")</f>
        <v/>
      </c>
      <c r="AL272" s="6">
        <f>IF($C272="OK",_xlfn.NUMBERVALUE(Plantilla!AJ283),"")</f>
        <v/>
      </c>
      <c r="AM272" s="4">
        <f>IF($C272="OK",_xlfn.NUMBERVALUE(Plantilla!AK283),"")</f>
        <v/>
      </c>
      <c r="AN272" s="6">
        <f>IF($C272="OK",_xlfn.NUMBERVALUE(Plantilla!AL283),"")</f>
        <v/>
      </c>
      <c r="AO272" s="4">
        <f>IF($C272="OK",_xlfn.NUMBERVALUE(Plantilla!AM283),"")</f>
        <v/>
      </c>
      <c r="AP272" s="6">
        <f>IF($C272="OK",_xlfn.NUMBERVALUE(Plantilla!AN283),"")</f>
        <v/>
      </c>
      <c r="AQ272" s="4">
        <f>IF($C272="OK",_xlfn.NUMBERVALUE(Plantilla!AO283),"")</f>
        <v/>
      </c>
      <c r="AR272" s="6">
        <f>IF($C272="OK",_xlfn.NUMBERVALUE(Plantilla!AP283),"")</f>
        <v/>
      </c>
      <c r="AS272" s="4">
        <f>IF($C272="OK",_xlfn.NUMBERVALUE(Plantilla!AQ283),"")</f>
        <v/>
      </c>
      <c r="AT272" s="6">
        <f>IF($C272="OK",_xlfn.NUMBERVALUE(Plantilla!AR283),"")</f>
        <v/>
      </c>
      <c r="AU272" s="4">
        <f>IF($C272="OK",_xlfn.NUMBERVALUE(Plantilla!AS283),"")</f>
        <v/>
      </c>
      <c r="AV272" s="6">
        <f>IF($C272="OK",_xlfn.NUMBERVALUE(Plantilla!AT283),"")</f>
        <v/>
      </c>
      <c r="AW272" s="4">
        <f>IF($C272="OK",_xlfn.NUMBERVALUE(Plantilla!AU283),"")</f>
        <v/>
      </c>
      <c r="AX272" s="6">
        <f>IF($C272="OK",_xlfn.NUMBERVALUE(Plantilla!AV283),"")</f>
        <v/>
      </c>
      <c r="AY272" s="4">
        <f>IF($C272="OK",_xlfn.NUMBERVALUE(Plantilla!AW283),"")</f>
        <v/>
      </c>
      <c r="AZ272" s="6">
        <f>IF($C272="OK",_xlfn.NUMBERVALUE(Plantilla!AX283),"")</f>
        <v/>
      </c>
      <c r="BA272">
        <f>IF($C272="OK",_xlfn.NUMBERVALUE(Plantilla!AY283),"")</f>
        <v/>
      </c>
      <c r="BB272">
        <f>IF($C272="OK",_xlfn.NUMBERVALUE(Plantilla!AZ283),"")</f>
        <v/>
      </c>
      <c r="BC272" s="4">
        <f>IF($C272="OK",_xlfn.NUMBERVALUE(Plantilla!BA283),"")</f>
        <v/>
      </c>
      <c r="BD272" s="6">
        <f>IF($C272="OK",_xlfn.NUMBERVALUE(Plantilla!BB283),"")</f>
        <v/>
      </c>
      <c r="BE272" s="4">
        <f>IF($C272="OK",_xlfn.NUMBERVALUE(Plantilla!BC283),"")</f>
        <v/>
      </c>
      <c r="BF272" s="6">
        <f>IF($C272="OK",_xlfn.NUMBERVALUE(Plantilla!BD283),"")</f>
        <v/>
      </c>
      <c r="BG272" s="4">
        <f>IF($C272="OK",_xlfn.NUMBERVALUE(Plantilla!BE283),"")</f>
        <v/>
      </c>
      <c r="BH272" s="6">
        <f>IF($C272="OK",_xlfn.NUMBERVALUE(Plantilla!BF283),"")</f>
        <v/>
      </c>
      <c r="BI272" s="110">
        <f>IF($C272="OK",_xlfn.NUMBERVALUE(Plantilla!BG283),"")</f>
        <v/>
      </c>
      <c r="BJ272" s="6">
        <f>IF($C272="OK",_xlfn.NUMBERVALUE(Plantilla!BH283),"")</f>
        <v/>
      </c>
      <c r="BK272" s="109">
        <f>IF($C272="OK",_xlfn.NUMBERVALUE(Plantilla!BI283),"")</f>
        <v/>
      </c>
      <c r="BL272" s="6">
        <f>IF($C272="OK",
   IF(Plantilla!BJ283&lt;&gt;"",
      TEXT(VLOOKUP(Plantilla!BJ283,'Tablas '!$Z$4:$AA$6,2,FALSE),"#"),
   ""),
"")</f>
        <v/>
      </c>
      <c r="BM272" s="4">
        <f>IF($C272="OK",_xlfn.NUMBERVALUE(Plantilla!BK283),"")</f>
        <v/>
      </c>
      <c r="BN272" s="4">
        <f>IF($C272="OK",_xlfn.NUMBERVALUE(Plantilla!BL283),"")</f>
        <v/>
      </c>
      <c r="BO272" s="6">
        <f>IF($C272="OK",_xlfn.NUMBERVALUE(Plantilla!BM283),"")</f>
        <v/>
      </c>
      <c r="BP272" s="4">
        <f>IF($C272="OK",_xlfn.NUMBERVALUE(Plantilla!BN283),"")</f>
        <v/>
      </c>
      <c r="BQ272" s="6">
        <f>IF($C272="OK",_xlfn.NUMBERVALUE(Plantilla!BO283),"")</f>
        <v/>
      </c>
      <c r="BR272" s="4">
        <f>IF($C272="OK",_xlfn.NUMBERVALUE(Plantilla!BP283),"")</f>
        <v/>
      </c>
      <c r="BS272" s="6">
        <f>IF($C272="OK",_xlfn.NUMBERVALUE(Plantilla!BQ283),"")</f>
        <v/>
      </c>
      <c r="BT272" s="4">
        <f>IF($C272="OK",_xlfn.NUMBERVALUE(Plantilla!BR283),"")</f>
        <v/>
      </c>
      <c r="BU272" s="6">
        <f>IF($C272="OK",_xlfn.NUMBERVALUE(Plantilla!BS283),"")</f>
        <v/>
      </c>
      <c r="BV272" s="6">
        <f>IF($C272="OK",_xlfn.NUMBERVALUE(Plantilla!BT283),"")</f>
        <v/>
      </c>
      <c r="BW272" s="6">
        <f>IF($C272="OK",_xlfn.NUMBERVALUE(Plantilla!BU283),"")</f>
        <v/>
      </c>
      <c r="BX272" s="6">
        <f>IF($C272="OK",_xlfn.NUMBERVALUE(Plantilla!BV283),"")</f>
        <v/>
      </c>
      <c r="BY272" s="6">
        <f>IF($C272="OK",_xlfn.NUMBERVALUE(Plantilla!BW283),"")</f>
        <v/>
      </c>
      <c r="BZ272" s="6">
        <f>IF($C272="OK",_xlfn.NUMBERVALUE(Plantilla!BX283),"")</f>
        <v/>
      </c>
      <c r="CA272" s="6">
        <f>IF($C272="OK",_xlfn.NUMBERVALUE(Plantilla!BY283),"")</f>
        <v/>
      </c>
      <c r="CB272" s="6">
        <f>IF($C272="OK",_xlfn.NUMBERVALUE(Plantilla!BZ283),"")</f>
        <v/>
      </c>
      <c r="CC272" s="6">
        <f>IF($C272="OK",_xlfn.NUMBERVALUE(Plantilla!CA283),"")</f>
        <v/>
      </c>
      <c r="CD272" s="6">
        <f>IF($C272="OK",_xlfn.NUMBERVALUE(Plantilla!CB283),"")</f>
        <v/>
      </c>
      <c r="CE272" s="6">
        <f>IF($C272="OK",_xlfn.NUMBERVALUE(Plantilla!CC283),"")</f>
        <v/>
      </c>
      <c r="CF272" s="4">
        <f>IF($C272="OK",_xlfn.NUMBERVALUE(Plantilla!CD283),"")</f>
        <v/>
      </c>
      <c r="CG272" s="6">
        <f>IF($C272="OK",_xlfn.NUMBERVALUE(Plantilla!CE283),"")</f>
        <v/>
      </c>
      <c r="CH272" s="6">
        <f>IF($C272="OK",_xlfn.NUMBERVALUE(Plantilla!CF283),"")</f>
        <v/>
      </c>
      <c r="CI272" s="6">
        <f>IF($C272="OK",_xlfn.NUMBERVALUE(Plantilla!CG283),"")</f>
        <v/>
      </c>
      <c r="CJ272" s="6">
        <f>IF($C272="OK",_xlfn.NUMBERVALUE(Plantilla!CH283),"")</f>
        <v/>
      </c>
      <c r="CK272" s="6">
        <f>IF($C272="OK",_xlfn.NUMBERVALUE(Plantilla!CI283),"")</f>
        <v/>
      </c>
      <c r="CL272" s="6">
        <f>IF($C272="OK",_xlfn.NUMBERVALUE(Plantilla!CJ283),"")</f>
        <v/>
      </c>
      <c r="CM272">
        <f>IF($C272="OK",TEXT(Plantilla!CK283,"#"),"")</f>
        <v/>
      </c>
      <c r="CN272" s="6">
        <f>IF($C272="OK",_xlfn.NUMBERVALUE(Plantilla!CL283),"")</f>
        <v/>
      </c>
      <c r="CO272" s="6">
        <f>IF($C272="OK",_xlfn.NUMBERVALUE(Plantilla!CM283),"")</f>
        <v/>
      </c>
      <c r="CP272" s="110">
        <f>IF($C272="OK",_xlfn.NUMBERVALUE(Plantilla!CN283),"")</f>
        <v/>
      </c>
      <c r="CQ272" s="6">
        <f>IF($C272="OK",_xlfn.NUMBERVALUE(Plantilla!CO283),"")</f>
        <v/>
      </c>
      <c r="CR272" s="109">
        <f>IF($C272="OK",_xlfn.NUMBERVALUE(Plantilla!CP283),"")</f>
        <v/>
      </c>
      <c r="CS272" s="110">
        <f>IF($C272="OK",_xlfn.NUMBERVALUE(Plantilla!CQ283),"")</f>
        <v/>
      </c>
      <c r="CT272" s="6">
        <f>IF($C272="OK",_xlfn.NUMBERVALUE(Plantilla!CR283),"")</f>
        <v/>
      </c>
      <c r="CU272" s="109">
        <f>IF($C272="OK",_xlfn.NUMBERVALUE(Plantilla!CS283),"")</f>
        <v/>
      </c>
      <c r="CV272" s="110">
        <f>IF($C272="OK",_xlfn.NUMBERVALUE(Plantilla!CT283),"")</f>
        <v/>
      </c>
      <c r="CW272" s="6">
        <f>IF($C272="OK",_xlfn.NUMBERVALUE(Plantilla!CU283),"")</f>
        <v/>
      </c>
      <c r="CX272" s="82">
        <f>IF($C272="OK",_xlfn.NUMBERVALUE(Plantilla!CV283),"")</f>
        <v/>
      </c>
      <c r="CY272" s="6">
        <f>IF($C272="OK",_xlfn.NUMBERVALUE(Plantilla!CW283),"")</f>
        <v/>
      </c>
      <c r="CZ272" s="82">
        <f>IF($C272="OK",_xlfn.NUMBERVALUE(Plantilla!CX283),"")</f>
        <v/>
      </c>
      <c r="DA272" s="6">
        <f>IF($C272="OK",_xlfn.NUMBERVALUE(Plantilla!CY283),"")</f>
        <v/>
      </c>
      <c r="DB272" s="109">
        <f>IF($C272="OK",_xlfn.NUMBERVALUE(Plantilla!CZ283),"")</f>
        <v/>
      </c>
      <c r="DC272" s="6">
        <f>IF($C272="OK",_xlfn.NUMBERVALUE(Plantilla!DA283),"")</f>
        <v/>
      </c>
      <c r="DD272" s="6">
        <f>IF($C272="OK",TEXT(Plantilla!DB283,"#"),"")</f>
        <v/>
      </c>
      <c r="DE272" s="6">
        <f>IF($C272="OK",_xlfn.NUMBERVALUE(Plantilla!DC283),"")</f>
        <v/>
      </c>
      <c r="DF272" s="4">
        <f>IF($C272="OK",_xlfn.NUMBERVALUE(Plantilla!DD283),"")</f>
        <v/>
      </c>
      <c r="DG272" s="6">
        <f>IF($C272="OK",_xlfn.NUMBERVALUE(Plantilla!DE283),"")</f>
        <v/>
      </c>
      <c r="DH272" s="6">
        <f>IF($C272="OK",_xlfn.NUMBERVALUE(Plantilla!DF283),"")</f>
        <v/>
      </c>
      <c r="DI272" s="6">
        <f>IF($C272="OK",_xlfn.NUMBERVALUE(Plantilla!DG283),"")</f>
        <v/>
      </c>
      <c r="DJ272" s="6">
        <f>IF($C272="OK",_xlfn.NUMBERVALUE(Plantilla!DH283),"")</f>
        <v/>
      </c>
      <c r="DK272" s="6">
        <f>IF($C272="OK",_xlfn.NUMBERVALUE(Plantilla!DI283),"")</f>
        <v/>
      </c>
      <c r="DL272" s="6">
        <f>IF($C272="OK",_xlfn.NUMBERVALUE(Plantilla!DJ283),"")</f>
        <v/>
      </c>
      <c r="DM272" s="6">
        <f>IF($C272="OK",_xlfn.NUMBERVALUE(Plantilla!DK283),"")</f>
        <v/>
      </c>
      <c r="DN272" s="6">
        <f>IF($C272="OK",_xlfn.NUMBERVALUE(Plantilla!DL283),"")</f>
        <v/>
      </c>
      <c r="DO272" s="6">
        <f>IF($C272="OK",_xlfn.NUMBERVALUE(Plantilla!DM283),"")</f>
        <v/>
      </c>
      <c r="DP272" s="6">
        <f>IF($C272="OK",_xlfn.NUMBERVALUE(Plantilla!DN283),"")</f>
        <v/>
      </c>
      <c r="DQ272" s="6">
        <f>IF($C272="OK",_xlfn.NUMBERVALUE(Plantilla!DO283),"")</f>
        <v/>
      </c>
      <c r="DR272" s="6">
        <f>IF($C272="OK",_xlfn.NUMBERVALUE(Plantilla!DP283),"")</f>
        <v/>
      </c>
      <c r="DS272">
        <f>IF($C272="OK",TEXT(Plantilla!DR283,"#"),"")</f>
        <v/>
      </c>
      <c r="DT272" s="6" t="n"/>
    </row>
    <row r="273">
      <c r="A273">
        <f>IF(Plantilla!$I$6="¡Perfecto!, Guarda el archivo y adjúntalo a tu interfaz de Nómina Electrónica","OK","Error")</f>
        <v/>
      </c>
      <c r="B273">
        <f>IF(Plantilla!$I$6="¡Perfecto!, Guarda el archivo y adjúntalo a tu interfaz de Nómina Electrónica",MID(Plantilla!$D$2,SEARCH("V",Plantilla!$D$2),10),"")</f>
        <v/>
      </c>
      <c r="C273">
        <f>Plantilla!C284</f>
        <v/>
      </c>
      <c r="D273">
        <f>IF($C273="OK",Plantilla!B284,"")</f>
        <v/>
      </c>
      <c r="E273">
        <f>IF($C273="OK",
   VLOOKUP(Plantilla!$E$4,'Tablas '!$AP$4:$AT$6,5,FALSE),
"")</f>
        <v/>
      </c>
      <c r="F273">
        <f>IF($C273="OK",TEXT(Plantilla!D284,"#"),"")</f>
        <v/>
      </c>
      <c r="G273">
        <f>IF($C273="OK",
   VLOOKUP(Plantilla!E284,'Tablas '!$B$4:$C$14,2,FALSE),
"")</f>
        <v/>
      </c>
      <c r="H273">
        <f>IF($C273="OK",TEXT(Plantilla!F284,"#"),"")</f>
        <v/>
      </c>
      <c r="I273">
        <f>IF($C273="OK",TEXT(Plantilla!G284,"#"),"")</f>
        <v/>
      </c>
      <c r="J273">
        <f>IF($C273="OK",TEXT(Plantilla!H284,"#"),"")</f>
        <v/>
      </c>
      <c r="K273">
        <f>IF($C273="OK",TEXT(Plantilla!I284,"#"),"")</f>
        <v/>
      </c>
      <c r="L273">
        <f>IF($C273="OK",TEXT(Plantilla!J284,"#"),"")</f>
        <v/>
      </c>
      <c r="M273">
        <f>IF($C273="OK",TEXT(Plantilla!K284,"#"),"")</f>
        <v/>
      </c>
      <c r="N273">
        <f>IF($C273="OK",
   CONCATENATE(YEAR(Plantilla!L284),"-",TEXT(MONTH(Plantilla!L284),"00"),"-",TEXT(DAY(Plantilla!L284),"00")),
"")</f>
        <v/>
      </c>
      <c r="O273">
        <f>IF($C273="OK",_xlfn.NUMBERVALUE(Plantilla!M284),"")</f>
        <v/>
      </c>
      <c r="P273">
        <f>IF($C273="OK",
   IF(Plantilla!N284&lt;&gt;"",
      CONCATENATE(YEAR(Plantilla!N284),"-",TEXT(MONTH(Plantilla!N284),"00"),"-",TEXT(DAY(Plantilla!N284),"00")),
   ""),
"")</f>
        <v/>
      </c>
      <c r="Q273">
        <f>IF($C273="OK",
   VLOOKUP(Plantilla!O284,'Tablas '!$E$4:$F$19,2,FALSE),
"")</f>
        <v/>
      </c>
      <c r="R273">
        <f>IF($C273="OK",
   VLOOKUP(Plantilla!P284,'Tablas '!$H$4:$I$5,2,FALSE),
"")</f>
        <v/>
      </c>
      <c r="S273">
        <f>IF($C273="OK",
   VLOOKUP(Plantilla!Q284,'Tablas '!$K$4:$L$8,2,FALSE),
"")</f>
        <v/>
      </c>
      <c r="T273">
        <f>IF($C273="OK",
   VLOOKUP(Plantilla!R284,'Tablas '!$AE$4:$AF$6,2,FALSE),
"")</f>
        <v/>
      </c>
      <c r="U273">
        <f>IF($C273="OK",
   VLOOKUP(Plantilla!S284,'Tablas '!$AE$4:$AF$6,2,FALSE),
"")</f>
        <v/>
      </c>
      <c r="V273">
        <f>IF($C273="OK",TEXT(Plantilla!T284,"#"),"")</f>
        <v/>
      </c>
      <c r="W273" s="84">
        <f>IF($C273="OK",
   VLOOKUP(Plantilla!U284,'Tablas '!$AM$4:$AN$1126,2,FALSE),
"")</f>
        <v/>
      </c>
      <c r="X273">
        <f>IF($C273="OK",TEXT(Plantilla!V284,"#"),"")</f>
        <v/>
      </c>
      <c r="Y273">
        <f>IF($C273="OK",
   CONCATENATE(YEAR(Plantilla!W284),"-",TEXT(MONTH(Plantilla!W284),"00"),"-",TEXT(DAY(Plantilla!W284),"00")),
"")</f>
        <v/>
      </c>
      <c r="Z273">
        <f>IF($C273="OK",
   CONCATENATE(YEAR(Plantilla!X284),"-",TEXT(MONTH(Plantilla!X284),"00"),"-",TEXT(DAY(Plantilla!X284),"00")),
"")</f>
        <v/>
      </c>
      <c r="AA273">
        <f>IF($C273="OK",
   TEXT(VLOOKUP(Plantilla!Y284,'Tablas '!$Q$4:$R$9,2,FALSE),"#"),
"")</f>
        <v/>
      </c>
      <c r="AB273">
        <f>IF($C273="OK",
   CONCATENATE(YEAR(Plantilla!Z284),"-",TEXT(MONTH(Plantilla!Z284),"00"),"-",TEXT(DAY(Plantilla!Z284),"00")),
"")</f>
        <v/>
      </c>
      <c r="AC273">
        <f>IF($C273="OK",
   TEXT(VLOOKUP(Plantilla!AA284,'Tablas '!$T$4:$U$13,2,FALSE),"#"),
"")</f>
        <v/>
      </c>
      <c r="AD273">
        <f>IF($C273="OK",TEXT(Plantilla!AB284,"#"),"")</f>
        <v/>
      </c>
      <c r="AE273">
        <f>IF($C273="OK",
   IF(Plantilla!AC284&lt;&gt;"",
      TEXT(VLOOKUP(Plantilla!AC284,'Tablas '!$W$4:$X$7,2,FALSE),"#"),
   ""),
"")</f>
        <v/>
      </c>
      <c r="AF273">
        <f>IF($C273="OK",TEXT(Plantilla!AD284,"#"),"")</f>
        <v/>
      </c>
      <c r="AG273" s="6">
        <f>IF($C273="OK",_xlfn.NUMBERVALUE(Plantilla!AE284),"")</f>
        <v/>
      </c>
      <c r="AH273" s="4">
        <f>IF($C273="OK",_xlfn.NUMBERVALUE(Plantilla!AF284),"")</f>
        <v/>
      </c>
      <c r="AI273" s="6">
        <f>IF($C273="OK",_xlfn.NUMBERVALUE(Plantilla!AG284),"")</f>
        <v/>
      </c>
      <c r="AJ273" s="6">
        <f>IF($C273="OK",_xlfn.NUMBERVALUE(Plantilla!AH284),"")</f>
        <v/>
      </c>
      <c r="AK273" s="6">
        <f>IF($C273="OK",_xlfn.NUMBERVALUE(Plantilla!AI284),"")</f>
        <v/>
      </c>
      <c r="AL273" s="6">
        <f>IF($C273="OK",_xlfn.NUMBERVALUE(Plantilla!AJ284),"")</f>
        <v/>
      </c>
      <c r="AM273" s="4">
        <f>IF($C273="OK",_xlfn.NUMBERVALUE(Plantilla!AK284),"")</f>
        <v/>
      </c>
      <c r="AN273" s="6">
        <f>IF($C273="OK",_xlfn.NUMBERVALUE(Plantilla!AL284),"")</f>
        <v/>
      </c>
      <c r="AO273" s="4">
        <f>IF($C273="OK",_xlfn.NUMBERVALUE(Plantilla!AM284),"")</f>
        <v/>
      </c>
      <c r="AP273" s="6">
        <f>IF($C273="OK",_xlfn.NUMBERVALUE(Plantilla!AN284),"")</f>
        <v/>
      </c>
      <c r="AQ273" s="4">
        <f>IF($C273="OK",_xlfn.NUMBERVALUE(Plantilla!AO284),"")</f>
        <v/>
      </c>
      <c r="AR273" s="6">
        <f>IF($C273="OK",_xlfn.NUMBERVALUE(Plantilla!AP284),"")</f>
        <v/>
      </c>
      <c r="AS273" s="4">
        <f>IF($C273="OK",_xlfn.NUMBERVALUE(Plantilla!AQ284),"")</f>
        <v/>
      </c>
      <c r="AT273" s="6">
        <f>IF($C273="OK",_xlfn.NUMBERVALUE(Plantilla!AR284),"")</f>
        <v/>
      </c>
      <c r="AU273" s="4">
        <f>IF($C273="OK",_xlfn.NUMBERVALUE(Plantilla!AS284),"")</f>
        <v/>
      </c>
      <c r="AV273" s="6">
        <f>IF($C273="OK",_xlfn.NUMBERVALUE(Plantilla!AT284),"")</f>
        <v/>
      </c>
      <c r="AW273" s="4">
        <f>IF($C273="OK",_xlfn.NUMBERVALUE(Plantilla!AU284),"")</f>
        <v/>
      </c>
      <c r="AX273" s="6">
        <f>IF($C273="OK",_xlfn.NUMBERVALUE(Plantilla!AV284),"")</f>
        <v/>
      </c>
      <c r="AY273" s="4">
        <f>IF($C273="OK",_xlfn.NUMBERVALUE(Plantilla!AW284),"")</f>
        <v/>
      </c>
      <c r="AZ273" s="6">
        <f>IF($C273="OK",_xlfn.NUMBERVALUE(Plantilla!AX284),"")</f>
        <v/>
      </c>
      <c r="BA273">
        <f>IF($C273="OK",_xlfn.NUMBERVALUE(Plantilla!AY284),"")</f>
        <v/>
      </c>
      <c r="BB273">
        <f>IF($C273="OK",_xlfn.NUMBERVALUE(Plantilla!AZ284),"")</f>
        <v/>
      </c>
      <c r="BC273" s="4">
        <f>IF($C273="OK",_xlfn.NUMBERVALUE(Plantilla!BA284),"")</f>
        <v/>
      </c>
      <c r="BD273" s="6">
        <f>IF($C273="OK",_xlfn.NUMBERVALUE(Plantilla!BB284),"")</f>
        <v/>
      </c>
      <c r="BE273" s="4">
        <f>IF($C273="OK",_xlfn.NUMBERVALUE(Plantilla!BC284),"")</f>
        <v/>
      </c>
      <c r="BF273" s="6">
        <f>IF($C273="OK",_xlfn.NUMBERVALUE(Plantilla!BD284),"")</f>
        <v/>
      </c>
      <c r="BG273" s="4">
        <f>IF($C273="OK",_xlfn.NUMBERVALUE(Plantilla!BE284),"")</f>
        <v/>
      </c>
      <c r="BH273" s="6">
        <f>IF($C273="OK",_xlfn.NUMBERVALUE(Plantilla!BF284),"")</f>
        <v/>
      </c>
      <c r="BI273" s="110">
        <f>IF($C273="OK",_xlfn.NUMBERVALUE(Plantilla!BG284),"")</f>
        <v/>
      </c>
      <c r="BJ273" s="6">
        <f>IF($C273="OK",_xlfn.NUMBERVALUE(Plantilla!BH284),"")</f>
        <v/>
      </c>
      <c r="BK273" s="109">
        <f>IF($C273="OK",_xlfn.NUMBERVALUE(Plantilla!BI284),"")</f>
        <v/>
      </c>
      <c r="BL273" s="6">
        <f>IF($C273="OK",
   IF(Plantilla!BJ284&lt;&gt;"",
      TEXT(VLOOKUP(Plantilla!BJ284,'Tablas '!$Z$4:$AA$6,2,FALSE),"#"),
   ""),
"")</f>
        <v/>
      </c>
      <c r="BM273" s="4">
        <f>IF($C273="OK",_xlfn.NUMBERVALUE(Plantilla!BK284),"")</f>
        <v/>
      </c>
      <c r="BN273" s="4">
        <f>IF($C273="OK",_xlfn.NUMBERVALUE(Plantilla!BL284),"")</f>
        <v/>
      </c>
      <c r="BO273" s="6">
        <f>IF($C273="OK",_xlfn.NUMBERVALUE(Plantilla!BM284),"")</f>
        <v/>
      </c>
      <c r="BP273" s="4">
        <f>IF($C273="OK",_xlfn.NUMBERVALUE(Plantilla!BN284),"")</f>
        <v/>
      </c>
      <c r="BQ273" s="6">
        <f>IF($C273="OK",_xlfn.NUMBERVALUE(Plantilla!BO284),"")</f>
        <v/>
      </c>
      <c r="BR273" s="4">
        <f>IF($C273="OK",_xlfn.NUMBERVALUE(Plantilla!BP284),"")</f>
        <v/>
      </c>
      <c r="BS273" s="6">
        <f>IF($C273="OK",_xlfn.NUMBERVALUE(Plantilla!BQ284),"")</f>
        <v/>
      </c>
      <c r="BT273" s="4">
        <f>IF($C273="OK",_xlfn.NUMBERVALUE(Plantilla!BR284),"")</f>
        <v/>
      </c>
      <c r="BU273" s="6">
        <f>IF($C273="OK",_xlfn.NUMBERVALUE(Plantilla!BS284),"")</f>
        <v/>
      </c>
      <c r="BV273" s="6">
        <f>IF($C273="OK",_xlfn.NUMBERVALUE(Plantilla!BT284),"")</f>
        <v/>
      </c>
      <c r="BW273" s="6">
        <f>IF($C273="OK",_xlfn.NUMBERVALUE(Plantilla!BU284),"")</f>
        <v/>
      </c>
      <c r="BX273" s="6">
        <f>IF($C273="OK",_xlfn.NUMBERVALUE(Plantilla!BV284),"")</f>
        <v/>
      </c>
      <c r="BY273" s="6">
        <f>IF($C273="OK",_xlfn.NUMBERVALUE(Plantilla!BW284),"")</f>
        <v/>
      </c>
      <c r="BZ273" s="6">
        <f>IF($C273="OK",_xlfn.NUMBERVALUE(Plantilla!BX284),"")</f>
        <v/>
      </c>
      <c r="CA273" s="6">
        <f>IF($C273="OK",_xlfn.NUMBERVALUE(Plantilla!BY284),"")</f>
        <v/>
      </c>
      <c r="CB273" s="6">
        <f>IF($C273="OK",_xlfn.NUMBERVALUE(Plantilla!BZ284),"")</f>
        <v/>
      </c>
      <c r="CC273" s="6">
        <f>IF($C273="OK",_xlfn.NUMBERVALUE(Plantilla!CA284),"")</f>
        <v/>
      </c>
      <c r="CD273" s="6">
        <f>IF($C273="OK",_xlfn.NUMBERVALUE(Plantilla!CB284),"")</f>
        <v/>
      </c>
      <c r="CE273" s="6">
        <f>IF($C273="OK",_xlfn.NUMBERVALUE(Plantilla!CC284),"")</f>
        <v/>
      </c>
      <c r="CF273" s="4">
        <f>IF($C273="OK",_xlfn.NUMBERVALUE(Plantilla!CD284),"")</f>
        <v/>
      </c>
      <c r="CG273" s="6">
        <f>IF($C273="OK",_xlfn.NUMBERVALUE(Plantilla!CE284),"")</f>
        <v/>
      </c>
      <c r="CH273" s="6">
        <f>IF($C273="OK",_xlfn.NUMBERVALUE(Plantilla!CF284),"")</f>
        <v/>
      </c>
      <c r="CI273" s="6">
        <f>IF($C273="OK",_xlfn.NUMBERVALUE(Plantilla!CG284),"")</f>
        <v/>
      </c>
      <c r="CJ273" s="6">
        <f>IF($C273="OK",_xlfn.NUMBERVALUE(Plantilla!CH284),"")</f>
        <v/>
      </c>
      <c r="CK273" s="6">
        <f>IF($C273="OK",_xlfn.NUMBERVALUE(Plantilla!CI284),"")</f>
        <v/>
      </c>
      <c r="CL273" s="6">
        <f>IF($C273="OK",_xlfn.NUMBERVALUE(Plantilla!CJ284),"")</f>
        <v/>
      </c>
      <c r="CM273">
        <f>IF($C273="OK",TEXT(Plantilla!CK284,"#"),"")</f>
        <v/>
      </c>
      <c r="CN273" s="6">
        <f>IF($C273="OK",_xlfn.NUMBERVALUE(Plantilla!CL284),"")</f>
        <v/>
      </c>
      <c r="CO273" s="6">
        <f>IF($C273="OK",_xlfn.NUMBERVALUE(Plantilla!CM284),"")</f>
        <v/>
      </c>
      <c r="CP273" s="110">
        <f>IF($C273="OK",_xlfn.NUMBERVALUE(Plantilla!CN284),"")</f>
        <v/>
      </c>
      <c r="CQ273" s="6">
        <f>IF($C273="OK",_xlfn.NUMBERVALUE(Plantilla!CO284),"")</f>
        <v/>
      </c>
      <c r="CR273" s="109">
        <f>IF($C273="OK",_xlfn.NUMBERVALUE(Plantilla!CP284),"")</f>
        <v/>
      </c>
      <c r="CS273" s="110">
        <f>IF($C273="OK",_xlfn.NUMBERVALUE(Plantilla!CQ284),"")</f>
        <v/>
      </c>
      <c r="CT273" s="6">
        <f>IF($C273="OK",_xlfn.NUMBERVALUE(Plantilla!CR284),"")</f>
        <v/>
      </c>
      <c r="CU273" s="109">
        <f>IF($C273="OK",_xlfn.NUMBERVALUE(Plantilla!CS284),"")</f>
        <v/>
      </c>
      <c r="CV273" s="110">
        <f>IF($C273="OK",_xlfn.NUMBERVALUE(Plantilla!CT284),"")</f>
        <v/>
      </c>
      <c r="CW273" s="6">
        <f>IF($C273="OK",_xlfn.NUMBERVALUE(Plantilla!CU284),"")</f>
        <v/>
      </c>
      <c r="CX273" s="82">
        <f>IF($C273="OK",_xlfn.NUMBERVALUE(Plantilla!CV284),"")</f>
        <v/>
      </c>
      <c r="CY273" s="6">
        <f>IF($C273="OK",_xlfn.NUMBERVALUE(Plantilla!CW284),"")</f>
        <v/>
      </c>
      <c r="CZ273" s="82">
        <f>IF($C273="OK",_xlfn.NUMBERVALUE(Plantilla!CX284),"")</f>
        <v/>
      </c>
      <c r="DA273" s="6">
        <f>IF($C273="OK",_xlfn.NUMBERVALUE(Plantilla!CY284),"")</f>
        <v/>
      </c>
      <c r="DB273" s="109">
        <f>IF($C273="OK",_xlfn.NUMBERVALUE(Plantilla!CZ284),"")</f>
        <v/>
      </c>
      <c r="DC273" s="6">
        <f>IF($C273="OK",_xlfn.NUMBERVALUE(Plantilla!DA284),"")</f>
        <v/>
      </c>
      <c r="DD273" s="6">
        <f>IF($C273="OK",TEXT(Plantilla!DB284,"#"),"")</f>
        <v/>
      </c>
      <c r="DE273" s="6">
        <f>IF($C273="OK",_xlfn.NUMBERVALUE(Plantilla!DC284),"")</f>
        <v/>
      </c>
      <c r="DF273" s="4">
        <f>IF($C273="OK",_xlfn.NUMBERVALUE(Plantilla!DD284),"")</f>
        <v/>
      </c>
      <c r="DG273" s="6">
        <f>IF($C273="OK",_xlfn.NUMBERVALUE(Plantilla!DE284),"")</f>
        <v/>
      </c>
      <c r="DH273" s="6">
        <f>IF($C273="OK",_xlfn.NUMBERVALUE(Plantilla!DF284),"")</f>
        <v/>
      </c>
      <c r="DI273" s="6">
        <f>IF($C273="OK",_xlfn.NUMBERVALUE(Plantilla!DG284),"")</f>
        <v/>
      </c>
      <c r="DJ273" s="6">
        <f>IF($C273="OK",_xlfn.NUMBERVALUE(Plantilla!DH284),"")</f>
        <v/>
      </c>
      <c r="DK273" s="6">
        <f>IF($C273="OK",_xlfn.NUMBERVALUE(Plantilla!DI284),"")</f>
        <v/>
      </c>
      <c r="DL273" s="6">
        <f>IF($C273="OK",_xlfn.NUMBERVALUE(Plantilla!DJ284),"")</f>
        <v/>
      </c>
      <c r="DM273" s="6">
        <f>IF($C273="OK",_xlfn.NUMBERVALUE(Plantilla!DK284),"")</f>
        <v/>
      </c>
      <c r="DN273" s="6">
        <f>IF($C273="OK",_xlfn.NUMBERVALUE(Plantilla!DL284),"")</f>
        <v/>
      </c>
      <c r="DO273" s="6">
        <f>IF($C273="OK",_xlfn.NUMBERVALUE(Plantilla!DM284),"")</f>
        <v/>
      </c>
      <c r="DP273" s="6">
        <f>IF($C273="OK",_xlfn.NUMBERVALUE(Plantilla!DN284),"")</f>
        <v/>
      </c>
      <c r="DQ273" s="6">
        <f>IF($C273="OK",_xlfn.NUMBERVALUE(Plantilla!DO284),"")</f>
        <v/>
      </c>
      <c r="DR273" s="6">
        <f>IF($C273="OK",_xlfn.NUMBERVALUE(Plantilla!DP284),"")</f>
        <v/>
      </c>
      <c r="DS273">
        <f>IF($C273="OK",TEXT(Plantilla!DR284,"#"),"")</f>
        <v/>
      </c>
      <c r="DT273" s="6" t="n"/>
    </row>
    <row r="274">
      <c r="A274">
        <f>IF(Plantilla!$I$6="¡Perfecto!, Guarda el archivo y adjúntalo a tu interfaz de Nómina Electrónica","OK","Error")</f>
        <v/>
      </c>
      <c r="B274">
        <f>IF(Plantilla!$I$6="¡Perfecto!, Guarda el archivo y adjúntalo a tu interfaz de Nómina Electrónica",MID(Plantilla!$D$2,SEARCH("V",Plantilla!$D$2),10),"")</f>
        <v/>
      </c>
      <c r="C274">
        <f>Plantilla!C285</f>
        <v/>
      </c>
      <c r="D274">
        <f>IF($C274="OK",Plantilla!B285,"")</f>
        <v/>
      </c>
      <c r="E274">
        <f>IF($C274="OK",
   VLOOKUP(Plantilla!$E$4,'Tablas '!$AP$4:$AT$6,5,FALSE),
"")</f>
        <v/>
      </c>
      <c r="F274">
        <f>IF($C274="OK",TEXT(Plantilla!D285,"#"),"")</f>
        <v/>
      </c>
      <c r="G274">
        <f>IF($C274="OK",
   VLOOKUP(Plantilla!E285,'Tablas '!$B$4:$C$14,2,FALSE),
"")</f>
        <v/>
      </c>
      <c r="H274">
        <f>IF($C274="OK",TEXT(Plantilla!F285,"#"),"")</f>
        <v/>
      </c>
      <c r="I274">
        <f>IF($C274="OK",TEXT(Plantilla!G285,"#"),"")</f>
        <v/>
      </c>
      <c r="J274">
        <f>IF($C274="OK",TEXT(Plantilla!H285,"#"),"")</f>
        <v/>
      </c>
      <c r="K274">
        <f>IF($C274="OK",TEXT(Plantilla!I285,"#"),"")</f>
        <v/>
      </c>
      <c r="L274">
        <f>IF($C274="OK",TEXT(Plantilla!J285,"#"),"")</f>
        <v/>
      </c>
      <c r="M274">
        <f>IF($C274="OK",TEXT(Plantilla!K285,"#"),"")</f>
        <v/>
      </c>
      <c r="N274">
        <f>IF($C274="OK",
   CONCATENATE(YEAR(Plantilla!L285),"-",TEXT(MONTH(Plantilla!L285),"00"),"-",TEXT(DAY(Plantilla!L285),"00")),
"")</f>
        <v/>
      </c>
      <c r="O274">
        <f>IF($C274="OK",_xlfn.NUMBERVALUE(Plantilla!M285),"")</f>
        <v/>
      </c>
      <c r="P274">
        <f>IF($C274="OK",
   IF(Plantilla!N285&lt;&gt;"",
      CONCATENATE(YEAR(Plantilla!N285),"-",TEXT(MONTH(Plantilla!N285),"00"),"-",TEXT(DAY(Plantilla!N285),"00")),
   ""),
"")</f>
        <v/>
      </c>
      <c r="Q274">
        <f>IF($C274="OK",
   VLOOKUP(Plantilla!O285,'Tablas '!$E$4:$F$19,2,FALSE),
"")</f>
        <v/>
      </c>
      <c r="R274">
        <f>IF($C274="OK",
   VLOOKUP(Plantilla!P285,'Tablas '!$H$4:$I$5,2,FALSE),
"")</f>
        <v/>
      </c>
      <c r="S274">
        <f>IF($C274="OK",
   VLOOKUP(Plantilla!Q285,'Tablas '!$K$4:$L$8,2,FALSE),
"")</f>
        <v/>
      </c>
      <c r="T274">
        <f>IF($C274="OK",
   VLOOKUP(Plantilla!R285,'Tablas '!$AE$4:$AF$6,2,FALSE),
"")</f>
        <v/>
      </c>
      <c r="U274">
        <f>IF($C274="OK",
   VLOOKUP(Plantilla!S285,'Tablas '!$AE$4:$AF$6,2,FALSE),
"")</f>
        <v/>
      </c>
      <c r="V274">
        <f>IF($C274="OK",TEXT(Plantilla!T285,"#"),"")</f>
        <v/>
      </c>
      <c r="W274" s="84">
        <f>IF($C274="OK",
   VLOOKUP(Plantilla!U285,'Tablas '!$AM$4:$AN$1126,2,FALSE),
"")</f>
        <v/>
      </c>
      <c r="X274">
        <f>IF($C274="OK",TEXT(Plantilla!V285,"#"),"")</f>
        <v/>
      </c>
      <c r="Y274">
        <f>IF($C274="OK",
   CONCATENATE(YEAR(Plantilla!W285),"-",TEXT(MONTH(Plantilla!W285),"00"),"-",TEXT(DAY(Plantilla!W285),"00")),
"")</f>
        <v/>
      </c>
      <c r="Z274">
        <f>IF($C274="OK",
   CONCATENATE(YEAR(Plantilla!X285),"-",TEXT(MONTH(Plantilla!X285),"00"),"-",TEXT(DAY(Plantilla!X285),"00")),
"")</f>
        <v/>
      </c>
      <c r="AA274">
        <f>IF($C274="OK",
   TEXT(VLOOKUP(Plantilla!Y285,'Tablas '!$Q$4:$R$9,2,FALSE),"#"),
"")</f>
        <v/>
      </c>
      <c r="AB274">
        <f>IF($C274="OK",
   CONCATENATE(YEAR(Plantilla!Z285),"-",TEXT(MONTH(Plantilla!Z285),"00"),"-",TEXT(DAY(Plantilla!Z285),"00")),
"")</f>
        <v/>
      </c>
      <c r="AC274">
        <f>IF($C274="OK",
   TEXT(VLOOKUP(Plantilla!AA285,'Tablas '!$T$4:$U$13,2,FALSE),"#"),
"")</f>
        <v/>
      </c>
      <c r="AD274">
        <f>IF($C274="OK",TEXT(Plantilla!AB285,"#"),"")</f>
        <v/>
      </c>
      <c r="AE274">
        <f>IF($C274="OK",
   IF(Plantilla!AC285&lt;&gt;"",
      TEXT(VLOOKUP(Plantilla!AC285,'Tablas '!$W$4:$X$7,2,FALSE),"#"),
   ""),
"")</f>
        <v/>
      </c>
      <c r="AF274">
        <f>IF($C274="OK",TEXT(Plantilla!AD285,"#"),"")</f>
        <v/>
      </c>
      <c r="AG274" s="6">
        <f>IF($C274="OK",_xlfn.NUMBERVALUE(Plantilla!AE285),"")</f>
        <v/>
      </c>
      <c r="AH274" s="4">
        <f>IF($C274="OK",_xlfn.NUMBERVALUE(Plantilla!AF285),"")</f>
        <v/>
      </c>
      <c r="AI274" s="6">
        <f>IF($C274="OK",_xlfn.NUMBERVALUE(Plantilla!AG285),"")</f>
        <v/>
      </c>
      <c r="AJ274" s="6">
        <f>IF($C274="OK",_xlfn.NUMBERVALUE(Plantilla!AH285),"")</f>
        <v/>
      </c>
      <c r="AK274" s="6">
        <f>IF($C274="OK",_xlfn.NUMBERVALUE(Plantilla!AI285),"")</f>
        <v/>
      </c>
      <c r="AL274" s="6">
        <f>IF($C274="OK",_xlfn.NUMBERVALUE(Plantilla!AJ285),"")</f>
        <v/>
      </c>
      <c r="AM274" s="4">
        <f>IF($C274="OK",_xlfn.NUMBERVALUE(Plantilla!AK285),"")</f>
        <v/>
      </c>
      <c r="AN274" s="6">
        <f>IF($C274="OK",_xlfn.NUMBERVALUE(Plantilla!AL285),"")</f>
        <v/>
      </c>
      <c r="AO274" s="4">
        <f>IF($C274="OK",_xlfn.NUMBERVALUE(Plantilla!AM285),"")</f>
        <v/>
      </c>
      <c r="AP274" s="6">
        <f>IF($C274="OK",_xlfn.NUMBERVALUE(Plantilla!AN285),"")</f>
        <v/>
      </c>
      <c r="AQ274" s="4">
        <f>IF($C274="OK",_xlfn.NUMBERVALUE(Plantilla!AO285),"")</f>
        <v/>
      </c>
      <c r="AR274" s="6">
        <f>IF($C274="OK",_xlfn.NUMBERVALUE(Plantilla!AP285),"")</f>
        <v/>
      </c>
      <c r="AS274" s="4">
        <f>IF($C274="OK",_xlfn.NUMBERVALUE(Plantilla!AQ285),"")</f>
        <v/>
      </c>
      <c r="AT274" s="6">
        <f>IF($C274="OK",_xlfn.NUMBERVALUE(Plantilla!AR285),"")</f>
        <v/>
      </c>
      <c r="AU274" s="4">
        <f>IF($C274="OK",_xlfn.NUMBERVALUE(Plantilla!AS285),"")</f>
        <v/>
      </c>
      <c r="AV274" s="6">
        <f>IF($C274="OK",_xlfn.NUMBERVALUE(Plantilla!AT285),"")</f>
        <v/>
      </c>
      <c r="AW274" s="4">
        <f>IF($C274="OK",_xlfn.NUMBERVALUE(Plantilla!AU285),"")</f>
        <v/>
      </c>
      <c r="AX274" s="6">
        <f>IF($C274="OK",_xlfn.NUMBERVALUE(Plantilla!AV285),"")</f>
        <v/>
      </c>
      <c r="AY274" s="4">
        <f>IF($C274="OK",_xlfn.NUMBERVALUE(Plantilla!AW285),"")</f>
        <v/>
      </c>
      <c r="AZ274" s="6">
        <f>IF($C274="OK",_xlfn.NUMBERVALUE(Plantilla!AX285),"")</f>
        <v/>
      </c>
      <c r="BA274">
        <f>IF($C274="OK",_xlfn.NUMBERVALUE(Plantilla!AY285),"")</f>
        <v/>
      </c>
      <c r="BB274">
        <f>IF($C274="OK",_xlfn.NUMBERVALUE(Plantilla!AZ285),"")</f>
        <v/>
      </c>
      <c r="BC274" s="4">
        <f>IF($C274="OK",_xlfn.NUMBERVALUE(Plantilla!BA285),"")</f>
        <v/>
      </c>
      <c r="BD274" s="6">
        <f>IF($C274="OK",_xlfn.NUMBERVALUE(Plantilla!BB285),"")</f>
        <v/>
      </c>
      <c r="BE274" s="4">
        <f>IF($C274="OK",_xlfn.NUMBERVALUE(Plantilla!BC285),"")</f>
        <v/>
      </c>
      <c r="BF274" s="6">
        <f>IF($C274="OK",_xlfn.NUMBERVALUE(Plantilla!BD285),"")</f>
        <v/>
      </c>
      <c r="BG274" s="4">
        <f>IF($C274="OK",_xlfn.NUMBERVALUE(Plantilla!BE285),"")</f>
        <v/>
      </c>
      <c r="BH274" s="6">
        <f>IF($C274="OK",_xlfn.NUMBERVALUE(Plantilla!BF285),"")</f>
        <v/>
      </c>
      <c r="BI274" s="110">
        <f>IF($C274="OK",_xlfn.NUMBERVALUE(Plantilla!BG285),"")</f>
        <v/>
      </c>
      <c r="BJ274" s="6">
        <f>IF($C274="OK",_xlfn.NUMBERVALUE(Plantilla!BH285),"")</f>
        <v/>
      </c>
      <c r="BK274" s="109">
        <f>IF($C274="OK",_xlfn.NUMBERVALUE(Plantilla!BI285),"")</f>
        <v/>
      </c>
      <c r="BL274" s="6">
        <f>IF($C274="OK",
   IF(Plantilla!BJ285&lt;&gt;"",
      TEXT(VLOOKUP(Plantilla!BJ285,'Tablas '!$Z$4:$AA$6,2,FALSE),"#"),
   ""),
"")</f>
        <v/>
      </c>
      <c r="BM274" s="4">
        <f>IF($C274="OK",_xlfn.NUMBERVALUE(Plantilla!BK285),"")</f>
        <v/>
      </c>
      <c r="BN274" s="4">
        <f>IF($C274="OK",_xlfn.NUMBERVALUE(Plantilla!BL285),"")</f>
        <v/>
      </c>
      <c r="BO274" s="6">
        <f>IF($C274="OK",_xlfn.NUMBERVALUE(Plantilla!BM285),"")</f>
        <v/>
      </c>
      <c r="BP274" s="4">
        <f>IF($C274="OK",_xlfn.NUMBERVALUE(Plantilla!BN285),"")</f>
        <v/>
      </c>
      <c r="BQ274" s="6">
        <f>IF($C274="OK",_xlfn.NUMBERVALUE(Plantilla!BO285),"")</f>
        <v/>
      </c>
      <c r="BR274" s="4">
        <f>IF($C274="OK",_xlfn.NUMBERVALUE(Plantilla!BP285),"")</f>
        <v/>
      </c>
      <c r="BS274" s="6">
        <f>IF($C274="OK",_xlfn.NUMBERVALUE(Plantilla!BQ285),"")</f>
        <v/>
      </c>
      <c r="BT274" s="4">
        <f>IF($C274="OK",_xlfn.NUMBERVALUE(Plantilla!BR285),"")</f>
        <v/>
      </c>
      <c r="BU274" s="6">
        <f>IF($C274="OK",_xlfn.NUMBERVALUE(Plantilla!BS285),"")</f>
        <v/>
      </c>
      <c r="BV274" s="6">
        <f>IF($C274="OK",_xlfn.NUMBERVALUE(Plantilla!BT285),"")</f>
        <v/>
      </c>
      <c r="BW274" s="6">
        <f>IF($C274="OK",_xlfn.NUMBERVALUE(Plantilla!BU285),"")</f>
        <v/>
      </c>
      <c r="BX274" s="6">
        <f>IF($C274="OK",_xlfn.NUMBERVALUE(Plantilla!BV285),"")</f>
        <v/>
      </c>
      <c r="BY274" s="6">
        <f>IF($C274="OK",_xlfn.NUMBERVALUE(Plantilla!BW285),"")</f>
        <v/>
      </c>
      <c r="BZ274" s="6">
        <f>IF($C274="OK",_xlfn.NUMBERVALUE(Plantilla!BX285),"")</f>
        <v/>
      </c>
      <c r="CA274" s="6">
        <f>IF($C274="OK",_xlfn.NUMBERVALUE(Plantilla!BY285),"")</f>
        <v/>
      </c>
      <c r="CB274" s="6">
        <f>IF($C274="OK",_xlfn.NUMBERVALUE(Plantilla!BZ285),"")</f>
        <v/>
      </c>
      <c r="CC274" s="6">
        <f>IF($C274="OK",_xlfn.NUMBERVALUE(Plantilla!CA285),"")</f>
        <v/>
      </c>
      <c r="CD274" s="6">
        <f>IF($C274="OK",_xlfn.NUMBERVALUE(Plantilla!CB285),"")</f>
        <v/>
      </c>
      <c r="CE274" s="6">
        <f>IF($C274="OK",_xlfn.NUMBERVALUE(Plantilla!CC285),"")</f>
        <v/>
      </c>
      <c r="CF274" s="4">
        <f>IF($C274="OK",_xlfn.NUMBERVALUE(Plantilla!CD285),"")</f>
        <v/>
      </c>
      <c r="CG274" s="6">
        <f>IF($C274="OK",_xlfn.NUMBERVALUE(Plantilla!CE285),"")</f>
        <v/>
      </c>
      <c r="CH274" s="6">
        <f>IF($C274="OK",_xlfn.NUMBERVALUE(Plantilla!CF285),"")</f>
        <v/>
      </c>
      <c r="CI274" s="6">
        <f>IF($C274="OK",_xlfn.NUMBERVALUE(Plantilla!CG285),"")</f>
        <v/>
      </c>
      <c r="CJ274" s="6">
        <f>IF($C274="OK",_xlfn.NUMBERVALUE(Plantilla!CH285),"")</f>
        <v/>
      </c>
      <c r="CK274" s="6">
        <f>IF($C274="OK",_xlfn.NUMBERVALUE(Plantilla!CI285),"")</f>
        <v/>
      </c>
      <c r="CL274" s="6">
        <f>IF($C274="OK",_xlfn.NUMBERVALUE(Plantilla!CJ285),"")</f>
        <v/>
      </c>
      <c r="CM274">
        <f>IF($C274="OK",TEXT(Plantilla!CK285,"#"),"")</f>
        <v/>
      </c>
      <c r="CN274" s="6">
        <f>IF($C274="OK",_xlfn.NUMBERVALUE(Plantilla!CL285),"")</f>
        <v/>
      </c>
      <c r="CO274" s="6">
        <f>IF($C274="OK",_xlfn.NUMBERVALUE(Plantilla!CM285),"")</f>
        <v/>
      </c>
      <c r="CP274" s="110">
        <f>IF($C274="OK",_xlfn.NUMBERVALUE(Plantilla!CN285),"")</f>
        <v/>
      </c>
      <c r="CQ274" s="6">
        <f>IF($C274="OK",_xlfn.NUMBERVALUE(Plantilla!CO285),"")</f>
        <v/>
      </c>
      <c r="CR274" s="109">
        <f>IF($C274="OK",_xlfn.NUMBERVALUE(Plantilla!CP285),"")</f>
        <v/>
      </c>
      <c r="CS274" s="110">
        <f>IF($C274="OK",_xlfn.NUMBERVALUE(Plantilla!CQ285),"")</f>
        <v/>
      </c>
      <c r="CT274" s="6">
        <f>IF($C274="OK",_xlfn.NUMBERVALUE(Plantilla!CR285),"")</f>
        <v/>
      </c>
      <c r="CU274" s="109">
        <f>IF($C274="OK",_xlfn.NUMBERVALUE(Plantilla!CS285),"")</f>
        <v/>
      </c>
      <c r="CV274" s="110">
        <f>IF($C274="OK",_xlfn.NUMBERVALUE(Plantilla!CT285),"")</f>
        <v/>
      </c>
      <c r="CW274" s="6">
        <f>IF($C274="OK",_xlfn.NUMBERVALUE(Plantilla!CU285),"")</f>
        <v/>
      </c>
      <c r="CX274" s="82">
        <f>IF($C274="OK",_xlfn.NUMBERVALUE(Plantilla!CV285),"")</f>
        <v/>
      </c>
      <c r="CY274" s="6">
        <f>IF($C274="OK",_xlfn.NUMBERVALUE(Plantilla!CW285),"")</f>
        <v/>
      </c>
      <c r="CZ274" s="82">
        <f>IF($C274="OK",_xlfn.NUMBERVALUE(Plantilla!CX285),"")</f>
        <v/>
      </c>
      <c r="DA274" s="6">
        <f>IF($C274="OK",_xlfn.NUMBERVALUE(Plantilla!CY285),"")</f>
        <v/>
      </c>
      <c r="DB274" s="109">
        <f>IF($C274="OK",_xlfn.NUMBERVALUE(Plantilla!CZ285),"")</f>
        <v/>
      </c>
      <c r="DC274" s="6">
        <f>IF($C274="OK",_xlfn.NUMBERVALUE(Plantilla!DA285),"")</f>
        <v/>
      </c>
      <c r="DD274" s="6">
        <f>IF($C274="OK",TEXT(Plantilla!DB285,"#"),"")</f>
        <v/>
      </c>
      <c r="DE274" s="6">
        <f>IF($C274="OK",_xlfn.NUMBERVALUE(Plantilla!DC285),"")</f>
        <v/>
      </c>
      <c r="DF274" s="4">
        <f>IF($C274="OK",_xlfn.NUMBERVALUE(Plantilla!DD285),"")</f>
        <v/>
      </c>
      <c r="DG274" s="6">
        <f>IF($C274="OK",_xlfn.NUMBERVALUE(Plantilla!DE285),"")</f>
        <v/>
      </c>
      <c r="DH274" s="6">
        <f>IF($C274="OK",_xlfn.NUMBERVALUE(Plantilla!DF285),"")</f>
        <v/>
      </c>
      <c r="DI274" s="6">
        <f>IF($C274="OK",_xlfn.NUMBERVALUE(Plantilla!DG285),"")</f>
        <v/>
      </c>
      <c r="DJ274" s="6">
        <f>IF($C274="OK",_xlfn.NUMBERVALUE(Plantilla!DH285),"")</f>
        <v/>
      </c>
      <c r="DK274" s="6">
        <f>IF($C274="OK",_xlfn.NUMBERVALUE(Plantilla!DI285),"")</f>
        <v/>
      </c>
      <c r="DL274" s="6">
        <f>IF($C274="OK",_xlfn.NUMBERVALUE(Plantilla!DJ285),"")</f>
        <v/>
      </c>
      <c r="DM274" s="6">
        <f>IF($C274="OK",_xlfn.NUMBERVALUE(Plantilla!DK285),"")</f>
        <v/>
      </c>
      <c r="DN274" s="6">
        <f>IF($C274="OK",_xlfn.NUMBERVALUE(Plantilla!DL285),"")</f>
        <v/>
      </c>
      <c r="DO274" s="6">
        <f>IF($C274="OK",_xlfn.NUMBERVALUE(Plantilla!DM285),"")</f>
        <v/>
      </c>
      <c r="DP274" s="6">
        <f>IF($C274="OK",_xlfn.NUMBERVALUE(Plantilla!DN285),"")</f>
        <v/>
      </c>
      <c r="DQ274" s="6">
        <f>IF($C274="OK",_xlfn.NUMBERVALUE(Plantilla!DO285),"")</f>
        <v/>
      </c>
      <c r="DR274" s="6">
        <f>IF($C274="OK",_xlfn.NUMBERVALUE(Plantilla!DP285),"")</f>
        <v/>
      </c>
      <c r="DS274">
        <f>IF($C274="OK",TEXT(Plantilla!DR285,"#"),"")</f>
        <v/>
      </c>
      <c r="DT274" s="6" t="n"/>
    </row>
    <row r="275">
      <c r="A275">
        <f>IF(Plantilla!$I$6="¡Perfecto!, Guarda el archivo y adjúntalo a tu interfaz de Nómina Electrónica","OK","Error")</f>
        <v/>
      </c>
      <c r="B275">
        <f>IF(Plantilla!$I$6="¡Perfecto!, Guarda el archivo y adjúntalo a tu interfaz de Nómina Electrónica",MID(Plantilla!$D$2,SEARCH("V",Plantilla!$D$2),10),"")</f>
        <v/>
      </c>
      <c r="C275">
        <f>Plantilla!C286</f>
        <v/>
      </c>
      <c r="D275">
        <f>IF($C275="OK",Plantilla!B286,"")</f>
        <v/>
      </c>
      <c r="E275">
        <f>IF($C275="OK",
   VLOOKUP(Plantilla!$E$4,'Tablas '!$AP$4:$AT$6,5,FALSE),
"")</f>
        <v/>
      </c>
      <c r="F275">
        <f>IF($C275="OK",TEXT(Plantilla!D286,"#"),"")</f>
        <v/>
      </c>
      <c r="G275">
        <f>IF($C275="OK",
   VLOOKUP(Plantilla!E286,'Tablas '!$B$4:$C$14,2,FALSE),
"")</f>
        <v/>
      </c>
      <c r="H275">
        <f>IF($C275="OK",TEXT(Plantilla!F286,"#"),"")</f>
        <v/>
      </c>
      <c r="I275">
        <f>IF($C275="OK",TEXT(Plantilla!G286,"#"),"")</f>
        <v/>
      </c>
      <c r="J275">
        <f>IF($C275="OK",TEXT(Plantilla!H286,"#"),"")</f>
        <v/>
      </c>
      <c r="K275">
        <f>IF($C275="OK",TEXT(Plantilla!I286,"#"),"")</f>
        <v/>
      </c>
      <c r="L275">
        <f>IF($C275="OK",TEXT(Plantilla!J286,"#"),"")</f>
        <v/>
      </c>
      <c r="M275">
        <f>IF($C275="OK",TEXT(Plantilla!K286,"#"),"")</f>
        <v/>
      </c>
      <c r="N275">
        <f>IF($C275="OK",
   CONCATENATE(YEAR(Plantilla!L286),"-",TEXT(MONTH(Plantilla!L286),"00"),"-",TEXT(DAY(Plantilla!L286),"00")),
"")</f>
        <v/>
      </c>
      <c r="O275">
        <f>IF($C275="OK",_xlfn.NUMBERVALUE(Plantilla!M286),"")</f>
        <v/>
      </c>
      <c r="P275">
        <f>IF($C275="OK",
   IF(Plantilla!N286&lt;&gt;"",
      CONCATENATE(YEAR(Plantilla!N286),"-",TEXT(MONTH(Plantilla!N286),"00"),"-",TEXT(DAY(Plantilla!N286),"00")),
   ""),
"")</f>
        <v/>
      </c>
      <c r="Q275">
        <f>IF($C275="OK",
   VLOOKUP(Plantilla!O286,'Tablas '!$E$4:$F$19,2,FALSE),
"")</f>
        <v/>
      </c>
      <c r="R275">
        <f>IF($C275="OK",
   VLOOKUP(Plantilla!P286,'Tablas '!$H$4:$I$5,2,FALSE),
"")</f>
        <v/>
      </c>
      <c r="S275">
        <f>IF($C275="OK",
   VLOOKUP(Plantilla!Q286,'Tablas '!$K$4:$L$8,2,FALSE),
"")</f>
        <v/>
      </c>
      <c r="T275">
        <f>IF($C275="OK",
   VLOOKUP(Plantilla!R286,'Tablas '!$AE$4:$AF$6,2,FALSE),
"")</f>
        <v/>
      </c>
      <c r="U275">
        <f>IF($C275="OK",
   VLOOKUP(Plantilla!S286,'Tablas '!$AE$4:$AF$6,2,FALSE),
"")</f>
        <v/>
      </c>
      <c r="V275">
        <f>IF($C275="OK",TEXT(Plantilla!T286,"#"),"")</f>
        <v/>
      </c>
      <c r="W275" s="84">
        <f>IF($C275="OK",
   VLOOKUP(Plantilla!U286,'Tablas '!$AM$4:$AN$1126,2,FALSE),
"")</f>
        <v/>
      </c>
      <c r="X275">
        <f>IF($C275="OK",TEXT(Plantilla!V286,"#"),"")</f>
        <v/>
      </c>
      <c r="Y275">
        <f>IF($C275="OK",
   CONCATENATE(YEAR(Plantilla!W286),"-",TEXT(MONTH(Plantilla!W286),"00"),"-",TEXT(DAY(Plantilla!W286),"00")),
"")</f>
        <v/>
      </c>
      <c r="Z275">
        <f>IF($C275="OK",
   CONCATENATE(YEAR(Plantilla!X286),"-",TEXT(MONTH(Plantilla!X286),"00"),"-",TEXT(DAY(Plantilla!X286),"00")),
"")</f>
        <v/>
      </c>
      <c r="AA275">
        <f>IF($C275="OK",
   TEXT(VLOOKUP(Plantilla!Y286,'Tablas '!$Q$4:$R$9,2,FALSE),"#"),
"")</f>
        <v/>
      </c>
      <c r="AB275">
        <f>IF($C275="OK",
   CONCATENATE(YEAR(Plantilla!Z286),"-",TEXT(MONTH(Plantilla!Z286),"00"),"-",TEXT(DAY(Plantilla!Z286),"00")),
"")</f>
        <v/>
      </c>
      <c r="AC275">
        <f>IF($C275="OK",
   TEXT(VLOOKUP(Plantilla!AA286,'Tablas '!$T$4:$U$13,2,FALSE),"#"),
"")</f>
        <v/>
      </c>
      <c r="AD275">
        <f>IF($C275="OK",TEXT(Plantilla!AB286,"#"),"")</f>
        <v/>
      </c>
      <c r="AE275">
        <f>IF($C275="OK",
   IF(Plantilla!AC286&lt;&gt;"",
      TEXT(VLOOKUP(Plantilla!AC286,'Tablas '!$W$4:$X$7,2,FALSE),"#"),
   ""),
"")</f>
        <v/>
      </c>
      <c r="AF275">
        <f>IF($C275="OK",TEXT(Plantilla!AD286,"#"),"")</f>
        <v/>
      </c>
      <c r="AG275" s="6">
        <f>IF($C275="OK",_xlfn.NUMBERVALUE(Plantilla!AE286),"")</f>
        <v/>
      </c>
      <c r="AH275" s="4">
        <f>IF($C275="OK",_xlfn.NUMBERVALUE(Plantilla!AF286),"")</f>
        <v/>
      </c>
      <c r="AI275" s="6">
        <f>IF($C275="OK",_xlfn.NUMBERVALUE(Plantilla!AG286),"")</f>
        <v/>
      </c>
      <c r="AJ275" s="6">
        <f>IF($C275="OK",_xlfn.NUMBERVALUE(Plantilla!AH286),"")</f>
        <v/>
      </c>
      <c r="AK275" s="6">
        <f>IF($C275="OK",_xlfn.NUMBERVALUE(Plantilla!AI286),"")</f>
        <v/>
      </c>
      <c r="AL275" s="6">
        <f>IF($C275="OK",_xlfn.NUMBERVALUE(Plantilla!AJ286),"")</f>
        <v/>
      </c>
      <c r="AM275" s="4">
        <f>IF($C275="OK",_xlfn.NUMBERVALUE(Plantilla!AK286),"")</f>
        <v/>
      </c>
      <c r="AN275" s="6">
        <f>IF($C275="OK",_xlfn.NUMBERVALUE(Plantilla!AL286),"")</f>
        <v/>
      </c>
      <c r="AO275" s="4">
        <f>IF($C275="OK",_xlfn.NUMBERVALUE(Plantilla!AM286),"")</f>
        <v/>
      </c>
      <c r="AP275" s="6">
        <f>IF($C275="OK",_xlfn.NUMBERVALUE(Plantilla!AN286),"")</f>
        <v/>
      </c>
      <c r="AQ275" s="4">
        <f>IF($C275="OK",_xlfn.NUMBERVALUE(Plantilla!AO286),"")</f>
        <v/>
      </c>
      <c r="AR275" s="6">
        <f>IF($C275="OK",_xlfn.NUMBERVALUE(Plantilla!AP286),"")</f>
        <v/>
      </c>
      <c r="AS275" s="4">
        <f>IF($C275="OK",_xlfn.NUMBERVALUE(Plantilla!AQ286),"")</f>
        <v/>
      </c>
      <c r="AT275" s="6">
        <f>IF($C275="OK",_xlfn.NUMBERVALUE(Plantilla!AR286),"")</f>
        <v/>
      </c>
      <c r="AU275" s="4">
        <f>IF($C275="OK",_xlfn.NUMBERVALUE(Plantilla!AS286),"")</f>
        <v/>
      </c>
      <c r="AV275" s="6">
        <f>IF($C275="OK",_xlfn.NUMBERVALUE(Plantilla!AT286),"")</f>
        <v/>
      </c>
      <c r="AW275" s="4">
        <f>IF($C275="OK",_xlfn.NUMBERVALUE(Plantilla!AU286),"")</f>
        <v/>
      </c>
      <c r="AX275" s="6">
        <f>IF($C275="OK",_xlfn.NUMBERVALUE(Plantilla!AV286),"")</f>
        <v/>
      </c>
      <c r="AY275" s="4">
        <f>IF($C275="OK",_xlfn.NUMBERVALUE(Plantilla!AW286),"")</f>
        <v/>
      </c>
      <c r="AZ275" s="6">
        <f>IF($C275="OK",_xlfn.NUMBERVALUE(Plantilla!AX286),"")</f>
        <v/>
      </c>
      <c r="BA275">
        <f>IF($C275="OK",_xlfn.NUMBERVALUE(Plantilla!AY286),"")</f>
        <v/>
      </c>
      <c r="BB275">
        <f>IF($C275="OK",_xlfn.NUMBERVALUE(Plantilla!AZ286),"")</f>
        <v/>
      </c>
      <c r="BC275" s="4">
        <f>IF($C275="OK",_xlfn.NUMBERVALUE(Plantilla!BA286),"")</f>
        <v/>
      </c>
      <c r="BD275" s="6">
        <f>IF($C275="OK",_xlfn.NUMBERVALUE(Plantilla!BB286),"")</f>
        <v/>
      </c>
      <c r="BE275" s="4">
        <f>IF($C275="OK",_xlfn.NUMBERVALUE(Plantilla!BC286),"")</f>
        <v/>
      </c>
      <c r="BF275" s="6">
        <f>IF($C275="OK",_xlfn.NUMBERVALUE(Plantilla!BD286),"")</f>
        <v/>
      </c>
      <c r="BG275" s="4">
        <f>IF($C275="OK",_xlfn.NUMBERVALUE(Plantilla!BE286),"")</f>
        <v/>
      </c>
      <c r="BH275" s="6">
        <f>IF($C275="OK",_xlfn.NUMBERVALUE(Plantilla!BF286),"")</f>
        <v/>
      </c>
      <c r="BI275" s="110">
        <f>IF($C275="OK",_xlfn.NUMBERVALUE(Plantilla!BG286),"")</f>
        <v/>
      </c>
      <c r="BJ275" s="6">
        <f>IF($C275="OK",_xlfn.NUMBERVALUE(Plantilla!BH286),"")</f>
        <v/>
      </c>
      <c r="BK275" s="109">
        <f>IF($C275="OK",_xlfn.NUMBERVALUE(Plantilla!BI286),"")</f>
        <v/>
      </c>
      <c r="BL275" s="6">
        <f>IF($C275="OK",
   IF(Plantilla!BJ286&lt;&gt;"",
      TEXT(VLOOKUP(Plantilla!BJ286,'Tablas '!$Z$4:$AA$6,2,FALSE),"#"),
   ""),
"")</f>
        <v/>
      </c>
      <c r="BM275" s="4">
        <f>IF($C275="OK",_xlfn.NUMBERVALUE(Plantilla!BK286),"")</f>
        <v/>
      </c>
      <c r="BN275" s="4">
        <f>IF($C275="OK",_xlfn.NUMBERVALUE(Plantilla!BL286),"")</f>
        <v/>
      </c>
      <c r="BO275" s="6">
        <f>IF($C275="OK",_xlfn.NUMBERVALUE(Plantilla!BM286),"")</f>
        <v/>
      </c>
      <c r="BP275" s="4">
        <f>IF($C275="OK",_xlfn.NUMBERVALUE(Plantilla!BN286),"")</f>
        <v/>
      </c>
      <c r="BQ275" s="6">
        <f>IF($C275="OK",_xlfn.NUMBERVALUE(Plantilla!BO286),"")</f>
        <v/>
      </c>
      <c r="BR275" s="4">
        <f>IF($C275="OK",_xlfn.NUMBERVALUE(Plantilla!BP286),"")</f>
        <v/>
      </c>
      <c r="BS275" s="6">
        <f>IF($C275="OK",_xlfn.NUMBERVALUE(Plantilla!BQ286),"")</f>
        <v/>
      </c>
      <c r="BT275" s="4">
        <f>IF($C275="OK",_xlfn.NUMBERVALUE(Plantilla!BR286),"")</f>
        <v/>
      </c>
      <c r="BU275" s="6">
        <f>IF($C275="OK",_xlfn.NUMBERVALUE(Plantilla!BS286),"")</f>
        <v/>
      </c>
      <c r="BV275" s="6">
        <f>IF($C275="OK",_xlfn.NUMBERVALUE(Plantilla!BT286),"")</f>
        <v/>
      </c>
      <c r="BW275" s="6">
        <f>IF($C275="OK",_xlfn.NUMBERVALUE(Plantilla!BU286),"")</f>
        <v/>
      </c>
      <c r="BX275" s="6">
        <f>IF($C275="OK",_xlfn.NUMBERVALUE(Plantilla!BV286),"")</f>
        <v/>
      </c>
      <c r="BY275" s="6">
        <f>IF($C275="OK",_xlfn.NUMBERVALUE(Plantilla!BW286),"")</f>
        <v/>
      </c>
      <c r="BZ275" s="6">
        <f>IF($C275="OK",_xlfn.NUMBERVALUE(Plantilla!BX286),"")</f>
        <v/>
      </c>
      <c r="CA275" s="6">
        <f>IF($C275="OK",_xlfn.NUMBERVALUE(Plantilla!BY286),"")</f>
        <v/>
      </c>
      <c r="CB275" s="6">
        <f>IF($C275="OK",_xlfn.NUMBERVALUE(Plantilla!BZ286),"")</f>
        <v/>
      </c>
      <c r="CC275" s="6">
        <f>IF($C275="OK",_xlfn.NUMBERVALUE(Plantilla!CA286),"")</f>
        <v/>
      </c>
      <c r="CD275" s="6">
        <f>IF($C275="OK",_xlfn.NUMBERVALUE(Plantilla!CB286),"")</f>
        <v/>
      </c>
      <c r="CE275" s="6">
        <f>IF($C275="OK",_xlfn.NUMBERVALUE(Plantilla!CC286),"")</f>
        <v/>
      </c>
      <c r="CF275" s="4">
        <f>IF($C275="OK",_xlfn.NUMBERVALUE(Plantilla!CD286),"")</f>
        <v/>
      </c>
      <c r="CG275" s="6">
        <f>IF($C275="OK",_xlfn.NUMBERVALUE(Plantilla!CE286),"")</f>
        <v/>
      </c>
      <c r="CH275" s="6">
        <f>IF($C275="OK",_xlfn.NUMBERVALUE(Plantilla!CF286),"")</f>
        <v/>
      </c>
      <c r="CI275" s="6">
        <f>IF($C275="OK",_xlfn.NUMBERVALUE(Plantilla!CG286),"")</f>
        <v/>
      </c>
      <c r="CJ275" s="6">
        <f>IF($C275="OK",_xlfn.NUMBERVALUE(Plantilla!CH286),"")</f>
        <v/>
      </c>
      <c r="CK275" s="6">
        <f>IF($C275="OK",_xlfn.NUMBERVALUE(Plantilla!CI286),"")</f>
        <v/>
      </c>
      <c r="CL275" s="6">
        <f>IF($C275="OK",_xlfn.NUMBERVALUE(Plantilla!CJ286),"")</f>
        <v/>
      </c>
      <c r="CM275">
        <f>IF($C275="OK",TEXT(Plantilla!CK286,"#"),"")</f>
        <v/>
      </c>
      <c r="CN275" s="6">
        <f>IF($C275="OK",_xlfn.NUMBERVALUE(Plantilla!CL286),"")</f>
        <v/>
      </c>
      <c r="CO275" s="6">
        <f>IF($C275="OK",_xlfn.NUMBERVALUE(Plantilla!CM286),"")</f>
        <v/>
      </c>
      <c r="CP275" s="110">
        <f>IF($C275="OK",_xlfn.NUMBERVALUE(Plantilla!CN286),"")</f>
        <v/>
      </c>
      <c r="CQ275" s="6">
        <f>IF($C275="OK",_xlfn.NUMBERVALUE(Plantilla!CO286),"")</f>
        <v/>
      </c>
      <c r="CR275" s="109">
        <f>IF($C275="OK",_xlfn.NUMBERVALUE(Plantilla!CP286),"")</f>
        <v/>
      </c>
      <c r="CS275" s="110">
        <f>IF($C275="OK",_xlfn.NUMBERVALUE(Plantilla!CQ286),"")</f>
        <v/>
      </c>
      <c r="CT275" s="6">
        <f>IF($C275="OK",_xlfn.NUMBERVALUE(Plantilla!CR286),"")</f>
        <v/>
      </c>
      <c r="CU275" s="109">
        <f>IF($C275="OK",_xlfn.NUMBERVALUE(Plantilla!CS286),"")</f>
        <v/>
      </c>
      <c r="CV275" s="110">
        <f>IF($C275="OK",_xlfn.NUMBERVALUE(Plantilla!CT286),"")</f>
        <v/>
      </c>
      <c r="CW275" s="6">
        <f>IF($C275="OK",_xlfn.NUMBERVALUE(Plantilla!CU286),"")</f>
        <v/>
      </c>
      <c r="CX275" s="82">
        <f>IF($C275="OK",_xlfn.NUMBERVALUE(Plantilla!CV286),"")</f>
        <v/>
      </c>
      <c r="CY275" s="6">
        <f>IF($C275="OK",_xlfn.NUMBERVALUE(Plantilla!CW286),"")</f>
        <v/>
      </c>
      <c r="CZ275" s="82">
        <f>IF($C275="OK",_xlfn.NUMBERVALUE(Plantilla!CX286),"")</f>
        <v/>
      </c>
      <c r="DA275" s="6">
        <f>IF($C275="OK",_xlfn.NUMBERVALUE(Plantilla!CY286),"")</f>
        <v/>
      </c>
      <c r="DB275" s="109">
        <f>IF($C275="OK",_xlfn.NUMBERVALUE(Plantilla!CZ286),"")</f>
        <v/>
      </c>
      <c r="DC275" s="6">
        <f>IF($C275="OK",_xlfn.NUMBERVALUE(Plantilla!DA286),"")</f>
        <v/>
      </c>
      <c r="DD275" s="6">
        <f>IF($C275="OK",TEXT(Plantilla!DB286,"#"),"")</f>
        <v/>
      </c>
      <c r="DE275" s="6">
        <f>IF($C275="OK",_xlfn.NUMBERVALUE(Plantilla!DC286),"")</f>
        <v/>
      </c>
      <c r="DF275" s="4">
        <f>IF($C275="OK",_xlfn.NUMBERVALUE(Plantilla!DD286),"")</f>
        <v/>
      </c>
      <c r="DG275" s="6">
        <f>IF($C275="OK",_xlfn.NUMBERVALUE(Plantilla!DE286),"")</f>
        <v/>
      </c>
      <c r="DH275" s="6">
        <f>IF($C275="OK",_xlfn.NUMBERVALUE(Plantilla!DF286),"")</f>
        <v/>
      </c>
      <c r="DI275" s="6">
        <f>IF($C275="OK",_xlfn.NUMBERVALUE(Plantilla!DG286),"")</f>
        <v/>
      </c>
      <c r="DJ275" s="6">
        <f>IF($C275="OK",_xlfn.NUMBERVALUE(Plantilla!DH286),"")</f>
        <v/>
      </c>
      <c r="DK275" s="6">
        <f>IF($C275="OK",_xlfn.NUMBERVALUE(Plantilla!DI286),"")</f>
        <v/>
      </c>
      <c r="DL275" s="6">
        <f>IF($C275="OK",_xlfn.NUMBERVALUE(Plantilla!DJ286),"")</f>
        <v/>
      </c>
      <c r="DM275" s="6">
        <f>IF($C275="OK",_xlfn.NUMBERVALUE(Plantilla!DK286),"")</f>
        <v/>
      </c>
      <c r="DN275" s="6">
        <f>IF($C275="OK",_xlfn.NUMBERVALUE(Plantilla!DL286),"")</f>
        <v/>
      </c>
      <c r="DO275" s="6">
        <f>IF($C275="OK",_xlfn.NUMBERVALUE(Plantilla!DM286),"")</f>
        <v/>
      </c>
      <c r="DP275" s="6">
        <f>IF($C275="OK",_xlfn.NUMBERVALUE(Plantilla!DN286),"")</f>
        <v/>
      </c>
      <c r="DQ275" s="6">
        <f>IF($C275="OK",_xlfn.NUMBERVALUE(Plantilla!DO286),"")</f>
        <v/>
      </c>
      <c r="DR275" s="6">
        <f>IF($C275="OK",_xlfn.NUMBERVALUE(Plantilla!DP286),"")</f>
        <v/>
      </c>
      <c r="DS275">
        <f>IF($C275="OK",TEXT(Plantilla!DR286,"#"),"")</f>
        <v/>
      </c>
      <c r="DT275" s="6" t="n"/>
    </row>
    <row r="276">
      <c r="A276">
        <f>IF(Plantilla!$I$6="¡Perfecto!, Guarda el archivo y adjúntalo a tu interfaz de Nómina Electrónica","OK","Error")</f>
        <v/>
      </c>
      <c r="B276">
        <f>IF(Plantilla!$I$6="¡Perfecto!, Guarda el archivo y adjúntalo a tu interfaz de Nómina Electrónica",MID(Plantilla!$D$2,SEARCH("V",Plantilla!$D$2),10),"")</f>
        <v/>
      </c>
      <c r="C276">
        <f>Plantilla!C287</f>
        <v/>
      </c>
      <c r="D276">
        <f>IF($C276="OK",Plantilla!B287,"")</f>
        <v/>
      </c>
      <c r="E276">
        <f>IF($C276="OK",
   VLOOKUP(Plantilla!$E$4,'Tablas '!$AP$4:$AT$6,5,FALSE),
"")</f>
        <v/>
      </c>
      <c r="F276">
        <f>IF($C276="OK",TEXT(Plantilla!D287,"#"),"")</f>
        <v/>
      </c>
      <c r="G276">
        <f>IF($C276="OK",
   VLOOKUP(Plantilla!E287,'Tablas '!$B$4:$C$14,2,FALSE),
"")</f>
        <v/>
      </c>
      <c r="H276">
        <f>IF($C276="OK",TEXT(Plantilla!F287,"#"),"")</f>
        <v/>
      </c>
      <c r="I276">
        <f>IF($C276="OK",TEXT(Plantilla!G287,"#"),"")</f>
        <v/>
      </c>
      <c r="J276">
        <f>IF($C276="OK",TEXT(Plantilla!H287,"#"),"")</f>
        <v/>
      </c>
      <c r="K276">
        <f>IF($C276="OK",TEXT(Plantilla!I287,"#"),"")</f>
        <v/>
      </c>
      <c r="L276">
        <f>IF($C276="OK",TEXT(Plantilla!J287,"#"),"")</f>
        <v/>
      </c>
      <c r="M276">
        <f>IF($C276="OK",TEXT(Plantilla!K287,"#"),"")</f>
        <v/>
      </c>
      <c r="N276">
        <f>IF($C276="OK",
   CONCATENATE(YEAR(Plantilla!L287),"-",TEXT(MONTH(Plantilla!L287),"00"),"-",TEXT(DAY(Plantilla!L287),"00")),
"")</f>
        <v/>
      </c>
      <c r="O276">
        <f>IF($C276="OK",_xlfn.NUMBERVALUE(Plantilla!M287),"")</f>
        <v/>
      </c>
      <c r="P276">
        <f>IF($C276="OK",
   IF(Plantilla!N287&lt;&gt;"",
      CONCATENATE(YEAR(Plantilla!N287),"-",TEXT(MONTH(Plantilla!N287),"00"),"-",TEXT(DAY(Plantilla!N287),"00")),
   ""),
"")</f>
        <v/>
      </c>
      <c r="Q276">
        <f>IF($C276="OK",
   VLOOKUP(Plantilla!O287,'Tablas '!$E$4:$F$19,2,FALSE),
"")</f>
        <v/>
      </c>
      <c r="R276">
        <f>IF($C276="OK",
   VLOOKUP(Plantilla!P287,'Tablas '!$H$4:$I$5,2,FALSE),
"")</f>
        <v/>
      </c>
      <c r="S276">
        <f>IF($C276="OK",
   VLOOKUP(Plantilla!Q287,'Tablas '!$K$4:$L$8,2,FALSE),
"")</f>
        <v/>
      </c>
      <c r="T276">
        <f>IF($C276="OK",
   VLOOKUP(Plantilla!R287,'Tablas '!$AE$4:$AF$6,2,FALSE),
"")</f>
        <v/>
      </c>
      <c r="U276">
        <f>IF($C276="OK",
   VLOOKUP(Plantilla!S287,'Tablas '!$AE$4:$AF$6,2,FALSE),
"")</f>
        <v/>
      </c>
      <c r="V276">
        <f>IF($C276="OK",TEXT(Plantilla!T287,"#"),"")</f>
        <v/>
      </c>
      <c r="W276" s="84">
        <f>IF($C276="OK",
   VLOOKUP(Plantilla!U287,'Tablas '!$AM$4:$AN$1126,2,FALSE),
"")</f>
        <v/>
      </c>
      <c r="X276">
        <f>IF($C276="OK",TEXT(Plantilla!V287,"#"),"")</f>
        <v/>
      </c>
      <c r="Y276">
        <f>IF($C276="OK",
   CONCATENATE(YEAR(Plantilla!W287),"-",TEXT(MONTH(Plantilla!W287),"00"),"-",TEXT(DAY(Plantilla!W287),"00")),
"")</f>
        <v/>
      </c>
      <c r="Z276">
        <f>IF($C276="OK",
   CONCATENATE(YEAR(Plantilla!X287),"-",TEXT(MONTH(Plantilla!X287),"00"),"-",TEXT(DAY(Plantilla!X287),"00")),
"")</f>
        <v/>
      </c>
      <c r="AA276">
        <f>IF($C276="OK",
   TEXT(VLOOKUP(Plantilla!Y287,'Tablas '!$Q$4:$R$9,2,FALSE),"#"),
"")</f>
        <v/>
      </c>
      <c r="AB276">
        <f>IF($C276="OK",
   CONCATENATE(YEAR(Plantilla!Z287),"-",TEXT(MONTH(Plantilla!Z287),"00"),"-",TEXT(DAY(Plantilla!Z287),"00")),
"")</f>
        <v/>
      </c>
      <c r="AC276">
        <f>IF($C276="OK",
   TEXT(VLOOKUP(Plantilla!AA287,'Tablas '!$T$4:$U$13,2,FALSE),"#"),
"")</f>
        <v/>
      </c>
      <c r="AD276">
        <f>IF($C276="OK",TEXT(Plantilla!AB287,"#"),"")</f>
        <v/>
      </c>
      <c r="AE276">
        <f>IF($C276="OK",
   IF(Plantilla!AC287&lt;&gt;"",
      TEXT(VLOOKUP(Plantilla!AC287,'Tablas '!$W$4:$X$7,2,FALSE),"#"),
   ""),
"")</f>
        <v/>
      </c>
      <c r="AF276">
        <f>IF($C276="OK",TEXT(Plantilla!AD287,"#"),"")</f>
        <v/>
      </c>
      <c r="AG276" s="6">
        <f>IF($C276="OK",_xlfn.NUMBERVALUE(Plantilla!AE287),"")</f>
        <v/>
      </c>
      <c r="AH276" s="4">
        <f>IF($C276="OK",_xlfn.NUMBERVALUE(Plantilla!AF287),"")</f>
        <v/>
      </c>
      <c r="AI276" s="6">
        <f>IF($C276="OK",_xlfn.NUMBERVALUE(Plantilla!AG287),"")</f>
        <v/>
      </c>
      <c r="AJ276" s="6">
        <f>IF($C276="OK",_xlfn.NUMBERVALUE(Plantilla!AH287),"")</f>
        <v/>
      </c>
      <c r="AK276" s="6">
        <f>IF($C276="OK",_xlfn.NUMBERVALUE(Plantilla!AI287),"")</f>
        <v/>
      </c>
      <c r="AL276" s="6">
        <f>IF($C276="OK",_xlfn.NUMBERVALUE(Plantilla!AJ287),"")</f>
        <v/>
      </c>
      <c r="AM276" s="4">
        <f>IF($C276="OK",_xlfn.NUMBERVALUE(Plantilla!AK287),"")</f>
        <v/>
      </c>
      <c r="AN276" s="6">
        <f>IF($C276="OK",_xlfn.NUMBERVALUE(Plantilla!AL287),"")</f>
        <v/>
      </c>
      <c r="AO276" s="4">
        <f>IF($C276="OK",_xlfn.NUMBERVALUE(Plantilla!AM287),"")</f>
        <v/>
      </c>
      <c r="AP276" s="6">
        <f>IF($C276="OK",_xlfn.NUMBERVALUE(Plantilla!AN287),"")</f>
        <v/>
      </c>
      <c r="AQ276" s="4">
        <f>IF($C276="OK",_xlfn.NUMBERVALUE(Plantilla!AO287),"")</f>
        <v/>
      </c>
      <c r="AR276" s="6">
        <f>IF($C276="OK",_xlfn.NUMBERVALUE(Plantilla!AP287),"")</f>
        <v/>
      </c>
      <c r="AS276" s="4">
        <f>IF($C276="OK",_xlfn.NUMBERVALUE(Plantilla!AQ287),"")</f>
        <v/>
      </c>
      <c r="AT276" s="6">
        <f>IF($C276="OK",_xlfn.NUMBERVALUE(Plantilla!AR287),"")</f>
        <v/>
      </c>
      <c r="AU276" s="4">
        <f>IF($C276="OK",_xlfn.NUMBERVALUE(Plantilla!AS287),"")</f>
        <v/>
      </c>
      <c r="AV276" s="6">
        <f>IF($C276="OK",_xlfn.NUMBERVALUE(Plantilla!AT287),"")</f>
        <v/>
      </c>
      <c r="AW276" s="4">
        <f>IF($C276="OK",_xlfn.NUMBERVALUE(Plantilla!AU287),"")</f>
        <v/>
      </c>
      <c r="AX276" s="6">
        <f>IF($C276="OK",_xlfn.NUMBERVALUE(Plantilla!AV287),"")</f>
        <v/>
      </c>
      <c r="AY276" s="4">
        <f>IF($C276="OK",_xlfn.NUMBERVALUE(Plantilla!AW287),"")</f>
        <v/>
      </c>
      <c r="AZ276" s="6">
        <f>IF($C276="OK",_xlfn.NUMBERVALUE(Plantilla!AX287),"")</f>
        <v/>
      </c>
      <c r="BA276">
        <f>IF($C276="OK",_xlfn.NUMBERVALUE(Plantilla!AY287),"")</f>
        <v/>
      </c>
      <c r="BB276">
        <f>IF($C276="OK",_xlfn.NUMBERVALUE(Plantilla!AZ287),"")</f>
        <v/>
      </c>
      <c r="BC276" s="4">
        <f>IF($C276="OK",_xlfn.NUMBERVALUE(Plantilla!BA287),"")</f>
        <v/>
      </c>
      <c r="BD276" s="6">
        <f>IF($C276="OK",_xlfn.NUMBERVALUE(Plantilla!BB287),"")</f>
        <v/>
      </c>
      <c r="BE276" s="4">
        <f>IF($C276="OK",_xlfn.NUMBERVALUE(Plantilla!BC287),"")</f>
        <v/>
      </c>
      <c r="BF276" s="6">
        <f>IF($C276="OK",_xlfn.NUMBERVALUE(Plantilla!BD287),"")</f>
        <v/>
      </c>
      <c r="BG276" s="4">
        <f>IF($C276="OK",_xlfn.NUMBERVALUE(Plantilla!BE287),"")</f>
        <v/>
      </c>
      <c r="BH276" s="6">
        <f>IF($C276="OK",_xlfn.NUMBERVALUE(Plantilla!BF287),"")</f>
        <v/>
      </c>
      <c r="BI276" s="110">
        <f>IF($C276="OK",_xlfn.NUMBERVALUE(Plantilla!BG287),"")</f>
        <v/>
      </c>
      <c r="BJ276" s="6">
        <f>IF($C276="OK",_xlfn.NUMBERVALUE(Plantilla!BH287),"")</f>
        <v/>
      </c>
      <c r="BK276" s="109">
        <f>IF($C276="OK",_xlfn.NUMBERVALUE(Plantilla!BI287),"")</f>
        <v/>
      </c>
      <c r="BL276" s="6">
        <f>IF($C276="OK",
   IF(Plantilla!BJ287&lt;&gt;"",
      TEXT(VLOOKUP(Plantilla!BJ287,'Tablas '!$Z$4:$AA$6,2,FALSE),"#"),
   ""),
"")</f>
        <v/>
      </c>
      <c r="BM276" s="4">
        <f>IF($C276="OK",_xlfn.NUMBERVALUE(Plantilla!BK287),"")</f>
        <v/>
      </c>
      <c r="BN276" s="4">
        <f>IF($C276="OK",_xlfn.NUMBERVALUE(Plantilla!BL287),"")</f>
        <v/>
      </c>
      <c r="BO276" s="6">
        <f>IF($C276="OK",_xlfn.NUMBERVALUE(Plantilla!BM287),"")</f>
        <v/>
      </c>
      <c r="BP276" s="4">
        <f>IF($C276="OK",_xlfn.NUMBERVALUE(Plantilla!BN287),"")</f>
        <v/>
      </c>
      <c r="BQ276" s="6">
        <f>IF($C276="OK",_xlfn.NUMBERVALUE(Plantilla!BO287),"")</f>
        <v/>
      </c>
      <c r="BR276" s="4">
        <f>IF($C276="OK",_xlfn.NUMBERVALUE(Plantilla!BP287),"")</f>
        <v/>
      </c>
      <c r="BS276" s="6">
        <f>IF($C276="OK",_xlfn.NUMBERVALUE(Plantilla!BQ287),"")</f>
        <v/>
      </c>
      <c r="BT276" s="4">
        <f>IF($C276="OK",_xlfn.NUMBERVALUE(Plantilla!BR287),"")</f>
        <v/>
      </c>
      <c r="BU276" s="6">
        <f>IF($C276="OK",_xlfn.NUMBERVALUE(Plantilla!BS287),"")</f>
        <v/>
      </c>
      <c r="BV276" s="6">
        <f>IF($C276="OK",_xlfn.NUMBERVALUE(Plantilla!BT287),"")</f>
        <v/>
      </c>
      <c r="BW276" s="6">
        <f>IF($C276="OK",_xlfn.NUMBERVALUE(Plantilla!BU287),"")</f>
        <v/>
      </c>
      <c r="BX276" s="6">
        <f>IF($C276="OK",_xlfn.NUMBERVALUE(Plantilla!BV287),"")</f>
        <v/>
      </c>
      <c r="BY276" s="6">
        <f>IF($C276="OK",_xlfn.NUMBERVALUE(Plantilla!BW287),"")</f>
        <v/>
      </c>
      <c r="BZ276" s="6">
        <f>IF($C276="OK",_xlfn.NUMBERVALUE(Plantilla!BX287),"")</f>
        <v/>
      </c>
      <c r="CA276" s="6">
        <f>IF($C276="OK",_xlfn.NUMBERVALUE(Plantilla!BY287),"")</f>
        <v/>
      </c>
      <c r="CB276" s="6">
        <f>IF($C276="OK",_xlfn.NUMBERVALUE(Plantilla!BZ287),"")</f>
        <v/>
      </c>
      <c r="CC276" s="6">
        <f>IF($C276="OK",_xlfn.NUMBERVALUE(Plantilla!CA287),"")</f>
        <v/>
      </c>
      <c r="CD276" s="6">
        <f>IF($C276="OK",_xlfn.NUMBERVALUE(Plantilla!CB287),"")</f>
        <v/>
      </c>
      <c r="CE276" s="6">
        <f>IF($C276="OK",_xlfn.NUMBERVALUE(Plantilla!CC287),"")</f>
        <v/>
      </c>
      <c r="CF276" s="4">
        <f>IF($C276="OK",_xlfn.NUMBERVALUE(Plantilla!CD287),"")</f>
        <v/>
      </c>
      <c r="CG276" s="6">
        <f>IF($C276="OK",_xlfn.NUMBERVALUE(Plantilla!CE287),"")</f>
        <v/>
      </c>
      <c r="CH276" s="6">
        <f>IF($C276="OK",_xlfn.NUMBERVALUE(Plantilla!CF287),"")</f>
        <v/>
      </c>
      <c r="CI276" s="6">
        <f>IF($C276="OK",_xlfn.NUMBERVALUE(Plantilla!CG287),"")</f>
        <v/>
      </c>
      <c r="CJ276" s="6">
        <f>IF($C276="OK",_xlfn.NUMBERVALUE(Plantilla!CH287),"")</f>
        <v/>
      </c>
      <c r="CK276" s="6">
        <f>IF($C276="OK",_xlfn.NUMBERVALUE(Plantilla!CI287),"")</f>
        <v/>
      </c>
      <c r="CL276" s="6">
        <f>IF($C276="OK",_xlfn.NUMBERVALUE(Plantilla!CJ287),"")</f>
        <v/>
      </c>
      <c r="CM276">
        <f>IF($C276="OK",TEXT(Plantilla!CK287,"#"),"")</f>
        <v/>
      </c>
      <c r="CN276" s="6">
        <f>IF($C276="OK",_xlfn.NUMBERVALUE(Plantilla!CL287),"")</f>
        <v/>
      </c>
      <c r="CO276" s="6">
        <f>IF($C276="OK",_xlfn.NUMBERVALUE(Plantilla!CM287),"")</f>
        <v/>
      </c>
      <c r="CP276" s="110">
        <f>IF($C276="OK",_xlfn.NUMBERVALUE(Plantilla!CN287),"")</f>
        <v/>
      </c>
      <c r="CQ276" s="6">
        <f>IF($C276="OK",_xlfn.NUMBERVALUE(Plantilla!CO287),"")</f>
        <v/>
      </c>
      <c r="CR276" s="109">
        <f>IF($C276="OK",_xlfn.NUMBERVALUE(Plantilla!CP287),"")</f>
        <v/>
      </c>
      <c r="CS276" s="110">
        <f>IF($C276="OK",_xlfn.NUMBERVALUE(Plantilla!CQ287),"")</f>
        <v/>
      </c>
      <c r="CT276" s="6">
        <f>IF($C276="OK",_xlfn.NUMBERVALUE(Plantilla!CR287),"")</f>
        <v/>
      </c>
      <c r="CU276" s="109">
        <f>IF($C276="OK",_xlfn.NUMBERVALUE(Plantilla!CS287),"")</f>
        <v/>
      </c>
      <c r="CV276" s="110">
        <f>IF($C276="OK",_xlfn.NUMBERVALUE(Plantilla!CT287),"")</f>
        <v/>
      </c>
      <c r="CW276" s="6">
        <f>IF($C276="OK",_xlfn.NUMBERVALUE(Plantilla!CU287),"")</f>
        <v/>
      </c>
      <c r="CX276" s="82">
        <f>IF($C276="OK",_xlfn.NUMBERVALUE(Plantilla!CV287),"")</f>
        <v/>
      </c>
      <c r="CY276" s="6">
        <f>IF($C276="OK",_xlfn.NUMBERVALUE(Plantilla!CW287),"")</f>
        <v/>
      </c>
      <c r="CZ276" s="82">
        <f>IF($C276="OK",_xlfn.NUMBERVALUE(Plantilla!CX287),"")</f>
        <v/>
      </c>
      <c r="DA276" s="6">
        <f>IF($C276="OK",_xlfn.NUMBERVALUE(Plantilla!CY287),"")</f>
        <v/>
      </c>
      <c r="DB276" s="109">
        <f>IF($C276="OK",_xlfn.NUMBERVALUE(Plantilla!CZ287),"")</f>
        <v/>
      </c>
      <c r="DC276" s="6">
        <f>IF($C276="OK",_xlfn.NUMBERVALUE(Plantilla!DA287),"")</f>
        <v/>
      </c>
      <c r="DD276" s="6">
        <f>IF($C276="OK",TEXT(Plantilla!DB287,"#"),"")</f>
        <v/>
      </c>
      <c r="DE276" s="6">
        <f>IF($C276="OK",_xlfn.NUMBERVALUE(Plantilla!DC287),"")</f>
        <v/>
      </c>
      <c r="DF276" s="4">
        <f>IF($C276="OK",_xlfn.NUMBERVALUE(Plantilla!DD287),"")</f>
        <v/>
      </c>
      <c r="DG276" s="6">
        <f>IF($C276="OK",_xlfn.NUMBERVALUE(Plantilla!DE287),"")</f>
        <v/>
      </c>
      <c r="DH276" s="6">
        <f>IF($C276="OK",_xlfn.NUMBERVALUE(Plantilla!DF287),"")</f>
        <v/>
      </c>
      <c r="DI276" s="6">
        <f>IF($C276="OK",_xlfn.NUMBERVALUE(Plantilla!DG287),"")</f>
        <v/>
      </c>
      <c r="DJ276" s="6">
        <f>IF($C276="OK",_xlfn.NUMBERVALUE(Plantilla!DH287),"")</f>
        <v/>
      </c>
      <c r="DK276" s="6">
        <f>IF($C276="OK",_xlfn.NUMBERVALUE(Plantilla!DI287),"")</f>
        <v/>
      </c>
      <c r="DL276" s="6">
        <f>IF($C276="OK",_xlfn.NUMBERVALUE(Plantilla!DJ287),"")</f>
        <v/>
      </c>
      <c r="DM276" s="6">
        <f>IF($C276="OK",_xlfn.NUMBERVALUE(Plantilla!DK287),"")</f>
        <v/>
      </c>
      <c r="DN276" s="6">
        <f>IF($C276="OK",_xlfn.NUMBERVALUE(Plantilla!DL287),"")</f>
        <v/>
      </c>
      <c r="DO276" s="6">
        <f>IF($C276="OK",_xlfn.NUMBERVALUE(Plantilla!DM287),"")</f>
        <v/>
      </c>
      <c r="DP276" s="6">
        <f>IF($C276="OK",_xlfn.NUMBERVALUE(Plantilla!DN287),"")</f>
        <v/>
      </c>
      <c r="DQ276" s="6">
        <f>IF($C276="OK",_xlfn.NUMBERVALUE(Plantilla!DO287),"")</f>
        <v/>
      </c>
      <c r="DR276" s="6">
        <f>IF($C276="OK",_xlfn.NUMBERVALUE(Plantilla!DP287),"")</f>
        <v/>
      </c>
      <c r="DS276">
        <f>IF($C276="OK",TEXT(Plantilla!DR287,"#"),"")</f>
        <v/>
      </c>
      <c r="DT276" s="6" t="n"/>
    </row>
    <row r="277">
      <c r="A277">
        <f>IF(Plantilla!$I$6="¡Perfecto!, Guarda el archivo y adjúntalo a tu interfaz de Nómina Electrónica","OK","Error")</f>
        <v/>
      </c>
      <c r="B277">
        <f>IF(Plantilla!$I$6="¡Perfecto!, Guarda el archivo y adjúntalo a tu interfaz de Nómina Electrónica",MID(Plantilla!$D$2,SEARCH("V",Plantilla!$D$2),10),"")</f>
        <v/>
      </c>
      <c r="C277">
        <f>Plantilla!C288</f>
        <v/>
      </c>
      <c r="D277">
        <f>IF($C277="OK",Plantilla!B288,"")</f>
        <v/>
      </c>
      <c r="E277">
        <f>IF($C277="OK",
   VLOOKUP(Plantilla!$E$4,'Tablas '!$AP$4:$AT$6,5,FALSE),
"")</f>
        <v/>
      </c>
      <c r="F277">
        <f>IF($C277="OK",TEXT(Plantilla!D288,"#"),"")</f>
        <v/>
      </c>
      <c r="G277">
        <f>IF($C277="OK",
   VLOOKUP(Plantilla!E288,'Tablas '!$B$4:$C$14,2,FALSE),
"")</f>
        <v/>
      </c>
      <c r="H277">
        <f>IF($C277="OK",TEXT(Plantilla!F288,"#"),"")</f>
        <v/>
      </c>
      <c r="I277">
        <f>IF($C277="OK",TEXT(Plantilla!G288,"#"),"")</f>
        <v/>
      </c>
      <c r="J277">
        <f>IF($C277="OK",TEXT(Plantilla!H288,"#"),"")</f>
        <v/>
      </c>
      <c r="K277">
        <f>IF($C277="OK",TEXT(Plantilla!I288,"#"),"")</f>
        <v/>
      </c>
      <c r="L277">
        <f>IF($C277="OK",TEXT(Plantilla!J288,"#"),"")</f>
        <v/>
      </c>
      <c r="M277">
        <f>IF($C277="OK",TEXT(Plantilla!K288,"#"),"")</f>
        <v/>
      </c>
      <c r="N277">
        <f>IF($C277="OK",
   CONCATENATE(YEAR(Plantilla!L288),"-",TEXT(MONTH(Plantilla!L288),"00"),"-",TEXT(DAY(Plantilla!L288),"00")),
"")</f>
        <v/>
      </c>
      <c r="O277">
        <f>IF($C277="OK",_xlfn.NUMBERVALUE(Plantilla!M288),"")</f>
        <v/>
      </c>
      <c r="P277">
        <f>IF($C277="OK",
   IF(Plantilla!N288&lt;&gt;"",
      CONCATENATE(YEAR(Plantilla!N288),"-",TEXT(MONTH(Plantilla!N288),"00"),"-",TEXT(DAY(Plantilla!N288),"00")),
   ""),
"")</f>
        <v/>
      </c>
      <c r="Q277">
        <f>IF($C277="OK",
   VLOOKUP(Plantilla!O288,'Tablas '!$E$4:$F$19,2,FALSE),
"")</f>
        <v/>
      </c>
      <c r="R277">
        <f>IF($C277="OK",
   VLOOKUP(Plantilla!P288,'Tablas '!$H$4:$I$5,2,FALSE),
"")</f>
        <v/>
      </c>
      <c r="S277">
        <f>IF($C277="OK",
   VLOOKUP(Plantilla!Q288,'Tablas '!$K$4:$L$8,2,FALSE),
"")</f>
        <v/>
      </c>
      <c r="T277">
        <f>IF($C277="OK",
   VLOOKUP(Plantilla!R288,'Tablas '!$AE$4:$AF$6,2,FALSE),
"")</f>
        <v/>
      </c>
      <c r="U277">
        <f>IF($C277="OK",
   VLOOKUP(Plantilla!S288,'Tablas '!$AE$4:$AF$6,2,FALSE),
"")</f>
        <v/>
      </c>
      <c r="V277">
        <f>IF($C277="OK",TEXT(Plantilla!T288,"#"),"")</f>
        <v/>
      </c>
      <c r="W277" s="84">
        <f>IF($C277="OK",
   VLOOKUP(Plantilla!U288,'Tablas '!$AM$4:$AN$1126,2,FALSE),
"")</f>
        <v/>
      </c>
      <c r="X277">
        <f>IF($C277="OK",TEXT(Plantilla!V288,"#"),"")</f>
        <v/>
      </c>
      <c r="Y277">
        <f>IF($C277="OK",
   CONCATENATE(YEAR(Plantilla!W288),"-",TEXT(MONTH(Plantilla!W288),"00"),"-",TEXT(DAY(Plantilla!W288),"00")),
"")</f>
        <v/>
      </c>
      <c r="Z277">
        <f>IF($C277="OK",
   CONCATENATE(YEAR(Plantilla!X288),"-",TEXT(MONTH(Plantilla!X288),"00"),"-",TEXT(DAY(Plantilla!X288),"00")),
"")</f>
        <v/>
      </c>
      <c r="AA277">
        <f>IF($C277="OK",
   TEXT(VLOOKUP(Plantilla!Y288,'Tablas '!$Q$4:$R$9,2,FALSE),"#"),
"")</f>
        <v/>
      </c>
      <c r="AB277">
        <f>IF($C277="OK",
   CONCATENATE(YEAR(Plantilla!Z288),"-",TEXT(MONTH(Plantilla!Z288),"00"),"-",TEXT(DAY(Plantilla!Z288),"00")),
"")</f>
        <v/>
      </c>
      <c r="AC277">
        <f>IF($C277="OK",
   TEXT(VLOOKUP(Plantilla!AA288,'Tablas '!$T$4:$U$13,2,FALSE),"#"),
"")</f>
        <v/>
      </c>
      <c r="AD277">
        <f>IF($C277="OK",TEXT(Plantilla!AB288,"#"),"")</f>
        <v/>
      </c>
      <c r="AE277">
        <f>IF($C277="OK",
   IF(Plantilla!AC288&lt;&gt;"",
      TEXT(VLOOKUP(Plantilla!AC288,'Tablas '!$W$4:$X$7,2,FALSE),"#"),
   ""),
"")</f>
        <v/>
      </c>
      <c r="AF277">
        <f>IF($C277="OK",TEXT(Plantilla!AD288,"#"),"")</f>
        <v/>
      </c>
      <c r="AG277" s="6">
        <f>IF($C277="OK",_xlfn.NUMBERVALUE(Plantilla!AE288),"")</f>
        <v/>
      </c>
      <c r="AH277" s="4">
        <f>IF($C277="OK",_xlfn.NUMBERVALUE(Plantilla!AF288),"")</f>
        <v/>
      </c>
      <c r="AI277" s="6">
        <f>IF($C277="OK",_xlfn.NUMBERVALUE(Plantilla!AG288),"")</f>
        <v/>
      </c>
      <c r="AJ277" s="6">
        <f>IF($C277="OK",_xlfn.NUMBERVALUE(Plantilla!AH288),"")</f>
        <v/>
      </c>
      <c r="AK277" s="6">
        <f>IF($C277="OK",_xlfn.NUMBERVALUE(Plantilla!AI288),"")</f>
        <v/>
      </c>
      <c r="AL277" s="6">
        <f>IF($C277="OK",_xlfn.NUMBERVALUE(Plantilla!AJ288),"")</f>
        <v/>
      </c>
      <c r="AM277" s="4">
        <f>IF($C277="OK",_xlfn.NUMBERVALUE(Plantilla!AK288),"")</f>
        <v/>
      </c>
      <c r="AN277" s="6">
        <f>IF($C277="OK",_xlfn.NUMBERVALUE(Plantilla!AL288),"")</f>
        <v/>
      </c>
      <c r="AO277" s="4">
        <f>IF($C277="OK",_xlfn.NUMBERVALUE(Plantilla!AM288),"")</f>
        <v/>
      </c>
      <c r="AP277" s="6">
        <f>IF($C277="OK",_xlfn.NUMBERVALUE(Plantilla!AN288),"")</f>
        <v/>
      </c>
      <c r="AQ277" s="4">
        <f>IF($C277="OK",_xlfn.NUMBERVALUE(Plantilla!AO288),"")</f>
        <v/>
      </c>
      <c r="AR277" s="6">
        <f>IF($C277="OK",_xlfn.NUMBERVALUE(Plantilla!AP288),"")</f>
        <v/>
      </c>
      <c r="AS277" s="4">
        <f>IF($C277="OK",_xlfn.NUMBERVALUE(Plantilla!AQ288),"")</f>
        <v/>
      </c>
      <c r="AT277" s="6">
        <f>IF($C277="OK",_xlfn.NUMBERVALUE(Plantilla!AR288),"")</f>
        <v/>
      </c>
      <c r="AU277" s="4">
        <f>IF($C277="OK",_xlfn.NUMBERVALUE(Plantilla!AS288),"")</f>
        <v/>
      </c>
      <c r="AV277" s="6">
        <f>IF($C277="OK",_xlfn.NUMBERVALUE(Plantilla!AT288),"")</f>
        <v/>
      </c>
      <c r="AW277" s="4">
        <f>IF($C277="OK",_xlfn.NUMBERVALUE(Plantilla!AU288),"")</f>
        <v/>
      </c>
      <c r="AX277" s="6">
        <f>IF($C277="OK",_xlfn.NUMBERVALUE(Plantilla!AV288),"")</f>
        <v/>
      </c>
      <c r="AY277" s="4">
        <f>IF($C277="OK",_xlfn.NUMBERVALUE(Plantilla!AW288),"")</f>
        <v/>
      </c>
      <c r="AZ277" s="6">
        <f>IF($C277="OK",_xlfn.NUMBERVALUE(Plantilla!AX288),"")</f>
        <v/>
      </c>
      <c r="BA277">
        <f>IF($C277="OK",_xlfn.NUMBERVALUE(Plantilla!AY288),"")</f>
        <v/>
      </c>
      <c r="BB277">
        <f>IF($C277="OK",_xlfn.NUMBERVALUE(Plantilla!AZ288),"")</f>
        <v/>
      </c>
      <c r="BC277" s="4">
        <f>IF($C277="OK",_xlfn.NUMBERVALUE(Plantilla!BA288),"")</f>
        <v/>
      </c>
      <c r="BD277" s="6">
        <f>IF($C277="OK",_xlfn.NUMBERVALUE(Plantilla!BB288),"")</f>
        <v/>
      </c>
      <c r="BE277" s="4">
        <f>IF($C277="OK",_xlfn.NUMBERVALUE(Plantilla!BC288),"")</f>
        <v/>
      </c>
      <c r="BF277" s="6">
        <f>IF($C277="OK",_xlfn.NUMBERVALUE(Plantilla!BD288),"")</f>
        <v/>
      </c>
      <c r="BG277" s="4">
        <f>IF($C277="OK",_xlfn.NUMBERVALUE(Plantilla!BE288),"")</f>
        <v/>
      </c>
      <c r="BH277" s="6">
        <f>IF($C277="OK",_xlfn.NUMBERVALUE(Plantilla!BF288),"")</f>
        <v/>
      </c>
      <c r="BI277" s="110">
        <f>IF($C277="OK",_xlfn.NUMBERVALUE(Plantilla!BG288),"")</f>
        <v/>
      </c>
      <c r="BJ277" s="6">
        <f>IF($C277="OK",_xlfn.NUMBERVALUE(Plantilla!BH288),"")</f>
        <v/>
      </c>
      <c r="BK277" s="109">
        <f>IF($C277="OK",_xlfn.NUMBERVALUE(Plantilla!BI288),"")</f>
        <v/>
      </c>
      <c r="BL277" s="6">
        <f>IF($C277="OK",
   IF(Plantilla!BJ288&lt;&gt;"",
      TEXT(VLOOKUP(Plantilla!BJ288,'Tablas '!$Z$4:$AA$6,2,FALSE),"#"),
   ""),
"")</f>
        <v/>
      </c>
      <c r="BM277" s="4">
        <f>IF($C277="OK",_xlfn.NUMBERVALUE(Plantilla!BK288),"")</f>
        <v/>
      </c>
      <c r="BN277" s="4">
        <f>IF($C277="OK",_xlfn.NUMBERVALUE(Plantilla!BL288),"")</f>
        <v/>
      </c>
      <c r="BO277" s="6">
        <f>IF($C277="OK",_xlfn.NUMBERVALUE(Plantilla!BM288),"")</f>
        <v/>
      </c>
      <c r="BP277" s="4">
        <f>IF($C277="OK",_xlfn.NUMBERVALUE(Plantilla!BN288),"")</f>
        <v/>
      </c>
      <c r="BQ277" s="6">
        <f>IF($C277="OK",_xlfn.NUMBERVALUE(Plantilla!BO288),"")</f>
        <v/>
      </c>
      <c r="BR277" s="4">
        <f>IF($C277="OK",_xlfn.NUMBERVALUE(Plantilla!BP288),"")</f>
        <v/>
      </c>
      <c r="BS277" s="6">
        <f>IF($C277="OK",_xlfn.NUMBERVALUE(Plantilla!BQ288),"")</f>
        <v/>
      </c>
      <c r="BT277" s="4">
        <f>IF($C277="OK",_xlfn.NUMBERVALUE(Plantilla!BR288),"")</f>
        <v/>
      </c>
      <c r="BU277" s="6">
        <f>IF($C277="OK",_xlfn.NUMBERVALUE(Plantilla!BS288),"")</f>
        <v/>
      </c>
      <c r="BV277" s="6">
        <f>IF($C277="OK",_xlfn.NUMBERVALUE(Plantilla!BT288),"")</f>
        <v/>
      </c>
      <c r="BW277" s="6">
        <f>IF($C277="OK",_xlfn.NUMBERVALUE(Plantilla!BU288),"")</f>
        <v/>
      </c>
      <c r="BX277" s="6">
        <f>IF($C277="OK",_xlfn.NUMBERVALUE(Plantilla!BV288),"")</f>
        <v/>
      </c>
      <c r="BY277" s="6">
        <f>IF($C277="OK",_xlfn.NUMBERVALUE(Plantilla!BW288),"")</f>
        <v/>
      </c>
      <c r="BZ277" s="6">
        <f>IF($C277="OK",_xlfn.NUMBERVALUE(Plantilla!BX288),"")</f>
        <v/>
      </c>
      <c r="CA277" s="6">
        <f>IF($C277="OK",_xlfn.NUMBERVALUE(Plantilla!BY288),"")</f>
        <v/>
      </c>
      <c r="CB277" s="6">
        <f>IF($C277="OK",_xlfn.NUMBERVALUE(Plantilla!BZ288),"")</f>
        <v/>
      </c>
      <c r="CC277" s="6">
        <f>IF($C277="OK",_xlfn.NUMBERVALUE(Plantilla!CA288),"")</f>
        <v/>
      </c>
      <c r="CD277" s="6">
        <f>IF($C277="OK",_xlfn.NUMBERVALUE(Plantilla!CB288),"")</f>
        <v/>
      </c>
      <c r="CE277" s="6">
        <f>IF($C277="OK",_xlfn.NUMBERVALUE(Plantilla!CC288),"")</f>
        <v/>
      </c>
      <c r="CF277" s="4">
        <f>IF($C277="OK",_xlfn.NUMBERVALUE(Plantilla!CD288),"")</f>
        <v/>
      </c>
      <c r="CG277" s="6">
        <f>IF($C277="OK",_xlfn.NUMBERVALUE(Plantilla!CE288),"")</f>
        <v/>
      </c>
      <c r="CH277" s="6">
        <f>IF($C277="OK",_xlfn.NUMBERVALUE(Plantilla!CF288),"")</f>
        <v/>
      </c>
      <c r="CI277" s="6">
        <f>IF($C277="OK",_xlfn.NUMBERVALUE(Plantilla!CG288),"")</f>
        <v/>
      </c>
      <c r="CJ277" s="6">
        <f>IF($C277="OK",_xlfn.NUMBERVALUE(Plantilla!CH288),"")</f>
        <v/>
      </c>
      <c r="CK277" s="6">
        <f>IF($C277="OK",_xlfn.NUMBERVALUE(Plantilla!CI288),"")</f>
        <v/>
      </c>
      <c r="CL277" s="6">
        <f>IF($C277="OK",_xlfn.NUMBERVALUE(Plantilla!CJ288),"")</f>
        <v/>
      </c>
      <c r="CM277">
        <f>IF($C277="OK",TEXT(Plantilla!CK288,"#"),"")</f>
        <v/>
      </c>
      <c r="CN277" s="6">
        <f>IF($C277="OK",_xlfn.NUMBERVALUE(Plantilla!CL288),"")</f>
        <v/>
      </c>
      <c r="CO277" s="6">
        <f>IF($C277="OK",_xlfn.NUMBERVALUE(Plantilla!CM288),"")</f>
        <v/>
      </c>
      <c r="CP277" s="110">
        <f>IF($C277="OK",_xlfn.NUMBERVALUE(Plantilla!CN288),"")</f>
        <v/>
      </c>
      <c r="CQ277" s="6">
        <f>IF($C277="OK",_xlfn.NUMBERVALUE(Plantilla!CO288),"")</f>
        <v/>
      </c>
      <c r="CR277" s="109">
        <f>IF($C277="OK",_xlfn.NUMBERVALUE(Plantilla!CP288),"")</f>
        <v/>
      </c>
      <c r="CS277" s="110">
        <f>IF($C277="OK",_xlfn.NUMBERVALUE(Plantilla!CQ288),"")</f>
        <v/>
      </c>
      <c r="CT277" s="6">
        <f>IF($C277="OK",_xlfn.NUMBERVALUE(Plantilla!CR288),"")</f>
        <v/>
      </c>
      <c r="CU277" s="109">
        <f>IF($C277="OK",_xlfn.NUMBERVALUE(Plantilla!CS288),"")</f>
        <v/>
      </c>
      <c r="CV277" s="110">
        <f>IF($C277="OK",_xlfn.NUMBERVALUE(Plantilla!CT288),"")</f>
        <v/>
      </c>
      <c r="CW277" s="6">
        <f>IF($C277="OK",_xlfn.NUMBERVALUE(Plantilla!CU288),"")</f>
        <v/>
      </c>
      <c r="CX277" s="82">
        <f>IF($C277="OK",_xlfn.NUMBERVALUE(Plantilla!CV288),"")</f>
        <v/>
      </c>
      <c r="CY277" s="6">
        <f>IF($C277="OK",_xlfn.NUMBERVALUE(Plantilla!CW288),"")</f>
        <v/>
      </c>
      <c r="CZ277" s="82">
        <f>IF($C277="OK",_xlfn.NUMBERVALUE(Plantilla!CX288),"")</f>
        <v/>
      </c>
      <c r="DA277" s="6">
        <f>IF($C277="OK",_xlfn.NUMBERVALUE(Plantilla!CY288),"")</f>
        <v/>
      </c>
      <c r="DB277" s="109">
        <f>IF($C277="OK",_xlfn.NUMBERVALUE(Plantilla!CZ288),"")</f>
        <v/>
      </c>
      <c r="DC277" s="6">
        <f>IF($C277="OK",_xlfn.NUMBERVALUE(Plantilla!DA288),"")</f>
        <v/>
      </c>
      <c r="DD277" s="6">
        <f>IF($C277="OK",TEXT(Plantilla!DB288,"#"),"")</f>
        <v/>
      </c>
      <c r="DE277" s="6">
        <f>IF($C277="OK",_xlfn.NUMBERVALUE(Plantilla!DC288),"")</f>
        <v/>
      </c>
      <c r="DF277" s="4">
        <f>IF($C277="OK",_xlfn.NUMBERVALUE(Plantilla!DD288),"")</f>
        <v/>
      </c>
      <c r="DG277" s="6">
        <f>IF($C277="OK",_xlfn.NUMBERVALUE(Plantilla!DE288),"")</f>
        <v/>
      </c>
      <c r="DH277" s="6">
        <f>IF($C277="OK",_xlfn.NUMBERVALUE(Plantilla!DF288),"")</f>
        <v/>
      </c>
      <c r="DI277" s="6">
        <f>IF($C277="OK",_xlfn.NUMBERVALUE(Plantilla!DG288),"")</f>
        <v/>
      </c>
      <c r="DJ277" s="6">
        <f>IF($C277="OK",_xlfn.NUMBERVALUE(Plantilla!DH288),"")</f>
        <v/>
      </c>
      <c r="DK277" s="6">
        <f>IF($C277="OK",_xlfn.NUMBERVALUE(Plantilla!DI288),"")</f>
        <v/>
      </c>
      <c r="DL277" s="6">
        <f>IF($C277="OK",_xlfn.NUMBERVALUE(Plantilla!DJ288),"")</f>
        <v/>
      </c>
      <c r="DM277" s="6">
        <f>IF($C277="OK",_xlfn.NUMBERVALUE(Plantilla!DK288),"")</f>
        <v/>
      </c>
      <c r="DN277" s="6">
        <f>IF($C277="OK",_xlfn.NUMBERVALUE(Plantilla!DL288),"")</f>
        <v/>
      </c>
      <c r="DO277" s="6">
        <f>IF($C277="OK",_xlfn.NUMBERVALUE(Plantilla!DM288),"")</f>
        <v/>
      </c>
      <c r="DP277" s="6">
        <f>IF($C277="OK",_xlfn.NUMBERVALUE(Plantilla!DN288),"")</f>
        <v/>
      </c>
      <c r="DQ277" s="6">
        <f>IF($C277="OK",_xlfn.NUMBERVALUE(Plantilla!DO288),"")</f>
        <v/>
      </c>
      <c r="DR277" s="6">
        <f>IF($C277="OK",_xlfn.NUMBERVALUE(Plantilla!DP288),"")</f>
        <v/>
      </c>
      <c r="DS277">
        <f>IF($C277="OK",TEXT(Plantilla!DR288,"#"),"")</f>
        <v/>
      </c>
      <c r="DT277" s="6" t="n"/>
    </row>
    <row r="278">
      <c r="A278">
        <f>IF(Plantilla!$I$6="¡Perfecto!, Guarda el archivo y adjúntalo a tu interfaz de Nómina Electrónica","OK","Error")</f>
        <v/>
      </c>
      <c r="B278">
        <f>IF(Plantilla!$I$6="¡Perfecto!, Guarda el archivo y adjúntalo a tu interfaz de Nómina Electrónica",MID(Plantilla!$D$2,SEARCH("V",Plantilla!$D$2),10),"")</f>
        <v/>
      </c>
      <c r="C278">
        <f>Plantilla!C289</f>
        <v/>
      </c>
      <c r="D278">
        <f>IF($C278="OK",Plantilla!B289,"")</f>
        <v/>
      </c>
      <c r="E278">
        <f>IF($C278="OK",
   VLOOKUP(Plantilla!$E$4,'Tablas '!$AP$4:$AT$6,5,FALSE),
"")</f>
        <v/>
      </c>
      <c r="F278">
        <f>IF($C278="OK",TEXT(Plantilla!D289,"#"),"")</f>
        <v/>
      </c>
      <c r="G278">
        <f>IF($C278="OK",
   VLOOKUP(Plantilla!E289,'Tablas '!$B$4:$C$14,2,FALSE),
"")</f>
        <v/>
      </c>
      <c r="H278">
        <f>IF($C278="OK",TEXT(Plantilla!F289,"#"),"")</f>
        <v/>
      </c>
      <c r="I278">
        <f>IF($C278="OK",TEXT(Plantilla!G289,"#"),"")</f>
        <v/>
      </c>
      <c r="J278">
        <f>IF($C278="OK",TEXT(Plantilla!H289,"#"),"")</f>
        <v/>
      </c>
      <c r="K278">
        <f>IF($C278="OK",TEXT(Plantilla!I289,"#"),"")</f>
        <v/>
      </c>
      <c r="L278">
        <f>IF($C278="OK",TEXT(Plantilla!J289,"#"),"")</f>
        <v/>
      </c>
      <c r="M278">
        <f>IF($C278="OK",TEXT(Plantilla!K289,"#"),"")</f>
        <v/>
      </c>
      <c r="N278">
        <f>IF($C278="OK",
   CONCATENATE(YEAR(Plantilla!L289),"-",TEXT(MONTH(Plantilla!L289),"00"),"-",TEXT(DAY(Plantilla!L289),"00")),
"")</f>
        <v/>
      </c>
      <c r="O278">
        <f>IF($C278="OK",_xlfn.NUMBERVALUE(Plantilla!M289),"")</f>
        <v/>
      </c>
      <c r="P278">
        <f>IF($C278="OK",
   IF(Plantilla!N289&lt;&gt;"",
      CONCATENATE(YEAR(Plantilla!N289),"-",TEXT(MONTH(Plantilla!N289),"00"),"-",TEXT(DAY(Plantilla!N289),"00")),
   ""),
"")</f>
        <v/>
      </c>
      <c r="Q278">
        <f>IF($C278="OK",
   VLOOKUP(Plantilla!O289,'Tablas '!$E$4:$F$19,2,FALSE),
"")</f>
        <v/>
      </c>
      <c r="R278">
        <f>IF($C278="OK",
   VLOOKUP(Plantilla!P289,'Tablas '!$H$4:$I$5,2,FALSE),
"")</f>
        <v/>
      </c>
      <c r="S278">
        <f>IF($C278="OK",
   VLOOKUP(Plantilla!Q289,'Tablas '!$K$4:$L$8,2,FALSE),
"")</f>
        <v/>
      </c>
      <c r="T278">
        <f>IF($C278="OK",
   VLOOKUP(Plantilla!R289,'Tablas '!$AE$4:$AF$6,2,FALSE),
"")</f>
        <v/>
      </c>
      <c r="U278">
        <f>IF($C278="OK",
   VLOOKUP(Plantilla!S289,'Tablas '!$AE$4:$AF$6,2,FALSE),
"")</f>
        <v/>
      </c>
      <c r="V278">
        <f>IF($C278="OK",TEXT(Plantilla!T289,"#"),"")</f>
        <v/>
      </c>
      <c r="W278" s="84">
        <f>IF($C278="OK",
   VLOOKUP(Plantilla!U289,'Tablas '!$AM$4:$AN$1126,2,FALSE),
"")</f>
        <v/>
      </c>
      <c r="X278">
        <f>IF($C278="OK",TEXT(Plantilla!V289,"#"),"")</f>
        <v/>
      </c>
      <c r="Y278">
        <f>IF($C278="OK",
   CONCATENATE(YEAR(Plantilla!W289),"-",TEXT(MONTH(Plantilla!W289),"00"),"-",TEXT(DAY(Plantilla!W289),"00")),
"")</f>
        <v/>
      </c>
      <c r="Z278">
        <f>IF($C278="OK",
   CONCATENATE(YEAR(Plantilla!X289),"-",TEXT(MONTH(Plantilla!X289),"00"),"-",TEXT(DAY(Plantilla!X289),"00")),
"")</f>
        <v/>
      </c>
      <c r="AA278">
        <f>IF($C278="OK",
   TEXT(VLOOKUP(Plantilla!Y289,'Tablas '!$Q$4:$R$9,2,FALSE),"#"),
"")</f>
        <v/>
      </c>
      <c r="AB278">
        <f>IF($C278="OK",
   CONCATENATE(YEAR(Plantilla!Z289),"-",TEXT(MONTH(Plantilla!Z289),"00"),"-",TEXT(DAY(Plantilla!Z289),"00")),
"")</f>
        <v/>
      </c>
      <c r="AC278">
        <f>IF($C278="OK",
   TEXT(VLOOKUP(Plantilla!AA289,'Tablas '!$T$4:$U$13,2,FALSE),"#"),
"")</f>
        <v/>
      </c>
      <c r="AD278">
        <f>IF($C278="OK",TEXT(Plantilla!AB289,"#"),"")</f>
        <v/>
      </c>
      <c r="AE278">
        <f>IF($C278="OK",
   IF(Plantilla!AC289&lt;&gt;"",
      TEXT(VLOOKUP(Plantilla!AC289,'Tablas '!$W$4:$X$7,2,FALSE),"#"),
   ""),
"")</f>
        <v/>
      </c>
      <c r="AF278">
        <f>IF($C278="OK",TEXT(Plantilla!AD289,"#"),"")</f>
        <v/>
      </c>
      <c r="AG278" s="6">
        <f>IF($C278="OK",_xlfn.NUMBERVALUE(Plantilla!AE289),"")</f>
        <v/>
      </c>
      <c r="AH278" s="4">
        <f>IF($C278="OK",_xlfn.NUMBERVALUE(Plantilla!AF289),"")</f>
        <v/>
      </c>
      <c r="AI278" s="6">
        <f>IF($C278="OK",_xlfn.NUMBERVALUE(Plantilla!AG289),"")</f>
        <v/>
      </c>
      <c r="AJ278" s="6">
        <f>IF($C278="OK",_xlfn.NUMBERVALUE(Plantilla!AH289),"")</f>
        <v/>
      </c>
      <c r="AK278" s="6">
        <f>IF($C278="OK",_xlfn.NUMBERVALUE(Plantilla!AI289),"")</f>
        <v/>
      </c>
      <c r="AL278" s="6">
        <f>IF($C278="OK",_xlfn.NUMBERVALUE(Plantilla!AJ289),"")</f>
        <v/>
      </c>
      <c r="AM278" s="4">
        <f>IF($C278="OK",_xlfn.NUMBERVALUE(Plantilla!AK289),"")</f>
        <v/>
      </c>
      <c r="AN278" s="6">
        <f>IF($C278="OK",_xlfn.NUMBERVALUE(Plantilla!AL289),"")</f>
        <v/>
      </c>
      <c r="AO278" s="4">
        <f>IF($C278="OK",_xlfn.NUMBERVALUE(Plantilla!AM289),"")</f>
        <v/>
      </c>
      <c r="AP278" s="6">
        <f>IF($C278="OK",_xlfn.NUMBERVALUE(Plantilla!AN289),"")</f>
        <v/>
      </c>
      <c r="AQ278" s="4">
        <f>IF($C278="OK",_xlfn.NUMBERVALUE(Plantilla!AO289),"")</f>
        <v/>
      </c>
      <c r="AR278" s="6">
        <f>IF($C278="OK",_xlfn.NUMBERVALUE(Plantilla!AP289),"")</f>
        <v/>
      </c>
      <c r="AS278" s="4">
        <f>IF($C278="OK",_xlfn.NUMBERVALUE(Plantilla!AQ289),"")</f>
        <v/>
      </c>
      <c r="AT278" s="6">
        <f>IF($C278="OK",_xlfn.NUMBERVALUE(Plantilla!AR289),"")</f>
        <v/>
      </c>
      <c r="AU278" s="4">
        <f>IF($C278="OK",_xlfn.NUMBERVALUE(Plantilla!AS289),"")</f>
        <v/>
      </c>
      <c r="AV278" s="6">
        <f>IF($C278="OK",_xlfn.NUMBERVALUE(Plantilla!AT289),"")</f>
        <v/>
      </c>
      <c r="AW278" s="4">
        <f>IF($C278="OK",_xlfn.NUMBERVALUE(Plantilla!AU289),"")</f>
        <v/>
      </c>
      <c r="AX278" s="6">
        <f>IF($C278="OK",_xlfn.NUMBERVALUE(Plantilla!AV289),"")</f>
        <v/>
      </c>
      <c r="AY278" s="4">
        <f>IF($C278="OK",_xlfn.NUMBERVALUE(Plantilla!AW289),"")</f>
        <v/>
      </c>
      <c r="AZ278" s="6">
        <f>IF($C278="OK",_xlfn.NUMBERVALUE(Plantilla!AX289),"")</f>
        <v/>
      </c>
      <c r="BA278">
        <f>IF($C278="OK",_xlfn.NUMBERVALUE(Plantilla!AY289),"")</f>
        <v/>
      </c>
      <c r="BB278">
        <f>IF($C278="OK",_xlfn.NUMBERVALUE(Plantilla!AZ289),"")</f>
        <v/>
      </c>
      <c r="BC278" s="4">
        <f>IF($C278="OK",_xlfn.NUMBERVALUE(Plantilla!BA289),"")</f>
        <v/>
      </c>
      <c r="BD278" s="6">
        <f>IF($C278="OK",_xlfn.NUMBERVALUE(Plantilla!BB289),"")</f>
        <v/>
      </c>
      <c r="BE278" s="4">
        <f>IF($C278="OK",_xlfn.NUMBERVALUE(Plantilla!BC289),"")</f>
        <v/>
      </c>
      <c r="BF278" s="6">
        <f>IF($C278="OK",_xlfn.NUMBERVALUE(Plantilla!BD289),"")</f>
        <v/>
      </c>
      <c r="BG278" s="4">
        <f>IF($C278="OK",_xlfn.NUMBERVALUE(Plantilla!BE289),"")</f>
        <v/>
      </c>
      <c r="BH278" s="6">
        <f>IF($C278="OK",_xlfn.NUMBERVALUE(Plantilla!BF289),"")</f>
        <v/>
      </c>
      <c r="BI278" s="110">
        <f>IF($C278="OK",_xlfn.NUMBERVALUE(Plantilla!BG289),"")</f>
        <v/>
      </c>
      <c r="BJ278" s="6">
        <f>IF($C278="OK",_xlfn.NUMBERVALUE(Plantilla!BH289),"")</f>
        <v/>
      </c>
      <c r="BK278" s="109">
        <f>IF($C278="OK",_xlfn.NUMBERVALUE(Plantilla!BI289),"")</f>
        <v/>
      </c>
      <c r="BL278" s="6">
        <f>IF($C278="OK",
   IF(Plantilla!BJ289&lt;&gt;"",
      TEXT(VLOOKUP(Plantilla!BJ289,'Tablas '!$Z$4:$AA$6,2,FALSE),"#"),
   ""),
"")</f>
        <v/>
      </c>
      <c r="BM278" s="4">
        <f>IF($C278="OK",_xlfn.NUMBERVALUE(Plantilla!BK289),"")</f>
        <v/>
      </c>
      <c r="BN278" s="4">
        <f>IF($C278="OK",_xlfn.NUMBERVALUE(Plantilla!BL289),"")</f>
        <v/>
      </c>
      <c r="BO278" s="6">
        <f>IF($C278="OK",_xlfn.NUMBERVALUE(Plantilla!BM289),"")</f>
        <v/>
      </c>
      <c r="BP278" s="4">
        <f>IF($C278="OK",_xlfn.NUMBERVALUE(Plantilla!BN289),"")</f>
        <v/>
      </c>
      <c r="BQ278" s="6">
        <f>IF($C278="OK",_xlfn.NUMBERVALUE(Plantilla!BO289),"")</f>
        <v/>
      </c>
      <c r="BR278" s="4">
        <f>IF($C278="OK",_xlfn.NUMBERVALUE(Plantilla!BP289),"")</f>
        <v/>
      </c>
      <c r="BS278" s="6">
        <f>IF($C278="OK",_xlfn.NUMBERVALUE(Plantilla!BQ289),"")</f>
        <v/>
      </c>
      <c r="BT278" s="4">
        <f>IF($C278="OK",_xlfn.NUMBERVALUE(Plantilla!BR289),"")</f>
        <v/>
      </c>
      <c r="BU278" s="6">
        <f>IF($C278="OK",_xlfn.NUMBERVALUE(Plantilla!BS289),"")</f>
        <v/>
      </c>
      <c r="BV278" s="6">
        <f>IF($C278="OK",_xlfn.NUMBERVALUE(Plantilla!BT289),"")</f>
        <v/>
      </c>
      <c r="BW278" s="6">
        <f>IF($C278="OK",_xlfn.NUMBERVALUE(Plantilla!BU289),"")</f>
        <v/>
      </c>
      <c r="BX278" s="6">
        <f>IF($C278="OK",_xlfn.NUMBERVALUE(Plantilla!BV289),"")</f>
        <v/>
      </c>
      <c r="BY278" s="6">
        <f>IF($C278="OK",_xlfn.NUMBERVALUE(Plantilla!BW289),"")</f>
        <v/>
      </c>
      <c r="BZ278" s="6">
        <f>IF($C278="OK",_xlfn.NUMBERVALUE(Plantilla!BX289),"")</f>
        <v/>
      </c>
      <c r="CA278" s="6">
        <f>IF($C278="OK",_xlfn.NUMBERVALUE(Plantilla!BY289),"")</f>
        <v/>
      </c>
      <c r="CB278" s="6">
        <f>IF($C278="OK",_xlfn.NUMBERVALUE(Plantilla!BZ289),"")</f>
        <v/>
      </c>
      <c r="CC278" s="6">
        <f>IF($C278="OK",_xlfn.NUMBERVALUE(Plantilla!CA289),"")</f>
        <v/>
      </c>
      <c r="CD278" s="6">
        <f>IF($C278="OK",_xlfn.NUMBERVALUE(Plantilla!CB289),"")</f>
        <v/>
      </c>
      <c r="CE278" s="6">
        <f>IF($C278="OK",_xlfn.NUMBERVALUE(Plantilla!CC289),"")</f>
        <v/>
      </c>
      <c r="CF278" s="4">
        <f>IF($C278="OK",_xlfn.NUMBERVALUE(Plantilla!CD289),"")</f>
        <v/>
      </c>
      <c r="CG278" s="6">
        <f>IF($C278="OK",_xlfn.NUMBERVALUE(Plantilla!CE289),"")</f>
        <v/>
      </c>
      <c r="CH278" s="6">
        <f>IF($C278="OK",_xlfn.NUMBERVALUE(Plantilla!CF289),"")</f>
        <v/>
      </c>
      <c r="CI278" s="6">
        <f>IF($C278="OK",_xlfn.NUMBERVALUE(Plantilla!CG289),"")</f>
        <v/>
      </c>
      <c r="CJ278" s="6">
        <f>IF($C278="OK",_xlfn.NUMBERVALUE(Plantilla!CH289),"")</f>
        <v/>
      </c>
      <c r="CK278" s="6">
        <f>IF($C278="OK",_xlfn.NUMBERVALUE(Plantilla!CI289),"")</f>
        <v/>
      </c>
      <c r="CL278" s="6">
        <f>IF($C278="OK",_xlfn.NUMBERVALUE(Plantilla!CJ289),"")</f>
        <v/>
      </c>
      <c r="CM278">
        <f>IF($C278="OK",TEXT(Plantilla!CK289,"#"),"")</f>
        <v/>
      </c>
      <c r="CN278" s="6">
        <f>IF($C278="OK",_xlfn.NUMBERVALUE(Plantilla!CL289),"")</f>
        <v/>
      </c>
      <c r="CO278" s="6">
        <f>IF($C278="OK",_xlfn.NUMBERVALUE(Plantilla!CM289),"")</f>
        <v/>
      </c>
      <c r="CP278" s="110">
        <f>IF($C278="OK",_xlfn.NUMBERVALUE(Plantilla!CN289),"")</f>
        <v/>
      </c>
      <c r="CQ278" s="6">
        <f>IF($C278="OK",_xlfn.NUMBERVALUE(Plantilla!CO289),"")</f>
        <v/>
      </c>
      <c r="CR278" s="109">
        <f>IF($C278="OK",_xlfn.NUMBERVALUE(Plantilla!CP289),"")</f>
        <v/>
      </c>
      <c r="CS278" s="110">
        <f>IF($C278="OK",_xlfn.NUMBERVALUE(Plantilla!CQ289),"")</f>
        <v/>
      </c>
      <c r="CT278" s="6">
        <f>IF($C278="OK",_xlfn.NUMBERVALUE(Plantilla!CR289),"")</f>
        <v/>
      </c>
      <c r="CU278" s="109">
        <f>IF($C278="OK",_xlfn.NUMBERVALUE(Plantilla!CS289),"")</f>
        <v/>
      </c>
      <c r="CV278" s="110">
        <f>IF($C278="OK",_xlfn.NUMBERVALUE(Plantilla!CT289),"")</f>
        <v/>
      </c>
      <c r="CW278" s="6">
        <f>IF($C278="OK",_xlfn.NUMBERVALUE(Plantilla!CU289),"")</f>
        <v/>
      </c>
      <c r="CX278" s="82">
        <f>IF($C278="OK",_xlfn.NUMBERVALUE(Plantilla!CV289),"")</f>
        <v/>
      </c>
      <c r="CY278" s="6">
        <f>IF($C278="OK",_xlfn.NUMBERVALUE(Plantilla!CW289),"")</f>
        <v/>
      </c>
      <c r="CZ278" s="82">
        <f>IF($C278="OK",_xlfn.NUMBERVALUE(Plantilla!CX289),"")</f>
        <v/>
      </c>
      <c r="DA278" s="6">
        <f>IF($C278="OK",_xlfn.NUMBERVALUE(Plantilla!CY289),"")</f>
        <v/>
      </c>
      <c r="DB278" s="109">
        <f>IF($C278="OK",_xlfn.NUMBERVALUE(Plantilla!CZ289),"")</f>
        <v/>
      </c>
      <c r="DC278" s="6">
        <f>IF($C278="OK",_xlfn.NUMBERVALUE(Plantilla!DA289),"")</f>
        <v/>
      </c>
      <c r="DD278" s="6">
        <f>IF($C278="OK",TEXT(Plantilla!DB289,"#"),"")</f>
        <v/>
      </c>
      <c r="DE278" s="6">
        <f>IF($C278="OK",_xlfn.NUMBERVALUE(Plantilla!DC289),"")</f>
        <v/>
      </c>
      <c r="DF278" s="4">
        <f>IF($C278="OK",_xlfn.NUMBERVALUE(Plantilla!DD289),"")</f>
        <v/>
      </c>
      <c r="DG278" s="6">
        <f>IF($C278="OK",_xlfn.NUMBERVALUE(Plantilla!DE289),"")</f>
        <v/>
      </c>
      <c r="DH278" s="6">
        <f>IF($C278="OK",_xlfn.NUMBERVALUE(Plantilla!DF289),"")</f>
        <v/>
      </c>
      <c r="DI278" s="6">
        <f>IF($C278="OK",_xlfn.NUMBERVALUE(Plantilla!DG289),"")</f>
        <v/>
      </c>
      <c r="DJ278" s="6">
        <f>IF($C278="OK",_xlfn.NUMBERVALUE(Plantilla!DH289),"")</f>
        <v/>
      </c>
      <c r="DK278" s="6">
        <f>IF($C278="OK",_xlfn.NUMBERVALUE(Plantilla!DI289),"")</f>
        <v/>
      </c>
      <c r="DL278" s="6">
        <f>IF($C278="OK",_xlfn.NUMBERVALUE(Plantilla!DJ289),"")</f>
        <v/>
      </c>
      <c r="DM278" s="6">
        <f>IF($C278="OK",_xlfn.NUMBERVALUE(Plantilla!DK289),"")</f>
        <v/>
      </c>
      <c r="DN278" s="6">
        <f>IF($C278="OK",_xlfn.NUMBERVALUE(Plantilla!DL289),"")</f>
        <v/>
      </c>
      <c r="DO278" s="6">
        <f>IF($C278="OK",_xlfn.NUMBERVALUE(Plantilla!DM289),"")</f>
        <v/>
      </c>
      <c r="DP278" s="6">
        <f>IF($C278="OK",_xlfn.NUMBERVALUE(Plantilla!DN289),"")</f>
        <v/>
      </c>
      <c r="DQ278" s="6">
        <f>IF($C278="OK",_xlfn.NUMBERVALUE(Plantilla!DO289),"")</f>
        <v/>
      </c>
      <c r="DR278" s="6">
        <f>IF($C278="OK",_xlfn.NUMBERVALUE(Plantilla!DP289),"")</f>
        <v/>
      </c>
      <c r="DS278">
        <f>IF($C278="OK",TEXT(Plantilla!DR289,"#"),"")</f>
        <v/>
      </c>
      <c r="DT278" s="6" t="n"/>
    </row>
    <row r="279">
      <c r="A279">
        <f>IF(Plantilla!$I$6="¡Perfecto!, Guarda el archivo y adjúntalo a tu interfaz de Nómina Electrónica","OK","Error")</f>
        <v/>
      </c>
      <c r="B279">
        <f>IF(Plantilla!$I$6="¡Perfecto!, Guarda el archivo y adjúntalo a tu interfaz de Nómina Electrónica",MID(Plantilla!$D$2,SEARCH("V",Plantilla!$D$2),10),"")</f>
        <v/>
      </c>
      <c r="C279">
        <f>Plantilla!C290</f>
        <v/>
      </c>
      <c r="D279">
        <f>IF($C279="OK",Plantilla!B290,"")</f>
        <v/>
      </c>
      <c r="E279">
        <f>IF($C279="OK",
   VLOOKUP(Plantilla!$E$4,'Tablas '!$AP$4:$AT$6,5,FALSE),
"")</f>
        <v/>
      </c>
      <c r="F279">
        <f>IF($C279="OK",TEXT(Plantilla!D290,"#"),"")</f>
        <v/>
      </c>
      <c r="G279">
        <f>IF($C279="OK",
   VLOOKUP(Plantilla!E290,'Tablas '!$B$4:$C$14,2,FALSE),
"")</f>
        <v/>
      </c>
      <c r="H279">
        <f>IF($C279="OK",TEXT(Plantilla!F290,"#"),"")</f>
        <v/>
      </c>
      <c r="I279">
        <f>IF($C279="OK",TEXT(Plantilla!G290,"#"),"")</f>
        <v/>
      </c>
      <c r="J279">
        <f>IF($C279="OK",TEXT(Plantilla!H290,"#"),"")</f>
        <v/>
      </c>
      <c r="K279">
        <f>IF($C279="OK",TEXT(Plantilla!I290,"#"),"")</f>
        <v/>
      </c>
      <c r="L279">
        <f>IF($C279="OK",TEXT(Plantilla!J290,"#"),"")</f>
        <v/>
      </c>
      <c r="M279">
        <f>IF($C279="OK",TEXT(Plantilla!K290,"#"),"")</f>
        <v/>
      </c>
      <c r="N279">
        <f>IF($C279="OK",
   CONCATENATE(YEAR(Plantilla!L290),"-",TEXT(MONTH(Plantilla!L290),"00"),"-",TEXT(DAY(Plantilla!L290),"00")),
"")</f>
        <v/>
      </c>
      <c r="O279">
        <f>IF($C279="OK",_xlfn.NUMBERVALUE(Plantilla!M290),"")</f>
        <v/>
      </c>
      <c r="P279">
        <f>IF($C279="OK",
   IF(Plantilla!N290&lt;&gt;"",
      CONCATENATE(YEAR(Plantilla!N290),"-",TEXT(MONTH(Plantilla!N290),"00"),"-",TEXT(DAY(Plantilla!N290),"00")),
   ""),
"")</f>
        <v/>
      </c>
      <c r="Q279">
        <f>IF($C279="OK",
   VLOOKUP(Plantilla!O290,'Tablas '!$E$4:$F$19,2,FALSE),
"")</f>
        <v/>
      </c>
      <c r="R279">
        <f>IF($C279="OK",
   VLOOKUP(Plantilla!P290,'Tablas '!$H$4:$I$5,2,FALSE),
"")</f>
        <v/>
      </c>
      <c r="S279">
        <f>IF($C279="OK",
   VLOOKUP(Plantilla!Q290,'Tablas '!$K$4:$L$8,2,FALSE),
"")</f>
        <v/>
      </c>
      <c r="T279">
        <f>IF($C279="OK",
   VLOOKUP(Plantilla!R290,'Tablas '!$AE$4:$AF$6,2,FALSE),
"")</f>
        <v/>
      </c>
      <c r="U279">
        <f>IF($C279="OK",
   VLOOKUP(Plantilla!S290,'Tablas '!$AE$4:$AF$6,2,FALSE),
"")</f>
        <v/>
      </c>
      <c r="V279">
        <f>IF($C279="OK",TEXT(Plantilla!T290,"#"),"")</f>
        <v/>
      </c>
      <c r="W279" s="84">
        <f>IF($C279="OK",
   VLOOKUP(Plantilla!U290,'Tablas '!$AM$4:$AN$1126,2,FALSE),
"")</f>
        <v/>
      </c>
      <c r="X279">
        <f>IF($C279="OK",TEXT(Plantilla!V290,"#"),"")</f>
        <v/>
      </c>
      <c r="Y279">
        <f>IF($C279="OK",
   CONCATENATE(YEAR(Plantilla!W290),"-",TEXT(MONTH(Plantilla!W290),"00"),"-",TEXT(DAY(Plantilla!W290),"00")),
"")</f>
        <v/>
      </c>
      <c r="Z279">
        <f>IF($C279="OK",
   CONCATENATE(YEAR(Plantilla!X290),"-",TEXT(MONTH(Plantilla!X290),"00"),"-",TEXT(DAY(Plantilla!X290),"00")),
"")</f>
        <v/>
      </c>
      <c r="AA279">
        <f>IF($C279="OK",
   TEXT(VLOOKUP(Plantilla!Y290,'Tablas '!$Q$4:$R$9,2,FALSE),"#"),
"")</f>
        <v/>
      </c>
      <c r="AB279">
        <f>IF($C279="OK",
   CONCATENATE(YEAR(Plantilla!Z290),"-",TEXT(MONTH(Plantilla!Z290),"00"),"-",TEXT(DAY(Plantilla!Z290),"00")),
"")</f>
        <v/>
      </c>
      <c r="AC279">
        <f>IF($C279="OK",
   TEXT(VLOOKUP(Plantilla!AA290,'Tablas '!$T$4:$U$13,2,FALSE),"#"),
"")</f>
        <v/>
      </c>
      <c r="AD279">
        <f>IF($C279="OK",TEXT(Plantilla!AB290,"#"),"")</f>
        <v/>
      </c>
      <c r="AE279">
        <f>IF($C279="OK",
   IF(Plantilla!AC290&lt;&gt;"",
      TEXT(VLOOKUP(Plantilla!AC290,'Tablas '!$W$4:$X$7,2,FALSE),"#"),
   ""),
"")</f>
        <v/>
      </c>
      <c r="AF279">
        <f>IF($C279="OK",TEXT(Plantilla!AD290,"#"),"")</f>
        <v/>
      </c>
      <c r="AG279" s="6">
        <f>IF($C279="OK",_xlfn.NUMBERVALUE(Plantilla!AE290),"")</f>
        <v/>
      </c>
      <c r="AH279" s="4">
        <f>IF($C279="OK",_xlfn.NUMBERVALUE(Plantilla!AF290),"")</f>
        <v/>
      </c>
      <c r="AI279" s="6">
        <f>IF($C279="OK",_xlfn.NUMBERVALUE(Plantilla!AG290),"")</f>
        <v/>
      </c>
      <c r="AJ279" s="6">
        <f>IF($C279="OK",_xlfn.NUMBERVALUE(Plantilla!AH290),"")</f>
        <v/>
      </c>
      <c r="AK279" s="6">
        <f>IF($C279="OK",_xlfn.NUMBERVALUE(Plantilla!AI290),"")</f>
        <v/>
      </c>
      <c r="AL279" s="6">
        <f>IF($C279="OK",_xlfn.NUMBERVALUE(Plantilla!AJ290),"")</f>
        <v/>
      </c>
      <c r="AM279" s="4">
        <f>IF($C279="OK",_xlfn.NUMBERVALUE(Plantilla!AK290),"")</f>
        <v/>
      </c>
      <c r="AN279" s="6">
        <f>IF($C279="OK",_xlfn.NUMBERVALUE(Plantilla!AL290),"")</f>
        <v/>
      </c>
      <c r="AO279" s="4">
        <f>IF($C279="OK",_xlfn.NUMBERVALUE(Plantilla!AM290),"")</f>
        <v/>
      </c>
      <c r="AP279" s="6">
        <f>IF($C279="OK",_xlfn.NUMBERVALUE(Plantilla!AN290),"")</f>
        <v/>
      </c>
      <c r="AQ279" s="4">
        <f>IF($C279="OK",_xlfn.NUMBERVALUE(Plantilla!AO290),"")</f>
        <v/>
      </c>
      <c r="AR279" s="6">
        <f>IF($C279="OK",_xlfn.NUMBERVALUE(Plantilla!AP290),"")</f>
        <v/>
      </c>
      <c r="AS279" s="4">
        <f>IF($C279="OK",_xlfn.NUMBERVALUE(Plantilla!AQ290),"")</f>
        <v/>
      </c>
      <c r="AT279" s="6">
        <f>IF($C279="OK",_xlfn.NUMBERVALUE(Plantilla!AR290),"")</f>
        <v/>
      </c>
      <c r="AU279" s="4">
        <f>IF($C279="OK",_xlfn.NUMBERVALUE(Plantilla!AS290),"")</f>
        <v/>
      </c>
      <c r="AV279" s="6">
        <f>IF($C279="OK",_xlfn.NUMBERVALUE(Plantilla!AT290),"")</f>
        <v/>
      </c>
      <c r="AW279" s="4">
        <f>IF($C279="OK",_xlfn.NUMBERVALUE(Plantilla!AU290),"")</f>
        <v/>
      </c>
      <c r="AX279" s="6">
        <f>IF($C279="OK",_xlfn.NUMBERVALUE(Plantilla!AV290),"")</f>
        <v/>
      </c>
      <c r="AY279" s="4">
        <f>IF($C279="OK",_xlfn.NUMBERVALUE(Plantilla!AW290),"")</f>
        <v/>
      </c>
      <c r="AZ279" s="6">
        <f>IF($C279="OK",_xlfn.NUMBERVALUE(Plantilla!AX290),"")</f>
        <v/>
      </c>
      <c r="BA279">
        <f>IF($C279="OK",_xlfn.NUMBERVALUE(Plantilla!AY290),"")</f>
        <v/>
      </c>
      <c r="BB279">
        <f>IF($C279="OK",_xlfn.NUMBERVALUE(Plantilla!AZ290),"")</f>
        <v/>
      </c>
      <c r="BC279" s="4">
        <f>IF($C279="OK",_xlfn.NUMBERVALUE(Plantilla!BA290),"")</f>
        <v/>
      </c>
      <c r="BD279" s="6">
        <f>IF($C279="OK",_xlfn.NUMBERVALUE(Plantilla!BB290),"")</f>
        <v/>
      </c>
      <c r="BE279" s="4">
        <f>IF($C279="OK",_xlfn.NUMBERVALUE(Plantilla!BC290),"")</f>
        <v/>
      </c>
      <c r="BF279" s="6">
        <f>IF($C279="OK",_xlfn.NUMBERVALUE(Plantilla!BD290),"")</f>
        <v/>
      </c>
      <c r="BG279" s="4">
        <f>IF($C279="OK",_xlfn.NUMBERVALUE(Plantilla!BE290),"")</f>
        <v/>
      </c>
      <c r="BH279" s="6">
        <f>IF($C279="OK",_xlfn.NUMBERVALUE(Plantilla!BF290),"")</f>
        <v/>
      </c>
      <c r="BI279" s="110">
        <f>IF($C279="OK",_xlfn.NUMBERVALUE(Plantilla!BG290),"")</f>
        <v/>
      </c>
      <c r="BJ279" s="6">
        <f>IF($C279="OK",_xlfn.NUMBERVALUE(Plantilla!BH290),"")</f>
        <v/>
      </c>
      <c r="BK279" s="109">
        <f>IF($C279="OK",_xlfn.NUMBERVALUE(Plantilla!BI290),"")</f>
        <v/>
      </c>
      <c r="BL279" s="6">
        <f>IF($C279="OK",
   IF(Plantilla!BJ290&lt;&gt;"",
      TEXT(VLOOKUP(Plantilla!BJ290,'Tablas '!$Z$4:$AA$6,2,FALSE),"#"),
   ""),
"")</f>
        <v/>
      </c>
      <c r="BM279" s="4">
        <f>IF($C279="OK",_xlfn.NUMBERVALUE(Plantilla!BK290),"")</f>
        <v/>
      </c>
      <c r="BN279" s="4">
        <f>IF($C279="OK",_xlfn.NUMBERVALUE(Plantilla!BL290),"")</f>
        <v/>
      </c>
      <c r="BO279" s="6">
        <f>IF($C279="OK",_xlfn.NUMBERVALUE(Plantilla!BM290),"")</f>
        <v/>
      </c>
      <c r="BP279" s="4">
        <f>IF($C279="OK",_xlfn.NUMBERVALUE(Plantilla!BN290),"")</f>
        <v/>
      </c>
      <c r="BQ279" s="6">
        <f>IF($C279="OK",_xlfn.NUMBERVALUE(Plantilla!BO290),"")</f>
        <v/>
      </c>
      <c r="BR279" s="4">
        <f>IF($C279="OK",_xlfn.NUMBERVALUE(Plantilla!BP290),"")</f>
        <v/>
      </c>
      <c r="BS279" s="6">
        <f>IF($C279="OK",_xlfn.NUMBERVALUE(Plantilla!BQ290),"")</f>
        <v/>
      </c>
      <c r="BT279" s="4">
        <f>IF($C279="OK",_xlfn.NUMBERVALUE(Plantilla!BR290),"")</f>
        <v/>
      </c>
      <c r="BU279" s="6">
        <f>IF($C279="OK",_xlfn.NUMBERVALUE(Plantilla!BS290),"")</f>
        <v/>
      </c>
      <c r="BV279" s="6">
        <f>IF($C279="OK",_xlfn.NUMBERVALUE(Plantilla!BT290),"")</f>
        <v/>
      </c>
      <c r="BW279" s="6">
        <f>IF($C279="OK",_xlfn.NUMBERVALUE(Plantilla!BU290),"")</f>
        <v/>
      </c>
      <c r="BX279" s="6">
        <f>IF($C279="OK",_xlfn.NUMBERVALUE(Plantilla!BV290),"")</f>
        <v/>
      </c>
      <c r="BY279" s="6">
        <f>IF($C279="OK",_xlfn.NUMBERVALUE(Plantilla!BW290),"")</f>
        <v/>
      </c>
      <c r="BZ279" s="6">
        <f>IF($C279="OK",_xlfn.NUMBERVALUE(Plantilla!BX290),"")</f>
        <v/>
      </c>
      <c r="CA279" s="6">
        <f>IF($C279="OK",_xlfn.NUMBERVALUE(Plantilla!BY290),"")</f>
        <v/>
      </c>
      <c r="CB279" s="6">
        <f>IF($C279="OK",_xlfn.NUMBERVALUE(Plantilla!BZ290),"")</f>
        <v/>
      </c>
      <c r="CC279" s="6">
        <f>IF($C279="OK",_xlfn.NUMBERVALUE(Plantilla!CA290),"")</f>
        <v/>
      </c>
      <c r="CD279" s="6">
        <f>IF($C279="OK",_xlfn.NUMBERVALUE(Plantilla!CB290),"")</f>
        <v/>
      </c>
      <c r="CE279" s="6">
        <f>IF($C279="OK",_xlfn.NUMBERVALUE(Plantilla!CC290),"")</f>
        <v/>
      </c>
      <c r="CF279" s="4">
        <f>IF($C279="OK",_xlfn.NUMBERVALUE(Plantilla!CD290),"")</f>
        <v/>
      </c>
      <c r="CG279" s="6">
        <f>IF($C279="OK",_xlfn.NUMBERVALUE(Plantilla!CE290),"")</f>
        <v/>
      </c>
      <c r="CH279" s="6">
        <f>IF($C279="OK",_xlfn.NUMBERVALUE(Plantilla!CF290),"")</f>
        <v/>
      </c>
      <c r="CI279" s="6">
        <f>IF($C279="OK",_xlfn.NUMBERVALUE(Plantilla!CG290),"")</f>
        <v/>
      </c>
      <c r="CJ279" s="6">
        <f>IF($C279="OK",_xlfn.NUMBERVALUE(Plantilla!CH290),"")</f>
        <v/>
      </c>
      <c r="CK279" s="6">
        <f>IF($C279="OK",_xlfn.NUMBERVALUE(Plantilla!CI290),"")</f>
        <v/>
      </c>
      <c r="CL279" s="6">
        <f>IF($C279="OK",_xlfn.NUMBERVALUE(Plantilla!CJ290),"")</f>
        <v/>
      </c>
      <c r="CM279">
        <f>IF($C279="OK",TEXT(Plantilla!CK290,"#"),"")</f>
        <v/>
      </c>
      <c r="CN279" s="6">
        <f>IF($C279="OK",_xlfn.NUMBERVALUE(Plantilla!CL290),"")</f>
        <v/>
      </c>
      <c r="CO279" s="6">
        <f>IF($C279="OK",_xlfn.NUMBERVALUE(Plantilla!CM290),"")</f>
        <v/>
      </c>
      <c r="CP279" s="110">
        <f>IF($C279="OK",_xlfn.NUMBERVALUE(Plantilla!CN290),"")</f>
        <v/>
      </c>
      <c r="CQ279" s="6">
        <f>IF($C279="OK",_xlfn.NUMBERVALUE(Plantilla!CO290),"")</f>
        <v/>
      </c>
      <c r="CR279" s="109">
        <f>IF($C279="OK",_xlfn.NUMBERVALUE(Plantilla!CP290),"")</f>
        <v/>
      </c>
      <c r="CS279" s="110">
        <f>IF($C279="OK",_xlfn.NUMBERVALUE(Plantilla!CQ290),"")</f>
        <v/>
      </c>
      <c r="CT279" s="6">
        <f>IF($C279="OK",_xlfn.NUMBERVALUE(Plantilla!CR290),"")</f>
        <v/>
      </c>
      <c r="CU279" s="109">
        <f>IF($C279="OK",_xlfn.NUMBERVALUE(Plantilla!CS290),"")</f>
        <v/>
      </c>
      <c r="CV279" s="110">
        <f>IF($C279="OK",_xlfn.NUMBERVALUE(Plantilla!CT290),"")</f>
        <v/>
      </c>
      <c r="CW279" s="6">
        <f>IF($C279="OK",_xlfn.NUMBERVALUE(Plantilla!CU290),"")</f>
        <v/>
      </c>
      <c r="CX279" s="82">
        <f>IF($C279="OK",_xlfn.NUMBERVALUE(Plantilla!CV290),"")</f>
        <v/>
      </c>
      <c r="CY279" s="6">
        <f>IF($C279="OK",_xlfn.NUMBERVALUE(Plantilla!CW290),"")</f>
        <v/>
      </c>
      <c r="CZ279" s="82">
        <f>IF($C279="OK",_xlfn.NUMBERVALUE(Plantilla!CX290),"")</f>
        <v/>
      </c>
      <c r="DA279" s="6">
        <f>IF($C279="OK",_xlfn.NUMBERVALUE(Plantilla!CY290),"")</f>
        <v/>
      </c>
      <c r="DB279" s="109">
        <f>IF($C279="OK",_xlfn.NUMBERVALUE(Plantilla!CZ290),"")</f>
        <v/>
      </c>
      <c r="DC279" s="6">
        <f>IF($C279="OK",_xlfn.NUMBERVALUE(Plantilla!DA290),"")</f>
        <v/>
      </c>
      <c r="DD279" s="6">
        <f>IF($C279="OK",TEXT(Plantilla!DB290,"#"),"")</f>
        <v/>
      </c>
      <c r="DE279" s="6">
        <f>IF($C279="OK",_xlfn.NUMBERVALUE(Plantilla!DC290),"")</f>
        <v/>
      </c>
      <c r="DF279" s="4">
        <f>IF($C279="OK",_xlfn.NUMBERVALUE(Plantilla!DD290),"")</f>
        <v/>
      </c>
      <c r="DG279" s="6">
        <f>IF($C279="OK",_xlfn.NUMBERVALUE(Plantilla!DE290),"")</f>
        <v/>
      </c>
      <c r="DH279" s="6">
        <f>IF($C279="OK",_xlfn.NUMBERVALUE(Plantilla!DF290),"")</f>
        <v/>
      </c>
      <c r="DI279" s="6">
        <f>IF($C279="OK",_xlfn.NUMBERVALUE(Plantilla!DG290),"")</f>
        <v/>
      </c>
      <c r="DJ279" s="6">
        <f>IF($C279="OK",_xlfn.NUMBERVALUE(Plantilla!DH290),"")</f>
        <v/>
      </c>
      <c r="DK279" s="6">
        <f>IF($C279="OK",_xlfn.NUMBERVALUE(Plantilla!DI290),"")</f>
        <v/>
      </c>
      <c r="DL279" s="6">
        <f>IF($C279="OK",_xlfn.NUMBERVALUE(Plantilla!DJ290),"")</f>
        <v/>
      </c>
      <c r="DM279" s="6">
        <f>IF($C279="OK",_xlfn.NUMBERVALUE(Plantilla!DK290),"")</f>
        <v/>
      </c>
      <c r="DN279" s="6">
        <f>IF($C279="OK",_xlfn.NUMBERVALUE(Plantilla!DL290),"")</f>
        <v/>
      </c>
      <c r="DO279" s="6">
        <f>IF($C279="OK",_xlfn.NUMBERVALUE(Plantilla!DM290),"")</f>
        <v/>
      </c>
      <c r="DP279" s="6">
        <f>IF($C279="OK",_xlfn.NUMBERVALUE(Plantilla!DN290),"")</f>
        <v/>
      </c>
      <c r="DQ279" s="6">
        <f>IF($C279="OK",_xlfn.NUMBERVALUE(Plantilla!DO290),"")</f>
        <v/>
      </c>
      <c r="DR279" s="6">
        <f>IF($C279="OK",_xlfn.NUMBERVALUE(Plantilla!DP290),"")</f>
        <v/>
      </c>
      <c r="DS279">
        <f>IF($C279="OK",TEXT(Plantilla!DR290,"#"),"")</f>
        <v/>
      </c>
      <c r="DT279" s="6" t="n"/>
    </row>
    <row r="280">
      <c r="A280">
        <f>IF(Plantilla!$I$6="¡Perfecto!, Guarda el archivo y adjúntalo a tu interfaz de Nómina Electrónica","OK","Error")</f>
        <v/>
      </c>
      <c r="B280">
        <f>IF(Plantilla!$I$6="¡Perfecto!, Guarda el archivo y adjúntalo a tu interfaz de Nómina Electrónica",MID(Plantilla!$D$2,SEARCH("V",Plantilla!$D$2),10),"")</f>
        <v/>
      </c>
      <c r="C280">
        <f>Plantilla!C291</f>
        <v/>
      </c>
      <c r="D280">
        <f>IF($C280="OK",Plantilla!B291,"")</f>
        <v/>
      </c>
      <c r="E280">
        <f>IF($C280="OK",
   VLOOKUP(Plantilla!$E$4,'Tablas '!$AP$4:$AT$6,5,FALSE),
"")</f>
        <v/>
      </c>
      <c r="F280">
        <f>IF($C280="OK",TEXT(Plantilla!D291,"#"),"")</f>
        <v/>
      </c>
      <c r="G280">
        <f>IF($C280="OK",
   VLOOKUP(Plantilla!E291,'Tablas '!$B$4:$C$14,2,FALSE),
"")</f>
        <v/>
      </c>
      <c r="H280">
        <f>IF($C280="OK",TEXT(Plantilla!F291,"#"),"")</f>
        <v/>
      </c>
      <c r="I280">
        <f>IF($C280="OK",TEXT(Plantilla!G291,"#"),"")</f>
        <v/>
      </c>
      <c r="J280">
        <f>IF($C280="OK",TEXT(Plantilla!H291,"#"),"")</f>
        <v/>
      </c>
      <c r="K280">
        <f>IF($C280="OK",TEXT(Plantilla!I291,"#"),"")</f>
        <v/>
      </c>
      <c r="L280">
        <f>IF($C280="OK",TEXT(Plantilla!J291,"#"),"")</f>
        <v/>
      </c>
      <c r="M280">
        <f>IF($C280="OK",TEXT(Plantilla!K291,"#"),"")</f>
        <v/>
      </c>
      <c r="N280">
        <f>IF($C280="OK",
   CONCATENATE(YEAR(Plantilla!L291),"-",TEXT(MONTH(Plantilla!L291),"00"),"-",TEXT(DAY(Plantilla!L291),"00")),
"")</f>
        <v/>
      </c>
      <c r="O280">
        <f>IF($C280="OK",_xlfn.NUMBERVALUE(Plantilla!M291),"")</f>
        <v/>
      </c>
      <c r="P280">
        <f>IF($C280="OK",
   IF(Plantilla!N291&lt;&gt;"",
      CONCATENATE(YEAR(Plantilla!N291),"-",TEXT(MONTH(Plantilla!N291),"00"),"-",TEXT(DAY(Plantilla!N291),"00")),
   ""),
"")</f>
        <v/>
      </c>
      <c r="Q280">
        <f>IF($C280="OK",
   VLOOKUP(Plantilla!O291,'Tablas '!$E$4:$F$19,2,FALSE),
"")</f>
        <v/>
      </c>
      <c r="R280">
        <f>IF($C280="OK",
   VLOOKUP(Plantilla!P291,'Tablas '!$H$4:$I$5,2,FALSE),
"")</f>
        <v/>
      </c>
      <c r="S280">
        <f>IF($C280="OK",
   VLOOKUP(Plantilla!Q291,'Tablas '!$K$4:$L$8,2,FALSE),
"")</f>
        <v/>
      </c>
      <c r="T280">
        <f>IF($C280="OK",
   VLOOKUP(Plantilla!R291,'Tablas '!$AE$4:$AF$6,2,FALSE),
"")</f>
        <v/>
      </c>
      <c r="U280">
        <f>IF($C280="OK",
   VLOOKUP(Plantilla!S291,'Tablas '!$AE$4:$AF$6,2,FALSE),
"")</f>
        <v/>
      </c>
      <c r="V280">
        <f>IF($C280="OK",TEXT(Plantilla!T291,"#"),"")</f>
        <v/>
      </c>
      <c r="W280" s="84">
        <f>IF($C280="OK",
   VLOOKUP(Plantilla!U291,'Tablas '!$AM$4:$AN$1126,2,FALSE),
"")</f>
        <v/>
      </c>
      <c r="X280">
        <f>IF($C280="OK",TEXT(Plantilla!V291,"#"),"")</f>
        <v/>
      </c>
      <c r="Y280">
        <f>IF($C280="OK",
   CONCATENATE(YEAR(Plantilla!W291),"-",TEXT(MONTH(Plantilla!W291),"00"),"-",TEXT(DAY(Plantilla!W291),"00")),
"")</f>
        <v/>
      </c>
      <c r="Z280">
        <f>IF($C280="OK",
   CONCATENATE(YEAR(Plantilla!X291),"-",TEXT(MONTH(Plantilla!X291),"00"),"-",TEXT(DAY(Plantilla!X291),"00")),
"")</f>
        <v/>
      </c>
      <c r="AA280">
        <f>IF($C280="OK",
   TEXT(VLOOKUP(Plantilla!Y291,'Tablas '!$Q$4:$R$9,2,FALSE),"#"),
"")</f>
        <v/>
      </c>
      <c r="AB280">
        <f>IF($C280="OK",
   CONCATENATE(YEAR(Plantilla!Z291),"-",TEXT(MONTH(Plantilla!Z291),"00"),"-",TEXT(DAY(Plantilla!Z291),"00")),
"")</f>
        <v/>
      </c>
      <c r="AC280">
        <f>IF($C280="OK",
   TEXT(VLOOKUP(Plantilla!AA291,'Tablas '!$T$4:$U$13,2,FALSE),"#"),
"")</f>
        <v/>
      </c>
      <c r="AD280">
        <f>IF($C280="OK",TEXT(Plantilla!AB291,"#"),"")</f>
        <v/>
      </c>
      <c r="AE280">
        <f>IF($C280="OK",
   IF(Plantilla!AC291&lt;&gt;"",
      TEXT(VLOOKUP(Plantilla!AC291,'Tablas '!$W$4:$X$7,2,FALSE),"#"),
   ""),
"")</f>
        <v/>
      </c>
      <c r="AF280">
        <f>IF($C280="OK",TEXT(Plantilla!AD291,"#"),"")</f>
        <v/>
      </c>
      <c r="AG280" s="6">
        <f>IF($C280="OK",_xlfn.NUMBERVALUE(Plantilla!AE291),"")</f>
        <v/>
      </c>
      <c r="AH280" s="4">
        <f>IF($C280="OK",_xlfn.NUMBERVALUE(Plantilla!AF291),"")</f>
        <v/>
      </c>
      <c r="AI280" s="6">
        <f>IF($C280="OK",_xlfn.NUMBERVALUE(Plantilla!AG291),"")</f>
        <v/>
      </c>
      <c r="AJ280" s="6">
        <f>IF($C280="OK",_xlfn.NUMBERVALUE(Plantilla!AH291),"")</f>
        <v/>
      </c>
      <c r="AK280" s="6">
        <f>IF($C280="OK",_xlfn.NUMBERVALUE(Plantilla!AI291),"")</f>
        <v/>
      </c>
      <c r="AL280" s="6">
        <f>IF($C280="OK",_xlfn.NUMBERVALUE(Plantilla!AJ291),"")</f>
        <v/>
      </c>
      <c r="AM280" s="4">
        <f>IF($C280="OK",_xlfn.NUMBERVALUE(Plantilla!AK291),"")</f>
        <v/>
      </c>
      <c r="AN280" s="6">
        <f>IF($C280="OK",_xlfn.NUMBERVALUE(Plantilla!AL291),"")</f>
        <v/>
      </c>
      <c r="AO280" s="4">
        <f>IF($C280="OK",_xlfn.NUMBERVALUE(Plantilla!AM291),"")</f>
        <v/>
      </c>
      <c r="AP280" s="6">
        <f>IF($C280="OK",_xlfn.NUMBERVALUE(Plantilla!AN291),"")</f>
        <v/>
      </c>
      <c r="AQ280" s="4">
        <f>IF($C280="OK",_xlfn.NUMBERVALUE(Plantilla!AO291),"")</f>
        <v/>
      </c>
      <c r="AR280" s="6">
        <f>IF($C280="OK",_xlfn.NUMBERVALUE(Plantilla!AP291),"")</f>
        <v/>
      </c>
      <c r="AS280" s="4">
        <f>IF($C280="OK",_xlfn.NUMBERVALUE(Plantilla!AQ291),"")</f>
        <v/>
      </c>
      <c r="AT280" s="6">
        <f>IF($C280="OK",_xlfn.NUMBERVALUE(Plantilla!AR291),"")</f>
        <v/>
      </c>
      <c r="AU280" s="4">
        <f>IF($C280="OK",_xlfn.NUMBERVALUE(Plantilla!AS291),"")</f>
        <v/>
      </c>
      <c r="AV280" s="6">
        <f>IF($C280="OK",_xlfn.NUMBERVALUE(Plantilla!AT291),"")</f>
        <v/>
      </c>
      <c r="AW280" s="4">
        <f>IF($C280="OK",_xlfn.NUMBERVALUE(Plantilla!AU291),"")</f>
        <v/>
      </c>
      <c r="AX280" s="6">
        <f>IF($C280="OK",_xlfn.NUMBERVALUE(Plantilla!AV291),"")</f>
        <v/>
      </c>
      <c r="AY280" s="4">
        <f>IF($C280="OK",_xlfn.NUMBERVALUE(Plantilla!AW291),"")</f>
        <v/>
      </c>
      <c r="AZ280" s="6">
        <f>IF($C280="OK",_xlfn.NUMBERVALUE(Plantilla!AX291),"")</f>
        <v/>
      </c>
      <c r="BA280">
        <f>IF($C280="OK",_xlfn.NUMBERVALUE(Plantilla!AY291),"")</f>
        <v/>
      </c>
      <c r="BB280">
        <f>IF($C280="OK",_xlfn.NUMBERVALUE(Plantilla!AZ291),"")</f>
        <v/>
      </c>
      <c r="BC280" s="4">
        <f>IF($C280="OK",_xlfn.NUMBERVALUE(Plantilla!BA291),"")</f>
        <v/>
      </c>
      <c r="BD280" s="6">
        <f>IF($C280="OK",_xlfn.NUMBERVALUE(Plantilla!BB291),"")</f>
        <v/>
      </c>
      <c r="BE280" s="4">
        <f>IF($C280="OK",_xlfn.NUMBERVALUE(Plantilla!BC291),"")</f>
        <v/>
      </c>
      <c r="BF280" s="6">
        <f>IF($C280="OK",_xlfn.NUMBERVALUE(Plantilla!BD291),"")</f>
        <v/>
      </c>
      <c r="BG280" s="4">
        <f>IF($C280="OK",_xlfn.NUMBERVALUE(Plantilla!BE291),"")</f>
        <v/>
      </c>
      <c r="BH280" s="6">
        <f>IF($C280="OK",_xlfn.NUMBERVALUE(Plantilla!BF291),"")</f>
        <v/>
      </c>
      <c r="BI280" s="110">
        <f>IF($C280="OK",_xlfn.NUMBERVALUE(Plantilla!BG291),"")</f>
        <v/>
      </c>
      <c r="BJ280" s="6">
        <f>IF($C280="OK",_xlfn.NUMBERVALUE(Plantilla!BH291),"")</f>
        <v/>
      </c>
      <c r="BK280" s="109">
        <f>IF($C280="OK",_xlfn.NUMBERVALUE(Plantilla!BI291),"")</f>
        <v/>
      </c>
      <c r="BL280" s="6">
        <f>IF($C280="OK",
   IF(Plantilla!BJ291&lt;&gt;"",
      TEXT(VLOOKUP(Plantilla!BJ291,'Tablas '!$Z$4:$AA$6,2,FALSE),"#"),
   ""),
"")</f>
        <v/>
      </c>
      <c r="BM280" s="4">
        <f>IF($C280="OK",_xlfn.NUMBERVALUE(Plantilla!BK291),"")</f>
        <v/>
      </c>
      <c r="BN280" s="4">
        <f>IF($C280="OK",_xlfn.NUMBERVALUE(Plantilla!BL291),"")</f>
        <v/>
      </c>
      <c r="BO280" s="6">
        <f>IF($C280="OK",_xlfn.NUMBERVALUE(Plantilla!BM291),"")</f>
        <v/>
      </c>
      <c r="BP280" s="4">
        <f>IF($C280="OK",_xlfn.NUMBERVALUE(Plantilla!BN291),"")</f>
        <v/>
      </c>
      <c r="BQ280" s="6">
        <f>IF($C280="OK",_xlfn.NUMBERVALUE(Plantilla!BO291),"")</f>
        <v/>
      </c>
      <c r="BR280" s="4">
        <f>IF($C280="OK",_xlfn.NUMBERVALUE(Plantilla!BP291),"")</f>
        <v/>
      </c>
      <c r="BS280" s="6">
        <f>IF($C280="OK",_xlfn.NUMBERVALUE(Plantilla!BQ291),"")</f>
        <v/>
      </c>
      <c r="BT280" s="4">
        <f>IF($C280="OK",_xlfn.NUMBERVALUE(Plantilla!BR291),"")</f>
        <v/>
      </c>
      <c r="BU280" s="6">
        <f>IF($C280="OK",_xlfn.NUMBERVALUE(Plantilla!BS291),"")</f>
        <v/>
      </c>
      <c r="BV280" s="6">
        <f>IF($C280="OK",_xlfn.NUMBERVALUE(Plantilla!BT291),"")</f>
        <v/>
      </c>
      <c r="BW280" s="6">
        <f>IF($C280="OK",_xlfn.NUMBERVALUE(Plantilla!BU291),"")</f>
        <v/>
      </c>
      <c r="BX280" s="6">
        <f>IF($C280="OK",_xlfn.NUMBERVALUE(Plantilla!BV291),"")</f>
        <v/>
      </c>
      <c r="BY280" s="6">
        <f>IF($C280="OK",_xlfn.NUMBERVALUE(Plantilla!BW291),"")</f>
        <v/>
      </c>
      <c r="BZ280" s="6">
        <f>IF($C280="OK",_xlfn.NUMBERVALUE(Plantilla!BX291),"")</f>
        <v/>
      </c>
      <c r="CA280" s="6">
        <f>IF($C280="OK",_xlfn.NUMBERVALUE(Plantilla!BY291),"")</f>
        <v/>
      </c>
      <c r="CB280" s="6">
        <f>IF($C280="OK",_xlfn.NUMBERVALUE(Plantilla!BZ291),"")</f>
        <v/>
      </c>
      <c r="CC280" s="6">
        <f>IF($C280="OK",_xlfn.NUMBERVALUE(Plantilla!CA291),"")</f>
        <v/>
      </c>
      <c r="CD280" s="6">
        <f>IF($C280="OK",_xlfn.NUMBERVALUE(Plantilla!CB291),"")</f>
        <v/>
      </c>
      <c r="CE280" s="6">
        <f>IF($C280="OK",_xlfn.NUMBERVALUE(Plantilla!CC291),"")</f>
        <v/>
      </c>
      <c r="CF280" s="4">
        <f>IF($C280="OK",_xlfn.NUMBERVALUE(Plantilla!CD291),"")</f>
        <v/>
      </c>
      <c r="CG280" s="6">
        <f>IF($C280="OK",_xlfn.NUMBERVALUE(Plantilla!CE291),"")</f>
        <v/>
      </c>
      <c r="CH280" s="6">
        <f>IF($C280="OK",_xlfn.NUMBERVALUE(Plantilla!CF291),"")</f>
        <v/>
      </c>
      <c r="CI280" s="6">
        <f>IF($C280="OK",_xlfn.NUMBERVALUE(Plantilla!CG291),"")</f>
        <v/>
      </c>
      <c r="CJ280" s="6">
        <f>IF($C280="OK",_xlfn.NUMBERVALUE(Plantilla!CH291),"")</f>
        <v/>
      </c>
      <c r="CK280" s="6">
        <f>IF($C280="OK",_xlfn.NUMBERVALUE(Plantilla!CI291),"")</f>
        <v/>
      </c>
      <c r="CL280" s="6">
        <f>IF($C280="OK",_xlfn.NUMBERVALUE(Plantilla!CJ291),"")</f>
        <v/>
      </c>
      <c r="CM280">
        <f>IF($C280="OK",TEXT(Plantilla!CK291,"#"),"")</f>
        <v/>
      </c>
      <c r="CN280" s="6">
        <f>IF($C280="OK",_xlfn.NUMBERVALUE(Plantilla!CL291),"")</f>
        <v/>
      </c>
      <c r="CO280" s="6">
        <f>IF($C280="OK",_xlfn.NUMBERVALUE(Plantilla!CM291),"")</f>
        <v/>
      </c>
      <c r="CP280" s="110">
        <f>IF($C280="OK",_xlfn.NUMBERVALUE(Plantilla!CN291),"")</f>
        <v/>
      </c>
      <c r="CQ280" s="6">
        <f>IF($C280="OK",_xlfn.NUMBERVALUE(Plantilla!CO291),"")</f>
        <v/>
      </c>
      <c r="CR280" s="109">
        <f>IF($C280="OK",_xlfn.NUMBERVALUE(Plantilla!CP291),"")</f>
        <v/>
      </c>
      <c r="CS280" s="110">
        <f>IF($C280="OK",_xlfn.NUMBERVALUE(Plantilla!CQ291),"")</f>
        <v/>
      </c>
      <c r="CT280" s="6">
        <f>IF($C280="OK",_xlfn.NUMBERVALUE(Plantilla!CR291),"")</f>
        <v/>
      </c>
      <c r="CU280" s="109">
        <f>IF($C280="OK",_xlfn.NUMBERVALUE(Plantilla!CS291),"")</f>
        <v/>
      </c>
      <c r="CV280" s="110">
        <f>IF($C280="OK",_xlfn.NUMBERVALUE(Plantilla!CT291),"")</f>
        <v/>
      </c>
      <c r="CW280" s="6">
        <f>IF($C280="OK",_xlfn.NUMBERVALUE(Plantilla!CU291),"")</f>
        <v/>
      </c>
      <c r="CX280" s="82">
        <f>IF($C280="OK",_xlfn.NUMBERVALUE(Plantilla!CV291),"")</f>
        <v/>
      </c>
      <c r="CY280" s="6">
        <f>IF($C280="OK",_xlfn.NUMBERVALUE(Plantilla!CW291),"")</f>
        <v/>
      </c>
      <c r="CZ280" s="82">
        <f>IF($C280="OK",_xlfn.NUMBERVALUE(Plantilla!CX291),"")</f>
        <v/>
      </c>
      <c r="DA280" s="6">
        <f>IF($C280="OK",_xlfn.NUMBERVALUE(Plantilla!CY291),"")</f>
        <v/>
      </c>
      <c r="DB280" s="109">
        <f>IF($C280="OK",_xlfn.NUMBERVALUE(Plantilla!CZ291),"")</f>
        <v/>
      </c>
      <c r="DC280" s="6">
        <f>IF($C280="OK",_xlfn.NUMBERVALUE(Plantilla!DA291),"")</f>
        <v/>
      </c>
      <c r="DD280" s="6">
        <f>IF($C280="OK",TEXT(Plantilla!DB291,"#"),"")</f>
        <v/>
      </c>
      <c r="DE280" s="6">
        <f>IF($C280="OK",_xlfn.NUMBERVALUE(Plantilla!DC291),"")</f>
        <v/>
      </c>
      <c r="DF280" s="4">
        <f>IF($C280="OK",_xlfn.NUMBERVALUE(Plantilla!DD291),"")</f>
        <v/>
      </c>
      <c r="DG280" s="6">
        <f>IF($C280="OK",_xlfn.NUMBERVALUE(Plantilla!DE291),"")</f>
        <v/>
      </c>
      <c r="DH280" s="6">
        <f>IF($C280="OK",_xlfn.NUMBERVALUE(Plantilla!DF291),"")</f>
        <v/>
      </c>
      <c r="DI280" s="6">
        <f>IF($C280="OK",_xlfn.NUMBERVALUE(Plantilla!DG291),"")</f>
        <v/>
      </c>
      <c r="DJ280" s="6">
        <f>IF($C280="OK",_xlfn.NUMBERVALUE(Plantilla!DH291),"")</f>
        <v/>
      </c>
      <c r="DK280" s="6">
        <f>IF($C280="OK",_xlfn.NUMBERVALUE(Plantilla!DI291),"")</f>
        <v/>
      </c>
      <c r="DL280" s="6">
        <f>IF($C280="OK",_xlfn.NUMBERVALUE(Plantilla!DJ291),"")</f>
        <v/>
      </c>
      <c r="DM280" s="6">
        <f>IF($C280="OK",_xlfn.NUMBERVALUE(Plantilla!DK291),"")</f>
        <v/>
      </c>
      <c r="DN280" s="6">
        <f>IF($C280="OK",_xlfn.NUMBERVALUE(Plantilla!DL291),"")</f>
        <v/>
      </c>
      <c r="DO280" s="6">
        <f>IF($C280="OK",_xlfn.NUMBERVALUE(Plantilla!DM291),"")</f>
        <v/>
      </c>
      <c r="DP280" s="6">
        <f>IF($C280="OK",_xlfn.NUMBERVALUE(Plantilla!DN291),"")</f>
        <v/>
      </c>
      <c r="DQ280" s="6">
        <f>IF($C280="OK",_xlfn.NUMBERVALUE(Plantilla!DO291),"")</f>
        <v/>
      </c>
      <c r="DR280" s="6">
        <f>IF($C280="OK",_xlfn.NUMBERVALUE(Plantilla!DP291),"")</f>
        <v/>
      </c>
      <c r="DS280">
        <f>IF($C280="OK",TEXT(Plantilla!DR291,"#"),"")</f>
        <v/>
      </c>
      <c r="DT280" s="6" t="n"/>
    </row>
    <row r="281">
      <c r="A281">
        <f>IF(Plantilla!$I$6="¡Perfecto!, Guarda el archivo y adjúntalo a tu interfaz de Nómina Electrónica","OK","Error")</f>
        <v/>
      </c>
      <c r="B281">
        <f>IF(Plantilla!$I$6="¡Perfecto!, Guarda el archivo y adjúntalo a tu interfaz de Nómina Electrónica",MID(Plantilla!$D$2,SEARCH("V",Plantilla!$D$2),10),"")</f>
        <v/>
      </c>
      <c r="C281">
        <f>Plantilla!C292</f>
        <v/>
      </c>
      <c r="D281">
        <f>IF($C281="OK",Plantilla!B292,"")</f>
        <v/>
      </c>
      <c r="E281">
        <f>IF($C281="OK",
   VLOOKUP(Plantilla!$E$4,'Tablas '!$AP$4:$AT$6,5,FALSE),
"")</f>
        <v/>
      </c>
      <c r="F281">
        <f>IF($C281="OK",TEXT(Plantilla!D292,"#"),"")</f>
        <v/>
      </c>
      <c r="G281">
        <f>IF($C281="OK",
   VLOOKUP(Plantilla!E292,'Tablas '!$B$4:$C$14,2,FALSE),
"")</f>
        <v/>
      </c>
      <c r="H281">
        <f>IF($C281="OK",TEXT(Plantilla!F292,"#"),"")</f>
        <v/>
      </c>
      <c r="I281">
        <f>IF($C281="OK",TEXT(Plantilla!G292,"#"),"")</f>
        <v/>
      </c>
      <c r="J281">
        <f>IF($C281="OK",TEXT(Plantilla!H292,"#"),"")</f>
        <v/>
      </c>
      <c r="K281">
        <f>IF($C281="OK",TEXT(Plantilla!I292,"#"),"")</f>
        <v/>
      </c>
      <c r="L281">
        <f>IF($C281="OK",TEXT(Plantilla!J292,"#"),"")</f>
        <v/>
      </c>
      <c r="M281">
        <f>IF($C281="OK",TEXT(Plantilla!K292,"#"),"")</f>
        <v/>
      </c>
      <c r="N281">
        <f>IF($C281="OK",
   CONCATENATE(YEAR(Plantilla!L292),"-",TEXT(MONTH(Plantilla!L292),"00"),"-",TEXT(DAY(Plantilla!L292),"00")),
"")</f>
        <v/>
      </c>
      <c r="O281">
        <f>IF($C281="OK",_xlfn.NUMBERVALUE(Plantilla!M292),"")</f>
        <v/>
      </c>
      <c r="P281">
        <f>IF($C281="OK",
   IF(Plantilla!N292&lt;&gt;"",
      CONCATENATE(YEAR(Plantilla!N292),"-",TEXT(MONTH(Plantilla!N292),"00"),"-",TEXT(DAY(Plantilla!N292),"00")),
   ""),
"")</f>
        <v/>
      </c>
      <c r="Q281">
        <f>IF($C281="OK",
   VLOOKUP(Plantilla!O292,'Tablas '!$E$4:$F$19,2,FALSE),
"")</f>
        <v/>
      </c>
      <c r="R281">
        <f>IF($C281="OK",
   VLOOKUP(Plantilla!P292,'Tablas '!$H$4:$I$5,2,FALSE),
"")</f>
        <v/>
      </c>
      <c r="S281">
        <f>IF($C281="OK",
   VLOOKUP(Plantilla!Q292,'Tablas '!$K$4:$L$8,2,FALSE),
"")</f>
        <v/>
      </c>
      <c r="T281">
        <f>IF($C281="OK",
   VLOOKUP(Plantilla!R292,'Tablas '!$AE$4:$AF$6,2,FALSE),
"")</f>
        <v/>
      </c>
      <c r="U281">
        <f>IF($C281="OK",
   VLOOKUP(Plantilla!S292,'Tablas '!$AE$4:$AF$6,2,FALSE),
"")</f>
        <v/>
      </c>
      <c r="V281">
        <f>IF($C281="OK",TEXT(Plantilla!T292,"#"),"")</f>
        <v/>
      </c>
      <c r="W281" s="84">
        <f>IF($C281="OK",
   VLOOKUP(Plantilla!U292,'Tablas '!$AM$4:$AN$1126,2,FALSE),
"")</f>
        <v/>
      </c>
      <c r="X281">
        <f>IF($C281="OK",TEXT(Plantilla!V292,"#"),"")</f>
        <v/>
      </c>
      <c r="Y281">
        <f>IF($C281="OK",
   CONCATENATE(YEAR(Plantilla!W292),"-",TEXT(MONTH(Plantilla!W292),"00"),"-",TEXT(DAY(Plantilla!W292),"00")),
"")</f>
        <v/>
      </c>
      <c r="Z281">
        <f>IF($C281="OK",
   CONCATENATE(YEAR(Plantilla!X292),"-",TEXT(MONTH(Plantilla!X292),"00"),"-",TEXT(DAY(Plantilla!X292),"00")),
"")</f>
        <v/>
      </c>
      <c r="AA281">
        <f>IF($C281="OK",
   TEXT(VLOOKUP(Plantilla!Y292,'Tablas '!$Q$4:$R$9,2,FALSE),"#"),
"")</f>
        <v/>
      </c>
      <c r="AB281">
        <f>IF($C281="OK",
   CONCATENATE(YEAR(Plantilla!Z292),"-",TEXT(MONTH(Plantilla!Z292),"00"),"-",TEXT(DAY(Plantilla!Z292),"00")),
"")</f>
        <v/>
      </c>
      <c r="AC281">
        <f>IF($C281="OK",
   TEXT(VLOOKUP(Plantilla!AA292,'Tablas '!$T$4:$U$13,2,FALSE),"#"),
"")</f>
        <v/>
      </c>
      <c r="AD281">
        <f>IF($C281="OK",TEXT(Plantilla!AB292,"#"),"")</f>
        <v/>
      </c>
      <c r="AE281">
        <f>IF($C281="OK",
   IF(Plantilla!AC292&lt;&gt;"",
      TEXT(VLOOKUP(Plantilla!AC292,'Tablas '!$W$4:$X$7,2,FALSE),"#"),
   ""),
"")</f>
        <v/>
      </c>
      <c r="AF281">
        <f>IF($C281="OK",TEXT(Plantilla!AD292,"#"),"")</f>
        <v/>
      </c>
      <c r="AG281" s="6">
        <f>IF($C281="OK",_xlfn.NUMBERVALUE(Plantilla!AE292),"")</f>
        <v/>
      </c>
      <c r="AH281" s="4">
        <f>IF($C281="OK",_xlfn.NUMBERVALUE(Plantilla!AF292),"")</f>
        <v/>
      </c>
      <c r="AI281" s="6">
        <f>IF($C281="OK",_xlfn.NUMBERVALUE(Plantilla!AG292),"")</f>
        <v/>
      </c>
      <c r="AJ281" s="6">
        <f>IF($C281="OK",_xlfn.NUMBERVALUE(Plantilla!AH292),"")</f>
        <v/>
      </c>
      <c r="AK281" s="6">
        <f>IF($C281="OK",_xlfn.NUMBERVALUE(Plantilla!AI292),"")</f>
        <v/>
      </c>
      <c r="AL281" s="6">
        <f>IF($C281="OK",_xlfn.NUMBERVALUE(Plantilla!AJ292),"")</f>
        <v/>
      </c>
      <c r="AM281" s="4">
        <f>IF($C281="OK",_xlfn.NUMBERVALUE(Plantilla!AK292),"")</f>
        <v/>
      </c>
      <c r="AN281" s="6">
        <f>IF($C281="OK",_xlfn.NUMBERVALUE(Plantilla!AL292),"")</f>
        <v/>
      </c>
      <c r="AO281" s="4">
        <f>IF($C281="OK",_xlfn.NUMBERVALUE(Plantilla!AM292),"")</f>
        <v/>
      </c>
      <c r="AP281" s="6">
        <f>IF($C281="OK",_xlfn.NUMBERVALUE(Plantilla!AN292),"")</f>
        <v/>
      </c>
      <c r="AQ281" s="4">
        <f>IF($C281="OK",_xlfn.NUMBERVALUE(Plantilla!AO292),"")</f>
        <v/>
      </c>
      <c r="AR281" s="6">
        <f>IF($C281="OK",_xlfn.NUMBERVALUE(Plantilla!AP292),"")</f>
        <v/>
      </c>
      <c r="AS281" s="4">
        <f>IF($C281="OK",_xlfn.NUMBERVALUE(Plantilla!AQ292),"")</f>
        <v/>
      </c>
      <c r="AT281" s="6">
        <f>IF($C281="OK",_xlfn.NUMBERVALUE(Plantilla!AR292),"")</f>
        <v/>
      </c>
      <c r="AU281" s="4">
        <f>IF($C281="OK",_xlfn.NUMBERVALUE(Plantilla!AS292),"")</f>
        <v/>
      </c>
      <c r="AV281" s="6">
        <f>IF($C281="OK",_xlfn.NUMBERVALUE(Plantilla!AT292),"")</f>
        <v/>
      </c>
      <c r="AW281" s="4">
        <f>IF($C281="OK",_xlfn.NUMBERVALUE(Plantilla!AU292),"")</f>
        <v/>
      </c>
      <c r="AX281" s="6">
        <f>IF($C281="OK",_xlfn.NUMBERVALUE(Plantilla!AV292),"")</f>
        <v/>
      </c>
      <c r="AY281" s="4">
        <f>IF($C281="OK",_xlfn.NUMBERVALUE(Plantilla!AW292),"")</f>
        <v/>
      </c>
      <c r="AZ281" s="6">
        <f>IF($C281="OK",_xlfn.NUMBERVALUE(Plantilla!AX292),"")</f>
        <v/>
      </c>
      <c r="BA281">
        <f>IF($C281="OK",_xlfn.NUMBERVALUE(Plantilla!AY292),"")</f>
        <v/>
      </c>
      <c r="BB281">
        <f>IF($C281="OK",_xlfn.NUMBERVALUE(Plantilla!AZ292),"")</f>
        <v/>
      </c>
      <c r="BC281" s="4">
        <f>IF($C281="OK",_xlfn.NUMBERVALUE(Plantilla!BA292),"")</f>
        <v/>
      </c>
      <c r="BD281" s="6">
        <f>IF($C281="OK",_xlfn.NUMBERVALUE(Plantilla!BB292),"")</f>
        <v/>
      </c>
      <c r="BE281" s="4">
        <f>IF($C281="OK",_xlfn.NUMBERVALUE(Plantilla!BC292),"")</f>
        <v/>
      </c>
      <c r="BF281" s="6">
        <f>IF($C281="OK",_xlfn.NUMBERVALUE(Plantilla!BD292),"")</f>
        <v/>
      </c>
      <c r="BG281" s="4">
        <f>IF($C281="OK",_xlfn.NUMBERVALUE(Plantilla!BE292),"")</f>
        <v/>
      </c>
      <c r="BH281" s="6">
        <f>IF($C281="OK",_xlfn.NUMBERVALUE(Plantilla!BF292),"")</f>
        <v/>
      </c>
      <c r="BI281" s="110">
        <f>IF($C281="OK",_xlfn.NUMBERVALUE(Plantilla!BG292),"")</f>
        <v/>
      </c>
      <c r="BJ281" s="6">
        <f>IF($C281="OK",_xlfn.NUMBERVALUE(Plantilla!BH292),"")</f>
        <v/>
      </c>
      <c r="BK281" s="109">
        <f>IF($C281="OK",_xlfn.NUMBERVALUE(Plantilla!BI292),"")</f>
        <v/>
      </c>
      <c r="BL281" s="6">
        <f>IF($C281="OK",
   IF(Plantilla!BJ292&lt;&gt;"",
      TEXT(VLOOKUP(Plantilla!BJ292,'Tablas '!$Z$4:$AA$6,2,FALSE),"#"),
   ""),
"")</f>
        <v/>
      </c>
      <c r="BM281" s="4">
        <f>IF($C281="OK",_xlfn.NUMBERVALUE(Plantilla!BK292),"")</f>
        <v/>
      </c>
      <c r="BN281" s="4">
        <f>IF($C281="OK",_xlfn.NUMBERVALUE(Plantilla!BL292),"")</f>
        <v/>
      </c>
      <c r="BO281" s="6">
        <f>IF($C281="OK",_xlfn.NUMBERVALUE(Plantilla!BM292),"")</f>
        <v/>
      </c>
      <c r="BP281" s="4">
        <f>IF($C281="OK",_xlfn.NUMBERVALUE(Plantilla!BN292),"")</f>
        <v/>
      </c>
      <c r="BQ281" s="6">
        <f>IF($C281="OK",_xlfn.NUMBERVALUE(Plantilla!BO292),"")</f>
        <v/>
      </c>
      <c r="BR281" s="4">
        <f>IF($C281="OK",_xlfn.NUMBERVALUE(Plantilla!BP292),"")</f>
        <v/>
      </c>
      <c r="BS281" s="6">
        <f>IF($C281="OK",_xlfn.NUMBERVALUE(Plantilla!BQ292),"")</f>
        <v/>
      </c>
      <c r="BT281" s="4">
        <f>IF($C281="OK",_xlfn.NUMBERVALUE(Plantilla!BR292),"")</f>
        <v/>
      </c>
      <c r="BU281" s="6">
        <f>IF($C281="OK",_xlfn.NUMBERVALUE(Plantilla!BS292),"")</f>
        <v/>
      </c>
      <c r="BV281" s="6">
        <f>IF($C281="OK",_xlfn.NUMBERVALUE(Plantilla!BT292),"")</f>
        <v/>
      </c>
      <c r="BW281" s="6">
        <f>IF($C281="OK",_xlfn.NUMBERVALUE(Plantilla!BU292),"")</f>
        <v/>
      </c>
      <c r="BX281" s="6">
        <f>IF($C281="OK",_xlfn.NUMBERVALUE(Plantilla!BV292),"")</f>
        <v/>
      </c>
      <c r="BY281" s="6">
        <f>IF($C281="OK",_xlfn.NUMBERVALUE(Plantilla!BW292),"")</f>
        <v/>
      </c>
      <c r="BZ281" s="6">
        <f>IF($C281="OK",_xlfn.NUMBERVALUE(Plantilla!BX292),"")</f>
        <v/>
      </c>
      <c r="CA281" s="6">
        <f>IF($C281="OK",_xlfn.NUMBERVALUE(Plantilla!BY292),"")</f>
        <v/>
      </c>
      <c r="CB281" s="6">
        <f>IF($C281="OK",_xlfn.NUMBERVALUE(Plantilla!BZ292),"")</f>
        <v/>
      </c>
      <c r="CC281" s="6">
        <f>IF($C281="OK",_xlfn.NUMBERVALUE(Plantilla!CA292),"")</f>
        <v/>
      </c>
      <c r="CD281" s="6">
        <f>IF($C281="OK",_xlfn.NUMBERVALUE(Plantilla!CB292),"")</f>
        <v/>
      </c>
      <c r="CE281" s="6">
        <f>IF($C281="OK",_xlfn.NUMBERVALUE(Plantilla!CC292),"")</f>
        <v/>
      </c>
      <c r="CF281" s="4">
        <f>IF($C281="OK",_xlfn.NUMBERVALUE(Plantilla!CD292),"")</f>
        <v/>
      </c>
      <c r="CG281" s="6">
        <f>IF($C281="OK",_xlfn.NUMBERVALUE(Plantilla!CE292),"")</f>
        <v/>
      </c>
      <c r="CH281" s="6">
        <f>IF($C281="OK",_xlfn.NUMBERVALUE(Plantilla!CF292),"")</f>
        <v/>
      </c>
      <c r="CI281" s="6">
        <f>IF($C281="OK",_xlfn.NUMBERVALUE(Plantilla!CG292),"")</f>
        <v/>
      </c>
      <c r="CJ281" s="6">
        <f>IF($C281="OK",_xlfn.NUMBERVALUE(Plantilla!CH292),"")</f>
        <v/>
      </c>
      <c r="CK281" s="6">
        <f>IF($C281="OK",_xlfn.NUMBERVALUE(Plantilla!CI292),"")</f>
        <v/>
      </c>
      <c r="CL281" s="6">
        <f>IF($C281="OK",_xlfn.NUMBERVALUE(Plantilla!CJ292),"")</f>
        <v/>
      </c>
      <c r="CM281">
        <f>IF($C281="OK",TEXT(Plantilla!CK292,"#"),"")</f>
        <v/>
      </c>
      <c r="CN281" s="6">
        <f>IF($C281="OK",_xlfn.NUMBERVALUE(Plantilla!CL292),"")</f>
        <v/>
      </c>
      <c r="CO281" s="6">
        <f>IF($C281="OK",_xlfn.NUMBERVALUE(Plantilla!CM292),"")</f>
        <v/>
      </c>
      <c r="CP281" s="110">
        <f>IF($C281="OK",_xlfn.NUMBERVALUE(Plantilla!CN292),"")</f>
        <v/>
      </c>
      <c r="CQ281" s="6">
        <f>IF($C281="OK",_xlfn.NUMBERVALUE(Plantilla!CO292),"")</f>
        <v/>
      </c>
      <c r="CR281" s="109">
        <f>IF($C281="OK",_xlfn.NUMBERVALUE(Plantilla!CP292),"")</f>
        <v/>
      </c>
      <c r="CS281" s="110">
        <f>IF($C281="OK",_xlfn.NUMBERVALUE(Plantilla!CQ292),"")</f>
        <v/>
      </c>
      <c r="CT281" s="6">
        <f>IF($C281="OK",_xlfn.NUMBERVALUE(Plantilla!CR292),"")</f>
        <v/>
      </c>
      <c r="CU281" s="109">
        <f>IF($C281="OK",_xlfn.NUMBERVALUE(Plantilla!CS292),"")</f>
        <v/>
      </c>
      <c r="CV281" s="110">
        <f>IF($C281="OK",_xlfn.NUMBERVALUE(Plantilla!CT292),"")</f>
        <v/>
      </c>
      <c r="CW281" s="6">
        <f>IF($C281="OK",_xlfn.NUMBERVALUE(Plantilla!CU292),"")</f>
        <v/>
      </c>
      <c r="CX281" s="82">
        <f>IF($C281="OK",_xlfn.NUMBERVALUE(Plantilla!CV292),"")</f>
        <v/>
      </c>
      <c r="CY281" s="6">
        <f>IF($C281="OK",_xlfn.NUMBERVALUE(Plantilla!CW292),"")</f>
        <v/>
      </c>
      <c r="CZ281" s="82">
        <f>IF($C281="OK",_xlfn.NUMBERVALUE(Plantilla!CX292),"")</f>
        <v/>
      </c>
      <c r="DA281" s="6">
        <f>IF($C281="OK",_xlfn.NUMBERVALUE(Plantilla!CY292),"")</f>
        <v/>
      </c>
      <c r="DB281" s="109">
        <f>IF($C281="OK",_xlfn.NUMBERVALUE(Plantilla!CZ292),"")</f>
        <v/>
      </c>
      <c r="DC281" s="6">
        <f>IF($C281="OK",_xlfn.NUMBERVALUE(Plantilla!DA292),"")</f>
        <v/>
      </c>
      <c r="DD281" s="6">
        <f>IF($C281="OK",TEXT(Plantilla!DB292,"#"),"")</f>
        <v/>
      </c>
      <c r="DE281" s="6">
        <f>IF($C281="OK",_xlfn.NUMBERVALUE(Plantilla!DC292),"")</f>
        <v/>
      </c>
      <c r="DF281" s="4">
        <f>IF($C281="OK",_xlfn.NUMBERVALUE(Plantilla!DD292),"")</f>
        <v/>
      </c>
      <c r="DG281" s="6">
        <f>IF($C281="OK",_xlfn.NUMBERVALUE(Plantilla!DE292),"")</f>
        <v/>
      </c>
      <c r="DH281" s="6">
        <f>IF($C281="OK",_xlfn.NUMBERVALUE(Plantilla!DF292),"")</f>
        <v/>
      </c>
      <c r="DI281" s="6">
        <f>IF($C281="OK",_xlfn.NUMBERVALUE(Plantilla!DG292),"")</f>
        <v/>
      </c>
      <c r="DJ281" s="6">
        <f>IF($C281="OK",_xlfn.NUMBERVALUE(Plantilla!DH292),"")</f>
        <v/>
      </c>
      <c r="DK281" s="6">
        <f>IF($C281="OK",_xlfn.NUMBERVALUE(Plantilla!DI292),"")</f>
        <v/>
      </c>
      <c r="DL281" s="6">
        <f>IF($C281="OK",_xlfn.NUMBERVALUE(Plantilla!DJ292),"")</f>
        <v/>
      </c>
      <c r="DM281" s="6">
        <f>IF($C281="OK",_xlfn.NUMBERVALUE(Plantilla!DK292),"")</f>
        <v/>
      </c>
      <c r="DN281" s="6">
        <f>IF($C281="OK",_xlfn.NUMBERVALUE(Plantilla!DL292),"")</f>
        <v/>
      </c>
      <c r="DO281" s="6">
        <f>IF($C281="OK",_xlfn.NUMBERVALUE(Plantilla!DM292),"")</f>
        <v/>
      </c>
      <c r="DP281" s="6">
        <f>IF($C281="OK",_xlfn.NUMBERVALUE(Plantilla!DN292),"")</f>
        <v/>
      </c>
      <c r="DQ281" s="6">
        <f>IF($C281="OK",_xlfn.NUMBERVALUE(Plantilla!DO292),"")</f>
        <v/>
      </c>
      <c r="DR281" s="6">
        <f>IF($C281="OK",_xlfn.NUMBERVALUE(Plantilla!DP292),"")</f>
        <v/>
      </c>
      <c r="DS281">
        <f>IF($C281="OK",TEXT(Plantilla!DR292,"#"),"")</f>
        <v/>
      </c>
      <c r="DT281" s="6" t="n"/>
    </row>
    <row r="282">
      <c r="A282">
        <f>IF(Plantilla!$I$6="¡Perfecto!, Guarda el archivo y adjúntalo a tu interfaz de Nómina Electrónica","OK","Error")</f>
        <v/>
      </c>
      <c r="B282">
        <f>IF(Plantilla!$I$6="¡Perfecto!, Guarda el archivo y adjúntalo a tu interfaz de Nómina Electrónica",MID(Plantilla!$D$2,SEARCH("V",Plantilla!$D$2),10),"")</f>
        <v/>
      </c>
      <c r="C282">
        <f>Plantilla!C293</f>
        <v/>
      </c>
      <c r="D282">
        <f>IF($C282="OK",Plantilla!B293,"")</f>
        <v/>
      </c>
      <c r="E282">
        <f>IF($C282="OK",
   VLOOKUP(Plantilla!$E$4,'Tablas '!$AP$4:$AT$6,5,FALSE),
"")</f>
        <v/>
      </c>
      <c r="F282">
        <f>IF($C282="OK",TEXT(Plantilla!D293,"#"),"")</f>
        <v/>
      </c>
      <c r="G282">
        <f>IF($C282="OK",
   VLOOKUP(Plantilla!E293,'Tablas '!$B$4:$C$14,2,FALSE),
"")</f>
        <v/>
      </c>
      <c r="H282">
        <f>IF($C282="OK",TEXT(Plantilla!F293,"#"),"")</f>
        <v/>
      </c>
      <c r="I282">
        <f>IF($C282="OK",TEXT(Plantilla!G293,"#"),"")</f>
        <v/>
      </c>
      <c r="J282">
        <f>IF($C282="OK",TEXT(Plantilla!H293,"#"),"")</f>
        <v/>
      </c>
      <c r="K282">
        <f>IF($C282="OK",TEXT(Plantilla!I293,"#"),"")</f>
        <v/>
      </c>
      <c r="L282">
        <f>IF($C282="OK",TEXT(Plantilla!J293,"#"),"")</f>
        <v/>
      </c>
      <c r="M282">
        <f>IF($C282="OK",TEXT(Plantilla!K293,"#"),"")</f>
        <v/>
      </c>
      <c r="N282">
        <f>IF($C282="OK",
   CONCATENATE(YEAR(Plantilla!L293),"-",TEXT(MONTH(Plantilla!L293),"00"),"-",TEXT(DAY(Plantilla!L293),"00")),
"")</f>
        <v/>
      </c>
      <c r="O282">
        <f>IF($C282="OK",_xlfn.NUMBERVALUE(Plantilla!M293),"")</f>
        <v/>
      </c>
      <c r="P282">
        <f>IF($C282="OK",
   IF(Plantilla!N293&lt;&gt;"",
      CONCATENATE(YEAR(Plantilla!N293),"-",TEXT(MONTH(Plantilla!N293),"00"),"-",TEXT(DAY(Plantilla!N293),"00")),
   ""),
"")</f>
        <v/>
      </c>
      <c r="Q282">
        <f>IF($C282="OK",
   VLOOKUP(Plantilla!O293,'Tablas '!$E$4:$F$19,2,FALSE),
"")</f>
        <v/>
      </c>
      <c r="R282">
        <f>IF($C282="OK",
   VLOOKUP(Plantilla!P293,'Tablas '!$H$4:$I$5,2,FALSE),
"")</f>
        <v/>
      </c>
      <c r="S282">
        <f>IF($C282="OK",
   VLOOKUP(Plantilla!Q293,'Tablas '!$K$4:$L$8,2,FALSE),
"")</f>
        <v/>
      </c>
      <c r="T282">
        <f>IF($C282="OK",
   VLOOKUP(Plantilla!R293,'Tablas '!$AE$4:$AF$6,2,FALSE),
"")</f>
        <v/>
      </c>
      <c r="U282">
        <f>IF($C282="OK",
   VLOOKUP(Plantilla!S293,'Tablas '!$AE$4:$AF$6,2,FALSE),
"")</f>
        <v/>
      </c>
      <c r="V282">
        <f>IF($C282="OK",TEXT(Plantilla!T293,"#"),"")</f>
        <v/>
      </c>
      <c r="W282" s="84">
        <f>IF($C282="OK",
   VLOOKUP(Plantilla!U293,'Tablas '!$AM$4:$AN$1126,2,FALSE),
"")</f>
        <v/>
      </c>
      <c r="X282">
        <f>IF($C282="OK",TEXT(Plantilla!V293,"#"),"")</f>
        <v/>
      </c>
      <c r="Y282">
        <f>IF($C282="OK",
   CONCATENATE(YEAR(Plantilla!W293),"-",TEXT(MONTH(Plantilla!W293),"00"),"-",TEXT(DAY(Plantilla!W293),"00")),
"")</f>
        <v/>
      </c>
      <c r="Z282">
        <f>IF($C282="OK",
   CONCATENATE(YEAR(Plantilla!X293),"-",TEXT(MONTH(Plantilla!X293),"00"),"-",TEXT(DAY(Plantilla!X293),"00")),
"")</f>
        <v/>
      </c>
      <c r="AA282">
        <f>IF($C282="OK",
   TEXT(VLOOKUP(Plantilla!Y293,'Tablas '!$Q$4:$R$9,2,FALSE),"#"),
"")</f>
        <v/>
      </c>
      <c r="AB282">
        <f>IF($C282="OK",
   CONCATENATE(YEAR(Plantilla!Z293),"-",TEXT(MONTH(Plantilla!Z293),"00"),"-",TEXT(DAY(Plantilla!Z293),"00")),
"")</f>
        <v/>
      </c>
      <c r="AC282">
        <f>IF($C282="OK",
   TEXT(VLOOKUP(Plantilla!AA293,'Tablas '!$T$4:$U$13,2,FALSE),"#"),
"")</f>
        <v/>
      </c>
      <c r="AD282">
        <f>IF($C282="OK",TEXT(Plantilla!AB293,"#"),"")</f>
        <v/>
      </c>
      <c r="AE282">
        <f>IF($C282="OK",
   IF(Plantilla!AC293&lt;&gt;"",
      TEXT(VLOOKUP(Plantilla!AC293,'Tablas '!$W$4:$X$7,2,FALSE),"#"),
   ""),
"")</f>
        <v/>
      </c>
      <c r="AF282">
        <f>IF($C282="OK",TEXT(Plantilla!AD293,"#"),"")</f>
        <v/>
      </c>
      <c r="AG282" s="6">
        <f>IF($C282="OK",_xlfn.NUMBERVALUE(Plantilla!AE293),"")</f>
        <v/>
      </c>
      <c r="AH282" s="4">
        <f>IF($C282="OK",_xlfn.NUMBERVALUE(Plantilla!AF293),"")</f>
        <v/>
      </c>
      <c r="AI282" s="6">
        <f>IF($C282="OK",_xlfn.NUMBERVALUE(Plantilla!AG293),"")</f>
        <v/>
      </c>
      <c r="AJ282" s="6">
        <f>IF($C282="OK",_xlfn.NUMBERVALUE(Plantilla!AH293),"")</f>
        <v/>
      </c>
      <c r="AK282" s="6">
        <f>IF($C282="OK",_xlfn.NUMBERVALUE(Plantilla!AI293),"")</f>
        <v/>
      </c>
      <c r="AL282" s="6">
        <f>IF($C282="OK",_xlfn.NUMBERVALUE(Plantilla!AJ293),"")</f>
        <v/>
      </c>
      <c r="AM282" s="4">
        <f>IF($C282="OK",_xlfn.NUMBERVALUE(Plantilla!AK293),"")</f>
        <v/>
      </c>
      <c r="AN282" s="6">
        <f>IF($C282="OK",_xlfn.NUMBERVALUE(Plantilla!AL293),"")</f>
        <v/>
      </c>
      <c r="AO282" s="4">
        <f>IF($C282="OK",_xlfn.NUMBERVALUE(Plantilla!AM293),"")</f>
        <v/>
      </c>
      <c r="AP282" s="6">
        <f>IF($C282="OK",_xlfn.NUMBERVALUE(Plantilla!AN293),"")</f>
        <v/>
      </c>
      <c r="AQ282" s="4">
        <f>IF($C282="OK",_xlfn.NUMBERVALUE(Plantilla!AO293),"")</f>
        <v/>
      </c>
      <c r="AR282" s="6">
        <f>IF($C282="OK",_xlfn.NUMBERVALUE(Plantilla!AP293),"")</f>
        <v/>
      </c>
      <c r="AS282" s="4">
        <f>IF($C282="OK",_xlfn.NUMBERVALUE(Plantilla!AQ293),"")</f>
        <v/>
      </c>
      <c r="AT282" s="6">
        <f>IF($C282="OK",_xlfn.NUMBERVALUE(Plantilla!AR293),"")</f>
        <v/>
      </c>
      <c r="AU282" s="4">
        <f>IF($C282="OK",_xlfn.NUMBERVALUE(Plantilla!AS293),"")</f>
        <v/>
      </c>
      <c r="AV282" s="6">
        <f>IF($C282="OK",_xlfn.NUMBERVALUE(Plantilla!AT293),"")</f>
        <v/>
      </c>
      <c r="AW282" s="4">
        <f>IF($C282="OK",_xlfn.NUMBERVALUE(Plantilla!AU293),"")</f>
        <v/>
      </c>
      <c r="AX282" s="6">
        <f>IF($C282="OK",_xlfn.NUMBERVALUE(Plantilla!AV293),"")</f>
        <v/>
      </c>
      <c r="AY282" s="4">
        <f>IF($C282="OK",_xlfn.NUMBERVALUE(Plantilla!AW293),"")</f>
        <v/>
      </c>
      <c r="AZ282" s="6">
        <f>IF($C282="OK",_xlfn.NUMBERVALUE(Plantilla!AX293),"")</f>
        <v/>
      </c>
      <c r="BA282">
        <f>IF($C282="OK",_xlfn.NUMBERVALUE(Plantilla!AY293),"")</f>
        <v/>
      </c>
      <c r="BB282">
        <f>IF($C282="OK",_xlfn.NUMBERVALUE(Plantilla!AZ293),"")</f>
        <v/>
      </c>
      <c r="BC282" s="4">
        <f>IF($C282="OK",_xlfn.NUMBERVALUE(Plantilla!BA293),"")</f>
        <v/>
      </c>
      <c r="BD282" s="6">
        <f>IF($C282="OK",_xlfn.NUMBERVALUE(Plantilla!BB293),"")</f>
        <v/>
      </c>
      <c r="BE282" s="4">
        <f>IF($C282="OK",_xlfn.NUMBERVALUE(Plantilla!BC293),"")</f>
        <v/>
      </c>
      <c r="BF282" s="6">
        <f>IF($C282="OK",_xlfn.NUMBERVALUE(Plantilla!BD293),"")</f>
        <v/>
      </c>
      <c r="BG282" s="4">
        <f>IF($C282="OK",_xlfn.NUMBERVALUE(Plantilla!BE293),"")</f>
        <v/>
      </c>
      <c r="BH282" s="6">
        <f>IF($C282="OK",_xlfn.NUMBERVALUE(Plantilla!BF293),"")</f>
        <v/>
      </c>
      <c r="BI282" s="110">
        <f>IF($C282="OK",_xlfn.NUMBERVALUE(Plantilla!BG293),"")</f>
        <v/>
      </c>
      <c r="BJ282" s="6">
        <f>IF($C282="OK",_xlfn.NUMBERVALUE(Plantilla!BH293),"")</f>
        <v/>
      </c>
      <c r="BK282" s="109">
        <f>IF($C282="OK",_xlfn.NUMBERVALUE(Plantilla!BI293),"")</f>
        <v/>
      </c>
      <c r="BL282" s="6">
        <f>IF($C282="OK",
   IF(Plantilla!BJ293&lt;&gt;"",
      TEXT(VLOOKUP(Plantilla!BJ293,'Tablas '!$Z$4:$AA$6,2,FALSE),"#"),
   ""),
"")</f>
        <v/>
      </c>
      <c r="BM282" s="4">
        <f>IF($C282="OK",_xlfn.NUMBERVALUE(Plantilla!BK293),"")</f>
        <v/>
      </c>
      <c r="BN282" s="4">
        <f>IF($C282="OK",_xlfn.NUMBERVALUE(Plantilla!BL293),"")</f>
        <v/>
      </c>
      <c r="BO282" s="6">
        <f>IF($C282="OK",_xlfn.NUMBERVALUE(Plantilla!BM293),"")</f>
        <v/>
      </c>
      <c r="BP282" s="4">
        <f>IF($C282="OK",_xlfn.NUMBERVALUE(Plantilla!BN293),"")</f>
        <v/>
      </c>
      <c r="BQ282" s="6">
        <f>IF($C282="OK",_xlfn.NUMBERVALUE(Plantilla!BO293),"")</f>
        <v/>
      </c>
      <c r="BR282" s="4">
        <f>IF($C282="OK",_xlfn.NUMBERVALUE(Plantilla!BP293),"")</f>
        <v/>
      </c>
      <c r="BS282" s="6">
        <f>IF($C282="OK",_xlfn.NUMBERVALUE(Plantilla!BQ293),"")</f>
        <v/>
      </c>
      <c r="BT282" s="4">
        <f>IF($C282="OK",_xlfn.NUMBERVALUE(Plantilla!BR293),"")</f>
        <v/>
      </c>
      <c r="BU282" s="6">
        <f>IF($C282="OK",_xlfn.NUMBERVALUE(Plantilla!BS293),"")</f>
        <v/>
      </c>
      <c r="BV282" s="6">
        <f>IF($C282="OK",_xlfn.NUMBERVALUE(Plantilla!BT293),"")</f>
        <v/>
      </c>
      <c r="BW282" s="6">
        <f>IF($C282="OK",_xlfn.NUMBERVALUE(Plantilla!BU293),"")</f>
        <v/>
      </c>
      <c r="BX282" s="6">
        <f>IF($C282="OK",_xlfn.NUMBERVALUE(Plantilla!BV293),"")</f>
        <v/>
      </c>
      <c r="BY282" s="6">
        <f>IF($C282="OK",_xlfn.NUMBERVALUE(Plantilla!BW293),"")</f>
        <v/>
      </c>
      <c r="BZ282" s="6">
        <f>IF($C282="OK",_xlfn.NUMBERVALUE(Plantilla!BX293),"")</f>
        <v/>
      </c>
      <c r="CA282" s="6">
        <f>IF($C282="OK",_xlfn.NUMBERVALUE(Plantilla!BY293),"")</f>
        <v/>
      </c>
      <c r="CB282" s="6">
        <f>IF($C282="OK",_xlfn.NUMBERVALUE(Plantilla!BZ293),"")</f>
        <v/>
      </c>
      <c r="CC282" s="6">
        <f>IF($C282="OK",_xlfn.NUMBERVALUE(Plantilla!CA293),"")</f>
        <v/>
      </c>
      <c r="CD282" s="6">
        <f>IF($C282="OK",_xlfn.NUMBERVALUE(Plantilla!CB293),"")</f>
        <v/>
      </c>
      <c r="CE282" s="6">
        <f>IF($C282="OK",_xlfn.NUMBERVALUE(Plantilla!CC293),"")</f>
        <v/>
      </c>
      <c r="CF282" s="4">
        <f>IF($C282="OK",_xlfn.NUMBERVALUE(Plantilla!CD293),"")</f>
        <v/>
      </c>
      <c r="CG282" s="6">
        <f>IF($C282="OK",_xlfn.NUMBERVALUE(Plantilla!CE293),"")</f>
        <v/>
      </c>
      <c r="CH282" s="6">
        <f>IF($C282="OK",_xlfn.NUMBERVALUE(Plantilla!CF293),"")</f>
        <v/>
      </c>
      <c r="CI282" s="6">
        <f>IF($C282="OK",_xlfn.NUMBERVALUE(Plantilla!CG293),"")</f>
        <v/>
      </c>
      <c r="CJ282" s="6">
        <f>IF($C282="OK",_xlfn.NUMBERVALUE(Plantilla!CH293),"")</f>
        <v/>
      </c>
      <c r="CK282" s="6">
        <f>IF($C282="OK",_xlfn.NUMBERVALUE(Plantilla!CI293),"")</f>
        <v/>
      </c>
      <c r="CL282" s="6">
        <f>IF($C282="OK",_xlfn.NUMBERVALUE(Plantilla!CJ293),"")</f>
        <v/>
      </c>
      <c r="CM282">
        <f>IF($C282="OK",TEXT(Plantilla!CK293,"#"),"")</f>
        <v/>
      </c>
      <c r="CN282" s="6">
        <f>IF($C282="OK",_xlfn.NUMBERVALUE(Plantilla!CL293),"")</f>
        <v/>
      </c>
      <c r="CO282" s="6">
        <f>IF($C282="OK",_xlfn.NUMBERVALUE(Plantilla!CM293),"")</f>
        <v/>
      </c>
      <c r="CP282" s="110">
        <f>IF($C282="OK",_xlfn.NUMBERVALUE(Plantilla!CN293),"")</f>
        <v/>
      </c>
      <c r="CQ282" s="6">
        <f>IF($C282="OK",_xlfn.NUMBERVALUE(Plantilla!CO293),"")</f>
        <v/>
      </c>
      <c r="CR282" s="109">
        <f>IF($C282="OK",_xlfn.NUMBERVALUE(Plantilla!CP293),"")</f>
        <v/>
      </c>
      <c r="CS282" s="110">
        <f>IF($C282="OK",_xlfn.NUMBERVALUE(Plantilla!CQ293),"")</f>
        <v/>
      </c>
      <c r="CT282" s="6">
        <f>IF($C282="OK",_xlfn.NUMBERVALUE(Plantilla!CR293),"")</f>
        <v/>
      </c>
      <c r="CU282" s="109">
        <f>IF($C282="OK",_xlfn.NUMBERVALUE(Plantilla!CS293),"")</f>
        <v/>
      </c>
      <c r="CV282" s="110">
        <f>IF($C282="OK",_xlfn.NUMBERVALUE(Plantilla!CT293),"")</f>
        <v/>
      </c>
      <c r="CW282" s="6">
        <f>IF($C282="OK",_xlfn.NUMBERVALUE(Plantilla!CU293),"")</f>
        <v/>
      </c>
      <c r="CX282" s="82">
        <f>IF($C282="OK",_xlfn.NUMBERVALUE(Plantilla!CV293),"")</f>
        <v/>
      </c>
      <c r="CY282" s="6">
        <f>IF($C282="OK",_xlfn.NUMBERVALUE(Plantilla!CW293),"")</f>
        <v/>
      </c>
      <c r="CZ282" s="82">
        <f>IF($C282="OK",_xlfn.NUMBERVALUE(Plantilla!CX293),"")</f>
        <v/>
      </c>
      <c r="DA282" s="6">
        <f>IF($C282="OK",_xlfn.NUMBERVALUE(Plantilla!CY293),"")</f>
        <v/>
      </c>
      <c r="DB282" s="109">
        <f>IF($C282="OK",_xlfn.NUMBERVALUE(Plantilla!CZ293),"")</f>
        <v/>
      </c>
      <c r="DC282" s="6">
        <f>IF($C282="OK",_xlfn.NUMBERVALUE(Plantilla!DA293),"")</f>
        <v/>
      </c>
      <c r="DD282" s="6">
        <f>IF($C282="OK",TEXT(Plantilla!DB293,"#"),"")</f>
        <v/>
      </c>
      <c r="DE282" s="6">
        <f>IF($C282="OK",_xlfn.NUMBERVALUE(Plantilla!DC293),"")</f>
        <v/>
      </c>
      <c r="DF282" s="4">
        <f>IF($C282="OK",_xlfn.NUMBERVALUE(Plantilla!DD293),"")</f>
        <v/>
      </c>
      <c r="DG282" s="6">
        <f>IF($C282="OK",_xlfn.NUMBERVALUE(Plantilla!DE293),"")</f>
        <v/>
      </c>
      <c r="DH282" s="6">
        <f>IF($C282="OK",_xlfn.NUMBERVALUE(Plantilla!DF293),"")</f>
        <v/>
      </c>
      <c r="DI282" s="6">
        <f>IF($C282="OK",_xlfn.NUMBERVALUE(Plantilla!DG293),"")</f>
        <v/>
      </c>
      <c r="DJ282" s="6">
        <f>IF($C282="OK",_xlfn.NUMBERVALUE(Plantilla!DH293),"")</f>
        <v/>
      </c>
      <c r="DK282" s="6">
        <f>IF($C282="OK",_xlfn.NUMBERVALUE(Plantilla!DI293),"")</f>
        <v/>
      </c>
      <c r="DL282" s="6">
        <f>IF($C282="OK",_xlfn.NUMBERVALUE(Plantilla!DJ293),"")</f>
        <v/>
      </c>
      <c r="DM282" s="6">
        <f>IF($C282="OK",_xlfn.NUMBERVALUE(Plantilla!DK293),"")</f>
        <v/>
      </c>
      <c r="DN282" s="6">
        <f>IF($C282="OK",_xlfn.NUMBERVALUE(Plantilla!DL293),"")</f>
        <v/>
      </c>
      <c r="DO282" s="6">
        <f>IF($C282="OK",_xlfn.NUMBERVALUE(Plantilla!DM293),"")</f>
        <v/>
      </c>
      <c r="DP282" s="6">
        <f>IF($C282="OK",_xlfn.NUMBERVALUE(Plantilla!DN293),"")</f>
        <v/>
      </c>
      <c r="DQ282" s="6">
        <f>IF($C282="OK",_xlfn.NUMBERVALUE(Plantilla!DO293),"")</f>
        <v/>
      </c>
      <c r="DR282" s="6">
        <f>IF($C282="OK",_xlfn.NUMBERVALUE(Plantilla!DP293),"")</f>
        <v/>
      </c>
      <c r="DS282">
        <f>IF($C282="OK",TEXT(Plantilla!DR293,"#"),"")</f>
        <v/>
      </c>
      <c r="DT282" s="6" t="n"/>
    </row>
    <row r="283">
      <c r="A283">
        <f>IF(Plantilla!$I$6="¡Perfecto!, Guarda el archivo y adjúntalo a tu interfaz de Nómina Electrónica","OK","Error")</f>
        <v/>
      </c>
      <c r="B283">
        <f>IF(Plantilla!$I$6="¡Perfecto!, Guarda el archivo y adjúntalo a tu interfaz de Nómina Electrónica",MID(Plantilla!$D$2,SEARCH("V",Plantilla!$D$2),10),"")</f>
        <v/>
      </c>
      <c r="C283">
        <f>Plantilla!C294</f>
        <v/>
      </c>
      <c r="D283">
        <f>IF($C283="OK",Plantilla!B294,"")</f>
        <v/>
      </c>
      <c r="E283">
        <f>IF($C283="OK",
   VLOOKUP(Plantilla!$E$4,'Tablas '!$AP$4:$AT$6,5,FALSE),
"")</f>
        <v/>
      </c>
      <c r="F283">
        <f>IF($C283="OK",TEXT(Plantilla!D294,"#"),"")</f>
        <v/>
      </c>
      <c r="G283">
        <f>IF($C283="OK",
   VLOOKUP(Plantilla!E294,'Tablas '!$B$4:$C$14,2,FALSE),
"")</f>
        <v/>
      </c>
      <c r="H283">
        <f>IF($C283="OK",TEXT(Plantilla!F294,"#"),"")</f>
        <v/>
      </c>
      <c r="I283">
        <f>IF($C283="OK",TEXT(Plantilla!G294,"#"),"")</f>
        <v/>
      </c>
      <c r="J283">
        <f>IF($C283="OK",TEXT(Plantilla!H294,"#"),"")</f>
        <v/>
      </c>
      <c r="K283">
        <f>IF($C283="OK",TEXT(Plantilla!I294,"#"),"")</f>
        <v/>
      </c>
      <c r="L283">
        <f>IF($C283="OK",TEXT(Plantilla!J294,"#"),"")</f>
        <v/>
      </c>
      <c r="M283">
        <f>IF($C283="OK",TEXT(Plantilla!K294,"#"),"")</f>
        <v/>
      </c>
      <c r="N283">
        <f>IF($C283="OK",
   CONCATENATE(YEAR(Plantilla!L294),"-",TEXT(MONTH(Plantilla!L294),"00"),"-",TEXT(DAY(Plantilla!L294),"00")),
"")</f>
        <v/>
      </c>
      <c r="O283">
        <f>IF($C283="OK",_xlfn.NUMBERVALUE(Plantilla!M294),"")</f>
        <v/>
      </c>
      <c r="P283">
        <f>IF($C283="OK",
   IF(Plantilla!N294&lt;&gt;"",
      CONCATENATE(YEAR(Plantilla!N294),"-",TEXT(MONTH(Plantilla!N294),"00"),"-",TEXT(DAY(Plantilla!N294),"00")),
   ""),
"")</f>
        <v/>
      </c>
      <c r="Q283">
        <f>IF($C283="OK",
   VLOOKUP(Plantilla!O294,'Tablas '!$E$4:$F$19,2,FALSE),
"")</f>
        <v/>
      </c>
      <c r="R283">
        <f>IF($C283="OK",
   VLOOKUP(Plantilla!P294,'Tablas '!$H$4:$I$5,2,FALSE),
"")</f>
        <v/>
      </c>
      <c r="S283">
        <f>IF($C283="OK",
   VLOOKUP(Plantilla!Q294,'Tablas '!$K$4:$L$8,2,FALSE),
"")</f>
        <v/>
      </c>
      <c r="T283">
        <f>IF($C283="OK",
   VLOOKUP(Plantilla!R294,'Tablas '!$AE$4:$AF$6,2,FALSE),
"")</f>
        <v/>
      </c>
      <c r="U283">
        <f>IF($C283="OK",
   VLOOKUP(Plantilla!S294,'Tablas '!$AE$4:$AF$6,2,FALSE),
"")</f>
        <v/>
      </c>
      <c r="V283">
        <f>IF($C283="OK",TEXT(Plantilla!T294,"#"),"")</f>
        <v/>
      </c>
      <c r="W283" s="84">
        <f>IF($C283="OK",
   VLOOKUP(Plantilla!U294,'Tablas '!$AM$4:$AN$1126,2,FALSE),
"")</f>
        <v/>
      </c>
      <c r="X283">
        <f>IF($C283="OK",TEXT(Plantilla!V294,"#"),"")</f>
        <v/>
      </c>
      <c r="Y283">
        <f>IF($C283="OK",
   CONCATENATE(YEAR(Plantilla!W294),"-",TEXT(MONTH(Plantilla!W294),"00"),"-",TEXT(DAY(Plantilla!W294),"00")),
"")</f>
        <v/>
      </c>
      <c r="Z283">
        <f>IF($C283="OK",
   CONCATENATE(YEAR(Plantilla!X294),"-",TEXT(MONTH(Plantilla!X294),"00"),"-",TEXT(DAY(Plantilla!X294),"00")),
"")</f>
        <v/>
      </c>
      <c r="AA283">
        <f>IF($C283="OK",
   TEXT(VLOOKUP(Plantilla!Y294,'Tablas '!$Q$4:$R$9,2,FALSE),"#"),
"")</f>
        <v/>
      </c>
      <c r="AB283">
        <f>IF($C283="OK",
   CONCATENATE(YEAR(Plantilla!Z294),"-",TEXT(MONTH(Plantilla!Z294),"00"),"-",TEXT(DAY(Plantilla!Z294),"00")),
"")</f>
        <v/>
      </c>
      <c r="AC283">
        <f>IF($C283="OK",
   TEXT(VLOOKUP(Plantilla!AA294,'Tablas '!$T$4:$U$13,2,FALSE),"#"),
"")</f>
        <v/>
      </c>
      <c r="AD283">
        <f>IF($C283="OK",TEXT(Plantilla!AB294,"#"),"")</f>
        <v/>
      </c>
      <c r="AE283">
        <f>IF($C283="OK",
   IF(Plantilla!AC294&lt;&gt;"",
      TEXT(VLOOKUP(Plantilla!AC294,'Tablas '!$W$4:$X$7,2,FALSE),"#"),
   ""),
"")</f>
        <v/>
      </c>
      <c r="AF283">
        <f>IF($C283="OK",TEXT(Plantilla!AD294,"#"),"")</f>
        <v/>
      </c>
      <c r="AG283" s="6">
        <f>IF($C283="OK",_xlfn.NUMBERVALUE(Plantilla!AE294),"")</f>
        <v/>
      </c>
      <c r="AH283" s="4">
        <f>IF($C283="OK",_xlfn.NUMBERVALUE(Plantilla!AF294),"")</f>
        <v/>
      </c>
      <c r="AI283" s="6">
        <f>IF($C283="OK",_xlfn.NUMBERVALUE(Plantilla!AG294),"")</f>
        <v/>
      </c>
      <c r="AJ283" s="6">
        <f>IF($C283="OK",_xlfn.NUMBERVALUE(Plantilla!AH294),"")</f>
        <v/>
      </c>
      <c r="AK283" s="6">
        <f>IF($C283="OK",_xlfn.NUMBERVALUE(Plantilla!AI294),"")</f>
        <v/>
      </c>
      <c r="AL283" s="6">
        <f>IF($C283="OK",_xlfn.NUMBERVALUE(Plantilla!AJ294),"")</f>
        <v/>
      </c>
      <c r="AM283" s="4">
        <f>IF($C283="OK",_xlfn.NUMBERVALUE(Plantilla!AK294),"")</f>
        <v/>
      </c>
      <c r="AN283" s="6">
        <f>IF($C283="OK",_xlfn.NUMBERVALUE(Plantilla!AL294),"")</f>
        <v/>
      </c>
      <c r="AO283" s="4">
        <f>IF($C283="OK",_xlfn.NUMBERVALUE(Plantilla!AM294),"")</f>
        <v/>
      </c>
      <c r="AP283" s="6">
        <f>IF($C283="OK",_xlfn.NUMBERVALUE(Plantilla!AN294),"")</f>
        <v/>
      </c>
      <c r="AQ283" s="4">
        <f>IF($C283="OK",_xlfn.NUMBERVALUE(Plantilla!AO294),"")</f>
        <v/>
      </c>
      <c r="AR283" s="6">
        <f>IF($C283="OK",_xlfn.NUMBERVALUE(Plantilla!AP294),"")</f>
        <v/>
      </c>
      <c r="AS283" s="4">
        <f>IF($C283="OK",_xlfn.NUMBERVALUE(Plantilla!AQ294),"")</f>
        <v/>
      </c>
      <c r="AT283" s="6">
        <f>IF($C283="OK",_xlfn.NUMBERVALUE(Plantilla!AR294),"")</f>
        <v/>
      </c>
      <c r="AU283" s="4">
        <f>IF($C283="OK",_xlfn.NUMBERVALUE(Plantilla!AS294),"")</f>
        <v/>
      </c>
      <c r="AV283" s="6">
        <f>IF($C283="OK",_xlfn.NUMBERVALUE(Plantilla!AT294),"")</f>
        <v/>
      </c>
      <c r="AW283" s="4">
        <f>IF($C283="OK",_xlfn.NUMBERVALUE(Plantilla!AU294),"")</f>
        <v/>
      </c>
      <c r="AX283" s="6">
        <f>IF($C283="OK",_xlfn.NUMBERVALUE(Plantilla!AV294),"")</f>
        <v/>
      </c>
      <c r="AY283" s="4">
        <f>IF($C283="OK",_xlfn.NUMBERVALUE(Plantilla!AW294),"")</f>
        <v/>
      </c>
      <c r="AZ283" s="6">
        <f>IF($C283="OK",_xlfn.NUMBERVALUE(Plantilla!AX294),"")</f>
        <v/>
      </c>
      <c r="BA283">
        <f>IF($C283="OK",_xlfn.NUMBERVALUE(Plantilla!AY294),"")</f>
        <v/>
      </c>
      <c r="BB283">
        <f>IF($C283="OK",_xlfn.NUMBERVALUE(Plantilla!AZ294),"")</f>
        <v/>
      </c>
      <c r="BC283" s="4">
        <f>IF($C283="OK",_xlfn.NUMBERVALUE(Plantilla!BA294),"")</f>
        <v/>
      </c>
      <c r="BD283" s="6">
        <f>IF($C283="OK",_xlfn.NUMBERVALUE(Plantilla!BB294),"")</f>
        <v/>
      </c>
      <c r="BE283" s="4">
        <f>IF($C283="OK",_xlfn.NUMBERVALUE(Plantilla!BC294),"")</f>
        <v/>
      </c>
      <c r="BF283" s="6">
        <f>IF($C283="OK",_xlfn.NUMBERVALUE(Plantilla!BD294),"")</f>
        <v/>
      </c>
      <c r="BG283" s="4">
        <f>IF($C283="OK",_xlfn.NUMBERVALUE(Plantilla!BE294),"")</f>
        <v/>
      </c>
      <c r="BH283" s="6">
        <f>IF($C283="OK",_xlfn.NUMBERVALUE(Plantilla!BF294),"")</f>
        <v/>
      </c>
      <c r="BI283" s="110">
        <f>IF($C283="OK",_xlfn.NUMBERVALUE(Plantilla!BG294),"")</f>
        <v/>
      </c>
      <c r="BJ283" s="6">
        <f>IF($C283="OK",_xlfn.NUMBERVALUE(Plantilla!BH294),"")</f>
        <v/>
      </c>
      <c r="BK283" s="109">
        <f>IF($C283="OK",_xlfn.NUMBERVALUE(Plantilla!BI294),"")</f>
        <v/>
      </c>
      <c r="BL283" s="6">
        <f>IF($C283="OK",
   IF(Plantilla!BJ294&lt;&gt;"",
      TEXT(VLOOKUP(Plantilla!BJ294,'Tablas '!$Z$4:$AA$6,2,FALSE),"#"),
   ""),
"")</f>
        <v/>
      </c>
      <c r="BM283" s="4">
        <f>IF($C283="OK",_xlfn.NUMBERVALUE(Plantilla!BK294),"")</f>
        <v/>
      </c>
      <c r="BN283" s="4">
        <f>IF($C283="OK",_xlfn.NUMBERVALUE(Plantilla!BL294),"")</f>
        <v/>
      </c>
      <c r="BO283" s="6">
        <f>IF($C283="OK",_xlfn.NUMBERVALUE(Plantilla!BM294),"")</f>
        <v/>
      </c>
      <c r="BP283" s="4">
        <f>IF($C283="OK",_xlfn.NUMBERVALUE(Plantilla!BN294),"")</f>
        <v/>
      </c>
      <c r="BQ283" s="6">
        <f>IF($C283="OK",_xlfn.NUMBERVALUE(Plantilla!BO294),"")</f>
        <v/>
      </c>
      <c r="BR283" s="4">
        <f>IF($C283="OK",_xlfn.NUMBERVALUE(Plantilla!BP294),"")</f>
        <v/>
      </c>
      <c r="BS283" s="6">
        <f>IF($C283="OK",_xlfn.NUMBERVALUE(Plantilla!BQ294),"")</f>
        <v/>
      </c>
      <c r="BT283" s="4">
        <f>IF($C283="OK",_xlfn.NUMBERVALUE(Plantilla!BR294),"")</f>
        <v/>
      </c>
      <c r="BU283" s="6">
        <f>IF($C283="OK",_xlfn.NUMBERVALUE(Plantilla!BS294),"")</f>
        <v/>
      </c>
      <c r="BV283" s="6">
        <f>IF($C283="OK",_xlfn.NUMBERVALUE(Plantilla!BT294),"")</f>
        <v/>
      </c>
      <c r="BW283" s="6">
        <f>IF($C283="OK",_xlfn.NUMBERVALUE(Plantilla!BU294),"")</f>
        <v/>
      </c>
      <c r="BX283" s="6">
        <f>IF($C283="OK",_xlfn.NUMBERVALUE(Plantilla!BV294),"")</f>
        <v/>
      </c>
      <c r="BY283" s="6">
        <f>IF($C283="OK",_xlfn.NUMBERVALUE(Plantilla!BW294),"")</f>
        <v/>
      </c>
      <c r="BZ283" s="6">
        <f>IF($C283="OK",_xlfn.NUMBERVALUE(Plantilla!BX294),"")</f>
        <v/>
      </c>
      <c r="CA283" s="6">
        <f>IF($C283="OK",_xlfn.NUMBERVALUE(Plantilla!BY294),"")</f>
        <v/>
      </c>
      <c r="CB283" s="6">
        <f>IF($C283="OK",_xlfn.NUMBERVALUE(Plantilla!BZ294),"")</f>
        <v/>
      </c>
      <c r="CC283" s="6">
        <f>IF($C283="OK",_xlfn.NUMBERVALUE(Plantilla!CA294),"")</f>
        <v/>
      </c>
      <c r="CD283" s="6">
        <f>IF($C283="OK",_xlfn.NUMBERVALUE(Plantilla!CB294),"")</f>
        <v/>
      </c>
      <c r="CE283" s="6">
        <f>IF($C283="OK",_xlfn.NUMBERVALUE(Plantilla!CC294),"")</f>
        <v/>
      </c>
      <c r="CF283" s="4">
        <f>IF($C283="OK",_xlfn.NUMBERVALUE(Plantilla!CD294),"")</f>
        <v/>
      </c>
      <c r="CG283" s="6">
        <f>IF($C283="OK",_xlfn.NUMBERVALUE(Plantilla!CE294),"")</f>
        <v/>
      </c>
      <c r="CH283" s="6">
        <f>IF($C283="OK",_xlfn.NUMBERVALUE(Plantilla!CF294),"")</f>
        <v/>
      </c>
      <c r="CI283" s="6">
        <f>IF($C283="OK",_xlfn.NUMBERVALUE(Plantilla!CG294),"")</f>
        <v/>
      </c>
      <c r="CJ283" s="6">
        <f>IF($C283="OK",_xlfn.NUMBERVALUE(Plantilla!CH294),"")</f>
        <v/>
      </c>
      <c r="CK283" s="6">
        <f>IF($C283="OK",_xlfn.NUMBERVALUE(Plantilla!CI294),"")</f>
        <v/>
      </c>
      <c r="CL283" s="6">
        <f>IF($C283="OK",_xlfn.NUMBERVALUE(Plantilla!CJ294),"")</f>
        <v/>
      </c>
      <c r="CM283">
        <f>IF($C283="OK",TEXT(Plantilla!CK294,"#"),"")</f>
        <v/>
      </c>
      <c r="CN283" s="6">
        <f>IF($C283="OK",_xlfn.NUMBERVALUE(Plantilla!CL294),"")</f>
        <v/>
      </c>
      <c r="CO283" s="6">
        <f>IF($C283="OK",_xlfn.NUMBERVALUE(Plantilla!CM294),"")</f>
        <v/>
      </c>
      <c r="CP283" s="110">
        <f>IF($C283="OK",_xlfn.NUMBERVALUE(Plantilla!CN294),"")</f>
        <v/>
      </c>
      <c r="CQ283" s="6">
        <f>IF($C283="OK",_xlfn.NUMBERVALUE(Plantilla!CO294),"")</f>
        <v/>
      </c>
      <c r="CR283" s="109">
        <f>IF($C283="OK",_xlfn.NUMBERVALUE(Plantilla!CP294),"")</f>
        <v/>
      </c>
      <c r="CS283" s="110">
        <f>IF($C283="OK",_xlfn.NUMBERVALUE(Plantilla!CQ294),"")</f>
        <v/>
      </c>
      <c r="CT283" s="6">
        <f>IF($C283="OK",_xlfn.NUMBERVALUE(Plantilla!CR294),"")</f>
        <v/>
      </c>
      <c r="CU283" s="109">
        <f>IF($C283="OK",_xlfn.NUMBERVALUE(Plantilla!CS294),"")</f>
        <v/>
      </c>
      <c r="CV283" s="110">
        <f>IF($C283="OK",_xlfn.NUMBERVALUE(Plantilla!CT294),"")</f>
        <v/>
      </c>
      <c r="CW283" s="6">
        <f>IF($C283="OK",_xlfn.NUMBERVALUE(Plantilla!CU294),"")</f>
        <v/>
      </c>
      <c r="CX283" s="82">
        <f>IF($C283="OK",_xlfn.NUMBERVALUE(Plantilla!CV294),"")</f>
        <v/>
      </c>
      <c r="CY283" s="6">
        <f>IF($C283="OK",_xlfn.NUMBERVALUE(Plantilla!CW294),"")</f>
        <v/>
      </c>
      <c r="CZ283" s="82">
        <f>IF($C283="OK",_xlfn.NUMBERVALUE(Plantilla!CX294),"")</f>
        <v/>
      </c>
      <c r="DA283" s="6">
        <f>IF($C283="OK",_xlfn.NUMBERVALUE(Plantilla!CY294),"")</f>
        <v/>
      </c>
      <c r="DB283" s="109">
        <f>IF($C283="OK",_xlfn.NUMBERVALUE(Plantilla!CZ294),"")</f>
        <v/>
      </c>
      <c r="DC283" s="6">
        <f>IF($C283="OK",_xlfn.NUMBERVALUE(Plantilla!DA294),"")</f>
        <v/>
      </c>
      <c r="DD283" s="6">
        <f>IF($C283="OK",TEXT(Plantilla!DB294,"#"),"")</f>
        <v/>
      </c>
      <c r="DE283" s="6">
        <f>IF($C283="OK",_xlfn.NUMBERVALUE(Plantilla!DC294),"")</f>
        <v/>
      </c>
      <c r="DF283" s="4">
        <f>IF($C283="OK",_xlfn.NUMBERVALUE(Plantilla!DD294),"")</f>
        <v/>
      </c>
      <c r="DG283" s="6">
        <f>IF($C283="OK",_xlfn.NUMBERVALUE(Plantilla!DE294),"")</f>
        <v/>
      </c>
      <c r="DH283" s="6">
        <f>IF($C283="OK",_xlfn.NUMBERVALUE(Plantilla!DF294),"")</f>
        <v/>
      </c>
      <c r="DI283" s="6">
        <f>IF($C283="OK",_xlfn.NUMBERVALUE(Plantilla!DG294),"")</f>
        <v/>
      </c>
      <c r="DJ283" s="6">
        <f>IF($C283="OK",_xlfn.NUMBERVALUE(Plantilla!DH294),"")</f>
        <v/>
      </c>
      <c r="DK283" s="6">
        <f>IF($C283="OK",_xlfn.NUMBERVALUE(Plantilla!DI294),"")</f>
        <v/>
      </c>
      <c r="DL283" s="6">
        <f>IF($C283="OK",_xlfn.NUMBERVALUE(Plantilla!DJ294),"")</f>
        <v/>
      </c>
      <c r="DM283" s="6">
        <f>IF($C283="OK",_xlfn.NUMBERVALUE(Plantilla!DK294),"")</f>
        <v/>
      </c>
      <c r="DN283" s="6">
        <f>IF($C283="OK",_xlfn.NUMBERVALUE(Plantilla!DL294),"")</f>
        <v/>
      </c>
      <c r="DO283" s="6">
        <f>IF($C283="OK",_xlfn.NUMBERVALUE(Plantilla!DM294),"")</f>
        <v/>
      </c>
      <c r="DP283" s="6">
        <f>IF($C283="OK",_xlfn.NUMBERVALUE(Plantilla!DN294),"")</f>
        <v/>
      </c>
      <c r="DQ283" s="6">
        <f>IF($C283="OK",_xlfn.NUMBERVALUE(Plantilla!DO294),"")</f>
        <v/>
      </c>
      <c r="DR283" s="6">
        <f>IF($C283="OK",_xlfn.NUMBERVALUE(Plantilla!DP294),"")</f>
        <v/>
      </c>
      <c r="DS283">
        <f>IF($C283="OK",TEXT(Plantilla!DR294,"#"),"")</f>
        <v/>
      </c>
      <c r="DT283" s="6" t="n"/>
    </row>
    <row r="284">
      <c r="A284">
        <f>IF(Plantilla!$I$6="¡Perfecto!, Guarda el archivo y adjúntalo a tu interfaz de Nómina Electrónica","OK","Error")</f>
        <v/>
      </c>
      <c r="B284">
        <f>IF(Plantilla!$I$6="¡Perfecto!, Guarda el archivo y adjúntalo a tu interfaz de Nómina Electrónica",MID(Plantilla!$D$2,SEARCH("V",Plantilla!$D$2),10),"")</f>
        <v/>
      </c>
      <c r="C284">
        <f>Plantilla!C295</f>
        <v/>
      </c>
      <c r="D284">
        <f>IF($C284="OK",Plantilla!B295,"")</f>
        <v/>
      </c>
      <c r="E284">
        <f>IF($C284="OK",
   VLOOKUP(Plantilla!$E$4,'Tablas '!$AP$4:$AT$6,5,FALSE),
"")</f>
        <v/>
      </c>
      <c r="F284">
        <f>IF($C284="OK",TEXT(Plantilla!D295,"#"),"")</f>
        <v/>
      </c>
      <c r="G284">
        <f>IF($C284="OK",
   VLOOKUP(Plantilla!E295,'Tablas '!$B$4:$C$14,2,FALSE),
"")</f>
        <v/>
      </c>
      <c r="H284">
        <f>IF($C284="OK",TEXT(Plantilla!F295,"#"),"")</f>
        <v/>
      </c>
      <c r="I284">
        <f>IF($C284="OK",TEXT(Plantilla!G295,"#"),"")</f>
        <v/>
      </c>
      <c r="J284">
        <f>IF($C284="OK",TEXT(Plantilla!H295,"#"),"")</f>
        <v/>
      </c>
      <c r="K284">
        <f>IF($C284="OK",TEXT(Plantilla!I295,"#"),"")</f>
        <v/>
      </c>
      <c r="L284">
        <f>IF($C284="OK",TEXT(Plantilla!J295,"#"),"")</f>
        <v/>
      </c>
      <c r="M284">
        <f>IF($C284="OK",TEXT(Plantilla!K295,"#"),"")</f>
        <v/>
      </c>
      <c r="N284">
        <f>IF($C284="OK",
   CONCATENATE(YEAR(Plantilla!L295),"-",TEXT(MONTH(Plantilla!L295),"00"),"-",TEXT(DAY(Plantilla!L295),"00")),
"")</f>
        <v/>
      </c>
      <c r="O284">
        <f>IF($C284="OK",_xlfn.NUMBERVALUE(Plantilla!M295),"")</f>
        <v/>
      </c>
      <c r="P284">
        <f>IF($C284="OK",
   IF(Plantilla!N295&lt;&gt;"",
      CONCATENATE(YEAR(Plantilla!N295),"-",TEXT(MONTH(Plantilla!N295),"00"),"-",TEXT(DAY(Plantilla!N295),"00")),
   ""),
"")</f>
        <v/>
      </c>
      <c r="Q284">
        <f>IF($C284="OK",
   VLOOKUP(Plantilla!O295,'Tablas '!$E$4:$F$19,2,FALSE),
"")</f>
        <v/>
      </c>
      <c r="R284">
        <f>IF($C284="OK",
   VLOOKUP(Plantilla!P295,'Tablas '!$H$4:$I$5,2,FALSE),
"")</f>
        <v/>
      </c>
      <c r="S284">
        <f>IF($C284="OK",
   VLOOKUP(Plantilla!Q295,'Tablas '!$K$4:$L$8,2,FALSE),
"")</f>
        <v/>
      </c>
      <c r="T284">
        <f>IF($C284="OK",
   VLOOKUP(Plantilla!R295,'Tablas '!$AE$4:$AF$6,2,FALSE),
"")</f>
        <v/>
      </c>
      <c r="U284">
        <f>IF($C284="OK",
   VLOOKUP(Plantilla!S295,'Tablas '!$AE$4:$AF$6,2,FALSE),
"")</f>
        <v/>
      </c>
      <c r="V284">
        <f>IF($C284="OK",TEXT(Plantilla!T295,"#"),"")</f>
        <v/>
      </c>
      <c r="W284" s="84">
        <f>IF($C284="OK",
   VLOOKUP(Plantilla!U295,'Tablas '!$AM$4:$AN$1126,2,FALSE),
"")</f>
        <v/>
      </c>
      <c r="X284">
        <f>IF($C284="OK",TEXT(Plantilla!V295,"#"),"")</f>
        <v/>
      </c>
      <c r="Y284">
        <f>IF($C284="OK",
   CONCATENATE(YEAR(Plantilla!W295),"-",TEXT(MONTH(Plantilla!W295),"00"),"-",TEXT(DAY(Plantilla!W295),"00")),
"")</f>
        <v/>
      </c>
      <c r="Z284">
        <f>IF($C284="OK",
   CONCATENATE(YEAR(Plantilla!X295),"-",TEXT(MONTH(Plantilla!X295),"00"),"-",TEXT(DAY(Plantilla!X295),"00")),
"")</f>
        <v/>
      </c>
      <c r="AA284">
        <f>IF($C284="OK",
   TEXT(VLOOKUP(Plantilla!Y295,'Tablas '!$Q$4:$R$9,2,FALSE),"#"),
"")</f>
        <v/>
      </c>
      <c r="AB284">
        <f>IF($C284="OK",
   CONCATENATE(YEAR(Plantilla!Z295),"-",TEXT(MONTH(Plantilla!Z295),"00"),"-",TEXT(DAY(Plantilla!Z295),"00")),
"")</f>
        <v/>
      </c>
      <c r="AC284">
        <f>IF($C284="OK",
   TEXT(VLOOKUP(Plantilla!AA295,'Tablas '!$T$4:$U$13,2,FALSE),"#"),
"")</f>
        <v/>
      </c>
      <c r="AD284">
        <f>IF($C284="OK",TEXT(Plantilla!AB295,"#"),"")</f>
        <v/>
      </c>
      <c r="AE284">
        <f>IF($C284="OK",
   IF(Plantilla!AC295&lt;&gt;"",
      TEXT(VLOOKUP(Plantilla!AC295,'Tablas '!$W$4:$X$7,2,FALSE),"#"),
   ""),
"")</f>
        <v/>
      </c>
      <c r="AF284">
        <f>IF($C284="OK",TEXT(Plantilla!AD295,"#"),"")</f>
        <v/>
      </c>
      <c r="AG284" s="6">
        <f>IF($C284="OK",_xlfn.NUMBERVALUE(Plantilla!AE295),"")</f>
        <v/>
      </c>
      <c r="AH284" s="4">
        <f>IF($C284="OK",_xlfn.NUMBERVALUE(Plantilla!AF295),"")</f>
        <v/>
      </c>
      <c r="AI284" s="6">
        <f>IF($C284="OK",_xlfn.NUMBERVALUE(Plantilla!AG295),"")</f>
        <v/>
      </c>
      <c r="AJ284" s="6">
        <f>IF($C284="OK",_xlfn.NUMBERVALUE(Plantilla!AH295),"")</f>
        <v/>
      </c>
      <c r="AK284" s="6">
        <f>IF($C284="OK",_xlfn.NUMBERVALUE(Plantilla!AI295),"")</f>
        <v/>
      </c>
      <c r="AL284" s="6">
        <f>IF($C284="OK",_xlfn.NUMBERVALUE(Plantilla!AJ295),"")</f>
        <v/>
      </c>
      <c r="AM284" s="4">
        <f>IF($C284="OK",_xlfn.NUMBERVALUE(Plantilla!AK295),"")</f>
        <v/>
      </c>
      <c r="AN284" s="6">
        <f>IF($C284="OK",_xlfn.NUMBERVALUE(Plantilla!AL295),"")</f>
        <v/>
      </c>
      <c r="AO284" s="4">
        <f>IF($C284="OK",_xlfn.NUMBERVALUE(Plantilla!AM295),"")</f>
        <v/>
      </c>
      <c r="AP284" s="6">
        <f>IF($C284="OK",_xlfn.NUMBERVALUE(Plantilla!AN295),"")</f>
        <v/>
      </c>
      <c r="AQ284" s="4">
        <f>IF($C284="OK",_xlfn.NUMBERVALUE(Plantilla!AO295),"")</f>
        <v/>
      </c>
      <c r="AR284" s="6">
        <f>IF($C284="OK",_xlfn.NUMBERVALUE(Plantilla!AP295),"")</f>
        <v/>
      </c>
      <c r="AS284" s="4">
        <f>IF($C284="OK",_xlfn.NUMBERVALUE(Plantilla!AQ295),"")</f>
        <v/>
      </c>
      <c r="AT284" s="6">
        <f>IF($C284="OK",_xlfn.NUMBERVALUE(Plantilla!AR295),"")</f>
        <v/>
      </c>
      <c r="AU284" s="4">
        <f>IF($C284="OK",_xlfn.NUMBERVALUE(Plantilla!AS295),"")</f>
        <v/>
      </c>
      <c r="AV284" s="6">
        <f>IF($C284="OK",_xlfn.NUMBERVALUE(Plantilla!AT295),"")</f>
        <v/>
      </c>
      <c r="AW284" s="4">
        <f>IF($C284="OK",_xlfn.NUMBERVALUE(Plantilla!AU295),"")</f>
        <v/>
      </c>
      <c r="AX284" s="6">
        <f>IF($C284="OK",_xlfn.NUMBERVALUE(Plantilla!AV295),"")</f>
        <v/>
      </c>
      <c r="AY284" s="4">
        <f>IF($C284="OK",_xlfn.NUMBERVALUE(Plantilla!AW295),"")</f>
        <v/>
      </c>
      <c r="AZ284" s="6">
        <f>IF($C284="OK",_xlfn.NUMBERVALUE(Plantilla!AX295),"")</f>
        <v/>
      </c>
      <c r="BA284">
        <f>IF($C284="OK",_xlfn.NUMBERVALUE(Plantilla!AY295),"")</f>
        <v/>
      </c>
      <c r="BB284">
        <f>IF($C284="OK",_xlfn.NUMBERVALUE(Plantilla!AZ295),"")</f>
        <v/>
      </c>
      <c r="BC284" s="4">
        <f>IF($C284="OK",_xlfn.NUMBERVALUE(Plantilla!BA295),"")</f>
        <v/>
      </c>
      <c r="BD284" s="6">
        <f>IF($C284="OK",_xlfn.NUMBERVALUE(Plantilla!BB295),"")</f>
        <v/>
      </c>
      <c r="BE284" s="4">
        <f>IF($C284="OK",_xlfn.NUMBERVALUE(Plantilla!BC295),"")</f>
        <v/>
      </c>
      <c r="BF284" s="6">
        <f>IF($C284="OK",_xlfn.NUMBERVALUE(Plantilla!BD295),"")</f>
        <v/>
      </c>
      <c r="BG284" s="4">
        <f>IF($C284="OK",_xlfn.NUMBERVALUE(Plantilla!BE295),"")</f>
        <v/>
      </c>
      <c r="BH284" s="6">
        <f>IF($C284="OK",_xlfn.NUMBERVALUE(Plantilla!BF295),"")</f>
        <v/>
      </c>
      <c r="BI284" s="110">
        <f>IF($C284="OK",_xlfn.NUMBERVALUE(Plantilla!BG295),"")</f>
        <v/>
      </c>
      <c r="BJ284" s="6">
        <f>IF($C284="OK",_xlfn.NUMBERVALUE(Plantilla!BH295),"")</f>
        <v/>
      </c>
      <c r="BK284" s="109">
        <f>IF($C284="OK",_xlfn.NUMBERVALUE(Plantilla!BI295),"")</f>
        <v/>
      </c>
      <c r="BL284" s="6">
        <f>IF($C284="OK",
   IF(Plantilla!BJ295&lt;&gt;"",
      TEXT(VLOOKUP(Plantilla!BJ295,'Tablas '!$Z$4:$AA$6,2,FALSE),"#"),
   ""),
"")</f>
        <v/>
      </c>
      <c r="BM284" s="4">
        <f>IF($C284="OK",_xlfn.NUMBERVALUE(Plantilla!BK295),"")</f>
        <v/>
      </c>
      <c r="BN284" s="4">
        <f>IF($C284="OK",_xlfn.NUMBERVALUE(Plantilla!BL295),"")</f>
        <v/>
      </c>
      <c r="BO284" s="6">
        <f>IF($C284="OK",_xlfn.NUMBERVALUE(Plantilla!BM295),"")</f>
        <v/>
      </c>
      <c r="BP284" s="4">
        <f>IF($C284="OK",_xlfn.NUMBERVALUE(Plantilla!BN295),"")</f>
        <v/>
      </c>
      <c r="BQ284" s="6">
        <f>IF($C284="OK",_xlfn.NUMBERVALUE(Plantilla!BO295),"")</f>
        <v/>
      </c>
      <c r="BR284" s="4">
        <f>IF($C284="OK",_xlfn.NUMBERVALUE(Plantilla!BP295),"")</f>
        <v/>
      </c>
      <c r="BS284" s="6">
        <f>IF($C284="OK",_xlfn.NUMBERVALUE(Plantilla!BQ295),"")</f>
        <v/>
      </c>
      <c r="BT284" s="4">
        <f>IF($C284="OK",_xlfn.NUMBERVALUE(Plantilla!BR295),"")</f>
        <v/>
      </c>
      <c r="BU284" s="6">
        <f>IF($C284="OK",_xlfn.NUMBERVALUE(Plantilla!BS295),"")</f>
        <v/>
      </c>
      <c r="BV284" s="6">
        <f>IF($C284="OK",_xlfn.NUMBERVALUE(Plantilla!BT295),"")</f>
        <v/>
      </c>
      <c r="BW284" s="6">
        <f>IF($C284="OK",_xlfn.NUMBERVALUE(Plantilla!BU295),"")</f>
        <v/>
      </c>
      <c r="BX284" s="6">
        <f>IF($C284="OK",_xlfn.NUMBERVALUE(Plantilla!BV295),"")</f>
        <v/>
      </c>
      <c r="BY284" s="6">
        <f>IF($C284="OK",_xlfn.NUMBERVALUE(Plantilla!BW295),"")</f>
        <v/>
      </c>
      <c r="BZ284" s="6">
        <f>IF($C284="OK",_xlfn.NUMBERVALUE(Plantilla!BX295),"")</f>
        <v/>
      </c>
      <c r="CA284" s="6">
        <f>IF($C284="OK",_xlfn.NUMBERVALUE(Plantilla!BY295),"")</f>
        <v/>
      </c>
      <c r="CB284" s="6">
        <f>IF($C284="OK",_xlfn.NUMBERVALUE(Plantilla!BZ295),"")</f>
        <v/>
      </c>
      <c r="CC284" s="6">
        <f>IF($C284="OK",_xlfn.NUMBERVALUE(Plantilla!CA295),"")</f>
        <v/>
      </c>
      <c r="CD284" s="6">
        <f>IF($C284="OK",_xlfn.NUMBERVALUE(Plantilla!CB295),"")</f>
        <v/>
      </c>
      <c r="CE284" s="6">
        <f>IF($C284="OK",_xlfn.NUMBERVALUE(Plantilla!CC295),"")</f>
        <v/>
      </c>
      <c r="CF284" s="4">
        <f>IF($C284="OK",_xlfn.NUMBERVALUE(Plantilla!CD295),"")</f>
        <v/>
      </c>
      <c r="CG284" s="6">
        <f>IF($C284="OK",_xlfn.NUMBERVALUE(Plantilla!CE295),"")</f>
        <v/>
      </c>
      <c r="CH284" s="6">
        <f>IF($C284="OK",_xlfn.NUMBERVALUE(Plantilla!CF295),"")</f>
        <v/>
      </c>
      <c r="CI284" s="6">
        <f>IF($C284="OK",_xlfn.NUMBERVALUE(Plantilla!CG295),"")</f>
        <v/>
      </c>
      <c r="CJ284" s="6">
        <f>IF($C284="OK",_xlfn.NUMBERVALUE(Plantilla!CH295),"")</f>
        <v/>
      </c>
      <c r="CK284" s="6">
        <f>IF($C284="OK",_xlfn.NUMBERVALUE(Plantilla!CI295),"")</f>
        <v/>
      </c>
      <c r="CL284" s="6">
        <f>IF($C284="OK",_xlfn.NUMBERVALUE(Plantilla!CJ295),"")</f>
        <v/>
      </c>
      <c r="CM284">
        <f>IF($C284="OK",TEXT(Plantilla!CK295,"#"),"")</f>
        <v/>
      </c>
      <c r="CN284" s="6">
        <f>IF($C284="OK",_xlfn.NUMBERVALUE(Plantilla!CL295),"")</f>
        <v/>
      </c>
      <c r="CO284" s="6">
        <f>IF($C284="OK",_xlfn.NUMBERVALUE(Plantilla!CM295),"")</f>
        <v/>
      </c>
      <c r="CP284" s="110">
        <f>IF($C284="OK",_xlfn.NUMBERVALUE(Plantilla!CN295),"")</f>
        <v/>
      </c>
      <c r="CQ284" s="6">
        <f>IF($C284="OK",_xlfn.NUMBERVALUE(Plantilla!CO295),"")</f>
        <v/>
      </c>
      <c r="CR284" s="109">
        <f>IF($C284="OK",_xlfn.NUMBERVALUE(Plantilla!CP295),"")</f>
        <v/>
      </c>
      <c r="CS284" s="110">
        <f>IF($C284="OK",_xlfn.NUMBERVALUE(Plantilla!CQ295),"")</f>
        <v/>
      </c>
      <c r="CT284" s="6">
        <f>IF($C284="OK",_xlfn.NUMBERVALUE(Plantilla!CR295),"")</f>
        <v/>
      </c>
      <c r="CU284" s="109">
        <f>IF($C284="OK",_xlfn.NUMBERVALUE(Plantilla!CS295),"")</f>
        <v/>
      </c>
      <c r="CV284" s="110">
        <f>IF($C284="OK",_xlfn.NUMBERVALUE(Plantilla!CT295),"")</f>
        <v/>
      </c>
      <c r="CW284" s="6">
        <f>IF($C284="OK",_xlfn.NUMBERVALUE(Plantilla!CU295),"")</f>
        <v/>
      </c>
      <c r="CX284" s="82">
        <f>IF($C284="OK",_xlfn.NUMBERVALUE(Plantilla!CV295),"")</f>
        <v/>
      </c>
      <c r="CY284" s="6">
        <f>IF($C284="OK",_xlfn.NUMBERVALUE(Plantilla!CW295),"")</f>
        <v/>
      </c>
      <c r="CZ284" s="82">
        <f>IF($C284="OK",_xlfn.NUMBERVALUE(Plantilla!CX295),"")</f>
        <v/>
      </c>
      <c r="DA284" s="6">
        <f>IF($C284="OK",_xlfn.NUMBERVALUE(Plantilla!CY295),"")</f>
        <v/>
      </c>
      <c r="DB284" s="109">
        <f>IF($C284="OK",_xlfn.NUMBERVALUE(Plantilla!CZ295),"")</f>
        <v/>
      </c>
      <c r="DC284" s="6">
        <f>IF($C284="OK",_xlfn.NUMBERVALUE(Plantilla!DA295),"")</f>
        <v/>
      </c>
      <c r="DD284" s="6">
        <f>IF($C284="OK",TEXT(Plantilla!DB295,"#"),"")</f>
        <v/>
      </c>
      <c r="DE284" s="6">
        <f>IF($C284="OK",_xlfn.NUMBERVALUE(Plantilla!DC295),"")</f>
        <v/>
      </c>
      <c r="DF284" s="4">
        <f>IF($C284="OK",_xlfn.NUMBERVALUE(Plantilla!DD295),"")</f>
        <v/>
      </c>
      <c r="DG284" s="6">
        <f>IF($C284="OK",_xlfn.NUMBERVALUE(Plantilla!DE295),"")</f>
        <v/>
      </c>
      <c r="DH284" s="6">
        <f>IF($C284="OK",_xlfn.NUMBERVALUE(Plantilla!DF295),"")</f>
        <v/>
      </c>
      <c r="DI284" s="6">
        <f>IF($C284="OK",_xlfn.NUMBERVALUE(Plantilla!DG295),"")</f>
        <v/>
      </c>
      <c r="DJ284" s="6">
        <f>IF($C284="OK",_xlfn.NUMBERVALUE(Plantilla!DH295),"")</f>
        <v/>
      </c>
      <c r="DK284" s="6">
        <f>IF($C284="OK",_xlfn.NUMBERVALUE(Plantilla!DI295),"")</f>
        <v/>
      </c>
      <c r="DL284" s="6">
        <f>IF($C284="OK",_xlfn.NUMBERVALUE(Plantilla!DJ295),"")</f>
        <v/>
      </c>
      <c r="DM284" s="6">
        <f>IF($C284="OK",_xlfn.NUMBERVALUE(Plantilla!DK295),"")</f>
        <v/>
      </c>
      <c r="DN284" s="6">
        <f>IF($C284="OK",_xlfn.NUMBERVALUE(Plantilla!DL295),"")</f>
        <v/>
      </c>
      <c r="DO284" s="6">
        <f>IF($C284="OK",_xlfn.NUMBERVALUE(Plantilla!DM295),"")</f>
        <v/>
      </c>
      <c r="DP284" s="6">
        <f>IF($C284="OK",_xlfn.NUMBERVALUE(Plantilla!DN295),"")</f>
        <v/>
      </c>
      <c r="DQ284" s="6">
        <f>IF($C284="OK",_xlfn.NUMBERVALUE(Plantilla!DO295),"")</f>
        <v/>
      </c>
      <c r="DR284" s="6">
        <f>IF($C284="OK",_xlfn.NUMBERVALUE(Plantilla!DP295),"")</f>
        <v/>
      </c>
      <c r="DS284">
        <f>IF($C284="OK",TEXT(Plantilla!DR295,"#"),"")</f>
        <v/>
      </c>
      <c r="DT284" s="6" t="n"/>
    </row>
    <row r="285">
      <c r="A285">
        <f>IF(Plantilla!$I$6="¡Perfecto!, Guarda el archivo y adjúntalo a tu interfaz de Nómina Electrónica","OK","Error")</f>
        <v/>
      </c>
      <c r="B285">
        <f>IF(Plantilla!$I$6="¡Perfecto!, Guarda el archivo y adjúntalo a tu interfaz de Nómina Electrónica",MID(Plantilla!$D$2,SEARCH("V",Plantilla!$D$2),10),"")</f>
        <v/>
      </c>
      <c r="C285">
        <f>Plantilla!C296</f>
        <v/>
      </c>
      <c r="D285">
        <f>IF($C285="OK",Plantilla!B296,"")</f>
        <v/>
      </c>
      <c r="E285">
        <f>IF($C285="OK",
   VLOOKUP(Plantilla!$E$4,'Tablas '!$AP$4:$AT$6,5,FALSE),
"")</f>
        <v/>
      </c>
      <c r="F285">
        <f>IF($C285="OK",TEXT(Plantilla!D296,"#"),"")</f>
        <v/>
      </c>
      <c r="G285">
        <f>IF($C285="OK",
   VLOOKUP(Plantilla!E296,'Tablas '!$B$4:$C$14,2,FALSE),
"")</f>
        <v/>
      </c>
      <c r="H285">
        <f>IF($C285="OK",TEXT(Plantilla!F296,"#"),"")</f>
        <v/>
      </c>
      <c r="I285">
        <f>IF($C285="OK",TEXT(Plantilla!G296,"#"),"")</f>
        <v/>
      </c>
      <c r="J285">
        <f>IF($C285="OK",TEXT(Plantilla!H296,"#"),"")</f>
        <v/>
      </c>
      <c r="K285">
        <f>IF($C285="OK",TEXT(Plantilla!I296,"#"),"")</f>
        <v/>
      </c>
      <c r="L285">
        <f>IF($C285="OK",TEXT(Plantilla!J296,"#"),"")</f>
        <v/>
      </c>
      <c r="M285">
        <f>IF($C285="OK",TEXT(Plantilla!K296,"#"),"")</f>
        <v/>
      </c>
      <c r="N285">
        <f>IF($C285="OK",
   CONCATENATE(YEAR(Plantilla!L296),"-",TEXT(MONTH(Plantilla!L296),"00"),"-",TEXT(DAY(Plantilla!L296),"00")),
"")</f>
        <v/>
      </c>
      <c r="O285">
        <f>IF($C285="OK",_xlfn.NUMBERVALUE(Plantilla!M296),"")</f>
        <v/>
      </c>
      <c r="P285">
        <f>IF($C285="OK",
   IF(Plantilla!N296&lt;&gt;"",
      CONCATENATE(YEAR(Plantilla!N296),"-",TEXT(MONTH(Plantilla!N296),"00"),"-",TEXT(DAY(Plantilla!N296),"00")),
   ""),
"")</f>
        <v/>
      </c>
      <c r="Q285">
        <f>IF($C285="OK",
   VLOOKUP(Plantilla!O296,'Tablas '!$E$4:$F$19,2,FALSE),
"")</f>
        <v/>
      </c>
      <c r="R285">
        <f>IF($C285="OK",
   VLOOKUP(Plantilla!P296,'Tablas '!$H$4:$I$5,2,FALSE),
"")</f>
        <v/>
      </c>
      <c r="S285">
        <f>IF($C285="OK",
   VLOOKUP(Plantilla!Q296,'Tablas '!$K$4:$L$8,2,FALSE),
"")</f>
        <v/>
      </c>
      <c r="T285">
        <f>IF($C285="OK",
   VLOOKUP(Plantilla!R296,'Tablas '!$AE$4:$AF$6,2,FALSE),
"")</f>
        <v/>
      </c>
      <c r="U285">
        <f>IF($C285="OK",
   VLOOKUP(Plantilla!S296,'Tablas '!$AE$4:$AF$6,2,FALSE),
"")</f>
        <v/>
      </c>
      <c r="V285">
        <f>IF($C285="OK",TEXT(Plantilla!T296,"#"),"")</f>
        <v/>
      </c>
      <c r="W285" s="84">
        <f>IF($C285="OK",
   VLOOKUP(Plantilla!U296,'Tablas '!$AM$4:$AN$1126,2,FALSE),
"")</f>
        <v/>
      </c>
      <c r="X285">
        <f>IF($C285="OK",TEXT(Plantilla!V296,"#"),"")</f>
        <v/>
      </c>
      <c r="Y285">
        <f>IF($C285="OK",
   CONCATENATE(YEAR(Plantilla!W296),"-",TEXT(MONTH(Plantilla!W296),"00"),"-",TEXT(DAY(Plantilla!W296),"00")),
"")</f>
        <v/>
      </c>
      <c r="Z285">
        <f>IF($C285="OK",
   CONCATENATE(YEAR(Plantilla!X296),"-",TEXT(MONTH(Plantilla!X296),"00"),"-",TEXT(DAY(Plantilla!X296),"00")),
"")</f>
        <v/>
      </c>
      <c r="AA285">
        <f>IF($C285="OK",
   TEXT(VLOOKUP(Plantilla!Y296,'Tablas '!$Q$4:$R$9,2,FALSE),"#"),
"")</f>
        <v/>
      </c>
      <c r="AB285">
        <f>IF($C285="OK",
   CONCATENATE(YEAR(Plantilla!Z296),"-",TEXT(MONTH(Plantilla!Z296),"00"),"-",TEXT(DAY(Plantilla!Z296),"00")),
"")</f>
        <v/>
      </c>
      <c r="AC285">
        <f>IF($C285="OK",
   TEXT(VLOOKUP(Plantilla!AA296,'Tablas '!$T$4:$U$13,2,FALSE),"#"),
"")</f>
        <v/>
      </c>
      <c r="AD285">
        <f>IF($C285="OK",TEXT(Plantilla!AB296,"#"),"")</f>
        <v/>
      </c>
      <c r="AE285">
        <f>IF($C285="OK",
   IF(Plantilla!AC296&lt;&gt;"",
      TEXT(VLOOKUP(Plantilla!AC296,'Tablas '!$W$4:$X$7,2,FALSE),"#"),
   ""),
"")</f>
        <v/>
      </c>
      <c r="AF285">
        <f>IF($C285="OK",TEXT(Plantilla!AD296,"#"),"")</f>
        <v/>
      </c>
      <c r="AG285" s="6">
        <f>IF($C285="OK",_xlfn.NUMBERVALUE(Plantilla!AE296),"")</f>
        <v/>
      </c>
      <c r="AH285" s="4">
        <f>IF($C285="OK",_xlfn.NUMBERVALUE(Plantilla!AF296),"")</f>
        <v/>
      </c>
      <c r="AI285" s="6">
        <f>IF($C285="OK",_xlfn.NUMBERVALUE(Plantilla!AG296),"")</f>
        <v/>
      </c>
      <c r="AJ285" s="6">
        <f>IF($C285="OK",_xlfn.NUMBERVALUE(Plantilla!AH296),"")</f>
        <v/>
      </c>
      <c r="AK285" s="6">
        <f>IF($C285="OK",_xlfn.NUMBERVALUE(Plantilla!AI296),"")</f>
        <v/>
      </c>
      <c r="AL285" s="6">
        <f>IF($C285="OK",_xlfn.NUMBERVALUE(Plantilla!AJ296),"")</f>
        <v/>
      </c>
      <c r="AM285" s="4">
        <f>IF($C285="OK",_xlfn.NUMBERVALUE(Plantilla!AK296),"")</f>
        <v/>
      </c>
      <c r="AN285" s="6">
        <f>IF($C285="OK",_xlfn.NUMBERVALUE(Plantilla!AL296),"")</f>
        <v/>
      </c>
      <c r="AO285" s="4">
        <f>IF($C285="OK",_xlfn.NUMBERVALUE(Plantilla!AM296),"")</f>
        <v/>
      </c>
      <c r="AP285" s="6">
        <f>IF($C285="OK",_xlfn.NUMBERVALUE(Plantilla!AN296),"")</f>
        <v/>
      </c>
      <c r="AQ285" s="4">
        <f>IF($C285="OK",_xlfn.NUMBERVALUE(Plantilla!AO296),"")</f>
        <v/>
      </c>
      <c r="AR285" s="6">
        <f>IF($C285="OK",_xlfn.NUMBERVALUE(Plantilla!AP296),"")</f>
        <v/>
      </c>
      <c r="AS285" s="4">
        <f>IF($C285="OK",_xlfn.NUMBERVALUE(Plantilla!AQ296),"")</f>
        <v/>
      </c>
      <c r="AT285" s="6">
        <f>IF($C285="OK",_xlfn.NUMBERVALUE(Plantilla!AR296),"")</f>
        <v/>
      </c>
      <c r="AU285" s="4">
        <f>IF($C285="OK",_xlfn.NUMBERVALUE(Plantilla!AS296),"")</f>
        <v/>
      </c>
      <c r="AV285" s="6">
        <f>IF($C285="OK",_xlfn.NUMBERVALUE(Plantilla!AT296),"")</f>
        <v/>
      </c>
      <c r="AW285" s="4">
        <f>IF($C285="OK",_xlfn.NUMBERVALUE(Plantilla!AU296),"")</f>
        <v/>
      </c>
      <c r="AX285" s="6">
        <f>IF($C285="OK",_xlfn.NUMBERVALUE(Plantilla!AV296),"")</f>
        <v/>
      </c>
      <c r="AY285" s="4">
        <f>IF($C285="OK",_xlfn.NUMBERVALUE(Plantilla!AW296),"")</f>
        <v/>
      </c>
      <c r="AZ285" s="6">
        <f>IF($C285="OK",_xlfn.NUMBERVALUE(Plantilla!AX296),"")</f>
        <v/>
      </c>
      <c r="BA285">
        <f>IF($C285="OK",_xlfn.NUMBERVALUE(Plantilla!AY296),"")</f>
        <v/>
      </c>
      <c r="BB285">
        <f>IF($C285="OK",_xlfn.NUMBERVALUE(Plantilla!AZ296),"")</f>
        <v/>
      </c>
      <c r="BC285" s="4">
        <f>IF($C285="OK",_xlfn.NUMBERVALUE(Plantilla!BA296),"")</f>
        <v/>
      </c>
      <c r="BD285" s="6">
        <f>IF($C285="OK",_xlfn.NUMBERVALUE(Plantilla!BB296),"")</f>
        <v/>
      </c>
      <c r="BE285" s="4">
        <f>IF($C285="OK",_xlfn.NUMBERVALUE(Plantilla!BC296),"")</f>
        <v/>
      </c>
      <c r="BF285" s="6">
        <f>IF($C285="OK",_xlfn.NUMBERVALUE(Plantilla!BD296),"")</f>
        <v/>
      </c>
      <c r="BG285" s="4">
        <f>IF($C285="OK",_xlfn.NUMBERVALUE(Plantilla!BE296),"")</f>
        <v/>
      </c>
      <c r="BH285" s="6">
        <f>IF($C285="OK",_xlfn.NUMBERVALUE(Plantilla!BF296),"")</f>
        <v/>
      </c>
      <c r="BI285" s="110">
        <f>IF($C285="OK",_xlfn.NUMBERVALUE(Plantilla!BG296),"")</f>
        <v/>
      </c>
      <c r="BJ285" s="6">
        <f>IF($C285="OK",_xlfn.NUMBERVALUE(Plantilla!BH296),"")</f>
        <v/>
      </c>
      <c r="BK285" s="109">
        <f>IF($C285="OK",_xlfn.NUMBERVALUE(Plantilla!BI296),"")</f>
        <v/>
      </c>
      <c r="BL285" s="6">
        <f>IF($C285="OK",
   IF(Plantilla!BJ296&lt;&gt;"",
      TEXT(VLOOKUP(Plantilla!BJ296,'Tablas '!$Z$4:$AA$6,2,FALSE),"#"),
   ""),
"")</f>
        <v/>
      </c>
      <c r="BM285" s="4">
        <f>IF($C285="OK",_xlfn.NUMBERVALUE(Plantilla!BK296),"")</f>
        <v/>
      </c>
      <c r="BN285" s="4">
        <f>IF($C285="OK",_xlfn.NUMBERVALUE(Plantilla!BL296),"")</f>
        <v/>
      </c>
      <c r="BO285" s="6">
        <f>IF($C285="OK",_xlfn.NUMBERVALUE(Plantilla!BM296),"")</f>
        <v/>
      </c>
      <c r="BP285" s="4">
        <f>IF($C285="OK",_xlfn.NUMBERVALUE(Plantilla!BN296),"")</f>
        <v/>
      </c>
      <c r="BQ285" s="6">
        <f>IF($C285="OK",_xlfn.NUMBERVALUE(Plantilla!BO296),"")</f>
        <v/>
      </c>
      <c r="BR285" s="4">
        <f>IF($C285="OK",_xlfn.NUMBERVALUE(Plantilla!BP296),"")</f>
        <v/>
      </c>
      <c r="BS285" s="6">
        <f>IF($C285="OK",_xlfn.NUMBERVALUE(Plantilla!BQ296),"")</f>
        <v/>
      </c>
      <c r="BT285" s="4">
        <f>IF($C285="OK",_xlfn.NUMBERVALUE(Plantilla!BR296),"")</f>
        <v/>
      </c>
      <c r="BU285" s="6">
        <f>IF($C285="OK",_xlfn.NUMBERVALUE(Plantilla!BS296),"")</f>
        <v/>
      </c>
      <c r="BV285" s="6">
        <f>IF($C285="OK",_xlfn.NUMBERVALUE(Plantilla!BT296),"")</f>
        <v/>
      </c>
      <c r="BW285" s="6">
        <f>IF($C285="OK",_xlfn.NUMBERVALUE(Plantilla!BU296),"")</f>
        <v/>
      </c>
      <c r="BX285" s="6">
        <f>IF($C285="OK",_xlfn.NUMBERVALUE(Plantilla!BV296),"")</f>
        <v/>
      </c>
      <c r="BY285" s="6">
        <f>IF($C285="OK",_xlfn.NUMBERVALUE(Plantilla!BW296),"")</f>
        <v/>
      </c>
      <c r="BZ285" s="6">
        <f>IF($C285="OK",_xlfn.NUMBERVALUE(Plantilla!BX296),"")</f>
        <v/>
      </c>
      <c r="CA285" s="6">
        <f>IF($C285="OK",_xlfn.NUMBERVALUE(Plantilla!BY296),"")</f>
        <v/>
      </c>
      <c r="CB285" s="6">
        <f>IF($C285="OK",_xlfn.NUMBERVALUE(Plantilla!BZ296),"")</f>
        <v/>
      </c>
      <c r="CC285" s="6">
        <f>IF($C285="OK",_xlfn.NUMBERVALUE(Plantilla!CA296),"")</f>
        <v/>
      </c>
      <c r="CD285" s="6">
        <f>IF($C285="OK",_xlfn.NUMBERVALUE(Plantilla!CB296),"")</f>
        <v/>
      </c>
      <c r="CE285" s="6">
        <f>IF($C285="OK",_xlfn.NUMBERVALUE(Plantilla!CC296),"")</f>
        <v/>
      </c>
      <c r="CF285" s="4">
        <f>IF($C285="OK",_xlfn.NUMBERVALUE(Plantilla!CD296),"")</f>
        <v/>
      </c>
      <c r="CG285" s="6">
        <f>IF($C285="OK",_xlfn.NUMBERVALUE(Plantilla!CE296),"")</f>
        <v/>
      </c>
      <c r="CH285" s="6">
        <f>IF($C285="OK",_xlfn.NUMBERVALUE(Plantilla!CF296),"")</f>
        <v/>
      </c>
      <c r="CI285" s="6">
        <f>IF($C285="OK",_xlfn.NUMBERVALUE(Plantilla!CG296),"")</f>
        <v/>
      </c>
      <c r="CJ285" s="6">
        <f>IF($C285="OK",_xlfn.NUMBERVALUE(Plantilla!CH296),"")</f>
        <v/>
      </c>
      <c r="CK285" s="6">
        <f>IF($C285="OK",_xlfn.NUMBERVALUE(Plantilla!CI296),"")</f>
        <v/>
      </c>
      <c r="CL285" s="6">
        <f>IF($C285="OK",_xlfn.NUMBERVALUE(Plantilla!CJ296),"")</f>
        <v/>
      </c>
      <c r="CM285">
        <f>IF($C285="OK",TEXT(Plantilla!CK296,"#"),"")</f>
        <v/>
      </c>
      <c r="CN285" s="6">
        <f>IF($C285="OK",_xlfn.NUMBERVALUE(Plantilla!CL296),"")</f>
        <v/>
      </c>
      <c r="CO285" s="6">
        <f>IF($C285="OK",_xlfn.NUMBERVALUE(Plantilla!CM296),"")</f>
        <v/>
      </c>
      <c r="CP285" s="110">
        <f>IF($C285="OK",_xlfn.NUMBERVALUE(Plantilla!CN296),"")</f>
        <v/>
      </c>
      <c r="CQ285" s="6">
        <f>IF($C285="OK",_xlfn.NUMBERVALUE(Plantilla!CO296),"")</f>
        <v/>
      </c>
      <c r="CR285" s="109">
        <f>IF($C285="OK",_xlfn.NUMBERVALUE(Plantilla!CP296),"")</f>
        <v/>
      </c>
      <c r="CS285" s="110">
        <f>IF($C285="OK",_xlfn.NUMBERVALUE(Plantilla!CQ296),"")</f>
        <v/>
      </c>
      <c r="CT285" s="6">
        <f>IF($C285="OK",_xlfn.NUMBERVALUE(Plantilla!CR296),"")</f>
        <v/>
      </c>
      <c r="CU285" s="109">
        <f>IF($C285="OK",_xlfn.NUMBERVALUE(Plantilla!CS296),"")</f>
        <v/>
      </c>
      <c r="CV285" s="110">
        <f>IF($C285="OK",_xlfn.NUMBERVALUE(Plantilla!CT296),"")</f>
        <v/>
      </c>
      <c r="CW285" s="6">
        <f>IF($C285="OK",_xlfn.NUMBERVALUE(Plantilla!CU296),"")</f>
        <v/>
      </c>
      <c r="CX285" s="82">
        <f>IF($C285="OK",_xlfn.NUMBERVALUE(Plantilla!CV296),"")</f>
        <v/>
      </c>
      <c r="CY285" s="6">
        <f>IF($C285="OK",_xlfn.NUMBERVALUE(Plantilla!CW296),"")</f>
        <v/>
      </c>
      <c r="CZ285" s="82">
        <f>IF($C285="OK",_xlfn.NUMBERVALUE(Plantilla!CX296),"")</f>
        <v/>
      </c>
      <c r="DA285" s="6">
        <f>IF($C285="OK",_xlfn.NUMBERVALUE(Plantilla!CY296),"")</f>
        <v/>
      </c>
      <c r="DB285" s="109">
        <f>IF($C285="OK",_xlfn.NUMBERVALUE(Plantilla!CZ296),"")</f>
        <v/>
      </c>
      <c r="DC285" s="6">
        <f>IF($C285="OK",_xlfn.NUMBERVALUE(Plantilla!DA296),"")</f>
        <v/>
      </c>
      <c r="DD285" s="6">
        <f>IF($C285="OK",TEXT(Plantilla!DB296,"#"),"")</f>
        <v/>
      </c>
      <c r="DE285" s="6">
        <f>IF($C285="OK",_xlfn.NUMBERVALUE(Plantilla!DC296),"")</f>
        <v/>
      </c>
      <c r="DF285" s="4">
        <f>IF($C285="OK",_xlfn.NUMBERVALUE(Plantilla!DD296),"")</f>
        <v/>
      </c>
      <c r="DG285" s="6">
        <f>IF($C285="OK",_xlfn.NUMBERVALUE(Plantilla!DE296),"")</f>
        <v/>
      </c>
      <c r="DH285" s="6">
        <f>IF($C285="OK",_xlfn.NUMBERVALUE(Plantilla!DF296),"")</f>
        <v/>
      </c>
      <c r="DI285" s="6">
        <f>IF($C285="OK",_xlfn.NUMBERVALUE(Plantilla!DG296),"")</f>
        <v/>
      </c>
      <c r="DJ285" s="6">
        <f>IF($C285="OK",_xlfn.NUMBERVALUE(Plantilla!DH296),"")</f>
        <v/>
      </c>
      <c r="DK285" s="6">
        <f>IF($C285="OK",_xlfn.NUMBERVALUE(Plantilla!DI296),"")</f>
        <v/>
      </c>
      <c r="DL285" s="6">
        <f>IF($C285="OK",_xlfn.NUMBERVALUE(Plantilla!DJ296),"")</f>
        <v/>
      </c>
      <c r="DM285" s="6">
        <f>IF($C285="OK",_xlfn.NUMBERVALUE(Plantilla!DK296),"")</f>
        <v/>
      </c>
      <c r="DN285" s="6">
        <f>IF($C285="OK",_xlfn.NUMBERVALUE(Plantilla!DL296),"")</f>
        <v/>
      </c>
      <c r="DO285" s="6">
        <f>IF($C285="OK",_xlfn.NUMBERVALUE(Plantilla!DM296),"")</f>
        <v/>
      </c>
      <c r="DP285" s="6">
        <f>IF($C285="OK",_xlfn.NUMBERVALUE(Plantilla!DN296),"")</f>
        <v/>
      </c>
      <c r="DQ285" s="6">
        <f>IF($C285="OK",_xlfn.NUMBERVALUE(Plantilla!DO296),"")</f>
        <v/>
      </c>
      <c r="DR285" s="6">
        <f>IF($C285="OK",_xlfn.NUMBERVALUE(Plantilla!DP296),"")</f>
        <v/>
      </c>
      <c r="DS285">
        <f>IF($C285="OK",TEXT(Plantilla!DR296,"#"),"")</f>
        <v/>
      </c>
      <c r="DT285" s="6" t="n"/>
    </row>
    <row r="286">
      <c r="A286">
        <f>IF(Plantilla!$I$6="¡Perfecto!, Guarda el archivo y adjúntalo a tu interfaz de Nómina Electrónica","OK","Error")</f>
        <v/>
      </c>
      <c r="B286">
        <f>IF(Plantilla!$I$6="¡Perfecto!, Guarda el archivo y adjúntalo a tu interfaz de Nómina Electrónica",MID(Plantilla!$D$2,SEARCH("V",Plantilla!$D$2),10),"")</f>
        <v/>
      </c>
      <c r="C286">
        <f>Plantilla!C297</f>
        <v/>
      </c>
      <c r="D286">
        <f>IF($C286="OK",Plantilla!B297,"")</f>
        <v/>
      </c>
      <c r="E286">
        <f>IF($C286="OK",
   VLOOKUP(Plantilla!$E$4,'Tablas '!$AP$4:$AT$6,5,FALSE),
"")</f>
        <v/>
      </c>
      <c r="F286">
        <f>IF($C286="OK",TEXT(Plantilla!D297,"#"),"")</f>
        <v/>
      </c>
      <c r="G286">
        <f>IF($C286="OK",
   VLOOKUP(Plantilla!E297,'Tablas '!$B$4:$C$14,2,FALSE),
"")</f>
        <v/>
      </c>
      <c r="H286">
        <f>IF($C286="OK",TEXT(Plantilla!F297,"#"),"")</f>
        <v/>
      </c>
      <c r="I286">
        <f>IF($C286="OK",TEXT(Plantilla!G297,"#"),"")</f>
        <v/>
      </c>
      <c r="J286">
        <f>IF($C286="OK",TEXT(Plantilla!H297,"#"),"")</f>
        <v/>
      </c>
      <c r="K286">
        <f>IF($C286="OK",TEXT(Plantilla!I297,"#"),"")</f>
        <v/>
      </c>
      <c r="L286">
        <f>IF($C286="OK",TEXT(Plantilla!J297,"#"),"")</f>
        <v/>
      </c>
      <c r="M286">
        <f>IF($C286="OK",TEXT(Plantilla!K297,"#"),"")</f>
        <v/>
      </c>
      <c r="N286">
        <f>IF($C286="OK",
   CONCATENATE(YEAR(Plantilla!L297),"-",TEXT(MONTH(Plantilla!L297),"00"),"-",TEXT(DAY(Plantilla!L297),"00")),
"")</f>
        <v/>
      </c>
      <c r="O286">
        <f>IF($C286="OK",_xlfn.NUMBERVALUE(Plantilla!M297),"")</f>
        <v/>
      </c>
      <c r="P286">
        <f>IF($C286="OK",
   IF(Plantilla!N297&lt;&gt;"",
      CONCATENATE(YEAR(Plantilla!N297),"-",TEXT(MONTH(Plantilla!N297),"00"),"-",TEXT(DAY(Plantilla!N297),"00")),
   ""),
"")</f>
        <v/>
      </c>
      <c r="Q286">
        <f>IF($C286="OK",
   VLOOKUP(Plantilla!O297,'Tablas '!$E$4:$F$19,2,FALSE),
"")</f>
        <v/>
      </c>
      <c r="R286">
        <f>IF($C286="OK",
   VLOOKUP(Plantilla!P297,'Tablas '!$H$4:$I$5,2,FALSE),
"")</f>
        <v/>
      </c>
      <c r="S286">
        <f>IF($C286="OK",
   VLOOKUP(Plantilla!Q297,'Tablas '!$K$4:$L$8,2,FALSE),
"")</f>
        <v/>
      </c>
      <c r="T286">
        <f>IF($C286="OK",
   VLOOKUP(Plantilla!R297,'Tablas '!$AE$4:$AF$6,2,FALSE),
"")</f>
        <v/>
      </c>
      <c r="U286">
        <f>IF($C286="OK",
   VLOOKUP(Plantilla!S297,'Tablas '!$AE$4:$AF$6,2,FALSE),
"")</f>
        <v/>
      </c>
      <c r="V286">
        <f>IF($C286="OK",TEXT(Plantilla!T297,"#"),"")</f>
        <v/>
      </c>
      <c r="W286" s="84">
        <f>IF($C286="OK",
   VLOOKUP(Plantilla!U297,'Tablas '!$AM$4:$AN$1126,2,FALSE),
"")</f>
        <v/>
      </c>
      <c r="X286">
        <f>IF($C286="OK",TEXT(Plantilla!V297,"#"),"")</f>
        <v/>
      </c>
      <c r="Y286">
        <f>IF($C286="OK",
   CONCATENATE(YEAR(Plantilla!W297),"-",TEXT(MONTH(Plantilla!W297),"00"),"-",TEXT(DAY(Plantilla!W297),"00")),
"")</f>
        <v/>
      </c>
      <c r="Z286">
        <f>IF($C286="OK",
   CONCATENATE(YEAR(Plantilla!X297),"-",TEXT(MONTH(Plantilla!X297),"00"),"-",TEXT(DAY(Plantilla!X297),"00")),
"")</f>
        <v/>
      </c>
      <c r="AA286">
        <f>IF($C286="OK",
   TEXT(VLOOKUP(Plantilla!Y297,'Tablas '!$Q$4:$R$9,2,FALSE),"#"),
"")</f>
        <v/>
      </c>
      <c r="AB286">
        <f>IF($C286="OK",
   CONCATENATE(YEAR(Plantilla!Z297),"-",TEXT(MONTH(Plantilla!Z297),"00"),"-",TEXT(DAY(Plantilla!Z297),"00")),
"")</f>
        <v/>
      </c>
      <c r="AC286">
        <f>IF($C286="OK",
   TEXT(VLOOKUP(Plantilla!AA297,'Tablas '!$T$4:$U$13,2,FALSE),"#"),
"")</f>
        <v/>
      </c>
      <c r="AD286">
        <f>IF($C286="OK",TEXT(Plantilla!AB297,"#"),"")</f>
        <v/>
      </c>
      <c r="AE286">
        <f>IF($C286="OK",
   IF(Plantilla!AC297&lt;&gt;"",
      TEXT(VLOOKUP(Plantilla!AC297,'Tablas '!$W$4:$X$7,2,FALSE),"#"),
   ""),
"")</f>
        <v/>
      </c>
      <c r="AF286">
        <f>IF($C286="OK",TEXT(Plantilla!AD297,"#"),"")</f>
        <v/>
      </c>
      <c r="AG286" s="6">
        <f>IF($C286="OK",_xlfn.NUMBERVALUE(Plantilla!AE297),"")</f>
        <v/>
      </c>
      <c r="AH286" s="4">
        <f>IF($C286="OK",_xlfn.NUMBERVALUE(Plantilla!AF297),"")</f>
        <v/>
      </c>
      <c r="AI286" s="6">
        <f>IF($C286="OK",_xlfn.NUMBERVALUE(Plantilla!AG297),"")</f>
        <v/>
      </c>
      <c r="AJ286" s="6">
        <f>IF($C286="OK",_xlfn.NUMBERVALUE(Plantilla!AH297),"")</f>
        <v/>
      </c>
      <c r="AK286" s="6">
        <f>IF($C286="OK",_xlfn.NUMBERVALUE(Plantilla!AI297),"")</f>
        <v/>
      </c>
      <c r="AL286" s="6">
        <f>IF($C286="OK",_xlfn.NUMBERVALUE(Plantilla!AJ297),"")</f>
        <v/>
      </c>
      <c r="AM286" s="4">
        <f>IF($C286="OK",_xlfn.NUMBERVALUE(Plantilla!AK297),"")</f>
        <v/>
      </c>
      <c r="AN286" s="6">
        <f>IF($C286="OK",_xlfn.NUMBERVALUE(Plantilla!AL297),"")</f>
        <v/>
      </c>
      <c r="AO286" s="4">
        <f>IF($C286="OK",_xlfn.NUMBERVALUE(Plantilla!AM297),"")</f>
        <v/>
      </c>
      <c r="AP286" s="6">
        <f>IF($C286="OK",_xlfn.NUMBERVALUE(Plantilla!AN297),"")</f>
        <v/>
      </c>
      <c r="AQ286" s="4">
        <f>IF($C286="OK",_xlfn.NUMBERVALUE(Plantilla!AO297),"")</f>
        <v/>
      </c>
      <c r="AR286" s="6">
        <f>IF($C286="OK",_xlfn.NUMBERVALUE(Plantilla!AP297),"")</f>
        <v/>
      </c>
      <c r="AS286" s="4">
        <f>IF($C286="OK",_xlfn.NUMBERVALUE(Plantilla!AQ297),"")</f>
        <v/>
      </c>
      <c r="AT286" s="6">
        <f>IF($C286="OK",_xlfn.NUMBERVALUE(Plantilla!AR297),"")</f>
        <v/>
      </c>
      <c r="AU286" s="4">
        <f>IF($C286="OK",_xlfn.NUMBERVALUE(Plantilla!AS297),"")</f>
        <v/>
      </c>
      <c r="AV286" s="6">
        <f>IF($C286="OK",_xlfn.NUMBERVALUE(Plantilla!AT297),"")</f>
        <v/>
      </c>
      <c r="AW286" s="4">
        <f>IF($C286="OK",_xlfn.NUMBERVALUE(Plantilla!AU297),"")</f>
        <v/>
      </c>
      <c r="AX286" s="6">
        <f>IF($C286="OK",_xlfn.NUMBERVALUE(Plantilla!AV297),"")</f>
        <v/>
      </c>
      <c r="AY286" s="4">
        <f>IF($C286="OK",_xlfn.NUMBERVALUE(Plantilla!AW297),"")</f>
        <v/>
      </c>
      <c r="AZ286" s="6">
        <f>IF($C286="OK",_xlfn.NUMBERVALUE(Plantilla!AX297),"")</f>
        <v/>
      </c>
      <c r="BA286">
        <f>IF($C286="OK",_xlfn.NUMBERVALUE(Plantilla!AY297),"")</f>
        <v/>
      </c>
      <c r="BB286">
        <f>IF($C286="OK",_xlfn.NUMBERVALUE(Plantilla!AZ297),"")</f>
        <v/>
      </c>
      <c r="BC286" s="4">
        <f>IF($C286="OK",_xlfn.NUMBERVALUE(Plantilla!BA297),"")</f>
        <v/>
      </c>
      <c r="BD286" s="6">
        <f>IF($C286="OK",_xlfn.NUMBERVALUE(Plantilla!BB297),"")</f>
        <v/>
      </c>
      <c r="BE286" s="4">
        <f>IF($C286="OK",_xlfn.NUMBERVALUE(Plantilla!BC297),"")</f>
        <v/>
      </c>
      <c r="BF286" s="6">
        <f>IF($C286="OK",_xlfn.NUMBERVALUE(Plantilla!BD297),"")</f>
        <v/>
      </c>
      <c r="BG286" s="4">
        <f>IF($C286="OK",_xlfn.NUMBERVALUE(Plantilla!BE297),"")</f>
        <v/>
      </c>
      <c r="BH286" s="6">
        <f>IF($C286="OK",_xlfn.NUMBERVALUE(Plantilla!BF297),"")</f>
        <v/>
      </c>
      <c r="BI286" s="110">
        <f>IF($C286="OK",_xlfn.NUMBERVALUE(Plantilla!BG297),"")</f>
        <v/>
      </c>
      <c r="BJ286" s="6">
        <f>IF($C286="OK",_xlfn.NUMBERVALUE(Plantilla!BH297),"")</f>
        <v/>
      </c>
      <c r="BK286" s="109">
        <f>IF($C286="OK",_xlfn.NUMBERVALUE(Plantilla!BI297),"")</f>
        <v/>
      </c>
      <c r="BL286" s="6">
        <f>IF($C286="OK",
   IF(Plantilla!BJ297&lt;&gt;"",
      TEXT(VLOOKUP(Plantilla!BJ297,'Tablas '!$Z$4:$AA$6,2,FALSE),"#"),
   ""),
"")</f>
        <v/>
      </c>
      <c r="BM286" s="4">
        <f>IF($C286="OK",_xlfn.NUMBERVALUE(Plantilla!BK297),"")</f>
        <v/>
      </c>
      <c r="BN286" s="4">
        <f>IF($C286="OK",_xlfn.NUMBERVALUE(Plantilla!BL297),"")</f>
        <v/>
      </c>
      <c r="BO286" s="6">
        <f>IF($C286="OK",_xlfn.NUMBERVALUE(Plantilla!BM297),"")</f>
        <v/>
      </c>
      <c r="BP286" s="4">
        <f>IF($C286="OK",_xlfn.NUMBERVALUE(Plantilla!BN297),"")</f>
        <v/>
      </c>
      <c r="BQ286" s="6">
        <f>IF($C286="OK",_xlfn.NUMBERVALUE(Plantilla!BO297),"")</f>
        <v/>
      </c>
      <c r="BR286" s="4">
        <f>IF($C286="OK",_xlfn.NUMBERVALUE(Plantilla!BP297),"")</f>
        <v/>
      </c>
      <c r="BS286" s="6">
        <f>IF($C286="OK",_xlfn.NUMBERVALUE(Plantilla!BQ297),"")</f>
        <v/>
      </c>
      <c r="BT286" s="4">
        <f>IF($C286="OK",_xlfn.NUMBERVALUE(Plantilla!BR297),"")</f>
        <v/>
      </c>
      <c r="BU286" s="6">
        <f>IF($C286="OK",_xlfn.NUMBERVALUE(Plantilla!BS297),"")</f>
        <v/>
      </c>
      <c r="BV286" s="6">
        <f>IF($C286="OK",_xlfn.NUMBERVALUE(Plantilla!BT297),"")</f>
        <v/>
      </c>
      <c r="BW286" s="6">
        <f>IF($C286="OK",_xlfn.NUMBERVALUE(Plantilla!BU297),"")</f>
        <v/>
      </c>
      <c r="BX286" s="6">
        <f>IF($C286="OK",_xlfn.NUMBERVALUE(Plantilla!BV297),"")</f>
        <v/>
      </c>
      <c r="BY286" s="6">
        <f>IF($C286="OK",_xlfn.NUMBERVALUE(Plantilla!BW297),"")</f>
        <v/>
      </c>
      <c r="BZ286" s="6">
        <f>IF($C286="OK",_xlfn.NUMBERVALUE(Plantilla!BX297),"")</f>
        <v/>
      </c>
      <c r="CA286" s="6">
        <f>IF($C286="OK",_xlfn.NUMBERVALUE(Plantilla!BY297),"")</f>
        <v/>
      </c>
      <c r="CB286" s="6">
        <f>IF($C286="OK",_xlfn.NUMBERVALUE(Plantilla!BZ297),"")</f>
        <v/>
      </c>
      <c r="CC286" s="6">
        <f>IF($C286="OK",_xlfn.NUMBERVALUE(Plantilla!CA297),"")</f>
        <v/>
      </c>
      <c r="CD286" s="6">
        <f>IF($C286="OK",_xlfn.NUMBERVALUE(Plantilla!CB297),"")</f>
        <v/>
      </c>
      <c r="CE286" s="6">
        <f>IF($C286="OK",_xlfn.NUMBERVALUE(Plantilla!CC297),"")</f>
        <v/>
      </c>
      <c r="CF286" s="4">
        <f>IF($C286="OK",_xlfn.NUMBERVALUE(Plantilla!CD297),"")</f>
        <v/>
      </c>
      <c r="CG286" s="6">
        <f>IF($C286="OK",_xlfn.NUMBERVALUE(Plantilla!CE297),"")</f>
        <v/>
      </c>
      <c r="CH286" s="6">
        <f>IF($C286="OK",_xlfn.NUMBERVALUE(Plantilla!CF297),"")</f>
        <v/>
      </c>
      <c r="CI286" s="6">
        <f>IF($C286="OK",_xlfn.NUMBERVALUE(Plantilla!CG297),"")</f>
        <v/>
      </c>
      <c r="CJ286" s="6">
        <f>IF($C286="OK",_xlfn.NUMBERVALUE(Plantilla!CH297),"")</f>
        <v/>
      </c>
      <c r="CK286" s="6">
        <f>IF($C286="OK",_xlfn.NUMBERVALUE(Plantilla!CI297),"")</f>
        <v/>
      </c>
      <c r="CL286" s="6">
        <f>IF($C286="OK",_xlfn.NUMBERVALUE(Plantilla!CJ297),"")</f>
        <v/>
      </c>
      <c r="CM286">
        <f>IF($C286="OK",TEXT(Plantilla!CK297,"#"),"")</f>
        <v/>
      </c>
      <c r="CN286" s="6">
        <f>IF($C286="OK",_xlfn.NUMBERVALUE(Plantilla!CL297),"")</f>
        <v/>
      </c>
      <c r="CO286" s="6">
        <f>IF($C286="OK",_xlfn.NUMBERVALUE(Plantilla!CM297),"")</f>
        <v/>
      </c>
      <c r="CP286" s="110">
        <f>IF($C286="OK",_xlfn.NUMBERVALUE(Plantilla!CN297),"")</f>
        <v/>
      </c>
      <c r="CQ286" s="6">
        <f>IF($C286="OK",_xlfn.NUMBERVALUE(Plantilla!CO297),"")</f>
        <v/>
      </c>
      <c r="CR286" s="109">
        <f>IF($C286="OK",_xlfn.NUMBERVALUE(Plantilla!CP297),"")</f>
        <v/>
      </c>
      <c r="CS286" s="110">
        <f>IF($C286="OK",_xlfn.NUMBERVALUE(Plantilla!CQ297),"")</f>
        <v/>
      </c>
      <c r="CT286" s="6">
        <f>IF($C286="OK",_xlfn.NUMBERVALUE(Plantilla!CR297),"")</f>
        <v/>
      </c>
      <c r="CU286" s="109">
        <f>IF($C286="OK",_xlfn.NUMBERVALUE(Plantilla!CS297),"")</f>
        <v/>
      </c>
      <c r="CV286" s="110">
        <f>IF($C286="OK",_xlfn.NUMBERVALUE(Plantilla!CT297),"")</f>
        <v/>
      </c>
      <c r="CW286" s="6">
        <f>IF($C286="OK",_xlfn.NUMBERVALUE(Plantilla!CU297),"")</f>
        <v/>
      </c>
      <c r="CX286" s="82">
        <f>IF($C286="OK",_xlfn.NUMBERVALUE(Plantilla!CV297),"")</f>
        <v/>
      </c>
      <c r="CY286" s="6">
        <f>IF($C286="OK",_xlfn.NUMBERVALUE(Plantilla!CW297),"")</f>
        <v/>
      </c>
      <c r="CZ286" s="82">
        <f>IF($C286="OK",_xlfn.NUMBERVALUE(Plantilla!CX297),"")</f>
        <v/>
      </c>
      <c r="DA286" s="6">
        <f>IF($C286="OK",_xlfn.NUMBERVALUE(Plantilla!CY297),"")</f>
        <v/>
      </c>
      <c r="DB286" s="109">
        <f>IF($C286="OK",_xlfn.NUMBERVALUE(Plantilla!CZ297),"")</f>
        <v/>
      </c>
      <c r="DC286" s="6">
        <f>IF($C286="OK",_xlfn.NUMBERVALUE(Plantilla!DA297),"")</f>
        <v/>
      </c>
      <c r="DD286" s="6">
        <f>IF($C286="OK",TEXT(Plantilla!DB297,"#"),"")</f>
        <v/>
      </c>
      <c r="DE286" s="6">
        <f>IF($C286="OK",_xlfn.NUMBERVALUE(Plantilla!DC297),"")</f>
        <v/>
      </c>
      <c r="DF286" s="4">
        <f>IF($C286="OK",_xlfn.NUMBERVALUE(Plantilla!DD297),"")</f>
        <v/>
      </c>
      <c r="DG286" s="6">
        <f>IF($C286="OK",_xlfn.NUMBERVALUE(Plantilla!DE297),"")</f>
        <v/>
      </c>
      <c r="DH286" s="6">
        <f>IF($C286="OK",_xlfn.NUMBERVALUE(Plantilla!DF297),"")</f>
        <v/>
      </c>
      <c r="DI286" s="6">
        <f>IF($C286="OK",_xlfn.NUMBERVALUE(Plantilla!DG297),"")</f>
        <v/>
      </c>
      <c r="DJ286" s="6">
        <f>IF($C286="OK",_xlfn.NUMBERVALUE(Plantilla!DH297),"")</f>
        <v/>
      </c>
      <c r="DK286" s="6">
        <f>IF($C286="OK",_xlfn.NUMBERVALUE(Plantilla!DI297),"")</f>
        <v/>
      </c>
      <c r="DL286" s="6">
        <f>IF($C286="OK",_xlfn.NUMBERVALUE(Plantilla!DJ297),"")</f>
        <v/>
      </c>
      <c r="DM286" s="6">
        <f>IF($C286="OK",_xlfn.NUMBERVALUE(Plantilla!DK297),"")</f>
        <v/>
      </c>
      <c r="DN286" s="6">
        <f>IF($C286="OK",_xlfn.NUMBERVALUE(Plantilla!DL297),"")</f>
        <v/>
      </c>
      <c r="DO286" s="6">
        <f>IF($C286="OK",_xlfn.NUMBERVALUE(Plantilla!DM297),"")</f>
        <v/>
      </c>
      <c r="DP286" s="6">
        <f>IF($C286="OK",_xlfn.NUMBERVALUE(Plantilla!DN297),"")</f>
        <v/>
      </c>
      <c r="DQ286" s="6">
        <f>IF($C286="OK",_xlfn.NUMBERVALUE(Plantilla!DO297),"")</f>
        <v/>
      </c>
      <c r="DR286" s="6">
        <f>IF($C286="OK",_xlfn.NUMBERVALUE(Plantilla!DP297),"")</f>
        <v/>
      </c>
      <c r="DS286">
        <f>IF($C286="OK",TEXT(Plantilla!DR297,"#"),"")</f>
        <v/>
      </c>
      <c r="DT286" s="6" t="n"/>
    </row>
    <row r="287">
      <c r="A287">
        <f>IF(Plantilla!$I$6="¡Perfecto!, Guarda el archivo y adjúntalo a tu interfaz de Nómina Electrónica","OK","Error")</f>
        <v/>
      </c>
      <c r="B287">
        <f>IF(Plantilla!$I$6="¡Perfecto!, Guarda el archivo y adjúntalo a tu interfaz de Nómina Electrónica",MID(Plantilla!$D$2,SEARCH("V",Plantilla!$D$2),10),"")</f>
        <v/>
      </c>
      <c r="C287">
        <f>Plantilla!C298</f>
        <v/>
      </c>
      <c r="D287">
        <f>IF($C287="OK",Plantilla!B298,"")</f>
        <v/>
      </c>
      <c r="E287">
        <f>IF($C287="OK",
   VLOOKUP(Plantilla!$E$4,'Tablas '!$AP$4:$AT$6,5,FALSE),
"")</f>
        <v/>
      </c>
      <c r="F287">
        <f>IF($C287="OK",TEXT(Plantilla!D298,"#"),"")</f>
        <v/>
      </c>
      <c r="G287">
        <f>IF($C287="OK",
   VLOOKUP(Plantilla!E298,'Tablas '!$B$4:$C$14,2,FALSE),
"")</f>
        <v/>
      </c>
      <c r="H287">
        <f>IF($C287="OK",TEXT(Plantilla!F298,"#"),"")</f>
        <v/>
      </c>
      <c r="I287">
        <f>IF($C287="OK",TEXT(Plantilla!G298,"#"),"")</f>
        <v/>
      </c>
      <c r="J287">
        <f>IF($C287="OK",TEXT(Plantilla!H298,"#"),"")</f>
        <v/>
      </c>
      <c r="K287">
        <f>IF($C287="OK",TEXT(Plantilla!I298,"#"),"")</f>
        <v/>
      </c>
      <c r="L287">
        <f>IF($C287="OK",TEXT(Plantilla!J298,"#"),"")</f>
        <v/>
      </c>
      <c r="M287">
        <f>IF($C287="OK",TEXT(Plantilla!K298,"#"),"")</f>
        <v/>
      </c>
      <c r="N287">
        <f>IF($C287="OK",
   CONCATENATE(YEAR(Plantilla!L298),"-",TEXT(MONTH(Plantilla!L298),"00"),"-",TEXT(DAY(Plantilla!L298),"00")),
"")</f>
        <v/>
      </c>
      <c r="O287">
        <f>IF($C287="OK",_xlfn.NUMBERVALUE(Plantilla!M298),"")</f>
        <v/>
      </c>
      <c r="P287">
        <f>IF($C287="OK",
   IF(Plantilla!N298&lt;&gt;"",
      CONCATENATE(YEAR(Plantilla!N298),"-",TEXT(MONTH(Plantilla!N298),"00"),"-",TEXT(DAY(Plantilla!N298),"00")),
   ""),
"")</f>
        <v/>
      </c>
      <c r="Q287">
        <f>IF($C287="OK",
   VLOOKUP(Plantilla!O298,'Tablas '!$E$4:$F$19,2,FALSE),
"")</f>
        <v/>
      </c>
      <c r="R287">
        <f>IF($C287="OK",
   VLOOKUP(Plantilla!P298,'Tablas '!$H$4:$I$5,2,FALSE),
"")</f>
        <v/>
      </c>
      <c r="S287">
        <f>IF($C287="OK",
   VLOOKUP(Plantilla!Q298,'Tablas '!$K$4:$L$8,2,FALSE),
"")</f>
        <v/>
      </c>
      <c r="T287">
        <f>IF($C287="OK",
   VLOOKUP(Plantilla!R298,'Tablas '!$AE$4:$AF$6,2,FALSE),
"")</f>
        <v/>
      </c>
      <c r="U287">
        <f>IF($C287="OK",
   VLOOKUP(Plantilla!S298,'Tablas '!$AE$4:$AF$6,2,FALSE),
"")</f>
        <v/>
      </c>
      <c r="V287">
        <f>IF($C287="OK",TEXT(Plantilla!T298,"#"),"")</f>
        <v/>
      </c>
      <c r="W287" s="84">
        <f>IF($C287="OK",
   VLOOKUP(Plantilla!U298,'Tablas '!$AM$4:$AN$1126,2,FALSE),
"")</f>
        <v/>
      </c>
      <c r="X287">
        <f>IF($C287="OK",TEXT(Plantilla!V298,"#"),"")</f>
        <v/>
      </c>
      <c r="Y287">
        <f>IF($C287="OK",
   CONCATENATE(YEAR(Plantilla!W298),"-",TEXT(MONTH(Plantilla!W298),"00"),"-",TEXT(DAY(Plantilla!W298),"00")),
"")</f>
        <v/>
      </c>
      <c r="Z287">
        <f>IF($C287="OK",
   CONCATENATE(YEAR(Plantilla!X298),"-",TEXT(MONTH(Plantilla!X298),"00"),"-",TEXT(DAY(Plantilla!X298),"00")),
"")</f>
        <v/>
      </c>
      <c r="AA287">
        <f>IF($C287="OK",
   TEXT(VLOOKUP(Plantilla!Y298,'Tablas '!$Q$4:$R$9,2,FALSE),"#"),
"")</f>
        <v/>
      </c>
      <c r="AB287">
        <f>IF($C287="OK",
   CONCATENATE(YEAR(Plantilla!Z298),"-",TEXT(MONTH(Plantilla!Z298),"00"),"-",TEXT(DAY(Plantilla!Z298),"00")),
"")</f>
        <v/>
      </c>
      <c r="AC287">
        <f>IF($C287="OK",
   TEXT(VLOOKUP(Plantilla!AA298,'Tablas '!$T$4:$U$13,2,FALSE),"#"),
"")</f>
        <v/>
      </c>
      <c r="AD287">
        <f>IF($C287="OK",TEXT(Plantilla!AB298,"#"),"")</f>
        <v/>
      </c>
      <c r="AE287">
        <f>IF($C287="OK",
   IF(Plantilla!AC298&lt;&gt;"",
      TEXT(VLOOKUP(Plantilla!AC298,'Tablas '!$W$4:$X$7,2,FALSE),"#"),
   ""),
"")</f>
        <v/>
      </c>
      <c r="AF287">
        <f>IF($C287="OK",TEXT(Plantilla!AD298,"#"),"")</f>
        <v/>
      </c>
      <c r="AG287" s="6">
        <f>IF($C287="OK",_xlfn.NUMBERVALUE(Plantilla!AE298),"")</f>
        <v/>
      </c>
      <c r="AH287" s="4">
        <f>IF($C287="OK",_xlfn.NUMBERVALUE(Plantilla!AF298),"")</f>
        <v/>
      </c>
      <c r="AI287" s="6">
        <f>IF($C287="OK",_xlfn.NUMBERVALUE(Plantilla!AG298),"")</f>
        <v/>
      </c>
      <c r="AJ287" s="6">
        <f>IF($C287="OK",_xlfn.NUMBERVALUE(Plantilla!AH298),"")</f>
        <v/>
      </c>
      <c r="AK287" s="6">
        <f>IF($C287="OK",_xlfn.NUMBERVALUE(Plantilla!AI298),"")</f>
        <v/>
      </c>
      <c r="AL287" s="6">
        <f>IF($C287="OK",_xlfn.NUMBERVALUE(Plantilla!AJ298),"")</f>
        <v/>
      </c>
      <c r="AM287" s="4">
        <f>IF($C287="OK",_xlfn.NUMBERVALUE(Plantilla!AK298),"")</f>
        <v/>
      </c>
      <c r="AN287" s="6">
        <f>IF($C287="OK",_xlfn.NUMBERVALUE(Plantilla!AL298),"")</f>
        <v/>
      </c>
      <c r="AO287" s="4">
        <f>IF($C287="OK",_xlfn.NUMBERVALUE(Plantilla!AM298),"")</f>
        <v/>
      </c>
      <c r="AP287" s="6">
        <f>IF($C287="OK",_xlfn.NUMBERVALUE(Plantilla!AN298),"")</f>
        <v/>
      </c>
      <c r="AQ287" s="4">
        <f>IF($C287="OK",_xlfn.NUMBERVALUE(Plantilla!AO298),"")</f>
        <v/>
      </c>
      <c r="AR287" s="6">
        <f>IF($C287="OK",_xlfn.NUMBERVALUE(Plantilla!AP298),"")</f>
        <v/>
      </c>
      <c r="AS287" s="4">
        <f>IF($C287="OK",_xlfn.NUMBERVALUE(Plantilla!AQ298),"")</f>
        <v/>
      </c>
      <c r="AT287" s="6">
        <f>IF($C287="OK",_xlfn.NUMBERVALUE(Plantilla!AR298),"")</f>
        <v/>
      </c>
      <c r="AU287" s="4">
        <f>IF($C287="OK",_xlfn.NUMBERVALUE(Plantilla!AS298),"")</f>
        <v/>
      </c>
      <c r="AV287" s="6">
        <f>IF($C287="OK",_xlfn.NUMBERVALUE(Plantilla!AT298),"")</f>
        <v/>
      </c>
      <c r="AW287" s="4">
        <f>IF($C287="OK",_xlfn.NUMBERVALUE(Plantilla!AU298),"")</f>
        <v/>
      </c>
      <c r="AX287" s="6">
        <f>IF($C287="OK",_xlfn.NUMBERVALUE(Plantilla!AV298),"")</f>
        <v/>
      </c>
      <c r="AY287" s="4">
        <f>IF($C287="OK",_xlfn.NUMBERVALUE(Plantilla!AW298),"")</f>
        <v/>
      </c>
      <c r="AZ287" s="6">
        <f>IF($C287="OK",_xlfn.NUMBERVALUE(Plantilla!AX298),"")</f>
        <v/>
      </c>
      <c r="BA287">
        <f>IF($C287="OK",_xlfn.NUMBERVALUE(Plantilla!AY298),"")</f>
        <v/>
      </c>
      <c r="BB287">
        <f>IF($C287="OK",_xlfn.NUMBERVALUE(Plantilla!AZ298),"")</f>
        <v/>
      </c>
      <c r="BC287" s="4">
        <f>IF($C287="OK",_xlfn.NUMBERVALUE(Plantilla!BA298),"")</f>
        <v/>
      </c>
      <c r="BD287" s="6">
        <f>IF($C287="OK",_xlfn.NUMBERVALUE(Plantilla!BB298),"")</f>
        <v/>
      </c>
      <c r="BE287" s="4">
        <f>IF($C287="OK",_xlfn.NUMBERVALUE(Plantilla!BC298),"")</f>
        <v/>
      </c>
      <c r="BF287" s="6">
        <f>IF($C287="OK",_xlfn.NUMBERVALUE(Plantilla!BD298),"")</f>
        <v/>
      </c>
      <c r="BG287" s="4">
        <f>IF($C287="OK",_xlfn.NUMBERVALUE(Plantilla!BE298),"")</f>
        <v/>
      </c>
      <c r="BH287" s="6">
        <f>IF($C287="OK",_xlfn.NUMBERVALUE(Plantilla!BF298),"")</f>
        <v/>
      </c>
      <c r="BI287" s="110">
        <f>IF($C287="OK",_xlfn.NUMBERVALUE(Plantilla!BG298),"")</f>
        <v/>
      </c>
      <c r="BJ287" s="6">
        <f>IF($C287="OK",_xlfn.NUMBERVALUE(Plantilla!BH298),"")</f>
        <v/>
      </c>
      <c r="BK287" s="109">
        <f>IF($C287="OK",_xlfn.NUMBERVALUE(Plantilla!BI298),"")</f>
        <v/>
      </c>
      <c r="BL287" s="6">
        <f>IF($C287="OK",
   IF(Plantilla!BJ298&lt;&gt;"",
      TEXT(VLOOKUP(Plantilla!BJ298,'Tablas '!$Z$4:$AA$6,2,FALSE),"#"),
   ""),
"")</f>
        <v/>
      </c>
      <c r="BM287" s="4">
        <f>IF($C287="OK",_xlfn.NUMBERVALUE(Plantilla!BK298),"")</f>
        <v/>
      </c>
      <c r="BN287" s="4">
        <f>IF($C287="OK",_xlfn.NUMBERVALUE(Plantilla!BL298),"")</f>
        <v/>
      </c>
      <c r="BO287" s="6">
        <f>IF($C287="OK",_xlfn.NUMBERVALUE(Plantilla!BM298),"")</f>
        <v/>
      </c>
      <c r="BP287" s="4">
        <f>IF($C287="OK",_xlfn.NUMBERVALUE(Plantilla!BN298),"")</f>
        <v/>
      </c>
      <c r="BQ287" s="6">
        <f>IF($C287="OK",_xlfn.NUMBERVALUE(Plantilla!BO298),"")</f>
        <v/>
      </c>
      <c r="BR287" s="4">
        <f>IF($C287="OK",_xlfn.NUMBERVALUE(Plantilla!BP298),"")</f>
        <v/>
      </c>
      <c r="BS287" s="6">
        <f>IF($C287="OK",_xlfn.NUMBERVALUE(Plantilla!BQ298),"")</f>
        <v/>
      </c>
      <c r="BT287" s="4">
        <f>IF($C287="OK",_xlfn.NUMBERVALUE(Plantilla!BR298),"")</f>
        <v/>
      </c>
      <c r="BU287" s="6">
        <f>IF($C287="OK",_xlfn.NUMBERVALUE(Plantilla!BS298),"")</f>
        <v/>
      </c>
      <c r="BV287" s="6">
        <f>IF($C287="OK",_xlfn.NUMBERVALUE(Plantilla!BT298),"")</f>
        <v/>
      </c>
      <c r="BW287" s="6">
        <f>IF($C287="OK",_xlfn.NUMBERVALUE(Plantilla!BU298),"")</f>
        <v/>
      </c>
      <c r="BX287" s="6">
        <f>IF($C287="OK",_xlfn.NUMBERVALUE(Plantilla!BV298),"")</f>
        <v/>
      </c>
      <c r="BY287" s="6">
        <f>IF($C287="OK",_xlfn.NUMBERVALUE(Plantilla!BW298),"")</f>
        <v/>
      </c>
      <c r="BZ287" s="6">
        <f>IF($C287="OK",_xlfn.NUMBERVALUE(Plantilla!BX298),"")</f>
        <v/>
      </c>
      <c r="CA287" s="6">
        <f>IF($C287="OK",_xlfn.NUMBERVALUE(Plantilla!BY298),"")</f>
        <v/>
      </c>
      <c r="CB287" s="6">
        <f>IF($C287="OK",_xlfn.NUMBERVALUE(Plantilla!BZ298),"")</f>
        <v/>
      </c>
      <c r="CC287" s="6">
        <f>IF($C287="OK",_xlfn.NUMBERVALUE(Plantilla!CA298),"")</f>
        <v/>
      </c>
      <c r="CD287" s="6">
        <f>IF($C287="OK",_xlfn.NUMBERVALUE(Plantilla!CB298),"")</f>
        <v/>
      </c>
      <c r="CE287" s="6">
        <f>IF($C287="OK",_xlfn.NUMBERVALUE(Plantilla!CC298),"")</f>
        <v/>
      </c>
      <c r="CF287" s="4">
        <f>IF($C287="OK",_xlfn.NUMBERVALUE(Plantilla!CD298),"")</f>
        <v/>
      </c>
      <c r="CG287" s="6">
        <f>IF($C287="OK",_xlfn.NUMBERVALUE(Plantilla!CE298),"")</f>
        <v/>
      </c>
      <c r="CH287" s="6">
        <f>IF($C287="OK",_xlfn.NUMBERVALUE(Plantilla!CF298),"")</f>
        <v/>
      </c>
      <c r="CI287" s="6">
        <f>IF($C287="OK",_xlfn.NUMBERVALUE(Plantilla!CG298),"")</f>
        <v/>
      </c>
      <c r="CJ287" s="6">
        <f>IF($C287="OK",_xlfn.NUMBERVALUE(Plantilla!CH298),"")</f>
        <v/>
      </c>
      <c r="CK287" s="6">
        <f>IF($C287="OK",_xlfn.NUMBERVALUE(Plantilla!CI298),"")</f>
        <v/>
      </c>
      <c r="CL287" s="6">
        <f>IF($C287="OK",_xlfn.NUMBERVALUE(Plantilla!CJ298),"")</f>
        <v/>
      </c>
      <c r="CM287">
        <f>IF($C287="OK",TEXT(Plantilla!CK298,"#"),"")</f>
        <v/>
      </c>
      <c r="CN287" s="6">
        <f>IF($C287="OK",_xlfn.NUMBERVALUE(Plantilla!CL298),"")</f>
        <v/>
      </c>
      <c r="CO287" s="6">
        <f>IF($C287="OK",_xlfn.NUMBERVALUE(Plantilla!CM298),"")</f>
        <v/>
      </c>
      <c r="CP287" s="110">
        <f>IF($C287="OK",_xlfn.NUMBERVALUE(Plantilla!CN298),"")</f>
        <v/>
      </c>
      <c r="CQ287" s="6">
        <f>IF($C287="OK",_xlfn.NUMBERVALUE(Plantilla!CO298),"")</f>
        <v/>
      </c>
      <c r="CR287" s="109">
        <f>IF($C287="OK",_xlfn.NUMBERVALUE(Plantilla!CP298),"")</f>
        <v/>
      </c>
      <c r="CS287" s="110">
        <f>IF($C287="OK",_xlfn.NUMBERVALUE(Plantilla!CQ298),"")</f>
        <v/>
      </c>
      <c r="CT287" s="6">
        <f>IF($C287="OK",_xlfn.NUMBERVALUE(Plantilla!CR298),"")</f>
        <v/>
      </c>
      <c r="CU287" s="109">
        <f>IF($C287="OK",_xlfn.NUMBERVALUE(Plantilla!CS298),"")</f>
        <v/>
      </c>
      <c r="CV287" s="110">
        <f>IF($C287="OK",_xlfn.NUMBERVALUE(Plantilla!CT298),"")</f>
        <v/>
      </c>
      <c r="CW287" s="6">
        <f>IF($C287="OK",_xlfn.NUMBERVALUE(Plantilla!CU298),"")</f>
        <v/>
      </c>
      <c r="CX287" s="82">
        <f>IF($C287="OK",_xlfn.NUMBERVALUE(Plantilla!CV298),"")</f>
        <v/>
      </c>
      <c r="CY287" s="6">
        <f>IF($C287="OK",_xlfn.NUMBERVALUE(Plantilla!CW298),"")</f>
        <v/>
      </c>
      <c r="CZ287" s="82">
        <f>IF($C287="OK",_xlfn.NUMBERVALUE(Plantilla!CX298),"")</f>
        <v/>
      </c>
      <c r="DA287" s="6">
        <f>IF($C287="OK",_xlfn.NUMBERVALUE(Plantilla!CY298),"")</f>
        <v/>
      </c>
      <c r="DB287" s="109">
        <f>IF($C287="OK",_xlfn.NUMBERVALUE(Plantilla!CZ298),"")</f>
        <v/>
      </c>
      <c r="DC287" s="6">
        <f>IF($C287="OK",_xlfn.NUMBERVALUE(Plantilla!DA298),"")</f>
        <v/>
      </c>
      <c r="DD287" s="6">
        <f>IF($C287="OK",TEXT(Plantilla!DB298,"#"),"")</f>
        <v/>
      </c>
      <c r="DE287" s="6">
        <f>IF($C287="OK",_xlfn.NUMBERVALUE(Plantilla!DC298),"")</f>
        <v/>
      </c>
      <c r="DF287" s="4">
        <f>IF($C287="OK",_xlfn.NUMBERVALUE(Plantilla!DD298),"")</f>
        <v/>
      </c>
      <c r="DG287" s="6">
        <f>IF($C287="OK",_xlfn.NUMBERVALUE(Plantilla!DE298),"")</f>
        <v/>
      </c>
      <c r="DH287" s="6">
        <f>IF($C287="OK",_xlfn.NUMBERVALUE(Plantilla!DF298),"")</f>
        <v/>
      </c>
      <c r="DI287" s="6">
        <f>IF($C287="OK",_xlfn.NUMBERVALUE(Plantilla!DG298),"")</f>
        <v/>
      </c>
      <c r="DJ287" s="6">
        <f>IF($C287="OK",_xlfn.NUMBERVALUE(Plantilla!DH298),"")</f>
        <v/>
      </c>
      <c r="DK287" s="6">
        <f>IF($C287="OK",_xlfn.NUMBERVALUE(Plantilla!DI298),"")</f>
        <v/>
      </c>
      <c r="DL287" s="6">
        <f>IF($C287="OK",_xlfn.NUMBERVALUE(Plantilla!DJ298),"")</f>
        <v/>
      </c>
      <c r="DM287" s="6">
        <f>IF($C287="OK",_xlfn.NUMBERVALUE(Plantilla!DK298),"")</f>
        <v/>
      </c>
      <c r="DN287" s="6">
        <f>IF($C287="OK",_xlfn.NUMBERVALUE(Plantilla!DL298),"")</f>
        <v/>
      </c>
      <c r="DO287" s="6">
        <f>IF($C287="OK",_xlfn.NUMBERVALUE(Plantilla!DM298),"")</f>
        <v/>
      </c>
      <c r="DP287" s="6">
        <f>IF($C287="OK",_xlfn.NUMBERVALUE(Plantilla!DN298),"")</f>
        <v/>
      </c>
      <c r="DQ287" s="6">
        <f>IF($C287="OK",_xlfn.NUMBERVALUE(Plantilla!DO298),"")</f>
        <v/>
      </c>
      <c r="DR287" s="6">
        <f>IF($C287="OK",_xlfn.NUMBERVALUE(Plantilla!DP298),"")</f>
        <v/>
      </c>
      <c r="DS287">
        <f>IF($C287="OK",TEXT(Plantilla!DR298,"#"),"")</f>
        <v/>
      </c>
      <c r="DT287" s="6" t="n"/>
    </row>
    <row r="288">
      <c r="A288">
        <f>IF(Plantilla!$I$6="¡Perfecto!, Guarda el archivo y adjúntalo a tu interfaz de Nómina Electrónica","OK","Error")</f>
        <v/>
      </c>
      <c r="B288">
        <f>IF(Plantilla!$I$6="¡Perfecto!, Guarda el archivo y adjúntalo a tu interfaz de Nómina Electrónica",MID(Plantilla!$D$2,SEARCH("V",Plantilla!$D$2),10),"")</f>
        <v/>
      </c>
      <c r="C288">
        <f>Plantilla!C299</f>
        <v/>
      </c>
      <c r="D288">
        <f>IF($C288="OK",Plantilla!B299,"")</f>
        <v/>
      </c>
      <c r="E288">
        <f>IF($C288="OK",
   VLOOKUP(Plantilla!$E$4,'Tablas '!$AP$4:$AT$6,5,FALSE),
"")</f>
        <v/>
      </c>
      <c r="F288">
        <f>IF($C288="OK",TEXT(Plantilla!D299,"#"),"")</f>
        <v/>
      </c>
      <c r="G288">
        <f>IF($C288="OK",
   VLOOKUP(Plantilla!E299,'Tablas '!$B$4:$C$14,2,FALSE),
"")</f>
        <v/>
      </c>
      <c r="H288">
        <f>IF($C288="OK",TEXT(Plantilla!F299,"#"),"")</f>
        <v/>
      </c>
      <c r="I288">
        <f>IF($C288="OK",TEXT(Plantilla!G299,"#"),"")</f>
        <v/>
      </c>
      <c r="J288">
        <f>IF($C288="OK",TEXT(Plantilla!H299,"#"),"")</f>
        <v/>
      </c>
      <c r="K288">
        <f>IF($C288="OK",TEXT(Plantilla!I299,"#"),"")</f>
        <v/>
      </c>
      <c r="L288">
        <f>IF($C288="OK",TEXT(Plantilla!J299,"#"),"")</f>
        <v/>
      </c>
      <c r="M288">
        <f>IF($C288="OK",TEXT(Plantilla!K299,"#"),"")</f>
        <v/>
      </c>
      <c r="N288">
        <f>IF($C288="OK",
   CONCATENATE(YEAR(Plantilla!L299),"-",TEXT(MONTH(Plantilla!L299),"00"),"-",TEXT(DAY(Plantilla!L299),"00")),
"")</f>
        <v/>
      </c>
      <c r="O288">
        <f>IF($C288="OK",_xlfn.NUMBERVALUE(Plantilla!M299),"")</f>
        <v/>
      </c>
      <c r="P288">
        <f>IF($C288="OK",
   IF(Plantilla!N299&lt;&gt;"",
      CONCATENATE(YEAR(Plantilla!N299),"-",TEXT(MONTH(Plantilla!N299),"00"),"-",TEXT(DAY(Plantilla!N299),"00")),
   ""),
"")</f>
        <v/>
      </c>
      <c r="Q288">
        <f>IF($C288="OK",
   VLOOKUP(Plantilla!O299,'Tablas '!$E$4:$F$19,2,FALSE),
"")</f>
        <v/>
      </c>
      <c r="R288">
        <f>IF($C288="OK",
   VLOOKUP(Plantilla!P299,'Tablas '!$H$4:$I$5,2,FALSE),
"")</f>
        <v/>
      </c>
      <c r="S288">
        <f>IF($C288="OK",
   VLOOKUP(Plantilla!Q299,'Tablas '!$K$4:$L$8,2,FALSE),
"")</f>
        <v/>
      </c>
      <c r="T288">
        <f>IF($C288="OK",
   VLOOKUP(Plantilla!R299,'Tablas '!$AE$4:$AF$6,2,FALSE),
"")</f>
        <v/>
      </c>
      <c r="U288">
        <f>IF($C288="OK",
   VLOOKUP(Plantilla!S299,'Tablas '!$AE$4:$AF$6,2,FALSE),
"")</f>
        <v/>
      </c>
      <c r="V288">
        <f>IF($C288="OK",TEXT(Plantilla!T299,"#"),"")</f>
        <v/>
      </c>
      <c r="W288" s="84">
        <f>IF($C288="OK",
   VLOOKUP(Plantilla!U299,'Tablas '!$AM$4:$AN$1126,2,FALSE),
"")</f>
        <v/>
      </c>
      <c r="X288">
        <f>IF($C288="OK",TEXT(Plantilla!V299,"#"),"")</f>
        <v/>
      </c>
      <c r="Y288">
        <f>IF($C288="OK",
   CONCATENATE(YEAR(Plantilla!W299),"-",TEXT(MONTH(Plantilla!W299),"00"),"-",TEXT(DAY(Plantilla!W299),"00")),
"")</f>
        <v/>
      </c>
      <c r="Z288">
        <f>IF($C288="OK",
   CONCATENATE(YEAR(Plantilla!X299),"-",TEXT(MONTH(Plantilla!X299),"00"),"-",TEXT(DAY(Plantilla!X299),"00")),
"")</f>
        <v/>
      </c>
      <c r="AA288">
        <f>IF($C288="OK",
   TEXT(VLOOKUP(Plantilla!Y299,'Tablas '!$Q$4:$R$9,2,FALSE),"#"),
"")</f>
        <v/>
      </c>
      <c r="AB288">
        <f>IF($C288="OK",
   CONCATENATE(YEAR(Plantilla!Z299),"-",TEXT(MONTH(Plantilla!Z299),"00"),"-",TEXT(DAY(Plantilla!Z299),"00")),
"")</f>
        <v/>
      </c>
      <c r="AC288">
        <f>IF($C288="OK",
   TEXT(VLOOKUP(Plantilla!AA299,'Tablas '!$T$4:$U$13,2,FALSE),"#"),
"")</f>
        <v/>
      </c>
      <c r="AD288">
        <f>IF($C288="OK",TEXT(Plantilla!AB299,"#"),"")</f>
        <v/>
      </c>
      <c r="AE288">
        <f>IF($C288="OK",
   IF(Plantilla!AC299&lt;&gt;"",
      TEXT(VLOOKUP(Plantilla!AC299,'Tablas '!$W$4:$X$7,2,FALSE),"#"),
   ""),
"")</f>
        <v/>
      </c>
      <c r="AF288">
        <f>IF($C288="OK",TEXT(Plantilla!AD299,"#"),"")</f>
        <v/>
      </c>
      <c r="AG288" s="6">
        <f>IF($C288="OK",_xlfn.NUMBERVALUE(Plantilla!AE299),"")</f>
        <v/>
      </c>
      <c r="AH288" s="4">
        <f>IF($C288="OK",_xlfn.NUMBERVALUE(Plantilla!AF299),"")</f>
        <v/>
      </c>
      <c r="AI288" s="6">
        <f>IF($C288="OK",_xlfn.NUMBERVALUE(Plantilla!AG299),"")</f>
        <v/>
      </c>
      <c r="AJ288" s="6">
        <f>IF($C288="OK",_xlfn.NUMBERVALUE(Plantilla!AH299),"")</f>
        <v/>
      </c>
      <c r="AK288" s="6">
        <f>IF($C288="OK",_xlfn.NUMBERVALUE(Plantilla!AI299),"")</f>
        <v/>
      </c>
      <c r="AL288" s="6">
        <f>IF($C288="OK",_xlfn.NUMBERVALUE(Plantilla!AJ299),"")</f>
        <v/>
      </c>
      <c r="AM288" s="4">
        <f>IF($C288="OK",_xlfn.NUMBERVALUE(Plantilla!AK299),"")</f>
        <v/>
      </c>
      <c r="AN288" s="6">
        <f>IF($C288="OK",_xlfn.NUMBERVALUE(Plantilla!AL299),"")</f>
        <v/>
      </c>
      <c r="AO288" s="4">
        <f>IF($C288="OK",_xlfn.NUMBERVALUE(Plantilla!AM299),"")</f>
        <v/>
      </c>
      <c r="AP288" s="6">
        <f>IF($C288="OK",_xlfn.NUMBERVALUE(Plantilla!AN299),"")</f>
        <v/>
      </c>
      <c r="AQ288" s="4">
        <f>IF($C288="OK",_xlfn.NUMBERVALUE(Plantilla!AO299),"")</f>
        <v/>
      </c>
      <c r="AR288" s="6">
        <f>IF($C288="OK",_xlfn.NUMBERVALUE(Plantilla!AP299),"")</f>
        <v/>
      </c>
      <c r="AS288" s="4">
        <f>IF($C288="OK",_xlfn.NUMBERVALUE(Plantilla!AQ299),"")</f>
        <v/>
      </c>
      <c r="AT288" s="6">
        <f>IF($C288="OK",_xlfn.NUMBERVALUE(Plantilla!AR299),"")</f>
        <v/>
      </c>
      <c r="AU288" s="4">
        <f>IF($C288="OK",_xlfn.NUMBERVALUE(Plantilla!AS299),"")</f>
        <v/>
      </c>
      <c r="AV288" s="6">
        <f>IF($C288="OK",_xlfn.NUMBERVALUE(Plantilla!AT299),"")</f>
        <v/>
      </c>
      <c r="AW288" s="4">
        <f>IF($C288="OK",_xlfn.NUMBERVALUE(Plantilla!AU299),"")</f>
        <v/>
      </c>
      <c r="AX288" s="6">
        <f>IF($C288="OK",_xlfn.NUMBERVALUE(Plantilla!AV299),"")</f>
        <v/>
      </c>
      <c r="AY288" s="4">
        <f>IF($C288="OK",_xlfn.NUMBERVALUE(Plantilla!AW299),"")</f>
        <v/>
      </c>
      <c r="AZ288" s="6">
        <f>IF($C288="OK",_xlfn.NUMBERVALUE(Plantilla!AX299),"")</f>
        <v/>
      </c>
      <c r="BA288">
        <f>IF($C288="OK",_xlfn.NUMBERVALUE(Plantilla!AY299),"")</f>
        <v/>
      </c>
      <c r="BB288">
        <f>IF($C288="OK",_xlfn.NUMBERVALUE(Plantilla!AZ299),"")</f>
        <v/>
      </c>
      <c r="BC288" s="4">
        <f>IF($C288="OK",_xlfn.NUMBERVALUE(Plantilla!BA299),"")</f>
        <v/>
      </c>
      <c r="BD288" s="6">
        <f>IF($C288="OK",_xlfn.NUMBERVALUE(Plantilla!BB299),"")</f>
        <v/>
      </c>
      <c r="BE288" s="4">
        <f>IF($C288="OK",_xlfn.NUMBERVALUE(Plantilla!BC299),"")</f>
        <v/>
      </c>
      <c r="BF288" s="6">
        <f>IF($C288="OK",_xlfn.NUMBERVALUE(Plantilla!BD299),"")</f>
        <v/>
      </c>
      <c r="BG288" s="4">
        <f>IF($C288="OK",_xlfn.NUMBERVALUE(Plantilla!BE299),"")</f>
        <v/>
      </c>
      <c r="BH288" s="6">
        <f>IF($C288="OK",_xlfn.NUMBERVALUE(Plantilla!BF299),"")</f>
        <v/>
      </c>
      <c r="BI288" s="110">
        <f>IF($C288="OK",_xlfn.NUMBERVALUE(Plantilla!BG299),"")</f>
        <v/>
      </c>
      <c r="BJ288" s="6">
        <f>IF($C288="OK",_xlfn.NUMBERVALUE(Plantilla!BH299),"")</f>
        <v/>
      </c>
      <c r="BK288" s="109">
        <f>IF($C288="OK",_xlfn.NUMBERVALUE(Plantilla!BI299),"")</f>
        <v/>
      </c>
      <c r="BL288" s="6">
        <f>IF($C288="OK",
   IF(Plantilla!BJ299&lt;&gt;"",
      TEXT(VLOOKUP(Plantilla!BJ299,'Tablas '!$Z$4:$AA$6,2,FALSE),"#"),
   ""),
"")</f>
        <v/>
      </c>
      <c r="BM288" s="4">
        <f>IF($C288="OK",_xlfn.NUMBERVALUE(Plantilla!BK299),"")</f>
        <v/>
      </c>
      <c r="BN288" s="4">
        <f>IF($C288="OK",_xlfn.NUMBERVALUE(Plantilla!BL299),"")</f>
        <v/>
      </c>
      <c r="BO288" s="6">
        <f>IF($C288="OK",_xlfn.NUMBERVALUE(Plantilla!BM299),"")</f>
        <v/>
      </c>
      <c r="BP288" s="4">
        <f>IF($C288="OK",_xlfn.NUMBERVALUE(Plantilla!BN299),"")</f>
        <v/>
      </c>
      <c r="BQ288" s="6">
        <f>IF($C288="OK",_xlfn.NUMBERVALUE(Plantilla!BO299),"")</f>
        <v/>
      </c>
      <c r="BR288" s="4">
        <f>IF($C288="OK",_xlfn.NUMBERVALUE(Plantilla!BP299),"")</f>
        <v/>
      </c>
      <c r="BS288" s="6">
        <f>IF($C288="OK",_xlfn.NUMBERVALUE(Plantilla!BQ299),"")</f>
        <v/>
      </c>
      <c r="BT288" s="4">
        <f>IF($C288="OK",_xlfn.NUMBERVALUE(Plantilla!BR299),"")</f>
        <v/>
      </c>
      <c r="BU288" s="6">
        <f>IF($C288="OK",_xlfn.NUMBERVALUE(Plantilla!BS299),"")</f>
        <v/>
      </c>
      <c r="BV288" s="6">
        <f>IF($C288="OK",_xlfn.NUMBERVALUE(Plantilla!BT299),"")</f>
        <v/>
      </c>
      <c r="BW288" s="6">
        <f>IF($C288="OK",_xlfn.NUMBERVALUE(Plantilla!BU299),"")</f>
        <v/>
      </c>
      <c r="BX288" s="6">
        <f>IF($C288="OK",_xlfn.NUMBERVALUE(Plantilla!BV299),"")</f>
        <v/>
      </c>
      <c r="BY288" s="6">
        <f>IF($C288="OK",_xlfn.NUMBERVALUE(Plantilla!BW299),"")</f>
        <v/>
      </c>
      <c r="BZ288" s="6">
        <f>IF($C288="OK",_xlfn.NUMBERVALUE(Plantilla!BX299),"")</f>
        <v/>
      </c>
      <c r="CA288" s="6">
        <f>IF($C288="OK",_xlfn.NUMBERVALUE(Plantilla!BY299),"")</f>
        <v/>
      </c>
      <c r="CB288" s="6">
        <f>IF($C288="OK",_xlfn.NUMBERVALUE(Plantilla!BZ299),"")</f>
        <v/>
      </c>
      <c r="CC288" s="6">
        <f>IF($C288="OK",_xlfn.NUMBERVALUE(Plantilla!CA299),"")</f>
        <v/>
      </c>
      <c r="CD288" s="6">
        <f>IF($C288="OK",_xlfn.NUMBERVALUE(Plantilla!CB299),"")</f>
        <v/>
      </c>
      <c r="CE288" s="6">
        <f>IF($C288="OK",_xlfn.NUMBERVALUE(Plantilla!CC299),"")</f>
        <v/>
      </c>
      <c r="CF288" s="4">
        <f>IF($C288="OK",_xlfn.NUMBERVALUE(Plantilla!CD299),"")</f>
        <v/>
      </c>
      <c r="CG288" s="6">
        <f>IF($C288="OK",_xlfn.NUMBERVALUE(Plantilla!CE299),"")</f>
        <v/>
      </c>
      <c r="CH288" s="6">
        <f>IF($C288="OK",_xlfn.NUMBERVALUE(Plantilla!CF299),"")</f>
        <v/>
      </c>
      <c r="CI288" s="6">
        <f>IF($C288="OK",_xlfn.NUMBERVALUE(Plantilla!CG299),"")</f>
        <v/>
      </c>
      <c r="CJ288" s="6">
        <f>IF($C288="OK",_xlfn.NUMBERVALUE(Plantilla!CH299),"")</f>
        <v/>
      </c>
      <c r="CK288" s="6">
        <f>IF($C288="OK",_xlfn.NUMBERVALUE(Plantilla!CI299),"")</f>
        <v/>
      </c>
      <c r="CL288" s="6">
        <f>IF($C288="OK",_xlfn.NUMBERVALUE(Plantilla!CJ299),"")</f>
        <v/>
      </c>
      <c r="CM288">
        <f>IF($C288="OK",TEXT(Plantilla!CK299,"#"),"")</f>
        <v/>
      </c>
      <c r="CN288" s="6">
        <f>IF($C288="OK",_xlfn.NUMBERVALUE(Plantilla!CL299),"")</f>
        <v/>
      </c>
      <c r="CO288" s="6">
        <f>IF($C288="OK",_xlfn.NUMBERVALUE(Plantilla!CM299),"")</f>
        <v/>
      </c>
      <c r="CP288" s="110">
        <f>IF($C288="OK",_xlfn.NUMBERVALUE(Plantilla!CN299),"")</f>
        <v/>
      </c>
      <c r="CQ288" s="6">
        <f>IF($C288="OK",_xlfn.NUMBERVALUE(Plantilla!CO299),"")</f>
        <v/>
      </c>
      <c r="CR288" s="109">
        <f>IF($C288="OK",_xlfn.NUMBERVALUE(Plantilla!CP299),"")</f>
        <v/>
      </c>
      <c r="CS288" s="110">
        <f>IF($C288="OK",_xlfn.NUMBERVALUE(Plantilla!CQ299),"")</f>
        <v/>
      </c>
      <c r="CT288" s="6">
        <f>IF($C288="OK",_xlfn.NUMBERVALUE(Plantilla!CR299),"")</f>
        <v/>
      </c>
      <c r="CU288" s="109">
        <f>IF($C288="OK",_xlfn.NUMBERVALUE(Plantilla!CS299),"")</f>
        <v/>
      </c>
      <c r="CV288" s="110">
        <f>IF($C288="OK",_xlfn.NUMBERVALUE(Plantilla!CT299),"")</f>
        <v/>
      </c>
      <c r="CW288" s="6">
        <f>IF($C288="OK",_xlfn.NUMBERVALUE(Plantilla!CU299),"")</f>
        <v/>
      </c>
      <c r="CX288" s="82">
        <f>IF($C288="OK",_xlfn.NUMBERVALUE(Plantilla!CV299),"")</f>
        <v/>
      </c>
      <c r="CY288" s="6">
        <f>IF($C288="OK",_xlfn.NUMBERVALUE(Plantilla!CW299),"")</f>
        <v/>
      </c>
      <c r="CZ288" s="82">
        <f>IF($C288="OK",_xlfn.NUMBERVALUE(Plantilla!CX299),"")</f>
        <v/>
      </c>
      <c r="DA288" s="6">
        <f>IF($C288="OK",_xlfn.NUMBERVALUE(Plantilla!CY299),"")</f>
        <v/>
      </c>
      <c r="DB288" s="109">
        <f>IF($C288="OK",_xlfn.NUMBERVALUE(Plantilla!CZ299),"")</f>
        <v/>
      </c>
      <c r="DC288" s="6">
        <f>IF($C288="OK",_xlfn.NUMBERVALUE(Plantilla!DA299),"")</f>
        <v/>
      </c>
      <c r="DD288" s="6">
        <f>IF($C288="OK",TEXT(Plantilla!DB299,"#"),"")</f>
        <v/>
      </c>
      <c r="DE288" s="6">
        <f>IF($C288="OK",_xlfn.NUMBERVALUE(Plantilla!DC299),"")</f>
        <v/>
      </c>
      <c r="DF288" s="4">
        <f>IF($C288="OK",_xlfn.NUMBERVALUE(Plantilla!DD299),"")</f>
        <v/>
      </c>
      <c r="DG288" s="6">
        <f>IF($C288="OK",_xlfn.NUMBERVALUE(Plantilla!DE299),"")</f>
        <v/>
      </c>
      <c r="DH288" s="6">
        <f>IF($C288="OK",_xlfn.NUMBERVALUE(Plantilla!DF299),"")</f>
        <v/>
      </c>
      <c r="DI288" s="6">
        <f>IF($C288="OK",_xlfn.NUMBERVALUE(Plantilla!DG299),"")</f>
        <v/>
      </c>
      <c r="DJ288" s="6">
        <f>IF($C288="OK",_xlfn.NUMBERVALUE(Plantilla!DH299),"")</f>
        <v/>
      </c>
      <c r="DK288" s="6">
        <f>IF($C288="OK",_xlfn.NUMBERVALUE(Plantilla!DI299),"")</f>
        <v/>
      </c>
      <c r="DL288" s="6">
        <f>IF($C288="OK",_xlfn.NUMBERVALUE(Plantilla!DJ299),"")</f>
        <v/>
      </c>
      <c r="DM288" s="6">
        <f>IF($C288="OK",_xlfn.NUMBERVALUE(Plantilla!DK299),"")</f>
        <v/>
      </c>
      <c r="DN288" s="6">
        <f>IF($C288="OK",_xlfn.NUMBERVALUE(Plantilla!DL299),"")</f>
        <v/>
      </c>
      <c r="DO288" s="6">
        <f>IF($C288="OK",_xlfn.NUMBERVALUE(Plantilla!DM299),"")</f>
        <v/>
      </c>
      <c r="DP288" s="6">
        <f>IF($C288="OK",_xlfn.NUMBERVALUE(Plantilla!DN299),"")</f>
        <v/>
      </c>
      <c r="DQ288" s="6">
        <f>IF($C288="OK",_xlfn.NUMBERVALUE(Plantilla!DO299),"")</f>
        <v/>
      </c>
      <c r="DR288" s="6">
        <f>IF($C288="OK",_xlfn.NUMBERVALUE(Plantilla!DP299),"")</f>
        <v/>
      </c>
      <c r="DS288">
        <f>IF($C288="OK",TEXT(Plantilla!DR299,"#"),"")</f>
        <v/>
      </c>
      <c r="DT288" s="6" t="n"/>
    </row>
    <row r="289">
      <c r="A289">
        <f>IF(Plantilla!$I$6="¡Perfecto!, Guarda el archivo y adjúntalo a tu interfaz de Nómina Electrónica","OK","Error")</f>
        <v/>
      </c>
      <c r="B289">
        <f>IF(Plantilla!$I$6="¡Perfecto!, Guarda el archivo y adjúntalo a tu interfaz de Nómina Electrónica",MID(Plantilla!$D$2,SEARCH("V",Plantilla!$D$2),10),"")</f>
        <v/>
      </c>
      <c r="C289">
        <f>Plantilla!C300</f>
        <v/>
      </c>
      <c r="D289">
        <f>IF($C289="OK",Plantilla!B300,"")</f>
        <v/>
      </c>
      <c r="E289">
        <f>IF($C289="OK",
   VLOOKUP(Plantilla!$E$4,'Tablas '!$AP$4:$AT$6,5,FALSE),
"")</f>
        <v/>
      </c>
      <c r="F289">
        <f>IF($C289="OK",TEXT(Plantilla!D300,"#"),"")</f>
        <v/>
      </c>
      <c r="G289">
        <f>IF($C289="OK",
   VLOOKUP(Plantilla!E300,'Tablas '!$B$4:$C$14,2,FALSE),
"")</f>
        <v/>
      </c>
      <c r="H289">
        <f>IF($C289="OK",TEXT(Plantilla!F300,"#"),"")</f>
        <v/>
      </c>
      <c r="I289">
        <f>IF($C289="OK",TEXT(Plantilla!G300,"#"),"")</f>
        <v/>
      </c>
      <c r="J289">
        <f>IF($C289="OK",TEXT(Plantilla!H300,"#"),"")</f>
        <v/>
      </c>
      <c r="K289">
        <f>IF($C289="OK",TEXT(Plantilla!I300,"#"),"")</f>
        <v/>
      </c>
      <c r="L289">
        <f>IF($C289="OK",TEXT(Plantilla!J300,"#"),"")</f>
        <v/>
      </c>
      <c r="M289">
        <f>IF($C289="OK",TEXT(Plantilla!K300,"#"),"")</f>
        <v/>
      </c>
      <c r="N289">
        <f>IF($C289="OK",
   CONCATENATE(YEAR(Plantilla!L300),"-",TEXT(MONTH(Plantilla!L300),"00"),"-",TEXT(DAY(Plantilla!L300),"00")),
"")</f>
        <v/>
      </c>
      <c r="O289">
        <f>IF($C289="OK",_xlfn.NUMBERVALUE(Plantilla!M300),"")</f>
        <v/>
      </c>
      <c r="P289">
        <f>IF($C289="OK",
   IF(Plantilla!N300&lt;&gt;"",
      CONCATENATE(YEAR(Plantilla!N300),"-",TEXT(MONTH(Plantilla!N300),"00"),"-",TEXT(DAY(Plantilla!N300),"00")),
   ""),
"")</f>
        <v/>
      </c>
      <c r="Q289">
        <f>IF($C289="OK",
   VLOOKUP(Plantilla!O300,'Tablas '!$E$4:$F$19,2,FALSE),
"")</f>
        <v/>
      </c>
      <c r="R289">
        <f>IF($C289="OK",
   VLOOKUP(Plantilla!P300,'Tablas '!$H$4:$I$5,2,FALSE),
"")</f>
        <v/>
      </c>
      <c r="S289">
        <f>IF($C289="OK",
   VLOOKUP(Plantilla!Q300,'Tablas '!$K$4:$L$8,2,FALSE),
"")</f>
        <v/>
      </c>
      <c r="T289">
        <f>IF($C289="OK",
   VLOOKUP(Plantilla!R300,'Tablas '!$AE$4:$AF$6,2,FALSE),
"")</f>
        <v/>
      </c>
      <c r="U289">
        <f>IF($C289="OK",
   VLOOKUP(Plantilla!S300,'Tablas '!$AE$4:$AF$6,2,FALSE),
"")</f>
        <v/>
      </c>
      <c r="V289">
        <f>IF($C289="OK",TEXT(Plantilla!T300,"#"),"")</f>
        <v/>
      </c>
      <c r="W289" s="84">
        <f>IF($C289="OK",
   VLOOKUP(Plantilla!U300,'Tablas '!$AM$4:$AN$1126,2,FALSE),
"")</f>
        <v/>
      </c>
      <c r="X289">
        <f>IF($C289="OK",TEXT(Plantilla!V300,"#"),"")</f>
        <v/>
      </c>
      <c r="Y289">
        <f>IF($C289="OK",
   CONCATENATE(YEAR(Plantilla!W300),"-",TEXT(MONTH(Plantilla!W300),"00"),"-",TEXT(DAY(Plantilla!W300),"00")),
"")</f>
        <v/>
      </c>
      <c r="Z289">
        <f>IF($C289="OK",
   CONCATENATE(YEAR(Plantilla!X300),"-",TEXT(MONTH(Plantilla!X300),"00"),"-",TEXT(DAY(Plantilla!X300),"00")),
"")</f>
        <v/>
      </c>
      <c r="AA289">
        <f>IF($C289="OK",
   TEXT(VLOOKUP(Plantilla!Y300,'Tablas '!$Q$4:$R$9,2,FALSE),"#"),
"")</f>
        <v/>
      </c>
      <c r="AB289">
        <f>IF($C289="OK",
   CONCATENATE(YEAR(Plantilla!Z300),"-",TEXT(MONTH(Plantilla!Z300),"00"),"-",TEXT(DAY(Plantilla!Z300),"00")),
"")</f>
        <v/>
      </c>
      <c r="AC289">
        <f>IF($C289="OK",
   TEXT(VLOOKUP(Plantilla!AA300,'Tablas '!$T$4:$U$13,2,FALSE),"#"),
"")</f>
        <v/>
      </c>
      <c r="AD289">
        <f>IF($C289="OK",TEXT(Plantilla!AB300,"#"),"")</f>
        <v/>
      </c>
      <c r="AE289">
        <f>IF($C289="OK",
   IF(Plantilla!AC300&lt;&gt;"",
      TEXT(VLOOKUP(Plantilla!AC300,'Tablas '!$W$4:$X$7,2,FALSE),"#"),
   ""),
"")</f>
        <v/>
      </c>
      <c r="AF289">
        <f>IF($C289="OK",TEXT(Plantilla!AD300,"#"),"")</f>
        <v/>
      </c>
      <c r="AG289" s="6">
        <f>IF($C289="OK",_xlfn.NUMBERVALUE(Plantilla!AE300),"")</f>
        <v/>
      </c>
      <c r="AH289" s="4">
        <f>IF($C289="OK",_xlfn.NUMBERVALUE(Plantilla!AF300),"")</f>
        <v/>
      </c>
      <c r="AI289" s="6">
        <f>IF($C289="OK",_xlfn.NUMBERVALUE(Plantilla!AG300),"")</f>
        <v/>
      </c>
      <c r="AJ289" s="6">
        <f>IF($C289="OK",_xlfn.NUMBERVALUE(Plantilla!AH300),"")</f>
        <v/>
      </c>
      <c r="AK289" s="6">
        <f>IF($C289="OK",_xlfn.NUMBERVALUE(Plantilla!AI300),"")</f>
        <v/>
      </c>
      <c r="AL289" s="6">
        <f>IF($C289="OK",_xlfn.NUMBERVALUE(Plantilla!AJ300),"")</f>
        <v/>
      </c>
      <c r="AM289" s="4">
        <f>IF($C289="OK",_xlfn.NUMBERVALUE(Plantilla!AK300),"")</f>
        <v/>
      </c>
      <c r="AN289" s="6">
        <f>IF($C289="OK",_xlfn.NUMBERVALUE(Plantilla!AL300),"")</f>
        <v/>
      </c>
      <c r="AO289" s="4">
        <f>IF($C289="OK",_xlfn.NUMBERVALUE(Plantilla!AM300),"")</f>
        <v/>
      </c>
      <c r="AP289" s="6">
        <f>IF($C289="OK",_xlfn.NUMBERVALUE(Plantilla!AN300),"")</f>
        <v/>
      </c>
      <c r="AQ289" s="4">
        <f>IF($C289="OK",_xlfn.NUMBERVALUE(Plantilla!AO300),"")</f>
        <v/>
      </c>
      <c r="AR289" s="6">
        <f>IF($C289="OK",_xlfn.NUMBERVALUE(Plantilla!AP300),"")</f>
        <v/>
      </c>
      <c r="AS289" s="4">
        <f>IF($C289="OK",_xlfn.NUMBERVALUE(Plantilla!AQ300),"")</f>
        <v/>
      </c>
      <c r="AT289" s="6">
        <f>IF($C289="OK",_xlfn.NUMBERVALUE(Plantilla!AR300),"")</f>
        <v/>
      </c>
      <c r="AU289" s="4">
        <f>IF($C289="OK",_xlfn.NUMBERVALUE(Plantilla!AS300),"")</f>
        <v/>
      </c>
      <c r="AV289" s="6">
        <f>IF($C289="OK",_xlfn.NUMBERVALUE(Plantilla!AT300),"")</f>
        <v/>
      </c>
      <c r="AW289" s="4">
        <f>IF($C289="OK",_xlfn.NUMBERVALUE(Plantilla!AU300),"")</f>
        <v/>
      </c>
      <c r="AX289" s="6">
        <f>IF($C289="OK",_xlfn.NUMBERVALUE(Plantilla!AV300),"")</f>
        <v/>
      </c>
      <c r="AY289" s="4">
        <f>IF($C289="OK",_xlfn.NUMBERVALUE(Plantilla!AW300),"")</f>
        <v/>
      </c>
      <c r="AZ289" s="6">
        <f>IF($C289="OK",_xlfn.NUMBERVALUE(Plantilla!AX300),"")</f>
        <v/>
      </c>
      <c r="BA289">
        <f>IF($C289="OK",_xlfn.NUMBERVALUE(Plantilla!AY300),"")</f>
        <v/>
      </c>
      <c r="BB289">
        <f>IF($C289="OK",_xlfn.NUMBERVALUE(Plantilla!AZ300),"")</f>
        <v/>
      </c>
      <c r="BC289" s="4">
        <f>IF($C289="OK",_xlfn.NUMBERVALUE(Plantilla!BA300),"")</f>
        <v/>
      </c>
      <c r="BD289" s="6">
        <f>IF($C289="OK",_xlfn.NUMBERVALUE(Plantilla!BB300),"")</f>
        <v/>
      </c>
      <c r="BE289" s="4">
        <f>IF($C289="OK",_xlfn.NUMBERVALUE(Plantilla!BC300),"")</f>
        <v/>
      </c>
      <c r="BF289" s="6">
        <f>IF($C289="OK",_xlfn.NUMBERVALUE(Plantilla!BD300),"")</f>
        <v/>
      </c>
      <c r="BG289" s="4">
        <f>IF($C289="OK",_xlfn.NUMBERVALUE(Plantilla!BE300),"")</f>
        <v/>
      </c>
      <c r="BH289" s="6">
        <f>IF($C289="OK",_xlfn.NUMBERVALUE(Plantilla!BF300),"")</f>
        <v/>
      </c>
      <c r="BI289" s="110">
        <f>IF($C289="OK",_xlfn.NUMBERVALUE(Plantilla!BG300),"")</f>
        <v/>
      </c>
      <c r="BJ289" s="6">
        <f>IF($C289="OK",_xlfn.NUMBERVALUE(Plantilla!BH300),"")</f>
        <v/>
      </c>
      <c r="BK289" s="109">
        <f>IF($C289="OK",_xlfn.NUMBERVALUE(Plantilla!BI300),"")</f>
        <v/>
      </c>
      <c r="BL289" s="6">
        <f>IF($C289="OK",
   IF(Plantilla!BJ300&lt;&gt;"",
      TEXT(VLOOKUP(Plantilla!BJ300,'Tablas '!$Z$4:$AA$6,2,FALSE),"#"),
   ""),
"")</f>
        <v/>
      </c>
      <c r="BM289" s="4">
        <f>IF($C289="OK",_xlfn.NUMBERVALUE(Plantilla!BK300),"")</f>
        <v/>
      </c>
      <c r="BN289" s="4">
        <f>IF($C289="OK",_xlfn.NUMBERVALUE(Plantilla!BL300),"")</f>
        <v/>
      </c>
      <c r="BO289" s="6">
        <f>IF($C289="OK",_xlfn.NUMBERVALUE(Plantilla!BM300),"")</f>
        <v/>
      </c>
      <c r="BP289" s="4">
        <f>IF($C289="OK",_xlfn.NUMBERVALUE(Plantilla!BN300),"")</f>
        <v/>
      </c>
      <c r="BQ289" s="6">
        <f>IF($C289="OK",_xlfn.NUMBERVALUE(Plantilla!BO300),"")</f>
        <v/>
      </c>
      <c r="BR289" s="4">
        <f>IF($C289="OK",_xlfn.NUMBERVALUE(Plantilla!BP300),"")</f>
        <v/>
      </c>
      <c r="BS289" s="6">
        <f>IF($C289="OK",_xlfn.NUMBERVALUE(Plantilla!BQ300),"")</f>
        <v/>
      </c>
      <c r="BT289" s="4">
        <f>IF($C289="OK",_xlfn.NUMBERVALUE(Plantilla!BR300),"")</f>
        <v/>
      </c>
      <c r="BU289" s="6">
        <f>IF($C289="OK",_xlfn.NUMBERVALUE(Plantilla!BS300),"")</f>
        <v/>
      </c>
      <c r="BV289" s="6">
        <f>IF($C289="OK",_xlfn.NUMBERVALUE(Plantilla!BT300),"")</f>
        <v/>
      </c>
      <c r="BW289" s="6">
        <f>IF($C289="OK",_xlfn.NUMBERVALUE(Plantilla!BU300),"")</f>
        <v/>
      </c>
      <c r="BX289" s="6">
        <f>IF($C289="OK",_xlfn.NUMBERVALUE(Plantilla!BV300),"")</f>
        <v/>
      </c>
      <c r="BY289" s="6">
        <f>IF($C289="OK",_xlfn.NUMBERVALUE(Plantilla!BW300),"")</f>
        <v/>
      </c>
      <c r="BZ289" s="6">
        <f>IF($C289="OK",_xlfn.NUMBERVALUE(Plantilla!BX300),"")</f>
        <v/>
      </c>
      <c r="CA289" s="6">
        <f>IF($C289="OK",_xlfn.NUMBERVALUE(Plantilla!BY300),"")</f>
        <v/>
      </c>
      <c r="CB289" s="6">
        <f>IF($C289="OK",_xlfn.NUMBERVALUE(Plantilla!BZ300),"")</f>
        <v/>
      </c>
      <c r="CC289" s="6">
        <f>IF($C289="OK",_xlfn.NUMBERVALUE(Plantilla!CA300),"")</f>
        <v/>
      </c>
      <c r="CD289" s="6">
        <f>IF($C289="OK",_xlfn.NUMBERVALUE(Plantilla!CB300),"")</f>
        <v/>
      </c>
      <c r="CE289" s="6">
        <f>IF($C289="OK",_xlfn.NUMBERVALUE(Plantilla!CC300),"")</f>
        <v/>
      </c>
      <c r="CF289" s="4">
        <f>IF($C289="OK",_xlfn.NUMBERVALUE(Plantilla!CD300),"")</f>
        <v/>
      </c>
      <c r="CG289" s="6">
        <f>IF($C289="OK",_xlfn.NUMBERVALUE(Plantilla!CE300),"")</f>
        <v/>
      </c>
      <c r="CH289" s="6">
        <f>IF($C289="OK",_xlfn.NUMBERVALUE(Plantilla!CF300),"")</f>
        <v/>
      </c>
      <c r="CI289" s="6">
        <f>IF($C289="OK",_xlfn.NUMBERVALUE(Plantilla!CG300),"")</f>
        <v/>
      </c>
      <c r="CJ289" s="6">
        <f>IF($C289="OK",_xlfn.NUMBERVALUE(Plantilla!CH300),"")</f>
        <v/>
      </c>
      <c r="CK289" s="6">
        <f>IF($C289="OK",_xlfn.NUMBERVALUE(Plantilla!CI300),"")</f>
        <v/>
      </c>
      <c r="CL289" s="6">
        <f>IF($C289="OK",_xlfn.NUMBERVALUE(Plantilla!CJ300),"")</f>
        <v/>
      </c>
      <c r="CM289">
        <f>IF($C289="OK",TEXT(Plantilla!CK300,"#"),"")</f>
        <v/>
      </c>
      <c r="CN289" s="6">
        <f>IF($C289="OK",_xlfn.NUMBERVALUE(Plantilla!CL300),"")</f>
        <v/>
      </c>
      <c r="CO289" s="6">
        <f>IF($C289="OK",_xlfn.NUMBERVALUE(Plantilla!CM300),"")</f>
        <v/>
      </c>
      <c r="CP289" s="110">
        <f>IF($C289="OK",_xlfn.NUMBERVALUE(Plantilla!CN300),"")</f>
        <v/>
      </c>
      <c r="CQ289" s="6">
        <f>IF($C289="OK",_xlfn.NUMBERVALUE(Plantilla!CO300),"")</f>
        <v/>
      </c>
      <c r="CR289" s="109">
        <f>IF($C289="OK",_xlfn.NUMBERVALUE(Plantilla!CP300),"")</f>
        <v/>
      </c>
      <c r="CS289" s="110">
        <f>IF($C289="OK",_xlfn.NUMBERVALUE(Plantilla!CQ300),"")</f>
        <v/>
      </c>
      <c r="CT289" s="6">
        <f>IF($C289="OK",_xlfn.NUMBERVALUE(Plantilla!CR300),"")</f>
        <v/>
      </c>
      <c r="CU289" s="109">
        <f>IF($C289="OK",_xlfn.NUMBERVALUE(Plantilla!CS300),"")</f>
        <v/>
      </c>
      <c r="CV289" s="110">
        <f>IF($C289="OK",_xlfn.NUMBERVALUE(Plantilla!CT300),"")</f>
        <v/>
      </c>
      <c r="CW289" s="6">
        <f>IF($C289="OK",_xlfn.NUMBERVALUE(Plantilla!CU300),"")</f>
        <v/>
      </c>
      <c r="CX289" s="82">
        <f>IF($C289="OK",_xlfn.NUMBERVALUE(Plantilla!CV300),"")</f>
        <v/>
      </c>
      <c r="CY289" s="6">
        <f>IF($C289="OK",_xlfn.NUMBERVALUE(Plantilla!CW300),"")</f>
        <v/>
      </c>
      <c r="CZ289" s="82">
        <f>IF($C289="OK",_xlfn.NUMBERVALUE(Plantilla!CX300),"")</f>
        <v/>
      </c>
      <c r="DA289" s="6">
        <f>IF($C289="OK",_xlfn.NUMBERVALUE(Plantilla!CY300),"")</f>
        <v/>
      </c>
      <c r="DB289" s="109">
        <f>IF($C289="OK",_xlfn.NUMBERVALUE(Plantilla!CZ300),"")</f>
        <v/>
      </c>
      <c r="DC289" s="6">
        <f>IF($C289="OK",_xlfn.NUMBERVALUE(Plantilla!DA300),"")</f>
        <v/>
      </c>
      <c r="DD289" s="6">
        <f>IF($C289="OK",TEXT(Plantilla!DB300,"#"),"")</f>
        <v/>
      </c>
      <c r="DE289" s="6">
        <f>IF($C289="OK",_xlfn.NUMBERVALUE(Plantilla!DC300),"")</f>
        <v/>
      </c>
      <c r="DF289" s="4">
        <f>IF($C289="OK",_xlfn.NUMBERVALUE(Plantilla!DD300),"")</f>
        <v/>
      </c>
      <c r="DG289" s="6">
        <f>IF($C289="OK",_xlfn.NUMBERVALUE(Plantilla!DE300),"")</f>
        <v/>
      </c>
      <c r="DH289" s="6">
        <f>IF($C289="OK",_xlfn.NUMBERVALUE(Plantilla!DF300),"")</f>
        <v/>
      </c>
      <c r="DI289" s="6">
        <f>IF($C289="OK",_xlfn.NUMBERVALUE(Plantilla!DG300),"")</f>
        <v/>
      </c>
      <c r="DJ289" s="6">
        <f>IF($C289="OK",_xlfn.NUMBERVALUE(Plantilla!DH300),"")</f>
        <v/>
      </c>
      <c r="DK289" s="6">
        <f>IF($C289="OK",_xlfn.NUMBERVALUE(Plantilla!DI300),"")</f>
        <v/>
      </c>
      <c r="DL289" s="6">
        <f>IF($C289="OK",_xlfn.NUMBERVALUE(Plantilla!DJ300),"")</f>
        <v/>
      </c>
      <c r="DM289" s="6">
        <f>IF($C289="OK",_xlfn.NUMBERVALUE(Plantilla!DK300),"")</f>
        <v/>
      </c>
      <c r="DN289" s="6">
        <f>IF($C289="OK",_xlfn.NUMBERVALUE(Plantilla!DL300),"")</f>
        <v/>
      </c>
      <c r="DO289" s="6">
        <f>IF($C289="OK",_xlfn.NUMBERVALUE(Plantilla!DM300),"")</f>
        <v/>
      </c>
      <c r="DP289" s="6">
        <f>IF($C289="OK",_xlfn.NUMBERVALUE(Plantilla!DN300),"")</f>
        <v/>
      </c>
      <c r="DQ289" s="6">
        <f>IF($C289="OK",_xlfn.NUMBERVALUE(Plantilla!DO300),"")</f>
        <v/>
      </c>
      <c r="DR289" s="6">
        <f>IF($C289="OK",_xlfn.NUMBERVALUE(Plantilla!DP300),"")</f>
        <v/>
      </c>
      <c r="DS289">
        <f>IF($C289="OK",TEXT(Plantilla!DR300,"#"),"")</f>
        <v/>
      </c>
      <c r="DT289" s="6" t="n"/>
    </row>
    <row r="290">
      <c r="A290">
        <f>IF(Plantilla!$I$6="¡Perfecto!, Guarda el archivo y adjúntalo a tu interfaz de Nómina Electrónica","OK","Error")</f>
        <v/>
      </c>
      <c r="B290">
        <f>IF(Plantilla!$I$6="¡Perfecto!, Guarda el archivo y adjúntalo a tu interfaz de Nómina Electrónica",MID(Plantilla!$D$2,SEARCH("V",Plantilla!$D$2),10),"")</f>
        <v/>
      </c>
      <c r="C290">
        <f>Plantilla!C301</f>
        <v/>
      </c>
      <c r="D290">
        <f>IF($C290="OK",Plantilla!B301,"")</f>
        <v/>
      </c>
      <c r="E290">
        <f>IF($C290="OK",
   VLOOKUP(Plantilla!$E$4,'Tablas '!$AP$4:$AT$6,5,FALSE),
"")</f>
        <v/>
      </c>
      <c r="F290">
        <f>IF($C290="OK",TEXT(Plantilla!D301,"#"),"")</f>
        <v/>
      </c>
      <c r="G290">
        <f>IF($C290="OK",
   VLOOKUP(Plantilla!E301,'Tablas '!$B$4:$C$14,2,FALSE),
"")</f>
        <v/>
      </c>
      <c r="H290">
        <f>IF($C290="OK",TEXT(Plantilla!F301,"#"),"")</f>
        <v/>
      </c>
      <c r="I290">
        <f>IF($C290="OK",TEXT(Plantilla!G301,"#"),"")</f>
        <v/>
      </c>
      <c r="J290">
        <f>IF($C290="OK",TEXT(Plantilla!H301,"#"),"")</f>
        <v/>
      </c>
      <c r="K290">
        <f>IF($C290="OK",TEXT(Plantilla!I301,"#"),"")</f>
        <v/>
      </c>
      <c r="L290">
        <f>IF($C290="OK",TEXT(Plantilla!J301,"#"),"")</f>
        <v/>
      </c>
      <c r="M290">
        <f>IF($C290="OK",TEXT(Plantilla!K301,"#"),"")</f>
        <v/>
      </c>
      <c r="N290">
        <f>IF($C290="OK",
   CONCATENATE(YEAR(Plantilla!L301),"-",TEXT(MONTH(Plantilla!L301),"00"),"-",TEXT(DAY(Plantilla!L301),"00")),
"")</f>
        <v/>
      </c>
      <c r="O290">
        <f>IF($C290="OK",_xlfn.NUMBERVALUE(Plantilla!M301),"")</f>
        <v/>
      </c>
      <c r="P290">
        <f>IF($C290="OK",
   IF(Plantilla!N301&lt;&gt;"",
      CONCATENATE(YEAR(Plantilla!N301),"-",TEXT(MONTH(Plantilla!N301),"00"),"-",TEXT(DAY(Plantilla!N301),"00")),
   ""),
"")</f>
        <v/>
      </c>
      <c r="Q290">
        <f>IF($C290="OK",
   VLOOKUP(Plantilla!O301,'Tablas '!$E$4:$F$19,2,FALSE),
"")</f>
        <v/>
      </c>
      <c r="R290">
        <f>IF($C290="OK",
   VLOOKUP(Plantilla!P301,'Tablas '!$H$4:$I$5,2,FALSE),
"")</f>
        <v/>
      </c>
      <c r="S290">
        <f>IF($C290="OK",
   VLOOKUP(Plantilla!Q301,'Tablas '!$K$4:$L$8,2,FALSE),
"")</f>
        <v/>
      </c>
      <c r="T290">
        <f>IF($C290="OK",
   VLOOKUP(Plantilla!R301,'Tablas '!$AE$4:$AF$6,2,FALSE),
"")</f>
        <v/>
      </c>
      <c r="U290">
        <f>IF($C290="OK",
   VLOOKUP(Plantilla!S301,'Tablas '!$AE$4:$AF$6,2,FALSE),
"")</f>
        <v/>
      </c>
      <c r="V290">
        <f>IF($C290="OK",TEXT(Plantilla!T301,"#"),"")</f>
        <v/>
      </c>
      <c r="W290" s="84">
        <f>IF($C290="OK",
   VLOOKUP(Plantilla!U301,'Tablas '!$AM$4:$AN$1126,2,FALSE),
"")</f>
        <v/>
      </c>
      <c r="X290">
        <f>IF($C290="OK",TEXT(Plantilla!V301,"#"),"")</f>
        <v/>
      </c>
      <c r="Y290">
        <f>IF($C290="OK",
   CONCATENATE(YEAR(Plantilla!W301),"-",TEXT(MONTH(Plantilla!W301),"00"),"-",TEXT(DAY(Plantilla!W301),"00")),
"")</f>
        <v/>
      </c>
      <c r="Z290">
        <f>IF($C290="OK",
   CONCATENATE(YEAR(Plantilla!X301),"-",TEXT(MONTH(Plantilla!X301),"00"),"-",TEXT(DAY(Plantilla!X301),"00")),
"")</f>
        <v/>
      </c>
      <c r="AA290">
        <f>IF($C290="OK",
   TEXT(VLOOKUP(Plantilla!Y301,'Tablas '!$Q$4:$R$9,2,FALSE),"#"),
"")</f>
        <v/>
      </c>
      <c r="AB290">
        <f>IF($C290="OK",
   CONCATENATE(YEAR(Plantilla!Z301),"-",TEXT(MONTH(Plantilla!Z301),"00"),"-",TEXT(DAY(Plantilla!Z301),"00")),
"")</f>
        <v/>
      </c>
      <c r="AC290">
        <f>IF($C290="OK",
   TEXT(VLOOKUP(Plantilla!AA301,'Tablas '!$T$4:$U$13,2,FALSE),"#"),
"")</f>
        <v/>
      </c>
      <c r="AD290">
        <f>IF($C290="OK",TEXT(Plantilla!AB301,"#"),"")</f>
        <v/>
      </c>
      <c r="AE290">
        <f>IF($C290="OK",
   IF(Plantilla!AC301&lt;&gt;"",
      TEXT(VLOOKUP(Plantilla!AC301,'Tablas '!$W$4:$X$7,2,FALSE),"#"),
   ""),
"")</f>
        <v/>
      </c>
      <c r="AF290">
        <f>IF($C290="OK",TEXT(Plantilla!AD301,"#"),"")</f>
        <v/>
      </c>
      <c r="AG290" s="6">
        <f>IF($C290="OK",_xlfn.NUMBERVALUE(Plantilla!AE301),"")</f>
        <v/>
      </c>
      <c r="AH290" s="4">
        <f>IF($C290="OK",_xlfn.NUMBERVALUE(Plantilla!AF301),"")</f>
        <v/>
      </c>
      <c r="AI290" s="6">
        <f>IF($C290="OK",_xlfn.NUMBERVALUE(Plantilla!AG301),"")</f>
        <v/>
      </c>
      <c r="AJ290" s="6">
        <f>IF($C290="OK",_xlfn.NUMBERVALUE(Plantilla!AH301),"")</f>
        <v/>
      </c>
      <c r="AK290" s="6">
        <f>IF($C290="OK",_xlfn.NUMBERVALUE(Plantilla!AI301),"")</f>
        <v/>
      </c>
      <c r="AL290" s="6">
        <f>IF($C290="OK",_xlfn.NUMBERVALUE(Plantilla!AJ301),"")</f>
        <v/>
      </c>
      <c r="AM290" s="4">
        <f>IF($C290="OK",_xlfn.NUMBERVALUE(Plantilla!AK301),"")</f>
        <v/>
      </c>
      <c r="AN290" s="6">
        <f>IF($C290="OK",_xlfn.NUMBERVALUE(Plantilla!AL301),"")</f>
        <v/>
      </c>
      <c r="AO290" s="4">
        <f>IF($C290="OK",_xlfn.NUMBERVALUE(Plantilla!AM301),"")</f>
        <v/>
      </c>
      <c r="AP290" s="6">
        <f>IF($C290="OK",_xlfn.NUMBERVALUE(Plantilla!AN301),"")</f>
        <v/>
      </c>
      <c r="AQ290" s="4">
        <f>IF($C290="OK",_xlfn.NUMBERVALUE(Plantilla!AO301),"")</f>
        <v/>
      </c>
      <c r="AR290" s="6">
        <f>IF($C290="OK",_xlfn.NUMBERVALUE(Plantilla!AP301),"")</f>
        <v/>
      </c>
      <c r="AS290" s="4">
        <f>IF($C290="OK",_xlfn.NUMBERVALUE(Plantilla!AQ301),"")</f>
        <v/>
      </c>
      <c r="AT290" s="6">
        <f>IF($C290="OK",_xlfn.NUMBERVALUE(Plantilla!AR301),"")</f>
        <v/>
      </c>
      <c r="AU290" s="4">
        <f>IF($C290="OK",_xlfn.NUMBERVALUE(Plantilla!AS301),"")</f>
        <v/>
      </c>
      <c r="AV290" s="6">
        <f>IF($C290="OK",_xlfn.NUMBERVALUE(Plantilla!AT301),"")</f>
        <v/>
      </c>
      <c r="AW290" s="4">
        <f>IF($C290="OK",_xlfn.NUMBERVALUE(Plantilla!AU301),"")</f>
        <v/>
      </c>
      <c r="AX290" s="6">
        <f>IF($C290="OK",_xlfn.NUMBERVALUE(Plantilla!AV301),"")</f>
        <v/>
      </c>
      <c r="AY290" s="4">
        <f>IF($C290="OK",_xlfn.NUMBERVALUE(Plantilla!AW301),"")</f>
        <v/>
      </c>
      <c r="AZ290" s="6">
        <f>IF($C290="OK",_xlfn.NUMBERVALUE(Plantilla!AX301),"")</f>
        <v/>
      </c>
      <c r="BA290">
        <f>IF($C290="OK",_xlfn.NUMBERVALUE(Plantilla!AY301),"")</f>
        <v/>
      </c>
      <c r="BB290">
        <f>IF($C290="OK",_xlfn.NUMBERVALUE(Plantilla!AZ301),"")</f>
        <v/>
      </c>
      <c r="BC290" s="4">
        <f>IF($C290="OK",_xlfn.NUMBERVALUE(Plantilla!BA301),"")</f>
        <v/>
      </c>
      <c r="BD290" s="6">
        <f>IF($C290="OK",_xlfn.NUMBERVALUE(Plantilla!BB301),"")</f>
        <v/>
      </c>
      <c r="BE290" s="4">
        <f>IF($C290="OK",_xlfn.NUMBERVALUE(Plantilla!BC301),"")</f>
        <v/>
      </c>
      <c r="BF290" s="6">
        <f>IF($C290="OK",_xlfn.NUMBERVALUE(Plantilla!BD301),"")</f>
        <v/>
      </c>
      <c r="BG290" s="4">
        <f>IF($C290="OK",_xlfn.NUMBERVALUE(Plantilla!BE301),"")</f>
        <v/>
      </c>
      <c r="BH290" s="6">
        <f>IF($C290="OK",_xlfn.NUMBERVALUE(Plantilla!BF301),"")</f>
        <v/>
      </c>
      <c r="BI290" s="110">
        <f>IF($C290="OK",_xlfn.NUMBERVALUE(Plantilla!BG301),"")</f>
        <v/>
      </c>
      <c r="BJ290" s="6">
        <f>IF($C290="OK",_xlfn.NUMBERVALUE(Plantilla!BH301),"")</f>
        <v/>
      </c>
      <c r="BK290" s="109">
        <f>IF($C290="OK",_xlfn.NUMBERVALUE(Plantilla!BI301),"")</f>
        <v/>
      </c>
      <c r="BL290" s="6">
        <f>IF($C290="OK",
   IF(Plantilla!BJ301&lt;&gt;"",
      TEXT(VLOOKUP(Plantilla!BJ301,'Tablas '!$Z$4:$AA$6,2,FALSE),"#"),
   ""),
"")</f>
        <v/>
      </c>
      <c r="BM290" s="4">
        <f>IF($C290="OK",_xlfn.NUMBERVALUE(Plantilla!BK301),"")</f>
        <v/>
      </c>
      <c r="BN290" s="4">
        <f>IF($C290="OK",_xlfn.NUMBERVALUE(Plantilla!BL301),"")</f>
        <v/>
      </c>
      <c r="BO290" s="6">
        <f>IF($C290="OK",_xlfn.NUMBERVALUE(Plantilla!BM301),"")</f>
        <v/>
      </c>
      <c r="BP290" s="4">
        <f>IF($C290="OK",_xlfn.NUMBERVALUE(Plantilla!BN301),"")</f>
        <v/>
      </c>
      <c r="BQ290" s="6">
        <f>IF($C290="OK",_xlfn.NUMBERVALUE(Plantilla!BO301),"")</f>
        <v/>
      </c>
      <c r="BR290" s="4">
        <f>IF($C290="OK",_xlfn.NUMBERVALUE(Plantilla!BP301),"")</f>
        <v/>
      </c>
      <c r="BS290" s="6">
        <f>IF($C290="OK",_xlfn.NUMBERVALUE(Plantilla!BQ301),"")</f>
        <v/>
      </c>
      <c r="BT290" s="4">
        <f>IF($C290="OK",_xlfn.NUMBERVALUE(Plantilla!BR301),"")</f>
        <v/>
      </c>
      <c r="BU290" s="6">
        <f>IF($C290="OK",_xlfn.NUMBERVALUE(Plantilla!BS301),"")</f>
        <v/>
      </c>
      <c r="BV290" s="6">
        <f>IF($C290="OK",_xlfn.NUMBERVALUE(Plantilla!BT301),"")</f>
        <v/>
      </c>
      <c r="BW290" s="6">
        <f>IF($C290="OK",_xlfn.NUMBERVALUE(Plantilla!BU301),"")</f>
        <v/>
      </c>
      <c r="BX290" s="6">
        <f>IF($C290="OK",_xlfn.NUMBERVALUE(Plantilla!BV301),"")</f>
        <v/>
      </c>
      <c r="BY290" s="6">
        <f>IF($C290="OK",_xlfn.NUMBERVALUE(Plantilla!BW301),"")</f>
        <v/>
      </c>
      <c r="BZ290" s="6">
        <f>IF($C290="OK",_xlfn.NUMBERVALUE(Plantilla!BX301),"")</f>
        <v/>
      </c>
      <c r="CA290" s="6">
        <f>IF($C290="OK",_xlfn.NUMBERVALUE(Plantilla!BY301),"")</f>
        <v/>
      </c>
      <c r="CB290" s="6">
        <f>IF($C290="OK",_xlfn.NUMBERVALUE(Plantilla!BZ301),"")</f>
        <v/>
      </c>
      <c r="CC290" s="6">
        <f>IF($C290="OK",_xlfn.NUMBERVALUE(Plantilla!CA301),"")</f>
        <v/>
      </c>
      <c r="CD290" s="6">
        <f>IF($C290="OK",_xlfn.NUMBERVALUE(Plantilla!CB301),"")</f>
        <v/>
      </c>
      <c r="CE290" s="6">
        <f>IF($C290="OK",_xlfn.NUMBERVALUE(Plantilla!CC301),"")</f>
        <v/>
      </c>
      <c r="CF290" s="4">
        <f>IF($C290="OK",_xlfn.NUMBERVALUE(Plantilla!CD301),"")</f>
        <v/>
      </c>
      <c r="CG290" s="6">
        <f>IF($C290="OK",_xlfn.NUMBERVALUE(Plantilla!CE301),"")</f>
        <v/>
      </c>
      <c r="CH290" s="6">
        <f>IF($C290="OK",_xlfn.NUMBERVALUE(Plantilla!CF301),"")</f>
        <v/>
      </c>
      <c r="CI290" s="6">
        <f>IF($C290="OK",_xlfn.NUMBERVALUE(Plantilla!CG301),"")</f>
        <v/>
      </c>
      <c r="CJ290" s="6">
        <f>IF($C290="OK",_xlfn.NUMBERVALUE(Plantilla!CH301),"")</f>
        <v/>
      </c>
      <c r="CK290" s="6">
        <f>IF($C290="OK",_xlfn.NUMBERVALUE(Plantilla!CI301),"")</f>
        <v/>
      </c>
      <c r="CL290" s="6">
        <f>IF($C290="OK",_xlfn.NUMBERVALUE(Plantilla!CJ301),"")</f>
        <v/>
      </c>
      <c r="CM290">
        <f>IF($C290="OK",TEXT(Plantilla!CK301,"#"),"")</f>
        <v/>
      </c>
      <c r="CN290" s="6">
        <f>IF($C290="OK",_xlfn.NUMBERVALUE(Plantilla!CL301),"")</f>
        <v/>
      </c>
      <c r="CO290" s="6">
        <f>IF($C290="OK",_xlfn.NUMBERVALUE(Plantilla!CM301),"")</f>
        <v/>
      </c>
      <c r="CP290" s="110">
        <f>IF($C290="OK",_xlfn.NUMBERVALUE(Plantilla!CN301),"")</f>
        <v/>
      </c>
      <c r="CQ290" s="6">
        <f>IF($C290="OK",_xlfn.NUMBERVALUE(Plantilla!CO301),"")</f>
        <v/>
      </c>
      <c r="CR290" s="109">
        <f>IF($C290="OK",_xlfn.NUMBERVALUE(Plantilla!CP301),"")</f>
        <v/>
      </c>
      <c r="CS290" s="110">
        <f>IF($C290="OK",_xlfn.NUMBERVALUE(Plantilla!CQ301),"")</f>
        <v/>
      </c>
      <c r="CT290" s="6">
        <f>IF($C290="OK",_xlfn.NUMBERVALUE(Plantilla!CR301),"")</f>
        <v/>
      </c>
      <c r="CU290" s="109">
        <f>IF($C290="OK",_xlfn.NUMBERVALUE(Plantilla!CS301),"")</f>
        <v/>
      </c>
      <c r="CV290" s="110">
        <f>IF($C290="OK",_xlfn.NUMBERVALUE(Plantilla!CT301),"")</f>
        <v/>
      </c>
      <c r="CW290" s="6">
        <f>IF($C290="OK",_xlfn.NUMBERVALUE(Plantilla!CU301),"")</f>
        <v/>
      </c>
      <c r="CX290" s="82">
        <f>IF($C290="OK",_xlfn.NUMBERVALUE(Plantilla!CV301),"")</f>
        <v/>
      </c>
      <c r="CY290" s="6">
        <f>IF($C290="OK",_xlfn.NUMBERVALUE(Plantilla!CW301),"")</f>
        <v/>
      </c>
      <c r="CZ290" s="82">
        <f>IF($C290="OK",_xlfn.NUMBERVALUE(Plantilla!CX301),"")</f>
        <v/>
      </c>
      <c r="DA290" s="6">
        <f>IF($C290="OK",_xlfn.NUMBERVALUE(Plantilla!CY301),"")</f>
        <v/>
      </c>
      <c r="DB290" s="109">
        <f>IF($C290="OK",_xlfn.NUMBERVALUE(Plantilla!CZ301),"")</f>
        <v/>
      </c>
      <c r="DC290" s="6">
        <f>IF($C290="OK",_xlfn.NUMBERVALUE(Plantilla!DA301),"")</f>
        <v/>
      </c>
      <c r="DD290" s="6">
        <f>IF($C290="OK",TEXT(Plantilla!DB301,"#"),"")</f>
        <v/>
      </c>
      <c r="DE290" s="6">
        <f>IF($C290="OK",_xlfn.NUMBERVALUE(Plantilla!DC301),"")</f>
        <v/>
      </c>
      <c r="DF290" s="4">
        <f>IF($C290="OK",_xlfn.NUMBERVALUE(Plantilla!DD301),"")</f>
        <v/>
      </c>
      <c r="DG290" s="6">
        <f>IF($C290="OK",_xlfn.NUMBERVALUE(Plantilla!DE301),"")</f>
        <v/>
      </c>
      <c r="DH290" s="6">
        <f>IF($C290="OK",_xlfn.NUMBERVALUE(Plantilla!DF301),"")</f>
        <v/>
      </c>
      <c r="DI290" s="6">
        <f>IF($C290="OK",_xlfn.NUMBERVALUE(Plantilla!DG301),"")</f>
        <v/>
      </c>
      <c r="DJ290" s="6">
        <f>IF($C290="OK",_xlfn.NUMBERVALUE(Plantilla!DH301),"")</f>
        <v/>
      </c>
      <c r="DK290" s="6">
        <f>IF($C290="OK",_xlfn.NUMBERVALUE(Plantilla!DI301),"")</f>
        <v/>
      </c>
      <c r="DL290" s="6">
        <f>IF($C290="OK",_xlfn.NUMBERVALUE(Plantilla!DJ301),"")</f>
        <v/>
      </c>
      <c r="DM290" s="6">
        <f>IF($C290="OK",_xlfn.NUMBERVALUE(Plantilla!DK301),"")</f>
        <v/>
      </c>
      <c r="DN290" s="6">
        <f>IF($C290="OK",_xlfn.NUMBERVALUE(Plantilla!DL301),"")</f>
        <v/>
      </c>
      <c r="DO290" s="6">
        <f>IF($C290="OK",_xlfn.NUMBERVALUE(Plantilla!DM301),"")</f>
        <v/>
      </c>
      <c r="DP290" s="6">
        <f>IF($C290="OK",_xlfn.NUMBERVALUE(Plantilla!DN301),"")</f>
        <v/>
      </c>
      <c r="DQ290" s="6">
        <f>IF($C290="OK",_xlfn.NUMBERVALUE(Plantilla!DO301),"")</f>
        <v/>
      </c>
      <c r="DR290" s="6">
        <f>IF($C290="OK",_xlfn.NUMBERVALUE(Plantilla!DP301),"")</f>
        <v/>
      </c>
      <c r="DS290">
        <f>IF($C290="OK",TEXT(Plantilla!DR301,"#"),"")</f>
        <v/>
      </c>
      <c r="DT290" s="6" t="n"/>
    </row>
    <row r="291">
      <c r="A291">
        <f>IF(Plantilla!$I$6="¡Perfecto!, Guarda el archivo y adjúntalo a tu interfaz de Nómina Electrónica","OK","Error")</f>
        <v/>
      </c>
      <c r="B291">
        <f>IF(Plantilla!$I$6="¡Perfecto!, Guarda el archivo y adjúntalo a tu interfaz de Nómina Electrónica",MID(Plantilla!$D$2,SEARCH("V",Plantilla!$D$2),10),"")</f>
        <v/>
      </c>
      <c r="C291">
        <f>Plantilla!C302</f>
        <v/>
      </c>
      <c r="D291">
        <f>IF($C291="OK",Plantilla!B302,"")</f>
        <v/>
      </c>
      <c r="E291">
        <f>IF($C291="OK",
   VLOOKUP(Plantilla!$E$4,'Tablas '!$AP$4:$AT$6,5,FALSE),
"")</f>
        <v/>
      </c>
      <c r="F291">
        <f>IF($C291="OK",TEXT(Plantilla!D302,"#"),"")</f>
        <v/>
      </c>
      <c r="G291">
        <f>IF($C291="OK",
   VLOOKUP(Plantilla!E302,'Tablas '!$B$4:$C$14,2,FALSE),
"")</f>
        <v/>
      </c>
      <c r="H291">
        <f>IF($C291="OK",TEXT(Plantilla!F302,"#"),"")</f>
        <v/>
      </c>
      <c r="I291">
        <f>IF($C291="OK",TEXT(Plantilla!G302,"#"),"")</f>
        <v/>
      </c>
      <c r="J291">
        <f>IF($C291="OK",TEXT(Plantilla!H302,"#"),"")</f>
        <v/>
      </c>
      <c r="K291">
        <f>IF($C291="OK",TEXT(Plantilla!I302,"#"),"")</f>
        <v/>
      </c>
      <c r="L291">
        <f>IF($C291="OK",TEXT(Plantilla!J302,"#"),"")</f>
        <v/>
      </c>
      <c r="M291">
        <f>IF($C291="OK",TEXT(Plantilla!K302,"#"),"")</f>
        <v/>
      </c>
      <c r="N291">
        <f>IF($C291="OK",
   CONCATENATE(YEAR(Plantilla!L302),"-",TEXT(MONTH(Plantilla!L302),"00"),"-",TEXT(DAY(Plantilla!L302),"00")),
"")</f>
        <v/>
      </c>
      <c r="O291">
        <f>IF($C291="OK",_xlfn.NUMBERVALUE(Plantilla!M302),"")</f>
        <v/>
      </c>
      <c r="P291">
        <f>IF($C291="OK",
   IF(Plantilla!N302&lt;&gt;"",
      CONCATENATE(YEAR(Plantilla!N302),"-",TEXT(MONTH(Plantilla!N302),"00"),"-",TEXT(DAY(Plantilla!N302),"00")),
   ""),
"")</f>
        <v/>
      </c>
      <c r="Q291">
        <f>IF($C291="OK",
   VLOOKUP(Plantilla!O302,'Tablas '!$E$4:$F$19,2,FALSE),
"")</f>
        <v/>
      </c>
      <c r="R291">
        <f>IF($C291="OK",
   VLOOKUP(Plantilla!P302,'Tablas '!$H$4:$I$5,2,FALSE),
"")</f>
        <v/>
      </c>
      <c r="S291">
        <f>IF($C291="OK",
   VLOOKUP(Plantilla!Q302,'Tablas '!$K$4:$L$8,2,FALSE),
"")</f>
        <v/>
      </c>
      <c r="T291">
        <f>IF($C291="OK",
   VLOOKUP(Plantilla!R302,'Tablas '!$AE$4:$AF$6,2,FALSE),
"")</f>
        <v/>
      </c>
      <c r="U291">
        <f>IF($C291="OK",
   VLOOKUP(Plantilla!S302,'Tablas '!$AE$4:$AF$6,2,FALSE),
"")</f>
        <v/>
      </c>
      <c r="V291">
        <f>IF($C291="OK",TEXT(Plantilla!T302,"#"),"")</f>
        <v/>
      </c>
      <c r="W291" s="84">
        <f>IF($C291="OK",
   VLOOKUP(Plantilla!U302,'Tablas '!$AM$4:$AN$1126,2,FALSE),
"")</f>
        <v/>
      </c>
      <c r="X291">
        <f>IF($C291="OK",TEXT(Plantilla!V302,"#"),"")</f>
        <v/>
      </c>
      <c r="Y291">
        <f>IF($C291="OK",
   CONCATENATE(YEAR(Plantilla!W302),"-",TEXT(MONTH(Plantilla!W302),"00"),"-",TEXT(DAY(Plantilla!W302),"00")),
"")</f>
        <v/>
      </c>
      <c r="Z291">
        <f>IF($C291="OK",
   CONCATENATE(YEAR(Plantilla!X302),"-",TEXT(MONTH(Plantilla!X302),"00"),"-",TEXT(DAY(Plantilla!X302),"00")),
"")</f>
        <v/>
      </c>
      <c r="AA291">
        <f>IF($C291="OK",
   TEXT(VLOOKUP(Plantilla!Y302,'Tablas '!$Q$4:$R$9,2,FALSE),"#"),
"")</f>
        <v/>
      </c>
      <c r="AB291">
        <f>IF($C291="OK",
   CONCATENATE(YEAR(Plantilla!Z302),"-",TEXT(MONTH(Plantilla!Z302),"00"),"-",TEXT(DAY(Plantilla!Z302),"00")),
"")</f>
        <v/>
      </c>
      <c r="AC291">
        <f>IF($C291="OK",
   TEXT(VLOOKUP(Plantilla!AA302,'Tablas '!$T$4:$U$13,2,FALSE),"#"),
"")</f>
        <v/>
      </c>
      <c r="AD291">
        <f>IF($C291="OK",TEXT(Plantilla!AB302,"#"),"")</f>
        <v/>
      </c>
      <c r="AE291">
        <f>IF($C291="OK",
   IF(Plantilla!AC302&lt;&gt;"",
      TEXT(VLOOKUP(Plantilla!AC302,'Tablas '!$W$4:$X$7,2,FALSE),"#"),
   ""),
"")</f>
        <v/>
      </c>
      <c r="AF291">
        <f>IF($C291="OK",TEXT(Plantilla!AD302,"#"),"")</f>
        <v/>
      </c>
      <c r="AG291" s="6">
        <f>IF($C291="OK",_xlfn.NUMBERVALUE(Plantilla!AE302),"")</f>
        <v/>
      </c>
      <c r="AH291" s="4">
        <f>IF($C291="OK",_xlfn.NUMBERVALUE(Plantilla!AF302),"")</f>
        <v/>
      </c>
      <c r="AI291" s="6">
        <f>IF($C291="OK",_xlfn.NUMBERVALUE(Plantilla!AG302),"")</f>
        <v/>
      </c>
      <c r="AJ291" s="6">
        <f>IF($C291="OK",_xlfn.NUMBERVALUE(Plantilla!AH302),"")</f>
        <v/>
      </c>
      <c r="AK291" s="6">
        <f>IF($C291="OK",_xlfn.NUMBERVALUE(Plantilla!AI302),"")</f>
        <v/>
      </c>
      <c r="AL291" s="6">
        <f>IF($C291="OK",_xlfn.NUMBERVALUE(Plantilla!AJ302),"")</f>
        <v/>
      </c>
      <c r="AM291" s="4">
        <f>IF($C291="OK",_xlfn.NUMBERVALUE(Plantilla!AK302),"")</f>
        <v/>
      </c>
      <c r="AN291" s="6">
        <f>IF($C291="OK",_xlfn.NUMBERVALUE(Plantilla!AL302),"")</f>
        <v/>
      </c>
      <c r="AO291" s="4">
        <f>IF($C291="OK",_xlfn.NUMBERVALUE(Plantilla!AM302),"")</f>
        <v/>
      </c>
      <c r="AP291" s="6">
        <f>IF($C291="OK",_xlfn.NUMBERVALUE(Plantilla!AN302),"")</f>
        <v/>
      </c>
      <c r="AQ291" s="4">
        <f>IF($C291="OK",_xlfn.NUMBERVALUE(Plantilla!AO302),"")</f>
        <v/>
      </c>
      <c r="AR291" s="6">
        <f>IF($C291="OK",_xlfn.NUMBERVALUE(Plantilla!AP302),"")</f>
        <v/>
      </c>
      <c r="AS291" s="4">
        <f>IF($C291="OK",_xlfn.NUMBERVALUE(Plantilla!AQ302),"")</f>
        <v/>
      </c>
      <c r="AT291" s="6">
        <f>IF($C291="OK",_xlfn.NUMBERVALUE(Plantilla!AR302),"")</f>
        <v/>
      </c>
      <c r="AU291" s="4">
        <f>IF($C291="OK",_xlfn.NUMBERVALUE(Plantilla!AS302),"")</f>
        <v/>
      </c>
      <c r="AV291" s="6">
        <f>IF($C291="OK",_xlfn.NUMBERVALUE(Plantilla!AT302),"")</f>
        <v/>
      </c>
      <c r="AW291" s="4">
        <f>IF($C291="OK",_xlfn.NUMBERVALUE(Plantilla!AU302),"")</f>
        <v/>
      </c>
      <c r="AX291" s="6">
        <f>IF($C291="OK",_xlfn.NUMBERVALUE(Plantilla!AV302),"")</f>
        <v/>
      </c>
      <c r="AY291" s="4">
        <f>IF($C291="OK",_xlfn.NUMBERVALUE(Plantilla!AW302),"")</f>
        <v/>
      </c>
      <c r="AZ291" s="6">
        <f>IF($C291="OK",_xlfn.NUMBERVALUE(Plantilla!AX302),"")</f>
        <v/>
      </c>
      <c r="BA291">
        <f>IF($C291="OK",_xlfn.NUMBERVALUE(Plantilla!AY302),"")</f>
        <v/>
      </c>
      <c r="BB291">
        <f>IF($C291="OK",_xlfn.NUMBERVALUE(Plantilla!AZ302),"")</f>
        <v/>
      </c>
      <c r="BC291" s="4">
        <f>IF($C291="OK",_xlfn.NUMBERVALUE(Plantilla!BA302),"")</f>
        <v/>
      </c>
      <c r="BD291" s="6">
        <f>IF($C291="OK",_xlfn.NUMBERVALUE(Plantilla!BB302),"")</f>
        <v/>
      </c>
      <c r="BE291" s="4">
        <f>IF($C291="OK",_xlfn.NUMBERVALUE(Plantilla!BC302),"")</f>
        <v/>
      </c>
      <c r="BF291" s="6">
        <f>IF($C291="OK",_xlfn.NUMBERVALUE(Plantilla!BD302),"")</f>
        <v/>
      </c>
      <c r="BG291" s="4">
        <f>IF($C291="OK",_xlfn.NUMBERVALUE(Plantilla!BE302),"")</f>
        <v/>
      </c>
      <c r="BH291" s="6">
        <f>IF($C291="OK",_xlfn.NUMBERVALUE(Plantilla!BF302),"")</f>
        <v/>
      </c>
      <c r="BI291" s="110">
        <f>IF($C291="OK",_xlfn.NUMBERVALUE(Plantilla!BG302),"")</f>
        <v/>
      </c>
      <c r="BJ291" s="6">
        <f>IF($C291="OK",_xlfn.NUMBERVALUE(Plantilla!BH302),"")</f>
        <v/>
      </c>
      <c r="BK291" s="109">
        <f>IF($C291="OK",_xlfn.NUMBERVALUE(Plantilla!BI302),"")</f>
        <v/>
      </c>
      <c r="BL291" s="6">
        <f>IF($C291="OK",
   IF(Plantilla!BJ302&lt;&gt;"",
      TEXT(VLOOKUP(Plantilla!BJ302,'Tablas '!$Z$4:$AA$6,2,FALSE),"#"),
   ""),
"")</f>
        <v/>
      </c>
      <c r="BM291" s="4">
        <f>IF($C291="OK",_xlfn.NUMBERVALUE(Plantilla!BK302),"")</f>
        <v/>
      </c>
      <c r="BN291" s="4">
        <f>IF($C291="OK",_xlfn.NUMBERVALUE(Plantilla!BL302),"")</f>
        <v/>
      </c>
      <c r="BO291" s="6">
        <f>IF($C291="OK",_xlfn.NUMBERVALUE(Plantilla!BM302),"")</f>
        <v/>
      </c>
      <c r="BP291" s="4">
        <f>IF($C291="OK",_xlfn.NUMBERVALUE(Plantilla!BN302),"")</f>
        <v/>
      </c>
      <c r="BQ291" s="6">
        <f>IF($C291="OK",_xlfn.NUMBERVALUE(Plantilla!BO302),"")</f>
        <v/>
      </c>
      <c r="BR291" s="4">
        <f>IF($C291="OK",_xlfn.NUMBERVALUE(Plantilla!BP302),"")</f>
        <v/>
      </c>
      <c r="BS291" s="6">
        <f>IF($C291="OK",_xlfn.NUMBERVALUE(Plantilla!BQ302),"")</f>
        <v/>
      </c>
      <c r="BT291" s="4">
        <f>IF($C291="OK",_xlfn.NUMBERVALUE(Plantilla!BR302),"")</f>
        <v/>
      </c>
      <c r="BU291" s="6">
        <f>IF($C291="OK",_xlfn.NUMBERVALUE(Plantilla!BS302),"")</f>
        <v/>
      </c>
      <c r="BV291" s="6">
        <f>IF($C291="OK",_xlfn.NUMBERVALUE(Plantilla!BT302),"")</f>
        <v/>
      </c>
      <c r="BW291" s="6">
        <f>IF($C291="OK",_xlfn.NUMBERVALUE(Plantilla!BU302),"")</f>
        <v/>
      </c>
      <c r="BX291" s="6">
        <f>IF($C291="OK",_xlfn.NUMBERVALUE(Plantilla!BV302),"")</f>
        <v/>
      </c>
      <c r="BY291" s="6">
        <f>IF($C291="OK",_xlfn.NUMBERVALUE(Plantilla!BW302),"")</f>
        <v/>
      </c>
      <c r="BZ291" s="6">
        <f>IF($C291="OK",_xlfn.NUMBERVALUE(Plantilla!BX302),"")</f>
        <v/>
      </c>
      <c r="CA291" s="6">
        <f>IF($C291="OK",_xlfn.NUMBERVALUE(Plantilla!BY302),"")</f>
        <v/>
      </c>
      <c r="CB291" s="6">
        <f>IF($C291="OK",_xlfn.NUMBERVALUE(Plantilla!BZ302),"")</f>
        <v/>
      </c>
      <c r="CC291" s="6">
        <f>IF($C291="OK",_xlfn.NUMBERVALUE(Plantilla!CA302),"")</f>
        <v/>
      </c>
      <c r="CD291" s="6">
        <f>IF($C291="OK",_xlfn.NUMBERVALUE(Plantilla!CB302),"")</f>
        <v/>
      </c>
      <c r="CE291" s="6">
        <f>IF($C291="OK",_xlfn.NUMBERVALUE(Plantilla!CC302),"")</f>
        <v/>
      </c>
      <c r="CF291" s="4">
        <f>IF($C291="OK",_xlfn.NUMBERVALUE(Plantilla!CD302),"")</f>
        <v/>
      </c>
      <c r="CG291" s="6">
        <f>IF($C291="OK",_xlfn.NUMBERVALUE(Plantilla!CE302),"")</f>
        <v/>
      </c>
      <c r="CH291" s="6">
        <f>IF($C291="OK",_xlfn.NUMBERVALUE(Plantilla!CF302),"")</f>
        <v/>
      </c>
      <c r="CI291" s="6">
        <f>IF($C291="OK",_xlfn.NUMBERVALUE(Plantilla!CG302),"")</f>
        <v/>
      </c>
      <c r="CJ291" s="6">
        <f>IF($C291="OK",_xlfn.NUMBERVALUE(Plantilla!CH302),"")</f>
        <v/>
      </c>
      <c r="CK291" s="6">
        <f>IF($C291="OK",_xlfn.NUMBERVALUE(Plantilla!CI302),"")</f>
        <v/>
      </c>
      <c r="CL291" s="6">
        <f>IF($C291="OK",_xlfn.NUMBERVALUE(Plantilla!CJ302),"")</f>
        <v/>
      </c>
      <c r="CM291">
        <f>IF($C291="OK",TEXT(Plantilla!CK302,"#"),"")</f>
        <v/>
      </c>
      <c r="CN291" s="6">
        <f>IF($C291="OK",_xlfn.NUMBERVALUE(Plantilla!CL302),"")</f>
        <v/>
      </c>
      <c r="CO291" s="6">
        <f>IF($C291="OK",_xlfn.NUMBERVALUE(Plantilla!CM302),"")</f>
        <v/>
      </c>
      <c r="CP291" s="110">
        <f>IF($C291="OK",_xlfn.NUMBERVALUE(Plantilla!CN302),"")</f>
        <v/>
      </c>
      <c r="CQ291" s="6">
        <f>IF($C291="OK",_xlfn.NUMBERVALUE(Plantilla!CO302),"")</f>
        <v/>
      </c>
      <c r="CR291" s="109">
        <f>IF($C291="OK",_xlfn.NUMBERVALUE(Plantilla!CP302),"")</f>
        <v/>
      </c>
      <c r="CS291" s="110">
        <f>IF($C291="OK",_xlfn.NUMBERVALUE(Plantilla!CQ302),"")</f>
        <v/>
      </c>
      <c r="CT291" s="6">
        <f>IF($C291="OK",_xlfn.NUMBERVALUE(Plantilla!CR302),"")</f>
        <v/>
      </c>
      <c r="CU291" s="109">
        <f>IF($C291="OK",_xlfn.NUMBERVALUE(Plantilla!CS302),"")</f>
        <v/>
      </c>
      <c r="CV291" s="110">
        <f>IF($C291="OK",_xlfn.NUMBERVALUE(Plantilla!CT302),"")</f>
        <v/>
      </c>
      <c r="CW291" s="6">
        <f>IF($C291="OK",_xlfn.NUMBERVALUE(Plantilla!CU302),"")</f>
        <v/>
      </c>
      <c r="CX291" s="82">
        <f>IF($C291="OK",_xlfn.NUMBERVALUE(Plantilla!CV302),"")</f>
        <v/>
      </c>
      <c r="CY291" s="6">
        <f>IF($C291="OK",_xlfn.NUMBERVALUE(Plantilla!CW302),"")</f>
        <v/>
      </c>
      <c r="CZ291" s="82">
        <f>IF($C291="OK",_xlfn.NUMBERVALUE(Plantilla!CX302),"")</f>
        <v/>
      </c>
      <c r="DA291" s="6">
        <f>IF($C291="OK",_xlfn.NUMBERVALUE(Plantilla!CY302),"")</f>
        <v/>
      </c>
      <c r="DB291" s="109">
        <f>IF($C291="OK",_xlfn.NUMBERVALUE(Plantilla!CZ302),"")</f>
        <v/>
      </c>
      <c r="DC291" s="6">
        <f>IF($C291="OK",_xlfn.NUMBERVALUE(Plantilla!DA302),"")</f>
        <v/>
      </c>
      <c r="DD291" s="6">
        <f>IF($C291="OK",TEXT(Plantilla!DB302,"#"),"")</f>
        <v/>
      </c>
      <c r="DE291" s="6">
        <f>IF($C291="OK",_xlfn.NUMBERVALUE(Plantilla!DC302),"")</f>
        <v/>
      </c>
      <c r="DF291" s="4">
        <f>IF($C291="OK",_xlfn.NUMBERVALUE(Plantilla!DD302),"")</f>
        <v/>
      </c>
      <c r="DG291" s="6">
        <f>IF($C291="OK",_xlfn.NUMBERVALUE(Plantilla!DE302),"")</f>
        <v/>
      </c>
      <c r="DH291" s="6">
        <f>IF($C291="OK",_xlfn.NUMBERVALUE(Plantilla!DF302),"")</f>
        <v/>
      </c>
      <c r="DI291" s="6">
        <f>IF($C291="OK",_xlfn.NUMBERVALUE(Plantilla!DG302),"")</f>
        <v/>
      </c>
      <c r="DJ291" s="6">
        <f>IF($C291="OK",_xlfn.NUMBERVALUE(Plantilla!DH302),"")</f>
        <v/>
      </c>
      <c r="DK291" s="6">
        <f>IF($C291="OK",_xlfn.NUMBERVALUE(Plantilla!DI302),"")</f>
        <v/>
      </c>
      <c r="DL291" s="6">
        <f>IF($C291="OK",_xlfn.NUMBERVALUE(Plantilla!DJ302),"")</f>
        <v/>
      </c>
      <c r="DM291" s="6">
        <f>IF($C291="OK",_xlfn.NUMBERVALUE(Plantilla!DK302),"")</f>
        <v/>
      </c>
      <c r="DN291" s="6">
        <f>IF($C291="OK",_xlfn.NUMBERVALUE(Plantilla!DL302),"")</f>
        <v/>
      </c>
      <c r="DO291" s="6">
        <f>IF($C291="OK",_xlfn.NUMBERVALUE(Plantilla!DM302),"")</f>
        <v/>
      </c>
      <c r="DP291" s="6">
        <f>IF($C291="OK",_xlfn.NUMBERVALUE(Plantilla!DN302),"")</f>
        <v/>
      </c>
      <c r="DQ291" s="6">
        <f>IF($C291="OK",_xlfn.NUMBERVALUE(Plantilla!DO302),"")</f>
        <v/>
      </c>
      <c r="DR291" s="6">
        <f>IF($C291="OK",_xlfn.NUMBERVALUE(Plantilla!DP302),"")</f>
        <v/>
      </c>
      <c r="DS291">
        <f>IF($C291="OK",TEXT(Plantilla!DR302,"#"),"")</f>
        <v/>
      </c>
      <c r="DT291" s="6" t="n"/>
    </row>
    <row r="292">
      <c r="A292">
        <f>IF(Plantilla!$I$6="¡Perfecto!, Guarda el archivo y adjúntalo a tu interfaz de Nómina Electrónica","OK","Error")</f>
        <v/>
      </c>
      <c r="B292">
        <f>IF(Plantilla!$I$6="¡Perfecto!, Guarda el archivo y adjúntalo a tu interfaz de Nómina Electrónica",MID(Plantilla!$D$2,SEARCH("V",Plantilla!$D$2),10),"")</f>
        <v/>
      </c>
      <c r="C292">
        <f>Plantilla!C303</f>
        <v/>
      </c>
      <c r="D292">
        <f>IF($C292="OK",Plantilla!B303,"")</f>
        <v/>
      </c>
      <c r="E292">
        <f>IF($C292="OK",
   VLOOKUP(Plantilla!$E$4,'Tablas '!$AP$4:$AT$6,5,FALSE),
"")</f>
        <v/>
      </c>
      <c r="F292">
        <f>IF($C292="OK",TEXT(Plantilla!D303,"#"),"")</f>
        <v/>
      </c>
      <c r="G292">
        <f>IF($C292="OK",
   VLOOKUP(Plantilla!E303,'Tablas '!$B$4:$C$14,2,FALSE),
"")</f>
        <v/>
      </c>
      <c r="H292">
        <f>IF($C292="OK",TEXT(Plantilla!F303,"#"),"")</f>
        <v/>
      </c>
      <c r="I292">
        <f>IF($C292="OK",TEXT(Plantilla!G303,"#"),"")</f>
        <v/>
      </c>
      <c r="J292">
        <f>IF($C292="OK",TEXT(Plantilla!H303,"#"),"")</f>
        <v/>
      </c>
      <c r="K292">
        <f>IF($C292="OK",TEXT(Plantilla!I303,"#"),"")</f>
        <v/>
      </c>
      <c r="L292">
        <f>IF($C292="OK",TEXT(Plantilla!J303,"#"),"")</f>
        <v/>
      </c>
      <c r="M292">
        <f>IF($C292="OK",TEXT(Plantilla!K303,"#"),"")</f>
        <v/>
      </c>
      <c r="N292">
        <f>IF($C292="OK",
   CONCATENATE(YEAR(Plantilla!L303),"-",TEXT(MONTH(Plantilla!L303),"00"),"-",TEXT(DAY(Plantilla!L303),"00")),
"")</f>
        <v/>
      </c>
      <c r="O292">
        <f>IF($C292="OK",_xlfn.NUMBERVALUE(Plantilla!M303),"")</f>
        <v/>
      </c>
      <c r="P292">
        <f>IF($C292="OK",
   IF(Plantilla!N303&lt;&gt;"",
      CONCATENATE(YEAR(Plantilla!N303),"-",TEXT(MONTH(Plantilla!N303),"00"),"-",TEXT(DAY(Plantilla!N303),"00")),
   ""),
"")</f>
        <v/>
      </c>
      <c r="Q292">
        <f>IF($C292="OK",
   VLOOKUP(Plantilla!O303,'Tablas '!$E$4:$F$19,2,FALSE),
"")</f>
        <v/>
      </c>
      <c r="R292">
        <f>IF($C292="OK",
   VLOOKUP(Plantilla!P303,'Tablas '!$H$4:$I$5,2,FALSE),
"")</f>
        <v/>
      </c>
      <c r="S292">
        <f>IF($C292="OK",
   VLOOKUP(Plantilla!Q303,'Tablas '!$K$4:$L$8,2,FALSE),
"")</f>
        <v/>
      </c>
      <c r="T292">
        <f>IF($C292="OK",
   VLOOKUP(Plantilla!R303,'Tablas '!$AE$4:$AF$6,2,FALSE),
"")</f>
        <v/>
      </c>
      <c r="U292">
        <f>IF($C292="OK",
   VLOOKUP(Plantilla!S303,'Tablas '!$AE$4:$AF$6,2,FALSE),
"")</f>
        <v/>
      </c>
      <c r="V292">
        <f>IF($C292="OK",TEXT(Plantilla!T303,"#"),"")</f>
        <v/>
      </c>
      <c r="W292" s="84">
        <f>IF($C292="OK",
   VLOOKUP(Plantilla!U303,'Tablas '!$AM$4:$AN$1126,2,FALSE),
"")</f>
        <v/>
      </c>
      <c r="X292">
        <f>IF($C292="OK",TEXT(Plantilla!V303,"#"),"")</f>
        <v/>
      </c>
      <c r="Y292">
        <f>IF($C292="OK",
   CONCATENATE(YEAR(Plantilla!W303),"-",TEXT(MONTH(Plantilla!W303),"00"),"-",TEXT(DAY(Plantilla!W303),"00")),
"")</f>
        <v/>
      </c>
      <c r="Z292">
        <f>IF($C292="OK",
   CONCATENATE(YEAR(Plantilla!X303),"-",TEXT(MONTH(Plantilla!X303),"00"),"-",TEXT(DAY(Plantilla!X303),"00")),
"")</f>
        <v/>
      </c>
      <c r="AA292">
        <f>IF($C292="OK",
   TEXT(VLOOKUP(Plantilla!Y303,'Tablas '!$Q$4:$R$9,2,FALSE),"#"),
"")</f>
        <v/>
      </c>
      <c r="AB292">
        <f>IF($C292="OK",
   CONCATENATE(YEAR(Plantilla!Z303),"-",TEXT(MONTH(Plantilla!Z303),"00"),"-",TEXT(DAY(Plantilla!Z303),"00")),
"")</f>
        <v/>
      </c>
      <c r="AC292">
        <f>IF($C292="OK",
   TEXT(VLOOKUP(Plantilla!AA303,'Tablas '!$T$4:$U$13,2,FALSE),"#"),
"")</f>
        <v/>
      </c>
      <c r="AD292">
        <f>IF($C292="OK",TEXT(Plantilla!AB303,"#"),"")</f>
        <v/>
      </c>
      <c r="AE292">
        <f>IF($C292="OK",
   IF(Plantilla!AC303&lt;&gt;"",
      TEXT(VLOOKUP(Plantilla!AC303,'Tablas '!$W$4:$X$7,2,FALSE),"#"),
   ""),
"")</f>
        <v/>
      </c>
      <c r="AF292">
        <f>IF($C292="OK",TEXT(Plantilla!AD303,"#"),"")</f>
        <v/>
      </c>
      <c r="AG292" s="6">
        <f>IF($C292="OK",_xlfn.NUMBERVALUE(Plantilla!AE303),"")</f>
        <v/>
      </c>
      <c r="AH292" s="4">
        <f>IF($C292="OK",_xlfn.NUMBERVALUE(Plantilla!AF303),"")</f>
        <v/>
      </c>
      <c r="AI292" s="6">
        <f>IF($C292="OK",_xlfn.NUMBERVALUE(Plantilla!AG303),"")</f>
        <v/>
      </c>
      <c r="AJ292" s="6">
        <f>IF($C292="OK",_xlfn.NUMBERVALUE(Plantilla!AH303),"")</f>
        <v/>
      </c>
      <c r="AK292" s="6">
        <f>IF($C292="OK",_xlfn.NUMBERVALUE(Plantilla!AI303),"")</f>
        <v/>
      </c>
      <c r="AL292" s="6">
        <f>IF($C292="OK",_xlfn.NUMBERVALUE(Plantilla!AJ303),"")</f>
        <v/>
      </c>
      <c r="AM292" s="4">
        <f>IF($C292="OK",_xlfn.NUMBERVALUE(Plantilla!AK303),"")</f>
        <v/>
      </c>
      <c r="AN292" s="6">
        <f>IF($C292="OK",_xlfn.NUMBERVALUE(Plantilla!AL303),"")</f>
        <v/>
      </c>
      <c r="AO292" s="4">
        <f>IF($C292="OK",_xlfn.NUMBERVALUE(Plantilla!AM303),"")</f>
        <v/>
      </c>
      <c r="AP292" s="6">
        <f>IF($C292="OK",_xlfn.NUMBERVALUE(Plantilla!AN303),"")</f>
        <v/>
      </c>
      <c r="AQ292" s="4">
        <f>IF($C292="OK",_xlfn.NUMBERVALUE(Plantilla!AO303),"")</f>
        <v/>
      </c>
      <c r="AR292" s="6">
        <f>IF($C292="OK",_xlfn.NUMBERVALUE(Plantilla!AP303),"")</f>
        <v/>
      </c>
      <c r="AS292" s="4">
        <f>IF($C292="OK",_xlfn.NUMBERVALUE(Plantilla!AQ303),"")</f>
        <v/>
      </c>
      <c r="AT292" s="6">
        <f>IF($C292="OK",_xlfn.NUMBERVALUE(Plantilla!AR303),"")</f>
        <v/>
      </c>
      <c r="AU292" s="4">
        <f>IF($C292="OK",_xlfn.NUMBERVALUE(Plantilla!AS303),"")</f>
        <v/>
      </c>
      <c r="AV292" s="6">
        <f>IF($C292="OK",_xlfn.NUMBERVALUE(Plantilla!AT303),"")</f>
        <v/>
      </c>
      <c r="AW292" s="4">
        <f>IF($C292="OK",_xlfn.NUMBERVALUE(Plantilla!AU303),"")</f>
        <v/>
      </c>
      <c r="AX292" s="6">
        <f>IF($C292="OK",_xlfn.NUMBERVALUE(Plantilla!AV303),"")</f>
        <v/>
      </c>
      <c r="AY292" s="4">
        <f>IF($C292="OK",_xlfn.NUMBERVALUE(Plantilla!AW303),"")</f>
        <v/>
      </c>
      <c r="AZ292" s="6">
        <f>IF($C292="OK",_xlfn.NUMBERVALUE(Plantilla!AX303),"")</f>
        <v/>
      </c>
      <c r="BA292">
        <f>IF($C292="OK",_xlfn.NUMBERVALUE(Plantilla!AY303),"")</f>
        <v/>
      </c>
      <c r="BB292">
        <f>IF($C292="OK",_xlfn.NUMBERVALUE(Plantilla!AZ303),"")</f>
        <v/>
      </c>
      <c r="BC292" s="4">
        <f>IF($C292="OK",_xlfn.NUMBERVALUE(Plantilla!BA303),"")</f>
        <v/>
      </c>
      <c r="BD292" s="6">
        <f>IF($C292="OK",_xlfn.NUMBERVALUE(Plantilla!BB303),"")</f>
        <v/>
      </c>
      <c r="BE292" s="4">
        <f>IF($C292="OK",_xlfn.NUMBERVALUE(Plantilla!BC303),"")</f>
        <v/>
      </c>
      <c r="BF292" s="6">
        <f>IF($C292="OK",_xlfn.NUMBERVALUE(Plantilla!BD303),"")</f>
        <v/>
      </c>
      <c r="BG292" s="4">
        <f>IF($C292="OK",_xlfn.NUMBERVALUE(Plantilla!BE303),"")</f>
        <v/>
      </c>
      <c r="BH292" s="6">
        <f>IF($C292="OK",_xlfn.NUMBERVALUE(Plantilla!BF303),"")</f>
        <v/>
      </c>
      <c r="BI292" s="110">
        <f>IF($C292="OK",_xlfn.NUMBERVALUE(Plantilla!BG303),"")</f>
        <v/>
      </c>
      <c r="BJ292" s="6">
        <f>IF($C292="OK",_xlfn.NUMBERVALUE(Plantilla!BH303),"")</f>
        <v/>
      </c>
      <c r="BK292" s="109">
        <f>IF($C292="OK",_xlfn.NUMBERVALUE(Plantilla!BI303),"")</f>
        <v/>
      </c>
      <c r="BL292" s="6">
        <f>IF($C292="OK",
   IF(Plantilla!BJ303&lt;&gt;"",
      TEXT(VLOOKUP(Plantilla!BJ303,'Tablas '!$Z$4:$AA$6,2,FALSE),"#"),
   ""),
"")</f>
        <v/>
      </c>
      <c r="BM292" s="4">
        <f>IF($C292="OK",_xlfn.NUMBERVALUE(Plantilla!BK303),"")</f>
        <v/>
      </c>
      <c r="BN292" s="4">
        <f>IF($C292="OK",_xlfn.NUMBERVALUE(Plantilla!BL303),"")</f>
        <v/>
      </c>
      <c r="BO292" s="6">
        <f>IF($C292="OK",_xlfn.NUMBERVALUE(Plantilla!BM303),"")</f>
        <v/>
      </c>
      <c r="BP292" s="4">
        <f>IF($C292="OK",_xlfn.NUMBERVALUE(Plantilla!BN303),"")</f>
        <v/>
      </c>
      <c r="BQ292" s="6">
        <f>IF($C292="OK",_xlfn.NUMBERVALUE(Plantilla!BO303),"")</f>
        <v/>
      </c>
      <c r="BR292" s="4">
        <f>IF($C292="OK",_xlfn.NUMBERVALUE(Plantilla!BP303),"")</f>
        <v/>
      </c>
      <c r="BS292" s="6">
        <f>IF($C292="OK",_xlfn.NUMBERVALUE(Plantilla!BQ303),"")</f>
        <v/>
      </c>
      <c r="BT292" s="4">
        <f>IF($C292="OK",_xlfn.NUMBERVALUE(Plantilla!BR303),"")</f>
        <v/>
      </c>
      <c r="BU292" s="6">
        <f>IF($C292="OK",_xlfn.NUMBERVALUE(Plantilla!BS303),"")</f>
        <v/>
      </c>
      <c r="BV292" s="6">
        <f>IF($C292="OK",_xlfn.NUMBERVALUE(Plantilla!BT303),"")</f>
        <v/>
      </c>
      <c r="BW292" s="6">
        <f>IF($C292="OK",_xlfn.NUMBERVALUE(Plantilla!BU303),"")</f>
        <v/>
      </c>
      <c r="BX292" s="6">
        <f>IF($C292="OK",_xlfn.NUMBERVALUE(Plantilla!BV303),"")</f>
        <v/>
      </c>
      <c r="BY292" s="6">
        <f>IF($C292="OK",_xlfn.NUMBERVALUE(Plantilla!BW303),"")</f>
        <v/>
      </c>
      <c r="BZ292" s="6">
        <f>IF($C292="OK",_xlfn.NUMBERVALUE(Plantilla!BX303),"")</f>
        <v/>
      </c>
      <c r="CA292" s="6">
        <f>IF($C292="OK",_xlfn.NUMBERVALUE(Plantilla!BY303),"")</f>
        <v/>
      </c>
      <c r="CB292" s="6">
        <f>IF($C292="OK",_xlfn.NUMBERVALUE(Plantilla!BZ303),"")</f>
        <v/>
      </c>
      <c r="CC292" s="6">
        <f>IF($C292="OK",_xlfn.NUMBERVALUE(Plantilla!CA303),"")</f>
        <v/>
      </c>
      <c r="CD292" s="6">
        <f>IF($C292="OK",_xlfn.NUMBERVALUE(Plantilla!CB303),"")</f>
        <v/>
      </c>
      <c r="CE292" s="6">
        <f>IF($C292="OK",_xlfn.NUMBERVALUE(Plantilla!CC303),"")</f>
        <v/>
      </c>
      <c r="CF292" s="4">
        <f>IF($C292="OK",_xlfn.NUMBERVALUE(Plantilla!CD303),"")</f>
        <v/>
      </c>
      <c r="CG292" s="6">
        <f>IF($C292="OK",_xlfn.NUMBERVALUE(Plantilla!CE303),"")</f>
        <v/>
      </c>
      <c r="CH292" s="6">
        <f>IF($C292="OK",_xlfn.NUMBERVALUE(Plantilla!CF303),"")</f>
        <v/>
      </c>
      <c r="CI292" s="6">
        <f>IF($C292="OK",_xlfn.NUMBERVALUE(Plantilla!CG303),"")</f>
        <v/>
      </c>
      <c r="CJ292" s="6">
        <f>IF($C292="OK",_xlfn.NUMBERVALUE(Plantilla!CH303),"")</f>
        <v/>
      </c>
      <c r="CK292" s="6">
        <f>IF($C292="OK",_xlfn.NUMBERVALUE(Plantilla!CI303),"")</f>
        <v/>
      </c>
      <c r="CL292" s="6">
        <f>IF($C292="OK",_xlfn.NUMBERVALUE(Plantilla!CJ303),"")</f>
        <v/>
      </c>
      <c r="CM292">
        <f>IF($C292="OK",TEXT(Plantilla!CK303,"#"),"")</f>
        <v/>
      </c>
      <c r="CN292" s="6">
        <f>IF($C292="OK",_xlfn.NUMBERVALUE(Plantilla!CL303),"")</f>
        <v/>
      </c>
      <c r="CO292" s="6">
        <f>IF($C292="OK",_xlfn.NUMBERVALUE(Plantilla!CM303),"")</f>
        <v/>
      </c>
      <c r="CP292" s="110">
        <f>IF($C292="OK",_xlfn.NUMBERVALUE(Plantilla!CN303),"")</f>
        <v/>
      </c>
      <c r="CQ292" s="6">
        <f>IF($C292="OK",_xlfn.NUMBERVALUE(Plantilla!CO303),"")</f>
        <v/>
      </c>
      <c r="CR292" s="109">
        <f>IF($C292="OK",_xlfn.NUMBERVALUE(Plantilla!CP303),"")</f>
        <v/>
      </c>
      <c r="CS292" s="110">
        <f>IF($C292="OK",_xlfn.NUMBERVALUE(Plantilla!CQ303),"")</f>
        <v/>
      </c>
      <c r="CT292" s="6">
        <f>IF($C292="OK",_xlfn.NUMBERVALUE(Plantilla!CR303),"")</f>
        <v/>
      </c>
      <c r="CU292" s="109">
        <f>IF($C292="OK",_xlfn.NUMBERVALUE(Plantilla!CS303),"")</f>
        <v/>
      </c>
      <c r="CV292" s="110">
        <f>IF($C292="OK",_xlfn.NUMBERVALUE(Plantilla!CT303),"")</f>
        <v/>
      </c>
      <c r="CW292" s="6">
        <f>IF($C292="OK",_xlfn.NUMBERVALUE(Plantilla!CU303),"")</f>
        <v/>
      </c>
      <c r="CX292" s="82">
        <f>IF($C292="OK",_xlfn.NUMBERVALUE(Plantilla!CV303),"")</f>
        <v/>
      </c>
      <c r="CY292" s="6">
        <f>IF($C292="OK",_xlfn.NUMBERVALUE(Plantilla!CW303),"")</f>
        <v/>
      </c>
      <c r="CZ292" s="82">
        <f>IF($C292="OK",_xlfn.NUMBERVALUE(Plantilla!CX303),"")</f>
        <v/>
      </c>
      <c r="DA292" s="6">
        <f>IF($C292="OK",_xlfn.NUMBERVALUE(Plantilla!CY303),"")</f>
        <v/>
      </c>
      <c r="DB292" s="109">
        <f>IF($C292="OK",_xlfn.NUMBERVALUE(Plantilla!CZ303),"")</f>
        <v/>
      </c>
      <c r="DC292" s="6">
        <f>IF($C292="OK",_xlfn.NUMBERVALUE(Plantilla!DA303),"")</f>
        <v/>
      </c>
      <c r="DD292" s="6">
        <f>IF($C292="OK",TEXT(Plantilla!DB303,"#"),"")</f>
        <v/>
      </c>
      <c r="DE292" s="6">
        <f>IF($C292="OK",_xlfn.NUMBERVALUE(Plantilla!DC303),"")</f>
        <v/>
      </c>
      <c r="DF292" s="4">
        <f>IF($C292="OK",_xlfn.NUMBERVALUE(Plantilla!DD303),"")</f>
        <v/>
      </c>
      <c r="DG292" s="6">
        <f>IF($C292="OK",_xlfn.NUMBERVALUE(Plantilla!DE303),"")</f>
        <v/>
      </c>
      <c r="DH292" s="6">
        <f>IF($C292="OK",_xlfn.NUMBERVALUE(Plantilla!DF303),"")</f>
        <v/>
      </c>
      <c r="DI292" s="6">
        <f>IF($C292="OK",_xlfn.NUMBERVALUE(Plantilla!DG303),"")</f>
        <v/>
      </c>
      <c r="DJ292" s="6">
        <f>IF($C292="OK",_xlfn.NUMBERVALUE(Plantilla!DH303),"")</f>
        <v/>
      </c>
      <c r="DK292" s="6">
        <f>IF($C292="OK",_xlfn.NUMBERVALUE(Plantilla!DI303),"")</f>
        <v/>
      </c>
      <c r="DL292" s="6">
        <f>IF($C292="OK",_xlfn.NUMBERVALUE(Plantilla!DJ303),"")</f>
        <v/>
      </c>
      <c r="DM292" s="6">
        <f>IF($C292="OK",_xlfn.NUMBERVALUE(Plantilla!DK303),"")</f>
        <v/>
      </c>
      <c r="DN292" s="6">
        <f>IF($C292="OK",_xlfn.NUMBERVALUE(Plantilla!DL303),"")</f>
        <v/>
      </c>
      <c r="DO292" s="6">
        <f>IF($C292="OK",_xlfn.NUMBERVALUE(Plantilla!DM303),"")</f>
        <v/>
      </c>
      <c r="DP292" s="6">
        <f>IF($C292="OK",_xlfn.NUMBERVALUE(Plantilla!DN303),"")</f>
        <v/>
      </c>
      <c r="DQ292" s="6">
        <f>IF($C292="OK",_xlfn.NUMBERVALUE(Plantilla!DO303),"")</f>
        <v/>
      </c>
      <c r="DR292" s="6">
        <f>IF($C292="OK",_xlfn.NUMBERVALUE(Plantilla!DP303),"")</f>
        <v/>
      </c>
      <c r="DS292">
        <f>IF($C292="OK",TEXT(Plantilla!DR303,"#"),"")</f>
        <v/>
      </c>
      <c r="DT292" s="6" t="n"/>
    </row>
    <row r="293">
      <c r="A293">
        <f>IF(Plantilla!$I$6="¡Perfecto!, Guarda el archivo y adjúntalo a tu interfaz de Nómina Electrónica","OK","Error")</f>
        <v/>
      </c>
      <c r="B293">
        <f>IF(Plantilla!$I$6="¡Perfecto!, Guarda el archivo y adjúntalo a tu interfaz de Nómina Electrónica",MID(Plantilla!$D$2,SEARCH("V",Plantilla!$D$2),10),"")</f>
        <v/>
      </c>
      <c r="C293">
        <f>Plantilla!C304</f>
        <v/>
      </c>
      <c r="D293">
        <f>IF($C293="OK",Plantilla!B304,"")</f>
        <v/>
      </c>
      <c r="E293">
        <f>IF($C293="OK",
   VLOOKUP(Plantilla!$E$4,'Tablas '!$AP$4:$AT$6,5,FALSE),
"")</f>
        <v/>
      </c>
      <c r="F293">
        <f>IF($C293="OK",TEXT(Plantilla!D304,"#"),"")</f>
        <v/>
      </c>
      <c r="G293">
        <f>IF($C293="OK",
   VLOOKUP(Plantilla!E304,'Tablas '!$B$4:$C$14,2,FALSE),
"")</f>
        <v/>
      </c>
      <c r="H293">
        <f>IF($C293="OK",TEXT(Plantilla!F304,"#"),"")</f>
        <v/>
      </c>
      <c r="I293">
        <f>IF($C293="OK",TEXT(Plantilla!G304,"#"),"")</f>
        <v/>
      </c>
      <c r="J293">
        <f>IF($C293="OK",TEXT(Plantilla!H304,"#"),"")</f>
        <v/>
      </c>
      <c r="K293">
        <f>IF($C293="OK",TEXT(Plantilla!I304,"#"),"")</f>
        <v/>
      </c>
      <c r="L293">
        <f>IF($C293="OK",TEXT(Plantilla!J304,"#"),"")</f>
        <v/>
      </c>
      <c r="M293">
        <f>IF($C293="OK",TEXT(Plantilla!K304,"#"),"")</f>
        <v/>
      </c>
      <c r="N293">
        <f>IF($C293="OK",
   CONCATENATE(YEAR(Plantilla!L304),"-",TEXT(MONTH(Plantilla!L304),"00"),"-",TEXT(DAY(Plantilla!L304),"00")),
"")</f>
        <v/>
      </c>
      <c r="O293">
        <f>IF($C293="OK",_xlfn.NUMBERVALUE(Plantilla!M304),"")</f>
        <v/>
      </c>
      <c r="P293">
        <f>IF($C293="OK",
   IF(Plantilla!N304&lt;&gt;"",
      CONCATENATE(YEAR(Plantilla!N304),"-",TEXT(MONTH(Plantilla!N304),"00"),"-",TEXT(DAY(Plantilla!N304),"00")),
   ""),
"")</f>
        <v/>
      </c>
      <c r="Q293">
        <f>IF($C293="OK",
   VLOOKUP(Plantilla!O304,'Tablas '!$E$4:$F$19,2,FALSE),
"")</f>
        <v/>
      </c>
      <c r="R293">
        <f>IF($C293="OK",
   VLOOKUP(Plantilla!P304,'Tablas '!$H$4:$I$5,2,FALSE),
"")</f>
        <v/>
      </c>
      <c r="S293">
        <f>IF($C293="OK",
   VLOOKUP(Plantilla!Q304,'Tablas '!$K$4:$L$8,2,FALSE),
"")</f>
        <v/>
      </c>
      <c r="T293">
        <f>IF($C293="OK",
   VLOOKUP(Plantilla!R304,'Tablas '!$AE$4:$AF$6,2,FALSE),
"")</f>
        <v/>
      </c>
      <c r="U293">
        <f>IF($C293="OK",
   VLOOKUP(Plantilla!S304,'Tablas '!$AE$4:$AF$6,2,FALSE),
"")</f>
        <v/>
      </c>
      <c r="V293">
        <f>IF($C293="OK",TEXT(Plantilla!T304,"#"),"")</f>
        <v/>
      </c>
      <c r="W293" s="84">
        <f>IF($C293="OK",
   VLOOKUP(Plantilla!U304,'Tablas '!$AM$4:$AN$1126,2,FALSE),
"")</f>
        <v/>
      </c>
      <c r="X293">
        <f>IF($C293="OK",TEXT(Plantilla!V304,"#"),"")</f>
        <v/>
      </c>
      <c r="Y293">
        <f>IF($C293="OK",
   CONCATENATE(YEAR(Plantilla!W304),"-",TEXT(MONTH(Plantilla!W304),"00"),"-",TEXT(DAY(Plantilla!W304),"00")),
"")</f>
        <v/>
      </c>
      <c r="Z293">
        <f>IF($C293="OK",
   CONCATENATE(YEAR(Plantilla!X304),"-",TEXT(MONTH(Plantilla!X304),"00"),"-",TEXT(DAY(Plantilla!X304),"00")),
"")</f>
        <v/>
      </c>
      <c r="AA293">
        <f>IF($C293="OK",
   TEXT(VLOOKUP(Plantilla!Y304,'Tablas '!$Q$4:$R$9,2,FALSE),"#"),
"")</f>
        <v/>
      </c>
      <c r="AB293">
        <f>IF($C293="OK",
   CONCATENATE(YEAR(Plantilla!Z304),"-",TEXT(MONTH(Plantilla!Z304),"00"),"-",TEXT(DAY(Plantilla!Z304),"00")),
"")</f>
        <v/>
      </c>
      <c r="AC293">
        <f>IF($C293="OK",
   TEXT(VLOOKUP(Plantilla!AA304,'Tablas '!$T$4:$U$13,2,FALSE),"#"),
"")</f>
        <v/>
      </c>
      <c r="AD293">
        <f>IF($C293="OK",TEXT(Plantilla!AB304,"#"),"")</f>
        <v/>
      </c>
      <c r="AE293">
        <f>IF($C293="OK",
   IF(Plantilla!AC304&lt;&gt;"",
      TEXT(VLOOKUP(Plantilla!AC304,'Tablas '!$W$4:$X$7,2,FALSE),"#"),
   ""),
"")</f>
        <v/>
      </c>
      <c r="AF293">
        <f>IF($C293="OK",TEXT(Plantilla!AD304,"#"),"")</f>
        <v/>
      </c>
      <c r="AG293" s="6">
        <f>IF($C293="OK",_xlfn.NUMBERVALUE(Plantilla!AE304),"")</f>
        <v/>
      </c>
      <c r="AH293" s="4">
        <f>IF($C293="OK",_xlfn.NUMBERVALUE(Plantilla!AF304),"")</f>
        <v/>
      </c>
      <c r="AI293" s="6">
        <f>IF($C293="OK",_xlfn.NUMBERVALUE(Plantilla!AG304),"")</f>
        <v/>
      </c>
      <c r="AJ293" s="6">
        <f>IF($C293="OK",_xlfn.NUMBERVALUE(Plantilla!AH304),"")</f>
        <v/>
      </c>
      <c r="AK293" s="6">
        <f>IF($C293="OK",_xlfn.NUMBERVALUE(Plantilla!AI304),"")</f>
        <v/>
      </c>
      <c r="AL293" s="6">
        <f>IF($C293="OK",_xlfn.NUMBERVALUE(Plantilla!AJ304),"")</f>
        <v/>
      </c>
      <c r="AM293" s="4">
        <f>IF($C293="OK",_xlfn.NUMBERVALUE(Plantilla!AK304),"")</f>
        <v/>
      </c>
      <c r="AN293" s="6">
        <f>IF($C293="OK",_xlfn.NUMBERVALUE(Plantilla!AL304),"")</f>
        <v/>
      </c>
      <c r="AO293" s="4">
        <f>IF($C293="OK",_xlfn.NUMBERVALUE(Plantilla!AM304),"")</f>
        <v/>
      </c>
      <c r="AP293" s="6">
        <f>IF($C293="OK",_xlfn.NUMBERVALUE(Plantilla!AN304),"")</f>
        <v/>
      </c>
      <c r="AQ293" s="4">
        <f>IF($C293="OK",_xlfn.NUMBERVALUE(Plantilla!AO304),"")</f>
        <v/>
      </c>
      <c r="AR293" s="6">
        <f>IF($C293="OK",_xlfn.NUMBERVALUE(Plantilla!AP304),"")</f>
        <v/>
      </c>
      <c r="AS293" s="4">
        <f>IF($C293="OK",_xlfn.NUMBERVALUE(Plantilla!AQ304),"")</f>
        <v/>
      </c>
      <c r="AT293" s="6">
        <f>IF($C293="OK",_xlfn.NUMBERVALUE(Plantilla!AR304),"")</f>
        <v/>
      </c>
      <c r="AU293" s="4">
        <f>IF($C293="OK",_xlfn.NUMBERVALUE(Plantilla!AS304),"")</f>
        <v/>
      </c>
      <c r="AV293" s="6">
        <f>IF($C293="OK",_xlfn.NUMBERVALUE(Plantilla!AT304),"")</f>
        <v/>
      </c>
      <c r="AW293" s="4">
        <f>IF($C293="OK",_xlfn.NUMBERVALUE(Plantilla!AU304),"")</f>
        <v/>
      </c>
      <c r="AX293" s="6">
        <f>IF($C293="OK",_xlfn.NUMBERVALUE(Plantilla!AV304),"")</f>
        <v/>
      </c>
      <c r="AY293" s="4">
        <f>IF($C293="OK",_xlfn.NUMBERVALUE(Plantilla!AW304),"")</f>
        <v/>
      </c>
      <c r="AZ293" s="6">
        <f>IF($C293="OK",_xlfn.NUMBERVALUE(Plantilla!AX304),"")</f>
        <v/>
      </c>
      <c r="BA293">
        <f>IF($C293="OK",_xlfn.NUMBERVALUE(Plantilla!AY304),"")</f>
        <v/>
      </c>
      <c r="BB293">
        <f>IF($C293="OK",_xlfn.NUMBERVALUE(Plantilla!AZ304),"")</f>
        <v/>
      </c>
      <c r="BC293" s="4">
        <f>IF($C293="OK",_xlfn.NUMBERVALUE(Plantilla!BA304),"")</f>
        <v/>
      </c>
      <c r="BD293" s="6">
        <f>IF($C293="OK",_xlfn.NUMBERVALUE(Plantilla!BB304),"")</f>
        <v/>
      </c>
      <c r="BE293" s="4">
        <f>IF($C293="OK",_xlfn.NUMBERVALUE(Plantilla!BC304),"")</f>
        <v/>
      </c>
      <c r="BF293" s="6">
        <f>IF($C293="OK",_xlfn.NUMBERVALUE(Plantilla!BD304),"")</f>
        <v/>
      </c>
      <c r="BG293" s="4">
        <f>IF($C293="OK",_xlfn.NUMBERVALUE(Plantilla!BE304),"")</f>
        <v/>
      </c>
      <c r="BH293" s="6">
        <f>IF($C293="OK",_xlfn.NUMBERVALUE(Plantilla!BF304),"")</f>
        <v/>
      </c>
      <c r="BI293" s="110">
        <f>IF($C293="OK",_xlfn.NUMBERVALUE(Plantilla!BG304),"")</f>
        <v/>
      </c>
      <c r="BJ293" s="6">
        <f>IF($C293="OK",_xlfn.NUMBERVALUE(Plantilla!BH304),"")</f>
        <v/>
      </c>
      <c r="BK293" s="109">
        <f>IF($C293="OK",_xlfn.NUMBERVALUE(Plantilla!BI304),"")</f>
        <v/>
      </c>
      <c r="BL293" s="6">
        <f>IF($C293="OK",
   IF(Plantilla!BJ304&lt;&gt;"",
      TEXT(VLOOKUP(Plantilla!BJ304,'Tablas '!$Z$4:$AA$6,2,FALSE),"#"),
   ""),
"")</f>
        <v/>
      </c>
      <c r="BM293" s="4">
        <f>IF($C293="OK",_xlfn.NUMBERVALUE(Plantilla!BK304),"")</f>
        <v/>
      </c>
      <c r="BN293" s="4">
        <f>IF($C293="OK",_xlfn.NUMBERVALUE(Plantilla!BL304),"")</f>
        <v/>
      </c>
      <c r="BO293" s="6">
        <f>IF($C293="OK",_xlfn.NUMBERVALUE(Plantilla!BM304),"")</f>
        <v/>
      </c>
      <c r="BP293" s="4">
        <f>IF($C293="OK",_xlfn.NUMBERVALUE(Plantilla!BN304),"")</f>
        <v/>
      </c>
      <c r="BQ293" s="6">
        <f>IF($C293="OK",_xlfn.NUMBERVALUE(Plantilla!BO304),"")</f>
        <v/>
      </c>
      <c r="BR293" s="4">
        <f>IF($C293="OK",_xlfn.NUMBERVALUE(Plantilla!BP304),"")</f>
        <v/>
      </c>
      <c r="BS293" s="6">
        <f>IF($C293="OK",_xlfn.NUMBERVALUE(Plantilla!BQ304),"")</f>
        <v/>
      </c>
      <c r="BT293" s="4">
        <f>IF($C293="OK",_xlfn.NUMBERVALUE(Plantilla!BR304),"")</f>
        <v/>
      </c>
      <c r="BU293" s="6">
        <f>IF($C293="OK",_xlfn.NUMBERVALUE(Plantilla!BS304),"")</f>
        <v/>
      </c>
      <c r="BV293" s="6">
        <f>IF($C293="OK",_xlfn.NUMBERVALUE(Plantilla!BT304),"")</f>
        <v/>
      </c>
      <c r="BW293" s="6">
        <f>IF($C293="OK",_xlfn.NUMBERVALUE(Plantilla!BU304),"")</f>
        <v/>
      </c>
      <c r="BX293" s="6">
        <f>IF($C293="OK",_xlfn.NUMBERVALUE(Plantilla!BV304),"")</f>
        <v/>
      </c>
      <c r="BY293" s="6">
        <f>IF($C293="OK",_xlfn.NUMBERVALUE(Plantilla!BW304),"")</f>
        <v/>
      </c>
      <c r="BZ293" s="6">
        <f>IF($C293="OK",_xlfn.NUMBERVALUE(Plantilla!BX304),"")</f>
        <v/>
      </c>
      <c r="CA293" s="6">
        <f>IF($C293="OK",_xlfn.NUMBERVALUE(Plantilla!BY304),"")</f>
        <v/>
      </c>
      <c r="CB293" s="6">
        <f>IF($C293="OK",_xlfn.NUMBERVALUE(Plantilla!BZ304),"")</f>
        <v/>
      </c>
      <c r="CC293" s="6">
        <f>IF($C293="OK",_xlfn.NUMBERVALUE(Plantilla!CA304),"")</f>
        <v/>
      </c>
      <c r="CD293" s="6">
        <f>IF($C293="OK",_xlfn.NUMBERVALUE(Plantilla!CB304),"")</f>
        <v/>
      </c>
      <c r="CE293" s="6">
        <f>IF($C293="OK",_xlfn.NUMBERVALUE(Plantilla!CC304),"")</f>
        <v/>
      </c>
      <c r="CF293" s="4">
        <f>IF($C293="OK",_xlfn.NUMBERVALUE(Plantilla!CD304),"")</f>
        <v/>
      </c>
      <c r="CG293" s="6">
        <f>IF($C293="OK",_xlfn.NUMBERVALUE(Plantilla!CE304),"")</f>
        <v/>
      </c>
      <c r="CH293" s="6">
        <f>IF($C293="OK",_xlfn.NUMBERVALUE(Plantilla!CF304),"")</f>
        <v/>
      </c>
      <c r="CI293" s="6">
        <f>IF($C293="OK",_xlfn.NUMBERVALUE(Plantilla!CG304),"")</f>
        <v/>
      </c>
      <c r="CJ293" s="6">
        <f>IF($C293="OK",_xlfn.NUMBERVALUE(Plantilla!CH304),"")</f>
        <v/>
      </c>
      <c r="CK293" s="6">
        <f>IF($C293="OK",_xlfn.NUMBERVALUE(Plantilla!CI304),"")</f>
        <v/>
      </c>
      <c r="CL293" s="6">
        <f>IF($C293="OK",_xlfn.NUMBERVALUE(Plantilla!CJ304),"")</f>
        <v/>
      </c>
      <c r="CM293">
        <f>IF($C293="OK",TEXT(Plantilla!CK304,"#"),"")</f>
        <v/>
      </c>
      <c r="CN293" s="6">
        <f>IF($C293="OK",_xlfn.NUMBERVALUE(Plantilla!CL304),"")</f>
        <v/>
      </c>
      <c r="CO293" s="6">
        <f>IF($C293="OK",_xlfn.NUMBERVALUE(Plantilla!CM304),"")</f>
        <v/>
      </c>
      <c r="CP293" s="110">
        <f>IF($C293="OK",_xlfn.NUMBERVALUE(Plantilla!CN304),"")</f>
        <v/>
      </c>
      <c r="CQ293" s="6">
        <f>IF($C293="OK",_xlfn.NUMBERVALUE(Plantilla!CO304),"")</f>
        <v/>
      </c>
      <c r="CR293" s="109">
        <f>IF($C293="OK",_xlfn.NUMBERVALUE(Plantilla!CP304),"")</f>
        <v/>
      </c>
      <c r="CS293" s="110">
        <f>IF($C293="OK",_xlfn.NUMBERVALUE(Plantilla!CQ304),"")</f>
        <v/>
      </c>
      <c r="CT293" s="6">
        <f>IF($C293="OK",_xlfn.NUMBERVALUE(Plantilla!CR304),"")</f>
        <v/>
      </c>
      <c r="CU293" s="109">
        <f>IF($C293="OK",_xlfn.NUMBERVALUE(Plantilla!CS304),"")</f>
        <v/>
      </c>
      <c r="CV293" s="110">
        <f>IF($C293="OK",_xlfn.NUMBERVALUE(Plantilla!CT304),"")</f>
        <v/>
      </c>
      <c r="CW293" s="6">
        <f>IF($C293="OK",_xlfn.NUMBERVALUE(Plantilla!CU304),"")</f>
        <v/>
      </c>
      <c r="CX293" s="82">
        <f>IF($C293="OK",_xlfn.NUMBERVALUE(Plantilla!CV304),"")</f>
        <v/>
      </c>
      <c r="CY293" s="6">
        <f>IF($C293="OK",_xlfn.NUMBERVALUE(Plantilla!CW304),"")</f>
        <v/>
      </c>
      <c r="CZ293" s="82">
        <f>IF($C293="OK",_xlfn.NUMBERVALUE(Plantilla!CX304),"")</f>
        <v/>
      </c>
      <c r="DA293" s="6">
        <f>IF($C293="OK",_xlfn.NUMBERVALUE(Plantilla!CY304),"")</f>
        <v/>
      </c>
      <c r="DB293" s="109">
        <f>IF($C293="OK",_xlfn.NUMBERVALUE(Plantilla!CZ304),"")</f>
        <v/>
      </c>
      <c r="DC293" s="6">
        <f>IF($C293="OK",_xlfn.NUMBERVALUE(Plantilla!DA304),"")</f>
        <v/>
      </c>
      <c r="DD293" s="6">
        <f>IF($C293="OK",TEXT(Plantilla!DB304,"#"),"")</f>
        <v/>
      </c>
      <c r="DE293" s="6">
        <f>IF($C293="OK",_xlfn.NUMBERVALUE(Plantilla!DC304),"")</f>
        <v/>
      </c>
      <c r="DF293" s="4">
        <f>IF($C293="OK",_xlfn.NUMBERVALUE(Plantilla!DD304),"")</f>
        <v/>
      </c>
      <c r="DG293" s="6">
        <f>IF($C293="OK",_xlfn.NUMBERVALUE(Plantilla!DE304),"")</f>
        <v/>
      </c>
      <c r="DH293" s="6">
        <f>IF($C293="OK",_xlfn.NUMBERVALUE(Plantilla!DF304),"")</f>
        <v/>
      </c>
      <c r="DI293" s="6">
        <f>IF($C293="OK",_xlfn.NUMBERVALUE(Plantilla!DG304),"")</f>
        <v/>
      </c>
      <c r="DJ293" s="6">
        <f>IF($C293="OK",_xlfn.NUMBERVALUE(Plantilla!DH304),"")</f>
        <v/>
      </c>
      <c r="DK293" s="6">
        <f>IF($C293="OK",_xlfn.NUMBERVALUE(Plantilla!DI304),"")</f>
        <v/>
      </c>
      <c r="DL293" s="6">
        <f>IF($C293="OK",_xlfn.NUMBERVALUE(Plantilla!DJ304),"")</f>
        <v/>
      </c>
      <c r="DM293" s="6">
        <f>IF($C293="OK",_xlfn.NUMBERVALUE(Plantilla!DK304),"")</f>
        <v/>
      </c>
      <c r="DN293" s="6">
        <f>IF($C293="OK",_xlfn.NUMBERVALUE(Plantilla!DL304),"")</f>
        <v/>
      </c>
      <c r="DO293" s="6">
        <f>IF($C293="OK",_xlfn.NUMBERVALUE(Plantilla!DM304),"")</f>
        <v/>
      </c>
      <c r="DP293" s="6">
        <f>IF($C293="OK",_xlfn.NUMBERVALUE(Plantilla!DN304),"")</f>
        <v/>
      </c>
      <c r="DQ293" s="6">
        <f>IF($C293="OK",_xlfn.NUMBERVALUE(Plantilla!DO304),"")</f>
        <v/>
      </c>
      <c r="DR293" s="6">
        <f>IF($C293="OK",_xlfn.NUMBERVALUE(Plantilla!DP304),"")</f>
        <v/>
      </c>
      <c r="DS293">
        <f>IF($C293="OK",TEXT(Plantilla!DR304,"#"),"")</f>
        <v/>
      </c>
      <c r="DT293" s="6" t="n"/>
    </row>
    <row r="294">
      <c r="A294">
        <f>IF(Plantilla!$I$6="¡Perfecto!, Guarda el archivo y adjúntalo a tu interfaz de Nómina Electrónica","OK","Error")</f>
        <v/>
      </c>
      <c r="B294">
        <f>IF(Plantilla!$I$6="¡Perfecto!, Guarda el archivo y adjúntalo a tu interfaz de Nómina Electrónica",MID(Plantilla!$D$2,SEARCH("V",Plantilla!$D$2),10),"")</f>
        <v/>
      </c>
      <c r="C294">
        <f>Plantilla!C305</f>
        <v/>
      </c>
      <c r="D294">
        <f>IF($C294="OK",Plantilla!B305,"")</f>
        <v/>
      </c>
      <c r="E294">
        <f>IF($C294="OK",
   VLOOKUP(Plantilla!$E$4,'Tablas '!$AP$4:$AT$6,5,FALSE),
"")</f>
        <v/>
      </c>
      <c r="F294">
        <f>IF($C294="OK",TEXT(Plantilla!D305,"#"),"")</f>
        <v/>
      </c>
      <c r="G294">
        <f>IF($C294="OK",
   VLOOKUP(Plantilla!E305,'Tablas '!$B$4:$C$14,2,FALSE),
"")</f>
        <v/>
      </c>
      <c r="H294">
        <f>IF($C294="OK",TEXT(Plantilla!F305,"#"),"")</f>
        <v/>
      </c>
      <c r="I294">
        <f>IF($C294="OK",TEXT(Plantilla!G305,"#"),"")</f>
        <v/>
      </c>
      <c r="J294">
        <f>IF($C294="OK",TEXT(Plantilla!H305,"#"),"")</f>
        <v/>
      </c>
      <c r="K294">
        <f>IF($C294="OK",TEXT(Plantilla!I305,"#"),"")</f>
        <v/>
      </c>
      <c r="L294">
        <f>IF($C294="OK",TEXT(Plantilla!J305,"#"),"")</f>
        <v/>
      </c>
      <c r="M294">
        <f>IF($C294="OK",TEXT(Plantilla!K305,"#"),"")</f>
        <v/>
      </c>
      <c r="N294">
        <f>IF($C294="OK",
   CONCATENATE(YEAR(Plantilla!L305),"-",TEXT(MONTH(Plantilla!L305),"00"),"-",TEXT(DAY(Plantilla!L305),"00")),
"")</f>
        <v/>
      </c>
      <c r="O294">
        <f>IF($C294="OK",_xlfn.NUMBERVALUE(Plantilla!M305),"")</f>
        <v/>
      </c>
      <c r="P294">
        <f>IF($C294="OK",
   IF(Plantilla!N305&lt;&gt;"",
      CONCATENATE(YEAR(Plantilla!N305),"-",TEXT(MONTH(Plantilla!N305),"00"),"-",TEXT(DAY(Plantilla!N305),"00")),
   ""),
"")</f>
        <v/>
      </c>
      <c r="Q294">
        <f>IF($C294="OK",
   VLOOKUP(Plantilla!O305,'Tablas '!$E$4:$F$19,2,FALSE),
"")</f>
        <v/>
      </c>
      <c r="R294">
        <f>IF($C294="OK",
   VLOOKUP(Plantilla!P305,'Tablas '!$H$4:$I$5,2,FALSE),
"")</f>
        <v/>
      </c>
      <c r="S294">
        <f>IF($C294="OK",
   VLOOKUP(Plantilla!Q305,'Tablas '!$K$4:$L$8,2,FALSE),
"")</f>
        <v/>
      </c>
      <c r="T294">
        <f>IF($C294="OK",
   VLOOKUP(Plantilla!R305,'Tablas '!$AE$4:$AF$6,2,FALSE),
"")</f>
        <v/>
      </c>
      <c r="U294">
        <f>IF($C294="OK",
   VLOOKUP(Plantilla!S305,'Tablas '!$AE$4:$AF$6,2,FALSE),
"")</f>
        <v/>
      </c>
      <c r="V294">
        <f>IF($C294="OK",TEXT(Plantilla!T305,"#"),"")</f>
        <v/>
      </c>
      <c r="W294" s="84">
        <f>IF($C294="OK",
   VLOOKUP(Plantilla!U305,'Tablas '!$AM$4:$AN$1126,2,FALSE),
"")</f>
        <v/>
      </c>
      <c r="X294">
        <f>IF($C294="OK",TEXT(Plantilla!V305,"#"),"")</f>
        <v/>
      </c>
      <c r="Y294">
        <f>IF($C294="OK",
   CONCATENATE(YEAR(Plantilla!W305),"-",TEXT(MONTH(Plantilla!W305),"00"),"-",TEXT(DAY(Plantilla!W305),"00")),
"")</f>
        <v/>
      </c>
      <c r="Z294">
        <f>IF($C294="OK",
   CONCATENATE(YEAR(Plantilla!X305),"-",TEXT(MONTH(Plantilla!X305),"00"),"-",TEXT(DAY(Plantilla!X305),"00")),
"")</f>
        <v/>
      </c>
      <c r="AA294">
        <f>IF($C294="OK",
   TEXT(VLOOKUP(Plantilla!Y305,'Tablas '!$Q$4:$R$9,2,FALSE),"#"),
"")</f>
        <v/>
      </c>
      <c r="AB294">
        <f>IF($C294="OK",
   CONCATENATE(YEAR(Plantilla!Z305),"-",TEXT(MONTH(Plantilla!Z305),"00"),"-",TEXT(DAY(Plantilla!Z305),"00")),
"")</f>
        <v/>
      </c>
      <c r="AC294">
        <f>IF($C294="OK",
   TEXT(VLOOKUP(Plantilla!AA305,'Tablas '!$T$4:$U$13,2,FALSE),"#"),
"")</f>
        <v/>
      </c>
      <c r="AD294">
        <f>IF($C294="OK",TEXT(Plantilla!AB305,"#"),"")</f>
        <v/>
      </c>
      <c r="AE294">
        <f>IF($C294="OK",
   IF(Plantilla!AC305&lt;&gt;"",
      TEXT(VLOOKUP(Plantilla!AC305,'Tablas '!$W$4:$X$7,2,FALSE),"#"),
   ""),
"")</f>
        <v/>
      </c>
      <c r="AF294">
        <f>IF($C294="OK",TEXT(Plantilla!AD305,"#"),"")</f>
        <v/>
      </c>
      <c r="AG294" s="6">
        <f>IF($C294="OK",_xlfn.NUMBERVALUE(Plantilla!AE305),"")</f>
        <v/>
      </c>
      <c r="AH294" s="4">
        <f>IF($C294="OK",_xlfn.NUMBERVALUE(Plantilla!AF305),"")</f>
        <v/>
      </c>
      <c r="AI294" s="6">
        <f>IF($C294="OK",_xlfn.NUMBERVALUE(Plantilla!AG305),"")</f>
        <v/>
      </c>
      <c r="AJ294" s="6">
        <f>IF($C294="OK",_xlfn.NUMBERVALUE(Plantilla!AH305),"")</f>
        <v/>
      </c>
      <c r="AK294" s="6">
        <f>IF($C294="OK",_xlfn.NUMBERVALUE(Plantilla!AI305),"")</f>
        <v/>
      </c>
      <c r="AL294" s="6">
        <f>IF($C294="OK",_xlfn.NUMBERVALUE(Plantilla!AJ305),"")</f>
        <v/>
      </c>
      <c r="AM294" s="4">
        <f>IF($C294="OK",_xlfn.NUMBERVALUE(Plantilla!AK305),"")</f>
        <v/>
      </c>
      <c r="AN294" s="6">
        <f>IF($C294="OK",_xlfn.NUMBERVALUE(Plantilla!AL305),"")</f>
        <v/>
      </c>
      <c r="AO294" s="4">
        <f>IF($C294="OK",_xlfn.NUMBERVALUE(Plantilla!AM305),"")</f>
        <v/>
      </c>
      <c r="AP294" s="6">
        <f>IF($C294="OK",_xlfn.NUMBERVALUE(Plantilla!AN305),"")</f>
        <v/>
      </c>
      <c r="AQ294" s="4">
        <f>IF($C294="OK",_xlfn.NUMBERVALUE(Plantilla!AO305),"")</f>
        <v/>
      </c>
      <c r="AR294" s="6">
        <f>IF($C294="OK",_xlfn.NUMBERVALUE(Plantilla!AP305),"")</f>
        <v/>
      </c>
      <c r="AS294" s="4">
        <f>IF($C294="OK",_xlfn.NUMBERVALUE(Plantilla!AQ305),"")</f>
        <v/>
      </c>
      <c r="AT294" s="6">
        <f>IF($C294="OK",_xlfn.NUMBERVALUE(Plantilla!AR305),"")</f>
        <v/>
      </c>
      <c r="AU294" s="4">
        <f>IF($C294="OK",_xlfn.NUMBERVALUE(Plantilla!AS305),"")</f>
        <v/>
      </c>
      <c r="AV294" s="6">
        <f>IF($C294="OK",_xlfn.NUMBERVALUE(Plantilla!AT305),"")</f>
        <v/>
      </c>
      <c r="AW294" s="4">
        <f>IF($C294="OK",_xlfn.NUMBERVALUE(Plantilla!AU305),"")</f>
        <v/>
      </c>
      <c r="AX294" s="6">
        <f>IF($C294="OK",_xlfn.NUMBERVALUE(Plantilla!AV305),"")</f>
        <v/>
      </c>
      <c r="AY294" s="4">
        <f>IF($C294="OK",_xlfn.NUMBERVALUE(Plantilla!AW305),"")</f>
        <v/>
      </c>
      <c r="AZ294" s="6">
        <f>IF($C294="OK",_xlfn.NUMBERVALUE(Plantilla!AX305),"")</f>
        <v/>
      </c>
      <c r="BA294">
        <f>IF($C294="OK",_xlfn.NUMBERVALUE(Plantilla!AY305),"")</f>
        <v/>
      </c>
      <c r="BB294">
        <f>IF($C294="OK",_xlfn.NUMBERVALUE(Plantilla!AZ305),"")</f>
        <v/>
      </c>
      <c r="BC294" s="4">
        <f>IF($C294="OK",_xlfn.NUMBERVALUE(Plantilla!BA305),"")</f>
        <v/>
      </c>
      <c r="BD294" s="6">
        <f>IF($C294="OK",_xlfn.NUMBERVALUE(Plantilla!BB305),"")</f>
        <v/>
      </c>
      <c r="BE294" s="4">
        <f>IF($C294="OK",_xlfn.NUMBERVALUE(Plantilla!BC305),"")</f>
        <v/>
      </c>
      <c r="BF294" s="6">
        <f>IF($C294="OK",_xlfn.NUMBERVALUE(Plantilla!BD305),"")</f>
        <v/>
      </c>
      <c r="BG294" s="4">
        <f>IF($C294="OK",_xlfn.NUMBERVALUE(Plantilla!BE305),"")</f>
        <v/>
      </c>
      <c r="BH294" s="6">
        <f>IF($C294="OK",_xlfn.NUMBERVALUE(Plantilla!BF305),"")</f>
        <v/>
      </c>
      <c r="BI294" s="110">
        <f>IF($C294="OK",_xlfn.NUMBERVALUE(Plantilla!BG305),"")</f>
        <v/>
      </c>
      <c r="BJ294" s="6">
        <f>IF($C294="OK",_xlfn.NUMBERVALUE(Plantilla!BH305),"")</f>
        <v/>
      </c>
      <c r="BK294" s="109">
        <f>IF($C294="OK",_xlfn.NUMBERVALUE(Plantilla!BI305),"")</f>
        <v/>
      </c>
      <c r="BL294" s="6">
        <f>IF($C294="OK",
   IF(Plantilla!BJ305&lt;&gt;"",
      TEXT(VLOOKUP(Plantilla!BJ305,'Tablas '!$Z$4:$AA$6,2,FALSE),"#"),
   ""),
"")</f>
        <v/>
      </c>
      <c r="BM294" s="4">
        <f>IF($C294="OK",_xlfn.NUMBERVALUE(Plantilla!BK305),"")</f>
        <v/>
      </c>
      <c r="BN294" s="4">
        <f>IF($C294="OK",_xlfn.NUMBERVALUE(Plantilla!BL305),"")</f>
        <v/>
      </c>
      <c r="BO294" s="6">
        <f>IF($C294="OK",_xlfn.NUMBERVALUE(Plantilla!BM305),"")</f>
        <v/>
      </c>
      <c r="BP294" s="4">
        <f>IF($C294="OK",_xlfn.NUMBERVALUE(Plantilla!BN305),"")</f>
        <v/>
      </c>
      <c r="BQ294" s="6">
        <f>IF($C294="OK",_xlfn.NUMBERVALUE(Plantilla!BO305),"")</f>
        <v/>
      </c>
      <c r="BR294" s="4">
        <f>IF($C294="OK",_xlfn.NUMBERVALUE(Plantilla!BP305),"")</f>
        <v/>
      </c>
      <c r="BS294" s="6">
        <f>IF($C294="OK",_xlfn.NUMBERVALUE(Plantilla!BQ305),"")</f>
        <v/>
      </c>
      <c r="BT294" s="4">
        <f>IF($C294="OK",_xlfn.NUMBERVALUE(Plantilla!BR305),"")</f>
        <v/>
      </c>
      <c r="BU294" s="6">
        <f>IF($C294="OK",_xlfn.NUMBERVALUE(Plantilla!BS305),"")</f>
        <v/>
      </c>
      <c r="BV294" s="6">
        <f>IF($C294="OK",_xlfn.NUMBERVALUE(Plantilla!BT305),"")</f>
        <v/>
      </c>
      <c r="BW294" s="6">
        <f>IF($C294="OK",_xlfn.NUMBERVALUE(Plantilla!BU305),"")</f>
        <v/>
      </c>
      <c r="BX294" s="6">
        <f>IF($C294="OK",_xlfn.NUMBERVALUE(Plantilla!BV305),"")</f>
        <v/>
      </c>
      <c r="BY294" s="6">
        <f>IF($C294="OK",_xlfn.NUMBERVALUE(Plantilla!BW305),"")</f>
        <v/>
      </c>
      <c r="BZ294" s="6">
        <f>IF($C294="OK",_xlfn.NUMBERVALUE(Plantilla!BX305),"")</f>
        <v/>
      </c>
      <c r="CA294" s="6">
        <f>IF($C294="OK",_xlfn.NUMBERVALUE(Plantilla!BY305),"")</f>
        <v/>
      </c>
      <c r="CB294" s="6">
        <f>IF($C294="OK",_xlfn.NUMBERVALUE(Plantilla!BZ305),"")</f>
        <v/>
      </c>
      <c r="CC294" s="6">
        <f>IF($C294="OK",_xlfn.NUMBERVALUE(Plantilla!CA305),"")</f>
        <v/>
      </c>
      <c r="CD294" s="6">
        <f>IF($C294="OK",_xlfn.NUMBERVALUE(Plantilla!CB305),"")</f>
        <v/>
      </c>
      <c r="CE294" s="6">
        <f>IF($C294="OK",_xlfn.NUMBERVALUE(Plantilla!CC305),"")</f>
        <v/>
      </c>
      <c r="CF294" s="4">
        <f>IF($C294="OK",_xlfn.NUMBERVALUE(Plantilla!CD305),"")</f>
        <v/>
      </c>
      <c r="CG294" s="6">
        <f>IF($C294="OK",_xlfn.NUMBERVALUE(Plantilla!CE305),"")</f>
        <v/>
      </c>
      <c r="CH294" s="6">
        <f>IF($C294="OK",_xlfn.NUMBERVALUE(Plantilla!CF305),"")</f>
        <v/>
      </c>
      <c r="CI294" s="6">
        <f>IF($C294="OK",_xlfn.NUMBERVALUE(Plantilla!CG305),"")</f>
        <v/>
      </c>
      <c r="CJ294" s="6">
        <f>IF($C294="OK",_xlfn.NUMBERVALUE(Plantilla!CH305),"")</f>
        <v/>
      </c>
      <c r="CK294" s="6">
        <f>IF($C294="OK",_xlfn.NUMBERVALUE(Plantilla!CI305),"")</f>
        <v/>
      </c>
      <c r="CL294" s="6">
        <f>IF($C294="OK",_xlfn.NUMBERVALUE(Plantilla!CJ305),"")</f>
        <v/>
      </c>
      <c r="CM294">
        <f>IF($C294="OK",TEXT(Plantilla!CK305,"#"),"")</f>
        <v/>
      </c>
      <c r="CN294" s="6">
        <f>IF($C294="OK",_xlfn.NUMBERVALUE(Plantilla!CL305),"")</f>
        <v/>
      </c>
      <c r="CO294" s="6">
        <f>IF($C294="OK",_xlfn.NUMBERVALUE(Plantilla!CM305),"")</f>
        <v/>
      </c>
      <c r="CP294" s="110">
        <f>IF($C294="OK",_xlfn.NUMBERVALUE(Plantilla!CN305),"")</f>
        <v/>
      </c>
      <c r="CQ294" s="6">
        <f>IF($C294="OK",_xlfn.NUMBERVALUE(Plantilla!CO305),"")</f>
        <v/>
      </c>
      <c r="CR294" s="109">
        <f>IF($C294="OK",_xlfn.NUMBERVALUE(Plantilla!CP305),"")</f>
        <v/>
      </c>
      <c r="CS294" s="110">
        <f>IF($C294="OK",_xlfn.NUMBERVALUE(Plantilla!CQ305),"")</f>
        <v/>
      </c>
      <c r="CT294" s="6">
        <f>IF($C294="OK",_xlfn.NUMBERVALUE(Plantilla!CR305),"")</f>
        <v/>
      </c>
      <c r="CU294" s="109">
        <f>IF($C294="OK",_xlfn.NUMBERVALUE(Plantilla!CS305),"")</f>
        <v/>
      </c>
      <c r="CV294" s="110">
        <f>IF($C294="OK",_xlfn.NUMBERVALUE(Plantilla!CT305),"")</f>
        <v/>
      </c>
      <c r="CW294" s="6">
        <f>IF($C294="OK",_xlfn.NUMBERVALUE(Plantilla!CU305),"")</f>
        <v/>
      </c>
      <c r="CX294" s="82">
        <f>IF($C294="OK",_xlfn.NUMBERVALUE(Plantilla!CV305),"")</f>
        <v/>
      </c>
      <c r="CY294" s="6">
        <f>IF($C294="OK",_xlfn.NUMBERVALUE(Plantilla!CW305),"")</f>
        <v/>
      </c>
      <c r="CZ294" s="82">
        <f>IF($C294="OK",_xlfn.NUMBERVALUE(Plantilla!CX305),"")</f>
        <v/>
      </c>
      <c r="DA294" s="6">
        <f>IF($C294="OK",_xlfn.NUMBERVALUE(Plantilla!CY305),"")</f>
        <v/>
      </c>
      <c r="DB294" s="109">
        <f>IF($C294="OK",_xlfn.NUMBERVALUE(Plantilla!CZ305),"")</f>
        <v/>
      </c>
      <c r="DC294" s="6">
        <f>IF($C294="OK",_xlfn.NUMBERVALUE(Plantilla!DA305),"")</f>
        <v/>
      </c>
      <c r="DD294" s="6">
        <f>IF($C294="OK",TEXT(Plantilla!DB305,"#"),"")</f>
        <v/>
      </c>
      <c r="DE294" s="6">
        <f>IF($C294="OK",_xlfn.NUMBERVALUE(Plantilla!DC305),"")</f>
        <v/>
      </c>
      <c r="DF294" s="4">
        <f>IF($C294="OK",_xlfn.NUMBERVALUE(Plantilla!DD305),"")</f>
        <v/>
      </c>
      <c r="DG294" s="6">
        <f>IF($C294="OK",_xlfn.NUMBERVALUE(Plantilla!DE305),"")</f>
        <v/>
      </c>
      <c r="DH294" s="6">
        <f>IF($C294="OK",_xlfn.NUMBERVALUE(Plantilla!DF305),"")</f>
        <v/>
      </c>
      <c r="DI294" s="6">
        <f>IF($C294="OK",_xlfn.NUMBERVALUE(Plantilla!DG305),"")</f>
        <v/>
      </c>
      <c r="DJ294" s="6">
        <f>IF($C294="OK",_xlfn.NUMBERVALUE(Plantilla!DH305),"")</f>
        <v/>
      </c>
      <c r="DK294" s="6">
        <f>IF($C294="OK",_xlfn.NUMBERVALUE(Plantilla!DI305),"")</f>
        <v/>
      </c>
      <c r="DL294" s="6">
        <f>IF($C294="OK",_xlfn.NUMBERVALUE(Plantilla!DJ305),"")</f>
        <v/>
      </c>
      <c r="DM294" s="6">
        <f>IF($C294="OK",_xlfn.NUMBERVALUE(Plantilla!DK305),"")</f>
        <v/>
      </c>
      <c r="DN294" s="6">
        <f>IF($C294="OK",_xlfn.NUMBERVALUE(Plantilla!DL305),"")</f>
        <v/>
      </c>
      <c r="DO294" s="6">
        <f>IF($C294="OK",_xlfn.NUMBERVALUE(Plantilla!DM305),"")</f>
        <v/>
      </c>
      <c r="DP294" s="6">
        <f>IF($C294="OK",_xlfn.NUMBERVALUE(Plantilla!DN305),"")</f>
        <v/>
      </c>
      <c r="DQ294" s="6">
        <f>IF($C294="OK",_xlfn.NUMBERVALUE(Plantilla!DO305),"")</f>
        <v/>
      </c>
      <c r="DR294" s="6">
        <f>IF($C294="OK",_xlfn.NUMBERVALUE(Plantilla!DP305),"")</f>
        <v/>
      </c>
      <c r="DS294">
        <f>IF($C294="OK",TEXT(Plantilla!DR305,"#"),"")</f>
        <v/>
      </c>
      <c r="DT294" s="6" t="n"/>
    </row>
    <row r="295">
      <c r="A295">
        <f>IF(Plantilla!$I$6="¡Perfecto!, Guarda el archivo y adjúntalo a tu interfaz de Nómina Electrónica","OK","Error")</f>
        <v/>
      </c>
      <c r="B295">
        <f>IF(Plantilla!$I$6="¡Perfecto!, Guarda el archivo y adjúntalo a tu interfaz de Nómina Electrónica",MID(Plantilla!$D$2,SEARCH("V",Plantilla!$D$2),10),"")</f>
        <v/>
      </c>
      <c r="C295">
        <f>Plantilla!C306</f>
        <v/>
      </c>
      <c r="D295">
        <f>IF($C295="OK",Plantilla!B306,"")</f>
        <v/>
      </c>
      <c r="E295">
        <f>IF($C295="OK",
   VLOOKUP(Plantilla!$E$4,'Tablas '!$AP$4:$AT$6,5,FALSE),
"")</f>
        <v/>
      </c>
      <c r="F295">
        <f>IF($C295="OK",TEXT(Plantilla!D306,"#"),"")</f>
        <v/>
      </c>
      <c r="G295">
        <f>IF($C295="OK",
   VLOOKUP(Plantilla!E306,'Tablas '!$B$4:$C$14,2,FALSE),
"")</f>
        <v/>
      </c>
      <c r="H295">
        <f>IF($C295="OK",TEXT(Plantilla!F306,"#"),"")</f>
        <v/>
      </c>
      <c r="I295">
        <f>IF($C295="OK",TEXT(Plantilla!G306,"#"),"")</f>
        <v/>
      </c>
      <c r="J295">
        <f>IF($C295="OK",TEXT(Plantilla!H306,"#"),"")</f>
        <v/>
      </c>
      <c r="K295">
        <f>IF($C295="OK",TEXT(Plantilla!I306,"#"),"")</f>
        <v/>
      </c>
      <c r="L295">
        <f>IF($C295="OK",TEXT(Plantilla!J306,"#"),"")</f>
        <v/>
      </c>
      <c r="M295">
        <f>IF($C295="OK",TEXT(Plantilla!K306,"#"),"")</f>
        <v/>
      </c>
      <c r="N295">
        <f>IF($C295="OK",
   CONCATENATE(YEAR(Plantilla!L306),"-",TEXT(MONTH(Plantilla!L306),"00"),"-",TEXT(DAY(Plantilla!L306),"00")),
"")</f>
        <v/>
      </c>
      <c r="O295">
        <f>IF($C295="OK",_xlfn.NUMBERVALUE(Plantilla!M306),"")</f>
        <v/>
      </c>
      <c r="P295">
        <f>IF($C295="OK",
   IF(Plantilla!N306&lt;&gt;"",
      CONCATENATE(YEAR(Plantilla!N306),"-",TEXT(MONTH(Plantilla!N306),"00"),"-",TEXT(DAY(Plantilla!N306),"00")),
   ""),
"")</f>
        <v/>
      </c>
      <c r="Q295">
        <f>IF($C295="OK",
   VLOOKUP(Plantilla!O306,'Tablas '!$E$4:$F$19,2,FALSE),
"")</f>
        <v/>
      </c>
      <c r="R295">
        <f>IF($C295="OK",
   VLOOKUP(Plantilla!P306,'Tablas '!$H$4:$I$5,2,FALSE),
"")</f>
        <v/>
      </c>
      <c r="S295">
        <f>IF($C295="OK",
   VLOOKUP(Plantilla!Q306,'Tablas '!$K$4:$L$8,2,FALSE),
"")</f>
        <v/>
      </c>
      <c r="T295">
        <f>IF($C295="OK",
   VLOOKUP(Plantilla!R306,'Tablas '!$AE$4:$AF$6,2,FALSE),
"")</f>
        <v/>
      </c>
      <c r="U295">
        <f>IF($C295="OK",
   VLOOKUP(Plantilla!S306,'Tablas '!$AE$4:$AF$6,2,FALSE),
"")</f>
        <v/>
      </c>
      <c r="V295">
        <f>IF($C295="OK",TEXT(Plantilla!T306,"#"),"")</f>
        <v/>
      </c>
      <c r="W295" s="84">
        <f>IF($C295="OK",
   VLOOKUP(Plantilla!U306,'Tablas '!$AM$4:$AN$1126,2,FALSE),
"")</f>
        <v/>
      </c>
      <c r="X295">
        <f>IF($C295="OK",TEXT(Plantilla!V306,"#"),"")</f>
        <v/>
      </c>
      <c r="Y295">
        <f>IF($C295="OK",
   CONCATENATE(YEAR(Plantilla!W306),"-",TEXT(MONTH(Plantilla!W306),"00"),"-",TEXT(DAY(Plantilla!W306),"00")),
"")</f>
        <v/>
      </c>
      <c r="Z295">
        <f>IF($C295="OK",
   CONCATENATE(YEAR(Plantilla!X306),"-",TEXT(MONTH(Plantilla!X306),"00"),"-",TEXT(DAY(Plantilla!X306),"00")),
"")</f>
        <v/>
      </c>
      <c r="AA295">
        <f>IF($C295="OK",
   TEXT(VLOOKUP(Plantilla!Y306,'Tablas '!$Q$4:$R$9,2,FALSE),"#"),
"")</f>
        <v/>
      </c>
      <c r="AB295">
        <f>IF($C295="OK",
   CONCATENATE(YEAR(Plantilla!Z306),"-",TEXT(MONTH(Plantilla!Z306),"00"),"-",TEXT(DAY(Plantilla!Z306),"00")),
"")</f>
        <v/>
      </c>
      <c r="AC295">
        <f>IF($C295="OK",
   TEXT(VLOOKUP(Plantilla!AA306,'Tablas '!$T$4:$U$13,2,FALSE),"#"),
"")</f>
        <v/>
      </c>
      <c r="AD295">
        <f>IF($C295="OK",TEXT(Plantilla!AB306,"#"),"")</f>
        <v/>
      </c>
      <c r="AE295">
        <f>IF($C295="OK",
   IF(Plantilla!AC306&lt;&gt;"",
      TEXT(VLOOKUP(Plantilla!AC306,'Tablas '!$W$4:$X$7,2,FALSE),"#"),
   ""),
"")</f>
        <v/>
      </c>
      <c r="AF295">
        <f>IF($C295="OK",TEXT(Plantilla!AD306,"#"),"")</f>
        <v/>
      </c>
      <c r="AG295" s="6">
        <f>IF($C295="OK",_xlfn.NUMBERVALUE(Plantilla!AE306),"")</f>
        <v/>
      </c>
      <c r="AH295" s="4">
        <f>IF($C295="OK",_xlfn.NUMBERVALUE(Plantilla!AF306),"")</f>
        <v/>
      </c>
      <c r="AI295" s="6">
        <f>IF($C295="OK",_xlfn.NUMBERVALUE(Plantilla!AG306),"")</f>
        <v/>
      </c>
      <c r="AJ295" s="6">
        <f>IF($C295="OK",_xlfn.NUMBERVALUE(Plantilla!AH306),"")</f>
        <v/>
      </c>
      <c r="AK295" s="6">
        <f>IF($C295="OK",_xlfn.NUMBERVALUE(Plantilla!AI306),"")</f>
        <v/>
      </c>
      <c r="AL295" s="6">
        <f>IF($C295="OK",_xlfn.NUMBERVALUE(Plantilla!AJ306),"")</f>
        <v/>
      </c>
      <c r="AM295" s="4">
        <f>IF($C295="OK",_xlfn.NUMBERVALUE(Plantilla!AK306),"")</f>
        <v/>
      </c>
      <c r="AN295" s="6">
        <f>IF($C295="OK",_xlfn.NUMBERVALUE(Plantilla!AL306),"")</f>
        <v/>
      </c>
      <c r="AO295" s="4">
        <f>IF($C295="OK",_xlfn.NUMBERVALUE(Plantilla!AM306),"")</f>
        <v/>
      </c>
      <c r="AP295" s="6">
        <f>IF($C295="OK",_xlfn.NUMBERVALUE(Plantilla!AN306),"")</f>
        <v/>
      </c>
      <c r="AQ295" s="4">
        <f>IF($C295="OK",_xlfn.NUMBERVALUE(Plantilla!AO306),"")</f>
        <v/>
      </c>
      <c r="AR295" s="6">
        <f>IF($C295="OK",_xlfn.NUMBERVALUE(Plantilla!AP306),"")</f>
        <v/>
      </c>
      <c r="AS295" s="4">
        <f>IF($C295="OK",_xlfn.NUMBERVALUE(Plantilla!AQ306),"")</f>
        <v/>
      </c>
      <c r="AT295" s="6">
        <f>IF($C295="OK",_xlfn.NUMBERVALUE(Plantilla!AR306),"")</f>
        <v/>
      </c>
      <c r="AU295" s="4">
        <f>IF($C295="OK",_xlfn.NUMBERVALUE(Plantilla!AS306),"")</f>
        <v/>
      </c>
      <c r="AV295" s="6">
        <f>IF($C295="OK",_xlfn.NUMBERVALUE(Plantilla!AT306),"")</f>
        <v/>
      </c>
      <c r="AW295" s="4">
        <f>IF($C295="OK",_xlfn.NUMBERVALUE(Plantilla!AU306),"")</f>
        <v/>
      </c>
      <c r="AX295" s="6">
        <f>IF($C295="OK",_xlfn.NUMBERVALUE(Plantilla!AV306),"")</f>
        <v/>
      </c>
      <c r="AY295" s="4">
        <f>IF($C295="OK",_xlfn.NUMBERVALUE(Plantilla!AW306),"")</f>
        <v/>
      </c>
      <c r="AZ295" s="6">
        <f>IF($C295="OK",_xlfn.NUMBERVALUE(Plantilla!AX306),"")</f>
        <v/>
      </c>
      <c r="BA295">
        <f>IF($C295="OK",_xlfn.NUMBERVALUE(Plantilla!AY306),"")</f>
        <v/>
      </c>
      <c r="BB295">
        <f>IF($C295="OK",_xlfn.NUMBERVALUE(Plantilla!AZ306),"")</f>
        <v/>
      </c>
      <c r="BC295" s="4">
        <f>IF($C295="OK",_xlfn.NUMBERVALUE(Plantilla!BA306),"")</f>
        <v/>
      </c>
      <c r="BD295" s="6">
        <f>IF($C295="OK",_xlfn.NUMBERVALUE(Plantilla!BB306),"")</f>
        <v/>
      </c>
      <c r="BE295" s="4">
        <f>IF($C295="OK",_xlfn.NUMBERVALUE(Plantilla!BC306),"")</f>
        <v/>
      </c>
      <c r="BF295" s="6">
        <f>IF($C295="OK",_xlfn.NUMBERVALUE(Plantilla!BD306),"")</f>
        <v/>
      </c>
      <c r="BG295" s="4">
        <f>IF($C295="OK",_xlfn.NUMBERVALUE(Plantilla!BE306),"")</f>
        <v/>
      </c>
      <c r="BH295" s="6">
        <f>IF($C295="OK",_xlfn.NUMBERVALUE(Plantilla!BF306),"")</f>
        <v/>
      </c>
      <c r="BI295" s="110">
        <f>IF($C295="OK",_xlfn.NUMBERVALUE(Plantilla!BG306),"")</f>
        <v/>
      </c>
      <c r="BJ295" s="6">
        <f>IF($C295="OK",_xlfn.NUMBERVALUE(Plantilla!BH306),"")</f>
        <v/>
      </c>
      <c r="BK295" s="109">
        <f>IF($C295="OK",_xlfn.NUMBERVALUE(Plantilla!BI306),"")</f>
        <v/>
      </c>
      <c r="BL295" s="6">
        <f>IF($C295="OK",
   IF(Plantilla!BJ306&lt;&gt;"",
      TEXT(VLOOKUP(Plantilla!BJ306,'Tablas '!$Z$4:$AA$6,2,FALSE),"#"),
   ""),
"")</f>
        <v/>
      </c>
      <c r="BM295" s="4">
        <f>IF($C295="OK",_xlfn.NUMBERVALUE(Plantilla!BK306),"")</f>
        <v/>
      </c>
      <c r="BN295" s="4">
        <f>IF($C295="OK",_xlfn.NUMBERVALUE(Plantilla!BL306),"")</f>
        <v/>
      </c>
      <c r="BO295" s="6">
        <f>IF($C295="OK",_xlfn.NUMBERVALUE(Plantilla!BM306),"")</f>
        <v/>
      </c>
      <c r="BP295" s="4">
        <f>IF($C295="OK",_xlfn.NUMBERVALUE(Plantilla!BN306),"")</f>
        <v/>
      </c>
      <c r="BQ295" s="6">
        <f>IF($C295="OK",_xlfn.NUMBERVALUE(Plantilla!BO306),"")</f>
        <v/>
      </c>
      <c r="BR295" s="4">
        <f>IF($C295="OK",_xlfn.NUMBERVALUE(Plantilla!BP306),"")</f>
        <v/>
      </c>
      <c r="BS295" s="6">
        <f>IF($C295="OK",_xlfn.NUMBERVALUE(Plantilla!BQ306),"")</f>
        <v/>
      </c>
      <c r="BT295" s="4">
        <f>IF($C295="OK",_xlfn.NUMBERVALUE(Plantilla!BR306),"")</f>
        <v/>
      </c>
      <c r="BU295" s="6">
        <f>IF($C295="OK",_xlfn.NUMBERVALUE(Plantilla!BS306),"")</f>
        <v/>
      </c>
      <c r="BV295" s="6">
        <f>IF($C295="OK",_xlfn.NUMBERVALUE(Plantilla!BT306),"")</f>
        <v/>
      </c>
      <c r="BW295" s="6">
        <f>IF($C295="OK",_xlfn.NUMBERVALUE(Plantilla!BU306),"")</f>
        <v/>
      </c>
      <c r="BX295" s="6">
        <f>IF($C295="OK",_xlfn.NUMBERVALUE(Plantilla!BV306),"")</f>
        <v/>
      </c>
      <c r="BY295" s="6">
        <f>IF($C295="OK",_xlfn.NUMBERVALUE(Plantilla!BW306),"")</f>
        <v/>
      </c>
      <c r="BZ295" s="6">
        <f>IF($C295="OK",_xlfn.NUMBERVALUE(Plantilla!BX306),"")</f>
        <v/>
      </c>
      <c r="CA295" s="6">
        <f>IF($C295="OK",_xlfn.NUMBERVALUE(Plantilla!BY306),"")</f>
        <v/>
      </c>
      <c r="CB295" s="6">
        <f>IF($C295="OK",_xlfn.NUMBERVALUE(Plantilla!BZ306),"")</f>
        <v/>
      </c>
      <c r="CC295" s="6">
        <f>IF($C295="OK",_xlfn.NUMBERVALUE(Plantilla!CA306),"")</f>
        <v/>
      </c>
      <c r="CD295" s="6">
        <f>IF($C295="OK",_xlfn.NUMBERVALUE(Plantilla!CB306),"")</f>
        <v/>
      </c>
      <c r="CE295" s="6">
        <f>IF($C295="OK",_xlfn.NUMBERVALUE(Plantilla!CC306),"")</f>
        <v/>
      </c>
      <c r="CF295" s="4">
        <f>IF($C295="OK",_xlfn.NUMBERVALUE(Plantilla!CD306),"")</f>
        <v/>
      </c>
      <c r="CG295" s="6">
        <f>IF($C295="OK",_xlfn.NUMBERVALUE(Plantilla!CE306),"")</f>
        <v/>
      </c>
      <c r="CH295" s="6">
        <f>IF($C295="OK",_xlfn.NUMBERVALUE(Plantilla!CF306),"")</f>
        <v/>
      </c>
      <c r="CI295" s="6">
        <f>IF($C295="OK",_xlfn.NUMBERVALUE(Plantilla!CG306),"")</f>
        <v/>
      </c>
      <c r="CJ295" s="6">
        <f>IF($C295="OK",_xlfn.NUMBERVALUE(Plantilla!CH306),"")</f>
        <v/>
      </c>
      <c r="CK295" s="6">
        <f>IF($C295="OK",_xlfn.NUMBERVALUE(Plantilla!CI306),"")</f>
        <v/>
      </c>
      <c r="CL295" s="6">
        <f>IF($C295="OK",_xlfn.NUMBERVALUE(Plantilla!CJ306),"")</f>
        <v/>
      </c>
      <c r="CM295">
        <f>IF($C295="OK",TEXT(Plantilla!CK306,"#"),"")</f>
        <v/>
      </c>
      <c r="CN295" s="6">
        <f>IF($C295="OK",_xlfn.NUMBERVALUE(Plantilla!CL306),"")</f>
        <v/>
      </c>
      <c r="CO295" s="6">
        <f>IF($C295="OK",_xlfn.NUMBERVALUE(Plantilla!CM306),"")</f>
        <v/>
      </c>
      <c r="CP295" s="110">
        <f>IF($C295="OK",_xlfn.NUMBERVALUE(Plantilla!CN306),"")</f>
        <v/>
      </c>
      <c r="CQ295" s="6">
        <f>IF($C295="OK",_xlfn.NUMBERVALUE(Plantilla!CO306),"")</f>
        <v/>
      </c>
      <c r="CR295" s="109">
        <f>IF($C295="OK",_xlfn.NUMBERVALUE(Plantilla!CP306),"")</f>
        <v/>
      </c>
      <c r="CS295" s="110">
        <f>IF($C295="OK",_xlfn.NUMBERVALUE(Plantilla!CQ306),"")</f>
        <v/>
      </c>
      <c r="CT295" s="6">
        <f>IF($C295="OK",_xlfn.NUMBERVALUE(Plantilla!CR306),"")</f>
        <v/>
      </c>
      <c r="CU295" s="109">
        <f>IF($C295="OK",_xlfn.NUMBERVALUE(Plantilla!CS306),"")</f>
        <v/>
      </c>
      <c r="CV295" s="110">
        <f>IF($C295="OK",_xlfn.NUMBERVALUE(Plantilla!CT306),"")</f>
        <v/>
      </c>
      <c r="CW295" s="6">
        <f>IF($C295="OK",_xlfn.NUMBERVALUE(Plantilla!CU306),"")</f>
        <v/>
      </c>
      <c r="CX295" s="82">
        <f>IF($C295="OK",_xlfn.NUMBERVALUE(Plantilla!CV306),"")</f>
        <v/>
      </c>
      <c r="CY295" s="6">
        <f>IF($C295="OK",_xlfn.NUMBERVALUE(Plantilla!CW306),"")</f>
        <v/>
      </c>
      <c r="CZ295" s="82">
        <f>IF($C295="OK",_xlfn.NUMBERVALUE(Plantilla!CX306),"")</f>
        <v/>
      </c>
      <c r="DA295" s="6">
        <f>IF($C295="OK",_xlfn.NUMBERVALUE(Plantilla!CY306),"")</f>
        <v/>
      </c>
      <c r="DB295" s="109">
        <f>IF($C295="OK",_xlfn.NUMBERVALUE(Plantilla!CZ306),"")</f>
        <v/>
      </c>
      <c r="DC295" s="6">
        <f>IF($C295="OK",_xlfn.NUMBERVALUE(Plantilla!DA306),"")</f>
        <v/>
      </c>
      <c r="DD295" s="6">
        <f>IF($C295="OK",TEXT(Plantilla!DB306,"#"),"")</f>
        <v/>
      </c>
      <c r="DE295" s="6">
        <f>IF($C295="OK",_xlfn.NUMBERVALUE(Plantilla!DC306),"")</f>
        <v/>
      </c>
      <c r="DF295" s="4">
        <f>IF($C295="OK",_xlfn.NUMBERVALUE(Plantilla!DD306),"")</f>
        <v/>
      </c>
      <c r="DG295" s="6">
        <f>IF($C295="OK",_xlfn.NUMBERVALUE(Plantilla!DE306),"")</f>
        <v/>
      </c>
      <c r="DH295" s="6">
        <f>IF($C295="OK",_xlfn.NUMBERVALUE(Plantilla!DF306),"")</f>
        <v/>
      </c>
      <c r="DI295" s="6">
        <f>IF($C295="OK",_xlfn.NUMBERVALUE(Plantilla!DG306),"")</f>
        <v/>
      </c>
      <c r="DJ295" s="6">
        <f>IF($C295="OK",_xlfn.NUMBERVALUE(Plantilla!DH306),"")</f>
        <v/>
      </c>
      <c r="DK295" s="6">
        <f>IF($C295="OK",_xlfn.NUMBERVALUE(Plantilla!DI306),"")</f>
        <v/>
      </c>
      <c r="DL295" s="6">
        <f>IF($C295="OK",_xlfn.NUMBERVALUE(Plantilla!DJ306),"")</f>
        <v/>
      </c>
      <c r="DM295" s="6">
        <f>IF($C295="OK",_xlfn.NUMBERVALUE(Plantilla!DK306),"")</f>
        <v/>
      </c>
      <c r="DN295" s="6">
        <f>IF($C295="OK",_xlfn.NUMBERVALUE(Plantilla!DL306),"")</f>
        <v/>
      </c>
      <c r="DO295" s="6">
        <f>IF($C295="OK",_xlfn.NUMBERVALUE(Plantilla!DM306),"")</f>
        <v/>
      </c>
      <c r="DP295" s="6">
        <f>IF($C295="OK",_xlfn.NUMBERVALUE(Plantilla!DN306),"")</f>
        <v/>
      </c>
      <c r="DQ295" s="6">
        <f>IF($C295="OK",_xlfn.NUMBERVALUE(Plantilla!DO306),"")</f>
        <v/>
      </c>
      <c r="DR295" s="6">
        <f>IF($C295="OK",_xlfn.NUMBERVALUE(Plantilla!DP306),"")</f>
        <v/>
      </c>
      <c r="DS295">
        <f>IF($C295="OK",TEXT(Plantilla!DR306,"#"),"")</f>
        <v/>
      </c>
      <c r="DT295" s="6" t="n"/>
    </row>
    <row r="296">
      <c r="A296">
        <f>IF(Plantilla!$I$6="¡Perfecto!, Guarda el archivo y adjúntalo a tu interfaz de Nómina Electrónica","OK","Error")</f>
        <v/>
      </c>
      <c r="B296">
        <f>IF(Plantilla!$I$6="¡Perfecto!, Guarda el archivo y adjúntalo a tu interfaz de Nómina Electrónica",MID(Plantilla!$D$2,SEARCH("V",Plantilla!$D$2),10),"")</f>
        <v/>
      </c>
      <c r="C296">
        <f>Plantilla!C307</f>
        <v/>
      </c>
      <c r="D296">
        <f>IF($C296="OK",Plantilla!B307,"")</f>
        <v/>
      </c>
      <c r="E296">
        <f>IF($C296="OK",
   VLOOKUP(Plantilla!$E$4,'Tablas '!$AP$4:$AT$6,5,FALSE),
"")</f>
        <v/>
      </c>
      <c r="F296">
        <f>IF($C296="OK",TEXT(Plantilla!D307,"#"),"")</f>
        <v/>
      </c>
      <c r="G296">
        <f>IF($C296="OK",
   VLOOKUP(Plantilla!E307,'Tablas '!$B$4:$C$14,2,FALSE),
"")</f>
        <v/>
      </c>
      <c r="H296">
        <f>IF($C296="OK",TEXT(Plantilla!F307,"#"),"")</f>
        <v/>
      </c>
      <c r="I296">
        <f>IF($C296="OK",TEXT(Plantilla!G307,"#"),"")</f>
        <v/>
      </c>
      <c r="J296">
        <f>IF($C296="OK",TEXT(Plantilla!H307,"#"),"")</f>
        <v/>
      </c>
      <c r="K296">
        <f>IF($C296="OK",TEXT(Plantilla!I307,"#"),"")</f>
        <v/>
      </c>
      <c r="L296">
        <f>IF($C296="OK",TEXT(Plantilla!J307,"#"),"")</f>
        <v/>
      </c>
      <c r="M296">
        <f>IF($C296="OK",TEXT(Plantilla!K307,"#"),"")</f>
        <v/>
      </c>
      <c r="N296">
        <f>IF($C296="OK",
   CONCATENATE(YEAR(Plantilla!L307),"-",TEXT(MONTH(Plantilla!L307),"00"),"-",TEXT(DAY(Plantilla!L307),"00")),
"")</f>
        <v/>
      </c>
      <c r="O296">
        <f>IF($C296="OK",_xlfn.NUMBERVALUE(Plantilla!M307),"")</f>
        <v/>
      </c>
      <c r="P296">
        <f>IF($C296="OK",
   IF(Plantilla!N307&lt;&gt;"",
      CONCATENATE(YEAR(Plantilla!N307),"-",TEXT(MONTH(Plantilla!N307),"00"),"-",TEXT(DAY(Plantilla!N307),"00")),
   ""),
"")</f>
        <v/>
      </c>
      <c r="Q296">
        <f>IF($C296="OK",
   VLOOKUP(Plantilla!O307,'Tablas '!$E$4:$F$19,2,FALSE),
"")</f>
        <v/>
      </c>
      <c r="R296">
        <f>IF($C296="OK",
   VLOOKUP(Plantilla!P307,'Tablas '!$H$4:$I$5,2,FALSE),
"")</f>
        <v/>
      </c>
      <c r="S296">
        <f>IF($C296="OK",
   VLOOKUP(Plantilla!Q307,'Tablas '!$K$4:$L$8,2,FALSE),
"")</f>
        <v/>
      </c>
      <c r="T296">
        <f>IF($C296="OK",
   VLOOKUP(Plantilla!R307,'Tablas '!$AE$4:$AF$6,2,FALSE),
"")</f>
        <v/>
      </c>
      <c r="U296">
        <f>IF($C296="OK",
   VLOOKUP(Plantilla!S307,'Tablas '!$AE$4:$AF$6,2,FALSE),
"")</f>
        <v/>
      </c>
      <c r="V296">
        <f>IF($C296="OK",TEXT(Plantilla!T307,"#"),"")</f>
        <v/>
      </c>
      <c r="W296" s="84">
        <f>IF($C296="OK",
   VLOOKUP(Plantilla!U307,'Tablas '!$AM$4:$AN$1126,2,FALSE),
"")</f>
        <v/>
      </c>
      <c r="X296">
        <f>IF($C296="OK",TEXT(Plantilla!V307,"#"),"")</f>
        <v/>
      </c>
      <c r="Y296">
        <f>IF($C296="OK",
   CONCATENATE(YEAR(Plantilla!W307),"-",TEXT(MONTH(Plantilla!W307),"00"),"-",TEXT(DAY(Plantilla!W307),"00")),
"")</f>
        <v/>
      </c>
      <c r="Z296">
        <f>IF($C296="OK",
   CONCATENATE(YEAR(Plantilla!X307),"-",TEXT(MONTH(Plantilla!X307),"00"),"-",TEXT(DAY(Plantilla!X307),"00")),
"")</f>
        <v/>
      </c>
      <c r="AA296">
        <f>IF($C296="OK",
   TEXT(VLOOKUP(Plantilla!Y307,'Tablas '!$Q$4:$R$9,2,FALSE),"#"),
"")</f>
        <v/>
      </c>
      <c r="AB296">
        <f>IF($C296="OK",
   CONCATENATE(YEAR(Plantilla!Z307),"-",TEXT(MONTH(Plantilla!Z307),"00"),"-",TEXT(DAY(Plantilla!Z307),"00")),
"")</f>
        <v/>
      </c>
      <c r="AC296">
        <f>IF($C296="OK",
   TEXT(VLOOKUP(Plantilla!AA307,'Tablas '!$T$4:$U$13,2,FALSE),"#"),
"")</f>
        <v/>
      </c>
      <c r="AD296">
        <f>IF($C296="OK",TEXT(Plantilla!AB307,"#"),"")</f>
        <v/>
      </c>
      <c r="AE296">
        <f>IF($C296="OK",
   IF(Plantilla!AC307&lt;&gt;"",
      TEXT(VLOOKUP(Plantilla!AC307,'Tablas '!$W$4:$X$7,2,FALSE),"#"),
   ""),
"")</f>
        <v/>
      </c>
      <c r="AF296">
        <f>IF($C296="OK",TEXT(Plantilla!AD307,"#"),"")</f>
        <v/>
      </c>
      <c r="AG296" s="6">
        <f>IF($C296="OK",_xlfn.NUMBERVALUE(Plantilla!AE307),"")</f>
        <v/>
      </c>
      <c r="AH296" s="4">
        <f>IF($C296="OK",_xlfn.NUMBERVALUE(Plantilla!AF307),"")</f>
        <v/>
      </c>
      <c r="AI296" s="6">
        <f>IF($C296="OK",_xlfn.NUMBERVALUE(Plantilla!AG307),"")</f>
        <v/>
      </c>
      <c r="AJ296" s="6">
        <f>IF($C296="OK",_xlfn.NUMBERVALUE(Plantilla!AH307),"")</f>
        <v/>
      </c>
      <c r="AK296" s="6">
        <f>IF($C296="OK",_xlfn.NUMBERVALUE(Plantilla!AI307),"")</f>
        <v/>
      </c>
      <c r="AL296" s="6">
        <f>IF($C296="OK",_xlfn.NUMBERVALUE(Plantilla!AJ307),"")</f>
        <v/>
      </c>
      <c r="AM296" s="4">
        <f>IF($C296="OK",_xlfn.NUMBERVALUE(Plantilla!AK307),"")</f>
        <v/>
      </c>
      <c r="AN296" s="6">
        <f>IF($C296="OK",_xlfn.NUMBERVALUE(Plantilla!AL307),"")</f>
        <v/>
      </c>
      <c r="AO296" s="4">
        <f>IF($C296="OK",_xlfn.NUMBERVALUE(Plantilla!AM307),"")</f>
        <v/>
      </c>
      <c r="AP296" s="6">
        <f>IF($C296="OK",_xlfn.NUMBERVALUE(Plantilla!AN307),"")</f>
        <v/>
      </c>
      <c r="AQ296" s="4">
        <f>IF($C296="OK",_xlfn.NUMBERVALUE(Plantilla!AO307),"")</f>
        <v/>
      </c>
      <c r="AR296" s="6">
        <f>IF($C296="OK",_xlfn.NUMBERVALUE(Plantilla!AP307),"")</f>
        <v/>
      </c>
      <c r="AS296" s="4">
        <f>IF($C296="OK",_xlfn.NUMBERVALUE(Plantilla!AQ307),"")</f>
        <v/>
      </c>
      <c r="AT296" s="6">
        <f>IF($C296="OK",_xlfn.NUMBERVALUE(Plantilla!AR307),"")</f>
        <v/>
      </c>
      <c r="AU296" s="4">
        <f>IF($C296="OK",_xlfn.NUMBERVALUE(Plantilla!AS307),"")</f>
        <v/>
      </c>
      <c r="AV296" s="6">
        <f>IF($C296="OK",_xlfn.NUMBERVALUE(Plantilla!AT307),"")</f>
        <v/>
      </c>
      <c r="AW296" s="4">
        <f>IF($C296="OK",_xlfn.NUMBERVALUE(Plantilla!AU307),"")</f>
        <v/>
      </c>
      <c r="AX296" s="6">
        <f>IF($C296="OK",_xlfn.NUMBERVALUE(Plantilla!AV307),"")</f>
        <v/>
      </c>
      <c r="AY296" s="4">
        <f>IF($C296="OK",_xlfn.NUMBERVALUE(Plantilla!AW307),"")</f>
        <v/>
      </c>
      <c r="AZ296" s="6">
        <f>IF($C296="OK",_xlfn.NUMBERVALUE(Plantilla!AX307),"")</f>
        <v/>
      </c>
      <c r="BA296">
        <f>IF($C296="OK",_xlfn.NUMBERVALUE(Plantilla!AY307),"")</f>
        <v/>
      </c>
      <c r="BB296">
        <f>IF($C296="OK",_xlfn.NUMBERVALUE(Plantilla!AZ307),"")</f>
        <v/>
      </c>
      <c r="BC296" s="4">
        <f>IF($C296="OK",_xlfn.NUMBERVALUE(Plantilla!BA307),"")</f>
        <v/>
      </c>
      <c r="BD296" s="6">
        <f>IF($C296="OK",_xlfn.NUMBERVALUE(Plantilla!BB307),"")</f>
        <v/>
      </c>
      <c r="BE296" s="4">
        <f>IF($C296="OK",_xlfn.NUMBERVALUE(Plantilla!BC307),"")</f>
        <v/>
      </c>
      <c r="BF296" s="6">
        <f>IF($C296="OK",_xlfn.NUMBERVALUE(Plantilla!BD307),"")</f>
        <v/>
      </c>
      <c r="BG296" s="4">
        <f>IF($C296="OK",_xlfn.NUMBERVALUE(Plantilla!BE307),"")</f>
        <v/>
      </c>
      <c r="BH296" s="6">
        <f>IF($C296="OK",_xlfn.NUMBERVALUE(Plantilla!BF307),"")</f>
        <v/>
      </c>
      <c r="BI296" s="110">
        <f>IF($C296="OK",_xlfn.NUMBERVALUE(Plantilla!BG307),"")</f>
        <v/>
      </c>
      <c r="BJ296" s="6">
        <f>IF($C296="OK",_xlfn.NUMBERVALUE(Plantilla!BH307),"")</f>
        <v/>
      </c>
      <c r="BK296" s="109">
        <f>IF($C296="OK",_xlfn.NUMBERVALUE(Plantilla!BI307),"")</f>
        <v/>
      </c>
      <c r="BL296" s="6">
        <f>IF($C296="OK",
   IF(Plantilla!BJ307&lt;&gt;"",
      TEXT(VLOOKUP(Plantilla!BJ307,'Tablas '!$Z$4:$AA$6,2,FALSE),"#"),
   ""),
"")</f>
        <v/>
      </c>
      <c r="BM296" s="4">
        <f>IF($C296="OK",_xlfn.NUMBERVALUE(Plantilla!BK307),"")</f>
        <v/>
      </c>
      <c r="BN296" s="4">
        <f>IF($C296="OK",_xlfn.NUMBERVALUE(Plantilla!BL307),"")</f>
        <v/>
      </c>
      <c r="BO296" s="6">
        <f>IF($C296="OK",_xlfn.NUMBERVALUE(Plantilla!BM307),"")</f>
        <v/>
      </c>
      <c r="BP296" s="4">
        <f>IF($C296="OK",_xlfn.NUMBERVALUE(Plantilla!BN307),"")</f>
        <v/>
      </c>
      <c r="BQ296" s="6">
        <f>IF($C296="OK",_xlfn.NUMBERVALUE(Plantilla!BO307),"")</f>
        <v/>
      </c>
      <c r="BR296" s="4">
        <f>IF($C296="OK",_xlfn.NUMBERVALUE(Plantilla!BP307),"")</f>
        <v/>
      </c>
      <c r="BS296" s="6">
        <f>IF($C296="OK",_xlfn.NUMBERVALUE(Plantilla!BQ307),"")</f>
        <v/>
      </c>
      <c r="BT296" s="4">
        <f>IF($C296="OK",_xlfn.NUMBERVALUE(Plantilla!BR307),"")</f>
        <v/>
      </c>
      <c r="BU296" s="6">
        <f>IF($C296="OK",_xlfn.NUMBERVALUE(Plantilla!BS307),"")</f>
        <v/>
      </c>
      <c r="BV296" s="6">
        <f>IF($C296="OK",_xlfn.NUMBERVALUE(Plantilla!BT307),"")</f>
        <v/>
      </c>
      <c r="BW296" s="6">
        <f>IF($C296="OK",_xlfn.NUMBERVALUE(Plantilla!BU307),"")</f>
        <v/>
      </c>
      <c r="BX296" s="6">
        <f>IF($C296="OK",_xlfn.NUMBERVALUE(Plantilla!BV307),"")</f>
        <v/>
      </c>
      <c r="BY296" s="6">
        <f>IF($C296="OK",_xlfn.NUMBERVALUE(Plantilla!BW307),"")</f>
        <v/>
      </c>
      <c r="BZ296" s="6">
        <f>IF($C296="OK",_xlfn.NUMBERVALUE(Plantilla!BX307),"")</f>
        <v/>
      </c>
      <c r="CA296" s="6">
        <f>IF($C296="OK",_xlfn.NUMBERVALUE(Plantilla!BY307),"")</f>
        <v/>
      </c>
      <c r="CB296" s="6">
        <f>IF($C296="OK",_xlfn.NUMBERVALUE(Plantilla!BZ307),"")</f>
        <v/>
      </c>
      <c r="CC296" s="6">
        <f>IF($C296="OK",_xlfn.NUMBERVALUE(Plantilla!CA307),"")</f>
        <v/>
      </c>
      <c r="CD296" s="6">
        <f>IF($C296="OK",_xlfn.NUMBERVALUE(Plantilla!CB307),"")</f>
        <v/>
      </c>
      <c r="CE296" s="6">
        <f>IF($C296="OK",_xlfn.NUMBERVALUE(Plantilla!CC307),"")</f>
        <v/>
      </c>
      <c r="CF296" s="4">
        <f>IF($C296="OK",_xlfn.NUMBERVALUE(Plantilla!CD307),"")</f>
        <v/>
      </c>
      <c r="CG296" s="6">
        <f>IF($C296="OK",_xlfn.NUMBERVALUE(Plantilla!CE307),"")</f>
        <v/>
      </c>
      <c r="CH296" s="6">
        <f>IF($C296="OK",_xlfn.NUMBERVALUE(Plantilla!CF307),"")</f>
        <v/>
      </c>
      <c r="CI296" s="6">
        <f>IF($C296="OK",_xlfn.NUMBERVALUE(Plantilla!CG307),"")</f>
        <v/>
      </c>
      <c r="CJ296" s="6">
        <f>IF($C296="OK",_xlfn.NUMBERVALUE(Plantilla!CH307),"")</f>
        <v/>
      </c>
      <c r="CK296" s="6">
        <f>IF($C296="OK",_xlfn.NUMBERVALUE(Plantilla!CI307),"")</f>
        <v/>
      </c>
      <c r="CL296" s="6">
        <f>IF($C296="OK",_xlfn.NUMBERVALUE(Plantilla!CJ307),"")</f>
        <v/>
      </c>
      <c r="CM296">
        <f>IF($C296="OK",TEXT(Plantilla!CK307,"#"),"")</f>
        <v/>
      </c>
      <c r="CN296" s="6">
        <f>IF($C296="OK",_xlfn.NUMBERVALUE(Plantilla!CL307),"")</f>
        <v/>
      </c>
      <c r="CO296" s="6">
        <f>IF($C296="OK",_xlfn.NUMBERVALUE(Plantilla!CM307),"")</f>
        <v/>
      </c>
      <c r="CP296" s="110">
        <f>IF($C296="OK",_xlfn.NUMBERVALUE(Plantilla!CN307),"")</f>
        <v/>
      </c>
      <c r="CQ296" s="6">
        <f>IF($C296="OK",_xlfn.NUMBERVALUE(Plantilla!CO307),"")</f>
        <v/>
      </c>
      <c r="CR296" s="109">
        <f>IF($C296="OK",_xlfn.NUMBERVALUE(Plantilla!CP307),"")</f>
        <v/>
      </c>
      <c r="CS296" s="110">
        <f>IF($C296="OK",_xlfn.NUMBERVALUE(Plantilla!CQ307),"")</f>
        <v/>
      </c>
      <c r="CT296" s="6">
        <f>IF($C296="OK",_xlfn.NUMBERVALUE(Plantilla!CR307),"")</f>
        <v/>
      </c>
      <c r="CU296" s="109">
        <f>IF($C296="OK",_xlfn.NUMBERVALUE(Plantilla!CS307),"")</f>
        <v/>
      </c>
      <c r="CV296" s="110">
        <f>IF($C296="OK",_xlfn.NUMBERVALUE(Plantilla!CT307),"")</f>
        <v/>
      </c>
      <c r="CW296" s="6">
        <f>IF($C296="OK",_xlfn.NUMBERVALUE(Plantilla!CU307),"")</f>
        <v/>
      </c>
      <c r="CX296" s="82">
        <f>IF($C296="OK",_xlfn.NUMBERVALUE(Plantilla!CV307),"")</f>
        <v/>
      </c>
      <c r="CY296" s="6">
        <f>IF($C296="OK",_xlfn.NUMBERVALUE(Plantilla!CW307),"")</f>
        <v/>
      </c>
      <c r="CZ296" s="82">
        <f>IF($C296="OK",_xlfn.NUMBERVALUE(Plantilla!CX307),"")</f>
        <v/>
      </c>
      <c r="DA296" s="6">
        <f>IF($C296="OK",_xlfn.NUMBERVALUE(Plantilla!CY307),"")</f>
        <v/>
      </c>
      <c r="DB296" s="109">
        <f>IF($C296="OK",_xlfn.NUMBERVALUE(Plantilla!CZ307),"")</f>
        <v/>
      </c>
      <c r="DC296" s="6">
        <f>IF($C296="OK",_xlfn.NUMBERVALUE(Plantilla!DA307),"")</f>
        <v/>
      </c>
      <c r="DD296" s="6">
        <f>IF($C296="OK",TEXT(Plantilla!DB307,"#"),"")</f>
        <v/>
      </c>
      <c r="DE296" s="6">
        <f>IF($C296="OK",_xlfn.NUMBERVALUE(Plantilla!DC307),"")</f>
        <v/>
      </c>
      <c r="DF296" s="4">
        <f>IF($C296="OK",_xlfn.NUMBERVALUE(Plantilla!DD307),"")</f>
        <v/>
      </c>
      <c r="DG296" s="6">
        <f>IF($C296="OK",_xlfn.NUMBERVALUE(Plantilla!DE307),"")</f>
        <v/>
      </c>
      <c r="DH296" s="6">
        <f>IF($C296="OK",_xlfn.NUMBERVALUE(Plantilla!DF307),"")</f>
        <v/>
      </c>
      <c r="DI296" s="6">
        <f>IF($C296="OK",_xlfn.NUMBERVALUE(Plantilla!DG307),"")</f>
        <v/>
      </c>
      <c r="DJ296" s="6">
        <f>IF($C296="OK",_xlfn.NUMBERVALUE(Plantilla!DH307),"")</f>
        <v/>
      </c>
      <c r="DK296" s="6">
        <f>IF($C296="OK",_xlfn.NUMBERVALUE(Plantilla!DI307),"")</f>
        <v/>
      </c>
      <c r="DL296" s="6">
        <f>IF($C296="OK",_xlfn.NUMBERVALUE(Plantilla!DJ307),"")</f>
        <v/>
      </c>
      <c r="DM296" s="6">
        <f>IF($C296="OK",_xlfn.NUMBERVALUE(Plantilla!DK307),"")</f>
        <v/>
      </c>
      <c r="DN296" s="6">
        <f>IF($C296="OK",_xlfn.NUMBERVALUE(Plantilla!DL307),"")</f>
        <v/>
      </c>
      <c r="DO296" s="6">
        <f>IF($C296="OK",_xlfn.NUMBERVALUE(Plantilla!DM307),"")</f>
        <v/>
      </c>
      <c r="DP296" s="6">
        <f>IF($C296="OK",_xlfn.NUMBERVALUE(Plantilla!DN307),"")</f>
        <v/>
      </c>
      <c r="DQ296" s="6">
        <f>IF($C296="OK",_xlfn.NUMBERVALUE(Plantilla!DO307),"")</f>
        <v/>
      </c>
      <c r="DR296" s="6">
        <f>IF($C296="OK",_xlfn.NUMBERVALUE(Plantilla!DP307),"")</f>
        <v/>
      </c>
      <c r="DS296">
        <f>IF($C296="OK",TEXT(Plantilla!DR307,"#"),"")</f>
        <v/>
      </c>
      <c r="DT296" s="6" t="n"/>
    </row>
    <row r="297">
      <c r="A297">
        <f>IF(Plantilla!$I$6="¡Perfecto!, Guarda el archivo y adjúntalo a tu interfaz de Nómina Electrónica","OK","Error")</f>
        <v/>
      </c>
      <c r="B297">
        <f>IF(Plantilla!$I$6="¡Perfecto!, Guarda el archivo y adjúntalo a tu interfaz de Nómina Electrónica",MID(Plantilla!$D$2,SEARCH("V",Plantilla!$D$2),10),"")</f>
        <v/>
      </c>
      <c r="C297">
        <f>Plantilla!C308</f>
        <v/>
      </c>
      <c r="D297">
        <f>IF($C297="OK",Plantilla!B308,"")</f>
        <v/>
      </c>
      <c r="E297">
        <f>IF($C297="OK",
   VLOOKUP(Plantilla!$E$4,'Tablas '!$AP$4:$AT$6,5,FALSE),
"")</f>
        <v/>
      </c>
      <c r="F297">
        <f>IF($C297="OK",TEXT(Plantilla!D308,"#"),"")</f>
        <v/>
      </c>
      <c r="G297">
        <f>IF($C297="OK",
   VLOOKUP(Plantilla!E308,'Tablas '!$B$4:$C$14,2,FALSE),
"")</f>
        <v/>
      </c>
      <c r="H297">
        <f>IF($C297="OK",TEXT(Plantilla!F308,"#"),"")</f>
        <v/>
      </c>
      <c r="I297">
        <f>IF($C297="OK",TEXT(Plantilla!G308,"#"),"")</f>
        <v/>
      </c>
      <c r="J297">
        <f>IF($C297="OK",TEXT(Plantilla!H308,"#"),"")</f>
        <v/>
      </c>
      <c r="K297">
        <f>IF($C297="OK",TEXT(Plantilla!I308,"#"),"")</f>
        <v/>
      </c>
      <c r="L297">
        <f>IF($C297="OK",TEXT(Plantilla!J308,"#"),"")</f>
        <v/>
      </c>
      <c r="M297">
        <f>IF($C297="OK",TEXT(Plantilla!K308,"#"),"")</f>
        <v/>
      </c>
      <c r="N297">
        <f>IF($C297="OK",
   CONCATENATE(YEAR(Plantilla!L308),"-",TEXT(MONTH(Plantilla!L308),"00"),"-",TEXT(DAY(Plantilla!L308),"00")),
"")</f>
        <v/>
      </c>
      <c r="O297">
        <f>IF($C297="OK",_xlfn.NUMBERVALUE(Plantilla!M308),"")</f>
        <v/>
      </c>
      <c r="P297">
        <f>IF($C297="OK",
   IF(Plantilla!N308&lt;&gt;"",
      CONCATENATE(YEAR(Plantilla!N308),"-",TEXT(MONTH(Plantilla!N308),"00"),"-",TEXT(DAY(Plantilla!N308),"00")),
   ""),
"")</f>
        <v/>
      </c>
      <c r="Q297">
        <f>IF($C297="OK",
   VLOOKUP(Plantilla!O308,'Tablas '!$E$4:$F$19,2,FALSE),
"")</f>
        <v/>
      </c>
      <c r="R297">
        <f>IF($C297="OK",
   VLOOKUP(Plantilla!P308,'Tablas '!$H$4:$I$5,2,FALSE),
"")</f>
        <v/>
      </c>
      <c r="S297">
        <f>IF($C297="OK",
   VLOOKUP(Plantilla!Q308,'Tablas '!$K$4:$L$8,2,FALSE),
"")</f>
        <v/>
      </c>
      <c r="T297">
        <f>IF($C297="OK",
   VLOOKUP(Plantilla!R308,'Tablas '!$AE$4:$AF$6,2,FALSE),
"")</f>
        <v/>
      </c>
      <c r="U297">
        <f>IF($C297="OK",
   VLOOKUP(Plantilla!S308,'Tablas '!$AE$4:$AF$6,2,FALSE),
"")</f>
        <v/>
      </c>
      <c r="V297">
        <f>IF($C297="OK",TEXT(Plantilla!T308,"#"),"")</f>
        <v/>
      </c>
      <c r="W297" s="84">
        <f>IF($C297="OK",
   VLOOKUP(Plantilla!U308,'Tablas '!$AM$4:$AN$1126,2,FALSE),
"")</f>
        <v/>
      </c>
      <c r="X297">
        <f>IF($C297="OK",TEXT(Plantilla!V308,"#"),"")</f>
        <v/>
      </c>
      <c r="Y297">
        <f>IF($C297="OK",
   CONCATENATE(YEAR(Plantilla!W308),"-",TEXT(MONTH(Plantilla!W308),"00"),"-",TEXT(DAY(Plantilla!W308),"00")),
"")</f>
        <v/>
      </c>
      <c r="Z297">
        <f>IF($C297="OK",
   CONCATENATE(YEAR(Plantilla!X308),"-",TEXT(MONTH(Plantilla!X308),"00"),"-",TEXT(DAY(Plantilla!X308),"00")),
"")</f>
        <v/>
      </c>
      <c r="AA297">
        <f>IF($C297="OK",
   TEXT(VLOOKUP(Plantilla!Y308,'Tablas '!$Q$4:$R$9,2,FALSE),"#"),
"")</f>
        <v/>
      </c>
      <c r="AB297">
        <f>IF($C297="OK",
   CONCATENATE(YEAR(Plantilla!Z308),"-",TEXT(MONTH(Plantilla!Z308),"00"),"-",TEXT(DAY(Plantilla!Z308),"00")),
"")</f>
        <v/>
      </c>
      <c r="AC297">
        <f>IF($C297="OK",
   TEXT(VLOOKUP(Plantilla!AA308,'Tablas '!$T$4:$U$13,2,FALSE),"#"),
"")</f>
        <v/>
      </c>
      <c r="AD297">
        <f>IF($C297="OK",TEXT(Plantilla!AB308,"#"),"")</f>
        <v/>
      </c>
      <c r="AE297">
        <f>IF($C297="OK",
   IF(Plantilla!AC308&lt;&gt;"",
      TEXT(VLOOKUP(Plantilla!AC308,'Tablas '!$W$4:$X$7,2,FALSE),"#"),
   ""),
"")</f>
        <v/>
      </c>
      <c r="AF297">
        <f>IF($C297="OK",TEXT(Plantilla!AD308,"#"),"")</f>
        <v/>
      </c>
      <c r="AG297" s="6">
        <f>IF($C297="OK",_xlfn.NUMBERVALUE(Plantilla!AE308),"")</f>
        <v/>
      </c>
      <c r="AH297" s="4">
        <f>IF($C297="OK",_xlfn.NUMBERVALUE(Plantilla!AF308),"")</f>
        <v/>
      </c>
      <c r="AI297" s="6">
        <f>IF($C297="OK",_xlfn.NUMBERVALUE(Plantilla!AG308),"")</f>
        <v/>
      </c>
      <c r="AJ297" s="6">
        <f>IF($C297="OK",_xlfn.NUMBERVALUE(Plantilla!AH308),"")</f>
        <v/>
      </c>
      <c r="AK297" s="6">
        <f>IF($C297="OK",_xlfn.NUMBERVALUE(Plantilla!AI308),"")</f>
        <v/>
      </c>
      <c r="AL297" s="6">
        <f>IF($C297="OK",_xlfn.NUMBERVALUE(Plantilla!AJ308),"")</f>
        <v/>
      </c>
      <c r="AM297" s="4">
        <f>IF($C297="OK",_xlfn.NUMBERVALUE(Plantilla!AK308),"")</f>
        <v/>
      </c>
      <c r="AN297" s="6">
        <f>IF($C297="OK",_xlfn.NUMBERVALUE(Plantilla!AL308),"")</f>
        <v/>
      </c>
      <c r="AO297" s="4">
        <f>IF($C297="OK",_xlfn.NUMBERVALUE(Plantilla!AM308),"")</f>
        <v/>
      </c>
      <c r="AP297" s="6">
        <f>IF($C297="OK",_xlfn.NUMBERVALUE(Plantilla!AN308),"")</f>
        <v/>
      </c>
      <c r="AQ297" s="4">
        <f>IF($C297="OK",_xlfn.NUMBERVALUE(Plantilla!AO308),"")</f>
        <v/>
      </c>
      <c r="AR297" s="6">
        <f>IF($C297="OK",_xlfn.NUMBERVALUE(Plantilla!AP308),"")</f>
        <v/>
      </c>
      <c r="AS297" s="4">
        <f>IF($C297="OK",_xlfn.NUMBERVALUE(Plantilla!AQ308),"")</f>
        <v/>
      </c>
      <c r="AT297" s="6">
        <f>IF($C297="OK",_xlfn.NUMBERVALUE(Plantilla!AR308),"")</f>
        <v/>
      </c>
      <c r="AU297" s="4">
        <f>IF($C297="OK",_xlfn.NUMBERVALUE(Plantilla!AS308),"")</f>
        <v/>
      </c>
      <c r="AV297" s="6">
        <f>IF($C297="OK",_xlfn.NUMBERVALUE(Plantilla!AT308),"")</f>
        <v/>
      </c>
      <c r="AW297" s="4">
        <f>IF($C297="OK",_xlfn.NUMBERVALUE(Plantilla!AU308),"")</f>
        <v/>
      </c>
      <c r="AX297" s="6">
        <f>IF($C297="OK",_xlfn.NUMBERVALUE(Plantilla!AV308),"")</f>
        <v/>
      </c>
      <c r="AY297" s="4">
        <f>IF($C297="OK",_xlfn.NUMBERVALUE(Plantilla!AW308),"")</f>
        <v/>
      </c>
      <c r="AZ297" s="6">
        <f>IF($C297="OK",_xlfn.NUMBERVALUE(Plantilla!AX308),"")</f>
        <v/>
      </c>
      <c r="BA297">
        <f>IF($C297="OK",_xlfn.NUMBERVALUE(Plantilla!AY308),"")</f>
        <v/>
      </c>
      <c r="BB297">
        <f>IF($C297="OK",_xlfn.NUMBERVALUE(Plantilla!AZ308),"")</f>
        <v/>
      </c>
      <c r="BC297" s="4">
        <f>IF($C297="OK",_xlfn.NUMBERVALUE(Plantilla!BA308),"")</f>
        <v/>
      </c>
      <c r="BD297" s="6">
        <f>IF($C297="OK",_xlfn.NUMBERVALUE(Plantilla!BB308),"")</f>
        <v/>
      </c>
      <c r="BE297" s="4">
        <f>IF($C297="OK",_xlfn.NUMBERVALUE(Plantilla!BC308),"")</f>
        <v/>
      </c>
      <c r="BF297" s="6">
        <f>IF($C297="OK",_xlfn.NUMBERVALUE(Plantilla!BD308),"")</f>
        <v/>
      </c>
      <c r="BG297" s="4">
        <f>IF($C297="OK",_xlfn.NUMBERVALUE(Plantilla!BE308),"")</f>
        <v/>
      </c>
      <c r="BH297" s="6">
        <f>IF($C297="OK",_xlfn.NUMBERVALUE(Plantilla!BF308),"")</f>
        <v/>
      </c>
      <c r="BI297" s="110">
        <f>IF($C297="OK",_xlfn.NUMBERVALUE(Plantilla!BG308),"")</f>
        <v/>
      </c>
      <c r="BJ297" s="6">
        <f>IF($C297="OK",_xlfn.NUMBERVALUE(Plantilla!BH308),"")</f>
        <v/>
      </c>
      <c r="BK297" s="109">
        <f>IF($C297="OK",_xlfn.NUMBERVALUE(Plantilla!BI308),"")</f>
        <v/>
      </c>
      <c r="BL297" s="6">
        <f>IF($C297="OK",
   IF(Plantilla!BJ308&lt;&gt;"",
      TEXT(VLOOKUP(Plantilla!BJ308,'Tablas '!$Z$4:$AA$6,2,FALSE),"#"),
   ""),
"")</f>
        <v/>
      </c>
      <c r="BM297" s="4">
        <f>IF($C297="OK",_xlfn.NUMBERVALUE(Plantilla!BK308),"")</f>
        <v/>
      </c>
      <c r="BN297" s="4">
        <f>IF($C297="OK",_xlfn.NUMBERVALUE(Plantilla!BL308),"")</f>
        <v/>
      </c>
      <c r="BO297" s="6">
        <f>IF($C297="OK",_xlfn.NUMBERVALUE(Plantilla!BM308),"")</f>
        <v/>
      </c>
      <c r="BP297" s="4">
        <f>IF($C297="OK",_xlfn.NUMBERVALUE(Plantilla!BN308),"")</f>
        <v/>
      </c>
      <c r="BQ297" s="6">
        <f>IF($C297="OK",_xlfn.NUMBERVALUE(Plantilla!BO308),"")</f>
        <v/>
      </c>
      <c r="BR297" s="4">
        <f>IF($C297="OK",_xlfn.NUMBERVALUE(Plantilla!BP308),"")</f>
        <v/>
      </c>
      <c r="BS297" s="6">
        <f>IF($C297="OK",_xlfn.NUMBERVALUE(Plantilla!BQ308),"")</f>
        <v/>
      </c>
      <c r="BT297" s="4">
        <f>IF($C297="OK",_xlfn.NUMBERVALUE(Plantilla!BR308),"")</f>
        <v/>
      </c>
      <c r="BU297" s="6">
        <f>IF($C297="OK",_xlfn.NUMBERVALUE(Plantilla!BS308),"")</f>
        <v/>
      </c>
      <c r="BV297" s="6">
        <f>IF($C297="OK",_xlfn.NUMBERVALUE(Plantilla!BT308),"")</f>
        <v/>
      </c>
      <c r="BW297" s="6">
        <f>IF($C297="OK",_xlfn.NUMBERVALUE(Plantilla!BU308),"")</f>
        <v/>
      </c>
      <c r="BX297" s="6">
        <f>IF($C297="OK",_xlfn.NUMBERVALUE(Plantilla!BV308),"")</f>
        <v/>
      </c>
      <c r="BY297" s="6">
        <f>IF($C297="OK",_xlfn.NUMBERVALUE(Plantilla!BW308),"")</f>
        <v/>
      </c>
      <c r="BZ297" s="6">
        <f>IF($C297="OK",_xlfn.NUMBERVALUE(Plantilla!BX308),"")</f>
        <v/>
      </c>
      <c r="CA297" s="6">
        <f>IF($C297="OK",_xlfn.NUMBERVALUE(Plantilla!BY308),"")</f>
        <v/>
      </c>
      <c r="CB297" s="6">
        <f>IF($C297="OK",_xlfn.NUMBERVALUE(Plantilla!BZ308),"")</f>
        <v/>
      </c>
      <c r="CC297" s="6">
        <f>IF($C297="OK",_xlfn.NUMBERVALUE(Plantilla!CA308),"")</f>
        <v/>
      </c>
      <c r="CD297" s="6">
        <f>IF($C297="OK",_xlfn.NUMBERVALUE(Plantilla!CB308),"")</f>
        <v/>
      </c>
      <c r="CE297" s="6">
        <f>IF($C297="OK",_xlfn.NUMBERVALUE(Plantilla!CC308),"")</f>
        <v/>
      </c>
      <c r="CF297" s="4">
        <f>IF($C297="OK",_xlfn.NUMBERVALUE(Plantilla!CD308),"")</f>
        <v/>
      </c>
      <c r="CG297" s="6">
        <f>IF($C297="OK",_xlfn.NUMBERVALUE(Plantilla!CE308),"")</f>
        <v/>
      </c>
      <c r="CH297" s="6">
        <f>IF($C297="OK",_xlfn.NUMBERVALUE(Plantilla!CF308),"")</f>
        <v/>
      </c>
      <c r="CI297" s="6">
        <f>IF($C297="OK",_xlfn.NUMBERVALUE(Plantilla!CG308),"")</f>
        <v/>
      </c>
      <c r="CJ297" s="6">
        <f>IF($C297="OK",_xlfn.NUMBERVALUE(Plantilla!CH308),"")</f>
        <v/>
      </c>
      <c r="CK297" s="6">
        <f>IF($C297="OK",_xlfn.NUMBERVALUE(Plantilla!CI308),"")</f>
        <v/>
      </c>
      <c r="CL297" s="6">
        <f>IF($C297="OK",_xlfn.NUMBERVALUE(Plantilla!CJ308),"")</f>
        <v/>
      </c>
      <c r="CM297">
        <f>IF($C297="OK",TEXT(Plantilla!CK308,"#"),"")</f>
        <v/>
      </c>
      <c r="CN297" s="6">
        <f>IF($C297="OK",_xlfn.NUMBERVALUE(Plantilla!CL308),"")</f>
        <v/>
      </c>
      <c r="CO297" s="6">
        <f>IF($C297="OK",_xlfn.NUMBERVALUE(Plantilla!CM308),"")</f>
        <v/>
      </c>
      <c r="CP297" s="110">
        <f>IF($C297="OK",_xlfn.NUMBERVALUE(Plantilla!CN308),"")</f>
        <v/>
      </c>
      <c r="CQ297" s="6">
        <f>IF($C297="OK",_xlfn.NUMBERVALUE(Plantilla!CO308),"")</f>
        <v/>
      </c>
      <c r="CR297" s="109">
        <f>IF($C297="OK",_xlfn.NUMBERVALUE(Plantilla!CP308),"")</f>
        <v/>
      </c>
      <c r="CS297" s="110">
        <f>IF($C297="OK",_xlfn.NUMBERVALUE(Plantilla!CQ308),"")</f>
        <v/>
      </c>
      <c r="CT297" s="6">
        <f>IF($C297="OK",_xlfn.NUMBERVALUE(Plantilla!CR308),"")</f>
        <v/>
      </c>
      <c r="CU297" s="109">
        <f>IF($C297="OK",_xlfn.NUMBERVALUE(Plantilla!CS308),"")</f>
        <v/>
      </c>
      <c r="CV297" s="110">
        <f>IF($C297="OK",_xlfn.NUMBERVALUE(Plantilla!CT308),"")</f>
        <v/>
      </c>
      <c r="CW297" s="6">
        <f>IF($C297="OK",_xlfn.NUMBERVALUE(Plantilla!CU308),"")</f>
        <v/>
      </c>
      <c r="CX297" s="82">
        <f>IF($C297="OK",_xlfn.NUMBERVALUE(Plantilla!CV308),"")</f>
        <v/>
      </c>
      <c r="CY297" s="6">
        <f>IF($C297="OK",_xlfn.NUMBERVALUE(Plantilla!CW308),"")</f>
        <v/>
      </c>
      <c r="CZ297" s="82">
        <f>IF($C297="OK",_xlfn.NUMBERVALUE(Plantilla!CX308),"")</f>
        <v/>
      </c>
      <c r="DA297" s="6">
        <f>IF($C297="OK",_xlfn.NUMBERVALUE(Plantilla!CY308),"")</f>
        <v/>
      </c>
      <c r="DB297" s="109">
        <f>IF($C297="OK",_xlfn.NUMBERVALUE(Plantilla!CZ308),"")</f>
        <v/>
      </c>
      <c r="DC297" s="6">
        <f>IF($C297="OK",_xlfn.NUMBERVALUE(Plantilla!DA308),"")</f>
        <v/>
      </c>
      <c r="DD297" s="6">
        <f>IF($C297="OK",TEXT(Plantilla!DB308,"#"),"")</f>
        <v/>
      </c>
      <c r="DE297" s="6">
        <f>IF($C297="OK",_xlfn.NUMBERVALUE(Plantilla!DC308),"")</f>
        <v/>
      </c>
      <c r="DF297" s="4">
        <f>IF($C297="OK",_xlfn.NUMBERVALUE(Plantilla!DD308),"")</f>
        <v/>
      </c>
      <c r="DG297" s="6">
        <f>IF($C297="OK",_xlfn.NUMBERVALUE(Plantilla!DE308),"")</f>
        <v/>
      </c>
      <c r="DH297" s="6">
        <f>IF($C297="OK",_xlfn.NUMBERVALUE(Plantilla!DF308),"")</f>
        <v/>
      </c>
      <c r="DI297" s="6">
        <f>IF($C297="OK",_xlfn.NUMBERVALUE(Plantilla!DG308),"")</f>
        <v/>
      </c>
      <c r="DJ297" s="6">
        <f>IF($C297="OK",_xlfn.NUMBERVALUE(Plantilla!DH308),"")</f>
        <v/>
      </c>
      <c r="DK297" s="6">
        <f>IF($C297="OK",_xlfn.NUMBERVALUE(Plantilla!DI308),"")</f>
        <v/>
      </c>
      <c r="DL297" s="6">
        <f>IF($C297="OK",_xlfn.NUMBERVALUE(Plantilla!DJ308),"")</f>
        <v/>
      </c>
      <c r="DM297" s="6">
        <f>IF($C297="OK",_xlfn.NUMBERVALUE(Plantilla!DK308),"")</f>
        <v/>
      </c>
      <c r="DN297" s="6">
        <f>IF($C297="OK",_xlfn.NUMBERVALUE(Plantilla!DL308),"")</f>
        <v/>
      </c>
      <c r="DO297" s="6">
        <f>IF($C297="OK",_xlfn.NUMBERVALUE(Plantilla!DM308),"")</f>
        <v/>
      </c>
      <c r="DP297" s="6">
        <f>IF($C297="OK",_xlfn.NUMBERVALUE(Plantilla!DN308),"")</f>
        <v/>
      </c>
      <c r="DQ297" s="6">
        <f>IF($C297="OK",_xlfn.NUMBERVALUE(Plantilla!DO308),"")</f>
        <v/>
      </c>
      <c r="DR297" s="6">
        <f>IF($C297="OK",_xlfn.NUMBERVALUE(Plantilla!DP308),"")</f>
        <v/>
      </c>
      <c r="DS297">
        <f>IF($C297="OK",TEXT(Plantilla!DR308,"#"),"")</f>
        <v/>
      </c>
      <c r="DT297" s="6" t="n"/>
    </row>
    <row r="298">
      <c r="A298">
        <f>IF(Plantilla!$I$6="¡Perfecto!, Guarda el archivo y adjúntalo a tu interfaz de Nómina Electrónica","OK","Error")</f>
        <v/>
      </c>
      <c r="B298">
        <f>IF(Plantilla!$I$6="¡Perfecto!, Guarda el archivo y adjúntalo a tu interfaz de Nómina Electrónica",MID(Plantilla!$D$2,SEARCH("V",Plantilla!$D$2),10),"")</f>
        <v/>
      </c>
      <c r="C298">
        <f>Plantilla!C309</f>
        <v/>
      </c>
      <c r="D298">
        <f>IF($C298="OK",Plantilla!B309,"")</f>
        <v/>
      </c>
      <c r="E298">
        <f>IF($C298="OK",
   VLOOKUP(Plantilla!$E$4,'Tablas '!$AP$4:$AT$6,5,FALSE),
"")</f>
        <v/>
      </c>
      <c r="F298">
        <f>IF($C298="OK",TEXT(Plantilla!D309,"#"),"")</f>
        <v/>
      </c>
      <c r="G298">
        <f>IF($C298="OK",
   VLOOKUP(Plantilla!E309,'Tablas '!$B$4:$C$14,2,FALSE),
"")</f>
        <v/>
      </c>
      <c r="H298">
        <f>IF($C298="OK",TEXT(Plantilla!F309,"#"),"")</f>
        <v/>
      </c>
      <c r="I298">
        <f>IF($C298="OK",TEXT(Plantilla!G309,"#"),"")</f>
        <v/>
      </c>
      <c r="J298">
        <f>IF($C298="OK",TEXT(Plantilla!H309,"#"),"")</f>
        <v/>
      </c>
      <c r="K298">
        <f>IF($C298="OK",TEXT(Plantilla!I309,"#"),"")</f>
        <v/>
      </c>
      <c r="L298">
        <f>IF($C298="OK",TEXT(Plantilla!J309,"#"),"")</f>
        <v/>
      </c>
      <c r="M298">
        <f>IF($C298="OK",TEXT(Plantilla!K309,"#"),"")</f>
        <v/>
      </c>
      <c r="N298">
        <f>IF($C298="OK",
   CONCATENATE(YEAR(Plantilla!L309),"-",TEXT(MONTH(Plantilla!L309),"00"),"-",TEXT(DAY(Plantilla!L309),"00")),
"")</f>
        <v/>
      </c>
      <c r="O298">
        <f>IF($C298="OK",_xlfn.NUMBERVALUE(Plantilla!M309),"")</f>
        <v/>
      </c>
      <c r="P298">
        <f>IF($C298="OK",
   IF(Plantilla!N309&lt;&gt;"",
      CONCATENATE(YEAR(Plantilla!N309),"-",TEXT(MONTH(Plantilla!N309),"00"),"-",TEXT(DAY(Plantilla!N309),"00")),
   ""),
"")</f>
        <v/>
      </c>
      <c r="Q298">
        <f>IF($C298="OK",
   VLOOKUP(Plantilla!O309,'Tablas '!$E$4:$F$19,2,FALSE),
"")</f>
        <v/>
      </c>
      <c r="R298">
        <f>IF($C298="OK",
   VLOOKUP(Plantilla!P309,'Tablas '!$H$4:$I$5,2,FALSE),
"")</f>
        <v/>
      </c>
      <c r="S298">
        <f>IF($C298="OK",
   VLOOKUP(Plantilla!Q309,'Tablas '!$K$4:$L$8,2,FALSE),
"")</f>
        <v/>
      </c>
      <c r="T298">
        <f>IF($C298="OK",
   VLOOKUP(Plantilla!R309,'Tablas '!$AE$4:$AF$6,2,FALSE),
"")</f>
        <v/>
      </c>
      <c r="U298">
        <f>IF($C298="OK",
   VLOOKUP(Plantilla!S309,'Tablas '!$AE$4:$AF$6,2,FALSE),
"")</f>
        <v/>
      </c>
      <c r="V298">
        <f>IF($C298="OK",TEXT(Plantilla!T309,"#"),"")</f>
        <v/>
      </c>
      <c r="W298" s="84">
        <f>IF($C298="OK",
   VLOOKUP(Plantilla!U309,'Tablas '!$AM$4:$AN$1126,2,FALSE),
"")</f>
        <v/>
      </c>
      <c r="X298">
        <f>IF($C298="OK",TEXT(Plantilla!V309,"#"),"")</f>
        <v/>
      </c>
      <c r="Y298">
        <f>IF($C298="OK",
   CONCATENATE(YEAR(Plantilla!W309),"-",TEXT(MONTH(Plantilla!W309),"00"),"-",TEXT(DAY(Plantilla!W309),"00")),
"")</f>
        <v/>
      </c>
      <c r="Z298">
        <f>IF($C298="OK",
   CONCATENATE(YEAR(Plantilla!X309),"-",TEXT(MONTH(Plantilla!X309),"00"),"-",TEXT(DAY(Plantilla!X309),"00")),
"")</f>
        <v/>
      </c>
      <c r="AA298">
        <f>IF($C298="OK",
   TEXT(VLOOKUP(Plantilla!Y309,'Tablas '!$Q$4:$R$9,2,FALSE),"#"),
"")</f>
        <v/>
      </c>
      <c r="AB298">
        <f>IF($C298="OK",
   CONCATENATE(YEAR(Plantilla!Z309),"-",TEXT(MONTH(Plantilla!Z309),"00"),"-",TEXT(DAY(Plantilla!Z309),"00")),
"")</f>
        <v/>
      </c>
      <c r="AC298">
        <f>IF($C298="OK",
   TEXT(VLOOKUP(Plantilla!AA309,'Tablas '!$T$4:$U$13,2,FALSE),"#"),
"")</f>
        <v/>
      </c>
      <c r="AD298">
        <f>IF($C298="OK",TEXT(Plantilla!AB309,"#"),"")</f>
        <v/>
      </c>
      <c r="AE298">
        <f>IF($C298="OK",
   IF(Plantilla!AC309&lt;&gt;"",
      TEXT(VLOOKUP(Plantilla!AC309,'Tablas '!$W$4:$X$7,2,FALSE),"#"),
   ""),
"")</f>
        <v/>
      </c>
      <c r="AF298">
        <f>IF($C298="OK",TEXT(Plantilla!AD309,"#"),"")</f>
        <v/>
      </c>
      <c r="AG298" s="6">
        <f>IF($C298="OK",_xlfn.NUMBERVALUE(Plantilla!AE309),"")</f>
        <v/>
      </c>
      <c r="AH298" s="4">
        <f>IF($C298="OK",_xlfn.NUMBERVALUE(Plantilla!AF309),"")</f>
        <v/>
      </c>
      <c r="AI298" s="6">
        <f>IF($C298="OK",_xlfn.NUMBERVALUE(Plantilla!AG309),"")</f>
        <v/>
      </c>
      <c r="AJ298" s="6">
        <f>IF($C298="OK",_xlfn.NUMBERVALUE(Plantilla!AH309),"")</f>
        <v/>
      </c>
      <c r="AK298" s="6">
        <f>IF($C298="OK",_xlfn.NUMBERVALUE(Plantilla!AI309),"")</f>
        <v/>
      </c>
      <c r="AL298" s="6">
        <f>IF($C298="OK",_xlfn.NUMBERVALUE(Plantilla!AJ309),"")</f>
        <v/>
      </c>
      <c r="AM298" s="4">
        <f>IF($C298="OK",_xlfn.NUMBERVALUE(Plantilla!AK309),"")</f>
        <v/>
      </c>
      <c r="AN298" s="6">
        <f>IF($C298="OK",_xlfn.NUMBERVALUE(Plantilla!AL309),"")</f>
        <v/>
      </c>
      <c r="AO298" s="4">
        <f>IF($C298="OK",_xlfn.NUMBERVALUE(Plantilla!AM309),"")</f>
        <v/>
      </c>
      <c r="AP298" s="6">
        <f>IF($C298="OK",_xlfn.NUMBERVALUE(Plantilla!AN309),"")</f>
        <v/>
      </c>
      <c r="AQ298" s="4">
        <f>IF($C298="OK",_xlfn.NUMBERVALUE(Plantilla!AO309),"")</f>
        <v/>
      </c>
      <c r="AR298" s="6">
        <f>IF($C298="OK",_xlfn.NUMBERVALUE(Plantilla!AP309),"")</f>
        <v/>
      </c>
      <c r="AS298" s="4">
        <f>IF($C298="OK",_xlfn.NUMBERVALUE(Plantilla!AQ309),"")</f>
        <v/>
      </c>
      <c r="AT298" s="6">
        <f>IF($C298="OK",_xlfn.NUMBERVALUE(Plantilla!AR309),"")</f>
        <v/>
      </c>
      <c r="AU298" s="4">
        <f>IF($C298="OK",_xlfn.NUMBERVALUE(Plantilla!AS309),"")</f>
        <v/>
      </c>
      <c r="AV298" s="6">
        <f>IF($C298="OK",_xlfn.NUMBERVALUE(Plantilla!AT309),"")</f>
        <v/>
      </c>
      <c r="AW298" s="4">
        <f>IF($C298="OK",_xlfn.NUMBERVALUE(Plantilla!AU309),"")</f>
        <v/>
      </c>
      <c r="AX298" s="6">
        <f>IF($C298="OK",_xlfn.NUMBERVALUE(Plantilla!AV309),"")</f>
        <v/>
      </c>
      <c r="AY298" s="4">
        <f>IF($C298="OK",_xlfn.NUMBERVALUE(Plantilla!AW309),"")</f>
        <v/>
      </c>
      <c r="AZ298" s="6">
        <f>IF($C298="OK",_xlfn.NUMBERVALUE(Plantilla!AX309),"")</f>
        <v/>
      </c>
      <c r="BA298">
        <f>IF($C298="OK",_xlfn.NUMBERVALUE(Plantilla!AY309),"")</f>
        <v/>
      </c>
      <c r="BB298">
        <f>IF($C298="OK",_xlfn.NUMBERVALUE(Plantilla!AZ309),"")</f>
        <v/>
      </c>
      <c r="BC298" s="4">
        <f>IF($C298="OK",_xlfn.NUMBERVALUE(Plantilla!BA309),"")</f>
        <v/>
      </c>
      <c r="BD298" s="6">
        <f>IF($C298="OK",_xlfn.NUMBERVALUE(Plantilla!BB309),"")</f>
        <v/>
      </c>
      <c r="BE298" s="4">
        <f>IF($C298="OK",_xlfn.NUMBERVALUE(Plantilla!BC309),"")</f>
        <v/>
      </c>
      <c r="BF298" s="6">
        <f>IF($C298="OK",_xlfn.NUMBERVALUE(Plantilla!BD309),"")</f>
        <v/>
      </c>
      <c r="BG298" s="4">
        <f>IF($C298="OK",_xlfn.NUMBERVALUE(Plantilla!BE309),"")</f>
        <v/>
      </c>
      <c r="BH298" s="6">
        <f>IF($C298="OK",_xlfn.NUMBERVALUE(Plantilla!BF309),"")</f>
        <v/>
      </c>
      <c r="BI298" s="110">
        <f>IF($C298="OK",_xlfn.NUMBERVALUE(Plantilla!BG309),"")</f>
        <v/>
      </c>
      <c r="BJ298" s="6">
        <f>IF($C298="OK",_xlfn.NUMBERVALUE(Plantilla!BH309),"")</f>
        <v/>
      </c>
      <c r="BK298" s="109">
        <f>IF($C298="OK",_xlfn.NUMBERVALUE(Plantilla!BI309),"")</f>
        <v/>
      </c>
      <c r="BL298" s="6">
        <f>IF($C298="OK",
   IF(Plantilla!BJ309&lt;&gt;"",
      TEXT(VLOOKUP(Plantilla!BJ309,'Tablas '!$Z$4:$AA$6,2,FALSE),"#"),
   ""),
"")</f>
        <v/>
      </c>
      <c r="BM298" s="4">
        <f>IF($C298="OK",_xlfn.NUMBERVALUE(Plantilla!BK309),"")</f>
        <v/>
      </c>
      <c r="BN298" s="4">
        <f>IF($C298="OK",_xlfn.NUMBERVALUE(Plantilla!BL309),"")</f>
        <v/>
      </c>
      <c r="BO298" s="6">
        <f>IF($C298="OK",_xlfn.NUMBERVALUE(Plantilla!BM309),"")</f>
        <v/>
      </c>
      <c r="BP298" s="4">
        <f>IF($C298="OK",_xlfn.NUMBERVALUE(Plantilla!BN309),"")</f>
        <v/>
      </c>
      <c r="BQ298" s="6">
        <f>IF($C298="OK",_xlfn.NUMBERVALUE(Plantilla!BO309),"")</f>
        <v/>
      </c>
      <c r="BR298" s="4">
        <f>IF($C298="OK",_xlfn.NUMBERVALUE(Plantilla!BP309),"")</f>
        <v/>
      </c>
      <c r="BS298" s="6">
        <f>IF($C298="OK",_xlfn.NUMBERVALUE(Plantilla!BQ309),"")</f>
        <v/>
      </c>
      <c r="BT298" s="4">
        <f>IF($C298="OK",_xlfn.NUMBERVALUE(Plantilla!BR309),"")</f>
        <v/>
      </c>
      <c r="BU298" s="6">
        <f>IF($C298="OK",_xlfn.NUMBERVALUE(Plantilla!BS309),"")</f>
        <v/>
      </c>
      <c r="BV298" s="6">
        <f>IF($C298="OK",_xlfn.NUMBERVALUE(Plantilla!BT309),"")</f>
        <v/>
      </c>
      <c r="BW298" s="6">
        <f>IF($C298="OK",_xlfn.NUMBERVALUE(Plantilla!BU309),"")</f>
        <v/>
      </c>
      <c r="BX298" s="6">
        <f>IF($C298="OK",_xlfn.NUMBERVALUE(Plantilla!BV309),"")</f>
        <v/>
      </c>
      <c r="BY298" s="6">
        <f>IF($C298="OK",_xlfn.NUMBERVALUE(Plantilla!BW309),"")</f>
        <v/>
      </c>
      <c r="BZ298" s="6">
        <f>IF($C298="OK",_xlfn.NUMBERVALUE(Plantilla!BX309),"")</f>
        <v/>
      </c>
      <c r="CA298" s="6">
        <f>IF($C298="OK",_xlfn.NUMBERVALUE(Plantilla!BY309),"")</f>
        <v/>
      </c>
      <c r="CB298" s="6">
        <f>IF($C298="OK",_xlfn.NUMBERVALUE(Plantilla!BZ309),"")</f>
        <v/>
      </c>
      <c r="CC298" s="6">
        <f>IF($C298="OK",_xlfn.NUMBERVALUE(Plantilla!CA309),"")</f>
        <v/>
      </c>
      <c r="CD298" s="6">
        <f>IF($C298="OK",_xlfn.NUMBERVALUE(Plantilla!CB309),"")</f>
        <v/>
      </c>
      <c r="CE298" s="6">
        <f>IF($C298="OK",_xlfn.NUMBERVALUE(Plantilla!CC309),"")</f>
        <v/>
      </c>
      <c r="CF298" s="4">
        <f>IF($C298="OK",_xlfn.NUMBERVALUE(Plantilla!CD309),"")</f>
        <v/>
      </c>
      <c r="CG298" s="6">
        <f>IF($C298="OK",_xlfn.NUMBERVALUE(Plantilla!CE309),"")</f>
        <v/>
      </c>
      <c r="CH298" s="6">
        <f>IF($C298="OK",_xlfn.NUMBERVALUE(Plantilla!CF309),"")</f>
        <v/>
      </c>
      <c r="CI298" s="6">
        <f>IF($C298="OK",_xlfn.NUMBERVALUE(Plantilla!CG309),"")</f>
        <v/>
      </c>
      <c r="CJ298" s="6">
        <f>IF($C298="OK",_xlfn.NUMBERVALUE(Plantilla!CH309),"")</f>
        <v/>
      </c>
      <c r="CK298" s="6">
        <f>IF($C298="OK",_xlfn.NUMBERVALUE(Plantilla!CI309),"")</f>
        <v/>
      </c>
      <c r="CL298" s="6">
        <f>IF($C298="OK",_xlfn.NUMBERVALUE(Plantilla!CJ309),"")</f>
        <v/>
      </c>
      <c r="CM298">
        <f>IF($C298="OK",TEXT(Plantilla!CK309,"#"),"")</f>
        <v/>
      </c>
      <c r="CN298" s="6">
        <f>IF($C298="OK",_xlfn.NUMBERVALUE(Plantilla!CL309),"")</f>
        <v/>
      </c>
      <c r="CO298" s="6">
        <f>IF($C298="OK",_xlfn.NUMBERVALUE(Plantilla!CM309),"")</f>
        <v/>
      </c>
      <c r="CP298" s="110">
        <f>IF($C298="OK",_xlfn.NUMBERVALUE(Plantilla!CN309),"")</f>
        <v/>
      </c>
      <c r="CQ298" s="6">
        <f>IF($C298="OK",_xlfn.NUMBERVALUE(Plantilla!CO309),"")</f>
        <v/>
      </c>
      <c r="CR298" s="109">
        <f>IF($C298="OK",_xlfn.NUMBERVALUE(Plantilla!CP309),"")</f>
        <v/>
      </c>
      <c r="CS298" s="110">
        <f>IF($C298="OK",_xlfn.NUMBERVALUE(Plantilla!CQ309),"")</f>
        <v/>
      </c>
      <c r="CT298" s="6">
        <f>IF($C298="OK",_xlfn.NUMBERVALUE(Plantilla!CR309),"")</f>
        <v/>
      </c>
      <c r="CU298" s="109">
        <f>IF($C298="OK",_xlfn.NUMBERVALUE(Plantilla!CS309),"")</f>
        <v/>
      </c>
      <c r="CV298" s="110">
        <f>IF($C298="OK",_xlfn.NUMBERVALUE(Plantilla!CT309),"")</f>
        <v/>
      </c>
      <c r="CW298" s="6">
        <f>IF($C298="OK",_xlfn.NUMBERVALUE(Plantilla!CU309),"")</f>
        <v/>
      </c>
      <c r="CX298" s="82">
        <f>IF($C298="OK",_xlfn.NUMBERVALUE(Plantilla!CV309),"")</f>
        <v/>
      </c>
      <c r="CY298" s="6">
        <f>IF($C298="OK",_xlfn.NUMBERVALUE(Plantilla!CW309),"")</f>
        <v/>
      </c>
      <c r="CZ298" s="82">
        <f>IF($C298="OK",_xlfn.NUMBERVALUE(Plantilla!CX309),"")</f>
        <v/>
      </c>
      <c r="DA298" s="6">
        <f>IF($C298="OK",_xlfn.NUMBERVALUE(Plantilla!CY309),"")</f>
        <v/>
      </c>
      <c r="DB298" s="109">
        <f>IF($C298="OK",_xlfn.NUMBERVALUE(Plantilla!CZ309),"")</f>
        <v/>
      </c>
      <c r="DC298" s="6">
        <f>IF($C298="OK",_xlfn.NUMBERVALUE(Plantilla!DA309),"")</f>
        <v/>
      </c>
      <c r="DD298" s="6">
        <f>IF($C298="OK",TEXT(Plantilla!DB309,"#"),"")</f>
        <v/>
      </c>
      <c r="DE298" s="6">
        <f>IF($C298="OK",_xlfn.NUMBERVALUE(Plantilla!DC309),"")</f>
        <v/>
      </c>
      <c r="DF298" s="4">
        <f>IF($C298="OK",_xlfn.NUMBERVALUE(Plantilla!DD309),"")</f>
        <v/>
      </c>
      <c r="DG298" s="6">
        <f>IF($C298="OK",_xlfn.NUMBERVALUE(Plantilla!DE309),"")</f>
        <v/>
      </c>
      <c r="DH298" s="6">
        <f>IF($C298="OK",_xlfn.NUMBERVALUE(Plantilla!DF309),"")</f>
        <v/>
      </c>
      <c r="DI298" s="6">
        <f>IF($C298="OK",_xlfn.NUMBERVALUE(Plantilla!DG309),"")</f>
        <v/>
      </c>
      <c r="DJ298" s="6">
        <f>IF($C298="OK",_xlfn.NUMBERVALUE(Plantilla!DH309),"")</f>
        <v/>
      </c>
      <c r="DK298" s="6">
        <f>IF($C298="OK",_xlfn.NUMBERVALUE(Plantilla!DI309),"")</f>
        <v/>
      </c>
      <c r="DL298" s="6">
        <f>IF($C298="OK",_xlfn.NUMBERVALUE(Plantilla!DJ309),"")</f>
        <v/>
      </c>
      <c r="DM298" s="6">
        <f>IF($C298="OK",_xlfn.NUMBERVALUE(Plantilla!DK309),"")</f>
        <v/>
      </c>
      <c r="DN298" s="6">
        <f>IF($C298="OK",_xlfn.NUMBERVALUE(Plantilla!DL309),"")</f>
        <v/>
      </c>
      <c r="DO298" s="6">
        <f>IF($C298="OK",_xlfn.NUMBERVALUE(Plantilla!DM309),"")</f>
        <v/>
      </c>
      <c r="DP298" s="6">
        <f>IF($C298="OK",_xlfn.NUMBERVALUE(Plantilla!DN309),"")</f>
        <v/>
      </c>
      <c r="DQ298" s="6">
        <f>IF($C298="OK",_xlfn.NUMBERVALUE(Plantilla!DO309),"")</f>
        <v/>
      </c>
      <c r="DR298" s="6">
        <f>IF($C298="OK",_xlfn.NUMBERVALUE(Plantilla!DP309),"")</f>
        <v/>
      </c>
      <c r="DS298">
        <f>IF($C298="OK",TEXT(Plantilla!DR309,"#"),"")</f>
        <v/>
      </c>
      <c r="DT298" s="6" t="n"/>
    </row>
    <row r="299">
      <c r="A299">
        <f>IF(Plantilla!$I$6="¡Perfecto!, Guarda el archivo y adjúntalo a tu interfaz de Nómina Electrónica","OK","Error")</f>
        <v/>
      </c>
      <c r="B299">
        <f>IF(Plantilla!$I$6="¡Perfecto!, Guarda el archivo y adjúntalo a tu interfaz de Nómina Electrónica",MID(Plantilla!$D$2,SEARCH("V",Plantilla!$D$2),10),"")</f>
        <v/>
      </c>
      <c r="C299">
        <f>Plantilla!C310</f>
        <v/>
      </c>
      <c r="D299">
        <f>IF($C299="OK",Plantilla!B310,"")</f>
        <v/>
      </c>
      <c r="E299">
        <f>IF($C299="OK",
   VLOOKUP(Plantilla!$E$4,'Tablas '!$AP$4:$AT$6,5,FALSE),
"")</f>
        <v/>
      </c>
      <c r="F299">
        <f>IF($C299="OK",TEXT(Plantilla!D310,"#"),"")</f>
        <v/>
      </c>
      <c r="G299">
        <f>IF($C299="OK",
   VLOOKUP(Plantilla!E310,'Tablas '!$B$4:$C$14,2,FALSE),
"")</f>
        <v/>
      </c>
      <c r="H299">
        <f>IF($C299="OK",TEXT(Plantilla!F310,"#"),"")</f>
        <v/>
      </c>
      <c r="I299">
        <f>IF($C299="OK",TEXT(Plantilla!G310,"#"),"")</f>
        <v/>
      </c>
      <c r="J299">
        <f>IF($C299="OK",TEXT(Plantilla!H310,"#"),"")</f>
        <v/>
      </c>
      <c r="K299">
        <f>IF($C299="OK",TEXT(Plantilla!I310,"#"),"")</f>
        <v/>
      </c>
      <c r="L299">
        <f>IF($C299="OK",TEXT(Plantilla!J310,"#"),"")</f>
        <v/>
      </c>
      <c r="M299">
        <f>IF($C299="OK",TEXT(Plantilla!K310,"#"),"")</f>
        <v/>
      </c>
      <c r="N299">
        <f>IF($C299="OK",
   CONCATENATE(YEAR(Plantilla!L310),"-",TEXT(MONTH(Plantilla!L310),"00"),"-",TEXT(DAY(Plantilla!L310),"00")),
"")</f>
        <v/>
      </c>
      <c r="O299">
        <f>IF($C299="OK",_xlfn.NUMBERVALUE(Plantilla!M310),"")</f>
        <v/>
      </c>
      <c r="P299">
        <f>IF($C299="OK",
   IF(Plantilla!N310&lt;&gt;"",
      CONCATENATE(YEAR(Plantilla!N310),"-",TEXT(MONTH(Plantilla!N310),"00"),"-",TEXT(DAY(Plantilla!N310),"00")),
   ""),
"")</f>
        <v/>
      </c>
      <c r="Q299">
        <f>IF($C299="OK",
   VLOOKUP(Plantilla!O310,'Tablas '!$E$4:$F$19,2,FALSE),
"")</f>
        <v/>
      </c>
      <c r="R299">
        <f>IF($C299="OK",
   VLOOKUP(Plantilla!P310,'Tablas '!$H$4:$I$5,2,FALSE),
"")</f>
        <v/>
      </c>
      <c r="S299">
        <f>IF($C299="OK",
   VLOOKUP(Plantilla!Q310,'Tablas '!$K$4:$L$8,2,FALSE),
"")</f>
        <v/>
      </c>
      <c r="T299">
        <f>IF($C299="OK",
   VLOOKUP(Plantilla!R310,'Tablas '!$AE$4:$AF$6,2,FALSE),
"")</f>
        <v/>
      </c>
      <c r="U299">
        <f>IF($C299="OK",
   VLOOKUP(Plantilla!S310,'Tablas '!$AE$4:$AF$6,2,FALSE),
"")</f>
        <v/>
      </c>
      <c r="V299">
        <f>IF($C299="OK",TEXT(Plantilla!T310,"#"),"")</f>
        <v/>
      </c>
      <c r="W299" s="84">
        <f>IF($C299="OK",
   VLOOKUP(Plantilla!U310,'Tablas '!$AM$4:$AN$1126,2,FALSE),
"")</f>
        <v/>
      </c>
      <c r="X299">
        <f>IF($C299="OK",TEXT(Plantilla!V310,"#"),"")</f>
        <v/>
      </c>
      <c r="Y299">
        <f>IF($C299="OK",
   CONCATENATE(YEAR(Plantilla!W310),"-",TEXT(MONTH(Plantilla!W310),"00"),"-",TEXT(DAY(Plantilla!W310),"00")),
"")</f>
        <v/>
      </c>
      <c r="Z299">
        <f>IF($C299="OK",
   CONCATENATE(YEAR(Plantilla!X310),"-",TEXT(MONTH(Plantilla!X310),"00"),"-",TEXT(DAY(Plantilla!X310),"00")),
"")</f>
        <v/>
      </c>
      <c r="AA299">
        <f>IF($C299="OK",
   TEXT(VLOOKUP(Plantilla!Y310,'Tablas '!$Q$4:$R$9,2,FALSE),"#"),
"")</f>
        <v/>
      </c>
      <c r="AB299">
        <f>IF($C299="OK",
   CONCATENATE(YEAR(Plantilla!Z310),"-",TEXT(MONTH(Plantilla!Z310),"00"),"-",TEXT(DAY(Plantilla!Z310),"00")),
"")</f>
        <v/>
      </c>
      <c r="AC299">
        <f>IF($C299="OK",
   TEXT(VLOOKUP(Plantilla!AA310,'Tablas '!$T$4:$U$13,2,FALSE),"#"),
"")</f>
        <v/>
      </c>
      <c r="AD299">
        <f>IF($C299="OK",TEXT(Plantilla!AB310,"#"),"")</f>
        <v/>
      </c>
      <c r="AE299">
        <f>IF($C299="OK",
   IF(Plantilla!AC310&lt;&gt;"",
      TEXT(VLOOKUP(Plantilla!AC310,'Tablas '!$W$4:$X$7,2,FALSE),"#"),
   ""),
"")</f>
        <v/>
      </c>
      <c r="AF299">
        <f>IF($C299="OK",TEXT(Plantilla!AD310,"#"),"")</f>
        <v/>
      </c>
      <c r="AG299" s="6">
        <f>IF($C299="OK",_xlfn.NUMBERVALUE(Plantilla!AE310),"")</f>
        <v/>
      </c>
      <c r="AH299" s="4">
        <f>IF($C299="OK",_xlfn.NUMBERVALUE(Plantilla!AF310),"")</f>
        <v/>
      </c>
      <c r="AI299" s="6">
        <f>IF($C299="OK",_xlfn.NUMBERVALUE(Plantilla!AG310),"")</f>
        <v/>
      </c>
      <c r="AJ299" s="6">
        <f>IF($C299="OK",_xlfn.NUMBERVALUE(Plantilla!AH310),"")</f>
        <v/>
      </c>
      <c r="AK299" s="6">
        <f>IF($C299="OK",_xlfn.NUMBERVALUE(Plantilla!AI310),"")</f>
        <v/>
      </c>
      <c r="AL299" s="6">
        <f>IF($C299="OK",_xlfn.NUMBERVALUE(Plantilla!AJ310),"")</f>
        <v/>
      </c>
      <c r="AM299" s="4">
        <f>IF($C299="OK",_xlfn.NUMBERVALUE(Plantilla!AK310),"")</f>
        <v/>
      </c>
      <c r="AN299" s="6">
        <f>IF($C299="OK",_xlfn.NUMBERVALUE(Plantilla!AL310),"")</f>
        <v/>
      </c>
      <c r="AO299" s="4">
        <f>IF($C299="OK",_xlfn.NUMBERVALUE(Plantilla!AM310),"")</f>
        <v/>
      </c>
      <c r="AP299" s="6">
        <f>IF($C299="OK",_xlfn.NUMBERVALUE(Plantilla!AN310),"")</f>
        <v/>
      </c>
      <c r="AQ299" s="4">
        <f>IF($C299="OK",_xlfn.NUMBERVALUE(Plantilla!AO310),"")</f>
        <v/>
      </c>
      <c r="AR299" s="6">
        <f>IF($C299="OK",_xlfn.NUMBERVALUE(Plantilla!AP310),"")</f>
        <v/>
      </c>
      <c r="AS299" s="4">
        <f>IF($C299="OK",_xlfn.NUMBERVALUE(Plantilla!AQ310),"")</f>
        <v/>
      </c>
      <c r="AT299" s="6">
        <f>IF($C299="OK",_xlfn.NUMBERVALUE(Plantilla!AR310),"")</f>
        <v/>
      </c>
      <c r="AU299" s="4">
        <f>IF($C299="OK",_xlfn.NUMBERVALUE(Plantilla!AS310),"")</f>
        <v/>
      </c>
      <c r="AV299" s="6">
        <f>IF($C299="OK",_xlfn.NUMBERVALUE(Plantilla!AT310),"")</f>
        <v/>
      </c>
      <c r="AW299" s="4">
        <f>IF($C299="OK",_xlfn.NUMBERVALUE(Plantilla!AU310),"")</f>
        <v/>
      </c>
      <c r="AX299" s="6">
        <f>IF($C299="OK",_xlfn.NUMBERVALUE(Plantilla!AV310),"")</f>
        <v/>
      </c>
      <c r="AY299" s="4">
        <f>IF($C299="OK",_xlfn.NUMBERVALUE(Plantilla!AW310),"")</f>
        <v/>
      </c>
      <c r="AZ299" s="6">
        <f>IF($C299="OK",_xlfn.NUMBERVALUE(Plantilla!AX310),"")</f>
        <v/>
      </c>
      <c r="BA299">
        <f>IF($C299="OK",_xlfn.NUMBERVALUE(Plantilla!AY310),"")</f>
        <v/>
      </c>
      <c r="BB299">
        <f>IF($C299="OK",_xlfn.NUMBERVALUE(Plantilla!AZ310),"")</f>
        <v/>
      </c>
      <c r="BC299" s="4">
        <f>IF($C299="OK",_xlfn.NUMBERVALUE(Plantilla!BA310),"")</f>
        <v/>
      </c>
      <c r="BD299" s="6">
        <f>IF($C299="OK",_xlfn.NUMBERVALUE(Plantilla!BB310),"")</f>
        <v/>
      </c>
      <c r="BE299" s="4">
        <f>IF($C299="OK",_xlfn.NUMBERVALUE(Plantilla!BC310),"")</f>
        <v/>
      </c>
      <c r="BF299" s="6">
        <f>IF($C299="OK",_xlfn.NUMBERVALUE(Plantilla!BD310),"")</f>
        <v/>
      </c>
      <c r="BG299" s="4">
        <f>IF($C299="OK",_xlfn.NUMBERVALUE(Plantilla!BE310),"")</f>
        <v/>
      </c>
      <c r="BH299" s="6">
        <f>IF($C299="OK",_xlfn.NUMBERVALUE(Plantilla!BF310),"")</f>
        <v/>
      </c>
      <c r="BI299" s="110">
        <f>IF($C299="OK",_xlfn.NUMBERVALUE(Plantilla!BG310),"")</f>
        <v/>
      </c>
      <c r="BJ299" s="6">
        <f>IF($C299="OK",_xlfn.NUMBERVALUE(Plantilla!BH310),"")</f>
        <v/>
      </c>
      <c r="BK299" s="109">
        <f>IF($C299="OK",_xlfn.NUMBERVALUE(Plantilla!BI310),"")</f>
        <v/>
      </c>
      <c r="BL299" s="6">
        <f>IF($C299="OK",
   IF(Plantilla!BJ310&lt;&gt;"",
      TEXT(VLOOKUP(Plantilla!BJ310,'Tablas '!$Z$4:$AA$6,2,FALSE),"#"),
   ""),
"")</f>
        <v/>
      </c>
      <c r="BM299" s="4">
        <f>IF($C299="OK",_xlfn.NUMBERVALUE(Plantilla!BK310),"")</f>
        <v/>
      </c>
      <c r="BN299" s="4">
        <f>IF($C299="OK",_xlfn.NUMBERVALUE(Plantilla!BL310),"")</f>
        <v/>
      </c>
      <c r="BO299" s="6">
        <f>IF($C299="OK",_xlfn.NUMBERVALUE(Plantilla!BM310),"")</f>
        <v/>
      </c>
      <c r="BP299" s="4">
        <f>IF($C299="OK",_xlfn.NUMBERVALUE(Plantilla!BN310),"")</f>
        <v/>
      </c>
      <c r="BQ299" s="6">
        <f>IF($C299="OK",_xlfn.NUMBERVALUE(Plantilla!BO310),"")</f>
        <v/>
      </c>
      <c r="BR299" s="4">
        <f>IF($C299="OK",_xlfn.NUMBERVALUE(Plantilla!BP310),"")</f>
        <v/>
      </c>
      <c r="BS299" s="6">
        <f>IF($C299="OK",_xlfn.NUMBERVALUE(Plantilla!BQ310),"")</f>
        <v/>
      </c>
      <c r="BT299" s="4">
        <f>IF($C299="OK",_xlfn.NUMBERVALUE(Plantilla!BR310),"")</f>
        <v/>
      </c>
      <c r="BU299" s="6">
        <f>IF($C299="OK",_xlfn.NUMBERVALUE(Plantilla!BS310),"")</f>
        <v/>
      </c>
      <c r="BV299" s="6">
        <f>IF($C299="OK",_xlfn.NUMBERVALUE(Plantilla!BT310),"")</f>
        <v/>
      </c>
      <c r="BW299" s="6">
        <f>IF($C299="OK",_xlfn.NUMBERVALUE(Plantilla!BU310),"")</f>
        <v/>
      </c>
      <c r="BX299" s="6">
        <f>IF($C299="OK",_xlfn.NUMBERVALUE(Plantilla!BV310),"")</f>
        <v/>
      </c>
      <c r="BY299" s="6">
        <f>IF($C299="OK",_xlfn.NUMBERVALUE(Plantilla!BW310),"")</f>
        <v/>
      </c>
      <c r="BZ299" s="6">
        <f>IF($C299="OK",_xlfn.NUMBERVALUE(Plantilla!BX310),"")</f>
        <v/>
      </c>
      <c r="CA299" s="6">
        <f>IF($C299="OK",_xlfn.NUMBERVALUE(Plantilla!BY310),"")</f>
        <v/>
      </c>
      <c r="CB299" s="6">
        <f>IF($C299="OK",_xlfn.NUMBERVALUE(Plantilla!BZ310),"")</f>
        <v/>
      </c>
      <c r="CC299" s="6">
        <f>IF($C299="OK",_xlfn.NUMBERVALUE(Plantilla!CA310),"")</f>
        <v/>
      </c>
      <c r="CD299" s="6">
        <f>IF($C299="OK",_xlfn.NUMBERVALUE(Plantilla!CB310),"")</f>
        <v/>
      </c>
      <c r="CE299" s="6">
        <f>IF($C299="OK",_xlfn.NUMBERVALUE(Plantilla!CC310),"")</f>
        <v/>
      </c>
      <c r="CF299" s="4">
        <f>IF($C299="OK",_xlfn.NUMBERVALUE(Plantilla!CD310),"")</f>
        <v/>
      </c>
      <c r="CG299" s="6">
        <f>IF($C299="OK",_xlfn.NUMBERVALUE(Plantilla!CE310),"")</f>
        <v/>
      </c>
      <c r="CH299" s="6">
        <f>IF($C299="OK",_xlfn.NUMBERVALUE(Plantilla!CF310),"")</f>
        <v/>
      </c>
      <c r="CI299" s="6">
        <f>IF($C299="OK",_xlfn.NUMBERVALUE(Plantilla!CG310),"")</f>
        <v/>
      </c>
      <c r="CJ299" s="6">
        <f>IF($C299="OK",_xlfn.NUMBERVALUE(Plantilla!CH310),"")</f>
        <v/>
      </c>
      <c r="CK299" s="6">
        <f>IF($C299="OK",_xlfn.NUMBERVALUE(Plantilla!CI310),"")</f>
        <v/>
      </c>
      <c r="CL299" s="6">
        <f>IF($C299="OK",_xlfn.NUMBERVALUE(Plantilla!CJ310),"")</f>
        <v/>
      </c>
      <c r="CM299">
        <f>IF($C299="OK",TEXT(Plantilla!CK310,"#"),"")</f>
        <v/>
      </c>
      <c r="CN299" s="6">
        <f>IF($C299="OK",_xlfn.NUMBERVALUE(Plantilla!CL310),"")</f>
        <v/>
      </c>
      <c r="CO299" s="6">
        <f>IF($C299="OK",_xlfn.NUMBERVALUE(Plantilla!CM310),"")</f>
        <v/>
      </c>
      <c r="CP299" s="110">
        <f>IF($C299="OK",_xlfn.NUMBERVALUE(Plantilla!CN310),"")</f>
        <v/>
      </c>
      <c r="CQ299" s="6">
        <f>IF($C299="OK",_xlfn.NUMBERVALUE(Plantilla!CO310),"")</f>
        <v/>
      </c>
      <c r="CR299" s="109">
        <f>IF($C299="OK",_xlfn.NUMBERVALUE(Plantilla!CP310),"")</f>
        <v/>
      </c>
      <c r="CS299" s="110">
        <f>IF($C299="OK",_xlfn.NUMBERVALUE(Plantilla!CQ310),"")</f>
        <v/>
      </c>
      <c r="CT299" s="6">
        <f>IF($C299="OK",_xlfn.NUMBERVALUE(Plantilla!CR310),"")</f>
        <v/>
      </c>
      <c r="CU299" s="109">
        <f>IF($C299="OK",_xlfn.NUMBERVALUE(Plantilla!CS310),"")</f>
        <v/>
      </c>
      <c r="CV299" s="110">
        <f>IF($C299="OK",_xlfn.NUMBERVALUE(Plantilla!CT310),"")</f>
        <v/>
      </c>
      <c r="CW299" s="6">
        <f>IF($C299="OK",_xlfn.NUMBERVALUE(Plantilla!CU310),"")</f>
        <v/>
      </c>
      <c r="CX299" s="82">
        <f>IF($C299="OK",_xlfn.NUMBERVALUE(Plantilla!CV310),"")</f>
        <v/>
      </c>
      <c r="CY299" s="6">
        <f>IF($C299="OK",_xlfn.NUMBERVALUE(Plantilla!CW310),"")</f>
        <v/>
      </c>
      <c r="CZ299" s="82">
        <f>IF($C299="OK",_xlfn.NUMBERVALUE(Plantilla!CX310),"")</f>
        <v/>
      </c>
      <c r="DA299" s="6">
        <f>IF($C299="OK",_xlfn.NUMBERVALUE(Plantilla!CY310),"")</f>
        <v/>
      </c>
      <c r="DB299" s="109">
        <f>IF($C299="OK",_xlfn.NUMBERVALUE(Plantilla!CZ310),"")</f>
        <v/>
      </c>
      <c r="DC299" s="6">
        <f>IF($C299="OK",_xlfn.NUMBERVALUE(Plantilla!DA310),"")</f>
        <v/>
      </c>
      <c r="DD299" s="6">
        <f>IF($C299="OK",TEXT(Plantilla!DB310,"#"),"")</f>
        <v/>
      </c>
      <c r="DE299" s="6">
        <f>IF($C299="OK",_xlfn.NUMBERVALUE(Plantilla!DC310),"")</f>
        <v/>
      </c>
      <c r="DF299" s="4">
        <f>IF($C299="OK",_xlfn.NUMBERVALUE(Plantilla!DD310),"")</f>
        <v/>
      </c>
      <c r="DG299" s="6">
        <f>IF($C299="OK",_xlfn.NUMBERVALUE(Plantilla!DE310),"")</f>
        <v/>
      </c>
      <c r="DH299" s="6">
        <f>IF($C299="OK",_xlfn.NUMBERVALUE(Plantilla!DF310),"")</f>
        <v/>
      </c>
      <c r="DI299" s="6">
        <f>IF($C299="OK",_xlfn.NUMBERVALUE(Plantilla!DG310),"")</f>
        <v/>
      </c>
      <c r="DJ299" s="6">
        <f>IF($C299="OK",_xlfn.NUMBERVALUE(Plantilla!DH310),"")</f>
        <v/>
      </c>
      <c r="DK299" s="6">
        <f>IF($C299="OK",_xlfn.NUMBERVALUE(Plantilla!DI310),"")</f>
        <v/>
      </c>
      <c r="DL299" s="6">
        <f>IF($C299="OK",_xlfn.NUMBERVALUE(Plantilla!DJ310),"")</f>
        <v/>
      </c>
      <c r="DM299" s="6">
        <f>IF($C299="OK",_xlfn.NUMBERVALUE(Plantilla!DK310),"")</f>
        <v/>
      </c>
      <c r="DN299" s="6">
        <f>IF($C299="OK",_xlfn.NUMBERVALUE(Plantilla!DL310),"")</f>
        <v/>
      </c>
      <c r="DO299" s="6">
        <f>IF($C299="OK",_xlfn.NUMBERVALUE(Plantilla!DM310),"")</f>
        <v/>
      </c>
      <c r="DP299" s="6">
        <f>IF($C299="OK",_xlfn.NUMBERVALUE(Plantilla!DN310),"")</f>
        <v/>
      </c>
      <c r="DQ299" s="6">
        <f>IF($C299="OK",_xlfn.NUMBERVALUE(Plantilla!DO310),"")</f>
        <v/>
      </c>
      <c r="DR299" s="6">
        <f>IF($C299="OK",_xlfn.NUMBERVALUE(Plantilla!DP310),"")</f>
        <v/>
      </c>
      <c r="DS299">
        <f>IF($C299="OK",TEXT(Plantilla!DR310,"#"),"")</f>
        <v/>
      </c>
      <c r="DT299" s="6" t="n"/>
    </row>
    <row r="300">
      <c r="A300">
        <f>IF(Plantilla!$I$6="¡Perfecto!, Guarda el archivo y adjúntalo a tu interfaz de Nómina Electrónica","OK","Error")</f>
        <v/>
      </c>
      <c r="B300">
        <f>IF(Plantilla!$I$6="¡Perfecto!, Guarda el archivo y adjúntalo a tu interfaz de Nómina Electrónica",MID(Plantilla!$D$2,SEARCH("V",Plantilla!$D$2),10),"")</f>
        <v/>
      </c>
      <c r="C300">
        <f>Plantilla!C311</f>
        <v/>
      </c>
      <c r="D300">
        <f>IF($C300="OK",Plantilla!B311,"")</f>
        <v/>
      </c>
      <c r="E300">
        <f>IF($C300="OK",
   VLOOKUP(Plantilla!$E$4,'Tablas '!$AP$4:$AT$6,5,FALSE),
"")</f>
        <v/>
      </c>
      <c r="F300">
        <f>IF($C300="OK",TEXT(Plantilla!D311,"#"),"")</f>
        <v/>
      </c>
      <c r="G300">
        <f>IF($C300="OK",
   VLOOKUP(Plantilla!E311,'Tablas '!$B$4:$C$14,2,FALSE),
"")</f>
        <v/>
      </c>
      <c r="H300">
        <f>IF($C300="OK",TEXT(Plantilla!F311,"#"),"")</f>
        <v/>
      </c>
      <c r="I300">
        <f>IF($C300="OK",TEXT(Plantilla!G311,"#"),"")</f>
        <v/>
      </c>
      <c r="J300">
        <f>IF($C300="OK",TEXT(Plantilla!H311,"#"),"")</f>
        <v/>
      </c>
      <c r="K300">
        <f>IF($C300="OK",TEXT(Plantilla!I311,"#"),"")</f>
        <v/>
      </c>
      <c r="L300">
        <f>IF($C300="OK",TEXT(Plantilla!J311,"#"),"")</f>
        <v/>
      </c>
      <c r="M300">
        <f>IF($C300="OK",TEXT(Plantilla!K311,"#"),"")</f>
        <v/>
      </c>
      <c r="N300">
        <f>IF($C300="OK",
   CONCATENATE(YEAR(Plantilla!L311),"-",TEXT(MONTH(Plantilla!L311),"00"),"-",TEXT(DAY(Plantilla!L311),"00")),
"")</f>
        <v/>
      </c>
      <c r="O300">
        <f>IF($C300="OK",_xlfn.NUMBERVALUE(Plantilla!M311),"")</f>
        <v/>
      </c>
      <c r="P300">
        <f>IF($C300="OK",
   IF(Plantilla!N311&lt;&gt;"",
      CONCATENATE(YEAR(Plantilla!N311),"-",TEXT(MONTH(Plantilla!N311),"00"),"-",TEXT(DAY(Plantilla!N311),"00")),
   ""),
"")</f>
        <v/>
      </c>
      <c r="Q300">
        <f>IF($C300="OK",
   VLOOKUP(Plantilla!O311,'Tablas '!$E$4:$F$19,2,FALSE),
"")</f>
        <v/>
      </c>
      <c r="R300">
        <f>IF($C300="OK",
   VLOOKUP(Plantilla!P311,'Tablas '!$H$4:$I$5,2,FALSE),
"")</f>
        <v/>
      </c>
      <c r="S300">
        <f>IF($C300="OK",
   VLOOKUP(Plantilla!Q311,'Tablas '!$K$4:$L$8,2,FALSE),
"")</f>
        <v/>
      </c>
      <c r="T300">
        <f>IF($C300="OK",
   VLOOKUP(Plantilla!R311,'Tablas '!$AE$4:$AF$6,2,FALSE),
"")</f>
        <v/>
      </c>
      <c r="U300">
        <f>IF($C300="OK",
   VLOOKUP(Plantilla!S311,'Tablas '!$AE$4:$AF$6,2,FALSE),
"")</f>
        <v/>
      </c>
      <c r="V300">
        <f>IF($C300="OK",TEXT(Plantilla!T311,"#"),"")</f>
        <v/>
      </c>
      <c r="W300" s="84">
        <f>IF($C300="OK",
   VLOOKUP(Plantilla!U311,'Tablas '!$AM$4:$AN$1126,2,FALSE),
"")</f>
        <v/>
      </c>
      <c r="X300">
        <f>IF($C300="OK",TEXT(Plantilla!V311,"#"),"")</f>
        <v/>
      </c>
      <c r="Y300">
        <f>IF($C300="OK",
   CONCATENATE(YEAR(Plantilla!W311),"-",TEXT(MONTH(Plantilla!W311),"00"),"-",TEXT(DAY(Plantilla!W311),"00")),
"")</f>
        <v/>
      </c>
      <c r="Z300">
        <f>IF($C300="OK",
   CONCATENATE(YEAR(Plantilla!X311),"-",TEXT(MONTH(Plantilla!X311),"00"),"-",TEXT(DAY(Plantilla!X311),"00")),
"")</f>
        <v/>
      </c>
      <c r="AA300">
        <f>IF($C300="OK",
   TEXT(VLOOKUP(Plantilla!Y311,'Tablas '!$Q$4:$R$9,2,FALSE),"#"),
"")</f>
        <v/>
      </c>
      <c r="AB300">
        <f>IF($C300="OK",
   CONCATENATE(YEAR(Plantilla!Z311),"-",TEXT(MONTH(Plantilla!Z311),"00"),"-",TEXT(DAY(Plantilla!Z311),"00")),
"")</f>
        <v/>
      </c>
      <c r="AC300">
        <f>IF($C300="OK",
   TEXT(VLOOKUP(Plantilla!AA311,'Tablas '!$T$4:$U$13,2,FALSE),"#"),
"")</f>
        <v/>
      </c>
      <c r="AD300">
        <f>IF($C300="OK",TEXT(Plantilla!AB311,"#"),"")</f>
        <v/>
      </c>
      <c r="AE300">
        <f>IF($C300="OK",
   IF(Plantilla!AC311&lt;&gt;"",
      TEXT(VLOOKUP(Plantilla!AC311,'Tablas '!$W$4:$X$7,2,FALSE),"#"),
   ""),
"")</f>
        <v/>
      </c>
      <c r="AF300">
        <f>IF($C300="OK",TEXT(Plantilla!AD311,"#"),"")</f>
        <v/>
      </c>
      <c r="AG300" s="6">
        <f>IF($C300="OK",_xlfn.NUMBERVALUE(Plantilla!AE311),"")</f>
        <v/>
      </c>
      <c r="AH300" s="4">
        <f>IF($C300="OK",_xlfn.NUMBERVALUE(Plantilla!AF311),"")</f>
        <v/>
      </c>
      <c r="AI300" s="6">
        <f>IF($C300="OK",_xlfn.NUMBERVALUE(Plantilla!AG311),"")</f>
        <v/>
      </c>
      <c r="AJ300" s="6">
        <f>IF($C300="OK",_xlfn.NUMBERVALUE(Plantilla!AH311),"")</f>
        <v/>
      </c>
      <c r="AK300" s="6">
        <f>IF($C300="OK",_xlfn.NUMBERVALUE(Plantilla!AI311),"")</f>
        <v/>
      </c>
      <c r="AL300" s="6">
        <f>IF($C300="OK",_xlfn.NUMBERVALUE(Plantilla!AJ311),"")</f>
        <v/>
      </c>
      <c r="AM300" s="4">
        <f>IF($C300="OK",_xlfn.NUMBERVALUE(Plantilla!AK311),"")</f>
        <v/>
      </c>
      <c r="AN300" s="6">
        <f>IF($C300="OK",_xlfn.NUMBERVALUE(Plantilla!AL311),"")</f>
        <v/>
      </c>
      <c r="AO300" s="4">
        <f>IF($C300="OK",_xlfn.NUMBERVALUE(Plantilla!AM311),"")</f>
        <v/>
      </c>
      <c r="AP300" s="6">
        <f>IF($C300="OK",_xlfn.NUMBERVALUE(Plantilla!AN311),"")</f>
        <v/>
      </c>
      <c r="AQ300" s="4">
        <f>IF($C300="OK",_xlfn.NUMBERVALUE(Plantilla!AO311),"")</f>
        <v/>
      </c>
      <c r="AR300" s="6">
        <f>IF($C300="OK",_xlfn.NUMBERVALUE(Plantilla!AP311),"")</f>
        <v/>
      </c>
      <c r="AS300" s="4">
        <f>IF($C300="OK",_xlfn.NUMBERVALUE(Plantilla!AQ311),"")</f>
        <v/>
      </c>
      <c r="AT300" s="6">
        <f>IF($C300="OK",_xlfn.NUMBERVALUE(Plantilla!AR311),"")</f>
        <v/>
      </c>
      <c r="AU300" s="4">
        <f>IF($C300="OK",_xlfn.NUMBERVALUE(Plantilla!AS311),"")</f>
        <v/>
      </c>
      <c r="AV300" s="6">
        <f>IF($C300="OK",_xlfn.NUMBERVALUE(Plantilla!AT311),"")</f>
        <v/>
      </c>
      <c r="AW300" s="4">
        <f>IF($C300="OK",_xlfn.NUMBERVALUE(Plantilla!AU311),"")</f>
        <v/>
      </c>
      <c r="AX300" s="6">
        <f>IF($C300="OK",_xlfn.NUMBERVALUE(Plantilla!AV311),"")</f>
        <v/>
      </c>
      <c r="AY300" s="4">
        <f>IF($C300="OK",_xlfn.NUMBERVALUE(Plantilla!AW311),"")</f>
        <v/>
      </c>
      <c r="AZ300" s="6">
        <f>IF($C300="OK",_xlfn.NUMBERVALUE(Plantilla!AX311),"")</f>
        <v/>
      </c>
      <c r="BA300">
        <f>IF($C300="OK",_xlfn.NUMBERVALUE(Plantilla!AY311),"")</f>
        <v/>
      </c>
      <c r="BB300">
        <f>IF($C300="OK",_xlfn.NUMBERVALUE(Plantilla!AZ311),"")</f>
        <v/>
      </c>
      <c r="BC300" s="4">
        <f>IF($C300="OK",_xlfn.NUMBERVALUE(Plantilla!BA311),"")</f>
        <v/>
      </c>
      <c r="BD300" s="6">
        <f>IF($C300="OK",_xlfn.NUMBERVALUE(Plantilla!BB311),"")</f>
        <v/>
      </c>
      <c r="BE300" s="4">
        <f>IF($C300="OK",_xlfn.NUMBERVALUE(Plantilla!BC311),"")</f>
        <v/>
      </c>
      <c r="BF300" s="6">
        <f>IF($C300="OK",_xlfn.NUMBERVALUE(Plantilla!BD311),"")</f>
        <v/>
      </c>
      <c r="BG300" s="4">
        <f>IF($C300="OK",_xlfn.NUMBERVALUE(Plantilla!BE311),"")</f>
        <v/>
      </c>
      <c r="BH300" s="6">
        <f>IF($C300="OK",_xlfn.NUMBERVALUE(Plantilla!BF311),"")</f>
        <v/>
      </c>
      <c r="BI300" s="110">
        <f>IF($C300="OK",_xlfn.NUMBERVALUE(Plantilla!BG311),"")</f>
        <v/>
      </c>
      <c r="BJ300" s="6">
        <f>IF($C300="OK",_xlfn.NUMBERVALUE(Plantilla!BH311),"")</f>
        <v/>
      </c>
      <c r="BK300" s="109">
        <f>IF($C300="OK",_xlfn.NUMBERVALUE(Plantilla!BI311),"")</f>
        <v/>
      </c>
      <c r="BL300" s="6">
        <f>IF($C300="OK",
   IF(Plantilla!BJ311&lt;&gt;"",
      TEXT(VLOOKUP(Plantilla!BJ311,'Tablas '!$Z$4:$AA$6,2,FALSE),"#"),
   ""),
"")</f>
        <v/>
      </c>
      <c r="BM300" s="4">
        <f>IF($C300="OK",_xlfn.NUMBERVALUE(Plantilla!BK311),"")</f>
        <v/>
      </c>
      <c r="BN300" s="4">
        <f>IF($C300="OK",_xlfn.NUMBERVALUE(Plantilla!BL311),"")</f>
        <v/>
      </c>
      <c r="BO300" s="6">
        <f>IF($C300="OK",_xlfn.NUMBERVALUE(Plantilla!BM311),"")</f>
        <v/>
      </c>
      <c r="BP300" s="4">
        <f>IF($C300="OK",_xlfn.NUMBERVALUE(Plantilla!BN311),"")</f>
        <v/>
      </c>
      <c r="BQ300" s="6">
        <f>IF($C300="OK",_xlfn.NUMBERVALUE(Plantilla!BO311),"")</f>
        <v/>
      </c>
      <c r="BR300" s="4">
        <f>IF($C300="OK",_xlfn.NUMBERVALUE(Plantilla!BP311),"")</f>
        <v/>
      </c>
      <c r="BS300" s="6">
        <f>IF($C300="OK",_xlfn.NUMBERVALUE(Plantilla!BQ311),"")</f>
        <v/>
      </c>
      <c r="BT300" s="4">
        <f>IF($C300="OK",_xlfn.NUMBERVALUE(Plantilla!BR311),"")</f>
        <v/>
      </c>
      <c r="BU300" s="6">
        <f>IF($C300="OK",_xlfn.NUMBERVALUE(Plantilla!BS311),"")</f>
        <v/>
      </c>
      <c r="BV300" s="6">
        <f>IF($C300="OK",_xlfn.NUMBERVALUE(Plantilla!BT311),"")</f>
        <v/>
      </c>
      <c r="BW300" s="6">
        <f>IF($C300="OK",_xlfn.NUMBERVALUE(Plantilla!BU311),"")</f>
        <v/>
      </c>
      <c r="BX300" s="6">
        <f>IF($C300="OK",_xlfn.NUMBERVALUE(Plantilla!BV311),"")</f>
        <v/>
      </c>
      <c r="BY300" s="6">
        <f>IF($C300="OK",_xlfn.NUMBERVALUE(Plantilla!BW311),"")</f>
        <v/>
      </c>
      <c r="BZ300" s="6">
        <f>IF($C300="OK",_xlfn.NUMBERVALUE(Plantilla!BX311),"")</f>
        <v/>
      </c>
      <c r="CA300" s="6">
        <f>IF($C300="OK",_xlfn.NUMBERVALUE(Plantilla!BY311),"")</f>
        <v/>
      </c>
      <c r="CB300" s="6">
        <f>IF($C300="OK",_xlfn.NUMBERVALUE(Plantilla!BZ311),"")</f>
        <v/>
      </c>
      <c r="CC300" s="6">
        <f>IF($C300="OK",_xlfn.NUMBERVALUE(Plantilla!CA311),"")</f>
        <v/>
      </c>
      <c r="CD300" s="6">
        <f>IF($C300="OK",_xlfn.NUMBERVALUE(Plantilla!CB311),"")</f>
        <v/>
      </c>
      <c r="CE300" s="6">
        <f>IF($C300="OK",_xlfn.NUMBERVALUE(Plantilla!CC311),"")</f>
        <v/>
      </c>
      <c r="CF300" s="4">
        <f>IF($C300="OK",_xlfn.NUMBERVALUE(Plantilla!CD311),"")</f>
        <v/>
      </c>
      <c r="CG300" s="6">
        <f>IF($C300="OK",_xlfn.NUMBERVALUE(Plantilla!CE311),"")</f>
        <v/>
      </c>
      <c r="CH300" s="6">
        <f>IF($C300="OK",_xlfn.NUMBERVALUE(Plantilla!CF311),"")</f>
        <v/>
      </c>
      <c r="CI300" s="6">
        <f>IF($C300="OK",_xlfn.NUMBERVALUE(Plantilla!CG311),"")</f>
        <v/>
      </c>
      <c r="CJ300" s="6">
        <f>IF($C300="OK",_xlfn.NUMBERVALUE(Plantilla!CH311),"")</f>
        <v/>
      </c>
      <c r="CK300" s="6">
        <f>IF($C300="OK",_xlfn.NUMBERVALUE(Plantilla!CI311),"")</f>
        <v/>
      </c>
      <c r="CL300" s="6">
        <f>IF($C300="OK",_xlfn.NUMBERVALUE(Plantilla!CJ311),"")</f>
        <v/>
      </c>
      <c r="CM300">
        <f>IF($C300="OK",TEXT(Plantilla!CK311,"#"),"")</f>
        <v/>
      </c>
      <c r="CN300" s="6">
        <f>IF($C300="OK",_xlfn.NUMBERVALUE(Plantilla!CL311),"")</f>
        <v/>
      </c>
      <c r="CO300" s="6">
        <f>IF($C300="OK",_xlfn.NUMBERVALUE(Plantilla!CM311),"")</f>
        <v/>
      </c>
      <c r="CP300" s="110">
        <f>IF($C300="OK",_xlfn.NUMBERVALUE(Plantilla!CN311),"")</f>
        <v/>
      </c>
      <c r="CQ300" s="6">
        <f>IF($C300="OK",_xlfn.NUMBERVALUE(Plantilla!CO311),"")</f>
        <v/>
      </c>
      <c r="CR300" s="109">
        <f>IF($C300="OK",_xlfn.NUMBERVALUE(Plantilla!CP311),"")</f>
        <v/>
      </c>
      <c r="CS300" s="110">
        <f>IF($C300="OK",_xlfn.NUMBERVALUE(Plantilla!CQ311),"")</f>
        <v/>
      </c>
      <c r="CT300" s="6">
        <f>IF($C300="OK",_xlfn.NUMBERVALUE(Plantilla!CR311),"")</f>
        <v/>
      </c>
      <c r="CU300" s="109">
        <f>IF($C300="OK",_xlfn.NUMBERVALUE(Plantilla!CS311),"")</f>
        <v/>
      </c>
      <c r="CV300" s="110">
        <f>IF($C300="OK",_xlfn.NUMBERVALUE(Plantilla!CT311),"")</f>
        <v/>
      </c>
      <c r="CW300" s="6">
        <f>IF($C300="OK",_xlfn.NUMBERVALUE(Plantilla!CU311),"")</f>
        <v/>
      </c>
      <c r="CX300" s="82">
        <f>IF($C300="OK",_xlfn.NUMBERVALUE(Plantilla!CV311),"")</f>
        <v/>
      </c>
      <c r="CY300" s="6">
        <f>IF($C300="OK",_xlfn.NUMBERVALUE(Plantilla!CW311),"")</f>
        <v/>
      </c>
      <c r="CZ300" s="82">
        <f>IF($C300="OK",_xlfn.NUMBERVALUE(Plantilla!CX311),"")</f>
        <v/>
      </c>
      <c r="DA300" s="6">
        <f>IF($C300="OK",_xlfn.NUMBERVALUE(Plantilla!CY311),"")</f>
        <v/>
      </c>
      <c r="DB300" s="109">
        <f>IF($C300="OK",_xlfn.NUMBERVALUE(Plantilla!CZ311),"")</f>
        <v/>
      </c>
      <c r="DC300" s="6">
        <f>IF($C300="OK",_xlfn.NUMBERVALUE(Plantilla!DA311),"")</f>
        <v/>
      </c>
      <c r="DD300" s="6">
        <f>IF($C300="OK",TEXT(Plantilla!DB311,"#"),"")</f>
        <v/>
      </c>
      <c r="DE300" s="6">
        <f>IF($C300="OK",_xlfn.NUMBERVALUE(Plantilla!DC311),"")</f>
        <v/>
      </c>
      <c r="DF300" s="4">
        <f>IF($C300="OK",_xlfn.NUMBERVALUE(Plantilla!DD311),"")</f>
        <v/>
      </c>
      <c r="DG300" s="6">
        <f>IF($C300="OK",_xlfn.NUMBERVALUE(Plantilla!DE311),"")</f>
        <v/>
      </c>
      <c r="DH300" s="6">
        <f>IF($C300="OK",_xlfn.NUMBERVALUE(Plantilla!DF311),"")</f>
        <v/>
      </c>
      <c r="DI300" s="6">
        <f>IF($C300="OK",_xlfn.NUMBERVALUE(Plantilla!DG311),"")</f>
        <v/>
      </c>
      <c r="DJ300" s="6">
        <f>IF($C300="OK",_xlfn.NUMBERVALUE(Plantilla!DH311),"")</f>
        <v/>
      </c>
      <c r="DK300" s="6">
        <f>IF($C300="OK",_xlfn.NUMBERVALUE(Plantilla!DI311),"")</f>
        <v/>
      </c>
      <c r="DL300" s="6">
        <f>IF($C300="OK",_xlfn.NUMBERVALUE(Plantilla!DJ311),"")</f>
        <v/>
      </c>
      <c r="DM300" s="6">
        <f>IF($C300="OK",_xlfn.NUMBERVALUE(Plantilla!DK311),"")</f>
        <v/>
      </c>
      <c r="DN300" s="6">
        <f>IF($C300="OK",_xlfn.NUMBERVALUE(Plantilla!DL311),"")</f>
        <v/>
      </c>
      <c r="DO300" s="6">
        <f>IF($C300="OK",_xlfn.NUMBERVALUE(Plantilla!DM311),"")</f>
        <v/>
      </c>
      <c r="DP300" s="6">
        <f>IF($C300="OK",_xlfn.NUMBERVALUE(Plantilla!DN311),"")</f>
        <v/>
      </c>
      <c r="DQ300" s="6">
        <f>IF($C300="OK",_xlfn.NUMBERVALUE(Plantilla!DO311),"")</f>
        <v/>
      </c>
      <c r="DR300" s="6">
        <f>IF($C300="OK",_xlfn.NUMBERVALUE(Plantilla!DP311),"")</f>
        <v/>
      </c>
      <c r="DS300">
        <f>IF($C300="OK",TEXT(Plantilla!DR311,"#"),"")</f>
        <v/>
      </c>
      <c r="DT300" s="6" t="n"/>
    </row>
    <row r="301">
      <c r="A301">
        <f>IF(Plantilla!$I$6="¡Perfecto!, Guarda el archivo y adjúntalo a tu interfaz de Nómina Electrónica","OK","Error")</f>
        <v/>
      </c>
      <c r="B301">
        <f>IF(Plantilla!$I$6="¡Perfecto!, Guarda el archivo y adjúntalo a tu interfaz de Nómina Electrónica",MID(Plantilla!$D$2,SEARCH("V",Plantilla!$D$2),10),"")</f>
        <v/>
      </c>
      <c r="C301">
        <f>Plantilla!C312</f>
        <v/>
      </c>
      <c r="D301">
        <f>IF($C301="OK",Plantilla!B312,"")</f>
        <v/>
      </c>
      <c r="E301">
        <f>IF($C301="OK",
   VLOOKUP(Plantilla!$E$4,'Tablas '!$AP$4:$AT$6,5,FALSE),
"")</f>
        <v/>
      </c>
      <c r="F301">
        <f>IF($C301="OK",TEXT(Plantilla!D312,"#"),"")</f>
        <v/>
      </c>
      <c r="G301">
        <f>IF($C301="OK",
   VLOOKUP(Plantilla!E312,'Tablas '!$B$4:$C$14,2,FALSE),
"")</f>
        <v/>
      </c>
      <c r="H301">
        <f>IF($C301="OK",TEXT(Plantilla!F312,"#"),"")</f>
        <v/>
      </c>
      <c r="I301">
        <f>IF($C301="OK",TEXT(Plantilla!G312,"#"),"")</f>
        <v/>
      </c>
      <c r="J301">
        <f>IF($C301="OK",TEXT(Plantilla!H312,"#"),"")</f>
        <v/>
      </c>
      <c r="K301">
        <f>IF($C301="OK",TEXT(Plantilla!I312,"#"),"")</f>
        <v/>
      </c>
      <c r="L301">
        <f>IF($C301="OK",TEXT(Plantilla!J312,"#"),"")</f>
        <v/>
      </c>
      <c r="M301">
        <f>IF($C301="OK",TEXT(Plantilla!K312,"#"),"")</f>
        <v/>
      </c>
      <c r="N301">
        <f>IF($C301="OK",
   CONCATENATE(YEAR(Plantilla!L312),"-",TEXT(MONTH(Plantilla!L312),"00"),"-",TEXT(DAY(Plantilla!L312),"00")),
"")</f>
        <v/>
      </c>
      <c r="O301">
        <f>IF($C301="OK",_xlfn.NUMBERVALUE(Plantilla!M312),"")</f>
        <v/>
      </c>
      <c r="P301">
        <f>IF($C301="OK",
   IF(Plantilla!N312&lt;&gt;"",
      CONCATENATE(YEAR(Plantilla!N312),"-",TEXT(MONTH(Plantilla!N312),"00"),"-",TEXT(DAY(Plantilla!N312),"00")),
   ""),
"")</f>
        <v/>
      </c>
      <c r="Q301">
        <f>IF($C301="OK",
   VLOOKUP(Plantilla!O312,'Tablas '!$E$4:$F$19,2,FALSE),
"")</f>
        <v/>
      </c>
      <c r="R301">
        <f>IF($C301="OK",
   VLOOKUP(Plantilla!P312,'Tablas '!$H$4:$I$5,2,FALSE),
"")</f>
        <v/>
      </c>
      <c r="S301">
        <f>IF($C301="OK",
   VLOOKUP(Plantilla!Q312,'Tablas '!$K$4:$L$8,2,FALSE),
"")</f>
        <v/>
      </c>
      <c r="T301">
        <f>IF($C301="OK",
   VLOOKUP(Plantilla!R312,'Tablas '!$AE$4:$AF$6,2,FALSE),
"")</f>
        <v/>
      </c>
      <c r="U301">
        <f>IF($C301="OK",
   VLOOKUP(Plantilla!S312,'Tablas '!$AE$4:$AF$6,2,FALSE),
"")</f>
        <v/>
      </c>
      <c r="V301">
        <f>IF($C301="OK",TEXT(Plantilla!T312,"#"),"")</f>
        <v/>
      </c>
      <c r="W301" s="84">
        <f>IF($C301="OK",
   VLOOKUP(Plantilla!U312,'Tablas '!$AM$4:$AN$1126,2,FALSE),
"")</f>
        <v/>
      </c>
      <c r="X301">
        <f>IF($C301="OK",TEXT(Plantilla!V312,"#"),"")</f>
        <v/>
      </c>
      <c r="Y301">
        <f>IF($C301="OK",
   CONCATENATE(YEAR(Plantilla!W312),"-",TEXT(MONTH(Plantilla!W312),"00"),"-",TEXT(DAY(Plantilla!W312),"00")),
"")</f>
        <v/>
      </c>
      <c r="Z301">
        <f>IF($C301="OK",
   CONCATENATE(YEAR(Plantilla!X312),"-",TEXT(MONTH(Plantilla!X312),"00"),"-",TEXT(DAY(Plantilla!X312),"00")),
"")</f>
        <v/>
      </c>
      <c r="AA301">
        <f>IF($C301="OK",
   TEXT(VLOOKUP(Plantilla!Y312,'Tablas '!$Q$4:$R$9,2,FALSE),"#"),
"")</f>
        <v/>
      </c>
      <c r="AB301">
        <f>IF($C301="OK",
   CONCATENATE(YEAR(Plantilla!Z312),"-",TEXT(MONTH(Plantilla!Z312),"00"),"-",TEXT(DAY(Plantilla!Z312),"00")),
"")</f>
        <v/>
      </c>
      <c r="AC301">
        <f>IF($C301="OK",
   TEXT(VLOOKUP(Plantilla!AA312,'Tablas '!$T$4:$U$13,2,FALSE),"#"),
"")</f>
        <v/>
      </c>
      <c r="AD301">
        <f>IF($C301="OK",TEXT(Plantilla!AB312,"#"),"")</f>
        <v/>
      </c>
      <c r="AE301">
        <f>IF($C301="OK",
   IF(Plantilla!AC312&lt;&gt;"",
      TEXT(VLOOKUP(Plantilla!AC312,'Tablas '!$W$4:$X$7,2,FALSE),"#"),
   ""),
"")</f>
        <v/>
      </c>
      <c r="AF301">
        <f>IF($C301="OK",TEXT(Plantilla!AD312,"#"),"")</f>
        <v/>
      </c>
      <c r="AG301" s="6">
        <f>IF($C301="OK",_xlfn.NUMBERVALUE(Plantilla!AE312),"")</f>
        <v/>
      </c>
      <c r="AH301" s="4">
        <f>IF($C301="OK",_xlfn.NUMBERVALUE(Plantilla!AF312),"")</f>
        <v/>
      </c>
      <c r="AI301" s="6">
        <f>IF($C301="OK",_xlfn.NUMBERVALUE(Plantilla!AG312),"")</f>
        <v/>
      </c>
      <c r="AJ301" s="6">
        <f>IF($C301="OK",_xlfn.NUMBERVALUE(Plantilla!AH312),"")</f>
        <v/>
      </c>
      <c r="AK301" s="6">
        <f>IF($C301="OK",_xlfn.NUMBERVALUE(Plantilla!AI312),"")</f>
        <v/>
      </c>
      <c r="AL301" s="6">
        <f>IF($C301="OK",_xlfn.NUMBERVALUE(Plantilla!AJ312),"")</f>
        <v/>
      </c>
      <c r="AM301" s="4">
        <f>IF($C301="OK",_xlfn.NUMBERVALUE(Plantilla!AK312),"")</f>
        <v/>
      </c>
      <c r="AN301" s="6">
        <f>IF($C301="OK",_xlfn.NUMBERVALUE(Plantilla!AL312),"")</f>
        <v/>
      </c>
      <c r="AO301" s="4">
        <f>IF($C301="OK",_xlfn.NUMBERVALUE(Plantilla!AM312),"")</f>
        <v/>
      </c>
      <c r="AP301" s="6">
        <f>IF($C301="OK",_xlfn.NUMBERVALUE(Plantilla!AN312),"")</f>
        <v/>
      </c>
      <c r="AQ301" s="4">
        <f>IF($C301="OK",_xlfn.NUMBERVALUE(Plantilla!AO312),"")</f>
        <v/>
      </c>
      <c r="AR301" s="6">
        <f>IF($C301="OK",_xlfn.NUMBERVALUE(Plantilla!AP312),"")</f>
        <v/>
      </c>
      <c r="AS301" s="4">
        <f>IF($C301="OK",_xlfn.NUMBERVALUE(Plantilla!AQ312),"")</f>
        <v/>
      </c>
      <c r="AT301" s="6">
        <f>IF($C301="OK",_xlfn.NUMBERVALUE(Plantilla!AR312),"")</f>
        <v/>
      </c>
      <c r="AU301" s="4">
        <f>IF($C301="OK",_xlfn.NUMBERVALUE(Plantilla!AS312),"")</f>
        <v/>
      </c>
      <c r="AV301" s="6">
        <f>IF($C301="OK",_xlfn.NUMBERVALUE(Plantilla!AT312),"")</f>
        <v/>
      </c>
      <c r="AW301" s="4">
        <f>IF($C301="OK",_xlfn.NUMBERVALUE(Plantilla!AU312),"")</f>
        <v/>
      </c>
      <c r="AX301" s="6">
        <f>IF($C301="OK",_xlfn.NUMBERVALUE(Plantilla!AV312),"")</f>
        <v/>
      </c>
      <c r="AY301" s="4">
        <f>IF($C301="OK",_xlfn.NUMBERVALUE(Plantilla!AW312),"")</f>
        <v/>
      </c>
      <c r="AZ301" s="6">
        <f>IF($C301="OK",_xlfn.NUMBERVALUE(Plantilla!AX312),"")</f>
        <v/>
      </c>
      <c r="BA301">
        <f>IF($C301="OK",_xlfn.NUMBERVALUE(Plantilla!AY312),"")</f>
        <v/>
      </c>
      <c r="BB301">
        <f>IF($C301="OK",_xlfn.NUMBERVALUE(Plantilla!AZ312),"")</f>
        <v/>
      </c>
      <c r="BC301" s="4">
        <f>IF($C301="OK",_xlfn.NUMBERVALUE(Plantilla!BA312),"")</f>
        <v/>
      </c>
      <c r="BD301" s="6">
        <f>IF($C301="OK",_xlfn.NUMBERVALUE(Plantilla!BB312),"")</f>
        <v/>
      </c>
      <c r="BE301" s="4">
        <f>IF($C301="OK",_xlfn.NUMBERVALUE(Plantilla!BC312),"")</f>
        <v/>
      </c>
      <c r="BF301" s="6">
        <f>IF($C301="OK",_xlfn.NUMBERVALUE(Plantilla!BD312),"")</f>
        <v/>
      </c>
      <c r="BG301" s="4">
        <f>IF($C301="OK",_xlfn.NUMBERVALUE(Plantilla!BE312),"")</f>
        <v/>
      </c>
      <c r="BH301" s="6">
        <f>IF($C301="OK",_xlfn.NUMBERVALUE(Plantilla!BF312),"")</f>
        <v/>
      </c>
      <c r="BI301" s="110">
        <f>IF($C301="OK",_xlfn.NUMBERVALUE(Plantilla!BG312),"")</f>
        <v/>
      </c>
      <c r="BJ301" s="6">
        <f>IF($C301="OK",_xlfn.NUMBERVALUE(Plantilla!BH312),"")</f>
        <v/>
      </c>
      <c r="BK301" s="109">
        <f>IF($C301="OK",_xlfn.NUMBERVALUE(Plantilla!BI312),"")</f>
        <v/>
      </c>
      <c r="BL301" s="6">
        <f>IF($C301="OK",
   IF(Plantilla!BJ312&lt;&gt;"",
      TEXT(VLOOKUP(Plantilla!BJ312,'Tablas '!$Z$4:$AA$6,2,FALSE),"#"),
   ""),
"")</f>
        <v/>
      </c>
      <c r="BM301" s="4">
        <f>IF($C301="OK",_xlfn.NUMBERVALUE(Plantilla!BK312),"")</f>
        <v/>
      </c>
      <c r="BN301" s="4">
        <f>IF($C301="OK",_xlfn.NUMBERVALUE(Plantilla!BL312),"")</f>
        <v/>
      </c>
      <c r="BO301" s="6">
        <f>IF($C301="OK",_xlfn.NUMBERVALUE(Plantilla!BM312),"")</f>
        <v/>
      </c>
      <c r="BP301" s="4">
        <f>IF($C301="OK",_xlfn.NUMBERVALUE(Plantilla!BN312),"")</f>
        <v/>
      </c>
      <c r="BQ301" s="6">
        <f>IF($C301="OK",_xlfn.NUMBERVALUE(Plantilla!BO312),"")</f>
        <v/>
      </c>
      <c r="BR301" s="4">
        <f>IF($C301="OK",_xlfn.NUMBERVALUE(Plantilla!BP312),"")</f>
        <v/>
      </c>
      <c r="BS301" s="6">
        <f>IF($C301="OK",_xlfn.NUMBERVALUE(Plantilla!BQ312),"")</f>
        <v/>
      </c>
      <c r="BT301" s="4">
        <f>IF($C301="OK",_xlfn.NUMBERVALUE(Plantilla!BR312),"")</f>
        <v/>
      </c>
      <c r="BU301" s="6">
        <f>IF($C301="OK",_xlfn.NUMBERVALUE(Plantilla!BS312),"")</f>
        <v/>
      </c>
      <c r="BV301" s="6">
        <f>IF($C301="OK",_xlfn.NUMBERVALUE(Plantilla!BT312),"")</f>
        <v/>
      </c>
      <c r="BW301" s="6">
        <f>IF($C301="OK",_xlfn.NUMBERVALUE(Plantilla!BU312),"")</f>
        <v/>
      </c>
      <c r="BX301" s="6">
        <f>IF($C301="OK",_xlfn.NUMBERVALUE(Plantilla!BV312),"")</f>
        <v/>
      </c>
      <c r="BY301" s="6">
        <f>IF($C301="OK",_xlfn.NUMBERVALUE(Plantilla!BW312),"")</f>
        <v/>
      </c>
      <c r="BZ301" s="6">
        <f>IF($C301="OK",_xlfn.NUMBERVALUE(Plantilla!BX312),"")</f>
        <v/>
      </c>
      <c r="CA301" s="6">
        <f>IF($C301="OK",_xlfn.NUMBERVALUE(Plantilla!BY312),"")</f>
        <v/>
      </c>
      <c r="CB301" s="6">
        <f>IF($C301="OK",_xlfn.NUMBERVALUE(Plantilla!BZ312),"")</f>
        <v/>
      </c>
      <c r="CC301" s="6">
        <f>IF($C301="OK",_xlfn.NUMBERVALUE(Plantilla!CA312),"")</f>
        <v/>
      </c>
      <c r="CD301" s="6">
        <f>IF($C301="OK",_xlfn.NUMBERVALUE(Plantilla!CB312),"")</f>
        <v/>
      </c>
      <c r="CE301" s="6">
        <f>IF($C301="OK",_xlfn.NUMBERVALUE(Plantilla!CC312),"")</f>
        <v/>
      </c>
      <c r="CF301" s="4">
        <f>IF($C301="OK",_xlfn.NUMBERVALUE(Plantilla!CD312),"")</f>
        <v/>
      </c>
      <c r="CG301" s="6">
        <f>IF($C301="OK",_xlfn.NUMBERVALUE(Plantilla!CE312),"")</f>
        <v/>
      </c>
      <c r="CH301" s="6">
        <f>IF($C301="OK",_xlfn.NUMBERVALUE(Plantilla!CF312),"")</f>
        <v/>
      </c>
      <c r="CI301" s="6">
        <f>IF($C301="OK",_xlfn.NUMBERVALUE(Plantilla!CG312),"")</f>
        <v/>
      </c>
      <c r="CJ301" s="6">
        <f>IF($C301="OK",_xlfn.NUMBERVALUE(Plantilla!CH312),"")</f>
        <v/>
      </c>
      <c r="CK301" s="6">
        <f>IF($C301="OK",_xlfn.NUMBERVALUE(Plantilla!CI312),"")</f>
        <v/>
      </c>
      <c r="CL301" s="6">
        <f>IF($C301="OK",_xlfn.NUMBERVALUE(Plantilla!CJ312),"")</f>
        <v/>
      </c>
      <c r="CM301">
        <f>IF($C301="OK",TEXT(Plantilla!CK312,"#"),"")</f>
        <v/>
      </c>
      <c r="CN301" s="6">
        <f>IF($C301="OK",_xlfn.NUMBERVALUE(Plantilla!CL312),"")</f>
        <v/>
      </c>
      <c r="CO301" s="6">
        <f>IF($C301="OK",_xlfn.NUMBERVALUE(Plantilla!CM312),"")</f>
        <v/>
      </c>
      <c r="CP301" s="110">
        <f>IF($C301="OK",_xlfn.NUMBERVALUE(Plantilla!CN312),"")</f>
        <v/>
      </c>
      <c r="CQ301" s="6">
        <f>IF($C301="OK",_xlfn.NUMBERVALUE(Plantilla!CO312),"")</f>
        <v/>
      </c>
      <c r="CR301" s="109">
        <f>IF($C301="OK",_xlfn.NUMBERVALUE(Plantilla!CP312),"")</f>
        <v/>
      </c>
      <c r="CS301" s="110">
        <f>IF($C301="OK",_xlfn.NUMBERVALUE(Plantilla!CQ312),"")</f>
        <v/>
      </c>
      <c r="CT301" s="6">
        <f>IF($C301="OK",_xlfn.NUMBERVALUE(Plantilla!CR312),"")</f>
        <v/>
      </c>
      <c r="CU301" s="109">
        <f>IF($C301="OK",_xlfn.NUMBERVALUE(Plantilla!CS312),"")</f>
        <v/>
      </c>
      <c r="CV301" s="110">
        <f>IF($C301="OK",_xlfn.NUMBERVALUE(Plantilla!CT312),"")</f>
        <v/>
      </c>
      <c r="CW301" s="6">
        <f>IF($C301="OK",_xlfn.NUMBERVALUE(Plantilla!CU312),"")</f>
        <v/>
      </c>
      <c r="CX301" s="82">
        <f>IF($C301="OK",_xlfn.NUMBERVALUE(Plantilla!CV312),"")</f>
        <v/>
      </c>
      <c r="CY301" s="6">
        <f>IF($C301="OK",_xlfn.NUMBERVALUE(Plantilla!CW312),"")</f>
        <v/>
      </c>
      <c r="CZ301" s="82">
        <f>IF($C301="OK",_xlfn.NUMBERVALUE(Plantilla!CX312),"")</f>
        <v/>
      </c>
      <c r="DA301" s="6">
        <f>IF($C301="OK",_xlfn.NUMBERVALUE(Plantilla!CY312),"")</f>
        <v/>
      </c>
      <c r="DB301" s="109">
        <f>IF($C301="OK",_xlfn.NUMBERVALUE(Plantilla!CZ312),"")</f>
        <v/>
      </c>
      <c r="DC301" s="6">
        <f>IF($C301="OK",_xlfn.NUMBERVALUE(Plantilla!DA312),"")</f>
        <v/>
      </c>
      <c r="DD301" s="6">
        <f>IF($C301="OK",TEXT(Plantilla!DB312,"#"),"")</f>
        <v/>
      </c>
      <c r="DE301" s="6">
        <f>IF($C301="OK",_xlfn.NUMBERVALUE(Plantilla!DC312),"")</f>
        <v/>
      </c>
      <c r="DF301" s="4">
        <f>IF($C301="OK",_xlfn.NUMBERVALUE(Plantilla!DD312),"")</f>
        <v/>
      </c>
      <c r="DG301" s="6">
        <f>IF($C301="OK",_xlfn.NUMBERVALUE(Plantilla!DE312),"")</f>
        <v/>
      </c>
      <c r="DH301" s="6">
        <f>IF($C301="OK",_xlfn.NUMBERVALUE(Plantilla!DF312),"")</f>
        <v/>
      </c>
      <c r="DI301" s="6">
        <f>IF($C301="OK",_xlfn.NUMBERVALUE(Plantilla!DG312),"")</f>
        <v/>
      </c>
      <c r="DJ301" s="6">
        <f>IF($C301="OK",_xlfn.NUMBERVALUE(Plantilla!DH312),"")</f>
        <v/>
      </c>
      <c r="DK301" s="6">
        <f>IF($C301="OK",_xlfn.NUMBERVALUE(Plantilla!DI312),"")</f>
        <v/>
      </c>
      <c r="DL301" s="6">
        <f>IF($C301="OK",_xlfn.NUMBERVALUE(Plantilla!DJ312),"")</f>
        <v/>
      </c>
      <c r="DM301" s="6">
        <f>IF($C301="OK",_xlfn.NUMBERVALUE(Plantilla!DK312),"")</f>
        <v/>
      </c>
      <c r="DN301" s="6">
        <f>IF($C301="OK",_xlfn.NUMBERVALUE(Plantilla!DL312),"")</f>
        <v/>
      </c>
      <c r="DO301" s="6">
        <f>IF($C301="OK",_xlfn.NUMBERVALUE(Plantilla!DM312),"")</f>
        <v/>
      </c>
      <c r="DP301" s="6">
        <f>IF($C301="OK",_xlfn.NUMBERVALUE(Plantilla!DN312),"")</f>
        <v/>
      </c>
      <c r="DQ301" s="6">
        <f>IF($C301="OK",_xlfn.NUMBERVALUE(Plantilla!DO312),"")</f>
        <v/>
      </c>
      <c r="DR301" s="6">
        <f>IF($C301="OK",_xlfn.NUMBERVALUE(Plantilla!DP312),"")</f>
        <v/>
      </c>
      <c r="DS301">
        <f>IF($C301="OK",TEXT(Plantilla!DR312,"#"),"")</f>
        <v/>
      </c>
      <c r="DT301" s="6" t="n"/>
    </row>
    <row r="302">
      <c r="A302">
        <f>IF(Plantilla!$I$6="¡Perfecto!, Guarda el archivo y adjúntalo a tu interfaz de Nómina Electrónica","OK","Error")</f>
        <v/>
      </c>
      <c r="B302">
        <f>IF(Plantilla!$I$6="¡Perfecto!, Guarda el archivo y adjúntalo a tu interfaz de Nómina Electrónica",MID(Plantilla!$D$2,SEARCH("V",Plantilla!$D$2),10),"")</f>
        <v/>
      </c>
      <c r="C302">
        <f>Plantilla!C313</f>
        <v/>
      </c>
      <c r="D302">
        <f>IF($C302="OK",Plantilla!B313,"")</f>
        <v/>
      </c>
      <c r="E302">
        <f>IF($C302="OK",
   VLOOKUP(Plantilla!$E$4,'Tablas '!$AP$4:$AT$6,5,FALSE),
"")</f>
        <v/>
      </c>
      <c r="F302">
        <f>IF($C302="OK",TEXT(Plantilla!D313,"#"),"")</f>
        <v/>
      </c>
      <c r="G302">
        <f>IF($C302="OK",
   VLOOKUP(Plantilla!E313,'Tablas '!$B$4:$C$14,2,FALSE),
"")</f>
        <v/>
      </c>
      <c r="H302">
        <f>IF($C302="OK",TEXT(Plantilla!F313,"#"),"")</f>
        <v/>
      </c>
      <c r="I302">
        <f>IF($C302="OK",TEXT(Plantilla!G313,"#"),"")</f>
        <v/>
      </c>
      <c r="J302">
        <f>IF($C302="OK",TEXT(Plantilla!H313,"#"),"")</f>
        <v/>
      </c>
      <c r="K302">
        <f>IF($C302="OK",TEXT(Plantilla!I313,"#"),"")</f>
        <v/>
      </c>
      <c r="L302">
        <f>IF($C302="OK",TEXT(Plantilla!J313,"#"),"")</f>
        <v/>
      </c>
      <c r="M302">
        <f>IF($C302="OK",TEXT(Plantilla!K313,"#"),"")</f>
        <v/>
      </c>
      <c r="N302">
        <f>IF($C302="OK",
   CONCATENATE(YEAR(Plantilla!L313),"-",TEXT(MONTH(Plantilla!L313),"00"),"-",TEXT(DAY(Plantilla!L313),"00")),
"")</f>
        <v/>
      </c>
      <c r="O302">
        <f>IF($C302="OK",_xlfn.NUMBERVALUE(Plantilla!M313),"")</f>
        <v/>
      </c>
      <c r="P302">
        <f>IF($C302="OK",
   IF(Plantilla!N313&lt;&gt;"",
      CONCATENATE(YEAR(Plantilla!N313),"-",TEXT(MONTH(Plantilla!N313),"00"),"-",TEXT(DAY(Plantilla!N313),"00")),
   ""),
"")</f>
        <v/>
      </c>
      <c r="Q302">
        <f>IF($C302="OK",
   VLOOKUP(Plantilla!O313,'Tablas '!$E$4:$F$19,2,FALSE),
"")</f>
        <v/>
      </c>
      <c r="R302">
        <f>IF($C302="OK",
   VLOOKUP(Plantilla!P313,'Tablas '!$H$4:$I$5,2,FALSE),
"")</f>
        <v/>
      </c>
      <c r="S302">
        <f>IF($C302="OK",
   VLOOKUP(Plantilla!Q313,'Tablas '!$K$4:$L$8,2,FALSE),
"")</f>
        <v/>
      </c>
      <c r="T302">
        <f>IF($C302="OK",
   VLOOKUP(Plantilla!R313,'Tablas '!$AE$4:$AF$6,2,FALSE),
"")</f>
        <v/>
      </c>
      <c r="U302">
        <f>IF($C302="OK",
   VLOOKUP(Plantilla!S313,'Tablas '!$AE$4:$AF$6,2,FALSE),
"")</f>
        <v/>
      </c>
      <c r="V302">
        <f>IF($C302="OK",TEXT(Plantilla!T313,"#"),"")</f>
        <v/>
      </c>
      <c r="W302" s="84">
        <f>IF($C302="OK",
   VLOOKUP(Plantilla!U313,'Tablas '!$AM$4:$AN$1126,2,FALSE),
"")</f>
        <v/>
      </c>
      <c r="X302">
        <f>IF($C302="OK",TEXT(Plantilla!V313,"#"),"")</f>
        <v/>
      </c>
      <c r="Y302">
        <f>IF($C302="OK",
   CONCATENATE(YEAR(Plantilla!W313),"-",TEXT(MONTH(Plantilla!W313),"00"),"-",TEXT(DAY(Plantilla!W313),"00")),
"")</f>
        <v/>
      </c>
      <c r="Z302">
        <f>IF($C302="OK",
   CONCATENATE(YEAR(Plantilla!X313),"-",TEXT(MONTH(Plantilla!X313),"00"),"-",TEXT(DAY(Plantilla!X313),"00")),
"")</f>
        <v/>
      </c>
      <c r="AA302">
        <f>IF($C302="OK",
   TEXT(VLOOKUP(Plantilla!Y313,'Tablas '!$Q$4:$R$9,2,FALSE),"#"),
"")</f>
        <v/>
      </c>
      <c r="AB302">
        <f>IF($C302="OK",
   CONCATENATE(YEAR(Plantilla!Z313),"-",TEXT(MONTH(Plantilla!Z313),"00"),"-",TEXT(DAY(Plantilla!Z313),"00")),
"")</f>
        <v/>
      </c>
      <c r="AC302">
        <f>IF($C302="OK",
   TEXT(VLOOKUP(Plantilla!AA313,'Tablas '!$T$4:$U$13,2,FALSE),"#"),
"")</f>
        <v/>
      </c>
      <c r="AD302">
        <f>IF($C302="OK",TEXT(Plantilla!AB313,"#"),"")</f>
        <v/>
      </c>
      <c r="AE302">
        <f>IF($C302="OK",
   IF(Plantilla!AC313&lt;&gt;"",
      TEXT(VLOOKUP(Plantilla!AC313,'Tablas '!$W$4:$X$7,2,FALSE),"#"),
   ""),
"")</f>
        <v/>
      </c>
      <c r="AF302">
        <f>IF($C302="OK",TEXT(Plantilla!AD313,"#"),"")</f>
        <v/>
      </c>
      <c r="AG302" s="6">
        <f>IF($C302="OK",_xlfn.NUMBERVALUE(Plantilla!AE313),"")</f>
        <v/>
      </c>
      <c r="AH302" s="4">
        <f>IF($C302="OK",_xlfn.NUMBERVALUE(Plantilla!AF313),"")</f>
        <v/>
      </c>
      <c r="AI302" s="6">
        <f>IF($C302="OK",_xlfn.NUMBERVALUE(Plantilla!AG313),"")</f>
        <v/>
      </c>
      <c r="AJ302" s="6">
        <f>IF($C302="OK",_xlfn.NUMBERVALUE(Plantilla!AH313),"")</f>
        <v/>
      </c>
      <c r="AK302" s="6">
        <f>IF($C302="OK",_xlfn.NUMBERVALUE(Plantilla!AI313),"")</f>
        <v/>
      </c>
      <c r="AL302" s="6">
        <f>IF($C302="OK",_xlfn.NUMBERVALUE(Plantilla!AJ313),"")</f>
        <v/>
      </c>
      <c r="AM302" s="4">
        <f>IF($C302="OK",_xlfn.NUMBERVALUE(Plantilla!AK313),"")</f>
        <v/>
      </c>
      <c r="AN302" s="6">
        <f>IF($C302="OK",_xlfn.NUMBERVALUE(Plantilla!AL313),"")</f>
        <v/>
      </c>
      <c r="AO302" s="4">
        <f>IF($C302="OK",_xlfn.NUMBERVALUE(Plantilla!AM313),"")</f>
        <v/>
      </c>
      <c r="AP302" s="6">
        <f>IF($C302="OK",_xlfn.NUMBERVALUE(Plantilla!AN313),"")</f>
        <v/>
      </c>
      <c r="AQ302" s="4">
        <f>IF($C302="OK",_xlfn.NUMBERVALUE(Plantilla!AO313),"")</f>
        <v/>
      </c>
      <c r="AR302" s="6">
        <f>IF($C302="OK",_xlfn.NUMBERVALUE(Plantilla!AP313),"")</f>
        <v/>
      </c>
      <c r="AS302" s="4">
        <f>IF($C302="OK",_xlfn.NUMBERVALUE(Plantilla!AQ313),"")</f>
        <v/>
      </c>
      <c r="AT302" s="6">
        <f>IF($C302="OK",_xlfn.NUMBERVALUE(Plantilla!AR313),"")</f>
        <v/>
      </c>
      <c r="AU302" s="4">
        <f>IF($C302="OK",_xlfn.NUMBERVALUE(Plantilla!AS313),"")</f>
        <v/>
      </c>
      <c r="AV302" s="6">
        <f>IF($C302="OK",_xlfn.NUMBERVALUE(Plantilla!AT313),"")</f>
        <v/>
      </c>
      <c r="AW302" s="4">
        <f>IF($C302="OK",_xlfn.NUMBERVALUE(Plantilla!AU313),"")</f>
        <v/>
      </c>
      <c r="AX302" s="6">
        <f>IF($C302="OK",_xlfn.NUMBERVALUE(Plantilla!AV313),"")</f>
        <v/>
      </c>
      <c r="AY302" s="4">
        <f>IF($C302="OK",_xlfn.NUMBERVALUE(Plantilla!AW313),"")</f>
        <v/>
      </c>
      <c r="AZ302" s="6">
        <f>IF($C302="OK",_xlfn.NUMBERVALUE(Plantilla!AX313),"")</f>
        <v/>
      </c>
      <c r="BA302">
        <f>IF($C302="OK",_xlfn.NUMBERVALUE(Plantilla!AY313),"")</f>
        <v/>
      </c>
      <c r="BB302">
        <f>IF($C302="OK",_xlfn.NUMBERVALUE(Plantilla!AZ313),"")</f>
        <v/>
      </c>
      <c r="BC302" s="4">
        <f>IF($C302="OK",_xlfn.NUMBERVALUE(Plantilla!BA313),"")</f>
        <v/>
      </c>
      <c r="BD302" s="6">
        <f>IF($C302="OK",_xlfn.NUMBERVALUE(Plantilla!BB313),"")</f>
        <v/>
      </c>
      <c r="BE302" s="4">
        <f>IF($C302="OK",_xlfn.NUMBERVALUE(Plantilla!BC313),"")</f>
        <v/>
      </c>
      <c r="BF302" s="6">
        <f>IF($C302="OK",_xlfn.NUMBERVALUE(Plantilla!BD313),"")</f>
        <v/>
      </c>
      <c r="BG302" s="4">
        <f>IF($C302="OK",_xlfn.NUMBERVALUE(Plantilla!BE313),"")</f>
        <v/>
      </c>
      <c r="BH302" s="6">
        <f>IF($C302="OK",_xlfn.NUMBERVALUE(Plantilla!BF313),"")</f>
        <v/>
      </c>
      <c r="BI302" s="110">
        <f>IF($C302="OK",_xlfn.NUMBERVALUE(Plantilla!BG313),"")</f>
        <v/>
      </c>
      <c r="BJ302" s="6">
        <f>IF($C302="OK",_xlfn.NUMBERVALUE(Plantilla!BH313),"")</f>
        <v/>
      </c>
      <c r="BK302" s="109">
        <f>IF($C302="OK",_xlfn.NUMBERVALUE(Plantilla!BI313),"")</f>
        <v/>
      </c>
      <c r="BL302" s="6">
        <f>IF($C302="OK",
   IF(Plantilla!BJ313&lt;&gt;"",
      TEXT(VLOOKUP(Plantilla!BJ313,'Tablas '!$Z$4:$AA$6,2,FALSE),"#"),
   ""),
"")</f>
        <v/>
      </c>
      <c r="BM302" s="4">
        <f>IF($C302="OK",_xlfn.NUMBERVALUE(Plantilla!BK313),"")</f>
        <v/>
      </c>
      <c r="BN302" s="4">
        <f>IF($C302="OK",_xlfn.NUMBERVALUE(Plantilla!BL313),"")</f>
        <v/>
      </c>
      <c r="BO302" s="6">
        <f>IF($C302="OK",_xlfn.NUMBERVALUE(Plantilla!BM313),"")</f>
        <v/>
      </c>
      <c r="BP302" s="4">
        <f>IF($C302="OK",_xlfn.NUMBERVALUE(Plantilla!BN313),"")</f>
        <v/>
      </c>
      <c r="BQ302" s="6">
        <f>IF($C302="OK",_xlfn.NUMBERVALUE(Plantilla!BO313),"")</f>
        <v/>
      </c>
      <c r="BR302" s="4">
        <f>IF($C302="OK",_xlfn.NUMBERVALUE(Plantilla!BP313),"")</f>
        <v/>
      </c>
      <c r="BS302" s="6">
        <f>IF($C302="OK",_xlfn.NUMBERVALUE(Plantilla!BQ313),"")</f>
        <v/>
      </c>
      <c r="BT302" s="4">
        <f>IF($C302="OK",_xlfn.NUMBERVALUE(Plantilla!BR313),"")</f>
        <v/>
      </c>
      <c r="BU302" s="6">
        <f>IF($C302="OK",_xlfn.NUMBERVALUE(Plantilla!BS313),"")</f>
        <v/>
      </c>
      <c r="BV302" s="6">
        <f>IF($C302="OK",_xlfn.NUMBERVALUE(Plantilla!BT313),"")</f>
        <v/>
      </c>
      <c r="BW302" s="6">
        <f>IF($C302="OK",_xlfn.NUMBERVALUE(Plantilla!BU313),"")</f>
        <v/>
      </c>
      <c r="BX302" s="6">
        <f>IF($C302="OK",_xlfn.NUMBERVALUE(Plantilla!BV313),"")</f>
        <v/>
      </c>
      <c r="BY302" s="6">
        <f>IF($C302="OK",_xlfn.NUMBERVALUE(Plantilla!BW313),"")</f>
        <v/>
      </c>
      <c r="BZ302" s="6">
        <f>IF($C302="OK",_xlfn.NUMBERVALUE(Plantilla!BX313),"")</f>
        <v/>
      </c>
      <c r="CA302" s="6">
        <f>IF($C302="OK",_xlfn.NUMBERVALUE(Plantilla!BY313),"")</f>
        <v/>
      </c>
      <c r="CB302" s="6">
        <f>IF($C302="OK",_xlfn.NUMBERVALUE(Plantilla!BZ313),"")</f>
        <v/>
      </c>
      <c r="CC302" s="6">
        <f>IF($C302="OK",_xlfn.NUMBERVALUE(Plantilla!CA313),"")</f>
        <v/>
      </c>
      <c r="CD302" s="6">
        <f>IF($C302="OK",_xlfn.NUMBERVALUE(Plantilla!CB313),"")</f>
        <v/>
      </c>
      <c r="CE302" s="6">
        <f>IF($C302="OK",_xlfn.NUMBERVALUE(Plantilla!CC313),"")</f>
        <v/>
      </c>
      <c r="CF302" s="4">
        <f>IF($C302="OK",_xlfn.NUMBERVALUE(Plantilla!CD313),"")</f>
        <v/>
      </c>
      <c r="CG302" s="6">
        <f>IF($C302="OK",_xlfn.NUMBERVALUE(Plantilla!CE313),"")</f>
        <v/>
      </c>
      <c r="CH302" s="6">
        <f>IF($C302="OK",_xlfn.NUMBERVALUE(Plantilla!CF313),"")</f>
        <v/>
      </c>
      <c r="CI302" s="6">
        <f>IF($C302="OK",_xlfn.NUMBERVALUE(Plantilla!CG313),"")</f>
        <v/>
      </c>
      <c r="CJ302" s="6">
        <f>IF($C302="OK",_xlfn.NUMBERVALUE(Plantilla!CH313),"")</f>
        <v/>
      </c>
      <c r="CK302" s="6">
        <f>IF($C302="OK",_xlfn.NUMBERVALUE(Plantilla!CI313),"")</f>
        <v/>
      </c>
      <c r="CL302" s="6">
        <f>IF($C302="OK",_xlfn.NUMBERVALUE(Plantilla!CJ313),"")</f>
        <v/>
      </c>
      <c r="CM302">
        <f>IF($C302="OK",TEXT(Plantilla!CK313,"#"),"")</f>
        <v/>
      </c>
      <c r="CN302" s="6">
        <f>IF($C302="OK",_xlfn.NUMBERVALUE(Plantilla!CL313),"")</f>
        <v/>
      </c>
      <c r="CO302" s="6">
        <f>IF($C302="OK",_xlfn.NUMBERVALUE(Plantilla!CM313),"")</f>
        <v/>
      </c>
      <c r="CP302" s="110">
        <f>IF($C302="OK",_xlfn.NUMBERVALUE(Plantilla!CN313),"")</f>
        <v/>
      </c>
      <c r="CQ302" s="6">
        <f>IF($C302="OK",_xlfn.NUMBERVALUE(Plantilla!CO313),"")</f>
        <v/>
      </c>
      <c r="CR302" s="109">
        <f>IF($C302="OK",_xlfn.NUMBERVALUE(Plantilla!CP313),"")</f>
        <v/>
      </c>
      <c r="CS302" s="110">
        <f>IF($C302="OK",_xlfn.NUMBERVALUE(Plantilla!CQ313),"")</f>
        <v/>
      </c>
      <c r="CT302" s="6">
        <f>IF($C302="OK",_xlfn.NUMBERVALUE(Plantilla!CR313),"")</f>
        <v/>
      </c>
      <c r="CU302" s="109">
        <f>IF($C302="OK",_xlfn.NUMBERVALUE(Plantilla!CS313),"")</f>
        <v/>
      </c>
      <c r="CV302" s="110">
        <f>IF($C302="OK",_xlfn.NUMBERVALUE(Plantilla!CT313),"")</f>
        <v/>
      </c>
      <c r="CW302" s="6">
        <f>IF($C302="OK",_xlfn.NUMBERVALUE(Plantilla!CU313),"")</f>
        <v/>
      </c>
      <c r="CX302" s="82">
        <f>IF($C302="OK",_xlfn.NUMBERVALUE(Plantilla!CV313),"")</f>
        <v/>
      </c>
      <c r="CY302" s="6">
        <f>IF($C302="OK",_xlfn.NUMBERVALUE(Plantilla!CW313),"")</f>
        <v/>
      </c>
      <c r="CZ302" s="82">
        <f>IF($C302="OK",_xlfn.NUMBERVALUE(Plantilla!CX313),"")</f>
        <v/>
      </c>
      <c r="DA302" s="6">
        <f>IF($C302="OK",_xlfn.NUMBERVALUE(Plantilla!CY313),"")</f>
        <v/>
      </c>
      <c r="DB302" s="109">
        <f>IF($C302="OK",_xlfn.NUMBERVALUE(Plantilla!CZ313),"")</f>
        <v/>
      </c>
      <c r="DC302" s="6">
        <f>IF($C302="OK",_xlfn.NUMBERVALUE(Plantilla!DA313),"")</f>
        <v/>
      </c>
      <c r="DD302" s="6">
        <f>IF($C302="OK",TEXT(Plantilla!DB313,"#"),"")</f>
        <v/>
      </c>
      <c r="DE302" s="6">
        <f>IF($C302="OK",_xlfn.NUMBERVALUE(Plantilla!DC313),"")</f>
        <v/>
      </c>
      <c r="DF302" s="4">
        <f>IF($C302="OK",_xlfn.NUMBERVALUE(Plantilla!DD313),"")</f>
        <v/>
      </c>
      <c r="DG302" s="6">
        <f>IF($C302="OK",_xlfn.NUMBERVALUE(Plantilla!DE313),"")</f>
        <v/>
      </c>
      <c r="DH302" s="6">
        <f>IF($C302="OK",_xlfn.NUMBERVALUE(Plantilla!DF313),"")</f>
        <v/>
      </c>
      <c r="DI302" s="6">
        <f>IF($C302="OK",_xlfn.NUMBERVALUE(Plantilla!DG313),"")</f>
        <v/>
      </c>
      <c r="DJ302" s="6">
        <f>IF($C302="OK",_xlfn.NUMBERVALUE(Plantilla!DH313),"")</f>
        <v/>
      </c>
      <c r="DK302" s="6">
        <f>IF($C302="OK",_xlfn.NUMBERVALUE(Plantilla!DI313),"")</f>
        <v/>
      </c>
      <c r="DL302" s="6">
        <f>IF($C302="OK",_xlfn.NUMBERVALUE(Plantilla!DJ313),"")</f>
        <v/>
      </c>
      <c r="DM302" s="6">
        <f>IF($C302="OK",_xlfn.NUMBERVALUE(Plantilla!DK313),"")</f>
        <v/>
      </c>
      <c r="DN302" s="6">
        <f>IF($C302="OK",_xlfn.NUMBERVALUE(Plantilla!DL313),"")</f>
        <v/>
      </c>
      <c r="DO302" s="6">
        <f>IF($C302="OK",_xlfn.NUMBERVALUE(Plantilla!DM313),"")</f>
        <v/>
      </c>
      <c r="DP302" s="6">
        <f>IF($C302="OK",_xlfn.NUMBERVALUE(Plantilla!DN313),"")</f>
        <v/>
      </c>
      <c r="DQ302" s="6">
        <f>IF($C302="OK",_xlfn.NUMBERVALUE(Plantilla!DO313),"")</f>
        <v/>
      </c>
      <c r="DR302" s="6">
        <f>IF($C302="OK",_xlfn.NUMBERVALUE(Plantilla!DP313),"")</f>
        <v/>
      </c>
      <c r="DS302">
        <f>IF($C302="OK",TEXT(Plantilla!DR313,"#"),"")</f>
        <v/>
      </c>
      <c r="DT302" s="6" t="n"/>
    </row>
    <row r="303">
      <c r="A303">
        <f>IF(Plantilla!$I$6="¡Perfecto!, Guarda el archivo y adjúntalo a tu interfaz de Nómina Electrónica","OK","Error")</f>
        <v/>
      </c>
      <c r="B303">
        <f>IF(Plantilla!$I$6="¡Perfecto!, Guarda el archivo y adjúntalo a tu interfaz de Nómina Electrónica",MID(Plantilla!$D$2,SEARCH("V",Plantilla!$D$2),10),"")</f>
        <v/>
      </c>
      <c r="C303">
        <f>Plantilla!C314</f>
        <v/>
      </c>
      <c r="D303">
        <f>IF($C303="OK",Plantilla!B314,"")</f>
        <v/>
      </c>
      <c r="E303">
        <f>IF($C303="OK",
   VLOOKUP(Plantilla!$E$4,'Tablas '!$AP$4:$AT$6,5,FALSE),
"")</f>
        <v/>
      </c>
      <c r="F303">
        <f>IF($C303="OK",TEXT(Plantilla!D314,"#"),"")</f>
        <v/>
      </c>
      <c r="G303">
        <f>IF($C303="OK",
   VLOOKUP(Plantilla!E314,'Tablas '!$B$4:$C$14,2,FALSE),
"")</f>
        <v/>
      </c>
      <c r="H303">
        <f>IF($C303="OK",TEXT(Plantilla!F314,"#"),"")</f>
        <v/>
      </c>
      <c r="I303">
        <f>IF($C303="OK",TEXT(Plantilla!G314,"#"),"")</f>
        <v/>
      </c>
      <c r="J303">
        <f>IF($C303="OK",TEXT(Plantilla!H314,"#"),"")</f>
        <v/>
      </c>
      <c r="K303">
        <f>IF($C303="OK",TEXT(Plantilla!I314,"#"),"")</f>
        <v/>
      </c>
      <c r="L303">
        <f>IF($C303="OK",TEXT(Plantilla!J314,"#"),"")</f>
        <v/>
      </c>
      <c r="M303">
        <f>IF($C303="OK",TEXT(Plantilla!K314,"#"),"")</f>
        <v/>
      </c>
      <c r="N303">
        <f>IF($C303="OK",
   CONCATENATE(YEAR(Plantilla!L314),"-",TEXT(MONTH(Plantilla!L314),"00"),"-",TEXT(DAY(Plantilla!L314),"00")),
"")</f>
        <v/>
      </c>
      <c r="O303">
        <f>IF($C303="OK",_xlfn.NUMBERVALUE(Plantilla!M314),"")</f>
        <v/>
      </c>
      <c r="P303">
        <f>IF($C303="OK",
   IF(Plantilla!N314&lt;&gt;"",
      CONCATENATE(YEAR(Plantilla!N314),"-",TEXT(MONTH(Plantilla!N314),"00"),"-",TEXT(DAY(Plantilla!N314),"00")),
   ""),
"")</f>
        <v/>
      </c>
      <c r="Q303">
        <f>IF($C303="OK",
   VLOOKUP(Plantilla!O314,'Tablas '!$E$4:$F$19,2,FALSE),
"")</f>
        <v/>
      </c>
      <c r="R303">
        <f>IF($C303="OK",
   VLOOKUP(Plantilla!P314,'Tablas '!$H$4:$I$5,2,FALSE),
"")</f>
        <v/>
      </c>
      <c r="S303">
        <f>IF($C303="OK",
   VLOOKUP(Plantilla!Q314,'Tablas '!$K$4:$L$8,2,FALSE),
"")</f>
        <v/>
      </c>
      <c r="T303">
        <f>IF($C303="OK",
   VLOOKUP(Plantilla!R314,'Tablas '!$AE$4:$AF$6,2,FALSE),
"")</f>
        <v/>
      </c>
      <c r="U303">
        <f>IF($C303="OK",
   VLOOKUP(Plantilla!S314,'Tablas '!$AE$4:$AF$6,2,FALSE),
"")</f>
        <v/>
      </c>
      <c r="V303">
        <f>IF($C303="OK",TEXT(Plantilla!T314,"#"),"")</f>
        <v/>
      </c>
      <c r="W303" s="84">
        <f>IF($C303="OK",
   VLOOKUP(Plantilla!U314,'Tablas '!$AM$4:$AN$1126,2,FALSE),
"")</f>
        <v/>
      </c>
      <c r="X303">
        <f>IF($C303="OK",TEXT(Plantilla!V314,"#"),"")</f>
        <v/>
      </c>
      <c r="Y303">
        <f>IF($C303="OK",
   CONCATENATE(YEAR(Plantilla!W314),"-",TEXT(MONTH(Plantilla!W314),"00"),"-",TEXT(DAY(Plantilla!W314),"00")),
"")</f>
        <v/>
      </c>
      <c r="Z303">
        <f>IF($C303="OK",
   CONCATENATE(YEAR(Plantilla!X314),"-",TEXT(MONTH(Plantilla!X314),"00"),"-",TEXT(DAY(Plantilla!X314),"00")),
"")</f>
        <v/>
      </c>
      <c r="AA303">
        <f>IF($C303="OK",
   TEXT(VLOOKUP(Plantilla!Y314,'Tablas '!$Q$4:$R$9,2,FALSE),"#"),
"")</f>
        <v/>
      </c>
      <c r="AB303">
        <f>IF($C303="OK",
   CONCATENATE(YEAR(Plantilla!Z314),"-",TEXT(MONTH(Plantilla!Z314),"00"),"-",TEXT(DAY(Plantilla!Z314),"00")),
"")</f>
        <v/>
      </c>
      <c r="AC303">
        <f>IF($C303="OK",
   TEXT(VLOOKUP(Plantilla!AA314,'Tablas '!$T$4:$U$13,2,FALSE),"#"),
"")</f>
        <v/>
      </c>
      <c r="AD303">
        <f>IF($C303="OK",TEXT(Plantilla!AB314,"#"),"")</f>
        <v/>
      </c>
      <c r="AE303">
        <f>IF($C303="OK",
   IF(Plantilla!AC314&lt;&gt;"",
      TEXT(VLOOKUP(Plantilla!AC314,'Tablas '!$W$4:$X$7,2,FALSE),"#"),
   ""),
"")</f>
        <v/>
      </c>
      <c r="AF303">
        <f>IF($C303="OK",TEXT(Plantilla!AD314,"#"),"")</f>
        <v/>
      </c>
      <c r="AG303" s="6">
        <f>IF($C303="OK",_xlfn.NUMBERVALUE(Plantilla!AE314),"")</f>
        <v/>
      </c>
      <c r="AH303" s="4">
        <f>IF($C303="OK",_xlfn.NUMBERVALUE(Plantilla!AF314),"")</f>
        <v/>
      </c>
      <c r="AI303" s="6">
        <f>IF($C303="OK",_xlfn.NUMBERVALUE(Plantilla!AG314),"")</f>
        <v/>
      </c>
      <c r="AJ303" s="6">
        <f>IF($C303="OK",_xlfn.NUMBERVALUE(Plantilla!AH314),"")</f>
        <v/>
      </c>
      <c r="AK303" s="6">
        <f>IF($C303="OK",_xlfn.NUMBERVALUE(Plantilla!AI314),"")</f>
        <v/>
      </c>
      <c r="AL303" s="6">
        <f>IF($C303="OK",_xlfn.NUMBERVALUE(Plantilla!AJ314),"")</f>
        <v/>
      </c>
      <c r="AM303" s="4">
        <f>IF($C303="OK",_xlfn.NUMBERVALUE(Plantilla!AK314),"")</f>
        <v/>
      </c>
      <c r="AN303" s="6">
        <f>IF($C303="OK",_xlfn.NUMBERVALUE(Plantilla!AL314),"")</f>
        <v/>
      </c>
      <c r="AO303" s="4">
        <f>IF($C303="OK",_xlfn.NUMBERVALUE(Plantilla!AM314),"")</f>
        <v/>
      </c>
      <c r="AP303" s="6">
        <f>IF($C303="OK",_xlfn.NUMBERVALUE(Plantilla!AN314),"")</f>
        <v/>
      </c>
      <c r="AQ303" s="4">
        <f>IF($C303="OK",_xlfn.NUMBERVALUE(Plantilla!AO314),"")</f>
        <v/>
      </c>
      <c r="AR303" s="6">
        <f>IF($C303="OK",_xlfn.NUMBERVALUE(Plantilla!AP314),"")</f>
        <v/>
      </c>
      <c r="AS303" s="4">
        <f>IF($C303="OK",_xlfn.NUMBERVALUE(Plantilla!AQ314),"")</f>
        <v/>
      </c>
      <c r="AT303" s="6">
        <f>IF($C303="OK",_xlfn.NUMBERVALUE(Plantilla!AR314),"")</f>
        <v/>
      </c>
      <c r="AU303" s="4">
        <f>IF($C303="OK",_xlfn.NUMBERVALUE(Plantilla!AS314),"")</f>
        <v/>
      </c>
      <c r="AV303" s="6">
        <f>IF($C303="OK",_xlfn.NUMBERVALUE(Plantilla!AT314),"")</f>
        <v/>
      </c>
      <c r="AW303" s="4">
        <f>IF($C303="OK",_xlfn.NUMBERVALUE(Plantilla!AU314),"")</f>
        <v/>
      </c>
      <c r="AX303" s="6">
        <f>IF($C303="OK",_xlfn.NUMBERVALUE(Plantilla!AV314),"")</f>
        <v/>
      </c>
      <c r="AY303" s="4">
        <f>IF($C303="OK",_xlfn.NUMBERVALUE(Plantilla!AW314),"")</f>
        <v/>
      </c>
      <c r="AZ303" s="6">
        <f>IF($C303="OK",_xlfn.NUMBERVALUE(Plantilla!AX314),"")</f>
        <v/>
      </c>
      <c r="BA303">
        <f>IF($C303="OK",_xlfn.NUMBERVALUE(Plantilla!AY314),"")</f>
        <v/>
      </c>
      <c r="BB303">
        <f>IF($C303="OK",_xlfn.NUMBERVALUE(Plantilla!AZ314),"")</f>
        <v/>
      </c>
      <c r="BC303" s="4">
        <f>IF($C303="OK",_xlfn.NUMBERVALUE(Plantilla!BA314),"")</f>
        <v/>
      </c>
      <c r="BD303" s="6">
        <f>IF($C303="OK",_xlfn.NUMBERVALUE(Plantilla!BB314),"")</f>
        <v/>
      </c>
      <c r="BE303" s="4">
        <f>IF($C303="OK",_xlfn.NUMBERVALUE(Plantilla!BC314),"")</f>
        <v/>
      </c>
      <c r="BF303" s="6">
        <f>IF($C303="OK",_xlfn.NUMBERVALUE(Plantilla!BD314),"")</f>
        <v/>
      </c>
      <c r="BG303" s="4">
        <f>IF($C303="OK",_xlfn.NUMBERVALUE(Plantilla!BE314),"")</f>
        <v/>
      </c>
      <c r="BH303" s="6">
        <f>IF($C303="OK",_xlfn.NUMBERVALUE(Plantilla!BF314),"")</f>
        <v/>
      </c>
      <c r="BI303" s="110">
        <f>IF($C303="OK",_xlfn.NUMBERVALUE(Plantilla!BG314),"")</f>
        <v/>
      </c>
      <c r="BJ303" s="6">
        <f>IF($C303="OK",_xlfn.NUMBERVALUE(Plantilla!BH314),"")</f>
        <v/>
      </c>
      <c r="BK303" s="109">
        <f>IF($C303="OK",_xlfn.NUMBERVALUE(Plantilla!BI314),"")</f>
        <v/>
      </c>
      <c r="BL303" s="6">
        <f>IF($C303="OK",
   IF(Plantilla!BJ314&lt;&gt;"",
      TEXT(VLOOKUP(Plantilla!BJ314,'Tablas '!$Z$4:$AA$6,2,FALSE),"#"),
   ""),
"")</f>
        <v/>
      </c>
      <c r="BM303" s="4">
        <f>IF($C303="OK",_xlfn.NUMBERVALUE(Plantilla!BK314),"")</f>
        <v/>
      </c>
      <c r="BN303" s="4">
        <f>IF($C303="OK",_xlfn.NUMBERVALUE(Plantilla!BL314),"")</f>
        <v/>
      </c>
      <c r="BO303" s="6">
        <f>IF($C303="OK",_xlfn.NUMBERVALUE(Plantilla!BM314),"")</f>
        <v/>
      </c>
      <c r="BP303" s="4">
        <f>IF($C303="OK",_xlfn.NUMBERVALUE(Plantilla!BN314),"")</f>
        <v/>
      </c>
      <c r="BQ303" s="6">
        <f>IF($C303="OK",_xlfn.NUMBERVALUE(Plantilla!BO314),"")</f>
        <v/>
      </c>
      <c r="BR303" s="4">
        <f>IF($C303="OK",_xlfn.NUMBERVALUE(Plantilla!BP314),"")</f>
        <v/>
      </c>
      <c r="BS303" s="6">
        <f>IF($C303="OK",_xlfn.NUMBERVALUE(Plantilla!BQ314),"")</f>
        <v/>
      </c>
      <c r="BT303" s="4">
        <f>IF($C303="OK",_xlfn.NUMBERVALUE(Plantilla!BR314),"")</f>
        <v/>
      </c>
      <c r="BU303" s="6">
        <f>IF($C303="OK",_xlfn.NUMBERVALUE(Plantilla!BS314),"")</f>
        <v/>
      </c>
      <c r="BV303" s="6">
        <f>IF($C303="OK",_xlfn.NUMBERVALUE(Plantilla!BT314),"")</f>
        <v/>
      </c>
      <c r="BW303" s="6">
        <f>IF($C303="OK",_xlfn.NUMBERVALUE(Plantilla!BU314),"")</f>
        <v/>
      </c>
      <c r="BX303" s="6">
        <f>IF($C303="OK",_xlfn.NUMBERVALUE(Plantilla!BV314),"")</f>
        <v/>
      </c>
      <c r="BY303" s="6">
        <f>IF($C303="OK",_xlfn.NUMBERVALUE(Plantilla!BW314),"")</f>
        <v/>
      </c>
      <c r="BZ303" s="6">
        <f>IF($C303="OK",_xlfn.NUMBERVALUE(Plantilla!BX314),"")</f>
        <v/>
      </c>
      <c r="CA303" s="6">
        <f>IF($C303="OK",_xlfn.NUMBERVALUE(Plantilla!BY314),"")</f>
        <v/>
      </c>
      <c r="CB303" s="6">
        <f>IF($C303="OK",_xlfn.NUMBERVALUE(Plantilla!BZ314),"")</f>
        <v/>
      </c>
      <c r="CC303" s="6">
        <f>IF($C303="OK",_xlfn.NUMBERVALUE(Plantilla!CA314),"")</f>
        <v/>
      </c>
      <c r="CD303" s="6">
        <f>IF($C303="OK",_xlfn.NUMBERVALUE(Plantilla!CB314),"")</f>
        <v/>
      </c>
      <c r="CE303" s="6">
        <f>IF($C303="OK",_xlfn.NUMBERVALUE(Plantilla!CC314),"")</f>
        <v/>
      </c>
      <c r="CF303" s="4">
        <f>IF($C303="OK",_xlfn.NUMBERVALUE(Plantilla!CD314),"")</f>
        <v/>
      </c>
      <c r="CG303" s="6">
        <f>IF($C303="OK",_xlfn.NUMBERVALUE(Plantilla!CE314),"")</f>
        <v/>
      </c>
      <c r="CH303" s="6">
        <f>IF($C303="OK",_xlfn.NUMBERVALUE(Plantilla!CF314),"")</f>
        <v/>
      </c>
      <c r="CI303" s="6">
        <f>IF($C303="OK",_xlfn.NUMBERVALUE(Plantilla!CG314),"")</f>
        <v/>
      </c>
      <c r="CJ303" s="6">
        <f>IF($C303="OK",_xlfn.NUMBERVALUE(Plantilla!CH314),"")</f>
        <v/>
      </c>
      <c r="CK303" s="6">
        <f>IF($C303="OK",_xlfn.NUMBERVALUE(Plantilla!CI314),"")</f>
        <v/>
      </c>
      <c r="CL303" s="6">
        <f>IF($C303="OK",_xlfn.NUMBERVALUE(Plantilla!CJ314),"")</f>
        <v/>
      </c>
      <c r="CM303">
        <f>IF($C303="OK",TEXT(Plantilla!CK314,"#"),"")</f>
        <v/>
      </c>
      <c r="CN303" s="6">
        <f>IF($C303="OK",_xlfn.NUMBERVALUE(Plantilla!CL314),"")</f>
        <v/>
      </c>
      <c r="CO303" s="6">
        <f>IF($C303="OK",_xlfn.NUMBERVALUE(Plantilla!CM314),"")</f>
        <v/>
      </c>
      <c r="CP303" s="110">
        <f>IF($C303="OK",_xlfn.NUMBERVALUE(Plantilla!CN314),"")</f>
        <v/>
      </c>
      <c r="CQ303" s="6">
        <f>IF($C303="OK",_xlfn.NUMBERVALUE(Plantilla!CO314),"")</f>
        <v/>
      </c>
      <c r="CR303" s="109">
        <f>IF($C303="OK",_xlfn.NUMBERVALUE(Plantilla!CP314),"")</f>
        <v/>
      </c>
      <c r="CS303" s="110">
        <f>IF($C303="OK",_xlfn.NUMBERVALUE(Plantilla!CQ314),"")</f>
        <v/>
      </c>
      <c r="CT303" s="6">
        <f>IF($C303="OK",_xlfn.NUMBERVALUE(Plantilla!CR314),"")</f>
        <v/>
      </c>
      <c r="CU303" s="109">
        <f>IF($C303="OK",_xlfn.NUMBERVALUE(Plantilla!CS314),"")</f>
        <v/>
      </c>
      <c r="CV303" s="110">
        <f>IF($C303="OK",_xlfn.NUMBERVALUE(Plantilla!CT314),"")</f>
        <v/>
      </c>
      <c r="CW303" s="6">
        <f>IF($C303="OK",_xlfn.NUMBERVALUE(Plantilla!CU314),"")</f>
        <v/>
      </c>
      <c r="CX303" s="82">
        <f>IF($C303="OK",_xlfn.NUMBERVALUE(Plantilla!CV314),"")</f>
        <v/>
      </c>
      <c r="CY303" s="6">
        <f>IF($C303="OK",_xlfn.NUMBERVALUE(Plantilla!CW314),"")</f>
        <v/>
      </c>
      <c r="CZ303" s="82">
        <f>IF($C303="OK",_xlfn.NUMBERVALUE(Plantilla!CX314),"")</f>
        <v/>
      </c>
      <c r="DA303" s="6">
        <f>IF($C303="OK",_xlfn.NUMBERVALUE(Plantilla!CY314),"")</f>
        <v/>
      </c>
      <c r="DB303" s="109">
        <f>IF($C303="OK",_xlfn.NUMBERVALUE(Plantilla!CZ314),"")</f>
        <v/>
      </c>
      <c r="DC303" s="6">
        <f>IF($C303="OK",_xlfn.NUMBERVALUE(Plantilla!DA314),"")</f>
        <v/>
      </c>
      <c r="DD303" s="6">
        <f>IF($C303="OK",TEXT(Plantilla!DB314,"#"),"")</f>
        <v/>
      </c>
      <c r="DE303" s="6">
        <f>IF($C303="OK",_xlfn.NUMBERVALUE(Plantilla!DC314),"")</f>
        <v/>
      </c>
      <c r="DF303" s="4">
        <f>IF($C303="OK",_xlfn.NUMBERVALUE(Plantilla!DD314),"")</f>
        <v/>
      </c>
      <c r="DG303" s="6">
        <f>IF($C303="OK",_xlfn.NUMBERVALUE(Plantilla!DE314),"")</f>
        <v/>
      </c>
      <c r="DH303" s="6">
        <f>IF($C303="OK",_xlfn.NUMBERVALUE(Plantilla!DF314),"")</f>
        <v/>
      </c>
      <c r="DI303" s="6">
        <f>IF($C303="OK",_xlfn.NUMBERVALUE(Plantilla!DG314),"")</f>
        <v/>
      </c>
      <c r="DJ303" s="6">
        <f>IF($C303="OK",_xlfn.NUMBERVALUE(Plantilla!DH314),"")</f>
        <v/>
      </c>
      <c r="DK303" s="6">
        <f>IF($C303="OK",_xlfn.NUMBERVALUE(Plantilla!DI314),"")</f>
        <v/>
      </c>
      <c r="DL303" s="6">
        <f>IF($C303="OK",_xlfn.NUMBERVALUE(Plantilla!DJ314),"")</f>
        <v/>
      </c>
      <c r="DM303" s="6">
        <f>IF($C303="OK",_xlfn.NUMBERVALUE(Plantilla!DK314),"")</f>
        <v/>
      </c>
      <c r="DN303" s="6">
        <f>IF($C303="OK",_xlfn.NUMBERVALUE(Plantilla!DL314),"")</f>
        <v/>
      </c>
      <c r="DO303" s="6">
        <f>IF($C303="OK",_xlfn.NUMBERVALUE(Plantilla!DM314),"")</f>
        <v/>
      </c>
      <c r="DP303" s="6">
        <f>IF($C303="OK",_xlfn.NUMBERVALUE(Plantilla!DN314),"")</f>
        <v/>
      </c>
      <c r="DQ303" s="6">
        <f>IF($C303="OK",_xlfn.NUMBERVALUE(Plantilla!DO314),"")</f>
        <v/>
      </c>
      <c r="DR303" s="6">
        <f>IF($C303="OK",_xlfn.NUMBERVALUE(Plantilla!DP314),"")</f>
        <v/>
      </c>
      <c r="DS303">
        <f>IF($C303="OK",TEXT(Plantilla!DR314,"#"),"")</f>
        <v/>
      </c>
      <c r="DT303" s="6" t="n"/>
    </row>
    <row r="304">
      <c r="A304">
        <f>IF(Plantilla!$I$6="¡Perfecto!, Guarda el archivo y adjúntalo a tu interfaz de Nómina Electrónica","OK","Error")</f>
        <v/>
      </c>
      <c r="B304">
        <f>IF(Plantilla!$I$6="¡Perfecto!, Guarda el archivo y adjúntalo a tu interfaz de Nómina Electrónica",MID(Plantilla!$D$2,SEARCH("V",Plantilla!$D$2),10),"")</f>
        <v/>
      </c>
      <c r="C304">
        <f>Plantilla!C315</f>
        <v/>
      </c>
      <c r="D304">
        <f>IF($C304="OK",Plantilla!B315,"")</f>
        <v/>
      </c>
      <c r="E304">
        <f>IF($C304="OK",
   VLOOKUP(Plantilla!$E$4,'Tablas '!$AP$4:$AT$6,5,FALSE),
"")</f>
        <v/>
      </c>
      <c r="F304">
        <f>IF($C304="OK",TEXT(Plantilla!D315,"#"),"")</f>
        <v/>
      </c>
      <c r="G304">
        <f>IF($C304="OK",
   VLOOKUP(Plantilla!E315,'Tablas '!$B$4:$C$14,2,FALSE),
"")</f>
        <v/>
      </c>
      <c r="H304">
        <f>IF($C304="OK",TEXT(Plantilla!F315,"#"),"")</f>
        <v/>
      </c>
      <c r="I304">
        <f>IF($C304="OK",TEXT(Plantilla!G315,"#"),"")</f>
        <v/>
      </c>
      <c r="J304">
        <f>IF($C304="OK",TEXT(Plantilla!H315,"#"),"")</f>
        <v/>
      </c>
      <c r="K304">
        <f>IF($C304="OK",TEXT(Plantilla!I315,"#"),"")</f>
        <v/>
      </c>
      <c r="L304">
        <f>IF($C304="OK",TEXT(Plantilla!J315,"#"),"")</f>
        <v/>
      </c>
      <c r="M304">
        <f>IF($C304="OK",TEXT(Plantilla!K315,"#"),"")</f>
        <v/>
      </c>
      <c r="N304">
        <f>IF($C304="OK",
   CONCATENATE(YEAR(Plantilla!L315),"-",TEXT(MONTH(Plantilla!L315),"00"),"-",TEXT(DAY(Plantilla!L315),"00")),
"")</f>
        <v/>
      </c>
      <c r="O304">
        <f>IF($C304="OK",_xlfn.NUMBERVALUE(Plantilla!M315),"")</f>
        <v/>
      </c>
      <c r="P304">
        <f>IF($C304="OK",
   IF(Plantilla!N315&lt;&gt;"",
      CONCATENATE(YEAR(Plantilla!N315),"-",TEXT(MONTH(Plantilla!N315),"00"),"-",TEXT(DAY(Plantilla!N315),"00")),
   ""),
"")</f>
        <v/>
      </c>
      <c r="Q304">
        <f>IF($C304="OK",
   VLOOKUP(Plantilla!O315,'Tablas '!$E$4:$F$19,2,FALSE),
"")</f>
        <v/>
      </c>
      <c r="R304">
        <f>IF($C304="OK",
   VLOOKUP(Plantilla!P315,'Tablas '!$H$4:$I$5,2,FALSE),
"")</f>
        <v/>
      </c>
      <c r="S304">
        <f>IF($C304="OK",
   VLOOKUP(Plantilla!Q315,'Tablas '!$K$4:$L$8,2,FALSE),
"")</f>
        <v/>
      </c>
      <c r="T304">
        <f>IF($C304="OK",
   VLOOKUP(Plantilla!R315,'Tablas '!$AE$4:$AF$6,2,FALSE),
"")</f>
        <v/>
      </c>
      <c r="U304">
        <f>IF($C304="OK",
   VLOOKUP(Plantilla!S315,'Tablas '!$AE$4:$AF$6,2,FALSE),
"")</f>
        <v/>
      </c>
      <c r="V304">
        <f>IF($C304="OK",TEXT(Plantilla!T315,"#"),"")</f>
        <v/>
      </c>
      <c r="W304" s="84">
        <f>IF($C304="OK",
   VLOOKUP(Plantilla!U315,'Tablas '!$AM$4:$AN$1126,2,FALSE),
"")</f>
        <v/>
      </c>
      <c r="X304">
        <f>IF($C304="OK",TEXT(Plantilla!V315,"#"),"")</f>
        <v/>
      </c>
      <c r="Y304">
        <f>IF($C304="OK",
   CONCATENATE(YEAR(Plantilla!W315),"-",TEXT(MONTH(Plantilla!W315),"00"),"-",TEXT(DAY(Plantilla!W315),"00")),
"")</f>
        <v/>
      </c>
      <c r="Z304">
        <f>IF($C304="OK",
   CONCATENATE(YEAR(Plantilla!X315),"-",TEXT(MONTH(Plantilla!X315),"00"),"-",TEXT(DAY(Plantilla!X315),"00")),
"")</f>
        <v/>
      </c>
      <c r="AA304">
        <f>IF($C304="OK",
   TEXT(VLOOKUP(Plantilla!Y315,'Tablas '!$Q$4:$R$9,2,FALSE),"#"),
"")</f>
        <v/>
      </c>
      <c r="AB304">
        <f>IF($C304="OK",
   CONCATENATE(YEAR(Plantilla!Z315),"-",TEXT(MONTH(Plantilla!Z315),"00"),"-",TEXT(DAY(Plantilla!Z315),"00")),
"")</f>
        <v/>
      </c>
      <c r="AC304">
        <f>IF($C304="OK",
   TEXT(VLOOKUP(Plantilla!AA315,'Tablas '!$T$4:$U$13,2,FALSE),"#"),
"")</f>
        <v/>
      </c>
      <c r="AD304">
        <f>IF($C304="OK",TEXT(Plantilla!AB315,"#"),"")</f>
        <v/>
      </c>
      <c r="AE304">
        <f>IF($C304="OK",
   IF(Plantilla!AC315&lt;&gt;"",
      TEXT(VLOOKUP(Plantilla!AC315,'Tablas '!$W$4:$X$7,2,FALSE),"#"),
   ""),
"")</f>
        <v/>
      </c>
      <c r="AF304">
        <f>IF($C304="OK",TEXT(Plantilla!AD315,"#"),"")</f>
        <v/>
      </c>
      <c r="AG304" s="6">
        <f>IF($C304="OK",_xlfn.NUMBERVALUE(Plantilla!AE315),"")</f>
        <v/>
      </c>
      <c r="AH304" s="4">
        <f>IF($C304="OK",_xlfn.NUMBERVALUE(Plantilla!AF315),"")</f>
        <v/>
      </c>
      <c r="AI304" s="6">
        <f>IF($C304="OK",_xlfn.NUMBERVALUE(Plantilla!AG315),"")</f>
        <v/>
      </c>
      <c r="AJ304" s="6">
        <f>IF($C304="OK",_xlfn.NUMBERVALUE(Plantilla!AH315),"")</f>
        <v/>
      </c>
      <c r="AK304" s="6">
        <f>IF($C304="OK",_xlfn.NUMBERVALUE(Plantilla!AI315),"")</f>
        <v/>
      </c>
      <c r="AL304" s="6">
        <f>IF($C304="OK",_xlfn.NUMBERVALUE(Plantilla!AJ315),"")</f>
        <v/>
      </c>
      <c r="AM304" s="4">
        <f>IF($C304="OK",_xlfn.NUMBERVALUE(Plantilla!AK315),"")</f>
        <v/>
      </c>
      <c r="AN304" s="6">
        <f>IF($C304="OK",_xlfn.NUMBERVALUE(Plantilla!AL315),"")</f>
        <v/>
      </c>
      <c r="AO304" s="4">
        <f>IF($C304="OK",_xlfn.NUMBERVALUE(Plantilla!AM315),"")</f>
        <v/>
      </c>
      <c r="AP304" s="6">
        <f>IF($C304="OK",_xlfn.NUMBERVALUE(Plantilla!AN315),"")</f>
        <v/>
      </c>
      <c r="AQ304" s="4">
        <f>IF($C304="OK",_xlfn.NUMBERVALUE(Plantilla!AO315),"")</f>
        <v/>
      </c>
      <c r="AR304" s="6">
        <f>IF($C304="OK",_xlfn.NUMBERVALUE(Plantilla!AP315),"")</f>
        <v/>
      </c>
      <c r="AS304" s="4">
        <f>IF($C304="OK",_xlfn.NUMBERVALUE(Plantilla!AQ315),"")</f>
        <v/>
      </c>
      <c r="AT304" s="6">
        <f>IF($C304="OK",_xlfn.NUMBERVALUE(Plantilla!AR315),"")</f>
        <v/>
      </c>
      <c r="AU304" s="4">
        <f>IF($C304="OK",_xlfn.NUMBERVALUE(Plantilla!AS315),"")</f>
        <v/>
      </c>
      <c r="AV304" s="6">
        <f>IF($C304="OK",_xlfn.NUMBERVALUE(Plantilla!AT315),"")</f>
        <v/>
      </c>
      <c r="AW304" s="4">
        <f>IF($C304="OK",_xlfn.NUMBERVALUE(Plantilla!AU315),"")</f>
        <v/>
      </c>
      <c r="AX304" s="6">
        <f>IF($C304="OK",_xlfn.NUMBERVALUE(Plantilla!AV315),"")</f>
        <v/>
      </c>
      <c r="AY304" s="4">
        <f>IF($C304="OK",_xlfn.NUMBERVALUE(Plantilla!AW315),"")</f>
        <v/>
      </c>
      <c r="AZ304" s="6">
        <f>IF($C304="OK",_xlfn.NUMBERVALUE(Plantilla!AX315),"")</f>
        <v/>
      </c>
      <c r="BA304">
        <f>IF($C304="OK",_xlfn.NUMBERVALUE(Plantilla!AY315),"")</f>
        <v/>
      </c>
      <c r="BB304">
        <f>IF($C304="OK",_xlfn.NUMBERVALUE(Plantilla!AZ315),"")</f>
        <v/>
      </c>
      <c r="BC304" s="4">
        <f>IF($C304="OK",_xlfn.NUMBERVALUE(Plantilla!BA315),"")</f>
        <v/>
      </c>
      <c r="BD304" s="6">
        <f>IF($C304="OK",_xlfn.NUMBERVALUE(Plantilla!BB315),"")</f>
        <v/>
      </c>
      <c r="BE304" s="4">
        <f>IF($C304="OK",_xlfn.NUMBERVALUE(Plantilla!BC315),"")</f>
        <v/>
      </c>
      <c r="BF304" s="6">
        <f>IF($C304="OK",_xlfn.NUMBERVALUE(Plantilla!BD315),"")</f>
        <v/>
      </c>
      <c r="BG304" s="4">
        <f>IF($C304="OK",_xlfn.NUMBERVALUE(Plantilla!BE315),"")</f>
        <v/>
      </c>
      <c r="BH304" s="6">
        <f>IF($C304="OK",_xlfn.NUMBERVALUE(Plantilla!BF315),"")</f>
        <v/>
      </c>
      <c r="BI304" s="110">
        <f>IF($C304="OK",_xlfn.NUMBERVALUE(Plantilla!BG315),"")</f>
        <v/>
      </c>
      <c r="BJ304" s="6">
        <f>IF($C304="OK",_xlfn.NUMBERVALUE(Plantilla!BH315),"")</f>
        <v/>
      </c>
      <c r="BK304" s="109">
        <f>IF($C304="OK",_xlfn.NUMBERVALUE(Plantilla!BI315),"")</f>
        <v/>
      </c>
      <c r="BL304" s="6">
        <f>IF($C304="OK",
   IF(Plantilla!BJ315&lt;&gt;"",
      TEXT(VLOOKUP(Plantilla!BJ315,'Tablas '!$Z$4:$AA$6,2,FALSE),"#"),
   ""),
"")</f>
        <v/>
      </c>
      <c r="BM304" s="4">
        <f>IF($C304="OK",_xlfn.NUMBERVALUE(Plantilla!BK315),"")</f>
        <v/>
      </c>
      <c r="BN304" s="4">
        <f>IF($C304="OK",_xlfn.NUMBERVALUE(Plantilla!BL315),"")</f>
        <v/>
      </c>
      <c r="BO304" s="6">
        <f>IF($C304="OK",_xlfn.NUMBERVALUE(Plantilla!BM315),"")</f>
        <v/>
      </c>
      <c r="BP304" s="4">
        <f>IF($C304="OK",_xlfn.NUMBERVALUE(Plantilla!BN315),"")</f>
        <v/>
      </c>
      <c r="BQ304" s="6">
        <f>IF($C304="OK",_xlfn.NUMBERVALUE(Plantilla!BO315),"")</f>
        <v/>
      </c>
      <c r="BR304" s="4">
        <f>IF($C304="OK",_xlfn.NUMBERVALUE(Plantilla!BP315),"")</f>
        <v/>
      </c>
      <c r="BS304" s="6">
        <f>IF($C304="OK",_xlfn.NUMBERVALUE(Plantilla!BQ315),"")</f>
        <v/>
      </c>
      <c r="BT304" s="4">
        <f>IF($C304="OK",_xlfn.NUMBERVALUE(Plantilla!BR315),"")</f>
        <v/>
      </c>
      <c r="BU304" s="6">
        <f>IF($C304="OK",_xlfn.NUMBERVALUE(Plantilla!BS315),"")</f>
        <v/>
      </c>
      <c r="BV304" s="6">
        <f>IF($C304="OK",_xlfn.NUMBERVALUE(Plantilla!BT315),"")</f>
        <v/>
      </c>
      <c r="BW304" s="6">
        <f>IF($C304="OK",_xlfn.NUMBERVALUE(Plantilla!BU315),"")</f>
        <v/>
      </c>
      <c r="BX304" s="6">
        <f>IF($C304="OK",_xlfn.NUMBERVALUE(Plantilla!BV315),"")</f>
        <v/>
      </c>
      <c r="BY304" s="6">
        <f>IF($C304="OK",_xlfn.NUMBERVALUE(Plantilla!BW315),"")</f>
        <v/>
      </c>
      <c r="BZ304" s="6">
        <f>IF($C304="OK",_xlfn.NUMBERVALUE(Plantilla!BX315),"")</f>
        <v/>
      </c>
      <c r="CA304" s="6">
        <f>IF($C304="OK",_xlfn.NUMBERVALUE(Plantilla!BY315),"")</f>
        <v/>
      </c>
      <c r="CB304" s="6">
        <f>IF($C304="OK",_xlfn.NUMBERVALUE(Plantilla!BZ315),"")</f>
        <v/>
      </c>
      <c r="CC304" s="6">
        <f>IF($C304="OK",_xlfn.NUMBERVALUE(Plantilla!CA315),"")</f>
        <v/>
      </c>
      <c r="CD304" s="6">
        <f>IF($C304="OK",_xlfn.NUMBERVALUE(Plantilla!CB315),"")</f>
        <v/>
      </c>
      <c r="CE304" s="6">
        <f>IF($C304="OK",_xlfn.NUMBERVALUE(Plantilla!CC315),"")</f>
        <v/>
      </c>
      <c r="CF304" s="4">
        <f>IF($C304="OK",_xlfn.NUMBERVALUE(Plantilla!CD315),"")</f>
        <v/>
      </c>
      <c r="CG304" s="6">
        <f>IF($C304="OK",_xlfn.NUMBERVALUE(Plantilla!CE315),"")</f>
        <v/>
      </c>
      <c r="CH304" s="6">
        <f>IF($C304="OK",_xlfn.NUMBERVALUE(Plantilla!CF315),"")</f>
        <v/>
      </c>
      <c r="CI304" s="6">
        <f>IF($C304="OK",_xlfn.NUMBERVALUE(Plantilla!CG315),"")</f>
        <v/>
      </c>
      <c r="CJ304" s="6">
        <f>IF($C304="OK",_xlfn.NUMBERVALUE(Plantilla!CH315),"")</f>
        <v/>
      </c>
      <c r="CK304" s="6">
        <f>IF($C304="OK",_xlfn.NUMBERVALUE(Plantilla!CI315),"")</f>
        <v/>
      </c>
      <c r="CL304" s="6">
        <f>IF($C304="OK",_xlfn.NUMBERVALUE(Plantilla!CJ315),"")</f>
        <v/>
      </c>
      <c r="CM304">
        <f>IF($C304="OK",TEXT(Plantilla!CK315,"#"),"")</f>
        <v/>
      </c>
      <c r="CN304" s="6">
        <f>IF($C304="OK",_xlfn.NUMBERVALUE(Plantilla!CL315),"")</f>
        <v/>
      </c>
      <c r="CO304" s="6">
        <f>IF($C304="OK",_xlfn.NUMBERVALUE(Plantilla!CM315),"")</f>
        <v/>
      </c>
      <c r="CP304" s="110">
        <f>IF($C304="OK",_xlfn.NUMBERVALUE(Plantilla!CN315),"")</f>
        <v/>
      </c>
      <c r="CQ304" s="6">
        <f>IF($C304="OK",_xlfn.NUMBERVALUE(Plantilla!CO315),"")</f>
        <v/>
      </c>
      <c r="CR304" s="109">
        <f>IF($C304="OK",_xlfn.NUMBERVALUE(Plantilla!CP315),"")</f>
        <v/>
      </c>
      <c r="CS304" s="110">
        <f>IF($C304="OK",_xlfn.NUMBERVALUE(Plantilla!CQ315),"")</f>
        <v/>
      </c>
      <c r="CT304" s="6">
        <f>IF($C304="OK",_xlfn.NUMBERVALUE(Plantilla!CR315),"")</f>
        <v/>
      </c>
      <c r="CU304" s="109">
        <f>IF($C304="OK",_xlfn.NUMBERVALUE(Plantilla!CS315),"")</f>
        <v/>
      </c>
      <c r="CV304" s="110">
        <f>IF($C304="OK",_xlfn.NUMBERVALUE(Plantilla!CT315),"")</f>
        <v/>
      </c>
      <c r="CW304" s="6">
        <f>IF($C304="OK",_xlfn.NUMBERVALUE(Plantilla!CU315),"")</f>
        <v/>
      </c>
      <c r="CX304" s="82">
        <f>IF($C304="OK",_xlfn.NUMBERVALUE(Plantilla!CV315),"")</f>
        <v/>
      </c>
      <c r="CY304" s="6">
        <f>IF($C304="OK",_xlfn.NUMBERVALUE(Plantilla!CW315),"")</f>
        <v/>
      </c>
      <c r="CZ304" s="82">
        <f>IF($C304="OK",_xlfn.NUMBERVALUE(Plantilla!CX315),"")</f>
        <v/>
      </c>
      <c r="DA304" s="6">
        <f>IF($C304="OK",_xlfn.NUMBERVALUE(Plantilla!CY315),"")</f>
        <v/>
      </c>
      <c r="DB304" s="109">
        <f>IF($C304="OK",_xlfn.NUMBERVALUE(Plantilla!CZ315),"")</f>
        <v/>
      </c>
      <c r="DC304" s="6">
        <f>IF($C304="OK",_xlfn.NUMBERVALUE(Plantilla!DA315),"")</f>
        <v/>
      </c>
      <c r="DD304" s="6">
        <f>IF($C304="OK",TEXT(Plantilla!DB315,"#"),"")</f>
        <v/>
      </c>
      <c r="DE304" s="6">
        <f>IF($C304="OK",_xlfn.NUMBERVALUE(Plantilla!DC315),"")</f>
        <v/>
      </c>
      <c r="DF304" s="4">
        <f>IF($C304="OK",_xlfn.NUMBERVALUE(Plantilla!DD315),"")</f>
        <v/>
      </c>
      <c r="DG304" s="6">
        <f>IF($C304="OK",_xlfn.NUMBERVALUE(Plantilla!DE315),"")</f>
        <v/>
      </c>
      <c r="DH304" s="6">
        <f>IF($C304="OK",_xlfn.NUMBERVALUE(Plantilla!DF315),"")</f>
        <v/>
      </c>
      <c r="DI304" s="6">
        <f>IF($C304="OK",_xlfn.NUMBERVALUE(Plantilla!DG315),"")</f>
        <v/>
      </c>
      <c r="DJ304" s="6">
        <f>IF($C304="OK",_xlfn.NUMBERVALUE(Plantilla!DH315),"")</f>
        <v/>
      </c>
      <c r="DK304" s="6">
        <f>IF($C304="OK",_xlfn.NUMBERVALUE(Plantilla!DI315),"")</f>
        <v/>
      </c>
      <c r="DL304" s="6">
        <f>IF($C304="OK",_xlfn.NUMBERVALUE(Plantilla!DJ315),"")</f>
        <v/>
      </c>
      <c r="DM304" s="6">
        <f>IF($C304="OK",_xlfn.NUMBERVALUE(Plantilla!DK315),"")</f>
        <v/>
      </c>
      <c r="DN304" s="6">
        <f>IF($C304="OK",_xlfn.NUMBERVALUE(Plantilla!DL315),"")</f>
        <v/>
      </c>
      <c r="DO304" s="6">
        <f>IF($C304="OK",_xlfn.NUMBERVALUE(Plantilla!DM315),"")</f>
        <v/>
      </c>
      <c r="DP304" s="6">
        <f>IF($C304="OK",_xlfn.NUMBERVALUE(Plantilla!DN315),"")</f>
        <v/>
      </c>
      <c r="DQ304" s="6">
        <f>IF($C304="OK",_xlfn.NUMBERVALUE(Plantilla!DO315),"")</f>
        <v/>
      </c>
      <c r="DR304" s="6">
        <f>IF($C304="OK",_xlfn.NUMBERVALUE(Plantilla!DP315),"")</f>
        <v/>
      </c>
      <c r="DS304">
        <f>IF($C304="OK",TEXT(Plantilla!DR315,"#"),"")</f>
        <v/>
      </c>
      <c r="DT304" s="6" t="n"/>
    </row>
    <row r="305">
      <c r="A305">
        <f>IF(Plantilla!$I$6="¡Perfecto!, Guarda el archivo y adjúntalo a tu interfaz de Nómina Electrónica","OK","Error")</f>
        <v/>
      </c>
      <c r="B305">
        <f>IF(Plantilla!$I$6="¡Perfecto!, Guarda el archivo y adjúntalo a tu interfaz de Nómina Electrónica",MID(Plantilla!$D$2,SEARCH("V",Plantilla!$D$2),10),"")</f>
        <v/>
      </c>
      <c r="C305">
        <f>Plantilla!C316</f>
        <v/>
      </c>
      <c r="D305">
        <f>IF($C305="OK",Plantilla!B316,"")</f>
        <v/>
      </c>
      <c r="E305">
        <f>IF($C305="OK",
   VLOOKUP(Plantilla!$E$4,'Tablas '!$AP$4:$AT$6,5,FALSE),
"")</f>
        <v/>
      </c>
      <c r="F305">
        <f>IF($C305="OK",TEXT(Plantilla!D316,"#"),"")</f>
        <v/>
      </c>
      <c r="G305">
        <f>IF($C305="OK",
   VLOOKUP(Plantilla!E316,'Tablas '!$B$4:$C$14,2,FALSE),
"")</f>
        <v/>
      </c>
      <c r="H305">
        <f>IF($C305="OK",TEXT(Plantilla!F316,"#"),"")</f>
        <v/>
      </c>
      <c r="I305">
        <f>IF($C305="OK",TEXT(Plantilla!G316,"#"),"")</f>
        <v/>
      </c>
      <c r="J305">
        <f>IF($C305="OK",TEXT(Plantilla!H316,"#"),"")</f>
        <v/>
      </c>
      <c r="K305">
        <f>IF($C305="OK",TEXT(Plantilla!I316,"#"),"")</f>
        <v/>
      </c>
      <c r="L305">
        <f>IF($C305="OK",TEXT(Plantilla!J316,"#"),"")</f>
        <v/>
      </c>
      <c r="M305">
        <f>IF($C305="OK",TEXT(Plantilla!K316,"#"),"")</f>
        <v/>
      </c>
      <c r="N305">
        <f>IF($C305="OK",
   CONCATENATE(YEAR(Plantilla!L316),"-",TEXT(MONTH(Plantilla!L316),"00"),"-",TEXT(DAY(Plantilla!L316),"00")),
"")</f>
        <v/>
      </c>
      <c r="O305">
        <f>IF($C305="OK",_xlfn.NUMBERVALUE(Plantilla!M316),"")</f>
        <v/>
      </c>
      <c r="P305">
        <f>IF($C305="OK",
   IF(Plantilla!N316&lt;&gt;"",
      CONCATENATE(YEAR(Plantilla!N316),"-",TEXT(MONTH(Plantilla!N316),"00"),"-",TEXT(DAY(Plantilla!N316),"00")),
   ""),
"")</f>
        <v/>
      </c>
      <c r="Q305">
        <f>IF($C305="OK",
   VLOOKUP(Plantilla!O316,'Tablas '!$E$4:$F$19,2,FALSE),
"")</f>
        <v/>
      </c>
      <c r="R305">
        <f>IF($C305="OK",
   VLOOKUP(Plantilla!P316,'Tablas '!$H$4:$I$5,2,FALSE),
"")</f>
        <v/>
      </c>
      <c r="S305">
        <f>IF($C305="OK",
   VLOOKUP(Plantilla!Q316,'Tablas '!$K$4:$L$8,2,FALSE),
"")</f>
        <v/>
      </c>
      <c r="T305">
        <f>IF($C305="OK",
   VLOOKUP(Plantilla!R316,'Tablas '!$AE$4:$AF$6,2,FALSE),
"")</f>
        <v/>
      </c>
      <c r="U305">
        <f>IF($C305="OK",
   VLOOKUP(Plantilla!S316,'Tablas '!$AE$4:$AF$6,2,FALSE),
"")</f>
        <v/>
      </c>
      <c r="V305">
        <f>IF($C305="OK",TEXT(Plantilla!T316,"#"),"")</f>
        <v/>
      </c>
      <c r="W305" s="84">
        <f>IF($C305="OK",
   VLOOKUP(Plantilla!U316,'Tablas '!$AM$4:$AN$1126,2,FALSE),
"")</f>
        <v/>
      </c>
      <c r="X305">
        <f>IF($C305="OK",TEXT(Plantilla!V316,"#"),"")</f>
        <v/>
      </c>
      <c r="Y305">
        <f>IF($C305="OK",
   CONCATENATE(YEAR(Plantilla!W316),"-",TEXT(MONTH(Plantilla!W316),"00"),"-",TEXT(DAY(Plantilla!W316),"00")),
"")</f>
        <v/>
      </c>
      <c r="Z305">
        <f>IF($C305="OK",
   CONCATENATE(YEAR(Plantilla!X316),"-",TEXT(MONTH(Plantilla!X316),"00"),"-",TEXT(DAY(Plantilla!X316),"00")),
"")</f>
        <v/>
      </c>
      <c r="AA305">
        <f>IF($C305="OK",
   TEXT(VLOOKUP(Plantilla!Y316,'Tablas '!$Q$4:$R$9,2,FALSE),"#"),
"")</f>
        <v/>
      </c>
      <c r="AB305">
        <f>IF($C305="OK",
   CONCATENATE(YEAR(Plantilla!Z316),"-",TEXT(MONTH(Plantilla!Z316),"00"),"-",TEXT(DAY(Plantilla!Z316),"00")),
"")</f>
        <v/>
      </c>
      <c r="AC305">
        <f>IF($C305="OK",
   TEXT(VLOOKUP(Plantilla!AA316,'Tablas '!$T$4:$U$13,2,FALSE),"#"),
"")</f>
        <v/>
      </c>
      <c r="AD305">
        <f>IF($C305="OK",TEXT(Plantilla!AB316,"#"),"")</f>
        <v/>
      </c>
      <c r="AE305">
        <f>IF($C305="OK",
   IF(Plantilla!AC316&lt;&gt;"",
      TEXT(VLOOKUP(Plantilla!AC316,'Tablas '!$W$4:$X$7,2,FALSE),"#"),
   ""),
"")</f>
        <v/>
      </c>
      <c r="AF305">
        <f>IF($C305="OK",TEXT(Plantilla!AD316,"#"),"")</f>
        <v/>
      </c>
      <c r="AG305" s="6">
        <f>IF($C305="OK",_xlfn.NUMBERVALUE(Plantilla!AE316),"")</f>
        <v/>
      </c>
      <c r="AH305" s="4">
        <f>IF($C305="OK",_xlfn.NUMBERVALUE(Plantilla!AF316),"")</f>
        <v/>
      </c>
      <c r="AI305" s="6">
        <f>IF($C305="OK",_xlfn.NUMBERVALUE(Plantilla!AG316),"")</f>
        <v/>
      </c>
      <c r="AJ305" s="6">
        <f>IF($C305="OK",_xlfn.NUMBERVALUE(Plantilla!AH316),"")</f>
        <v/>
      </c>
      <c r="AK305" s="6">
        <f>IF($C305="OK",_xlfn.NUMBERVALUE(Plantilla!AI316),"")</f>
        <v/>
      </c>
      <c r="AL305" s="6">
        <f>IF($C305="OK",_xlfn.NUMBERVALUE(Plantilla!AJ316),"")</f>
        <v/>
      </c>
      <c r="AM305" s="4">
        <f>IF($C305="OK",_xlfn.NUMBERVALUE(Plantilla!AK316),"")</f>
        <v/>
      </c>
      <c r="AN305" s="6">
        <f>IF($C305="OK",_xlfn.NUMBERVALUE(Plantilla!AL316),"")</f>
        <v/>
      </c>
      <c r="AO305" s="4">
        <f>IF($C305="OK",_xlfn.NUMBERVALUE(Plantilla!AM316),"")</f>
        <v/>
      </c>
      <c r="AP305" s="6">
        <f>IF($C305="OK",_xlfn.NUMBERVALUE(Plantilla!AN316),"")</f>
        <v/>
      </c>
      <c r="AQ305" s="4">
        <f>IF($C305="OK",_xlfn.NUMBERVALUE(Plantilla!AO316),"")</f>
        <v/>
      </c>
      <c r="AR305" s="6">
        <f>IF($C305="OK",_xlfn.NUMBERVALUE(Plantilla!AP316),"")</f>
        <v/>
      </c>
      <c r="AS305" s="4">
        <f>IF($C305="OK",_xlfn.NUMBERVALUE(Plantilla!AQ316),"")</f>
        <v/>
      </c>
      <c r="AT305" s="6">
        <f>IF($C305="OK",_xlfn.NUMBERVALUE(Plantilla!AR316),"")</f>
        <v/>
      </c>
      <c r="AU305" s="4">
        <f>IF($C305="OK",_xlfn.NUMBERVALUE(Plantilla!AS316),"")</f>
        <v/>
      </c>
      <c r="AV305" s="6">
        <f>IF($C305="OK",_xlfn.NUMBERVALUE(Plantilla!AT316),"")</f>
        <v/>
      </c>
      <c r="AW305" s="4">
        <f>IF($C305="OK",_xlfn.NUMBERVALUE(Plantilla!AU316),"")</f>
        <v/>
      </c>
      <c r="AX305" s="6">
        <f>IF($C305="OK",_xlfn.NUMBERVALUE(Plantilla!AV316),"")</f>
        <v/>
      </c>
      <c r="AY305" s="4">
        <f>IF($C305="OK",_xlfn.NUMBERVALUE(Plantilla!AW316),"")</f>
        <v/>
      </c>
      <c r="AZ305" s="6">
        <f>IF($C305="OK",_xlfn.NUMBERVALUE(Plantilla!AX316),"")</f>
        <v/>
      </c>
      <c r="BA305">
        <f>IF($C305="OK",_xlfn.NUMBERVALUE(Plantilla!AY316),"")</f>
        <v/>
      </c>
      <c r="BB305">
        <f>IF($C305="OK",_xlfn.NUMBERVALUE(Plantilla!AZ316),"")</f>
        <v/>
      </c>
      <c r="BC305" s="4">
        <f>IF($C305="OK",_xlfn.NUMBERVALUE(Plantilla!BA316),"")</f>
        <v/>
      </c>
      <c r="BD305" s="6">
        <f>IF($C305="OK",_xlfn.NUMBERVALUE(Plantilla!BB316),"")</f>
        <v/>
      </c>
      <c r="BE305" s="4">
        <f>IF($C305="OK",_xlfn.NUMBERVALUE(Plantilla!BC316),"")</f>
        <v/>
      </c>
      <c r="BF305" s="6">
        <f>IF($C305="OK",_xlfn.NUMBERVALUE(Plantilla!BD316),"")</f>
        <v/>
      </c>
      <c r="BG305" s="4">
        <f>IF($C305="OK",_xlfn.NUMBERVALUE(Plantilla!BE316),"")</f>
        <v/>
      </c>
      <c r="BH305" s="6">
        <f>IF($C305="OK",_xlfn.NUMBERVALUE(Plantilla!BF316),"")</f>
        <v/>
      </c>
      <c r="BI305" s="110">
        <f>IF($C305="OK",_xlfn.NUMBERVALUE(Plantilla!BG316),"")</f>
        <v/>
      </c>
      <c r="BJ305" s="6">
        <f>IF($C305="OK",_xlfn.NUMBERVALUE(Plantilla!BH316),"")</f>
        <v/>
      </c>
      <c r="BK305" s="109">
        <f>IF($C305="OK",_xlfn.NUMBERVALUE(Plantilla!BI316),"")</f>
        <v/>
      </c>
      <c r="BL305" s="6">
        <f>IF($C305="OK",
   IF(Plantilla!BJ316&lt;&gt;"",
      TEXT(VLOOKUP(Plantilla!BJ316,'Tablas '!$Z$4:$AA$6,2,FALSE),"#"),
   ""),
"")</f>
        <v/>
      </c>
      <c r="BM305" s="4">
        <f>IF($C305="OK",_xlfn.NUMBERVALUE(Plantilla!BK316),"")</f>
        <v/>
      </c>
      <c r="BN305" s="4">
        <f>IF($C305="OK",_xlfn.NUMBERVALUE(Plantilla!BL316),"")</f>
        <v/>
      </c>
      <c r="BO305" s="6">
        <f>IF($C305="OK",_xlfn.NUMBERVALUE(Plantilla!BM316),"")</f>
        <v/>
      </c>
      <c r="BP305" s="4">
        <f>IF($C305="OK",_xlfn.NUMBERVALUE(Plantilla!BN316),"")</f>
        <v/>
      </c>
      <c r="BQ305" s="6">
        <f>IF($C305="OK",_xlfn.NUMBERVALUE(Plantilla!BO316),"")</f>
        <v/>
      </c>
      <c r="BR305" s="4">
        <f>IF($C305="OK",_xlfn.NUMBERVALUE(Plantilla!BP316),"")</f>
        <v/>
      </c>
      <c r="BS305" s="6">
        <f>IF($C305="OK",_xlfn.NUMBERVALUE(Plantilla!BQ316),"")</f>
        <v/>
      </c>
      <c r="BT305" s="4">
        <f>IF($C305="OK",_xlfn.NUMBERVALUE(Plantilla!BR316),"")</f>
        <v/>
      </c>
      <c r="BU305" s="6">
        <f>IF($C305="OK",_xlfn.NUMBERVALUE(Plantilla!BS316),"")</f>
        <v/>
      </c>
      <c r="BV305" s="6">
        <f>IF($C305="OK",_xlfn.NUMBERVALUE(Plantilla!BT316),"")</f>
        <v/>
      </c>
      <c r="BW305" s="6">
        <f>IF($C305="OK",_xlfn.NUMBERVALUE(Plantilla!BU316),"")</f>
        <v/>
      </c>
      <c r="BX305" s="6">
        <f>IF($C305="OK",_xlfn.NUMBERVALUE(Plantilla!BV316),"")</f>
        <v/>
      </c>
      <c r="BY305" s="6">
        <f>IF($C305="OK",_xlfn.NUMBERVALUE(Plantilla!BW316),"")</f>
        <v/>
      </c>
      <c r="BZ305" s="6">
        <f>IF($C305="OK",_xlfn.NUMBERVALUE(Plantilla!BX316),"")</f>
        <v/>
      </c>
      <c r="CA305" s="6">
        <f>IF($C305="OK",_xlfn.NUMBERVALUE(Plantilla!BY316),"")</f>
        <v/>
      </c>
      <c r="CB305" s="6">
        <f>IF($C305="OK",_xlfn.NUMBERVALUE(Plantilla!BZ316),"")</f>
        <v/>
      </c>
      <c r="CC305" s="6">
        <f>IF($C305="OK",_xlfn.NUMBERVALUE(Plantilla!CA316),"")</f>
        <v/>
      </c>
      <c r="CD305" s="6">
        <f>IF($C305="OK",_xlfn.NUMBERVALUE(Plantilla!CB316),"")</f>
        <v/>
      </c>
      <c r="CE305" s="6">
        <f>IF($C305="OK",_xlfn.NUMBERVALUE(Plantilla!CC316),"")</f>
        <v/>
      </c>
      <c r="CF305" s="4">
        <f>IF($C305="OK",_xlfn.NUMBERVALUE(Plantilla!CD316),"")</f>
        <v/>
      </c>
      <c r="CG305" s="6">
        <f>IF($C305="OK",_xlfn.NUMBERVALUE(Plantilla!CE316),"")</f>
        <v/>
      </c>
      <c r="CH305" s="6">
        <f>IF($C305="OK",_xlfn.NUMBERVALUE(Plantilla!CF316),"")</f>
        <v/>
      </c>
      <c r="CI305" s="6">
        <f>IF($C305="OK",_xlfn.NUMBERVALUE(Plantilla!CG316),"")</f>
        <v/>
      </c>
      <c r="CJ305" s="6">
        <f>IF($C305="OK",_xlfn.NUMBERVALUE(Plantilla!CH316),"")</f>
        <v/>
      </c>
      <c r="CK305" s="6">
        <f>IF($C305="OK",_xlfn.NUMBERVALUE(Plantilla!CI316),"")</f>
        <v/>
      </c>
      <c r="CL305" s="6">
        <f>IF($C305="OK",_xlfn.NUMBERVALUE(Plantilla!CJ316),"")</f>
        <v/>
      </c>
      <c r="CM305">
        <f>IF($C305="OK",TEXT(Plantilla!CK316,"#"),"")</f>
        <v/>
      </c>
      <c r="CN305" s="6">
        <f>IF($C305="OK",_xlfn.NUMBERVALUE(Plantilla!CL316),"")</f>
        <v/>
      </c>
      <c r="CO305" s="6">
        <f>IF($C305="OK",_xlfn.NUMBERVALUE(Plantilla!CM316),"")</f>
        <v/>
      </c>
      <c r="CP305" s="110">
        <f>IF($C305="OK",_xlfn.NUMBERVALUE(Plantilla!CN316),"")</f>
        <v/>
      </c>
      <c r="CQ305" s="6">
        <f>IF($C305="OK",_xlfn.NUMBERVALUE(Plantilla!CO316),"")</f>
        <v/>
      </c>
      <c r="CR305" s="109">
        <f>IF($C305="OK",_xlfn.NUMBERVALUE(Plantilla!CP316),"")</f>
        <v/>
      </c>
      <c r="CS305" s="110">
        <f>IF($C305="OK",_xlfn.NUMBERVALUE(Plantilla!CQ316),"")</f>
        <v/>
      </c>
      <c r="CT305" s="6">
        <f>IF($C305="OK",_xlfn.NUMBERVALUE(Plantilla!CR316),"")</f>
        <v/>
      </c>
      <c r="CU305" s="109">
        <f>IF($C305="OK",_xlfn.NUMBERVALUE(Plantilla!CS316),"")</f>
        <v/>
      </c>
      <c r="CV305" s="110">
        <f>IF($C305="OK",_xlfn.NUMBERVALUE(Plantilla!CT316),"")</f>
        <v/>
      </c>
      <c r="CW305" s="6">
        <f>IF($C305="OK",_xlfn.NUMBERVALUE(Plantilla!CU316),"")</f>
        <v/>
      </c>
      <c r="CX305" s="82">
        <f>IF($C305="OK",_xlfn.NUMBERVALUE(Plantilla!CV316),"")</f>
        <v/>
      </c>
      <c r="CY305" s="6">
        <f>IF($C305="OK",_xlfn.NUMBERVALUE(Plantilla!CW316),"")</f>
        <v/>
      </c>
      <c r="CZ305" s="82">
        <f>IF($C305="OK",_xlfn.NUMBERVALUE(Plantilla!CX316),"")</f>
        <v/>
      </c>
      <c r="DA305" s="6">
        <f>IF($C305="OK",_xlfn.NUMBERVALUE(Plantilla!CY316),"")</f>
        <v/>
      </c>
      <c r="DB305" s="109">
        <f>IF($C305="OK",_xlfn.NUMBERVALUE(Plantilla!CZ316),"")</f>
        <v/>
      </c>
      <c r="DC305" s="6">
        <f>IF($C305="OK",_xlfn.NUMBERVALUE(Plantilla!DA316),"")</f>
        <v/>
      </c>
      <c r="DD305" s="6">
        <f>IF($C305="OK",TEXT(Plantilla!DB316,"#"),"")</f>
        <v/>
      </c>
      <c r="DE305" s="6">
        <f>IF($C305="OK",_xlfn.NUMBERVALUE(Plantilla!DC316),"")</f>
        <v/>
      </c>
      <c r="DF305" s="4">
        <f>IF($C305="OK",_xlfn.NUMBERVALUE(Plantilla!DD316),"")</f>
        <v/>
      </c>
      <c r="DG305" s="6">
        <f>IF($C305="OK",_xlfn.NUMBERVALUE(Plantilla!DE316),"")</f>
        <v/>
      </c>
      <c r="DH305" s="6">
        <f>IF($C305="OK",_xlfn.NUMBERVALUE(Plantilla!DF316),"")</f>
        <v/>
      </c>
      <c r="DI305" s="6">
        <f>IF($C305="OK",_xlfn.NUMBERVALUE(Plantilla!DG316),"")</f>
        <v/>
      </c>
      <c r="DJ305" s="6">
        <f>IF($C305="OK",_xlfn.NUMBERVALUE(Plantilla!DH316),"")</f>
        <v/>
      </c>
      <c r="DK305" s="6">
        <f>IF($C305="OK",_xlfn.NUMBERVALUE(Plantilla!DI316),"")</f>
        <v/>
      </c>
      <c r="DL305" s="6">
        <f>IF($C305="OK",_xlfn.NUMBERVALUE(Plantilla!DJ316),"")</f>
        <v/>
      </c>
      <c r="DM305" s="6">
        <f>IF($C305="OK",_xlfn.NUMBERVALUE(Plantilla!DK316),"")</f>
        <v/>
      </c>
      <c r="DN305" s="6">
        <f>IF($C305="OK",_xlfn.NUMBERVALUE(Plantilla!DL316),"")</f>
        <v/>
      </c>
      <c r="DO305" s="6">
        <f>IF($C305="OK",_xlfn.NUMBERVALUE(Plantilla!DM316),"")</f>
        <v/>
      </c>
      <c r="DP305" s="6">
        <f>IF($C305="OK",_xlfn.NUMBERVALUE(Plantilla!DN316),"")</f>
        <v/>
      </c>
      <c r="DQ305" s="6">
        <f>IF($C305="OK",_xlfn.NUMBERVALUE(Plantilla!DO316),"")</f>
        <v/>
      </c>
      <c r="DR305" s="6">
        <f>IF($C305="OK",_xlfn.NUMBERVALUE(Plantilla!DP316),"")</f>
        <v/>
      </c>
      <c r="DS305">
        <f>IF($C305="OK",TEXT(Plantilla!DR316,"#"),"")</f>
        <v/>
      </c>
      <c r="DT305" s="6" t="n"/>
    </row>
    <row r="306">
      <c r="A306">
        <f>IF(Plantilla!$I$6="¡Perfecto!, Guarda el archivo y adjúntalo a tu interfaz de Nómina Electrónica","OK","Error")</f>
        <v/>
      </c>
      <c r="B306">
        <f>IF(Plantilla!$I$6="¡Perfecto!, Guarda el archivo y adjúntalo a tu interfaz de Nómina Electrónica",MID(Plantilla!$D$2,SEARCH("V",Plantilla!$D$2),10),"")</f>
        <v/>
      </c>
      <c r="C306">
        <f>Plantilla!C317</f>
        <v/>
      </c>
      <c r="D306">
        <f>IF($C306="OK",Plantilla!B317,"")</f>
        <v/>
      </c>
      <c r="E306">
        <f>IF($C306="OK",
   VLOOKUP(Plantilla!$E$4,'Tablas '!$AP$4:$AT$6,5,FALSE),
"")</f>
        <v/>
      </c>
      <c r="F306">
        <f>IF($C306="OK",TEXT(Plantilla!D317,"#"),"")</f>
        <v/>
      </c>
      <c r="G306">
        <f>IF($C306="OK",
   VLOOKUP(Plantilla!E317,'Tablas '!$B$4:$C$14,2,FALSE),
"")</f>
        <v/>
      </c>
      <c r="H306">
        <f>IF($C306="OK",TEXT(Plantilla!F317,"#"),"")</f>
        <v/>
      </c>
      <c r="I306">
        <f>IF($C306="OK",TEXT(Plantilla!G317,"#"),"")</f>
        <v/>
      </c>
      <c r="J306">
        <f>IF($C306="OK",TEXT(Plantilla!H317,"#"),"")</f>
        <v/>
      </c>
      <c r="K306">
        <f>IF($C306="OK",TEXT(Plantilla!I317,"#"),"")</f>
        <v/>
      </c>
      <c r="L306">
        <f>IF($C306="OK",TEXT(Plantilla!J317,"#"),"")</f>
        <v/>
      </c>
      <c r="M306">
        <f>IF($C306="OK",TEXT(Plantilla!K317,"#"),"")</f>
        <v/>
      </c>
      <c r="N306">
        <f>IF($C306="OK",
   CONCATENATE(YEAR(Plantilla!L317),"-",TEXT(MONTH(Plantilla!L317),"00"),"-",TEXT(DAY(Plantilla!L317),"00")),
"")</f>
        <v/>
      </c>
      <c r="O306">
        <f>IF($C306="OK",_xlfn.NUMBERVALUE(Plantilla!M317),"")</f>
        <v/>
      </c>
      <c r="P306">
        <f>IF($C306="OK",
   IF(Plantilla!N317&lt;&gt;"",
      CONCATENATE(YEAR(Plantilla!N317),"-",TEXT(MONTH(Plantilla!N317),"00"),"-",TEXT(DAY(Plantilla!N317),"00")),
   ""),
"")</f>
        <v/>
      </c>
      <c r="Q306">
        <f>IF($C306="OK",
   VLOOKUP(Plantilla!O317,'Tablas '!$E$4:$F$19,2,FALSE),
"")</f>
        <v/>
      </c>
      <c r="R306">
        <f>IF($C306="OK",
   VLOOKUP(Plantilla!P317,'Tablas '!$H$4:$I$5,2,FALSE),
"")</f>
        <v/>
      </c>
      <c r="S306">
        <f>IF($C306="OK",
   VLOOKUP(Plantilla!Q317,'Tablas '!$K$4:$L$8,2,FALSE),
"")</f>
        <v/>
      </c>
      <c r="T306">
        <f>IF($C306="OK",
   VLOOKUP(Plantilla!R317,'Tablas '!$AE$4:$AF$6,2,FALSE),
"")</f>
        <v/>
      </c>
      <c r="U306">
        <f>IF($C306="OK",
   VLOOKUP(Plantilla!S317,'Tablas '!$AE$4:$AF$6,2,FALSE),
"")</f>
        <v/>
      </c>
      <c r="V306">
        <f>IF($C306="OK",TEXT(Plantilla!T317,"#"),"")</f>
        <v/>
      </c>
      <c r="W306" s="84">
        <f>IF($C306="OK",
   VLOOKUP(Plantilla!U317,'Tablas '!$AM$4:$AN$1126,2,FALSE),
"")</f>
        <v/>
      </c>
      <c r="X306">
        <f>IF($C306="OK",TEXT(Plantilla!V317,"#"),"")</f>
        <v/>
      </c>
      <c r="Y306">
        <f>IF($C306="OK",
   CONCATENATE(YEAR(Plantilla!W317),"-",TEXT(MONTH(Plantilla!W317),"00"),"-",TEXT(DAY(Plantilla!W317),"00")),
"")</f>
        <v/>
      </c>
      <c r="Z306">
        <f>IF($C306="OK",
   CONCATENATE(YEAR(Plantilla!X317),"-",TEXT(MONTH(Plantilla!X317),"00"),"-",TEXT(DAY(Plantilla!X317),"00")),
"")</f>
        <v/>
      </c>
      <c r="AA306">
        <f>IF($C306="OK",
   TEXT(VLOOKUP(Plantilla!Y317,'Tablas '!$Q$4:$R$9,2,FALSE),"#"),
"")</f>
        <v/>
      </c>
      <c r="AB306">
        <f>IF($C306="OK",
   CONCATENATE(YEAR(Plantilla!Z317),"-",TEXT(MONTH(Plantilla!Z317),"00"),"-",TEXT(DAY(Plantilla!Z317),"00")),
"")</f>
        <v/>
      </c>
      <c r="AC306">
        <f>IF($C306="OK",
   TEXT(VLOOKUP(Plantilla!AA317,'Tablas '!$T$4:$U$13,2,FALSE),"#"),
"")</f>
        <v/>
      </c>
      <c r="AD306">
        <f>IF($C306="OK",TEXT(Plantilla!AB317,"#"),"")</f>
        <v/>
      </c>
      <c r="AE306">
        <f>IF($C306="OK",
   IF(Plantilla!AC317&lt;&gt;"",
      TEXT(VLOOKUP(Plantilla!AC317,'Tablas '!$W$4:$X$7,2,FALSE),"#"),
   ""),
"")</f>
        <v/>
      </c>
      <c r="AF306">
        <f>IF($C306="OK",TEXT(Plantilla!AD317,"#"),"")</f>
        <v/>
      </c>
      <c r="AG306" s="6">
        <f>IF($C306="OK",_xlfn.NUMBERVALUE(Plantilla!AE317),"")</f>
        <v/>
      </c>
      <c r="AH306" s="4">
        <f>IF($C306="OK",_xlfn.NUMBERVALUE(Plantilla!AF317),"")</f>
        <v/>
      </c>
      <c r="AI306" s="6">
        <f>IF($C306="OK",_xlfn.NUMBERVALUE(Plantilla!AG317),"")</f>
        <v/>
      </c>
      <c r="AJ306" s="6">
        <f>IF($C306="OK",_xlfn.NUMBERVALUE(Plantilla!AH317),"")</f>
        <v/>
      </c>
      <c r="AK306" s="6">
        <f>IF($C306="OK",_xlfn.NUMBERVALUE(Plantilla!AI317),"")</f>
        <v/>
      </c>
      <c r="AL306" s="6">
        <f>IF($C306="OK",_xlfn.NUMBERVALUE(Plantilla!AJ317),"")</f>
        <v/>
      </c>
      <c r="AM306" s="4">
        <f>IF($C306="OK",_xlfn.NUMBERVALUE(Plantilla!AK317),"")</f>
        <v/>
      </c>
      <c r="AN306" s="6">
        <f>IF($C306="OK",_xlfn.NUMBERVALUE(Plantilla!AL317),"")</f>
        <v/>
      </c>
      <c r="AO306" s="4">
        <f>IF($C306="OK",_xlfn.NUMBERVALUE(Plantilla!AM317),"")</f>
        <v/>
      </c>
      <c r="AP306" s="6">
        <f>IF($C306="OK",_xlfn.NUMBERVALUE(Plantilla!AN317),"")</f>
        <v/>
      </c>
      <c r="AQ306" s="4">
        <f>IF($C306="OK",_xlfn.NUMBERVALUE(Plantilla!AO317),"")</f>
        <v/>
      </c>
      <c r="AR306" s="6">
        <f>IF($C306="OK",_xlfn.NUMBERVALUE(Plantilla!AP317),"")</f>
        <v/>
      </c>
      <c r="AS306" s="4">
        <f>IF($C306="OK",_xlfn.NUMBERVALUE(Plantilla!AQ317),"")</f>
        <v/>
      </c>
      <c r="AT306" s="6">
        <f>IF($C306="OK",_xlfn.NUMBERVALUE(Plantilla!AR317),"")</f>
        <v/>
      </c>
      <c r="AU306" s="4">
        <f>IF($C306="OK",_xlfn.NUMBERVALUE(Plantilla!AS317),"")</f>
        <v/>
      </c>
      <c r="AV306" s="6">
        <f>IF($C306="OK",_xlfn.NUMBERVALUE(Plantilla!AT317),"")</f>
        <v/>
      </c>
      <c r="AW306" s="4">
        <f>IF($C306="OK",_xlfn.NUMBERVALUE(Plantilla!AU317),"")</f>
        <v/>
      </c>
      <c r="AX306" s="6">
        <f>IF($C306="OK",_xlfn.NUMBERVALUE(Plantilla!AV317),"")</f>
        <v/>
      </c>
      <c r="AY306" s="4">
        <f>IF($C306="OK",_xlfn.NUMBERVALUE(Plantilla!AW317),"")</f>
        <v/>
      </c>
      <c r="AZ306" s="6">
        <f>IF($C306="OK",_xlfn.NUMBERVALUE(Plantilla!AX317),"")</f>
        <v/>
      </c>
      <c r="BA306">
        <f>IF($C306="OK",_xlfn.NUMBERVALUE(Plantilla!AY317),"")</f>
        <v/>
      </c>
      <c r="BB306">
        <f>IF($C306="OK",_xlfn.NUMBERVALUE(Plantilla!AZ317),"")</f>
        <v/>
      </c>
      <c r="BC306" s="4">
        <f>IF($C306="OK",_xlfn.NUMBERVALUE(Plantilla!BA317),"")</f>
        <v/>
      </c>
      <c r="BD306" s="6">
        <f>IF($C306="OK",_xlfn.NUMBERVALUE(Plantilla!BB317),"")</f>
        <v/>
      </c>
      <c r="BE306" s="4">
        <f>IF($C306="OK",_xlfn.NUMBERVALUE(Plantilla!BC317),"")</f>
        <v/>
      </c>
      <c r="BF306" s="6">
        <f>IF($C306="OK",_xlfn.NUMBERVALUE(Plantilla!BD317),"")</f>
        <v/>
      </c>
      <c r="BG306" s="4">
        <f>IF($C306="OK",_xlfn.NUMBERVALUE(Plantilla!BE317),"")</f>
        <v/>
      </c>
      <c r="BH306" s="6">
        <f>IF($C306="OK",_xlfn.NUMBERVALUE(Plantilla!BF317),"")</f>
        <v/>
      </c>
      <c r="BI306" s="110">
        <f>IF($C306="OK",_xlfn.NUMBERVALUE(Plantilla!BG317),"")</f>
        <v/>
      </c>
      <c r="BJ306" s="6">
        <f>IF($C306="OK",_xlfn.NUMBERVALUE(Plantilla!BH317),"")</f>
        <v/>
      </c>
      <c r="BK306" s="109">
        <f>IF($C306="OK",_xlfn.NUMBERVALUE(Plantilla!BI317),"")</f>
        <v/>
      </c>
      <c r="BL306" s="6">
        <f>IF($C306="OK",
   IF(Plantilla!BJ317&lt;&gt;"",
      TEXT(VLOOKUP(Plantilla!BJ317,'Tablas '!$Z$4:$AA$6,2,FALSE),"#"),
   ""),
"")</f>
        <v/>
      </c>
      <c r="BM306" s="4">
        <f>IF($C306="OK",_xlfn.NUMBERVALUE(Plantilla!BK317),"")</f>
        <v/>
      </c>
      <c r="BN306" s="4">
        <f>IF($C306="OK",_xlfn.NUMBERVALUE(Plantilla!BL317),"")</f>
        <v/>
      </c>
      <c r="BO306" s="6">
        <f>IF($C306="OK",_xlfn.NUMBERVALUE(Plantilla!BM317),"")</f>
        <v/>
      </c>
      <c r="BP306" s="4">
        <f>IF($C306="OK",_xlfn.NUMBERVALUE(Plantilla!BN317),"")</f>
        <v/>
      </c>
      <c r="BQ306" s="6">
        <f>IF($C306="OK",_xlfn.NUMBERVALUE(Plantilla!BO317),"")</f>
        <v/>
      </c>
      <c r="BR306" s="4">
        <f>IF($C306="OK",_xlfn.NUMBERVALUE(Plantilla!BP317),"")</f>
        <v/>
      </c>
      <c r="BS306" s="6">
        <f>IF($C306="OK",_xlfn.NUMBERVALUE(Plantilla!BQ317),"")</f>
        <v/>
      </c>
      <c r="BT306" s="4">
        <f>IF($C306="OK",_xlfn.NUMBERVALUE(Plantilla!BR317),"")</f>
        <v/>
      </c>
      <c r="BU306" s="6">
        <f>IF($C306="OK",_xlfn.NUMBERVALUE(Plantilla!BS317),"")</f>
        <v/>
      </c>
      <c r="BV306" s="6">
        <f>IF($C306="OK",_xlfn.NUMBERVALUE(Plantilla!BT317),"")</f>
        <v/>
      </c>
      <c r="BW306" s="6">
        <f>IF($C306="OK",_xlfn.NUMBERVALUE(Plantilla!BU317),"")</f>
        <v/>
      </c>
      <c r="BX306" s="6">
        <f>IF($C306="OK",_xlfn.NUMBERVALUE(Plantilla!BV317),"")</f>
        <v/>
      </c>
      <c r="BY306" s="6">
        <f>IF($C306="OK",_xlfn.NUMBERVALUE(Plantilla!BW317),"")</f>
        <v/>
      </c>
      <c r="BZ306" s="6">
        <f>IF($C306="OK",_xlfn.NUMBERVALUE(Plantilla!BX317),"")</f>
        <v/>
      </c>
      <c r="CA306" s="6">
        <f>IF($C306="OK",_xlfn.NUMBERVALUE(Plantilla!BY317),"")</f>
        <v/>
      </c>
      <c r="CB306" s="6">
        <f>IF($C306="OK",_xlfn.NUMBERVALUE(Plantilla!BZ317),"")</f>
        <v/>
      </c>
      <c r="CC306" s="6">
        <f>IF($C306="OK",_xlfn.NUMBERVALUE(Plantilla!CA317),"")</f>
        <v/>
      </c>
      <c r="CD306" s="6">
        <f>IF($C306="OK",_xlfn.NUMBERVALUE(Plantilla!CB317),"")</f>
        <v/>
      </c>
      <c r="CE306" s="6">
        <f>IF($C306="OK",_xlfn.NUMBERVALUE(Plantilla!CC317),"")</f>
        <v/>
      </c>
      <c r="CF306" s="4">
        <f>IF($C306="OK",_xlfn.NUMBERVALUE(Plantilla!CD317),"")</f>
        <v/>
      </c>
      <c r="CG306" s="6">
        <f>IF($C306="OK",_xlfn.NUMBERVALUE(Plantilla!CE317),"")</f>
        <v/>
      </c>
      <c r="CH306" s="6">
        <f>IF($C306="OK",_xlfn.NUMBERVALUE(Plantilla!CF317),"")</f>
        <v/>
      </c>
      <c r="CI306" s="6">
        <f>IF($C306="OK",_xlfn.NUMBERVALUE(Plantilla!CG317),"")</f>
        <v/>
      </c>
      <c r="CJ306" s="6">
        <f>IF($C306="OK",_xlfn.NUMBERVALUE(Plantilla!CH317),"")</f>
        <v/>
      </c>
      <c r="CK306" s="6">
        <f>IF($C306="OK",_xlfn.NUMBERVALUE(Plantilla!CI317),"")</f>
        <v/>
      </c>
      <c r="CL306" s="6">
        <f>IF($C306="OK",_xlfn.NUMBERVALUE(Plantilla!CJ317),"")</f>
        <v/>
      </c>
      <c r="CM306">
        <f>IF($C306="OK",TEXT(Plantilla!CK317,"#"),"")</f>
        <v/>
      </c>
      <c r="CN306" s="6">
        <f>IF($C306="OK",_xlfn.NUMBERVALUE(Plantilla!CL317),"")</f>
        <v/>
      </c>
      <c r="CO306" s="6">
        <f>IF($C306="OK",_xlfn.NUMBERVALUE(Plantilla!CM317),"")</f>
        <v/>
      </c>
      <c r="CP306" s="110">
        <f>IF($C306="OK",_xlfn.NUMBERVALUE(Plantilla!CN317),"")</f>
        <v/>
      </c>
      <c r="CQ306" s="6">
        <f>IF($C306="OK",_xlfn.NUMBERVALUE(Plantilla!CO317),"")</f>
        <v/>
      </c>
      <c r="CR306" s="109">
        <f>IF($C306="OK",_xlfn.NUMBERVALUE(Plantilla!CP317),"")</f>
        <v/>
      </c>
      <c r="CS306" s="110">
        <f>IF($C306="OK",_xlfn.NUMBERVALUE(Plantilla!CQ317),"")</f>
        <v/>
      </c>
      <c r="CT306" s="6">
        <f>IF($C306="OK",_xlfn.NUMBERVALUE(Plantilla!CR317),"")</f>
        <v/>
      </c>
      <c r="CU306" s="109">
        <f>IF($C306="OK",_xlfn.NUMBERVALUE(Plantilla!CS317),"")</f>
        <v/>
      </c>
      <c r="CV306" s="110">
        <f>IF($C306="OK",_xlfn.NUMBERVALUE(Plantilla!CT317),"")</f>
        <v/>
      </c>
      <c r="CW306" s="6">
        <f>IF($C306="OK",_xlfn.NUMBERVALUE(Plantilla!CU317),"")</f>
        <v/>
      </c>
      <c r="CX306" s="82">
        <f>IF($C306="OK",_xlfn.NUMBERVALUE(Plantilla!CV317),"")</f>
        <v/>
      </c>
      <c r="CY306" s="6">
        <f>IF($C306="OK",_xlfn.NUMBERVALUE(Plantilla!CW317),"")</f>
        <v/>
      </c>
      <c r="CZ306" s="82">
        <f>IF($C306="OK",_xlfn.NUMBERVALUE(Plantilla!CX317),"")</f>
        <v/>
      </c>
      <c r="DA306" s="6">
        <f>IF($C306="OK",_xlfn.NUMBERVALUE(Plantilla!CY317),"")</f>
        <v/>
      </c>
      <c r="DB306" s="109">
        <f>IF($C306="OK",_xlfn.NUMBERVALUE(Plantilla!CZ317),"")</f>
        <v/>
      </c>
      <c r="DC306" s="6">
        <f>IF($C306="OK",_xlfn.NUMBERVALUE(Plantilla!DA317),"")</f>
        <v/>
      </c>
      <c r="DD306" s="6">
        <f>IF($C306="OK",TEXT(Plantilla!DB317,"#"),"")</f>
        <v/>
      </c>
      <c r="DE306" s="6">
        <f>IF($C306="OK",_xlfn.NUMBERVALUE(Plantilla!DC317),"")</f>
        <v/>
      </c>
      <c r="DF306" s="4">
        <f>IF($C306="OK",_xlfn.NUMBERVALUE(Plantilla!DD317),"")</f>
        <v/>
      </c>
      <c r="DG306" s="6">
        <f>IF($C306="OK",_xlfn.NUMBERVALUE(Plantilla!DE317),"")</f>
        <v/>
      </c>
      <c r="DH306" s="6">
        <f>IF($C306="OK",_xlfn.NUMBERVALUE(Plantilla!DF317),"")</f>
        <v/>
      </c>
      <c r="DI306" s="6">
        <f>IF($C306="OK",_xlfn.NUMBERVALUE(Plantilla!DG317),"")</f>
        <v/>
      </c>
      <c r="DJ306" s="6">
        <f>IF($C306="OK",_xlfn.NUMBERVALUE(Plantilla!DH317),"")</f>
        <v/>
      </c>
      <c r="DK306" s="6">
        <f>IF($C306="OK",_xlfn.NUMBERVALUE(Plantilla!DI317),"")</f>
        <v/>
      </c>
      <c r="DL306" s="6">
        <f>IF($C306="OK",_xlfn.NUMBERVALUE(Plantilla!DJ317),"")</f>
        <v/>
      </c>
      <c r="DM306" s="6">
        <f>IF($C306="OK",_xlfn.NUMBERVALUE(Plantilla!DK317),"")</f>
        <v/>
      </c>
      <c r="DN306" s="6">
        <f>IF($C306="OK",_xlfn.NUMBERVALUE(Plantilla!DL317),"")</f>
        <v/>
      </c>
      <c r="DO306" s="6">
        <f>IF($C306="OK",_xlfn.NUMBERVALUE(Plantilla!DM317),"")</f>
        <v/>
      </c>
      <c r="DP306" s="6">
        <f>IF($C306="OK",_xlfn.NUMBERVALUE(Plantilla!DN317),"")</f>
        <v/>
      </c>
      <c r="DQ306" s="6">
        <f>IF($C306="OK",_xlfn.NUMBERVALUE(Plantilla!DO317),"")</f>
        <v/>
      </c>
      <c r="DR306" s="6">
        <f>IF($C306="OK",_xlfn.NUMBERVALUE(Plantilla!DP317),"")</f>
        <v/>
      </c>
      <c r="DS306">
        <f>IF($C306="OK",TEXT(Plantilla!DR317,"#"),"")</f>
        <v/>
      </c>
      <c r="DT306" s="6" t="n"/>
    </row>
    <row r="307">
      <c r="A307">
        <f>IF(Plantilla!$I$6="¡Perfecto!, Guarda el archivo y adjúntalo a tu interfaz de Nómina Electrónica","OK","Error")</f>
        <v/>
      </c>
      <c r="B307">
        <f>IF(Plantilla!$I$6="¡Perfecto!, Guarda el archivo y adjúntalo a tu interfaz de Nómina Electrónica",MID(Plantilla!$D$2,SEARCH("V",Plantilla!$D$2),10),"")</f>
        <v/>
      </c>
      <c r="C307">
        <f>Plantilla!C318</f>
        <v/>
      </c>
      <c r="D307">
        <f>IF($C307="OK",Plantilla!B318,"")</f>
        <v/>
      </c>
      <c r="E307">
        <f>IF($C307="OK",
   VLOOKUP(Plantilla!$E$4,'Tablas '!$AP$4:$AT$6,5,FALSE),
"")</f>
        <v/>
      </c>
      <c r="F307">
        <f>IF($C307="OK",TEXT(Plantilla!D318,"#"),"")</f>
        <v/>
      </c>
      <c r="G307">
        <f>IF($C307="OK",
   VLOOKUP(Plantilla!E318,'Tablas '!$B$4:$C$14,2,FALSE),
"")</f>
        <v/>
      </c>
      <c r="H307">
        <f>IF($C307="OK",TEXT(Plantilla!F318,"#"),"")</f>
        <v/>
      </c>
      <c r="I307">
        <f>IF($C307="OK",TEXT(Plantilla!G318,"#"),"")</f>
        <v/>
      </c>
      <c r="J307">
        <f>IF($C307="OK",TEXT(Plantilla!H318,"#"),"")</f>
        <v/>
      </c>
      <c r="K307">
        <f>IF($C307="OK",TEXT(Plantilla!I318,"#"),"")</f>
        <v/>
      </c>
      <c r="L307">
        <f>IF($C307="OK",TEXT(Plantilla!J318,"#"),"")</f>
        <v/>
      </c>
      <c r="M307">
        <f>IF($C307="OK",TEXT(Plantilla!K318,"#"),"")</f>
        <v/>
      </c>
      <c r="N307">
        <f>IF($C307="OK",
   CONCATENATE(YEAR(Plantilla!L318),"-",TEXT(MONTH(Plantilla!L318),"00"),"-",TEXT(DAY(Plantilla!L318),"00")),
"")</f>
        <v/>
      </c>
      <c r="O307">
        <f>IF($C307="OK",_xlfn.NUMBERVALUE(Plantilla!M318),"")</f>
        <v/>
      </c>
      <c r="P307">
        <f>IF($C307="OK",
   IF(Plantilla!N318&lt;&gt;"",
      CONCATENATE(YEAR(Plantilla!N318),"-",TEXT(MONTH(Plantilla!N318),"00"),"-",TEXT(DAY(Plantilla!N318),"00")),
   ""),
"")</f>
        <v/>
      </c>
      <c r="Q307">
        <f>IF($C307="OK",
   VLOOKUP(Plantilla!O318,'Tablas '!$E$4:$F$19,2,FALSE),
"")</f>
        <v/>
      </c>
      <c r="R307">
        <f>IF($C307="OK",
   VLOOKUP(Plantilla!P318,'Tablas '!$H$4:$I$5,2,FALSE),
"")</f>
        <v/>
      </c>
      <c r="S307">
        <f>IF($C307="OK",
   VLOOKUP(Plantilla!Q318,'Tablas '!$K$4:$L$8,2,FALSE),
"")</f>
        <v/>
      </c>
      <c r="T307">
        <f>IF($C307="OK",
   VLOOKUP(Plantilla!R318,'Tablas '!$AE$4:$AF$6,2,FALSE),
"")</f>
        <v/>
      </c>
      <c r="U307">
        <f>IF($C307="OK",
   VLOOKUP(Plantilla!S318,'Tablas '!$AE$4:$AF$6,2,FALSE),
"")</f>
        <v/>
      </c>
      <c r="V307">
        <f>IF($C307="OK",TEXT(Plantilla!T318,"#"),"")</f>
        <v/>
      </c>
      <c r="W307" s="84">
        <f>IF($C307="OK",
   VLOOKUP(Plantilla!U318,'Tablas '!$AM$4:$AN$1126,2,FALSE),
"")</f>
        <v/>
      </c>
      <c r="X307">
        <f>IF($C307="OK",TEXT(Plantilla!V318,"#"),"")</f>
        <v/>
      </c>
      <c r="Y307">
        <f>IF($C307="OK",
   CONCATENATE(YEAR(Plantilla!W318),"-",TEXT(MONTH(Plantilla!W318),"00"),"-",TEXT(DAY(Plantilla!W318),"00")),
"")</f>
        <v/>
      </c>
      <c r="Z307">
        <f>IF($C307="OK",
   CONCATENATE(YEAR(Plantilla!X318),"-",TEXT(MONTH(Plantilla!X318),"00"),"-",TEXT(DAY(Plantilla!X318),"00")),
"")</f>
        <v/>
      </c>
      <c r="AA307">
        <f>IF($C307="OK",
   TEXT(VLOOKUP(Plantilla!Y318,'Tablas '!$Q$4:$R$9,2,FALSE),"#"),
"")</f>
        <v/>
      </c>
      <c r="AB307">
        <f>IF($C307="OK",
   CONCATENATE(YEAR(Plantilla!Z318),"-",TEXT(MONTH(Plantilla!Z318),"00"),"-",TEXT(DAY(Plantilla!Z318),"00")),
"")</f>
        <v/>
      </c>
      <c r="AC307">
        <f>IF($C307="OK",
   TEXT(VLOOKUP(Plantilla!AA318,'Tablas '!$T$4:$U$13,2,FALSE),"#"),
"")</f>
        <v/>
      </c>
      <c r="AD307">
        <f>IF($C307="OK",TEXT(Plantilla!AB318,"#"),"")</f>
        <v/>
      </c>
      <c r="AE307">
        <f>IF($C307="OK",
   IF(Plantilla!AC318&lt;&gt;"",
      TEXT(VLOOKUP(Plantilla!AC318,'Tablas '!$W$4:$X$7,2,FALSE),"#"),
   ""),
"")</f>
        <v/>
      </c>
      <c r="AF307">
        <f>IF($C307="OK",TEXT(Plantilla!AD318,"#"),"")</f>
        <v/>
      </c>
      <c r="AG307" s="6">
        <f>IF($C307="OK",_xlfn.NUMBERVALUE(Plantilla!AE318),"")</f>
        <v/>
      </c>
      <c r="AH307" s="4">
        <f>IF($C307="OK",_xlfn.NUMBERVALUE(Plantilla!AF318),"")</f>
        <v/>
      </c>
      <c r="AI307" s="6">
        <f>IF($C307="OK",_xlfn.NUMBERVALUE(Plantilla!AG318),"")</f>
        <v/>
      </c>
      <c r="AJ307" s="6">
        <f>IF($C307="OK",_xlfn.NUMBERVALUE(Plantilla!AH318),"")</f>
        <v/>
      </c>
      <c r="AK307" s="6">
        <f>IF($C307="OK",_xlfn.NUMBERVALUE(Plantilla!AI318),"")</f>
        <v/>
      </c>
      <c r="AL307" s="6">
        <f>IF($C307="OK",_xlfn.NUMBERVALUE(Plantilla!AJ318),"")</f>
        <v/>
      </c>
      <c r="AM307" s="4">
        <f>IF($C307="OK",_xlfn.NUMBERVALUE(Plantilla!AK318),"")</f>
        <v/>
      </c>
      <c r="AN307" s="6">
        <f>IF($C307="OK",_xlfn.NUMBERVALUE(Plantilla!AL318),"")</f>
        <v/>
      </c>
      <c r="AO307" s="4">
        <f>IF($C307="OK",_xlfn.NUMBERVALUE(Plantilla!AM318),"")</f>
        <v/>
      </c>
      <c r="AP307" s="6">
        <f>IF($C307="OK",_xlfn.NUMBERVALUE(Plantilla!AN318),"")</f>
        <v/>
      </c>
      <c r="AQ307" s="4">
        <f>IF($C307="OK",_xlfn.NUMBERVALUE(Plantilla!AO318),"")</f>
        <v/>
      </c>
      <c r="AR307" s="6">
        <f>IF($C307="OK",_xlfn.NUMBERVALUE(Plantilla!AP318),"")</f>
        <v/>
      </c>
      <c r="AS307" s="4">
        <f>IF($C307="OK",_xlfn.NUMBERVALUE(Plantilla!AQ318),"")</f>
        <v/>
      </c>
      <c r="AT307" s="6">
        <f>IF($C307="OK",_xlfn.NUMBERVALUE(Plantilla!AR318),"")</f>
        <v/>
      </c>
      <c r="AU307" s="4">
        <f>IF($C307="OK",_xlfn.NUMBERVALUE(Plantilla!AS318),"")</f>
        <v/>
      </c>
      <c r="AV307" s="6">
        <f>IF($C307="OK",_xlfn.NUMBERVALUE(Plantilla!AT318),"")</f>
        <v/>
      </c>
      <c r="AW307" s="4">
        <f>IF($C307="OK",_xlfn.NUMBERVALUE(Plantilla!AU318),"")</f>
        <v/>
      </c>
      <c r="AX307" s="6">
        <f>IF($C307="OK",_xlfn.NUMBERVALUE(Plantilla!AV318),"")</f>
        <v/>
      </c>
      <c r="AY307" s="4">
        <f>IF($C307="OK",_xlfn.NUMBERVALUE(Plantilla!AW318),"")</f>
        <v/>
      </c>
      <c r="AZ307" s="6">
        <f>IF($C307="OK",_xlfn.NUMBERVALUE(Plantilla!AX318),"")</f>
        <v/>
      </c>
      <c r="BA307">
        <f>IF($C307="OK",_xlfn.NUMBERVALUE(Plantilla!AY318),"")</f>
        <v/>
      </c>
      <c r="BB307">
        <f>IF($C307="OK",_xlfn.NUMBERVALUE(Plantilla!AZ318),"")</f>
        <v/>
      </c>
      <c r="BC307" s="4">
        <f>IF($C307="OK",_xlfn.NUMBERVALUE(Plantilla!BA318),"")</f>
        <v/>
      </c>
      <c r="BD307" s="6">
        <f>IF($C307="OK",_xlfn.NUMBERVALUE(Plantilla!BB318),"")</f>
        <v/>
      </c>
      <c r="BE307" s="4">
        <f>IF($C307="OK",_xlfn.NUMBERVALUE(Plantilla!BC318),"")</f>
        <v/>
      </c>
      <c r="BF307" s="6">
        <f>IF($C307="OK",_xlfn.NUMBERVALUE(Plantilla!BD318),"")</f>
        <v/>
      </c>
      <c r="BG307" s="4">
        <f>IF($C307="OK",_xlfn.NUMBERVALUE(Plantilla!BE318),"")</f>
        <v/>
      </c>
      <c r="BH307" s="6">
        <f>IF($C307="OK",_xlfn.NUMBERVALUE(Plantilla!BF318),"")</f>
        <v/>
      </c>
      <c r="BI307" s="110">
        <f>IF($C307="OK",_xlfn.NUMBERVALUE(Plantilla!BG318),"")</f>
        <v/>
      </c>
      <c r="BJ307" s="6">
        <f>IF($C307="OK",_xlfn.NUMBERVALUE(Plantilla!BH318),"")</f>
        <v/>
      </c>
      <c r="BK307" s="109">
        <f>IF($C307="OK",_xlfn.NUMBERVALUE(Plantilla!BI318),"")</f>
        <v/>
      </c>
      <c r="BL307" s="6">
        <f>IF($C307="OK",
   IF(Plantilla!BJ318&lt;&gt;"",
      TEXT(VLOOKUP(Plantilla!BJ318,'Tablas '!$Z$4:$AA$6,2,FALSE),"#"),
   ""),
"")</f>
        <v/>
      </c>
      <c r="BM307" s="4">
        <f>IF($C307="OK",_xlfn.NUMBERVALUE(Plantilla!BK318),"")</f>
        <v/>
      </c>
      <c r="BN307" s="4">
        <f>IF($C307="OK",_xlfn.NUMBERVALUE(Plantilla!BL318),"")</f>
        <v/>
      </c>
      <c r="BO307" s="6">
        <f>IF($C307="OK",_xlfn.NUMBERVALUE(Plantilla!BM318),"")</f>
        <v/>
      </c>
      <c r="BP307" s="4">
        <f>IF($C307="OK",_xlfn.NUMBERVALUE(Plantilla!BN318),"")</f>
        <v/>
      </c>
      <c r="BQ307" s="6">
        <f>IF($C307="OK",_xlfn.NUMBERVALUE(Plantilla!BO318),"")</f>
        <v/>
      </c>
      <c r="BR307" s="4">
        <f>IF($C307="OK",_xlfn.NUMBERVALUE(Plantilla!BP318),"")</f>
        <v/>
      </c>
      <c r="BS307" s="6">
        <f>IF($C307="OK",_xlfn.NUMBERVALUE(Plantilla!BQ318),"")</f>
        <v/>
      </c>
      <c r="BT307" s="4">
        <f>IF($C307="OK",_xlfn.NUMBERVALUE(Plantilla!BR318),"")</f>
        <v/>
      </c>
      <c r="BU307" s="6">
        <f>IF($C307="OK",_xlfn.NUMBERVALUE(Plantilla!BS318),"")</f>
        <v/>
      </c>
      <c r="BV307" s="6">
        <f>IF($C307="OK",_xlfn.NUMBERVALUE(Plantilla!BT318),"")</f>
        <v/>
      </c>
      <c r="BW307" s="6">
        <f>IF($C307="OK",_xlfn.NUMBERVALUE(Plantilla!BU318),"")</f>
        <v/>
      </c>
      <c r="BX307" s="6">
        <f>IF($C307="OK",_xlfn.NUMBERVALUE(Plantilla!BV318),"")</f>
        <v/>
      </c>
      <c r="BY307" s="6">
        <f>IF($C307="OK",_xlfn.NUMBERVALUE(Plantilla!BW318),"")</f>
        <v/>
      </c>
      <c r="BZ307" s="6">
        <f>IF($C307="OK",_xlfn.NUMBERVALUE(Plantilla!BX318),"")</f>
        <v/>
      </c>
      <c r="CA307" s="6">
        <f>IF($C307="OK",_xlfn.NUMBERVALUE(Plantilla!BY318),"")</f>
        <v/>
      </c>
      <c r="CB307" s="6">
        <f>IF($C307="OK",_xlfn.NUMBERVALUE(Plantilla!BZ318),"")</f>
        <v/>
      </c>
      <c r="CC307" s="6">
        <f>IF($C307="OK",_xlfn.NUMBERVALUE(Plantilla!CA318),"")</f>
        <v/>
      </c>
      <c r="CD307" s="6">
        <f>IF($C307="OK",_xlfn.NUMBERVALUE(Plantilla!CB318),"")</f>
        <v/>
      </c>
      <c r="CE307" s="6">
        <f>IF($C307="OK",_xlfn.NUMBERVALUE(Plantilla!CC318),"")</f>
        <v/>
      </c>
      <c r="CF307" s="4">
        <f>IF($C307="OK",_xlfn.NUMBERVALUE(Plantilla!CD318),"")</f>
        <v/>
      </c>
      <c r="CG307" s="6">
        <f>IF($C307="OK",_xlfn.NUMBERVALUE(Plantilla!CE318),"")</f>
        <v/>
      </c>
      <c r="CH307" s="6">
        <f>IF($C307="OK",_xlfn.NUMBERVALUE(Plantilla!CF318),"")</f>
        <v/>
      </c>
      <c r="CI307" s="6">
        <f>IF($C307="OK",_xlfn.NUMBERVALUE(Plantilla!CG318),"")</f>
        <v/>
      </c>
      <c r="CJ307" s="6">
        <f>IF($C307="OK",_xlfn.NUMBERVALUE(Plantilla!CH318),"")</f>
        <v/>
      </c>
      <c r="CK307" s="6">
        <f>IF($C307="OK",_xlfn.NUMBERVALUE(Plantilla!CI318),"")</f>
        <v/>
      </c>
      <c r="CL307" s="6">
        <f>IF($C307="OK",_xlfn.NUMBERVALUE(Plantilla!CJ318),"")</f>
        <v/>
      </c>
      <c r="CM307">
        <f>IF($C307="OK",TEXT(Plantilla!CK318,"#"),"")</f>
        <v/>
      </c>
      <c r="CN307" s="6">
        <f>IF($C307="OK",_xlfn.NUMBERVALUE(Plantilla!CL318),"")</f>
        <v/>
      </c>
      <c r="CO307" s="6">
        <f>IF($C307="OK",_xlfn.NUMBERVALUE(Plantilla!CM318),"")</f>
        <v/>
      </c>
      <c r="CP307" s="110">
        <f>IF($C307="OK",_xlfn.NUMBERVALUE(Plantilla!CN318),"")</f>
        <v/>
      </c>
      <c r="CQ307" s="6">
        <f>IF($C307="OK",_xlfn.NUMBERVALUE(Plantilla!CO318),"")</f>
        <v/>
      </c>
      <c r="CR307" s="109">
        <f>IF($C307="OK",_xlfn.NUMBERVALUE(Plantilla!CP318),"")</f>
        <v/>
      </c>
      <c r="CS307" s="110">
        <f>IF($C307="OK",_xlfn.NUMBERVALUE(Plantilla!CQ318),"")</f>
        <v/>
      </c>
      <c r="CT307" s="6">
        <f>IF($C307="OK",_xlfn.NUMBERVALUE(Plantilla!CR318),"")</f>
        <v/>
      </c>
      <c r="CU307" s="109">
        <f>IF($C307="OK",_xlfn.NUMBERVALUE(Plantilla!CS318),"")</f>
        <v/>
      </c>
      <c r="CV307" s="110">
        <f>IF($C307="OK",_xlfn.NUMBERVALUE(Plantilla!CT318),"")</f>
        <v/>
      </c>
      <c r="CW307" s="6">
        <f>IF($C307="OK",_xlfn.NUMBERVALUE(Plantilla!CU318),"")</f>
        <v/>
      </c>
      <c r="CX307" s="82">
        <f>IF($C307="OK",_xlfn.NUMBERVALUE(Plantilla!CV318),"")</f>
        <v/>
      </c>
      <c r="CY307" s="6">
        <f>IF($C307="OK",_xlfn.NUMBERVALUE(Plantilla!CW318),"")</f>
        <v/>
      </c>
      <c r="CZ307" s="82">
        <f>IF($C307="OK",_xlfn.NUMBERVALUE(Plantilla!CX318),"")</f>
        <v/>
      </c>
      <c r="DA307" s="6">
        <f>IF($C307="OK",_xlfn.NUMBERVALUE(Plantilla!CY318),"")</f>
        <v/>
      </c>
      <c r="DB307" s="109">
        <f>IF($C307="OK",_xlfn.NUMBERVALUE(Plantilla!CZ318),"")</f>
        <v/>
      </c>
      <c r="DC307" s="6">
        <f>IF($C307="OK",_xlfn.NUMBERVALUE(Plantilla!DA318),"")</f>
        <v/>
      </c>
      <c r="DD307" s="6">
        <f>IF($C307="OK",TEXT(Plantilla!DB318,"#"),"")</f>
        <v/>
      </c>
      <c r="DE307" s="6">
        <f>IF($C307="OK",_xlfn.NUMBERVALUE(Plantilla!DC318),"")</f>
        <v/>
      </c>
      <c r="DF307" s="4">
        <f>IF($C307="OK",_xlfn.NUMBERVALUE(Plantilla!DD318),"")</f>
        <v/>
      </c>
      <c r="DG307" s="6">
        <f>IF($C307="OK",_xlfn.NUMBERVALUE(Plantilla!DE318),"")</f>
        <v/>
      </c>
      <c r="DH307" s="6">
        <f>IF($C307="OK",_xlfn.NUMBERVALUE(Plantilla!DF318),"")</f>
        <v/>
      </c>
      <c r="DI307" s="6">
        <f>IF($C307="OK",_xlfn.NUMBERVALUE(Plantilla!DG318),"")</f>
        <v/>
      </c>
      <c r="DJ307" s="6">
        <f>IF($C307="OK",_xlfn.NUMBERVALUE(Plantilla!DH318),"")</f>
        <v/>
      </c>
      <c r="DK307" s="6">
        <f>IF($C307="OK",_xlfn.NUMBERVALUE(Plantilla!DI318),"")</f>
        <v/>
      </c>
      <c r="DL307" s="6">
        <f>IF($C307="OK",_xlfn.NUMBERVALUE(Plantilla!DJ318),"")</f>
        <v/>
      </c>
      <c r="DM307" s="6">
        <f>IF($C307="OK",_xlfn.NUMBERVALUE(Plantilla!DK318),"")</f>
        <v/>
      </c>
      <c r="DN307" s="6">
        <f>IF($C307="OK",_xlfn.NUMBERVALUE(Plantilla!DL318),"")</f>
        <v/>
      </c>
      <c r="DO307" s="6">
        <f>IF($C307="OK",_xlfn.NUMBERVALUE(Plantilla!DM318),"")</f>
        <v/>
      </c>
      <c r="DP307" s="6">
        <f>IF($C307="OK",_xlfn.NUMBERVALUE(Plantilla!DN318),"")</f>
        <v/>
      </c>
      <c r="DQ307" s="6">
        <f>IF($C307="OK",_xlfn.NUMBERVALUE(Plantilla!DO318),"")</f>
        <v/>
      </c>
      <c r="DR307" s="6">
        <f>IF($C307="OK",_xlfn.NUMBERVALUE(Plantilla!DP318),"")</f>
        <v/>
      </c>
      <c r="DS307">
        <f>IF($C307="OK",TEXT(Plantilla!DR318,"#"),"")</f>
        <v/>
      </c>
      <c r="DT307" s="6" t="n"/>
    </row>
    <row r="308">
      <c r="A308">
        <f>IF(Plantilla!$I$6="¡Perfecto!, Guarda el archivo y adjúntalo a tu interfaz de Nómina Electrónica","OK","Error")</f>
        <v/>
      </c>
      <c r="B308">
        <f>IF(Plantilla!$I$6="¡Perfecto!, Guarda el archivo y adjúntalo a tu interfaz de Nómina Electrónica",MID(Plantilla!$D$2,SEARCH("V",Plantilla!$D$2),10),"")</f>
        <v/>
      </c>
      <c r="C308">
        <f>Plantilla!C319</f>
        <v/>
      </c>
      <c r="D308">
        <f>IF($C308="OK",Plantilla!B319,"")</f>
        <v/>
      </c>
      <c r="E308">
        <f>IF($C308="OK",
   VLOOKUP(Plantilla!$E$4,'Tablas '!$AP$4:$AT$6,5,FALSE),
"")</f>
        <v/>
      </c>
      <c r="F308">
        <f>IF($C308="OK",TEXT(Plantilla!D319,"#"),"")</f>
        <v/>
      </c>
      <c r="G308">
        <f>IF($C308="OK",
   VLOOKUP(Plantilla!E319,'Tablas '!$B$4:$C$14,2,FALSE),
"")</f>
        <v/>
      </c>
      <c r="H308">
        <f>IF($C308="OK",TEXT(Plantilla!F319,"#"),"")</f>
        <v/>
      </c>
      <c r="I308">
        <f>IF($C308="OK",TEXT(Plantilla!G319,"#"),"")</f>
        <v/>
      </c>
      <c r="J308">
        <f>IF($C308="OK",TEXT(Plantilla!H319,"#"),"")</f>
        <v/>
      </c>
      <c r="K308">
        <f>IF($C308="OK",TEXT(Plantilla!I319,"#"),"")</f>
        <v/>
      </c>
      <c r="L308">
        <f>IF($C308="OK",TEXT(Plantilla!J319,"#"),"")</f>
        <v/>
      </c>
      <c r="M308">
        <f>IF($C308="OK",TEXT(Plantilla!K319,"#"),"")</f>
        <v/>
      </c>
      <c r="N308">
        <f>IF($C308="OK",
   CONCATENATE(YEAR(Plantilla!L319),"-",TEXT(MONTH(Plantilla!L319),"00"),"-",TEXT(DAY(Plantilla!L319),"00")),
"")</f>
        <v/>
      </c>
      <c r="O308">
        <f>IF($C308="OK",_xlfn.NUMBERVALUE(Plantilla!M319),"")</f>
        <v/>
      </c>
      <c r="P308">
        <f>IF($C308="OK",
   IF(Plantilla!N319&lt;&gt;"",
      CONCATENATE(YEAR(Plantilla!N319),"-",TEXT(MONTH(Plantilla!N319),"00"),"-",TEXT(DAY(Plantilla!N319),"00")),
   ""),
"")</f>
        <v/>
      </c>
      <c r="Q308">
        <f>IF($C308="OK",
   VLOOKUP(Plantilla!O319,'Tablas '!$E$4:$F$19,2,FALSE),
"")</f>
        <v/>
      </c>
      <c r="R308">
        <f>IF($C308="OK",
   VLOOKUP(Plantilla!P319,'Tablas '!$H$4:$I$5,2,FALSE),
"")</f>
        <v/>
      </c>
      <c r="S308">
        <f>IF($C308="OK",
   VLOOKUP(Plantilla!Q319,'Tablas '!$K$4:$L$8,2,FALSE),
"")</f>
        <v/>
      </c>
      <c r="T308">
        <f>IF($C308="OK",
   VLOOKUP(Plantilla!R319,'Tablas '!$AE$4:$AF$6,2,FALSE),
"")</f>
        <v/>
      </c>
      <c r="U308">
        <f>IF($C308="OK",
   VLOOKUP(Plantilla!S319,'Tablas '!$AE$4:$AF$6,2,FALSE),
"")</f>
        <v/>
      </c>
      <c r="V308">
        <f>IF($C308="OK",TEXT(Plantilla!T319,"#"),"")</f>
        <v/>
      </c>
      <c r="W308" s="84">
        <f>IF($C308="OK",
   VLOOKUP(Plantilla!U319,'Tablas '!$AM$4:$AN$1126,2,FALSE),
"")</f>
        <v/>
      </c>
      <c r="X308">
        <f>IF($C308="OK",TEXT(Plantilla!V319,"#"),"")</f>
        <v/>
      </c>
      <c r="Y308">
        <f>IF($C308="OK",
   CONCATENATE(YEAR(Plantilla!W319),"-",TEXT(MONTH(Plantilla!W319),"00"),"-",TEXT(DAY(Plantilla!W319),"00")),
"")</f>
        <v/>
      </c>
      <c r="Z308">
        <f>IF($C308="OK",
   CONCATENATE(YEAR(Plantilla!X319),"-",TEXT(MONTH(Plantilla!X319),"00"),"-",TEXT(DAY(Plantilla!X319),"00")),
"")</f>
        <v/>
      </c>
      <c r="AA308">
        <f>IF($C308="OK",
   TEXT(VLOOKUP(Plantilla!Y319,'Tablas '!$Q$4:$R$9,2,FALSE),"#"),
"")</f>
        <v/>
      </c>
      <c r="AB308">
        <f>IF($C308="OK",
   CONCATENATE(YEAR(Plantilla!Z319),"-",TEXT(MONTH(Plantilla!Z319),"00"),"-",TEXT(DAY(Plantilla!Z319),"00")),
"")</f>
        <v/>
      </c>
      <c r="AC308">
        <f>IF($C308="OK",
   TEXT(VLOOKUP(Plantilla!AA319,'Tablas '!$T$4:$U$13,2,FALSE),"#"),
"")</f>
        <v/>
      </c>
      <c r="AD308">
        <f>IF($C308="OK",TEXT(Plantilla!AB319,"#"),"")</f>
        <v/>
      </c>
      <c r="AE308">
        <f>IF($C308="OK",
   IF(Plantilla!AC319&lt;&gt;"",
      TEXT(VLOOKUP(Plantilla!AC319,'Tablas '!$W$4:$X$7,2,FALSE),"#"),
   ""),
"")</f>
        <v/>
      </c>
      <c r="AF308">
        <f>IF($C308="OK",TEXT(Plantilla!AD319,"#"),"")</f>
        <v/>
      </c>
      <c r="AG308" s="6">
        <f>IF($C308="OK",_xlfn.NUMBERVALUE(Plantilla!AE319),"")</f>
        <v/>
      </c>
      <c r="AH308" s="4">
        <f>IF($C308="OK",_xlfn.NUMBERVALUE(Plantilla!AF319),"")</f>
        <v/>
      </c>
      <c r="AI308" s="6">
        <f>IF($C308="OK",_xlfn.NUMBERVALUE(Plantilla!AG319),"")</f>
        <v/>
      </c>
      <c r="AJ308" s="6">
        <f>IF($C308="OK",_xlfn.NUMBERVALUE(Plantilla!AH319),"")</f>
        <v/>
      </c>
      <c r="AK308" s="6">
        <f>IF($C308="OK",_xlfn.NUMBERVALUE(Plantilla!AI319),"")</f>
        <v/>
      </c>
      <c r="AL308" s="6">
        <f>IF($C308="OK",_xlfn.NUMBERVALUE(Plantilla!AJ319),"")</f>
        <v/>
      </c>
      <c r="AM308" s="4">
        <f>IF($C308="OK",_xlfn.NUMBERVALUE(Plantilla!AK319),"")</f>
        <v/>
      </c>
      <c r="AN308" s="6">
        <f>IF($C308="OK",_xlfn.NUMBERVALUE(Plantilla!AL319),"")</f>
        <v/>
      </c>
      <c r="AO308" s="4">
        <f>IF($C308="OK",_xlfn.NUMBERVALUE(Plantilla!AM319),"")</f>
        <v/>
      </c>
      <c r="AP308" s="6">
        <f>IF($C308="OK",_xlfn.NUMBERVALUE(Plantilla!AN319),"")</f>
        <v/>
      </c>
      <c r="AQ308" s="4">
        <f>IF($C308="OK",_xlfn.NUMBERVALUE(Plantilla!AO319),"")</f>
        <v/>
      </c>
      <c r="AR308" s="6">
        <f>IF($C308="OK",_xlfn.NUMBERVALUE(Plantilla!AP319),"")</f>
        <v/>
      </c>
      <c r="AS308" s="4">
        <f>IF($C308="OK",_xlfn.NUMBERVALUE(Plantilla!AQ319),"")</f>
        <v/>
      </c>
      <c r="AT308" s="6">
        <f>IF($C308="OK",_xlfn.NUMBERVALUE(Plantilla!AR319),"")</f>
        <v/>
      </c>
      <c r="AU308" s="4">
        <f>IF($C308="OK",_xlfn.NUMBERVALUE(Plantilla!AS319),"")</f>
        <v/>
      </c>
      <c r="AV308" s="6">
        <f>IF($C308="OK",_xlfn.NUMBERVALUE(Plantilla!AT319),"")</f>
        <v/>
      </c>
      <c r="AW308" s="4">
        <f>IF($C308="OK",_xlfn.NUMBERVALUE(Plantilla!AU319),"")</f>
        <v/>
      </c>
      <c r="AX308" s="6">
        <f>IF($C308="OK",_xlfn.NUMBERVALUE(Plantilla!AV319),"")</f>
        <v/>
      </c>
      <c r="AY308" s="4">
        <f>IF($C308="OK",_xlfn.NUMBERVALUE(Plantilla!AW319),"")</f>
        <v/>
      </c>
      <c r="AZ308" s="6">
        <f>IF($C308="OK",_xlfn.NUMBERVALUE(Plantilla!AX319),"")</f>
        <v/>
      </c>
      <c r="BA308">
        <f>IF($C308="OK",_xlfn.NUMBERVALUE(Plantilla!AY319),"")</f>
        <v/>
      </c>
      <c r="BB308">
        <f>IF($C308="OK",_xlfn.NUMBERVALUE(Plantilla!AZ319),"")</f>
        <v/>
      </c>
      <c r="BC308" s="4">
        <f>IF($C308="OK",_xlfn.NUMBERVALUE(Plantilla!BA319),"")</f>
        <v/>
      </c>
      <c r="BD308" s="6">
        <f>IF($C308="OK",_xlfn.NUMBERVALUE(Plantilla!BB319),"")</f>
        <v/>
      </c>
      <c r="BE308" s="4">
        <f>IF($C308="OK",_xlfn.NUMBERVALUE(Plantilla!BC319),"")</f>
        <v/>
      </c>
      <c r="BF308" s="6">
        <f>IF($C308="OK",_xlfn.NUMBERVALUE(Plantilla!BD319),"")</f>
        <v/>
      </c>
      <c r="BG308" s="4">
        <f>IF($C308="OK",_xlfn.NUMBERVALUE(Plantilla!BE319),"")</f>
        <v/>
      </c>
      <c r="BH308" s="6">
        <f>IF($C308="OK",_xlfn.NUMBERVALUE(Plantilla!BF319),"")</f>
        <v/>
      </c>
      <c r="BI308" s="110">
        <f>IF($C308="OK",_xlfn.NUMBERVALUE(Plantilla!BG319),"")</f>
        <v/>
      </c>
      <c r="BJ308" s="6">
        <f>IF($C308="OK",_xlfn.NUMBERVALUE(Plantilla!BH319),"")</f>
        <v/>
      </c>
      <c r="BK308" s="109">
        <f>IF($C308="OK",_xlfn.NUMBERVALUE(Plantilla!BI319),"")</f>
        <v/>
      </c>
      <c r="BL308" s="6">
        <f>IF($C308="OK",
   IF(Plantilla!BJ319&lt;&gt;"",
      TEXT(VLOOKUP(Plantilla!BJ319,'Tablas '!$Z$4:$AA$6,2,FALSE),"#"),
   ""),
"")</f>
        <v/>
      </c>
      <c r="BM308" s="4">
        <f>IF($C308="OK",_xlfn.NUMBERVALUE(Plantilla!BK319),"")</f>
        <v/>
      </c>
      <c r="BN308" s="4">
        <f>IF($C308="OK",_xlfn.NUMBERVALUE(Plantilla!BL319),"")</f>
        <v/>
      </c>
      <c r="BO308" s="6">
        <f>IF($C308="OK",_xlfn.NUMBERVALUE(Plantilla!BM319),"")</f>
        <v/>
      </c>
      <c r="BP308" s="4">
        <f>IF($C308="OK",_xlfn.NUMBERVALUE(Plantilla!BN319),"")</f>
        <v/>
      </c>
      <c r="BQ308" s="6">
        <f>IF($C308="OK",_xlfn.NUMBERVALUE(Plantilla!BO319),"")</f>
        <v/>
      </c>
      <c r="BR308" s="4">
        <f>IF($C308="OK",_xlfn.NUMBERVALUE(Plantilla!BP319),"")</f>
        <v/>
      </c>
      <c r="BS308" s="6">
        <f>IF($C308="OK",_xlfn.NUMBERVALUE(Plantilla!BQ319),"")</f>
        <v/>
      </c>
      <c r="BT308" s="4">
        <f>IF($C308="OK",_xlfn.NUMBERVALUE(Plantilla!BR319),"")</f>
        <v/>
      </c>
      <c r="BU308" s="6">
        <f>IF($C308="OK",_xlfn.NUMBERVALUE(Plantilla!BS319),"")</f>
        <v/>
      </c>
      <c r="BV308" s="6">
        <f>IF($C308="OK",_xlfn.NUMBERVALUE(Plantilla!BT319),"")</f>
        <v/>
      </c>
      <c r="BW308" s="6">
        <f>IF($C308="OK",_xlfn.NUMBERVALUE(Plantilla!BU319),"")</f>
        <v/>
      </c>
      <c r="BX308" s="6">
        <f>IF($C308="OK",_xlfn.NUMBERVALUE(Plantilla!BV319),"")</f>
        <v/>
      </c>
      <c r="BY308" s="6">
        <f>IF($C308="OK",_xlfn.NUMBERVALUE(Plantilla!BW319),"")</f>
        <v/>
      </c>
      <c r="BZ308" s="6">
        <f>IF($C308="OK",_xlfn.NUMBERVALUE(Plantilla!BX319),"")</f>
        <v/>
      </c>
      <c r="CA308" s="6">
        <f>IF($C308="OK",_xlfn.NUMBERVALUE(Plantilla!BY319),"")</f>
        <v/>
      </c>
      <c r="CB308" s="6">
        <f>IF($C308="OK",_xlfn.NUMBERVALUE(Plantilla!BZ319),"")</f>
        <v/>
      </c>
      <c r="CC308" s="6">
        <f>IF($C308="OK",_xlfn.NUMBERVALUE(Plantilla!CA319),"")</f>
        <v/>
      </c>
      <c r="CD308" s="6">
        <f>IF($C308="OK",_xlfn.NUMBERVALUE(Plantilla!CB319),"")</f>
        <v/>
      </c>
      <c r="CE308" s="6">
        <f>IF($C308="OK",_xlfn.NUMBERVALUE(Plantilla!CC319),"")</f>
        <v/>
      </c>
      <c r="CF308" s="4">
        <f>IF($C308="OK",_xlfn.NUMBERVALUE(Plantilla!CD319),"")</f>
        <v/>
      </c>
      <c r="CG308" s="6">
        <f>IF($C308="OK",_xlfn.NUMBERVALUE(Plantilla!CE319),"")</f>
        <v/>
      </c>
      <c r="CH308" s="6">
        <f>IF($C308="OK",_xlfn.NUMBERVALUE(Plantilla!CF319),"")</f>
        <v/>
      </c>
      <c r="CI308" s="6">
        <f>IF($C308="OK",_xlfn.NUMBERVALUE(Plantilla!CG319),"")</f>
        <v/>
      </c>
      <c r="CJ308" s="6">
        <f>IF($C308="OK",_xlfn.NUMBERVALUE(Plantilla!CH319),"")</f>
        <v/>
      </c>
      <c r="CK308" s="6">
        <f>IF($C308="OK",_xlfn.NUMBERVALUE(Plantilla!CI319),"")</f>
        <v/>
      </c>
      <c r="CL308" s="6">
        <f>IF($C308="OK",_xlfn.NUMBERVALUE(Plantilla!CJ319),"")</f>
        <v/>
      </c>
      <c r="CM308">
        <f>IF($C308="OK",TEXT(Plantilla!CK319,"#"),"")</f>
        <v/>
      </c>
      <c r="CN308" s="6">
        <f>IF($C308="OK",_xlfn.NUMBERVALUE(Plantilla!CL319),"")</f>
        <v/>
      </c>
      <c r="CO308" s="6">
        <f>IF($C308="OK",_xlfn.NUMBERVALUE(Plantilla!CM319),"")</f>
        <v/>
      </c>
      <c r="CP308" s="110">
        <f>IF($C308="OK",_xlfn.NUMBERVALUE(Plantilla!CN319),"")</f>
        <v/>
      </c>
      <c r="CQ308" s="6">
        <f>IF($C308="OK",_xlfn.NUMBERVALUE(Plantilla!CO319),"")</f>
        <v/>
      </c>
      <c r="CR308" s="109">
        <f>IF($C308="OK",_xlfn.NUMBERVALUE(Plantilla!CP319),"")</f>
        <v/>
      </c>
      <c r="CS308" s="110">
        <f>IF($C308="OK",_xlfn.NUMBERVALUE(Plantilla!CQ319),"")</f>
        <v/>
      </c>
      <c r="CT308" s="6">
        <f>IF($C308="OK",_xlfn.NUMBERVALUE(Plantilla!CR319),"")</f>
        <v/>
      </c>
      <c r="CU308" s="109">
        <f>IF($C308="OK",_xlfn.NUMBERVALUE(Plantilla!CS319),"")</f>
        <v/>
      </c>
      <c r="CV308" s="110">
        <f>IF($C308="OK",_xlfn.NUMBERVALUE(Plantilla!CT319),"")</f>
        <v/>
      </c>
      <c r="CW308" s="6">
        <f>IF($C308="OK",_xlfn.NUMBERVALUE(Plantilla!CU319),"")</f>
        <v/>
      </c>
      <c r="CX308" s="82">
        <f>IF($C308="OK",_xlfn.NUMBERVALUE(Plantilla!CV319),"")</f>
        <v/>
      </c>
      <c r="CY308" s="6">
        <f>IF($C308="OK",_xlfn.NUMBERVALUE(Plantilla!CW319),"")</f>
        <v/>
      </c>
      <c r="CZ308" s="82">
        <f>IF($C308="OK",_xlfn.NUMBERVALUE(Plantilla!CX319),"")</f>
        <v/>
      </c>
      <c r="DA308" s="6">
        <f>IF($C308="OK",_xlfn.NUMBERVALUE(Plantilla!CY319),"")</f>
        <v/>
      </c>
      <c r="DB308" s="109">
        <f>IF($C308="OK",_xlfn.NUMBERVALUE(Plantilla!CZ319),"")</f>
        <v/>
      </c>
      <c r="DC308" s="6">
        <f>IF($C308="OK",_xlfn.NUMBERVALUE(Plantilla!DA319),"")</f>
        <v/>
      </c>
      <c r="DD308" s="6">
        <f>IF($C308="OK",TEXT(Plantilla!DB319,"#"),"")</f>
        <v/>
      </c>
      <c r="DE308" s="6">
        <f>IF($C308="OK",_xlfn.NUMBERVALUE(Plantilla!DC319),"")</f>
        <v/>
      </c>
      <c r="DF308" s="4">
        <f>IF($C308="OK",_xlfn.NUMBERVALUE(Plantilla!DD319),"")</f>
        <v/>
      </c>
      <c r="DG308" s="6">
        <f>IF($C308="OK",_xlfn.NUMBERVALUE(Plantilla!DE319),"")</f>
        <v/>
      </c>
      <c r="DH308" s="6">
        <f>IF($C308="OK",_xlfn.NUMBERVALUE(Plantilla!DF319),"")</f>
        <v/>
      </c>
      <c r="DI308" s="6">
        <f>IF($C308="OK",_xlfn.NUMBERVALUE(Plantilla!DG319),"")</f>
        <v/>
      </c>
      <c r="DJ308" s="6">
        <f>IF($C308="OK",_xlfn.NUMBERVALUE(Plantilla!DH319),"")</f>
        <v/>
      </c>
      <c r="DK308" s="6">
        <f>IF($C308="OK",_xlfn.NUMBERVALUE(Plantilla!DI319),"")</f>
        <v/>
      </c>
      <c r="DL308" s="6">
        <f>IF($C308="OK",_xlfn.NUMBERVALUE(Plantilla!DJ319),"")</f>
        <v/>
      </c>
      <c r="DM308" s="6">
        <f>IF($C308="OK",_xlfn.NUMBERVALUE(Plantilla!DK319),"")</f>
        <v/>
      </c>
      <c r="DN308" s="6">
        <f>IF($C308="OK",_xlfn.NUMBERVALUE(Plantilla!DL319),"")</f>
        <v/>
      </c>
      <c r="DO308" s="6">
        <f>IF($C308="OK",_xlfn.NUMBERVALUE(Plantilla!DM319),"")</f>
        <v/>
      </c>
      <c r="DP308" s="6">
        <f>IF($C308="OK",_xlfn.NUMBERVALUE(Plantilla!DN319),"")</f>
        <v/>
      </c>
      <c r="DQ308" s="6">
        <f>IF($C308="OK",_xlfn.NUMBERVALUE(Plantilla!DO319),"")</f>
        <v/>
      </c>
      <c r="DR308" s="6">
        <f>IF($C308="OK",_xlfn.NUMBERVALUE(Plantilla!DP319),"")</f>
        <v/>
      </c>
      <c r="DS308">
        <f>IF($C308="OK",TEXT(Plantilla!DR319,"#"),"")</f>
        <v/>
      </c>
      <c r="DT308" s="6" t="n"/>
    </row>
    <row r="309">
      <c r="A309">
        <f>IF(Plantilla!$I$6="¡Perfecto!, Guarda el archivo y adjúntalo a tu interfaz de Nómina Electrónica","OK","Error")</f>
        <v/>
      </c>
      <c r="B309">
        <f>IF(Plantilla!$I$6="¡Perfecto!, Guarda el archivo y adjúntalo a tu interfaz de Nómina Electrónica",MID(Plantilla!$D$2,SEARCH("V",Plantilla!$D$2),10),"")</f>
        <v/>
      </c>
      <c r="C309">
        <f>Plantilla!C320</f>
        <v/>
      </c>
      <c r="D309">
        <f>IF($C309="OK",Plantilla!B320,"")</f>
        <v/>
      </c>
      <c r="E309">
        <f>IF($C309="OK",
   VLOOKUP(Plantilla!$E$4,'Tablas '!$AP$4:$AT$6,5,FALSE),
"")</f>
        <v/>
      </c>
      <c r="F309">
        <f>IF($C309="OK",TEXT(Plantilla!D320,"#"),"")</f>
        <v/>
      </c>
      <c r="G309">
        <f>IF($C309="OK",
   VLOOKUP(Plantilla!E320,'Tablas '!$B$4:$C$14,2,FALSE),
"")</f>
        <v/>
      </c>
      <c r="H309">
        <f>IF($C309="OK",TEXT(Plantilla!F320,"#"),"")</f>
        <v/>
      </c>
      <c r="I309">
        <f>IF($C309="OK",TEXT(Plantilla!G320,"#"),"")</f>
        <v/>
      </c>
      <c r="J309">
        <f>IF($C309="OK",TEXT(Plantilla!H320,"#"),"")</f>
        <v/>
      </c>
      <c r="K309">
        <f>IF($C309="OK",TEXT(Plantilla!I320,"#"),"")</f>
        <v/>
      </c>
      <c r="L309">
        <f>IF($C309="OK",TEXT(Plantilla!J320,"#"),"")</f>
        <v/>
      </c>
      <c r="M309">
        <f>IF($C309="OK",TEXT(Plantilla!K320,"#"),"")</f>
        <v/>
      </c>
      <c r="N309">
        <f>IF($C309="OK",
   CONCATENATE(YEAR(Plantilla!L320),"-",TEXT(MONTH(Plantilla!L320),"00"),"-",TEXT(DAY(Plantilla!L320),"00")),
"")</f>
        <v/>
      </c>
      <c r="O309">
        <f>IF($C309="OK",_xlfn.NUMBERVALUE(Plantilla!M320),"")</f>
        <v/>
      </c>
      <c r="P309">
        <f>IF($C309="OK",
   IF(Plantilla!N320&lt;&gt;"",
      CONCATENATE(YEAR(Plantilla!N320),"-",TEXT(MONTH(Plantilla!N320),"00"),"-",TEXT(DAY(Plantilla!N320),"00")),
   ""),
"")</f>
        <v/>
      </c>
      <c r="Q309">
        <f>IF($C309="OK",
   VLOOKUP(Plantilla!O320,'Tablas '!$E$4:$F$19,2,FALSE),
"")</f>
        <v/>
      </c>
      <c r="R309">
        <f>IF($C309="OK",
   VLOOKUP(Plantilla!P320,'Tablas '!$H$4:$I$5,2,FALSE),
"")</f>
        <v/>
      </c>
      <c r="S309">
        <f>IF($C309="OK",
   VLOOKUP(Plantilla!Q320,'Tablas '!$K$4:$L$8,2,FALSE),
"")</f>
        <v/>
      </c>
      <c r="T309">
        <f>IF($C309="OK",
   VLOOKUP(Plantilla!R320,'Tablas '!$AE$4:$AF$6,2,FALSE),
"")</f>
        <v/>
      </c>
      <c r="U309">
        <f>IF($C309="OK",
   VLOOKUP(Plantilla!S320,'Tablas '!$AE$4:$AF$6,2,FALSE),
"")</f>
        <v/>
      </c>
      <c r="V309">
        <f>IF($C309="OK",TEXT(Plantilla!T320,"#"),"")</f>
        <v/>
      </c>
      <c r="W309" s="84">
        <f>IF($C309="OK",
   VLOOKUP(Plantilla!U320,'Tablas '!$AM$4:$AN$1126,2,FALSE),
"")</f>
        <v/>
      </c>
      <c r="X309">
        <f>IF($C309="OK",TEXT(Plantilla!V320,"#"),"")</f>
        <v/>
      </c>
      <c r="Y309">
        <f>IF($C309="OK",
   CONCATENATE(YEAR(Plantilla!W320),"-",TEXT(MONTH(Plantilla!W320),"00"),"-",TEXT(DAY(Plantilla!W320),"00")),
"")</f>
        <v/>
      </c>
      <c r="Z309">
        <f>IF($C309="OK",
   CONCATENATE(YEAR(Plantilla!X320),"-",TEXT(MONTH(Plantilla!X320),"00"),"-",TEXT(DAY(Plantilla!X320),"00")),
"")</f>
        <v/>
      </c>
      <c r="AA309">
        <f>IF($C309="OK",
   TEXT(VLOOKUP(Plantilla!Y320,'Tablas '!$Q$4:$R$9,2,FALSE),"#"),
"")</f>
        <v/>
      </c>
      <c r="AB309">
        <f>IF($C309="OK",
   CONCATENATE(YEAR(Plantilla!Z320),"-",TEXT(MONTH(Plantilla!Z320),"00"),"-",TEXT(DAY(Plantilla!Z320),"00")),
"")</f>
        <v/>
      </c>
      <c r="AC309">
        <f>IF($C309="OK",
   TEXT(VLOOKUP(Plantilla!AA320,'Tablas '!$T$4:$U$13,2,FALSE),"#"),
"")</f>
        <v/>
      </c>
      <c r="AD309">
        <f>IF($C309="OK",TEXT(Plantilla!AB320,"#"),"")</f>
        <v/>
      </c>
      <c r="AE309">
        <f>IF($C309="OK",
   IF(Plantilla!AC320&lt;&gt;"",
      TEXT(VLOOKUP(Plantilla!AC320,'Tablas '!$W$4:$X$7,2,FALSE),"#"),
   ""),
"")</f>
        <v/>
      </c>
      <c r="AF309">
        <f>IF($C309="OK",TEXT(Plantilla!AD320,"#"),"")</f>
        <v/>
      </c>
      <c r="AG309" s="6">
        <f>IF($C309="OK",_xlfn.NUMBERVALUE(Plantilla!AE320),"")</f>
        <v/>
      </c>
      <c r="AH309" s="4">
        <f>IF($C309="OK",_xlfn.NUMBERVALUE(Plantilla!AF320),"")</f>
        <v/>
      </c>
      <c r="AI309" s="6">
        <f>IF($C309="OK",_xlfn.NUMBERVALUE(Plantilla!AG320),"")</f>
        <v/>
      </c>
      <c r="AJ309" s="6">
        <f>IF($C309="OK",_xlfn.NUMBERVALUE(Plantilla!AH320),"")</f>
        <v/>
      </c>
      <c r="AK309" s="6">
        <f>IF($C309="OK",_xlfn.NUMBERVALUE(Plantilla!AI320),"")</f>
        <v/>
      </c>
      <c r="AL309" s="6">
        <f>IF($C309="OK",_xlfn.NUMBERVALUE(Plantilla!AJ320),"")</f>
        <v/>
      </c>
      <c r="AM309" s="4">
        <f>IF($C309="OK",_xlfn.NUMBERVALUE(Plantilla!AK320),"")</f>
        <v/>
      </c>
      <c r="AN309" s="6">
        <f>IF($C309="OK",_xlfn.NUMBERVALUE(Plantilla!AL320),"")</f>
        <v/>
      </c>
      <c r="AO309" s="4">
        <f>IF($C309="OK",_xlfn.NUMBERVALUE(Plantilla!AM320),"")</f>
        <v/>
      </c>
      <c r="AP309" s="6">
        <f>IF($C309="OK",_xlfn.NUMBERVALUE(Plantilla!AN320),"")</f>
        <v/>
      </c>
      <c r="AQ309" s="4">
        <f>IF($C309="OK",_xlfn.NUMBERVALUE(Plantilla!AO320),"")</f>
        <v/>
      </c>
      <c r="AR309" s="6">
        <f>IF($C309="OK",_xlfn.NUMBERVALUE(Plantilla!AP320),"")</f>
        <v/>
      </c>
      <c r="AS309" s="4">
        <f>IF($C309="OK",_xlfn.NUMBERVALUE(Plantilla!AQ320),"")</f>
        <v/>
      </c>
      <c r="AT309" s="6">
        <f>IF($C309="OK",_xlfn.NUMBERVALUE(Plantilla!AR320),"")</f>
        <v/>
      </c>
      <c r="AU309" s="4">
        <f>IF($C309="OK",_xlfn.NUMBERVALUE(Plantilla!AS320),"")</f>
        <v/>
      </c>
      <c r="AV309" s="6">
        <f>IF($C309="OK",_xlfn.NUMBERVALUE(Plantilla!AT320),"")</f>
        <v/>
      </c>
      <c r="AW309" s="4">
        <f>IF($C309="OK",_xlfn.NUMBERVALUE(Plantilla!AU320),"")</f>
        <v/>
      </c>
      <c r="AX309" s="6">
        <f>IF($C309="OK",_xlfn.NUMBERVALUE(Plantilla!AV320),"")</f>
        <v/>
      </c>
      <c r="AY309" s="4">
        <f>IF($C309="OK",_xlfn.NUMBERVALUE(Plantilla!AW320),"")</f>
        <v/>
      </c>
      <c r="AZ309" s="6">
        <f>IF($C309="OK",_xlfn.NUMBERVALUE(Plantilla!AX320),"")</f>
        <v/>
      </c>
      <c r="BA309">
        <f>IF($C309="OK",_xlfn.NUMBERVALUE(Plantilla!AY320),"")</f>
        <v/>
      </c>
      <c r="BB309">
        <f>IF($C309="OK",_xlfn.NUMBERVALUE(Plantilla!AZ320),"")</f>
        <v/>
      </c>
      <c r="BC309" s="4">
        <f>IF($C309="OK",_xlfn.NUMBERVALUE(Plantilla!BA320),"")</f>
        <v/>
      </c>
      <c r="BD309" s="6">
        <f>IF($C309="OK",_xlfn.NUMBERVALUE(Plantilla!BB320),"")</f>
        <v/>
      </c>
      <c r="BE309" s="4">
        <f>IF($C309="OK",_xlfn.NUMBERVALUE(Plantilla!BC320),"")</f>
        <v/>
      </c>
      <c r="BF309" s="6">
        <f>IF($C309="OK",_xlfn.NUMBERVALUE(Plantilla!BD320),"")</f>
        <v/>
      </c>
      <c r="BG309" s="4">
        <f>IF($C309="OK",_xlfn.NUMBERVALUE(Plantilla!BE320),"")</f>
        <v/>
      </c>
      <c r="BH309" s="6">
        <f>IF($C309="OK",_xlfn.NUMBERVALUE(Plantilla!BF320),"")</f>
        <v/>
      </c>
      <c r="BI309" s="110">
        <f>IF($C309="OK",_xlfn.NUMBERVALUE(Plantilla!BG320),"")</f>
        <v/>
      </c>
      <c r="BJ309" s="6">
        <f>IF($C309="OK",_xlfn.NUMBERVALUE(Plantilla!BH320),"")</f>
        <v/>
      </c>
      <c r="BK309" s="109">
        <f>IF($C309="OK",_xlfn.NUMBERVALUE(Plantilla!BI320),"")</f>
        <v/>
      </c>
      <c r="BL309" s="6">
        <f>IF($C309="OK",
   IF(Plantilla!BJ320&lt;&gt;"",
      TEXT(VLOOKUP(Plantilla!BJ320,'Tablas '!$Z$4:$AA$6,2,FALSE),"#"),
   ""),
"")</f>
        <v/>
      </c>
      <c r="BM309" s="4">
        <f>IF($C309="OK",_xlfn.NUMBERVALUE(Plantilla!BK320),"")</f>
        <v/>
      </c>
      <c r="BN309" s="4">
        <f>IF($C309="OK",_xlfn.NUMBERVALUE(Plantilla!BL320),"")</f>
        <v/>
      </c>
      <c r="BO309" s="6">
        <f>IF($C309="OK",_xlfn.NUMBERVALUE(Plantilla!BM320),"")</f>
        <v/>
      </c>
      <c r="BP309" s="4">
        <f>IF($C309="OK",_xlfn.NUMBERVALUE(Plantilla!BN320),"")</f>
        <v/>
      </c>
      <c r="BQ309" s="6">
        <f>IF($C309="OK",_xlfn.NUMBERVALUE(Plantilla!BO320),"")</f>
        <v/>
      </c>
      <c r="BR309" s="4">
        <f>IF($C309="OK",_xlfn.NUMBERVALUE(Plantilla!BP320),"")</f>
        <v/>
      </c>
      <c r="BS309" s="6">
        <f>IF($C309="OK",_xlfn.NUMBERVALUE(Plantilla!BQ320),"")</f>
        <v/>
      </c>
      <c r="BT309" s="4">
        <f>IF($C309="OK",_xlfn.NUMBERVALUE(Plantilla!BR320),"")</f>
        <v/>
      </c>
      <c r="BU309" s="6">
        <f>IF($C309="OK",_xlfn.NUMBERVALUE(Plantilla!BS320),"")</f>
        <v/>
      </c>
      <c r="BV309" s="6">
        <f>IF($C309="OK",_xlfn.NUMBERVALUE(Plantilla!BT320),"")</f>
        <v/>
      </c>
      <c r="BW309" s="6">
        <f>IF($C309="OK",_xlfn.NUMBERVALUE(Plantilla!BU320),"")</f>
        <v/>
      </c>
      <c r="BX309" s="6">
        <f>IF($C309="OK",_xlfn.NUMBERVALUE(Plantilla!BV320),"")</f>
        <v/>
      </c>
      <c r="BY309" s="6">
        <f>IF($C309="OK",_xlfn.NUMBERVALUE(Plantilla!BW320),"")</f>
        <v/>
      </c>
      <c r="BZ309" s="6">
        <f>IF($C309="OK",_xlfn.NUMBERVALUE(Plantilla!BX320),"")</f>
        <v/>
      </c>
      <c r="CA309" s="6">
        <f>IF($C309="OK",_xlfn.NUMBERVALUE(Plantilla!BY320),"")</f>
        <v/>
      </c>
      <c r="CB309" s="6">
        <f>IF($C309="OK",_xlfn.NUMBERVALUE(Plantilla!BZ320),"")</f>
        <v/>
      </c>
      <c r="CC309" s="6">
        <f>IF($C309="OK",_xlfn.NUMBERVALUE(Plantilla!CA320),"")</f>
        <v/>
      </c>
      <c r="CD309" s="6">
        <f>IF($C309="OK",_xlfn.NUMBERVALUE(Plantilla!CB320),"")</f>
        <v/>
      </c>
      <c r="CE309" s="6">
        <f>IF($C309="OK",_xlfn.NUMBERVALUE(Plantilla!CC320),"")</f>
        <v/>
      </c>
      <c r="CF309" s="4">
        <f>IF($C309="OK",_xlfn.NUMBERVALUE(Plantilla!CD320),"")</f>
        <v/>
      </c>
      <c r="CG309" s="6">
        <f>IF($C309="OK",_xlfn.NUMBERVALUE(Plantilla!CE320),"")</f>
        <v/>
      </c>
      <c r="CH309" s="6">
        <f>IF($C309="OK",_xlfn.NUMBERVALUE(Plantilla!CF320),"")</f>
        <v/>
      </c>
      <c r="CI309" s="6">
        <f>IF($C309="OK",_xlfn.NUMBERVALUE(Plantilla!CG320),"")</f>
        <v/>
      </c>
      <c r="CJ309" s="6">
        <f>IF($C309="OK",_xlfn.NUMBERVALUE(Plantilla!CH320),"")</f>
        <v/>
      </c>
      <c r="CK309" s="6">
        <f>IF($C309="OK",_xlfn.NUMBERVALUE(Plantilla!CI320),"")</f>
        <v/>
      </c>
      <c r="CL309" s="6">
        <f>IF($C309="OK",_xlfn.NUMBERVALUE(Plantilla!CJ320),"")</f>
        <v/>
      </c>
      <c r="CM309">
        <f>IF($C309="OK",TEXT(Plantilla!CK320,"#"),"")</f>
        <v/>
      </c>
      <c r="CN309" s="6">
        <f>IF($C309="OK",_xlfn.NUMBERVALUE(Plantilla!CL320),"")</f>
        <v/>
      </c>
      <c r="CO309" s="6">
        <f>IF($C309="OK",_xlfn.NUMBERVALUE(Plantilla!CM320),"")</f>
        <v/>
      </c>
      <c r="CP309" s="110">
        <f>IF($C309="OK",_xlfn.NUMBERVALUE(Plantilla!CN320),"")</f>
        <v/>
      </c>
      <c r="CQ309" s="6">
        <f>IF($C309="OK",_xlfn.NUMBERVALUE(Plantilla!CO320),"")</f>
        <v/>
      </c>
      <c r="CR309" s="109">
        <f>IF($C309="OK",_xlfn.NUMBERVALUE(Plantilla!CP320),"")</f>
        <v/>
      </c>
      <c r="CS309" s="110">
        <f>IF($C309="OK",_xlfn.NUMBERVALUE(Plantilla!CQ320),"")</f>
        <v/>
      </c>
      <c r="CT309" s="6">
        <f>IF($C309="OK",_xlfn.NUMBERVALUE(Plantilla!CR320),"")</f>
        <v/>
      </c>
      <c r="CU309" s="109">
        <f>IF($C309="OK",_xlfn.NUMBERVALUE(Plantilla!CS320),"")</f>
        <v/>
      </c>
      <c r="CV309" s="110">
        <f>IF($C309="OK",_xlfn.NUMBERVALUE(Plantilla!CT320),"")</f>
        <v/>
      </c>
      <c r="CW309" s="6">
        <f>IF($C309="OK",_xlfn.NUMBERVALUE(Plantilla!CU320),"")</f>
        <v/>
      </c>
      <c r="CX309" s="82">
        <f>IF($C309="OK",_xlfn.NUMBERVALUE(Plantilla!CV320),"")</f>
        <v/>
      </c>
      <c r="CY309" s="6">
        <f>IF($C309="OK",_xlfn.NUMBERVALUE(Plantilla!CW320),"")</f>
        <v/>
      </c>
      <c r="CZ309" s="82">
        <f>IF($C309="OK",_xlfn.NUMBERVALUE(Plantilla!CX320),"")</f>
        <v/>
      </c>
      <c r="DA309" s="6">
        <f>IF($C309="OK",_xlfn.NUMBERVALUE(Plantilla!CY320),"")</f>
        <v/>
      </c>
      <c r="DB309" s="109">
        <f>IF($C309="OK",_xlfn.NUMBERVALUE(Plantilla!CZ320),"")</f>
        <v/>
      </c>
      <c r="DC309" s="6">
        <f>IF($C309="OK",_xlfn.NUMBERVALUE(Plantilla!DA320),"")</f>
        <v/>
      </c>
      <c r="DD309" s="6">
        <f>IF($C309="OK",TEXT(Plantilla!DB320,"#"),"")</f>
        <v/>
      </c>
      <c r="DE309" s="6">
        <f>IF($C309="OK",_xlfn.NUMBERVALUE(Plantilla!DC320),"")</f>
        <v/>
      </c>
      <c r="DF309" s="4">
        <f>IF($C309="OK",_xlfn.NUMBERVALUE(Plantilla!DD320),"")</f>
        <v/>
      </c>
      <c r="DG309" s="6">
        <f>IF($C309="OK",_xlfn.NUMBERVALUE(Plantilla!DE320),"")</f>
        <v/>
      </c>
      <c r="DH309" s="6">
        <f>IF($C309="OK",_xlfn.NUMBERVALUE(Plantilla!DF320),"")</f>
        <v/>
      </c>
      <c r="DI309" s="6">
        <f>IF($C309="OK",_xlfn.NUMBERVALUE(Plantilla!DG320),"")</f>
        <v/>
      </c>
      <c r="DJ309" s="6">
        <f>IF($C309="OK",_xlfn.NUMBERVALUE(Plantilla!DH320),"")</f>
        <v/>
      </c>
      <c r="DK309" s="6">
        <f>IF($C309="OK",_xlfn.NUMBERVALUE(Plantilla!DI320),"")</f>
        <v/>
      </c>
      <c r="DL309" s="6">
        <f>IF($C309="OK",_xlfn.NUMBERVALUE(Plantilla!DJ320),"")</f>
        <v/>
      </c>
      <c r="DM309" s="6">
        <f>IF($C309="OK",_xlfn.NUMBERVALUE(Plantilla!DK320),"")</f>
        <v/>
      </c>
      <c r="DN309" s="6">
        <f>IF($C309="OK",_xlfn.NUMBERVALUE(Plantilla!DL320),"")</f>
        <v/>
      </c>
      <c r="DO309" s="6">
        <f>IF($C309="OK",_xlfn.NUMBERVALUE(Plantilla!DM320),"")</f>
        <v/>
      </c>
      <c r="DP309" s="6">
        <f>IF($C309="OK",_xlfn.NUMBERVALUE(Plantilla!DN320),"")</f>
        <v/>
      </c>
      <c r="DQ309" s="6">
        <f>IF($C309="OK",_xlfn.NUMBERVALUE(Plantilla!DO320),"")</f>
        <v/>
      </c>
      <c r="DR309" s="6">
        <f>IF($C309="OK",_xlfn.NUMBERVALUE(Plantilla!DP320),"")</f>
        <v/>
      </c>
      <c r="DS309">
        <f>IF($C309="OK",TEXT(Plantilla!DR320,"#"),"")</f>
        <v/>
      </c>
      <c r="DT309" s="6" t="n"/>
    </row>
    <row r="310">
      <c r="A310">
        <f>IF(Plantilla!$I$6="¡Perfecto!, Guarda el archivo y adjúntalo a tu interfaz de Nómina Electrónica","OK","Error")</f>
        <v/>
      </c>
      <c r="B310">
        <f>IF(Plantilla!$I$6="¡Perfecto!, Guarda el archivo y adjúntalo a tu interfaz de Nómina Electrónica",MID(Plantilla!$D$2,SEARCH("V",Plantilla!$D$2),10),"")</f>
        <v/>
      </c>
      <c r="C310">
        <f>Plantilla!C321</f>
        <v/>
      </c>
      <c r="D310">
        <f>IF($C310="OK",Plantilla!B321,"")</f>
        <v/>
      </c>
      <c r="E310">
        <f>IF($C310="OK",
   VLOOKUP(Plantilla!$E$4,'Tablas '!$AP$4:$AT$6,5,FALSE),
"")</f>
        <v/>
      </c>
      <c r="F310">
        <f>IF($C310="OK",TEXT(Plantilla!D321,"#"),"")</f>
        <v/>
      </c>
      <c r="G310">
        <f>IF($C310="OK",
   VLOOKUP(Plantilla!E321,'Tablas '!$B$4:$C$14,2,FALSE),
"")</f>
        <v/>
      </c>
      <c r="H310">
        <f>IF($C310="OK",TEXT(Plantilla!F321,"#"),"")</f>
        <v/>
      </c>
      <c r="I310">
        <f>IF($C310="OK",TEXT(Plantilla!G321,"#"),"")</f>
        <v/>
      </c>
      <c r="J310">
        <f>IF($C310="OK",TEXT(Plantilla!H321,"#"),"")</f>
        <v/>
      </c>
      <c r="K310">
        <f>IF($C310="OK",TEXT(Plantilla!I321,"#"),"")</f>
        <v/>
      </c>
      <c r="L310">
        <f>IF($C310="OK",TEXT(Plantilla!J321,"#"),"")</f>
        <v/>
      </c>
      <c r="M310">
        <f>IF($C310="OK",TEXT(Plantilla!K321,"#"),"")</f>
        <v/>
      </c>
      <c r="N310">
        <f>IF($C310="OK",
   CONCATENATE(YEAR(Plantilla!L321),"-",TEXT(MONTH(Plantilla!L321),"00"),"-",TEXT(DAY(Plantilla!L321),"00")),
"")</f>
        <v/>
      </c>
      <c r="O310">
        <f>IF($C310="OK",_xlfn.NUMBERVALUE(Plantilla!M321),"")</f>
        <v/>
      </c>
      <c r="P310">
        <f>IF($C310="OK",
   IF(Plantilla!N321&lt;&gt;"",
      CONCATENATE(YEAR(Plantilla!N321),"-",TEXT(MONTH(Plantilla!N321),"00"),"-",TEXT(DAY(Plantilla!N321),"00")),
   ""),
"")</f>
        <v/>
      </c>
      <c r="Q310">
        <f>IF($C310="OK",
   VLOOKUP(Plantilla!O321,'Tablas '!$E$4:$F$19,2,FALSE),
"")</f>
        <v/>
      </c>
      <c r="R310">
        <f>IF($C310="OK",
   VLOOKUP(Plantilla!P321,'Tablas '!$H$4:$I$5,2,FALSE),
"")</f>
        <v/>
      </c>
      <c r="S310">
        <f>IF($C310="OK",
   VLOOKUP(Plantilla!Q321,'Tablas '!$K$4:$L$8,2,FALSE),
"")</f>
        <v/>
      </c>
      <c r="T310">
        <f>IF($C310="OK",
   VLOOKUP(Plantilla!R321,'Tablas '!$AE$4:$AF$6,2,FALSE),
"")</f>
        <v/>
      </c>
      <c r="U310">
        <f>IF($C310="OK",
   VLOOKUP(Plantilla!S321,'Tablas '!$AE$4:$AF$6,2,FALSE),
"")</f>
        <v/>
      </c>
      <c r="V310">
        <f>IF($C310="OK",TEXT(Plantilla!T321,"#"),"")</f>
        <v/>
      </c>
      <c r="W310" s="84">
        <f>IF($C310="OK",
   VLOOKUP(Plantilla!U321,'Tablas '!$AM$4:$AN$1126,2,FALSE),
"")</f>
        <v/>
      </c>
      <c r="X310">
        <f>IF($C310="OK",TEXT(Plantilla!V321,"#"),"")</f>
        <v/>
      </c>
      <c r="Y310">
        <f>IF($C310="OK",
   CONCATENATE(YEAR(Plantilla!W321),"-",TEXT(MONTH(Plantilla!W321),"00"),"-",TEXT(DAY(Plantilla!W321),"00")),
"")</f>
        <v/>
      </c>
      <c r="Z310">
        <f>IF($C310="OK",
   CONCATENATE(YEAR(Plantilla!X321),"-",TEXT(MONTH(Plantilla!X321),"00"),"-",TEXT(DAY(Plantilla!X321),"00")),
"")</f>
        <v/>
      </c>
      <c r="AA310">
        <f>IF($C310="OK",
   TEXT(VLOOKUP(Plantilla!Y321,'Tablas '!$Q$4:$R$9,2,FALSE),"#"),
"")</f>
        <v/>
      </c>
      <c r="AB310">
        <f>IF($C310="OK",
   CONCATENATE(YEAR(Plantilla!Z321),"-",TEXT(MONTH(Plantilla!Z321),"00"),"-",TEXT(DAY(Plantilla!Z321),"00")),
"")</f>
        <v/>
      </c>
      <c r="AC310">
        <f>IF($C310="OK",
   TEXT(VLOOKUP(Plantilla!AA321,'Tablas '!$T$4:$U$13,2,FALSE),"#"),
"")</f>
        <v/>
      </c>
      <c r="AD310">
        <f>IF($C310="OK",TEXT(Plantilla!AB321,"#"),"")</f>
        <v/>
      </c>
      <c r="AE310">
        <f>IF($C310="OK",
   IF(Plantilla!AC321&lt;&gt;"",
      TEXT(VLOOKUP(Plantilla!AC321,'Tablas '!$W$4:$X$7,2,FALSE),"#"),
   ""),
"")</f>
        <v/>
      </c>
      <c r="AF310">
        <f>IF($C310="OK",TEXT(Plantilla!AD321,"#"),"")</f>
        <v/>
      </c>
      <c r="AG310" s="6">
        <f>IF($C310="OK",_xlfn.NUMBERVALUE(Plantilla!AE321),"")</f>
        <v/>
      </c>
      <c r="AH310" s="4">
        <f>IF($C310="OK",_xlfn.NUMBERVALUE(Plantilla!AF321),"")</f>
        <v/>
      </c>
      <c r="AI310" s="6">
        <f>IF($C310="OK",_xlfn.NUMBERVALUE(Plantilla!AG321),"")</f>
        <v/>
      </c>
      <c r="AJ310" s="6">
        <f>IF($C310="OK",_xlfn.NUMBERVALUE(Plantilla!AH321),"")</f>
        <v/>
      </c>
      <c r="AK310" s="6">
        <f>IF($C310="OK",_xlfn.NUMBERVALUE(Plantilla!AI321),"")</f>
        <v/>
      </c>
      <c r="AL310" s="6">
        <f>IF($C310="OK",_xlfn.NUMBERVALUE(Plantilla!AJ321),"")</f>
        <v/>
      </c>
      <c r="AM310" s="4">
        <f>IF($C310="OK",_xlfn.NUMBERVALUE(Plantilla!AK321),"")</f>
        <v/>
      </c>
      <c r="AN310" s="6">
        <f>IF($C310="OK",_xlfn.NUMBERVALUE(Plantilla!AL321),"")</f>
        <v/>
      </c>
      <c r="AO310" s="4">
        <f>IF($C310="OK",_xlfn.NUMBERVALUE(Plantilla!AM321),"")</f>
        <v/>
      </c>
      <c r="AP310" s="6">
        <f>IF($C310="OK",_xlfn.NUMBERVALUE(Plantilla!AN321),"")</f>
        <v/>
      </c>
      <c r="AQ310" s="4">
        <f>IF($C310="OK",_xlfn.NUMBERVALUE(Plantilla!AO321),"")</f>
        <v/>
      </c>
      <c r="AR310" s="6">
        <f>IF($C310="OK",_xlfn.NUMBERVALUE(Plantilla!AP321),"")</f>
        <v/>
      </c>
      <c r="AS310" s="4">
        <f>IF($C310="OK",_xlfn.NUMBERVALUE(Plantilla!AQ321),"")</f>
        <v/>
      </c>
      <c r="AT310" s="6">
        <f>IF($C310="OK",_xlfn.NUMBERVALUE(Plantilla!AR321),"")</f>
        <v/>
      </c>
      <c r="AU310" s="4">
        <f>IF($C310="OK",_xlfn.NUMBERVALUE(Plantilla!AS321),"")</f>
        <v/>
      </c>
      <c r="AV310" s="6">
        <f>IF($C310="OK",_xlfn.NUMBERVALUE(Plantilla!AT321),"")</f>
        <v/>
      </c>
      <c r="AW310" s="4">
        <f>IF($C310="OK",_xlfn.NUMBERVALUE(Plantilla!AU321),"")</f>
        <v/>
      </c>
      <c r="AX310" s="6">
        <f>IF($C310="OK",_xlfn.NUMBERVALUE(Plantilla!AV321),"")</f>
        <v/>
      </c>
      <c r="AY310" s="4">
        <f>IF($C310="OK",_xlfn.NUMBERVALUE(Plantilla!AW321),"")</f>
        <v/>
      </c>
      <c r="AZ310" s="6">
        <f>IF($C310="OK",_xlfn.NUMBERVALUE(Plantilla!AX321),"")</f>
        <v/>
      </c>
      <c r="BA310">
        <f>IF($C310="OK",_xlfn.NUMBERVALUE(Plantilla!AY321),"")</f>
        <v/>
      </c>
      <c r="BB310">
        <f>IF($C310="OK",_xlfn.NUMBERVALUE(Plantilla!AZ321),"")</f>
        <v/>
      </c>
      <c r="BC310" s="4">
        <f>IF($C310="OK",_xlfn.NUMBERVALUE(Plantilla!BA321),"")</f>
        <v/>
      </c>
      <c r="BD310" s="6">
        <f>IF($C310="OK",_xlfn.NUMBERVALUE(Plantilla!BB321),"")</f>
        <v/>
      </c>
      <c r="BE310" s="4">
        <f>IF($C310="OK",_xlfn.NUMBERVALUE(Plantilla!BC321),"")</f>
        <v/>
      </c>
      <c r="BF310" s="6">
        <f>IF($C310="OK",_xlfn.NUMBERVALUE(Plantilla!BD321),"")</f>
        <v/>
      </c>
      <c r="BG310" s="4">
        <f>IF($C310="OK",_xlfn.NUMBERVALUE(Plantilla!BE321),"")</f>
        <v/>
      </c>
      <c r="BH310" s="6">
        <f>IF($C310="OK",_xlfn.NUMBERVALUE(Plantilla!BF321),"")</f>
        <v/>
      </c>
      <c r="BI310" s="110">
        <f>IF($C310="OK",_xlfn.NUMBERVALUE(Plantilla!BG321),"")</f>
        <v/>
      </c>
      <c r="BJ310" s="6">
        <f>IF($C310="OK",_xlfn.NUMBERVALUE(Plantilla!BH321),"")</f>
        <v/>
      </c>
      <c r="BK310" s="109">
        <f>IF($C310="OK",_xlfn.NUMBERVALUE(Plantilla!BI321),"")</f>
        <v/>
      </c>
      <c r="BL310" s="6">
        <f>IF($C310="OK",
   IF(Plantilla!BJ321&lt;&gt;"",
      TEXT(VLOOKUP(Plantilla!BJ321,'Tablas '!$Z$4:$AA$6,2,FALSE),"#"),
   ""),
"")</f>
        <v/>
      </c>
      <c r="BM310" s="4">
        <f>IF($C310="OK",_xlfn.NUMBERVALUE(Plantilla!BK321),"")</f>
        <v/>
      </c>
      <c r="BN310" s="4">
        <f>IF($C310="OK",_xlfn.NUMBERVALUE(Plantilla!BL321),"")</f>
        <v/>
      </c>
      <c r="BO310" s="6">
        <f>IF($C310="OK",_xlfn.NUMBERVALUE(Plantilla!BM321),"")</f>
        <v/>
      </c>
      <c r="BP310" s="4">
        <f>IF($C310="OK",_xlfn.NUMBERVALUE(Plantilla!BN321),"")</f>
        <v/>
      </c>
      <c r="BQ310" s="6">
        <f>IF($C310="OK",_xlfn.NUMBERVALUE(Plantilla!BO321),"")</f>
        <v/>
      </c>
      <c r="BR310" s="4">
        <f>IF($C310="OK",_xlfn.NUMBERVALUE(Plantilla!BP321),"")</f>
        <v/>
      </c>
      <c r="BS310" s="6">
        <f>IF($C310="OK",_xlfn.NUMBERVALUE(Plantilla!BQ321),"")</f>
        <v/>
      </c>
      <c r="BT310" s="4">
        <f>IF($C310="OK",_xlfn.NUMBERVALUE(Plantilla!BR321),"")</f>
        <v/>
      </c>
      <c r="BU310" s="6">
        <f>IF($C310="OK",_xlfn.NUMBERVALUE(Plantilla!BS321),"")</f>
        <v/>
      </c>
      <c r="BV310" s="6">
        <f>IF($C310="OK",_xlfn.NUMBERVALUE(Plantilla!BT321),"")</f>
        <v/>
      </c>
      <c r="BW310" s="6">
        <f>IF($C310="OK",_xlfn.NUMBERVALUE(Plantilla!BU321),"")</f>
        <v/>
      </c>
      <c r="BX310" s="6">
        <f>IF($C310="OK",_xlfn.NUMBERVALUE(Plantilla!BV321),"")</f>
        <v/>
      </c>
      <c r="BY310" s="6">
        <f>IF($C310="OK",_xlfn.NUMBERVALUE(Plantilla!BW321),"")</f>
        <v/>
      </c>
      <c r="BZ310" s="6">
        <f>IF($C310="OK",_xlfn.NUMBERVALUE(Plantilla!BX321),"")</f>
        <v/>
      </c>
      <c r="CA310" s="6">
        <f>IF($C310="OK",_xlfn.NUMBERVALUE(Plantilla!BY321),"")</f>
        <v/>
      </c>
      <c r="CB310" s="6">
        <f>IF($C310="OK",_xlfn.NUMBERVALUE(Plantilla!BZ321),"")</f>
        <v/>
      </c>
      <c r="CC310" s="6">
        <f>IF($C310="OK",_xlfn.NUMBERVALUE(Plantilla!CA321),"")</f>
        <v/>
      </c>
      <c r="CD310" s="6">
        <f>IF($C310="OK",_xlfn.NUMBERVALUE(Plantilla!CB321),"")</f>
        <v/>
      </c>
      <c r="CE310" s="6">
        <f>IF($C310="OK",_xlfn.NUMBERVALUE(Plantilla!CC321),"")</f>
        <v/>
      </c>
      <c r="CF310" s="4">
        <f>IF($C310="OK",_xlfn.NUMBERVALUE(Plantilla!CD321),"")</f>
        <v/>
      </c>
      <c r="CG310" s="6">
        <f>IF($C310="OK",_xlfn.NUMBERVALUE(Plantilla!CE321),"")</f>
        <v/>
      </c>
      <c r="CH310" s="6">
        <f>IF($C310="OK",_xlfn.NUMBERVALUE(Plantilla!CF321),"")</f>
        <v/>
      </c>
      <c r="CI310" s="6">
        <f>IF($C310="OK",_xlfn.NUMBERVALUE(Plantilla!CG321),"")</f>
        <v/>
      </c>
      <c r="CJ310" s="6">
        <f>IF($C310="OK",_xlfn.NUMBERVALUE(Plantilla!CH321),"")</f>
        <v/>
      </c>
      <c r="CK310" s="6">
        <f>IF($C310="OK",_xlfn.NUMBERVALUE(Plantilla!CI321),"")</f>
        <v/>
      </c>
      <c r="CL310" s="6">
        <f>IF($C310="OK",_xlfn.NUMBERVALUE(Plantilla!CJ321),"")</f>
        <v/>
      </c>
      <c r="CM310">
        <f>IF($C310="OK",TEXT(Plantilla!CK321,"#"),"")</f>
        <v/>
      </c>
      <c r="CN310" s="6">
        <f>IF($C310="OK",_xlfn.NUMBERVALUE(Plantilla!CL321),"")</f>
        <v/>
      </c>
      <c r="CO310" s="6">
        <f>IF($C310="OK",_xlfn.NUMBERVALUE(Plantilla!CM321),"")</f>
        <v/>
      </c>
      <c r="CP310" s="110">
        <f>IF($C310="OK",_xlfn.NUMBERVALUE(Plantilla!CN321),"")</f>
        <v/>
      </c>
      <c r="CQ310" s="6">
        <f>IF($C310="OK",_xlfn.NUMBERVALUE(Plantilla!CO321),"")</f>
        <v/>
      </c>
      <c r="CR310" s="109">
        <f>IF($C310="OK",_xlfn.NUMBERVALUE(Plantilla!CP321),"")</f>
        <v/>
      </c>
      <c r="CS310" s="110">
        <f>IF($C310="OK",_xlfn.NUMBERVALUE(Plantilla!CQ321),"")</f>
        <v/>
      </c>
      <c r="CT310" s="6">
        <f>IF($C310="OK",_xlfn.NUMBERVALUE(Plantilla!CR321),"")</f>
        <v/>
      </c>
      <c r="CU310" s="109">
        <f>IF($C310="OK",_xlfn.NUMBERVALUE(Plantilla!CS321),"")</f>
        <v/>
      </c>
      <c r="CV310" s="110">
        <f>IF($C310="OK",_xlfn.NUMBERVALUE(Plantilla!CT321),"")</f>
        <v/>
      </c>
      <c r="CW310" s="6">
        <f>IF($C310="OK",_xlfn.NUMBERVALUE(Plantilla!CU321),"")</f>
        <v/>
      </c>
      <c r="CX310" s="82">
        <f>IF($C310="OK",_xlfn.NUMBERVALUE(Plantilla!CV321),"")</f>
        <v/>
      </c>
      <c r="CY310" s="6">
        <f>IF($C310="OK",_xlfn.NUMBERVALUE(Plantilla!CW321),"")</f>
        <v/>
      </c>
      <c r="CZ310" s="82">
        <f>IF($C310="OK",_xlfn.NUMBERVALUE(Plantilla!CX321),"")</f>
        <v/>
      </c>
      <c r="DA310" s="6">
        <f>IF($C310="OK",_xlfn.NUMBERVALUE(Plantilla!CY321),"")</f>
        <v/>
      </c>
      <c r="DB310" s="109">
        <f>IF($C310="OK",_xlfn.NUMBERVALUE(Plantilla!CZ321),"")</f>
        <v/>
      </c>
      <c r="DC310" s="6">
        <f>IF($C310="OK",_xlfn.NUMBERVALUE(Plantilla!DA321),"")</f>
        <v/>
      </c>
      <c r="DD310" s="6">
        <f>IF($C310="OK",TEXT(Plantilla!DB321,"#"),"")</f>
        <v/>
      </c>
      <c r="DE310" s="6">
        <f>IF($C310="OK",_xlfn.NUMBERVALUE(Plantilla!DC321),"")</f>
        <v/>
      </c>
      <c r="DF310" s="4">
        <f>IF($C310="OK",_xlfn.NUMBERVALUE(Plantilla!DD321),"")</f>
        <v/>
      </c>
      <c r="DG310" s="6">
        <f>IF($C310="OK",_xlfn.NUMBERVALUE(Plantilla!DE321),"")</f>
        <v/>
      </c>
      <c r="DH310" s="6">
        <f>IF($C310="OK",_xlfn.NUMBERVALUE(Plantilla!DF321),"")</f>
        <v/>
      </c>
      <c r="DI310" s="6">
        <f>IF($C310="OK",_xlfn.NUMBERVALUE(Plantilla!DG321),"")</f>
        <v/>
      </c>
      <c r="DJ310" s="6">
        <f>IF($C310="OK",_xlfn.NUMBERVALUE(Plantilla!DH321),"")</f>
        <v/>
      </c>
      <c r="DK310" s="6">
        <f>IF($C310="OK",_xlfn.NUMBERVALUE(Plantilla!DI321),"")</f>
        <v/>
      </c>
      <c r="DL310" s="6">
        <f>IF($C310="OK",_xlfn.NUMBERVALUE(Plantilla!DJ321),"")</f>
        <v/>
      </c>
      <c r="DM310" s="6">
        <f>IF($C310="OK",_xlfn.NUMBERVALUE(Plantilla!DK321),"")</f>
        <v/>
      </c>
      <c r="DN310" s="6">
        <f>IF($C310="OK",_xlfn.NUMBERVALUE(Plantilla!DL321),"")</f>
        <v/>
      </c>
      <c r="DO310" s="6">
        <f>IF($C310="OK",_xlfn.NUMBERVALUE(Plantilla!DM321),"")</f>
        <v/>
      </c>
      <c r="DP310" s="6">
        <f>IF($C310="OK",_xlfn.NUMBERVALUE(Plantilla!DN321),"")</f>
        <v/>
      </c>
      <c r="DQ310" s="6">
        <f>IF($C310="OK",_xlfn.NUMBERVALUE(Plantilla!DO321),"")</f>
        <v/>
      </c>
      <c r="DR310" s="6">
        <f>IF($C310="OK",_xlfn.NUMBERVALUE(Plantilla!DP321),"")</f>
        <v/>
      </c>
      <c r="DS310">
        <f>IF($C310="OK",TEXT(Plantilla!DR321,"#"),"")</f>
        <v/>
      </c>
      <c r="DT310" s="6" t="n"/>
    </row>
    <row r="311">
      <c r="A311">
        <f>IF(Plantilla!$I$6="¡Perfecto!, Guarda el archivo y adjúntalo a tu interfaz de Nómina Electrónica","OK","Error")</f>
        <v/>
      </c>
      <c r="B311">
        <f>IF(Plantilla!$I$6="¡Perfecto!, Guarda el archivo y adjúntalo a tu interfaz de Nómina Electrónica",MID(Plantilla!$D$2,SEARCH("V",Plantilla!$D$2),10),"")</f>
        <v/>
      </c>
      <c r="C311">
        <f>Plantilla!C322</f>
        <v/>
      </c>
      <c r="D311">
        <f>IF($C311="OK",Plantilla!B322,"")</f>
        <v/>
      </c>
      <c r="E311">
        <f>IF($C311="OK",
   VLOOKUP(Plantilla!$E$4,'Tablas '!$AP$4:$AT$6,5,FALSE),
"")</f>
        <v/>
      </c>
      <c r="F311">
        <f>IF($C311="OK",TEXT(Plantilla!D322,"#"),"")</f>
        <v/>
      </c>
      <c r="G311">
        <f>IF($C311="OK",
   VLOOKUP(Plantilla!E322,'Tablas '!$B$4:$C$14,2,FALSE),
"")</f>
        <v/>
      </c>
      <c r="H311">
        <f>IF($C311="OK",TEXT(Plantilla!F322,"#"),"")</f>
        <v/>
      </c>
      <c r="I311">
        <f>IF($C311="OK",TEXT(Plantilla!G322,"#"),"")</f>
        <v/>
      </c>
      <c r="J311">
        <f>IF($C311="OK",TEXT(Plantilla!H322,"#"),"")</f>
        <v/>
      </c>
      <c r="K311">
        <f>IF($C311="OK",TEXT(Plantilla!I322,"#"),"")</f>
        <v/>
      </c>
      <c r="L311">
        <f>IF($C311="OK",TEXT(Plantilla!J322,"#"),"")</f>
        <v/>
      </c>
      <c r="M311">
        <f>IF($C311="OK",TEXT(Plantilla!K322,"#"),"")</f>
        <v/>
      </c>
      <c r="N311">
        <f>IF($C311="OK",
   CONCATENATE(YEAR(Plantilla!L322),"-",TEXT(MONTH(Plantilla!L322),"00"),"-",TEXT(DAY(Plantilla!L322),"00")),
"")</f>
        <v/>
      </c>
      <c r="O311">
        <f>IF($C311="OK",_xlfn.NUMBERVALUE(Plantilla!M322),"")</f>
        <v/>
      </c>
      <c r="P311">
        <f>IF($C311="OK",
   IF(Plantilla!N322&lt;&gt;"",
      CONCATENATE(YEAR(Plantilla!N322),"-",TEXT(MONTH(Plantilla!N322),"00"),"-",TEXT(DAY(Plantilla!N322),"00")),
   ""),
"")</f>
        <v/>
      </c>
      <c r="Q311">
        <f>IF($C311="OK",
   VLOOKUP(Plantilla!O322,'Tablas '!$E$4:$F$19,2,FALSE),
"")</f>
        <v/>
      </c>
      <c r="R311">
        <f>IF($C311="OK",
   VLOOKUP(Plantilla!P322,'Tablas '!$H$4:$I$5,2,FALSE),
"")</f>
        <v/>
      </c>
      <c r="S311">
        <f>IF($C311="OK",
   VLOOKUP(Plantilla!Q322,'Tablas '!$K$4:$L$8,2,FALSE),
"")</f>
        <v/>
      </c>
      <c r="T311">
        <f>IF($C311="OK",
   VLOOKUP(Plantilla!R322,'Tablas '!$AE$4:$AF$6,2,FALSE),
"")</f>
        <v/>
      </c>
      <c r="U311">
        <f>IF($C311="OK",
   VLOOKUP(Plantilla!S322,'Tablas '!$AE$4:$AF$6,2,FALSE),
"")</f>
        <v/>
      </c>
      <c r="V311">
        <f>IF($C311="OK",TEXT(Plantilla!T322,"#"),"")</f>
        <v/>
      </c>
      <c r="W311" s="84">
        <f>IF($C311="OK",
   VLOOKUP(Plantilla!U322,'Tablas '!$AM$4:$AN$1126,2,FALSE),
"")</f>
        <v/>
      </c>
      <c r="X311">
        <f>IF($C311="OK",TEXT(Plantilla!V322,"#"),"")</f>
        <v/>
      </c>
      <c r="Y311">
        <f>IF($C311="OK",
   CONCATENATE(YEAR(Plantilla!W322),"-",TEXT(MONTH(Plantilla!W322),"00"),"-",TEXT(DAY(Plantilla!W322),"00")),
"")</f>
        <v/>
      </c>
      <c r="Z311">
        <f>IF($C311="OK",
   CONCATENATE(YEAR(Plantilla!X322),"-",TEXT(MONTH(Plantilla!X322),"00"),"-",TEXT(DAY(Plantilla!X322),"00")),
"")</f>
        <v/>
      </c>
      <c r="AA311">
        <f>IF($C311="OK",
   TEXT(VLOOKUP(Plantilla!Y322,'Tablas '!$Q$4:$R$9,2,FALSE),"#"),
"")</f>
        <v/>
      </c>
      <c r="AB311">
        <f>IF($C311="OK",
   CONCATENATE(YEAR(Plantilla!Z322),"-",TEXT(MONTH(Plantilla!Z322),"00"),"-",TEXT(DAY(Plantilla!Z322),"00")),
"")</f>
        <v/>
      </c>
      <c r="AC311">
        <f>IF($C311="OK",
   TEXT(VLOOKUP(Plantilla!AA322,'Tablas '!$T$4:$U$13,2,FALSE),"#"),
"")</f>
        <v/>
      </c>
      <c r="AD311">
        <f>IF($C311="OK",TEXT(Plantilla!AB322,"#"),"")</f>
        <v/>
      </c>
      <c r="AE311">
        <f>IF($C311="OK",
   IF(Plantilla!AC322&lt;&gt;"",
      TEXT(VLOOKUP(Plantilla!AC322,'Tablas '!$W$4:$X$7,2,FALSE),"#"),
   ""),
"")</f>
        <v/>
      </c>
      <c r="AF311">
        <f>IF($C311="OK",TEXT(Plantilla!AD322,"#"),"")</f>
        <v/>
      </c>
      <c r="AG311" s="6">
        <f>IF($C311="OK",_xlfn.NUMBERVALUE(Plantilla!AE322),"")</f>
        <v/>
      </c>
      <c r="AH311" s="4">
        <f>IF($C311="OK",_xlfn.NUMBERVALUE(Plantilla!AF322),"")</f>
        <v/>
      </c>
      <c r="AI311" s="6">
        <f>IF($C311="OK",_xlfn.NUMBERVALUE(Plantilla!AG322),"")</f>
        <v/>
      </c>
      <c r="AJ311" s="6">
        <f>IF($C311="OK",_xlfn.NUMBERVALUE(Plantilla!AH322),"")</f>
        <v/>
      </c>
      <c r="AK311" s="6">
        <f>IF($C311="OK",_xlfn.NUMBERVALUE(Plantilla!AI322),"")</f>
        <v/>
      </c>
      <c r="AL311" s="6">
        <f>IF($C311="OK",_xlfn.NUMBERVALUE(Plantilla!AJ322),"")</f>
        <v/>
      </c>
      <c r="AM311" s="4">
        <f>IF($C311="OK",_xlfn.NUMBERVALUE(Plantilla!AK322),"")</f>
        <v/>
      </c>
      <c r="AN311" s="6">
        <f>IF($C311="OK",_xlfn.NUMBERVALUE(Plantilla!AL322),"")</f>
        <v/>
      </c>
      <c r="AO311" s="4">
        <f>IF($C311="OK",_xlfn.NUMBERVALUE(Plantilla!AM322),"")</f>
        <v/>
      </c>
      <c r="AP311" s="6">
        <f>IF($C311="OK",_xlfn.NUMBERVALUE(Plantilla!AN322),"")</f>
        <v/>
      </c>
      <c r="AQ311" s="4">
        <f>IF($C311="OK",_xlfn.NUMBERVALUE(Plantilla!AO322),"")</f>
        <v/>
      </c>
      <c r="AR311" s="6">
        <f>IF($C311="OK",_xlfn.NUMBERVALUE(Plantilla!AP322),"")</f>
        <v/>
      </c>
      <c r="AS311" s="4">
        <f>IF($C311="OK",_xlfn.NUMBERVALUE(Plantilla!AQ322),"")</f>
        <v/>
      </c>
      <c r="AT311" s="6">
        <f>IF($C311="OK",_xlfn.NUMBERVALUE(Plantilla!AR322),"")</f>
        <v/>
      </c>
      <c r="AU311" s="4">
        <f>IF($C311="OK",_xlfn.NUMBERVALUE(Plantilla!AS322),"")</f>
        <v/>
      </c>
      <c r="AV311" s="6">
        <f>IF($C311="OK",_xlfn.NUMBERVALUE(Plantilla!AT322),"")</f>
        <v/>
      </c>
      <c r="AW311" s="4">
        <f>IF($C311="OK",_xlfn.NUMBERVALUE(Plantilla!AU322),"")</f>
        <v/>
      </c>
      <c r="AX311" s="6">
        <f>IF($C311="OK",_xlfn.NUMBERVALUE(Plantilla!AV322),"")</f>
        <v/>
      </c>
      <c r="AY311" s="4">
        <f>IF($C311="OK",_xlfn.NUMBERVALUE(Plantilla!AW322),"")</f>
        <v/>
      </c>
      <c r="AZ311" s="6">
        <f>IF($C311="OK",_xlfn.NUMBERVALUE(Plantilla!AX322),"")</f>
        <v/>
      </c>
      <c r="BA311">
        <f>IF($C311="OK",_xlfn.NUMBERVALUE(Plantilla!AY322),"")</f>
        <v/>
      </c>
      <c r="BB311">
        <f>IF($C311="OK",_xlfn.NUMBERVALUE(Plantilla!AZ322),"")</f>
        <v/>
      </c>
      <c r="BC311" s="4">
        <f>IF($C311="OK",_xlfn.NUMBERVALUE(Plantilla!BA322),"")</f>
        <v/>
      </c>
      <c r="BD311" s="6">
        <f>IF($C311="OK",_xlfn.NUMBERVALUE(Plantilla!BB322),"")</f>
        <v/>
      </c>
      <c r="BE311" s="4">
        <f>IF($C311="OK",_xlfn.NUMBERVALUE(Plantilla!BC322),"")</f>
        <v/>
      </c>
      <c r="BF311" s="6">
        <f>IF($C311="OK",_xlfn.NUMBERVALUE(Plantilla!BD322),"")</f>
        <v/>
      </c>
      <c r="BG311" s="4">
        <f>IF($C311="OK",_xlfn.NUMBERVALUE(Plantilla!BE322),"")</f>
        <v/>
      </c>
      <c r="BH311" s="6">
        <f>IF($C311="OK",_xlfn.NUMBERVALUE(Plantilla!BF322),"")</f>
        <v/>
      </c>
      <c r="BI311" s="110">
        <f>IF($C311="OK",_xlfn.NUMBERVALUE(Plantilla!BG322),"")</f>
        <v/>
      </c>
      <c r="BJ311" s="6">
        <f>IF($C311="OK",_xlfn.NUMBERVALUE(Plantilla!BH322),"")</f>
        <v/>
      </c>
      <c r="BK311" s="109">
        <f>IF($C311="OK",_xlfn.NUMBERVALUE(Plantilla!BI322),"")</f>
        <v/>
      </c>
      <c r="BL311" s="6">
        <f>IF($C311="OK",
   IF(Plantilla!BJ322&lt;&gt;"",
      TEXT(VLOOKUP(Plantilla!BJ322,'Tablas '!$Z$4:$AA$6,2,FALSE),"#"),
   ""),
"")</f>
        <v/>
      </c>
      <c r="BM311" s="4">
        <f>IF($C311="OK",_xlfn.NUMBERVALUE(Plantilla!BK322),"")</f>
        <v/>
      </c>
      <c r="BN311" s="4">
        <f>IF($C311="OK",_xlfn.NUMBERVALUE(Plantilla!BL322),"")</f>
        <v/>
      </c>
      <c r="BO311" s="6">
        <f>IF($C311="OK",_xlfn.NUMBERVALUE(Plantilla!BM322),"")</f>
        <v/>
      </c>
      <c r="BP311" s="4">
        <f>IF($C311="OK",_xlfn.NUMBERVALUE(Plantilla!BN322),"")</f>
        <v/>
      </c>
      <c r="BQ311" s="6">
        <f>IF($C311="OK",_xlfn.NUMBERVALUE(Plantilla!BO322),"")</f>
        <v/>
      </c>
      <c r="BR311" s="4">
        <f>IF($C311="OK",_xlfn.NUMBERVALUE(Plantilla!BP322),"")</f>
        <v/>
      </c>
      <c r="BS311" s="6">
        <f>IF($C311="OK",_xlfn.NUMBERVALUE(Plantilla!BQ322),"")</f>
        <v/>
      </c>
      <c r="BT311" s="4">
        <f>IF($C311="OK",_xlfn.NUMBERVALUE(Plantilla!BR322),"")</f>
        <v/>
      </c>
      <c r="BU311" s="6">
        <f>IF($C311="OK",_xlfn.NUMBERVALUE(Plantilla!BS322),"")</f>
        <v/>
      </c>
      <c r="BV311" s="6">
        <f>IF($C311="OK",_xlfn.NUMBERVALUE(Plantilla!BT322),"")</f>
        <v/>
      </c>
      <c r="BW311" s="6">
        <f>IF($C311="OK",_xlfn.NUMBERVALUE(Plantilla!BU322),"")</f>
        <v/>
      </c>
      <c r="BX311" s="6">
        <f>IF($C311="OK",_xlfn.NUMBERVALUE(Plantilla!BV322),"")</f>
        <v/>
      </c>
      <c r="BY311" s="6">
        <f>IF($C311="OK",_xlfn.NUMBERVALUE(Plantilla!BW322),"")</f>
        <v/>
      </c>
      <c r="BZ311" s="6">
        <f>IF($C311="OK",_xlfn.NUMBERVALUE(Plantilla!BX322),"")</f>
        <v/>
      </c>
      <c r="CA311" s="6">
        <f>IF($C311="OK",_xlfn.NUMBERVALUE(Plantilla!BY322),"")</f>
        <v/>
      </c>
      <c r="CB311" s="6">
        <f>IF($C311="OK",_xlfn.NUMBERVALUE(Plantilla!BZ322),"")</f>
        <v/>
      </c>
      <c r="CC311" s="6">
        <f>IF($C311="OK",_xlfn.NUMBERVALUE(Plantilla!CA322),"")</f>
        <v/>
      </c>
      <c r="CD311" s="6">
        <f>IF($C311="OK",_xlfn.NUMBERVALUE(Plantilla!CB322),"")</f>
        <v/>
      </c>
      <c r="CE311" s="6">
        <f>IF($C311="OK",_xlfn.NUMBERVALUE(Plantilla!CC322),"")</f>
        <v/>
      </c>
      <c r="CF311" s="4">
        <f>IF($C311="OK",_xlfn.NUMBERVALUE(Plantilla!CD322),"")</f>
        <v/>
      </c>
      <c r="CG311" s="6">
        <f>IF($C311="OK",_xlfn.NUMBERVALUE(Plantilla!CE322),"")</f>
        <v/>
      </c>
      <c r="CH311" s="6">
        <f>IF($C311="OK",_xlfn.NUMBERVALUE(Plantilla!CF322),"")</f>
        <v/>
      </c>
      <c r="CI311" s="6">
        <f>IF($C311="OK",_xlfn.NUMBERVALUE(Plantilla!CG322),"")</f>
        <v/>
      </c>
      <c r="CJ311" s="6">
        <f>IF($C311="OK",_xlfn.NUMBERVALUE(Plantilla!CH322),"")</f>
        <v/>
      </c>
      <c r="CK311" s="6">
        <f>IF($C311="OK",_xlfn.NUMBERVALUE(Plantilla!CI322),"")</f>
        <v/>
      </c>
      <c r="CL311" s="6">
        <f>IF($C311="OK",_xlfn.NUMBERVALUE(Plantilla!CJ322),"")</f>
        <v/>
      </c>
      <c r="CM311">
        <f>IF($C311="OK",TEXT(Plantilla!CK322,"#"),"")</f>
        <v/>
      </c>
      <c r="CN311" s="6">
        <f>IF($C311="OK",_xlfn.NUMBERVALUE(Plantilla!CL322),"")</f>
        <v/>
      </c>
      <c r="CO311" s="6">
        <f>IF($C311="OK",_xlfn.NUMBERVALUE(Plantilla!CM322),"")</f>
        <v/>
      </c>
      <c r="CP311" s="110">
        <f>IF($C311="OK",_xlfn.NUMBERVALUE(Plantilla!CN322),"")</f>
        <v/>
      </c>
      <c r="CQ311" s="6">
        <f>IF($C311="OK",_xlfn.NUMBERVALUE(Plantilla!CO322),"")</f>
        <v/>
      </c>
      <c r="CR311" s="109">
        <f>IF($C311="OK",_xlfn.NUMBERVALUE(Plantilla!CP322),"")</f>
        <v/>
      </c>
      <c r="CS311" s="110">
        <f>IF($C311="OK",_xlfn.NUMBERVALUE(Plantilla!CQ322),"")</f>
        <v/>
      </c>
      <c r="CT311" s="6">
        <f>IF($C311="OK",_xlfn.NUMBERVALUE(Plantilla!CR322),"")</f>
        <v/>
      </c>
      <c r="CU311" s="109">
        <f>IF($C311="OK",_xlfn.NUMBERVALUE(Plantilla!CS322),"")</f>
        <v/>
      </c>
      <c r="CV311" s="110">
        <f>IF($C311="OK",_xlfn.NUMBERVALUE(Plantilla!CT322),"")</f>
        <v/>
      </c>
      <c r="CW311" s="6">
        <f>IF($C311="OK",_xlfn.NUMBERVALUE(Plantilla!CU322),"")</f>
        <v/>
      </c>
      <c r="CX311" s="82">
        <f>IF($C311="OK",_xlfn.NUMBERVALUE(Plantilla!CV322),"")</f>
        <v/>
      </c>
      <c r="CY311" s="6">
        <f>IF($C311="OK",_xlfn.NUMBERVALUE(Plantilla!CW322),"")</f>
        <v/>
      </c>
      <c r="CZ311" s="82">
        <f>IF($C311="OK",_xlfn.NUMBERVALUE(Plantilla!CX322),"")</f>
        <v/>
      </c>
      <c r="DA311" s="6">
        <f>IF($C311="OK",_xlfn.NUMBERVALUE(Plantilla!CY322),"")</f>
        <v/>
      </c>
      <c r="DB311" s="109">
        <f>IF($C311="OK",_xlfn.NUMBERVALUE(Plantilla!CZ322),"")</f>
        <v/>
      </c>
      <c r="DC311" s="6">
        <f>IF($C311="OK",_xlfn.NUMBERVALUE(Plantilla!DA322),"")</f>
        <v/>
      </c>
      <c r="DD311" s="6">
        <f>IF($C311="OK",TEXT(Plantilla!DB322,"#"),"")</f>
        <v/>
      </c>
      <c r="DE311" s="6">
        <f>IF($C311="OK",_xlfn.NUMBERVALUE(Plantilla!DC322),"")</f>
        <v/>
      </c>
      <c r="DF311" s="4">
        <f>IF($C311="OK",_xlfn.NUMBERVALUE(Plantilla!DD322),"")</f>
        <v/>
      </c>
      <c r="DG311" s="6">
        <f>IF($C311="OK",_xlfn.NUMBERVALUE(Plantilla!DE322),"")</f>
        <v/>
      </c>
      <c r="DH311" s="6">
        <f>IF($C311="OK",_xlfn.NUMBERVALUE(Plantilla!DF322),"")</f>
        <v/>
      </c>
      <c r="DI311" s="6">
        <f>IF($C311="OK",_xlfn.NUMBERVALUE(Plantilla!DG322),"")</f>
        <v/>
      </c>
      <c r="DJ311" s="6">
        <f>IF($C311="OK",_xlfn.NUMBERVALUE(Plantilla!DH322),"")</f>
        <v/>
      </c>
      <c r="DK311" s="6">
        <f>IF($C311="OK",_xlfn.NUMBERVALUE(Plantilla!DI322),"")</f>
        <v/>
      </c>
      <c r="DL311" s="6">
        <f>IF($C311="OK",_xlfn.NUMBERVALUE(Plantilla!DJ322),"")</f>
        <v/>
      </c>
      <c r="DM311" s="6">
        <f>IF($C311="OK",_xlfn.NUMBERVALUE(Plantilla!DK322),"")</f>
        <v/>
      </c>
      <c r="DN311" s="6">
        <f>IF($C311="OK",_xlfn.NUMBERVALUE(Plantilla!DL322),"")</f>
        <v/>
      </c>
      <c r="DO311" s="6">
        <f>IF($C311="OK",_xlfn.NUMBERVALUE(Plantilla!DM322),"")</f>
        <v/>
      </c>
      <c r="DP311" s="6">
        <f>IF($C311="OK",_xlfn.NUMBERVALUE(Plantilla!DN322),"")</f>
        <v/>
      </c>
      <c r="DQ311" s="6">
        <f>IF($C311="OK",_xlfn.NUMBERVALUE(Plantilla!DO322),"")</f>
        <v/>
      </c>
      <c r="DR311" s="6">
        <f>IF($C311="OK",_xlfn.NUMBERVALUE(Plantilla!DP322),"")</f>
        <v/>
      </c>
      <c r="DS311">
        <f>IF($C311="OK",TEXT(Plantilla!DR322,"#"),"")</f>
        <v/>
      </c>
      <c r="DT311" s="6" t="n"/>
    </row>
    <row r="312">
      <c r="A312">
        <f>IF(Plantilla!$I$6="¡Perfecto!, Guarda el archivo y adjúntalo a tu interfaz de Nómina Electrónica","OK","Error")</f>
        <v/>
      </c>
      <c r="B312">
        <f>IF(Plantilla!$I$6="¡Perfecto!, Guarda el archivo y adjúntalo a tu interfaz de Nómina Electrónica",MID(Plantilla!$D$2,SEARCH("V",Plantilla!$D$2),10),"")</f>
        <v/>
      </c>
      <c r="C312">
        <f>Plantilla!C323</f>
        <v/>
      </c>
      <c r="D312">
        <f>IF($C312="OK",Plantilla!B323,"")</f>
        <v/>
      </c>
      <c r="E312">
        <f>IF($C312="OK",
   VLOOKUP(Plantilla!$E$4,'Tablas '!$AP$4:$AT$6,5,FALSE),
"")</f>
        <v/>
      </c>
      <c r="F312">
        <f>IF($C312="OK",TEXT(Plantilla!D323,"#"),"")</f>
        <v/>
      </c>
      <c r="G312">
        <f>IF($C312="OK",
   VLOOKUP(Plantilla!E323,'Tablas '!$B$4:$C$14,2,FALSE),
"")</f>
        <v/>
      </c>
      <c r="H312">
        <f>IF($C312="OK",TEXT(Plantilla!F323,"#"),"")</f>
        <v/>
      </c>
      <c r="I312">
        <f>IF($C312="OK",TEXT(Plantilla!G323,"#"),"")</f>
        <v/>
      </c>
      <c r="J312">
        <f>IF($C312="OK",TEXT(Plantilla!H323,"#"),"")</f>
        <v/>
      </c>
      <c r="K312">
        <f>IF($C312="OK",TEXT(Plantilla!I323,"#"),"")</f>
        <v/>
      </c>
      <c r="L312">
        <f>IF($C312="OK",TEXT(Plantilla!J323,"#"),"")</f>
        <v/>
      </c>
      <c r="M312">
        <f>IF($C312="OK",TEXT(Plantilla!K323,"#"),"")</f>
        <v/>
      </c>
      <c r="N312">
        <f>IF($C312="OK",
   CONCATENATE(YEAR(Plantilla!L323),"-",TEXT(MONTH(Plantilla!L323),"00"),"-",TEXT(DAY(Plantilla!L323),"00")),
"")</f>
        <v/>
      </c>
      <c r="O312">
        <f>IF($C312="OK",_xlfn.NUMBERVALUE(Plantilla!M323),"")</f>
        <v/>
      </c>
      <c r="P312">
        <f>IF($C312="OK",
   IF(Plantilla!N323&lt;&gt;"",
      CONCATENATE(YEAR(Plantilla!N323),"-",TEXT(MONTH(Plantilla!N323),"00"),"-",TEXT(DAY(Plantilla!N323),"00")),
   ""),
"")</f>
        <v/>
      </c>
      <c r="Q312">
        <f>IF($C312="OK",
   VLOOKUP(Plantilla!O323,'Tablas '!$E$4:$F$19,2,FALSE),
"")</f>
        <v/>
      </c>
      <c r="R312">
        <f>IF($C312="OK",
   VLOOKUP(Plantilla!P323,'Tablas '!$H$4:$I$5,2,FALSE),
"")</f>
        <v/>
      </c>
      <c r="S312">
        <f>IF($C312="OK",
   VLOOKUP(Plantilla!Q323,'Tablas '!$K$4:$L$8,2,FALSE),
"")</f>
        <v/>
      </c>
      <c r="T312">
        <f>IF($C312="OK",
   VLOOKUP(Plantilla!R323,'Tablas '!$AE$4:$AF$6,2,FALSE),
"")</f>
        <v/>
      </c>
      <c r="U312">
        <f>IF($C312="OK",
   VLOOKUP(Plantilla!S323,'Tablas '!$AE$4:$AF$6,2,FALSE),
"")</f>
        <v/>
      </c>
      <c r="V312">
        <f>IF($C312="OK",TEXT(Plantilla!T323,"#"),"")</f>
        <v/>
      </c>
      <c r="W312" s="84">
        <f>IF($C312="OK",
   VLOOKUP(Plantilla!U323,'Tablas '!$AM$4:$AN$1126,2,FALSE),
"")</f>
        <v/>
      </c>
      <c r="X312">
        <f>IF($C312="OK",TEXT(Plantilla!V323,"#"),"")</f>
        <v/>
      </c>
      <c r="Y312">
        <f>IF($C312="OK",
   CONCATENATE(YEAR(Plantilla!W323),"-",TEXT(MONTH(Plantilla!W323),"00"),"-",TEXT(DAY(Plantilla!W323),"00")),
"")</f>
        <v/>
      </c>
      <c r="Z312">
        <f>IF($C312="OK",
   CONCATENATE(YEAR(Plantilla!X323),"-",TEXT(MONTH(Plantilla!X323),"00"),"-",TEXT(DAY(Plantilla!X323),"00")),
"")</f>
        <v/>
      </c>
      <c r="AA312">
        <f>IF($C312="OK",
   TEXT(VLOOKUP(Plantilla!Y323,'Tablas '!$Q$4:$R$9,2,FALSE),"#"),
"")</f>
        <v/>
      </c>
      <c r="AB312">
        <f>IF($C312="OK",
   CONCATENATE(YEAR(Plantilla!Z323),"-",TEXT(MONTH(Plantilla!Z323),"00"),"-",TEXT(DAY(Plantilla!Z323),"00")),
"")</f>
        <v/>
      </c>
      <c r="AC312">
        <f>IF($C312="OK",
   TEXT(VLOOKUP(Plantilla!AA323,'Tablas '!$T$4:$U$13,2,FALSE),"#"),
"")</f>
        <v/>
      </c>
      <c r="AD312">
        <f>IF($C312="OK",TEXT(Plantilla!AB323,"#"),"")</f>
        <v/>
      </c>
      <c r="AE312">
        <f>IF($C312="OK",
   IF(Plantilla!AC323&lt;&gt;"",
      TEXT(VLOOKUP(Plantilla!AC323,'Tablas '!$W$4:$X$7,2,FALSE),"#"),
   ""),
"")</f>
        <v/>
      </c>
      <c r="AF312">
        <f>IF($C312="OK",TEXT(Plantilla!AD323,"#"),"")</f>
        <v/>
      </c>
      <c r="AG312" s="6">
        <f>IF($C312="OK",_xlfn.NUMBERVALUE(Plantilla!AE323),"")</f>
        <v/>
      </c>
      <c r="AH312" s="4">
        <f>IF($C312="OK",_xlfn.NUMBERVALUE(Plantilla!AF323),"")</f>
        <v/>
      </c>
      <c r="AI312" s="6">
        <f>IF($C312="OK",_xlfn.NUMBERVALUE(Plantilla!AG323),"")</f>
        <v/>
      </c>
      <c r="AJ312" s="6">
        <f>IF($C312="OK",_xlfn.NUMBERVALUE(Plantilla!AH323),"")</f>
        <v/>
      </c>
      <c r="AK312" s="6">
        <f>IF($C312="OK",_xlfn.NUMBERVALUE(Plantilla!AI323),"")</f>
        <v/>
      </c>
      <c r="AL312" s="6">
        <f>IF($C312="OK",_xlfn.NUMBERVALUE(Plantilla!AJ323),"")</f>
        <v/>
      </c>
      <c r="AM312" s="4">
        <f>IF($C312="OK",_xlfn.NUMBERVALUE(Plantilla!AK323),"")</f>
        <v/>
      </c>
      <c r="AN312" s="6">
        <f>IF($C312="OK",_xlfn.NUMBERVALUE(Plantilla!AL323),"")</f>
        <v/>
      </c>
      <c r="AO312" s="4">
        <f>IF($C312="OK",_xlfn.NUMBERVALUE(Plantilla!AM323),"")</f>
        <v/>
      </c>
      <c r="AP312" s="6">
        <f>IF($C312="OK",_xlfn.NUMBERVALUE(Plantilla!AN323),"")</f>
        <v/>
      </c>
      <c r="AQ312" s="4">
        <f>IF($C312="OK",_xlfn.NUMBERVALUE(Plantilla!AO323),"")</f>
        <v/>
      </c>
      <c r="AR312" s="6">
        <f>IF($C312="OK",_xlfn.NUMBERVALUE(Plantilla!AP323),"")</f>
        <v/>
      </c>
      <c r="AS312" s="4">
        <f>IF($C312="OK",_xlfn.NUMBERVALUE(Plantilla!AQ323),"")</f>
        <v/>
      </c>
      <c r="AT312" s="6">
        <f>IF($C312="OK",_xlfn.NUMBERVALUE(Plantilla!AR323),"")</f>
        <v/>
      </c>
      <c r="AU312" s="4">
        <f>IF($C312="OK",_xlfn.NUMBERVALUE(Plantilla!AS323),"")</f>
        <v/>
      </c>
      <c r="AV312" s="6">
        <f>IF($C312="OK",_xlfn.NUMBERVALUE(Plantilla!AT323),"")</f>
        <v/>
      </c>
      <c r="AW312" s="4">
        <f>IF($C312="OK",_xlfn.NUMBERVALUE(Plantilla!AU323),"")</f>
        <v/>
      </c>
      <c r="AX312" s="6">
        <f>IF($C312="OK",_xlfn.NUMBERVALUE(Plantilla!AV323),"")</f>
        <v/>
      </c>
      <c r="AY312" s="4">
        <f>IF($C312="OK",_xlfn.NUMBERVALUE(Plantilla!AW323),"")</f>
        <v/>
      </c>
      <c r="AZ312" s="6">
        <f>IF($C312="OK",_xlfn.NUMBERVALUE(Plantilla!AX323),"")</f>
        <v/>
      </c>
      <c r="BA312">
        <f>IF($C312="OK",_xlfn.NUMBERVALUE(Plantilla!AY323),"")</f>
        <v/>
      </c>
      <c r="BB312">
        <f>IF($C312="OK",_xlfn.NUMBERVALUE(Plantilla!AZ323),"")</f>
        <v/>
      </c>
      <c r="BC312" s="4">
        <f>IF($C312="OK",_xlfn.NUMBERVALUE(Plantilla!BA323),"")</f>
        <v/>
      </c>
      <c r="BD312" s="6">
        <f>IF($C312="OK",_xlfn.NUMBERVALUE(Plantilla!BB323),"")</f>
        <v/>
      </c>
      <c r="BE312" s="4">
        <f>IF($C312="OK",_xlfn.NUMBERVALUE(Plantilla!BC323),"")</f>
        <v/>
      </c>
      <c r="BF312" s="6">
        <f>IF($C312="OK",_xlfn.NUMBERVALUE(Plantilla!BD323),"")</f>
        <v/>
      </c>
      <c r="BG312" s="4">
        <f>IF($C312="OK",_xlfn.NUMBERVALUE(Plantilla!BE323),"")</f>
        <v/>
      </c>
      <c r="BH312" s="6">
        <f>IF($C312="OK",_xlfn.NUMBERVALUE(Plantilla!BF323),"")</f>
        <v/>
      </c>
      <c r="BI312" s="110">
        <f>IF($C312="OK",_xlfn.NUMBERVALUE(Plantilla!BG323),"")</f>
        <v/>
      </c>
      <c r="BJ312" s="6">
        <f>IF($C312="OK",_xlfn.NUMBERVALUE(Plantilla!BH323),"")</f>
        <v/>
      </c>
      <c r="BK312" s="109">
        <f>IF($C312="OK",_xlfn.NUMBERVALUE(Plantilla!BI323),"")</f>
        <v/>
      </c>
      <c r="BL312" s="6">
        <f>IF($C312="OK",
   IF(Plantilla!BJ323&lt;&gt;"",
      TEXT(VLOOKUP(Plantilla!BJ323,'Tablas '!$Z$4:$AA$6,2,FALSE),"#"),
   ""),
"")</f>
        <v/>
      </c>
      <c r="BM312" s="4">
        <f>IF($C312="OK",_xlfn.NUMBERVALUE(Plantilla!BK323),"")</f>
        <v/>
      </c>
      <c r="BN312" s="4">
        <f>IF($C312="OK",_xlfn.NUMBERVALUE(Plantilla!BL323),"")</f>
        <v/>
      </c>
      <c r="BO312" s="6">
        <f>IF($C312="OK",_xlfn.NUMBERVALUE(Plantilla!BM323),"")</f>
        <v/>
      </c>
      <c r="BP312" s="4">
        <f>IF($C312="OK",_xlfn.NUMBERVALUE(Plantilla!BN323),"")</f>
        <v/>
      </c>
      <c r="BQ312" s="6">
        <f>IF($C312="OK",_xlfn.NUMBERVALUE(Plantilla!BO323),"")</f>
        <v/>
      </c>
      <c r="BR312" s="4">
        <f>IF($C312="OK",_xlfn.NUMBERVALUE(Plantilla!BP323),"")</f>
        <v/>
      </c>
      <c r="BS312" s="6">
        <f>IF($C312="OK",_xlfn.NUMBERVALUE(Plantilla!BQ323),"")</f>
        <v/>
      </c>
      <c r="BT312" s="4">
        <f>IF($C312="OK",_xlfn.NUMBERVALUE(Plantilla!BR323),"")</f>
        <v/>
      </c>
      <c r="BU312" s="6">
        <f>IF($C312="OK",_xlfn.NUMBERVALUE(Plantilla!BS323),"")</f>
        <v/>
      </c>
      <c r="BV312" s="6">
        <f>IF($C312="OK",_xlfn.NUMBERVALUE(Plantilla!BT323),"")</f>
        <v/>
      </c>
      <c r="BW312" s="6">
        <f>IF($C312="OK",_xlfn.NUMBERVALUE(Plantilla!BU323),"")</f>
        <v/>
      </c>
      <c r="BX312" s="6">
        <f>IF($C312="OK",_xlfn.NUMBERVALUE(Plantilla!BV323),"")</f>
        <v/>
      </c>
      <c r="BY312" s="6">
        <f>IF($C312="OK",_xlfn.NUMBERVALUE(Plantilla!BW323),"")</f>
        <v/>
      </c>
      <c r="BZ312" s="6">
        <f>IF($C312="OK",_xlfn.NUMBERVALUE(Plantilla!BX323),"")</f>
        <v/>
      </c>
      <c r="CA312" s="6">
        <f>IF($C312="OK",_xlfn.NUMBERVALUE(Plantilla!BY323),"")</f>
        <v/>
      </c>
      <c r="CB312" s="6">
        <f>IF($C312="OK",_xlfn.NUMBERVALUE(Plantilla!BZ323),"")</f>
        <v/>
      </c>
      <c r="CC312" s="6">
        <f>IF($C312="OK",_xlfn.NUMBERVALUE(Plantilla!CA323),"")</f>
        <v/>
      </c>
      <c r="CD312" s="6">
        <f>IF($C312="OK",_xlfn.NUMBERVALUE(Plantilla!CB323),"")</f>
        <v/>
      </c>
      <c r="CE312" s="6">
        <f>IF($C312="OK",_xlfn.NUMBERVALUE(Plantilla!CC323),"")</f>
        <v/>
      </c>
      <c r="CF312" s="4">
        <f>IF($C312="OK",_xlfn.NUMBERVALUE(Plantilla!CD323),"")</f>
        <v/>
      </c>
      <c r="CG312" s="6">
        <f>IF($C312="OK",_xlfn.NUMBERVALUE(Plantilla!CE323),"")</f>
        <v/>
      </c>
      <c r="CH312" s="6">
        <f>IF($C312="OK",_xlfn.NUMBERVALUE(Plantilla!CF323),"")</f>
        <v/>
      </c>
      <c r="CI312" s="6">
        <f>IF($C312="OK",_xlfn.NUMBERVALUE(Plantilla!CG323),"")</f>
        <v/>
      </c>
      <c r="CJ312" s="6">
        <f>IF($C312="OK",_xlfn.NUMBERVALUE(Plantilla!CH323),"")</f>
        <v/>
      </c>
      <c r="CK312" s="6">
        <f>IF($C312="OK",_xlfn.NUMBERVALUE(Plantilla!CI323),"")</f>
        <v/>
      </c>
      <c r="CL312" s="6">
        <f>IF($C312="OK",_xlfn.NUMBERVALUE(Plantilla!CJ323),"")</f>
        <v/>
      </c>
      <c r="CM312">
        <f>IF($C312="OK",TEXT(Plantilla!CK323,"#"),"")</f>
        <v/>
      </c>
      <c r="CN312" s="6">
        <f>IF($C312="OK",_xlfn.NUMBERVALUE(Plantilla!CL323),"")</f>
        <v/>
      </c>
      <c r="CO312" s="6">
        <f>IF($C312="OK",_xlfn.NUMBERVALUE(Plantilla!CM323),"")</f>
        <v/>
      </c>
      <c r="CP312" s="110">
        <f>IF($C312="OK",_xlfn.NUMBERVALUE(Plantilla!CN323),"")</f>
        <v/>
      </c>
      <c r="CQ312" s="6">
        <f>IF($C312="OK",_xlfn.NUMBERVALUE(Plantilla!CO323),"")</f>
        <v/>
      </c>
      <c r="CR312" s="109">
        <f>IF($C312="OK",_xlfn.NUMBERVALUE(Plantilla!CP323),"")</f>
        <v/>
      </c>
      <c r="CS312" s="110">
        <f>IF($C312="OK",_xlfn.NUMBERVALUE(Plantilla!CQ323),"")</f>
        <v/>
      </c>
      <c r="CT312" s="6">
        <f>IF($C312="OK",_xlfn.NUMBERVALUE(Plantilla!CR323),"")</f>
        <v/>
      </c>
      <c r="CU312" s="109">
        <f>IF($C312="OK",_xlfn.NUMBERVALUE(Plantilla!CS323),"")</f>
        <v/>
      </c>
      <c r="CV312" s="110">
        <f>IF($C312="OK",_xlfn.NUMBERVALUE(Plantilla!CT323),"")</f>
        <v/>
      </c>
      <c r="CW312" s="6">
        <f>IF($C312="OK",_xlfn.NUMBERVALUE(Plantilla!CU323),"")</f>
        <v/>
      </c>
      <c r="CX312" s="82">
        <f>IF($C312="OK",_xlfn.NUMBERVALUE(Plantilla!CV323),"")</f>
        <v/>
      </c>
      <c r="CY312" s="6">
        <f>IF($C312="OK",_xlfn.NUMBERVALUE(Plantilla!CW323),"")</f>
        <v/>
      </c>
      <c r="CZ312" s="82">
        <f>IF($C312="OK",_xlfn.NUMBERVALUE(Plantilla!CX323),"")</f>
        <v/>
      </c>
      <c r="DA312" s="6">
        <f>IF($C312="OK",_xlfn.NUMBERVALUE(Plantilla!CY323),"")</f>
        <v/>
      </c>
      <c r="DB312" s="109">
        <f>IF($C312="OK",_xlfn.NUMBERVALUE(Plantilla!CZ323),"")</f>
        <v/>
      </c>
      <c r="DC312" s="6">
        <f>IF($C312="OK",_xlfn.NUMBERVALUE(Plantilla!DA323),"")</f>
        <v/>
      </c>
      <c r="DD312" s="6">
        <f>IF($C312="OK",TEXT(Plantilla!DB323,"#"),"")</f>
        <v/>
      </c>
      <c r="DE312" s="6">
        <f>IF($C312="OK",_xlfn.NUMBERVALUE(Plantilla!DC323),"")</f>
        <v/>
      </c>
      <c r="DF312" s="4">
        <f>IF($C312="OK",_xlfn.NUMBERVALUE(Plantilla!DD323),"")</f>
        <v/>
      </c>
      <c r="DG312" s="6">
        <f>IF($C312="OK",_xlfn.NUMBERVALUE(Plantilla!DE323),"")</f>
        <v/>
      </c>
      <c r="DH312" s="6">
        <f>IF($C312="OK",_xlfn.NUMBERVALUE(Plantilla!DF323),"")</f>
        <v/>
      </c>
      <c r="DI312" s="6">
        <f>IF($C312="OK",_xlfn.NUMBERVALUE(Plantilla!DG323),"")</f>
        <v/>
      </c>
      <c r="DJ312" s="6">
        <f>IF($C312="OK",_xlfn.NUMBERVALUE(Plantilla!DH323),"")</f>
        <v/>
      </c>
      <c r="DK312" s="6">
        <f>IF($C312="OK",_xlfn.NUMBERVALUE(Plantilla!DI323),"")</f>
        <v/>
      </c>
      <c r="DL312" s="6">
        <f>IF($C312="OK",_xlfn.NUMBERVALUE(Plantilla!DJ323),"")</f>
        <v/>
      </c>
      <c r="DM312" s="6">
        <f>IF($C312="OK",_xlfn.NUMBERVALUE(Plantilla!DK323),"")</f>
        <v/>
      </c>
      <c r="DN312" s="6">
        <f>IF($C312="OK",_xlfn.NUMBERVALUE(Plantilla!DL323),"")</f>
        <v/>
      </c>
      <c r="DO312" s="6">
        <f>IF($C312="OK",_xlfn.NUMBERVALUE(Plantilla!DM323),"")</f>
        <v/>
      </c>
      <c r="DP312" s="6">
        <f>IF($C312="OK",_xlfn.NUMBERVALUE(Plantilla!DN323),"")</f>
        <v/>
      </c>
      <c r="DQ312" s="6">
        <f>IF($C312="OK",_xlfn.NUMBERVALUE(Plantilla!DO323),"")</f>
        <v/>
      </c>
      <c r="DR312" s="6">
        <f>IF($C312="OK",_xlfn.NUMBERVALUE(Plantilla!DP323),"")</f>
        <v/>
      </c>
      <c r="DS312">
        <f>IF($C312="OK",TEXT(Plantilla!DR323,"#"),"")</f>
        <v/>
      </c>
      <c r="DT312" s="6" t="n"/>
    </row>
    <row r="313">
      <c r="A313">
        <f>IF(Plantilla!$I$6="¡Perfecto!, Guarda el archivo y adjúntalo a tu interfaz de Nómina Electrónica","OK","Error")</f>
        <v/>
      </c>
      <c r="B313">
        <f>IF(Plantilla!$I$6="¡Perfecto!, Guarda el archivo y adjúntalo a tu interfaz de Nómina Electrónica",MID(Plantilla!$D$2,SEARCH("V",Plantilla!$D$2),10),"")</f>
        <v/>
      </c>
      <c r="C313">
        <f>Plantilla!C324</f>
        <v/>
      </c>
      <c r="D313">
        <f>IF($C313="OK",Plantilla!B324,"")</f>
        <v/>
      </c>
      <c r="E313">
        <f>IF($C313="OK",
   VLOOKUP(Plantilla!$E$4,'Tablas '!$AP$4:$AT$6,5,FALSE),
"")</f>
        <v/>
      </c>
      <c r="F313">
        <f>IF($C313="OK",TEXT(Plantilla!D324,"#"),"")</f>
        <v/>
      </c>
      <c r="G313">
        <f>IF($C313="OK",
   VLOOKUP(Plantilla!E324,'Tablas '!$B$4:$C$14,2,FALSE),
"")</f>
        <v/>
      </c>
      <c r="H313">
        <f>IF($C313="OK",TEXT(Plantilla!F324,"#"),"")</f>
        <v/>
      </c>
      <c r="I313">
        <f>IF($C313="OK",TEXT(Plantilla!G324,"#"),"")</f>
        <v/>
      </c>
      <c r="J313">
        <f>IF($C313="OK",TEXT(Plantilla!H324,"#"),"")</f>
        <v/>
      </c>
      <c r="K313">
        <f>IF($C313="OK",TEXT(Plantilla!I324,"#"),"")</f>
        <v/>
      </c>
      <c r="L313">
        <f>IF($C313="OK",TEXT(Plantilla!J324,"#"),"")</f>
        <v/>
      </c>
      <c r="M313">
        <f>IF($C313="OK",TEXT(Plantilla!K324,"#"),"")</f>
        <v/>
      </c>
      <c r="N313">
        <f>IF($C313="OK",
   CONCATENATE(YEAR(Plantilla!L324),"-",TEXT(MONTH(Plantilla!L324),"00"),"-",TEXT(DAY(Plantilla!L324),"00")),
"")</f>
        <v/>
      </c>
      <c r="O313">
        <f>IF($C313="OK",_xlfn.NUMBERVALUE(Plantilla!M324),"")</f>
        <v/>
      </c>
      <c r="P313">
        <f>IF($C313="OK",
   IF(Plantilla!N324&lt;&gt;"",
      CONCATENATE(YEAR(Plantilla!N324),"-",TEXT(MONTH(Plantilla!N324),"00"),"-",TEXT(DAY(Plantilla!N324),"00")),
   ""),
"")</f>
        <v/>
      </c>
      <c r="Q313">
        <f>IF($C313="OK",
   VLOOKUP(Plantilla!O324,'Tablas '!$E$4:$F$19,2,FALSE),
"")</f>
        <v/>
      </c>
      <c r="R313">
        <f>IF($C313="OK",
   VLOOKUP(Plantilla!P324,'Tablas '!$H$4:$I$5,2,FALSE),
"")</f>
        <v/>
      </c>
      <c r="S313">
        <f>IF($C313="OK",
   VLOOKUP(Plantilla!Q324,'Tablas '!$K$4:$L$8,2,FALSE),
"")</f>
        <v/>
      </c>
      <c r="T313">
        <f>IF($C313="OK",
   VLOOKUP(Plantilla!R324,'Tablas '!$AE$4:$AF$6,2,FALSE),
"")</f>
        <v/>
      </c>
      <c r="U313">
        <f>IF($C313="OK",
   VLOOKUP(Plantilla!S324,'Tablas '!$AE$4:$AF$6,2,FALSE),
"")</f>
        <v/>
      </c>
      <c r="V313">
        <f>IF($C313="OK",TEXT(Plantilla!T324,"#"),"")</f>
        <v/>
      </c>
      <c r="W313" s="84">
        <f>IF($C313="OK",
   VLOOKUP(Plantilla!U324,'Tablas '!$AM$4:$AN$1126,2,FALSE),
"")</f>
        <v/>
      </c>
      <c r="X313">
        <f>IF($C313="OK",TEXT(Plantilla!V324,"#"),"")</f>
        <v/>
      </c>
      <c r="Y313">
        <f>IF($C313="OK",
   CONCATENATE(YEAR(Plantilla!W324),"-",TEXT(MONTH(Plantilla!W324),"00"),"-",TEXT(DAY(Plantilla!W324),"00")),
"")</f>
        <v/>
      </c>
      <c r="Z313">
        <f>IF($C313="OK",
   CONCATENATE(YEAR(Plantilla!X324),"-",TEXT(MONTH(Plantilla!X324),"00"),"-",TEXT(DAY(Plantilla!X324),"00")),
"")</f>
        <v/>
      </c>
      <c r="AA313">
        <f>IF($C313="OK",
   TEXT(VLOOKUP(Plantilla!Y324,'Tablas '!$Q$4:$R$9,2,FALSE),"#"),
"")</f>
        <v/>
      </c>
      <c r="AB313">
        <f>IF($C313="OK",
   CONCATENATE(YEAR(Plantilla!Z324),"-",TEXT(MONTH(Plantilla!Z324),"00"),"-",TEXT(DAY(Plantilla!Z324),"00")),
"")</f>
        <v/>
      </c>
      <c r="AC313">
        <f>IF($C313="OK",
   TEXT(VLOOKUP(Plantilla!AA324,'Tablas '!$T$4:$U$13,2,FALSE),"#"),
"")</f>
        <v/>
      </c>
      <c r="AD313">
        <f>IF($C313="OK",TEXT(Plantilla!AB324,"#"),"")</f>
        <v/>
      </c>
      <c r="AE313">
        <f>IF($C313="OK",
   IF(Plantilla!AC324&lt;&gt;"",
      TEXT(VLOOKUP(Plantilla!AC324,'Tablas '!$W$4:$X$7,2,FALSE),"#"),
   ""),
"")</f>
        <v/>
      </c>
      <c r="AF313">
        <f>IF($C313="OK",TEXT(Plantilla!AD324,"#"),"")</f>
        <v/>
      </c>
      <c r="AG313" s="6">
        <f>IF($C313="OK",_xlfn.NUMBERVALUE(Plantilla!AE324),"")</f>
        <v/>
      </c>
      <c r="AH313" s="4">
        <f>IF($C313="OK",_xlfn.NUMBERVALUE(Plantilla!AF324),"")</f>
        <v/>
      </c>
      <c r="AI313" s="6">
        <f>IF($C313="OK",_xlfn.NUMBERVALUE(Plantilla!AG324),"")</f>
        <v/>
      </c>
      <c r="AJ313" s="6">
        <f>IF($C313="OK",_xlfn.NUMBERVALUE(Plantilla!AH324),"")</f>
        <v/>
      </c>
      <c r="AK313" s="6">
        <f>IF($C313="OK",_xlfn.NUMBERVALUE(Plantilla!AI324),"")</f>
        <v/>
      </c>
      <c r="AL313" s="6">
        <f>IF($C313="OK",_xlfn.NUMBERVALUE(Plantilla!AJ324),"")</f>
        <v/>
      </c>
      <c r="AM313" s="4">
        <f>IF($C313="OK",_xlfn.NUMBERVALUE(Plantilla!AK324),"")</f>
        <v/>
      </c>
      <c r="AN313" s="6">
        <f>IF($C313="OK",_xlfn.NUMBERVALUE(Plantilla!AL324),"")</f>
        <v/>
      </c>
      <c r="AO313" s="4">
        <f>IF($C313="OK",_xlfn.NUMBERVALUE(Plantilla!AM324),"")</f>
        <v/>
      </c>
      <c r="AP313" s="6">
        <f>IF($C313="OK",_xlfn.NUMBERVALUE(Plantilla!AN324),"")</f>
        <v/>
      </c>
      <c r="AQ313" s="4">
        <f>IF($C313="OK",_xlfn.NUMBERVALUE(Plantilla!AO324),"")</f>
        <v/>
      </c>
      <c r="AR313" s="6">
        <f>IF($C313="OK",_xlfn.NUMBERVALUE(Plantilla!AP324),"")</f>
        <v/>
      </c>
      <c r="AS313" s="4">
        <f>IF($C313="OK",_xlfn.NUMBERVALUE(Plantilla!AQ324),"")</f>
        <v/>
      </c>
      <c r="AT313" s="6">
        <f>IF($C313="OK",_xlfn.NUMBERVALUE(Plantilla!AR324),"")</f>
        <v/>
      </c>
      <c r="AU313" s="4">
        <f>IF($C313="OK",_xlfn.NUMBERVALUE(Plantilla!AS324),"")</f>
        <v/>
      </c>
      <c r="AV313" s="6">
        <f>IF($C313="OK",_xlfn.NUMBERVALUE(Plantilla!AT324),"")</f>
        <v/>
      </c>
      <c r="AW313" s="4">
        <f>IF($C313="OK",_xlfn.NUMBERVALUE(Plantilla!AU324),"")</f>
        <v/>
      </c>
      <c r="AX313" s="6">
        <f>IF($C313="OK",_xlfn.NUMBERVALUE(Plantilla!AV324),"")</f>
        <v/>
      </c>
      <c r="AY313" s="4">
        <f>IF($C313="OK",_xlfn.NUMBERVALUE(Plantilla!AW324),"")</f>
        <v/>
      </c>
      <c r="AZ313" s="6">
        <f>IF($C313="OK",_xlfn.NUMBERVALUE(Plantilla!AX324),"")</f>
        <v/>
      </c>
      <c r="BA313">
        <f>IF($C313="OK",_xlfn.NUMBERVALUE(Plantilla!AY324),"")</f>
        <v/>
      </c>
      <c r="BB313">
        <f>IF($C313="OK",_xlfn.NUMBERVALUE(Plantilla!AZ324),"")</f>
        <v/>
      </c>
      <c r="BC313" s="4">
        <f>IF($C313="OK",_xlfn.NUMBERVALUE(Plantilla!BA324),"")</f>
        <v/>
      </c>
      <c r="BD313" s="6">
        <f>IF($C313="OK",_xlfn.NUMBERVALUE(Plantilla!BB324),"")</f>
        <v/>
      </c>
      <c r="BE313" s="4">
        <f>IF($C313="OK",_xlfn.NUMBERVALUE(Plantilla!BC324),"")</f>
        <v/>
      </c>
      <c r="BF313" s="6">
        <f>IF($C313="OK",_xlfn.NUMBERVALUE(Plantilla!BD324),"")</f>
        <v/>
      </c>
      <c r="BG313" s="4">
        <f>IF($C313="OK",_xlfn.NUMBERVALUE(Plantilla!BE324),"")</f>
        <v/>
      </c>
      <c r="BH313" s="6">
        <f>IF($C313="OK",_xlfn.NUMBERVALUE(Plantilla!BF324),"")</f>
        <v/>
      </c>
      <c r="BI313" s="110">
        <f>IF($C313="OK",_xlfn.NUMBERVALUE(Plantilla!BG324),"")</f>
        <v/>
      </c>
      <c r="BJ313" s="6">
        <f>IF($C313="OK",_xlfn.NUMBERVALUE(Plantilla!BH324),"")</f>
        <v/>
      </c>
      <c r="BK313" s="109">
        <f>IF($C313="OK",_xlfn.NUMBERVALUE(Plantilla!BI324),"")</f>
        <v/>
      </c>
      <c r="BL313" s="6">
        <f>IF($C313="OK",
   IF(Plantilla!BJ324&lt;&gt;"",
      TEXT(VLOOKUP(Plantilla!BJ324,'Tablas '!$Z$4:$AA$6,2,FALSE),"#"),
   ""),
"")</f>
        <v/>
      </c>
      <c r="BM313" s="4">
        <f>IF($C313="OK",_xlfn.NUMBERVALUE(Plantilla!BK324),"")</f>
        <v/>
      </c>
      <c r="BN313" s="4">
        <f>IF($C313="OK",_xlfn.NUMBERVALUE(Plantilla!BL324),"")</f>
        <v/>
      </c>
      <c r="BO313" s="6">
        <f>IF($C313="OK",_xlfn.NUMBERVALUE(Plantilla!BM324),"")</f>
        <v/>
      </c>
      <c r="BP313" s="4">
        <f>IF($C313="OK",_xlfn.NUMBERVALUE(Plantilla!BN324),"")</f>
        <v/>
      </c>
      <c r="BQ313" s="6">
        <f>IF($C313="OK",_xlfn.NUMBERVALUE(Plantilla!BO324),"")</f>
        <v/>
      </c>
      <c r="BR313" s="4">
        <f>IF($C313="OK",_xlfn.NUMBERVALUE(Plantilla!BP324),"")</f>
        <v/>
      </c>
      <c r="BS313" s="6">
        <f>IF($C313="OK",_xlfn.NUMBERVALUE(Plantilla!BQ324),"")</f>
        <v/>
      </c>
      <c r="BT313" s="4">
        <f>IF($C313="OK",_xlfn.NUMBERVALUE(Plantilla!BR324),"")</f>
        <v/>
      </c>
      <c r="BU313" s="6">
        <f>IF($C313="OK",_xlfn.NUMBERVALUE(Plantilla!BS324),"")</f>
        <v/>
      </c>
      <c r="BV313" s="6">
        <f>IF($C313="OK",_xlfn.NUMBERVALUE(Plantilla!BT324),"")</f>
        <v/>
      </c>
      <c r="BW313" s="6">
        <f>IF($C313="OK",_xlfn.NUMBERVALUE(Plantilla!BU324),"")</f>
        <v/>
      </c>
      <c r="BX313" s="6">
        <f>IF($C313="OK",_xlfn.NUMBERVALUE(Plantilla!BV324),"")</f>
        <v/>
      </c>
      <c r="BY313" s="6">
        <f>IF($C313="OK",_xlfn.NUMBERVALUE(Plantilla!BW324),"")</f>
        <v/>
      </c>
      <c r="BZ313" s="6">
        <f>IF($C313="OK",_xlfn.NUMBERVALUE(Plantilla!BX324),"")</f>
        <v/>
      </c>
      <c r="CA313" s="6">
        <f>IF($C313="OK",_xlfn.NUMBERVALUE(Plantilla!BY324),"")</f>
        <v/>
      </c>
      <c r="CB313" s="6">
        <f>IF($C313="OK",_xlfn.NUMBERVALUE(Plantilla!BZ324),"")</f>
        <v/>
      </c>
      <c r="CC313" s="6">
        <f>IF($C313="OK",_xlfn.NUMBERVALUE(Plantilla!CA324),"")</f>
        <v/>
      </c>
      <c r="CD313" s="6">
        <f>IF($C313="OK",_xlfn.NUMBERVALUE(Plantilla!CB324),"")</f>
        <v/>
      </c>
      <c r="CE313" s="6">
        <f>IF($C313="OK",_xlfn.NUMBERVALUE(Plantilla!CC324),"")</f>
        <v/>
      </c>
      <c r="CF313" s="4">
        <f>IF($C313="OK",_xlfn.NUMBERVALUE(Plantilla!CD324),"")</f>
        <v/>
      </c>
      <c r="CG313" s="6">
        <f>IF($C313="OK",_xlfn.NUMBERVALUE(Plantilla!CE324),"")</f>
        <v/>
      </c>
      <c r="CH313" s="6">
        <f>IF($C313="OK",_xlfn.NUMBERVALUE(Plantilla!CF324),"")</f>
        <v/>
      </c>
      <c r="CI313" s="6">
        <f>IF($C313="OK",_xlfn.NUMBERVALUE(Plantilla!CG324),"")</f>
        <v/>
      </c>
      <c r="CJ313" s="6">
        <f>IF($C313="OK",_xlfn.NUMBERVALUE(Plantilla!CH324),"")</f>
        <v/>
      </c>
      <c r="CK313" s="6">
        <f>IF($C313="OK",_xlfn.NUMBERVALUE(Plantilla!CI324),"")</f>
        <v/>
      </c>
      <c r="CL313" s="6">
        <f>IF($C313="OK",_xlfn.NUMBERVALUE(Plantilla!CJ324),"")</f>
        <v/>
      </c>
      <c r="CM313">
        <f>IF($C313="OK",TEXT(Plantilla!CK324,"#"),"")</f>
        <v/>
      </c>
      <c r="CN313" s="6">
        <f>IF($C313="OK",_xlfn.NUMBERVALUE(Plantilla!CL324),"")</f>
        <v/>
      </c>
      <c r="CO313" s="6">
        <f>IF($C313="OK",_xlfn.NUMBERVALUE(Plantilla!CM324),"")</f>
        <v/>
      </c>
      <c r="CP313" s="110">
        <f>IF($C313="OK",_xlfn.NUMBERVALUE(Plantilla!CN324),"")</f>
        <v/>
      </c>
      <c r="CQ313" s="6">
        <f>IF($C313="OK",_xlfn.NUMBERVALUE(Plantilla!CO324),"")</f>
        <v/>
      </c>
      <c r="CR313" s="109">
        <f>IF($C313="OK",_xlfn.NUMBERVALUE(Plantilla!CP324),"")</f>
        <v/>
      </c>
      <c r="CS313" s="110">
        <f>IF($C313="OK",_xlfn.NUMBERVALUE(Plantilla!CQ324),"")</f>
        <v/>
      </c>
      <c r="CT313" s="6">
        <f>IF($C313="OK",_xlfn.NUMBERVALUE(Plantilla!CR324),"")</f>
        <v/>
      </c>
      <c r="CU313" s="109">
        <f>IF($C313="OK",_xlfn.NUMBERVALUE(Plantilla!CS324),"")</f>
        <v/>
      </c>
      <c r="CV313" s="110">
        <f>IF($C313="OK",_xlfn.NUMBERVALUE(Plantilla!CT324),"")</f>
        <v/>
      </c>
      <c r="CW313" s="6">
        <f>IF($C313="OK",_xlfn.NUMBERVALUE(Plantilla!CU324),"")</f>
        <v/>
      </c>
      <c r="CX313" s="82">
        <f>IF($C313="OK",_xlfn.NUMBERVALUE(Plantilla!CV324),"")</f>
        <v/>
      </c>
      <c r="CY313" s="6">
        <f>IF($C313="OK",_xlfn.NUMBERVALUE(Plantilla!CW324),"")</f>
        <v/>
      </c>
      <c r="CZ313" s="82">
        <f>IF($C313="OK",_xlfn.NUMBERVALUE(Plantilla!CX324),"")</f>
        <v/>
      </c>
      <c r="DA313" s="6">
        <f>IF($C313="OK",_xlfn.NUMBERVALUE(Plantilla!CY324),"")</f>
        <v/>
      </c>
      <c r="DB313" s="109">
        <f>IF($C313="OK",_xlfn.NUMBERVALUE(Plantilla!CZ324),"")</f>
        <v/>
      </c>
      <c r="DC313" s="6">
        <f>IF($C313="OK",_xlfn.NUMBERVALUE(Plantilla!DA324),"")</f>
        <v/>
      </c>
      <c r="DD313" s="6">
        <f>IF($C313="OK",TEXT(Plantilla!DB324,"#"),"")</f>
        <v/>
      </c>
      <c r="DE313" s="6">
        <f>IF($C313="OK",_xlfn.NUMBERVALUE(Plantilla!DC324),"")</f>
        <v/>
      </c>
      <c r="DF313" s="4">
        <f>IF($C313="OK",_xlfn.NUMBERVALUE(Plantilla!DD324),"")</f>
        <v/>
      </c>
      <c r="DG313" s="6">
        <f>IF($C313="OK",_xlfn.NUMBERVALUE(Plantilla!DE324),"")</f>
        <v/>
      </c>
      <c r="DH313" s="6">
        <f>IF($C313="OK",_xlfn.NUMBERVALUE(Plantilla!DF324),"")</f>
        <v/>
      </c>
      <c r="DI313" s="6">
        <f>IF($C313="OK",_xlfn.NUMBERVALUE(Plantilla!DG324),"")</f>
        <v/>
      </c>
      <c r="DJ313" s="6">
        <f>IF($C313="OK",_xlfn.NUMBERVALUE(Plantilla!DH324),"")</f>
        <v/>
      </c>
      <c r="DK313" s="6">
        <f>IF($C313="OK",_xlfn.NUMBERVALUE(Plantilla!DI324),"")</f>
        <v/>
      </c>
      <c r="DL313" s="6">
        <f>IF($C313="OK",_xlfn.NUMBERVALUE(Plantilla!DJ324),"")</f>
        <v/>
      </c>
      <c r="DM313" s="6">
        <f>IF($C313="OK",_xlfn.NUMBERVALUE(Plantilla!DK324),"")</f>
        <v/>
      </c>
      <c r="DN313" s="6">
        <f>IF($C313="OK",_xlfn.NUMBERVALUE(Plantilla!DL324),"")</f>
        <v/>
      </c>
      <c r="DO313" s="6">
        <f>IF($C313="OK",_xlfn.NUMBERVALUE(Plantilla!DM324),"")</f>
        <v/>
      </c>
      <c r="DP313" s="6">
        <f>IF($C313="OK",_xlfn.NUMBERVALUE(Plantilla!DN324),"")</f>
        <v/>
      </c>
      <c r="DQ313" s="6">
        <f>IF($C313="OK",_xlfn.NUMBERVALUE(Plantilla!DO324),"")</f>
        <v/>
      </c>
      <c r="DR313" s="6">
        <f>IF($C313="OK",_xlfn.NUMBERVALUE(Plantilla!DP324),"")</f>
        <v/>
      </c>
      <c r="DS313">
        <f>IF($C313="OK",TEXT(Plantilla!DR324,"#"),"")</f>
        <v/>
      </c>
      <c r="DT313" s="6" t="n"/>
    </row>
    <row r="314">
      <c r="A314">
        <f>IF(Plantilla!$I$6="¡Perfecto!, Guarda el archivo y adjúntalo a tu interfaz de Nómina Electrónica","OK","Error")</f>
        <v/>
      </c>
      <c r="B314">
        <f>IF(Plantilla!$I$6="¡Perfecto!, Guarda el archivo y adjúntalo a tu interfaz de Nómina Electrónica",MID(Plantilla!$D$2,SEARCH("V",Plantilla!$D$2),10),"")</f>
        <v/>
      </c>
      <c r="C314">
        <f>Plantilla!C325</f>
        <v/>
      </c>
      <c r="D314">
        <f>IF($C314="OK",Plantilla!B325,"")</f>
        <v/>
      </c>
      <c r="E314">
        <f>IF($C314="OK",
   VLOOKUP(Plantilla!$E$4,'Tablas '!$AP$4:$AT$6,5,FALSE),
"")</f>
        <v/>
      </c>
      <c r="F314">
        <f>IF($C314="OK",TEXT(Plantilla!D325,"#"),"")</f>
        <v/>
      </c>
      <c r="G314">
        <f>IF($C314="OK",
   VLOOKUP(Plantilla!E325,'Tablas '!$B$4:$C$14,2,FALSE),
"")</f>
        <v/>
      </c>
      <c r="H314">
        <f>IF($C314="OK",TEXT(Plantilla!F325,"#"),"")</f>
        <v/>
      </c>
      <c r="I314">
        <f>IF($C314="OK",TEXT(Plantilla!G325,"#"),"")</f>
        <v/>
      </c>
      <c r="J314">
        <f>IF($C314="OK",TEXT(Plantilla!H325,"#"),"")</f>
        <v/>
      </c>
      <c r="K314">
        <f>IF($C314="OK",TEXT(Plantilla!I325,"#"),"")</f>
        <v/>
      </c>
      <c r="L314">
        <f>IF($C314="OK",TEXT(Plantilla!J325,"#"),"")</f>
        <v/>
      </c>
      <c r="M314">
        <f>IF($C314="OK",TEXT(Plantilla!K325,"#"),"")</f>
        <v/>
      </c>
      <c r="N314">
        <f>IF($C314="OK",
   CONCATENATE(YEAR(Plantilla!L325),"-",TEXT(MONTH(Plantilla!L325),"00"),"-",TEXT(DAY(Plantilla!L325),"00")),
"")</f>
        <v/>
      </c>
      <c r="O314">
        <f>IF($C314="OK",_xlfn.NUMBERVALUE(Plantilla!M325),"")</f>
        <v/>
      </c>
      <c r="P314">
        <f>IF($C314="OK",
   IF(Plantilla!N325&lt;&gt;"",
      CONCATENATE(YEAR(Plantilla!N325),"-",TEXT(MONTH(Plantilla!N325),"00"),"-",TEXT(DAY(Plantilla!N325),"00")),
   ""),
"")</f>
        <v/>
      </c>
      <c r="Q314">
        <f>IF($C314="OK",
   VLOOKUP(Plantilla!O325,'Tablas '!$E$4:$F$19,2,FALSE),
"")</f>
        <v/>
      </c>
      <c r="R314">
        <f>IF($C314="OK",
   VLOOKUP(Plantilla!P325,'Tablas '!$H$4:$I$5,2,FALSE),
"")</f>
        <v/>
      </c>
      <c r="S314">
        <f>IF($C314="OK",
   VLOOKUP(Plantilla!Q325,'Tablas '!$K$4:$L$8,2,FALSE),
"")</f>
        <v/>
      </c>
      <c r="T314">
        <f>IF($C314="OK",
   VLOOKUP(Plantilla!R325,'Tablas '!$AE$4:$AF$6,2,FALSE),
"")</f>
        <v/>
      </c>
      <c r="U314">
        <f>IF($C314="OK",
   VLOOKUP(Plantilla!S325,'Tablas '!$AE$4:$AF$6,2,FALSE),
"")</f>
        <v/>
      </c>
      <c r="V314">
        <f>IF($C314="OK",TEXT(Plantilla!T325,"#"),"")</f>
        <v/>
      </c>
      <c r="W314" s="84">
        <f>IF($C314="OK",
   VLOOKUP(Plantilla!U325,'Tablas '!$AM$4:$AN$1126,2,FALSE),
"")</f>
        <v/>
      </c>
      <c r="X314">
        <f>IF($C314="OK",TEXT(Plantilla!V325,"#"),"")</f>
        <v/>
      </c>
      <c r="Y314">
        <f>IF($C314="OK",
   CONCATENATE(YEAR(Plantilla!W325),"-",TEXT(MONTH(Plantilla!W325),"00"),"-",TEXT(DAY(Plantilla!W325),"00")),
"")</f>
        <v/>
      </c>
      <c r="Z314">
        <f>IF($C314="OK",
   CONCATENATE(YEAR(Plantilla!X325),"-",TEXT(MONTH(Plantilla!X325),"00"),"-",TEXT(DAY(Plantilla!X325),"00")),
"")</f>
        <v/>
      </c>
      <c r="AA314">
        <f>IF($C314="OK",
   TEXT(VLOOKUP(Plantilla!Y325,'Tablas '!$Q$4:$R$9,2,FALSE),"#"),
"")</f>
        <v/>
      </c>
      <c r="AB314">
        <f>IF($C314="OK",
   CONCATENATE(YEAR(Plantilla!Z325),"-",TEXT(MONTH(Plantilla!Z325),"00"),"-",TEXT(DAY(Plantilla!Z325),"00")),
"")</f>
        <v/>
      </c>
      <c r="AC314">
        <f>IF($C314="OK",
   TEXT(VLOOKUP(Plantilla!AA325,'Tablas '!$T$4:$U$13,2,FALSE),"#"),
"")</f>
        <v/>
      </c>
      <c r="AD314">
        <f>IF($C314="OK",TEXT(Plantilla!AB325,"#"),"")</f>
        <v/>
      </c>
      <c r="AE314">
        <f>IF($C314="OK",
   IF(Plantilla!AC325&lt;&gt;"",
      TEXT(VLOOKUP(Plantilla!AC325,'Tablas '!$W$4:$X$7,2,FALSE),"#"),
   ""),
"")</f>
        <v/>
      </c>
      <c r="AF314">
        <f>IF($C314="OK",TEXT(Plantilla!AD325,"#"),"")</f>
        <v/>
      </c>
      <c r="AG314" s="6">
        <f>IF($C314="OK",_xlfn.NUMBERVALUE(Plantilla!AE325),"")</f>
        <v/>
      </c>
      <c r="AH314" s="4">
        <f>IF($C314="OK",_xlfn.NUMBERVALUE(Plantilla!AF325),"")</f>
        <v/>
      </c>
      <c r="AI314" s="6">
        <f>IF($C314="OK",_xlfn.NUMBERVALUE(Plantilla!AG325),"")</f>
        <v/>
      </c>
      <c r="AJ314" s="6">
        <f>IF($C314="OK",_xlfn.NUMBERVALUE(Plantilla!AH325),"")</f>
        <v/>
      </c>
      <c r="AK314" s="6">
        <f>IF($C314="OK",_xlfn.NUMBERVALUE(Plantilla!AI325),"")</f>
        <v/>
      </c>
      <c r="AL314" s="6">
        <f>IF($C314="OK",_xlfn.NUMBERVALUE(Plantilla!AJ325),"")</f>
        <v/>
      </c>
      <c r="AM314" s="4">
        <f>IF($C314="OK",_xlfn.NUMBERVALUE(Plantilla!AK325),"")</f>
        <v/>
      </c>
      <c r="AN314" s="6">
        <f>IF($C314="OK",_xlfn.NUMBERVALUE(Plantilla!AL325),"")</f>
        <v/>
      </c>
      <c r="AO314" s="4">
        <f>IF($C314="OK",_xlfn.NUMBERVALUE(Plantilla!AM325),"")</f>
        <v/>
      </c>
      <c r="AP314" s="6">
        <f>IF($C314="OK",_xlfn.NUMBERVALUE(Plantilla!AN325),"")</f>
        <v/>
      </c>
      <c r="AQ314" s="4">
        <f>IF($C314="OK",_xlfn.NUMBERVALUE(Plantilla!AO325),"")</f>
        <v/>
      </c>
      <c r="AR314" s="6">
        <f>IF($C314="OK",_xlfn.NUMBERVALUE(Plantilla!AP325),"")</f>
        <v/>
      </c>
      <c r="AS314" s="4">
        <f>IF($C314="OK",_xlfn.NUMBERVALUE(Plantilla!AQ325),"")</f>
        <v/>
      </c>
      <c r="AT314" s="6">
        <f>IF($C314="OK",_xlfn.NUMBERVALUE(Plantilla!AR325),"")</f>
        <v/>
      </c>
      <c r="AU314" s="4">
        <f>IF($C314="OK",_xlfn.NUMBERVALUE(Plantilla!AS325),"")</f>
        <v/>
      </c>
      <c r="AV314" s="6">
        <f>IF($C314="OK",_xlfn.NUMBERVALUE(Plantilla!AT325),"")</f>
        <v/>
      </c>
      <c r="AW314" s="4">
        <f>IF($C314="OK",_xlfn.NUMBERVALUE(Plantilla!AU325),"")</f>
        <v/>
      </c>
      <c r="AX314" s="6">
        <f>IF($C314="OK",_xlfn.NUMBERVALUE(Plantilla!AV325),"")</f>
        <v/>
      </c>
      <c r="AY314" s="4">
        <f>IF($C314="OK",_xlfn.NUMBERVALUE(Plantilla!AW325),"")</f>
        <v/>
      </c>
      <c r="AZ314" s="6">
        <f>IF($C314="OK",_xlfn.NUMBERVALUE(Plantilla!AX325),"")</f>
        <v/>
      </c>
      <c r="BA314">
        <f>IF($C314="OK",_xlfn.NUMBERVALUE(Plantilla!AY325),"")</f>
        <v/>
      </c>
      <c r="BB314">
        <f>IF($C314="OK",_xlfn.NUMBERVALUE(Plantilla!AZ325),"")</f>
        <v/>
      </c>
      <c r="BC314" s="4">
        <f>IF($C314="OK",_xlfn.NUMBERVALUE(Plantilla!BA325),"")</f>
        <v/>
      </c>
      <c r="BD314" s="6">
        <f>IF($C314="OK",_xlfn.NUMBERVALUE(Plantilla!BB325),"")</f>
        <v/>
      </c>
      <c r="BE314" s="4">
        <f>IF($C314="OK",_xlfn.NUMBERVALUE(Plantilla!BC325),"")</f>
        <v/>
      </c>
      <c r="BF314" s="6">
        <f>IF($C314="OK",_xlfn.NUMBERVALUE(Plantilla!BD325),"")</f>
        <v/>
      </c>
      <c r="BG314" s="4">
        <f>IF($C314="OK",_xlfn.NUMBERVALUE(Plantilla!BE325),"")</f>
        <v/>
      </c>
      <c r="BH314" s="6">
        <f>IF($C314="OK",_xlfn.NUMBERVALUE(Plantilla!BF325),"")</f>
        <v/>
      </c>
      <c r="BI314" s="110">
        <f>IF($C314="OK",_xlfn.NUMBERVALUE(Plantilla!BG325),"")</f>
        <v/>
      </c>
      <c r="BJ314" s="6">
        <f>IF($C314="OK",_xlfn.NUMBERVALUE(Plantilla!BH325),"")</f>
        <v/>
      </c>
      <c r="BK314" s="109">
        <f>IF($C314="OK",_xlfn.NUMBERVALUE(Plantilla!BI325),"")</f>
        <v/>
      </c>
      <c r="BL314" s="6">
        <f>IF($C314="OK",
   IF(Plantilla!BJ325&lt;&gt;"",
      TEXT(VLOOKUP(Plantilla!BJ325,'Tablas '!$Z$4:$AA$6,2,FALSE),"#"),
   ""),
"")</f>
        <v/>
      </c>
      <c r="BM314" s="4">
        <f>IF($C314="OK",_xlfn.NUMBERVALUE(Plantilla!BK325),"")</f>
        <v/>
      </c>
      <c r="BN314" s="4">
        <f>IF($C314="OK",_xlfn.NUMBERVALUE(Plantilla!BL325),"")</f>
        <v/>
      </c>
      <c r="BO314" s="6">
        <f>IF($C314="OK",_xlfn.NUMBERVALUE(Plantilla!BM325),"")</f>
        <v/>
      </c>
      <c r="BP314" s="4">
        <f>IF($C314="OK",_xlfn.NUMBERVALUE(Plantilla!BN325),"")</f>
        <v/>
      </c>
      <c r="BQ314" s="6">
        <f>IF($C314="OK",_xlfn.NUMBERVALUE(Plantilla!BO325),"")</f>
        <v/>
      </c>
      <c r="BR314" s="4">
        <f>IF($C314="OK",_xlfn.NUMBERVALUE(Plantilla!BP325),"")</f>
        <v/>
      </c>
      <c r="BS314" s="6">
        <f>IF($C314="OK",_xlfn.NUMBERVALUE(Plantilla!BQ325),"")</f>
        <v/>
      </c>
      <c r="BT314" s="4">
        <f>IF($C314="OK",_xlfn.NUMBERVALUE(Plantilla!BR325),"")</f>
        <v/>
      </c>
      <c r="BU314" s="6">
        <f>IF($C314="OK",_xlfn.NUMBERVALUE(Plantilla!BS325),"")</f>
        <v/>
      </c>
      <c r="BV314" s="6">
        <f>IF($C314="OK",_xlfn.NUMBERVALUE(Plantilla!BT325),"")</f>
        <v/>
      </c>
      <c r="BW314" s="6">
        <f>IF($C314="OK",_xlfn.NUMBERVALUE(Plantilla!BU325),"")</f>
        <v/>
      </c>
      <c r="BX314" s="6">
        <f>IF($C314="OK",_xlfn.NUMBERVALUE(Plantilla!BV325),"")</f>
        <v/>
      </c>
      <c r="BY314" s="6">
        <f>IF($C314="OK",_xlfn.NUMBERVALUE(Plantilla!BW325),"")</f>
        <v/>
      </c>
      <c r="BZ314" s="6">
        <f>IF($C314="OK",_xlfn.NUMBERVALUE(Plantilla!BX325),"")</f>
        <v/>
      </c>
      <c r="CA314" s="6">
        <f>IF($C314="OK",_xlfn.NUMBERVALUE(Plantilla!BY325),"")</f>
        <v/>
      </c>
      <c r="CB314" s="6">
        <f>IF($C314="OK",_xlfn.NUMBERVALUE(Plantilla!BZ325),"")</f>
        <v/>
      </c>
      <c r="CC314" s="6">
        <f>IF($C314="OK",_xlfn.NUMBERVALUE(Plantilla!CA325),"")</f>
        <v/>
      </c>
      <c r="CD314" s="6">
        <f>IF($C314="OK",_xlfn.NUMBERVALUE(Plantilla!CB325),"")</f>
        <v/>
      </c>
      <c r="CE314" s="6">
        <f>IF($C314="OK",_xlfn.NUMBERVALUE(Plantilla!CC325),"")</f>
        <v/>
      </c>
      <c r="CF314" s="4">
        <f>IF($C314="OK",_xlfn.NUMBERVALUE(Plantilla!CD325),"")</f>
        <v/>
      </c>
      <c r="CG314" s="6">
        <f>IF($C314="OK",_xlfn.NUMBERVALUE(Plantilla!CE325),"")</f>
        <v/>
      </c>
      <c r="CH314" s="6">
        <f>IF($C314="OK",_xlfn.NUMBERVALUE(Plantilla!CF325),"")</f>
        <v/>
      </c>
      <c r="CI314" s="6">
        <f>IF($C314="OK",_xlfn.NUMBERVALUE(Plantilla!CG325),"")</f>
        <v/>
      </c>
      <c r="CJ314" s="6">
        <f>IF($C314="OK",_xlfn.NUMBERVALUE(Plantilla!CH325),"")</f>
        <v/>
      </c>
      <c r="CK314" s="6">
        <f>IF($C314="OK",_xlfn.NUMBERVALUE(Plantilla!CI325),"")</f>
        <v/>
      </c>
      <c r="CL314" s="6">
        <f>IF($C314="OK",_xlfn.NUMBERVALUE(Plantilla!CJ325),"")</f>
        <v/>
      </c>
      <c r="CM314">
        <f>IF($C314="OK",TEXT(Plantilla!CK325,"#"),"")</f>
        <v/>
      </c>
      <c r="CN314" s="6">
        <f>IF($C314="OK",_xlfn.NUMBERVALUE(Plantilla!CL325),"")</f>
        <v/>
      </c>
      <c r="CO314" s="6">
        <f>IF($C314="OK",_xlfn.NUMBERVALUE(Plantilla!CM325),"")</f>
        <v/>
      </c>
      <c r="CP314" s="110">
        <f>IF($C314="OK",_xlfn.NUMBERVALUE(Plantilla!CN325),"")</f>
        <v/>
      </c>
      <c r="CQ314" s="6">
        <f>IF($C314="OK",_xlfn.NUMBERVALUE(Plantilla!CO325),"")</f>
        <v/>
      </c>
      <c r="CR314" s="109">
        <f>IF($C314="OK",_xlfn.NUMBERVALUE(Plantilla!CP325),"")</f>
        <v/>
      </c>
      <c r="CS314" s="110">
        <f>IF($C314="OK",_xlfn.NUMBERVALUE(Plantilla!CQ325),"")</f>
        <v/>
      </c>
      <c r="CT314" s="6">
        <f>IF($C314="OK",_xlfn.NUMBERVALUE(Plantilla!CR325),"")</f>
        <v/>
      </c>
      <c r="CU314" s="109">
        <f>IF($C314="OK",_xlfn.NUMBERVALUE(Plantilla!CS325),"")</f>
        <v/>
      </c>
      <c r="CV314" s="110">
        <f>IF($C314="OK",_xlfn.NUMBERVALUE(Plantilla!CT325),"")</f>
        <v/>
      </c>
      <c r="CW314" s="6">
        <f>IF($C314="OK",_xlfn.NUMBERVALUE(Plantilla!CU325),"")</f>
        <v/>
      </c>
      <c r="CX314" s="82">
        <f>IF($C314="OK",_xlfn.NUMBERVALUE(Plantilla!CV325),"")</f>
        <v/>
      </c>
      <c r="CY314" s="6">
        <f>IF($C314="OK",_xlfn.NUMBERVALUE(Plantilla!CW325),"")</f>
        <v/>
      </c>
      <c r="CZ314" s="82">
        <f>IF($C314="OK",_xlfn.NUMBERVALUE(Plantilla!CX325),"")</f>
        <v/>
      </c>
      <c r="DA314" s="6">
        <f>IF($C314="OK",_xlfn.NUMBERVALUE(Plantilla!CY325),"")</f>
        <v/>
      </c>
      <c r="DB314" s="109">
        <f>IF($C314="OK",_xlfn.NUMBERVALUE(Plantilla!CZ325),"")</f>
        <v/>
      </c>
      <c r="DC314" s="6">
        <f>IF($C314="OK",_xlfn.NUMBERVALUE(Plantilla!DA325),"")</f>
        <v/>
      </c>
      <c r="DD314" s="6">
        <f>IF($C314="OK",TEXT(Plantilla!DB325,"#"),"")</f>
        <v/>
      </c>
      <c r="DE314" s="6">
        <f>IF($C314="OK",_xlfn.NUMBERVALUE(Plantilla!DC325),"")</f>
        <v/>
      </c>
      <c r="DF314" s="4">
        <f>IF($C314="OK",_xlfn.NUMBERVALUE(Plantilla!DD325),"")</f>
        <v/>
      </c>
      <c r="DG314" s="6">
        <f>IF($C314="OK",_xlfn.NUMBERVALUE(Plantilla!DE325),"")</f>
        <v/>
      </c>
      <c r="DH314" s="6">
        <f>IF($C314="OK",_xlfn.NUMBERVALUE(Plantilla!DF325),"")</f>
        <v/>
      </c>
      <c r="DI314" s="6">
        <f>IF($C314="OK",_xlfn.NUMBERVALUE(Plantilla!DG325),"")</f>
        <v/>
      </c>
      <c r="DJ314" s="6">
        <f>IF($C314="OK",_xlfn.NUMBERVALUE(Plantilla!DH325),"")</f>
        <v/>
      </c>
      <c r="DK314" s="6">
        <f>IF($C314="OK",_xlfn.NUMBERVALUE(Plantilla!DI325),"")</f>
        <v/>
      </c>
      <c r="DL314" s="6">
        <f>IF($C314="OK",_xlfn.NUMBERVALUE(Plantilla!DJ325),"")</f>
        <v/>
      </c>
      <c r="DM314" s="6">
        <f>IF($C314="OK",_xlfn.NUMBERVALUE(Plantilla!DK325),"")</f>
        <v/>
      </c>
      <c r="DN314" s="6">
        <f>IF($C314="OK",_xlfn.NUMBERVALUE(Plantilla!DL325),"")</f>
        <v/>
      </c>
      <c r="DO314" s="6">
        <f>IF($C314="OK",_xlfn.NUMBERVALUE(Plantilla!DM325),"")</f>
        <v/>
      </c>
      <c r="DP314" s="6">
        <f>IF($C314="OK",_xlfn.NUMBERVALUE(Plantilla!DN325),"")</f>
        <v/>
      </c>
      <c r="DQ314" s="6">
        <f>IF($C314="OK",_xlfn.NUMBERVALUE(Plantilla!DO325),"")</f>
        <v/>
      </c>
      <c r="DR314" s="6">
        <f>IF($C314="OK",_xlfn.NUMBERVALUE(Plantilla!DP325),"")</f>
        <v/>
      </c>
      <c r="DS314">
        <f>IF($C314="OK",TEXT(Plantilla!DR325,"#"),"")</f>
        <v/>
      </c>
      <c r="DT314" s="6" t="n"/>
    </row>
    <row r="315">
      <c r="A315">
        <f>IF(Plantilla!$I$6="¡Perfecto!, Guarda el archivo y adjúntalo a tu interfaz de Nómina Electrónica","OK","Error")</f>
        <v/>
      </c>
      <c r="B315">
        <f>IF(Plantilla!$I$6="¡Perfecto!, Guarda el archivo y adjúntalo a tu interfaz de Nómina Electrónica",MID(Plantilla!$D$2,SEARCH("V",Plantilla!$D$2),10),"")</f>
        <v/>
      </c>
      <c r="C315">
        <f>Plantilla!C326</f>
        <v/>
      </c>
      <c r="D315">
        <f>IF($C315="OK",Plantilla!B326,"")</f>
        <v/>
      </c>
      <c r="E315">
        <f>IF($C315="OK",
   VLOOKUP(Plantilla!$E$4,'Tablas '!$AP$4:$AT$6,5,FALSE),
"")</f>
        <v/>
      </c>
      <c r="F315">
        <f>IF($C315="OK",TEXT(Plantilla!D326,"#"),"")</f>
        <v/>
      </c>
      <c r="G315">
        <f>IF($C315="OK",
   VLOOKUP(Plantilla!E326,'Tablas '!$B$4:$C$14,2,FALSE),
"")</f>
        <v/>
      </c>
      <c r="H315">
        <f>IF($C315="OK",TEXT(Plantilla!F326,"#"),"")</f>
        <v/>
      </c>
      <c r="I315">
        <f>IF($C315="OK",TEXT(Plantilla!G326,"#"),"")</f>
        <v/>
      </c>
      <c r="J315">
        <f>IF($C315="OK",TEXT(Plantilla!H326,"#"),"")</f>
        <v/>
      </c>
      <c r="K315">
        <f>IF($C315="OK",TEXT(Plantilla!I326,"#"),"")</f>
        <v/>
      </c>
      <c r="L315">
        <f>IF($C315="OK",TEXT(Plantilla!J326,"#"),"")</f>
        <v/>
      </c>
      <c r="M315">
        <f>IF($C315="OK",TEXT(Plantilla!K326,"#"),"")</f>
        <v/>
      </c>
      <c r="N315">
        <f>IF($C315="OK",
   CONCATENATE(YEAR(Plantilla!L326),"-",TEXT(MONTH(Plantilla!L326),"00"),"-",TEXT(DAY(Plantilla!L326),"00")),
"")</f>
        <v/>
      </c>
      <c r="O315">
        <f>IF($C315="OK",_xlfn.NUMBERVALUE(Plantilla!M326),"")</f>
        <v/>
      </c>
      <c r="P315">
        <f>IF($C315="OK",
   IF(Plantilla!N326&lt;&gt;"",
      CONCATENATE(YEAR(Plantilla!N326),"-",TEXT(MONTH(Plantilla!N326),"00"),"-",TEXT(DAY(Plantilla!N326),"00")),
   ""),
"")</f>
        <v/>
      </c>
      <c r="Q315">
        <f>IF($C315="OK",
   VLOOKUP(Plantilla!O326,'Tablas '!$E$4:$F$19,2,FALSE),
"")</f>
        <v/>
      </c>
      <c r="R315">
        <f>IF($C315="OK",
   VLOOKUP(Plantilla!P326,'Tablas '!$H$4:$I$5,2,FALSE),
"")</f>
        <v/>
      </c>
      <c r="S315">
        <f>IF($C315="OK",
   VLOOKUP(Plantilla!Q326,'Tablas '!$K$4:$L$8,2,FALSE),
"")</f>
        <v/>
      </c>
      <c r="T315">
        <f>IF($C315="OK",
   VLOOKUP(Plantilla!R326,'Tablas '!$AE$4:$AF$6,2,FALSE),
"")</f>
        <v/>
      </c>
      <c r="U315">
        <f>IF($C315="OK",
   VLOOKUP(Plantilla!S326,'Tablas '!$AE$4:$AF$6,2,FALSE),
"")</f>
        <v/>
      </c>
      <c r="V315">
        <f>IF($C315="OK",TEXT(Plantilla!T326,"#"),"")</f>
        <v/>
      </c>
      <c r="W315" s="84">
        <f>IF($C315="OK",
   VLOOKUP(Plantilla!U326,'Tablas '!$AM$4:$AN$1126,2,FALSE),
"")</f>
        <v/>
      </c>
      <c r="X315">
        <f>IF($C315="OK",TEXT(Plantilla!V326,"#"),"")</f>
        <v/>
      </c>
      <c r="Y315">
        <f>IF($C315="OK",
   CONCATENATE(YEAR(Plantilla!W326),"-",TEXT(MONTH(Plantilla!W326),"00"),"-",TEXT(DAY(Plantilla!W326),"00")),
"")</f>
        <v/>
      </c>
      <c r="Z315">
        <f>IF($C315="OK",
   CONCATENATE(YEAR(Plantilla!X326),"-",TEXT(MONTH(Plantilla!X326),"00"),"-",TEXT(DAY(Plantilla!X326),"00")),
"")</f>
        <v/>
      </c>
      <c r="AA315">
        <f>IF($C315="OK",
   TEXT(VLOOKUP(Plantilla!Y326,'Tablas '!$Q$4:$R$9,2,FALSE),"#"),
"")</f>
        <v/>
      </c>
      <c r="AB315">
        <f>IF($C315="OK",
   CONCATENATE(YEAR(Plantilla!Z326),"-",TEXT(MONTH(Plantilla!Z326),"00"),"-",TEXT(DAY(Plantilla!Z326),"00")),
"")</f>
        <v/>
      </c>
      <c r="AC315">
        <f>IF($C315="OK",
   TEXT(VLOOKUP(Plantilla!AA326,'Tablas '!$T$4:$U$13,2,FALSE),"#"),
"")</f>
        <v/>
      </c>
      <c r="AD315">
        <f>IF($C315="OK",TEXT(Plantilla!AB326,"#"),"")</f>
        <v/>
      </c>
      <c r="AE315">
        <f>IF($C315="OK",
   IF(Plantilla!AC326&lt;&gt;"",
      TEXT(VLOOKUP(Plantilla!AC326,'Tablas '!$W$4:$X$7,2,FALSE),"#"),
   ""),
"")</f>
        <v/>
      </c>
      <c r="AF315">
        <f>IF($C315="OK",TEXT(Plantilla!AD326,"#"),"")</f>
        <v/>
      </c>
      <c r="AG315" s="6">
        <f>IF($C315="OK",_xlfn.NUMBERVALUE(Plantilla!AE326),"")</f>
        <v/>
      </c>
      <c r="AH315" s="4">
        <f>IF($C315="OK",_xlfn.NUMBERVALUE(Plantilla!AF326),"")</f>
        <v/>
      </c>
      <c r="AI315" s="6">
        <f>IF($C315="OK",_xlfn.NUMBERVALUE(Plantilla!AG326),"")</f>
        <v/>
      </c>
      <c r="AJ315" s="6">
        <f>IF($C315="OK",_xlfn.NUMBERVALUE(Plantilla!AH326),"")</f>
        <v/>
      </c>
      <c r="AK315" s="6">
        <f>IF($C315="OK",_xlfn.NUMBERVALUE(Plantilla!AI326),"")</f>
        <v/>
      </c>
      <c r="AL315" s="6">
        <f>IF($C315="OK",_xlfn.NUMBERVALUE(Plantilla!AJ326),"")</f>
        <v/>
      </c>
      <c r="AM315" s="4">
        <f>IF($C315="OK",_xlfn.NUMBERVALUE(Plantilla!AK326),"")</f>
        <v/>
      </c>
      <c r="AN315" s="6">
        <f>IF($C315="OK",_xlfn.NUMBERVALUE(Plantilla!AL326),"")</f>
        <v/>
      </c>
      <c r="AO315" s="4">
        <f>IF($C315="OK",_xlfn.NUMBERVALUE(Plantilla!AM326),"")</f>
        <v/>
      </c>
      <c r="AP315" s="6">
        <f>IF($C315="OK",_xlfn.NUMBERVALUE(Plantilla!AN326),"")</f>
        <v/>
      </c>
      <c r="AQ315" s="4">
        <f>IF($C315="OK",_xlfn.NUMBERVALUE(Plantilla!AO326),"")</f>
        <v/>
      </c>
      <c r="AR315" s="6">
        <f>IF($C315="OK",_xlfn.NUMBERVALUE(Plantilla!AP326),"")</f>
        <v/>
      </c>
      <c r="AS315" s="4">
        <f>IF($C315="OK",_xlfn.NUMBERVALUE(Plantilla!AQ326),"")</f>
        <v/>
      </c>
      <c r="AT315" s="6">
        <f>IF($C315="OK",_xlfn.NUMBERVALUE(Plantilla!AR326),"")</f>
        <v/>
      </c>
      <c r="AU315" s="4">
        <f>IF($C315="OK",_xlfn.NUMBERVALUE(Plantilla!AS326),"")</f>
        <v/>
      </c>
      <c r="AV315" s="6">
        <f>IF($C315="OK",_xlfn.NUMBERVALUE(Plantilla!AT326),"")</f>
        <v/>
      </c>
      <c r="AW315" s="4">
        <f>IF($C315="OK",_xlfn.NUMBERVALUE(Plantilla!AU326),"")</f>
        <v/>
      </c>
      <c r="AX315" s="6">
        <f>IF($C315="OK",_xlfn.NUMBERVALUE(Plantilla!AV326),"")</f>
        <v/>
      </c>
      <c r="AY315" s="4">
        <f>IF($C315="OK",_xlfn.NUMBERVALUE(Plantilla!AW326),"")</f>
        <v/>
      </c>
      <c r="AZ315" s="6">
        <f>IF($C315="OK",_xlfn.NUMBERVALUE(Plantilla!AX326),"")</f>
        <v/>
      </c>
      <c r="BA315">
        <f>IF($C315="OK",_xlfn.NUMBERVALUE(Plantilla!AY326),"")</f>
        <v/>
      </c>
      <c r="BB315">
        <f>IF($C315="OK",_xlfn.NUMBERVALUE(Plantilla!AZ326),"")</f>
        <v/>
      </c>
      <c r="BC315" s="4">
        <f>IF($C315="OK",_xlfn.NUMBERVALUE(Plantilla!BA326),"")</f>
        <v/>
      </c>
      <c r="BD315" s="6">
        <f>IF($C315="OK",_xlfn.NUMBERVALUE(Plantilla!BB326),"")</f>
        <v/>
      </c>
      <c r="BE315" s="4">
        <f>IF($C315="OK",_xlfn.NUMBERVALUE(Plantilla!BC326),"")</f>
        <v/>
      </c>
      <c r="BF315" s="6">
        <f>IF($C315="OK",_xlfn.NUMBERVALUE(Plantilla!BD326),"")</f>
        <v/>
      </c>
      <c r="BG315" s="4">
        <f>IF($C315="OK",_xlfn.NUMBERVALUE(Plantilla!BE326),"")</f>
        <v/>
      </c>
      <c r="BH315" s="6">
        <f>IF($C315="OK",_xlfn.NUMBERVALUE(Plantilla!BF326),"")</f>
        <v/>
      </c>
      <c r="BI315" s="110">
        <f>IF($C315="OK",_xlfn.NUMBERVALUE(Plantilla!BG326),"")</f>
        <v/>
      </c>
      <c r="BJ315" s="6">
        <f>IF($C315="OK",_xlfn.NUMBERVALUE(Plantilla!BH326),"")</f>
        <v/>
      </c>
      <c r="BK315" s="109">
        <f>IF($C315="OK",_xlfn.NUMBERVALUE(Plantilla!BI326),"")</f>
        <v/>
      </c>
      <c r="BL315" s="6">
        <f>IF($C315="OK",
   IF(Plantilla!BJ326&lt;&gt;"",
      TEXT(VLOOKUP(Plantilla!BJ326,'Tablas '!$Z$4:$AA$6,2,FALSE),"#"),
   ""),
"")</f>
        <v/>
      </c>
      <c r="BM315" s="4">
        <f>IF($C315="OK",_xlfn.NUMBERVALUE(Plantilla!BK326),"")</f>
        <v/>
      </c>
      <c r="BN315" s="4">
        <f>IF($C315="OK",_xlfn.NUMBERVALUE(Plantilla!BL326),"")</f>
        <v/>
      </c>
      <c r="BO315" s="6">
        <f>IF($C315="OK",_xlfn.NUMBERVALUE(Plantilla!BM326),"")</f>
        <v/>
      </c>
      <c r="BP315" s="4">
        <f>IF($C315="OK",_xlfn.NUMBERVALUE(Plantilla!BN326),"")</f>
        <v/>
      </c>
      <c r="BQ315" s="6">
        <f>IF($C315="OK",_xlfn.NUMBERVALUE(Plantilla!BO326),"")</f>
        <v/>
      </c>
      <c r="BR315" s="4">
        <f>IF($C315="OK",_xlfn.NUMBERVALUE(Plantilla!BP326),"")</f>
        <v/>
      </c>
      <c r="BS315" s="6">
        <f>IF($C315="OK",_xlfn.NUMBERVALUE(Plantilla!BQ326),"")</f>
        <v/>
      </c>
      <c r="BT315" s="4">
        <f>IF($C315="OK",_xlfn.NUMBERVALUE(Plantilla!BR326),"")</f>
        <v/>
      </c>
      <c r="BU315" s="6">
        <f>IF($C315="OK",_xlfn.NUMBERVALUE(Plantilla!BS326),"")</f>
        <v/>
      </c>
      <c r="BV315" s="6">
        <f>IF($C315="OK",_xlfn.NUMBERVALUE(Plantilla!BT326),"")</f>
        <v/>
      </c>
      <c r="BW315" s="6">
        <f>IF($C315="OK",_xlfn.NUMBERVALUE(Plantilla!BU326),"")</f>
        <v/>
      </c>
      <c r="BX315" s="6">
        <f>IF($C315="OK",_xlfn.NUMBERVALUE(Plantilla!BV326),"")</f>
        <v/>
      </c>
      <c r="BY315" s="6">
        <f>IF($C315="OK",_xlfn.NUMBERVALUE(Plantilla!BW326),"")</f>
        <v/>
      </c>
      <c r="BZ315" s="6">
        <f>IF($C315="OK",_xlfn.NUMBERVALUE(Plantilla!BX326),"")</f>
        <v/>
      </c>
      <c r="CA315" s="6">
        <f>IF($C315="OK",_xlfn.NUMBERVALUE(Plantilla!BY326),"")</f>
        <v/>
      </c>
      <c r="CB315" s="6">
        <f>IF($C315="OK",_xlfn.NUMBERVALUE(Plantilla!BZ326),"")</f>
        <v/>
      </c>
      <c r="CC315" s="6">
        <f>IF($C315="OK",_xlfn.NUMBERVALUE(Plantilla!CA326),"")</f>
        <v/>
      </c>
      <c r="CD315" s="6">
        <f>IF($C315="OK",_xlfn.NUMBERVALUE(Plantilla!CB326),"")</f>
        <v/>
      </c>
      <c r="CE315" s="6">
        <f>IF($C315="OK",_xlfn.NUMBERVALUE(Plantilla!CC326),"")</f>
        <v/>
      </c>
      <c r="CF315" s="4">
        <f>IF($C315="OK",_xlfn.NUMBERVALUE(Plantilla!CD326),"")</f>
        <v/>
      </c>
      <c r="CG315" s="6">
        <f>IF($C315="OK",_xlfn.NUMBERVALUE(Plantilla!CE326),"")</f>
        <v/>
      </c>
      <c r="CH315" s="6">
        <f>IF($C315="OK",_xlfn.NUMBERVALUE(Plantilla!CF326),"")</f>
        <v/>
      </c>
      <c r="CI315" s="6">
        <f>IF($C315="OK",_xlfn.NUMBERVALUE(Plantilla!CG326),"")</f>
        <v/>
      </c>
      <c r="CJ315" s="6">
        <f>IF($C315="OK",_xlfn.NUMBERVALUE(Plantilla!CH326),"")</f>
        <v/>
      </c>
      <c r="CK315" s="6">
        <f>IF($C315="OK",_xlfn.NUMBERVALUE(Plantilla!CI326),"")</f>
        <v/>
      </c>
      <c r="CL315" s="6">
        <f>IF($C315="OK",_xlfn.NUMBERVALUE(Plantilla!CJ326),"")</f>
        <v/>
      </c>
      <c r="CM315">
        <f>IF($C315="OK",TEXT(Plantilla!CK326,"#"),"")</f>
        <v/>
      </c>
      <c r="CN315" s="6">
        <f>IF($C315="OK",_xlfn.NUMBERVALUE(Plantilla!CL326),"")</f>
        <v/>
      </c>
      <c r="CO315" s="6">
        <f>IF($C315="OK",_xlfn.NUMBERVALUE(Plantilla!CM326),"")</f>
        <v/>
      </c>
      <c r="CP315" s="110">
        <f>IF($C315="OK",_xlfn.NUMBERVALUE(Plantilla!CN326),"")</f>
        <v/>
      </c>
      <c r="CQ315" s="6">
        <f>IF($C315="OK",_xlfn.NUMBERVALUE(Plantilla!CO326),"")</f>
        <v/>
      </c>
      <c r="CR315" s="109">
        <f>IF($C315="OK",_xlfn.NUMBERVALUE(Plantilla!CP326),"")</f>
        <v/>
      </c>
      <c r="CS315" s="110">
        <f>IF($C315="OK",_xlfn.NUMBERVALUE(Plantilla!CQ326),"")</f>
        <v/>
      </c>
      <c r="CT315" s="6">
        <f>IF($C315="OK",_xlfn.NUMBERVALUE(Plantilla!CR326),"")</f>
        <v/>
      </c>
      <c r="CU315" s="109">
        <f>IF($C315="OK",_xlfn.NUMBERVALUE(Plantilla!CS326),"")</f>
        <v/>
      </c>
      <c r="CV315" s="110">
        <f>IF($C315="OK",_xlfn.NUMBERVALUE(Plantilla!CT326),"")</f>
        <v/>
      </c>
      <c r="CW315" s="6">
        <f>IF($C315="OK",_xlfn.NUMBERVALUE(Plantilla!CU326),"")</f>
        <v/>
      </c>
      <c r="CX315" s="82">
        <f>IF($C315="OK",_xlfn.NUMBERVALUE(Plantilla!CV326),"")</f>
        <v/>
      </c>
      <c r="CY315" s="6">
        <f>IF($C315="OK",_xlfn.NUMBERVALUE(Plantilla!CW326),"")</f>
        <v/>
      </c>
      <c r="CZ315" s="82">
        <f>IF($C315="OK",_xlfn.NUMBERVALUE(Plantilla!CX326),"")</f>
        <v/>
      </c>
      <c r="DA315" s="6">
        <f>IF($C315="OK",_xlfn.NUMBERVALUE(Plantilla!CY326),"")</f>
        <v/>
      </c>
      <c r="DB315" s="109">
        <f>IF($C315="OK",_xlfn.NUMBERVALUE(Plantilla!CZ326),"")</f>
        <v/>
      </c>
      <c r="DC315" s="6">
        <f>IF($C315="OK",_xlfn.NUMBERVALUE(Plantilla!DA326),"")</f>
        <v/>
      </c>
      <c r="DD315" s="6">
        <f>IF($C315="OK",TEXT(Plantilla!DB326,"#"),"")</f>
        <v/>
      </c>
      <c r="DE315" s="6">
        <f>IF($C315="OK",_xlfn.NUMBERVALUE(Plantilla!DC326),"")</f>
        <v/>
      </c>
      <c r="DF315" s="4">
        <f>IF($C315="OK",_xlfn.NUMBERVALUE(Plantilla!DD326),"")</f>
        <v/>
      </c>
      <c r="DG315" s="6">
        <f>IF($C315="OK",_xlfn.NUMBERVALUE(Plantilla!DE326),"")</f>
        <v/>
      </c>
      <c r="DH315" s="6">
        <f>IF($C315="OK",_xlfn.NUMBERVALUE(Plantilla!DF326),"")</f>
        <v/>
      </c>
      <c r="DI315" s="6">
        <f>IF($C315="OK",_xlfn.NUMBERVALUE(Plantilla!DG326),"")</f>
        <v/>
      </c>
      <c r="DJ315" s="6">
        <f>IF($C315="OK",_xlfn.NUMBERVALUE(Plantilla!DH326),"")</f>
        <v/>
      </c>
      <c r="DK315" s="6">
        <f>IF($C315="OK",_xlfn.NUMBERVALUE(Plantilla!DI326),"")</f>
        <v/>
      </c>
      <c r="DL315" s="6">
        <f>IF($C315="OK",_xlfn.NUMBERVALUE(Plantilla!DJ326),"")</f>
        <v/>
      </c>
      <c r="DM315" s="6">
        <f>IF($C315="OK",_xlfn.NUMBERVALUE(Plantilla!DK326),"")</f>
        <v/>
      </c>
      <c r="DN315" s="6">
        <f>IF($C315="OK",_xlfn.NUMBERVALUE(Plantilla!DL326),"")</f>
        <v/>
      </c>
      <c r="DO315" s="6">
        <f>IF($C315="OK",_xlfn.NUMBERVALUE(Plantilla!DM326),"")</f>
        <v/>
      </c>
      <c r="DP315" s="6">
        <f>IF($C315="OK",_xlfn.NUMBERVALUE(Plantilla!DN326),"")</f>
        <v/>
      </c>
      <c r="DQ315" s="6">
        <f>IF($C315="OK",_xlfn.NUMBERVALUE(Plantilla!DO326),"")</f>
        <v/>
      </c>
      <c r="DR315" s="6">
        <f>IF($C315="OK",_xlfn.NUMBERVALUE(Plantilla!DP326),"")</f>
        <v/>
      </c>
      <c r="DS315">
        <f>IF($C315="OK",TEXT(Plantilla!DR326,"#"),"")</f>
        <v/>
      </c>
      <c r="DT315" s="6" t="n"/>
    </row>
    <row r="316">
      <c r="A316">
        <f>IF(Plantilla!$I$6="¡Perfecto!, Guarda el archivo y adjúntalo a tu interfaz de Nómina Electrónica","OK","Error")</f>
        <v/>
      </c>
      <c r="B316">
        <f>IF(Plantilla!$I$6="¡Perfecto!, Guarda el archivo y adjúntalo a tu interfaz de Nómina Electrónica",MID(Plantilla!$D$2,SEARCH("V",Plantilla!$D$2),10),"")</f>
        <v/>
      </c>
      <c r="C316">
        <f>Plantilla!C327</f>
        <v/>
      </c>
      <c r="D316">
        <f>IF($C316="OK",Plantilla!B327,"")</f>
        <v/>
      </c>
      <c r="E316">
        <f>IF($C316="OK",
   VLOOKUP(Plantilla!$E$4,'Tablas '!$AP$4:$AT$6,5,FALSE),
"")</f>
        <v/>
      </c>
      <c r="F316">
        <f>IF($C316="OK",TEXT(Plantilla!D327,"#"),"")</f>
        <v/>
      </c>
      <c r="G316">
        <f>IF($C316="OK",
   VLOOKUP(Plantilla!E327,'Tablas '!$B$4:$C$14,2,FALSE),
"")</f>
        <v/>
      </c>
      <c r="H316">
        <f>IF($C316="OK",TEXT(Plantilla!F327,"#"),"")</f>
        <v/>
      </c>
      <c r="I316">
        <f>IF($C316="OK",TEXT(Plantilla!G327,"#"),"")</f>
        <v/>
      </c>
      <c r="J316">
        <f>IF($C316="OK",TEXT(Plantilla!H327,"#"),"")</f>
        <v/>
      </c>
      <c r="K316">
        <f>IF($C316="OK",TEXT(Plantilla!I327,"#"),"")</f>
        <v/>
      </c>
      <c r="L316">
        <f>IF($C316="OK",TEXT(Plantilla!J327,"#"),"")</f>
        <v/>
      </c>
      <c r="M316">
        <f>IF($C316="OK",TEXT(Plantilla!K327,"#"),"")</f>
        <v/>
      </c>
      <c r="N316">
        <f>IF($C316="OK",
   CONCATENATE(YEAR(Plantilla!L327),"-",TEXT(MONTH(Plantilla!L327),"00"),"-",TEXT(DAY(Plantilla!L327),"00")),
"")</f>
        <v/>
      </c>
      <c r="O316">
        <f>IF($C316="OK",_xlfn.NUMBERVALUE(Plantilla!M327),"")</f>
        <v/>
      </c>
      <c r="P316">
        <f>IF($C316="OK",
   IF(Plantilla!N327&lt;&gt;"",
      CONCATENATE(YEAR(Plantilla!N327),"-",TEXT(MONTH(Plantilla!N327),"00"),"-",TEXT(DAY(Plantilla!N327),"00")),
   ""),
"")</f>
        <v/>
      </c>
      <c r="Q316">
        <f>IF($C316="OK",
   VLOOKUP(Plantilla!O327,'Tablas '!$E$4:$F$19,2,FALSE),
"")</f>
        <v/>
      </c>
      <c r="R316">
        <f>IF($C316="OK",
   VLOOKUP(Plantilla!P327,'Tablas '!$H$4:$I$5,2,FALSE),
"")</f>
        <v/>
      </c>
      <c r="S316">
        <f>IF($C316="OK",
   VLOOKUP(Plantilla!Q327,'Tablas '!$K$4:$L$8,2,FALSE),
"")</f>
        <v/>
      </c>
      <c r="T316">
        <f>IF($C316="OK",
   VLOOKUP(Plantilla!R327,'Tablas '!$AE$4:$AF$6,2,FALSE),
"")</f>
        <v/>
      </c>
      <c r="U316">
        <f>IF($C316="OK",
   VLOOKUP(Plantilla!S327,'Tablas '!$AE$4:$AF$6,2,FALSE),
"")</f>
        <v/>
      </c>
      <c r="V316">
        <f>IF($C316="OK",TEXT(Plantilla!T327,"#"),"")</f>
        <v/>
      </c>
      <c r="W316" s="84">
        <f>IF($C316="OK",
   VLOOKUP(Plantilla!U327,'Tablas '!$AM$4:$AN$1126,2,FALSE),
"")</f>
        <v/>
      </c>
      <c r="X316">
        <f>IF($C316="OK",TEXT(Plantilla!V327,"#"),"")</f>
        <v/>
      </c>
      <c r="Y316">
        <f>IF($C316="OK",
   CONCATENATE(YEAR(Plantilla!W327),"-",TEXT(MONTH(Plantilla!W327),"00"),"-",TEXT(DAY(Plantilla!W327),"00")),
"")</f>
        <v/>
      </c>
      <c r="Z316">
        <f>IF($C316="OK",
   CONCATENATE(YEAR(Plantilla!X327),"-",TEXT(MONTH(Plantilla!X327),"00"),"-",TEXT(DAY(Plantilla!X327),"00")),
"")</f>
        <v/>
      </c>
      <c r="AA316">
        <f>IF($C316="OK",
   TEXT(VLOOKUP(Plantilla!Y327,'Tablas '!$Q$4:$R$9,2,FALSE),"#"),
"")</f>
        <v/>
      </c>
      <c r="AB316">
        <f>IF($C316="OK",
   CONCATENATE(YEAR(Plantilla!Z327),"-",TEXT(MONTH(Plantilla!Z327),"00"),"-",TEXT(DAY(Plantilla!Z327),"00")),
"")</f>
        <v/>
      </c>
      <c r="AC316">
        <f>IF($C316="OK",
   TEXT(VLOOKUP(Plantilla!AA327,'Tablas '!$T$4:$U$13,2,FALSE),"#"),
"")</f>
        <v/>
      </c>
      <c r="AD316">
        <f>IF($C316="OK",TEXT(Plantilla!AB327,"#"),"")</f>
        <v/>
      </c>
      <c r="AE316">
        <f>IF($C316="OK",
   IF(Plantilla!AC327&lt;&gt;"",
      TEXT(VLOOKUP(Plantilla!AC327,'Tablas '!$W$4:$X$7,2,FALSE),"#"),
   ""),
"")</f>
        <v/>
      </c>
      <c r="AF316">
        <f>IF($C316="OK",TEXT(Plantilla!AD327,"#"),"")</f>
        <v/>
      </c>
      <c r="AG316" s="6">
        <f>IF($C316="OK",_xlfn.NUMBERVALUE(Plantilla!AE327),"")</f>
        <v/>
      </c>
      <c r="AH316" s="4">
        <f>IF($C316="OK",_xlfn.NUMBERVALUE(Plantilla!AF327),"")</f>
        <v/>
      </c>
      <c r="AI316" s="6">
        <f>IF($C316="OK",_xlfn.NUMBERVALUE(Plantilla!AG327),"")</f>
        <v/>
      </c>
      <c r="AJ316" s="6">
        <f>IF($C316="OK",_xlfn.NUMBERVALUE(Plantilla!AH327),"")</f>
        <v/>
      </c>
      <c r="AK316" s="6">
        <f>IF($C316="OK",_xlfn.NUMBERVALUE(Plantilla!AI327),"")</f>
        <v/>
      </c>
      <c r="AL316" s="6">
        <f>IF($C316="OK",_xlfn.NUMBERVALUE(Plantilla!AJ327),"")</f>
        <v/>
      </c>
      <c r="AM316" s="4">
        <f>IF($C316="OK",_xlfn.NUMBERVALUE(Plantilla!AK327),"")</f>
        <v/>
      </c>
      <c r="AN316" s="6">
        <f>IF($C316="OK",_xlfn.NUMBERVALUE(Plantilla!AL327),"")</f>
        <v/>
      </c>
      <c r="AO316" s="4">
        <f>IF($C316="OK",_xlfn.NUMBERVALUE(Plantilla!AM327),"")</f>
        <v/>
      </c>
      <c r="AP316" s="6">
        <f>IF($C316="OK",_xlfn.NUMBERVALUE(Plantilla!AN327),"")</f>
        <v/>
      </c>
      <c r="AQ316" s="4">
        <f>IF($C316="OK",_xlfn.NUMBERVALUE(Plantilla!AO327),"")</f>
        <v/>
      </c>
      <c r="AR316" s="6">
        <f>IF($C316="OK",_xlfn.NUMBERVALUE(Plantilla!AP327),"")</f>
        <v/>
      </c>
      <c r="AS316" s="4">
        <f>IF($C316="OK",_xlfn.NUMBERVALUE(Plantilla!AQ327),"")</f>
        <v/>
      </c>
      <c r="AT316" s="6">
        <f>IF($C316="OK",_xlfn.NUMBERVALUE(Plantilla!AR327),"")</f>
        <v/>
      </c>
      <c r="AU316" s="4">
        <f>IF($C316="OK",_xlfn.NUMBERVALUE(Plantilla!AS327),"")</f>
        <v/>
      </c>
      <c r="AV316" s="6">
        <f>IF($C316="OK",_xlfn.NUMBERVALUE(Plantilla!AT327),"")</f>
        <v/>
      </c>
      <c r="AW316" s="4">
        <f>IF($C316="OK",_xlfn.NUMBERVALUE(Plantilla!AU327),"")</f>
        <v/>
      </c>
      <c r="AX316" s="6">
        <f>IF($C316="OK",_xlfn.NUMBERVALUE(Plantilla!AV327),"")</f>
        <v/>
      </c>
      <c r="AY316" s="4">
        <f>IF($C316="OK",_xlfn.NUMBERVALUE(Plantilla!AW327),"")</f>
        <v/>
      </c>
      <c r="AZ316" s="6">
        <f>IF($C316="OK",_xlfn.NUMBERVALUE(Plantilla!AX327),"")</f>
        <v/>
      </c>
      <c r="BA316">
        <f>IF($C316="OK",_xlfn.NUMBERVALUE(Plantilla!AY327),"")</f>
        <v/>
      </c>
      <c r="BB316">
        <f>IF($C316="OK",_xlfn.NUMBERVALUE(Plantilla!AZ327),"")</f>
        <v/>
      </c>
      <c r="BC316" s="4">
        <f>IF($C316="OK",_xlfn.NUMBERVALUE(Plantilla!BA327),"")</f>
        <v/>
      </c>
      <c r="BD316" s="6">
        <f>IF($C316="OK",_xlfn.NUMBERVALUE(Plantilla!BB327),"")</f>
        <v/>
      </c>
      <c r="BE316" s="4">
        <f>IF($C316="OK",_xlfn.NUMBERVALUE(Plantilla!BC327),"")</f>
        <v/>
      </c>
      <c r="BF316" s="6">
        <f>IF($C316="OK",_xlfn.NUMBERVALUE(Plantilla!BD327),"")</f>
        <v/>
      </c>
      <c r="BG316" s="4">
        <f>IF($C316="OK",_xlfn.NUMBERVALUE(Plantilla!BE327),"")</f>
        <v/>
      </c>
      <c r="BH316" s="6">
        <f>IF($C316="OK",_xlfn.NUMBERVALUE(Plantilla!BF327),"")</f>
        <v/>
      </c>
      <c r="BI316" s="110">
        <f>IF($C316="OK",_xlfn.NUMBERVALUE(Plantilla!BG327),"")</f>
        <v/>
      </c>
      <c r="BJ316" s="6">
        <f>IF($C316="OK",_xlfn.NUMBERVALUE(Plantilla!BH327),"")</f>
        <v/>
      </c>
      <c r="BK316" s="109">
        <f>IF($C316="OK",_xlfn.NUMBERVALUE(Plantilla!BI327),"")</f>
        <v/>
      </c>
      <c r="BL316" s="6">
        <f>IF($C316="OK",
   IF(Plantilla!BJ327&lt;&gt;"",
      TEXT(VLOOKUP(Plantilla!BJ327,'Tablas '!$Z$4:$AA$6,2,FALSE),"#"),
   ""),
"")</f>
        <v/>
      </c>
      <c r="BM316" s="4">
        <f>IF($C316="OK",_xlfn.NUMBERVALUE(Plantilla!BK327),"")</f>
        <v/>
      </c>
      <c r="BN316" s="4">
        <f>IF($C316="OK",_xlfn.NUMBERVALUE(Plantilla!BL327),"")</f>
        <v/>
      </c>
      <c r="BO316" s="6">
        <f>IF($C316="OK",_xlfn.NUMBERVALUE(Plantilla!BM327),"")</f>
        <v/>
      </c>
      <c r="BP316" s="4">
        <f>IF($C316="OK",_xlfn.NUMBERVALUE(Plantilla!BN327),"")</f>
        <v/>
      </c>
      <c r="BQ316" s="6">
        <f>IF($C316="OK",_xlfn.NUMBERVALUE(Plantilla!BO327),"")</f>
        <v/>
      </c>
      <c r="BR316" s="4">
        <f>IF($C316="OK",_xlfn.NUMBERVALUE(Plantilla!BP327),"")</f>
        <v/>
      </c>
      <c r="BS316" s="6">
        <f>IF($C316="OK",_xlfn.NUMBERVALUE(Plantilla!BQ327),"")</f>
        <v/>
      </c>
      <c r="BT316" s="4">
        <f>IF($C316="OK",_xlfn.NUMBERVALUE(Plantilla!BR327),"")</f>
        <v/>
      </c>
      <c r="BU316" s="6">
        <f>IF($C316="OK",_xlfn.NUMBERVALUE(Plantilla!BS327),"")</f>
        <v/>
      </c>
      <c r="BV316" s="6">
        <f>IF($C316="OK",_xlfn.NUMBERVALUE(Plantilla!BT327),"")</f>
        <v/>
      </c>
      <c r="BW316" s="6">
        <f>IF($C316="OK",_xlfn.NUMBERVALUE(Plantilla!BU327),"")</f>
        <v/>
      </c>
      <c r="BX316" s="6">
        <f>IF($C316="OK",_xlfn.NUMBERVALUE(Plantilla!BV327),"")</f>
        <v/>
      </c>
      <c r="BY316" s="6">
        <f>IF($C316="OK",_xlfn.NUMBERVALUE(Plantilla!BW327),"")</f>
        <v/>
      </c>
      <c r="BZ316" s="6">
        <f>IF($C316="OK",_xlfn.NUMBERVALUE(Plantilla!BX327),"")</f>
        <v/>
      </c>
      <c r="CA316" s="6">
        <f>IF($C316="OK",_xlfn.NUMBERVALUE(Plantilla!BY327),"")</f>
        <v/>
      </c>
      <c r="CB316" s="6">
        <f>IF($C316="OK",_xlfn.NUMBERVALUE(Plantilla!BZ327),"")</f>
        <v/>
      </c>
      <c r="CC316" s="6">
        <f>IF($C316="OK",_xlfn.NUMBERVALUE(Plantilla!CA327),"")</f>
        <v/>
      </c>
      <c r="CD316" s="6">
        <f>IF($C316="OK",_xlfn.NUMBERVALUE(Plantilla!CB327),"")</f>
        <v/>
      </c>
      <c r="CE316" s="6">
        <f>IF($C316="OK",_xlfn.NUMBERVALUE(Plantilla!CC327),"")</f>
        <v/>
      </c>
      <c r="CF316" s="4">
        <f>IF($C316="OK",_xlfn.NUMBERVALUE(Plantilla!CD327),"")</f>
        <v/>
      </c>
      <c r="CG316" s="6">
        <f>IF($C316="OK",_xlfn.NUMBERVALUE(Plantilla!CE327),"")</f>
        <v/>
      </c>
      <c r="CH316" s="6">
        <f>IF($C316="OK",_xlfn.NUMBERVALUE(Plantilla!CF327),"")</f>
        <v/>
      </c>
      <c r="CI316" s="6">
        <f>IF($C316="OK",_xlfn.NUMBERVALUE(Plantilla!CG327),"")</f>
        <v/>
      </c>
      <c r="CJ316" s="6">
        <f>IF($C316="OK",_xlfn.NUMBERVALUE(Plantilla!CH327),"")</f>
        <v/>
      </c>
      <c r="CK316" s="6">
        <f>IF($C316="OK",_xlfn.NUMBERVALUE(Plantilla!CI327),"")</f>
        <v/>
      </c>
      <c r="CL316" s="6">
        <f>IF($C316="OK",_xlfn.NUMBERVALUE(Plantilla!CJ327),"")</f>
        <v/>
      </c>
      <c r="CM316">
        <f>IF($C316="OK",TEXT(Plantilla!CK327,"#"),"")</f>
        <v/>
      </c>
      <c r="CN316" s="6">
        <f>IF($C316="OK",_xlfn.NUMBERVALUE(Plantilla!CL327),"")</f>
        <v/>
      </c>
      <c r="CO316" s="6">
        <f>IF($C316="OK",_xlfn.NUMBERVALUE(Plantilla!CM327),"")</f>
        <v/>
      </c>
      <c r="CP316" s="110">
        <f>IF($C316="OK",_xlfn.NUMBERVALUE(Plantilla!CN327),"")</f>
        <v/>
      </c>
      <c r="CQ316" s="6">
        <f>IF($C316="OK",_xlfn.NUMBERVALUE(Plantilla!CO327),"")</f>
        <v/>
      </c>
      <c r="CR316" s="109">
        <f>IF($C316="OK",_xlfn.NUMBERVALUE(Plantilla!CP327),"")</f>
        <v/>
      </c>
      <c r="CS316" s="110">
        <f>IF($C316="OK",_xlfn.NUMBERVALUE(Plantilla!CQ327),"")</f>
        <v/>
      </c>
      <c r="CT316" s="6">
        <f>IF($C316="OK",_xlfn.NUMBERVALUE(Plantilla!CR327),"")</f>
        <v/>
      </c>
      <c r="CU316" s="109">
        <f>IF($C316="OK",_xlfn.NUMBERVALUE(Plantilla!CS327),"")</f>
        <v/>
      </c>
      <c r="CV316" s="110">
        <f>IF($C316="OK",_xlfn.NUMBERVALUE(Plantilla!CT327),"")</f>
        <v/>
      </c>
      <c r="CW316" s="6">
        <f>IF($C316="OK",_xlfn.NUMBERVALUE(Plantilla!CU327),"")</f>
        <v/>
      </c>
      <c r="CX316" s="82">
        <f>IF($C316="OK",_xlfn.NUMBERVALUE(Plantilla!CV327),"")</f>
        <v/>
      </c>
      <c r="CY316" s="6">
        <f>IF($C316="OK",_xlfn.NUMBERVALUE(Plantilla!CW327),"")</f>
        <v/>
      </c>
      <c r="CZ316" s="82">
        <f>IF($C316="OK",_xlfn.NUMBERVALUE(Plantilla!CX327),"")</f>
        <v/>
      </c>
      <c r="DA316" s="6">
        <f>IF($C316="OK",_xlfn.NUMBERVALUE(Plantilla!CY327),"")</f>
        <v/>
      </c>
      <c r="DB316" s="109">
        <f>IF($C316="OK",_xlfn.NUMBERVALUE(Plantilla!CZ327),"")</f>
        <v/>
      </c>
      <c r="DC316" s="6">
        <f>IF($C316="OK",_xlfn.NUMBERVALUE(Plantilla!DA327),"")</f>
        <v/>
      </c>
      <c r="DD316" s="6">
        <f>IF($C316="OK",TEXT(Plantilla!DB327,"#"),"")</f>
        <v/>
      </c>
      <c r="DE316" s="6">
        <f>IF($C316="OK",_xlfn.NUMBERVALUE(Plantilla!DC327),"")</f>
        <v/>
      </c>
      <c r="DF316" s="4">
        <f>IF($C316="OK",_xlfn.NUMBERVALUE(Plantilla!DD327),"")</f>
        <v/>
      </c>
      <c r="DG316" s="6">
        <f>IF($C316="OK",_xlfn.NUMBERVALUE(Plantilla!DE327),"")</f>
        <v/>
      </c>
      <c r="DH316" s="6">
        <f>IF($C316="OK",_xlfn.NUMBERVALUE(Plantilla!DF327),"")</f>
        <v/>
      </c>
      <c r="DI316" s="6">
        <f>IF($C316="OK",_xlfn.NUMBERVALUE(Plantilla!DG327),"")</f>
        <v/>
      </c>
      <c r="DJ316" s="6">
        <f>IF($C316="OK",_xlfn.NUMBERVALUE(Plantilla!DH327),"")</f>
        <v/>
      </c>
      <c r="DK316" s="6">
        <f>IF($C316="OK",_xlfn.NUMBERVALUE(Plantilla!DI327),"")</f>
        <v/>
      </c>
      <c r="DL316" s="6">
        <f>IF($C316="OK",_xlfn.NUMBERVALUE(Plantilla!DJ327),"")</f>
        <v/>
      </c>
      <c r="DM316" s="6">
        <f>IF($C316="OK",_xlfn.NUMBERVALUE(Plantilla!DK327),"")</f>
        <v/>
      </c>
      <c r="DN316" s="6">
        <f>IF($C316="OK",_xlfn.NUMBERVALUE(Plantilla!DL327),"")</f>
        <v/>
      </c>
      <c r="DO316" s="6">
        <f>IF($C316="OK",_xlfn.NUMBERVALUE(Plantilla!DM327),"")</f>
        <v/>
      </c>
      <c r="DP316" s="6">
        <f>IF($C316="OK",_xlfn.NUMBERVALUE(Plantilla!DN327),"")</f>
        <v/>
      </c>
      <c r="DQ316" s="6">
        <f>IF($C316="OK",_xlfn.NUMBERVALUE(Plantilla!DO327),"")</f>
        <v/>
      </c>
      <c r="DR316" s="6">
        <f>IF($C316="OK",_xlfn.NUMBERVALUE(Plantilla!DP327),"")</f>
        <v/>
      </c>
      <c r="DS316">
        <f>IF($C316="OK",TEXT(Plantilla!DR327,"#"),"")</f>
        <v/>
      </c>
      <c r="DT316" s="6" t="n"/>
    </row>
    <row r="317">
      <c r="A317">
        <f>IF(Plantilla!$I$6="¡Perfecto!, Guarda el archivo y adjúntalo a tu interfaz de Nómina Electrónica","OK","Error")</f>
        <v/>
      </c>
      <c r="B317">
        <f>IF(Plantilla!$I$6="¡Perfecto!, Guarda el archivo y adjúntalo a tu interfaz de Nómina Electrónica",MID(Plantilla!$D$2,SEARCH("V",Plantilla!$D$2),10),"")</f>
        <v/>
      </c>
      <c r="C317">
        <f>Plantilla!C328</f>
        <v/>
      </c>
      <c r="D317">
        <f>IF($C317="OK",Plantilla!B328,"")</f>
        <v/>
      </c>
      <c r="E317">
        <f>IF($C317="OK",
   VLOOKUP(Plantilla!$E$4,'Tablas '!$AP$4:$AT$6,5,FALSE),
"")</f>
        <v/>
      </c>
      <c r="F317">
        <f>IF($C317="OK",TEXT(Plantilla!D328,"#"),"")</f>
        <v/>
      </c>
      <c r="G317">
        <f>IF($C317="OK",
   VLOOKUP(Plantilla!E328,'Tablas '!$B$4:$C$14,2,FALSE),
"")</f>
        <v/>
      </c>
      <c r="H317">
        <f>IF($C317="OK",TEXT(Plantilla!F328,"#"),"")</f>
        <v/>
      </c>
      <c r="I317">
        <f>IF($C317="OK",TEXT(Plantilla!G328,"#"),"")</f>
        <v/>
      </c>
      <c r="J317">
        <f>IF($C317="OK",TEXT(Plantilla!H328,"#"),"")</f>
        <v/>
      </c>
      <c r="K317">
        <f>IF($C317="OK",TEXT(Plantilla!I328,"#"),"")</f>
        <v/>
      </c>
      <c r="L317">
        <f>IF($C317="OK",TEXT(Plantilla!J328,"#"),"")</f>
        <v/>
      </c>
      <c r="M317">
        <f>IF($C317="OK",TEXT(Plantilla!K328,"#"),"")</f>
        <v/>
      </c>
      <c r="N317">
        <f>IF($C317="OK",
   CONCATENATE(YEAR(Plantilla!L328),"-",TEXT(MONTH(Plantilla!L328),"00"),"-",TEXT(DAY(Plantilla!L328),"00")),
"")</f>
        <v/>
      </c>
      <c r="O317">
        <f>IF($C317="OK",_xlfn.NUMBERVALUE(Plantilla!M328),"")</f>
        <v/>
      </c>
      <c r="P317">
        <f>IF($C317="OK",
   IF(Plantilla!N328&lt;&gt;"",
      CONCATENATE(YEAR(Plantilla!N328),"-",TEXT(MONTH(Plantilla!N328),"00"),"-",TEXT(DAY(Plantilla!N328),"00")),
   ""),
"")</f>
        <v/>
      </c>
      <c r="Q317">
        <f>IF($C317="OK",
   VLOOKUP(Plantilla!O328,'Tablas '!$E$4:$F$19,2,FALSE),
"")</f>
        <v/>
      </c>
      <c r="R317">
        <f>IF($C317="OK",
   VLOOKUP(Plantilla!P328,'Tablas '!$H$4:$I$5,2,FALSE),
"")</f>
        <v/>
      </c>
      <c r="S317">
        <f>IF($C317="OK",
   VLOOKUP(Plantilla!Q328,'Tablas '!$K$4:$L$8,2,FALSE),
"")</f>
        <v/>
      </c>
      <c r="T317">
        <f>IF($C317="OK",
   VLOOKUP(Plantilla!R328,'Tablas '!$AE$4:$AF$6,2,FALSE),
"")</f>
        <v/>
      </c>
      <c r="U317">
        <f>IF($C317="OK",
   VLOOKUP(Plantilla!S328,'Tablas '!$AE$4:$AF$6,2,FALSE),
"")</f>
        <v/>
      </c>
      <c r="V317">
        <f>IF($C317="OK",TEXT(Plantilla!T328,"#"),"")</f>
        <v/>
      </c>
      <c r="W317" s="84">
        <f>IF($C317="OK",
   VLOOKUP(Plantilla!U328,'Tablas '!$AM$4:$AN$1126,2,FALSE),
"")</f>
        <v/>
      </c>
      <c r="X317">
        <f>IF($C317="OK",TEXT(Plantilla!V328,"#"),"")</f>
        <v/>
      </c>
      <c r="Y317">
        <f>IF($C317="OK",
   CONCATENATE(YEAR(Plantilla!W328),"-",TEXT(MONTH(Plantilla!W328),"00"),"-",TEXT(DAY(Plantilla!W328),"00")),
"")</f>
        <v/>
      </c>
      <c r="Z317">
        <f>IF($C317="OK",
   CONCATENATE(YEAR(Plantilla!X328),"-",TEXT(MONTH(Plantilla!X328),"00"),"-",TEXT(DAY(Plantilla!X328),"00")),
"")</f>
        <v/>
      </c>
      <c r="AA317">
        <f>IF($C317="OK",
   TEXT(VLOOKUP(Plantilla!Y328,'Tablas '!$Q$4:$R$9,2,FALSE),"#"),
"")</f>
        <v/>
      </c>
      <c r="AB317">
        <f>IF($C317="OK",
   CONCATENATE(YEAR(Plantilla!Z328),"-",TEXT(MONTH(Plantilla!Z328),"00"),"-",TEXT(DAY(Plantilla!Z328),"00")),
"")</f>
        <v/>
      </c>
      <c r="AC317">
        <f>IF($C317="OK",
   TEXT(VLOOKUP(Plantilla!AA328,'Tablas '!$T$4:$U$13,2,FALSE),"#"),
"")</f>
        <v/>
      </c>
      <c r="AD317">
        <f>IF($C317="OK",TEXT(Plantilla!AB328,"#"),"")</f>
        <v/>
      </c>
      <c r="AE317">
        <f>IF($C317="OK",
   IF(Plantilla!AC328&lt;&gt;"",
      TEXT(VLOOKUP(Plantilla!AC328,'Tablas '!$W$4:$X$7,2,FALSE),"#"),
   ""),
"")</f>
        <v/>
      </c>
      <c r="AF317">
        <f>IF($C317="OK",TEXT(Plantilla!AD328,"#"),"")</f>
        <v/>
      </c>
      <c r="AG317" s="6">
        <f>IF($C317="OK",_xlfn.NUMBERVALUE(Plantilla!AE328),"")</f>
        <v/>
      </c>
      <c r="AH317" s="4">
        <f>IF($C317="OK",_xlfn.NUMBERVALUE(Plantilla!AF328),"")</f>
        <v/>
      </c>
      <c r="AI317" s="6">
        <f>IF($C317="OK",_xlfn.NUMBERVALUE(Plantilla!AG328),"")</f>
        <v/>
      </c>
      <c r="AJ317" s="6">
        <f>IF($C317="OK",_xlfn.NUMBERVALUE(Plantilla!AH328),"")</f>
        <v/>
      </c>
      <c r="AK317" s="6">
        <f>IF($C317="OK",_xlfn.NUMBERVALUE(Plantilla!AI328),"")</f>
        <v/>
      </c>
      <c r="AL317" s="6">
        <f>IF($C317="OK",_xlfn.NUMBERVALUE(Plantilla!AJ328),"")</f>
        <v/>
      </c>
      <c r="AM317" s="4">
        <f>IF($C317="OK",_xlfn.NUMBERVALUE(Plantilla!AK328),"")</f>
        <v/>
      </c>
      <c r="AN317" s="6">
        <f>IF($C317="OK",_xlfn.NUMBERVALUE(Plantilla!AL328),"")</f>
        <v/>
      </c>
      <c r="AO317" s="4">
        <f>IF($C317="OK",_xlfn.NUMBERVALUE(Plantilla!AM328),"")</f>
        <v/>
      </c>
      <c r="AP317" s="6">
        <f>IF($C317="OK",_xlfn.NUMBERVALUE(Plantilla!AN328),"")</f>
        <v/>
      </c>
      <c r="AQ317" s="4">
        <f>IF($C317="OK",_xlfn.NUMBERVALUE(Plantilla!AO328),"")</f>
        <v/>
      </c>
      <c r="AR317" s="6">
        <f>IF($C317="OK",_xlfn.NUMBERVALUE(Plantilla!AP328),"")</f>
        <v/>
      </c>
      <c r="AS317" s="4">
        <f>IF($C317="OK",_xlfn.NUMBERVALUE(Plantilla!AQ328),"")</f>
        <v/>
      </c>
      <c r="AT317" s="6">
        <f>IF($C317="OK",_xlfn.NUMBERVALUE(Plantilla!AR328),"")</f>
        <v/>
      </c>
      <c r="AU317" s="4">
        <f>IF($C317="OK",_xlfn.NUMBERVALUE(Plantilla!AS328),"")</f>
        <v/>
      </c>
      <c r="AV317" s="6">
        <f>IF($C317="OK",_xlfn.NUMBERVALUE(Plantilla!AT328),"")</f>
        <v/>
      </c>
      <c r="AW317" s="4">
        <f>IF($C317="OK",_xlfn.NUMBERVALUE(Plantilla!AU328),"")</f>
        <v/>
      </c>
      <c r="AX317" s="6">
        <f>IF($C317="OK",_xlfn.NUMBERVALUE(Plantilla!AV328),"")</f>
        <v/>
      </c>
      <c r="AY317" s="4">
        <f>IF($C317="OK",_xlfn.NUMBERVALUE(Plantilla!AW328),"")</f>
        <v/>
      </c>
      <c r="AZ317" s="6">
        <f>IF($C317="OK",_xlfn.NUMBERVALUE(Plantilla!AX328),"")</f>
        <v/>
      </c>
      <c r="BA317">
        <f>IF($C317="OK",_xlfn.NUMBERVALUE(Plantilla!AY328),"")</f>
        <v/>
      </c>
      <c r="BB317">
        <f>IF($C317="OK",_xlfn.NUMBERVALUE(Plantilla!AZ328),"")</f>
        <v/>
      </c>
      <c r="BC317" s="4">
        <f>IF($C317="OK",_xlfn.NUMBERVALUE(Plantilla!BA328),"")</f>
        <v/>
      </c>
      <c r="BD317" s="6">
        <f>IF($C317="OK",_xlfn.NUMBERVALUE(Plantilla!BB328),"")</f>
        <v/>
      </c>
      <c r="BE317" s="4">
        <f>IF($C317="OK",_xlfn.NUMBERVALUE(Plantilla!BC328),"")</f>
        <v/>
      </c>
      <c r="BF317" s="6">
        <f>IF($C317="OK",_xlfn.NUMBERVALUE(Plantilla!BD328),"")</f>
        <v/>
      </c>
      <c r="BG317" s="4">
        <f>IF($C317="OK",_xlfn.NUMBERVALUE(Plantilla!BE328),"")</f>
        <v/>
      </c>
      <c r="BH317" s="6">
        <f>IF($C317="OK",_xlfn.NUMBERVALUE(Plantilla!BF328),"")</f>
        <v/>
      </c>
      <c r="BI317" s="110">
        <f>IF($C317="OK",_xlfn.NUMBERVALUE(Plantilla!BG328),"")</f>
        <v/>
      </c>
      <c r="BJ317" s="6">
        <f>IF($C317="OK",_xlfn.NUMBERVALUE(Plantilla!BH328),"")</f>
        <v/>
      </c>
      <c r="BK317" s="109">
        <f>IF($C317="OK",_xlfn.NUMBERVALUE(Plantilla!BI328),"")</f>
        <v/>
      </c>
      <c r="BL317" s="6">
        <f>IF($C317="OK",
   IF(Plantilla!BJ328&lt;&gt;"",
      TEXT(VLOOKUP(Plantilla!BJ328,'Tablas '!$Z$4:$AA$6,2,FALSE),"#"),
   ""),
"")</f>
        <v/>
      </c>
      <c r="BM317" s="4">
        <f>IF($C317="OK",_xlfn.NUMBERVALUE(Plantilla!BK328),"")</f>
        <v/>
      </c>
      <c r="BN317" s="4">
        <f>IF($C317="OK",_xlfn.NUMBERVALUE(Plantilla!BL328),"")</f>
        <v/>
      </c>
      <c r="BO317" s="6">
        <f>IF($C317="OK",_xlfn.NUMBERVALUE(Plantilla!BM328),"")</f>
        <v/>
      </c>
      <c r="BP317" s="4">
        <f>IF($C317="OK",_xlfn.NUMBERVALUE(Plantilla!BN328),"")</f>
        <v/>
      </c>
      <c r="BQ317" s="6">
        <f>IF($C317="OK",_xlfn.NUMBERVALUE(Plantilla!BO328),"")</f>
        <v/>
      </c>
      <c r="BR317" s="4">
        <f>IF($C317="OK",_xlfn.NUMBERVALUE(Plantilla!BP328),"")</f>
        <v/>
      </c>
      <c r="BS317" s="6">
        <f>IF($C317="OK",_xlfn.NUMBERVALUE(Plantilla!BQ328),"")</f>
        <v/>
      </c>
      <c r="BT317" s="4">
        <f>IF($C317="OK",_xlfn.NUMBERVALUE(Plantilla!BR328),"")</f>
        <v/>
      </c>
      <c r="BU317" s="6">
        <f>IF($C317="OK",_xlfn.NUMBERVALUE(Plantilla!BS328),"")</f>
        <v/>
      </c>
      <c r="BV317" s="6">
        <f>IF($C317="OK",_xlfn.NUMBERVALUE(Plantilla!BT328),"")</f>
        <v/>
      </c>
      <c r="BW317" s="6">
        <f>IF($C317="OK",_xlfn.NUMBERVALUE(Plantilla!BU328),"")</f>
        <v/>
      </c>
      <c r="BX317" s="6">
        <f>IF($C317="OK",_xlfn.NUMBERVALUE(Plantilla!BV328),"")</f>
        <v/>
      </c>
      <c r="BY317" s="6">
        <f>IF($C317="OK",_xlfn.NUMBERVALUE(Plantilla!BW328),"")</f>
        <v/>
      </c>
      <c r="BZ317" s="6">
        <f>IF($C317="OK",_xlfn.NUMBERVALUE(Plantilla!BX328),"")</f>
        <v/>
      </c>
      <c r="CA317" s="6">
        <f>IF($C317="OK",_xlfn.NUMBERVALUE(Plantilla!BY328),"")</f>
        <v/>
      </c>
      <c r="CB317" s="6">
        <f>IF($C317="OK",_xlfn.NUMBERVALUE(Plantilla!BZ328),"")</f>
        <v/>
      </c>
      <c r="CC317" s="6">
        <f>IF($C317="OK",_xlfn.NUMBERVALUE(Plantilla!CA328),"")</f>
        <v/>
      </c>
      <c r="CD317" s="6">
        <f>IF($C317="OK",_xlfn.NUMBERVALUE(Plantilla!CB328),"")</f>
        <v/>
      </c>
      <c r="CE317" s="6">
        <f>IF($C317="OK",_xlfn.NUMBERVALUE(Plantilla!CC328),"")</f>
        <v/>
      </c>
      <c r="CF317" s="4">
        <f>IF($C317="OK",_xlfn.NUMBERVALUE(Plantilla!CD328),"")</f>
        <v/>
      </c>
      <c r="CG317" s="6">
        <f>IF($C317="OK",_xlfn.NUMBERVALUE(Plantilla!CE328),"")</f>
        <v/>
      </c>
      <c r="CH317" s="6">
        <f>IF($C317="OK",_xlfn.NUMBERVALUE(Plantilla!CF328),"")</f>
        <v/>
      </c>
      <c r="CI317" s="6">
        <f>IF($C317="OK",_xlfn.NUMBERVALUE(Plantilla!CG328),"")</f>
        <v/>
      </c>
      <c r="CJ317" s="6">
        <f>IF($C317="OK",_xlfn.NUMBERVALUE(Plantilla!CH328),"")</f>
        <v/>
      </c>
      <c r="CK317" s="6">
        <f>IF($C317="OK",_xlfn.NUMBERVALUE(Plantilla!CI328),"")</f>
        <v/>
      </c>
      <c r="CL317" s="6">
        <f>IF($C317="OK",_xlfn.NUMBERVALUE(Plantilla!CJ328),"")</f>
        <v/>
      </c>
      <c r="CM317">
        <f>IF($C317="OK",TEXT(Plantilla!CK328,"#"),"")</f>
        <v/>
      </c>
      <c r="CN317" s="6">
        <f>IF($C317="OK",_xlfn.NUMBERVALUE(Plantilla!CL328),"")</f>
        <v/>
      </c>
      <c r="CO317" s="6">
        <f>IF($C317="OK",_xlfn.NUMBERVALUE(Plantilla!CM328),"")</f>
        <v/>
      </c>
      <c r="CP317" s="110">
        <f>IF($C317="OK",_xlfn.NUMBERVALUE(Plantilla!CN328),"")</f>
        <v/>
      </c>
      <c r="CQ317" s="6">
        <f>IF($C317="OK",_xlfn.NUMBERVALUE(Plantilla!CO328),"")</f>
        <v/>
      </c>
      <c r="CR317" s="109">
        <f>IF($C317="OK",_xlfn.NUMBERVALUE(Plantilla!CP328),"")</f>
        <v/>
      </c>
      <c r="CS317" s="110">
        <f>IF($C317="OK",_xlfn.NUMBERVALUE(Plantilla!CQ328),"")</f>
        <v/>
      </c>
      <c r="CT317" s="6">
        <f>IF($C317="OK",_xlfn.NUMBERVALUE(Plantilla!CR328),"")</f>
        <v/>
      </c>
      <c r="CU317" s="109">
        <f>IF($C317="OK",_xlfn.NUMBERVALUE(Plantilla!CS328),"")</f>
        <v/>
      </c>
      <c r="CV317" s="110">
        <f>IF($C317="OK",_xlfn.NUMBERVALUE(Plantilla!CT328),"")</f>
        <v/>
      </c>
      <c r="CW317" s="6">
        <f>IF($C317="OK",_xlfn.NUMBERVALUE(Plantilla!CU328),"")</f>
        <v/>
      </c>
      <c r="CX317" s="82">
        <f>IF($C317="OK",_xlfn.NUMBERVALUE(Plantilla!CV328),"")</f>
        <v/>
      </c>
      <c r="CY317" s="6">
        <f>IF($C317="OK",_xlfn.NUMBERVALUE(Plantilla!CW328),"")</f>
        <v/>
      </c>
      <c r="CZ317" s="82">
        <f>IF($C317="OK",_xlfn.NUMBERVALUE(Plantilla!CX328),"")</f>
        <v/>
      </c>
      <c r="DA317" s="6">
        <f>IF($C317="OK",_xlfn.NUMBERVALUE(Plantilla!CY328),"")</f>
        <v/>
      </c>
      <c r="DB317" s="109">
        <f>IF($C317="OK",_xlfn.NUMBERVALUE(Plantilla!CZ328),"")</f>
        <v/>
      </c>
      <c r="DC317" s="6">
        <f>IF($C317="OK",_xlfn.NUMBERVALUE(Plantilla!DA328),"")</f>
        <v/>
      </c>
      <c r="DD317" s="6">
        <f>IF($C317="OK",TEXT(Plantilla!DB328,"#"),"")</f>
        <v/>
      </c>
      <c r="DE317" s="6">
        <f>IF($C317="OK",_xlfn.NUMBERVALUE(Plantilla!DC328),"")</f>
        <v/>
      </c>
      <c r="DF317" s="4">
        <f>IF($C317="OK",_xlfn.NUMBERVALUE(Plantilla!DD328),"")</f>
        <v/>
      </c>
      <c r="DG317" s="6">
        <f>IF($C317="OK",_xlfn.NUMBERVALUE(Plantilla!DE328),"")</f>
        <v/>
      </c>
      <c r="DH317" s="6">
        <f>IF($C317="OK",_xlfn.NUMBERVALUE(Plantilla!DF328),"")</f>
        <v/>
      </c>
      <c r="DI317" s="6">
        <f>IF($C317="OK",_xlfn.NUMBERVALUE(Plantilla!DG328),"")</f>
        <v/>
      </c>
      <c r="DJ317" s="6">
        <f>IF($C317="OK",_xlfn.NUMBERVALUE(Plantilla!DH328),"")</f>
        <v/>
      </c>
      <c r="DK317" s="6">
        <f>IF($C317="OK",_xlfn.NUMBERVALUE(Plantilla!DI328),"")</f>
        <v/>
      </c>
      <c r="DL317" s="6">
        <f>IF($C317="OK",_xlfn.NUMBERVALUE(Plantilla!DJ328),"")</f>
        <v/>
      </c>
      <c r="DM317" s="6">
        <f>IF($C317="OK",_xlfn.NUMBERVALUE(Plantilla!DK328),"")</f>
        <v/>
      </c>
      <c r="DN317" s="6">
        <f>IF($C317="OK",_xlfn.NUMBERVALUE(Plantilla!DL328),"")</f>
        <v/>
      </c>
      <c r="DO317" s="6">
        <f>IF($C317="OK",_xlfn.NUMBERVALUE(Plantilla!DM328),"")</f>
        <v/>
      </c>
      <c r="DP317" s="6">
        <f>IF($C317="OK",_xlfn.NUMBERVALUE(Plantilla!DN328),"")</f>
        <v/>
      </c>
      <c r="DQ317" s="6">
        <f>IF($C317="OK",_xlfn.NUMBERVALUE(Plantilla!DO328),"")</f>
        <v/>
      </c>
      <c r="DR317" s="6">
        <f>IF($C317="OK",_xlfn.NUMBERVALUE(Plantilla!DP328),"")</f>
        <v/>
      </c>
      <c r="DS317">
        <f>IF($C317="OK",TEXT(Plantilla!DR328,"#"),"")</f>
        <v/>
      </c>
      <c r="DT317" s="6" t="n"/>
    </row>
    <row r="318">
      <c r="A318">
        <f>IF(Plantilla!$I$6="¡Perfecto!, Guarda el archivo y adjúntalo a tu interfaz de Nómina Electrónica","OK","Error")</f>
        <v/>
      </c>
      <c r="B318">
        <f>IF(Plantilla!$I$6="¡Perfecto!, Guarda el archivo y adjúntalo a tu interfaz de Nómina Electrónica",MID(Plantilla!$D$2,SEARCH("V",Plantilla!$D$2),10),"")</f>
        <v/>
      </c>
      <c r="C318">
        <f>Plantilla!C329</f>
        <v/>
      </c>
      <c r="D318">
        <f>IF($C318="OK",Plantilla!B329,"")</f>
        <v/>
      </c>
      <c r="E318">
        <f>IF($C318="OK",
   VLOOKUP(Plantilla!$E$4,'Tablas '!$AP$4:$AT$6,5,FALSE),
"")</f>
        <v/>
      </c>
      <c r="F318">
        <f>IF($C318="OK",TEXT(Plantilla!D329,"#"),"")</f>
        <v/>
      </c>
      <c r="G318">
        <f>IF($C318="OK",
   VLOOKUP(Plantilla!E329,'Tablas '!$B$4:$C$14,2,FALSE),
"")</f>
        <v/>
      </c>
      <c r="H318">
        <f>IF($C318="OK",TEXT(Plantilla!F329,"#"),"")</f>
        <v/>
      </c>
      <c r="I318">
        <f>IF($C318="OK",TEXT(Plantilla!G329,"#"),"")</f>
        <v/>
      </c>
      <c r="J318">
        <f>IF($C318="OK",TEXT(Plantilla!H329,"#"),"")</f>
        <v/>
      </c>
      <c r="K318">
        <f>IF($C318="OK",TEXT(Plantilla!I329,"#"),"")</f>
        <v/>
      </c>
      <c r="L318">
        <f>IF($C318="OK",TEXT(Plantilla!J329,"#"),"")</f>
        <v/>
      </c>
      <c r="M318">
        <f>IF($C318="OK",TEXT(Plantilla!K329,"#"),"")</f>
        <v/>
      </c>
      <c r="N318">
        <f>IF($C318="OK",
   CONCATENATE(YEAR(Plantilla!L329),"-",TEXT(MONTH(Plantilla!L329),"00"),"-",TEXT(DAY(Plantilla!L329),"00")),
"")</f>
        <v/>
      </c>
      <c r="O318">
        <f>IF($C318="OK",_xlfn.NUMBERVALUE(Plantilla!M329),"")</f>
        <v/>
      </c>
      <c r="P318">
        <f>IF($C318="OK",
   IF(Plantilla!N329&lt;&gt;"",
      CONCATENATE(YEAR(Plantilla!N329),"-",TEXT(MONTH(Plantilla!N329),"00"),"-",TEXT(DAY(Plantilla!N329),"00")),
   ""),
"")</f>
        <v/>
      </c>
      <c r="Q318">
        <f>IF($C318="OK",
   VLOOKUP(Plantilla!O329,'Tablas '!$E$4:$F$19,2,FALSE),
"")</f>
        <v/>
      </c>
      <c r="R318">
        <f>IF($C318="OK",
   VLOOKUP(Plantilla!P329,'Tablas '!$H$4:$I$5,2,FALSE),
"")</f>
        <v/>
      </c>
      <c r="S318">
        <f>IF($C318="OK",
   VLOOKUP(Plantilla!Q329,'Tablas '!$K$4:$L$8,2,FALSE),
"")</f>
        <v/>
      </c>
      <c r="T318">
        <f>IF($C318="OK",
   VLOOKUP(Plantilla!R329,'Tablas '!$AE$4:$AF$6,2,FALSE),
"")</f>
        <v/>
      </c>
      <c r="U318">
        <f>IF($C318="OK",
   VLOOKUP(Plantilla!S329,'Tablas '!$AE$4:$AF$6,2,FALSE),
"")</f>
        <v/>
      </c>
      <c r="V318">
        <f>IF($C318="OK",TEXT(Plantilla!T329,"#"),"")</f>
        <v/>
      </c>
      <c r="W318" s="84">
        <f>IF($C318="OK",
   VLOOKUP(Plantilla!U329,'Tablas '!$AM$4:$AN$1126,2,FALSE),
"")</f>
        <v/>
      </c>
      <c r="X318">
        <f>IF($C318="OK",TEXT(Plantilla!V329,"#"),"")</f>
        <v/>
      </c>
      <c r="Y318">
        <f>IF($C318="OK",
   CONCATENATE(YEAR(Plantilla!W329),"-",TEXT(MONTH(Plantilla!W329),"00"),"-",TEXT(DAY(Plantilla!W329),"00")),
"")</f>
        <v/>
      </c>
      <c r="Z318">
        <f>IF($C318="OK",
   CONCATENATE(YEAR(Plantilla!X329),"-",TEXT(MONTH(Plantilla!X329),"00"),"-",TEXT(DAY(Plantilla!X329),"00")),
"")</f>
        <v/>
      </c>
      <c r="AA318">
        <f>IF($C318="OK",
   TEXT(VLOOKUP(Plantilla!Y329,'Tablas '!$Q$4:$R$9,2,FALSE),"#"),
"")</f>
        <v/>
      </c>
      <c r="AB318">
        <f>IF($C318="OK",
   CONCATENATE(YEAR(Plantilla!Z329),"-",TEXT(MONTH(Plantilla!Z329),"00"),"-",TEXT(DAY(Plantilla!Z329),"00")),
"")</f>
        <v/>
      </c>
      <c r="AC318">
        <f>IF($C318="OK",
   TEXT(VLOOKUP(Plantilla!AA329,'Tablas '!$T$4:$U$13,2,FALSE),"#"),
"")</f>
        <v/>
      </c>
      <c r="AD318">
        <f>IF($C318="OK",TEXT(Plantilla!AB329,"#"),"")</f>
        <v/>
      </c>
      <c r="AE318">
        <f>IF($C318="OK",
   IF(Plantilla!AC329&lt;&gt;"",
      TEXT(VLOOKUP(Plantilla!AC329,'Tablas '!$W$4:$X$7,2,FALSE),"#"),
   ""),
"")</f>
        <v/>
      </c>
      <c r="AF318">
        <f>IF($C318="OK",TEXT(Plantilla!AD329,"#"),"")</f>
        <v/>
      </c>
      <c r="AG318" s="6">
        <f>IF($C318="OK",_xlfn.NUMBERVALUE(Plantilla!AE329),"")</f>
        <v/>
      </c>
      <c r="AH318" s="4">
        <f>IF($C318="OK",_xlfn.NUMBERVALUE(Plantilla!AF329),"")</f>
        <v/>
      </c>
      <c r="AI318" s="6">
        <f>IF($C318="OK",_xlfn.NUMBERVALUE(Plantilla!AG329),"")</f>
        <v/>
      </c>
      <c r="AJ318" s="6">
        <f>IF($C318="OK",_xlfn.NUMBERVALUE(Plantilla!AH329),"")</f>
        <v/>
      </c>
      <c r="AK318" s="6">
        <f>IF($C318="OK",_xlfn.NUMBERVALUE(Plantilla!AI329),"")</f>
        <v/>
      </c>
      <c r="AL318" s="6">
        <f>IF($C318="OK",_xlfn.NUMBERVALUE(Plantilla!AJ329),"")</f>
        <v/>
      </c>
      <c r="AM318" s="4">
        <f>IF($C318="OK",_xlfn.NUMBERVALUE(Plantilla!AK329),"")</f>
        <v/>
      </c>
      <c r="AN318" s="6">
        <f>IF($C318="OK",_xlfn.NUMBERVALUE(Plantilla!AL329),"")</f>
        <v/>
      </c>
      <c r="AO318" s="4">
        <f>IF($C318="OK",_xlfn.NUMBERVALUE(Plantilla!AM329),"")</f>
        <v/>
      </c>
      <c r="AP318" s="6">
        <f>IF($C318="OK",_xlfn.NUMBERVALUE(Plantilla!AN329),"")</f>
        <v/>
      </c>
      <c r="AQ318" s="4">
        <f>IF($C318="OK",_xlfn.NUMBERVALUE(Plantilla!AO329),"")</f>
        <v/>
      </c>
      <c r="AR318" s="6">
        <f>IF($C318="OK",_xlfn.NUMBERVALUE(Plantilla!AP329),"")</f>
        <v/>
      </c>
      <c r="AS318" s="4">
        <f>IF($C318="OK",_xlfn.NUMBERVALUE(Plantilla!AQ329),"")</f>
        <v/>
      </c>
      <c r="AT318" s="6">
        <f>IF($C318="OK",_xlfn.NUMBERVALUE(Plantilla!AR329),"")</f>
        <v/>
      </c>
      <c r="AU318" s="4">
        <f>IF($C318="OK",_xlfn.NUMBERVALUE(Plantilla!AS329),"")</f>
        <v/>
      </c>
      <c r="AV318" s="6">
        <f>IF($C318="OK",_xlfn.NUMBERVALUE(Plantilla!AT329),"")</f>
        <v/>
      </c>
      <c r="AW318" s="4">
        <f>IF($C318="OK",_xlfn.NUMBERVALUE(Plantilla!AU329),"")</f>
        <v/>
      </c>
      <c r="AX318" s="6">
        <f>IF($C318="OK",_xlfn.NUMBERVALUE(Plantilla!AV329),"")</f>
        <v/>
      </c>
      <c r="AY318" s="4">
        <f>IF($C318="OK",_xlfn.NUMBERVALUE(Plantilla!AW329),"")</f>
        <v/>
      </c>
      <c r="AZ318" s="6">
        <f>IF($C318="OK",_xlfn.NUMBERVALUE(Plantilla!AX329),"")</f>
        <v/>
      </c>
      <c r="BA318">
        <f>IF($C318="OK",_xlfn.NUMBERVALUE(Plantilla!AY329),"")</f>
        <v/>
      </c>
      <c r="BB318">
        <f>IF($C318="OK",_xlfn.NUMBERVALUE(Plantilla!AZ329),"")</f>
        <v/>
      </c>
      <c r="BC318" s="4">
        <f>IF($C318="OK",_xlfn.NUMBERVALUE(Plantilla!BA329),"")</f>
        <v/>
      </c>
      <c r="BD318" s="6">
        <f>IF($C318="OK",_xlfn.NUMBERVALUE(Plantilla!BB329),"")</f>
        <v/>
      </c>
      <c r="BE318" s="4">
        <f>IF($C318="OK",_xlfn.NUMBERVALUE(Plantilla!BC329),"")</f>
        <v/>
      </c>
      <c r="BF318" s="6">
        <f>IF($C318="OK",_xlfn.NUMBERVALUE(Plantilla!BD329),"")</f>
        <v/>
      </c>
      <c r="BG318" s="4">
        <f>IF($C318="OK",_xlfn.NUMBERVALUE(Plantilla!BE329),"")</f>
        <v/>
      </c>
      <c r="BH318" s="6">
        <f>IF($C318="OK",_xlfn.NUMBERVALUE(Plantilla!BF329),"")</f>
        <v/>
      </c>
      <c r="BI318" s="110">
        <f>IF($C318="OK",_xlfn.NUMBERVALUE(Plantilla!BG329),"")</f>
        <v/>
      </c>
      <c r="BJ318" s="6">
        <f>IF($C318="OK",_xlfn.NUMBERVALUE(Plantilla!BH329),"")</f>
        <v/>
      </c>
      <c r="BK318" s="109">
        <f>IF($C318="OK",_xlfn.NUMBERVALUE(Plantilla!BI329),"")</f>
        <v/>
      </c>
      <c r="BL318" s="6">
        <f>IF($C318="OK",
   IF(Plantilla!BJ329&lt;&gt;"",
      TEXT(VLOOKUP(Plantilla!BJ329,'Tablas '!$Z$4:$AA$6,2,FALSE),"#"),
   ""),
"")</f>
        <v/>
      </c>
      <c r="BM318" s="4">
        <f>IF($C318="OK",_xlfn.NUMBERVALUE(Plantilla!BK329),"")</f>
        <v/>
      </c>
      <c r="BN318" s="4">
        <f>IF($C318="OK",_xlfn.NUMBERVALUE(Plantilla!BL329),"")</f>
        <v/>
      </c>
      <c r="BO318" s="6">
        <f>IF($C318="OK",_xlfn.NUMBERVALUE(Plantilla!BM329),"")</f>
        <v/>
      </c>
      <c r="BP318" s="4">
        <f>IF($C318="OK",_xlfn.NUMBERVALUE(Plantilla!BN329),"")</f>
        <v/>
      </c>
      <c r="BQ318" s="6">
        <f>IF($C318="OK",_xlfn.NUMBERVALUE(Plantilla!BO329),"")</f>
        <v/>
      </c>
      <c r="BR318" s="4">
        <f>IF($C318="OK",_xlfn.NUMBERVALUE(Plantilla!BP329),"")</f>
        <v/>
      </c>
      <c r="BS318" s="6">
        <f>IF($C318="OK",_xlfn.NUMBERVALUE(Plantilla!BQ329),"")</f>
        <v/>
      </c>
      <c r="BT318" s="4">
        <f>IF($C318="OK",_xlfn.NUMBERVALUE(Plantilla!BR329),"")</f>
        <v/>
      </c>
      <c r="BU318" s="6">
        <f>IF($C318="OK",_xlfn.NUMBERVALUE(Plantilla!BS329),"")</f>
        <v/>
      </c>
      <c r="BV318" s="6">
        <f>IF($C318="OK",_xlfn.NUMBERVALUE(Plantilla!BT329),"")</f>
        <v/>
      </c>
      <c r="BW318" s="6">
        <f>IF($C318="OK",_xlfn.NUMBERVALUE(Plantilla!BU329),"")</f>
        <v/>
      </c>
      <c r="BX318" s="6">
        <f>IF($C318="OK",_xlfn.NUMBERVALUE(Plantilla!BV329),"")</f>
        <v/>
      </c>
      <c r="BY318" s="6">
        <f>IF($C318="OK",_xlfn.NUMBERVALUE(Plantilla!BW329),"")</f>
        <v/>
      </c>
      <c r="BZ318" s="6">
        <f>IF($C318="OK",_xlfn.NUMBERVALUE(Plantilla!BX329),"")</f>
        <v/>
      </c>
      <c r="CA318" s="6">
        <f>IF($C318="OK",_xlfn.NUMBERVALUE(Plantilla!BY329),"")</f>
        <v/>
      </c>
      <c r="CB318" s="6">
        <f>IF($C318="OK",_xlfn.NUMBERVALUE(Plantilla!BZ329),"")</f>
        <v/>
      </c>
      <c r="CC318" s="6">
        <f>IF($C318="OK",_xlfn.NUMBERVALUE(Plantilla!CA329),"")</f>
        <v/>
      </c>
      <c r="CD318" s="6">
        <f>IF($C318="OK",_xlfn.NUMBERVALUE(Plantilla!CB329),"")</f>
        <v/>
      </c>
      <c r="CE318" s="6">
        <f>IF($C318="OK",_xlfn.NUMBERVALUE(Plantilla!CC329),"")</f>
        <v/>
      </c>
      <c r="CF318" s="4">
        <f>IF($C318="OK",_xlfn.NUMBERVALUE(Plantilla!CD329),"")</f>
        <v/>
      </c>
      <c r="CG318" s="6">
        <f>IF($C318="OK",_xlfn.NUMBERVALUE(Plantilla!CE329),"")</f>
        <v/>
      </c>
      <c r="CH318" s="6">
        <f>IF($C318="OK",_xlfn.NUMBERVALUE(Plantilla!CF329),"")</f>
        <v/>
      </c>
      <c r="CI318" s="6">
        <f>IF($C318="OK",_xlfn.NUMBERVALUE(Plantilla!CG329),"")</f>
        <v/>
      </c>
      <c r="CJ318" s="6">
        <f>IF($C318="OK",_xlfn.NUMBERVALUE(Plantilla!CH329),"")</f>
        <v/>
      </c>
      <c r="CK318" s="6">
        <f>IF($C318="OK",_xlfn.NUMBERVALUE(Plantilla!CI329),"")</f>
        <v/>
      </c>
      <c r="CL318" s="6">
        <f>IF($C318="OK",_xlfn.NUMBERVALUE(Plantilla!CJ329),"")</f>
        <v/>
      </c>
      <c r="CM318">
        <f>IF($C318="OK",TEXT(Plantilla!CK329,"#"),"")</f>
        <v/>
      </c>
      <c r="CN318" s="6">
        <f>IF($C318="OK",_xlfn.NUMBERVALUE(Plantilla!CL329),"")</f>
        <v/>
      </c>
      <c r="CO318" s="6">
        <f>IF($C318="OK",_xlfn.NUMBERVALUE(Plantilla!CM329),"")</f>
        <v/>
      </c>
      <c r="CP318" s="110">
        <f>IF($C318="OK",_xlfn.NUMBERVALUE(Plantilla!CN329),"")</f>
        <v/>
      </c>
      <c r="CQ318" s="6">
        <f>IF($C318="OK",_xlfn.NUMBERVALUE(Plantilla!CO329),"")</f>
        <v/>
      </c>
      <c r="CR318" s="109">
        <f>IF($C318="OK",_xlfn.NUMBERVALUE(Plantilla!CP329),"")</f>
        <v/>
      </c>
      <c r="CS318" s="110">
        <f>IF($C318="OK",_xlfn.NUMBERVALUE(Plantilla!CQ329),"")</f>
        <v/>
      </c>
      <c r="CT318" s="6">
        <f>IF($C318="OK",_xlfn.NUMBERVALUE(Plantilla!CR329),"")</f>
        <v/>
      </c>
      <c r="CU318" s="109">
        <f>IF($C318="OK",_xlfn.NUMBERVALUE(Plantilla!CS329),"")</f>
        <v/>
      </c>
      <c r="CV318" s="110">
        <f>IF($C318="OK",_xlfn.NUMBERVALUE(Plantilla!CT329),"")</f>
        <v/>
      </c>
      <c r="CW318" s="6">
        <f>IF($C318="OK",_xlfn.NUMBERVALUE(Plantilla!CU329),"")</f>
        <v/>
      </c>
      <c r="CX318" s="82">
        <f>IF($C318="OK",_xlfn.NUMBERVALUE(Plantilla!CV329),"")</f>
        <v/>
      </c>
      <c r="CY318" s="6">
        <f>IF($C318="OK",_xlfn.NUMBERVALUE(Plantilla!CW329),"")</f>
        <v/>
      </c>
      <c r="CZ318" s="82">
        <f>IF($C318="OK",_xlfn.NUMBERVALUE(Plantilla!CX329),"")</f>
        <v/>
      </c>
      <c r="DA318" s="6">
        <f>IF($C318="OK",_xlfn.NUMBERVALUE(Plantilla!CY329),"")</f>
        <v/>
      </c>
      <c r="DB318" s="109">
        <f>IF($C318="OK",_xlfn.NUMBERVALUE(Plantilla!CZ329),"")</f>
        <v/>
      </c>
      <c r="DC318" s="6">
        <f>IF($C318="OK",_xlfn.NUMBERVALUE(Plantilla!DA329),"")</f>
        <v/>
      </c>
      <c r="DD318" s="6">
        <f>IF($C318="OK",TEXT(Plantilla!DB329,"#"),"")</f>
        <v/>
      </c>
      <c r="DE318" s="6">
        <f>IF($C318="OK",_xlfn.NUMBERVALUE(Plantilla!DC329),"")</f>
        <v/>
      </c>
      <c r="DF318" s="4">
        <f>IF($C318="OK",_xlfn.NUMBERVALUE(Plantilla!DD329),"")</f>
        <v/>
      </c>
      <c r="DG318" s="6">
        <f>IF($C318="OK",_xlfn.NUMBERVALUE(Plantilla!DE329),"")</f>
        <v/>
      </c>
      <c r="DH318" s="6">
        <f>IF($C318="OK",_xlfn.NUMBERVALUE(Plantilla!DF329),"")</f>
        <v/>
      </c>
      <c r="DI318" s="6">
        <f>IF($C318="OK",_xlfn.NUMBERVALUE(Plantilla!DG329),"")</f>
        <v/>
      </c>
      <c r="DJ318" s="6">
        <f>IF($C318="OK",_xlfn.NUMBERVALUE(Plantilla!DH329),"")</f>
        <v/>
      </c>
      <c r="DK318" s="6">
        <f>IF($C318="OK",_xlfn.NUMBERVALUE(Plantilla!DI329),"")</f>
        <v/>
      </c>
      <c r="DL318" s="6">
        <f>IF($C318="OK",_xlfn.NUMBERVALUE(Plantilla!DJ329),"")</f>
        <v/>
      </c>
      <c r="DM318" s="6">
        <f>IF($C318="OK",_xlfn.NUMBERVALUE(Plantilla!DK329),"")</f>
        <v/>
      </c>
      <c r="DN318" s="6">
        <f>IF($C318="OK",_xlfn.NUMBERVALUE(Plantilla!DL329),"")</f>
        <v/>
      </c>
      <c r="DO318" s="6">
        <f>IF($C318="OK",_xlfn.NUMBERVALUE(Plantilla!DM329),"")</f>
        <v/>
      </c>
      <c r="DP318" s="6">
        <f>IF($C318="OK",_xlfn.NUMBERVALUE(Plantilla!DN329),"")</f>
        <v/>
      </c>
      <c r="DQ318" s="6">
        <f>IF($C318="OK",_xlfn.NUMBERVALUE(Plantilla!DO329),"")</f>
        <v/>
      </c>
      <c r="DR318" s="6">
        <f>IF($C318="OK",_xlfn.NUMBERVALUE(Plantilla!DP329),"")</f>
        <v/>
      </c>
      <c r="DS318">
        <f>IF($C318="OK",TEXT(Plantilla!DR329,"#"),"")</f>
        <v/>
      </c>
      <c r="DT318" s="6" t="n"/>
    </row>
    <row r="319">
      <c r="A319">
        <f>IF(Plantilla!$I$6="¡Perfecto!, Guarda el archivo y adjúntalo a tu interfaz de Nómina Electrónica","OK","Error")</f>
        <v/>
      </c>
      <c r="B319">
        <f>IF(Plantilla!$I$6="¡Perfecto!, Guarda el archivo y adjúntalo a tu interfaz de Nómina Electrónica",MID(Plantilla!$D$2,SEARCH("V",Plantilla!$D$2),10),"")</f>
        <v/>
      </c>
      <c r="C319">
        <f>Plantilla!C330</f>
        <v/>
      </c>
      <c r="D319">
        <f>IF($C319="OK",Plantilla!B330,"")</f>
        <v/>
      </c>
      <c r="E319">
        <f>IF($C319="OK",
   VLOOKUP(Plantilla!$E$4,'Tablas '!$AP$4:$AT$6,5,FALSE),
"")</f>
        <v/>
      </c>
      <c r="F319">
        <f>IF($C319="OK",TEXT(Plantilla!D330,"#"),"")</f>
        <v/>
      </c>
      <c r="G319">
        <f>IF($C319="OK",
   VLOOKUP(Plantilla!E330,'Tablas '!$B$4:$C$14,2,FALSE),
"")</f>
        <v/>
      </c>
      <c r="H319">
        <f>IF($C319="OK",TEXT(Plantilla!F330,"#"),"")</f>
        <v/>
      </c>
      <c r="I319">
        <f>IF($C319="OK",TEXT(Plantilla!G330,"#"),"")</f>
        <v/>
      </c>
      <c r="J319">
        <f>IF($C319="OK",TEXT(Plantilla!H330,"#"),"")</f>
        <v/>
      </c>
      <c r="K319">
        <f>IF($C319="OK",TEXT(Plantilla!I330,"#"),"")</f>
        <v/>
      </c>
      <c r="L319">
        <f>IF($C319="OK",TEXT(Plantilla!J330,"#"),"")</f>
        <v/>
      </c>
      <c r="M319">
        <f>IF($C319="OK",TEXT(Plantilla!K330,"#"),"")</f>
        <v/>
      </c>
      <c r="N319">
        <f>IF($C319="OK",
   CONCATENATE(YEAR(Plantilla!L330),"-",TEXT(MONTH(Plantilla!L330),"00"),"-",TEXT(DAY(Plantilla!L330),"00")),
"")</f>
        <v/>
      </c>
      <c r="O319">
        <f>IF($C319="OK",_xlfn.NUMBERVALUE(Plantilla!M330),"")</f>
        <v/>
      </c>
      <c r="P319">
        <f>IF($C319="OK",
   IF(Plantilla!N330&lt;&gt;"",
      CONCATENATE(YEAR(Plantilla!N330),"-",TEXT(MONTH(Plantilla!N330),"00"),"-",TEXT(DAY(Plantilla!N330),"00")),
   ""),
"")</f>
        <v/>
      </c>
      <c r="Q319">
        <f>IF($C319="OK",
   VLOOKUP(Plantilla!O330,'Tablas '!$E$4:$F$19,2,FALSE),
"")</f>
        <v/>
      </c>
      <c r="R319">
        <f>IF($C319="OK",
   VLOOKUP(Plantilla!P330,'Tablas '!$H$4:$I$5,2,FALSE),
"")</f>
        <v/>
      </c>
      <c r="S319">
        <f>IF($C319="OK",
   VLOOKUP(Plantilla!Q330,'Tablas '!$K$4:$L$8,2,FALSE),
"")</f>
        <v/>
      </c>
      <c r="T319">
        <f>IF($C319="OK",
   VLOOKUP(Plantilla!R330,'Tablas '!$AE$4:$AF$6,2,FALSE),
"")</f>
        <v/>
      </c>
      <c r="U319">
        <f>IF($C319="OK",
   VLOOKUP(Plantilla!S330,'Tablas '!$AE$4:$AF$6,2,FALSE),
"")</f>
        <v/>
      </c>
      <c r="V319">
        <f>IF($C319="OK",TEXT(Plantilla!T330,"#"),"")</f>
        <v/>
      </c>
      <c r="W319" s="84">
        <f>IF($C319="OK",
   VLOOKUP(Plantilla!U330,'Tablas '!$AM$4:$AN$1126,2,FALSE),
"")</f>
        <v/>
      </c>
      <c r="X319">
        <f>IF($C319="OK",TEXT(Plantilla!V330,"#"),"")</f>
        <v/>
      </c>
      <c r="Y319">
        <f>IF($C319="OK",
   CONCATENATE(YEAR(Plantilla!W330),"-",TEXT(MONTH(Plantilla!W330),"00"),"-",TEXT(DAY(Plantilla!W330),"00")),
"")</f>
        <v/>
      </c>
      <c r="Z319">
        <f>IF($C319="OK",
   CONCATENATE(YEAR(Plantilla!X330),"-",TEXT(MONTH(Plantilla!X330),"00"),"-",TEXT(DAY(Plantilla!X330),"00")),
"")</f>
        <v/>
      </c>
      <c r="AA319">
        <f>IF($C319="OK",
   TEXT(VLOOKUP(Plantilla!Y330,'Tablas '!$Q$4:$R$9,2,FALSE),"#"),
"")</f>
        <v/>
      </c>
      <c r="AB319">
        <f>IF($C319="OK",
   CONCATENATE(YEAR(Plantilla!Z330),"-",TEXT(MONTH(Plantilla!Z330),"00"),"-",TEXT(DAY(Plantilla!Z330),"00")),
"")</f>
        <v/>
      </c>
      <c r="AC319">
        <f>IF($C319="OK",
   TEXT(VLOOKUP(Plantilla!AA330,'Tablas '!$T$4:$U$13,2,FALSE),"#"),
"")</f>
        <v/>
      </c>
      <c r="AD319">
        <f>IF($C319="OK",TEXT(Plantilla!AB330,"#"),"")</f>
        <v/>
      </c>
      <c r="AE319">
        <f>IF($C319="OK",
   IF(Plantilla!AC330&lt;&gt;"",
      TEXT(VLOOKUP(Plantilla!AC330,'Tablas '!$W$4:$X$7,2,FALSE),"#"),
   ""),
"")</f>
        <v/>
      </c>
      <c r="AF319">
        <f>IF($C319="OK",TEXT(Plantilla!AD330,"#"),"")</f>
        <v/>
      </c>
      <c r="AG319" s="6">
        <f>IF($C319="OK",_xlfn.NUMBERVALUE(Plantilla!AE330),"")</f>
        <v/>
      </c>
      <c r="AH319" s="4">
        <f>IF($C319="OK",_xlfn.NUMBERVALUE(Plantilla!AF330),"")</f>
        <v/>
      </c>
      <c r="AI319" s="6">
        <f>IF($C319="OK",_xlfn.NUMBERVALUE(Plantilla!AG330),"")</f>
        <v/>
      </c>
      <c r="AJ319" s="6">
        <f>IF($C319="OK",_xlfn.NUMBERVALUE(Plantilla!AH330),"")</f>
        <v/>
      </c>
      <c r="AK319" s="6">
        <f>IF($C319="OK",_xlfn.NUMBERVALUE(Plantilla!AI330),"")</f>
        <v/>
      </c>
      <c r="AL319" s="6">
        <f>IF($C319="OK",_xlfn.NUMBERVALUE(Plantilla!AJ330),"")</f>
        <v/>
      </c>
      <c r="AM319" s="4">
        <f>IF($C319="OK",_xlfn.NUMBERVALUE(Plantilla!AK330),"")</f>
        <v/>
      </c>
      <c r="AN319" s="6">
        <f>IF($C319="OK",_xlfn.NUMBERVALUE(Plantilla!AL330),"")</f>
        <v/>
      </c>
      <c r="AO319" s="4">
        <f>IF($C319="OK",_xlfn.NUMBERVALUE(Plantilla!AM330),"")</f>
        <v/>
      </c>
      <c r="AP319" s="6">
        <f>IF($C319="OK",_xlfn.NUMBERVALUE(Plantilla!AN330),"")</f>
        <v/>
      </c>
      <c r="AQ319" s="4">
        <f>IF($C319="OK",_xlfn.NUMBERVALUE(Plantilla!AO330),"")</f>
        <v/>
      </c>
      <c r="AR319" s="6">
        <f>IF($C319="OK",_xlfn.NUMBERVALUE(Plantilla!AP330),"")</f>
        <v/>
      </c>
      <c r="AS319" s="4">
        <f>IF($C319="OK",_xlfn.NUMBERVALUE(Plantilla!AQ330),"")</f>
        <v/>
      </c>
      <c r="AT319" s="6">
        <f>IF($C319="OK",_xlfn.NUMBERVALUE(Plantilla!AR330),"")</f>
        <v/>
      </c>
      <c r="AU319" s="4">
        <f>IF($C319="OK",_xlfn.NUMBERVALUE(Plantilla!AS330),"")</f>
        <v/>
      </c>
      <c r="AV319" s="6">
        <f>IF($C319="OK",_xlfn.NUMBERVALUE(Plantilla!AT330),"")</f>
        <v/>
      </c>
      <c r="AW319" s="4">
        <f>IF($C319="OK",_xlfn.NUMBERVALUE(Plantilla!AU330),"")</f>
        <v/>
      </c>
      <c r="AX319" s="6">
        <f>IF($C319="OK",_xlfn.NUMBERVALUE(Plantilla!AV330),"")</f>
        <v/>
      </c>
      <c r="AY319" s="4">
        <f>IF($C319="OK",_xlfn.NUMBERVALUE(Plantilla!AW330),"")</f>
        <v/>
      </c>
      <c r="AZ319" s="6">
        <f>IF($C319="OK",_xlfn.NUMBERVALUE(Plantilla!AX330),"")</f>
        <v/>
      </c>
      <c r="BA319">
        <f>IF($C319="OK",_xlfn.NUMBERVALUE(Plantilla!AY330),"")</f>
        <v/>
      </c>
      <c r="BB319">
        <f>IF($C319="OK",_xlfn.NUMBERVALUE(Plantilla!AZ330),"")</f>
        <v/>
      </c>
      <c r="BC319" s="4">
        <f>IF($C319="OK",_xlfn.NUMBERVALUE(Plantilla!BA330),"")</f>
        <v/>
      </c>
      <c r="BD319" s="6">
        <f>IF($C319="OK",_xlfn.NUMBERVALUE(Plantilla!BB330),"")</f>
        <v/>
      </c>
      <c r="BE319" s="4">
        <f>IF($C319="OK",_xlfn.NUMBERVALUE(Plantilla!BC330),"")</f>
        <v/>
      </c>
      <c r="BF319" s="6">
        <f>IF($C319="OK",_xlfn.NUMBERVALUE(Plantilla!BD330),"")</f>
        <v/>
      </c>
      <c r="BG319" s="4">
        <f>IF($C319="OK",_xlfn.NUMBERVALUE(Plantilla!BE330),"")</f>
        <v/>
      </c>
      <c r="BH319" s="6">
        <f>IF($C319="OK",_xlfn.NUMBERVALUE(Plantilla!BF330),"")</f>
        <v/>
      </c>
      <c r="BI319" s="110">
        <f>IF($C319="OK",_xlfn.NUMBERVALUE(Plantilla!BG330),"")</f>
        <v/>
      </c>
      <c r="BJ319" s="6">
        <f>IF($C319="OK",_xlfn.NUMBERVALUE(Plantilla!BH330),"")</f>
        <v/>
      </c>
      <c r="BK319" s="109">
        <f>IF($C319="OK",_xlfn.NUMBERVALUE(Plantilla!BI330),"")</f>
        <v/>
      </c>
      <c r="BL319" s="6">
        <f>IF($C319="OK",
   IF(Plantilla!BJ330&lt;&gt;"",
      TEXT(VLOOKUP(Plantilla!BJ330,'Tablas '!$Z$4:$AA$6,2,FALSE),"#"),
   ""),
"")</f>
        <v/>
      </c>
      <c r="BM319" s="4">
        <f>IF($C319="OK",_xlfn.NUMBERVALUE(Plantilla!BK330),"")</f>
        <v/>
      </c>
      <c r="BN319" s="4">
        <f>IF($C319="OK",_xlfn.NUMBERVALUE(Plantilla!BL330),"")</f>
        <v/>
      </c>
      <c r="BO319" s="6">
        <f>IF($C319="OK",_xlfn.NUMBERVALUE(Plantilla!BM330),"")</f>
        <v/>
      </c>
      <c r="BP319" s="4">
        <f>IF($C319="OK",_xlfn.NUMBERVALUE(Plantilla!BN330),"")</f>
        <v/>
      </c>
      <c r="BQ319" s="6">
        <f>IF($C319="OK",_xlfn.NUMBERVALUE(Plantilla!BO330),"")</f>
        <v/>
      </c>
      <c r="BR319" s="4">
        <f>IF($C319="OK",_xlfn.NUMBERVALUE(Plantilla!BP330),"")</f>
        <v/>
      </c>
      <c r="BS319" s="6">
        <f>IF($C319="OK",_xlfn.NUMBERVALUE(Plantilla!BQ330),"")</f>
        <v/>
      </c>
      <c r="BT319" s="4">
        <f>IF($C319="OK",_xlfn.NUMBERVALUE(Plantilla!BR330),"")</f>
        <v/>
      </c>
      <c r="BU319" s="6">
        <f>IF($C319="OK",_xlfn.NUMBERVALUE(Plantilla!BS330),"")</f>
        <v/>
      </c>
      <c r="BV319" s="6">
        <f>IF($C319="OK",_xlfn.NUMBERVALUE(Plantilla!BT330),"")</f>
        <v/>
      </c>
      <c r="BW319" s="6">
        <f>IF($C319="OK",_xlfn.NUMBERVALUE(Plantilla!BU330),"")</f>
        <v/>
      </c>
      <c r="BX319" s="6">
        <f>IF($C319="OK",_xlfn.NUMBERVALUE(Plantilla!BV330),"")</f>
        <v/>
      </c>
      <c r="BY319" s="6">
        <f>IF($C319="OK",_xlfn.NUMBERVALUE(Plantilla!BW330),"")</f>
        <v/>
      </c>
      <c r="BZ319" s="6">
        <f>IF($C319="OK",_xlfn.NUMBERVALUE(Plantilla!BX330),"")</f>
        <v/>
      </c>
      <c r="CA319" s="6">
        <f>IF($C319="OK",_xlfn.NUMBERVALUE(Plantilla!BY330),"")</f>
        <v/>
      </c>
      <c r="CB319" s="6">
        <f>IF($C319="OK",_xlfn.NUMBERVALUE(Plantilla!BZ330),"")</f>
        <v/>
      </c>
      <c r="CC319" s="6">
        <f>IF($C319="OK",_xlfn.NUMBERVALUE(Plantilla!CA330),"")</f>
        <v/>
      </c>
      <c r="CD319" s="6">
        <f>IF($C319="OK",_xlfn.NUMBERVALUE(Plantilla!CB330),"")</f>
        <v/>
      </c>
      <c r="CE319" s="6">
        <f>IF($C319="OK",_xlfn.NUMBERVALUE(Plantilla!CC330),"")</f>
        <v/>
      </c>
      <c r="CF319" s="4">
        <f>IF($C319="OK",_xlfn.NUMBERVALUE(Plantilla!CD330),"")</f>
        <v/>
      </c>
      <c r="CG319" s="6">
        <f>IF($C319="OK",_xlfn.NUMBERVALUE(Plantilla!CE330),"")</f>
        <v/>
      </c>
      <c r="CH319" s="6">
        <f>IF($C319="OK",_xlfn.NUMBERVALUE(Plantilla!CF330),"")</f>
        <v/>
      </c>
      <c r="CI319" s="6">
        <f>IF($C319="OK",_xlfn.NUMBERVALUE(Plantilla!CG330),"")</f>
        <v/>
      </c>
      <c r="CJ319" s="6">
        <f>IF($C319="OK",_xlfn.NUMBERVALUE(Plantilla!CH330),"")</f>
        <v/>
      </c>
      <c r="CK319" s="6">
        <f>IF($C319="OK",_xlfn.NUMBERVALUE(Plantilla!CI330),"")</f>
        <v/>
      </c>
      <c r="CL319" s="6">
        <f>IF($C319="OK",_xlfn.NUMBERVALUE(Plantilla!CJ330),"")</f>
        <v/>
      </c>
      <c r="CM319">
        <f>IF($C319="OK",TEXT(Plantilla!CK330,"#"),"")</f>
        <v/>
      </c>
      <c r="CN319" s="6">
        <f>IF($C319="OK",_xlfn.NUMBERVALUE(Plantilla!CL330),"")</f>
        <v/>
      </c>
      <c r="CO319" s="6">
        <f>IF($C319="OK",_xlfn.NUMBERVALUE(Plantilla!CM330),"")</f>
        <v/>
      </c>
      <c r="CP319" s="110">
        <f>IF($C319="OK",_xlfn.NUMBERVALUE(Plantilla!CN330),"")</f>
        <v/>
      </c>
      <c r="CQ319" s="6">
        <f>IF($C319="OK",_xlfn.NUMBERVALUE(Plantilla!CO330),"")</f>
        <v/>
      </c>
      <c r="CR319" s="109">
        <f>IF($C319="OK",_xlfn.NUMBERVALUE(Plantilla!CP330),"")</f>
        <v/>
      </c>
      <c r="CS319" s="110">
        <f>IF($C319="OK",_xlfn.NUMBERVALUE(Plantilla!CQ330),"")</f>
        <v/>
      </c>
      <c r="CT319" s="6">
        <f>IF($C319="OK",_xlfn.NUMBERVALUE(Plantilla!CR330),"")</f>
        <v/>
      </c>
      <c r="CU319" s="109">
        <f>IF($C319="OK",_xlfn.NUMBERVALUE(Plantilla!CS330),"")</f>
        <v/>
      </c>
      <c r="CV319" s="110">
        <f>IF($C319="OK",_xlfn.NUMBERVALUE(Plantilla!CT330),"")</f>
        <v/>
      </c>
      <c r="CW319" s="6">
        <f>IF($C319="OK",_xlfn.NUMBERVALUE(Plantilla!CU330),"")</f>
        <v/>
      </c>
      <c r="CX319" s="82">
        <f>IF($C319="OK",_xlfn.NUMBERVALUE(Plantilla!CV330),"")</f>
        <v/>
      </c>
      <c r="CY319" s="6">
        <f>IF($C319="OK",_xlfn.NUMBERVALUE(Plantilla!CW330),"")</f>
        <v/>
      </c>
      <c r="CZ319" s="82">
        <f>IF($C319="OK",_xlfn.NUMBERVALUE(Plantilla!CX330),"")</f>
        <v/>
      </c>
      <c r="DA319" s="6">
        <f>IF($C319="OK",_xlfn.NUMBERVALUE(Plantilla!CY330),"")</f>
        <v/>
      </c>
      <c r="DB319" s="109">
        <f>IF($C319="OK",_xlfn.NUMBERVALUE(Plantilla!CZ330),"")</f>
        <v/>
      </c>
      <c r="DC319" s="6">
        <f>IF($C319="OK",_xlfn.NUMBERVALUE(Plantilla!DA330),"")</f>
        <v/>
      </c>
      <c r="DD319" s="6">
        <f>IF($C319="OK",TEXT(Plantilla!DB330,"#"),"")</f>
        <v/>
      </c>
      <c r="DE319" s="6">
        <f>IF($C319="OK",_xlfn.NUMBERVALUE(Plantilla!DC330),"")</f>
        <v/>
      </c>
      <c r="DF319" s="4">
        <f>IF($C319="OK",_xlfn.NUMBERVALUE(Plantilla!DD330),"")</f>
        <v/>
      </c>
      <c r="DG319" s="6">
        <f>IF($C319="OK",_xlfn.NUMBERVALUE(Plantilla!DE330),"")</f>
        <v/>
      </c>
      <c r="DH319" s="6">
        <f>IF($C319="OK",_xlfn.NUMBERVALUE(Plantilla!DF330),"")</f>
        <v/>
      </c>
      <c r="DI319" s="6">
        <f>IF($C319="OK",_xlfn.NUMBERVALUE(Plantilla!DG330),"")</f>
        <v/>
      </c>
      <c r="DJ319" s="6">
        <f>IF($C319="OK",_xlfn.NUMBERVALUE(Plantilla!DH330),"")</f>
        <v/>
      </c>
      <c r="DK319" s="6">
        <f>IF($C319="OK",_xlfn.NUMBERVALUE(Plantilla!DI330),"")</f>
        <v/>
      </c>
      <c r="DL319" s="6">
        <f>IF($C319="OK",_xlfn.NUMBERVALUE(Plantilla!DJ330),"")</f>
        <v/>
      </c>
      <c r="DM319" s="6">
        <f>IF($C319="OK",_xlfn.NUMBERVALUE(Plantilla!DK330),"")</f>
        <v/>
      </c>
      <c r="DN319" s="6">
        <f>IF($C319="OK",_xlfn.NUMBERVALUE(Plantilla!DL330),"")</f>
        <v/>
      </c>
      <c r="DO319" s="6">
        <f>IF($C319="OK",_xlfn.NUMBERVALUE(Plantilla!DM330),"")</f>
        <v/>
      </c>
      <c r="DP319" s="6">
        <f>IF($C319="OK",_xlfn.NUMBERVALUE(Plantilla!DN330),"")</f>
        <v/>
      </c>
      <c r="DQ319" s="6">
        <f>IF($C319="OK",_xlfn.NUMBERVALUE(Plantilla!DO330),"")</f>
        <v/>
      </c>
      <c r="DR319" s="6">
        <f>IF($C319="OK",_xlfn.NUMBERVALUE(Plantilla!DP330),"")</f>
        <v/>
      </c>
      <c r="DS319">
        <f>IF($C319="OK",TEXT(Plantilla!DR330,"#"),"")</f>
        <v/>
      </c>
      <c r="DT319" s="6" t="n"/>
    </row>
    <row r="320">
      <c r="A320">
        <f>IF(Plantilla!$I$6="¡Perfecto!, Guarda el archivo y adjúntalo a tu interfaz de Nómina Electrónica","OK","Error")</f>
        <v/>
      </c>
      <c r="B320">
        <f>IF(Plantilla!$I$6="¡Perfecto!, Guarda el archivo y adjúntalo a tu interfaz de Nómina Electrónica",MID(Plantilla!$D$2,SEARCH("V",Plantilla!$D$2),10),"")</f>
        <v/>
      </c>
      <c r="C320">
        <f>Plantilla!C331</f>
        <v/>
      </c>
      <c r="D320">
        <f>IF($C320="OK",Plantilla!B331,"")</f>
        <v/>
      </c>
      <c r="E320">
        <f>IF($C320="OK",
   VLOOKUP(Plantilla!$E$4,'Tablas '!$AP$4:$AT$6,5,FALSE),
"")</f>
        <v/>
      </c>
      <c r="F320">
        <f>IF($C320="OK",TEXT(Plantilla!D331,"#"),"")</f>
        <v/>
      </c>
      <c r="G320">
        <f>IF($C320="OK",
   VLOOKUP(Plantilla!E331,'Tablas '!$B$4:$C$14,2,FALSE),
"")</f>
        <v/>
      </c>
      <c r="H320">
        <f>IF($C320="OK",TEXT(Plantilla!F331,"#"),"")</f>
        <v/>
      </c>
      <c r="I320">
        <f>IF($C320="OK",TEXT(Plantilla!G331,"#"),"")</f>
        <v/>
      </c>
      <c r="J320">
        <f>IF($C320="OK",TEXT(Plantilla!H331,"#"),"")</f>
        <v/>
      </c>
      <c r="K320">
        <f>IF($C320="OK",TEXT(Plantilla!I331,"#"),"")</f>
        <v/>
      </c>
      <c r="L320">
        <f>IF($C320="OK",TEXT(Plantilla!J331,"#"),"")</f>
        <v/>
      </c>
      <c r="M320">
        <f>IF($C320="OK",TEXT(Plantilla!K331,"#"),"")</f>
        <v/>
      </c>
      <c r="N320">
        <f>IF($C320="OK",
   CONCATENATE(YEAR(Plantilla!L331),"-",TEXT(MONTH(Plantilla!L331),"00"),"-",TEXT(DAY(Plantilla!L331),"00")),
"")</f>
        <v/>
      </c>
      <c r="O320">
        <f>IF($C320="OK",_xlfn.NUMBERVALUE(Plantilla!M331),"")</f>
        <v/>
      </c>
      <c r="P320">
        <f>IF($C320="OK",
   IF(Plantilla!N331&lt;&gt;"",
      CONCATENATE(YEAR(Plantilla!N331),"-",TEXT(MONTH(Plantilla!N331),"00"),"-",TEXT(DAY(Plantilla!N331),"00")),
   ""),
"")</f>
        <v/>
      </c>
      <c r="Q320">
        <f>IF($C320="OK",
   VLOOKUP(Plantilla!O331,'Tablas '!$E$4:$F$19,2,FALSE),
"")</f>
        <v/>
      </c>
      <c r="R320">
        <f>IF($C320="OK",
   VLOOKUP(Plantilla!P331,'Tablas '!$H$4:$I$5,2,FALSE),
"")</f>
        <v/>
      </c>
      <c r="S320">
        <f>IF($C320="OK",
   VLOOKUP(Plantilla!Q331,'Tablas '!$K$4:$L$8,2,FALSE),
"")</f>
        <v/>
      </c>
      <c r="T320">
        <f>IF($C320="OK",
   VLOOKUP(Plantilla!R331,'Tablas '!$AE$4:$AF$6,2,FALSE),
"")</f>
        <v/>
      </c>
      <c r="U320">
        <f>IF($C320="OK",
   VLOOKUP(Plantilla!S331,'Tablas '!$AE$4:$AF$6,2,FALSE),
"")</f>
        <v/>
      </c>
      <c r="V320">
        <f>IF($C320="OK",TEXT(Plantilla!T331,"#"),"")</f>
        <v/>
      </c>
      <c r="W320" s="84">
        <f>IF($C320="OK",
   VLOOKUP(Plantilla!U331,'Tablas '!$AM$4:$AN$1126,2,FALSE),
"")</f>
        <v/>
      </c>
      <c r="X320">
        <f>IF($C320="OK",TEXT(Plantilla!V331,"#"),"")</f>
        <v/>
      </c>
      <c r="Y320">
        <f>IF($C320="OK",
   CONCATENATE(YEAR(Plantilla!W331),"-",TEXT(MONTH(Plantilla!W331),"00"),"-",TEXT(DAY(Plantilla!W331),"00")),
"")</f>
        <v/>
      </c>
      <c r="Z320">
        <f>IF($C320="OK",
   CONCATENATE(YEAR(Plantilla!X331),"-",TEXT(MONTH(Plantilla!X331),"00"),"-",TEXT(DAY(Plantilla!X331),"00")),
"")</f>
        <v/>
      </c>
      <c r="AA320">
        <f>IF($C320="OK",
   TEXT(VLOOKUP(Plantilla!Y331,'Tablas '!$Q$4:$R$9,2,FALSE),"#"),
"")</f>
        <v/>
      </c>
      <c r="AB320">
        <f>IF($C320="OK",
   CONCATENATE(YEAR(Plantilla!Z331),"-",TEXT(MONTH(Plantilla!Z331),"00"),"-",TEXT(DAY(Plantilla!Z331),"00")),
"")</f>
        <v/>
      </c>
      <c r="AC320">
        <f>IF($C320="OK",
   TEXT(VLOOKUP(Plantilla!AA331,'Tablas '!$T$4:$U$13,2,FALSE),"#"),
"")</f>
        <v/>
      </c>
      <c r="AD320">
        <f>IF($C320="OK",TEXT(Plantilla!AB331,"#"),"")</f>
        <v/>
      </c>
      <c r="AE320">
        <f>IF($C320="OK",
   IF(Plantilla!AC331&lt;&gt;"",
      TEXT(VLOOKUP(Plantilla!AC331,'Tablas '!$W$4:$X$7,2,FALSE),"#"),
   ""),
"")</f>
        <v/>
      </c>
      <c r="AF320">
        <f>IF($C320="OK",TEXT(Plantilla!AD331,"#"),"")</f>
        <v/>
      </c>
      <c r="AG320" s="6">
        <f>IF($C320="OK",_xlfn.NUMBERVALUE(Plantilla!AE331),"")</f>
        <v/>
      </c>
      <c r="AH320" s="4">
        <f>IF($C320="OK",_xlfn.NUMBERVALUE(Plantilla!AF331),"")</f>
        <v/>
      </c>
      <c r="AI320" s="6">
        <f>IF($C320="OK",_xlfn.NUMBERVALUE(Plantilla!AG331),"")</f>
        <v/>
      </c>
      <c r="AJ320" s="6">
        <f>IF($C320="OK",_xlfn.NUMBERVALUE(Plantilla!AH331),"")</f>
        <v/>
      </c>
      <c r="AK320" s="6">
        <f>IF($C320="OK",_xlfn.NUMBERVALUE(Plantilla!AI331),"")</f>
        <v/>
      </c>
      <c r="AL320" s="6">
        <f>IF($C320="OK",_xlfn.NUMBERVALUE(Plantilla!AJ331),"")</f>
        <v/>
      </c>
      <c r="AM320" s="4">
        <f>IF($C320="OK",_xlfn.NUMBERVALUE(Plantilla!AK331),"")</f>
        <v/>
      </c>
      <c r="AN320" s="6">
        <f>IF($C320="OK",_xlfn.NUMBERVALUE(Plantilla!AL331),"")</f>
        <v/>
      </c>
      <c r="AO320" s="4">
        <f>IF($C320="OK",_xlfn.NUMBERVALUE(Plantilla!AM331),"")</f>
        <v/>
      </c>
      <c r="AP320" s="6">
        <f>IF($C320="OK",_xlfn.NUMBERVALUE(Plantilla!AN331),"")</f>
        <v/>
      </c>
      <c r="AQ320" s="4">
        <f>IF($C320="OK",_xlfn.NUMBERVALUE(Plantilla!AO331),"")</f>
        <v/>
      </c>
      <c r="AR320" s="6">
        <f>IF($C320="OK",_xlfn.NUMBERVALUE(Plantilla!AP331),"")</f>
        <v/>
      </c>
      <c r="AS320" s="4">
        <f>IF($C320="OK",_xlfn.NUMBERVALUE(Plantilla!AQ331),"")</f>
        <v/>
      </c>
      <c r="AT320" s="6">
        <f>IF($C320="OK",_xlfn.NUMBERVALUE(Plantilla!AR331),"")</f>
        <v/>
      </c>
      <c r="AU320" s="4">
        <f>IF($C320="OK",_xlfn.NUMBERVALUE(Plantilla!AS331),"")</f>
        <v/>
      </c>
      <c r="AV320" s="6">
        <f>IF($C320="OK",_xlfn.NUMBERVALUE(Plantilla!AT331),"")</f>
        <v/>
      </c>
      <c r="AW320" s="4">
        <f>IF($C320="OK",_xlfn.NUMBERVALUE(Plantilla!AU331),"")</f>
        <v/>
      </c>
      <c r="AX320" s="6">
        <f>IF($C320="OK",_xlfn.NUMBERVALUE(Plantilla!AV331),"")</f>
        <v/>
      </c>
      <c r="AY320" s="4">
        <f>IF($C320="OK",_xlfn.NUMBERVALUE(Plantilla!AW331),"")</f>
        <v/>
      </c>
      <c r="AZ320" s="6">
        <f>IF($C320="OK",_xlfn.NUMBERVALUE(Plantilla!AX331),"")</f>
        <v/>
      </c>
      <c r="BA320">
        <f>IF($C320="OK",_xlfn.NUMBERVALUE(Plantilla!AY331),"")</f>
        <v/>
      </c>
      <c r="BB320">
        <f>IF($C320="OK",_xlfn.NUMBERVALUE(Plantilla!AZ331),"")</f>
        <v/>
      </c>
      <c r="BC320" s="4">
        <f>IF($C320="OK",_xlfn.NUMBERVALUE(Plantilla!BA331),"")</f>
        <v/>
      </c>
      <c r="BD320" s="6">
        <f>IF($C320="OK",_xlfn.NUMBERVALUE(Plantilla!BB331),"")</f>
        <v/>
      </c>
      <c r="BE320" s="4">
        <f>IF($C320="OK",_xlfn.NUMBERVALUE(Plantilla!BC331),"")</f>
        <v/>
      </c>
      <c r="BF320" s="6">
        <f>IF($C320="OK",_xlfn.NUMBERVALUE(Plantilla!BD331),"")</f>
        <v/>
      </c>
      <c r="BG320" s="4">
        <f>IF($C320="OK",_xlfn.NUMBERVALUE(Plantilla!BE331),"")</f>
        <v/>
      </c>
      <c r="BH320" s="6">
        <f>IF($C320="OK",_xlfn.NUMBERVALUE(Plantilla!BF331),"")</f>
        <v/>
      </c>
      <c r="BI320" s="110">
        <f>IF($C320="OK",_xlfn.NUMBERVALUE(Plantilla!BG331),"")</f>
        <v/>
      </c>
      <c r="BJ320" s="6">
        <f>IF($C320="OK",_xlfn.NUMBERVALUE(Plantilla!BH331),"")</f>
        <v/>
      </c>
      <c r="BK320" s="109">
        <f>IF($C320="OK",_xlfn.NUMBERVALUE(Plantilla!BI331),"")</f>
        <v/>
      </c>
      <c r="BL320" s="6">
        <f>IF($C320="OK",
   IF(Plantilla!BJ331&lt;&gt;"",
      TEXT(VLOOKUP(Plantilla!BJ331,'Tablas '!$Z$4:$AA$6,2,FALSE),"#"),
   ""),
"")</f>
        <v/>
      </c>
      <c r="BM320" s="4">
        <f>IF($C320="OK",_xlfn.NUMBERVALUE(Plantilla!BK331),"")</f>
        <v/>
      </c>
      <c r="BN320" s="4">
        <f>IF($C320="OK",_xlfn.NUMBERVALUE(Plantilla!BL331),"")</f>
        <v/>
      </c>
      <c r="BO320" s="6">
        <f>IF($C320="OK",_xlfn.NUMBERVALUE(Plantilla!BM331),"")</f>
        <v/>
      </c>
      <c r="BP320" s="4">
        <f>IF($C320="OK",_xlfn.NUMBERVALUE(Plantilla!BN331),"")</f>
        <v/>
      </c>
      <c r="BQ320" s="6">
        <f>IF($C320="OK",_xlfn.NUMBERVALUE(Plantilla!BO331),"")</f>
        <v/>
      </c>
      <c r="BR320" s="4">
        <f>IF($C320="OK",_xlfn.NUMBERVALUE(Plantilla!BP331),"")</f>
        <v/>
      </c>
      <c r="BS320" s="6">
        <f>IF($C320="OK",_xlfn.NUMBERVALUE(Plantilla!BQ331),"")</f>
        <v/>
      </c>
      <c r="BT320" s="4">
        <f>IF($C320="OK",_xlfn.NUMBERVALUE(Plantilla!BR331),"")</f>
        <v/>
      </c>
      <c r="BU320" s="6">
        <f>IF($C320="OK",_xlfn.NUMBERVALUE(Plantilla!BS331),"")</f>
        <v/>
      </c>
      <c r="BV320" s="6">
        <f>IF($C320="OK",_xlfn.NUMBERVALUE(Plantilla!BT331),"")</f>
        <v/>
      </c>
      <c r="BW320" s="6">
        <f>IF($C320="OK",_xlfn.NUMBERVALUE(Plantilla!BU331),"")</f>
        <v/>
      </c>
      <c r="BX320" s="6">
        <f>IF($C320="OK",_xlfn.NUMBERVALUE(Plantilla!BV331),"")</f>
        <v/>
      </c>
      <c r="BY320" s="6">
        <f>IF($C320="OK",_xlfn.NUMBERVALUE(Plantilla!BW331),"")</f>
        <v/>
      </c>
      <c r="BZ320" s="6">
        <f>IF($C320="OK",_xlfn.NUMBERVALUE(Plantilla!BX331),"")</f>
        <v/>
      </c>
      <c r="CA320" s="6">
        <f>IF($C320="OK",_xlfn.NUMBERVALUE(Plantilla!BY331),"")</f>
        <v/>
      </c>
      <c r="CB320" s="6">
        <f>IF($C320="OK",_xlfn.NUMBERVALUE(Plantilla!BZ331),"")</f>
        <v/>
      </c>
      <c r="CC320" s="6">
        <f>IF($C320="OK",_xlfn.NUMBERVALUE(Plantilla!CA331),"")</f>
        <v/>
      </c>
      <c r="CD320" s="6">
        <f>IF($C320="OK",_xlfn.NUMBERVALUE(Plantilla!CB331),"")</f>
        <v/>
      </c>
      <c r="CE320" s="6">
        <f>IF($C320="OK",_xlfn.NUMBERVALUE(Plantilla!CC331),"")</f>
        <v/>
      </c>
      <c r="CF320" s="4">
        <f>IF($C320="OK",_xlfn.NUMBERVALUE(Plantilla!CD331),"")</f>
        <v/>
      </c>
      <c r="CG320" s="6">
        <f>IF($C320="OK",_xlfn.NUMBERVALUE(Plantilla!CE331),"")</f>
        <v/>
      </c>
      <c r="CH320" s="6">
        <f>IF($C320="OK",_xlfn.NUMBERVALUE(Plantilla!CF331),"")</f>
        <v/>
      </c>
      <c r="CI320" s="6">
        <f>IF($C320="OK",_xlfn.NUMBERVALUE(Plantilla!CG331),"")</f>
        <v/>
      </c>
      <c r="CJ320" s="6">
        <f>IF($C320="OK",_xlfn.NUMBERVALUE(Plantilla!CH331),"")</f>
        <v/>
      </c>
      <c r="CK320" s="6">
        <f>IF($C320="OK",_xlfn.NUMBERVALUE(Plantilla!CI331),"")</f>
        <v/>
      </c>
      <c r="CL320" s="6">
        <f>IF($C320="OK",_xlfn.NUMBERVALUE(Plantilla!CJ331),"")</f>
        <v/>
      </c>
      <c r="CM320">
        <f>IF($C320="OK",TEXT(Plantilla!CK331,"#"),"")</f>
        <v/>
      </c>
      <c r="CN320" s="6">
        <f>IF($C320="OK",_xlfn.NUMBERVALUE(Plantilla!CL331),"")</f>
        <v/>
      </c>
      <c r="CO320" s="6">
        <f>IF($C320="OK",_xlfn.NUMBERVALUE(Plantilla!CM331),"")</f>
        <v/>
      </c>
      <c r="CP320" s="110">
        <f>IF($C320="OK",_xlfn.NUMBERVALUE(Plantilla!CN331),"")</f>
        <v/>
      </c>
      <c r="CQ320" s="6">
        <f>IF($C320="OK",_xlfn.NUMBERVALUE(Plantilla!CO331),"")</f>
        <v/>
      </c>
      <c r="CR320" s="109">
        <f>IF($C320="OK",_xlfn.NUMBERVALUE(Plantilla!CP331),"")</f>
        <v/>
      </c>
      <c r="CS320" s="110">
        <f>IF($C320="OK",_xlfn.NUMBERVALUE(Plantilla!CQ331),"")</f>
        <v/>
      </c>
      <c r="CT320" s="6">
        <f>IF($C320="OK",_xlfn.NUMBERVALUE(Plantilla!CR331),"")</f>
        <v/>
      </c>
      <c r="CU320" s="109">
        <f>IF($C320="OK",_xlfn.NUMBERVALUE(Plantilla!CS331),"")</f>
        <v/>
      </c>
      <c r="CV320" s="110">
        <f>IF($C320="OK",_xlfn.NUMBERVALUE(Plantilla!CT331),"")</f>
        <v/>
      </c>
      <c r="CW320" s="6">
        <f>IF($C320="OK",_xlfn.NUMBERVALUE(Plantilla!CU331),"")</f>
        <v/>
      </c>
      <c r="CX320" s="82">
        <f>IF($C320="OK",_xlfn.NUMBERVALUE(Plantilla!CV331),"")</f>
        <v/>
      </c>
      <c r="CY320" s="6">
        <f>IF($C320="OK",_xlfn.NUMBERVALUE(Plantilla!CW331),"")</f>
        <v/>
      </c>
      <c r="CZ320" s="82">
        <f>IF($C320="OK",_xlfn.NUMBERVALUE(Plantilla!CX331),"")</f>
        <v/>
      </c>
      <c r="DA320" s="6">
        <f>IF($C320="OK",_xlfn.NUMBERVALUE(Plantilla!CY331),"")</f>
        <v/>
      </c>
      <c r="DB320" s="109">
        <f>IF($C320="OK",_xlfn.NUMBERVALUE(Plantilla!CZ331),"")</f>
        <v/>
      </c>
      <c r="DC320" s="6">
        <f>IF($C320="OK",_xlfn.NUMBERVALUE(Plantilla!DA331),"")</f>
        <v/>
      </c>
      <c r="DD320" s="6">
        <f>IF($C320="OK",TEXT(Plantilla!DB331,"#"),"")</f>
        <v/>
      </c>
      <c r="DE320" s="6">
        <f>IF($C320="OK",_xlfn.NUMBERVALUE(Plantilla!DC331),"")</f>
        <v/>
      </c>
      <c r="DF320" s="4">
        <f>IF($C320="OK",_xlfn.NUMBERVALUE(Plantilla!DD331),"")</f>
        <v/>
      </c>
      <c r="DG320" s="6">
        <f>IF($C320="OK",_xlfn.NUMBERVALUE(Plantilla!DE331),"")</f>
        <v/>
      </c>
      <c r="DH320" s="6">
        <f>IF($C320="OK",_xlfn.NUMBERVALUE(Plantilla!DF331),"")</f>
        <v/>
      </c>
      <c r="DI320" s="6">
        <f>IF($C320="OK",_xlfn.NUMBERVALUE(Plantilla!DG331),"")</f>
        <v/>
      </c>
      <c r="DJ320" s="6">
        <f>IF($C320="OK",_xlfn.NUMBERVALUE(Plantilla!DH331),"")</f>
        <v/>
      </c>
      <c r="DK320" s="6">
        <f>IF($C320="OK",_xlfn.NUMBERVALUE(Plantilla!DI331),"")</f>
        <v/>
      </c>
      <c r="DL320" s="6">
        <f>IF($C320="OK",_xlfn.NUMBERVALUE(Plantilla!DJ331),"")</f>
        <v/>
      </c>
      <c r="DM320" s="6">
        <f>IF($C320="OK",_xlfn.NUMBERVALUE(Plantilla!DK331),"")</f>
        <v/>
      </c>
      <c r="DN320" s="6">
        <f>IF($C320="OK",_xlfn.NUMBERVALUE(Plantilla!DL331),"")</f>
        <v/>
      </c>
      <c r="DO320" s="6">
        <f>IF($C320="OK",_xlfn.NUMBERVALUE(Plantilla!DM331),"")</f>
        <v/>
      </c>
      <c r="DP320" s="6">
        <f>IF($C320="OK",_xlfn.NUMBERVALUE(Plantilla!DN331),"")</f>
        <v/>
      </c>
      <c r="DQ320" s="6">
        <f>IF($C320="OK",_xlfn.NUMBERVALUE(Plantilla!DO331),"")</f>
        <v/>
      </c>
      <c r="DR320" s="6">
        <f>IF($C320="OK",_xlfn.NUMBERVALUE(Plantilla!DP331),"")</f>
        <v/>
      </c>
      <c r="DS320">
        <f>IF($C320="OK",TEXT(Plantilla!DR331,"#"),"")</f>
        <v/>
      </c>
      <c r="DT320" s="6" t="n"/>
    </row>
    <row r="321">
      <c r="A321">
        <f>IF(Plantilla!$I$6="¡Perfecto!, Guarda el archivo y adjúntalo a tu interfaz de Nómina Electrónica","OK","Error")</f>
        <v/>
      </c>
      <c r="B321">
        <f>IF(Plantilla!$I$6="¡Perfecto!, Guarda el archivo y adjúntalo a tu interfaz de Nómina Electrónica",MID(Plantilla!$D$2,SEARCH("V",Plantilla!$D$2),10),"")</f>
        <v/>
      </c>
      <c r="C321">
        <f>Plantilla!C332</f>
        <v/>
      </c>
      <c r="D321">
        <f>IF($C321="OK",Plantilla!B332,"")</f>
        <v/>
      </c>
      <c r="E321">
        <f>IF($C321="OK",
   VLOOKUP(Plantilla!$E$4,'Tablas '!$AP$4:$AT$6,5,FALSE),
"")</f>
        <v/>
      </c>
      <c r="F321">
        <f>IF($C321="OK",TEXT(Plantilla!D332,"#"),"")</f>
        <v/>
      </c>
      <c r="G321">
        <f>IF($C321="OK",
   VLOOKUP(Plantilla!E332,'Tablas '!$B$4:$C$14,2,FALSE),
"")</f>
        <v/>
      </c>
      <c r="H321">
        <f>IF($C321="OK",TEXT(Plantilla!F332,"#"),"")</f>
        <v/>
      </c>
      <c r="I321">
        <f>IF($C321="OK",TEXT(Plantilla!G332,"#"),"")</f>
        <v/>
      </c>
      <c r="J321">
        <f>IF($C321="OK",TEXT(Plantilla!H332,"#"),"")</f>
        <v/>
      </c>
      <c r="K321">
        <f>IF($C321="OK",TEXT(Plantilla!I332,"#"),"")</f>
        <v/>
      </c>
      <c r="L321">
        <f>IF($C321="OK",TEXT(Plantilla!J332,"#"),"")</f>
        <v/>
      </c>
      <c r="M321">
        <f>IF($C321="OK",TEXT(Plantilla!K332,"#"),"")</f>
        <v/>
      </c>
      <c r="N321">
        <f>IF($C321="OK",
   CONCATENATE(YEAR(Plantilla!L332),"-",TEXT(MONTH(Plantilla!L332),"00"),"-",TEXT(DAY(Plantilla!L332),"00")),
"")</f>
        <v/>
      </c>
      <c r="O321">
        <f>IF($C321="OK",_xlfn.NUMBERVALUE(Plantilla!M332),"")</f>
        <v/>
      </c>
      <c r="P321">
        <f>IF($C321="OK",
   IF(Plantilla!N332&lt;&gt;"",
      CONCATENATE(YEAR(Plantilla!N332),"-",TEXT(MONTH(Plantilla!N332),"00"),"-",TEXT(DAY(Plantilla!N332),"00")),
   ""),
"")</f>
        <v/>
      </c>
      <c r="Q321">
        <f>IF($C321="OK",
   VLOOKUP(Plantilla!O332,'Tablas '!$E$4:$F$19,2,FALSE),
"")</f>
        <v/>
      </c>
      <c r="R321">
        <f>IF($C321="OK",
   VLOOKUP(Plantilla!P332,'Tablas '!$H$4:$I$5,2,FALSE),
"")</f>
        <v/>
      </c>
      <c r="S321">
        <f>IF($C321="OK",
   VLOOKUP(Plantilla!Q332,'Tablas '!$K$4:$L$8,2,FALSE),
"")</f>
        <v/>
      </c>
      <c r="T321">
        <f>IF($C321="OK",
   VLOOKUP(Plantilla!R332,'Tablas '!$AE$4:$AF$6,2,FALSE),
"")</f>
        <v/>
      </c>
      <c r="U321">
        <f>IF($C321="OK",
   VLOOKUP(Plantilla!S332,'Tablas '!$AE$4:$AF$6,2,FALSE),
"")</f>
        <v/>
      </c>
      <c r="V321">
        <f>IF($C321="OK",TEXT(Plantilla!T332,"#"),"")</f>
        <v/>
      </c>
      <c r="W321" s="84">
        <f>IF($C321="OK",
   VLOOKUP(Plantilla!U332,'Tablas '!$AM$4:$AN$1126,2,FALSE),
"")</f>
        <v/>
      </c>
      <c r="X321">
        <f>IF($C321="OK",TEXT(Plantilla!V332,"#"),"")</f>
        <v/>
      </c>
      <c r="Y321">
        <f>IF($C321="OK",
   CONCATENATE(YEAR(Plantilla!W332),"-",TEXT(MONTH(Plantilla!W332),"00"),"-",TEXT(DAY(Plantilla!W332),"00")),
"")</f>
        <v/>
      </c>
      <c r="Z321">
        <f>IF($C321="OK",
   CONCATENATE(YEAR(Plantilla!X332),"-",TEXT(MONTH(Plantilla!X332),"00"),"-",TEXT(DAY(Plantilla!X332),"00")),
"")</f>
        <v/>
      </c>
      <c r="AA321">
        <f>IF($C321="OK",
   TEXT(VLOOKUP(Plantilla!Y332,'Tablas '!$Q$4:$R$9,2,FALSE),"#"),
"")</f>
        <v/>
      </c>
      <c r="AB321">
        <f>IF($C321="OK",
   CONCATENATE(YEAR(Plantilla!Z332),"-",TEXT(MONTH(Plantilla!Z332),"00"),"-",TEXT(DAY(Plantilla!Z332),"00")),
"")</f>
        <v/>
      </c>
      <c r="AC321">
        <f>IF($C321="OK",
   TEXT(VLOOKUP(Plantilla!AA332,'Tablas '!$T$4:$U$13,2,FALSE),"#"),
"")</f>
        <v/>
      </c>
      <c r="AD321">
        <f>IF($C321="OK",TEXT(Plantilla!AB332,"#"),"")</f>
        <v/>
      </c>
      <c r="AE321">
        <f>IF($C321="OK",
   IF(Plantilla!AC332&lt;&gt;"",
      TEXT(VLOOKUP(Plantilla!AC332,'Tablas '!$W$4:$X$7,2,FALSE),"#"),
   ""),
"")</f>
        <v/>
      </c>
      <c r="AF321">
        <f>IF($C321="OK",TEXT(Plantilla!AD332,"#"),"")</f>
        <v/>
      </c>
      <c r="AG321" s="6">
        <f>IF($C321="OK",_xlfn.NUMBERVALUE(Plantilla!AE332),"")</f>
        <v/>
      </c>
      <c r="AH321" s="4">
        <f>IF($C321="OK",_xlfn.NUMBERVALUE(Plantilla!AF332),"")</f>
        <v/>
      </c>
      <c r="AI321" s="6">
        <f>IF($C321="OK",_xlfn.NUMBERVALUE(Plantilla!AG332),"")</f>
        <v/>
      </c>
      <c r="AJ321" s="6">
        <f>IF($C321="OK",_xlfn.NUMBERVALUE(Plantilla!AH332),"")</f>
        <v/>
      </c>
      <c r="AK321" s="6">
        <f>IF($C321="OK",_xlfn.NUMBERVALUE(Plantilla!AI332),"")</f>
        <v/>
      </c>
      <c r="AL321" s="6">
        <f>IF($C321="OK",_xlfn.NUMBERVALUE(Plantilla!AJ332),"")</f>
        <v/>
      </c>
      <c r="AM321" s="4">
        <f>IF($C321="OK",_xlfn.NUMBERVALUE(Plantilla!AK332),"")</f>
        <v/>
      </c>
      <c r="AN321" s="6">
        <f>IF($C321="OK",_xlfn.NUMBERVALUE(Plantilla!AL332),"")</f>
        <v/>
      </c>
      <c r="AO321" s="4">
        <f>IF($C321="OK",_xlfn.NUMBERVALUE(Plantilla!AM332),"")</f>
        <v/>
      </c>
      <c r="AP321" s="6">
        <f>IF($C321="OK",_xlfn.NUMBERVALUE(Plantilla!AN332),"")</f>
        <v/>
      </c>
      <c r="AQ321" s="4">
        <f>IF($C321="OK",_xlfn.NUMBERVALUE(Plantilla!AO332),"")</f>
        <v/>
      </c>
      <c r="AR321" s="6">
        <f>IF($C321="OK",_xlfn.NUMBERVALUE(Plantilla!AP332),"")</f>
        <v/>
      </c>
      <c r="AS321" s="4">
        <f>IF($C321="OK",_xlfn.NUMBERVALUE(Plantilla!AQ332),"")</f>
        <v/>
      </c>
      <c r="AT321" s="6">
        <f>IF($C321="OK",_xlfn.NUMBERVALUE(Plantilla!AR332),"")</f>
        <v/>
      </c>
      <c r="AU321" s="4">
        <f>IF($C321="OK",_xlfn.NUMBERVALUE(Plantilla!AS332),"")</f>
        <v/>
      </c>
      <c r="AV321" s="6">
        <f>IF($C321="OK",_xlfn.NUMBERVALUE(Plantilla!AT332),"")</f>
        <v/>
      </c>
      <c r="AW321" s="4">
        <f>IF($C321="OK",_xlfn.NUMBERVALUE(Plantilla!AU332),"")</f>
        <v/>
      </c>
      <c r="AX321" s="6">
        <f>IF($C321="OK",_xlfn.NUMBERVALUE(Plantilla!AV332),"")</f>
        <v/>
      </c>
      <c r="AY321" s="4">
        <f>IF($C321="OK",_xlfn.NUMBERVALUE(Plantilla!AW332),"")</f>
        <v/>
      </c>
      <c r="AZ321" s="6">
        <f>IF($C321="OK",_xlfn.NUMBERVALUE(Plantilla!AX332),"")</f>
        <v/>
      </c>
      <c r="BA321">
        <f>IF($C321="OK",_xlfn.NUMBERVALUE(Plantilla!AY332),"")</f>
        <v/>
      </c>
      <c r="BB321">
        <f>IF($C321="OK",_xlfn.NUMBERVALUE(Plantilla!AZ332),"")</f>
        <v/>
      </c>
      <c r="BC321" s="4">
        <f>IF($C321="OK",_xlfn.NUMBERVALUE(Plantilla!BA332),"")</f>
        <v/>
      </c>
      <c r="BD321" s="6">
        <f>IF($C321="OK",_xlfn.NUMBERVALUE(Plantilla!BB332),"")</f>
        <v/>
      </c>
      <c r="BE321" s="4">
        <f>IF($C321="OK",_xlfn.NUMBERVALUE(Plantilla!BC332),"")</f>
        <v/>
      </c>
      <c r="BF321" s="6">
        <f>IF($C321="OK",_xlfn.NUMBERVALUE(Plantilla!BD332),"")</f>
        <v/>
      </c>
      <c r="BG321" s="4">
        <f>IF($C321="OK",_xlfn.NUMBERVALUE(Plantilla!BE332),"")</f>
        <v/>
      </c>
      <c r="BH321" s="6">
        <f>IF($C321="OK",_xlfn.NUMBERVALUE(Plantilla!BF332),"")</f>
        <v/>
      </c>
      <c r="BI321" s="110">
        <f>IF($C321="OK",_xlfn.NUMBERVALUE(Plantilla!BG332),"")</f>
        <v/>
      </c>
      <c r="BJ321" s="6">
        <f>IF($C321="OK",_xlfn.NUMBERVALUE(Plantilla!BH332),"")</f>
        <v/>
      </c>
      <c r="BK321" s="109">
        <f>IF($C321="OK",_xlfn.NUMBERVALUE(Plantilla!BI332),"")</f>
        <v/>
      </c>
      <c r="BL321" s="6">
        <f>IF($C321="OK",
   IF(Plantilla!BJ332&lt;&gt;"",
      TEXT(VLOOKUP(Plantilla!BJ332,'Tablas '!$Z$4:$AA$6,2,FALSE),"#"),
   ""),
"")</f>
        <v/>
      </c>
      <c r="BM321" s="4">
        <f>IF($C321="OK",_xlfn.NUMBERVALUE(Plantilla!BK332),"")</f>
        <v/>
      </c>
      <c r="BN321" s="4">
        <f>IF($C321="OK",_xlfn.NUMBERVALUE(Plantilla!BL332),"")</f>
        <v/>
      </c>
      <c r="BO321" s="6">
        <f>IF($C321="OK",_xlfn.NUMBERVALUE(Plantilla!BM332),"")</f>
        <v/>
      </c>
      <c r="BP321" s="4">
        <f>IF($C321="OK",_xlfn.NUMBERVALUE(Plantilla!BN332),"")</f>
        <v/>
      </c>
      <c r="BQ321" s="6">
        <f>IF($C321="OK",_xlfn.NUMBERVALUE(Plantilla!BO332),"")</f>
        <v/>
      </c>
      <c r="BR321" s="4">
        <f>IF($C321="OK",_xlfn.NUMBERVALUE(Plantilla!BP332),"")</f>
        <v/>
      </c>
      <c r="BS321" s="6">
        <f>IF($C321="OK",_xlfn.NUMBERVALUE(Plantilla!BQ332),"")</f>
        <v/>
      </c>
      <c r="BT321" s="4">
        <f>IF($C321="OK",_xlfn.NUMBERVALUE(Plantilla!BR332),"")</f>
        <v/>
      </c>
      <c r="BU321" s="6">
        <f>IF($C321="OK",_xlfn.NUMBERVALUE(Plantilla!BS332),"")</f>
        <v/>
      </c>
      <c r="BV321" s="6">
        <f>IF($C321="OK",_xlfn.NUMBERVALUE(Plantilla!BT332),"")</f>
        <v/>
      </c>
      <c r="BW321" s="6">
        <f>IF($C321="OK",_xlfn.NUMBERVALUE(Plantilla!BU332),"")</f>
        <v/>
      </c>
      <c r="BX321" s="6">
        <f>IF($C321="OK",_xlfn.NUMBERVALUE(Plantilla!BV332),"")</f>
        <v/>
      </c>
      <c r="BY321" s="6">
        <f>IF($C321="OK",_xlfn.NUMBERVALUE(Plantilla!BW332),"")</f>
        <v/>
      </c>
      <c r="BZ321" s="6">
        <f>IF($C321="OK",_xlfn.NUMBERVALUE(Plantilla!BX332),"")</f>
        <v/>
      </c>
      <c r="CA321" s="6">
        <f>IF($C321="OK",_xlfn.NUMBERVALUE(Plantilla!BY332),"")</f>
        <v/>
      </c>
      <c r="CB321" s="6">
        <f>IF($C321="OK",_xlfn.NUMBERVALUE(Plantilla!BZ332),"")</f>
        <v/>
      </c>
      <c r="CC321" s="6">
        <f>IF($C321="OK",_xlfn.NUMBERVALUE(Plantilla!CA332),"")</f>
        <v/>
      </c>
      <c r="CD321" s="6">
        <f>IF($C321="OK",_xlfn.NUMBERVALUE(Plantilla!CB332),"")</f>
        <v/>
      </c>
      <c r="CE321" s="6">
        <f>IF($C321="OK",_xlfn.NUMBERVALUE(Plantilla!CC332),"")</f>
        <v/>
      </c>
      <c r="CF321" s="4">
        <f>IF($C321="OK",_xlfn.NUMBERVALUE(Plantilla!CD332),"")</f>
        <v/>
      </c>
      <c r="CG321" s="6">
        <f>IF($C321="OK",_xlfn.NUMBERVALUE(Plantilla!CE332),"")</f>
        <v/>
      </c>
      <c r="CH321" s="6">
        <f>IF($C321="OK",_xlfn.NUMBERVALUE(Plantilla!CF332),"")</f>
        <v/>
      </c>
      <c r="CI321" s="6">
        <f>IF($C321="OK",_xlfn.NUMBERVALUE(Plantilla!CG332),"")</f>
        <v/>
      </c>
      <c r="CJ321" s="6">
        <f>IF($C321="OK",_xlfn.NUMBERVALUE(Plantilla!CH332),"")</f>
        <v/>
      </c>
      <c r="CK321" s="6">
        <f>IF($C321="OK",_xlfn.NUMBERVALUE(Plantilla!CI332),"")</f>
        <v/>
      </c>
      <c r="CL321" s="6">
        <f>IF($C321="OK",_xlfn.NUMBERVALUE(Plantilla!CJ332),"")</f>
        <v/>
      </c>
      <c r="CM321">
        <f>IF($C321="OK",TEXT(Plantilla!CK332,"#"),"")</f>
        <v/>
      </c>
      <c r="CN321" s="6">
        <f>IF($C321="OK",_xlfn.NUMBERVALUE(Plantilla!CL332),"")</f>
        <v/>
      </c>
      <c r="CO321" s="6">
        <f>IF($C321="OK",_xlfn.NUMBERVALUE(Plantilla!CM332),"")</f>
        <v/>
      </c>
      <c r="CP321" s="110">
        <f>IF($C321="OK",_xlfn.NUMBERVALUE(Plantilla!CN332),"")</f>
        <v/>
      </c>
      <c r="CQ321" s="6">
        <f>IF($C321="OK",_xlfn.NUMBERVALUE(Plantilla!CO332),"")</f>
        <v/>
      </c>
      <c r="CR321" s="109">
        <f>IF($C321="OK",_xlfn.NUMBERVALUE(Plantilla!CP332),"")</f>
        <v/>
      </c>
      <c r="CS321" s="110">
        <f>IF($C321="OK",_xlfn.NUMBERVALUE(Plantilla!CQ332),"")</f>
        <v/>
      </c>
      <c r="CT321" s="6">
        <f>IF($C321="OK",_xlfn.NUMBERVALUE(Plantilla!CR332),"")</f>
        <v/>
      </c>
      <c r="CU321" s="109">
        <f>IF($C321="OK",_xlfn.NUMBERVALUE(Plantilla!CS332),"")</f>
        <v/>
      </c>
      <c r="CV321" s="110">
        <f>IF($C321="OK",_xlfn.NUMBERVALUE(Plantilla!CT332),"")</f>
        <v/>
      </c>
      <c r="CW321" s="6">
        <f>IF($C321="OK",_xlfn.NUMBERVALUE(Plantilla!CU332),"")</f>
        <v/>
      </c>
      <c r="CX321" s="82">
        <f>IF($C321="OK",_xlfn.NUMBERVALUE(Plantilla!CV332),"")</f>
        <v/>
      </c>
      <c r="CY321" s="6">
        <f>IF($C321="OK",_xlfn.NUMBERVALUE(Plantilla!CW332),"")</f>
        <v/>
      </c>
      <c r="CZ321" s="82">
        <f>IF($C321="OK",_xlfn.NUMBERVALUE(Plantilla!CX332),"")</f>
        <v/>
      </c>
      <c r="DA321" s="6">
        <f>IF($C321="OK",_xlfn.NUMBERVALUE(Plantilla!CY332),"")</f>
        <v/>
      </c>
      <c r="DB321" s="109">
        <f>IF($C321="OK",_xlfn.NUMBERVALUE(Plantilla!CZ332),"")</f>
        <v/>
      </c>
      <c r="DC321" s="6">
        <f>IF($C321="OK",_xlfn.NUMBERVALUE(Plantilla!DA332),"")</f>
        <v/>
      </c>
      <c r="DD321" s="6">
        <f>IF($C321="OK",TEXT(Plantilla!DB332,"#"),"")</f>
        <v/>
      </c>
      <c r="DE321" s="6">
        <f>IF($C321="OK",_xlfn.NUMBERVALUE(Plantilla!DC332),"")</f>
        <v/>
      </c>
      <c r="DF321" s="4">
        <f>IF($C321="OK",_xlfn.NUMBERVALUE(Plantilla!DD332),"")</f>
        <v/>
      </c>
      <c r="DG321" s="6">
        <f>IF($C321="OK",_xlfn.NUMBERVALUE(Plantilla!DE332),"")</f>
        <v/>
      </c>
      <c r="DH321" s="6">
        <f>IF($C321="OK",_xlfn.NUMBERVALUE(Plantilla!DF332),"")</f>
        <v/>
      </c>
      <c r="DI321" s="6">
        <f>IF($C321="OK",_xlfn.NUMBERVALUE(Plantilla!DG332),"")</f>
        <v/>
      </c>
      <c r="DJ321" s="6">
        <f>IF($C321="OK",_xlfn.NUMBERVALUE(Plantilla!DH332),"")</f>
        <v/>
      </c>
      <c r="DK321" s="6">
        <f>IF($C321="OK",_xlfn.NUMBERVALUE(Plantilla!DI332),"")</f>
        <v/>
      </c>
      <c r="DL321" s="6">
        <f>IF($C321="OK",_xlfn.NUMBERVALUE(Plantilla!DJ332),"")</f>
        <v/>
      </c>
      <c r="DM321" s="6">
        <f>IF($C321="OK",_xlfn.NUMBERVALUE(Plantilla!DK332),"")</f>
        <v/>
      </c>
      <c r="DN321" s="6">
        <f>IF($C321="OK",_xlfn.NUMBERVALUE(Plantilla!DL332),"")</f>
        <v/>
      </c>
      <c r="DO321" s="6">
        <f>IF($C321="OK",_xlfn.NUMBERVALUE(Plantilla!DM332),"")</f>
        <v/>
      </c>
      <c r="DP321" s="6">
        <f>IF($C321="OK",_xlfn.NUMBERVALUE(Plantilla!DN332),"")</f>
        <v/>
      </c>
      <c r="DQ321" s="6">
        <f>IF($C321="OK",_xlfn.NUMBERVALUE(Plantilla!DO332),"")</f>
        <v/>
      </c>
      <c r="DR321" s="6">
        <f>IF($C321="OK",_xlfn.NUMBERVALUE(Plantilla!DP332),"")</f>
        <v/>
      </c>
      <c r="DS321">
        <f>IF($C321="OK",TEXT(Plantilla!DR332,"#"),"")</f>
        <v/>
      </c>
      <c r="DT321" s="6" t="n"/>
    </row>
    <row r="322">
      <c r="A322">
        <f>IF(Plantilla!$I$6="¡Perfecto!, Guarda el archivo y adjúntalo a tu interfaz de Nómina Electrónica","OK","Error")</f>
        <v/>
      </c>
      <c r="B322">
        <f>IF(Plantilla!$I$6="¡Perfecto!, Guarda el archivo y adjúntalo a tu interfaz de Nómina Electrónica",MID(Plantilla!$D$2,SEARCH("V",Plantilla!$D$2),10),"")</f>
        <v/>
      </c>
      <c r="C322">
        <f>Plantilla!C333</f>
        <v/>
      </c>
      <c r="D322">
        <f>IF($C322="OK",Plantilla!B333,"")</f>
        <v/>
      </c>
      <c r="E322">
        <f>IF($C322="OK",
   VLOOKUP(Plantilla!$E$4,'Tablas '!$AP$4:$AT$6,5,FALSE),
"")</f>
        <v/>
      </c>
      <c r="F322">
        <f>IF($C322="OK",TEXT(Plantilla!D333,"#"),"")</f>
        <v/>
      </c>
      <c r="G322">
        <f>IF($C322="OK",
   VLOOKUP(Plantilla!E333,'Tablas '!$B$4:$C$14,2,FALSE),
"")</f>
        <v/>
      </c>
      <c r="H322">
        <f>IF($C322="OK",TEXT(Plantilla!F333,"#"),"")</f>
        <v/>
      </c>
      <c r="I322">
        <f>IF($C322="OK",TEXT(Plantilla!G333,"#"),"")</f>
        <v/>
      </c>
      <c r="J322">
        <f>IF($C322="OK",TEXT(Plantilla!H333,"#"),"")</f>
        <v/>
      </c>
      <c r="K322">
        <f>IF($C322="OK",TEXT(Plantilla!I333,"#"),"")</f>
        <v/>
      </c>
      <c r="L322">
        <f>IF($C322="OK",TEXT(Plantilla!J333,"#"),"")</f>
        <v/>
      </c>
      <c r="M322">
        <f>IF($C322="OK",TEXT(Plantilla!K333,"#"),"")</f>
        <v/>
      </c>
      <c r="N322">
        <f>IF($C322="OK",
   CONCATENATE(YEAR(Plantilla!L333),"-",TEXT(MONTH(Plantilla!L333),"00"),"-",TEXT(DAY(Plantilla!L333),"00")),
"")</f>
        <v/>
      </c>
      <c r="O322">
        <f>IF($C322="OK",_xlfn.NUMBERVALUE(Plantilla!M333),"")</f>
        <v/>
      </c>
      <c r="P322">
        <f>IF($C322="OK",
   IF(Plantilla!N333&lt;&gt;"",
      CONCATENATE(YEAR(Plantilla!N333),"-",TEXT(MONTH(Plantilla!N333),"00"),"-",TEXT(DAY(Plantilla!N333),"00")),
   ""),
"")</f>
        <v/>
      </c>
      <c r="Q322">
        <f>IF($C322="OK",
   VLOOKUP(Plantilla!O333,'Tablas '!$E$4:$F$19,2,FALSE),
"")</f>
        <v/>
      </c>
      <c r="R322">
        <f>IF($C322="OK",
   VLOOKUP(Plantilla!P333,'Tablas '!$H$4:$I$5,2,FALSE),
"")</f>
        <v/>
      </c>
      <c r="S322">
        <f>IF($C322="OK",
   VLOOKUP(Plantilla!Q333,'Tablas '!$K$4:$L$8,2,FALSE),
"")</f>
        <v/>
      </c>
      <c r="T322">
        <f>IF($C322="OK",
   VLOOKUP(Plantilla!R333,'Tablas '!$AE$4:$AF$6,2,FALSE),
"")</f>
        <v/>
      </c>
      <c r="U322">
        <f>IF($C322="OK",
   VLOOKUP(Plantilla!S333,'Tablas '!$AE$4:$AF$6,2,FALSE),
"")</f>
        <v/>
      </c>
      <c r="V322">
        <f>IF($C322="OK",TEXT(Plantilla!T333,"#"),"")</f>
        <v/>
      </c>
      <c r="W322" s="84">
        <f>IF($C322="OK",
   VLOOKUP(Plantilla!U333,'Tablas '!$AM$4:$AN$1126,2,FALSE),
"")</f>
        <v/>
      </c>
      <c r="X322">
        <f>IF($C322="OK",TEXT(Plantilla!V333,"#"),"")</f>
        <v/>
      </c>
      <c r="Y322">
        <f>IF($C322="OK",
   CONCATENATE(YEAR(Plantilla!W333),"-",TEXT(MONTH(Plantilla!W333),"00"),"-",TEXT(DAY(Plantilla!W333),"00")),
"")</f>
        <v/>
      </c>
      <c r="Z322">
        <f>IF($C322="OK",
   CONCATENATE(YEAR(Plantilla!X333),"-",TEXT(MONTH(Plantilla!X333),"00"),"-",TEXT(DAY(Plantilla!X333),"00")),
"")</f>
        <v/>
      </c>
      <c r="AA322">
        <f>IF($C322="OK",
   TEXT(VLOOKUP(Plantilla!Y333,'Tablas '!$Q$4:$R$9,2,FALSE),"#"),
"")</f>
        <v/>
      </c>
      <c r="AB322">
        <f>IF($C322="OK",
   CONCATENATE(YEAR(Plantilla!Z333),"-",TEXT(MONTH(Plantilla!Z333),"00"),"-",TEXT(DAY(Plantilla!Z333),"00")),
"")</f>
        <v/>
      </c>
      <c r="AC322">
        <f>IF($C322="OK",
   TEXT(VLOOKUP(Plantilla!AA333,'Tablas '!$T$4:$U$13,2,FALSE),"#"),
"")</f>
        <v/>
      </c>
      <c r="AD322">
        <f>IF($C322="OK",TEXT(Plantilla!AB333,"#"),"")</f>
        <v/>
      </c>
      <c r="AE322">
        <f>IF($C322="OK",
   IF(Plantilla!AC333&lt;&gt;"",
      TEXT(VLOOKUP(Plantilla!AC333,'Tablas '!$W$4:$X$7,2,FALSE),"#"),
   ""),
"")</f>
        <v/>
      </c>
      <c r="AF322">
        <f>IF($C322="OK",TEXT(Plantilla!AD333,"#"),"")</f>
        <v/>
      </c>
      <c r="AG322" s="6">
        <f>IF($C322="OK",_xlfn.NUMBERVALUE(Plantilla!AE333),"")</f>
        <v/>
      </c>
      <c r="AH322" s="4">
        <f>IF($C322="OK",_xlfn.NUMBERVALUE(Plantilla!AF333),"")</f>
        <v/>
      </c>
      <c r="AI322" s="6">
        <f>IF($C322="OK",_xlfn.NUMBERVALUE(Plantilla!AG333),"")</f>
        <v/>
      </c>
      <c r="AJ322" s="6">
        <f>IF($C322="OK",_xlfn.NUMBERVALUE(Plantilla!AH333),"")</f>
        <v/>
      </c>
      <c r="AK322" s="6">
        <f>IF($C322="OK",_xlfn.NUMBERVALUE(Plantilla!AI333),"")</f>
        <v/>
      </c>
      <c r="AL322" s="6">
        <f>IF($C322="OK",_xlfn.NUMBERVALUE(Plantilla!AJ333),"")</f>
        <v/>
      </c>
      <c r="AM322" s="4">
        <f>IF($C322="OK",_xlfn.NUMBERVALUE(Plantilla!AK333),"")</f>
        <v/>
      </c>
      <c r="AN322" s="6">
        <f>IF($C322="OK",_xlfn.NUMBERVALUE(Plantilla!AL333),"")</f>
        <v/>
      </c>
      <c r="AO322" s="4">
        <f>IF($C322="OK",_xlfn.NUMBERVALUE(Plantilla!AM333),"")</f>
        <v/>
      </c>
      <c r="AP322" s="6">
        <f>IF($C322="OK",_xlfn.NUMBERVALUE(Plantilla!AN333),"")</f>
        <v/>
      </c>
      <c r="AQ322" s="4">
        <f>IF($C322="OK",_xlfn.NUMBERVALUE(Plantilla!AO333),"")</f>
        <v/>
      </c>
      <c r="AR322" s="6">
        <f>IF($C322="OK",_xlfn.NUMBERVALUE(Plantilla!AP333),"")</f>
        <v/>
      </c>
      <c r="AS322" s="4">
        <f>IF($C322="OK",_xlfn.NUMBERVALUE(Plantilla!AQ333),"")</f>
        <v/>
      </c>
      <c r="AT322" s="6">
        <f>IF($C322="OK",_xlfn.NUMBERVALUE(Plantilla!AR333),"")</f>
        <v/>
      </c>
      <c r="AU322" s="4">
        <f>IF($C322="OK",_xlfn.NUMBERVALUE(Plantilla!AS333),"")</f>
        <v/>
      </c>
      <c r="AV322" s="6">
        <f>IF($C322="OK",_xlfn.NUMBERVALUE(Plantilla!AT333),"")</f>
        <v/>
      </c>
      <c r="AW322" s="4">
        <f>IF($C322="OK",_xlfn.NUMBERVALUE(Plantilla!AU333),"")</f>
        <v/>
      </c>
      <c r="AX322" s="6">
        <f>IF($C322="OK",_xlfn.NUMBERVALUE(Plantilla!AV333),"")</f>
        <v/>
      </c>
      <c r="AY322" s="4">
        <f>IF($C322="OK",_xlfn.NUMBERVALUE(Plantilla!AW333),"")</f>
        <v/>
      </c>
      <c r="AZ322" s="6">
        <f>IF($C322="OK",_xlfn.NUMBERVALUE(Plantilla!AX333),"")</f>
        <v/>
      </c>
      <c r="BA322">
        <f>IF($C322="OK",_xlfn.NUMBERVALUE(Plantilla!AY333),"")</f>
        <v/>
      </c>
      <c r="BB322">
        <f>IF($C322="OK",_xlfn.NUMBERVALUE(Plantilla!AZ333),"")</f>
        <v/>
      </c>
      <c r="BC322" s="4">
        <f>IF($C322="OK",_xlfn.NUMBERVALUE(Plantilla!BA333),"")</f>
        <v/>
      </c>
      <c r="BD322" s="6">
        <f>IF($C322="OK",_xlfn.NUMBERVALUE(Plantilla!BB333),"")</f>
        <v/>
      </c>
      <c r="BE322" s="4">
        <f>IF($C322="OK",_xlfn.NUMBERVALUE(Plantilla!BC333),"")</f>
        <v/>
      </c>
      <c r="BF322" s="6">
        <f>IF($C322="OK",_xlfn.NUMBERVALUE(Plantilla!BD333),"")</f>
        <v/>
      </c>
      <c r="BG322" s="4">
        <f>IF($C322="OK",_xlfn.NUMBERVALUE(Plantilla!BE333),"")</f>
        <v/>
      </c>
      <c r="BH322" s="6">
        <f>IF($C322="OK",_xlfn.NUMBERVALUE(Plantilla!BF333),"")</f>
        <v/>
      </c>
      <c r="BI322" s="110">
        <f>IF($C322="OK",_xlfn.NUMBERVALUE(Plantilla!BG333),"")</f>
        <v/>
      </c>
      <c r="BJ322" s="6">
        <f>IF($C322="OK",_xlfn.NUMBERVALUE(Plantilla!BH333),"")</f>
        <v/>
      </c>
      <c r="BK322" s="109">
        <f>IF($C322="OK",_xlfn.NUMBERVALUE(Plantilla!BI333),"")</f>
        <v/>
      </c>
      <c r="BL322" s="6">
        <f>IF($C322="OK",
   IF(Plantilla!BJ333&lt;&gt;"",
      TEXT(VLOOKUP(Plantilla!BJ333,'Tablas '!$Z$4:$AA$6,2,FALSE),"#"),
   ""),
"")</f>
        <v/>
      </c>
      <c r="BM322" s="4">
        <f>IF($C322="OK",_xlfn.NUMBERVALUE(Plantilla!BK333),"")</f>
        <v/>
      </c>
      <c r="BN322" s="4">
        <f>IF($C322="OK",_xlfn.NUMBERVALUE(Plantilla!BL333),"")</f>
        <v/>
      </c>
      <c r="BO322" s="6">
        <f>IF($C322="OK",_xlfn.NUMBERVALUE(Plantilla!BM333),"")</f>
        <v/>
      </c>
      <c r="BP322" s="4">
        <f>IF($C322="OK",_xlfn.NUMBERVALUE(Plantilla!BN333),"")</f>
        <v/>
      </c>
      <c r="BQ322" s="6">
        <f>IF($C322="OK",_xlfn.NUMBERVALUE(Plantilla!BO333),"")</f>
        <v/>
      </c>
      <c r="BR322" s="4">
        <f>IF($C322="OK",_xlfn.NUMBERVALUE(Plantilla!BP333),"")</f>
        <v/>
      </c>
      <c r="BS322" s="6">
        <f>IF($C322="OK",_xlfn.NUMBERVALUE(Plantilla!BQ333),"")</f>
        <v/>
      </c>
      <c r="BT322" s="4">
        <f>IF($C322="OK",_xlfn.NUMBERVALUE(Plantilla!BR333),"")</f>
        <v/>
      </c>
      <c r="BU322" s="6">
        <f>IF($C322="OK",_xlfn.NUMBERVALUE(Plantilla!BS333),"")</f>
        <v/>
      </c>
      <c r="BV322" s="6">
        <f>IF($C322="OK",_xlfn.NUMBERVALUE(Plantilla!BT333),"")</f>
        <v/>
      </c>
      <c r="BW322" s="6">
        <f>IF($C322="OK",_xlfn.NUMBERVALUE(Plantilla!BU333),"")</f>
        <v/>
      </c>
      <c r="BX322" s="6">
        <f>IF($C322="OK",_xlfn.NUMBERVALUE(Plantilla!BV333),"")</f>
        <v/>
      </c>
      <c r="BY322" s="6">
        <f>IF($C322="OK",_xlfn.NUMBERVALUE(Plantilla!BW333),"")</f>
        <v/>
      </c>
      <c r="BZ322" s="6">
        <f>IF($C322="OK",_xlfn.NUMBERVALUE(Plantilla!BX333),"")</f>
        <v/>
      </c>
      <c r="CA322" s="6">
        <f>IF($C322="OK",_xlfn.NUMBERVALUE(Plantilla!BY333),"")</f>
        <v/>
      </c>
      <c r="CB322" s="6">
        <f>IF($C322="OK",_xlfn.NUMBERVALUE(Plantilla!BZ333),"")</f>
        <v/>
      </c>
      <c r="CC322" s="6">
        <f>IF($C322="OK",_xlfn.NUMBERVALUE(Plantilla!CA333),"")</f>
        <v/>
      </c>
      <c r="CD322" s="6">
        <f>IF($C322="OK",_xlfn.NUMBERVALUE(Plantilla!CB333),"")</f>
        <v/>
      </c>
      <c r="CE322" s="6">
        <f>IF($C322="OK",_xlfn.NUMBERVALUE(Plantilla!CC333),"")</f>
        <v/>
      </c>
      <c r="CF322" s="4">
        <f>IF($C322="OK",_xlfn.NUMBERVALUE(Plantilla!CD333),"")</f>
        <v/>
      </c>
      <c r="CG322" s="6">
        <f>IF($C322="OK",_xlfn.NUMBERVALUE(Plantilla!CE333),"")</f>
        <v/>
      </c>
      <c r="CH322" s="6">
        <f>IF($C322="OK",_xlfn.NUMBERVALUE(Plantilla!CF333),"")</f>
        <v/>
      </c>
      <c r="CI322" s="6">
        <f>IF($C322="OK",_xlfn.NUMBERVALUE(Plantilla!CG333),"")</f>
        <v/>
      </c>
      <c r="CJ322" s="6">
        <f>IF($C322="OK",_xlfn.NUMBERVALUE(Plantilla!CH333),"")</f>
        <v/>
      </c>
      <c r="CK322" s="6">
        <f>IF($C322="OK",_xlfn.NUMBERVALUE(Plantilla!CI333),"")</f>
        <v/>
      </c>
      <c r="CL322" s="6">
        <f>IF($C322="OK",_xlfn.NUMBERVALUE(Plantilla!CJ333),"")</f>
        <v/>
      </c>
      <c r="CM322">
        <f>IF($C322="OK",TEXT(Plantilla!CK333,"#"),"")</f>
        <v/>
      </c>
      <c r="CN322" s="6">
        <f>IF($C322="OK",_xlfn.NUMBERVALUE(Plantilla!CL333),"")</f>
        <v/>
      </c>
      <c r="CO322" s="6">
        <f>IF($C322="OK",_xlfn.NUMBERVALUE(Plantilla!CM333),"")</f>
        <v/>
      </c>
      <c r="CP322" s="110">
        <f>IF($C322="OK",_xlfn.NUMBERVALUE(Plantilla!CN333),"")</f>
        <v/>
      </c>
      <c r="CQ322" s="6">
        <f>IF($C322="OK",_xlfn.NUMBERVALUE(Plantilla!CO333),"")</f>
        <v/>
      </c>
      <c r="CR322" s="109">
        <f>IF($C322="OK",_xlfn.NUMBERVALUE(Plantilla!CP333),"")</f>
        <v/>
      </c>
      <c r="CS322" s="110">
        <f>IF($C322="OK",_xlfn.NUMBERVALUE(Plantilla!CQ333),"")</f>
        <v/>
      </c>
      <c r="CT322" s="6">
        <f>IF($C322="OK",_xlfn.NUMBERVALUE(Plantilla!CR333),"")</f>
        <v/>
      </c>
      <c r="CU322" s="109">
        <f>IF($C322="OK",_xlfn.NUMBERVALUE(Plantilla!CS333),"")</f>
        <v/>
      </c>
      <c r="CV322" s="110">
        <f>IF($C322="OK",_xlfn.NUMBERVALUE(Plantilla!CT333),"")</f>
        <v/>
      </c>
      <c r="CW322" s="6">
        <f>IF($C322="OK",_xlfn.NUMBERVALUE(Plantilla!CU333),"")</f>
        <v/>
      </c>
      <c r="CX322" s="82">
        <f>IF($C322="OK",_xlfn.NUMBERVALUE(Plantilla!CV333),"")</f>
        <v/>
      </c>
      <c r="CY322" s="6">
        <f>IF($C322="OK",_xlfn.NUMBERVALUE(Plantilla!CW333),"")</f>
        <v/>
      </c>
      <c r="CZ322" s="82">
        <f>IF($C322="OK",_xlfn.NUMBERVALUE(Plantilla!CX333),"")</f>
        <v/>
      </c>
      <c r="DA322" s="6">
        <f>IF($C322="OK",_xlfn.NUMBERVALUE(Plantilla!CY333),"")</f>
        <v/>
      </c>
      <c r="DB322" s="109">
        <f>IF($C322="OK",_xlfn.NUMBERVALUE(Plantilla!CZ333),"")</f>
        <v/>
      </c>
      <c r="DC322" s="6">
        <f>IF($C322="OK",_xlfn.NUMBERVALUE(Plantilla!DA333),"")</f>
        <v/>
      </c>
      <c r="DD322" s="6">
        <f>IF($C322="OK",TEXT(Plantilla!DB333,"#"),"")</f>
        <v/>
      </c>
      <c r="DE322" s="6">
        <f>IF($C322="OK",_xlfn.NUMBERVALUE(Plantilla!DC333),"")</f>
        <v/>
      </c>
      <c r="DF322" s="4">
        <f>IF($C322="OK",_xlfn.NUMBERVALUE(Plantilla!DD333),"")</f>
        <v/>
      </c>
      <c r="DG322" s="6">
        <f>IF($C322="OK",_xlfn.NUMBERVALUE(Plantilla!DE333),"")</f>
        <v/>
      </c>
      <c r="DH322" s="6">
        <f>IF($C322="OK",_xlfn.NUMBERVALUE(Plantilla!DF333),"")</f>
        <v/>
      </c>
      <c r="DI322" s="6">
        <f>IF($C322="OK",_xlfn.NUMBERVALUE(Plantilla!DG333),"")</f>
        <v/>
      </c>
      <c r="DJ322" s="6">
        <f>IF($C322="OK",_xlfn.NUMBERVALUE(Plantilla!DH333),"")</f>
        <v/>
      </c>
      <c r="DK322" s="6">
        <f>IF($C322="OK",_xlfn.NUMBERVALUE(Plantilla!DI333),"")</f>
        <v/>
      </c>
      <c r="DL322" s="6">
        <f>IF($C322="OK",_xlfn.NUMBERVALUE(Plantilla!DJ333),"")</f>
        <v/>
      </c>
      <c r="DM322" s="6">
        <f>IF($C322="OK",_xlfn.NUMBERVALUE(Plantilla!DK333),"")</f>
        <v/>
      </c>
      <c r="DN322" s="6">
        <f>IF($C322="OK",_xlfn.NUMBERVALUE(Plantilla!DL333),"")</f>
        <v/>
      </c>
      <c r="DO322" s="6">
        <f>IF($C322="OK",_xlfn.NUMBERVALUE(Plantilla!DM333),"")</f>
        <v/>
      </c>
      <c r="DP322" s="6">
        <f>IF($C322="OK",_xlfn.NUMBERVALUE(Plantilla!DN333),"")</f>
        <v/>
      </c>
      <c r="DQ322" s="6">
        <f>IF($C322="OK",_xlfn.NUMBERVALUE(Plantilla!DO333),"")</f>
        <v/>
      </c>
      <c r="DR322" s="6">
        <f>IF($C322="OK",_xlfn.NUMBERVALUE(Plantilla!DP333),"")</f>
        <v/>
      </c>
      <c r="DS322">
        <f>IF($C322="OK",TEXT(Plantilla!DR333,"#"),"")</f>
        <v/>
      </c>
      <c r="DT322" s="6" t="n"/>
    </row>
    <row r="323">
      <c r="A323">
        <f>IF(Plantilla!$I$6="¡Perfecto!, Guarda el archivo y adjúntalo a tu interfaz de Nómina Electrónica","OK","Error")</f>
        <v/>
      </c>
      <c r="B323">
        <f>IF(Plantilla!$I$6="¡Perfecto!, Guarda el archivo y adjúntalo a tu interfaz de Nómina Electrónica",MID(Plantilla!$D$2,SEARCH("V",Plantilla!$D$2),10),"")</f>
        <v/>
      </c>
      <c r="C323">
        <f>Plantilla!C334</f>
        <v/>
      </c>
      <c r="D323">
        <f>IF($C323="OK",Plantilla!B334,"")</f>
        <v/>
      </c>
      <c r="E323">
        <f>IF($C323="OK",
   VLOOKUP(Plantilla!$E$4,'Tablas '!$AP$4:$AT$6,5,FALSE),
"")</f>
        <v/>
      </c>
      <c r="F323">
        <f>IF($C323="OK",TEXT(Plantilla!D334,"#"),"")</f>
        <v/>
      </c>
      <c r="G323">
        <f>IF($C323="OK",
   VLOOKUP(Plantilla!E334,'Tablas '!$B$4:$C$14,2,FALSE),
"")</f>
        <v/>
      </c>
      <c r="H323">
        <f>IF($C323="OK",TEXT(Plantilla!F334,"#"),"")</f>
        <v/>
      </c>
      <c r="I323">
        <f>IF($C323="OK",TEXT(Plantilla!G334,"#"),"")</f>
        <v/>
      </c>
      <c r="J323">
        <f>IF($C323="OK",TEXT(Plantilla!H334,"#"),"")</f>
        <v/>
      </c>
      <c r="K323">
        <f>IF($C323="OK",TEXT(Plantilla!I334,"#"),"")</f>
        <v/>
      </c>
      <c r="L323">
        <f>IF($C323="OK",TEXT(Plantilla!J334,"#"),"")</f>
        <v/>
      </c>
      <c r="M323">
        <f>IF($C323="OK",TEXT(Plantilla!K334,"#"),"")</f>
        <v/>
      </c>
      <c r="N323">
        <f>IF($C323="OK",
   CONCATENATE(YEAR(Plantilla!L334),"-",TEXT(MONTH(Plantilla!L334),"00"),"-",TEXT(DAY(Plantilla!L334),"00")),
"")</f>
        <v/>
      </c>
      <c r="O323">
        <f>IF($C323="OK",_xlfn.NUMBERVALUE(Plantilla!M334),"")</f>
        <v/>
      </c>
      <c r="P323">
        <f>IF($C323="OK",
   IF(Plantilla!N334&lt;&gt;"",
      CONCATENATE(YEAR(Plantilla!N334),"-",TEXT(MONTH(Plantilla!N334),"00"),"-",TEXT(DAY(Plantilla!N334),"00")),
   ""),
"")</f>
        <v/>
      </c>
      <c r="Q323">
        <f>IF($C323="OK",
   VLOOKUP(Plantilla!O334,'Tablas '!$E$4:$F$19,2,FALSE),
"")</f>
        <v/>
      </c>
      <c r="R323">
        <f>IF($C323="OK",
   VLOOKUP(Plantilla!P334,'Tablas '!$H$4:$I$5,2,FALSE),
"")</f>
        <v/>
      </c>
      <c r="S323">
        <f>IF($C323="OK",
   VLOOKUP(Plantilla!Q334,'Tablas '!$K$4:$L$8,2,FALSE),
"")</f>
        <v/>
      </c>
      <c r="T323">
        <f>IF($C323="OK",
   VLOOKUP(Plantilla!R334,'Tablas '!$AE$4:$AF$6,2,FALSE),
"")</f>
        <v/>
      </c>
      <c r="U323">
        <f>IF($C323="OK",
   VLOOKUP(Plantilla!S334,'Tablas '!$AE$4:$AF$6,2,FALSE),
"")</f>
        <v/>
      </c>
      <c r="V323">
        <f>IF($C323="OK",TEXT(Plantilla!T334,"#"),"")</f>
        <v/>
      </c>
      <c r="W323" s="84">
        <f>IF($C323="OK",
   VLOOKUP(Plantilla!U334,'Tablas '!$AM$4:$AN$1126,2,FALSE),
"")</f>
        <v/>
      </c>
      <c r="X323">
        <f>IF($C323="OK",TEXT(Plantilla!V334,"#"),"")</f>
        <v/>
      </c>
      <c r="Y323">
        <f>IF($C323="OK",
   CONCATENATE(YEAR(Plantilla!W334),"-",TEXT(MONTH(Plantilla!W334),"00"),"-",TEXT(DAY(Plantilla!W334),"00")),
"")</f>
        <v/>
      </c>
      <c r="Z323">
        <f>IF($C323="OK",
   CONCATENATE(YEAR(Plantilla!X334),"-",TEXT(MONTH(Plantilla!X334),"00"),"-",TEXT(DAY(Plantilla!X334),"00")),
"")</f>
        <v/>
      </c>
      <c r="AA323">
        <f>IF($C323="OK",
   TEXT(VLOOKUP(Plantilla!Y334,'Tablas '!$Q$4:$R$9,2,FALSE),"#"),
"")</f>
        <v/>
      </c>
      <c r="AB323">
        <f>IF($C323="OK",
   CONCATENATE(YEAR(Plantilla!Z334),"-",TEXT(MONTH(Plantilla!Z334),"00"),"-",TEXT(DAY(Plantilla!Z334),"00")),
"")</f>
        <v/>
      </c>
      <c r="AC323">
        <f>IF($C323="OK",
   TEXT(VLOOKUP(Plantilla!AA334,'Tablas '!$T$4:$U$13,2,FALSE),"#"),
"")</f>
        <v/>
      </c>
      <c r="AD323">
        <f>IF($C323="OK",TEXT(Plantilla!AB334,"#"),"")</f>
        <v/>
      </c>
      <c r="AE323">
        <f>IF($C323="OK",
   IF(Plantilla!AC334&lt;&gt;"",
      TEXT(VLOOKUP(Plantilla!AC334,'Tablas '!$W$4:$X$7,2,FALSE),"#"),
   ""),
"")</f>
        <v/>
      </c>
      <c r="AF323">
        <f>IF($C323="OK",TEXT(Plantilla!AD334,"#"),"")</f>
        <v/>
      </c>
      <c r="AG323" s="6">
        <f>IF($C323="OK",_xlfn.NUMBERVALUE(Plantilla!AE334),"")</f>
        <v/>
      </c>
      <c r="AH323" s="4">
        <f>IF($C323="OK",_xlfn.NUMBERVALUE(Plantilla!AF334),"")</f>
        <v/>
      </c>
      <c r="AI323" s="6">
        <f>IF($C323="OK",_xlfn.NUMBERVALUE(Plantilla!AG334),"")</f>
        <v/>
      </c>
      <c r="AJ323" s="6">
        <f>IF($C323="OK",_xlfn.NUMBERVALUE(Plantilla!AH334),"")</f>
        <v/>
      </c>
      <c r="AK323" s="6">
        <f>IF($C323="OK",_xlfn.NUMBERVALUE(Plantilla!AI334),"")</f>
        <v/>
      </c>
      <c r="AL323" s="6">
        <f>IF($C323="OK",_xlfn.NUMBERVALUE(Plantilla!AJ334),"")</f>
        <v/>
      </c>
      <c r="AM323" s="4">
        <f>IF($C323="OK",_xlfn.NUMBERVALUE(Plantilla!AK334),"")</f>
        <v/>
      </c>
      <c r="AN323" s="6">
        <f>IF($C323="OK",_xlfn.NUMBERVALUE(Plantilla!AL334),"")</f>
        <v/>
      </c>
      <c r="AO323" s="4">
        <f>IF($C323="OK",_xlfn.NUMBERVALUE(Plantilla!AM334),"")</f>
        <v/>
      </c>
      <c r="AP323" s="6">
        <f>IF($C323="OK",_xlfn.NUMBERVALUE(Plantilla!AN334),"")</f>
        <v/>
      </c>
      <c r="AQ323" s="4">
        <f>IF($C323="OK",_xlfn.NUMBERVALUE(Plantilla!AO334),"")</f>
        <v/>
      </c>
      <c r="AR323" s="6">
        <f>IF($C323="OK",_xlfn.NUMBERVALUE(Plantilla!AP334),"")</f>
        <v/>
      </c>
      <c r="AS323" s="4">
        <f>IF($C323="OK",_xlfn.NUMBERVALUE(Plantilla!AQ334),"")</f>
        <v/>
      </c>
      <c r="AT323" s="6">
        <f>IF($C323="OK",_xlfn.NUMBERVALUE(Plantilla!AR334),"")</f>
        <v/>
      </c>
      <c r="AU323" s="4">
        <f>IF($C323="OK",_xlfn.NUMBERVALUE(Plantilla!AS334),"")</f>
        <v/>
      </c>
      <c r="AV323" s="6">
        <f>IF($C323="OK",_xlfn.NUMBERVALUE(Plantilla!AT334),"")</f>
        <v/>
      </c>
      <c r="AW323" s="4">
        <f>IF($C323="OK",_xlfn.NUMBERVALUE(Plantilla!AU334),"")</f>
        <v/>
      </c>
      <c r="AX323" s="6">
        <f>IF($C323="OK",_xlfn.NUMBERVALUE(Plantilla!AV334),"")</f>
        <v/>
      </c>
      <c r="AY323" s="4">
        <f>IF($C323="OK",_xlfn.NUMBERVALUE(Plantilla!AW334),"")</f>
        <v/>
      </c>
      <c r="AZ323" s="6">
        <f>IF($C323="OK",_xlfn.NUMBERVALUE(Plantilla!AX334),"")</f>
        <v/>
      </c>
      <c r="BA323">
        <f>IF($C323="OK",_xlfn.NUMBERVALUE(Plantilla!AY334),"")</f>
        <v/>
      </c>
      <c r="BB323">
        <f>IF($C323="OK",_xlfn.NUMBERVALUE(Plantilla!AZ334),"")</f>
        <v/>
      </c>
      <c r="BC323" s="4">
        <f>IF($C323="OK",_xlfn.NUMBERVALUE(Plantilla!BA334),"")</f>
        <v/>
      </c>
      <c r="BD323" s="6">
        <f>IF($C323="OK",_xlfn.NUMBERVALUE(Plantilla!BB334),"")</f>
        <v/>
      </c>
      <c r="BE323" s="4">
        <f>IF($C323="OK",_xlfn.NUMBERVALUE(Plantilla!BC334),"")</f>
        <v/>
      </c>
      <c r="BF323" s="6">
        <f>IF($C323="OK",_xlfn.NUMBERVALUE(Plantilla!BD334),"")</f>
        <v/>
      </c>
      <c r="BG323" s="4">
        <f>IF($C323="OK",_xlfn.NUMBERVALUE(Plantilla!BE334),"")</f>
        <v/>
      </c>
      <c r="BH323" s="6">
        <f>IF($C323="OK",_xlfn.NUMBERVALUE(Plantilla!BF334),"")</f>
        <v/>
      </c>
      <c r="BI323" s="110">
        <f>IF($C323="OK",_xlfn.NUMBERVALUE(Plantilla!BG334),"")</f>
        <v/>
      </c>
      <c r="BJ323" s="6">
        <f>IF($C323="OK",_xlfn.NUMBERVALUE(Plantilla!BH334),"")</f>
        <v/>
      </c>
      <c r="BK323" s="109">
        <f>IF($C323="OK",_xlfn.NUMBERVALUE(Plantilla!BI334),"")</f>
        <v/>
      </c>
      <c r="BL323" s="6">
        <f>IF($C323="OK",
   IF(Plantilla!BJ334&lt;&gt;"",
      TEXT(VLOOKUP(Plantilla!BJ334,'Tablas '!$Z$4:$AA$6,2,FALSE),"#"),
   ""),
"")</f>
        <v/>
      </c>
      <c r="BM323" s="4">
        <f>IF($C323="OK",_xlfn.NUMBERVALUE(Plantilla!BK334),"")</f>
        <v/>
      </c>
      <c r="BN323" s="4">
        <f>IF($C323="OK",_xlfn.NUMBERVALUE(Plantilla!BL334),"")</f>
        <v/>
      </c>
      <c r="BO323" s="6">
        <f>IF($C323="OK",_xlfn.NUMBERVALUE(Plantilla!BM334),"")</f>
        <v/>
      </c>
      <c r="BP323" s="4">
        <f>IF($C323="OK",_xlfn.NUMBERVALUE(Plantilla!BN334),"")</f>
        <v/>
      </c>
      <c r="BQ323" s="6">
        <f>IF($C323="OK",_xlfn.NUMBERVALUE(Plantilla!BO334),"")</f>
        <v/>
      </c>
      <c r="BR323" s="4">
        <f>IF($C323="OK",_xlfn.NUMBERVALUE(Plantilla!BP334),"")</f>
        <v/>
      </c>
      <c r="BS323" s="6">
        <f>IF($C323="OK",_xlfn.NUMBERVALUE(Plantilla!BQ334),"")</f>
        <v/>
      </c>
      <c r="BT323" s="4">
        <f>IF($C323="OK",_xlfn.NUMBERVALUE(Plantilla!BR334),"")</f>
        <v/>
      </c>
      <c r="BU323" s="6">
        <f>IF($C323="OK",_xlfn.NUMBERVALUE(Plantilla!BS334),"")</f>
        <v/>
      </c>
      <c r="BV323" s="6">
        <f>IF($C323="OK",_xlfn.NUMBERVALUE(Plantilla!BT334),"")</f>
        <v/>
      </c>
      <c r="BW323" s="6">
        <f>IF($C323="OK",_xlfn.NUMBERVALUE(Plantilla!BU334),"")</f>
        <v/>
      </c>
      <c r="BX323" s="6">
        <f>IF($C323="OK",_xlfn.NUMBERVALUE(Plantilla!BV334),"")</f>
        <v/>
      </c>
      <c r="BY323" s="6">
        <f>IF($C323="OK",_xlfn.NUMBERVALUE(Plantilla!BW334),"")</f>
        <v/>
      </c>
      <c r="BZ323" s="6">
        <f>IF($C323="OK",_xlfn.NUMBERVALUE(Plantilla!BX334),"")</f>
        <v/>
      </c>
      <c r="CA323" s="6">
        <f>IF($C323="OK",_xlfn.NUMBERVALUE(Plantilla!BY334),"")</f>
        <v/>
      </c>
      <c r="CB323" s="6">
        <f>IF($C323="OK",_xlfn.NUMBERVALUE(Plantilla!BZ334),"")</f>
        <v/>
      </c>
      <c r="CC323" s="6">
        <f>IF($C323="OK",_xlfn.NUMBERVALUE(Plantilla!CA334),"")</f>
        <v/>
      </c>
      <c r="CD323" s="6">
        <f>IF($C323="OK",_xlfn.NUMBERVALUE(Plantilla!CB334),"")</f>
        <v/>
      </c>
      <c r="CE323" s="6">
        <f>IF($C323="OK",_xlfn.NUMBERVALUE(Plantilla!CC334),"")</f>
        <v/>
      </c>
      <c r="CF323" s="4">
        <f>IF($C323="OK",_xlfn.NUMBERVALUE(Plantilla!CD334),"")</f>
        <v/>
      </c>
      <c r="CG323" s="6">
        <f>IF($C323="OK",_xlfn.NUMBERVALUE(Plantilla!CE334),"")</f>
        <v/>
      </c>
      <c r="CH323" s="6">
        <f>IF($C323="OK",_xlfn.NUMBERVALUE(Plantilla!CF334),"")</f>
        <v/>
      </c>
      <c r="CI323" s="6">
        <f>IF($C323="OK",_xlfn.NUMBERVALUE(Plantilla!CG334),"")</f>
        <v/>
      </c>
      <c r="CJ323" s="6">
        <f>IF($C323="OK",_xlfn.NUMBERVALUE(Plantilla!CH334),"")</f>
        <v/>
      </c>
      <c r="CK323" s="6">
        <f>IF($C323="OK",_xlfn.NUMBERVALUE(Plantilla!CI334),"")</f>
        <v/>
      </c>
      <c r="CL323" s="6">
        <f>IF($C323="OK",_xlfn.NUMBERVALUE(Plantilla!CJ334),"")</f>
        <v/>
      </c>
      <c r="CM323">
        <f>IF($C323="OK",TEXT(Plantilla!CK334,"#"),"")</f>
        <v/>
      </c>
      <c r="CN323" s="6">
        <f>IF($C323="OK",_xlfn.NUMBERVALUE(Plantilla!CL334),"")</f>
        <v/>
      </c>
      <c r="CO323" s="6">
        <f>IF($C323="OK",_xlfn.NUMBERVALUE(Plantilla!CM334),"")</f>
        <v/>
      </c>
      <c r="CP323" s="110">
        <f>IF($C323="OK",_xlfn.NUMBERVALUE(Plantilla!CN334),"")</f>
        <v/>
      </c>
      <c r="CQ323" s="6">
        <f>IF($C323="OK",_xlfn.NUMBERVALUE(Plantilla!CO334),"")</f>
        <v/>
      </c>
      <c r="CR323" s="109">
        <f>IF($C323="OK",_xlfn.NUMBERVALUE(Plantilla!CP334),"")</f>
        <v/>
      </c>
      <c r="CS323" s="110">
        <f>IF($C323="OK",_xlfn.NUMBERVALUE(Plantilla!CQ334),"")</f>
        <v/>
      </c>
      <c r="CT323" s="6">
        <f>IF($C323="OK",_xlfn.NUMBERVALUE(Plantilla!CR334),"")</f>
        <v/>
      </c>
      <c r="CU323" s="109">
        <f>IF($C323="OK",_xlfn.NUMBERVALUE(Plantilla!CS334),"")</f>
        <v/>
      </c>
      <c r="CV323" s="110">
        <f>IF($C323="OK",_xlfn.NUMBERVALUE(Plantilla!CT334),"")</f>
        <v/>
      </c>
      <c r="CW323" s="6">
        <f>IF($C323="OK",_xlfn.NUMBERVALUE(Plantilla!CU334),"")</f>
        <v/>
      </c>
      <c r="CX323" s="82">
        <f>IF($C323="OK",_xlfn.NUMBERVALUE(Plantilla!CV334),"")</f>
        <v/>
      </c>
      <c r="CY323" s="6">
        <f>IF($C323="OK",_xlfn.NUMBERVALUE(Plantilla!CW334),"")</f>
        <v/>
      </c>
      <c r="CZ323" s="82">
        <f>IF($C323="OK",_xlfn.NUMBERVALUE(Plantilla!CX334),"")</f>
        <v/>
      </c>
      <c r="DA323" s="6">
        <f>IF($C323="OK",_xlfn.NUMBERVALUE(Plantilla!CY334),"")</f>
        <v/>
      </c>
      <c r="DB323" s="109">
        <f>IF($C323="OK",_xlfn.NUMBERVALUE(Plantilla!CZ334),"")</f>
        <v/>
      </c>
      <c r="DC323" s="6">
        <f>IF($C323="OK",_xlfn.NUMBERVALUE(Plantilla!DA334),"")</f>
        <v/>
      </c>
      <c r="DD323" s="6">
        <f>IF($C323="OK",TEXT(Plantilla!DB334,"#"),"")</f>
        <v/>
      </c>
      <c r="DE323" s="6">
        <f>IF($C323="OK",_xlfn.NUMBERVALUE(Plantilla!DC334),"")</f>
        <v/>
      </c>
      <c r="DF323" s="4">
        <f>IF($C323="OK",_xlfn.NUMBERVALUE(Plantilla!DD334),"")</f>
        <v/>
      </c>
      <c r="DG323" s="6">
        <f>IF($C323="OK",_xlfn.NUMBERVALUE(Plantilla!DE334),"")</f>
        <v/>
      </c>
      <c r="DH323" s="6">
        <f>IF($C323="OK",_xlfn.NUMBERVALUE(Plantilla!DF334),"")</f>
        <v/>
      </c>
      <c r="DI323" s="6">
        <f>IF($C323="OK",_xlfn.NUMBERVALUE(Plantilla!DG334),"")</f>
        <v/>
      </c>
      <c r="DJ323" s="6">
        <f>IF($C323="OK",_xlfn.NUMBERVALUE(Plantilla!DH334),"")</f>
        <v/>
      </c>
      <c r="DK323" s="6">
        <f>IF($C323="OK",_xlfn.NUMBERVALUE(Plantilla!DI334),"")</f>
        <v/>
      </c>
      <c r="DL323" s="6">
        <f>IF($C323="OK",_xlfn.NUMBERVALUE(Plantilla!DJ334),"")</f>
        <v/>
      </c>
      <c r="DM323" s="6">
        <f>IF($C323="OK",_xlfn.NUMBERVALUE(Plantilla!DK334),"")</f>
        <v/>
      </c>
      <c r="DN323" s="6">
        <f>IF($C323="OK",_xlfn.NUMBERVALUE(Plantilla!DL334),"")</f>
        <v/>
      </c>
      <c r="DO323" s="6">
        <f>IF($C323="OK",_xlfn.NUMBERVALUE(Plantilla!DM334),"")</f>
        <v/>
      </c>
      <c r="DP323" s="6">
        <f>IF($C323="OK",_xlfn.NUMBERVALUE(Plantilla!DN334),"")</f>
        <v/>
      </c>
      <c r="DQ323" s="6">
        <f>IF($C323="OK",_xlfn.NUMBERVALUE(Plantilla!DO334),"")</f>
        <v/>
      </c>
      <c r="DR323" s="6">
        <f>IF($C323="OK",_xlfn.NUMBERVALUE(Plantilla!DP334),"")</f>
        <v/>
      </c>
      <c r="DS323">
        <f>IF($C323="OK",TEXT(Plantilla!DR334,"#"),"")</f>
        <v/>
      </c>
      <c r="DT323" s="6" t="n"/>
    </row>
    <row r="324">
      <c r="A324">
        <f>IF(Plantilla!$I$6="¡Perfecto!, Guarda el archivo y adjúntalo a tu interfaz de Nómina Electrónica","OK","Error")</f>
        <v/>
      </c>
      <c r="B324">
        <f>IF(Plantilla!$I$6="¡Perfecto!, Guarda el archivo y adjúntalo a tu interfaz de Nómina Electrónica",MID(Plantilla!$D$2,SEARCH("V",Plantilla!$D$2),10),"")</f>
        <v/>
      </c>
      <c r="C324">
        <f>Plantilla!C335</f>
        <v/>
      </c>
      <c r="D324">
        <f>IF($C324="OK",Plantilla!B335,"")</f>
        <v/>
      </c>
      <c r="E324">
        <f>IF($C324="OK",
   VLOOKUP(Plantilla!$E$4,'Tablas '!$AP$4:$AT$6,5,FALSE),
"")</f>
        <v/>
      </c>
      <c r="F324">
        <f>IF($C324="OK",TEXT(Plantilla!D335,"#"),"")</f>
        <v/>
      </c>
      <c r="G324">
        <f>IF($C324="OK",
   VLOOKUP(Plantilla!E335,'Tablas '!$B$4:$C$14,2,FALSE),
"")</f>
        <v/>
      </c>
      <c r="H324">
        <f>IF($C324="OK",TEXT(Plantilla!F335,"#"),"")</f>
        <v/>
      </c>
      <c r="I324">
        <f>IF($C324="OK",TEXT(Plantilla!G335,"#"),"")</f>
        <v/>
      </c>
      <c r="J324">
        <f>IF($C324="OK",TEXT(Plantilla!H335,"#"),"")</f>
        <v/>
      </c>
      <c r="K324">
        <f>IF($C324="OK",TEXT(Plantilla!I335,"#"),"")</f>
        <v/>
      </c>
      <c r="L324">
        <f>IF($C324="OK",TEXT(Plantilla!J335,"#"),"")</f>
        <v/>
      </c>
      <c r="M324">
        <f>IF($C324="OK",TEXT(Plantilla!K335,"#"),"")</f>
        <v/>
      </c>
      <c r="N324">
        <f>IF($C324="OK",
   CONCATENATE(YEAR(Plantilla!L335),"-",TEXT(MONTH(Plantilla!L335),"00"),"-",TEXT(DAY(Plantilla!L335),"00")),
"")</f>
        <v/>
      </c>
      <c r="O324">
        <f>IF($C324="OK",_xlfn.NUMBERVALUE(Plantilla!M335),"")</f>
        <v/>
      </c>
      <c r="P324">
        <f>IF($C324="OK",
   IF(Plantilla!N335&lt;&gt;"",
      CONCATENATE(YEAR(Plantilla!N335),"-",TEXT(MONTH(Plantilla!N335),"00"),"-",TEXT(DAY(Plantilla!N335),"00")),
   ""),
"")</f>
        <v/>
      </c>
      <c r="Q324">
        <f>IF($C324="OK",
   VLOOKUP(Plantilla!O335,'Tablas '!$E$4:$F$19,2,FALSE),
"")</f>
        <v/>
      </c>
      <c r="R324">
        <f>IF($C324="OK",
   VLOOKUP(Plantilla!P335,'Tablas '!$H$4:$I$5,2,FALSE),
"")</f>
        <v/>
      </c>
      <c r="S324">
        <f>IF($C324="OK",
   VLOOKUP(Plantilla!Q335,'Tablas '!$K$4:$L$8,2,FALSE),
"")</f>
        <v/>
      </c>
      <c r="T324">
        <f>IF($C324="OK",
   VLOOKUP(Plantilla!R335,'Tablas '!$AE$4:$AF$6,2,FALSE),
"")</f>
        <v/>
      </c>
      <c r="U324">
        <f>IF($C324="OK",
   VLOOKUP(Plantilla!S335,'Tablas '!$AE$4:$AF$6,2,FALSE),
"")</f>
        <v/>
      </c>
      <c r="V324">
        <f>IF($C324="OK",TEXT(Plantilla!T335,"#"),"")</f>
        <v/>
      </c>
      <c r="W324" s="84">
        <f>IF($C324="OK",
   VLOOKUP(Plantilla!U335,'Tablas '!$AM$4:$AN$1126,2,FALSE),
"")</f>
        <v/>
      </c>
      <c r="X324">
        <f>IF($C324="OK",TEXT(Plantilla!V335,"#"),"")</f>
        <v/>
      </c>
      <c r="Y324">
        <f>IF($C324="OK",
   CONCATENATE(YEAR(Plantilla!W335),"-",TEXT(MONTH(Plantilla!W335),"00"),"-",TEXT(DAY(Plantilla!W335),"00")),
"")</f>
        <v/>
      </c>
      <c r="Z324">
        <f>IF($C324="OK",
   CONCATENATE(YEAR(Plantilla!X335),"-",TEXT(MONTH(Plantilla!X335),"00"),"-",TEXT(DAY(Plantilla!X335),"00")),
"")</f>
        <v/>
      </c>
      <c r="AA324">
        <f>IF($C324="OK",
   TEXT(VLOOKUP(Plantilla!Y335,'Tablas '!$Q$4:$R$9,2,FALSE),"#"),
"")</f>
        <v/>
      </c>
      <c r="AB324">
        <f>IF($C324="OK",
   CONCATENATE(YEAR(Plantilla!Z335),"-",TEXT(MONTH(Plantilla!Z335),"00"),"-",TEXT(DAY(Plantilla!Z335),"00")),
"")</f>
        <v/>
      </c>
      <c r="AC324">
        <f>IF($C324="OK",
   TEXT(VLOOKUP(Plantilla!AA335,'Tablas '!$T$4:$U$13,2,FALSE),"#"),
"")</f>
        <v/>
      </c>
      <c r="AD324">
        <f>IF($C324="OK",TEXT(Plantilla!AB335,"#"),"")</f>
        <v/>
      </c>
      <c r="AE324">
        <f>IF($C324="OK",
   IF(Plantilla!AC335&lt;&gt;"",
      TEXT(VLOOKUP(Plantilla!AC335,'Tablas '!$W$4:$X$7,2,FALSE),"#"),
   ""),
"")</f>
        <v/>
      </c>
      <c r="AF324">
        <f>IF($C324="OK",TEXT(Plantilla!AD335,"#"),"")</f>
        <v/>
      </c>
      <c r="AG324" s="6">
        <f>IF($C324="OK",_xlfn.NUMBERVALUE(Plantilla!AE335),"")</f>
        <v/>
      </c>
      <c r="AH324" s="4">
        <f>IF($C324="OK",_xlfn.NUMBERVALUE(Plantilla!AF335),"")</f>
        <v/>
      </c>
      <c r="AI324" s="6">
        <f>IF($C324="OK",_xlfn.NUMBERVALUE(Plantilla!AG335),"")</f>
        <v/>
      </c>
      <c r="AJ324" s="6">
        <f>IF($C324="OK",_xlfn.NUMBERVALUE(Plantilla!AH335),"")</f>
        <v/>
      </c>
      <c r="AK324" s="6">
        <f>IF($C324="OK",_xlfn.NUMBERVALUE(Plantilla!AI335),"")</f>
        <v/>
      </c>
      <c r="AL324" s="6">
        <f>IF($C324="OK",_xlfn.NUMBERVALUE(Plantilla!AJ335),"")</f>
        <v/>
      </c>
      <c r="AM324" s="4">
        <f>IF($C324="OK",_xlfn.NUMBERVALUE(Plantilla!AK335),"")</f>
        <v/>
      </c>
      <c r="AN324" s="6">
        <f>IF($C324="OK",_xlfn.NUMBERVALUE(Plantilla!AL335),"")</f>
        <v/>
      </c>
      <c r="AO324" s="4">
        <f>IF($C324="OK",_xlfn.NUMBERVALUE(Plantilla!AM335),"")</f>
        <v/>
      </c>
      <c r="AP324" s="6">
        <f>IF($C324="OK",_xlfn.NUMBERVALUE(Plantilla!AN335),"")</f>
        <v/>
      </c>
      <c r="AQ324" s="4">
        <f>IF($C324="OK",_xlfn.NUMBERVALUE(Plantilla!AO335),"")</f>
        <v/>
      </c>
      <c r="AR324" s="6">
        <f>IF($C324="OK",_xlfn.NUMBERVALUE(Plantilla!AP335),"")</f>
        <v/>
      </c>
      <c r="AS324" s="4">
        <f>IF($C324="OK",_xlfn.NUMBERVALUE(Plantilla!AQ335),"")</f>
        <v/>
      </c>
      <c r="AT324" s="6">
        <f>IF($C324="OK",_xlfn.NUMBERVALUE(Plantilla!AR335),"")</f>
        <v/>
      </c>
      <c r="AU324" s="4">
        <f>IF($C324="OK",_xlfn.NUMBERVALUE(Plantilla!AS335),"")</f>
        <v/>
      </c>
      <c r="AV324" s="6">
        <f>IF($C324="OK",_xlfn.NUMBERVALUE(Plantilla!AT335),"")</f>
        <v/>
      </c>
      <c r="AW324" s="4">
        <f>IF($C324="OK",_xlfn.NUMBERVALUE(Plantilla!AU335),"")</f>
        <v/>
      </c>
      <c r="AX324" s="6">
        <f>IF($C324="OK",_xlfn.NUMBERVALUE(Plantilla!AV335),"")</f>
        <v/>
      </c>
      <c r="AY324" s="4">
        <f>IF($C324="OK",_xlfn.NUMBERVALUE(Plantilla!AW335),"")</f>
        <v/>
      </c>
      <c r="AZ324" s="6">
        <f>IF($C324="OK",_xlfn.NUMBERVALUE(Plantilla!AX335),"")</f>
        <v/>
      </c>
      <c r="BA324">
        <f>IF($C324="OK",_xlfn.NUMBERVALUE(Plantilla!AY335),"")</f>
        <v/>
      </c>
      <c r="BB324">
        <f>IF($C324="OK",_xlfn.NUMBERVALUE(Plantilla!AZ335),"")</f>
        <v/>
      </c>
      <c r="BC324" s="4">
        <f>IF($C324="OK",_xlfn.NUMBERVALUE(Plantilla!BA335),"")</f>
        <v/>
      </c>
      <c r="BD324" s="6">
        <f>IF($C324="OK",_xlfn.NUMBERVALUE(Plantilla!BB335),"")</f>
        <v/>
      </c>
      <c r="BE324" s="4">
        <f>IF($C324="OK",_xlfn.NUMBERVALUE(Plantilla!BC335),"")</f>
        <v/>
      </c>
      <c r="BF324" s="6">
        <f>IF($C324="OK",_xlfn.NUMBERVALUE(Plantilla!BD335),"")</f>
        <v/>
      </c>
      <c r="BG324" s="4">
        <f>IF($C324="OK",_xlfn.NUMBERVALUE(Plantilla!BE335),"")</f>
        <v/>
      </c>
      <c r="BH324" s="6">
        <f>IF($C324="OK",_xlfn.NUMBERVALUE(Plantilla!BF335),"")</f>
        <v/>
      </c>
      <c r="BI324" s="110">
        <f>IF($C324="OK",_xlfn.NUMBERVALUE(Plantilla!BG335),"")</f>
        <v/>
      </c>
      <c r="BJ324" s="6">
        <f>IF($C324="OK",_xlfn.NUMBERVALUE(Plantilla!BH335),"")</f>
        <v/>
      </c>
      <c r="BK324" s="109">
        <f>IF($C324="OK",_xlfn.NUMBERVALUE(Plantilla!BI335),"")</f>
        <v/>
      </c>
      <c r="BL324" s="6">
        <f>IF($C324="OK",
   IF(Plantilla!BJ335&lt;&gt;"",
      TEXT(VLOOKUP(Plantilla!BJ335,'Tablas '!$Z$4:$AA$6,2,FALSE),"#"),
   ""),
"")</f>
        <v/>
      </c>
      <c r="BM324" s="4">
        <f>IF($C324="OK",_xlfn.NUMBERVALUE(Plantilla!BK335),"")</f>
        <v/>
      </c>
      <c r="BN324" s="4">
        <f>IF($C324="OK",_xlfn.NUMBERVALUE(Plantilla!BL335),"")</f>
        <v/>
      </c>
      <c r="BO324" s="6">
        <f>IF($C324="OK",_xlfn.NUMBERVALUE(Plantilla!BM335),"")</f>
        <v/>
      </c>
      <c r="BP324" s="4">
        <f>IF($C324="OK",_xlfn.NUMBERVALUE(Plantilla!BN335),"")</f>
        <v/>
      </c>
      <c r="BQ324" s="6">
        <f>IF($C324="OK",_xlfn.NUMBERVALUE(Plantilla!BO335),"")</f>
        <v/>
      </c>
      <c r="BR324" s="4">
        <f>IF($C324="OK",_xlfn.NUMBERVALUE(Plantilla!BP335),"")</f>
        <v/>
      </c>
      <c r="BS324" s="6">
        <f>IF($C324="OK",_xlfn.NUMBERVALUE(Plantilla!BQ335),"")</f>
        <v/>
      </c>
      <c r="BT324" s="4">
        <f>IF($C324="OK",_xlfn.NUMBERVALUE(Plantilla!BR335),"")</f>
        <v/>
      </c>
      <c r="BU324" s="6">
        <f>IF($C324="OK",_xlfn.NUMBERVALUE(Plantilla!BS335),"")</f>
        <v/>
      </c>
      <c r="BV324" s="6">
        <f>IF($C324="OK",_xlfn.NUMBERVALUE(Plantilla!BT335),"")</f>
        <v/>
      </c>
      <c r="BW324" s="6">
        <f>IF($C324="OK",_xlfn.NUMBERVALUE(Plantilla!BU335),"")</f>
        <v/>
      </c>
      <c r="BX324" s="6">
        <f>IF($C324="OK",_xlfn.NUMBERVALUE(Plantilla!BV335),"")</f>
        <v/>
      </c>
      <c r="BY324" s="6">
        <f>IF($C324="OK",_xlfn.NUMBERVALUE(Plantilla!BW335),"")</f>
        <v/>
      </c>
      <c r="BZ324" s="6">
        <f>IF($C324="OK",_xlfn.NUMBERVALUE(Plantilla!BX335),"")</f>
        <v/>
      </c>
      <c r="CA324" s="6">
        <f>IF($C324="OK",_xlfn.NUMBERVALUE(Plantilla!BY335),"")</f>
        <v/>
      </c>
      <c r="CB324" s="6">
        <f>IF($C324="OK",_xlfn.NUMBERVALUE(Plantilla!BZ335),"")</f>
        <v/>
      </c>
      <c r="CC324" s="6">
        <f>IF($C324="OK",_xlfn.NUMBERVALUE(Plantilla!CA335),"")</f>
        <v/>
      </c>
      <c r="CD324" s="6">
        <f>IF($C324="OK",_xlfn.NUMBERVALUE(Plantilla!CB335),"")</f>
        <v/>
      </c>
      <c r="CE324" s="6">
        <f>IF($C324="OK",_xlfn.NUMBERVALUE(Plantilla!CC335),"")</f>
        <v/>
      </c>
      <c r="CF324" s="4">
        <f>IF($C324="OK",_xlfn.NUMBERVALUE(Plantilla!CD335),"")</f>
        <v/>
      </c>
      <c r="CG324" s="6">
        <f>IF($C324="OK",_xlfn.NUMBERVALUE(Plantilla!CE335),"")</f>
        <v/>
      </c>
      <c r="CH324" s="6">
        <f>IF($C324="OK",_xlfn.NUMBERVALUE(Plantilla!CF335),"")</f>
        <v/>
      </c>
      <c r="CI324" s="6">
        <f>IF($C324="OK",_xlfn.NUMBERVALUE(Plantilla!CG335),"")</f>
        <v/>
      </c>
      <c r="CJ324" s="6">
        <f>IF($C324="OK",_xlfn.NUMBERVALUE(Plantilla!CH335),"")</f>
        <v/>
      </c>
      <c r="CK324" s="6">
        <f>IF($C324="OK",_xlfn.NUMBERVALUE(Plantilla!CI335),"")</f>
        <v/>
      </c>
      <c r="CL324" s="6">
        <f>IF($C324="OK",_xlfn.NUMBERVALUE(Plantilla!CJ335),"")</f>
        <v/>
      </c>
      <c r="CM324">
        <f>IF($C324="OK",TEXT(Plantilla!CK335,"#"),"")</f>
        <v/>
      </c>
      <c r="CN324" s="6">
        <f>IF($C324="OK",_xlfn.NUMBERVALUE(Plantilla!CL335),"")</f>
        <v/>
      </c>
      <c r="CO324" s="6">
        <f>IF($C324="OK",_xlfn.NUMBERVALUE(Plantilla!CM335),"")</f>
        <v/>
      </c>
      <c r="CP324" s="110">
        <f>IF($C324="OK",_xlfn.NUMBERVALUE(Plantilla!CN335),"")</f>
        <v/>
      </c>
      <c r="CQ324" s="6">
        <f>IF($C324="OK",_xlfn.NUMBERVALUE(Plantilla!CO335),"")</f>
        <v/>
      </c>
      <c r="CR324" s="109">
        <f>IF($C324="OK",_xlfn.NUMBERVALUE(Plantilla!CP335),"")</f>
        <v/>
      </c>
      <c r="CS324" s="110">
        <f>IF($C324="OK",_xlfn.NUMBERVALUE(Plantilla!CQ335),"")</f>
        <v/>
      </c>
      <c r="CT324" s="6">
        <f>IF($C324="OK",_xlfn.NUMBERVALUE(Plantilla!CR335),"")</f>
        <v/>
      </c>
      <c r="CU324" s="109">
        <f>IF($C324="OK",_xlfn.NUMBERVALUE(Plantilla!CS335),"")</f>
        <v/>
      </c>
      <c r="CV324" s="110">
        <f>IF($C324="OK",_xlfn.NUMBERVALUE(Plantilla!CT335),"")</f>
        <v/>
      </c>
      <c r="CW324" s="6">
        <f>IF($C324="OK",_xlfn.NUMBERVALUE(Plantilla!CU335),"")</f>
        <v/>
      </c>
      <c r="CX324" s="82">
        <f>IF($C324="OK",_xlfn.NUMBERVALUE(Plantilla!CV335),"")</f>
        <v/>
      </c>
      <c r="CY324" s="6">
        <f>IF($C324="OK",_xlfn.NUMBERVALUE(Plantilla!CW335),"")</f>
        <v/>
      </c>
      <c r="CZ324" s="82">
        <f>IF($C324="OK",_xlfn.NUMBERVALUE(Plantilla!CX335),"")</f>
        <v/>
      </c>
      <c r="DA324" s="6">
        <f>IF($C324="OK",_xlfn.NUMBERVALUE(Plantilla!CY335),"")</f>
        <v/>
      </c>
      <c r="DB324" s="109">
        <f>IF($C324="OK",_xlfn.NUMBERVALUE(Plantilla!CZ335),"")</f>
        <v/>
      </c>
      <c r="DC324" s="6">
        <f>IF($C324="OK",_xlfn.NUMBERVALUE(Plantilla!DA335),"")</f>
        <v/>
      </c>
      <c r="DD324" s="6">
        <f>IF($C324="OK",TEXT(Plantilla!DB335,"#"),"")</f>
        <v/>
      </c>
      <c r="DE324" s="6">
        <f>IF($C324="OK",_xlfn.NUMBERVALUE(Plantilla!DC335),"")</f>
        <v/>
      </c>
      <c r="DF324" s="4">
        <f>IF($C324="OK",_xlfn.NUMBERVALUE(Plantilla!DD335),"")</f>
        <v/>
      </c>
      <c r="DG324" s="6">
        <f>IF($C324="OK",_xlfn.NUMBERVALUE(Plantilla!DE335),"")</f>
        <v/>
      </c>
      <c r="DH324" s="6">
        <f>IF($C324="OK",_xlfn.NUMBERVALUE(Plantilla!DF335),"")</f>
        <v/>
      </c>
      <c r="DI324" s="6">
        <f>IF($C324="OK",_xlfn.NUMBERVALUE(Plantilla!DG335),"")</f>
        <v/>
      </c>
      <c r="DJ324" s="6">
        <f>IF($C324="OK",_xlfn.NUMBERVALUE(Plantilla!DH335),"")</f>
        <v/>
      </c>
      <c r="DK324" s="6">
        <f>IF($C324="OK",_xlfn.NUMBERVALUE(Plantilla!DI335),"")</f>
        <v/>
      </c>
      <c r="DL324" s="6">
        <f>IF($C324="OK",_xlfn.NUMBERVALUE(Plantilla!DJ335),"")</f>
        <v/>
      </c>
      <c r="DM324" s="6">
        <f>IF($C324="OK",_xlfn.NUMBERVALUE(Plantilla!DK335),"")</f>
        <v/>
      </c>
      <c r="DN324" s="6">
        <f>IF($C324="OK",_xlfn.NUMBERVALUE(Plantilla!DL335),"")</f>
        <v/>
      </c>
      <c r="DO324" s="6">
        <f>IF($C324="OK",_xlfn.NUMBERVALUE(Plantilla!DM335),"")</f>
        <v/>
      </c>
      <c r="DP324" s="6">
        <f>IF($C324="OK",_xlfn.NUMBERVALUE(Plantilla!DN335),"")</f>
        <v/>
      </c>
      <c r="DQ324" s="6">
        <f>IF($C324="OK",_xlfn.NUMBERVALUE(Plantilla!DO335),"")</f>
        <v/>
      </c>
      <c r="DR324" s="6">
        <f>IF($C324="OK",_xlfn.NUMBERVALUE(Plantilla!DP335),"")</f>
        <v/>
      </c>
      <c r="DS324">
        <f>IF($C324="OK",TEXT(Plantilla!DR335,"#"),"")</f>
        <v/>
      </c>
      <c r="DT324" s="6" t="n"/>
    </row>
    <row r="325">
      <c r="A325">
        <f>IF(Plantilla!$I$6="¡Perfecto!, Guarda el archivo y adjúntalo a tu interfaz de Nómina Electrónica","OK","Error")</f>
        <v/>
      </c>
      <c r="B325">
        <f>IF(Plantilla!$I$6="¡Perfecto!, Guarda el archivo y adjúntalo a tu interfaz de Nómina Electrónica",MID(Plantilla!$D$2,SEARCH("V",Plantilla!$D$2),10),"")</f>
        <v/>
      </c>
      <c r="C325">
        <f>Plantilla!C336</f>
        <v/>
      </c>
      <c r="D325">
        <f>IF($C325="OK",Plantilla!B336,"")</f>
        <v/>
      </c>
      <c r="E325">
        <f>IF($C325="OK",
   VLOOKUP(Plantilla!$E$4,'Tablas '!$AP$4:$AT$6,5,FALSE),
"")</f>
        <v/>
      </c>
      <c r="F325">
        <f>IF($C325="OK",TEXT(Plantilla!D336,"#"),"")</f>
        <v/>
      </c>
      <c r="G325">
        <f>IF($C325="OK",
   VLOOKUP(Plantilla!E336,'Tablas '!$B$4:$C$14,2,FALSE),
"")</f>
        <v/>
      </c>
      <c r="H325">
        <f>IF($C325="OK",TEXT(Plantilla!F336,"#"),"")</f>
        <v/>
      </c>
      <c r="I325">
        <f>IF($C325="OK",TEXT(Plantilla!G336,"#"),"")</f>
        <v/>
      </c>
      <c r="J325">
        <f>IF($C325="OK",TEXT(Plantilla!H336,"#"),"")</f>
        <v/>
      </c>
      <c r="K325">
        <f>IF($C325="OK",TEXT(Plantilla!I336,"#"),"")</f>
        <v/>
      </c>
      <c r="L325">
        <f>IF($C325="OK",TEXT(Plantilla!J336,"#"),"")</f>
        <v/>
      </c>
      <c r="M325">
        <f>IF($C325="OK",TEXT(Plantilla!K336,"#"),"")</f>
        <v/>
      </c>
      <c r="N325">
        <f>IF($C325="OK",
   CONCATENATE(YEAR(Plantilla!L336),"-",TEXT(MONTH(Plantilla!L336),"00"),"-",TEXT(DAY(Plantilla!L336),"00")),
"")</f>
        <v/>
      </c>
      <c r="O325">
        <f>IF($C325="OK",_xlfn.NUMBERVALUE(Plantilla!M336),"")</f>
        <v/>
      </c>
      <c r="P325">
        <f>IF($C325="OK",
   IF(Plantilla!N336&lt;&gt;"",
      CONCATENATE(YEAR(Plantilla!N336),"-",TEXT(MONTH(Plantilla!N336),"00"),"-",TEXT(DAY(Plantilla!N336),"00")),
   ""),
"")</f>
        <v/>
      </c>
      <c r="Q325">
        <f>IF($C325="OK",
   VLOOKUP(Plantilla!O336,'Tablas '!$E$4:$F$19,2,FALSE),
"")</f>
        <v/>
      </c>
      <c r="R325">
        <f>IF($C325="OK",
   VLOOKUP(Plantilla!P336,'Tablas '!$H$4:$I$5,2,FALSE),
"")</f>
        <v/>
      </c>
      <c r="S325">
        <f>IF($C325="OK",
   VLOOKUP(Plantilla!Q336,'Tablas '!$K$4:$L$8,2,FALSE),
"")</f>
        <v/>
      </c>
      <c r="T325">
        <f>IF($C325="OK",
   VLOOKUP(Plantilla!R336,'Tablas '!$AE$4:$AF$6,2,FALSE),
"")</f>
        <v/>
      </c>
      <c r="U325">
        <f>IF($C325="OK",
   VLOOKUP(Plantilla!S336,'Tablas '!$AE$4:$AF$6,2,FALSE),
"")</f>
        <v/>
      </c>
      <c r="V325">
        <f>IF($C325="OK",TEXT(Plantilla!T336,"#"),"")</f>
        <v/>
      </c>
      <c r="W325" s="84">
        <f>IF($C325="OK",
   VLOOKUP(Plantilla!U336,'Tablas '!$AM$4:$AN$1126,2,FALSE),
"")</f>
        <v/>
      </c>
      <c r="X325">
        <f>IF($C325="OK",TEXT(Plantilla!V336,"#"),"")</f>
        <v/>
      </c>
      <c r="Y325">
        <f>IF($C325="OK",
   CONCATENATE(YEAR(Plantilla!W336),"-",TEXT(MONTH(Plantilla!W336),"00"),"-",TEXT(DAY(Plantilla!W336),"00")),
"")</f>
        <v/>
      </c>
      <c r="Z325">
        <f>IF($C325="OK",
   CONCATENATE(YEAR(Plantilla!X336),"-",TEXT(MONTH(Plantilla!X336),"00"),"-",TEXT(DAY(Plantilla!X336),"00")),
"")</f>
        <v/>
      </c>
      <c r="AA325">
        <f>IF($C325="OK",
   TEXT(VLOOKUP(Plantilla!Y336,'Tablas '!$Q$4:$R$9,2,FALSE),"#"),
"")</f>
        <v/>
      </c>
      <c r="AB325">
        <f>IF($C325="OK",
   CONCATENATE(YEAR(Plantilla!Z336),"-",TEXT(MONTH(Plantilla!Z336),"00"),"-",TEXT(DAY(Plantilla!Z336),"00")),
"")</f>
        <v/>
      </c>
      <c r="AC325">
        <f>IF($C325="OK",
   TEXT(VLOOKUP(Plantilla!AA336,'Tablas '!$T$4:$U$13,2,FALSE),"#"),
"")</f>
        <v/>
      </c>
      <c r="AD325">
        <f>IF($C325="OK",TEXT(Plantilla!AB336,"#"),"")</f>
        <v/>
      </c>
      <c r="AE325">
        <f>IF($C325="OK",
   IF(Plantilla!AC336&lt;&gt;"",
      TEXT(VLOOKUP(Plantilla!AC336,'Tablas '!$W$4:$X$7,2,FALSE),"#"),
   ""),
"")</f>
        <v/>
      </c>
      <c r="AF325">
        <f>IF($C325="OK",TEXT(Plantilla!AD336,"#"),"")</f>
        <v/>
      </c>
      <c r="AG325" s="6">
        <f>IF($C325="OK",_xlfn.NUMBERVALUE(Plantilla!AE336),"")</f>
        <v/>
      </c>
      <c r="AH325" s="4">
        <f>IF($C325="OK",_xlfn.NUMBERVALUE(Plantilla!AF336),"")</f>
        <v/>
      </c>
      <c r="AI325" s="6">
        <f>IF($C325="OK",_xlfn.NUMBERVALUE(Plantilla!AG336),"")</f>
        <v/>
      </c>
      <c r="AJ325" s="6">
        <f>IF($C325="OK",_xlfn.NUMBERVALUE(Plantilla!AH336),"")</f>
        <v/>
      </c>
      <c r="AK325" s="6">
        <f>IF($C325="OK",_xlfn.NUMBERVALUE(Plantilla!AI336),"")</f>
        <v/>
      </c>
      <c r="AL325" s="6">
        <f>IF($C325="OK",_xlfn.NUMBERVALUE(Plantilla!AJ336),"")</f>
        <v/>
      </c>
      <c r="AM325" s="4">
        <f>IF($C325="OK",_xlfn.NUMBERVALUE(Plantilla!AK336),"")</f>
        <v/>
      </c>
      <c r="AN325" s="6">
        <f>IF($C325="OK",_xlfn.NUMBERVALUE(Plantilla!AL336),"")</f>
        <v/>
      </c>
      <c r="AO325" s="4">
        <f>IF($C325="OK",_xlfn.NUMBERVALUE(Plantilla!AM336),"")</f>
        <v/>
      </c>
      <c r="AP325" s="6">
        <f>IF($C325="OK",_xlfn.NUMBERVALUE(Plantilla!AN336),"")</f>
        <v/>
      </c>
      <c r="AQ325" s="4">
        <f>IF($C325="OK",_xlfn.NUMBERVALUE(Plantilla!AO336),"")</f>
        <v/>
      </c>
      <c r="AR325" s="6">
        <f>IF($C325="OK",_xlfn.NUMBERVALUE(Plantilla!AP336),"")</f>
        <v/>
      </c>
      <c r="AS325" s="4">
        <f>IF($C325="OK",_xlfn.NUMBERVALUE(Plantilla!AQ336),"")</f>
        <v/>
      </c>
      <c r="AT325" s="6">
        <f>IF($C325="OK",_xlfn.NUMBERVALUE(Plantilla!AR336),"")</f>
        <v/>
      </c>
      <c r="AU325" s="4">
        <f>IF($C325="OK",_xlfn.NUMBERVALUE(Plantilla!AS336),"")</f>
        <v/>
      </c>
      <c r="AV325" s="6">
        <f>IF($C325="OK",_xlfn.NUMBERVALUE(Plantilla!AT336),"")</f>
        <v/>
      </c>
      <c r="AW325" s="4">
        <f>IF($C325="OK",_xlfn.NUMBERVALUE(Plantilla!AU336),"")</f>
        <v/>
      </c>
      <c r="AX325" s="6">
        <f>IF($C325="OK",_xlfn.NUMBERVALUE(Plantilla!AV336),"")</f>
        <v/>
      </c>
      <c r="AY325" s="4">
        <f>IF($C325="OK",_xlfn.NUMBERVALUE(Plantilla!AW336),"")</f>
        <v/>
      </c>
      <c r="AZ325" s="6">
        <f>IF($C325="OK",_xlfn.NUMBERVALUE(Plantilla!AX336),"")</f>
        <v/>
      </c>
      <c r="BA325">
        <f>IF($C325="OK",_xlfn.NUMBERVALUE(Plantilla!AY336),"")</f>
        <v/>
      </c>
      <c r="BB325">
        <f>IF($C325="OK",_xlfn.NUMBERVALUE(Plantilla!AZ336),"")</f>
        <v/>
      </c>
      <c r="BC325" s="4">
        <f>IF($C325="OK",_xlfn.NUMBERVALUE(Plantilla!BA336),"")</f>
        <v/>
      </c>
      <c r="BD325" s="6">
        <f>IF($C325="OK",_xlfn.NUMBERVALUE(Plantilla!BB336),"")</f>
        <v/>
      </c>
      <c r="BE325" s="4">
        <f>IF($C325="OK",_xlfn.NUMBERVALUE(Plantilla!BC336),"")</f>
        <v/>
      </c>
      <c r="BF325" s="6">
        <f>IF($C325="OK",_xlfn.NUMBERVALUE(Plantilla!BD336),"")</f>
        <v/>
      </c>
      <c r="BG325" s="4">
        <f>IF($C325="OK",_xlfn.NUMBERVALUE(Plantilla!BE336),"")</f>
        <v/>
      </c>
      <c r="BH325" s="6">
        <f>IF($C325="OK",_xlfn.NUMBERVALUE(Plantilla!BF336),"")</f>
        <v/>
      </c>
      <c r="BI325" s="110">
        <f>IF($C325="OK",_xlfn.NUMBERVALUE(Plantilla!BG336),"")</f>
        <v/>
      </c>
      <c r="BJ325" s="6">
        <f>IF($C325="OK",_xlfn.NUMBERVALUE(Plantilla!BH336),"")</f>
        <v/>
      </c>
      <c r="BK325" s="109">
        <f>IF($C325="OK",_xlfn.NUMBERVALUE(Plantilla!BI336),"")</f>
        <v/>
      </c>
      <c r="BL325" s="6">
        <f>IF($C325="OK",
   IF(Plantilla!BJ336&lt;&gt;"",
      TEXT(VLOOKUP(Plantilla!BJ336,'Tablas '!$Z$4:$AA$6,2,FALSE),"#"),
   ""),
"")</f>
        <v/>
      </c>
      <c r="BM325" s="4">
        <f>IF($C325="OK",_xlfn.NUMBERVALUE(Plantilla!BK336),"")</f>
        <v/>
      </c>
      <c r="BN325" s="4">
        <f>IF($C325="OK",_xlfn.NUMBERVALUE(Plantilla!BL336),"")</f>
        <v/>
      </c>
      <c r="BO325" s="6">
        <f>IF($C325="OK",_xlfn.NUMBERVALUE(Plantilla!BM336),"")</f>
        <v/>
      </c>
      <c r="BP325" s="4">
        <f>IF($C325="OK",_xlfn.NUMBERVALUE(Plantilla!BN336),"")</f>
        <v/>
      </c>
      <c r="BQ325" s="6">
        <f>IF($C325="OK",_xlfn.NUMBERVALUE(Plantilla!BO336),"")</f>
        <v/>
      </c>
      <c r="BR325" s="4">
        <f>IF($C325="OK",_xlfn.NUMBERVALUE(Plantilla!BP336),"")</f>
        <v/>
      </c>
      <c r="BS325" s="6">
        <f>IF($C325="OK",_xlfn.NUMBERVALUE(Plantilla!BQ336),"")</f>
        <v/>
      </c>
      <c r="BT325" s="4">
        <f>IF($C325="OK",_xlfn.NUMBERVALUE(Plantilla!BR336),"")</f>
        <v/>
      </c>
      <c r="BU325" s="6">
        <f>IF($C325="OK",_xlfn.NUMBERVALUE(Plantilla!BS336),"")</f>
        <v/>
      </c>
      <c r="BV325" s="6">
        <f>IF($C325="OK",_xlfn.NUMBERVALUE(Plantilla!BT336),"")</f>
        <v/>
      </c>
      <c r="BW325" s="6">
        <f>IF($C325="OK",_xlfn.NUMBERVALUE(Plantilla!BU336),"")</f>
        <v/>
      </c>
      <c r="BX325" s="6">
        <f>IF($C325="OK",_xlfn.NUMBERVALUE(Plantilla!BV336),"")</f>
        <v/>
      </c>
      <c r="BY325" s="6">
        <f>IF($C325="OK",_xlfn.NUMBERVALUE(Plantilla!BW336),"")</f>
        <v/>
      </c>
      <c r="BZ325" s="6">
        <f>IF($C325="OK",_xlfn.NUMBERVALUE(Plantilla!BX336),"")</f>
        <v/>
      </c>
      <c r="CA325" s="6">
        <f>IF($C325="OK",_xlfn.NUMBERVALUE(Plantilla!BY336),"")</f>
        <v/>
      </c>
      <c r="CB325" s="6">
        <f>IF($C325="OK",_xlfn.NUMBERVALUE(Plantilla!BZ336),"")</f>
        <v/>
      </c>
      <c r="CC325" s="6">
        <f>IF($C325="OK",_xlfn.NUMBERVALUE(Plantilla!CA336),"")</f>
        <v/>
      </c>
      <c r="CD325" s="6">
        <f>IF($C325="OK",_xlfn.NUMBERVALUE(Plantilla!CB336),"")</f>
        <v/>
      </c>
      <c r="CE325" s="6">
        <f>IF($C325="OK",_xlfn.NUMBERVALUE(Plantilla!CC336),"")</f>
        <v/>
      </c>
      <c r="CF325" s="4">
        <f>IF($C325="OK",_xlfn.NUMBERVALUE(Plantilla!CD336),"")</f>
        <v/>
      </c>
      <c r="CG325" s="6">
        <f>IF($C325="OK",_xlfn.NUMBERVALUE(Plantilla!CE336),"")</f>
        <v/>
      </c>
      <c r="CH325" s="6">
        <f>IF($C325="OK",_xlfn.NUMBERVALUE(Plantilla!CF336),"")</f>
        <v/>
      </c>
      <c r="CI325" s="6">
        <f>IF($C325="OK",_xlfn.NUMBERVALUE(Plantilla!CG336),"")</f>
        <v/>
      </c>
      <c r="CJ325" s="6">
        <f>IF($C325="OK",_xlfn.NUMBERVALUE(Plantilla!CH336),"")</f>
        <v/>
      </c>
      <c r="CK325" s="6">
        <f>IF($C325="OK",_xlfn.NUMBERVALUE(Plantilla!CI336),"")</f>
        <v/>
      </c>
      <c r="CL325" s="6">
        <f>IF($C325="OK",_xlfn.NUMBERVALUE(Plantilla!CJ336),"")</f>
        <v/>
      </c>
      <c r="CM325">
        <f>IF($C325="OK",TEXT(Plantilla!CK336,"#"),"")</f>
        <v/>
      </c>
      <c r="CN325" s="6">
        <f>IF($C325="OK",_xlfn.NUMBERVALUE(Plantilla!CL336),"")</f>
        <v/>
      </c>
      <c r="CO325" s="6">
        <f>IF($C325="OK",_xlfn.NUMBERVALUE(Plantilla!CM336),"")</f>
        <v/>
      </c>
      <c r="CP325" s="110">
        <f>IF($C325="OK",_xlfn.NUMBERVALUE(Plantilla!CN336),"")</f>
        <v/>
      </c>
      <c r="CQ325" s="6">
        <f>IF($C325="OK",_xlfn.NUMBERVALUE(Plantilla!CO336),"")</f>
        <v/>
      </c>
      <c r="CR325" s="109">
        <f>IF($C325="OK",_xlfn.NUMBERVALUE(Plantilla!CP336),"")</f>
        <v/>
      </c>
      <c r="CS325" s="110">
        <f>IF($C325="OK",_xlfn.NUMBERVALUE(Plantilla!CQ336),"")</f>
        <v/>
      </c>
      <c r="CT325" s="6">
        <f>IF($C325="OK",_xlfn.NUMBERVALUE(Plantilla!CR336),"")</f>
        <v/>
      </c>
      <c r="CU325" s="109">
        <f>IF($C325="OK",_xlfn.NUMBERVALUE(Plantilla!CS336),"")</f>
        <v/>
      </c>
      <c r="CV325" s="110">
        <f>IF($C325="OK",_xlfn.NUMBERVALUE(Plantilla!CT336),"")</f>
        <v/>
      </c>
      <c r="CW325" s="6">
        <f>IF($C325="OK",_xlfn.NUMBERVALUE(Plantilla!CU336),"")</f>
        <v/>
      </c>
      <c r="CX325" s="82">
        <f>IF($C325="OK",_xlfn.NUMBERVALUE(Plantilla!CV336),"")</f>
        <v/>
      </c>
      <c r="CY325" s="6">
        <f>IF($C325="OK",_xlfn.NUMBERVALUE(Plantilla!CW336),"")</f>
        <v/>
      </c>
      <c r="CZ325" s="82">
        <f>IF($C325="OK",_xlfn.NUMBERVALUE(Plantilla!CX336),"")</f>
        <v/>
      </c>
      <c r="DA325" s="6">
        <f>IF($C325="OK",_xlfn.NUMBERVALUE(Plantilla!CY336),"")</f>
        <v/>
      </c>
      <c r="DB325" s="109">
        <f>IF($C325="OK",_xlfn.NUMBERVALUE(Plantilla!CZ336),"")</f>
        <v/>
      </c>
      <c r="DC325" s="6">
        <f>IF($C325="OK",_xlfn.NUMBERVALUE(Plantilla!DA336),"")</f>
        <v/>
      </c>
      <c r="DD325" s="6">
        <f>IF($C325="OK",TEXT(Plantilla!DB336,"#"),"")</f>
        <v/>
      </c>
      <c r="DE325" s="6">
        <f>IF($C325="OK",_xlfn.NUMBERVALUE(Plantilla!DC336),"")</f>
        <v/>
      </c>
      <c r="DF325" s="4">
        <f>IF($C325="OK",_xlfn.NUMBERVALUE(Plantilla!DD336),"")</f>
        <v/>
      </c>
      <c r="DG325" s="6">
        <f>IF($C325="OK",_xlfn.NUMBERVALUE(Plantilla!DE336),"")</f>
        <v/>
      </c>
      <c r="DH325" s="6">
        <f>IF($C325="OK",_xlfn.NUMBERVALUE(Plantilla!DF336),"")</f>
        <v/>
      </c>
      <c r="DI325" s="6">
        <f>IF($C325="OK",_xlfn.NUMBERVALUE(Plantilla!DG336),"")</f>
        <v/>
      </c>
      <c r="DJ325" s="6">
        <f>IF($C325="OK",_xlfn.NUMBERVALUE(Plantilla!DH336),"")</f>
        <v/>
      </c>
      <c r="DK325" s="6">
        <f>IF($C325="OK",_xlfn.NUMBERVALUE(Plantilla!DI336),"")</f>
        <v/>
      </c>
      <c r="DL325" s="6">
        <f>IF($C325="OK",_xlfn.NUMBERVALUE(Plantilla!DJ336),"")</f>
        <v/>
      </c>
      <c r="DM325" s="6">
        <f>IF($C325="OK",_xlfn.NUMBERVALUE(Plantilla!DK336),"")</f>
        <v/>
      </c>
      <c r="DN325" s="6">
        <f>IF($C325="OK",_xlfn.NUMBERVALUE(Plantilla!DL336),"")</f>
        <v/>
      </c>
      <c r="DO325" s="6">
        <f>IF($C325="OK",_xlfn.NUMBERVALUE(Plantilla!DM336),"")</f>
        <v/>
      </c>
      <c r="DP325" s="6">
        <f>IF($C325="OK",_xlfn.NUMBERVALUE(Plantilla!DN336),"")</f>
        <v/>
      </c>
      <c r="DQ325" s="6">
        <f>IF($C325="OK",_xlfn.NUMBERVALUE(Plantilla!DO336),"")</f>
        <v/>
      </c>
      <c r="DR325" s="6">
        <f>IF($C325="OK",_xlfn.NUMBERVALUE(Plantilla!DP336),"")</f>
        <v/>
      </c>
      <c r="DS325">
        <f>IF($C325="OK",TEXT(Plantilla!DR336,"#"),"")</f>
        <v/>
      </c>
      <c r="DT325" s="6" t="n"/>
    </row>
    <row r="326">
      <c r="A326">
        <f>IF(Plantilla!$I$6="¡Perfecto!, Guarda el archivo y adjúntalo a tu interfaz de Nómina Electrónica","OK","Error")</f>
        <v/>
      </c>
      <c r="B326">
        <f>IF(Plantilla!$I$6="¡Perfecto!, Guarda el archivo y adjúntalo a tu interfaz de Nómina Electrónica",MID(Plantilla!$D$2,SEARCH("V",Plantilla!$D$2),10),"")</f>
        <v/>
      </c>
      <c r="C326">
        <f>Plantilla!C337</f>
        <v/>
      </c>
      <c r="D326">
        <f>IF($C326="OK",Plantilla!B337,"")</f>
        <v/>
      </c>
      <c r="E326">
        <f>IF($C326="OK",
   VLOOKUP(Plantilla!$E$4,'Tablas '!$AP$4:$AT$6,5,FALSE),
"")</f>
        <v/>
      </c>
      <c r="F326">
        <f>IF($C326="OK",TEXT(Plantilla!D337,"#"),"")</f>
        <v/>
      </c>
      <c r="G326">
        <f>IF($C326="OK",
   VLOOKUP(Plantilla!E337,'Tablas '!$B$4:$C$14,2,FALSE),
"")</f>
        <v/>
      </c>
      <c r="H326">
        <f>IF($C326="OK",TEXT(Plantilla!F337,"#"),"")</f>
        <v/>
      </c>
      <c r="I326">
        <f>IF($C326="OK",TEXT(Plantilla!G337,"#"),"")</f>
        <v/>
      </c>
      <c r="J326">
        <f>IF($C326="OK",TEXT(Plantilla!H337,"#"),"")</f>
        <v/>
      </c>
      <c r="K326">
        <f>IF($C326="OK",TEXT(Plantilla!I337,"#"),"")</f>
        <v/>
      </c>
      <c r="L326">
        <f>IF($C326="OK",TEXT(Plantilla!J337,"#"),"")</f>
        <v/>
      </c>
      <c r="M326">
        <f>IF($C326="OK",TEXT(Plantilla!K337,"#"),"")</f>
        <v/>
      </c>
      <c r="N326">
        <f>IF($C326="OK",
   CONCATENATE(YEAR(Plantilla!L337),"-",TEXT(MONTH(Plantilla!L337),"00"),"-",TEXT(DAY(Plantilla!L337),"00")),
"")</f>
        <v/>
      </c>
      <c r="O326">
        <f>IF($C326="OK",_xlfn.NUMBERVALUE(Plantilla!M337),"")</f>
        <v/>
      </c>
      <c r="P326">
        <f>IF($C326="OK",
   IF(Plantilla!N337&lt;&gt;"",
      CONCATENATE(YEAR(Plantilla!N337),"-",TEXT(MONTH(Plantilla!N337),"00"),"-",TEXT(DAY(Plantilla!N337),"00")),
   ""),
"")</f>
        <v/>
      </c>
      <c r="Q326">
        <f>IF($C326="OK",
   VLOOKUP(Plantilla!O337,'Tablas '!$E$4:$F$19,2,FALSE),
"")</f>
        <v/>
      </c>
      <c r="R326">
        <f>IF($C326="OK",
   VLOOKUP(Plantilla!P337,'Tablas '!$H$4:$I$5,2,FALSE),
"")</f>
        <v/>
      </c>
      <c r="S326">
        <f>IF($C326="OK",
   VLOOKUP(Plantilla!Q337,'Tablas '!$K$4:$L$8,2,FALSE),
"")</f>
        <v/>
      </c>
      <c r="T326">
        <f>IF($C326="OK",
   VLOOKUP(Plantilla!R337,'Tablas '!$AE$4:$AF$6,2,FALSE),
"")</f>
        <v/>
      </c>
      <c r="U326">
        <f>IF($C326="OK",
   VLOOKUP(Plantilla!S337,'Tablas '!$AE$4:$AF$6,2,FALSE),
"")</f>
        <v/>
      </c>
      <c r="V326">
        <f>IF($C326="OK",TEXT(Plantilla!T337,"#"),"")</f>
        <v/>
      </c>
      <c r="W326" s="84">
        <f>IF($C326="OK",
   VLOOKUP(Plantilla!U337,'Tablas '!$AM$4:$AN$1126,2,FALSE),
"")</f>
        <v/>
      </c>
      <c r="X326">
        <f>IF($C326="OK",TEXT(Plantilla!V337,"#"),"")</f>
        <v/>
      </c>
      <c r="Y326">
        <f>IF($C326="OK",
   CONCATENATE(YEAR(Plantilla!W337),"-",TEXT(MONTH(Plantilla!W337),"00"),"-",TEXT(DAY(Plantilla!W337),"00")),
"")</f>
        <v/>
      </c>
      <c r="Z326">
        <f>IF($C326="OK",
   CONCATENATE(YEAR(Plantilla!X337),"-",TEXT(MONTH(Plantilla!X337),"00"),"-",TEXT(DAY(Plantilla!X337),"00")),
"")</f>
        <v/>
      </c>
      <c r="AA326">
        <f>IF($C326="OK",
   TEXT(VLOOKUP(Plantilla!Y337,'Tablas '!$Q$4:$R$9,2,FALSE),"#"),
"")</f>
        <v/>
      </c>
      <c r="AB326">
        <f>IF($C326="OK",
   CONCATENATE(YEAR(Plantilla!Z337),"-",TEXT(MONTH(Plantilla!Z337),"00"),"-",TEXT(DAY(Plantilla!Z337),"00")),
"")</f>
        <v/>
      </c>
      <c r="AC326">
        <f>IF($C326="OK",
   TEXT(VLOOKUP(Plantilla!AA337,'Tablas '!$T$4:$U$13,2,FALSE),"#"),
"")</f>
        <v/>
      </c>
      <c r="AD326">
        <f>IF($C326="OK",TEXT(Plantilla!AB337,"#"),"")</f>
        <v/>
      </c>
      <c r="AE326">
        <f>IF($C326="OK",
   IF(Plantilla!AC337&lt;&gt;"",
      TEXT(VLOOKUP(Plantilla!AC337,'Tablas '!$W$4:$X$7,2,FALSE),"#"),
   ""),
"")</f>
        <v/>
      </c>
      <c r="AF326">
        <f>IF($C326="OK",TEXT(Plantilla!AD337,"#"),"")</f>
        <v/>
      </c>
      <c r="AG326" s="6">
        <f>IF($C326="OK",_xlfn.NUMBERVALUE(Plantilla!AE337),"")</f>
        <v/>
      </c>
      <c r="AH326" s="4">
        <f>IF($C326="OK",_xlfn.NUMBERVALUE(Plantilla!AF337),"")</f>
        <v/>
      </c>
      <c r="AI326" s="6">
        <f>IF($C326="OK",_xlfn.NUMBERVALUE(Plantilla!AG337),"")</f>
        <v/>
      </c>
      <c r="AJ326" s="6">
        <f>IF($C326="OK",_xlfn.NUMBERVALUE(Plantilla!AH337),"")</f>
        <v/>
      </c>
      <c r="AK326" s="6">
        <f>IF($C326="OK",_xlfn.NUMBERVALUE(Plantilla!AI337),"")</f>
        <v/>
      </c>
      <c r="AL326" s="6">
        <f>IF($C326="OK",_xlfn.NUMBERVALUE(Plantilla!AJ337),"")</f>
        <v/>
      </c>
      <c r="AM326" s="4">
        <f>IF($C326="OK",_xlfn.NUMBERVALUE(Plantilla!AK337),"")</f>
        <v/>
      </c>
      <c r="AN326" s="6">
        <f>IF($C326="OK",_xlfn.NUMBERVALUE(Plantilla!AL337),"")</f>
        <v/>
      </c>
      <c r="AO326" s="4">
        <f>IF($C326="OK",_xlfn.NUMBERVALUE(Plantilla!AM337),"")</f>
        <v/>
      </c>
      <c r="AP326" s="6">
        <f>IF($C326="OK",_xlfn.NUMBERVALUE(Plantilla!AN337),"")</f>
        <v/>
      </c>
      <c r="AQ326" s="4">
        <f>IF($C326="OK",_xlfn.NUMBERVALUE(Plantilla!AO337),"")</f>
        <v/>
      </c>
      <c r="AR326" s="6">
        <f>IF($C326="OK",_xlfn.NUMBERVALUE(Plantilla!AP337),"")</f>
        <v/>
      </c>
      <c r="AS326" s="4">
        <f>IF($C326="OK",_xlfn.NUMBERVALUE(Plantilla!AQ337),"")</f>
        <v/>
      </c>
      <c r="AT326" s="6">
        <f>IF($C326="OK",_xlfn.NUMBERVALUE(Plantilla!AR337),"")</f>
        <v/>
      </c>
      <c r="AU326" s="4">
        <f>IF($C326="OK",_xlfn.NUMBERVALUE(Plantilla!AS337),"")</f>
        <v/>
      </c>
      <c r="AV326" s="6">
        <f>IF($C326="OK",_xlfn.NUMBERVALUE(Plantilla!AT337),"")</f>
        <v/>
      </c>
      <c r="AW326" s="4">
        <f>IF($C326="OK",_xlfn.NUMBERVALUE(Plantilla!AU337),"")</f>
        <v/>
      </c>
      <c r="AX326" s="6">
        <f>IF($C326="OK",_xlfn.NUMBERVALUE(Plantilla!AV337),"")</f>
        <v/>
      </c>
      <c r="AY326" s="4">
        <f>IF($C326="OK",_xlfn.NUMBERVALUE(Plantilla!AW337),"")</f>
        <v/>
      </c>
      <c r="AZ326" s="6">
        <f>IF($C326="OK",_xlfn.NUMBERVALUE(Plantilla!AX337),"")</f>
        <v/>
      </c>
      <c r="BA326">
        <f>IF($C326="OK",_xlfn.NUMBERVALUE(Plantilla!AY337),"")</f>
        <v/>
      </c>
      <c r="BB326">
        <f>IF($C326="OK",_xlfn.NUMBERVALUE(Plantilla!AZ337),"")</f>
        <v/>
      </c>
      <c r="BC326" s="4">
        <f>IF($C326="OK",_xlfn.NUMBERVALUE(Plantilla!BA337),"")</f>
        <v/>
      </c>
      <c r="BD326" s="6">
        <f>IF($C326="OK",_xlfn.NUMBERVALUE(Plantilla!BB337),"")</f>
        <v/>
      </c>
      <c r="BE326" s="4">
        <f>IF($C326="OK",_xlfn.NUMBERVALUE(Plantilla!BC337),"")</f>
        <v/>
      </c>
      <c r="BF326" s="6">
        <f>IF($C326="OK",_xlfn.NUMBERVALUE(Plantilla!BD337),"")</f>
        <v/>
      </c>
      <c r="BG326" s="4">
        <f>IF($C326="OK",_xlfn.NUMBERVALUE(Plantilla!BE337),"")</f>
        <v/>
      </c>
      <c r="BH326" s="6">
        <f>IF($C326="OK",_xlfn.NUMBERVALUE(Plantilla!BF337),"")</f>
        <v/>
      </c>
      <c r="BI326" s="110">
        <f>IF($C326="OK",_xlfn.NUMBERVALUE(Plantilla!BG337),"")</f>
        <v/>
      </c>
      <c r="BJ326" s="6">
        <f>IF($C326="OK",_xlfn.NUMBERVALUE(Plantilla!BH337),"")</f>
        <v/>
      </c>
      <c r="BK326" s="109">
        <f>IF($C326="OK",_xlfn.NUMBERVALUE(Plantilla!BI337),"")</f>
        <v/>
      </c>
      <c r="BL326" s="6">
        <f>IF($C326="OK",
   IF(Plantilla!BJ337&lt;&gt;"",
      TEXT(VLOOKUP(Plantilla!BJ337,'Tablas '!$Z$4:$AA$6,2,FALSE),"#"),
   ""),
"")</f>
        <v/>
      </c>
      <c r="BM326" s="4">
        <f>IF($C326="OK",_xlfn.NUMBERVALUE(Plantilla!BK337),"")</f>
        <v/>
      </c>
      <c r="BN326" s="4">
        <f>IF($C326="OK",_xlfn.NUMBERVALUE(Plantilla!BL337),"")</f>
        <v/>
      </c>
      <c r="BO326" s="6">
        <f>IF($C326="OK",_xlfn.NUMBERVALUE(Plantilla!BM337),"")</f>
        <v/>
      </c>
      <c r="BP326" s="4">
        <f>IF($C326="OK",_xlfn.NUMBERVALUE(Plantilla!BN337),"")</f>
        <v/>
      </c>
      <c r="BQ326" s="6">
        <f>IF($C326="OK",_xlfn.NUMBERVALUE(Plantilla!BO337),"")</f>
        <v/>
      </c>
      <c r="BR326" s="4">
        <f>IF($C326="OK",_xlfn.NUMBERVALUE(Plantilla!BP337),"")</f>
        <v/>
      </c>
      <c r="BS326" s="6">
        <f>IF($C326="OK",_xlfn.NUMBERVALUE(Plantilla!BQ337),"")</f>
        <v/>
      </c>
      <c r="BT326" s="4">
        <f>IF($C326="OK",_xlfn.NUMBERVALUE(Plantilla!BR337),"")</f>
        <v/>
      </c>
      <c r="BU326" s="6">
        <f>IF($C326="OK",_xlfn.NUMBERVALUE(Plantilla!BS337),"")</f>
        <v/>
      </c>
      <c r="BV326" s="6">
        <f>IF($C326="OK",_xlfn.NUMBERVALUE(Plantilla!BT337),"")</f>
        <v/>
      </c>
      <c r="BW326" s="6">
        <f>IF($C326="OK",_xlfn.NUMBERVALUE(Plantilla!BU337),"")</f>
        <v/>
      </c>
      <c r="BX326" s="6">
        <f>IF($C326="OK",_xlfn.NUMBERVALUE(Plantilla!BV337),"")</f>
        <v/>
      </c>
      <c r="BY326" s="6">
        <f>IF($C326="OK",_xlfn.NUMBERVALUE(Plantilla!BW337),"")</f>
        <v/>
      </c>
      <c r="BZ326" s="6">
        <f>IF($C326="OK",_xlfn.NUMBERVALUE(Plantilla!BX337),"")</f>
        <v/>
      </c>
      <c r="CA326" s="6">
        <f>IF($C326="OK",_xlfn.NUMBERVALUE(Plantilla!BY337),"")</f>
        <v/>
      </c>
      <c r="CB326" s="6">
        <f>IF($C326="OK",_xlfn.NUMBERVALUE(Plantilla!BZ337),"")</f>
        <v/>
      </c>
      <c r="CC326" s="6">
        <f>IF($C326="OK",_xlfn.NUMBERVALUE(Plantilla!CA337),"")</f>
        <v/>
      </c>
      <c r="CD326" s="6">
        <f>IF($C326="OK",_xlfn.NUMBERVALUE(Plantilla!CB337),"")</f>
        <v/>
      </c>
      <c r="CE326" s="6">
        <f>IF($C326="OK",_xlfn.NUMBERVALUE(Plantilla!CC337),"")</f>
        <v/>
      </c>
      <c r="CF326" s="4">
        <f>IF($C326="OK",_xlfn.NUMBERVALUE(Plantilla!CD337),"")</f>
        <v/>
      </c>
      <c r="CG326" s="6">
        <f>IF($C326="OK",_xlfn.NUMBERVALUE(Plantilla!CE337),"")</f>
        <v/>
      </c>
      <c r="CH326" s="6">
        <f>IF($C326="OK",_xlfn.NUMBERVALUE(Plantilla!CF337),"")</f>
        <v/>
      </c>
      <c r="CI326" s="6">
        <f>IF($C326="OK",_xlfn.NUMBERVALUE(Plantilla!CG337),"")</f>
        <v/>
      </c>
      <c r="CJ326" s="6">
        <f>IF($C326="OK",_xlfn.NUMBERVALUE(Plantilla!CH337),"")</f>
        <v/>
      </c>
      <c r="CK326" s="6">
        <f>IF($C326="OK",_xlfn.NUMBERVALUE(Plantilla!CI337),"")</f>
        <v/>
      </c>
      <c r="CL326" s="6">
        <f>IF($C326="OK",_xlfn.NUMBERVALUE(Plantilla!CJ337),"")</f>
        <v/>
      </c>
      <c r="CM326">
        <f>IF($C326="OK",TEXT(Plantilla!CK337,"#"),"")</f>
        <v/>
      </c>
      <c r="CN326" s="6">
        <f>IF($C326="OK",_xlfn.NUMBERVALUE(Plantilla!CL337),"")</f>
        <v/>
      </c>
      <c r="CO326" s="6">
        <f>IF($C326="OK",_xlfn.NUMBERVALUE(Plantilla!CM337),"")</f>
        <v/>
      </c>
      <c r="CP326" s="110">
        <f>IF($C326="OK",_xlfn.NUMBERVALUE(Plantilla!CN337),"")</f>
        <v/>
      </c>
      <c r="CQ326" s="6">
        <f>IF($C326="OK",_xlfn.NUMBERVALUE(Plantilla!CO337),"")</f>
        <v/>
      </c>
      <c r="CR326" s="109">
        <f>IF($C326="OK",_xlfn.NUMBERVALUE(Plantilla!CP337),"")</f>
        <v/>
      </c>
      <c r="CS326" s="110">
        <f>IF($C326="OK",_xlfn.NUMBERVALUE(Plantilla!CQ337),"")</f>
        <v/>
      </c>
      <c r="CT326" s="6">
        <f>IF($C326="OK",_xlfn.NUMBERVALUE(Plantilla!CR337),"")</f>
        <v/>
      </c>
      <c r="CU326" s="109">
        <f>IF($C326="OK",_xlfn.NUMBERVALUE(Plantilla!CS337),"")</f>
        <v/>
      </c>
      <c r="CV326" s="110">
        <f>IF($C326="OK",_xlfn.NUMBERVALUE(Plantilla!CT337),"")</f>
        <v/>
      </c>
      <c r="CW326" s="6">
        <f>IF($C326="OK",_xlfn.NUMBERVALUE(Plantilla!CU337),"")</f>
        <v/>
      </c>
      <c r="CX326" s="82">
        <f>IF($C326="OK",_xlfn.NUMBERVALUE(Plantilla!CV337),"")</f>
        <v/>
      </c>
      <c r="CY326" s="6">
        <f>IF($C326="OK",_xlfn.NUMBERVALUE(Plantilla!CW337),"")</f>
        <v/>
      </c>
      <c r="CZ326" s="82">
        <f>IF($C326="OK",_xlfn.NUMBERVALUE(Plantilla!CX337),"")</f>
        <v/>
      </c>
      <c r="DA326" s="6">
        <f>IF($C326="OK",_xlfn.NUMBERVALUE(Plantilla!CY337),"")</f>
        <v/>
      </c>
      <c r="DB326" s="109">
        <f>IF($C326="OK",_xlfn.NUMBERVALUE(Plantilla!CZ337),"")</f>
        <v/>
      </c>
      <c r="DC326" s="6">
        <f>IF($C326="OK",_xlfn.NUMBERVALUE(Plantilla!DA337),"")</f>
        <v/>
      </c>
      <c r="DD326" s="6">
        <f>IF($C326="OK",TEXT(Plantilla!DB337,"#"),"")</f>
        <v/>
      </c>
      <c r="DE326" s="6">
        <f>IF($C326="OK",_xlfn.NUMBERVALUE(Plantilla!DC337),"")</f>
        <v/>
      </c>
      <c r="DF326" s="4">
        <f>IF($C326="OK",_xlfn.NUMBERVALUE(Plantilla!DD337),"")</f>
        <v/>
      </c>
      <c r="DG326" s="6">
        <f>IF($C326="OK",_xlfn.NUMBERVALUE(Plantilla!DE337),"")</f>
        <v/>
      </c>
      <c r="DH326" s="6">
        <f>IF($C326="OK",_xlfn.NUMBERVALUE(Plantilla!DF337),"")</f>
        <v/>
      </c>
      <c r="DI326" s="6">
        <f>IF($C326="OK",_xlfn.NUMBERVALUE(Plantilla!DG337),"")</f>
        <v/>
      </c>
      <c r="DJ326" s="6">
        <f>IF($C326="OK",_xlfn.NUMBERVALUE(Plantilla!DH337),"")</f>
        <v/>
      </c>
      <c r="DK326" s="6">
        <f>IF($C326="OK",_xlfn.NUMBERVALUE(Plantilla!DI337),"")</f>
        <v/>
      </c>
      <c r="DL326" s="6">
        <f>IF($C326="OK",_xlfn.NUMBERVALUE(Plantilla!DJ337),"")</f>
        <v/>
      </c>
      <c r="DM326" s="6">
        <f>IF($C326="OK",_xlfn.NUMBERVALUE(Plantilla!DK337),"")</f>
        <v/>
      </c>
      <c r="DN326" s="6">
        <f>IF($C326="OK",_xlfn.NUMBERVALUE(Plantilla!DL337),"")</f>
        <v/>
      </c>
      <c r="DO326" s="6">
        <f>IF($C326="OK",_xlfn.NUMBERVALUE(Plantilla!DM337),"")</f>
        <v/>
      </c>
      <c r="DP326" s="6">
        <f>IF($C326="OK",_xlfn.NUMBERVALUE(Plantilla!DN337),"")</f>
        <v/>
      </c>
      <c r="DQ326" s="6">
        <f>IF($C326="OK",_xlfn.NUMBERVALUE(Plantilla!DO337),"")</f>
        <v/>
      </c>
      <c r="DR326" s="6">
        <f>IF($C326="OK",_xlfn.NUMBERVALUE(Plantilla!DP337),"")</f>
        <v/>
      </c>
      <c r="DS326">
        <f>IF($C326="OK",TEXT(Plantilla!DR337,"#"),"")</f>
        <v/>
      </c>
      <c r="DT326" s="6" t="n"/>
    </row>
    <row r="327">
      <c r="A327">
        <f>IF(Plantilla!$I$6="¡Perfecto!, Guarda el archivo y adjúntalo a tu interfaz de Nómina Electrónica","OK","Error")</f>
        <v/>
      </c>
      <c r="B327">
        <f>IF(Plantilla!$I$6="¡Perfecto!, Guarda el archivo y adjúntalo a tu interfaz de Nómina Electrónica",MID(Plantilla!$D$2,SEARCH("V",Plantilla!$D$2),10),"")</f>
        <v/>
      </c>
      <c r="C327">
        <f>Plantilla!C338</f>
        <v/>
      </c>
      <c r="D327">
        <f>IF($C327="OK",Plantilla!B338,"")</f>
        <v/>
      </c>
      <c r="E327">
        <f>IF($C327="OK",
   VLOOKUP(Plantilla!$E$4,'Tablas '!$AP$4:$AT$6,5,FALSE),
"")</f>
        <v/>
      </c>
      <c r="F327">
        <f>IF($C327="OK",TEXT(Plantilla!D338,"#"),"")</f>
        <v/>
      </c>
      <c r="G327">
        <f>IF($C327="OK",
   VLOOKUP(Plantilla!E338,'Tablas '!$B$4:$C$14,2,FALSE),
"")</f>
        <v/>
      </c>
      <c r="H327">
        <f>IF($C327="OK",TEXT(Plantilla!F338,"#"),"")</f>
        <v/>
      </c>
      <c r="I327">
        <f>IF($C327="OK",TEXT(Plantilla!G338,"#"),"")</f>
        <v/>
      </c>
      <c r="J327">
        <f>IF($C327="OK",TEXT(Plantilla!H338,"#"),"")</f>
        <v/>
      </c>
      <c r="K327">
        <f>IF($C327="OK",TEXT(Plantilla!I338,"#"),"")</f>
        <v/>
      </c>
      <c r="L327">
        <f>IF($C327="OK",TEXT(Plantilla!J338,"#"),"")</f>
        <v/>
      </c>
      <c r="M327">
        <f>IF($C327="OK",TEXT(Plantilla!K338,"#"),"")</f>
        <v/>
      </c>
      <c r="N327">
        <f>IF($C327="OK",
   CONCATENATE(YEAR(Plantilla!L338),"-",TEXT(MONTH(Plantilla!L338),"00"),"-",TEXT(DAY(Plantilla!L338),"00")),
"")</f>
        <v/>
      </c>
      <c r="O327">
        <f>IF($C327="OK",_xlfn.NUMBERVALUE(Plantilla!M338),"")</f>
        <v/>
      </c>
      <c r="P327">
        <f>IF($C327="OK",
   IF(Plantilla!N338&lt;&gt;"",
      CONCATENATE(YEAR(Plantilla!N338),"-",TEXT(MONTH(Plantilla!N338),"00"),"-",TEXT(DAY(Plantilla!N338),"00")),
   ""),
"")</f>
        <v/>
      </c>
      <c r="Q327">
        <f>IF($C327="OK",
   VLOOKUP(Plantilla!O338,'Tablas '!$E$4:$F$19,2,FALSE),
"")</f>
        <v/>
      </c>
      <c r="R327">
        <f>IF($C327="OK",
   VLOOKUP(Plantilla!P338,'Tablas '!$H$4:$I$5,2,FALSE),
"")</f>
        <v/>
      </c>
      <c r="S327">
        <f>IF($C327="OK",
   VLOOKUP(Plantilla!Q338,'Tablas '!$K$4:$L$8,2,FALSE),
"")</f>
        <v/>
      </c>
      <c r="T327">
        <f>IF($C327="OK",
   VLOOKUP(Plantilla!R338,'Tablas '!$AE$4:$AF$6,2,FALSE),
"")</f>
        <v/>
      </c>
      <c r="U327">
        <f>IF($C327="OK",
   VLOOKUP(Plantilla!S338,'Tablas '!$AE$4:$AF$6,2,FALSE),
"")</f>
        <v/>
      </c>
      <c r="V327">
        <f>IF($C327="OK",TEXT(Plantilla!T338,"#"),"")</f>
        <v/>
      </c>
      <c r="W327" s="84">
        <f>IF($C327="OK",
   VLOOKUP(Plantilla!U338,'Tablas '!$AM$4:$AN$1126,2,FALSE),
"")</f>
        <v/>
      </c>
      <c r="X327">
        <f>IF($C327="OK",TEXT(Plantilla!V338,"#"),"")</f>
        <v/>
      </c>
      <c r="Y327">
        <f>IF($C327="OK",
   CONCATENATE(YEAR(Plantilla!W338),"-",TEXT(MONTH(Plantilla!W338),"00"),"-",TEXT(DAY(Plantilla!W338),"00")),
"")</f>
        <v/>
      </c>
      <c r="Z327">
        <f>IF($C327="OK",
   CONCATENATE(YEAR(Plantilla!X338),"-",TEXT(MONTH(Plantilla!X338),"00"),"-",TEXT(DAY(Plantilla!X338),"00")),
"")</f>
        <v/>
      </c>
      <c r="AA327">
        <f>IF($C327="OK",
   TEXT(VLOOKUP(Plantilla!Y338,'Tablas '!$Q$4:$R$9,2,FALSE),"#"),
"")</f>
        <v/>
      </c>
      <c r="AB327">
        <f>IF($C327="OK",
   CONCATENATE(YEAR(Plantilla!Z338),"-",TEXT(MONTH(Plantilla!Z338),"00"),"-",TEXT(DAY(Plantilla!Z338),"00")),
"")</f>
        <v/>
      </c>
      <c r="AC327">
        <f>IF($C327="OK",
   TEXT(VLOOKUP(Plantilla!AA338,'Tablas '!$T$4:$U$13,2,FALSE),"#"),
"")</f>
        <v/>
      </c>
      <c r="AD327">
        <f>IF($C327="OK",TEXT(Plantilla!AB338,"#"),"")</f>
        <v/>
      </c>
      <c r="AE327">
        <f>IF($C327="OK",
   IF(Plantilla!AC338&lt;&gt;"",
      TEXT(VLOOKUP(Plantilla!AC338,'Tablas '!$W$4:$X$7,2,FALSE),"#"),
   ""),
"")</f>
        <v/>
      </c>
      <c r="AF327">
        <f>IF($C327="OK",TEXT(Plantilla!AD338,"#"),"")</f>
        <v/>
      </c>
      <c r="AG327" s="6">
        <f>IF($C327="OK",_xlfn.NUMBERVALUE(Plantilla!AE338),"")</f>
        <v/>
      </c>
      <c r="AH327" s="4">
        <f>IF($C327="OK",_xlfn.NUMBERVALUE(Plantilla!AF338),"")</f>
        <v/>
      </c>
      <c r="AI327" s="6">
        <f>IF($C327="OK",_xlfn.NUMBERVALUE(Plantilla!AG338),"")</f>
        <v/>
      </c>
      <c r="AJ327" s="6">
        <f>IF($C327="OK",_xlfn.NUMBERVALUE(Plantilla!AH338),"")</f>
        <v/>
      </c>
      <c r="AK327" s="6">
        <f>IF($C327="OK",_xlfn.NUMBERVALUE(Plantilla!AI338),"")</f>
        <v/>
      </c>
      <c r="AL327" s="6">
        <f>IF($C327="OK",_xlfn.NUMBERVALUE(Plantilla!AJ338),"")</f>
        <v/>
      </c>
      <c r="AM327" s="4">
        <f>IF($C327="OK",_xlfn.NUMBERVALUE(Plantilla!AK338),"")</f>
        <v/>
      </c>
      <c r="AN327" s="6">
        <f>IF($C327="OK",_xlfn.NUMBERVALUE(Plantilla!AL338),"")</f>
        <v/>
      </c>
      <c r="AO327" s="4">
        <f>IF($C327="OK",_xlfn.NUMBERVALUE(Plantilla!AM338),"")</f>
        <v/>
      </c>
      <c r="AP327" s="6">
        <f>IF($C327="OK",_xlfn.NUMBERVALUE(Plantilla!AN338),"")</f>
        <v/>
      </c>
      <c r="AQ327" s="4">
        <f>IF($C327="OK",_xlfn.NUMBERVALUE(Plantilla!AO338),"")</f>
        <v/>
      </c>
      <c r="AR327" s="6">
        <f>IF($C327="OK",_xlfn.NUMBERVALUE(Plantilla!AP338),"")</f>
        <v/>
      </c>
      <c r="AS327" s="4">
        <f>IF($C327="OK",_xlfn.NUMBERVALUE(Plantilla!AQ338),"")</f>
        <v/>
      </c>
      <c r="AT327" s="6">
        <f>IF($C327="OK",_xlfn.NUMBERVALUE(Plantilla!AR338),"")</f>
        <v/>
      </c>
      <c r="AU327" s="4">
        <f>IF($C327="OK",_xlfn.NUMBERVALUE(Plantilla!AS338),"")</f>
        <v/>
      </c>
      <c r="AV327" s="6">
        <f>IF($C327="OK",_xlfn.NUMBERVALUE(Plantilla!AT338),"")</f>
        <v/>
      </c>
      <c r="AW327" s="4">
        <f>IF($C327="OK",_xlfn.NUMBERVALUE(Plantilla!AU338),"")</f>
        <v/>
      </c>
      <c r="AX327" s="6">
        <f>IF($C327="OK",_xlfn.NUMBERVALUE(Plantilla!AV338),"")</f>
        <v/>
      </c>
      <c r="AY327" s="4">
        <f>IF($C327="OK",_xlfn.NUMBERVALUE(Plantilla!AW338),"")</f>
        <v/>
      </c>
      <c r="AZ327" s="6">
        <f>IF($C327="OK",_xlfn.NUMBERVALUE(Plantilla!AX338),"")</f>
        <v/>
      </c>
      <c r="BA327">
        <f>IF($C327="OK",_xlfn.NUMBERVALUE(Plantilla!AY338),"")</f>
        <v/>
      </c>
      <c r="BB327">
        <f>IF($C327="OK",_xlfn.NUMBERVALUE(Plantilla!AZ338),"")</f>
        <v/>
      </c>
      <c r="BC327" s="4">
        <f>IF($C327="OK",_xlfn.NUMBERVALUE(Plantilla!BA338),"")</f>
        <v/>
      </c>
      <c r="BD327" s="6">
        <f>IF($C327="OK",_xlfn.NUMBERVALUE(Plantilla!BB338),"")</f>
        <v/>
      </c>
      <c r="BE327" s="4">
        <f>IF($C327="OK",_xlfn.NUMBERVALUE(Plantilla!BC338),"")</f>
        <v/>
      </c>
      <c r="BF327" s="6">
        <f>IF($C327="OK",_xlfn.NUMBERVALUE(Plantilla!BD338),"")</f>
        <v/>
      </c>
      <c r="BG327" s="4">
        <f>IF($C327="OK",_xlfn.NUMBERVALUE(Plantilla!BE338),"")</f>
        <v/>
      </c>
      <c r="BH327" s="6">
        <f>IF($C327="OK",_xlfn.NUMBERVALUE(Plantilla!BF338),"")</f>
        <v/>
      </c>
      <c r="BI327" s="110">
        <f>IF($C327="OK",_xlfn.NUMBERVALUE(Plantilla!BG338),"")</f>
        <v/>
      </c>
      <c r="BJ327" s="6">
        <f>IF($C327="OK",_xlfn.NUMBERVALUE(Plantilla!BH338),"")</f>
        <v/>
      </c>
      <c r="BK327" s="109">
        <f>IF($C327="OK",_xlfn.NUMBERVALUE(Plantilla!BI338),"")</f>
        <v/>
      </c>
      <c r="BL327" s="6">
        <f>IF($C327="OK",
   IF(Plantilla!BJ338&lt;&gt;"",
      TEXT(VLOOKUP(Plantilla!BJ338,'Tablas '!$Z$4:$AA$6,2,FALSE),"#"),
   ""),
"")</f>
        <v/>
      </c>
      <c r="BM327" s="4">
        <f>IF($C327="OK",_xlfn.NUMBERVALUE(Plantilla!BK338),"")</f>
        <v/>
      </c>
      <c r="BN327" s="4">
        <f>IF($C327="OK",_xlfn.NUMBERVALUE(Plantilla!BL338),"")</f>
        <v/>
      </c>
      <c r="BO327" s="6">
        <f>IF($C327="OK",_xlfn.NUMBERVALUE(Plantilla!BM338),"")</f>
        <v/>
      </c>
      <c r="BP327" s="4">
        <f>IF($C327="OK",_xlfn.NUMBERVALUE(Plantilla!BN338),"")</f>
        <v/>
      </c>
      <c r="BQ327" s="6">
        <f>IF($C327="OK",_xlfn.NUMBERVALUE(Plantilla!BO338),"")</f>
        <v/>
      </c>
      <c r="BR327" s="4">
        <f>IF($C327="OK",_xlfn.NUMBERVALUE(Plantilla!BP338),"")</f>
        <v/>
      </c>
      <c r="BS327" s="6">
        <f>IF($C327="OK",_xlfn.NUMBERVALUE(Plantilla!BQ338),"")</f>
        <v/>
      </c>
      <c r="BT327" s="4">
        <f>IF($C327="OK",_xlfn.NUMBERVALUE(Plantilla!BR338),"")</f>
        <v/>
      </c>
      <c r="BU327" s="6">
        <f>IF($C327="OK",_xlfn.NUMBERVALUE(Plantilla!BS338),"")</f>
        <v/>
      </c>
      <c r="BV327" s="6">
        <f>IF($C327="OK",_xlfn.NUMBERVALUE(Plantilla!BT338),"")</f>
        <v/>
      </c>
      <c r="BW327" s="6">
        <f>IF($C327="OK",_xlfn.NUMBERVALUE(Plantilla!BU338),"")</f>
        <v/>
      </c>
      <c r="BX327" s="6">
        <f>IF($C327="OK",_xlfn.NUMBERVALUE(Plantilla!BV338),"")</f>
        <v/>
      </c>
      <c r="BY327" s="6">
        <f>IF($C327="OK",_xlfn.NUMBERVALUE(Plantilla!BW338),"")</f>
        <v/>
      </c>
      <c r="BZ327" s="6">
        <f>IF($C327="OK",_xlfn.NUMBERVALUE(Plantilla!BX338),"")</f>
        <v/>
      </c>
      <c r="CA327" s="6">
        <f>IF($C327="OK",_xlfn.NUMBERVALUE(Plantilla!BY338),"")</f>
        <v/>
      </c>
      <c r="CB327" s="6">
        <f>IF($C327="OK",_xlfn.NUMBERVALUE(Plantilla!BZ338),"")</f>
        <v/>
      </c>
      <c r="CC327" s="6">
        <f>IF($C327="OK",_xlfn.NUMBERVALUE(Plantilla!CA338),"")</f>
        <v/>
      </c>
      <c r="CD327" s="6">
        <f>IF($C327="OK",_xlfn.NUMBERVALUE(Plantilla!CB338),"")</f>
        <v/>
      </c>
      <c r="CE327" s="6">
        <f>IF($C327="OK",_xlfn.NUMBERVALUE(Plantilla!CC338),"")</f>
        <v/>
      </c>
      <c r="CF327" s="4">
        <f>IF($C327="OK",_xlfn.NUMBERVALUE(Plantilla!CD338),"")</f>
        <v/>
      </c>
      <c r="CG327" s="6">
        <f>IF($C327="OK",_xlfn.NUMBERVALUE(Plantilla!CE338),"")</f>
        <v/>
      </c>
      <c r="CH327" s="6">
        <f>IF($C327="OK",_xlfn.NUMBERVALUE(Plantilla!CF338),"")</f>
        <v/>
      </c>
      <c r="CI327" s="6">
        <f>IF($C327="OK",_xlfn.NUMBERVALUE(Plantilla!CG338),"")</f>
        <v/>
      </c>
      <c r="CJ327" s="6">
        <f>IF($C327="OK",_xlfn.NUMBERVALUE(Plantilla!CH338),"")</f>
        <v/>
      </c>
      <c r="CK327" s="6">
        <f>IF($C327="OK",_xlfn.NUMBERVALUE(Plantilla!CI338),"")</f>
        <v/>
      </c>
      <c r="CL327" s="6">
        <f>IF($C327="OK",_xlfn.NUMBERVALUE(Plantilla!CJ338),"")</f>
        <v/>
      </c>
      <c r="CM327">
        <f>IF($C327="OK",TEXT(Plantilla!CK338,"#"),"")</f>
        <v/>
      </c>
      <c r="CN327" s="6">
        <f>IF($C327="OK",_xlfn.NUMBERVALUE(Plantilla!CL338),"")</f>
        <v/>
      </c>
      <c r="CO327" s="6">
        <f>IF($C327="OK",_xlfn.NUMBERVALUE(Plantilla!CM338),"")</f>
        <v/>
      </c>
      <c r="CP327" s="110">
        <f>IF($C327="OK",_xlfn.NUMBERVALUE(Plantilla!CN338),"")</f>
        <v/>
      </c>
      <c r="CQ327" s="6">
        <f>IF($C327="OK",_xlfn.NUMBERVALUE(Plantilla!CO338),"")</f>
        <v/>
      </c>
      <c r="CR327" s="109">
        <f>IF($C327="OK",_xlfn.NUMBERVALUE(Plantilla!CP338),"")</f>
        <v/>
      </c>
      <c r="CS327" s="110">
        <f>IF($C327="OK",_xlfn.NUMBERVALUE(Plantilla!CQ338),"")</f>
        <v/>
      </c>
      <c r="CT327" s="6">
        <f>IF($C327="OK",_xlfn.NUMBERVALUE(Plantilla!CR338),"")</f>
        <v/>
      </c>
      <c r="CU327" s="109">
        <f>IF($C327="OK",_xlfn.NUMBERVALUE(Plantilla!CS338),"")</f>
        <v/>
      </c>
      <c r="CV327" s="110">
        <f>IF($C327="OK",_xlfn.NUMBERVALUE(Plantilla!CT338),"")</f>
        <v/>
      </c>
      <c r="CW327" s="6">
        <f>IF($C327="OK",_xlfn.NUMBERVALUE(Plantilla!CU338),"")</f>
        <v/>
      </c>
      <c r="CX327" s="82">
        <f>IF($C327="OK",_xlfn.NUMBERVALUE(Plantilla!CV338),"")</f>
        <v/>
      </c>
      <c r="CY327" s="6">
        <f>IF($C327="OK",_xlfn.NUMBERVALUE(Plantilla!CW338),"")</f>
        <v/>
      </c>
      <c r="CZ327" s="82">
        <f>IF($C327="OK",_xlfn.NUMBERVALUE(Plantilla!CX338),"")</f>
        <v/>
      </c>
      <c r="DA327" s="6">
        <f>IF($C327="OK",_xlfn.NUMBERVALUE(Plantilla!CY338),"")</f>
        <v/>
      </c>
      <c r="DB327" s="109">
        <f>IF($C327="OK",_xlfn.NUMBERVALUE(Plantilla!CZ338),"")</f>
        <v/>
      </c>
      <c r="DC327" s="6">
        <f>IF($C327="OK",_xlfn.NUMBERVALUE(Plantilla!DA338),"")</f>
        <v/>
      </c>
      <c r="DD327" s="6">
        <f>IF($C327="OK",TEXT(Plantilla!DB338,"#"),"")</f>
        <v/>
      </c>
      <c r="DE327" s="6">
        <f>IF($C327="OK",_xlfn.NUMBERVALUE(Plantilla!DC338),"")</f>
        <v/>
      </c>
      <c r="DF327" s="4">
        <f>IF($C327="OK",_xlfn.NUMBERVALUE(Plantilla!DD338),"")</f>
        <v/>
      </c>
      <c r="DG327" s="6">
        <f>IF($C327="OK",_xlfn.NUMBERVALUE(Plantilla!DE338),"")</f>
        <v/>
      </c>
      <c r="DH327" s="6">
        <f>IF($C327="OK",_xlfn.NUMBERVALUE(Plantilla!DF338),"")</f>
        <v/>
      </c>
      <c r="DI327" s="6">
        <f>IF($C327="OK",_xlfn.NUMBERVALUE(Plantilla!DG338),"")</f>
        <v/>
      </c>
      <c r="DJ327" s="6">
        <f>IF($C327="OK",_xlfn.NUMBERVALUE(Plantilla!DH338),"")</f>
        <v/>
      </c>
      <c r="DK327" s="6">
        <f>IF($C327="OK",_xlfn.NUMBERVALUE(Plantilla!DI338),"")</f>
        <v/>
      </c>
      <c r="DL327" s="6">
        <f>IF($C327="OK",_xlfn.NUMBERVALUE(Plantilla!DJ338),"")</f>
        <v/>
      </c>
      <c r="DM327" s="6">
        <f>IF($C327="OK",_xlfn.NUMBERVALUE(Plantilla!DK338),"")</f>
        <v/>
      </c>
      <c r="DN327" s="6">
        <f>IF($C327="OK",_xlfn.NUMBERVALUE(Plantilla!DL338),"")</f>
        <v/>
      </c>
      <c r="DO327" s="6">
        <f>IF($C327="OK",_xlfn.NUMBERVALUE(Plantilla!DM338),"")</f>
        <v/>
      </c>
      <c r="DP327" s="6">
        <f>IF($C327="OK",_xlfn.NUMBERVALUE(Plantilla!DN338),"")</f>
        <v/>
      </c>
      <c r="DQ327" s="6">
        <f>IF($C327="OK",_xlfn.NUMBERVALUE(Plantilla!DO338),"")</f>
        <v/>
      </c>
      <c r="DR327" s="6">
        <f>IF($C327="OK",_xlfn.NUMBERVALUE(Plantilla!DP338),"")</f>
        <v/>
      </c>
      <c r="DS327">
        <f>IF($C327="OK",TEXT(Plantilla!DR338,"#"),"")</f>
        <v/>
      </c>
      <c r="DT327" s="6" t="n"/>
    </row>
    <row r="328">
      <c r="A328">
        <f>IF(Plantilla!$I$6="¡Perfecto!, Guarda el archivo y adjúntalo a tu interfaz de Nómina Electrónica","OK","Error")</f>
        <v/>
      </c>
      <c r="B328">
        <f>IF(Plantilla!$I$6="¡Perfecto!, Guarda el archivo y adjúntalo a tu interfaz de Nómina Electrónica",MID(Plantilla!$D$2,SEARCH("V",Plantilla!$D$2),10),"")</f>
        <v/>
      </c>
      <c r="C328">
        <f>Plantilla!C339</f>
        <v/>
      </c>
      <c r="D328">
        <f>IF($C328="OK",Plantilla!B339,"")</f>
        <v/>
      </c>
      <c r="E328">
        <f>IF($C328="OK",
   VLOOKUP(Plantilla!$E$4,'Tablas '!$AP$4:$AT$6,5,FALSE),
"")</f>
        <v/>
      </c>
      <c r="F328">
        <f>IF($C328="OK",TEXT(Plantilla!D339,"#"),"")</f>
        <v/>
      </c>
      <c r="G328">
        <f>IF($C328="OK",
   VLOOKUP(Plantilla!E339,'Tablas '!$B$4:$C$14,2,FALSE),
"")</f>
        <v/>
      </c>
      <c r="H328">
        <f>IF($C328="OK",TEXT(Plantilla!F339,"#"),"")</f>
        <v/>
      </c>
      <c r="I328">
        <f>IF($C328="OK",TEXT(Plantilla!G339,"#"),"")</f>
        <v/>
      </c>
      <c r="J328">
        <f>IF($C328="OK",TEXT(Plantilla!H339,"#"),"")</f>
        <v/>
      </c>
      <c r="K328">
        <f>IF($C328="OK",TEXT(Plantilla!I339,"#"),"")</f>
        <v/>
      </c>
      <c r="L328">
        <f>IF($C328="OK",TEXT(Plantilla!J339,"#"),"")</f>
        <v/>
      </c>
      <c r="M328">
        <f>IF($C328="OK",TEXT(Plantilla!K339,"#"),"")</f>
        <v/>
      </c>
      <c r="N328">
        <f>IF($C328="OK",
   CONCATENATE(YEAR(Plantilla!L339),"-",TEXT(MONTH(Plantilla!L339),"00"),"-",TEXT(DAY(Plantilla!L339),"00")),
"")</f>
        <v/>
      </c>
      <c r="O328">
        <f>IF($C328="OK",_xlfn.NUMBERVALUE(Plantilla!M339),"")</f>
        <v/>
      </c>
      <c r="P328">
        <f>IF($C328="OK",
   IF(Plantilla!N339&lt;&gt;"",
      CONCATENATE(YEAR(Plantilla!N339),"-",TEXT(MONTH(Plantilla!N339),"00"),"-",TEXT(DAY(Plantilla!N339),"00")),
   ""),
"")</f>
        <v/>
      </c>
      <c r="Q328">
        <f>IF($C328="OK",
   VLOOKUP(Plantilla!O339,'Tablas '!$E$4:$F$19,2,FALSE),
"")</f>
        <v/>
      </c>
      <c r="R328">
        <f>IF($C328="OK",
   VLOOKUP(Plantilla!P339,'Tablas '!$H$4:$I$5,2,FALSE),
"")</f>
        <v/>
      </c>
      <c r="S328">
        <f>IF($C328="OK",
   VLOOKUP(Plantilla!Q339,'Tablas '!$K$4:$L$8,2,FALSE),
"")</f>
        <v/>
      </c>
      <c r="T328">
        <f>IF($C328="OK",
   VLOOKUP(Plantilla!R339,'Tablas '!$AE$4:$AF$6,2,FALSE),
"")</f>
        <v/>
      </c>
      <c r="U328">
        <f>IF($C328="OK",
   VLOOKUP(Plantilla!S339,'Tablas '!$AE$4:$AF$6,2,FALSE),
"")</f>
        <v/>
      </c>
      <c r="V328">
        <f>IF($C328="OK",TEXT(Plantilla!T339,"#"),"")</f>
        <v/>
      </c>
      <c r="W328" s="84">
        <f>IF($C328="OK",
   VLOOKUP(Plantilla!U339,'Tablas '!$AM$4:$AN$1126,2,FALSE),
"")</f>
        <v/>
      </c>
      <c r="X328">
        <f>IF($C328="OK",TEXT(Plantilla!V339,"#"),"")</f>
        <v/>
      </c>
      <c r="Y328">
        <f>IF($C328="OK",
   CONCATENATE(YEAR(Plantilla!W339),"-",TEXT(MONTH(Plantilla!W339),"00"),"-",TEXT(DAY(Plantilla!W339),"00")),
"")</f>
        <v/>
      </c>
      <c r="Z328">
        <f>IF($C328="OK",
   CONCATENATE(YEAR(Plantilla!X339),"-",TEXT(MONTH(Plantilla!X339),"00"),"-",TEXT(DAY(Plantilla!X339),"00")),
"")</f>
        <v/>
      </c>
      <c r="AA328">
        <f>IF($C328="OK",
   TEXT(VLOOKUP(Plantilla!Y339,'Tablas '!$Q$4:$R$9,2,FALSE),"#"),
"")</f>
        <v/>
      </c>
      <c r="AB328">
        <f>IF($C328="OK",
   CONCATENATE(YEAR(Plantilla!Z339),"-",TEXT(MONTH(Plantilla!Z339),"00"),"-",TEXT(DAY(Plantilla!Z339),"00")),
"")</f>
        <v/>
      </c>
      <c r="AC328">
        <f>IF($C328="OK",
   TEXT(VLOOKUP(Plantilla!AA339,'Tablas '!$T$4:$U$13,2,FALSE),"#"),
"")</f>
        <v/>
      </c>
      <c r="AD328">
        <f>IF($C328="OK",TEXT(Plantilla!AB339,"#"),"")</f>
        <v/>
      </c>
      <c r="AE328">
        <f>IF($C328="OK",
   IF(Plantilla!AC339&lt;&gt;"",
      TEXT(VLOOKUP(Plantilla!AC339,'Tablas '!$W$4:$X$7,2,FALSE),"#"),
   ""),
"")</f>
        <v/>
      </c>
      <c r="AF328">
        <f>IF($C328="OK",TEXT(Plantilla!AD339,"#"),"")</f>
        <v/>
      </c>
      <c r="AG328" s="6">
        <f>IF($C328="OK",_xlfn.NUMBERVALUE(Plantilla!AE339),"")</f>
        <v/>
      </c>
      <c r="AH328" s="4">
        <f>IF($C328="OK",_xlfn.NUMBERVALUE(Plantilla!AF339),"")</f>
        <v/>
      </c>
      <c r="AI328" s="6">
        <f>IF($C328="OK",_xlfn.NUMBERVALUE(Plantilla!AG339),"")</f>
        <v/>
      </c>
      <c r="AJ328" s="6">
        <f>IF($C328="OK",_xlfn.NUMBERVALUE(Plantilla!AH339),"")</f>
        <v/>
      </c>
      <c r="AK328" s="6">
        <f>IF($C328="OK",_xlfn.NUMBERVALUE(Plantilla!AI339),"")</f>
        <v/>
      </c>
      <c r="AL328" s="6">
        <f>IF($C328="OK",_xlfn.NUMBERVALUE(Plantilla!AJ339),"")</f>
        <v/>
      </c>
      <c r="AM328" s="4">
        <f>IF($C328="OK",_xlfn.NUMBERVALUE(Plantilla!AK339),"")</f>
        <v/>
      </c>
      <c r="AN328" s="6">
        <f>IF($C328="OK",_xlfn.NUMBERVALUE(Plantilla!AL339),"")</f>
        <v/>
      </c>
      <c r="AO328" s="4">
        <f>IF($C328="OK",_xlfn.NUMBERVALUE(Plantilla!AM339),"")</f>
        <v/>
      </c>
      <c r="AP328" s="6">
        <f>IF($C328="OK",_xlfn.NUMBERVALUE(Plantilla!AN339),"")</f>
        <v/>
      </c>
      <c r="AQ328" s="4">
        <f>IF($C328="OK",_xlfn.NUMBERVALUE(Plantilla!AO339),"")</f>
        <v/>
      </c>
      <c r="AR328" s="6">
        <f>IF($C328="OK",_xlfn.NUMBERVALUE(Plantilla!AP339),"")</f>
        <v/>
      </c>
      <c r="AS328" s="4">
        <f>IF($C328="OK",_xlfn.NUMBERVALUE(Plantilla!AQ339),"")</f>
        <v/>
      </c>
      <c r="AT328" s="6">
        <f>IF($C328="OK",_xlfn.NUMBERVALUE(Plantilla!AR339),"")</f>
        <v/>
      </c>
      <c r="AU328" s="4">
        <f>IF($C328="OK",_xlfn.NUMBERVALUE(Plantilla!AS339),"")</f>
        <v/>
      </c>
      <c r="AV328" s="6">
        <f>IF($C328="OK",_xlfn.NUMBERVALUE(Plantilla!AT339),"")</f>
        <v/>
      </c>
      <c r="AW328" s="4">
        <f>IF($C328="OK",_xlfn.NUMBERVALUE(Plantilla!AU339),"")</f>
        <v/>
      </c>
      <c r="AX328" s="6">
        <f>IF($C328="OK",_xlfn.NUMBERVALUE(Plantilla!AV339),"")</f>
        <v/>
      </c>
      <c r="AY328" s="4">
        <f>IF($C328="OK",_xlfn.NUMBERVALUE(Plantilla!AW339),"")</f>
        <v/>
      </c>
      <c r="AZ328" s="6">
        <f>IF($C328="OK",_xlfn.NUMBERVALUE(Plantilla!AX339),"")</f>
        <v/>
      </c>
      <c r="BA328">
        <f>IF($C328="OK",_xlfn.NUMBERVALUE(Plantilla!AY339),"")</f>
        <v/>
      </c>
      <c r="BB328">
        <f>IF($C328="OK",_xlfn.NUMBERVALUE(Plantilla!AZ339),"")</f>
        <v/>
      </c>
      <c r="BC328" s="4">
        <f>IF($C328="OK",_xlfn.NUMBERVALUE(Plantilla!BA339),"")</f>
        <v/>
      </c>
      <c r="BD328" s="6">
        <f>IF($C328="OK",_xlfn.NUMBERVALUE(Plantilla!BB339),"")</f>
        <v/>
      </c>
      <c r="BE328" s="4">
        <f>IF($C328="OK",_xlfn.NUMBERVALUE(Plantilla!BC339),"")</f>
        <v/>
      </c>
      <c r="BF328" s="6">
        <f>IF($C328="OK",_xlfn.NUMBERVALUE(Plantilla!BD339),"")</f>
        <v/>
      </c>
      <c r="BG328" s="4">
        <f>IF($C328="OK",_xlfn.NUMBERVALUE(Plantilla!BE339),"")</f>
        <v/>
      </c>
      <c r="BH328" s="6">
        <f>IF($C328="OK",_xlfn.NUMBERVALUE(Plantilla!BF339),"")</f>
        <v/>
      </c>
      <c r="BI328" s="110">
        <f>IF($C328="OK",_xlfn.NUMBERVALUE(Plantilla!BG339),"")</f>
        <v/>
      </c>
      <c r="BJ328" s="6">
        <f>IF($C328="OK",_xlfn.NUMBERVALUE(Plantilla!BH339),"")</f>
        <v/>
      </c>
      <c r="BK328" s="109">
        <f>IF($C328="OK",_xlfn.NUMBERVALUE(Plantilla!BI339),"")</f>
        <v/>
      </c>
      <c r="BL328" s="6">
        <f>IF($C328="OK",
   IF(Plantilla!BJ339&lt;&gt;"",
      TEXT(VLOOKUP(Plantilla!BJ339,'Tablas '!$Z$4:$AA$6,2,FALSE),"#"),
   ""),
"")</f>
        <v/>
      </c>
      <c r="BM328" s="4">
        <f>IF($C328="OK",_xlfn.NUMBERVALUE(Plantilla!BK339),"")</f>
        <v/>
      </c>
      <c r="BN328" s="4">
        <f>IF($C328="OK",_xlfn.NUMBERVALUE(Plantilla!BL339),"")</f>
        <v/>
      </c>
      <c r="BO328" s="6">
        <f>IF($C328="OK",_xlfn.NUMBERVALUE(Plantilla!BM339),"")</f>
        <v/>
      </c>
      <c r="BP328" s="4">
        <f>IF($C328="OK",_xlfn.NUMBERVALUE(Plantilla!BN339),"")</f>
        <v/>
      </c>
      <c r="BQ328" s="6">
        <f>IF($C328="OK",_xlfn.NUMBERVALUE(Plantilla!BO339),"")</f>
        <v/>
      </c>
      <c r="BR328" s="4">
        <f>IF($C328="OK",_xlfn.NUMBERVALUE(Plantilla!BP339),"")</f>
        <v/>
      </c>
      <c r="BS328" s="6">
        <f>IF($C328="OK",_xlfn.NUMBERVALUE(Plantilla!BQ339),"")</f>
        <v/>
      </c>
      <c r="BT328" s="4">
        <f>IF($C328="OK",_xlfn.NUMBERVALUE(Plantilla!BR339),"")</f>
        <v/>
      </c>
      <c r="BU328" s="6">
        <f>IF($C328="OK",_xlfn.NUMBERVALUE(Plantilla!BS339),"")</f>
        <v/>
      </c>
      <c r="BV328" s="6">
        <f>IF($C328="OK",_xlfn.NUMBERVALUE(Plantilla!BT339),"")</f>
        <v/>
      </c>
      <c r="BW328" s="6">
        <f>IF($C328="OK",_xlfn.NUMBERVALUE(Plantilla!BU339),"")</f>
        <v/>
      </c>
      <c r="BX328" s="6">
        <f>IF($C328="OK",_xlfn.NUMBERVALUE(Plantilla!BV339),"")</f>
        <v/>
      </c>
      <c r="BY328" s="6">
        <f>IF($C328="OK",_xlfn.NUMBERVALUE(Plantilla!BW339),"")</f>
        <v/>
      </c>
      <c r="BZ328" s="6">
        <f>IF($C328="OK",_xlfn.NUMBERVALUE(Plantilla!BX339),"")</f>
        <v/>
      </c>
      <c r="CA328" s="6">
        <f>IF($C328="OK",_xlfn.NUMBERVALUE(Plantilla!BY339),"")</f>
        <v/>
      </c>
      <c r="CB328" s="6">
        <f>IF($C328="OK",_xlfn.NUMBERVALUE(Plantilla!BZ339),"")</f>
        <v/>
      </c>
      <c r="CC328" s="6">
        <f>IF($C328="OK",_xlfn.NUMBERVALUE(Plantilla!CA339),"")</f>
        <v/>
      </c>
      <c r="CD328" s="6">
        <f>IF($C328="OK",_xlfn.NUMBERVALUE(Plantilla!CB339),"")</f>
        <v/>
      </c>
      <c r="CE328" s="6">
        <f>IF($C328="OK",_xlfn.NUMBERVALUE(Plantilla!CC339),"")</f>
        <v/>
      </c>
      <c r="CF328" s="4">
        <f>IF($C328="OK",_xlfn.NUMBERVALUE(Plantilla!CD339),"")</f>
        <v/>
      </c>
      <c r="CG328" s="6">
        <f>IF($C328="OK",_xlfn.NUMBERVALUE(Plantilla!CE339),"")</f>
        <v/>
      </c>
      <c r="CH328" s="6">
        <f>IF($C328="OK",_xlfn.NUMBERVALUE(Plantilla!CF339),"")</f>
        <v/>
      </c>
      <c r="CI328" s="6">
        <f>IF($C328="OK",_xlfn.NUMBERVALUE(Plantilla!CG339),"")</f>
        <v/>
      </c>
      <c r="CJ328" s="6">
        <f>IF($C328="OK",_xlfn.NUMBERVALUE(Plantilla!CH339),"")</f>
        <v/>
      </c>
      <c r="CK328" s="6">
        <f>IF($C328="OK",_xlfn.NUMBERVALUE(Plantilla!CI339),"")</f>
        <v/>
      </c>
      <c r="CL328" s="6">
        <f>IF($C328="OK",_xlfn.NUMBERVALUE(Plantilla!CJ339),"")</f>
        <v/>
      </c>
      <c r="CM328">
        <f>IF($C328="OK",TEXT(Plantilla!CK339,"#"),"")</f>
        <v/>
      </c>
      <c r="CN328" s="6">
        <f>IF($C328="OK",_xlfn.NUMBERVALUE(Plantilla!CL339),"")</f>
        <v/>
      </c>
      <c r="CO328" s="6">
        <f>IF($C328="OK",_xlfn.NUMBERVALUE(Plantilla!CM339),"")</f>
        <v/>
      </c>
      <c r="CP328" s="110">
        <f>IF($C328="OK",_xlfn.NUMBERVALUE(Plantilla!CN339),"")</f>
        <v/>
      </c>
      <c r="CQ328" s="6">
        <f>IF($C328="OK",_xlfn.NUMBERVALUE(Plantilla!CO339),"")</f>
        <v/>
      </c>
      <c r="CR328" s="109">
        <f>IF($C328="OK",_xlfn.NUMBERVALUE(Plantilla!CP339),"")</f>
        <v/>
      </c>
      <c r="CS328" s="110">
        <f>IF($C328="OK",_xlfn.NUMBERVALUE(Plantilla!CQ339),"")</f>
        <v/>
      </c>
      <c r="CT328" s="6">
        <f>IF($C328="OK",_xlfn.NUMBERVALUE(Plantilla!CR339),"")</f>
        <v/>
      </c>
      <c r="CU328" s="109">
        <f>IF($C328="OK",_xlfn.NUMBERVALUE(Plantilla!CS339),"")</f>
        <v/>
      </c>
      <c r="CV328" s="110">
        <f>IF($C328="OK",_xlfn.NUMBERVALUE(Plantilla!CT339),"")</f>
        <v/>
      </c>
      <c r="CW328" s="6">
        <f>IF($C328="OK",_xlfn.NUMBERVALUE(Plantilla!CU339),"")</f>
        <v/>
      </c>
      <c r="CX328" s="82">
        <f>IF($C328="OK",_xlfn.NUMBERVALUE(Plantilla!CV339),"")</f>
        <v/>
      </c>
      <c r="CY328" s="6">
        <f>IF($C328="OK",_xlfn.NUMBERVALUE(Plantilla!CW339),"")</f>
        <v/>
      </c>
      <c r="CZ328" s="82">
        <f>IF($C328="OK",_xlfn.NUMBERVALUE(Plantilla!CX339),"")</f>
        <v/>
      </c>
      <c r="DA328" s="6">
        <f>IF($C328="OK",_xlfn.NUMBERVALUE(Plantilla!CY339),"")</f>
        <v/>
      </c>
      <c r="DB328" s="109">
        <f>IF($C328="OK",_xlfn.NUMBERVALUE(Plantilla!CZ339),"")</f>
        <v/>
      </c>
      <c r="DC328" s="6">
        <f>IF($C328="OK",_xlfn.NUMBERVALUE(Plantilla!DA339),"")</f>
        <v/>
      </c>
      <c r="DD328" s="6">
        <f>IF($C328="OK",TEXT(Plantilla!DB339,"#"),"")</f>
        <v/>
      </c>
      <c r="DE328" s="6">
        <f>IF($C328="OK",_xlfn.NUMBERVALUE(Plantilla!DC339),"")</f>
        <v/>
      </c>
      <c r="DF328" s="4">
        <f>IF($C328="OK",_xlfn.NUMBERVALUE(Plantilla!DD339),"")</f>
        <v/>
      </c>
      <c r="DG328" s="6">
        <f>IF($C328="OK",_xlfn.NUMBERVALUE(Plantilla!DE339),"")</f>
        <v/>
      </c>
      <c r="DH328" s="6">
        <f>IF($C328="OK",_xlfn.NUMBERVALUE(Plantilla!DF339),"")</f>
        <v/>
      </c>
      <c r="DI328" s="6">
        <f>IF($C328="OK",_xlfn.NUMBERVALUE(Plantilla!DG339),"")</f>
        <v/>
      </c>
      <c r="DJ328" s="6">
        <f>IF($C328="OK",_xlfn.NUMBERVALUE(Plantilla!DH339),"")</f>
        <v/>
      </c>
      <c r="DK328" s="6">
        <f>IF($C328="OK",_xlfn.NUMBERVALUE(Plantilla!DI339),"")</f>
        <v/>
      </c>
      <c r="DL328" s="6">
        <f>IF($C328="OK",_xlfn.NUMBERVALUE(Plantilla!DJ339),"")</f>
        <v/>
      </c>
      <c r="DM328" s="6">
        <f>IF($C328="OK",_xlfn.NUMBERVALUE(Plantilla!DK339),"")</f>
        <v/>
      </c>
      <c r="DN328" s="6">
        <f>IF($C328="OK",_xlfn.NUMBERVALUE(Plantilla!DL339),"")</f>
        <v/>
      </c>
      <c r="DO328" s="6">
        <f>IF($C328="OK",_xlfn.NUMBERVALUE(Plantilla!DM339),"")</f>
        <v/>
      </c>
      <c r="DP328" s="6">
        <f>IF($C328="OK",_xlfn.NUMBERVALUE(Plantilla!DN339),"")</f>
        <v/>
      </c>
      <c r="DQ328" s="6">
        <f>IF($C328="OK",_xlfn.NUMBERVALUE(Plantilla!DO339),"")</f>
        <v/>
      </c>
      <c r="DR328" s="6">
        <f>IF($C328="OK",_xlfn.NUMBERVALUE(Plantilla!DP339),"")</f>
        <v/>
      </c>
      <c r="DS328">
        <f>IF($C328="OK",TEXT(Plantilla!DR339,"#"),"")</f>
        <v/>
      </c>
      <c r="DT328" s="6" t="n"/>
    </row>
    <row r="329">
      <c r="A329">
        <f>IF(Plantilla!$I$6="¡Perfecto!, Guarda el archivo y adjúntalo a tu interfaz de Nómina Electrónica","OK","Error")</f>
        <v/>
      </c>
      <c r="B329">
        <f>IF(Plantilla!$I$6="¡Perfecto!, Guarda el archivo y adjúntalo a tu interfaz de Nómina Electrónica",MID(Plantilla!$D$2,SEARCH("V",Plantilla!$D$2),10),"")</f>
        <v/>
      </c>
      <c r="C329">
        <f>Plantilla!C340</f>
        <v/>
      </c>
      <c r="D329">
        <f>IF($C329="OK",Plantilla!B340,"")</f>
        <v/>
      </c>
      <c r="E329">
        <f>IF($C329="OK",
   VLOOKUP(Plantilla!$E$4,'Tablas '!$AP$4:$AT$6,5,FALSE),
"")</f>
        <v/>
      </c>
      <c r="F329">
        <f>IF($C329="OK",TEXT(Plantilla!D340,"#"),"")</f>
        <v/>
      </c>
      <c r="G329">
        <f>IF($C329="OK",
   VLOOKUP(Plantilla!E340,'Tablas '!$B$4:$C$14,2,FALSE),
"")</f>
        <v/>
      </c>
      <c r="H329">
        <f>IF($C329="OK",TEXT(Plantilla!F340,"#"),"")</f>
        <v/>
      </c>
      <c r="I329">
        <f>IF($C329="OK",TEXT(Plantilla!G340,"#"),"")</f>
        <v/>
      </c>
      <c r="J329">
        <f>IF($C329="OK",TEXT(Plantilla!H340,"#"),"")</f>
        <v/>
      </c>
      <c r="K329">
        <f>IF($C329="OK",TEXT(Plantilla!I340,"#"),"")</f>
        <v/>
      </c>
      <c r="L329">
        <f>IF($C329="OK",TEXT(Plantilla!J340,"#"),"")</f>
        <v/>
      </c>
      <c r="M329">
        <f>IF($C329="OK",TEXT(Plantilla!K340,"#"),"")</f>
        <v/>
      </c>
      <c r="N329">
        <f>IF($C329="OK",
   CONCATENATE(YEAR(Plantilla!L340),"-",TEXT(MONTH(Plantilla!L340),"00"),"-",TEXT(DAY(Plantilla!L340),"00")),
"")</f>
        <v/>
      </c>
      <c r="O329">
        <f>IF($C329="OK",_xlfn.NUMBERVALUE(Plantilla!M340),"")</f>
        <v/>
      </c>
      <c r="P329">
        <f>IF($C329="OK",
   IF(Plantilla!N340&lt;&gt;"",
      CONCATENATE(YEAR(Plantilla!N340),"-",TEXT(MONTH(Plantilla!N340),"00"),"-",TEXT(DAY(Plantilla!N340),"00")),
   ""),
"")</f>
        <v/>
      </c>
      <c r="Q329">
        <f>IF($C329="OK",
   VLOOKUP(Plantilla!O340,'Tablas '!$E$4:$F$19,2,FALSE),
"")</f>
        <v/>
      </c>
      <c r="R329">
        <f>IF($C329="OK",
   VLOOKUP(Plantilla!P340,'Tablas '!$H$4:$I$5,2,FALSE),
"")</f>
        <v/>
      </c>
      <c r="S329">
        <f>IF($C329="OK",
   VLOOKUP(Plantilla!Q340,'Tablas '!$K$4:$L$8,2,FALSE),
"")</f>
        <v/>
      </c>
      <c r="T329">
        <f>IF($C329="OK",
   VLOOKUP(Plantilla!R340,'Tablas '!$AE$4:$AF$6,2,FALSE),
"")</f>
        <v/>
      </c>
      <c r="U329">
        <f>IF($C329="OK",
   VLOOKUP(Plantilla!S340,'Tablas '!$AE$4:$AF$6,2,FALSE),
"")</f>
        <v/>
      </c>
      <c r="V329">
        <f>IF($C329="OK",TEXT(Plantilla!T340,"#"),"")</f>
        <v/>
      </c>
      <c r="W329" s="84">
        <f>IF($C329="OK",
   VLOOKUP(Plantilla!U340,'Tablas '!$AM$4:$AN$1126,2,FALSE),
"")</f>
        <v/>
      </c>
      <c r="X329">
        <f>IF($C329="OK",TEXT(Plantilla!V340,"#"),"")</f>
        <v/>
      </c>
      <c r="Y329">
        <f>IF($C329="OK",
   CONCATENATE(YEAR(Plantilla!W340),"-",TEXT(MONTH(Plantilla!W340),"00"),"-",TEXT(DAY(Plantilla!W340),"00")),
"")</f>
        <v/>
      </c>
      <c r="Z329">
        <f>IF($C329="OK",
   CONCATENATE(YEAR(Plantilla!X340),"-",TEXT(MONTH(Plantilla!X340),"00"),"-",TEXT(DAY(Plantilla!X340),"00")),
"")</f>
        <v/>
      </c>
      <c r="AA329">
        <f>IF($C329="OK",
   TEXT(VLOOKUP(Plantilla!Y340,'Tablas '!$Q$4:$R$9,2,FALSE),"#"),
"")</f>
        <v/>
      </c>
      <c r="AB329">
        <f>IF($C329="OK",
   CONCATENATE(YEAR(Plantilla!Z340),"-",TEXT(MONTH(Plantilla!Z340),"00"),"-",TEXT(DAY(Plantilla!Z340),"00")),
"")</f>
        <v/>
      </c>
      <c r="AC329">
        <f>IF($C329="OK",
   TEXT(VLOOKUP(Plantilla!AA340,'Tablas '!$T$4:$U$13,2,FALSE),"#"),
"")</f>
        <v/>
      </c>
      <c r="AD329">
        <f>IF($C329="OK",TEXT(Plantilla!AB340,"#"),"")</f>
        <v/>
      </c>
      <c r="AE329">
        <f>IF($C329="OK",
   IF(Plantilla!AC340&lt;&gt;"",
      TEXT(VLOOKUP(Plantilla!AC340,'Tablas '!$W$4:$X$7,2,FALSE),"#"),
   ""),
"")</f>
        <v/>
      </c>
      <c r="AF329">
        <f>IF($C329="OK",TEXT(Plantilla!AD340,"#"),"")</f>
        <v/>
      </c>
      <c r="AG329" s="6">
        <f>IF($C329="OK",_xlfn.NUMBERVALUE(Plantilla!AE340),"")</f>
        <v/>
      </c>
      <c r="AH329" s="4">
        <f>IF($C329="OK",_xlfn.NUMBERVALUE(Plantilla!AF340),"")</f>
        <v/>
      </c>
      <c r="AI329" s="6">
        <f>IF($C329="OK",_xlfn.NUMBERVALUE(Plantilla!AG340),"")</f>
        <v/>
      </c>
      <c r="AJ329" s="6">
        <f>IF($C329="OK",_xlfn.NUMBERVALUE(Plantilla!AH340),"")</f>
        <v/>
      </c>
      <c r="AK329" s="6">
        <f>IF($C329="OK",_xlfn.NUMBERVALUE(Plantilla!AI340),"")</f>
        <v/>
      </c>
      <c r="AL329" s="6">
        <f>IF($C329="OK",_xlfn.NUMBERVALUE(Plantilla!AJ340),"")</f>
        <v/>
      </c>
      <c r="AM329" s="4">
        <f>IF($C329="OK",_xlfn.NUMBERVALUE(Plantilla!AK340),"")</f>
        <v/>
      </c>
      <c r="AN329" s="6">
        <f>IF($C329="OK",_xlfn.NUMBERVALUE(Plantilla!AL340),"")</f>
        <v/>
      </c>
      <c r="AO329" s="4">
        <f>IF($C329="OK",_xlfn.NUMBERVALUE(Plantilla!AM340),"")</f>
        <v/>
      </c>
      <c r="AP329" s="6">
        <f>IF($C329="OK",_xlfn.NUMBERVALUE(Plantilla!AN340),"")</f>
        <v/>
      </c>
      <c r="AQ329" s="4">
        <f>IF($C329="OK",_xlfn.NUMBERVALUE(Plantilla!AO340),"")</f>
        <v/>
      </c>
      <c r="AR329" s="6">
        <f>IF($C329="OK",_xlfn.NUMBERVALUE(Plantilla!AP340),"")</f>
        <v/>
      </c>
      <c r="AS329" s="4">
        <f>IF($C329="OK",_xlfn.NUMBERVALUE(Plantilla!AQ340),"")</f>
        <v/>
      </c>
      <c r="AT329" s="6">
        <f>IF($C329="OK",_xlfn.NUMBERVALUE(Plantilla!AR340),"")</f>
        <v/>
      </c>
      <c r="AU329" s="4">
        <f>IF($C329="OK",_xlfn.NUMBERVALUE(Plantilla!AS340),"")</f>
        <v/>
      </c>
      <c r="AV329" s="6">
        <f>IF($C329="OK",_xlfn.NUMBERVALUE(Plantilla!AT340),"")</f>
        <v/>
      </c>
      <c r="AW329" s="4">
        <f>IF($C329="OK",_xlfn.NUMBERVALUE(Plantilla!AU340),"")</f>
        <v/>
      </c>
      <c r="AX329" s="6">
        <f>IF($C329="OK",_xlfn.NUMBERVALUE(Plantilla!AV340),"")</f>
        <v/>
      </c>
      <c r="AY329" s="4">
        <f>IF($C329="OK",_xlfn.NUMBERVALUE(Plantilla!AW340),"")</f>
        <v/>
      </c>
      <c r="AZ329" s="6">
        <f>IF($C329="OK",_xlfn.NUMBERVALUE(Plantilla!AX340),"")</f>
        <v/>
      </c>
      <c r="BA329">
        <f>IF($C329="OK",_xlfn.NUMBERVALUE(Plantilla!AY340),"")</f>
        <v/>
      </c>
      <c r="BB329">
        <f>IF($C329="OK",_xlfn.NUMBERVALUE(Plantilla!AZ340),"")</f>
        <v/>
      </c>
      <c r="BC329" s="4">
        <f>IF($C329="OK",_xlfn.NUMBERVALUE(Plantilla!BA340),"")</f>
        <v/>
      </c>
      <c r="BD329" s="6">
        <f>IF($C329="OK",_xlfn.NUMBERVALUE(Plantilla!BB340),"")</f>
        <v/>
      </c>
      <c r="BE329" s="4">
        <f>IF($C329="OK",_xlfn.NUMBERVALUE(Plantilla!BC340),"")</f>
        <v/>
      </c>
      <c r="BF329" s="6">
        <f>IF($C329="OK",_xlfn.NUMBERVALUE(Plantilla!BD340),"")</f>
        <v/>
      </c>
      <c r="BG329" s="4">
        <f>IF($C329="OK",_xlfn.NUMBERVALUE(Plantilla!BE340),"")</f>
        <v/>
      </c>
      <c r="BH329" s="6">
        <f>IF($C329="OK",_xlfn.NUMBERVALUE(Plantilla!BF340),"")</f>
        <v/>
      </c>
      <c r="BI329" s="110">
        <f>IF($C329="OK",_xlfn.NUMBERVALUE(Plantilla!BG340),"")</f>
        <v/>
      </c>
      <c r="BJ329" s="6">
        <f>IF($C329="OK",_xlfn.NUMBERVALUE(Plantilla!BH340),"")</f>
        <v/>
      </c>
      <c r="BK329" s="109">
        <f>IF($C329="OK",_xlfn.NUMBERVALUE(Plantilla!BI340),"")</f>
        <v/>
      </c>
      <c r="BL329" s="6">
        <f>IF($C329="OK",
   IF(Plantilla!BJ340&lt;&gt;"",
      TEXT(VLOOKUP(Plantilla!BJ340,'Tablas '!$Z$4:$AA$6,2,FALSE),"#"),
   ""),
"")</f>
        <v/>
      </c>
      <c r="BM329" s="4">
        <f>IF($C329="OK",_xlfn.NUMBERVALUE(Plantilla!BK340),"")</f>
        <v/>
      </c>
      <c r="BN329" s="4">
        <f>IF($C329="OK",_xlfn.NUMBERVALUE(Plantilla!BL340),"")</f>
        <v/>
      </c>
      <c r="BO329" s="6">
        <f>IF($C329="OK",_xlfn.NUMBERVALUE(Plantilla!BM340),"")</f>
        <v/>
      </c>
      <c r="BP329" s="4">
        <f>IF($C329="OK",_xlfn.NUMBERVALUE(Plantilla!BN340),"")</f>
        <v/>
      </c>
      <c r="BQ329" s="6">
        <f>IF($C329="OK",_xlfn.NUMBERVALUE(Plantilla!BO340),"")</f>
        <v/>
      </c>
      <c r="BR329" s="4">
        <f>IF($C329="OK",_xlfn.NUMBERVALUE(Plantilla!BP340),"")</f>
        <v/>
      </c>
      <c r="BS329" s="6">
        <f>IF($C329="OK",_xlfn.NUMBERVALUE(Plantilla!BQ340),"")</f>
        <v/>
      </c>
      <c r="BT329" s="4">
        <f>IF($C329="OK",_xlfn.NUMBERVALUE(Plantilla!BR340),"")</f>
        <v/>
      </c>
      <c r="BU329" s="6">
        <f>IF($C329="OK",_xlfn.NUMBERVALUE(Plantilla!BS340),"")</f>
        <v/>
      </c>
      <c r="BV329" s="6">
        <f>IF($C329="OK",_xlfn.NUMBERVALUE(Plantilla!BT340),"")</f>
        <v/>
      </c>
      <c r="BW329" s="6">
        <f>IF($C329="OK",_xlfn.NUMBERVALUE(Plantilla!BU340),"")</f>
        <v/>
      </c>
      <c r="BX329" s="6">
        <f>IF($C329="OK",_xlfn.NUMBERVALUE(Plantilla!BV340),"")</f>
        <v/>
      </c>
      <c r="BY329" s="6">
        <f>IF($C329="OK",_xlfn.NUMBERVALUE(Plantilla!BW340),"")</f>
        <v/>
      </c>
      <c r="BZ329" s="6">
        <f>IF($C329="OK",_xlfn.NUMBERVALUE(Plantilla!BX340),"")</f>
        <v/>
      </c>
      <c r="CA329" s="6">
        <f>IF($C329="OK",_xlfn.NUMBERVALUE(Plantilla!BY340),"")</f>
        <v/>
      </c>
      <c r="CB329" s="6">
        <f>IF($C329="OK",_xlfn.NUMBERVALUE(Plantilla!BZ340),"")</f>
        <v/>
      </c>
      <c r="CC329" s="6">
        <f>IF($C329="OK",_xlfn.NUMBERVALUE(Plantilla!CA340),"")</f>
        <v/>
      </c>
      <c r="CD329" s="6">
        <f>IF($C329="OK",_xlfn.NUMBERVALUE(Plantilla!CB340),"")</f>
        <v/>
      </c>
      <c r="CE329" s="6">
        <f>IF($C329="OK",_xlfn.NUMBERVALUE(Plantilla!CC340),"")</f>
        <v/>
      </c>
      <c r="CF329" s="4">
        <f>IF($C329="OK",_xlfn.NUMBERVALUE(Plantilla!CD340),"")</f>
        <v/>
      </c>
      <c r="CG329" s="6">
        <f>IF($C329="OK",_xlfn.NUMBERVALUE(Plantilla!CE340),"")</f>
        <v/>
      </c>
      <c r="CH329" s="6">
        <f>IF($C329="OK",_xlfn.NUMBERVALUE(Plantilla!CF340),"")</f>
        <v/>
      </c>
      <c r="CI329" s="6">
        <f>IF($C329="OK",_xlfn.NUMBERVALUE(Plantilla!CG340),"")</f>
        <v/>
      </c>
      <c r="CJ329" s="6">
        <f>IF($C329="OK",_xlfn.NUMBERVALUE(Plantilla!CH340),"")</f>
        <v/>
      </c>
      <c r="CK329" s="6">
        <f>IF($C329="OK",_xlfn.NUMBERVALUE(Plantilla!CI340),"")</f>
        <v/>
      </c>
      <c r="CL329" s="6">
        <f>IF($C329="OK",_xlfn.NUMBERVALUE(Plantilla!CJ340),"")</f>
        <v/>
      </c>
      <c r="CM329">
        <f>IF($C329="OK",TEXT(Plantilla!CK340,"#"),"")</f>
        <v/>
      </c>
      <c r="CN329" s="6">
        <f>IF($C329="OK",_xlfn.NUMBERVALUE(Plantilla!CL340),"")</f>
        <v/>
      </c>
      <c r="CO329" s="6">
        <f>IF($C329="OK",_xlfn.NUMBERVALUE(Plantilla!CM340),"")</f>
        <v/>
      </c>
      <c r="CP329" s="110">
        <f>IF($C329="OK",_xlfn.NUMBERVALUE(Plantilla!CN340),"")</f>
        <v/>
      </c>
      <c r="CQ329" s="6">
        <f>IF($C329="OK",_xlfn.NUMBERVALUE(Plantilla!CO340),"")</f>
        <v/>
      </c>
      <c r="CR329" s="109">
        <f>IF($C329="OK",_xlfn.NUMBERVALUE(Plantilla!CP340),"")</f>
        <v/>
      </c>
      <c r="CS329" s="110">
        <f>IF($C329="OK",_xlfn.NUMBERVALUE(Plantilla!CQ340),"")</f>
        <v/>
      </c>
      <c r="CT329" s="6">
        <f>IF($C329="OK",_xlfn.NUMBERVALUE(Plantilla!CR340),"")</f>
        <v/>
      </c>
      <c r="CU329" s="109">
        <f>IF($C329="OK",_xlfn.NUMBERVALUE(Plantilla!CS340),"")</f>
        <v/>
      </c>
      <c r="CV329" s="110">
        <f>IF($C329="OK",_xlfn.NUMBERVALUE(Plantilla!CT340),"")</f>
        <v/>
      </c>
      <c r="CW329" s="6">
        <f>IF($C329="OK",_xlfn.NUMBERVALUE(Plantilla!CU340),"")</f>
        <v/>
      </c>
      <c r="CX329" s="82">
        <f>IF($C329="OK",_xlfn.NUMBERVALUE(Plantilla!CV340),"")</f>
        <v/>
      </c>
      <c r="CY329" s="6">
        <f>IF($C329="OK",_xlfn.NUMBERVALUE(Plantilla!CW340),"")</f>
        <v/>
      </c>
      <c r="CZ329" s="82">
        <f>IF($C329="OK",_xlfn.NUMBERVALUE(Plantilla!CX340),"")</f>
        <v/>
      </c>
      <c r="DA329" s="6">
        <f>IF($C329="OK",_xlfn.NUMBERVALUE(Plantilla!CY340),"")</f>
        <v/>
      </c>
      <c r="DB329" s="109">
        <f>IF($C329="OK",_xlfn.NUMBERVALUE(Plantilla!CZ340),"")</f>
        <v/>
      </c>
      <c r="DC329" s="6">
        <f>IF($C329="OK",_xlfn.NUMBERVALUE(Plantilla!DA340),"")</f>
        <v/>
      </c>
      <c r="DD329" s="6">
        <f>IF($C329="OK",TEXT(Plantilla!DB340,"#"),"")</f>
        <v/>
      </c>
      <c r="DE329" s="6">
        <f>IF($C329="OK",_xlfn.NUMBERVALUE(Plantilla!DC340),"")</f>
        <v/>
      </c>
      <c r="DF329" s="4">
        <f>IF($C329="OK",_xlfn.NUMBERVALUE(Plantilla!DD340),"")</f>
        <v/>
      </c>
      <c r="DG329" s="6">
        <f>IF($C329="OK",_xlfn.NUMBERVALUE(Plantilla!DE340),"")</f>
        <v/>
      </c>
      <c r="DH329" s="6">
        <f>IF($C329="OK",_xlfn.NUMBERVALUE(Plantilla!DF340),"")</f>
        <v/>
      </c>
      <c r="DI329" s="6">
        <f>IF($C329="OK",_xlfn.NUMBERVALUE(Plantilla!DG340),"")</f>
        <v/>
      </c>
      <c r="DJ329" s="6">
        <f>IF($C329="OK",_xlfn.NUMBERVALUE(Plantilla!DH340),"")</f>
        <v/>
      </c>
      <c r="DK329" s="6">
        <f>IF($C329="OK",_xlfn.NUMBERVALUE(Plantilla!DI340),"")</f>
        <v/>
      </c>
      <c r="DL329" s="6">
        <f>IF($C329="OK",_xlfn.NUMBERVALUE(Plantilla!DJ340),"")</f>
        <v/>
      </c>
      <c r="DM329" s="6">
        <f>IF($C329="OK",_xlfn.NUMBERVALUE(Plantilla!DK340),"")</f>
        <v/>
      </c>
      <c r="DN329" s="6">
        <f>IF($C329="OK",_xlfn.NUMBERVALUE(Plantilla!DL340),"")</f>
        <v/>
      </c>
      <c r="DO329" s="6">
        <f>IF($C329="OK",_xlfn.NUMBERVALUE(Plantilla!DM340),"")</f>
        <v/>
      </c>
      <c r="DP329" s="6">
        <f>IF($C329="OK",_xlfn.NUMBERVALUE(Plantilla!DN340),"")</f>
        <v/>
      </c>
      <c r="DQ329" s="6">
        <f>IF($C329="OK",_xlfn.NUMBERVALUE(Plantilla!DO340),"")</f>
        <v/>
      </c>
      <c r="DR329" s="6">
        <f>IF($C329="OK",_xlfn.NUMBERVALUE(Plantilla!DP340),"")</f>
        <v/>
      </c>
      <c r="DS329">
        <f>IF($C329="OK",TEXT(Plantilla!DR340,"#"),"")</f>
        <v/>
      </c>
      <c r="DT329" s="6" t="n"/>
    </row>
    <row r="330">
      <c r="A330">
        <f>IF(Plantilla!$I$6="¡Perfecto!, Guarda el archivo y adjúntalo a tu interfaz de Nómina Electrónica","OK","Error")</f>
        <v/>
      </c>
      <c r="B330">
        <f>IF(Plantilla!$I$6="¡Perfecto!, Guarda el archivo y adjúntalo a tu interfaz de Nómina Electrónica",MID(Plantilla!$D$2,SEARCH("V",Plantilla!$D$2),10),"")</f>
        <v/>
      </c>
      <c r="C330">
        <f>Plantilla!C341</f>
        <v/>
      </c>
      <c r="D330">
        <f>IF($C330="OK",Plantilla!B341,"")</f>
        <v/>
      </c>
      <c r="E330">
        <f>IF($C330="OK",
   VLOOKUP(Plantilla!$E$4,'Tablas '!$AP$4:$AT$6,5,FALSE),
"")</f>
        <v/>
      </c>
      <c r="F330">
        <f>IF($C330="OK",TEXT(Plantilla!D341,"#"),"")</f>
        <v/>
      </c>
      <c r="G330">
        <f>IF($C330="OK",
   VLOOKUP(Plantilla!E341,'Tablas '!$B$4:$C$14,2,FALSE),
"")</f>
        <v/>
      </c>
      <c r="H330">
        <f>IF($C330="OK",TEXT(Plantilla!F341,"#"),"")</f>
        <v/>
      </c>
      <c r="I330">
        <f>IF($C330="OK",TEXT(Plantilla!G341,"#"),"")</f>
        <v/>
      </c>
      <c r="J330">
        <f>IF($C330="OK",TEXT(Plantilla!H341,"#"),"")</f>
        <v/>
      </c>
      <c r="K330">
        <f>IF($C330="OK",TEXT(Plantilla!I341,"#"),"")</f>
        <v/>
      </c>
      <c r="L330">
        <f>IF($C330="OK",TEXT(Plantilla!J341,"#"),"")</f>
        <v/>
      </c>
      <c r="M330">
        <f>IF($C330="OK",TEXT(Plantilla!K341,"#"),"")</f>
        <v/>
      </c>
      <c r="N330">
        <f>IF($C330="OK",
   CONCATENATE(YEAR(Plantilla!L341),"-",TEXT(MONTH(Plantilla!L341),"00"),"-",TEXT(DAY(Plantilla!L341),"00")),
"")</f>
        <v/>
      </c>
      <c r="O330">
        <f>IF($C330="OK",_xlfn.NUMBERVALUE(Plantilla!M341),"")</f>
        <v/>
      </c>
      <c r="P330">
        <f>IF($C330="OK",
   IF(Plantilla!N341&lt;&gt;"",
      CONCATENATE(YEAR(Plantilla!N341),"-",TEXT(MONTH(Plantilla!N341),"00"),"-",TEXT(DAY(Plantilla!N341),"00")),
   ""),
"")</f>
        <v/>
      </c>
      <c r="Q330">
        <f>IF($C330="OK",
   VLOOKUP(Plantilla!O341,'Tablas '!$E$4:$F$19,2,FALSE),
"")</f>
        <v/>
      </c>
      <c r="R330">
        <f>IF($C330="OK",
   VLOOKUP(Plantilla!P341,'Tablas '!$H$4:$I$5,2,FALSE),
"")</f>
        <v/>
      </c>
      <c r="S330">
        <f>IF($C330="OK",
   VLOOKUP(Plantilla!Q341,'Tablas '!$K$4:$L$8,2,FALSE),
"")</f>
        <v/>
      </c>
      <c r="T330">
        <f>IF($C330="OK",
   VLOOKUP(Plantilla!R341,'Tablas '!$AE$4:$AF$6,2,FALSE),
"")</f>
        <v/>
      </c>
      <c r="U330">
        <f>IF($C330="OK",
   VLOOKUP(Plantilla!S341,'Tablas '!$AE$4:$AF$6,2,FALSE),
"")</f>
        <v/>
      </c>
      <c r="V330">
        <f>IF($C330="OK",TEXT(Plantilla!T341,"#"),"")</f>
        <v/>
      </c>
      <c r="W330" s="84">
        <f>IF($C330="OK",
   VLOOKUP(Plantilla!U341,'Tablas '!$AM$4:$AN$1126,2,FALSE),
"")</f>
        <v/>
      </c>
      <c r="X330">
        <f>IF($C330="OK",TEXT(Plantilla!V341,"#"),"")</f>
        <v/>
      </c>
      <c r="Y330">
        <f>IF($C330="OK",
   CONCATENATE(YEAR(Plantilla!W341),"-",TEXT(MONTH(Plantilla!W341),"00"),"-",TEXT(DAY(Plantilla!W341),"00")),
"")</f>
        <v/>
      </c>
      <c r="Z330">
        <f>IF($C330="OK",
   CONCATENATE(YEAR(Plantilla!X341),"-",TEXT(MONTH(Plantilla!X341),"00"),"-",TEXT(DAY(Plantilla!X341),"00")),
"")</f>
        <v/>
      </c>
      <c r="AA330">
        <f>IF($C330="OK",
   TEXT(VLOOKUP(Plantilla!Y341,'Tablas '!$Q$4:$R$9,2,FALSE),"#"),
"")</f>
        <v/>
      </c>
      <c r="AB330">
        <f>IF($C330="OK",
   CONCATENATE(YEAR(Plantilla!Z341),"-",TEXT(MONTH(Plantilla!Z341),"00"),"-",TEXT(DAY(Plantilla!Z341),"00")),
"")</f>
        <v/>
      </c>
      <c r="AC330">
        <f>IF($C330="OK",
   TEXT(VLOOKUP(Plantilla!AA341,'Tablas '!$T$4:$U$13,2,FALSE),"#"),
"")</f>
        <v/>
      </c>
      <c r="AD330">
        <f>IF($C330="OK",TEXT(Plantilla!AB341,"#"),"")</f>
        <v/>
      </c>
      <c r="AE330">
        <f>IF($C330="OK",
   IF(Plantilla!AC341&lt;&gt;"",
      TEXT(VLOOKUP(Plantilla!AC341,'Tablas '!$W$4:$X$7,2,FALSE),"#"),
   ""),
"")</f>
        <v/>
      </c>
      <c r="AF330">
        <f>IF($C330="OK",TEXT(Plantilla!AD341,"#"),"")</f>
        <v/>
      </c>
      <c r="AG330" s="6">
        <f>IF($C330="OK",_xlfn.NUMBERVALUE(Plantilla!AE341),"")</f>
        <v/>
      </c>
      <c r="AH330" s="4">
        <f>IF($C330="OK",_xlfn.NUMBERVALUE(Plantilla!AF341),"")</f>
        <v/>
      </c>
      <c r="AI330" s="6">
        <f>IF($C330="OK",_xlfn.NUMBERVALUE(Plantilla!AG341),"")</f>
        <v/>
      </c>
      <c r="AJ330" s="6">
        <f>IF($C330="OK",_xlfn.NUMBERVALUE(Plantilla!AH341),"")</f>
        <v/>
      </c>
      <c r="AK330" s="6">
        <f>IF($C330="OK",_xlfn.NUMBERVALUE(Plantilla!AI341),"")</f>
        <v/>
      </c>
      <c r="AL330" s="6">
        <f>IF($C330="OK",_xlfn.NUMBERVALUE(Plantilla!AJ341),"")</f>
        <v/>
      </c>
      <c r="AM330" s="4">
        <f>IF($C330="OK",_xlfn.NUMBERVALUE(Plantilla!AK341),"")</f>
        <v/>
      </c>
      <c r="AN330" s="6">
        <f>IF($C330="OK",_xlfn.NUMBERVALUE(Plantilla!AL341),"")</f>
        <v/>
      </c>
      <c r="AO330" s="4">
        <f>IF($C330="OK",_xlfn.NUMBERVALUE(Plantilla!AM341),"")</f>
        <v/>
      </c>
      <c r="AP330" s="6">
        <f>IF($C330="OK",_xlfn.NUMBERVALUE(Plantilla!AN341),"")</f>
        <v/>
      </c>
      <c r="AQ330" s="4">
        <f>IF($C330="OK",_xlfn.NUMBERVALUE(Plantilla!AO341),"")</f>
        <v/>
      </c>
      <c r="AR330" s="6">
        <f>IF($C330="OK",_xlfn.NUMBERVALUE(Plantilla!AP341),"")</f>
        <v/>
      </c>
      <c r="AS330" s="4">
        <f>IF($C330="OK",_xlfn.NUMBERVALUE(Plantilla!AQ341),"")</f>
        <v/>
      </c>
      <c r="AT330" s="6">
        <f>IF($C330="OK",_xlfn.NUMBERVALUE(Plantilla!AR341),"")</f>
        <v/>
      </c>
      <c r="AU330" s="4">
        <f>IF($C330="OK",_xlfn.NUMBERVALUE(Plantilla!AS341),"")</f>
        <v/>
      </c>
      <c r="AV330" s="6">
        <f>IF($C330="OK",_xlfn.NUMBERVALUE(Plantilla!AT341),"")</f>
        <v/>
      </c>
      <c r="AW330" s="4">
        <f>IF($C330="OK",_xlfn.NUMBERVALUE(Plantilla!AU341),"")</f>
        <v/>
      </c>
      <c r="AX330" s="6">
        <f>IF($C330="OK",_xlfn.NUMBERVALUE(Plantilla!AV341),"")</f>
        <v/>
      </c>
      <c r="AY330" s="4">
        <f>IF($C330="OK",_xlfn.NUMBERVALUE(Plantilla!AW341),"")</f>
        <v/>
      </c>
      <c r="AZ330" s="6">
        <f>IF($C330="OK",_xlfn.NUMBERVALUE(Plantilla!AX341),"")</f>
        <v/>
      </c>
      <c r="BA330">
        <f>IF($C330="OK",_xlfn.NUMBERVALUE(Plantilla!AY341),"")</f>
        <v/>
      </c>
      <c r="BB330">
        <f>IF($C330="OK",_xlfn.NUMBERVALUE(Plantilla!AZ341),"")</f>
        <v/>
      </c>
      <c r="BC330" s="4">
        <f>IF($C330="OK",_xlfn.NUMBERVALUE(Plantilla!BA341),"")</f>
        <v/>
      </c>
      <c r="BD330" s="6">
        <f>IF($C330="OK",_xlfn.NUMBERVALUE(Plantilla!BB341),"")</f>
        <v/>
      </c>
      <c r="BE330" s="4">
        <f>IF($C330="OK",_xlfn.NUMBERVALUE(Plantilla!BC341),"")</f>
        <v/>
      </c>
      <c r="BF330" s="6">
        <f>IF($C330="OK",_xlfn.NUMBERVALUE(Plantilla!BD341),"")</f>
        <v/>
      </c>
      <c r="BG330" s="4">
        <f>IF($C330="OK",_xlfn.NUMBERVALUE(Plantilla!BE341),"")</f>
        <v/>
      </c>
      <c r="BH330" s="6">
        <f>IF($C330="OK",_xlfn.NUMBERVALUE(Plantilla!BF341),"")</f>
        <v/>
      </c>
      <c r="BI330" s="110">
        <f>IF($C330="OK",_xlfn.NUMBERVALUE(Plantilla!BG341),"")</f>
        <v/>
      </c>
      <c r="BJ330" s="6">
        <f>IF($C330="OK",_xlfn.NUMBERVALUE(Plantilla!BH341),"")</f>
        <v/>
      </c>
      <c r="BK330" s="109">
        <f>IF($C330="OK",_xlfn.NUMBERVALUE(Plantilla!BI341),"")</f>
        <v/>
      </c>
      <c r="BL330" s="6">
        <f>IF($C330="OK",
   IF(Plantilla!BJ341&lt;&gt;"",
      TEXT(VLOOKUP(Plantilla!BJ341,'Tablas '!$Z$4:$AA$6,2,FALSE),"#"),
   ""),
"")</f>
        <v/>
      </c>
      <c r="BM330" s="4">
        <f>IF($C330="OK",_xlfn.NUMBERVALUE(Plantilla!BK341),"")</f>
        <v/>
      </c>
      <c r="BN330" s="4">
        <f>IF($C330="OK",_xlfn.NUMBERVALUE(Plantilla!BL341),"")</f>
        <v/>
      </c>
      <c r="BO330" s="6">
        <f>IF($C330="OK",_xlfn.NUMBERVALUE(Plantilla!BM341),"")</f>
        <v/>
      </c>
      <c r="BP330" s="4">
        <f>IF($C330="OK",_xlfn.NUMBERVALUE(Plantilla!BN341),"")</f>
        <v/>
      </c>
      <c r="BQ330" s="6">
        <f>IF($C330="OK",_xlfn.NUMBERVALUE(Plantilla!BO341),"")</f>
        <v/>
      </c>
      <c r="BR330" s="4">
        <f>IF($C330="OK",_xlfn.NUMBERVALUE(Plantilla!BP341),"")</f>
        <v/>
      </c>
      <c r="BS330" s="6">
        <f>IF($C330="OK",_xlfn.NUMBERVALUE(Plantilla!BQ341),"")</f>
        <v/>
      </c>
      <c r="BT330" s="4">
        <f>IF($C330="OK",_xlfn.NUMBERVALUE(Plantilla!BR341),"")</f>
        <v/>
      </c>
      <c r="BU330" s="6">
        <f>IF($C330="OK",_xlfn.NUMBERVALUE(Plantilla!BS341),"")</f>
        <v/>
      </c>
      <c r="BV330" s="6">
        <f>IF($C330="OK",_xlfn.NUMBERVALUE(Plantilla!BT341),"")</f>
        <v/>
      </c>
      <c r="BW330" s="6">
        <f>IF($C330="OK",_xlfn.NUMBERVALUE(Plantilla!BU341),"")</f>
        <v/>
      </c>
      <c r="BX330" s="6">
        <f>IF($C330="OK",_xlfn.NUMBERVALUE(Plantilla!BV341),"")</f>
        <v/>
      </c>
      <c r="BY330" s="6">
        <f>IF($C330="OK",_xlfn.NUMBERVALUE(Plantilla!BW341),"")</f>
        <v/>
      </c>
      <c r="BZ330" s="6">
        <f>IF($C330="OK",_xlfn.NUMBERVALUE(Plantilla!BX341),"")</f>
        <v/>
      </c>
      <c r="CA330" s="6">
        <f>IF($C330="OK",_xlfn.NUMBERVALUE(Plantilla!BY341),"")</f>
        <v/>
      </c>
      <c r="CB330" s="6">
        <f>IF($C330="OK",_xlfn.NUMBERVALUE(Plantilla!BZ341),"")</f>
        <v/>
      </c>
      <c r="CC330" s="6">
        <f>IF($C330="OK",_xlfn.NUMBERVALUE(Plantilla!CA341),"")</f>
        <v/>
      </c>
      <c r="CD330" s="6">
        <f>IF($C330="OK",_xlfn.NUMBERVALUE(Plantilla!CB341),"")</f>
        <v/>
      </c>
      <c r="CE330" s="6">
        <f>IF($C330="OK",_xlfn.NUMBERVALUE(Plantilla!CC341),"")</f>
        <v/>
      </c>
      <c r="CF330" s="4">
        <f>IF($C330="OK",_xlfn.NUMBERVALUE(Plantilla!CD341),"")</f>
        <v/>
      </c>
      <c r="CG330" s="6">
        <f>IF($C330="OK",_xlfn.NUMBERVALUE(Plantilla!CE341),"")</f>
        <v/>
      </c>
      <c r="CH330" s="6">
        <f>IF($C330="OK",_xlfn.NUMBERVALUE(Plantilla!CF341),"")</f>
        <v/>
      </c>
      <c r="CI330" s="6">
        <f>IF($C330="OK",_xlfn.NUMBERVALUE(Plantilla!CG341),"")</f>
        <v/>
      </c>
      <c r="CJ330" s="6">
        <f>IF($C330="OK",_xlfn.NUMBERVALUE(Plantilla!CH341),"")</f>
        <v/>
      </c>
      <c r="CK330" s="6">
        <f>IF($C330="OK",_xlfn.NUMBERVALUE(Plantilla!CI341),"")</f>
        <v/>
      </c>
      <c r="CL330" s="6">
        <f>IF($C330="OK",_xlfn.NUMBERVALUE(Plantilla!CJ341),"")</f>
        <v/>
      </c>
      <c r="CM330">
        <f>IF($C330="OK",TEXT(Plantilla!CK341,"#"),"")</f>
        <v/>
      </c>
      <c r="CN330" s="6">
        <f>IF($C330="OK",_xlfn.NUMBERVALUE(Plantilla!CL341),"")</f>
        <v/>
      </c>
      <c r="CO330" s="6">
        <f>IF($C330="OK",_xlfn.NUMBERVALUE(Plantilla!CM341),"")</f>
        <v/>
      </c>
      <c r="CP330" s="110">
        <f>IF($C330="OK",_xlfn.NUMBERVALUE(Plantilla!CN341),"")</f>
        <v/>
      </c>
      <c r="CQ330" s="6">
        <f>IF($C330="OK",_xlfn.NUMBERVALUE(Plantilla!CO341),"")</f>
        <v/>
      </c>
      <c r="CR330" s="109">
        <f>IF($C330="OK",_xlfn.NUMBERVALUE(Plantilla!CP341),"")</f>
        <v/>
      </c>
      <c r="CS330" s="110">
        <f>IF($C330="OK",_xlfn.NUMBERVALUE(Plantilla!CQ341),"")</f>
        <v/>
      </c>
      <c r="CT330" s="6">
        <f>IF($C330="OK",_xlfn.NUMBERVALUE(Plantilla!CR341),"")</f>
        <v/>
      </c>
      <c r="CU330" s="109">
        <f>IF($C330="OK",_xlfn.NUMBERVALUE(Plantilla!CS341),"")</f>
        <v/>
      </c>
      <c r="CV330" s="110">
        <f>IF($C330="OK",_xlfn.NUMBERVALUE(Plantilla!CT341),"")</f>
        <v/>
      </c>
      <c r="CW330" s="6">
        <f>IF($C330="OK",_xlfn.NUMBERVALUE(Plantilla!CU341),"")</f>
        <v/>
      </c>
      <c r="CX330" s="82">
        <f>IF($C330="OK",_xlfn.NUMBERVALUE(Plantilla!CV341),"")</f>
        <v/>
      </c>
      <c r="CY330" s="6">
        <f>IF($C330="OK",_xlfn.NUMBERVALUE(Plantilla!CW341),"")</f>
        <v/>
      </c>
      <c r="CZ330" s="82">
        <f>IF($C330="OK",_xlfn.NUMBERVALUE(Plantilla!CX341),"")</f>
        <v/>
      </c>
      <c r="DA330" s="6">
        <f>IF($C330="OK",_xlfn.NUMBERVALUE(Plantilla!CY341),"")</f>
        <v/>
      </c>
      <c r="DB330" s="109">
        <f>IF($C330="OK",_xlfn.NUMBERVALUE(Plantilla!CZ341),"")</f>
        <v/>
      </c>
      <c r="DC330" s="6">
        <f>IF($C330="OK",_xlfn.NUMBERVALUE(Plantilla!DA341),"")</f>
        <v/>
      </c>
      <c r="DD330" s="6">
        <f>IF($C330="OK",TEXT(Plantilla!DB341,"#"),"")</f>
        <v/>
      </c>
      <c r="DE330" s="6">
        <f>IF($C330="OK",_xlfn.NUMBERVALUE(Plantilla!DC341),"")</f>
        <v/>
      </c>
      <c r="DF330" s="4">
        <f>IF($C330="OK",_xlfn.NUMBERVALUE(Plantilla!DD341),"")</f>
        <v/>
      </c>
      <c r="DG330" s="6">
        <f>IF($C330="OK",_xlfn.NUMBERVALUE(Plantilla!DE341),"")</f>
        <v/>
      </c>
      <c r="DH330" s="6">
        <f>IF($C330="OK",_xlfn.NUMBERVALUE(Plantilla!DF341),"")</f>
        <v/>
      </c>
      <c r="DI330" s="6">
        <f>IF($C330="OK",_xlfn.NUMBERVALUE(Plantilla!DG341),"")</f>
        <v/>
      </c>
      <c r="DJ330" s="6">
        <f>IF($C330="OK",_xlfn.NUMBERVALUE(Plantilla!DH341),"")</f>
        <v/>
      </c>
      <c r="DK330" s="6">
        <f>IF($C330="OK",_xlfn.NUMBERVALUE(Plantilla!DI341),"")</f>
        <v/>
      </c>
      <c r="DL330" s="6">
        <f>IF($C330="OK",_xlfn.NUMBERVALUE(Plantilla!DJ341),"")</f>
        <v/>
      </c>
      <c r="DM330" s="6">
        <f>IF($C330="OK",_xlfn.NUMBERVALUE(Plantilla!DK341),"")</f>
        <v/>
      </c>
      <c r="DN330" s="6">
        <f>IF($C330="OK",_xlfn.NUMBERVALUE(Plantilla!DL341),"")</f>
        <v/>
      </c>
      <c r="DO330" s="6">
        <f>IF($C330="OK",_xlfn.NUMBERVALUE(Plantilla!DM341),"")</f>
        <v/>
      </c>
      <c r="DP330" s="6">
        <f>IF($C330="OK",_xlfn.NUMBERVALUE(Plantilla!DN341),"")</f>
        <v/>
      </c>
      <c r="DQ330" s="6">
        <f>IF($C330="OK",_xlfn.NUMBERVALUE(Plantilla!DO341),"")</f>
        <v/>
      </c>
      <c r="DR330" s="6">
        <f>IF($C330="OK",_xlfn.NUMBERVALUE(Plantilla!DP341),"")</f>
        <v/>
      </c>
      <c r="DS330">
        <f>IF($C330="OK",TEXT(Plantilla!DR341,"#"),"")</f>
        <v/>
      </c>
      <c r="DT330" s="6" t="n"/>
    </row>
    <row r="331">
      <c r="A331">
        <f>IF(Plantilla!$I$6="¡Perfecto!, Guarda el archivo y adjúntalo a tu interfaz de Nómina Electrónica","OK","Error")</f>
        <v/>
      </c>
      <c r="B331">
        <f>IF(Plantilla!$I$6="¡Perfecto!, Guarda el archivo y adjúntalo a tu interfaz de Nómina Electrónica",MID(Plantilla!$D$2,SEARCH("V",Plantilla!$D$2),10),"")</f>
        <v/>
      </c>
      <c r="C331">
        <f>Plantilla!C342</f>
        <v/>
      </c>
      <c r="D331">
        <f>IF($C331="OK",Plantilla!B342,"")</f>
        <v/>
      </c>
      <c r="E331">
        <f>IF($C331="OK",
   VLOOKUP(Plantilla!$E$4,'Tablas '!$AP$4:$AT$6,5,FALSE),
"")</f>
        <v/>
      </c>
      <c r="F331">
        <f>IF($C331="OK",TEXT(Plantilla!D342,"#"),"")</f>
        <v/>
      </c>
      <c r="G331">
        <f>IF($C331="OK",
   VLOOKUP(Plantilla!E342,'Tablas '!$B$4:$C$14,2,FALSE),
"")</f>
        <v/>
      </c>
      <c r="H331">
        <f>IF($C331="OK",TEXT(Plantilla!F342,"#"),"")</f>
        <v/>
      </c>
      <c r="I331">
        <f>IF($C331="OK",TEXT(Plantilla!G342,"#"),"")</f>
        <v/>
      </c>
      <c r="J331">
        <f>IF($C331="OK",TEXT(Plantilla!H342,"#"),"")</f>
        <v/>
      </c>
      <c r="K331">
        <f>IF($C331="OK",TEXT(Plantilla!I342,"#"),"")</f>
        <v/>
      </c>
      <c r="L331">
        <f>IF($C331="OK",TEXT(Plantilla!J342,"#"),"")</f>
        <v/>
      </c>
      <c r="M331">
        <f>IF($C331="OK",TEXT(Plantilla!K342,"#"),"")</f>
        <v/>
      </c>
      <c r="N331">
        <f>IF($C331="OK",
   CONCATENATE(YEAR(Plantilla!L342),"-",TEXT(MONTH(Plantilla!L342),"00"),"-",TEXT(DAY(Plantilla!L342),"00")),
"")</f>
        <v/>
      </c>
      <c r="O331">
        <f>IF($C331="OK",_xlfn.NUMBERVALUE(Plantilla!M342),"")</f>
        <v/>
      </c>
      <c r="P331">
        <f>IF($C331="OK",
   IF(Plantilla!N342&lt;&gt;"",
      CONCATENATE(YEAR(Plantilla!N342),"-",TEXT(MONTH(Plantilla!N342),"00"),"-",TEXT(DAY(Plantilla!N342),"00")),
   ""),
"")</f>
        <v/>
      </c>
      <c r="Q331">
        <f>IF($C331="OK",
   VLOOKUP(Plantilla!O342,'Tablas '!$E$4:$F$19,2,FALSE),
"")</f>
        <v/>
      </c>
      <c r="R331">
        <f>IF($C331="OK",
   VLOOKUP(Plantilla!P342,'Tablas '!$H$4:$I$5,2,FALSE),
"")</f>
        <v/>
      </c>
      <c r="S331">
        <f>IF($C331="OK",
   VLOOKUP(Plantilla!Q342,'Tablas '!$K$4:$L$8,2,FALSE),
"")</f>
        <v/>
      </c>
      <c r="T331">
        <f>IF($C331="OK",
   VLOOKUP(Plantilla!R342,'Tablas '!$AE$4:$AF$6,2,FALSE),
"")</f>
        <v/>
      </c>
      <c r="U331">
        <f>IF($C331="OK",
   VLOOKUP(Plantilla!S342,'Tablas '!$AE$4:$AF$6,2,FALSE),
"")</f>
        <v/>
      </c>
      <c r="V331">
        <f>IF($C331="OK",TEXT(Plantilla!T342,"#"),"")</f>
        <v/>
      </c>
      <c r="W331" s="84">
        <f>IF($C331="OK",
   VLOOKUP(Plantilla!U342,'Tablas '!$AM$4:$AN$1126,2,FALSE),
"")</f>
        <v/>
      </c>
      <c r="X331">
        <f>IF($C331="OK",TEXT(Plantilla!V342,"#"),"")</f>
        <v/>
      </c>
      <c r="Y331">
        <f>IF($C331="OK",
   CONCATENATE(YEAR(Plantilla!W342),"-",TEXT(MONTH(Plantilla!W342),"00"),"-",TEXT(DAY(Plantilla!W342),"00")),
"")</f>
        <v/>
      </c>
      <c r="Z331">
        <f>IF($C331="OK",
   CONCATENATE(YEAR(Plantilla!X342),"-",TEXT(MONTH(Plantilla!X342),"00"),"-",TEXT(DAY(Plantilla!X342),"00")),
"")</f>
        <v/>
      </c>
      <c r="AA331">
        <f>IF($C331="OK",
   TEXT(VLOOKUP(Plantilla!Y342,'Tablas '!$Q$4:$R$9,2,FALSE),"#"),
"")</f>
        <v/>
      </c>
      <c r="AB331">
        <f>IF($C331="OK",
   CONCATENATE(YEAR(Plantilla!Z342),"-",TEXT(MONTH(Plantilla!Z342),"00"),"-",TEXT(DAY(Plantilla!Z342),"00")),
"")</f>
        <v/>
      </c>
      <c r="AC331">
        <f>IF($C331="OK",
   TEXT(VLOOKUP(Plantilla!AA342,'Tablas '!$T$4:$U$13,2,FALSE),"#"),
"")</f>
        <v/>
      </c>
      <c r="AD331">
        <f>IF($C331="OK",TEXT(Plantilla!AB342,"#"),"")</f>
        <v/>
      </c>
      <c r="AE331">
        <f>IF($C331="OK",
   IF(Plantilla!AC342&lt;&gt;"",
      TEXT(VLOOKUP(Plantilla!AC342,'Tablas '!$W$4:$X$7,2,FALSE),"#"),
   ""),
"")</f>
        <v/>
      </c>
      <c r="AF331">
        <f>IF($C331="OK",TEXT(Plantilla!AD342,"#"),"")</f>
        <v/>
      </c>
      <c r="AG331" s="6">
        <f>IF($C331="OK",_xlfn.NUMBERVALUE(Plantilla!AE342),"")</f>
        <v/>
      </c>
      <c r="AH331" s="4">
        <f>IF($C331="OK",_xlfn.NUMBERVALUE(Plantilla!AF342),"")</f>
        <v/>
      </c>
      <c r="AI331" s="6">
        <f>IF($C331="OK",_xlfn.NUMBERVALUE(Plantilla!AG342),"")</f>
        <v/>
      </c>
      <c r="AJ331" s="6">
        <f>IF($C331="OK",_xlfn.NUMBERVALUE(Plantilla!AH342),"")</f>
        <v/>
      </c>
      <c r="AK331" s="6">
        <f>IF($C331="OK",_xlfn.NUMBERVALUE(Plantilla!AI342),"")</f>
        <v/>
      </c>
      <c r="AL331" s="6">
        <f>IF($C331="OK",_xlfn.NUMBERVALUE(Plantilla!AJ342),"")</f>
        <v/>
      </c>
      <c r="AM331" s="4">
        <f>IF($C331="OK",_xlfn.NUMBERVALUE(Plantilla!AK342),"")</f>
        <v/>
      </c>
      <c r="AN331" s="6">
        <f>IF($C331="OK",_xlfn.NUMBERVALUE(Plantilla!AL342),"")</f>
        <v/>
      </c>
      <c r="AO331" s="4">
        <f>IF($C331="OK",_xlfn.NUMBERVALUE(Plantilla!AM342),"")</f>
        <v/>
      </c>
      <c r="AP331" s="6">
        <f>IF($C331="OK",_xlfn.NUMBERVALUE(Plantilla!AN342),"")</f>
        <v/>
      </c>
      <c r="AQ331" s="4">
        <f>IF($C331="OK",_xlfn.NUMBERVALUE(Plantilla!AO342),"")</f>
        <v/>
      </c>
      <c r="AR331" s="6">
        <f>IF($C331="OK",_xlfn.NUMBERVALUE(Plantilla!AP342),"")</f>
        <v/>
      </c>
      <c r="AS331" s="4">
        <f>IF($C331="OK",_xlfn.NUMBERVALUE(Plantilla!AQ342),"")</f>
        <v/>
      </c>
      <c r="AT331" s="6">
        <f>IF($C331="OK",_xlfn.NUMBERVALUE(Plantilla!AR342),"")</f>
        <v/>
      </c>
      <c r="AU331" s="4">
        <f>IF($C331="OK",_xlfn.NUMBERVALUE(Plantilla!AS342),"")</f>
        <v/>
      </c>
      <c r="AV331" s="6">
        <f>IF($C331="OK",_xlfn.NUMBERVALUE(Plantilla!AT342),"")</f>
        <v/>
      </c>
      <c r="AW331" s="4">
        <f>IF($C331="OK",_xlfn.NUMBERVALUE(Plantilla!AU342),"")</f>
        <v/>
      </c>
      <c r="AX331" s="6">
        <f>IF($C331="OK",_xlfn.NUMBERVALUE(Plantilla!AV342),"")</f>
        <v/>
      </c>
      <c r="AY331" s="4">
        <f>IF($C331="OK",_xlfn.NUMBERVALUE(Plantilla!AW342),"")</f>
        <v/>
      </c>
      <c r="AZ331" s="6">
        <f>IF($C331="OK",_xlfn.NUMBERVALUE(Plantilla!AX342),"")</f>
        <v/>
      </c>
      <c r="BA331">
        <f>IF($C331="OK",_xlfn.NUMBERVALUE(Plantilla!AY342),"")</f>
        <v/>
      </c>
      <c r="BB331">
        <f>IF($C331="OK",_xlfn.NUMBERVALUE(Plantilla!AZ342),"")</f>
        <v/>
      </c>
      <c r="BC331" s="4">
        <f>IF($C331="OK",_xlfn.NUMBERVALUE(Plantilla!BA342),"")</f>
        <v/>
      </c>
      <c r="BD331" s="6">
        <f>IF($C331="OK",_xlfn.NUMBERVALUE(Plantilla!BB342),"")</f>
        <v/>
      </c>
      <c r="BE331" s="4">
        <f>IF($C331="OK",_xlfn.NUMBERVALUE(Plantilla!BC342),"")</f>
        <v/>
      </c>
      <c r="BF331" s="6">
        <f>IF($C331="OK",_xlfn.NUMBERVALUE(Plantilla!BD342),"")</f>
        <v/>
      </c>
      <c r="BG331" s="4">
        <f>IF($C331="OK",_xlfn.NUMBERVALUE(Plantilla!BE342),"")</f>
        <v/>
      </c>
      <c r="BH331" s="6">
        <f>IF($C331="OK",_xlfn.NUMBERVALUE(Plantilla!BF342),"")</f>
        <v/>
      </c>
      <c r="BI331" s="110">
        <f>IF($C331="OK",_xlfn.NUMBERVALUE(Plantilla!BG342),"")</f>
        <v/>
      </c>
      <c r="BJ331" s="6">
        <f>IF($C331="OK",_xlfn.NUMBERVALUE(Plantilla!BH342),"")</f>
        <v/>
      </c>
      <c r="BK331" s="109">
        <f>IF($C331="OK",_xlfn.NUMBERVALUE(Plantilla!BI342),"")</f>
        <v/>
      </c>
      <c r="BL331" s="6">
        <f>IF($C331="OK",
   IF(Plantilla!BJ342&lt;&gt;"",
      TEXT(VLOOKUP(Plantilla!BJ342,'Tablas '!$Z$4:$AA$6,2,FALSE),"#"),
   ""),
"")</f>
        <v/>
      </c>
      <c r="BM331" s="4">
        <f>IF($C331="OK",_xlfn.NUMBERVALUE(Plantilla!BK342),"")</f>
        <v/>
      </c>
      <c r="BN331" s="4">
        <f>IF($C331="OK",_xlfn.NUMBERVALUE(Plantilla!BL342),"")</f>
        <v/>
      </c>
      <c r="BO331" s="6">
        <f>IF($C331="OK",_xlfn.NUMBERVALUE(Plantilla!BM342),"")</f>
        <v/>
      </c>
      <c r="BP331" s="4">
        <f>IF($C331="OK",_xlfn.NUMBERVALUE(Plantilla!BN342),"")</f>
        <v/>
      </c>
      <c r="BQ331" s="6">
        <f>IF($C331="OK",_xlfn.NUMBERVALUE(Plantilla!BO342),"")</f>
        <v/>
      </c>
      <c r="BR331" s="4">
        <f>IF($C331="OK",_xlfn.NUMBERVALUE(Plantilla!BP342),"")</f>
        <v/>
      </c>
      <c r="BS331" s="6">
        <f>IF($C331="OK",_xlfn.NUMBERVALUE(Plantilla!BQ342),"")</f>
        <v/>
      </c>
      <c r="BT331" s="4">
        <f>IF($C331="OK",_xlfn.NUMBERVALUE(Plantilla!BR342),"")</f>
        <v/>
      </c>
      <c r="BU331" s="6">
        <f>IF($C331="OK",_xlfn.NUMBERVALUE(Plantilla!BS342),"")</f>
        <v/>
      </c>
      <c r="BV331" s="6">
        <f>IF($C331="OK",_xlfn.NUMBERVALUE(Plantilla!BT342),"")</f>
        <v/>
      </c>
      <c r="BW331" s="6">
        <f>IF($C331="OK",_xlfn.NUMBERVALUE(Plantilla!BU342),"")</f>
        <v/>
      </c>
      <c r="BX331" s="6">
        <f>IF($C331="OK",_xlfn.NUMBERVALUE(Plantilla!BV342),"")</f>
        <v/>
      </c>
      <c r="BY331" s="6">
        <f>IF($C331="OK",_xlfn.NUMBERVALUE(Plantilla!BW342),"")</f>
        <v/>
      </c>
      <c r="BZ331" s="6">
        <f>IF($C331="OK",_xlfn.NUMBERVALUE(Plantilla!BX342),"")</f>
        <v/>
      </c>
      <c r="CA331" s="6">
        <f>IF($C331="OK",_xlfn.NUMBERVALUE(Plantilla!BY342),"")</f>
        <v/>
      </c>
      <c r="CB331" s="6">
        <f>IF($C331="OK",_xlfn.NUMBERVALUE(Plantilla!BZ342),"")</f>
        <v/>
      </c>
      <c r="CC331" s="6">
        <f>IF($C331="OK",_xlfn.NUMBERVALUE(Plantilla!CA342),"")</f>
        <v/>
      </c>
      <c r="CD331" s="6">
        <f>IF($C331="OK",_xlfn.NUMBERVALUE(Plantilla!CB342),"")</f>
        <v/>
      </c>
      <c r="CE331" s="6">
        <f>IF($C331="OK",_xlfn.NUMBERVALUE(Plantilla!CC342),"")</f>
        <v/>
      </c>
      <c r="CF331" s="4">
        <f>IF($C331="OK",_xlfn.NUMBERVALUE(Plantilla!CD342),"")</f>
        <v/>
      </c>
      <c r="CG331" s="6">
        <f>IF($C331="OK",_xlfn.NUMBERVALUE(Plantilla!CE342),"")</f>
        <v/>
      </c>
      <c r="CH331" s="6">
        <f>IF($C331="OK",_xlfn.NUMBERVALUE(Plantilla!CF342),"")</f>
        <v/>
      </c>
      <c r="CI331" s="6">
        <f>IF($C331="OK",_xlfn.NUMBERVALUE(Plantilla!CG342),"")</f>
        <v/>
      </c>
      <c r="CJ331" s="6">
        <f>IF($C331="OK",_xlfn.NUMBERVALUE(Plantilla!CH342),"")</f>
        <v/>
      </c>
      <c r="CK331" s="6">
        <f>IF($C331="OK",_xlfn.NUMBERVALUE(Plantilla!CI342),"")</f>
        <v/>
      </c>
      <c r="CL331" s="6">
        <f>IF($C331="OK",_xlfn.NUMBERVALUE(Plantilla!CJ342),"")</f>
        <v/>
      </c>
      <c r="CM331">
        <f>IF($C331="OK",TEXT(Plantilla!CK342,"#"),"")</f>
        <v/>
      </c>
      <c r="CN331" s="6">
        <f>IF($C331="OK",_xlfn.NUMBERVALUE(Plantilla!CL342),"")</f>
        <v/>
      </c>
      <c r="CO331" s="6">
        <f>IF($C331="OK",_xlfn.NUMBERVALUE(Plantilla!CM342),"")</f>
        <v/>
      </c>
      <c r="CP331" s="110">
        <f>IF($C331="OK",_xlfn.NUMBERVALUE(Plantilla!CN342),"")</f>
        <v/>
      </c>
      <c r="CQ331" s="6">
        <f>IF($C331="OK",_xlfn.NUMBERVALUE(Plantilla!CO342),"")</f>
        <v/>
      </c>
      <c r="CR331" s="109">
        <f>IF($C331="OK",_xlfn.NUMBERVALUE(Plantilla!CP342),"")</f>
        <v/>
      </c>
      <c r="CS331" s="110">
        <f>IF($C331="OK",_xlfn.NUMBERVALUE(Plantilla!CQ342),"")</f>
        <v/>
      </c>
      <c r="CT331" s="6">
        <f>IF($C331="OK",_xlfn.NUMBERVALUE(Plantilla!CR342),"")</f>
        <v/>
      </c>
      <c r="CU331" s="109">
        <f>IF($C331="OK",_xlfn.NUMBERVALUE(Plantilla!CS342),"")</f>
        <v/>
      </c>
      <c r="CV331" s="110">
        <f>IF($C331="OK",_xlfn.NUMBERVALUE(Plantilla!CT342),"")</f>
        <v/>
      </c>
      <c r="CW331" s="6">
        <f>IF($C331="OK",_xlfn.NUMBERVALUE(Plantilla!CU342),"")</f>
        <v/>
      </c>
      <c r="CX331" s="82">
        <f>IF($C331="OK",_xlfn.NUMBERVALUE(Plantilla!CV342),"")</f>
        <v/>
      </c>
      <c r="CY331" s="6">
        <f>IF($C331="OK",_xlfn.NUMBERVALUE(Plantilla!CW342),"")</f>
        <v/>
      </c>
      <c r="CZ331" s="82">
        <f>IF($C331="OK",_xlfn.NUMBERVALUE(Plantilla!CX342),"")</f>
        <v/>
      </c>
      <c r="DA331" s="6">
        <f>IF($C331="OK",_xlfn.NUMBERVALUE(Plantilla!CY342),"")</f>
        <v/>
      </c>
      <c r="DB331" s="109">
        <f>IF($C331="OK",_xlfn.NUMBERVALUE(Plantilla!CZ342),"")</f>
        <v/>
      </c>
      <c r="DC331" s="6">
        <f>IF($C331="OK",_xlfn.NUMBERVALUE(Plantilla!DA342),"")</f>
        <v/>
      </c>
      <c r="DD331" s="6">
        <f>IF($C331="OK",TEXT(Plantilla!DB342,"#"),"")</f>
        <v/>
      </c>
      <c r="DE331" s="6">
        <f>IF($C331="OK",_xlfn.NUMBERVALUE(Plantilla!DC342),"")</f>
        <v/>
      </c>
      <c r="DF331" s="4">
        <f>IF($C331="OK",_xlfn.NUMBERVALUE(Plantilla!DD342),"")</f>
        <v/>
      </c>
      <c r="DG331" s="6">
        <f>IF($C331="OK",_xlfn.NUMBERVALUE(Plantilla!DE342),"")</f>
        <v/>
      </c>
      <c r="DH331" s="6">
        <f>IF($C331="OK",_xlfn.NUMBERVALUE(Plantilla!DF342),"")</f>
        <v/>
      </c>
      <c r="DI331" s="6">
        <f>IF($C331="OK",_xlfn.NUMBERVALUE(Plantilla!DG342),"")</f>
        <v/>
      </c>
      <c r="DJ331" s="6">
        <f>IF($C331="OK",_xlfn.NUMBERVALUE(Plantilla!DH342),"")</f>
        <v/>
      </c>
      <c r="DK331" s="6">
        <f>IF($C331="OK",_xlfn.NUMBERVALUE(Plantilla!DI342),"")</f>
        <v/>
      </c>
      <c r="DL331" s="6">
        <f>IF($C331="OK",_xlfn.NUMBERVALUE(Plantilla!DJ342),"")</f>
        <v/>
      </c>
      <c r="DM331" s="6">
        <f>IF($C331="OK",_xlfn.NUMBERVALUE(Plantilla!DK342),"")</f>
        <v/>
      </c>
      <c r="DN331" s="6">
        <f>IF($C331="OK",_xlfn.NUMBERVALUE(Plantilla!DL342),"")</f>
        <v/>
      </c>
      <c r="DO331" s="6">
        <f>IF($C331="OK",_xlfn.NUMBERVALUE(Plantilla!DM342),"")</f>
        <v/>
      </c>
      <c r="DP331" s="6">
        <f>IF($C331="OK",_xlfn.NUMBERVALUE(Plantilla!DN342),"")</f>
        <v/>
      </c>
      <c r="DQ331" s="6">
        <f>IF($C331="OK",_xlfn.NUMBERVALUE(Plantilla!DO342),"")</f>
        <v/>
      </c>
      <c r="DR331" s="6">
        <f>IF($C331="OK",_xlfn.NUMBERVALUE(Plantilla!DP342),"")</f>
        <v/>
      </c>
      <c r="DS331">
        <f>IF($C331="OK",TEXT(Plantilla!DR342,"#"),"")</f>
        <v/>
      </c>
      <c r="DT331" s="6" t="n"/>
    </row>
    <row r="332">
      <c r="A332">
        <f>IF(Plantilla!$I$6="¡Perfecto!, Guarda el archivo y adjúntalo a tu interfaz de Nómina Electrónica","OK","Error")</f>
        <v/>
      </c>
      <c r="B332">
        <f>IF(Plantilla!$I$6="¡Perfecto!, Guarda el archivo y adjúntalo a tu interfaz de Nómina Electrónica",MID(Plantilla!$D$2,SEARCH("V",Plantilla!$D$2),10),"")</f>
        <v/>
      </c>
      <c r="C332">
        <f>Plantilla!C343</f>
        <v/>
      </c>
      <c r="D332">
        <f>IF($C332="OK",Plantilla!B343,"")</f>
        <v/>
      </c>
      <c r="E332">
        <f>IF($C332="OK",
   VLOOKUP(Plantilla!$E$4,'Tablas '!$AP$4:$AT$6,5,FALSE),
"")</f>
        <v/>
      </c>
      <c r="F332">
        <f>IF($C332="OK",TEXT(Plantilla!D343,"#"),"")</f>
        <v/>
      </c>
      <c r="G332">
        <f>IF($C332="OK",
   VLOOKUP(Plantilla!E343,'Tablas '!$B$4:$C$14,2,FALSE),
"")</f>
        <v/>
      </c>
      <c r="H332">
        <f>IF($C332="OK",TEXT(Plantilla!F343,"#"),"")</f>
        <v/>
      </c>
      <c r="I332">
        <f>IF($C332="OK",TEXT(Plantilla!G343,"#"),"")</f>
        <v/>
      </c>
      <c r="J332">
        <f>IF($C332="OK",TEXT(Plantilla!H343,"#"),"")</f>
        <v/>
      </c>
      <c r="K332">
        <f>IF($C332="OK",TEXT(Plantilla!I343,"#"),"")</f>
        <v/>
      </c>
      <c r="L332">
        <f>IF($C332="OK",TEXT(Plantilla!J343,"#"),"")</f>
        <v/>
      </c>
      <c r="M332">
        <f>IF($C332="OK",TEXT(Plantilla!K343,"#"),"")</f>
        <v/>
      </c>
      <c r="N332">
        <f>IF($C332="OK",
   CONCATENATE(YEAR(Plantilla!L343),"-",TEXT(MONTH(Plantilla!L343),"00"),"-",TEXT(DAY(Plantilla!L343),"00")),
"")</f>
        <v/>
      </c>
      <c r="O332">
        <f>IF($C332="OK",_xlfn.NUMBERVALUE(Plantilla!M343),"")</f>
        <v/>
      </c>
      <c r="P332">
        <f>IF($C332="OK",
   IF(Plantilla!N343&lt;&gt;"",
      CONCATENATE(YEAR(Plantilla!N343),"-",TEXT(MONTH(Plantilla!N343),"00"),"-",TEXT(DAY(Plantilla!N343),"00")),
   ""),
"")</f>
        <v/>
      </c>
      <c r="Q332">
        <f>IF($C332="OK",
   VLOOKUP(Plantilla!O343,'Tablas '!$E$4:$F$19,2,FALSE),
"")</f>
        <v/>
      </c>
      <c r="R332">
        <f>IF($C332="OK",
   VLOOKUP(Plantilla!P343,'Tablas '!$H$4:$I$5,2,FALSE),
"")</f>
        <v/>
      </c>
      <c r="S332">
        <f>IF($C332="OK",
   VLOOKUP(Plantilla!Q343,'Tablas '!$K$4:$L$8,2,FALSE),
"")</f>
        <v/>
      </c>
      <c r="T332">
        <f>IF($C332="OK",
   VLOOKUP(Plantilla!R343,'Tablas '!$AE$4:$AF$6,2,FALSE),
"")</f>
        <v/>
      </c>
      <c r="U332">
        <f>IF($C332="OK",
   VLOOKUP(Plantilla!S343,'Tablas '!$AE$4:$AF$6,2,FALSE),
"")</f>
        <v/>
      </c>
      <c r="V332">
        <f>IF($C332="OK",TEXT(Plantilla!T343,"#"),"")</f>
        <v/>
      </c>
      <c r="W332" s="84">
        <f>IF($C332="OK",
   VLOOKUP(Plantilla!U343,'Tablas '!$AM$4:$AN$1126,2,FALSE),
"")</f>
        <v/>
      </c>
      <c r="X332">
        <f>IF($C332="OK",TEXT(Plantilla!V343,"#"),"")</f>
        <v/>
      </c>
      <c r="Y332">
        <f>IF($C332="OK",
   CONCATENATE(YEAR(Plantilla!W343),"-",TEXT(MONTH(Plantilla!W343),"00"),"-",TEXT(DAY(Plantilla!W343),"00")),
"")</f>
        <v/>
      </c>
      <c r="Z332">
        <f>IF($C332="OK",
   CONCATENATE(YEAR(Plantilla!X343),"-",TEXT(MONTH(Plantilla!X343),"00"),"-",TEXT(DAY(Plantilla!X343),"00")),
"")</f>
        <v/>
      </c>
      <c r="AA332">
        <f>IF($C332="OK",
   TEXT(VLOOKUP(Plantilla!Y343,'Tablas '!$Q$4:$R$9,2,FALSE),"#"),
"")</f>
        <v/>
      </c>
      <c r="AB332">
        <f>IF($C332="OK",
   CONCATENATE(YEAR(Plantilla!Z343),"-",TEXT(MONTH(Plantilla!Z343),"00"),"-",TEXT(DAY(Plantilla!Z343),"00")),
"")</f>
        <v/>
      </c>
      <c r="AC332">
        <f>IF($C332="OK",
   TEXT(VLOOKUP(Plantilla!AA343,'Tablas '!$T$4:$U$13,2,FALSE),"#"),
"")</f>
        <v/>
      </c>
      <c r="AD332">
        <f>IF($C332="OK",TEXT(Plantilla!AB343,"#"),"")</f>
        <v/>
      </c>
      <c r="AE332">
        <f>IF($C332="OK",
   IF(Plantilla!AC343&lt;&gt;"",
      TEXT(VLOOKUP(Plantilla!AC343,'Tablas '!$W$4:$X$7,2,FALSE),"#"),
   ""),
"")</f>
        <v/>
      </c>
      <c r="AF332">
        <f>IF($C332="OK",TEXT(Plantilla!AD343,"#"),"")</f>
        <v/>
      </c>
      <c r="AG332" s="6">
        <f>IF($C332="OK",_xlfn.NUMBERVALUE(Plantilla!AE343),"")</f>
        <v/>
      </c>
      <c r="AH332" s="4">
        <f>IF($C332="OK",_xlfn.NUMBERVALUE(Plantilla!AF343),"")</f>
        <v/>
      </c>
      <c r="AI332" s="6">
        <f>IF($C332="OK",_xlfn.NUMBERVALUE(Plantilla!AG343),"")</f>
        <v/>
      </c>
      <c r="AJ332" s="6">
        <f>IF($C332="OK",_xlfn.NUMBERVALUE(Plantilla!AH343),"")</f>
        <v/>
      </c>
      <c r="AK332" s="6">
        <f>IF($C332="OK",_xlfn.NUMBERVALUE(Plantilla!AI343),"")</f>
        <v/>
      </c>
      <c r="AL332" s="6">
        <f>IF($C332="OK",_xlfn.NUMBERVALUE(Plantilla!AJ343),"")</f>
        <v/>
      </c>
      <c r="AM332" s="4">
        <f>IF($C332="OK",_xlfn.NUMBERVALUE(Plantilla!AK343),"")</f>
        <v/>
      </c>
      <c r="AN332" s="6">
        <f>IF($C332="OK",_xlfn.NUMBERVALUE(Plantilla!AL343),"")</f>
        <v/>
      </c>
      <c r="AO332" s="4">
        <f>IF($C332="OK",_xlfn.NUMBERVALUE(Plantilla!AM343),"")</f>
        <v/>
      </c>
      <c r="AP332" s="6">
        <f>IF($C332="OK",_xlfn.NUMBERVALUE(Plantilla!AN343),"")</f>
        <v/>
      </c>
      <c r="AQ332" s="4">
        <f>IF($C332="OK",_xlfn.NUMBERVALUE(Plantilla!AO343),"")</f>
        <v/>
      </c>
      <c r="AR332" s="6">
        <f>IF($C332="OK",_xlfn.NUMBERVALUE(Plantilla!AP343),"")</f>
        <v/>
      </c>
      <c r="AS332" s="4">
        <f>IF($C332="OK",_xlfn.NUMBERVALUE(Plantilla!AQ343),"")</f>
        <v/>
      </c>
      <c r="AT332" s="6">
        <f>IF($C332="OK",_xlfn.NUMBERVALUE(Plantilla!AR343),"")</f>
        <v/>
      </c>
      <c r="AU332" s="4">
        <f>IF($C332="OK",_xlfn.NUMBERVALUE(Plantilla!AS343),"")</f>
        <v/>
      </c>
      <c r="AV332" s="6">
        <f>IF($C332="OK",_xlfn.NUMBERVALUE(Plantilla!AT343),"")</f>
        <v/>
      </c>
      <c r="AW332" s="4">
        <f>IF($C332="OK",_xlfn.NUMBERVALUE(Plantilla!AU343),"")</f>
        <v/>
      </c>
      <c r="AX332" s="6">
        <f>IF($C332="OK",_xlfn.NUMBERVALUE(Plantilla!AV343),"")</f>
        <v/>
      </c>
      <c r="AY332" s="4">
        <f>IF($C332="OK",_xlfn.NUMBERVALUE(Plantilla!AW343),"")</f>
        <v/>
      </c>
      <c r="AZ332" s="6">
        <f>IF($C332="OK",_xlfn.NUMBERVALUE(Plantilla!AX343),"")</f>
        <v/>
      </c>
      <c r="BA332">
        <f>IF($C332="OK",_xlfn.NUMBERVALUE(Plantilla!AY343),"")</f>
        <v/>
      </c>
      <c r="BB332">
        <f>IF($C332="OK",_xlfn.NUMBERVALUE(Plantilla!AZ343),"")</f>
        <v/>
      </c>
      <c r="BC332" s="4">
        <f>IF($C332="OK",_xlfn.NUMBERVALUE(Plantilla!BA343),"")</f>
        <v/>
      </c>
      <c r="BD332" s="6">
        <f>IF($C332="OK",_xlfn.NUMBERVALUE(Plantilla!BB343),"")</f>
        <v/>
      </c>
      <c r="BE332" s="4">
        <f>IF($C332="OK",_xlfn.NUMBERVALUE(Plantilla!BC343),"")</f>
        <v/>
      </c>
      <c r="BF332" s="6">
        <f>IF($C332="OK",_xlfn.NUMBERVALUE(Plantilla!BD343),"")</f>
        <v/>
      </c>
      <c r="BG332" s="4">
        <f>IF($C332="OK",_xlfn.NUMBERVALUE(Plantilla!BE343),"")</f>
        <v/>
      </c>
      <c r="BH332" s="6">
        <f>IF($C332="OK",_xlfn.NUMBERVALUE(Plantilla!BF343),"")</f>
        <v/>
      </c>
      <c r="BI332" s="110">
        <f>IF($C332="OK",_xlfn.NUMBERVALUE(Plantilla!BG343),"")</f>
        <v/>
      </c>
      <c r="BJ332" s="6">
        <f>IF($C332="OK",_xlfn.NUMBERVALUE(Plantilla!BH343),"")</f>
        <v/>
      </c>
      <c r="BK332" s="109">
        <f>IF($C332="OK",_xlfn.NUMBERVALUE(Plantilla!BI343),"")</f>
        <v/>
      </c>
      <c r="BL332" s="6">
        <f>IF($C332="OK",
   IF(Plantilla!BJ343&lt;&gt;"",
      TEXT(VLOOKUP(Plantilla!BJ343,'Tablas '!$Z$4:$AA$6,2,FALSE),"#"),
   ""),
"")</f>
        <v/>
      </c>
      <c r="BM332" s="4">
        <f>IF($C332="OK",_xlfn.NUMBERVALUE(Plantilla!BK343),"")</f>
        <v/>
      </c>
      <c r="BN332" s="4">
        <f>IF($C332="OK",_xlfn.NUMBERVALUE(Plantilla!BL343),"")</f>
        <v/>
      </c>
      <c r="BO332" s="6">
        <f>IF($C332="OK",_xlfn.NUMBERVALUE(Plantilla!BM343),"")</f>
        <v/>
      </c>
      <c r="BP332" s="4">
        <f>IF($C332="OK",_xlfn.NUMBERVALUE(Plantilla!BN343),"")</f>
        <v/>
      </c>
      <c r="BQ332" s="6">
        <f>IF($C332="OK",_xlfn.NUMBERVALUE(Plantilla!BO343),"")</f>
        <v/>
      </c>
      <c r="BR332" s="4">
        <f>IF($C332="OK",_xlfn.NUMBERVALUE(Plantilla!BP343),"")</f>
        <v/>
      </c>
      <c r="BS332" s="6">
        <f>IF($C332="OK",_xlfn.NUMBERVALUE(Plantilla!BQ343),"")</f>
        <v/>
      </c>
      <c r="BT332" s="4">
        <f>IF($C332="OK",_xlfn.NUMBERVALUE(Plantilla!BR343),"")</f>
        <v/>
      </c>
      <c r="BU332" s="6">
        <f>IF($C332="OK",_xlfn.NUMBERVALUE(Plantilla!BS343),"")</f>
        <v/>
      </c>
      <c r="BV332" s="6">
        <f>IF($C332="OK",_xlfn.NUMBERVALUE(Plantilla!BT343),"")</f>
        <v/>
      </c>
      <c r="BW332" s="6">
        <f>IF($C332="OK",_xlfn.NUMBERVALUE(Plantilla!BU343),"")</f>
        <v/>
      </c>
      <c r="BX332" s="6">
        <f>IF($C332="OK",_xlfn.NUMBERVALUE(Plantilla!BV343),"")</f>
        <v/>
      </c>
      <c r="BY332" s="6">
        <f>IF($C332="OK",_xlfn.NUMBERVALUE(Plantilla!BW343),"")</f>
        <v/>
      </c>
      <c r="BZ332" s="6">
        <f>IF($C332="OK",_xlfn.NUMBERVALUE(Plantilla!BX343),"")</f>
        <v/>
      </c>
      <c r="CA332" s="6">
        <f>IF($C332="OK",_xlfn.NUMBERVALUE(Plantilla!BY343),"")</f>
        <v/>
      </c>
      <c r="CB332" s="6">
        <f>IF($C332="OK",_xlfn.NUMBERVALUE(Plantilla!BZ343),"")</f>
        <v/>
      </c>
      <c r="CC332" s="6">
        <f>IF($C332="OK",_xlfn.NUMBERVALUE(Plantilla!CA343),"")</f>
        <v/>
      </c>
      <c r="CD332" s="6">
        <f>IF($C332="OK",_xlfn.NUMBERVALUE(Plantilla!CB343),"")</f>
        <v/>
      </c>
      <c r="CE332" s="6">
        <f>IF($C332="OK",_xlfn.NUMBERVALUE(Plantilla!CC343),"")</f>
        <v/>
      </c>
      <c r="CF332" s="4">
        <f>IF($C332="OK",_xlfn.NUMBERVALUE(Plantilla!CD343),"")</f>
        <v/>
      </c>
      <c r="CG332" s="6">
        <f>IF($C332="OK",_xlfn.NUMBERVALUE(Plantilla!CE343),"")</f>
        <v/>
      </c>
      <c r="CH332" s="6">
        <f>IF($C332="OK",_xlfn.NUMBERVALUE(Plantilla!CF343),"")</f>
        <v/>
      </c>
      <c r="CI332" s="6">
        <f>IF($C332="OK",_xlfn.NUMBERVALUE(Plantilla!CG343),"")</f>
        <v/>
      </c>
      <c r="CJ332" s="6">
        <f>IF($C332="OK",_xlfn.NUMBERVALUE(Plantilla!CH343),"")</f>
        <v/>
      </c>
      <c r="CK332" s="6">
        <f>IF($C332="OK",_xlfn.NUMBERVALUE(Plantilla!CI343),"")</f>
        <v/>
      </c>
      <c r="CL332" s="6">
        <f>IF($C332="OK",_xlfn.NUMBERVALUE(Plantilla!CJ343),"")</f>
        <v/>
      </c>
      <c r="CM332">
        <f>IF($C332="OK",TEXT(Plantilla!CK343,"#"),"")</f>
        <v/>
      </c>
      <c r="CN332" s="6">
        <f>IF($C332="OK",_xlfn.NUMBERVALUE(Plantilla!CL343),"")</f>
        <v/>
      </c>
      <c r="CO332" s="6">
        <f>IF($C332="OK",_xlfn.NUMBERVALUE(Plantilla!CM343),"")</f>
        <v/>
      </c>
      <c r="CP332" s="110">
        <f>IF($C332="OK",_xlfn.NUMBERVALUE(Plantilla!CN343),"")</f>
        <v/>
      </c>
      <c r="CQ332" s="6">
        <f>IF($C332="OK",_xlfn.NUMBERVALUE(Plantilla!CO343),"")</f>
        <v/>
      </c>
      <c r="CR332" s="109">
        <f>IF($C332="OK",_xlfn.NUMBERVALUE(Plantilla!CP343),"")</f>
        <v/>
      </c>
      <c r="CS332" s="110">
        <f>IF($C332="OK",_xlfn.NUMBERVALUE(Plantilla!CQ343),"")</f>
        <v/>
      </c>
      <c r="CT332" s="6">
        <f>IF($C332="OK",_xlfn.NUMBERVALUE(Plantilla!CR343),"")</f>
        <v/>
      </c>
      <c r="CU332" s="109">
        <f>IF($C332="OK",_xlfn.NUMBERVALUE(Plantilla!CS343),"")</f>
        <v/>
      </c>
      <c r="CV332" s="110">
        <f>IF($C332="OK",_xlfn.NUMBERVALUE(Plantilla!CT343),"")</f>
        <v/>
      </c>
      <c r="CW332" s="6">
        <f>IF($C332="OK",_xlfn.NUMBERVALUE(Plantilla!CU343),"")</f>
        <v/>
      </c>
      <c r="CX332" s="82">
        <f>IF($C332="OK",_xlfn.NUMBERVALUE(Plantilla!CV343),"")</f>
        <v/>
      </c>
      <c r="CY332" s="6">
        <f>IF($C332="OK",_xlfn.NUMBERVALUE(Plantilla!CW343),"")</f>
        <v/>
      </c>
      <c r="CZ332" s="82">
        <f>IF($C332="OK",_xlfn.NUMBERVALUE(Plantilla!CX343),"")</f>
        <v/>
      </c>
      <c r="DA332" s="6">
        <f>IF($C332="OK",_xlfn.NUMBERVALUE(Plantilla!CY343),"")</f>
        <v/>
      </c>
      <c r="DB332" s="109">
        <f>IF($C332="OK",_xlfn.NUMBERVALUE(Plantilla!CZ343),"")</f>
        <v/>
      </c>
      <c r="DC332" s="6">
        <f>IF($C332="OK",_xlfn.NUMBERVALUE(Plantilla!DA343),"")</f>
        <v/>
      </c>
      <c r="DD332" s="6">
        <f>IF($C332="OK",TEXT(Plantilla!DB343,"#"),"")</f>
        <v/>
      </c>
      <c r="DE332" s="6">
        <f>IF($C332="OK",_xlfn.NUMBERVALUE(Plantilla!DC343),"")</f>
        <v/>
      </c>
      <c r="DF332" s="4">
        <f>IF($C332="OK",_xlfn.NUMBERVALUE(Plantilla!DD343),"")</f>
        <v/>
      </c>
      <c r="DG332" s="6">
        <f>IF($C332="OK",_xlfn.NUMBERVALUE(Plantilla!DE343),"")</f>
        <v/>
      </c>
      <c r="DH332" s="6">
        <f>IF($C332="OK",_xlfn.NUMBERVALUE(Plantilla!DF343),"")</f>
        <v/>
      </c>
      <c r="DI332" s="6">
        <f>IF($C332="OK",_xlfn.NUMBERVALUE(Plantilla!DG343),"")</f>
        <v/>
      </c>
      <c r="DJ332" s="6">
        <f>IF($C332="OK",_xlfn.NUMBERVALUE(Plantilla!DH343),"")</f>
        <v/>
      </c>
      <c r="DK332" s="6">
        <f>IF($C332="OK",_xlfn.NUMBERVALUE(Plantilla!DI343),"")</f>
        <v/>
      </c>
      <c r="DL332" s="6">
        <f>IF($C332="OK",_xlfn.NUMBERVALUE(Plantilla!DJ343),"")</f>
        <v/>
      </c>
      <c r="DM332" s="6">
        <f>IF($C332="OK",_xlfn.NUMBERVALUE(Plantilla!DK343),"")</f>
        <v/>
      </c>
      <c r="DN332" s="6">
        <f>IF($C332="OK",_xlfn.NUMBERVALUE(Plantilla!DL343),"")</f>
        <v/>
      </c>
      <c r="DO332" s="6">
        <f>IF($C332="OK",_xlfn.NUMBERVALUE(Plantilla!DM343),"")</f>
        <v/>
      </c>
      <c r="DP332" s="6">
        <f>IF($C332="OK",_xlfn.NUMBERVALUE(Plantilla!DN343),"")</f>
        <v/>
      </c>
      <c r="DQ332" s="6">
        <f>IF($C332="OK",_xlfn.NUMBERVALUE(Plantilla!DO343),"")</f>
        <v/>
      </c>
      <c r="DR332" s="6">
        <f>IF($C332="OK",_xlfn.NUMBERVALUE(Plantilla!DP343),"")</f>
        <v/>
      </c>
      <c r="DS332">
        <f>IF($C332="OK",TEXT(Plantilla!DR343,"#"),"")</f>
        <v/>
      </c>
      <c r="DT332" s="6" t="n"/>
    </row>
    <row r="333">
      <c r="A333">
        <f>IF(Plantilla!$I$6="¡Perfecto!, Guarda el archivo y adjúntalo a tu interfaz de Nómina Electrónica","OK","Error")</f>
        <v/>
      </c>
      <c r="B333">
        <f>IF(Plantilla!$I$6="¡Perfecto!, Guarda el archivo y adjúntalo a tu interfaz de Nómina Electrónica",MID(Plantilla!$D$2,SEARCH("V",Plantilla!$D$2),10),"")</f>
        <v/>
      </c>
      <c r="C333">
        <f>Plantilla!C344</f>
        <v/>
      </c>
      <c r="D333">
        <f>IF($C333="OK",Plantilla!B344,"")</f>
        <v/>
      </c>
      <c r="E333">
        <f>IF($C333="OK",
   VLOOKUP(Plantilla!$E$4,'Tablas '!$AP$4:$AT$6,5,FALSE),
"")</f>
        <v/>
      </c>
      <c r="F333">
        <f>IF($C333="OK",TEXT(Plantilla!D344,"#"),"")</f>
        <v/>
      </c>
      <c r="G333">
        <f>IF($C333="OK",
   VLOOKUP(Plantilla!E344,'Tablas '!$B$4:$C$14,2,FALSE),
"")</f>
        <v/>
      </c>
      <c r="H333">
        <f>IF($C333="OK",TEXT(Plantilla!F344,"#"),"")</f>
        <v/>
      </c>
      <c r="I333">
        <f>IF($C333="OK",TEXT(Plantilla!G344,"#"),"")</f>
        <v/>
      </c>
      <c r="J333">
        <f>IF($C333="OK",TEXT(Plantilla!H344,"#"),"")</f>
        <v/>
      </c>
      <c r="K333">
        <f>IF($C333="OK",TEXT(Plantilla!I344,"#"),"")</f>
        <v/>
      </c>
      <c r="L333">
        <f>IF($C333="OK",TEXT(Plantilla!J344,"#"),"")</f>
        <v/>
      </c>
      <c r="M333">
        <f>IF($C333="OK",TEXT(Plantilla!K344,"#"),"")</f>
        <v/>
      </c>
      <c r="N333">
        <f>IF($C333="OK",
   CONCATENATE(YEAR(Plantilla!L344),"-",TEXT(MONTH(Plantilla!L344),"00"),"-",TEXT(DAY(Plantilla!L344),"00")),
"")</f>
        <v/>
      </c>
      <c r="O333">
        <f>IF($C333="OK",_xlfn.NUMBERVALUE(Plantilla!M344),"")</f>
        <v/>
      </c>
      <c r="P333">
        <f>IF($C333="OK",
   IF(Plantilla!N344&lt;&gt;"",
      CONCATENATE(YEAR(Plantilla!N344),"-",TEXT(MONTH(Plantilla!N344),"00"),"-",TEXT(DAY(Plantilla!N344),"00")),
   ""),
"")</f>
        <v/>
      </c>
      <c r="Q333">
        <f>IF($C333="OK",
   VLOOKUP(Plantilla!O344,'Tablas '!$E$4:$F$19,2,FALSE),
"")</f>
        <v/>
      </c>
      <c r="R333">
        <f>IF($C333="OK",
   VLOOKUP(Plantilla!P344,'Tablas '!$H$4:$I$5,2,FALSE),
"")</f>
        <v/>
      </c>
      <c r="S333">
        <f>IF($C333="OK",
   VLOOKUP(Plantilla!Q344,'Tablas '!$K$4:$L$8,2,FALSE),
"")</f>
        <v/>
      </c>
      <c r="T333">
        <f>IF($C333="OK",
   VLOOKUP(Plantilla!R344,'Tablas '!$AE$4:$AF$6,2,FALSE),
"")</f>
        <v/>
      </c>
      <c r="U333">
        <f>IF($C333="OK",
   VLOOKUP(Plantilla!S344,'Tablas '!$AE$4:$AF$6,2,FALSE),
"")</f>
        <v/>
      </c>
      <c r="V333">
        <f>IF($C333="OK",TEXT(Plantilla!T344,"#"),"")</f>
        <v/>
      </c>
      <c r="W333" s="84">
        <f>IF($C333="OK",
   VLOOKUP(Plantilla!U344,'Tablas '!$AM$4:$AN$1126,2,FALSE),
"")</f>
        <v/>
      </c>
      <c r="X333">
        <f>IF($C333="OK",TEXT(Plantilla!V344,"#"),"")</f>
        <v/>
      </c>
      <c r="Y333">
        <f>IF($C333="OK",
   CONCATENATE(YEAR(Plantilla!W344),"-",TEXT(MONTH(Plantilla!W344),"00"),"-",TEXT(DAY(Plantilla!W344),"00")),
"")</f>
        <v/>
      </c>
      <c r="Z333">
        <f>IF($C333="OK",
   CONCATENATE(YEAR(Plantilla!X344),"-",TEXT(MONTH(Plantilla!X344),"00"),"-",TEXT(DAY(Plantilla!X344),"00")),
"")</f>
        <v/>
      </c>
      <c r="AA333">
        <f>IF($C333="OK",
   TEXT(VLOOKUP(Plantilla!Y344,'Tablas '!$Q$4:$R$9,2,FALSE),"#"),
"")</f>
        <v/>
      </c>
      <c r="AB333">
        <f>IF($C333="OK",
   CONCATENATE(YEAR(Plantilla!Z344),"-",TEXT(MONTH(Plantilla!Z344),"00"),"-",TEXT(DAY(Plantilla!Z344),"00")),
"")</f>
        <v/>
      </c>
      <c r="AC333">
        <f>IF($C333="OK",
   TEXT(VLOOKUP(Plantilla!AA344,'Tablas '!$T$4:$U$13,2,FALSE),"#"),
"")</f>
        <v/>
      </c>
      <c r="AD333">
        <f>IF($C333="OK",TEXT(Plantilla!AB344,"#"),"")</f>
        <v/>
      </c>
      <c r="AE333">
        <f>IF($C333="OK",
   IF(Plantilla!AC344&lt;&gt;"",
      TEXT(VLOOKUP(Plantilla!AC344,'Tablas '!$W$4:$X$7,2,FALSE),"#"),
   ""),
"")</f>
        <v/>
      </c>
      <c r="AF333">
        <f>IF($C333="OK",TEXT(Plantilla!AD344,"#"),"")</f>
        <v/>
      </c>
      <c r="AG333" s="6">
        <f>IF($C333="OK",_xlfn.NUMBERVALUE(Plantilla!AE344),"")</f>
        <v/>
      </c>
      <c r="AH333" s="4">
        <f>IF($C333="OK",_xlfn.NUMBERVALUE(Plantilla!AF344),"")</f>
        <v/>
      </c>
      <c r="AI333" s="6">
        <f>IF($C333="OK",_xlfn.NUMBERVALUE(Plantilla!AG344),"")</f>
        <v/>
      </c>
      <c r="AJ333" s="6">
        <f>IF($C333="OK",_xlfn.NUMBERVALUE(Plantilla!AH344),"")</f>
        <v/>
      </c>
      <c r="AK333" s="6">
        <f>IF($C333="OK",_xlfn.NUMBERVALUE(Plantilla!AI344),"")</f>
        <v/>
      </c>
      <c r="AL333" s="6">
        <f>IF($C333="OK",_xlfn.NUMBERVALUE(Plantilla!AJ344),"")</f>
        <v/>
      </c>
      <c r="AM333" s="4">
        <f>IF($C333="OK",_xlfn.NUMBERVALUE(Plantilla!AK344),"")</f>
        <v/>
      </c>
      <c r="AN333" s="6">
        <f>IF($C333="OK",_xlfn.NUMBERVALUE(Plantilla!AL344),"")</f>
        <v/>
      </c>
      <c r="AO333" s="4">
        <f>IF($C333="OK",_xlfn.NUMBERVALUE(Plantilla!AM344),"")</f>
        <v/>
      </c>
      <c r="AP333" s="6">
        <f>IF($C333="OK",_xlfn.NUMBERVALUE(Plantilla!AN344),"")</f>
        <v/>
      </c>
      <c r="AQ333" s="4">
        <f>IF($C333="OK",_xlfn.NUMBERVALUE(Plantilla!AO344),"")</f>
        <v/>
      </c>
      <c r="AR333" s="6">
        <f>IF($C333="OK",_xlfn.NUMBERVALUE(Plantilla!AP344),"")</f>
        <v/>
      </c>
      <c r="AS333" s="4">
        <f>IF($C333="OK",_xlfn.NUMBERVALUE(Plantilla!AQ344),"")</f>
        <v/>
      </c>
      <c r="AT333" s="6">
        <f>IF($C333="OK",_xlfn.NUMBERVALUE(Plantilla!AR344),"")</f>
        <v/>
      </c>
      <c r="AU333" s="4">
        <f>IF($C333="OK",_xlfn.NUMBERVALUE(Plantilla!AS344),"")</f>
        <v/>
      </c>
      <c r="AV333" s="6">
        <f>IF($C333="OK",_xlfn.NUMBERVALUE(Plantilla!AT344),"")</f>
        <v/>
      </c>
      <c r="AW333" s="4">
        <f>IF($C333="OK",_xlfn.NUMBERVALUE(Plantilla!AU344),"")</f>
        <v/>
      </c>
      <c r="AX333" s="6">
        <f>IF($C333="OK",_xlfn.NUMBERVALUE(Plantilla!AV344),"")</f>
        <v/>
      </c>
      <c r="AY333" s="4">
        <f>IF($C333="OK",_xlfn.NUMBERVALUE(Plantilla!AW344),"")</f>
        <v/>
      </c>
      <c r="AZ333" s="6">
        <f>IF($C333="OK",_xlfn.NUMBERVALUE(Plantilla!AX344),"")</f>
        <v/>
      </c>
      <c r="BA333">
        <f>IF($C333="OK",_xlfn.NUMBERVALUE(Plantilla!AY344),"")</f>
        <v/>
      </c>
      <c r="BB333">
        <f>IF($C333="OK",_xlfn.NUMBERVALUE(Plantilla!AZ344),"")</f>
        <v/>
      </c>
      <c r="BC333" s="4">
        <f>IF($C333="OK",_xlfn.NUMBERVALUE(Plantilla!BA344),"")</f>
        <v/>
      </c>
      <c r="BD333" s="6">
        <f>IF($C333="OK",_xlfn.NUMBERVALUE(Plantilla!BB344),"")</f>
        <v/>
      </c>
      <c r="BE333" s="4">
        <f>IF($C333="OK",_xlfn.NUMBERVALUE(Plantilla!BC344),"")</f>
        <v/>
      </c>
      <c r="BF333" s="6">
        <f>IF($C333="OK",_xlfn.NUMBERVALUE(Plantilla!BD344),"")</f>
        <v/>
      </c>
      <c r="BG333" s="4">
        <f>IF($C333="OK",_xlfn.NUMBERVALUE(Plantilla!BE344),"")</f>
        <v/>
      </c>
      <c r="BH333" s="6">
        <f>IF($C333="OK",_xlfn.NUMBERVALUE(Plantilla!BF344),"")</f>
        <v/>
      </c>
      <c r="BI333" s="110">
        <f>IF($C333="OK",_xlfn.NUMBERVALUE(Plantilla!BG344),"")</f>
        <v/>
      </c>
      <c r="BJ333" s="6">
        <f>IF($C333="OK",_xlfn.NUMBERVALUE(Plantilla!BH344),"")</f>
        <v/>
      </c>
      <c r="BK333" s="109">
        <f>IF($C333="OK",_xlfn.NUMBERVALUE(Plantilla!BI344),"")</f>
        <v/>
      </c>
      <c r="BL333" s="6">
        <f>IF($C333="OK",
   IF(Plantilla!BJ344&lt;&gt;"",
      TEXT(VLOOKUP(Plantilla!BJ344,'Tablas '!$Z$4:$AA$6,2,FALSE),"#"),
   ""),
"")</f>
        <v/>
      </c>
      <c r="BM333" s="4">
        <f>IF($C333="OK",_xlfn.NUMBERVALUE(Plantilla!BK344),"")</f>
        <v/>
      </c>
      <c r="BN333" s="4">
        <f>IF($C333="OK",_xlfn.NUMBERVALUE(Plantilla!BL344),"")</f>
        <v/>
      </c>
      <c r="BO333" s="6">
        <f>IF($C333="OK",_xlfn.NUMBERVALUE(Plantilla!BM344),"")</f>
        <v/>
      </c>
      <c r="BP333" s="4">
        <f>IF($C333="OK",_xlfn.NUMBERVALUE(Plantilla!BN344),"")</f>
        <v/>
      </c>
      <c r="BQ333" s="6">
        <f>IF($C333="OK",_xlfn.NUMBERVALUE(Plantilla!BO344),"")</f>
        <v/>
      </c>
      <c r="BR333" s="4">
        <f>IF($C333="OK",_xlfn.NUMBERVALUE(Plantilla!BP344),"")</f>
        <v/>
      </c>
      <c r="BS333" s="6">
        <f>IF($C333="OK",_xlfn.NUMBERVALUE(Plantilla!BQ344),"")</f>
        <v/>
      </c>
      <c r="BT333" s="4">
        <f>IF($C333="OK",_xlfn.NUMBERVALUE(Plantilla!BR344),"")</f>
        <v/>
      </c>
      <c r="BU333" s="6">
        <f>IF($C333="OK",_xlfn.NUMBERVALUE(Plantilla!BS344),"")</f>
        <v/>
      </c>
      <c r="BV333" s="6">
        <f>IF($C333="OK",_xlfn.NUMBERVALUE(Plantilla!BT344),"")</f>
        <v/>
      </c>
      <c r="BW333" s="6">
        <f>IF($C333="OK",_xlfn.NUMBERVALUE(Plantilla!BU344),"")</f>
        <v/>
      </c>
      <c r="BX333" s="6">
        <f>IF($C333="OK",_xlfn.NUMBERVALUE(Plantilla!BV344),"")</f>
        <v/>
      </c>
      <c r="BY333" s="6">
        <f>IF($C333="OK",_xlfn.NUMBERVALUE(Plantilla!BW344),"")</f>
        <v/>
      </c>
      <c r="BZ333" s="6">
        <f>IF($C333="OK",_xlfn.NUMBERVALUE(Plantilla!BX344),"")</f>
        <v/>
      </c>
      <c r="CA333" s="6">
        <f>IF($C333="OK",_xlfn.NUMBERVALUE(Plantilla!BY344),"")</f>
        <v/>
      </c>
      <c r="CB333" s="6">
        <f>IF($C333="OK",_xlfn.NUMBERVALUE(Plantilla!BZ344),"")</f>
        <v/>
      </c>
      <c r="CC333" s="6">
        <f>IF($C333="OK",_xlfn.NUMBERVALUE(Plantilla!CA344),"")</f>
        <v/>
      </c>
      <c r="CD333" s="6">
        <f>IF($C333="OK",_xlfn.NUMBERVALUE(Plantilla!CB344),"")</f>
        <v/>
      </c>
      <c r="CE333" s="6">
        <f>IF($C333="OK",_xlfn.NUMBERVALUE(Plantilla!CC344),"")</f>
        <v/>
      </c>
      <c r="CF333" s="4">
        <f>IF($C333="OK",_xlfn.NUMBERVALUE(Plantilla!CD344),"")</f>
        <v/>
      </c>
      <c r="CG333" s="6">
        <f>IF($C333="OK",_xlfn.NUMBERVALUE(Plantilla!CE344),"")</f>
        <v/>
      </c>
      <c r="CH333" s="6">
        <f>IF($C333="OK",_xlfn.NUMBERVALUE(Plantilla!CF344),"")</f>
        <v/>
      </c>
      <c r="CI333" s="6">
        <f>IF($C333="OK",_xlfn.NUMBERVALUE(Plantilla!CG344),"")</f>
        <v/>
      </c>
      <c r="CJ333" s="6">
        <f>IF($C333="OK",_xlfn.NUMBERVALUE(Plantilla!CH344),"")</f>
        <v/>
      </c>
      <c r="CK333" s="6">
        <f>IF($C333="OK",_xlfn.NUMBERVALUE(Plantilla!CI344),"")</f>
        <v/>
      </c>
      <c r="CL333" s="6">
        <f>IF($C333="OK",_xlfn.NUMBERVALUE(Plantilla!CJ344),"")</f>
        <v/>
      </c>
      <c r="CM333">
        <f>IF($C333="OK",TEXT(Plantilla!CK344,"#"),"")</f>
        <v/>
      </c>
      <c r="CN333" s="6">
        <f>IF($C333="OK",_xlfn.NUMBERVALUE(Plantilla!CL344),"")</f>
        <v/>
      </c>
      <c r="CO333" s="6">
        <f>IF($C333="OK",_xlfn.NUMBERVALUE(Plantilla!CM344),"")</f>
        <v/>
      </c>
      <c r="CP333" s="110">
        <f>IF($C333="OK",_xlfn.NUMBERVALUE(Plantilla!CN344),"")</f>
        <v/>
      </c>
      <c r="CQ333" s="6">
        <f>IF($C333="OK",_xlfn.NUMBERVALUE(Plantilla!CO344),"")</f>
        <v/>
      </c>
      <c r="CR333" s="109">
        <f>IF($C333="OK",_xlfn.NUMBERVALUE(Plantilla!CP344),"")</f>
        <v/>
      </c>
      <c r="CS333" s="110">
        <f>IF($C333="OK",_xlfn.NUMBERVALUE(Plantilla!CQ344),"")</f>
        <v/>
      </c>
      <c r="CT333" s="6">
        <f>IF($C333="OK",_xlfn.NUMBERVALUE(Plantilla!CR344),"")</f>
        <v/>
      </c>
      <c r="CU333" s="109">
        <f>IF($C333="OK",_xlfn.NUMBERVALUE(Plantilla!CS344),"")</f>
        <v/>
      </c>
      <c r="CV333" s="110">
        <f>IF($C333="OK",_xlfn.NUMBERVALUE(Plantilla!CT344),"")</f>
        <v/>
      </c>
      <c r="CW333" s="6">
        <f>IF($C333="OK",_xlfn.NUMBERVALUE(Plantilla!CU344),"")</f>
        <v/>
      </c>
      <c r="CX333" s="82">
        <f>IF($C333="OK",_xlfn.NUMBERVALUE(Plantilla!CV344),"")</f>
        <v/>
      </c>
      <c r="CY333" s="6">
        <f>IF($C333="OK",_xlfn.NUMBERVALUE(Plantilla!CW344),"")</f>
        <v/>
      </c>
      <c r="CZ333" s="82">
        <f>IF($C333="OK",_xlfn.NUMBERVALUE(Plantilla!CX344),"")</f>
        <v/>
      </c>
      <c r="DA333" s="6">
        <f>IF($C333="OK",_xlfn.NUMBERVALUE(Plantilla!CY344),"")</f>
        <v/>
      </c>
      <c r="DB333" s="109">
        <f>IF($C333="OK",_xlfn.NUMBERVALUE(Plantilla!CZ344),"")</f>
        <v/>
      </c>
      <c r="DC333" s="6">
        <f>IF($C333="OK",_xlfn.NUMBERVALUE(Plantilla!DA344),"")</f>
        <v/>
      </c>
      <c r="DD333" s="6">
        <f>IF($C333="OK",TEXT(Plantilla!DB344,"#"),"")</f>
        <v/>
      </c>
      <c r="DE333" s="6">
        <f>IF($C333="OK",_xlfn.NUMBERVALUE(Plantilla!DC344),"")</f>
        <v/>
      </c>
      <c r="DF333" s="4">
        <f>IF($C333="OK",_xlfn.NUMBERVALUE(Plantilla!DD344),"")</f>
        <v/>
      </c>
      <c r="DG333" s="6">
        <f>IF($C333="OK",_xlfn.NUMBERVALUE(Plantilla!DE344),"")</f>
        <v/>
      </c>
      <c r="DH333" s="6">
        <f>IF($C333="OK",_xlfn.NUMBERVALUE(Plantilla!DF344),"")</f>
        <v/>
      </c>
      <c r="DI333" s="6">
        <f>IF($C333="OK",_xlfn.NUMBERVALUE(Plantilla!DG344),"")</f>
        <v/>
      </c>
      <c r="DJ333" s="6">
        <f>IF($C333="OK",_xlfn.NUMBERVALUE(Plantilla!DH344),"")</f>
        <v/>
      </c>
      <c r="DK333" s="6">
        <f>IF($C333="OK",_xlfn.NUMBERVALUE(Plantilla!DI344),"")</f>
        <v/>
      </c>
      <c r="DL333" s="6">
        <f>IF($C333="OK",_xlfn.NUMBERVALUE(Plantilla!DJ344),"")</f>
        <v/>
      </c>
      <c r="DM333" s="6">
        <f>IF($C333="OK",_xlfn.NUMBERVALUE(Plantilla!DK344),"")</f>
        <v/>
      </c>
      <c r="DN333" s="6">
        <f>IF($C333="OK",_xlfn.NUMBERVALUE(Plantilla!DL344),"")</f>
        <v/>
      </c>
      <c r="DO333" s="6">
        <f>IF($C333="OK",_xlfn.NUMBERVALUE(Plantilla!DM344),"")</f>
        <v/>
      </c>
      <c r="DP333" s="6">
        <f>IF($C333="OK",_xlfn.NUMBERVALUE(Plantilla!DN344),"")</f>
        <v/>
      </c>
      <c r="DQ333" s="6">
        <f>IF($C333="OK",_xlfn.NUMBERVALUE(Plantilla!DO344),"")</f>
        <v/>
      </c>
      <c r="DR333" s="6">
        <f>IF($C333="OK",_xlfn.NUMBERVALUE(Plantilla!DP344),"")</f>
        <v/>
      </c>
      <c r="DS333">
        <f>IF($C333="OK",TEXT(Plantilla!DR344,"#"),"")</f>
        <v/>
      </c>
      <c r="DT333" s="6" t="n"/>
    </row>
    <row r="334">
      <c r="A334">
        <f>IF(Plantilla!$I$6="¡Perfecto!, Guarda el archivo y adjúntalo a tu interfaz de Nómina Electrónica","OK","Error")</f>
        <v/>
      </c>
      <c r="B334">
        <f>IF(Plantilla!$I$6="¡Perfecto!, Guarda el archivo y adjúntalo a tu interfaz de Nómina Electrónica",MID(Plantilla!$D$2,SEARCH("V",Plantilla!$D$2),10),"")</f>
        <v/>
      </c>
      <c r="C334">
        <f>Plantilla!C345</f>
        <v/>
      </c>
      <c r="D334">
        <f>IF($C334="OK",Plantilla!B345,"")</f>
        <v/>
      </c>
      <c r="E334">
        <f>IF($C334="OK",
   VLOOKUP(Plantilla!$E$4,'Tablas '!$AP$4:$AT$6,5,FALSE),
"")</f>
        <v/>
      </c>
      <c r="F334">
        <f>IF($C334="OK",TEXT(Plantilla!D345,"#"),"")</f>
        <v/>
      </c>
      <c r="G334">
        <f>IF($C334="OK",
   VLOOKUP(Plantilla!E345,'Tablas '!$B$4:$C$14,2,FALSE),
"")</f>
        <v/>
      </c>
      <c r="H334">
        <f>IF($C334="OK",TEXT(Plantilla!F345,"#"),"")</f>
        <v/>
      </c>
      <c r="I334">
        <f>IF($C334="OK",TEXT(Plantilla!G345,"#"),"")</f>
        <v/>
      </c>
      <c r="J334">
        <f>IF($C334="OK",TEXT(Plantilla!H345,"#"),"")</f>
        <v/>
      </c>
      <c r="K334">
        <f>IF($C334="OK",TEXT(Plantilla!I345,"#"),"")</f>
        <v/>
      </c>
      <c r="L334">
        <f>IF($C334="OK",TEXT(Plantilla!J345,"#"),"")</f>
        <v/>
      </c>
      <c r="M334">
        <f>IF($C334="OK",TEXT(Plantilla!K345,"#"),"")</f>
        <v/>
      </c>
      <c r="N334">
        <f>IF($C334="OK",
   CONCATENATE(YEAR(Plantilla!L345),"-",TEXT(MONTH(Plantilla!L345),"00"),"-",TEXT(DAY(Plantilla!L345),"00")),
"")</f>
        <v/>
      </c>
      <c r="O334">
        <f>IF($C334="OK",_xlfn.NUMBERVALUE(Plantilla!M345),"")</f>
        <v/>
      </c>
      <c r="P334">
        <f>IF($C334="OK",
   IF(Plantilla!N345&lt;&gt;"",
      CONCATENATE(YEAR(Plantilla!N345),"-",TEXT(MONTH(Plantilla!N345),"00"),"-",TEXT(DAY(Plantilla!N345),"00")),
   ""),
"")</f>
        <v/>
      </c>
      <c r="Q334">
        <f>IF($C334="OK",
   VLOOKUP(Plantilla!O345,'Tablas '!$E$4:$F$19,2,FALSE),
"")</f>
        <v/>
      </c>
      <c r="R334">
        <f>IF($C334="OK",
   VLOOKUP(Plantilla!P345,'Tablas '!$H$4:$I$5,2,FALSE),
"")</f>
        <v/>
      </c>
      <c r="S334">
        <f>IF($C334="OK",
   VLOOKUP(Plantilla!Q345,'Tablas '!$K$4:$L$8,2,FALSE),
"")</f>
        <v/>
      </c>
      <c r="T334">
        <f>IF($C334="OK",
   VLOOKUP(Plantilla!R345,'Tablas '!$AE$4:$AF$6,2,FALSE),
"")</f>
        <v/>
      </c>
      <c r="U334">
        <f>IF($C334="OK",
   VLOOKUP(Plantilla!S345,'Tablas '!$AE$4:$AF$6,2,FALSE),
"")</f>
        <v/>
      </c>
      <c r="V334">
        <f>IF($C334="OK",TEXT(Plantilla!T345,"#"),"")</f>
        <v/>
      </c>
      <c r="W334" s="84">
        <f>IF($C334="OK",
   VLOOKUP(Plantilla!U345,'Tablas '!$AM$4:$AN$1126,2,FALSE),
"")</f>
        <v/>
      </c>
      <c r="X334">
        <f>IF($C334="OK",TEXT(Plantilla!V345,"#"),"")</f>
        <v/>
      </c>
      <c r="Y334">
        <f>IF($C334="OK",
   CONCATENATE(YEAR(Plantilla!W345),"-",TEXT(MONTH(Plantilla!W345),"00"),"-",TEXT(DAY(Plantilla!W345),"00")),
"")</f>
        <v/>
      </c>
      <c r="Z334">
        <f>IF($C334="OK",
   CONCATENATE(YEAR(Plantilla!X345),"-",TEXT(MONTH(Plantilla!X345),"00"),"-",TEXT(DAY(Plantilla!X345),"00")),
"")</f>
        <v/>
      </c>
      <c r="AA334">
        <f>IF($C334="OK",
   TEXT(VLOOKUP(Plantilla!Y345,'Tablas '!$Q$4:$R$9,2,FALSE),"#"),
"")</f>
        <v/>
      </c>
      <c r="AB334">
        <f>IF($C334="OK",
   CONCATENATE(YEAR(Plantilla!Z345),"-",TEXT(MONTH(Plantilla!Z345),"00"),"-",TEXT(DAY(Plantilla!Z345),"00")),
"")</f>
        <v/>
      </c>
      <c r="AC334">
        <f>IF($C334="OK",
   TEXT(VLOOKUP(Plantilla!AA345,'Tablas '!$T$4:$U$13,2,FALSE),"#"),
"")</f>
        <v/>
      </c>
      <c r="AD334">
        <f>IF($C334="OK",TEXT(Plantilla!AB345,"#"),"")</f>
        <v/>
      </c>
      <c r="AE334">
        <f>IF($C334="OK",
   IF(Plantilla!AC345&lt;&gt;"",
      TEXT(VLOOKUP(Plantilla!AC345,'Tablas '!$W$4:$X$7,2,FALSE),"#"),
   ""),
"")</f>
        <v/>
      </c>
      <c r="AF334">
        <f>IF($C334="OK",TEXT(Plantilla!AD345,"#"),"")</f>
        <v/>
      </c>
      <c r="AG334" s="6">
        <f>IF($C334="OK",_xlfn.NUMBERVALUE(Plantilla!AE345),"")</f>
        <v/>
      </c>
      <c r="AH334" s="4">
        <f>IF($C334="OK",_xlfn.NUMBERVALUE(Plantilla!AF345),"")</f>
        <v/>
      </c>
      <c r="AI334" s="6">
        <f>IF($C334="OK",_xlfn.NUMBERVALUE(Plantilla!AG345),"")</f>
        <v/>
      </c>
      <c r="AJ334" s="6">
        <f>IF($C334="OK",_xlfn.NUMBERVALUE(Plantilla!AH345),"")</f>
        <v/>
      </c>
      <c r="AK334" s="6">
        <f>IF($C334="OK",_xlfn.NUMBERVALUE(Plantilla!AI345),"")</f>
        <v/>
      </c>
      <c r="AL334" s="6">
        <f>IF($C334="OK",_xlfn.NUMBERVALUE(Plantilla!AJ345),"")</f>
        <v/>
      </c>
      <c r="AM334" s="4">
        <f>IF($C334="OK",_xlfn.NUMBERVALUE(Plantilla!AK345),"")</f>
        <v/>
      </c>
      <c r="AN334" s="6">
        <f>IF($C334="OK",_xlfn.NUMBERVALUE(Plantilla!AL345),"")</f>
        <v/>
      </c>
      <c r="AO334" s="4">
        <f>IF($C334="OK",_xlfn.NUMBERVALUE(Plantilla!AM345),"")</f>
        <v/>
      </c>
      <c r="AP334" s="6">
        <f>IF($C334="OK",_xlfn.NUMBERVALUE(Plantilla!AN345),"")</f>
        <v/>
      </c>
      <c r="AQ334" s="4">
        <f>IF($C334="OK",_xlfn.NUMBERVALUE(Plantilla!AO345),"")</f>
        <v/>
      </c>
      <c r="AR334" s="6">
        <f>IF($C334="OK",_xlfn.NUMBERVALUE(Plantilla!AP345),"")</f>
        <v/>
      </c>
      <c r="AS334" s="4">
        <f>IF($C334="OK",_xlfn.NUMBERVALUE(Plantilla!AQ345),"")</f>
        <v/>
      </c>
      <c r="AT334" s="6">
        <f>IF($C334="OK",_xlfn.NUMBERVALUE(Plantilla!AR345),"")</f>
        <v/>
      </c>
      <c r="AU334" s="4">
        <f>IF($C334="OK",_xlfn.NUMBERVALUE(Plantilla!AS345),"")</f>
        <v/>
      </c>
      <c r="AV334" s="6">
        <f>IF($C334="OK",_xlfn.NUMBERVALUE(Plantilla!AT345),"")</f>
        <v/>
      </c>
      <c r="AW334" s="4">
        <f>IF($C334="OK",_xlfn.NUMBERVALUE(Plantilla!AU345),"")</f>
        <v/>
      </c>
      <c r="AX334" s="6">
        <f>IF($C334="OK",_xlfn.NUMBERVALUE(Plantilla!AV345),"")</f>
        <v/>
      </c>
      <c r="AY334" s="4">
        <f>IF($C334="OK",_xlfn.NUMBERVALUE(Plantilla!AW345),"")</f>
        <v/>
      </c>
      <c r="AZ334" s="6">
        <f>IF($C334="OK",_xlfn.NUMBERVALUE(Plantilla!AX345),"")</f>
        <v/>
      </c>
      <c r="BA334">
        <f>IF($C334="OK",_xlfn.NUMBERVALUE(Plantilla!AY345),"")</f>
        <v/>
      </c>
      <c r="BB334">
        <f>IF($C334="OK",_xlfn.NUMBERVALUE(Plantilla!AZ345),"")</f>
        <v/>
      </c>
      <c r="BC334" s="4">
        <f>IF($C334="OK",_xlfn.NUMBERVALUE(Plantilla!BA345),"")</f>
        <v/>
      </c>
      <c r="BD334" s="6">
        <f>IF($C334="OK",_xlfn.NUMBERVALUE(Plantilla!BB345),"")</f>
        <v/>
      </c>
      <c r="BE334" s="4">
        <f>IF($C334="OK",_xlfn.NUMBERVALUE(Plantilla!BC345),"")</f>
        <v/>
      </c>
      <c r="BF334" s="6">
        <f>IF($C334="OK",_xlfn.NUMBERVALUE(Plantilla!BD345),"")</f>
        <v/>
      </c>
      <c r="BG334" s="4">
        <f>IF($C334="OK",_xlfn.NUMBERVALUE(Plantilla!BE345),"")</f>
        <v/>
      </c>
      <c r="BH334" s="6">
        <f>IF($C334="OK",_xlfn.NUMBERVALUE(Plantilla!BF345),"")</f>
        <v/>
      </c>
      <c r="BI334" s="110">
        <f>IF($C334="OK",_xlfn.NUMBERVALUE(Plantilla!BG345),"")</f>
        <v/>
      </c>
      <c r="BJ334" s="6">
        <f>IF($C334="OK",_xlfn.NUMBERVALUE(Plantilla!BH345),"")</f>
        <v/>
      </c>
      <c r="BK334" s="109">
        <f>IF($C334="OK",_xlfn.NUMBERVALUE(Plantilla!BI345),"")</f>
        <v/>
      </c>
      <c r="BL334" s="6">
        <f>IF($C334="OK",
   IF(Plantilla!BJ345&lt;&gt;"",
      TEXT(VLOOKUP(Plantilla!BJ345,'Tablas '!$Z$4:$AA$6,2,FALSE),"#"),
   ""),
"")</f>
        <v/>
      </c>
      <c r="BM334" s="4">
        <f>IF($C334="OK",_xlfn.NUMBERVALUE(Plantilla!BK345),"")</f>
        <v/>
      </c>
      <c r="BN334" s="4">
        <f>IF($C334="OK",_xlfn.NUMBERVALUE(Plantilla!BL345),"")</f>
        <v/>
      </c>
      <c r="BO334" s="6">
        <f>IF($C334="OK",_xlfn.NUMBERVALUE(Plantilla!BM345),"")</f>
        <v/>
      </c>
      <c r="BP334" s="4">
        <f>IF($C334="OK",_xlfn.NUMBERVALUE(Plantilla!BN345),"")</f>
        <v/>
      </c>
      <c r="BQ334" s="6">
        <f>IF($C334="OK",_xlfn.NUMBERVALUE(Plantilla!BO345),"")</f>
        <v/>
      </c>
      <c r="BR334" s="4">
        <f>IF($C334="OK",_xlfn.NUMBERVALUE(Plantilla!BP345),"")</f>
        <v/>
      </c>
      <c r="BS334" s="6">
        <f>IF($C334="OK",_xlfn.NUMBERVALUE(Plantilla!BQ345),"")</f>
        <v/>
      </c>
      <c r="BT334" s="4">
        <f>IF($C334="OK",_xlfn.NUMBERVALUE(Plantilla!BR345),"")</f>
        <v/>
      </c>
      <c r="BU334" s="6">
        <f>IF($C334="OK",_xlfn.NUMBERVALUE(Plantilla!BS345),"")</f>
        <v/>
      </c>
      <c r="BV334" s="6">
        <f>IF($C334="OK",_xlfn.NUMBERVALUE(Plantilla!BT345),"")</f>
        <v/>
      </c>
      <c r="BW334" s="6">
        <f>IF($C334="OK",_xlfn.NUMBERVALUE(Plantilla!BU345),"")</f>
        <v/>
      </c>
      <c r="BX334" s="6">
        <f>IF($C334="OK",_xlfn.NUMBERVALUE(Plantilla!BV345),"")</f>
        <v/>
      </c>
      <c r="BY334" s="6">
        <f>IF($C334="OK",_xlfn.NUMBERVALUE(Plantilla!BW345),"")</f>
        <v/>
      </c>
      <c r="BZ334" s="6">
        <f>IF($C334="OK",_xlfn.NUMBERVALUE(Plantilla!BX345),"")</f>
        <v/>
      </c>
      <c r="CA334" s="6">
        <f>IF($C334="OK",_xlfn.NUMBERVALUE(Plantilla!BY345),"")</f>
        <v/>
      </c>
      <c r="CB334" s="6">
        <f>IF($C334="OK",_xlfn.NUMBERVALUE(Plantilla!BZ345),"")</f>
        <v/>
      </c>
      <c r="CC334" s="6">
        <f>IF($C334="OK",_xlfn.NUMBERVALUE(Plantilla!CA345),"")</f>
        <v/>
      </c>
      <c r="CD334" s="6">
        <f>IF($C334="OK",_xlfn.NUMBERVALUE(Plantilla!CB345),"")</f>
        <v/>
      </c>
      <c r="CE334" s="6">
        <f>IF($C334="OK",_xlfn.NUMBERVALUE(Plantilla!CC345),"")</f>
        <v/>
      </c>
      <c r="CF334" s="4">
        <f>IF($C334="OK",_xlfn.NUMBERVALUE(Plantilla!CD345),"")</f>
        <v/>
      </c>
      <c r="CG334" s="6">
        <f>IF($C334="OK",_xlfn.NUMBERVALUE(Plantilla!CE345),"")</f>
        <v/>
      </c>
      <c r="CH334" s="6">
        <f>IF($C334="OK",_xlfn.NUMBERVALUE(Plantilla!CF345),"")</f>
        <v/>
      </c>
      <c r="CI334" s="6">
        <f>IF($C334="OK",_xlfn.NUMBERVALUE(Plantilla!CG345),"")</f>
        <v/>
      </c>
      <c r="CJ334" s="6">
        <f>IF($C334="OK",_xlfn.NUMBERVALUE(Plantilla!CH345),"")</f>
        <v/>
      </c>
      <c r="CK334" s="6">
        <f>IF($C334="OK",_xlfn.NUMBERVALUE(Plantilla!CI345),"")</f>
        <v/>
      </c>
      <c r="CL334" s="6">
        <f>IF($C334="OK",_xlfn.NUMBERVALUE(Plantilla!CJ345),"")</f>
        <v/>
      </c>
      <c r="CM334">
        <f>IF($C334="OK",TEXT(Plantilla!CK345,"#"),"")</f>
        <v/>
      </c>
      <c r="CN334" s="6">
        <f>IF($C334="OK",_xlfn.NUMBERVALUE(Plantilla!CL345),"")</f>
        <v/>
      </c>
      <c r="CO334" s="6">
        <f>IF($C334="OK",_xlfn.NUMBERVALUE(Plantilla!CM345),"")</f>
        <v/>
      </c>
      <c r="CP334" s="110">
        <f>IF($C334="OK",_xlfn.NUMBERVALUE(Plantilla!CN345),"")</f>
        <v/>
      </c>
      <c r="CQ334" s="6">
        <f>IF($C334="OK",_xlfn.NUMBERVALUE(Plantilla!CO345),"")</f>
        <v/>
      </c>
      <c r="CR334" s="109">
        <f>IF($C334="OK",_xlfn.NUMBERVALUE(Plantilla!CP345),"")</f>
        <v/>
      </c>
      <c r="CS334" s="110">
        <f>IF($C334="OK",_xlfn.NUMBERVALUE(Plantilla!CQ345),"")</f>
        <v/>
      </c>
      <c r="CT334" s="6">
        <f>IF($C334="OK",_xlfn.NUMBERVALUE(Plantilla!CR345),"")</f>
        <v/>
      </c>
      <c r="CU334" s="109">
        <f>IF($C334="OK",_xlfn.NUMBERVALUE(Plantilla!CS345),"")</f>
        <v/>
      </c>
      <c r="CV334" s="110">
        <f>IF($C334="OK",_xlfn.NUMBERVALUE(Plantilla!CT345),"")</f>
        <v/>
      </c>
      <c r="CW334" s="6">
        <f>IF($C334="OK",_xlfn.NUMBERVALUE(Plantilla!CU345),"")</f>
        <v/>
      </c>
      <c r="CX334" s="82">
        <f>IF($C334="OK",_xlfn.NUMBERVALUE(Plantilla!CV345),"")</f>
        <v/>
      </c>
      <c r="CY334" s="6">
        <f>IF($C334="OK",_xlfn.NUMBERVALUE(Plantilla!CW345),"")</f>
        <v/>
      </c>
      <c r="CZ334" s="82">
        <f>IF($C334="OK",_xlfn.NUMBERVALUE(Plantilla!CX345),"")</f>
        <v/>
      </c>
      <c r="DA334" s="6">
        <f>IF($C334="OK",_xlfn.NUMBERVALUE(Plantilla!CY345),"")</f>
        <v/>
      </c>
      <c r="DB334" s="109">
        <f>IF($C334="OK",_xlfn.NUMBERVALUE(Plantilla!CZ345),"")</f>
        <v/>
      </c>
      <c r="DC334" s="6">
        <f>IF($C334="OK",_xlfn.NUMBERVALUE(Plantilla!DA345),"")</f>
        <v/>
      </c>
      <c r="DD334" s="6">
        <f>IF($C334="OK",TEXT(Plantilla!DB345,"#"),"")</f>
        <v/>
      </c>
      <c r="DE334" s="6">
        <f>IF($C334="OK",_xlfn.NUMBERVALUE(Plantilla!DC345),"")</f>
        <v/>
      </c>
      <c r="DF334" s="4">
        <f>IF($C334="OK",_xlfn.NUMBERVALUE(Plantilla!DD345),"")</f>
        <v/>
      </c>
      <c r="DG334" s="6">
        <f>IF($C334="OK",_xlfn.NUMBERVALUE(Plantilla!DE345),"")</f>
        <v/>
      </c>
      <c r="DH334" s="6">
        <f>IF($C334="OK",_xlfn.NUMBERVALUE(Plantilla!DF345),"")</f>
        <v/>
      </c>
      <c r="DI334" s="6">
        <f>IF($C334="OK",_xlfn.NUMBERVALUE(Plantilla!DG345),"")</f>
        <v/>
      </c>
      <c r="DJ334" s="6">
        <f>IF($C334="OK",_xlfn.NUMBERVALUE(Plantilla!DH345),"")</f>
        <v/>
      </c>
      <c r="DK334" s="6">
        <f>IF($C334="OK",_xlfn.NUMBERVALUE(Plantilla!DI345),"")</f>
        <v/>
      </c>
      <c r="DL334" s="6">
        <f>IF($C334="OK",_xlfn.NUMBERVALUE(Plantilla!DJ345),"")</f>
        <v/>
      </c>
      <c r="DM334" s="6">
        <f>IF($C334="OK",_xlfn.NUMBERVALUE(Plantilla!DK345),"")</f>
        <v/>
      </c>
      <c r="DN334" s="6">
        <f>IF($C334="OK",_xlfn.NUMBERVALUE(Plantilla!DL345),"")</f>
        <v/>
      </c>
      <c r="DO334" s="6">
        <f>IF($C334="OK",_xlfn.NUMBERVALUE(Plantilla!DM345),"")</f>
        <v/>
      </c>
      <c r="DP334" s="6">
        <f>IF($C334="OK",_xlfn.NUMBERVALUE(Plantilla!DN345),"")</f>
        <v/>
      </c>
      <c r="DQ334" s="6">
        <f>IF($C334="OK",_xlfn.NUMBERVALUE(Plantilla!DO345),"")</f>
        <v/>
      </c>
      <c r="DR334" s="6">
        <f>IF($C334="OK",_xlfn.NUMBERVALUE(Plantilla!DP345),"")</f>
        <v/>
      </c>
      <c r="DS334">
        <f>IF($C334="OK",TEXT(Plantilla!DR345,"#"),"")</f>
        <v/>
      </c>
      <c r="DT334" s="6" t="n"/>
    </row>
    <row r="335">
      <c r="A335">
        <f>IF(Plantilla!$I$6="¡Perfecto!, Guarda el archivo y adjúntalo a tu interfaz de Nómina Electrónica","OK","Error")</f>
        <v/>
      </c>
      <c r="B335">
        <f>IF(Plantilla!$I$6="¡Perfecto!, Guarda el archivo y adjúntalo a tu interfaz de Nómina Electrónica",MID(Plantilla!$D$2,SEARCH("V",Plantilla!$D$2),10),"")</f>
        <v/>
      </c>
      <c r="C335">
        <f>Plantilla!C346</f>
        <v/>
      </c>
      <c r="D335">
        <f>IF($C335="OK",Plantilla!B346,"")</f>
        <v/>
      </c>
      <c r="E335">
        <f>IF($C335="OK",
   VLOOKUP(Plantilla!$E$4,'Tablas '!$AP$4:$AT$6,5,FALSE),
"")</f>
        <v/>
      </c>
      <c r="F335">
        <f>IF($C335="OK",TEXT(Plantilla!D346,"#"),"")</f>
        <v/>
      </c>
      <c r="G335">
        <f>IF($C335="OK",
   VLOOKUP(Plantilla!E346,'Tablas '!$B$4:$C$14,2,FALSE),
"")</f>
        <v/>
      </c>
      <c r="H335">
        <f>IF($C335="OK",TEXT(Plantilla!F346,"#"),"")</f>
        <v/>
      </c>
      <c r="I335">
        <f>IF($C335="OK",TEXT(Plantilla!G346,"#"),"")</f>
        <v/>
      </c>
      <c r="J335">
        <f>IF($C335="OK",TEXT(Plantilla!H346,"#"),"")</f>
        <v/>
      </c>
      <c r="K335">
        <f>IF($C335="OK",TEXT(Plantilla!I346,"#"),"")</f>
        <v/>
      </c>
      <c r="L335">
        <f>IF($C335="OK",TEXT(Plantilla!J346,"#"),"")</f>
        <v/>
      </c>
      <c r="M335">
        <f>IF($C335="OK",TEXT(Plantilla!K346,"#"),"")</f>
        <v/>
      </c>
      <c r="N335">
        <f>IF($C335="OK",
   CONCATENATE(YEAR(Plantilla!L346),"-",TEXT(MONTH(Plantilla!L346),"00"),"-",TEXT(DAY(Plantilla!L346),"00")),
"")</f>
        <v/>
      </c>
      <c r="O335">
        <f>IF($C335="OK",_xlfn.NUMBERVALUE(Plantilla!M346),"")</f>
        <v/>
      </c>
      <c r="P335">
        <f>IF($C335="OK",
   IF(Plantilla!N346&lt;&gt;"",
      CONCATENATE(YEAR(Plantilla!N346),"-",TEXT(MONTH(Plantilla!N346),"00"),"-",TEXT(DAY(Plantilla!N346),"00")),
   ""),
"")</f>
        <v/>
      </c>
      <c r="Q335">
        <f>IF($C335="OK",
   VLOOKUP(Plantilla!O346,'Tablas '!$E$4:$F$19,2,FALSE),
"")</f>
        <v/>
      </c>
      <c r="R335">
        <f>IF($C335="OK",
   VLOOKUP(Plantilla!P346,'Tablas '!$H$4:$I$5,2,FALSE),
"")</f>
        <v/>
      </c>
      <c r="S335">
        <f>IF($C335="OK",
   VLOOKUP(Plantilla!Q346,'Tablas '!$K$4:$L$8,2,FALSE),
"")</f>
        <v/>
      </c>
      <c r="T335">
        <f>IF($C335="OK",
   VLOOKUP(Plantilla!R346,'Tablas '!$AE$4:$AF$6,2,FALSE),
"")</f>
        <v/>
      </c>
      <c r="U335">
        <f>IF($C335="OK",
   VLOOKUP(Plantilla!S346,'Tablas '!$AE$4:$AF$6,2,FALSE),
"")</f>
        <v/>
      </c>
      <c r="V335">
        <f>IF($C335="OK",TEXT(Plantilla!T346,"#"),"")</f>
        <v/>
      </c>
      <c r="W335" s="84">
        <f>IF($C335="OK",
   VLOOKUP(Plantilla!U346,'Tablas '!$AM$4:$AN$1126,2,FALSE),
"")</f>
        <v/>
      </c>
      <c r="X335">
        <f>IF($C335="OK",TEXT(Plantilla!V346,"#"),"")</f>
        <v/>
      </c>
      <c r="Y335">
        <f>IF($C335="OK",
   CONCATENATE(YEAR(Plantilla!W346),"-",TEXT(MONTH(Plantilla!W346),"00"),"-",TEXT(DAY(Plantilla!W346),"00")),
"")</f>
        <v/>
      </c>
      <c r="Z335">
        <f>IF($C335="OK",
   CONCATENATE(YEAR(Plantilla!X346),"-",TEXT(MONTH(Plantilla!X346),"00"),"-",TEXT(DAY(Plantilla!X346),"00")),
"")</f>
        <v/>
      </c>
      <c r="AA335">
        <f>IF($C335="OK",
   TEXT(VLOOKUP(Plantilla!Y346,'Tablas '!$Q$4:$R$9,2,FALSE),"#"),
"")</f>
        <v/>
      </c>
      <c r="AB335">
        <f>IF($C335="OK",
   CONCATENATE(YEAR(Plantilla!Z346),"-",TEXT(MONTH(Plantilla!Z346),"00"),"-",TEXT(DAY(Plantilla!Z346),"00")),
"")</f>
        <v/>
      </c>
      <c r="AC335">
        <f>IF($C335="OK",
   TEXT(VLOOKUP(Plantilla!AA346,'Tablas '!$T$4:$U$13,2,FALSE),"#"),
"")</f>
        <v/>
      </c>
      <c r="AD335">
        <f>IF($C335="OK",TEXT(Plantilla!AB346,"#"),"")</f>
        <v/>
      </c>
      <c r="AE335">
        <f>IF($C335="OK",
   IF(Plantilla!AC346&lt;&gt;"",
      TEXT(VLOOKUP(Plantilla!AC346,'Tablas '!$W$4:$X$7,2,FALSE),"#"),
   ""),
"")</f>
        <v/>
      </c>
      <c r="AF335">
        <f>IF($C335="OK",TEXT(Plantilla!AD346,"#"),"")</f>
        <v/>
      </c>
      <c r="AG335" s="6">
        <f>IF($C335="OK",_xlfn.NUMBERVALUE(Plantilla!AE346),"")</f>
        <v/>
      </c>
      <c r="AH335" s="4">
        <f>IF($C335="OK",_xlfn.NUMBERVALUE(Plantilla!AF346),"")</f>
        <v/>
      </c>
      <c r="AI335" s="6">
        <f>IF($C335="OK",_xlfn.NUMBERVALUE(Plantilla!AG346),"")</f>
        <v/>
      </c>
      <c r="AJ335" s="6">
        <f>IF($C335="OK",_xlfn.NUMBERVALUE(Plantilla!AH346),"")</f>
        <v/>
      </c>
      <c r="AK335" s="6">
        <f>IF($C335="OK",_xlfn.NUMBERVALUE(Plantilla!AI346),"")</f>
        <v/>
      </c>
      <c r="AL335" s="6">
        <f>IF($C335="OK",_xlfn.NUMBERVALUE(Plantilla!AJ346),"")</f>
        <v/>
      </c>
      <c r="AM335" s="4">
        <f>IF($C335="OK",_xlfn.NUMBERVALUE(Plantilla!AK346),"")</f>
        <v/>
      </c>
      <c r="AN335" s="6">
        <f>IF($C335="OK",_xlfn.NUMBERVALUE(Plantilla!AL346),"")</f>
        <v/>
      </c>
      <c r="AO335" s="4">
        <f>IF($C335="OK",_xlfn.NUMBERVALUE(Plantilla!AM346),"")</f>
        <v/>
      </c>
      <c r="AP335" s="6">
        <f>IF($C335="OK",_xlfn.NUMBERVALUE(Plantilla!AN346),"")</f>
        <v/>
      </c>
      <c r="AQ335" s="4">
        <f>IF($C335="OK",_xlfn.NUMBERVALUE(Plantilla!AO346),"")</f>
        <v/>
      </c>
      <c r="AR335" s="6">
        <f>IF($C335="OK",_xlfn.NUMBERVALUE(Plantilla!AP346),"")</f>
        <v/>
      </c>
      <c r="AS335" s="4">
        <f>IF($C335="OK",_xlfn.NUMBERVALUE(Plantilla!AQ346),"")</f>
        <v/>
      </c>
      <c r="AT335" s="6">
        <f>IF($C335="OK",_xlfn.NUMBERVALUE(Plantilla!AR346),"")</f>
        <v/>
      </c>
      <c r="AU335" s="4">
        <f>IF($C335="OK",_xlfn.NUMBERVALUE(Plantilla!AS346),"")</f>
        <v/>
      </c>
      <c r="AV335" s="6">
        <f>IF($C335="OK",_xlfn.NUMBERVALUE(Plantilla!AT346),"")</f>
        <v/>
      </c>
      <c r="AW335" s="4">
        <f>IF($C335="OK",_xlfn.NUMBERVALUE(Plantilla!AU346),"")</f>
        <v/>
      </c>
      <c r="AX335" s="6">
        <f>IF($C335="OK",_xlfn.NUMBERVALUE(Plantilla!AV346),"")</f>
        <v/>
      </c>
      <c r="AY335" s="4">
        <f>IF($C335="OK",_xlfn.NUMBERVALUE(Plantilla!AW346),"")</f>
        <v/>
      </c>
      <c r="AZ335" s="6">
        <f>IF($C335="OK",_xlfn.NUMBERVALUE(Plantilla!AX346),"")</f>
        <v/>
      </c>
      <c r="BA335">
        <f>IF($C335="OK",_xlfn.NUMBERVALUE(Plantilla!AY346),"")</f>
        <v/>
      </c>
      <c r="BB335">
        <f>IF($C335="OK",_xlfn.NUMBERVALUE(Plantilla!AZ346),"")</f>
        <v/>
      </c>
      <c r="BC335" s="4">
        <f>IF($C335="OK",_xlfn.NUMBERVALUE(Plantilla!BA346),"")</f>
        <v/>
      </c>
      <c r="BD335" s="6">
        <f>IF($C335="OK",_xlfn.NUMBERVALUE(Plantilla!BB346),"")</f>
        <v/>
      </c>
      <c r="BE335" s="4">
        <f>IF($C335="OK",_xlfn.NUMBERVALUE(Plantilla!BC346),"")</f>
        <v/>
      </c>
      <c r="BF335" s="6">
        <f>IF($C335="OK",_xlfn.NUMBERVALUE(Plantilla!BD346),"")</f>
        <v/>
      </c>
      <c r="BG335" s="4">
        <f>IF($C335="OK",_xlfn.NUMBERVALUE(Plantilla!BE346),"")</f>
        <v/>
      </c>
      <c r="BH335" s="6">
        <f>IF($C335="OK",_xlfn.NUMBERVALUE(Plantilla!BF346),"")</f>
        <v/>
      </c>
      <c r="BI335" s="110">
        <f>IF($C335="OK",_xlfn.NUMBERVALUE(Plantilla!BG346),"")</f>
        <v/>
      </c>
      <c r="BJ335" s="6">
        <f>IF($C335="OK",_xlfn.NUMBERVALUE(Plantilla!BH346),"")</f>
        <v/>
      </c>
      <c r="BK335" s="109">
        <f>IF($C335="OK",_xlfn.NUMBERVALUE(Plantilla!BI346),"")</f>
        <v/>
      </c>
      <c r="BL335" s="6">
        <f>IF($C335="OK",
   IF(Plantilla!BJ346&lt;&gt;"",
      TEXT(VLOOKUP(Plantilla!BJ346,'Tablas '!$Z$4:$AA$6,2,FALSE),"#"),
   ""),
"")</f>
        <v/>
      </c>
      <c r="BM335" s="4">
        <f>IF($C335="OK",_xlfn.NUMBERVALUE(Plantilla!BK346),"")</f>
        <v/>
      </c>
      <c r="BN335" s="4">
        <f>IF($C335="OK",_xlfn.NUMBERVALUE(Plantilla!BL346),"")</f>
        <v/>
      </c>
      <c r="BO335" s="6">
        <f>IF($C335="OK",_xlfn.NUMBERVALUE(Plantilla!BM346),"")</f>
        <v/>
      </c>
      <c r="BP335" s="4">
        <f>IF($C335="OK",_xlfn.NUMBERVALUE(Plantilla!BN346),"")</f>
        <v/>
      </c>
      <c r="BQ335" s="6">
        <f>IF($C335="OK",_xlfn.NUMBERVALUE(Plantilla!BO346),"")</f>
        <v/>
      </c>
      <c r="BR335" s="4">
        <f>IF($C335="OK",_xlfn.NUMBERVALUE(Plantilla!BP346),"")</f>
        <v/>
      </c>
      <c r="BS335" s="6">
        <f>IF($C335="OK",_xlfn.NUMBERVALUE(Plantilla!BQ346),"")</f>
        <v/>
      </c>
      <c r="BT335" s="4">
        <f>IF($C335="OK",_xlfn.NUMBERVALUE(Plantilla!BR346),"")</f>
        <v/>
      </c>
      <c r="BU335" s="6">
        <f>IF($C335="OK",_xlfn.NUMBERVALUE(Plantilla!BS346),"")</f>
        <v/>
      </c>
      <c r="BV335" s="6">
        <f>IF($C335="OK",_xlfn.NUMBERVALUE(Plantilla!BT346),"")</f>
        <v/>
      </c>
      <c r="BW335" s="6">
        <f>IF($C335="OK",_xlfn.NUMBERVALUE(Plantilla!BU346),"")</f>
        <v/>
      </c>
      <c r="BX335" s="6">
        <f>IF($C335="OK",_xlfn.NUMBERVALUE(Plantilla!BV346),"")</f>
        <v/>
      </c>
      <c r="BY335" s="6">
        <f>IF($C335="OK",_xlfn.NUMBERVALUE(Plantilla!BW346),"")</f>
        <v/>
      </c>
      <c r="BZ335" s="6">
        <f>IF($C335="OK",_xlfn.NUMBERVALUE(Plantilla!BX346),"")</f>
        <v/>
      </c>
      <c r="CA335" s="6">
        <f>IF($C335="OK",_xlfn.NUMBERVALUE(Plantilla!BY346),"")</f>
        <v/>
      </c>
      <c r="CB335" s="6">
        <f>IF($C335="OK",_xlfn.NUMBERVALUE(Plantilla!BZ346),"")</f>
        <v/>
      </c>
      <c r="CC335" s="6">
        <f>IF($C335="OK",_xlfn.NUMBERVALUE(Plantilla!CA346),"")</f>
        <v/>
      </c>
      <c r="CD335" s="6">
        <f>IF($C335="OK",_xlfn.NUMBERVALUE(Plantilla!CB346),"")</f>
        <v/>
      </c>
      <c r="CE335" s="6">
        <f>IF($C335="OK",_xlfn.NUMBERVALUE(Plantilla!CC346),"")</f>
        <v/>
      </c>
      <c r="CF335" s="4">
        <f>IF($C335="OK",_xlfn.NUMBERVALUE(Plantilla!CD346),"")</f>
        <v/>
      </c>
      <c r="CG335" s="6">
        <f>IF($C335="OK",_xlfn.NUMBERVALUE(Plantilla!CE346),"")</f>
        <v/>
      </c>
      <c r="CH335" s="6">
        <f>IF($C335="OK",_xlfn.NUMBERVALUE(Plantilla!CF346),"")</f>
        <v/>
      </c>
      <c r="CI335" s="6">
        <f>IF($C335="OK",_xlfn.NUMBERVALUE(Plantilla!CG346),"")</f>
        <v/>
      </c>
      <c r="CJ335" s="6">
        <f>IF($C335="OK",_xlfn.NUMBERVALUE(Plantilla!CH346),"")</f>
        <v/>
      </c>
      <c r="CK335" s="6">
        <f>IF($C335="OK",_xlfn.NUMBERVALUE(Plantilla!CI346),"")</f>
        <v/>
      </c>
      <c r="CL335" s="6">
        <f>IF($C335="OK",_xlfn.NUMBERVALUE(Plantilla!CJ346),"")</f>
        <v/>
      </c>
      <c r="CM335">
        <f>IF($C335="OK",TEXT(Plantilla!CK346,"#"),"")</f>
        <v/>
      </c>
      <c r="CN335" s="6">
        <f>IF($C335="OK",_xlfn.NUMBERVALUE(Plantilla!CL346),"")</f>
        <v/>
      </c>
      <c r="CO335" s="6">
        <f>IF($C335="OK",_xlfn.NUMBERVALUE(Plantilla!CM346),"")</f>
        <v/>
      </c>
      <c r="CP335" s="110">
        <f>IF($C335="OK",_xlfn.NUMBERVALUE(Plantilla!CN346),"")</f>
        <v/>
      </c>
      <c r="CQ335" s="6">
        <f>IF($C335="OK",_xlfn.NUMBERVALUE(Plantilla!CO346),"")</f>
        <v/>
      </c>
      <c r="CR335" s="109">
        <f>IF($C335="OK",_xlfn.NUMBERVALUE(Plantilla!CP346),"")</f>
        <v/>
      </c>
      <c r="CS335" s="110">
        <f>IF($C335="OK",_xlfn.NUMBERVALUE(Plantilla!CQ346),"")</f>
        <v/>
      </c>
      <c r="CT335" s="6">
        <f>IF($C335="OK",_xlfn.NUMBERVALUE(Plantilla!CR346),"")</f>
        <v/>
      </c>
      <c r="CU335" s="109">
        <f>IF($C335="OK",_xlfn.NUMBERVALUE(Plantilla!CS346),"")</f>
        <v/>
      </c>
      <c r="CV335" s="110">
        <f>IF($C335="OK",_xlfn.NUMBERVALUE(Plantilla!CT346),"")</f>
        <v/>
      </c>
      <c r="CW335" s="6">
        <f>IF($C335="OK",_xlfn.NUMBERVALUE(Plantilla!CU346),"")</f>
        <v/>
      </c>
      <c r="CX335" s="82">
        <f>IF($C335="OK",_xlfn.NUMBERVALUE(Plantilla!CV346),"")</f>
        <v/>
      </c>
      <c r="CY335" s="6">
        <f>IF($C335="OK",_xlfn.NUMBERVALUE(Plantilla!CW346),"")</f>
        <v/>
      </c>
      <c r="CZ335" s="82">
        <f>IF($C335="OK",_xlfn.NUMBERVALUE(Plantilla!CX346),"")</f>
        <v/>
      </c>
      <c r="DA335" s="6">
        <f>IF($C335="OK",_xlfn.NUMBERVALUE(Plantilla!CY346),"")</f>
        <v/>
      </c>
      <c r="DB335" s="109">
        <f>IF($C335="OK",_xlfn.NUMBERVALUE(Plantilla!CZ346),"")</f>
        <v/>
      </c>
      <c r="DC335" s="6">
        <f>IF($C335="OK",_xlfn.NUMBERVALUE(Plantilla!DA346),"")</f>
        <v/>
      </c>
      <c r="DD335" s="6">
        <f>IF($C335="OK",TEXT(Plantilla!DB346,"#"),"")</f>
        <v/>
      </c>
      <c r="DE335" s="6">
        <f>IF($C335="OK",_xlfn.NUMBERVALUE(Plantilla!DC346),"")</f>
        <v/>
      </c>
      <c r="DF335" s="4">
        <f>IF($C335="OK",_xlfn.NUMBERVALUE(Plantilla!DD346),"")</f>
        <v/>
      </c>
      <c r="DG335" s="6">
        <f>IF($C335="OK",_xlfn.NUMBERVALUE(Plantilla!DE346),"")</f>
        <v/>
      </c>
      <c r="DH335" s="6">
        <f>IF($C335="OK",_xlfn.NUMBERVALUE(Plantilla!DF346),"")</f>
        <v/>
      </c>
      <c r="DI335" s="6">
        <f>IF($C335="OK",_xlfn.NUMBERVALUE(Plantilla!DG346),"")</f>
        <v/>
      </c>
      <c r="DJ335" s="6">
        <f>IF($C335="OK",_xlfn.NUMBERVALUE(Plantilla!DH346),"")</f>
        <v/>
      </c>
      <c r="DK335" s="6">
        <f>IF($C335="OK",_xlfn.NUMBERVALUE(Plantilla!DI346),"")</f>
        <v/>
      </c>
      <c r="DL335" s="6">
        <f>IF($C335="OK",_xlfn.NUMBERVALUE(Plantilla!DJ346),"")</f>
        <v/>
      </c>
      <c r="DM335" s="6">
        <f>IF($C335="OK",_xlfn.NUMBERVALUE(Plantilla!DK346),"")</f>
        <v/>
      </c>
      <c r="DN335" s="6">
        <f>IF($C335="OK",_xlfn.NUMBERVALUE(Plantilla!DL346),"")</f>
        <v/>
      </c>
      <c r="DO335" s="6">
        <f>IF($C335="OK",_xlfn.NUMBERVALUE(Plantilla!DM346),"")</f>
        <v/>
      </c>
      <c r="DP335" s="6">
        <f>IF($C335="OK",_xlfn.NUMBERVALUE(Plantilla!DN346),"")</f>
        <v/>
      </c>
      <c r="DQ335" s="6">
        <f>IF($C335="OK",_xlfn.NUMBERVALUE(Plantilla!DO346),"")</f>
        <v/>
      </c>
      <c r="DR335" s="6">
        <f>IF($C335="OK",_xlfn.NUMBERVALUE(Plantilla!DP346),"")</f>
        <v/>
      </c>
      <c r="DS335">
        <f>IF($C335="OK",TEXT(Plantilla!DR346,"#"),"")</f>
        <v/>
      </c>
      <c r="DT335" s="6" t="n"/>
    </row>
    <row r="336">
      <c r="A336">
        <f>IF(Plantilla!$I$6="¡Perfecto!, Guarda el archivo y adjúntalo a tu interfaz de Nómina Electrónica","OK","Error")</f>
        <v/>
      </c>
      <c r="B336">
        <f>IF(Plantilla!$I$6="¡Perfecto!, Guarda el archivo y adjúntalo a tu interfaz de Nómina Electrónica",MID(Plantilla!$D$2,SEARCH("V",Plantilla!$D$2),10),"")</f>
        <v/>
      </c>
      <c r="C336">
        <f>Plantilla!C347</f>
        <v/>
      </c>
      <c r="D336">
        <f>IF($C336="OK",Plantilla!B347,"")</f>
        <v/>
      </c>
      <c r="E336">
        <f>IF($C336="OK",
   VLOOKUP(Plantilla!$E$4,'Tablas '!$AP$4:$AT$6,5,FALSE),
"")</f>
        <v/>
      </c>
      <c r="F336">
        <f>IF($C336="OK",TEXT(Plantilla!D347,"#"),"")</f>
        <v/>
      </c>
      <c r="G336">
        <f>IF($C336="OK",
   VLOOKUP(Plantilla!E347,'Tablas '!$B$4:$C$14,2,FALSE),
"")</f>
        <v/>
      </c>
      <c r="H336">
        <f>IF($C336="OK",TEXT(Plantilla!F347,"#"),"")</f>
        <v/>
      </c>
      <c r="I336">
        <f>IF($C336="OK",TEXT(Plantilla!G347,"#"),"")</f>
        <v/>
      </c>
      <c r="J336">
        <f>IF($C336="OK",TEXT(Plantilla!H347,"#"),"")</f>
        <v/>
      </c>
      <c r="K336">
        <f>IF($C336="OK",TEXT(Plantilla!I347,"#"),"")</f>
        <v/>
      </c>
      <c r="L336">
        <f>IF($C336="OK",TEXT(Plantilla!J347,"#"),"")</f>
        <v/>
      </c>
      <c r="M336">
        <f>IF($C336="OK",TEXT(Plantilla!K347,"#"),"")</f>
        <v/>
      </c>
      <c r="N336">
        <f>IF($C336="OK",
   CONCATENATE(YEAR(Plantilla!L347),"-",TEXT(MONTH(Plantilla!L347),"00"),"-",TEXT(DAY(Plantilla!L347),"00")),
"")</f>
        <v/>
      </c>
      <c r="O336">
        <f>IF($C336="OK",_xlfn.NUMBERVALUE(Plantilla!M347),"")</f>
        <v/>
      </c>
      <c r="P336">
        <f>IF($C336="OK",
   IF(Plantilla!N347&lt;&gt;"",
      CONCATENATE(YEAR(Plantilla!N347),"-",TEXT(MONTH(Plantilla!N347),"00"),"-",TEXT(DAY(Plantilla!N347),"00")),
   ""),
"")</f>
        <v/>
      </c>
      <c r="Q336">
        <f>IF($C336="OK",
   VLOOKUP(Plantilla!O347,'Tablas '!$E$4:$F$19,2,FALSE),
"")</f>
        <v/>
      </c>
      <c r="R336">
        <f>IF($C336="OK",
   VLOOKUP(Plantilla!P347,'Tablas '!$H$4:$I$5,2,FALSE),
"")</f>
        <v/>
      </c>
      <c r="S336">
        <f>IF($C336="OK",
   VLOOKUP(Plantilla!Q347,'Tablas '!$K$4:$L$8,2,FALSE),
"")</f>
        <v/>
      </c>
      <c r="T336">
        <f>IF($C336="OK",
   VLOOKUP(Plantilla!R347,'Tablas '!$AE$4:$AF$6,2,FALSE),
"")</f>
        <v/>
      </c>
      <c r="U336">
        <f>IF($C336="OK",
   VLOOKUP(Plantilla!S347,'Tablas '!$AE$4:$AF$6,2,FALSE),
"")</f>
        <v/>
      </c>
      <c r="V336">
        <f>IF($C336="OK",TEXT(Plantilla!T347,"#"),"")</f>
        <v/>
      </c>
      <c r="W336" s="84">
        <f>IF($C336="OK",
   VLOOKUP(Plantilla!U347,'Tablas '!$AM$4:$AN$1126,2,FALSE),
"")</f>
        <v/>
      </c>
      <c r="X336">
        <f>IF($C336="OK",TEXT(Plantilla!V347,"#"),"")</f>
        <v/>
      </c>
      <c r="Y336">
        <f>IF($C336="OK",
   CONCATENATE(YEAR(Plantilla!W347),"-",TEXT(MONTH(Plantilla!W347),"00"),"-",TEXT(DAY(Plantilla!W347),"00")),
"")</f>
        <v/>
      </c>
      <c r="Z336">
        <f>IF($C336="OK",
   CONCATENATE(YEAR(Plantilla!X347),"-",TEXT(MONTH(Plantilla!X347),"00"),"-",TEXT(DAY(Plantilla!X347),"00")),
"")</f>
        <v/>
      </c>
      <c r="AA336">
        <f>IF($C336="OK",
   TEXT(VLOOKUP(Plantilla!Y347,'Tablas '!$Q$4:$R$9,2,FALSE),"#"),
"")</f>
        <v/>
      </c>
      <c r="AB336">
        <f>IF($C336="OK",
   CONCATENATE(YEAR(Plantilla!Z347),"-",TEXT(MONTH(Plantilla!Z347),"00"),"-",TEXT(DAY(Plantilla!Z347),"00")),
"")</f>
        <v/>
      </c>
      <c r="AC336">
        <f>IF($C336="OK",
   TEXT(VLOOKUP(Plantilla!AA347,'Tablas '!$T$4:$U$13,2,FALSE),"#"),
"")</f>
        <v/>
      </c>
      <c r="AD336">
        <f>IF($C336="OK",TEXT(Plantilla!AB347,"#"),"")</f>
        <v/>
      </c>
      <c r="AE336">
        <f>IF($C336="OK",
   IF(Plantilla!AC347&lt;&gt;"",
      TEXT(VLOOKUP(Plantilla!AC347,'Tablas '!$W$4:$X$7,2,FALSE),"#"),
   ""),
"")</f>
        <v/>
      </c>
      <c r="AF336">
        <f>IF($C336="OK",TEXT(Plantilla!AD347,"#"),"")</f>
        <v/>
      </c>
      <c r="AG336" s="6">
        <f>IF($C336="OK",_xlfn.NUMBERVALUE(Plantilla!AE347),"")</f>
        <v/>
      </c>
      <c r="AH336" s="4">
        <f>IF($C336="OK",_xlfn.NUMBERVALUE(Plantilla!AF347),"")</f>
        <v/>
      </c>
      <c r="AI336" s="6">
        <f>IF($C336="OK",_xlfn.NUMBERVALUE(Plantilla!AG347),"")</f>
        <v/>
      </c>
      <c r="AJ336" s="6">
        <f>IF($C336="OK",_xlfn.NUMBERVALUE(Plantilla!AH347),"")</f>
        <v/>
      </c>
      <c r="AK336" s="6">
        <f>IF($C336="OK",_xlfn.NUMBERVALUE(Plantilla!AI347),"")</f>
        <v/>
      </c>
      <c r="AL336" s="6">
        <f>IF($C336="OK",_xlfn.NUMBERVALUE(Plantilla!AJ347),"")</f>
        <v/>
      </c>
      <c r="AM336" s="4">
        <f>IF($C336="OK",_xlfn.NUMBERVALUE(Plantilla!AK347),"")</f>
        <v/>
      </c>
      <c r="AN336" s="6">
        <f>IF($C336="OK",_xlfn.NUMBERVALUE(Plantilla!AL347),"")</f>
        <v/>
      </c>
      <c r="AO336" s="4">
        <f>IF($C336="OK",_xlfn.NUMBERVALUE(Plantilla!AM347),"")</f>
        <v/>
      </c>
      <c r="AP336" s="6">
        <f>IF($C336="OK",_xlfn.NUMBERVALUE(Plantilla!AN347),"")</f>
        <v/>
      </c>
      <c r="AQ336" s="4">
        <f>IF($C336="OK",_xlfn.NUMBERVALUE(Plantilla!AO347),"")</f>
        <v/>
      </c>
      <c r="AR336" s="6">
        <f>IF($C336="OK",_xlfn.NUMBERVALUE(Plantilla!AP347),"")</f>
        <v/>
      </c>
      <c r="AS336" s="4">
        <f>IF($C336="OK",_xlfn.NUMBERVALUE(Plantilla!AQ347),"")</f>
        <v/>
      </c>
      <c r="AT336" s="6">
        <f>IF($C336="OK",_xlfn.NUMBERVALUE(Plantilla!AR347),"")</f>
        <v/>
      </c>
      <c r="AU336" s="4">
        <f>IF($C336="OK",_xlfn.NUMBERVALUE(Plantilla!AS347),"")</f>
        <v/>
      </c>
      <c r="AV336" s="6">
        <f>IF($C336="OK",_xlfn.NUMBERVALUE(Plantilla!AT347),"")</f>
        <v/>
      </c>
      <c r="AW336" s="4">
        <f>IF($C336="OK",_xlfn.NUMBERVALUE(Plantilla!AU347),"")</f>
        <v/>
      </c>
      <c r="AX336" s="6">
        <f>IF($C336="OK",_xlfn.NUMBERVALUE(Plantilla!AV347),"")</f>
        <v/>
      </c>
      <c r="AY336" s="4">
        <f>IF($C336="OK",_xlfn.NUMBERVALUE(Plantilla!AW347),"")</f>
        <v/>
      </c>
      <c r="AZ336" s="6">
        <f>IF($C336="OK",_xlfn.NUMBERVALUE(Plantilla!AX347),"")</f>
        <v/>
      </c>
      <c r="BA336">
        <f>IF($C336="OK",_xlfn.NUMBERVALUE(Plantilla!AY347),"")</f>
        <v/>
      </c>
      <c r="BB336">
        <f>IF($C336="OK",_xlfn.NUMBERVALUE(Plantilla!AZ347),"")</f>
        <v/>
      </c>
      <c r="BC336" s="4">
        <f>IF($C336="OK",_xlfn.NUMBERVALUE(Plantilla!BA347),"")</f>
        <v/>
      </c>
      <c r="BD336" s="6">
        <f>IF($C336="OK",_xlfn.NUMBERVALUE(Plantilla!BB347),"")</f>
        <v/>
      </c>
      <c r="BE336" s="4">
        <f>IF($C336="OK",_xlfn.NUMBERVALUE(Plantilla!BC347),"")</f>
        <v/>
      </c>
      <c r="BF336" s="6">
        <f>IF($C336="OK",_xlfn.NUMBERVALUE(Plantilla!BD347),"")</f>
        <v/>
      </c>
      <c r="BG336" s="4">
        <f>IF($C336="OK",_xlfn.NUMBERVALUE(Plantilla!BE347),"")</f>
        <v/>
      </c>
      <c r="BH336" s="6">
        <f>IF($C336="OK",_xlfn.NUMBERVALUE(Plantilla!BF347),"")</f>
        <v/>
      </c>
      <c r="BI336" s="110">
        <f>IF($C336="OK",_xlfn.NUMBERVALUE(Plantilla!BG347),"")</f>
        <v/>
      </c>
      <c r="BJ336" s="6">
        <f>IF($C336="OK",_xlfn.NUMBERVALUE(Plantilla!BH347),"")</f>
        <v/>
      </c>
      <c r="BK336" s="109">
        <f>IF($C336="OK",_xlfn.NUMBERVALUE(Plantilla!BI347),"")</f>
        <v/>
      </c>
      <c r="BL336" s="6">
        <f>IF($C336="OK",
   IF(Plantilla!BJ347&lt;&gt;"",
      TEXT(VLOOKUP(Plantilla!BJ347,'Tablas '!$Z$4:$AA$6,2,FALSE),"#"),
   ""),
"")</f>
        <v/>
      </c>
      <c r="BM336" s="4">
        <f>IF($C336="OK",_xlfn.NUMBERVALUE(Plantilla!BK347),"")</f>
        <v/>
      </c>
      <c r="BN336" s="4">
        <f>IF($C336="OK",_xlfn.NUMBERVALUE(Plantilla!BL347),"")</f>
        <v/>
      </c>
      <c r="BO336" s="6">
        <f>IF($C336="OK",_xlfn.NUMBERVALUE(Plantilla!BM347),"")</f>
        <v/>
      </c>
      <c r="BP336" s="4">
        <f>IF($C336="OK",_xlfn.NUMBERVALUE(Plantilla!BN347),"")</f>
        <v/>
      </c>
      <c r="BQ336" s="6">
        <f>IF($C336="OK",_xlfn.NUMBERVALUE(Plantilla!BO347),"")</f>
        <v/>
      </c>
      <c r="BR336" s="4">
        <f>IF($C336="OK",_xlfn.NUMBERVALUE(Plantilla!BP347),"")</f>
        <v/>
      </c>
      <c r="BS336" s="6">
        <f>IF($C336="OK",_xlfn.NUMBERVALUE(Plantilla!BQ347),"")</f>
        <v/>
      </c>
      <c r="BT336" s="4">
        <f>IF($C336="OK",_xlfn.NUMBERVALUE(Plantilla!BR347),"")</f>
        <v/>
      </c>
      <c r="BU336" s="6">
        <f>IF($C336="OK",_xlfn.NUMBERVALUE(Plantilla!BS347),"")</f>
        <v/>
      </c>
      <c r="BV336" s="6">
        <f>IF($C336="OK",_xlfn.NUMBERVALUE(Plantilla!BT347),"")</f>
        <v/>
      </c>
      <c r="BW336" s="6">
        <f>IF($C336="OK",_xlfn.NUMBERVALUE(Plantilla!BU347),"")</f>
        <v/>
      </c>
      <c r="BX336" s="6">
        <f>IF($C336="OK",_xlfn.NUMBERVALUE(Plantilla!BV347),"")</f>
        <v/>
      </c>
      <c r="BY336" s="6">
        <f>IF($C336="OK",_xlfn.NUMBERVALUE(Plantilla!BW347),"")</f>
        <v/>
      </c>
      <c r="BZ336" s="6">
        <f>IF($C336="OK",_xlfn.NUMBERVALUE(Plantilla!BX347),"")</f>
        <v/>
      </c>
      <c r="CA336" s="6">
        <f>IF($C336="OK",_xlfn.NUMBERVALUE(Plantilla!BY347),"")</f>
        <v/>
      </c>
      <c r="CB336" s="6">
        <f>IF($C336="OK",_xlfn.NUMBERVALUE(Plantilla!BZ347),"")</f>
        <v/>
      </c>
      <c r="CC336" s="6">
        <f>IF($C336="OK",_xlfn.NUMBERVALUE(Plantilla!CA347),"")</f>
        <v/>
      </c>
      <c r="CD336" s="6">
        <f>IF($C336="OK",_xlfn.NUMBERVALUE(Plantilla!CB347),"")</f>
        <v/>
      </c>
      <c r="CE336" s="6">
        <f>IF($C336="OK",_xlfn.NUMBERVALUE(Plantilla!CC347),"")</f>
        <v/>
      </c>
      <c r="CF336" s="4">
        <f>IF($C336="OK",_xlfn.NUMBERVALUE(Plantilla!CD347),"")</f>
        <v/>
      </c>
      <c r="CG336" s="6">
        <f>IF($C336="OK",_xlfn.NUMBERVALUE(Plantilla!CE347),"")</f>
        <v/>
      </c>
      <c r="CH336" s="6">
        <f>IF($C336="OK",_xlfn.NUMBERVALUE(Plantilla!CF347),"")</f>
        <v/>
      </c>
      <c r="CI336" s="6">
        <f>IF($C336="OK",_xlfn.NUMBERVALUE(Plantilla!CG347),"")</f>
        <v/>
      </c>
      <c r="CJ336" s="6">
        <f>IF($C336="OK",_xlfn.NUMBERVALUE(Plantilla!CH347),"")</f>
        <v/>
      </c>
      <c r="CK336" s="6">
        <f>IF($C336="OK",_xlfn.NUMBERVALUE(Plantilla!CI347),"")</f>
        <v/>
      </c>
      <c r="CL336" s="6">
        <f>IF($C336="OK",_xlfn.NUMBERVALUE(Plantilla!CJ347),"")</f>
        <v/>
      </c>
      <c r="CM336">
        <f>IF($C336="OK",TEXT(Plantilla!CK347,"#"),"")</f>
        <v/>
      </c>
      <c r="CN336" s="6">
        <f>IF($C336="OK",_xlfn.NUMBERVALUE(Plantilla!CL347),"")</f>
        <v/>
      </c>
      <c r="CO336" s="6">
        <f>IF($C336="OK",_xlfn.NUMBERVALUE(Plantilla!CM347),"")</f>
        <v/>
      </c>
      <c r="CP336" s="110">
        <f>IF($C336="OK",_xlfn.NUMBERVALUE(Plantilla!CN347),"")</f>
        <v/>
      </c>
      <c r="CQ336" s="6">
        <f>IF($C336="OK",_xlfn.NUMBERVALUE(Plantilla!CO347),"")</f>
        <v/>
      </c>
      <c r="CR336" s="109">
        <f>IF($C336="OK",_xlfn.NUMBERVALUE(Plantilla!CP347),"")</f>
        <v/>
      </c>
      <c r="CS336" s="110">
        <f>IF($C336="OK",_xlfn.NUMBERVALUE(Plantilla!CQ347),"")</f>
        <v/>
      </c>
      <c r="CT336" s="6">
        <f>IF($C336="OK",_xlfn.NUMBERVALUE(Plantilla!CR347),"")</f>
        <v/>
      </c>
      <c r="CU336" s="109">
        <f>IF($C336="OK",_xlfn.NUMBERVALUE(Plantilla!CS347),"")</f>
        <v/>
      </c>
      <c r="CV336" s="110">
        <f>IF($C336="OK",_xlfn.NUMBERVALUE(Plantilla!CT347),"")</f>
        <v/>
      </c>
      <c r="CW336" s="6">
        <f>IF($C336="OK",_xlfn.NUMBERVALUE(Plantilla!CU347),"")</f>
        <v/>
      </c>
      <c r="CX336" s="82">
        <f>IF($C336="OK",_xlfn.NUMBERVALUE(Plantilla!CV347),"")</f>
        <v/>
      </c>
      <c r="CY336" s="6">
        <f>IF($C336="OK",_xlfn.NUMBERVALUE(Plantilla!CW347),"")</f>
        <v/>
      </c>
      <c r="CZ336" s="82">
        <f>IF($C336="OK",_xlfn.NUMBERVALUE(Plantilla!CX347),"")</f>
        <v/>
      </c>
      <c r="DA336" s="6">
        <f>IF($C336="OK",_xlfn.NUMBERVALUE(Plantilla!CY347),"")</f>
        <v/>
      </c>
      <c r="DB336" s="109">
        <f>IF($C336="OK",_xlfn.NUMBERVALUE(Plantilla!CZ347),"")</f>
        <v/>
      </c>
      <c r="DC336" s="6">
        <f>IF($C336="OK",_xlfn.NUMBERVALUE(Plantilla!DA347),"")</f>
        <v/>
      </c>
      <c r="DD336" s="6">
        <f>IF($C336="OK",TEXT(Plantilla!DB347,"#"),"")</f>
        <v/>
      </c>
      <c r="DE336" s="6">
        <f>IF($C336="OK",_xlfn.NUMBERVALUE(Plantilla!DC347),"")</f>
        <v/>
      </c>
      <c r="DF336" s="4">
        <f>IF($C336="OK",_xlfn.NUMBERVALUE(Plantilla!DD347),"")</f>
        <v/>
      </c>
      <c r="DG336" s="6">
        <f>IF($C336="OK",_xlfn.NUMBERVALUE(Plantilla!DE347),"")</f>
        <v/>
      </c>
      <c r="DH336" s="6">
        <f>IF($C336="OK",_xlfn.NUMBERVALUE(Plantilla!DF347),"")</f>
        <v/>
      </c>
      <c r="DI336" s="6">
        <f>IF($C336="OK",_xlfn.NUMBERVALUE(Plantilla!DG347),"")</f>
        <v/>
      </c>
      <c r="DJ336" s="6">
        <f>IF($C336="OK",_xlfn.NUMBERVALUE(Plantilla!DH347),"")</f>
        <v/>
      </c>
      <c r="DK336" s="6">
        <f>IF($C336="OK",_xlfn.NUMBERVALUE(Plantilla!DI347),"")</f>
        <v/>
      </c>
      <c r="DL336" s="6">
        <f>IF($C336="OK",_xlfn.NUMBERVALUE(Plantilla!DJ347),"")</f>
        <v/>
      </c>
      <c r="DM336" s="6">
        <f>IF($C336="OK",_xlfn.NUMBERVALUE(Plantilla!DK347),"")</f>
        <v/>
      </c>
      <c r="DN336" s="6">
        <f>IF($C336="OK",_xlfn.NUMBERVALUE(Plantilla!DL347),"")</f>
        <v/>
      </c>
      <c r="DO336" s="6">
        <f>IF($C336="OK",_xlfn.NUMBERVALUE(Plantilla!DM347),"")</f>
        <v/>
      </c>
      <c r="DP336" s="6">
        <f>IF($C336="OK",_xlfn.NUMBERVALUE(Plantilla!DN347),"")</f>
        <v/>
      </c>
      <c r="DQ336" s="6">
        <f>IF($C336="OK",_xlfn.NUMBERVALUE(Plantilla!DO347),"")</f>
        <v/>
      </c>
      <c r="DR336" s="6">
        <f>IF($C336="OK",_xlfn.NUMBERVALUE(Plantilla!DP347),"")</f>
        <v/>
      </c>
      <c r="DS336">
        <f>IF($C336="OK",TEXT(Plantilla!DR347,"#"),"")</f>
        <v/>
      </c>
      <c r="DT336" s="6" t="n"/>
    </row>
    <row r="337">
      <c r="A337">
        <f>IF(Plantilla!$I$6="¡Perfecto!, Guarda el archivo y adjúntalo a tu interfaz de Nómina Electrónica","OK","Error")</f>
        <v/>
      </c>
      <c r="B337">
        <f>IF(Plantilla!$I$6="¡Perfecto!, Guarda el archivo y adjúntalo a tu interfaz de Nómina Electrónica",MID(Plantilla!$D$2,SEARCH("V",Plantilla!$D$2),10),"")</f>
        <v/>
      </c>
      <c r="C337">
        <f>Plantilla!C348</f>
        <v/>
      </c>
      <c r="D337">
        <f>IF($C337="OK",Plantilla!B348,"")</f>
        <v/>
      </c>
      <c r="E337">
        <f>IF($C337="OK",
   VLOOKUP(Plantilla!$E$4,'Tablas '!$AP$4:$AT$6,5,FALSE),
"")</f>
        <v/>
      </c>
      <c r="F337">
        <f>IF($C337="OK",TEXT(Plantilla!D348,"#"),"")</f>
        <v/>
      </c>
      <c r="G337">
        <f>IF($C337="OK",
   VLOOKUP(Plantilla!E348,'Tablas '!$B$4:$C$14,2,FALSE),
"")</f>
        <v/>
      </c>
      <c r="H337">
        <f>IF($C337="OK",TEXT(Plantilla!F348,"#"),"")</f>
        <v/>
      </c>
      <c r="I337">
        <f>IF($C337="OK",TEXT(Plantilla!G348,"#"),"")</f>
        <v/>
      </c>
      <c r="J337">
        <f>IF($C337="OK",TEXT(Plantilla!H348,"#"),"")</f>
        <v/>
      </c>
      <c r="K337">
        <f>IF($C337="OK",TEXT(Plantilla!I348,"#"),"")</f>
        <v/>
      </c>
      <c r="L337">
        <f>IF($C337="OK",TEXT(Plantilla!J348,"#"),"")</f>
        <v/>
      </c>
      <c r="M337">
        <f>IF($C337="OK",TEXT(Plantilla!K348,"#"),"")</f>
        <v/>
      </c>
      <c r="N337">
        <f>IF($C337="OK",
   CONCATENATE(YEAR(Plantilla!L348),"-",TEXT(MONTH(Plantilla!L348),"00"),"-",TEXT(DAY(Plantilla!L348),"00")),
"")</f>
        <v/>
      </c>
      <c r="O337">
        <f>IF($C337="OK",_xlfn.NUMBERVALUE(Plantilla!M348),"")</f>
        <v/>
      </c>
      <c r="P337">
        <f>IF($C337="OK",
   IF(Plantilla!N348&lt;&gt;"",
      CONCATENATE(YEAR(Plantilla!N348),"-",TEXT(MONTH(Plantilla!N348),"00"),"-",TEXT(DAY(Plantilla!N348),"00")),
   ""),
"")</f>
        <v/>
      </c>
      <c r="Q337">
        <f>IF($C337="OK",
   VLOOKUP(Plantilla!O348,'Tablas '!$E$4:$F$19,2,FALSE),
"")</f>
        <v/>
      </c>
      <c r="R337">
        <f>IF($C337="OK",
   VLOOKUP(Plantilla!P348,'Tablas '!$H$4:$I$5,2,FALSE),
"")</f>
        <v/>
      </c>
      <c r="S337">
        <f>IF($C337="OK",
   VLOOKUP(Plantilla!Q348,'Tablas '!$K$4:$L$8,2,FALSE),
"")</f>
        <v/>
      </c>
      <c r="T337">
        <f>IF($C337="OK",
   VLOOKUP(Plantilla!R348,'Tablas '!$AE$4:$AF$6,2,FALSE),
"")</f>
        <v/>
      </c>
      <c r="U337">
        <f>IF($C337="OK",
   VLOOKUP(Plantilla!S348,'Tablas '!$AE$4:$AF$6,2,FALSE),
"")</f>
        <v/>
      </c>
      <c r="V337">
        <f>IF($C337="OK",TEXT(Plantilla!T348,"#"),"")</f>
        <v/>
      </c>
      <c r="W337" s="84">
        <f>IF($C337="OK",
   VLOOKUP(Plantilla!U348,'Tablas '!$AM$4:$AN$1126,2,FALSE),
"")</f>
        <v/>
      </c>
      <c r="X337">
        <f>IF($C337="OK",TEXT(Plantilla!V348,"#"),"")</f>
        <v/>
      </c>
      <c r="Y337">
        <f>IF($C337="OK",
   CONCATENATE(YEAR(Plantilla!W348),"-",TEXT(MONTH(Plantilla!W348),"00"),"-",TEXT(DAY(Plantilla!W348),"00")),
"")</f>
        <v/>
      </c>
      <c r="Z337">
        <f>IF($C337="OK",
   CONCATENATE(YEAR(Plantilla!X348),"-",TEXT(MONTH(Plantilla!X348),"00"),"-",TEXT(DAY(Plantilla!X348),"00")),
"")</f>
        <v/>
      </c>
      <c r="AA337">
        <f>IF($C337="OK",
   TEXT(VLOOKUP(Plantilla!Y348,'Tablas '!$Q$4:$R$9,2,FALSE),"#"),
"")</f>
        <v/>
      </c>
      <c r="AB337">
        <f>IF($C337="OK",
   CONCATENATE(YEAR(Plantilla!Z348),"-",TEXT(MONTH(Plantilla!Z348),"00"),"-",TEXT(DAY(Plantilla!Z348),"00")),
"")</f>
        <v/>
      </c>
      <c r="AC337">
        <f>IF($C337="OK",
   TEXT(VLOOKUP(Plantilla!AA348,'Tablas '!$T$4:$U$13,2,FALSE),"#"),
"")</f>
        <v/>
      </c>
      <c r="AD337">
        <f>IF($C337="OK",TEXT(Plantilla!AB348,"#"),"")</f>
        <v/>
      </c>
      <c r="AE337">
        <f>IF($C337="OK",
   IF(Plantilla!AC348&lt;&gt;"",
      TEXT(VLOOKUP(Plantilla!AC348,'Tablas '!$W$4:$X$7,2,FALSE),"#"),
   ""),
"")</f>
        <v/>
      </c>
      <c r="AF337">
        <f>IF($C337="OK",TEXT(Plantilla!AD348,"#"),"")</f>
        <v/>
      </c>
      <c r="AG337" s="6">
        <f>IF($C337="OK",_xlfn.NUMBERVALUE(Plantilla!AE348),"")</f>
        <v/>
      </c>
      <c r="AH337" s="4">
        <f>IF($C337="OK",_xlfn.NUMBERVALUE(Plantilla!AF348),"")</f>
        <v/>
      </c>
      <c r="AI337" s="6">
        <f>IF($C337="OK",_xlfn.NUMBERVALUE(Plantilla!AG348),"")</f>
        <v/>
      </c>
      <c r="AJ337" s="6">
        <f>IF($C337="OK",_xlfn.NUMBERVALUE(Plantilla!AH348),"")</f>
        <v/>
      </c>
      <c r="AK337" s="6">
        <f>IF($C337="OK",_xlfn.NUMBERVALUE(Plantilla!AI348),"")</f>
        <v/>
      </c>
      <c r="AL337" s="6">
        <f>IF($C337="OK",_xlfn.NUMBERVALUE(Plantilla!AJ348),"")</f>
        <v/>
      </c>
      <c r="AM337" s="4">
        <f>IF($C337="OK",_xlfn.NUMBERVALUE(Plantilla!AK348),"")</f>
        <v/>
      </c>
      <c r="AN337" s="6">
        <f>IF($C337="OK",_xlfn.NUMBERVALUE(Plantilla!AL348),"")</f>
        <v/>
      </c>
      <c r="AO337" s="4">
        <f>IF($C337="OK",_xlfn.NUMBERVALUE(Plantilla!AM348),"")</f>
        <v/>
      </c>
      <c r="AP337" s="6">
        <f>IF($C337="OK",_xlfn.NUMBERVALUE(Plantilla!AN348),"")</f>
        <v/>
      </c>
      <c r="AQ337" s="4">
        <f>IF($C337="OK",_xlfn.NUMBERVALUE(Plantilla!AO348),"")</f>
        <v/>
      </c>
      <c r="AR337" s="6">
        <f>IF($C337="OK",_xlfn.NUMBERVALUE(Plantilla!AP348),"")</f>
        <v/>
      </c>
      <c r="AS337" s="4">
        <f>IF($C337="OK",_xlfn.NUMBERVALUE(Plantilla!AQ348),"")</f>
        <v/>
      </c>
      <c r="AT337" s="6">
        <f>IF($C337="OK",_xlfn.NUMBERVALUE(Plantilla!AR348),"")</f>
        <v/>
      </c>
      <c r="AU337" s="4">
        <f>IF($C337="OK",_xlfn.NUMBERVALUE(Plantilla!AS348),"")</f>
        <v/>
      </c>
      <c r="AV337" s="6">
        <f>IF($C337="OK",_xlfn.NUMBERVALUE(Plantilla!AT348),"")</f>
        <v/>
      </c>
      <c r="AW337" s="4">
        <f>IF($C337="OK",_xlfn.NUMBERVALUE(Plantilla!AU348),"")</f>
        <v/>
      </c>
      <c r="AX337" s="6">
        <f>IF($C337="OK",_xlfn.NUMBERVALUE(Plantilla!AV348),"")</f>
        <v/>
      </c>
      <c r="AY337" s="4">
        <f>IF($C337="OK",_xlfn.NUMBERVALUE(Plantilla!AW348),"")</f>
        <v/>
      </c>
      <c r="AZ337" s="6">
        <f>IF($C337="OK",_xlfn.NUMBERVALUE(Plantilla!AX348),"")</f>
        <v/>
      </c>
      <c r="BA337">
        <f>IF($C337="OK",_xlfn.NUMBERVALUE(Plantilla!AY348),"")</f>
        <v/>
      </c>
      <c r="BB337">
        <f>IF($C337="OK",_xlfn.NUMBERVALUE(Plantilla!AZ348),"")</f>
        <v/>
      </c>
      <c r="BC337" s="4">
        <f>IF($C337="OK",_xlfn.NUMBERVALUE(Plantilla!BA348),"")</f>
        <v/>
      </c>
      <c r="BD337" s="6">
        <f>IF($C337="OK",_xlfn.NUMBERVALUE(Plantilla!BB348),"")</f>
        <v/>
      </c>
      <c r="BE337" s="4">
        <f>IF($C337="OK",_xlfn.NUMBERVALUE(Plantilla!BC348),"")</f>
        <v/>
      </c>
      <c r="BF337" s="6">
        <f>IF($C337="OK",_xlfn.NUMBERVALUE(Plantilla!BD348),"")</f>
        <v/>
      </c>
      <c r="BG337" s="4">
        <f>IF($C337="OK",_xlfn.NUMBERVALUE(Plantilla!BE348),"")</f>
        <v/>
      </c>
      <c r="BH337" s="6">
        <f>IF($C337="OK",_xlfn.NUMBERVALUE(Plantilla!BF348),"")</f>
        <v/>
      </c>
      <c r="BI337" s="110">
        <f>IF($C337="OK",_xlfn.NUMBERVALUE(Plantilla!BG348),"")</f>
        <v/>
      </c>
      <c r="BJ337" s="6">
        <f>IF($C337="OK",_xlfn.NUMBERVALUE(Plantilla!BH348),"")</f>
        <v/>
      </c>
      <c r="BK337" s="109">
        <f>IF($C337="OK",_xlfn.NUMBERVALUE(Plantilla!BI348),"")</f>
        <v/>
      </c>
      <c r="BL337" s="6">
        <f>IF($C337="OK",
   IF(Plantilla!BJ348&lt;&gt;"",
      TEXT(VLOOKUP(Plantilla!BJ348,'Tablas '!$Z$4:$AA$6,2,FALSE),"#"),
   ""),
"")</f>
        <v/>
      </c>
      <c r="BM337" s="4">
        <f>IF($C337="OK",_xlfn.NUMBERVALUE(Plantilla!BK348),"")</f>
        <v/>
      </c>
      <c r="BN337" s="4">
        <f>IF($C337="OK",_xlfn.NUMBERVALUE(Plantilla!BL348),"")</f>
        <v/>
      </c>
      <c r="BO337" s="6">
        <f>IF($C337="OK",_xlfn.NUMBERVALUE(Plantilla!BM348),"")</f>
        <v/>
      </c>
      <c r="BP337" s="4">
        <f>IF($C337="OK",_xlfn.NUMBERVALUE(Plantilla!BN348),"")</f>
        <v/>
      </c>
      <c r="BQ337" s="6">
        <f>IF($C337="OK",_xlfn.NUMBERVALUE(Plantilla!BO348),"")</f>
        <v/>
      </c>
      <c r="BR337" s="4">
        <f>IF($C337="OK",_xlfn.NUMBERVALUE(Plantilla!BP348),"")</f>
        <v/>
      </c>
      <c r="BS337" s="6">
        <f>IF($C337="OK",_xlfn.NUMBERVALUE(Plantilla!BQ348),"")</f>
        <v/>
      </c>
      <c r="BT337" s="4">
        <f>IF($C337="OK",_xlfn.NUMBERVALUE(Plantilla!BR348),"")</f>
        <v/>
      </c>
      <c r="BU337" s="6">
        <f>IF($C337="OK",_xlfn.NUMBERVALUE(Plantilla!BS348),"")</f>
        <v/>
      </c>
      <c r="BV337" s="6">
        <f>IF($C337="OK",_xlfn.NUMBERVALUE(Plantilla!BT348),"")</f>
        <v/>
      </c>
      <c r="BW337" s="6">
        <f>IF($C337="OK",_xlfn.NUMBERVALUE(Plantilla!BU348),"")</f>
        <v/>
      </c>
      <c r="BX337" s="6">
        <f>IF($C337="OK",_xlfn.NUMBERVALUE(Plantilla!BV348),"")</f>
        <v/>
      </c>
      <c r="BY337" s="6">
        <f>IF($C337="OK",_xlfn.NUMBERVALUE(Plantilla!BW348),"")</f>
        <v/>
      </c>
      <c r="BZ337" s="6">
        <f>IF($C337="OK",_xlfn.NUMBERVALUE(Plantilla!BX348),"")</f>
        <v/>
      </c>
      <c r="CA337" s="6">
        <f>IF($C337="OK",_xlfn.NUMBERVALUE(Plantilla!BY348),"")</f>
        <v/>
      </c>
      <c r="CB337" s="6">
        <f>IF($C337="OK",_xlfn.NUMBERVALUE(Plantilla!BZ348),"")</f>
        <v/>
      </c>
      <c r="CC337" s="6">
        <f>IF($C337="OK",_xlfn.NUMBERVALUE(Plantilla!CA348),"")</f>
        <v/>
      </c>
      <c r="CD337" s="6">
        <f>IF($C337="OK",_xlfn.NUMBERVALUE(Plantilla!CB348),"")</f>
        <v/>
      </c>
      <c r="CE337" s="6">
        <f>IF($C337="OK",_xlfn.NUMBERVALUE(Plantilla!CC348),"")</f>
        <v/>
      </c>
      <c r="CF337" s="4">
        <f>IF($C337="OK",_xlfn.NUMBERVALUE(Plantilla!CD348),"")</f>
        <v/>
      </c>
      <c r="CG337" s="6">
        <f>IF($C337="OK",_xlfn.NUMBERVALUE(Plantilla!CE348),"")</f>
        <v/>
      </c>
      <c r="CH337" s="6">
        <f>IF($C337="OK",_xlfn.NUMBERVALUE(Plantilla!CF348),"")</f>
        <v/>
      </c>
      <c r="CI337" s="6">
        <f>IF($C337="OK",_xlfn.NUMBERVALUE(Plantilla!CG348),"")</f>
        <v/>
      </c>
      <c r="CJ337" s="6">
        <f>IF($C337="OK",_xlfn.NUMBERVALUE(Plantilla!CH348),"")</f>
        <v/>
      </c>
      <c r="CK337" s="6">
        <f>IF($C337="OK",_xlfn.NUMBERVALUE(Plantilla!CI348),"")</f>
        <v/>
      </c>
      <c r="CL337" s="6">
        <f>IF($C337="OK",_xlfn.NUMBERVALUE(Plantilla!CJ348),"")</f>
        <v/>
      </c>
      <c r="CM337">
        <f>IF($C337="OK",TEXT(Plantilla!CK348,"#"),"")</f>
        <v/>
      </c>
      <c r="CN337" s="6">
        <f>IF($C337="OK",_xlfn.NUMBERVALUE(Plantilla!CL348),"")</f>
        <v/>
      </c>
      <c r="CO337" s="6">
        <f>IF($C337="OK",_xlfn.NUMBERVALUE(Plantilla!CM348),"")</f>
        <v/>
      </c>
      <c r="CP337" s="110">
        <f>IF($C337="OK",_xlfn.NUMBERVALUE(Plantilla!CN348),"")</f>
        <v/>
      </c>
      <c r="CQ337" s="6">
        <f>IF($C337="OK",_xlfn.NUMBERVALUE(Plantilla!CO348),"")</f>
        <v/>
      </c>
      <c r="CR337" s="109">
        <f>IF($C337="OK",_xlfn.NUMBERVALUE(Plantilla!CP348),"")</f>
        <v/>
      </c>
      <c r="CS337" s="110">
        <f>IF($C337="OK",_xlfn.NUMBERVALUE(Plantilla!CQ348),"")</f>
        <v/>
      </c>
      <c r="CT337" s="6">
        <f>IF($C337="OK",_xlfn.NUMBERVALUE(Plantilla!CR348),"")</f>
        <v/>
      </c>
      <c r="CU337" s="109">
        <f>IF($C337="OK",_xlfn.NUMBERVALUE(Plantilla!CS348),"")</f>
        <v/>
      </c>
      <c r="CV337" s="110">
        <f>IF($C337="OK",_xlfn.NUMBERVALUE(Plantilla!CT348),"")</f>
        <v/>
      </c>
      <c r="CW337" s="6">
        <f>IF($C337="OK",_xlfn.NUMBERVALUE(Plantilla!CU348),"")</f>
        <v/>
      </c>
      <c r="CX337" s="82">
        <f>IF($C337="OK",_xlfn.NUMBERVALUE(Plantilla!CV348),"")</f>
        <v/>
      </c>
      <c r="CY337" s="6">
        <f>IF($C337="OK",_xlfn.NUMBERVALUE(Plantilla!CW348),"")</f>
        <v/>
      </c>
      <c r="CZ337" s="82">
        <f>IF($C337="OK",_xlfn.NUMBERVALUE(Plantilla!CX348),"")</f>
        <v/>
      </c>
      <c r="DA337" s="6">
        <f>IF($C337="OK",_xlfn.NUMBERVALUE(Plantilla!CY348),"")</f>
        <v/>
      </c>
      <c r="DB337" s="109">
        <f>IF($C337="OK",_xlfn.NUMBERVALUE(Plantilla!CZ348),"")</f>
        <v/>
      </c>
      <c r="DC337" s="6">
        <f>IF($C337="OK",_xlfn.NUMBERVALUE(Plantilla!DA348),"")</f>
        <v/>
      </c>
      <c r="DD337" s="6">
        <f>IF($C337="OK",TEXT(Plantilla!DB348,"#"),"")</f>
        <v/>
      </c>
      <c r="DE337" s="6">
        <f>IF($C337="OK",_xlfn.NUMBERVALUE(Plantilla!DC348),"")</f>
        <v/>
      </c>
      <c r="DF337" s="4">
        <f>IF($C337="OK",_xlfn.NUMBERVALUE(Plantilla!DD348),"")</f>
        <v/>
      </c>
      <c r="DG337" s="6">
        <f>IF($C337="OK",_xlfn.NUMBERVALUE(Plantilla!DE348),"")</f>
        <v/>
      </c>
      <c r="DH337" s="6">
        <f>IF($C337="OK",_xlfn.NUMBERVALUE(Plantilla!DF348),"")</f>
        <v/>
      </c>
      <c r="DI337" s="6">
        <f>IF($C337="OK",_xlfn.NUMBERVALUE(Plantilla!DG348),"")</f>
        <v/>
      </c>
      <c r="DJ337" s="6">
        <f>IF($C337="OK",_xlfn.NUMBERVALUE(Plantilla!DH348),"")</f>
        <v/>
      </c>
      <c r="DK337" s="6">
        <f>IF($C337="OK",_xlfn.NUMBERVALUE(Plantilla!DI348),"")</f>
        <v/>
      </c>
      <c r="DL337" s="6">
        <f>IF($C337="OK",_xlfn.NUMBERVALUE(Plantilla!DJ348),"")</f>
        <v/>
      </c>
      <c r="DM337" s="6">
        <f>IF($C337="OK",_xlfn.NUMBERVALUE(Plantilla!DK348),"")</f>
        <v/>
      </c>
      <c r="DN337" s="6">
        <f>IF($C337="OK",_xlfn.NUMBERVALUE(Plantilla!DL348),"")</f>
        <v/>
      </c>
      <c r="DO337" s="6">
        <f>IF($C337="OK",_xlfn.NUMBERVALUE(Plantilla!DM348),"")</f>
        <v/>
      </c>
      <c r="DP337" s="6">
        <f>IF($C337="OK",_xlfn.NUMBERVALUE(Plantilla!DN348),"")</f>
        <v/>
      </c>
      <c r="DQ337" s="6">
        <f>IF($C337="OK",_xlfn.NUMBERVALUE(Plantilla!DO348),"")</f>
        <v/>
      </c>
      <c r="DR337" s="6">
        <f>IF($C337="OK",_xlfn.NUMBERVALUE(Plantilla!DP348),"")</f>
        <v/>
      </c>
      <c r="DS337">
        <f>IF($C337="OK",TEXT(Plantilla!DR348,"#"),"")</f>
        <v/>
      </c>
      <c r="DT337" s="6" t="n"/>
    </row>
    <row r="338">
      <c r="A338">
        <f>IF(Plantilla!$I$6="¡Perfecto!, Guarda el archivo y adjúntalo a tu interfaz de Nómina Electrónica","OK","Error")</f>
        <v/>
      </c>
      <c r="B338">
        <f>IF(Plantilla!$I$6="¡Perfecto!, Guarda el archivo y adjúntalo a tu interfaz de Nómina Electrónica",MID(Plantilla!$D$2,SEARCH("V",Plantilla!$D$2),10),"")</f>
        <v/>
      </c>
      <c r="C338">
        <f>Plantilla!C349</f>
        <v/>
      </c>
      <c r="D338">
        <f>IF($C338="OK",Plantilla!B349,"")</f>
        <v/>
      </c>
      <c r="E338">
        <f>IF($C338="OK",
   VLOOKUP(Plantilla!$E$4,'Tablas '!$AP$4:$AT$6,5,FALSE),
"")</f>
        <v/>
      </c>
      <c r="F338">
        <f>IF($C338="OK",TEXT(Plantilla!D349,"#"),"")</f>
        <v/>
      </c>
      <c r="G338">
        <f>IF($C338="OK",
   VLOOKUP(Plantilla!E349,'Tablas '!$B$4:$C$14,2,FALSE),
"")</f>
        <v/>
      </c>
      <c r="H338">
        <f>IF($C338="OK",TEXT(Plantilla!F349,"#"),"")</f>
        <v/>
      </c>
      <c r="I338">
        <f>IF($C338="OK",TEXT(Plantilla!G349,"#"),"")</f>
        <v/>
      </c>
      <c r="J338">
        <f>IF($C338="OK",TEXT(Plantilla!H349,"#"),"")</f>
        <v/>
      </c>
      <c r="K338">
        <f>IF($C338="OK",TEXT(Plantilla!I349,"#"),"")</f>
        <v/>
      </c>
      <c r="L338">
        <f>IF($C338="OK",TEXT(Plantilla!J349,"#"),"")</f>
        <v/>
      </c>
      <c r="M338">
        <f>IF($C338="OK",TEXT(Plantilla!K349,"#"),"")</f>
        <v/>
      </c>
      <c r="N338">
        <f>IF($C338="OK",
   CONCATENATE(YEAR(Plantilla!L349),"-",TEXT(MONTH(Plantilla!L349),"00"),"-",TEXT(DAY(Plantilla!L349),"00")),
"")</f>
        <v/>
      </c>
      <c r="O338">
        <f>IF($C338="OK",_xlfn.NUMBERVALUE(Plantilla!M349),"")</f>
        <v/>
      </c>
      <c r="P338">
        <f>IF($C338="OK",
   IF(Plantilla!N349&lt;&gt;"",
      CONCATENATE(YEAR(Plantilla!N349),"-",TEXT(MONTH(Plantilla!N349),"00"),"-",TEXT(DAY(Plantilla!N349),"00")),
   ""),
"")</f>
        <v/>
      </c>
      <c r="Q338">
        <f>IF($C338="OK",
   VLOOKUP(Plantilla!O349,'Tablas '!$E$4:$F$19,2,FALSE),
"")</f>
        <v/>
      </c>
      <c r="R338">
        <f>IF($C338="OK",
   VLOOKUP(Plantilla!P349,'Tablas '!$H$4:$I$5,2,FALSE),
"")</f>
        <v/>
      </c>
      <c r="S338">
        <f>IF($C338="OK",
   VLOOKUP(Plantilla!Q349,'Tablas '!$K$4:$L$8,2,FALSE),
"")</f>
        <v/>
      </c>
      <c r="T338">
        <f>IF($C338="OK",
   VLOOKUP(Plantilla!R349,'Tablas '!$AE$4:$AF$6,2,FALSE),
"")</f>
        <v/>
      </c>
      <c r="U338">
        <f>IF($C338="OK",
   VLOOKUP(Plantilla!S349,'Tablas '!$AE$4:$AF$6,2,FALSE),
"")</f>
        <v/>
      </c>
      <c r="V338">
        <f>IF($C338="OK",TEXT(Plantilla!T349,"#"),"")</f>
        <v/>
      </c>
      <c r="W338" s="84">
        <f>IF($C338="OK",
   VLOOKUP(Plantilla!U349,'Tablas '!$AM$4:$AN$1126,2,FALSE),
"")</f>
        <v/>
      </c>
      <c r="X338">
        <f>IF($C338="OK",TEXT(Plantilla!V349,"#"),"")</f>
        <v/>
      </c>
      <c r="Y338">
        <f>IF($C338="OK",
   CONCATENATE(YEAR(Plantilla!W349),"-",TEXT(MONTH(Plantilla!W349),"00"),"-",TEXT(DAY(Plantilla!W349),"00")),
"")</f>
        <v/>
      </c>
      <c r="Z338">
        <f>IF($C338="OK",
   CONCATENATE(YEAR(Plantilla!X349),"-",TEXT(MONTH(Plantilla!X349),"00"),"-",TEXT(DAY(Plantilla!X349),"00")),
"")</f>
        <v/>
      </c>
      <c r="AA338">
        <f>IF($C338="OK",
   TEXT(VLOOKUP(Plantilla!Y349,'Tablas '!$Q$4:$R$9,2,FALSE),"#"),
"")</f>
        <v/>
      </c>
      <c r="AB338">
        <f>IF($C338="OK",
   CONCATENATE(YEAR(Plantilla!Z349),"-",TEXT(MONTH(Plantilla!Z349),"00"),"-",TEXT(DAY(Plantilla!Z349),"00")),
"")</f>
        <v/>
      </c>
      <c r="AC338">
        <f>IF($C338="OK",
   TEXT(VLOOKUP(Plantilla!AA349,'Tablas '!$T$4:$U$13,2,FALSE),"#"),
"")</f>
        <v/>
      </c>
      <c r="AD338">
        <f>IF($C338="OK",TEXT(Plantilla!AB349,"#"),"")</f>
        <v/>
      </c>
      <c r="AE338">
        <f>IF($C338="OK",
   IF(Plantilla!AC349&lt;&gt;"",
      TEXT(VLOOKUP(Plantilla!AC349,'Tablas '!$W$4:$X$7,2,FALSE),"#"),
   ""),
"")</f>
        <v/>
      </c>
      <c r="AF338">
        <f>IF($C338="OK",TEXT(Plantilla!AD349,"#"),"")</f>
        <v/>
      </c>
      <c r="AG338" s="6">
        <f>IF($C338="OK",_xlfn.NUMBERVALUE(Plantilla!AE349),"")</f>
        <v/>
      </c>
      <c r="AH338" s="4">
        <f>IF($C338="OK",_xlfn.NUMBERVALUE(Plantilla!AF349),"")</f>
        <v/>
      </c>
      <c r="AI338" s="6">
        <f>IF($C338="OK",_xlfn.NUMBERVALUE(Plantilla!AG349),"")</f>
        <v/>
      </c>
      <c r="AJ338" s="6">
        <f>IF($C338="OK",_xlfn.NUMBERVALUE(Plantilla!AH349),"")</f>
        <v/>
      </c>
      <c r="AK338" s="6">
        <f>IF($C338="OK",_xlfn.NUMBERVALUE(Plantilla!AI349),"")</f>
        <v/>
      </c>
      <c r="AL338" s="6">
        <f>IF($C338="OK",_xlfn.NUMBERVALUE(Plantilla!AJ349),"")</f>
        <v/>
      </c>
      <c r="AM338" s="4">
        <f>IF($C338="OK",_xlfn.NUMBERVALUE(Plantilla!AK349),"")</f>
        <v/>
      </c>
      <c r="AN338" s="6">
        <f>IF($C338="OK",_xlfn.NUMBERVALUE(Plantilla!AL349),"")</f>
        <v/>
      </c>
      <c r="AO338" s="4">
        <f>IF($C338="OK",_xlfn.NUMBERVALUE(Plantilla!AM349),"")</f>
        <v/>
      </c>
      <c r="AP338" s="6">
        <f>IF($C338="OK",_xlfn.NUMBERVALUE(Plantilla!AN349),"")</f>
        <v/>
      </c>
      <c r="AQ338" s="4">
        <f>IF($C338="OK",_xlfn.NUMBERVALUE(Plantilla!AO349),"")</f>
        <v/>
      </c>
      <c r="AR338" s="6">
        <f>IF($C338="OK",_xlfn.NUMBERVALUE(Plantilla!AP349),"")</f>
        <v/>
      </c>
      <c r="AS338" s="4">
        <f>IF($C338="OK",_xlfn.NUMBERVALUE(Plantilla!AQ349),"")</f>
        <v/>
      </c>
      <c r="AT338" s="6">
        <f>IF($C338="OK",_xlfn.NUMBERVALUE(Plantilla!AR349),"")</f>
        <v/>
      </c>
      <c r="AU338" s="4">
        <f>IF($C338="OK",_xlfn.NUMBERVALUE(Plantilla!AS349),"")</f>
        <v/>
      </c>
      <c r="AV338" s="6">
        <f>IF($C338="OK",_xlfn.NUMBERVALUE(Plantilla!AT349),"")</f>
        <v/>
      </c>
      <c r="AW338" s="4">
        <f>IF($C338="OK",_xlfn.NUMBERVALUE(Plantilla!AU349),"")</f>
        <v/>
      </c>
      <c r="AX338" s="6">
        <f>IF($C338="OK",_xlfn.NUMBERVALUE(Plantilla!AV349),"")</f>
        <v/>
      </c>
      <c r="AY338" s="4">
        <f>IF($C338="OK",_xlfn.NUMBERVALUE(Plantilla!AW349),"")</f>
        <v/>
      </c>
      <c r="AZ338" s="6">
        <f>IF($C338="OK",_xlfn.NUMBERVALUE(Plantilla!AX349),"")</f>
        <v/>
      </c>
      <c r="BA338">
        <f>IF($C338="OK",_xlfn.NUMBERVALUE(Plantilla!AY349),"")</f>
        <v/>
      </c>
      <c r="BB338">
        <f>IF($C338="OK",_xlfn.NUMBERVALUE(Plantilla!AZ349),"")</f>
        <v/>
      </c>
      <c r="BC338" s="4">
        <f>IF($C338="OK",_xlfn.NUMBERVALUE(Plantilla!BA349),"")</f>
        <v/>
      </c>
      <c r="BD338" s="6">
        <f>IF($C338="OK",_xlfn.NUMBERVALUE(Plantilla!BB349),"")</f>
        <v/>
      </c>
      <c r="BE338" s="4">
        <f>IF($C338="OK",_xlfn.NUMBERVALUE(Plantilla!BC349),"")</f>
        <v/>
      </c>
      <c r="BF338" s="6">
        <f>IF($C338="OK",_xlfn.NUMBERVALUE(Plantilla!BD349),"")</f>
        <v/>
      </c>
      <c r="BG338" s="4">
        <f>IF($C338="OK",_xlfn.NUMBERVALUE(Plantilla!BE349),"")</f>
        <v/>
      </c>
      <c r="BH338" s="6">
        <f>IF($C338="OK",_xlfn.NUMBERVALUE(Plantilla!BF349),"")</f>
        <v/>
      </c>
      <c r="BI338" s="110">
        <f>IF($C338="OK",_xlfn.NUMBERVALUE(Plantilla!BG349),"")</f>
        <v/>
      </c>
      <c r="BJ338" s="6">
        <f>IF($C338="OK",_xlfn.NUMBERVALUE(Plantilla!BH349),"")</f>
        <v/>
      </c>
      <c r="BK338" s="109">
        <f>IF($C338="OK",_xlfn.NUMBERVALUE(Plantilla!BI349),"")</f>
        <v/>
      </c>
      <c r="BL338" s="6">
        <f>IF($C338="OK",
   IF(Plantilla!BJ349&lt;&gt;"",
      TEXT(VLOOKUP(Plantilla!BJ349,'Tablas '!$Z$4:$AA$6,2,FALSE),"#"),
   ""),
"")</f>
        <v/>
      </c>
      <c r="BM338" s="4">
        <f>IF($C338="OK",_xlfn.NUMBERVALUE(Plantilla!BK349),"")</f>
        <v/>
      </c>
      <c r="BN338" s="4">
        <f>IF($C338="OK",_xlfn.NUMBERVALUE(Plantilla!BL349),"")</f>
        <v/>
      </c>
      <c r="BO338" s="6">
        <f>IF($C338="OK",_xlfn.NUMBERVALUE(Plantilla!BM349),"")</f>
        <v/>
      </c>
      <c r="BP338" s="4">
        <f>IF($C338="OK",_xlfn.NUMBERVALUE(Plantilla!BN349),"")</f>
        <v/>
      </c>
      <c r="BQ338" s="6">
        <f>IF($C338="OK",_xlfn.NUMBERVALUE(Plantilla!BO349),"")</f>
        <v/>
      </c>
      <c r="BR338" s="4">
        <f>IF($C338="OK",_xlfn.NUMBERVALUE(Plantilla!BP349),"")</f>
        <v/>
      </c>
      <c r="BS338" s="6">
        <f>IF($C338="OK",_xlfn.NUMBERVALUE(Plantilla!BQ349),"")</f>
        <v/>
      </c>
      <c r="BT338" s="4">
        <f>IF($C338="OK",_xlfn.NUMBERVALUE(Plantilla!BR349),"")</f>
        <v/>
      </c>
      <c r="BU338" s="6">
        <f>IF($C338="OK",_xlfn.NUMBERVALUE(Plantilla!BS349),"")</f>
        <v/>
      </c>
      <c r="BV338" s="6">
        <f>IF($C338="OK",_xlfn.NUMBERVALUE(Plantilla!BT349),"")</f>
        <v/>
      </c>
      <c r="BW338" s="6">
        <f>IF($C338="OK",_xlfn.NUMBERVALUE(Plantilla!BU349),"")</f>
        <v/>
      </c>
      <c r="BX338" s="6">
        <f>IF($C338="OK",_xlfn.NUMBERVALUE(Plantilla!BV349),"")</f>
        <v/>
      </c>
      <c r="BY338" s="6">
        <f>IF($C338="OK",_xlfn.NUMBERVALUE(Plantilla!BW349),"")</f>
        <v/>
      </c>
      <c r="BZ338" s="6">
        <f>IF($C338="OK",_xlfn.NUMBERVALUE(Plantilla!BX349),"")</f>
        <v/>
      </c>
      <c r="CA338" s="6">
        <f>IF($C338="OK",_xlfn.NUMBERVALUE(Plantilla!BY349),"")</f>
        <v/>
      </c>
      <c r="CB338" s="6">
        <f>IF($C338="OK",_xlfn.NUMBERVALUE(Plantilla!BZ349),"")</f>
        <v/>
      </c>
      <c r="CC338" s="6">
        <f>IF($C338="OK",_xlfn.NUMBERVALUE(Plantilla!CA349),"")</f>
        <v/>
      </c>
      <c r="CD338" s="6">
        <f>IF($C338="OK",_xlfn.NUMBERVALUE(Plantilla!CB349),"")</f>
        <v/>
      </c>
      <c r="CE338" s="6">
        <f>IF($C338="OK",_xlfn.NUMBERVALUE(Plantilla!CC349),"")</f>
        <v/>
      </c>
      <c r="CF338" s="4">
        <f>IF($C338="OK",_xlfn.NUMBERVALUE(Plantilla!CD349),"")</f>
        <v/>
      </c>
      <c r="CG338" s="6">
        <f>IF($C338="OK",_xlfn.NUMBERVALUE(Plantilla!CE349),"")</f>
        <v/>
      </c>
      <c r="CH338" s="6">
        <f>IF($C338="OK",_xlfn.NUMBERVALUE(Plantilla!CF349),"")</f>
        <v/>
      </c>
      <c r="CI338" s="6">
        <f>IF($C338="OK",_xlfn.NUMBERVALUE(Plantilla!CG349),"")</f>
        <v/>
      </c>
      <c r="CJ338" s="6">
        <f>IF($C338="OK",_xlfn.NUMBERVALUE(Plantilla!CH349),"")</f>
        <v/>
      </c>
      <c r="CK338" s="6">
        <f>IF($C338="OK",_xlfn.NUMBERVALUE(Plantilla!CI349),"")</f>
        <v/>
      </c>
      <c r="CL338" s="6">
        <f>IF($C338="OK",_xlfn.NUMBERVALUE(Plantilla!CJ349),"")</f>
        <v/>
      </c>
      <c r="CM338">
        <f>IF($C338="OK",TEXT(Plantilla!CK349,"#"),"")</f>
        <v/>
      </c>
      <c r="CN338" s="6">
        <f>IF($C338="OK",_xlfn.NUMBERVALUE(Plantilla!CL349),"")</f>
        <v/>
      </c>
      <c r="CO338" s="6">
        <f>IF($C338="OK",_xlfn.NUMBERVALUE(Plantilla!CM349),"")</f>
        <v/>
      </c>
      <c r="CP338" s="110">
        <f>IF($C338="OK",_xlfn.NUMBERVALUE(Plantilla!CN349),"")</f>
        <v/>
      </c>
      <c r="CQ338" s="6">
        <f>IF($C338="OK",_xlfn.NUMBERVALUE(Plantilla!CO349),"")</f>
        <v/>
      </c>
      <c r="CR338" s="109">
        <f>IF($C338="OK",_xlfn.NUMBERVALUE(Plantilla!CP349),"")</f>
        <v/>
      </c>
      <c r="CS338" s="110">
        <f>IF($C338="OK",_xlfn.NUMBERVALUE(Plantilla!CQ349),"")</f>
        <v/>
      </c>
      <c r="CT338" s="6">
        <f>IF($C338="OK",_xlfn.NUMBERVALUE(Plantilla!CR349),"")</f>
        <v/>
      </c>
      <c r="CU338" s="109">
        <f>IF($C338="OK",_xlfn.NUMBERVALUE(Plantilla!CS349),"")</f>
        <v/>
      </c>
      <c r="CV338" s="110">
        <f>IF($C338="OK",_xlfn.NUMBERVALUE(Plantilla!CT349),"")</f>
        <v/>
      </c>
      <c r="CW338" s="6">
        <f>IF($C338="OK",_xlfn.NUMBERVALUE(Plantilla!CU349),"")</f>
        <v/>
      </c>
      <c r="CX338" s="82">
        <f>IF($C338="OK",_xlfn.NUMBERVALUE(Plantilla!CV349),"")</f>
        <v/>
      </c>
      <c r="CY338" s="6">
        <f>IF($C338="OK",_xlfn.NUMBERVALUE(Plantilla!CW349),"")</f>
        <v/>
      </c>
      <c r="CZ338" s="82">
        <f>IF($C338="OK",_xlfn.NUMBERVALUE(Plantilla!CX349),"")</f>
        <v/>
      </c>
      <c r="DA338" s="6">
        <f>IF($C338="OK",_xlfn.NUMBERVALUE(Plantilla!CY349),"")</f>
        <v/>
      </c>
      <c r="DB338" s="109">
        <f>IF($C338="OK",_xlfn.NUMBERVALUE(Plantilla!CZ349),"")</f>
        <v/>
      </c>
      <c r="DC338" s="6">
        <f>IF($C338="OK",_xlfn.NUMBERVALUE(Plantilla!DA349),"")</f>
        <v/>
      </c>
      <c r="DD338" s="6">
        <f>IF($C338="OK",TEXT(Plantilla!DB349,"#"),"")</f>
        <v/>
      </c>
      <c r="DE338" s="6">
        <f>IF($C338="OK",_xlfn.NUMBERVALUE(Plantilla!DC349),"")</f>
        <v/>
      </c>
      <c r="DF338" s="4">
        <f>IF($C338="OK",_xlfn.NUMBERVALUE(Plantilla!DD349),"")</f>
        <v/>
      </c>
      <c r="DG338" s="6">
        <f>IF($C338="OK",_xlfn.NUMBERVALUE(Plantilla!DE349),"")</f>
        <v/>
      </c>
      <c r="DH338" s="6">
        <f>IF($C338="OK",_xlfn.NUMBERVALUE(Plantilla!DF349),"")</f>
        <v/>
      </c>
      <c r="DI338" s="6">
        <f>IF($C338="OK",_xlfn.NUMBERVALUE(Plantilla!DG349),"")</f>
        <v/>
      </c>
      <c r="DJ338" s="6">
        <f>IF($C338="OK",_xlfn.NUMBERVALUE(Plantilla!DH349),"")</f>
        <v/>
      </c>
      <c r="DK338" s="6">
        <f>IF($C338="OK",_xlfn.NUMBERVALUE(Plantilla!DI349),"")</f>
        <v/>
      </c>
      <c r="DL338" s="6">
        <f>IF($C338="OK",_xlfn.NUMBERVALUE(Plantilla!DJ349),"")</f>
        <v/>
      </c>
      <c r="DM338" s="6">
        <f>IF($C338="OK",_xlfn.NUMBERVALUE(Plantilla!DK349),"")</f>
        <v/>
      </c>
      <c r="DN338" s="6">
        <f>IF($C338="OK",_xlfn.NUMBERVALUE(Plantilla!DL349),"")</f>
        <v/>
      </c>
      <c r="DO338" s="6">
        <f>IF($C338="OK",_xlfn.NUMBERVALUE(Plantilla!DM349),"")</f>
        <v/>
      </c>
      <c r="DP338" s="6">
        <f>IF($C338="OK",_xlfn.NUMBERVALUE(Plantilla!DN349),"")</f>
        <v/>
      </c>
      <c r="DQ338" s="6">
        <f>IF($C338="OK",_xlfn.NUMBERVALUE(Plantilla!DO349),"")</f>
        <v/>
      </c>
      <c r="DR338" s="6">
        <f>IF($C338="OK",_xlfn.NUMBERVALUE(Plantilla!DP349),"")</f>
        <v/>
      </c>
      <c r="DS338">
        <f>IF($C338="OK",TEXT(Plantilla!DR349,"#"),"")</f>
        <v/>
      </c>
      <c r="DT338" s="6" t="n"/>
    </row>
    <row r="339">
      <c r="A339">
        <f>IF(Plantilla!$I$6="¡Perfecto!, Guarda el archivo y adjúntalo a tu interfaz de Nómina Electrónica","OK","Error")</f>
        <v/>
      </c>
      <c r="B339">
        <f>IF(Plantilla!$I$6="¡Perfecto!, Guarda el archivo y adjúntalo a tu interfaz de Nómina Electrónica",MID(Plantilla!$D$2,SEARCH("V",Plantilla!$D$2),10),"")</f>
        <v/>
      </c>
      <c r="C339">
        <f>Plantilla!C350</f>
        <v/>
      </c>
      <c r="D339">
        <f>IF($C339="OK",Plantilla!B350,"")</f>
        <v/>
      </c>
      <c r="E339">
        <f>IF($C339="OK",
   VLOOKUP(Plantilla!$E$4,'Tablas '!$AP$4:$AT$6,5,FALSE),
"")</f>
        <v/>
      </c>
      <c r="F339">
        <f>IF($C339="OK",TEXT(Plantilla!D350,"#"),"")</f>
        <v/>
      </c>
      <c r="G339">
        <f>IF($C339="OK",
   VLOOKUP(Plantilla!E350,'Tablas '!$B$4:$C$14,2,FALSE),
"")</f>
        <v/>
      </c>
      <c r="H339">
        <f>IF($C339="OK",TEXT(Plantilla!F350,"#"),"")</f>
        <v/>
      </c>
      <c r="I339">
        <f>IF($C339="OK",TEXT(Plantilla!G350,"#"),"")</f>
        <v/>
      </c>
      <c r="J339">
        <f>IF($C339="OK",TEXT(Plantilla!H350,"#"),"")</f>
        <v/>
      </c>
      <c r="K339">
        <f>IF($C339="OK",TEXT(Plantilla!I350,"#"),"")</f>
        <v/>
      </c>
      <c r="L339">
        <f>IF($C339="OK",TEXT(Plantilla!J350,"#"),"")</f>
        <v/>
      </c>
      <c r="M339">
        <f>IF($C339="OK",TEXT(Plantilla!K350,"#"),"")</f>
        <v/>
      </c>
      <c r="N339">
        <f>IF($C339="OK",
   CONCATENATE(YEAR(Plantilla!L350),"-",TEXT(MONTH(Plantilla!L350),"00"),"-",TEXT(DAY(Plantilla!L350),"00")),
"")</f>
        <v/>
      </c>
      <c r="O339">
        <f>IF($C339="OK",_xlfn.NUMBERVALUE(Plantilla!M350),"")</f>
        <v/>
      </c>
      <c r="P339">
        <f>IF($C339="OK",
   IF(Plantilla!N350&lt;&gt;"",
      CONCATENATE(YEAR(Plantilla!N350),"-",TEXT(MONTH(Plantilla!N350),"00"),"-",TEXT(DAY(Plantilla!N350),"00")),
   ""),
"")</f>
        <v/>
      </c>
      <c r="Q339">
        <f>IF($C339="OK",
   VLOOKUP(Plantilla!O350,'Tablas '!$E$4:$F$19,2,FALSE),
"")</f>
        <v/>
      </c>
      <c r="R339">
        <f>IF($C339="OK",
   VLOOKUP(Plantilla!P350,'Tablas '!$H$4:$I$5,2,FALSE),
"")</f>
        <v/>
      </c>
      <c r="S339">
        <f>IF($C339="OK",
   VLOOKUP(Plantilla!Q350,'Tablas '!$K$4:$L$8,2,FALSE),
"")</f>
        <v/>
      </c>
      <c r="T339">
        <f>IF($C339="OK",
   VLOOKUP(Plantilla!R350,'Tablas '!$AE$4:$AF$6,2,FALSE),
"")</f>
        <v/>
      </c>
      <c r="U339">
        <f>IF($C339="OK",
   VLOOKUP(Plantilla!S350,'Tablas '!$AE$4:$AF$6,2,FALSE),
"")</f>
        <v/>
      </c>
      <c r="V339">
        <f>IF($C339="OK",TEXT(Plantilla!T350,"#"),"")</f>
        <v/>
      </c>
      <c r="W339" s="84">
        <f>IF($C339="OK",
   VLOOKUP(Plantilla!U350,'Tablas '!$AM$4:$AN$1126,2,FALSE),
"")</f>
        <v/>
      </c>
      <c r="X339">
        <f>IF($C339="OK",TEXT(Plantilla!V350,"#"),"")</f>
        <v/>
      </c>
      <c r="Y339">
        <f>IF($C339="OK",
   CONCATENATE(YEAR(Plantilla!W350),"-",TEXT(MONTH(Plantilla!W350),"00"),"-",TEXT(DAY(Plantilla!W350),"00")),
"")</f>
        <v/>
      </c>
      <c r="Z339">
        <f>IF($C339="OK",
   CONCATENATE(YEAR(Plantilla!X350),"-",TEXT(MONTH(Plantilla!X350),"00"),"-",TEXT(DAY(Plantilla!X350),"00")),
"")</f>
        <v/>
      </c>
      <c r="AA339">
        <f>IF($C339="OK",
   TEXT(VLOOKUP(Plantilla!Y350,'Tablas '!$Q$4:$R$9,2,FALSE),"#"),
"")</f>
        <v/>
      </c>
      <c r="AB339">
        <f>IF($C339="OK",
   CONCATENATE(YEAR(Plantilla!Z350),"-",TEXT(MONTH(Plantilla!Z350),"00"),"-",TEXT(DAY(Plantilla!Z350),"00")),
"")</f>
        <v/>
      </c>
      <c r="AC339">
        <f>IF($C339="OK",
   TEXT(VLOOKUP(Plantilla!AA350,'Tablas '!$T$4:$U$13,2,FALSE),"#"),
"")</f>
        <v/>
      </c>
      <c r="AD339">
        <f>IF($C339="OK",TEXT(Plantilla!AB350,"#"),"")</f>
        <v/>
      </c>
      <c r="AE339">
        <f>IF($C339="OK",
   IF(Plantilla!AC350&lt;&gt;"",
      TEXT(VLOOKUP(Plantilla!AC350,'Tablas '!$W$4:$X$7,2,FALSE),"#"),
   ""),
"")</f>
        <v/>
      </c>
      <c r="AF339">
        <f>IF($C339="OK",TEXT(Plantilla!AD350,"#"),"")</f>
        <v/>
      </c>
      <c r="AG339" s="6">
        <f>IF($C339="OK",_xlfn.NUMBERVALUE(Plantilla!AE350),"")</f>
        <v/>
      </c>
      <c r="AH339" s="4">
        <f>IF($C339="OK",_xlfn.NUMBERVALUE(Plantilla!AF350),"")</f>
        <v/>
      </c>
      <c r="AI339" s="6">
        <f>IF($C339="OK",_xlfn.NUMBERVALUE(Plantilla!AG350),"")</f>
        <v/>
      </c>
      <c r="AJ339" s="6">
        <f>IF($C339="OK",_xlfn.NUMBERVALUE(Plantilla!AH350),"")</f>
        <v/>
      </c>
      <c r="AK339" s="6">
        <f>IF($C339="OK",_xlfn.NUMBERVALUE(Plantilla!AI350),"")</f>
        <v/>
      </c>
      <c r="AL339" s="6">
        <f>IF($C339="OK",_xlfn.NUMBERVALUE(Plantilla!AJ350),"")</f>
        <v/>
      </c>
      <c r="AM339" s="4">
        <f>IF($C339="OK",_xlfn.NUMBERVALUE(Plantilla!AK350),"")</f>
        <v/>
      </c>
      <c r="AN339" s="6">
        <f>IF($C339="OK",_xlfn.NUMBERVALUE(Plantilla!AL350),"")</f>
        <v/>
      </c>
      <c r="AO339" s="4">
        <f>IF($C339="OK",_xlfn.NUMBERVALUE(Plantilla!AM350),"")</f>
        <v/>
      </c>
      <c r="AP339" s="6">
        <f>IF($C339="OK",_xlfn.NUMBERVALUE(Plantilla!AN350),"")</f>
        <v/>
      </c>
      <c r="AQ339" s="4">
        <f>IF($C339="OK",_xlfn.NUMBERVALUE(Plantilla!AO350),"")</f>
        <v/>
      </c>
      <c r="AR339" s="6">
        <f>IF($C339="OK",_xlfn.NUMBERVALUE(Plantilla!AP350),"")</f>
        <v/>
      </c>
      <c r="AS339" s="4">
        <f>IF($C339="OK",_xlfn.NUMBERVALUE(Plantilla!AQ350),"")</f>
        <v/>
      </c>
      <c r="AT339" s="6">
        <f>IF($C339="OK",_xlfn.NUMBERVALUE(Plantilla!AR350),"")</f>
        <v/>
      </c>
      <c r="AU339" s="4">
        <f>IF($C339="OK",_xlfn.NUMBERVALUE(Plantilla!AS350),"")</f>
        <v/>
      </c>
      <c r="AV339" s="6">
        <f>IF($C339="OK",_xlfn.NUMBERVALUE(Plantilla!AT350),"")</f>
        <v/>
      </c>
      <c r="AW339" s="4">
        <f>IF($C339="OK",_xlfn.NUMBERVALUE(Plantilla!AU350),"")</f>
        <v/>
      </c>
      <c r="AX339" s="6">
        <f>IF($C339="OK",_xlfn.NUMBERVALUE(Plantilla!AV350),"")</f>
        <v/>
      </c>
      <c r="AY339" s="4">
        <f>IF($C339="OK",_xlfn.NUMBERVALUE(Plantilla!AW350),"")</f>
        <v/>
      </c>
      <c r="AZ339" s="6">
        <f>IF($C339="OK",_xlfn.NUMBERVALUE(Plantilla!AX350),"")</f>
        <v/>
      </c>
      <c r="BA339">
        <f>IF($C339="OK",_xlfn.NUMBERVALUE(Plantilla!AY350),"")</f>
        <v/>
      </c>
      <c r="BB339">
        <f>IF($C339="OK",_xlfn.NUMBERVALUE(Plantilla!AZ350),"")</f>
        <v/>
      </c>
      <c r="BC339" s="4">
        <f>IF($C339="OK",_xlfn.NUMBERVALUE(Plantilla!BA350),"")</f>
        <v/>
      </c>
      <c r="BD339" s="6">
        <f>IF($C339="OK",_xlfn.NUMBERVALUE(Plantilla!BB350),"")</f>
        <v/>
      </c>
      <c r="BE339" s="4">
        <f>IF($C339="OK",_xlfn.NUMBERVALUE(Plantilla!BC350),"")</f>
        <v/>
      </c>
      <c r="BF339" s="6">
        <f>IF($C339="OK",_xlfn.NUMBERVALUE(Plantilla!BD350),"")</f>
        <v/>
      </c>
      <c r="BG339" s="4">
        <f>IF($C339="OK",_xlfn.NUMBERVALUE(Plantilla!BE350),"")</f>
        <v/>
      </c>
      <c r="BH339" s="6">
        <f>IF($C339="OK",_xlfn.NUMBERVALUE(Plantilla!BF350),"")</f>
        <v/>
      </c>
      <c r="BI339" s="110">
        <f>IF($C339="OK",_xlfn.NUMBERVALUE(Plantilla!BG350),"")</f>
        <v/>
      </c>
      <c r="BJ339" s="6">
        <f>IF($C339="OK",_xlfn.NUMBERVALUE(Plantilla!BH350),"")</f>
        <v/>
      </c>
      <c r="BK339" s="109">
        <f>IF($C339="OK",_xlfn.NUMBERVALUE(Plantilla!BI350),"")</f>
        <v/>
      </c>
      <c r="BL339" s="6">
        <f>IF($C339="OK",
   IF(Plantilla!BJ350&lt;&gt;"",
      TEXT(VLOOKUP(Plantilla!BJ350,'Tablas '!$Z$4:$AA$6,2,FALSE),"#"),
   ""),
"")</f>
        <v/>
      </c>
      <c r="BM339" s="4">
        <f>IF($C339="OK",_xlfn.NUMBERVALUE(Plantilla!BK350),"")</f>
        <v/>
      </c>
      <c r="BN339" s="4">
        <f>IF($C339="OK",_xlfn.NUMBERVALUE(Plantilla!BL350),"")</f>
        <v/>
      </c>
      <c r="BO339" s="6">
        <f>IF($C339="OK",_xlfn.NUMBERVALUE(Plantilla!BM350),"")</f>
        <v/>
      </c>
      <c r="BP339" s="4">
        <f>IF($C339="OK",_xlfn.NUMBERVALUE(Plantilla!BN350),"")</f>
        <v/>
      </c>
      <c r="BQ339" s="6">
        <f>IF($C339="OK",_xlfn.NUMBERVALUE(Plantilla!BO350),"")</f>
        <v/>
      </c>
      <c r="BR339" s="4">
        <f>IF($C339="OK",_xlfn.NUMBERVALUE(Plantilla!BP350),"")</f>
        <v/>
      </c>
      <c r="BS339" s="6">
        <f>IF($C339="OK",_xlfn.NUMBERVALUE(Plantilla!BQ350),"")</f>
        <v/>
      </c>
      <c r="BT339" s="4">
        <f>IF($C339="OK",_xlfn.NUMBERVALUE(Plantilla!BR350),"")</f>
        <v/>
      </c>
      <c r="BU339" s="6">
        <f>IF($C339="OK",_xlfn.NUMBERVALUE(Plantilla!BS350),"")</f>
        <v/>
      </c>
      <c r="BV339" s="6">
        <f>IF($C339="OK",_xlfn.NUMBERVALUE(Plantilla!BT350),"")</f>
        <v/>
      </c>
      <c r="BW339" s="6">
        <f>IF($C339="OK",_xlfn.NUMBERVALUE(Plantilla!BU350),"")</f>
        <v/>
      </c>
      <c r="BX339" s="6">
        <f>IF($C339="OK",_xlfn.NUMBERVALUE(Plantilla!BV350),"")</f>
        <v/>
      </c>
      <c r="BY339" s="6">
        <f>IF($C339="OK",_xlfn.NUMBERVALUE(Plantilla!BW350),"")</f>
        <v/>
      </c>
      <c r="BZ339" s="6">
        <f>IF($C339="OK",_xlfn.NUMBERVALUE(Plantilla!BX350),"")</f>
        <v/>
      </c>
      <c r="CA339" s="6">
        <f>IF($C339="OK",_xlfn.NUMBERVALUE(Plantilla!BY350),"")</f>
        <v/>
      </c>
      <c r="CB339" s="6">
        <f>IF($C339="OK",_xlfn.NUMBERVALUE(Plantilla!BZ350),"")</f>
        <v/>
      </c>
      <c r="CC339" s="6">
        <f>IF($C339="OK",_xlfn.NUMBERVALUE(Plantilla!CA350),"")</f>
        <v/>
      </c>
      <c r="CD339" s="6">
        <f>IF($C339="OK",_xlfn.NUMBERVALUE(Plantilla!CB350),"")</f>
        <v/>
      </c>
      <c r="CE339" s="6">
        <f>IF($C339="OK",_xlfn.NUMBERVALUE(Plantilla!CC350),"")</f>
        <v/>
      </c>
      <c r="CF339" s="4">
        <f>IF($C339="OK",_xlfn.NUMBERVALUE(Plantilla!CD350),"")</f>
        <v/>
      </c>
      <c r="CG339" s="6">
        <f>IF($C339="OK",_xlfn.NUMBERVALUE(Plantilla!CE350),"")</f>
        <v/>
      </c>
      <c r="CH339" s="6">
        <f>IF($C339="OK",_xlfn.NUMBERVALUE(Plantilla!CF350),"")</f>
        <v/>
      </c>
      <c r="CI339" s="6">
        <f>IF($C339="OK",_xlfn.NUMBERVALUE(Plantilla!CG350),"")</f>
        <v/>
      </c>
      <c r="CJ339" s="6">
        <f>IF($C339="OK",_xlfn.NUMBERVALUE(Plantilla!CH350),"")</f>
        <v/>
      </c>
      <c r="CK339" s="6">
        <f>IF($C339="OK",_xlfn.NUMBERVALUE(Plantilla!CI350),"")</f>
        <v/>
      </c>
      <c r="CL339" s="6">
        <f>IF($C339="OK",_xlfn.NUMBERVALUE(Plantilla!CJ350),"")</f>
        <v/>
      </c>
      <c r="CM339">
        <f>IF($C339="OK",TEXT(Plantilla!CK350,"#"),"")</f>
        <v/>
      </c>
      <c r="CN339" s="6">
        <f>IF($C339="OK",_xlfn.NUMBERVALUE(Plantilla!CL350),"")</f>
        <v/>
      </c>
      <c r="CO339" s="6">
        <f>IF($C339="OK",_xlfn.NUMBERVALUE(Plantilla!CM350),"")</f>
        <v/>
      </c>
      <c r="CP339" s="110">
        <f>IF($C339="OK",_xlfn.NUMBERVALUE(Plantilla!CN350),"")</f>
        <v/>
      </c>
      <c r="CQ339" s="6">
        <f>IF($C339="OK",_xlfn.NUMBERVALUE(Plantilla!CO350),"")</f>
        <v/>
      </c>
      <c r="CR339" s="109">
        <f>IF($C339="OK",_xlfn.NUMBERVALUE(Plantilla!CP350),"")</f>
        <v/>
      </c>
      <c r="CS339" s="110">
        <f>IF($C339="OK",_xlfn.NUMBERVALUE(Plantilla!CQ350),"")</f>
        <v/>
      </c>
      <c r="CT339" s="6">
        <f>IF($C339="OK",_xlfn.NUMBERVALUE(Plantilla!CR350),"")</f>
        <v/>
      </c>
      <c r="CU339" s="109">
        <f>IF($C339="OK",_xlfn.NUMBERVALUE(Plantilla!CS350),"")</f>
        <v/>
      </c>
      <c r="CV339" s="110">
        <f>IF($C339="OK",_xlfn.NUMBERVALUE(Plantilla!CT350),"")</f>
        <v/>
      </c>
      <c r="CW339" s="6">
        <f>IF($C339="OK",_xlfn.NUMBERVALUE(Plantilla!CU350),"")</f>
        <v/>
      </c>
      <c r="CX339" s="82">
        <f>IF($C339="OK",_xlfn.NUMBERVALUE(Plantilla!CV350),"")</f>
        <v/>
      </c>
      <c r="CY339" s="6">
        <f>IF($C339="OK",_xlfn.NUMBERVALUE(Plantilla!CW350),"")</f>
        <v/>
      </c>
      <c r="CZ339" s="82">
        <f>IF($C339="OK",_xlfn.NUMBERVALUE(Plantilla!CX350),"")</f>
        <v/>
      </c>
      <c r="DA339" s="6">
        <f>IF($C339="OK",_xlfn.NUMBERVALUE(Plantilla!CY350),"")</f>
        <v/>
      </c>
      <c r="DB339" s="109">
        <f>IF($C339="OK",_xlfn.NUMBERVALUE(Plantilla!CZ350),"")</f>
        <v/>
      </c>
      <c r="DC339" s="6">
        <f>IF($C339="OK",_xlfn.NUMBERVALUE(Plantilla!DA350),"")</f>
        <v/>
      </c>
      <c r="DD339" s="6">
        <f>IF($C339="OK",TEXT(Plantilla!DB350,"#"),"")</f>
        <v/>
      </c>
      <c r="DE339" s="6">
        <f>IF($C339="OK",_xlfn.NUMBERVALUE(Plantilla!DC350),"")</f>
        <v/>
      </c>
      <c r="DF339" s="4">
        <f>IF($C339="OK",_xlfn.NUMBERVALUE(Plantilla!DD350),"")</f>
        <v/>
      </c>
      <c r="DG339" s="6">
        <f>IF($C339="OK",_xlfn.NUMBERVALUE(Plantilla!DE350),"")</f>
        <v/>
      </c>
      <c r="DH339" s="6">
        <f>IF($C339="OK",_xlfn.NUMBERVALUE(Plantilla!DF350),"")</f>
        <v/>
      </c>
      <c r="DI339" s="6">
        <f>IF($C339="OK",_xlfn.NUMBERVALUE(Plantilla!DG350),"")</f>
        <v/>
      </c>
      <c r="DJ339" s="6">
        <f>IF($C339="OK",_xlfn.NUMBERVALUE(Plantilla!DH350),"")</f>
        <v/>
      </c>
      <c r="DK339" s="6">
        <f>IF($C339="OK",_xlfn.NUMBERVALUE(Plantilla!DI350),"")</f>
        <v/>
      </c>
      <c r="DL339" s="6">
        <f>IF($C339="OK",_xlfn.NUMBERVALUE(Plantilla!DJ350),"")</f>
        <v/>
      </c>
      <c r="DM339" s="6">
        <f>IF($C339="OK",_xlfn.NUMBERVALUE(Plantilla!DK350),"")</f>
        <v/>
      </c>
      <c r="DN339" s="6">
        <f>IF($C339="OK",_xlfn.NUMBERVALUE(Plantilla!DL350),"")</f>
        <v/>
      </c>
      <c r="DO339" s="6">
        <f>IF($C339="OK",_xlfn.NUMBERVALUE(Plantilla!DM350),"")</f>
        <v/>
      </c>
      <c r="DP339" s="6">
        <f>IF($C339="OK",_xlfn.NUMBERVALUE(Plantilla!DN350),"")</f>
        <v/>
      </c>
      <c r="DQ339" s="6">
        <f>IF($C339="OK",_xlfn.NUMBERVALUE(Plantilla!DO350),"")</f>
        <v/>
      </c>
      <c r="DR339" s="6">
        <f>IF($C339="OK",_xlfn.NUMBERVALUE(Plantilla!DP350),"")</f>
        <v/>
      </c>
      <c r="DS339">
        <f>IF($C339="OK",TEXT(Plantilla!DR350,"#"),"")</f>
        <v/>
      </c>
      <c r="DT339" s="6" t="n"/>
    </row>
    <row r="340">
      <c r="A340">
        <f>IF(Plantilla!$I$6="¡Perfecto!, Guarda el archivo y adjúntalo a tu interfaz de Nómina Electrónica","OK","Error")</f>
        <v/>
      </c>
      <c r="B340">
        <f>IF(Plantilla!$I$6="¡Perfecto!, Guarda el archivo y adjúntalo a tu interfaz de Nómina Electrónica",MID(Plantilla!$D$2,SEARCH("V",Plantilla!$D$2),10),"")</f>
        <v/>
      </c>
      <c r="C340">
        <f>Plantilla!C351</f>
        <v/>
      </c>
      <c r="D340">
        <f>IF($C340="OK",Plantilla!B351,"")</f>
        <v/>
      </c>
      <c r="E340">
        <f>IF($C340="OK",
   VLOOKUP(Plantilla!$E$4,'Tablas '!$AP$4:$AT$6,5,FALSE),
"")</f>
        <v/>
      </c>
      <c r="F340">
        <f>IF($C340="OK",TEXT(Plantilla!D351,"#"),"")</f>
        <v/>
      </c>
      <c r="G340">
        <f>IF($C340="OK",
   VLOOKUP(Plantilla!E351,'Tablas '!$B$4:$C$14,2,FALSE),
"")</f>
        <v/>
      </c>
      <c r="H340">
        <f>IF($C340="OK",TEXT(Plantilla!F351,"#"),"")</f>
        <v/>
      </c>
      <c r="I340">
        <f>IF($C340="OK",TEXT(Plantilla!G351,"#"),"")</f>
        <v/>
      </c>
      <c r="J340">
        <f>IF($C340="OK",TEXT(Plantilla!H351,"#"),"")</f>
        <v/>
      </c>
      <c r="K340">
        <f>IF($C340="OK",TEXT(Plantilla!I351,"#"),"")</f>
        <v/>
      </c>
      <c r="L340">
        <f>IF($C340="OK",TEXT(Plantilla!J351,"#"),"")</f>
        <v/>
      </c>
      <c r="M340">
        <f>IF($C340="OK",TEXT(Plantilla!K351,"#"),"")</f>
        <v/>
      </c>
      <c r="N340">
        <f>IF($C340="OK",
   CONCATENATE(YEAR(Plantilla!L351),"-",TEXT(MONTH(Plantilla!L351),"00"),"-",TEXT(DAY(Plantilla!L351),"00")),
"")</f>
        <v/>
      </c>
      <c r="O340">
        <f>IF($C340="OK",_xlfn.NUMBERVALUE(Plantilla!M351),"")</f>
        <v/>
      </c>
      <c r="P340">
        <f>IF($C340="OK",
   IF(Plantilla!N351&lt;&gt;"",
      CONCATENATE(YEAR(Plantilla!N351),"-",TEXT(MONTH(Plantilla!N351),"00"),"-",TEXT(DAY(Plantilla!N351),"00")),
   ""),
"")</f>
        <v/>
      </c>
      <c r="Q340">
        <f>IF($C340="OK",
   VLOOKUP(Plantilla!O351,'Tablas '!$E$4:$F$19,2,FALSE),
"")</f>
        <v/>
      </c>
      <c r="R340">
        <f>IF($C340="OK",
   VLOOKUP(Plantilla!P351,'Tablas '!$H$4:$I$5,2,FALSE),
"")</f>
        <v/>
      </c>
      <c r="S340">
        <f>IF($C340="OK",
   VLOOKUP(Plantilla!Q351,'Tablas '!$K$4:$L$8,2,FALSE),
"")</f>
        <v/>
      </c>
      <c r="T340">
        <f>IF($C340="OK",
   VLOOKUP(Plantilla!R351,'Tablas '!$AE$4:$AF$6,2,FALSE),
"")</f>
        <v/>
      </c>
      <c r="U340">
        <f>IF($C340="OK",
   VLOOKUP(Plantilla!S351,'Tablas '!$AE$4:$AF$6,2,FALSE),
"")</f>
        <v/>
      </c>
      <c r="V340">
        <f>IF($C340="OK",TEXT(Plantilla!T351,"#"),"")</f>
        <v/>
      </c>
      <c r="W340" s="84">
        <f>IF($C340="OK",
   VLOOKUP(Plantilla!U351,'Tablas '!$AM$4:$AN$1126,2,FALSE),
"")</f>
        <v/>
      </c>
      <c r="X340">
        <f>IF($C340="OK",TEXT(Plantilla!V351,"#"),"")</f>
        <v/>
      </c>
      <c r="Y340">
        <f>IF($C340="OK",
   CONCATENATE(YEAR(Plantilla!W351),"-",TEXT(MONTH(Plantilla!W351),"00"),"-",TEXT(DAY(Plantilla!W351),"00")),
"")</f>
        <v/>
      </c>
      <c r="Z340">
        <f>IF($C340="OK",
   CONCATENATE(YEAR(Plantilla!X351),"-",TEXT(MONTH(Plantilla!X351),"00"),"-",TEXT(DAY(Plantilla!X351),"00")),
"")</f>
        <v/>
      </c>
      <c r="AA340">
        <f>IF($C340="OK",
   TEXT(VLOOKUP(Plantilla!Y351,'Tablas '!$Q$4:$R$9,2,FALSE),"#"),
"")</f>
        <v/>
      </c>
      <c r="AB340">
        <f>IF($C340="OK",
   CONCATENATE(YEAR(Plantilla!Z351),"-",TEXT(MONTH(Plantilla!Z351),"00"),"-",TEXT(DAY(Plantilla!Z351),"00")),
"")</f>
        <v/>
      </c>
      <c r="AC340">
        <f>IF($C340="OK",
   TEXT(VLOOKUP(Plantilla!AA351,'Tablas '!$T$4:$U$13,2,FALSE),"#"),
"")</f>
        <v/>
      </c>
      <c r="AD340">
        <f>IF($C340="OK",TEXT(Plantilla!AB351,"#"),"")</f>
        <v/>
      </c>
      <c r="AE340">
        <f>IF($C340="OK",
   IF(Plantilla!AC351&lt;&gt;"",
      TEXT(VLOOKUP(Plantilla!AC351,'Tablas '!$W$4:$X$7,2,FALSE),"#"),
   ""),
"")</f>
        <v/>
      </c>
      <c r="AF340">
        <f>IF($C340="OK",TEXT(Plantilla!AD351,"#"),"")</f>
        <v/>
      </c>
      <c r="AG340" s="6">
        <f>IF($C340="OK",_xlfn.NUMBERVALUE(Plantilla!AE351),"")</f>
        <v/>
      </c>
      <c r="AH340" s="4">
        <f>IF($C340="OK",_xlfn.NUMBERVALUE(Plantilla!AF351),"")</f>
        <v/>
      </c>
      <c r="AI340" s="6">
        <f>IF($C340="OK",_xlfn.NUMBERVALUE(Plantilla!AG351),"")</f>
        <v/>
      </c>
      <c r="AJ340" s="6">
        <f>IF($C340="OK",_xlfn.NUMBERVALUE(Plantilla!AH351),"")</f>
        <v/>
      </c>
      <c r="AK340" s="6">
        <f>IF($C340="OK",_xlfn.NUMBERVALUE(Plantilla!AI351),"")</f>
        <v/>
      </c>
      <c r="AL340" s="6">
        <f>IF($C340="OK",_xlfn.NUMBERVALUE(Plantilla!AJ351),"")</f>
        <v/>
      </c>
      <c r="AM340" s="4">
        <f>IF($C340="OK",_xlfn.NUMBERVALUE(Plantilla!AK351),"")</f>
        <v/>
      </c>
      <c r="AN340" s="6">
        <f>IF($C340="OK",_xlfn.NUMBERVALUE(Plantilla!AL351),"")</f>
        <v/>
      </c>
      <c r="AO340" s="4">
        <f>IF($C340="OK",_xlfn.NUMBERVALUE(Plantilla!AM351),"")</f>
        <v/>
      </c>
      <c r="AP340" s="6">
        <f>IF($C340="OK",_xlfn.NUMBERVALUE(Plantilla!AN351),"")</f>
        <v/>
      </c>
      <c r="AQ340" s="4">
        <f>IF($C340="OK",_xlfn.NUMBERVALUE(Plantilla!AO351),"")</f>
        <v/>
      </c>
      <c r="AR340" s="6">
        <f>IF($C340="OK",_xlfn.NUMBERVALUE(Plantilla!AP351),"")</f>
        <v/>
      </c>
      <c r="AS340" s="4">
        <f>IF($C340="OK",_xlfn.NUMBERVALUE(Plantilla!AQ351),"")</f>
        <v/>
      </c>
      <c r="AT340" s="6">
        <f>IF($C340="OK",_xlfn.NUMBERVALUE(Plantilla!AR351),"")</f>
        <v/>
      </c>
      <c r="AU340" s="4">
        <f>IF($C340="OK",_xlfn.NUMBERVALUE(Plantilla!AS351),"")</f>
        <v/>
      </c>
      <c r="AV340" s="6">
        <f>IF($C340="OK",_xlfn.NUMBERVALUE(Plantilla!AT351),"")</f>
        <v/>
      </c>
      <c r="AW340" s="4">
        <f>IF($C340="OK",_xlfn.NUMBERVALUE(Plantilla!AU351),"")</f>
        <v/>
      </c>
      <c r="AX340" s="6">
        <f>IF($C340="OK",_xlfn.NUMBERVALUE(Plantilla!AV351),"")</f>
        <v/>
      </c>
      <c r="AY340" s="4">
        <f>IF($C340="OK",_xlfn.NUMBERVALUE(Plantilla!AW351),"")</f>
        <v/>
      </c>
      <c r="AZ340" s="6">
        <f>IF($C340="OK",_xlfn.NUMBERVALUE(Plantilla!AX351),"")</f>
        <v/>
      </c>
      <c r="BA340">
        <f>IF($C340="OK",_xlfn.NUMBERVALUE(Plantilla!AY351),"")</f>
        <v/>
      </c>
      <c r="BB340">
        <f>IF($C340="OK",_xlfn.NUMBERVALUE(Plantilla!AZ351),"")</f>
        <v/>
      </c>
      <c r="BC340" s="4">
        <f>IF($C340="OK",_xlfn.NUMBERVALUE(Plantilla!BA351),"")</f>
        <v/>
      </c>
      <c r="BD340" s="6">
        <f>IF($C340="OK",_xlfn.NUMBERVALUE(Plantilla!BB351),"")</f>
        <v/>
      </c>
      <c r="BE340" s="4">
        <f>IF($C340="OK",_xlfn.NUMBERVALUE(Plantilla!BC351),"")</f>
        <v/>
      </c>
      <c r="BF340" s="6">
        <f>IF($C340="OK",_xlfn.NUMBERVALUE(Plantilla!BD351),"")</f>
        <v/>
      </c>
      <c r="BG340" s="4">
        <f>IF($C340="OK",_xlfn.NUMBERVALUE(Plantilla!BE351),"")</f>
        <v/>
      </c>
      <c r="BH340" s="6">
        <f>IF($C340="OK",_xlfn.NUMBERVALUE(Plantilla!BF351),"")</f>
        <v/>
      </c>
      <c r="BI340" s="110">
        <f>IF($C340="OK",_xlfn.NUMBERVALUE(Plantilla!BG351),"")</f>
        <v/>
      </c>
      <c r="BJ340" s="6">
        <f>IF($C340="OK",_xlfn.NUMBERVALUE(Plantilla!BH351),"")</f>
        <v/>
      </c>
      <c r="BK340" s="109">
        <f>IF($C340="OK",_xlfn.NUMBERVALUE(Plantilla!BI351),"")</f>
        <v/>
      </c>
      <c r="BL340" s="6">
        <f>IF($C340="OK",
   IF(Plantilla!BJ351&lt;&gt;"",
      TEXT(VLOOKUP(Plantilla!BJ351,'Tablas '!$Z$4:$AA$6,2,FALSE),"#"),
   ""),
"")</f>
        <v/>
      </c>
      <c r="BM340" s="4">
        <f>IF($C340="OK",_xlfn.NUMBERVALUE(Plantilla!BK351),"")</f>
        <v/>
      </c>
      <c r="BN340" s="4">
        <f>IF($C340="OK",_xlfn.NUMBERVALUE(Plantilla!BL351),"")</f>
        <v/>
      </c>
      <c r="BO340" s="6">
        <f>IF($C340="OK",_xlfn.NUMBERVALUE(Plantilla!BM351),"")</f>
        <v/>
      </c>
      <c r="BP340" s="4">
        <f>IF($C340="OK",_xlfn.NUMBERVALUE(Plantilla!BN351),"")</f>
        <v/>
      </c>
      <c r="BQ340" s="6">
        <f>IF($C340="OK",_xlfn.NUMBERVALUE(Plantilla!BO351),"")</f>
        <v/>
      </c>
      <c r="BR340" s="4">
        <f>IF($C340="OK",_xlfn.NUMBERVALUE(Plantilla!BP351),"")</f>
        <v/>
      </c>
      <c r="BS340" s="6">
        <f>IF($C340="OK",_xlfn.NUMBERVALUE(Plantilla!BQ351),"")</f>
        <v/>
      </c>
      <c r="BT340" s="4">
        <f>IF($C340="OK",_xlfn.NUMBERVALUE(Plantilla!BR351),"")</f>
        <v/>
      </c>
      <c r="BU340" s="6">
        <f>IF($C340="OK",_xlfn.NUMBERVALUE(Plantilla!BS351),"")</f>
        <v/>
      </c>
      <c r="BV340" s="6">
        <f>IF($C340="OK",_xlfn.NUMBERVALUE(Plantilla!BT351),"")</f>
        <v/>
      </c>
      <c r="BW340" s="6">
        <f>IF($C340="OK",_xlfn.NUMBERVALUE(Plantilla!BU351),"")</f>
        <v/>
      </c>
      <c r="BX340" s="6">
        <f>IF($C340="OK",_xlfn.NUMBERVALUE(Plantilla!BV351),"")</f>
        <v/>
      </c>
      <c r="BY340" s="6">
        <f>IF($C340="OK",_xlfn.NUMBERVALUE(Plantilla!BW351),"")</f>
        <v/>
      </c>
      <c r="BZ340" s="6">
        <f>IF($C340="OK",_xlfn.NUMBERVALUE(Plantilla!BX351),"")</f>
        <v/>
      </c>
      <c r="CA340" s="6">
        <f>IF($C340="OK",_xlfn.NUMBERVALUE(Plantilla!BY351),"")</f>
        <v/>
      </c>
      <c r="CB340" s="6">
        <f>IF($C340="OK",_xlfn.NUMBERVALUE(Plantilla!BZ351),"")</f>
        <v/>
      </c>
      <c r="CC340" s="6">
        <f>IF($C340="OK",_xlfn.NUMBERVALUE(Plantilla!CA351),"")</f>
        <v/>
      </c>
      <c r="CD340" s="6">
        <f>IF($C340="OK",_xlfn.NUMBERVALUE(Plantilla!CB351),"")</f>
        <v/>
      </c>
      <c r="CE340" s="6">
        <f>IF($C340="OK",_xlfn.NUMBERVALUE(Plantilla!CC351),"")</f>
        <v/>
      </c>
      <c r="CF340" s="4">
        <f>IF($C340="OK",_xlfn.NUMBERVALUE(Plantilla!CD351),"")</f>
        <v/>
      </c>
      <c r="CG340" s="6">
        <f>IF($C340="OK",_xlfn.NUMBERVALUE(Plantilla!CE351),"")</f>
        <v/>
      </c>
      <c r="CH340" s="6">
        <f>IF($C340="OK",_xlfn.NUMBERVALUE(Plantilla!CF351),"")</f>
        <v/>
      </c>
      <c r="CI340" s="6">
        <f>IF($C340="OK",_xlfn.NUMBERVALUE(Plantilla!CG351),"")</f>
        <v/>
      </c>
      <c r="CJ340" s="6">
        <f>IF($C340="OK",_xlfn.NUMBERVALUE(Plantilla!CH351),"")</f>
        <v/>
      </c>
      <c r="CK340" s="6">
        <f>IF($C340="OK",_xlfn.NUMBERVALUE(Plantilla!CI351),"")</f>
        <v/>
      </c>
      <c r="CL340" s="6">
        <f>IF($C340="OK",_xlfn.NUMBERVALUE(Plantilla!CJ351),"")</f>
        <v/>
      </c>
      <c r="CM340">
        <f>IF($C340="OK",TEXT(Plantilla!CK351,"#"),"")</f>
        <v/>
      </c>
      <c r="CN340" s="6">
        <f>IF($C340="OK",_xlfn.NUMBERVALUE(Plantilla!CL351),"")</f>
        <v/>
      </c>
      <c r="CO340" s="6">
        <f>IF($C340="OK",_xlfn.NUMBERVALUE(Plantilla!CM351),"")</f>
        <v/>
      </c>
      <c r="CP340" s="110">
        <f>IF($C340="OK",_xlfn.NUMBERVALUE(Plantilla!CN351),"")</f>
        <v/>
      </c>
      <c r="CQ340" s="6">
        <f>IF($C340="OK",_xlfn.NUMBERVALUE(Plantilla!CO351),"")</f>
        <v/>
      </c>
      <c r="CR340" s="109">
        <f>IF($C340="OK",_xlfn.NUMBERVALUE(Plantilla!CP351),"")</f>
        <v/>
      </c>
      <c r="CS340" s="110">
        <f>IF($C340="OK",_xlfn.NUMBERVALUE(Plantilla!CQ351),"")</f>
        <v/>
      </c>
      <c r="CT340" s="6">
        <f>IF($C340="OK",_xlfn.NUMBERVALUE(Plantilla!CR351),"")</f>
        <v/>
      </c>
      <c r="CU340" s="109">
        <f>IF($C340="OK",_xlfn.NUMBERVALUE(Plantilla!CS351),"")</f>
        <v/>
      </c>
      <c r="CV340" s="110">
        <f>IF($C340="OK",_xlfn.NUMBERVALUE(Plantilla!CT351),"")</f>
        <v/>
      </c>
      <c r="CW340" s="6">
        <f>IF($C340="OK",_xlfn.NUMBERVALUE(Plantilla!CU351),"")</f>
        <v/>
      </c>
      <c r="CX340" s="82">
        <f>IF($C340="OK",_xlfn.NUMBERVALUE(Plantilla!CV351),"")</f>
        <v/>
      </c>
      <c r="CY340" s="6">
        <f>IF($C340="OK",_xlfn.NUMBERVALUE(Plantilla!CW351),"")</f>
        <v/>
      </c>
      <c r="CZ340" s="82">
        <f>IF($C340="OK",_xlfn.NUMBERVALUE(Plantilla!CX351),"")</f>
        <v/>
      </c>
      <c r="DA340" s="6">
        <f>IF($C340="OK",_xlfn.NUMBERVALUE(Plantilla!CY351),"")</f>
        <v/>
      </c>
      <c r="DB340" s="109">
        <f>IF($C340="OK",_xlfn.NUMBERVALUE(Plantilla!CZ351),"")</f>
        <v/>
      </c>
      <c r="DC340" s="6">
        <f>IF($C340="OK",_xlfn.NUMBERVALUE(Plantilla!DA351),"")</f>
        <v/>
      </c>
      <c r="DD340" s="6">
        <f>IF($C340="OK",TEXT(Plantilla!DB351,"#"),"")</f>
        <v/>
      </c>
      <c r="DE340" s="6">
        <f>IF($C340="OK",_xlfn.NUMBERVALUE(Plantilla!DC351),"")</f>
        <v/>
      </c>
      <c r="DF340" s="4">
        <f>IF($C340="OK",_xlfn.NUMBERVALUE(Plantilla!DD351),"")</f>
        <v/>
      </c>
      <c r="DG340" s="6">
        <f>IF($C340="OK",_xlfn.NUMBERVALUE(Plantilla!DE351),"")</f>
        <v/>
      </c>
      <c r="DH340" s="6">
        <f>IF($C340="OK",_xlfn.NUMBERVALUE(Plantilla!DF351),"")</f>
        <v/>
      </c>
      <c r="DI340" s="6">
        <f>IF($C340="OK",_xlfn.NUMBERVALUE(Plantilla!DG351),"")</f>
        <v/>
      </c>
      <c r="DJ340" s="6">
        <f>IF($C340="OK",_xlfn.NUMBERVALUE(Plantilla!DH351),"")</f>
        <v/>
      </c>
      <c r="DK340" s="6">
        <f>IF($C340="OK",_xlfn.NUMBERVALUE(Plantilla!DI351),"")</f>
        <v/>
      </c>
      <c r="DL340" s="6">
        <f>IF($C340="OK",_xlfn.NUMBERVALUE(Plantilla!DJ351),"")</f>
        <v/>
      </c>
      <c r="DM340" s="6">
        <f>IF($C340="OK",_xlfn.NUMBERVALUE(Plantilla!DK351),"")</f>
        <v/>
      </c>
      <c r="DN340" s="6">
        <f>IF($C340="OK",_xlfn.NUMBERVALUE(Plantilla!DL351),"")</f>
        <v/>
      </c>
      <c r="DO340" s="6">
        <f>IF($C340="OK",_xlfn.NUMBERVALUE(Plantilla!DM351),"")</f>
        <v/>
      </c>
      <c r="DP340" s="6">
        <f>IF($C340="OK",_xlfn.NUMBERVALUE(Plantilla!DN351),"")</f>
        <v/>
      </c>
      <c r="DQ340" s="6">
        <f>IF($C340="OK",_xlfn.NUMBERVALUE(Plantilla!DO351),"")</f>
        <v/>
      </c>
      <c r="DR340" s="6">
        <f>IF($C340="OK",_xlfn.NUMBERVALUE(Plantilla!DP351),"")</f>
        <v/>
      </c>
      <c r="DS340">
        <f>IF($C340="OK",TEXT(Plantilla!DR351,"#"),"")</f>
        <v/>
      </c>
      <c r="DT340" s="6" t="n"/>
    </row>
    <row r="341">
      <c r="A341">
        <f>IF(Plantilla!$I$6="¡Perfecto!, Guarda el archivo y adjúntalo a tu interfaz de Nómina Electrónica","OK","Error")</f>
        <v/>
      </c>
      <c r="B341">
        <f>IF(Plantilla!$I$6="¡Perfecto!, Guarda el archivo y adjúntalo a tu interfaz de Nómina Electrónica",MID(Plantilla!$D$2,SEARCH("V",Plantilla!$D$2),10),"")</f>
        <v/>
      </c>
      <c r="C341">
        <f>Plantilla!C352</f>
        <v/>
      </c>
      <c r="D341">
        <f>IF($C341="OK",Plantilla!B352,"")</f>
        <v/>
      </c>
      <c r="E341">
        <f>IF($C341="OK",
   VLOOKUP(Plantilla!$E$4,'Tablas '!$AP$4:$AT$6,5,FALSE),
"")</f>
        <v/>
      </c>
      <c r="F341">
        <f>IF($C341="OK",TEXT(Plantilla!D352,"#"),"")</f>
        <v/>
      </c>
      <c r="G341">
        <f>IF($C341="OK",
   VLOOKUP(Plantilla!E352,'Tablas '!$B$4:$C$14,2,FALSE),
"")</f>
        <v/>
      </c>
      <c r="H341">
        <f>IF($C341="OK",TEXT(Plantilla!F352,"#"),"")</f>
        <v/>
      </c>
      <c r="I341">
        <f>IF($C341="OK",TEXT(Plantilla!G352,"#"),"")</f>
        <v/>
      </c>
      <c r="J341">
        <f>IF($C341="OK",TEXT(Plantilla!H352,"#"),"")</f>
        <v/>
      </c>
      <c r="K341">
        <f>IF($C341="OK",TEXT(Plantilla!I352,"#"),"")</f>
        <v/>
      </c>
      <c r="L341">
        <f>IF($C341="OK",TEXT(Plantilla!J352,"#"),"")</f>
        <v/>
      </c>
      <c r="M341">
        <f>IF($C341="OK",TEXT(Plantilla!K352,"#"),"")</f>
        <v/>
      </c>
      <c r="N341">
        <f>IF($C341="OK",
   CONCATENATE(YEAR(Plantilla!L352),"-",TEXT(MONTH(Plantilla!L352),"00"),"-",TEXT(DAY(Plantilla!L352),"00")),
"")</f>
        <v/>
      </c>
      <c r="O341">
        <f>IF($C341="OK",_xlfn.NUMBERVALUE(Plantilla!M352),"")</f>
        <v/>
      </c>
      <c r="P341">
        <f>IF($C341="OK",
   IF(Plantilla!N352&lt;&gt;"",
      CONCATENATE(YEAR(Plantilla!N352),"-",TEXT(MONTH(Plantilla!N352),"00"),"-",TEXT(DAY(Plantilla!N352),"00")),
   ""),
"")</f>
        <v/>
      </c>
      <c r="Q341">
        <f>IF($C341="OK",
   VLOOKUP(Plantilla!O352,'Tablas '!$E$4:$F$19,2,FALSE),
"")</f>
        <v/>
      </c>
      <c r="R341">
        <f>IF($C341="OK",
   VLOOKUP(Plantilla!P352,'Tablas '!$H$4:$I$5,2,FALSE),
"")</f>
        <v/>
      </c>
      <c r="S341">
        <f>IF($C341="OK",
   VLOOKUP(Plantilla!Q352,'Tablas '!$K$4:$L$8,2,FALSE),
"")</f>
        <v/>
      </c>
      <c r="T341">
        <f>IF($C341="OK",
   VLOOKUP(Plantilla!R352,'Tablas '!$AE$4:$AF$6,2,FALSE),
"")</f>
        <v/>
      </c>
      <c r="U341">
        <f>IF($C341="OK",
   VLOOKUP(Plantilla!S352,'Tablas '!$AE$4:$AF$6,2,FALSE),
"")</f>
        <v/>
      </c>
      <c r="V341">
        <f>IF($C341="OK",TEXT(Plantilla!T352,"#"),"")</f>
        <v/>
      </c>
      <c r="W341" s="84">
        <f>IF($C341="OK",
   VLOOKUP(Plantilla!U352,'Tablas '!$AM$4:$AN$1126,2,FALSE),
"")</f>
        <v/>
      </c>
      <c r="X341">
        <f>IF($C341="OK",TEXT(Plantilla!V352,"#"),"")</f>
        <v/>
      </c>
      <c r="Y341">
        <f>IF($C341="OK",
   CONCATENATE(YEAR(Plantilla!W352),"-",TEXT(MONTH(Plantilla!W352),"00"),"-",TEXT(DAY(Plantilla!W352),"00")),
"")</f>
        <v/>
      </c>
      <c r="Z341">
        <f>IF($C341="OK",
   CONCATENATE(YEAR(Plantilla!X352),"-",TEXT(MONTH(Plantilla!X352),"00"),"-",TEXT(DAY(Plantilla!X352),"00")),
"")</f>
        <v/>
      </c>
      <c r="AA341">
        <f>IF($C341="OK",
   TEXT(VLOOKUP(Plantilla!Y352,'Tablas '!$Q$4:$R$9,2,FALSE),"#"),
"")</f>
        <v/>
      </c>
      <c r="AB341">
        <f>IF($C341="OK",
   CONCATENATE(YEAR(Plantilla!Z352),"-",TEXT(MONTH(Plantilla!Z352),"00"),"-",TEXT(DAY(Plantilla!Z352),"00")),
"")</f>
        <v/>
      </c>
      <c r="AC341">
        <f>IF($C341="OK",
   TEXT(VLOOKUP(Plantilla!AA352,'Tablas '!$T$4:$U$13,2,FALSE),"#"),
"")</f>
        <v/>
      </c>
      <c r="AD341">
        <f>IF($C341="OK",TEXT(Plantilla!AB352,"#"),"")</f>
        <v/>
      </c>
      <c r="AE341">
        <f>IF($C341="OK",
   IF(Plantilla!AC352&lt;&gt;"",
      TEXT(VLOOKUP(Plantilla!AC352,'Tablas '!$W$4:$X$7,2,FALSE),"#"),
   ""),
"")</f>
        <v/>
      </c>
      <c r="AF341">
        <f>IF($C341="OK",TEXT(Plantilla!AD352,"#"),"")</f>
        <v/>
      </c>
      <c r="AG341" s="6">
        <f>IF($C341="OK",_xlfn.NUMBERVALUE(Plantilla!AE352),"")</f>
        <v/>
      </c>
      <c r="AH341" s="4">
        <f>IF($C341="OK",_xlfn.NUMBERVALUE(Plantilla!AF352),"")</f>
        <v/>
      </c>
      <c r="AI341" s="6">
        <f>IF($C341="OK",_xlfn.NUMBERVALUE(Plantilla!AG352),"")</f>
        <v/>
      </c>
      <c r="AJ341" s="6">
        <f>IF($C341="OK",_xlfn.NUMBERVALUE(Plantilla!AH352),"")</f>
        <v/>
      </c>
      <c r="AK341" s="6">
        <f>IF($C341="OK",_xlfn.NUMBERVALUE(Plantilla!AI352),"")</f>
        <v/>
      </c>
      <c r="AL341" s="6">
        <f>IF($C341="OK",_xlfn.NUMBERVALUE(Plantilla!AJ352),"")</f>
        <v/>
      </c>
      <c r="AM341" s="4">
        <f>IF($C341="OK",_xlfn.NUMBERVALUE(Plantilla!AK352),"")</f>
        <v/>
      </c>
      <c r="AN341" s="6">
        <f>IF($C341="OK",_xlfn.NUMBERVALUE(Plantilla!AL352),"")</f>
        <v/>
      </c>
      <c r="AO341" s="4">
        <f>IF($C341="OK",_xlfn.NUMBERVALUE(Plantilla!AM352),"")</f>
        <v/>
      </c>
      <c r="AP341" s="6">
        <f>IF($C341="OK",_xlfn.NUMBERVALUE(Plantilla!AN352),"")</f>
        <v/>
      </c>
      <c r="AQ341" s="4">
        <f>IF($C341="OK",_xlfn.NUMBERVALUE(Plantilla!AO352),"")</f>
        <v/>
      </c>
      <c r="AR341" s="6">
        <f>IF($C341="OK",_xlfn.NUMBERVALUE(Plantilla!AP352),"")</f>
        <v/>
      </c>
      <c r="AS341" s="4">
        <f>IF($C341="OK",_xlfn.NUMBERVALUE(Plantilla!AQ352),"")</f>
        <v/>
      </c>
      <c r="AT341" s="6">
        <f>IF($C341="OK",_xlfn.NUMBERVALUE(Plantilla!AR352),"")</f>
        <v/>
      </c>
      <c r="AU341" s="4">
        <f>IF($C341="OK",_xlfn.NUMBERVALUE(Plantilla!AS352),"")</f>
        <v/>
      </c>
      <c r="AV341" s="6">
        <f>IF($C341="OK",_xlfn.NUMBERVALUE(Plantilla!AT352),"")</f>
        <v/>
      </c>
      <c r="AW341" s="4">
        <f>IF($C341="OK",_xlfn.NUMBERVALUE(Plantilla!AU352),"")</f>
        <v/>
      </c>
      <c r="AX341" s="6">
        <f>IF($C341="OK",_xlfn.NUMBERVALUE(Plantilla!AV352),"")</f>
        <v/>
      </c>
      <c r="AY341" s="4">
        <f>IF($C341="OK",_xlfn.NUMBERVALUE(Plantilla!AW352),"")</f>
        <v/>
      </c>
      <c r="AZ341" s="6">
        <f>IF($C341="OK",_xlfn.NUMBERVALUE(Plantilla!AX352),"")</f>
        <v/>
      </c>
      <c r="BA341">
        <f>IF($C341="OK",_xlfn.NUMBERVALUE(Plantilla!AY352),"")</f>
        <v/>
      </c>
      <c r="BB341">
        <f>IF($C341="OK",_xlfn.NUMBERVALUE(Plantilla!AZ352),"")</f>
        <v/>
      </c>
      <c r="BC341" s="4">
        <f>IF($C341="OK",_xlfn.NUMBERVALUE(Plantilla!BA352),"")</f>
        <v/>
      </c>
      <c r="BD341" s="6">
        <f>IF($C341="OK",_xlfn.NUMBERVALUE(Plantilla!BB352),"")</f>
        <v/>
      </c>
      <c r="BE341" s="4">
        <f>IF($C341="OK",_xlfn.NUMBERVALUE(Plantilla!BC352),"")</f>
        <v/>
      </c>
      <c r="BF341" s="6">
        <f>IF($C341="OK",_xlfn.NUMBERVALUE(Plantilla!BD352),"")</f>
        <v/>
      </c>
      <c r="BG341" s="4">
        <f>IF($C341="OK",_xlfn.NUMBERVALUE(Plantilla!BE352),"")</f>
        <v/>
      </c>
      <c r="BH341" s="6">
        <f>IF($C341="OK",_xlfn.NUMBERVALUE(Plantilla!BF352),"")</f>
        <v/>
      </c>
      <c r="BI341" s="110">
        <f>IF($C341="OK",_xlfn.NUMBERVALUE(Plantilla!BG352),"")</f>
        <v/>
      </c>
      <c r="BJ341" s="6">
        <f>IF($C341="OK",_xlfn.NUMBERVALUE(Plantilla!BH352),"")</f>
        <v/>
      </c>
      <c r="BK341" s="109">
        <f>IF($C341="OK",_xlfn.NUMBERVALUE(Plantilla!BI352),"")</f>
        <v/>
      </c>
      <c r="BL341" s="6">
        <f>IF($C341="OK",
   IF(Plantilla!BJ352&lt;&gt;"",
      TEXT(VLOOKUP(Plantilla!BJ352,'Tablas '!$Z$4:$AA$6,2,FALSE),"#"),
   ""),
"")</f>
        <v/>
      </c>
      <c r="BM341" s="4">
        <f>IF($C341="OK",_xlfn.NUMBERVALUE(Plantilla!BK352),"")</f>
        <v/>
      </c>
      <c r="BN341" s="4">
        <f>IF($C341="OK",_xlfn.NUMBERVALUE(Plantilla!BL352),"")</f>
        <v/>
      </c>
      <c r="BO341" s="6">
        <f>IF($C341="OK",_xlfn.NUMBERVALUE(Plantilla!BM352),"")</f>
        <v/>
      </c>
      <c r="BP341" s="4">
        <f>IF($C341="OK",_xlfn.NUMBERVALUE(Plantilla!BN352),"")</f>
        <v/>
      </c>
      <c r="BQ341" s="6">
        <f>IF($C341="OK",_xlfn.NUMBERVALUE(Plantilla!BO352),"")</f>
        <v/>
      </c>
      <c r="BR341" s="4">
        <f>IF($C341="OK",_xlfn.NUMBERVALUE(Plantilla!BP352),"")</f>
        <v/>
      </c>
      <c r="BS341" s="6">
        <f>IF($C341="OK",_xlfn.NUMBERVALUE(Plantilla!BQ352),"")</f>
        <v/>
      </c>
      <c r="BT341" s="4">
        <f>IF($C341="OK",_xlfn.NUMBERVALUE(Plantilla!BR352),"")</f>
        <v/>
      </c>
      <c r="BU341" s="6">
        <f>IF($C341="OK",_xlfn.NUMBERVALUE(Plantilla!BS352),"")</f>
        <v/>
      </c>
      <c r="BV341" s="6">
        <f>IF($C341="OK",_xlfn.NUMBERVALUE(Plantilla!BT352),"")</f>
        <v/>
      </c>
      <c r="BW341" s="6">
        <f>IF($C341="OK",_xlfn.NUMBERVALUE(Plantilla!BU352),"")</f>
        <v/>
      </c>
      <c r="BX341" s="6">
        <f>IF($C341="OK",_xlfn.NUMBERVALUE(Plantilla!BV352),"")</f>
        <v/>
      </c>
      <c r="BY341" s="6">
        <f>IF($C341="OK",_xlfn.NUMBERVALUE(Plantilla!BW352),"")</f>
        <v/>
      </c>
      <c r="BZ341" s="6">
        <f>IF($C341="OK",_xlfn.NUMBERVALUE(Plantilla!BX352),"")</f>
        <v/>
      </c>
      <c r="CA341" s="6">
        <f>IF($C341="OK",_xlfn.NUMBERVALUE(Plantilla!BY352),"")</f>
        <v/>
      </c>
      <c r="CB341" s="6">
        <f>IF($C341="OK",_xlfn.NUMBERVALUE(Plantilla!BZ352),"")</f>
        <v/>
      </c>
      <c r="CC341" s="6">
        <f>IF($C341="OK",_xlfn.NUMBERVALUE(Plantilla!CA352),"")</f>
        <v/>
      </c>
      <c r="CD341" s="6">
        <f>IF($C341="OK",_xlfn.NUMBERVALUE(Plantilla!CB352),"")</f>
        <v/>
      </c>
      <c r="CE341" s="6">
        <f>IF($C341="OK",_xlfn.NUMBERVALUE(Plantilla!CC352),"")</f>
        <v/>
      </c>
      <c r="CF341" s="4">
        <f>IF($C341="OK",_xlfn.NUMBERVALUE(Plantilla!CD352),"")</f>
        <v/>
      </c>
      <c r="CG341" s="6">
        <f>IF($C341="OK",_xlfn.NUMBERVALUE(Plantilla!CE352),"")</f>
        <v/>
      </c>
      <c r="CH341" s="6">
        <f>IF($C341="OK",_xlfn.NUMBERVALUE(Plantilla!CF352),"")</f>
        <v/>
      </c>
      <c r="CI341" s="6">
        <f>IF($C341="OK",_xlfn.NUMBERVALUE(Plantilla!CG352),"")</f>
        <v/>
      </c>
      <c r="CJ341" s="6">
        <f>IF($C341="OK",_xlfn.NUMBERVALUE(Plantilla!CH352),"")</f>
        <v/>
      </c>
      <c r="CK341" s="6">
        <f>IF($C341="OK",_xlfn.NUMBERVALUE(Plantilla!CI352),"")</f>
        <v/>
      </c>
      <c r="CL341" s="6">
        <f>IF($C341="OK",_xlfn.NUMBERVALUE(Plantilla!CJ352),"")</f>
        <v/>
      </c>
      <c r="CM341">
        <f>IF($C341="OK",TEXT(Plantilla!CK352,"#"),"")</f>
        <v/>
      </c>
      <c r="CN341" s="6">
        <f>IF($C341="OK",_xlfn.NUMBERVALUE(Plantilla!CL352),"")</f>
        <v/>
      </c>
      <c r="CO341" s="6">
        <f>IF($C341="OK",_xlfn.NUMBERVALUE(Plantilla!CM352),"")</f>
        <v/>
      </c>
      <c r="CP341" s="110">
        <f>IF($C341="OK",_xlfn.NUMBERVALUE(Plantilla!CN352),"")</f>
        <v/>
      </c>
      <c r="CQ341" s="6">
        <f>IF($C341="OK",_xlfn.NUMBERVALUE(Plantilla!CO352),"")</f>
        <v/>
      </c>
      <c r="CR341" s="109">
        <f>IF($C341="OK",_xlfn.NUMBERVALUE(Plantilla!CP352),"")</f>
        <v/>
      </c>
      <c r="CS341" s="110">
        <f>IF($C341="OK",_xlfn.NUMBERVALUE(Plantilla!CQ352),"")</f>
        <v/>
      </c>
      <c r="CT341" s="6">
        <f>IF($C341="OK",_xlfn.NUMBERVALUE(Plantilla!CR352),"")</f>
        <v/>
      </c>
      <c r="CU341" s="109">
        <f>IF($C341="OK",_xlfn.NUMBERVALUE(Plantilla!CS352),"")</f>
        <v/>
      </c>
      <c r="CV341" s="110">
        <f>IF($C341="OK",_xlfn.NUMBERVALUE(Plantilla!CT352),"")</f>
        <v/>
      </c>
      <c r="CW341" s="6">
        <f>IF($C341="OK",_xlfn.NUMBERVALUE(Plantilla!CU352),"")</f>
        <v/>
      </c>
      <c r="CX341" s="82">
        <f>IF($C341="OK",_xlfn.NUMBERVALUE(Plantilla!CV352),"")</f>
        <v/>
      </c>
      <c r="CY341" s="6">
        <f>IF($C341="OK",_xlfn.NUMBERVALUE(Plantilla!CW352),"")</f>
        <v/>
      </c>
      <c r="CZ341" s="82">
        <f>IF($C341="OK",_xlfn.NUMBERVALUE(Plantilla!CX352),"")</f>
        <v/>
      </c>
      <c r="DA341" s="6">
        <f>IF($C341="OK",_xlfn.NUMBERVALUE(Plantilla!CY352),"")</f>
        <v/>
      </c>
      <c r="DB341" s="109">
        <f>IF($C341="OK",_xlfn.NUMBERVALUE(Plantilla!CZ352),"")</f>
        <v/>
      </c>
      <c r="DC341" s="6">
        <f>IF($C341="OK",_xlfn.NUMBERVALUE(Plantilla!DA352),"")</f>
        <v/>
      </c>
      <c r="DD341" s="6">
        <f>IF($C341="OK",TEXT(Plantilla!DB352,"#"),"")</f>
        <v/>
      </c>
      <c r="DE341" s="6">
        <f>IF($C341="OK",_xlfn.NUMBERVALUE(Plantilla!DC352),"")</f>
        <v/>
      </c>
      <c r="DF341" s="4">
        <f>IF($C341="OK",_xlfn.NUMBERVALUE(Plantilla!DD352),"")</f>
        <v/>
      </c>
      <c r="DG341" s="6">
        <f>IF($C341="OK",_xlfn.NUMBERVALUE(Plantilla!DE352),"")</f>
        <v/>
      </c>
      <c r="DH341" s="6">
        <f>IF($C341="OK",_xlfn.NUMBERVALUE(Plantilla!DF352),"")</f>
        <v/>
      </c>
      <c r="DI341" s="6">
        <f>IF($C341="OK",_xlfn.NUMBERVALUE(Plantilla!DG352),"")</f>
        <v/>
      </c>
      <c r="DJ341" s="6">
        <f>IF($C341="OK",_xlfn.NUMBERVALUE(Plantilla!DH352),"")</f>
        <v/>
      </c>
      <c r="DK341" s="6">
        <f>IF($C341="OK",_xlfn.NUMBERVALUE(Plantilla!DI352),"")</f>
        <v/>
      </c>
      <c r="DL341" s="6">
        <f>IF($C341="OK",_xlfn.NUMBERVALUE(Plantilla!DJ352),"")</f>
        <v/>
      </c>
      <c r="DM341" s="6">
        <f>IF($C341="OK",_xlfn.NUMBERVALUE(Plantilla!DK352),"")</f>
        <v/>
      </c>
      <c r="DN341" s="6">
        <f>IF($C341="OK",_xlfn.NUMBERVALUE(Plantilla!DL352),"")</f>
        <v/>
      </c>
      <c r="DO341" s="6">
        <f>IF($C341="OK",_xlfn.NUMBERVALUE(Plantilla!DM352),"")</f>
        <v/>
      </c>
      <c r="DP341" s="6">
        <f>IF($C341="OK",_xlfn.NUMBERVALUE(Plantilla!DN352),"")</f>
        <v/>
      </c>
      <c r="DQ341" s="6">
        <f>IF($C341="OK",_xlfn.NUMBERVALUE(Plantilla!DO352),"")</f>
        <v/>
      </c>
      <c r="DR341" s="6">
        <f>IF($C341="OK",_xlfn.NUMBERVALUE(Plantilla!DP352),"")</f>
        <v/>
      </c>
      <c r="DS341">
        <f>IF($C341="OK",TEXT(Plantilla!DR352,"#"),"")</f>
        <v/>
      </c>
      <c r="DT341" s="6" t="n"/>
    </row>
    <row r="342">
      <c r="A342">
        <f>IF(Plantilla!$I$6="¡Perfecto!, Guarda el archivo y adjúntalo a tu interfaz de Nómina Electrónica","OK","Error")</f>
        <v/>
      </c>
      <c r="B342">
        <f>IF(Plantilla!$I$6="¡Perfecto!, Guarda el archivo y adjúntalo a tu interfaz de Nómina Electrónica",MID(Plantilla!$D$2,SEARCH("V",Plantilla!$D$2),10),"")</f>
        <v/>
      </c>
      <c r="C342">
        <f>Plantilla!C353</f>
        <v/>
      </c>
      <c r="D342">
        <f>IF($C342="OK",Plantilla!B353,"")</f>
        <v/>
      </c>
      <c r="E342">
        <f>IF($C342="OK",
   VLOOKUP(Plantilla!$E$4,'Tablas '!$AP$4:$AT$6,5,FALSE),
"")</f>
        <v/>
      </c>
      <c r="F342">
        <f>IF($C342="OK",TEXT(Plantilla!D353,"#"),"")</f>
        <v/>
      </c>
      <c r="G342">
        <f>IF($C342="OK",
   VLOOKUP(Plantilla!E353,'Tablas '!$B$4:$C$14,2,FALSE),
"")</f>
        <v/>
      </c>
      <c r="H342">
        <f>IF($C342="OK",TEXT(Plantilla!F353,"#"),"")</f>
        <v/>
      </c>
      <c r="I342">
        <f>IF($C342="OK",TEXT(Plantilla!G353,"#"),"")</f>
        <v/>
      </c>
      <c r="J342">
        <f>IF($C342="OK",TEXT(Plantilla!H353,"#"),"")</f>
        <v/>
      </c>
      <c r="K342">
        <f>IF($C342="OK",TEXT(Plantilla!I353,"#"),"")</f>
        <v/>
      </c>
      <c r="L342">
        <f>IF($C342="OK",TEXT(Plantilla!J353,"#"),"")</f>
        <v/>
      </c>
      <c r="M342">
        <f>IF($C342="OK",TEXT(Plantilla!K353,"#"),"")</f>
        <v/>
      </c>
      <c r="N342">
        <f>IF($C342="OK",
   CONCATENATE(YEAR(Plantilla!L353),"-",TEXT(MONTH(Plantilla!L353),"00"),"-",TEXT(DAY(Plantilla!L353),"00")),
"")</f>
        <v/>
      </c>
      <c r="O342">
        <f>IF($C342="OK",_xlfn.NUMBERVALUE(Plantilla!M353),"")</f>
        <v/>
      </c>
      <c r="P342">
        <f>IF($C342="OK",
   IF(Plantilla!N353&lt;&gt;"",
      CONCATENATE(YEAR(Plantilla!N353),"-",TEXT(MONTH(Plantilla!N353),"00"),"-",TEXT(DAY(Plantilla!N353),"00")),
   ""),
"")</f>
        <v/>
      </c>
      <c r="Q342">
        <f>IF($C342="OK",
   VLOOKUP(Plantilla!O353,'Tablas '!$E$4:$F$19,2,FALSE),
"")</f>
        <v/>
      </c>
      <c r="R342">
        <f>IF($C342="OK",
   VLOOKUP(Plantilla!P353,'Tablas '!$H$4:$I$5,2,FALSE),
"")</f>
        <v/>
      </c>
      <c r="S342">
        <f>IF($C342="OK",
   VLOOKUP(Plantilla!Q353,'Tablas '!$K$4:$L$8,2,FALSE),
"")</f>
        <v/>
      </c>
      <c r="T342">
        <f>IF($C342="OK",
   VLOOKUP(Plantilla!R353,'Tablas '!$AE$4:$AF$6,2,FALSE),
"")</f>
        <v/>
      </c>
      <c r="U342">
        <f>IF($C342="OK",
   VLOOKUP(Plantilla!S353,'Tablas '!$AE$4:$AF$6,2,FALSE),
"")</f>
        <v/>
      </c>
      <c r="V342">
        <f>IF($C342="OK",TEXT(Plantilla!T353,"#"),"")</f>
        <v/>
      </c>
      <c r="W342" s="84">
        <f>IF($C342="OK",
   VLOOKUP(Plantilla!U353,'Tablas '!$AM$4:$AN$1126,2,FALSE),
"")</f>
        <v/>
      </c>
      <c r="X342">
        <f>IF($C342="OK",TEXT(Plantilla!V353,"#"),"")</f>
        <v/>
      </c>
      <c r="Y342">
        <f>IF($C342="OK",
   CONCATENATE(YEAR(Plantilla!W353),"-",TEXT(MONTH(Plantilla!W353),"00"),"-",TEXT(DAY(Plantilla!W353),"00")),
"")</f>
        <v/>
      </c>
      <c r="Z342">
        <f>IF($C342="OK",
   CONCATENATE(YEAR(Plantilla!X353),"-",TEXT(MONTH(Plantilla!X353),"00"),"-",TEXT(DAY(Plantilla!X353),"00")),
"")</f>
        <v/>
      </c>
      <c r="AA342">
        <f>IF($C342="OK",
   TEXT(VLOOKUP(Plantilla!Y353,'Tablas '!$Q$4:$R$9,2,FALSE),"#"),
"")</f>
        <v/>
      </c>
      <c r="AB342">
        <f>IF($C342="OK",
   CONCATENATE(YEAR(Plantilla!Z353),"-",TEXT(MONTH(Plantilla!Z353),"00"),"-",TEXT(DAY(Plantilla!Z353),"00")),
"")</f>
        <v/>
      </c>
      <c r="AC342">
        <f>IF($C342="OK",
   TEXT(VLOOKUP(Plantilla!AA353,'Tablas '!$T$4:$U$13,2,FALSE),"#"),
"")</f>
        <v/>
      </c>
      <c r="AD342">
        <f>IF($C342="OK",TEXT(Plantilla!AB353,"#"),"")</f>
        <v/>
      </c>
      <c r="AE342">
        <f>IF($C342="OK",
   IF(Plantilla!AC353&lt;&gt;"",
      TEXT(VLOOKUP(Plantilla!AC353,'Tablas '!$W$4:$X$7,2,FALSE),"#"),
   ""),
"")</f>
        <v/>
      </c>
      <c r="AF342">
        <f>IF($C342="OK",TEXT(Plantilla!AD353,"#"),"")</f>
        <v/>
      </c>
      <c r="AG342" s="6">
        <f>IF($C342="OK",_xlfn.NUMBERVALUE(Plantilla!AE353),"")</f>
        <v/>
      </c>
      <c r="AH342" s="4">
        <f>IF($C342="OK",_xlfn.NUMBERVALUE(Plantilla!AF353),"")</f>
        <v/>
      </c>
      <c r="AI342" s="6">
        <f>IF($C342="OK",_xlfn.NUMBERVALUE(Plantilla!AG353),"")</f>
        <v/>
      </c>
      <c r="AJ342" s="6">
        <f>IF($C342="OK",_xlfn.NUMBERVALUE(Plantilla!AH353),"")</f>
        <v/>
      </c>
      <c r="AK342" s="6">
        <f>IF($C342="OK",_xlfn.NUMBERVALUE(Plantilla!AI353),"")</f>
        <v/>
      </c>
      <c r="AL342" s="6">
        <f>IF($C342="OK",_xlfn.NUMBERVALUE(Plantilla!AJ353),"")</f>
        <v/>
      </c>
      <c r="AM342" s="4">
        <f>IF($C342="OK",_xlfn.NUMBERVALUE(Plantilla!AK353),"")</f>
        <v/>
      </c>
      <c r="AN342" s="6">
        <f>IF($C342="OK",_xlfn.NUMBERVALUE(Plantilla!AL353),"")</f>
        <v/>
      </c>
      <c r="AO342" s="4">
        <f>IF($C342="OK",_xlfn.NUMBERVALUE(Plantilla!AM353),"")</f>
        <v/>
      </c>
      <c r="AP342" s="6">
        <f>IF($C342="OK",_xlfn.NUMBERVALUE(Plantilla!AN353),"")</f>
        <v/>
      </c>
      <c r="AQ342" s="4">
        <f>IF($C342="OK",_xlfn.NUMBERVALUE(Plantilla!AO353),"")</f>
        <v/>
      </c>
      <c r="AR342" s="6">
        <f>IF($C342="OK",_xlfn.NUMBERVALUE(Plantilla!AP353),"")</f>
        <v/>
      </c>
      <c r="AS342" s="4">
        <f>IF($C342="OK",_xlfn.NUMBERVALUE(Plantilla!AQ353),"")</f>
        <v/>
      </c>
      <c r="AT342" s="6">
        <f>IF($C342="OK",_xlfn.NUMBERVALUE(Plantilla!AR353),"")</f>
        <v/>
      </c>
      <c r="AU342" s="4">
        <f>IF($C342="OK",_xlfn.NUMBERVALUE(Plantilla!AS353),"")</f>
        <v/>
      </c>
      <c r="AV342" s="6">
        <f>IF($C342="OK",_xlfn.NUMBERVALUE(Plantilla!AT353),"")</f>
        <v/>
      </c>
      <c r="AW342" s="4">
        <f>IF($C342="OK",_xlfn.NUMBERVALUE(Plantilla!AU353),"")</f>
        <v/>
      </c>
      <c r="AX342" s="6">
        <f>IF($C342="OK",_xlfn.NUMBERVALUE(Plantilla!AV353),"")</f>
        <v/>
      </c>
      <c r="AY342" s="4">
        <f>IF($C342="OK",_xlfn.NUMBERVALUE(Plantilla!AW353),"")</f>
        <v/>
      </c>
      <c r="AZ342" s="6">
        <f>IF($C342="OK",_xlfn.NUMBERVALUE(Plantilla!AX353),"")</f>
        <v/>
      </c>
      <c r="BA342">
        <f>IF($C342="OK",_xlfn.NUMBERVALUE(Plantilla!AY353),"")</f>
        <v/>
      </c>
      <c r="BB342">
        <f>IF($C342="OK",_xlfn.NUMBERVALUE(Plantilla!AZ353),"")</f>
        <v/>
      </c>
      <c r="BC342" s="4">
        <f>IF($C342="OK",_xlfn.NUMBERVALUE(Plantilla!BA353),"")</f>
        <v/>
      </c>
      <c r="BD342" s="6">
        <f>IF($C342="OK",_xlfn.NUMBERVALUE(Plantilla!BB353),"")</f>
        <v/>
      </c>
      <c r="BE342" s="4">
        <f>IF($C342="OK",_xlfn.NUMBERVALUE(Plantilla!BC353),"")</f>
        <v/>
      </c>
      <c r="BF342" s="6">
        <f>IF($C342="OK",_xlfn.NUMBERVALUE(Plantilla!BD353),"")</f>
        <v/>
      </c>
      <c r="BG342" s="4">
        <f>IF($C342="OK",_xlfn.NUMBERVALUE(Plantilla!BE353),"")</f>
        <v/>
      </c>
      <c r="BH342" s="6">
        <f>IF($C342="OK",_xlfn.NUMBERVALUE(Plantilla!BF353),"")</f>
        <v/>
      </c>
      <c r="BI342" s="110">
        <f>IF($C342="OK",_xlfn.NUMBERVALUE(Plantilla!BG353),"")</f>
        <v/>
      </c>
      <c r="BJ342" s="6">
        <f>IF($C342="OK",_xlfn.NUMBERVALUE(Plantilla!BH353),"")</f>
        <v/>
      </c>
      <c r="BK342" s="109">
        <f>IF($C342="OK",_xlfn.NUMBERVALUE(Plantilla!BI353),"")</f>
        <v/>
      </c>
      <c r="BL342" s="6">
        <f>IF($C342="OK",
   IF(Plantilla!BJ353&lt;&gt;"",
      TEXT(VLOOKUP(Plantilla!BJ353,'Tablas '!$Z$4:$AA$6,2,FALSE),"#"),
   ""),
"")</f>
        <v/>
      </c>
      <c r="BM342" s="4">
        <f>IF($C342="OK",_xlfn.NUMBERVALUE(Plantilla!BK353),"")</f>
        <v/>
      </c>
      <c r="BN342" s="4">
        <f>IF($C342="OK",_xlfn.NUMBERVALUE(Plantilla!BL353),"")</f>
        <v/>
      </c>
      <c r="BO342" s="6">
        <f>IF($C342="OK",_xlfn.NUMBERVALUE(Plantilla!BM353),"")</f>
        <v/>
      </c>
      <c r="BP342" s="4">
        <f>IF($C342="OK",_xlfn.NUMBERVALUE(Plantilla!BN353),"")</f>
        <v/>
      </c>
      <c r="BQ342" s="6">
        <f>IF($C342="OK",_xlfn.NUMBERVALUE(Plantilla!BO353),"")</f>
        <v/>
      </c>
      <c r="BR342" s="4">
        <f>IF($C342="OK",_xlfn.NUMBERVALUE(Plantilla!BP353),"")</f>
        <v/>
      </c>
      <c r="BS342" s="6">
        <f>IF($C342="OK",_xlfn.NUMBERVALUE(Plantilla!BQ353),"")</f>
        <v/>
      </c>
      <c r="BT342" s="4">
        <f>IF($C342="OK",_xlfn.NUMBERVALUE(Plantilla!BR353),"")</f>
        <v/>
      </c>
      <c r="BU342" s="6">
        <f>IF($C342="OK",_xlfn.NUMBERVALUE(Plantilla!BS353),"")</f>
        <v/>
      </c>
      <c r="BV342" s="6">
        <f>IF($C342="OK",_xlfn.NUMBERVALUE(Plantilla!BT353),"")</f>
        <v/>
      </c>
      <c r="BW342" s="6">
        <f>IF($C342="OK",_xlfn.NUMBERVALUE(Plantilla!BU353),"")</f>
        <v/>
      </c>
      <c r="BX342" s="6">
        <f>IF($C342="OK",_xlfn.NUMBERVALUE(Plantilla!BV353),"")</f>
        <v/>
      </c>
      <c r="BY342" s="6">
        <f>IF($C342="OK",_xlfn.NUMBERVALUE(Plantilla!BW353),"")</f>
        <v/>
      </c>
      <c r="BZ342" s="6">
        <f>IF($C342="OK",_xlfn.NUMBERVALUE(Plantilla!BX353),"")</f>
        <v/>
      </c>
      <c r="CA342" s="6">
        <f>IF($C342="OK",_xlfn.NUMBERVALUE(Plantilla!BY353),"")</f>
        <v/>
      </c>
      <c r="CB342" s="6">
        <f>IF($C342="OK",_xlfn.NUMBERVALUE(Plantilla!BZ353),"")</f>
        <v/>
      </c>
      <c r="CC342" s="6">
        <f>IF($C342="OK",_xlfn.NUMBERVALUE(Plantilla!CA353),"")</f>
        <v/>
      </c>
      <c r="CD342" s="6">
        <f>IF($C342="OK",_xlfn.NUMBERVALUE(Plantilla!CB353),"")</f>
        <v/>
      </c>
      <c r="CE342" s="6">
        <f>IF($C342="OK",_xlfn.NUMBERVALUE(Plantilla!CC353),"")</f>
        <v/>
      </c>
      <c r="CF342" s="4">
        <f>IF($C342="OK",_xlfn.NUMBERVALUE(Plantilla!CD353),"")</f>
        <v/>
      </c>
      <c r="CG342" s="6">
        <f>IF($C342="OK",_xlfn.NUMBERVALUE(Plantilla!CE353),"")</f>
        <v/>
      </c>
      <c r="CH342" s="6">
        <f>IF($C342="OK",_xlfn.NUMBERVALUE(Plantilla!CF353),"")</f>
        <v/>
      </c>
      <c r="CI342" s="6">
        <f>IF($C342="OK",_xlfn.NUMBERVALUE(Plantilla!CG353),"")</f>
        <v/>
      </c>
      <c r="CJ342" s="6">
        <f>IF($C342="OK",_xlfn.NUMBERVALUE(Plantilla!CH353),"")</f>
        <v/>
      </c>
      <c r="CK342" s="6">
        <f>IF($C342="OK",_xlfn.NUMBERVALUE(Plantilla!CI353),"")</f>
        <v/>
      </c>
      <c r="CL342" s="6">
        <f>IF($C342="OK",_xlfn.NUMBERVALUE(Plantilla!CJ353),"")</f>
        <v/>
      </c>
      <c r="CM342">
        <f>IF($C342="OK",TEXT(Plantilla!CK353,"#"),"")</f>
        <v/>
      </c>
      <c r="CN342" s="6">
        <f>IF($C342="OK",_xlfn.NUMBERVALUE(Plantilla!CL353),"")</f>
        <v/>
      </c>
      <c r="CO342" s="6">
        <f>IF($C342="OK",_xlfn.NUMBERVALUE(Plantilla!CM353),"")</f>
        <v/>
      </c>
      <c r="CP342" s="110">
        <f>IF($C342="OK",_xlfn.NUMBERVALUE(Plantilla!CN353),"")</f>
        <v/>
      </c>
      <c r="CQ342" s="6">
        <f>IF($C342="OK",_xlfn.NUMBERVALUE(Plantilla!CO353),"")</f>
        <v/>
      </c>
      <c r="CR342" s="109">
        <f>IF($C342="OK",_xlfn.NUMBERVALUE(Plantilla!CP353),"")</f>
        <v/>
      </c>
      <c r="CS342" s="110">
        <f>IF($C342="OK",_xlfn.NUMBERVALUE(Plantilla!CQ353),"")</f>
        <v/>
      </c>
      <c r="CT342" s="6">
        <f>IF($C342="OK",_xlfn.NUMBERVALUE(Plantilla!CR353),"")</f>
        <v/>
      </c>
      <c r="CU342" s="109">
        <f>IF($C342="OK",_xlfn.NUMBERVALUE(Plantilla!CS353),"")</f>
        <v/>
      </c>
      <c r="CV342" s="110">
        <f>IF($C342="OK",_xlfn.NUMBERVALUE(Plantilla!CT353),"")</f>
        <v/>
      </c>
      <c r="CW342" s="6">
        <f>IF($C342="OK",_xlfn.NUMBERVALUE(Plantilla!CU353),"")</f>
        <v/>
      </c>
      <c r="CX342" s="82">
        <f>IF($C342="OK",_xlfn.NUMBERVALUE(Plantilla!CV353),"")</f>
        <v/>
      </c>
      <c r="CY342" s="6">
        <f>IF($C342="OK",_xlfn.NUMBERVALUE(Plantilla!CW353),"")</f>
        <v/>
      </c>
      <c r="CZ342" s="82">
        <f>IF($C342="OK",_xlfn.NUMBERVALUE(Plantilla!CX353),"")</f>
        <v/>
      </c>
      <c r="DA342" s="6">
        <f>IF($C342="OK",_xlfn.NUMBERVALUE(Plantilla!CY353),"")</f>
        <v/>
      </c>
      <c r="DB342" s="109">
        <f>IF($C342="OK",_xlfn.NUMBERVALUE(Plantilla!CZ353),"")</f>
        <v/>
      </c>
      <c r="DC342" s="6">
        <f>IF($C342="OK",_xlfn.NUMBERVALUE(Plantilla!DA353),"")</f>
        <v/>
      </c>
      <c r="DD342" s="6">
        <f>IF($C342="OK",TEXT(Plantilla!DB353,"#"),"")</f>
        <v/>
      </c>
      <c r="DE342" s="6">
        <f>IF($C342="OK",_xlfn.NUMBERVALUE(Plantilla!DC353),"")</f>
        <v/>
      </c>
      <c r="DF342" s="4">
        <f>IF($C342="OK",_xlfn.NUMBERVALUE(Plantilla!DD353),"")</f>
        <v/>
      </c>
      <c r="DG342" s="6">
        <f>IF($C342="OK",_xlfn.NUMBERVALUE(Plantilla!DE353),"")</f>
        <v/>
      </c>
      <c r="DH342" s="6">
        <f>IF($C342="OK",_xlfn.NUMBERVALUE(Plantilla!DF353),"")</f>
        <v/>
      </c>
      <c r="DI342" s="6">
        <f>IF($C342="OK",_xlfn.NUMBERVALUE(Plantilla!DG353),"")</f>
        <v/>
      </c>
      <c r="DJ342" s="6">
        <f>IF($C342="OK",_xlfn.NUMBERVALUE(Plantilla!DH353),"")</f>
        <v/>
      </c>
      <c r="DK342" s="6">
        <f>IF($C342="OK",_xlfn.NUMBERVALUE(Plantilla!DI353),"")</f>
        <v/>
      </c>
      <c r="DL342" s="6">
        <f>IF($C342="OK",_xlfn.NUMBERVALUE(Plantilla!DJ353),"")</f>
        <v/>
      </c>
      <c r="DM342" s="6">
        <f>IF($C342="OK",_xlfn.NUMBERVALUE(Plantilla!DK353),"")</f>
        <v/>
      </c>
      <c r="DN342" s="6">
        <f>IF($C342="OK",_xlfn.NUMBERVALUE(Plantilla!DL353),"")</f>
        <v/>
      </c>
      <c r="DO342" s="6">
        <f>IF($C342="OK",_xlfn.NUMBERVALUE(Plantilla!DM353),"")</f>
        <v/>
      </c>
      <c r="DP342" s="6">
        <f>IF($C342="OK",_xlfn.NUMBERVALUE(Plantilla!DN353),"")</f>
        <v/>
      </c>
      <c r="DQ342" s="6">
        <f>IF($C342="OK",_xlfn.NUMBERVALUE(Plantilla!DO353),"")</f>
        <v/>
      </c>
      <c r="DR342" s="6">
        <f>IF($C342="OK",_xlfn.NUMBERVALUE(Plantilla!DP353),"")</f>
        <v/>
      </c>
      <c r="DS342">
        <f>IF($C342="OK",TEXT(Plantilla!DR353,"#"),"")</f>
        <v/>
      </c>
      <c r="DT342" s="6" t="n"/>
    </row>
    <row r="343">
      <c r="A343">
        <f>IF(Plantilla!$I$6="¡Perfecto!, Guarda el archivo y adjúntalo a tu interfaz de Nómina Electrónica","OK","Error")</f>
        <v/>
      </c>
      <c r="B343">
        <f>IF(Plantilla!$I$6="¡Perfecto!, Guarda el archivo y adjúntalo a tu interfaz de Nómina Electrónica",MID(Plantilla!$D$2,SEARCH("V",Plantilla!$D$2),10),"")</f>
        <v/>
      </c>
      <c r="C343">
        <f>Plantilla!C354</f>
        <v/>
      </c>
      <c r="D343">
        <f>IF($C343="OK",Plantilla!B354,"")</f>
        <v/>
      </c>
      <c r="E343">
        <f>IF($C343="OK",
   VLOOKUP(Plantilla!$E$4,'Tablas '!$AP$4:$AT$6,5,FALSE),
"")</f>
        <v/>
      </c>
      <c r="F343">
        <f>IF($C343="OK",TEXT(Plantilla!D354,"#"),"")</f>
        <v/>
      </c>
      <c r="G343">
        <f>IF($C343="OK",
   VLOOKUP(Plantilla!E354,'Tablas '!$B$4:$C$14,2,FALSE),
"")</f>
        <v/>
      </c>
      <c r="H343">
        <f>IF($C343="OK",TEXT(Plantilla!F354,"#"),"")</f>
        <v/>
      </c>
      <c r="I343">
        <f>IF($C343="OK",TEXT(Plantilla!G354,"#"),"")</f>
        <v/>
      </c>
      <c r="J343">
        <f>IF($C343="OK",TEXT(Plantilla!H354,"#"),"")</f>
        <v/>
      </c>
      <c r="K343">
        <f>IF($C343="OK",TEXT(Plantilla!I354,"#"),"")</f>
        <v/>
      </c>
      <c r="L343">
        <f>IF($C343="OK",TEXT(Plantilla!J354,"#"),"")</f>
        <v/>
      </c>
      <c r="M343">
        <f>IF($C343="OK",TEXT(Plantilla!K354,"#"),"")</f>
        <v/>
      </c>
      <c r="N343">
        <f>IF($C343="OK",
   CONCATENATE(YEAR(Plantilla!L354),"-",TEXT(MONTH(Plantilla!L354),"00"),"-",TEXT(DAY(Plantilla!L354),"00")),
"")</f>
        <v/>
      </c>
      <c r="O343">
        <f>IF($C343="OK",_xlfn.NUMBERVALUE(Plantilla!M354),"")</f>
        <v/>
      </c>
      <c r="P343">
        <f>IF($C343="OK",
   IF(Plantilla!N354&lt;&gt;"",
      CONCATENATE(YEAR(Plantilla!N354),"-",TEXT(MONTH(Plantilla!N354),"00"),"-",TEXT(DAY(Plantilla!N354),"00")),
   ""),
"")</f>
        <v/>
      </c>
      <c r="Q343">
        <f>IF($C343="OK",
   VLOOKUP(Plantilla!O354,'Tablas '!$E$4:$F$19,2,FALSE),
"")</f>
        <v/>
      </c>
      <c r="R343">
        <f>IF($C343="OK",
   VLOOKUP(Plantilla!P354,'Tablas '!$H$4:$I$5,2,FALSE),
"")</f>
        <v/>
      </c>
      <c r="S343">
        <f>IF($C343="OK",
   VLOOKUP(Plantilla!Q354,'Tablas '!$K$4:$L$8,2,FALSE),
"")</f>
        <v/>
      </c>
      <c r="T343">
        <f>IF($C343="OK",
   VLOOKUP(Plantilla!R354,'Tablas '!$AE$4:$AF$6,2,FALSE),
"")</f>
        <v/>
      </c>
      <c r="U343">
        <f>IF($C343="OK",
   VLOOKUP(Plantilla!S354,'Tablas '!$AE$4:$AF$6,2,FALSE),
"")</f>
        <v/>
      </c>
      <c r="V343">
        <f>IF($C343="OK",TEXT(Plantilla!T354,"#"),"")</f>
        <v/>
      </c>
      <c r="W343" s="84">
        <f>IF($C343="OK",
   VLOOKUP(Plantilla!U354,'Tablas '!$AM$4:$AN$1126,2,FALSE),
"")</f>
        <v/>
      </c>
      <c r="X343">
        <f>IF($C343="OK",TEXT(Plantilla!V354,"#"),"")</f>
        <v/>
      </c>
      <c r="Y343">
        <f>IF($C343="OK",
   CONCATENATE(YEAR(Plantilla!W354),"-",TEXT(MONTH(Plantilla!W354),"00"),"-",TEXT(DAY(Plantilla!W354),"00")),
"")</f>
        <v/>
      </c>
      <c r="Z343">
        <f>IF($C343="OK",
   CONCATENATE(YEAR(Plantilla!X354),"-",TEXT(MONTH(Plantilla!X354),"00"),"-",TEXT(DAY(Plantilla!X354),"00")),
"")</f>
        <v/>
      </c>
      <c r="AA343">
        <f>IF($C343="OK",
   TEXT(VLOOKUP(Plantilla!Y354,'Tablas '!$Q$4:$R$9,2,FALSE),"#"),
"")</f>
        <v/>
      </c>
      <c r="AB343">
        <f>IF($C343="OK",
   CONCATENATE(YEAR(Plantilla!Z354),"-",TEXT(MONTH(Plantilla!Z354),"00"),"-",TEXT(DAY(Plantilla!Z354),"00")),
"")</f>
        <v/>
      </c>
      <c r="AC343">
        <f>IF($C343="OK",
   TEXT(VLOOKUP(Plantilla!AA354,'Tablas '!$T$4:$U$13,2,FALSE),"#"),
"")</f>
        <v/>
      </c>
      <c r="AD343">
        <f>IF($C343="OK",TEXT(Plantilla!AB354,"#"),"")</f>
        <v/>
      </c>
      <c r="AE343">
        <f>IF($C343="OK",
   IF(Plantilla!AC354&lt;&gt;"",
      TEXT(VLOOKUP(Plantilla!AC354,'Tablas '!$W$4:$X$7,2,FALSE),"#"),
   ""),
"")</f>
        <v/>
      </c>
      <c r="AF343">
        <f>IF($C343="OK",TEXT(Plantilla!AD354,"#"),"")</f>
        <v/>
      </c>
      <c r="AG343" s="6">
        <f>IF($C343="OK",_xlfn.NUMBERVALUE(Plantilla!AE354),"")</f>
        <v/>
      </c>
      <c r="AH343" s="4">
        <f>IF($C343="OK",_xlfn.NUMBERVALUE(Plantilla!AF354),"")</f>
        <v/>
      </c>
      <c r="AI343" s="6">
        <f>IF($C343="OK",_xlfn.NUMBERVALUE(Plantilla!AG354),"")</f>
        <v/>
      </c>
      <c r="AJ343" s="6">
        <f>IF($C343="OK",_xlfn.NUMBERVALUE(Plantilla!AH354),"")</f>
        <v/>
      </c>
      <c r="AK343" s="6">
        <f>IF($C343="OK",_xlfn.NUMBERVALUE(Plantilla!AI354),"")</f>
        <v/>
      </c>
      <c r="AL343" s="6">
        <f>IF($C343="OK",_xlfn.NUMBERVALUE(Plantilla!AJ354),"")</f>
        <v/>
      </c>
      <c r="AM343" s="4">
        <f>IF($C343="OK",_xlfn.NUMBERVALUE(Plantilla!AK354),"")</f>
        <v/>
      </c>
      <c r="AN343" s="6">
        <f>IF($C343="OK",_xlfn.NUMBERVALUE(Plantilla!AL354),"")</f>
        <v/>
      </c>
      <c r="AO343" s="4">
        <f>IF($C343="OK",_xlfn.NUMBERVALUE(Plantilla!AM354),"")</f>
        <v/>
      </c>
      <c r="AP343" s="6">
        <f>IF($C343="OK",_xlfn.NUMBERVALUE(Plantilla!AN354),"")</f>
        <v/>
      </c>
      <c r="AQ343" s="4">
        <f>IF($C343="OK",_xlfn.NUMBERVALUE(Plantilla!AO354),"")</f>
        <v/>
      </c>
      <c r="AR343" s="6">
        <f>IF($C343="OK",_xlfn.NUMBERVALUE(Plantilla!AP354),"")</f>
        <v/>
      </c>
      <c r="AS343" s="4">
        <f>IF($C343="OK",_xlfn.NUMBERVALUE(Plantilla!AQ354),"")</f>
        <v/>
      </c>
      <c r="AT343" s="6">
        <f>IF($C343="OK",_xlfn.NUMBERVALUE(Plantilla!AR354),"")</f>
        <v/>
      </c>
      <c r="AU343" s="4">
        <f>IF($C343="OK",_xlfn.NUMBERVALUE(Plantilla!AS354),"")</f>
        <v/>
      </c>
      <c r="AV343" s="6">
        <f>IF($C343="OK",_xlfn.NUMBERVALUE(Plantilla!AT354),"")</f>
        <v/>
      </c>
      <c r="AW343" s="4">
        <f>IF($C343="OK",_xlfn.NUMBERVALUE(Plantilla!AU354),"")</f>
        <v/>
      </c>
      <c r="AX343" s="6">
        <f>IF($C343="OK",_xlfn.NUMBERVALUE(Plantilla!AV354),"")</f>
        <v/>
      </c>
      <c r="AY343" s="4">
        <f>IF($C343="OK",_xlfn.NUMBERVALUE(Plantilla!AW354),"")</f>
        <v/>
      </c>
      <c r="AZ343" s="6">
        <f>IF($C343="OK",_xlfn.NUMBERVALUE(Plantilla!AX354),"")</f>
        <v/>
      </c>
      <c r="BA343">
        <f>IF($C343="OK",_xlfn.NUMBERVALUE(Plantilla!AY354),"")</f>
        <v/>
      </c>
      <c r="BB343">
        <f>IF($C343="OK",_xlfn.NUMBERVALUE(Plantilla!AZ354),"")</f>
        <v/>
      </c>
      <c r="BC343" s="4">
        <f>IF($C343="OK",_xlfn.NUMBERVALUE(Plantilla!BA354),"")</f>
        <v/>
      </c>
      <c r="BD343" s="6">
        <f>IF($C343="OK",_xlfn.NUMBERVALUE(Plantilla!BB354),"")</f>
        <v/>
      </c>
      <c r="BE343" s="4">
        <f>IF($C343="OK",_xlfn.NUMBERVALUE(Plantilla!BC354),"")</f>
        <v/>
      </c>
      <c r="BF343" s="6">
        <f>IF($C343="OK",_xlfn.NUMBERVALUE(Plantilla!BD354),"")</f>
        <v/>
      </c>
      <c r="BG343" s="4">
        <f>IF($C343="OK",_xlfn.NUMBERVALUE(Plantilla!BE354),"")</f>
        <v/>
      </c>
      <c r="BH343" s="6">
        <f>IF($C343="OK",_xlfn.NUMBERVALUE(Plantilla!BF354),"")</f>
        <v/>
      </c>
      <c r="BI343" s="110">
        <f>IF($C343="OK",_xlfn.NUMBERVALUE(Plantilla!BG354),"")</f>
        <v/>
      </c>
      <c r="BJ343" s="6">
        <f>IF($C343="OK",_xlfn.NUMBERVALUE(Plantilla!BH354),"")</f>
        <v/>
      </c>
      <c r="BK343" s="109">
        <f>IF($C343="OK",_xlfn.NUMBERVALUE(Plantilla!BI354),"")</f>
        <v/>
      </c>
      <c r="BL343" s="6">
        <f>IF($C343="OK",
   IF(Plantilla!BJ354&lt;&gt;"",
      TEXT(VLOOKUP(Plantilla!BJ354,'Tablas '!$Z$4:$AA$6,2,FALSE),"#"),
   ""),
"")</f>
        <v/>
      </c>
      <c r="BM343" s="4">
        <f>IF($C343="OK",_xlfn.NUMBERVALUE(Plantilla!BK354),"")</f>
        <v/>
      </c>
      <c r="BN343" s="4">
        <f>IF($C343="OK",_xlfn.NUMBERVALUE(Plantilla!BL354),"")</f>
        <v/>
      </c>
      <c r="BO343" s="6">
        <f>IF($C343="OK",_xlfn.NUMBERVALUE(Plantilla!BM354),"")</f>
        <v/>
      </c>
      <c r="BP343" s="4">
        <f>IF($C343="OK",_xlfn.NUMBERVALUE(Plantilla!BN354),"")</f>
        <v/>
      </c>
      <c r="BQ343" s="6">
        <f>IF($C343="OK",_xlfn.NUMBERVALUE(Plantilla!BO354),"")</f>
        <v/>
      </c>
      <c r="BR343" s="4">
        <f>IF($C343="OK",_xlfn.NUMBERVALUE(Plantilla!BP354),"")</f>
        <v/>
      </c>
      <c r="BS343" s="6">
        <f>IF($C343="OK",_xlfn.NUMBERVALUE(Plantilla!BQ354),"")</f>
        <v/>
      </c>
      <c r="BT343" s="4">
        <f>IF($C343="OK",_xlfn.NUMBERVALUE(Plantilla!BR354),"")</f>
        <v/>
      </c>
      <c r="BU343" s="6">
        <f>IF($C343="OK",_xlfn.NUMBERVALUE(Plantilla!BS354),"")</f>
        <v/>
      </c>
      <c r="BV343" s="6">
        <f>IF($C343="OK",_xlfn.NUMBERVALUE(Plantilla!BT354),"")</f>
        <v/>
      </c>
      <c r="BW343" s="6">
        <f>IF($C343="OK",_xlfn.NUMBERVALUE(Plantilla!BU354),"")</f>
        <v/>
      </c>
      <c r="BX343" s="6">
        <f>IF($C343="OK",_xlfn.NUMBERVALUE(Plantilla!BV354),"")</f>
        <v/>
      </c>
      <c r="BY343" s="6">
        <f>IF($C343="OK",_xlfn.NUMBERVALUE(Plantilla!BW354),"")</f>
        <v/>
      </c>
      <c r="BZ343" s="6">
        <f>IF($C343="OK",_xlfn.NUMBERVALUE(Plantilla!BX354),"")</f>
        <v/>
      </c>
      <c r="CA343" s="6">
        <f>IF($C343="OK",_xlfn.NUMBERVALUE(Plantilla!BY354),"")</f>
        <v/>
      </c>
      <c r="CB343" s="6">
        <f>IF($C343="OK",_xlfn.NUMBERVALUE(Plantilla!BZ354),"")</f>
        <v/>
      </c>
      <c r="CC343" s="6">
        <f>IF($C343="OK",_xlfn.NUMBERVALUE(Plantilla!CA354),"")</f>
        <v/>
      </c>
      <c r="CD343" s="6">
        <f>IF($C343="OK",_xlfn.NUMBERVALUE(Plantilla!CB354),"")</f>
        <v/>
      </c>
      <c r="CE343" s="6">
        <f>IF($C343="OK",_xlfn.NUMBERVALUE(Plantilla!CC354),"")</f>
        <v/>
      </c>
      <c r="CF343" s="4">
        <f>IF($C343="OK",_xlfn.NUMBERVALUE(Plantilla!CD354),"")</f>
        <v/>
      </c>
      <c r="CG343" s="6">
        <f>IF($C343="OK",_xlfn.NUMBERVALUE(Plantilla!CE354),"")</f>
        <v/>
      </c>
      <c r="CH343" s="6">
        <f>IF($C343="OK",_xlfn.NUMBERVALUE(Plantilla!CF354),"")</f>
        <v/>
      </c>
      <c r="CI343" s="6">
        <f>IF($C343="OK",_xlfn.NUMBERVALUE(Plantilla!CG354),"")</f>
        <v/>
      </c>
      <c r="CJ343" s="6">
        <f>IF($C343="OK",_xlfn.NUMBERVALUE(Plantilla!CH354),"")</f>
        <v/>
      </c>
      <c r="CK343" s="6">
        <f>IF($C343="OK",_xlfn.NUMBERVALUE(Plantilla!CI354),"")</f>
        <v/>
      </c>
      <c r="CL343" s="6">
        <f>IF($C343="OK",_xlfn.NUMBERVALUE(Plantilla!CJ354),"")</f>
        <v/>
      </c>
      <c r="CM343">
        <f>IF($C343="OK",TEXT(Plantilla!CK354,"#"),"")</f>
        <v/>
      </c>
      <c r="CN343" s="6">
        <f>IF($C343="OK",_xlfn.NUMBERVALUE(Plantilla!CL354),"")</f>
        <v/>
      </c>
      <c r="CO343" s="6">
        <f>IF($C343="OK",_xlfn.NUMBERVALUE(Plantilla!CM354),"")</f>
        <v/>
      </c>
      <c r="CP343" s="110">
        <f>IF($C343="OK",_xlfn.NUMBERVALUE(Plantilla!CN354),"")</f>
        <v/>
      </c>
      <c r="CQ343" s="6">
        <f>IF($C343="OK",_xlfn.NUMBERVALUE(Plantilla!CO354),"")</f>
        <v/>
      </c>
      <c r="CR343" s="109">
        <f>IF($C343="OK",_xlfn.NUMBERVALUE(Plantilla!CP354),"")</f>
        <v/>
      </c>
      <c r="CS343" s="110">
        <f>IF($C343="OK",_xlfn.NUMBERVALUE(Plantilla!CQ354),"")</f>
        <v/>
      </c>
      <c r="CT343" s="6">
        <f>IF($C343="OK",_xlfn.NUMBERVALUE(Plantilla!CR354),"")</f>
        <v/>
      </c>
      <c r="CU343" s="109">
        <f>IF($C343="OK",_xlfn.NUMBERVALUE(Plantilla!CS354),"")</f>
        <v/>
      </c>
      <c r="CV343" s="110">
        <f>IF($C343="OK",_xlfn.NUMBERVALUE(Plantilla!CT354),"")</f>
        <v/>
      </c>
      <c r="CW343" s="6">
        <f>IF($C343="OK",_xlfn.NUMBERVALUE(Plantilla!CU354),"")</f>
        <v/>
      </c>
      <c r="CX343" s="82">
        <f>IF($C343="OK",_xlfn.NUMBERVALUE(Plantilla!CV354),"")</f>
        <v/>
      </c>
      <c r="CY343" s="6">
        <f>IF($C343="OK",_xlfn.NUMBERVALUE(Plantilla!CW354),"")</f>
        <v/>
      </c>
      <c r="CZ343" s="82">
        <f>IF($C343="OK",_xlfn.NUMBERVALUE(Plantilla!CX354),"")</f>
        <v/>
      </c>
      <c r="DA343" s="6">
        <f>IF($C343="OK",_xlfn.NUMBERVALUE(Plantilla!CY354),"")</f>
        <v/>
      </c>
      <c r="DB343" s="109">
        <f>IF($C343="OK",_xlfn.NUMBERVALUE(Plantilla!CZ354),"")</f>
        <v/>
      </c>
      <c r="DC343" s="6">
        <f>IF($C343="OK",_xlfn.NUMBERVALUE(Plantilla!DA354),"")</f>
        <v/>
      </c>
      <c r="DD343" s="6">
        <f>IF($C343="OK",TEXT(Plantilla!DB354,"#"),"")</f>
        <v/>
      </c>
      <c r="DE343" s="6">
        <f>IF($C343="OK",_xlfn.NUMBERVALUE(Plantilla!DC354),"")</f>
        <v/>
      </c>
      <c r="DF343" s="4">
        <f>IF($C343="OK",_xlfn.NUMBERVALUE(Plantilla!DD354),"")</f>
        <v/>
      </c>
      <c r="DG343" s="6">
        <f>IF($C343="OK",_xlfn.NUMBERVALUE(Plantilla!DE354),"")</f>
        <v/>
      </c>
      <c r="DH343" s="6">
        <f>IF($C343="OK",_xlfn.NUMBERVALUE(Plantilla!DF354),"")</f>
        <v/>
      </c>
      <c r="DI343" s="6">
        <f>IF($C343="OK",_xlfn.NUMBERVALUE(Plantilla!DG354),"")</f>
        <v/>
      </c>
      <c r="DJ343" s="6">
        <f>IF($C343="OK",_xlfn.NUMBERVALUE(Plantilla!DH354),"")</f>
        <v/>
      </c>
      <c r="DK343" s="6">
        <f>IF($C343="OK",_xlfn.NUMBERVALUE(Plantilla!DI354),"")</f>
        <v/>
      </c>
      <c r="DL343" s="6">
        <f>IF($C343="OK",_xlfn.NUMBERVALUE(Plantilla!DJ354),"")</f>
        <v/>
      </c>
      <c r="DM343" s="6">
        <f>IF($C343="OK",_xlfn.NUMBERVALUE(Plantilla!DK354),"")</f>
        <v/>
      </c>
      <c r="DN343" s="6">
        <f>IF($C343="OK",_xlfn.NUMBERVALUE(Plantilla!DL354),"")</f>
        <v/>
      </c>
      <c r="DO343" s="6">
        <f>IF($C343="OK",_xlfn.NUMBERVALUE(Plantilla!DM354),"")</f>
        <v/>
      </c>
      <c r="DP343" s="6">
        <f>IF($C343="OK",_xlfn.NUMBERVALUE(Plantilla!DN354),"")</f>
        <v/>
      </c>
      <c r="DQ343" s="6">
        <f>IF($C343="OK",_xlfn.NUMBERVALUE(Plantilla!DO354),"")</f>
        <v/>
      </c>
      <c r="DR343" s="6">
        <f>IF($C343="OK",_xlfn.NUMBERVALUE(Plantilla!DP354),"")</f>
        <v/>
      </c>
      <c r="DS343">
        <f>IF($C343="OK",TEXT(Plantilla!DR354,"#"),"")</f>
        <v/>
      </c>
      <c r="DT343" s="6" t="n"/>
    </row>
    <row r="344">
      <c r="A344">
        <f>IF(Plantilla!$I$6="¡Perfecto!, Guarda el archivo y adjúntalo a tu interfaz de Nómina Electrónica","OK","Error")</f>
        <v/>
      </c>
      <c r="B344">
        <f>IF(Plantilla!$I$6="¡Perfecto!, Guarda el archivo y adjúntalo a tu interfaz de Nómina Electrónica",MID(Plantilla!$D$2,SEARCH("V",Plantilla!$D$2),10),"")</f>
        <v/>
      </c>
      <c r="C344">
        <f>Plantilla!C355</f>
        <v/>
      </c>
      <c r="D344">
        <f>IF($C344="OK",Plantilla!B355,"")</f>
        <v/>
      </c>
      <c r="E344">
        <f>IF($C344="OK",
   VLOOKUP(Plantilla!$E$4,'Tablas '!$AP$4:$AT$6,5,FALSE),
"")</f>
        <v/>
      </c>
      <c r="F344">
        <f>IF($C344="OK",TEXT(Plantilla!D355,"#"),"")</f>
        <v/>
      </c>
      <c r="G344">
        <f>IF($C344="OK",
   VLOOKUP(Plantilla!E355,'Tablas '!$B$4:$C$14,2,FALSE),
"")</f>
        <v/>
      </c>
      <c r="H344">
        <f>IF($C344="OK",TEXT(Plantilla!F355,"#"),"")</f>
        <v/>
      </c>
      <c r="I344">
        <f>IF($C344="OK",TEXT(Plantilla!G355,"#"),"")</f>
        <v/>
      </c>
      <c r="J344">
        <f>IF($C344="OK",TEXT(Plantilla!H355,"#"),"")</f>
        <v/>
      </c>
      <c r="K344">
        <f>IF($C344="OK",TEXT(Plantilla!I355,"#"),"")</f>
        <v/>
      </c>
      <c r="L344">
        <f>IF($C344="OK",TEXT(Plantilla!J355,"#"),"")</f>
        <v/>
      </c>
      <c r="M344">
        <f>IF($C344="OK",TEXT(Plantilla!K355,"#"),"")</f>
        <v/>
      </c>
      <c r="N344">
        <f>IF($C344="OK",
   CONCATENATE(YEAR(Plantilla!L355),"-",TEXT(MONTH(Plantilla!L355),"00"),"-",TEXT(DAY(Plantilla!L355),"00")),
"")</f>
        <v/>
      </c>
      <c r="O344">
        <f>IF($C344="OK",_xlfn.NUMBERVALUE(Plantilla!M355),"")</f>
        <v/>
      </c>
      <c r="P344">
        <f>IF($C344="OK",
   IF(Plantilla!N355&lt;&gt;"",
      CONCATENATE(YEAR(Plantilla!N355),"-",TEXT(MONTH(Plantilla!N355),"00"),"-",TEXT(DAY(Plantilla!N355),"00")),
   ""),
"")</f>
        <v/>
      </c>
      <c r="Q344">
        <f>IF($C344="OK",
   VLOOKUP(Plantilla!O355,'Tablas '!$E$4:$F$19,2,FALSE),
"")</f>
        <v/>
      </c>
      <c r="R344">
        <f>IF($C344="OK",
   VLOOKUP(Plantilla!P355,'Tablas '!$H$4:$I$5,2,FALSE),
"")</f>
        <v/>
      </c>
      <c r="S344">
        <f>IF($C344="OK",
   VLOOKUP(Plantilla!Q355,'Tablas '!$K$4:$L$8,2,FALSE),
"")</f>
        <v/>
      </c>
      <c r="T344">
        <f>IF($C344="OK",
   VLOOKUP(Plantilla!R355,'Tablas '!$AE$4:$AF$6,2,FALSE),
"")</f>
        <v/>
      </c>
      <c r="U344">
        <f>IF($C344="OK",
   VLOOKUP(Plantilla!S355,'Tablas '!$AE$4:$AF$6,2,FALSE),
"")</f>
        <v/>
      </c>
      <c r="V344">
        <f>IF($C344="OK",TEXT(Plantilla!T355,"#"),"")</f>
        <v/>
      </c>
      <c r="W344" s="84">
        <f>IF($C344="OK",
   VLOOKUP(Plantilla!U355,'Tablas '!$AM$4:$AN$1126,2,FALSE),
"")</f>
        <v/>
      </c>
      <c r="X344">
        <f>IF($C344="OK",TEXT(Plantilla!V355,"#"),"")</f>
        <v/>
      </c>
      <c r="Y344">
        <f>IF($C344="OK",
   CONCATENATE(YEAR(Plantilla!W355),"-",TEXT(MONTH(Plantilla!W355),"00"),"-",TEXT(DAY(Plantilla!W355),"00")),
"")</f>
        <v/>
      </c>
      <c r="Z344">
        <f>IF($C344="OK",
   CONCATENATE(YEAR(Plantilla!X355),"-",TEXT(MONTH(Plantilla!X355),"00"),"-",TEXT(DAY(Plantilla!X355),"00")),
"")</f>
        <v/>
      </c>
      <c r="AA344">
        <f>IF($C344="OK",
   TEXT(VLOOKUP(Plantilla!Y355,'Tablas '!$Q$4:$R$9,2,FALSE),"#"),
"")</f>
        <v/>
      </c>
      <c r="AB344">
        <f>IF($C344="OK",
   CONCATENATE(YEAR(Plantilla!Z355),"-",TEXT(MONTH(Plantilla!Z355),"00"),"-",TEXT(DAY(Plantilla!Z355),"00")),
"")</f>
        <v/>
      </c>
      <c r="AC344">
        <f>IF($C344="OK",
   TEXT(VLOOKUP(Plantilla!AA355,'Tablas '!$T$4:$U$13,2,FALSE),"#"),
"")</f>
        <v/>
      </c>
      <c r="AD344">
        <f>IF($C344="OK",TEXT(Plantilla!AB355,"#"),"")</f>
        <v/>
      </c>
      <c r="AE344">
        <f>IF($C344="OK",
   IF(Plantilla!AC355&lt;&gt;"",
      TEXT(VLOOKUP(Plantilla!AC355,'Tablas '!$W$4:$X$7,2,FALSE),"#"),
   ""),
"")</f>
        <v/>
      </c>
      <c r="AF344">
        <f>IF($C344="OK",TEXT(Plantilla!AD355,"#"),"")</f>
        <v/>
      </c>
      <c r="AG344" s="6">
        <f>IF($C344="OK",_xlfn.NUMBERVALUE(Plantilla!AE355),"")</f>
        <v/>
      </c>
      <c r="AH344" s="4">
        <f>IF($C344="OK",_xlfn.NUMBERVALUE(Plantilla!AF355),"")</f>
        <v/>
      </c>
      <c r="AI344" s="6">
        <f>IF($C344="OK",_xlfn.NUMBERVALUE(Plantilla!AG355),"")</f>
        <v/>
      </c>
      <c r="AJ344" s="6">
        <f>IF($C344="OK",_xlfn.NUMBERVALUE(Plantilla!AH355),"")</f>
        <v/>
      </c>
      <c r="AK344" s="6">
        <f>IF($C344="OK",_xlfn.NUMBERVALUE(Plantilla!AI355),"")</f>
        <v/>
      </c>
      <c r="AL344" s="6">
        <f>IF($C344="OK",_xlfn.NUMBERVALUE(Plantilla!AJ355),"")</f>
        <v/>
      </c>
      <c r="AM344" s="4">
        <f>IF($C344="OK",_xlfn.NUMBERVALUE(Plantilla!AK355),"")</f>
        <v/>
      </c>
      <c r="AN344" s="6">
        <f>IF($C344="OK",_xlfn.NUMBERVALUE(Plantilla!AL355),"")</f>
        <v/>
      </c>
      <c r="AO344" s="4">
        <f>IF($C344="OK",_xlfn.NUMBERVALUE(Plantilla!AM355),"")</f>
        <v/>
      </c>
      <c r="AP344" s="6">
        <f>IF($C344="OK",_xlfn.NUMBERVALUE(Plantilla!AN355),"")</f>
        <v/>
      </c>
      <c r="AQ344" s="4">
        <f>IF($C344="OK",_xlfn.NUMBERVALUE(Plantilla!AO355),"")</f>
        <v/>
      </c>
      <c r="AR344" s="6">
        <f>IF($C344="OK",_xlfn.NUMBERVALUE(Plantilla!AP355),"")</f>
        <v/>
      </c>
      <c r="AS344" s="4">
        <f>IF($C344="OK",_xlfn.NUMBERVALUE(Plantilla!AQ355),"")</f>
        <v/>
      </c>
      <c r="AT344" s="6">
        <f>IF($C344="OK",_xlfn.NUMBERVALUE(Plantilla!AR355),"")</f>
        <v/>
      </c>
      <c r="AU344" s="4">
        <f>IF($C344="OK",_xlfn.NUMBERVALUE(Plantilla!AS355),"")</f>
        <v/>
      </c>
      <c r="AV344" s="6">
        <f>IF($C344="OK",_xlfn.NUMBERVALUE(Plantilla!AT355),"")</f>
        <v/>
      </c>
      <c r="AW344" s="4">
        <f>IF($C344="OK",_xlfn.NUMBERVALUE(Plantilla!AU355),"")</f>
        <v/>
      </c>
      <c r="AX344" s="6">
        <f>IF($C344="OK",_xlfn.NUMBERVALUE(Plantilla!AV355),"")</f>
        <v/>
      </c>
      <c r="AY344" s="4">
        <f>IF($C344="OK",_xlfn.NUMBERVALUE(Plantilla!AW355),"")</f>
        <v/>
      </c>
      <c r="AZ344" s="6">
        <f>IF($C344="OK",_xlfn.NUMBERVALUE(Plantilla!AX355),"")</f>
        <v/>
      </c>
      <c r="BA344">
        <f>IF($C344="OK",_xlfn.NUMBERVALUE(Plantilla!AY355),"")</f>
        <v/>
      </c>
      <c r="BB344">
        <f>IF($C344="OK",_xlfn.NUMBERVALUE(Plantilla!AZ355),"")</f>
        <v/>
      </c>
      <c r="BC344" s="4">
        <f>IF($C344="OK",_xlfn.NUMBERVALUE(Plantilla!BA355),"")</f>
        <v/>
      </c>
      <c r="BD344" s="6">
        <f>IF($C344="OK",_xlfn.NUMBERVALUE(Plantilla!BB355),"")</f>
        <v/>
      </c>
      <c r="BE344" s="4">
        <f>IF($C344="OK",_xlfn.NUMBERVALUE(Plantilla!BC355),"")</f>
        <v/>
      </c>
      <c r="BF344" s="6">
        <f>IF($C344="OK",_xlfn.NUMBERVALUE(Plantilla!BD355),"")</f>
        <v/>
      </c>
      <c r="BG344" s="4">
        <f>IF($C344="OK",_xlfn.NUMBERVALUE(Plantilla!BE355),"")</f>
        <v/>
      </c>
      <c r="BH344" s="6">
        <f>IF($C344="OK",_xlfn.NUMBERVALUE(Plantilla!BF355),"")</f>
        <v/>
      </c>
      <c r="BI344" s="110">
        <f>IF($C344="OK",_xlfn.NUMBERVALUE(Plantilla!BG355),"")</f>
        <v/>
      </c>
      <c r="BJ344" s="6">
        <f>IF($C344="OK",_xlfn.NUMBERVALUE(Plantilla!BH355),"")</f>
        <v/>
      </c>
      <c r="BK344" s="109">
        <f>IF($C344="OK",_xlfn.NUMBERVALUE(Plantilla!BI355),"")</f>
        <v/>
      </c>
      <c r="BL344" s="6">
        <f>IF($C344="OK",
   IF(Plantilla!BJ355&lt;&gt;"",
      TEXT(VLOOKUP(Plantilla!BJ355,'Tablas '!$Z$4:$AA$6,2,FALSE),"#"),
   ""),
"")</f>
        <v/>
      </c>
      <c r="BM344" s="4">
        <f>IF($C344="OK",_xlfn.NUMBERVALUE(Plantilla!BK355),"")</f>
        <v/>
      </c>
      <c r="BN344" s="4">
        <f>IF($C344="OK",_xlfn.NUMBERVALUE(Plantilla!BL355),"")</f>
        <v/>
      </c>
      <c r="BO344" s="6">
        <f>IF($C344="OK",_xlfn.NUMBERVALUE(Plantilla!BM355),"")</f>
        <v/>
      </c>
      <c r="BP344" s="4">
        <f>IF($C344="OK",_xlfn.NUMBERVALUE(Plantilla!BN355),"")</f>
        <v/>
      </c>
      <c r="BQ344" s="6">
        <f>IF($C344="OK",_xlfn.NUMBERVALUE(Plantilla!BO355),"")</f>
        <v/>
      </c>
      <c r="BR344" s="4">
        <f>IF($C344="OK",_xlfn.NUMBERVALUE(Plantilla!BP355),"")</f>
        <v/>
      </c>
      <c r="BS344" s="6">
        <f>IF($C344="OK",_xlfn.NUMBERVALUE(Plantilla!BQ355),"")</f>
        <v/>
      </c>
      <c r="BT344" s="4">
        <f>IF($C344="OK",_xlfn.NUMBERVALUE(Plantilla!BR355),"")</f>
        <v/>
      </c>
      <c r="BU344" s="6">
        <f>IF($C344="OK",_xlfn.NUMBERVALUE(Plantilla!BS355),"")</f>
        <v/>
      </c>
      <c r="BV344" s="6">
        <f>IF($C344="OK",_xlfn.NUMBERVALUE(Plantilla!BT355),"")</f>
        <v/>
      </c>
      <c r="BW344" s="6">
        <f>IF($C344="OK",_xlfn.NUMBERVALUE(Plantilla!BU355),"")</f>
        <v/>
      </c>
      <c r="BX344" s="6">
        <f>IF($C344="OK",_xlfn.NUMBERVALUE(Plantilla!BV355),"")</f>
        <v/>
      </c>
      <c r="BY344" s="6">
        <f>IF($C344="OK",_xlfn.NUMBERVALUE(Plantilla!BW355),"")</f>
        <v/>
      </c>
      <c r="BZ344" s="6">
        <f>IF($C344="OK",_xlfn.NUMBERVALUE(Plantilla!BX355),"")</f>
        <v/>
      </c>
      <c r="CA344" s="6">
        <f>IF($C344="OK",_xlfn.NUMBERVALUE(Plantilla!BY355),"")</f>
        <v/>
      </c>
      <c r="CB344" s="6">
        <f>IF($C344="OK",_xlfn.NUMBERVALUE(Plantilla!BZ355),"")</f>
        <v/>
      </c>
      <c r="CC344" s="6">
        <f>IF($C344="OK",_xlfn.NUMBERVALUE(Plantilla!CA355),"")</f>
        <v/>
      </c>
      <c r="CD344" s="6">
        <f>IF($C344="OK",_xlfn.NUMBERVALUE(Plantilla!CB355),"")</f>
        <v/>
      </c>
      <c r="CE344" s="6">
        <f>IF($C344="OK",_xlfn.NUMBERVALUE(Plantilla!CC355),"")</f>
        <v/>
      </c>
      <c r="CF344" s="4">
        <f>IF($C344="OK",_xlfn.NUMBERVALUE(Plantilla!CD355),"")</f>
        <v/>
      </c>
      <c r="CG344" s="6">
        <f>IF($C344="OK",_xlfn.NUMBERVALUE(Plantilla!CE355),"")</f>
        <v/>
      </c>
      <c r="CH344" s="6">
        <f>IF($C344="OK",_xlfn.NUMBERVALUE(Plantilla!CF355),"")</f>
        <v/>
      </c>
      <c r="CI344" s="6">
        <f>IF($C344="OK",_xlfn.NUMBERVALUE(Plantilla!CG355),"")</f>
        <v/>
      </c>
      <c r="CJ344" s="6">
        <f>IF($C344="OK",_xlfn.NUMBERVALUE(Plantilla!CH355),"")</f>
        <v/>
      </c>
      <c r="CK344" s="6">
        <f>IF($C344="OK",_xlfn.NUMBERVALUE(Plantilla!CI355),"")</f>
        <v/>
      </c>
      <c r="CL344" s="6">
        <f>IF($C344="OK",_xlfn.NUMBERVALUE(Plantilla!CJ355),"")</f>
        <v/>
      </c>
      <c r="CM344">
        <f>IF($C344="OK",TEXT(Plantilla!CK355,"#"),"")</f>
        <v/>
      </c>
      <c r="CN344" s="6">
        <f>IF($C344="OK",_xlfn.NUMBERVALUE(Plantilla!CL355),"")</f>
        <v/>
      </c>
      <c r="CO344" s="6">
        <f>IF($C344="OK",_xlfn.NUMBERVALUE(Plantilla!CM355),"")</f>
        <v/>
      </c>
      <c r="CP344" s="110">
        <f>IF($C344="OK",_xlfn.NUMBERVALUE(Plantilla!CN355),"")</f>
        <v/>
      </c>
      <c r="CQ344" s="6">
        <f>IF($C344="OK",_xlfn.NUMBERVALUE(Plantilla!CO355),"")</f>
        <v/>
      </c>
      <c r="CR344" s="109">
        <f>IF($C344="OK",_xlfn.NUMBERVALUE(Plantilla!CP355),"")</f>
        <v/>
      </c>
      <c r="CS344" s="110">
        <f>IF($C344="OK",_xlfn.NUMBERVALUE(Plantilla!CQ355),"")</f>
        <v/>
      </c>
      <c r="CT344" s="6">
        <f>IF($C344="OK",_xlfn.NUMBERVALUE(Plantilla!CR355),"")</f>
        <v/>
      </c>
      <c r="CU344" s="109">
        <f>IF($C344="OK",_xlfn.NUMBERVALUE(Plantilla!CS355),"")</f>
        <v/>
      </c>
      <c r="CV344" s="110">
        <f>IF($C344="OK",_xlfn.NUMBERVALUE(Plantilla!CT355),"")</f>
        <v/>
      </c>
      <c r="CW344" s="6">
        <f>IF($C344="OK",_xlfn.NUMBERVALUE(Plantilla!CU355),"")</f>
        <v/>
      </c>
      <c r="CX344" s="82">
        <f>IF($C344="OK",_xlfn.NUMBERVALUE(Plantilla!CV355),"")</f>
        <v/>
      </c>
      <c r="CY344" s="6">
        <f>IF($C344="OK",_xlfn.NUMBERVALUE(Plantilla!CW355),"")</f>
        <v/>
      </c>
      <c r="CZ344" s="82">
        <f>IF($C344="OK",_xlfn.NUMBERVALUE(Plantilla!CX355),"")</f>
        <v/>
      </c>
      <c r="DA344" s="6">
        <f>IF($C344="OK",_xlfn.NUMBERVALUE(Plantilla!CY355),"")</f>
        <v/>
      </c>
      <c r="DB344" s="109">
        <f>IF($C344="OK",_xlfn.NUMBERVALUE(Plantilla!CZ355),"")</f>
        <v/>
      </c>
      <c r="DC344" s="6">
        <f>IF($C344="OK",_xlfn.NUMBERVALUE(Plantilla!DA355),"")</f>
        <v/>
      </c>
      <c r="DD344" s="6">
        <f>IF($C344="OK",TEXT(Plantilla!DB355,"#"),"")</f>
        <v/>
      </c>
      <c r="DE344" s="6">
        <f>IF($C344="OK",_xlfn.NUMBERVALUE(Plantilla!DC355),"")</f>
        <v/>
      </c>
      <c r="DF344" s="4">
        <f>IF($C344="OK",_xlfn.NUMBERVALUE(Plantilla!DD355),"")</f>
        <v/>
      </c>
      <c r="DG344" s="6">
        <f>IF($C344="OK",_xlfn.NUMBERVALUE(Plantilla!DE355),"")</f>
        <v/>
      </c>
      <c r="DH344" s="6">
        <f>IF($C344="OK",_xlfn.NUMBERVALUE(Plantilla!DF355),"")</f>
        <v/>
      </c>
      <c r="DI344" s="6">
        <f>IF($C344="OK",_xlfn.NUMBERVALUE(Plantilla!DG355),"")</f>
        <v/>
      </c>
      <c r="DJ344" s="6">
        <f>IF($C344="OK",_xlfn.NUMBERVALUE(Plantilla!DH355),"")</f>
        <v/>
      </c>
      <c r="DK344" s="6">
        <f>IF($C344="OK",_xlfn.NUMBERVALUE(Plantilla!DI355),"")</f>
        <v/>
      </c>
      <c r="DL344" s="6">
        <f>IF($C344="OK",_xlfn.NUMBERVALUE(Plantilla!DJ355),"")</f>
        <v/>
      </c>
      <c r="DM344" s="6">
        <f>IF($C344="OK",_xlfn.NUMBERVALUE(Plantilla!DK355),"")</f>
        <v/>
      </c>
      <c r="DN344" s="6">
        <f>IF($C344="OK",_xlfn.NUMBERVALUE(Plantilla!DL355),"")</f>
        <v/>
      </c>
      <c r="DO344" s="6">
        <f>IF($C344="OK",_xlfn.NUMBERVALUE(Plantilla!DM355),"")</f>
        <v/>
      </c>
      <c r="DP344" s="6">
        <f>IF($C344="OK",_xlfn.NUMBERVALUE(Plantilla!DN355),"")</f>
        <v/>
      </c>
      <c r="DQ344" s="6">
        <f>IF($C344="OK",_xlfn.NUMBERVALUE(Plantilla!DO355),"")</f>
        <v/>
      </c>
      <c r="DR344" s="6">
        <f>IF($C344="OK",_xlfn.NUMBERVALUE(Plantilla!DP355),"")</f>
        <v/>
      </c>
      <c r="DS344">
        <f>IF($C344="OK",TEXT(Plantilla!DR355,"#"),"")</f>
        <v/>
      </c>
      <c r="DT344" s="6" t="n"/>
    </row>
    <row r="345">
      <c r="A345">
        <f>IF(Plantilla!$I$6="¡Perfecto!, Guarda el archivo y adjúntalo a tu interfaz de Nómina Electrónica","OK","Error")</f>
        <v/>
      </c>
      <c r="B345">
        <f>IF(Plantilla!$I$6="¡Perfecto!, Guarda el archivo y adjúntalo a tu interfaz de Nómina Electrónica",MID(Plantilla!$D$2,SEARCH("V",Plantilla!$D$2),10),"")</f>
        <v/>
      </c>
      <c r="C345">
        <f>Plantilla!C356</f>
        <v/>
      </c>
      <c r="D345">
        <f>IF($C345="OK",Plantilla!B356,"")</f>
        <v/>
      </c>
      <c r="E345">
        <f>IF($C345="OK",
   VLOOKUP(Plantilla!$E$4,'Tablas '!$AP$4:$AT$6,5,FALSE),
"")</f>
        <v/>
      </c>
      <c r="F345">
        <f>IF($C345="OK",TEXT(Plantilla!D356,"#"),"")</f>
        <v/>
      </c>
      <c r="G345">
        <f>IF($C345="OK",
   VLOOKUP(Plantilla!E356,'Tablas '!$B$4:$C$14,2,FALSE),
"")</f>
        <v/>
      </c>
      <c r="H345">
        <f>IF($C345="OK",TEXT(Plantilla!F356,"#"),"")</f>
        <v/>
      </c>
      <c r="I345">
        <f>IF($C345="OK",TEXT(Plantilla!G356,"#"),"")</f>
        <v/>
      </c>
      <c r="J345">
        <f>IF($C345="OK",TEXT(Plantilla!H356,"#"),"")</f>
        <v/>
      </c>
      <c r="K345">
        <f>IF($C345="OK",TEXT(Plantilla!I356,"#"),"")</f>
        <v/>
      </c>
      <c r="L345">
        <f>IF($C345="OK",TEXT(Plantilla!J356,"#"),"")</f>
        <v/>
      </c>
      <c r="M345">
        <f>IF($C345="OK",TEXT(Plantilla!K356,"#"),"")</f>
        <v/>
      </c>
      <c r="N345">
        <f>IF($C345="OK",
   CONCATENATE(YEAR(Plantilla!L356),"-",TEXT(MONTH(Plantilla!L356),"00"),"-",TEXT(DAY(Plantilla!L356),"00")),
"")</f>
        <v/>
      </c>
      <c r="O345">
        <f>IF($C345="OK",_xlfn.NUMBERVALUE(Plantilla!M356),"")</f>
        <v/>
      </c>
      <c r="P345">
        <f>IF($C345="OK",
   IF(Plantilla!N356&lt;&gt;"",
      CONCATENATE(YEAR(Plantilla!N356),"-",TEXT(MONTH(Plantilla!N356),"00"),"-",TEXT(DAY(Plantilla!N356),"00")),
   ""),
"")</f>
        <v/>
      </c>
      <c r="Q345">
        <f>IF($C345="OK",
   VLOOKUP(Plantilla!O356,'Tablas '!$E$4:$F$19,2,FALSE),
"")</f>
        <v/>
      </c>
      <c r="R345">
        <f>IF($C345="OK",
   VLOOKUP(Plantilla!P356,'Tablas '!$H$4:$I$5,2,FALSE),
"")</f>
        <v/>
      </c>
      <c r="S345">
        <f>IF($C345="OK",
   VLOOKUP(Plantilla!Q356,'Tablas '!$K$4:$L$8,2,FALSE),
"")</f>
        <v/>
      </c>
      <c r="T345">
        <f>IF($C345="OK",
   VLOOKUP(Plantilla!R356,'Tablas '!$AE$4:$AF$6,2,FALSE),
"")</f>
        <v/>
      </c>
      <c r="U345">
        <f>IF($C345="OK",
   VLOOKUP(Plantilla!S356,'Tablas '!$AE$4:$AF$6,2,FALSE),
"")</f>
        <v/>
      </c>
      <c r="V345">
        <f>IF($C345="OK",TEXT(Plantilla!T356,"#"),"")</f>
        <v/>
      </c>
      <c r="W345" s="84">
        <f>IF($C345="OK",
   VLOOKUP(Plantilla!U356,'Tablas '!$AM$4:$AN$1126,2,FALSE),
"")</f>
        <v/>
      </c>
      <c r="X345">
        <f>IF($C345="OK",TEXT(Plantilla!V356,"#"),"")</f>
        <v/>
      </c>
      <c r="Y345">
        <f>IF($C345="OK",
   CONCATENATE(YEAR(Plantilla!W356),"-",TEXT(MONTH(Plantilla!W356),"00"),"-",TEXT(DAY(Plantilla!W356),"00")),
"")</f>
        <v/>
      </c>
      <c r="Z345">
        <f>IF($C345="OK",
   CONCATENATE(YEAR(Plantilla!X356),"-",TEXT(MONTH(Plantilla!X356),"00"),"-",TEXT(DAY(Plantilla!X356),"00")),
"")</f>
        <v/>
      </c>
      <c r="AA345">
        <f>IF($C345="OK",
   TEXT(VLOOKUP(Plantilla!Y356,'Tablas '!$Q$4:$R$9,2,FALSE),"#"),
"")</f>
        <v/>
      </c>
      <c r="AB345">
        <f>IF($C345="OK",
   CONCATENATE(YEAR(Plantilla!Z356),"-",TEXT(MONTH(Plantilla!Z356),"00"),"-",TEXT(DAY(Plantilla!Z356),"00")),
"")</f>
        <v/>
      </c>
      <c r="AC345">
        <f>IF($C345="OK",
   TEXT(VLOOKUP(Plantilla!AA356,'Tablas '!$T$4:$U$13,2,FALSE),"#"),
"")</f>
        <v/>
      </c>
      <c r="AD345">
        <f>IF($C345="OK",TEXT(Plantilla!AB356,"#"),"")</f>
        <v/>
      </c>
      <c r="AE345">
        <f>IF($C345="OK",
   IF(Plantilla!AC356&lt;&gt;"",
      TEXT(VLOOKUP(Plantilla!AC356,'Tablas '!$W$4:$X$7,2,FALSE),"#"),
   ""),
"")</f>
        <v/>
      </c>
      <c r="AF345">
        <f>IF($C345="OK",TEXT(Plantilla!AD356,"#"),"")</f>
        <v/>
      </c>
      <c r="AG345" s="6">
        <f>IF($C345="OK",_xlfn.NUMBERVALUE(Plantilla!AE356),"")</f>
        <v/>
      </c>
      <c r="AH345" s="4">
        <f>IF($C345="OK",_xlfn.NUMBERVALUE(Plantilla!AF356),"")</f>
        <v/>
      </c>
      <c r="AI345" s="6">
        <f>IF($C345="OK",_xlfn.NUMBERVALUE(Plantilla!AG356),"")</f>
        <v/>
      </c>
      <c r="AJ345" s="6">
        <f>IF($C345="OK",_xlfn.NUMBERVALUE(Plantilla!AH356),"")</f>
        <v/>
      </c>
      <c r="AK345" s="6">
        <f>IF($C345="OK",_xlfn.NUMBERVALUE(Plantilla!AI356),"")</f>
        <v/>
      </c>
      <c r="AL345" s="6">
        <f>IF($C345="OK",_xlfn.NUMBERVALUE(Plantilla!AJ356),"")</f>
        <v/>
      </c>
      <c r="AM345" s="4">
        <f>IF($C345="OK",_xlfn.NUMBERVALUE(Plantilla!AK356),"")</f>
        <v/>
      </c>
      <c r="AN345" s="6">
        <f>IF($C345="OK",_xlfn.NUMBERVALUE(Plantilla!AL356),"")</f>
        <v/>
      </c>
      <c r="AO345" s="4">
        <f>IF($C345="OK",_xlfn.NUMBERVALUE(Plantilla!AM356),"")</f>
        <v/>
      </c>
      <c r="AP345" s="6">
        <f>IF($C345="OK",_xlfn.NUMBERVALUE(Plantilla!AN356),"")</f>
        <v/>
      </c>
      <c r="AQ345" s="4">
        <f>IF($C345="OK",_xlfn.NUMBERVALUE(Plantilla!AO356),"")</f>
        <v/>
      </c>
      <c r="AR345" s="6">
        <f>IF($C345="OK",_xlfn.NUMBERVALUE(Plantilla!AP356),"")</f>
        <v/>
      </c>
      <c r="AS345" s="4">
        <f>IF($C345="OK",_xlfn.NUMBERVALUE(Plantilla!AQ356),"")</f>
        <v/>
      </c>
      <c r="AT345" s="6">
        <f>IF($C345="OK",_xlfn.NUMBERVALUE(Plantilla!AR356),"")</f>
        <v/>
      </c>
      <c r="AU345" s="4">
        <f>IF($C345="OK",_xlfn.NUMBERVALUE(Plantilla!AS356),"")</f>
        <v/>
      </c>
      <c r="AV345" s="6">
        <f>IF($C345="OK",_xlfn.NUMBERVALUE(Plantilla!AT356),"")</f>
        <v/>
      </c>
      <c r="AW345" s="4">
        <f>IF($C345="OK",_xlfn.NUMBERVALUE(Plantilla!AU356),"")</f>
        <v/>
      </c>
      <c r="AX345" s="6">
        <f>IF($C345="OK",_xlfn.NUMBERVALUE(Plantilla!AV356),"")</f>
        <v/>
      </c>
      <c r="AY345" s="4">
        <f>IF($C345="OK",_xlfn.NUMBERVALUE(Plantilla!AW356),"")</f>
        <v/>
      </c>
      <c r="AZ345" s="6">
        <f>IF($C345="OK",_xlfn.NUMBERVALUE(Plantilla!AX356),"")</f>
        <v/>
      </c>
      <c r="BA345">
        <f>IF($C345="OK",_xlfn.NUMBERVALUE(Plantilla!AY356),"")</f>
        <v/>
      </c>
      <c r="BB345">
        <f>IF($C345="OK",_xlfn.NUMBERVALUE(Plantilla!AZ356),"")</f>
        <v/>
      </c>
      <c r="BC345" s="4">
        <f>IF($C345="OK",_xlfn.NUMBERVALUE(Plantilla!BA356),"")</f>
        <v/>
      </c>
      <c r="BD345" s="6">
        <f>IF($C345="OK",_xlfn.NUMBERVALUE(Plantilla!BB356),"")</f>
        <v/>
      </c>
      <c r="BE345" s="4">
        <f>IF($C345="OK",_xlfn.NUMBERVALUE(Plantilla!BC356),"")</f>
        <v/>
      </c>
      <c r="BF345" s="6">
        <f>IF($C345="OK",_xlfn.NUMBERVALUE(Plantilla!BD356),"")</f>
        <v/>
      </c>
      <c r="BG345" s="4">
        <f>IF($C345="OK",_xlfn.NUMBERVALUE(Plantilla!BE356),"")</f>
        <v/>
      </c>
      <c r="BH345" s="6">
        <f>IF($C345="OK",_xlfn.NUMBERVALUE(Plantilla!BF356),"")</f>
        <v/>
      </c>
      <c r="BI345" s="110">
        <f>IF($C345="OK",_xlfn.NUMBERVALUE(Plantilla!BG356),"")</f>
        <v/>
      </c>
      <c r="BJ345" s="6">
        <f>IF($C345="OK",_xlfn.NUMBERVALUE(Plantilla!BH356),"")</f>
        <v/>
      </c>
      <c r="BK345" s="109">
        <f>IF($C345="OK",_xlfn.NUMBERVALUE(Plantilla!BI356),"")</f>
        <v/>
      </c>
      <c r="BL345" s="6">
        <f>IF($C345="OK",
   IF(Plantilla!BJ356&lt;&gt;"",
      TEXT(VLOOKUP(Plantilla!BJ356,'Tablas '!$Z$4:$AA$6,2,FALSE),"#"),
   ""),
"")</f>
        <v/>
      </c>
      <c r="BM345" s="4">
        <f>IF($C345="OK",_xlfn.NUMBERVALUE(Plantilla!BK356),"")</f>
        <v/>
      </c>
      <c r="BN345" s="4">
        <f>IF($C345="OK",_xlfn.NUMBERVALUE(Plantilla!BL356),"")</f>
        <v/>
      </c>
      <c r="BO345" s="6">
        <f>IF($C345="OK",_xlfn.NUMBERVALUE(Plantilla!BM356),"")</f>
        <v/>
      </c>
      <c r="BP345" s="4">
        <f>IF($C345="OK",_xlfn.NUMBERVALUE(Plantilla!BN356),"")</f>
        <v/>
      </c>
      <c r="BQ345" s="6">
        <f>IF($C345="OK",_xlfn.NUMBERVALUE(Plantilla!BO356),"")</f>
        <v/>
      </c>
      <c r="BR345" s="4">
        <f>IF($C345="OK",_xlfn.NUMBERVALUE(Plantilla!BP356),"")</f>
        <v/>
      </c>
      <c r="BS345" s="6">
        <f>IF($C345="OK",_xlfn.NUMBERVALUE(Plantilla!BQ356),"")</f>
        <v/>
      </c>
      <c r="BT345" s="4">
        <f>IF($C345="OK",_xlfn.NUMBERVALUE(Plantilla!BR356),"")</f>
        <v/>
      </c>
      <c r="BU345" s="6">
        <f>IF($C345="OK",_xlfn.NUMBERVALUE(Plantilla!BS356),"")</f>
        <v/>
      </c>
      <c r="BV345" s="6">
        <f>IF($C345="OK",_xlfn.NUMBERVALUE(Plantilla!BT356),"")</f>
        <v/>
      </c>
      <c r="BW345" s="6">
        <f>IF($C345="OK",_xlfn.NUMBERVALUE(Plantilla!BU356),"")</f>
        <v/>
      </c>
      <c r="BX345" s="6">
        <f>IF($C345="OK",_xlfn.NUMBERVALUE(Plantilla!BV356),"")</f>
        <v/>
      </c>
      <c r="BY345" s="6">
        <f>IF($C345="OK",_xlfn.NUMBERVALUE(Plantilla!BW356),"")</f>
        <v/>
      </c>
      <c r="BZ345" s="6">
        <f>IF($C345="OK",_xlfn.NUMBERVALUE(Plantilla!BX356),"")</f>
        <v/>
      </c>
      <c r="CA345" s="6">
        <f>IF($C345="OK",_xlfn.NUMBERVALUE(Plantilla!BY356),"")</f>
        <v/>
      </c>
      <c r="CB345" s="6">
        <f>IF($C345="OK",_xlfn.NUMBERVALUE(Plantilla!BZ356),"")</f>
        <v/>
      </c>
      <c r="CC345" s="6">
        <f>IF($C345="OK",_xlfn.NUMBERVALUE(Plantilla!CA356),"")</f>
        <v/>
      </c>
      <c r="CD345" s="6">
        <f>IF($C345="OK",_xlfn.NUMBERVALUE(Plantilla!CB356),"")</f>
        <v/>
      </c>
      <c r="CE345" s="6">
        <f>IF($C345="OK",_xlfn.NUMBERVALUE(Plantilla!CC356),"")</f>
        <v/>
      </c>
      <c r="CF345" s="4">
        <f>IF($C345="OK",_xlfn.NUMBERVALUE(Plantilla!CD356),"")</f>
        <v/>
      </c>
      <c r="CG345" s="6">
        <f>IF($C345="OK",_xlfn.NUMBERVALUE(Plantilla!CE356),"")</f>
        <v/>
      </c>
      <c r="CH345" s="6">
        <f>IF($C345="OK",_xlfn.NUMBERVALUE(Plantilla!CF356),"")</f>
        <v/>
      </c>
      <c r="CI345" s="6">
        <f>IF($C345="OK",_xlfn.NUMBERVALUE(Plantilla!CG356),"")</f>
        <v/>
      </c>
      <c r="CJ345" s="6">
        <f>IF($C345="OK",_xlfn.NUMBERVALUE(Plantilla!CH356),"")</f>
        <v/>
      </c>
      <c r="CK345" s="6">
        <f>IF($C345="OK",_xlfn.NUMBERVALUE(Plantilla!CI356),"")</f>
        <v/>
      </c>
      <c r="CL345" s="6">
        <f>IF($C345="OK",_xlfn.NUMBERVALUE(Plantilla!CJ356),"")</f>
        <v/>
      </c>
      <c r="CM345">
        <f>IF($C345="OK",TEXT(Plantilla!CK356,"#"),"")</f>
        <v/>
      </c>
      <c r="CN345" s="6">
        <f>IF($C345="OK",_xlfn.NUMBERVALUE(Plantilla!CL356),"")</f>
        <v/>
      </c>
      <c r="CO345" s="6">
        <f>IF($C345="OK",_xlfn.NUMBERVALUE(Plantilla!CM356),"")</f>
        <v/>
      </c>
      <c r="CP345" s="110">
        <f>IF($C345="OK",_xlfn.NUMBERVALUE(Plantilla!CN356),"")</f>
        <v/>
      </c>
      <c r="CQ345" s="6">
        <f>IF($C345="OK",_xlfn.NUMBERVALUE(Plantilla!CO356),"")</f>
        <v/>
      </c>
      <c r="CR345" s="109">
        <f>IF($C345="OK",_xlfn.NUMBERVALUE(Plantilla!CP356),"")</f>
        <v/>
      </c>
      <c r="CS345" s="110">
        <f>IF($C345="OK",_xlfn.NUMBERVALUE(Plantilla!CQ356),"")</f>
        <v/>
      </c>
      <c r="CT345" s="6">
        <f>IF($C345="OK",_xlfn.NUMBERVALUE(Plantilla!CR356),"")</f>
        <v/>
      </c>
      <c r="CU345" s="109">
        <f>IF($C345="OK",_xlfn.NUMBERVALUE(Plantilla!CS356),"")</f>
        <v/>
      </c>
      <c r="CV345" s="110">
        <f>IF($C345="OK",_xlfn.NUMBERVALUE(Plantilla!CT356),"")</f>
        <v/>
      </c>
      <c r="CW345" s="6">
        <f>IF($C345="OK",_xlfn.NUMBERVALUE(Plantilla!CU356),"")</f>
        <v/>
      </c>
      <c r="CX345" s="82">
        <f>IF($C345="OK",_xlfn.NUMBERVALUE(Plantilla!CV356),"")</f>
        <v/>
      </c>
      <c r="CY345" s="6">
        <f>IF($C345="OK",_xlfn.NUMBERVALUE(Plantilla!CW356),"")</f>
        <v/>
      </c>
      <c r="CZ345" s="82">
        <f>IF($C345="OK",_xlfn.NUMBERVALUE(Plantilla!CX356),"")</f>
        <v/>
      </c>
      <c r="DA345" s="6">
        <f>IF($C345="OK",_xlfn.NUMBERVALUE(Plantilla!CY356),"")</f>
        <v/>
      </c>
      <c r="DB345" s="109">
        <f>IF($C345="OK",_xlfn.NUMBERVALUE(Plantilla!CZ356),"")</f>
        <v/>
      </c>
      <c r="DC345" s="6">
        <f>IF($C345="OK",_xlfn.NUMBERVALUE(Plantilla!DA356),"")</f>
        <v/>
      </c>
      <c r="DD345" s="6">
        <f>IF($C345="OK",TEXT(Plantilla!DB356,"#"),"")</f>
        <v/>
      </c>
      <c r="DE345" s="6">
        <f>IF($C345="OK",_xlfn.NUMBERVALUE(Plantilla!DC356),"")</f>
        <v/>
      </c>
      <c r="DF345" s="4">
        <f>IF($C345="OK",_xlfn.NUMBERVALUE(Plantilla!DD356),"")</f>
        <v/>
      </c>
      <c r="DG345" s="6">
        <f>IF($C345="OK",_xlfn.NUMBERVALUE(Plantilla!DE356),"")</f>
        <v/>
      </c>
      <c r="DH345" s="6">
        <f>IF($C345="OK",_xlfn.NUMBERVALUE(Plantilla!DF356),"")</f>
        <v/>
      </c>
      <c r="DI345" s="6">
        <f>IF($C345="OK",_xlfn.NUMBERVALUE(Plantilla!DG356),"")</f>
        <v/>
      </c>
      <c r="DJ345" s="6">
        <f>IF($C345="OK",_xlfn.NUMBERVALUE(Plantilla!DH356),"")</f>
        <v/>
      </c>
      <c r="DK345" s="6">
        <f>IF($C345="OK",_xlfn.NUMBERVALUE(Plantilla!DI356),"")</f>
        <v/>
      </c>
      <c r="DL345" s="6">
        <f>IF($C345="OK",_xlfn.NUMBERVALUE(Plantilla!DJ356),"")</f>
        <v/>
      </c>
      <c r="DM345" s="6">
        <f>IF($C345="OK",_xlfn.NUMBERVALUE(Plantilla!DK356),"")</f>
        <v/>
      </c>
      <c r="DN345" s="6">
        <f>IF($C345="OK",_xlfn.NUMBERVALUE(Plantilla!DL356),"")</f>
        <v/>
      </c>
      <c r="DO345" s="6">
        <f>IF($C345="OK",_xlfn.NUMBERVALUE(Plantilla!DM356),"")</f>
        <v/>
      </c>
      <c r="DP345" s="6">
        <f>IF($C345="OK",_xlfn.NUMBERVALUE(Plantilla!DN356),"")</f>
        <v/>
      </c>
      <c r="DQ345" s="6">
        <f>IF($C345="OK",_xlfn.NUMBERVALUE(Plantilla!DO356),"")</f>
        <v/>
      </c>
      <c r="DR345" s="6">
        <f>IF($C345="OK",_xlfn.NUMBERVALUE(Plantilla!DP356),"")</f>
        <v/>
      </c>
      <c r="DS345">
        <f>IF($C345="OK",TEXT(Plantilla!DR356,"#"),"")</f>
        <v/>
      </c>
      <c r="DT345" s="6" t="n"/>
    </row>
    <row r="346">
      <c r="A346">
        <f>IF(Plantilla!$I$6="¡Perfecto!, Guarda el archivo y adjúntalo a tu interfaz de Nómina Electrónica","OK","Error")</f>
        <v/>
      </c>
      <c r="B346">
        <f>IF(Plantilla!$I$6="¡Perfecto!, Guarda el archivo y adjúntalo a tu interfaz de Nómina Electrónica",MID(Plantilla!$D$2,SEARCH("V",Plantilla!$D$2),10),"")</f>
        <v/>
      </c>
      <c r="C346">
        <f>Plantilla!C357</f>
        <v/>
      </c>
      <c r="D346">
        <f>IF($C346="OK",Plantilla!B357,"")</f>
        <v/>
      </c>
      <c r="E346">
        <f>IF($C346="OK",
   VLOOKUP(Plantilla!$E$4,'Tablas '!$AP$4:$AT$6,5,FALSE),
"")</f>
        <v/>
      </c>
      <c r="F346">
        <f>IF($C346="OK",TEXT(Plantilla!D357,"#"),"")</f>
        <v/>
      </c>
      <c r="G346">
        <f>IF($C346="OK",
   VLOOKUP(Plantilla!E357,'Tablas '!$B$4:$C$14,2,FALSE),
"")</f>
        <v/>
      </c>
      <c r="H346">
        <f>IF($C346="OK",TEXT(Plantilla!F357,"#"),"")</f>
        <v/>
      </c>
      <c r="I346">
        <f>IF($C346="OK",TEXT(Plantilla!G357,"#"),"")</f>
        <v/>
      </c>
      <c r="J346">
        <f>IF($C346="OK",TEXT(Plantilla!H357,"#"),"")</f>
        <v/>
      </c>
      <c r="K346">
        <f>IF($C346="OK",TEXT(Plantilla!I357,"#"),"")</f>
        <v/>
      </c>
      <c r="L346">
        <f>IF($C346="OK",TEXT(Plantilla!J357,"#"),"")</f>
        <v/>
      </c>
      <c r="M346">
        <f>IF($C346="OK",TEXT(Plantilla!K357,"#"),"")</f>
        <v/>
      </c>
      <c r="N346">
        <f>IF($C346="OK",
   CONCATENATE(YEAR(Plantilla!L357),"-",TEXT(MONTH(Plantilla!L357),"00"),"-",TEXT(DAY(Plantilla!L357),"00")),
"")</f>
        <v/>
      </c>
      <c r="O346">
        <f>IF($C346="OK",_xlfn.NUMBERVALUE(Plantilla!M357),"")</f>
        <v/>
      </c>
      <c r="P346">
        <f>IF($C346="OK",
   IF(Plantilla!N357&lt;&gt;"",
      CONCATENATE(YEAR(Plantilla!N357),"-",TEXT(MONTH(Plantilla!N357),"00"),"-",TEXT(DAY(Plantilla!N357),"00")),
   ""),
"")</f>
        <v/>
      </c>
      <c r="Q346">
        <f>IF($C346="OK",
   VLOOKUP(Plantilla!O357,'Tablas '!$E$4:$F$19,2,FALSE),
"")</f>
        <v/>
      </c>
      <c r="R346">
        <f>IF($C346="OK",
   VLOOKUP(Plantilla!P357,'Tablas '!$H$4:$I$5,2,FALSE),
"")</f>
        <v/>
      </c>
      <c r="S346">
        <f>IF($C346="OK",
   VLOOKUP(Plantilla!Q357,'Tablas '!$K$4:$L$8,2,FALSE),
"")</f>
        <v/>
      </c>
      <c r="T346">
        <f>IF($C346="OK",
   VLOOKUP(Plantilla!R357,'Tablas '!$AE$4:$AF$6,2,FALSE),
"")</f>
        <v/>
      </c>
      <c r="U346">
        <f>IF($C346="OK",
   VLOOKUP(Plantilla!S357,'Tablas '!$AE$4:$AF$6,2,FALSE),
"")</f>
        <v/>
      </c>
      <c r="V346">
        <f>IF($C346="OK",TEXT(Plantilla!T357,"#"),"")</f>
        <v/>
      </c>
      <c r="W346" s="84">
        <f>IF($C346="OK",
   VLOOKUP(Plantilla!U357,'Tablas '!$AM$4:$AN$1126,2,FALSE),
"")</f>
        <v/>
      </c>
      <c r="X346">
        <f>IF($C346="OK",TEXT(Plantilla!V357,"#"),"")</f>
        <v/>
      </c>
      <c r="Y346">
        <f>IF($C346="OK",
   CONCATENATE(YEAR(Plantilla!W357),"-",TEXT(MONTH(Plantilla!W357),"00"),"-",TEXT(DAY(Plantilla!W357),"00")),
"")</f>
        <v/>
      </c>
      <c r="Z346">
        <f>IF($C346="OK",
   CONCATENATE(YEAR(Plantilla!X357),"-",TEXT(MONTH(Plantilla!X357),"00"),"-",TEXT(DAY(Plantilla!X357),"00")),
"")</f>
        <v/>
      </c>
      <c r="AA346">
        <f>IF($C346="OK",
   TEXT(VLOOKUP(Plantilla!Y357,'Tablas '!$Q$4:$R$9,2,FALSE),"#"),
"")</f>
        <v/>
      </c>
      <c r="AB346">
        <f>IF($C346="OK",
   CONCATENATE(YEAR(Plantilla!Z357),"-",TEXT(MONTH(Plantilla!Z357),"00"),"-",TEXT(DAY(Plantilla!Z357),"00")),
"")</f>
        <v/>
      </c>
      <c r="AC346">
        <f>IF($C346="OK",
   TEXT(VLOOKUP(Plantilla!AA357,'Tablas '!$T$4:$U$13,2,FALSE),"#"),
"")</f>
        <v/>
      </c>
      <c r="AD346">
        <f>IF($C346="OK",TEXT(Plantilla!AB357,"#"),"")</f>
        <v/>
      </c>
      <c r="AE346">
        <f>IF($C346="OK",
   IF(Plantilla!AC357&lt;&gt;"",
      TEXT(VLOOKUP(Plantilla!AC357,'Tablas '!$W$4:$X$7,2,FALSE),"#"),
   ""),
"")</f>
        <v/>
      </c>
      <c r="AF346">
        <f>IF($C346="OK",TEXT(Plantilla!AD357,"#"),"")</f>
        <v/>
      </c>
      <c r="AG346" s="6">
        <f>IF($C346="OK",_xlfn.NUMBERVALUE(Plantilla!AE357),"")</f>
        <v/>
      </c>
      <c r="AH346" s="4">
        <f>IF($C346="OK",_xlfn.NUMBERVALUE(Plantilla!AF357),"")</f>
        <v/>
      </c>
      <c r="AI346" s="6">
        <f>IF($C346="OK",_xlfn.NUMBERVALUE(Plantilla!AG357),"")</f>
        <v/>
      </c>
      <c r="AJ346" s="6">
        <f>IF($C346="OK",_xlfn.NUMBERVALUE(Plantilla!AH357),"")</f>
        <v/>
      </c>
      <c r="AK346" s="6">
        <f>IF($C346="OK",_xlfn.NUMBERVALUE(Plantilla!AI357),"")</f>
        <v/>
      </c>
      <c r="AL346" s="6">
        <f>IF($C346="OK",_xlfn.NUMBERVALUE(Plantilla!AJ357),"")</f>
        <v/>
      </c>
      <c r="AM346" s="4">
        <f>IF($C346="OK",_xlfn.NUMBERVALUE(Plantilla!AK357),"")</f>
        <v/>
      </c>
      <c r="AN346" s="6">
        <f>IF($C346="OK",_xlfn.NUMBERVALUE(Plantilla!AL357),"")</f>
        <v/>
      </c>
      <c r="AO346" s="4">
        <f>IF($C346="OK",_xlfn.NUMBERVALUE(Plantilla!AM357),"")</f>
        <v/>
      </c>
      <c r="AP346" s="6">
        <f>IF($C346="OK",_xlfn.NUMBERVALUE(Plantilla!AN357),"")</f>
        <v/>
      </c>
      <c r="AQ346" s="4">
        <f>IF($C346="OK",_xlfn.NUMBERVALUE(Plantilla!AO357),"")</f>
        <v/>
      </c>
      <c r="AR346" s="6">
        <f>IF($C346="OK",_xlfn.NUMBERVALUE(Plantilla!AP357),"")</f>
        <v/>
      </c>
      <c r="AS346" s="4">
        <f>IF($C346="OK",_xlfn.NUMBERVALUE(Plantilla!AQ357),"")</f>
        <v/>
      </c>
      <c r="AT346" s="6">
        <f>IF($C346="OK",_xlfn.NUMBERVALUE(Plantilla!AR357),"")</f>
        <v/>
      </c>
      <c r="AU346" s="4">
        <f>IF($C346="OK",_xlfn.NUMBERVALUE(Plantilla!AS357),"")</f>
        <v/>
      </c>
      <c r="AV346" s="6">
        <f>IF($C346="OK",_xlfn.NUMBERVALUE(Plantilla!AT357),"")</f>
        <v/>
      </c>
      <c r="AW346" s="4">
        <f>IF($C346="OK",_xlfn.NUMBERVALUE(Plantilla!AU357),"")</f>
        <v/>
      </c>
      <c r="AX346" s="6">
        <f>IF($C346="OK",_xlfn.NUMBERVALUE(Plantilla!AV357),"")</f>
        <v/>
      </c>
      <c r="AY346" s="4">
        <f>IF($C346="OK",_xlfn.NUMBERVALUE(Plantilla!AW357),"")</f>
        <v/>
      </c>
      <c r="AZ346" s="6">
        <f>IF($C346="OK",_xlfn.NUMBERVALUE(Plantilla!AX357),"")</f>
        <v/>
      </c>
      <c r="BA346">
        <f>IF($C346="OK",_xlfn.NUMBERVALUE(Plantilla!AY357),"")</f>
        <v/>
      </c>
      <c r="BB346">
        <f>IF($C346="OK",_xlfn.NUMBERVALUE(Plantilla!AZ357),"")</f>
        <v/>
      </c>
      <c r="BC346" s="4">
        <f>IF($C346="OK",_xlfn.NUMBERVALUE(Plantilla!BA357),"")</f>
        <v/>
      </c>
      <c r="BD346" s="6">
        <f>IF($C346="OK",_xlfn.NUMBERVALUE(Plantilla!BB357),"")</f>
        <v/>
      </c>
      <c r="BE346" s="4">
        <f>IF($C346="OK",_xlfn.NUMBERVALUE(Plantilla!BC357),"")</f>
        <v/>
      </c>
      <c r="BF346" s="6">
        <f>IF($C346="OK",_xlfn.NUMBERVALUE(Plantilla!BD357),"")</f>
        <v/>
      </c>
      <c r="BG346" s="4">
        <f>IF($C346="OK",_xlfn.NUMBERVALUE(Plantilla!BE357),"")</f>
        <v/>
      </c>
      <c r="BH346" s="6">
        <f>IF($C346="OK",_xlfn.NUMBERVALUE(Plantilla!BF357),"")</f>
        <v/>
      </c>
      <c r="BI346" s="110">
        <f>IF($C346="OK",_xlfn.NUMBERVALUE(Plantilla!BG357),"")</f>
        <v/>
      </c>
      <c r="BJ346" s="6">
        <f>IF($C346="OK",_xlfn.NUMBERVALUE(Plantilla!BH357),"")</f>
        <v/>
      </c>
      <c r="BK346" s="109">
        <f>IF($C346="OK",_xlfn.NUMBERVALUE(Plantilla!BI357),"")</f>
        <v/>
      </c>
      <c r="BL346" s="6">
        <f>IF($C346="OK",
   IF(Plantilla!BJ357&lt;&gt;"",
      TEXT(VLOOKUP(Plantilla!BJ357,'Tablas '!$Z$4:$AA$6,2,FALSE),"#"),
   ""),
"")</f>
        <v/>
      </c>
      <c r="BM346" s="4">
        <f>IF($C346="OK",_xlfn.NUMBERVALUE(Plantilla!BK357),"")</f>
        <v/>
      </c>
      <c r="BN346" s="4">
        <f>IF($C346="OK",_xlfn.NUMBERVALUE(Plantilla!BL357),"")</f>
        <v/>
      </c>
      <c r="BO346" s="6">
        <f>IF($C346="OK",_xlfn.NUMBERVALUE(Plantilla!BM357),"")</f>
        <v/>
      </c>
      <c r="BP346" s="4">
        <f>IF($C346="OK",_xlfn.NUMBERVALUE(Plantilla!BN357),"")</f>
        <v/>
      </c>
      <c r="BQ346" s="6">
        <f>IF($C346="OK",_xlfn.NUMBERVALUE(Plantilla!BO357),"")</f>
        <v/>
      </c>
      <c r="BR346" s="4">
        <f>IF($C346="OK",_xlfn.NUMBERVALUE(Plantilla!BP357),"")</f>
        <v/>
      </c>
      <c r="BS346" s="6">
        <f>IF($C346="OK",_xlfn.NUMBERVALUE(Plantilla!BQ357),"")</f>
        <v/>
      </c>
      <c r="BT346" s="4">
        <f>IF($C346="OK",_xlfn.NUMBERVALUE(Plantilla!BR357),"")</f>
        <v/>
      </c>
      <c r="BU346" s="6">
        <f>IF($C346="OK",_xlfn.NUMBERVALUE(Plantilla!BS357),"")</f>
        <v/>
      </c>
      <c r="BV346" s="6">
        <f>IF($C346="OK",_xlfn.NUMBERVALUE(Plantilla!BT357),"")</f>
        <v/>
      </c>
      <c r="BW346" s="6">
        <f>IF($C346="OK",_xlfn.NUMBERVALUE(Plantilla!BU357),"")</f>
        <v/>
      </c>
      <c r="BX346" s="6">
        <f>IF($C346="OK",_xlfn.NUMBERVALUE(Plantilla!BV357),"")</f>
        <v/>
      </c>
      <c r="BY346" s="6">
        <f>IF($C346="OK",_xlfn.NUMBERVALUE(Plantilla!BW357),"")</f>
        <v/>
      </c>
      <c r="BZ346" s="6">
        <f>IF($C346="OK",_xlfn.NUMBERVALUE(Plantilla!BX357),"")</f>
        <v/>
      </c>
      <c r="CA346" s="6">
        <f>IF($C346="OK",_xlfn.NUMBERVALUE(Plantilla!BY357),"")</f>
        <v/>
      </c>
      <c r="CB346" s="6">
        <f>IF($C346="OK",_xlfn.NUMBERVALUE(Plantilla!BZ357),"")</f>
        <v/>
      </c>
      <c r="CC346" s="6">
        <f>IF($C346="OK",_xlfn.NUMBERVALUE(Plantilla!CA357),"")</f>
        <v/>
      </c>
      <c r="CD346" s="6">
        <f>IF($C346="OK",_xlfn.NUMBERVALUE(Plantilla!CB357),"")</f>
        <v/>
      </c>
      <c r="CE346" s="6">
        <f>IF($C346="OK",_xlfn.NUMBERVALUE(Plantilla!CC357),"")</f>
        <v/>
      </c>
      <c r="CF346" s="4">
        <f>IF($C346="OK",_xlfn.NUMBERVALUE(Plantilla!CD357),"")</f>
        <v/>
      </c>
      <c r="CG346" s="6">
        <f>IF($C346="OK",_xlfn.NUMBERVALUE(Plantilla!CE357),"")</f>
        <v/>
      </c>
      <c r="CH346" s="6">
        <f>IF($C346="OK",_xlfn.NUMBERVALUE(Plantilla!CF357),"")</f>
        <v/>
      </c>
      <c r="CI346" s="6">
        <f>IF($C346="OK",_xlfn.NUMBERVALUE(Plantilla!CG357),"")</f>
        <v/>
      </c>
      <c r="CJ346" s="6">
        <f>IF($C346="OK",_xlfn.NUMBERVALUE(Plantilla!CH357),"")</f>
        <v/>
      </c>
      <c r="CK346" s="6">
        <f>IF($C346="OK",_xlfn.NUMBERVALUE(Plantilla!CI357),"")</f>
        <v/>
      </c>
      <c r="CL346" s="6">
        <f>IF($C346="OK",_xlfn.NUMBERVALUE(Plantilla!CJ357),"")</f>
        <v/>
      </c>
      <c r="CM346">
        <f>IF($C346="OK",TEXT(Plantilla!CK357,"#"),"")</f>
        <v/>
      </c>
      <c r="CN346" s="6">
        <f>IF($C346="OK",_xlfn.NUMBERVALUE(Plantilla!CL357),"")</f>
        <v/>
      </c>
      <c r="CO346" s="6">
        <f>IF($C346="OK",_xlfn.NUMBERVALUE(Plantilla!CM357),"")</f>
        <v/>
      </c>
      <c r="CP346" s="110">
        <f>IF($C346="OK",_xlfn.NUMBERVALUE(Plantilla!CN357),"")</f>
        <v/>
      </c>
      <c r="CQ346" s="6">
        <f>IF($C346="OK",_xlfn.NUMBERVALUE(Plantilla!CO357),"")</f>
        <v/>
      </c>
      <c r="CR346" s="109">
        <f>IF($C346="OK",_xlfn.NUMBERVALUE(Plantilla!CP357),"")</f>
        <v/>
      </c>
      <c r="CS346" s="110">
        <f>IF($C346="OK",_xlfn.NUMBERVALUE(Plantilla!CQ357),"")</f>
        <v/>
      </c>
      <c r="CT346" s="6">
        <f>IF($C346="OK",_xlfn.NUMBERVALUE(Plantilla!CR357),"")</f>
        <v/>
      </c>
      <c r="CU346" s="109">
        <f>IF($C346="OK",_xlfn.NUMBERVALUE(Plantilla!CS357),"")</f>
        <v/>
      </c>
      <c r="CV346" s="110">
        <f>IF($C346="OK",_xlfn.NUMBERVALUE(Plantilla!CT357),"")</f>
        <v/>
      </c>
      <c r="CW346" s="6">
        <f>IF($C346="OK",_xlfn.NUMBERVALUE(Plantilla!CU357),"")</f>
        <v/>
      </c>
      <c r="CX346" s="82">
        <f>IF($C346="OK",_xlfn.NUMBERVALUE(Plantilla!CV357),"")</f>
        <v/>
      </c>
      <c r="CY346" s="6">
        <f>IF($C346="OK",_xlfn.NUMBERVALUE(Plantilla!CW357),"")</f>
        <v/>
      </c>
      <c r="CZ346" s="82">
        <f>IF($C346="OK",_xlfn.NUMBERVALUE(Plantilla!CX357),"")</f>
        <v/>
      </c>
      <c r="DA346" s="6">
        <f>IF($C346="OK",_xlfn.NUMBERVALUE(Plantilla!CY357),"")</f>
        <v/>
      </c>
      <c r="DB346" s="109">
        <f>IF($C346="OK",_xlfn.NUMBERVALUE(Plantilla!CZ357),"")</f>
        <v/>
      </c>
      <c r="DC346" s="6">
        <f>IF($C346="OK",_xlfn.NUMBERVALUE(Plantilla!DA357),"")</f>
        <v/>
      </c>
      <c r="DD346" s="6">
        <f>IF($C346="OK",TEXT(Plantilla!DB357,"#"),"")</f>
        <v/>
      </c>
      <c r="DE346" s="6">
        <f>IF($C346="OK",_xlfn.NUMBERVALUE(Plantilla!DC357),"")</f>
        <v/>
      </c>
      <c r="DF346" s="4">
        <f>IF($C346="OK",_xlfn.NUMBERVALUE(Plantilla!DD357),"")</f>
        <v/>
      </c>
      <c r="DG346" s="6">
        <f>IF($C346="OK",_xlfn.NUMBERVALUE(Plantilla!DE357),"")</f>
        <v/>
      </c>
      <c r="DH346" s="6">
        <f>IF($C346="OK",_xlfn.NUMBERVALUE(Plantilla!DF357),"")</f>
        <v/>
      </c>
      <c r="DI346" s="6">
        <f>IF($C346="OK",_xlfn.NUMBERVALUE(Plantilla!DG357),"")</f>
        <v/>
      </c>
      <c r="DJ346" s="6">
        <f>IF($C346="OK",_xlfn.NUMBERVALUE(Plantilla!DH357),"")</f>
        <v/>
      </c>
      <c r="DK346" s="6">
        <f>IF($C346="OK",_xlfn.NUMBERVALUE(Plantilla!DI357),"")</f>
        <v/>
      </c>
      <c r="DL346" s="6">
        <f>IF($C346="OK",_xlfn.NUMBERVALUE(Plantilla!DJ357),"")</f>
        <v/>
      </c>
      <c r="DM346" s="6">
        <f>IF($C346="OK",_xlfn.NUMBERVALUE(Plantilla!DK357),"")</f>
        <v/>
      </c>
      <c r="DN346" s="6">
        <f>IF($C346="OK",_xlfn.NUMBERVALUE(Plantilla!DL357),"")</f>
        <v/>
      </c>
      <c r="DO346" s="6">
        <f>IF($C346="OK",_xlfn.NUMBERVALUE(Plantilla!DM357),"")</f>
        <v/>
      </c>
      <c r="DP346" s="6">
        <f>IF($C346="OK",_xlfn.NUMBERVALUE(Plantilla!DN357),"")</f>
        <v/>
      </c>
      <c r="DQ346" s="6">
        <f>IF($C346="OK",_xlfn.NUMBERVALUE(Plantilla!DO357),"")</f>
        <v/>
      </c>
      <c r="DR346" s="6">
        <f>IF($C346="OK",_xlfn.NUMBERVALUE(Plantilla!DP357),"")</f>
        <v/>
      </c>
      <c r="DS346">
        <f>IF($C346="OK",TEXT(Plantilla!DR357,"#"),"")</f>
        <v/>
      </c>
      <c r="DT346" s="6" t="n"/>
    </row>
    <row r="347">
      <c r="A347">
        <f>IF(Plantilla!$I$6="¡Perfecto!, Guarda el archivo y adjúntalo a tu interfaz de Nómina Electrónica","OK","Error")</f>
        <v/>
      </c>
      <c r="B347">
        <f>IF(Plantilla!$I$6="¡Perfecto!, Guarda el archivo y adjúntalo a tu interfaz de Nómina Electrónica",MID(Plantilla!$D$2,SEARCH("V",Plantilla!$D$2),10),"")</f>
        <v/>
      </c>
      <c r="C347">
        <f>Plantilla!C358</f>
        <v/>
      </c>
      <c r="D347">
        <f>IF($C347="OK",Plantilla!B358,"")</f>
        <v/>
      </c>
      <c r="E347">
        <f>IF($C347="OK",
   VLOOKUP(Plantilla!$E$4,'Tablas '!$AP$4:$AT$6,5,FALSE),
"")</f>
        <v/>
      </c>
      <c r="F347">
        <f>IF($C347="OK",TEXT(Plantilla!D358,"#"),"")</f>
        <v/>
      </c>
      <c r="G347">
        <f>IF($C347="OK",
   VLOOKUP(Plantilla!E358,'Tablas '!$B$4:$C$14,2,FALSE),
"")</f>
        <v/>
      </c>
      <c r="H347">
        <f>IF($C347="OK",TEXT(Plantilla!F358,"#"),"")</f>
        <v/>
      </c>
      <c r="I347">
        <f>IF($C347="OK",TEXT(Plantilla!G358,"#"),"")</f>
        <v/>
      </c>
      <c r="J347">
        <f>IF($C347="OK",TEXT(Plantilla!H358,"#"),"")</f>
        <v/>
      </c>
      <c r="K347">
        <f>IF($C347="OK",TEXT(Plantilla!I358,"#"),"")</f>
        <v/>
      </c>
      <c r="L347">
        <f>IF($C347="OK",TEXT(Plantilla!J358,"#"),"")</f>
        <v/>
      </c>
      <c r="M347">
        <f>IF($C347="OK",TEXT(Plantilla!K358,"#"),"")</f>
        <v/>
      </c>
      <c r="N347">
        <f>IF($C347="OK",
   CONCATENATE(YEAR(Plantilla!L358),"-",TEXT(MONTH(Plantilla!L358),"00"),"-",TEXT(DAY(Plantilla!L358),"00")),
"")</f>
        <v/>
      </c>
      <c r="O347">
        <f>IF($C347="OK",_xlfn.NUMBERVALUE(Plantilla!M358),"")</f>
        <v/>
      </c>
      <c r="P347">
        <f>IF($C347="OK",
   IF(Plantilla!N358&lt;&gt;"",
      CONCATENATE(YEAR(Plantilla!N358),"-",TEXT(MONTH(Plantilla!N358),"00"),"-",TEXT(DAY(Plantilla!N358),"00")),
   ""),
"")</f>
        <v/>
      </c>
      <c r="Q347">
        <f>IF($C347="OK",
   VLOOKUP(Plantilla!O358,'Tablas '!$E$4:$F$19,2,FALSE),
"")</f>
        <v/>
      </c>
      <c r="R347">
        <f>IF($C347="OK",
   VLOOKUP(Plantilla!P358,'Tablas '!$H$4:$I$5,2,FALSE),
"")</f>
        <v/>
      </c>
      <c r="S347">
        <f>IF($C347="OK",
   VLOOKUP(Plantilla!Q358,'Tablas '!$K$4:$L$8,2,FALSE),
"")</f>
        <v/>
      </c>
      <c r="T347">
        <f>IF($C347="OK",
   VLOOKUP(Plantilla!R358,'Tablas '!$AE$4:$AF$6,2,FALSE),
"")</f>
        <v/>
      </c>
      <c r="U347">
        <f>IF($C347="OK",
   VLOOKUP(Plantilla!S358,'Tablas '!$AE$4:$AF$6,2,FALSE),
"")</f>
        <v/>
      </c>
      <c r="V347">
        <f>IF($C347="OK",TEXT(Plantilla!T358,"#"),"")</f>
        <v/>
      </c>
      <c r="W347" s="84">
        <f>IF($C347="OK",
   VLOOKUP(Plantilla!U358,'Tablas '!$AM$4:$AN$1126,2,FALSE),
"")</f>
        <v/>
      </c>
      <c r="X347">
        <f>IF($C347="OK",TEXT(Plantilla!V358,"#"),"")</f>
        <v/>
      </c>
      <c r="Y347">
        <f>IF($C347="OK",
   CONCATENATE(YEAR(Plantilla!W358),"-",TEXT(MONTH(Plantilla!W358),"00"),"-",TEXT(DAY(Plantilla!W358),"00")),
"")</f>
        <v/>
      </c>
      <c r="Z347">
        <f>IF($C347="OK",
   CONCATENATE(YEAR(Plantilla!X358),"-",TEXT(MONTH(Plantilla!X358),"00"),"-",TEXT(DAY(Plantilla!X358),"00")),
"")</f>
        <v/>
      </c>
      <c r="AA347">
        <f>IF($C347="OK",
   TEXT(VLOOKUP(Plantilla!Y358,'Tablas '!$Q$4:$R$9,2,FALSE),"#"),
"")</f>
        <v/>
      </c>
      <c r="AB347">
        <f>IF($C347="OK",
   CONCATENATE(YEAR(Plantilla!Z358),"-",TEXT(MONTH(Plantilla!Z358),"00"),"-",TEXT(DAY(Plantilla!Z358),"00")),
"")</f>
        <v/>
      </c>
      <c r="AC347">
        <f>IF($C347="OK",
   TEXT(VLOOKUP(Plantilla!AA358,'Tablas '!$T$4:$U$13,2,FALSE),"#"),
"")</f>
        <v/>
      </c>
      <c r="AD347">
        <f>IF($C347="OK",TEXT(Plantilla!AB358,"#"),"")</f>
        <v/>
      </c>
      <c r="AE347">
        <f>IF($C347="OK",
   IF(Plantilla!AC358&lt;&gt;"",
      TEXT(VLOOKUP(Plantilla!AC358,'Tablas '!$W$4:$X$7,2,FALSE),"#"),
   ""),
"")</f>
        <v/>
      </c>
      <c r="AF347">
        <f>IF($C347="OK",TEXT(Plantilla!AD358,"#"),"")</f>
        <v/>
      </c>
      <c r="AG347" s="6">
        <f>IF($C347="OK",_xlfn.NUMBERVALUE(Plantilla!AE358),"")</f>
        <v/>
      </c>
      <c r="AH347" s="4">
        <f>IF($C347="OK",_xlfn.NUMBERVALUE(Plantilla!AF358),"")</f>
        <v/>
      </c>
      <c r="AI347" s="6">
        <f>IF($C347="OK",_xlfn.NUMBERVALUE(Plantilla!AG358),"")</f>
        <v/>
      </c>
      <c r="AJ347" s="6">
        <f>IF($C347="OK",_xlfn.NUMBERVALUE(Plantilla!AH358),"")</f>
        <v/>
      </c>
      <c r="AK347" s="6">
        <f>IF($C347="OK",_xlfn.NUMBERVALUE(Plantilla!AI358),"")</f>
        <v/>
      </c>
      <c r="AL347" s="6">
        <f>IF($C347="OK",_xlfn.NUMBERVALUE(Plantilla!AJ358),"")</f>
        <v/>
      </c>
      <c r="AM347" s="4">
        <f>IF($C347="OK",_xlfn.NUMBERVALUE(Plantilla!AK358),"")</f>
        <v/>
      </c>
      <c r="AN347" s="6">
        <f>IF($C347="OK",_xlfn.NUMBERVALUE(Plantilla!AL358),"")</f>
        <v/>
      </c>
      <c r="AO347" s="4">
        <f>IF($C347="OK",_xlfn.NUMBERVALUE(Plantilla!AM358),"")</f>
        <v/>
      </c>
      <c r="AP347" s="6">
        <f>IF($C347="OK",_xlfn.NUMBERVALUE(Plantilla!AN358),"")</f>
        <v/>
      </c>
      <c r="AQ347" s="4">
        <f>IF($C347="OK",_xlfn.NUMBERVALUE(Plantilla!AO358),"")</f>
        <v/>
      </c>
      <c r="AR347" s="6">
        <f>IF($C347="OK",_xlfn.NUMBERVALUE(Plantilla!AP358),"")</f>
        <v/>
      </c>
      <c r="AS347" s="4">
        <f>IF($C347="OK",_xlfn.NUMBERVALUE(Plantilla!AQ358),"")</f>
        <v/>
      </c>
      <c r="AT347" s="6">
        <f>IF($C347="OK",_xlfn.NUMBERVALUE(Plantilla!AR358),"")</f>
        <v/>
      </c>
      <c r="AU347" s="4">
        <f>IF($C347="OK",_xlfn.NUMBERVALUE(Plantilla!AS358),"")</f>
        <v/>
      </c>
      <c r="AV347" s="6">
        <f>IF($C347="OK",_xlfn.NUMBERVALUE(Plantilla!AT358),"")</f>
        <v/>
      </c>
      <c r="AW347" s="4">
        <f>IF($C347="OK",_xlfn.NUMBERVALUE(Plantilla!AU358),"")</f>
        <v/>
      </c>
      <c r="AX347" s="6">
        <f>IF($C347="OK",_xlfn.NUMBERVALUE(Plantilla!AV358),"")</f>
        <v/>
      </c>
      <c r="AY347" s="4">
        <f>IF($C347="OK",_xlfn.NUMBERVALUE(Plantilla!AW358),"")</f>
        <v/>
      </c>
      <c r="AZ347" s="6">
        <f>IF($C347="OK",_xlfn.NUMBERVALUE(Plantilla!AX358),"")</f>
        <v/>
      </c>
      <c r="BA347">
        <f>IF($C347="OK",_xlfn.NUMBERVALUE(Plantilla!AY358),"")</f>
        <v/>
      </c>
      <c r="BB347">
        <f>IF($C347="OK",_xlfn.NUMBERVALUE(Plantilla!AZ358),"")</f>
        <v/>
      </c>
      <c r="BC347" s="4">
        <f>IF($C347="OK",_xlfn.NUMBERVALUE(Plantilla!BA358),"")</f>
        <v/>
      </c>
      <c r="BD347" s="6">
        <f>IF($C347="OK",_xlfn.NUMBERVALUE(Plantilla!BB358),"")</f>
        <v/>
      </c>
      <c r="BE347" s="4">
        <f>IF($C347="OK",_xlfn.NUMBERVALUE(Plantilla!BC358),"")</f>
        <v/>
      </c>
      <c r="BF347" s="6">
        <f>IF($C347="OK",_xlfn.NUMBERVALUE(Plantilla!BD358),"")</f>
        <v/>
      </c>
      <c r="BG347" s="4">
        <f>IF($C347="OK",_xlfn.NUMBERVALUE(Plantilla!BE358),"")</f>
        <v/>
      </c>
      <c r="BH347" s="6">
        <f>IF($C347="OK",_xlfn.NUMBERVALUE(Plantilla!BF358),"")</f>
        <v/>
      </c>
      <c r="BI347" s="110">
        <f>IF($C347="OK",_xlfn.NUMBERVALUE(Plantilla!BG358),"")</f>
        <v/>
      </c>
      <c r="BJ347" s="6">
        <f>IF($C347="OK",_xlfn.NUMBERVALUE(Plantilla!BH358),"")</f>
        <v/>
      </c>
      <c r="BK347" s="109">
        <f>IF($C347="OK",_xlfn.NUMBERVALUE(Plantilla!BI358),"")</f>
        <v/>
      </c>
      <c r="BL347" s="6">
        <f>IF($C347="OK",
   IF(Plantilla!BJ358&lt;&gt;"",
      TEXT(VLOOKUP(Plantilla!BJ358,'Tablas '!$Z$4:$AA$6,2,FALSE),"#"),
   ""),
"")</f>
        <v/>
      </c>
      <c r="BM347" s="4">
        <f>IF($C347="OK",_xlfn.NUMBERVALUE(Plantilla!BK358),"")</f>
        <v/>
      </c>
      <c r="BN347" s="4">
        <f>IF($C347="OK",_xlfn.NUMBERVALUE(Plantilla!BL358),"")</f>
        <v/>
      </c>
      <c r="BO347" s="6">
        <f>IF($C347="OK",_xlfn.NUMBERVALUE(Plantilla!BM358),"")</f>
        <v/>
      </c>
      <c r="BP347" s="4">
        <f>IF($C347="OK",_xlfn.NUMBERVALUE(Plantilla!BN358),"")</f>
        <v/>
      </c>
      <c r="BQ347" s="6">
        <f>IF($C347="OK",_xlfn.NUMBERVALUE(Plantilla!BO358),"")</f>
        <v/>
      </c>
      <c r="BR347" s="4">
        <f>IF($C347="OK",_xlfn.NUMBERVALUE(Plantilla!BP358),"")</f>
        <v/>
      </c>
      <c r="BS347" s="6">
        <f>IF($C347="OK",_xlfn.NUMBERVALUE(Plantilla!BQ358),"")</f>
        <v/>
      </c>
      <c r="BT347" s="4">
        <f>IF($C347="OK",_xlfn.NUMBERVALUE(Plantilla!BR358),"")</f>
        <v/>
      </c>
      <c r="BU347" s="6">
        <f>IF($C347="OK",_xlfn.NUMBERVALUE(Plantilla!BS358),"")</f>
        <v/>
      </c>
      <c r="BV347" s="6">
        <f>IF($C347="OK",_xlfn.NUMBERVALUE(Plantilla!BT358),"")</f>
        <v/>
      </c>
      <c r="BW347" s="6">
        <f>IF($C347="OK",_xlfn.NUMBERVALUE(Plantilla!BU358),"")</f>
        <v/>
      </c>
      <c r="BX347" s="6">
        <f>IF($C347="OK",_xlfn.NUMBERVALUE(Plantilla!BV358),"")</f>
        <v/>
      </c>
      <c r="BY347" s="6">
        <f>IF($C347="OK",_xlfn.NUMBERVALUE(Plantilla!BW358),"")</f>
        <v/>
      </c>
      <c r="BZ347" s="6">
        <f>IF($C347="OK",_xlfn.NUMBERVALUE(Plantilla!BX358),"")</f>
        <v/>
      </c>
      <c r="CA347" s="6">
        <f>IF($C347="OK",_xlfn.NUMBERVALUE(Plantilla!BY358),"")</f>
        <v/>
      </c>
      <c r="CB347" s="6">
        <f>IF($C347="OK",_xlfn.NUMBERVALUE(Plantilla!BZ358),"")</f>
        <v/>
      </c>
      <c r="CC347" s="6">
        <f>IF($C347="OK",_xlfn.NUMBERVALUE(Plantilla!CA358),"")</f>
        <v/>
      </c>
      <c r="CD347" s="6">
        <f>IF($C347="OK",_xlfn.NUMBERVALUE(Plantilla!CB358),"")</f>
        <v/>
      </c>
      <c r="CE347" s="6">
        <f>IF($C347="OK",_xlfn.NUMBERVALUE(Plantilla!CC358),"")</f>
        <v/>
      </c>
      <c r="CF347" s="4">
        <f>IF($C347="OK",_xlfn.NUMBERVALUE(Plantilla!CD358),"")</f>
        <v/>
      </c>
      <c r="CG347" s="6">
        <f>IF($C347="OK",_xlfn.NUMBERVALUE(Plantilla!CE358),"")</f>
        <v/>
      </c>
      <c r="CH347" s="6">
        <f>IF($C347="OK",_xlfn.NUMBERVALUE(Plantilla!CF358),"")</f>
        <v/>
      </c>
      <c r="CI347" s="6">
        <f>IF($C347="OK",_xlfn.NUMBERVALUE(Plantilla!CG358),"")</f>
        <v/>
      </c>
      <c r="CJ347" s="6">
        <f>IF($C347="OK",_xlfn.NUMBERVALUE(Plantilla!CH358),"")</f>
        <v/>
      </c>
      <c r="CK347" s="6">
        <f>IF($C347="OK",_xlfn.NUMBERVALUE(Plantilla!CI358),"")</f>
        <v/>
      </c>
      <c r="CL347" s="6">
        <f>IF($C347="OK",_xlfn.NUMBERVALUE(Plantilla!CJ358),"")</f>
        <v/>
      </c>
      <c r="CM347">
        <f>IF($C347="OK",TEXT(Plantilla!CK358,"#"),"")</f>
        <v/>
      </c>
      <c r="CN347" s="6">
        <f>IF($C347="OK",_xlfn.NUMBERVALUE(Plantilla!CL358),"")</f>
        <v/>
      </c>
      <c r="CO347" s="6">
        <f>IF($C347="OK",_xlfn.NUMBERVALUE(Plantilla!CM358),"")</f>
        <v/>
      </c>
      <c r="CP347" s="110">
        <f>IF($C347="OK",_xlfn.NUMBERVALUE(Plantilla!CN358),"")</f>
        <v/>
      </c>
      <c r="CQ347" s="6">
        <f>IF($C347="OK",_xlfn.NUMBERVALUE(Plantilla!CO358),"")</f>
        <v/>
      </c>
      <c r="CR347" s="109">
        <f>IF($C347="OK",_xlfn.NUMBERVALUE(Plantilla!CP358),"")</f>
        <v/>
      </c>
      <c r="CS347" s="110">
        <f>IF($C347="OK",_xlfn.NUMBERVALUE(Plantilla!CQ358),"")</f>
        <v/>
      </c>
      <c r="CT347" s="6">
        <f>IF($C347="OK",_xlfn.NUMBERVALUE(Plantilla!CR358),"")</f>
        <v/>
      </c>
      <c r="CU347" s="109">
        <f>IF($C347="OK",_xlfn.NUMBERVALUE(Plantilla!CS358),"")</f>
        <v/>
      </c>
      <c r="CV347" s="110">
        <f>IF($C347="OK",_xlfn.NUMBERVALUE(Plantilla!CT358),"")</f>
        <v/>
      </c>
      <c r="CW347" s="6">
        <f>IF($C347="OK",_xlfn.NUMBERVALUE(Plantilla!CU358),"")</f>
        <v/>
      </c>
      <c r="CX347" s="82">
        <f>IF($C347="OK",_xlfn.NUMBERVALUE(Plantilla!CV358),"")</f>
        <v/>
      </c>
      <c r="CY347" s="6">
        <f>IF($C347="OK",_xlfn.NUMBERVALUE(Plantilla!CW358),"")</f>
        <v/>
      </c>
      <c r="CZ347" s="82">
        <f>IF($C347="OK",_xlfn.NUMBERVALUE(Plantilla!CX358),"")</f>
        <v/>
      </c>
      <c r="DA347" s="6">
        <f>IF($C347="OK",_xlfn.NUMBERVALUE(Plantilla!CY358),"")</f>
        <v/>
      </c>
      <c r="DB347" s="109">
        <f>IF($C347="OK",_xlfn.NUMBERVALUE(Plantilla!CZ358),"")</f>
        <v/>
      </c>
      <c r="DC347" s="6">
        <f>IF($C347="OK",_xlfn.NUMBERVALUE(Plantilla!DA358),"")</f>
        <v/>
      </c>
      <c r="DD347" s="6">
        <f>IF($C347="OK",TEXT(Plantilla!DB358,"#"),"")</f>
        <v/>
      </c>
      <c r="DE347" s="6">
        <f>IF($C347="OK",_xlfn.NUMBERVALUE(Plantilla!DC358),"")</f>
        <v/>
      </c>
      <c r="DF347" s="4">
        <f>IF($C347="OK",_xlfn.NUMBERVALUE(Plantilla!DD358),"")</f>
        <v/>
      </c>
      <c r="DG347" s="6">
        <f>IF($C347="OK",_xlfn.NUMBERVALUE(Plantilla!DE358),"")</f>
        <v/>
      </c>
      <c r="DH347" s="6">
        <f>IF($C347="OK",_xlfn.NUMBERVALUE(Plantilla!DF358),"")</f>
        <v/>
      </c>
      <c r="DI347" s="6">
        <f>IF($C347="OK",_xlfn.NUMBERVALUE(Plantilla!DG358),"")</f>
        <v/>
      </c>
      <c r="DJ347" s="6">
        <f>IF($C347="OK",_xlfn.NUMBERVALUE(Plantilla!DH358),"")</f>
        <v/>
      </c>
      <c r="DK347" s="6">
        <f>IF($C347="OK",_xlfn.NUMBERVALUE(Plantilla!DI358),"")</f>
        <v/>
      </c>
      <c r="DL347" s="6">
        <f>IF($C347="OK",_xlfn.NUMBERVALUE(Plantilla!DJ358),"")</f>
        <v/>
      </c>
      <c r="DM347" s="6">
        <f>IF($C347="OK",_xlfn.NUMBERVALUE(Plantilla!DK358),"")</f>
        <v/>
      </c>
      <c r="DN347" s="6">
        <f>IF($C347="OK",_xlfn.NUMBERVALUE(Plantilla!DL358),"")</f>
        <v/>
      </c>
      <c r="DO347" s="6">
        <f>IF($C347="OK",_xlfn.NUMBERVALUE(Plantilla!DM358),"")</f>
        <v/>
      </c>
      <c r="DP347" s="6">
        <f>IF($C347="OK",_xlfn.NUMBERVALUE(Plantilla!DN358),"")</f>
        <v/>
      </c>
      <c r="DQ347" s="6">
        <f>IF($C347="OK",_xlfn.NUMBERVALUE(Plantilla!DO358),"")</f>
        <v/>
      </c>
      <c r="DR347" s="6">
        <f>IF($C347="OK",_xlfn.NUMBERVALUE(Plantilla!DP358),"")</f>
        <v/>
      </c>
      <c r="DS347">
        <f>IF($C347="OK",TEXT(Plantilla!DR358,"#"),"")</f>
        <v/>
      </c>
      <c r="DT347" s="6" t="n"/>
    </row>
    <row r="348">
      <c r="A348">
        <f>IF(Plantilla!$I$6="¡Perfecto!, Guarda el archivo y adjúntalo a tu interfaz de Nómina Electrónica","OK","Error")</f>
        <v/>
      </c>
      <c r="B348">
        <f>IF(Plantilla!$I$6="¡Perfecto!, Guarda el archivo y adjúntalo a tu interfaz de Nómina Electrónica",MID(Plantilla!$D$2,SEARCH("V",Plantilla!$D$2),10),"")</f>
        <v/>
      </c>
      <c r="C348">
        <f>Plantilla!C359</f>
        <v/>
      </c>
      <c r="D348">
        <f>IF($C348="OK",Plantilla!B359,"")</f>
        <v/>
      </c>
      <c r="E348">
        <f>IF($C348="OK",
   VLOOKUP(Plantilla!$E$4,'Tablas '!$AP$4:$AT$6,5,FALSE),
"")</f>
        <v/>
      </c>
      <c r="F348">
        <f>IF($C348="OK",TEXT(Plantilla!D359,"#"),"")</f>
        <v/>
      </c>
      <c r="G348">
        <f>IF($C348="OK",
   VLOOKUP(Plantilla!E359,'Tablas '!$B$4:$C$14,2,FALSE),
"")</f>
        <v/>
      </c>
      <c r="H348">
        <f>IF($C348="OK",TEXT(Plantilla!F359,"#"),"")</f>
        <v/>
      </c>
      <c r="I348">
        <f>IF($C348="OK",TEXT(Plantilla!G359,"#"),"")</f>
        <v/>
      </c>
      <c r="J348">
        <f>IF($C348="OK",TEXT(Plantilla!H359,"#"),"")</f>
        <v/>
      </c>
      <c r="K348">
        <f>IF($C348="OK",TEXT(Plantilla!I359,"#"),"")</f>
        <v/>
      </c>
      <c r="L348">
        <f>IF($C348="OK",TEXT(Plantilla!J359,"#"),"")</f>
        <v/>
      </c>
      <c r="M348">
        <f>IF($C348="OK",TEXT(Plantilla!K359,"#"),"")</f>
        <v/>
      </c>
      <c r="N348">
        <f>IF($C348="OK",
   CONCATENATE(YEAR(Plantilla!L359),"-",TEXT(MONTH(Plantilla!L359),"00"),"-",TEXT(DAY(Plantilla!L359),"00")),
"")</f>
        <v/>
      </c>
      <c r="O348">
        <f>IF($C348="OK",_xlfn.NUMBERVALUE(Plantilla!M359),"")</f>
        <v/>
      </c>
      <c r="P348">
        <f>IF($C348="OK",
   IF(Plantilla!N359&lt;&gt;"",
      CONCATENATE(YEAR(Plantilla!N359),"-",TEXT(MONTH(Plantilla!N359),"00"),"-",TEXT(DAY(Plantilla!N359),"00")),
   ""),
"")</f>
        <v/>
      </c>
      <c r="Q348">
        <f>IF($C348="OK",
   VLOOKUP(Plantilla!O359,'Tablas '!$E$4:$F$19,2,FALSE),
"")</f>
        <v/>
      </c>
      <c r="R348">
        <f>IF($C348="OK",
   VLOOKUP(Plantilla!P359,'Tablas '!$H$4:$I$5,2,FALSE),
"")</f>
        <v/>
      </c>
      <c r="S348">
        <f>IF($C348="OK",
   VLOOKUP(Plantilla!Q359,'Tablas '!$K$4:$L$8,2,FALSE),
"")</f>
        <v/>
      </c>
      <c r="T348">
        <f>IF($C348="OK",
   VLOOKUP(Plantilla!R359,'Tablas '!$AE$4:$AF$6,2,FALSE),
"")</f>
        <v/>
      </c>
      <c r="U348">
        <f>IF($C348="OK",
   VLOOKUP(Plantilla!S359,'Tablas '!$AE$4:$AF$6,2,FALSE),
"")</f>
        <v/>
      </c>
      <c r="V348">
        <f>IF($C348="OK",TEXT(Plantilla!T359,"#"),"")</f>
        <v/>
      </c>
      <c r="W348" s="84">
        <f>IF($C348="OK",
   VLOOKUP(Plantilla!U359,'Tablas '!$AM$4:$AN$1126,2,FALSE),
"")</f>
        <v/>
      </c>
      <c r="X348">
        <f>IF($C348="OK",TEXT(Plantilla!V359,"#"),"")</f>
        <v/>
      </c>
      <c r="Y348">
        <f>IF($C348="OK",
   CONCATENATE(YEAR(Plantilla!W359),"-",TEXT(MONTH(Plantilla!W359),"00"),"-",TEXT(DAY(Plantilla!W359),"00")),
"")</f>
        <v/>
      </c>
      <c r="Z348">
        <f>IF($C348="OK",
   CONCATENATE(YEAR(Plantilla!X359),"-",TEXT(MONTH(Plantilla!X359),"00"),"-",TEXT(DAY(Plantilla!X359),"00")),
"")</f>
        <v/>
      </c>
      <c r="AA348">
        <f>IF($C348="OK",
   TEXT(VLOOKUP(Plantilla!Y359,'Tablas '!$Q$4:$R$9,2,FALSE),"#"),
"")</f>
        <v/>
      </c>
      <c r="AB348">
        <f>IF($C348="OK",
   CONCATENATE(YEAR(Plantilla!Z359),"-",TEXT(MONTH(Plantilla!Z359),"00"),"-",TEXT(DAY(Plantilla!Z359),"00")),
"")</f>
        <v/>
      </c>
      <c r="AC348">
        <f>IF($C348="OK",
   TEXT(VLOOKUP(Plantilla!AA359,'Tablas '!$T$4:$U$13,2,FALSE),"#"),
"")</f>
        <v/>
      </c>
      <c r="AD348">
        <f>IF($C348="OK",TEXT(Plantilla!AB359,"#"),"")</f>
        <v/>
      </c>
      <c r="AE348">
        <f>IF($C348="OK",
   IF(Plantilla!AC359&lt;&gt;"",
      TEXT(VLOOKUP(Plantilla!AC359,'Tablas '!$W$4:$X$7,2,FALSE),"#"),
   ""),
"")</f>
        <v/>
      </c>
      <c r="AF348">
        <f>IF($C348="OK",TEXT(Plantilla!AD359,"#"),"")</f>
        <v/>
      </c>
      <c r="AG348" s="6">
        <f>IF($C348="OK",_xlfn.NUMBERVALUE(Plantilla!AE359),"")</f>
        <v/>
      </c>
      <c r="AH348" s="4">
        <f>IF($C348="OK",_xlfn.NUMBERVALUE(Plantilla!AF359),"")</f>
        <v/>
      </c>
      <c r="AI348" s="6">
        <f>IF($C348="OK",_xlfn.NUMBERVALUE(Plantilla!AG359),"")</f>
        <v/>
      </c>
      <c r="AJ348" s="6">
        <f>IF($C348="OK",_xlfn.NUMBERVALUE(Plantilla!AH359),"")</f>
        <v/>
      </c>
      <c r="AK348" s="6">
        <f>IF($C348="OK",_xlfn.NUMBERVALUE(Plantilla!AI359),"")</f>
        <v/>
      </c>
      <c r="AL348" s="6">
        <f>IF($C348="OK",_xlfn.NUMBERVALUE(Plantilla!AJ359),"")</f>
        <v/>
      </c>
      <c r="AM348" s="4">
        <f>IF($C348="OK",_xlfn.NUMBERVALUE(Plantilla!AK359),"")</f>
        <v/>
      </c>
      <c r="AN348" s="6">
        <f>IF($C348="OK",_xlfn.NUMBERVALUE(Plantilla!AL359),"")</f>
        <v/>
      </c>
      <c r="AO348" s="4">
        <f>IF($C348="OK",_xlfn.NUMBERVALUE(Plantilla!AM359),"")</f>
        <v/>
      </c>
      <c r="AP348" s="6">
        <f>IF($C348="OK",_xlfn.NUMBERVALUE(Plantilla!AN359),"")</f>
        <v/>
      </c>
      <c r="AQ348" s="4">
        <f>IF($C348="OK",_xlfn.NUMBERVALUE(Plantilla!AO359),"")</f>
        <v/>
      </c>
      <c r="AR348" s="6">
        <f>IF($C348="OK",_xlfn.NUMBERVALUE(Plantilla!AP359),"")</f>
        <v/>
      </c>
      <c r="AS348" s="4">
        <f>IF($C348="OK",_xlfn.NUMBERVALUE(Plantilla!AQ359),"")</f>
        <v/>
      </c>
      <c r="AT348" s="6">
        <f>IF($C348="OK",_xlfn.NUMBERVALUE(Plantilla!AR359),"")</f>
        <v/>
      </c>
      <c r="AU348" s="4">
        <f>IF($C348="OK",_xlfn.NUMBERVALUE(Plantilla!AS359),"")</f>
        <v/>
      </c>
      <c r="AV348" s="6">
        <f>IF($C348="OK",_xlfn.NUMBERVALUE(Plantilla!AT359),"")</f>
        <v/>
      </c>
      <c r="AW348" s="4">
        <f>IF($C348="OK",_xlfn.NUMBERVALUE(Plantilla!AU359),"")</f>
        <v/>
      </c>
      <c r="AX348" s="6">
        <f>IF($C348="OK",_xlfn.NUMBERVALUE(Plantilla!AV359),"")</f>
        <v/>
      </c>
      <c r="AY348" s="4">
        <f>IF($C348="OK",_xlfn.NUMBERVALUE(Plantilla!AW359),"")</f>
        <v/>
      </c>
      <c r="AZ348" s="6">
        <f>IF($C348="OK",_xlfn.NUMBERVALUE(Plantilla!AX359),"")</f>
        <v/>
      </c>
      <c r="BA348">
        <f>IF($C348="OK",_xlfn.NUMBERVALUE(Plantilla!AY359),"")</f>
        <v/>
      </c>
      <c r="BB348">
        <f>IF($C348="OK",_xlfn.NUMBERVALUE(Plantilla!AZ359),"")</f>
        <v/>
      </c>
      <c r="BC348" s="4">
        <f>IF($C348="OK",_xlfn.NUMBERVALUE(Plantilla!BA359),"")</f>
        <v/>
      </c>
      <c r="BD348" s="6">
        <f>IF($C348="OK",_xlfn.NUMBERVALUE(Plantilla!BB359),"")</f>
        <v/>
      </c>
      <c r="BE348" s="4">
        <f>IF($C348="OK",_xlfn.NUMBERVALUE(Plantilla!BC359),"")</f>
        <v/>
      </c>
      <c r="BF348" s="6">
        <f>IF($C348="OK",_xlfn.NUMBERVALUE(Plantilla!BD359),"")</f>
        <v/>
      </c>
      <c r="BG348" s="4">
        <f>IF($C348="OK",_xlfn.NUMBERVALUE(Plantilla!BE359),"")</f>
        <v/>
      </c>
      <c r="BH348" s="6">
        <f>IF($C348="OK",_xlfn.NUMBERVALUE(Plantilla!BF359),"")</f>
        <v/>
      </c>
      <c r="BI348" s="110">
        <f>IF($C348="OK",_xlfn.NUMBERVALUE(Plantilla!BG359),"")</f>
        <v/>
      </c>
      <c r="BJ348" s="6">
        <f>IF($C348="OK",_xlfn.NUMBERVALUE(Plantilla!BH359),"")</f>
        <v/>
      </c>
      <c r="BK348" s="109">
        <f>IF($C348="OK",_xlfn.NUMBERVALUE(Plantilla!BI359),"")</f>
        <v/>
      </c>
      <c r="BL348" s="6">
        <f>IF($C348="OK",
   IF(Plantilla!BJ359&lt;&gt;"",
      TEXT(VLOOKUP(Plantilla!BJ359,'Tablas '!$Z$4:$AA$6,2,FALSE),"#"),
   ""),
"")</f>
        <v/>
      </c>
      <c r="BM348" s="4">
        <f>IF($C348="OK",_xlfn.NUMBERVALUE(Plantilla!BK359),"")</f>
        <v/>
      </c>
      <c r="BN348" s="4">
        <f>IF($C348="OK",_xlfn.NUMBERVALUE(Plantilla!BL359),"")</f>
        <v/>
      </c>
      <c r="BO348" s="6">
        <f>IF($C348="OK",_xlfn.NUMBERVALUE(Plantilla!BM359),"")</f>
        <v/>
      </c>
      <c r="BP348" s="4">
        <f>IF($C348="OK",_xlfn.NUMBERVALUE(Plantilla!BN359),"")</f>
        <v/>
      </c>
      <c r="BQ348" s="6">
        <f>IF($C348="OK",_xlfn.NUMBERVALUE(Plantilla!BO359),"")</f>
        <v/>
      </c>
      <c r="BR348" s="4">
        <f>IF($C348="OK",_xlfn.NUMBERVALUE(Plantilla!BP359),"")</f>
        <v/>
      </c>
      <c r="BS348" s="6">
        <f>IF($C348="OK",_xlfn.NUMBERVALUE(Plantilla!BQ359),"")</f>
        <v/>
      </c>
      <c r="BT348" s="4">
        <f>IF($C348="OK",_xlfn.NUMBERVALUE(Plantilla!BR359),"")</f>
        <v/>
      </c>
      <c r="BU348" s="6">
        <f>IF($C348="OK",_xlfn.NUMBERVALUE(Plantilla!BS359),"")</f>
        <v/>
      </c>
      <c r="BV348" s="6">
        <f>IF($C348="OK",_xlfn.NUMBERVALUE(Plantilla!BT359),"")</f>
        <v/>
      </c>
      <c r="BW348" s="6">
        <f>IF($C348="OK",_xlfn.NUMBERVALUE(Plantilla!BU359),"")</f>
        <v/>
      </c>
      <c r="BX348" s="6">
        <f>IF($C348="OK",_xlfn.NUMBERVALUE(Plantilla!BV359),"")</f>
        <v/>
      </c>
      <c r="BY348" s="6">
        <f>IF($C348="OK",_xlfn.NUMBERVALUE(Plantilla!BW359),"")</f>
        <v/>
      </c>
      <c r="BZ348" s="6">
        <f>IF($C348="OK",_xlfn.NUMBERVALUE(Plantilla!BX359),"")</f>
        <v/>
      </c>
      <c r="CA348" s="6">
        <f>IF($C348="OK",_xlfn.NUMBERVALUE(Plantilla!BY359),"")</f>
        <v/>
      </c>
      <c r="CB348" s="6">
        <f>IF($C348="OK",_xlfn.NUMBERVALUE(Plantilla!BZ359),"")</f>
        <v/>
      </c>
      <c r="CC348" s="6">
        <f>IF($C348="OK",_xlfn.NUMBERVALUE(Plantilla!CA359),"")</f>
        <v/>
      </c>
      <c r="CD348" s="6">
        <f>IF($C348="OK",_xlfn.NUMBERVALUE(Plantilla!CB359),"")</f>
        <v/>
      </c>
      <c r="CE348" s="6">
        <f>IF($C348="OK",_xlfn.NUMBERVALUE(Plantilla!CC359),"")</f>
        <v/>
      </c>
      <c r="CF348" s="4">
        <f>IF($C348="OK",_xlfn.NUMBERVALUE(Plantilla!CD359),"")</f>
        <v/>
      </c>
      <c r="CG348" s="6">
        <f>IF($C348="OK",_xlfn.NUMBERVALUE(Plantilla!CE359),"")</f>
        <v/>
      </c>
      <c r="CH348" s="6">
        <f>IF($C348="OK",_xlfn.NUMBERVALUE(Plantilla!CF359),"")</f>
        <v/>
      </c>
      <c r="CI348" s="6">
        <f>IF($C348="OK",_xlfn.NUMBERVALUE(Plantilla!CG359),"")</f>
        <v/>
      </c>
      <c r="CJ348" s="6">
        <f>IF($C348="OK",_xlfn.NUMBERVALUE(Plantilla!CH359),"")</f>
        <v/>
      </c>
      <c r="CK348" s="6">
        <f>IF($C348="OK",_xlfn.NUMBERVALUE(Plantilla!CI359),"")</f>
        <v/>
      </c>
      <c r="CL348" s="6">
        <f>IF($C348="OK",_xlfn.NUMBERVALUE(Plantilla!CJ359),"")</f>
        <v/>
      </c>
      <c r="CM348">
        <f>IF($C348="OK",TEXT(Plantilla!CK359,"#"),"")</f>
        <v/>
      </c>
      <c r="CN348" s="6">
        <f>IF($C348="OK",_xlfn.NUMBERVALUE(Plantilla!CL359),"")</f>
        <v/>
      </c>
      <c r="CO348" s="6">
        <f>IF($C348="OK",_xlfn.NUMBERVALUE(Plantilla!CM359),"")</f>
        <v/>
      </c>
      <c r="CP348" s="110">
        <f>IF($C348="OK",_xlfn.NUMBERVALUE(Plantilla!CN359),"")</f>
        <v/>
      </c>
      <c r="CQ348" s="6">
        <f>IF($C348="OK",_xlfn.NUMBERVALUE(Plantilla!CO359),"")</f>
        <v/>
      </c>
      <c r="CR348" s="109">
        <f>IF($C348="OK",_xlfn.NUMBERVALUE(Plantilla!CP359),"")</f>
        <v/>
      </c>
      <c r="CS348" s="110">
        <f>IF($C348="OK",_xlfn.NUMBERVALUE(Plantilla!CQ359),"")</f>
        <v/>
      </c>
      <c r="CT348" s="6">
        <f>IF($C348="OK",_xlfn.NUMBERVALUE(Plantilla!CR359),"")</f>
        <v/>
      </c>
      <c r="CU348" s="109">
        <f>IF($C348="OK",_xlfn.NUMBERVALUE(Plantilla!CS359),"")</f>
        <v/>
      </c>
      <c r="CV348" s="110">
        <f>IF($C348="OK",_xlfn.NUMBERVALUE(Plantilla!CT359),"")</f>
        <v/>
      </c>
      <c r="CW348" s="6">
        <f>IF($C348="OK",_xlfn.NUMBERVALUE(Plantilla!CU359),"")</f>
        <v/>
      </c>
      <c r="CX348" s="82">
        <f>IF($C348="OK",_xlfn.NUMBERVALUE(Plantilla!CV359),"")</f>
        <v/>
      </c>
      <c r="CY348" s="6">
        <f>IF($C348="OK",_xlfn.NUMBERVALUE(Plantilla!CW359),"")</f>
        <v/>
      </c>
      <c r="CZ348" s="82">
        <f>IF($C348="OK",_xlfn.NUMBERVALUE(Plantilla!CX359),"")</f>
        <v/>
      </c>
      <c r="DA348" s="6">
        <f>IF($C348="OK",_xlfn.NUMBERVALUE(Plantilla!CY359),"")</f>
        <v/>
      </c>
      <c r="DB348" s="109">
        <f>IF($C348="OK",_xlfn.NUMBERVALUE(Plantilla!CZ359),"")</f>
        <v/>
      </c>
      <c r="DC348" s="6">
        <f>IF($C348="OK",_xlfn.NUMBERVALUE(Plantilla!DA359),"")</f>
        <v/>
      </c>
      <c r="DD348" s="6">
        <f>IF($C348="OK",TEXT(Plantilla!DB359,"#"),"")</f>
        <v/>
      </c>
      <c r="DE348" s="6">
        <f>IF($C348="OK",_xlfn.NUMBERVALUE(Plantilla!DC359),"")</f>
        <v/>
      </c>
      <c r="DF348" s="4">
        <f>IF($C348="OK",_xlfn.NUMBERVALUE(Plantilla!DD359),"")</f>
        <v/>
      </c>
      <c r="DG348" s="6">
        <f>IF($C348="OK",_xlfn.NUMBERVALUE(Plantilla!DE359),"")</f>
        <v/>
      </c>
      <c r="DH348" s="6">
        <f>IF($C348="OK",_xlfn.NUMBERVALUE(Plantilla!DF359),"")</f>
        <v/>
      </c>
      <c r="DI348" s="6">
        <f>IF($C348="OK",_xlfn.NUMBERVALUE(Plantilla!DG359),"")</f>
        <v/>
      </c>
      <c r="DJ348" s="6">
        <f>IF($C348="OK",_xlfn.NUMBERVALUE(Plantilla!DH359),"")</f>
        <v/>
      </c>
      <c r="DK348" s="6">
        <f>IF($C348="OK",_xlfn.NUMBERVALUE(Plantilla!DI359),"")</f>
        <v/>
      </c>
      <c r="DL348" s="6">
        <f>IF($C348="OK",_xlfn.NUMBERVALUE(Plantilla!DJ359),"")</f>
        <v/>
      </c>
      <c r="DM348" s="6">
        <f>IF($C348="OK",_xlfn.NUMBERVALUE(Plantilla!DK359),"")</f>
        <v/>
      </c>
      <c r="DN348" s="6">
        <f>IF($C348="OK",_xlfn.NUMBERVALUE(Plantilla!DL359),"")</f>
        <v/>
      </c>
      <c r="DO348" s="6">
        <f>IF($C348="OK",_xlfn.NUMBERVALUE(Plantilla!DM359),"")</f>
        <v/>
      </c>
      <c r="DP348" s="6">
        <f>IF($C348="OK",_xlfn.NUMBERVALUE(Plantilla!DN359),"")</f>
        <v/>
      </c>
      <c r="DQ348" s="6">
        <f>IF($C348="OK",_xlfn.NUMBERVALUE(Plantilla!DO359),"")</f>
        <v/>
      </c>
      <c r="DR348" s="6">
        <f>IF($C348="OK",_xlfn.NUMBERVALUE(Plantilla!DP359),"")</f>
        <v/>
      </c>
      <c r="DS348">
        <f>IF($C348="OK",TEXT(Plantilla!DR359,"#"),"")</f>
        <v/>
      </c>
      <c r="DT348" s="6" t="n"/>
    </row>
    <row r="349">
      <c r="A349">
        <f>IF(Plantilla!$I$6="¡Perfecto!, Guarda el archivo y adjúntalo a tu interfaz de Nómina Electrónica","OK","Error")</f>
        <v/>
      </c>
      <c r="B349">
        <f>IF(Plantilla!$I$6="¡Perfecto!, Guarda el archivo y adjúntalo a tu interfaz de Nómina Electrónica",MID(Plantilla!$D$2,SEARCH("V",Plantilla!$D$2),10),"")</f>
        <v/>
      </c>
      <c r="C349">
        <f>Plantilla!C360</f>
        <v/>
      </c>
      <c r="D349">
        <f>IF($C349="OK",Plantilla!B360,"")</f>
        <v/>
      </c>
      <c r="E349">
        <f>IF($C349="OK",
   VLOOKUP(Plantilla!$E$4,'Tablas '!$AP$4:$AT$6,5,FALSE),
"")</f>
        <v/>
      </c>
      <c r="F349">
        <f>IF($C349="OK",TEXT(Plantilla!D360,"#"),"")</f>
        <v/>
      </c>
      <c r="G349">
        <f>IF($C349="OK",
   VLOOKUP(Plantilla!E360,'Tablas '!$B$4:$C$14,2,FALSE),
"")</f>
        <v/>
      </c>
      <c r="H349">
        <f>IF($C349="OK",TEXT(Plantilla!F360,"#"),"")</f>
        <v/>
      </c>
      <c r="I349">
        <f>IF($C349="OK",TEXT(Plantilla!G360,"#"),"")</f>
        <v/>
      </c>
      <c r="J349">
        <f>IF($C349="OK",TEXT(Plantilla!H360,"#"),"")</f>
        <v/>
      </c>
      <c r="K349">
        <f>IF($C349="OK",TEXT(Plantilla!I360,"#"),"")</f>
        <v/>
      </c>
      <c r="L349">
        <f>IF($C349="OK",TEXT(Plantilla!J360,"#"),"")</f>
        <v/>
      </c>
      <c r="M349">
        <f>IF($C349="OK",TEXT(Plantilla!K360,"#"),"")</f>
        <v/>
      </c>
      <c r="N349">
        <f>IF($C349="OK",
   CONCATENATE(YEAR(Plantilla!L360),"-",TEXT(MONTH(Plantilla!L360),"00"),"-",TEXT(DAY(Plantilla!L360),"00")),
"")</f>
        <v/>
      </c>
      <c r="O349">
        <f>IF($C349="OK",_xlfn.NUMBERVALUE(Plantilla!M360),"")</f>
        <v/>
      </c>
      <c r="P349">
        <f>IF($C349="OK",
   IF(Plantilla!N360&lt;&gt;"",
      CONCATENATE(YEAR(Plantilla!N360),"-",TEXT(MONTH(Plantilla!N360),"00"),"-",TEXT(DAY(Plantilla!N360),"00")),
   ""),
"")</f>
        <v/>
      </c>
      <c r="Q349">
        <f>IF($C349="OK",
   VLOOKUP(Plantilla!O360,'Tablas '!$E$4:$F$19,2,FALSE),
"")</f>
        <v/>
      </c>
      <c r="R349">
        <f>IF($C349="OK",
   VLOOKUP(Plantilla!P360,'Tablas '!$H$4:$I$5,2,FALSE),
"")</f>
        <v/>
      </c>
      <c r="S349">
        <f>IF($C349="OK",
   VLOOKUP(Plantilla!Q360,'Tablas '!$K$4:$L$8,2,FALSE),
"")</f>
        <v/>
      </c>
      <c r="T349">
        <f>IF($C349="OK",
   VLOOKUP(Plantilla!R360,'Tablas '!$AE$4:$AF$6,2,FALSE),
"")</f>
        <v/>
      </c>
      <c r="U349">
        <f>IF($C349="OK",
   VLOOKUP(Plantilla!S360,'Tablas '!$AE$4:$AF$6,2,FALSE),
"")</f>
        <v/>
      </c>
      <c r="V349">
        <f>IF($C349="OK",TEXT(Plantilla!T360,"#"),"")</f>
        <v/>
      </c>
      <c r="W349" s="84">
        <f>IF($C349="OK",
   VLOOKUP(Plantilla!U360,'Tablas '!$AM$4:$AN$1126,2,FALSE),
"")</f>
        <v/>
      </c>
      <c r="X349">
        <f>IF($C349="OK",TEXT(Plantilla!V360,"#"),"")</f>
        <v/>
      </c>
      <c r="Y349">
        <f>IF($C349="OK",
   CONCATENATE(YEAR(Plantilla!W360),"-",TEXT(MONTH(Plantilla!W360),"00"),"-",TEXT(DAY(Plantilla!W360),"00")),
"")</f>
        <v/>
      </c>
      <c r="Z349">
        <f>IF($C349="OK",
   CONCATENATE(YEAR(Plantilla!X360),"-",TEXT(MONTH(Plantilla!X360),"00"),"-",TEXT(DAY(Plantilla!X360),"00")),
"")</f>
        <v/>
      </c>
      <c r="AA349">
        <f>IF($C349="OK",
   TEXT(VLOOKUP(Plantilla!Y360,'Tablas '!$Q$4:$R$9,2,FALSE),"#"),
"")</f>
        <v/>
      </c>
      <c r="AB349">
        <f>IF($C349="OK",
   CONCATENATE(YEAR(Plantilla!Z360),"-",TEXT(MONTH(Plantilla!Z360),"00"),"-",TEXT(DAY(Plantilla!Z360),"00")),
"")</f>
        <v/>
      </c>
      <c r="AC349">
        <f>IF($C349="OK",
   TEXT(VLOOKUP(Plantilla!AA360,'Tablas '!$T$4:$U$13,2,FALSE),"#"),
"")</f>
        <v/>
      </c>
      <c r="AD349">
        <f>IF($C349="OK",TEXT(Plantilla!AB360,"#"),"")</f>
        <v/>
      </c>
      <c r="AE349">
        <f>IF($C349="OK",
   IF(Plantilla!AC360&lt;&gt;"",
      TEXT(VLOOKUP(Plantilla!AC360,'Tablas '!$W$4:$X$7,2,FALSE),"#"),
   ""),
"")</f>
        <v/>
      </c>
      <c r="AF349">
        <f>IF($C349="OK",TEXT(Plantilla!AD360,"#"),"")</f>
        <v/>
      </c>
      <c r="AG349" s="6">
        <f>IF($C349="OK",_xlfn.NUMBERVALUE(Plantilla!AE360),"")</f>
        <v/>
      </c>
      <c r="AH349" s="4">
        <f>IF($C349="OK",_xlfn.NUMBERVALUE(Plantilla!AF360),"")</f>
        <v/>
      </c>
      <c r="AI349" s="6">
        <f>IF($C349="OK",_xlfn.NUMBERVALUE(Plantilla!AG360),"")</f>
        <v/>
      </c>
      <c r="AJ349" s="6">
        <f>IF($C349="OK",_xlfn.NUMBERVALUE(Plantilla!AH360),"")</f>
        <v/>
      </c>
      <c r="AK349" s="6">
        <f>IF($C349="OK",_xlfn.NUMBERVALUE(Plantilla!AI360),"")</f>
        <v/>
      </c>
      <c r="AL349" s="6">
        <f>IF($C349="OK",_xlfn.NUMBERVALUE(Plantilla!AJ360),"")</f>
        <v/>
      </c>
      <c r="AM349" s="4">
        <f>IF($C349="OK",_xlfn.NUMBERVALUE(Plantilla!AK360),"")</f>
        <v/>
      </c>
      <c r="AN349" s="6">
        <f>IF($C349="OK",_xlfn.NUMBERVALUE(Plantilla!AL360),"")</f>
        <v/>
      </c>
      <c r="AO349" s="4">
        <f>IF($C349="OK",_xlfn.NUMBERVALUE(Plantilla!AM360),"")</f>
        <v/>
      </c>
      <c r="AP349" s="6">
        <f>IF($C349="OK",_xlfn.NUMBERVALUE(Plantilla!AN360),"")</f>
        <v/>
      </c>
      <c r="AQ349" s="4">
        <f>IF($C349="OK",_xlfn.NUMBERVALUE(Plantilla!AO360),"")</f>
        <v/>
      </c>
      <c r="AR349" s="6">
        <f>IF($C349="OK",_xlfn.NUMBERVALUE(Plantilla!AP360),"")</f>
        <v/>
      </c>
      <c r="AS349" s="4">
        <f>IF($C349="OK",_xlfn.NUMBERVALUE(Plantilla!AQ360),"")</f>
        <v/>
      </c>
      <c r="AT349" s="6">
        <f>IF($C349="OK",_xlfn.NUMBERVALUE(Plantilla!AR360),"")</f>
        <v/>
      </c>
      <c r="AU349" s="4">
        <f>IF($C349="OK",_xlfn.NUMBERVALUE(Plantilla!AS360),"")</f>
        <v/>
      </c>
      <c r="AV349" s="6">
        <f>IF($C349="OK",_xlfn.NUMBERVALUE(Plantilla!AT360),"")</f>
        <v/>
      </c>
      <c r="AW349" s="4">
        <f>IF($C349="OK",_xlfn.NUMBERVALUE(Plantilla!AU360),"")</f>
        <v/>
      </c>
      <c r="AX349" s="6">
        <f>IF($C349="OK",_xlfn.NUMBERVALUE(Plantilla!AV360),"")</f>
        <v/>
      </c>
      <c r="AY349" s="4">
        <f>IF($C349="OK",_xlfn.NUMBERVALUE(Plantilla!AW360),"")</f>
        <v/>
      </c>
      <c r="AZ349" s="6">
        <f>IF($C349="OK",_xlfn.NUMBERVALUE(Plantilla!AX360),"")</f>
        <v/>
      </c>
      <c r="BA349">
        <f>IF($C349="OK",_xlfn.NUMBERVALUE(Plantilla!AY360),"")</f>
        <v/>
      </c>
      <c r="BB349">
        <f>IF($C349="OK",_xlfn.NUMBERVALUE(Plantilla!AZ360),"")</f>
        <v/>
      </c>
      <c r="BC349" s="4">
        <f>IF($C349="OK",_xlfn.NUMBERVALUE(Plantilla!BA360),"")</f>
        <v/>
      </c>
      <c r="BD349" s="6">
        <f>IF($C349="OK",_xlfn.NUMBERVALUE(Plantilla!BB360),"")</f>
        <v/>
      </c>
      <c r="BE349" s="4">
        <f>IF($C349="OK",_xlfn.NUMBERVALUE(Plantilla!BC360),"")</f>
        <v/>
      </c>
      <c r="BF349" s="6">
        <f>IF($C349="OK",_xlfn.NUMBERVALUE(Plantilla!BD360),"")</f>
        <v/>
      </c>
      <c r="BG349" s="4">
        <f>IF($C349="OK",_xlfn.NUMBERVALUE(Plantilla!BE360),"")</f>
        <v/>
      </c>
      <c r="BH349" s="6">
        <f>IF($C349="OK",_xlfn.NUMBERVALUE(Plantilla!BF360),"")</f>
        <v/>
      </c>
      <c r="BI349" s="110">
        <f>IF($C349="OK",_xlfn.NUMBERVALUE(Plantilla!BG360),"")</f>
        <v/>
      </c>
      <c r="BJ349" s="6">
        <f>IF($C349="OK",_xlfn.NUMBERVALUE(Plantilla!BH360),"")</f>
        <v/>
      </c>
      <c r="BK349" s="109">
        <f>IF($C349="OK",_xlfn.NUMBERVALUE(Plantilla!BI360),"")</f>
        <v/>
      </c>
      <c r="BL349" s="6">
        <f>IF($C349="OK",
   IF(Plantilla!BJ360&lt;&gt;"",
      TEXT(VLOOKUP(Plantilla!BJ360,'Tablas '!$Z$4:$AA$6,2,FALSE),"#"),
   ""),
"")</f>
        <v/>
      </c>
      <c r="BM349" s="4">
        <f>IF($C349="OK",_xlfn.NUMBERVALUE(Plantilla!BK360),"")</f>
        <v/>
      </c>
      <c r="BN349" s="4">
        <f>IF($C349="OK",_xlfn.NUMBERVALUE(Plantilla!BL360),"")</f>
        <v/>
      </c>
      <c r="BO349" s="6">
        <f>IF($C349="OK",_xlfn.NUMBERVALUE(Plantilla!BM360),"")</f>
        <v/>
      </c>
      <c r="BP349" s="4">
        <f>IF($C349="OK",_xlfn.NUMBERVALUE(Plantilla!BN360),"")</f>
        <v/>
      </c>
      <c r="BQ349" s="6">
        <f>IF($C349="OK",_xlfn.NUMBERVALUE(Plantilla!BO360),"")</f>
        <v/>
      </c>
      <c r="BR349" s="4">
        <f>IF($C349="OK",_xlfn.NUMBERVALUE(Plantilla!BP360),"")</f>
        <v/>
      </c>
      <c r="BS349" s="6">
        <f>IF($C349="OK",_xlfn.NUMBERVALUE(Plantilla!BQ360),"")</f>
        <v/>
      </c>
      <c r="BT349" s="4">
        <f>IF($C349="OK",_xlfn.NUMBERVALUE(Plantilla!BR360),"")</f>
        <v/>
      </c>
      <c r="BU349" s="6">
        <f>IF($C349="OK",_xlfn.NUMBERVALUE(Plantilla!BS360),"")</f>
        <v/>
      </c>
      <c r="BV349" s="6">
        <f>IF($C349="OK",_xlfn.NUMBERVALUE(Plantilla!BT360),"")</f>
        <v/>
      </c>
      <c r="BW349" s="6">
        <f>IF($C349="OK",_xlfn.NUMBERVALUE(Plantilla!BU360),"")</f>
        <v/>
      </c>
      <c r="BX349" s="6">
        <f>IF($C349="OK",_xlfn.NUMBERVALUE(Plantilla!BV360),"")</f>
        <v/>
      </c>
      <c r="BY349" s="6">
        <f>IF($C349="OK",_xlfn.NUMBERVALUE(Plantilla!BW360),"")</f>
        <v/>
      </c>
      <c r="BZ349" s="6">
        <f>IF($C349="OK",_xlfn.NUMBERVALUE(Plantilla!BX360),"")</f>
        <v/>
      </c>
      <c r="CA349" s="6">
        <f>IF($C349="OK",_xlfn.NUMBERVALUE(Plantilla!BY360),"")</f>
        <v/>
      </c>
      <c r="CB349" s="6">
        <f>IF($C349="OK",_xlfn.NUMBERVALUE(Plantilla!BZ360),"")</f>
        <v/>
      </c>
      <c r="CC349" s="6">
        <f>IF($C349="OK",_xlfn.NUMBERVALUE(Plantilla!CA360),"")</f>
        <v/>
      </c>
      <c r="CD349" s="6">
        <f>IF($C349="OK",_xlfn.NUMBERVALUE(Plantilla!CB360),"")</f>
        <v/>
      </c>
      <c r="CE349" s="6">
        <f>IF($C349="OK",_xlfn.NUMBERVALUE(Plantilla!CC360),"")</f>
        <v/>
      </c>
      <c r="CF349" s="4">
        <f>IF($C349="OK",_xlfn.NUMBERVALUE(Plantilla!CD360),"")</f>
        <v/>
      </c>
      <c r="CG349" s="6">
        <f>IF($C349="OK",_xlfn.NUMBERVALUE(Plantilla!CE360),"")</f>
        <v/>
      </c>
      <c r="CH349" s="6">
        <f>IF($C349="OK",_xlfn.NUMBERVALUE(Plantilla!CF360),"")</f>
        <v/>
      </c>
      <c r="CI349" s="6">
        <f>IF($C349="OK",_xlfn.NUMBERVALUE(Plantilla!CG360),"")</f>
        <v/>
      </c>
      <c r="CJ349" s="6">
        <f>IF($C349="OK",_xlfn.NUMBERVALUE(Plantilla!CH360),"")</f>
        <v/>
      </c>
      <c r="CK349" s="6">
        <f>IF($C349="OK",_xlfn.NUMBERVALUE(Plantilla!CI360),"")</f>
        <v/>
      </c>
      <c r="CL349" s="6">
        <f>IF($C349="OK",_xlfn.NUMBERVALUE(Plantilla!CJ360),"")</f>
        <v/>
      </c>
      <c r="CM349">
        <f>IF($C349="OK",TEXT(Plantilla!CK360,"#"),"")</f>
        <v/>
      </c>
      <c r="CN349" s="6">
        <f>IF($C349="OK",_xlfn.NUMBERVALUE(Plantilla!CL360),"")</f>
        <v/>
      </c>
      <c r="CO349" s="6">
        <f>IF($C349="OK",_xlfn.NUMBERVALUE(Plantilla!CM360),"")</f>
        <v/>
      </c>
      <c r="CP349" s="110">
        <f>IF($C349="OK",_xlfn.NUMBERVALUE(Plantilla!CN360),"")</f>
        <v/>
      </c>
      <c r="CQ349" s="6">
        <f>IF($C349="OK",_xlfn.NUMBERVALUE(Plantilla!CO360),"")</f>
        <v/>
      </c>
      <c r="CR349" s="109">
        <f>IF($C349="OK",_xlfn.NUMBERVALUE(Plantilla!CP360),"")</f>
        <v/>
      </c>
      <c r="CS349" s="110">
        <f>IF($C349="OK",_xlfn.NUMBERVALUE(Plantilla!CQ360),"")</f>
        <v/>
      </c>
      <c r="CT349" s="6">
        <f>IF($C349="OK",_xlfn.NUMBERVALUE(Plantilla!CR360),"")</f>
        <v/>
      </c>
      <c r="CU349" s="109">
        <f>IF($C349="OK",_xlfn.NUMBERVALUE(Plantilla!CS360),"")</f>
        <v/>
      </c>
      <c r="CV349" s="110">
        <f>IF($C349="OK",_xlfn.NUMBERVALUE(Plantilla!CT360),"")</f>
        <v/>
      </c>
      <c r="CW349" s="6">
        <f>IF($C349="OK",_xlfn.NUMBERVALUE(Plantilla!CU360),"")</f>
        <v/>
      </c>
      <c r="CX349" s="82">
        <f>IF($C349="OK",_xlfn.NUMBERVALUE(Plantilla!CV360),"")</f>
        <v/>
      </c>
      <c r="CY349" s="6">
        <f>IF($C349="OK",_xlfn.NUMBERVALUE(Plantilla!CW360),"")</f>
        <v/>
      </c>
      <c r="CZ349" s="82">
        <f>IF($C349="OK",_xlfn.NUMBERVALUE(Plantilla!CX360),"")</f>
        <v/>
      </c>
      <c r="DA349" s="6">
        <f>IF($C349="OK",_xlfn.NUMBERVALUE(Plantilla!CY360),"")</f>
        <v/>
      </c>
      <c r="DB349" s="109">
        <f>IF($C349="OK",_xlfn.NUMBERVALUE(Plantilla!CZ360),"")</f>
        <v/>
      </c>
      <c r="DC349" s="6">
        <f>IF($C349="OK",_xlfn.NUMBERVALUE(Plantilla!DA360),"")</f>
        <v/>
      </c>
      <c r="DD349" s="6">
        <f>IF($C349="OK",TEXT(Plantilla!DB360,"#"),"")</f>
        <v/>
      </c>
      <c r="DE349" s="6">
        <f>IF($C349="OK",_xlfn.NUMBERVALUE(Plantilla!DC360),"")</f>
        <v/>
      </c>
      <c r="DF349" s="4">
        <f>IF($C349="OK",_xlfn.NUMBERVALUE(Plantilla!DD360),"")</f>
        <v/>
      </c>
      <c r="DG349" s="6">
        <f>IF($C349="OK",_xlfn.NUMBERVALUE(Plantilla!DE360),"")</f>
        <v/>
      </c>
      <c r="DH349" s="6">
        <f>IF($C349="OK",_xlfn.NUMBERVALUE(Plantilla!DF360),"")</f>
        <v/>
      </c>
      <c r="DI349" s="6">
        <f>IF($C349="OK",_xlfn.NUMBERVALUE(Plantilla!DG360),"")</f>
        <v/>
      </c>
      <c r="DJ349" s="6">
        <f>IF($C349="OK",_xlfn.NUMBERVALUE(Plantilla!DH360),"")</f>
        <v/>
      </c>
      <c r="DK349" s="6">
        <f>IF($C349="OK",_xlfn.NUMBERVALUE(Plantilla!DI360),"")</f>
        <v/>
      </c>
      <c r="DL349" s="6">
        <f>IF($C349="OK",_xlfn.NUMBERVALUE(Plantilla!DJ360),"")</f>
        <v/>
      </c>
      <c r="DM349" s="6">
        <f>IF($C349="OK",_xlfn.NUMBERVALUE(Plantilla!DK360),"")</f>
        <v/>
      </c>
      <c r="DN349" s="6">
        <f>IF($C349="OK",_xlfn.NUMBERVALUE(Plantilla!DL360),"")</f>
        <v/>
      </c>
      <c r="DO349" s="6">
        <f>IF($C349="OK",_xlfn.NUMBERVALUE(Plantilla!DM360),"")</f>
        <v/>
      </c>
      <c r="DP349" s="6">
        <f>IF($C349="OK",_xlfn.NUMBERVALUE(Plantilla!DN360),"")</f>
        <v/>
      </c>
      <c r="DQ349" s="6">
        <f>IF($C349="OK",_xlfn.NUMBERVALUE(Plantilla!DO360),"")</f>
        <v/>
      </c>
      <c r="DR349" s="6">
        <f>IF($C349="OK",_xlfn.NUMBERVALUE(Plantilla!DP360),"")</f>
        <v/>
      </c>
      <c r="DS349">
        <f>IF($C349="OK",TEXT(Plantilla!DR360,"#"),"")</f>
        <v/>
      </c>
      <c r="DT349" s="6" t="n"/>
    </row>
    <row r="350">
      <c r="A350">
        <f>IF(Plantilla!$I$6="¡Perfecto!, Guarda el archivo y adjúntalo a tu interfaz de Nómina Electrónica","OK","Error")</f>
        <v/>
      </c>
      <c r="B350">
        <f>IF(Plantilla!$I$6="¡Perfecto!, Guarda el archivo y adjúntalo a tu interfaz de Nómina Electrónica",MID(Plantilla!$D$2,SEARCH("V",Plantilla!$D$2),10),"")</f>
        <v/>
      </c>
      <c r="C350">
        <f>Plantilla!C361</f>
        <v/>
      </c>
      <c r="D350">
        <f>IF($C350="OK",Plantilla!B361,"")</f>
        <v/>
      </c>
      <c r="E350">
        <f>IF($C350="OK",
   VLOOKUP(Plantilla!$E$4,'Tablas '!$AP$4:$AT$6,5,FALSE),
"")</f>
        <v/>
      </c>
      <c r="F350">
        <f>IF($C350="OK",TEXT(Plantilla!D361,"#"),"")</f>
        <v/>
      </c>
      <c r="G350">
        <f>IF($C350="OK",
   VLOOKUP(Plantilla!E361,'Tablas '!$B$4:$C$14,2,FALSE),
"")</f>
        <v/>
      </c>
      <c r="H350">
        <f>IF($C350="OK",TEXT(Plantilla!F361,"#"),"")</f>
        <v/>
      </c>
      <c r="I350">
        <f>IF($C350="OK",TEXT(Plantilla!G361,"#"),"")</f>
        <v/>
      </c>
      <c r="J350">
        <f>IF($C350="OK",TEXT(Plantilla!H361,"#"),"")</f>
        <v/>
      </c>
      <c r="K350">
        <f>IF($C350="OK",TEXT(Plantilla!I361,"#"),"")</f>
        <v/>
      </c>
      <c r="L350">
        <f>IF($C350="OK",TEXT(Plantilla!J361,"#"),"")</f>
        <v/>
      </c>
      <c r="M350">
        <f>IF($C350="OK",TEXT(Plantilla!K361,"#"),"")</f>
        <v/>
      </c>
      <c r="N350">
        <f>IF($C350="OK",
   CONCATENATE(YEAR(Plantilla!L361),"-",TEXT(MONTH(Plantilla!L361),"00"),"-",TEXT(DAY(Plantilla!L361),"00")),
"")</f>
        <v/>
      </c>
      <c r="O350">
        <f>IF($C350="OK",_xlfn.NUMBERVALUE(Plantilla!M361),"")</f>
        <v/>
      </c>
      <c r="P350">
        <f>IF($C350="OK",
   IF(Plantilla!N361&lt;&gt;"",
      CONCATENATE(YEAR(Plantilla!N361),"-",TEXT(MONTH(Plantilla!N361),"00"),"-",TEXT(DAY(Plantilla!N361),"00")),
   ""),
"")</f>
        <v/>
      </c>
      <c r="Q350">
        <f>IF($C350="OK",
   VLOOKUP(Plantilla!O361,'Tablas '!$E$4:$F$19,2,FALSE),
"")</f>
        <v/>
      </c>
      <c r="R350">
        <f>IF($C350="OK",
   VLOOKUP(Plantilla!P361,'Tablas '!$H$4:$I$5,2,FALSE),
"")</f>
        <v/>
      </c>
      <c r="S350">
        <f>IF($C350="OK",
   VLOOKUP(Plantilla!Q361,'Tablas '!$K$4:$L$8,2,FALSE),
"")</f>
        <v/>
      </c>
      <c r="T350">
        <f>IF($C350="OK",
   VLOOKUP(Plantilla!R361,'Tablas '!$AE$4:$AF$6,2,FALSE),
"")</f>
        <v/>
      </c>
      <c r="U350">
        <f>IF($C350="OK",
   VLOOKUP(Plantilla!S361,'Tablas '!$AE$4:$AF$6,2,FALSE),
"")</f>
        <v/>
      </c>
      <c r="V350">
        <f>IF($C350="OK",TEXT(Plantilla!T361,"#"),"")</f>
        <v/>
      </c>
      <c r="W350" s="84">
        <f>IF($C350="OK",
   VLOOKUP(Plantilla!U361,'Tablas '!$AM$4:$AN$1126,2,FALSE),
"")</f>
        <v/>
      </c>
      <c r="X350">
        <f>IF($C350="OK",TEXT(Plantilla!V361,"#"),"")</f>
        <v/>
      </c>
      <c r="Y350">
        <f>IF($C350="OK",
   CONCATENATE(YEAR(Plantilla!W361),"-",TEXT(MONTH(Plantilla!W361),"00"),"-",TEXT(DAY(Plantilla!W361),"00")),
"")</f>
        <v/>
      </c>
      <c r="Z350">
        <f>IF($C350="OK",
   CONCATENATE(YEAR(Plantilla!X361),"-",TEXT(MONTH(Plantilla!X361),"00"),"-",TEXT(DAY(Plantilla!X361),"00")),
"")</f>
        <v/>
      </c>
      <c r="AA350">
        <f>IF($C350="OK",
   TEXT(VLOOKUP(Plantilla!Y361,'Tablas '!$Q$4:$R$9,2,FALSE),"#"),
"")</f>
        <v/>
      </c>
      <c r="AB350">
        <f>IF($C350="OK",
   CONCATENATE(YEAR(Plantilla!Z361),"-",TEXT(MONTH(Plantilla!Z361),"00"),"-",TEXT(DAY(Plantilla!Z361),"00")),
"")</f>
        <v/>
      </c>
      <c r="AC350">
        <f>IF($C350="OK",
   TEXT(VLOOKUP(Plantilla!AA361,'Tablas '!$T$4:$U$13,2,FALSE),"#"),
"")</f>
        <v/>
      </c>
      <c r="AD350">
        <f>IF($C350="OK",TEXT(Plantilla!AB361,"#"),"")</f>
        <v/>
      </c>
      <c r="AE350">
        <f>IF($C350="OK",
   IF(Plantilla!AC361&lt;&gt;"",
      TEXT(VLOOKUP(Plantilla!AC361,'Tablas '!$W$4:$X$7,2,FALSE),"#"),
   ""),
"")</f>
        <v/>
      </c>
      <c r="AF350">
        <f>IF($C350="OK",TEXT(Plantilla!AD361,"#"),"")</f>
        <v/>
      </c>
      <c r="AG350" s="6">
        <f>IF($C350="OK",_xlfn.NUMBERVALUE(Plantilla!AE361),"")</f>
        <v/>
      </c>
      <c r="AH350" s="4">
        <f>IF($C350="OK",_xlfn.NUMBERVALUE(Plantilla!AF361),"")</f>
        <v/>
      </c>
      <c r="AI350" s="6">
        <f>IF($C350="OK",_xlfn.NUMBERVALUE(Plantilla!AG361),"")</f>
        <v/>
      </c>
      <c r="AJ350" s="6">
        <f>IF($C350="OK",_xlfn.NUMBERVALUE(Plantilla!AH361),"")</f>
        <v/>
      </c>
      <c r="AK350" s="6">
        <f>IF($C350="OK",_xlfn.NUMBERVALUE(Plantilla!AI361),"")</f>
        <v/>
      </c>
      <c r="AL350" s="6">
        <f>IF($C350="OK",_xlfn.NUMBERVALUE(Plantilla!AJ361),"")</f>
        <v/>
      </c>
      <c r="AM350" s="4">
        <f>IF($C350="OK",_xlfn.NUMBERVALUE(Plantilla!AK361),"")</f>
        <v/>
      </c>
      <c r="AN350" s="6">
        <f>IF($C350="OK",_xlfn.NUMBERVALUE(Plantilla!AL361),"")</f>
        <v/>
      </c>
      <c r="AO350" s="4">
        <f>IF($C350="OK",_xlfn.NUMBERVALUE(Plantilla!AM361),"")</f>
        <v/>
      </c>
      <c r="AP350" s="6">
        <f>IF($C350="OK",_xlfn.NUMBERVALUE(Plantilla!AN361),"")</f>
        <v/>
      </c>
      <c r="AQ350" s="4">
        <f>IF($C350="OK",_xlfn.NUMBERVALUE(Plantilla!AO361),"")</f>
        <v/>
      </c>
      <c r="AR350" s="6">
        <f>IF($C350="OK",_xlfn.NUMBERVALUE(Plantilla!AP361),"")</f>
        <v/>
      </c>
      <c r="AS350" s="4">
        <f>IF($C350="OK",_xlfn.NUMBERVALUE(Plantilla!AQ361),"")</f>
        <v/>
      </c>
      <c r="AT350" s="6">
        <f>IF($C350="OK",_xlfn.NUMBERVALUE(Plantilla!AR361),"")</f>
        <v/>
      </c>
      <c r="AU350" s="4">
        <f>IF($C350="OK",_xlfn.NUMBERVALUE(Plantilla!AS361),"")</f>
        <v/>
      </c>
      <c r="AV350" s="6">
        <f>IF($C350="OK",_xlfn.NUMBERVALUE(Plantilla!AT361),"")</f>
        <v/>
      </c>
      <c r="AW350" s="4">
        <f>IF($C350="OK",_xlfn.NUMBERVALUE(Plantilla!AU361),"")</f>
        <v/>
      </c>
      <c r="AX350" s="6">
        <f>IF($C350="OK",_xlfn.NUMBERVALUE(Plantilla!AV361),"")</f>
        <v/>
      </c>
      <c r="AY350" s="4">
        <f>IF($C350="OK",_xlfn.NUMBERVALUE(Plantilla!AW361),"")</f>
        <v/>
      </c>
      <c r="AZ350" s="6">
        <f>IF($C350="OK",_xlfn.NUMBERVALUE(Plantilla!AX361),"")</f>
        <v/>
      </c>
      <c r="BA350">
        <f>IF($C350="OK",_xlfn.NUMBERVALUE(Plantilla!AY361),"")</f>
        <v/>
      </c>
      <c r="BB350">
        <f>IF($C350="OK",_xlfn.NUMBERVALUE(Plantilla!AZ361),"")</f>
        <v/>
      </c>
      <c r="BC350" s="4">
        <f>IF($C350="OK",_xlfn.NUMBERVALUE(Plantilla!BA361),"")</f>
        <v/>
      </c>
      <c r="BD350" s="6">
        <f>IF($C350="OK",_xlfn.NUMBERVALUE(Plantilla!BB361),"")</f>
        <v/>
      </c>
      <c r="BE350" s="4">
        <f>IF($C350="OK",_xlfn.NUMBERVALUE(Plantilla!BC361),"")</f>
        <v/>
      </c>
      <c r="BF350" s="6">
        <f>IF($C350="OK",_xlfn.NUMBERVALUE(Plantilla!BD361),"")</f>
        <v/>
      </c>
      <c r="BG350" s="4">
        <f>IF($C350="OK",_xlfn.NUMBERVALUE(Plantilla!BE361),"")</f>
        <v/>
      </c>
      <c r="BH350" s="6">
        <f>IF($C350="OK",_xlfn.NUMBERVALUE(Plantilla!BF361),"")</f>
        <v/>
      </c>
      <c r="BI350" s="110">
        <f>IF($C350="OK",_xlfn.NUMBERVALUE(Plantilla!BG361),"")</f>
        <v/>
      </c>
      <c r="BJ350" s="6">
        <f>IF($C350="OK",_xlfn.NUMBERVALUE(Plantilla!BH361),"")</f>
        <v/>
      </c>
      <c r="BK350" s="109">
        <f>IF($C350="OK",_xlfn.NUMBERVALUE(Plantilla!BI361),"")</f>
        <v/>
      </c>
      <c r="BL350" s="6">
        <f>IF($C350="OK",
   IF(Plantilla!BJ361&lt;&gt;"",
      TEXT(VLOOKUP(Plantilla!BJ361,'Tablas '!$Z$4:$AA$6,2,FALSE),"#"),
   ""),
"")</f>
        <v/>
      </c>
      <c r="BM350" s="4">
        <f>IF($C350="OK",_xlfn.NUMBERVALUE(Plantilla!BK361),"")</f>
        <v/>
      </c>
      <c r="BN350" s="4">
        <f>IF($C350="OK",_xlfn.NUMBERVALUE(Plantilla!BL361),"")</f>
        <v/>
      </c>
      <c r="BO350" s="6">
        <f>IF($C350="OK",_xlfn.NUMBERVALUE(Plantilla!BM361),"")</f>
        <v/>
      </c>
      <c r="BP350" s="4">
        <f>IF($C350="OK",_xlfn.NUMBERVALUE(Plantilla!BN361),"")</f>
        <v/>
      </c>
      <c r="BQ350" s="6">
        <f>IF($C350="OK",_xlfn.NUMBERVALUE(Plantilla!BO361),"")</f>
        <v/>
      </c>
      <c r="BR350" s="4">
        <f>IF($C350="OK",_xlfn.NUMBERVALUE(Plantilla!BP361),"")</f>
        <v/>
      </c>
      <c r="BS350" s="6">
        <f>IF($C350="OK",_xlfn.NUMBERVALUE(Plantilla!BQ361),"")</f>
        <v/>
      </c>
      <c r="BT350" s="4">
        <f>IF($C350="OK",_xlfn.NUMBERVALUE(Plantilla!BR361),"")</f>
        <v/>
      </c>
      <c r="BU350" s="6">
        <f>IF($C350="OK",_xlfn.NUMBERVALUE(Plantilla!BS361),"")</f>
        <v/>
      </c>
      <c r="BV350" s="6">
        <f>IF($C350="OK",_xlfn.NUMBERVALUE(Plantilla!BT361),"")</f>
        <v/>
      </c>
      <c r="BW350" s="6">
        <f>IF($C350="OK",_xlfn.NUMBERVALUE(Plantilla!BU361),"")</f>
        <v/>
      </c>
      <c r="BX350" s="6">
        <f>IF($C350="OK",_xlfn.NUMBERVALUE(Plantilla!BV361),"")</f>
        <v/>
      </c>
      <c r="BY350" s="6">
        <f>IF($C350="OK",_xlfn.NUMBERVALUE(Plantilla!BW361),"")</f>
        <v/>
      </c>
      <c r="BZ350" s="6">
        <f>IF($C350="OK",_xlfn.NUMBERVALUE(Plantilla!BX361),"")</f>
        <v/>
      </c>
      <c r="CA350" s="6">
        <f>IF($C350="OK",_xlfn.NUMBERVALUE(Plantilla!BY361),"")</f>
        <v/>
      </c>
      <c r="CB350" s="6">
        <f>IF($C350="OK",_xlfn.NUMBERVALUE(Plantilla!BZ361),"")</f>
        <v/>
      </c>
      <c r="CC350" s="6">
        <f>IF($C350="OK",_xlfn.NUMBERVALUE(Plantilla!CA361),"")</f>
        <v/>
      </c>
      <c r="CD350" s="6">
        <f>IF($C350="OK",_xlfn.NUMBERVALUE(Plantilla!CB361),"")</f>
        <v/>
      </c>
      <c r="CE350" s="6">
        <f>IF($C350="OK",_xlfn.NUMBERVALUE(Plantilla!CC361),"")</f>
        <v/>
      </c>
      <c r="CF350" s="4">
        <f>IF($C350="OK",_xlfn.NUMBERVALUE(Plantilla!CD361),"")</f>
        <v/>
      </c>
      <c r="CG350" s="6">
        <f>IF($C350="OK",_xlfn.NUMBERVALUE(Plantilla!CE361),"")</f>
        <v/>
      </c>
      <c r="CH350" s="6">
        <f>IF($C350="OK",_xlfn.NUMBERVALUE(Plantilla!CF361),"")</f>
        <v/>
      </c>
      <c r="CI350" s="6">
        <f>IF($C350="OK",_xlfn.NUMBERVALUE(Plantilla!CG361),"")</f>
        <v/>
      </c>
      <c r="CJ350" s="6">
        <f>IF($C350="OK",_xlfn.NUMBERVALUE(Plantilla!CH361),"")</f>
        <v/>
      </c>
      <c r="CK350" s="6">
        <f>IF($C350="OK",_xlfn.NUMBERVALUE(Plantilla!CI361),"")</f>
        <v/>
      </c>
      <c r="CL350" s="6">
        <f>IF($C350="OK",_xlfn.NUMBERVALUE(Plantilla!CJ361),"")</f>
        <v/>
      </c>
      <c r="CM350">
        <f>IF($C350="OK",TEXT(Plantilla!CK361,"#"),"")</f>
        <v/>
      </c>
      <c r="CN350" s="6">
        <f>IF($C350="OK",_xlfn.NUMBERVALUE(Plantilla!CL361),"")</f>
        <v/>
      </c>
      <c r="CO350" s="6">
        <f>IF($C350="OK",_xlfn.NUMBERVALUE(Plantilla!CM361),"")</f>
        <v/>
      </c>
      <c r="CP350" s="110">
        <f>IF($C350="OK",_xlfn.NUMBERVALUE(Plantilla!CN361),"")</f>
        <v/>
      </c>
      <c r="CQ350" s="6">
        <f>IF($C350="OK",_xlfn.NUMBERVALUE(Plantilla!CO361),"")</f>
        <v/>
      </c>
      <c r="CR350" s="109">
        <f>IF($C350="OK",_xlfn.NUMBERVALUE(Plantilla!CP361),"")</f>
        <v/>
      </c>
      <c r="CS350" s="110">
        <f>IF($C350="OK",_xlfn.NUMBERVALUE(Plantilla!CQ361),"")</f>
        <v/>
      </c>
      <c r="CT350" s="6">
        <f>IF($C350="OK",_xlfn.NUMBERVALUE(Plantilla!CR361),"")</f>
        <v/>
      </c>
      <c r="CU350" s="109">
        <f>IF($C350="OK",_xlfn.NUMBERVALUE(Plantilla!CS361),"")</f>
        <v/>
      </c>
      <c r="CV350" s="110">
        <f>IF($C350="OK",_xlfn.NUMBERVALUE(Plantilla!CT361),"")</f>
        <v/>
      </c>
      <c r="CW350" s="6">
        <f>IF($C350="OK",_xlfn.NUMBERVALUE(Plantilla!CU361),"")</f>
        <v/>
      </c>
      <c r="CX350" s="82">
        <f>IF($C350="OK",_xlfn.NUMBERVALUE(Plantilla!CV361),"")</f>
        <v/>
      </c>
      <c r="CY350" s="6">
        <f>IF($C350="OK",_xlfn.NUMBERVALUE(Plantilla!CW361),"")</f>
        <v/>
      </c>
      <c r="CZ350" s="82">
        <f>IF($C350="OK",_xlfn.NUMBERVALUE(Plantilla!CX361),"")</f>
        <v/>
      </c>
      <c r="DA350" s="6">
        <f>IF($C350="OK",_xlfn.NUMBERVALUE(Plantilla!CY361),"")</f>
        <v/>
      </c>
      <c r="DB350" s="109">
        <f>IF($C350="OK",_xlfn.NUMBERVALUE(Plantilla!CZ361),"")</f>
        <v/>
      </c>
      <c r="DC350" s="6">
        <f>IF($C350="OK",_xlfn.NUMBERVALUE(Plantilla!DA361),"")</f>
        <v/>
      </c>
      <c r="DD350" s="6">
        <f>IF($C350="OK",TEXT(Plantilla!DB361,"#"),"")</f>
        <v/>
      </c>
      <c r="DE350" s="6">
        <f>IF($C350="OK",_xlfn.NUMBERVALUE(Plantilla!DC361),"")</f>
        <v/>
      </c>
      <c r="DF350" s="4">
        <f>IF($C350="OK",_xlfn.NUMBERVALUE(Plantilla!DD361),"")</f>
        <v/>
      </c>
      <c r="DG350" s="6">
        <f>IF($C350="OK",_xlfn.NUMBERVALUE(Plantilla!DE361),"")</f>
        <v/>
      </c>
      <c r="DH350" s="6">
        <f>IF($C350="OK",_xlfn.NUMBERVALUE(Plantilla!DF361),"")</f>
        <v/>
      </c>
      <c r="DI350" s="6">
        <f>IF($C350="OK",_xlfn.NUMBERVALUE(Plantilla!DG361),"")</f>
        <v/>
      </c>
      <c r="DJ350" s="6">
        <f>IF($C350="OK",_xlfn.NUMBERVALUE(Plantilla!DH361),"")</f>
        <v/>
      </c>
      <c r="DK350" s="6">
        <f>IF($C350="OK",_xlfn.NUMBERVALUE(Plantilla!DI361),"")</f>
        <v/>
      </c>
      <c r="DL350" s="6">
        <f>IF($C350="OK",_xlfn.NUMBERVALUE(Plantilla!DJ361),"")</f>
        <v/>
      </c>
      <c r="DM350" s="6">
        <f>IF($C350="OK",_xlfn.NUMBERVALUE(Plantilla!DK361),"")</f>
        <v/>
      </c>
      <c r="DN350" s="6">
        <f>IF($C350="OK",_xlfn.NUMBERVALUE(Plantilla!DL361),"")</f>
        <v/>
      </c>
      <c r="DO350" s="6">
        <f>IF($C350="OK",_xlfn.NUMBERVALUE(Plantilla!DM361),"")</f>
        <v/>
      </c>
      <c r="DP350" s="6">
        <f>IF($C350="OK",_xlfn.NUMBERVALUE(Plantilla!DN361),"")</f>
        <v/>
      </c>
      <c r="DQ350" s="6">
        <f>IF($C350="OK",_xlfn.NUMBERVALUE(Plantilla!DO361),"")</f>
        <v/>
      </c>
      <c r="DR350" s="6">
        <f>IF($C350="OK",_xlfn.NUMBERVALUE(Plantilla!DP361),"")</f>
        <v/>
      </c>
      <c r="DS350">
        <f>IF($C350="OK",TEXT(Plantilla!DR361,"#"),"")</f>
        <v/>
      </c>
      <c r="DT350" s="6" t="n"/>
    </row>
    <row r="351">
      <c r="A351">
        <f>IF(Plantilla!$I$6="¡Perfecto!, Guarda el archivo y adjúntalo a tu interfaz de Nómina Electrónica","OK","Error")</f>
        <v/>
      </c>
      <c r="B351">
        <f>IF(Plantilla!$I$6="¡Perfecto!, Guarda el archivo y adjúntalo a tu interfaz de Nómina Electrónica",MID(Plantilla!$D$2,SEARCH("V",Plantilla!$D$2),10),"")</f>
        <v/>
      </c>
      <c r="C351">
        <f>Plantilla!C362</f>
        <v/>
      </c>
      <c r="D351">
        <f>IF($C351="OK",Plantilla!B362,"")</f>
        <v/>
      </c>
      <c r="E351">
        <f>IF($C351="OK",
   VLOOKUP(Plantilla!$E$4,'Tablas '!$AP$4:$AT$6,5,FALSE),
"")</f>
        <v/>
      </c>
      <c r="F351">
        <f>IF($C351="OK",TEXT(Plantilla!D362,"#"),"")</f>
        <v/>
      </c>
      <c r="G351">
        <f>IF($C351="OK",
   VLOOKUP(Plantilla!E362,'Tablas '!$B$4:$C$14,2,FALSE),
"")</f>
        <v/>
      </c>
      <c r="H351">
        <f>IF($C351="OK",TEXT(Plantilla!F362,"#"),"")</f>
        <v/>
      </c>
      <c r="I351">
        <f>IF($C351="OK",TEXT(Plantilla!G362,"#"),"")</f>
        <v/>
      </c>
      <c r="J351">
        <f>IF($C351="OK",TEXT(Plantilla!H362,"#"),"")</f>
        <v/>
      </c>
      <c r="K351">
        <f>IF($C351="OK",TEXT(Plantilla!I362,"#"),"")</f>
        <v/>
      </c>
      <c r="L351">
        <f>IF($C351="OK",TEXT(Plantilla!J362,"#"),"")</f>
        <v/>
      </c>
      <c r="M351">
        <f>IF($C351="OK",TEXT(Plantilla!K362,"#"),"")</f>
        <v/>
      </c>
      <c r="N351">
        <f>IF($C351="OK",
   CONCATENATE(YEAR(Plantilla!L362),"-",TEXT(MONTH(Plantilla!L362),"00"),"-",TEXT(DAY(Plantilla!L362),"00")),
"")</f>
        <v/>
      </c>
      <c r="O351">
        <f>IF($C351="OK",_xlfn.NUMBERVALUE(Plantilla!M362),"")</f>
        <v/>
      </c>
      <c r="P351">
        <f>IF($C351="OK",
   IF(Plantilla!N362&lt;&gt;"",
      CONCATENATE(YEAR(Plantilla!N362),"-",TEXT(MONTH(Plantilla!N362),"00"),"-",TEXT(DAY(Plantilla!N362),"00")),
   ""),
"")</f>
        <v/>
      </c>
      <c r="Q351">
        <f>IF($C351="OK",
   VLOOKUP(Plantilla!O362,'Tablas '!$E$4:$F$19,2,FALSE),
"")</f>
        <v/>
      </c>
      <c r="R351">
        <f>IF($C351="OK",
   VLOOKUP(Plantilla!P362,'Tablas '!$H$4:$I$5,2,FALSE),
"")</f>
        <v/>
      </c>
      <c r="S351">
        <f>IF($C351="OK",
   VLOOKUP(Plantilla!Q362,'Tablas '!$K$4:$L$8,2,FALSE),
"")</f>
        <v/>
      </c>
      <c r="T351">
        <f>IF($C351="OK",
   VLOOKUP(Plantilla!R362,'Tablas '!$AE$4:$AF$6,2,FALSE),
"")</f>
        <v/>
      </c>
      <c r="U351">
        <f>IF($C351="OK",
   VLOOKUP(Plantilla!S362,'Tablas '!$AE$4:$AF$6,2,FALSE),
"")</f>
        <v/>
      </c>
      <c r="V351">
        <f>IF($C351="OK",TEXT(Plantilla!T362,"#"),"")</f>
        <v/>
      </c>
      <c r="W351" s="84">
        <f>IF($C351="OK",
   VLOOKUP(Plantilla!U362,'Tablas '!$AM$4:$AN$1126,2,FALSE),
"")</f>
        <v/>
      </c>
      <c r="X351">
        <f>IF($C351="OK",TEXT(Plantilla!V362,"#"),"")</f>
        <v/>
      </c>
      <c r="Y351">
        <f>IF($C351="OK",
   CONCATENATE(YEAR(Plantilla!W362),"-",TEXT(MONTH(Plantilla!W362),"00"),"-",TEXT(DAY(Plantilla!W362),"00")),
"")</f>
        <v/>
      </c>
      <c r="Z351">
        <f>IF($C351="OK",
   CONCATENATE(YEAR(Plantilla!X362),"-",TEXT(MONTH(Plantilla!X362),"00"),"-",TEXT(DAY(Plantilla!X362),"00")),
"")</f>
        <v/>
      </c>
      <c r="AA351">
        <f>IF($C351="OK",
   TEXT(VLOOKUP(Plantilla!Y362,'Tablas '!$Q$4:$R$9,2,FALSE),"#"),
"")</f>
        <v/>
      </c>
      <c r="AB351">
        <f>IF($C351="OK",
   CONCATENATE(YEAR(Plantilla!Z362),"-",TEXT(MONTH(Plantilla!Z362),"00"),"-",TEXT(DAY(Plantilla!Z362),"00")),
"")</f>
        <v/>
      </c>
      <c r="AC351">
        <f>IF($C351="OK",
   TEXT(VLOOKUP(Plantilla!AA362,'Tablas '!$T$4:$U$13,2,FALSE),"#"),
"")</f>
        <v/>
      </c>
      <c r="AD351">
        <f>IF($C351="OK",TEXT(Plantilla!AB362,"#"),"")</f>
        <v/>
      </c>
      <c r="AE351">
        <f>IF($C351="OK",
   IF(Plantilla!AC362&lt;&gt;"",
      TEXT(VLOOKUP(Plantilla!AC362,'Tablas '!$W$4:$X$7,2,FALSE),"#"),
   ""),
"")</f>
        <v/>
      </c>
      <c r="AF351">
        <f>IF($C351="OK",TEXT(Plantilla!AD362,"#"),"")</f>
        <v/>
      </c>
      <c r="AG351" s="6">
        <f>IF($C351="OK",_xlfn.NUMBERVALUE(Plantilla!AE362),"")</f>
        <v/>
      </c>
      <c r="AH351" s="4">
        <f>IF($C351="OK",_xlfn.NUMBERVALUE(Plantilla!AF362),"")</f>
        <v/>
      </c>
      <c r="AI351" s="6">
        <f>IF($C351="OK",_xlfn.NUMBERVALUE(Plantilla!AG362),"")</f>
        <v/>
      </c>
      <c r="AJ351" s="6">
        <f>IF($C351="OK",_xlfn.NUMBERVALUE(Plantilla!AH362),"")</f>
        <v/>
      </c>
      <c r="AK351" s="6">
        <f>IF($C351="OK",_xlfn.NUMBERVALUE(Plantilla!AI362),"")</f>
        <v/>
      </c>
      <c r="AL351" s="6">
        <f>IF($C351="OK",_xlfn.NUMBERVALUE(Plantilla!AJ362),"")</f>
        <v/>
      </c>
      <c r="AM351" s="4">
        <f>IF($C351="OK",_xlfn.NUMBERVALUE(Plantilla!AK362),"")</f>
        <v/>
      </c>
      <c r="AN351" s="6">
        <f>IF($C351="OK",_xlfn.NUMBERVALUE(Plantilla!AL362),"")</f>
        <v/>
      </c>
      <c r="AO351" s="4">
        <f>IF($C351="OK",_xlfn.NUMBERVALUE(Plantilla!AM362),"")</f>
        <v/>
      </c>
      <c r="AP351" s="6">
        <f>IF($C351="OK",_xlfn.NUMBERVALUE(Plantilla!AN362),"")</f>
        <v/>
      </c>
      <c r="AQ351" s="4">
        <f>IF($C351="OK",_xlfn.NUMBERVALUE(Plantilla!AO362),"")</f>
        <v/>
      </c>
      <c r="AR351" s="6">
        <f>IF($C351="OK",_xlfn.NUMBERVALUE(Plantilla!AP362),"")</f>
        <v/>
      </c>
      <c r="AS351" s="4">
        <f>IF($C351="OK",_xlfn.NUMBERVALUE(Plantilla!AQ362),"")</f>
        <v/>
      </c>
      <c r="AT351" s="6">
        <f>IF($C351="OK",_xlfn.NUMBERVALUE(Plantilla!AR362),"")</f>
        <v/>
      </c>
      <c r="AU351" s="4">
        <f>IF($C351="OK",_xlfn.NUMBERVALUE(Plantilla!AS362),"")</f>
        <v/>
      </c>
      <c r="AV351" s="6">
        <f>IF($C351="OK",_xlfn.NUMBERVALUE(Plantilla!AT362),"")</f>
        <v/>
      </c>
      <c r="AW351" s="4">
        <f>IF($C351="OK",_xlfn.NUMBERVALUE(Plantilla!AU362),"")</f>
        <v/>
      </c>
      <c r="AX351" s="6">
        <f>IF($C351="OK",_xlfn.NUMBERVALUE(Plantilla!AV362),"")</f>
        <v/>
      </c>
      <c r="AY351" s="4">
        <f>IF($C351="OK",_xlfn.NUMBERVALUE(Plantilla!AW362),"")</f>
        <v/>
      </c>
      <c r="AZ351" s="6">
        <f>IF($C351="OK",_xlfn.NUMBERVALUE(Plantilla!AX362),"")</f>
        <v/>
      </c>
      <c r="BA351">
        <f>IF($C351="OK",_xlfn.NUMBERVALUE(Plantilla!AY362),"")</f>
        <v/>
      </c>
      <c r="BB351">
        <f>IF($C351="OK",_xlfn.NUMBERVALUE(Plantilla!AZ362),"")</f>
        <v/>
      </c>
      <c r="BC351" s="4">
        <f>IF($C351="OK",_xlfn.NUMBERVALUE(Plantilla!BA362),"")</f>
        <v/>
      </c>
      <c r="BD351" s="6">
        <f>IF($C351="OK",_xlfn.NUMBERVALUE(Plantilla!BB362),"")</f>
        <v/>
      </c>
      <c r="BE351" s="4">
        <f>IF($C351="OK",_xlfn.NUMBERVALUE(Plantilla!BC362),"")</f>
        <v/>
      </c>
      <c r="BF351" s="6">
        <f>IF($C351="OK",_xlfn.NUMBERVALUE(Plantilla!BD362),"")</f>
        <v/>
      </c>
      <c r="BG351" s="4">
        <f>IF($C351="OK",_xlfn.NUMBERVALUE(Plantilla!BE362),"")</f>
        <v/>
      </c>
      <c r="BH351" s="6">
        <f>IF($C351="OK",_xlfn.NUMBERVALUE(Plantilla!BF362),"")</f>
        <v/>
      </c>
      <c r="BI351" s="110">
        <f>IF($C351="OK",_xlfn.NUMBERVALUE(Plantilla!BG362),"")</f>
        <v/>
      </c>
      <c r="BJ351" s="6">
        <f>IF($C351="OK",_xlfn.NUMBERVALUE(Plantilla!BH362),"")</f>
        <v/>
      </c>
      <c r="BK351" s="109">
        <f>IF($C351="OK",_xlfn.NUMBERVALUE(Plantilla!BI362),"")</f>
        <v/>
      </c>
      <c r="BL351" s="6">
        <f>IF($C351="OK",
   IF(Plantilla!BJ362&lt;&gt;"",
      TEXT(VLOOKUP(Plantilla!BJ362,'Tablas '!$Z$4:$AA$6,2,FALSE),"#"),
   ""),
"")</f>
        <v/>
      </c>
      <c r="BM351" s="4">
        <f>IF($C351="OK",_xlfn.NUMBERVALUE(Plantilla!BK362),"")</f>
        <v/>
      </c>
      <c r="BN351" s="4">
        <f>IF($C351="OK",_xlfn.NUMBERVALUE(Plantilla!BL362),"")</f>
        <v/>
      </c>
      <c r="BO351" s="6">
        <f>IF($C351="OK",_xlfn.NUMBERVALUE(Plantilla!BM362),"")</f>
        <v/>
      </c>
      <c r="BP351" s="4">
        <f>IF($C351="OK",_xlfn.NUMBERVALUE(Plantilla!BN362),"")</f>
        <v/>
      </c>
      <c r="BQ351" s="6">
        <f>IF($C351="OK",_xlfn.NUMBERVALUE(Plantilla!BO362),"")</f>
        <v/>
      </c>
      <c r="BR351" s="4">
        <f>IF($C351="OK",_xlfn.NUMBERVALUE(Plantilla!BP362),"")</f>
        <v/>
      </c>
      <c r="BS351" s="6">
        <f>IF($C351="OK",_xlfn.NUMBERVALUE(Plantilla!BQ362),"")</f>
        <v/>
      </c>
      <c r="BT351" s="4">
        <f>IF($C351="OK",_xlfn.NUMBERVALUE(Plantilla!BR362),"")</f>
        <v/>
      </c>
      <c r="BU351" s="6">
        <f>IF($C351="OK",_xlfn.NUMBERVALUE(Plantilla!BS362),"")</f>
        <v/>
      </c>
      <c r="BV351" s="6">
        <f>IF($C351="OK",_xlfn.NUMBERVALUE(Plantilla!BT362),"")</f>
        <v/>
      </c>
      <c r="BW351" s="6">
        <f>IF($C351="OK",_xlfn.NUMBERVALUE(Plantilla!BU362),"")</f>
        <v/>
      </c>
      <c r="BX351" s="6">
        <f>IF($C351="OK",_xlfn.NUMBERVALUE(Plantilla!BV362),"")</f>
        <v/>
      </c>
      <c r="BY351" s="6">
        <f>IF($C351="OK",_xlfn.NUMBERVALUE(Plantilla!BW362),"")</f>
        <v/>
      </c>
      <c r="BZ351" s="6">
        <f>IF($C351="OK",_xlfn.NUMBERVALUE(Plantilla!BX362),"")</f>
        <v/>
      </c>
      <c r="CA351" s="6">
        <f>IF($C351="OK",_xlfn.NUMBERVALUE(Plantilla!BY362),"")</f>
        <v/>
      </c>
      <c r="CB351" s="6">
        <f>IF($C351="OK",_xlfn.NUMBERVALUE(Plantilla!BZ362),"")</f>
        <v/>
      </c>
      <c r="CC351" s="6">
        <f>IF($C351="OK",_xlfn.NUMBERVALUE(Plantilla!CA362),"")</f>
        <v/>
      </c>
      <c r="CD351" s="6">
        <f>IF($C351="OK",_xlfn.NUMBERVALUE(Plantilla!CB362),"")</f>
        <v/>
      </c>
      <c r="CE351" s="6">
        <f>IF($C351="OK",_xlfn.NUMBERVALUE(Plantilla!CC362),"")</f>
        <v/>
      </c>
      <c r="CF351" s="4">
        <f>IF($C351="OK",_xlfn.NUMBERVALUE(Plantilla!CD362),"")</f>
        <v/>
      </c>
      <c r="CG351" s="6">
        <f>IF($C351="OK",_xlfn.NUMBERVALUE(Plantilla!CE362),"")</f>
        <v/>
      </c>
      <c r="CH351" s="6">
        <f>IF($C351="OK",_xlfn.NUMBERVALUE(Plantilla!CF362),"")</f>
        <v/>
      </c>
      <c r="CI351" s="6">
        <f>IF($C351="OK",_xlfn.NUMBERVALUE(Plantilla!CG362),"")</f>
        <v/>
      </c>
      <c r="CJ351" s="6">
        <f>IF($C351="OK",_xlfn.NUMBERVALUE(Plantilla!CH362),"")</f>
        <v/>
      </c>
      <c r="CK351" s="6">
        <f>IF($C351="OK",_xlfn.NUMBERVALUE(Plantilla!CI362),"")</f>
        <v/>
      </c>
      <c r="CL351" s="6">
        <f>IF($C351="OK",_xlfn.NUMBERVALUE(Plantilla!CJ362),"")</f>
        <v/>
      </c>
      <c r="CM351">
        <f>IF($C351="OK",TEXT(Plantilla!CK362,"#"),"")</f>
        <v/>
      </c>
      <c r="CN351" s="6">
        <f>IF($C351="OK",_xlfn.NUMBERVALUE(Plantilla!CL362),"")</f>
        <v/>
      </c>
      <c r="CO351" s="6">
        <f>IF($C351="OK",_xlfn.NUMBERVALUE(Plantilla!CM362),"")</f>
        <v/>
      </c>
      <c r="CP351" s="110">
        <f>IF($C351="OK",_xlfn.NUMBERVALUE(Plantilla!CN362),"")</f>
        <v/>
      </c>
      <c r="CQ351" s="6">
        <f>IF($C351="OK",_xlfn.NUMBERVALUE(Plantilla!CO362),"")</f>
        <v/>
      </c>
      <c r="CR351" s="109">
        <f>IF($C351="OK",_xlfn.NUMBERVALUE(Plantilla!CP362),"")</f>
        <v/>
      </c>
      <c r="CS351" s="110">
        <f>IF($C351="OK",_xlfn.NUMBERVALUE(Plantilla!CQ362),"")</f>
        <v/>
      </c>
      <c r="CT351" s="6">
        <f>IF($C351="OK",_xlfn.NUMBERVALUE(Plantilla!CR362),"")</f>
        <v/>
      </c>
      <c r="CU351" s="109">
        <f>IF($C351="OK",_xlfn.NUMBERVALUE(Plantilla!CS362),"")</f>
        <v/>
      </c>
      <c r="CV351" s="110">
        <f>IF($C351="OK",_xlfn.NUMBERVALUE(Plantilla!CT362),"")</f>
        <v/>
      </c>
      <c r="CW351" s="6">
        <f>IF($C351="OK",_xlfn.NUMBERVALUE(Plantilla!CU362),"")</f>
        <v/>
      </c>
      <c r="CX351" s="82">
        <f>IF($C351="OK",_xlfn.NUMBERVALUE(Plantilla!CV362),"")</f>
        <v/>
      </c>
      <c r="CY351" s="6">
        <f>IF($C351="OK",_xlfn.NUMBERVALUE(Plantilla!CW362),"")</f>
        <v/>
      </c>
      <c r="CZ351" s="82">
        <f>IF($C351="OK",_xlfn.NUMBERVALUE(Plantilla!CX362),"")</f>
        <v/>
      </c>
      <c r="DA351" s="6">
        <f>IF($C351="OK",_xlfn.NUMBERVALUE(Plantilla!CY362),"")</f>
        <v/>
      </c>
      <c r="DB351" s="109">
        <f>IF($C351="OK",_xlfn.NUMBERVALUE(Plantilla!CZ362),"")</f>
        <v/>
      </c>
      <c r="DC351" s="6">
        <f>IF($C351="OK",_xlfn.NUMBERVALUE(Plantilla!DA362),"")</f>
        <v/>
      </c>
      <c r="DD351" s="6">
        <f>IF($C351="OK",TEXT(Plantilla!DB362,"#"),"")</f>
        <v/>
      </c>
      <c r="DE351" s="6">
        <f>IF($C351="OK",_xlfn.NUMBERVALUE(Plantilla!DC362),"")</f>
        <v/>
      </c>
      <c r="DF351" s="4">
        <f>IF($C351="OK",_xlfn.NUMBERVALUE(Plantilla!DD362),"")</f>
        <v/>
      </c>
      <c r="DG351" s="6">
        <f>IF($C351="OK",_xlfn.NUMBERVALUE(Plantilla!DE362),"")</f>
        <v/>
      </c>
      <c r="DH351" s="6">
        <f>IF($C351="OK",_xlfn.NUMBERVALUE(Plantilla!DF362),"")</f>
        <v/>
      </c>
      <c r="DI351" s="6">
        <f>IF($C351="OK",_xlfn.NUMBERVALUE(Plantilla!DG362),"")</f>
        <v/>
      </c>
      <c r="DJ351" s="6">
        <f>IF($C351="OK",_xlfn.NUMBERVALUE(Plantilla!DH362),"")</f>
        <v/>
      </c>
      <c r="DK351" s="6">
        <f>IF($C351="OK",_xlfn.NUMBERVALUE(Plantilla!DI362),"")</f>
        <v/>
      </c>
      <c r="DL351" s="6">
        <f>IF($C351="OK",_xlfn.NUMBERVALUE(Plantilla!DJ362),"")</f>
        <v/>
      </c>
      <c r="DM351" s="6">
        <f>IF($C351="OK",_xlfn.NUMBERVALUE(Plantilla!DK362),"")</f>
        <v/>
      </c>
      <c r="DN351" s="6">
        <f>IF($C351="OK",_xlfn.NUMBERVALUE(Plantilla!DL362),"")</f>
        <v/>
      </c>
      <c r="DO351" s="6">
        <f>IF($C351="OK",_xlfn.NUMBERVALUE(Plantilla!DM362),"")</f>
        <v/>
      </c>
      <c r="DP351" s="6">
        <f>IF($C351="OK",_xlfn.NUMBERVALUE(Plantilla!DN362),"")</f>
        <v/>
      </c>
      <c r="DQ351" s="6">
        <f>IF($C351="OK",_xlfn.NUMBERVALUE(Plantilla!DO362),"")</f>
        <v/>
      </c>
      <c r="DR351" s="6">
        <f>IF($C351="OK",_xlfn.NUMBERVALUE(Plantilla!DP362),"")</f>
        <v/>
      </c>
      <c r="DS351">
        <f>IF($C351="OK",TEXT(Plantilla!DR362,"#"),"")</f>
        <v/>
      </c>
      <c r="DT351" s="6" t="n"/>
    </row>
    <row r="352">
      <c r="A352">
        <f>IF(Plantilla!$I$6="¡Perfecto!, Guarda el archivo y adjúntalo a tu interfaz de Nómina Electrónica","OK","Error")</f>
        <v/>
      </c>
      <c r="B352">
        <f>IF(Plantilla!$I$6="¡Perfecto!, Guarda el archivo y adjúntalo a tu interfaz de Nómina Electrónica",MID(Plantilla!$D$2,SEARCH("V",Plantilla!$D$2),10),"")</f>
        <v/>
      </c>
      <c r="C352">
        <f>Plantilla!C363</f>
        <v/>
      </c>
      <c r="D352">
        <f>IF($C352="OK",Plantilla!B363,"")</f>
        <v/>
      </c>
      <c r="E352">
        <f>IF($C352="OK",
   VLOOKUP(Plantilla!$E$4,'Tablas '!$AP$4:$AT$6,5,FALSE),
"")</f>
        <v/>
      </c>
      <c r="F352">
        <f>IF($C352="OK",TEXT(Plantilla!D363,"#"),"")</f>
        <v/>
      </c>
      <c r="G352">
        <f>IF($C352="OK",
   VLOOKUP(Plantilla!E363,'Tablas '!$B$4:$C$14,2,FALSE),
"")</f>
        <v/>
      </c>
      <c r="H352">
        <f>IF($C352="OK",TEXT(Plantilla!F363,"#"),"")</f>
        <v/>
      </c>
      <c r="I352">
        <f>IF($C352="OK",TEXT(Plantilla!G363,"#"),"")</f>
        <v/>
      </c>
      <c r="J352">
        <f>IF($C352="OK",TEXT(Plantilla!H363,"#"),"")</f>
        <v/>
      </c>
      <c r="K352">
        <f>IF($C352="OK",TEXT(Plantilla!I363,"#"),"")</f>
        <v/>
      </c>
      <c r="L352">
        <f>IF($C352="OK",TEXT(Plantilla!J363,"#"),"")</f>
        <v/>
      </c>
      <c r="M352">
        <f>IF($C352="OK",TEXT(Plantilla!K363,"#"),"")</f>
        <v/>
      </c>
      <c r="N352">
        <f>IF($C352="OK",
   CONCATENATE(YEAR(Plantilla!L363),"-",TEXT(MONTH(Plantilla!L363),"00"),"-",TEXT(DAY(Plantilla!L363),"00")),
"")</f>
        <v/>
      </c>
      <c r="O352">
        <f>IF($C352="OK",_xlfn.NUMBERVALUE(Plantilla!M363),"")</f>
        <v/>
      </c>
      <c r="P352">
        <f>IF($C352="OK",
   IF(Plantilla!N363&lt;&gt;"",
      CONCATENATE(YEAR(Plantilla!N363),"-",TEXT(MONTH(Plantilla!N363),"00"),"-",TEXT(DAY(Plantilla!N363),"00")),
   ""),
"")</f>
        <v/>
      </c>
      <c r="Q352">
        <f>IF($C352="OK",
   VLOOKUP(Plantilla!O363,'Tablas '!$E$4:$F$19,2,FALSE),
"")</f>
        <v/>
      </c>
      <c r="R352">
        <f>IF($C352="OK",
   VLOOKUP(Plantilla!P363,'Tablas '!$H$4:$I$5,2,FALSE),
"")</f>
        <v/>
      </c>
      <c r="S352">
        <f>IF($C352="OK",
   VLOOKUP(Plantilla!Q363,'Tablas '!$K$4:$L$8,2,FALSE),
"")</f>
        <v/>
      </c>
      <c r="T352">
        <f>IF($C352="OK",
   VLOOKUP(Plantilla!R363,'Tablas '!$AE$4:$AF$6,2,FALSE),
"")</f>
        <v/>
      </c>
      <c r="U352">
        <f>IF($C352="OK",
   VLOOKUP(Plantilla!S363,'Tablas '!$AE$4:$AF$6,2,FALSE),
"")</f>
        <v/>
      </c>
      <c r="V352">
        <f>IF($C352="OK",TEXT(Plantilla!T363,"#"),"")</f>
        <v/>
      </c>
      <c r="W352" s="84">
        <f>IF($C352="OK",
   VLOOKUP(Plantilla!U363,'Tablas '!$AM$4:$AN$1126,2,FALSE),
"")</f>
        <v/>
      </c>
      <c r="X352">
        <f>IF($C352="OK",TEXT(Plantilla!V363,"#"),"")</f>
        <v/>
      </c>
      <c r="Y352">
        <f>IF($C352="OK",
   CONCATENATE(YEAR(Plantilla!W363),"-",TEXT(MONTH(Plantilla!W363),"00"),"-",TEXT(DAY(Plantilla!W363),"00")),
"")</f>
        <v/>
      </c>
      <c r="Z352">
        <f>IF($C352="OK",
   CONCATENATE(YEAR(Plantilla!X363),"-",TEXT(MONTH(Plantilla!X363),"00"),"-",TEXT(DAY(Plantilla!X363),"00")),
"")</f>
        <v/>
      </c>
      <c r="AA352">
        <f>IF($C352="OK",
   TEXT(VLOOKUP(Plantilla!Y363,'Tablas '!$Q$4:$R$9,2,FALSE),"#"),
"")</f>
        <v/>
      </c>
      <c r="AB352">
        <f>IF($C352="OK",
   CONCATENATE(YEAR(Plantilla!Z363),"-",TEXT(MONTH(Plantilla!Z363),"00"),"-",TEXT(DAY(Plantilla!Z363),"00")),
"")</f>
        <v/>
      </c>
      <c r="AC352">
        <f>IF($C352="OK",
   TEXT(VLOOKUP(Plantilla!AA363,'Tablas '!$T$4:$U$13,2,FALSE),"#"),
"")</f>
        <v/>
      </c>
      <c r="AD352">
        <f>IF($C352="OK",TEXT(Plantilla!AB363,"#"),"")</f>
        <v/>
      </c>
      <c r="AE352">
        <f>IF($C352="OK",
   IF(Plantilla!AC363&lt;&gt;"",
      TEXT(VLOOKUP(Plantilla!AC363,'Tablas '!$W$4:$X$7,2,FALSE),"#"),
   ""),
"")</f>
        <v/>
      </c>
      <c r="AF352">
        <f>IF($C352="OK",TEXT(Plantilla!AD363,"#"),"")</f>
        <v/>
      </c>
      <c r="AG352" s="6">
        <f>IF($C352="OK",_xlfn.NUMBERVALUE(Plantilla!AE363),"")</f>
        <v/>
      </c>
      <c r="AH352" s="4">
        <f>IF($C352="OK",_xlfn.NUMBERVALUE(Plantilla!AF363),"")</f>
        <v/>
      </c>
      <c r="AI352" s="6">
        <f>IF($C352="OK",_xlfn.NUMBERVALUE(Plantilla!AG363),"")</f>
        <v/>
      </c>
      <c r="AJ352" s="6">
        <f>IF($C352="OK",_xlfn.NUMBERVALUE(Plantilla!AH363),"")</f>
        <v/>
      </c>
      <c r="AK352" s="6">
        <f>IF($C352="OK",_xlfn.NUMBERVALUE(Plantilla!AI363),"")</f>
        <v/>
      </c>
      <c r="AL352" s="6">
        <f>IF($C352="OK",_xlfn.NUMBERVALUE(Plantilla!AJ363),"")</f>
        <v/>
      </c>
      <c r="AM352" s="4">
        <f>IF($C352="OK",_xlfn.NUMBERVALUE(Plantilla!AK363),"")</f>
        <v/>
      </c>
      <c r="AN352" s="6">
        <f>IF($C352="OK",_xlfn.NUMBERVALUE(Plantilla!AL363),"")</f>
        <v/>
      </c>
      <c r="AO352" s="4">
        <f>IF($C352="OK",_xlfn.NUMBERVALUE(Plantilla!AM363),"")</f>
        <v/>
      </c>
      <c r="AP352" s="6">
        <f>IF($C352="OK",_xlfn.NUMBERVALUE(Plantilla!AN363),"")</f>
        <v/>
      </c>
      <c r="AQ352" s="4">
        <f>IF($C352="OK",_xlfn.NUMBERVALUE(Plantilla!AO363),"")</f>
        <v/>
      </c>
      <c r="AR352" s="6">
        <f>IF($C352="OK",_xlfn.NUMBERVALUE(Plantilla!AP363),"")</f>
        <v/>
      </c>
      <c r="AS352" s="4">
        <f>IF($C352="OK",_xlfn.NUMBERVALUE(Plantilla!AQ363),"")</f>
        <v/>
      </c>
      <c r="AT352" s="6">
        <f>IF($C352="OK",_xlfn.NUMBERVALUE(Plantilla!AR363),"")</f>
        <v/>
      </c>
      <c r="AU352" s="4">
        <f>IF($C352="OK",_xlfn.NUMBERVALUE(Plantilla!AS363),"")</f>
        <v/>
      </c>
      <c r="AV352" s="6">
        <f>IF($C352="OK",_xlfn.NUMBERVALUE(Plantilla!AT363),"")</f>
        <v/>
      </c>
      <c r="AW352" s="4">
        <f>IF($C352="OK",_xlfn.NUMBERVALUE(Plantilla!AU363),"")</f>
        <v/>
      </c>
      <c r="AX352" s="6">
        <f>IF($C352="OK",_xlfn.NUMBERVALUE(Plantilla!AV363),"")</f>
        <v/>
      </c>
      <c r="AY352" s="4">
        <f>IF($C352="OK",_xlfn.NUMBERVALUE(Plantilla!AW363),"")</f>
        <v/>
      </c>
      <c r="AZ352" s="6">
        <f>IF($C352="OK",_xlfn.NUMBERVALUE(Plantilla!AX363),"")</f>
        <v/>
      </c>
      <c r="BA352">
        <f>IF($C352="OK",_xlfn.NUMBERVALUE(Plantilla!AY363),"")</f>
        <v/>
      </c>
      <c r="BB352">
        <f>IF($C352="OK",_xlfn.NUMBERVALUE(Plantilla!AZ363),"")</f>
        <v/>
      </c>
      <c r="BC352" s="4">
        <f>IF($C352="OK",_xlfn.NUMBERVALUE(Plantilla!BA363),"")</f>
        <v/>
      </c>
      <c r="BD352" s="6">
        <f>IF($C352="OK",_xlfn.NUMBERVALUE(Plantilla!BB363),"")</f>
        <v/>
      </c>
      <c r="BE352" s="4">
        <f>IF($C352="OK",_xlfn.NUMBERVALUE(Plantilla!BC363),"")</f>
        <v/>
      </c>
      <c r="BF352" s="6">
        <f>IF($C352="OK",_xlfn.NUMBERVALUE(Plantilla!BD363),"")</f>
        <v/>
      </c>
      <c r="BG352" s="4">
        <f>IF($C352="OK",_xlfn.NUMBERVALUE(Plantilla!BE363),"")</f>
        <v/>
      </c>
      <c r="BH352" s="6">
        <f>IF($C352="OK",_xlfn.NUMBERVALUE(Plantilla!BF363),"")</f>
        <v/>
      </c>
      <c r="BI352" s="110">
        <f>IF($C352="OK",_xlfn.NUMBERVALUE(Plantilla!BG363),"")</f>
        <v/>
      </c>
      <c r="BJ352" s="6">
        <f>IF($C352="OK",_xlfn.NUMBERVALUE(Plantilla!BH363),"")</f>
        <v/>
      </c>
      <c r="BK352" s="109">
        <f>IF($C352="OK",_xlfn.NUMBERVALUE(Plantilla!BI363),"")</f>
        <v/>
      </c>
      <c r="BL352" s="6">
        <f>IF($C352="OK",
   IF(Plantilla!BJ363&lt;&gt;"",
      TEXT(VLOOKUP(Plantilla!BJ363,'Tablas '!$Z$4:$AA$6,2,FALSE),"#"),
   ""),
"")</f>
        <v/>
      </c>
      <c r="BM352" s="4">
        <f>IF($C352="OK",_xlfn.NUMBERVALUE(Plantilla!BK363),"")</f>
        <v/>
      </c>
      <c r="BN352" s="4">
        <f>IF($C352="OK",_xlfn.NUMBERVALUE(Plantilla!BL363),"")</f>
        <v/>
      </c>
      <c r="BO352" s="6">
        <f>IF($C352="OK",_xlfn.NUMBERVALUE(Plantilla!BM363),"")</f>
        <v/>
      </c>
      <c r="BP352" s="4">
        <f>IF($C352="OK",_xlfn.NUMBERVALUE(Plantilla!BN363),"")</f>
        <v/>
      </c>
      <c r="BQ352" s="6">
        <f>IF($C352="OK",_xlfn.NUMBERVALUE(Plantilla!BO363),"")</f>
        <v/>
      </c>
      <c r="BR352" s="4">
        <f>IF($C352="OK",_xlfn.NUMBERVALUE(Plantilla!BP363),"")</f>
        <v/>
      </c>
      <c r="BS352" s="6">
        <f>IF($C352="OK",_xlfn.NUMBERVALUE(Plantilla!BQ363),"")</f>
        <v/>
      </c>
      <c r="BT352" s="4">
        <f>IF($C352="OK",_xlfn.NUMBERVALUE(Plantilla!BR363),"")</f>
        <v/>
      </c>
      <c r="BU352" s="6">
        <f>IF($C352="OK",_xlfn.NUMBERVALUE(Plantilla!BS363),"")</f>
        <v/>
      </c>
      <c r="BV352" s="6">
        <f>IF($C352="OK",_xlfn.NUMBERVALUE(Plantilla!BT363),"")</f>
        <v/>
      </c>
      <c r="BW352" s="6">
        <f>IF($C352="OK",_xlfn.NUMBERVALUE(Plantilla!BU363),"")</f>
        <v/>
      </c>
      <c r="BX352" s="6">
        <f>IF($C352="OK",_xlfn.NUMBERVALUE(Plantilla!BV363),"")</f>
        <v/>
      </c>
      <c r="BY352" s="6">
        <f>IF($C352="OK",_xlfn.NUMBERVALUE(Plantilla!BW363),"")</f>
        <v/>
      </c>
      <c r="BZ352" s="6">
        <f>IF($C352="OK",_xlfn.NUMBERVALUE(Plantilla!BX363),"")</f>
        <v/>
      </c>
      <c r="CA352" s="6">
        <f>IF($C352="OK",_xlfn.NUMBERVALUE(Plantilla!BY363),"")</f>
        <v/>
      </c>
      <c r="CB352" s="6">
        <f>IF($C352="OK",_xlfn.NUMBERVALUE(Plantilla!BZ363),"")</f>
        <v/>
      </c>
      <c r="CC352" s="6">
        <f>IF($C352="OK",_xlfn.NUMBERVALUE(Plantilla!CA363),"")</f>
        <v/>
      </c>
      <c r="CD352" s="6">
        <f>IF($C352="OK",_xlfn.NUMBERVALUE(Plantilla!CB363),"")</f>
        <v/>
      </c>
      <c r="CE352" s="6">
        <f>IF($C352="OK",_xlfn.NUMBERVALUE(Plantilla!CC363),"")</f>
        <v/>
      </c>
      <c r="CF352" s="4">
        <f>IF($C352="OK",_xlfn.NUMBERVALUE(Plantilla!CD363),"")</f>
        <v/>
      </c>
      <c r="CG352" s="6">
        <f>IF($C352="OK",_xlfn.NUMBERVALUE(Plantilla!CE363),"")</f>
        <v/>
      </c>
      <c r="CH352" s="6">
        <f>IF($C352="OK",_xlfn.NUMBERVALUE(Plantilla!CF363),"")</f>
        <v/>
      </c>
      <c r="CI352" s="6">
        <f>IF($C352="OK",_xlfn.NUMBERVALUE(Plantilla!CG363),"")</f>
        <v/>
      </c>
      <c r="CJ352" s="6">
        <f>IF($C352="OK",_xlfn.NUMBERVALUE(Plantilla!CH363),"")</f>
        <v/>
      </c>
      <c r="CK352" s="6">
        <f>IF($C352="OK",_xlfn.NUMBERVALUE(Plantilla!CI363),"")</f>
        <v/>
      </c>
      <c r="CL352" s="6">
        <f>IF($C352="OK",_xlfn.NUMBERVALUE(Plantilla!CJ363),"")</f>
        <v/>
      </c>
      <c r="CM352">
        <f>IF($C352="OK",TEXT(Plantilla!CK363,"#"),"")</f>
        <v/>
      </c>
      <c r="CN352" s="6">
        <f>IF($C352="OK",_xlfn.NUMBERVALUE(Plantilla!CL363),"")</f>
        <v/>
      </c>
      <c r="CO352" s="6">
        <f>IF($C352="OK",_xlfn.NUMBERVALUE(Plantilla!CM363),"")</f>
        <v/>
      </c>
      <c r="CP352" s="110">
        <f>IF($C352="OK",_xlfn.NUMBERVALUE(Plantilla!CN363),"")</f>
        <v/>
      </c>
      <c r="CQ352" s="6">
        <f>IF($C352="OK",_xlfn.NUMBERVALUE(Plantilla!CO363),"")</f>
        <v/>
      </c>
      <c r="CR352" s="109">
        <f>IF($C352="OK",_xlfn.NUMBERVALUE(Plantilla!CP363),"")</f>
        <v/>
      </c>
      <c r="CS352" s="110">
        <f>IF($C352="OK",_xlfn.NUMBERVALUE(Plantilla!CQ363),"")</f>
        <v/>
      </c>
      <c r="CT352" s="6">
        <f>IF($C352="OK",_xlfn.NUMBERVALUE(Plantilla!CR363),"")</f>
        <v/>
      </c>
      <c r="CU352" s="109">
        <f>IF($C352="OK",_xlfn.NUMBERVALUE(Plantilla!CS363),"")</f>
        <v/>
      </c>
      <c r="CV352" s="110">
        <f>IF($C352="OK",_xlfn.NUMBERVALUE(Plantilla!CT363),"")</f>
        <v/>
      </c>
      <c r="CW352" s="6">
        <f>IF($C352="OK",_xlfn.NUMBERVALUE(Plantilla!CU363),"")</f>
        <v/>
      </c>
      <c r="CX352" s="82">
        <f>IF($C352="OK",_xlfn.NUMBERVALUE(Plantilla!CV363),"")</f>
        <v/>
      </c>
      <c r="CY352" s="6">
        <f>IF($C352="OK",_xlfn.NUMBERVALUE(Plantilla!CW363),"")</f>
        <v/>
      </c>
      <c r="CZ352" s="82">
        <f>IF($C352="OK",_xlfn.NUMBERVALUE(Plantilla!CX363),"")</f>
        <v/>
      </c>
      <c r="DA352" s="6">
        <f>IF($C352="OK",_xlfn.NUMBERVALUE(Plantilla!CY363),"")</f>
        <v/>
      </c>
      <c r="DB352" s="109">
        <f>IF($C352="OK",_xlfn.NUMBERVALUE(Plantilla!CZ363),"")</f>
        <v/>
      </c>
      <c r="DC352" s="6">
        <f>IF($C352="OK",_xlfn.NUMBERVALUE(Plantilla!DA363),"")</f>
        <v/>
      </c>
      <c r="DD352" s="6">
        <f>IF($C352="OK",TEXT(Plantilla!DB363,"#"),"")</f>
        <v/>
      </c>
      <c r="DE352" s="6">
        <f>IF($C352="OK",_xlfn.NUMBERVALUE(Plantilla!DC363),"")</f>
        <v/>
      </c>
      <c r="DF352" s="4">
        <f>IF($C352="OK",_xlfn.NUMBERVALUE(Plantilla!DD363),"")</f>
        <v/>
      </c>
      <c r="DG352" s="6">
        <f>IF($C352="OK",_xlfn.NUMBERVALUE(Plantilla!DE363),"")</f>
        <v/>
      </c>
      <c r="DH352" s="6">
        <f>IF($C352="OK",_xlfn.NUMBERVALUE(Plantilla!DF363),"")</f>
        <v/>
      </c>
      <c r="DI352" s="6">
        <f>IF($C352="OK",_xlfn.NUMBERVALUE(Plantilla!DG363),"")</f>
        <v/>
      </c>
      <c r="DJ352" s="6">
        <f>IF($C352="OK",_xlfn.NUMBERVALUE(Plantilla!DH363),"")</f>
        <v/>
      </c>
      <c r="DK352" s="6">
        <f>IF($C352="OK",_xlfn.NUMBERVALUE(Plantilla!DI363),"")</f>
        <v/>
      </c>
      <c r="DL352" s="6">
        <f>IF($C352="OK",_xlfn.NUMBERVALUE(Plantilla!DJ363),"")</f>
        <v/>
      </c>
      <c r="DM352" s="6">
        <f>IF($C352="OK",_xlfn.NUMBERVALUE(Plantilla!DK363),"")</f>
        <v/>
      </c>
      <c r="DN352" s="6">
        <f>IF($C352="OK",_xlfn.NUMBERVALUE(Plantilla!DL363),"")</f>
        <v/>
      </c>
      <c r="DO352" s="6">
        <f>IF($C352="OK",_xlfn.NUMBERVALUE(Plantilla!DM363),"")</f>
        <v/>
      </c>
      <c r="DP352" s="6">
        <f>IF($C352="OK",_xlfn.NUMBERVALUE(Plantilla!DN363),"")</f>
        <v/>
      </c>
      <c r="DQ352" s="6">
        <f>IF($C352="OK",_xlfn.NUMBERVALUE(Plantilla!DO363),"")</f>
        <v/>
      </c>
      <c r="DR352" s="6">
        <f>IF($C352="OK",_xlfn.NUMBERVALUE(Plantilla!DP363),"")</f>
        <v/>
      </c>
      <c r="DS352">
        <f>IF($C352="OK",TEXT(Plantilla!DR363,"#"),"")</f>
        <v/>
      </c>
      <c r="DT352" s="6" t="n"/>
    </row>
    <row r="353">
      <c r="A353">
        <f>IF(Plantilla!$I$6="¡Perfecto!, Guarda el archivo y adjúntalo a tu interfaz de Nómina Electrónica","OK","Error")</f>
        <v/>
      </c>
      <c r="B353">
        <f>IF(Plantilla!$I$6="¡Perfecto!, Guarda el archivo y adjúntalo a tu interfaz de Nómina Electrónica",MID(Plantilla!$D$2,SEARCH("V",Plantilla!$D$2),10),"")</f>
        <v/>
      </c>
      <c r="C353">
        <f>Plantilla!C364</f>
        <v/>
      </c>
      <c r="D353">
        <f>IF($C353="OK",Plantilla!B364,"")</f>
        <v/>
      </c>
      <c r="E353">
        <f>IF($C353="OK",
   VLOOKUP(Plantilla!$E$4,'Tablas '!$AP$4:$AT$6,5,FALSE),
"")</f>
        <v/>
      </c>
      <c r="F353">
        <f>IF($C353="OK",TEXT(Plantilla!D364,"#"),"")</f>
        <v/>
      </c>
      <c r="G353">
        <f>IF($C353="OK",
   VLOOKUP(Plantilla!E364,'Tablas '!$B$4:$C$14,2,FALSE),
"")</f>
        <v/>
      </c>
      <c r="H353">
        <f>IF($C353="OK",TEXT(Plantilla!F364,"#"),"")</f>
        <v/>
      </c>
      <c r="I353">
        <f>IF($C353="OK",TEXT(Plantilla!G364,"#"),"")</f>
        <v/>
      </c>
      <c r="J353">
        <f>IF($C353="OK",TEXT(Plantilla!H364,"#"),"")</f>
        <v/>
      </c>
      <c r="K353">
        <f>IF($C353="OK",TEXT(Plantilla!I364,"#"),"")</f>
        <v/>
      </c>
      <c r="L353">
        <f>IF($C353="OK",TEXT(Plantilla!J364,"#"),"")</f>
        <v/>
      </c>
      <c r="M353">
        <f>IF($C353="OK",TEXT(Plantilla!K364,"#"),"")</f>
        <v/>
      </c>
      <c r="N353">
        <f>IF($C353="OK",
   CONCATENATE(YEAR(Plantilla!L364),"-",TEXT(MONTH(Plantilla!L364),"00"),"-",TEXT(DAY(Plantilla!L364),"00")),
"")</f>
        <v/>
      </c>
      <c r="O353">
        <f>IF($C353="OK",_xlfn.NUMBERVALUE(Plantilla!M364),"")</f>
        <v/>
      </c>
      <c r="P353">
        <f>IF($C353="OK",
   IF(Plantilla!N364&lt;&gt;"",
      CONCATENATE(YEAR(Plantilla!N364),"-",TEXT(MONTH(Plantilla!N364),"00"),"-",TEXT(DAY(Plantilla!N364),"00")),
   ""),
"")</f>
        <v/>
      </c>
      <c r="Q353">
        <f>IF($C353="OK",
   VLOOKUP(Plantilla!O364,'Tablas '!$E$4:$F$19,2,FALSE),
"")</f>
        <v/>
      </c>
      <c r="R353">
        <f>IF($C353="OK",
   VLOOKUP(Plantilla!P364,'Tablas '!$H$4:$I$5,2,FALSE),
"")</f>
        <v/>
      </c>
      <c r="S353">
        <f>IF($C353="OK",
   VLOOKUP(Plantilla!Q364,'Tablas '!$K$4:$L$8,2,FALSE),
"")</f>
        <v/>
      </c>
      <c r="T353">
        <f>IF($C353="OK",
   VLOOKUP(Plantilla!R364,'Tablas '!$AE$4:$AF$6,2,FALSE),
"")</f>
        <v/>
      </c>
      <c r="U353">
        <f>IF($C353="OK",
   VLOOKUP(Plantilla!S364,'Tablas '!$AE$4:$AF$6,2,FALSE),
"")</f>
        <v/>
      </c>
      <c r="V353">
        <f>IF($C353="OK",TEXT(Plantilla!T364,"#"),"")</f>
        <v/>
      </c>
      <c r="W353" s="84">
        <f>IF($C353="OK",
   VLOOKUP(Plantilla!U364,'Tablas '!$AM$4:$AN$1126,2,FALSE),
"")</f>
        <v/>
      </c>
      <c r="X353">
        <f>IF($C353="OK",TEXT(Plantilla!V364,"#"),"")</f>
        <v/>
      </c>
      <c r="Y353">
        <f>IF($C353="OK",
   CONCATENATE(YEAR(Plantilla!W364),"-",TEXT(MONTH(Plantilla!W364),"00"),"-",TEXT(DAY(Plantilla!W364),"00")),
"")</f>
        <v/>
      </c>
      <c r="Z353">
        <f>IF($C353="OK",
   CONCATENATE(YEAR(Plantilla!X364),"-",TEXT(MONTH(Plantilla!X364),"00"),"-",TEXT(DAY(Plantilla!X364),"00")),
"")</f>
        <v/>
      </c>
      <c r="AA353">
        <f>IF($C353="OK",
   TEXT(VLOOKUP(Plantilla!Y364,'Tablas '!$Q$4:$R$9,2,FALSE),"#"),
"")</f>
        <v/>
      </c>
      <c r="AB353">
        <f>IF($C353="OK",
   CONCATENATE(YEAR(Plantilla!Z364),"-",TEXT(MONTH(Plantilla!Z364),"00"),"-",TEXT(DAY(Plantilla!Z364),"00")),
"")</f>
        <v/>
      </c>
      <c r="AC353">
        <f>IF($C353="OK",
   TEXT(VLOOKUP(Plantilla!AA364,'Tablas '!$T$4:$U$13,2,FALSE),"#"),
"")</f>
        <v/>
      </c>
      <c r="AD353">
        <f>IF($C353="OK",TEXT(Plantilla!AB364,"#"),"")</f>
        <v/>
      </c>
      <c r="AE353">
        <f>IF($C353="OK",
   IF(Plantilla!AC364&lt;&gt;"",
      TEXT(VLOOKUP(Plantilla!AC364,'Tablas '!$W$4:$X$7,2,FALSE),"#"),
   ""),
"")</f>
        <v/>
      </c>
      <c r="AF353">
        <f>IF($C353="OK",TEXT(Plantilla!AD364,"#"),"")</f>
        <v/>
      </c>
      <c r="AG353" s="6">
        <f>IF($C353="OK",_xlfn.NUMBERVALUE(Plantilla!AE364),"")</f>
        <v/>
      </c>
      <c r="AH353" s="4">
        <f>IF($C353="OK",_xlfn.NUMBERVALUE(Plantilla!AF364),"")</f>
        <v/>
      </c>
      <c r="AI353" s="6">
        <f>IF($C353="OK",_xlfn.NUMBERVALUE(Plantilla!AG364),"")</f>
        <v/>
      </c>
      <c r="AJ353" s="6">
        <f>IF($C353="OK",_xlfn.NUMBERVALUE(Plantilla!AH364),"")</f>
        <v/>
      </c>
      <c r="AK353" s="6">
        <f>IF($C353="OK",_xlfn.NUMBERVALUE(Plantilla!AI364),"")</f>
        <v/>
      </c>
      <c r="AL353" s="6">
        <f>IF($C353="OK",_xlfn.NUMBERVALUE(Plantilla!AJ364),"")</f>
        <v/>
      </c>
      <c r="AM353" s="4">
        <f>IF($C353="OK",_xlfn.NUMBERVALUE(Plantilla!AK364),"")</f>
        <v/>
      </c>
      <c r="AN353" s="6">
        <f>IF($C353="OK",_xlfn.NUMBERVALUE(Plantilla!AL364),"")</f>
        <v/>
      </c>
      <c r="AO353" s="4">
        <f>IF($C353="OK",_xlfn.NUMBERVALUE(Plantilla!AM364),"")</f>
        <v/>
      </c>
      <c r="AP353" s="6">
        <f>IF($C353="OK",_xlfn.NUMBERVALUE(Plantilla!AN364),"")</f>
        <v/>
      </c>
      <c r="AQ353" s="4">
        <f>IF($C353="OK",_xlfn.NUMBERVALUE(Plantilla!AO364),"")</f>
        <v/>
      </c>
      <c r="AR353" s="6">
        <f>IF($C353="OK",_xlfn.NUMBERVALUE(Plantilla!AP364),"")</f>
        <v/>
      </c>
      <c r="AS353" s="4">
        <f>IF($C353="OK",_xlfn.NUMBERVALUE(Plantilla!AQ364),"")</f>
        <v/>
      </c>
      <c r="AT353" s="6">
        <f>IF($C353="OK",_xlfn.NUMBERVALUE(Plantilla!AR364),"")</f>
        <v/>
      </c>
      <c r="AU353" s="4">
        <f>IF($C353="OK",_xlfn.NUMBERVALUE(Plantilla!AS364),"")</f>
        <v/>
      </c>
      <c r="AV353" s="6">
        <f>IF($C353="OK",_xlfn.NUMBERVALUE(Plantilla!AT364),"")</f>
        <v/>
      </c>
      <c r="AW353" s="4">
        <f>IF($C353="OK",_xlfn.NUMBERVALUE(Plantilla!AU364),"")</f>
        <v/>
      </c>
      <c r="AX353" s="6">
        <f>IF($C353="OK",_xlfn.NUMBERVALUE(Plantilla!AV364),"")</f>
        <v/>
      </c>
      <c r="AY353" s="4">
        <f>IF($C353="OK",_xlfn.NUMBERVALUE(Plantilla!AW364),"")</f>
        <v/>
      </c>
      <c r="AZ353" s="6">
        <f>IF($C353="OK",_xlfn.NUMBERVALUE(Plantilla!AX364),"")</f>
        <v/>
      </c>
      <c r="BA353">
        <f>IF($C353="OK",_xlfn.NUMBERVALUE(Plantilla!AY364),"")</f>
        <v/>
      </c>
      <c r="BB353">
        <f>IF($C353="OK",_xlfn.NUMBERVALUE(Plantilla!AZ364),"")</f>
        <v/>
      </c>
      <c r="BC353" s="4">
        <f>IF($C353="OK",_xlfn.NUMBERVALUE(Plantilla!BA364),"")</f>
        <v/>
      </c>
      <c r="BD353" s="6">
        <f>IF($C353="OK",_xlfn.NUMBERVALUE(Plantilla!BB364),"")</f>
        <v/>
      </c>
      <c r="BE353" s="4">
        <f>IF($C353="OK",_xlfn.NUMBERVALUE(Plantilla!BC364),"")</f>
        <v/>
      </c>
      <c r="BF353" s="6">
        <f>IF($C353="OK",_xlfn.NUMBERVALUE(Plantilla!BD364),"")</f>
        <v/>
      </c>
      <c r="BG353" s="4">
        <f>IF($C353="OK",_xlfn.NUMBERVALUE(Plantilla!BE364),"")</f>
        <v/>
      </c>
      <c r="BH353" s="6">
        <f>IF($C353="OK",_xlfn.NUMBERVALUE(Plantilla!BF364),"")</f>
        <v/>
      </c>
      <c r="BI353" s="110">
        <f>IF($C353="OK",_xlfn.NUMBERVALUE(Plantilla!BG364),"")</f>
        <v/>
      </c>
      <c r="BJ353" s="6">
        <f>IF($C353="OK",_xlfn.NUMBERVALUE(Plantilla!BH364),"")</f>
        <v/>
      </c>
      <c r="BK353" s="109">
        <f>IF($C353="OK",_xlfn.NUMBERVALUE(Plantilla!BI364),"")</f>
        <v/>
      </c>
      <c r="BL353" s="6">
        <f>IF($C353="OK",
   IF(Plantilla!BJ364&lt;&gt;"",
      TEXT(VLOOKUP(Plantilla!BJ364,'Tablas '!$Z$4:$AA$6,2,FALSE),"#"),
   ""),
"")</f>
        <v/>
      </c>
      <c r="BM353" s="4">
        <f>IF($C353="OK",_xlfn.NUMBERVALUE(Plantilla!BK364),"")</f>
        <v/>
      </c>
      <c r="BN353" s="4">
        <f>IF($C353="OK",_xlfn.NUMBERVALUE(Plantilla!BL364),"")</f>
        <v/>
      </c>
      <c r="BO353" s="6">
        <f>IF($C353="OK",_xlfn.NUMBERVALUE(Plantilla!BM364),"")</f>
        <v/>
      </c>
      <c r="BP353" s="4">
        <f>IF($C353="OK",_xlfn.NUMBERVALUE(Plantilla!BN364),"")</f>
        <v/>
      </c>
      <c r="BQ353" s="6">
        <f>IF($C353="OK",_xlfn.NUMBERVALUE(Plantilla!BO364),"")</f>
        <v/>
      </c>
      <c r="BR353" s="4">
        <f>IF($C353="OK",_xlfn.NUMBERVALUE(Plantilla!BP364),"")</f>
        <v/>
      </c>
      <c r="BS353" s="6">
        <f>IF($C353="OK",_xlfn.NUMBERVALUE(Plantilla!BQ364),"")</f>
        <v/>
      </c>
      <c r="BT353" s="4">
        <f>IF($C353="OK",_xlfn.NUMBERVALUE(Plantilla!BR364),"")</f>
        <v/>
      </c>
      <c r="BU353" s="6">
        <f>IF($C353="OK",_xlfn.NUMBERVALUE(Plantilla!BS364),"")</f>
        <v/>
      </c>
      <c r="BV353" s="6">
        <f>IF($C353="OK",_xlfn.NUMBERVALUE(Plantilla!BT364),"")</f>
        <v/>
      </c>
      <c r="BW353" s="6">
        <f>IF($C353="OK",_xlfn.NUMBERVALUE(Plantilla!BU364),"")</f>
        <v/>
      </c>
      <c r="BX353" s="6">
        <f>IF($C353="OK",_xlfn.NUMBERVALUE(Plantilla!BV364),"")</f>
        <v/>
      </c>
      <c r="BY353" s="6">
        <f>IF($C353="OK",_xlfn.NUMBERVALUE(Plantilla!BW364),"")</f>
        <v/>
      </c>
      <c r="BZ353" s="6">
        <f>IF($C353="OK",_xlfn.NUMBERVALUE(Plantilla!BX364),"")</f>
        <v/>
      </c>
      <c r="CA353" s="6">
        <f>IF($C353="OK",_xlfn.NUMBERVALUE(Plantilla!BY364),"")</f>
        <v/>
      </c>
      <c r="CB353" s="6">
        <f>IF($C353="OK",_xlfn.NUMBERVALUE(Plantilla!BZ364),"")</f>
        <v/>
      </c>
      <c r="CC353" s="6">
        <f>IF($C353="OK",_xlfn.NUMBERVALUE(Plantilla!CA364),"")</f>
        <v/>
      </c>
      <c r="CD353" s="6">
        <f>IF($C353="OK",_xlfn.NUMBERVALUE(Plantilla!CB364),"")</f>
        <v/>
      </c>
      <c r="CE353" s="6">
        <f>IF($C353="OK",_xlfn.NUMBERVALUE(Plantilla!CC364),"")</f>
        <v/>
      </c>
      <c r="CF353" s="4">
        <f>IF($C353="OK",_xlfn.NUMBERVALUE(Plantilla!CD364),"")</f>
        <v/>
      </c>
      <c r="CG353" s="6">
        <f>IF($C353="OK",_xlfn.NUMBERVALUE(Plantilla!CE364),"")</f>
        <v/>
      </c>
      <c r="CH353" s="6">
        <f>IF($C353="OK",_xlfn.NUMBERVALUE(Plantilla!CF364),"")</f>
        <v/>
      </c>
      <c r="CI353" s="6">
        <f>IF($C353="OK",_xlfn.NUMBERVALUE(Plantilla!CG364),"")</f>
        <v/>
      </c>
      <c r="CJ353" s="6">
        <f>IF($C353="OK",_xlfn.NUMBERVALUE(Plantilla!CH364),"")</f>
        <v/>
      </c>
      <c r="CK353" s="6">
        <f>IF($C353="OK",_xlfn.NUMBERVALUE(Plantilla!CI364),"")</f>
        <v/>
      </c>
      <c r="CL353" s="6">
        <f>IF($C353="OK",_xlfn.NUMBERVALUE(Plantilla!CJ364),"")</f>
        <v/>
      </c>
      <c r="CM353">
        <f>IF($C353="OK",TEXT(Plantilla!CK364,"#"),"")</f>
        <v/>
      </c>
      <c r="CN353" s="6">
        <f>IF($C353="OK",_xlfn.NUMBERVALUE(Plantilla!CL364),"")</f>
        <v/>
      </c>
      <c r="CO353" s="6">
        <f>IF($C353="OK",_xlfn.NUMBERVALUE(Plantilla!CM364),"")</f>
        <v/>
      </c>
      <c r="CP353" s="110">
        <f>IF($C353="OK",_xlfn.NUMBERVALUE(Plantilla!CN364),"")</f>
        <v/>
      </c>
      <c r="CQ353" s="6">
        <f>IF($C353="OK",_xlfn.NUMBERVALUE(Plantilla!CO364),"")</f>
        <v/>
      </c>
      <c r="CR353" s="109">
        <f>IF($C353="OK",_xlfn.NUMBERVALUE(Plantilla!CP364),"")</f>
        <v/>
      </c>
      <c r="CS353" s="110">
        <f>IF($C353="OK",_xlfn.NUMBERVALUE(Plantilla!CQ364),"")</f>
        <v/>
      </c>
      <c r="CT353" s="6">
        <f>IF($C353="OK",_xlfn.NUMBERVALUE(Plantilla!CR364),"")</f>
        <v/>
      </c>
      <c r="CU353" s="109">
        <f>IF($C353="OK",_xlfn.NUMBERVALUE(Plantilla!CS364),"")</f>
        <v/>
      </c>
      <c r="CV353" s="110">
        <f>IF($C353="OK",_xlfn.NUMBERVALUE(Plantilla!CT364),"")</f>
        <v/>
      </c>
      <c r="CW353" s="6">
        <f>IF($C353="OK",_xlfn.NUMBERVALUE(Plantilla!CU364),"")</f>
        <v/>
      </c>
      <c r="CX353" s="82">
        <f>IF($C353="OK",_xlfn.NUMBERVALUE(Plantilla!CV364),"")</f>
        <v/>
      </c>
      <c r="CY353" s="6">
        <f>IF($C353="OK",_xlfn.NUMBERVALUE(Plantilla!CW364),"")</f>
        <v/>
      </c>
      <c r="CZ353" s="82">
        <f>IF($C353="OK",_xlfn.NUMBERVALUE(Plantilla!CX364),"")</f>
        <v/>
      </c>
      <c r="DA353" s="6">
        <f>IF($C353="OK",_xlfn.NUMBERVALUE(Plantilla!CY364),"")</f>
        <v/>
      </c>
      <c r="DB353" s="109">
        <f>IF($C353="OK",_xlfn.NUMBERVALUE(Plantilla!CZ364),"")</f>
        <v/>
      </c>
      <c r="DC353" s="6">
        <f>IF($C353="OK",_xlfn.NUMBERVALUE(Plantilla!DA364),"")</f>
        <v/>
      </c>
      <c r="DD353" s="6">
        <f>IF($C353="OK",TEXT(Plantilla!DB364,"#"),"")</f>
        <v/>
      </c>
      <c r="DE353" s="6">
        <f>IF($C353="OK",_xlfn.NUMBERVALUE(Plantilla!DC364),"")</f>
        <v/>
      </c>
      <c r="DF353" s="4">
        <f>IF($C353="OK",_xlfn.NUMBERVALUE(Plantilla!DD364),"")</f>
        <v/>
      </c>
      <c r="DG353" s="6">
        <f>IF($C353="OK",_xlfn.NUMBERVALUE(Plantilla!DE364),"")</f>
        <v/>
      </c>
      <c r="DH353" s="6">
        <f>IF($C353="OK",_xlfn.NUMBERVALUE(Plantilla!DF364),"")</f>
        <v/>
      </c>
      <c r="DI353" s="6">
        <f>IF($C353="OK",_xlfn.NUMBERVALUE(Plantilla!DG364),"")</f>
        <v/>
      </c>
      <c r="DJ353" s="6">
        <f>IF($C353="OK",_xlfn.NUMBERVALUE(Plantilla!DH364),"")</f>
        <v/>
      </c>
      <c r="DK353" s="6">
        <f>IF($C353="OK",_xlfn.NUMBERVALUE(Plantilla!DI364),"")</f>
        <v/>
      </c>
      <c r="DL353" s="6">
        <f>IF($C353="OK",_xlfn.NUMBERVALUE(Plantilla!DJ364),"")</f>
        <v/>
      </c>
      <c r="DM353" s="6">
        <f>IF($C353="OK",_xlfn.NUMBERVALUE(Plantilla!DK364),"")</f>
        <v/>
      </c>
      <c r="DN353" s="6">
        <f>IF($C353="OK",_xlfn.NUMBERVALUE(Plantilla!DL364),"")</f>
        <v/>
      </c>
      <c r="DO353" s="6">
        <f>IF($C353="OK",_xlfn.NUMBERVALUE(Plantilla!DM364),"")</f>
        <v/>
      </c>
      <c r="DP353" s="6">
        <f>IF($C353="OK",_xlfn.NUMBERVALUE(Plantilla!DN364),"")</f>
        <v/>
      </c>
      <c r="DQ353" s="6">
        <f>IF($C353="OK",_xlfn.NUMBERVALUE(Plantilla!DO364),"")</f>
        <v/>
      </c>
      <c r="DR353" s="6">
        <f>IF($C353="OK",_xlfn.NUMBERVALUE(Plantilla!DP364),"")</f>
        <v/>
      </c>
      <c r="DS353">
        <f>IF($C353="OK",TEXT(Plantilla!DR364,"#"),"")</f>
        <v/>
      </c>
      <c r="DT353" s="6" t="n"/>
    </row>
    <row r="354">
      <c r="A354">
        <f>IF(Plantilla!$I$6="¡Perfecto!, Guarda el archivo y adjúntalo a tu interfaz de Nómina Electrónica","OK","Error")</f>
        <v/>
      </c>
      <c r="B354">
        <f>IF(Plantilla!$I$6="¡Perfecto!, Guarda el archivo y adjúntalo a tu interfaz de Nómina Electrónica",MID(Plantilla!$D$2,SEARCH("V",Plantilla!$D$2),10),"")</f>
        <v/>
      </c>
      <c r="C354">
        <f>Plantilla!C365</f>
        <v/>
      </c>
      <c r="D354">
        <f>IF($C354="OK",Plantilla!B365,"")</f>
        <v/>
      </c>
      <c r="E354">
        <f>IF($C354="OK",
   VLOOKUP(Plantilla!$E$4,'Tablas '!$AP$4:$AT$6,5,FALSE),
"")</f>
        <v/>
      </c>
      <c r="F354">
        <f>IF($C354="OK",TEXT(Plantilla!D365,"#"),"")</f>
        <v/>
      </c>
      <c r="G354">
        <f>IF($C354="OK",
   VLOOKUP(Plantilla!E365,'Tablas '!$B$4:$C$14,2,FALSE),
"")</f>
        <v/>
      </c>
      <c r="H354">
        <f>IF($C354="OK",TEXT(Plantilla!F365,"#"),"")</f>
        <v/>
      </c>
      <c r="I354">
        <f>IF($C354="OK",TEXT(Plantilla!G365,"#"),"")</f>
        <v/>
      </c>
      <c r="J354">
        <f>IF($C354="OK",TEXT(Plantilla!H365,"#"),"")</f>
        <v/>
      </c>
      <c r="K354">
        <f>IF($C354="OK",TEXT(Plantilla!I365,"#"),"")</f>
        <v/>
      </c>
      <c r="L354">
        <f>IF($C354="OK",TEXT(Plantilla!J365,"#"),"")</f>
        <v/>
      </c>
      <c r="M354">
        <f>IF($C354="OK",TEXT(Plantilla!K365,"#"),"")</f>
        <v/>
      </c>
      <c r="N354">
        <f>IF($C354="OK",
   CONCATENATE(YEAR(Plantilla!L365),"-",TEXT(MONTH(Plantilla!L365),"00"),"-",TEXT(DAY(Plantilla!L365),"00")),
"")</f>
        <v/>
      </c>
      <c r="O354">
        <f>IF($C354="OK",_xlfn.NUMBERVALUE(Plantilla!M365),"")</f>
        <v/>
      </c>
      <c r="P354">
        <f>IF($C354="OK",
   IF(Plantilla!N365&lt;&gt;"",
      CONCATENATE(YEAR(Plantilla!N365),"-",TEXT(MONTH(Plantilla!N365),"00"),"-",TEXT(DAY(Plantilla!N365),"00")),
   ""),
"")</f>
        <v/>
      </c>
      <c r="Q354">
        <f>IF($C354="OK",
   VLOOKUP(Plantilla!O365,'Tablas '!$E$4:$F$19,2,FALSE),
"")</f>
        <v/>
      </c>
      <c r="R354">
        <f>IF($C354="OK",
   VLOOKUP(Plantilla!P365,'Tablas '!$H$4:$I$5,2,FALSE),
"")</f>
        <v/>
      </c>
      <c r="S354">
        <f>IF($C354="OK",
   VLOOKUP(Plantilla!Q365,'Tablas '!$K$4:$L$8,2,FALSE),
"")</f>
        <v/>
      </c>
      <c r="T354">
        <f>IF($C354="OK",
   VLOOKUP(Plantilla!R365,'Tablas '!$AE$4:$AF$6,2,FALSE),
"")</f>
        <v/>
      </c>
      <c r="U354">
        <f>IF($C354="OK",
   VLOOKUP(Plantilla!S365,'Tablas '!$AE$4:$AF$6,2,FALSE),
"")</f>
        <v/>
      </c>
      <c r="V354">
        <f>IF($C354="OK",TEXT(Plantilla!T365,"#"),"")</f>
        <v/>
      </c>
      <c r="W354" s="84">
        <f>IF($C354="OK",
   VLOOKUP(Plantilla!U365,'Tablas '!$AM$4:$AN$1126,2,FALSE),
"")</f>
        <v/>
      </c>
      <c r="X354">
        <f>IF($C354="OK",TEXT(Plantilla!V365,"#"),"")</f>
        <v/>
      </c>
      <c r="Y354">
        <f>IF($C354="OK",
   CONCATENATE(YEAR(Plantilla!W365),"-",TEXT(MONTH(Plantilla!W365),"00"),"-",TEXT(DAY(Plantilla!W365),"00")),
"")</f>
        <v/>
      </c>
      <c r="Z354">
        <f>IF($C354="OK",
   CONCATENATE(YEAR(Plantilla!X365),"-",TEXT(MONTH(Plantilla!X365),"00"),"-",TEXT(DAY(Plantilla!X365),"00")),
"")</f>
        <v/>
      </c>
      <c r="AA354">
        <f>IF($C354="OK",
   TEXT(VLOOKUP(Plantilla!Y365,'Tablas '!$Q$4:$R$9,2,FALSE),"#"),
"")</f>
        <v/>
      </c>
      <c r="AB354">
        <f>IF($C354="OK",
   CONCATENATE(YEAR(Plantilla!Z365),"-",TEXT(MONTH(Plantilla!Z365),"00"),"-",TEXT(DAY(Plantilla!Z365),"00")),
"")</f>
        <v/>
      </c>
      <c r="AC354">
        <f>IF($C354="OK",
   TEXT(VLOOKUP(Plantilla!AA365,'Tablas '!$T$4:$U$13,2,FALSE),"#"),
"")</f>
        <v/>
      </c>
      <c r="AD354">
        <f>IF($C354="OK",TEXT(Plantilla!AB365,"#"),"")</f>
        <v/>
      </c>
      <c r="AE354">
        <f>IF($C354="OK",
   IF(Plantilla!AC365&lt;&gt;"",
      TEXT(VLOOKUP(Plantilla!AC365,'Tablas '!$W$4:$X$7,2,FALSE),"#"),
   ""),
"")</f>
        <v/>
      </c>
      <c r="AF354">
        <f>IF($C354="OK",TEXT(Plantilla!AD365,"#"),"")</f>
        <v/>
      </c>
      <c r="AG354" s="6">
        <f>IF($C354="OK",_xlfn.NUMBERVALUE(Plantilla!AE365),"")</f>
        <v/>
      </c>
      <c r="AH354" s="4">
        <f>IF($C354="OK",_xlfn.NUMBERVALUE(Plantilla!AF365),"")</f>
        <v/>
      </c>
      <c r="AI354" s="6">
        <f>IF($C354="OK",_xlfn.NUMBERVALUE(Plantilla!AG365),"")</f>
        <v/>
      </c>
      <c r="AJ354" s="6">
        <f>IF($C354="OK",_xlfn.NUMBERVALUE(Plantilla!AH365),"")</f>
        <v/>
      </c>
      <c r="AK354" s="6">
        <f>IF($C354="OK",_xlfn.NUMBERVALUE(Plantilla!AI365),"")</f>
        <v/>
      </c>
      <c r="AL354" s="6">
        <f>IF($C354="OK",_xlfn.NUMBERVALUE(Plantilla!AJ365),"")</f>
        <v/>
      </c>
      <c r="AM354" s="4">
        <f>IF($C354="OK",_xlfn.NUMBERVALUE(Plantilla!AK365),"")</f>
        <v/>
      </c>
      <c r="AN354" s="6">
        <f>IF($C354="OK",_xlfn.NUMBERVALUE(Plantilla!AL365),"")</f>
        <v/>
      </c>
      <c r="AO354" s="4">
        <f>IF($C354="OK",_xlfn.NUMBERVALUE(Plantilla!AM365),"")</f>
        <v/>
      </c>
      <c r="AP354" s="6">
        <f>IF($C354="OK",_xlfn.NUMBERVALUE(Plantilla!AN365),"")</f>
        <v/>
      </c>
      <c r="AQ354" s="4">
        <f>IF($C354="OK",_xlfn.NUMBERVALUE(Plantilla!AO365),"")</f>
        <v/>
      </c>
      <c r="AR354" s="6">
        <f>IF($C354="OK",_xlfn.NUMBERVALUE(Plantilla!AP365),"")</f>
        <v/>
      </c>
      <c r="AS354" s="4">
        <f>IF($C354="OK",_xlfn.NUMBERVALUE(Plantilla!AQ365),"")</f>
        <v/>
      </c>
      <c r="AT354" s="6">
        <f>IF($C354="OK",_xlfn.NUMBERVALUE(Plantilla!AR365),"")</f>
        <v/>
      </c>
      <c r="AU354" s="4">
        <f>IF($C354="OK",_xlfn.NUMBERVALUE(Plantilla!AS365),"")</f>
        <v/>
      </c>
      <c r="AV354" s="6">
        <f>IF($C354="OK",_xlfn.NUMBERVALUE(Plantilla!AT365),"")</f>
        <v/>
      </c>
      <c r="AW354" s="4">
        <f>IF($C354="OK",_xlfn.NUMBERVALUE(Plantilla!AU365),"")</f>
        <v/>
      </c>
      <c r="AX354" s="6">
        <f>IF($C354="OK",_xlfn.NUMBERVALUE(Plantilla!AV365),"")</f>
        <v/>
      </c>
      <c r="AY354" s="4">
        <f>IF($C354="OK",_xlfn.NUMBERVALUE(Plantilla!AW365),"")</f>
        <v/>
      </c>
      <c r="AZ354" s="6">
        <f>IF($C354="OK",_xlfn.NUMBERVALUE(Plantilla!AX365),"")</f>
        <v/>
      </c>
      <c r="BA354">
        <f>IF($C354="OK",_xlfn.NUMBERVALUE(Plantilla!AY365),"")</f>
        <v/>
      </c>
      <c r="BB354">
        <f>IF($C354="OK",_xlfn.NUMBERVALUE(Plantilla!AZ365),"")</f>
        <v/>
      </c>
      <c r="BC354" s="4">
        <f>IF($C354="OK",_xlfn.NUMBERVALUE(Plantilla!BA365),"")</f>
        <v/>
      </c>
      <c r="BD354" s="6">
        <f>IF($C354="OK",_xlfn.NUMBERVALUE(Plantilla!BB365),"")</f>
        <v/>
      </c>
      <c r="BE354" s="4">
        <f>IF($C354="OK",_xlfn.NUMBERVALUE(Plantilla!BC365),"")</f>
        <v/>
      </c>
      <c r="BF354" s="6">
        <f>IF($C354="OK",_xlfn.NUMBERVALUE(Plantilla!BD365),"")</f>
        <v/>
      </c>
      <c r="BG354" s="4">
        <f>IF($C354="OK",_xlfn.NUMBERVALUE(Plantilla!BE365),"")</f>
        <v/>
      </c>
      <c r="BH354" s="6">
        <f>IF($C354="OK",_xlfn.NUMBERVALUE(Plantilla!BF365),"")</f>
        <v/>
      </c>
      <c r="BI354" s="110">
        <f>IF($C354="OK",_xlfn.NUMBERVALUE(Plantilla!BG365),"")</f>
        <v/>
      </c>
      <c r="BJ354" s="6">
        <f>IF($C354="OK",_xlfn.NUMBERVALUE(Plantilla!BH365),"")</f>
        <v/>
      </c>
      <c r="BK354" s="109">
        <f>IF($C354="OK",_xlfn.NUMBERVALUE(Plantilla!BI365),"")</f>
        <v/>
      </c>
      <c r="BL354" s="6">
        <f>IF($C354="OK",
   IF(Plantilla!BJ365&lt;&gt;"",
      TEXT(VLOOKUP(Plantilla!BJ365,'Tablas '!$Z$4:$AA$6,2,FALSE),"#"),
   ""),
"")</f>
        <v/>
      </c>
      <c r="BM354" s="4">
        <f>IF($C354="OK",_xlfn.NUMBERVALUE(Plantilla!BK365),"")</f>
        <v/>
      </c>
      <c r="BN354" s="4">
        <f>IF($C354="OK",_xlfn.NUMBERVALUE(Plantilla!BL365),"")</f>
        <v/>
      </c>
      <c r="BO354" s="6">
        <f>IF($C354="OK",_xlfn.NUMBERVALUE(Plantilla!BM365),"")</f>
        <v/>
      </c>
      <c r="BP354" s="4">
        <f>IF($C354="OK",_xlfn.NUMBERVALUE(Plantilla!BN365),"")</f>
        <v/>
      </c>
      <c r="BQ354" s="6">
        <f>IF($C354="OK",_xlfn.NUMBERVALUE(Plantilla!BO365),"")</f>
        <v/>
      </c>
      <c r="BR354" s="4">
        <f>IF($C354="OK",_xlfn.NUMBERVALUE(Plantilla!BP365),"")</f>
        <v/>
      </c>
      <c r="BS354" s="6">
        <f>IF($C354="OK",_xlfn.NUMBERVALUE(Plantilla!BQ365),"")</f>
        <v/>
      </c>
      <c r="BT354" s="4">
        <f>IF($C354="OK",_xlfn.NUMBERVALUE(Plantilla!BR365),"")</f>
        <v/>
      </c>
      <c r="BU354" s="6">
        <f>IF($C354="OK",_xlfn.NUMBERVALUE(Plantilla!BS365),"")</f>
        <v/>
      </c>
      <c r="BV354" s="6">
        <f>IF($C354="OK",_xlfn.NUMBERVALUE(Plantilla!BT365),"")</f>
        <v/>
      </c>
      <c r="BW354" s="6">
        <f>IF($C354="OK",_xlfn.NUMBERVALUE(Plantilla!BU365),"")</f>
        <v/>
      </c>
      <c r="BX354" s="6">
        <f>IF($C354="OK",_xlfn.NUMBERVALUE(Plantilla!BV365),"")</f>
        <v/>
      </c>
      <c r="BY354" s="6">
        <f>IF($C354="OK",_xlfn.NUMBERVALUE(Plantilla!BW365),"")</f>
        <v/>
      </c>
      <c r="BZ354" s="6">
        <f>IF($C354="OK",_xlfn.NUMBERVALUE(Plantilla!BX365),"")</f>
        <v/>
      </c>
      <c r="CA354" s="6">
        <f>IF($C354="OK",_xlfn.NUMBERVALUE(Plantilla!BY365),"")</f>
        <v/>
      </c>
      <c r="CB354" s="6">
        <f>IF($C354="OK",_xlfn.NUMBERVALUE(Plantilla!BZ365),"")</f>
        <v/>
      </c>
      <c r="CC354" s="6">
        <f>IF($C354="OK",_xlfn.NUMBERVALUE(Plantilla!CA365),"")</f>
        <v/>
      </c>
      <c r="CD354" s="6">
        <f>IF($C354="OK",_xlfn.NUMBERVALUE(Plantilla!CB365),"")</f>
        <v/>
      </c>
      <c r="CE354" s="6">
        <f>IF($C354="OK",_xlfn.NUMBERVALUE(Plantilla!CC365),"")</f>
        <v/>
      </c>
      <c r="CF354" s="4">
        <f>IF($C354="OK",_xlfn.NUMBERVALUE(Plantilla!CD365),"")</f>
        <v/>
      </c>
      <c r="CG354" s="6">
        <f>IF($C354="OK",_xlfn.NUMBERVALUE(Plantilla!CE365),"")</f>
        <v/>
      </c>
      <c r="CH354" s="6">
        <f>IF($C354="OK",_xlfn.NUMBERVALUE(Plantilla!CF365),"")</f>
        <v/>
      </c>
      <c r="CI354" s="6">
        <f>IF($C354="OK",_xlfn.NUMBERVALUE(Plantilla!CG365),"")</f>
        <v/>
      </c>
      <c r="CJ354" s="6">
        <f>IF($C354="OK",_xlfn.NUMBERVALUE(Plantilla!CH365),"")</f>
        <v/>
      </c>
      <c r="CK354" s="6">
        <f>IF($C354="OK",_xlfn.NUMBERVALUE(Plantilla!CI365),"")</f>
        <v/>
      </c>
      <c r="CL354" s="6">
        <f>IF($C354="OK",_xlfn.NUMBERVALUE(Plantilla!CJ365),"")</f>
        <v/>
      </c>
      <c r="CM354">
        <f>IF($C354="OK",TEXT(Plantilla!CK365,"#"),"")</f>
        <v/>
      </c>
      <c r="CN354" s="6">
        <f>IF($C354="OK",_xlfn.NUMBERVALUE(Plantilla!CL365),"")</f>
        <v/>
      </c>
      <c r="CO354" s="6">
        <f>IF($C354="OK",_xlfn.NUMBERVALUE(Plantilla!CM365),"")</f>
        <v/>
      </c>
      <c r="CP354" s="110">
        <f>IF($C354="OK",_xlfn.NUMBERVALUE(Plantilla!CN365),"")</f>
        <v/>
      </c>
      <c r="CQ354" s="6">
        <f>IF($C354="OK",_xlfn.NUMBERVALUE(Plantilla!CO365),"")</f>
        <v/>
      </c>
      <c r="CR354" s="109">
        <f>IF($C354="OK",_xlfn.NUMBERVALUE(Plantilla!CP365),"")</f>
        <v/>
      </c>
      <c r="CS354" s="110">
        <f>IF($C354="OK",_xlfn.NUMBERVALUE(Plantilla!CQ365),"")</f>
        <v/>
      </c>
      <c r="CT354" s="6">
        <f>IF($C354="OK",_xlfn.NUMBERVALUE(Plantilla!CR365),"")</f>
        <v/>
      </c>
      <c r="CU354" s="109">
        <f>IF($C354="OK",_xlfn.NUMBERVALUE(Plantilla!CS365),"")</f>
        <v/>
      </c>
      <c r="CV354" s="110">
        <f>IF($C354="OK",_xlfn.NUMBERVALUE(Plantilla!CT365),"")</f>
        <v/>
      </c>
      <c r="CW354" s="6">
        <f>IF($C354="OK",_xlfn.NUMBERVALUE(Plantilla!CU365),"")</f>
        <v/>
      </c>
      <c r="CX354" s="82">
        <f>IF($C354="OK",_xlfn.NUMBERVALUE(Plantilla!CV365),"")</f>
        <v/>
      </c>
      <c r="CY354" s="6">
        <f>IF($C354="OK",_xlfn.NUMBERVALUE(Plantilla!CW365),"")</f>
        <v/>
      </c>
      <c r="CZ354" s="82">
        <f>IF($C354="OK",_xlfn.NUMBERVALUE(Plantilla!CX365),"")</f>
        <v/>
      </c>
      <c r="DA354" s="6">
        <f>IF($C354="OK",_xlfn.NUMBERVALUE(Plantilla!CY365),"")</f>
        <v/>
      </c>
      <c r="DB354" s="109">
        <f>IF($C354="OK",_xlfn.NUMBERVALUE(Plantilla!CZ365),"")</f>
        <v/>
      </c>
      <c r="DC354" s="6">
        <f>IF($C354="OK",_xlfn.NUMBERVALUE(Plantilla!DA365),"")</f>
        <v/>
      </c>
      <c r="DD354" s="6">
        <f>IF($C354="OK",TEXT(Plantilla!DB365,"#"),"")</f>
        <v/>
      </c>
      <c r="DE354" s="6">
        <f>IF($C354="OK",_xlfn.NUMBERVALUE(Plantilla!DC365),"")</f>
        <v/>
      </c>
      <c r="DF354" s="4">
        <f>IF($C354="OK",_xlfn.NUMBERVALUE(Plantilla!DD365),"")</f>
        <v/>
      </c>
      <c r="DG354" s="6">
        <f>IF($C354="OK",_xlfn.NUMBERVALUE(Plantilla!DE365),"")</f>
        <v/>
      </c>
      <c r="DH354" s="6">
        <f>IF($C354="OK",_xlfn.NUMBERVALUE(Plantilla!DF365),"")</f>
        <v/>
      </c>
      <c r="DI354" s="6">
        <f>IF($C354="OK",_xlfn.NUMBERVALUE(Plantilla!DG365),"")</f>
        <v/>
      </c>
      <c r="DJ354" s="6">
        <f>IF($C354="OK",_xlfn.NUMBERVALUE(Plantilla!DH365),"")</f>
        <v/>
      </c>
      <c r="DK354" s="6">
        <f>IF($C354="OK",_xlfn.NUMBERVALUE(Plantilla!DI365),"")</f>
        <v/>
      </c>
      <c r="DL354" s="6">
        <f>IF($C354="OK",_xlfn.NUMBERVALUE(Plantilla!DJ365),"")</f>
        <v/>
      </c>
      <c r="DM354" s="6">
        <f>IF($C354="OK",_xlfn.NUMBERVALUE(Plantilla!DK365),"")</f>
        <v/>
      </c>
      <c r="DN354" s="6">
        <f>IF($C354="OK",_xlfn.NUMBERVALUE(Plantilla!DL365),"")</f>
        <v/>
      </c>
      <c r="DO354" s="6">
        <f>IF($C354="OK",_xlfn.NUMBERVALUE(Plantilla!DM365),"")</f>
        <v/>
      </c>
      <c r="DP354" s="6">
        <f>IF($C354="OK",_xlfn.NUMBERVALUE(Plantilla!DN365),"")</f>
        <v/>
      </c>
      <c r="DQ354" s="6">
        <f>IF($C354="OK",_xlfn.NUMBERVALUE(Plantilla!DO365),"")</f>
        <v/>
      </c>
      <c r="DR354" s="6">
        <f>IF($C354="OK",_xlfn.NUMBERVALUE(Plantilla!DP365),"")</f>
        <v/>
      </c>
      <c r="DS354">
        <f>IF($C354="OK",TEXT(Plantilla!DR365,"#"),"")</f>
        <v/>
      </c>
      <c r="DT354" s="6" t="n"/>
    </row>
    <row r="355">
      <c r="A355">
        <f>IF(Plantilla!$I$6="¡Perfecto!, Guarda el archivo y adjúntalo a tu interfaz de Nómina Electrónica","OK","Error")</f>
        <v/>
      </c>
      <c r="B355">
        <f>IF(Plantilla!$I$6="¡Perfecto!, Guarda el archivo y adjúntalo a tu interfaz de Nómina Electrónica",MID(Plantilla!$D$2,SEARCH("V",Plantilla!$D$2),10),"")</f>
        <v/>
      </c>
      <c r="C355">
        <f>Plantilla!C366</f>
        <v/>
      </c>
      <c r="D355">
        <f>IF($C355="OK",Plantilla!B366,"")</f>
        <v/>
      </c>
      <c r="E355">
        <f>IF($C355="OK",
   VLOOKUP(Plantilla!$E$4,'Tablas '!$AP$4:$AT$6,5,FALSE),
"")</f>
        <v/>
      </c>
      <c r="F355">
        <f>IF($C355="OK",TEXT(Plantilla!D366,"#"),"")</f>
        <v/>
      </c>
      <c r="G355">
        <f>IF($C355="OK",
   VLOOKUP(Plantilla!E366,'Tablas '!$B$4:$C$14,2,FALSE),
"")</f>
        <v/>
      </c>
      <c r="H355">
        <f>IF($C355="OK",TEXT(Plantilla!F366,"#"),"")</f>
        <v/>
      </c>
      <c r="I355">
        <f>IF($C355="OK",TEXT(Plantilla!G366,"#"),"")</f>
        <v/>
      </c>
      <c r="J355">
        <f>IF($C355="OK",TEXT(Plantilla!H366,"#"),"")</f>
        <v/>
      </c>
      <c r="K355">
        <f>IF($C355="OK",TEXT(Plantilla!I366,"#"),"")</f>
        <v/>
      </c>
      <c r="L355">
        <f>IF($C355="OK",TEXT(Plantilla!J366,"#"),"")</f>
        <v/>
      </c>
      <c r="M355">
        <f>IF($C355="OK",TEXT(Plantilla!K366,"#"),"")</f>
        <v/>
      </c>
      <c r="N355">
        <f>IF($C355="OK",
   CONCATENATE(YEAR(Plantilla!L366),"-",TEXT(MONTH(Plantilla!L366),"00"),"-",TEXT(DAY(Plantilla!L366),"00")),
"")</f>
        <v/>
      </c>
      <c r="O355">
        <f>IF($C355="OK",_xlfn.NUMBERVALUE(Plantilla!M366),"")</f>
        <v/>
      </c>
      <c r="P355">
        <f>IF($C355="OK",
   IF(Plantilla!N366&lt;&gt;"",
      CONCATENATE(YEAR(Plantilla!N366),"-",TEXT(MONTH(Plantilla!N366),"00"),"-",TEXT(DAY(Plantilla!N366),"00")),
   ""),
"")</f>
        <v/>
      </c>
      <c r="Q355">
        <f>IF($C355="OK",
   VLOOKUP(Plantilla!O366,'Tablas '!$E$4:$F$19,2,FALSE),
"")</f>
        <v/>
      </c>
      <c r="R355">
        <f>IF($C355="OK",
   VLOOKUP(Plantilla!P366,'Tablas '!$H$4:$I$5,2,FALSE),
"")</f>
        <v/>
      </c>
      <c r="S355">
        <f>IF($C355="OK",
   VLOOKUP(Plantilla!Q366,'Tablas '!$K$4:$L$8,2,FALSE),
"")</f>
        <v/>
      </c>
      <c r="T355">
        <f>IF($C355="OK",
   VLOOKUP(Plantilla!R366,'Tablas '!$AE$4:$AF$6,2,FALSE),
"")</f>
        <v/>
      </c>
      <c r="U355">
        <f>IF($C355="OK",
   VLOOKUP(Plantilla!S366,'Tablas '!$AE$4:$AF$6,2,FALSE),
"")</f>
        <v/>
      </c>
      <c r="V355">
        <f>IF($C355="OK",TEXT(Plantilla!T366,"#"),"")</f>
        <v/>
      </c>
      <c r="W355" s="84">
        <f>IF($C355="OK",
   VLOOKUP(Plantilla!U366,'Tablas '!$AM$4:$AN$1126,2,FALSE),
"")</f>
        <v/>
      </c>
      <c r="X355">
        <f>IF($C355="OK",TEXT(Plantilla!V366,"#"),"")</f>
        <v/>
      </c>
      <c r="Y355">
        <f>IF($C355="OK",
   CONCATENATE(YEAR(Plantilla!W366),"-",TEXT(MONTH(Plantilla!W366),"00"),"-",TEXT(DAY(Plantilla!W366),"00")),
"")</f>
        <v/>
      </c>
      <c r="Z355">
        <f>IF($C355="OK",
   CONCATENATE(YEAR(Plantilla!X366),"-",TEXT(MONTH(Plantilla!X366),"00"),"-",TEXT(DAY(Plantilla!X366),"00")),
"")</f>
        <v/>
      </c>
      <c r="AA355">
        <f>IF($C355="OK",
   TEXT(VLOOKUP(Plantilla!Y366,'Tablas '!$Q$4:$R$9,2,FALSE),"#"),
"")</f>
        <v/>
      </c>
      <c r="AB355">
        <f>IF($C355="OK",
   CONCATENATE(YEAR(Plantilla!Z366),"-",TEXT(MONTH(Plantilla!Z366),"00"),"-",TEXT(DAY(Plantilla!Z366),"00")),
"")</f>
        <v/>
      </c>
      <c r="AC355">
        <f>IF($C355="OK",
   TEXT(VLOOKUP(Plantilla!AA366,'Tablas '!$T$4:$U$13,2,FALSE),"#"),
"")</f>
        <v/>
      </c>
      <c r="AD355">
        <f>IF($C355="OK",TEXT(Plantilla!AB366,"#"),"")</f>
        <v/>
      </c>
      <c r="AE355">
        <f>IF($C355="OK",
   IF(Plantilla!AC366&lt;&gt;"",
      TEXT(VLOOKUP(Plantilla!AC366,'Tablas '!$W$4:$X$7,2,FALSE),"#"),
   ""),
"")</f>
        <v/>
      </c>
      <c r="AF355">
        <f>IF($C355="OK",TEXT(Plantilla!AD366,"#"),"")</f>
        <v/>
      </c>
      <c r="AG355" s="6">
        <f>IF($C355="OK",_xlfn.NUMBERVALUE(Plantilla!AE366),"")</f>
        <v/>
      </c>
      <c r="AH355" s="4">
        <f>IF($C355="OK",_xlfn.NUMBERVALUE(Plantilla!AF366),"")</f>
        <v/>
      </c>
      <c r="AI355" s="6">
        <f>IF($C355="OK",_xlfn.NUMBERVALUE(Plantilla!AG366),"")</f>
        <v/>
      </c>
      <c r="AJ355" s="6">
        <f>IF($C355="OK",_xlfn.NUMBERVALUE(Plantilla!AH366),"")</f>
        <v/>
      </c>
      <c r="AK355" s="6">
        <f>IF($C355="OK",_xlfn.NUMBERVALUE(Plantilla!AI366),"")</f>
        <v/>
      </c>
      <c r="AL355" s="6">
        <f>IF($C355="OK",_xlfn.NUMBERVALUE(Plantilla!AJ366),"")</f>
        <v/>
      </c>
      <c r="AM355" s="4">
        <f>IF($C355="OK",_xlfn.NUMBERVALUE(Plantilla!AK366),"")</f>
        <v/>
      </c>
      <c r="AN355" s="6">
        <f>IF($C355="OK",_xlfn.NUMBERVALUE(Plantilla!AL366),"")</f>
        <v/>
      </c>
      <c r="AO355" s="4">
        <f>IF($C355="OK",_xlfn.NUMBERVALUE(Plantilla!AM366),"")</f>
        <v/>
      </c>
      <c r="AP355" s="6">
        <f>IF($C355="OK",_xlfn.NUMBERVALUE(Plantilla!AN366),"")</f>
        <v/>
      </c>
      <c r="AQ355" s="4">
        <f>IF($C355="OK",_xlfn.NUMBERVALUE(Plantilla!AO366),"")</f>
        <v/>
      </c>
      <c r="AR355" s="6">
        <f>IF($C355="OK",_xlfn.NUMBERVALUE(Plantilla!AP366),"")</f>
        <v/>
      </c>
      <c r="AS355" s="4">
        <f>IF($C355="OK",_xlfn.NUMBERVALUE(Plantilla!AQ366),"")</f>
        <v/>
      </c>
      <c r="AT355" s="6">
        <f>IF($C355="OK",_xlfn.NUMBERVALUE(Plantilla!AR366),"")</f>
        <v/>
      </c>
      <c r="AU355" s="4">
        <f>IF($C355="OK",_xlfn.NUMBERVALUE(Plantilla!AS366),"")</f>
        <v/>
      </c>
      <c r="AV355" s="6">
        <f>IF($C355="OK",_xlfn.NUMBERVALUE(Plantilla!AT366),"")</f>
        <v/>
      </c>
      <c r="AW355" s="4">
        <f>IF($C355="OK",_xlfn.NUMBERVALUE(Plantilla!AU366),"")</f>
        <v/>
      </c>
      <c r="AX355" s="6">
        <f>IF($C355="OK",_xlfn.NUMBERVALUE(Plantilla!AV366),"")</f>
        <v/>
      </c>
      <c r="AY355" s="4">
        <f>IF($C355="OK",_xlfn.NUMBERVALUE(Plantilla!AW366),"")</f>
        <v/>
      </c>
      <c r="AZ355" s="6">
        <f>IF($C355="OK",_xlfn.NUMBERVALUE(Plantilla!AX366),"")</f>
        <v/>
      </c>
      <c r="BA355">
        <f>IF($C355="OK",_xlfn.NUMBERVALUE(Plantilla!AY366),"")</f>
        <v/>
      </c>
      <c r="BB355">
        <f>IF($C355="OK",_xlfn.NUMBERVALUE(Plantilla!AZ366),"")</f>
        <v/>
      </c>
      <c r="BC355" s="4">
        <f>IF($C355="OK",_xlfn.NUMBERVALUE(Plantilla!BA366),"")</f>
        <v/>
      </c>
      <c r="BD355" s="6">
        <f>IF($C355="OK",_xlfn.NUMBERVALUE(Plantilla!BB366),"")</f>
        <v/>
      </c>
      <c r="BE355" s="4">
        <f>IF($C355="OK",_xlfn.NUMBERVALUE(Plantilla!BC366),"")</f>
        <v/>
      </c>
      <c r="BF355" s="6">
        <f>IF($C355="OK",_xlfn.NUMBERVALUE(Plantilla!BD366),"")</f>
        <v/>
      </c>
      <c r="BG355" s="4">
        <f>IF($C355="OK",_xlfn.NUMBERVALUE(Plantilla!BE366),"")</f>
        <v/>
      </c>
      <c r="BH355" s="6">
        <f>IF($C355="OK",_xlfn.NUMBERVALUE(Plantilla!BF366),"")</f>
        <v/>
      </c>
      <c r="BI355" s="110">
        <f>IF($C355="OK",_xlfn.NUMBERVALUE(Plantilla!BG366),"")</f>
        <v/>
      </c>
      <c r="BJ355" s="6">
        <f>IF($C355="OK",_xlfn.NUMBERVALUE(Plantilla!BH366),"")</f>
        <v/>
      </c>
      <c r="BK355" s="109">
        <f>IF($C355="OK",_xlfn.NUMBERVALUE(Plantilla!BI366),"")</f>
        <v/>
      </c>
      <c r="BL355" s="6">
        <f>IF($C355="OK",
   IF(Plantilla!BJ366&lt;&gt;"",
      TEXT(VLOOKUP(Plantilla!BJ366,'Tablas '!$Z$4:$AA$6,2,FALSE),"#"),
   ""),
"")</f>
        <v/>
      </c>
      <c r="BM355" s="4">
        <f>IF($C355="OK",_xlfn.NUMBERVALUE(Plantilla!BK366),"")</f>
        <v/>
      </c>
      <c r="BN355" s="4">
        <f>IF($C355="OK",_xlfn.NUMBERVALUE(Plantilla!BL366),"")</f>
        <v/>
      </c>
      <c r="BO355" s="6">
        <f>IF($C355="OK",_xlfn.NUMBERVALUE(Plantilla!BM366),"")</f>
        <v/>
      </c>
      <c r="BP355" s="4">
        <f>IF($C355="OK",_xlfn.NUMBERVALUE(Plantilla!BN366),"")</f>
        <v/>
      </c>
      <c r="BQ355" s="6">
        <f>IF($C355="OK",_xlfn.NUMBERVALUE(Plantilla!BO366),"")</f>
        <v/>
      </c>
      <c r="BR355" s="4">
        <f>IF($C355="OK",_xlfn.NUMBERVALUE(Plantilla!BP366),"")</f>
        <v/>
      </c>
      <c r="BS355" s="6">
        <f>IF($C355="OK",_xlfn.NUMBERVALUE(Plantilla!BQ366),"")</f>
        <v/>
      </c>
      <c r="BT355" s="4">
        <f>IF($C355="OK",_xlfn.NUMBERVALUE(Plantilla!BR366),"")</f>
        <v/>
      </c>
      <c r="BU355" s="6">
        <f>IF($C355="OK",_xlfn.NUMBERVALUE(Plantilla!BS366),"")</f>
        <v/>
      </c>
      <c r="BV355" s="6">
        <f>IF($C355="OK",_xlfn.NUMBERVALUE(Plantilla!BT366),"")</f>
        <v/>
      </c>
      <c r="BW355" s="6">
        <f>IF($C355="OK",_xlfn.NUMBERVALUE(Plantilla!BU366),"")</f>
        <v/>
      </c>
      <c r="BX355" s="6">
        <f>IF($C355="OK",_xlfn.NUMBERVALUE(Plantilla!BV366),"")</f>
        <v/>
      </c>
      <c r="BY355" s="6">
        <f>IF($C355="OK",_xlfn.NUMBERVALUE(Plantilla!BW366),"")</f>
        <v/>
      </c>
      <c r="BZ355" s="6">
        <f>IF($C355="OK",_xlfn.NUMBERVALUE(Plantilla!BX366),"")</f>
        <v/>
      </c>
      <c r="CA355" s="6">
        <f>IF($C355="OK",_xlfn.NUMBERVALUE(Plantilla!BY366),"")</f>
        <v/>
      </c>
      <c r="CB355" s="6">
        <f>IF($C355="OK",_xlfn.NUMBERVALUE(Plantilla!BZ366),"")</f>
        <v/>
      </c>
      <c r="CC355" s="6">
        <f>IF($C355="OK",_xlfn.NUMBERVALUE(Plantilla!CA366),"")</f>
        <v/>
      </c>
      <c r="CD355" s="6">
        <f>IF($C355="OK",_xlfn.NUMBERVALUE(Plantilla!CB366),"")</f>
        <v/>
      </c>
      <c r="CE355" s="6">
        <f>IF($C355="OK",_xlfn.NUMBERVALUE(Plantilla!CC366),"")</f>
        <v/>
      </c>
      <c r="CF355" s="4">
        <f>IF($C355="OK",_xlfn.NUMBERVALUE(Plantilla!CD366),"")</f>
        <v/>
      </c>
      <c r="CG355" s="6">
        <f>IF($C355="OK",_xlfn.NUMBERVALUE(Plantilla!CE366),"")</f>
        <v/>
      </c>
      <c r="CH355" s="6">
        <f>IF($C355="OK",_xlfn.NUMBERVALUE(Plantilla!CF366),"")</f>
        <v/>
      </c>
      <c r="CI355" s="6">
        <f>IF($C355="OK",_xlfn.NUMBERVALUE(Plantilla!CG366),"")</f>
        <v/>
      </c>
      <c r="CJ355" s="6">
        <f>IF($C355="OK",_xlfn.NUMBERVALUE(Plantilla!CH366),"")</f>
        <v/>
      </c>
      <c r="CK355" s="6">
        <f>IF($C355="OK",_xlfn.NUMBERVALUE(Plantilla!CI366),"")</f>
        <v/>
      </c>
      <c r="CL355" s="6">
        <f>IF($C355="OK",_xlfn.NUMBERVALUE(Plantilla!CJ366),"")</f>
        <v/>
      </c>
      <c r="CM355">
        <f>IF($C355="OK",TEXT(Plantilla!CK366,"#"),"")</f>
        <v/>
      </c>
      <c r="CN355" s="6">
        <f>IF($C355="OK",_xlfn.NUMBERVALUE(Plantilla!CL366),"")</f>
        <v/>
      </c>
      <c r="CO355" s="6">
        <f>IF($C355="OK",_xlfn.NUMBERVALUE(Plantilla!CM366),"")</f>
        <v/>
      </c>
      <c r="CP355" s="110">
        <f>IF($C355="OK",_xlfn.NUMBERVALUE(Plantilla!CN366),"")</f>
        <v/>
      </c>
      <c r="CQ355" s="6">
        <f>IF($C355="OK",_xlfn.NUMBERVALUE(Plantilla!CO366),"")</f>
        <v/>
      </c>
      <c r="CR355" s="109">
        <f>IF($C355="OK",_xlfn.NUMBERVALUE(Plantilla!CP366),"")</f>
        <v/>
      </c>
      <c r="CS355" s="110">
        <f>IF($C355="OK",_xlfn.NUMBERVALUE(Plantilla!CQ366),"")</f>
        <v/>
      </c>
      <c r="CT355" s="6">
        <f>IF($C355="OK",_xlfn.NUMBERVALUE(Plantilla!CR366),"")</f>
        <v/>
      </c>
      <c r="CU355" s="109">
        <f>IF($C355="OK",_xlfn.NUMBERVALUE(Plantilla!CS366),"")</f>
        <v/>
      </c>
      <c r="CV355" s="110">
        <f>IF($C355="OK",_xlfn.NUMBERVALUE(Plantilla!CT366),"")</f>
        <v/>
      </c>
      <c r="CW355" s="6">
        <f>IF($C355="OK",_xlfn.NUMBERVALUE(Plantilla!CU366),"")</f>
        <v/>
      </c>
      <c r="CX355" s="82">
        <f>IF($C355="OK",_xlfn.NUMBERVALUE(Plantilla!CV366),"")</f>
        <v/>
      </c>
      <c r="CY355" s="6">
        <f>IF($C355="OK",_xlfn.NUMBERVALUE(Plantilla!CW366),"")</f>
        <v/>
      </c>
      <c r="CZ355" s="82">
        <f>IF($C355="OK",_xlfn.NUMBERVALUE(Plantilla!CX366),"")</f>
        <v/>
      </c>
      <c r="DA355" s="6">
        <f>IF($C355="OK",_xlfn.NUMBERVALUE(Plantilla!CY366),"")</f>
        <v/>
      </c>
      <c r="DB355" s="109">
        <f>IF($C355="OK",_xlfn.NUMBERVALUE(Plantilla!CZ366),"")</f>
        <v/>
      </c>
      <c r="DC355" s="6">
        <f>IF($C355="OK",_xlfn.NUMBERVALUE(Plantilla!DA366),"")</f>
        <v/>
      </c>
      <c r="DD355" s="6">
        <f>IF($C355="OK",TEXT(Plantilla!DB366,"#"),"")</f>
        <v/>
      </c>
      <c r="DE355" s="6">
        <f>IF($C355="OK",_xlfn.NUMBERVALUE(Plantilla!DC366),"")</f>
        <v/>
      </c>
      <c r="DF355" s="4">
        <f>IF($C355="OK",_xlfn.NUMBERVALUE(Plantilla!DD366),"")</f>
        <v/>
      </c>
      <c r="DG355" s="6">
        <f>IF($C355="OK",_xlfn.NUMBERVALUE(Plantilla!DE366),"")</f>
        <v/>
      </c>
      <c r="DH355" s="6">
        <f>IF($C355="OK",_xlfn.NUMBERVALUE(Plantilla!DF366),"")</f>
        <v/>
      </c>
      <c r="DI355" s="6">
        <f>IF($C355="OK",_xlfn.NUMBERVALUE(Plantilla!DG366),"")</f>
        <v/>
      </c>
      <c r="DJ355" s="6">
        <f>IF($C355="OK",_xlfn.NUMBERVALUE(Plantilla!DH366),"")</f>
        <v/>
      </c>
      <c r="DK355" s="6">
        <f>IF($C355="OK",_xlfn.NUMBERVALUE(Plantilla!DI366),"")</f>
        <v/>
      </c>
      <c r="DL355" s="6">
        <f>IF($C355="OK",_xlfn.NUMBERVALUE(Plantilla!DJ366),"")</f>
        <v/>
      </c>
      <c r="DM355" s="6">
        <f>IF($C355="OK",_xlfn.NUMBERVALUE(Plantilla!DK366),"")</f>
        <v/>
      </c>
      <c r="DN355" s="6">
        <f>IF($C355="OK",_xlfn.NUMBERVALUE(Plantilla!DL366),"")</f>
        <v/>
      </c>
      <c r="DO355" s="6">
        <f>IF($C355="OK",_xlfn.NUMBERVALUE(Plantilla!DM366),"")</f>
        <v/>
      </c>
      <c r="DP355" s="6">
        <f>IF($C355="OK",_xlfn.NUMBERVALUE(Plantilla!DN366),"")</f>
        <v/>
      </c>
      <c r="DQ355" s="6">
        <f>IF($C355="OK",_xlfn.NUMBERVALUE(Plantilla!DO366),"")</f>
        <v/>
      </c>
      <c r="DR355" s="6">
        <f>IF($C355="OK",_xlfn.NUMBERVALUE(Plantilla!DP366),"")</f>
        <v/>
      </c>
      <c r="DS355">
        <f>IF($C355="OK",TEXT(Plantilla!DR366,"#"),"")</f>
        <v/>
      </c>
      <c r="DT355" s="6" t="n"/>
    </row>
    <row r="356">
      <c r="A356">
        <f>IF(Plantilla!$I$6="¡Perfecto!, Guarda el archivo y adjúntalo a tu interfaz de Nómina Electrónica","OK","Error")</f>
        <v/>
      </c>
      <c r="B356">
        <f>IF(Plantilla!$I$6="¡Perfecto!, Guarda el archivo y adjúntalo a tu interfaz de Nómina Electrónica",MID(Plantilla!$D$2,SEARCH("V",Plantilla!$D$2),10),"")</f>
        <v/>
      </c>
      <c r="C356">
        <f>Plantilla!C367</f>
        <v/>
      </c>
      <c r="D356">
        <f>IF($C356="OK",Plantilla!B367,"")</f>
        <v/>
      </c>
      <c r="E356">
        <f>IF($C356="OK",
   VLOOKUP(Plantilla!$E$4,'Tablas '!$AP$4:$AT$6,5,FALSE),
"")</f>
        <v/>
      </c>
      <c r="F356">
        <f>IF($C356="OK",TEXT(Plantilla!D367,"#"),"")</f>
        <v/>
      </c>
      <c r="G356">
        <f>IF($C356="OK",
   VLOOKUP(Plantilla!E367,'Tablas '!$B$4:$C$14,2,FALSE),
"")</f>
        <v/>
      </c>
      <c r="H356">
        <f>IF($C356="OK",TEXT(Plantilla!F367,"#"),"")</f>
        <v/>
      </c>
      <c r="I356">
        <f>IF($C356="OK",TEXT(Plantilla!G367,"#"),"")</f>
        <v/>
      </c>
      <c r="J356">
        <f>IF($C356="OK",TEXT(Plantilla!H367,"#"),"")</f>
        <v/>
      </c>
      <c r="K356">
        <f>IF($C356="OK",TEXT(Plantilla!I367,"#"),"")</f>
        <v/>
      </c>
      <c r="L356">
        <f>IF($C356="OK",TEXT(Plantilla!J367,"#"),"")</f>
        <v/>
      </c>
      <c r="M356">
        <f>IF($C356="OK",TEXT(Plantilla!K367,"#"),"")</f>
        <v/>
      </c>
      <c r="N356">
        <f>IF($C356="OK",
   CONCATENATE(YEAR(Plantilla!L367),"-",TEXT(MONTH(Plantilla!L367),"00"),"-",TEXT(DAY(Plantilla!L367),"00")),
"")</f>
        <v/>
      </c>
      <c r="O356">
        <f>IF($C356="OK",_xlfn.NUMBERVALUE(Plantilla!M367),"")</f>
        <v/>
      </c>
      <c r="P356">
        <f>IF($C356="OK",
   IF(Plantilla!N367&lt;&gt;"",
      CONCATENATE(YEAR(Plantilla!N367),"-",TEXT(MONTH(Plantilla!N367),"00"),"-",TEXT(DAY(Plantilla!N367),"00")),
   ""),
"")</f>
        <v/>
      </c>
      <c r="Q356">
        <f>IF($C356="OK",
   VLOOKUP(Plantilla!O367,'Tablas '!$E$4:$F$19,2,FALSE),
"")</f>
        <v/>
      </c>
      <c r="R356">
        <f>IF($C356="OK",
   VLOOKUP(Plantilla!P367,'Tablas '!$H$4:$I$5,2,FALSE),
"")</f>
        <v/>
      </c>
      <c r="S356">
        <f>IF($C356="OK",
   VLOOKUP(Plantilla!Q367,'Tablas '!$K$4:$L$8,2,FALSE),
"")</f>
        <v/>
      </c>
      <c r="T356">
        <f>IF($C356="OK",
   VLOOKUP(Plantilla!R367,'Tablas '!$AE$4:$AF$6,2,FALSE),
"")</f>
        <v/>
      </c>
      <c r="U356">
        <f>IF($C356="OK",
   VLOOKUP(Plantilla!S367,'Tablas '!$AE$4:$AF$6,2,FALSE),
"")</f>
        <v/>
      </c>
      <c r="V356">
        <f>IF($C356="OK",TEXT(Plantilla!T367,"#"),"")</f>
        <v/>
      </c>
      <c r="W356" s="84">
        <f>IF($C356="OK",
   VLOOKUP(Plantilla!U367,'Tablas '!$AM$4:$AN$1126,2,FALSE),
"")</f>
        <v/>
      </c>
      <c r="X356">
        <f>IF($C356="OK",TEXT(Plantilla!V367,"#"),"")</f>
        <v/>
      </c>
      <c r="Y356">
        <f>IF($C356="OK",
   CONCATENATE(YEAR(Plantilla!W367),"-",TEXT(MONTH(Plantilla!W367),"00"),"-",TEXT(DAY(Plantilla!W367),"00")),
"")</f>
        <v/>
      </c>
      <c r="Z356">
        <f>IF($C356="OK",
   CONCATENATE(YEAR(Plantilla!X367),"-",TEXT(MONTH(Plantilla!X367),"00"),"-",TEXT(DAY(Plantilla!X367),"00")),
"")</f>
        <v/>
      </c>
      <c r="AA356">
        <f>IF($C356="OK",
   TEXT(VLOOKUP(Plantilla!Y367,'Tablas '!$Q$4:$R$9,2,FALSE),"#"),
"")</f>
        <v/>
      </c>
      <c r="AB356">
        <f>IF($C356="OK",
   CONCATENATE(YEAR(Plantilla!Z367),"-",TEXT(MONTH(Plantilla!Z367),"00"),"-",TEXT(DAY(Plantilla!Z367),"00")),
"")</f>
        <v/>
      </c>
      <c r="AC356">
        <f>IF($C356="OK",
   TEXT(VLOOKUP(Plantilla!AA367,'Tablas '!$T$4:$U$13,2,FALSE),"#"),
"")</f>
        <v/>
      </c>
      <c r="AD356">
        <f>IF($C356="OK",TEXT(Plantilla!AB367,"#"),"")</f>
        <v/>
      </c>
      <c r="AE356">
        <f>IF($C356="OK",
   IF(Plantilla!AC367&lt;&gt;"",
      TEXT(VLOOKUP(Plantilla!AC367,'Tablas '!$W$4:$X$7,2,FALSE),"#"),
   ""),
"")</f>
        <v/>
      </c>
      <c r="AF356">
        <f>IF($C356="OK",TEXT(Plantilla!AD367,"#"),"")</f>
        <v/>
      </c>
      <c r="AG356" s="6">
        <f>IF($C356="OK",_xlfn.NUMBERVALUE(Plantilla!AE367),"")</f>
        <v/>
      </c>
      <c r="AH356" s="4">
        <f>IF($C356="OK",_xlfn.NUMBERVALUE(Plantilla!AF367),"")</f>
        <v/>
      </c>
      <c r="AI356" s="6">
        <f>IF($C356="OK",_xlfn.NUMBERVALUE(Plantilla!AG367),"")</f>
        <v/>
      </c>
      <c r="AJ356" s="6">
        <f>IF($C356="OK",_xlfn.NUMBERVALUE(Plantilla!AH367),"")</f>
        <v/>
      </c>
      <c r="AK356" s="6">
        <f>IF($C356="OK",_xlfn.NUMBERVALUE(Plantilla!AI367),"")</f>
        <v/>
      </c>
      <c r="AL356" s="6">
        <f>IF($C356="OK",_xlfn.NUMBERVALUE(Plantilla!AJ367),"")</f>
        <v/>
      </c>
      <c r="AM356" s="4">
        <f>IF($C356="OK",_xlfn.NUMBERVALUE(Plantilla!AK367),"")</f>
        <v/>
      </c>
      <c r="AN356" s="6">
        <f>IF($C356="OK",_xlfn.NUMBERVALUE(Plantilla!AL367),"")</f>
        <v/>
      </c>
      <c r="AO356" s="4">
        <f>IF($C356="OK",_xlfn.NUMBERVALUE(Plantilla!AM367),"")</f>
        <v/>
      </c>
      <c r="AP356" s="6">
        <f>IF($C356="OK",_xlfn.NUMBERVALUE(Plantilla!AN367),"")</f>
        <v/>
      </c>
      <c r="AQ356" s="4">
        <f>IF($C356="OK",_xlfn.NUMBERVALUE(Plantilla!AO367),"")</f>
        <v/>
      </c>
      <c r="AR356" s="6">
        <f>IF($C356="OK",_xlfn.NUMBERVALUE(Plantilla!AP367),"")</f>
        <v/>
      </c>
      <c r="AS356" s="4">
        <f>IF($C356="OK",_xlfn.NUMBERVALUE(Plantilla!AQ367),"")</f>
        <v/>
      </c>
      <c r="AT356" s="6">
        <f>IF($C356="OK",_xlfn.NUMBERVALUE(Plantilla!AR367),"")</f>
        <v/>
      </c>
      <c r="AU356" s="4">
        <f>IF($C356="OK",_xlfn.NUMBERVALUE(Plantilla!AS367),"")</f>
        <v/>
      </c>
      <c r="AV356" s="6">
        <f>IF($C356="OK",_xlfn.NUMBERVALUE(Plantilla!AT367),"")</f>
        <v/>
      </c>
      <c r="AW356" s="4">
        <f>IF($C356="OK",_xlfn.NUMBERVALUE(Plantilla!AU367),"")</f>
        <v/>
      </c>
      <c r="AX356" s="6">
        <f>IF($C356="OK",_xlfn.NUMBERVALUE(Plantilla!AV367),"")</f>
        <v/>
      </c>
      <c r="AY356" s="4">
        <f>IF($C356="OK",_xlfn.NUMBERVALUE(Plantilla!AW367),"")</f>
        <v/>
      </c>
      <c r="AZ356" s="6">
        <f>IF($C356="OK",_xlfn.NUMBERVALUE(Plantilla!AX367),"")</f>
        <v/>
      </c>
      <c r="BA356">
        <f>IF($C356="OK",_xlfn.NUMBERVALUE(Plantilla!AY367),"")</f>
        <v/>
      </c>
      <c r="BB356">
        <f>IF($C356="OK",_xlfn.NUMBERVALUE(Plantilla!AZ367),"")</f>
        <v/>
      </c>
      <c r="BC356" s="4">
        <f>IF($C356="OK",_xlfn.NUMBERVALUE(Plantilla!BA367),"")</f>
        <v/>
      </c>
      <c r="BD356" s="6">
        <f>IF($C356="OK",_xlfn.NUMBERVALUE(Plantilla!BB367),"")</f>
        <v/>
      </c>
      <c r="BE356" s="4">
        <f>IF($C356="OK",_xlfn.NUMBERVALUE(Plantilla!BC367),"")</f>
        <v/>
      </c>
      <c r="BF356" s="6">
        <f>IF($C356="OK",_xlfn.NUMBERVALUE(Plantilla!BD367),"")</f>
        <v/>
      </c>
      <c r="BG356" s="4">
        <f>IF($C356="OK",_xlfn.NUMBERVALUE(Plantilla!BE367),"")</f>
        <v/>
      </c>
      <c r="BH356" s="6">
        <f>IF($C356="OK",_xlfn.NUMBERVALUE(Plantilla!BF367),"")</f>
        <v/>
      </c>
      <c r="BI356" s="110">
        <f>IF($C356="OK",_xlfn.NUMBERVALUE(Plantilla!BG367),"")</f>
        <v/>
      </c>
      <c r="BJ356" s="6">
        <f>IF($C356="OK",_xlfn.NUMBERVALUE(Plantilla!BH367),"")</f>
        <v/>
      </c>
      <c r="BK356" s="109">
        <f>IF($C356="OK",_xlfn.NUMBERVALUE(Plantilla!BI367),"")</f>
        <v/>
      </c>
      <c r="BL356" s="6">
        <f>IF($C356="OK",
   IF(Plantilla!BJ367&lt;&gt;"",
      TEXT(VLOOKUP(Plantilla!BJ367,'Tablas '!$Z$4:$AA$6,2,FALSE),"#"),
   ""),
"")</f>
        <v/>
      </c>
      <c r="BM356" s="4">
        <f>IF($C356="OK",_xlfn.NUMBERVALUE(Plantilla!BK367),"")</f>
        <v/>
      </c>
      <c r="BN356" s="4">
        <f>IF($C356="OK",_xlfn.NUMBERVALUE(Plantilla!BL367),"")</f>
        <v/>
      </c>
      <c r="BO356" s="6">
        <f>IF($C356="OK",_xlfn.NUMBERVALUE(Plantilla!BM367),"")</f>
        <v/>
      </c>
      <c r="BP356" s="4">
        <f>IF($C356="OK",_xlfn.NUMBERVALUE(Plantilla!BN367),"")</f>
        <v/>
      </c>
      <c r="BQ356" s="6">
        <f>IF($C356="OK",_xlfn.NUMBERVALUE(Plantilla!BO367),"")</f>
        <v/>
      </c>
      <c r="BR356" s="4">
        <f>IF($C356="OK",_xlfn.NUMBERVALUE(Plantilla!BP367),"")</f>
        <v/>
      </c>
      <c r="BS356" s="6">
        <f>IF($C356="OK",_xlfn.NUMBERVALUE(Plantilla!BQ367),"")</f>
        <v/>
      </c>
      <c r="BT356" s="4">
        <f>IF($C356="OK",_xlfn.NUMBERVALUE(Plantilla!BR367),"")</f>
        <v/>
      </c>
      <c r="BU356" s="6">
        <f>IF($C356="OK",_xlfn.NUMBERVALUE(Plantilla!BS367),"")</f>
        <v/>
      </c>
      <c r="BV356" s="6">
        <f>IF($C356="OK",_xlfn.NUMBERVALUE(Plantilla!BT367),"")</f>
        <v/>
      </c>
      <c r="BW356" s="6">
        <f>IF($C356="OK",_xlfn.NUMBERVALUE(Plantilla!BU367),"")</f>
        <v/>
      </c>
      <c r="BX356" s="6">
        <f>IF($C356="OK",_xlfn.NUMBERVALUE(Plantilla!BV367),"")</f>
        <v/>
      </c>
      <c r="BY356" s="6">
        <f>IF($C356="OK",_xlfn.NUMBERVALUE(Plantilla!BW367),"")</f>
        <v/>
      </c>
      <c r="BZ356" s="6">
        <f>IF($C356="OK",_xlfn.NUMBERVALUE(Plantilla!BX367),"")</f>
        <v/>
      </c>
      <c r="CA356" s="6">
        <f>IF($C356="OK",_xlfn.NUMBERVALUE(Plantilla!BY367),"")</f>
        <v/>
      </c>
      <c r="CB356" s="6">
        <f>IF($C356="OK",_xlfn.NUMBERVALUE(Plantilla!BZ367),"")</f>
        <v/>
      </c>
      <c r="CC356" s="6">
        <f>IF($C356="OK",_xlfn.NUMBERVALUE(Plantilla!CA367),"")</f>
        <v/>
      </c>
      <c r="CD356" s="6">
        <f>IF($C356="OK",_xlfn.NUMBERVALUE(Plantilla!CB367),"")</f>
        <v/>
      </c>
      <c r="CE356" s="6">
        <f>IF($C356="OK",_xlfn.NUMBERVALUE(Plantilla!CC367),"")</f>
        <v/>
      </c>
      <c r="CF356" s="4">
        <f>IF($C356="OK",_xlfn.NUMBERVALUE(Plantilla!CD367),"")</f>
        <v/>
      </c>
      <c r="CG356" s="6">
        <f>IF($C356="OK",_xlfn.NUMBERVALUE(Plantilla!CE367),"")</f>
        <v/>
      </c>
      <c r="CH356" s="6">
        <f>IF($C356="OK",_xlfn.NUMBERVALUE(Plantilla!CF367),"")</f>
        <v/>
      </c>
      <c r="CI356" s="6">
        <f>IF($C356="OK",_xlfn.NUMBERVALUE(Plantilla!CG367),"")</f>
        <v/>
      </c>
      <c r="CJ356" s="6">
        <f>IF($C356="OK",_xlfn.NUMBERVALUE(Plantilla!CH367),"")</f>
        <v/>
      </c>
      <c r="CK356" s="6">
        <f>IF($C356="OK",_xlfn.NUMBERVALUE(Plantilla!CI367),"")</f>
        <v/>
      </c>
      <c r="CL356" s="6">
        <f>IF($C356="OK",_xlfn.NUMBERVALUE(Plantilla!CJ367),"")</f>
        <v/>
      </c>
      <c r="CM356">
        <f>IF($C356="OK",TEXT(Plantilla!CK367,"#"),"")</f>
        <v/>
      </c>
      <c r="CN356" s="6">
        <f>IF($C356="OK",_xlfn.NUMBERVALUE(Plantilla!CL367),"")</f>
        <v/>
      </c>
      <c r="CO356" s="6">
        <f>IF($C356="OK",_xlfn.NUMBERVALUE(Plantilla!CM367),"")</f>
        <v/>
      </c>
      <c r="CP356" s="110">
        <f>IF($C356="OK",_xlfn.NUMBERVALUE(Plantilla!CN367),"")</f>
        <v/>
      </c>
      <c r="CQ356" s="6">
        <f>IF($C356="OK",_xlfn.NUMBERVALUE(Plantilla!CO367),"")</f>
        <v/>
      </c>
      <c r="CR356" s="109">
        <f>IF($C356="OK",_xlfn.NUMBERVALUE(Plantilla!CP367),"")</f>
        <v/>
      </c>
      <c r="CS356" s="110">
        <f>IF($C356="OK",_xlfn.NUMBERVALUE(Plantilla!CQ367),"")</f>
        <v/>
      </c>
      <c r="CT356" s="6">
        <f>IF($C356="OK",_xlfn.NUMBERVALUE(Plantilla!CR367),"")</f>
        <v/>
      </c>
      <c r="CU356" s="109">
        <f>IF($C356="OK",_xlfn.NUMBERVALUE(Plantilla!CS367),"")</f>
        <v/>
      </c>
      <c r="CV356" s="110">
        <f>IF($C356="OK",_xlfn.NUMBERVALUE(Plantilla!CT367),"")</f>
        <v/>
      </c>
      <c r="CW356" s="6">
        <f>IF($C356="OK",_xlfn.NUMBERVALUE(Plantilla!CU367),"")</f>
        <v/>
      </c>
      <c r="CX356" s="82">
        <f>IF($C356="OK",_xlfn.NUMBERVALUE(Plantilla!CV367),"")</f>
        <v/>
      </c>
      <c r="CY356" s="6">
        <f>IF($C356="OK",_xlfn.NUMBERVALUE(Plantilla!CW367),"")</f>
        <v/>
      </c>
      <c r="CZ356" s="82">
        <f>IF($C356="OK",_xlfn.NUMBERVALUE(Plantilla!CX367),"")</f>
        <v/>
      </c>
      <c r="DA356" s="6">
        <f>IF($C356="OK",_xlfn.NUMBERVALUE(Plantilla!CY367),"")</f>
        <v/>
      </c>
      <c r="DB356" s="109">
        <f>IF($C356="OK",_xlfn.NUMBERVALUE(Plantilla!CZ367),"")</f>
        <v/>
      </c>
      <c r="DC356" s="6">
        <f>IF($C356="OK",_xlfn.NUMBERVALUE(Plantilla!DA367),"")</f>
        <v/>
      </c>
      <c r="DD356" s="6">
        <f>IF($C356="OK",TEXT(Plantilla!DB367,"#"),"")</f>
        <v/>
      </c>
      <c r="DE356" s="6">
        <f>IF($C356="OK",_xlfn.NUMBERVALUE(Plantilla!DC367),"")</f>
        <v/>
      </c>
      <c r="DF356" s="4">
        <f>IF($C356="OK",_xlfn.NUMBERVALUE(Plantilla!DD367),"")</f>
        <v/>
      </c>
      <c r="DG356" s="6">
        <f>IF($C356="OK",_xlfn.NUMBERVALUE(Plantilla!DE367),"")</f>
        <v/>
      </c>
      <c r="DH356" s="6">
        <f>IF($C356="OK",_xlfn.NUMBERVALUE(Plantilla!DF367),"")</f>
        <v/>
      </c>
      <c r="DI356" s="6">
        <f>IF($C356="OK",_xlfn.NUMBERVALUE(Plantilla!DG367),"")</f>
        <v/>
      </c>
      <c r="DJ356" s="6">
        <f>IF($C356="OK",_xlfn.NUMBERVALUE(Plantilla!DH367),"")</f>
        <v/>
      </c>
      <c r="DK356" s="6">
        <f>IF($C356="OK",_xlfn.NUMBERVALUE(Plantilla!DI367),"")</f>
        <v/>
      </c>
      <c r="DL356" s="6">
        <f>IF($C356="OK",_xlfn.NUMBERVALUE(Plantilla!DJ367),"")</f>
        <v/>
      </c>
      <c r="DM356" s="6">
        <f>IF($C356="OK",_xlfn.NUMBERVALUE(Plantilla!DK367),"")</f>
        <v/>
      </c>
      <c r="DN356" s="6">
        <f>IF($C356="OK",_xlfn.NUMBERVALUE(Plantilla!DL367),"")</f>
        <v/>
      </c>
      <c r="DO356" s="6">
        <f>IF($C356="OK",_xlfn.NUMBERVALUE(Plantilla!DM367),"")</f>
        <v/>
      </c>
      <c r="DP356" s="6">
        <f>IF($C356="OK",_xlfn.NUMBERVALUE(Plantilla!DN367),"")</f>
        <v/>
      </c>
      <c r="DQ356" s="6">
        <f>IF($C356="OK",_xlfn.NUMBERVALUE(Plantilla!DO367),"")</f>
        <v/>
      </c>
      <c r="DR356" s="6">
        <f>IF($C356="OK",_xlfn.NUMBERVALUE(Plantilla!DP367),"")</f>
        <v/>
      </c>
      <c r="DS356">
        <f>IF($C356="OK",TEXT(Plantilla!DR367,"#"),"")</f>
        <v/>
      </c>
      <c r="DT356" s="6" t="n"/>
    </row>
    <row r="357">
      <c r="A357">
        <f>IF(Plantilla!$I$6="¡Perfecto!, Guarda el archivo y adjúntalo a tu interfaz de Nómina Electrónica","OK","Error")</f>
        <v/>
      </c>
      <c r="B357">
        <f>IF(Plantilla!$I$6="¡Perfecto!, Guarda el archivo y adjúntalo a tu interfaz de Nómina Electrónica",MID(Plantilla!$D$2,SEARCH("V",Plantilla!$D$2),10),"")</f>
        <v/>
      </c>
      <c r="C357">
        <f>Plantilla!C368</f>
        <v/>
      </c>
      <c r="D357">
        <f>IF($C357="OK",Plantilla!B368,"")</f>
        <v/>
      </c>
      <c r="E357">
        <f>IF($C357="OK",
   VLOOKUP(Plantilla!$E$4,'Tablas '!$AP$4:$AT$6,5,FALSE),
"")</f>
        <v/>
      </c>
      <c r="F357">
        <f>IF($C357="OK",TEXT(Plantilla!D368,"#"),"")</f>
        <v/>
      </c>
      <c r="G357">
        <f>IF($C357="OK",
   VLOOKUP(Plantilla!E368,'Tablas '!$B$4:$C$14,2,FALSE),
"")</f>
        <v/>
      </c>
      <c r="H357">
        <f>IF($C357="OK",TEXT(Plantilla!F368,"#"),"")</f>
        <v/>
      </c>
      <c r="I357">
        <f>IF($C357="OK",TEXT(Plantilla!G368,"#"),"")</f>
        <v/>
      </c>
      <c r="J357">
        <f>IF($C357="OK",TEXT(Plantilla!H368,"#"),"")</f>
        <v/>
      </c>
      <c r="K357">
        <f>IF($C357="OK",TEXT(Plantilla!I368,"#"),"")</f>
        <v/>
      </c>
      <c r="L357">
        <f>IF($C357="OK",TEXT(Plantilla!J368,"#"),"")</f>
        <v/>
      </c>
      <c r="M357">
        <f>IF($C357="OK",TEXT(Plantilla!K368,"#"),"")</f>
        <v/>
      </c>
      <c r="N357">
        <f>IF($C357="OK",
   CONCATENATE(YEAR(Plantilla!L368),"-",TEXT(MONTH(Plantilla!L368),"00"),"-",TEXT(DAY(Plantilla!L368),"00")),
"")</f>
        <v/>
      </c>
      <c r="O357">
        <f>IF($C357="OK",_xlfn.NUMBERVALUE(Plantilla!M368),"")</f>
        <v/>
      </c>
      <c r="P357">
        <f>IF($C357="OK",
   IF(Plantilla!N368&lt;&gt;"",
      CONCATENATE(YEAR(Plantilla!N368),"-",TEXT(MONTH(Plantilla!N368),"00"),"-",TEXT(DAY(Plantilla!N368),"00")),
   ""),
"")</f>
        <v/>
      </c>
      <c r="Q357">
        <f>IF($C357="OK",
   VLOOKUP(Plantilla!O368,'Tablas '!$E$4:$F$19,2,FALSE),
"")</f>
        <v/>
      </c>
      <c r="R357">
        <f>IF($C357="OK",
   VLOOKUP(Plantilla!P368,'Tablas '!$H$4:$I$5,2,FALSE),
"")</f>
        <v/>
      </c>
      <c r="S357">
        <f>IF($C357="OK",
   VLOOKUP(Plantilla!Q368,'Tablas '!$K$4:$L$8,2,FALSE),
"")</f>
        <v/>
      </c>
      <c r="T357">
        <f>IF($C357="OK",
   VLOOKUP(Plantilla!R368,'Tablas '!$AE$4:$AF$6,2,FALSE),
"")</f>
        <v/>
      </c>
      <c r="U357">
        <f>IF($C357="OK",
   VLOOKUP(Plantilla!S368,'Tablas '!$AE$4:$AF$6,2,FALSE),
"")</f>
        <v/>
      </c>
      <c r="V357">
        <f>IF($C357="OK",TEXT(Plantilla!T368,"#"),"")</f>
        <v/>
      </c>
      <c r="W357" s="84">
        <f>IF($C357="OK",
   VLOOKUP(Plantilla!U368,'Tablas '!$AM$4:$AN$1126,2,FALSE),
"")</f>
        <v/>
      </c>
      <c r="X357">
        <f>IF($C357="OK",TEXT(Plantilla!V368,"#"),"")</f>
        <v/>
      </c>
      <c r="Y357">
        <f>IF($C357="OK",
   CONCATENATE(YEAR(Plantilla!W368),"-",TEXT(MONTH(Plantilla!W368),"00"),"-",TEXT(DAY(Plantilla!W368),"00")),
"")</f>
        <v/>
      </c>
      <c r="Z357">
        <f>IF($C357="OK",
   CONCATENATE(YEAR(Plantilla!X368),"-",TEXT(MONTH(Plantilla!X368),"00"),"-",TEXT(DAY(Plantilla!X368),"00")),
"")</f>
        <v/>
      </c>
      <c r="AA357">
        <f>IF($C357="OK",
   TEXT(VLOOKUP(Plantilla!Y368,'Tablas '!$Q$4:$R$9,2,FALSE),"#"),
"")</f>
        <v/>
      </c>
      <c r="AB357">
        <f>IF($C357="OK",
   CONCATENATE(YEAR(Plantilla!Z368),"-",TEXT(MONTH(Plantilla!Z368),"00"),"-",TEXT(DAY(Plantilla!Z368),"00")),
"")</f>
        <v/>
      </c>
      <c r="AC357">
        <f>IF($C357="OK",
   TEXT(VLOOKUP(Plantilla!AA368,'Tablas '!$T$4:$U$13,2,FALSE),"#"),
"")</f>
        <v/>
      </c>
      <c r="AD357">
        <f>IF($C357="OK",TEXT(Plantilla!AB368,"#"),"")</f>
        <v/>
      </c>
      <c r="AE357">
        <f>IF($C357="OK",
   IF(Plantilla!AC368&lt;&gt;"",
      TEXT(VLOOKUP(Plantilla!AC368,'Tablas '!$W$4:$X$7,2,FALSE),"#"),
   ""),
"")</f>
        <v/>
      </c>
      <c r="AF357">
        <f>IF($C357="OK",TEXT(Plantilla!AD368,"#"),"")</f>
        <v/>
      </c>
      <c r="AG357" s="6">
        <f>IF($C357="OK",_xlfn.NUMBERVALUE(Plantilla!AE368),"")</f>
        <v/>
      </c>
      <c r="AH357" s="4">
        <f>IF($C357="OK",_xlfn.NUMBERVALUE(Plantilla!AF368),"")</f>
        <v/>
      </c>
      <c r="AI357" s="6">
        <f>IF($C357="OK",_xlfn.NUMBERVALUE(Plantilla!AG368),"")</f>
        <v/>
      </c>
      <c r="AJ357" s="6">
        <f>IF($C357="OK",_xlfn.NUMBERVALUE(Plantilla!AH368),"")</f>
        <v/>
      </c>
      <c r="AK357" s="6">
        <f>IF($C357="OK",_xlfn.NUMBERVALUE(Plantilla!AI368),"")</f>
        <v/>
      </c>
      <c r="AL357" s="6">
        <f>IF($C357="OK",_xlfn.NUMBERVALUE(Plantilla!AJ368),"")</f>
        <v/>
      </c>
      <c r="AM357" s="4">
        <f>IF($C357="OK",_xlfn.NUMBERVALUE(Plantilla!AK368),"")</f>
        <v/>
      </c>
      <c r="AN357" s="6">
        <f>IF($C357="OK",_xlfn.NUMBERVALUE(Plantilla!AL368),"")</f>
        <v/>
      </c>
      <c r="AO357" s="4">
        <f>IF($C357="OK",_xlfn.NUMBERVALUE(Plantilla!AM368),"")</f>
        <v/>
      </c>
      <c r="AP357" s="6">
        <f>IF($C357="OK",_xlfn.NUMBERVALUE(Plantilla!AN368),"")</f>
        <v/>
      </c>
      <c r="AQ357" s="4">
        <f>IF($C357="OK",_xlfn.NUMBERVALUE(Plantilla!AO368),"")</f>
        <v/>
      </c>
      <c r="AR357" s="6">
        <f>IF($C357="OK",_xlfn.NUMBERVALUE(Plantilla!AP368),"")</f>
        <v/>
      </c>
      <c r="AS357" s="4">
        <f>IF($C357="OK",_xlfn.NUMBERVALUE(Plantilla!AQ368),"")</f>
        <v/>
      </c>
      <c r="AT357" s="6">
        <f>IF($C357="OK",_xlfn.NUMBERVALUE(Plantilla!AR368),"")</f>
        <v/>
      </c>
      <c r="AU357" s="4">
        <f>IF($C357="OK",_xlfn.NUMBERVALUE(Plantilla!AS368),"")</f>
        <v/>
      </c>
      <c r="AV357" s="6">
        <f>IF($C357="OK",_xlfn.NUMBERVALUE(Plantilla!AT368),"")</f>
        <v/>
      </c>
      <c r="AW357" s="4">
        <f>IF($C357="OK",_xlfn.NUMBERVALUE(Plantilla!AU368),"")</f>
        <v/>
      </c>
      <c r="AX357" s="6">
        <f>IF($C357="OK",_xlfn.NUMBERVALUE(Plantilla!AV368),"")</f>
        <v/>
      </c>
      <c r="AY357" s="4">
        <f>IF($C357="OK",_xlfn.NUMBERVALUE(Plantilla!AW368),"")</f>
        <v/>
      </c>
      <c r="AZ357" s="6">
        <f>IF($C357="OK",_xlfn.NUMBERVALUE(Plantilla!AX368),"")</f>
        <v/>
      </c>
      <c r="BA357">
        <f>IF($C357="OK",_xlfn.NUMBERVALUE(Plantilla!AY368),"")</f>
        <v/>
      </c>
      <c r="BB357">
        <f>IF($C357="OK",_xlfn.NUMBERVALUE(Plantilla!AZ368),"")</f>
        <v/>
      </c>
      <c r="BC357" s="4">
        <f>IF($C357="OK",_xlfn.NUMBERVALUE(Plantilla!BA368),"")</f>
        <v/>
      </c>
      <c r="BD357" s="6">
        <f>IF($C357="OK",_xlfn.NUMBERVALUE(Plantilla!BB368),"")</f>
        <v/>
      </c>
      <c r="BE357" s="4">
        <f>IF($C357="OK",_xlfn.NUMBERVALUE(Plantilla!BC368),"")</f>
        <v/>
      </c>
      <c r="BF357" s="6">
        <f>IF($C357="OK",_xlfn.NUMBERVALUE(Plantilla!BD368),"")</f>
        <v/>
      </c>
      <c r="BG357" s="4">
        <f>IF($C357="OK",_xlfn.NUMBERVALUE(Plantilla!BE368),"")</f>
        <v/>
      </c>
      <c r="BH357" s="6">
        <f>IF($C357="OK",_xlfn.NUMBERVALUE(Plantilla!BF368),"")</f>
        <v/>
      </c>
      <c r="BI357" s="110">
        <f>IF($C357="OK",_xlfn.NUMBERVALUE(Plantilla!BG368),"")</f>
        <v/>
      </c>
      <c r="BJ357" s="6">
        <f>IF($C357="OK",_xlfn.NUMBERVALUE(Plantilla!BH368),"")</f>
        <v/>
      </c>
      <c r="BK357" s="109">
        <f>IF($C357="OK",_xlfn.NUMBERVALUE(Plantilla!BI368),"")</f>
        <v/>
      </c>
      <c r="BL357" s="6">
        <f>IF($C357="OK",
   IF(Plantilla!BJ368&lt;&gt;"",
      TEXT(VLOOKUP(Plantilla!BJ368,'Tablas '!$Z$4:$AA$6,2,FALSE),"#"),
   ""),
"")</f>
        <v/>
      </c>
      <c r="BM357" s="4">
        <f>IF($C357="OK",_xlfn.NUMBERVALUE(Plantilla!BK368),"")</f>
        <v/>
      </c>
      <c r="BN357" s="4">
        <f>IF($C357="OK",_xlfn.NUMBERVALUE(Plantilla!BL368),"")</f>
        <v/>
      </c>
      <c r="BO357" s="6">
        <f>IF($C357="OK",_xlfn.NUMBERVALUE(Plantilla!BM368),"")</f>
        <v/>
      </c>
      <c r="BP357" s="4">
        <f>IF($C357="OK",_xlfn.NUMBERVALUE(Plantilla!BN368),"")</f>
        <v/>
      </c>
      <c r="BQ357" s="6">
        <f>IF($C357="OK",_xlfn.NUMBERVALUE(Plantilla!BO368),"")</f>
        <v/>
      </c>
      <c r="BR357" s="4">
        <f>IF($C357="OK",_xlfn.NUMBERVALUE(Plantilla!BP368),"")</f>
        <v/>
      </c>
      <c r="BS357" s="6">
        <f>IF($C357="OK",_xlfn.NUMBERVALUE(Plantilla!BQ368),"")</f>
        <v/>
      </c>
      <c r="BT357" s="4">
        <f>IF($C357="OK",_xlfn.NUMBERVALUE(Plantilla!BR368),"")</f>
        <v/>
      </c>
      <c r="BU357" s="6">
        <f>IF($C357="OK",_xlfn.NUMBERVALUE(Plantilla!BS368),"")</f>
        <v/>
      </c>
      <c r="BV357" s="6">
        <f>IF($C357="OK",_xlfn.NUMBERVALUE(Plantilla!BT368),"")</f>
        <v/>
      </c>
      <c r="BW357" s="6">
        <f>IF($C357="OK",_xlfn.NUMBERVALUE(Plantilla!BU368),"")</f>
        <v/>
      </c>
      <c r="BX357" s="6">
        <f>IF($C357="OK",_xlfn.NUMBERVALUE(Plantilla!BV368),"")</f>
        <v/>
      </c>
      <c r="BY357" s="6">
        <f>IF($C357="OK",_xlfn.NUMBERVALUE(Plantilla!BW368),"")</f>
        <v/>
      </c>
      <c r="BZ357" s="6">
        <f>IF($C357="OK",_xlfn.NUMBERVALUE(Plantilla!BX368),"")</f>
        <v/>
      </c>
      <c r="CA357" s="6">
        <f>IF($C357="OK",_xlfn.NUMBERVALUE(Plantilla!BY368),"")</f>
        <v/>
      </c>
      <c r="CB357" s="6">
        <f>IF($C357="OK",_xlfn.NUMBERVALUE(Plantilla!BZ368),"")</f>
        <v/>
      </c>
      <c r="CC357" s="6">
        <f>IF($C357="OK",_xlfn.NUMBERVALUE(Plantilla!CA368),"")</f>
        <v/>
      </c>
      <c r="CD357" s="6">
        <f>IF($C357="OK",_xlfn.NUMBERVALUE(Plantilla!CB368),"")</f>
        <v/>
      </c>
      <c r="CE357" s="6">
        <f>IF($C357="OK",_xlfn.NUMBERVALUE(Plantilla!CC368),"")</f>
        <v/>
      </c>
      <c r="CF357" s="4">
        <f>IF($C357="OK",_xlfn.NUMBERVALUE(Plantilla!CD368),"")</f>
        <v/>
      </c>
      <c r="CG357" s="6">
        <f>IF($C357="OK",_xlfn.NUMBERVALUE(Plantilla!CE368),"")</f>
        <v/>
      </c>
      <c r="CH357" s="6">
        <f>IF($C357="OK",_xlfn.NUMBERVALUE(Plantilla!CF368),"")</f>
        <v/>
      </c>
      <c r="CI357" s="6">
        <f>IF($C357="OK",_xlfn.NUMBERVALUE(Plantilla!CG368),"")</f>
        <v/>
      </c>
      <c r="CJ357" s="6">
        <f>IF($C357="OK",_xlfn.NUMBERVALUE(Plantilla!CH368),"")</f>
        <v/>
      </c>
      <c r="CK357" s="6">
        <f>IF($C357="OK",_xlfn.NUMBERVALUE(Plantilla!CI368),"")</f>
        <v/>
      </c>
      <c r="CL357" s="6">
        <f>IF($C357="OK",_xlfn.NUMBERVALUE(Plantilla!CJ368),"")</f>
        <v/>
      </c>
      <c r="CM357">
        <f>IF($C357="OK",TEXT(Plantilla!CK368,"#"),"")</f>
        <v/>
      </c>
      <c r="CN357" s="6">
        <f>IF($C357="OK",_xlfn.NUMBERVALUE(Plantilla!CL368),"")</f>
        <v/>
      </c>
      <c r="CO357" s="6">
        <f>IF($C357="OK",_xlfn.NUMBERVALUE(Plantilla!CM368),"")</f>
        <v/>
      </c>
      <c r="CP357" s="110">
        <f>IF($C357="OK",_xlfn.NUMBERVALUE(Plantilla!CN368),"")</f>
        <v/>
      </c>
      <c r="CQ357" s="6">
        <f>IF($C357="OK",_xlfn.NUMBERVALUE(Plantilla!CO368),"")</f>
        <v/>
      </c>
      <c r="CR357" s="109">
        <f>IF($C357="OK",_xlfn.NUMBERVALUE(Plantilla!CP368),"")</f>
        <v/>
      </c>
      <c r="CS357" s="110">
        <f>IF($C357="OK",_xlfn.NUMBERVALUE(Plantilla!CQ368),"")</f>
        <v/>
      </c>
      <c r="CT357" s="6">
        <f>IF($C357="OK",_xlfn.NUMBERVALUE(Plantilla!CR368),"")</f>
        <v/>
      </c>
      <c r="CU357" s="109">
        <f>IF($C357="OK",_xlfn.NUMBERVALUE(Plantilla!CS368),"")</f>
        <v/>
      </c>
      <c r="CV357" s="110">
        <f>IF($C357="OK",_xlfn.NUMBERVALUE(Plantilla!CT368),"")</f>
        <v/>
      </c>
      <c r="CW357" s="6">
        <f>IF($C357="OK",_xlfn.NUMBERVALUE(Plantilla!CU368),"")</f>
        <v/>
      </c>
      <c r="CX357" s="82">
        <f>IF($C357="OK",_xlfn.NUMBERVALUE(Plantilla!CV368),"")</f>
        <v/>
      </c>
      <c r="CY357" s="6">
        <f>IF($C357="OK",_xlfn.NUMBERVALUE(Plantilla!CW368),"")</f>
        <v/>
      </c>
      <c r="CZ357" s="82">
        <f>IF($C357="OK",_xlfn.NUMBERVALUE(Plantilla!CX368),"")</f>
        <v/>
      </c>
      <c r="DA357" s="6">
        <f>IF($C357="OK",_xlfn.NUMBERVALUE(Plantilla!CY368),"")</f>
        <v/>
      </c>
      <c r="DB357" s="109">
        <f>IF($C357="OK",_xlfn.NUMBERVALUE(Plantilla!CZ368),"")</f>
        <v/>
      </c>
      <c r="DC357" s="6">
        <f>IF($C357="OK",_xlfn.NUMBERVALUE(Plantilla!DA368),"")</f>
        <v/>
      </c>
      <c r="DD357" s="6">
        <f>IF($C357="OK",TEXT(Plantilla!DB368,"#"),"")</f>
        <v/>
      </c>
      <c r="DE357" s="6">
        <f>IF($C357="OK",_xlfn.NUMBERVALUE(Plantilla!DC368),"")</f>
        <v/>
      </c>
      <c r="DF357" s="4">
        <f>IF($C357="OK",_xlfn.NUMBERVALUE(Plantilla!DD368),"")</f>
        <v/>
      </c>
      <c r="DG357" s="6">
        <f>IF($C357="OK",_xlfn.NUMBERVALUE(Plantilla!DE368),"")</f>
        <v/>
      </c>
      <c r="DH357" s="6">
        <f>IF($C357="OK",_xlfn.NUMBERVALUE(Plantilla!DF368),"")</f>
        <v/>
      </c>
      <c r="DI357" s="6">
        <f>IF($C357="OK",_xlfn.NUMBERVALUE(Plantilla!DG368),"")</f>
        <v/>
      </c>
      <c r="DJ357" s="6">
        <f>IF($C357="OK",_xlfn.NUMBERVALUE(Plantilla!DH368),"")</f>
        <v/>
      </c>
      <c r="DK357" s="6">
        <f>IF($C357="OK",_xlfn.NUMBERVALUE(Plantilla!DI368),"")</f>
        <v/>
      </c>
      <c r="DL357" s="6">
        <f>IF($C357="OK",_xlfn.NUMBERVALUE(Plantilla!DJ368),"")</f>
        <v/>
      </c>
      <c r="DM357" s="6">
        <f>IF($C357="OK",_xlfn.NUMBERVALUE(Plantilla!DK368),"")</f>
        <v/>
      </c>
      <c r="DN357" s="6">
        <f>IF($C357="OK",_xlfn.NUMBERVALUE(Plantilla!DL368),"")</f>
        <v/>
      </c>
      <c r="DO357" s="6">
        <f>IF($C357="OK",_xlfn.NUMBERVALUE(Plantilla!DM368),"")</f>
        <v/>
      </c>
      <c r="DP357" s="6">
        <f>IF($C357="OK",_xlfn.NUMBERVALUE(Plantilla!DN368),"")</f>
        <v/>
      </c>
      <c r="DQ357" s="6">
        <f>IF($C357="OK",_xlfn.NUMBERVALUE(Plantilla!DO368),"")</f>
        <v/>
      </c>
      <c r="DR357" s="6">
        <f>IF($C357="OK",_xlfn.NUMBERVALUE(Plantilla!DP368),"")</f>
        <v/>
      </c>
      <c r="DS357">
        <f>IF($C357="OK",TEXT(Plantilla!DR368,"#"),"")</f>
        <v/>
      </c>
      <c r="DT357" s="6" t="n"/>
    </row>
    <row r="358">
      <c r="A358">
        <f>IF(Plantilla!$I$6="¡Perfecto!, Guarda el archivo y adjúntalo a tu interfaz de Nómina Electrónica","OK","Error")</f>
        <v/>
      </c>
      <c r="B358">
        <f>IF(Plantilla!$I$6="¡Perfecto!, Guarda el archivo y adjúntalo a tu interfaz de Nómina Electrónica",MID(Plantilla!$D$2,SEARCH("V",Plantilla!$D$2),10),"")</f>
        <v/>
      </c>
      <c r="C358">
        <f>Plantilla!C369</f>
        <v/>
      </c>
      <c r="D358">
        <f>IF($C358="OK",Plantilla!B369,"")</f>
        <v/>
      </c>
      <c r="E358">
        <f>IF($C358="OK",
   VLOOKUP(Plantilla!$E$4,'Tablas '!$AP$4:$AT$6,5,FALSE),
"")</f>
        <v/>
      </c>
      <c r="F358">
        <f>IF($C358="OK",TEXT(Plantilla!D369,"#"),"")</f>
        <v/>
      </c>
      <c r="G358">
        <f>IF($C358="OK",
   VLOOKUP(Plantilla!E369,'Tablas '!$B$4:$C$14,2,FALSE),
"")</f>
        <v/>
      </c>
      <c r="H358">
        <f>IF($C358="OK",TEXT(Plantilla!F369,"#"),"")</f>
        <v/>
      </c>
      <c r="I358">
        <f>IF($C358="OK",TEXT(Plantilla!G369,"#"),"")</f>
        <v/>
      </c>
      <c r="J358">
        <f>IF($C358="OK",TEXT(Plantilla!H369,"#"),"")</f>
        <v/>
      </c>
      <c r="K358">
        <f>IF($C358="OK",TEXT(Plantilla!I369,"#"),"")</f>
        <v/>
      </c>
      <c r="L358">
        <f>IF($C358="OK",TEXT(Plantilla!J369,"#"),"")</f>
        <v/>
      </c>
      <c r="M358">
        <f>IF($C358="OK",TEXT(Plantilla!K369,"#"),"")</f>
        <v/>
      </c>
      <c r="N358">
        <f>IF($C358="OK",
   CONCATENATE(YEAR(Plantilla!L369),"-",TEXT(MONTH(Plantilla!L369),"00"),"-",TEXT(DAY(Plantilla!L369),"00")),
"")</f>
        <v/>
      </c>
      <c r="O358">
        <f>IF($C358="OK",_xlfn.NUMBERVALUE(Plantilla!M369),"")</f>
        <v/>
      </c>
      <c r="P358">
        <f>IF($C358="OK",
   IF(Plantilla!N369&lt;&gt;"",
      CONCATENATE(YEAR(Plantilla!N369),"-",TEXT(MONTH(Plantilla!N369),"00"),"-",TEXT(DAY(Plantilla!N369),"00")),
   ""),
"")</f>
        <v/>
      </c>
      <c r="Q358">
        <f>IF($C358="OK",
   VLOOKUP(Plantilla!O369,'Tablas '!$E$4:$F$19,2,FALSE),
"")</f>
        <v/>
      </c>
      <c r="R358">
        <f>IF($C358="OK",
   VLOOKUP(Plantilla!P369,'Tablas '!$H$4:$I$5,2,FALSE),
"")</f>
        <v/>
      </c>
      <c r="S358">
        <f>IF($C358="OK",
   VLOOKUP(Plantilla!Q369,'Tablas '!$K$4:$L$8,2,FALSE),
"")</f>
        <v/>
      </c>
      <c r="T358">
        <f>IF($C358="OK",
   VLOOKUP(Plantilla!R369,'Tablas '!$AE$4:$AF$6,2,FALSE),
"")</f>
        <v/>
      </c>
      <c r="U358">
        <f>IF($C358="OK",
   VLOOKUP(Plantilla!S369,'Tablas '!$AE$4:$AF$6,2,FALSE),
"")</f>
        <v/>
      </c>
      <c r="V358">
        <f>IF($C358="OK",TEXT(Plantilla!T369,"#"),"")</f>
        <v/>
      </c>
      <c r="W358" s="84">
        <f>IF($C358="OK",
   VLOOKUP(Plantilla!U369,'Tablas '!$AM$4:$AN$1126,2,FALSE),
"")</f>
        <v/>
      </c>
      <c r="X358">
        <f>IF($C358="OK",TEXT(Plantilla!V369,"#"),"")</f>
        <v/>
      </c>
      <c r="Y358">
        <f>IF($C358="OK",
   CONCATENATE(YEAR(Plantilla!W369),"-",TEXT(MONTH(Plantilla!W369),"00"),"-",TEXT(DAY(Plantilla!W369),"00")),
"")</f>
        <v/>
      </c>
      <c r="Z358">
        <f>IF($C358="OK",
   CONCATENATE(YEAR(Plantilla!X369),"-",TEXT(MONTH(Plantilla!X369),"00"),"-",TEXT(DAY(Plantilla!X369),"00")),
"")</f>
        <v/>
      </c>
      <c r="AA358">
        <f>IF($C358="OK",
   TEXT(VLOOKUP(Plantilla!Y369,'Tablas '!$Q$4:$R$9,2,FALSE),"#"),
"")</f>
        <v/>
      </c>
      <c r="AB358">
        <f>IF($C358="OK",
   CONCATENATE(YEAR(Plantilla!Z369),"-",TEXT(MONTH(Plantilla!Z369),"00"),"-",TEXT(DAY(Plantilla!Z369),"00")),
"")</f>
        <v/>
      </c>
      <c r="AC358">
        <f>IF($C358="OK",
   TEXT(VLOOKUP(Plantilla!AA369,'Tablas '!$T$4:$U$13,2,FALSE),"#"),
"")</f>
        <v/>
      </c>
      <c r="AD358">
        <f>IF($C358="OK",TEXT(Plantilla!AB369,"#"),"")</f>
        <v/>
      </c>
      <c r="AE358">
        <f>IF($C358="OK",
   IF(Plantilla!AC369&lt;&gt;"",
      TEXT(VLOOKUP(Plantilla!AC369,'Tablas '!$W$4:$X$7,2,FALSE),"#"),
   ""),
"")</f>
        <v/>
      </c>
      <c r="AF358">
        <f>IF($C358="OK",TEXT(Plantilla!AD369,"#"),"")</f>
        <v/>
      </c>
      <c r="AG358" s="6">
        <f>IF($C358="OK",_xlfn.NUMBERVALUE(Plantilla!AE369),"")</f>
        <v/>
      </c>
      <c r="AH358" s="4">
        <f>IF($C358="OK",_xlfn.NUMBERVALUE(Plantilla!AF369),"")</f>
        <v/>
      </c>
      <c r="AI358" s="6">
        <f>IF($C358="OK",_xlfn.NUMBERVALUE(Plantilla!AG369),"")</f>
        <v/>
      </c>
      <c r="AJ358" s="6">
        <f>IF($C358="OK",_xlfn.NUMBERVALUE(Plantilla!AH369),"")</f>
        <v/>
      </c>
      <c r="AK358" s="6">
        <f>IF($C358="OK",_xlfn.NUMBERVALUE(Plantilla!AI369),"")</f>
        <v/>
      </c>
      <c r="AL358" s="6">
        <f>IF($C358="OK",_xlfn.NUMBERVALUE(Plantilla!AJ369),"")</f>
        <v/>
      </c>
      <c r="AM358" s="4">
        <f>IF($C358="OK",_xlfn.NUMBERVALUE(Plantilla!AK369),"")</f>
        <v/>
      </c>
      <c r="AN358" s="6">
        <f>IF($C358="OK",_xlfn.NUMBERVALUE(Plantilla!AL369),"")</f>
        <v/>
      </c>
      <c r="AO358" s="4">
        <f>IF($C358="OK",_xlfn.NUMBERVALUE(Plantilla!AM369),"")</f>
        <v/>
      </c>
      <c r="AP358" s="6">
        <f>IF($C358="OK",_xlfn.NUMBERVALUE(Plantilla!AN369),"")</f>
        <v/>
      </c>
      <c r="AQ358" s="4">
        <f>IF($C358="OK",_xlfn.NUMBERVALUE(Plantilla!AO369),"")</f>
        <v/>
      </c>
      <c r="AR358" s="6">
        <f>IF($C358="OK",_xlfn.NUMBERVALUE(Plantilla!AP369),"")</f>
        <v/>
      </c>
      <c r="AS358" s="4">
        <f>IF($C358="OK",_xlfn.NUMBERVALUE(Plantilla!AQ369),"")</f>
        <v/>
      </c>
      <c r="AT358" s="6">
        <f>IF($C358="OK",_xlfn.NUMBERVALUE(Plantilla!AR369),"")</f>
        <v/>
      </c>
      <c r="AU358" s="4">
        <f>IF($C358="OK",_xlfn.NUMBERVALUE(Plantilla!AS369),"")</f>
        <v/>
      </c>
      <c r="AV358" s="6">
        <f>IF($C358="OK",_xlfn.NUMBERVALUE(Plantilla!AT369),"")</f>
        <v/>
      </c>
      <c r="AW358" s="4">
        <f>IF($C358="OK",_xlfn.NUMBERVALUE(Plantilla!AU369),"")</f>
        <v/>
      </c>
      <c r="AX358" s="6">
        <f>IF($C358="OK",_xlfn.NUMBERVALUE(Plantilla!AV369),"")</f>
        <v/>
      </c>
      <c r="AY358" s="4">
        <f>IF($C358="OK",_xlfn.NUMBERVALUE(Plantilla!AW369),"")</f>
        <v/>
      </c>
      <c r="AZ358" s="6">
        <f>IF($C358="OK",_xlfn.NUMBERVALUE(Plantilla!AX369),"")</f>
        <v/>
      </c>
      <c r="BA358">
        <f>IF($C358="OK",_xlfn.NUMBERVALUE(Plantilla!AY369),"")</f>
        <v/>
      </c>
      <c r="BB358">
        <f>IF($C358="OK",_xlfn.NUMBERVALUE(Plantilla!AZ369),"")</f>
        <v/>
      </c>
      <c r="BC358" s="4">
        <f>IF($C358="OK",_xlfn.NUMBERVALUE(Plantilla!BA369),"")</f>
        <v/>
      </c>
      <c r="BD358" s="6">
        <f>IF($C358="OK",_xlfn.NUMBERVALUE(Plantilla!BB369),"")</f>
        <v/>
      </c>
      <c r="BE358" s="4">
        <f>IF($C358="OK",_xlfn.NUMBERVALUE(Plantilla!BC369),"")</f>
        <v/>
      </c>
      <c r="BF358" s="6">
        <f>IF($C358="OK",_xlfn.NUMBERVALUE(Plantilla!BD369),"")</f>
        <v/>
      </c>
      <c r="BG358" s="4">
        <f>IF($C358="OK",_xlfn.NUMBERVALUE(Plantilla!BE369),"")</f>
        <v/>
      </c>
      <c r="BH358" s="6">
        <f>IF($C358="OK",_xlfn.NUMBERVALUE(Plantilla!BF369),"")</f>
        <v/>
      </c>
      <c r="BI358" s="110">
        <f>IF($C358="OK",_xlfn.NUMBERVALUE(Plantilla!BG369),"")</f>
        <v/>
      </c>
      <c r="BJ358" s="6">
        <f>IF($C358="OK",_xlfn.NUMBERVALUE(Plantilla!BH369),"")</f>
        <v/>
      </c>
      <c r="BK358" s="109">
        <f>IF($C358="OK",_xlfn.NUMBERVALUE(Plantilla!BI369),"")</f>
        <v/>
      </c>
      <c r="BL358" s="6">
        <f>IF($C358="OK",
   IF(Plantilla!BJ369&lt;&gt;"",
      TEXT(VLOOKUP(Plantilla!BJ369,'Tablas '!$Z$4:$AA$6,2,FALSE),"#"),
   ""),
"")</f>
        <v/>
      </c>
      <c r="BM358" s="4">
        <f>IF($C358="OK",_xlfn.NUMBERVALUE(Plantilla!BK369),"")</f>
        <v/>
      </c>
      <c r="BN358" s="4">
        <f>IF($C358="OK",_xlfn.NUMBERVALUE(Plantilla!BL369),"")</f>
        <v/>
      </c>
      <c r="BO358" s="6">
        <f>IF($C358="OK",_xlfn.NUMBERVALUE(Plantilla!BM369),"")</f>
        <v/>
      </c>
      <c r="BP358" s="4">
        <f>IF($C358="OK",_xlfn.NUMBERVALUE(Plantilla!BN369),"")</f>
        <v/>
      </c>
      <c r="BQ358" s="6">
        <f>IF($C358="OK",_xlfn.NUMBERVALUE(Plantilla!BO369),"")</f>
        <v/>
      </c>
      <c r="BR358" s="4">
        <f>IF($C358="OK",_xlfn.NUMBERVALUE(Plantilla!BP369),"")</f>
        <v/>
      </c>
      <c r="BS358" s="6">
        <f>IF($C358="OK",_xlfn.NUMBERVALUE(Plantilla!BQ369),"")</f>
        <v/>
      </c>
      <c r="BT358" s="4">
        <f>IF($C358="OK",_xlfn.NUMBERVALUE(Plantilla!BR369),"")</f>
        <v/>
      </c>
      <c r="BU358" s="6">
        <f>IF($C358="OK",_xlfn.NUMBERVALUE(Plantilla!BS369),"")</f>
        <v/>
      </c>
      <c r="BV358" s="6">
        <f>IF($C358="OK",_xlfn.NUMBERVALUE(Plantilla!BT369),"")</f>
        <v/>
      </c>
      <c r="BW358" s="6">
        <f>IF($C358="OK",_xlfn.NUMBERVALUE(Plantilla!BU369),"")</f>
        <v/>
      </c>
      <c r="BX358" s="6">
        <f>IF($C358="OK",_xlfn.NUMBERVALUE(Plantilla!BV369),"")</f>
        <v/>
      </c>
      <c r="BY358" s="6">
        <f>IF($C358="OK",_xlfn.NUMBERVALUE(Plantilla!BW369),"")</f>
        <v/>
      </c>
      <c r="BZ358" s="6">
        <f>IF($C358="OK",_xlfn.NUMBERVALUE(Plantilla!BX369),"")</f>
        <v/>
      </c>
      <c r="CA358" s="6">
        <f>IF($C358="OK",_xlfn.NUMBERVALUE(Plantilla!BY369),"")</f>
        <v/>
      </c>
      <c r="CB358" s="6">
        <f>IF($C358="OK",_xlfn.NUMBERVALUE(Plantilla!BZ369),"")</f>
        <v/>
      </c>
      <c r="CC358" s="6">
        <f>IF($C358="OK",_xlfn.NUMBERVALUE(Plantilla!CA369),"")</f>
        <v/>
      </c>
      <c r="CD358" s="6">
        <f>IF($C358="OK",_xlfn.NUMBERVALUE(Plantilla!CB369),"")</f>
        <v/>
      </c>
      <c r="CE358" s="6">
        <f>IF($C358="OK",_xlfn.NUMBERVALUE(Plantilla!CC369),"")</f>
        <v/>
      </c>
      <c r="CF358" s="4">
        <f>IF($C358="OK",_xlfn.NUMBERVALUE(Plantilla!CD369),"")</f>
        <v/>
      </c>
      <c r="CG358" s="6">
        <f>IF($C358="OK",_xlfn.NUMBERVALUE(Plantilla!CE369),"")</f>
        <v/>
      </c>
      <c r="CH358" s="6">
        <f>IF($C358="OK",_xlfn.NUMBERVALUE(Plantilla!CF369),"")</f>
        <v/>
      </c>
      <c r="CI358" s="6">
        <f>IF($C358="OK",_xlfn.NUMBERVALUE(Plantilla!CG369),"")</f>
        <v/>
      </c>
      <c r="CJ358" s="6">
        <f>IF($C358="OK",_xlfn.NUMBERVALUE(Plantilla!CH369),"")</f>
        <v/>
      </c>
      <c r="CK358" s="6">
        <f>IF($C358="OK",_xlfn.NUMBERVALUE(Plantilla!CI369),"")</f>
        <v/>
      </c>
      <c r="CL358" s="6">
        <f>IF($C358="OK",_xlfn.NUMBERVALUE(Plantilla!CJ369),"")</f>
        <v/>
      </c>
      <c r="CM358">
        <f>IF($C358="OK",TEXT(Plantilla!CK369,"#"),"")</f>
        <v/>
      </c>
      <c r="CN358" s="6">
        <f>IF($C358="OK",_xlfn.NUMBERVALUE(Plantilla!CL369),"")</f>
        <v/>
      </c>
      <c r="CO358" s="6">
        <f>IF($C358="OK",_xlfn.NUMBERVALUE(Plantilla!CM369),"")</f>
        <v/>
      </c>
      <c r="CP358" s="110">
        <f>IF($C358="OK",_xlfn.NUMBERVALUE(Plantilla!CN369),"")</f>
        <v/>
      </c>
      <c r="CQ358" s="6">
        <f>IF($C358="OK",_xlfn.NUMBERVALUE(Plantilla!CO369),"")</f>
        <v/>
      </c>
      <c r="CR358" s="109">
        <f>IF($C358="OK",_xlfn.NUMBERVALUE(Plantilla!CP369),"")</f>
        <v/>
      </c>
      <c r="CS358" s="110">
        <f>IF($C358="OK",_xlfn.NUMBERVALUE(Plantilla!CQ369),"")</f>
        <v/>
      </c>
      <c r="CT358" s="6">
        <f>IF($C358="OK",_xlfn.NUMBERVALUE(Plantilla!CR369),"")</f>
        <v/>
      </c>
      <c r="CU358" s="109">
        <f>IF($C358="OK",_xlfn.NUMBERVALUE(Plantilla!CS369),"")</f>
        <v/>
      </c>
      <c r="CV358" s="110">
        <f>IF($C358="OK",_xlfn.NUMBERVALUE(Plantilla!CT369),"")</f>
        <v/>
      </c>
      <c r="CW358" s="6">
        <f>IF($C358="OK",_xlfn.NUMBERVALUE(Plantilla!CU369),"")</f>
        <v/>
      </c>
      <c r="CX358" s="82">
        <f>IF($C358="OK",_xlfn.NUMBERVALUE(Plantilla!CV369),"")</f>
        <v/>
      </c>
      <c r="CY358" s="6">
        <f>IF($C358="OK",_xlfn.NUMBERVALUE(Plantilla!CW369),"")</f>
        <v/>
      </c>
      <c r="CZ358" s="82">
        <f>IF($C358="OK",_xlfn.NUMBERVALUE(Plantilla!CX369),"")</f>
        <v/>
      </c>
      <c r="DA358" s="6">
        <f>IF($C358="OK",_xlfn.NUMBERVALUE(Plantilla!CY369),"")</f>
        <v/>
      </c>
      <c r="DB358" s="109">
        <f>IF($C358="OK",_xlfn.NUMBERVALUE(Plantilla!CZ369),"")</f>
        <v/>
      </c>
      <c r="DC358" s="6">
        <f>IF($C358="OK",_xlfn.NUMBERVALUE(Plantilla!DA369),"")</f>
        <v/>
      </c>
      <c r="DD358" s="6">
        <f>IF($C358="OK",TEXT(Plantilla!DB369,"#"),"")</f>
        <v/>
      </c>
      <c r="DE358" s="6">
        <f>IF($C358="OK",_xlfn.NUMBERVALUE(Plantilla!DC369),"")</f>
        <v/>
      </c>
      <c r="DF358" s="4">
        <f>IF($C358="OK",_xlfn.NUMBERVALUE(Plantilla!DD369),"")</f>
        <v/>
      </c>
      <c r="DG358" s="6">
        <f>IF($C358="OK",_xlfn.NUMBERVALUE(Plantilla!DE369),"")</f>
        <v/>
      </c>
      <c r="DH358" s="6">
        <f>IF($C358="OK",_xlfn.NUMBERVALUE(Plantilla!DF369),"")</f>
        <v/>
      </c>
      <c r="DI358" s="6">
        <f>IF($C358="OK",_xlfn.NUMBERVALUE(Plantilla!DG369),"")</f>
        <v/>
      </c>
      <c r="DJ358" s="6">
        <f>IF($C358="OK",_xlfn.NUMBERVALUE(Plantilla!DH369),"")</f>
        <v/>
      </c>
      <c r="DK358" s="6">
        <f>IF($C358="OK",_xlfn.NUMBERVALUE(Plantilla!DI369),"")</f>
        <v/>
      </c>
      <c r="DL358" s="6">
        <f>IF($C358="OK",_xlfn.NUMBERVALUE(Plantilla!DJ369),"")</f>
        <v/>
      </c>
      <c r="DM358" s="6">
        <f>IF($C358="OK",_xlfn.NUMBERVALUE(Plantilla!DK369),"")</f>
        <v/>
      </c>
      <c r="DN358" s="6">
        <f>IF($C358="OK",_xlfn.NUMBERVALUE(Plantilla!DL369),"")</f>
        <v/>
      </c>
      <c r="DO358" s="6">
        <f>IF($C358="OK",_xlfn.NUMBERVALUE(Plantilla!DM369),"")</f>
        <v/>
      </c>
      <c r="DP358" s="6">
        <f>IF($C358="OK",_xlfn.NUMBERVALUE(Plantilla!DN369),"")</f>
        <v/>
      </c>
      <c r="DQ358" s="6">
        <f>IF($C358="OK",_xlfn.NUMBERVALUE(Plantilla!DO369),"")</f>
        <v/>
      </c>
      <c r="DR358" s="6">
        <f>IF($C358="OK",_xlfn.NUMBERVALUE(Plantilla!DP369),"")</f>
        <v/>
      </c>
      <c r="DS358">
        <f>IF($C358="OK",TEXT(Plantilla!DR369,"#"),"")</f>
        <v/>
      </c>
      <c r="DT358" s="6" t="n"/>
    </row>
    <row r="359">
      <c r="A359">
        <f>IF(Plantilla!$I$6="¡Perfecto!, Guarda el archivo y adjúntalo a tu interfaz de Nómina Electrónica","OK","Error")</f>
        <v/>
      </c>
      <c r="B359">
        <f>IF(Plantilla!$I$6="¡Perfecto!, Guarda el archivo y adjúntalo a tu interfaz de Nómina Electrónica",MID(Plantilla!$D$2,SEARCH("V",Plantilla!$D$2),10),"")</f>
        <v/>
      </c>
      <c r="C359">
        <f>Plantilla!C370</f>
        <v/>
      </c>
      <c r="D359">
        <f>IF($C359="OK",Plantilla!B370,"")</f>
        <v/>
      </c>
      <c r="E359">
        <f>IF($C359="OK",
   VLOOKUP(Plantilla!$E$4,'Tablas '!$AP$4:$AT$6,5,FALSE),
"")</f>
        <v/>
      </c>
      <c r="F359">
        <f>IF($C359="OK",TEXT(Plantilla!D370,"#"),"")</f>
        <v/>
      </c>
      <c r="G359">
        <f>IF($C359="OK",
   VLOOKUP(Plantilla!E370,'Tablas '!$B$4:$C$14,2,FALSE),
"")</f>
        <v/>
      </c>
      <c r="H359">
        <f>IF($C359="OK",TEXT(Plantilla!F370,"#"),"")</f>
        <v/>
      </c>
      <c r="I359">
        <f>IF($C359="OK",TEXT(Plantilla!G370,"#"),"")</f>
        <v/>
      </c>
      <c r="J359">
        <f>IF($C359="OK",TEXT(Plantilla!H370,"#"),"")</f>
        <v/>
      </c>
      <c r="K359">
        <f>IF($C359="OK",TEXT(Plantilla!I370,"#"),"")</f>
        <v/>
      </c>
      <c r="L359">
        <f>IF($C359="OK",TEXT(Plantilla!J370,"#"),"")</f>
        <v/>
      </c>
      <c r="M359">
        <f>IF($C359="OK",TEXT(Plantilla!K370,"#"),"")</f>
        <v/>
      </c>
      <c r="N359">
        <f>IF($C359="OK",
   CONCATENATE(YEAR(Plantilla!L370),"-",TEXT(MONTH(Plantilla!L370),"00"),"-",TEXT(DAY(Plantilla!L370),"00")),
"")</f>
        <v/>
      </c>
      <c r="O359">
        <f>IF($C359="OK",_xlfn.NUMBERVALUE(Plantilla!M370),"")</f>
        <v/>
      </c>
      <c r="P359">
        <f>IF($C359="OK",
   IF(Plantilla!N370&lt;&gt;"",
      CONCATENATE(YEAR(Plantilla!N370),"-",TEXT(MONTH(Plantilla!N370),"00"),"-",TEXT(DAY(Plantilla!N370),"00")),
   ""),
"")</f>
        <v/>
      </c>
      <c r="Q359">
        <f>IF($C359="OK",
   VLOOKUP(Plantilla!O370,'Tablas '!$E$4:$F$19,2,FALSE),
"")</f>
        <v/>
      </c>
      <c r="R359">
        <f>IF($C359="OK",
   VLOOKUP(Plantilla!P370,'Tablas '!$H$4:$I$5,2,FALSE),
"")</f>
        <v/>
      </c>
      <c r="S359">
        <f>IF($C359="OK",
   VLOOKUP(Plantilla!Q370,'Tablas '!$K$4:$L$8,2,FALSE),
"")</f>
        <v/>
      </c>
      <c r="T359">
        <f>IF($C359="OK",
   VLOOKUP(Plantilla!R370,'Tablas '!$AE$4:$AF$6,2,FALSE),
"")</f>
        <v/>
      </c>
      <c r="U359">
        <f>IF($C359="OK",
   VLOOKUP(Plantilla!S370,'Tablas '!$AE$4:$AF$6,2,FALSE),
"")</f>
        <v/>
      </c>
      <c r="V359">
        <f>IF($C359="OK",TEXT(Plantilla!T370,"#"),"")</f>
        <v/>
      </c>
      <c r="W359" s="84">
        <f>IF($C359="OK",
   VLOOKUP(Plantilla!U370,'Tablas '!$AM$4:$AN$1126,2,FALSE),
"")</f>
        <v/>
      </c>
      <c r="X359">
        <f>IF($C359="OK",TEXT(Plantilla!V370,"#"),"")</f>
        <v/>
      </c>
      <c r="Y359">
        <f>IF($C359="OK",
   CONCATENATE(YEAR(Plantilla!W370),"-",TEXT(MONTH(Plantilla!W370),"00"),"-",TEXT(DAY(Plantilla!W370),"00")),
"")</f>
        <v/>
      </c>
      <c r="Z359">
        <f>IF($C359="OK",
   CONCATENATE(YEAR(Plantilla!X370),"-",TEXT(MONTH(Plantilla!X370),"00"),"-",TEXT(DAY(Plantilla!X370),"00")),
"")</f>
        <v/>
      </c>
      <c r="AA359">
        <f>IF($C359="OK",
   TEXT(VLOOKUP(Plantilla!Y370,'Tablas '!$Q$4:$R$9,2,FALSE),"#"),
"")</f>
        <v/>
      </c>
      <c r="AB359">
        <f>IF($C359="OK",
   CONCATENATE(YEAR(Plantilla!Z370),"-",TEXT(MONTH(Plantilla!Z370),"00"),"-",TEXT(DAY(Plantilla!Z370),"00")),
"")</f>
        <v/>
      </c>
      <c r="AC359">
        <f>IF($C359="OK",
   TEXT(VLOOKUP(Plantilla!AA370,'Tablas '!$T$4:$U$13,2,FALSE),"#"),
"")</f>
        <v/>
      </c>
      <c r="AD359">
        <f>IF($C359="OK",TEXT(Plantilla!AB370,"#"),"")</f>
        <v/>
      </c>
      <c r="AE359">
        <f>IF($C359="OK",
   IF(Plantilla!AC370&lt;&gt;"",
      TEXT(VLOOKUP(Plantilla!AC370,'Tablas '!$W$4:$X$7,2,FALSE),"#"),
   ""),
"")</f>
        <v/>
      </c>
      <c r="AF359">
        <f>IF($C359="OK",TEXT(Plantilla!AD370,"#"),"")</f>
        <v/>
      </c>
      <c r="AG359" s="6">
        <f>IF($C359="OK",_xlfn.NUMBERVALUE(Plantilla!AE370),"")</f>
        <v/>
      </c>
      <c r="AH359" s="4">
        <f>IF($C359="OK",_xlfn.NUMBERVALUE(Plantilla!AF370),"")</f>
        <v/>
      </c>
      <c r="AI359" s="6">
        <f>IF($C359="OK",_xlfn.NUMBERVALUE(Plantilla!AG370),"")</f>
        <v/>
      </c>
      <c r="AJ359" s="6">
        <f>IF($C359="OK",_xlfn.NUMBERVALUE(Plantilla!AH370),"")</f>
        <v/>
      </c>
      <c r="AK359" s="6">
        <f>IF($C359="OK",_xlfn.NUMBERVALUE(Plantilla!AI370),"")</f>
        <v/>
      </c>
      <c r="AL359" s="6">
        <f>IF($C359="OK",_xlfn.NUMBERVALUE(Plantilla!AJ370),"")</f>
        <v/>
      </c>
      <c r="AM359" s="4">
        <f>IF($C359="OK",_xlfn.NUMBERVALUE(Plantilla!AK370),"")</f>
        <v/>
      </c>
      <c r="AN359" s="6">
        <f>IF($C359="OK",_xlfn.NUMBERVALUE(Plantilla!AL370),"")</f>
        <v/>
      </c>
      <c r="AO359" s="4">
        <f>IF($C359="OK",_xlfn.NUMBERVALUE(Plantilla!AM370),"")</f>
        <v/>
      </c>
      <c r="AP359" s="6">
        <f>IF($C359="OK",_xlfn.NUMBERVALUE(Plantilla!AN370),"")</f>
        <v/>
      </c>
      <c r="AQ359" s="4">
        <f>IF($C359="OK",_xlfn.NUMBERVALUE(Plantilla!AO370),"")</f>
        <v/>
      </c>
      <c r="AR359" s="6">
        <f>IF($C359="OK",_xlfn.NUMBERVALUE(Plantilla!AP370),"")</f>
        <v/>
      </c>
      <c r="AS359" s="4">
        <f>IF($C359="OK",_xlfn.NUMBERVALUE(Plantilla!AQ370),"")</f>
        <v/>
      </c>
      <c r="AT359" s="6">
        <f>IF($C359="OK",_xlfn.NUMBERVALUE(Plantilla!AR370),"")</f>
        <v/>
      </c>
      <c r="AU359" s="4">
        <f>IF($C359="OK",_xlfn.NUMBERVALUE(Plantilla!AS370),"")</f>
        <v/>
      </c>
      <c r="AV359" s="6">
        <f>IF($C359="OK",_xlfn.NUMBERVALUE(Plantilla!AT370),"")</f>
        <v/>
      </c>
      <c r="AW359" s="4">
        <f>IF($C359="OK",_xlfn.NUMBERVALUE(Plantilla!AU370),"")</f>
        <v/>
      </c>
      <c r="AX359" s="6">
        <f>IF($C359="OK",_xlfn.NUMBERVALUE(Plantilla!AV370),"")</f>
        <v/>
      </c>
      <c r="AY359" s="4">
        <f>IF($C359="OK",_xlfn.NUMBERVALUE(Plantilla!AW370),"")</f>
        <v/>
      </c>
      <c r="AZ359" s="6">
        <f>IF($C359="OK",_xlfn.NUMBERVALUE(Plantilla!AX370),"")</f>
        <v/>
      </c>
      <c r="BA359">
        <f>IF($C359="OK",_xlfn.NUMBERVALUE(Plantilla!AY370),"")</f>
        <v/>
      </c>
      <c r="BB359">
        <f>IF($C359="OK",_xlfn.NUMBERVALUE(Plantilla!AZ370),"")</f>
        <v/>
      </c>
      <c r="BC359" s="4">
        <f>IF($C359="OK",_xlfn.NUMBERVALUE(Plantilla!BA370),"")</f>
        <v/>
      </c>
      <c r="BD359" s="6">
        <f>IF($C359="OK",_xlfn.NUMBERVALUE(Plantilla!BB370),"")</f>
        <v/>
      </c>
      <c r="BE359" s="4">
        <f>IF($C359="OK",_xlfn.NUMBERVALUE(Plantilla!BC370),"")</f>
        <v/>
      </c>
      <c r="BF359" s="6">
        <f>IF($C359="OK",_xlfn.NUMBERVALUE(Plantilla!BD370),"")</f>
        <v/>
      </c>
      <c r="BG359" s="4">
        <f>IF($C359="OK",_xlfn.NUMBERVALUE(Plantilla!BE370),"")</f>
        <v/>
      </c>
      <c r="BH359" s="6">
        <f>IF($C359="OK",_xlfn.NUMBERVALUE(Plantilla!BF370),"")</f>
        <v/>
      </c>
      <c r="BI359" s="110">
        <f>IF($C359="OK",_xlfn.NUMBERVALUE(Plantilla!BG370),"")</f>
        <v/>
      </c>
      <c r="BJ359" s="6">
        <f>IF($C359="OK",_xlfn.NUMBERVALUE(Plantilla!BH370),"")</f>
        <v/>
      </c>
      <c r="BK359" s="109">
        <f>IF($C359="OK",_xlfn.NUMBERVALUE(Plantilla!BI370),"")</f>
        <v/>
      </c>
      <c r="BL359" s="6">
        <f>IF($C359="OK",
   IF(Plantilla!BJ370&lt;&gt;"",
      TEXT(VLOOKUP(Plantilla!BJ370,'Tablas '!$Z$4:$AA$6,2,FALSE),"#"),
   ""),
"")</f>
        <v/>
      </c>
      <c r="BM359" s="4">
        <f>IF($C359="OK",_xlfn.NUMBERVALUE(Plantilla!BK370),"")</f>
        <v/>
      </c>
      <c r="BN359" s="4">
        <f>IF($C359="OK",_xlfn.NUMBERVALUE(Plantilla!BL370),"")</f>
        <v/>
      </c>
      <c r="BO359" s="6">
        <f>IF($C359="OK",_xlfn.NUMBERVALUE(Plantilla!BM370),"")</f>
        <v/>
      </c>
      <c r="BP359" s="4">
        <f>IF($C359="OK",_xlfn.NUMBERVALUE(Plantilla!BN370),"")</f>
        <v/>
      </c>
      <c r="BQ359" s="6">
        <f>IF($C359="OK",_xlfn.NUMBERVALUE(Plantilla!BO370),"")</f>
        <v/>
      </c>
      <c r="BR359" s="4">
        <f>IF($C359="OK",_xlfn.NUMBERVALUE(Plantilla!BP370),"")</f>
        <v/>
      </c>
      <c r="BS359" s="6">
        <f>IF($C359="OK",_xlfn.NUMBERVALUE(Plantilla!BQ370),"")</f>
        <v/>
      </c>
      <c r="BT359" s="4">
        <f>IF($C359="OK",_xlfn.NUMBERVALUE(Plantilla!BR370),"")</f>
        <v/>
      </c>
      <c r="BU359" s="6">
        <f>IF($C359="OK",_xlfn.NUMBERVALUE(Plantilla!BS370),"")</f>
        <v/>
      </c>
      <c r="BV359" s="6">
        <f>IF($C359="OK",_xlfn.NUMBERVALUE(Plantilla!BT370),"")</f>
        <v/>
      </c>
      <c r="BW359" s="6">
        <f>IF($C359="OK",_xlfn.NUMBERVALUE(Plantilla!BU370),"")</f>
        <v/>
      </c>
      <c r="BX359" s="6">
        <f>IF($C359="OK",_xlfn.NUMBERVALUE(Plantilla!BV370),"")</f>
        <v/>
      </c>
      <c r="BY359" s="6">
        <f>IF($C359="OK",_xlfn.NUMBERVALUE(Plantilla!BW370),"")</f>
        <v/>
      </c>
      <c r="BZ359" s="6">
        <f>IF($C359="OK",_xlfn.NUMBERVALUE(Plantilla!BX370),"")</f>
        <v/>
      </c>
      <c r="CA359" s="6">
        <f>IF($C359="OK",_xlfn.NUMBERVALUE(Plantilla!BY370),"")</f>
        <v/>
      </c>
      <c r="CB359" s="6">
        <f>IF($C359="OK",_xlfn.NUMBERVALUE(Plantilla!BZ370),"")</f>
        <v/>
      </c>
      <c r="CC359" s="6">
        <f>IF($C359="OK",_xlfn.NUMBERVALUE(Plantilla!CA370),"")</f>
        <v/>
      </c>
      <c r="CD359" s="6">
        <f>IF($C359="OK",_xlfn.NUMBERVALUE(Plantilla!CB370),"")</f>
        <v/>
      </c>
      <c r="CE359" s="6">
        <f>IF($C359="OK",_xlfn.NUMBERVALUE(Plantilla!CC370),"")</f>
        <v/>
      </c>
      <c r="CF359" s="4">
        <f>IF($C359="OK",_xlfn.NUMBERVALUE(Plantilla!CD370),"")</f>
        <v/>
      </c>
      <c r="CG359" s="6">
        <f>IF($C359="OK",_xlfn.NUMBERVALUE(Plantilla!CE370),"")</f>
        <v/>
      </c>
      <c r="CH359" s="6">
        <f>IF($C359="OK",_xlfn.NUMBERVALUE(Plantilla!CF370),"")</f>
        <v/>
      </c>
      <c r="CI359" s="6">
        <f>IF($C359="OK",_xlfn.NUMBERVALUE(Plantilla!CG370),"")</f>
        <v/>
      </c>
      <c r="CJ359" s="6">
        <f>IF($C359="OK",_xlfn.NUMBERVALUE(Plantilla!CH370),"")</f>
        <v/>
      </c>
      <c r="CK359" s="6">
        <f>IF($C359="OK",_xlfn.NUMBERVALUE(Plantilla!CI370),"")</f>
        <v/>
      </c>
      <c r="CL359" s="6">
        <f>IF($C359="OK",_xlfn.NUMBERVALUE(Plantilla!CJ370),"")</f>
        <v/>
      </c>
      <c r="CM359">
        <f>IF($C359="OK",TEXT(Plantilla!CK370,"#"),"")</f>
        <v/>
      </c>
      <c r="CN359" s="6">
        <f>IF($C359="OK",_xlfn.NUMBERVALUE(Plantilla!CL370),"")</f>
        <v/>
      </c>
      <c r="CO359" s="6">
        <f>IF($C359="OK",_xlfn.NUMBERVALUE(Plantilla!CM370),"")</f>
        <v/>
      </c>
      <c r="CP359" s="110">
        <f>IF($C359="OK",_xlfn.NUMBERVALUE(Plantilla!CN370),"")</f>
        <v/>
      </c>
      <c r="CQ359" s="6">
        <f>IF($C359="OK",_xlfn.NUMBERVALUE(Plantilla!CO370),"")</f>
        <v/>
      </c>
      <c r="CR359" s="109">
        <f>IF($C359="OK",_xlfn.NUMBERVALUE(Plantilla!CP370),"")</f>
        <v/>
      </c>
      <c r="CS359" s="110">
        <f>IF($C359="OK",_xlfn.NUMBERVALUE(Plantilla!CQ370),"")</f>
        <v/>
      </c>
      <c r="CT359" s="6">
        <f>IF($C359="OK",_xlfn.NUMBERVALUE(Plantilla!CR370),"")</f>
        <v/>
      </c>
      <c r="CU359" s="109">
        <f>IF($C359="OK",_xlfn.NUMBERVALUE(Plantilla!CS370),"")</f>
        <v/>
      </c>
      <c r="CV359" s="110">
        <f>IF($C359="OK",_xlfn.NUMBERVALUE(Plantilla!CT370),"")</f>
        <v/>
      </c>
      <c r="CW359" s="6">
        <f>IF($C359="OK",_xlfn.NUMBERVALUE(Plantilla!CU370),"")</f>
        <v/>
      </c>
      <c r="CX359" s="82">
        <f>IF($C359="OK",_xlfn.NUMBERVALUE(Plantilla!CV370),"")</f>
        <v/>
      </c>
      <c r="CY359" s="6">
        <f>IF($C359="OK",_xlfn.NUMBERVALUE(Plantilla!CW370),"")</f>
        <v/>
      </c>
      <c r="CZ359" s="82">
        <f>IF($C359="OK",_xlfn.NUMBERVALUE(Plantilla!CX370),"")</f>
        <v/>
      </c>
      <c r="DA359" s="6">
        <f>IF($C359="OK",_xlfn.NUMBERVALUE(Plantilla!CY370),"")</f>
        <v/>
      </c>
      <c r="DB359" s="109">
        <f>IF($C359="OK",_xlfn.NUMBERVALUE(Plantilla!CZ370),"")</f>
        <v/>
      </c>
      <c r="DC359" s="6">
        <f>IF($C359="OK",_xlfn.NUMBERVALUE(Plantilla!DA370),"")</f>
        <v/>
      </c>
      <c r="DD359" s="6">
        <f>IF($C359="OK",TEXT(Plantilla!DB370,"#"),"")</f>
        <v/>
      </c>
      <c r="DE359" s="6">
        <f>IF($C359="OK",_xlfn.NUMBERVALUE(Plantilla!DC370),"")</f>
        <v/>
      </c>
      <c r="DF359" s="4">
        <f>IF($C359="OK",_xlfn.NUMBERVALUE(Plantilla!DD370),"")</f>
        <v/>
      </c>
      <c r="DG359" s="6">
        <f>IF($C359="OK",_xlfn.NUMBERVALUE(Plantilla!DE370),"")</f>
        <v/>
      </c>
      <c r="DH359" s="6">
        <f>IF($C359="OK",_xlfn.NUMBERVALUE(Plantilla!DF370),"")</f>
        <v/>
      </c>
      <c r="DI359" s="6">
        <f>IF($C359="OK",_xlfn.NUMBERVALUE(Plantilla!DG370),"")</f>
        <v/>
      </c>
      <c r="DJ359" s="6">
        <f>IF($C359="OK",_xlfn.NUMBERVALUE(Plantilla!DH370),"")</f>
        <v/>
      </c>
      <c r="DK359" s="6">
        <f>IF($C359="OK",_xlfn.NUMBERVALUE(Plantilla!DI370),"")</f>
        <v/>
      </c>
      <c r="DL359" s="6">
        <f>IF($C359="OK",_xlfn.NUMBERVALUE(Plantilla!DJ370),"")</f>
        <v/>
      </c>
      <c r="DM359" s="6">
        <f>IF($C359="OK",_xlfn.NUMBERVALUE(Plantilla!DK370),"")</f>
        <v/>
      </c>
      <c r="DN359" s="6">
        <f>IF($C359="OK",_xlfn.NUMBERVALUE(Plantilla!DL370),"")</f>
        <v/>
      </c>
      <c r="DO359" s="6">
        <f>IF($C359="OK",_xlfn.NUMBERVALUE(Plantilla!DM370),"")</f>
        <v/>
      </c>
      <c r="DP359" s="6">
        <f>IF($C359="OK",_xlfn.NUMBERVALUE(Plantilla!DN370),"")</f>
        <v/>
      </c>
      <c r="DQ359" s="6">
        <f>IF($C359="OK",_xlfn.NUMBERVALUE(Plantilla!DO370),"")</f>
        <v/>
      </c>
      <c r="DR359" s="6">
        <f>IF($C359="OK",_xlfn.NUMBERVALUE(Plantilla!DP370),"")</f>
        <v/>
      </c>
      <c r="DS359">
        <f>IF($C359="OK",TEXT(Plantilla!DR370,"#"),"")</f>
        <v/>
      </c>
      <c r="DT359" s="6" t="n"/>
    </row>
    <row r="360">
      <c r="A360">
        <f>IF(Plantilla!$I$6="¡Perfecto!, Guarda el archivo y adjúntalo a tu interfaz de Nómina Electrónica","OK","Error")</f>
        <v/>
      </c>
      <c r="B360">
        <f>IF(Plantilla!$I$6="¡Perfecto!, Guarda el archivo y adjúntalo a tu interfaz de Nómina Electrónica",MID(Plantilla!$D$2,SEARCH("V",Plantilla!$D$2),10),"")</f>
        <v/>
      </c>
      <c r="C360">
        <f>Plantilla!C371</f>
        <v/>
      </c>
      <c r="D360">
        <f>IF($C360="OK",Plantilla!B371,"")</f>
        <v/>
      </c>
      <c r="E360">
        <f>IF($C360="OK",
   VLOOKUP(Plantilla!$E$4,'Tablas '!$AP$4:$AT$6,5,FALSE),
"")</f>
        <v/>
      </c>
      <c r="F360">
        <f>IF($C360="OK",TEXT(Plantilla!D371,"#"),"")</f>
        <v/>
      </c>
      <c r="G360">
        <f>IF($C360="OK",
   VLOOKUP(Plantilla!E371,'Tablas '!$B$4:$C$14,2,FALSE),
"")</f>
        <v/>
      </c>
      <c r="H360">
        <f>IF($C360="OK",TEXT(Plantilla!F371,"#"),"")</f>
        <v/>
      </c>
      <c r="I360">
        <f>IF($C360="OK",TEXT(Plantilla!G371,"#"),"")</f>
        <v/>
      </c>
      <c r="J360">
        <f>IF($C360="OK",TEXT(Plantilla!H371,"#"),"")</f>
        <v/>
      </c>
      <c r="K360">
        <f>IF($C360="OK",TEXT(Plantilla!I371,"#"),"")</f>
        <v/>
      </c>
      <c r="L360">
        <f>IF($C360="OK",TEXT(Plantilla!J371,"#"),"")</f>
        <v/>
      </c>
      <c r="M360">
        <f>IF($C360="OK",TEXT(Plantilla!K371,"#"),"")</f>
        <v/>
      </c>
      <c r="N360">
        <f>IF($C360="OK",
   CONCATENATE(YEAR(Plantilla!L371),"-",TEXT(MONTH(Plantilla!L371),"00"),"-",TEXT(DAY(Plantilla!L371),"00")),
"")</f>
        <v/>
      </c>
      <c r="O360">
        <f>IF($C360="OK",_xlfn.NUMBERVALUE(Plantilla!M371),"")</f>
        <v/>
      </c>
      <c r="P360">
        <f>IF($C360="OK",
   IF(Plantilla!N371&lt;&gt;"",
      CONCATENATE(YEAR(Plantilla!N371),"-",TEXT(MONTH(Plantilla!N371),"00"),"-",TEXT(DAY(Plantilla!N371),"00")),
   ""),
"")</f>
        <v/>
      </c>
      <c r="Q360">
        <f>IF($C360="OK",
   VLOOKUP(Plantilla!O371,'Tablas '!$E$4:$F$19,2,FALSE),
"")</f>
        <v/>
      </c>
      <c r="R360">
        <f>IF($C360="OK",
   VLOOKUP(Plantilla!P371,'Tablas '!$H$4:$I$5,2,FALSE),
"")</f>
        <v/>
      </c>
      <c r="S360">
        <f>IF($C360="OK",
   VLOOKUP(Plantilla!Q371,'Tablas '!$K$4:$L$8,2,FALSE),
"")</f>
        <v/>
      </c>
      <c r="T360">
        <f>IF($C360="OK",
   VLOOKUP(Plantilla!R371,'Tablas '!$AE$4:$AF$6,2,FALSE),
"")</f>
        <v/>
      </c>
      <c r="U360">
        <f>IF($C360="OK",
   VLOOKUP(Plantilla!S371,'Tablas '!$AE$4:$AF$6,2,FALSE),
"")</f>
        <v/>
      </c>
      <c r="V360">
        <f>IF($C360="OK",TEXT(Plantilla!T371,"#"),"")</f>
        <v/>
      </c>
      <c r="W360" s="84">
        <f>IF($C360="OK",
   VLOOKUP(Plantilla!U371,'Tablas '!$AM$4:$AN$1126,2,FALSE),
"")</f>
        <v/>
      </c>
      <c r="X360">
        <f>IF($C360="OK",TEXT(Plantilla!V371,"#"),"")</f>
        <v/>
      </c>
      <c r="Y360">
        <f>IF($C360="OK",
   CONCATENATE(YEAR(Plantilla!W371),"-",TEXT(MONTH(Plantilla!W371),"00"),"-",TEXT(DAY(Plantilla!W371),"00")),
"")</f>
        <v/>
      </c>
      <c r="Z360">
        <f>IF($C360="OK",
   CONCATENATE(YEAR(Plantilla!X371),"-",TEXT(MONTH(Plantilla!X371),"00"),"-",TEXT(DAY(Plantilla!X371),"00")),
"")</f>
        <v/>
      </c>
      <c r="AA360">
        <f>IF($C360="OK",
   TEXT(VLOOKUP(Plantilla!Y371,'Tablas '!$Q$4:$R$9,2,FALSE),"#"),
"")</f>
        <v/>
      </c>
      <c r="AB360">
        <f>IF($C360="OK",
   CONCATENATE(YEAR(Plantilla!Z371),"-",TEXT(MONTH(Plantilla!Z371),"00"),"-",TEXT(DAY(Plantilla!Z371),"00")),
"")</f>
        <v/>
      </c>
      <c r="AC360">
        <f>IF($C360="OK",
   TEXT(VLOOKUP(Plantilla!AA371,'Tablas '!$T$4:$U$13,2,FALSE),"#"),
"")</f>
        <v/>
      </c>
      <c r="AD360">
        <f>IF($C360="OK",TEXT(Plantilla!AB371,"#"),"")</f>
        <v/>
      </c>
      <c r="AE360">
        <f>IF($C360="OK",
   IF(Plantilla!AC371&lt;&gt;"",
      TEXT(VLOOKUP(Plantilla!AC371,'Tablas '!$W$4:$X$7,2,FALSE),"#"),
   ""),
"")</f>
        <v/>
      </c>
      <c r="AF360">
        <f>IF($C360="OK",TEXT(Plantilla!AD371,"#"),"")</f>
        <v/>
      </c>
      <c r="AG360" s="6">
        <f>IF($C360="OK",_xlfn.NUMBERVALUE(Plantilla!AE371),"")</f>
        <v/>
      </c>
      <c r="AH360" s="4">
        <f>IF($C360="OK",_xlfn.NUMBERVALUE(Plantilla!AF371),"")</f>
        <v/>
      </c>
      <c r="AI360" s="6">
        <f>IF($C360="OK",_xlfn.NUMBERVALUE(Plantilla!AG371),"")</f>
        <v/>
      </c>
      <c r="AJ360" s="6">
        <f>IF($C360="OK",_xlfn.NUMBERVALUE(Plantilla!AH371),"")</f>
        <v/>
      </c>
      <c r="AK360" s="6">
        <f>IF($C360="OK",_xlfn.NUMBERVALUE(Plantilla!AI371),"")</f>
        <v/>
      </c>
      <c r="AL360" s="6">
        <f>IF($C360="OK",_xlfn.NUMBERVALUE(Plantilla!AJ371),"")</f>
        <v/>
      </c>
      <c r="AM360" s="4">
        <f>IF($C360="OK",_xlfn.NUMBERVALUE(Plantilla!AK371),"")</f>
        <v/>
      </c>
      <c r="AN360" s="6">
        <f>IF($C360="OK",_xlfn.NUMBERVALUE(Plantilla!AL371),"")</f>
        <v/>
      </c>
      <c r="AO360" s="4">
        <f>IF($C360="OK",_xlfn.NUMBERVALUE(Plantilla!AM371),"")</f>
        <v/>
      </c>
      <c r="AP360" s="6">
        <f>IF($C360="OK",_xlfn.NUMBERVALUE(Plantilla!AN371),"")</f>
        <v/>
      </c>
      <c r="AQ360" s="4">
        <f>IF($C360="OK",_xlfn.NUMBERVALUE(Plantilla!AO371),"")</f>
        <v/>
      </c>
      <c r="AR360" s="6">
        <f>IF($C360="OK",_xlfn.NUMBERVALUE(Plantilla!AP371),"")</f>
        <v/>
      </c>
      <c r="AS360" s="4">
        <f>IF($C360="OK",_xlfn.NUMBERVALUE(Plantilla!AQ371),"")</f>
        <v/>
      </c>
      <c r="AT360" s="6">
        <f>IF($C360="OK",_xlfn.NUMBERVALUE(Plantilla!AR371),"")</f>
        <v/>
      </c>
      <c r="AU360" s="4">
        <f>IF($C360="OK",_xlfn.NUMBERVALUE(Plantilla!AS371),"")</f>
        <v/>
      </c>
      <c r="AV360" s="6">
        <f>IF($C360="OK",_xlfn.NUMBERVALUE(Plantilla!AT371),"")</f>
        <v/>
      </c>
      <c r="AW360" s="4">
        <f>IF($C360="OK",_xlfn.NUMBERVALUE(Plantilla!AU371),"")</f>
        <v/>
      </c>
      <c r="AX360" s="6">
        <f>IF($C360="OK",_xlfn.NUMBERVALUE(Plantilla!AV371),"")</f>
        <v/>
      </c>
      <c r="AY360" s="4">
        <f>IF($C360="OK",_xlfn.NUMBERVALUE(Plantilla!AW371),"")</f>
        <v/>
      </c>
      <c r="AZ360" s="6">
        <f>IF($C360="OK",_xlfn.NUMBERVALUE(Plantilla!AX371),"")</f>
        <v/>
      </c>
      <c r="BA360">
        <f>IF($C360="OK",_xlfn.NUMBERVALUE(Plantilla!AY371),"")</f>
        <v/>
      </c>
      <c r="BB360">
        <f>IF($C360="OK",_xlfn.NUMBERVALUE(Plantilla!AZ371),"")</f>
        <v/>
      </c>
      <c r="BC360" s="4">
        <f>IF($C360="OK",_xlfn.NUMBERVALUE(Plantilla!BA371),"")</f>
        <v/>
      </c>
      <c r="BD360" s="6">
        <f>IF($C360="OK",_xlfn.NUMBERVALUE(Plantilla!BB371),"")</f>
        <v/>
      </c>
      <c r="BE360" s="4">
        <f>IF($C360="OK",_xlfn.NUMBERVALUE(Plantilla!BC371),"")</f>
        <v/>
      </c>
      <c r="BF360" s="6">
        <f>IF($C360="OK",_xlfn.NUMBERVALUE(Plantilla!BD371),"")</f>
        <v/>
      </c>
      <c r="BG360" s="4">
        <f>IF($C360="OK",_xlfn.NUMBERVALUE(Plantilla!BE371),"")</f>
        <v/>
      </c>
      <c r="BH360" s="6">
        <f>IF($C360="OK",_xlfn.NUMBERVALUE(Plantilla!BF371),"")</f>
        <v/>
      </c>
      <c r="BI360" s="110">
        <f>IF($C360="OK",_xlfn.NUMBERVALUE(Plantilla!BG371),"")</f>
        <v/>
      </c>
      <c r="BJ360" s="6">
        <f>IF($C360="OK",_xlfn.NUMBERVALUE(Plantilla!BH371),"")</f>
        <v/>
      </c>
      <c r="BK360" s="109">
        <f>IF($C360="OK",_xlfn.NUMBERVALUE(Plantilla!BI371),"")</f>
        <v/>
      </c>
      <c r="BL360" s="6">
        <f>IF($C360="OK",
   IF(Plantilla!BJ371&lt;&gt;"",
      TEXT(VLOOKUP(Plantilla!BJ371,'Tablas '!$Z$4:$AA$6,2,FALSE),"#"),
   ""),
"")</f>
        <v/>
      </c>
      <c r="BM360" s="4">
        <f>IF($C360="OK",_xlfn.NUMBERVALUE(Plantilla!BK371),"")</f>
        <v/>
      </c>
      <c r="BN360" s="4">
        <f>IF($C360="OK",_xlfn.NUMBERVALUE(Plantilla!BL371),"")</f>
        <v/>
      </c>
      <c r="BO360" s="6">
        <f>IF($C360="OK",_xlfn.NUMBERVALUE(Plantilla!BM371),"")</f>
        <v/>
      </c>
      <c r="BP360" s="4">
        <f>IF($C360="OK",_xlfn.NUMBERVALUE(Plantilla!BN371),"")</f>
        <v/>
      </c>
      <c r="BQ360" s="6">
        <f>IF($C360="OK",_xlfn.NUMBERVALUE(Plantilla!BO371),"")</f>
        <v/>
      </c>
      <c r="BR360" s="4">
        <f>IF($C360="OK",_xlfn.NUMBERVALUE(Plantilla!BP371),"")</f>
        <v/>
      </c>
      <c r="BS360" s="6">
        <f>IF($C360="OK",_xlfn.NUMBERVALUE(Plantilla!BQ371),"")</f>
        <v/>
      </c>
      <c r="BT360" s="4">
        <f>IF($C360="OK",_xlfn.NUMBERVALUE(Plantilla!BR371),"")</f>
        <v/>
      </c>
      <c r="BU360" s="6">
        <f>IF($C360="OK",_xlfn.NUMBERVALUE(Plantilla!BS371),"")</f>
        <v/>
      </c>
      <c r="BV360" s="6">
        <f>IF($C360="OK",_xlfn.NUMBERVALUE(Plantilla!BT371),"")</f>
        <v/>
      </c>
      <c r="BW360" s="6">
        <f>IF($C360="OK",_xlfn.NUMBERVALUE(Plantilla!BU371),"")</f>
        <v/>
      </c>
      <c r="BX360" s="6">
        <f>IF($C360="OK",_xlfn.NUMBERVALUE(Plantilla!BV371),"")</f>
        <v/>
      </c>
      <c r="BY360" s="6">
        <f>IF($C360="OK",_xlfn.NUMBERVALUE(Plantilla!BW371),"")</f>
        <v/>
      </c>
      <c r="BZ360" s="6">
        <f>IF($C360="OK",_xlfn.NUMBERVALUE(Plantilla!BX371),"")</f>
        <v/>
      </c>
      <c r="CA360" s="6">
        <f>IF($C360="OK",_xlfn.NUMBERVALUE(Plantilla!BY371),"")</f>
        <v/>
      </c>
      <c r="CB360" s="6">
        <f>IF($C360="OK",_xlfn.NUMBERVALUE(Plantilla!BZ371),"")</f>
        <v/>
      </c>
      <c r="CC360" s="6">
        <f>IF($C360="OK",_xlfn.NUMBERVALUE(Plantilla!CA371),"")</f>
        <v/>
      </c>
      <c r="CD360" s="6">
        <f>IF($C360="OK",_xlfn.NUMBERVALUE(Plantilla!CB371),"")</f>
        <v/>
      </c>
      <c r="CE360" s="6">
        <f>IF($C360="OK",_xlfn.NUMBERVALUE(Plantilla!CC371),"")</f>
        <v/>
      </c>
      <c r="CF360" s="4">
        <f>IF($C360="OK",_xlfn.NUMBERVALUE(Plantilla!CD371),"")</f>
        <v/>
      </c>
      <c r="CG360" s="6">
        <f>IF($C360="OK",_xlfn.NUMBERVALUE(Plantilla!CE371),"")</f>
        <v/>
      </c>
      <c r="CH360" s="6">
        <f>IF($C360="OK",_xlfn.NUMBERVALUE(Plantilla!CF371),"")</f>
        <v/>
      </c>
      <c r="CI360" s="6">
        <f>IF($C360="OK",_xlfn.NUMBERVALUE(Plantilla!CG371),"")</f>
        <v/>
      </c>
      <c r="CJ360" s="6">
        <f>IF($C360="OK",_xlfn.NUMBERVALUE(Plantilla!CH371),"")</f>
        <v/>
      </c>
      <c r="CK360" s="6">
        <f>IF($C360="OK",_xlfn.NUMBERVALUE(Plantilla!CI371),"")</f>
        <v/>
      </c>
      <c r="CL360" s="6">
        <f>IF($C360="OK",_xlfn.NUMBERVALUE(Plantilla!CJ371),"")</f>
        <v/>
      </c>
      <c r="CM360">
        <f>IF($C360="OK",TEXT(Plantilla!CK371,"#"),"")</f>
        <v/>
      </c>
      <c r="CN360" s="6">
        <f>IF($C360="OK",_xlfn.NUMBERVALUE(Plantilla!CL371),"")</f>
        <v/>
      </c>
      <c r="CO360" s="6">
        <f>IF($C360="OK",_xlfn.NUMBERVALUE(Plantilla!CM371),"")</f>
        <v/>
      </c>
      <c r="CP360" s="110">
        <f>IF($C360="OK",_xlfn.NUMBERVALUE(Plantilla!CN371),"")</f>
        <v/>
      </c>
      <c r="CQ360" s="6">
        <f>IF($C360="OK",_xlfn.NUMBERVALUE(Plantilla!CO371),"")</f>
        <v/>
      </c>
      <c r="CR360" s="109">
        <f>IF($C360="OK",_xlfn.NUMBERVALUE(Plantilla!CP371),"")</f>
        <v/>
      </c>
      <c r="CS360" s="110">
        <f>IF($C360="OK",_xlfn.NUMBERVALUE(Plantilla!CQ371),"")</f>
        <v/>
      </c>
      <c r="CT360" s="6">
        <f>IF($C360="OK",_xlfn.NUMBERVALUE(Plantilla!CR371),"")</f>
        <v/>
      </c>
      <c r="CU360" s="109">
        <f>IF($C360="OK",_xlfn.NUMBERVALUE(Plantilla!CS371),"")</f>
        <v/>
      </c>
      <c r="CV360" s="110">
        <f>IF($C360="OK",_xlfn.NUMBERVALUE(Plantilla!CT371),"")</f>
        <v/>
      </c>
      <c r="CW360" s="6">
        <f>IF($C360="OK",_xlfn.NUMBERVALUE(Plantilla!CU371),"")</f>
        <v/>
      </c>
      <c r="CX360" s="82">
        <f>IF($C360="OK",_xlfn.NUMBERVALUE(Plantilla!CV371),"")</f>
        <v/>
      </c>
      <c r="CY360" s="6">
        <f>IF($C360="OK",_xlfn.NUMBERVALUE(Plantilla!CW371),"")</f>
        <v/>
      </c>
      <c r="CZ360" s="82">
        <f>IF($C360="OK",_xlfn.NUMBERVALUE(Plantilla!CX371),"")</f>
        <v/>
      </c>
      <c r="DA360" s="6">
        <f>IF($C360="OK",_xlfn.NUMBERVALUE(Plantilla!CY371),"")</f>
        <v/>
      </c>
      <c r="DB360" s="109">
        <f>IF($C360="OK",_xlfn.NUMBERVALUE(Plantilla!CZ371),"")</f>
        <v/>
      </c>
      <c r="DC360" s="6">
        <f>IF($C360="OK",_xlfn.NUMBERVALUE(Plantilla!DA371),"")</f>
        <v/>
      </c>
      <c r="DD360" s="6">
        <f>IF($C360="OK",TEXT(Plantilla!DB371,"#"),"")</f>
        <v/>
      </c>
      <c r="DE360" s="6">
        <f>IF($C360="OK",_xlfn.NUMBERVALUE(Plantilla!DC371),"")</f>
        <v/>
      </c>
      <c r="DF360" s="4">
        <f>IF($C360="OK",_xlfn.NUMBERVALUE(Plantilla!DD371),"")</f>
        <v/>
      </c>
      <c r="DG360" s="6">
        <f>IF($C360="OK",_xlfn.NUMBERVALUE(Plantilla!DE371),"")</f>
        <v/>
      </c>
      <c r="DH360" s="6">
        <f>IF($C360="OK",_xlfn.NUMBERVALUE(Plantilla!DF371),"")</f>
        <v/>
      </c>
      <c r="DI360" s="6">
        <f>IF($C360="OK",_xlfn.NUMBERVALUE(Plantilla!DG371),"")</f>
        <v/>
      </c>
      <c r="DJ360" s="6">
        <f>IF($C360="OK",_xlfn.NUMBERVALUE(Plantilla!DH371),"")</f>
        <v/>
      </c>
      <c r="DK360" s="6">
        <f>IF($C360="OK",_xlfn.NUMBERVALUE(Plantilla!DI371),"")</f>
        <v/>
      </c>
      <c r="DL360" s="6">
        <f>IF($C360="OK",_xlfn.NUMBERVALUE(Plantilla!DJ371),"")</f>
        <v/>
      </c>
      <c r="DM360" s="6">
        <f>IF($C360="OK",_xlfn.NUMBERVALUE(Plantilla!DK371),"")</f>
        <v/>
      </c>
      <c r="DN360" s="6">
        <f>IF($C360="OK",_xlfn.NUMBERVALUE(Plantilla!DL371),"")</f>
        <v/>
      </c>
      <c r="DO360" s="6">
        <f>IF($C360="OK",_xlfn.NUMBERVALUE(Plantilla!DM371),"")</f>
        <v/>
      </c>
      <c r="DP360" s="6">
        <f>IF($C360="OK",_xlfn.NUMBERVALUE(Plantilla!DN371),"")</f>
        <v/>
      </c>
      <c r="DQ360" s="6">
        <f>IF($C360="OK",_xlfn.NUMBERVALUE(Plantilla!DO371),"")</f>
        <v/>
      </c>
      <c r="DR360" s="6">
        <f>IF($C360="OK",_xlfn.NUMBERVALUE(Plantilla!DP371),"")</f>
        <v/>
      </c>
      <c r="DS360">
        <f>IF($C360="OK",TEXT(Plantilla!DR371,"#"),"")</f>
        <v/>
      </c>
      <c r="DT360" s="6" t="n"/>
    </row>
    <row r="361">
      <c r="A361">
        <f>IF(Plantilla!$I$6="¡Perfecto!, Guarda el archivo y adjúntalo a tu interfaz de Nómina Electrónica","OK","Error")</f>
        <v/>
      </c>
      <c r="B361">
        <f>IF(Plantilla!$I$6="¡Perfecto!, Guarda el archivo y adjúntalo a tu interfaz de Nómina Electrónica",MID(Plantilla!$D$2,SEARCH("V",Plantilla!$D$2),10),"")</f>
        <v/>
      </c>
      <c r="C361">
        <f>Plantilla!C372</f>
        <v/>
      </c>
      <c r="D361">
        <f>IF($C361="OK",Plantilla!B372,"")</f>
        <v/>
      </c>
      <c r="E361">
        <f>IF($C361="OK",
   VLOOKUP(Plantilla!$E$4,'Tablas '!$AP$4:$AT$6,5,FALSE),
"")</f>
        <v/>
      </c>
      <c r="F361">
        <f>IF($C361="OK",TEXT(Plantilla!D372,"#"),"")</f>
        <v/>
      </c>
      <c r="G361">
        <f>IF($C361="OK",
   VLOOKUP(Plantilla!E372,'Tablas '!$B$4:$C$14,2,FALSE),
"")</f>
        <v/>
      </c>
      <c r="H361">
        <f>IF($C361="OK",TEXT(Plantilla!F372,"#"),"")</f>
        <v/>
      </c>
      <c r="I361">
        <f>IF($C361="OK",TEXT(Plantilla!G372,"#"),"")</f>
        <v/>
      </c>
      <c r="J361">
        <f>IF($C361="OK",TEXT(Plantilla!H372,"#"),"")</f>
        <v/>
      </c>
      <c r="K361">
        <f>IF($C361="OK",TEXT(Plantilla!I372,"#"),"")</f>
        <v/>
      </c>
      <c r="L361">
        <f>IF($C361="OK",TEXT(Plantilla!J372,"#"),"")</f>
        <v/>
      </c>
      <c r="M361">
        <f>IF($C361="OK",TEXT(Plantilla!K372,"#"),"")</f>
        <v/>
      </c>
      <c r="N361">
        <f>IF($C361="OK",
   CONCATENATE(YEAR(Plantilla!L372),"-",TEXT(MONTH(Plantilla!L372),"00"),"-",TEXT(DAY(Plantilla!L372),"00")),
"")</f>
        <v/>
      </c>
      <c r="O361">
        <f>IF($C361="OK",_xlfn.NUMBERVALUE(Plantilla!M372),"")</f>
        <v/>
      </c>
      <c r="P361">
        <f>IF($C361="OK",
   IF(Plantilla!N372&lt;&gt;"",
      CONCATENATE(YEAR(Plantilla!N372),"-",TEXT(MONTH(Plantilla!N372),"00"),"-",TEXT(DAY(Plantilla!N372),"00")),
   ""),
"")</f>
        <v/>
      </c>
      <c r="Q361">
        <f>IF($C361="OK",
   VLOOKUP(Plantilla!O372,'Tablas '!$E$4:$F$19,2,FALSE),
"")</f>
        <v/>
      </c>
      <c r="R361">
        <f>IF($C361="OK",
   VLOOKUP(Plantilla!P372,'Tablas '!$H$4:$I$5,2,FALSE),
"")</f>
        <v/>
      </c>
      <c r="S361">
        <f>IF($C361="OK",
   VLOOKUP(Plantilla!Q372,'Tablas '!$K$4:$L$8,2,FALSE),
"")</f>
        <v/>
      </c>
      <c r="T361">
        <f>IF($C361="OK",
   VLOOKUP(Plantilla!R372,'Tablas '!$AE$4:$AF$6,2,FALSE),
"")</f>
        <v/>
      </c>
      <c r="U361">
        <f>IF($C361="OK",
   VLOOKUP(Plantilla!S372,'Tablas '!$AE$4:$AF$6,2,FALSE),
"")</f>
        <v/>
      </c>
      <c r="V361">
        <f>IF($C361="OK",TEXT(Plantilla!T372,"#"),"")</f>
        <v/>
      </c>
      <c r="W361" s="84">
        <f>IF($C361="OK",
   VLOOKUP(Plantilla!U372,'Tablas '!$AM$4:$AN$1126,2,FALSE),
"")</f>
        <v/>
      </c>
      <c r="X361">
        <f>IF($C361="OK",TEXT(Plantilla!V372,"#"),"")</f>
        <v/>
      </c>
      <c r="Y361">
        <f>IF($C361="OK",
   CONCATENATE(YEAR(Plantilla!W372),"-",TEXT(MONTH(Plantilla!W372),"00"),"-",TEXT(DAY(Plantilla!W372),"00")),
"")</f>
        <v/>
      </c>
      <c r="Z361">
        <f>IF($C361="OK",
   CONCATENATE(YEAR(Plantilla!X372),"-",TEXT(MONTH(Plantilla!X372),"00"),"-",TEXT(DAY(Plantilla!X372),"00")),
"")</f>
        <v/>
      </c>
      <c r="AA361">
        <f>IF($C361="OK",
   TEXT(VLOOKUP(Plantilla!Y372,'Tablas '!$Q$4:$R$9,2,FALSE),"#"),
"")</f>
        <v/>
      </c>
      <c r="AB361">
        <f>IF($C361="OK",
   CONCATENATE(YEAR(Plantilla!Z372),"-",TEXT(MONTH(Plantilla!Z372),"00"),"-",TEXT(DAY(Plantilla!Z372),"00")),
"")</f>
        <v/>
      </c>
      <c r="AC361">
        <f>IF($C361="OK",
   TEXT(VLOOKUP(Plantilla!AA372,'Tablas '!$T$4:$U$13,2,FALSE),"#"),
"")</f>
        <v/>
      </c>
      <c r="AD361">
        <f>IF($C361="OK",TEXT(Plantilla!AB372,"#"),"")</f>
        <v/>
      </c>
      <c r="AE361">
        <f>IF($C361="OK",
   IF(Plantilla!AC372&lt;&gt;"",
      TEXT(VLOOKUP(Plantilla!AC372,'Tablas '!$W$4:$X$7,2,FALSE),"#"),
   ""),
"")</f>
        <v/>
      </c>
      <c r="AF361">
        <f>IF($C361="OK",TEXT(Plantilla!AD372,"#"),"")</f>
        <v/>
      </c>
      <c r="AG361" s="6">
        <f>IF($C361="OK",_xlfn.NUMBERVALUE(Plantilla!AE372),"")</f>
        <v/>
      </c>
      <c r="AH361" s="4">
        <f>IF($C361="OK",_xlfn.NUMBERVALUE(Plantilla!AF372),"")</f>
        <v/>
      </c>
      <c r="AI361" s="6">
        <f>IF($C361="OK",_xlfn.NUMBERVALUE(Plantilla!AG372),"")</f>
        <v/>
      </c>
      <c r="AJ361" s="6">
        <f>IF($C361="OK",_xlfn.NUMBERVALUE(Plantilla!AH372),"")</f>
        <v/>
      </c>
      <c r="AK361" s="6">
        <f>IF($C361="OK",_xlfn.NUMBERVALUE(Plantilla!AI372),"")</f>
        <v/>
      </c>
      <c r="AL361" s="6">
        <f>IF($C361="OK",_xlfn.NUMBERVALUE(Plantilla!AJ372),"")</f>
        <v/>
      </c>
      <c r="AM361" s="4">
        <f>IF($C361="OK",_xlfn.NUMBERVALUE(Plantilla!AK372),"")</f>
        <v/>
      </c>
      <c r="AN361" s="6">
        <f>IF($C361="OK",_xlfn.NUMBERVALUE(Plantilla!AL372),"")</f>
        <v/>
      </c>
      <c r="AO361" s="4">
        <f>IF($C361="OK",_xlfn.NUMBERVALUE(Plantilla!AM372),"")</f>
        <v/>
      </c>
      <c r="AP361" s="6">
        <f>IF($C361="OK",_xlfn.NUMBERVALUE(Plantilla!AN372),"")</f>
        <v/>
      </c>
      <c r="AQ361" s="4">
        <f>IF($C361="OK",_xlfn.NUMBERVALUE(Plantilla!AO372),"")</f>
        <v/>
      </c>
      <c r="AR361" s="6">
        <f>IF($C361="OK",_xlfn.NUMBERVALUE(Plantilla!AP372),"")</f>
        <v/>
      </c>
      <c r="AS361" s="4">
        <f>IF($C361="OK",_xlfn.NUMBERVALUE(Plantilla!AQ372),"")</f>
        <v/>
      </c>
      <c r="AT361" s="6">
        <f>IF($C361="OK",_xlfn.NUMBERVALUE(Plantilla!AR372),"")</f>
        <v/>
      </c>
      <c r="AU361" s="4">
        <f>IF($C361="OK",_xlfn.NUMBERVALUE(Plantilla!AS372),"")</f>
        <v/>
      </c>
      <c r="AV361" s="6">
        <f>IF($C361="OK",_xlfn.NUMBERVALUE(Plantilla!AT372),"")</f>
        <v/>
      </c>
      <c r="AW361" s="4">
        <f>IF($C361="OK",_xlfn.NUMBERVALUE(Plantilla!AU372),"")</f>
        <v/>
      </c>
      <c r="AX361" s="6">
        <f>IF($C361="OK",_xlfn.NUMBERVALUE(Plantilla!AV372),"")</f>
        <v/>
      </c>
      <c r="AY361" s="4">
        <f>IF($C361="OK",_xlfn.NUMBERVALUE(Plantilla!AW372),"")</f>
        <v/>
      </c>
      <c r="AZ361" s="6">
        <f>IF($C361="OK",_xlfn.NUMBERVALUE(Plantilla!AX372),"")</f>
        <v/>
      </c>
      <c r="BA361">
        <f>IF($C361="OK",_xlfn.NUMBERVALUE(Plantilla!AY372),"")</f>
        <v/>
      </c>
      <c r="BB361">
        <f>IF($C361="OK",_xlfn.NUMBERVALUE(Plantilla!AZ372),"")</f>
        <v/>
      </c>
      <c r="BC361" s="4">
        <f>IF($C361="OK",_xlfn.NUMBERVALUE(Plantilla!BA372),"")</f>
        <v/>
      </c>
      <c r="BD361" s="6">
        <f>IF($C361="OK",_xlfn.NUMBERVALUE(Plantilla!BB372),"")</f>
        <v/>
      </c>
      <c r="BE361" s="4">
        <f>IF($C361="OK",_xlfn.NUMBERVALUE(Plantilla!BC372),"")</f>
        <v/>
      </c>
      <c r="BF361" s="6">
        <f>IF($C361="OK",_xlfn.NUMBERVALUE(Plantilla!BD372),"")</f>
        <v/>
      </c>
      <c r="BG361" s="4">
        <f>IF($C361="OK",_xlfn.NUMBERVALUE(Plantilla!BE372),"")</f>
        <v/>
      </c>
      <c r="BH361" s="6">
        <f>IF($C361="OK",_xlfn.NUMBERVALUE(Plantilla!BF372),"")</f>
        <v/>
      </c>
      <c r="BI361" s="110">
        <f>IF($C361="OK",_xlfn.NUMBERVALUE(Plantilla!BG372),"")</f>
        <v/>
      </c>
      <c r="BJ361" s="6">
        <f>IF($C361="OK",_xlfn.NUMBERVALUE(Plantilla!BH372),"")</f>
        <v/>
      </c>
      <c r="BK361" s="109">
        <f>IF($C361="OK",_xlfn.NUMBERVALUE(Plantilla!BI372),"")</f>
        <v/>
      </c>
      <c r="BL361" s="6">
        <f>IF($C361="OK",
   IF(Plantilla!BJ372&lt;&gt;"",
      TEXT(VLOOKUP(Plantilla!BJ372,'Tablas '!$Z$4:$AA$6,2,FALSE),"#"),
   ""),
"")</f>
        <v/>
      </c>
      <c r="BM361" s="4">
        <f>IF($C361="OK",_xlfn.NUMBERVALUE(Plantilla!BK372),"")</f>
        <v/>
      </c>
      <c r="BN361" s="4">
        <f>IF($C361="OK",_xlfn.NUMBERVALUE(Plantilla!BL372),"")</f>
        <v/>
      </c>
      <c r="BO361" s="6">
        <f>IF($C361="OK",_xlfn.NUMBERVALUE(Plantilla!BM372),"")</f>
        <v/>
      </c>
      <c r="BP361" s="4">
        <f>IF($C361="OK",_xlfn.NUMBERVALUE(Plantilla!BN372),"")</f>
        <v/>
      </c>
      <c r="BQ361" s="6">
        <f>IF($C361="OK",_xlfn.NUMBERVALUE(Plantilla!BO372),"")</f>
        <v/>
      </c>
      <c r="BR361" s="4">
        <f>IF($C361="OK",_xlfn.NUMBERVALUE(Plantilla!BP372),"")</f>
        <v/>
      </c>
      <c r="BS361" s="6">
        <f>IF($C361="OK",_xlfn.NUMBERVALUE(Plantilla!BQ372),"")</f>
        <v/>
      </c>
      <c r="BT361" s="4">
        <f>IF($C361="OK",_xlfn.NUMBERVALUE(Plantilla!BR372),"")</f>
        <v/>
      </c>
      <c r="BU361" s="6">
        <f>IF($C361="OK",_xlfn.NUMBERVALUE(Plantilla!BS372),"")</f>
        <v/>
      </c>
      <c r="BV361" s="6">
        <f>IF($C361="OK",_xlfn.NUMBERVALUE(Plantilla!BT372),"")</f>
        <v/>
      </c>
      <c r="BW361" s="6">
        <f>IF($C361="OK",_xlfn.NUMBERVALUE(Plantilla!BU372),"")</f>
        <v/>
      </c>
      <c r="BX361" s="6">
        <f>IF($C361="OK",_xlfn.NUMBERVALUE(Plantilla!BV372),"")</f>
        <v/>
      </c>
      <c r="BY361" s="6">
        <f>IF($C361="OK",_xlfn.NUMBERVALUE(Plantilla!BW372),"")</f>
        <v/>
      </c>
      <c r="BZ361" s="6">
        <f>IF($C361="OK",_xlfn.NUMBERVALUE(Plantilla!BX372),"")</f>
        <v/>
      </c>
      <c r="CA361" s="6">
        <f>IF($C361="OK",_xlfn.NUMBERVALUE(Plantilla!BY372),"")</f>
        <v/>
      </c>
      <c r="CB361" s="6">
        <f>IF($C361="OK",_xlfn.NUMBERVALUE(Plantilla!BZ372),"")</f>
        <v/>
      </c>
      <c r="CC361" s="6">
        <f>IF($C361="OK",_xlfn.NUMBERVALUE(Plantilla!CA372),"")</f>
        <v/>
      </c>
      <c r="CD361" s="6">
        <f>IF($C361="OK",_xlfn.NUMBERVALUE(Plantilla!CB372),"")</f>
        <v/>
      </c>
      <c r="CE361" s="6">
        <f>IF($C361="OK",_xlfn.NUMBERVALUE(Plantilla!CC372),"")</f>
        <v/>
      </c>
      <c r="CF361" s="4">
        <f>IF($C361="OK",_xlfn.NUMBERVALUE(Plantilla!CD372),"")</f>
        <v/>
      </c>
      <c r="CG361" s="6">
        <f>IF($C361="OK",_xlfn.NUMBERVALUE(Plantilla!CE372),"")</f>
        <v/>
      </c>
      <c r="CH361" s="6">
        <f>IF($C361="OK",_xlfn.NUMBERVALUE(Plantilla!CF372),"")</f>
        <v/>
      </c>
      <c r="CI361" s="6">
        <f>IF($C361="OK",_xlfn.NUMBERVALUE(Plantilla!CG372),"")</f>
        <v/>
      </c>
      <c r="CJ361" s="6">
        <f>IF($C361="OK",_xlfn.NUMBERVALUE(Plantilla!CH372),"")</f>
        <v/>
      </c>
      <c r="CK361" s="6">
        <f>IF($C361="OK",_xlfn.NUMBERVALUE(Plantilla!CI372),"")</f>
        <v/>
      </c>
      <c r="CL361" s="6">
        <f>IF($C361="OK",_xlfn.NUMBERVALUE(Plantilla!CJ372),"")</f>
        <v/>
      </c>
      <c r="CM361">
        <f>IF($C361="OK",TEXT(Plantilla!CK372,"#"),"")</f>
        <v/>
      </c>
      <c r="CN361" s="6">
        <f>IF($C361="OK",_xlfn.NUMBERVALUE(Plantilla!CL372),"")</f>
        <v/>
      </c>
      <c r="CO361" s="6">
        <f>IF($C361="OK",_xlfn.NUMBERVALUE(Plantilla!CM372),"")</f>
        <v/>
      </c>
      <c r="CP361" s="110">
        <f>IF($C361="OK",_xlfn.NUMBERVALUE(Plantilla!CN372),"")</f>
        <v/>
      </c>
      <c r="CQ361" s="6">
        <f>IF($C361="OK",_xlfn.NUMBERVALUE(Plantilla!CO372),"")</f>
        <v/>
      </c>
      <c r="CR361" s="109">
        <f>IF($C361="OK",_xlfn.NUMBERVALUE(Plantilla!CP372),"")</f>
        <v/>
      </c>
      <c r="CS361" s="110">
        <f>IF($C361="OK",_xlfn.NUMBERVALUE(Plantilla!CQ372),"")</f>
        <v/>
      </c>
      <c r="CT361" s="6">
        <f>IF($C361="OK",_xlfn.NUMBERVALUE(Plantilla!CR372),"")</f>
        <v/>
      </c>
      <c r="CU361" s="109">
        <f>IF($C361="OK",_xlfn.NUMBERVALUE(Plantilla!CS372),"")</f>
        <v/>
      </c>
      <c r="CV361" s="110">
        <f>IF($C361="OK",_xlfn.NUMBERVALUE(Plantilla!CT372),"")</f>
        <v/>
      </c>
      <c r="CW361" s="6">
        <f>IF($C361="OK",_xlfn.NUMBERVALUE(Plantilla!CU372),"")</f>
        <v/>
      </c>
      <c r="CX361" s="82">
        <f>IF($C361="OK",_xlfn.NUMBERVALUE(Plantilla!CV372),"")</f>
        <v/>
      </c>
      <c r="CY361" s="6">
        <f>IF($C361="OK",_xlfn.NUMBERVALUE(Plantilla!CW372),"")</f>
        <v/>
      </c>
      <c r="CZ361" s="82">
        <f>IF($C361="OK",_xlfn.NUMBERVALUE(Plantilla!CX372),"")</f>
        <v/>
      </c>
      <c r="DA361" s="6">
        <f>IF($C361="OK",_xlfn.NUMBERVALUE(Plantilla!CY372),"")</f>
        <v/>
      </c>
      <c r="DB361" s="109">
        <f>IF($C361="OK",_xlfn.NUMBERVALUE(Plantilla!CZ372),"")</f>
        <v/>
      </c>
      <c r="DC361" s="6">
        <f>IF($C361="OK",_xlfn.NUMBERVALUE(Plantilla!DA372),"")</f>
        <v/>
      </c>
      <c r="DD361" s="6">
        <f>IF($C361="OK",TEXT(Plantilla!DB372,"#"),"")</f>
        <v/>
      </c>
      <c r="DE361" s="6">
        <f>IF($C361="OK",_xlfn.NUMBERVALUE(Plantilla!DC372),"")</f>
        <v/>
      </c>
      <c r="DF361" s="4">
        <f>IF($C361="OK",_xlfn.NUMBERVALUE(Plantilla!DD372),"")</f>
        <v/>
      </c>
      <c r="DG361" s="6">
        <f>IF($C361="OK",_xlfn.NUMBERVALUE(Plantilla!DE372),"")</f>
        <v/>
      </c>
      <c r="DH361" s="6">
        <f>IF($C361="OK",_xlfn.NUMBERVALUE(Plantilla!DF372),"")</f>
        <v/>
      </c>
      <c r="DI361" s="6">
        <f>IF($C361="OK",_xlfn.NUMBERVALUE(Plantilla!DG372),"")</f>
        <v/>
      </c>
      <c r="DJ361" s="6">
        <f>IF($C361="OK",_xlfn.NUMBERVALUE(Plantilla!DH372),"")</f>
        <v/>
      </c>
      <c r="DK361" s="6">
        <f>IF($C361="OK",_xlfn.NUMBERVALUE(Plantilla!DI372),"")</f>
        <v/>
      </c>
      <c r="DL361" s="6">
        <f>IF($C361="OK",_xlfn.NUMBERVALUE(Plantilla!DJ372),"")</f>
        <v/>
      </c>
      <c r="DM361" s="6">
        <f>IF($C361="OK",_xlfn.NUMBERVALUE(Plantilla!DK372),"")</f>
        <v/>
      </c>
      <c r="DN361" s="6">
        <f>IF($C361="OK",_xlfn.NUMBERVALUE(Plantilla!DL372),"")</f>
        <v/>
      </c>
      <c r="DO361" s="6">
        <f>IF($C361="OK",_xlfn.NUMBERVALUE(Plantilla!DM372),"")</f>
        <v/>
      </c>
      <c r="DP361" s="6">
        <f>IF($C361="OK",_xlfn.NUMBERVALUE(Plantilla!DN372),"")</f>
        <v/>
      </c>
      <c r="DQ361" s="6">
        <f>IF($C361="OK",_xlfn.NUMBERVALUE(Plantilla!DO372),"")</f>
        <v/>
      </c>
      <c r="DR361" s="6">
        <f>IF($C361="OK",_xlfn.NUMBERVALUE(Plantilla!DP372),"")</f>
        <v/>
      </c>
      <c r="DS361">
        <f>IF($C361="OK",TEXT(Plantilla!DR372,"#"),"")</f>
        <v/>
      </c>
      <c r="DT361" s="6" t="n"/>
    </row>
    <row r="362">
      <c r="A362">
        <f>IF(Plantilla!$I$6="¡Perfecto!, Guarda el archivo y adjúntalo a tu interfaz de Nómina Electrónica","OK","Error")</f>
        <v/>
      </c>
      <c r="B362">
        <f>IF(Plantilla!$I$6="¡Perfecto!, Guarda el archivo y adjúntalo a tu interfaz de Nómina Electrónica",MID(Plantilla!$D$2,SEARCH("V",Plantilla!$D$2),10),"")</f>
        <v/>
      </c>
      <c r="C362">
        <f>Plantilla!C373</f>
        <v/>
      </c>
      <c r="D362">
        <f>IF($C362="OK",Plantilla!B373,"")</f>
        <v/>
      </c>
      <c r="E362">
        <f>IF($C362="OK",
   VLOOKUP(Plantilla!$E$4,'Tablas '!$AP$4:$AT$6,5,FALSE),
"")</f>
        <v/>
      </c>
      <c r="F362">
        <f>IF($C362="OK",TEXT(Plantilla!D373,"#"),"")</f>
        <v/>
      </c>
      <c r="G362">
        <f>IF($C362="OK",
   VLOOKUP(Plantilla!E373,'Tablas '!$B$4:$C$14,2,FALSE),
"")</f>
        <v/>
      </c>
      <c r="H362">
        <f>IF($C362="OK",TEXT(Plantilla!F373,"#"),"")</f>
        <v/>
      </c>
      <c r="I362">
        <f>IF($C362="OK",TEXT(Plantilla!G373,"#"),"")</f>
        <v/>
      </c>
      <c r="J362">
        <f>IF($C362="OK",TEXT(Plantilla!H373,"#"),"")</f>
        <v/>
      </c>
      <c r="K362">
        <f>IF($C362="OK",TEXT(Plantilla!I373,"#"),"")</f>
        <v/>
      </c>
      <c r="L362">
        <f>IF($C362="OK",TEXT(Plantilla!J373,"#"),"")</f>
        <v/>
      </c>
      <c r="M362">
        <f>IF($C362="OK",TEXT(Plantilla!K373,"#"),"")</f>
        <v/>
      </c>
      <c r="N362">
        <f>IF($C362="OK",
   CONCATENATE(YEAR(Plantilla!L373),"-",TEXT(MONTH(Plantilla!L373),"00"),"-",TEXT(DAY(Plantilla!L373),"00")),
"")</f>
        <v/>
      </c>
      <c r="O362">
        <f>IF($C362="OK",_xlfn.NUMBERVALUE(Plantilla!M373),"")</f>
        <v/>
      </c>
      <c r="P362">
        <f>IF($C362="OK",
   IF(Plantilla!N373&lt;&gt;"",
      CONCATENATE(YEAR(Plantilla!N373),"-",TEXT(MONTH(Plantilla!N373),"00"),"-",TEXT(DAY(Plantilla!N373),"00")),
   ""),
"")</f>
        <v/>
      </c>
      <c r="Q362">
        <f>IF($C362="OK",
   VLOOKUP(Plantilla!O373,'Tablas '!$E$4:$F$19,2,FALSE),
"")</f>
        <v/>
      </c>
      <c r="R362">
        <f>IF($C362="OK",
   VLOOKUP(Plantilla!P373,'Tablas '!$H$4:$I$5,2,FALSE),
"")</f>
        <v/>
      </c>
      <c r="S362">
        <f>IF($C362="OK",
   VLOOKUP(Plantilla!Q373,'Tablas '!$K$4:$L$8,2,FALSE),
"")</f>
        <v/>
      </c>
      <c r="T362">
        <f>IF($C362="OK",
   VLOOKUP(Plantilla!R373,'Tablas '!$AE$4:$AF$6,2,FALSE),
"")</f>
        <v/>
      </c>
      <c r="U362">
        <f>IF($C362="OK",
   VLOOKUP(Plantilla!S373,'Tablas '!$AE$4:$AF$6,2,FALSE),
"")</f>
        <v/>
      </c>
      <c r="V362">
        <f>IF($C362="OK",TEXT(Plantilla!T373,"#"),"")</f>
        <v/>
      </c>
      <c r="W362" s="84">
        <f>IF($C362="OK",
   VLOOKUP(Plantilla!U373,'Tablas '!$AM$4:$AN$1126,2,FALSE),
"")</f>
        <v/>
      </c>
      <c r="X362">
        <f>IF($C362="OK",TEXT(Plantilla!V373,"#"),"")</f>
        <v/>
      </c>
      <c r="Y362">
        <f>IF($C362="OK",
   CONCATENATE(YEAR(Plantilla!W373),"-",TEXT(MONTH(Plantilla!W373),"00"),"-",TEXT(DAY(Plantilla!W373),"00")),
"")</f>
        <v/>
      </c>
      <c r="Z362">
        <f>IF($C362="OK",
   CONCATENATE(YEAR(Plantilla!X373),"-",TEXT(MONTH(Plantilla!X373),"00"),"-",TEXT(DAY(Plantilla!X373),"00")),
"")</f>
        <v/>
      </c>
      <c r="AA362">
        <f>IF($C362="OK",
   TEXT(VLOOKUP(Plantilla!Y373,'Tablas '!$Q$4:$R$9,2,FALSE),"#"),
"")</f>
        <v/>
      </c>
      <c r="AB362">
        <f>IF($C362="OK",
   CONCATENATE(YEAR(Plantilla!Z373),"-",TEXT(MONTH(Plantilla!Z373),"00"),"-",TEXT(DAY(Plantilla!Z373),"00")),
"")</f>
        <v/>
      </c>
      <c r="AC362">
        <f>IF($C362="OK",
   TEXT(VLOOKUP(Plantilla!AA373,'Tablas '!$T$4:$U$13,2,FALSE),"#"),
"")</f>
        <v/>
      </c>
      <c r="AD362">
        <f>IF($C362="OK",TEXT(Plantilla!AB373,"#"),"")</f>
        <v/>
      </c>
      <c r="AE362">
        <f>IF($C362="OK",
   IF(Plantilla!AC373&lt;&gt;"",
      TEXT(VLOOKUP(Plantilla!AC373,'Tablas '!$W$4:$X$7,2,FALSE),"#"),
   ""),
"")</f>
        <v/>
      </c>
      <c r="AF362">
        <f>IF($C362="OK",TEXT(Plantilla!AD373,"#"),"")</f>
        <v/>
      </c>
      <c r="AG362" s="6">
        <f>IF($C362="OK",_xlfn.NUMBERVALUE(Plantilla!AE373),"")</f>
        <v/>
      </c>
      <c r="AH362" s="4">
        <f>IF($C362="OK",_xlfn.NUMBERVALUE(Plantilla!AF373),"")</f>
        <v/>
      </c>
      <c r="AI362" s="6">
        <f>IF($C362="OK",_xlfn.NUMBERVALUE(Plantilla!AG373),"")</f>
        <v/>
      </c>
      <c r="AJ362" s="6">
        <f>IF($C362="OK",_xlfn.NUMBERVALUE(Plantilla!AH373),"")</f>
        <v/>
      </c>
      <c r="AK362" s="6">
        <f>IF($C362="OK",_xlfn.NUMBERVALUE(Plantilla!AI373),"")</f>
        <v/>
      </c>
      <c r="AL362" s="6">
        <f>IF($C362="OK",_xlfn.NUMBERVALUE(Plantilla!AJ373),"")</f>
        <v/>
      </c>
      <c r="AM362" s="4">
        <f>IF($C362="OK",_xlfn.NUMBERVALUE(Plantilla!AK373),"")</f>
        <v/>
      </c>
      <c r="AN362" s="6">
        <f>IF($C362="OK",_xlfn.NUMBERVALUE(Plantilla!AL373),"")</f>
        <v/>
      </c>
      <c r="AO362" s="4">
        <f>IF($C362="OK",_xlfn.NUMBERVALUE(Plantilla!AM373),"")</f>
        <v/>
      </c>
      <c r="AP362" s="6">
        <f>IF($C362="OK",_xlfn.NUMBERVALUE(Plantilla!AN373),"")</f>
        <v/>
      </c>
      <c r="AQ362" s="4">
        <f>IF($C362="OK",_xlfn.NUMBERVALUE(Plantilla!AO373),"")</f>
        <v/>
      </c>
      <c r="AR362" s="6">
        <f>IF($C362="OK",_xlfn.NUMBERVALUE(Plantilla!AP373),"")</f>
        <v/>
      </c>
      <c r="AS362" s="4">
        <f>IF($C362="OK",_xlfn.NUMBERVALUE(Plantilla!AQ373),"")</f>
        <v/>
      </c>
      <c r="AT362" s="6">
        <f>IF($C362="OK",_xlfn.NUMBERVALUE(Plantilla!AR373),"")</f>
        <v/>
      </c>
      <c r="AU362" s="4">
        <f>IF($C362="OK",_xlfn.NUMBERVALUE(Plantilla!AS373),"")</f>
        <v/>
      </c>
      <c r="AV362" s="6">
        <f>IF($C362="OK",_xlfn.NUMBERVALUE(Plantilla!AT373),"")</f>
        <v/>
      </c>
      <c r="AW362" s="4">
        <f>IF($C362="OK",_xlfn.NUMBERVALUE(Plantilla!AU373),"")</f>
        <v/>
      </c>
      <c r="AX362" s="6">
        <f>IF($C362="OK",_xlfn.NUMBERVALUE(Plantilla!AV373),"")</f>
        <v/>
      </c>
      <c r="AY362" s="4">
        <f>IF($C362="OK",_xlfn.NUMBERVALUE(Plantilla!AW373),"")</f>
        <v/>
      </c>
      <c r="AZ362" s="6">
        <f>IF($C362="OK",_xlfn.NUMBERVALUE(Plantilla!AX373),"")</f>
        <v/>
      </c>
      <c r="BA362">
        <f>IF($C362="OK",_xlfn.NUMBERVALUE(Plantilla!AY373),"")</f>
        <v/>
      </c>
      <c r="BB362">
        <f>IF($C362="OK",_xlfn.NUMBERVALUE(Plantilla!AZ373),"")</f>
        <v/>
      </c>
      <c r="BC362" s="4">
        <f>IF($C362="OK",_xlfn.NUMBERVALUE(Plantilla!BA373),"")</f>
        <v/>
      </c>
      <c r="BD362" s="6">
        <f>IF($C362="OK",_xlfn.NUMBERVALUE(Plantilla!BB373),"")</f>
        <v/>
      </c>
      <c r="BE362" s="4">
        <f>IF($C362="OK",_xlfn.NUMBERVALUE(Plantilla!BC373),"")</f>
        <v/>
      </c>
      <c r="BF362" s="6">
        <f>IF($C362="OK",_xlfn.NUMBERVALUE(Plantilla!BD373),"")</f>
        <v/>
      </c>
      <c r="BG362" s="4">
        <f>IF($C362="OK",_xlfn.NUMBERVALUE(Plantilla!BE373),"")</f>
        <v/>
      </c>
      <c r="BH362" s="6">
        <f>IF($C362="OK",_xlfn.NUMBERVALUE(Plantilla!BF373),"")</f>
        <v/>
      </c>
      <c r="BI362" s="110">
        <f>IF($C362="OK",_xlfn.NUMBERVALUE(Plantilla!BG373),"")</f>
        <v/>
      </c>
      <c r="BJ362" s="6">
        <f>IF($C362="OK",_xlfn.NUMBERVALUE(Plantilla!BH373),"")</f>
        <v/>
      </c>
      <c r="BK362" s="109">
        <f>IF($C362="OK",_xlfn.NUMBERVALUE(Plantilla!BI373),"")</f>
        <v/>
      </c>
      <c r="BL362" s="6">
        <f>IF($C362="OK",
   IF(Plantilla!BJ373&lt;&gt;"",
      TEXT(VLOOKUP(Plantilla!BJ373,'Tablas '!$Z$4:$AA$6,2,FALSE),"#"),
   ""),
"")</f>
        <v/>
      </c>
      <c r="BM362" s="4">
        <f>IF($C362="OK",_xlfn.NUMBERVALUE(Plantilla!BK373),"")</f>
        <v/>
      </c>
      <c r="BN362" s="4">
        <f>IF($C362="OK",_xlfn.NUMBERVALUE(Plantilla!BL373),"")</f>
        <v/>
      </c>
      <c r="BO362" s="6">
        <f>IF($C362="OK",_xlfn.NUMBERVALUE(Plantilla!BM373),"")</f>
        <v/>
      </c>
      <c r="BP362" s="4">
        <f>IF($C362="OK",_xlfn.NUMBERVALUE(Plantilla!BN373),"")</f>
        <v/>
      </c>
      <c r="BQ362" s="6">
        <f>IF($C362="OK",_xlfn.NUMBERVALUE(Plantilla!BO373),"")</f>
        <v/>
      </c>
      <c r="BR362" s="4">
        <f>IF($C362="OK",_xlfn.NUMBERVALUE(Plantilla!BP373),"")</f>
        <v/>
      </c>
      <c r="BS362" s="6">
        <f>IF($C362="OK",_xlfn.NUMBERVALUE(Plantilla!BQ373),"")</f>
        <v/>
      </c>
      <c r="BT362" s="4">
        <f>IF($C362="OK",_xlfn.NUMBERVALUE(Plantilla!BR373),"")</f>
        <v/>
      </c>
      <c r="BU362" s="6">
        <f>IF($C362="OK",_xlfn.NUMBERVALUE(Plantilla!BS373),"")</f>
        <v/>
      </c>
      <c r="BV362" s="6">
        <f>IF($C362="OK",_xlfn.NUMBERVALUE(Plantilla!BT373),"")</f>
        <v/>
      </c>
      <c r="BW362" s="6">
        <f>IF($C362="OK",_xlfn.NUMBERVALUE(Plantilla!BU373),"")</f>
        <v/>
      </c>
      <c r="BX362" s="6">
        <f>IF($C362="OK",_xlfn.NUMBERVALUE(Plantilla!BV373),"")</f>
        <v/>
      </c>
      <c r="BY362" s="6">
        <f>IF($C362="OK",_xlfn.NUMBERVALUE(Plantilla!BW373),"")</f>
        <v/>
      </c>
      <c r="BZ362" s="6">
        <f>IF($C362="OK",_xlfn.NUMBERVALUE(Plantilla!BX373),"")</f>
        <v/>
      </c>
      <c r="CA362" s="6">
        <f>IF($C362="OK",_xlfn.NUMBERVALUE(Plantilla!BY373),"")</f>
        <v/>
      </c>
      <c r="CB362" s="6">
        <f>IF($C362="OK",_xlfn.NUMBERVALUE(Plantilla!BZ373),"")</f>
        <v/>
      </c>
      <c r="CC362" s="6">
        <f>IF($C362="OK",_xlfn.NUMBERVALUE(Plantilla!CA373),"")</f>
        <v/>
      </c>
      <c r="CD362" s="6">
        <f>IF($C362="OK",_xlfn.NUMBERVALUE(Plantilla!CB373),"")</f>
        <v/>
      </c>
      <c r="CE362" s="6">
        <f>IF($C362="OK",_xlfn.NUMBERVALUE(Plantilla!CC373),"")</f>
        <v/>
      </c>
      <c r="CF362" s="4">
        <f>IF($C362="OK",_xlfn.NUMBERVALUE(Plantilla!CD373),"")</f>
        <v/>
      </c>
      <c r="CG362" s="6">
        <f>IF($C362="OK",_xlfn.NUMBERVALUE(Plantilla!CE373),"")</f>
        <v/>
      </c>
      <c r="CH362" s="6">
        <f>IF($C362="OK",_xlfn.NUMBERVALUE(Plantilla!CF373),"")</f>
        <v/>
      </c>
      <c r="CI362" s="6">
        <f>IF($C362="OK",_xlfn.NUMBERVALUE(Plantilla!CG373),"")</f>
        <v/>
      </c>
      <c r="CJ362" s="6">
        <f>IF($C362="OK",_xlfn.NUMBERVALUE(Plantilla!CH373),"")</f>
        <v/>
      </c>
      <c r="CK362" s="6">
        <f>IF($C362="OK",_xlfn.NUMBERVALUE(Plantilla!CI373),"")</f>
        <v/>
      </c>
      <c r="CL362" s="6">
        <f>IF($C362="OK",_xlfn.NUMBERVALUE(Plantilla!CJ373),"")</f>
        <v/>
      </c>
      <c r="CM362">
        <f>IF($C362="OK",TEXT(Plantilla!CK373,"#"),"")</f>
        <v/>
      </c>
      <c r="CN362" s="6">
        <f>IF($C362="OK",_xlfn.NUMBERVALUE(Plantilla!CL373),"")</f>
        <v/>
      </c>
      <c r="CO362" s="6">
        <f>IF($C362="OK",_xlfn.NUMBERVALUE(Plantilla!CM373),"")</f>
        <v/>
      </c>
      <c r="CP362" s="110">
        <f>IF($C362="OK",_xlfn.NUMBERVALUE(Plantilla!CN373),"")</f>
        <v/>
      </c>
      <c r="CQ362" s="6">
        <f>IF($C362="OK",_xlfn.NUMBERVALUE(Plantilla!CO373),"")</f>
        <v/>
      </c>
      <c r="CR362" s="109">
        <f>IF($C362="OK",_xlfn.NUMBERVALUE(Plantilla!CP373),"")</f>
        <v/>
      </c>
      <c r="CS362" s="110">
        <f>IF($C362="OK",_xlfn.NUMBERVALUE(Plantilla!CQ373),"")</f>
        <v/>
      </c>
      <c r="CT362" s="6">
        <f>IF($C362="OK",_xlfn.NUMBERVALUE(Plantilla!CR373),"")</f>
        <v/>
      </c>
      <c r="CU362" s="109">
        <f>IF($C362="OK",_xlfn.NUMBERVALUE(Plantilla!CS373),"")</f>
        <v/>
      </c>
      <c r="CV362" s="110">
        <f>IF($C362="OK",_xlfn.NUMBERVALUE(Plantilla!CT373),"")</f>
        <v/>
      </c>
      <c r="CW362" s="6">
        <f>IF($C362="OK",_xlfn.NUMBERVALUE(Plantilla!CU373),"")</f>
        <v/>
      </c>
      <c r="CX362" s="82">
        <f>IF($C362="OK",_xlfn.NUMBERVALUE(Plantilla!CV373),"")</f>
        <v/>
      </c>
      <c r="CY362" s="6">
        <f>IF($C362="OK",_xlfn.NUMBERVALUE(Plantilla!CW373),"")</f>
        <v/>
      </c>
      <c r="CZ362" s="82">
        <f>IF($C362="OK",_xlfn.NUMBERVALUE(Plantilla!CX373),"")</f>
        <v/>
      </c>
      <c r="DA362" s="6">
        <f>IF($C362="OK",_xlfn.NUMBERVALUE(Plantilla!CY373),"")</f>
        <v/>
      </c>
      <c r="DB362" s="109">
        <f>IF($C362="OK",_xlfn.NUMBERVALUE(Plantilla!CZ373),"")</f>
        <v/>
      </c>
      <c r="DC362" s="6">
        <f>IF($C362="OK",_xlfn.NUMBERVALUE(Plantilla!DA373),"")</f>
        <v/>
      </c>
      <c r="DD362" s="6">
        <f>IF($C362="OK",TEXT(Plantilla!DB373,"#"),"")</f>
        <v/>
      </c>
      <c r="DE362" s="6">
        <f>IF($C362="OK",_xlfn.NUMBERVALUE(Plantilla!DC373),"")</f>
        <v/>
      </c>
      <c r="DF362" s="4">
        <f>IF($C362="OK",_xlfn.NUMBERVALUE(Plantilla!DD373),"")</f>
        <v/>
      </c>
      <c r="DG362" s="6">
        <f>IF($C362="OK",_xlfn.NUMBERVALUE(Plantilla!DE373),"")</f>
        <v/>
      </c>
      <c r="DH362" s="6">
        <f>IF($C362="OK",_xlfn.NUMBERVALUE(Plantilla!DF373),"")</f>
        <v/>
      </c>
      <c r="DI362" s="6">
        <f>IF($C362="OK",_xlfn.NUMBERVALUE(Plantilla!DG373),"")</f>
        <v/>
      </c>
      <c r="DJ362" s="6">
        <f>IF($C362="OK",_xlfn.NUMBERVALUE(Plantilla!DH373),"")</f>
        <v/>
      </c>
      <c r="DK362" s="6">
        <f>IF($C362="OK",_xlfn.NUMBERVALUE(Plantilla!DI373),"")</f>
        <v/>
      </c>
      <c r="DL362" s="6">
        <f>IF($C362="OK",_xlfn.NUMBERVALUE(Plantilla!DJ373),"")</f>
        <v/>
      </c>
      <c r="DM362" s="6">
        <f>IF($C362="OK",_xlfn.NUMBERVALUE(Plantilla!DK373),"")</f>
        <v/>
      </c>
      <c r="DN362" s="6">
        <f>IF($C362="OK",_xlfn.NUMBERVALUE(Plantilla!DL373),"")</f>
        <v/>
      </c>
      <c r="DO362" s="6">
        <f>IF($C362="OK",_xlfn.NUMBERVALUE(Plantilla!DM373),"")</f>
        <v/>
      </c>
      <c r="DP362" s="6">
        <f>IF($C362="OK",_xlfn.NUMBERVALUE(Plantilla!DN373),"")</f>
        <v/>
      </c>
      <c r="DQ362" s="6">
        <f>IF($C362="OK",_xlfn.NUMBERVALUE(Plantilla!DO373),"")</f>
        <v/>
      </c>
      <c r="DR362" s="6">
        <f>IF($C362="OK",_xlfn.NUMBERVALUE(Plantilla!DP373),"")</f>
        <v/>
      </c>
      <c r="DS362">
        <f>IF($C362="OK",TEXT(Plantilla!DR373,"#"),"")</f>
        <v/>
      </c>
      <c r="DT362" s="6" t="n"/>
    </row>
    <row r="363">
      <c r="A363">
        <f>IF(Plantilla!$I$6="¡Perfecto!, Guarda el archivo y adjúntalo a tu interfaz de Nómina Electrónica","OK","Error")</f>
        <v/>
      </c>
      <c r="B363">
        <f>IF(Plantilla!$I$6="¡Perfecto!, Guarda el archivo y adjúntalo a tu interfaz de Nómina Electrónica",MID(Plantilla!$D$2,SEARCH("V",Plantilla!$D$2),10),"")</f>
        <v/>
      </c>
      <c r="C363">
        <f>Plantilla!C374</f>
        <v/>
      </c>
      <c r="D363">
        <f>IF($C363="OK",Plantilla!B374,"")</f>
        <v/>
      </c>
      <c r="E363">
        <f>IF($C363="OK",
   VLOOKUP(Plantilla!$E$4,'Tablas '!$AP$4:$AT$6,5,FALSE),
"")</f>
        <v/>
      </c>
      <c r="F363">
        <f>IF($C363="OK",TEXT(Plantilla!D374,"#"),"")</f>
        <v/>
      </c>
      <c r="G363">
        <f>IF($C363="OK",
   VLOOKUP(Plantilla!E374,'Tablas '!$B$4:$C$14,2,FALSE),
"")</f>
        <v/>
      </c>
      <c r="H363">
        <f>IF($C363="OK",TEXT(Plantilla!F374,"#"),"")</f>
        <v/>
      </c>
      <c r="I363">
        <f>IF($C363="OK",TEXT(Plantilla!G374,"#"),"")</f>
        <v/>
      </c>
      <c r="J363">
        <f>IF($C363="OK",TEXT(Plantilla!H374,"#"),"")</f>
        <v/>
      </c>
      <c r="K363">
        <f>IF($C363="OK",TEXT(Plantilla!I374,"#"),"")</f>
        <v/>
      </c>
      <c r="L363">
        <f>IF($C363="OK",TEXT(Plantilla!J374,"#"),"")</f>
        <v/>
      </c>
      <c r="M363">
        <f>IF($C363="OK",TEXT(Plantilla!K374,"#"),"")</f>
        <v/>
      </c>
      <c r="N363">
        <f>IF($C363="OK",
   CONCATENATE(YEAR(Plantilla!L374),"-",TEXT(MONTH(Plantilla!L374),"00"),"-",TEXT(DAY(Plantilla!L374),"00")),
"")</f>
        <v/>
      </c>
      <c r="O363">
        <f>IF($C363="OK",_xlfn.NUMBERVALUE(Plantilla!M374),"")</f>
        <v/>
      </c>
      <c r="P363">
        <f>IF($C363="OK",
   IF(Plantilla!N374&lt;&gt;"",
      CONCATENATE(YEAR(Plantilla!N374),"-",TEXT(MONTH(Plantilla!N374),"00"),"-",TEXT(DAY(Plantilla!N374),"00")),
   ""),
"")</f>
        <v/>
      </c>
      <c r="Q363">
        <f>IF($C363="OK",
   VLOOKUP(Plantilla!O374,'Tablas '!$E$4:$F$19,2,FALSE),
"")</f>
        <v/>
      </c>
      <c r="R363">
        <f>IF($C363="OK",
   VLOOKUP(Plantilla!P374,'Tablas '!$H$4:$I$5,2,FALSE),
"")</f>
        <v/>
      </c>
      <c r="S363">
        <f>IF($C363="OK",
   VLOOKUP(Plantilla!Q374,'Tablas '!$K$4:$L$8,2,FALSE),
"")</f>
        <v/>
      </c>
      <c r="T363">
        <f>IF($C363="OK",
   VLOOKUP(Plantilla!R374,'Tablas '!$AE$4:$AF$6,2,FALSE),
"")</f>
        <v/>
      </c>
      <c r="U363">
        <f>IF($C363="OK",
   VLOOKUP(Plantilla!S374,'Tablas '!$AE$4:$AF$6,2,FALSE),
"")</f>
        <v/>
      </c>
      <c r="V363">
        <f>IF($C363="OK",TEXT(Plantilla!T374,"#"),"")</f>
        <v/>
      </c>
      <c r="W363" s="84">
        <f>IF($C363="OK",
   VLOOKUP(Plantilla!U374,'Tablas '!$AM$4:$AN$1126,2,FALSE),
"")</f>
        <v/>
      </c>
      <c r="X363">
        <f>IF($C363="OK",TEXT(Plantilla!V374,"#"),"")</f>
        <v/>
      </c>
      <c r="Y363">
        <f>IF($C363="OK",
   CONCATENATE(YEAR(Plantilla!W374),"-",TEXT(MONTH(Plantilla!W374),"00"),"-",TEXT(DAY(Plantilla!W374),"00")),
"")</f>
        <v/>
      </c>
      <c r="Z363">
        <f>IF($C363="OK",
   CONCATENATE(YEAR(Plantilla!X374),"-",TEXT(MONTH(Plantilla!X374),"00"),"-",TEXT(DAY(Plantilla!X374),"00")),
"")</f>
        <v/>
      </c>
      <c r="AA363">
        <f>IF($C363="OK",
   TEXT(VLOOKUP(Plantilla!Y374,'Tablas '!$Q$4:$R$9,2,FALSE),"#"),
"")</f>
        <v/>
      </c>
      <c r="AB363">
        <f>IF($C363="OK",
   CONCATENATE(YEAR(Plantilla!Z374),"-",TEXT(MONTH(Plantilla!Z374),"00"),"-",TEXT(DAY(Plantilla!Z374),"00")),
"")</f>
        <v/>
      </c>
      <c r="AC363">
        <f>IF($C363="OK",
   TEXT(VLOOKUP(Plantilla!AA374,'Tablas '!$T$4:$U$13,2,FALSE),"#"),
"")</f>
        <v/>
      </c>
      <c r="AD363">
        <f>IF($C363="OK",TEXT(Plantilla!AB374,"#"),"")</f>
        <v/>
      </c>
      <c r="AE363">
        <f>IF($C363="OK",
   IF(Plantilla!AC374&lt;&gt;"",
      TEXT(VLOOKUP(Plantilla!AC374,'Tablas '!$W$4:$X$7,2,FALSE),"#"),
   ""),
"")</f>
        <v/>
      </c>
      <c r="AF363">
        <f>IF($C363="OK",TEXT(Plantilla!AD374,"#"),"")</f>
        <v/>
      </c>
      <c r="AG363" s="6">
        <f>IF($C363="OK",_xlfn.NUMBERVALUE(Plantilla!AE374),"")</f>
        <v/>
      </c>
      <c r="AH363" s="4">
        <f>IF($C363="OK",_xlfn.NUMBERVALUE(Plantilla!AF374),"")</f>
        <v/>
      </c>
      <c r="AI363" s="6">
        <f>IF($C363="OK",_xlfn.NUMBERVALUE(Plantilla!AG374),"")</f>
        <v/>
      </c>
      <c r="AJ363" s="6">
        <f>IF($C363="OK",_xlfn.NUMBERVALUE(Plantilla!AH374),"")</f>
        <v/>
      </c>
      <c r="AK363" s="6">
        <f>IF($C363="OK",_xlfn.NUMBERVALUE(Plantilla!AI374),"")</f>
        <v/>
      </c>
      <c r="AL363" s="6">
        <f>IF($C363="OK",_xlfn.NUMBERVALUE(Plantilla!AJ374),"")</f>
        <v/>
      </c>
      <c r="AM363" s="4">
        <f>IF($C363="OK",_xlfn.NUMBERVALUE(Plantilla!AK374),"")</f>
        <v/>
      </c>
      <c r="AN363" s="6">
        <f>IF($C363="OK",_xlfn.NUMBERVALUE(Plantilla!AL374),"")</f>
        <v/>
      </c>
      <c r="AO363" s="4">
        <f>IF($C363="OK",_xlfn.NUMBERVALUE(Plantilla!AM374),"")</f>
        <v/>
      </c>
      <c r="AP363" s="6">
        <f>IF($C363="OK",_xlfn.NUMBERVALUE(Plantilla!AN374),"")</f>
        <v/>
      </c>
      <c r="AQ363" s="4">
        <f>IF($C363="OK",_xlfn.NUMBERVALUE(Plantilla!AO374),"")</f>
        <v/>
      </c>
      <c r="AR363" s="6">
        <f>IF($C363="OK",_xlfn.NUMBERVALUE(Plantilla!AP374),"")</f>
        <v/>
      </c>
      <c r="AS363" s="4">
        <f>IF($C363="OK",_xlfn.NUMBERVALUE(Plantilla!AQ374),"")</f>
        <v/>
      </c>
      <c r="AT363" s="6">
        <f>IF($C363="OK",_xlfn.NUMBERVALUE(Plantilla!AR374),"")</f>
        <v/>
      </c>
      <c r="AU363" s="4">
        <f>IF($C363="OK",_xlfn.NUMBERVALUE(Plantilla!AS374),"")</f>
        <v/>
      </c>
      <c r="AV363" s="6">
        <f>IF($C363="OK",_xlfn.NUMBERVALUE(Plantilla!AT374),"")</f>
        <v/>
      </c>
      <c r="AW363" s="4">
        <f>IF($C363="OK",_xlfn.NUMBERVALUE(Plantilla!AU374),"")</f>
        <v/>
      </c>
      <c r="AX363" s="6">
        <f>IF($C363="OK",_xlfn.NUMBERVALUE(Plantilla!AV374),"")</f>
        <v/>
      </c>
      <c r="AY363" s="4">
        <f>IF($C363="OK",_xlfn.NUMBERVALUE(Plantilla!AW374),"")</f>
        <v/>
      </c>
      <c r="AZ363" s="6">
        <f>IF($C363="OK",_xlfn.NUMBERVALUE(Plantilla!AX374),"")</f>
        <v/>
      </c>
      <c r="BA363">
        <f>IF($C363="OK",_xlfn.NUMBERVALUE(Plantilla!AY374),"")</f>
        <v/>
      </c>
      <c r="BB363">
        <f>IF($C363="OK",_xlfn.NUMBERVALUE(Plantilla!AZ374),"")</f>
        <v/>
      </c>
      <c r="BC363" s="4">
        <f>IF($C363="OK",_xlfn.NUMBERVALUE(Plantilla!BA374),"")</f>
        <v/>
      </c>
      <c r="BD363" s="6">
        <f>IF($C363="OK",_xlfn.NUMBERVALUE(Plantilla!BB374),"")</f>
        <v/>
      </c>
      <c r="BE363" s="4">
        <f>IF($C363="OK",_xlfn.NUMBERVALUE(Plantilla!BC374),"")</f>
        <v/>
      </c>
      <c r="BF363" s="6">
        <f>IF($C363="OK",_xlfn.NUMBERVALUE(Plantilla!BD374),"")</f>
        <v/>
      </c>
      <c r="BG363" s="4">
        <f>IF($C363="OK",_xlfn.NUMBERVALUE(Plantilla!BE374),"")</f>
        <v/>
      </c>
      <c r="BH363" s="6">
        <f>IF($C363="OK",_xlfn.NUMBERVALUE(Plantilla!BF374),"")</f>
        <v/>
      </c>
      <c r="BI363" s="110">
        <f>IF($C363="OK",_xlfn.NUMBERVALUE(Plantilla!BG374),"")</f>
        <v/>
      </c>
      <c r="BJ363" s="6">
        <f>IF($C363="OK",_xlfn.NUMBERVALUE(Plantilla!BH374),"")</f>
        <v/>
      </c>
      <c r="BK363" s="109">
        <f>IF($C363="OK",_xlfn.NUMBERVALUE(Plantilla!BI374),"")</f>
        <v/>
      </c>
      <c r="BL363" s="6">
        <f>IF($C363="OK",
   IF(Plantilla!BJ374&lt;&gt;"",
      TEXT(VLOOKUP(Plantilla!BJ374,'Tablas '!$Z$4:$AA$6,2,FALSE),"#"),
   ""),
"")</f>
        <v/>
      </c>
      <c r="BM363" s="4">
        <f>IF($C363="OK",_xlfn.NUMBERVALUE(Plantilla!BK374),"")</f>
        <v/>
      </c>
      <c r="BN363" s="4">
        <f>IF($C363="OK",_xlfn.NUMBERVALUE(Plantilla!BL374),"")</f>
        <v/>
      </c>
      <c r="BO363" s="6">
        <f>IF($C363="OK",_xlfn.NUMBERVALUE(Plantilla!BM374),"")</f>
        <v/>
      </c>
      <c r="BP363" s="4">
        <f>IF($C363="OK",_xlfn.NUMBERVALUE(Plantilla!BN374),"")</f>
        <v/>
      </c>
      <c r="BQ363" s="6">
        <f>IF($C363="OK",_xlfn.NUMBERVALUE(Plantilla!BO374),"")</f>
        <v/>
      </c>
      <c r="BR363" s="4">
        <f>IF($C363="OK",_xlfn.NUMBERVALUE(Plantilla!BP374),"")</f>
        <v/>
      </c>
      <c r="BS363" s="6">
        <f>IF($C363="OK",_xlfn.NUMBERVALUE(Plantilla!BQ374),"")</f>
        <v/>
      </c>
      <c r="BT363" s="4">
        <f>IF($C363="OK",_xlfn.NUMBERVALUE(Plantilla!BR374),"")</f>
        <v/>
      </c>
      <c r="BU363" s="6">
        <f>IF($C363="OK",_xlfn.NUMBERVALUE(Plantilla!BS374),"")</f>
        <v/>
      </c>
      <c r="BV363" s="6">
        <f>IF($C363="OK",_xlfn.NUMBERVALUE(Plantilla!BT374),"")</f>
        <v/>
      </c>
      <c r="BW363" s="6">
        <f>IF($C363="OK",_xlfn.NUMBERVALUE(Plantilla!BU374),"")</f>
        <v/>
      </c>
      <c r="BX363" s="6">
        <f>IF($C363="OK",_xlfn.NUMBERVALUE(Plantilla!BV374),"")</f>
        <v/>
      </c>
      <c r="BY363" s="6">
        <f>IF($C363="OK",_xlfn.NUMBERVALUE(Plantilla!BW374),"")</f>
        <v/>
      </c>
      <c r="BZ363" s="6">
        <f>IF($C363="OK",_xlfn.NUMBERVALUE(Plantilla!BX374),"")</f>
        <v/>
      </c>
      <c r="CA363" s="6">
        <f>IF($C363="OK",_xlfn.NUMBERVALUE(Plantilla!BY374),"")</f>
        <v/>
      </c>
      <c r="CB363" s="6">
        <f>IF($C363="OK",_xlfn.NUMBERVALUE(Plantilla!BZ374),"")</f>
        <v/>
      </c>
      <c r="CC363" s="6">
        <f>IF($C363="OK",_xlfn.NUMBERVALUE(Plantilla!CA374),"")</f>
        <v/>
      </c>
      <c r="CD363" s="6">
        <f>IF($C363="OK",_xlfn.NUMBERVALUE(Plantilla!CB374),"")</f>
        <v/>
      </c>
      <c r="CE363" s="6">
        <f>IF($C363="OK",_xlfn.NUMBERVALUE(Plantilla!CC374),"")</f>
        <v/>
      </c>
      <c r="CF363" s="4">
        <f>IF($C363="OK",_xlfn.NUMBERVALUE(Plantilla!CD374),"")</f>
        <v/>
      </c>
      <c r="CG363" s="6">
        <f>IF($C363="OK",_xlfn.NUMBERVALUE(Plantilla!CE374),"")</f>
        <v/>
      </c>
      <c r="CH363" s="6">
        <f>IF($C363="OK",_xlfn.NUMBERVALUE(Plantilla!CF374),"")</f>
        <v/>
      </c>
      <c r="CI363" s="6">
        <f>IF($C363="OK",_xlfn.NUMBERVALUE(Plantilla!CG374),"")</f>
        <v/>
      </c>
      <c r="CJ363" s="6">
        <f>IF($C363="OK",_xlfn.NUMBERVALUE(Plantilla!CH374),"")</f>
        <v/>
      </c>
      <c r="CK363" s="6">
        <f>IF($C363="OK",_xlfn.NUMBERVALUE(Plantilla!CI374),"")</f>
        <v/>
      </c>
      <c r="CL363" s="6">
        <f>IF($C363="OK",_xlfn.NUMBERVALUE(Plantilla!CJ374),"")</f>
        <v/>
      </c>
      <c r="CM363">
        <f>IF($C363="OK",TEXT(Plantilla!CK374,"#"),"")</f>
        <v/>
      </c>
      <c r="CN363" s="6">
        <f>IF($C363="OK",_xlfn.NUMBERVALUE(Plantilla!CL374),"")</f>
        <v/>
      </c>
      <c r="CO363" s="6">
        <f>IF($C363="OK",_xlfn.NUMBERVALUE(Plantilla!CM374),"")</f>
        <v/>
      </c>
      <c r="CP363" s="110">
        <f>IF($C363="OK",_xlfn.NUMBERVALUE(Plantilla!CN374),"")</f>
        <v/>
      </c>
      <c r="CQ363" s="6">
        <f>IF($C363="OK",_xlfn.NUMBERVALUE(Plantilla!CO374),"")</f>
        <v/>
      </c>
      <c r="CR363" s="109">
        <f>IF($C363="OK",_xlfn.NUMBERVALUE(Plantilla!CP374),"")</f>
        <v/>
      </c>
      <c r="CS363" s="110">
        <f>IF($C363="OK",_xlfn.NUMBERVALUE(Plantilla!CQ374),"")</f>
        <v/>
      </c>
      <c r="CT363" s="6">
        <f>IF($C363="OK",_xlfn.NUMBERVALUE(Plantilla!CR374),"")</f>
        <v/>
      </c>
      <c r="CU363" s="109">
        <f>IF($C363="OK",_xlfn.NUMBERVALUE(Plantilla!CS374),"")</f>
        <v/>
      </c>
      <c r="CV363" s="110">
        <f>IF($C363="OK",_xlfn.NUMBERVALUE(Plantilla!CT374),"")</f>
        <v/>
      </c>
      <c r="CW363" s="6">
        <f>IF($C363="OK",_xlfn.NUMBERVALUE(Plantilla!CU374),"")</f>
        <v/>
      </c>
      <c r="CX363" s="82">
        <f>IF($C363="OK",_xlfn.NUMBERVALUE(Plantilla!CV374),"")</f>
        <v/>
      </c>
      <c r="CY363" s="6">
        <f>IF($C363="OK",_xlfn.NUMBERVALUE(Plantilla!CW374),"")</f>
        <v/>
      </c>
      <c r="CZ363" s="82">
        <f>IF($C363="OK",_xlfn.NUMBERVALUE(Plantilla!CX374),"")</f>
        <v/>
      </c>
      <c r="DA363" s="6">
        <f>IF($C363="OK",_xlfn.NUMBERVALUE(Plantilla!CY374),"")</f>
        <v/>
      </c>
      <c r="DB363" s="109">
        <f>IF($C363="OK",_xlfn.NUMBERVALUE(Plantilla!CZ374),"")</f>
        <v/>
      </c>
      <c r="DC363" s="6">
        <f>IF($C363="OK",_xlfn.NUMBERVALUE(Plantilla!DA374),"")</f>
        <v/>
      </c>
      <c r="DD363" s="6">
        <f>IF($C363="OK",TEXT(Plantilla!DB374,"#"),"")</f>
        <v/>
      </c>
      <c r="DE363" s="6">
        <f>IF($C363="OK",_xlfn.NUMBERVALUE(Plantilla!DC374),"")</f>
        <v/>
      </c>
      <c r="DF363" s="4">
        <f>IF($C363="OK",_xlfn.NUMBERVALUE(Plantilla!DD374),"")</f>
        <v/>
      </c>
      <c r="DG363" s="6">
        <f>IF($C363="OK",_xlfn.NUMBERVALUE(Plantilla!DE374),"")</f>
        <v/>
      </c>
      <c r="DH363" s="6">
        <f>IF($C363="OK",_xlfn.NUMBERVALUE(Plantilla!DF374),"")</f>
        <v/>
      </c>
      <c r="DI363" s="6">
        <f>IF($C363="OK",_xlfn.NUMBERVALUE(Plantilla!DG374),"")</f>
        <v/>
      </c>
      <c r="DJ363" s="6">
        <f>IF($C363="OK",_xlfn.NUMBERVALUE(Plantilla!DH374),"")</f>
        <v/>
      </c>
      <c r="DK363" s="6">
        <f>IF($C363="OK",_xlfn.NUMBERVALUE(Plantilla!DI374),"")</f>
        <v/>
      </c>
      <c r="DL363" s="6">
        <f>IF($C363="OK",_xlfn.NUMBERVALUE(Plantilla!DJ374),"")</f>
        <v/>
      </c>
      <c r="DM363" s="6">
        <f>IF($C363="OK",_xlfn.NUMBERVALUE(Plantilla!DK374),"")</f>
        <v/>
      </c>
      <c r="DN363" s="6">
        <f>IF($C363="OK",_xlfn.NUMBERVALUE(Plantilla!DL374),"")</f>
        <v/>
      </c>
      <c r="DO363" s="6">
        <f>IF($C363="OK",_xlfn.NUMBERVALUE(Plantilla!DM374),"")</f>
        <v/>
      </c>
      <c r="DP363" s="6">
        <f>IF($C363="OK",_xlfn.NUMBERVALUE(Plantilla!DN374),"")</f>
        <v/>
      </c>
      <c r="DQ363" s="6">
        <f>IF($C363="OK",_xlfn.NUMBERVALUE(Plantilla!DO374),"")</f>
        <v/>
      </c>
      <c r="DR363" s="6">
        <f>IF($C363="OK",_xlfn.NUMBERVALUE(Plantilla!DP374),"")</f>
        <v/>
      </c>
      <c r="DS363">
        <f>IF($C363="OK",TEXT(Plantilla!DR374,"#"),"")</f>
        <v/>
      </c>
      <c r="DT363" s="6" t="n"/>
    </row>
    <row r="364">
      <c r="A364">
        <f>IF(Plantilla!$I$6="¡Perfecto!, Guarda el archivo y adjúntalo a tu interfaz de Nómina Electrónica","OK","Error")</f>
        <v/>
      </c>
      <c r="B364">
        <f>IF(Plantilla!$I$6="¡Perfecto!, Guarda el archivo y adjúntalo a tu interfaz de Nómina Electrónica",MID(Plantilla!$D$2,SEARCH("V",Plantilla!$D$2),10),"")</f>
        <v/>
      </c>
      <c r="C364">
        <f>Plantilla!C375</f>
        <v/>
      </c>
      <c r="D364">
        <f>IF($C364="OK",Plantilla!B375,"")</f>
        <v/>
      </c>
      <c r="E364">
        <f>IF($C364="OK",
   VLOOKUP(Plantilla!$E$4,'Tablas '!$AP$4:$AT$6,5,FALSE),
"")</f>
        <v/>
      </c>
      <c r="F364">
        <f>IF($C364="OK",TEXT(Plantilla!D375,"#"),"")</f>
        <v/>
      </c>
      <c r="G364">
        <f>IF($C364="OK",
   VLOOKUP(Plantilla!E375,'Tablas '!$B$4:$C$14,2,FALSE),
"")</f>
        <v/>
      </c>
      <c r="H364">
        <f>IF($C364="OK",TEXT(Plantilla!F375,"#"),"")</f>
        <v/>
      </c>
      <c r="I364">
        <f>IF($C364="OK",TEXT(Plantilla!G375,"#"),"")</f>
        <v/>
      </c>
      <c r="J364">
        <f>IF($C364="OK",TEXT(Plantilla!H375,"#"),"")</f>
        <v/>
      </c>
      <c r="K364">
        <f>IF($C364="OK",TEXT(Plantilla!I375,"#"),"")</f>
        <v/>
      </c>
      <c r="L364">
        <f>IF($C364="OK",TEXT(Plantilla!J375,"#"),"")</f>
        <v/>
      </c>
      <c r="M364">
        <f>IF($C364="OK",TEXT(Plantilla!K375,"#"),"")</f>
        <v/>
      </c>
      <c r="N364">
        <f>IF($C364="OK",
   CONCATENATE(YEAR(Plantilla!L375),"-",TEXT(MONTH(Plantilla!L375),"00"),"-",TEXT(DAY(Plantilla!L375),"00")),
"")</f>
        <v/>
      </c>
      <c r="O364">
        <f>IF($C364="OK",_xlfn.NUMBERVALUE(Plantilla!M375),"")</f>
        <v/>
      </c>
      <c r="P364">
        <f>IF($C364="OK",
   IF(Plantilla!N375&lt;&gt;"",
      CONCATENATE(YEAR(Plantilla!N375),"-",TEXT(MONTH(Plantilla!N375),"00"),"-",TEXT(DAY(Plantilla!N375),"00")),
   ""),
"")</f>
        <v/>
      </c>
      <c r="Q364">
        <f>IF($C364="OK",
   VLOOKUP(Plantilla!O375,'Tablas '!$E$4:$F$19,2,FALSE),
"")</f>
        <v/>
      </c>
      <c r="R364">
        <f>IF($C364="OK",
   VLOOKUP(Plantilla!P375,'Tablas '!$H$4:$I$5,2,FALSE),
"")</f>
        <v/>
      </c>
      <c r="S364">
        <f>IF($C364="OK",
   VLOOKUP(Plantilla!Q375,'Tablas '!$K$4:$L$8,2,FALSE),
"")</f>
        <v/>
      </c>
      <c r="T364">
        <f>IF($C364="OK",
   VLOOKUP(Plantilla!R375,'Tablas '!$AE$4:$AF$6,2,FALSE),
"")</f>
        <v/>
      </c>
      <c r="U364">
        <f>IF($C364="OK",
   VLOOKUP(Plantilla!S375,'Tablas '!$AE$4:$AF$6,2,FALSE),
"")</f>
        <v/>
      </c>
      <c r="V364">
        <f>IF($C364="OK",TEXT(Plantilla!T375,"#"),"")</f>
        <v/>
      </c>
      <c r="W364" s="84">
        <f>IF($C364="OK",
   VLOOKUP(Plantilla!U375,'Tablas '!$AM$4:$AN$1126,2,FALSE),
"")</f>
        <v/>
      </c>
      <c r="X364">
        <f>IF($C364="OK",TEXT(Plantilla!V375,"#"),"")</f>
        <v/>
      </c>
      <c r="Y364">
        <f>IF($C364="OK",
   CONCATENATE(YEAR(Plantilla!W375),"-",TEXT(MONTH(Plantilla!W375),"00"),"-",TEXT(DAY(Plantilla!W375),"00")),
"")</f>
        <v/>
      </c>
      <c r="Z364">
        <f>IF($C364="OK",
   CONCATENATE(YEAR(Plantilla!X375),"-",TEXT(MONTH(Plantilla!X375),"00"),"-",TEXT(DAY(Plantilla!X375),"00")),
"")</f>
        <v/>
      </c>
      <c r="AA364">
        <f>IF($C364="OK",
   TEXT(VLOOKUP(Plantilla!Y375,'Tablas '!$Q$4:$R$9,2,FALSE),"#"),
"")</f>
        <v/>
      </c>
      <c r="AB364">
        <f>IF($C364="OK",
   CONCATENATE(YEAR(Plantilla!Z375),"-",TEXT(MONTH(Plantilla!Z375),"00"),"-",TEXT(DAY(Plantilla!Z375),"00")),
"")</f>
        <v/>
      </c>
      <c r="AC364">
        <f>IF($C364="OK",
   TEXT(VLOOKUP(Plantilla!AA375,'Tablas '!$T$4:$U$13,2,FALSE),"#"),
"")</f>
        <v/>
      </c>
      <c r="AD364">
        <f>IF($C364="OK",TEXT(Plantilla!AB375,"#"),"")</f>
        <v/>
      </c>
      <c r="AE364">
        <f>IF($C364="OK",
   IF(Plantilla!AC375&lt;&gt;"",
      TEXT(VLOOKUP(Plantilla!AC375,'Tablas '!$W$4:$X$7,2,FALSE),"#"),
   ""),
"")</f>
        <v/>
      </c>
      <c r="AF364">
        <f>IF($C364="OK",TEXT(Plantilla!AD375,"#"),"")</f>
        <v/>
      </c>
      <c r="AG364" s="6">
        <f>IF($C364="OK",_xlfn.NUMBERVALUE(Plantilla!AE375),"")</f>
        <v/>
      </c>
      <c r="AH364" s="4">
        <f>IF($C364="OK",_xlfn.NUMBERVALUE(Plantilla!AF375),"")</f>
        <v/>
      </c>
      <c r="AI364" s="6">
        <f>IF($C364="OK",_xlfn.NUMBERVALUE(Plantilla!AG375),"")</f>
        <v/>
      </c>
      <c r="AJ364" s="6">
        <f>IF($C364="OK",_xlfn.NUMBERVALUE(Plantilla!AH375),"")</f>
        <v/>
      </c>
      <c r="AK364" s="6">
        <f>IF($C364="OK",_xlfn.NUMBERVALUE(Plantilla!AI375),"")</f>
        <v/>
      </c>
      <c r="AL364" s="6">
        <f>IF($C364="OK",_xlfn.NUMBERVALUE(Plantilla!AJ375),"")</f>
        <v/>
      </c>
      <c r="AM364" s="4">
        <f>IF($C364="OK",_xlfn.NUMBERVALUE(Plantilla!AK375),"")</f>
        <v/>
      </c>
      <c r="AN364" s="6">
        <f>IF($C364="OK",_xlfn.NUMBERVALUE(Plantilla!AL375),"")</f>
        <v/>
      </c>
      <c r="AO364" s="4">
        <f>IF($C364="OK",_xlfn.NUMBERVALUE(Plantilla!AM375),"")</f>
        <v/>
      </c>
      <c r="AP364" s="6">
        <f>IF($C364="OK",_xlfn.NUMBERVALUE(Plantilla!AN375),"")</f>
        <v/>
      </c>
      <c r="AQ364" s="4">
        <f>IF($C364="OK",_xlfn.NUMBERVALUE(Plantilla!AO375),"")</f>
        <v/>
      </c>
      <c r="AR364" s="6">
        <f>IF($C364="OK",_xlfn.NUMBERVALUE(Plantilla!AP375),"")</f>
        <v/>
      </c>
      <c r="AS364" s="4">
        <f>IF($C364="OK",_xlfn.NUMBERVALUE(Plantilla!AQ375),"")</f>
        <v/>
      </c>
      <c r="AT364" s="6">
        <f>IF($C364="OK",_xlfn.NUMBERVALUE(Plantilla!AR375),"")</f>
        <v/>
      </c>
      <c r="AU364" s="4">
        <f>IF($C364="OK",_xlfn.NUMBERVALUE(Plantilla!AS375),"")</f>
        <v/>
      </c>
      <c r="AV364" s="6">
        <f>IF($C364="OK",_xlfn.NUMBERVALUE(Plantilla!AT375),"")</f>
        <v/>
      </c>
      <c r="AW364" s="4">
        <f>IF($C364="OK",_xlfn.NUMBERVALUE(Plantilla!AU375),"")</f>
        <v/>
      </c>
      <c r="AX364" s="6">
        <f>IF($C364="OK",_xlfn.NUMBERVALUE(Plantilla!AV375),"")</f>
        <v/>
      </c>
      <c r="AY364" s="4">
        <f>IF($C364="OK",_xlfn.NUMBERVALUE(Plantilla!AW375),"")</f>
        <v/>
      </c>
      <c r="AZ364" s="6">
        <f>IF($C364="OK",_xlfn.NUMBERVALUE(Plantilla!AX375),"")</f>
        <v/>
      </c>
      <c r="BA364">
        <f>IF($C364="OK",_xlfn.NUMBERVALUE(Plantilla!AY375),"")</f>
        <v/>
      </c>
      <c r="BB364">
        <f>IF($C364="OK",_xlfn.NUMBERVALUE(Plantilla!AZ375),"")</f>
        <v/>
      </c>
      <c r="BC364" s="4">
        <f>IF($C364="OK",_xlfn.NUMBERVALUE(Plantilla!BA375),"")</f>
        <v/>
      </c>
      <c r="BD364" s="6">
        <f>IF($C364="OK",_xlfn.NUMBERVALUE(Plantilla!BB375),"")</f>
        <v/>
      </c>
      <c r="BE364" s="4">
        <f>IF($C364="OK",_xlfn.NUMBERVALUE(Plantilla!BC375),"")</f>
        <v/>
      </c>
      <c r="BF364" s="6">
        <f>IF($C364="OK",_xlfn.NUMBERVALUE(Plantilla!BD375),"")</f>
        <v/>
      </c>
      <c r="BG364" s="4">
        <f>IF($C364="OK",_xlfn.NUMBERVALUE(Plantilla!BE375),"")</f>
        <v/>
      </c>
      <c r="BH364" s="6">
        <f>IF($C364="OK",_xlfn.NUMBERVALUE(Plantilla!BF375),"")</f>
        <v/>
      </c>
      <c r="BI364" s="110">
        <f>IF($C364="OK",_xlfn.NUMBERVALUE(Plantilla!BG375),"")</f>
        <v/>
      </c>
      <c r="BJ364" s="6">
        <f>IF($C364="OK",_xlfn.NUMBERVALUE(Plantilla!BH375),"")</f>
        <v/>
      </c>
      <c r="BK364" s="109">
        <f>IF($C364="OK",_xlfn.NUMBERVALUE(Plantilla!BI375),"")</f>
        <v/>
      </c>
      <c r="BL364" s="6">
        <f>IF($C364="OK",
   IF(Plantilla!BJ375&lt;&gt;"",
      TEXT(VLOOKUP(Plantilla!BJ375,'Tablas '!$Z$4:$AA$6,2,FALSE),"#"),
   ""),
"")</f>
        <v/>
      </c>
      <c r="BM364" s="4">
        <f>IF($C364="OK",_xlfn.NUMBERVALUE(Plantilla!BK375),"")</f>
        <v/>
      </c>
      <c r="BN364" s="4">
        <f>IF($C364="OK",_xlfn.NUMBERVALUE(Plantilla!BL375),"")</f>
        <v/>
      </c>
      <c r="BO364" s="6">
        <f>IF($C364="OK",_xlfn.NUMBERVALUE(Plantilla!BM375),"")</f>
        <v/>
      </c>
      <c r="BP364" s="4">
        <f>IF($C364="OK",_xlfn.NUMBERVALUE(Plantilla!BN375),"")</f>
        <v/>
      </c>
      <c r="BQ364" s="6">
        <f>IF($C364="OK",_xlfn.NUMBERVALUE(Plantilla!BO375),"")</f>
        <v/>
      </c>
      <c r="BR364" s="4">
        <f>IF($C364="OK",_xlfn.NUMBERVALUE(Plantilla!BP375),"")</f>
        <v/>
      </c>
      <c r="BS364" s="6">
        <f>IF($C364="OK",_xlfn.NUMBERVALUE(Plantilla!BQ375),"")</f>
        <v/>
      </c>
      <c r="BT364" s="4">
        <f>IF($C364="OK",_xlfn.NUMBERVALUE(Plantilla!BR375),"")</f>
        <v/>
      </c>
      <c r="BU364" s="6">
        <f>IF($C364="OK",_xlfn.NUMBERVALUE(Plantilla!BS375),"")</f>
        <v/>
      </c>
      <c r="BV364" s="6">
        <f>IF($C364="OK",_xlfn.NUMBERVALUE(Plantilla!BT375),"")</f>
        <v/>
      </c>
      <c r="BW364" s="6">
        <f>IF($C364="OK",_xlfn.NUMBERVALUE(Plantilla!BU375),"")</f>
        <v/>
      </c>
      <c r="BX364" s="6">
        <f>IF($C364="OK",_xlfn.NUMBERVALUE(Plantilla!BV375),"")</f>
        <v/>
      </c>
      <c r="BY364" s="6">
        <f>IF($C364="OK",_xlfn.NUMBERVALUE(Plantilla!BW375),"")</f>
        <v/>
      </c>
      <c r="BZ364" s="6">
        <f>IF($C364="OK",_xlfn.NUMBERVALUE(Plantilla!BX375),"")</f>
        <v/>
      </c>
      <c r="CA364" s="6">
        <f>IF($C364="OK",_xlfn.NUMBERVALUE(Plantilla!BY375),"")</f>
        <v/>
      </c>
      <c r="CB364" s="6">
        <f>IF($C364="OK",_xlfn.NUMBERVALUE(Plantilla!BZ375),"")</f>
        <v/>
      </c>
      <c r="CC364" s="6">
        <f>IF($C364="OK",_xlfn.NUMBERVALUE(Plantilla!CA375),"")</f>
        <v/>
      </c>
      <c r="CD364" s="6">
        <f>IF($C364="OK",_xlfn.NUMBERVALUE(Plantilla!CB375),"")</f>
        <v/>
      </c>
      <c r="CE364" s="6">
        <f>IF($C364="OK",_xlfn.NUMBERVALUE(Plantilla!CC375),"")</f>
        <v/>
      </c>
      <c r="CF364" s="4">
        <f>IF($C364="OK",_xlfn.NUMBERVALUE(Plantilla!CD375),"")</f>
        <v/>
      </c>
      <c r="CG364" s="6">
        <f>IF($C364="OK",_xlfn.NUMBERVALUE(Plantilla!CE375),"")</f>
        <v/>
      </c>
      <c r="CH364" s="6">
        <f>IF($C364="OK",_xlfn.NUMBERVALUE(Plantilla!CF375),"")</f>
        <v/>
      </c>
      <c r="CI364" s="6">
        <f>IF($C364="OK",_xlfn.NUMBERVALUE(Plantilla!CG375),"")</f>
        <v/>
      </c>
      <c r="CJ364" s="6">
        <f>IF($C364="OK",_xlfn.NUMBERVALUE(Plantilla!CH375),"")</f>
        <v/>
      </c>
      <c r="CK364" s="6">
        <f>IF($C364="OK",_xlfn.NUMBERVALUE(Plantilla!CI375),"")</f>
        <v/>
      </c>
      <c r="CL364" s="6">
        <f>IF($C364="OK",_xlfn.NUMBERVALUE(Plantilla!CJ375),"")</f>
        <v/>
      </c>
      <c r="CM364">
        <f>IF($C364="OK",TEXT(Plantilla!CK375,"#"),"")</f>
        <v/>
      </c>
      <c r="CN364" s="6">
        <f>IF($C364="OK",_xlfn.NUMBERVALUE(Plantilla!CL375),"")</f>
        <v/>
      </c>
      <c r="CO364" s="6">
        <f>IF($C364="OK",_xlfn.NUMBERVALUE(Plantilla!CM375),"")</f>
        <v/>
      </c>
      <c r="CP364" s="110">
        <f>IF($C364="OK",_xlfn.NUMBERVALUE(Plantilla!CN375),"")</f>
        <v/>
      </c>
      <c r="CQ364" s="6">
        <f>IF($C364="OK",_xlfn.NUMBERVALUE(Plantilla!CO375),"")</f>
        <v/>
      </c>
      <c r="CR364" s="109">
        <f>IF($C364="OK",_xlfn.NUMBERVALUE(Plantilla!CP375),"")</f>
        <v/>
      </c>
      <c r="CS364" s="110">
        <f>IF($C364="OK",_xlfn.NUMBERVALUE(Plantilla!CQ375),"")</f>
        <v/>
      </c>
      <c r="CT364" s="6">
        <f>IF($C364="OK",_xlfn.NUMBERVALUE(Plantilla!CR375),"")</f>
        <v/>
      </c>
      <c r="CU364" s="109">
        <f>IF($C364="OK",_xlfn.NUMBERVALUE(Plantilla!CS375),"")</f>
        <v/>
      </c>
      <c r="CV364" s="110">
        <f>IF($C364="OK",_xlfn.NUMBERVALUE(Plantilla!CT375),"")</f>
        <v/>
      </c>
      <c r="CW364" s="6">
        <f>IF($C364="OK",_xlfn.NUMBERVALUE(Plantilla!CU375),"")</f>
        <v/>
      </c>
      <c r="CX364" s="82">
        <f>IF($C364="OK",_xlfn.NUMBERVALUE(Plantilla!CV375),"")</f>
        <v/>
      </c>
      <c r="CY364" s="6">
        <f>IF($C364="OK",_xlfn.NUMBERVALUE(Plantilla!CW375),"")</f>
        <v/>
      </c>
      <c r="CZ364" s="82">
        <f>IF($C364="OK",_xlfn.NUMBERVALUE(Plantilla!CX375),"")</f>
        <v/>
      </c>
      <c r="DA364" s="6">
        <f>IF($C364="OK",_xlfn.NUMBERVALUE(Plantilla!CY375),"")</f>
        <v/>
      </c>
      <c r="DB364" s="109">
        <f>IF($C364="OK",_xlfn.NUMBERVALUE(Plantilla!CZ375),"")</f>
        <v/>
      </c>
      <c r="DC364" s="6">
        <f>IF($C364="OK",_xlfn.NUMBERVALUE(Plantilla!DA375),"")</f>
        <v/>
      </c>
      <c r="DD364" s="6">
        <f>IF($C364="OK",TEXT(Plantilla!DB375,"#"),"")</f>
        <v/>
      </c>
      <c r="DE364" s="6">
        <f>IF($C364="OK",_xlfn.NUMBERVALUE(Plantilla!DC375),"")</f>
        <v/>
      </c>
      <c r="DF364" s="4">
        <f>IF($C364="OK",_xlfn.NUMBERVALUE(Plantilla!DD375),"")</f>
        <v/>
      </c>
      <c r="DG364" s="6">
        <f>IF($C364="OK",_xlfn.NUMBERVALUE(Plantilla!DE375),"")</f>
        <v/>
      </c>
      <c r="DH364" s="6">
        <f>IF($C364="OK",_xlfn.NUMBERVALUE(Plantilla!DF375),"")</f>
        <v/>
      </c>
      <c r="DI364" s="6">
        <f>IF($C364="OK",_xlfn.NUMBERVALUE(Plantilla!DG375),"")</f>
        <v/>
      </c>
      <c r="DJ364" s="6">
        <f>IF($C364="OK",_xlfn.NUMBERVALUE(Plantilla!DH375),"")</f>
        <v/>
      </c>
      <c r="DK364" s="6">
        <f>IF($C364="OK",_xlfn.NUMBERVALUE(Plantilla!DI375),"")</f>
        <v/>
      </c>
      <c r="DL364" s="6">
        <f>IF($C364="OK",_xlfn.NUMBERVALUE(Plantilla!DJ375),"")</f>
        <v/>
      </c>
      <c r="DM364" s="6">
        <f>IF($C364="OK",_xlfn.NUMBERVALUE(Plantilla!DK375),"")</f>
        <v/>
      </c>
      <c r="DN364" s="6">
        <f>IF($C364="OK",_xlfn.NUMBERVALUE(Plantilla!DL375),"")</f>
        <v/>
      </c>
      <c r="DO364" s="6">
        <f>IF($C364="OK",_xlfn.NUMBERVALUE(Plantilla!DM375),"")</f>
        <v/>
      </c>
      <c r="DP364" s="6">
        <f>IF($C364="OK",_xlfn.NUMBERVALUE(Plantilla!DN375),"")</f>
        <v/>
      </c>
      <c r="DQ364" s="6">
        <f>IF($C364="OK",_xlfn.NUMBERVALUE(Plantilla!DO375),"")</f>
        <v/>
      </c>
      <c r="DR364" s="6">
        <f>IF($C364="OK",_xlfn.NUMBERVALUE(Plantilla!DP375),"")</f>
        <v/>
      </c>
      <c r="DS364">
        <f>IF($C364="OK",TEXT(Plantilla!DR375,"#"),"")</f>
        <v/>
      </c>
      <c r="DT364" s="6" t="n"/>
    </row>
    <row r="365">
      <c r="A365">
        <f>IF(Plantilla!$I$6="¡Perfecto!, Guarda el archivo y adjúntalo a tu interfaz de Nómina Electrónica","OK","Error")</f>
        <v/>
      </c>
      <c r="B365">
        <f>IF(Plantilla!$I$6="¡Perfecto!, Guarda el archivo y adjúntalo a tu interfaz de Nómina Electrónica",MID(Plantilla!$D$2,SEARCH("V",Plantilla!$D$2),10),"")</f>
        <v/>
      </c>
      <c r="C365">
        <f>Plantilla!C376</f>
        <v/>
      </c>
      <c r="D365">
        <f>IF($C365="OK",Plantilla!B376,"")</f>
        <v/>
      </c>
      <c r="E365">
        <f>IF($C365="OK",
   VLOOKUP(Plantilla!$E$4,'Tablas '!$AP$4:$AT$6,5,FALSE),
"")</f>
        <v/>
      </c>
      <c r="F365">
        <f>IF($C365="OK",TEXT(Plantilla!D376,"#"),"")</f>
        <v/>
      </c>
      <c r="G365">
        <f>IF($C365="OK",
   VLOOKUP(Plantilla!E376,'Tablas '!$B$4:$C$14,2,FALSE),
"")</f>
        <v/>
      </c>
      <c r="H365">
        <f>IF($C365="OK",TEXT(Plantilla!F376,"#"),"")</f>
        <v/>
      </c>
      <c r="I365">
        <f>IF($C365="OK",TEXT(Plantilla!G376,"#"),"")</f>
        <v/>
      </c>
      <c r="J365">
        <f>IF($C365="OK",TEXT(Plantilla!H376,"#"),"")</f>
        <v/>
      </c>
      <c r="K365">
        <f>IF($C365="OK",TEXT(Plantilla!I376,"#"),"")</f>
        <v/>
      </c>
      <c r="L365">
        <f>IF($C365="OK",TEXT(Plantilla!J376,"#"),"")</f>
        <v/>
      </c>
      <c r="M365">
        <f>IF($C365="OK",TEXT(Plantilla!K376,"#"),"")</f>
        <v/>
      </c>
      <c r="N365">
        <f>IF($C365="OK",
   CONCATENATE(YEAR(Plantilla!L376),"-",TEXT(MONTH(Plantilla!L376),"00"),"-",TEXT(DAY(Plantilla!L376),"00")),
"")</f>
        <v/>
      </c>
      <c r="O365">
        <f>IF($C365="OK",_xlfn.NUMBERVALUE(Plantilla!M376),"")</f>
        <v/>
      </c>
      <c r="P365">
        <f>IF($C365="OK",
   IF(Plantilla!N376&lt;&gt;"",
      CONCATENATE(YEAR(Plantilla!N376),"-",TEXT(MONTH(Plantilla!N376),"00"),"-",TEXT(DAY(Plantilla!N376),"00")),
   ""),
"")</f>
        <v/>
      </c>
      <c r="Q365">
        <f>IF($C365="OK",
   VLOOKUP(Plantilla!O376,'Tablas '!$E$4:$F$19,2,FALSE),
"")</f>
        <v/>
      </c>
      <c r="R365">
        <f>IF($C365="OK",
   VLOOKUP(Plantilla!P376,'Tablas '!$H$4:$I$5,2,FALSE),
"")</f>
        <v/>
      </c>
      <c r="S365">
        <f>IF($C365="OK",
   VLOOKUP(Plantilla!Q376,'Tablas '!$K$4:$L$8,2,FALSE),
"")</f>
        <v/>
      </c>
      <c r="T365">
        <f>IF($C365="OK",
   VLOOKUP(Plantilla!R376,'Tablas '!$AE$4:$AF$6,2,FALSE),
"")</f>
        <v/>
      </c>
      <c r="U365">
        <f>IF($C365="OK",
   VLOOKUP(Plantilla!S376,'Tablas '!$AE$4:$AF$6,2,FALSE),
"")</f>
        <v/>
      </c>
      <c r="V365">
        <f>IF($C365="OK",TEXT(Plantilla!T376,"#"),"")</f>
        <v/>
      </c>
      <c r="W365" s="84">
        <f>IF($C365="OK",
   VLOOKUP(Plantilla!U376,'Tablas '!$AM$4:$AN$1126,2,FALSE),
"")</f>
        <v/>
      </c>
      <c r="X365">
        <f>IF($C365="OK",TEXT(Plantilla!V376,"#"),"")</f>
        <v/>
      </c>
      <c r="Y365">
        <f>IF($C365="OK",
   CONCATENATE(YEAR(Plantilla!W376),"-",TEXT(MONTH(Plantilla!W376),"00"),"-",TEXT(DAY(Plantilla!W376),"00")),
"")</f>
        <v/>
      </c>
      <c r="Z365">
        <f>IF($C365="OK",
   CONCATENATE(YEAR(Plantilla!X376),"-",TEXT(MONTH(Plantilla!X376),"00"),"-",TEXT(DAY(Plantilla!X376),"00")),
"")</f>
        <v/>
      </c>
      <c r="AA365">
        <f>IF($C365="OK",
   TEXT(VLOOKUP(Plantilla!Y376,'Tablas '!$Q$4:$R$9,2,FALSE),"#"),
"")</f>
        <v/>
      </c>
      <c r="AB365">
        <f>IF($C365="OK",
   CONCATENATE(YEAR(Plantilla!Z376),"-",TEXT(MONTH(Plantilla!Z376),"00"),"-",TEXT(DAY(Plantilla!Z376),"00")),
"")</f>
        <v/>
      </c>
      <c r="AC365">
        <f>IF($C365="OK",
   TEXT(VLOOKUP(Plantilla!AA376,'Tablas '!$T$4:$U$13,2,FALSE),"#"),
"")</f>
        <v/>
      </c>
      <c r="AD365">
        <f>IF($C365="OK",TEXT(Plantilla!AB376,"#"),"")</f>
        <v/>
      </c>
      <c r="AE365">
        <f>IF($C365="OK",
   IF(Plantilla!AC376&lt;&gt;"",
      TEXT(VLOOKUP(Plantilla!AC376,'Tablas '!$W$4:$X$7,2,FALSE),"#"),
   ""),
"")</f>
        <v/>
      </c>
      <c r="AF365">
        <f>IF($C365="OK",TEXT(Plantilla!AD376,"#"),"")</f>
        <v/>
      </c>
      <c r="AG365" s="6">
        <f>IF($C365="OK",_xlfn.NUMBERVALUE(Plantilla!AE376),"")</f>
        <v/>
      </c>
      <c r="AH365" s="4">
        <f>IF($C365="OK",_xlfn.NUMBERVALUE(Plantilla!AF376),"")</f>
        <v/>
      </c>
      <c r="AI365" s="6">
        <f>IF($C365="OK",_xlfn.NUMBERVALUE(Plantilla!AG376),"")</f>
        <v/>
      </c>
      <c r="AJ365" s="6">
        <f>IF($C365="OK",_xlfn.NUMBERVALUE(Plantilla!AH376),"")</f>
        <v/>
      </c>
      <c r="AK365" s="6">
        <f>IF($C365="OK",_xlfn.NUMBERVALUE(Plantilla!AI376),"")</f>
        <v/>
      </c>
      <c r="AL365" s="6">
        <f>IF($C365="OK",_xlfn.NUMBERVALUE(Plantilla!AJ376),"")</f>
        <v/>
      </c>
      <c r="AM365" s="4">
        <f>IF($C365="OK",_xlfn.NUMBERVALUE(Plantilla!AK376),"")</f>
        <v/>
      </c>
      <c r="AN365" s="6">
        <f>IF($C365="OK",_xlfn.NUMBERVALUE(Plantilla!AL376),"")</f>
        <v/>
      </c>
      <c r="AO365" s="4">
        <f>IF($C365="OK",_xlfn.NUMBERVALUE(Plantilla!AM376),"")</f>
        <v/>
      </c>
      <c r="AP365" s="6">
        <f>IF($C365="OK",_xlfn.NUMBERVALUE(Plantilla!AN376),"")</f>
        <v/>
      </c>
      <c r="AQ365" s="4">
        <f>IF($C365="OK",_xlfn.NUMBERVALUE(Plantilla!AO376),"")</f>
        <v/>
      </c>
      <c r="AR365" s="6">
        <f>IF($C365="OK",_xlfn.NUMBERVALUE(Plantilla!AP376),"")</f>
        <v/>
      </c>
      <c r="AS365" s="4">
        <f>IF($C365="OK",_xlfn.NUMBERVALUE(Plantilla!AQ376),"")</f>
        <v/>
      </c>
      <c r="AT365" s="6">
        <f>IF($C365="OK",_xlfn.NUMBERVALUE(Plantilla!AR376),"")</f>
        <v/>
      </c>
      <c r="AU365" s="4">
        <f>IF($C365="OK",_xlfn.NUMBERVALUE(Plantilla!AS376),"")</f>
        <v/>
      </c>
      <c r="AV365" s="6">
        <f>IF($C365="OK",_xlfn.NUMBERVALUE(Plantilla!AT376),"")</f>
        <v/>
      </c>
      <c r="AW365" s="4">
        <f>IF($C365="OK",_xlfn.NUMBERVALUE(Plantilla!AU376),"")</f>
        <v/>
      </c>
      <c r="AX365" s="6">
        <f>IF($C365="OK",_xlfn.NUMBERVALUE(Plantilla!AV376),"")</f>
        <v/>
      </c>
      <c r="AY365" s="4">
        <f>IF($C365="OK",_xlfn.NUMBERVALUE(Plantilla!AW376),"")</f>
        <v/>
      </c>
      <c r="AZ365" s="6">
        <f>IF($C365="OK",_xlfn.NUMBERVALUE(Plantilla!AX376),"")</f>
        <v/>
      </c>
      <c r="BA365">
        <f>IF($C365="OK",_xlfn.NUMBERVALUE(Plantilla!AY376),"")</f>
        <v/>
      </c>
      <c r="BB365">
        <f>IF($C365="OK",_xlfn.NUMBERVALUE(Plantilla!AZ376),"")</f>
        <v/>
      </c>
      <c r="BC365" s="4">
        <f>IF($C365="OK",_xlfn.NUMBERVALUE(Plantilla!BA376),"")</f>
        <v/>
      </c>
      <c r="BD365" s="6">
        <f>IF($C365="OK",_xlfn.NUMBERVALUE(Plantilla!BB376),"")</f>
        <v/>
      </c>
      <c r="BE365" s="4">
        <f>IF($C365="OK",_xlfn.NUMBERVALUE(Plantilla!BC376),"")</f>
        <v/>
      </c>
      <c r="BF365" s="6">
        <f>IF($C365="OK",_xlfn.NUMBERVALUE(Plantilla!BD376),"")</f>
        <v/>
      </c>
      <c r="BG365" s="4">
        <f>IF($C365="OK",_xlfn.NUMBERVALUE(Plantilla!BE376),"")</f>
        <v/>
      </c>
      <c r="BH365" s="6">
        <f>IF($C365="OK",_xlfn.NUMBERVALUE(Plantilla!BF376),"")</f>
        <v/>
      </c>
      <c r="BI365" s="110">
        <f>IF($C365="OK",_xlfn.NUMBERVALUE(Plantilla!BG376),"")</f>
        <v/>
      </c>
      <c r="BJ365" s="6">
        <f>IF($C365="OK",_xlfn.NUMBERVALUE(Plantilla!BH376),"")</f>
        <v/>
      </c>
      <c r="BK365" s="109">
        <f>IF($C365="OK",_xlfn.NUMBERVALUE(Plantilla!BI376),"")</f>
        <v/>
      </c>
      <c r="BL365" s="6">
        <f>IF($C365="OK",
   IF(Plantilla!BJ376&lt;&gt;"",
      TEXT(VLOOKUP(Plantilla!BJ376,'Tablas '!$Z$4:$AA$6,2,FALSE),"#"),
   ""),
"")</f>
        <v/>
      </c>
      <c r="BM365" s="4">
        <f>IF($C365="OK",_xlfn.NUMBERVALUE(Plantilla!BK376),"")</f>
        <v/>
      </c>
      <c r="BN365" s="4">
        <f>IF($C365="OK",_xlfn.NUMBERVALUE(Plantilla!BL376),"")</f>
        <v/>
      </c>
      <c r="BO365" s="6">
        <f>IF($C365="OK",_xlfn.NUMBERVALUE(Plantilla!BM376),"")</f>
        <v/>
      </c>
      <c r="BP365" s="4">
        <f>IF($C365="OK",_xlfn.NUMBERVALUE(Plantilla!BN376),"")</f>
        <v/>
      </c>
      <c r="BQ365" s="6">
        <f>IF($C365="OK",_xlfn.NUMBERVALUE(Plantilla!BO376),"")</f>
        <v/>
      </c>
      <c r="BR365" s="4">
        <f>IF($C365="OK",_xlfn.NUMBERVALUE(Plantilla!BP376),"")</f>
        <v/>
      </c>
      <c r="BS365" s="6">
        <f>IF($C365="OK",_xlfn.NUMBERVALUE(Plantilla!BQ376),"")</f>
        <v/>
      </c>
      <c r="BT365" s="4">
        <f>IF($C365="OK",_xlfn.NUMBERVALUE(Plantilla!BR376),"")</f>
        <v/>
      </c>
      <c r="BU365" s="6">
        <f>IF($C365="OK",_xlfn.NUMBERVALUE(Plantilla!BS376),"")</f>
        <v/>
      </c>
      <c r="BV365" s="6">
        <f>IF($C365="OK",_xlfn.NUMBERVALUE(Plantilla!BT376),"")</f>
        <v/>
      </c>
      <c r="BW365" s="6">
        <f>IF($C365="OK",_xlfn.NUMBERVALUE(Plantilla!BU376),"")</f>
        <v/>
      </c>
      <c r="BX365" s="6">
        <f>IF($C365="OK",_xlfn.NUMBERVALUE(Plantilla!BV376),"")</f>
        <v/>
      </c>
      <c r="BY365" s="6">
        <f>IF($C365="OK",_xlfn.NUMBERVALUE(Plantilla!BW376),"")</f>
        <v/>
      </c>
      <c r="BZ365" s="6">
        <f>IF($C365="OK",_xlfn.NUMBERVALUE(Plantilla!BX376),"")</f>
        <v/>
      </c>
      <c r="CA365" s="6">
        <f>IF($C365="OK",_xlfn.NUMBERVALUE(Plantilla!BY376),"")</f>
        <v/>
      </c>
      <c r="CB365" s="6">
        <f>IF($C365="OK",_xlfn.NUMBERVALUE(Plantilla!BZ376),"")</f>
        <v/>
      </c>
      <c r="CC365" s="6">
        <f>IF($C365="OK",_xlfn.NUMBERVALUE(Plantilla!CA376),"")</f>
        <v/>
      </c>
      <c r="CD365" s="6">
        <f>IF($C365="OK",_xlfn.NUMBERVALUE(Plantilla!CB376),"")</f>
        <v/>
      </c>
      <c r="CE365" s="6">
        <f>IF($C365="OK",_xlfn.NUMBERVALUE(Plantilla!CC376),"")</f>
        <v/>
      </c>
      <c r="CF365" s="4">
        <f>IF($C365="OK",_xlfn.NUMBERVALUE(Plantilla!CD376),"")</f>
        <v/>
      </c>
      <c r="CG365" s="6">
        <f>IF($C365="OK",_xlfn.NUMBERVALUE(Plantilla!CE376),"")</f>
        <v/>
      </c>
      <c r="CH365" s="6">
        <f>IF($C365="OK",_xlfn.NUMBERVALUE(Plantilla!CF376),"")</f>
        <v/>
      </c>
      <c r="CI365" s="6">
        <f>IF($C365="OK",_xlfn.NUMBERVALUE(Plantilla!CG376),"")</f>
        <v/>
      </c>
      <c r="CJ365" s="6">
        <f>IF($C365="OK",_xlfn.NUMBERVALUE(Plantilla!CH376),"")</f>
        <v/>
      </c>
      <c r="CK365" s="6">
        <f>IF($C365="OK",_xlfn.NUMBERVALUE(Plantilla!CI376),"")</f>
        <v/>
      </c>
      <c r="CL365" s="6">
        <f>IF($C365="OK",_xlfn.NUMBERVALUE(Plantilla!CJ376),"")</f>
        <v/>
      </c>
      <c r="CM365">
        <f>IF($C365="OK",TEXT(Plantilla!CK376,"#"),"")</f>
        <v/>
      </c>
      <c r="CN365" s="6">
        <f>IF($C365="OK",_xlfn.NUMBERVALUE(Plantilla!CL376),"")</f>
        <v/>
      </c>
      <c r="CO365" s="6">
        <f>IF($C365="OK",_xlfn.NUMBERVALUE(Plantilla!CM376),"")</f>
        <v/>
      </c>
      <c r="CP365" s="110">
        <f>IF($C365="OK",_xlfn.NUMBERVALUE(Plantilla!CN376),"")</f>
        <v/>
      </c>
      <c r="CQ365" s="6">
        <f>IF($C365="OK",_xlfn.NUMBERVALUE(Plantilla!CO376),"")</f>
        <v/>
      </c>
      <c r="CR365" s="109">
        <f>IF($C365="OK",_xlfn.NUMBERVALUE(Plantilla!CP376),"")</f>
        <v/>
      </c>
      <c r="CS365" s="110">
        <f>IF($C365="OK",_xlfn.NUMBERVALUE(Plantilla!CQ376),"")</f>
        <v/>
      </c>
      <c r="CT365" s="6">
        <f>IF($C365="OK",_xlfn.NUMBERVALUE(Plantilla!CR376),"")</f>
        <v/>
      </c>
      <c r="CU365" s="109">
        <f>IF($C365="OK",_xlfn.NUMBERVALUE(Plantilla!CS376),"")</f>
        <v/>
      </c>
      <c r="CV365" s="110">
        <f>IF($C365="OK",_xlfn.NUMBERVALUE(Plantilla!CT376),"")</f>
        <v/>
      </c>
      <c r="CW365" s="6">
        <f>IF($C365="OK",_xlfn.NUMBERVALUE(Plantilla!CU376),"")</f>
        <v/>
      </c>
      <c r="CX365" s="82">
        <f>IF($C365="OK",_xlfn.NUMBERVALUE(Plantilla!CV376),"")</f>
        <v/>
      </c>
      <c r="CY365" s="6">
        <f>IF($C365="OK",_xlfn.NUMBERVALUE(Plantilla!CW376),"")</f>
        <v/>
      </c>
      <c r="CZ365" s="82">
        <f>IF($C365="OK",_xlfn.NUMBERVALUE(Plantilla!CX376),"")</f>
        <v/>
      </c>
      <c r="DA365" s="6">
        <f>IF($C365="OK",_xlfn.NUMBERVALUE(Plantilla!CY376),"")</f>
        <v/>
      </c>
      <c r="DB365" s="109">
        <f>IF($C365="OK",_xlfn.NUMBERVALUE(Plantilla!CZ376),"")</f>
        <v/>
      </c>
      <c r="DC365" s="6">
        <f>IF($C365="OK",_xlfn.NUMBERVALUE(Plantilla!DA376),"")</f>
        <v/>
      </c>
      <c r="DD365" s="6">
        <f>IF($C365="OK",TEXT(Plantilla!DB376,"#"),"")</f>
        <v/>
      </c>
      <c r="DE365" s="6">
        <f>IF($C365="OK",_xlfn.NUMBERVALUE(Plantilla!DC376),"")</f>
        <v/>
      </c>
      <c r="DF365" s="4">
        <f>IF($C365="OK",_xlfn.NUMBERVALUE(Plantilla!DD376),"")</f>
        <v/>
      </c>
      <c r="DG365" s="6">
        <f>IF($C365="OK",_xlfn.NUMBERVALUE(Plantilla!DE376),"")</f>
        <v/>
      </c>
      <c r="DH365" s="6">
        <f>IF($C365="OK",_xlfn.NUMBERVALUE(Plantilla!DF376),"")</f>
        <v/>
      </c>
      <c r="DI365" s="6">
        <f>IF($C365="OK",_xlfn.NUMBERVALUE(Plantilla!DG376),"")</f>
        <v/>
      </c>
      <c r="DJ365" s="6">
        <f>IF($C365="OK",_xlfn.NUMBERVALUE(Plantilla!DH376),"")</f>
        <v/>
      </c>
      <c r="DK365" s="6">
        <f>IF($C365="OK",_xlfn.NUMBERVALUE(Plantilla!DI376),"")</f>
        <v/>
      </c>
      <c r="DL365" s="6">
        <f>IF($C365="OK",_xlfn.NUMBERVALUE(Plantilla!DJ376),"")</f>
        <v/>
      </c>
      <c r="DM365" s="6">
        <f>IF($C365="OK",_xlfn.NUMBERVALUE(Plantilla!DK376),"")</f>
        <v/>
      </c>
      <c r="DN365" s="6">
        <f>IF($C365="OK",_xlfn.NUMBERVALUE(Plantilla!DL376),"")</f>
        <v/>
      </c>
      <c r="DO365" s="6">
        <f>IF($C365="OK",_xlfn.NUMBERVALUE(Plantilla!DM376),"")</f>
        <v/>
      </c>
      <c r="DP365" s="6">
        <f>IF($C365="OK",_xlfn.NUMBERVALUE(Plantilla!DN376),"")</f>
        <v/>
      </c>
      <c r="DQ365" s="6">
        <f>IF($C365="OK",_xlfn.NUMBERVALUE(Plantilla!DO376),"")</f>
        <v/>
      </c>
      <c r="DR365" s="6">
        <f>IF($C365="OK",_xlfn.NUMBERVALUE(Plantilla!DP376),"")</f>
        <v/>
      </c>
      <c r="DS365">
        <f>IF($C365="OK",TEXT(Plantilla!DR376,"#"),"")</f>
        <v/>
      </c>
      <c r="DT365" s="6" t="n"/>
    </row>
    <row r="366">
      <c r="A366">
        <f>IF(Plantilla!$I$6="¡Perfecto!, Guarda el archivo y adjúntalo a tu interfaz de Nómina Electrónica","OK","Error")</f>
        <v/>
      </c>
      <c r="B366">
        <f>IF(Plantilla!$I$6="¡Perfecto!, Guarda el archivo y adjúntalo a tu interfaz de Nómina Electrónica",MID(Plantilla!$D$2,SEARCH("V",Plantilla!$D$2),10),"")</f>
        <v/>
      </c>
      <c r="C366">
        <f>Plantilla!C377</f>
        <v/>
      </c>
      <c r="D366">
        <f>IF($C366="OK",Plantilla!B377,"")</f>
        <v/>
      </c>
      <c r="E366">
        <f>IF($C366="OK",
   VLOOKUP(Plantilla!$E$4,'Tablas '!$AP$4:$AT$6,5,FALSE),
"")</f>
        <v/>
      </c>
      <c r="F366">
        <f>IF($C366="OK",TEXT(Plantilla!D377,"#"),"")</f>
        <v/>
      </c>
      <c r="G366">
        <f>IF($C366="OK",
   VLOOKUP(Plantilla!E377,'Tablas '!$B$4:$C$14,2,FALSE),
"")</f>
        <v/>
      </c>
      <c r="H366">
        <f>IF($C366="OK",TEXT(Plantilla!F377,"#"),"")</f>
        <v/>
      </c>
      <c r="I366">
        <f>IF($C366="OK",TEXT(Plantilla!G377,"#"),"")</f>
        <v/>
      </c>
      <c r="J366">
        <f>IF($C366="OK",TEXT(Plantilla!H377,"#"),"")</f>
        <v/>
      </c>
      <c r="K366">
        <f>IF($C366="OK",TEXT(Plantilla!I377,"#"),"")</f>
        <v/>
      </c>
      <c r="L366">
        <f>IF($C366="OK",TEXT(Plantilla!J377,"#"),"")</f>
        <v/>
      </c>
      <c r="M366">
        <f>IF($C366="OK",TEXT(Plantilla!K377,"#"),"")</f>
        <v/>
      </c>
      <c r="N366">
        <f>IF($C366="OK",
   CONCATENATE(YEAR(Plantilla!L377),"-",TEXT(MONTH(Plantilla!L377),"00"),"-",TEXT(DAY(Plantilla!L377),"00")),
"")</f>
        <v/>
      </c>
      <c r="O366">
        <f>IF($C366="OK",_xlfn.NUMBERVALUE(Plantilla!M377),"")</f>
        <v/>
      </c>
      <c r="P366">
        <f>IF($C366="OK",
   IF(Plantilla!N377&lt;&gt;"",
      CONCATENATE(YEAR(Plantilla!N377),"-",TEXT(MONTH(Plantilla!N377),"00"),"-",TEXT(DAY(Plantilla!N377),"00")),
   ""),
"")</f>
        <v/>
      </c>
      <c r="Q366">
        <f>IF($C366="OK",
   VLOOKUP(Plantilla!O377,'Tablas '!$E$4:$F$19,2,FALSE),
"")</f>
        <v/>
      </c>
      <c r="R366">
        <f>IF($C366="OK",
   VLOOKUP(Plantilla!P377,'Tablas '!$H$4:$I$5,2,FALSE),
"")</f>
        <v/>
      </c>
      <c r="S366">
        <f>IF($C366="OK",
   VLOOKUP(Plantilla!Q377,'Tablas '!$K$4:$L$8,2,FALSE),
"")</f>
        <v/>
      </c>
      <c r="T366">
        <f>IF($C366="OK",
   VLOOKUP(Plantilla!R377,'Tablas '!$AE$4:$AF$6,2,FALSE),
"")</f>
        <v/>
      </c>
      <c r="U366">
        <f>IF($C366="OK",
   VLOOKUP(Plantilla!S377,'Tablas '!$AE$4:$AF$6,2,FALSE),
"")</f>
        <v/>
      </c>
      <c r="V366">
        <f>IF($C366="OK",TEXT(Plantilla!T377,"#"),"")</f>
        <v/>
      </c>
      <c r="W366" s="84">
        <f>IF($C366="OK",
   VLOOKUP(Plantilla!U377,'Tablas '!$AM$4:$AN$1126,2,FALSE),
"")</f>
        <v/>
      </c>
      <c r="X366">
        <f>IF($C366="OK",TEXT(Plantilla!V377,"#"),"")</f>
        <v/>
      </c>
      <c r="Y366">
        <f>IF($C366="OK",
   CONCATENATE(YEAR(Plantilla!W377),"-",TEXT(MONTH(Plantilla!W377),"00"),"-",TEXT(DAY(Plantilla!W377),"00")),
"")</f>
        <v/>
      </c>
      <c r="Z366">
        <f>IF($C366="OK",
   CONCATENATE(YEAR(Plantilla!X377),"-",TEXT(MONTH(Plantilla!X377),"00"),"-",TEXT(DAY(Plantilla!X377),"00")),
"")</f>
        <v/>
      </c>
      <c r="AA366">
        <f>IF($C366="OK",
   TEXT(VLOOKUP(Plantilla!Y377,'Tablas '!$Q$4:$R$9,2,FALSE),"#"),
"")</f>
        <v/>
      </c>
      <c r="AB366">
        <f>IF($C366="OK",
   CONCATENATE(YEAR(Plantilla!Z377),"-",TEXT(MONTH(Plantilla!Z377),"00"),"-",TEXT(DAY(Plantilla!Z377),"00")),
"")</f>
        <v/>
      </c>
      <c r="AC366">
        <f>IF($C366="OK",
   TEXT(VLOOKUP(Plantilla!AA377,'Tablas '!$T$4:$U$13,2,FALSE),"#"),
"")</f>
        <v/>
      </c>
      <c r="AD366">
        <f>IF($C366="OK",TEXT(Plantilla!AB377,"#"),"")</f>
        <v/>
      </c>
      <c r="AE366">
        <f>IF($C366="OK",
   IF(Plantilla!AC377&lt;&gt;"",
      TEXT(VLOOKUP(Plantilla!AC377,'Tablas '!$W$4:$X$7,2,FALSE),"#"),
   ""),
"")</f>
        <v/>
      </c>
      <c r="AF366">
        <f>IF($C366="OK",TEXT(Plantilla!AD377,"#"),"")</f>
        <v/>
      </c>
      <c r="AG366" s="6">
        <f>IF($C366="OK",_xlfn.NUMBERVALUE(Plantilla!AE377),"")</f>
        <v/>
      </c>
      <c r="AH366" s="4">
        <f>IF($C366="OK",_xlfn.NUMBERVALUE(Plantilla!AF377),"")</f>
        <v/>
      </c>
      <c r="AI366" s="6">
        <f>IF($C366="OK",_xlfn.NUMBERVALUE(Plantilla!AG377),"")</f>
        <v/>
      </c>
      <c r="AJ366" s="6">
        <f>IF($C366="OK",_xlfn.NUMBERVALUE(Plantilla!AH377),"")</f>
        <v/>
      </c>
      <c r="AK366" s="6">
        <f>IF($C366="OK",_xlfn.NUMBERVALUE(Plantilla!AI377),"")</f>
        <v/>
      </c>
      <c r="AL366" s="6">
        <f>IF($C366="OK",_xlfn.NUMBERVALUE(Plantilla!AJ377),"")</f>
        <v/>
      </c>
      <c r="AM366" s="4">
        <f>IF($C366="OK",_xlfn.NUMBERVALUE(Plantilla!AK377),"")</f>
        <v/>
      </c>
      <c r="AN366" s="6">
        <f>IF($C366="OK",_xlfn.NUMBERVALUE(Plantilla!AL377),"")</f>
        <v/>
      </c>
      <c r="AO366" s="4">
        <f>IF($C366="OK",_xlfn.NUMBERVALUE(Plantilla!AM377),"")</f>
        <v/>
      </c>
      <c r="AP366" s="6">
        <f>IF($C366="OK",_xlfn.NUMBERVALUE(Plantilla!AN377),"")</f>
        <v/>
      </c>
      <c r="AQ366" s="4">
        <f>IF($C366="OK",_xlfn.NUMBERVALUE(Plantilla!AO377),"")</f>
        <v/>
      </c>
      <c r="AR366" s="6">
        <f>IF($C366="OK",_xlfn.NUMBERVALUE(Plantilla!AP377),"")</f>
        <v/>
      </c>
      <c r="AS366" s="4">
        <f>IF($C366="OK",_xlfn.NUMBERVALUE(Plantilla!AQ377),"")</f>
        <v/>
      </c>
      <c r="AT366" s="6">
        <f>IF($C366="OK",_xlfn.NUMBERVALUE(Plantilla!AR377),"")</f>
        <v/>
      </c>
      <c r="AU366" s="4">
        <f>IF($C366="OK",_xlfn.NUMBERVALUE(Plantilla!AS377),"")</f>
        <v/>
      </c>
      <c r="AV366" s="6">
        <f>IF($C366="OK",_xlfn.NUMBERVALUE(Plantilla!AT377),"")</f>
        <v/>
      </c>
      <c r="AW366" s="4">
        <f>IF($C366="OK",_xlfn.NUMBERVALUE(Plantilla!AU377),"")</f>
        <v/>
      </c>
      <c r="AX366" s="6">
        <f>IF($C366="OK",_xlfn.NUMBERVALUE(Plantilla!AV377),"")</f>
        <v/>
      </c>
      <c r="AY366" s="4">
        <f>IF($C366="OK",_xlfn.NUMBERVALUE(Plantilla!AW377),"")</f>
        <v/>
      </c>
      <c r="AZ366" s="6">
        <f>IF($C366="OK",_xlfn.NUMBERVALUE(Plantilla!AX377),"")</f>
        <v/>
      </c>
      <c r="BA366">
        <f>IF($C366="OK",_xlfn.NUMBERVALUE(Plantilla!AY377),"")</f>
        <v/>
      </c>
      <c r="BB366">
        <f>IF($C366="OK",_xlfn.NUMBERVALUE(Plantilla!AZ377),"")</f>
        <v/>
      </c>
      <c r="BC366" s="4">
        <f>IF($C366="OK",_xlfn.NUMBERVALUE(Plantilla!BA377),"")</f>
        <v/>
      </c>
      <c r="BD366" s="6">
        <f>IF($C366="OK",_xlfn.NUMBERVALUE(Plantilla!BB377),"")</f>
        <v/>
      </c>
      <c r="BE366" s="4">
        <f>IF($C366="OK",_xlfn.NUMBERVALUE(Plantilla!BC377),"")</f>
        <v/>
      </c>
      <c r="BF366" s="6">
        <f>IF($C366="OK",_xlfn.NUMBERVALUE(Plantilla!BD377),"")</f>
        <v/>
      </c>
      <c r="BG366" s="4">
        <f>IF($C366="OK",_xlfn.NUMBERVALUE(Plantilla!BE377),"")</f>
        <v/>
      </c>
      <c r="BH366" s="6">
        <f>IF($C366="OK",_xlfn.NUMBERVALUE(Plantilla!BF377),"")</f>
        <v/>
      </c>
      <c r="BI366" s="110">
        <f>IF($C366="OK",_xlfn.NUMBERVALUE(Plantilla!BG377),"")</f>
        <v/>
      </c>
      <c r="BJ366" s="6">
        <f>IF($C366="OK",_xlfn.NUMBERVALUE(Plantilla!BH377),"")</f>
        <v/>
      </c>
      <c r="BK366" s="109">
        <f>IF($C366="OK",_xlfn.NUMBERVALUE(Plantilla!BI377),"")</f>
        <v/>
      </c>
      <c r="BL366" s="6">
        <f>IF($C366="OK",
   IF(Plantilla!BJ377&lt;&gt;"",
      TEXT(VLOOKUP(Plantilla!BJ377,'Tablas '!$Z$4:$AA$6,2,FALSE),"#"),
   ""),
"")</f>
        <v/>
      </c>
      <c r="BM366" s="4">
        <f>IF($C366="OK",_xlfn.NUMBERVALUE(Plantilla!BK377),"")</f>
        <v/>
      </c>
      <c r="BN366" s="4">
        <f>IF($C366="OK",_xlfn.NUMBERVALUE(Plantilla!BL377),"")</f>
        <v/>
      </c>
      <c r="BO366" s="6">
        <f>IF($C366="OK",_xlfn.NUMBERVALUE(Plantilla!BM377),"")</f>
        <v/>
      </c>
      <c r="BP366" s="4">
        <f>IF($C366="OK",_xlfn.NUMBERVALUE(Plantilla!BN377),"")</f>
        <v/>
      </c>
      <c r="BQ366" s="6">
        <f>IF($C366="OK",_xlfn.NUMBERVALUE(Plantilla!BO377),"")</f>
        <v/>
      </c>
      <c r="BR366" s="4">
        <f>IF($C366="OK",_xlfn.NUMBERVALUE(Plantilla!BP377),"")</f>
        <v/>
      </c>
      <c r="BS366" s="6">
        <f>IF($C366="OK",_xlfn.NUMBERVALUE(Plantilla!BQ377),"")</f>
        <v/>
      </c>
      <c r="BT366" s="4">
        <f>IF($C366="OK",_xlfn.NUMBERVALUE(Plantilla!BR377),"")</f>
        <v/>
      </c>
      <c r="BU366" s="6">
        <f>IF($C366="OK",_xlfn.NUMBERVALUE(Plantilla!BS377),"")</f>
        <v/>
      </c>
      <c r="BV366" s="6">
        <f>IF($C366="OK",_xlfn.NUMBERVALUE(Plantilla!BT377),"")</f>
        <v/>
      </c>
      <c r="BW366" s="6">
        <f>IF($C366="OK",_xlfn.NUMBERVALUE(Plantilla!BU377),"")</f>
        <v/>
      </c>
      <c r="BX366" s="6">
        <f>IF($C366="OK",_xlfn.NUMBERVALUE(Plantilla!BV377),"")</f>
        <v/>
      </c>
      <c r="BY366" s="6">
        <f>IF($C366="OK",_xlfn.NUMBERVALUE(Plantilla!BW377),"")</f>
        <v/>
      </c>
      <c r="BZ366" s="6">
        <f>IF($C366="OK",_xlfn.NUMBERVALUE(Plantilla!BX377),"")</f>
        <v/>
      </c>
      <c r="CA366" s="6">
        <f>IF($C366="OK",_xlfn.NUMBERVALUE(Plantilla!BY377),"")</f>
        <v/>
      </c>
      <c r="CB366" s="6">
        <f>IF($C366="OK",_xlfn.NUMBERVALUE(Plantilla!BZ377),"")</f>
        <v/>
      </c>
      <c r="CC366" s="6">
        <f>IF($C366="OK",_xlfn.NUMBERVALUE(Plantilla!CA377),"")</f>
        <v/>
      </c>
      <c r="CD366" s="6">
        <f>IF($C366="OK",_xlfn.NUMBERVALUE(Plantilla!CB377),"")</f>
        <v/>
      </c>
      <c r="CE366" s="6">
        <f>IF($C366="OK",_xlfn.NUMBERVALUE(Plantilla!CC377),"")</f>
        <v/>
      </c>
      <c r="CF366" s="4">
        <f>IF($C366="OK",_xlfn.NUMBERVALUE(Plantilla!CD377),"")</f>
        <v/>
      </c>
      <c r="CG366" s="6">
        <f>IF($C366="OK",_xlfn.NUMBERVALUE(Plantilla!CE377),"")</f>
        <v/>
      </c>
      <c r="CH366" s="6">
        <f>IF($C366="OK",_xlfn.NUMBERVALUE(Plantilla!CF377),"")</f>
        <v/>
      </c>
      <c r="CI366" s="6">
        <f>IF($C366="OK",_xlfn.NUMBERVALUE(Plantilla!CG377),"")</f>
        <v/>
      </c>
      <c r="CJ366" s="6">
        <f>IF($C366="OK",_xlfn.NUMBERVALUE(Plantilla!CH377),"")</f>
        <v/>
      </c>
      <c r="CK366" s="6">
        <f>IF($C366="OK",_xlfn.NUMBERVALUE(Plantilla!CI377),"")</f>
        <v/>
      </c>
      <c r="CL366" s="6">
        <f>IF($C366="OK",_xlfn.NUMBERVALUE(Plantilla!CJ377),"")</f>
        <v/>
      </c>
      <c r="CM366">
        <f>IF($C366="OK",TEXT(Plantilla!CK377,"#"),"")</f>
        <v/>
      </c>
      <c r="CN366" s="6">
        <f>IF($C366="OK",_xlfn.NUMBERVALUE(Plantilla!CL377),"")</f>
        <v/>
      </c>
      <c r="CO366" s="6">
        <f>IF($C366="OK",_xlfn.NUMBERVALUE(Plantilla!CM377),"")</f>
        <v/>
      </c>
      <c r="CP366" s="110">
        <f>IF($C366="OK",_xlfn.NUMBERVALUE(Plantilla!CN377),"")</f>
        <v/>
      </c>
      <c r="CQ366" s="6">
        <f>IF($C366="OK",_xlfn.NUMBERVALUE(Plantilla!CO377),"")</f>
        <v/>
      </c>
      <c r="CR366" s="109">
        <f>IF($C366="OK",_xlfn.NUMBERVALUE(Plantilla!CP377),"")</f>
        <v/>
      </c>
      <c r="CS366" s="110">
        <f>IF($C366="OK",_xlfn.NUMBERVALUE(Plantilla!CQ377),"")</f>
        <v/>
      </c>
      <c r="CT366" s="6">
        <f>IF($C366="OK",_xlfn.NUMBERVALUE(Plantilla!CR377),"")</f>
        <v/>
      </c>
      <c r="CU366" s="109">
        <f>IF($C366="OK",_xlfn.NUMBERVALUE(Plantilla!CS377),"")</f>
        <v/>
      </c>
      <c r="CV366" s="110">
        <f>IF($C366="OK",_xlfn.NUMBERVALUE(Plantilla!CT377),"")</f>
        <v/>
      </c>
      <c r="CW366" s="6">
        <f>IF($C366="OK",_xlfn.NUMBERVALUE(Plantilla!CU377),"")</f>
        <v/>
      </c>
      <c r="CX366" s="82">
        <f>IF($C366="OK",_xlfn.NUMBERVALUE(Plantilla!CV377),"")</f>
        <v/>
      </c>
      <c r="CY366" s="6">
        <f>IF($C366="OK",_xlfn.NUMBERVALUE(Plantilla!CW377),"")</f>
        <v/>
      </c>
      <c r="CZ366" s="82">
        <f>IF($C366="OK",_xlfn.NUMBERVALUE(Plantilla!CX377),"")</f>
        <v/>
      </c>
      <c r="DA366" s="6">
        <f>IF($C366="OK",_xlfn.NUMBERVALUE(Plantilla!CY377),"")</f>
        <v/>
      </c>
      <c r="DB366" s="109">
        <f>IF($C366="OK",_xlfn.NUMBERVALUE(Plantilla!CZ377),"")</f>
        <v/>
      </c>
      <c r="DC366" s="6">
        <f>IF($C366="OK",_xlfn.NUMBERVALUE(Plantilla!DA377),"")</f>
        <v/>
      </c>
      <c r="DD366" s="6">
        <f>IF($C366="OK",TEXT(Plantilla!DB377,"#"),"")</f>
        <v/>
      </c>
      <c r="DE366" s="6">
        <f>IF($C366="OK",_xlfn.NUMBERVALUE(Plantilla!DC377),"")</f>
        <v/>
      </c>
      <c r="DF366" s="4">
        <f>IF($C366="OK",_xlfn.NUMBERVALUE(Plantilla!DD377),"")</f>
        <v/>
      </c>
      <c r="DG366" s="6">
        <f>IF($C366="OK",_xlfn.NUMBERVALUE(Plantilla!DE377),"")</f>
        <v/>
      </c>
      <c r="DH366" s="6">
        <f>IF($C366="OK",_xlfn.NUMBERVALUE(Plantilla!DF377),"")</f>
        <v/>
      </c>
      <c r="DI366" s="6">
        <f>IF($C366="OK",_xlfn.NUMBERVALUE(Plantilla!DG377),"")</f>
        <v/>
      </c>
      <c r="DJ366" s="6">
        <f>IF($C366="OK",_xlfn.NUMBERVALUE(Plantilla!DH377),"")</f>
        <v/>
      </c>
      <c r="DK366" s="6">
        <f>IF($C366="OK",_xlfn.NUMBERVALUE(Plantilla!DI377),"")</f>
        <v/>
      </c>
      <c r="DL366" s="6">
        <f>IF($C366="OK",_xlfn.NUMBERVALUE(Plantilla!DJ377),"")</f>
        <v/>
      </c>
      <c r="DM366" s="6">
        <f>IF($C366="OK",_xlfn.NUMBERVALUE(Plantilla!DK377),"")</f>
        <v/>
      </c>
      <c r="DN366" s="6">
        <f>IF($C366="OK",_xlfn.NUMBERVALUE(Plantilla!DL377),"")</f>
        <v/>
      </c>
      <c r="DO366" s="6">
        <f>IF($C366="OK",_xlfn.NUMBERVALUE(Plantilla!DM377),"")</f>
        <v/>
      </c>
      <c r="DP366" s="6">
        <f>IF($C366="OK",_xlfn.NUMBERVALUE(Plantilla!DN377),"")</f>
        <v/>
      </c>
      <c r="DQ366" s="6">
        <f>IF($C366="OK",_xlfn.NUMBERVALUE(Plantilla!DO377),"")</f>
        <v/>
      </c>
      <c r="DR366" s="6">
        <f>IF($C366="OK",_xlfn.NUMBERVALUE(Plantilla!DP377),"")</f>
        <v/>
      </c>
      <c r="DS366">
        <f>IF($C366="OK",TEXT(Plantilla!DR377,"#"),"")</f>
        <v/>
      </c>
      <c r="DT366" s="6" t="n"/>
    </row>
    <row r="367">
      <c r="A367">
        <f>IF(Plantilla!$I$6="¡Perfecto!, Guarda el archivo y adjúntalo a tu interfaz de Nómina Electrónica","OK","Error")</f>
        <v/>
      </c>
      <c r="B367">
        <f>IF(Plantilla!$I$6="¡Perfecto!, Guarda el archivo y adjúntalo a tu interfaz de Nómina Electrónica",MID(Plantilla!$D$2,SEARCH("V",Plantilla!$D$2),10),"")</f>
        <v/>
      </c>
      <c r="C367">
        <f>Plantilla!C378</f>
        <v/>
      </c>
      <c r="D367">
        <f>IF($C367="OK",Plantilla!B378,"")</f>
        <v/>
      </c>
      <c r="E367">
        <f>IF($C367="OK",
   VLOOKUP(Plantilla!$E$4,'Tablas '!$AP$4:$AT$6,5,FALSE),
"")</f>
        <v/>
      </c>
      <c r="F367">
        <f>IF($C367="OK",TEXT(Plantilla!D378,"#"),"")</f>
        <v/>
      </c>
      <c r="G367">
        <f>IF($C367="OK",
   VLOOKUP(Plantilla!E378,'Tablas '!$B$4:$C$14,2,FALSE),
"")</f>
        <v/>
      </c>
      <c r="H367">
        <f>IF($C367="OK",TEXT(Plantilla!F378,"#"),"")</f>
        <v/>
      </c>
      <c r="I367">
        <f>IF($C367="OK",TEXT(Plantilla!G378,"#"),"")</f>
        <v/>
      </c>
      <c r="J367">
        <f>IF($C367="OK",TEXT(Plantilla!H378,"#"),"")</f>
        <v/>
      </c>
      <c r="K367">
        <f>IF($C367="OK",TEXT(Plantilla!I378,"#"),"")</f>
        <v/>
      </c>
      <c r="L367">
        <f>IF($C367="OK",TEXT(Plantilla!J378,"#"),"")</f>
        <v/>
      </c>
      <c r="M367">
        <f>IF($C367="OK",TEXT(Plantilla!K378,"#"),"")</f>
        <v/>
      </c>
      <c r="N367">
        <f>IF($C367="OK",
   CONCATENATE(YEAR(Plantilla!L378),"-",TEXT(MONTH(Plantilla!L378),"00"),"-",TEXT(DAY(Plantilla!L378),"00")),
"")</f>
        <v/>
      </c>
      <c r="O367">
        <f>IF($C367="OK",_xlfn.NUMBERVALUE(Plantilla!M378),"")</f>
        <v/>
      </c>
      <c r="P367">
        <f>IF($C367="OK",
   IF(Plantilla!N378&lt;&gt;"",
      CONCATENATE(YEAR(Plantilla!N378),"-",TEXT(MONTH(Plantilla!N378),"00"),"-",TEXT(DAY(Plantilla!N378),"00")),
   ""),
"")</f>
        <v/>
      </c>
      <c r="Q367">
        <f>IF($C367="OK",
   VLOOKUP(Plantilla!O378,'Tablas '!$E$4:$F$19,2,FALSE),
"")</f>
        <v/>
      </c>
      <c r="R367">
        <f>IF($C367="OK",
   VLOOKUP(Plantilla!P378,'Tablas '!$H$4:$I$5,2,FALSE),
"")</f>
        <v/>
      </c>
      <c r="S367">
        <f>IF($C367="OK",
   VLOOKUP(Plantilla!Q378,'Tablas '!$K$4:$L$8,2,FALSE),
"")</f>
        <v/>
      </c>
      <c r="T367">
        <f>IF($C367="OK",
   VLOOKUP(Plantilla!R378,'Tablas '!$AE$4:$AF$6,2,FALSE),
"")</f>
        <v/>
      </c>
      <c r="U367">
        <f>IF($C367="OK",
   VLOOKUP(Plantilla!S378,'Tablas '!$AE$4:$AF$6,2,FALSE),
"")</f>
        <v/>
      </c>
      <c r="V367">
        <f>IF($C367="OK",TEXT(Plantilla!T378,"#"),"")</f>
        <v/>
      </c>
      <c r="W367" s="84">
        <f>IF($C367="OK",
   VLOOKUP(Plantilla!U378,'Tablas '!$AM$4:$AN$1126,2,FALSE),
"")</f>
        <v/>
      </c>
      <c r="X367">
        <f>IF($C367="OK",TEXT(Plantilla!V378,"#"),"")</f>
        <v/>
      </c>
      <c r="Y367">
        <f>IF($C367="OK",
   CONCATENATE(YEAR(Plantilla!W378),"-",TEXT(MONTH(Plantilla!W378),"00"),"-",TEXT(DAY(Plantilla!W378),"00")),
"")</f>
        <v/>
      </c>
      <c r="Z367">
        <f>IF($C367="OK",
   CONCATENATE(YEAR(Plantilla!X378),"-",TEXT(MONTH(Plantilla!X378),"00"),"-",TEXT(DAY(Plantilla!X378),"00")),
"")</f>
        <v/>
      </c>
      <c r="AA367">
        <f>IF($C367="OK",
   TEXT(VLOOKUP(Plantilla!Y378,'Tablas '!$Q$4:$R$9,2,FALSE),"#"),
"")</f>
        <v/>
      </c>
      <c r="AB367">
        <f>IF($C367="OK",
   CONCATENATE(YEAR(Plantilla!Z378),"-",TEXT(MONTH(Plantilla!Z378),"00"),"-",TEXT(DAY(Plantilla!Z378),"00")),
"")</f>
        <v/>
      </c>
      <c r="AC367">
        <f>IF($C367="OK",
   TEXT(VLOOKUP(Plantilla!AA378,'Tablas '!$T$4:$U$13,2,FALSE),"#"),
"")</f>
        <v/>
      </c>
      <c r="AD367">
        <f>IF($C367="OK",TEXT(Plantilla!AB378,"#"),"")</f>
        <v/>
      </c>
      <c r="AE367">
        <f>IF($C367="OK",
   IF(Plantilla!AC378&lt;&gt;"",
      TEXT(VLOOKUP(Plantilla!AC378,'Tablas '!$W$4:$X$7,2,FALSE),"#"),
   ""),
"")</f>
        <v/>
      </c>
      <c r="AF367">
        <f>IF($C367="OK",TEXT(Plantilla!AD378,"#"),"")</f>
        <v/>
      </c>
      <c r="AG367" s="6">
        <f>IF($C367="OK",_xlfn.NUMBERVALUE(Plantilla!AE378),"")</f>
        <v/>
      </c>
      <c r="AH367" s="4">
        <f>IF($C367="OK",_xlfn.NUMBERVALUE(Plantilla!AF378),"")</f>
        <v/>
      </c>
      <c r="AI367" s="6">
        <f>IF($C367="OK",_xlfn.NUMBERVALUE(Plantilla!AG378),"")</f>
        <v/>
      </c>
      <c r="AJ367" s="6">
        <f>IF($C367="OK",_xlfn.NUMBERVALUE(Plantilla!AH378),"")</f>
        <v/>
      </c>
      <c r="AK367" s="6">
        <f>IF($C367="OK",_xlfn.NUMBERVALUE(Plantilla!AI378),"")</f>
        <v/>
      </c>
      <c r="AL367" s="6">
        <f>IF($C367="OK",_xlfn.NUMBERVALUE(Plantilla!AJ378),"")</f>
        <v/>
      </c>
      <c r="AM367" s="4">
        <f>IF($C367="OK",_xlfn.NUMBERVALUE(Plantilla!AK378),"")</f>
        <v/>
      </c>
      <c r="AN367" s="6">
        <f>IF($C367="OK",_xlfn.NUMBERVALUE(Plantilla!AL378),"")</f>
        <v/>
      </c>
      <c r="AO367" s="4">
        <f>IF($C367="OK",_xlfn.NUMBERVALUE(Plantilla!AM378),"")</f>
        <v/>
      </c>
      <c r="AP367" s="6">
        <f>IF($C367="OK",_xlfn.NUMBERVALUE(Plantilla!AN378),"")</f>
        <v/>
      </c>
      <c r="AQ367" s="4">
        <f>IF($C367="OK",_xlfn.NUMBERVALUE(Plantilla!AO378),"")</f>
        <v/>
      </c>
      <c r="AR367" s="6">
        <f>IF($C367="OK",_xlfn.NUMBERVALUE(Plantilla!AP378),"")</f>
        <v/>
      </c>
      <c r="AS367" s="4">
        <f>IF($C367="OK",_xlfn.NUMBERVALUE(Plantilla!AQ378),"")</f>
        <v/>
      </c>
      <c r="AT367" s="6">
        <f>IF($C367="OK",_xlfn.NUMBERVALUE(Plantilla!AR378),"")</f>
        <v/>
      </c>
      <c r="AU367" s="4">
        <f>IF($C367="OK",_xlfn.NUMBERVALUE(Plantilla!AS378),"")</f>
        <v/>
      </c>
      <c r="AV367" s="6">
        <f>IF($C367="OK",_xlfn.NUMBERVALUE(Plantilla!AT378),"")</f>
        <v/>
      </c>
      <c r="AW367" s="4">
        <f>IF($C367="OK",_xlfn.NUMBERVALUE(Plantilla!AU378),"")</f>
        <v/>
      </c>
      <c r="AX367" s="6">
        <f>IF($C367="OK",_xlfn.NUMBERVALUE(Plantilla!AV378),"")</f>
        <v/>
      </c>
      <c r="AY367" s="4">
        <f>IF($C367="OK",_xlfn.NUMBERVALUE(Plantilla!AW378),"")</f>
        <v/>
      </c>
      <c r="AZ367" s="6">
        <f>IF($C367="OK",_xlfn.NUMBERVALUE(Plantilla!AX378),"")</f>
        <v/>
      </c>
      <c r="BA367">
        <f>IF($C367="OK",_xlfn.NUMBERVALUE(Plantilla!AY378),"")</f>
        <v/>
      </c>
      <c r="BB367">
        <f>IF($C367="OK",_xlfn.NUMBERVALUE(Plantilla!AZ378),"")</f>
        <v/>
      </c>
      <c r="BC367" s="4">
        <f>IF($C367="OK",_xlfn.NUMBERVALUE(Plantilla!BA378),"")</f>
        <v/>
      </c>
      <c r="BD367" s="6">
        <f>IF($C367="OK",_xlfn.NUMBERVALUE(Plantilla!BB378),"")</f>
        <v/>
      </c>
      <c r="BE367" s="4">
        <f>IF($C367="OK",_xlfn.NUMBERVALUE(Plantilla!BC378),"")</f>
        <v/>
      </c>
      <c r="BF367" s="6">
        <f>IF($C367="OK",_xlfn.NUMBERVALUE(Plantilla!BD378),"")</f>
        <v/>
      </c>
      <c r="BG367" s="4">
        <f>IF($C367="OK",_xlfn.NUMBERVALUE(Plantilla!BE378),"")</f>
        <v/>
      </c>
      <c r="BH367" s="6">
        <f>IF($C367="OK",_xlfn.NUMBERVALUE(Plantilla!BF378),"")</f>
        <v/>
      </c>
      <c r="BI367" s="110">
        <f>IF($C367="OK",_xlfn.NUMBERVALUE(Plantilla!BG378),"")</f>
        <v/>
      </c>
      <c r="BJ367" s="6">
        <f>IF($C367="OK",_xlfn.NUMBERVALUE(Plantilla!BH378),"")</f>
        <v/>
      </c>
      <c r="BK367" s="109">
        <f>IF($C367="OK",_xlfn.NUMBERVALUE(Plantilla!BI378),"")</f>
        <v/>
      </c>
      <c r="BL367" s="6">
        <f>IF($C367="OK",
   IF(Plantilla!BJ378&lt;&gt;"",
      TEXT(VLOOKUP(Plantilla!BJ378,'Tablas '!$Z$4:$AA$6,2,FALSE),"#"),
   ""),
"")</f>
        <v/>
      </c>
      <c r="BM367" s="4">
        <f>IF($C367="OK",_xlfn.NUMBERVALUE(Plantilla!BK378),"")</f>
        <v/>
      </c>
      <c r="BN367" s="4">
        <f>IF($C367="OK",_xlfn.NUMBERVALUE(Plantilla!BL378),"")</f>
        <v/>
      </c>
      <c r="BO367" s="6">
        <f>IF($C367="OK",_xlfn.NUMBERVALUE(Plantilla!BM378),"")</f>
        <v/>
      </c>
      <c r="BP367" s="4">
        <f>IF($C367="OK",_xlfn.NUMBERVALUE(Plantilla!BN378),"")</f>
        <v/>
      </c>
      <c r="BQ367" s="6">
        <f>IF($C367="OK",_xlfn.NUMBERVALUE(Plantilla!BO378),"")</f>
        <v/>
      </c>
      <c r="BR367" s="4">
        <f>IF($C367="OK",_xlfn.NUMBERVALUE(Plantilla!BP378),"")</f>
        <v/>
      </c>
      <c r="BS367" s="6">
        <f>IF($C367="OK",_xlfn.NUMBERVALUE(Plantilla!BQ378),"")</f>
        <v/>
      </c>
      <c r="BT367" s="4">
        <f>IF($C367="OK",_xlfn.NUMBERVALUE(Plantilla!BR378),"")</f>
        <v/>
      </c>
      <c r="BU367" s="6">
        <f>IF($C367="OK",_xlfn.NUMBERVALUE(Plantilla!BS378),"")</f>
        <v/>
      </c>
      <c r="BV367" s="6">
        <f>IF($C367="OK",_xlfn.NUMBERVALUE(Plantilla!BT378),"")</f>
        <v/>
      </c>
      <c r="BW367" s="6">
        <f>IF($C367="OK",_xlfn.NUMBERVALUE(Plantilla!BU378),"")</f>
        <v/>
      </c>
      <c r="BX367" s="6">
        <f>IF($C367="OK",_xlfn.NUMBERVALUE(Plantilla!BV378),"")</f>
        <v/>
      </c>
      <c r="BY367" s="6">
        <f>IF($C367="OK",_xlfn.NUMBERVALUE(Plantilla!BW378),"")</f>
        <v/>
      </c>
      <c r="BZ367" s="6">
        <f>IF($C367="OK",_xlfn.NUMBERVALUE(Plantilla!BX378),"")</f>
        <v/>
      </c>
      <c r="CA367" s="6">
        <f>IF($C367="OK",_xlfn.NUMBERVALUE(Plantilla!BY378),"")</f>
        <v/>
      </c>
      <c r="CB367" s="6">
        <f>IF($C367="OK",_xlfn.NUMBERVALUE(Plantilla!BZ378),"")</f>
        <v/>
      </c>
      <c r="CC367" s="6">
        <f>IF($C367="OK",_xlfn.NUMBERVALUE(Plantilla!CA378),"")</f>
        <v/>
      </c>
      <c r="CD367" s="6">
        <f>IF($C367="OK",_xlfn.NUMBERVALUE(Plantilla!CB378),"")</f>
        <v/>
      </c>
      <c r="CE367" s="6">
        <f>IF($C367="OK",_xlfn.NUMBERVALUE(Plantilla!CC378),"")</f>
        <v/>
      </c>
      <c r="CF367" s="4">
        <f>IF($C367="OK",_xlfn.NUMBERVALUE(Plantilla!CD378),"")</f>
        <v/>
      </c>
      <c r="CG367" s="6">
        <f>IF($C367="OK",_xlfn.NUMBERVALUE(Plantilla!CE378),"")</f>
        <v/>
      </c>
      <c r="CH367" s="6">
        <f>IF($C367="OK",_xlfn.NUMBERVALUE(Plantilla!CF378),"")</f>
        <v/>
      </c>
      <c r="CI367" s="6">
        <f>IF($C367="OK",_xlfn.NUMBERVALUE(Plantilla!CG378),"")</f>
        <v/>
      </c>
      <c r="CJ367" s="6">
        <f>IF($C367="OK",_xlfn.NUMBERVALUE(Plantilla!CH378),"")</f>
        <v/>
      </c>
      <c r="CK367" s="6">
        <f>IF($C367="OK",_xlfn.NUMBERVALUE(Plantilla!CI378),"")</f>
        <v/>
      </c>
      <c r="CL367" s="6">
        <f>IF($C367="OK",_xlfn.NUMBERVALUE(Plantilla!CJ378),"")</f>
        <v/>
      </c>
      <c r="CM367">
        <f>IF($C367="OK",TEXT(Plantilla!CK378,"#"),"")</f>
        <v/>
      </c>
      <c r="CN367" s="6">
        <f>IF($C367="OK",_xlfn.NUMBERVALUE(Plantilla!CL378),"")</f>
        <v/>
      </c>
      <c r="CO367" s="6">
        <f>IF($C367="OK",_xlfn.NUMBERVALUE(Plantilla!CM378),"")</f>
        <v/>
      </c>
      <c r="CP367" s="110">
        <f>IF($C367="OK",_xlfn.NUMBERVALUE(Plantilla!CN378),"")</f>
        <v/>
      </c>
      <c r="CQ367" s="6">
        <f>IF($C367="OK",_xlfn.NUMBERVALUE(Plantilla!CO378),"")</f>
        <v/>
      </c>
      <c r="CR367" s="109">
        <f>IF($C367="OK",_xlfn.NUMBERVALUE(Plantilla!CP378),"")</f>
        <v/>
      </c>
      <c r="CS367" s="110">
        <f>IF($C367="OK",_xlfn.NUMBERVALUE(Plantilla!CQ378),"")</f>
        <v/>
      </c>
      <c r="CT367" s="6">
        <f>IF($C367="OK",_xlfn.NUMBERVALUE(Plantilla!CR378),"")</f>
        <v/>
      </c>
      <c r="CU367" s="109">
        <f>IF($C367="OK",_xlfn.NUMBERVALUE(Plantilla!CS378),"")</f>
        <v/>
      </c>
      <c r="CV367" s="110">
        <f>IF($C367="OK",_xlfn.NUMBERVALUE(Plantilla!CT378),"")</f>
        <v/>
      </c>
      <c r="CW367" s="6">
        <f>IF($C367="OK",_xlfn.NUMBERVALUE(Plantilla!CU378),"")</f>
        <v/>
      </c>
      <c r="CX367" s="82">
        <f>IF($C367="OK",_xlfn.NUMBERVALUE(Plantilla!CV378),"")</f>
        <v/>
      </c>
      <c r="CY367" s="6">
        <f>IF($C367="OK",_xlfn.NUMBERVALUE(Plantilla!CW378),"")</f>
        <v/>
      </c>
      <c r="CZ367" s="82">
        <f>IF($C367="OK",_xlfn.NUMBERVALUE(Plantilla!CX378),"")</f>
        <v/>
      </c>
      <c r="DA367" s="6">
        <f>IF($C367="OK",_xlfn.NUMBERVALUE(Plantilla!CY378),"")</f>
        <v/>
      </c>
      <c r="DB367" s="109">
        <f>IF($C367="OK",_xlfn.NUMBERVALUE(Plantilla!CZ378),"")</f>
        <v/>
      </c>
      <c r="DC367" s="6">
        <f>IF($C367="OK",_xlfn.NUMBERVALUE(Plantilla!DA378),"")</f>
        <v/>
      </c>
      <c r="DD367" s="6">
        <f>IF($C367="OK",TEXT(Plantilla!DB378,"#"),"")</f>
        <v/>
      </c>
      <c r="DE367" s="6">
        <f>IF($C367="OK",_xlfn.NUMBERVALUE(Plantilla!DC378),"")</f>
        <v/>
      </c>
      <c r="DF367" s="4">
        <f>IF($C367="OK",_xlfn.NUMBERVALUE(Plantilla!DD378),"")</f>
        <v/>
      </c>
      <c r="DG367" s="6">
        <f>IF($C367="OK",_xlfn.NUMBERVALUE(Plantilla!DE378),"")</f>
        <v/>
      </c>
      <c r="DH367" s="6">
        <f>IF($C367="OK",_xlfn.NUMBERVALUE(Plantilla!DF378),"")</f>
        <v/>
      </c>
      <c r="DI367" s="6">
        <f>IF($C367="OK",_xlfn.NUMBERVALUE(Plantilla!DG378),"")</f>
        <v/>
      </c>
      <c r="DJ367" s="6">
        <f>IF($C367="OK",_xlfn.NUMBERVALUE(Plantilla!DH378),"")</f>
        <v/>
      </c>
      <c r="DK367" s="6">
        <f>IF($C367="OK",_xlfn.NUMBERVALUE(Plantilla!DI378),"")</f>
        <v/>
      </c>
      <c r="DL367" s="6">
        <f>IF($C367="OK",_xlfn.NUMBERVALUE(Plantilla!DJ378),"")</f>
        <v/>
      </c>
      <c r="DM367" s="6">
        <f>IF($C367="OK",_xlfn.NUMBERVALUE(Plantilla!DK378),"")</f>
        <v/>
      </c>
      <c r="DN367" s="6">
        <f>IF($C367="OK",_xlfn.NUMBERVALUE(Plantilla!DL378),"")</f>
        <v/>
      </c>
      <c r="DO367" s="6">
        <f>IF($C367="OK",_xlfn.NUMBERVALUE(Plantilla!DM378),"")</f>
        <v/>
      </c>
      <c r="DP367" s="6">
        <f>IF($C367="OK",_xlfn.NUMBERVALUE(Plantilla!DN378),"")</f>
        <v/>
      </c>
      <c r="DQ367" s="6">
        <f>IF($C367="OK",_xlfn.NUMBERVALUE(Plantilla!DO378),"")</f>
        <v/>
      </c>
      <c r="DR367" s="6">
        <f>IF($C367="OK",_xlfn.NUMBERVALUE(Plantilla!DP378),"")</f>
        <v/>
      </c>
      <c r="DS367">
        <f>IF($C367="OK",TEXT(Plantilla!DR378,"#"),"")</f>
        <v/>
      </c>
      <c r="DT367" s="6" t="n"/>
    </row>
    <row r="368">
      <c r="A368">
        <f>IF(Plantilla!$I$6="¡Perfecto!, Guarda el archivo y adjúntalo a tu interfaz de Nómina Electrónica","OK","Error")</f>
        <v/>
      </c>
      <c r="B368">
        <f>IF(Plantilla!$I$6="¡Perfecto!, Guarda el archivo y adjúntalo a tu interfaz de Nómina Electrónica",MID(Plantilla!$D$2,SEARCH("V",Plantilla!$D$2),10),"")</f>
        <v/>
      </c>
      <c r="C368">
        <f>Plantilla!C379</f>
        <v/>
      </c>
      <c r="D368">
        <f>IF($C368="OK",Plantilla!B379,"")</f>
        <v/>
      </c>
      <c r="E368">
        <f>IF($C368="OK",
   VLOOKUP(Plantilla!$E$4,'Tablas '!$AP$4:$AT$6,5,FALSE),
"")</f>
        <v/>
      </c>
      <c r="F368">
        <f>IF($C368="OK",TEXT(Plantilla!D379,"#"),"")</f>
        <v/>
      </c>
      <c r="G368">
        <f>IF($C368="OK",
   VLOOKUP(Plantilla!E379,'Tablas '!$B$4:$C$14,2,FALSE),
"")</f>
        <v/>
      </c>
      <c r="H368">
        <f>IF($C368="OK",TEXT(Plantilla!F379,"#"),"")</f>
        <v/>
      </c>
      <c r="I368">
        <f>IF($C368="OK",TEXT(Plantilla!G379,"#"),"")</f>
        <v/>
      </c>
      <c r="J368">
        <f>IF($C368="OK",TEXT(Plantilla!H379,"#"),"")</f>
        <v/>
      </c>
      <c r="K368">
        <f>IF($C368="OK",TEXT(Plantilla!I379,"#"),"")</f>
        <v/>
      </c>
      <c r="L368">
        <f>IF($C368="OK",TEXT(Plantilla!J379,"#"),"")</f>
        <v/>
      </c>
      <c r="M368">
        <f>IF($C368="OK",TEXT(Plantilla!K379,"#"),"")</f>
        <v/>
      </c>
      <c r="N368">
        <f>IF($C368="OK",
   CONCATENATE(YEAR(Plantilla!L379),"-",TEXT(MONTH(Plantilla!L379),"00"),"-",TEXT(DAY(Plantilla!L379),"00")),
"")</f>
        <v/>
      </c>
      <c r="O368">
        <f>IF($C368="OK",_xlfn.NUMBERVALUE(Plantilla!M379),"")</f>
        <v/>
      </c>
      <c r="P368">
        <f>IF($C368="OK",
   IF(Plantilla!N379&lt;&gt;"",
      CONCATENATE(YEAR(Plantilla!N379),"-",TEXT(MONTH(Plantilla!N379),"00"),"-",TEXT(DAY(Plantilla!N379),"00")),
   ""),
"")</f>
        <v/>
      </c>
      <c r="Q368">
        <f>IF($C368="OK",
   VLOOKUP(Plantilla!O379,'Tablas '!$E$4:$F$19,2,FALSE),
"")</f>
        <v/>
      </c>
      <c r="R368">
        <f>IF($C368="OK",
   VLOOKUP(Plantilla!P379,'Tablas '!$H$4:$I$5,2,FALSE),
"")</f>
        <v/>
      </c>
      <c r="S368">
        <f>IF($C368="OK",
   VLOOKUP(Plantilla!Q379,'Tablas '!$K$4:$L$8,2,FALSE),
"")</f>
        <v/>
      </c>
      <c r="T368">
        <f>IF($C368="OK",
   VLOOKUP(Plantilla!R379,'Tablas '!$AE$4:$AF$6,2,FALSE),
"")</f>
        <v/>
      </c>
      <c r="U368">
        <f>IF($C368="OK",
   VLOOKUP(Plantilla!S379,'Tablas '!$AE$4:$AF$6,2,FALSE),
"")</f>
        <v/>
      </c>
      <c r="V368">
        <f>IF($C368="OK",TEXT(Plantilla!T379,"#"),"")</f>
        <v/>
      </c>
      <c r="W368" s="84">
        <f>IF($C368="OK",
   VLOOKUP(Plantilla!U379,'Tablas '!$AM$4:$AN$1126,2,FALSE),
"")</f>
        <v/>
      </c>
      <c r="X368">
        <f>IF($C368="OK",TEXT(Plantilla!V379,"#"),"")</f>
        <v/>
      </c>
      <c r="Y368">
        <f>IF($C368="OK",
   CONCATENATE(YEAR(Plantilla!W379),"-",TEXT(MONTH(Plantilla!W379),"00"),"-",TEXT(DAY(Plantilla!W379),"00")),
"")</f>
        <v/>
      </c>
      <c r="Z368">
        <f>IF($C368="OK",
   CONCATENATE(YEAR(Plantilla!X379),"-",TEXT(MONTH(Plantilla!X379),"00"),"-",TEXT(DAY(Plantilla!X379),"00")),
"")</f>
        <v/>
      </c>
      <c r="AA368">
        <f>IF($C368="OK",
   TEXT(VLOOKUP(Plantilla!Y379,'Tablas '!$Q$4:$R$9,2,FALSE),"#"),
"")</f>
        <v/>
      </c>
      <c r="AB368">
        <f>IF($C368="OK",
   CONCATENATE(YEAR(Plantilla!Z379),"-",TEXT(MONTH(Plantilla!Z379),"00"),"-",TEXT(DAY(Plantilla!Z379),"00")),
"")</f>
        <v/>
      </c>
      <c r="AC368">
        <f>IF($C368="OK",
   TEXT(VLOOKUP(Plantilla!AA379,'Tablas '!$T$4:$U$13,2,FALSE),"#"),
"")</f>
        <v/>
      </c>
      <c r="AD368">
        <f>IF($C368="OK",TEXT(Plantilla!AB379,"#"),"")</f>
        <v/>
      </c>
      <c r="AE368">
        <f>IF($C368="OK",
   IF(Plantilla!AC379&lt;&gt;"",
      TEXT(VLOOKUP(Plantilla!AC379,'Tablas '!$W$4:$X$7,2,FALSE),"#"),
   ""),
"")</f>
        <v/>
      </c>
      <c r="AF368">
        <f>IF($C368="OK",TEXT(Plantilla!AD379,"#"),"")</f>
        <v/>
      </c>
      <c r="AG368" s="6">
        <f>IF($C368="OK",_xlfn.NUMBERVALUE(Plantilla!AE379),"")</f>
        <v/>
      </c>
      <c r="AH368" s="4">
        <f>IF($C368="OK",_xlfn.NUMBERVALUE(Plantilla!AF379),"")</f>
        <v/>
      </c>
      <c r="AI368" s="6">
        <f>IF($C368="OK",_xlfn.NUMBERVALUE(Plantilla!AG379),"")</f>
        <v/>
      </c>
      <c r="AJ368" s="6">
        <f>IF($C368="OK",_xlfn.NUMBERVALUE(Plantilla!AH379),"")</f>
        <v/>
      </c>
      <c r="AK368" s="6">
        <f>IF($C368="OK",_xlfn.NUMBERVALUE(Plantilla!AI379),"")</f>
        <v/>
      </c>
      <c r="AL368" s="6">
        <f>IF($C368="OK",_xlfn.NUMBERVALUE(Plantilla!AJ379),"")</f>
        <v/>
      </c>
      <c r="AM368" s="4">
        <f>IF($C368="OK",_xlfn.NUMBERVALUE(Plantilla!AK379),"")</f>
        <v/>
      </c>
      <c r="AN368" s="6">
        <f>IF($C368="OK",_xlfn.NUMBERVALUE(Plantilla!AL379),"")</f>
        <v/>
      </c>
      <c r="AO368" s="4">
        <f>IF($C368="OK",_xlfn.NUMBERVALUE(Plantilla!AM379),"")</f>
        <v/>
      </c>
      <c r="AP368" s="6">
        <f>IF($C368="OK",_xlfn.NUMBERVALUE(Plantilla!AN379),"")</f>
        <v/>
      </c>
      <c r="AQ368" s="4">
        <f>IF($C368="OK",_xlfn.NUMBERVALUE(Plantilla!AO379),"")</f>
        <v/>
      </c>
      <c r="AR368" s="6">
        <f>IF($C368="OK",_xlfn.NUMBERVALUE(Plantilla!AP379),"")</f>
        <v/>
      </c>
      <c r="AS368" s="4">
        <f>IF($C368="OK",_xlfn.NUMBERVALUE(Plantilla!AQ379),"")</f>
        <v/>
      </c>
      <c r="AT368" s="6">
        <f>IF($C368="OK",_xlfn.NUMBERVALUE(Plantilla!AR379),"")</f>
        <v/>
      </c>
      <c r="AU368" s="4">
        <f>IF($C368="OK",_xlfn.NUMBERVALUE(Plantilla!AS379),"")</f>
        <v/>
      </c>
      <c r="AV368" s="6">
        <f>IF($C368="OK",_xlfn.NUMBERVALUE(Plantilla!AT379),"")</f>
        <v/>
      </c>
      <c r="AW368" s="4">
        <f>IF($C368="OK",_xlfn.NUMBERVALUE(Plantilla!AU379),"")</f>
        <v/>
      </c>
      <c r="AX368" s="6">
        <f>IF($C368="OK",_xlfn.NUMBERVALUE(Plantilla!AV379),"")</f>
        <v/>
      </c>
      <c r="AY368" s="4">
        <f>IF($C368="OK",_xlfn.NUMBERVALUE(Plantilla!AW379),"")</f>
        <v/>
      </c>
      <c r="AZ368" s="6">
        <f>IF($C368="OK",_xlfn.NUMBERVALUE(Plantilla!AX379),"")</f>
        <v/>
      </c>
      <c r="BA368">
        <f>IF($C368="OK",_xlfn.NUMBERVALUE(Plantilla!AY379),"")</f>
        <v/>
      </c>
      <c r="BB368">
        <f>IF($C368="OK",_xlfn.NUMBERVALUE(Plantilla!AZ379),"")</f>
        <v/>
      </c>
      <c r="BC368" s="4">
        <f>IF($C368="OK",_xlfn.NUMBERVALUE(Plantilla!BA379),"")</f>
        <v/>
      </c>
      <c r="BD368" s="6">
        <f>IF($C368="OK",_xlfn.NUMBERVALUE(Plantilla!BB379),"")</f>
        <v/>
      </c>
      <c r="BE368" s="4">
        <f>IF($C368="OK",_xlfn.NUMBERVALUE(Plantilla!BC379),"")</f>
        <v/>
      </c>
      <c r="BF368" s="6">
        <f>IF($C368="OK",_xlfn.NUMBERVALUE(Plantilla!BD379),"")</f>
        <v/>
      </c>
      <c r="BG368" s="4">
        <f>IF($C368="OK",_xlfn.NUMBERVALUE(Plantilla!BE379),"")</f>
        <v/>
      </c>
      <c r="BH368" s="6">
        <f>IF($C368="OK",_xlfn.NUMBERVALUE(Plantilla!BF379),"")</f>
        <v/>
      </c>
      <c r="BI368" s="110">
        <f>IF($C368="OK",_xlfn.NUMBERVALUE(Plantilla!BG379),"")</f>
        <v/>
      </c>
      <c r="BJ368" s="6">
        <f>IF($C368="OK",_xlfn.NUMBERVALUE(Plantilla!BH379),"")</f>
        <v/>
      </c>
      <c r="BK368" s="109">
        <f>IF($C368="OK",_xlfn.NUMBERVALUE(Plantilla!BI379),"")</f>
        <v/>
      </c>
      <c r="BL368" s="6">
        <f>IF($C368="OK",
   IF(Plantilla!BJ379&lt;&gt;"",
      TEXT(VLOOKUP(Plantilla!BJ379,'Tablas '!$Z$4:$AA$6,2,FALSE),"#"),
   ""),
"")</f>
        <v/>
      </c>
      <c r="BM368" s="4">
        <f>IF($C368="OK",_xlfn.NUMBERVALUE(Plantilla!BK379),"")</f>
        <v/>
      </c>
      <c r="BN368" s="4">
        <f>IF($C368="OK",_xlfn.NUMBERVALUE(Plantilla!BL379),"")</f>
        <v/>
      </c>
      <c r="BO368" s="6">
        <f>IF($C368="OK",_xlfn.NUMBERVALUE(Plantilla!BM379),"")</f>
        <v/>
      </c>
      <c r="BP368" s="4">
        <f>IF($C368="OK",_xlfn.NUMBERVALUE(Plantilla!BN379),"")</f>
        <v/>
      </c>
      <c r="BQ368" s="6">
        <f>IF($C368="OK",_xlfn.NUMBERVALUE(Plantilla!BO379),"")</f>
        <v/>
      </c>
      <c r="BR368" s="4">
        <f>IF($C368="OK",_xlfn.NUMBERVALUE(Plantilla!BP379),"")</f>
        <v/>
      </c>
      <c r="BS368" s="6">
        <f>IF($C368="OK",_xlfn.NUMBERVALUE(Plantilla!BQ379),"")</f>
        <v/>
      </c>
      <c r="BT368" s="4">
        <f>IF($C368="OK",_xlfn.NUMBERVALUE(Plantilla!BR379),"")</f>
        <v/>
      </c>
      <c r="BU368" s="6">
        <f>IF($C368="OK",_xlfn.NUMBERVALUE(Plantilla!BS379),"")</f>
        <v/>
      </c>
      <c r="BV368" s="6">
        <f>IF($C368="OK",_xlfn.NUMBERVALUE(Plantilla!BT379),"")</f>
        <v/>
      </c>
      <c r="BW368" s="6">
        <f>IF($C368="OK",_xlfn.NUMBERVALUE(Plantilla!BU379),"")</f>
        <v/>
      </c>
      <c r="BX368" s="6">
        <f>IF($C368="OK",_xlfn.NUMBERVALUE(Plantilla!BV379),"")</f>
        <v/>
      </c>
      <c r="BY368" s="6">
        <f>IF($C368="OK",_xlfn.NUMBERVALUE(Plantilla!BW379),"")</f>
        <v/>
      </c>
      <c r="BZ368" s="6">
        <f>IF($C368="OK",_xlfn.NUMBERVALUE(Plantilla!BX379),"")</f>
        <v/>
      </c>
      <c r="CA368" s="6">
        <f>IF($C368="OK",_xlfn.NUMBERVALUE(Plantilla!BY379),"")</f>
        <v/>
      </c>
      <c r="CB368" s="6">
        <f>IF($C368="OK",_xlfn.NUMBERVALUE(Plantilla!BZ379),"")</f>
        <v/>
      </c>
      <c r="CC368" s="6">
        <f>IF($C368="OK",_xlfn.NUMBERVALUE(Plantilla!CA379),"")</f>
        <v/>
      </c>
      <c r="CD368" s="6">
        <f>IF($C368="OK",_xlfn.NUMBERVALUE(Plantilla!CB379),"")</f>
        <v/>
      </c>
      <c r="CE368" s="6">
        <f>IF($C368="OK",_xlfn.NUMBERVALUE(Plantilla!CC379),"")</f>
        <v/>
      </c>
      <c r="CF368" s="4">
        <f>IF($C368="OK",_xlfn.NUMBERVALUE(Plantilla!CD379),"")</f>
        <v/>
      </c>
      <c r="CG368" s="6">
        <f>IF($C368="OK",_xlfn.NUMBERVALUE(Plantilla!CE379),"")</f>
        <v/>
      </c>
      <c r="CH368" s="6">
        <f>IF($C368="OK",_xlfn.NUMBERVALUE(Plantilla!CF379),"")</f>
        <v/>
      </c>
      <c r="CI368" s="6">
        <f>IF($C368="OK",_xlfn.NUMBERVALUE(Plantilla!CG379),"")</f>
        <v/>
      </c>
      <c r="CJ368" s="6">
        <f>IF($C368="OK",_xlfn.NUMBERVALUE(Plantilla!CH379),"")</f>
        <v/>
      </c>
      <c r="CK368" s="6">
        <f>IF($C368="OK",_xlfn.NUMBERVALUE(Plantilla!CI379),"")</f>
        <v/>
      </c>
      <c r="CL368" s="6">
        <f>IF($C368="OK",_xlfn.NUMBERVALUE(Plantilla!CJ379),"")</f>
        <v/>
      </c>
      <c r="CM368">
        <f>IF($C368="OK",TEXT(Plantilla!CK379,"#"),"")</f>
        <v/>
      </c>
      <c r="CN368" s="6">
        <f>IF($C368="OK",_xlfn.NUMBERVALUE(Plantilla!CL379),"")</f>
        <v/>
      </c>
      <c r="CO368" s="6">
        <f>IF($C368="OK",_xlfn.NUMBERVALUE(Plantilla!CM379),"")</f>
        <v/>
      </c>
      <c r="CP368" s="110">
        <f>IF($C368="OK",_xlfn.NUMBERVALUE(Plantilla!CN379),"")</f>
        <v/>
      </c>
      <c r="CQ368" s="6">
        <f>IF($C368="OK",_xlfn.NUMBERVALUE(Plantilla!CO379),"")</f>
        <v/>
      </c>
      <c r="CR368" s="109">
        <f>IF($C368="OK",_xlfn.NUMBERVALUE(Plantilla!CP379),"")</f>
        <v/>
      </c>
      <c r="CS368" s="110">
        <f>IF($C368="OK",_xlfn.NUMBERVALUE(Plantilla!CQ379),"")</f>
        <v/>
      </c>
      <c r="CT368" s="6">
        <f>IF($C368="OK",_xlfn.NUMBERVALUE(Plantilla!CR379),"")</f>
        <v/>
      </c>
      <c r="CU368" s="109">
        <f>IF($C368="OK",_xlfn.NUMBERVALUE(Plantilla!CS379),"")</f>
        <v/>
      </c>
      <c r="CV368" s="110">
        <f>IF($C368="OK",_xlfn.NUMBERVALUE(Plantilla!CT379),"")</f>
        <v/>
      </c>
      <c r="CW368" s="6">
        <f>IF($C368="OK",_xlfn.NUMBERVALUE(Plantilla!CU379),"")</f>
        <v/>
      </c>
      <c r="CX368" s="82">
        <f>IF($C368="OK",_xlfn.NUMBERVALUE(Plantilla!CV379),"")</f>
        <v/>
      </c>
      <c r="CY368" s="6">
        <f>IF($C368="OK",_xlfn.NUMBERVALUE(Plantilla!CW379),"")</f>
        <v/>
      </c>
      <c r="CZ368" s="82">
        <f>IF($C368="OK",_xlfn.NUMBERVALUE(Plantilla!CX379),"")</f>
        <v/>
      </c>
      <c r="DA368" s="6">
        <f>IF($C368="OK",_xlfn.NUMBERVALUE(Plantilla!CY379),"")</f>
        <v/>
      </c>
      <c r="DB368" s="109">
        <f>IF($C368="OK",_xlfn.NUMBERVALUE(Plantilla!CZ379),"")</f>
        <v/>
      </c>
      <c r="DC368" s="6">
        <f>IF($C368="OK",_xlfn.NUMBERVALUE(Plantilla!DA379),"")</f>
        <v/>
      </c>
      <c r="DD368" s="6">
        <f>IF($C368="OK",TEXT(Plantilla!DB379,"#"),"")</f>
        <v/>
      </c>
      <c r="DE368" s="6">
        <f>IF($C368="OK",_xlfn.NUMBERVALUE(Plantilla!DC379),"")</f>
        <v/>
      </c>
      <c r="DF368" s="4">
        <f>IF($C368="OK",_xlfn.NUMBERVALUE(Plantilla!DD379),"")</f>
        <v/>
      </c>
      <c r="DG368" s="6">
        <f>IF($C368="OK",_xlfn.NUMBERVALUE(Plantilla!DE379),"")</f>
        <v/>
      </c>
      <c r="DH368" s="6">
        <f>IF($C368="OK",_xlfn.NUMBERVALUE(Plantilla!DF379),"")</f>
        <v/>
      </c>
      <c r="DI368" s="6">
        <f>IF($C368="OK",_xlfn.NUMBERVALUE(Plantilla!DG379),"")</f>
        <v/>
      </c>
      <c r="DJ368" s="6">
        <f>IF($C368="OK",_xlfn.NUMBERVALUE(Plantilla!DH379),"")</f>
        <v/>
      </c>
      <c r="DK368" s="6">
        <f>IF($C368="OK",_xlfn.NUMBERVALUE(Plantilla!DI379),"")</f>
        <v/>
      </c>
      <c r="DL368" s="6">
        <f>IF($C368="OK",_xlfn.NUMBERVALUE(Plantilla!DJ379),"")</f>
        <v/>
      </c>
      <c r="DM368" s="6">
        <f>IF($C368="OK",_xlfn.NUMBERVALUE(Plantilla!DK379),"")</f>
        <v/>
      </c>
      <c r="DN368" s="6">
        <f>IF($C368="OK",_xlfn.NUMBERVALUE(Plantilla!DL379),"")</f>
        <v/>
      </c>
      <c r="DO368" s="6">
        <f>IF($C368="OK",_xlfn.NUMBERVALUE(Plantilla!DM379),"")</f>
        <v/>
      </c>
      <c r="DP368" s="6">
        <f>IF($C368="OK",_xlfn.NUMBERVALUE(Plantilla!DN379),"")</f>
        <v/>
      </c>
      <c r="DQ368" s="6">
        <f>IF($C368="OK",_xlfn.NUMBERVALUE(Plantilla!DO379),"")</f>
        <v/>
      </c>
      <c r="DR368" s="6">
        <f>IF($C368="OK",_xlfn.NUMBERVALUE(Plantilla!DP379),"")</f>
        <v/>
      </c>
      <c r="DS368">
        <f>IF($C368="OK",TEXT(Plantilla!DR379,"#"),"")</f>
        <v/>
      </c>
      <c r="DT368" s="6" t="n"/>
    </row>
    <row r="369">
      <c r="A369">
        <f>IF(Plantilla!$I$6="¡Perfecto!, Guarda el archivo y adjúntalo a tu interfaz de Nómina Electrónica","OK","Error")</f>
        <v/>
      </c>
      <c r="B369">
        <f>IF(Plantilla!$I$6="¡Perfecto!, Guarda el archivo y adjúntalo a tu interfaz de Nómina Electrónica",MID(Plantilla!$D$2,SEARCH("V",Plantilla!$D$2),10),"")</f>
        <v/>
      </c>
      <c r="C369">
        <f>Plantilla!C380</f>
        <v/>
      </c>
      <c r="D369">
        <f>IF($C369="OK",Plantilla!B380,"")</f>
        <v/>
      </c>
      <c r="E369">
        <f>IF($C369="OK",
   VLOOKUP(Plantilla!$E$4,'Tablas '!$AP$4:$AT$6,5,FALSE),
"")</f>
        <v/>
      </c>
      <c r="F369">
        <f>IF($C369="OK",TEXT(Plantilla!D380,"#"),"")</f>
        <v/>
      </c>
      <c r="G369">
        <f>IF($C369="OK",
   VLOOKUP(Plantilla!E380,'Tablas '!$B$4:$C$14,2,FALSE),
"")</f>
        <v/>
      </c>
      <c r="H369">
        <f>IF($C369="OK",TEXT(Plantilla!F380,"#"),"")</f>
        <v/>
      </c>
      <c r="I369">
        <f>IF($C369="OK",TEXT(Plantilla!G380,"#"),"")</f>
        <v/>
      </c>
      <c r="J369">
        <f>IF($C369="OK",TEXT(Plantilla!H380,"#"),"")</f>
        <v/>
      </c>
      <c r="K369">
        <f>IF($C369="OK",TEXT(Plantilla!I380,"#"),"")</f>
        <v/>
      </c>
      <c r="L369">
        <f>IF($C369="OK",TEXT(Plantilla!J380,"#"),"")</f>
        <v/>
      </c>
      <c r="M369">
        <f>IF($C369="OK",TEXT(Plantilla!K380,"#"),"")</f>
        <v/>
      </c>
      <c r="N369">
        <f>IF($C369="OK",
   CONCATENATE(YEAR(Plantilla!L380),"-",TEXT(MONTH(Plantilla!L380),"00"),"-",TEXT(DAY(Plantilla!L380),"00")),
"")</f>
        <v/>
      </c>
      <c r="O369">
        <f>IF($C369="OK",_xlfn.NUMBERVALUE(Plantilla!M380),"")</f>
        <v/>
      </c>
      <c r="P369">
        <f>IF($C369="OK",
   IF(Plantilla!N380&lt;&gt;"",
      CONCATENATE(YEAR(Plantilla!N380),"-",TEXT(MONTH(Plantilla!N380),"00"),"-",TEXT(DAY(Plantilla!N380),"00")),
   ""),
"")</f>
        <v/>
      </c>
      <c r="Q369">
        <f>IF($C369="OK",
   VLOOKUP(Plantilla!O380,'Tablas '!$E$4:$F$19,2,FALSE),
"")</f>
        <v/>
      </c>
      <c r="R369">
        <f>IF($C369="OK",
   VLOOKUP(Plantilla!P380,'Tablas '!$H$4:$I$5,2,FALSE),
"")</f>
        <v/>
      </c>
      <c r="S369">
        <f>IF($C369="OK",
   VLOOKUP(Plantilla!Q380,'Tablas '!$K$4:$L$8,2,FALSE),
"")</f>
        <v/>
      </c>
      <c r="T369">
        <f>IF($C369="OK",
   VLOOKUP(Plantilla!R380,'Tablas '!$AE$4:$AF$6,2,FALSE),
"")</f>
        <v/>
      </c>
      <c r="U369">
        <f>IF($C369="OK",
   VLOOKUP(Plantilla!S380,'Tablas '!$AE$4:$AF$6,2,FALSE),
"")</f>
        <v/>
      </c>
      <c r="V369">
        <f>IF($C369="OK",TEXT(Plantilla!T380,"#"),"")</f>
        <v/>
      </c>
      <c r="W369" s="84">
        <f>IF($C369="OK",
   VLOOKUP(Plantilla!U380,'Tablas '!$AM$4:$AN$1126,2,FALSE),
"")</f>
        <v/>
      </c>
      <c r="X369">
        <f>IF($C369="OK",TEXT(Plantilla!V380,"#"),"")</f>
        <v/>
      </c>
      <c r="Y369">
        <f>IF($C369="OK",
   CONCATENATE(YEAR(Plantilla!W380),"-",TEXT(MONTH(Plantilla!W380),"00"),"-",TEXT(DAY(Plantilla!W380),"00")),
"")</f>
        <v/>
      </c>
      <c r="Z369">
        <f>IF($C369="OK",
   CONCATENATE(YEAR(Plantilla!X380),"-",TEXT(MONTH(Plantilla!X380),"00"),"-",TEXT(DAY(Plantilla!X380),"00")),
"")</f>
        <v/>
      </c>
      <c r="AA369">
        <f>IF($C369="OK",
   TEXT(VLOOKUP(Plantilla!Y380,'Tablas '!$Q$4:$R$9,2,FALSE),"#"),
"")</f>
        <v/>
      </c>
      <c r="AB369">
        <f>IF($C369="OK",
   CONCATENATE(YEAR(Plantilla!Z380),"-",TEXT(MONTH(Plantilla!Z380),"00"),"-",TEXT(DAY(Plantilla!Z380),"00")),
"")</f>
        <v/>
      </c>
      <c r="AC369">
        <f>IF($C369="OK",
   TEXT(VLOOKUP(Plantilla!AA380,'Tablas '!$T$4:$U$13,2,FALSE),"#"),
"")</f>
        <v/>
      </c>
      <c r="AD369">
        <f>IF($C369="OK",TEXT(Plantilla!AB380,"#"),"")</f>
        <v/>
      </c>
      <c r="AE369">
        <f>IF($C369="OK",
   IF(Plantilla!AC380&lt;&gt;"",
      TEXT(VLOOKUP(Plantilla!AC380,'Tablas '!$W$4:$X$7,2,FALSE),"#"),
   ""),
"")</f>
        <v/>
      </c>
      <c r="AF369">
        <f>IF($C369="OK",TEXT(Plantilla!AD380,"#"),"")</f>
        <v/>
      </c>
      <c r="AG369" s="6">
        <f>IF($C369="OK",_xlfn.NUMBERVALUE(Plantilla!AE380),"")</f>
        <v/>
      </c>
      <c r="AH369" s="4">
        <f>IF($C369="OK",_xlfn.NUMBERVALUE(Plantilla!AF380),"")</f>
        <v/>
      </c>
      <c r="AI369" s="6">
        <f>IF($C369="OK",_xlfn.NUMBERVALUE(Plantilla!AG380),"")</f>
        <v/>
      </c>
      <c r="AJ369" s="6">
        <f>IF($C369="OK",_xlfn.NUMBERVALUE(Plantilla!AH380),"")</f>
        <v/>
      </c>
      <c r="AK369" s="6">
        <f>IF($C369="OK",_xlfn.NUMBERVALUE(Plantilla!AI380),"")</f>
        <v/>
      </c>
      <c r="AL369" s="6">
        <f>IF($C369="OK",_xlfn.NUMBERVALUE(Plantilla!AJ380),"")</f>
        <v/>
      </c>
      <c r="AM369" s="4">
        <f>IF($C369="OK",_xlfn.NUMBERVALUE(Plantilla!AK380),"")</f>
        <v/>
      </c>
      <c r="AN369" s="6">
        <f>IF($C369="OK",_xlfn.NUMBERVALUE(Plantilla!AL380),"")</f>
        <v/>
      </c>
      <c r="AO369" s="4">
        <f>IF($C369="OK",_xlfn.NUMBERVALUE(Plantilla!AM380),"")</f>
        <v/>
      </c>
      <c r="AP369" s="6">
        <f>IF($C369="OK",_xlfn.NUMBERVALUE(Plantilla!AN380),"")</f>
        <v/>
      </c>
      <c r="AQ369" s="4">
        <f>IF($C369="OK",_xlfn.NUMBERVALUE(Plantilla!AO380),"")</f>
        <v/>
      </c>
      <c r="AR369" s="6">
        <f>IF($C369="OK",_xlfn.NUMBERVALUE(Plantilla!AP380),"")</f>
        <v/>
      </c>
      <c r="AS369" s="4">
        <f>IF($C369="OK",_xlfn.NUMBERVALUE(Plantilla!AQ380),"")</f>
        <v/>
      </c>
      <c r="AT369" s="6">
        <f>IF($C369="OK",_xlfn.NUMBERVALUE(Plantilla!AR380),"")</f>
        <v/>
      </c>
      <c r="AU369" s="4">
        <f>IF($C369="OK",_xlfn.NUMBERVALUE(Plantilla!AS380),"")</f>
        <v/>
      </c>
      <c r="AV369" s="6">
        <f>IF($C369="OK",_xlfn.NUMBERVALUE(Plantilla!AT380),"")</f>
        <v/>
      </c>
      <c r="AW369" s="4">
        <f>IF($C369="OK",_xlfn.NUMBERVALUE(Plantilla!AU380),"")</f>
        <v/>
      </c>
      <c r="AX369" s="6">
        <f>IF($C369="OK",_xlfn.NUMBERVALUE(Plantilla!AV380),"")</f>
        <v/>
      </c>
      <c r="AY369" s="4">
        <f>IF($C369="OK",_xlfn.NUMBERVALUE(Plantilla!AW380),"")</f>
        <v/>
      </c>
      <c r="AZ369" s="6">
        <f>IF($C369="OK",_xlfn.NUMBERVALUE(Plantilla!AX380),"")</f>
        <v/>
      </c>
      <c r="BA369">
        <f>IF($C369="OK",_xlfn.NUMBERVALUE(Plantilla!AY380),"")</f>
        <v/>
      </c>
      <c r="BB369">
        <f>IF($C369="OK",_xlfn.NUMBERVALUE(Plantilla!AZ380),"")</f>
        <v/>
      </c>
      <c r="BC369" s="4">
        <f>IF($C369="OK",_xlfn.NUMBERVALUE(Plantilla!BA380),"")</f>
        <v/>
      </c>
      <c r="BD369" s="6">
        <f>IF($C369="OK",_xlfn.NUMBERVALUE(Plantilla!BB380),"")</f>
        <v/>
      </c>
      <c r="BE369" s="4">
        <f>IF($C369="OK",_xlfn.NUMBERVALUE(Plantilla!BC380),"")</f>
        <v/>
      </c>
      <c r="BF369" s="6">
        <f>IF($C369="OK",_xlfn.NUMBERVALUE(Plantilla!BD380),"")</f>
        <v/>
      </c>
      <c r="BG369" s="4">
        <f>IF($C369="OK",_xlfn.NUMBERVALUE(Plantilla!BE380),"")</f>
        <v/>
      </c>
      <c r="BH369" s="6">
        <f>IF($C369="OK",_xlfn.NUMBERVALUE(Plantilla!BF380),"")</f>
        <v/>
      </c>
      <c r="BI369" s="110">
        <f>IF($C369="OK",_xlfn.NUMBERVALUE(Plantilla!BG380),"")</f>
        <v/>
      </c>
      <c r="BJ369" s="6">
        <f>IF($C369="OK",_xlfn.NUMBERVALUE(Plantilla!BH380),"")</f>
        <v/>
      </c>
      <c r="BK369" s="109">
        <f>IF($C369="OK",_xlfn.NUMBERVALUE(Plantilla!BI380),"")</f>
        <v/>
      </c>
      <c r="BL369" s="6">
        <f>IF($C369="OK",
   IF(Plantilla!BJ380&lt;&gt;"",
      TEXT(VLOOKUP(Plantilla!BJ380,'Tablas '!$Z$4:$AA$6,2,FALSE),"#"),
   ""),
"")</f>
        <v/>
      </c>
      <c r="BM369" s="4">
        <f>IF($C369="OK",_xlfn.NUMBERVALUE(Plantilla!BK380),"")</f>
        <v/>
      </c>
      <c r="BN369" s="4">
        <f>IF($C369="OK",_xlfn.NUMBERVALUE(Plantilla!BL380),"")</f>
        <v/>
      </c>
      <c r="BO369" s="6">
        <f>IF($C369="OK",_xlfn.NUMBERVALUE(Plantilla!BM380),"")</f>
        <v/>
      </c>
      <c r="BP369" s="4">
        <f>IF($C369="OK",_xlfn.NUMBERVALUE(Plantilla!BN380),"")</f>
        <v/>
      </c>
      <c r="BQ369" s="6">
        <f>IF($C369="OK",_xlfn.NUMBERVALUE(Plantilla!BO380),"")</f>
        <v/>
      </c>
      <c r="BR369" s="4">
        <f>IF($C369="OK",_xlfn.NUMBERVALUE(Plantilla!BP380),"")</f>
        <v/>
      </c>
      <c r="BS369" s="6">
        <f>IF($C369="OK",_xlfn.NUMBERVALUE(Plantilla!BQ380),"")</f>
        <v/>
      </c>
      <c r="BT369" s="4">
        <f>IF($C369="OK",_xlfn.NUMBERVALUE(Plantilla!BR380),"")</f>
        <v/>
      </c>
      <c r="BU369" s="6">
        <f>IF($C369="OK",_xlfn.NUMBERVALUE(Plantilla!BS380),"")</f>
        <v/>
      </c>
      <c r="BV369" s="6">
        <f>IF($C369="OK",_xlfn.NUMBERVALUE(Plantilla!BT380),"")</f>
        <v/>
      </c>
      <c r="BW369" s="6">
        <f>IF($C369="OK",_xlfn.NUMBERVALUE(Plantilla!BU380),"")</f>
        <v/>
      </c>
      <c r="BX369" s="6">
        <f>IF($C369="OK",_xlfn.NUMBERVALUE(Plantilla!BV380),"")</f>
        <v/>
      </c>
      <c r="BY369" s="6">
        <f>IF($C369="OK",_xlfn.NUMBERVALUE(Plantilla!BW380),"")</f>
        <v/>
      </c>
      <c r="BZ369" s="6">
        <f>IF($C369="OK",_xlfn.NUMBERVALUE(Plantilla!BX380),"")</f>
        <v/>
      </c>
      <c r="CA369" s="6">
        <f>IF($C369="OK",_xlfn.NUMBERVALUE(Plantilla!BY380),"")</f>
        <v/>
      </c>
      <c r="CB369" s="6">
        <f>IF($C369="OK",_xlfn.NUMBERVALUE(Plantilla!BZ380),"")</f>
        <v/>
      </c>
      <c r="CC369" s="6">
        <f>IF($C369="OK",_xlfn.NUMBERVALUE(Plantilla!CA380),"")</f>
        <v/>
      </c>
      <c r="CD369" s="6">
        <f>IF($C369="OK",_xlfn.NUMBERVALUE(Plantilla!CB380),"")</f>
        <v/>
      </c>
      <c r="CE369" s="6">
        <f>IF($C369="OK",_xlfn.NUMBERVALUE(Plantilla!CC380),"")</f>
        <v/>
      </c>
      <c r="CF369" s="4">
        <f>IF($C369="OK",_xlfn.NUMBERVALUE(Plantilla!CD380),"")</f>
        <v/>
      </c>
      <c r="CG369" s="6">
        <f>IF($C369="OK",_xlfn.NUMBERVALUE(Plantilla!CE380),"")</f>
        <v/>
      </c>
      <c r="CH369" s="6">
        <f>IF($C369="OK",_xlfn.NUMBERVALUE(Plantilla!CF380),"")</f>
        <v/>
      </c>
      <c r="CI369" s="6">
        <f>IF($C369="OK",_xlfn.NUMBERVALUE(Plantilla!CG380),"")</f>
        <v/>
      </c>
      <c r="CJ369" s="6">
        <f>IF($C369="OK",_xlfn.NUMBERVALUE(Plantilla!CH380),"")</f>
        <v/>
      </c>
      <c r="CK369" s="6">
        <f>IF($C369="OK",_xlfn.NUMBERVALUE(Plantilla!CI380),"")</f>
        <v/>
      </c>
      <c r="CL369" s="6">
        <f>IF($C369="OK",_xlfn.NUMBERVALUE(Plantilla!CJ380),"")</f>
        <v/>
      </c>
      <c r="CM369">
        <f>IF($C369="OK",TEXT(Plantilla!CK380,"#"),"")</f>
        <v/>
      </c>
      <c r="CN369" s="6">
        <f>IF($C369="OK",_xlfn.NUMBERVALUE(Plantilla!CL380),"")</f>
        <v/>
      </c>
      <c r="CO369" s="6">
        <f>IF($C369="OK",_xlfn.NUMBERVALUE(Plantilla!CM380),"")</f>
        <v/>
      </c>
      <c r="CP369" s="110">
        <f>IF($C369="OK",_xlfn.NUMBERVALUE(Plantilla!CN380),"")</f>
        <v/>
      </c>
      <c r="CQ369" s="6">
        <f>IF($C369="OK",_xlfn.NUMBERVALUE(Plantilla!CO380),"")</f>
        <v/>
      </c>
      <c r="CR369" s="109">
        <f>IF($C369="OK",_xlfn.NUMBERVALUE(Plantilla!CP380),"")</f>
        <v/>
      </c>
      <c r="CS369" s="110">
        <f>IF($C369="OK",_xlfn.NUMBERVALUE(Plantilla!CQ380),"")</f>
        <v/>
      </c>
      <c r="CT369" s="6">
        <f>IF($C369="OK",_xlfn.NUMBERVALUE(Plantilla!CR380),"")</f>
        <v/>
      </c>
      <c r="CU369" s="109">
        <f>IF($C369="OK",_xlfn.NUMBERVALUE(Plantilla!CS380),"")</f>
        <v/>
      </c>
      <c r="CV369" s="110">
        <f>IF($C369="OK",_xlfn.NUMBERVALUE(Plantilla!CT380),"")</f>
        <v/>
      </c>
      <c r="CW369" s="6">
        <f>IF($C369="OK",_xlfn.NUMBERVALUE(Plantilla!CU380),"")</f>
        <v/>
      </c>
      <c r="CX369" s="82">
        <f>IF($C369="OK",_xlfn.NUMBERVALUE(Plantilla!CV380),"")</f>
        <v/>
      </c>
      <c r="CY369" s="6">
        <f>IF($C369="OK",_xlfn.NUMBERVALUE(Plantilla!CW380),"")</f>
        <v/>
      </c>
      <c r="CZ369" s="82">
        <f>IF($C369="OK",_xlfn.NUMBERVALUE(Plantilla!CX380),"")</f>
        <v/>
      </c>
      <c r="DA369" s="6">
        <f>IF($C369="OK",_xlfn.NUMBERVALUE(Plantilla!CY380),"")</f>
        <v/>
      </c>
      <c r="DB369" s="109">
        <f>IF($C369="OK",_xlfn.NUMBERVALUE(Plantilla!CZ380),"")</f>
        <v/>
      </c>
      <c r="DC369" s="6">
        <f>IF($C369="OK",_xlfn.NUMBERVALUE(Plantilla!DA380),"")</f>
        <v/>
      </c>
      <c r="DD369" s="6">
        <f>IF($C369="OK",TEXT(Plantilla!DB380,"#"),"")</f>
        <v/>
      </c>
      <c r="DE369" s="6">
        <f>IF($C369="OK",_xlfn.NUMBERVALUE(Plantilla!DC380),"")</f>
        <v/>
      </c>
      <c r="DF369" s="4">
        <f>IF($C369="OK",_xlfn.NUMBERVALUE(Plantilla!DD380),"")</f>
        <v/>
      </c>
      <c r="DG369" s="6">
        <f>IF($C369="OK",_xlfn.NUMBERVALUE(Plantilla!DE380),"")</f>
        <v/>
      </c>
      <c r="DH369" s="6">
        <f>IF($C369="OK",_xlfn.NUMBERVALUE(Plantilla!DF380),"")</f>
        <v/>
      </c>
      <c r="DI369" s="6">
        <f>IF($C369="OK",_xlfn.NUMBERVALUE(Plantilla!DG380),"")</f>
        <v/>
      </c>
      <c r="DJ369" s="6">
        <f>IF($C369="OK",_xlfn.NUMBERVALUE(Plantilla!DH380),"")</f>
        <v/>
      </c>
      <c r="DK369" s="6">
        <f>IF($C369="OK",_xlfn.NUMBERVALUE(Plantilla!DI380),"")</f>
        <v/>
      </c>
      <c r="DL369" s="6">
        <f>IF($C369="OK",_xlfn.NUMBERVALUE(Plantilla!DJ380),"")</f>
        <v/>
      </c>
      <c r="DM369" s="6">
        <f>IF($C369="OK",_xlfn.NUMBERVALUE(Plantilla!DK380),"")</f>
        <v/>
      </c>
      <c r="DN369" s="6">
        <f>IF($C369="OK",_xlfn.NUMBERVALUE(Plantilla!DL380),"")</f>
        <v/>
      </c>
      <c r="DO369" s="6">
        <f>IF($C369="OK",_xlfn.NUMBERVALUE(Plantilla!DM380),"")</f>
        <v/>
      </c>
      <c r="DP369" s="6">
        <f>IF($C369="OK",_xlfn.NUMBERVALUE(Plantilla!DN380),"")</f>
        <v/>
      </c>
      <c r="DQ369" s="6">
        <f>IF($C369="OK",_xlfn.NUMBERVALUE(Plantilla!DO380),"")</f>
        <v/>
      </c>
      <c r="DR369" s="6">
        <f>IF($C369="OK",_xlfn.NUMBERVALUE(Plantilla!DP380),"")</f>
        <v/>
      </c>
      <c r="DS369">
        <f>IF($C369="OK",TEXT(Plantilla!DR380,"#"),"")</f>
        <v/>
      </c>
      <c r="DT369" s="6" t="n"/>
    </row>
    <row r="370">
      <c r="A370">
        <f>IF(Plantilla!$I$6="¡Perfecto!, Guarda el archivo y adjúntalo a tu interfaz de Nómina Electrónica","OK","Error")</f>
        <v/>
      </c>
      <c r="B370">
        <f>IF(Plantilla!$I$6="¡Perfecto!, Guarda el archivo y adjúntalo a tu interfaz de Nómina Electrónica",MID(Plantilla!$D$2,SEARCH("V",Plantilla!$D$2),10),"")</f>
        <v/>
      </c>
      <c r="C370">
        <f>Plantilla!C381</f>
        <v/>
      </c>
      <c r="D370">
        <f>IF($C370="OK",Plantilla!B381,"")</f>
        <v/>
      </c>
      <c r="E370">
        <f>IF($C370="OK",
   VLOOKUP(Plantilla!$E$4,'Tablas '!$AP$4:$AT$6,5,FALSE),
"")</f>
        <v/>
      </c>
      <c r="F370">
        <f>IF($C370="OK",TEXT(Plantilla!D381,"#"),"")</f>
        <v/>
      </c>
      <c r="G370">
        <f>IF($C370="OK",
   VLOOKUP(Plantilla!E381,'Tablas '!$B$4:$C$14,2,FALSE),
"")</f>
        <v/>
      </c>
      <c r="H370">
        <f>IF($C370="OK",TEXT(Plantilla!F381,"#"),"")</f>
        <v/>
      </c>
      <c r="I370">
        <f>IF($C370="OK",TEXT(Plantilla!G381,"#"),"")</f>
        <v/>
      </c>
      <c r="J370">
        <f>IF($C370="OK",TEXT(Plantilla!H381,"#"),"")</f>
        <v/>
      </c>
      <c r="K370">
        <f>IF($C370="OK",TEXT(Plantilla!I381,"#"),"")</f>
        <v/>
      </c>
      <c r="L370">
        <f>IF($C370="OK",TEXT(Plantilla!J381,"#"),"")</f>
        <v/>
      </c>
      <c r="M370">
        <f>IF($C370="OK",TEXT(Plantilla!K381,"#"),"")</f>
        <v/>
      </c>
      <c r="N370">
        <f>IF($C370="OK",
   CONCATENATE(YEAR(Plantilla!L381),"-",TEXT(MONTH(Plantilla!L381),"00"),"-",TEXT(DAY(Plantilla!L381),"00")),
"")</f>
        <v/>
      </c>
      <c r="O370">
        <f>IF($C370="OK",_xlfn.NUMBERVALUE(Plantilla!M381),"")</f>
        <v/>
      </c>
      <c r="P370">
        <f>IF($C370="OK",
   IF(Plantilla!N381&lt;&gt;"",
      CONCATENATE(YEAR(Plantilla!N381),"-",TEXT(MONTH(Plantilla!N381),"00"),"-",TEXT(DAY(Plantilla!N381),"00")),
   ""),
"")</f>
        <v/>
      </c>
      <c r="Q370">
        <f>IF($C370="OK",
   VLOOKUP(Plantilla!O381,'Tablas '!$E$4:$F$19,2,FALSE),
"")</f>
        <v/>
      </c>
      <c r="R370">
        <f>IF($C370="OK",
   VLOOKUP(Plantilla!P381,'Tablas '!$H$4:$I$5,2,FALSE),
"")</f>
        <v/>
      </c>
      <c r="S370">
        <f>IF($C370="OK",
   VLOOKUP(Plantilla!Q381,'Tablas '!$K$4:$L$8,2,FALSE),
"")</f>
        <v/>
      </c>
      <c r="T370">
        <f>IF($C370="OK",
   VLOOKUP(Plantilla!R381,'Tablas '!$AE$4:$AF$6,2,FALSE),
"")</f>
        <v/>
      </c>
      <c r="U370">
        <f>IF($C370="OK",
   VLOOKUP(Plantilla!S381,'Tablas '!$AE$4:$AF$6,2,FALSE),
"")</f>
        <v/>
      </c>
      <c r="V370">
        <f>IF($C370="OK",TEXT(Plantilla!T381,"#"),"")</f>
        <v/>
      </c>
      <c r="W370" s="84">
        <f>IF($C370="OK",
   VLOOKUP(Plantilla!U381,'Tablas '!$AM$4:$AN$1126,2,FALSE),
"")</f>
        <v/>
      </c>
      <c r="X370">
        <f>IF($C370="OK",TEXT(Plantilla!V381,"#"),"")</f>
        <v/>
      </c>
      <c r="Y370">
        <f>IF($C370="OK",
   CONCATENATE(YEAR(Plantilla!W381),"-",TEXT(MONTH(Plantilla!W381),"00"),"-",TEXT(DAY(Plantilla!W381),"00")),
"")</f>
        <v/>
      </c>
      <c r="Z370">
        <f>IF($C370="OK",
   CONCATENATE(YEAR(Plantilla!X381),"-",TEXT(MONTH(Plantilla!X381),"00"),"-",TEXT(DAY(Plantilla!X381),"00")),
"")</f>
        <v/>
      </c>
      <c r="AA370">
        <f>IF($C370="OK",
   TEXT(VLOOKUP(Plantilla!Y381,'Tablas '!$Q$4:$R$9,2,FALSE),"#"),
"")</f>
        <v/>
      </c>
      <c r="AB370">
        <f>IF($C370="OK",
   CONCATENATE(YEAR(Plantilla!Z381),"-",TEXT(MONTH(Plantilla!Z381),"00"),"-",TEXT(DAY(Plantilla!Z381),"00")),
"")</f>
        <v/>
      </c>
      <c r="AC370">
        <f>IF($C370="OK",
   TEXT(VLOOKUP(Plantilla!AA381,'Tablas '!$T$4:$U$13,2,FALSE),"#"),
"")</f>
        <v/>
      </c>
      <c r="AD370">
        <f>IF($C370="OK",TEXT(Plantilla!AB381,"#"),"")</f>
        <v/>
      </c>
      <c r="AE370">
        <f>IF($C370="OK",
   IF(Plantilla!AC381&lt;&gt;"",
      TEXT(VLOOKUP(Plantilla!AC381,'Tablas '!$W$4:$X$7,2,FALSE),"#"),
   ""),
"")</f>
        <v/>
      </c>
      <c r="AF370">
        <f>IF($C370="OK",TEXT(Plantilla!AD381,"#"),"")</f>
        <v/>
      </c>
      <c r="AG370" s="6">
        <f>IF($C370="OK",_xlfn.NUMBERVALUE(Plantilla!AE381),"")</f>
        <v/>
      </c>
      <c r="AH370" s="4">
        <f>IF($C370="OK",_xlfn.NUMBERVALUE(Plantilla!AF381),"")</f>
        <v/>
      </c>
      <c r="AI370" s="6">
        <f>IF($C370="OK",_xlfn.NUMBERVALUE(Plantilla!AG381),"")</f>
        <v/>
      </c>
      <c r="AJ370" s="6">
        <f>IF($C370="OK",_xlfn.NUMBERVALUE(Plantilla!AH381),"")</f>
        <v/>
      </c>
      <c r="AK370" s="6">
        <f>IF($C370="OK",_xlfn.NUMBERVALUE(Plantilla!AI381),"")</f>
        <v/>
      </c>
      <c r="AL370" s="6">
        <f>IF($C370="OK",_xlfn.NUMBERVALUE(Plantilla!AJ381),"")</f>
        <v/>
      </c>
      <c r="AM370" s="4">
        <f>IF($C370="OK",_xlfn.NUMBERVALUE(Plantilla!AK381),"")</f>
        <v/>
      </c>
      <c r="AN370" s="6">
        <f>IF($C370="OK",_xlfn.NUMBERVALUE(Plantilla!AL381),"")</f>
        <v/>
      </c>
      <c r="AO370" s="4">
        <f>IF($C370="OK",_xlfn.NUMBERVALUE(Plantilla!AM381),"")</f>
        <v/>
      </c>
      <c r="AP370" s="6">
        <f>IF($C370="OK",_xlfn.NUMBERVALUE(Plantilla!AN381),"")</f>
        <v/>
      </c>
      <c r="AQ370" s="4">
        <f>IF($C370="OK",_xlfn.NUMBERVALUE(Plantilla!AO381),"")</f>
        <v/>
      </c>
      <c r="AR370" s="6">
        <f>IF($C370="OK",_xlfn.NUMBERVALUE(Plantilla!AP381),"")</f>
        <v/>
      </c>
      <c r="AS370" s="4">
        <f>IF($C370="OK",_xlfn.NUMBERVALUE(Plantilla!AQ381),"")</f>
        <v/>
      </c>
      <c r="AT370" s="6">
        <f>IF($C370="OK",_xlfn.NUMBERVALUE(Plantilla!AR381),"")</f>
        <v/>
      </c>
      <c r="AU370" s="4">
        <f>IF($C370="OK",_xlfn.NUMBERVALUE(Plantilla!AS381),"")</f>
        <v/>
      </c>
      <c r="AV370" s="6">
        <f>IF($C370="OK",_xlfn.NUMBERVALUE(Plantilla!AT381),"")</f>
        <v/>
      </c>
      <c r="AW370" s="4">
        <f>IF($C370="OK",_xlfn.NUMBERVALUE(Plantilla!AU381),"")</f>
        <v/>
      </c>
      <c r="AX370" s="6">
        <f>IF($C370="OK",_xlfn.NUMBERVALUE(Plantilla!AV381),"")</f>
        <v/>
      </c>
      <c r="AY370" s="4">
        <f>IF($C370="OK",_xlfn.NUMBERVALUE(Plantilla!AW381),"")</f>
        <v/>
      </c>
      <c r="AZ370" s="6">
        <f>IF($C370="OK",_xlfn.NUMBERVALUE(Plantilla!AX381),"")</f>
        <v/>
      </c>
      <c r="BA370">
        <f>IF($C370="OK",_xlfn.NUMBERVALUE(Plantilla!AY381),"")</f>
        <v/>
      </c>
      <c r="BB370">
        <f>IF($C370="OK",_xlfn.NUMBERVALUE(Plantilla!AZ381),"")</f>
        <v/>
      </c>
      <c r="BC370" s="4">
        <f>IF($C370="OK",_xlfn.NUMBERVALUE(Plantilla!BA381),"")</f>
        <v/>
      </c>
      <c r="BD370" s="6">
        <f>IF($C370="OK",_xlfn.NUMBERVALUE(Plantilla!BB381),"")</f>
        <v/>
      </c>
      <c r="BE370" s="4">
        <f>IF($C370="OK",_xlfn.NUMBERVALUE(Plantilla!BC381),"")</f>
        <v/>
      </c>
      <c r="BF370" s="6">
        <f>IF($C370="OK",_xlfn.NUMBERVALUE(Plantilla!BD381),"")</f>
        <v/>
      </c>
      <c r="BG370" s="4">
        <f>IF($C370="OK",_xlfn.NUMBERVALUE(Plantilla!BE381),"")</f>
        <v/>
      </c>
      <c r="BH370" s="6">
        <f>IF($C370="OK",_xlfn.NUMBERVALUE(Plantilla!BF381),"")</f>
        <v/>
      </c>
      <c r="BI370" s="110">
        <f>IF($C370="OK",_xlfn.NUMBERVALUE(Plantilla!BG381),"")</f>
        <v/>
      </c>
      <c r="BJ370" s="6">
        <f>IF($C370="OK",_xlfn.NUMBERVALUE(Plantilla!BH381),"")</f>
        <v/>
      </c>
      <c r="BK370" s="109">
        <f>IF($C370="OK",_xlfn.NUMBERVALUE(Plantilla!BI381),"")</f>
        <v/>
      </c>
      <c r="BL370" s="6">
        <f>IF($C370="OK",
   IF(Plantilla!BJ381&lt;&gt;"",
      TEXT(VLOOKUP(Plantilla!BJ381,'Tablas '!$Z$4:$AA$6,2,FALSE),"#"),
   ""),
"")</f>
        <v/>
      </c>
      <c r="BM370" s="4">
        <f>IF($C370="OK",_xlfn.NUMBERVALUE(Plantilla!BK381),"")</f>
        <v/>
      </c>
      <c r="BN370" s="4">
        <f>IF($C370="OK",_xlfn.NUMBERVALUE(Plantilla!BL381),"")</f>
        <v/>
      </c>
      <c r="BO370" s="6">
        <f>IF($C370="OK",_xlfn.NUMBERVALUE(Plantilla!BM381),"")</f>
        <v/>
      </c>
      <c r="BP370" s="4">
        <f>IF($C370="OK",_xlfn.NUMBERVALUE(Plantilla!BN381),"")</f>
        <v/>
      </c>
      <c r="BQ370" s="6">
        <f>IF($C370="OK",_xlfn.NUMBERVALUE(Plantilla!BO381),"")</f>
        <v/>
      </c>
      <c r="BR370" s="4">
        <f>IF($C370="OK",_xlfn.NUMBERVALUE(Plantilla!BP381),"")</f>
        <v/>
      </c>
      <c r="BS370" s="6">
        <f>IF($C370="OK",_xlfn.NUMBERVALUE(Plantilla!BQ381),"")</f>
        <v/>
      </c>
      <c r="BT370" s="4">
        <f>IF($C370="OK",_xlfn.NUMBERVALUE(Plantilla!BR381),"")</f>
        <v/>
      </c>
      <c r="BU370" s="6">
        <f>IF($C370="OK",_xlfn.NUMBERVALUE(Plantilla!BS381),"")</f>
        <v/>
      </c>
      <c r="BV370" s="6">
        <f>IF($C370="OK",_xlfn.NUMBERVALUE(Plantilla!BT381),"")</f>
        <v/>
      </c>
      <c r="BW370" s="6">
        <f>IF($C370="OK",_xlfn.NUMBERVALUE(Plantilla!BU381),"")</f>
        <v/>
      </c>
      <c r="BX370" s="6">
        <f>IF($C370="OK",_xlfn.NUMBERVALUE(Plantilla!BV381),"")</f>
        <v/>
      </c>
      <c r="BY370" s="6">
        <f>IF($C370="OK",_xlfn.NUMBERVALUE(Plantilla!BW381),"")</f>
        <v/>
      </c>
      <c r="BZ370" s="6">
        <f>IF($C370="OK",_xlfn.NUMBERVALUE(Plantilla!BX381),"")</f>
        <v/>
      </c>
      <c r="CA370" s="6">
        <f>IF($C370="OK",_xlfn.NUMBERVALUE(Plantilla!BY381),"")</f>
        <v/>
      </c>
      <c r="CB370" s="6">
        <f>IF($C370="OK",_xlfn.NUMBERVALUE(Plantilla!BZ381),"")</f>
        <v/>
      </c>
      <c r="CC370" s="6">
        <f>IF($C370="OK",_xlfn.NUMBERVALUE(Plantilla!CA381),"")</f>
        <v/>
      </c>
      <c r="CD370" s="6">
        <f>IF($C370="OK",_xlfn.NUMBERVALUE(Plantilla!CB381),"")</f>
        <v/>
      </c>
      <c r="CE370" s="6">
        <f>IF($C370="OK",_xlfn.NUMBERVALUE(Plantilla!CC381),"")</f>
        <v/>
      </c>
      <c r="CF370" s="4">
        <f>IF($C370="OK",_xlfn.NUMBERVALUE(Plantilla!CD381),"")</f>
        <v/>
      </c>
      <c r="CG370" s="6">
        <f>IF($C370="OK",_xlfn.NUMBERVALUE(Plantilla!CE381),"")</f>
        <v/>
      </c>
      <c r="CH370" s="6">
        <f>IF($C370="OK",_xlfn.NUMBERVALUE(Plantilla!CF381),"")</f>
        <v/>
      </c>
      <c r="CI370" s="6">
        <f>IF($C370="OK",_xlfn.NUMBERVALUE(Plantilla!CG381),"")</f>
        <v/>
      </c>
      <c r="CJ370" s="6">
        <f>IF($C370="OK",_xlfn.NUMBERVALUE(Plantilla!CH381),"")</f>
        <v/>
      </c>
      <c r="CK370" s="6">
        <f>IF($C370="OK",_xlfn.NUMBERVALUE(Plantilla!CI381),"")</f>
        <v/>
      </c>
      <c r="CL370" s="6">
        <f>IF($C370="OK",_xlfn.NUMBERVALUE(Plantilla!CJ381),"")</f>
        <v/>
      </c>
      <c r="CM370">
        <f>IF($C370="OK",TEXT(Plantilla!CK381,"#"),"")</f>
        <v/>
      </c>
      <c r="CN370" s="6">
        <f>IF($C370="OK",_xlfn.NUMBERVALUE(Plantilla!CL381),"")</f>
        <v/>
      </c>
      <c r="CO370" s="6">
        <f>IF($C370="OK",_xlfn.NUMBERVALUE(Plantilla!CM381),"")</f>
        <v/>
      </c>
      <c r="CP370" s="110">
        <f>IF($C370="OK",_xlfn.NUMBERVALUE(Plantilla!CN381),"")</f>
        <v/>
      </c>
      <c r="CQ370" s="6">
        <f>IF($C370="OK",_xlfn.NUMBERVALUE(Plantilla!CO381),"")</f>
        <v/>
      </c>
      <c r="CR370" s="109">
        <f>IF($C370="OK",_xlfn.NUMBERVALUE(Plantilla!CP381),"")</f>
        <v/>
      </c>
      <c r="CS370" s="110">
        <f>IF($C370="OK",_xlfn.NUMBERVALUE(Plantilla!CQ381),"")</f>
        <v/>
      </c>
      <c r="CT370" s="6">
        <f>IF($C370="OK",_xlfn.NUMBERVALUE(Plantilla!CR381),"")</f>
        <v/>
      </c>
      <c r="CU370" s="109">
        <f>IF($C370="OK",_xlfn.NUMBERVALUE(Plantilla!CS381),"")</f>
        <v/>
      </c>
      <c r="CV370" s="110">
        <f>IF($C370="OK",_xlfn.NUMBERVALUE(Plantilla!CT381),"")</f>
        <v/>
      </c>
      <c r="CW370" s="6">
        <f>IF($C370="OK",_xlfn.NUMBERVALUE(Plantilla!CU381),"")</f>
        <v/>
      </c>
      <c r="CX370" s="82">
        <f>IF($C370="OK",_xlfn.NUMBERVALUE(Plantilla!CV381),"")</f>
        <v/>
      </c>
      <c r="CY370" s="6">
        <f>IF($C370="OK",_xlfn.NUMBERVALUE(Plantilla!CW381),"")</f>
        <v/>
      </c>
      <c r="CZ370" s="82">
        <f>IF($C370="OK",_xlfn.NUMBERVALUE(Plantilla!CX381),"")</f>
        <v/>
      </c>
      <c r="DA370" s="6">
        <f>IF($C370="OK",_xlfn.NUMBERVALUE(Plantilla!CY381),"")</f>
        <v/>
      </c>
      <c r="DB370" s="109">
        <f>IF($C370="OK",_xlfn.NUMBERVALUE(Plantilla!CZ381),"")</f>
        <v/>
      </c>
      <c r="DC370" s="6">
        <f>IF($C370="OK",_xlfn.NUMBERVALUE(Plantilla!DA381),"")</f>
        <v/>
      </c>
      <c r="DD370" s="6">
        <f>IF($C370="OK",TEXT(Plantilla!DB381,"#"),"")</f>
        <v/>
      </c>
      <c r="DE370" s="6">
        <f>IF($C370="OK",_xlfn.NUMBERVALUE(Plantilla!DC381),"")</f>
        <v/>
      </c>
      <c r="DF370" s="4">
        <f>IF($C370="OK",_xlfn.NUMBERVALUE(Plantilla!DD381),"")</f>
        <v/>
      </c>
      <c r="DG370" s="6">
        <f>IF($C370="OK",_xlfn.NUMBERVALUE(Plantilla!DE381),"")</f>
        <v/>
      </c>
      <c r="DH370" s="6">
        <f>IF($C370="OK",_xlfn.NUMBERVALUE(Plantilla!DF381),"")</f>
        <v/>
      </c>
      <c r="DI370" s="6">
        <f>IF($C370="OK",_xlfn.NUMBERVALUE(Plantilla!DG381),"")</f>
        <v/>
      </c>
      <c r="DJ370" s="6">
        <f>IF($C370="OK",_xlfn.NUMBERVALUE(Plantilla!DH381),"")</f>
        <v/>
      </c>
      <c r="DK370" s="6">
        <f>IF($C370="OK",_xlfn.NUMBERVALUE(Plantilla!DI381),"")</f>
        <v/>
      </c>
      <c r="DL370" s="6">
        <f>IF($C370="OK",_xlfn.NUMBERVALUE(Plantilla!DJ381),"")</f>
        <v/>
      </c>
      <c r="DM370" s="6">
        <f>IF($C370="OK",_xlfn.NUMBERVALUE(Plantilla!DK381),"")</f>
        <v/>
      </c>
      <c r="DN370" s="6">
        <f>IF($C370="OK",_xlfn.NUMBERVALUE(Plantilla!DL381),"")</f>
        <v/>
      </c>
      <c r="DO370" s="6">
        <f>IF($C370="OK",_xlfn.NUMBERVALUE(Plantilla!DM381),"")</f>
        <v/>
      </c>
      <c r="DP370" s="6">
        <f>IF($C370="OK",_xlfn.NUMBERVALUE(Plantilla!DN381),"")</f>
        <v/>
      </c>
      <c r="DQ370" s="6">
        <f>IF($C370="OK",_xlfn.NUMBERVALUE(Plantilla!DO381),"")</f>
        <v/>
      </c>
      <c r="DR370" s="6">
        <f>IF($C370="OK",_xlfn.NUMBERVALUE(Plantilla!DP381),"")</f>
        <v/>
      </c>
      <c r="DS370">
        <f>IF($C370="OK",TEXT(Plantilla!DR381,"#"),"")</f>
        <v/>
      </c>
      <c r="DT370" s="6" t="n"/>
    </row>
    <row r="371">
      <c r="A371">
        <f>IF(Plantilla!$I$6="¡Perfecto!, Guarda el archivo y adjúntalo a tu interfaz de Nómina Electrónica","OK","Error")</f>
        <v/>
      </c>
      <c r="B371">
        <f>IF(Plantilla!$I$6="¡Perfecto!, Guarda el archivo y adjúntalo a tu interfaz de Nómina Electrónica",MID(Plantilla!$D$2,SEARCH("V",Plantilla!$D$2),10),"")</f>
        <v/>
      </c>
      <c r="C371">
        <f>Plantilla!C382</f>
        <v/>
      </c>
      <c r="D371">
        <f>IF($C371="OK",Plantilla!B382,"")</f>
        <v/>
      </c>
      <c r="E371">
        <f>IF($C371="OK",
   VLOOKUP(Plantilla!$E$4,'Tablas '!$AP$4:$AT$6,5,FALSE),
"")</f>
        <v/>
      </c>
      <c r="F371">
        <f>IF($C371="OK",TEXT(Plantilla!D382,"#"),"")</f>
        <v/>
      </c>
      <c r="G371">
        <f>IF($C371="OK",
   VLOOKUP(Plantilla!E382,'Tablas '!$B$4:$C$14,2,FALSE),
"")</f>
        <v/>
      </c>
      <c r="H371">
        <f>IF($C371="OK",TEXT(Plantilla!F382,"#"),"")</f>
        <v/>
      </c>
      <c r="I371">
        <f>IF($C371="OK",TEXT(Plantilla!G382,"#"),"")</f>
        <v/>
      </c>
      <c r="J371">
        <f>IF($C371="OK",TEXT(Plantilla!H382,"#"),"")</f>
        <v/>
      </c>
      <c r="K371">
        <f>IF($C371="OK",TEXT(Plantilla!I382,"#"),"")</f>
        <v/>
      </c>
      <c r="L371">
        <f>IF($C371="OK",TEXT(Plantilla!J382,"#"),"")</f>
        <v/>
      </c>
      <c r="M371">
        <f>IF($C371="OK",TEXT(Plantilla!K382,"#"),"")</f>
        <v/>
      </c>
      <c r="N371">
        <f>IF($C371="OK",
   CONCATENATE(YEAR(Plantilla!L382),"-",TEXT(MONTH(Plantilla!L382),"00"),"-",TEXT(DAY(Plantilla!L382),"00")),
"")</f>
        <v/>
      </c>
      <c r="O371">
        <f>IF($C371="OK",_xlfn.NUMBERVALUE(Plantilla!M382),"")</f>
        <v/>
      </c>
      <c r="P371">
        <f>IF($C371="OK",
   IF(Plantilla!N382&lt;&gt;"",
      CONCATENATE(YEAR(Plantilla!N382),"-",TEXT(MONTH(Plantilla!N382),"00"),"-",TEXT(DAY(Plantilla!N382),"00")),
   ""),
"")</f>
        <v/>
      </c>
      <c r="Q371">
        <f>IF($C371="OK",
   VLOOKUP(Plantilla!O382,'Tablas '!$E$4:$F$19,2,FALSE),
"")</f>
        <v/>
      </c>
      <c r="R371">
        <f>IF($C371="OK",
   VLOOKUP(Plantilla!P382,'Tablas '!$H$4:$I$5,2,FALSE),
"")</f>
        <v/>
      </c>
      <c r="S371">
        <f>IF($C371="OK",
   VLOOKUP(Plantilla!Q382,'Tablas '!$K$4:$L$8,2,FALSE),
"")</f>
        <v/>
      </c>
      <c r="T371">
        <f>IF($C371="OK",
   VLOOKUP(Plantilla!R382,'Tablas '!$AE$4:$AF$6,2,FALSE),
"")</f>
        <v/>
      </c>
      <c r="U371">
        <f>IF($C371="OK",
   VLOOKUP(Plantilla!S382,'Tablas '!$AE$4:$AF$6,2,FALSE),
"")</f>
        <v/>
      </c>
      <c r="V371">
        <f>IF($C371="OK",TEXT(Plantilla!T382,"#"),"")</f>
        <v/>
      </c>
      <c r="W371" s="84">
        <f>IF($C371="OK",
   VLOOKUP(Plantilla!U382,'Tablas '!$AM$4:$AN$1126,2,FALSE),
"")</f>
        <v/>
      </c>
      <c r="X371">
        <f>IF($C371="OK",TEXT(Plantilla!V382,"#"),"")</f>
        <v/>
      </c>
      <c r="Y371">
        <f>IF($C371="OK",
   CONCATENATE(YEAR(Plantilla!W382),"-",TEXT(MONTH(Plantilla!W382),"00"),"-",TEXT(DAY(Plantilla!W382),"00")),
"")</f>
        <v/>
      </c>
      <c r="Z371">
        <f>IF($C371="OK",
   CONCATENATE(YEAR(Plantilla!X382),"-",TEXT(MONTH(Plantilla!X382),"00"),"-",TEXT(DAY(Plantilla!X382),"00")),
"")</f>
        <v/>
      </c>
      <c r="AA371">
        <f>IF($C371="OK",
   TEXT(VLOOKUP(Plantilla!Y382,'Tablas '!$Q$4:$R$9,2,FALSE),"#"),
"")</f>
        <v/>
      </c>
      <c r="AB371">
        <f>IF($C371="OK",
   CONCATENATE(YEAR(Plantilla!Z382),"-",TEXT(MONTH(Plantilla!Z382),"00"),"-",TEXT(DAY(Plantilla!Z382),"00")),
"")</f>
        <v/>
      </c>
      <c r="AC371">
        <f>IF($C371="OK",
   TEXT(VLOOKUP(Plantilla!AA382,'Tablas '!$T$4:$U$13,2,FALSE),"#"),
"")</f>
        <v/>
      </c>
      <c r="AD371">
        <f>IF($C371="OK",TEXT(Plantilla!AB382,"#"),"")</f>
        <v/>
      </c>
      <c r="AE371">
        <f>IF($C371="OK",
   IF(Plantilla!AC382&lt;&gt;"",
      TEXT(VLOOKUP(Plantilla!AC382,'Tablas '!$W$4:$X$7,2,FALSE),"#"),
   ""),
"")</f>
        <v/>
      </c>
      <c r="AF371">
        <f>IF($C371="OK",TEXT(Plantilla!AD382,"#"),"")</f>
        <v/>
      </c>
      <c r="AG371" s="6">
        <f>IF($C371="OK",_xlfn.NUMBERVALUE(Plantilla!AE382),"")</f>
        <v/>
      </c>
      <c r="AH371" s="4">
        <f>IF($C371="OK",_xlfn.NUMBERVALUE(Plantilla!AF382),"")</f>
        <v/>
      </c>
      <c r="AI371" s="6">
        <f>IF($C371="OK",_xlfn.NUMBERVALUE(Plantilla!AG382),"")</f>
        <v/>
      </c>
      <c r="AJ371" s="6">
        <f>IF($C371="OK",_xlfn.NUMBERVALUE(Plantilla!AH382),"")</f>
        <v/>
      </c>
      <c r="AK371" s="6">
        <f>IF($C371="OK",_xlfn.NUMBERVALUE(Plantilla!AI382),"")</f>
        <v/>
      </c>
      <c r="AL371" s="6">
        <f>IF($C371="OK",_xlfn.NUMBERVALUE(Plantilla!AJ382),"")</f>
        <v/>
      </c>
      <c r="AM371" s="4">
        <f>IF($C371="OK",_xlfn.NUMBERVALUE(Plantilla!AK382),"")</f>
        <v/>
      </c>
      <c r="AN371" s="6">
        <f>IF($C371="OK",_xlfn.NUMBERVALUE(Plantilla!AL382),"")</f>
        <v/>
      </c>
      <c r="AO371" s="4">
        <f>IF($C371="OK",_xlfn.NUMBERVALUE(Plantilla!AM382),"")</f>
        <v/>
      </c>
      <c r="AP371" s="6">
        <f>IF($C371="OK",_xlfn.NUMBERVALUE(Plantilla!AN382),"")</f>
        <v/>
      </c>
      <c r="AQ371" s="4">
        <f>IF($C371="OK",_xlfn.NUMBERVALUE(Plantilla!AO382),"")</f>
        <v/>
      </c>
      <c r="AR371" s="6">
        <f>IF($C371="OK",_xlfn.NUMBERVALUE(Plantilla!AP382),"")</f>
        <v/>
      </c>
      <c r="AS371" s="4">
        <f>IF($C371="OK",_xlfn.NUMBERVALUE(Plantilla!AQ382),"")</f>
        <v/>
      </c>
      <c r="AT371" s="6">
        <f>IF($C371="OK",_xlfn.NUMBERVALUE(Plantilla!AR382),"")</f>
        <v/>
      </c>
      <c r="AU371" s="4">
        <f>IF($C371="OK",_xlfn.NUMBERVALUE(Plantilla!AS382),"")</f>
        <v/>
      </c>
      <c r="AV371" s="6">
        <f>IF($C371="OK",_xlfn.NUMBERVALUE(Plantilla!AT382),"")</f>
        <v/>
      </c>
      <c r="AW371" s="4">
        <f>IF($C371="OK",_xlfn.NUMBERVALUE(Plantilla!AU382),"")</f>
        <v/>
      </c>
      <c r="AX371" s="6">
        <f>IF($C371="OK",_xlfn.NUMBERVALUE(Plantilla!AV382),"")</f>
        <v/>
      </c>
      <c r="AY371" s="4">
        <f>IF($C371="OK",_xlfn.NUMBERVALUE(Plantilla!AW382),"")</f>
        <v/>
      </c>
      <c r="AZ371" s="6">
        <f>IF($C371="OK",_xlfn.NUMBERVALUE(Plantilla!AX382),"")</f>
        <v/>
      </c>
      <c r="BA371">
        <f>IF($C371="OK",_xlfn.NUMBERVALUE(Plantilla!AY382),"")</f>
        <v/>
      </c>
      <c r="BB371">
        <f>IF($C371="OK",_xlfn.NUMBERVALUE(Plantilla!AZ382),"")</f>
        <v/>
      </c>
      <c r="BC371" s="4">
        <f>IF($C371="OK",_xlfn.NUMBERVALUE(Plantilla!BA382),"")</f>
        <v/>
      </c>
      <c r="BD371" s="6">
        <f>IF($C371="OK",_xlfn.NUMBERVALUE(Plantilla!BB382),"")</f>
        <v/>
      </c>
      <c r="BE371" s="4">
        <f>IF($C371="OK",_xlfn.NUMBERVALUE(Plantilla!BC382),"")</f>
        <v/>
      </c>
      <c r="BF371" s="6">
        <f>IF($C371="OK",_xlfn.NUMBERVALUE(Plantilla!BD382),"")</f>
        <v/>
      </c>
      <c r="BG371" s="4">
        <f>IF($C371="OK",_xlfn.NUMBERVALUE(Plantilla!BE382),"")</f>
        <v/>
      </c>
      <c r="BH371" s="6">
        <f>IF($C371="OK",_xlfn.NUMBERVALUE(Plantilla!BF382),"")</f>
        <v/>
      </c>
      <c r="BI371" s="110">
        <f>IF($C371="OK",_xlfn.NUMBERVALUE(Plantilla!BG382),"")</f>
        <v/>
      </c>
      <c r="BJ371" s="6">
        <f>IF($C371="OK",_xlfn.NUMBERVALUE(Plantilla!BH382),"")</f>
        <v/>
      </c>
      <c r="BK371" s="109">
        <f>IF($C371="OK",_xlfn.NUMBERVALUE(Plantilla!BI382),"")</f>
        <v/>
      </c>
      <c r="BL371" s="6">
        <f>IF($C371="OK",
   IF(Plantilla!BJ382&lt;&gt;"",
      TEXT(VLOOKUP(Plantilla!BJ382,'Tablas '!$Z$4:$AA$6,2,FALSE),"#"),
   ""),
"")</f>
        <v/>
      </c>
      <c r="BM371" s="4">
        <f>IF($C371="OK",_xlfn.NUMBERVALUE(Plantilla!BK382),"")</f>
        <v/>
      </c>
      <c r="BN371" s="4">
        <f>IF($C371="OK",_xlfn.NUMBERVALUE(Plantilla!BL382),"")</f>
        <v/>
      </c>
      <c r="BO371" s="6">
        <f>IF($C371="OK",_xlfn.NUMBERVALUE(Plantilla!BM382),"")</f>
        <v/>
      </c>
      <c r="BP371" s="4">
        <f>IF($C371="OK",_xlfn.NUMBERVALUE(Plantilla!BN382),"")</f>
        <v/>
      </c>
      <c r="BQ371" s="6">
        <f>IF($C371="OK",_xlfn.NUMBERVALUE(Plantilla!BO382),"")</f>
        <v/>
      </c>
      <c r="BR371" s="4">
        <f>IF($C371="OK",_xlfn.NUMBERVALUE(Plantilla!BP382),"")</f>
        <v/>
      </c>
      <c r="BS371" s="6">
        <f>IF($C371="OK",_xlfn.NUMBERVALUE(Plantilla!BQ382),"")</f>
        <v/>
      </c>
      <c r="BT371" s="4">
        <f>IF($C371="OK",_xlfn.NUMBERVALUE(Plantilla!BR382),"")</f>
        <v/>
      </c>
      <c r="BU371" s="6">
        <f>IF($C371="OK",_xlfn.NUMBERVALUE(Plantilla!BS382),"")</f>
        <v/>
      </c>
      <c r="BV371" s="6">
        <f>IF($C371="OK",_xlfn.NUMBERVALUE(Plantilla!BT382),"")</f>
        <v/>
      </c>
      <c r="BW371" s="6">
        <f>IF($C371="OK",_xlfn.NUMBERVALUE(Plantilla!BU382),"")</f>
        <v/>
      </c>
      <c r="BX371" s="6">
        <f>IF($C371="OK",_xlfn.NUMBERVALUE(Plantilla!BV382),"")</f>
        <v/>
      </c>
      <c r="BY371" s="6">
        <f>IF($C371="OK",_xlfn.NUMBERVALUE(Plantilla!BW382),"")</f>
        <v/>
      </c>
      <c r="BZ371" s="6">
        <f>IF($C371="OK",_xlfn.NUMBERVALUE(Plantilla!BX382),"")</f>
        <v/>
      </c>
      <c r="CA371" s="6">
        <f>IF($C371="OK",_xlfn.NUMBERVALUE(Plantilla!BY382),"")</f>
        <v/>
      </c>
      <c r="CB371" s="6">
        <f>IF($C371="OK",_xlfn.NUMBERVALUE(Plantilla!BZ382),"")</f>
        <v/>
      </c>
      <c r="CC371" s="6">
        <f>IF($C371="OK",_xlfn.NUMBERVALUE(Plantilla!CA382),"")</f>
        <v/>
      </c>
      <c r="CD371" s="6">
        <f>IF($C371="OK",_xlfn.NUMBERVALUE(Plantilla!CB382),"")</f>
        <v/>
      </c>
      <c r="CE371" s="6">
        <f>IF($C371="OK",_xlfn.NUMBERVALUE(Plantilla!CC382),"")</f>
        <v/>
      </c>
      <c r="CF371" s="4">
        <f>IF($C371="OK",_xlfn.NUMBERVALUE(Plantilla!CD382),"")</f>
        <v/>
      </c>
      <c r="CG371" s="6">
        <f>IF($C371="OK",_xlfn.NUMBERVALUE(Plantilla!CE382),"")</f>
        <v/>
      </c>
      <c r="CH371" s="6">
        <f>IF($C371="OK",_xlfn.NUMBERVALUE(Plantilla!CF382),"")</f>
        <v/>
      </c>
      <c r="CI371" s="6">
        <f>IF($C371="OK",_xlfn.NUMBERVALUE(Plantilla!CG382),"")</f>
        <v/>
      </c>
      <c r="CJ371" s="6">
        <f>IF($C371="OK",_xlfn.NUMBERVALUE(Plantilla!CH382),"")</f>
        <v/>
      </c>
      <c r="CK371" s="6">
        <f>IF($C371="OK",_xlfn.NUMBERVALUE(Plantilla!CI382),"")</f>
        <v/>
      </c>
      <c r="CL371" s="6">
        <f>IF($C371="OK",_xlfn.NUMBERVALUE(Plantilla!CJ382),"")</f>
        <v/>
      </c>
      <c r="CM371">
        <f>IF($C371="OK",TEXT(Plantilla!CK382,"#"),"")</f>
        <v/>
      </c>
      <c r="CN371" s="6">
        <f>IF($C371="OK",_xlfn.NUMBERVALUE(Plantilla!CL382),"")</f>
        <v/>
      </c>
      <c r="CO371" s="6">
        <f>IF($C371="OK",_xlfn.NUMBERVALUE(Plantilla!CM382),"")</f>
        <v/>
      </c>
      <c r="CP371" s="110">
        <f>IF($C371="OK",_xlfn.NUMBERVALUE(Plantilla!CN382),"")</f>
        <v/>
      </c>
      <c r="CQ371" s="6">
        <f>IF($C371="OK",_xlfn.NUMBERVALUE(Plantilla!CO382),"")</f>
        <v/>
      </c>
      <c r="CR371" s="109">
        <f>IF($C371="OK",_xlfn.NUMBERVALUE(Plantilla!CP382),"")</f>
        <v/>
      </c>
      <c r="CS371" s="110">
        <f>IF($C371="OK",_xlfn.NUMBERVALUE(Plantilla!CQ382),"")</f>
        <v/>
      </c>
      <c r="CT371" s="6">
        <f>IF($C371="OK",_xlfn.NUMBERVALUE(Plantilla!CR382),"")</f>
        <v/>
      </c>
      <c r="CU371" s="109">
        <f>IF($C371="OK",_xlfn.NUMBERVALUE(Plantilla!CS382),"")</f>
        <v/>
      </c>
      <c r="CV371" s="110">
        <f>IF($C371="OK",_xlfn.NUMBERVALUE(Plantilla!CT382),"")</f>
        <v/>
      </c>
      <c r="CW371" s="6">
        <f>IF($C371="OK",_xlfn.NUMBERVALUE(Plantilla!CU382),"")</f>
        <v/>
      </c>
      <c r="CX371" s="82">
        <f>IF($C371="OK",_xlfn.NUMBERVALUE(Plantilla!CV382),"")</f>
        <v/>
      </c>
      <c r="CY371" s="6">
        <f>IF($C371="OK",_xlfn.NUMBERVALUE(Plantilla!CW382),"")</f>
        <v/>
      </c>
      <c r="CZ371" s="82">
        <f>IF($C371="OK",_xlfn.NUMBERVALUE(Plantilla!CX382),"")</f>
        <v/>
      </c>
      <c r="DA371" s="6">
        <f>IF($C371="OK",_xlfn.NUMBERVALUE(Plantilla!CY382),"")</f>
        <v/>
      </c>
      <c r="DB371" s="109">
        <f>IF($C371="OK",_xlfn.NUMBERVALUE(Plantilla!CZ382),"")</f>
        <v/>
      </c>
      <c r="DC371" s="6">
        <f>IF($C371="OK",_xlfn.NUMBERVALUE(Plantilla!DA382),"")</f>
        <v/>
      </c>
      <c r="DD371" s="6">
        <f>IF($C371="OK",TEXT(Plantilla!DB382,"#"),"")</f>
        <v/>
      </c>
      <c r="DE371" s="6">
        <f>IF($C371="OK",_xlfn.NUMBERVALUE(Plantilla!DC382),"")</f>
        <v/>
      </c>
      <c r="DF371" s="4">
        <f>IF($C371="OK",_xlfn.NUMBERVALUE(Plantilla!DD382),"")</f>
        <v/>
      </c>
      <c r="DG371" s="6">
        <f>IF($C371="OK",_xlfn.NUMBERVALUE(Plantilla!DE382),"")</f>
        <v/>
      </c>
      <c r="DH371" s="6">
        <f>IF($C371="OK",_xlfn.NUMBERVALUE(Plantilla!DF382),"")</f>
        <v/>
      </c>
      <c r="DI371" s="6">
        <f>IF($C371="OK",_xlfn.NUMBERVALUE(Plantilla!DG382),"")</f>
        <v/>
      </c>
      <c r="DJ371" s="6">
        <f>IF($C371="OK",_xlfn.NUMBERVALUE(Plantilla!DH382),"")</f>
        <v/>
      </c>
      <c r="DK371" s="6">
        <f>IF($C371="OK",_xlfn.NUMBERVALUE(Plantilla!DI382),"")</f>
        <v/>
      </c>
      <c r="DL371" s="6">
        <f>IF($C371="OK",_xlfn.NUMBERVALUE(Plantilla!DJ382),"")</f>
        <v/>
      </c>
      <c r="DM371" s="6">
        <f>IF($C371="OK",_xlfn.NUMBERVALUE(Plantilla!DK382),"")</f>
        <v/>
      </c>
      <c r="DN371" s="6">
        <f>IF($C371="OK",_xlfn.NUMBERVALUE(Plantilla!DL382),"")</f>
        <v/>
      </c>
      <c r="DO371" s="6">
        <f>IF($C371="OK",_xlfn.NUMBERVALUE(Plantilla!DM382),"")</f>
        <v/>
      </c>
      <c r="DP371" s="6">
        <f>IF($C371="OK",_xlfn.NUMBERVALUE(Plantilla!DN382),"")</f>
        <v/>
      </c>
      <c r="DQ371" s="6">
        <f>IF($C371="OK",_xlfn.NUMBERVALUE(Plantilla!DO382),"")</f>
        <v/>
      </c>
      <c r="DR371" s="6">
        <f>IF($C371="OK",_xlfn.NUMBERVALUE(Plantilla!DP382),"")</f>
        <v/>
      </c>
      <c r="DS371">
        <f>IF($C371="OK",TEXT(Plantilla!DR382,"#"),"")</f>
        <v/>
      </c>
      <c r="DT371" s="6" t="n"/>
    </row>
    <row r="372">
      <c r="A372">
        <f>IF(Plantilla!$I$6="¡Perfecto!, Guarda el archivo y adjúntalo a tu interfaz de Nómina Electrónica","OK","Error")</f>
        <v/>
      </c>
      <c r="B372">
        <f>IF(Plantilla!$I$6="¡Perfecto!, Guarda el archivo y adjúntalo a tu interfaz de Nómina Electrónica",MID(Plantilla!$D$2,SEARCH("V",Plantilla!$D$2),10),"")</f>
        <v/>
      </c>
      <c r="C372">
        <f>Plantilla!C383</f>
        <v/>
      </c>
      <c r="D372">
        <f>IF($C372="OK",Plantilla!B383,"")</f>
        <v/>
      </c>
      <c r="E372">
        <f>IF($C372="OK",
   VLOOKUP(Plantilla!$E$4,'Tablas '!$AP$4:$AT$6,5,FALSE),
"")</f>
        <v/>
      </c>
      <c r="F372">
        <f>IF($C372="OK",TEXT(Plantilla!D383,"#"),"")</f>
        <v/>
      </c>
      <c r="G372">
        <f>IF($C372="OK",
   VLOOKUP(Plantilla!E383,'Tablas '!$B$4:$C$14,2,FALSE),
"")</f>
        <v/>
      </c>
      <c r="H372">
        <f>IF($C372="OK",TEXT(Plantilla!F383,"#"),"")</f>
        <v/>
      </c>
      <c r="I372">
        <f>IF($C372="OK",TEXT(Plantilla!G383,"#"),"")</f>
        <v/>
      </c>
      <c r="J372">
        <f>IF($C372="OK",TEXT(Plantilla!H383,"#"),"")</f>
        <v/>
      </c>
      <c r="K372">
        <f>IF($C372="OK",TEXT(Plantilla!I383,"#"),"")</f>
        <v/>
      </c>
      <c r="L372">
        <f>IF($C372="OK",TEXT(Plantilla!J383,"#"),"")</f>
        <v/>
      </c>
      <c r="M372">
        <f>IF($C372="OK",TEXT(Plantilla!K383,"#"),"")</f>
        <v/>
      </c>
      <c r="N372">
        <f>IF($C372="OK",
   CONCATENATE(YEAR(Plantilla!L383),"-",TEXT(MONTH(Plantilla!L383),"00"),"-",TEXT(DAY(Plantilla!L383),"00")),
"")</f>
        <v/>
      </c>
      <c r="O372">
        <f>IF($C372="OK",_xlfn.NUMBERVALUE(Plantilla!M383),"")</f>
        <v/>
      </c>
      <c r="P372">
        <f>IF($C372="OK",
   IF(Plantilla!N383&lt;&gt;"",
      CONCATENATE(YEAR(Plantilla!N383),"-",TEXT(MONTH(Plantilla!N383),"00"),"-",TEXT(DAY(Plantilla!N383),"00")),
   ""),
"")</f>
        <v/>
      </c>
      <c r="Q372">
        <f>IF($C372="OK",
   VLOOKUP(Plantilla!O383,'Tablas '!$E$4:$F$19,2,FALSE),
"")</f>
        <v/>
      </c>
      <c r="R372">
        <f>IF($C372="OK",
   VLOOKUP(Plantilla!P383,'Tablas '!$H$4:$I$5,2,FALSE),
"")</f>
        <v/>
      </c>
      <c r="S372">
        <f>IF($C372="OK",
   VLOOKUP(Plantilla!Q383,'Tablas '!$K$4:$L$8,2,FALSE),
"")</f>
        <v/>
      </c>
      <c r="T372">
        <f>IF($C372="OK",
   VLOOKUP(Plantilla!R383,'Tablas '!$AE$4:$AF$6,2,FALSE),
"")</f>
        <v/>
      </c>
      <c r="U372">
        <f>IF($C372="OK",
   VLOOKUP(Plantilla!S383,'Tablas '!$AE$4:$AF$6,2,FALSE),
"")</f>
        <v/>
      </c>
      <c r="V372">
        <f>IF($C372="OK",TEXT(Plantilla!T383,"#"),"")</f>
        <v/>
      </c>
      <c r="W372" s="84">
        <f>IF($C372="OK",
   VLOOKUP(Plantilla!U383,'Tablas '!$AM$4:$AN$1126,2,FALSE),
"")</f>
        <v/>
      </c>
      <c r="X372">
        <f>IF($C372="OK",TEXT(Plantilla!V383,"#"),"")</f>
        <v/>
      </c>
      <c r="Y372">
        <f>IF($C372="OK",
   CONCATENATE(YEAR(Plantilla!W383),"-",TEXT(MONTH(Plantilla!W383),"00"),"-",TEXT(DAY(Plantilla!W383),"00")),
"")</f>
        <v/>
      </c>
      <c r="Z372">
        <f>IF($C372="OK",
   CONCATENATE(YEAR(Plantilla!X383),"-",TEXT(MONTH(Plantilla!X383),"00"),"-",TEXT(DAY(Plantilla!X383),"00")),
"")</f>
        <v/>
      </c>
      <c r="AA372">
        <f>IF($C372="OK",
   TEXT(VLOOKUP(Plantilla!Y383,'Tablas '!$Q$4:$R$9,2,FALSE),"#"),
"")</f>
        <v/>
      </c>
      <c r="AB372">
        <f>IF($C372="OK",
   CONCATENATE(YEAR(Plantilla!Z383),"-",TEXT(MONTH(Plantilla!Z383),"00"),"-",TEXT(DAY(Plantilla!Z383),"00")),
"")</f>
        <v/>
      </c>
      <c r="AC372">
        <f>IF($C372="OK",
   TEXT(VLOOKUP(Plantilla!AA383,'Tablas '!$T$4:$U$13,2,FALSE),"#"),
"")</f>
        <v/>
      </c>
      <c r="AD372">
        <f>IF($C372="OK",TEXT(Plantilla!AB383,"#"),"")</f>
        <v/>
      </c>
      <c r="AE372">
        <f>IF($C372="OK",
   IF(Plantilla!AC383&lt;&gt;"",
      TEXT(VLOOKUP(Plantilla!AC383,'Tablas '!$W$4:$X$7,2,FALSE),"#"),
   ""),
"")</f>
        <v/>
      </c>
      <c r="AF372">
        <f>IF($C372="OK",TEXT(Plantilla!AD383,"#"),"")</f>
        <v/>
      </c>
      <c r="AG372" s="6">
        <f>IF($C372="OK",_xlfn.NUMBERVALUE(Plantilla!AE383),"")</f>
        <v/>
      </c>
      <c r="AH372" s="4">
        <f>IF($C372="OK",_xlfn.NUMBERVALUE(Plantilla!AF383),"")</f>
        <v/>
      </c>
      <c r="AI372" s="6">
        <f>IF($C372="OK",_xlfn.NUMBERVALUE(Plantilla!AG383),"")</f>
        <v/>
      </c>
      <c r="AJ372" s="6">
        <f>IF($C372="OK",_xlfn.NUMBERVALUE(Plantilla!AH383),"")</f>
        <v/>
      </c>
      <c r="AK372" s="6">
        <f>IF($C372="OK",_xlfn.NUMBERVALUE(Plantilla!AI383),"")</f>
        <v/>
      </c>
      <c r="AL372" s="6">
        <f>IF($C372="OK",_xlfn.NUMBERVALUE(Plantilla!AJ383),"")</f>
        <v/>
      </c>
      <c r="AM372" s="4">
        <f>IF($C372="OK",_xlfn.NUMBERVALUE(Plantilla!AK383),"")</f>
        <v/>
      </c>
      <c r="AN372" s="6">
        <f>IF($C372="OK",_xlfn.NUMBERVALUE(Plantilla!AL383),"")</f>
        <v/>
      </c>
      <c r="AO372" s="4">
        <f>IF($C372="OK",_xlfn.NUMBERVALUE(Plantilla!AM383),"")</f>
        <v/>
      </c>
      <c r="AP372" s="6">
        <f>IF($C372="OK",_xlfn.NUMBERVALUE(Plantilla!AN383),"")</f>
        <v/>
      </c>
      <c r="AQ372" s="4">
        <f>IF($C372="OK",_xlfn.NUMBERVALUE(Plantilla!AO383),"")</f>
        <v/>
      </c>
      <c r="AR372" s="6">
        <f>IF($C372="OK",_xlfn.NUMBERVALUE(Plantilla!AP383),"")</f>
        <v/>
      </c>
      <c r="AS372" s="4">
        <f>IF($C372="OK",_xlfn.NUMBERVALUE(Plantilla!AQ383),"")</f>
        <v/>
      </c>
      <c r="AT372" s="6">
        <f>IF($C372="OK",_xlfn.NUMBERVALUE(Plantilla!AR383),"")</f>
        <v/>
      </c>
      <c r="AU372" s="4">
        <f>IF($C372="OK",_xlfn.NUMBERVALUE(Plantilla!AS383),"")</f>
        <v/>
      </c>
      <c r="AV372" s="6">
        <f>IF($C372="OK",_xlfn.NUMBERVALUE(Plantilla!AT383),"")</f>
        <v/>
      </c>
      <c r="AW372" s="4">
        <f>IF($C372="OK",_xlfn.NUMBERVALUE(Plantilla!AU383),"")</f>
        <v/>
      </c>
      <c r="AX372" s="6">
        <f>IF($C372="OK",_xlfn.NUMBERVALUE(Plantilla!AV383),"")</f>
        <v/>
      </c>
      <c r="AY372" s="4">
        <f>IF($C372="OK",_xlfn.NUMBERVALUE(Plantilla!AW383),"")</f>
        <v/>
      </c>
      <c r="AZ372" s="6">
        <f>IF($C372="OK",_xlfn.NUMBERVALUE(Plantilla!AX383),"")</f>
        <v/>
      </c>
      <c r="BA372">
        <f>IF($C372="OK",_xlfn.NUMBERVALUE(Plantilla!AY383),"")</f>
        <v/>
      </c>
      <c r="BB372">
        <f>IF($C372="OK",_xlfn.NUMBERVALUE(Plantilla!AZ383),"")</f>
        <v/>
      </c>
      <c r="BC372" s="4">
        <f>IF($C372="OK",_xlfn.NUMBERVALUE(Plantilla!BA383),"")</f>
        <v/>
      </c>
      <c r="BD372" s="6">
        <f>IF($C372="OK",_xlfn.NUMBERVALUE(Plantilla!BB383),"")</f>
        <v/>
      </c>
      <c r="BE372" s="4">
        <f>IF($C372="OK",_xlfn.NUMBERVALUE(Plantilla!BC383),"")</f>
        <v/>
      </c>
      <c r="BF372" s="6">
        <f>IF($C372="OK",_xlfn.NUMBERVALUE(Plantilla!BD383),"")</f>
        <v/>
      </c>
      <c r="BG372" s="4">
        <f>IF($C372="OK",_xlfn.NUMBERVALUE(Plantilla!BE383),"")</f>
        <v/>
      </c>
      <c r="BH372" s="6">
        <f>IF($C372="OK",_xlfn.NUMBERVALUE(Plantilla!BF383),"")</f>
        <v/>
      </c>
      <c r="BI372" s="110">
        <f>IF($C372="OK",_xlfn.NUMBERVALUE(Plantilla!BG383),"")</f>
        <v/>
      </c>
      <c r="BJ372" s="6">
        <f>IF($C372="OK",_xlfn.NUMBERVALUE(Plantilla!BH383),"")</f>
        <v/>
      </c>
      <c r="BK372" s="109">
        <f>IF($C372="OK",_xlfn.NUMBERVALUE(Plantilla!BI383),"")</f>
        <v/>
      </c>
      <c r="BL372" s="6">
        <f>IF($C372="OK",
   IF(Plantilla!BJ383&lt;&gt;"",
      TEXT(VLOOKUP(Plantilla!BJ383,'Tablas '!$Z$4:$AA$6,2,FALSE),"#"),
   ""),
"")</f>
        <v/>
      </c>
      <c r="BM372" s="4">
        <f>IF($C372="OK",_xlfn.NUMBERVALUE(Plantilla!BK383),"")</f>
        <v/>
      </c>
      <c r="BN372" s="4">
        <f>IF($C372="OK",_xlfn.NUMBERVALUE(Plantilla!BL383),"")</f>
        <v/>
      </c>
      <c r="BO372" s="6">
        <f>IF($C372="OK",_xlfn.NUMBERVALUE(Plantilla!BM383),"")</f>
        <v/>
      </c>
      <c r="BP372" s="4">
        <f>IF($C372="OK",_xlfn.NUMBERVALUE(Plantilla!BN383),"")</f>
        <v/>
      </c>
      <c r="BQ372" s="6">
        <f>IF($C372="OK",_xlfn.NUMBERVALUE(Plantilla!BO383),"")</f>
        <v/>
      </c>
      <c r="BR372" s="4">
        <f>IF($C372="OK",_xlfn.NUMBERVALUE(Plantilla!BP383),"")</f>
        <v/>
      </c>
      <c r="BS372" s="6">
        <f>IF($C372="OK",_xlfn.NUMBERVALUE(Plantilla!BQ383),"")</f>
        <v/>
      </c>
      <c r="BT372" s="4">
        <f>IF($C372="OK",_xlfn.NUMBERVALUE(Plantilla!BR383),"")</f>
        <v/>
      </c>
      <c r="BU372" s="6">
        <f>IF($C372="OK",_xlfn.NUMBERVALUE(Plantilla!BS383),"")</f>
        <v/>
      </c>
      <c r="BV372" s="6">
        <f>IF($C372="OK",_xlfn.NUMBERVALUE(Plantilla!BT383),"")</f>
        <v/>
      </c>
      <c r="BW372" s="6">
        <f>IF($C372="OK",_xlfn.NUMBERVALUE(Plantilla!BU383),"")</f>
        <v/>
      </c>
      <c r="BX372" s="6">
        <f>IF($C372="OK",_xlfn.NUMBERVALUE(Plantilla!BV383),"")</f>
        <v/>
      </c>
      <c r="BY372" s="6">
        <f>IF($C372="OK",_xlfn.NUMBERVALUE(Plantilla!BW383),"")</f>
        <v/>
      </c>
      <c r="BZ372" s="6">
        <f>IF($C372="OK",_xlfn.NUMBERVALUE(Plantilla!BX383),"")</f>
        <v/>
      </c>
      <c r="CA372" s="6">
        <f>IF($C372="OK",_xlfn.NUMBERVALUE(Plantilla!BY383),"")</f>
        <v/>
      </c>
      <c r="CB372" s="6">
        <f>IF($C372="OK",_xlfn.NUMBERVALUE(Plantilla!BZ383),"")</f>
        <v/>
      </c>
      <c r="CC372" s="6">
        <f>IF($C372="OK",_xlfn.NUMBERVALUE(Plantilla!CA383),"")</f>
        <v/>
      </c>
      <c r="CD372" s="6">
        <f>IF($C372="OK",_xlfn.NUMBERVALUE(Plantilla!CB383),"")</f>
        <v/>
      </c>
      <c r="CE372" s="6">
        <f>IF($C372="OK",_xlfn.NUMBERVALUE(Plantilla!CC383),"")</f>
        <v/>
      </c>
      <c r="CF372" s="4">
        <f>IF($C372="OK",_xlfn.NUMBERVALUE(Plantilla!CD383),"")</f>
        <v/>
      </c>
      <c r="CG372" s="6">
        <f>IF($C372="OK",_xlfn.NUMBERVALUE(Plantilla!CE383),"")</f>
        <v/>
      </c>
      <c r="CH372" s="6">
        <f>IF($C372="OK",_xlfn.NUMBERVALUE(Plantilla!CF383),"")</f>
        <v/>
      </c>
      <c r="CI372" s="6">
        <f>IF($C372="OK",_xlfn.NUMBERVALUE(Plantilla!CG383),"")</f>
        <v/>
      </c>
      <c r="CJ372" s="6">
        <f>IF($C372="OK",_xlfn.NUMBERVALUE(Plantilla!CH383),"")</f>
        <v/>
      </c>
      <c r="CK372" s="6">
        <f>IF($C372="OK",_xlfn.NUMBERVALUE(Plantilla!CI383),"")</f>
        <v/>
      </c>
      <c r="CL372" s="6">
        <f>IF($C372="OK",_xlfn.NUMBERVALUE(Plantilla!CJ383),"")</f>
        <v/>
      </c>
      <c r="CM372">
        <f>IF($C372="OK",TEXT(Plantilla!CK383,"#"),"")</f>
        <v/>
      </c>
      <c r="CN372" s="6">
        <f>IF($C372="OK",_xlfn.NUMBERVALUE(Plantilla!CL383),"")</f>
        <v/>
      </c>
      <c r="CO372" s="6">
        <f>IF($C372="OK",_xlfn.NUMBERVALUE(Plantilla!CM383),"")</f>
        <v/>
      </c>
      <c r="CP372" s="110">
        <f>IF($C372="OK",_xlfn.NUMBERVALUE(Plantilla!CN383),"")</f>
        <v/>
      </c>
      <c r="CQ372" s="6">
        <f>IF($C372="OK",_xlfn.NUMBERVALUE(Plantilla!CO383),"")</f>
        <v/>
      </c>
      <c r="CR372" s="109">
        <f>IF($C372="OK",_xlfn.NUMBERVALUE(Plantilla!CP383),"")</f>
        <v/>
      </c>
      <c r="CS372" s="110">
        <f>IF($C372="OK",_xlfn.NUMBERVALUE(Plantilla!CQ383),"")</f>
        <v/>
      </c>
      <c r="CT372" s="6">
        <f>IF($C372="OK",_xlfn.NUMBERVALUE(Plantilla!CR383),"")</f>
        <v/>
      </c>
      <c r="CU372" s="109">
        <f>IF($C372="OK",_xlfn.NUMBERVALUE(Plantilla!CS383),"")</f>
        <v/>
      </c>
      <c r="CV372" s="110">
        <f>IF($C372="OK",_xlfn.NUMBERVALUE(Plantilla!CT383),"")</f>
        <v/>
      </c>
      <c r="CW372" s="6">
        <f>IF($C372="OK",_xlfn.NUMBERVALUE(Plantilla!CU383),"")</f>
        <v/>
      </c>
      <c r="CX372" s="82">
        <f>IF($C372="OK",_xlfn.NUMBERVALUE(Plantilla!CV383),"")</f>
        <v/>
      </c>
      <c r="CY372" s="6">
        <f>IF($C372="OK",_xlfn.NUMBERVALUE(Plantilla!CW383),"")</f>
        <v/>
      </c>
      <c r="CZ372" s="82">
        <f>IF($C372="OK",_xlfn.NUMBERVALUE(Plantilla!CX383),"")</f>
        <v/>
      </c>
      <c r="DA372" s="6">
        <f>IF($C372="OK",_xlfn.NUMBERVALUE(Plantilla!CY383),"")</f>
        <v/>
      </c>
      <c r="DB372" s="109">
        <f>IF($C372="OK",_xlfn.NUMBERVALUE(Plantilla!CZ383),"")</f>
        <v/>
      </c>
      <c r="DC372" s="6">
        <f>IF($C372="OK",_xlfn.NUMBERVALUE(Plantilla!DA383),"")</f>
        <v/>
      </c>
      <c r="DD372" s="6">
        <f>IF($C372="OK",TEXT(Plantilla!DB383,"#"),"")</f>
        <v/>
      </c>
      <c r="DE372" s="6">
        <f>IF($C372="OK",_xlfn.NUMBERVALUE(Plantilla!DC383),"")</f>
        <v/>
      </c>
      <c r="DF372" s="4">
        <f>IF($C372="OK",_xlfn.NUMBERVALUE(Plantilla!DD383),"")</f>
        <v/>
      </c>
      <c r="DG372" s="6">
        <f>IF($C372="OK",_xlfn.NUMBERVALUE(Plantilla!DE383),"")</f>
        <v/>
      </c>
      <c r="DH372" s="6">
        <f>IF($C372="OK",_xlfn.NUMBERVALUE(Plantilla!DF383),"")</f>
        <v/>
      </c>
      <c r="DI372" s="6">
        <f>IF($C372="OK",_xlfn.NUMBERVALUE(Plantilla!DG383),"")</f>
        <v/>
      </c>
      <c r="DJ372" s="6">
        <f>IF($C372="OK",_xlfn.NUMBERVALUE(Plantilla!DH383),"")</f>
        <v/>
      </c>
      <c r="DK372" s="6">
        <f>IF($C372="OK",_xlfn.NUMBERVALUE(Plantilla!DI383),"")</f>
        <v/>
      </c>
      <c r="DL372" s="6">
        <f>IF($C372="OK",_xlfn.NUMBERVALUE(Plantilla!DJ383),"")</f>
        <v/>
      </c>
      <c r="DM372" s="6">
        <f>IF($C372="OK",_xlfn.NUMBERVALUE(Plantilla!DK383),"")</f>
        <v/>
      </c>
      <c r="DN372" s="6">
        <f>IF($C372="OK",_xlfn.NUMBERVALUE(Plantilla!DL383),"")</f>
        <v/>
      </c>
      <c r="DO372" s="6">
        <f>IF($C372="OK",_xlfn.NUMBERVALUE(Plantilla!DM383),"")</f>
        <v/>
      </c>
      <c r="DP372" s="6">
        <f>IF($C372="OK",_xlfn.NUMBERVALUE(Plantilla!DN383),"")</f>
        <v/>
      </c>
      <c r="DQ372" s="6">
        <f>IF($C372="OK",_xlfn.NUMBERVALUE(Plantilla!DO383),"")</f>
        <v/>
      </c>
      <c r="DR372" s="6">
        <f>IF($C372="OK",_xlfn.NUMBERVALUE(Plantilla!DP383),"")</f>
        <v/>
      </c>
      <c r="DS372">
        <f>IF($C372="OK",TEXT(Plantilla!DR383,"#"),"")</f>
        <v/>
      </c>
      <c r="DT372" s="6" t="n"/>
    </row>
    <row r="373">
      <c r="A373">
        <f>IF(Plantilla!$I$6="¡Perfecto!, Guarda el archivo y adjúntalo a tu interfaz de Nómina Electrónica","OK","Error")</f>
        <v/>
      </c>
      <c r="B373">
        <f>IF(Plantilla!$I$6="¡Perfecto!, Guarda el archivo y adjúntalo a tu interfaz de Nómina Electrónica",MID(Plantilla!$D$2,SEARCH("V",Plantilla!$D$2),10),"")</f>
        <v/>
      </c>
      <c r="C373">
        <f>Plantilla!C384</f>
        <v/>
      </c>
      <c r="D373">
        <f>IF($C373="OK",Plantilla!B384,"")</f>
        <v/>
      </c>
      <c r="E373">
        <f>IF($C373="OK",
   VLOOKUP(Plantilla!$E$4,'Tablas '!$AP$4:$AT$6,5,FALSE),
"")</f>
        <v/>
      </c>
      <c r="F373">
        <f>IF($C373="OK",TEXT(Plantilla!D384,"#"),"")</f>
        <v/>
      </c>
      <c r="G373">
        <f>IF($C373="OK",
   VLOOKUP(Plantilla!E384,'Tablas '!$B$4:$C$14,2,FALSE),
"")</f>
        <v/>
      </c>
      <c r="H373">
        <f>IF($C373="OK",TEXT(Plantilla!F384,"#"),"")</f>
        <v/>
      </c>
      <c r="I373">
        <f>IF($C373="OK",TEXT(Plantilla!G384,"#"),"")</f>
        <v/>
      </c>
      <c r="J373">
        <f>IF($C373="OK",TEXT(Plantilla!H384,"#"),"")</f>
        <v/>
      </c>
      <c r="K373">
        <f>IF($C373="OK",TEXT(Plantilla!I384,"#"),"")</f>
        <v/>
      </c>
      <c r="L373">
        <f>IF($C373="OK",TEXT(Plantilla!J384,"#"),"")</f>
        <v/>
      </c>
      <c r="M373">
        <f>IF($C373="OK",TEXT(Plantilla!K384,"#"),"")</f>
        <v/>
      </c>
      <c r="N373">
        <f>IF($C373="OK",
   CONCATENATE(YEAR(Plantilla!L384),"-",TEXT(MONTH(Plantilla!L384),"00"),"-",TEXT(DAY(Plantilla!L384),"00")),
"")</f>
        <v/>
      </c>
      <c r="O373">
        <f>IF($C373="OK",_xlfn.NUMBERVALUE(Plantilla!M384),"")</f>
        <v/>
      </c>
      <c r="P373">
        <f>IF($C373="OK",
   IF(Plantilla!N384&lt;&gt;"",
      CONCATENATE(YEAR(Plantilla!N384),"-",TEXT(MONTH(Plantilla!N384),"00"),"-",TEXT(DAY(Plantilla!N384),"00")),
   ""),
"")</f>
        <v/>
      </c>
      <c r="Q373">
        <f>IF($C373="OK",
   VLOOKUP(Plantilla!O384,'Tablas '!$E$4:$F$19,2,FALSE),
"")</f>
        <v/>
      </c>
      <c r="R373">
        <f>IF($C373="OK",
   VLOOKUP(Plantilla!P384,'Tablas '!$H$4:$I$5,2,FALSE),
"")</f>
        <v/>
      </c>
      <c r="S373">
        <f>IF($C373="OK",
   VLOOKUP(Plantilla!Q384,'Tablas '!$K$4:$L$8,2,FALSE),
"")</f>
        <v/>
      </c>
      <c r="T373">
        <f>IF($C373="OK",
   VLOOKUP(Plantilla!R384,'Tablas '!$AE$4:$AF$6,2,FALSE),
"")</f>
        <v/>
      </c>
      <c r="U373">
        <f>IF($C373="OK",
   VLOOKUP(Plantilla!S384,'Tablas '!$AE$4:$AF$6,2,FALSE),
"")</f>
        <v/>
      </c>
      <c r="V373">
        <f>IF($C373="OK",TEXT(Plantilla!T384,"#"),"")</f>
        <v/>
      </c>
      <c r="W373" s="84">
        <f>IF($C373="OK",
   VLOOKUP(Plantilla!U384,'Tablas '!$AM$4:$AN$1126,2,FALSE),
"")</f>
        <v/>
      </c>
      <c r="X373">
        <f>IF($C373="OK",TEXT(Plantilla!V384,"#"),"")</f>
        <v/>
      </c>
      <c r="Y373">
        <f>IF($C373="OK",
   CONCATENATE(YEAR(Plantilla!W384),"-",TEXT(MONTH(Plantilla!W384),"00"),"-",TEXT(DAY(Plantilla!W384),"00")),
"")</f>
        <v/>
      </c>
      <c r="Z373">
        <f>IF($C373="OK",
   CONCATENATE(YEAR(Plantilla!X384),"-",TEXT(MONTH(Plantilla!X384),"00"),"-",TEXT(DAY(Plantilla!X384),"00")),
"")</f>
        <v/>
      </c>
      <c r="AA373">
        <f>IF($C373="OK",
   TEXT(VLOOKUP(Plantilla!Y384,'Tablas '!$Q$4:$R$9,2,FALSE),"#"),
"")</f>
        <v/>
      </c>
      <c r="AB373">
        <f>IF($C373="OK",
   CONCATENATE(YEAR(Plantilla!Z384),"-",TEXT(MONTH(Plantilla!Z384),"00"),"-",TEXT(DAY(Plantilla!Z384),"00")),
"")</f>
        <v/>
      </c>
      <c r="AC373">
        <f>IF($C373="OK",
   TEXT(VLOOKUP(Plantilla!AA384,'Tablas '!$T$4:$U$13,2,FALSE),"#"),
"")</f>
        <v/>
      </c>
      <c r="AD373">
        <f>IF($C373="OK",TEXT(Plantilla!AB384,"#"),"")</f>
        <v/>
      </c>
      <c r="AE373">
        <f>IF($C373="OK",
   IF(Plantilla!AC384&lt;&gt;"",
      TEXT(VLOOKUP(Plantilla!AC384,'Tablas '!$W$4:$X$7,2,FALSE),"#"),
   ""),
"")</f>
        <v/>
      </c>
      <c r="AF373">
        <f>IF($C373="OK",TEXT(Plantilla!AD384,"#"),"")</f>
        <v/>
      </c>
      <c r="AG373" s="6">
        <f>IF($C373="OK",_xlfn.NUMBERVALUE(Plantilla!AE384),"")</f>
        <v/>
      </c>
      <c r="AH373" s="4">
        <f>IF($C373="OK",_xlfn.NUMBERVALUE(Plantilla!AF384),"")</f>
        <v/>
      </c>
      <c r="AI373" s="6">
        <f>IF($C373="OK",_xlfn.NUMBERVALUE(Plantilla!AG384),"")</f>
        <v/>
      </c>
      <c r="AJ373" s="6">
        <f>IF($C373="OK",_xlfn.NUMBERVALUE(Plantilla!AH384),"")</f>
        <v/>
      </c>
      <c r="AK373" s="6">
        <f>IF($C373="OK",_xlfn.NUMBERVALUE(Plantilla!AI384),"")</f>
        <v/>
      </c>
      <c r="AL373" s="6">
        <f>IF($C373="OK",_xlfn.NUMBERVALUE(Plantilla!AJ384),"")</f>
        <v/>
      </c>
      <c r="AM373" s="4">
        <f>IF($C373="OK",_xlfn.NUMBERVALUE(Plantilla!AK384),"")</f>
        <v/>
      </c>
      <c r="AN373" s="6">
        <f>IF($C373="OK",_xlfn.NUMBERVALUE(Plantilla!AL384),"")</f>
        <v/>
      </c>
      <c r="AO373" s="4">
        <f>IF($C373="OK",_xlfn.NUMBERVALUE(Plantilla!AM384),"")</f>
        <v/>
      </c>
      <c r="AP373" s="6">
        <f>IF($C373="OK",_xlfn.NUMBERVALUE(Plantilla!AN384),"")</f>
        <v/>
      </c>
      <c r="AQ373" s="4">
        <f>IF($C373="OK",_xlfn.NUMBERVALUE(Plantilla!AO384),"")</f>
        <v/>
      </c>
      <c r="AR373" s="6">
        <f>IF($C373="OK",_xlfn.NUMBERVALUE(Plantilla!AP384),"")</f>
        <v/>
      </c>
      <c r="AS373" s="4">
        <f>IF($C373="OK",_xlfn.NUMBERVALUE(Plantilla!AQ384),"")</f>
        <v/>
      </c>
      <c r="AT373" s="6">
        <f>IF($C373="OK",_xlfn.NUMBERVALUE(Plantilla!AR384),"")</f>
        <v/>
      </c>
      <c r="AU373" s="4">
        <f>IF($C373="OK",_xlfn.NUMBERVALUE(Plantilla!AS384),"")</f>
        <v/>
      </c>
      <c r="AV373" s="6">
        <f>IF($C373="OK",_xlfn.NUMBERVALUE(Plantilla!AT384),"")</f>
        <v/>
      </c>
      <c r="AW373" s="4">
        <f>IF($C373="OK",_xlfn.NUMBERVALUE(Plantilla!AU384),"")</f>
        <v/>
      </c>
      <c r="AX373" s="6">
        <f>IF($C373="OK",_xlfn.NUMBERVALUE(Plantilla!AV384),"")</f>
        <v/>
      </c>
      <c r="AY373" s="4">
        <f>IF($C373="OK",_xlfn.NUMBERVALUE(Plantilla!AW384),"")</f>
        <v/>
      </c>
      <c r="AZ373" s="6">
        <f>IF($C373="OK",_xlfn.NUMBERVALUE(Plantilla!AX384),"")</f>
        <v/>
      </c>
      <c r="BA373">
        <f>IF($C373="OK",_xlfn.NUMBERVALUE(Plantilla!AY384),"")</f>
        <v/>
      </c>
      <c r="BB373">
        <f>IF($C373="OK",_xlfn.NUMBERVALUE(Plantilla!AZ384),"")</f>
        <v/>
      </c>
      <c r="BC373" s="4">
        <f>IF($C373="OK",_xlfn.NUMBERVALUE(Plantilla!BA384),"")</f>
        <v/>
      </c>
      <c r="BD373" s="6">
        <f>IF($C373="OK",_xlfn.NUMBERVALUE(Plantilla!BB384),"")</f>
        <v/>
      </c>
      <c r="BE373" s="4">
        <f>IF($C373="OK",_xlfn.NUMBERVALUE(Plantilla!BC384),"")</f>
        <v/>
      </c>
      <c r="BF373" s="6">
        <f>IF($C373="OK",_xlfn.NUMBERVALUE(Plantilla!BD384),"")</f>
        <v/>
      </c>
      <c r="BG373" s="4">
        <f>IF($C373="OK",_xlfn.NUMBERVALUE(Plantilla!BE384),"")</f>
        <v/>
      </c>
      <c r="BH373" s="6">
        <f>IF($C373="OK",_xlfn.NUMBERVALUE(Plantilla!BF384),"")</f>
        <v/>
      </c>
      <c r="BI373" s="110">
        <f>IF($C373="OK",_xlfn.NUMBERVALUE(Plantilla!BG384),"")</f>
        <v/>
      </c>
      <c r="BJ373" s="6">
        <f>IF($C373="OK",_xlfn.NUMBERVALUE(Plantilla!BH384),"")</f>
        <v/>
      </c>
      <c r="BK373" s="109">
        <f>IF($C373="OK",_xlfn.NUMBERVALUE(Plantilla!BI384),"")</f>
        <v/>
      </c>
      <c r="BL373" s="6">
        <f>IF($C373="OK",
   IF(Plantilla!BJ384&lt;&gt;"",
      TEXT(VLOOKUP(Plantilla!BJ384,'Tablas '!$Z$4:$AA$6,2,FALSE),"#"),
   ""),
"")</f>
        <v/>
      </c>
      <c r="BM373" s="4">
        <f>IF($C373="OK",_xlfn.NUMBERVALUE(Plantilla!BK384),"")</f>
        <v/>
      </c>
      <c r="BN373" s="4">
        <f>IF($C373="OK",_xlfn.NUMBERVALUE(Plantilla!BL384),"")</f>
        <v/>
      </c>
      <c r="BO373" s="6">
        <f>IF($C373="OK",_xlfn.NUMBERVALUE(Plantilla!BM384),"")</f>
        <v/>
      </c>
      <c r="BP373" s="4">
        <f>IF($C373="OK",_xlfn.NUMBERVALUE(Plantilla!BN384),"")</f>
        <v/>
      </c>
      <c r="BQ373" s="6">
        <f>IF($C373="OK",_xlfn.NUMBERVALUE(Plantilla!BO384),"")</f>
        <v/>
      </c>
      <c r="BR373" s="4">
        <f>IF($C373="OK",_xlfn.NUMBERVALUE(Plantilla!BP384),"")</f>
        <v/>
      </c>
      <c r="BS373" s="6">
        <f>IF($C373="OK",_xlfn.NUMBERVALUE(Plantilla!BQ384),"")</f>
        <v/>
      </c>
      <c r="BT373" s="4">
        <f>IF($C373="OK",_xlfn.NUMBERVALUE(Plantilla!BR384),"")</f>
        <v/>
      </c>
      <c r="BU373" s="6">
        <f>IF($C373="OK",_xlfn.NUMBERVALUE(Plantilla!BS384),"")</f>
        <v/>
      </c>
      <c r="BV373" s="6">
        <f>IF($C373="OK",_xlfn.NUMBERVALUE(Plantilla!BT384),"")</f>
        <v/>
      </c>
      <c r="BW373" s="6">
        <f>IF($C373="OK",_xlfn.NUMBERVALUE(Plantilla!BU384),"")</f>
        <v/>
      </c>
      <c r="BX373" s="6">
        <f>IF($C373="OK",_xlfn.NUMBERVALUE(Plantilla!BV384),"")</f>
        <v/>
      </c>
      <c r="BY373" s="6">
        <f>IF($C373="OK",_xlfn.NUMBERVALUE(Plantilla!BW384),"")</f>
        <v/>
      </c>
      <c r="BZ373" s="6">
        <f>IF($C373="OK",_xlfn.NUMBERVALUE(Plantilla!BX384),"")</f>
        <v/>
      </c>
      <c r="CA373" s="6">
        <f>IF($C373="OK",_xlfn.NUMBERVALUE(Plantilla!BY384),"")</f>
        <v/>
      </c>
      <c r="CB373" s="6">
        <f>IF($C373="OK",_xlfn.NUMBERVALUE(Plantilla!BZ384),"")</f>
        <v/>
      </c>
      <c r="CC373" s="6">
        <f>IF($C373="OK",_xlfn.NUMBERVALUE(Plantilla!CA384),"")</f>
        <v/>
      </c>
      <c r="CD373" s="6">
        <f>IF($C373="OK",_xlfn.NUMBERVALUE(Plantilla!CB384),"")</f>
        <v/>
      </c>
      <c r="CE373" s="6">
        <f>IF($C373="OK",_xlfn.NUMBERVALUE(Plantilla!CC384),"")</f>
        <v/>
      </c>
      <c r="CF373" s="4">
        <f>IF($C373="OK",_xlfn.NUMBERVALUE(Plantilla!CD384),"")</f>
        <v/>
      </c>
      <c r="CG373" s="6">
        <f>IF($C373="OK",_xlfn.NUMBERVALUE(Plantilla!CE384),"")</f>
        <v/>
      </c>
      <c r="CH373" s="6">
        <f>IF($C373="OK",_xlfn.NUMBERVALUE(Plantilla!CF384),"")</f>
        <v/>
      </c>
      <c r="CI373" s="6">
        <f>IF($C373="OK",_xlfn.NUMBERVALUE(Plantilla!CG384),"")</f>
        <v/>
      </c>
      <c r="CJ373" s="6">
        <f>IF($C373="OK",_xlfn.NUMBERVALUE(Plantilla!CH384),"")</f>
        <v/>
      </c>
      <c r="CK373" s="6">
        <f>IF($C373="OK",_xlfn.NUMBERVALUE(Plantilla!CI384),"")</f>
        <v/>
      </c>
      <c r="CL373" s="6">
        <f>IF($C373="OK",_xlfn.NUMBERVALUE(Plantilla!CJ384),"")</f>
        <v/>
      </c>
      <c r="CM373">
        <f>IF($C373="OK",TEXT(Plantilla!CK384,"#"),"")</f>
        <v/>
      </c>
      <c r="CN373" s="6">
        <f>IF($C373="OK",_xlfn.NUMBERVALUE(Plantilla!CL384),"")</f>
        <v/>
      </c>
      <c r="CO373" s="6">
        <f>IF($C373="OK",_xlfn.NUMBERVALUE(Plantilla!CM384),"")</f>
        <v/>
      </c>
      <c r="CP373" s="110">
        <f>IF($C373="OK",_xlfn.NUMBERVALUE(Plantilla!CN384),"")</f>
        <v/>
      </c>
      <c r="CQ373" s="6">
        <f>IF($C373="OK",_xlfn.NUMBERVALUE(Plantilla!CO384),"")</f>
        <v/>
      </c>
      <c r="CR373" s="109">
        <f>IF($C373="OK",_xlfn.NUMBERVALUE(Plantilla!CP384),"")</f>
        <v/>
      </c>
      <c r="CS373" s="110">
        <f>IF($C373="OK",_xlfn.NUMBERVALUE(Plantilla!CQ384),"")</f>
        <v/>
      </c>
      <c r="CT373" s="6">
        <f>IF($C373="OK",_xlfn.NUMBERVALUE(Plantilla!CR384),"")</f>
        <v/>
      </c>
      <c r="CU373" s="109">
        <f>IF($C373="OK",_xlfn.NUMBERVALUE(Plantilla!CS384),"")</f>
        <v/>
      </c>
      <c r="CV373" s="110">
        <f>IF($C373="OK",_xlfn.NUMBERVALUE(Plantilla!CT384),"")</f>
        <v/>
      </c>
      <c r="CW373" s="6">
        <f>IF($C373="OK",_xlfn.NUMBERVALUE(Plantilla!CU384),"")</f>
        <v/>
      </c>
      <c r="CX373" s="82">
        <f>IF($C373="OK",_xlfn.NUMBERVALUE(Plantilla!CV384),"")</f>
        <v/>
      </c>
      <c r="CY373" s="6">
        <f>IF($C373="OK",_xlfn.NUMBERVALUE(Plantilla!CW384),"")</f>
        <v/>
      </c>
      <c r="CZ373" s="82">
        <f>IF($C373="OK",_xlfn.NUMBERVALUE(Plantilla!CX384),"")</f>
        <v/>
      </c>
      <c r="DA373" s="6">
        <f>IF($C373="OK",_xlfn.NUMBERVALUE(Plantilla!CY384),"")</f>
        <v/>
      </c>
      <c r="DB373" s="109">
        <f>IF($C373="OK",_xlfn.NUMBERVALUE(Plantilla!CZ384),"")</f>
        <v/>
      </c>
      <c r="DC373" s="6">
        <f>IF($C373="OK",_xlfn.NUMBERVALUE(Plantilla!DA384),"")</f>
        <v/>
      </c>
      <c r="DD373" s="6">
        <f>IF($C373="OK",TEXT(Plantilla!DB384,"#"),"")</f>
        <v/>
      </c>
      <c r="DE373" s="6">
        <f>IF($C373="OK",_xlfn.NUMBERVALUE(Plantilla!DC384),"")</f>
        <v/>
      </c>
      <c r="DF373" s="4">
        <f>IF($C373="OK",_xlfn.NUMBERVALUE(Plantilla!DD384),"")</f>
        <v/>
      </c>
      <c r="DG373" s="6">
        <f>IF($C373="OK",_xlfn.NUMBERVALUE(Plantilla!DE384),"")</f>
        <v/>
      </c>
      <c r="DH373" s="6">
        <f>IF($C373="OK",_xlfn.NUMBERVALUE(Plantilla!DF384),"")</f>
        <v/>
      </c>
      <c r="DI373" s="6">
        <f>IF($C373="OK",_xlfn.NUMBERVALUE(Plantilla!DG384),"")</f>
        <v/>
      </c>
      <c r="DJ373" s="6">
        <f>IF($C373="OK",_xlfn.NUMBERVALUE(Plantilla!DH384),"")</f>
        <v/>
      </c>
      <c r="DK373" s="6">
        <f>IF($C373="OK",_xlfn.NUMBERVALUE(Plantilla!DI384),"")</f>
        <v/>
      </c>
      <c r="DL373" s="6">
        <f>IF($C373="OK",_xlfn.NUMBERVALUE(Plantilla!DJ384),"")</f>
        <v/>
      </c>
      <c r="DM373" s="6">
        <f>IF($C373="OK",_xlfn.NUMBERVALUE(Plantilla!DK384),"")</f>
        <v/>
      </c>
      <c r="DN373" s="6">
        <f>IF($C373="OK",_xlfn.NUMBERVALUE(Plantilla!DL384),"")</f>
        <v/>
      </c>
      <c r="DO373" s="6">
        <f>IF($C373="OK",_xlfn.NUMBERVALUE(Plantilla!DM384),"")</f>
        <v/>
      </c>
      <c r="DP373" s="6">
        <f>IF($C373="OK",_xlfn.NUMBERVALUE(Plantilla!DN384),"")</f>
        <v/>
      </c>
      <c r="DQ373" s="6">
        <f>IF($C373="OK",_xlfn.NUMBERVALUE(Plantilla!DO384),"")</f>
        <v/>
      </c>
      <c r="DR373" s="6">
        <f>IF($C373="OK",_xlfn.NUMBERVALUE(Plantilla!DP384),"")</f>
        <v/>
      </c>
      <c r="DS373">
        <f>IF($C373="OK",TEXT(Plantilla!DR384,"#"),"")</f>
        <v/>
      </c>
      <c r="DT373" s="6" t="n"/>
    </row>
    <row r="374">
      <c r="A374">
        <f>IF(Plantilla!$I$6="¡Perfecto!, Guarda el archivo y adjúntalo a tu interfaz de Nómina Electrónica","OK","Error")</f>
        <v/>
      </c>
      <c r="B374">
        <f>IF(Plantilla!$I$6="¡Perfecto!, Guarda el archivo y adjúntalo a tu interfaz de Nómina Electrónica",MID(Plantilla!$D$2,SEARCH("V",Plantilla!$D$2),10),"")</f>
        <v/>
      </c>
      <c r="C374">
        <f>Plantilla!C385</f>
        <v/>
      </c>
      <c r="D374">
        <f>IF($C374="OK",Plantilla!B385,"")</f>
        <v/>
      </c>
      <c r="E374">
        <f>IF($C374="OK",
   VLOOKUP(Plantilla!$E$4,'Tablas '!$AP$4:$AT$6,5,FALSE),
"")</f>
        <v/>
      </c>
      <c r="F374">
        <f>IF($C374="OK",TEXT(Plantilla!D385,"#"),"")</f>
        <v/>
      </c>
      <c r="G374">
        <f>IF($C374="OK",
   VLOOKUP(Plantilla!E385,'Tablas '!$B$4:$C$14,2,FALSE),
"")</f>
        <v/>
      </c>
      <c r="H374">
        <f>IF($C374="OK",TEXT(Plantilla!F385,"#"),"")</f>
        <v/>
      </c>
      <c r="I374">
        <f>IF($C374="OK",TEXT(Plantilla!G385,"#"),"")</f>
        <v/>
      </c>
      <c r="J374">
        <f>IF($C374="OK",TEXT(Plantilla!H385,"#"),"")</f>
        <v/>
      </c>
      <c r="K374">
        <f>IF($C374="OK",TEXT(Plantilla!I385,"#"),"")</f>
        <v/>
      </c>
      <c r="L374">
        <f>IF($C374="OK",TEXT(Plantilla!J385,"#"),"")</f>
        <v/>
      </c>
      <c r="M374">
        <f>IF($C374="OK",TEXT(Plantilla!K385,"#"),"")</f>
        <v/>
      </c>
      <c r="N374">
        <f>IF($C374="OK",
   CONCATENATE(YEAR(Plantilla!L385),"-",TEXT(MONTH(Plantilla!L385),"00"),"-",TEXT(DAY(Plantilla!L385),"00")),
"")</f>
        <v/>
      </c>
      <c r="O374">
        <f>IF($C374="OK",_xlfn.NUMBERVALUE(Plantilla!M385),"")</f>
        <v/>
      </c>
      <c r="P374">
        <f>IF($C374="OK",
   IF(Plantilla!N385&lt;&gt;"",
      CONCATENATE(YEAR(Plantilla!N385),"-",TEXT(MONTH(Plantilla!N385),"00"),"-",TEXT(DAY(Plantilla!N385),"00")),
   ""),
"")</f>
        <v/>
      </c>
      <c r="Q374">
        <f>IF($C374="OK",
   VLOOKUP(Plantilla!O385,'Tablas '!$E$4:$F$19,2,FALSE),
"")</f>
        <v/>
      </c>
      <c r="R374">
        <f>IF($C374="OK",
   VLOOKUP(Plantilla!P385,'Tablas '!$H$4:$I$5,2,FALSE),
"")</f>
        <v/>
      </c>
      <c r="S374">
        <f>IF($C374="OK",
   VLOOKUP(Plantilla!Q385,'Tablas '!$K$4:$L$8,2,FALSE),
"")</f>
        <v/>
      </c>
      <c r="T374">
        <f>IF($C374="OK",
   VLOOKUP(Plantilla!R385,'Tablas '!$AE$4:$AF$6,2,FALSE),
"")</f>
        <v/>
      </c>
      <c r="U374">
        <f>IF($C374="OK",
   VLOOKUP(Plantilla!S385,'Tablas '!$AE$4:$AF$6,2,FALSE),
"")</f>
        <v/>
      </c>
      <c r="V374">
        <f>IF($C374="OK",TEXT(Plantilla!T385,"#"),"")</f>
        <v/>
      </c>
      <c r="W374" s="84">
        <f>IF($C374="OK",
   VLOOKUP(Plantilla!U385,'Tablas '!$AM$4:$AN$1126,2,FALSE),
"")</f>
        <v/>
      </c>
      <c r="X374">
        <f>IF($C374="OK",TEXT(Plantilla!V385,"#"),"")</f>
        <v/>
      </c>
      <c r="Y374">
        <f>IF($C374="OK",
   CONCATENATE(YEAR(Plantilla!W385),"-",TEXT(MONTH(Plantilla!W385),"00"),"-",TEXT(DAY(Plantilla!W385),"00")),
"")</f>
        <v/>
      </c>
      <c r="Z374">
        <f>IF($C374="OK",
   CONCATENATE(YEAR(Plantilla!X385),"-",TEXT(MONTH(Plantilla!X385),"00"),"-",TEXT(DAY(Plantilla!X385),"00")),
"")</f>
        <v/>
      </c>
      <c r="AA374">
        <f>IF($C374="OK",
   TEXT(VLOOKUP(Plantilla!Y385,'Tablas '!$Q$4:$R$9,2,FALSE),"#"),
"")</f>
        <v/>
      </c>
      <c r="AB374">
        <f>IF($C374="OK",
   CONCATENATE(YEAR(Plantilla!Z385),"-",TEXT(MONTH(Plantilla!Z385),"00"),"-",TEXT(DAY(Plantilla!Z385),"00")),
"")</f>
        <v/>
      </c>
      <c r="AC374">
        <f>IF($C374="OK",
   TEXT(VLOOKUP(Plantilla!AA385,'Tablas '!$T$4:$U$13,2,FALSE),"#"),
"")</f>
        <v/>
      </c>
      <c r="AD374">
        <f>IF($C374="OK",TEXT(Plantilla!AB385,"#"),"")</f>
        <v/>
      </c>
      <c r="AE374">
        <f>IF($C374="OK",
   IF(Plantilla!AC385&lt;&gt;"",
      TEXT(VLOOKUP(Plantilla!AC385,'Tablas '!$W$4:$X$7,2,FALSE),"#"),
   ""),
"")</f>
        <v/>
      </c>
      <c r="AF374">
        <f>IF($C374="OK",TEXT(Plantilla!AD385,"#"),"")</f>
        <v/>
      </c>
      <c r="AG374" s="6">
        <f>IF($C374="OK",_xlfn.NUMBERVALUE(Plantilla!AE385),"")</f>
        <v/>
      </c>
      <c r="AH374" s="4">
        <f>IF($C374="OK",_xlfn.NUMBERVALUE(Plantilla!AF385),"")</f>
        <v/>
      </c>
      <c r="AI374" s="6">
        <f>IF($C374="OK",_xlfn.NUMBERVALUE(Plantilla!AG385),"")</f>
        <v/>
      </c>
      <c r="AJ374" s="6">
        <f>IF($C374="OK",_xlfn.NUMBERVALUE(Plantilla!AH385),"")</f>
        <v/>
      </c>
      <c r="AK374" s="6">
        <f>IF($C374="OK",_xlfn.NUMBERVALUE(Plantilla!AI385),"")</f>
        <v/>
      </c>
      <c r="AL374" s="6">
        <f>IF($C374="OK",_xlfn.NUMBERVALUE(Plantilla!AJ385),"")</f>
        <v/>
      </c>
      <c r="AM374" s="4">
        <f>IF($C374="OK",_xlfn.NUMBERVALUE(Plantilla!AK385),"")</f>
        <v/>
      </c>
      <c r="AN374" s="6">
        <f>IF($C374="OK",_xlfn.NUMBERVALUE(Plantilla!AL385),"")</f>
        <v/>
      </c>
      <c r="AO374" s="4">
        <f>IF($C374="OK",_xlfn.NUMBERVALUE(Plantilla!AM385),"")</f>
        <v/>
      </c>
      <c r="AP374" s="6">
        <f>IF($C374="OK",_xlfn.NUMBERVALUE(Plantilla!AN385),"")</f>
        <v/>
      </c>
      <c r="AQ374" s="4">
        <f>IF($C374="OK",_xlfn.NUMBERVALUE(Plantilla!AO385),"")</f>
        <v/>
      </c>
      <c r="AR374" s="6">
        <f>IF($C374="OK",_xlfn.NUMBERVALUE(Plantilla!AP385),"")</f>
        <v/>
      </c>
      <c r="AS374" s="4">
        <f>IF($C374="OK",_xlfn.NUMBERVALUE(Plantilla!AQ385),"")</f>
        <v/>
      </c>
      <c r="AT374" s="6">
        <f>IF($C374="OK",_xlfn.NUMBERVALUE(Plantilla!AR385),"")</f>
        <v/>
      </c>
      <c r="AU374" s="4">
        <f>IF($C374="OK",_xlfn.NUMBERVALUE(Plantilla!AS385),"")</f>
        <v/>
      </c>
      <c r="AV374" s="6">
        <f>IF($C374="OK",_xlfn.NUMBERVALUE(Plantilla!AT385),"")</f>
        <v/>
      </c>
      <c r="AW374" s="4">
        <f>IF($C374="OK",_xlfn.NUMBERVALUE(Plantilla!AU385),"")</f>
        <v/>
      </c>
      <c r="AX374" s="6">
        <f>IF($C374="OK",_xlfn.NUMBERVALUE(Plantilla!AV385),"")</f>
        <v/>
      </c>
      <c r="AY374" s="4">
        <f>IF($C374="OK",_xlfn.NUMBERVALUE(Plantilla!AW385),"")</f>
        <v/>
      </c>
      <c r="AZ374" s="6">
        <f>IF($C374="OK",_xlfn.NUMBERVALUE(Plantilla!AX385),"")</f>
        <v/>
      </c>
      <c r="BA374">
        <f>IF($C374="OK",_xlfn.NUMBERVALUE(Plantilla!AY385),"")</f>
        <v/>
      </c>
      <c r="BB374">
        <f>IF($C374="OK",_xlfn.NUMBERVALUE(Plantilla!AZ385),"")</f>
        <v/>
      </c>
      <c r="BC374" s="4">
        <f>IF($C374="OK",_xlfn.NUMBERVALUE(Plantilla!BA385),"")</f>
        <v/>
      </c>
      <c r="BD374" s="6">
        <f>IF($C374="OK",_xlfn.NUMBERVALUE(Plantilla!BB385),"")</f>
        <v/>
      </c>
      <c r="BE374" s="4">
        <f>IF($C374="OK",_xlfn.NUMBERVALUE(Plantilla!BC385),"")</f>
        <v/>
      </c>
      <c r="BF374" s="6">
        <f>IF($C374="OK",_xlfn.NUMBERVALUE(Plantilla!BD385),"")</f>
        <v/>
      </c>
      <c r="BG374" s="4">
        <f>IF($C374="OK",_xlfn.NUMBERVALUE(Plantilla!BE385),"")</f>
        <v/>
      </c>
      <c r="BH374" s="6">
        <f>IF($C374="OK",_xlfn.NUMBERVALUE(Plantilla!BF385),"")</f>
        <v/>
      </c>
      <c r="BI374" s="110">
        <f>IF($C374="OK",_xlfn.NUMBERVALUE(Plantilla!BG385),"")</f>
        <v/>
      </c>
      <c r="BJ374" s="6">
        <f>IF($C374="OK",_xlfn.NUMBERVALUE(Plantilla!BH385),"")</f>
        <v/>
      </c>
      <c r="BK374" s="109">
        <f>IF($C374="OK",_xlfn.NUMBERVALUE(Plantilla!BI385),"")</f>
        <v/>
      </c>
      <c r="BL374" s="6">
        <f>IF($C374="OK",
   IF(Plantilla!BJ385&lt;&gt;"",
      TEXT(VLOOKUP(Plantilla!BJ385,'Tablas '!$Z$4:$AA$6,2,FALSE),"#"),
   ""),
"")</f>
        <v/>
      </c>
      <c r="BM374" s="4">
        <f>IF($C374="OK",_xlfn.NUMBERVALUE(Plantilla!BK385),"")</f>
        <v/>
      </c>
      <c r="BN374" s="4">
        <f>IF($C374="OK",_xlfn.NUMBERVALUE(Plantilla!BL385),"")</f>
        <v/>
      </c>
      <c r="BO374" s="6">
        <f>IF($C374="OK",_xlfn.NUMBERVALUE(Plantilla!BM385),"")</f>
        <v/>
      </c>
      <c r="BP374" s="4">
        <f>IF($C374="OK",_xlfn.NUMBERVALUE(Plantilla!BN385),"")</f>
        <v/>
      </c>
      <c r="BQ374" s="6">
        <f>IF($C374="OK",_xlfn.NUMBERVALUE(Plantilla!BO385),"")</f>
        <v/>
      </c>
      <c r="BR374" s="4">
        <f>IF($C374="OK",_xlfn.NUMBERVALUE(Plantilla!BP385),"")</f>
        <v/>
      </c>
      <c r="BS374" s="6">
        <f>IF($C374="OK",_xlfn.NUMBERVALUE(Plantilla!BQ385),"")</f>
        <v/>
      </c>
      <c r="BT374" s="4">
        <f>IF($C374="OK",_xlfn.NUMBERVALUE(Plantilla!BR385),"")</f>
        <v/>
      </c>
      <c r="BU374" s="6">
        <f>IF($C374="OK",_xlfn.NUMBERVALUE(Plantilla!BS385),"")</f>
        <v/>
      </c>
      <c r="BV374" s="6">
        <f>IF($C374="OK",_xlfn.NUMBERVALUE(Plantilla!BT385),"")</f>
        <v/>
      </c>
      <c r="BW374" s="6">
        <f>IF($C374="OK",_xlfn.NUMBERVALUE(Plantilla!BU385),"")</f>
        <v/>
      </c>
      <c r="BX374" s="6">
        <f>IF($C374="OK",_xlfn.NUMBERVALUE(Plantilla!BV385),"")</f>
        <v/>
      </c>
      <c r="BY374" s="6">
        <f>IF($C374="OK",_xlfn.NUMBERVALUE(Plantilla!BW385),"")</f>
        <v/>
      </c>
      <c r="BZ374" s="6">
        <f>IF($C374="OK",_xlfn.NUMBERVALUE(Plantilla!BX385),"")</f>
        <v/>
      </c>
      <c r="CA374" s="6">
        <f>IF($C374="OK",_xlfn.NUMBERVALUE(Plantilla!BY385),"")</f>
        <v/>
      </c>
      <c r="CB374" s="6">
        <f>IF($C374="OK",_xlfn.NUMBERVALUE(Plantilla!BZ385),"")</f>
        <v/>
      </c>
      <c r="CC374" s="6">
        <f>IF($C374="OK",_xlfn.NUMBERVALUE(Plantilla!CA385),"")</f>
        <v/>
      </c>
      <c r="CD374" s="6">
        <f>IF($C374="OK",_xlfn.NUMBERVALUE(Plantilla!CB385),"")</f>
        <v/>
      </c>
      <c r="CE374" s="6">
        <f>IF($C374="OK",_xlfn.NUMBERVALUE(Plantilla!CC385),"")</f>
        <v/>
      </c>
      <c r="CF374" s="4">
        <f>IF($C374="OK",_xlfn.NUMBERVALUE(Plantilla!CD385),"")</f>
        <v/>
      </c>
      <c r="CG374" s="6">
        <f>IF($C374="OK",_xlfn.NUMBERVALUE(Plantilla!CE385),"")</f>
        <v/>
      </c>
      <c r="CH374" s="6">
        <f>IF($C374="OK",_xlfn.NUMBERVALUE(Plantilla!CF385),"")</f>
        <v/>
      </c>
      <c r="CI374" s="6">
        <f>IF($C374="OK",_xlfn.NUMBERVALUE(Plantilla!CG385),"")</f>
        <v/>
      </c>
      <c r="CJ374" s="6">
        <f>IF($C374="OK",_xlfn.NUMBERVALUE(Plantilla!CH385),"")</f>
        <v/>
      </c>
      <c r="CK374" s="6">
        <f>IF($C374="OK",_xlfn.NUMBERVALUE(Plantilla!CI385),"")</f>
        <v/>
      </c>
      <c r="CL374" s="6">
        <f>IF($C374="OK",_xlfn.NUMBERVALUE(Plantilla!CJ385),"")</f>
        <v/>
      </c>
      <c r="CM374">
        <f>IF($C374="OK",TEXT(Plantilla!CK385,"#"),"")</f>
        <v/>
      </c>
      <c r="CN374" s="6">
        <f>IF($C374="OK",_xlfn.NUMBERVALUE(Plantilla!CL385),"")</f>
        <v/>
      </c>
      <c r="CO374" s="6">
        <f>IF($C374="OK",_xlfn.NUMBERVALUE(Plantilla!CM385),"")</f>
        <v/>
      </c>
      <c r="CP374" s="110">
        <f>IF($C374="OK",_xlfn.NUMBERVALUE(Plantilla!CN385),"")</f>
        <v/>
      </c>
      <c r="CQ374" s="6">
        <f>IF($C374="OK",_xlfn.NUMBERVALUE(Plantilla!CO385),"")</f>
        <v/>
      </c>
      <c r="CR374" s="109">
        <f>IF($C374="OK",_xlfn.NUMBERVALUE(Plantilla!CP385),"")</f>
        <v/>
      </c>
      <c r="CS374" s="110">
        <f>IF($C374="OK",_xlfn.NUMBERVALUE(Plantilla!CQ385),"")</f>
        <v/>
      </c>
      <c r="CT374" s="6">
        <f>IF($C374="OK",_xlfn.NUMBERVALUE(Plantilla!CR385),"")</f>
        <v/>
      </c>
      <c r="CU374" s="109">
        <f>IF($C374="OK",_xlfn.NUMBERVALUE(Plantilla!CS385),"")</f>
        <v/>
      </c>
      <c r="CV374" s="110">
        <f>IF($C374="OK",_xlfn.NUMBERVALUE(Plantilla!CT385),"")</f>
        <v/>
      </c>
      <c r="CW374" s="6">
        <f>IF($C374="OK",_xlfn.NUMBERVALUE(Plantilla!CU385),"")</f>
        <v/>
      </c>
      <c r="CX374" s="82">
        <f>IF($C374="OK",_xlfn.NUMBERVALUE(Plantilla!CV385),"")</f>
        <v/>
      </c>
      <c r="CY374" s="6">
        <f>IF($C374="OK",_xlfn.NUMBERVALUE(Plantilla!CW385),"")</f>
        <v/>
      </c>
      <c r="CZ374" s="82">
        <f>IF($C374="OK",_xlfn.NUMBERVALUE(Plantilla!CX385),"")</f>
        <v/>
      </c>
      <c r="DA374" s="6">
        <f>IF($C374="OK",_xlfn.NUMBERVALUE(Plantilla!CY385),"")</f>
        <v/>
      </c>
      <c r="DB374" s="109">
        <f>IF($C374="OK",_xlfn.NUMBERVALUE(Plantilla!CZ385),"")</f>
        <v/>
      </c>
      <c r="DC374" s="6">
        <f>IF($C374="OK",_xlfn.NUMBERVALUE(Plantilla!DA385),"")</f>
        <v/>
      </c>
      <c r="DD374" s="6">
        <f>IF($C374="OK",TEXT(Plantilla!DB385,"#"),"")</f>
        <v/>
      </c>
      <c r="DE374" s="6">
        <f>IF($C374="OK",_xlfn.NUMBERVALUE(Plantilla!DC385),"")</f>
        <v/>
      </c>
      <c r="DF374" s="4">
        <f>IF($C374="OK",_xlfn.NUMBERVALUE(Plantilla!DD385),"")</f>
        <v/>
      </c>
      <c r="DG374" s="6">
        <f>IF($C374="OK",_xlfn.NUMBERVALUE(Plantilla!DE385),"")</f>
        <v/>
      </c>
      <c r="DH374" s="6">
        <f>IF($C374="OK",_xlfn.NUMBERVALUE(Plantilla!DF385),"")</f>
        <v/>
      </c>
      <c r="DI374" s="6">
        <f>IF($C374="OK",_xlfn.NUMBERVALUE(Plantilla!DG385),"")</f>
        <v/>
      </c>
      <c r="DJ374" s="6">
        <f>IF($C374="OK",_xlfn.NUMBERVALUE(Plantilla!DH385),"")</f>
        <v/>
      </c>
      <c r="DK374" s="6">
        <f>IF($C374="OK",_xlfn.NUMBERVALUE(Plantilla!DI385),"")</f>
        <v/>
      </c>
      <c r="DL374" s="6">
        <f>IF($C374="OK",_xlfn.NUMBERVALUE(Plantilla!DJ385),"")</f>
        <v/>
      </c>
      <c r="DM374" s="6">
        <f>IF($C374="OK",_xlfn.NUMBERVALUE(Plantilla!DK385),"")</f>
        <v/>
      </c>
      <c r="DN374" s="6">
        <f>IF($C374="OK",_xlfn.NUMBERVALUE(Plantilla!DL385),"")</f>
        <v/>
      </c>
      <c r="DO374" s="6">
        <f>IF($C374="OK",_xlfn.NUMBERVALUE(Plantilla!DM385),"")</f>
        <v/>
      </c>
      <c r="DP374" s="6">
        <f>IF($C374="OK",_xlfn.NUMBERVALUE(Plantilla!DN385),"")</f>
        <v/>
      </c>
      <c r="DQ374" s="6">
        <f>IF($C374="OK",_xlfn.NUMBERVALUE(Plantilla!DO385),"")</f>
        <v/>
      </c>
      <c r="DR374" s="6">
        <f>IF($C374="OK",_xlfn.NUMBERVALUE(Plantilla!DP385),"")</f>
        <v/>
      </c>
      <c r="DS374">
        <f>IF($C374="OK",TEXT(Plantilla!DR385,"#"),"")</f>
        <v/>
      </c>
      <c r="DT374" s="6" t="n"/>
    </row>
    <row r="375">
      <c r="A375">
        <f>IF(Plantilla!$I$6="¡Perfecto!, Guarda el archivo y adjúntalo a tu interfaz de Nómina Electrónica","OK","Error")</f>
        <v/>
      </c>
      <c r="B375">
        <f>IF(Plantilla!$I$6="¡Perfecto!, Guarda el archivo y adjúntalo a tu interfaz de Nómina Electrónica",MID(Plantilla!$D$2,SEARCH("V",Plantilla!$D$2),10),"")</f>
        <v/>
      </c>
      <c r="C375">
        <f>Plantilla!C386</f>
        <v/>
      </c>
      <c r="D375">
        <f>IF($C375="OK",Plantilla!B386,"")</f>
        <v/>
      </c>
      <c r="E375">
        <f>IF($C375="OK",
   VLOOKUP(Plantilla!$E$4,'Tablas '!$AP$4:$AT$6,5,FALSE),
"")</f>
        <v/>
      </c>
      <c r="F375">
        <f>IF($C375="OK",TEXT(Plantilla!D386,"#"),"")</f>
        <v/>
      </c>
      <c r="G375">
        <f>IF($C375="OK",
   VLOOKUP(Plantilla!E386,'Tablas '!$B$4:$C$14,2,FALSE),
"")</f>
        <v/>
      </c>
      <c r="H375">
        <f>IF($C375="OK",TEXT(Plantilla!F386,"#"),"")</f>
        <v/>
      </c>
      <c r="I375">
        <f>IF($C375="OK",TEXT(Plantilla!G386,"#"),"")</f>
        <v/>
      </c>
      <c r="J375">
        <f>IF($C375="OK",TEXT(Plantilla!H386,"#"),"")</f>
        <v/>
      </c>
      <c r="K375">
        <f>IF($C375="OK",TEXT(Plantilla!I386,"#"),"")</f>
        <v/>
      </c>
      <c r="L375">
        <f>IF($C375="OK",TEXT(Plantilla!J386,"#"),"")</f>
        <v/>
      </c>
      <c r="M375">
        <f>IF($C375="OK",TEXT(Plantilla!K386,"#"),"")</f>
        <v/>
      </c>
      <c r="N375">
        <f>IF($C375="OK",
   CONCATENATE(YEAR(Plantilla!L386),"-",TEXT(MONTH(Plantilla!L386),"00"),"-",TEXT(DAY(Plantilla!L386),"00")),
"")</f>
        <v/>
      </c>
      <c r="O375">
        <f>IF($C375="OK",_xlfn.NUMBERVALUE(Plantilla!M386),"")</f>
        <v/>
      </c>
      <c r="P375">
        <f>IF($C375="OK",
   IF(Plantilla!N386&lt;&gt;"",
      CONCATENATE(YEAR(Plantilla!N386),"-",TEXT(MONTH(Plantilla!N386),"00"),"-",TEXT(DAY(Plantilla!N386),"00")),
   ""),
"")</f>
        <v/>
      </c>
      <c r="Q375">
        <f>IF($C375="OK",
   VLOOKUP(Plantilla!O386,'Tablas '!$E$4:$F$19,2,FALSE),
"")</f>
        <v/>
      </c>
      <c r="R375">
        <f>IF($C375="OK",
   VLOOKUP(Plantilla!P386,'Tablas '!$H$4:$I$5,2,FALSE),
"")</f>
        <v/>
      </c>
      <c r="S375">
        <f>IF($C375="OK",
   VLOOKUP(Plantilla!Q386,'Tablas '!$K$4:$L$8,2,FALSE),
"")</f>
        <v/>
      </c>
      <c r="T375">
        <f>IF($C375="OK",
   VLOOKUP(Plantilla!R386,'Tablas '!$AE$4:$AF$6,2,FALSE),
"")</f>
        <v/>
      </c>
      <c r="U375">
        <f>IF($C375="OK",
   VLOOKUP(Plantilla!S386,'Tablas '!$AE$4:$AF$6,2,FALSE),
"")</f>
        <v/>
      </c>
      <c r="V375">
        <f>IF($C375="OK",TEXT(Plantilla!T386,"#"),"")</f>
        <v/>
      </c>
      <c r="W375" s="84">
        <f>IF($C375="OK",
   VLOOKUP(Plantilla!U386,'Tablas '!$AM$4:$AN$1126,2,FALSE),
"")</f>
        <v/>
      </c>
      <c r="X375">
        <f>IF($C375="OK",TEXT(Plantilla!V386,"#"),"")</f>
        <v/>
      </c>
      <c r="Y375">
        <f>IF($C375="OK",
   CONCATENATE(YEAR(Plantilla!W386),"-",TEXT(MONTH(Plantilla!W386),"00"),"-",TEXT(DAY(Plantilla!W386),"00")),
"")</f>
        <v/>
      </c>
      <c r="Z375">
        <f>IF($C375="OK",
   CONCATENATE(YEAR(Plantilla!X386),"-",TEXT(MONTH(Plantilla!X386),"00"),"-",TEXT(DAY(Plantilla!X386),"00")),
"")</f>
        <v/>
      </c>
      <c r="AA375">
        <f>IF($C375="OK",
   TEXT(VLOOKUP(Plantilla!Y386,'Tablas '!$Q$4:$R$9,2,FALSE),"#"),
"")</f>
        <v/>
      </c>
      <c r="AB375">
        <f>IF($C375="OK",
   CONCATENATE(YEAR(Plantilla!Z386),"-",TEXT(MONTH(Plantilla!Z386),"00"),"-",TEXT(DAY(Plantilla!Z386),"00")),
"")</f>
        <v/>
      </c>
      <c r="AC375">
        <f>IF($C375="OK",
   TEXT(VLOOKUP(Plantilla!AA386,'Tablas '!$T$4:$U$13,2,FALSE),"#"),
"")</f>
        <v/>
      </c>
      <c r="AD375">
        <f>IF($C375="OK",TEXT(Plantilla!AB386,"#"),"")</f>
        <v/>
      </c>
      <c r="AE375">
        <f>IF($C375="OK",
   IF(Plantilla!AC386&lt;&gt;"",
      TEXT(VLOOKUP(Plantilla!AC386,'Tablas '!$W$4:$X$7,2,FALSE),"#"),
   ""),
"")</f>
        <v/>
      </c>
      <c r="AF375">
        <f>IF($C375="OK",TEXT(Plantilla!AD386,"#"),"")</f>
        <v/>
      </c>
      <c r="AG375" s="6">
        <f>IF($C375="OK",_xlfn.NUMBERVALUE(Plantilla!AE386),"")</f>
        <v/>
      </c>
      <c r="AH375" s="4">
        <f>IF($C375="OK",_xlfn.NUMBERVALUE(Plantilla!AF386),"")</f>
        <v/>
      </c>
      <c r="AI375" s="6">
        <f>IF($C375="OK",_xlfn.NUMBERVALUE(Plantilla!AG386),"")</f>
        <v/>
      </c>
      <c r="AJ375" s="6">
        <f>IF($C375="OK",_xlfn.NUMBERVALUE(Plantilla!AH386),"")</f>
        <v/>
      </c>
      <c r="AK375" s="6">
        <f>IF($C375="OK",_xlfn.NUMBERVALUE(Plantilla!AI386),"")</f>
        <v/>
      </c>
      <c r="AL375" s="6">
        <f>IF($C375="OK",_xlfn.NUMBERVALUE(Plantilla!AJ386),"")</f>
        <v/>
      </c>
      <c r="AM375" s="4">
        <f>IF($C375="OK",_xlfn.NUMBERVALUE(Plantilla!AK386),"")</f>
        <v/>
      </c>
      <c r="AN375" s="6">
        <f>IF($C375="OK",_xlfn.NUMBERVALUE(Plantilla!AL386),"")</f>
        <v/>
      </c>
      <c r="AO375" s="4">
        <f>IF($C375="OK",_xlfn.NUMBERVALUE(Plantilla!AM386),"")</f>
        <v/>
      </c>
      <c r="AP375" s="6">
        <f>IF($C375="OK",_xlfn.NUMBERVALUE(Plantilla!AN386),"")</f>
        <v/>
      </c>
      <c r="AQ375" s="4">
        <f>IF($C375="OK",_xlfn.NUMBERVALUE(Plantilla!AO386),"")</f>
        <v/>
      </c>
      <c r="AR375" s="6">
        <f>IF($C375="OK",_xlfn.NUMBERVALUE(Plantilla!AP386),"")</f>
        <v/>
      </c>
      <c r="AS375" s="4">
        <f>IF($C375="OK",_xlfn.NUMBERVALUE(Plantilla!AQ386),"")</f>
        <v/>
      </c>
      <c r="AT375" s="6">
        <f>IF($C375="OK",_xlfn.NUMBERVALUE(Plantilla!AR386),"")</f>
        <v/>
      </c>
      <c r="AU375" s="4">
        <f>IF($C375="OK",_xlfn.NUMBERVALUE(Plantilla!AS386),"")</f>
        <v/>
      </c>
      <c r="AV375" s="6">
        <f>IF($C375="OK",_xlfn.NUMBERVALUE(Plantilla!AT386),"")</f>
        <v/>
      </c>
      <c r="AW375" s="4">
        <f>IF($C375="OK",_xlfn.NUMBERVALUE(Plantilla!AU386),"")</f>
        <v/>
      </c>
      <c r="AX375" s="6">
        <f>IF($C375="OK",_xlfn.NUMBERVALUE(Plantilla!AV386),"")</f>
        <v/>
      </c>
      <c r="AY375" s="4">
        <f>IF($C375="OK",_xlfn.NUMBERVALUE(Plantilla!AW386),"")</f>
        <v/>
      </c>
      <c r="AZ375" s="6">
        <f>IF($C375="OK",_xlfn.NUMBERVALUE(Plantilla!AX386),"")</f>
        <v/>
      </c>
      <c r="BA375">
        <f>IF($C375="OK",_xlfn.NUMBERVALUE(Plantilla!AY386),"")</f>
        <v/>
      </c>
      <c r="BB375">
        <f>IF($C375="OK",_xlfn.NUMBERVALUE(Plantilla!AZ386),"")</f>
        <v/>
      </c>
      <c r="BC375" s="4">
        <f>IF($C375="OK",_xlfn.NUMBERVALUE(Plantilla!BA386),"")</f>
        <v/>
      </c>
      <c r="BD375" s="6">
        <f>IF($C375="OK",_xlfn.NUMBERVALUE(Plantilla!BB386),"")</f>
        <v/>
      </c>
      <c r="BE375" s="4">
        <f>IF($C375="OK",_xlfn.NUMBERVALUE(Plantilla!BC386),"")</f>
        <v/>
      </c>
      <c r="BF375" s="6">
        <f>IF($C375="OK",_xlfn.NUMBERVALUE(Plantilla!BD386),"")</f>
        <v/>
      </c>
      <c r="BG375" s="4">
        <f>IF($C375="OK",_xlfn.NUMBERVALUE(Plantilla!BE386),"")</f>
        <v/>
      </c>
      <c r="BH375" s="6">
        <f>IF($C375="OK",_xlfn.NUMBERVALUE(Plantilla!BF386),"")</f>
        <v/>
      </c>
      <c r="BI375" s="110">
        <f>IF($C375="OK",_xlfn.NUMBERVALUE(Plantilla!BG386),"")</f>
        <v/>
      </c>
      <c r="BJ375" s="6">
        <f>IF($C375="OK",_xlfn.NUMBERVALUE(Plantilla!BH386),"")</f>
        <v/>
      </c>
      <c r="BK375" s="109">
        <f>IF($C375="OK",_xlfn.NUMBERVALUE(Plantilla!BI386),"")</f>
        <v/>
      </c>
      <c r="BL375" s="6">
        <f>IF($C375="OK",
   IF(Plantilla!BJ386&lt;&gt;"",
      TEXT(VLOOKUP(Plantilla!BJ386,'Tablas '!$Z$4:$AA$6,2,FALSE),"#"),
   ""),
"")</f>
        <v/>
      </c>
      <c r="BM375" s="4">
        <f>IF($C375="OK",_xlfn.NUMBERVALUE(Plantilla!BK386),"")</f>
        <v/>
      </c>
      <c r="BN375" s="4">
        <f>IF($C375="OK",_xlfn.NUMBERVALUE(Plantilla!BL386),"")</f>
        <v/>
      </c>
      <c r="BO375" s="6">
        <f>IF($C375="OK",_xlfn.NUMBERVALUE(Plantilla!BM386),"")</f>
        <v/>
      </c>
      <c r="BP375" s="4">
        <f>IF($C375="OK",_xlfn.NUMBERVALUE(Plantilla!BN386),"")</f>
        <v/>
      </c>
      <c r="BQ375" s="6">
        <f>IF($C375="OK",_xlfn.NUMBERVALUE(Plantilla!BO386),"")</f>
        <v/>
      </c>
      <c r="BR375" s="4">
        <f>IF($C375="OK",_xlfn.NUMBERVALUE(Plantilla!BP386),"")</f>
        <v/>
      </c>
      <c r="BS375" s="6">
        <f>IF($C375="OK",_xlfn.NUMBERVALUE(Plantilla!BQ386),"")</f>
        <v/>
      </c>
      <c r="BT375" s="4">
        <f>IF($C375="OK",_xlfn.NUMBERVALUE(Plantilla!BR386),"")</f>
        <v/>
      </c>
      <c r="BU375" s="6">
        <f>IF($C375="OK",_xlfn.NUMBERVALUE(Plantilla!BS386),"")</f>
        <v/>
      </c>
      <c r="BV375" s="6">
        <f>IF($C375="OK",_xlfn.NUMBERVALUE(Plantilla!BT386),"")</f>
        <v/>
      </c>
      <c r="BW375" s="6">
        <f>IF($C375="OK",_xlfn.NUMBERVALUE(Plantilla!BU386),"")</f>
        <v/>
      </c>
      <c r="BX375" s="6">
        <f>IF($C375="OK",_xlfn.NUMBERVALUE(Plantilla!BV386),"")</f>
        <v/>
      </c>
      <c r="BY375" s="6">
        <f>IF($C375="OK",_xlfn.NUMBERVALUE(Plantilla!BW386),"")</f>
        <v/>
      </c>
      <c r="BZ375" s="6">
        <f>IF($C375="OK",_xlfn.NUMBERVALUE(Plantilla!BX386),"")</f>
        <v/>
      </c>
      <c r="CA375" s="6">
        <f>IF($C375="OK",_xlfn.NUMBERVALUE(Plantilla!BY386),"")</f>
        <v/>
      </c>
      <c r="CB375" s="6">
        <f>IF($C375="OK",_xlfn.NUMBERVALUE(Plantilla!BZ386),"")</f>
        <v/>
      </c>
      <c r="CC375" s="6">
        <f>IF($C375="OK",_xlfn.NUMBERVALUE(Plantilla!CA386),"")</f>
        <v/>
      </c>
      <c r="CD375" s="6">
        <f>IF($C375="OK",_xlfn.NUMBERVALUE(Plantilla!CB386),"")</f>
        <v/>
      </c>
      <c r="CE375" s="6">
        <f>IF($C375="OK",_xlfn.NUMBERVALUE(Plantilla!CC386),"")</f>
        <v/>
      </c>
      <c r="CF375" s="4">
        <f>IF($C375="OK",_xlfn.NUMBERVALUE(Plantilla!CD386),"")</f>
        <v/>
      </c>
      <c r="CG375" s="6">
        <f>IF($C375="OK",_xlfn.NUMBERVALUE(Plantilla!CE386),"")</f>
        <v/>
      </c>
      <c r="CH375" s="6">
        <f>IF($C375="OK",_xlfn.NUMBERVALUE(Plantilla!CF386),"")</f>
        <v/>
      </c>
      <c r="CI375" s="6">
        <f>IF($C375="OK",_xlfn.NUMBERVALUE(Plantilla!CG386),"")</f>
        <v/>
      </c>
      <c r="CJ375" s="6">
        <f>IF($C375="OK",_xlfn.NUMBERVALUE(Plantilla!CH386),"")</f>
        <v/>
      </c>
      <c r="CK375" s="6">
        <f>IF($C375="OK",_xlfn.NUMBERVALUE(Plantilla!CI386),"")</f>
        <v/>
      </c>
      <c r="CL375" s="6">
        <f>IF($C375="OK",_xlfn.NUMBERVALUE(Plantilla!CJ386),"")</f>
        <v/>
      </c>
      <c r="CM375">
        <f>IF($C375="OK",TEXT(Plantilla!CK386,"#"),"")</f>
        <v/>
      </c>
      <c r="CN375" s="6">
        <f>IF($C375="OK",_xlfn.NUMBERVALUE(Plantilla!CL386),"")</f>
        <v/>
      </c>
      <c r="CO375" s="6">
        <f>IF($C375="OK",_xlfn.NUMBERVALUE(Plantilla!CM386),"")</f>
        <v/>
      </c>
      <c r="CP375" s="110">
        <f>IF($C375="OK",_xlfn.NUMBERVALUE(Plantilla!CN386),"")</f>
        <v/>
      </c>
      <c r="CQ375" s="6">
        <f>IF($C375="OK",_xlfn.NUMBERVALUE(Plantilla!CO386),"")</f>
        <v/>
      </c>
      <c r="CR375" s="109">
        <f>IF($C375="OK",_xlfn.NUMBERVALUE(Plantilla!CP386),"")</f>
        <v/>
      </c>
      <c r="CS375" s="110">
        <f>IF($C375="OK",_xlfn.NUMBERVALUE(Plantilla!CQ386),"")</f>
        <v/>
      </c>
      <c r="CT375" s="6">
        <f>IF($C375="OK",_xlfn.NUMBERVALUE(Plantilla!CR386),"")</f>
        <v/>
      </c>
      <c r="CU375" s="109">
        <f>IF($C375="OK",_xlfn.NUMBERVALUE(Plantilla!CS386),"")</f>
        <v/>
      </c>
      <c r="CV375" s="110">
        <f>IF($C375="OK",_xlfn.NUMBERVALUE(Plantilla!CT386),"")</f>
        <v/>
      </c>
      <c r="CW375" s="6">
        <f>IF($C375="OK",_xlfn.NUMBERVALUE(Plantilla!CU386),"")</f>
        <v/>
      </c>
      <c r="CX375" s="82">
        <f>IF($C375="OK",_xlfn.NUMBERVALUE(Plantilla!CV386),"")</f>
        <v/>
      </c>
      <c r="CY375" s="6">
        <f>IF($C375="OK",_xlfn.NUMBERVALUE(Plantilla!CW386),"")</f>
        <v/>
      </c>
      <c r="CZ375" s="82">
        <f>IF($C375="OK",_xlfn.NUMBERVALUE(Plantilla!CX386),"")</f>
        <v/>
      </c>
      <c r="DA375" s="6">
        <f>IF($C375="OK",_xlfn.NUMBERVALUE(Plantilla!CY386),"")</f>
        <v/>
      </c>
      <c r="DB375" s="109">
        <f>IF($C375="OK",_xlfn.NUMBERVALUE(Plantilla!CZ386),"")</f>
        <v/>
      </c>
      <c r="DC375" s="6">
        <f>IF($C375="OK",_xlfn.NUMBERVALUE(Plantilla!DA386),"")</f>
        <v/>
      </c>
      <c r="DD375" s="6">
        <f>IF($C375="OK",TEXT(Plantilla!DB386,"#"),"")</f>
        <v/>
      </c>
      <c r="DE375" s="6">
        <f>IF($C375="OK",_xlfn.NUMBERVALUE(Plantilla!DC386),"")</f>
        <v/>
      </c>
      <c r="DF375" s="4">
        <f>IF($C375="OK",_xlfn.NUMBERVALUE(Plantilla!DD386),"")</f>
        <v/>
      </c>
      <c r="DG375" s="6">
        <f>IF($C375="OK",_xlfn.NUMBERVALUE(Plantilla!DE386),"")</f>
        <v/>
      </c>
      <c r="DH375" s="6">
        <f>IF($C375="OK",_xlfn.NUMBERVALUE(Plantilla!DF386),"")</f>
        <v/>
      </c>
      <c r="DI375" s="6">
        <f>IF($C375="OK",_xlfn.NUMBERVALUE(Plantilla!DG386),"")</f>
        <v/>
      </c>
      <c r="DJ375" s="6">
        <f>IF($C375="OK",_xlfn.NUMBERVALUE(Plantilla!DH386),"")</f>
        <v/>
      </c>
      <c r="DK375" s="6">
        <f>IF($C375="OK",_xlfn.NUMBERVALUE(Plantilla!DI386),"")</f>
        <v/>
      </c>
      <c r="DL375" s="6">
        <f>IF($C375="OK",_xlfn.NUMBERVALUE(Plantilla!DJ386),"")</f>
        <v/>
      </c>
      <c r="DM375" s="6">
        <f>IF($C375="OK",_xlfn.NUMBERVALUE(Plantilla!DK386),"")</f>
        <v/>
      </c>
      <c r="DN375" s="6">
        <f>IF($C375="OK",_xlfn.NUMBERVALUE(Plantilla!DL386),"")</f>
        <v/>
      </c>
      <c r="DO375" s="6">
        <f>IF($C375="OK",_xlfn.NUMBERVALUE(Plantilla!DM386),"")</f>
        <v/>
      </c>
      <c r="DP375" s="6">
        <f>IF($C375="OK",_xlfn.NUMBERVALUE(Plantilla!DN386),"")</f>
        <v/>
      </c>
      <c r="DQ375" s="6">
        <f>IF($C375="OK",_xlfn.NUMBERVALUE(Plantilla!DO386),"")</f>
        <v/>
      </c>
      <c r="DR375" s="6">
        <f>IF($C375="OK",_xlfn.NUMBERVALUE(Plantilla!DP386),"")</f>
        <v/>
      </c>
      <c r="DS375">
        <f>IF($C375="OK",TEXT(Plantilla!DR386,"#"),"")</f>
        <v/>
      </c>
      <c r="DT375" s="6" t="n"/>
    </row>
    <row r="376">
      <c r="A376">
        <f>IF(Plantilla!$I$6="¡Perfecto!, Guarda el archivo y adjúntalo a tu interfaz de Nómina Electrónica","OK","Error")</f>
        <v/>
      </c>
      <c r="B376">
        <f>IF(Plantilla!$I$6="¡Perfecto!, Guarda el archivo y adjúntalo a tu interfaz de Nómina Electrónica",MID(Plantilla!$D$2,SEARCH("V",Plantilla!$D$2),10),"")</f>
        <v/>
      </c>
      <c r="C376">
        <f>Plantilla!C387</f>
        <v/>
      </c>
      <c r="D376">
        <f>IF($C376="OK",Plantilla!B387,"")</f>
        <v/>
      </c>
      <c r="E376">
        <f>IF($C376="OK",
   VLOOKUP(Plantilla!$E$4,'Tablas '!$AP$4:$AT$6,5,FALSE),
"")</f>
        <v/>
      </c>
      <c r="F376">
        <f>IF($C376="OK",TEXT(Plantilla!D387,"#"),"")</f>
        <v/>
      </c>
      <c r="G376">
        <f>IF($C376="OK",
   VLOOKUP(Plantilla!E387,'Tablas '!$B$4:$C$14,2,FALSE),
"")</f>
        <v/>
      </c>
      <c r="H376">
        <f>IF($C376="OK",TEXT(Plantilla!F387,"#"),"")</f>
        <v/>
      </c>
      <c r="I376">
        <f>IF($C376="OK",TEXT(Plantilla!G387,"#"),"")</f>
        <v/>
      </c>
      <c r="J376">
        <f>IF($C376="OK",TEXT(Plantilla!H387,"#"),"")</f>
        <v/>
      </c>
      <c r="K376">
        <f>IF($C376="OK",TEXT(Plantilla!I387,"#"),"")</f>
        <v/>
      </c>
      <c r="L376">
        <f>IF($C376="OK",TEXT(Plantilla!J387,"#"),"")</f>
        <v/>
      </c>
      <c r="M376">
        <f>IF($C376="OK",TEXT(Plantilla!K387,"#"),"")</f>
        <v/>
      </c>
      <c r="N376">
        <f>IF($C376="OK",
   CONCATENATE(YEAR(Plantilla!L387),"-",TEXT(MONTH(Plantilla!L387),"00"),"-",TEXT(DAY(Plantilla!L387),"00")),
"")</f>
        <v/>
      </c>
      <c r="O376">
        <f>IF($C376="OK",_xlfn.NUMBERVALUE(Plantilla!M387),"")</f>
        <v/>
      </c>
      <c r="P376">
        <f>IF($C376="OK",
   IF(Plantilla!N387&lt;&gt;"",
      CONCATENATE(YEAR(Plantilla!N387),"-",TEXT(MONTH(Plantilla!N387),"00"),"-",TEXT(DAY(Plantilla!N387),"00")),
   ""),
"")</f>
        <v/>
      </c>
      <c r="Q376">
        <f>IF($C376="OK",
   VLOOKUP(Plantilla!O387,'Tablas '!$E$4:$F$19,2,FALSE),
"")</f>
        <v/>
      </c>
      <c r="R376">
        <f>IF($C376="OK",
   VLOOKUP(Plantilla!P387,'Tablas '!$H$4:$I$5,2,FALSE),
"")</f>
        <v/>
      </c>
      <c r="S376">
        <f>IF($C376="OK",
   VLOOKUP(Plantilla!Q387,'Tablas '!$K$4:$L$8,2,FALSE),
"")</f>
        <v/>
      </c>
      <c r="T376">
        <f>IF($C376="OK",
   VLOOKUP(Plantilla!R387,'Tablas '!$AE$4:$AF$6,2,FALSE),
"")</f>
        <v/>
      </c>
      <c r="U376">
        <f>IF($C376="OK",
   VLOOKUP(Plantilla!S387,'Tablas '!$AE$4:$AF$6,2,FALSE),
"")</f>
        <v/>
      </c>
      <c r="V376">
        <f>IF($C376="OK",TEXT(Plantilla!T387,"#"),"")</f>
        <v/>
      </c>
      <c r="W376" s="84">
        <f>IF($C376="OK",
   VLOOKUP(Plantilla!U387,'Tablas '!$AM$4:$AN$1126,2,FALSE),
"")</f>
        <v/>
      </c>
      <c r="X376">
        <f>IF($C376="OK",TEXT(Plantilla!V387,"#"),"")</f>
        <v/>
      </c>
      <c r="Y376">
        <f>IF($C376="OK",
   CONCATENATE(YEAR(Plantilla!W387),"-",TEXT(MONTH(Plantilla!W387),"00"),"-",TEXT(DAY(Plantilla!W387),"00")),
"")</f>
        <v/>
      </c>
      <c r="Z376">
        <f>IF($C376="OK",
   CONCATENATE(YEAR(Plantilla!X387),"-",TEXT(MONTH(Plantilla!X387),"00"),"-",TEXT(DAY(Plantilla!X387),"00")),
"")</f>
        <v/>
      </c>
      <c r="AA376">
        <f>IF($C376="OK",
   TEXT(VLOOKUP(Plantilla!Y387,'Tablas '!$Q$4:$R$9,2,FALSE),"#"),
"")</f>
        <v/>
      </c>
      <c r="AB376">
        <f>IF($C376="OK",
   CONCATENATE(YEAR(Plantilla!Z387),"-",TEXT(MONTH(Plantilla!Z387),"00"),"-",TEXT(DAY(Plantilla!Z387),"00")),
"")</f>
        <v/>
      </c>
      <c r="AC376">
        <f>IF($C376="OK",
   TEXT(VLOOKUP(Plantilla!AA387,'Tablas '!$T$4:$U$13,2,FALSE),"#"),
"")</f>
        <v/>
      </c>
      <c r="AD376">
        <f>IF($C376="OK",TEXT(Plantilla!AB387,"#"),"")</f>
        <v/>
      </c>
      <c r="AE376">
        <f>IF($C376="OK",
   IF(Plantilla!AC387&lt;&gt;"",
      TEXT(VLOOKUP(Plantilla!AC387,'Tablas '!$W$4:$X$7,2,FALSE),"#"),
   ""),
"")</f>
        <v/>
      </c>
      <c r="AF376">
        <f>IF($C376="OK",TEXT(Plantilla!AD387,"#"),"")</f>
        <v/>
      </c>
      <c r="AG376" s="6">
        <f>IF($C376="OK",_xlfn.NUMBERVALUE(Plantilla!AE387),"")</f>
        <v/>
      </c>
      <c r="AH376" s="4">
        <f>IF($C376="OK",_xlfn.NUMBERVALUE(Plantilla!AF387),"")</f>
        <v/>
      </c>
      <c r="AI376" s="6">
        <f>IF($C376="OK",_xlfn.NUMBERVALUE(Plantilla!AG387),"")</f>
        <v/>
      </c>
      <c r="AJ376" s="6">
        <f>IF($C376="OK",_xlfn.NUMBERVALUE(Plantilla!AH387),"")</f>
        <v/>
      </c>
      <c r="AK376" s="6">
        <f>IF($C376="OK",_xlfn.NUMBERVALUE(Plantilla!AI387),"")</f>
        <v/>
      </c>
      <c r="AL376" s="6">
        <f>IF($C376="OK",_xlfn.NUMBERVALUE(Plantilla!AJ387),"")</f>
        <v/>
      </c>
      <c r="AM376" s="4">
        <f>IF($C376="OK",_xlfn.NUMBERVALUE(Plantilla!AK387),"")</f>
        <v/>
      </c>
      <c r="AN376" s="6">
        <f>IF($C376="OK",_xlfn.NUMBERVALUE(Plantilla!AL387),"")</f>
        <v/>
      </c>
      <c r="AO376" s="4">
        <f>IF($C376="OK",_xlfn.NUMBERVALUE(Plantilla!AM387),"")</f>
        <v/>
      </c>
      <c r="AP376" s="6">
        <f>IF($C376="OK",_xlfn.NUMBERVALUE(Plantilla!AN387),"")</f>
        <v/>
      </c>
      <c r="AQ376" s="4">
        <f>IF($C376="OK",_xlfn.NUMBERVALUE(Plantilla!AO387),"")</f>
        <v/>
      </c>
      <c r="AR376" s="6">
        <f>IF($C376="OK",_xlfn.NUMBERVALUE(Plantilla!AP387),"")</f>
        <v/>
      </c>
      <c r="AS376" s="4">
        <f>IF($C376="OK",_xlfn.NUMBERVALUE(Plantilla!AQ387),"")</f>
        <v/>
      </c>
      <c r="AT376" s="6">
        <f>IF($C376="OK",_xlfn.NUMBERVALUE(Plantilla!AR387),"")</f>
        <v/>
      </c>
      <c r="AU376" s="4">
        <f>IF($C376="OK",_xlfn.NUMBERVALUE(Plantilla!AS387),"")</f>
        <v/>
      </c>
      <c r="AV376" s="6">
        <f>IF($C376="OK",_xlfn.NUMBERVALUE(Plantilla!AT387),"")</f>
        <v/>
      </c>
      <c r="AW376" s="4">
        <f>IF($C376="OK",_xlfn.NUMBERVALUE(Plantilla!AU387),"")</f>
        <v/>
      </c>
      <c r="AX376" s="6">
        <f>IF($C376="OK",_xlfn.NUMBERVALUE(Plantilla!AV387),"")</f>
        <v/>
      </c>
      <c r="AY376" s="4">
        <f>IF($C376="OK",_xlfn.NUMBERVALUE(Plantilla!AW387),"")</f>
        <v/>
      </c>
      <c r="AZ376" s="6">
        <f>IF($C376="OK",_xlfn.NUMBERVALUE(Plantilla!AX387),"")</f>
        <v/>
      </c>
      <c r="BA376">
        <f>IF($C376="OK",_xlfn.NUMBERVALUE(Plantilla!AY387),"")</f>
        <v/>
      </c>
      <c r="BB376">
        <f>IF($C376="OK",_xlfn.NUMBERVALUE(Plantilla!AZ387),"")</f>
        <v/>
      </c>
      <c r="BC376" s="4">
        <f>IF($C376="OK",_xlfn.NUMBERVALUE(Plantilla!BA387),"")</f>
        <v/>
      </c>
      <c r="BD376" s="6">
        <f>IF($C376="OK",_xlfn.NUMBERVALUE(Plantilla!BB387),"")</f>
        <v/>
      </c>
      <c r="BE376" s="4">
        <f>IF($C376="OK",_xlfn.NUMBERVALUE(Plantilla!BC387),"")</f>
        <v/>
      </c>
      <c r="BF376" s="6">
        <f>IF($C376="OK",_xlfn.NUMBERVALUE(Plantilla!BD387),"")</f>
        <v/>
      </c>
      <c r="BG376" s="4">
        <f>IF($C376="OK",_xlfn.NUMBERVALUE(Plantilla!BE387),"")</f>
        <v/>
      </c>
      <c r="BH376" s="6">
        <f>IF($C376="OK",_xlfn.NUMBERVALUE(Plantilla!BF387),"")</f>
        <v/>
      </c>
      <c r="BI376" s="110">
        <f>IF($C376="OK",_xlfn.NUMBERVALUE(Plantilla!BG387),"")</f>
        <v/>
      </c>
      <c r="BJ376" s="6">
        <f>IF($C376="OK",_xlfn.NUMBERVALUE(Plantilla!BH387),"")</f>
        <v/>
      </c>
      <c r="BK376" s="109">
        <f>IF($C376="OK",_xlfn.NUMBERVALUE(Plantilla!BI387),"")</f>
        <v/>
      </c>
      <c r="BL376" s="6">
        <f>IF($C376="OK",
   IF(Plantilla!BJ387&lt;&gt;"",
      TEXT(VLOOKUP(Plantilla!BJ387,'Tablas '!$Z$4:$AA$6,2,FALSE),"#"),
   ""),
"")</f>
        <v/>
      </c>
      <c r="BM376" s="4">
        <f>IF($C376="OK",_xlfn.NUMBERVALUE(Plantilla!BK387),"")</f>
        <v/>
      </c>
      <c r="BN376" s="4">
        <f>IF($C376="OK",_xlfn.NUMBERVALUE(Plantilla!BL387),"")</f>
        <v/>
      </c>
      <c r="BO376" s="6">
        <f>IF($C376="OK",_xlfn.NUMBERVALUE(Plantilla!BM387),"")</f>
        <v/>
      </c>
      <c r="BP376" s="4">
        <f>IF($C376="OK",_xlfn.NUMBERVALUE(Plantilla!BN387),"")</f>
        <v/>
      </c>
      <c r="BQ376" s="6">
        <f>IF($C376="OK",_xlfn.NUMBERVALUE(Plantilla!BO387),"")</f>
        <v/>
      </c>
      <c r="BR376" s="4">
        <f>IF($C376="OK",_xlfn.NUMBERVALUE(Plantilla!BP387),"")</f>
        <v/>
      </c>
      <c r="BS376" s="6">
        <f>IF($C376="OK",_xlfn.NUMBERVALUE(Plantilla!BQ387),"")</f>
        <v/>
      </c>
      <c r="BT376" s="4">
        <f>IF($C376="OK",_xlfn.NUMBERVALUE(Plantilla!BR387),"")</f>
        <v/>
      </c>
      <c r="BU376" s="6">
        <f>IF($C376="OK",_xlfn.NUMBERVALUE(Plantilla!BS387),"")</f>
        <v/>
      </c>
      <c r="BV376" s="6">
        <f>IF($C376="OK",_xlfn.NUMBERVALUE(Plantilla!BT387),"")</f>
        <v/>
      </c>
      <c r="BW376" s="6">
        <f>IF($C376="OK",_xlfn.NUMBERVALUE(Plantilla!BU387),"")</f>
        <v/>
      </c>
      <c r="BX376" s="6">
        <f>IF($C376="OK",_xlfn.NUMBERVALUE(Plantilla!BV387),"")</f>
        <v/>
      </c>
      <c r="BY376" s="6">
        <f>IF($C376="OK",_xlfn.NUMBERVALUE(Plantilla!BW387),"")</f>
        <v/>
      </c>
      <c r="BZ376" s="6">
        <f>IF($C376="OK",_xlfn.NUMBERVALUE(Plantilla!BX387),"")</f>
        <v/>
      </c>
      <c r="CA376" s="6">
        <f>IF($C376="OK",_xlfn.NUMBERVALUE(Plantilla!BY387),"")</f>
        <v/>
      </c>
      <c r="CB376" s="6">
        <f>IF($C376="OK",_xlfn.NUMBERVALUE(Plantilla!BZ387),"")</f>
        <v/>
      </c>
      <c r="CC376" s="6">
        <f>IF($C376="OK",_xlfn.NUMBERVALUE(Plantilla!CA387),"")</f>
        <v/>
      </c>
      <c r="CD376" s="6">
        <f>IF($C376="OK",_xlfn.NUMBERVALUE(Plantilla!CB387),"")</f>
        <v/>
      </c>
      <c r="CE376" s="6">
        <f>IF($C376="OK",_xlfn.NUMBERVALUE(Plantilla!CC387),"")</f>
        <v/>
      </c>
      <c r="CF376" s="4">
        <f>IF($C376="OK",_xlfn.NUMBERVALUE(Plantilla!CD387),"")</f>
        <v/>
      </c>
      <c r="CG376" s="6">
        <f>IF($C376="OK",_xlfn.NUMBERVALUE(Plantilla!CE387),"")</f>
        <v/>
      </c>
      <c r="CH376" s="6">
        <f>IF($C376="OK",_xlfn.NUMBERVALUE(Plantilla!CF387),"")</f>
        <v/>
      </c>
      <c r="CI376" s="6">
        <f>IF($C376="OK",_xlfn.NUMBERVALUE(Plantilla!CG387),"")</f>
        <v/>
      </c>
      <c r="CJ376" s="6">
        <f>IF($C376="OK",_xlfn.NUMBERVALUE(Plantilla!CH387),"")</f>
        <v/>
      </c>
      <c r="CK376" s="6">
        <f>IF($C376="OK",_xlfn.NUMBERVALUE(Plantilla!CI387),"")</f>
        <v/>
      </c>
      <c r="CL376" s="6">
        <f>IF($C376="OK",_xlfn.NUMBERVALUE(Plantilla!CJ387),"")</f>
        <v/>
      </c>
      <c r="CM376">
        <f>IF($C376="OK",TEXT(Plantilla!CK387,"#"),"")</f>
        <v/>
      </c>
      <c r="CN376" s="6">
        <f>IF($C376="OK",_xlfn.NUMBERVALUE(Plantilla!CL387),"")</f>
        <v/>
      </c>
      <c r="CO376" s="6">
        <f>IF($C376="OK",_xlfn.NUMBERVALUE(Plantilla!CM387),"")</f>
        <v/>
      </c>
      <c r="CP376" s="110">
        <f>IF($C376="OK",_xlfn.NUMBERVALUE(Plantilla!CN387),"")</f>
        <v/>
      </c>
      <c r="CQ376" s="6">
        <f>IF($C376="OK",_xlfn.NUMBERVALUE(Plantilla!CO387),"")</f>
        <v/>
      </c>
      <c r="CR376" s="109">
        <f>IF($C376="OK",_xlfn.NUMBERVALUE(Plantilla!CP387),"")</f>
        <v/>
      </c>
      <c r="CS376" s="110">
        <f>IF($C376="OK",_xlfn.NUMBERVALUE(Plantilla!CQ387),"")</f>
        <v/>
      </c>
      <c r="CT376" s="6">
        <f>IF($C376="OK",_xlfn.NUMBERVALUE(Plantilla!CR387),"")</f>
        <v/>
      </c>
      <c r="CU376" s="109">
        <f>IF($C376="OK",_xlfn.NUMBERVALUE(Plantilla!CS387),"")</f>
        <v/>
      </c>
      <c r="CV376" s="110">
        <f>IF($C376="OK",_xlfn.NUMBERVALUE(Plantilla!CT387),"")</f>
        <v/>
      </c>
      <c r="CW376" s="6">
        <f>IF($C376="OK",_xlfn.NUMBERVALUE(Plantilla!CU387),"")</f>
        <v/>
      </c>
      <c r="CX376" s="82">
        <f>IF($C376="OK",_xlfn.NUMBERVALUE(Plantilla!CV387),"")</f>
        <v/>
      </c>
      <c r="CY376" s="6">
        <f>IF($C376="OK",_xlfn.NUMBERVALUE(Plantilla!CW387),"")</f>
        <v/>
      </c>
      <c r="CZ376" s="82">
        <f>IF($C376="OK",_xlfn.NUMBERVALUE(Plantilla!CX387),"")</f>
        <v/>
      </c>
      <c r="DA376" s="6">
        <f>IF($C376="OK",_xlfn.NUMBERVALUE(Plantilla!CY387),"")</f>
        <v/>
      </c>
      <c r="DB376" s="109">
        <f>IF($C376="OK",_xlfn.NUMBERVALUE(Plantilla!CZ387),"")</f>
        <v/>
      </c>
      <c r="DC376" s="6">
        <f>IF($C376="OK",_xlfn.NUMBERVALUE(Plantilla!DA387),"")</f>
        <v/>
      </c>
      <c r="DD376" s="6">
        <f>IF($C376="OK",TEXT(Plantilla!DB387,"#"),"")</f>
        <v/>
      </c>
      <c r="DE376" s="6">
        <f>IF($C376="OK",_xlfn.NUMBERVALUE(Plantilla!DC387),"")</f>
        <v/>
      </c>
      <c r="DF376" s="4">
        <f>IF($C376="OK",_xlfn.NUMBERVALUE(Plantilla!DD387),"")</f>
        <v/>
      </c>
      <c r="DG376" s="6">
        <f>IF($C376="OK",_xlfn.NUMBERVALUE(Plantilla!DE387),"")</f>
        <v/>
      </c>
      <c r="DH376" s="6">
        <f>IF($C376="OK",_xlfn.NUMBERVALUE(Plantilla!DF387),"")</f>
        <v/>
      </c>
      <c r="DI376" s="6">
        <f>IF($C376="OK",_xlfn.NUMBERVALUE(Plantilla!DG387),"")</f>
        <v/>
      </c>
      <c r="DJ376" s="6">
        <f>IF($C376="OK",_xlfn.NUMBERVALUE(Plantilla!DH387),"")</f>
        <v/>
      </c>
      <c r="DK376" s="6">
        <f>IF($C376="OK",_xlfn.NUMBERVALUE(Plantilla!DI387),"")</f>
        <v/>
      </c>
      <c r="DL376" s="6">
        <f>IF($C376="OK",_xlfn.NUMBERVALUE(Plantilla!DJ387),"")</f>
        <v/>
      </c>
      <c r="DM376" s="6">
        <f>IF($C376="OK",_xlfn.NUMBERVALUE(Plantilla!DK387),"")</f>
        <v/>
      </c>
      <c r="DN376" s="6">
        <f>IF($C376="OK",_xlfn.NUMBERVALUE(Plantilla!DL387),"")</f>
        <v/>
      </c>
      <c r="DO376" s="6">
        <f>IF($C376="OK",_xlfn.NUMBERVALUE(Plantilla!DM387),"")</f>
        <v/>
      </c>
      <c r="DP376" s="6">
        <f>IF($C376="OK",_xlfn.NUMBERVALUE(Plantilla!DN387),"")</f>
        <v/>
      </c>
      <c r="DQ376" s="6">
        <f>IF($C376="OK",_xlfn.NUMBERVALUE(Plantilla!DO387),"")</f>
        <v/>
      </c>
      <c r="DR376" s="6">
        <f>IF($C376="OK",_xlfn.NUMBERVALUE(Plantilla!DP387),"")</f>
        <v/>
      </c>
      <c r="DS376">
        <f>IF($C376="OK",TEXT(Plantilla!DR387,"#"),"")</f>
        <v/>
      </c>
      <c r="DT376" s="6" t="n"/>
    </row>
    <row r="377">
      <c r="A377">
        <f>IF(Plantilla!$I$6="¡Perfecto!, Guarda el archivo y adjúntalo a tu interfaz de Nómina Electrónica","OK","Error")</f>
        <v/>
      </c>
      <c r="B377">
        <f>IF(Plantilla!$I$6="¡Perfecto!, Guarda el archivo y adjúntalo a tu interfaz de Nómina Electrónica",MID(Plantilla!$D$2,SEARCH("V",Plantilla!$D$2),10),"")</f>
        <v/>
      </c>
      <c r="C377">
        <f>Plantilla!C388</f>
        <v/>
      </c>
      <c r="D377">
        <f>IF($C377="OK",Plantilla!B388,"")</f>
        <v/>
      </c>
      <c r="E377">
        <f>IF($C377="OK",
   VLOOKUP(Plantilla!$E$4,'Tablas '!$AP$4:$AT$6,5,FALSE),
"")</f>
        <v/>
      </c>
      <c r="F377">
        <f>IF($C377="OK",TEXT(Plantilla!D388,"#"),"")</f>
        <v/>
      </c>
      <c r="G377">
        <f>IF($C377="OK",
   VLOOKUP(Plantilla!E388,'Tablas '!$B$4:$C$14,2,FALSE),
"")</f>
        <v/>
      </c>
      <c r="H377">
        <f>IF($C377="OK",TEXT(Plantilla!F388,"#"),"")</f>
        <v/>
      </c>
      <c r="I377">
        <f>IF($C377="OK",TEXT(Plantilla!G388,"#"),"")</f>
        <v/>
      </c>
      <c r="J377">
        <f>IF($C377="OK",TEXT(Plantilla!H388,"#"),"")</f>
        <v/>
      </c>
      <c r="K377">
        <f>IF($C377="OK",TEXT(Plantilla!I388,"#"),"")</f>
        <v/>
      </c>
      <c r="L377">
        <f>IF($C377="OK",TEXT(Plantilla!J388,"#"),"")</f>
        <v/>
      </c>
      <c r="M377">
        <f>IF($C377="OK",TEXT(Plantilla!K388,"#"),"")</f>
        <v/>
      </c>
      <c r="N377">
        <f>IF($C377="OK",
   CONCATENATE(YEAR(Plantilla!L388),"-",TEXT(MONTH(Plantilla!L388),"00"),"-",TEXT(DAY(Plantilla!L388),"00")),
"")</f>
        <v/>
      </c>
      <c r="O377">
        <f>IF($C377="OK",_xlfn.NUMBERVALUE(Plantilla!M388),"")</f>
        <v/>
      </c>
      <c r="P377">
        <f>IF($C377="OK",
   IF(Plantilla!N388&lt;&gt;"",
      CONCATENATE(YEAR(Plantilla!N388),"-",TEXT(MONTH(Plantilla!N388),"00"),"-",TEXT(DAY(Plantilla!N388),"00")),
   ""),
"")</f>
        <v/>
      </c>
      <c r="Q377">
        <f>IF($C377="OK",
   VLOOKUP(Plantilla!O388,'Tablas '!$E$4:$F$19,2,FALSE),
"")</f>
        <v/>
      </c>
      <c r="R377">
        <f>IF($C377="OK",
   VLOOKUP(Plantilla!P388,'Tablas '!$H$4:$I$5,2,FALSE),
"")</f>
        <v/>
      </c>
      <c r="S377">
        <f>IF($C377="OK",
   VLOOKUP(Plantilla!Q388,'Tablas '!$K$4:$L$8,2,FALSE),
"")</f>
        <v/>
      </c>
      <c r="T377">
        <f>IF($C377="OK",
   VLOOKUP(Plantilla!R388,'Tablas '!$AE$4:$AF$6,2,FALSE),
"")</f>
        <v/>
      </c>
      <c r="U377">
        <f>IF($C377="OK",
   VLOOKUP(Plantilla!S388,'Tablas '!$AE$4:$AF$6,2,FALSE),
"")</f>
        <v/>
      </c>
      <c r="V377">
        <f>IF($C377="OK",TEXT(Plantilla!T388,"#"),"")</f>
        <v/>
      </c>
      <c r="W377" s="84">
        <f>IF($C377="OK",
   VLOOKUP(Plantilla!U388,'Tablas '!$AM$4:$AN$1126,2,FALSE),
"")</f>
        <v/>
      </c>
      <c r="X377">
        <f>IF($C377="OK",TEXT(Plantilla!V388,"#"),"")</f>
        <v/>
      </c>
      <c r="Y377">
        <f>IF($C377="OK",
   CONCATENATE(YEAR(Plantilla!W388),"-",TEXT(MONTH(Plantilla!W388),"00"),"-",TEXT(DAY(Plantilla!W388),"00")),
"")</f>
        <v/>
      </c>
      <c r="Z377">
        <f>IF($C377="OK",
   CONCATENATE(YEAR(Plantilla!X388),"-",TEXT(MONTH(Plantilla!X388),"00"),"-",TEXT(DAY(Plantilla!X388),"00")),
"")</f>
        <v/>
      </c>
      <c r="AA377">
        <f>IF($C377="OK",
   TEXT(VLOOKUP(Plantilla!Y388,'Tablas '!$Q$4:$R$9,2,FALSE),"#"),
"")</f>
        <v/>
      </c>
      <c r="AB377">
        <f>IF($C377="OK",
   CONCATENATE(YEAR(Plantilla!Z388),"-",TEXT(MONTH(Plantilla!Z388),"00"),"-",TEXT(DAY(Plantilla!Z388),"00")),
"")</f>
        <v/>
      </c>
      <c r="AC377">
        <f>IF($C377="OK",
   TEXT(VLOOKUP(Plantilla!AA388,'Tablas '!$T$4:$U$13,2,FALSE),"#"),
"")</f>
        <v/>
      </c>
      <c r="AD377">
        <f>IF($C377="OK",TEXT(Plantilla!AB388,"#"),"")</f>
        <v/>
      </c>
      <c r="AE377">
        <f>IF($C377="OK",
   IF(Plantilla!AC388&lt;&gt;"",
      TEXT(VLOOKUP(Plantilla!AC388,'Tablas '!$W$4:$X$7,2,FALSE),"#"),
   ""),
"")</f>
        <v/>
      </c>
      <c r="AF377">
        <f>IF($C377="OK",TEXT(Plantilla!AD388,"#"),"")</f>
        <v/>
      </c>
      <c r="AG377" s="6">
        <f>IF($C377="OK",_xlfn.NUMBERVALUE(Plantilla!AE388),"")</f>
        <v/>
      </c>
      <c r="AH377" s="4">
        <f>IF($C377="OK",_xlfn.NUMBERVALUE(Plantilla!AF388),"")</f>
        <v/>
      </c>
      <c r="AI377" s="6">
        <f>IF($C377="OK",_xlfn.NUMBERVALUE(Plantilla!AG388),"")</f>
        <v/>
      </c>
      <c r="AJ377" s="6">
        <f>IF($C377="OK",_xlfn.NUMBERVALUE(Plantilla!AH388),"")</f>
        <v/>
      </c>
      <c r="AK377" s="6">
        <f>IF($C377="OK",_xlfn.NUMBERVALUE(Plantilla!AI388),"")</f>
        <v/>
      </c>
      <c r="AL377" s="6">
        <f>IF($C377="OK",_xlfn.NUMBERVALUE(Plantilla!AJ388),"")</f>
        <v/>
      </c>
      <c r="AM377" s="4">
        <f>IF($C377="OK",_xlfn.NUMBERVALUE(Plantilla!AK388),"")</f>
        <v/>
      </c>
      <c r="AN377" s="6">
        <f>IF($C377="OK",_xlfn.NUMBERVALUE(Plantilla!AL388),"")</f>
        <v/>
      </c>
      <c r="AO377" s="4">
        <f>IF($C377="OK",_xlfn.NUMBERVALUE(Plantilla!AM388),"")</f>
        <v/>
      </c>
      <c r="AP377" s="6">
        <f>IF($C377="OK",_xlfn.NUMBERVALUE(Plantilla!AN388),"")</f>
        <v/>
      </c>
      <c r="AQ377" s="4">
        <f>IF($C377="OK",_xlfn.NUMBERVALUE(Plantilla!AO388),"")</f>
        <v/>
      </c>
      <c r="AR377" s="6">
        <f>IF($C377="OK",_xlfn.NUMBERVALUE(Plantilla!AP388),"")</f>
        <v/>
      </c>
      <c r="AS377" s="4">
        <f>IF($C377="OK",_xlfn.NUMBERVALUE(Plantilla!AQ388),"")</f>
        <v/>
      </c>
      <c r="AT377" s="6">
        <f>IF($C377="OK",_xlfn.NUMBERVALUE(Plantilla!AR388),"")</f>
        <v/>
      </c>
      <c r="AU377" s="4">
        <f>IF($C377="OK",_xlfn.NUMBERVALUE(Plantilla!AS388),"")</f>
        <v/>
      </c>
      <c r="AV377" s="6">
        <f>IF($C377="OK",_xlfn.NUMBERVALUE(Plantilla!AT388),"")</f>
        <v/>
      </c>
      <c r="AW377" s="4">
        <f>IF($C377="OK",_xlfn.NUMBERVALUE(Plantilla!AU388),"")</f>
        <v/>
      </c>
      <c r="AX377" s="6">
        <f>IF($C377="OK",_xlfn.NUMBERVALUE(Plantilla!AV388),"")</f>
        <v/>
      </c>
      <c r="AY377" s="4">
        <f>IF($C377="OK",_xlfn.NUMBERVALUE(Plantilla!AW388),"")</f>
        <v/>
      </c>
      <c r="AZ377" s="6">
        <f>IF($C377="OK",_xlfn.NUMBERVALUE(Plantilla!AX388),"")</f>
        <v/>
      </c>
      <c r="BA377">
        <f>IF($C377="OK",_xlfn.NUMBERVALUE(Plantilla!AY388),"")</f>
        <v/>
      </c>
      <c r="BB377">
        <f>IF($C377="OK",_xlfn.NUMBERVALUE(Plantilla!AZ388),"")</f>
        <v/>
      </c>
      <c r="BC377" s="4">
        <f>IF($C377="OK",_xlfn.NUMBERVALUE(Plantilla!BA388),"")</f>
        <v/>
      </c>
      <c r="BD377" s="6">
        <f>IF($C377="OK",_xlfn.NUMBERVALUE(Plantilla!BB388),"")</f>
        <v/>
      </c>
      <c r="BE377" s="4">
        <f>IF($C377="OK",_xlfn.NUMBERVALUE(Plantilla!BC388),"")</f>
        <v/>
      </c>
      <c r="BF377" s="6">
        <f>IF($C377="OK",_xlfn.NUMBERVALUE(Plantilla!BD388),"")</f>
        <v/>
      </c>
      <c r="BG377" s="4">
        <f>IF($C377="OK",_xlfn.NUMBERVALUE(Plantilla!BE388),"")</f>
        <v/>
      </c>
      <c r="BH377" s="6">
        <f>IF($C377="OK",_xlfn.NUMBERVALUE(Plantilla!BF388),"")</f>
        <v/>
      </c>
      <c r="BI377" s="110">
        <f>IF($C377="OK",_xlfn.NUMBERVALUE(Plantilla!BG388),"")</f>
        <v/>
      </c>
      <c r="BJ377" s="6">
        <f>IF($C377="OK",_xlfn.NUMBERVALUE(Plantilla!BH388),"")</f>
        <v/>
      </c>
      <c r="BK377" s="109">
        <f>IF($C377="OK",_xlfn.NUMBERVALUE(Plantilla!BI388),"")</f>
        <v/>
      </c>
      <c r="BL377" s="6">
        <f>IF($C377="OK",
   IF(Plantilla!BJ388&lt;&gt;"",
      TEXT(VLOOKUP(Plantilla!BJ388,'Tablas '!$Z$4:$AA$6,2,FALSE),"#"),
   ""),
"")</f>
        <v/>
      </c>
      <c r="BM377" s="4">
        <f>IF($C377="OK",_xlfn.NUMBERVALUE(Plantilla!BK388),"")</f>
        <v/>
      </c>
      <c r="BN377" s="4">
        <f>IF($C377="OK",_xlfn.NUMBERVALUE(Plantilla!BL388),"")</f>
        <v/>
      </c>
      <c r="BO377" s="6">
        <f>IF($C377="OK",_xlfn.NUMBERVALUE(Plantilla!BM388),"")</f>
        <v/>
      </c>
      <c r="BP377" s="4">
        <f>IF($C377="OK",_xlfn.NUMBERVALUE(Plantilla!BN388),"")</f>
        <v/>
      </c>
      <c r="BQ377" s="6">
        <f>IF($C377="OK",_xlfn.NUMBERVALUE(Plantilla!BO388),"")</f>
        <v/>
      </c>
      <c r="BR377" s="4">
        <f>IF($C377="OK",_xlfn.NUMBERVALUE(Plantilla!BP388),"")</f>
        <v/>
      </c>
      <c r="BS377" s="6">
        <f>IF($C377="OK",_xlfn.NUMBERVALUE(Plantilla!BQ388),"")</f>
        <v/>
      </c>
      <c r="BT377" s="4">
        <f>IF($C377="OK",_xlfn.NUMBERVALUE(Plantilla!BR388),"")</f>
        <v/>
      </c>
      <c r="BU377" s="6">
        <f>IF($C377="OK",_xlfn.NUMBERVALUE(Plantilla!BS388),"")</f>
        <v/>
      </c>
      <c r="BV377" s="6">
        <f>IF($C377="OK",_xlfn.NUMBERVALUE(Plantilla!BT388),"")</f>
        <v/>
      </c>
      <c r="BW377" s="6">
        <f>IF($C377="OK",_xlfn.NUMBERVALUE(Plantilla!BU388),"")</f>
        <v/>
      </c>
      <c r="BX377" s="6">
        <f>IF($C377="OK",_xlfn.NUMBERVALUE(Plantilla!BV388),"")</f>
        <v/>
      </c>
      <c r="BY377" s="6">
        <f>IF($C377="OK",_xlfn.NUMBERVALUE(Plantilla!BW388),"")</f>
        <v/>
      </c>
      <c r="BZ377" s="6">
        <f>IF($C377="OK",_xlfn.NUMBERVALUE(Plantilla!BX388),"")</f>
        <v/>
      </c>
      <c r="CA377" s="6">
        <f>IF($C377="OK",_xlfn.NUMBERVALUE(Plantilla!BY388),"")</f>
        <v/>
      </c>
      <c r="CB377" s="6">
        <f>IF($C377="OK",_xlfn.NUMBERVALUE(Plantilla!BZ388),"")</f>
        <v/>
      </c>
      <c r="CC377" s="6">
        <f>IF($C377="OK",_xlfn.NUMBERVALUE(Plantilla!CA388),"")</f>
        <v/>
      </c>
      <c r="CD377" s="6">
        <f>IF($C377="OK",_xlfn.NUMBERVALUE(Plantilla!CB388),"")</f>
        <v/>
      </c>
      <c r="CE377" s="6">
        <f>IF($C377="OK",_xlfn.NUMBERVALUE(Plantilla!CC388),"")</f>
        <v/>
      </c>
      <c r="CF377" s="4">
        <f>IF($C377="OK",_xlfn.NUMBERVALUE(Plantilla!CD388),"")</f>
        <v/>
      </c>
      <c r="CG377" s="6">
        <f>IF($C377="OK",_xlfn.NUMBERVALUE(Plantilla!CE388),"")</f>
        <v/>
      </c>
      <c r="CH377" s="6">
        <f>IF($C377="OK",_xlfn.NUMBERVALUE(Plantilla!CF388),"")</f>
        <v/>
      </c>
      <c r="CI377" s="6">
        <f>IF($C377="OK",_xlfn.NUMBERVALUE(Plantilla!CG388),"")</f>
        <v/>
      </c>
      <c r="CJ377" s="6">
        <f>IF($C377="OK",_xlfn.NUMBERVALUE(Plantilla!CH388),"")</f>
        <v/>
      </c>
      <c r="CK377" s="6">
        <f>IF($C377="OK",_xlfn.NUMBERVALUE(Plantilla!CI388),"")</f>
        <v/>
      </c>
      <c r="CL377" s="6">
        <f>IF($C377="OK",_xlfn.NUMBERVALUE(Plantilla!CJ388),"")</f>
        <v/>
      </c>
      <c r="CM377">
        <f>IF($C377="OK",TEXT(Plantilla!CK388,"#"),"")</f>
        <v/>
      </c>
      <c r="CN377" s="6">
        <f>IF($C377="OK",_xlfn.NUMBERVALUE(Plantilla!CL388),"")</f>
        <v/>
      </c>
      <c r="CO377" s="6">
        <f>IF($C377="OK",_xlfn.NUMBERVALUE(Plantilla!CM388),"")</f>
        <v/>
      </c>
      <c r="CP377" s="110">
        <f>IF($C377="OK",_xlfn.NUMBERVALUE(Plantilla!CN388),"")</f>
        <v/>
      </c>
      <c r="CQ377" s="6">
        <f>IF($C377="OK",_xlfn.NUMBERVALUE(Plantilla!CO388),"")</f>
        <v/>
      </c>
      <c r="CR377" s="109">
        <f>IF($C377="OK",_xlfn.NUMBERVALUE(Plantilla!CP388),"")</f>
        <v/>
      </c>
      <c r="CS377" s="110">
        <f>IF($C377="OK",_xlfn.NUMBERVALUE(Plantilla!CQ388),"")</f>
        <v/>
      </c>
      <c r="CT377" s="6">
        <f>IF($C377="OK",_xlfn.NUMBERVALUE(Plantilla!CR388),"")</f>
        <v/>
      </c>
      <c r="CU377" s="109">
        <f>IF($C377="OK",_xlfn.NUMBERVALUE(Plantilla!CS388),"")</f>
        <v/>
      </c>
      <c r="CV377" s="110">
        <f>IF($C377="OK",_xlfn.NUMBERVALUE(Plantilla!CT388),"")</f>
        <v/>
      </c>
      <c r="CW377" s="6">
        <f>IF($C377="OK",_xlfn.NUMBERVALUE(Plantilla!CU388),"")</f>
        <v/>
      </c>
      <c r="CX377" s="82">
        <f>IF($C377="OK",_xlfn.NUMBERVALUE(Plantilla!CV388),"")</f>
        <v/>
      </c>
      <c r="CY377" s="6">
        <f>IF($C377="OK",_xlfn.NUMBERVALUE(Plantilla!CW388),"")</f>
        <v/>
      </c>
      <c r="CZ377" s="82">
        <f>IF($C377="OK",_xlfn.NUMBERVALUE(Plantilla!CX388),"")</f>
        <v/>
      </c>
      <c r="DA377" s="6">
        <f>IF($C377="OK",_xlfn.NUMBERVALUE(Plantilla!CY388),"")</f>
        <v/>
      </c>
      <c r="DB377" s="109">
        <f>IF($C377="OK",_xlfn.NUMBERVALUE(Plantilla!CZ388),"")</f>
        <v/>
      </c>
      <c r="DC377" s="6">
        <f>IF($C377="OK",_xlfn.NUMBERVALUE(Plantilla!DA388),"")</f>
        <v/>
      </c>
      <c r="DD377" s="6">
        <f>IF($C377="OK",TEXT(Plantilla!DB388,"#"),"")</f>
        <v/>
      </c>
      <c r="DE377" s="6">
        <f>IF($C377="OK",_xlfn.NUMBERVALUE(Plantilla!DC388),"")</f>
        <v/>
      </c>
      <c r="DF377" s="4">
        <f>IF($C377="OK",_xlfn.NUMBERVALUE(Plantilla!DD388),"")</f>
        <v/>
      </c>
      <c r="DG377" s="6">
        <f>IF($C377="OK",_xlfn.NUMBERVALUE(Plantilla!DE388),"")</f>
        <v/>
      </c>
      <c r="DH377" s="6">
        <f>IF($C377="OK",_xlfn.NUMBERVALUE(Plantilla!DF388),"")</f>
        <v/>
      </c>
      <c r="DI377" s="6">
        <f>IF($C377="OK",_xlfn.NUMBERVALUE(Plantilla!DG388),"")</f>
        <v/>
      </c>
      <c r="DJ377" s="6">
        <f>IF($C377="OK",_xlfn.NUMBERVALUE(Plantilla!DH388),"")</f>
        <v/>
      </c>
      <c r="DK377" s="6">
        <f>IF($C377="OK",_xlfn.NUMBERVALUE(Plantilla!DI388),"")</f>
        <v/>
      </c>
      <c r="DL377" s="6">
        <f>IF($C377="OK",_xlfn.NUMBERVALUE(Plantilla!DJ388),"")</f>
        <v/>
      </c>
      <c r="DM377" s="6">
        <f>IF($C377="OK",_xlfn.NUMBERVALUE(Plantilla!DK388),"")</f>
        <v/>
      </c>
      <c r="DN377" s="6">
        <f>IF($C377="OK",_xlfn.NUMBERVALUE(Plantilla!DL388),"")</f>
        <v/>
      </c>
      <c r="DO377" s="6">
        <f>IF($C377="OK",_xlfn.NUMBERVALUE(Plantilla!DM388),"")</f>
        <v/>
      </c>
      <c r="DP377" s="6">
        <f>IF($C377="OK",_xlfn.NUMBERVALUE(Plantilla!DN388),"")</f>
        <v/>
      </c>
      <c r="DQ377" s="6">
        <f>IF($C377="OK",_xlfn.NUMBERVALUE(Plantilla!DO388),"")</f>
        <v/>
      </c>
      <c r="DR377" s="6">
        <f>IF($C377="OK",_xlfn.NUMBERVALUE(Plantilla!DP388),"")</f>
        <v/>
      </c>
      <c r="DS377">
        <f>IF($C377="OK",TEXT(Plantilla!DR388,"#"),"")</f>
        <v/>
      </c>
      <c r="DT377" s="6" t="n"/>
    </row>
    <row r="378">
      <c r="A378">
        <f>IF(Plantilla!$I$6="¡Perfecto!, Guarda el archivo y adjúntalo a tu interfaz de Nómina Electrónica","OK","Error")</f>
        <v/>
      </c>
      <c r="B378">
        <f>IF(Plantilla!$I$6="¡Perfecto!, Guarda el archivo y adjúntalo a tu interfaz de Nómina Electrónica",MID(Plantilla!$D$2,SEARCH("V",Plantilla!$D$2),10),"")</f>
        <v/>
      </c>
      <c r="C378">
        <f>Plantilla!C389</f>
        <v/>
      </c>
      <c r="D378">
        <f>IF($C378="OK",Plantilla!B389,"")</f>
        <v/>
      </c>
      <c r="E378">
        <f>IF($C378="OK",
   VLOOKUP(Plantilla!$E$4,'Tablas '!$AP$4:$AT$6,5,FALSE),
"")</f>
        <v/>
      </c>
      <c r="F378">
        <f>IF($C378="OK",TEXT(Plantilla!D389,"#"),"")</f>
        <v/>
      </c>
      <c r="G378">
        <f>IF($C378="OK",
   VLOOKUP(Plantilla!E389,'Tablas '!$B$4:$C$14,2,FALSE),
"")</f>
        <v/>
      </c>
      <c r="H378">
        <f>IF($C378="OK",TEXT(Plantilla!F389,"#"),"")</f>
        <v/>
      </c>
      <c r="I378">
        <f>IF($C378="OK",TEXT(Plantilla!G389,"#"),"")</f>
        <v/>
      </c>
      <c r="J378">
        <f>IF($C378="OK",TEXT(Plantilla!H389,"#"),"")</f>
        <v/>
      </c>
      <c r="K378">
        <f>IF($C378="OK",TEXT(Plantilla!I389,"#"),"")</f>
        <v/>
      </c>
      <c r="L378">
        <f>IF($C378="OK",TEXT(Plantilla!J389,"#"),"")</f>
        <v/>
      </c>
      <c r="M378">
        <f>IF($C378="OK",TEXT(Plantilla!K389,"#"),"")</f>
        <v/>
      </c>
      <c r="N378">
        <f>IF($C378="OK",
   CONCATENATE(YEAR(Plantilla!L389),"-",TEXT(MONTH(Plantilla!L389),"00"),"-",TEXT(DAY(Plantilla!L389),"00")),
"")</f>
        <v/>
      </c>
      <c r="O378">
        <f>IF($C378="OK",_xlfn.NUMBERVALUE(Plantilla!M389),"")</f>
        <v/>
      </c>
      <c r="P378">
        <f>IF($C378="OK",
   IF(Plantilla!N389&lt;&gt;"",
      CONCATENATE(YEAR(Plantilla!N389),"-",TEXT(MONTH(Plantilla!N389),"00"),"-",TEXT(DAY(Plantilla!N389),"00")),
   ""),
"")</f>
        <v/>
      </c>
      <c r="Q378">
        <f>IF($C378="OK",
   VLOOKUP(Plantilla!O389,'Tablas '!$E$4:$F$19,2,FALSE),
"")</f>
        <v/>
      </c>
      <c r="R378">
        <f>IF($C378="OK",
   VLOOKUP(Plantilla!P389,'Tablas '!$H$4:$I$5,2,FALSE),
"")</f>
        <v/>
      </c>
      <c r="S378">
        <f>IF($C378="OK",
   VLOOKUP(Plantilla!Q389,'Tablas '!$K$4:$L$8,2,FALSE),
"")</f>
        <v/>
      </c>
      <c r="T378">
        <f>IF($C378="OK",
   VLOOKUP(Plantilla!R389,'Tablas '!$AE$4:$AF$6,2,FALSE),
"")</f>
        <v/>
      </c>
      <c r="U378">
        <f>IF($C378="OK",
   VLOOKUP(Plantilla!S389,'Tablas '!$AE$4:$AF$6,2,FALSE),
"")</f>
        <v/>
      </c>
      <c r="V378">
        <f>IF($C378="OK",TEXT(Plantilla!T389,"#"),"")</f>
        <v/>
      </c>
      <c r="W378" s="84">
        <f>IF($C378="OK",
   VLOOKUP(Plantilla!U389,'Tablas '!$AM$4:$AN$1126,2,FALSE),
"")</f>
        <v/>
      </c>
      <c r="X378">
        <f>IF($C378="OK",TEXT(Plantilla!V389,"#"),"")</f>
        <v/>
      </c>
      <c r="Y378">
        <f>IF($C378="OK",
   CONCATENATE(YEAR(Plantilla!W389),"-",TEXT(MONTH(Plantilla!W389),"00"),"-",TEXT(DAY(Plantilla!W389),"00")),
"")</f>
        <v/>
      </c>
      <c r="Z378">
        <f>IF($C378="OK",
   CONCATENATE(YEAR(Plantilla!X389),"-",TEXT(MONTH(Plantilla!X389),"00"),"-",TEXT(DAY(Plantilla!X389),"00")),
"")</f>
        <v/>
      </c>
      <c r="AA378">
        <f>IF($C378="OK",
   TEXT(VLOOKUP(Plantilla!Y389,'Tablas '!$Q$4:$R$9,2,FALSE),"#"),
"")</f>
        <v/>
      </c>
      <c r="AB378">
        <f>IF($C378="OK",
   CONCATENATE(YEAR(Plantilla!Z389),"-",TEXT(MONTH(Plantilla!Z389),"00"),"-",TEXT(DAY(Plantilla!Z389),"00")),
"")</f>
        <v/>
      </c>
      <c r="AC378">
        <f>IF($C378="OK",
   TEXT(VLOOKUP(Plantilla!AA389,'Tablas '!$T$4:$U$13,2,FALSE),"#"),
"")</f>
        <v/>
      </c>
      <c r="AD378">
        <f>IF($C378="OK",TEXT(Plantilla!AB389,"#"),"")</f>
        <v/>
      </c>
      <c r="AE378">
        <f>IF($C378="OK",
   IF(Plantilla!AC389&lt;&gt;"",
      TEXT(VLOOKUP(Plantilla!AC389,'Tablas '!$W$4:$X$7,2,FALSE),"#"),
   ""),
"")</f>
        <v/>
      </c>
      <c r="AF378">
        <f>IF($C378="OK",TEXT(Plantilla!AD389,"#"),"")</f>
        <v/>
      </c>
      <c r="AG378" s="6">
        <f>IF($C378="OK",_xlfn.NUMBERVALUE(Plantilla!AE389),"")</f>
        <v/>
      </c>
      <c r="AH378" s="4">
        <f>IF($C378="OK",_xlfn.NUMBERVALUE(Plantilla!AF389),"")</f>
        <v/>
      </c>
      <c r="AI378" s="6">
        <f>IF($C378="OK",_xlfn.NUMBERVALUE(Plantilla!AG389),"")</f>
        <v/>
      </c>
      <c r="AJ378" s="6">
        <f>IF($C378="OK",_xlfn.NUMBERVALUE(Plantilla!AH389),"")</f>
        <v/>
      </c>
      <c r="AK378" s="6">
        <f>IF($C378="OK",_xlfn.NUMBERVALUE(Plantilla!AI389),"")</f>
        <v/>
      </c>
      <c r="AL378" s="6">
        <f>IF($C378="OK",_xlfn.NUMBERVALUE(Plantilla!AJ389),"")</f>
        <v/>
      </c>
      <c r="AM378" s="4">
        <f>IF($C378="OK",_xlfn.NUMBERVALUE(Plantilla!AK389),"")</f>
        <v/>
      </c>
      <c r="AN378" s="6">
        <f>IF($C378="OK",_xlfn.NUMBERVALUE(Plantilla!AL389),"")</f>
        <v/>
      </c>
      <c r="AO378" s="4">
        <f>IF($C378="OK",_xlfn.NUMBERVALUE(Plantilla!AM389),"")</f>
        <v/>
      </c>
      <c r="AP378" s="6">
        <f>IF($C378="OK",_xlfn.NUMBERVALUE(Plantilla!AN389),"")</f>
        <v/>
      </c>
      <c r="AQ378" s="4">
        <f>IF($C378="OK",_xlfn.NUMBERVALUE(Plantilla!AO389),"")</f>
        <v/>
      </c>
      <c r="AR378" s="6">
        <f>IF($C378="OK",_xlfn.NUMBERVALUE(Plantilla!AP389),"")</f>
        <v/>
      </c>
      <c r="AS378" s="4">
        <f>IF($C378="OK",_xlfn.NUMBERVALUE(Plantilla!AQ389),"")</f>
        <v/>
      </c>
      <c r="AT378" s="6">
        <f>IF($C378="OK",_xlfn.NUMBERVALUE(Plantilla!AR389),"")</f>
        <v/>
      </c>
      <c r="AU378" s="4">
        <f>IF($C378="OK",_xlfn.NUMBERVALUE(Plantilla!AS389),"")</f>
        <v/>
      </c>
      <c r="AV378" s="6">
        <f>IF($C378="OK",_xlfn.NUMBERVALUE(Plantilla!AT389),"")</f>
        <v/>
      </c>
      <c r="AW378" s="4">
        <f>IF($C378="OK",_xlfn.NUMBERVALUE(Plantilla!AU389),"")</f>
        <v/>
      </c>
      <c r="AX378" s="6">
        <f>IF($C378="OK",_xlfn.NUMBERVALUE(Plantilla!AV389),"")</f>
        <v/>
      </c>
      <c r="AY378" s="4">
        <f>IF($C378="OK",_xlfn.NUMBERVALUE(Plantilla!AW389),"")</f>
        <v/>
      </c>
      <c r="AZ378" s="6">
        <f>IF($C378="OK",_xlfn.NUMBERVALUE(Plantilla!AX389),"")</f>
        <v/>
      </c>
      <c r="BA378">
        <f>IF($C378="OK",_xlfn.NUMBERVALUE(Plantilla!AY389),"")</f>
        <v/>
      </c>
      <c r="BB378">
        <f>IF($C378="OK",_xlfn.NUMBERVALUE(Plantilla!AZ389),"")</f>
        <v/>
      </c>
      <c r="BC378" s="4">
        <f>IF($C378="OK",_xlfn.NUMBERVALUE(Plantilla!BA389),"")</f>
        <v/>
      </c>
      <c r="BD378" s="6">
        <f>IF($C378="OK",_xlfn.NUMBERVALUE(Plantilla!BB389),"")</f>
        <v/>
      </c>
      <c r="BE378" s="4">
        <f>IF($C378="OK",_xlfn.NUMBERVALUE(Plantilla!BC389),"")</f>
        <v/>
      </c>
      <c r="BF378" s="6">
        <f>IF($C378="OK",_xlfn.NUMBERVALUE(Plantilla!BD389),"")</f>
        <v/>
      </c>
      <c r="BG378" s="4">
        <f>IF($C378="OK",_xlfn.NUMBERVALUE(Plantilla!BE389),"")</f>
        <v/>
      </c>
      <c r="BH378" s="6">
        <f>IF($C378="OK",_xlfn.NUMBERVALUE(Plantilla!BF389),"")</f>
        <v/>
      </c>
      <c r="BI378" s="110">
        <f>IF($C378="OK",_xlfn.NUMBERVALUE(Plantilla!BG389),"")</f>
        <v/>
      </c>
      <c r="BJ378" s="6">
        <f>IF($C378="OK",_xlfn.NUMBERVALUE(Plantilla!BH389),"")</f>
        <v/>
      </c>
      <c r="BK378" s="109">
        <f>IF($C378="OK",_xlfn.NUMBERVALUE(Plantilla!BI389),"")</f>
        <v/>
      </c>
      <c r="BL378" s="6">
        <f>IF($C378="OK",
   IF(Plantilla!BJ389&lt;&gt;"",
      TEXT(VLOOKUP(Plantilla!BJ389,'Tablas '!$Z$4:$AA$6,2,FALSE),"#"),
   ""),
"")</f>
        <v/>
      </c>
      <c r="BM378" s="4">
        <f>IF($C378="OK",_xlfn.NUMBERVALUE(Plantilla!BK389),"")</f>
        <v/>
      </c>
      <c r="BN378" s="4">
        <f>IF($C378="OK",_xlfn.NUMBERVALUE(Plantilla!BL389),"")</f>
        <v/>
      </c>
      <c r="BO378" s="6">
        <f>IF($C378="OK",_xlfn.NUMBERVALUE(Plantilla!BM389),"")</f>
        <v/>
      </c>
      <c r="BP378" s="4">
        <f>IF($C378="OK",_xlfn.NUMBERVALUE(Plantilla!BN389),"")</f>
        <v/>
      </c>
      <c r="BQ378" s="6">
        <f>IF($C378="OK",_xlfn.NUMBERVALUE(Plantilla!BO389),"")</f>
        <v/>
      </c>
      <c r="BR378" s="4">
        <f>IF($C378="OK",_xlfn.NUMBERVALUE(Plantilla!BP389),"")</f>
        <v/>
      </c>
      <c r="BS378" s="6">
        <f>IF($C378="OK",_xlfn.NUMBERVALUE(Plantilla!BQ389),"")</f>
        <v/>
      </c>
      <c r="BT378" s="4">
        <f>IF($C378="OK",_xlfn.NUMBERVALUE(Plantilla!BR389),"")</f>
        <v/>
      </c>
      <c r="BU378" s="6">
        <f>IF($C378="OK",_xlfn.NUMBERVALUE(Plantilla!BS389),"")</f>
        <v/>
      </c>
      <c r="BV378" s="6">
        <f>IF($C378="OK",_xlfn.NUMBERVALUE(Plantilla!BT389),"")</f>
        <v/>
      </c>
      <c r="BW378" s="6">
        <f>IF($C378="OK",_xlfn.NUMBERVALUE(Plantilla!BU389),"")</f>
        <v/>
      </c>
      <c r="BX378" s="6">
        <f>IF($C378="OK",_xlfn.NUMBERVALUE(Plantilla!BV389),"")</f>
        <v/>
      </c>
      <c r="BY378" s="6">
        <f>IF($C378="OK",_xlfn.NUMBERVALUE(Plantilla!BW389),"")</f>
        <v/>
      </c>
      <c r="BZ378" s="6">
        <f>IF($C378="OK",_xlfn.NUMBERVALUE(Plantilla!BX389),"")</f>
        <v/>
      </c>
      <c r="CA378" s="6">
        <f>IF($C378="OK",_xlfn.NUMBERVALUE(Plantilla!BY389),"")</f>
        <v/>
      </c>
      <c r="CB378" s="6">
        <f>IF($C378="OK",_xlfn.NUMBERVALUE(Plantilla!BZ389),"")</f>
        <v/>
      </c>
      <c r="CC378" s="6">
        <f>IF($C378="OK",_xlfn.NUMBERVALUE(Plantilla!CA389),"")</f>
        <v/>
      </c>
      <c r="CD378" s="6">
        <f>IF($C378="OK",_xlfn.NUMBERVALUE(Plantilla!CB389),"")</f>
        <v/>
      </c>
      <c r="CE378" s="6">
        <f>IF($C378="OK",_xlfn.NUMBERVALUE(Plantilla!CC389),"")</f>
        <v/>
      </c>
      <c r="CF378" s="4">
        <f>IF($C378="OK",_xlfn.NUMBERVALUE(Plantilla!CD389),"")</f>
        <v/>
      </c>
      <c r="CG378" s="6">
        <f>IF($C378="OK",_xlfn.NUMBERVALUE(Plantilla!CE389),"")</f>
        <v/>
      </c>
      <c r="CH378" s="6">
        <f>IF($C378="OK",_xlfn.NUMBERVALUE(Plantilla!CF389),"")</f>
        <v/>
      </c>
      <c r="CI378" s="6">
        <f>IF($C378="OK",_xlfn.NUMBERVALUE(Plantilla!CG389),"")</f>
        <v/>
      </c>
      <c r="CJ378" s="6">
        <f>IF($C378="OK",_xlfn.NUMBERVALUE(Plantilla!CH389),"")</f>
        <v/>
      </c>
      <c r="CK378" s="6">
        <f>IF($C378="OK",_xlfn.NUMBERVALUE(Plantilla!CI389),"")</f>
        <v/>
      </c>
      <c r="CL378" s="6">
        <f>IF($C378="OK",_xlfn.NUMBERVALUE(Plantilla!CJ389),"")</f>
        <v/>
      </c>
      <c r="CM378">
        <f>IF($C378="OK",TEXT(Plantilla!CK389,"#"),"")</f>
        <v/>
      </c>
      <c r="CN378" s="6">
        <f>IF($C378="OK",_xlfn.NUMBERVALUE(Plantilla!CL389),"")</f>
        <v/>
      </c>
      <c r="CO378" s="6">
        <f>IF($C378="OK",_xlfn.NUMBERVALUE(Plantilla!CM389),"")</f>
        <v/>
      </c>
      <c r="CP378" s="110">
        <f>IF($C378="OK",_xlfn.NUMBERVALUE(Plantilla!CN389),"")</f>
        <v/>
      </c>
      <c r="CQ378" s="6">
        <f>IF($C378="OK",_xlfn.NUMBERVALUE(Plantilla!CO389),"")</f>
        <v/>
      </c>
      <c r="CR378" s="109">
        <f>IF($C378="OK",_xlfn.NUMBERVALUE(Plantilla!CP389),"")</f>
        <v/>
      </c>
      <c r="CS378" s="110">
        <f>IF($C378="OK",_xlfn.NUMBERVALUE(Plantilla!CQ389),"")</f>
        <v/>
      </c>
      <c r="CT378" s="6">
        <f>IF($C378="OK",_xlfn.NUMBERVALUE(Plantilla!CR389),"")</f>
        <v/>
      </c>
      <c r="CU378" s="109">
        <f>IF($C378="OK",_xlfn.NUMBERVALUE(Plantilla!CS389),"")</f>
        <v/>
      </c>
      <c r="CV378" s="110">
        <f>IF($C378="OK",_xlfn.NUMBERVALUE(Plantilla!CT389),"")</f>
        <v/>
      </c>
      <c r="CW378" s="6">
        <f>IF($C378="OK",_xlfn.NUMBERVALUE(Plantilla!CU389),"")</f>
        <v/>
      </c>
      <c r="CX378" s="82">
        <f>IF($C378="OK",_xlfn.NUMBERVALUE(Plantilla!CV389),"")</f>
        <v/>
      </c>
      <c r="CY378" s="6">
        <f>IF($C378="OK",_xlfn.NUMBERVALUE(Plantilla!CW389),"")</f>
        <v/>
      </c>
      <c r="CZ378" s="82">
        <f>IF($C378="OK",_xlfn.NUMBERVALUE(Plantilla!CX389),"")</f>
        <v/>
      </c>
      <c r="DA378" s="6">
        <f>IF($C378="OK",_xlfn.NUMBERVALUE(Plantilla!CY389),"")</f>
        <v/>
      </c>
      <c r="DB378" s="109">
        <f>IF($C378="OK",_xlfn.NUMBERVALUE(Plantilla!CZ389),"")</f>
        <v/>
      </c>
      <c r="DC378" s="6">
        <f>IF($C378="OK",_xlfn.NUMBERVALUE(Plantilla!DA389),"")</f>
        <v/>
      </c>
      <c r="DD378" s="6">
        <f>IF($C378="OK",TEXT(Plantilla!DB389,"#"),"")</f>
        <v/>
      </c>
      <c r="DE378" s="6">
        <f>IF($C378="OK",_xlfn.NUMBERVALUE(Plantilla!DC389),"")</f>
        <v/>
      </c>
      <c r="DF378" s="4">
        <f>IF($C378="OK",_xlfn.NUMBERVALUE(Plantilla!DD389),"")</f>
        <v/>
      </c>
      <c r="DG378" s="6">
        <f>IF($C378="OK",_xlfn.NUMBERVALUE(Plantilla!DE389),"")</f>
        <v/>
      </c>
      <c r="DH378" s="6">
        <f>IF($C378="OK",_xlfn.NUMBERVALUE(Plantilla!DF389),"")</f>
        <v/>
      </c>
      <c r="DI378" s="6">
        <f>IF($C378="OK",_xlfn.NUMBERVALUE(Plantilla!DG389),"")</f>
        <v/>
      </c>
      <c r="DJ378" s="6">
        <f>IF($C378="OK",_xlfn.NUMBERVALUE(Plantilla!DH389),"")</f>
        <v/>
      </c>
      <c r="DK378" s="6">
        <f>IF($C378="OK",_xlfn.NUMBERVALUE(Plantilla!DI389),"")</f>
        <v/>
      </c>
      <c r="DL378" s="6">
        <f>IF($C378="OK",_xlfn.NUMBERVALUE(Plantilla!DJ389),"")</f>
        <v/>
      </c>
      <c r="DM378" s="6">
        <f>IF($C378="OK",_xlfn.NUMBERVALUE(Plantilla!DK389),"")</f>
        <v/>
      </c>
      <c r="DN378" s="6">
        <f>IF($C378="OK",_xlfn.NUMBERVALUE(Plantilla!DL389),"")</f>
        <v/>
      </c>
      <c r="DO378" s="6">
        <f>IF($C378="OK",_xlfn.NUMBERVALUE(Plantilla!DM389),"")</f>
        <v/>
      </c>
      <c r="DP378" s="6">
        <f>IF($C378="OK",_xlfn.NUMBERVALUE(Plantilla!DN389),"")</f>
        <v/>
      </c>
      <c r="DQ378" s="6">
        <f>IF($C378="OK",_xlfn.NUMBERVALUE(Plantilla!DO389),"")</f>
        <v/>
      </c>
      <c r="DR378" s="6">
        <f>IF($C378="OK",_xlfn.NUMBERVALUE(Plantilla!DP389),"")</f>
        <v/>
      </c>
      <c r="DS378">
        <f>IF($C378="OK",TEXT(Plantilla!DR389,"#"),"")</f>
        <v/>
      </c>
      <c r="DT378" s="6" t="n"/>
    </row>
    <row r="379">
      <c r="A379">
        <f>IF(Plantilla!$I$6="¡Perfecto!, Guarda el archivo y adjúntalo a tu interfaz de Nómina Electrónica","OK","Error")</f>
        <v/>
      </c>
      <c r="B379">
        <f>IF(Plantilla!$I$6="¡Perfecto!, Guarda el archivo y adjúntalo a tu interfaz de Nómina Electrónica",MID(Plantilla!$D$2,SEARCH("V",Plantilla!$D$2),10),"")</f>
        <v/>
      </c>
      <c r="C379">
        <f>Plantilla!C390</f>
        <v/>
      </c>
      <c r="D379">
        <f>IF($C379="OK",Plantilla!B390,"")</f>
        <v/>
      </c>
      <c r="E379">
        <f>IF($C379="OK",
   VLOOKUP(Plantilla!$E$4,'Tablas '!$AP$4:$AT$6,5,FALSE),
"")</f>
        <v/>
      </c>
      <c r="F379">
        <f>IF($C379="OK",TEXT(Plantilla!D390,"#"),"")</f>
        <v/>
      </c>
      <c r="G379">
        <f>IF($C379="OK",
   VLOOKUP(Plantilla!E390,'Tablas '!$B$4:$C$14,2,FALSE),
"")</f>
        <v/>
      </c>
      <c r="H379">
        <f>IF($C379="OK",TEXT(Plantilla!F390,"#"),"")</f>
        <v/>
      </c>
      <c r="I379">
        <f>IF($C379="OK",TEXT(Plantilla!G390,"#"),"")</f>
        <v/>
      </c>
      <c r="J379">
        <f>IF($C379="OK",TEXT(Plantilla!H390,"#"),"")</f>
        <v/>
      </c>
      <c r="K379">
        <f>IF($C379="OK",TEXT(Plantilla!I390,"#"),"")</f>
        <v/>
      </c>
      <c r="L379">
        <f>IF($C379="OK",TEXT(Plantilla!J390,"#"),"")</f>
        <v/>
      </c>
      <c r="M379">
        <f>IF($C379="OK",TEXT(Plantilla!K390,"#"),"")</f>
        <v/>
      </c>
      <c r="N379">
        <f>IF($C379="OK",
   CONCATENATE(YEAR(Plantilla!L390),"-",TEXT(MONTH(Plantilla!L390),"00"),"-",TEXT(DAY(Plantilla!L390),"00")),
"")</f>
        <v/>
      </c>
      <c r="O379">
        <f>IF($C379="OK",_xlfn.NUMBERVALUE(Plantilla!M390),"")</f>
        <v/>
      </c>
      <c r="P379">
        <f>IF($C379="OK",
   IF(Plantilla!N390&lt;&gt;"",
      CONCATENATE(YEAR(Plantilla!N390),"-",TEXT(MONTH(Plantilla!N390),"00"),"-",TEXT(DAY(Plantilla!N390),"00")),
   ""),
"")</f>
        <v/>
      </c>
      <c r="Q379">
        <f>IF($C379="OK",
   VLOOKUP(Plantilla!O390,'Tablas '!$E$4:$F$19,2,FALSE),
"")</f>
        <v/>
      </c>
      <c r="R379">
        <f>IF($C379="OK",
   VLOOKUP(Plantilla!P390,'Tablas '!$H$4:$I$5,2,FALSE),
"")</f>
        <v/>
      </c>
      <c r="S379">
        <f>IF($C379="OK",
   VLOOKUP(Plantilla!Q390,'Tablas '!$K$4:$L$8,2,FALSE),
"")</f>
        <v/>
      </c>
      <c r="T379">
        <f>IF($C379="OK",
   VLOOKUP(Plantilla!R390,'Tablas '!$AE$4:$AF$6,2,FALSE),
"")</f>
        <v/>
      </c>
      <c r="U379">
        <f>IF($C379="OK",
   VLOOKUP(Plantilla!S390,'Tablas '!$AE$4:$AF$6,2,FALSE),
"")</f>
        <v/>
      </c>
      <c r="V379">
        <f>IF($C379="OK",TEXT(Plantilla!T390,"#"),"")</f>
        <v/>
      </c>
      <c r="W379" s="84">
        <f>IF($C379="OK",
   VLOOKUP(Plantilla!U390,'Tablas '!$AM$4:$AN$1126,2,FALSE),
"")</f>
        <v/>
      </c>
      <c r="X379">
        <f>IF($C379="OK",TEXT(Plantilla!V390,"#"),"")</f>
        <v/>
      </c>
      <c r="Y379">
        <f>IF($C379="OK",
   CONCATENATE(YEAR(Plantilla!W390),"-",TEXT(MONTH(Plantilla!W390),"00"),"-",TEXT(DAY(Plantilla!W390),"00")),
"")</f>
        <v/>
      </c>
      <c r="Z379">
        <f>IF($C379="OK",
   CONCATENATE(YEAR(Plantilla!X390),"-",TEXT(MONTH(Plantilla!X390),"00"),"-",TEXT(DAY(Plantilla!X390),"00")),
"")</f>
        <v/>
      </c>
      <c r="AA379">
        <f>IF($C379="OK",
   TEXT(VLOOKUP(Plantilla!Y390,'Tablas '!$Q$4:$R$9,2,FALSE),"#"),
"")</f>
        <v/>
      </c>
      <c r="AB379">
        <f>IF($C379="OK",
   CONCATENATE(YEAR(Plantilla!Z390),"-",TEXT(MONTH(Plantilla!Z390),"00"),"-",TEXT(DAY(Plantilla!Z390),"00")),
"")</f>
        <v/>
      </c>
      <c r="AC379">
        <f>IF($C379="OK",
   TEXT(VLOOKUP(Plantilla!AA390,'Tablas '!$T$4:$U$13,2,FALSE),"#"),
"")</f>
        <v/>
      </c>
      <c r="AD379">
        <f>IF($C379="OK",TEXT(Plantilla!AB390,"#"),"")</f>
        <v/>
      </c>
      <c r="AE379">
        <f>IF($C379="OK",
   IF(Plantilla!AC390&lt;&gt;"",
      TEXT(VLOOKUP(Plantilla!AC390,'Tablas '!$W$4:$X$7,2,FALSE),"#"),
   ""),
"")</f>
        <v/>
      </c>
      <c r="AF379">
        <f>IF($C379="OK",TEXT(Plantilla!AD390,"#"),"")</f>
        <v/>
      </c>
      <c r="AG379" s="6">
        <f>IF($C379="OK",_xlfn.NUMBERVALUE(Plantilla!AE390),"")</f>
        <v/>
      </c>
      <c r="AH379" s="4">
        <f>IF($C379="OK",_xlfn.NUMBERVALUE(Plantilla!AF390),"")</f>
        <v/>
      </c>
      <c r="AI379" s="6">
        <f>IF($C379="OK",_xlfn.NUMBERVALUE(Plantilla!AG390),"")</f>
        <v/>
      </c>
      <c r="AJ379" s="6">
        <f>IF($C379="OK",_xlfn.NUMBERVALUE(Plantilla!AH390),"")</f>
        <v/>
      </c>
      <c r="AK379" s="6">
        <f>IF($C379="OK",_xlfn.NUMBERVALUE(Plantilla!AI390),"")</f>
        <v/>
      </c>
      <c r="AL379" s="6">
        <f>IF($C379="OK",_xlfn.NUMBERVALUE(Plantilla!AJ390),"")</f>
        <v/>
      </c>
      <c r="AM379" s="4">
        <f>IF($C379="OK",_xlfn.NUMBERVALUE(Plantilla!AK390),"")</f>
        <v/>
      </c>
      <c r="AN379" s="6">
        <f>IF($C379="OK",_xlfn.NUMBERVALUE(Plantilla!AL390),"")</f>
        <v/>
      </c>
      <c r="AO379" s="4">
        <f>IF($C379="OK",_xlfn.NUMBERVALUE(Plantilla!AM390),"")</f>
        <v/>
      </c>
      <c r="AP379" s="6">
        <f>IF($C379="OK",_xlfn.NUMBERVALUE(Plantilla!AN390),"")</f>
        <v/>
      </c>
      <c r="AQ379" s="4">
        <f>IF($C379="OK",_xlfn.NUMBERVALUE(Plantilla!AO390),"")</f>
        <v/>
      </c>
      <c r="AR379" s="6">
        <f>IF($C379="OK",_xlfn.NUMBERVALUE(Plantilla!AP390),"")</f>
        <v/>
      </c>
      <c r="AS379" s="4">
        <f>IF($C379="OK",_xlfn.NUMBERVALUE(Plantilla!AQ390),"")</f>
        <v/>
      </c>
      <c r="AT379" s="6">
        <f>IF($C379="OK",_xlfn.NUMBERVALUE(Plantilla!AR390),"")</f>
        <v/>
      </c>
      <c r="AU379" s="4">
        <f>IF($C379="OK",_xlfn.NUMBERVALUE(Plantilla!AS390),"")</f>
        <v/>
      </c>
      <c r="AV379" s="6">
        <f>IF($C379="OK",_xlfn.NUMBERVALUE(Plantilla!AT390),"")</f>
        <v/>
      </c>
      <c r="AW379" s="4">
        <f>IF($C379="OK",_xlfn.NUMBERVALUE(Plantilla!AU390),"")</f>
        <v/>
      </c>
      <c r="AX379" s="6">
        <f>IF($C379="OK",_xlfn.NUMBERVALUE(Plantilla!AV390),"")</f>
        <v/>
      </c>
      <c r="AY379" s="4">
        <f>IF($C379="OK",_xlfn.NUMBERVALUE(Plantilla!AW390),"")</f>
        <v/>
      </c>
      <c r="AZ379" s="6">
        <f>IF($C379="OK",_xlfn.NUMBERVALUE(Plantilla!AX390),"")</f>
        <v/>
      </c>
      <c r="BA379">
        <f>IF($C379="OK",_xlfn.NUMBERVALUE(Plantilla!AY390),"")</f>
        <v/>
      </c>
      <c r="BB379">
        <f>IF($C379="OK",_xlfn.NUMBERVALUE(Plantilla!AZ390),"")</f>
        <v/>
      </c>
      <c r="BC379" s="4">
        <f>IF($C379="OK",_xlfn.NUMBERVALUE(Plantilla!BA390),"")</f>
        <v/>
      </c>
      <c r="BD379" s="6">
        <f>IF($C379="OK",_xlfn.NUMBERVALUE(Plantilla!BB390),"")</f>
        <v/>
      </c>
      <c r="BE379" s="4">
        <f>IF($C379="OK",_xlfn.NUMBERVALUE(Plantilla!BC390),"")</f>
        <v/>
      </c>
      <c r="BF379" s="6">
        <f>IF($C379="OK",_xlfn.NUMBERVALUE(Plantilla!BD390),"")</f>
        <v/>
      </c>
      <c r="BG379" s="4">
        <f>IF($C379="OK",_xlfn.NUMBERVALUE(Plantilla!BE390),"")</f>
        <v/>
      </c>
      <c r="BH379" s="6">
        <f>IF($C379="OK",_xlfn.NUMBERVALUE(Plantilla!BF390),"")</f>
        <v/>
      </c>
      <c r="BI379" s="110">
        <f>IF($C379="OK",_xlfn.NUMBERVALUE(Plantilla!BG390),"")</f>
        <v/>
      </c>
      <c r="BJ379" s="6">
        <f>IF($C379="OK",_xlfn.NUMBERVALUE(Plantilla!BH390),"")</f>
        <v/>
      </c>
      <c r="BK379" s="109">
        <f>IF($C379="OK",_xlfn.NUMBERVALUE(Plantilla!BI390),"")</f>
        <v/>
      </c>
      <c r="BL379" s="6">
        <f>IF($C379="OK",
   IF(Plantilla!BJ390&lt;&gt;"",
      TEXT(VLOOKUP(Plantilla!BJ390,'Tablas '!$Z$4:$AA$6,2,FALSE),"#"),
   ""),
"")</f>
        <v/>
      </c>
      <c r="BM379" s="4">
        <f>IF($C379="OK",_xlfn.NUMBERVALUE(Plantilla!BK390),"")</f>
        <v/>
      </c>
      <c r="BN379" s="4">
        <f>IF($C379="OK",_xlfn.NUMBERVALUE(Plantilla!BL390),"")</f>
        <v/>
      </c>
      <c r="BO379" s="6">
        <f>IF($C379="OK",_xlfn.NUMBERVALUE(Plantilla!BM390),"")</f>
        <v/>
      </c>
      <c r="BP379" s="4">
        <f>IF($C379="OK",_xlfn.NUMBERVALUE(Plantilla!BN390),"")</f>
        <v/>
      </c>
      <c r="BQ379" s="6">
        <f>IF($C379="OK",_xlfn.NUMBERVALUE(Plantilla!BO390),"")</f>
        <v/>
      </c>
      <c r="BR379" s="4">
        <f>IF($C379="OK",_xlfn.NUMBERVALUE(Plantilla!BP390),"")</f>
        <v/>
      </c>
      <c r="BS379" s="6">
        <f>IF($C379="OK",_xlfn.NUMBERVALUE(Plantilla!BQ390),"")</f>
        <v/>
      </c>
      <c r="BT379" s="4">
        <f>IF($C379="OK",_xlfn.NUMBERVALUE(Plantilla!BR390),"")</f>
        <v/>
      </c>
      <c r="BU379" s="6">
        <f>IF($C379="OK",_xlfn.NUMBERVALUE(Plantilla!BS390),"")</f>
        <v/>
      </c>
      <c r="BV379" s="6">
        <f>IF($C379="OK",_xlfn.NUMBERVALUE(Plantilla!BT390),"")</f>
        <v/>
      </c>
      <c r="BW379" s="6">
        <f>IF($C379="OK",_xlfn.NUMBERVALUE(Plantilla!BU390),"")</f>
        <v/>
      </c>
      <c r="BX379" s="6">
        <f>IF($C379="OK",_xlfn.NUMBERVALUE(Plantilla!BV390),"")</f>
        <v/>
      </c>
      <c r="BY379" s="6">
        <f>IF($C379="OK",_xlfn.NUMBERVALUE(Plantilla!BW390),"")</f>
        <v/>
      </c>
      <c r="BZ379" s="6">
        <f>IF($C379="OK",_xlfn.NUMBERVALUE(Plantilla!BX390),"")</f>
        <v/>
      </c>
      <c r="CA379" s="6">
        <f>IF($C379="OK",_xlfn.NUMBERVALUE(Plantilla!BY390),"")</f>
        <v/>
      </c>
      <c r="CB379" s="6">
        <f>IF($C379="OK",_xlfn.NUMBERVALUE(Plantilla!BZ390),"")</f>
        <v/>
      </c>
      <c r="CC379" s="6">
        <f>IF($C379="OK",_xlfn.NUMBERVALUE(Plantilla!CA390),"")</f>
        <v/>
      </c>
      <c r="CD379" s="6">
        <f>IF($C379="OK",_xlfn.NUMBERVALUE(Plantilla!CB390),"")</f>
        <v/>
      </c>
      <c r="CE379" s="6">
        <f>IF($C379="OK",_xlfn.NUMBERVALUE(Plantilla!CC390),"")</f>
        <v/>
      </c>
      <c r="CF379" s="4">
        <f>IF($C379="OK",_xlfn.NUMBERVALUE(Plantilla!CD390),"")</f>
        <v/>
      </c>
      <c r="CG379" s="6">
        <f>IF($C379="OK",_xlfn.NUMBERVALUE(Plantilla!CE390),"")</f>
        <v/>
      </c>
      <c r="CH379" s="6">
        <f>IF($C379="OK",_xlfn.NUMBERVALUE(Plantilla!CF390),"")</f>
        <v/>
      </c>
      <c r="CI379" s="6">
        <f>IF($C379="OK",_xlfn.NUMBERVALUE(Plantilla!CG390),"")</f>
        <v/>
      </c>
      <c r="CJ379" s="6">
        <f>IF($C379="OK",_xlfn.NUMBERVALUE(Plantilla!CH390),"")</f>
        <v/>
      </c>
      <c r="CK379" s="6">
        <f>IF($C379="OK",_xlfn.NUMBERVALUE(Plantilla!CI390),"")</f>
        <v/>
      </c>
      <c r="CL379" s="6">
        <f>IF($C379="OK",_xlfn.NUMBERVALUE(Plantilla!CJ390),"")</f>
        <v/>
      </c>
      <c r="CM379">
        <f>IF($C379="OK",TEXT(Plantilla!CK390,"#"),"")</f>
        <v/>
      </c>
      <c r="CN379" s="6">
        <f>IF($C379="OK",_xlfn.NUMBERVALUE(Plantilla!CL390),"")</f>
        <v/>
      </c>
      <c r="CO379" s="6">
        <f>IF($C379="OK",_xlfn.NUMBERVALUE(Plantilla!CM390),"")</f>
        <v/>
      </c>
      <c r="CP379" s="110">
        <f>IF($C379="OK",_xlfn.NUMBERVALUE(Plantilla!CN390),"")</f>
        <v/>
      </c>
      <c r="CQ379" s="6">
        <f>IF($C379="OK",_xlfn.NUMBERVALUE(Plantilla!CO390),"")</f>
        <v/>
      </c>
      <c r="CR379" s="109">
        <f>IF($C379="OK",_xlfn.NUMBERVALUE(Plantilla!CP390),"")</f>
        <v/>
      </c>
      <c r="CS379" s="110">
        <f>IF($C379="OK",_xlfn.NUMBERVALUE(Plantilla!CQ390),"")</f>
        <v/>
      </c>
      <c r="CT379" s="6">
        <f>IF($C379="OK",_xlfn.NUMBERVALUE(Plantilla!CR390),"")</f>
        <v/>
      </c>
      <c r="CU379" s="109">
        <f>IF($C379="OK",_xlfn.NUMBERVALUE(Plantilla!CS390),"")</f>
        <v/>
      </c>
      <c r="CV379" s="110">
        <f>IF($C379="OK",_xlfn.NUMBERVALUE(Plantilla!CT390),"")</f>
        <v/>
      </c>
      <c r="CW379" s="6">
        <f>IF($C379="OK",_xlfn.NUMBERVALUE(Plantilla!CU390),"")</f>
        <v/>
      </c>
      <c r="CX379" s="82">
        <f>IF($C379="OK",_xlfn.NUMBERVALUE(Plantilla!CV390),"")</f>
        <v/>
      </c>
      <c r="CY379" s="6">
        <f>IF($C379="OK",_xlfn.NUMBERVALUE(Plantilla!CW390),"")</f>
        <v/>
      </c>
      <c r="CZ379" s="82">
        <f>IF($C379="OK",_xlfn.NUMBERVALUE(Plantilla!CX390),"")</f>
        <v/>
      </c>
      <c r="DA379" s="6">
        <f>IF($C379="OK",_xlfn.NUMBERVALUE(Plantilla!CY390),"")</f>
        <v/>
      </c>
      <c r="DB379" s="109">
        <f>IF($C379="OK",_xlfn.NUMBERVALUE(Plantilla!CZ390),"")</f>
        <v/>
      </c>
      <c r="DC379" s="6">
        <f>IF($C379="OK",_xlfn.NUMBERVALUE(Plantilla!DA390),"")</f>
        <v/>
      </c>
      <c r="DD379" s="6">
        <f>IF($C379="OK",TEXT(Plantilla!DB390,"#"),"")</f>
        <v/>
      </c>
      <c r="DE379" s="6">
        <f>IF($C379="OK",_xlfn.NUMBERVALUE(Plantilla!DC390),"")</f>
        <v/>
      </c>
      <c r="DF379" s="4">
        <f>IF($C379="OK",_xlfn.NUMBERVALUE(Plantilla!DD390),"")</f>
        <v/>
      </c>
      <c r="DG379" s="6">
        <f>IF($C379="OK",_xlfn.NUMBERVALUE(Plantilla!DE390),"")</f>
        <v/>
      </c>
      <c r="DH379" s="6">
        <f>IF($C379="OK",_xlfn.NUMBERVALUE(Plantilla!DF390),"")</f>
        <v/>
      </c>
      <c r="DI379" s="6">
        <f>IF($C379="OK",_xlfn.NUMBERVALUE(Plantilla!DG390),"")</f>
        <v/>
      </c>
      <c r="DJ379" s="6">
        <f>IF($C379="OK",_xlfn.NUMBERVALUE(Plantilla!DH390),"")</f>
        <v/>
      </c>
      <c r="DK379" s="6">
        <f>IF($C379="OK",_xlfn.NUMBERVALUE(Plantilla!DI390),"")</f>
        <v/>
      </c>
      <c r="DL379" s="6">
        <f>IF($C379="OK",_xlfn.NUMBERVALUE(Plantilla!DJ390),"")</f>
        <v/>
      </c>
      <c r="DM379" s="6">
        <f>IF($C379="OK",_xlfn.NUMBERVALUE(Plantilla!DK390),"")</f>
        <v/>
      </c>
      <c r="DN379" s="6">
        <f>IF($C379="OK",_xlfn.NUMBERVALUE(Plantilla!DL390),"")</f>
        <v/>
      </c>
      <c r="DO379" s="6">
        <f>IF($C379="OK",_xlfn.NUMBERVALUE(Plantilla!DM390),"")</f>
        <v/>
      </c>
      <c r="DP379" s="6">
        <f>IF($C379="OK",_xlfn.NUMBERVALUE(Plantilla!DN390),"")</f>
        <v/>
      </c>
      <c r="DQ379" s="6">
        <f>IF($C379="OK",_xlfn.NUMBERVALUE(Plantilla!DO390),"")</f>
        <v/>
      </c>
      <c r="DR379" s="6">
        <f>IF($C379="OK",_xlfn.NUMBERVALUE(Plantilla!DP390),"")</f>
        <v/>
      </c>
      <c r="DS379">
        <f>IF($C379="OK",TEXT(Plantilla!DR390,"#"),"")</f>
        <v/>
      </c>
      <c r="DT379" s="6" t="n"/>
    </row>
    <row r="380">
      <c r="A380">
        <f>IF(Plantilla!$I$6="¡Perfecto!, Guarda el archivo y adjúntalo a tu interfaz de Nómina Electrónica","OK","Error")</f>
        <v/>
      </c>
      <c r="B380">
        <f>IF(Plantilla!$I$6="¡Perfecto!, Guarda el archivo y adjúntalo a tu interfaz de Nómina Electrónica",MID(Plantilla!$D$2,SEARCH("V",Plantilla!$D$2),10),"")</f>
        <v/>
      </c>
      <c r="C380">
        <f>Plantilla!C391</f>
        <v/>
      </c>
      <c r="D380">
        <f>IF($C380="OK",Plantilla!B391,"")</f>
        <v/>
      </c>
      <c r="E380">
        <f>IF($C380="OK",
   VLOOKUP(Plantilla!$E$4,'Tablas '!$AP$4:$AT$6,5,FALSE),
"")</f>
        <v/>
      </c>
      <c r="F380">
        <f>IF($C380="OK",TEXT(Plantilla!D391,"#"),"")</f>
        <v/>
      </c>
      <c r="G380">
        <f>IF($C380="OK",
   VLOOKUP(Plantilla!E391,'Tablas '!$B$4:$C$14,2,FALSE),
"")</f>
        <v/>
      </c>
      <c r="H380">
        <f>IF($C380="OK",TEXT(Plantilla!F391,"#"),"")</f>
        <v/>
      </c>
      <c r="I380">
        <f>IF($C380="OK",TEXT(Plantilla!G391,"#"),"")</f>
        <v/>
      </c>
      <c r="J380">
        <f>IF($C380="OK",TEXT(Plantilla!H391,"#"),"")</f>
        <v/>
      </c>
      <c r="K380">
        <f>IF($C380="OK",TEXT(Plantilla!I391,"#"),"")</f>
        <v/>
      </c>
      <c r="L380">
        <f>IF($C380="OK",TEXT(Plantilla!J391,"#"),"")</f>
        <v/>
      </c>
      <c r="M380">
        <f>IF($C380="OK",TEXT(Plantilla!K391,"#"),"")</f>
        <v/>
      </c>
      <c r="N380">
        <f>IF($C380="OK",
   CONCATENATE(YEAR(Plantilla!L391),"-",TEXT(MONTH(Plantilla!L391),"00"),"-",TEXT(DAY(Plantilla!L391),"00")),
"")</f>
        <v/>
      </c>
      <c r="O380">
        <f>IF($C380="OK",_xlfn.NUMBERVALUE(Plantilla!M391),"")</f>
        <v/>
      </c>
      <c r="P380">
        <f>IF($C380="OK",
   IF(Plantilla!N391&lt;&gt;"",
      CONCATENATE(YEAR(Plantilla!N391),"-",TEXT(MONTH(Plantilla!N391),"00"),"-",TEXT(DAY(Plantilla!N391),"00")),
   ""),
"")</f>
        <v/>
      </c>
      <c r="Q380">
        <f>IF($C380="OK",
   VLOOKUP(Plantilla!O391,'Tablas '!$E$4:$F$19,2,FALSE),
"")</f>
        <v/>
      </c>
      <c r="R380">
        <f>IF($C380="OK",
   VLOOKUP(Plantilla!P391,'Tablas '!$H$4:$I$5,2,FALSE),
"")</f>
        <v/>
      </c>
      <c r="S380">
        <f>IF($C380="OK",
   VLOOKUP(Plantilla!Q391,'Tablas '!$K$4:$L$8,2,FALSE),
"")</f>
        <v/>
      </c>
      <c r="T380">
        <f>IF($C380="OK",
   VLOOKUP(Plantilla!R391,'Tablas '!$AE$4:$AF$6,2,FALSE),
"")</f>
        <v/>
      </c>
      <c r="U380">
        <f>IF($C380="OK",
   VLOOKUP(Plantilla!S391,'Tablas '!$AE$4:$AF$6,2,FALSE),
"")</f>
        <v/>
      </c>
      <c r="V380">
        <f>IF($C380="OK",TEXT(Plantilla!T391,"#"),"")</f>
        <v/>
      </c>
      <c r="W380" s="84">
        <f>IF($C380="OK",
   VLOOKUP(Plantilla!U391,'Tablas '!$AM$4:$AN$1126,2,FALSE),
"")</f>
        <v/>
      </c>
      <c r="X380">
        <f>IF($C380="OK",TEXT(Plantilla!V391,"#"),"")</f>
        <v/>
      </c>
      <c r="Y380">
        <f>IF($C380="OK",
   CONCATENATE(YEAR(Plantilla!W391),"-",TEXT(MONTH(Plantilla!W391),"00"),"-",TEXT(DAY(Plantilla!W391),"00")),
"")</f>
        <v/>
      </c>
      <c r="Z380">
        <f>IF($C380="OK",
   CONCATENATE(YEAR(Plantilla!X391),"-",TEXT(MONTH(Plantilla!X391),"00"),"-",TEXT(DAY(Plantilla!X391),"00")),
"")</f>
        <v/>
      </c>
      <c r="AA380">
        <f>IF($C380="OK",
   TEXT(VLOOKUP(Plantilla!Y391,'Tablas '!$Q$4:$R$9,2,FALSE),"#"),
"")</f>
        <v/>
      </c>
      <c r="AB380">
        <f>IF($C380="OK",
   CONCATENATE(YEAR(Plantilla!Z391),"-",TEXT(MONTH(Plantilla!Z391),"00"),"-",TEXT(DAY(Plantilla!Z391),"00")),
"")</f>
        <v/>
      </c>
      <c r="AC380">
        <f>IF($C380="OK",
   TEXT(VLOOKUP(Plantilla!AA391,'Tablas '!$T$4:$U$13,2,FALSE),"#"),
"")</f>
        <v/>
      </c>
      <c r="AD380">
        <f>IF($C380="OK",TEXT(Plantilla!AB391,"#"),"")</f>
        <v/>
      </c>
      <c r="AE380">
        <f>IF($C380="OK",
   IF(Plantilla!AC391&lt;&gt;"",
      TEXT(VLOOKUP(Plantilla!AC391,'Tablas '!$W$4:$X$7,2,FALSE),"#"),
   ""),
"")</f>
        <v/>
      </c>
      <c r="AF380">
        <f>IF($C380="OK",TEXT(Plantilla!AD391,"#"),"")</f>
        <v/>
      </c>
      <c r="AG380" s="6">
        <f>IF($C380="OK",_xlfn.NUMBERVALUE(Plantilla!AE391),"")</f>
        <v/>
      </c>
      <c r="AH380" s="4">
        <f>IF($C380="OK",_xlfn.NUMBERVALUE(Plantilla!AF391),"")</f>
        <v/>
      </c>
      <c r="AI380" s="6">
        <f>IF($C380="OK",_xlfn.NUMBERVALUE(Plantilla!AG391),"")</f>
        <v/>
      </c>
      <c r="AJ380" s="6">
        <f>IF($C380="OK",_xlfn.NUMBERVALUE(Plantilla!AH391),"")</f>
        <v/>
      </c>
      <c r="AK380" s="6">
        <f>IF($C380="OK",_xlfn.NUMBERVALUE(Plantilla!AI391),"")</f>
        <v/>
      </c>
      <c r="AL380" s="6">
        <f>IF($C380="OK",_xlfn.NUMBERVALUE(Plantilla!AJ391),"")</f>
        <v/>
      </c>
      <c r="AM380" s="4">
        <f>IF($C380="OK",_xlfn.NUMBERVALUE(Plantilla!AK391),"")</f>
        <v/>
      </c>
      <c r="AN380" s="6">
        <f>IF($C380="OK",_xlfn.NUMBERVALUE(Plantilla!AL391),"")</f>
        <v/>
      </c>
      <c r="AO380" s="4">
        <f>IF($C380="OK",_xlfn.NUMBERVALUE(Plantilla!AM391),"")</f>
        <v/>
      </c>
      <c r="AP380" s="6">
        <f>IF($C380="OK",_xlfn.NUMBERVALUE(Plantilla!AN391),"")</f>
        <v/>
      </c>
      <c r="AQ380" s="4">
        <f>IF($C380="OK",_xlfn.NUMBERVALUE(Plantilla!AO391),"")</f>
        <v/>
      </c>
      <c r="AR380" s="6">
        <f>IF($C380="OK",_xlfn.NUMBERVALUE(Plantilla!AP391),"")</f>
        <v/>
      </c>
      <c r="AS380" s="4">
        <f>IF($C380="OK",_xlfn.NUMBERVALUE(Plantilla!AQ391),"")</f>
        <v/>
      </c>
      <c r="AT380" s="6">
        <f>IF($C380="OK",_xlfn.NUMBERVALUE(Plantilla!AR391),"")</f>
        <v/>
      </c>
      <c r="AU380" s="4">
        <f>IF($C380="OK",_xlfn.NUMBERVALUE(Plantilla!AS391),"")</f>
        <v/>
      </c>
      <c r="AV380" s="6">
        <f>IF($C380="OK",_xlfn.NUMBERVALUE(Plantilla!AT391),"")</f>
        <v/>
      </c>
      <c r="AW380" s="4">
        <f>IF($C380="OK",_xlfn.NUMBERVALUE(Plantilla!AU391),"")</f>
        <v/>
      </c>
      <c r="AX380" s="6">
        <f>IF($C380="OK",_xlfn.NUMBERVALUE(Plantilla!AV391),"")</f>
        <v/>
      </c>
      <c r="AY380" s="4">
        <f>IF($C380="OK",_xlfn.NUMBERVALUE(Plantilla!AW391),"")</f>
        <v/>
      </c>
      <c r="AZ380" s="6">
        <f>IF($C380="OK",_xlfn.NUMBERVALUE(Plantilla!AX391),"")</f>
        <v/>
      </c>
      <c r="BA380">
        <f>IF($C380="OK",_xlfn.NUMBERVALUE(Plantilla!AY391),"")</f>
        <v/>
      </c>
      <c r="BB380">
        <f>IF($C380="OK",_xlfn.NUMBERVALUE(Plantilla!AZ391),"")</f>
        <v/>
      </c>
      <c r="BC380" s="4">
        <f>IF($C380="OK",_xlfn.NUMBERVALUE(Plantilla!BA391),"")</f>
        <v/>
      </c>
      <c r="BD380" s="6">
        <f>IF($C380="OK",_xlfn.NUMBERVALUE(Plantilla!BB391),"")</f>
        <v/>
      </c>
      <c r="BE380" s="4">
        <f>IF($C380="OK",_xlfn.NUMBERVALUE(Plantilla!BC391),"")</f>
        <v/>
      </c>
      <c r="BF380" s="6">
        <f>IF($C380="OK",_xlfn.NUMBERVALUE(Plantilla!BD391),"")</f>
        <v/>
      </c>
      <c r="BG380" s="4">
        <f>IF($C380="OK",_xlfn.NUMBERVALUE(Plantilla!BE391),"")</f>
        <v/>
      </c>
      <c r="BH380" s="6">
        <f>IF($C380="OK",_xlfn.NUMBERVALUE(Plantilla!BF391),"")</f>
        <v/>
      </c>
      <c r="BI380" s="110">
        <f>IF($C380="OK",_xlfn.NUMBERVALUE(Plantilla!BG391),"")</f>
        <v/>
      </c>
      <c r="BJ380" s="6">
        <f>IF($C380="OK",_xlfn.NUMBERVALUE(Plantilla!BH391),"")</f>
        <v/>
      </c>
      <c r="BK380" s="109">
        <f>IF($C380="OK",_xlfn.NUMBERVALUE(Plantilla!BI391),"")</f>
        <v/>
      </c>
      <c r="BL380" s="6">
        <f>IF($C380="OK",
   IF(Plantilla!BJ391&lt;&gt;"",
      TEXT(VLOOKUP(Plantilla!BJ391,'Tablas '!$Z$4:$AA$6,2,FALSE),"#"),
   ""),
"")</f>
        <v/>
      </c>
      <c r="BM380" s="4">
        <f>IF($C380="OK",_xlfn.NUMBERVALUE(Plantilla!BK391),"")</f>
        <v/>
      </c>
      <c r="BN380" s="4">
        <f>IF($C380="OK",_xlfn.NUMBERVALUE(Plantilla!BL391),"")</f>
        <v/>
      </c>
      <c r="BO380" s="6">
        <f>IF($C380="OK",_xlfn.NUMBERVALUE(Plantilla!BM391),"")</f>
        <v/>
      </c>
      <c r="BP380" s="4">
        <f>IF($C380="OK",_xlfn.NUMBERVALUE(Plantilla!BN391),"")</f>
        <v/>
      </c>
      <c r="BQ380" s="6">
        <f>IF($C380="OK",_xlfn.NUMBERVALUE(Plantilla!BO391),"")</f>
        <v/>
      </c>
      <c r="BR380" s="4">
        <f>IF($C380="OK",_xlfn.NUMBERVALUE(Plantilla!BP391),"")</f>
        <v/>
      </c>
      <c r="BS380" s="6">
        <f>IF($C380="OK",_xlfn.NUMBERVALUE(Plantilla!BQ391),"")</f>
        <v/>
      </c>
      <c r="BT380" s="4">
        <f>IF($C380="OK",_xlfn.NUMBERVALUE(Plantilla!BR391),"")</f>
        <v/>
      </c>
      <c r="BU380" s="6">
        <f>IF($C380="OK",_xlfn.NUMBERVALUE(Plantilla!BS391),"")</f>
        <v/>
      </c>
      <c r="BV380" s="6">
        <f>IF($C380="OK",_xlfn.NUMBERVALUE(Plantilla!BT391),"")</f>
        <v/>
      </c>
      <c r="BW380" s="6">
        <f>IF($C380="OK",_xlfn.NUMBERVALUE(Plantilla!BU391),"")</f>
        <v/>
      </c>
      <c r="BX380" s="6">
        <f>IF($C380="OK",_xlfn.NUMBERVALUE(Plantilla!BV391),"")</f>
        <v/>
      </c>
      <c r="BY380" s="6">
        <f>IF($C380="OK",_xlfn.NUMBERVALUE(Plantilla!BW391),"")</f>
        <v/>
      </c>
      <c r="BZ380" s="6">
        <f>IF($C380="OK",_xlfn.NUMBERVALUE(Plantilla!BX391),"")</f>
        <v/>
      </c>
      <c r="CA380" s="6">
        <f>IF($C380="OK",_xlfn.NUMBERVALUE(Plantilla!BY391),"")</f>
        <v/>
      </c>
      <c r="CB380" s="6">
        <f>IF($C380="OK",_xlfn.NUMBERVALUE(Plantilla!BZ391),"")</f>
        <v/>
      </c>
      <c r="CC380" s="6">
        <f>IF($C380="OK",_xlfn.NUMBERVALUE(Plantilla!CA391),"")</f>
        <v/>
      </c>
      <c r="CD380" s="6">
        <f>IF($C380="OK",_xlfn.NUMBERVALUE(Plantilla!CB391),"")</f>
        <v/>
      </c>
      <c r="CE380" s="6">
        <f>IF($C380="OK",_xlfn.NUMBERVALUE(Plantilla!CC391),"")</f>
        <v/>
      </c>
      <c r="CF380" s="4">
        <f>IF($C380="OK",_xlfn.NUMBERVALUE(Plantilla!CD391),"")</f>
        <v/>
      </c>
      <c r="CG380" s="6">
        <f>IF($C380="OK",_xlfn.NUMBERVALUE(Plantilla!CE391),"")</f>
        <v/>
      </c>
      <c r="CH380" s="6">
        <f>IF($C380="OK",_xlfn.NUMBERVALUE(Plantilla!CF391),"")</f>
        <v/>
      </c>
      <c r="CI380" s="6">
        <f>IF($C380="OK",_xlfn.NUMBERVALUE(Plantilla!CG391),"")</f>
        <v/>
      </c>
      <c r="CJ380" s="6">
        <f>IF($C380="OK",_xlfn.NUMBERVALUE(Plantilla!CH391),"")</f>
        <v/>
      </c>
      <c r="CK380" s="6">
        <f>IF($C380="OK",_xlfn.NUMBERVALUE(Plantilla!CI391),"")</f>
        <v/>
      </c>
      <c r="CL380" s="6">
        <f>IF($C380="OK",_xlfn.NUMBERVALUE(Plantilla!CJ391),"")</f>
        <v/>
      </c>
      <c r="CM380">
        <f>IF($C380="OK",TEXT(Plantilla!CK391,"#"),"")</f>
        <v/>
      </c>
      <c r="CN380" s="6">
        <f>IF($C380="OK",_xlfn.NUMBERVALUE(Plantilla!CL391),"")</f>
        <v/>
      </c>
      <c r="CO380" s="6">
        <f>IF($C380="OK",_xlfn.NUMBERVALUE(Plantilla!CM391),"")</f>
        <v/>
      </c>
      <c r="CP380" s="110">
        <f>IF($C380="OK",_xlfn.NUMBERVALUE(Plantilla!CN391),"")</f>
        <v/>
      </c>
      <c r="CQ380" s="6">
        <f>IF($C380="OK",_xlfn.NUMBERVALUE(Plantilla!CO391),"")</f>
        <v/>
      </c>
      <c r="CR380" s="109">
        <f>IF($C380="OK",_xlfn.NUMBERVALUE(Plantilla!CP391),"")</f>
        <v/>
      </c>
      <c r="CS380" s="110">
        <f>IF($C380="OK",_xlfn.NUMBERVALUE(Plantilla!CQ391),"")</f>
        <v/>
      </c>
      <c r="CT380" s="6">
        <f>IF($C380="OK",_xlfn.NUMBERVALUE(Plantilla!CR391),"")</f>
        <v/>
      </c>
      <c r="CU380" s="109">
        <f>IF($C380="OK",_xlfn.NUMBERVALUE(Plantilla!CS391),"")</f>
        <v/>
      </c>
      <c r="CV380" s="110">
        <f>IF($C380="OK",_xlfn.NUMBERVALUE(Plantilla!CT391),"")</f>
        <v/>
      </c>
      <c r="CW380" s="6">
        <f>IF($C380="OK",_xlfn.NUMBERVALUE(Plantilla!CU391),"")</f>
        <v/>
      </c>
      <c r="CX380" s="82">
        <f>IF($C380="OK",_xlfn.NUMBERVALUE(Plantilla!CV391),"")</f>
        <v/>
      </c>
      <c r="CY380" s="6">
        <f>IF($C380="OK",_xlfn.NUMBERVALUE(Plantilla!CW391),"")</f>
        <v/>
      </c>
      <c r="CZ380" s="82">
        <f>IF($C380="OK",_xlfn.NUMBERVALUE(Plantilla!CX391),"")</f>
        <v/>
      </c>
      <c r="DA380" s="6">
        <f>IF($C380="OK",_xlfn.NUMBERVALUE(Plantilla!CY391),"")</f>
        <v/>
      </c>
      <c r="DB380" s="109">
        <f>IF($C380="OK",_xlfn.NUMBERVALUE(Plantilla!CZ391),"")</f>
        <v/>
      </c>
      <c r="DC380" s="6">
        <f>IF($C380="OK",_xlfn.NUMBERVALUE(Plantilla!DA391),"")</f>
        <v/>
      </c>
      <c r="DD380" s="6">
        <f>IF($C380="OK",TEXT(Plantilla!DB391,"#"),"")</f>
        <v/>
      </c>
      <c r="DE380" s="6">
        <f>IF($C380="OK",_xlfn.NUMBERVALUE(Plantilla!DC391),"")</f>
        <v/>
      </c>
      <c r="DF380" s="4">
        <f>IF($C380="OK",_xlfn.NUMBERVALUE(Plantilla!DD391),"")</f>
        <v/>
      </c>
      <c r="DG380" s="6">
        <f>IF($C380="OK",_xlfn.NUMBERVALUE(Plantilla!DE391),"")</f>
        <v/>
      </c>
      <c r="DH380" s="6">
        <f>IF($C380="OK",_xlfn.NUMBERVALUE(Plantilla!DF391),"")</f>
        <v/>
      </c>
      <c r="DI380" s="6">
        <f>IF($C380="OK",_xlfn.NUMBERVALUE(Plantilla!DG391),"")</f>
        <v/>
      </c>
      <c r="DJ380" s="6">
        <f>IF($C380="OK",_xlfn.NUMBERVALUE(Plantilla!DH391),"")</f>
        <v/>
      </c>
      <c r="DK380" s="6">
        <f>IF($C380="OK",_xlfn.NUMBERVALUE(Plantilla!DI391),"")</f>
        <v/>
      </c>
      <c r="DL380" s="6">
        <f>IF($C380="OK",_xlfn.NUMBERVALUE(Plantilla!DJ391),"")</f>
        <v/>
      </c>
      <c r="DM380" s="6">
        <f>IF($C380="OK",_xlfn.NUMBERVALUE(Plantilla!DK391),"")</f>
        <v/>
      </c>
      <c r="DN380" s="6">
        <f>IF($C380="OK",_xlfn.NUMBERVALUE(Plantilla!DL391),"")</f>
        <v/>
      </c>
      <c r="DO380" s="6">
        <f>IF($C380="OK",_xlfn.NUMBERVALUE(Plantilla!DM391),"")</f>
        <v/>
      </c>
      <c r="DP380" s="6">
        <f>IF($C380="OK",_xlfn.NUMBERVALUE(Plantilla!DN391),"")</f>
        <v/>
      </c>
      <c r="DQ380" s="6">
        <f>IF($C380="OK",_xlfn.NUMBERVALUE(Plantilla!DO391),"")</f>
        <v/>
      </c>
      <c r="DR380" s="6">
        <f>IF($C380="OK",_xlfn.NUMBERVALUE(Plantilla!DP391),"")</f>
        <v/>
      </c>
      <c r="DS380">
        <f>IF($C380="OK",TEXT(Plantilla!DR391,"#"),"")</f>
        <v/>
      </c>
      <c r="DT380" s="6" t="n"/>
    </row>
    <row r="381">
      <c r="A381">
        <f>IF(Plantilla!$I$6="¡Perfecto!, Guarda el archivo y adjúntalo a tu interfaz de Nómina Electrónica","OK","Error")</f>
        <v/>
      </c>
      <c r="B381">
        <f>IF(Plantilla!$I$6="¡Perfecto!, Guarda el archivo y adjúntalo a tu interfaz de Nómina Electrónica",MID(Plantilla!$D$2,SEARCH("V",Plantilla!$D$2),10),"")</f>
        <v/>
      </c>
      <c r="C381">
        <f>Plantilla!C392</f>
        <v/>
      </c>
      <c r="D381">
        <f>IF($C381="OK",Plantilla!B392,"")</f>
        <v/>
      </c>
      <c r="E381">
        <f>IF($C381="OK",
   VLOOKUP(Plantilla!$E$4,'Tablas '!$AP$4:$AT$6,5,FALSE),
"")</f>
        <v/>
      </c>
      <c r="F381">
        <f>IF($C381="OK",TEXT(Plantilla!D392,"#"),"")</f>
        <v/>
      </c>
      <c r="G381">
        <f>IF($C381="OK",
   VLOOKUP(Plantilla!E392,'Tablas '!$B$4:$C$14,2,FALSE),
"")</f>
        <v/>
      </c>
      <c r="H381">
        <f>IF($C381="OK",TEXT(Plantilla!F392,"#"),"")</f>
        <v/>
      </c>
      <c r="I381">
        <f>IF($C381="OK",TEXT(Plantilla!G392,"#"),"")</f>
        <v/>
      </c>
      <c r="J381">
        <f>IF($C381="OK",TEXT(Plantilla!H392,"#"),"")</f>
        <v/>
      </c>
      <c r="K381">
        <f>IF($C381="OK",TEXT(Plantilla!I392,"#"),"")</f>
        <v/>
      </c>
      <c r="L381">
        <f>IF($C381="OK",TEXT(Plantilla!J392,"#"),"")</f>
        <v/>
      </c>
      <c r="M381">
        <f>IF($C381="OK",TEXT(Plantilla!K392,"#"),"")</f>
        <v/>
      </c>
      <c r="N381">
        <f>IF($C381="OK",
   CONCATENATE(YEAR(Plantilla!L392),"-",TEXT(MONTH(Plantilla!L392),"00"),"-",TEXT(DAY(Plantilla!L392),"00")),
"")</f>
        <v/>
      </c>
      <c r="O381">
        <f>IF($C381="OK",_xlfn.NUMBERVALUE(Plantilla!M392),"")</f>
        <v/>
      </c>
      <c r="P381">
        <f>IF($C381="OK",
   IF(Plantilla!N392&lt;&gt;"",
      CONCATENATE(YEAR(Plantilla!N392),"-",TEXT(MONTH(Plantilla!N392),"00"),"-",TEXT(DAY(Plantilla!N392),"00")),
   ""),
"")</f>
        <v/>
      </c>
      <c r="Q381">
        <f>IF($C381="OK",
   VLOOKUP(Plantilla!O392,'Tablas '!$E$4:$F$19,2,FALSE),
"")</f>
        <v/>
      </c>
      <c r="R381">
        <f>IF($C381="OK",
   VLOOKUP(Plantilla!P392,'Tablas '!$H$4:$I$5,2,FALSE),
"")</f>
        <v/>
      </c>
      <c r="S381">
        <f>IF($C381="OK",
   VLOOKUP(Plantilla!Q392,'Tablas '!$K$4:$L$8,2,FALSE),
"")</f>
        <v/>
      </c>
      <c r="T381">
        <f>IF($C381="OK",
   VLOOKUP(Plantilla!R392,'Tablas '!$AE$4:$AF$6,2,FALSE),
"")</f>
        <v/>
      </c>
      <c r="U381">
        <f>IF($C381="OK",
   VLOOKUP(Plantilla!S392,'Tablas '!$AE$4:$AF$6,2,FALSE),
"")</f>
        <v/>
      </c>
      <c r="V381">
        <f>IF($C381="OK",TEXT(Plantilla!T392,"#"),"")</f>
        <v/>
      </c>
      <c r="W381" s="84">
        <f>IF($C381="OK",
   VLOOKUP(Plantilla!U392,'Tablas '!$AM$4:$AN$1126,2,FALSE),
"")</f>
        <v/>
      </c>
      <c r="X381">
        <f>IF($C381="OK",TEXT(Plantilla!V392,"#"),"")</f>
        <v/>
      </c>
      <c r="Y381">
        <f>IF($C381="OK",
   CONCATENATE(YEAR(Plantilla!W392),"-",TEXT(MONTH(Plantilla!W392),"00"),"-",TEXT(DAY(Plantilla!W392),"00")),
"")</f>
        <v/>
      </c>
      <c r="Z381">
        <f>IF($C381="OK",
   CONCATENATE(YEAR(Plantilla!X392),"-",TEXT(MONTH(Plantilla!X392),"00"),"-",TEXT(DAY(Plantilla!X392),"00")),
"")</f>
        <v/>
      </c>
      <c r="AA381">
        <f>IF($C381="OK",
   TEXT(VLOOKUP(Plantilla!Y392,'Tablas '!$Q$4:$R$9,2,FALSE),"#"),
"")</f>
        <v/>
      </c>
      <c r="AB381">
        <f>IF($C381="OK",
   CONCATENATE(YEAR(Plantilla!Z392),"-",TEXT(MONTH(Plantilla!Z392),"00"),"-",TEXT(DAY(Plantilla!Z392),"00")),
"")</f>
        <v/>
      </c>
      <c r="AC381">
        <f>IF($C381="OK",
   TEXT(VLOOKUP(Plantilla!AA392,'Tablas '!$T$4:$U$13,2,FALSE),"#"),
"")</f>
        <v/>
      </c>
      <c r="AD381">
        <f>IF($C381="OK",TEXT(Plantilla!AB392,"#"),"")</f>
        <v/>
      </c>
      <c r="AE381">
        <f>IF($C381="OK",
   IF(Plantilla!AC392&lt;&gt;"",
      TEXT(VLOOKUP(Plantilla!AC392,'Tablas '!$W$4:$X$7,2,FALSE),"#"),
   ""),
"")</f>
        <v/>
      </c>
      <c r="AF381">
        <f>IF($C381="OK",TEXT(Plantilla!AD392,"#"),"")</f>
        <v/>
      </c>
      <c r="AG381" s="6">
        <f>IF($C381="OK",_xlfn.NUMBERVALUE(Plantilla!AE392),"")</f>
        <v/>
      </c>
      <c r="AH381" s="4">
        <f>IF($C381="OK",_xlfn.NUMBERVALUE(Plantilla!AF392),"")</f>
        <v/>
      </c>
      <c r="AI381" s="6">
        <f>IF($C381="OK",_xlfn.NUMBERVALUE(Plantilla!AG392),"")</f>
        <v/>
      </c>
      <c r="AJ381" s="6">
        <f>IF($C381="OK",_xlfn.NUMBERVALUE(Plantilla!AH392),"")</f>
        <v/>
      </c>
      <c r="AK381" s="6">
        <f>IF($C381="OK",_xlfn.NUMBERVALUE(Plantilla!AI392),"")</f>
        <v/>
      </c>
      <c r="AL381" s="6">
        <f>IF($C381="OK",_xlfn.NUMBERVALUE(Plantilla!AJ392),"")</f>
        <v/>
      </c>
      <c r="AM381" s="4">
        <f>IF($C381="OK",_xlfn.NUMBERVALUE(Plantilla!AK392),"")</f>
        <v/>
      </c>
      <c r="AN381" s="6">
        <f>IF($C381="OK",_xlfn.NUMBERVALUE(Plantilla!AL392),"")</f>
        <v/>
      </c>
      <c r="AO381" s="4">
        <f>IF($C381="OK",_xlfn.NUMBERVALUE(Plantilla!AM392),"")</f>
        <v/>
      </c>
      <c r="AP381" s="6">
        <f>IF($C381="OK",_xlfn.NUMBERVALUE(Plantilla!AN392),"")</f>
        <v/>
      </c>
      <c r="AQ381" s="4">
        <f>IF($C381="OK",_xlfn.NUMBERVALUE(Plantilla!AO392),"")</f>
        <v/>
      </c>
      <c r="AR381" s="6">
        <f>IF($C381="OK",_xlfn.NUMBERVALUE(Plantilla!AP392),"")</f>
        <v/>
      </c>
      <c r="AS381" s="4">
        <f>IF($C381="OK",_xlfn.NUMBERVALUE(Plantilla!AQ392),"")</f>
        <v/>
      </c>
      <c r="AT381" s="6">
        <f>IF($C381="OK",_xlfn.NUMBERVALUE(Plantilla!AR392),"")</f>
        <v/>
      </c>
      <c r="AU381" s="4">
        <f>IF($C381="OK",_xlfn.NUMBERVALUE(Plantilla!AS392),"")</f>
        <v/>
      </c>
      <c r="AV381" s="6">
        <f>IF($C381="OK",_xlfn.NUMBERVALUE(Plantilla!AT392),"")</f>
        <v/>
      </c>
      <c r="AW381" s="4">
        <f>IF($C381="OK",_xlfn.NUMBERVALUE(Plantilla!AU392),"")</f>
        <v/>
      </c>
      <c r="AX381" s="6">
        <f>IF($C381="OK",_xlfn.NUMBERVALUE(Plantilla!AV392),"")</f>
        <v/>
      </c>
      <c r="AY381" s="4">
        <f>IF($C381="OK",_xlfn.NUMBERVALUE(Plantilla!AW392),"")</f>
        <v/>
      </c>
      <c r="AZ381" s="6">
        <f>IF($C381="OK",_xlfn.NUMBERVALUE(Plantilla!AX392),"")</f>
        <v/>
      </c>
      <c r="BA381">
        <f>IF($C381="OK",_xlfn.NUMBERVALUE(Plantilla!AY392),"")</f>
        <v/>
      </c>
      <c r="BB381">
        <f>IF($C381="OK",_xlfn.NUMBERVALUE(Plantilla!AZ392),"")</f>
        <v/>
      </c>
      <c r="BC381" s="4">
        <f>IF($C381="OK",_xlfn.NUMBERVALUE(Plantilla!BA392),"")</f>
        <v/>
      </c>
      <c r="BD381" s="6">
        <f>IF($C381="OK",_xlfn.NUMBERVALUE(Plantilla!BB392),"")</f>
        <v/>
      </c>
      <c r="BE381" s="4">
        <f>IF($C381="OK",_xlfn.NUMBERVALUE(Plantilla!BC392),"")</f>
        <v/>
      </c>
      <c r="BF381" s="6">
        <f>IF($C381="OK",_xlfn.NUMBERVALUE(Plantilla!BD392),"")</f>
        <v/>
      </c>
      <c r="BG381" s="4">
        <f>IF($C381="OK",_xlfn.NUMBERVALUE(Plantilla!BE392),"")</f>
        <v/>
      </c>
      <c r="BH381" s="6">
        <f>IF($C381="OK",_xlfn.NUMBERVALUE(Plantilla!BF392),"")</f>
        <v/>
      </c>
      <c r="BI381" s="110">
        <f>IF($C381="OK",_xlfn.NUMBERVALUE(Plantilla!BG392),"")</f>
        <v/>
      </c>
      <c r="BJ381" s="6">
        <f>IF($C381="OK",_xlfn.NUMBERVALUE(Plantilla!BH392),"")</f>
        <v/>
      </c>
      <c r="BK381" s="109">
        <f>IF($C381="OK",_xlfn.NUMBERVALUE(Plantilla!BI392),"")</f>
        <v/>
      </c>
      <c r="BL381" s="6">
        <f>IF($C381="OK",
   IF(Plantilla!BJ392&lt;&gt;"",
      TEXT(VLOOKUP(Plantilla!BJ392,'Tablas '!$Z$4:$AA$6,2,FALSE),"#"),
   ""),
"")</f>
        <v/>
      </c>
      <c r="BM381" s="4">
        <f>IF($C381="OK",_xlfn.NUMBERVALUE(Plantilla!BK392),"")</f>
        <v/>
      </c>
      <c r="BN381" s="4">
        <f>IF($C381="OK",_xlfn.NUMBERVALUE(Plantilla!BL392),"")</f>
        <v/>
      </c>
      <c r="BO381" s="6">
        <f>IF($C381="OK",_xlfn.NUMBERVALUE(Plantilla!BM392),"")</f>
        <v/>
      </c>
      <c r="BP381" s="4">
        <f>IF($C381="OK",_xlfn.NUMBERVALUE(Plantilla!BN392),"")</f>
        <v/>
      </c>
      <c r="BQ381" s="6">
        <f>IF($C381="OK",_xlfn.NUMBERVALUE(Plantilla!BO392),"")</f>
        <v/>
      </c>
      <c r="BR381" s="4">
        <f>IF($C381="OK",_xlfn.NUMBERVALUE(Plantilla!BP392),"")</f>
        <v/>
      </c>
      <c r="BS381" s="6">
        <f>IF($C381="OK",_xlfn.NUMBERVALUE(Plantilla!BQ392),"")</f>
        <v/>
      </c>
      <c r="BT381" s="4">
        <f>IF($C381="OK",_xlfn.NUMBERVALUE(Plantilla!BR392),"")</f>
        <v/>
      </c>
      <c r="BU381" s="6">
        <f>IF($C381="OK",_xlfn.NUMBERVALUE(Plantilla!BS392),"")</f>
        <v/>
      </c>
      <c r="BV381" s="6">
        <f>IF($C381="OK",_xlfn.NUMBERVALUE(Plantilla!BT392),"")</f>
        <v/>
      </c>
      <c r="BW381" s="6">
        <f>IF($C381="OK",_xlfn.NUMBERVALUE(Plantilla!BU392),"")</f>
        <v/>
      </c>
      <c r="BX381" s="6">
        <f>IF($C381="OK",_xlfn.NUMBERVALUE(Plantilla!BV392),"")</f>
        <v/>
      </c>
      <c r="BY381" s="6">
        <f>IF($C381="OK",_xlfn.NUMBERVALUE(Plantilla!BW392),"")</f>
        <v/>
      </c>
      <c r="BZ381" s="6">
        <f>IF($C381="OK",_xlfn.NUMBERVALUE(Plantilla!BX392),"")</f>
        <v/>
      </c>
      <c r="CA381" s="6">
        <f>IF($C381="OK",_xlfn.NUMBERVALUE(Plantilla!BY392),"")</f>
        <v/>
      </c>
      <c r="CB381" s="6">
        <f>IF($C381="OK",_xlfn.NUMBERVALUE(Plantilla!BZ392),"")</f>
        <v/>
      </c>
      <c r="CC381" s="6">
        <f>IF($C381="OK",_xlfn.NUMBERVALUE(Plantilla!CA392),"")</f>
        <v/>
      </c>
      <c r="CD381" s="6">
        <f>IF($C381="OK",_xlfn.NUMBERVALUE(Plantilla!CB392),"")</f>
        <v/>
      </c>
      <c r="CE381" s="6">
        <f>IF($C381="OK",_xlfn.NUMBERVALUE(Plantilla!CC392),"")</f>
        <v/>
      </c>
      <c r="CF381" s="4">
        <f>IF($C381="OK",_xlfn.NUMBERVALUE(Plantilla!CD392),"")</f>
        <v/>
      </c>
      <c r="CG381" s="6">
        <f>IF($C381="OK",_xlfn.NUMBERVALUE(Plantilla!CE392),"")</f>
        <v/>
      </c>
      <c r="CH381" s="6">
        <f>IF($C381="OK",_xlfn.NUMBERVALUE(Plantilla!CF392),"")</f>
        <v/>
      </c>
      <c r="CI381" s="6">
        <f>IF($C381="OK",_xlfn.NUMBERVALUE(Plantilla!CG392),"")</f>
        <v/>
      </c>
      <c r="CJ381" s="6">
        <f>IF($C381="OK",_xlfn.NUMBERVALUE(Plantilla!CH392),"")</f>
        <v/>
      </c>
      <c r="CK381" s="6">
        <f>IF($C381="OK",_xlfn.NUMBERVALUE(Plantilla!CI392),"")</f>
        <v/>
      </c>
      <c r="CL381" s="6">
        <f>IF($C381="OK",_xlfn.NUMBERVALUE(Plantilla!CJ392),"")</f>
        <v/>
      </c>
      <c r="CM381">
        <f>IF($C381="OK",TEXT(Plantilla!CK392,"#"),"")</f>
        <v/>
      </c>
      <c r="CN381" s="6">
        <f>IF($C381="OK",_xlfn.NUMBERVALUE(Plantilla!CL392),"")</f>
        <v/>
      </c>
      <c r="CO381" s="6">
        <f>IF($C381="OK",_xlfn.NUMBERVALUE(Plantilla!CM392),"")</f>
        <v/>
      </c>
      <c r="CP381" s="110">
        <f>IF($C381="OK",_xlfn.NUMBERVALUE(Plantilla!CN392),"")</f>
        <v/>
      </c>
      <c r="CQ381" s="6">
        <f>IF($C381="OK",_xlfn.NUMBERVALUE(Plantilla!CO392),"")</f>
        <v/>
      </c>
      <c r="CR381" s="109">
        <f>IF($C381="OK",_xlfn.NUMBERVALUE(Plantilla!CP392),"")</f>
        <v/>
      </c>
      <c r="CS381" s="110">
        <f>IF($C381="OK",_xlfn.NUMBERVALUE(Plantilla!CQ392),"")</f>
        <v/>
      </c>
      <c r="CT381" s="6">
        <f>IF($C381="OK",_xlfn.NUMBERVALUE(Plantilla!CR392),"")</f>
        <v/>
      </c>
      <c r="CU381" s="109">
        <f>IF($C381="OK",_xlfn.NUMBERVALUE(Plantilla!CS392),"")</f>
        <v/>
      </c>
      <c r="CV381" s="110">
        <f>IF($C381="OK",_xlfn.NUMBERVALUE(Plantilla!CT392),"")</f>
        <v/>
      </c>
      <c r="CW381" s="6">
        <f>IF($C381="OK",_xlfn.NUMBERVALUE(Plantilla!CU392),"")</f>
        <v/>
      </c>
      <c r="CX381" s="82">
        <f>IF($C381="OK",_xlfn.NUMBERVALUE(Plantilla!CV392),"")</f>
        <v/>
      </c>
      <c r="CY381" s="6">
        <f>IF($C381="OK",_xlfn.NUMBERVALUE(Plantilla!CW392),"")</f>
        <v/>
      </c>
      <c r="CZ381" s="82">
        <f>IF($C381="OK",_xlfn.NUMBERVALUE(Plantilla!CX392),"")</f>
        <v/>
      </c>
      <c r="DA381" s="6">
        <f>IF($C381="OK",_xlfn.NUMBERVALUE(Plantilla!CY392),"")</f>
        <v/>
      </c>
      <c r="DB381" s="109">
        <f>IF($C381="OK",_xlfn.NUMBERVALUE(Plantilla!CZ392),"")</f>
        <v/>
      </c>
      <c r="DC381" s="6">
        <f>IF($C381="OK",_xlfn.NUMBERVALUE(Plantilla!DA392),"")</f>
        <v/>
      </c>
      <c r="DD381" s="6">
        <f>IF($C381="OK",TEXT(Plantilla!DB392,"#"),"")</f>
        <v/>
      </c>
      <c r="DE381" s="6">
        <f>IF($C381="OK",_xlfn.NUMBERVALUE(Plantilla!DC392),"")</f>
        <v/>
      </c>
      <c r="DF381" s="4">
        <f>IF($C381="OK",_xlfn.NUMBERVALUE(Plantilla!DD392),"")</f>
        <v/>
      </c>
      <c r="DG381" s="6">
        <f>IF($C381="OK",_xlfn.NUMBERVALUE(Plantilla!DE392),"")</f>
        <v/>
      </c>
      <c r="DH381" s="6">
        <f>IF($C381="OK",_xlfn.NUMBERVALUE(Plantilla!DF392),"")</f>
        <v/>
      </c>
      <c r="DI381" s="6">
        <f>IF($C381="OK",_xlfn.NUMBERVALUE(Plantilla!DG392),"")</f>
        <v/>
      </c>
      <c r="DJ381" s="6">
        <f>IF($C381="OK",_xlfn.NUMBERVALUE(Plantilla!DH392),"")</f>
        <v/>
      </c>
      <c r="DK381" s="6">
        <f>IF($C381="OK",_xlfn.NUMBERVALUE(Plantilla!DI392),"")</f>
        <v/>
      </c>
      <c r="DL381" s="6">
        <f>IF($C381="OK",_xlfn.NUMBERVALUE(Plantilla!DJ392),"")</f>
        <v/>
      </c>
      <c r="DM381" s="6">
        <f>IF($C381="OK",_xlfn.NUMBERVALUE(Plantilla!DK392),"")</f>
        <v/>
      </c>
      <c r="DN381" s="6">
        <f>IF($C381="OK",_xlfn.NUMBERVALUE(Plantilla!DL392),"")</f>
        <v/>
      </c>
      <c r="DO381" s="6">
        <f>IF($C381="OK",_xlfn.NUMBERVALUE(Plantilla!DM392),"")</f>
        <v/>
      </c>
      <c r="DP381" s="6">
        <f>IF($C381="OK",_xlfn.NUMBERVALUE(Plantilla!DN392),"")</f>
        <v/>
      </c>
      <c r="DQ381" s="6">
        <f>IF($C381="OK",_xlfn.NUMBERVALUE(Plantilla!DO392),"")</f>
        <v/>
      </c>
      <c r="DR381" s="6">
        <f>IF($C381="OK",_xlfn.NUMBERVALUE(Plantilla!DP392),"")</f>
        <v/>
      </c>
      <c r="DS381">
        <f>IF($C381="OK",TEXT(Plantilla!DR392,"#"),"")</f>
        <v/>
      </c>
      <c r="DT381" s="6" t="n"/>
    </row>
    <row r="382">
      <c r="A382">
        <f>IF(Plantilla!$I$6="¡Perfecto!, Guarda el archivo y adjúntalo a tu interfaz de Nómina Electrónica","OK","Error")</f>
        <v/>
      </c>
      <c r="B382">
        <f>IF(Plantilla!$I$6="¡Perfecto!, Guarda el archivo y adjúntalo a tu interfaz de Nómina Electrónica",MID(Plantilla!$D$2,SEARCH("V",Plantilla!$D$2),10),"")</f>
        <v/>
      </c>
      <c r="C382">
        <f>Plantilla!C393</f>
        <v/>
      </c>
      <c r="D382">
        <f>IF($C382="OK",Plantilla!B393,"")</f>
        <v/>
      </c>
      <c r="E382">
        <f>IF($C382="OK",
   VLOOKUP(Plantilla!$E$4,'Tablas '!$AP$4:$AT$6,5,FALSE),
"")</f>
        <v/>
      </c>
      <c r="F382">
        <f>IF($C382="OK",TEXT(Plantilla!D393,"#"),"")</f>
        <v/>
      </c>
      <c r="G382">
        <f>IF($C382="OK",
   VLOOKUP(Plantilla!E393,'Tablas '!$B$4:$C$14,2,FALSE),
"")</f>
        <v/>
      </c>
      <c r="H382">
        <f>IF($C382="OK",TEXT(Plantilla!F393,"#"),"")</f>
        <v/>
      </c>
      <c r="I382">
        <f>IF($C382="OK",TEXT(Plantilla!G393,"#"),"")</f>
        <v/>
      </c>
      <c r="J382">
        <f>IF($C382="OK",TEXT(Plantilla!H393,"#"),"")</f>
        <v/>
      </c>
      <c r="K382">
        <f>IF($C382="OK",TEXT(Plantilla!I393,"#"),"")</f>
        <v/>
      </c>
      <c r="L382">
        <f>IF($C382="OK",TEXT(Plantilla!J393,"#"),"")</f>
        <v/>
      </c>
      <c r="M382">
        <f>IF($C382="OK",TEXT(Plantilla!K393,"#"),"")</f>
        <v/>
      </c>
      <c r="N382">
        <f>IF($C382="OK",
   CONCATENATE(YEAR(Plantilla!L393),"-",TEXT(MONTH(Plantilla!L393),"00"),"-",TEXT(DAY(Plantilla!L393),"00")),
"")</f>
        <v/>
      </c>
      <c r="O382">
        <f>IF($C382="OK",_xlfn.NUMBERVALUE(Plantilla!M393),"")</f>
        <v/>
      </c>
      <c r="P382">
        <f>IF($C382="OK",
   IF(Plantilla!N393&lt;&gt;"",
      CONCATENATE(YEAR(Plantilla!N393),"-",TEXT(MONTH(Plantilla!N393),"00"),"-",TEXT(DAY(Plantilla!N393),"00")),
   ""),
"")</f>
        <v/>
      </c>
      <c r="Q382">
        <f>IF($C382="OK",
   VLOOKUP(Plantilla!O393,'Tablas '!$E$4:$F$19,2,FALSE),
"")</f>
        <v/>
      </c>
      <c r="R382">
        <f>IF($C382="OK",
   VLOOKUP(Plantilla!P393,'Tablas '!$H$4:$I$5,2,FALSE),
"")</f>
        <v/>
      </c>
      <c r="S382">
        <f>IF($C382="OK",
   VLOOKUP(Plantilla!Q393,'Tablas '!$K$4:$L$8,2,FALSE),
"")</f>
        <v/>
      </c>
      <c r="T382">
        <f>IF($C382="OK",
   VLOOKUP(Plantilla!R393,'Tablas '!$AE$4:$AF$6,2,FALSE),
"")</f>
        <v/>
      </c>
      <c r="U382">
        <f>IF($C382="OK",
   VLOOKUP(Plantilla!S393,'Tablas '!$AE$4:$AF$6,2,FALSE),
"")</f>
        <v/>
      </c>
      <c r="V382">
        <f>IF($C382="OK",TEXT(Plantilla!T393,"#"),"")</f>
        <v/>
      </c>
      <c r="W382" s="84">
        <f>IF($C382="OK",
   VLOOKUP(Plantilla!U393,'Tablas '!$AM$4:$AN$1126,2,FALSE),
"")</f>
        <v/>
      </c>
      <c r="X382">
        <f>IF($C382="OK",TEXT(Plantilla!V393,"#"),"")</f>
        <v/>
      </c>
      <c r="Y382">
        <f>IF($C382="OK",
   CONCATENATE(YEAR(Plantilla!W393),"-",TEXT(MONTH(Plantilla!W393),"00"),"-",TEXT(DAY(Plantilla!W393),"00")),
"")</f>
        <v/>
      </c>
      <c r="Z382">
        <f>IF($C382="OK",
   CONCATENATE(YEAR(Plantilla!X393),"-",TEXT(MONTH(Plantilla!X393),"00"),"-",TEXT(DAY(Plantilla!X393),"00")),
"")</f>
        <v/>
      </c>
      <c r="AA382">
        <f>IF($C382="OK",
   TEXT(VLOOKUP(Plantilla!Y393,'Tablas '!$Q$4:$R$9,2,FALSE),"#"),
"")</f>
        <v/>
      </c>
      <c r="AB382">
        <f>IF($C382="OK",
   CONCATENATE(YEAR(Plantilla!Z393),"-",TEXT(MONTH(Plantilla!Z393),"00"),"-",TEXT(DAY(Plantilla!Z393),"00")),
"")</f>
        <v/>
      </c>
      <c r="AC382">
        <f>IF($C382="OK",
   TEXT(VLOOKUP(Plantilla!AA393,'Tablas '!$T$4:$U$13,2,FALSE),"#"),
"")</f>
        <v/>
      </c>
      <c r="AD382">
        <f>IF($C382="OK",TEXT(Plantilla!AB393,"#"),"")</f>
        <v/>
      </c>
      <c r="AE382">
        <f>IF($C382="OK",
   IF(Plantilla!AC393&lt;&gt;"",
      TEXT(VLOOKUP(Plantilla!AC393,'Tablas '!$W$4:$X$7,2,FALSE),"#"),
   ""),
"")</f>
        <v/>
      </c>
      <c r="AF382">
        <f>IF($C382="OK",TEXT(Plantilla!AD393,"#"),"")</f>
        <v/>
      </c>
      <c r="AG382" s="6">
        <f>IF($C382="OK",_xlfn.NUMBERVALUE(Plantilla!AE393),"")</f>
        <v/>
      </c>
      <c r="AH382" s="4">
        <f>IF($C382="OK",_xlfn.NUMBERVALUE(Plantilla!AF393),"")</f>
        <v/>
      </c>
      <c r="AI382" s="6">
        <f>IF($C382="OK",_xlfn.NUMBERVALUE(Plantilla!AG393),"")</f>
        <v/>
      </c>
      <c r="AJ382" s="6">
        <f>IF($C382="OK",_xlfn.NUMBERVALUE(Plantilla!AH393),"")</f>
        <v/>
      </c>
      <c r="AK382" s="6">
        <f>IF($C382="OK",_xlfn.NUMBERVALUE(Plantilla!AI393),"")</f>
        <v/>
      </c>
      <c r="AL382" s="6">
        <f>IF($C382="OK",_xlfn.NUMBERVALUE(Plantilla!AJ393),"")</f>
        <v/>
      </c>
      <c r="AM382" s="4">
        <f>IF($C382="OK",_xlfn.NUMBERVALUE(Plantilla!AK393),"")</f>
        <v/>
      </c>
      <c r="AN382" s="6">
        <f>IF($C382="OK",_xlfn.NUMBERVALUE(Plantilla!AL393),"")</f>
        <v/>
      </c>
      <c r="AO382" s="4">
        <f>IF($C382="OK",_xlfn.NUMBERVALUE(Plantilla!AM393),"")</f>
        <v/>
      </c>
      <c r="AP382" s="6">
        <f>IF($C382="OK",_xlfn.NUMBERVALUE(Plantilla!AN393),"")</f>
        <v/>
      </c>
      <c r="AQ382" s="4">
        <f>IF($C382="OK",_xlfn.NUMBERVALUE(Plantilla!AO393),"")</f>
        <v/>
      </c>
      <c r="AR382" s="6">
        <f>IF($C382="OK",_xlfn.NUMBERVALUE(Plantilla!AP393),"")</f>
        <v/>
      </c>
      <c r="AS382" s="4">
        <f>IF($C382="OK",_xlfn.NUMBERVALUE(Plantilla!AQ393),"")</f>
        <v/>
      </c>
      <c r="AT382" s="6">
        <f>IF($C382="OK",_xlfn.NUMBERVALUE(Plantilla!AR393),"")</f>
        <v/>
      </c>
      <c r="AU382" s="4">
        <f>IF($C382="OK",_xlfn.NUMBERVALUE(Plantilla!AS393),"")</f>
        <v/>
      </c>
      <c r="AV382" s="6">
        <f>IF($C382="OK",_xlfn.NUMBERVALUE(Plantilla!AT393),"")</f>
        <v/>
      </c>
      <c r="AW382" s="4">
        <f>IF($C382="OK",_xlfn.NUMBERVALUE(Plantilla!AU393),"")</f>
        <v/>
      </c>
      <c r="AX382" s="6">
        <f>IF($C382="OK",_xlfn.NUMBERVALUE(Plantilla!AV393),"")</f>
        <v/>
      </c>
      <c r="AY382" s="4">
        <f>IF($C382="OK",_xlfn.NUMBERVALUE(Plantilla!AW393),"")</f>
        <v/>
      </c>
      <c r="AZ382" s="6">
        <f>IF($C382="OK",_xlfn.NUMBERVALUE(Plantilla!AX393),"")</f>
        <v/>
      </c>
      <c r="BA382">
        <f>IF($C382="OK",_xlfn.NUMBERVALUE(Plantilla!AY393),"")</f>
        <v/>
      </c>
      <c r="BB382">
        <f>IF($C382="OK",_xlfn.NUMBERVALUE(Plantilla!AZ393),"")</f>
        <v/>
      </c>
      <c r="BC382" s="4">
        <f>IF($C382="OK",_xlfn.NUMBERVALUE(Plantilla!BA393),"")</f>
        <v/>
      </c>
      <c r="BD382" s="6">
        <f>IF($C382="OK",_xlfn.NUMBERVALUE(Plantilla!BB393),"")</f>
        <v/>
      </c>
      <c r="BE382" s="4">
        <f>IF($C382="OK",_xlfn.NUMBERVALUE(Plantilla!BC393),"")</f>
        <v/>
      </c>
      <c r="BF382" s="6">
        <f>IF($C382="OK",_xlfn.NUMBERVALUE(Plantilla!BD393),"")</f>
        <v/>
      </c>
      <c r="BG382" s="4">
        <f>IF($C382="OK",_xlfn.NUMBERVALUE(Plantilla!BE393),"")</f>
        <v/>
      </c>
      <c r="BH382" s="6">
        <f>IF($C382="OK",_xlfn.NUMBERVALUE(Plantilla!BF393),"")</f>
        <v/>
      </c>
      <c r="BI382" s="110">
        <f>IF($C382="OK",_xlfn.NUMBERVALUE(Plantilla!BG393),"")</f>
        <v/>
      </c>
      <c r="BJ382" s="6">
        <f>IF($C382="OK",_xlfn.NUMBERVALUE(Plantilla!BH393),"")</f>
        <v/>
      </c>
      <c r="BK382" s="109">
        <f>IF($C382="OK",_xlfn.NUMBERVALUE(Plantilla!BI393),"")</f>
        <v/>
      </c>
      <c r="BL382" s="6">
        <f>IF($C382="OK",
   IF(Plantilla!BJ393&lt;&gt;"",
      TEXT(VLOOKUP(Plantilla!BJ393,'Tablas '!$Z$4:$AA$6,2,FALSE),"#"),
   ""),
"")</f>
        <v/>
      </c>
      <c r="BM382" s="4">
        <f>IF($C382="OK",_xlfn.NUMBERVALUE(Plantilla!BK393),"")</f>
        <v/>
      </c>
      <c r="BN382" s="4">
        <f>IF($C382="OK",_xlfn.NUMBERVALUE(Plantilla!BL393),"")</f>
        <v/>
      </c>
      <c r="BO382" s="6">
        <f>IF($C382="OK",_xlfn.NUMBERVALUE(Plantilla!BM393),"")</f>
        <v/>
      </c>
      <c r="BP382" s="4">
        <f>IF($C382="OK",_xlfn.NUMBERVALUE(Plantilla!BN393),"")</f>
        <v/>
      </c>
      <c r="BQ382" s="6">
        <f>IF($C382="OK",_xlfn.NUMBERVALUE(Plantilla!BO393),"")</f>
        <v/>
      </c>
      <c r="BR382" s="4">
        <f>IF($C382="OK",_xlfn.NUMBERVALUE(Plantilla!BP393),"")</f>
        <v/>
      </c>
      <c r="BS382" s="6">
        <f>IF($C382="OK",_xlfn.NUMBERVALUE(Plantilla!BQ393),"")</f>
        <v/>
      </c>
      <c r="BT382" s="4">
        <f>IF($C382="OK",_xlfn.NUMBERVALUE(Plantilla!BR393),"")</f>
        <v/>
      </c>
      <c r="BU382" s="6">
        <f>IF($C382="OK",_xlfn.NUMBERVALUE(Plantilla!BS393),"")</f>
        <v/>
      </c>
      <c r="BV382" s="6">
        <f>IF($C382="OK",_xlfn.NUMBERVALUE(Plantilla!BT393),"")</f>
        <v/>
      </c>
      <c r="BW382" s="6">
        <f>IF($C382="OK",_xlfn.NUMBERVALUE(Plantilla!BU393),"")</f>
        <v/>
      </c>
      <c r="BX382" s="6">
        <f>IF($C382="OK",_xlfn.NUMBERVALUE(Plantilla!BV393),"")</f>
        <v/>
      </c>
      <c r="BY382" s="6">
        <f>IF($C382="OK",_xlfn.NUMBERVALUE(Plantilla!BW393),"")</f>
        <v/>
      </c>
      <c r="BZ382" s="6">
        <f>IF($C382="OK",_xlfn.NUMBERVALUE(Plantilla!BX393),"")</f>
        <v/>
      </c>
      <c r="CA382" s="6">
        <f>IF($C382="OK",_xlfn.NUMBERVALUE(Plantilla!BY393),"")</f>
        <v/>
      </c>
      <c r="CB382" s="6">
        <f>IF($C382="OK",_xlfn.NUMBERVALUE(Plantilla!BZ393),"")</f>
        <v/>
      </c>
      <c r="CC382" s="6">
        <f>IF($C382="OK",_xlfn.NUMBERVALUE(Plantilla!CA393),"")</f>
        <v/>
      </c>
      <c r="CD382" s="6">
        <f>IF($C382="OK",_xlfn.NUMBERVALUE(Plantilla!CB393),"")</f>
        <v/>
      </c>
      <c r="CE382" s="6">
        <f>IF($C382="OK",_xlfn.NUMBERVALUE(Plantilla!CC393),"")</f>
        <v/>
      </c>
      <c r="CF382" s="4">
        <f>IF($C382="OK",_xlfn.NUMBERVALUE(Plantilla!CD393),"")</f>
        <v/>
      </c>
      <c r="CG382" s="6">
        <f>IF($C382="OK",_xlfn.NUMBERVALUE(Plantilla!CE393),"")</f>
        <v/>
      </c>
      <c r="CH382" s="6">
        <f>IF($C382="OK",_xlfn.NUMBERVALUE(Plantilla!CF393),"")</f>
        <v/>
      </c>
      <c r="CI382" s="6">
        <f>IF($C382="OK",_xlfn.NUMBERVALUE(Plantilla!CG393),"")</f>
        <v/>
      </c>
      <c r="CJ382" s="6">
        <f>IF($C382="OK",_xlfn.NUMBERVALUE(Plantilla!CH393),"")</f>
        <v/>
      </c>
      <c r="CK382" s="6">
        <f>IF($C382="OK",_xlfn.NUMBERVALUE(Plantilla!CI393),"")</f>
        <v/>
      </c>
      <c r="CL382" s="6">
        <f>IF($C382="OK",_xlfn.NUMBERVALUE(Plantilla!CJ393),"")</f>
        <v/>
      </c>
      <c r="CM382">
        <f>IF($C382="OK",TEXT(Plantilla!CK393,"#"),"")</f>
        <v/>
      </c>
      <c r="CN382" s="6">
        <f>IF($C382="OK",_xlfn.NUMBERVALUE(Plantilla!CL393),"")</f>
        <v/>
      </c>
      <c r="CO382" s="6">
        <f>IF($C382="OK",_xlfn.NUMBERVALUE(Plantilla!CM393),"")</f>
        <v/>
      </c>
      <c r="CP382" s="110">
        <f>IF($C382="OK",_xlfn.NUMBERVALUE(Plantilla!CN393),"")</f>
        <v/>
      </c>
      <c r="CQ382" s="6">
        <f>IF($C382="OK",_xlfn.NUMBERVALUE(Plantilla!CO393),"")</f>
        <v/>
      </c>
      <c r="CR382" s="109">
        <f>IF($C382="OK",_xlfn.NUMBERVALUE(Plantilla!CP393),"")</f>
        <v/>
      </c>
      <c r="CS382" s="110">
        <f>IF($C382="OK",_xlfn.NUMBERVALUE(Plantilla!CQ393),"")</f>
        <v/>
      </c>
      <c r="CT382" s="6">
        <f>IF($C382="OK",_xlfn.NUMBERVALUE(Plantilla!CR393),"")</f>
        <v/>
      </c>
      <c r="CU382" s="109">
        <f>IF($C382="OK",_xlfn.NUMBERVALUE(Plantilla!CS393),"")</f>
        <v/>
      </c>
      <c r="CV382" s="110">
        <f>IF($C382="OK",_xlfn.NUMBERVALUE(Plantilla!CT393),"")</f>
        <v/>
      </c>
      <c r="CW382" s="6">
        <f>IF($C382="OK",_xlfn.NUMBERVALUE(Plantilla!CU393),"")</f>
        <v/>
      </c>
      <c r="CX382" s="82">
        <f>IF($C382="OK",_xlfn.NUMBERVALUE(Plantilla!CV393),"")</f>
        <v/>
      </c>
      <c r="CY382" s="6">
        <f>IF($C382="OK",_xlfn.NUMBERVALUE(Plantilla!CW393),"")</f>
        <v/>
      </c>
      <c r="CZ382" s="82">
        <f>IF($C382="OK",_xlfn.NUMBERVALUE(Plantilla!CX393),"")</f>
        <v/>
      </c>
      <c r="DA382" s="6">
        <f>IF($C382="OK",_xlfn.NUMBERVALUE(Plantilla!CY393),"")</f>
        <v/>
      </c>
      <c r="DB382" s="109">
        <f>IF($C382="OK",_xlfn.NUMBERVALUE(Plantilla!CZ393),"")</f>
        <v/>
      </c>
      <c r="DC382" s="6">
        <f>IF($C382="OK",_xlfn.NUMBERVALUE(Plantilla!DA393),"")</f>
        <v/>
      </c>
      <c r="DD382" s="6">
        <f>IF($C382="OK",TEXT(Plantilla!DB393,"#"),"")</f>
        <v/>
      </c>
      <c r="DE382" s="6">
        <f>IF($C382="OK",_xlfn.NUMBERVALUE(Plantilla!DC393),"")</f>
        <v/>
      </c>
      <c r="DF382" s="4">
        <f>IF($C382="OK",_xlfn.NUMBERVALUE(Plantilla!DD393),"")</f>
        <v/>
      </c>
      <c r="DG382" s="6">
        <f>IF($C382="OK",_xlfn.NUMBERVALUE(Plantilla!DE393),"")</f>
        <v/>
      </c>
      <c r="DH382" s="6">
        <f>IF($C382="OK",_xlfn.NUMBERVALUE(Plantilla!DF393),"")</f>
        <v/>
      </c>
      <c r="DI382" s="6">
        <f>IF($C382="OK",_xlfn.NUMBERVALUE(Plantilla!DG393),"")</f>
        <v/>
      </c>
      <c r="DJ382" s="6">
        <f>IF($C382="OK",_xlfn.NUMBERVALUE(Plantilla!DH393),"")</f>
        <v/>
      </c>
      <c r="DK382" s="6">
        <f>IF($C382="OK",_xlfn.NUMBERVALUE(Plantilla!DI393),"")</f>
        <v/>
      </c>
      <c r="DL382" s="6">
        <f>IF($C382="OK",_xlfn.NUMBERVALUE(Plantilla!DJ393),"")</f>
        <v/>
      </c>
      <c r="DM382" s="6">
        <f>IF($C382="OK",_xlfn.NUMBERVALUE(Plantilla!DK393),"")</f>
        <v/>
      </c>
      <c r="DN382" s="6">
        <f>IF($C382="OK",_xlfn.NUMBERVALUE(Plantilla!DL393),"")</f>
        <v/>
      </c>
      <c r="DO382" s="6">
        <f>IF($C382="OK",_xlfn.NUMBERVALUE(Plantilla!DM393),"")</f>
        <v/>
      </c>
      <c r="DP382" s="6">
        <f>IF($C382="OK",_xlfn.NUMBERVALUE(Plantilla!DN393),"")</f>
        <v/>
      </c>
      <c r="DQ382" s="6">
        <f>IF($C382="OK",_xlfn.NUMBERVALUE(Plantilla!DO393),"")</f>
        <v/>
      </c>
      <c r="DR382" s="6">
        <f>IF($C382="OK",_xlfn.NUMBERVALUE(Plantilla!DP393),"")</f>
        <v/>
      </c>
      <c r="DS382">
        <f>IF($C382="OK",TEXT(Plantilla!DR393,"#"),"")</f>
        <v/>
      </c>
      <c r="DT382" s="6" t="n"/>
    </row>
    <row r="383">
      <c r="A383">
        <f>IF(Plantilla!$I$6="¡Perfecto!, Guarda el archivo y adjúntalo a tu interfaz de Nómina Electrónica","OK","Error")</f>
        <v/>
      </c>
      <c r="B383">
        <f>IF(Plantilla!$I$6="¡Perfecto!, Guarda el archivo y adjúntalo a tu interfaz de Nómina Electrónica",MID(Plantilla!$D$2,SEARCH("V",Plantilla!$D$2),10),"")</f>
        <v/>
      </c>
      <c r="C383">
        <f>Plantilla!C394</f>
        <v/>
      </c>
      <c r="D383">
        <f>IF($C383="OK",Plantilla!B394,"")</f>
        <v/>
      </c>
      <c r="E383">
        <f>IF($C383="OK",
   VLOOKUP(Plantilla!$E$4,'Tablas '!$AP$4:$AT$6,5,FALSE),
"")</f>
        <v/>
      </c>
      <c r="F383">
        <f>IF($C383="OK",TEXT(Plantilla!D394,"#"),"")</f>
        <v/>
      </c>
      <c r="G383">
        <f>IF($C383="OK",
   VLOOKUP(Plantilla!E394,'Tablas '!$B$4:$C$14,2,FALSE),
"")</f>
        <v/>
      </c>
      <c r="H383">
        <f>IF($C383="OK",TEXT(Plantilla!F394,"#"),"")</f>
        <v/>
      </c>
      <c r="I383">
        <f>IF($C383="OK",TEXT(Plantilla!G394,"#"),"")</f>
        <v/>
      </c>
      <c r="J383">
        <f>IF($C383="OK",TEXT(Plantilla!H394,"#"),"")</f>
        <v/>
      </c>
      <c r="K383">
        <f>IF($C383="OK",TEXT(Plantilla!I394,"#"),"")</f>
        <v/>
      </c>
      <c r="L383">
        <f>IF($C383="OK",TEXT(Plantilla!J394,"#"),"")</f>
        <v/>
      </c>
      <c r="M383">
        <f>IF($C383="OK",TEXT(Plantilla!K394,"#"),"")</f>
        <v/>
      </c>
      <c r="N383">
        <f>IF($C383="OK",
   CONCATENATE(YEAR(Plantilla!L394),"-",TEXT(MONTH(Plantilla!L394),"00"),"-",TEXT(DAY(Plantilla!L394),"00")),
"")</f>
        <v/>
      </c>
      <c r="O383">
        <f>IF($C383="OK",_xlfn.NUMBERVALUE(Plantilla!M394),"")</f>
        <v/>
      </c>
      <c r="P383">
        <f>IF($C383="OK",
   IF(Plantilla!N394&lt;&gt;"",
      CONCATENATE(YEAR(Plantilla!N394),"-",TEXT(MONTH(Plantilla!N394),"00"),"-",TEXT(DAY(Plantilla!N394),"00")),
   ""),
"")</f>
        <v/>
      </c>
      <c r="Q383">
        <f>IF($C383="OK",
   VLOOKUP(Plantilla!O394,'Tablas '!$E$4:$F$19,2,FALSE),
"")</f>
        <v/>
      </c>
      <c r="R383">
        <f>IF($C383="OK",
   VLOOKUP(Plantilla!P394,'Tablas '!$H$4:$I$5,2,FALSE),
"")</f>
        <v/>
      </c>
      <c r="S383">
        <f>IF($C383="OK",
   VLOOKUP(Plantilla!Q394,'Tablas '!$K$4:$L$8,2,FALSE),
"")</f>
        <v/>
      </c>
      <c r="T383">
        <f>IF($C383="OK",
   VLOOKUP(Plantilla!R394,'Tablas '!$AE$4:$AF$6,2,FALSE),
"")</f>
        <v/>
      </c>
      <c r="U383">
        <f>IF($C383="OK",
   VLOOKUP(Plantilla!S394,'Tablas '!$AE$4:$AF$6,2,FALSE),
"")</f>
        <v/>
      </c>
      <c r="V383">
        <f>IF($C383="OK",TEXT(Plantilla!T394,"#"),"")</f>
        <v/>
      </c>
      <c r="W383" s="84">
        <f>IF($C383="OK",
   VLOOKUP(Plantilla!U394,'Tablas '!$AM$4:$AN$1126,2,FALSE),
"")</f>
        <v/>
      </c>
      <c r="X383">
        <f>IF($C383="OK",TEXT(Plantilla!V394,"#"),"")</f>
        <v/>
      </c>
      <c r="Y383">
        <f>IF($C383="OK",
   CONCATENATE(YEAR(Plantilla!W394),"-",TEXT(MONTH(Plantilla!W394),"00"),"-",TEXT(DAY(Plantilla!W394),"00")),
"")</f>
        <v/>
      </c>
      <c r="Z383">
        <f>IF($C383="OK",
   CONCATENATE(YEAR(Plantilla!X394),"-",TEXT(MONTH(Plantilla!X394),"00"),"-",TEXT(DAY(Plantilla!X394),"00")),
"")</f>
        <v/>
      </c>
      <c r="AA383">
        <f>IF($C383="OK",
   TEXT(VLOOKUP(Plantilla!Y394,'Tablas '!$Q$4:$R$9,2,FALSE),"#"),
"")</f>
        <v/>
      </c>
      <c r="AB383">
        <f>IF($C383="OK",
   CONCATENATE(YEAR(Plantilla!Z394),"-",TEXT(MONTH(Plantilla!Z394),"00"),"-",TEXT(DAY(Plantilla!Z394),"00")),
"")</f>
        <v/>
      </c>
      <c r="AC383">
        <f>IF($C383="OK",
   TEXT(VLOOKUP(Plantilla!AA394,'Tablas '!$T$4:$U$13,2,FALSE),"#"),
"")</f>
        <v/>
      </c>
      <c r="AD383">
        <f>IF($C383="OK",TEXT(Plantilla!AB394,"#"),"")</f>
        <v/>
      </c>
      <c r="AE383">
        <f>IF($C383="OK",
   IF(Plantilla!AC394&lt;&gt;"",
      TEXT(VLOOKUP(Plantilla!AC394,'Tablas '!$W$4:$X$7,2,FALSE),"#"),
   ""),
"")</f>
        <v/>
      </c>
      <c r="AF383">
        <f>IF($C383="OK",TEXT(Plantilla!AD394,"#"),"")</f>
        <v/>
      </c>
      <c r="AG383" s="6">
        <f>IF($C383="OK",_xlfn.NUMBERVALUE(Plantilla!AE394),"")</f>
        <v/>
      </c>
      <c r="AH383" s="4">
        <f>IF($C383="OK",_xlfn.NUMBERVALUE(Plantilla!AF394),"")</f>
        <v/>
      </c>
      <c r="AI383" s="6">
        <f>IF($C383="OK",_xlfn.NUMBERVALUE(Plantilla!AG394),"")</f>
        <v/>
      </c>
      <c r="AJ383" s="6">
        <f>IF($C383="OK",_xlfn.NUMBERVALUE(Plantilla!AH394),"")</f>
        <v/>
      </c>
      <c r="AK383" s="6">
        <f>IF($C383="OK",_xlfn.NUMBERVALUE(Plantilla!AI394),"")</f>
        <v/>
      </c>
      <c r="AL383" s="6">
        <f>IF($C383="OK",_xlfn.NUMBERVALUE(Plantilla!AJ394),"")</f>
        <v/>
      </c>
      <c r="AM383" s="4">
        <f>IF($C383="OK",_xlfn.NUMBERVALUE(Plantilla!AK394),"")</f>
        <v/>
      </c>
      <c r="AN383" s="6">
        <f>IF($C383="OK",_xlfn.NUMBERVALUE(Plantilla!AL394),"")</f>
        <v/>
      </c>
      <c r="AO383" s="4">
        <f>IF($C383="OK",_xlfn.NUMBERVALUE(Plantilla!AM394),"")</f>
        <v/>
      </c>
      <c r="AP383" s="6">
        <f>IF($C383="OK",_xlfn.NUMBERVALUE(Plantilla!AN394),"")</f>
        <v/>
      </c>
      <c r="AQ383" s="4">
        <f>IF($C383="OK",_xlfn.NUMBERVALUE(Plantilla!AO394),"")</f>
        <v/>
      </c>
      <c r="AR383" s="6">
        <f>IF($C383="OK",_xlfn.NUMBERVALUE(Plantilla!AP394),"")</f>
        <v/>
      </c>
      <c r="AS383" s="4">
        <f>IF($C383="OK",_xlfn.NUMBERVALUE(Plantilla!AQ394),"")</f>
        <v/>
      </c>
      <c r="AT383" s="6">
        <f>IF($C383="OK",_xlfn.NUMBERVALUE(Plantilla!AR394),"")</f>
        <v/>
      </c>
      <c r="AU383" s="4">
        <f>IF($C383="OK",_xlfn.NUMBERVALUE(Plantilla!AS394),"")</f>
        <v/>
      </c>
      <c r="AV383" s="6">
        <f>IF($C383="OK",_xlfn.NUMBERVALUE(Plantilla!AT394),"")</f>
        <v/>
      </c>
      <c r="AW383" s="4">
        <f>IF($C383="OK",_xlfn.NUMBERVALUE(Plantilla!AU394),"")</f>
        <v/>
      </c>
      <c r="AX383" s="6">
        <f>IF($C383="OK",_xlfn.NUMBERVALUE(Plantilla!AV394),"")</f>
        <v/>
      </c>
      <c r="AY383" s="4">
        <f>IF($C383="OK",_xlfn.NUMBERVALUE(Plantilla!AW394),"")</f>
        <v/>
      </c>
      <c r="AZ383" s="6">
        <f>IF($C383="OK",_xlfn.NUMBERVALUE(Plantilla!AX394),"")</f>
        <v/>
      </c>
      <c r="BA383">
        <f>IF($C383="OK",_xlfn.NUMBERVALUE(Plantilla!AY394),"")</f>
        <v/>
      </c>
      <c r="BB383">
        <f>IF($C383="OK",_xlfn.NUMBERVALUE(Plantilla!AZ394),"")</f>
        <v/>
      </c>
      <c r="BC383" s="4">
        <f>IF($C383="OK",_xlfn.NUMBERVALUE(Plantilla!BA394),"")</f>
        <v/>
      </c>
      <c r="BD383" s="6">
        <f>IF($C383="OK",_xlfn.NUMBERVALUE(Plantilla!BB394),"")</f>
        <v/>
      </c>
      <c r="BE383" s="4">
        <f>IF($C383="OK",_xlfn.NUMBERVALUE(Plantilla!BC394),"")</f>
        <v/>
      </c>
      <c r="BF383" s="6">
        <f>IF($C383="OK",_xlfn.NUMBERVALUE(Plantilla!BD394),"")</f>
        <v/>
      </c>
      <c r="BG383" s="4">
        <f>IF($C383="OK",_xlfn.NUMBERVALUE(Plantilla!BE394),"")</f>
        <v/>
      </c>
      <c r="BH383" s="6">
        <f>IF($C383="OK",_xlfn.NUMBERVALUE(Plantilla!BF394),"")</f>
        <v/>
      </c>
      <c r="BI383" s="110">
        <f>IF($C383="OK",_xlfn.NUMBERVALUE(Plantilla!BG394),"")</f>
        <v/>
      </c>
      <c r="BJ383" s="6">
        <f>IF($C383="OK",_xlfn.NUMBERVALUE(Plantilla!BH394),"")</f>
        <v/>
      </c>
      <c r="BK383" s="109">
        <f>IF($C383="OK",_xlfn.NUMBERVALUE(Plantilla!BI394),"")</f>
        <v/>
      </c>
      <c r="BL383" s="6">
        <f>IF($C383="OK",
   IF(Plantilla!BJ394&lt;&gt;"",
      TEXT(VLOOKUP(Plantilla!BJ394,'Tablas '!$Z$4:$AA$6,2,FALSE),"#"),
   ""),
"")</f>
        <v/>
      </c>
      <c r="BM383" s="4">
        <f>IF($C383="OK",_xlfn.NUMBERVALUE(Plantilla!BK394),"")</f>
        <v/>
      </c>
      <c r="BN383" s="4">
        <f>IF($C383="OK",_xlfn.NUMBERVALUE(Plantilla!BL394),"")</f>
        <v/>
      </c>
      <c r="BO383" s="6">
        <f>IF($C383="OK",_xlfn.NUMBERVALUE(Plantilla!BM394),"")</f>
        <v/>
      </c>
      <c r="BP383" s="4">
        <f>IF($C383="OK",_xlfn.NUMBERVALUE(Plantilla!BN394),"")</f>
        <v/>
      </c>
      <c r="BQ383" s="6">
        <f>IF($C383="OK",_xlfn.NUMBERVALUE(Plantilla!BO394),"")</f>
        <v/>
      </c>
      <c r="BR383" s="4">
        <f>IF($C383="OK",_xlfn.NUMBERVALUE(Plantilla!BP394),"")</f>
        <v/>
      </c>
      <c r="BS383" s="6">
        <f>IF($C383="OK",_xlfn.NUMBERVALUE(Plantilla!BQ394),"")</f>
        <v/>
      </c>
      <c r="BT383" s="4">
        <f>IF($C383="OK",_xlfn.NUMBERVALUE(Plantilla!BR394),"")</f>
        <v/>
      </c>
      <c r="BU383" s="6">
        <f>IF($C383="OK",_xlfn.NUMBERVALUE(Plantilla!BS394),"")</f>
        <v/>
      </c>
      <c r="BV383" s="6">
        <f>IF($C383="OK",_xlfn.NUMBERVALUE(Plantilla!BT394),"")</f>
        <v/>
      </c>
      <c r="BW383" s="6">
        <f>IF($C383="OK",_xlfn.NUMBERVALUE(Plantilla!BU394),"")</f>
        <v/>
      </c>
      <c r="BX383" s="6">
        <f>IF($C383="OK",_xlfn.NUMBERVALUE(Plantilla!BV394),"")</f>
        <v/>
      </c>
      <c r="BY383" s="6">
        <f>IF($C383="OK",_xlfn.NUMBERVALUE(Plantilla!BW394),"")</f>
        <v/>
      </c>
      <c r="BZ383" s="6">
        <f>IF($C383="OK",_xlfn.NUMBERVALUE(Plantilla!BX394),"")</f>
        <v/>
      </c>
      <c r="CA383" s="6">
        <f>IF($C383="OK",_xlfn.NUMBERVALUE(Plantilla!BY394),"")</f>
        <v/>
      </c>
      <c r="CB383" s="6">
        <f>IF($C383="OK",_xlfn.NUMBERVALUE(Plantilla!BZ394),"")</f>
        <v/>
      </c>
      <c r="CC383" s="6">
        <f>IF($C383="OK",_xlfn.NUMBERVALUE(Plantilla!CA394),"")</f>
        <v/>
      </c>
      <c r="CD383" s="6">
        <f>IF($C383="OK",_xlfn.NUMBERVALUE(Plantilla!CB394),"")</f>
        <v/>
      </c>
      <c r="CE383" s="6">
        <f>IF($C383="OK",_xlfn.NUMBERVALUE(Plantilla!CC394),"")</f>
        <v/>
      </c>
      <c r="CF383" s="4">
        <f>IF($C383="OK",_xlfn.NUMBERVALUE(Plantilla!CD394),"")</f>
        <v/>
      </c>
      <c r="CG383" s="6">
        <f>IF($C383="OK",_xlfn.NUMBERVALUE(Plantilla!CE394),"")</f>
        <v/>
      </c>
      <c r="CH383" s="6">
        <f>IF($C383="OK",_xlfn.NUMBERVALUE(Plantilla!CF394),"")</f>
        <v/>
      </c>
      <c r="CI383" s="6">
        <f>IF($C383="OK",_xlfn.NUMBERVALUE(Plantilla!CG394),"")</f>
        <v/>
      </c>
      <c r="CJ383" s="6">
        <f>IF($C383="OK",_xlfn.NUMBERVALUE(Plantilla!CH394),"")</f>
        <v/>
      </c>
      <c r="CK383" s="6">
        <f>IF($C383="OK",_xlfn.NUMBERVALUE(Plantilla!CI394),"")</f>
        <v/>
      </c>
      <c r="CL383" s="6">
        <f>IF($C383="OK",_xlfn.NUMBERVALUE(Plantilla!CJ394),"")</f>
        <v/>
      </c>
      <c r="CM383">
        <f>IF($C383="OK",TEXT(Plantilla!CK394,"#"),"")</f>
        <v/>
      </c>
      <c r="CN383" s="6">
        <f>IF($C383="OK",_xlfn.NUMBERVALUE(Plantilla!CL394),"")</f>
        <v/>
      </c>
      <c r="CO383" s="6">
        <f>IF($C383="OK",_xlfn.NUMBERVALUE(Plantilla!CM394),"")</f>
        <v/>
      </c>
      <c r="CP383" s="110">
        <f>IF($C383="OK",_xlfn.NUMBERVALUE(Plantilla!CN394),"")</f>
        <v/>
      </c>
      <c r="CQ383" s="6">
        <f>IF($C383="OK",_xlfn.NUMBERVALUE(Plantilla!CO394),"")</f>
        <v/>
      </c>
      <c r="CR383" s="109">
        <f>IF($C383="OK",_xlfn.NUMBERVALUE(Plantilla!CP394),"")</f>
        <v/>
      </c>
      <c r="CS383" s="110">
        <f>IF($C383="OK",_xlfn.NUMBERVALUE(Plantilla!CQ394),"")</f>
        <v/>
      </c>
      <c r="CT383" s="6">
        <f>IF($C383="OK",_xlfn.NUMBERVALUE(Plantilla!CR394),"")</f>
        <v/>
      </c>
      <c r="CU383" s="109">
        <f>IF($C383="OK",_xlfn.NUMBERVALUE(Plantilla!CS394),"")</f>
        <v/>
      </c>
      <c r="CV383" s="110">
        <f>IF($C383="OK",_xlfn.NUMBERVALUE(Plantilla!CT394),"")</f>
        <v/>
      </c>
      <c r="CW383" s="6">
        <f>IF($C383="OK",_xlfn.NUMBERVALUE(Plantilla!CU394),"")</f>
        <v/>
      </c>
      <c r="CX383" s="82">
        <f>IF($C383="OK",_xlfn.NUMBERVALUE(Plantilla!CV394),"")</f>
        <v/>
      </c>
      <c r="CY383" s="6">
        <f>IF($C383="OK",_xlfn.NUMBERVALUE(Plantilla!CW394),"")</f>
        <v/>
      </c>
      <c r="CZ383" s="82">
        <f>IF($C383="OK",_xlfn.NUMBERVALUE(Plantilla!CX394),"")</f>
        <v/>
      </c>
      <c r="DA383" s="6">
        <f>IF($C383="OK",_xlfn.NUMBERVALUE(Plantilla!CY394),"")</f>
        <v/>
      </c>
      <c r="DB383" s="109">
        <f>IF($C383="OK",_xlfn.NUMBERVALUE(Plantilla!CZ394),"")</f>
        <v/>
      </c>
      <c r="DC383" s="6">
        <f>IF($C383="OK",_xlfn.NUMBERVALUE(Plantilla!DA394),"")</f>
        <v/>
      </c>
      <c r="DD383" s="6">
        <f>IF($C383="OK",TEXT(Plantilla!DB394,"#"),"")</f>
        <v/>
      </c>
      <c r="DE383" s="6">
        <f>IF($C383="OK",_xlfn.NUMBERVALUE(Plantilla!DC394),"")</f>
        <v/>
      </c>
      <c r="DF383" s="4">
        <f>IF($C383="OK",_xlfn.NUMBERVALUE(Plantilla!DD394),"")</f>
        <v/>
      </c>
      <c r="DG383" s="6">
        <f>IF($C383="OK",_xlfn.NUMBERVALUE(Plantilla!DE394),"")</f>
        <v/>
      </c>
      <c r="DH383" s="6">
        <f>IF($C383="OK",_xlfn.NUMBERVALUE(Plantilla!DF394),"")</f>
        <v/>
      </c>
      <c r="DI383" s="6">
        <f>IF($C383="OK",_xlfn.NUMBERVALUE(Plantilla!DG394),"")</f>
        <v/>
      </c>
      <c r="DJ383" s="6">
        <f>IF($C383="OK",_xlfn.NUMBERVALUE(Plantilla!DH394),"")</f>
        <v/>
      </c>
      <c r="DK383" s="6">
        <f>IF($C383="OK",_xlfn.NUMBERVALUE(Plantilla!DI394),"")</f>
        <v/>
      </c>
      <c r="DL383" s="6">
        <f>IF($C383="OK",_xlfn.NUMBERVALUE(Plantilla!DJ394),"")</f>
        <v/>
      </c>
      <c r="DM383" s="6">
        <f>IF($C383="OK",_xlfn.NUMBERVALUE(Plantilla!DK394),"")</f>
        <v/>
      </c>
      <c r="DN383" s="6">
        <f>IF($C383="OK",_xlfn.NUMBERVALUE(Plantilla!DL394),"")</f>
        <v/>
      </c>
      <c r="DO383" s="6">
        <f>IF($C383="OK",_xlfn.NUMBERVALUE(Plantilla!DM394),"")</f>
        <v/>
      </c>
      <c r="DP383" s="6">
        <f>IF($C383="OK",_xlfn.NUMBERVALUE(Plantilla!DN394),"")</f>
        <v/>
      </c>
      <c r="DQ383" s="6">
        <f>IF($C383="OK",_xlfn.NUMBERVALUE(Plantilla!DO394),"")</f>
        <v/>
      </c>
      <c r="DR383" s="6">
        <f>IF($C383="OK",_xlfn.NUMBERVALUE(Plantilla!DP394),"")</f>
        <v/>
      </c>
      <c r="DS383">
        <f>IF($C383="OK",TEXT(Plantilla!DR394,"#"),"")</f>
        <v/>
      </c>
      <c r="DT383" s="6" t="n"/>
    </row>
    <row r="384">
      <c r="A384">
        <f>IF(Plantilla!$I$6="¡Perfecto!, Guarda el archivo y adjúntalo a tu interfaz de Nómina Electrónica","OK","Error")</f>
        <v/>
      </c>
      <c r="B384">
        <f>IF(Plantilla!$I$6="¡Perfecto!, Guarda el archivo y adjúntalo a tu interfaz de Nómina Electrónica",MID(Plantilla!$D$2,SEARCH("V",Plantilla!$D$2),10),"")</f>
        <v/>
      </c>
      <c r="C384">
        <f>Plantilla!C395</f>
        <v/>
      </c>
      <c r="D384">
        <f>IF($C384="OK",Plantilla!B395,"")</f>
        <v/>
      </c>
      <c r="E384">
        <f>IF($C384="OK",
   VLOOKUP(Plantilla!$E$4,'Tablas '!$AP$4:$AT$6,5,FALSE),
"")</f>
        <v/>
      </c>
      <c r="F384">
        <f>IF($C384="OK",TEXT(Plantilla!D395,"#"),"")</f>
        <v/>
      </c>
      <c r="G384">
        <f>IF($C384="OK",
   VLOOKUP(Plantilla!E395,'Tablas '!$B$4:$C$14,2,FALSE),
"")</f>
        <v/>
      </c>
      <c r="H384">
        <f>IF($C384="OK",TEXT(Plantilla!F395,"#"),"")</f>
        <v/>
      </c>
      <c r="I384">
        <f>IF($C384="OK",TEXT(Plantilla!G395,"#"),"")</f>
        <v/>
      </c>
      <c r="J384">
        <f>IF($C384="OK",TEXT(Plantilla!H395,"#"),"")</f>
        <v/>
      </c>
      <c r="K384">
        <f>IF($C384="OK",TEXT(Plantilla!I395,"#"),"")</f>
        <v/>
      </c>
      <c r="L384">
        <f>IF($C384="OK",TEXT(Plantilla!J395,"#"),"")</f>
        <v/>
      </c>
      <c r="M384">
        <f>IF($C384="OK",TEXT(Plantilla!K395,"#"),"")</f>
        <v/>
      </c>
      <c r="N384">
        <f>IF($C384="OK",
   CONCATENATE(YEAR(Plantilla!L395),"-",TEXT(MONTH(Plantilla!L395),"00"),"-",TEXT(DAY(Plantilla!L395),"00")),
"")</f>
        <v/>
      </c>
      <c r="O384">
        <f>IF($C384="OK",_xlfn.NUMBERVALUE(Plantilla!M395),"")</f>
        <v/>
      </c>
      <c r="P384">
        <f>IF($C384="OK",
   IF(Plantilla!N395&lt;&gt;"",
      CONCATENATE(YEAR(Plantilla!N395),"-",TEXT(MONTH(Plantilla!N395),"00"),"-",TEXT(DAY(Plantilla!N395),"00")),
   ""),
"")</f>
        <v/>
      </c>
      <c r="Q384">
        <f>IF($C384="OK",
   VLOOKUP(Plantilla!O395,'Tablas '!$E$4:$F$19,2,FALSE),
"")</f>
        <v/>
      </c>
      <c r="R384">
        <f>IF($C384="OK",
   VLOOKUP(Plantilla!P395,'Tablas '!$H$4:$I$5,2,FALSE),
"")</f>
        <v/>
      </c>
      <c r="S384">
        <f>IF($C384="OK",
   VLOOKUP(Plantilla!Q395,'Tablas '!$K$4:$L$8,2,FALSE),
"")</f>
        <v/>
      </c>
      <c r="T384">
        <f>IF($C384="OK",
   VLOOKUP(Plantilla!R395,'Tablas '!$AE$4:$AF$6,2,FALSE),
"")</f>
        <v/>
      </c>
      <c r="U384">
        <f>IF($C384="OK",
   VLOOKUP(Plantilla!S395,'Tablas '!$AE$4:$AF$6,2,FALSE),
"")</f>
        <v/>
      </c>
      <c r="V384">
        <f>IF($C384="OK",TEXT(Plantilla!T395,"#"),"")</f>
        <v/>
      </c>
      <c r="W384" s="84">
        <f>IF($C384="OK",
   VLOOKUP(Plantilla!U395,'Tablas '!$AM$4:$AN$1126,2,FALSE),
"")</f>
        <v/>
      </c>
      <c r="X384">
        <f>IF($C384="OK",TEXT(Plantilla!V395,"#"),"")</f>
        <v/>
      </c>
      <c r="Y384">
        <f>IF($C384="OK",
   CONCATENATE(YEAR(Plantilla!W395),"-",TEXT(MONTH(Plantilla!W395),"00"),"-",TEXT(DAY(Plantilla!W395),"00")),
"")</f>
        <v/>
      </c>
      <c r="Z384">
        <f>IF($C384="OK",
   CONCATENATE(YEAR(Plantilla!X395),"-",TEXT(MONTH(Plantilla!X395),"00"),"-",TEXT(DAY(Plantilla!X395),"00")),
"")</f>
        <v/>
      </c>
      <c r="AA384">
        <f>IF($C384="OK",
   TEXT(VLOOKUP(Plantilla!Y395,'Tablas '!$Q$4:$R$9,2,FALSE),"#"),
"")</f>
        <v/>
      </c>
      <c r="AB384">
        <f>IF($C384="OK",
   CONCATENATE(YEAR(Plantilla!Z395),"-",TEXT(MONTH(Plantilla!Z395),"00"),"-",TEXT(DAY(Plantilla!Z395),"00")),
"")</f>
        <v/>
      </c>
      <c r="AC384">
        <f>IF($C384="OK",
   TEXT(VLOOKUP(Plantilla!AA395,'Tablas '!$T$4:$U$13,2,FALSE),"#"),
"")</f>
        <v/>
      </c>
      <c r="AD384">
        <f>IF($C384="OK",TEXT(Plantilla!AB395,"#"),"")</f>
        <v/>
      </c>
      <c r="AE384">
        <f>IF($C384="OK",
   IF(Plantilla!AC395&lt;&gt;"",
      TEXT(VLOOKUP(Plantilla!AC395,'Tablas '!$W$4:$X$7,2,FALSE),"#"),
   ""),
"")</f>
        <v/>
      </c>
      <c r="AF384">
        <f>IF($C384="OK",TEXT(Plantilla!AD395,"#"),"")</f>
        <v/>
      </c>
      <c r="AG384" s="6">
        <f>IF($C384="OK",_xlfn.NUMBERVALUE(Plantilla!AE395),"")</f>
        <v/>
      </c>
      <c r="AH384" s="4">
        <f>IF($C384="OK",_xlfn.NUMBERVALUE(Plantilla!AF395),"")</f>
        <v/>
      </c>
      <c r="AI384" s="6">
        <f>IF($C384="OK",_xlfn.NUMBERVALUE(Plantilla!AG395),"")</f>
        <v/>
      </c>
      <c r="AJ384" s="6">
        <f>IF($C384="OK",_xlfn.NUMBERVALUE(Plantilla!AH395),"")</f>
        <v/>
      </c>
      <c r="AK384" s="6">
        <f>IF($C384="OK",_xlfn.NUMBERVALUE(Plantilla!AI395),"")</f>
        <v/>
      </c>
      <c r="AL384" s="6">
        <f>IF($C384="OK",_xlfn.NUMBERVALUE(Plantilla!AJ395),"")</f>
        <v/>
      </c>
      <c r="AM384" s="4">
        <f>IF($C384="OK",_xlfn.NUMBERVALUE(Plantilla!AK395),"")</f>
        <v/>
      </c>
      <c r="AN384" s="6">
        <f>IF($C384="OK",_xlfn.NUMBERVALUE(Plantilla!AL395),"")</f>
        <v/>
      </c>
      <c r="AO384" s="4">
        <f>IF($C384="OK",_xlfn.NUMBERVALUE(Plantilla!AM395),"")</f>
        <v/>
      </c>
      <c r="AP384" s="6">
        <f>IF($C384="OK",_xlfn.NUMBERVALUE(Plantilla!AN395),"")</f>
        <v/>
      </c>
      <c r="AQ384" s="4">
        <f>IF($C384="OK",_xlfn.NUMBERVALUE(Plantilla!AO395),"")</f>
        <v/>
      </c>
      <c r="AR384" s="6">
        <f>IF($C384="OK",_xlfn.NUMBERVALUE(Plantilla!AP395),"")</f>
        <v/>
      </c>
      <c r="AS384" s="4">
        <f>IF($C384="OK",_xlfn.NUMBERVALUE(Plantilla!AQ395),"")</f>
        <v/>
      </c>
      <c r="AT384" s="6">
        <f>IF($C384="OK",_xlfn.NUMBERVALUE(Plantilla!AR395),"")</f>
        <v/>
      </c>
      <c r="AU384" s="4">
        <f>IF($C384="OK",_xlfn.NUMBERVALUE(Plantilla!AS395),"")</f>
        <v/>
      </c>
      <c r="AV384" s="6">
        <f>IF($C384="OK",_xlfn.NUMBERVALUE(Plantilla!AT395),"")</f>
        <v/>
      </c>
      <c r="AW384" s="4">
        <f>IF($C384="OK",_xlfn.NUMBERVALUE(Plantilla!AU395),"")</f>
        <v/>
      </c>
      <c r="AX384" s="6">
        <f>IF($C384="OK",_xlfn.NUMBERVALUE(Plantilla!AV395),"")</f>
        <v/>
      </c>
      <c r="AY384" s="4">
        <f>IF($C384="OK",_xlfn.NUMBERVALUE(Plantilla!AW395),"")</f>
        <v/>
      </c>
      <c r="AZ384" s="6">
        <f>IF($C384="OK",_xlfn.NUMBERVALUE(Plantilla!AX395),"")</f>
        <v/>
      </c>
      <c r="BA384">
        <f>IF($C384="OK",_xlfn.NUMBERVALUE(Plantilla!AY395),"")</f>
        <v/>
      </c>
      <c r="BB384">
        <f>IF($C384="OK",_xlfn.NUMBERVALUE(Plantilla!AZ395),"")</f>
        <v/>
      </c>
      <c r="BC384" s="4">
        <f>IF($C384="OK",_xlfn.NUMBERVALUE(Plantilla!BA395),"")</f>
        <v/>
      </c>
      <c r="BD384" s="6">
        <f>IF($C384="OK",_xlfn.NUMBERVALUE(Plantilla!BB395),"")</f>
        <v/>
      </c>
      <c r="BE384" s="4">
        <f>IF($C384="OK",_xlfn.NUMBERVALUE(Plantilla!BC395),"")</f>
        <v/>
      </c>
      <c r="BF384" s="6">
        <f>IF($C384="OK",_xlfn.NUMBERVALUE(Plantilla!BD395),"")</f>
        <v/>
      </c>
      <c r="BG384" s="4">
        <f>IF($C384="OK",_xlfn.NUMBERVALUE(Plantilla!BE395),"")</f>
        <v/>
      </c>
      <c r="BH384" s="6">
        <f>IF($C384="OK",_xlfn.NUMBERVALUE(Plantilla!BF395),"")</f>
        <v/>
      </c>
      <c r="BI384" s="110">
        <f>IF($C384="OK",_xlfn.NUMBERVALUE(Plantilla!BG395),"")</f>
        <v/>
      </c>
      <c r="BJ384" s="6">
        <f>IF($C384="OK",_xlfn.NUMBERVALUE(Plantilla!BH395),"")</f>
        <v/>
      </c>
      <c r="BK384" s="109">
        <f>IF($C384="OK",_xlfn.NUMBERVALUE(Plantilla!BI395),"")</f>
        <v/>
      </c>
      <c r="BL384" s="6">
        <f>IF($C384="OK",
   IF(Plantilla!BJ395&lt;&gt;"",
      TEXT(VLOOKUP(Plantilla!BJ395,'Tablas '!$Z$4:$AA$6,2,FALSE),"#"),
   ""),
"")</f>
        <v/>
      </c>
      <c r="BM384" s="4">
        <f>IF($C384="OK",_xlfn.NUMBERVALUE(Plantilla!BK395),"")</f>
        <v/>
      </c>
      <c r="BN384" s="4">
        <f>IF($C384="OK",_xlfn.NUMBERVALUE(Plantilla!BL395),"")</f>
        <v/>
      </c>
      <c r="BO384" s="6">
        <f>IF($C384="OK",_xlfn.NUMBERVALUE(Plantilla!BM395),"")</f>
        <v/>
      </c>
      <c r="BP384" s="4">
        <f>IF($C384="OK",_xlfn.NUMBERVALUE(Plantilla!BN395),"")</f>
        <v/>
      </c>
      <c r="BQ384" s="6">
        <f>IF($C384="OK",_xlfn.NUMBERVALUE(Plantilla!BO395),"")</f>
        <v/>
      </c>
      <c r="BR384" s="4">
        <f>IF($C384="OK",_xlfn.NUMBERVALUE(Plantilla!BP395),"")</f>
        <v/>
      </c>
      <c r="BS384" s="6">
        <f>IF($C384="OK",_xlfn.NUMBERVALUE(Plantilla!BQ395),"")</f>
        <v/>
      </c>
      <c r="BT384" s="4">
        <f>IF($C384="OK",_xlfn.NUMBERVALUE(Plantilla!BR395),"")</f>
        <v/>
      </c>
      <c r="BU384" s="6">
        <f>IF($C384="OK",_xlfn.NUMBERVALUE(Plantilla!BS395),"")</f>
        <v/>
      </c>
      <c r="BV384" s="6">
        <f>IF($C384="OK",_xlfn.NUMBERVALUE(Plantilla!BT395),"")</f>
        <v/>
      </c>
      <c r="BW384" s="6">
        <f>IF($C384="OK",_xlfn.NUMBERVALUE(Plantilla!BU395),"")</f>
        <v/>
      </c>
      <c r="BX384" s="6">
        <f>IF($C384="OK",_xlfn.NUMBERVALUE(Plantilla!BV395),"")</f>
        <v/>
      </c>
      <c r="BY384" s="6">
        <f>IF($C384="OK",_xlfn.NUMBERVALUE(Plantilla!BW395),"")</f>
        <v/>
      </c>
      <c r="BZ384" s="6">
        <f>IF($C384="OK",_xlfn.NUMBERVALUE(Plantilla!BX395),"")</f>
        <v/>
      </c>
      <c r="CA384" s="6">
        <f>IF($C384="OK",_xlfn.NUMBERVALUE(Plantilla!BY395),"")</f>
        <v/>
      </c>
      <c r="CB384" s="6">
        <f>IF($C384="OK",_xlfn.NUMBERVALUE(Plantilla!BZ395),"")</f>
        <v/>
      </c>
      <c r="CC384" s="6">
        <f>IF($C384="OK",_xlfn.NUMBERVALUE(Plantilla!CA395),"")</f>
        <v/>
      </c>
      <c r="CD384" s="6">
        <f>IF($C384="OK",_xlfn.NUMBERVALUE(Plantilla!CB395),"")</f>
        <v/>
      </c>
      <c r="CE384" s="6">
        <f>IF($C384="OK",_xlfn.NUMBERVALUE(Plantilla!CC395),"")</f>
        <v/>
      </c>
      <c r="CF384" s="4">
        <f>IF($C384="OK",_xlfn.NUMBERVALUE(Plantilla!CD395),"")</f>
        <v/>
      </c>
      <c r="CG384" s="6">
        <f>IF($C384="OK",_xlfn.NUMBERVALUE(Plantilla!CE395),"")</f>
        <v/>
      </c>
      <c r="CH384" s="6">
        <f>IF($C384="OK",_xlfn.NUMBERVALUE(Plantilla!CF395),"")</f>
        <v/>
      </c>
      <c r="CI384" s="6">
        <f>IF($C384="OK",_xlfn.NUMBERVALUE(Plantilla!CG395),"")</f>
        <v/>
      </c>
      <c r="CJ384" s="6">
        <f>IF($C384="OK",_xlfn.NUMBERVALUE(Plantilla!CH395),"")</f>
        <v/>
      </c>
      <c r="CK384" s="6">
        <f>IF($C384="OK",_xlfn.NUMBERVALUE(Plantilla!CI395),"")</f>
        <v/>
      </c>
      <c r="CL384" s="6">
        <f>IF($C384="OK",_xlfn.NUMBERVALUE(Plantilla!CJ395),"")</f>
        <v/>
      </c>
      <c r="CM384">
        <f>IF($C384="OK",TEXT(Plantilla!CK395,"#"),"")</f>
        <v/>
      </c>
      <c r="CN384" s="6">
        <f>IF($C384="OK",_xlfn.NUMBERVALUE(Plantilla!CL395),"")</f>
        <v/>
      </c>
      <c r="CO384" s="6">
        <f>IF($C384="OK",_xlfn.NUMBERVALUE(Plantilla!CM395),"")</f>
        <v/>
      </c>
      <c r="CP384" s="110">
        <f>IF($C384="OK",_xlfn.NUMBERVALUE(Plantilla!CN395),"")</f>
        <v/>
      </c>
      <c r="CQ384" s="6">
        <f>IF($C384="OK",_xlfn.NUMBERVALUE(Plantilla!CO395),"")</f>
        <v/>
      </c>
      <c r="CR384" s="109">
        <f>IF($C384="OK",_xlfn.NUMBERVALUE(Plantilla!CP395),"")</f>
        <v/>
      </c>
      <c r="CS384" s="110">
        <f>IF($C384="OK",_xlfn.NUMBERVALUE(Plantilla!CQ395),"")</f>
        <v/>
      </c>
      <c r="CT384" s="6">
        <f>IF($C384="OK",_xlfn.NUMBERVALUE(Plantilla!CR395),"")</f>
        <v/>
      </c>
      <c r="CU384" s="109">
        <f>IF($C384="OK",_xlfn.NUMBERVALUE(Plantilla!CS395),"")</f>
        <v/>
      </c>
      <c r="CV384" s="110">
        <f>IF($C384="OK",_xlfn.NUMBERVALUE(Plantilla!CT395),"")</f>
        <v/>
      </c>
      <c r="CW384" s="6">
        <f>IF($C384="OK",_xlfn.NUMBERVALUE(Plantilla!CU395),"")</f>
        <v/>
      </c>
      <c r="CX384" s="82">
        <f>IF($C384="OK",_xlfn.NUMBERVALUE(Plantilla!CV395),"")</f>
        <v/>
      </c>
      <c r="CY384" s="6">
        <f>IF($C384="OK",_xlfn.NUMBERVALUE(Plantilla!CW395),"")</f>
        <v/>
      </c>
      <c r="CZ384" s="82">
        <f>IF($C384="OK",_xlfn.NUMBERVALUE(Plantilla!CX395),"")</f>
        <v/>
      </c>
      <c r="DA384" s="6">
        <f>IF($C384="OK",_xlfn.NUMBERVALUE(Plantilla!CY395),"")</f>
        <v/>
      </c>
      <c r="DB384" s="109">
        <f>IF($C384="OK",_xlfn.NUMBERVALUE(Plantilla!CZ395),"")</f>
        <v/>
      </c>
      <c r="DC384" s="6">
        <f>IF($C384="OK",_xlfn.NUMBERVALUE(Plantilla!DA395),"")</f>
        <v/>
      </c>
      <c r="DD384" s="6">
        <f>IF($C384="OK",TEXT(Plantilla!DB395,"#"),"")</f>
        <v/>
      </c>
      <c r="DE384" s="6">
        <f>IF($C384="OK",_xlfn.NUMBERVALUE(Plantilla!DC395),"")</f>
        <v/>
      </c>
      <c r="DF384" s="4">
        <f>IF($C384="OK",_xlfn.NUMBERVALUE(Plantilla!DD395),"")</f>
        <v/>
      </c>
      <c r="DG384" s="6">
        <f>IF($C384="OK",_xlfn.NUMBERVALUE(Plantilla!DE395),"")</f>
        <v/>
      </c>
      <c r="DH384" s="6">
        <f>IF($C384="OK",_xlfn.NUMBERVALUE(Plantilla!DF395),"")</f>
        <v/>
      </c>
      <c r="DI384" s="6">
        <f>IF($C384="OK",_xlfn.NUMBERVALUE(Plantilla!DG395),"")</f>
        <v/>
      </c>
      <c r="DJ384" s="6">
        <f>IF($C384="OK",_xlfn.NUMBERVALUE(Plantilla!DH395),"")</f>
        <v/>
      </c>
      <c r="DK384" s="6">
        <f>IF($C384="OK",_xlfn.NUMBERVALUE(Plantilla!DI395),"")</f>
        <v/>
      </c>
      <c r="DL384" s="6">
        <f>IF($C384="OK",_xlfn.NUMBERVALUE(Plantilla!DJ395),"")</f>
        <v/>
      </c>
      <c r="DM384" s="6">
        <f>IF($C384="OK",_xlfn.NUMBERVALUE(Plantilla!DK395),"")</f>
        <v/>
      </c>
      <c r="DN384" s="6">
        <f>IF($C384="OK",_xlfn.NUMBERVALUE(Plantilla!DL395),"")</f>
        <v/>
      </c>
      <c r="DO384" s="6">
        <f>IF($C384="OK",_xlfn.NUMBERVALUE(Plantilla!DM395),"")</f>
        <v/>
      </c>
      <c r="DP384" s="6">
        <f>IF($C384="OK",_xlfn.NUMBERVALUE(Plantilla!DN395),"")</f>
        <v/>
      </c>
      <c r="DQ384" s="6">
        <f>IF($C384="OK",_xlfn.NUMBERVALUE(Plantilla!DO395),"")</f>
        <v/>
      </c>
      <c r="DR384" s="6">
        <f>IF($C384="OK",_xlfn.NUMBERVALUE(Plantilla!DP395),"")</f>
        <v/>
      </c>
      <c r="DS384">
        <f>IF($C384="OK",TEXT(Plantilla!DR395,"#"),"")</f>
        <v/>
      </c>
      <c r="DT384" s="6" t="n"/>
    </row>
    <row r="385">
      <c r="A385">
        <f>IF(Plantilla!$I$6="¡Perfecto!, Guarda el archivo y adjúntalo a tu interfaz de Nómina Electrónica","OK","Error")</f>
        <v/>
      </c>
      <c r="B385">
        <f>IF(Plantilla!$I$6="¡Perfecto!, Guarda el archivo y adjúntalo a tu interfaz de Nómina Electrónica",MID(Plantilla!$D$2,SEARCH("V",Plantilla!$D$2),10),"")</f>
        <v/>
      </c>
      <c r="C385">
        <f>Plantilla!C396</f>
        <v/>
      </c>
      <c r="D385">
        <f>IF($C385="OK",Plantilla!B396,"")</f>
        <v/>
      </c>
      <c r="E385">
        <f>IF($C385="OK",
   VLOOKUP(Plantilla!$E$4,'Tablas '!$AP$4:$AT$6,5,FALSE),
"")</f>
        <v/>
      </c>
      <c r="F385">
        <f>IF($C385="OK",TEXT(Plantilla!D396,"#"),"")</f>
        <v/>
      </c>
      <c r="G385">
        <f>IF($C385="OK",
   VLOOKUP(Plantilla!E396,'Tablas '!$B$4:$C$14,2,FALSE),
"")</f>
        <v/>
      </c>
      <c r="H385">
        <f>IF($C385="OK",TEXT(Plantilla!F396,"#"),"")</f>
        <v/>
      </c>
      <c r="I385">
        <f>IF($C385="OK",TEXT(Plantilla!G396,"#"),"")</f>
        <v/>
      </c>
      <c r="J385">
        <f>IF($C385="OK",TEXT(Plantilla!H396,"#"),"")</f>
        <v/>
      </c>
      <c r="K385">
        <f>IF($C385="OK",TEXT(Plantilla!I396,"#"),"")</f>
        <v/>
      </c>
      <c r="L385">
        <f>IF($C385="OK",TEXT(Plantilla!J396,"#"),"")</f>
        <v/>
      </c>
      <c r="M385">
        <f>IF($C385="OK",TEXT(Plantilla!K396,"#"),"")</f>
        <v/>
      </c>
      <c r="N385">
        <f>IF($C385="OK",
   CONCATENATE(YEAR(Plantilla!L396),"-",TEXT(MONTH(Plantilla!L396),"00"),"-",TEXT(DAY(Plantilla!L396),"00")),
"")</f>
        <v/>
      </c>
      <c r="O385">
        <f>IF($C385="OK",_xlfn.NUMBERVALUE(Plantilla!M396),"")</f>
        <v/>
      </c>
      <c r="P385">
        <f>IF($C385="OK",
   IF(Plantilla!N396&lt;&gt;"",
      CONCATENATE(YEAR(Plantilla!N396),"-",TEXT(MONTH(Plantilla!N396),"00"),"-",TEXT(DAY(Plantilla!N396),"00")),
   ""),
"")</f>
        <v/>
      </c>
      <c r="Q385">
        <f>IF($C385="OK",
   VLOOKUP(Plantilla!O396,'Tablas '!$E$4:$F$19,2,FALSE),
"")</f>
        <v/>
      </c>
      <c r="R385">
        <f>IF($C385="OK",
   VLOOKUP(Plantilla!P396,'Tablas '!$H$4:$I$5,2,FALSE),
"")</f>
        <v/>
      </c>
      <c r="S385">
        <f>IF($C385="OK",
   VLOOKUP(Plantilla!Q396,'Tablas '!$K$4:$L$8,2,FALSE),
"")</f>
        <v/>
      </c>
      <c r="T385">
        <f>IF($C385="OK",
   VLOOKUP(Plantilla!R396,'Tablas '!$AE$4:$AF$6,2,FALSE),
"")</f>
        <v/>
      </c>
      <c r="U385">
        <f>IF($C385="OK",
   VLOOKUP(Plantilla!S396,'Tablas '!$AE$4:$AF$6,2,FALSE),
"")</f>
        <v/>
      </c>
      <c r="V385">
        <f>IF($C385="OK",TEXT(Plantilla!T396,"#"),"")</f>
        <v/>
      </c>
      <c r="W385" s="84">
        <f>IF($C385="OK",
   VLOOKUP(Plantilla!U396,'Tablas '!$AM$4:$AN$1126,2,FALSE),
"")</f>
        <v/>
      </c>
      <c r="X385">
        <f>IF($C385="OK",TEXT(Plantilla!V396,"#"),"")</f>
        <v/>
      </c>
      <c r="Y385">
        <f>IF($C385="OK",
   CONCATENATE(YEAR(Plantilla!W396),"-",TEXT(MONTH(Plantilla!W396),"00"),"-",TEXT(DAY(Plantilla!W396),"00")),
"")</f>
        <v/>
      </c>
      <c r="Z385">
        <f>IF($C385="OK",
   CONCATENATE(YEAR(Plantilla!X396),"-",TEXT(MONTH(Plantilla!X396),"00"),"-",TEXT(DAY(Plantilla!X396),"00")),
"")</f>
        <v/>
      </c>
      <c r="AA385">
        <f>IF($C385="OK",
   TEXT(VLOOKUP(Plantilla!Y396,'Tablas '!$Q$4:$R$9,2,FALSE),"#"),
"")</f>
        <v/>
      </c>
      <c r="AB385">
        <f>IF($C385="OK",
   CONCATENATE(YEAR(Plantilla!Z396),"-",TEXT(MONTH(Plantilla!Z396),"00"),"-",TEXT(DAY(Plantilla!Z396),"00")),
"")</f>
        <v/>
      </c>
      <c r="AC385">
        <f>IF($C385="OK",
   TEXT(VLOOKUP(Plantilla!AA396,'Tablas '!$T$4:$U$13,2,FALSE),"#"),
"")</f>
        <v/>
      </c>
      <c r="AD385">
        <f>IF($C385="OK",TEXT(Plantilla!AB396,"#"),"")</f>
        <v/>
      </c>
      <c r="AE385">
        <f>IF($C385="OK",
   IF(Plantilla!AC396&lt;&gt;"",
      TEXT(VLOOKUP(Plantilla!AC396,'Tablas '!$W$4:$X$7,2,FALSE),"#"),
   ""),
"")</f>
        <v/>
      </c>
      <c r="AF385">
        <f>IF($C385="OK",TEXT(Plantilla!AD396,"#"),"")</f>
        <v/>
      </c>
      <c r="AG385" s="6">
        <f>IF($C385="OK",_xlfn.NUMBERVALUE(Plantilla!AE396),"")</f>
        <v/>
      </c>
      <c r="AH385" s="4">
        <f>IF($C385="OK",_xlfn.NUMBERVALUE(Plantilla!AF396),"")</f>
        <v/>
      </c>
      <c r="AI385" s="6">
        <f>IF($C385="OK",_xlfn.NUMBERVALUE(Plantilla!AG396),"")</f>
        <v/>
      </c>
      <c r="AJ385" s="6">
        <f>IF($C385="OK",_xlfn.NUMBERVALUE(Plantilla!AH396),"")</f>
        <v/>
      </c>
      <c r="AK385" s="6">
        <f>IF($C385="OK",_xlfn.NUMBERVALUE(Plantilla!AI396),"")</f>
        <v/>
      </c>
      <c r="AL385" s="6">
        <f>IF($C385="OK",_xlfn.NUMBERVALUE(Plantilla!AJ396),"")</f>
        <v/>
      </c>
      <c r="AM385" s="4">
        <f>IF($C385="OK",_xlfn.NUMBERVALUE(Plantilla!AK396),"")</f>
        <v/>
      </c>
      <c r="AN385" s="6">
        <f>IF($C385="OK",_xlfn.NUMBERVALUE(Plantilla!AL396),"")</f>
        <v/>
      </c>
      <c r="AO385" s="4">
        <f>IF($C385="OK",_xlfn.NUMBERVALUE(Plantilla!AM396),"")</f>
        <v/>
      </c>
      <c r="AP385" s="6">
        <f>IF($C385="OK",_xlfn.NUMBERVALUE(Plantilla!AN396),"")</f>
        <v/>
      </c>
      <c r="AQ385" s="4">
        <f>IF($C385="OK",_xlfn.NUMBERVALUE(Plantilla!AO396),"")</f>
        <v/>
      </c>
      <c r="AR385" s="6">
        <f>IF($C385="OK",_xlfn.NUMBERVALUE(Plantilla!AP396),"")</f>
        <v/>
      </c>
      <c r="AS385" s="4">
        <f>IF($C385="OK",_xlfn.NUMBERVALUE(Plantilla!AQ396),"")</f>
        <v/>
      </c>
      <c r="AT385" s="6">
        <f>IF($C385="OK",_xlfn.NUMBERVALUE(Plantilla!AR396),"")</f>
        <v/>
      </c>
      <c r="AU385" s="4">
        <f>IF($C385="OK",_xlfn.NUMBERVALUE(Plantilla!AS396),"")</f>
        <v/>
      </c>
      <c r="AV385" s="6">
        <f>IF($C385="OK",_xlfn.NUMBERVALUE(Plantilla!AT396),"")</f>
        <v/>
      </c>
      <c r="AW385" s="4">
        <f>IF($C385="OK",_xlfn.NUMBERVALUE(Plantilla!AU396),"")</f>
        <v/>
      </c>
      <c r="AX385" s="6">
        <f>IF($C385="OK",_xlfn.NUMBERVALUE(Plantilla!AV396),"")</f>
        <v/>
      </c>
      <c r="AY385" s="4">
        <f>IF($C385="OK",_xlfn.NUMBERVALUE(Plantilla!AW396),"")</f>
        <v/>
      </c>
      <c r="AZ385" s="6">
        <f>IF($C385="OK",_xlfn.NUMBERVALUE(Plantilla!AX396),"")</f>
        <v/>
      </c>
      <c r="BA385">
        <f>IF($C385="OK",_xlfn.NUMBERVALUE(Plantilla!AY396),"")</f>
        <v/>
      </c>
      <c r="BB385">
        <f>IF($C385="OK",_xlfn.NUMBERVALUE(Plantilla!AZ396),"")</f>
        <v/>
      </c>
      <c r="BC385" s="4">
        <f>IF($C385="OK",_xlfn.NUMBERVALUE(Plantilla!BA396),"")</f>
        <v/>
      </c>
      <c r="BD385" s="6">
        <f>IF($C385="OK",_xlfn.NUMBERVALUE(Plantilla!BB396),"")</f>
        <v/>
      </c>
      <c r="BE385" s="4">
        <f>IF($C385="OK",_xlfn.NUMBERVALUE(Plantilla!BC396),"")</f>
        <v/>
      </c>
      <c r="BF385" s="6">
        <f>IF($C385="OK",_xlfn.NUMBERVALUE(Plantilla!BD396),"")</f>
        <v/>
      </c>
      <c r="BG385" s="4">
        <f>IF($C385="OK",_xlfn.NUMBERVALUE(Plantilla!BE396),"")</f>
        <v/>
      </c>
      <c r="BH385" s="6">
        <f>IF($C385="OK",_xlfn.NUMBERVALUE(Plantilla!BF396),"")</f>
        <v/>
      </c>
      <c r="BI385" s="110">
        <f>IF($C385="OK",_xlfn.NUMBERVALUE(Plantilla!BG396),"")</f>
        <v/>
      </c>
      <c r="BJ385" s="6">
        <f>IF($C385="OK",_xlfn.NUMBERVALUE(Plantilla!BH396),"")</f>
        <v/>
      </c>
      <c r="BK385" s="109">
        <f>IF($C385="OK",_xlfn.NUMBERVALUE(Plantilla!BI396),"")</f>
        <v/>
      </c>
      <c r="BL385" s="6">
        <f>IF($C385="OK",
   IF(Plantilla!BJ396&lt;&gt;"",
      TEXT(VLOOKUP(Plantilla!BJ396,'Tablas '!$Z$4:$AA$6,2,FALSE),"#"),
   ""),
"")</f>
        <v/>
      </c>
      <c r="BM385" s="4">
        <f>IF($C385="OK",_xlfn.NUMBERVALUE(Plantilla!BK396),"")</f>
        <v/>
      </c>
      <c r="BN385" s="4">
        <f>IF($C385="OK",_xlfn.NUMBERVALUE(Plantilla!BL396),"")</f>
        <v/>
      </c>
      <c r="BO385" s="6">
        <f>IF($C385="OK",_xlfn.NUMBERVALUE(Plantilla!BM396),"")</f>
        <v/>
      </c>
      <c r="BP385" s="4">
        <f>IF($C385="OK",_xlfn.NUMBERVALUE(Plantilla!BN396),"")</f>
        <v/>
      </c>
      <c r="BQ385" s="6">
        <f>IF($C385="OK",_xlfn.NUMBERVALUE(Plantilla!BO396),"")</f>
        <v/>
      </c>
      <c r="BR385" s="4">
        <f>IF($C385="OK",_xlfn.NUMBERVALUE(Plantilla!BP396),"")</f>
        <v/>
      </c>
      <c r="BS385" s="6">
        <f>IF($C385="OK",_xlfn.NUMBERVALUE(Plantilla!BQ396),"")</f>
        <v/>
      </c>
      <c r="BT385" s="4">
        <f>IF($C385="OK",_xlfn.NUMBERVALUE(Plantilla!BR396),"")</f>
        <v/>
      </c>
      <c r="BU385" s="6">
        <f>IF($C385="OK",_xlfn.NUMBERVALUE(Plantilla!BS396),"")</f>
        <v/>
      </c>
      <c r="BV385" s="6">
        <f>IF($C385="OK",_xlfn.NUMBERVALUE(Plantilla!BT396),"")</f>
        <v/>
      </c>
      <c r="BW385" s="6">
        <f>IF($C385="OK",_xlfn.NUMBERVALUE(Plantilla!BU396),"")</f>
        <v/>
      </c>
      <c r="BX385" s="6">
        <f>IF($C385="OK",_xlfn.NUMBERVALUE(Plantilla!BV396),"")</f>
        <v/>
      </c>
      <c r="BY385" s="6">
        <f>IF($C385="OK",_xlfn.NUMBERVALUE(Plantilla!BW396),"")</f>
        <v/>
      </c>
      <c r="BZ385" s="6">
        <f>IF($C385="OK",_xlfn.NUMBERVALUE(Plantilla!BX396),"")</f>
        <v/>
      </c>
      <c r="CA385" s="6">
        <f>IF($C385="OK",_xlfn.NUMBERVALUE(Plantilla!BY396),"")</f>
        <v/>
      </c>
      <c r="CB385" s="6">
        <f>IF($C385="OK",_xlfn.NUMBERVALUE(Plantilla!BZ396),"")</f>
        <v/>
      </c>
      <c r="CC385" s="6">
        <f>IF($C385="OK",_xlfn.NUMBERVALUE(Plantilla!CA396),"")</f>
        <v/>
      </c>
      <c r="CD385" s="6">
        <f>IF($C385="OK",_xlfn.NUMBERVALUE(Plantilla!CB396),"")</f>
        <v/>
      </c>
      <c r="CE385" s="6">
        <f>IF($C385="OK",_xlfn.NUMBERVALUE(Plantilla!CC396),"")</f>
        <v/>
      </c>
      <c r="CF385" s="4">
        <f>IF($C385="OK",_xlfn.NUMBERVALUE(Plantilla!CD396),"")</f>
        <v/>
      </c>
      <c r="CG385" s="6">
        <f>IF($C385="OK",_xlfn.NUMBERVALUE(Plantilla!CE396),"")</f>
        <v/>
      </c>
      <c r="CH385" s="6">
        <f>IF($C385="OK",_xlfn.NUMBERVALUE(Plantilla!CF396),"")</f>
        <v/>
      </c>
      <c r="CI385" s="6">
        <f>IF($C385="OK",_xlfn.NUMBERVALUE(Plantilla!CG396),"")</f>
        <v/>
      </c>
      <c r="CJ385" s="6">
        <f>IF($C385="OK",_xlfn.NUMBERVALUE(Plantilla!CH396),"")</f>
        <v/>
      </c>
      <c r="CK385" s="6">
        <f>IF($C385="OK",_xlfn.NUMBERVALUE(Plantilla!CI396),"")</f>
        <v/>
      </c>
      <c r="CL385" s="6">
        <f>IF($C385="OK",_xlfn.NUMBERVALUE(Plantilla!CJ396),"")</f>
        <v/>
      </c>
      <c r="CM385">
        <f>IF($C385="OK",TEXT(Plantilla!CK396,"#"),"")</f>
        <v/>
      </c>
      <c r="CN385" s="6">
        <f>IF($C385="OK",_xlfn.NUMBERVALUE(Plantilla!CL396),"")</f>
        <v/>
      </c>
      <c r="CO385" s="6">
        <f>IF($C385="OK",_xlfn.NUMBERVALUE(Plantilla!CM396),"")</f>
        <v/>
      </c>
      <c r="CP385" s="110">
        <f>IF($C385="OK",_xlfn.NUMBERVALUE(Plantilla!CN396),"")</f>
        <v/>
      </c>
      <c r="CQ385" s="6">
        <f>IF($C385="OK",_xlfn.NUMBERVALUE(Plantilla!CO396),"")</f>
        <v/>
      </c>
      <c r="CR385" s="109">
        <f>IF($C385="OK",_xlfn.NUMBERVALUE(Plantilla!CP396),"")</f>
        <v/>
      </c>
      <c r="CS385" s="110">
        <f>IF($C385="OK",_xlfn.NUMBERVALUE(Plantilla!CQ396),"")</f>
        <v/>
      </c>
      <c r="CT385" s="6">
        <f>IF($C385="OK",_xlfn.NUMBERVALUE(Plantilla!CR396),"")</f>
        <v/>
      </c>
      <c r="CU385" s="109">
        <f>IF($C385="OK",_xlfn.NUMBERVALUE(Plantilla!CS396),"")</f>
        <v/>
      </c>
      <c r="CV385" s="110">
        <f>IF($C385="OK",_xlfn.NUMBERVALUE(Plantilla!CT396),"")</f>
        <v/>
      </c>
      <c r="CW385" s="6">
        <f>IF($C385="OK",_xlfn.NUMBERVALUE(Plantilla!CU396),"")</f>
        <v/>
      </c>
      <c r="CX385" s="82">
        <f>IF($C385="OK",_xlfn.NUMBERVALUE(Plantilla!CV396),"")</f>
        <v/>
      </c>
      <c r="CY385" s="6">
        <f>IF($C385="OK",_xlfn.NUMBERVALUE(Plantilla!CW396),"")</f>
        <v/>
      </c>
      <c r="CZ385" s="82">
        <f>IF($C385="OK",_xlfn.NUMBERVALUE(Plantilla!CX396),"")</f>
        <v/>
      </c>
      <c r="DA385" s="6">
        <f>IF($C385="OK",_xlfn.NUMBERVALUE(Plantilla!CY396),"")</f>
        <v/>
      </c>
      <c r="DB385" s="109">
        <f>IF($C385="OK",_xlfn.NUMBERVALUE(Plantilla!CZ396),"")</f>
        <v/>
      </c>
      <c r="DC385" s="6">
        <f>IF($C385="OK",_xlfn.NUMBERVALUE(Plantilla!DA396),"")</f>
        <v/>
      </c>
      <c r="DD385" s="6">
        <f>IF($C385="OK",TEXT(Plantilla!DB396,"#"),"")</f>
        <v/>
      </c>
      <c r="DE385" s="6">
        <f>IF($C385="OK",_xlfn.NUMBERVALUE(Plantilla!DC396),"")</f>
        <v/>
      </c>
      <c r="DF385" s="4">
        <f>IF($C385="OK",_xlfn.NUMBERVALUE(Plantilla!DD396),"")</f>
        <v/>
      </c>
      <c r="DG385" s="6">
        <f>IF($C385="OK",_xlfn.NUMBERVALUE(Plantilla!DE396),"")</f>
        <v/>
      </c>
      <c r="DH385" s="6">
        <f>IF($C385="OK",_xlfn.NUMBERVALUE(Plantilla!DF396),"")</f>
        <v/>
      </c>
      <c r="DI385" s="6">
        <f>IF($C385="OK",_xlfn.NUMBERVALUE(Plantilla!DG396),"")</f>
        <v/>
      </c>
      <c r="DJ385" s="6">
        <f>IF($C385="OK",_xlfn.NUMBERVALUE(Plantilla!DH396),"")</f>
        <v/>
      </c>
      <c r="DK385" s="6">
        <f>IF($C385="OK",_xlfn.NUMBERVALUE(Plantilla!DI396),"")</f>
        <v/>
      </c>
      <c r="DL385" s="6">
        <f>IF($C385="OK",_xlfn.NUMBERVALUE(Plantilla!DJ396),"")</f>
        <v/>
      </c>
      <c r="DM385" s="6">
        <f>IF($C385="OK",_xlfn.NUMBERVALUE(Plantilla!DK396),"")</f>
        <v/>
      </c>
      <c r="DN385" s="6">
        <f>IF($C385="OK",_xlfn.NUMBERVALUE(Plantilla!DL396),"")</f>
        <v/>
      </c>
      <c r="DO385" s="6">
        <f>IF($C385="OK",_xlfn.NUMBERVALUE(Plantilla!DM396),"")</f>
        <v/>
      </c>
      <c r="DP385" s="6">
        <f>IF($C385="OK",_xlfn.NUMBERVALUE(Plantilla!DN396),"")</f>
        <v/>
      </c>
      <c r="DQ385" s="6">
        <f>IF($C385="OK",_xlfn.NUMBERVALUE(Plantilla!DO396),"")</f>
        <v/>
      </c>
      <c r="DR385" s="6">
        <f>IF($C385="OK",_xlfn.NUMBERVALUE(Plantilla!DP396),"")</f>
        <v/>
      </c>
      <c r="DS385">
        <f>IF($C385="OK",TEXT(Plantilla!DR396,"#"),"")</f>
        <v/>
      </c>
      <c r="DT385" s="6" t="n"/>
    </row>
    <row r="386">
      <c r="A386">
        <f>IF(Plantilla!$I$6="¡Perfecto!, Guarda el archivo y adjúntalo a tu interfaz de Nómina Electrónica","OK","Error")</f>
        <v/>
      </c>
      <c r="B386">
        <f>IF(Plantilla!$I$6="¡Perfecto!, Guarda el archivo y adjúntalo a tu interfaz de Nómina Electrónica",MID(Plantilla!$D$2,SEARCH("V",Plantilla!$D$2),10),"")</f>
        <v/>
      </c>
      <c r="C386">
        <f>Plantilla!C397</f>
        <v/>
      </c>
      <c r="D386">
        <f>IF($C386="OK",Plantilla!B397,"")</f>
        <v/>
      </c>
      <c r="E386">
        <f>IF($C386="OK",
   VLOOKUP(Plantilla!$E$4,'Tablas '!$AP$4:$AT$6,5,FALSE),
"")</f>
        <v/>
      </c>
      <c r="F386">
        <f>IF($C386="OK",TEXT(Plantilla!D397,"#"),"")</f>
        <v/>
      </c>
      <c r="G386">
        <f>IF($C386="OK",
   VLOOKUP(Plantilla!E397,'Tablas '!$B$4:$C$14,2,FALSE),
"")</f>
        <v/>
      </c>
      <c r="H386">
        <f>IF($C386="OK",TEXT(Plantilla!F397,"#"),"")</f>
        <v/>
      </c>
      <c r="I386">
        <f>IF($C386="OK",TEXT(Plantilla!G397,"#"),"")</f>
        <v/>
      </c>
      <c r="J386">
        <f>IF($C386="OK",TEXT(Plantilla!H397,"#"),"")</f>
        <v/>
      </c>
      <c r="K386">
        <f>IF($C386="OK",TEXT(Plantilla!I397,"#"),"")</f>
        <v/>
      </c>
      <c r="L386">
        <f>IF($C386="OK",TEXT(Plantilla!J397,"#"),"")</f>
        <v/>
      </c>
      <c r="M386">
        <f>IF($C386="OK",TEXT(Plantilla!K397,"#"),"")</f>
        <v/>
      </c>
      <c r="N386">
        <f>IF($C386="OK",
   CONCATENATE(YEAR(Plantilla!L397),"-",TEXT(MONTH(Plantilla!L397),"00"),"-",TEXT(DAY(Plantilla!L397),"00")),
"")</f>
        <v/>
      </c>
      <c r="O386">
        <f>IF($C386="OK",_xlfn.NUMBERVALUE(Plantilla!M397),"")</f>
        <v/>
      </c>
      <c r="P386">
        <f>IF($C386="OK",
   IF(Plantilla!N397&lt;&gt;"",
      CONCATENATE(YEAR(Plantilla!N397),"-",TEXT(MONTH(Plantilla!N397),"00"),"-",TEXT(DAY(Plantilla!N397),"00")),
   ""),
"")</f>
        <v/>
      </c>
      <c r="Q386">
        <f>IF($C386="OK",
   VLOOKUP(Plantilla!O397,'Tablas '!$E$4:$F$19,2,FALSE),
"")</f>
        <v/>
      </c>
      <c r="R386">
        <f>IF($C386="OK",
   VLOOKUP(Plantilla!P397,'Tablas '!$H$4:$I$5,2,FALSE),
"")</f>
        <v/>
      </c>
      <c r="S386">
        <f>IF($C386="OK",
   VLOOKUP(Plantilla!Q397,'Tablas '!$K$4:$L$8,2,FALSE),
"")</f>
        <v/>
      </c>
      <c r="T386">
        <f>IF($C386="OK",
   VLOOKUP(Plantilla!R397,'Tablas '!$AE$4:$AF$6,2,FALSE),
"")</f>
        <v/>
      </c>
      <c r="U386">
        <f>IF($C386="OK",
   VLOOKUP(Plantilla!S397,'Tablas '!$AE$4:$AF$6,2,FALSE),
"")</f>
        <v/>
      </c>
      <c r="V386">
        <f>IF($C386="OK",TEXT(Plantilla!T397,"#"),"")</f>
        <v/>
      </c>
      <c r="W386" s="84">
        <f>IF($C386="OK",
   VLOOKUP(Plantilla!U397,'Tablas '!$AM$4:$AN$1126,2,FALSE),
"")</f>
        <v/>
      </c>
      <c r="X386">
        <f>IF($C386="OK",TEXT(Plantilla!V397,"#"),"")</f>
        <v/>
      </c>
      <c r="Y386">
        <f>IF($C386="OK",
   CONCATENATE(YEAR(Plantilla!W397),"-",TEXT(MONTH(Plantilla!W397),"00"),"-",TEXT(DAY(Plantilla!W397),"00")),
"")</f>
        <v/>
      </c>
      <c r="Z386">
        <f>IF($C386="OK",
   CONCATENATE(YEAR(Plantilla!X397),"-",TEXT(MONTH(Plantilla!X397),"00"),"-",TEXT(DAY(Plantilla!X397),"00")),
"")</f>
        <v/>
      </c>
      <c r="AA386">
        <f>IF($C386="OK",
   TEXT(VLOOKUP(Plantilla!Y397,'Tablas '!$Q$4:$R$9,2,FALSE),"#"),
"")</f>
        <v/>
      </c>
      <c r="AB386">
        <f>IF($C386="OK",
   CONCATENATE(YEAR(Plantilla!Z397),"-",TEXT(MONTH(Plantilla!Z397),"00"),"-",TEXT(DAY(Plantilla!Z397),"00")),
"")</f>
        <v/>
      </c>
      <c r="AC386">
        <f>IF($C386="OK",
   TEXT(VLOOKUP(Plantilla!AA397,'Tablas '!$T$4:$U$13,2,FALSE),"#"),
"")</f>
        <v/>
      </c>
      <c r="AD386">
        <f>IF($C386="OK",TEXT(Plantilla!AB397,"#"),"")</f>
        <v/>
      </c>
      <c r="AE386">
        <f>IF($C386="OK",
   IF(Plantilla!AC397&lt;&gt;"",
      TEXT(VLOOKUP(Plantilla!AC397,'Tablas '!$W$4:$X$7,2,FALSE),"#"),
   ""),
"")</f>
        <v/>
      </c>
      <c r="AF386">
        <f>IF($C386="OK",TEXT(Plantilla!AD397,"#"),"")</f>
        <v/>
      </c>
      <c r="AG386" s="6">
        <f>IF($C386="OK",_xlfn.NUMBERVALUE(Plantilla!AE397),"")</f>
        <v/>
      </c>
      <c r="AH386" s="4">
        <f>IF($C386="OK",_xlfn.NUMBERVALUE(Plantilla!AF397),"")</f>
        <v/>
      </c>
      <c r="AI386" s="6">
        <f>IF($C386="OK",_xlfn.NUMBERVALUE(Plantilla!AG397),"")</f>
        <v/>
      </c>
      <c r="AJ386" s="6">
        <f>IF($C386="OK",_xlfn.NUMBERVALUE(Plantilla!AH397),"")</f>
        <v/>
      </c>
      <c r="AK386" s="6">
        <f>IF($C386="OK",_xlfn.NUMBERVALUE(Plantilla!AI397),"")</f>
        <v/>
      </c>
      <c r="AL386" s="6">
        <f>IF($C386="OK",_xlfn.NUMBERVALUE(Plantilla!AJ397),"")</f>
        <v/>
      </c>
      <c r="AM386" s="4">
        <f>IF($C386="OK",_xlfn.NUMBERVALUE(Plantilla!AK397),"")</f>
        <v/>
      </c>
      <c r="AN386" s="6">
        <f>IF($C386="OK",_xlfn.NUMBERVALUE(Plantilla!AL397),"")</f>
        <v/>
      </c>
      <c r="AO386" s="4">
        <f>IF($C386="OK",_xlfn.NUMBERVALUE(Plantilla!AM397),"")</f>
        <v/>
      </c>
      <c r="AP386" s="6">
        <f>IF($C386="OK",_xlfn.NUMBERVALUE(Plantilla!AN397),"")</f>
        <v/>
      </c>
      <c r="AQ386" s="4">
        <f>IF($C386="OK",_xlfn.NUMBERVALUE(Plantilla!AO397),"")</f>
        <v/>
      </c>
      <c r="AR386" s="6">
        <f>IF($C386="OK",_xlfn.NUMBERVALUE(Plantilla!AP397),"")</f>
        <v/>
      </c>
      <c r="AS386" s="4">
        <f>IF($C386="OK",_xlfn.NUMBERVALUE(Plantilla!AQ397),"")</f>
        <v/>
      </c>
      <c r="AT386" s="6">
        <f>IF($C386="OK",_xlfn.NUMBERVALUE(Plantilla!AR397),"")</f>
        <v/>
      </c>
      <c r="AU386" s="4">
        <f>IF($C386="OK",_xlfn.NUMBERVALUE(Plantilla!AS397),"")</f>
        <v/>
      </c>
      <c r="AV386" s="6">
        <f>IF($C386="OK",_xlfn.NUMBERVALUE(Plantilla!AT397),"")</f>
        <v/>
      </c>
      <c r="AW386" s="4">
        <f>IF($C386="OK",_xlfn.NUMBERVALUE(Plantilla!AU397),"")</f>
        <v/>
      </c>
      <c r="AX386" s="6">
        <f>IF($C386="OK",_xlfn.NUMBERVALUE(Plantilla!AV397),"")</f>
        <v/>
      </c>
      <c r="AY386" s="4">
        <f>IF($C386="OK",_xlfn.NUMBERVALUE(Plantilla!AW397),"")</f>
        <v/>
      </c>
      <c r="AZ386" s="6">
        <f>IF($C386="OK",_xlfn.NUMBERVALUE(Plantilla!AX397),"")</f>
        <v/>
      </c>
      <c r="BA386">
        <f>IF($C386="OK",_xlfn.NUMBERVALUE(Plantilla!AY397),"")</f>
        <v/>
      </c>
      <c r="BB386">
        <f>IF($C386="OK",_xlfn.NUMBERVALUE(Plantilla!AZ397),"")</f>
        <v/>
      </c>
      <c r="BC386" s="4">
        <f>IF($C386="OK",_xlfn.NUMBERVALUE(Plantilla!BA397),"")</f>
        <v/>
      </c>
      <c r="BD386" s="6">
        <f>IF($C386="OK",_xlfn.NUMBERVALUE(Plantilla!BB397),"")</f>
        <v/>
      </c>
      <c r="BE386" s="4">
        <f>IF($C386="OK",_xlfn.NUMBERVALUE(Plantilla!BC397),"")</f>
        <v/>
      </c>
      <c r="BF386" s="6">
        <f>IF($C386="OK",_xlfn.NUMBERVALUE(Plantilla!BD397),"")</f>
        <v/>
      </c>
      <c r="BG386" s="4">
        <f>IF($C386="OK",_xlfn.NUMBERVALUE(Plantilla!BE397),"")</f>
        <v/>
      </c>
      <c r="BH386" s="6">
        <f>IF($C386="OK",_xlfn.NUMBERVALUE(Plantilla!BF397),"")</f>
        <v/>
      </c>
      <c r="BI386" s="110">
        <f>IF($C386="OK",_xlfn.NUMBERVALUE(Plantilla!BG397),"")</f>
        <v/>
      </c>
      <c r="BJ386" s="6">
        <f>IF($C386="OK",_xlfn.NUMBERVALUE(Plantilla!BH397),"")</f>
        <v/>
      </c>
      <c r="BK386" s="109">
        <f>IF($C386="OK",_xlfn.NUMBERVALUE(Plantilla!BI397),"")</f>
        <v/>
      </c>
      <c r="BL386" s="6">
        <f>IF($C386="OK",
   IF(Plantilla!BJ397&lt;&gt;"",
      TEXT(VLOOKUP(Plantilla!BJ397,'Tablas '!$Z$4:$AA$6,2,FALSE),"#"),
   ""),
"")</f>
        <v/>
      </c>
      <c r="BM386" s="4">
        <f>IF($C386="OK",_xlfn.NUMBERVALUE(Plantilla!BK397),"")</f>
        <v/>
      </c>
      <c r="BN386" s="4">
        <f>IF($C386="OK",_xlfn.NUMBERVALUE(Plantilla!BL397),"")</f>
        <v/>
      </c>
      <c r="BO386" s="6">
        <f>IF($C386="OK",_xlfn.NUMBERVALUE(Plantilla!BM397),"")</f>
        <v/>
      </c>
      <c r="BP386" s="4">
        <f>IF($C386="OK",_xlfn.NUMBERVALUE(Plantilla!BN397),"")</f>
        <v/>
      </c>
      <c r="BQ386" s="6">
        <f>IF($C386="OK",_xlfn.NUMBERVALUE(Plantilla!BO397),"")</f>
        <v/>
      </c>
      <c r="BR386" s="4">
        <f>IF($C386="OK",_xlfn.NUMBERVALUE(Plantilla!BP397),"")</f>
        <v/>
      </c>
      <c r="BS386" s="6">
        <f>IF($C386="OK",_xlfn.NUMBERVALUE(Plantilla!BQ397),"")</f>
        <v/>
      </c>
      <c r="BT386" s="4">
        <f>IF($C386="OK",_xlfn.NUMBERVALUE(Plantilla!BR397),"")</f>
        <v/>
      </c>
      <c r="BU386" s="6">
        <f>IF($C386="OK",_xlfn.NUMBERVALUE(Plantilla!BS397),"")</f>
        <v/>
      </c>
      <c r="BV386" s="6">
        <f>IF($C386="OK",_xlfn.NUMBERVALUE(Plantilla!BT397),"")</f>
        <v/>
      </c>
      <c r="BW386" s="6">
        <f>IF($C386="OK",_xlfn.NUMBERVALUE(Plantilla!BU397),"")</f>
        <v/>
      </c>
      <c r="BX386" s="6">
        <f>IF($C386="OK",_xlfn.NUMBERVALUE(Plantilla!BV397),"")</f>
        <v/>
      </c>
      <c r="BY386" s="6">
        <f>IF($C386="OK",_xlfn.NUMBERVALUE(Plantilla!BW397),"")</f>
        <v/>
      </c>
      <c r="BZ386" s="6">
        <f>IF($C386="OK",_xlfn.NUMBERVALUE(Plantilla!BX397),"")</f>
        <v/>
      </c>
      <c r="CA386" s="6">
        <f>IF($C386="OK",_xlfn.NUMBERVALUE(Plantilla!BY397),"")</f>
        <v/>
      </c>
      <c r="CB386" s="6">
        <f>IF($C386="OK",_xlfn.NUMBERVALUE(Plantilla!BZ397),"")</f>
        <v/>
      </c>
      <c r="CC386" s="6">
        <f>IF($C386="OK",_xlfn.NUMBERVALUE(Plantilla!CA397),"")</f>
        <v/>
      </c>
      <c r="CD386" s="6">
        <f>IF($C386="OK",_xlfn.NUMBERVALUE(Plantilla!CB397),"")</f>
        <v/>
      </c>
      <c r="CE386" s="6">
        <f>IF($C386="OK",_xlfn.NUMBERVALUE(Plantilla!CC397),"")</f>
        <v/>
      </c>
      <c r="CF386" s="4">
        <f>IF($C386="OK",_xlfn.NUMBERVALUE(Plantilla!CD397),"")</f>
        <v/>
      </c>
      <c r="CG386" s="6">
        <f>IF($C386="OK",_xlfn.NUMBERVALUE(Plantilla!CE397),"")</f>
        <v/>
      </c>
      <c r="CH386" s="6">
        <f>IF($C386="OK",_xlfn.NUMBERVALUE(Plantilla!CF397),"")</f>
        <v/>
      </c>
      <c r="CI386" s="6">
        <f>IF($C386="OK",_xlfn.NUMBERVALUE(Plantilla!CG397),"")</f>
        <v/>
      </c>
      <c r="CJ386" s="6">
        <f>IF($C386="OK",_xlfn.NUMBERVALUE(Plantilla!CH397),"")</f>
        <v/>
      </c>
      <c r="CK386" s="6">
        <f>IF($C386="OK",_xlfn.NUMBERVALUE(Plantilla!CI397),"")</f>
        <v/>
      </c>
      <c r="CL386" s="6">
        <f>IF($C386="OK",_xlfn.NUMBERVALUE(Plantilla!CJ397),"")</f>
        <v/>
      </c>
      <c r="CM386">
        <f>IF($C386="OK",TEXT(Plantilla!CK397,"#"),"")</f>
        <v/>
      </c>
      <c r="CN386" s="6">
        <f>IF($C386="OK",_xlfn.NUMBERVALUE(Plantilla!CL397),"")</f>
        <v/>
      </c>
      <c r="CO386" s="6">
        <f>IF($C386="OK",_xlfn.NUMBERVALUE(Plantilla!CM397),"")</f>
        <v/>
      </c>
      <c r="CP386" s="110">
        <f>IF($C386="OK",_xlfn.NUMBERVALUE(Plantilla!CN397),"")</f>
        <v/>
      </c>
      <c r="CQ386" s="6">
        <f>IF($C386="OK",_xlfn.NUMBERVALUE(Plantilla!CO397),"")</f>
        <v/>
      </c>
      <c r="CR386" s="109">
        <f>IF($C386="OK",_xlfn.NUMBERVALUE(Plantilla!CP397),"")</f>
        <v/>
      </c>
      <c r="CS386" s="110">
        <f>IF($C386="OK",_xlfn.NUMBERVALUE(Plantilla!CQ397),"")</f>
        <v/>
      </c>
      <c r="CT386" s="6">
        <f>IF($C386="OK",_xlfn.NUMBERVALUE(Plantilla!CR397),"")</f>
        <v/>
      </c>
      <c r="CU386" s="109">
        <f>IF($C386="OK",_xlfn.NUMBERVALUE(Plantilla!CS397),"")</f>
        <v/>
      </c>
      <c r="CV386" s="110">
        <f>IF($C386="OK",_xlfn.NUMBERVALUE(Plantilla!CT397),"")</f>
        <v/>
      </c>
      <c r="CW386" s="6">
        <f>IF($C386="OK",_xlfn.NUMBERVALUE(Plantilla!CU397),"")</f>
        <v/>
      </c>
      <c r="CX386" s="82">
        <f>IF($C386="OK",_xlfn.NUMBERVALUE(Plantilla!CV397),"")</f>
        <v/>
      </c>
      <c r="CY386" s="6">
        <f>IF($C386="OK",_xlfn.NUMBERVALUE(Plantilla!CW397),"")</f>
        <v/>
      </c>
      <c r="CZ386" s="82">
        <f>IF($C386="OK",_xlfn.NUMBERVALUE(Plantilla!CX397),"")</f>
        <v/>
      </c>
      <c r="DA386" s="6">
        <f>IF($C386="OK",_xlfn.NUMBERVALUE(Plantilla!CY397),"")</f>
        <v/>
      </c>
      <c r="DB386" s="109">
        <f>IF($C386="OK",_xlfn.NUMBERVALUE(Plantilla!CZ397),"")</f>
        <v/>
      </c>
      <c r="DC386" s="6">
        <f>IF($C386="OK",_xlfn.NUMBERVALUE(Plantilla!DA397),"")</f>
        <v/>
      </c>
      <c r="DD386" s="6">
        <f>IF($C386="OK",TEXT(Plantilla!DB397,"#"),"")</f>
        <v/>
      </c>
      <c r="DE386" s="6">
        <f>IF($C386="OK",_xlfn.NUMBERVALUE(Plantilla!DC397),"")</f>
        <v/>
      </c>
      <c r="DF386" s="4">
        <f>IF($C386="OK",_xlfn.NUMBERVALUE(Plantilla!DD397),"")</f>
        <v/>
      </c>
      <c r="DG386" s="6">
        <f>IF($C386="OK",_xlfn.NUMBERVALUE(Plantilla!DE397),"")</f>
        <v/>
      </c>
      <c r="DH386" s="6">
        <f>IF($C386="OK",_xlfn.NUMBERVALUE(Plantilla!DF397),"")</f>
        <v/>
      </c>
      <c r="DI386" s="6">
        <f>IF($C386="OK",_xlfn.NUMBERVALUE(Plantilla!DG397),"")</f>
        <v/>
      </c>
      <c r="DJ386" s="6">
        <f>IF($C386="OK",_xlfn.NUMBERVALUE(Plantilla!DH397),"")</f>
        <v/>
      </c>
      <c r="DK386" s="6">
        <f>IF($C386="OK",_xlfn.NUMBERVALUE(Plantilla!DI397),"")</f>
        <v/>
      </c>
      <c r="DL386" s="6">
        <f>IF($C386="OK",_xlfn.NUMBERVALUE(Plantilla!DJ397),"")</f>
        <v/>
      </c>
      <c r="DM386" s="6">
        <f>IF($C386="OK",_xlfn.NUMBERVALUE(Plantilla!DK397),"")</f>
        <v/>
      </c>
      <c r="DN386" s="6">
        <f>IF($C386="OK",_xlfn.NUMBERVALUE(Plantilla!DL397),"")</f>
        <v/>
      </c>
      <c r="DO386" s="6">
        <f>IF($C386="OK",_xlfn.NUMBERVALUE(Plantilla!DM397),"")</f>
        <v/>
      </c>
      <c r="DP386" s="6">
        <f>IF($C386="OK",_xlfn.NUMBERVALUE(Plantilla!DN397),"")</f>
        <v/>
      </c>
      <c r="DQ386" s="6">
        <f>IF($C386="OK",_xlfn.NUMBERVALUE(Plantilla!DO397),"")</f>
        <v/>
      </c>
      <c r="DR386" s="6">
        <f>IF($C386="OK",_xlfn.NUMBERVALUE(Plantilla!DP397),"")</f>
        <v/>
      </c>
      <c r="DS386">
        <f>IF($C386="OK",TEXT(Plantilla!DR397,"#"),"")</f>
        <v/>
      </c>
      <c r="DT386" s="6" t="n"/>
    </row>
    <row r="387">
      <c r="A387">
        <f>IF(Plantilla!$I$6="¡Perfecto!, Guarda el archivo y adjúntalo a tu interfaz de Nómina Electrónica","OK","Error")</f>
        <v/>
      </c>
      <c r="B387">
        <f>IF(Plantilla!$I$6="¡Perfecto!, Guarda el archivo y adjúntalo a tu interfaz de Nómina Electrónica",MID(Plantilla!$D$2,SEARCH("V",Plantilla!$D$2),10),"")</f>
        <v/>
      </c>
      <c r="C387">
        <f>Plantilla!C398</f>
        <v/>
      </c>
      <c r="D387">
        <f>IF($C387="OK",Plantilla!B398,"")</f>
        <v/>
      </c>
      <c r="E387">
        <f>IF($C387="OK",
   VLOOKUP(Plantilla!$E$4,'Tablas '!$AP$4:$AT$6,5,FALSE),
"")</f>
        <v/>
      </c>
      <c r="F387">
        <f>IF($C387="OK",TEXT(Plantilla!D398,"#"),"")</f>
        <v/>
      </c>
      <c r="G387">
        <f>IF($C387="OK",
   VLOOKUP(Plantilla!E398,'Tablas '!$B$4:$C$14,2,FALSE),
"")</f>
        <v/>
      </c>
      <c r="H387">
        <f>IF($C387="OK",TEXT(Plantilla!F398,"#"),"")</f>
        <v/>
      </c>
      <c r="I387">
        <f>IF($C387="OK",TEXT(Plantilla!G398,"#"),"")</f>
        <v/>
      </c>
      <c r="J387">
        <f>IF($C387="OK",TEXT(Plantilla!H398,"#"),"")</f>
        <v/>
      </c>
      <c r="K387">
        <f>IF($C387="OK",TEXT(Plantilla!I398,"#"),"")</f>
        <v/>
      </c>
      <c r="L387">
        <f>IF($C387="OK",TEXT(Plantilla!J398,"#"),"")</f>
        <v/>
      </c>
      <c r="M387">
        <f>IF($C387="OK",TEXT(Plantilla!K398,"#"),"")</f>
        <v/>
      </c>
      <c r="N387">
        <f>IF($C387="OK",
   CONCATENATE(YEAR(Plantilla!L398),"-",TEXT(MONTH(Plantilla!L398),"00"),"-",TEXT(DAY(Plantilla!L398),"00")),
"")</f>
        <v/>
      </c>
      <c r="O387">
        <f>IF($C387="OK",_xlfn.NUMBERVALUE(Plantilla!M398),"")</f>
        <v/>
      </c>
      <c r="P387">
        <f>IF($C387="OK",
   IF(Plantilla!N398&lt;&gt;"",
      CONCATENATE(YEAR(Plantilla!N398),"-",TEXT(MONTH(Plantilla!N398),"00"),"-",TEXT(DAY(Plantilla!N398),"00")),
   ""),
"")</f>
        <v/>
      </c>
      <c r="Q387">
        <f>IF($C387="OK",
   VLOOKUP(Plantilla!O398,'Tablas '!$E$4:$F$19,2,FALSE),
"")</f>
        <v/>
      </c>
      <c r="R387">
        <f>IF($C387="OK",
   VLOOKUP(Plantilla!P398,'Tablas '!$H$4:$I$5,2,FALSE),
"")</f>
        <v/>
      </c>
      <c r="S387">
        <f>IF($C387="OK",
   VLOOKUP(Plantilla!Q398,'Tablas '!$K$4:$L$8,2,FALSE),
"")</f>
        <v/>
      </c>
      <c r="T387">
        <f>IF($C387="OK",
   VLOOKUP(Plantilla!R398,'Tablas '!$AE$4:$AF$6,2,FALSE),
"")</f>
        <v/>
      </c>
      <c r="U387">
        <f>IF($C387="OK",
   VLOOKUP(Plantilla!S398,'Tablas '!$AE$4:$AF$6,2,FALSE),
"")</f>
        <v/>
      </c>
      <c r="V387">
        <f>IF($C387="OK",TEXT(Plantilla!T398,"#"),"")</f>
        <v/>
      </c>
      <c r="W387" s="84">
        <f>IF($C387="OK",
   VLOOKUP(Plantilla!U398,'Tablas '!$AM$4:$AN$1126,2,FALSE),
"")</f>
        <v/>
      </c>
      <c r="X387">
        <f>IF($C387="OK",TEXT(Plantilla!V398,"#"),"")</f>
        <v/>
      </c>
      <c r="Y387">
        <f>IF($C387="OK",
   CONCATENATE(YEAR(Plantilla!W398),"-",TEXT(MONTH(Plantilla!W398),"00"),"-",TEXT(DAY(Plantilla!W398),"00")),
"")</f>
        <v/>
      </c>
      <c r="Z387">
        <f>IF($C387="OK",
   CONCATENATE(YEAR(Plantilla!X398),"-",TEXT(MONTH(Plantilla!X398),"00"),"-",TEXT(DAY(Plantilla!X398),"00")),
"")</f>
        <v/>
      </c>
      <c r="AA387">
        <f>IF($C387="OK",
   TEXT(VLOOKUP(Plantilla!Y398,'Tablas '!$Q$4:$R$9,2,FALSE),"#"),
"")</f>
        <v/>
      </c>
      <c r="AB387">
        <f>IF($C387="OK",
   CONCATENATE(YEAR(Plantilla!Z398),"-",TEXT(MONTH(Plantilla!Z398),"00"),"-",TEXT(DAY(Plantilla!Z398),"00")),
"")</f>
        <v/>
      </c>
      <c r="AC387">
        <f>IF($C387="OK",
   TEXT(VLOOKUP(Plantilla!AA398,'Tablas '!$T$4:$U$13,2,FALSE),"#"),
"")</f>
        <v/>
      </c>
      <c r="AD387">
        <f>IF($C387="OK",TEXT(Plantilla!AB398,"#"),"")</f>
        <v/>
      </c>
      <c r="AE387">
        <f>IF($C387="OK",
   IF(Plantilla!AC398&lt;&gt;"",
      TEXT(VLOOKUP(Plantilla!AC398,'Tablas '!$W$4:$X$7,2,FALSE),"#"),
   ""),
"")</f>
        <v/>
      </c>
      <c r="AF387">
        <f>IF($C387="OK",TEXT(Plantilla!AD398,"#"),"")</f>
        <v/>
      </c>
      <c r="AG387" s="6">
        <f>IF($C387="OK",_xlfn.NUMBERVALUE(Plantilla!AE398),"")</f>
        <v/>
      </c>
      <c r="AH387" s="4">
        <f>IF($C387="OK",_xlfn.NUMBERVALUE(Plantilla!AF398),"")</f>
        <v/>
      </c>
      <c r="AI387" s="6">
        <f>IF($C387="OK",_xlfn.NUMBERVALUE(Plantilla!AG398),"")</f>
        <v/>
      </c>
      <c r="AJ387" s="6">
        <f>IF($C387="OK",_xlfn.NUMBERVALUE(Plantilla!AH398),"")</f>
        <v/>
      </c>
      <c r="AK387" s="6">
        <f>IF($C387="OK",_xlfn.NUMBERVALUE(Plantilla!AI398),"")</f>
        <v/>
      </c>
      <c r="AL387" s="6">
        <f>IF($C387="OK",_xlfn.NUMBERVALUE(Plantilla!AJ398),"")</f>
        <v/>
      </c>
      <c r="AM387" s="4">
        <f>IF($C387="OK",_xlfn.NUMBERVALUE(Plantilla!AK398),"")</f>
        <v/>
      </c>
      <c r="AN387" s="6">
        <f>IF($C387="OK",_xlfn.NUMBERVALUE(Plantilla!AL398),"")</f>
        <v/>
      </c>
      <c r="AO387" s="4">
        <f>IF($C387="OK",_xlfn.NUMBERVALUE(Plantilla!AM398),"")</f>
        <v/>
      </c>
      <c r="AP387" s="6">
        <f>IF($C387="OK",_xlfn.NUMBERVALUE(Plantilla!AN398),"")</f>
        <v/>
      </c>
      <c r="AQ387" s="4">
        <f>IF($C387="OK",_xlfn.NUMBERVALUE(Plantilla!AO398),"")</f>
        <v/>
      </c>
      <c r="AR387" s="6">
        <f>IF($C387="OK",_xlfn.NUMBERVALUE(Plantilla!AP398),"")</f>
        <v/>
      </c>
      <c r="AS387" s="4">
        <f>IF($C387="OK",_xlfn.NUMBERVALUE(Plantilla!AQ398),"")</f>
        <v/>
      </c>
      <c r="AT387" s="6">
        <f>IF($C387="OK",_xlfn.NUMBERVALUE(Plantilla!AR398),"")</f>
        <v/>
      </c>
      <c r="AU387" s="4">
        <f>IF($C387="OK",_xlfn.NUMBERVALUE(Plantilla!AS398),"")</f>
        <v/>
      </c>
      <c r="AV387" s="6">
        <f>IF($C387="OK",_xlfn.NUMBERVALUE(Plantilla!AT398),"")</f>
        <v/>
      </c>
      <c r="AW387" s="4">
        <f>IF($C387="OK",_xlfn.NUMBERVALUE(Plantilla!AU398),"")</f>
        <v/>
      </c>
      <c r="AX387" s="6">
        <f>IF($C387="OK",_xlfn.NUMBERVALUE(Plantilla!AV398),"")</f>
        <v/>
      </c>
      <c r="AY387" s="4">
        <f>IF($C387="OK",_xlfn.NUMBERVALUE(Plantilla!AW398),"")</f>
        <v/>
      </c>
      <c r="AZ387" s="6">
        <f>IF($C387="OK",_xlfn.NUMBERVALUE(Plantilla!AX398),"")</f>
        <v/>
      </c>
      <c r="BA387">
        <f>IF($C387="OK",_xlfn.NUMBERVALUE(Plantilla!AY398),"")</f>
        <v/>
      </c>
      <c r="BB387">
        <f>IF($C387="OK",_xlfn.NUMBERVALUE(Plantilla!AZ398),"")</f>
        <v/>
      </c>
      <c r="BC387" s="4">
        <f>IF($C387="OK",_xlfn.NUMBERVALUE(Plantilla!BA398),"")</f>
        <v/>
      </c>
      <c r="BD387" s="6">
        <f>IF($C387="OK",_xlfn.NUMBERVALUE(Plantilla!BB398),"")</f>
        <v/>
      </c>
      <c r="BE387" s="4">
        <f>IF($C387="OK",_xlfn.NUMBERVALUE(Plantilla!BC398),"")</f>
        <v/>
      </c>
      <c r="BF387" s="6">
        <f>IF($C387="OK",_xlfn.NUMBERVALUE(Plantilla!BD398),"")</f>
        <v/>
      </c>
      <c r="BG387" s="4">
        <f>IF($C387="OK",_xlfn.NUMBERVALUE(Plantilla!BE398),"")</f>
        <v/>
      </c>
      <c r="BH387" s="6">
        <f>IF($C387="OK",_xlfn.NUMBERVALUE(Plantilla!BF398),"")</f>
        <v/>
      </c>
      <c r="BI387" s="110">
        <f>IF($C387="OK",_xlfn.NUMBERVALUE(Plantilla!BG398),"")</f>
        <v/>
      </c>
      <c r="BJ387" s="6">
        <f>IF($C387="OK",_xlfn.NUMBERVALUE(Plantilla!BH398),"")</f>
        <v/>
      </c>
      <c r="BK387" s="109">
        <f>IF($C387="OK",_xlfn.NUMBERVALUE(Plantilla!BI398),"")</f>
        <v/>
      </c>
      <c r="BL387" s="6">
        <f>IF($C387="OK",
   IF(Plantilla!BJ398&lt;&gt;"",
      TEXT(VLOOKUP(Plantilla!BJ398,'Tablas '!$Z$4:$AA$6,2,FALSE),"#"),
   ""),
"")</f>
        <v/>
      </c>
      <c r="BM387" s="4">
        <f>IF($C387="OK",_xlfn.NUMBERVALUE(Plantilla!BK398),"")</f>
        <v/>
      </c>
      <c r="BN387" s="4">
        <f>IF($C387="OK",_xlfn.NUMBERVALUE(Plantilla!BL398),"")</f>
        <v/>
      </c>
      <c r="BO387" s="6">
        <f>IF($C387="OK",_xlfn.NUMBERVALUE(Plantilla!BM398),"")</f>
        <v/>
      </c>
      <c r="BP387" s="4">
        <f>IF($C387="OK",_xlfn.NUMBERVALUE(Plantilla!BN398),"")</f>
        <v/>
      </c>
      <c r="BQ387" s="6">
        <f>IF($C387="OK",_xlfn.NUMBERVALUE(Plantilla!BO398),"")</f>
        <v/>
      </c>
      <c r="BR387" s="4">
        <f>IF($C387="OK",_xlfn.NUMBERVALUE(Plantilla!BP398),"")</f>
        <v/>
      </c>
      <c r="BS387" s="6">
        <f>IF($C387="OK",_xlfn.NUMBERVALUE(Plantilla!BQ398),"")</f>
        <v/>
      </c>
      <c r="BT387" s="4">
        <f>IF($C387="OK",_xlfn.NUMBERVALUE(Plantilla!BR398),"")</f>
        <v/>
      </c>
      <c r="BU387" s="6">
        <f>IF($C387="OK",_xlfn.NUMBERVALUE(Plantilla!BS398),"")</f>
        <v/>
      </c>
      <c r="BV387" s="6">
        <f>IF($C387="OK",_xlfn.NUMBERVALUE(Plantilla!BT398),"")</f>
        <v/>
      </c>
      <c r="BW387" s="6">
        <f>IF($C387="OK",_xlfn.NUMBERVALUE(Plantilla!BU398),"")</f>
        <v/>
      </c>
      <c r="BX387" s="6">
        <f>IF($C387="OK",_xlfn.NUMBERVALUE(Plantilla!BV398),"")</f>
        <v/>
      </c>
      <c r="BY387" s="6">
        <f>IF($C387="OK",_xlfn.NUMBERVALUE(Plantilla!BW398),"")</f>
        <v/>
      </c>
      <c r="BZ387" s="6">
        <f>IF($C387="OK",_xlfn.NUMBERVALUE(Plantilla!BX398),"")</f>
        <v/>
      </c>
      <c r="CA387" s="6">
        <f>IF($C387="OK",_xlfn.NUMBERVALUE(Plantilla!BY398),"")</f>
        <v/>
      </c>
      <c r="CB387" s="6">
        <f>IF($C387="OK",_xlfn.NUMBERVALUE(Plantilla!BZ398),"")</f>
        <v/>
      </c>
      <c r="CC387" s="6">
        <f>IF($C387="OK",_xlfn.NUMBERVALUE(Plantilla!CA398),"")</f>
        <v/>
      </c>
      <c r="CD387" s="6">
        <f>IF($C387="OK",_xlfn.NUMBERVALUE(Plantilla!CB398),"")</f>
        <v/>
      </c>
      <c r="CE387" s="6">
        <f>IF($C387="OK",_xlfn.NUMBERVALUE(Plantilla!CC398),"")</f>
        <v/>
      </c>
      <c r="CF387" s="4">
        <f>IF($C387="OK",_xlfn.NUMBERVALUE(Plantilla!CD398),"")</f>
        <v/>
      </c>
      <c r="CG387" s="6">
        <f>IF($C387="OK",_xlfn.NUMBERVALUE(Plantilla!CE398),"")</f>
        <v/>
      </c>
      <c r="CH387" s="6">
        <f>IF($C387="OK",_xlfn.NUMBERVALUE(Plantilla!CF398),"")</f>
        <v/>
      </c>
      <c r="CI387" s="6">
        <f>IF($C387="OK",_xlfn.NUMBERVALUE(Plantilla!CG398),"")</f>
        <v/>
      </c>
      <c r="CJ387" s="6">
        <f>IF($C387="OK",_xlfn.NUMBERVALUE(Plantilla!CH398),"")</f>
        <v/>
      </c>
      <c r="CK387" s="6">
        <f>IF($C387="OK",_xlfn.NUMBERVALUE(Plantilla!CI398),"")</f>
        <v/>
      </c>
      <c r="CL387" s="6">
        <f>IF($C387="OK",_xlfn.NUMBERVALUE(Plantilla!CJ398),"")</f>
        <v/>
      </c>
      <c r="CM387">
        <f>IF($C387="OK",TEXT(Plantilla!CK398,"#"),"")</f>
        <v/>
      </c>
      <c r="CN387" s="6">
        <f>IF($C387="OK",_xlfn.NUMBERVALUE(Plantilla!CL398),"")</f>
        <v/>
      </c>
      <c r="CO387" s="6">
        <f>IF($C387="OK",_xlfn.NUMBERVALUE(Plantilla!CM398),"")</f>
        <v/>
      </c>
      <c r="CP387" s="110">
        <f>IF($C387="OK",_xlfn.NUMBERVALUE(Plantilla!CN398),"")</f>
        <v/>
      </c>
      <c r="CQ387" s="6">
        <f>IF($C387="OK",_xlfn.NUMBERVALUE(Plantilla!CO398),"")</f>
        <v/>
      </c>
      <c r="CR387" s="109">
        <f>IF($C387="OK",_xlfn.NUMBERVALUE(Plantilla!CP398),"")</f>
        <v/>
      </c>
      <c r="CS387" s="110">
        <f>IF($C387="OK",_xlfn.NUMBERVALUE(Plantilla!CQ398),"")</f>
        <v/>
      </c>
      <c r="CT387" s="6">
        <f>IF($C387="OK",_xlfn.NUMBERVALUE(Plantilla!CR398),"")</f>
        <v/>
      </c>
      <c r="CU387" s="109">
        <f>IF($C387="OK",_xlfn.NUMBERVALUE(Plantilla!CS398),"")</f>
        <v/>
      </c>
      <c r="CV387" s="110">
        <f>IF($C387="OK",_xlfn.NUMBERVALUE(Plantilla!CT398),"")</f>
        <v/>
      </c>
      <c r="CW387" s="6">
        <f>IF($C387="OK",_xlfn.NUMBERVALUE(Plantilla!CU398),"")</f>
        <v/>
      </c>
      <c r="CX387" s="82">
        <f>IF($C387="OK",_xlfn.NUMBERVALUE(Plantilla!CV398),"")</f>
        <v/>
      </c>
      <c r="CY387" s="6">
        <f>IF($C387="OK",_xlfn.NUMBERVALUE(Plantilla!CW398),"")</f>
        <v/>
      </c>
      <c r="CZ387" s="82">
        <f>IF($C387="OK",_xlfn.NUMBERVALUE(Plantilla!CX398),"")</f>
        <v/>
      </c>
      <c r="DA387" s="6">
        <f>IF($C387="OK",_xlfn.NUMBERVALUE(Plantilla!CY398),"")</f>
        <v/>
      </c>
      <c r="DB387" s="109">
        <f>IF($C387="OK",_xlfn.NUMBERVALUE(Plantilla!CZ398),"")</f>
        <v/>
      </c>
      <c r="DC387" s="6">
        <f>IF($C387="OK",_xlfn.NUMBERVALUE(Plantilla!DA398),"")</f>
        <v/>
      </c>
      <c r="DD387" s="6">
        <f>IF($C387="OK",TEXT(Plantilla!DB398,"#"),"")</f>
        <v/>
      </c>
      <c r="DE387" s="6">
        <f>IF($C387="OK",_xlfn.NUMBERVALUE(Plantilla!DC398),"")</f>
        <v/>
      </c>
      <c r="DF387" s="4">
        <f>IF($C387="OK",_xlfn.NUMBERVALUE(Plantilla!DD398),"")</f>
        <v/>
      </c>
      <c r="DG387" s="6">
        <f>IF($C387="OK",_xlfn.NUMBERVALUE(Plantilla!DE398),"")</f>
        <v/>
      </c>
      <c r="DH387" s="6">
        <f>IF($C387="OK",_xlfn.NUMBERVALUE(Plantilla!DF398),"")</f>
        <v/>
      </c>
      <c r="DI387" s="6">
        <f>IF($C387="OK",_xlfn.NUMBERVALUE(Plantilla!DG398),"")</f>
        <v/>
      </c>
      <c r="DJ387" s="6">
        <f>IF($C387="OK",_xlfn.NUMBERVALUE(Plantilla!DH398),"")</f>
        <v/>
      </c>
      <c r="DK387" s="6">
        <f>IF($C387="OK",_xlfn.NUMBERVALUE(Plantilla!DI398),"")</f>
        <v/>
      </c>
      <c r="DL387" s="6">
        <f>IF($C387="OK",_xlfn.NUMBERVALUE(Plantilla!DJ398),"")</f>
        <v/>
      </c>
      <c r="DM387" s="6">
        <f>IF($C387="OK",_xlfn.NUMBERVALUE(Plantilla!DK398),"")</f>
        <v/>
      </c>
      <c r="DN387" s="6">
        <f>IF($C387="OK",_xlfn.NUMBERVALUE(Plantilla!DL398),"")</f>
        <v/>
      </c>
      <c r="DO387" s="6">
        <f>IF($C387="OK",_xlfn.NUMBERVALUE(Plantilla!DM398),"")</f>
        <v/>
      </c>
      <c r="DP387" s="6">
        <f>IF($C387="OK",_xlfn.NUMBERVALUE(Plantilla!DN398),"")</f>
        <v/>
      </c>
      <c r="DQ387" s="6">
        <f>IF($C387="OK",_xlfn.NUMBERVALUE(Plantilla!DO398),"")</f>
        <v/>
      </c>
      <c r="DR387" s="6">
        <f>IF($C387="OK",_xlfn.NUMBERVALUE(Plantilla!DP398),"")</f>
        <v/>
      </c>
      <c r="DS387">
        <f>IF($C387="OK",TEXT(Plantilla!DR398,"#"),"")</f>
        <v/>
      </c>
      <c r="DT387" s="6" t="n"/>
    </row>
    <row r="388">
      <c r="A388">
        <f>IF(Plantilla!$I$6="¡Perfecto!, Guarda el archivo y adjúntalo a tu interfaz de Nómina Electrónica","OK","Error")</f>
        <v/>
      </c>
      <c r="B388">
        <f>IF(Plantilla!$I$6="¡Perfecto!, Guarda el archivo y adjúntalo a tu interfaz de Nómina Electrónica",MID(Plantilla!$D$2,SEARCH("V",Plantilla!$D$2),10),"")</f>
        <v/>
      </c>
      <c r="C388">
        <f>Plantilla!C399</f>
        <v/>
      </c>
      <c r="D388">
        <f>IF($C388="OK",Plantilla!B399,"")</f>
        <v/>
      </c>
      <c r="E388">
        <f>IF($C388="OK",
   VLOOKUP(Plantilla!$E$4,'Tablas '!$AP$4:$AT$6,5,FALSE),
"")</f>
        <v/>
      </c>
      <c r="F388">
        <f>IF($C388="OK",TEXT(Plantilla!D399,"#"),"")</f>
        <v/>
      </c>
      <c r="G388">
        <f>IF($C388="OK",
   VLOOKUP(Plantilla!E399,'Tablas '!$B$4:$C$14,2,FALSE),
"")</f>
        <v/>
      </c>
      <c r="H388">
        <f>IF($C388="OK",TEXT(Plantilla!F399,"#"),"")</f>
        <v/>
      </c>
      <c r="I388">
        <f>IF($C388="OK",TEXT(Plantilla!G399,"#"),"")</f>
        <v/>
      </c>
      <c r="J388">
        <f>IF($C388="OK",TEXT(Plantilla!H399,"#"),"")</f>
        <v/>
      </c>
      <c r="K388">
        <f>IF($C388="OK",TEXT(Plantilla!I399,"#"),"")</f>
        <v/>
      </c>
      <c r="L388">
        <f>IF($C388="OK",TEXT(Plantilla!J399,"#"),"")</f>
        <v/>
      </c>
      <c r="M388">
        <f>IF($C388="OK",TEXT(Plantilla!K399,"#"),"")</f>
        <v/>
      </c>
      <c r="N388">
        <f>IF($C388="OK",
   CONCATENATE(YEAR(Plantilla!L399),"-",TEXT(MONTH(Plantilla!L399),"00"),"-",TEXT(DAY(Plantilla!L399),"00")),
"")</f>
        <v/>
      </c>
      <c r="O388">
        <f>IF($C388="OK",_xlfn.NUMBERVALUE(Plantilla!M399),"")</f>
        <v/>
      </c>
      <c r="P388">
        <f>IF($C388="OK",
   IF(Plantilla!N399&lt;&gt;"",
      CONCATENATE(YEAR(Plantilla!N399),"-",TEXT(MONTH(Plantilla!N399),"00"),"-",TEXT(DAY(Plantilla!N399),"00")),
   ""),
"")</f>
        <v/>
      </c>
      <c r="Q388">
        <f>IF($C388="OK",
   VLOOKUP(Plantilla!O399,'Tablas '!$E$4:$F$19,2,FALSE),
"")</f>
        <v/>
      </c>
      <c r="R388">
        <f>IF($C388="OK",
   VLOOKUP(Plantilla!P399,'Tablas '!$H$4:$I$5,2,FALSE),
"")</f>
        <v/>
      </c>
      <c r="S388">
        <f>IF($C388="OK",
   VLOOKUP(Plantilla!Q399,'Tablas '!$K$4:$L$8,2,FALSE),
"")</f>
        <v/>
      </c>
      <c r="T388">
        <f>IF($C388="OK",
   VLOOKUP(Plantilla!R399,'Tablas '!$AE$4:$AF$6,2,FALSE),
"")</f>
        <v/>
      </c>
      <c r="U388">
        <f>IF($C388="OK",
   VLOOKUP(Plantilla!S399,'Tablas '!$AE$4:$AF$6,2,FALSE),
"")</f>
        <v/>
      </c>
      <c r="V388">
        <f>IF($C388="OK",TEXT(Plantilla!T399,"#"),"")</f>
        <v/>
      </c>
      <c r="W388" s="84">
        <f>IF($C388="OK",
   VLOOKUP(Plantilla!U399,'Tablas '!$AM$4:$AN$1126,2,FALSE),
"")</f>
        <v/>
      </c>
      <c r="X388">
        <f>IF($C388="OK",TEXT(Plantilla!V399,"#"),"")</f>
        <v/>
      </c>
      <c r="Y388">
        <f>IF($C388="OK",
   CONCATENATE(YEAR(Plantilla!W399),"-",TEXT(MONTH(Plantilla!W399),"00"),"-",TEXT(DAY(Plantilla!W399),"00")),
"")</f>
        <v/>
      </c>
      <c r="Z388">
        <f>IF($C388="OK",
   CONCATENATE(YEAR(Plantilla!X399),"-",TEXT(MONTH(Plantilla!X399),"00"),"-",TEXT(DAY(Plantilla!X399),"00")),
"")</f>
        <v/>
      </c>
      <c r="AA388">
        <f>IF($C388="OK",
   TEXT(VLOOKUP(Plantilla!Y399,'Tablas '!$Q$4:$R$9,2,FALSE),"#"),
"")</f>
        <v/>
      </c>
      <c r="AB388">
        <f>IF($C388="OK",
   CONCATENATE(YEAR(Plantilla!Z399),"-",TEXT(MONTH(Plantilla!Z399),"00"),"-",TEXT(DAY(Plantilla!Z399),"00")),
"")</f>
        <v/>
      </c>
      <c r="AC388">
        <f>IF($C388="OK",
   TEXT(VLOOKUP(Plantilla!AA399,'Tablas '!$T$4:$U$13,2,FALSE),"#"),
"")</f>
        <v/>
      </c>
      <c r="AD388">
        <f>IF($C388="OK",TEXT(Plantilla!AB399,"#"),"")</f>
        <v/>
      </c>
      <c r="AE388">
        <f>IF($C388="OK",
   IF(Plantilla!AC399&lt;&gt;"",
      TEXT(VLOOKUP(Plantilla!AC399,'Tablas '!$W$4:$X$7,2,FALSE),"#"),
   ""),
"")</f>
        <v/>
      </c>
      <c r="AF388">
        <f>IF($C388="OK",TEXT(Plantilla!AD399,"#"),"")</f>
        <v/>
      </c>
      <c r="AG388" s="6">
        <f>IF($C388="OK",_xlfn.NUMBERVALUE(Plantilla!AE399),"")</f>
        <v/>
      </c>
      <c r="AH388" s="4">
        <f>IF($C388="OK",_xlfn.NUMBERVALUE(Plantilla!AF399),"")</f>
        <v/>
      </c>
      <c r="AI388" s="6">
        <f>IF($C388="OK",_xlfn.NUMBERVALUE(Plantilla!AG399),"")</f>
        <v/>
      </c>
      <c r="AJ388" s="6">
        <f>IF($C388="OK",_xlfn.NUMBERVALUE(Plantilla!AH399),"")</f>
        <v/>
      </c>
      <c r="AK388" s="6">
        <f>IF($C388="OK",_xlfn.NUMBERVALUE(Plantilla!AI399),"")</f>
        <v/>
      </c>
      <c r="AL388" s="6">
        <f>IF($C388="OK",_xlfn.NUMBERVALUE(Plantilla!AJ399),"")</f>
        <v/>
      </c>
      <c r="AM388" s="4">
        <f>IF($C388="OK",_xlfn.NUMBERVALUE(Plantilla!AK399),"")</f>
        <v/>
      </c>
      <c r="AN388" s="6">
        <f>IF($C388="OK",_xlfn.NUMBERVALUE(Plantilla!AL399),"")</f>
        <v/>
      </c>
      <c r="AO388" s="4">
        <f>IF($C388="OK",_xlfn.NUMBERVALUE(Plantilla!AM399),"")</f>
        <v/>
      </c>
      <c r="AP388" s="6">
        <f>IF($C388="OK",_xlfn.NUMBERVALUE(Plantilla!AN399),"")</f>
        <v/>
      </c>
      <c r="AQ388" s="4">
        <f>IF($C388="OK",_xlfn.NUMBERVALUE(Plantilla!AO399),"")</f>
        <v/>
      </c>
      <c r="AR388" s="6">
        <f>IF($C388="OK",_xlfn.NUMBERVALUE(Plantilla!AP399),"")</f>
        <v/>
      </c>
      <c r="AS388" s="4">
        <f>IF($C388="OK",_xlfn.NUMBERVALUE(Plantilla!AQ399),"")</f>
        <v/>
      </c>
      <c r="AT388" s="6">
        <f>IF($C388="OK",_xlfn.NUMBERVALUE(Plantilla!AR399),"")</f>
        <v/>
      </c>
      <c r="AU388" s="4">
        <f>IF($C388="OK",_xlfn.NUMBERVALUE(Plantilla!AS399),"")</f>
        <v/>
      </c>
      <c r="AV388" s="6">
        <f>IF($C388="OK",_xlfn.NUMBERVALUE(Plantilla!AT399),"")</f>
        <v/>
      </c>
      <c r="AW388" s="4">
        <f>IF($C388="OK",_xlfn.NUMBERVALUE(Plantilla!AU399),"")</f>
        <v/>
      </c>
      <c r="AX388" s="6">
        <f>IF($C388="OK",_xlfn.NUMBERVALUE(Plantilla!AV399),"")</f>
        <v/>
      </c>
      <c r="AY388" s="4">
        <f>IF($C388="OK",_xlfn.NUMBERVALUE(Plantilla!AW399),"")</f>
        <v/>
      </c>
      <c r="AZ388" s="6">
        <f>IF($C388="OK",_xlfn.NUMBERVALUE(Plantilla!AX399),"")</f>
        <v/>
      </c>
      <c r="BA388">
        <f>IF($C388="OK",_xlfn.NUMBERVALUE(Plantilla!AY399),"")</f>
        <v/>
      </c>
      <c r="BB388">
        <f>IF($C388="OK",_xlfn.NUMBERVALUE(Plantilla!AZ399),"")</f>
        <v/>
      </c>
      <c r="BC388" s="4">
        <f>IF($C388="OK",_xlfn.NUMBERVALUE(Plantilla!BA399),"")</f>
        <v/>
      </c>
      <c r="BD388" s="6">
        <f>IF($C388="OK",_xlfn.NUMBERVALUE(Plantilla!BB399),"")</f>
        <v/>
      </c>
      <c r="BE388" s="4">
        <f>IF($C388="OK",_xlfn.NUMBERVALUE(Plantilla!BC399),"")</f>
        <v/>
      </c>
      <c r="BF388" s="6">
        <f>IF($C388="OK",_xlfn.NUMBERVALUE(Plantilla!BD399),"")</f>
        <v/>
      </c>
      <c r="BG388" s="4">
        <f>IF($C388="OK",_xlfn.NUMBERVALUE(Plantilla!BE399),"")</f>
        <v/>
      </c>
      <c r="BH388" s="6">
        <f>IF($C388="OK",_xlfn.NUMBERVALUE(Plantilla!BF399),"")</f>
        <v/>
      </c>
      <c r="BI388" s="110">
        <f>IF($C388="OK",_xlfn.NUMBERVALUE(Plantilla!BG399),"")</f>
        <v/>
      </c>
      <c r="BJ388" s="6">
        <f>IF($C388="OK",_xlfn.NUMBERVALUE(Plantilla!BH399),"")</f>
        <v/>
      </c>
      <c r="BK388" s="109">
        <f>IF($C388="OK",_xlfn.NUMBERVALUE(Plantilla!BI399),"")</f>
        <v/>
      </c>
      <c r="BL388" s="6">
        <f>IF($C388="OK",
   IF(Plantilla!BJ399&lt;&gt;"",
      TEXT(VLOOKUP(Plantilla!BJ399,'Tablas '!$Z$4:$AA$6,2,FALSE),"#"),
   ""),
"")</f>
        <v/>
      </c>
      <c r="BM388" s="4">
        <f>IF($C388="OK",_xlfn.NUMBERVALUE(Plantilla!BK399),"")</f>
        <v/>
      </c>
      <c r="BN388" s="4">
        <f>IF($C388="OK",_xlfn.NUMBERVALUE(Plantilla!BL399),"")</f>
        <v/>
      </c>
      <c r="BO388" s="6">
        <f>IF($C388="OK",_xlfn.NUMBERVALUE(Plantilla!BM399),"")</f>
        <v/>
      </c>
      <c r="BP388" s="4">
        <f>IF($C388="OK",_xlfn.NUMBERVALUE(Plantilla!BN399),"")</f>
        <v/>
      </c>
      <c r="BQ388" s="6">
        <f>IF($C388="OK",_xlfn.NUMBERVALUE(Plantilla!BO399),"")</f>
        <v/>
      </c>
      <c r="BR388" s="4">
        <f>IF($C388="OK",_xlfn.NUMBERVALUE(Plantilla!BP399),"")</f>
        <v/>
      </c>
      <c r="BS388" s="6">
        <f>IF($C388="OK",_xlfn.NUMBERVALUE(Plantilla!BQ399),"")</f>
        <v/>
      </c>
      <c r="BT388" s="4">
        <f>IF($C388="OK",_xlfn.NUMBERVALUE(Plantilla!BR399),"")</f>
        <v/>
      </c>
      <c r="BU388" s="6">
        <f>IF($C388="OK",_xlfn.NUMBERVALUE(Plantilla!BS399),"")</f>
        <v/>
      </c>
      <c r="BV388" s="6">
        <f>IF($C388="OK",_xlfn.NUMBERVALUE(Plantilla!BT399),"")</f>
        <v/>
      </c>
      <c r="BW388" s="6">
        <f>IF($C388="OK",_xlfn.NUMBERVALUE(Plantilla!BU399),"")</f>
        <v/>
      </c>
      <c r="BX388" s="6">
        <f>IF($C388="OK",_xlfn.NUMBERVALUE(Plantilla!BV399),"")</f>
        <v/>
      </c>
      <c r="BY388" s="6">
        <f>IF($C388="OK",_xlfn.NUMBERVALUE(Plantilla!BW399),"")</f>
        <v/>
      </c>
      <c r="BZ388" s="6">
        <f>IF($C388="OK",_xlfn.NUMBERVALUE(Plantilla!BX399),"")</f>
        <v/>
      </c>
      <c r="CA388" s="6">
        <f>IF($C388="OK",_xlfn.NUMBERVALUE(Plantilla!BY399),"")</f>
        <v/>
      </c>
      <c r="CB388" s="6">
        <f>IF($C388="OK",_xlfn.NUMBERVALUE(Plantilla!BZ399),"")</f>
        <v/>
      </c>
      <c r="CC388" s="6">
        <f>IF($C388="OK",_xlfn.NUMBERVALUE(Plantilla!CA399),"")</f>
        <v/>
      </c>
      <c r="CD388" s="6">
        <f>IF($C388="OK",_xlfn.NUMBERVALUE(Plantilla!CB399),"")</f>
        <v/>
      </c>
      <c r="CE388" s="6">
        <f>IF($C388="OK",_xlfn.NUMBERVALUE(Plantilla!CC399),"")</f>
        <v/>
      </c>
      <c r="CF388" s="4">
        <f>IF($C388="OK",_xlfn.NUMBERVALUE(Plantilla!CD399),"")</f>
        <v/>
      </c>
      <c r="CG388" s="6">
        <f>IF($C388="OK",_xlfn.NUMBERVALUE(Plantilla!CE399),"")</f>
        <v/>
      </c>
      <c r="CH388" s="6">
        <f>IF($C388="OK",_xlfn.NUMBERVALUE(Plantilla!CF399),"")</f>
        <v/>
      </c>
      <c r="CI388" s="6">
        <f>IF($C388="OK",_xlfn.NUMBERVALUE(Plantilla!CG399),"")</f>
        <v/>
      </c>
      <c r="CJ388" s="6">
        <f>IF($C388="OK",_xlfn.NUMBERVALUE(Plantilla!CH399),"")</f>
        <v/>
      </c>
      <c r="CK388" s="6">
        <f>IF($C388="OK",_xlfn.NUMBERVALUE(Plantilla!CI399),"")</f>
        <v/>
      </c>
      <c r="CL388" s="6">
        <f>IF($C388="OK",_xlfn.NUMBERVALUE(Plantilla!CJ399),"")</f>
        <v/>
      </c>
      <c r="CM388">
        <f>IF($C388="OK",TEXT(Plantilla!CK399,"#"),"")</f>
        <v/>
      </c>
      <c r="CN388" s="6">
        <f>IF($C388="OK",_xlfn.NUMBERVALUE(Plantilla!CL399),"")</f>
        <v/>
      </c>
      <c r="CO388" s="6">
        <f>IF($C388="OK",_xlfn.NUMBERVALUE(Plantilla!CM399),"")</f>
        <v/>
      </c>
      <c r="CP388" s="110">
        <f>IF($C388="OK",_xlfn.NUMBERVALUE(Plantilla!CN399),"")</f>
        <v/>
      </c>
      <c r="CQ388" s="6">
        <f>IF($C388="OK",_xlfn.NUMBERVALUE(Plantilla!CO399),"")</f>
        <v/>
      </c>
      <c r="CR388" s="109">
        <f>IF($C388="OK",_xlfn.NUMBERVALUE(Plantilla!CP399),"")</f>
        <v/>
      </c>
      <c r="CS388" s="110">
        <f>IF($C388="OK",_xlfn.NUMBERVALUE(Plantilla!CQ399),"")</f>
        <v/>
      </c>
      <c r="CT388" s="6">
        <f>IF($C388="OK",_xlfn.NUMBERVALUE(Plantilla!CR399),"")</f>
        <v/>
      </c>
      <c r="CU388" s="109">
        <f>IF($C388="OK",_xlfn.NUMBERVALUE(Plantilla!CS399),"")</f>
        <v/>
      </c>
      <c r="CV388" s="110">
        <f>IF($C388="OK",_xlfn.NUMBERVALUE(Plantilla!CT399),"")</f>
        <v/>
      </c>
      <c r="CW388" s="6">
        <f>IF($C388="OK",_xlfn.NUMBERVALUE(Plantilla!CU399),"")</f>
        <v/>
      </c>
      <c r="CX388" s="82">
        <f>IF($C388="OK",_xlfn.NUMBERVALUE(Plantilla!CV399),"")</f>
        <v/>
      </c>
      <c r="CY388" s="6">
        <f>IF($C388="OK",_xlfn.NUMBERVALUE(Plantilla!CW399),"")</f>
        <v/>
      </c>
      <c r="CZ388" s="82">
        <f>IF($C388="OK",_xlfn.NUMBERVALUE(Plantilla!CX399),"")</f>
        <v/>
      </c>
      <c r="DA388" s="6">
        <f>IF($C388="OK",_xlfn.NUMBERVALUE(Plantilla!CY399),"")</f>
        <v/>
      </c>
      <c r="DB388" s="109">
        <f>IF($C388="OK",_xlfn.NUMBERVALUE(Plantilla!CZ399),"")</f>
        <v/>
      </c>
      <c r="DC388" s="6">
        <f>IF($C388="OK",_xlfn.NUMBERVALUE(Plantilla!DA399),"")</f>
        <v/>
      </c>
      <c r="DD388" s="6">
        <f>IF($C388="OK",TEXT(Plantilla!DB399,"#"),"")</f>
        <v/>
      </c>
      <c r="DE388" s="6">
        <f>IF($C388="OK",_xlfn.NUMBERVALUE(Plantilla!DC399),"")</f>
        <v/>
      </c>
      <c r="DF388" s="4">
        <f>IF($C388="OK",_xlfn.NUMBERVALUE(Plantilla!DD399),"")</f>
        <v/>
      </c>
      <c r="DG388" s="6">
        <f>IF($C388="OK",_xlfn.NUMBERVALUE(Plantilla!DE399),"")</f>
        <v/>
      </c>
      <c r="DH388" s="6">
        <f>IF($C388="OK",_xlfn.NUMBERVALUE(Plantilla!DF399),"")</f>
        <v/>
      </c>
      <c r="DI388" s="6">
        <f>IF($C388="OK",_xlfn.NUMBERVALUE(Plantilla!DG399),"")</f>
        <v/>
      </c>
      <c r="DJ388" s="6">
        <f>IF($C388="OK",_xlfn.NUMBERVALUE(Plantilla!DH399),"")</f>
        <v/>
      </c>
      <c r="DK388" s="6">
        <f>IF($C388="OK",_xlfn.NUMBERVALUE(Plantilla!DI399),"")</f>
        <v/>
      </c>
      <c r="DL388" s="6">
        <f>IF($C388="OK",_xlfn.NUMBERVALUE(Plantilla!DJ399),"")</f>
        <v/>
      </c>
      <c r="DM388" s="6">
        <f>IF($C388="OK",_xlfn.NUMBERVALUE(Plantilla!DK399),"")</f>
        <v/>
      </c>
      <c r="DN388" s="6">
        <f>IF($C388="OK",_xlfn.NUMBERVALUE(Plantilla!DL399),"")</f>
        <v/>
      </c>
      <c r="DO388" s="6">
        <f>IF($C388="OK",_xlfn.NUMBERVALUE(Plantilla!DM399),"")</f>
        <v/>
      </c>
      <c r="DP388" s="6">
        <f>IF($C388="OK",_xlfn.NUMBERVALUE(Plantilla!DN399),"")</f>
        <v/>
      </c>
      <c r="DQ388" s="6">
        <f>IF($C388="OK",_xlfn.NUMBERVALUE(Plantilla!DO399),"")</f>
        <v/>
      </c>
      <c r="DR388" s="6">
        <f>IF($C388="OK",_xlfn.NUMBERVALUE(Plantilla!DP399),"")</f>
        <v/>
      </c>
      <c r="DS388">
        <f>IF($C388="OK",TEXT(Plantilla!DR399,"#"),"")</f>
        <v/>
      </c>
      <c r="DT388" s="6" t="n"/>
    </row>
    <row r="389">
      <c r="A389">
        <f>IF(Plantilla!$I$6="¡Perfecto!, Guarda el archivo y adjúntalo a tu interfaz de Nómina Electrónica","OK","Error")</f>
        <v/>
      </c>
      <c r="B389">
        <f>IF(Plantilla!$I$6="¡Perfecto!, Guarda el archivo y adjúntalo a tu interfaz de Nómina Electrónica",MID(Plantilla!$D$2,SEARCH("V",Plantilla!$D$2),10),"")</f>
        <v/>
      </c>
      <c r="C389">
        <f>Plantilla!C400</f>
        <v/>
      </c>
      <c r="D389">
        <f>IF($C389="OK",Plantilla!B400,"")</f>
        <v/>
      </c>
      <c r="E389">
        <f>IF($C389="OK",
   VLOOKUP(Plantilla!$E$4,'Tablas '!$AP$4:$AT$6,5,FALSE),
"")</f>
        <v/>
      </c>
      <c r="F389">
        <f>IF($C389="OK",TEXT(Plantilla!D400,"#"),"")</f>
        <v/>
      </c>
      <c r="G389">
        <f>IF($C389="OK",
   VLOOKUP(Plantilla!E400,'Tablas '!$B$4:$C$14,2,FALSE),
"")</f>
        <v/>
      </c>
      <c r="H389">
        <f>IF($C389="OK",TEXT(Plantilla!F400,"#"),"")</f>
        <v/>
      </c>
      <c r="I389">
        <f>IF($C389="OK",TEXT(Plantilla!G400,"#"),"")</f>
        <v/>
      </c>
      <c r="J389">
        <f>IF($C389="OK",TEXT(Plantilla!H400,"#"),"")</f>
        <v/>
      </c>
      <c r="K389">
        <f>IF($C389="OK",TEXT(Plantilla!I400,"#"),"")</f>
        <v/>
      </c>
      <c r="L389">
        <f>IF($C389="OK",TEXT(Plantilla!J400,"#"),"")</f>
        <v/>
      </c>
      <c r="M389">
        <f>IF($C389="OK",TEXT(Plantilla!K400,"#"),"")</f>
        <v/>
      </c>
      <c r="N389">
        <f>IF($C389="OK",
   CONCATENATE(YEAR(Plantilla!L400),"-",TEXT(MONTH(Plantilla!L400),"00"),"-",TEXT(DAY(Plantilla!L400),"00")),
"")</f>
        <v/>
      </c>
      <c r="O389">
        <f>IF($C389="OK",_xlfn.NUMBERVALUE(Plantilla!M400),"")</f>
        <v/>
      </c>
      <c r="P389">
        <f>IF($C389="OK",
   IF(Plantilla!N400&lt;&gt;"",
      CONCATENATE(YEAR(Plantilla!N400),"-",TEXT(MONTH(Plantilla!N400),"00"),"-",TEXT(DAY(Plantilla!N400),"00")),
   ""),
"")</f>
        <v/>
      </c>
      <c r="Q389">
        <f>IF($C389="OK",
   VLOOKUP(Plantilla!O400,'Tablas '!$E$4:$F$19,2,FALSE),
"")</f>
        <v/>
      </c>
      <c r="R389">
        <f>IF($C389="OK",
   VLOOKUP(Plantilla!P400,'Tablas '!$H$4:$I$5,2,FALSE),
"")</f>
        <v/>
      </c>
      <c r="S389">
        <f>IF($C389="OK",
   VLOOKUP(Plantilla!Q400,'Tablas '!$K$4:$L$8,2,FALSE),
"")</f>
        <v/>
      </c>
      <c r="T389">
        <f>IF($C389="OK",
   VLOOKUP(Plantilla!R400,'Tablas '!$AE$4:$AF$6,2,FALSE),
"")</f>
        <v/>
      </c>
      <c r="U389">
        <f>IF($C389="OK",
   VLOOKUP(Plantilla!S400,'Tablas '!$AE$4:$AF$6,2,FALSE),
"")</f>
        <v/>
      </c>
      <c r="V389">
        <f>IF($C389="OK",TEXT(Plantilla!T400,"#"),"")</f>
        <v/>
      </c>
      <c r="W389" s="84">
        <f>IF($C389="OK",
   VLOOKUP(Plantilla!U400,'Tablas '!$AM$4:$AN$1126,2,FALSE),
"")</f>
        <v/>
      </c>
      <c r="X389">
        <f>IF($C389="OK",TEXT(Plantilla!V400,"#"),"")</f>
        <v/>
      </c>
      <c r="Y389">
        <f>IF($C389="OK",
   CONCATENATE(YEAR(Plantilla!W400),"-",TEXT(MONTH(Plantilla!W400),"00"),"-",TEXT(DAY(Plantilla!W400),"00")),
"")</f>
        <v/>
      </c>
      <c r="Z389">
        <f>IF($C389="OK",
   CONCATENATE(YEAR(Plantilla!X400),"-",TEXT(MONTH(Plantilla!X400),"00"),"-",TEXT(DAY(Plantilla!X400),"00")),
"")</f>
        <v/>
      </c>
      <c r="AA389">
        <f>IF($C389="OK",
   TEXT(VLOOKUP(Plantilla!Y400,'Tablas '!$Q$4:$R$9,2,FALSE),"#"),
"")</f>
        <v/>
      </c>
      <c r="AB389">
        <f>IF($C389="OK",
   CONCATENATE(YEAR(Plantilla!Z400),"-",TEXT(MONTH(Plantilla!Z400),"00"),"-",TEXT(DAY(Plantilla!Z400),"00")),
"")</f>
        <v/>
      </c>
      <c r="AC389">
        <f>IF($C389="OK",
   TEXT(VLOOKUP(Plantilla!AA400,'Tablas '!$T$4:$U$13,2,FALSE),"#"),
"")</f>
        <v/>
      </c>
      <c r="AD389">
        <f>IF($C389="OK",TEXT(Plantilla!AB400,"#"),"")</f>
        <v/>
      </c>
      <c r="AE389">
        <f>IF($C389="OK",
   IF(Plantilla!AC400&lt;&gt;"",
      TEXT(VLOOKUP(Plantilla!AC400,'Tablas '!$W$4:$X$7,2,FALSE),"#"),
   ""),
"")</f>
        <v/>
      </c>
      <c r="AF389">
        <f>IF($C389="OK",TEXT(Plantilla!AD400,"#"),"")</f>
        <v/>
      </c>
      <c r="AG389" s="6">
        <f>IF($C389="OK",_xlfn.NUMBERVALUE(Plantilla!AE400),"")</f>
        <v/>
      </c>
      <c r="AH389" s="4">
        <f>IF($C389="OK",_xlfn.NUMBERVALUE(Plantilla!AF400),"")</f>
        <v/>
      </c>
      <c r="AI389" s="6">
        <f>IF($C389="OK",_xlfn.NUMBERVALUE(Plantilla!AG400),"")</f>
        <v/>
      </c>
      <c r="AJ389" s="6">
        <f>IF($C389="OK",_xlfn.NUMBERVALUE(Plantilla!AH400),"")</f>
        <v/>
      </c>
      <c r="AK389" s="6">
        <f>IF($C389="OK",_xlfn.NUMBERVALUE(Plantilla!AI400),"")</f>
        <v/>
      </c>
      <c r="AL389" s="6">
        <f>IF($C389="OK",_xlfn.NUMBERVALUE(Plantilla!AJ400),"")</f>
        <v/>
      </c>
      <c r="AM389" s="4">
        <f>IF($C389="OK",_xlfn.NUMBERVALUE(Plantilla!AK400),"")</f>
        <v/>
      </c>
      <c r="AN389" s="6">
        <f>IF($C389="OK",_xlfn.NUMBERVALUE(Plantilla!AL400),"")</f>
        <v/>
      </c>
      <c r="AO389" s="4">
        <f>IF($C389="OK",_xlfn.NUMBERVALUE(Plantilla!AM400),"")</f>
        <v/>
      </c>
      <c r="AP389" s="6">
        <f>IF($C389="OK",_xlfn.NUMBERVALUE(Plantilla!AN400),"")</f>
        <v/>
      </c>
      <c r="AQ389" s="4">
        <f>IF($C389="OK",_xlfn.NUMBERVALUE(Plantilla!AO400),"")</f>
        <v/>
      </c>
      <c r="AR389" s="6">
        <f>IF($C389="OK",_xlfn.NUMBERVALUE(Plantilla!AP400),"")</f>
        <v/>
      </c>
      <c r="AS389" s="4">
        <f>IF($C389="OK",_xlfn.NUMBERVALUE(Plantilla!AQ400),"")</f>
        <v/>
      </c>
      <c r="AT389" s="6">
        <f>IF($C389="OK",_xlfn.NUMBERVALUE(Plantilla!AR400),"")</f>
        <v/>
      </c>
      <c r="AU389" s="4">
        <f>IF($C389="OK",_xlfn.NUMBERVALUE(Plantilla!AS400),"")</f>
        <v/>
      </c>
      <c r="AV389" s="6">
        <f>IF($C389="OK",_xlfn.NUMBERVALUE(Plantilla!AT400),"")</f>
        <v/>
      </c>
      <c r="AW389" s="4">
        <f>IF($C389="OK",_xlfn.NUMBERVALUE(Plantilla!AU400),"")</f>
        <v/>
      </c>
      <c r="AX389" s="6">
        <f>IF($C389="OK",_xlfn.NUMBERVALUE(Plantilla!AV400),"")</f>
        <v/>
      </c>
      <c r="AY389" s="4">
        <f>IF($C389="OK",_xlfn.NUMBERVALUE(Plantilla!AW400),"")</f>
        <v/>
      </c>
      <c r="AZ389" s="6">
        <f>IF($C389="OK",_xlfn.NUMBERVALUE(Plantilla!AX400),"")</f>
        <v/>
      </c>
      <c r="BA389">
        <f>IF($C389="OK",_xlfn.NUMBERVALUE(Plantilla!AY400),"")</f>
        <v/>
      </c>
      <c r="BB389">
        <f>IF($C389="OK",_xlfn.NUMBERVALUE(Plantilla!AZ400),"")</f>
        <v/>
      </c>
      <c r="BC389" s="4">
        <f>IF($C389="OK",_xlfn.NUMBERVALUE(Plantilla!BA400),"")</f>
        <v/>
      </c>
      <c r="BD389" s="6">
        <f>IF($C389="OK",_xlfn.NUMBERVALUE(Plantilla!BB400),"")</f>
        <v/>
      </c>
      <c r="BE389" s="4">
        <f>IF($C389="OK",_xlfn.NUMBERVALUE(Plantilla!BC400),"")</f>
        <v/>
      </c>
      <c r="BF389" s="6">
        <f>IF($C389="OK",_xlfn.NUMBERVALUE(Plantilla!BD400),"")</f>
        <v/>
      </c>
      <c r="BG389" s="4">
        <f>IF($C389="OK",_xlfn.NUMBERVALUE(Plantilla!BE400),"")</f>
        <v/>
      </c>
      <c r="BH389" s="6">
        <f>IF($C389="OK",_xlfn.NUMBERVALUE(Plantilla!BF400),"")</f>
        <v/>
      </c>
      <c r="BI389" s="110">
        <f>IF($C389="OK",_xlfn.NUMBERVALUE(Plantilla!BG400),"")</f>
        <v/>
      </c>
      <c r="BJ389" s="6">
        <f>IF($C389="OK",_xlfn.NUMBERVALUE(Plantilla!BH400),"")</f>
        <v/>
      </c>
      <c r="BK389" s="109">
        <f>IF($C389="OK",_xlfn.NUMBERVALUE(Plantilla!BI400),"")</f>
        <v/>
      </c>
      <c r="BL389" s="6">
        <f>IF($C389="OK",
   IF(Plantilla!BJ400&lt;&gt;"",
      TEXT(VLOOKUP(Plantilla!BJ400,'Tablas '!$Z$4:$AA$6,2,FALSE),"#"),
   ""),
"")</f>
        <v/>
      </c>
      <c r="BM389" s="4">
        <f>IF($C389="OK",_xlfn.NUMBERVALUE(Plantilla!BK400),"")</f>
        <v/>
      </c>
      <c r="BN389" s="4">
        <f>IF($C389="OK",_xlfn.NUMBERVALUE(Plantilla!BL400),"")</f>
        <v/>
      </c>
      <c r="BO389" s="6">
        <f>IF($C389="OK",_xlfn.NUMBERVALUE(Plantilla!BM400),"")</f>
        <v/>
      </c>
      <c r="BP389" s="4">
        <f>IF($C389="OK",_xlfn.NUMBERVALUE(Plantilla!BN400),"")</f>
        <v/>
      </c>
      <c r="BQ389" s="6">
        <f>IF($C389="OK",_xlfn.NUMBERVALUE(Plantilla!BO400),"")</f>
        <v/>
      </c>
      <c r="BR389" s="4">
        <f>IF($C389="OK",_xlfn.NUMBERVALUE(Plantilla!BP400),"")</f>
        <v/>
      </c>
      <c r="BS389" s="6">
        <f>IF($C389="OK",_xlfn.NUMBERVALUE(Plantilla!BQ400),"")</f>
        <v/>
      </c>
      <c r="BT389" s="4">
        <f>IF($C389="OK",_xlfn.NUMBERVALUE(Plantilla!BR400),"")</f>
        <v/>
      </c>
      <c r="BU389" s="6">
        <f>IF($C389="OK",_xlfn.NUMBERVALUE(Plantilla!BS400),"")</f>
        <v/>
      </c>
      <c r="BV389" s="6">
        <f>IF($C389="OK",_xlfn.NUMBERVALUE(Plantilla!BT400),"")</f>
        <v/>
      </c>
      <c r="BW389" s="6">
        <f>IF($C389="OK",_xlfn.NUMBERVALUE(Plantilla!BU400),"")</f>
        <v/>
      </c>
      <c r="BX389" s="6">
        <f>IF($C389="OK",_xlfn.NUMBERVALUE(Plantilla!BV400),"")</f>
        <v/>
      </c>
      <c r="BY389" s="6">
        <f>IF($C389="OK",_xlfn.NUMBERVALUE(Plantilla!BW400),"")</f>
        <v/>
      </c>
      <c r="BZ389" s="6">
        <f>IF($C389="OK",_xlfn.NUMBERVALUE(Plantilla!BX400),"")</f>
        <v/>
      </c>
      <c r="CA389" s="6">
        <f>IF($C389="OK",_xlfn.NUMBERVALUE(Plantilla!BY400),"")</f>
        <v/>
      </c>
      <c r="CB389" s="6">
        <f>IF($C389="OK",_xlfn.NUMBERVALUE(Plantilla!BZ400),"")</f>
        <v/>
      </c>
      <c r="CC389" s="6">
        <f>IF($C389="OK",_xlfn.NUMBERVALUE(Plantilla!CA400),"")</f>
        <v/>
      </c>
      <c r="CD389" s="6">
        <f>IF($C389="OK",_xlfn.NUMBERVALUE(Plantilla!CB400),"")</f>
        <v/>
      </c>
      <c r="CE389" s="6">
        <f>IF($C389="OK",_xlfn.NUMBERVALUE(Plantilla!CC400),"")</f>
        <v/>
      </c>
      <c r="CF389" s="4">
        <f>IF($C389="OK",_xlfn.NUMBERVALUE(Plantilla!CD400),"")</f>
        <v/>
      </c>
      <c r="CG389" s="6">
        <f>IF($C389="OK",_xlfn.NUMBERVALUE(Plantilla!CE400),"")</f>
        <v/>
      </c>
      <c r="CH389" s="6">
        <f>IF($C389="OK",_xlfn.NUMBERVALUE(Plantilla!CF400),"")</f>
        <v/>
      </c>
      <c r="CI389" s="6">
        <f>IF($C389="OK",_xlfn.NUMBERVALUE(Plantilla!CG400),"")</f>
        <v/>
      </c>
      <c r="CJ389" s="6">
        <f>IF($C389="OK",_xlfn.NUMBERVALUE(Plantilla!CH400),"")</f>
        <v/>
      </c>
      <c r="CK389" s="6">
        <f>IF($C389="OK",_xlfn.NUMBERVALUE(Plantilla!CI400),"")</f>
        <v/>
      </c>
      <c r="CL389" s="6">
        <f>IF($C389="OK",_xlfn.NUMBERVALUE(Plantilla!CJ400),"")</f>
        <v/>
      </c>
      <c r="CM389">
        <f>IF($C389="OK",TEXT(Plantilla!CK400,"#"),"")</f>
        <v/>
      </c>
      <c r="CN389" s="6">
        <f>IF($C389="OK",_xlfn.NUMBERVALUE(Plantilla!CL400),"")</f>
        <v/>
      </c>
      <c r="CO389" s="6">
        <f>IF($C389="OK",_xlfn.NUMBERVALUE(Plantilla!CM400),"")</f>
        <v/>
      </c>
      <c r="CP389" s="110">
        <f>IF($C389="OK",_xlfn.NUMBERVALUE(Plantilla!CN400),"")</f>
        <v/>
      </c>
      <c r="CQ389" s="6">
        <f>IF($C389="OK",_xlfn.NUMBERVALUE(Plantilla!CO400),"")</f>
        <v/>
      </c>
      <c r="CR389" s="109">
        <f>IF($C389="OK",_xlfn.NUMBERVALUE(Plantilla!CP400),"")</f>
        <v/>
      </c>
      <c r="CS389" s="110">
        <f>IF($C389="OK",_xlfn.NUMBERVALUE(Plantilla!CQ400),"")</f>
        <v/>
      </c>
      <c r="CT389" s="6">
        <f>IF($C389="OK",_xlfn.NUMBERVALUE(Plantilla!CR400),"")</f>
        <v/>
      </c>
      <c r="CU389" s="109">
        <f>IF($C389="OK",_xlfn.NUMBERVALUE(Plantilla!CS400),"")</f>
        <v/>
      </c>
      <c r="CV389" s="110">
        <f>IF($C389="OK",_xlfn.NUMBERVALUE(Plantilla!CT400),"")</f>
        <v/>
      </c>
      <c r="CW389" s="6">
        <f>IF($C389="OK",_xlfn.NUMBERVALUE(Plantilla!CU400),"")</f>
        <v/>
      </c>
      <c r="CX389" s="82">
        <f>IF($C389="OK",_xlfn.NUMBERVALUE(Plantilla!CV400),"")</f>
        <v/>
      </c>
      <c r="CY389" s="6">
        <f>IF($C389="OK",_xlfn.NUMBERVALUE(Plantilla!CW400),"")</f>
        <v/>
      </c>
      <c r="CZ389" s="82">
        <f>IF($C389="OK",_xlfn.NUMBERVALUE(Plantilla!CX400),"")</f>
        <v/>
      </c>
      <c r="DA389" s="6">
        <f>IF($C389="OK",_xlfn.NUMBERVALUE(Plantilla!CY400),"")</f>
        <v/>
      </c>
      <c r="DB389" s="109">
        <f>IF($C389="OK",_xlfn.NUMBERVALUE(Plantilla!CZ400),"")</f>
        <v/>
      </c>
      <c r="DC389" s="6">
        <f>IF($C389="OK",_xlfn.NUMBERVALUE(Plantilla!DA400),"")</f>
        <v/>
      </c>
      <c r="DD389" s="6">
        <f>IF($C389="OK",TEXT(Plantilla!DB400,"#"),"")</f>
        <v/>
      </c>
      <c r="DE389" s="6">
        <f>IF($C389="OK",_xlfn.NUMBERVALUE(Plantilla!DC400),"")</f>
        <v/>
      </c>
      <c r="DF389" s="4">
        <f>IF($C389="OK",_xlfn.NUMBERVALUE(Plantilla!DD400),"")</f>
        <v/>
      </c>
      <c r="DG389" s="6">
        <f>IF($C389="OK",_xlfn.NUMBERVALUE(Plantilla!DE400),"")</f>
        <v/>
      </c>
      <c r="DH389" s="6">
        <f>IF($C389="OK",_xlfn.NUMBERVALUE(Plantilla!DF400),"")</f>
        <v/>
      </c>
      <c r="DI389" s="6">
        <f>IF($C389="OK",_xlfn.NUMBERVALUE(Plantilla!DG400),"")</f>
        <v/>
      </c>
      <c r="DJ389" s="6">
        <f>IF($C389="OK",_xlfn.NUMBERVALUE(Plantilla!DH400),"")</f>
        <v/>
      </c>
      <c r="DK389" s="6">
        <f>IF($C389="OK",_xlfn.NUMBERVALUE(Plantilla!DI400),"")</f>
        <v/>
      </c>
      <c r="DL389" s="6">
        <f>IF($C389="OK",_xlfn.NUMBERVALUE(Plantilla!DJ400),"")</f>
        <v/>
      </c>
      <c r="DM389" s="6">
        <f>IF($C389="OK",_xlfn.NUMBERVALUE(Plantilla!DK400),"")</f>
        <v/>
      </c>
      <c r="DN389" s="6">
        <f>IF($C389="OK",_xlfn.NUMBERVALUE(Plantilla!DL400),"")</f>
        <v/>
      </c>
      <c r="DO389" s="6">
        <f>IF($C389="OK",_xlfn.NUMBERVALUE(Plantilla!DM400),"")</f>
        <v/>
      </c>
      <c r="DP389" s="6">
        <f>IF($C389="OK",_xlfn.NUMBERVALUE(Plantilla!DN400),"")</f>
        <v/>
      </c>
      <c r="DQ389" s="6">
        <f>IF($C389="OK",_xlfn.NUMBERVALUE(Plantilla!DO400),"")</f>
        <v/>
      </c>
      <c r="DR389" s="6">
        <f>IF($C389="OK",_xlfn.NUMBERVALUE(Plantilla!DP400),"")</f>
        <v/>
      </c>
      <c r="DS389">
        <f>IF($C389="OK",TEXT(Plantilla!DR400,"#"),"")</f>
        <v/>
      </c>
      <c r="DT389" s="6" t="n"/>
    </row>
    <row r="390">
      <c r="A390">
        <f>IF(Plantilla!$I$6="¡Perfecto!, Guarda el archivo y adjúntalo a tu interfaz de Nómina Electrónica","OK","Error")</f>
        <v/>
      </c>
      <c r="B390">
        <f>IF(Plantilla!$I$6="¡Perfecto!, Guarda el archivo y adjúntalo a tu interfaz de Nómina Electrónica",MID(Plantilla!$D$2,SEARCH("V",Plantilla!$D$2),10),"")</f>
        <v/>
      </c>
      <c r="C390">
        <f>Plantilla!C401</f>
        <v/>
      </c>
      <c r="D390">
        <f>IF($C390="OK",Plantilla!B401,"")</f>
        <v/>
      </c>
      <c r="E390">
        <f>IF($C390="OK",
   VLOOKUP(Plantilla!$E$4,'Tablas '!$AP$4:$AT$6,5,FALSE),
"")</f>
        <v/>
      </c>
      <c r="F390">
        <f>IF($C390="OK",TEXT(Plantilla!D401,"#"),"")</f>
        <v/>
      </c>
      <c r="G390">
        <f>IF($C390="OK",
   VLOOKUP(Plantilla!E401,'Tablas '!$B$4:$C$14,2,FALSE),
"")</f>
        <v/>
      </c>
      <c r="H390">
        <f>IF($C390="OK",TEXT(Plantilla!F401,"#"),"")</f>
        <v/>
      </c>
      <c r="I390">
        <f>IF($C390="OK",TEXT(Plantilla!G401,"#"),"")</f>
        <v/>
      </c>
      <c r="J390">
        <f>IF($C390="OK",TEXT(Plantilla!H401,"#"),"")</f>
        <v/>
      </c>
      <c r="K390">
        <f>IF($C390="OK",TEXT(Plantilla!I401,"#"),"")</f>
        <v/>
      </c>
      <c r="L390">
        <f>IF($C390="OK",TEXT(Plantilla!J401,"#"),"")</f>
        <v/>
      </c>
      <c r="M390">
        <f>IF($C390="OK",TEXT(Plantilla!K401,"#"),"")</f>
        <v/>
      </c>
      <c r="N390">
        <f>IF($C390="OK",
   CONCATENATE(YEAR(Plantilla!L401),"-",TEXT(MONTH(Plantilla!L401),"00"),"-",TEXT(DAY(Plantilla!L401),"00")),
"")</f>
        <v/>
      </c>
      <c r="O390">
        <f>IF($C390="OK",_xlfn.NUMBERVALUE(Plantilla!M401),"")</f>
        <v/>
      </c>
      <c r="P390">
        <f>IF($C390="OK",
   IF(Plantilla!N401&lt;&gt;"",
      CONCATENATE(YEAR(Plantilla!N401),"-",TEXT(MONTH(Plantilla!N401),"00"),"-",TEXT(DAY(Plantilla!N401),"00")),
   ""),
"")</f>
        <v/>
      </c>
      <c r="Q390">
        <f>IF($C390="OK",
   VLOOKUP(Plantilla!O401,'Tablas '!$E$4:$F$19,2,FALSE),
"")</f>
        <v/>
      </c>
      <c r="R390">
        <f>IF($C390="OK",
   VLOOKUP(Plantilla!P401,'Tablas '!$H$4:$I$5,2,FALSE),
"")</f>
        <v/>
      </c>
      <c r="S390">
        <f>IF($C390="OK",
   VLOOKUP(Plantilla!Q401,'Tablas '!$K$4:$L$8,2,FALSE),
"")</f>
        <v/>
      </c>
      <c r="T390">
        <f>IF($C390="OK",
   VLOOKUP(Plantilla!R401,'Tablas '!$AE$4:$AF$6,2,FALSE),
"")</f>
        <v/>
      </c>
      <c r="U390">
        <f>IF($C390="OK",
   VLOOKUP(Plantilla!S401,'Tablas '!$AE$4:$AF$6,2,FALSE),
"")</f>
        <v/>
      </c>
      <c r="V390">
        <f>IF($C390="OK",TEXT(Plantilla!T401,"#"),"")</f>
        <v/>
      </c>
      <c r="W390" s="84">
        <f>IF($C390="OK",
   VLOOKUP(Plantilla!U401,'Tablas '!$AM$4:$AN$1126,2,FALSE),
"")</f>
        <v/>
      </c>
      <c r="X390">
        <f>IF($C390="OK",TEXT(Plantilla!V401,"#"),"")</f>
        <v/>
      </c>
      <c r="Y390">
        <f>IF($C390="OK",
   CONCATENATE(YEAR(Plantilla!W401),"-",TEXT(MONTH(Plantilla!W401),"00"),"-",TEXT(DAY(Plantilla!W401),"00")),
"")</f>
        <v/>
      </c>
      <c r="Z390">
        <f>IF($C390="OK",
   CONCATENATE(YEAR(Plantilla!X401),"-",TEXT(MONTH(Plantilla!X401),"00"),"-",TEXT(DAY(Plantilla!X401),"00")),
"")</f>
        <v/>
      </c>
      <c r="AA390">
        <f>IF($C390="OK",
   TEXT(VLOOKUP(Plantilla!Y401,'Tablas '!$Q$4:$R$9,2,FALSE),"#"),
"")</f>
        <v/>
      </c>
      <c r="AB390">
        <f>IF($C390="OK",
   CONCATENATE(YEAR(Plantilla!Z401),"-",TEXT(MONTH(Plantilla!Z401),"00"),"-",TEXT(DAY(Plantilla!Z401),"00")),
"")</f>
        <v/>
      </c>
      <c r="AC390">
        <f>IF($C390="OK",
   TEXT(VLOOKUP(Plantilla!AA401,'Tablas '!$T$4:$U$13,2,FALSE),"#"),
"")</f>
        <v/>
      </c>
      <c r="AD390">
        <f>IF($C390="OK",TEXT(Plantilla!AB401,"#"),"")</f>
        <v/>
      </c>
      <c r="AE390">
        <f>IF($C390="OK",
   IF(Plantilla!AC401&lt;&gt;"",
      TEXT(VLOOKUP(Plantilla!AC401,'Tablas '!$W$4:$X$7,2,FALSE),"#"),
   ""),
"")</f>
        <v/>
      </c>
      <c r="AF390">
        <f>IF($C390="OK",TEXT(Plantilla!AD401,"#"),"")</f>
        <v/>
      </c>
      <c r="AG390" s="6">
        <f>IF($C390="OK",_xlfn.NUMBERVALUE(Plantilla!AE401),"")</f>
        <v/>
      </c>
      <c r="AH390" s="4">
        <f>IF($C390="OK",_xlfn.NUMBERVALUE(Plantilla!AF401),"")</f>
        <v/>
      </c>
      <c r="AI390" s="6">
        <f>IF($C390="OK",_xlfn.NUMBERVALUE(Plantilla!AG401),"")</f>
        <v/>
      </c>
      <c r="AJ390" s="6">
        <f>IF($C390="OK",_xlfn.NUMBERVALUE(Plantilla!AH401),"")</f>
        <v/>
      </c>
      <c r="AK390" s="6">
        <f>IF($C390="OK",_xlfn.NUMBERVALUE(Plantilla!AI401),"")</f>
        <v/>
      </c>
      <c r="AL390" s="6">
        <f>IF($C390="OK",_xlfn.NUMBERVALUE(Plantilla!AJ401),"")</f>
        <v/>
      </c>
      <c r="AM390" s="4">
        <f>IF($C390="OK",_xlfn.NUMBERVALUE(Plantilla!AK401),"")</f>
        <v/>
      </c>
      <c r="AN390" s="6">
        <f>IF($C390="OK",_xlfn.NUMBERVALUE(Plantilla!AL401),"")</f>
        <v/>
      </c>
      <c r="AO390" s="4">
        <f>IF($C390="OK",_xlfn.NUMBERVALUE(Plantilla!AM401),"")</f>
        <v/>
      </c>
      <c r="AP390" s="6">
        <f>IF($C390="OK",_xlfn.NUMBERVALUE(Plantilla!AN401),"")</f>
        <v/>
      </c>
      <c r="AQ390" s="4">
        <f>IF($C390="OK",_xlfn.NUMBERVALUE(Plantilla!AO401),"")</f>
        <v/>
      </c>
      <c r="AR390" s="6">
        <f>IF($C390="OK",_xlfn.NUMBERVALUE(Plantilla!AP401),"")</f>
        <v/>
      </c>
      <c r="AS390" s="4">
        <f>IF($C390="OK",_xlfn.NUMBERVALUE(Plantilla!AQ401),"")</f>
        <v/>
      </c>
      <c r="AT390" s="6">
        <f>IF($C390="OK",_xlfn.NUMBERVALUE(Plantilla!AR401),"")</f>
        <v/>
      </c>
      <c r="AU390" s="4">
        <f>IF($C390="OK",_xlfn.NUMBERVALUE(Plantilla!AS401),"")</f>
        <v/>
      </c>
      <c r="AV390" s="6">
        <f>IF($C390="OK",_xlfn.NUMBERVALUE(Plantilla!AT401),"")</f>
        <v/>
      </c>
      <c r="AW390" s="4">
        <f>IF($C390="OK",_xlfn.NUMBERVALUE(Plantilla!AU401),"")</f>
        <v/>
      </c>
      <c r="AX390" s="6">
        <f>IF($C390="OK",_xlfn.NUMBERVALUE(Plantilla!AV401),"")</f>
        <v/>
      </c>
      <c r="AY390" s="4">
        <f>IF($C390="OK",_xlfn.NUMBERVALUE(Plantilla!AW401),"")</f>
        <v/>
      </c>
      <c r="AZ390" s="6">
        <f>IF($C390="OK",_xlfn.NUMBERVALUE(Plantilla!AX401),"")</f>
        <v/>
      </c>
      <c r="BA390">
        <f>IF($C390="OK",_xlfn.NUMBERVALUE(Plantilla!AY401),"")</f>
        <v/>
      </c>
      <c r="BB390">
        <f>IF($C390="OK",_xlfn.NUMBERVALUE(Plantilla!AZ401),"")</f>
        <v/>
      </c>
      <c r="BC390" s="4">
        <f>IF($C390="OK",_xlfn.NUMBERVALUE(Plantilla!BA401),"")</f>
        <v/>
      </c>
      <c r="BD390" s="6">
        <f>IF($C390="OK",_xlfn.NUMBERVALUE(Plantilla!BB401),"")</f>
        <v/>
      </c>
      <c r="BE390" s="4">
        <f>IF($C390="OK",_xlfn.NUMBERVALUE(Plantilla!BC401),"")</f>
        <v/>
      </c>
      <c r="BF390" s="6">
        <f>IF($C390="OK",_xlfn.NUMBERVALUE(Plantilla!BD401),"")</f>
        <v/>
      </c>
      <c r="BG390" s="4">
        <f>IF($C390="OK",_xlfn.NUMBERVALUE(Plantilla!BE401),"")</f>
        <v/>
      </c>
      <c r="BH390" s="6">
        <f>IF($C390="OK",_xlfn.NUMBERVALUE(Plantilla!BF401),"")</f>
        <v/>
      </c>
      <c r="BI390" s="110">
        <f>IF($C390="OK",_xlfn.NUMBERVALUE(Plantilla!BG401),"")</f>
        <v/>
      </c>
      <c r="BJ390" s="6">
        <f>IF($C390="OK",_xlfn.NUMBERVALUE(Plantilla!BH401),"")</f>
        <v/>
      </c>
      <c r="BK390" s="109">
        <f>IF($C390="OK",_xlfn.NUMBERVALUE(Plantilla!BI401),"")</f>
        <v/>
      </c>
      <c r="BL390" s="6">
        <f>IF($C390="OK",
   IF(Plantilla!BJ401&lt;&gt;"",
      TEXT(VLOOKUP(Plantilla!BJ401,'Tablas '!$Z$4:$AA$6,2,FALSE),"#"),
   ""),
"")</f>
        <v/>
      </c>
      <c r="BM390" s="4">
        <f>IF($C390="OK",_xlfn.NUMBERVALUE(Plantilla!BK401),"")</f>
        <v/>
      </c>
      <c r="BN390" s="4">
        <f>IF($C390="OK",_xlfn.NUMBERVALUE(Plantilla!BL401),"")</f>
        <v/>
      </c>
      <c r="BO390" s="6">
        <f>IF($C390="OK",_xlfn.NUMBERVALUE(Plantilla!BM401),"")</f>
        <v/>
      </c>
      <c r="BP390" s="4">
        <f>IF($C390="OK",_xlfn.NUMBERVALUE(Plantilla!BN401),"")</f>
        <v/>
      </c>
      <c r="BQ390" s="6">
        <f>IF($C390="OK",_xlfn.NUMBERVALUE(Plantilla!BO401),"")</f>
        <v/>
      </c>
      <c r="BR390" s="4">
        <f>IF($C390="OK",_xlfn.NUMBERVALUE(Plantilla!BP401),"")</f>
        <v/>
      </c>
      <c r="BS390" s="6">
        <f>IF($C390="OK",_xlfn.NUMBERVALUE(Plantilla!BQ401),"")</f>
        <v/>
      </c>
      <c r="BT390" s="4">
        <f>IF($C390="OK",_xlfn.NUMBERVALUE(Plantilla!BR401),"")</f>
        <v/>
      </c>
      <c r="BU390" s="6">
        <f>IF($C390="OK",_xlfn.NUMBERVALUE(Plantilla!BS401),"")</f>
        <v/>
      </c>
      <c r="BV390" s="6">
        <f>IF($C390="OK",_xlfn.NUMBERVALUE(Plantilla!BT401),"")</f>
        <v/>
      </c>
      <c r="BW390" s="6">
        <f>IF($C390="OK",_xlfn.NUMBERVALUE(Plantilla!BU401),"")</f>
        <v/>
      </c>
      <c r="BX390" s="6">
        <f>IF($C390="OK",_xlfn.NUMBERVALUE(Plantilla!BV401),"")</f>
        <v/>
      </c>
      <c r="BY390" s="6">
        <f>IF($C390="OK",_xlfn.NUMBERVALUE(Plantilla!BW401),"")</f>
        <v/>
      </c>
      <c r="BZ390" s="6">
        <f>IF($C390="OK",_xlfn.NUMBERVALUE(Plantilla!BX401),"")</f>
        <v/>
      </c>
      <c r="CA390" s="6">
        <f>IF($C390="OK",_xlfn.NUMBERVALUE(Plantilla!BY401),"")</f>
        <v/>
      </c>
      <c r="CB390" s="6">
        <f>IF($C390="OK",_xlfn.NUMBERVALUE(Plantilla!BZ401),"")</f>
        <v/>
      </c>
      <c r="CC390" s="6">
        <f>IF($C390="OK",_xlfn.NUMBERVALUE(Plantilla!CA401),"")</f>
        <v/>
      </c>
      <c r="CD390" s="6">
        <f>IF($C390="OK",_xlfn.NUMBERVALUE(Plantilla!CB401),"")</f>
        <v/>
      </c>
      <c r="CE390" s="6">
        <f>IF($C390="OK",_xlfn.NUMBERVALUE(Plantilla!CC401),"")</f>
        <v/>
      </c>
      <c r="CF390" s="4">
        <f>IF($C390="OK",_xlfn.NUMBERVALUE(Plantilla!CD401),"")</f>
        <v/>
      </c>
      <c r="CG390" s="6">
        <f>IF($C390="OK",_xlfn.NUMBERVALUE(Plantilla!CE401),"")</f>
        <v/>
      </c>
      <c r="CH390" s="6">
        <f>IF($C390="OK",_xlfn.NUMBERVALUE(Plantilla!CF401),"")</f>
        <v/>
      </c>
      <c r="CI390" s="6">
        <f>IF($C390="OK",_xlfn.NUMBERVALUE(Plantilla!CG401),"")</f>
        <v/>
      </c>
      <c r="CJ390" s="6">
        <f>IF($C390="OK",_xlfn.NUMBERVALUE(Plantilla!CH401),"")</f>
        <v/>
      </c>
      <c r="CK390" s="6">
        <f>IF($C390="OK",_xlfn.NUMBERVALUE(Plantilla!CI401),"")</f>
        <v/>
      </c>
      <c r="CL390" s="6">
        <f>IF($C390="OK",_xlfn.NUMBERVALUE(Plantilla!CJ401),"")</f>
        <v/>
      </c>
      <c r="CM390">
        <f>IF($C390="OK",TEXT(Plantilla!CK401,"#"),"")</f>
        <v/>
      </c>
      <c r="CN390" s="6">
        <f>IF($C390="OK",_xlfn.NUMBERVALUE(Plantilla!CL401),"")</f>
        <v/>
      </c>
      <c r="CO390" s="6">
        <f>IF($C390="OK",_xlfn.NUMBERVALUE(Plantilla!CM401),"")</f>
        <v/>
      </c>
      <c r="CP390" s="110">
        <f>IF($C390="OK",_xlfn.NUMBERVALUE(Plantilla!CN401),"")</f>
        <v/>
      </c>
      <c r="CQ390" s="6">
        <f>IF($C390="OK",_xlfn.NUMBERVALUE(Plantilla!CO401),"")</f>
        <v/>
      </c>
      <c r="CR390" s="109">
        <f>IF($C390="OK",_xlfn.NUMBERVALUE(Plantilla!CP401),"")</f>
        <v/>
      </c>
      <c r="CS390" s="110">
        <f>IF($C390="OK",_xlfn.NUMBERVALUE(Plantilla!CQ401),"")</f>
        <v/>
      </c>
      <c r="CT390" s="6">
        <f>IF($C390="OK",_xlfn.NUMBERVALUE(Plantilla!CR401),"")</f>
        <v/>
      </c>
      <c r="CU390" s="109">
        <f>IF($C390="OK",_xlfn.NUMBERVALUE(Plantilla!CS401),"")</f>
        <v/>
      </c>
      <c r="CV390" s="110">
        <f>IF($C390="OK",_xlfn.NUMBERVALUE(Plantilla!CT401),"")</f>
        <v/>
      </c>
      <c r="CW390" s="6">
        <f>IF($C390="OK",_xlfn.NUMBERVALUE(Plantilla!CU401),"")</f>
        <v/>
      </c>
      <c r="CX390" s="82">
        <f>IF($C390="OK",_xlfn.NUMBERVALUE(Plantilla!CV401),"")</f>
        <v/>
      </c>
      <c r="CY390" s="6">
        <f>IF($C390="OK",_xlfn.NUMBERVALUE(Plantilla!CW401),"")</f>
        <v/>
      </c>
      <c r="CZ390" s="82">
        <f>IF($C390="OK",_xlfn.NUMBERVALUE(Plantilla!CX401),"")</f>
        <v/>
      </c>
      <c r="DA390" s="6">
        <f>IF($C390="OK",_xlfn.NUMBERVALUE(Plantilla!CY401),"")</f>
        <v/>
      </c>
      <c r="DB390" s="109">
        <f>IF($C390="OK",_xlfn.NUMBERVALUE(Plantilla!CZ401),"")</f>
        <v/>
      </c>
      <c r="DC390" s="6">
        <f>IF($C390="OK",_xlfn.NUMBERVALUE(Plantilla!DA401),"")</f>
        <v/>
      </c>
      <c r="DD390" s="6">
        <f>IF($C390="OK",TEXT(Plantilla!DB401,"#"),"")</f>
        <v/>
      </c>
      <c r="DE390" s="6">
        <f>IF($C390="OK",_xlfn.NUMBERVALUE(Plantilla!DC401),"")</f>
        <v/>
      </c>
      <c r="DF390" s="4">
        <f>IF($C390="OK",_xlfn.NUMBERVALUE(Plantilla!DD401),"")</f>
        <v/>
      </c>
      <c r="DG390" s="6">
        <f>IF($C390="OK",_xlfn.NUMBERVALUE(Plantilla!DE401),"")</f>
        <v/>
      </c>
      <c r="DH390" s="6">
        <f>IF($C390="OK",_xlfn.NUMBERVALUE(Plantilla!DF401),"")</f>
        <v/>
      </c>
      <c r="DI390" s="6">
        <f>IF($C390="OK",_xlfn.NUMBERVALUE(Plantilla!DG401),"")</f>
        <v/>
      </c>
      <c r="DJ390" s="6">
        <f>IF($C390="OK",_xlfn.NUMBERVALUE(Plantilla!DH401),"")</f>
        <v/>
      </c>
      <c r="DK390" s="6">
        <f>IF($C390="OK",_xlfn.NUMBERVALUE(Plantilla!DI401),"")</f>
        <v/>
      </c>
      <c r="DL390" s="6">
        <f>IF($C390="OK",_xlfn.NUMBERVALUE(Plantilla!DJ401),"")</f>
        <v/>
      </c>
      <c r="DM390" s="6">
        <f>IF($C390="OK",_xlfn.NUMBERVALUE(Plantilla!DK401),"")</f>
        <v/>
      </c>
      <c r="DN390" s="6">
        <f>IF($C390="OK",_xlfn.NUMBERVALUE(Plantilla!DL401),"")</f>
        <v/>
      </c>
      <c r="DO390" s="6">
        <f>IF($C390="OK",_xlfn.NUMBERVALUE(Plantilla!DM401),"")</f>
        <v/>
      </c>
      <c r="DP390" s="6">
        <f>IF($C390="OK",_xlfn.NUMBERVALUE(Plantilla!DN401),"")</f>
        <v/>
      </c>
      <c r="DQ390" s="6">
        <f>IF($C390="OK",_xlfn.NUMBERVALUE(Plantilla!DO401),"")</f>
        <v/>
      </c>
      <c r="DR390" s="6">
        <f>IF($C390="OK",_xlfn.NUMBERVALUE(Plantilla!DP401),"")</f>
        <v/>
      </c>
      <c r="DS390">
        <f>IF($C390="OK",TEXT(Plantilla!DR401,"#"),"")</f>
        <v/>
      </c>
      <c r="DT390" s="6" t="n"/>
    </row>
    <row r="391">
      <c r="A391">
        <f>IF(Plantilla!$I$6="¡Perfecto!, Guarda el archivo y adjúntalo a tu interfaz de Nómina Electrónica","OK","Error")</f>
        <v/>
      </c>
      <c r="B391">
        <f>IF(Plantilla!$I$6="¡Perfecto!, Guarda el archivo y adjúntalo a tu interfaz de Nómina Electrónica",MID(Plantilla!$D$2,SEARCH("V",Plantilla!$D$2),10),"")</f>
        <v/>
      </c>
      <c r="C391">
        <f>Plantilla!C402</f>
        <v/>
      </c>
      <c r="D391">
        <f>IF($C391="OK",Plantilla!B402,"")</f>
        <v/>
      </c>
      <c r="E391">
        <f>IF($C391="OK",
   VLOOKUP(Plantilla!$E$4,'Tablas '!$AP$4:$AT$6,5,FALSE),
"")</f>
        <v/>
      </c>
      <c r="F391">
        <f>IF($C391="OK",TEXT(Plantilla!D402,"#"),"")</f>
        <v/>
      </c>
      <c r="G391">
        <f>IF($C391="OK",
   VLOOKUP(Plantilla!E402,'Tablas '!$B$4:$C$14,2,FALSE),
"")</f>
        <v/>
      </c>
      <c r="H391">
        <f>IF($C391="OK",TEXT(Plantilla!F402,"#"),"")</f>
        <v/>
      </c>
      <c r="I391">
        <f>IF($C391="OK",TEXT(Plantilla!G402,"#"),"")</f>
        <v/>
      </c>
      <c r="J391">
        <f>IF($C391="OK",TEXT(Plantilla!H402,"#"),"")</f>
        <v/>
      </c>
      <c r="K391">
        <f>IF($C391="OK",TEXT(Plantilla!I402,"#"),"")</f>
        <v/>
      </c>
      <c r="L391">
        <f>IF($C391="OK",TEXT(Plantilla!J402,"#"),"")</f>
        <v/>
      </c>
      <c r="M391">
        <f>IF($C391="OK",TEXT(Plantilla!K402,"#"),"")</f>
        <v/>
      </c>
      <c r="N391">
        <f>IF($C391="OK",
   CONCATENATE(YEAR(Plantilla!L402),"-",TEXT(MONTH(Plantilla!L402),"00"),"-",TEXT(DAY(Plantilla!L402),"00")),
"")</f>
        <v/>
      </c>
      <c r="O391">
        <f>IF($C391="OK",_xlfn.NUMBERVALUE(Plantilla!M402),"")</f>
        <v/>
      </c>
      <c r="P391">
        <f>IF($C391="OK",
   IF(Plantilla!N402&lt;&gt;"",
      CONCATENATE(YEAR(Plantilla!N402),"-",TEXT(MONTH(Plantilla!N402),"00"),"-",TEXT(DAY(Plantilla!N402),"00")),
   ""),
"")</f>
        <v/>
      </c>
      <c r="Q391">
        <f>IF($C391="OK",
   VLOOKUP(Plantilla!O402,'Tablas '!$E$4:$F$19,2,FALSE),
"")</f>
        <v/>
      </c>
      <c r="R391">
        <f>IF($C391="OK",
   VLOOKUP(Plantilla!P402,'Tablas '!$H$4:$I$5,2,FALSE),
"")</f>
        <v/>
      </c>
      <c r="S391">
        <f>IF($C391="OK",
   VLOOKUP(Plantilla!Q402,'Tablas '!$K$4:$L$8,2,FALSE),
"")</f>
        <v/>
      </c>
      <c r="T391">
        <f>IF($C391="OK",
   VLOOKUP(Plantilla!R402,'Tablas '!$AE$4:$AF$6,2,FALSE),
"")</f>
        <v/>
      </c>
      <c r="U391">
        <f>IF($C391="OK",
   VLOOKUP(Plantilla!S402,'Tablas '!$AE$4:$AF$6,2,FALSE),
"")</f>
        <v/>
      </c>
      <c r="V391">
        <f>IF($C391="OK",TEXT(Plantilla!T402,"#"),"")</f>
        <v/>
      </c>
      <c r="W391" s="84">
        <f>IF($C391="OK",
   VLOOKUP(Plantilla!U402,'Tablas '!$AM$4:$AN$1126,2,FALSE),
"")</f>
        <v/>
      </c>
      <c r="X391">
        <f>IF($C391="OK",TEXT(Plantilla!V402,"#"),"")</f>
        <v/>
      </c>
      <c r="Y391">
        <f>IF($C391="OK",
   CONCATENATE(YEAR(Plantilla!W402),"-",TEXT(MONTH(Plantilla!W402),"00"),"-",TEXT(DAY(Plantilla!W402),"00")),
"")</f>
        <v/>
      </c>
      <c r="Z391">
        <f>IF($C391="OK",
   CONCATENATE(YEAR(Plantilla!X402),"-",TEXT(MONTH(Plantilla!X402),"00"),"-",TEXT(DAY(Plantilla!X402),"00")),
"")</f>
        <v/>
      </c>
      <c r="AA391">
        <f>IF($C391="OK",
   TEXT(VLOOKUP(Plantilla!Y402,'Tablas '!$Q$4:$R$9,2,FALSE),"#"),
"")</f>
        <v/>
      </c>
      <c r="AB391">
        <f>IF($C391="OK",
   CONCATENATE(YEAR(Plantilla!Z402),"-",TEXT(MONTH(Plantilla!Z402),"00"),"-",TEXT(DAY(Plantilla!Z402),"00")),
"")</f>
        <v/>
      </c>
      <c r="AC391">
        <f>IF($C391="OK",
   TEXT(VLOOKUP(Plantilla!AA402,'Tablas '!$T$4:$U$13,2,FALSE),"#"),
"")</f>
        <v/>
      </c>
      <c r="AD391">
        <f>IF($C391="OK",TEXT(Plantilla!AB402,"#"),"")</f>
        <v/>
      </c>
      <c r="AE391">
        <f>IF($C391="OK",
   IF(Plantilla!AC402&lt;&gt;"",
      TEXT(VLOOKUP(Plantilla!AC402,'Tablas '!$W$4:$X$7,2,FALSE),"#"),
   ""),
"")</f>
        <v/>
      </c>
      <c r="AF391">
        <f>IF($C391="OK",TEXT(Plantilla!AD402,"#"),"")</f>
        <v/>
      </c>
      <c r="AG391" s="6">
        <f>IF($C391="OK",_xlfn.NUMBERVALUE(Plantilla!AE402),"")</f>
        <v/>
      </c>
      <c r="AH391" s="4">
        <f>IF($C391="OK",_xlfn.NUMBERVALUE(Plantilla!AF402),"")</f>
        <v/>
      </c>
      <c r="AI391" s="6">
        <f>IF($C391="OK",_xlfn.NUMBERVALUE(Plantilla!AG402),"")</f>
        <v/>
      </c>
      <c r="AJ391" s="6">
        <f>IF($C391="OK",_xlfn.NUMBERVALUE(Plantilla!AH402),"")</f>
        <v/>
      </c>
      <c r="AK391" s="6">
        <f>IF($C391="OK",_xlfn.NUMBERVALUE(Plantilla!AI402),"")</f>
        <v/>
      </c>
      <c r="AL391" s="6">
        <f>IF($C391="OK",_xlfn.NUMBERVALUE(Plantilla!AJ402),"")</f>
        <v/>
      </c>
      <c r="AM391" s="4">
        <f>IF($C391="OK",_xlfn.NUMBERVALUE(Plantilla!AK402),"")</f>
        <v/>
      </c>
      <c r="AN391" s="6">
        <f>IF($C391="OK",_xlfn.NUMBERVALUE(Plantilla!AL402),"")</f>
        <v/>
      </c>
      <c r="AO391" s="4">
        <f>IF($C391="OK",_xlfn.NUMBERVALUE(Plantilla!AM402),"")</f>
        <v/>
      </c>
      <c r="AP391" s="6">
        <f>IF($C391="OK",_xlfn.NUMBERVALUE(Plantilla!AN402),"")</f>
        <v/>
      </c>
      <c r="AQ391" s="4">
        <f>IF($C391="OK",_xlfn.NUMBERVALUE(Plantilla!AO402),"")</f>
        <v/>
      </c>
      <c r="AR391" s="6">
        <f>IF($C391="OK",_xlfn.NUMBERVALUE(Plantilla!AP402),"")</f>
        <v/>
      </c>
      <c r="AS391" s="4">
        <f>IF($C391="OK",_xlfn.NUMBERVALUE(Plantilla!AQ402),"")</f>
        <v/>
      </c>
      <c r="AT391" s="6">
        <f>IF($C391="OK",_xlfn.NUMBERVALUE(Plantilla!AR402),"")</f>
        <v/>
      </c>
      <c r="AU391" s="4">
        <f>IF($C391="OK",_xlfn.NUMBERVALUE(Plantilla!AS402),"")</f>
        <v/>
      </c>
      <c r="AV391" s="6">
        <f>IF($C391="OK",_xlfn.NUMBERVALUE(Plantilla!AT402),"")</f>
        <v/>
      </c>
      <c r="AW391" s="4">
        <f>IF($C391="OK",_xlfn.NUMBERVALUE(Plantilla!AU402),"")</f>
        <v/>
      </c>
      <c r="AX391" s="6">
        <f>IF($C391="OK",_xlfn.NUMBERVALUE(Plantilla!AV402),"")</f>
        <v/>
      </c>
      <c r="AY391" s="4">
        <f>IF($C391="OK",_xlfn.NUMBERVALUE(Plantilla!AW402),"")</f>
        <v/>
      </c>
      <c r="AZ391" s="6">
        <f>IF($C391="OK",_xlfn.NUMBERVALUE(Plantilla!AX402),"")</f>
        <v/>
      </c>
      <c r="BA391">
        <f>IF($C391="OK",_xlfn.NUMBERVALUE(Plantilla!AY402),"")</f>
        <v/>
      </c>
      <c r="BB391">
        <f>IF($C391="OK",_xlfn.NUMBERVALUE(Plantilla!AZ402),"")</f>
        <v/>
      </c>
      <c r="BC391" s="4">
        <f>IF($C391="OK",_xlfn.NUMBERVALUE(Plantilla!BA402),"")</f>
        <v/>
      </c>
      <c r="BD391" s="6">
        <f>IF($C391="OK",_xlfn.NUMBERVALUE(Plantilla!BB402),"")</f>
        <v/>
      </c>
      <c r="BE391" s="4">
        <f>IF($C391="OK",_xlfn.NUMBERVALUE(Plantilla!BC402),"")</f>
        <v/>
      </c>
      <c r="BF391" s="6">
        <f>IF($C391="OK",_xlfn.NUMBERVALUE(Plantilla!BD402),"")</f>
        <v/>
      </c>
      <c r="BG391" s="4">
        <f>IF($C391="OK",_xlfn.NUMBERVALUE(Plantilla!BE402),"")</f>
        <v/>
      </c>
      <c r="BH391" s="6">
        <f>IF($C391="OK",_xlfn.NUMBERVALUE(Plantilla!BF402),"")</f>
        <v/>
      </c>
      <c r="BI391" s="110">
        <f>IF($C391="OK",_xlfn.NUMBERVALUE(Plantilla!BG402),"")</f>
        <v/>
      </c>
      <c r="BJ391" s="6">
        <f>IF($C391="OK",_xlfn.NUMBERVALUE(Plantilla!BH402),"")</f>
        <v/>
      </c>
      <c r="BK391" s="109">
        <f>IF($C391="OK",_xlfn.NUMBERVALUE(Plantilla!BI402),"")</f>
        <v/>
      </c>
      <c r="BL391" s="6">
        <f>IF($C391="OK",
   IF(Plantilla!BJ402&lt;&gt;"",
      TEXT(VLOOKUP(Plantilla!BJ402,'Tablas '!$Z$4:$AA$6,2,FALSE),"#"),
   ""),
"")</f>
        <v/>
      </c>
      <c r="BM391" s="4">
        <f>IF($C391="OK",_xlfn.NUMBERVALUE(Plantilla!BK402),"")</f>
        <v/>
      </c>
      <c r="BN391" s="4">
        <f>IF($C391="OK",_xlfn.NUMBERVALUE(Plantilla!BL402),"")</f>
        <v/>
      </c>
      <c r="BO391" s="6">
        <f>IF($C391="OK",_xlfn.NUMBERVALUE(Plantilla!BM402),"")</f>
        <v/>
      </c>
      <c r="BP391" s="4">
        <f>IF($C391="OK",_xlfn.NUMBERVALUE(Plantilla!BN402),"")</f>
        <v/>
      </c>
      <c r="BQ391" s="6">
        <f>IF($C391="OK",_xlfn.NUMBERVALUE(Plantilla!BO402),"")</f>
        <v/>
      </c>
      <c r="BR391" s="4">
        <f>IF($C391="OK",_xlfn.NUMBERVALUE(Plantilla!BP402),"")</f>
        <v/>
      </c>
      <c r="BS391" s="6">
        <f>IF($C391="OK",_xlfn.NUMBERVALUE(Plantilla!BQ402),"")</f>
        <v/>
      </c>
      <c r="BT391" s="4">
        <f>IF($C391="OK",_xlfn.NUMBERVALUE(Plantilla!BR402),"")</f>
        <v/>
      </c>
      <c r="BU391" s="6">
        <f>IF($C391="OK",_xlfn.NUMBERVALUE(Plantilla!BS402),"")</f>
        <v/>
      </c>
      <c r="BV391" s="6">
        <f>IF($C391="OK",_xlfn.NUMBERVALUE(Plantilla!BT402),"")</f>
        <v/>
      </c>
      <c r="BW391" s="6">
        <f>IF($C391="OK",_xlfn.NUMBERVALUE(Plantilla!BU402),"")</f>
        <v/>
      </c>
      <c r="BX391" s="6">
        <f>IF($C391="OK",_xlfn.NUMBERVALUE(Plantilla!BV402),"")</f>
        <v/>
      </c>
      <c r="BY391" s="6">
        <f>IF($C391="OK",_xlfn.NUMBERVALUE(Plantilla!BW402),"")</f>
        <v/>
      </c>
      <c r="BZ391" s="6">
        <f>IF($C391="OK",_xlfn.NUMBERVALUE(Plantilla!BX402),"")</f>
        <v/>
      </c>
      <c r="CA391" s="6">
        <f>IF($C391="OK",_xlfn.NUMBERVALUE(Plantilla!BY402),"")</f>
        <v/>
      </c>
      <c r="CB391" s="6">
        <f>IF($C391="OK",_xlfn.NUMBERVALUE(Plantilla!BZ402),"")</f>
        <v/>
      </c>
      <c r="CC391" s="6">
        <f>IF($C391="OK",_xlfn.NUMBERVALUE(Plantilla!CA402),"")</f>
        <v/>
      </c>
      <c r="CD391" s="6">
        <f>IF($C391="OK",_xlfn.NUMBERVALUE(Plantilla!CB402),"")</f>
        <v/>
      </c>
      <c r="CE391" s="6">
        <f>IF($C391="OK",_xlfn.NUMBERVALUE(Plantilla!CC402),"")</f>
        <v/>
      </c>
      <c r="CF391" s="4">
        <f>IF($C391="OK",_xlfn.NUMBERVALUE(Plantilla!CD402),"")</f>
        <v/>
      </c>
      <c r="CG391" s="6">
        <f>IF($C391="OK",_xlfn.NUMBERVALUE(Plantilla!CE402),"")</f>
        <v/>
      </c>
      <c r="CH391" s="6">
        <f>IF($C391="OK",_xlfn.NUMBERVALUE(Plantilla!CF402),"")</f>
        <v/>
      </c>
      <c r="CI391" s="6">
        <f>IF($C391="OK",_xlfn.NUMBERVALUE(Plantilla!CG402),"")</f>
        <v/>
      </c>
      <c r="CJ391" s="6">
        <f>IF($C391="OK",_xlfn.NUMBERVALUE(Plantilla!CH402),"")</f>
        <v/>
      </c>
      <c r="CK391" s="6">
        <f>IF($C391="OK",_xlfn.NUMBERVALUE(Plantilla!CI402),"")</f>
        <v/>
      </c>
      <c r="CL391" s="6">
        <f>IF($C391="OK",_xlfn.NUMBERVALUE(Plantilla!CJ402),"")</f>
        <v/>
      </c>
      <c r="CM391">
        <f>IF($C391="OK",TEXT(Plantilla!CK402,"#"),"")</f>
        <v/>
      </c>
      <c r="CN391" s="6">
        <f>IF($C391="OK",_xlfn.NUMBERVALUE(Plantilla!CL402),"")</f>
        <v/>
      </c>
      <c r="CO391" s="6">
        <f>IF($C391="OK",_xlfn.NUMBERVALUE(Plantilla!CM402),"")</f>
        <v/>
      </c>
      <c r="CP391" s="110">
        <f>IF($C391="OK",_xlfn.NUMBERVALUE(Plantilla!CN402),"")</f>
        <v/>
      </c>
      <c r="CQ391" s="6">
        <f>IF($C391="OK",_xlfn.NUMBERVALUE(Plantilla!CO402),"")</f>
        <v/>
      </c>
      <c r="CR391" s="109">
        <f>IF($C391="OK",_xlfn.NUMBERVALUE(Plantilla!CP402),"")</f>
        <v/>
      </c>
      <c r="CS391" s="110">
        <f>IF($C391="OK",_xlfn.NUMBERVALUE(Plantilla!CQ402),"")</f>
        <v/>
      </c>
      <c r="CT391" s="6">
        <f>IF($C391="OK",_xlfn.NUMBERVALUE(Plantilla!CR402),"")</f>
        <v/>
      </c>
      <c r="CU391" s="109">
        <f>IF($C391="OK",_xlfn.NUMBERVALUE(Plantilla!CS402),"")</f>
        <v/>
      </c>
      <c r="CV391" s="110">
        <f>IF($C391="OK",_xlfn.NUMBERVALUE(Plantilla!CT402),"")</f>
        <v/>
      </c>
      <c r="CW391" s="6">
        <f>IF($C391="OK",_xlfn.NUMBERVALUE(Plantilla!CU402),"")</f>
        <v/>
      </c>
      <c r="CX391" s="82">
        <f>IF($C391="OK",_xlfn.NUMBERVALUE(Plantilla!CV402),"")</f>
        <v/>
      </c>
      <c r="CY391" s="6">
        <f>IF($C391="OK",_xlfn.NUMBERVALUE(Plantilla!CW402),"")</f>
        <v/>
      </c>
      <c r="CZ391" s="82">
        <f>IF($C391="OK",_xlfn.NUMBERVALUE(Plantilla!CX402),"")</f>
        <v/>
      </c>
      <c r="DA391" s="6">
        <f>IF($C391="OK",_xlfn.NUMBERVALUE(Plantilla!CY402),"")</f>
        <v/>
      </c>
      <c r="DB391" s="109">
        <f>IF($C391="OK",_xlfn.NUMBERVALUE(Plantilla!CZ402),"")</f>
        <v/>
      </c>
      <c r="DC391" s="6">
        <f>IF($C391="OK",_xlfn.NUMBERVALUE(Plantilla!DA402),"")</f>
        <v/>
      </c>
      <c r="DD391" s="6">
        <f>IF($C391="OK",TEXT(Plantilla!DB402,"#"),"")</f>
        <v/>
      </c>
      <c r="DE391" s="6">
        <f>IF($C391="OK",_xlfn.NUMBERVALUE(Plantilla!DC402),"")</f>
        <v/>
      </c>
      <c r="DF391" s="4">
        <f>IF($C391="OK",_xlfn.NUMBERVALUE(Plantilla!DD402),"")</f>
        <v/>
      </c>
      <c r="DG391" s="6">
        <f>IF($C391="OK",_xlfn.NUMBERVALUE(Plantilla!DE402),"")</f>
        <v/>
      </c>
      <c r="DH391" s="6">
        <f>IF($C391="OK",_xlfn.NUMBERVALUE(Plantilla!DF402),"")</f>
        <v/>
      </c>
      <c r="DI391" s="6">
        <f>IF($C391="OK",_xlfn.NUMBERVALUE(Plantilla!DG402),"")</f>
        <v/>
      </c>
      <c r="DJ391" s="6">
        <f>IF($C391="OK",_xlfn.NUMBERVALUE(Plantilla!DH402),"")</f>
        <v/>
      </c>
      <c r="DK391" s="6">
        <f>IF($C391="OK",_xlfn.NUMBERVALUE(Plantilla!DI402),"")</f>
        <v/>
      </c>
      <c r="DL391" s="6">
        <f>IF($C391="OK",_xlfn.NUMBERVALUE(Plantilla!DJ402),"")</f>
        <v/>
      </c>
      <c r="DM391" s="6">
        <f>IF($C391="OK",_xlfn.NUMBERVALUE(Plantilla!DK402),"")</f>
        <v/>
      </c>
      <c r="DN391" s="6">
        <f>IF($C391="OK",_xlfn.NUMBERVALUE(Plantilla!DL402),"")</f>
        <v/>
      </c>
      <c r="DO391" s="6">
        <f>IF($C391="OK",_xlfn.NUMBERVALUE(Plantilla!DM402),"")</f>
        <v/>
      </c>
      <c r="DP391" s="6">
        <f>IF($C391="OK",_xlfn.NUMBERVALUE(Plantilla!DN402),"")</f>
        <v/>
      </c>
      <c r="DQ391" s="6">
        <f>IF($C391="OK",_xlfn.NUMBERVALUE(Plantilla!DO402),"")</f>
        <v/>
      </c>
      <c r="DR391" s="6">
        <f>IF($C391="OK",_xlfn.NUMBERVALUE(Plantilla!DP402),"")</f>
        <v/>
      </c>
      <c r="DS391">
        <f>IF($C391="OK",TEXT(Plantilla!DR402,"#"),"")</f>
        <v/>
      </c>
      <c r="DT391" s="6" t="n"/>
    </row>
    <row r="392">
      <c r="A392">
        <f>IF(Plantilla!$I$6="¡Perfecto!, Guarda el archivo y adjúntalo a tu interfaz de Nómina Electrónica","OK","Error")</f>
        <v/>
      </c>
      <c r="B392">
        <f>IF(Plantilla!$I$6="¡Perfecto!, Guarda el archivo y adjúntalo a tu interfaz de Nómina Electrónica",MID(Plantilla!$D$2,SEARCH("V",Plantilla!$D$2),10),"")</f>
        <v/>
      </c>
      <c r="C392">
        <f>Plantilla!C403</f>
        <v/>
      </c>
      <c r="D392">
        <f>IF($C392="OK",Plantilla!B403,"")</f>
        <v/>
      </c>
      <c r="E392">
        <f>IF($C392="OK",
   VLOOKUP(Plantilla!$E$4,'Tablas '!$AP$4:$AT$6,5,FALSE),
"")</f>
        <v/>
      </c>
      <c r="F392">
        <f>IF($C392="OK",TEXT(Plantilla!D403,"#"),"")</f>
        <v/>
      </c>
      <c r="G392">
        <f>IF($C392="OK",
   VLOOKUP(Plantilla!E403,'Tablas '!$B$4:$C$14,2,FALSE),
"")</f>
        <v/>
      </c>
      <c r="H392">
        <f>IF($C392="OK",TEXT(Plantilla!F403,"#"),"")</f>
        <v/>
      </c>
      <c r="I392">
        <f>IF($C392="OK",TEXT(Plantilla!G403,"#"),"")</f>
        <v/>
      </c>
      <c r="J392">
        <f>IF($C392="OK",TEXT(Plantilla!H403,"#"),"")</f>
        <v/>
      </c>
      <c r="K392">
        <f>IF($C392="OK",TEXT(Plantilla!I403,"#"),"")</f>
        <v/>
      </c>
      <c r="L392">
        <f>IF($C392="OK",TEXT(Plantilla!J403,"#"),"")</f>
        <v/>
      </c>
      <c r="M392">
        <f>IF($C392="OK",TEXT(Plantilla!K403,"#"),"")</f>
        <v/>
      </c>
      <c r="N392">
        <f>IF($C392="OK",
   CONCATENATE(YEAR(Plantilla!L403),"-",TEXT(MONTH(Plantilla!L403),"00"),"-",TEXT(DAY(Plantilla!L403),"00")),
"")</f>
        <v/>
      </c>
      <c r="O392">
        <f>IF($C392="OK",_xlfn.NUMBERVALUE(Plantilla!M403),"")</f>
        <v/>
      </c>
      <c r="P392">
        <f>IF($C392="OK",
   IF(Plantilla!N403&lt;&gt;"",
      CONCATENATE(YEAR(Plantilla!N403),"-",TEXT(MONTH(Plantilla!N403),"00"),"-",TEXT(DAY(Plantilla!N403),"00")),
   ""),
"")</f>
        <v/>
      </c>
      <c r="Q392">
        <f>IF($C392="OK",
   VLOOKUP(Plantilla!O403,'Tablas '!$E$4:$F$19,2,FALSE),
"")</f>
        <v/>
      </c>
      <c r="R392">
        <f>IF($C392="OK",
   VLOOKUP(Plantilla!P403,'Tablas '!$H$4:$I$5,2,FALSE),
"")</f>
        <v/>
      </c>
      <c r="S392">
        <f>IF($C392="OK",
   VLOOKUP(Plantilla!Q403,'Tablas '!$K$4:$L$8,2,FALSE),
"")</f>
        <v/>
      </c>
      <c r="T392">
        <f>IF($C392="OK",
   VLOOKUP(Plantilla!R403,'Tablas '!$AE$4:$AF$6,2,FALSE),
"")</f>
        <v/>
      </c>
      <c r="U392">
        <f>IF($C392="OK",
   VLOOKUP(Plantilla!S403,'Tablas '!$AE$4:$AF$6,2,FALSE),
"")</f>
        <v/>
      </c>
      <c r="V392">
        <f>IF($C392="OK",TEXT(Plantilla!T403,"#"),"")</f>
        <v/>
      </c>
      <c r="W392" s="84">
        <f>IF($C392="OK",
   VLOOKUP(Plantilla!U403,'Tablas '!$AM$4:$AN$1126,2,FALSE),
"")</f>
        <v/>
      </c>
      <c r="X392">
        <f>IF($C392="OK",TEXT(Plantilla!V403,"#"),"")</f>
        <v/>
      </c>
      <c r="Y392">
        <f>IF($C392="OK",
   CONCATENATE(YEAR(Plantilla!W403),"-",TEXT(MONTH(Plantilla!W403),"00"),"-",TEXT(DAY(Plantilla!W403),"00")),
"")</f>
        <v/>
      </c>
      <c r="Z392">
        <f>IF($C392="OK",
   CONCATENATE(YEAR(Plantilla!X403),"-",TEXT(MONTH(Plantilla!X403),"00"),"-",TEXT(DAY(Plantilla!X403),"00")),
"")</f>
        <v/>
      </c>
      <c r="AA392">
        <f>IF($C392="OK",
   TEXT(VLOOKUP(Plantilla!Y403,'Tablas '!$Q$4:$R$9,2,FALSE),"#"),
"")</f>
        <v/>
      </c>
      <c r="AB392">
        <f>IF($C392="OK",
   CONCATENATE(YEAR(Plantilla!Z403),"-",TEXT(MONTH(Plantilla!Z403),"00"),"-",TEXT(DAY(Plantilla!Z403),"00")),
"")</f>
        <v/>
      </c>
      <c r="AC392">
        <f>IF($C392="OK",
   TEXT(VLOOKUP(Plantilla!AA403,'Tablas '!$T$4:$U$13,2,FALSE),"#"),
"")</f>
        <v/>
      </c>
      <c r="AD392">
        <f>IF($C392="OK",TEXT(Plantilla!AB403,"#"),"")</f>
        <v/>
      </c>
      <c r="AE392">
        <f>IF($C392="OK",
   IF(Plantilla!AC403&lt;&gt;"",
      TEXT(VLOOKUP(Plantilla!AC403,'Tablas '!$W$4:$X$7,2,FALSE),"#"),
   ""),
"")</f>
        <v/>
      </c>
      <c r="AF392">
        <f>IF($C392="OK",TEXT(Plantilla!AD403,"#"),"")</f>
        <v/>
      </c>
      <c r="AG392" s="6">
        <f>IF($C392="OK",_xlfn.NUMBERVALUE(Plantilla!AE403),"")</f>
        <v/>
      </c>
      <c r="AH392" s="4">
        <f>IF($C392="OK",_xlfn.NUMBERVALUE(Plantilla!AF403),"")</f>
        <v/>
      </c>
      <c r="AI392" s="6">
        <f>IF($C392="OK",_xlfn.NUMBERVALUE(Plantilla!AG403),"")</f>
        <v/>
      </c>
      <c r="AJ392" s="6">
        <f>IF($C392="OK",_xlfn.NUMBERVALUE(Plantilla!AH403),"")</f>
        <v/>
      </c>
      <c r="AK392" s="6">
        <f>IF($C392="OK",_xlfn.NUMBERVALUE(Plantilla!AI403),"")</f>
        <v/>
      </c>
      <c r="AL392" s="6">
        <f>IF($C392="OK",_xlfn.NUMBERVALUE(Plantilla!AJ403),"")</f>
        <v/>
      </c>
      <c r="AM392" s="4">
        <f>IF($C392="OK",_xlfn.NUMBERVALUE(Plantilla!AK403),"")</f>
        <v/>
      </c>
      <c r="AN392" s="6">
        <f>IF($C392="OK",_xlfn.NUMBERVALUE(Plantilla!AL403),"")</f>
        <v/>
      </c>
      <c r="AO392" s="4">
        <f>IF($C392="OK",_xlfn.NUMBERVALUE(Plantilla!AM403),"")</f>
        <v/>
      </c>
      <c r="AP392" s="6">
        <f>IF($C392="OK",_xlfn.NUMBERVALUE(Plantilla!AN403),"")</f>
        <v/>
      </c>
      <c r="AQ392" s="4">
        <f>IF($C392="OK",_xlfn.NUMBERVALUE(Plantilla!AO403),"")</f>
        <v/>
      </c>
      <c r="AR392" s="6">
        <f>IF($C392="OK",_xlfn.NUMBERVALUE(Plantilla!AP403),"")</f>
        <v/>
      </c>
      <c r="AS392" s="4">
        <f>IF($C392="OK",_xlfn.NUMBERVALUE(Plantilla!AQ403),"")</f>
        <v/>
      </c>
      <c r="AT392" s="6">
        <f>IF($C392="OK",_xlfn.NUMBERVALUE(Plantilla!AR403),"")</f>
        <v/>
      </c>
      <c r="AU392" s="4">
        <f>IF($C392="OK",_xlfn.NUMBERVALUE(Plantilla!AS403),"")</f>
        <v/>
      </c>
      <c r="AV392" s="6">
        <f>IF($C392="OK",_xlfn.NUMBERVALUE(Plantilla!AT403),"")</f>
        <v/>
      </c>
      <c r="AW392" s="4">
        <f>IF($C392="OK",_xlfn.NUMBERVALUE(Plantilla!AU403),"")</f>
        <v/>
      </c>
      <c r="AX392" s="6">
        <f>IF($C392="OK",_xlfn.NUMBERVALUE(Plantilla!AV403),"")</f>
        <v/>
      </c>
      <c r="AY392" s="4">
        <f>IF($C392="OK",_xlfn.NUMBERVALUE(Plantilla!AW403),"")</f>
        <v/>
      </c>
      <c r="AZ392" s="6">
        <f>IF($C392="OK",_xlfn.NUMBERVALUE(Plantilla!AX403),"")</f>
        <v/>
      </c>
      <c r="BA392">
        <f>IF($C392="OK",_xlfn.NUMBERVALUE(Plantilla!AY403),"")</f>
        <v/>
      </c>
      <c r="BB392">
        <f>IF($C392="OK",_xlfn.NUMBERVALUE(Plantilla!AZ403),"")</f>
        <v/>
      </c>
      <c r="BC392" s="4">
        <f>IF($C392="OK",_xlfn.NUMBERVALUE(Plantilla!BA403),"")</f>
        <v/>
      </c>
      <c r="BD392" s="6">
        <f>IF($C392="OK",_xlfn.NUMBERVALUE(Plantilla!BB403),"")</f>
        <v/>
      </c>
      <c r="BE392" s="4">
        <f>IF($C392="OK",_xlfn.NUMBERVALUE(Plantilla!BC403),"")</f>
        <v/>
      </c>
      <c r="BF392" s="6">
        <f>IF($C392="OK",_xlfn.NUMBERVALUE(Plantilla!BD403),"")</f>
        <v/>
      </c>
      <c r="BG392" s="4">
        <f>IF($C392="OK",_xlfn.NUMBERVALUE(Plantilla!BE403),"")</f>
        <v/>
      </c>
      <c r="BH392" s="6">
        <f>IF($C392="OK",_xlfn.NUMBERVALUE(Plantilla!BF403),"")</f>
        <v/>
      </c>
      <c r="BI392" s="110">
        <f>IF($C392="OK",_xlfn.NUMBERVALUE(Plantilla!BG403),"")</f>
        <v/>
      </c>
      <c r="BJ392" s="6">
        <f>IF($C392="OK",_xlfn.NUMBERVALUE(Plantilla!BH403),"")</f>
        <v/>
      </c>
      <c r="BK392" s="109">
        <f>IF($C392="OK",_xlfn.NUMBERVALUE(Plantilla!BI403),"")</f>
        <v/>
      </c>
      <c r="BL392" s="6">
        <f>IF($C392="OK",
   IF(Plantilla!BJ403&lt;&gt;"",
      TEXT(VLOOKUP(Plantilla!BJ403,'Tablas '!$Z$4:$AA$6,2,FALSE),"#"),
   ""),
"")</f>
        <v/>
      </c>
      <c r="BM392" s="4">
        <f>IF($C392="OK",_xlfn.NUMBERVALUE(Plantilla!BK403),"")</f>
        <v/>
      </c>
      <c r="BN392" s="4">
        <f>IF($C392="OK",_xlfn.NUMBERVALUE(Plantilla!BL403),"")</f>
        <v/>
      </c>
      <c r="BO392" s="6">
        <f>IF($C392="OK",_xlfn.NUMBERVALUE(Plantilla!BM403),"")</f>
        <v/>
      </c>
      <c r="BP392" s="4">
        <f>IF($C392="OK",_xlfn.NUMBERVALUE(Plantilla!BN403),"")</f>
        <v/>
      </c>
      <c r="BQ392" s="6">
        <f>IF($C392="OK",_xlfn.NUMBERVALUE(Plantilla!BO403),"")</f>
        <v/>
      </c>
      <c r="BR392" s="4">
        <f>IF($C392="OK",_xlfn.NUMBERVALUE(Plantilla!BP403),"")</f>
        <v/>
      </c>
      <c r="BS392" s="6">
        <f>IF($C392="OK",_xlfn.NUMBERVALUE(Plantilla!BQ403),"")</f>
        <v/>
      </c>
      <c r="BT392" s="4">
        <f>IF($C392="OK",_xlfn.NUMBERVALUE(Plantilla!BR403),"")</f>
        <v/>
      </c>
      <c r="BU392" s="6">
        <f>IF($C392="OK",_xlfn.NUMBERVALUE(Plantilla!BS403),"")</f>
        <v/>
      </c>
      <c r="BV392" s="6">
        <f>IF($C392="OK",_xlfn.NUMBERVALUE(Plantilla!BT403),"")</f>
        <v/>
      </c>
      <c r="BW392" s="6">
        <f>IF($C392="OK",_xlfn.NUMBERVALUE(Plantilla!BU403),"")</f>
        <v/>
      </c>
      <c r="BX392" s="6">
        <f>IF($C392="OK",_xlfn.NUMBERVALUE(Plantilla!BV403),"")</f>
        <v/>
      </c>
      <c r="BY392" s="6">
        <f>IF($C392="OK",_xlfn.NUMBERVALUE(Plantilla!BW403),"")</f>
        <v/>
      </c>
      <c r="BZ392" s="6">
        <f>IF($C392="OK",_xlfn.NUMBERVALUE(Plantilla!BX403),"")</f>
        <v/>
      </c>
      <c r="CA392" s="6">
        <f>IF($C392="OK",_xlfn.NUMBERVALUE(Plantilla!BY403),"")</f>
        <v/>
      </c>
      <c r="CB392" s="6">
        <f>IF($C392="OK",_xlfn.NUMBERVALUE(Plantilla!BZ403),"")</f>
        <v/>
      </c>
      <c r="CC392" s="6">
        <f>IF($C392="OK",_xlfn.NUMBERVALUE(Plantilla!CA403),"")</f>
        <v/>
      </c>
      <c r="CD392" s="6">
        <f>IF($C392="OK",_xlfn.NUMBERVALUE(Plantilla!CB403),"")</f>
        <v/>
      </c>
      <c r="CE392" s="6">
        <f>IF($C392="OK",_xlfn.NUMBERVALUE(Plantilla!CC403),"")</f>
        <v/>
      </c>
      <c r="CF392" s="4">
        <f>IF($C392="OK",_xlfn.NUMBERVALUE(Plantilla!CD403),"")</f>
        <v/>
      </c>
      <c r="CG392" s="6">
        <f>IF($C392="OK",_xlfn.NUMBERVALUE(Plantilla!CE403),"")</f>
        <v/>
      </c>
      <c r="CH392" s="6">
        <f>IF($C392="OK",_xlfn.NUMBERVALUE(Plantilla!CF403),"")</f>
        <v/>
      </c>
      <c r="CI392" s="6">
        <f>IF($C392="OK",_xlfn.NUMBERVALUE(Plantilla!CG403),"")</f>
        <v/>
      </c>
      <c r="CJ392" s="6">
        <f>IF($C392="OK",_xlfn.NUMBERVALUE(Plantilla!CH403),"")</f>
        <v/>
      </c>
      <c r="CK392" s="6">
        <f>IF($C392="OK",_xlfn.NUMBERVALUE(Plantilla!CI403),"")</f>
        <v/>
      </c>
      <c r="CL392" s="6">
        <f>IF($C392="OK",_xlfn.NUMBERVALUE(Plantilla!CJ403),"")</f>
        <v/>
      </c>
      <c r="CM392">
        <f>IF($C392="OK",TEXT(Plantilla!CK403,"#"),"")</f>
        <v/>
      </c>
      <c r="CN392" s="6">
        <f>IF($C392="OK",_xlfn.NUMBERVALUE(Plantilla!CL403),"")</f>
        <v/>
      </c>
      <c r="CO392" s="6">
        <f>IF($C392="OK",_xlfn.NUMBERVALUE(Plantilla!CM403),"")</f>
        <v/>
      </c>
      <c r="CP392" s="110">
        <f>IF($C392="OK",_xlfn.NUMBERVALUE(Plantilla!CN403),"")</f>
        <v/>
      </c>
      <c r="CQ392" s="6">
        <f>IF($C392="OK",_xlfn.NUMBERVALUE(Plantilla!CO403),"")</f>
        <v/>
      </c>
      <c r="CR392" s="109">
        <f>IF($C392="OK",_xlfn.NUMBERVALUE(Plantilla!CP403),"")</f>
        <v/>
      </c>
      <c r="CS392" s="110">
        <f>IF($C392="OK",_xlfn.NUMBERVALUE(Plantilla!CQ403),"")</f>
        <v/>
      </c>
      <c r="CT392" s="6">
        <f>IF($C392="OK",_xlfn.NUMBERVALUE(Plantilla!CR403),"")</f>
        <v/>
      </c>
      <c r="CU392" s="109">
        <f>IF($C392="OK",_xlfn.NUMBERVALUE(Plantilla!CS403),"")</f>
        <v/>
      </c>
      <c r="CV392" s="110">
        <f>IF($C392="OK",_xlfn.NUMBERVALUE(Plantilla!CT403),"")</f>
        <v/>
      </c>
      <c r="CW392" s="6">
        <f>IF($C392="OK",_xlfn.NUMBERVALUE(Plantilla!CU403),"")</f>
        <v/>
      </c>
      <c r="CX392" s="82">
        <f>IF($C392="OK",_xlfn.NUMBERVALUE(Plantilla!CV403),"")</f>
        <v/>
      </c>
      <c r="CY392" s="6">
        <f>IF($C392="OK",_xlfn.NUMBERVALUE(Plantilla!CW403),"")</f>
        <v/>
      </c>
      <c r="CZ392" s="82">
        <f>IF($C392="OK",_xlfn.NUMBERVALUE(Plantilla!CX403),"")</f>
        <v/>
      </c>
      <c r="DA392" s="6">
        <f>IF($C392="OK",_xlfn.NUMBERVALUE(Plantilla!CY403),"")</f>
        <v/>
      </c>
      <c r="DB392" s="109">
        <f>IF($C392="OK",_xlfn.NUMBERVALUE(Plantilla!CZ403),"")</f>
        <v/>
      </c>
      <c r="DC392" s="6">
        <f>IF($C392="OK",_xlfn.NUMBERVALUE(Plantilla!DA403),"")</f>
        <v/>
      </c>
      <c r="DD392" s="6">
        <f>IF($C392="OK",TEXT(Plantilla!DB403,"#"),"")</f>
        <v/>
      </c>
      <c r="DE392" s="6">
        <f>IF($C392="OK",_xlfn.NUMBERVALUE(Plantilla!DC403),"")</f>
        <v/>
      </c>
      <c r="DF392" s="4">
        <f>IF($C392="OK",_xlfn.NUMBERVALUE(Plantilla!DD403),"")</f>
        <v/>
      </c>
      <c r="DG392" s="6">
        <f>IF($C392="OK",_xlfn.NUMBERVALUE(Plantilla!DE403),"")</f>
        <v/>
      </c>
      <c r="DH392" s="6">
        <f>IF($C392="OK",_xlfn.NUMBERVALUE(Plantilla!DF403),"")</f>
        <v/>
      </c>
      <c r="DI392" s="6">
        <f>IF($C392="OK",_xlfn.NUMBERVALUE(Plantilla!DG403),"")</f>
        <v/>
      </c>
      <c r="DJ392" s="6">
        <f>IF($C392="OK",_xlfn.NUMBERVALUE(Plantilla!DH403),"")</f>
        <v/>
      </c>
      <c r="DK392" s="6">
        <f>IF($C392="OK",_xlfn.NUMBERVALUE(Plantilla!DI403),"")</f>
        <v/>
      </c>
      <c r="DL392" s="6">
        <f>IF($C392="OK",_xlfn.NUMBERVALUE(Plantilla!DJ403),"")</f>
        <v/>
      </c>
      <c r="DM392" s="6">
        <f>IF($C392="OK",_xlfn.NUMBERVALUE(Plantilla!DK403),"")</f>
        <v/>
      </c>
      <c r="DN392" s="6">
        <f>IF($C392="OK",_xlfn.NUMBERVALUE(Plantilla!DL403),"")</f>
        <v/>
      </c>
      <c r="DO392" s="6">
        <f>IF($C392="OK",_xlfn.NUMBERVALUE(Plantilla!DM403),"")</f>
        <v/>
      </c>
      <c r="DP392" s="6">
        <f>IF($C392="OK",_xlfn.NUMBERVALUE(Plantilla!DN403),"")</f>
        <v/>
      </c>
      <c r="DQ392" s="6">
        <f>IF($C392="OK",_xlfn.NUMBERVALUE(Plantilla!DO403),"")</f>
        <v/>
      </c>
      <c r="DR392" s="6">
        <f>IF($C392="OK",_xlfn.NUMBERVALUE(Plantilla!DP403),"")</f>
        <v/>
      </c>
      <c r="DS392">
        <f>IF($C392="OK",TEXT(Plantilla!DR403,"#"),"")</f>
        <v/>
      </c>
      <c r="DT392" s="6" t="n"/>
    </row>
    <row r="393">
      <c r="A393">
        <f>IF(Plantilla!$I$6="¡Perfecto!, Guarda el archivo y adjúntalo a tu interfaz de Nómina Electrónica","OK","Error")</f>
        <v/>
      </c>
      <c r="B393">
        <f>IF(Plantilla!$I$6="¡Perfecto!, Guarda el archivo y adjúntalo a tu interfaz de Nómina Electrónica",MID(Plantilla!$D$2,SEARCH("V",Plantilla!$D$2),10),"")</f>
        <v/>
      </c>
      <c r="C393">
        <f>Plantilla!C404</f>
        <v/>
      </c>
      <c r="D393">
        <f>IF($C393="OK",Plantilla!B404,"")</f>
        <v/>
      </c>
      <c r="E393">
        <f>IF($C393="OK",
   VLOOKUP(Plantilla!$E$4,'Tablas '!$AP$4:$AT$6,5,FALSE),
"")</f>
        <v/>
      </c>
      <c r="F393">
        <f>IF($C393="OK",TEXT(Plantilla!D404,"#"),"")</f>
        <v/>
      </c>
      <c r="G393">
        <f>IF($C393="OK",
   VLOOKUP(Plantilla!E404,'Tablas '!$B$4:$C$14,2,FALSE),
"")</f>
        <v/>
      </c>
      <c r="H393">
        <f>IF($C393="OK",TEXT(Plantilla!F404,"#"),"")</f>
        <v/>
      </c>
      <c r="I393">
        <f>IF($C393="OK",TEXT(Plantilla!G404,"#"),"")</f>
        <v/>
      </c>
      <c r="J393">
        <f>IF($C393="OK",TEXT(Plantilla!H404,"#"),"")</f>
        <v/>
      </c>
      <c r="K393">
        <f>IF($C393="OK",TEXT(Plantilla!I404,"#"),"")</f>
        <v/>
      </c>
      <c r="L393">
        <f>IF($C393="OK",TEXT(Plantilla!J404,"#"),"")</f>
        <v/>
      </c>
      <c r="M393">
        <f>IF($C393="OK",TEXT(Plantilla!K404,"#"),"")</f>
        <v/>
      </c>
      <c r="N393">
        <f>IF($C393="OK",
   CONCATENATE(YEAR(Plantilla!L404),"-",TEXT(MONTH(Plantilla!L404),"00"),"-",TEXT(DAY(Plantilla!L404),"00")),
"")</f>
        <v/>
      </c>
      <c r="O393">
        <f>IF($C393="OK",_xlfn.NUMBERVALUE(Plantilla!M404),"")</f>
        <v/>
      </c>
      <c r="P393">
        <f>IF($C393="OK",
   IF(Plantilla!N404&lt;&gt;"",
      CONCATENATE(YEAR(Plantilla!N404),"-",TEXT(MONTH(Plantilla!N404),"00"),"-",TEXT(DAY(Plantilla!N404),"00")),
   ""),
"")</f>
        <v/>
      </c>
      <c r="Q393">
        <f>IF($C393="OK",
   VLOOKUP(Plantilla!O404,'Tablas '!$E$4:$F$19,2,FALSE),
"")</f>
        <v/>
      </c>
      <c r="R393">
        <f>IF($C393="OK",
   VLOOKUP(Plantilla!P404,'Tablas '!$H$4:$I$5,2,FALSE),
"")</f>
        <v/>
      </c>
      <c r="S393">
        <f>IF($C393="OK",
   VLOOKUP(Plantilla!Q404,'Tablas '!$K$4:$L$8,2,FALSE),
"")</f>
        <v/>
      </c>
      <c r="T393">
        <f>IF($C393="OK",
   VLOOKUP(Plantilla!R404,'Tablas '!$AE$4:$AF$6,2,FALSE),
"")</f>
        <v/>
      </c>
      <c r="U393">
        <f>IF($C393="OK",
   VLOOKUP(Plantilla!S404,'Tablas '!$AE$4:$AF$6,2,FALSE),
"")</f>
        <v/>
      </c>
      <c r="V393">
        <f>IF($C393="OK",TEXT(Plantilla!T404,"#"),"")</f>
        <v/>
      </c>
      <c r="W393" s="84">
        <f>IF($C393="OK",
   VLOOKUP(Plantilla!U404,'Tablas '!$AM$4:$AN$1126,2,FALSE),
"")</f>
        <v/>
      </c>
      <c r="X393">
        <f>IF($C393="OK",TEXT(Plantilla!V404,"#"),"")</f>
        <v/>
      </c>
      <c r="Y393">
        <f>IF($C393="OK",
   CONCATENATE(YEAR(Plantilla!W404),"-",TEXT(MONTH(Plantilla!W404),"00"),"-",TEXT(DAY(Plantilla!W404),"00")),
"")</f>
        <v/>
      </c>
      <c r="Z393">
        <f>IF($C393="OK",
   CONCATENATE(YEAR(Plantilla!X404),"-",TEXT(MONTH(Plantilla!X404),"00"),"-",TEXT(DAY(Plantilla!X404),"00")),
"")</f>
        <v/>
      </c>
      <c r="AA393">
        <f>IF($C393="OK",
   TEXT(VLOOKUP(Plantilla!Y404,'Tablas '!$Q$4:$R$9,2,FALSE),"#"),
"")</f>
        <v/>
      </c>
      <c r="AB393">
        <f>IF($C393="OK",
   CONCATENATE(YEAR(Plantilla!Z404),"-",TEXT(MONTH(Plantilla!Z404),"00"),"-",TEXT(DAY(Plantilla!Z404),"00")),
"")</f>
        <v/>
      </c>
      <c r="AC393">
        <f>IF($C393="OK",
   TEXT(VLOOKUP(Plantilla!AA404,'Tablas '!$T$4:$U$13,2,FALSE),"#"),
"")</f>
        <v/>
      </c>
      <c r="AD393">
        <f>IF($C393="OK",TEXT(Plantilla!AB404,"#"),"")</f>
        <v/>
      </c>
      <c r="AE393">
        <f>IF($C393="OK",
   IF(Plantilla!AC404&lt;&gt;"",
      TEXT(VLOOKUP(Plantilla!AC404,'Tablas '!$W$4:$X$7,2,FALSE),"#"),
   ""),
"")</f>
        <v/>
      </c>
      <c r="AF393">
        <f>IF($C393="OK",TEXT(Plantilla!AD404,"#"),"")</f>
        <v/>
      </c>
      <c r="AG393" s="6">
        <f>IF($C393="OK",_xlfn.NUMBERVALUE(Plantilla!AE404),"")</f>
        <v/>
      </c>
      <c r="AH393" s="4">
        <f>IF($C393="OK",_xlfn.NUMBERVALUE(Plantilla!AF404),"")</f>
        <v/>
      </c>
      <c r="AI393" s="6">
        <f>IF($C393="OK",_xlfn.NUMBERVALUE(Plantilla!AG404),"")</f>
        <v/>
      </c>
      <c r="AJ393" s="6">
        <f>IF($C393="OK",_xlfn.NUMBERVALUE(Plantilla!AH404),"")</f>
        <v/>
      </c>
      <c r="AK393" s="6">
        <f>IF($C393="OK",_xlfn.NUMBERVALUE(Plantilla!AI404),"")</f>
        <v/>
      </c>
      <c r="AL393" s="6">
        <f>IF($C393="OK",_xlfn.NUMBERVALUE(Plantilla!AJ404),"")</f>
        <v/>
      </c>
      <c r="AM393" s="4">
        <f>IF($C393="OK",_xlfn.NUMBERVALUE(Plantilla!AK404),"")</f>
        <v/>
      </c>
      <c r="AN393" s="6">
        <f>IF($C393="OK",_xlfn.NUMBERVALUE(Plantilla!AL404),"")</f>
        <v/>
      </c>
      <c r="AO393" s="4">
        <f>IF($C393="OK",_xlfn.NUMBERVALUE(Plantilla!AM404),"")</f>
        <v/>
      </c>
      <c r="AP393" s="6">
        <f>IF($C393="OK",_xlfn.NUMBERVALUE(Plantilla!AN404),"")</f>
        <v/>
      </c>
      <c r="AQ393" s="4">
        <f>IF($C393="OK",_xlfn.NUMBERVALUE(Plantilla!AO404),"")</f>
        <v/>
      </c>
      <c r="AR393" s="6">
        <f>IF($C393="OK",_xlfn.NUMBERVALUE(Plantilla!AP404),"")</f>
        <v/>
      </c>
      <c r="AS393" s="4">
        <f>IF($C393="OK",_xlfn.NUMBERVALUE(Plantilla!AQ404),"")</f>
        <v/>
      </c>
      <c r="AT393" s="6">
        <f>IF($C393="OK",_xlfn.NUMBERVALUE(Plantilla!AR404),"")</f>
        <v/>
      </c>
      <c r="AU393" s="4">
        <f>IF($C393="OK",_xlfn.NUMBERVALUE(Plantilla!AS404),"")</f>
        <v/>
      </c>
      <c r="AV393" s="6">
        <f>IF($C393="OK",_xlfn.NUMBERVALUE(Plantilla!AT404),"")</f>
        <v/>
      </c>
      <c r="AW393" s="4">
        <f>IF($C393="OK",_xlfn.NUMBERVALUE(Plantilla!AU404),"")</f>
        <v/>
      </c>
      <c r="AX393" s="6">
        <f>IF($C393="OK",_xlfn.NUMBERVALUE(Plantilla!AV404),"")</f>
        <v/>
      </c>
      <c r="AY393" s="4">
        <f>IF($C393="OK",_xlfn.NUMBERVALUE(Plantilla!AW404),"")</f>
        <v/>
      </c>
      <c r="AZ393" s="6">
        <f>IF($C393="OK",_xlfn.NUMBERVALUE(Plantilla!AX404),"")</f>
        <v/>
      </c>
      <c r="BA393">
        <f>IF($C393="OK",_xlfn.NUMBERVALUE(Plantilla!AY404),"")</f>
        <v/>
      </c>
      <c r="BB393">
        <f>IF($C393="OK",_xlfn.NUMBERVALUE(Plantilla!AZ404),"")</f>
        <v/>
      </c>
      <c r="BC393" s="4">
        <f>IF($C393="OK",_xlfn.NUMBERVALUE(Plantilla!BA404),"")</f>
        <v/>
      </c>
      <c r="BD393" s="6">
        <f>IF($C393="OK",_xlfn.NUMBERVALUE(Plantilla!BB404),"")</f>
        <v/>
      </c>
      <c r="BE393" s="4">
        <f>IF($C393="OK",_xlfn.NUMBERVALUE(Plantilla!BC404),"")</f>
        <v/>
      </c>
      <c r="BF393" s="6">
        <f>IF($C393="OK",_xlfn.NUMBERVALUE(Plantilla!BD404),"")</f>
        <v/>
      </c>
      <c r="BG393" s="4">
        <f>IF($C393="OK",_xlfn.NUMBERVALUE(Plantilla!BE404),"")</f>
        <v/>
      </c>
      <c r="BH393" s="6">
        <f>IF($C393="OK",_xlfn.NUMBERVALUE(Plantilla!BF404),"")</f>
        <v/>
      </c>
      <c r="BI393" s="110">
        <f>IF($C393="OK",_xlfn.NUMBERVALUE(Plantilla!BG404),"")</f>
        <v/>
      </c>
      <c r="BJ393" s="6">
        <f>IF($C393="OK",_xlfn.NUMBERVALUE(Plantilla!BH404),"")</f>
        <v/>
      </c>
      <c r="BK393" s="109">
        <f>IF($C393="OK",_xlfn.NUMBERVALUE(Plantilla!BI404),"")</f>
        <v/>
      </c>
      <c r="BL393" s="6">
        <f>IF($C393="OK",
   IF(Plantilla!BJ404&lt;&gt;"",
      TEXT(VLOOKUP(Plantilla!BJ404,'Tablas '!$Z$4:$AA$6,2,FALSE),"#"),
   ""),
"")</f>
        <v/>
      </c>
      <c r="BM393" s="4">
        <f>IF($C393="OK",_xlfn.NUMBERVALUE(Plantilla!BK404),"")</f>
        <v/>
      </c>
      <c r="BN393" s="4">
        <f>IF($C393="OK",_xlfn.NUMBERVALUE(Plantilla!BL404),"")</f>
        <v/>
      </c>
      <c r="BO393" s="6">
        <f>IF($C393="OK",_xlfn.NUMBERVALUE(Plantilla!BM404),"")</f>
        <v/>
      </c>
      <c r="BP393" s="4">
        <f>IF($C393="OK",_xlfn.NUMBERVALUE(Plantilla!BN404),"")</f>
        <v/>
      </c>
      <c r="BQ393" s="6">
        <f>IF($C393="OK",_xlfn.NUMBERVALUE(Plantilla!BO404),"")</f>
        <v/>
      </c>
      <c r="BR393" s="4">
        <f>IF($C393="OK",_xlfn.NUMBERVALUE(Plantilla!BP404),"")</f>
        <v/>
      </c>
      <c r="BS393" s="6">
        <f>IF($C393="OK",_xlfn.NUMBERVALUE(Plantilla!BQ404),"")</f>
        <v/>
      </c>
      <c r="BT393" s="4">
        <f>IF($C393="OK",_xlfn.NUMBERVALUE(Plantilla!BR404),"")</f>
        <v/>
      </c>
      <c r="BU393" s="6">
        <f>IF($C393="OK",_xlfn.NUMBERVALUE(Plantilla!BS404),"")</f>
        <v/>
      </c>
      <c r="BV393" s="6">
        <f>IF($C393="OK",_xlfn.NUMBERVALUE(Plantilla!BT404),"")</f>
        <v/>
      </c>
      <c r="BW393" s="6">
        <f>IF($C393="OK",_xlfn.NUMBERVALUE(Plantilla!BU404),"")</f>
        <v/>
      </c>
      <c r="BX393" s="6">
        <f>IF($C393="OK",_xlfn.NUMBERVALUE(Plantilla!BV404),"")</f>
        <v/>
      </c>
      <c r="BY393" s="6">
        <f>IF($C393="OK",_xlfn.NUMBERVALUE(Plantilla!BW404),"")</f>
        <v/>
      </c>
      <c r="BZ393" s="6">
        <f>IF($C393="OK",_xlfn.NUMBERVALUE(Plantilla!BX404),"")</f>
        <v/>
      </c>
      <c r="CA393" s="6">
        <f>IF($C393="OK",_xlfn.NUMBERVALUE(Plantilla!BY404),"")</f>
        <v/>
      </c>
      <c r="CB393" s="6">
        <f>IF($C393="OK",_xlfn.NUMBERVALUE(Plantilla!BZ404),"")</f>
        <v/>
      </c>
      <c r="CC393" s="6">
        <f>IF($C393="OK",_xlfn.NUMBERVALUE(Plantilla!CA404),"")</f>
        <v/>
      </c>
      <c r="CD393" s="6">
        <f>IF($C393="OK",_xlfn.NUMBERVALUE(Plantilla!CB404),"")</f>
        <v/>
      </c>
      <c r="CE393" s="6">
        <f>IF($C393="OK",_xlfn.NUMBERVALUE(Plantilla!CC404),"")</f>
        <v/>
      </c>
      <c r="CF393" s="4">
        <f>IF($C393="OK",_xlfn.NUMBERVALUE(Plantilla!CD404),"")</f>
        <v/>
      </c>
      <c r="CG393" s="6">
        <f>IF($C393="OK",_xlfn.NUMBERVALUE(Plantilla!CE404),"")</f>
        <v/>
      </c>
      <c r="CH393" s="6">
        <f>IF($C393="OK",_xlfn.NUMBERVALUE(Plantilla!CF404),"")</f>
        <v/>
      </c>
      <c r="CI393" s="6">
        <f>IF($C393="OK",_xlfn.NUMBERVALUE(Plantilla!CG404),"")</f>
        <v/>
      </c>
      <c r="CJ393" s="6">
        <f>IF($C393="OK",_xlfn.NUMBERVALUE(Plantilla!CH404),"")</f>
        <v/>
      </c>
      <c r="CK393" s="6">
        <f>IF($C393="OK",_xlfn.NUMBERVALUE(Plantilla!CI404),"")</f>
        <v/>
      </c>
      <c r="CL393" s="6">
        <f>IF($C393="OK",_xlfn.NUMBERVALUE(Plantilla!CJ404),"")</f>
        <v/>
      </c>
      <c r="CM393">
        <f>IF($C393="OK",TEXT(Plantilla!CK404,"#"),"")</f>
        <v/>
      </c>
      <c r="CN393" s="6">
        <f>IF($C393="OK",_xlfn.NUMBERVALUE(Plantilla!CL404),"")</f>
        <v/>
      </c>
      <c r="CO393" s="6">
        <f>IF($C393="OK",_xlfn.NUMBERVALUE(Plantilla!CM404),"")</f>
        <v/>
      </c>
      <c r="CP393" s="110">
        <f>IF($C393="OK",_xlfn.NUMBERVALUE(Plantilla!CN404),"")</f>
        <v/>
      </c>
      <c r="CQ393" s="6">
        <f>IF($C393="OK",_xlfn.NUMBERVALUE(Plantilla!CO404),"")</f>
        <v/>
      </c>
      <c r="CR393" s="109">
        <f>IF($C393="OK",_xlfn.NUMBERVALUE(Plantilla!CP404),"")</f>
        <v/>
      </c>
      <c r="CS393" s="110">
        <f>IF($C393="OK",_xlfn.NUMBERVALUE(Plantilla!CQ404),"")</f>
        <v/>
      </c>
      <c r="CT393" s="6">
        <f>IF($C393="OK",_xlfn.NUMBERVALUE(Plantilla!CR404),"")</f>
        <v/>
      </c>
      <c r="CU393" s="109">
        <f>IF($C393="OK",_xlfn.NUMBERVALUE(Plantilla!CS404),"")</f>
        <v/>
      </c>
      <c r="CV393" s="110">
        <f>IF($C393="OK",_xlfn.NUMBERVALUE(Plantilla!CT404),"")</f>
        <v/>
      </c>
      <c r="CW393" s="6">
        <f>IF($C393="OK",_xlfn.NUMBERVALUE(Plantilla!CU404),"")</f>
        <v/>
      </c>
      <c r="CX393" s="82">
        <f>IF($C393="OK",_xlfn.NUMBERVALUE(Plantilla!CV404),"")</f>
        <v/>
      </c>
      <c r="CY393" s="6">
        <f>IF($C393="OK",_xlfn.NUMBERVALUE(Plantilla!CW404),"")</f>
        <v/>
      </c>
      <c r="CZ393" s="82">
        <f>IF($C393="OK",_xlfn.NUMBERVALUE(Plantilla!CX404),"")</f>
        <v/>
      </c>
      <c r="DA393" s="6">
        <f>IF($C393="OK",_xlfn.NUMBERVALUE(Plantilla!CY404),"")</f>
        <v/>
      </c>
      <c r="DB393" s="109">
        <f>IF($C393="OK",_xlfn.NUMBERVALUE(Plantilla!CZ404),"")</f>
        <v/>
      </c>
      <c r="DC393" s="6">
        <f>IF($C393="OK",_xlfn.NUMBERVALUE(Plantilla!DA404),"")</f>
        <v/>
      </c>
      <c r="DD393" s="6">
        <f>IF($C393="OK",TEXT(Plantilla!DB404,"#"),"")</f>
        <v/>
      </c>
      <c r="DE393" s="6">
        <f>IF($C393="OK",_xlfn.NUMBERVALUE(Plantilla!DC404),"")</f>
        <v/>
      </c>
      <c r="DF393" s="4">
        <f>IF($C393="OK",_xlfn.NUMBERVALUE(Plantilla!DD404),"")</f>
        <v/>
      </c>
      <c r="DG393" s="6">
        <f>IF($C393="OK",_xlfn.NUMBERVALUE(Plantilla!DE404),"")</f>
        <v/>
      </c>
      <c r="DH393" s="6">
        <f>IF($C393="OK",_xlfn.NUMBERVALUE(Plantilla!DF404),"")</f>
        <v/>
      </c>
      <c r="DI393" s="6">
        <f>IF($C393="OK",_xlfn.NUMBERVALUE(Plantilla!DG404),"")</f>
        <v/>
      </c>
      <c r="DJ393" s="6">
        <f>IF($C393="OK",_xlfn.NUMBERVALUE(Plantilla!DH404),"")</f>
        <v/>
      </c>
      <c r="DK393" s="6">
        <f>IF($C393="OK",_xlfn.NUMBERVALUE(Plantilla!DI404),"")</f>
        <v/>
      </c>
      <c r="DL393" s="6">
        <f>IF($C393="OK",_xlfn.NUMBERVALUE(Plantilla!DJ404),"")</f>
        <v/>
      </c>
      <c r="DM393" s="6">
        <f>IF($C393="OK",_xlfn.NUMBERVALUE(Plantilla!DK404),"")</f>
        <v/>
      </c>
      <c r="DN393" s="6">
        <f>IF($C393="OK",_xlfn.NUMBERVALUE(Plantilla!DL404),"")</f>
        <v/>
      </c>
      <c r="DO393" s="6">
        <f>IF($C393="OK",_xlfn.NUMBERVALUE(Plantilla!DM404),"")</f>
        <v/>
      </c>
      <c r="DP393" s="6">
        <f>IF($C393="OK",_xlfn.NUMBERVALUE(Plantilla!DN404),"")</f>
        <v/>
      </c>
      <c r="DQ393" s="6">
        <f>IF($C393="OK",_xlfn.NUMBERVALUE(Plantilla!DO404),"")</f>
        <v/>
      </c>
      <c r="DR393" s="6">
        <f>IF($C393="OK",_xlfn.NUMBERVALUE(Plantilla!DP404),"")</f>
        <v/>
      </c>
      <c r="DS393">
        <f>IF($C393="OK",TEXT(Plantilla!DR404,"#"),"")</f>
        <v/>
      </c>
      <c r="DT393" s="6" t="n"/>
    </row>
    <row r="394">
      <c r="A394">
        <f>IF(Plantilla!$I$6="¡Perfecto!, Guarda el archivo y adjúntalo a tu interfaz de Nómina Electrónica","OK","Error")</f>
        <v/>
      </c>
      <c r="B394">
        <f>IF(Plantilla!$I$6="¡Perfecto!, Guarda el archivo y adjúntalo a tu interfaz de Nómina Electrónica",MID(Plantilla!$D$2,SEARCH("V",Plantilla!$D$2),10),"")</f>
        <v/>
      </c>
      <c r="C394">
        <f>Plantilla!C405</f>
        <v/>
      </c>
      <c r="D394">
        <f>IF($C394="OK",Plantilla!B405,"")</f>
        <v/>
      </c>
      <c r="E394">
        <f>IF($C394="OK",
   VLOOKUP(Plantilla!$E$4,'Tablas '!$AP$4:$AT$6,5,FALSE),
"")</f>
        <v/>
      </c>
      <c r="F394">
        <f>IF($C394="OK",TEXT(Plantilla!D405,"#"),"")</f>
        <v/>
      </c>
      <c r="G394">
        <f>IF($C394="OK",
   VLOOKUP(Plantilla!E405,'Tablas '!$B$4:$C$14,2,FALSE),
"")</f>
        <v/>
      </c>
      <c r="H394">
        <f>IF($C394="OK",TEXT(Plantilla!F405,"#"),"")</f>
        <v/>
      </c>
      <c r="I394">
        <f>IF($C394="OK",TEXT(Plantilla!G405,"#"),"")</f>
        <v/>
      </c>
      <c r="J394">
        <f>IF($C394="OK",TEXT(Plantilla!H405,"#"),"")</f>
        <v/>
      </c>
      <c r="K394">
        <f>IF($C394="OK",TEXT(Plantilla!I405,"#"),"")</f>
        <v/>
      </c>
      <c r="L394">
        <f>IF($C394="OK",TEXT(Plantilla!J405,"#"),"")</f>
        <v/>
      </c>
      <c r="M394">
        <f>IF($C394="OK",TEXT(Plantilla!K405,"#"),"")</f>
        <v/>
      </c>
      <c r="N394">
        <f>IF($C394="OK",
   CONCATENATE(YEAR(Plantilla!L405),"-",TEXT(MONTH(Plantilla!L405),"00"),"-",TEXT(DAY(Plantilla!L405),"00")),
"")</f>
        <v/>
      </c>
      <c r="O394">
        <f>IF($C394="OK",_xlfn.NUMBERVALUE(Plantilla!M405),"")</f>
        <v/>
      </c>
      <c r="P394">
        <f>IF($C394="OK",
   IF(Plantilla!N405&lt;&gt;"",
      CONCATENATE(YEAR(Plantilla!N405),"-",TEXT(MONTH(Plantilla!N405),"00"),"-",TEXT(DAY(Plantilla!N405),"00")),
   ""),
"")</f>
        <v/>
      </c>
      <c r="Q394">
        <f>IF($C394="OK",
   VLOOKUP(Plantilla!O405,'Tablas '!$E$4:$F$19,2,FALSE),
"")</f>
        <v/>
      </c>
      <c r="R394">
        <f>IF($C394="OK",
   VLOOKUP(Plantilla!P405,'Tablas '!$H$4:$I$5,2,FALSE),
"")</f>
        <v/>
      </c>
      <c r="S394">
        <f>IF($C394="OK",
   VLOOKUP(Plantilla!Q405,'Tablas '!$K$4:$L$8,2,FALSE),
"")</f>
        <v/>
      </c>
      <c r="T394">
        <f>IF($C394="OK",
   VLOOKUP(Plantilla!R405,'Tablas '!$AE$4:$AF$6,2,FALSE),
"")</f>
        <v/>
      </c>
      <c r="U394">
        <f>IF($C394="OK",
   VLOOKUP(Plantilla!S405,'Tablas '!$AE$4:$AF$6,2,FALSE),
"")</f>
        <v/>
      </c>
      <c r="V394">
        <f>IF($C394="OK",TEXT(Plantilla!T405,"#"),"")</f>
        <v/>
      </c>
      <c r="W394" s="84">
        <f>IF($C394="OK",
   VLOOKUP(Plantilla!U405,'Tablas '!$AM$4:$AN$1126,2,FALSE),
"")</f>
        <v/>
      </c>
      <c r="X394">
        <f>IF($C394="OK",TEXT(Plantilla!V405,"#"),"")</f>
        <v/>
      </c>
      <c r="Y394">
        <f>IF($C394="OK",
   CONCATENATE(YEAR(Plantilla!W405),"-",TEXT(MONTH(Plantilla!W405),"00"),"-",TEXT(DAY(Plantilla!W405),"00")),
"")</f>
        <v/>
      </c>
      <c r="Z394">
        <f>IF($C394="OK",
   CONCATENATE(YEAR(Plantilla!X405),"-",TEXT(MONTH(Plantilla!X405),"00"),"-",TEXT(DAY(Plantilla!X405),"00")),
"")</f>
        <v/>
      </c>
      <c r="AA394">
        <f>IF($C394="OK",
   TEXT(VLOOKUP(Plantilla!Y405,'Tablas '!$Q$4:$R$9,2,FALSE),"#"),
"")</f>
        <v/>
      </c>
      <c r="AB394">
        <f>IF($C394="OK",
   CONCATENATE(YEAR(Plantilla!Z405),"-",TEXT(MONTH(Plantilla!Z405),"00"),"-",TEXT(DAY(Plantilla!Z405),"00")),
"")</f>
        <v/>
      </c>
      <c r="AC394">
        <f>IF($C394="OK",
   TEXT(VLOOKUP(Plantilla!AA405,'Tablas '!$T$4:$U$13,2,FALSE),"#"),
"")</f>
        <v/>
      </c>
      <c r="AD394">
        <f>IF($C394="OK",TEXT(Plantilla!AB405,"#"),"")</f>
        <v/>
      </c>
      <c r="AE394">
        <f>IF($C394="OK",
   IF(Plantilla!AC405&lt;&gt;"",
      TEXT(VLOOKUP(Plantilla!AC405,'Tablas '!$W$4:$X$7,2,FALSE),"#"),
   ""),
"")</f>
        <v/>
      </c>
      <c r="AF394">
        <f>IF($C394="OK",TEXT(Plantilla!AD405,"#"),"")</f>
        <v/>
      </c>
      <c r="AG394" s="6">
        <f>IF($C394="OK",_xlfn.NUMBERVALUE(Plantilla!AE405),"")</f>
        <v/>
      </c>
      <c r="AH394" s="4">
        <f>IF($C394="OK",_xlfn.NUMBERVALUE(Plantilla!AF405),"")</f>
        <v/>
      </c>
      <c r="AI394" s="6">
        <f>IF($C394="OK",_xlfn.NUMBERVALUE(Plantilla!AG405),"")</f>
        <v/>
      </c>
      <c r="AJ394" s="6">
        <f>IF($C394="OK",_xlfn.NUMBERVALUE(Plantilla!AH405),"")</f>
        <v/>
      </c>
      <c r="AK394" s="6">
        <f>IF($C394="OK",_xlfn.NUMBERVALUE(Plantilla!AI405),"")</f>
        <v/>
      </c>
      <c r="AL394" s="6">
        <f>IF($C394="OK",_xlfn.NUMBERVALUE(Plantilla!AJ405),"")</f>
        <v/>
      </c>
      <c r="AM394" s="4">
        <f>IF($C394="OK",_xlfn.NUMBERVALUE(Plantilla!AK405),"")</f>
        <v/>
      </c>
      <c r="AN394" s="6">
        <f>IF($C394="OK",_xlfn.NUMBERVALUE(Plantilla!AL405),"")</f>
        <v/>
      </c>
      <c r="AO394" s="4">
        <f>IF($C394="OK",_xlfn.NUMBERVALUE(Plantilla!AM405),"")</f>
        <v/>
      </c>
      <c r="AP394" s="6">
        <f>IF($C394="OK",_xlfn.NUMBERVALUE(Plantilla!AN405),"")</f>
        <v/>
      </c>
      <c r="AQ394" s="4">
        <f>IF($C394="OK",_xlfn.NUMBERVALUE(Plantilla!AO405),"")</f>
        <v/>
      </c>
      <c r="AR394" s="6">
        <f>IF($C394="OK",_xlfn.NUMBERVALUE(Plantilla!AP405),"")</f>
        <v/>
      </c>
      <c r="AS394" s="4">
        <f>IF($C394="OK",_xlfn.NUMBERVALUE(Plantilla!AQ405),"")</f>
        <v/>
      </c>
      <c r="AT394" s="6">
        <f>IF($C394="OK",_xlfn.NUMBERVALUE(Plantilla!AR405),"")</f>
        <v/>
      </c>
      <c r="AU394" s="4">
        <f>IF($C394="OK",_xlfn.NUMBERVALUE(Plantilla!AS405),"")</f>
        <v/>
      </c>
      <c r="AV394" s="6">
        <f>IF($C394="OK",_xlfn.NUMBERVALUE(Plantilla!AT405),"")</f>
        <v/>
      </c>
      <c r="AW394" s="4">
        <f>IF($C394="OK",_xlfn.NUMBERVALUE(Plantilla!AU405),"")</f>
        <v/>
      </c>
      <c r="AX394" s="6">
        <f>IF($C394="OK",_xlfn.NUMBERVALUE(Plantilla!AV405),"")</f>
        <v/>
      </c>
      <c r="AY394" s="4">
        <f>IF($C394="OK",_xlfn.NUMBERVALUE(Plantilla!AW405),"")</f>
        <v/>
      </c>
      <c r="AZ394" s="6">
        <f>IF($C394="OK",_xlfn.NUMBERVALUE(Plantilla!AX405),"")</f>
        <v/>
      </c>
      <c r="BA394">
        <f>IF($C394="OK",_xlfn.NUMBERVALUE(Plantilla!AY405),"")</f>
        <v/>
      </c>
      <c r="BB394">
        <f>IF($C394="OK",_xlfn.NUMBERVALUE(Plantilla!AZ405),"")</f>
        <v/>
      </c>
      <c r="BC394" s="4">
        <f>IF($C394="OK",_xlfn.NUMBERVALUE(Plantilla!BA405),"")</f>
        <v/>
      </c>
      <c r="BD394" s="6">
        <f>IF($C394="OK",_xlfn.NUMBERVALUE(Plantilla!BB405),"")</f>
        <v/>
      </c>
      <c r="BE394" s="4">
        <f>IF($C394="OK",_xlfn.NUMBERVALUE(Plantilla!BC405),"")</f>
        <v/>
      </c>
      <c r="BF394" s="6">
        <f>IF($C394="OK",_xlfn.NUMBERVALUE(Plantilla!BD405),"")</f>
        <v/>
      </c>
      <c r="BG394" s="4">
        <f>IF($C394="OK",_xlfn.NUMBERVALUE(Plantilla!BE405),"")</f>
        <v/>
      </c>
      <c r="BH394" s="6">
        <f>IF($C394="OK",_xlfn.NUMBERVALUE(Plantilla!BF405),"")</f>
        <v/>
      </c>
      <c r="BI394" s="110">
        <f>IF($C394="OK",_xlfn.NUMBERVALUE(Plantilla!BG405),"")</f>
        <v/>
      </c>
      <c r="BJ394" s="6">
        <f>IF($C394="OK",_xlfn.NUMBERVALUE(Plantilla!BH405),"")</f>
        <v/>
      </c>
      <c r="BK394" s="109">
        <f>IF($C394="OK",_xlfn.NUMBERVALUE(Plantilla!BI405),"")</f>
        <v/>
      </c>
      <c r="BL394" s="6">
        <f>IF($C394="OK",
   IF(Plantilla!BJ405&lt;&gt;"",
      TEXT(VLOOKUP(Plantilla!BJ405,'Tablas '!$Z$4:$AA$6,2,FALSE),"#"),
   ""),
"")</f>
        <v/>
      </c>
      <c r="BM394" s="4">
        <f>IF($C394="OK",_xlfn.NUMBERVALUE(Plantilla!BK405),"")</f>
        <v/>
      </c>
      <c r="BN394" s="4">
        <f>IF($C394="OK",_xlfn.NUMBERVALUE(Plantilla!BL405),"")</f>
        <v/>
      </c>
      <c r="BO394" s="6">
        <f>IF($C394="OK",_xlfn.NUMBERVALUE(Plantilla!BM405),"")</f>
        <v/>
      </c>
      <c r="BP394" s="4">
        <f>IF($C394="OK",_xlfn.NUMBERVALUE(Plantilla!BN405),"")</f>
        <v/>
      </c>
      <c r="BQ394" s="6">
        <f>IF($C394="OK",_xlfn.NUMBERVALUE(Plantilla!BO405),"")</f>
        <v/>
      </c>
      <c r="BR394" s="4">
        <f>IF($C394="OK",_xlfn.NUMBERVALUE(Plantilla!BP405),"")</f>
        <v/>
      </c>
      <c r="BS394" s="6">
        <f>IF($C394="OK",_xlfn.NUMBERVALUE(Plantilla!BQ405),"")</f>
        <v/>
      </c>
      <c r="BT394" s="4">
        <f>IF($C394="OK",_xlfn.NUMBERVALUE(Plantilla!BR405),"")</f>
        <v/>
      </c>
      <c r="BU394" s="6">
        <f>IF($C394="OK",_xlfn.NUMBERVALUE(Plantilla!BS405),"")</f>
        <v/>
      </c>
      <c r="BV394" s="6">
        <f>IF($C394="OK",_xlfn.NUMBERVALUE(Plantilla!BT405),"")</f>
        <v/>
      </c>
      <c r="BW394" s="6">
        <f>IF($C394="OK",_xlfn.NUMBERVALUE(Plantilla!BU405),"")</f>
        <v/>
      </c>
      <c r="BX394" s="6">
        <f>IF($C394="OK",_xlfn.NUMBERVALUE(Plantilla!BV405),"")</f>
        <v/>
      </c>
      <c r="BY394" s="6">
        <f>IF($C394="OK",_xlfn.NUMBERVALUE(Plantilla!BW405),"")</f>
        <v/>
      </c>
      <c r="BZ394" s="6">
        <f>IF($C394="OK",_xlfn.NUMBERVALUE(Plantilla!BX405),"")</f>
        <v/>
      </c>
      <c r="CA394" s="6">
        <f>IF($C394="OK",_xlfn.NUMBERVALUE(Plantilla!BY405),"")</f>
        <v/>
      </c>
      <c r="CB394" s="6">
        <f>IF($C394="OK",_xlfn.NUMBERVALUE(Plantilla!BZ405),"")</f>
        <v/>
      </c>
      <c r="CC394" s="6">
        <f>IF($C394="OK",_xlfn.NUMBERVALUE(Plantilla!CA405),"")</f>
        <v/>
      </c>
      <c r="CD394" s="6">
        <f>IF($C394="OK",_xlfn.NUMBERVALUE(Plantilla!CB405),"")</f>
        <v/>
      </c>
      <c r="CE394" s="6">
        <f>IF($C394="OK",_xlfn.NUMBERVALUE(Plantilla!CC405),"")</f>
        <v/>
      </c>
      <c r="CF394" s="4">
        <f>IF($C394="OK",_xlfn.NUMBERVALUE(Plantilla!CD405),"")</f>
        <v/>
      </c>
      <c r="CG394" s="6">
        <f>IF($C394="OK",_xlfn.NUMBERVALUE(Plantilla!CE405),"")</f>
        <v/>
      </c>
      <c r="CH394" s="6">
        <f>IF($C394="OK",_xlfn.NUMBERVALUE(Plantilla!CF405),"")</f>
        <v/>
      </c>
      <c r="CI394" s="6">
        <f>IF($C394="OK",_xlfn.NUMBERVALUE(Plantilla!CG405),"")</f>
        <v/>
      </c>
      <c r="CJ394" s="6">
        <f>IF($C394="OK",_xlfn.NUMBERVALUE(Plantilla!CH405),"")</f>
        <v/>
      </c>
      <c r="CK394" s="6">
        <f>IF($C394="OK",_xlfn.NUMBERVALUE(Plantilla!CI405),"")</f>
        <v/>
      </c>
      <c r="CL394" s="6">
        <f>IF($C394="OK",_xlfn.NUMBERVALUE(Plantilla!CJ405),"")</f>
        <v/>
      </c>
      <c r="CM394">
        <f>IF($C394="OK",TEXT(Plantilla!CK405,"#"),"")</f>
        <v/>
      </c>
      <c r="CN394" s="6">
        <f>IF($C394="OK",_xlfn.NUMBERVALUE(Plantilla!CL405),"")</f>
        <v/>
      </c>
      <c r="CO394" s="6">
        <f>IF($C394="OK",_xlfn.NUMBERVALUE(Plantilla!CM405),"")</f>
        <v/>
      </c>
      <c r="CP394" s="110">
        <f>IF($C394="OK",_xlfn.NUMBERVALUE(Plantilla!CN405),"")</f>
        <v/>
      </c>
      <c r="CQ394" s="6">
        <f>IF($C394="OK",_xlfn.NUMBERVALUE(Plantilla!CO405),"")</f>
        <v/>
      </c>
      <c r="CR394" s="109">
        <f>IF($C394="OK",_xlfn.NUMBERVALUE(Plantilla!CP405),"")</f>
        <v/>
      </c>
      <c r="CS394" s="110">
        <f>IF($C394="OK",_xlfn.NUMBERVALUE(Plantilla!CQ405),"")</f>
        <v/>
      </c>
      <c r="CT394" s="6">
        <f>IF($C394="OK",_xlfn.NUMBERVALUE(Plantilla!CR405),"")</f>
        <v/>
      </c>
      <c r="CU394" s="109">
        <f>IF($C394="OK",_xlfn.NUMBERVALUE(Plantilla!CS405),"")</f>
        <v/>
      </c>
      <c r="CV394" s="110">
        <f>IF($C394="OK",_xlfn.NUMBERVALUE(Plantilla!CT405),"")</f>
        <v/>
      </c>
      <c r="CW394" s="6">
        <f>IF($C394="OK",_xlfn.NUMBERVALUE(Plantilla!CU405),"")</f>
        <v/>
      </c>
      <c r="CX394" s="82">
        <f>IF($C394="OK",_xlfn.NUMBERVALUE(Plantilla!CV405),"")</f>
        <v/>
      </c>
      <c r="CY394" s="6">
        <f>IF($C394="OK",_xlfn.NUMBERVALUE(Plantilla!CW405),"")</f>
        <v/>
      </c>
      <c r="CZ394" s="82">
        <f>IF($C394="OK",_xlfn.NUMBERVALUE(Plantilla!CX405),"")</f>
        <v/>
      </c>
      <c r="DA394" s="6">
        <f>IF($C394="OK",_xlfn.NUMBERVALUE(Plantilla!CY405),"")</f>
        <v/>
      </c>
      <c r="DB394" s="109">
        <f>IF($C394="OK",_xlfn.NUMBERVALUE(Plantilla!CZ405),"")</f>
        <v/>
      </c>
      <c r="DC394" s="6">
        <f>IF($C394="OK",_xlfn.NUMBERVALUE(Plantilla!DA405),"")</f>
        <v/>
      </c>
      <c r="DD394" s="6">
        <f>IF($C394="OK",TEXT(Plantilla!DB405,"#"),"")</f>
        <v/>
      </c>
      <c r="DE394" s="6">
        <f>IF($C394="OK",_xlfn.NUMBERVALUE(Plantilla!DC405),"")</f>
        <v/>
      </c>
      <c r="DF394" s="4">
        <f>IF($C394="OK",_xlfn.NUMBERVALUE(Plantilla!DD405),"")</f>
        <v/>
      </c>
      <c r="DG394" s="6">
        <f>IF($C394="OK",_xlfn.NUMBERVALUE(Plantilla!DE405),"")</f>
        <v/>
      </c>
      <c r="DH394" s="6">
        <f>IF($C394="OK",_xlfn.NUMBERVALUE(Plantilla!DF405),"")</f>
        <v/>
      </c>
      <c r="DI394" s="6">
        <f>IF($C394="OK",_xlfn.NUMBERVALUE(Plantilla!DG405),"")</f>
        <v/>
      </c>
      <c r="DJ394" s="6">
        <f>IF($C394="OK",_xlfn.NUMBERVALUE(Plantilla!DH405),"")</f>
        <v/>
      </c>
      <c r="DK394" s="6">
        <f>IF($C394="OK",_xlfn.NUMBERVALUE(Plantilla!DI405),"")</f>
        <v/>
      </c>
      <c r="DL394" s="6">
        <f>IF($C394="OK",_xlfn.NUMBERVALUE(Plantilla!DJ405),"")</f>
        <v/>
      </c>
      <c r="DM394" s="6">
        <f>IF($C394="OK",_xlfn.NUMBERVALUE(Plantilla!DK405),"")</f>
        <v/>
      </c>
      <c r="DN394" s="6">
        <f>IF($C394="OK",_xlfn.NUMBERVALUE(Plantilla!DL405),"")</f>
        <v/>
      </c>
      <c r="DO394" s="6">
        <f>IF($C394="OK",_xlfn.NUMBERVALUE(Plantilla!DM405),"")</f>
        <v/>
      </c>
      <c r="DP394" s="6">
        <f>IF($C394="OK",_xlfn.NUMBERVALUE(Plantilla!DN405),"")</f>
        <v/>
      </c>
      <c r="DQ394" s="6">
        <f>IF($C394="OK",_xlfn.NUMBERVALUE(Plantilla!DO405),"")</f>
        <v/>
      </c>
      <c r="DR394" s="6">
        <f>IF($C394="OK",_xlfn.NUMBERVALUE(Plantilla!DP405),"")</f>
        <v/>
      </c>
      <c r="DS394">
        <f>IF($C394="OK",TEXT(Plantilla!DR405,"#"),"")</f>
        <v/>
      </c>
      <c r="DT394" s="6" t="n"/>
    </row>
    <row r="395">
      <c r="A395">
        <f>IF(Plantilla!$I$6="¡Perfecto!, Guarda el archivo y adjúntalo a tu interfaz de Nómina Electrónica","OK","Error")</f>
        <v/>
      </c>
      <c r="B395">
        <f>IF(Plantilla!$I$6="¡Perfecto!, Guarda el archivo y adjúntalo a tu interfaz de Nómina Electrónica",MID(Plantilla!$D$2,SEARCH("V",Plantilla!$D$2),10),"")</f>
        <v/>
      </c>
      <c r="C395">
        <f>Plantilla!C406</f>
        <v/>
      </c>
      <c r="D395">
        <f>IF($C395="OK",Plantilla!B406,"")</f>
        <v/>
      </c>
      <c r="E395">
        <f>IF($C395="OK",
   VLOOKUP(Plantilla!$E$4,'Tablas '!$AP$4:$AT$6,5,FALSE),
"")</f>
        <v/>
      </c>
      <c r="F395">
        <f>IF($C395="OK",TEXT(Plantilla!D406,"#"),"")</f>
        <v/>
      </c>
      <c r="G395">
        <f>IF($C395="OK",
   VLOOKUP(Plantilla!E406,'Tablas '!$B$4:$C$14,2,FALSE),
"")</f>
        <v/>
      </c>
      <c r="H395">
        <f>IF($C395="OK",TEXT(Plantilla!F406,"#"),"")</f>
        <v/>
      </c>
      <c r="I395">
        <f>IF($C395="OK",TEXT(Plantilla!G406,"#"),"")</f>
        <v/>
      </c>
      <c r="J395">
        <f>IF($C395="OK",TEXT(Plantilla!H406,"#"),"")</f>
        <v/>
      </c>
      <c r="K395">
        <f>IF($C395="OK",TEXT(Plantilla!I406,"#"),"")</f>
        <v/>
      </c>
      <c r="L395">
        <f>IF($C395="OK",TEXT(Plantilla!J406,"#"),"")</f>
        <v/>
      </c>
      <c r="M395">
        <f>IF($C395="OK",TEXT(Plantilla!K406,"#"),"")</f>
        <v/>
      </c>
      <c r="N395">
        <f>IF($C395="OK",
   CONCATENATE(YEAR(Plantilla!L406),"-",TEXT(MONTH(Plantilla!L406),"00"),"-",TEXT(DAY(Plantilla!L406),"00")),
"")</f>
        <v/>
      </c>
      <c r="O395">
        <f>IF($C395="OK",_xlfn.NUMBERVALUE(Plantilla!M406),"")</f>
        <v/>
      </c>
      <c r="P395">
        <f>IF($C395="OK",
   IF(Plantilla!N406&lt;&gt;"",
      CONCATENATE(YEAR(Plantilla!N406),"-",TEXT(MONTH(Plantilla!N406),"00"),"-",TEXT(DAY(Plantilla!N406),"00")),
   ""),
"")</f>
        <v/>
      </c>
      <c r="Q395">
        <f>IF($C395="OK",
   VLOOKUP(Plantilla!O406,'Tablas '!$E$4:$F$19,2,FALSE),
"")</f>
        <v/>
      </c>
      <c r="R395">
        <f>IF($C395="OK",
   VLOOKUP(Plantilla!P406,'Tablas '!$H$4:$I$5,2,FALSE),
"")</f>
        <v/>
      </c>
      <c r="S395">
        <f>IF($C395="OK",
   VLOOKUP(Plantilla!Q406,'Tablas '!$K$4:$L$8,2,FALSE),
"")</f>
        <v/>
      </c>
      <c r="T395">
        <f>IF($C395="OK",
   VLOOKUP(Plantilla!R406,'Tablas '!$AE$4:$AF$6,2,FALSE),
"")</f>
        <v/>
      </c>
      <c r="U395">
        <f>IF($C395="OK",
   VLOOKUP(Plantilla!S406,'Tablas '!$AE$4:$AF$6,2,FALSE),
"")</f>
        <v/>
      </c>
      <c r="V395">
        <f>IF($C395="OK",TEXT(Plantilla!T406,"#"),"")</f>
        <v/>
      </c>
      <c r="W395" s="84">
        <f>IF($C395="OK",
   VLOOKUP(Plantilla!U406,'Tablas '!$AM$4:$AN$1126,2,FALSE),
"")</f>
        <v/>
      </c>
      <c r="X395">
        <f>IF($C395="OK",TEXT(Plantilla!V406,"#"),"")</f>
        <v/>
      </c>
      <c r="Y395">
        <f>IF($C395="OK",
   CONCATENATE(YEAR(Plantilla!W406),"-",TEXT(MONTH(Plantilla!W406),"00"),"-",TEXT(DAY(Plantilla!W406),"00")),
"")</f>
        <v/>
      </c>
      <c r="Z395">
        <f>IF($C395="OK",
   CONCATENATE(YEAR(Plantilla!X406),"-",TEXT(MONTH(Plantilla!X406),"00"),"-",TEXT(DAY(Plantilla!X406),"00")),
"")</f>
        <v/>
      </c>
      <c r="AA395">
        <f>IF($C395="OK",
   TEXT(VLOOKUP(Plantilla!Y406,'Tablas '!$Q$4:$R$9,2,FALSE),"#"),
"")</f>
        <v/>
      </c>
      <c r="AB395">
        <f>IF($C395="OK",
   CONCATENATE(YEAR(Plantilla!Z406),"-",TEXT(MONTH(Plantilla!Z406),"00"),"-",TEXT(DAY(Plantilla!Z406),"00")),
"")</f>
        <v/>
      </c>
      <c r="AC395">
        <f>IF($C395="OK",
   TEXT(VLOOKUP(Plantilla!AA406,'Tablas '!$T$4:$U$13,2,FALSE),"#"),
"")</f>
        <v/>
      </c>
      <c r="AD395">
        <f>IF($C395="OK",TEXT(Plantilla!AB406,"#"),"")</f>
        <v/>
      </c>
      <c r="AE395">
        <f>IF($C395="OK",
   IF(Plantilla!AC406&lt;&gt;"",
      TEXT(VLOOKUP(Plantilla!AC406,'Tablas '!$W$4:$X$7,2,FALSE),"#"),
   ""),
"")</f>
        <v/>
      </c>
      <c r="AF395">
        <f>IF($C395="OK",TEXT(Plantilla!AD406,"#"),"")</f>
        <v/>
      </c>
      <c r="AG395" s="6">
        <f>IF($C395="OK",_xlfn.NUMBERVALUE(Plantilla!AE406),"")</f>
        <v/>
      </c>
      <c r="AH395" s="4">
        <f>IF($C395="OK",_xlfn.NUMBERVALUE(Plantilla!AF406),"")</f>
        <v/>
      </c>
      <c r="AI395" s="6">
        <f>IF($C395="OK",_xlfn.NUMBERVALUE(Plantilla!AG406),"")</f>
        <v/>
      </c>
      <c r="AJ395" s="6">
        <f>IF($C395="OK",_xlfn.NUMBERVALUE(Plantilla!AH406),"")</f>
        <v/>
      </c>
      <c r="AK395" s="6">
        <f>IF($C395="OK",_xlfn.NUMBERVALUE(Plantilla!AI406),"")</f>
        <v/>
      </c>
      <c r="AL395" s="6">
        <f>IF($C395="OK",_xlfn.NUMBERVALUE(Plantilla!AJ406),"")</f>
        <v/>
      </c>
      <c r="AM395" s="4">
        <f>IF($C395="OK",_xlfn.NUMBERVALUE(Plantilla!AK406),"")</f>
        <v/>
      </c>
      <c r="AN395" s="6">
        <f>IF($C395="OK",_xlfn.NUMBERVALUE(Plantilla!AL406),"")</f>
        <v/>
      </c>
      <c r="AO395" s="4">
        <f>IF($C395="OK",_xlfn.NUMBERVALUE(Plantilla!AM406),"")</f>
        <v/>
      </c>
      <c r="AP395" s="6">
        <f>IF($C395="OK",_xlfn.NUMBERVALUE(Plantilla!AN406),"")</f>
        <v/>
      </c>
      <c r="AQ395" s="4">
        <f>IF($C395="OK",_xlfn.NUMBERVALUE(Plantilla!AO406),"")</f>
        <v/>
      </c>
      <c r="AR395" s="6">
        <f>IF($C395="OK",_xlfn.NUMBERVALUE(Plantilla!AP406),"")</f>
        <v/>
      </c>
      <c r="AS395" s="4">
        <f>IF($C395="OK",_xlfn.NUMBERVALUE(Plantilla!AQ406),"")</f>
        <v/>
      </c>
      <c r="AT395" s="6">
        <f>IF($C395="OK",_xlfn.NUMBERVALUE(Plantilla!AR406),"")</f>
        <v/>
      </c>
      <c r="AU395" s="4">
        <f>IF($C395="OK",_xlfn.NUMBERVALUE(Plantilla!AS406),"")</f>
        <v/>
      </c>
      <c r="AV395" s="6">
        <f>IF($C395="OK",_xlfn.NUMBERVALUE(Plantilla!AT406),"")</f>
        <v/>
      </c>
      <c r="AW395" s="4">
        <f>IF($C395="OK",_xlfn.NUMBERVALUE(Plantilla!AU406),"")</f>
        <v/>
      </c>
      <c r="AX395" s="6">
        <f>IF($C395="OK",_xlfn.NUMBERVALUE(Plantilla!AV406),"")</f>
        <v/>
      </c>
      <c r="AY395" s="4">
        <f>IF($C395="OK",_xlfn.NUMBERVALUE(Plantilla!AW406),"")</f>
        <v/>
      </c>
      <c r="AZ395" s="6">
        <f>IF($C395="OK",_xlfn.NUMBERVALUE(Plantilla!AX406),"")</f>
        <v/>
      </c>
      <c r="BA395">
        <f>IF($C395="OK",_xlfn.NUMBERVALUE(Plantilla!AY406),"")</f>
        <v/>
      </c>
      <c r="BB395">
        <f>IF($C395="OK",_xlfn.NUMBERVALUE(Plantilla!AZ406),"")</f>
        <v/>
      </c>
      <c r="BC395" s="4">
        <f>IF($C395="OK",_xlfn.NUMBERVALUE(Plantilla!BA406),"")</f>
        <v/>
      </c>
      <c r="BD395" s="6">
        <f>IF($C395="OK",_xlfn.NUMBERVALUE(Plantilla!BB406),"")</f>
        <v/>
      </c>
      <c r="BE395" s="4">
        <f>IF($C395="OK",_xlfn.NUMBERVALUE(Plantilla!BC406),"")</f>
        <v/>
      </c>
      <c r="BF395" s="6">
        <f>IF($C395="OK",_xlfn.NUMBERVALUE(Plantilla!BD406),"")</f>
        <v/>
      </c>
      <c r="BG395" s="4">
        <f>IF($C395="OK",_xlfn.NUMBERVALUE(Plantilla!BE406),"")</f>
        <v/>
      </c>
      <c r="BH395" s="6">
        <f>IF($C395="OK",_xlfn.NUMBERVALUE(Plantilla!BF406),"")</f>
        <v/>
      </c>
      <c r="BI395" s="110">
        <f>IF($C395="OK",_xlfn.NUMBERVALUE(Plantilla!BG406),"")</f>
        <v/>
      </c>
      <c r="BJ395" s="6">
        <f>IF($C395="OK",_xlfn.NUMBERVALUE(Plantilla!BH406),"")</f>
        <v/>
      </c>
      <c r="BK395" s="109">
        <f>IF($C395="OK",_xlfn.NUMBERVALUE(Plantilla!BI406),"")</f>
        <v/>
      </c>
      <c r="BL395" s="6">
        <f>IF($C395="OK",
   IF(Plantilla!BJ406&lt;&gt;"",
      TEXT(VLOOKUP(Plantilla!BJ406,'Tablas '!$Z$4:$AA$6,2,FALSE),"#"),
   ""),
"")</f>
        <v/>
      </c>
      <c r="BM395" s="4">
        <f>IF($C395="OK",_xlfn.NUMBERVALUE(Plantilla!BK406),"")</f>
        <v/>
      </c>
      <c r="BN395" s="4">
        <f>IF($C395="OK",_xlfn.NUMBERVALUE(Plantilla!BL406),"")</f>
        <v/>
      </c>
      <c r="BO395" s="6">
        <f>IF($C395="OK",_xlfn.NUMBERVALUE(Plantilla!BM406),"")</f>
        <v/>
      </c>
      <c r="BP395" s="4">
        <f>IF($C395="OK",_xlfn.NUMBERVALUE(Plantilla!BN406),"")</f>
        <v/>
      </c>
      <c r="BQ395" s="6">
        <f>IF($C395="OK",_xlfn.NUMBERVALUE(Plantilla!BO406),"")</f>
        <v/>
      </c>
      <c r="BR395" s="4">
        <f>IF($C395="OK",_xlfn.NUMBERVALUE(Plantilla!BP406),"")</f>
        <v/>
      </c>
      <c r="BS395" s="6">
        <f>IF($C395="OK",_xlfn.NUMBERVALUE(Plantilla!BQ406),"")</f>
        <v/>
      </c>
      <c r="BT395" s="4">
        <f>IF($C395="OK",_xlfn.NUMBERVALUE(Plantilla!BR406),"")</f>
        <v/>
      </c>
      <c r="BU395" s="6">
        <f>IF($C395="OK",_xlfn.NUMBERVALUE(Plantilla!BS406),"")</f>
        <v/>
      </c>
      <c r="BV395" s="6">
        <f>IF($C395="OK",_xlfn.NUMBERVALUE(Plantilla!BT406),"")</f>
        <v/>
      </c>
      <c r="BW395" s="6">
        <f>IF($C395="OK",_xlfn.NUMBERVALUE(Plantilla!BU406),"")</f>
        <v/>
      </c>
      <c r="BX395" s="6">
        <f>IF($C395="OK",_xlfn.NUMBERVALUE(Plantilla!BV406),"")</f>
        <v/>
      </c>
      <c r="BY395" s="6">
        <f>IF($C395="OK",_xlfn.NUMBERVALUE(Plantilla!BW406),"")</f>
        <v/>
      </c>
      <c r="BZ395" s="6">
        <f>IF($C395="OK",_xlfn.NUMBERVALUE(Plantilla!BX406),"")</f>
        <v/>
      </c>
      <c r="CA395" s="6">
        <f>IF($C395="OK",_xlfn.NUMBERVALUE(Plantilla!BY406),"")</f>
        <v/>
      </c>
      <c r="CB395" s="6">
        <f>IF($C395="OK",_xlfn.NUMBERVALUE(Plantilla!BZ406),"")</f>
        <v/>
      </c>
      <c r="CC395" s="6">
        <f>IF($C395="OK",_xlfn.NUMBERVALUE(Plantilla!CA406),"")</f>
        <v/>
      </c>
      <c r="CD395" s="6">
        <f>IF($C395="OK",_xlfn.NUMBERVALUE(Plantilla!CB406),"")</f>
        <v/>
      </c>
      <c r="CE395" s="6">
        <f>IF($C395="OK",_xlfn.NUMBERVALUE(Plantilla!CC406),"")</f>
        <v/>
      </c>
      <c r="CF395" s="4">
        <f>IF($C395="OK",_xlfn.NUMBERVALUE(Plantilla!CD406),"")</f>
        <v/>
      </c>
      <c r="CG395" s="6">
        <f>IF($C395="OK",_xlfn.NUMBERVALUE(Plantilla!CE406),"")</f>
        <v/>
      </c>
      <c r="CH395" s="6">
        <f>IF($C395="OK",_xlfn.NUMBERVALUE(Plantilla!CF406),"")</f>
        <v/>
      </c>
      <c r="CI395" s="6">
        <f>IF($C395="OK",_xlfn.NUMBERVALUE(Plantilla!CG406),"")</f>
        <v/>
      </c>
      <c r="CJ395" s="6">
        <f>IF($C395="OK",_xlfn.NUMBERVALUE(Plantilla!CH406),"")</f>
        <v/>
      </c>
      <c r="CK395" s="6">
        <f>IF($C395="OK",_xlfn.NUMBERVALUE(Plantilla!CI406),"")</f>
        <v/>
      </c>
      <c r="CL395" s="6">
        <f>IF($C395="OK",_xlfn.NUMBERVALUE(Plantilla!CJ406),"")</f>
        <v/>
      </c>
      <c r="CM395">
        <f>IF($C395="OK",TEXT(Plantilla!CK406,"#"),"")</f>
        <v/>
      </c>
      <c r="CN395" s="6">
        <f>IF($C395="OK",_xlfn.NUMBERVALUE(Plantilla!CL406),"")</f>
        <v/>
      </c>
      <c r="CO395" s="6">
        <f>IF($C395="OK",_xlfn.NUMBERVALUE(Plantilla!CM406),"")</f>
        <v/>
      </c>
      <c r="CP395" s="110">
        <f>IF($C395="OK",_xlfn.NUMBERVALUE(Plantilla!CN406),"")</f>
        <v/>
      </c>
      <c r="CQ395" s="6">
        <f>IF($C395="OK",_xlfn.NUMBERVALUE(Plantilla!CO406),"")</f>
        <v/>
      </c>
      <c r="CR395" s="109">
        <f>IF($C395="OK",_xlfn.NUMBERVALUE(Plantilla!CP406),"")</f>
        <v/>
      </c>
      <c r="CS395" s="110">
        <f>IF($C395="OK",_xlfn.NUMBERVALUE(Plantilla!CQ406),"")</f>
        <v/>
      </c>
      <c r="CT395" s="6">
        <f>IF($C395="OK",_xlfn.NUMBERVALUE(Plantilla!CR406),"")</f>
        <v/>
      </c>
      <c r="CU395" s="109">
        <f>IF($C395="OK",_xlfn.NUMBERVALUE(Plantilla!CS406),"")</f>
        <v/>
      </c>
      <c r="CV395" s="110">
        <f>IF($C395="OK",_xlfn.NUMBERVALUE(Plantilla!CT406),"")</f>
        <v/>
      </c>
      <c r="CW395" s="6">
        <f>IF($C395="OK",_xlfn.NUMBERVALUE(Plantilla!CU406),"")</f>
        <v/>
      </c>
      <c r="CX395" s="82">
        <f>IF($C395="OK",_xlfn.NUMBERVALUE(Plantilla!CV406),"")</f>
        <v/>
      </c>
      <c r="CY395" s="6">
        <f>IF($C395="OK",_xlfn.NUMBERVALUE(Plantilla!CW406),"")</f>
        <v/>
      </c>
      <c r="CZ395" s="82">
        <f>IF($C395="OK",_xlfn.NUMBERVALUE(Plantilla!CX406),"")</f>
        <v/>
      </c>
      <c r="DA395" s="6">
        <f>IF($C395="OK",_xlfn.NUMBERVALUE(Plantilla!CY406),"")</f>
        <v/>
      </c>
      <c r="DB395" s="109">
        <f>IF($C395="OK",_xlfn.NUMBERVALUE(Plantilla!CZ406),"")</f>
        <v/>
      </c>
      <c r="DC395" s="6">
        <f>IF($C395="OK",_xlfn.NUMBERVALUE(Plantilla!DA406),"")</f>
        <v/>
      </c>
      <c r="DD395" s="6">
        <f>IF($C395="OK",TEXT(Plantilla!DB406,"#"),"")</f>
        <v/>
      </c>
      <c r="DE395" s="6">
        <f>IF($C395="OK",_xlfn.NUMBERVALUE(Plantilla!DC406),"")</f>
        <v/>
      </c>
      <c r="DF395" s="4">
        <f>IF($C395="OK",_xlfn.NUMBERVALUE(Plantilla!DD406),"")</f>
        <v/>
      </c>
      <c r="DG395" s="6">
        <f>IF($C395="OK",_xlfn.NUMBERVALUE(Plantilla!DE406),"")</f>
        <v/>
      </c>
      <c r="DH395" s="6">
        <f>IF($C395="OK",_xlfn.NUMBERVALUE(Plantilla!DF406),"")</f>
        <v/>
      </c>
      <c r="DI395" s="6">
        <f>IF($C395="OK",_xlfn.NUMBERVALUE(Plantilla!DG406),"")</f>
        <v/>
      </c>
      <c r="DJ395" s="6">
        <f>IF($C395="OK",_xlfn.NUMBERVALUE(Plantilla!DH406),"")</f>
        <v/>
      </c>
      <c r="DK395" s="6">
        <f>IF($C395="OK",_xlfn.NUMBERVALUE(Plantilla!DI406),"")</f>
        <v/>
      </c>
      <c r="DL395" s="6">
        <f>IF($C395="OK",_xlfn.NUMBERVALUE(Plantilla!DJ406),"")</f>
        <v/>
      </c>
      <c r="DM395" s="6">
        <f>IF($C395="OK",_xlfn.NUMBERVALUE(Plantilla!DK406),"")</f>
        <v/>
      </c>
      <c r="DN395" s="6">
        <f>IF($C395="OK",_xlfn.NUMBERVALUE(Plantilla!DL406),"")</f>
        <v/>
      </c>
      <c r="DO395" s="6">
        <f>IF($C395="OK",_xlfn.NUMBERVALUE(Plantilla!DM406),"")</f>
        <v/>
      </c>
      <c r="DP395" s="6">
        <f>IF($C395="OK",_xlfn.NUMBERVALUE(Plantilla!DN406),"")</f>
        <v/>
      </c>
      <c r="DQ395" s="6">
        <f>IF($C395="OK",_xlfn.NUMBERVALUE(Plantilla!DO406),"")</f>
        <v/>
      </c>
      <c r="DR395" s="6">
        <f>IF($C395="OK",_xlfn.NUMBERVALUE(Plantilla!DP406),"")</f>
        <v/>
      </c>
      <c r="DS395">
        <f>IF($C395="OK",TEXT(Plantilla!DR406,"#"),"")</f>
        <v/>
      </c>
      <c r="DT395" s="6" t="n"/>
    </row>
    <row r="396">
      <c r="A396">
        <f>IF(Plantilla!$I$6="¡Perfecto!, Guarda el archivo y adjúntalo a tu interfaz de Nómina Electrónica","OK","Error")</f>
        <v/>
      </c>
      <c r="B396">
        <f>IF(Plantilla!$I$6="¡Perfecto!, Guarda el archivo y adjúntalo a tu interfaz de Nómina Electrónica",MID(Plantilla!$D$2,SEARCH("V",Plantilla!$D$2),10),"")</f>
        <v/>
      </c>
      <c r="C396">
        <f>Plantilla!C407</f>
        <v/>
      </c>
      <c r="D396">
        <f>IF($C396="OK",Plantilla!B407,"")</f>
        <v/>
      </c>
      <c r="E396">
        <f>IF($C396="OK",
   VLOOKUP(Plantilla!$E$4,'Tablas '!$AP$4:$AT$6,5,FALSE),
"")</f>
        <v/>
      </c>
      <c r="F396">
        <f>IF($C396="OK",TEXT(Plantilla!D407,"#"),"")</f>
        <v/>
      </c>
      <c r="G396">
        <f>IF($C396="OK",
   VLOOKUP(Plantilla!E407,'Tablas '!$B$4:$C$14,2,FALSE),
"")</f>
        <v/>
      </c>
      <c r="H396">
        <f>IF($C396="OK",TEXT(Plantilla!F407,"#"),"")</f>
        <v/>
      </c>
      <c r="I396">
        <f>IF($C396="OK",TEXT(Plantilla!G407,"#"),"")</f>
        <v/>
      </c>
      <c r="J396">
        <f>IF($C396="OK",TEXT(Plantilla!H407,"#"),"")</f>
        <v/>
      </c>
      <c r="K396">
        <f>IF($C396="OK",TEXT(Plantilla!I407,"#"),"")</f>
        <v/>
      </c>
      <c r="L396">
        <f>IF($C396="OK",TEXT(Plantilla!J407,"#"),"")</f>
        <v/>
      </c>
      <c r="M396">
        <f>IF($C396="OK",TEXT(Plantilla!K407,"#"),"")</f>
        <v/>
      </c>
      <c r="N396">
        <f>IF($C396="OK",
   CONCATENATE(YEAR(Plantilla!L407),"-",TEXT(MONTH(Plantilla!L407),"00"),"-",TEXT(DAY(Plantilla!L407),"00")),
"")</f>
        <v/>
      </c>
      <c r="O396">
        <f>IF($C396="OK",_xlfn.NUMBERVALUE(Plantilla!M407),"")</f>
        <v/>
      </c>
      <c r="P396">
        <f>IF($C396="OK",
   IF(Plantilla!N407&lt;&gt;"",
      CONCATENATE(YEAR(Plantilla!N407),"-",TEXT(MONTH(Plantilla!N407),"00"),"-",TEXT(DAY(Plantilla!N407),"00")),
   ""),
"")</f>
        <v/>
      </c>
      <c r="Q396">
        <f>IF($C396="OK",
   VLOOKUP(Plantilla!O407,'Tablas '!$E$4:$F$19,2,FALSE),
"")</f>
        <v/>
      </c>
      <c r="R396">
        <f>IF($C396="OK",
   VLOOKUP(Plantilla!P407,'Tablas '!$H$4:$I$5,2,FALSE),
"")</f>
        <v/>
      </c>
      <c r="S396">
        <f>IF($C396="OK",
   VLOOKUP(Plantilla!Q407,'Tablas '!$K$4:$L$8,2,FALSE),
"")</f>
        <v/>
      </c>
      <c r="T396">
        <f>IF($C396="OK",
   VLOOKUP(Plantilla!R407,'Tablas '!$AE$4:$AF$6,2,FALSE),
"")</f>
        <v/>
      </c>
      <c r="U396">
        <f>IF($C396="OK",
   VLOOKUP(Plantilla!S407,'Tablas '!$AE$4:$AF$6,2,FALSE),
"")</f>
        <v/>
      </c>
      <c r="V396">
        <f>IF($C396="OK",TEXT(Plantilla!T407,"#"),"")</f>
        <v/>
      </c>
      <c r="W396" s="84">
        <f>IF($C396="OK",
   VLOOKUP(Plantilla!U407,'Tablas '!$AM$4:$AN$1126,2,FALSE),
"")</f>
        <v/>
      </c>
      <c r="X396">
        <f>IF($C396="OK",TEXT(Plantilla!V407,"#"),"")</f>
        <v/>
      </c>
      <c r="Y396">
        <f>IF($C396="OK",
   CONCATENATE(YEAR(Plantilla!W407),"-",TEXT(MONTH(Plantilla!W407),"00"),"-",TEXT(DAY(Plantilla!W407),"00")),
"")</f>
        <v/>
      </c>
      <c r="Z396">
        <f>IF($C396="OK",
   CONCATENATE(YEAR(Plantilla!X407),"-",TEXT(MONTH(Plantilla!X407),"00"),"-",TEXT(DAY(Plantilla!X407),"00")),
"")</f>
        <v/>
      </c>
      <c r="AA396">
        <f>IF($C396="OK",
   TEXT(VLOOKUP(Plantilla!Y407,'Tablas '!$Q$4:$R$9,2,FALSE),"#"),
"")</f>
        <v/>
      </c>
      <c r="AB396">
        <f>IF($C396="OK",
   CONCATENATE(YEAR(Plantilla!Z407),"-",TEXT(MONTH(Plantilla!Z407),"00"),"-",TEXT(DAY(Plantilla!Z407),"00")),
"")</f>
        <v/>
      </c>
      <c r="AC396">
        <f>IF($C396="OK",
   TEXT(VLOOKUP(Plantilla!AA407,'Tablas '!$T$4:$U$13,2,FALSE),"#"),
"")</f>
        <v/>
      </c>
      <c r="AD396">
        <f>IF($C396="OK",TEXT(Plantilla!AB407,"#"),"")</f>
        <v/>
      </c>
      <c r="AE396">
        <f>IF($C396="OK",
   IF(Plantilla!AC407&lt;&gt;"",
      TEXT(VLOOKUP(Plantilla!AC407,'Tablas '!$W$4:$X$7,2,FALSE),"#"),
   ""),
"")</f>
        <v/>
      </c>
      <c r="AF396">
        <f>IF($C396="OK",TEXT(Plantilla!AD407,"#"),"")</f>
        <v/>
      </c>
      <c r="AG396" s="6">
        <f>IF($C396="OK",_xlfn.NUMBERVALUE(Plantilla!AE407),"")</f>
        <v/>
      </c>
      <c r="AH396" s="4">
        <f>IF($C396="OK",_xlfn.NUMBERVALUE(Plantilla!AF407),"")</f>
        <v/>
      </c>
      <c r="AI396" s="6">
        <f>IF($C396="OK",_xlfn.NUMBERVALUE(Plantilla!AG407),"")</f>
        <v/>
      </c>
      <c r="AJ396" s="6">
        <f>IF($C396="OK",_xlfn.NUMBERVALUE(Plantilla!AH407),"")</f>
        <v/>
      </c>
      <c r="AK396" s="6">
        <f>IF($C396="OK",_xlfn.NUMBERVALUE(Plantilla!AI407),"")</f>
        <v/>
      </c>
      <c r="AL396" s="6">
        <f>IF($C396="OK",_xlfn.NUMBERVALUE(Plantilla!AJ407),"")</f>
        <v/>
      </c>
      <c r="AM396" s="4">
        <f>IF($C396="OK",_xlfn.NUMBERVALUE(Plantilla!AK407),"")</f>
        <v/>
      </c>
      <c r="AN396" s="6">
        <f>IF($C396="OK",_xlfn.NUMBERVALUE(Plantilla!AL407),"")</f>
        <v/>
      </c>
      <c r="AO396" s="4">
        <f>IF($C396="OK",_xlfn.NUMBERVALUE(Plantilla!AM407),"")</f>
        <v/>
      </c>
      <c r="AP396" s="6">
        <f>IF($C396="OK",_xlfn.NUMBERVALUE(Plantilla!AN407),"")</f>
        <v/>
      </c>
      <c r="AQ396" s="4">
        <f>IF($C396="OK",_xlfn.NUMBERVALUE(Plantilla!AO407),"")</f>
        <v/>
      </c>
      <c r="AR396" s="6">
        <f>IF($C396="OK",_xlfn.NUMBERVALUE(Plantilla!AP407),"")</f>
        <v/>
      </c>
      <c r="AS396" s="4">
        <f>IF($C396="OK",_xlfn.NUMBERVALUE(Plantilla!AQ407),"")</f>
        <v/>
      </c>
      <c r="AT396" s="6">
        <f>IF($C396="OK",_xlfn.NUMBERVALUE(Plantilla!AR407),"")</f>
        <v/>
      </c>
      <c r="AU396" s="4">
        <f>IF($C396="OK",_xlfn.NUMBERVALUE(Plantilla!AS407),"")</f>
        <v/>
      </c>
      <c r="AV396" s="6">
        <f>IF($C396="OK",_xlfn.NUMBERVALUE(Plantilla!AT407),"")</f>
        <v/>
      </c>
      <c r="AW396" s="4">
        <f>IF($C396="OK",_xlfn.NUMBERVALUE(Plantilla!AU407),"")</f>
        <v/>
      </c>
      <c r="AX396" s="6">
        <f>IF($C396="OK",_xlfn.NUMBERVALUE(Plantilla!AV407),"")</f>
        <v/>
      </c>
      <c r="AY396" s="4">
        <f>IF($C396="OK",_xlfn.NUMBERVALUE(Plantilla!AW407),"")</f>
        <v/>
      </c>
      <c r="AZ396" s="6">
        <f>IF($C396="OK",_xlfn.NUMBERVALUE(Plantilla!AX407),"")</f>
        <v/>
      </c>
      <c r="BA396">
        <f>IF($C396="OK",_xlfn.NUMBERVALUE(Plantilla!AY407),"")</f>
        <v/>
      </c>
      <c r="BB396">
        <f>IF($C396="OK",_xlfn.NUMBERVALUE(Plantilla!AZ407),"")</f>
        <v/>
      </c>
      <c r="BC396" s="4">
        <f>IF($C396="OK",_xlfn.NUMBERVALUE(Plantilla!BA407),"")</f>
        <v/>
      </c>
      <c r="BD396" s="6">
        <f>IF($C396="OK",_xlfn.NUMBERVALUE(Plantilla!BB407),"")</f>
        <v/>
      </c>
      <c r="BE396" s="4">
        <f>IF($C396="OK",_xlfn.NUMBERVALUE(Plantilla!BC407),"")</f>
        <v/>
      </c>
      <c r="BF396" s="6">
        <f>IF($C396="OK",_xlfn.NUMBERVALUE(Plantilla!BD407),"")</f>
        <v/>
      </c>
      <c r="BG396" s="4">
        <f>IF($C396="OK",_xlfn.NUMBERVALUE(Plantilla!BE407),"")</f>
        <v/>
      </c>
      <c r="BH396" s="6">
        <f>IF($C396="OK",_xlfn.NUMBERVALUE(Plantilla!BF407),"")</f>
        <v/>
      </c>
      <c r="BI396" s="110">
        <f>IF($C396="OK",_xlfn.NUMBERVALUE(Plantilla!BG407),"")</f>
        <v/>
      </c>
      <c r="BJ396" s="6">
        <f>IF($C396="OK",_xlfn.NUMBERVALUE(Plantilla!BH407),"")</f>
        <v/>
      </c>
      <c r="BK396" s="109">
        <f>IF($C396="OK",_xlfn.NUMBERVALUE(Plantilla!BI407),"")</f>
        <v/>
      </c>
      <c r="BL396" s="6">
        <f>IF($C396="OK",
   IF(Plantilla!BJ407&lt;&gt;"",
      TEXT(VLOOKUP(Plantilla!BJ407,'Tablas '!$Z$4:$AA$6,2,FALSE),"#"),
   ""),
"")</f>
        <v/>
      </c>
      <c r="BM396" s="4">
        <f>IF($C396="OK",_xlfn.NUMBERVALUE(Plantilla!BK407),"")</f>
        <v/>
      </c>
      <c r="BN396" s="4">
        <f>IF($C396="OK",_xlfn.NUMBERVALUE(Plantilla!BL407),"")</f>
        <v/>
      </c>
      <c r="BO396" s="6">
        <f>IF($C396="OK",_xlfn.NUMBERVALUE(Plantilla!BM407),"")</f>
        <v/>
      </c>
      <c r="BP396" s="4">
        <f>IF($C396="OK",_xlfn.NUMBERVALUE(Plantilla!BN407),"")</f>
        <v/>
      </c>
      <c r="BQ396" s="6">
        <f>IF($C396="OK",_xlfn.NUMBERVALUE(Plantilla!BO407),"")</f>
        <v/>
      </c>
      <c r="BR396" s="4">
        <f>IF($C396="OK",_xlfn.NUMBERVALUE(Plantilla!BP407),"")</f>
        <v/>
      </c>
      <c r="BS396" s="6">
        <f>IF($C396="OK",_xlfn.NUMBERVALUE(Plantilla!BQ407),"")</f>
        <v/>
      </c>
      <c r="BT396" s="4">
        <f>IF($C396="OK",_xlfn.NUMBERVALUE(Plantilla!BR407),"")</f>
        <v/>
      </c>
      <c r="BU396" s="6">
        <f>IF($C396="OK",_xlfn.NUMBERVALUE(Plantilla!BS407),"")</f>
        <v/>
      </c>
      <c r="BV396" s="6">
        <f>IF($C396="OK",_xlfn.NUMBERVALUE(Plantilla!BT407),"")</f>
        <v/>
      </c>
      <c r="BW396" s="6">
        <f>IF($C396="OK",_xlfn.NUMBERVALUE(Plantilla!BU407),"")</f>
        <v/>
      </c>
      <c r="BX396" s="6">
        <f>IF($C396="OK",_xlfn.NUMBERVALUE(Plantilla!BV407),"")</f>
        <v/>
      </c>
      <c r="BY396" s="6">
        <f>IF($C396="OK",_xlfn.NUMBERVALUE(Plantilla!BW407),"")</f>
        <v/>
      </c>
      <c r="BZ396" s="6">
        <f>IF($C396="OK",_xlfn.NUMBERVALUE(Plantilla!BX407),"")</f>
        <v/>
      </c>
      <c r="CA396" s="6">
        <f>IF($C396="OK",_xlfn.NUMBERVALUE(Plantilla!BY407),"")</f>
        <v/>
      </c>
      <c r="CB396" s="6">
        <f>IF($C396="OK",_xlfn.NUMBERVALUE(Plantilla!BZ407),"")</f>
        <v/>
      </c>
      <c r="CC396" s="6">
        <f>IF($C396="OK",_xlfn.NUMBERVALUE(Plantilla!CA407),"")</f>
        <v/>
      </c>
      <c r="CD396" s="6">
        <f>IF($C396="OK",_xlfn.NUMBERVALUE(Plantilla!CB407),"")</f>
        <v/>
      </c>
      <c r="CE396" s="6">
        <f>IF($C396="OK",_xlfn.NUMBERVALUE(Plantilla!CC407),"")</f>
        <v/>
      </c>
      <c r="CF396" s="4">
        <f>IF($C396="OK",_xlfn.NUMBERVALUE(Plantilla!CD407),"")</f>
        <v/>
      </c>
      <c r="CG396" s="6">
        <f>IF($C396="OK",_xlfn.NUMBERVALUE(Plantilla!CE407),"")</f>
        <v/>
      </c>
      <c r="CH396" s="6">
        <f>IF($C396="OK",_xlfn.NUMBERVALUE(Plantilla!CF407),"")</f>
        <v/>
      </c>
      <c r="CI396" s="6">
        <f>IF($C396="OK",_xlfn.NUMBERVALUE(Plantilla!CG407),"")</f>
        <v/>
      </c>
      <c r="CJ396" s="6">
        <f>IF($C396="OK",_xlfn.NUMBERVALUE(Plantilla!CH407),"")</f>
        <v/>
      </c>
      <c r="CK396" s="6">
        <f>IF($C396="OK",_xlfn.NUMBERVALUE(Plantilla!CI407),"")</f>
        <v/>
      </c>
      <c r="CL396" s="6">
        <f>IF($C396="OK",_xlfn.NUMBERVALUE(Plantilla!CJ407),"")</f>
        <v/>
      </c>
      <c r="CM396">
        <f>IF($C396="OK",TEXT(Plantilla!CK407,"#"),"")</f>
        <v/>
      </c>
      <c r="CN396" s="6">
        <f>IF($C396="OK",_xlfn.NUMBERVALUE(Plantilla!CL407),"")</f>
        <v/>
      </c>
      <c r="CO396" s="6">
        <f>IF($C396="OK",_xlfn.NUMBERVALUE(Plantilla!CM407),"")</f>
        <v/>
      </c>
      <c r="CP396" s="110">
        <f>IF($C396="OK",_xlfn.NUMBERVALUE(Plantilla!CN407),"")</f>
        <v/>
      </c>
      <c r="CQ396" s="6">
        <f>IF($C396="OK",_xlfn.NUMBERVALUE(Plantilla!CO407),"")</f>
        <v/>
      </c>
      <c r="CR396" s="109">
        <f>IF($C396="OK",_xlfn.NUMBERVALUE(Plantilla!CP407),"")</f>
        <v/>
      </c>
      <c r="CS396" s="110">
        <f>IF($C396="OK",_xlfn.NUMBERVALUE(Plantilla!CQ407),"")</f>
        <v/>
      </c>
      <c r="CT396" s="6">
        <f>IF($C396="OK",_xlfn.NUMBERVALUE(Plantilla!CR407),"")</f>
        <v/>
      </c>
      <c r="CU396" s="109">
        <f>IF($C396="OK",_xlfn.NUMBERVALUE(Plantilla!CS407),"")</f>
        <v/>
      </c>
      <c r="CV396" s="110">
        <f>IF($C396="OK",_xlfn.NUMBERVALUE(Plantilla!CT407),"")</f>
        <v/>
      </c>
      <c r="CW396" s="6">
        <f>IF($C396="OK",_xlfn.NUMBERVALUE(Plantilla!CU407),"")</f>
        <v/>
      </c>
      <c r="CX396" s="82">
        <f>IF($C396="OK",_xlfn.NUMBERVALUE(Plantilla!CV407),"")</f>
        <v/>
      </c>
      <c r="CY396" s="6">
        <f>IF($C396="OK",_xlfn.NUMBERVALUE(Plantilla!CW407),"")</f>
        <v/>
      </c>
      <c r="CZ396" s="82">
        <f>IF($C396="OK",_xlfn.NUMBERVALUE(Plantilla!CX407),"")</f>
        <v/>
      </c>
      <c r="DA396" s="6">
        <f>IF($C396="OK",_xlfn.NUMBERVALUE(Plantilla!CY407),"")</f>
        <v/>
      </c>
      <c r="DB396" s="109">
        <f>IF($C396="OK",_xlfn.NUMBERVALUE(Plantilla!CZ407),"")</f>
        <v/>
      </c>
      <c r="DC396" s="6">
        <f>IF($C396="OK",_xlfn.NUMBERVALUE(Plantilla!DA407),"")</f>
        <v/>
      </c>
      <c r="DD396" s="6">
        <f>IF($C396="OK",TEXT(Plantilla!DB407,"#"),"")</f>
        <v/>
      </c>
      <c r="DE396" s="6">
        <f>IF($C396="OK",_xlfn.NUMBERVALUE(Plantilla!DC407),"")</f>
        <v/>
      </c>
      <c r="DF396" s="4">
        <f>IF($C396="OK",_xlfn.NUMBERVALUE(Plantilla!DD407),"")</f>
        <v/>
      </c>
      <c r="DG396" s="6">
        <f>IF($C396="OK",_xlfn.NUMBERVALUE(Plantilla!DE407),"")</f>
        <v/>
      </c>
      <c r="DH396" s="6">
        <f>IF($C396="OK",_xlfn.NUMBERVALUE(Plantilla!DF407),"")</f>
        <v/>
      </c>
      <c r="DI396" s="6">
        <f>IF($C396="OK",_xlfn.NUMBERVALUE(Plantilla!DG407),"")</f>
        <v/>
      </c>
      <c r="DJ396" s="6">
        <f>IF($C396="OK",_xlfn.NUMBERVALUE(Plantilla!DH407),"")</f>
        <v/>
      </c>
      <c r="DK396" s="6">
        <f>IF($C396="OK",_xlfn.NUMBERVALUE(Plantilla!DI407),"")</f>
        <v/>
      </c>
      <c r="DL396" s="6">
        <f>IF($C396="OK",_xlfn.NUMBERVALUE(Plantilla!DJ407),"")</f>
        <v/>
      </c>
      <c r="DM396" s="6">
        <f>IF($C396="OK",_xlfn.NUMBERVALUE(Plantilla!DK407),"")</f>
        <v/>
      </c>
      <c r="DN396" s="6">
        <f>IF($C396="OK",_xlfn.NUMBERVALUE(Plantilla!DL407),"")</f>
        <v/>
      </c>
      <c r="DO396" s="6">
        <f>IF($C396="OK",_xlfn.NUMBERVALUE(Plantilla!DM407),"")</f>
        <v/>
      </c>
      <c r="DP396" s="6">
        <f>IF($C396="OK",_xlfn.NUMBERVALUE(Plantilla!DN407),"")</f>
        <v/>
      </c>
      <c r="DQ396" s="6">
        <f>IF($C396="OK",_xlfn.NUMBERVALUE(Plantilla!DO407),"")</f>
        <v/>
      </c>
      <c r="DR396" s="6">
        <f>IF($C396="OK",_xlfn.NUMBERVALUE(Plantilla!DP407),"")</f>
        <v/>
      </c>
      <c r="DS396">
        <f>IF($C396="OK",TEXT(Plantilla!DR407,"#"),"")</f>
        <v/>
      </c>
      <c r="DT396" s="6" t="n"/>
    </row>
    <row r="397">
      <c r="A397">
        <f>IF(Plantilla!$I$6="¡Perfecto!, Guarda el archivo y adjúntalo a tu interfaz de Nómina Electrónica","OK","Error")</f>
        <v/>
      </c>
      <c r="B397">
        <f>IF(Plantilla!$I$6="¡Perfecto!, Guarda el archivo y adjúntalo a tu interfaz de Nómina Electrónica",MID(Plantilla!$D$2,SEARCH("V",Plantilla!$D$2),10),"")</f>
        <v/>
      </c>
      <c r="C397">
        <f>Plantilla!C408</f>
        <v/>
      </c>
      <c r="D397">
        <f>IF($C397="OK",Plantilla!B408,"")</f>
        <v/>
      </c>
      <c r="E397">
        <f>IF($C397="OK",
   VLOOKUP(Plantilla!$E$4,'Tablas '!$AP$4:$AT$6,5,FALSE),
"")</f>
        <v/>
      </c>
      <c r="F397">
        <f>IF($C397="OK",TEXT(Plantilla!D408,"#"),"")</f>
        <v/>
      </c>
      <c r="G397">
        <f>IF($C397="OK",
   VLOOKUP(Plantilla!E408,'Tablas '!$B$4:$C$14,2,FALSE),
"")</f>
        <v/>
      </c>
      <c r="H397">
        <f>IF($C397="OK",TEXT(Plantilla!F408,"#"),"")</f>
        <v/>
      </c>
      <c r="I397">
        <f>IF($C397="OK",TEXT(Plantilla!G408,"#"),"")</f>
        <v/>
      </c>
      <c r="J397">
        <f>IF($C397="OK",TEXT(Plantilla!H408,"#"),"")</f>
        <v/>
      </c>
      <c r="K397">
        <f>IF($C397="OK",TEXT(Plantilla!I408,"#"),"")</f>
        <v/>
      </c>
      <c r="L397">
        <f>IF($C397="OK",TEXT(Plantilla!J408,"#"),"")</f>
        <v/>
      </c>
      <c r="M397">
        <f>IF($C397="OK",TEXT(Plantilla!K408,"#"),"")</f>
        <v/>
      </c>
      <c r="N397">
        <f>IF($C397="OK",
   CONCATENATE(YEAR(Plantilla!L408),"-",TEXT(MONTH(Plantilla!L408),"00"),"-",TEXT(DAY(Plantilla!L408),"00")),
"")</f>
        <v/>
      </c>
      <c r="O397">
        <f>IF($C397="OK",_xlfn.NUMBERVALUE(Plantilla!M408),"")</f>
        <v/>
      </c>
      <c r="P397">
        <f>IF($C397="OK",
   IF(Plantilla!N408&lt;&gt;"",
      CONCATENATE(YEAR(Plantilla!N408),"-",TEXT(MONTH(Plantilla!N408),"00"),"-",TEXT(DAY(Plantilla!N408),"00")),
   ""),
"")</f>
        <v/>
      </c>
      <c r="Q397">
        <f>IF($C397="OK",
   VLOOKUP(Plantilla!O408,'Tablas '!$E$4:$F$19,2,FALSE),
"")</f>
        <v/>
      </c>
      <c r="R397">
        <f>IF($C397="OK",
   VLOOKUP(Plantilla!P408,'Tablas '!$H$4:$I$5,2,FALSE),
"")</f>
        <v/>
      </c>
      <c r="S397">
        <f>IF($C397="OK",
   VLOOKUP(Plantilla!Q408,'Tablas '!$K$4:$L$8,2,FALSE),
"")</f>
        <v/>
      </c>
      <c r="T397">
        <f>IF($C397="OK",
   VLOOKUP(Plantilla!R408,'Tablas '!$AE$4:$AF$6,2,FALSE),
"")</f>
        <v/>
      </c>
      <c r="U397">
        <f>IF($C397="OK",
   VLOOKUP(Plantilla!S408,'Tablas '!$AE$4:$AF$6,2,FALSE),
"")</f>
        <v/>
      </c>
      <c r="V397">
        <f>IF($C397="OK",TEXT(Plantilla!T408,"#"),"")</f>
        <v/>
      </c>
      <c r="W397" s="84">
        <f>IF($C397="OK",
   VLOOKUP(Plantilla!U408,'Tablas '!$AM$4:$AN$1126,2,FALSE),
"")</f>
        <v/>
      </c>
      <c r="X397">
        <f>IF($C397="OK",TEXT(Plantilla!V408,"#"),"")</f>
        <v/>
      </c>
      <c r="Y397">
        <f>IF($C397="OK",
   CONCATENATE(YEAR(Plantilla!W408),"-",TEXT(MONTH(Plantilla!W408),"00"),"-",TEXT(DAY(Plantilla!W408),"00")),
"")</f>
        <v/>
      </c>
      <c r="Z397">
        <f>IF($C397="OK",
   CONCATENATE(YEAR(Plantilla!X408),"-",TEXT(MONTH(Plantilla!X408),"00"),"-",TEXT(DAY(Plantilla!X408),"00")),
"")</f>
        <v/>
      </c>
      <c r="AA397">
        <f>IF($C397="OK",
   TEXT(VLOOKUP(Plantilla!Y408,'Tablas '!$Q$4:$R$9,2,FALSE),"#"),
"")</f>
        <v/>
      </c>
      <c r="AB397">
        <f>IF($C397="OK",
   CONCATENATE(YEAR(Plantilla!Z408),"-",TEXT(MONTH(Plantilla!Z408),"00"),"-",TEXT(DAY(Plantilla!Z408),"00")),
"")</f>
        <v/>
      </c>
      <c r="AC397">
        <f>IF($C397="OK",
   TEXT(VLOOKUP(Plantilla!AA408,'Tablas '!$T$4:$U$13,2,FALSE),"#"),
"")</f>
        <v/>
      </c>
      <c r="AD397">
        <f>IF($C397="OK",TEXT(Plantilla!AB408,"#"),"")</f>
        <v/>
      </c>
      <c r="AE397">
        <f>IF($C397="OK",
   IF(Plantilla!AC408&lt;&gt;"",
      TEXT(VLOOKUP(Plantilla!AC408,'Tablas '!$W$4:$X$7,2,FALSE),"#"),
   ""),
"")</f>
        <v/>
      </c>
      <c r="AF397">
        <f>IF($C397="OK",TEXT(Plantilla!AD408,"#"),"")</f>
        <v/>
      </c>
      <c r="AG397" s="6">
        <f>IF($C397="OK",_xlfn.NUMBERVALUE(Plantilla!AE408),"")</f>
        <v/>
      </c>
      <c r="AH397" s="4">
        <f>IF($C397="OK",_xlfn.NUMBERVALUE(Plantilla!AF408),"")</f>
        <v/>
      </c>
      <c r="AI397" s="6">
        <f>IF($C397="OK",_xlfn.NUMBERVALUE(Plantilla!AG408),"")</f>
        <v/>
      </c>
      <c r="AJ397" s="6">
        <f>IF($C397="OK",_xlfn.NUMBERVALUE(Plantilla!AH408),"")</f>
        <v/>
      </c>
      <c r="AK397" s="6">
        <f>IF($C397="OK",_xlfn.NUMBERVALUE(Plantilla!AI408),"")</f>
        <v/>
      </c>
      <c r="AL397" s="6">
        <f>IF($C397="OK",_xlfn.NUMBERVALUE(Plantilla!AJ408),"")</f>
        <v/>
      </c>
      <c r="AM397" s="4">
        <f>IF($C397="OK",_xlfn.NUMBERVALUE(Plantilla!AK408),"")</f>
        <v/>
      </c>
      <c r="AN397" s="6">
        <f>IF($C397="OK",_xlfn.NUMBERVALUE(Plantilla!AL408),"")</f>
        <v/>
      </c>
      <c r="AO397" s="4">
        <f>IF($C397="OK",_xlfn.NUMBERVALUE(Plantilla!AM408),"")</f>
        <v/>
      </c>
      <c r="AP397" s="6">
        <f>IF($C397="OK",_xlfn.NUMBERVALUE(Plantilla!AN408),"")</f>
        <v/>
      </c>
      <c r="AQ397" s="4">
        <f>IF($C397="OK",_xlfn.NUMBERVALUE(Plantilla!AO408),"")</f>
        <v/>
      </c>
      <c r="AR397" s="6">
        <f>IF($C397="OK",_xlfn.NUMBERVALUE(Plantilla!AP408),"")</f>
        <v/>
      </c>
      <c r="AS397" s="4">
        <f>IF($C397="OK",_xlfn.NUMBERVALUE(Plantilla!AQ408),"")</f>
        <v/>
      </c>
      <c r="AT397" s="6">
        <f>IF($C397="OK",_xlfn.NUMBERVALUE(Plantilla!AR408),"")</f>
        <v/>
      </c>
      <c r="AU397" s="4">
        <f>IF($C397="OK",_xlfn.NUMBERVALUE(Plantilla!AS408),"")</f>
        <v/>
      </c>
      <c r="AV397" s="6">
        <f>IF($C397="OK",_xlfn.NUMBERVALUE(Plantilla!AT408),"")</f>
        <v/>
      </c>
      <c r="AW397" s="4">
        <f>IF($C397="OK",_xlfn.NUMBERVALUE(Plantilla!AU408),"")</f>
        <v/>
      </c>
      <c r="AX397" s="6">
        <f>IF($C397="OK",_xlfn.NUMBERVALUE(Plantilla!AV408),"")</f>
        <v/>
      </c>
      <c r="AY397" s="4">
        <f>IF($C397="OK",_xlfn.NUMBERVALUE(Plantilla!AW408),"")</f>
        <v/>
      </c>
      <c r="AZ397" s="6">
        <f>IF($C397="OK",_xlfn.NUMBERVALUE(Plantilla!AX408),"")</f>
        <v/>
      </c>
      <c r="BA397">
        <f>IF($C397="OK",_xlfn.NUMBERVALUE(Plantilla!AY408),"")</f>
        <v/>
      </c>
      <c r="BB397">
        <f>IF($C397="OK",_xlfn.NUMBERVALUE(Plantilla!AZ408),"")</f>
        <v/>
      </c>
      <c r="BC397" s="4">
        <f>IF($C397="OK",_xlfn.NUMBERVALUE(Plantilla!BA408),"")</f>
        <v/>
      </c>
      <c r="BD397" s="6">
        <f>IF($C397="OK",_xlfn.NUMBERVALUE(Plantilla!BB408),"")</f>
        <v/>
      </c>
      <c r="BE397" s="4">
        <f>IF($C397="OK",_xlfn.NUMBERVALUE(Plantilla!BC408),"")</f>
        <v/>
      </c>
      <c r="BF397" s="6">
        <f>IF($C397="OK",_xlfn.NUMBERVALUE(Plantilla!BD408),"")</f>
        <v/>
      </c>
      <c r="BG397" s="4">
        <f>IF($C397="OK",_xlfn.NUMBERVALUE(Plantilla!BE408),"")</f>
        <v/>
      </c>
      <c r="BH397" s="6">
        <f>IF($C397="OK",_xlfn.NUMBERVALUE(Plantilla!BF408),"")</f>
        <v/>
      </c>
      <c r="BI397" s="110">
        <f>IF($C397="OK",_xlfn.NUMBERVALUE(Plantilla!BG408),"")</f>
        <v/>
      </c>
      <c r="BJ397" s="6">
        <f>IF($C397="OK",_xlfn.NUMBERVALUE(Plantilla!BH408),"")</f>
        <v/>
      </c>
      <c r="BK397" s="109">
        <f>IF($C397="OK",_xlfn.NUMBERVALUE(Plantilla!BI408),"")</f>
        <v/>
      </c>
      <c r="BL397" s="6">
        <f>IF($C397="OK",
   IF(Plantilla!BJ408&lt;&gt;"",
      TEXT(VLOOKUP(Plantilla!BJ408,'Tablas '!$Z$4:$AA$6,2,FALSE),"#"),
   ""),
"")</f>
        <v/>
      </c>
      <c r="BM397" s="4">
        <f>IF($C397="OK",_xlfn.NUMBERVALUE(Plantilla!BK408),"")</f>
        <v/>
      </c>
      <c r="BN397" s="4">
        <f>IF($C397="OK",_xlfn.NUMBERVALUE(Plantilla!BL408),"")</f>
        <v/>
      </c>
      <c r="BO397" s="6">
        <f>IF($C397="OK",_xlfn.NUMBERVALUE(Plantilla!BM408),"")</f>
        <v/>
      </c>
      <c r="BP397" s="4">
        <f>IF($C397="OK",_xlfn.NUMBERVALUE(Plantilla!BN408),"")</f>
        <v/>
      </c>
      <c r="BQ397" s="6">
        <f>IF($C397="OK",_xlfn.NUMBERVALUE(Plantilla!BO408),"")</f>
        <v/>
      </c>
      <c r="BR397" s="4">
        <f>IF($C397="OK",_xlfn.NUMBERVALUE(Plantilla!BP408),"")</f>
        <v/>
      </c>
      <c r="BS397" s="6">
        <f>IF($C397="OK",_xlfn.NUMBERVALUE(Plantilla!BQ408),"")</f>
        <v/>
      </c>
      <c r="BT397" s="4">
        <f>IF($C397="OK",_xlfn.NUMBERVALUE(Plantilla!BR408),"")</f>
        <v/>
      </c>
      <c r="BU397" s="6">
        <f>IF($C397="OK",_xlfn.NUMBERVALUE(Plantilla!BS408),"")</f>
        <v/>
      </c>
      <c r="BV397" s="6">
        <f>IF($C397="OK",_xlfn.NUMBERVALUE(Plantilla!BT408),"")</f>
        <v/>
      </c>
      <c r="BW397" s="6">
        <f>IF($C397="OK",_xlfn.NUMBERVALUE(Plantilla!BU408),"")</f>
        <v/>
      </c>
      <c r="BX397" s="6">
        <f>IF($C397="OK",_xlfn.NUMBERVALUE(Plantilla!BV408),"")</f>
        <v/>
      </c>
      <c r="BY397" s="6">
        <f>IF($C397="OK",_xlfn.NUMBERVALUE(Plantilla!BW408),"")</f>
        <v/>
      </c>
      <c r="BZ397" s="6">
        <f>IF($C397="OK",_xlfn.NUMBERVALUE(Plantilla!BX408),"")</f>
        <v/>
      </c>
      <c r="CA397" s="6">
        <f>IF($C397="OK",_xlfn.NUMBERVALUE(Plantilla!BY408),"")</f>
        <v/>
      </c>
      <c r="CB397" s="6">
        <f>IF($C397="OK",_xlfn.NUMBERVALUE(Plantilla!BZ408),"")</f>
        <v/>
      </c>
      <c r="CC397" s="6">
        <f>IF($C397="OK",_xlfn.NUMBERVALUE(Plantilla!CA408),"")</f>
        <v/>
      </c>
      <c r="CD397" s="6">
        <f>IF($C397="OK",_xlfn.NUMBERVALUE(Plantilla!CB408),"")</f>
        <v/>
      </c>
      <c r="CE397" s="6">
        <f>IF($C397="OK",_xlfn.NUMBERVALUE(Plantilla!CC408),"")</f>
        <v/>
      </c>
      <c r="CF397" s="4">
        <f>IF($C397="OK",_xlfn.NUMBERVALUE(Plantilla!CD408),"")</f>
        <v/>
      </c>
      <c r="CG397" s="6">
        <f>IF($C397="OK",_xlfn.NUMBERVALUE(Plantilla!CE408),"")</f>
        <v/>
      </c>
      <c r="CH397" s="6">
        <f>IF($C397="OK",_xlfn.NUMBERVALUE(Plantilla!CF408),"")</f>
        <v/>
      </c>
      <c r="CI397" s="6">
        <f>IF($C397="OK",_xlfn.NUMBERVALUE(Plantilla!CG408),"")</f>
        <v/>
      </c>
      <c r="CJ397" s="6">
        <f>IF($C397="OK",_xlfn.NUMBERVALUE(Plantilla!CH408),"")</f>
        <v/>
      </c>
      <c r="CK397" s="6">
        <f>IF($C397="OK",_xlfn.NUMBERVALUE(Plantilla!CI408),"")</f>
        <v/>
      </c>
      <c r="CL397" s="6">
        <f>IF($C397="OK",_xlfn.NUMBERVALUE(Plantilla!CJ408),"")</f>
        <v/>
      </c>
      <c r="CM397">
        <f>IF($C397="OK",TEXT(Plantilla!CK408,"#"),"")</f>
        <v/>
      </c>
      <c r="CN397" s="6">
        <f>IF($C397="OK",_xlfn.NUMBERVALUE(Plantilla!CL408),"")</f>
        <v/>
      </c>
      <c r="CO397" s="6">
        <f>IF($C397="OK",_xlfn.NUMBERVALUE(Plantilla!CM408),"")</f>
        <v/>
      </c>
      <c r="CP397" s="110">
        <f>IF($C397="OK",_xlfn.NUMBERVALUE(Plantilla!CN408),"")</f>
        <v/>
      </c>
      <c r="CQ397" s="6">
        <f>IF($C397="OK",_xlfn.NUMBERVALUE(Plantilla!CO408),"")</f>
        <v/>
      </c>
      <c r="CR397" s="109">
        <f>IF($C397="OK",_xlfn.NUMBERVALUE(Plantilla!CP408),"")</f>
        <v/>
      </c>
      <c r="CS397" s="110">
        <f>IF($C397="OK",_xlfn.NUMBERVALUE(Plantilla!CQ408),"")</f>
        <v/>
      </c>
      <c r="CT397" s="6">
        <f>IF($C397="OK",_xlfn.NUMBERVALUE(Plantilla!CR408),"")</f>
        <v/>
      </c>
      <c r="CU397" s="109">
        <f>IF($C397="OK",_xlfn.NUMBERVALUE(Plantilla!CS408),"")</f>
        <v/>
      </c>
      <c r="CV397" s="110">
        <f>IF($C397="OK",_xlfn.NUMBERVALUE(Plantilla!CT408),"")</f>
        <v/>
      </c>
      <c r="CW397" s="6">
        <f>IF($C397="OK",_xlfn.NUMBERVALUE(Plantilla!CU408),"")</f>
        <v/>
      </c>
      <c r="CX397" s="82">
        <f>IF($C397="OK",_xlfn.NUMBERVALUE(Plantilla!CV408),"")</f>
        <v/>
      </c>
      <c r="CY397" s="6">
        <f>IF($C397="OK",_xlfn.NUMBERVALUE(Plantilla!CW408),"")</f>
        <v/>
      </c>
      <c r="CZ397" s="82">
        <f>IF($C397="OK",_xlfn.NUMBERVALUE(Plantilla!CX408),"")</f>
        <v/>
      </c>
      <c r="DA397" s="6">
        <f>IF($C397="OK",_xlfn.NUMBERVALUE(Plantilla!CY408),"")</f>
        <v/>
      </c>
      <c r="DB397" s="109">
        <f>IF($C397="OK",_xlfn.NUMBERVALUE(Plantilla!CZ408),"")</f>
        <v/>
      </c>
      <c r="DC397" s="6">
        <f>IF($C397="OK",_xlfn.NUMBERVALUE(Plantilla!DA408),"")</f>
        <v/>
      </c>
      <c r="DD397" s="6">
        <f>IF($C397="OK",TEXT(Plantilla!DB408,"#"),"")</f>
        <v/>
      </c>
      <c r="DE397" s="6">
        <f>IF($C397="OK",_xlfn.NUMBERVALUE(Plantilla!DC408),"")</f>
        <v/>
      </c>
      <c r="DF397" s="4">
        <f>IF($C397="OK",_xlfn.NUMBERVALUE(Plantilla!DD408),"")</f>
        <v/>
      </c>
      <c r="DG397" s="6">
        <f>IF($C397="OK",_xlfn.NUMBERVALUE(Plantilla!DE408),"")</f>
        <v/>
      </c>
      <c r="DH397" s="6">
        <f>IF($C397="OK",_xlfn.NUMBERVALUE(Plantilla!DF408),"")</f>
        <v/>
      </c>
      <c r="DI397" s="6">
        <f>IF($C397="OK",_xlfn.NUMBERVALUE(Plantilla!DG408),"")</f>
        <v/>
      </c>
      <c r="DJ397" s="6">
        <f>IF($C397="OK",_xlfn.NUMBERVALUE(Plantilla!DH408),"")</f>
        <v/>
      </c>
      <c r="DK397" s="6">
        <f>IF($C397="OK",_xlfn.NUMBERVALUE(Plantilla!DI408),"")</f>
        <v/>
      </c>
      <c r="DL397" s="6">
        <f>IF($C397="OK",_xlfn.NUMBERVALUE(Plantilla!DJ408),"")</f>
        <v/>
      </c>
      <c r="DM397" s="6">
        <f>IF($C397="OK",_xlfn.NUMBERVALUE(Plantilla!DK408),"")</f>
        <v/>
      </c>
      <c r="DN397" s="6">
        <f>IF($C397="OK",_xlfn.NUMBERVALUE(Plantilla!DL408),"")</f>
        <v/>
      </c>
      <c r="DO397" s="6">
        <f>IF($C397="OK",_xlfn.NUMBERVALUE(Plantilla!DM408),"")</f>
        <v/>
      </c>
      <c r="DP397" s="6">
        <f>IF($C397="OK",_xlfn.NUMBERVALUE(Plantilla!DN408),"")</f>
        <v/>
      </c>
      <c r="DQ397" s="6">
        <f>IF($C397="OK",_xlfn.NUMBERVALUE(Plantilla!DO408),"")</f>
        <v/>
      </c>
      <c r="DR397" s="6">
        <f>IF($C397="OK",_xlfn.NUMBERVALUE(Plantilla!DP408),"")</f>
        <v/>
      </c>
      <c r="DS397">
        <f>IF($C397="OK",TEXT(Plantilla!DR408,"#"),"")</f>
        <v/>
      </c>
      <c r="DT397" s="6" t="n"/>
    </row>
    <row r="398">
      <c r="A398">
        <f>IF(Plantilla!$I$6="¡Perfecto!, Guarda el archivo y adjúntalo a tu interfaz de Nómina Electrónica","OK","Error")</f>
        <v/>
      </c>
      <c r="B398">
        <f>IF(Plantilla!$I$6="¡Perfecto!, Guarda el archivo y adjúntalo a tu interfaz de Nómina Electrónica",MID(Plantilla!$D$2,SEARCH("V",Plantilla!$D$2),10),"")</f>
        <v/>
      </c>
      <c r="C398">
        <f>Plantilla!C409</f>
        <v/>
      </c>
      <c r="D398">
        <f>IF($C398="OK",Plantilla!B409,"")</f>
        <v/>
      </c>
      <c r="E398">
        <f>IF($C398="OK",
   VLOOKUP(Plantilla!$E$4,'Tablas '!$AP$4:$AT$6,5,FALSE),
"")</f>
        <v/>
      </c>
      <c r="F398">
        <f>IF($C398="OK",TEXT(Plantilla!D409,"#"),"")</f>
        <v/>
      </c>
      <c r="G398">
        <f>IF($C398="OK",
   VLOOKUP(Plantilla!E409,'Tablas '!$B$4:$C$14,2,FALSE),
"")</f>
        <v/>
      </c>
      <c r="H398">
        <f>IF($C398="OK",TEXT(Plantilla!F409,"#"),"")</f>
        <v/>
      </c>
      <c r="I398">
        <f>IF($C398="OK",TEXT(Plantilla!G409,"#"),"")</f>
        <v/>
      </c>
      <c r="J398">
        <f>IF($C398="OK",TEXT(Plantilla!H409,"#"),"")</f>
        <v/>
      </c>
      <c r="K398">
        <f>IF($C398="OK",TEXT(Plantilla!I409,"#"),"")</f>
        <v/>
      </c>
      <c r="L398">
        <f>IF($C398="OK",TEXT(Plantilla!J409,"#"),"")</f>
        <v/>
      </c>
      <c r="M398">
        <f>IF($C398="OK",TEXT(Plantilla!K409,"#"),"")</f>
        <v/>
      </c>
      <c r="N398">
        <f>IF($C398="OK",
   CONCATENATE(YEAR(Plantilla!L409),"-",TEXT(MONTH(Plantilla!L409),"00"),"-",TEXT(DAY(Plantilla!L409),"00")),
"")</f>
        <v/>
      </c>
      <c r="O398">
        <f>IF($C398="OK",_xlfn.NUMBERVALUE(Plantilla!M409),"")</f>
        <v/>
      </c>
      <c r="P398">
        <f>IF($C398="OK",
   IF(Plantilla!N409&lt;&gt;"",
      CONCATENATE(YEAR(Plantilla!N409),"-",TEXT(MONTH(Plantilla!N409),"00"),"-",TEXT(DAY(Plantilla!N409),"00")),
   ""),
"")</f>
        <v/>
      </c>
      <c r="Q398">
        <f>IF($C398="OK",
   VLOOKUP(Plantilla!O409,'Tablas '!$E$4:$F$19,2,FALSE),
"")</f>
        <v/>
      </c>
      <c r="R398">
        <f>IF($C398="OK",
   VLOOKUP(Plantilla!P409,'Tablas '!$H$4:$I$5,2,FALSE),
"")</f>
        <v/>
      </c>
      <c r="S398">
        <f>IF($C398="OK",
   VLOOKUP(Plantilla!Q409,'Tablas '!$K$4:$L$8,2,FALSE),
"")</f>
        <v/>
      </c>
      <c r="T398">
        <f>IF($C398="OK",
   VLOOKUP(Plantilla!R409,'Tablas '!$AE$4:$AF$6,2,FALSE),
"")</f>
        <v/>
      </c>
      <c r="U398">
        <f>IF($C398="OK",
   VLOOKUP(Plantilla!S409,'Tablas '!$AE$4:$AF$6,2,FALSE),
"")</f>
        <v/>
      </c>
      <c r="V398">
        <f>IF($C398="OK",TEXT(Plantilla!T409,"#"),"")</f>
        <v/>
      </c>
      <c r="W398" s="84">
        <f>IF($C398="OK",
   VLOOKUP(Plantilla!U409,'Tablas '!$AM$4:$AN$1126,2,FALSE),
"")</f>
        <v/>
      </c>
      <c r="X398">
        <f>IF($C398="OK",TEXT(Plantilla!V409,"#"),"")</f>
        <v/>
      </c>
      <c r="Y398">
        <f>IF($C398="OK",
   CONCATENATE(YEAR(Plantilla!W409),"-",TEXT(MONTH(Plantilla!W409),"00"),"-",TEXT(DAY(Plantilla!W409),"00")),
"")</f>
        <v/>
      </c>
      <c r="Z398">
        <f>IF($C398="OK",
   CONCATENATE(YEAR(Plantilla!X409),"-",TEXT(MONTH(Plantilla!X409),"00"),"-",TEXT(DAY(Plantilla!X409),"00")),
"")</f>
        <v/>
      </c>
      <c r="AA398">
        <f>IF($C398="OK",
   TEXT(VLOOKUP(Plantilla!Y409,'Tablas '!$Q$4:$R$9,2,FALSE),"#"),
"")</f>
        <v/>
      </c>
      <c r="AB398">
        <f>IF($C398="OK",
   CONCATENATE(YEAR(Plantilla!Z409),"-",TEXT(MONTH(Plantilla!Z409),"00"),"-",TEXT(DAY(Plantilla!Z409),"00")),
"")</f>
        <v/>
      </c>
      <c r="AC398">
        <f>IF($C398="OK",
   TEXT(VLOOKUP(Plantilla!AA409,'Tablas '!$T$4:$U$13,2,FALSE),"#"),
"")</f>
        <v/>
      </c>
      <c r="AD398">
        <f>IF($C398="OK",TEXT(Plantilla!AB409,"#"),"")</f>
        <v/>
      </c>
      <c r="AE398">
        <f>IF($C398="OK",
   IF(Plantilla!AC409&lt;&gt;"",
      TEXT(VLOOKUP(Plantilla!AC409,'Tablas '!$W$4:$X$7,2,FALSE),"#"),
   ""),
"")</f>
        <v/>
      </c>
      <c r="AF398">
        <f>IF($C398="OK",TEXT(Plantilla!AD409,"#"),"")</f>
        <v/>
      </c>
      <c r="AG398" s="6">
        <f>IF($C398="OK",_xlfn.NUMBERVALUE(Plantilla!AE409),"")</f>
        <v/>
      </c>
      <c r="AH398" s="4">
        <f>IF($C398="OK",_xlfn.NUMBERVALUE(Plantilla!AF409),"")</f>
        <v/>
      </c>
      <c r="AI398" s="6">
        <f>IF($C398="OK",_xlfn.NUMBERVALUE(Plantilla!AG409),"")</f>
        <v/>
      </c>
      <c r="AJ398" s="6">
        <f>IF($C398="OK",_xlfn.NUMBERVALUE(Plantilla!AH409),"")</f>
        <v/>
      </c>
      <c r="AK398" s="6">
        <f>IF($C398="OK",_xlfn.NUMBERVALUE(Plantilla!AI409),"")</f>
        <v/>
      </c>
      <c r="AL398" s="6">
        <f>IF($C398="OK",_xlfn.NUMBERVALUE(Plantilla!AJ409),"")</f>
        <v/>
      </c>
      <c r="AM398" s="4">
        <f>IF($C398="OK",_xlfn.NUMBERVALUE(Plantilla!AK409),"")</f>
        <v/>
      </c>
      <c r="AN398" s="6">
        <f>IF($C398="OK",_xlfn.NUMBERVALUE(Plantilla!AL409),"")</f>
        <v/>
      </c>
      <c r="AO398" s="4">
        <f>IF($C398="OK",_xlfn.NUMBERVALUE(Plantilla!AM409),"")</f>
        <v/>
      </c>
      <c r="AP398" s="6">
        <f>IF($C398="OK",_xlfn.NUMBERVALUE(Plantilla!AN409),"")</f>
        <v/>
      </c>
      <c r="AQ398" s="4">
        <f>IF($C398="OK",_xlfn.NUMBERVALUE(Plantilla!AO409),"")</f>
        <v/>
      </c>
      <c r="AR398" s="6">
        <f>IF($C398="OK",_xlfn.NUMBERVALUE(Plantilla!AP409),"")</f>
        <v/>
      </c>
      <c r="AS398" s="4">
        <f>IF($C398="OK",_xlfn.NUMBERVALUE(Plantilla!AQ409),"")</f>
        <v/>
      </c>
      <c r="AT398" s="6">
        <f>IF($C398="OK",_xlfn.NUMBERVALUE(Plantilla!AR409),"")</f>
        <v/>
      </c>
      <c r="AU398" s="4">
        <f>IF($C398="OK",_xlfn.NUMBERVALUE(Plantilla!AS409),"")</f>
        <v/>
      </c>
      <c r="AV398" s="6">
        <f>IF($C398="OK",_xlfn.NUMBERVALUE(Plantilla!AT409),"")</f>
        <v/>
      </c>
      <c r="AW398" s="4">
        <f>IF($C398="OK",_xlfn.NUMBERVALUE(Plantilla!AU409),"")</f>
        <v/>
      </c>
      <c r="AX398" s="6">
        <f>IF($C398="OK",_xlfn.NUMBERVALUE(Plantilla!AV409),"")</f>
        <v/>
      </c>
      <c r="AY398" s="4">
        <f>IF($C398="OK",_xlfn.NUMBERVALUE(Plantilla!AW409),"")</f>
        <v/>
      </c>
      <c r="AZ398" s="6">
        <f>IF($C398="OK",_xlfn.NUMBERVALUE(Plantilla!AX409),"")</f>
        <v/>
      </c>
      <c r="BA398">
        <f>IF($C398="OK",_xlfn.NUMBERVALUE(Plantilla!AY409),"")</f>
        <v/>
      </c>
      <c r="BB398">
        <f>IF($C398="OK",_xlfn.NUMBERVALUE(Plantilla!AZ409),"")</f>
        <v/>
      </c>
      <c r="BC398" s="4">
        <f>IF($C398="OK",_xlfn.NUMBERVALUE(Plantilla!BA409),"")</f>
        <v/>
      </c>
      <c r="BD398" s="6">
        <f>IF($C398="OK",_xlfn.NUMBERVALUE(Plantilla!BB409),"")</f>
        <v/>
      </c>
      <c r="BE398" s="4">
        <f>IF($C398="OK",_xlfn.NUMBERVALUE(Plantilla!BC409),"")</f>
        <v/>
      </c>
      <c r="BF398" s="6">
        <f>IF($C398="OK",_xlfn.NUMBERVALUE(Plantilla!BD409),"")</f>
        <v/>
      </c>
      <c r="BG398" s="4">
        <f>IF($C398="OK",_xlfn.NUMBERVALUE(Plantilla!BE409),"")</f>
        <v/>
      </c>
      <c r="BH398" s="6">
        <f>IF($C398="OK",_xlfn.NUMBERVALUE(Plantilla!BF409),"")</f>
        <v/>
      </c>
      <c r="BI398" s="110">
        <f>IF($C398="OK",_xlfn.NUMBERVALUE(Plantilla!BG409),"")</f>
        <v/>
      </c>
      <c r="BJ398" s="6">
        <f>IF($C398="OK",_xlfn.NUMBERVALUE(Plantilla!BH409),"")</f>
        <v/>
      </c>
      <c r="BK398" s="109">
        <f>IF($C398="OK",_xlfn.NUMBERVALUE(Plantilla!BI409),"")</f>
        <v/>
      </c>
      <c r="BL398" s="6">
        <f>IF($C398="OK",
   IF(Plantilla!BJ409&lt;&gt;"",
      TEXT(VLOOKUP(Plantilla!BJ409,'Tablas '!$Z$4:$AA$6,2,FALSE),"#"),
   ""),
"")</f>
        <v/>
      </c>
      <c r="BM398" s="4">
        <f>IF($C398="OK",_xlfn.NUMBERVALUE(Plantilla!BK409),"")</f>
        <v/>
      </c>
      <c r="BN398" s="4">
        <f>IF($C398="OK",_xlfn.NUMBERVALUE(Plantilla!BL409),"")</f>
        <v/>
      </c>
      <c r="BO398" s="6">
        <f>IF($C398="OK",_xlfn.NUMBERVALUE(Plantilla!BM409),"")</f>
        <v/>
      </c>
      <c r="BP398" s="4">
        <f>IF($C398="OK",_xlfn.NUMBERVALUE(Plantilla!BN409),"")</f>
        <v/>
      </c>
      <c r="BQ398" s="6">
        <f>IF($C398="OK",_xlfn.NUMBERVALUE(Plantilla!BO409),"")</f>
        <v/>
      </c>
      <c r="BR398" s="4">
        <f>IF($C398="OK",_xlfn.NUMBERVALUE(Plantilla!BP409),"")</f>
        <v/>
      </c>
      <c r="BS398" s="6">
        <f>IF($C398="OK",_xlfn.NUMBERVALUE(Plantilla!BQ409),"")</f>
        <v/>
      </c>
      <c r="BT398" s="4">
        <f>IF($C398="OK",_xlfn.NUMBERVALUE(Plantilla!BR409),"")</f>
        <v/>
      </c>
      <c r="BU398" s="6">
        <f>IF($C398="OK",_xlfn.NUMBERVALUE(Plantilla!BS409),"")</f>
        <v/>
      </c>
      <c r="BV398" s="6">
        <f>IF($C398="OK",_xlfn.NUMBERVALUE(Plantilla!BT409),"")</f>
        <v/>
      </c>
      <c r="BW398" s="6">
        <f>IF($C398="OK",_xlfn.NUMBERVALUE(Plantilla!BU409),"")</f>
        <v/>
      </c>
      <c r="BX398" s="6">
        <f>IF($C398="OK",_xlfn.NUMBERVALUE(Plantilla!BV409),"")</f>
        <v/>
      </c>
      <c r="BY398" s="6">
        <f>IF($C398="OK",_xlfn.NUMBERVALUE(Plantilla!BW409),"")</f>
        <v/>
      </c>
      <c r="BZ398" s="6">
        <f>IF($C398="OK",_xlfn.NUMBERVALUE(Plantilla!BX409),"")</f>
        <v/>
      </c>
      <c r="CA398" s="6">
        <f>IF($C398="OK",_xlfn.NUMBERVALUE(Plantilla!BY409),"")</f>
        <v/>
      </c>
      <c r="CB398" s="6">
        <f>IF($C398="OK",_xlfn.NUMBERVALUE(Plantilla!BZ409),"")</f>
        <v/>
      </c>
      <c r="CC398" s="6">
        <f>IF($C398="OK",_xlfn.NUMBERVALUE(Plantilla!CA409),"")</f>
        <v/>
      </c>
      <c r="CD398" s="6">
        <f>IF($C398="OK",_xlfn.NUMBERVALUE(Plantilla!CB409),"")</f>
        <v/>
      </c>
      <c r="CE398" s="6">
        <f>IF($C398="OK",_xlfn.NUMBERVALUE(Plantilla!CC409),"")</f>
        <v/>
      </c>
      <c r="CF398" s="4">
        <f>IF($C398="OK",_xlfn.NUMBERVALUE(Plantilla!CD409),"")</f>
        <v/>
      </c>
      <c r="CG398" s="6">
        <f>IF($C398="OK",_xlfn.NUMBERVALUE(Plantilla!CE409),"")</f>
        <v/>
      </c>
      <c r="CH398" s="6">
        <f>IF($C398="OK",_xlfn.NUMBERVALUE(Plantilla!CF409),"")</f>
        <v/>
      </c>
      <c r="CI398" s="6">
        <f>IF($C398="OK",_xlfn.NUMBERVALUE(Plantilla!CG409),"")</f>
        <v/>
      </c>
      <c r="CJ398" s="6">
        <f>IF($C398="OK",_xlfn.NUMBERVALUE(Plantilla!CH409),"")</f>
        <v/>
      </c>
      <c r="CK398" s="6">
        <f>IF($C398="OK",_xlfn.NUMBERVALUE(Plantilla!CI409),"")</f>
        <v/>
      </c>
      <c r="CL398" s="6">
        <f>IF($C398="OK",_xlfn.NUMBERVALUE(Plantilla!CJ409),"")</f>
        <v/>
      </c>
      <c r="CM398">
        <f>IF($C398="OK",TEXT(Plantilla!CK409,"#"),"")</f>
        <v/>
      </c>
      <c r="CN398" s="6">
        <f>IF($C398="OK",_xlfn.NUMBERVALUE(Plantilla!CL409),"")</f>
        <v/>
      </c>
      <c r="CO398" s="6">
        <f>IF($C398="OK",_xlfn.NUMBERVALUE(Plantilla!CM409),"")</f>
        <v/>
      </c>
      <c r="CP398" s="110">
        <f>IF($C398="OK",_xlfn.NUMBERVALUE(Plantilla!CN409),"")</f>
        <v/>
      </c>
      <c r="CQ398" s="6">
        <f>IF($C398="OK",_xlfn.NUMBERVALUE(Plantilla!CO409),"")</f>
        <v/>
      </c>
      <c r="CR398" s="109">
        <f>IF($C398="OK",_xlfn.NUMBERVALUE(Plantilla!CP409),"")</f>
        <v/>
      </c>
      <c r="CS398" s="110">
        <f>IF($C398="OK",_xlfn.NUMBERVALUE(Plantilla!CQ409),"")</f>
        <v/>
      </c>
      <c r="CT398" s="6">
        <f>IF($C398="OK",_xlfn.NUMBERVALUE(Plantilla!CR409),"")</f>
        <v/>
      </c>
      <c r="CU398" s="109">
        <f>IF($C398="OK",_xlfn.NUMBERVALUE(Plantilla!CS409),"")</f>
        <v/>
      </c>
      <c r="CV398" s="110">
        <f>IF($C398="OK",_xlfn.NUMBERVALUE(Plantilla!CT409),"")</f>
        <v/>
      </c>
      <c r="CW398" s="6">
        <f>IF($C398="OK",_xlfn.NUMBERVALUE(Plantilla!CU409),"")</f>
        <v/>
      </c>
      <c r="CX398" s="82">
        <f>IF($C398="OK",_xlfn.NUMBERVALUE(Plantilla!CV409),"")</f>
        <v/>
      </c>
      <c r="CY398" s="6">
        <f>IF($C398="OK",_xlfn.NUMBERVALUE(Plantilla!CW409),"")</f>
        <v/>
      </c>
      <c r="CZ398" s="82">
        <f>IF($C398="OK",_xlfn.NUMBERVALUE(Plantilla!CX409),"")</f>
        <v/>
      </c>
      <c r="DA398" s="6">
        <f>IF($C398="OK",_xlfn.NUMBERVALUE(Plantilla!CY409),"")</f>
        <v/>
      </c>
      <c r="DB398" s="109">
        <f>IF($C398="OK",_xlfn.NUMBERVALUE(Plantilla!CZ409),"")</f>
        <v/>
      </c>
      <c r="DC398" s="6">
        <f>IF($C398="OK",_xlfn.NUMBERVALUE(Plantilla!DA409),"")</f>
        <v/>
      </c>
      <c r="DD398" s="6">
        <f>IF($C398="OK",TEXT(Plantilla!DB409,"#"),"")</f>
        <v/>
      </c>
      <c r="DE398" s="6">
        <f>IF($C398="OK",_xlfn.NUMBERVALUE(Plantilla!DC409),"")</f>
        <v/>
      </c>
      <c r="DF398" s="4">
        <f>IF($C398="OK",_xlfn.NUMBERVALUE(Plantilla!DD409),"")</f>
        <v/>
      </c>
      <c r="DG398" s="6">
        <f>IF($C398="OK",_xlfn.NUMBERVALUE(Plantilla!DE409),"")</f>
        <v/>
      </c>
      <c r="DH398" s="6">
        <f>IF($C398="OK",_xlfn.NUMBERVALUE(Plantilla!DF409),"")</f>
        <v/>
      </c>
      <c r="DI398" s="6">
        <f>IF($C398="OK",_xlfn.NUMBERVALUE(Plantilla!DG409),"")</f>
        <v/>
      </c>
      <c r="DJ398" s="6">
        <f>IF($C398="OK",_xlfn.NUMBERVALUE(Plantilla!DH409),"")</f>
        <v/>
      </c>
      <c r="DK398" s="6">
        <f>IF($C398="OK",_xlfn.NUMBERVALUE(Plantilla!DI409),"")</f>
        <v/>
      </c>
      <c r="DL398" s="6">
        <f>IF($C398="OK",_xlfn.NUMBERVALUE(Plantilla!DJ409),"")</f>
        <v/>
      </c>
      <c r="DM398" s="6">
        <f>IF($C398="OK",_xlfn.NUMBERVALUE(Plantilla!DK409),"")</f>
        <v/>
      </c>
      <c r="DN398" s="6">
        <f>IF($C398="OK",_xlfn.NUMBERVALUE(Plantilla!DL409),"")</f>
        <v/>
      </c>
      <c r="DO398" s="6">
        <f>IF($C398="OK",_xlfn.NUMBERVALUE(Plantilla!DM409),"")</f>
        <v/>
      </c>
      <c r="DP398" s="6">
        <f>IF($C398="OK",_xlfn.NUMBERVALUE(Plantilla!DN409),"")</f>
        <v/>
      </c>
      <c r="DQ398" s="6">
        <f>IF($C398="OK",_xlfn.NUMBERVALUE(Plantilla!DO409),"")</f>
        <v/>
      </c>
      <c r="DR398" s="6">
        <f>IF($C398="OK",_xlfn.NUMBERVALUE(Plantilla!DP409),"")</f>
        <v/>
      </c>
      <c r="DS398">
        <f>IF($C398="OK",TEXT(Plantilla!DR409,"#"),"")</f>
        <v/>
      </c>
      <c r="DT398" s="6" t="n"/>
    </row>
    <row r="399">
      <c r="A399">
        <f>IF(Plantilla!$I$6="¡Perfecto!, Guarda el archivo y adjúntalo a tu interfaz de Nómina Electrónica","OK","Error")</f>
        <v/>
      </c>
      <c r="B399">
        <f>IF(Plantilla!$I$6="¡Perfecto!, Guarda el archivo y adjúntalo a tu interfaz de Nómina Electrónica",MID(Plantilla!$D$2,SEARCH("V",Plantilla!$D$2),10),"")</f>
        <v/>
      </c>
      <c r="C399">
        <f>Plantilla!C410</f>
        <v/>
      </c>
      <c r="D399">
        <f>IF($C399="OK",Plantilla!B410,"")</f>
        <v/>
      </c>
      <c r="E399">
        <f>IF($C399="OK",
   VLOOKUP(Plantilla!$E$4,'Tablas '!$AP$4:$AT$6,5,FALSE),
"")</f>
        <v/>
      </c>
      <c r="F399">
        <f>IF($C399="OK",TEXT(Plantilla!D410,"#"),"")</f>
        <v/>
      </c>
      <c r="G399">
        <f>IF($C399="OK",
   VLOOKUP(Plantilla!E410,'Tablas '!$B$4:$C$14,2,FALSE),
"")</f>
        <v/>
      </c>
      <c r="H399">
        <f>IF($C399="OK",TEXT(Plantilla!F410,"#"),"")</f>
        <v/>
      </c>
      <c r="I399">
        <f>IF($C399="OK",TEXT(Plantilla!G410,"#"),"")</f>
        <v/>
      </c>
      <c r="J399">
        <f>IF($C399="OK",TEXT(Plantilla!H410,"#"),"")</f>
        <v/>
      </c>
      <c r="K399">
        <f>IF($C399="OK",TEXT(Plantilla!I410,"#"),"")</f>
        <v/>
      </c>
      <c r="L399">
        <f>IF($C399="OK",TEXT(Plantilla!J410,"#"),"")</f>
        <v/>
      </c>
      <c r="M399">
        <f>IF($C399="OK",TEXT(Plantilla!K410,"#"),"")</f>
        <v/>
      </c>
      <c r="N399">
        <f>IF($C399="OK",
   CONCATENATE(YEAR(Plantilla!L410),"-",TEXT(MONTH(Plantilla!L410),"00"),"-",TEXT(DAY(Plantilla!L410),"00")),
"")</f>
        <v/>
      </c>
      <c r="O399">
        <f>IF($C399="OK",_xlfn.NUMBERVALUE(Plantilla!M410),"")</f>
        <v/>
      </c>
      <c r="P399">
        <f>IF($C399="OK",
   IF(Plantilla!N410&lt;&gt;"",
      CONCATENATE(YEAR(Plantilla!N410),"-",TEXT(MONTH(Plantilla!N410),"00"),"-",TEXT(DAY(Plantilla!N410),"00")),
   ""),
"")</f>
        <v/>
      </c>
      <c r="Q399">
        <f>IF($C399="OK",
   VLOOKUP(Plantilla!O410,'Tablas '!$E$4:$F$19,2,FALSE),
"")</f>
        <v/>
      </c>
      <c r="R399">
        <f>IF($C399="OK",
   VLOOKUP(Plantilla!P410,'Tablas '!$H$4:$I$5,2,FALSE),
"")</f>
        <v/>
      </c>
      <c r="S399">
        <f>IF($C399="OK",
   VLOOKUP(Plantilla!Q410,'Tablas '!$K$4:$L$8,2,FALSE),
"")</f>
        <v/>
      </c>
      <c r="T399">
        <f>IF($C399="OK",
   VLOOKUP(Plantilla!R410,'Tablas '!$AE$4:$AF$6,2,FALSE),
"")</f>
        <v/>
      </c>
      <c r="U399">
        <f>IF($C399="OK",
   VLOOKUP(Plantilla!S410,'Tablas '!$AE$4:$AF$6,2,FALSE),
"")</f>
        <v/>
      </c>
      <c r="V399">
        <f>IF($C399="OK",TEXT(Plantilla!T410,"#"),"")</f>
        <v/>
      </c>
      <c r="W399" s="84">
        <f>IF($C399="OK",
   VLOOKUP(Plantilla!U410,'Tablas '!$AM$4:$AN$1126,2,FALSE),
"")</f>
        <v/>
      </c>
      <c r="X399">
        <f>IF($C399="OK",TEXT(Plantilla!V410,"#"),"")</f>
        <v/>
      </c>
      <c r="Y399">
        <f>IF($C399="OK",
   CONCATENATE(YEAR(Plantilla!W410),"-",TEXT(MONTH(Plantilla!W410),"00"),"-",TEXT(DAY(Plantilla!W410),"00")),
"")</f>
        <v/>
      </c>
      <c r="Z399">
        <f>IF($C399="OK",
   CONCATENATE(YEAR(Plantilla!X410),"-",TEXT(MONTH(Plantilla!X410),"00"),"-",TEXT(DAY(Plantilla!X410),"00")),
"")</f>
        <v/>
      </c>
      <c r="AA399">
        <f>IF($C399="OK",
   TEXT(VLOOKUP(Plantilla!Y410,'Tablas '!$Q$4:$R$9,2,FALSE),"#"),
"")</f>
        <v/>
      </c>
      <c r="AB399">
        <f>IF($C399="OK",
   CONCATENATE(YEAR(Plantilla!Z410),"-",TEXT(MONTH(Plantilla!Z410),"00"),"-",TEXT(DAY(Plantilla!Z410),"00")),
"")</f>
        <v/>
      </c>
      <c r="AC399">
        <f>IF($C399="OK",
   TEXT(VLOOKUP(Plantilla!AA410,'Tablas '!$T$4:$U$13,2,FALSE),"#"),
"")</f>
        <v/>
      </c>
      <c r="AD399">
        <f>IF($C399="OK",TEXT(Plantilla!AB410,"#"),"")</f>
        <v/>
      </c>
      <c r="AE399">
        <f>IF($C399="OK",
   IF(Plantilla!AC410&lt;&gt;"",
      TEXT(VLOOKUP(Plantilla!AC410,'Tablas '!$W$4:$X$7,2,FALSE),"#"),
   ""),
"")</f>
        <v/>
      </c>
      <c r="AF399">
        <f>IF($C399="OK",TEXT(Plantilla!AD410,"#"),"")</f>
        <v/>
      </c>
      <c r="AG399" s="6">
        <f>IF($C399="OK",_xlfn.NUMBERVALUE(Plantilla!AE410),"")</f>
        <v/>
      </c>
      <c r="AH399" s="4">
        <f>IF($C399="OK",_xlfn.NUMBERVALUE(Plantilla!AF410),"")</f>
        <v/>
      </c>
      <c r="AI399" s="6">
        <f>IF($C399="OK",_xlfn.NUMBERVALUE(Plantilla!AG410),"")</f>
        <v/>
      </c>
      <c r="AJ399" s="6">
        <f>IF($C399="OK",_xlfn.NUMBERVALUE(Plantilla!AH410),"")</f>
        <v/>
      </c>
      <c r="AK399" s="6">
        <f>IF($C399="OK",_xlfn.NUMBERVALUE(Plantilla!AI410),"")</f>
        <v/>
      </c>
      <c r="AL399" s="6">
        <f>IF($C399="OK",_xlfn.NUMBERVALUE(Plantilla!AJ410),"")</f>
        <v/>
      </c>
      <c r="AM399" s="4">
        <f>IF($C399="OK",_xlfn.NUMBERVALUE(Plantilla!AK410),"")</f>
        <v/>
      </c>
      <c r="AN399" s="6">
        <f>IF($C399="OK",_xlfn.NUMBERVALUE(Plantilla!AL410),"")</f>
        <v/>
      </c>
      <c r="AO399" s="4">
        <f>IF($C399="OK",_xlfn.NUMBERVALUE(Plantilla!AM410),"")</f>
        <v/>
      </c>
      <c r="AP399" s="6">
        <f>IF($C399="OK",_xlfn.NUMBERVALUE(Plantilla!AN410),"")</f>
        <v/>
      </c>
      <c r="AQ399" s="4">
        <f>IF($C399="OK",_xlfn.NUMBERVALUE(Plantilla!AO410),"")</f>
        <v/>
      </c>
      <c r="AR399" s="6">
        <f>IF($C399="OK",_xlfn.NUMBERVALUE(Plantilla!AP410),"")</f>
        <v/>
      </c>
      <c r="AS399" s="4">
        <f>IF($C399="OK",_xlfn.NUMBERVALUE(Plantilla!AQ410),"")</f>
        <v/>
      </c>
      <c r="AT399" s="6">
        <f>IF($C399="OK",_xlfn.NUMBERVALUE(Plantilla!AR410),"")</f>
        <v/>
      </c>
      <c r="AU399" s="4">
        <f>IF($C399="OK",_xlfn.NUMBERVALUE(Plantilla!AS410),"")</f>
        <v/>
      </c>
      <c r="AV399" s="6">
        <f>IF($C399="OK",_xlfn.NUMBERVALUE(Plantilla!AT410),"")</f>
        <v/>
      </c>
      <c r="AW399" s="4">
        <f>IF($C399="OK",_xlfn.NUMBERVALUE(Plantilla!AU410),"")</f>
        <v/>
      </c>
      <c r="AX399" s="6">
        <f>IF($C399="OK",_xlfn.NUMBERVALUE(Plantilla!AV410),"")</f>
        <v/>
      </c>
      <c r="AY399" s="4">
        <f>IF($C399="OK",_xlfn.NUMBERVALUE(Plantilla!AW410),"")</f>
        <v/>
      </c>
      <c r="AZ399" s="6">
        <f>IF($C399="OK",_xlfn.NUMBERVALUE(Plantilla!AX410),"")</f>
        <v/>
      </c>
      <c r="BA399">
        <f>IF($C399="OK",_xlfn.NUMBERVALUE(Plantilla!AY410),"")</f>
        <v/>
      </c>
      <c r="BB399">
        <f>IF($C399="OK",_xlfn.NUMBERVALUE(Plantilla!AZ410),"")</f>
        <v/>
      </c>
      <c r="BC399" s="4">
        <f>IF($C399="OK",_xlfn.NUMBERVALUE(Plantilla!BA410),"")</f>
        <v/>
      </c>
      <c r="BD399" s="6">
        <f>IF($C399="OK",_xlfn.NUMBERVALUE(Plantilla!BB410),"")</f>
        <v/>
      </c>
      <c r="BE399" s="4">
        <f>IF($C399="OK",_xlfn.NUMBERVALUE(Plantilla!BC410),"")</f>
        <v/>
      </c>
      <c r="BF399" s="6">
        <f>IF($C399="OK",_xlfn.NUMBERVALUE(Plantilla!BD410),"")</f>
        <v/>
      </c>
      <c r="BG399" s="4">
        <f>IF($C399="OK",_xlfn.NUMBERVALUE(Plantilla!BE410),"")</f>
        <v/>
      </c>
      <c r="BH399" s="6">
        <f>IF($C399="OK",_xlfn.NUMBERVALUE(Plantilla!BF410),"")</f>
        <v/>
      </c>
      <c r="BI399" s="110">
        <f>IF($C399="OK",_xlfn.NUMBERVALUE(Plantilla!BG410),"")</f>
        <v/>
      </c>
      <c r="BJ399" s="6">
        <f>IF($C399="OK",_xlfn.NUMBERVALUE(Plantilla!BH410),"")</f>
        <v/>
      </c>
      <c r="BK399" s="109">
        <f>IF($C399="OK",_xlfn.NUMBERVALUE(Plantilla!BI410),"")</f>
        <v/>
      </c>
      <c r="BL399" s="6">
        <f>IF($C399="OK",
   IF(Plantilla!BJ410&lt;&gt;"",
      TEXT(VLOOKUP(Plantilla!BJ410,'Tablas '!$Z$4:$AA$6,2,FALSE),"#"),
   ""),
"")</f>
        <v/>
      </c>
      <c r="BM399" s="4">
        <f>IF($C399="OK",_xlfn.NUMBERVALUE(Plantilla!BK410),"")</f>
        <v/>
      </c>
      <c r="BN399" s="4">
        <f>IF($C399="OK",_xlfn.NUMBERVALUE(Plantilla!BL410),"")</f>
        <v/>
      </c>
      <c r="BO399" s="6">
        <f>IF($C399="OK",_xlfn.NUMBERVALUE(Plantilla!BM410),"")</f>
        <v/>
      </c>
      <c r="BP399" s="4">
        <f>IF($C399="OK",_xlfn.NUMBERVALUE(Plantilla!BN410),"")</f>
        <v/>
      </c>
      <c r="BQ399" s="6">
        <f>IF($C399="OK",_xlfn.NUMBERVALUE(Plantilla!BO410),"")</f>
        <v/>
      </c>
      <c r="BR399" s="4">
        <f>IF($C399="OK",_xlfn.NUMBERVALUE(Plantilla!BP410),"")</f>
        <v/>
      </c>
      <c r="BS399" s="6">
        <f>IF($C399="OK",_xlfn.NUMBERVALUE(Plantilla!BQ410),"")</f>
        <v/>
      </c>
      <c r="BT399" s="4">
        <f>IF($C399="OK",_xlfn.NUMBERVALUE(Plantilla!BR410),"")</f>
        <v/>
      </c>
      <c r="BU399" s="6">
        <f>IF($C399="OK",_xlfn.NUMBERVALUE(Plantilla!BS410),"")</f>
        <v/>
      </c>
      <c r="BV399" s="6">
        <f>IF($C399="OK",_xlfn.NUMBERVALUE(Plantilla!BT410),"")</f>
        <v/>
      </c>
      <c r="BW399" s="6">
        <f>IF($C399="OK",_xlfn.NUMBERVALUE(Plantilla!BU410),"")</f>
        <v/>
      </c>
      <c r="BX399" s="6">
        <f>IF($C399="OK",_xlfn.NUMBERVALUE(Plantilla!BV410),"")</f>
        <v/>
      </c>
      <c r="BY399" s="6">
        <f>IF($C399="OK",_xlfn.NUMBERVALUE(Plantilla!BW410),"")</f>
        <v/>
      </c>
      <c r="BZ399" s="6">
        <f>IF($C399="OK",_xlfn.NUMBERVALUE(Plantilla!BX410),"")</f>
        <v/>
      </c>
      <c r="CA399" s="6">
        <f>IF($C399="OK",_xlfn.NUMBERVALUE(Plantilla!BY410),"")</f>
        <v/>
      </c>
      <c r="CB399" s="6">
        <f>IF($C399="OK",_xlfn.NUMBERVALUE(Plantilla!BZ410),"")</f>
        <v/>
      </c>
      <c r="CC399" s="6">
        <f>IF($C399="OK",_xlfn.NUMBERVALUE(Plantilla!CA410),"")</f>
        <v/>
      </c>
      <c r="CD399" s="6">
        <f>IF($C399="OK",_xlfn.NUMBERVALUE(Plantilla!CB410),"")</f>
        <v/>
      </c>
      <c r="CE399" s="6">
        <f>IF($C399="OK",_xlfn.NUMBERVALUE(Plantilla!CC410),"")</f>
        <v/>
      </c>
      <c r="CF399" s="4">
        <f>IF($C399="OK",_xlfn.NUMBERVALUE(Plantilla!CD410),"")</f>
        <v/>
      </c>
      <c r="CG399" s="6">
        <f>IF($C399="OK",_xlfn.NUMBERVALUE(Plantilla!CE410),"")</f>
        <v/>
      </c>
      <c r="CH399" s="6">
        <f>IF($C399="OK",_xlfn.NUMBERVALUE(Plantilla!CF410),"")</f>
        <v/>
      </c>
      <c r="CI399" s="6">
        <f>IF($C399="OK",_xlfn.NUMBERVALUE(Plantilla!CG410),"")</f>
        <v/>
      </c>
      <c r="CJ399" s="6">
        <f>IF($C399="OK",_xlfn.NUMBERVALUE(Plantilla!CH410),"")</f>
        <v/>
      </c>
      <c r="CK399" s="6">
        <f>IF($C399="OK",_xlfn.NUMBERVALUE(Plantilla!CI410),"")</f>
        <v/>
      </c>
      <c r="CL399" s="6">
        <f>IF($C399="OK",_xlfn.NUMBERVALUE(Plantilla!CJ410),"")</f>
        <v/>
      </c>
      <c r="CM399">
        <f>IF($C399="OK",TEXT(Plantilla!CK410,"#"),"")</f>
        <v/>
      </c>
      <c r="CN399" s="6">
        <f>IF($C399="OK",_xlfn.NUMBERVALUE(Plantilla!CL410),"")</f>
        <v/>
      </c>
      <c r="CO399" s="6">
        <f>IF($C399="OK",_xlfn.NUMBERVALUE(Plantilla!CM410),"")</f>
        <v/>
      </c>
      <c r="CP399" s="110">
        <f>IF($C399="OK",_xlfn.NUMBERVALUE(Plantilla!CN410),"")</f>
        <v/>
      </c>
      <c r="CQ399" s="6">
        <f>IF($C399="OK",_xlfn.NUMBERVALUE(Plantilla!CO410),"")</f>
        <v/>
      </c>
      <c r="CR399" s="109">
        <f>IF($C399="OK",_xlfn.NUMBERVALUE(Plantilla!CP410),"")</f>
        <v/>
      </c>
      <c r="CS399" s="110">
        <f>IF($C399="OK",_xlfn.NUMBERVALUE(Plantilla!CQ410),"")</f>
        <v/>
      </c>
      <c r="CT399" s="6">
        <f>IF($C399="OK",_xlfn.NUMBERVALUE(Plantilla!CR410),"")</f>
        <v/>
      </c>
      <c r="CU399" s="109">
        <f>IF($C399="OK",_xlfn.NUMBERVALUE(Plantilla!CS410),"")</f>
        <v/>
      </c>
      <c r="CV399" s="110">
        <f>IF($C399="OK",_xlfn.NUMBERVALUE(Plantilla!CT410),"")</f>
        <v/>
      </c>
      <c r="CW399" s="6">
        <f>IF($C399="OK",_xlfn.NUMBERVALUE(Plantilla!CU410),"")</f>
        <v/>
      </c>
      <c r="CX399" s="82">
        <f>IF($C399="OK",_xlfn.NUMBERVALUE(Plantilla!CV410),"")</f>
        <v/>
      </c>
      <c r="CY399" s="6">
        <f>IF($C399="OK",_xlfn.NUMBERVALUE(Plantilla!CW410),"")</f>
        <v/>
      </c>
      <c r="CZ399" s="82">
        <f>IF($C399="OK",_xlfn.NUMBERVALUE(Plantilla!CX410),"")</f>
        <v/>
      </c>
      <c r="DA399" s="6">
        <f>IF($C399="OK",_xlfn.NUMBERVALUE(Plantilla!CY410),"")</f>
        <v/>
      </c>
      <c r="DB399" s="109">
        <f>IF($C399="OK",_xlfn.NUMBERVALUE(Plantilla!CZ410),"")</f>
        <v/>
      </c>
      <c r="DC399" s="6">
        <f>IF($C399="OK",_xlfn.NUMBERVALUE(Plantilla!DA410),"")</f>
        <v/>
      </c>
      <c r="DD399" s="6">
        <f>IF($C399="OK",TEXT(Plantilla!DB410,"#"),"")</f>
        <v/>
      </c>
      <c r="DE399" s="6">
        <f>IF($C399="OK",_xlfn.NUMBERVALUE(Plantilla!DC410),"")</f>
        <v/>
      </c>
      <c r="DF399" s="4">
        <f>IF($C399="OK",_xlfn.NUMBERVALUE(Plantilla!DD410),"")</f>
        <v/>
      </c>
      <c r="DG399" s="6">
        <f>IF($C399="OK",_xlfn.NUMBERVALUE(Plantilla!DE410),"")</f>
        <v/>
      </c>
      <c r="DH399" s="6">
        <f>IF($C399="OK",_xlfn.NUMBERVALUE(Plantilla!DF410),"")</f>
        <v/>
      </c>
      <c r="DI399" s="6">
        <f>IF($C399="OK",_xlfn.NUMBERVALUE(Plantilla!DG410),"")</f>
        <v/>
      </c>
      <c r="DJ399" s="6">
        <f>IF($C399="OK",_xlfn.NUMBERVALUE(Plantilla!DH410),"")</f>
        <v/>
      </c>
      <c r="DK399" s="6">
        <f>IF($C399="OK",_xlfn.NUMBERVALUE(Plantilla!DI410),"")</f>
        <v/>
      </c>
      <c r="DL399" s="6">
        <f>IF($C399="OK",_xlfn.NUMBERVALUE(Plantilla!DJ410),"")</f>
        <v/>
      </c>
      <c r="DM399" s="6">
        <f>IF($C399="OK",_xlfn.NUMBERVALUE(Plantilla!DK410),"")</f>
        <v/>
      </c>
      <c r="DN399" s="6">
        <f>IF($C399="OK",_xlfn.NUMBERVALUE(Plantilla!DL410),"")</f>
        <v/>
      </c>
      <c r="DO399" s="6">
        <f>IF($C399="OK",_xlfn.NUMBERVALUE(Plantilla!DM410),"")</f>
        <v/>
      </c>
      <c r="DP399" s="6">
        <f>IF($C399="OK",_xlfn.NUMBERVALUE(Plantilla!DN410),"")</f>
        <v/>
      </c>
      <c r="DQ399" s="6">
        <f>IF($C399="OK",_xlfn.NUMBERVALUE(Plantilla!DO410),"")</f>
        <v/>
      </c>
      <c r="DR399" s="6">
        <f>IF($C399="OK",_xlfn.NUMBERVALUE(Plantilla!DP410),"")</f>
        <v/>
      </c>
      <c r="DS399">
        <f>IF($C399="OK",TEXT(Plantilla!DR410,"#"),"")</f>
        <v/>
      </c>
      <c r="DT399" s="6" t="n"/>
    </row>
    <row r="400">
      <c r="A400">
        <f>IF(Plantilla!$I$6="¡Perfecto!, Guarda el archivo y adjúntalo a tu interfaz de Nómina Electrónica","OK","Error")</f>
        <v/>
      </c>
      <c r="B400">
        <f>IF(Plantilla!$I$6="¡Perfecto!, Guarda el archivo y adjúntalo a tu interfaz de Nómina Electrónica",MID(Plantilla!$D$2,SEARCH("V",Plantilla!$D$2),10),"")</f>
        <v/>
      </c>
      <c r="C400">
        <f>Plantilla!C411</f>
        <v/>
      </c>
      <c r="D400">
        <f>IF($C400="OK",Plantilla!B411,"")</f>
        <v/>
      </c>
      <c r="E400">
        <f>IF($C400="OK",
   VLOOKUP(Plantilla!$E$4,'Tablas '!$AP$4:$AT$6,5,FALSE),
"")</f>
        <v/>
      </c>
      <c r="F400">
        <f>IF($C400="OK",TEXT(Plantilla!D411,"#"),"")</f>
        <v/>
      </c>
      <c r="G400">
        <f>IF($C400="OK",
   VLOOKUP(Plantilla!E411,'Tablas '!$B$4:$C$14,2,FALSE),
"")</f>
        <v/>
      </c>
      <c r="H400">
        <f>IF($C400="OK",TEXT(Plantilla!F411,"#"),"")</f>
        <v/>
      </c>
      <c r="I400">
        <f>IF($C400="OK",TEXT(Plantilla!G411,"#"),"")</f>
        <v/>
      </c>
      <c r="J400">
        <f>IF($C400="OK",TEXT(Plantilla!H411,"#"),"")</f>
        <v/>
      </c>
      <c r="K400">
        <f>IF($C400="OK",TEXT(Plantilla!I411,"#"),"")</f>
        <v/>
      </c>
      <c r="L400">
        <f>IF($C400="OK",TEXT(Plantilla!J411,"#"),"")</f>
        <v/>
      </c>
      <c r="M400">
        <f>IF($C400="OK",TEXT(Plantilla!K411,"#"),"")</f>
        <v/>
      </c>
      <c r="N400">
        <f>IF($C400="OK",
   CONCATENATE(YEAR(Plantilla!L411),"-",TEXT(MONTH(Plantilla!L411),"00"),"-",TEXT(DAY(Plantilla!L411),"00")),
"")</f>
        <v/>
      </c>
      <c r="O400">
        <f>IF($C400="OK",_xlfn.NUMBERVALUE(Plantilla!M411),"")</f>
        <v/>
      </c>
      <c r="P400">
        <f>IF($C400="OK",
   IF(Plantilla!N411&lt;&gt;"",
      CONCATENATE(YEAR(Plantilla!N411),"-",TEXT(MONTH(Plantilla!N411),"00"),"-",TEXT(DAY(Plantilla!N411),"00")),
   ""),
"")</f>
        <v/>
      </c>
      <c r="Q400">
        <f>IF($C400="OK",
   VLOOKUP(Plantilla!O411,'Tablas '!$E$4:$F$19,2,FALSE),
"")</f>
        <v/>
      </c>
      <c r="R400">
        <f>IF($C400="OK",
   VLOOKUP(Plantilla!P411,'Tablas '!$H$4:$I$5,2,FALSE),
"")</f>
        <v/>
      </c>
      <c r="S400">
        <f>IF($C400="OK",
   VLOOKUP(Plantilla!Q411,'Tablas '!$K$4:$L$8,2,FALSE),
"")</f>
        <v/>
      </c>
      <c r="T400">
        <f>IF($C400="OK",
   VLOOKUP(Plantilla!R411,'Tablas '!$AE$4:$AF$6,2,FALSE),
"")</f>
        <v/>
      </c>
      <c r="U400">
        <f>IF($C400="OK",
   VLOOKUP(Plantilla!S411,'Tablas '!$AE$4:$AF$6,2,FALSE),
"")</f>
        <v/>
      </c>
      <c r="V400">
        <f>IF($C400="OK",TEXT(Plantilla!T411,"#"),"")</f>
        <v/>
      </c>
      <c r="W400" s="84">
        <f>IF($C400="OK",
   VLOOKUP(Plantilla!U411,'Tablas '!$AM$4:$AN$1126,2,FALSE),
"")</f>
        <v/>
      </c>
      <c r="X400">
        <f>IF($C400="OK",TEXT(Plantilla!V411,"#"),"")</f>
        <v/>
      </c>
      <c r="Y400">
        <f>IF($C400="OK",
   CONCATENATE(YEAR(Plantilla!W411),"-",TEXT(MONTH(Plantilla!W411),"00"),"-",TEXT(DAY(Plantilla!W411),"00")),
"")</f>
        <v/>
      </c>
      <c r="Z400">
        <f>IF($C400="OK",
   CONCATENATE(YEAR(Plantilla!X411),"-",TEXT(MONTH(Plantilla!X411),"00"),"-",TEXT(DAY(Plantilla!X411),"00")),
"")</f>
        <v/>
      </c>
      <c r="AA400">
        <f>IF($C400="OK",
   TEXT(VLOOKUP(Plantilla!Y411,'Tablas '!$Q$4:$R$9,2,FALSE),"#"),
"")</f>
        <v/>
      </c>
      <c r="AB400">
        <f>IF($C400="OK",
   CONCATENATE(YEAR(Plantilla!Z411),"-",TEXT(MONTH(Plantilla!Z411),"00"),"-",TEXT(DAY(Plantilla!Z411),"00")),
"")</f>
        <v/>
      </c>
      <c r="AC400">
        <f>IF($C400="OK",
   TEXT(VLOOKUP(Plantilla!AA411,'Tablas '!$T$4:$U$13,2,FALSE),"#"),
"")</f>
        <v/>
      </c>
      <c r="AD400">
        <f>IF($C400="OK",TEXT(Plantilla!AB411,"#"),"")</f>
        <v/>
      </c>
      <c r="AE400">
        <f>IF($C400="OK",
   IF(Plantilla!AC411&lt;&gt;"",
      TEXT(VLOOKUP(Plantilla!AC411,'Tablas '!$W$4:$X$7,2,FALSE),"#"),
   ""),
"")</f>
        <v/>
      </c>
      <c r="AF400">
        <f>IF($C400="OK",TEXT(Plantilla!AD411,"#"),"")</f>
        <v/>
      </c>
      <c r="AG400" s="6">
        <f>IF($C400="OK",_xlfn.NUMBERVALUE(Plantilla!AE411),"")</f>
        <v/>
      </c>
      <c r="AH400" s="4">
        <f>IF($C400="OK",_xlfn.NUMBERVALUE(Plantilla!AF411),"")</f>
        <v/>
      </c>
      <c r="AI400" s="6">
        <f>IF($C400="OK",_xlfn.NUMBERVALUE(Plantilla!AG411),"")</f>
        <v/>
      </c>
      <c r="AJ400" s="6">
        <f>IF($C400="OK",_xlfn.NUMBERVALUE(Plantilla!AH411),"")</f>
        <v/>
      </c>
      <c r="AK400" s="6">
        <f>IF($C400="OK",_xlfn.NUMBERVALUE(Plantilla!AI411),"")</f>
        <v/>
      </c>
      <c r="AL400" s="6">
        <f>IF($C400="OK",_xlfn.NUMBERVALUE(Plantilla!AJ411),"")</f>
        <v/>
      </c>
      <c r="AM400" s="4">
        <f>IF($C400="OK",_xlfn.NUMBERVALUE(Plantilla!AK411),"")</f>
        <v/>
      </c>
      <c r="AN400" s="6">
        <f>IF($C400="OK",_xlfn.NUMBERVALUE(Plantilla!AL411),"")</f>
        <v/>
      </c>
      <c r="AO400" s="4">
        <f>IF($C400="OK",_xlfn.NUMBERVALUE(Plantilla!AM411),"")</f>
        <v/>
      </c>
      <c r="AP400" s="6">
        <f>IF($C400="OK",_xlfn.NUMBERVALUE(Plantilla!AN411),"")</f>
        <v/>
      </c>
      <c r="AQ400" s="4">
        <f>IF($C400="OK",_xlfn.NUMBERVALUE(Plantilla!AO411),"")</f>
        <v/>
      </c>
      <c r="AR400" s="6">
        <f>IF($C400="OK",_xlfn.NUMBERVALUE(Plantilla!AP411),"")</f>
        <v/>
      </c>
      <c r="AS400" s="4">
        <f>IF($C400="OK",_xlfn.NUMBERVALUE(Plantilla!AQ411),"")</f>
        <v/>
      </c>
      <c r="AT400" s="6">
        <f>IF($C400="OK",_xlfn.NUMBERVALUE(Plantilla!AR411),"")</f>
        <v/>
      </c>
      <c r="AU400" s="4">
        <f>IF($C400="OK",_xlfn.NUMBERVALUE(Plantilla!AS411),"")</f>
        <v/>
      </c>
      <c r="AV400" s="6">
        <f>IF($C400="OK",_xlfn.NUMBERVALUE(Plantilla!AT411),"")</f>
        <v/>
      </c>
      <c r="AW400" s="4">
        <f>IF($C400="OK",_xlfn.NUMBERVALUE(Plantilla!AU411),"")</f>
        <v/>
      </c>
      <c r="AX400" s="6">
        <f>IF($C400="OK",_xlfn.NUMBERVALUE(Plantilla!AV411),"")</f>
        <v/>
      </c>
      <c r="AY400" s="4">
        <f>IF($C400="OK",_xlfn.NUMBERVALUE(Plantilla!AW411),"")</f>
        <v/>
      </c>
      <c r="AZ400" s="6">
        <f>IF($C400="OK",_xlfn.NUMBERVALUE(Plantilla!AX411),"")</f>
        <v/>
      </c>
      <c r="BA400">
        <f>IF($C400="OK",_xlfn.NUMBERVALUE(Plantilla!AY411),"")</f>
        <v/>
      </c>
      <c r="BB400">
        <f>IF($C400="OK",_xlfn.NUMBERVALUE(Plantilla!AZ411),"")</f>
        <v/>
      </c>
      <c r="BC400" s="4">
        <f>IF($C400="OK",_xlfn.NUMBERVALUE(Plantilla!BA411),"")</f>
        <v/>
      </c>
      <c r="BD400" s="6">
        <f>IF($C400="OK",_xlfn.NUMBERVALUE(Plantilla!BB411),"")</f>
        <v/>
      </c>
      <c r="BE400" s="4">
        <f>IF($C400="OK",_xlfn.NUMBERVALUE(Plantilla!BC411),"")</f>
        <v/>
      </c>
      <c r="BF400" s="6">
        <f>IF($C400="OK",_xlfn.NUMBERVALUE(Plantilla!BD411),"")</f>
        <v/>
      </c>
      <c r="BG400" s="4">
        <f>IF($C400="OK",_xlfn.NUMBERVALUE(Plantilla!BE411),"")</f>
        <v/>
      </c>
      <c r="BH400" s="6">
        <f>IF($C400="OK",_xlfn.NUMBERVALUE(Plantilla!BF411),"")</f>
        <v/>
      </c>
      <c r="BI400" s="110">
        <f>IF($C400="OK",_xlfn.NUMBERVALUE(Plantilla!BG411),"")</f>
        <v/>
      </c>
      <c r="BJ400" s="6">
        <f>IF($C400="OK",_xlfn.NUMBERVALUE(Plantilla!BH411),"")</f>
        <v/>
      </c>
      <c r="BK400" s="109">
        <f>IF($C400="OK",_xlfn.NUMBERVALUE(Plantilla!BI411),"")</f>
        <v/>
      </c>
      <c r="BL400" s="6">
        <f>IF($C400="OK",
   IF(Plantilla!BJ411&lt;&gt;"",
      TEXT(VLOOKUP(Plantilla!BJ411,'Tablas '!$Z$4:$AA$6,2,FALSE),"#"),
   ""),
"")</f>
        <v/>
      </c>
      <c r="BM400" s="4">
        <f>IF($C400="OK",_xlfn.NUMBERVALUE(Plantilla!BK411),"")</f>
        <v/>
      </c>
      <c r="BN400" s="4">
        <f>IF($C400="OK",_xlfn.NUMBERVALUE(Plantilla!BL411),"")</f>
        <v/>
      </c>
      <c r="BO400" s="6">
        <f>IF($C400="OK",_xlfn.NUMBERVALUE(Plantilla!BM411),"")</f>
        <v/>
      </c>
      <c r="BP400" s="4">
        <f>IF($C400="OK",_xlfn.NUMBERVALUE(Plantilla!BN411),"")</f>
        <v/>
      </c>
      <c r="BQ400" s="6">
        <f>IF($C400="OK",_xlfn.NUMBERVALUE(Plantilla!BO411),"")</f>
        <v/>
      </c>
      <c r="BR400" s="4">
        <f>IF($C400="OK",_xlfn.NUMBERVALUE(Plantilla!BP411),"")</f>
        <v/>
      </c>
      <c r="BS400" s="6">
        <f>IF($C400="OK",_xlfn.NUMBERVALUE(Plantilla!BQ411),"")</f>
        <v/>
      </c>
      <c r="BT400" s="4">
        <f>IF($C400="OK",_xlfn.NUMBERVALUE(Plantilla!BR411),"")</f>
        <v/>
      </c>
      <c r="BU400" s="6">
        <f>IF($C400="OK",_xlfn.NUMBERVALUE(Plantilla!BS411),"")</f>
        <v/>
      </c>
      <c r="BV400" s="6">
        <f>IF($C400="OK",_xlfn.NUMBERVALUE(Plantilla!BT411),"")</f>
        <v/>
      </c>
      <c r="BW400" s="6">
        <f>IF($C400="OK",_xlfn.NUMBERVALUE(Plantilla!BU411),"")</f>
        <v/>
      </c>
      <c r="BX400" s="6">
        <f>IF($C400="OK",_xlfn.NUMBERVALUE(Plantilla!BV411),"")</f>
        <v/>
      </c>
      <c r="BY400" s="6">
        <f>IF($C400="OK",_xlfn.NUMBERVALUE(Plantilla!BW411),"")</f>
        <v/>
      </c>
      <c r="BZ400" s="6">
        <f>IF($C400="OK",_xlfn.NUMBERVALUE(Plantilla!BX411),"")</f>
        <v/>
      </c>
      <c r="CA400" s="6">
        <f>IF($C400="OK",_xlfn.NUMBERVALUE(Plantilla!BY411),"")</f>
        <v/>
      </c>
      <c r="CB400" s="6">
        <f>IF($C400="OK",_xlfn.NUMBERVALUE(Plantilla!BZ411),"")</f>
        <v/>
      </c>
      <c r="CC400" s="6">
        <f>IF($C400="OK",_xlfn.NUMBERVALUE(Plantilla!CA411),"")</f>
        <v/>
      </c>
      <c r="CD400" s="6">
        <f>IF($C400="OK",_xlfn.NUMBERVALUE(Plantilla!CB411),"")</f>
        <v/>
      </c>
      <c r="CE400" s="6">
        <f>IF($C400="OK",_xlfn.NUMBERVALUE(Plantilla!CC411),"")</f>
        <v/>
      </c>
      <c r="CF400" s="4">
        <f>IF($C400="OK",_xlfn.NUMBERVALUE(Plantilla!CD411),"")</f>
        <v/>
      </c>
      <c r="CG400" s="6">
        <f>IF($C400="OK",_xlfn.NUMBERVALUE(Plantilla!CE411),"")</f>
        <v/>
      </c>
      <c r="CH400" s="6">
        <f>IF($C400="OK",_xlfn.NUMBERVALUE(Plantilla!CF411),"")</f>
        <v/>
      </c>
      <c r="CI400" s="6">
        <f>IF($C400="OK",_xlfn.NUMBERVALUE(Plantilla!CG411),"")</f>
        <v/>
      </c>
      <c r="CJ400" s="6">
        <f>IF($C400="OK",_xlfn.NUMBERVALUE(Plantilla!CH411),"")</f>
        <v/>
      </c>
      <c r="CK400" s="6">
        <f>IF($C400="OK",_xlfn.NUMBERVALUE(Plantilla!CI411),"")</f>
        <v/>
      </c>
      <c r="CL400" s="6">
        <f>IF($C400="OK",_xlfn.NUMBERVALUE(Plantilla!CJ411),"")</f>
        <v/>
      </c>
      <c r="CM400">
        <f>IF($C400="OK",TEXT(Plantilla!CK411,"#"),"")</f>
        <v/>
      </c>
      <c r="CN400" s="6">
        <f>IF($C400="OK",_xlfn.NUMBERVALUE(Plantilla!CL411),"")</f>
        <v/>
      </c>
      <c r="CO400" s="6">
        <f>IF($C400="OK",_xlfn.NUMBERVALUE(Plantilla!CM411),"")</f>
        <v/>
      </c>
      <c r="CP400" s="110">
        <f>IF($C400="OK",_xlfn.NUMBERVALUE(Plantilla!CN411),"")</f>
        <v/>
      </c>
      <c r="CQ400" s="6">
        <f>IF($C400="OK",_xlfn.NUMBERVALUE(Plantilla!CO411),"")</f>
        <v/>
      </c>
      <c r="CR400" s="109">
        <f>IF($C400="OK",_xlfn.NUMBERVALUE(Plantilla!CP411),"")</f>
        <v/>
      </c>
      <c r="CS400" s="110">
        <f>IF($C400="OK",_xlfn.NUMBERVALUE(Plantilla!CQ411),"")</f>
        <v/>
      </c>
      <c r="CT400" s="6">
        <f>IF($C400="OK",_xlfn.NUMBERVALUE(Plantilla!CR411),"")</f>
        <v/>
      </c>
      <c r="CU400" s="109">
        <f>IF($C400="OK",_xlfn.NUMBERVALUE(Plantilla!CS411),"")</f>
        <v/>
      </c>
      <c r="CV400" s="110">
        <f>IF($C400="OK",_xlfn.NUMBERVALUE(Plantilla!CT411),"")</f>
        <v/>
      </c>
      <c r="CW400" s="6">
        <f>IF($C400="OK",_xlfn.NUMBERVALUE(Plantilla!CU411),"")</f>
        <v/>
      </c>
      <c r="CX400" s="82">
        <f>IF($C400="OK",_xlfn.NUMBERVALUE(Plantilla!CV411),"")</f>
        <v/>
      </c>
      <c r="CY400" s="6">
        <f>IF($C400="OK",_xlfn.NUMBERVALUE(Plantilla!CW411),"")</f>
        <v/>
      </c>
      <c r="CZ400" s="82">
        <f>IF($C400="OK",_xlfn.NUMBERVALUE(Plantilla!CX411),"")</f>
        <v/>
      </c>
      <c r="DA400" s="6">
        <f>IF($C400="OK",_xlfn.NUMBERVALUE(Plantilla!CY411),"")</f>
        <v/>
      </c>
      <c r="DB400" s="109">
        <f>IF($C400="OK",_xlfn.NUMBERVALUE(Plantilla!CZ411),"")</f>
        <v/>
      </c>
      <c r="DC400" s="6">
        <f>IF($C400="OK",_xlfn.NUMBERVALUE(Plantilla!DA411),"")</f>
        <v/>
      </c>
      <c r="DD400" s="6">
        <f>IF($C400="OK",TEXT(Plantilla!DB411,"#"),"")</f>
        <v/>
      </c>
      <c r="DE400" s="6">
        <f>IF($C400="OK",_xlfn.NUMBERVALUE(Plantilla!DC411),"")</f>
        <v/>
      </c>
      <c r="DF400" s="4">
        <f>IF($C400="OK",_xlfn.NUMBERVALUE(Plantilla!DD411),"")</f>
        <v/>
      </c>
      <c r="DG400" s="6">
        <f>IF($C400="OK",_xlfn.NUMBERVALUE(Plantilla!DE411),"")</f>
        <v/>
      </c>
      <c r="DH400" s="6">
        <f>IF($C400="OK",_xlfn.NUMBERVALUE(Plantilla!DF411),"")</f>
        <v/>
      </c>
      <c r="DI400" s="6">
        <f>IF($C400="OK",_xlfn.NUMBERVALUE(Plantilla!DG411),"")</f>
        <v/>
      </c>
      <c r="DJ400" s="6">
        <f>IF($C400="OK",_xlfn.NUMBERVALUE(Plantilla!DH411),"")</f>
        <v/>
      </c>
      <c r="DK400" s="6">
        <f>IF($C400="OK",_xlfn.NUMBERVALUE(Plantilla!DI411),"")</f>
        <v/>
      </c>
      <c r="DL400" s="6">
        <f>IF($C400="OK",_xlfn.NUMBERVALUE(Plantilla!DJ411),"")</f>
        <v/>
      </c>
      <c r="DM400" s="6">
        <f>IF($C400="OK",_xlfn.NUMBERVALUE(Plantilla!DK411),"")</f>
        <v/>
      </c>
      <c r="DN400" s="6">
        <f>IF($C400="OK",_xlfn.NUMBERVALUE(Plantilla!DL411),"")</f>
        <v/>
      </c>
      <c r="DO400" s="6">
        <f>IF($C400="OK",_xlfn.NUMBERVALUE(Plantilla!DM411),"")</f>
        <v/>
      </c>
      <c r="DP400" s="6">
        <f>IF($C400="OK",_xlfn.NUMBERVALUE(Plantilla!DN411),"")</f>
        <v/>
      </c>
      <c r="DQ400" s="6">
        <f>IF($C400="OK",_xlfn.NUMBERVALUE(Plantilla!DO411),"")</f>
        <v/>
      </c>
      <c r="DR400" s="6">
        <f>IF($C400="OK",_xlfn.NUMBERVALUE(Plantilla!DP411),"")</f>
        <v/>
      </c>
      <c r="DS400">
        <f>IF($C400="OK",TEXT(Plantilla!DR411,"#"),"")</f>
        <v/>
      </c>
      <c r="DT400" s="6" t="n"/>
    </row>
    <row r="401">
      <c r="A401">
        <f>IF(Plantilla!$I$6="¡Perfecto!, Guarda el archivo y adjúntalo a tu interfaz de Nómina Electrónica","OK","Error")</f>
        <v/>
      </c>
      <c r="B401">
        <f>IF(Plantilla!$I$6="¡Perfecto!, Guarda el archivo y adjúntalo a tu interfaz de Nómina Electrónica",MID(Plantilla!$D$2,SEARCH("V",Plantilla!$D$2),10),"")</f>
        <v/>
      </c>
      <c r="C401">
        <f>Plantilla!C412</f>
        <v/>
      </c>
      <c r="D401">
        <f>IF($C401="OK",Plantilla!B412,"")</f>
        <v/>
      </c>
      <c r="E401">
        <f>IF($C401="OK",
   VLOOKUP(Plantilla!$E$4,'Tablas '!$AP$4:$AT$6,5,FALSE),
"")</f>
        <v/>
      </c>
      <c r="F401">
        <f>IF($C401="OK",TEXT(Plantilla!D412,"#"),"")</f>
        <v/>
      </c>
      <c r="G401">
        <f>IF($C401="OK",
   VLOOKUP(Plantilla!E412,'Tablas '!$B$4:$C$14,2,FALSE),
"")</f>
        <v/>
      </c>
      <c r="H401">
        <f>IF($C401="OK",TEXT(Plantilla!F412,"#"),"")</f>
        <v/>
      </c>
      <c r="I401">
        <f>IF($C401="OK",TEXT(Plantilla!G412,"#"),"")</f>
        <v/>
      </c>
      <c r="J401">
        <f>IF($C401="OK",TEXT(Plantilla!H412,"#"),"")</f>
        <v/>
      </c>
      <c r="K401">
        <f>IF($C401="OK",TEXT(Plantilla!I412,"#"),"")</f>
        <v/>
      </c>
      <c r="L401">
        <f>IF($C401="OK",TEXT(Plantilla!J412,"#"),"")</f>
        <v/>
      </c>
      <c r="M401">
        <f>IF($C401="OK",TEXT(Plantilla!K412,"#"),"")</f>
        <v/>
      </c>
      <c r="N401">
        <f>IF($C401="OK",
   CONCATENATE(YEAR(Plantilla!L412),"-",TEXT(MONTH(Plantilla!L412),"00"),"-",TEXT(DAY(Plantilla!L412),"00")),
"")</f>
        <v/>
      </c>
      <c r="O401">
        <f>IF($C401="OK",_xlfn.NUMBERVALUE(Plantilla!M412),"")</f>
        <v/>
      </c>
      <c r="P401">
        <f>IF($C401="OK",
   IF(Plantilla!N412&lt;&gt;"",
      CONCATENATE(YEAR(Plantilla!N412),"-",TEXT(MONTH(Plantilla!N412),"00"),"-",TEXT(DAY(Plantilla!N412),"00")),
   ""),
"")</f>
        <v/>
      </c>
      <c r="Q401">
        <f>IF($C401="OK",
   VLOOKUP(Plantilla!O412,'Tablas '!$E$4:$F$19,2,FALSE),
"")</f>
        <v/>
      </c>
      <c r="R401">
        <f>IF($C401="OK",
   VLOOKUP(Plantilla!P412,'Tablas '!$H$4:$I$5,2,FALSE),
"")</f>
        <v/>
      </c>
      <c r="S401">
        <f>IF($C401="OK",
   VLOOKUP(Plantilla!Q412,'Tablas '!$K$4:$L$8,2,FALSE),
"")</f>
        <v/>
      </c>
      <c r="T401">
        <f>IF($C401="OK",
   VLOOKUP(Plantilla!R412,'Tablas '!$AE$4:$AF$6,2,FALSE),
"")</f>
        <v/>
      </c>
      <c r="U401">
        <f>IF($C401="OK",
   VLOOKUP(Plantilla!S412,'Tablas '!$AE$4:$AF$6,2,FALSE),
"")</f>
        <v/>
      </c>
      <c r="V401">
        <f>IF($C401="OK",TEXT(Plantilla!T412,"#"),"")</f>
        <v/>
      </c>
      <c r="W401" s="84">
        <f>IF($C401="OK",
   VLOOKUP(Plantilla!U412,'Tablas '!$AM$4:$AN$1126,2,FALSE),
"")</f>
        <v/>
      </c>
      <c r="X401">
        <f>IF($C401="OK",TEXT(Plantilla!V412,"#"),"")</f>
        <v/>
      </c>
      <c r="Y401">
        <f>IF($C401="OK",
   CONCATENATE(YEAR(Plantilla!W412),"-",TEXT(MONTH(Plantilla!W412),"00"),"-",TEXT(DAY(Plantilla!W412),"00")),
"")</f>
        <v/>
      </c>
      <c r="Z401">
        <f>IF($C401="OK",
   CONCATENATE(YEAR(Plantilla!X412),"-",TEXT(MONTH(Plantilla!X412),"00"),"-",TEXT(DAY(Plantilla!X412),"00")),
"")</f>
        <v/>
      </c>
      <c r="AA401">
        <f>IF($C401="OK",
   TEXT(VLOOKUP(Plantilla!Y412,'Tablas '!$Q$4:$R$9,2,FALSE),"#"),
"")</f>
        <v/>
      </c>
      <c r="AB401">
        <f>IF($C401="OK",
   CONCATENATE(YEAR(Plantilla!Z412),"-",TEXT(MONTH(Plantilla!Z412),"00"),"-",TEXT(DAY(Plantilla!Z412),"00")),
"")</f>
        <v/>
      </c>
      <c r="AC401">
        <f>IF($C401="OK",
   TEXT(VLOOKUP(Plantilla!AA412,'Tablas '!$T$4:$U$13,2,FALSE),"#"),
"")</f>
        <v/>
      </c>
      <c r="AD401">
        <f>IF($C401="OK",TEXT(Plantilla!AB412,"#"),"")</f>
        <v/>
      </c>
      <c r="AE401">
        <f>IF($C401="OK",
   IF(Plantilla!AC412&lt;&gt;"",
      TEXT(VLOOKUP(Plantilla!AC412,'Tablas '!$W$4:$X$7,2,FALSE),"#"),
   ""),
"")</f>
        <v/>
      </c>
      <c r="AF401">
        <f>IF($C401="OK",TEXT(Plantilla!AD412,"#"),"")</f>
        <v/>
      </c>
      <c r="AG401" s="6">
        <f>IF($C401="OK",_xlfn.NUMBERVALUE(Plantilla!AE412),"")</f>
        <v/>
      </c>
      <c r="AH401" s="4">
        <f>IF($C401="OK",_xlfn.NUMBERVALUE(Plantilla!AF412),"")</f>
        <v/>
      </c>
      <c r="AI401" s="6">
        <f>IF($C401="OK",_xlfn.NUMBERVALUE(Plantilla!AG412),"")</f>
        <v/>
      </c>
      <c r="AJ401" s="6">
        <f>IF($C401="OK",_xlfn.NUMBERVALUE(Plantilla!AH412),"")</f>
        <v/>
      </c>
      <c r="AK401" s="6">
        <f>IF($C401="OK",_xlfn.NUMBERVALUE(Plantilla!AI412),"")</f>
        <v/>
      </c>
      <c r="AL401" s="6">
        <f>IF($C401="OK",_xlfn.NUMBERVALUE(Plantilla!AJ412),"")</f>
        <v/>
      </c>
      <c r="AM401" s="4">
        <f>IF($C401="OK",_xlfn.NUMBERVALUE(Plantilla!AK412),"")</f>
        <v/>
      </c>
      <c r="AN401" s="6">
        <f>IF($C401="OK",_xlfn.NUMBERVALUE(Plantilla!AL412),"")</f>
        <v/>
      </c>
      <c r="AO401" s="4">
        <f>IF($C401="OK",_xlfn.NUMBERVALUE(Plantilla!AM412),"")</f>
        <v/>
      </c>
      <c r="AP401" s="6">
        <f>IF($C401="OK",_xlfn.NUMBERVALUE(Plantilla!AN412),"")</f>
        <v/>
      </c>
      <c r="AQ401" s="4">
        <f>IF($C401="OK",_xlfn.NUMBERVALUE(Plantilla!AO412),"")</f>
        <v/>
      </c>
      <c r="AR401" s="6">
        <f>IF($C401="OK",_xlfn.NUMBERVALUE(Plantilla!AP412),"")</f>
        <v/>
      </c>
      <c r="AS401" s="4">
        <f>IF($C401="OK",_xlfn.NUMBERVALUE(Plantilla!AQ412),"")</f>
        <v/>
      </c>
      <c r="AT401" s="6">
        <f>IF($C401="OK",_xlfn.NUMBERVALUE(Plantilla!AR412),"")</f>
        <v/>
      </c>
      <c r="AU401" s="4">
        <f>IF($C401="OK",_xlfn.NUMBERVALUE(Plantilla!AS412),"")</f>
        <v/>
      </c>
      <c r="AV401" s="6">
        <f>IF($C401="OK",_xlfn.NUMBERVALUE(Plantilla!AT412),"")</f>
        <v/>
      </c>
      <c r="AW401" s="4">
        <f>IF($C401="OK",_xlfn.NUMBERVALUE(Plantilla!AU412),"")</f>
        <v/>
      </c>
      <c r="AX401" s="6">
        <f>IF($C401="OK",_xlfn.NUMBERVALUE(Plantilla!AV412),"")</f>
        <v/>
      </c>
      <c r="AY401" s="4">
        <f>IF($C401="OK",_xlfn.NUMBERVALUE(Plantilla!AW412),"")</f>
        <v/>
      </c>
      <c r="AZ401" s="6">
        <f>IF($C401="OK",_xlfn.NUMBERVALUE(Plantilla!AX412),"")</f>
        <v/>
      </c>
      <c r="BA401">
        <f>IF($C401="OK",_xlfn.NUMBERVALUE(Plantilla!AY412),"")</f>
        <v/>
      </c>
      <c r="BB401">
        <f>IF($C401="OK",_xlfn.NUMBERVALUE(Plantilla!AZ412),"")</f>
        <v/>
      </c>
      <c r="BC401" s="4">
        <f>IF($C401="OK",_xlfn.NUMBERVALUE(Plantilla!BA412),"")</f>
        <v/>
      </c>
      <c r="BD401" s="6">
        <f>IF($C401="OK",_xlfn.NUMBERVALUE(Plantilla!BB412),"")</f>
        <v/>
      </c>
      <c r="BE401" s="4">
        <f>IF($C401="OK",_xlfn.NUMBERVALUE(Plantilla!BC412),"")</f>
        <v/>
      </c>
      <c r="BF401" s="6">
        <f>IF($C401="OK",_xlfn.NUMBERVALUE(Plantilla!BD412),"")</f>
        <v/>
      </c>
      <c r="BG401" s="4">
        <f>IF($C401="OK",_xlfn.NUMBERVALUE(Plantilla!BE412),"")</f>
        <v/>
      </c>
      <c r="BH401" s="6">
        <f>IF($C401="OK",_xlfn.NUMBERVALUE(Plantilla!BF412),"")</f>
        <v/>
      </c>
      <c r="BI401" s="110">
        <f>IF($C401="OK",_xlfn.NUMBERVALUE(Plantilla!BG412),"")</f>
        <v/>
      </c>
      <c r="BJ401" s="6">
        <f>IF($C401="OK",_xlfn.NUMBERVALUE(Plantilla!BH412),"")</f>
        <v/>
      </c>
      <c r="BK401" s="109">
        <f>IF($C401="OK",_xlfn.NUMBERVALUE(Plantilla!BI412),"")</f>
        <v/>
      </c>
      <c r="BL401" s="6">
        <f>IF($C401="OK",
   IF(Plantilla!BJ412&lt;&gt;"",
      TEXT(VLOOKUP(Plantilla!BJ412,'Tablas '!$Z$4:$AA$6,2,FALSE),"#"),
   ""),
"")</f>
        <v/>
      </c>
      <c r="BM401" s="4">
        <f>IF($C401="OK",_xlfn.NUMBERVALUE(Plantilla!BK412),"")</f>
        <v/>
      </c>
      <c r="BN401" s="4">
        <f>IF($C401="OK",_xlfn.NUMBERVALUE(Plantilla!BL412),"")</f>
        <v/>
      </c>
      <c r="BO401" s="6">
        <f>IF($C401="OK",_xlfn.NUMBERVALUE(Plantilla!BM412),"")</f>
        <v/>
      </c>
      <c r="BP401" s="4">
        <f>IF($C401="OK",_xlfn.NUMBERVALUE(Plantilla!BN412),"")</f>
        <v/>
      </c>
      <c r="BQ401" s="6">
        <f>IF($C401="OK",_xlfn.NUMBERVALUE(Plantilla!BO412),"")</f>
        <v/>
      </c>
      <c r="BR401" s="4">
        <f>IF($C401="OK",_xlfn.NUMBERVALUE(Plantilla!BP412),"")</f>
        <v/>
      </c>
      <c r="BS401" s="6">
        <f>IF($C401="OK",_xlfn.NUMBERVALUE(Plantilla!BQ412),"")</f>
        <v/>
      </c>
      <c r="BT401" s="4">
        <f>IF($C401="OK",_xlfn.NUMBERVALUE(Plantilla!BR412),"")</f>
        <v/>
      </c>
      <c r="BU401" s="6">
        <f>IF($C401="OK",_xlfn.NUMBERVALUE(Plantilla!BS412),"")</f>
        <v/>
      </c>
      <c r="BV401" s="6">
        <f>IF($C401="OK",_xlfn.NUMBERVALUE(Plantilla!BT412),"")</f>
        <v/>
      </c>
      <c r="BW401" s="6">
        <f>IF($C401="OK",_xlfn.NUMBERVALUE(Plantilla!BU412),"")</f>
        <v/>
      </c>
      <c r="BX401" s="6">
        <f>IF($C401="OK",_xlfn.NUMBERVALUE(Plantilla!BV412),"")</f>
        <v/>
      </c>
      <c r="BY401" s="6">
        <f>IF($C401="OK",_xlfn.NUMBERVALUE(Plantilla!BW412),"")</f>
        <v/>
      </c>
      <c r="BZ401" s="6">
        <f>IF($C401="OK",_xlfn.NUMBERVALUE(Plantilla!BX412),"")</f>
        <v/>
      </c>
      <c r="CA401" s="6">
        <f>IF($C401="OK",_xlfn.NUMBERVALUE(Plantilla!BY412),"")</f>
        <v/>
      </c>
      <c r="CB401" s="6">
        <f>IF($C401="OK",_xlfn.NUMBERVALUE(Plantilla!BZ412),"")</f>
        <v/>
      </c>
      <c r="CC401" s="6">
        <f>IF($C401="OK",_xlfn.NUMBERVALUE(Plantilla!CA412),"")</f>
        <v/>
      </c>
      <c r="CD401" s="6">
        <f>IF($C401="OK",_xlfn.NUMBERVALUE(Plantilla!CB412),"")</f>
        <v/>
      </c>
      <c r="CE401" s="6">
        <f>IF($C401="OK",_xlfn.NUMBERVALUE(Plantilla!CC412),"")</f>
        <v/>
      </c>
      <c r="CF401" s="4">
        <f>IF($C401="OK",_xlfn.NUMBERVALUE(Plantilla!CD412),"")</f>
        <v/>
      </c>
      <c r="CG401" s="6">
        <f>IF($C401="OK",_xlfn.NUMBERVALUE(Plantilla!CE412),"")</f>
        <v/>
      </c>
      <c r="CH401" s="6">
        <f>IF($C401="OK",_xlfn.NUMBERVALUE(Plantilla!CF412),"")</f>
        <v/>
      </c>
      <c r="CI401" s="6">
        <f>IF($C401="OK",_xlfn.NUMBERVALUE(Plantilla!CG412),"")</f>
        <v/>
      </c>
      <c r="CJ401" s="6">
        <f>IF($C401="OK",_xlfn.NUMBERVALUE(Plantilla!CH412),"")</f>
        <v/>
      </c>
      <c r="CK401" s="6">
        <f>IF($C401="OK",_xlfn.NUMBERVALUE(Plantilla!CI412),"")</f>
        <v/>
      </c>
      <c r="CL401" s="6">
        <f>IF($C401="OK",_xlfn.NUMBERVALUE(Plantilla!CJ412),"")</f>
        <v/>
      </c>
      <c r="CM401">
        <f>IF($C401="OK",TEXT(Plantilla!CK412,"#"),"")</f>
        <v/>
      </c>
      <c r="CN401" s="6">
        <f>IF($C401="OK",_xlfn.NUMBERVALUE(Plantilla!CL412),"")</f>
        <v/>
      </c>
      <c r="CO401" s="6">
        <f>IF($C401="OK",_xlfn.NUMBERVALUE(Plantilla!CM412),"")</f>
        <v/>
      </c>
      <c r="CP401" s="110">
        <f>IF($C401="OK",_xlfn.NUMBERVALUE(Plantilla!CN412),"")</f>
        <v/>
      </c>
      <c r="CQ401" s="6">
        <f>IF($C401="OK",_xlfn.NUMBERVALUE(Plantilla!CO412),"")</f>
        <v/>
      </c>
      <c r="CR401" s="109">
        <f>IF($C401="OK",_xlfn.NUMBERVALUE(Plantilla!CP412),"")</f>
        <v/>
      </c>
      <c r="CS401" s="110">
        <f>IF($C401="OK",_xlfn.NUMBERVALUE(Plantilla!CQ412),"")</f>
        <v/>
      </c>
      <c r="CT401" s="6">
        <f>IF($C401="OK",_xlfn.NUMBERVALUE(Plantilla!CR412),"")</f>
        <v/>
      </c>
      <c r="CU401" s="109">
        <f>IF($C401="OK",_xlfn.NUMBERVALUE(Plantilla!CS412),"")</f>
        <v/>
      </c>
      <c r="CV401" s="110">
        <f>IF($C401="OK",_xlfn.NUMBERVALUE(Plantilla!CT412),"")</f>
        <v/>
      </c>
      <c r="CW401" s="6">
        <f>IF($C401="OK",_xlfn.NUMBERVALUE(Plantilla!CU412),"")</f>
        <v/>
      </c>
      <c r="CX401" s="82">
        <f>IF($C401="OK",_xlfn.NUMBERVALUE(Plantilla!CV412),"")</f>
        <v/>
      </c>
      <c r="CY401" s="6">
        <f>IF($C401="OK",_xlfn.NUMBERVALUE(Plantilla!CW412),"")</f>
        <v/>
      </c>
      <c r="CZ401" s="82">
        <f>IF($C401="OK",_xlfn.NUMBERVALUE(Plantilla!CX412),"")</f>
        <v/>
      </c>
      <c r="DA401" s="6">
        <f>IF($C401="OK",_xlfn.NUMBERVALUE(Plantilla!CY412),"")</f>
        <v/>
      </c>
      <c r="DB401" s="109">
        <f>IF($C401="OK",_xlfn.NUMBERVALUE(Plantilla!CZ412),"")</f>
        <v/>
      </c>
      <c r="DC401" s="6">
        <f>IF($C401="OK",_xlfn.NUMBERVALUE(Plantilla!DA412),"")</f>
        <v/>
      </c>
      <c r="DD401" s="6">
        <f>IF($C401="OK",TEXT(Plantilla!DB412,"#"),"")</f>
        <v/>
      </c>
      <c r="DE401" s="6">
        <f>IF($C401="OK",_xlfn.NUMBERVALUE(Plantilla!DC412),"")</f>
        <v/>
      </c>
      <c r="DF401" s="4">
        <f>IF($C401="OK",_xlfn.NUMBERVALUE(Plantilla!DD412),"")</f>
        <v/>
      </c>
      <c r="DG401" s="6">
        <f>IF($C401="OK",_xlfn.NUMBERVALUE(Plantilla!DE412),"")</f>
        <v/>
      </c>
      <c r="DH401" s="6">
        <f>IF($C401="OK",_xlfn.NUMBERVALUE(Plantilla!DF412),"")</f>
        <v/>
      </c>
      <c r="DI401" s="6">
        <f>IF($C401="OK",_xlfn.NUMBERVALUE(Plantilla!DG412),"")</f>
        <v/>
      </c>
      <c r="DJ401" s="6">
        <f>IF($C401="OK",_xlfn.NUMBERVALUE(Plantilla!DH412),"")</f>
        <v/>
      </c>
      <c r="DK401" s="6">
        <f>IF($C401="OK",_xlfn.NUMBERVALUE(Plantilla!DI412),"")</f>
        <v/>
      </c>
      <c r="DL401" s="6">
        <f>IF($C401="OK",_xlfn.NUMBERVALUE(Plantilla!DJ412),"")</f>
        <v/>
      </c>
      <c r="DM401" s="6">
        <f>IF($C401="OK",_xlfn.NUMBERVALUE(Plantilla!DK412),"")</f>
        <v/>
      </c>
      <c r="DN401" s="6">
        <f>IF($C401="OK",_xlfn.NUMBERVALUE(Plantilla!DL412),"")</f>
        <v/>
      </c>
      <c r="DO401" s="6">
        <f>IF($C401="OK",_xlfn.NUMBERVALUE(Plantilla!DM412),"")</f>
        <v/>
      </c>
      <c r="DP401" s="6">
        <f>IF($C401="OK",_xlfn.NUMBERVALUE(Plantilla!DN412),"")</f>
        <v/>
      </c>
      <c r="DQ401" s="6">
        <f>IF($C401="OK",_xlfn.NUMBERVALUE(Plantilla!DO412),"")</f>
        <v/>
      </c>
      <c r="DR401" s="6">
        <f>IF($C401="OK",_xlfn.NUMBERVALUE(Plantilla!DP412),"")</f>
        <v/>
      </c>
      <c r="DS401">
        <f>IF($C401="OK",TEXT(Plantilla!DR412,"#"),"")</f>
        <v/>
      </c>
      <c r="DT401" s="6" t="n"/>
    </row>
    <row r="402">
      <c r="A402">
        <f>IF(Plantilla!$I$6="¡Perfecto!, Guarda el archivo y adjúntalo a tu interfaz de Nómina Electrónica","OK","Error")</f>
        <v/>
      </c>
      <c r="B402">
        <f>IF(Plantilla!$I$6="¡Perfecto!, Guarda el archivo y adjúntalo a tu interfaz de Nómina Electrónica",MID(Plantilla!$D$2,SEARCH("V",Plantilla!$D$2),10),"")</f>
        <v/>
      </c>
      <c r="C402">
        <f>Plantilla!C413</f>
        <v/>
      </c>
      <c r="D402">
        <f>IF($C402="OK",Plantilla!B413,"")</f>
        <v/>
      </c>
      <c r="E402">
        <f>IF($C402="OK",
   VLOOKUP(Plantilla!$E$4,'Tablas '!$AP$4:$AT$6,5,FALSE),
"")</f>
        <v/>
      </c>
      <c r="F402">
        <f>IF($C402="OK",TEXT(Plantilla!D413,"#"),"")</f>
        <v/>
      </c>
      <c r="G402">
        <f>IF($C402="OK",
   VLOOKUP(Plantilla!E413,'Tablas '!$B$4:$C$14,2,FALSE),
"")</f>
        <v/>
      </c>
      <c r="H402">
        <f>IF($C402="OK",TEXT(Plantilla!F413,"#"),"")</f>
        <v/>
      </c>
      <c r="I402">
        <f>IF($C402="OK",TEXT(Plantilla!G413,"#"),"")</f>
        <v/>
      </c>
      <c r="J402">
        <f>IF($C402="OK",TEXT(Plantilla!H413,"#"),"")</f>
        <v/>
      </c>
      <c r="K402">
        <f>IF($C402="OK",TEXT(Plantilla!I413,"#"),"")</f>
        <v/>
      </c>
      <c r="L402">
        <f>IF($C402="OK",TEXT(Plantilla!J413,"#"),"")</f>
        <v/>
      </c>
      <c r="M402">
        <f>IF($C402="OK",TEXT(Plantilla!K413,"#"),"")</f>
        <v/>
      </c>
      <c r="N402">
        <f>IF($C402="OK",
   CONCATENATE(YEAR(Plantilla!L413),"-",TEXT(MONTH(Plantilla!L413),"00"),"-",TEXT(DAY(Plantilla!L413),"00")),
"")</f>
        <v/>
      </c>
      <c r="O402">
        <f>IF($C402="OK",_xlfn.NUMBERVALUE(Plantilla!M413),"")</f>
        <v/>
      </c>
      <c r="P402">
        <f>IF($C402="OK",
   IF(Plantilla!N413&lt;&gt;"",
      CONCATENATE(YEAR(Plantilla!N413),"-",TEXT(MONTH(Plantilla!N413),"00"),"-",TEXT(DAY(Plantilla!N413),"00")),
   ""),
"")</f>
        <v/>
      </c>
      <c r="Q402">
        <f>IF($C402="OK",
   VLOOKUP(Plantilla!O413,'Tablas '!$E$4:$F$19,2,FALSE),
"")</f>
        <v/>
      </c>
      <c r="R402">
        <f>IF($C402="OK",
   VLOOKUP(Plantilla!P413,'Tablas '!$H$4:$I$5,2,FALSE),
"")</f>
        <v/>
      </c>
      <c r="S402">
        <f>IF($C402="OK",
   VLOOKUP(Plantilla!Q413,'Tablas '!$K$4:$L$8,2,FALSE),
"")</f>
        <v/>
      </c>
      <c r="T402">
        <f>IF($C402="OK",
   VLOOKUP(Plantilla!R413,'Tablas '!$AE$4:$AF$6,2,FALSE),
"")</f>
        <v/>
      </c>
      <c r="U402">
        <f>IF($C402="OK",
   VLOOKUP(Plantilla!S413,'Tablas '!$AE$4:$AF$6,2,FALSE),
"")</f>
        <v/>
      </c>
      <c r="V402">
        <f>IF($C402="OK",TEXT(Plantilla!T413,"#"),"")</f>
        <v/>
      </c>
      <c r="W402" s="84">
        <f>IF($C402="OK",
   VLOOKUP(Plantilla!U413,'Tablas '!$AM$4:$AN$1126,2,FALSE),
"")</f>
        <v/>
      </c>
      <c r="X402">
        <f>IF($C402="OK",TEXT(Plantilla!V413,"#"),"")</f>
        <v/>
      </c>
      <c r="Y402">
        <f>IF($C402="OK",
   CONCATENATE(YEAR(Plantilla!W413),"-",TEXT(MONTH(Plantilla!W413),"00"),"-",TEXT(DAY(Plantilla!W413),"00")),
"")</f>
        <v/>
      </c>
      <c r="Z402">
        <f>IF($C402="OK",
   CONCATENATE(YEAR(Plantilla!X413),"-",TEXT(MONTH(Plantilla!X413),"00"),"-",TEXT(DAY(Plantilla!X413),"00")),
"")</f>
        <v/>
      </c>
      <c r="AA402">
        <f>IF($C402="OK",
   TEXT(VLOOKUP(Plantilla!Y413,'Tablas '!$Q$4:$R$9,2,FALSE),"#"),
"")</f>
        <v/>
      </c>
      <c r="AB402">
        <f>IF($C402="OK",
   CONCATENATE(YEAR(Plantilla!Z413),"-",TEXT(MONTH(Plantilla!Z413),"00"),"-",TEXT(DAY(Plantilla!Z413),"00")),
"")</f>
        <v/>
      </c>
      <c r="AC402">
        <f>IF($C402="OK",
   TEXT(VLOOKUP(Plantilla!AA413,'Tablas '!$T$4:$U$13,2,FALSE),"#"),
"")</f>
        <v/>
      </c>
      <c r="AD402">
        <f>IF($C402="OK",TEXT(Plantilla!AB413,"#"),"")</f>
        <v/>
      </c>
      <c r="AE402">
        <f>IF($C402="OK",
   IF(Plantilla!AC413&lt;&gt;"",
      TEXT(VLOOKUP(Plantilla!AC413,'Tablas '!$W$4:$X$7,2,FALSE),"#"),
   ""),
"")</f>
        <v/>
      </c>
      <c r="AF402">
        <f>IF($C402="OK",TEXT(Plantilla!AD413,"#"),"")</f>
        <v/>
      </c>
      <c r="AG402" s="6">
        <f>IF($C402="OK",_xlfn.NUMBERVALUE(Plantilla!AE413),"")</f>
        <v/>
      </c>
      <c r="AH402" s="4">
        <f>IF($C402="OK",_xlfn.NUMBERVALUE(Plantilla!AF413),"")</f>
        <v/>
      </c>
      <c r="AI402" s="6">
        <f>IF($C402="OK",_xlfn.NUMBERVALUE(Plantilla!AG413),"")</f>
        <v/>
      </c>
      <c r="AJ402" s="6">
        <f>IF($C402="OK",_xlfn.NUMBERVALUE(Plantilla!AH413),"")</f>
        <v/>
      </c>
      <c r="AK402" s="6">
        <f>IF($C402="OK",_xlfn.NUMBERVALUE(Plantilla!AI413),"")</f>
        <v/>
      </c>
      <c r="AL402" s="6">
        <f>IF($C402="OK",_xlfn.NUMBERVALUE(Plantilla!AJ413),"")</f>
        <v/>
      </c>
      <c r="AM402" s="4">
        <f>IF($C402="OK",_xlfn.NUMBERVALUE(Plantilla!AK413),"")</f>
        <v/>
      </c>
      <c r="AN402" s="6">
        <f>IF($C402="OK",_xlfn.NUMBERVALUE(Plantilla!AL413),"")</f>
        <v/>
      </c>
      <c r="AO402" s="4">
        <f>IF($C402="OK",_xlfn.NUMBERVALUE(Plantilla!AM413),"")</f>
        <v/>
      </c>
      <c r="AP402" s="6">
        <f>IF($C402="OK",_xlfn.NUMBERVALUE(Plantilla!AN413),"")</f>
        <v/>
      </c>
      <c r="AQ402" s="4">
        <f>IF($C402="OK",_xlfn.NUMBERVALUE(Plantilla!AO413),"")</f>
        <v/>
      </c>
      <c r="AR402" s="6">
        <f>IF($C402="OK",_xlfn.NUMBERVALUE(Plantilla!AP413),"")</f>
        <v/>
      </c>
      <c r="AS402" s="4">
        <f>IF($C402="OK",_xlfn.NUMBERVALUE(Plantilla!AQ413),"")</f>
        <v/>
      </c>
      <c r="AT402" s="6">
        <f>IF($C402="OK",_xlfn.NUMBERVALUE(Plantilla!AR413),"")</f>
        <v/>
      </c>
      <c r="AU402" s="4">
        <f>IF($C402="OK",_xlfn.NUMBERVALUE(Plantilla!AS413),"")</f>
        <v/>
      </c>
      <c r="AV402" s="6">
        <f>IF($C402="OK",_xlfn.NUMBERVALUE(Plantilla!AT413),"")</f>
        <v/>
      </c>
      <c r="AW402" s="4">
        <f>IF($C402="OK",_xlfn.NUMBERVALUE(Plantilla!AU413),"")</f>
        <v/>
      </c>
      <c r="AX402" s="6">
        <f>IF($C402="OK",_xlfn.NUMBERVALUE(Plantilla!AV413),"")</f>
        <v/>
      </c>
      <c r="AY402" s="4">
        <f>IF($C402="OK",_xlfn.NUMBERVALUE(Plantilla!AW413),"")</f>
        <v/>
      </c>
      <c r="AZ402" s="6">
        <f>IF($C402="OK",_xlfn.NUMBERVALUE(Plantilla!AX413),"")</f>
        <v/>
      </c>
      <c r="BA402">
        <f>IF($C402="OK",_xlfn.NUMBERVALUE(Plantilla!AY413),"")</f>
        <v/>
      </c>
      <c r="BB402">
        <f>IF($C402="OK",_xlfn.NUMBERVALUE(Plantilla!AZ413),"")</f>
        <v/>
      </c>
      <c r="BC402" s="4">
        <f>IF($C402="OK",_xlfn.NUMBERVALUE(Plantilla!BA413),"")</f>
        <v/>
      </c>
      <c r="BD402" s="6">
        <f>IF($C402="OK",_xlfn.NUMBERVALUE(Plantilla!BB413),"")</f>
        <v/>
      </c>
      <c r="BE402" s="4">
        <f>IF($C402="OK",_xlfn.NUMBERVALUE(Plantilla!BC413),"")</f>
        <v/>
      </c>
      <c r="BF402" s="6">
        <f>IF($C402="OK",_xlfn.NUMBERVALUE(Plantilla!BD413),"")</f>
        <v/>
      </c>
      <c r="BG402" s="4">
        <f>IF($C402="OK",_xlfn.NUMBERVALUE(Plantilla!BE413),"")</f>
        <v/>
      </c>
      <c r="BH402" s="6">
        <f>IF($C402="OK",_xlfn.NUMBERVALUE(Plantilla!BF413),"")</f>
        <v/>
      </c>
      <c r="BI402" s="110">
        <f>IF($C402="OK",_xlfn.NUMBERVALUE(Plantilla!BG413),"")</f>
        <v/>
      </c>
      <c r="BJ402" s="6">
        <f>IF($C402="OK",_xlfn.NUMBERVALUE(Plantilla!BH413),"")</f>
        <v/>
      </c>
      <c r="BK402" s="109">
        <f>IF($C402="OK",_xlfn.NUMBERVALUE(Plantilla!BI413),"")</f>
        <v/>
      </c>
      <c r="BL402" s="6">
        <f>IF($C402="OK",
   IF(Plantilla!BJ413&lt;&gt;"",
      TEXT(VLOOKUP(Plantilla!BJ413,'Tablas '!$Z$4:$AA$6,2,FALSE),"#"),
   ""),
"")</f>
        <v/>
      </c>
      <c r="BM402" s="4">
        <f>IF($C402="OK",_xlfn.NUMBERVALUE(Plantilla!BK413),"")</f>
        <v/>
      </c>
      <c r="BN402" s="4">
        <f>IF($C402="OK",_xlfn.NUMBERVALUE(Plantilla!BL413),"")</f>
        <v/>
      </c>
      <c r="BO402" s="6">
        <f>IF($C402="OK",_xlfn.NUMBERVALUE(Plantilla!BM413),"")</f>
        <v/>
      </c>
      <c r="BP402" s="4">
        <f>IF($C402="OK",_xlfn.NUMBERVALUE(Plantilla!BN413),"")</f>
        <v/>
      </c>
      <c r="BQ402" s="6">
        <f>IF($C402="OK",_xlfn.NUMBERVALUE(Plantilla!BO413),"")</f>
        <v/>
      </c>
      <c r="BR402" s="4">
        <f>IF($C402="OK",_xlfn.NUMBERVALUE(Plantilla!BP413),"")</f>
        <v/>
      </c>
      <c r="BS402" s="6">
        <f>IF($C402="OK",_xlfn.NUMBERVALUE(Plantilla!BQ413),"")</f>
        <v/>
      </c>
      <c r="BT402" s="4">
        <f>IF($C402="OK",_xlfn.NUMBERVALUE(Plantilla!BR413),"")</f>
        <v/>
      </c>
      <c r="BU402" s="6">
        <f>IF($C402="OK",_xlfn.NUMBERVALUE(Plantilla!BS413),"")</f>
        <v/>
      </c>
      <c r="BV402" s="6">
        <f>IF($C402="OK",_xlfn.NUMBERVALUE(Plantilla!BT413),"")</f>
        <v/>
      </c>
      <c r="BW402" s="6">
        <f>IF($C402="OK",_xlfn.NUMBERVALUE(Plantilla!BU413),"")</f>
        <v/>
      </c>
      <c r="BX402" s="6">
        <f>IF($C402="OK",_xlfn.NUMBERVALUE(Plantilla!BV413),"")</f>
        <v/>
      </c>
      <c r="BY402" s="6">
        <f>IF($C402="OK",_xlfn.NUMBERVALUE(Plantilla!BW413),"")</f>
        <v/>
      </c>
      <c r="BZ402" s="6">
        <f>IF($C402="OK",_xlfn.NUMBERVALUE(Plantilla!BX413),"")</f>
        <v/>
      </c>
      <c r="CA402" s="6">
        <f>IF($C402="OK",_xlfn.NUMBERVALUE(Plantilla!BY413),"")</f>
        <v/>
      </c>
      <c r="CB402" s="6">
        <f>IF($C402="OK",_xlfn.NUMBERVALUE(Plantilla!BZ413),"")</f>
        <v/>
      </c>
      <c r="CC402" s="6">
        <f>IF($C402="OK",_xlfn.NUMBERVALUE(Plantilla!CA413),"")</f>
        <v/>
      </c>
      <c r="CD402" s="6">
        <f>IF($C402="OK",_xlfn.NUMBERVALUE(Plantilla!CB413),"")</f>
        <v/>
      </c>
      <c r="CE402" s="6">
        <f>IF($C402="OK",_xlfn.NUMBERVALUE(Plantilla!CC413),"")</f>
        <v/>
      </c>
      <c r="CF402" s="4">
        <f>IF($C402="OK",_xlfn.NUMBERVALUE(Plantilla!CD413),"")</f>
        <v/>
      </c>
      <c r="CG402" s="6">
        <f>IF($C402="OK",_xlfn.NUMBERVALUE(Plantilla!CE413),"")</f>
        <v/>
      </c>
      <c r="CH402" s="6">
        <f>IF($C402="OK",_xlfn.NUMBERVALUE(Plantilla!CF413),"")</f>
        <v/>
      </c>
      <c r="CI402" s="6">
        <f>IF($C402="OK",_xlfn.NUMBERVALUE(Plantilla!CG413),"")</f>
        <v/>
      </c>
      <c r="CJ402" s="6">
        <f>IF($C402="OK",_xlfn.NUMBERVALUE(Plantilla!CH413),"")</f>
        <v/>
      </c>
      <c r="CK402" s="6">
        <f>IF($C402="OK",_xlfn.NUMBERVALUE(Plantilla!CI413),"")</f>
        <v/>
      </c>
      <c r="CL402" s="6">
        <f>IF($C402="OK",_xlfn.NUMBERVALUE(Plantilla!CJ413),"")</f>
        <v/>
      </c>
      <c r="CM402">
        <f>IF($C402="OK",TEXT(Plantilla!CK413,"#"),"")</f>
        <v/>
      </c>
      <c r="CN402" s="6">
        <f>IF($C402="OK",_xlfn.NUMBERVALUE(Plantilla!CL413),"")</f>
        <v/>
      </c>
      <c r="CO402" s="6">
        <f>IF($C402="OK",_xlfn.NUMBERVALUE(Plantilla!CM413),"")</f>
        <v/>
      </c>
      <c r="CP402" s="110">
        <f>IF($C402="OK",_xlfn.NUMBERVALUE(Plantilla!CN413),"")</f>
        <v/>
      </c>
      <c r="CQ402" s="6">
        <f>IF($C402="OK",_xlfn.NUMBERVALUE(Plantilla!CO413),"")</f>
        <v/>
      </c>
      <c r="CR402" s="109">
        <f>IF($C402="OK",_xlfn.NUMBERVALUE(Plantilla!CP413),"")</f>
        <v/>
      </c>
      <c r="CS402" s="110">
        <f>IF($C402="OK",_xlfn.NUMBERVALUE(Plantilla!CQ413),"")</f>
        <v/>
      </c>
      <c r="CT402" s="6">
        <f>IF($C402="OK",_xlfn.NUMBERVALUE(Plantilla!CR413),"")</f>
        <v/>
      </c>
      <c r="CU402" s="109">
        <f>IF($C402="OK",_xlfn.NUMBERVALUE(Plantilla!CS413),"")</f>
        <v/>
      </c>
      <c r="CV402" s="110">
        <f>IF($C402="OK",_xlfn.NUMBERVALUE(Plantilla!CT413),"")</f>
        <v/>
      </c>
      <c r="CW402" s="6">
        <f>IF($C402="OK",_xlfn.NUMBERVALUE(Plantilla!CU413),"")</f>
        <v/>
      </c>
      <c r="CX402" s="82">
        <f>IF($C402="OK",_xlfn.NUMBERVALUE(Plantilla!CV413),"")</f>
        <v/>
      </c>
      <c r="CY402" s="6">
        <f>IF($C402="OK",_xlfn.NUMBERVALUE(Plantilla!CW413),"")</f>
        <v/>
      </c>
      <c r="CZ402" s="82">
        <f>IF($C402="OK",_xlfn.NUMBERVALUE(Plantilla!CX413),"")</f>
        <v/>
      </c>
      <c r="DA402" s="6">
        <f>IF($C402="OK",_xlfn.NUMBERVALUE(Plantilla!CY413),"")</f>
        <v/>
      </c>
      <c r="DB402" s="109">
        <f>IF($C402="OK",_xlfn.NUMBERVALUE(Plantilla!CZ413),"")</f>
        <v/>
      </c>
      <c r="DC402" s="6">
        <f>IF($C402="OK",_xlfn.NUMBERVALUE(Plantilla!DA413),"")</f>
        <v/>
      </c>
      <c r="DD402" s="6">
        <f>IF($C402="OK",TEXT(Plantilla!DB413,"#"),"")</f>
        <v/>
      </c>
      <c r="DE402" s="6">
        <f>IF($C402="OK",_xlfn.NUMBERVALUE(Plantilla!DC413),"")</f>
        <v/>
      </c>
      <c r="DF402" s="4">
        <f>IF($C402="OK",_xlfn.NUMBERVALUE(Plantilla!DD413),"")</f>
        <v/>
      </c>
      <c r="DG402" s="6">
        <f>IF($C402="OK",_xlfn.NUMBERVALUE(Plantilla!DE413),"")</f>
        <v/>
      </c>
      <c r="DH402" s="6">
        <f>IF($C402="OK",_xlfn.NUMBERVALUE(Plantilla!DF413),"")</f>
        <v/>
      </c>
      <c r="DI402" s="6">
        <f>IF($C402="OK",_xlfn.NUMBERVALUE(Plantilla!DG413),"")</f>
        <v/>
      </c>
      <c r="DJ402" s="6">
        <f>IF($C402="OK",_xlfn.NUMBERVALUE(Plantilla!DH413),"")</f>
        <v/>
      </c>
      <c r="DK402" s="6">
        <f>IF($C402="OK",_xlfn.NUMBERVALUE(Plantilla!DI413),"")</f>
        <v/>
      </c>
      <c r="DL402" s="6">
        <f>IF($C402="OK",_xlfn.NUMBERVALUE(Plantilla!DJ413),"")</f>
        <v/>
      </c>
      <c r="DM402" s="6">
        <f>IF($C402="OK",_xlfn.NUMBERVALUE(Plantilla!DK413),"")</f>
        <v/>
      </c>
      <c r="DN402" s="6">
        <f>IF($C402="OK",_xlfn.NUMBERVALUE(Plantilla!DL413),"")</f>
        <v/>
      </c>
      <c r="DO402" s="6">
        <f>IF($C402="OK",_xlfn.NUMBERVALUE(Plantilla!DM413),"")</f>
        <v/>
      </c>
      <c r="DP402" s="6">
        <f>IF($C402="OK",_xlfn.NUMBERVALUE(Plantilla!DN413),"")</f>
        <v/>
      </c>
      <c r="DQ402" s="6">
        <f>IF($C402="OK",_xlfn.NUMBERVALUE(Plantilla!DO413),"")</f>
        <v/>
      </c>
      <c r="DR402" s="6">
        <f>IF($C402="OK",_xlfn.NUMBERVALUE(Plantilla!DP413),"")</f>
        <v/>
      </c>
      <c r="DS402">
        <f>IF($C402="OK",TEXT(Plantilla!DR413,"#"),"")</f>
        <v/>
      </c>
      <c r="DT402" s="6" t="n"/>
    </row>
    <row r="403">
      <c r="A403">
        <f>IF(Plantilla!$I$6="¡Perfecto!, Guarda el archivo y adjúntalo a tu interfaz de Nómina Electrónica","OK","Error")</f>
        <v/>
      </c>
      <c r="B403">
        <f>IF(Plantilla!$I$6="¡Perfecto!, Guarda el archivo y adjúntalo a tu interfaz de Nómina Electrónica",MID(Plantilla!$D$2,SEARCH("V",Plantilla!$D$2),10),"")</f>
        <v/>
      </c>
      <c r="C403">
        <f>Plantilla!C414</f>
        <v/>
      </c>
      <c r="D403">
        <f>IF($C403="OK",Plantilla!B414,"")</f>
        <v/>
      </c>
      <c r="E403">
        <f>IF($C403="OK",
   VLOOKUP(Plantilla!$E$4,'Tablas '!$AP$4:$AT$6,5,FALSE),
"")</f>
        <v/>
      </c>
      <c r="F403">
        <f>IF($C403="OK",TEXT(Plantilla!D414,"#"),"")</f>
        <v/>
      </c>
      <c r="G403">
        <f>IF($C403="OK",
   VLOOKUP(Plantilla!E414,'Tablas '!$B$4:$C$14,2,FALSE),
"")</f>
        <v/>
      </c>
      <c r="H403">
        <f>IF($C403="OK",TEXT(Plantilla!F414,"#"),"")</f>
        <v/>
      </c>
      <c r="I403">
        <f>IF($C403="OK",TEXT(Plantilla!G414,"#"),"")</f>
        <v/>
      </c>
      <c r="J403">
        <f>IF($C403="OK",TEXT(Plantilla!H414,"#"),"")</f>
        <v/>
      </c>
      <c r="K403">
        <f>IF($C403="OK",TEXT(Plantilla!I414,"#"),"")</f>
        <v/>
      </c>
      <c r="L403">
        <f>IF($C403="OK",TEXT(Plantilla!J414,"#"),"")</f>
        <v/>
      </c>
      <c r="M403">
        <f>IF($C403="OK",TEXT(Plantilla!K414,"#"),"")</f>
        <v/>
      </c>
      <c r="N403">
        <f>IF($C403="OK",
   CONCATENATE(YEAR(Plantilla!L414),"-",TEXT(MONTH(Plantilla!L414),"00"),"-",TEXT(DAY(Plantilla!L414),"00")),
"")</f>
        <v/>
      </c>
      <c r="O403">
        <f>IF($C403="OK",_xlfn.NUMBERVALUE(Plantilla!M414),"")</f>
        <v/>
      </c>
      <c r="P403">
        <f>IF($C403="OK",
   IF(Plantilla!N414&lt;&gt;"",
      CONCATENATE(YEAR(Plantilla!N414),"-",TEXT(MONTH(Plantilla!N414),"00"),"-",TEXT(DAY(Plantilla!N414),"00")),
   ""),
"")</f>
        <v/>
      </c>
      <c r="Q403">
        <f>IF($C403="OK",
   VLOOKUP(Plantilla!O414,'Tablas '!$E$4:$F$19,2,FALSE),
"")</f>
        <v/>
      </c>
      <c r="R403">
        <f>IF($C403="OK",
   VLOOKUP(Plantilla!P414,'Tablas '!$H$4:$I$5,2,FALSE),
"")</f>
        <v/>
      </c>
      <c r="S403">
        <f>IF($C403="OK",
   VLOOKUP(Plantilla!Q414,'Tablas '!$K$4:$L$8,2,FALSE),
"")</f>
        <v/>
      </c>
      <c r="T403">
        <f>IF($C403="OK",
   VLOOKUP(Plantilla!R414,'Tablas '!$AE$4:$AF$6,2,FALSE),
"")</f>
        <v/>
      </c>
      <c r="U403">
        <f>IF($C403="OK",
   VLOOKUP(Plantilla!S414,'Tablas '!$AE$4:$AF$6,2,FALSE),
"")</f>
        <v/>
      </c>
      <c r="V403">
        <f>IF($C403="OK",TEXT(Plantilla!T414,"#"),"")</f>
        <v/>
      </c>
      <c r="W403" s="84">
        <f>IF($C403="OK",
   VLOOKUP(Plantilla!U414,'Tablas '!$AM$4:$AN$1126,2,FALSE),
"")</f>
        <v/>
      </c>
      <c r="X403">
        <f>IF($C403="OK",TEXT(Plantilla!V414,"#"),"")</f>
        <v/>
      </c>
      <c r="Y403">
        <f>IF($C403="OK",
   CONCATENATE(YEAR(Plantilla!W414),"-",TEXT(MONTH(Plantilla!W414),"00"),"-",TEXT(DAY(Plantilla!W414),"00")),
"")</f>
        <v/>
      </c>
      <c r="Z403">
        <f>IF($C403="OK",
   CONCATENATE(YEAR(Plantilla!X414),"-",TEXT(MONTH(Plantilla!X414),"00"),"-",TEXT(DAY(Plantilla!X414),"00")),
"")</f>
        <v/>
      </c>
      <c r="AA403">
        <f>IF($C403="OK",
   TEXT(VLOOKUP(Plantilla!Y414,'Tablas '!$Q$4:$R$9,2,FALSE),"#"),
"")</f>
        <v/>
      </c>
      <c r="AB403">
        <f>IF($C403="OK",
   CONCATENATE(YEAR(Plantilla!Z414),"-",TEXT(MONTH(Plantilla!Z414),"00"),"-",TEXT(DAY(Plantilla!Z414),"00")),
"")</f>
        <v/>
      </c>
      <c r="AC403">
        <f>IF($C403="OK",
   TEXT(VLOOKUP(Plantilla!AA414,'Tablas '!$T$4:$U$13,2,FALSE),"#"),
"")</f>
        <v/>
      </c>
      <c r="AD403">
        <f>IF($C403="OK",TEXT(Plantilla!AB414,"#"),"")</f>
        <v/>
      </c>
      <c r="AE403">
        <f>IF($C403="OK",
   IF(Plantilla!AC414&lt;&gt;"",
      TEXT(VLOOKUP(Plantilla!AC414,'Tablas '!$W$4:$X$7,2,FALSE),"#"),
   ""),
"")</f>
        <v/>
      </c>
      <c r="AF403">
        <f>IF($C403="OK",TEXT(Plantilla!AD414,"#"),"")</f>
        <v/>
      </c>
      <c r="AG403" s="6">
        <f>IF($C403="OK",_xlfn.NUMBERVALUE(Plantilla!AE414),"")</f>
        <v/>
      </c>
      <c r="AH403" s="4">
        <f>IF($C403="OK",_xlfn.NUMBERVALUE(Plantilla!AF414),"")</f>
        <v/>
      </c>
      <c r="AI403" s="6">
        <f>IF($C403="OK",_xlfn.NUMBERVALUE(Plantilla!AG414),"")</f>
        <v/>
      </c>
      <c r="AJ403" s="6">
        <f>IF($C403="OK",_xlfn.NUMBERVALUE(Plantilla!AH414),"")</f>
        <v/>
      </c>
      <c r="AK403" s="6">
        <f>IF($C403="OK",_xlfn.NUMBERVALUE(Plantilla!AI414),"")</f>
        <v/>
      </c>
      <c r="AL403" s="6">
        <f>IF($C403="OK",_xlfn.NUMBERVALUE(Plantilla!AJ414),"")</f>
        <v/>
      </c>
      <c r="AM403" s="4">
        <f>IF($C403="OK",_xlfn.NUMBERVALUE(Plantilla!AK414),"")</f>
        <v/>
      </c>
      <c r="AN403" s="6">
        <f>IF($C403="OK",_xlfn.NUMBERVALUE(Plantilla!AL414),"")</f>
        <v/>
      </c>
      <c r="AO403" s="4">
        <f>IF($C403="OK",_xlfn.NUMBERVALUE(Plantilla!AM414),"")</f>
        <v/>
      </c>
      <c r="AP403" s="6">
        <f>IF($C403="OK",_xlfn.NUMBERVALUE(Plantilla!AN414),"")</f>
        <v/>
      </c>
      <c r="AQ403" s="4">
        <f>IF($C403="OK",_xlfn.NUMBERVALUE(Plantilla!AO414),"")</f>
        <v/>
      </c>
      <c r="AR403" s="6">
        <f>IF($C403="OK",_xlfn.NUMBERVALUE(Plantilla!AP414),"")</f>
        <v/>
      </c>
      <c r="AS403" s="4">
        <f>IF($C403="OK",_xlfn.NUMBERVALUE(Plantilla!AQ414),"")</f>
        <v/>
      </c>
      <c r="AT403" s="6">
        <f>IF($C403="OK",_xlfn.NUMBERVALUE(Plantilla!AR414),"")</f>
        <v/>
      </c>
      <c r="AU403" s="4">
        <f>IF($C403="OK",_xlfn.NUMBERVALUE(Plantilla!AS414),"")</f>
        <v/>
      </c>
      <c r="AV403" s="6">
        <f>IF($C403="OK",_xlfn.NUMBERVALUE(Plantilla!AT414),"")</f>
        <v/>
      </c>
      <c r="AW403" s="4">
        <f>IF($C403="OK",_xlfn.NUMBERVALUE(Plantilla!AU414),"")</f>
        <v/>
      </c>
      <c r="AX403" s="6">
        <f>IF($C403="OK",_xlfn.NUMBERVALUE(Plantilla!AV414),"")</f>
        <v/>
      </c>
      <c r="AY403" s="4">
        <f>IF($C403="OK",_xlfn.NUMBERVALUE(Plantilla!AW414),"")</f>
        <v/>
      </c>
      <c r="AZ403" s="6">
        <f>IF($C403="OK",_xlfn.NUMBERVALUE(Plantilla!AX414),"")</f>
        <v/>
      </c>
      <c r="BA403">
        <f>IF($C403="OK",_xlfn.NUMBERVALUE(Plantilla!AY414),"")</f>
        <v/>
      </c>
      <c r="BB403">
        <f>IF($C403="OK",_xlfn.NUMBERVALUE(Plantilla!AZ414),"")</f>
        <v/>
      </c>
      <c r="BC403" s="4">
        <f>IF($C403="OK",_xlfn.NUMBERVALUE(Plantilla!BA414),"")</f>
        <v/>
      </c>
      <c r="BD403" s="6">
        <f>IF($C403="OK",_xlfn.NUMBERVALUE(Plantilla!BB414),"")</f>
        <v/>
      </c>
      <c r="BE403" s="4">
        <f>IF($C403="OK",_xlfn.NUMBERVALUE(Plantilla!BC414),"")</f>
        <v/>
      </c>
      <c r="BF403" s="6">
        <f>IF($C403="OK",_xlfn.NUMBERVALUE(Plantilla!BD414),"")</f>
        <v/>
      </c>
      <c r="BG403" s="4">
        <f>IF($C403="OK",_xlfn.NUMBERVALUE(Plantilla!BE414),"")</f>
        <v/>
      </c>
      <c r="BH403" s="6">
        <f>IF($C403="OK",_xlfn.NUMBERVALUE(Plantilla!BF414),"")</f>
        <v/>
      </c>
      <c r="BI403" s="110">
        <f>IF($C403="OK",_xlfn.NUMBERVALUE(Plantilla!BG414),"")</f>
        <v/>
      </c>
      <c r="BJ403" s="6">
        <f>IF($C403="OK",_xlfn.NUMBERVALUE(Plantilla!BH414),"")</f>
        <v/>
      </c>
      <c r="BK403" s="109">
        <f>IF($C403="OK",_xlfn.NUMBERVALUE(Plantilla!BI414),"")</f>
        <v/>
      </c>
      <c r="BL403" s="6">
        <f>IF($C403="OK",
   IF(Plantilla!BJ414&lt;&gt;"",
      TEXT(VLOOKUP(Plantilla!BJ414,'Tablas '!$Z$4:$AA$6,2,FALSE),"#"),
   ""),
"")</f>
        <v/>
      </c>
      <c r="BM403" s="4">
        <f>IF($C403="OK",_xlfn.NUMBERVALUE(Plantilla!BK414),"")</f>
        <v/>
      </c>
      <c r="BN403" s="4">
        <f>IF($C403="OK",_xlfn.NUMBERVALUE(Plantilla!BL414),"")</f>
        <v/>
      </c>
      <c r="BO403" s="6">
        <f>IF($C403="OK",_xlfn.NUMBERVALUE(Plantilla!BM414),"")</f>
        <v/>
      </c>
      <c r="BP403" s="4">
        <f>IF($C403="OK",_xlfn.NUMBERVALUE(Plantilla!BN414),"")</f>
        <v/>
      </c>
      <c r="BQ403" s="6">
        <f>IF($C403="OK",_xlfn.NUMBERVALUE(Plantilla!BO414),"")</f>
        <v/>
      </c>
      <c r="BR403" s="4">
        <f>IF($C403="OK",_xlfn.NUMBERVALUE(Plantilla!BP414),"")</f>
        <v/>
      </c>
      <c r="BS403" s="6">
        <f>IF($C403="OK",_xlfn.NUMBERVALUE(Plantilla!BQ414),"")</f>
        <v/>
      </c>
      <c r="BT403" s="4">
        <f>IF($C403="OK",_xlfn.NUMBERVALUE(Plantilla!BR414),"")</f>
        <v/>
      </c>
      <c r="BU403" s="6">
        <f>IF($C403="OK",_xlfn.NUMBERVALUE(Plantilla!BS414),"")</f>
        <v/>
      </c>
      <c r="BV403" s="6">
        <f>IF($C403="OK",_xlfn.NUMBERVALUE(Plantilla!BT414),"")</f>
        <v/>
      </c>
      <c r="BW403" s="6">
        <f>IF($C403="OK",_xlfn.NUMBERVALUE(Plantilla!BU414),"")</f>
        <v/>
      </c>
      <c r="BX403" s="6">
        <f>IF($C403="OK",_xlfn.NUMBERVALUE(Plantilla!BV414),"")</f>
        <v/>
      </c>
      <c r="BY403" s="6">
        <f>IF($C403="OK",_xlfn.NUMBERVALUE(Plantilla!BW414),"")</f>
        <v/>
      </c>
      <c r="BZ403" s="6">
        <f>IF($C403="OK",_xlfn.NUMBERVALUE(Plantilla!BX414),"")</f>
        <v/>
      </c>
      <c r="CA403" s="6">
        <f>IF($C403="OK",_xlfn.NUMBERVALUE(Plantilla!BY414),"")</f>
        <v/>
      </c>
      <c r="CB403" s="6">
        <f>IF($C403="OK",_xlfn.NUMBERVALUE(Plantilla!BZ414),"")</f>
        <v/>
      </c>
      <c r="CC403" s="6">
        <f>IF($C403="OK",_xlfn.NUMBERVALUE(Plantilla!CA414),"")</f>
        <v/>
      </c>
      <c r="CD403" s="6">
        <f>IF($C403="OK",_xlfn.NUMBERVALUE(Plantilla!CB414),"")</f>
        <v/>
      </c>
      <c r="CE403" s="6">
        <f>IF($C403="OK",_xlfn.NUMBERVALUE(Plantilla!CC414),"")</f>
        <v/>
      </c>
      <c r="CF403" s="4">
        <f>IF($C403="OK",_xlfn.NUMBERVALUE(Plantilla!CD414),"")</f>
        <v/>
      </c>
      <c r="CG403" s="6">
        <f>IF($C403="OK",_xlfn.NUMBERVALUE(Plantilla!CE414),"")</f>
        <v/>
      </c>
      <c r="CH403" s="6">
        <f>IF($C403="OK",_xlfn.NUMBERVALUE(Plantilla!CF414),"")</f>
        <v/>
      </c>
      <c r="CI403" s="6">
        <f>IF($C403="OK",_xlfn.NUMBERVALUE(Plantilla!CG414),"")</f>
        <v/>
      </c>
      <c r="CJ403" s="6">
        <f>IF($C403="OK",_xlfn.NUMBERVALUE(Plantilla!CH414),"")</f>
        <v/>
      </c>
      <c r="CK403" s="6">
        <f>IF($C403="OK",_xlfn.NUMBERVALUE(Plantilla!CI414),"")</f>
        <v/>
      </c>
      <c r="CL403" s="6">
        <f>IF($C403="OK",_xlfn.NUMBERVALUE(Plantilla!CJ414),"")</f>
        <v/>
      </c>
      <c r="CM403">
        <f>IF($C403="OK",TEXT(Plantilla!CK414,"#"),"")</f>
        <v/>
      </c>
      <c r="CN403" s="6">
        <f>IF($C403="OK",_xlfn.NUMBERVALUE(Plantilla!CL414),"")</f>
        <v/>
      </c>
      <c r="CO403" s="6">
        <f>IF($C403="OK",_xlfn.NUMBERVALUE(Plantilla!CM414),"")</f>
        <v/>
      </c>
      <c r="CP403" s="110">
        <f>IF($C403="OK",_xlfn.NUMBERVALUE(Plantilla!CN414),"")</f>
        <v/>
      </c>
      <c r="CQ403" s="6">
        <f>IF($C403="OK",_xlfn.NUMBERVALUE(Plantilla!CO414),"")</f>
        <v/>
      </c>
      <c r="CR403" s="109">
        <f>IF($C403="OK",_xlfn.NUMBERVALUE(Plantilla!CP414),"")</f>
        <v/>
      </c>
      <c r="CS403" s="110">
        <f>IF($C403="OK",_xlfn.NUMBERVALUE(Plantilla!CQ414),"")</f>
        <v/>
      </c>
      <c r="CT403" s="6">
        <f>IF($C403="OK",_xlfn.NUMBERVALUE(Plantilla!CR414),"")</f>
        <v/>
      </c>
      <c r="CU403" s="109">
        <f>IF($C403="OK",_xlfn.NUMBERVALUE(Plantilla!CS414),"")</f>
        <v/>
      </c>
      <c r="CV403" s="110">
        <f>IF($C403="OK",_xlfn.NUMBERVALUE(Plantilla!CT414),"")</f>
        <v/>
      </c>
      <c r="CW403" s="6">
        <f>IF($C403="OK",_xlfn.NUMBERVALUE(Plantilla!CU414),"")</f>
        <v/>
      </c>
      <c r="CX403" s="82">
        <f>IF($C403="OK",_xlfn.NUMBERVALUE(Plantilla!CV414),"")</f>
        <v/>
      </c>
      <c r="CY403" s="6">
        <f>IF($C403="OK",_xlfn.NUMBERVALUE(Plantilla!CW414),"")</f>
        <v/>
      </c>
      <c r="CZ403" s="82">
        <f>IF($C403="OK",_xlfn.NUMBERVALUE(Plantilla!CX414),"")</f>
        <v/>
      </c>
      <c r="DA403" s="6">
        <f>IF($C403="OK",_xlfn.NUMBERVALUE(Plantilla!CY414),"")</f>
        <v/>
      </c>
      <c r="DB403" s="109">
        <f>IF($C403="OK",_xlfn.NUMBERVALUE(Plantilla!CZ414),"")</f>
        <v/>
      </c>
      <c r="DC403" s="6">
        <f>IF($C403="OK",_xlfn.NUMBERVALUE(Plantilla!DA414),"")</f>
        <v/>
      </c>
      <c r="DD403" s="6">
        <f>IF($C403="OK",TEXT(Plantilla!DB414,"#"),"")</f>
        <v/>
      </c>
      <c r="DE403" s="6">
        <f>IF($C403="OK",_xlfn.NUMBERVALUE(Plantilla!DC414),"")</f>
        <v/>
      </c>
      <c r="DF403" s="4">
        <f>IF($C403="OK",_xlfn.NUMBERVALUE(Plantilla!DD414),"")</f>
        <v/>
      </c>
      <c r="DG403" s="6">
        <f>IF($C403="OK",_xlfn.NUMBERVALUE(Plantilla!DE414),"")</f>
        <v/>
      </c>
      <c r="DH403" s="6">
        <f>IF($C403="OK",_xlfn.NUMBERVALUE(Plantilla!DF414),"")</f>
        <v/>
      </c>
      <c r="DI403" s="6">
        <f>IF($C403="OK",_xlfn.NUMBERVALUE(Plantilla!DG414),"")</f>
        <v/>
      </c>
      <c r="DJ403" s="6">
        <f>IF($C403="OK",_xlfn.NUMBERVALUE(Plantilla!DH414),"")</f>
        <v/>
      </c>
      <c r="DK403" s="6">
        <f>IF($C403="OK",_xlfn.NUMBERVALUE(Plantilla!DI414),"")</f>
        <v/>
      </c>
      <c r="DL403" s="6">
        <f>IF($C403="OK",_xlfn.NUMBERVALUE(Plantilla!DJ414),"")</f>
        <v/>
      </c>
      <c r="DM403" s="6">
        <f>IF($C403="OK",_xlfn.NUMBERVALUE(Plantilla!DK414),"")</f>
        <v/>
      </c>
      <c r="DN403" s="6">
        <f>IF($C403="OK",_xlfn.NUMBERVALUE(Plantilla!DL414),"")</f>
        <v/>
      </c>
      <c r="DO403" s="6">
        <f>IF($C403="OK",_xlfn.NUMBERVALUE(Plantilla!DM414),"")</f>
        <v/>
      </c>
      <c r="DP403" s="6">
        <f>IF($C403="OK",_xlfn.NUMBERVALUE(Plantilla!DN414),"")</f>
        <v/>
      </c>
      <c r="DQ403" s="6">
        <f>IF($C403="OK",_xlfn.NUMBERVALUE(Plantilla!DO414),"")</f>
        <v/>
      </c>
      <c r="DR403" s="6">
        <f>IF($C403="OK",_xlfn.NUMBERVALUE(Plantilla!DP414),"")</f>
        <v/>
      </c>
      <c r="DS403">
        <f>IF($C403="OK",TEXT(Plantilla!DR414,"#"),"")</f>
        <v/>
      </c>
      <c r="DT403" s="6" t="n"/>
    </row>
    <row r="404">
      <c r="A404">
        <f>IF(Plantilla!$I$6="¡Perfecto!, Guarda el archivo y adjúntalo a tu interfaz de Nómina Electrónica","OK","Error")</f>
        <v/>
      </c>
      <c r="B404">
        <f>IF(Plantilla!$I$6="¡Perfecto!, Guarda el archivo y adjúntalo a tu interfaz de Nómina Electrónica",MID(Plantilla!$D$2,SEARCH("V",Plantilla!$D$2),10),"")</f>
        <v/>
      </c>
      <c r="C404">
        <f>Plantilla!C415</f>
        <v/>
      </c>
      <c r="D404">
        <f>IF($C404="OK",Plantilla!B415,"")</f>
        <v/>
      </c>
      <c r="E404">
        <f>IF($C404="OK",
   VLOOKUP(Plantilla!$E$4,'Tablas '!$AP$4:$AT$6,5,FALSE),
"")</f>
        <v/>
      </c>
      <c r="F404">
        <f>IF($C404="OK",TEXT(Plantilla!D415,"#"),"")</f>
        <v/>
      </c>
      <c r="G404">
        <f>IF($C404="OK",
   VLOOKUP(Plantilla!E415,'Tablas '!$B$4:$C$14,2,FALSE),
"")</f>
        <v/>
      </c>
      <c r="H404">
        <f>IF($C404="OK",TEXT(Plantilla!F415,"#"),"")</f>
        <v/>
      </c>
      <c r="I404">
        <f>IF($C404="OK",TEXT(Plantilla!G415,"#"),"")</f>
        <v/>
      </c>
      <c r="J404">
        <f>IF($C404="OK",TEXT(Plantilla!H415,"#"),"")</f>
        <v/>
      </c>
      <c r="K404">
        <f>IF($C404="OK",TEXT(Plantilla!I415,"#"),"")</f>
        <v/>
      </c>
      <c r="L404">
        <f>IF($C404="OK",TEXT(Plantilla!J415,"#"),"")</f>
        <v/>
      </c>
      <c r="M404">
        <f>IF($C404="OK",TEXT(Plantilla!K415,"#"),"")</f>
        <v/>
      </c>
      <c r="N404">
        <f>IF($C404="OK",
   CONCATENATE(YEAR(Plantilla!L415),"-",TEXT(MONTH(Plantilla!L415),"00"),"-",TEXT(DAY(Plantilla!L415),"00")),
"")</f>
        <v/>
      </c>
      <c r="O404">
        <f>IF($C404="OK",_xlfn.NUMBERVALUE(Plantilla!M415),"")</f>
        <v/>
      </c>
      <c r="P404">
        <f>IF($C404="OK",
   IF(Plantilla!N415&lt;&gt;"",
      CONCATENATE(YEAR(Plantilla!N415),"-",TEXT(MONTH(Plantilla!N415),"00"),"-",TEXT(DAY(Plantilla!N415),"00")),
   ""),
"")</f>
        <v/>
      </c>
      <c r="Q404">
        <f>IF($C404="OK",
   VLOOKUP(Plantilla!O415,'Tablas '!$E$4:$F$19,2,FALSE),
"")</f>
        <v/>
      </c>
      <c r="R404">
        <f>IF($C404="OK",
   VLOOKUP(Plantilla!P415,'Tablas '!$H$4:$I$5,2,FALSE),
"")</f>
        <v/>
      </c>
      <c r="S404">
        <f>IF($C404="OK",
   VLOOKUP(Plantilla!Q415,'Tablas '!$K$4:$L$8,2,FALSE),
"")</f>
        <v/>
      </c>
      <c r="T404">
        <f>IF($C404="OK",
   VLOOKUP(Plantilla!R415,'Tablas '!$AE$4:$AF$6,2,FALSE),
"")</f>
        <v/>
      </c>
      <c r="U404">
        <f>IF($C404="OK",
   VLOOKUP(Plantilla!S415,'Tablas '!$AE$4:$AF$6,2,FALSE),
"")</f>
        <v/>
      </c>
      <c r="V404">
        <f>IF($C404="OK",TEXT(Plantilla!T415,"#"),"")</f>
        <v/>
      </c>
      <c r="W404" s="84">
        <f>IF($C404="OK",
   VLOOKUP(Plantilla!U415,'Tablas '!$AM$4:$AN$1126,2,FALSE),
"")</f>
        <v/>
      </c>
      <c r="X404">
        <f>IF($C404="OK",TEXT(Plantilla!V415,"#"),"")</f>
        <v/>
      </c>
      <c r="Y404">
        <f>IF($C404="OK",
   CONCATENATE(YEAR(Plantilla!W415),"-",TEXT(MONTH(Plantilla!W415),"00"),"-",TEXT(DAY(Plantilla!W415),"00")),
"")</f>
        <v/>
      </c>
      <c r="Z404">
        <f>IF($C404="OK",
   CONCATENATE(YEAR(Plantilla!X415),"-",TEXT(MONTH(Plantilla!X415),"00"),"-",TEXT(DAY(Plantilla!X415),"00")),
"")</f>
        <v/>
      </c>
      <c r="AA404">
        <f>IF($C404="OK",
   TEXT(VLOOKUP(Plantilla!Y415,'Tablas '!$Q$4:$R$9,2,FALSE),"#"),
"")</f>
        <v/>
      </c>
      <c r="AB404">
        <f>IF($C404="OK",
   CONCATENATE(YEAR(Plantilla!Z415),"-",TEXT(MONTH(Plantilla!Z415),"00"),"-",TEXT(DAY(Plantilla!Z415),"00")),
"")</f>
        <v/>
      </c>
      <c r="AC404">
        <f>IF($C404="OK",
   TEXT(VLOOKUP(Plantilla!AA415,'Tablas '!$T$4:$U$13,2,FALSE),"#"),
"")</f>
        <v/>
      </c>
      <c r="AD404">
        <f>IF($C404="OK",TEXT(Plantilla!AB415,"#"),"")</f>
        <v/>
      </c>
      <c r="AE404">
        <f>IF($C404="OK",
   IF(Plantilla!AC415&lt;&gt;"",
      TEXT(VLOOKUP(Plantilla!AC415,'Tablas '!$W$4:$X$7,2,FALSE),"#"),
   ""),
"")</f>
        <v/>
      </c>
      <c r="AF404">
        <f>IF($C404="OK",TEXT(Plantilla!AD415,"#"),"")</f>
        <v/>
      </c>
      <c r="AG404" s="6">
        <f>IF($C404="OK",_xlfn.NUMBERVALUE(Plantilla!AE415),"")</f>
        <v/>
      </c>
      <c r="AH404" s="4">
        <f>IF($C404="OK",_xlfn.NUMBERVALUE(Plantilla!AF415),"")</f>
        <v/>
      </c>
      <c r="AI404" s="6">
        <f>IF($C404="OK",_xlfn.NUMBERVALUE(Plantilla!AG415),"")</f>
        <v/>
      </c>
      <c r="AJ404" s="6">
        <f>IF($C404="OK",_xlfn.NUMBERVALUE(Plantilla!AH415),"")</f>
        <v/>
      </c>
      <c r="AK404" s="6">
        <f>IF($C404="OK",_xlfn.NUMBERVALUE(Plantilla!AI415),"")</f>
        <v/>
      </c>
      <c r="AL404" s="6">
        <f>IF($C404="OK",_xlfn.NUMBERVALUE(Plantilla!AJ415),"")</f>
        <v/>
      </c>
      <c r="AM404" s="4">
        <f>IF($C404="OK",_xlfn.NUMBERVALUE(Plantilla!AK415),"")</f>
        <v/>
      </c>
      <c r="AN404" s="6">
        <f>IF($C404="OK",_xlfn.NUMBERVALUE(Plantilla!AL415),"")</f>
        <v/>
      </c>
      <c r="AO404" s="4">
        <f>IF($C404="OK",_xlfn.NUMBERVALUE(Plantilla!AM415),"")</f>
        <v/>
      </c>
      <c r="AP404" s="6">
        <f>IF($C404="OK",_xlfn.NUMBERVALUE(Plantilla!AN415),"")</f>
        <v/>
      </c>
      <c r="AQ404" s="4">
        <f>IF($C404="OK",_xlfn.NUMBERVALUE(Plantilla!AO415),"")</f>
        <v/>
      </c>
      <c r="AR404" s="6">
        <f>IF($C404="OK",_xlfn.NUMBERVALUE(Plantilla!AP415),"")</f>
        <v/>
      </c>
      <c r="AS404" s="4">
        <f>IF($C404="OK",_xlfn.NUMBERVALUE(Plantilla!AQ415),"")</f>
        <v/>
      </c>
      <c r="AT404" s="6">
        <f>IF($C404="OK",_xlfn.NUMBERVALUE(Plantilla!AR415),"")</f>
        <v/>
      </c>
      <c r="AU404" s="4">
        <f>IF($C404="OK",_xlfn.NUMBERVALUE(Plantilla!AS415),"")</f>
        <v/>
      </c>
      <c r="AV404" s="6">
        <f>IF($C404="OK",_xlfn.NUMBERVALUE(Plantilla!AT415),"")</f>
        <v/>
      </c>
      <c r="AW404" s="4">
        <f>IF($C404="OK",_xlfn.NUMBERVALUE(Plantilla!AU415),"")</f>
        <v/>
      </c>
      <c r="AX404" s="6">
        <f>IF($C404="OK",_xlfn.NUMBERVALUE(Plantilla!AV415),"")</f>
        <v/>
      </c>
      <c r="AY404" s="4">
        <f>IF($C404="OK",_xlfn.NUMBERVALUE(Plantilla!AW415),"")</f>
        <v/>
      </c>
      <c r="AZ404" s="6">
        <f>IF($C404="OK",_xlfn.NUMBERVALUE(Plantilla!AX415),"")</f>
        <v/>
      </c>
      <c r="BA404">
        <f>IF($C404="OK",_xlfn.NUMBERVALUE(Plantilla!AY415),"")</f>
        <v/>
      </c>
      <c r="BB404">
        <f>IF($C404="OK",_xlfn.NUMBERVALUE(Plantilla!AZ415),"")</f>
        <v/>
      </c>
      <c r="BC404" s="4">
        <f>IF($C404="OK",_xlfn.NUMBERVALUE(Plantilla!BA415),"")</f>
        <v/>
      </c>
      <c r="BD404" s="6">
        <f>IF($C404="OK",_xlfn.NUMBERVALUE(Plantilla!BB415),"")</f>
        <v/>
      </c>
      <c r="BE404" s="4">
        <f>IF($C404="OK",_xlfn.NUMBERVALUE(Plantilla!BC415),"")</f>
        <v/>
      </c>
      <c r="BF404" s="6">
        <f>IF($C404="OK",_xlfn.NUMBERVALUE(Plantilla!BD415),"")</f>
        <v/>
      </c>
      <c r="BG404" s="4">
        <f>IF($C404="OK",_xlfn.NUMBERVALUE(Plantilla!BE415),"")</f>
        <v/>
      </c>
      <c r="BH404" s="6">
        <f>IF($C404="OK",_xlfn.NUMBERVALUE(Plantilla!BF415),"")</f>
        <v/>
      </c>
      <c r="BI404" s="110">
        <f>IF($C404="OK",_xlfn.NUMBERVALUE(Plantilla!BG415),"")</f>
        <v/>
      </c>
      <c r="BJ404" s="6">
        <f>IF($C404="OK",_xlfn.NUMBERVALUE(Plantilla!BH415),"")</f>
        <v/>
      </c>
      <c r="BK404" s="109">
        <f>IF($C404="OK",_xlfn.NUMBERVALUE(Plantilla!BI415),"")</f>
        <v/>
      </c>
      <c r="BL404" s="6">
        <f>IF($C404="OK",
   IF(Plantilla!BJ415&lt;&gt;"",
      TEXT(VLOOKUP(Plantilla!BJ415,'Tablas '!$Z$4:$AA$6,2,FALSE),"#"),
   ""),
"")</f>
        <v/>
      </c>
      <c r="BM404" s="4">
        <f>IF($C404="OK",_xlfn.NUMBERVALUE(Plantilla!BK415),"")</f>
        <v/>
      </c>
      <c r="BN404" s="4">
        <f>IF($C404="OK",_xlfn.NUMBERVALUE(Plantilla!BL415),"")</f>
        <v/>
      </c>
      <c r="BO404" s="6">
        <f>IF($C404="OK",_xlfn.NUMBERVALUE(Plantilla!BM415),"")</f>
        <v/>
      </c>
      <c r="BP404" s="4">
        <f>IF($C404="OK",_xlfn.NUMBERVALUE(Plantilla!BN415),"")</f>
        <v/>
      </c>
      <c r="BQ404" s="6">
        <f>IF($C404="OK",_xlfn.NUMBERVALUE(Plantilla!BO415),"")</f>
        <v/>
      </c>
      <c r="BR404" s="4">
        <f>IF($C404="OK",_xlfn.NUMBERVALUE(Plantilla!BP415),"")</f>
        <v/>
      </c>
      <c r="BS404" s="6">
        <f>IF($C404="OK",_xlfn.NUMBERVALUE(Plantilla!BQ415),"")</f>
        <v/>
      </c>
      <c r="BT404" s="4">
        <f>IF($C404="OK",_xlfn.NUMBERVALUE(Plantilla!BR415),"")</f>
        <v/>
      </c>
      <c r="BU404" s="6">
        <f>IF($C404="OK",_xlfn.NUMBERVALUE(Plantilla!BS415),"")</f>
        <v/>
      </c>
      <c r="BV404" s="6">
        <f>IF($C404="OK",_xlfn.NUMBERVALUE(Plantilla!BT415),"")</f>
        <v/>
      </c>
      <c r="BW404" s="6">
        <f>IF($C404="OK",_xlfn.NUMBERVALUE(Plantilla!BU415),"")</f>
        <v/>
      </c>
      <c r="BX404" s="6">
        <f>IF($C404="OK",_xlfn.NUMBERVALUE(Plantilla!BV415),"")</f>
        <v/>
      </c>
      <c r="BY404" s="6">
        <f>IF($C404="OK",_xlfn.NUMBERVALUE(Plantilla!BW415),"")</f>
        <v/>
      </c>
      <c r="BZ404" s="6">
        <f>IF($C404="OK",_xlfn.NUMBERVALUE(Plantilla!BX415),"")</f>
        <v/>
      </c>
      <c r="CA404" s="6">
        <f>IF($C404="OK",_xlfn.NUMBERVALUE(Plantilla!BY415),"")</f>
        <v/>
      </c>
      <c r="CB404" s="6">
        <f>IF($C404="OK",_xlfn.NUMBERVALUE(Plantilla!BZ415),"")</f>
        <v/>
      </c>
      <c r="CC404" s="6">
        <f>IF($C404="OK",_xlfn.NUMBERVALUE(Plantilla!CA415),"")</f>
        <v/>
      </c>
      <c r="CD404" s="6">
        <f>IF($C404="OK",_xlfn.NUMBERVALUE(Plantilla!CB415),"")</f>
        <v/>
      </c>
      <c r="CE404" s="6">
        <f>IF($C404="OK",_xlfn.NUMBERVALUE(Plantilla!CC415),"")</f>
        <v/>
      </c>
      <c r="CF404" s="4">
        <f>IF($C404="OK",_xlfn.NUMBERVALUE(Plantilla!CD415),"")</f>
        <v/>
      </c>
      <c r="CG404" s="6">
        <f>IF($C404="OK",_xlfn.NUMBERVALUE(Plantilla!CE415),"")</f>
        <v/>
      </c>
      <c r="CH404" s="6">
        <f>IF($C404="OK",_xlfn.NUMBERVALUE(Plantilla!CF415),"")</f>
        <v/>
      </c>
      <c r="CI404" s="6">
        <f>IF($C404="OK",_xlfn.NUMBERVALUE(Plantilla!CG415),"")</f>
        <v/>
      </c>
      <c r="CJ404" s="6">
        <f>IF($C404="OK",_xlfn.NUMBERVALUE(Plantilla!CH415),"")</f>
        <v/>
      </c>
      <c r="CK404" s="6">
        <f>IF($C404="OK",_xlfn.NUMBERVALUE(Plantilla!CI415),"")</f>
        <v/>
      </c>
      <c r="CL404" s="6">
        <f>IF($C404="OK",_xlfn.NUMBERVALUE(Plantilla!CJ415),"")</f>
        <v/>
      </c>
      <c r="CM404">
        <f>IF($C404="OK",TEXT(Plantilla!CK415,"#"),"")</f>
        <v/>
      </c>
      <c r="CN404" s="6">
        <f>IF($C404="OK",_xlfn.NUMBERVALUE(Plantilla!CL415),"")</f>
        <v/>
      </c>
      <c r="CO404" s="6">
        <f>IF($C404="OK",_xlfn.NUMBERVALUE(Plantilla!CM415),"")</f>
        <v/>
      </c>
      <c r="CP404" s="110">
        <f>IF($C404="OK",_xlfn.NUMBERVALUE(Plantilla!CN415),"")</f>
        <v/>
      </c>
      <c r="CQ404" s="6">
        <f>IF($C404="OK",_xlfn.NUMBERVALUE(Plantilla!CO415),"")</f>
        <v/>
      </c>
      <c r="CR404" s="109">
        <f>IF($C404="OK",_xlfn.NUMBERVALUE(Plantilla!CP415),"")</f>
        <v/>
      </c>
      <c r="CS404" s="110">
        <f>IF($C404="OK",_xlfn.NUMBERVALUE(Plantilla!CQ415),"")</f>
        <v/>
      </c>
      <c r="CT404" s="6">
        <f>IF($C404="OK",_xlfn.NUMBERVALUE(Plantilla!CR415),"")</f>
        <v/>
      </c>
      <c r="CU404" s="109">
        <f>IF($C404="OK",_xlfn.NUMBERVALUE(Plantilla!CS415),"")</f>
        <v/>
      </c>
      <c r="CV404" s="110">
        <f>IF($C404="OK",_xlfn.NUMBERVALUE(Plantilla!CT415),"")</f>
        <v/>
      </c>
      <c r="CW404" s="6">
        <f>IF($C404="OK",_xlfn.NUMBERVALUE(Plantilla!CU415),"")</f>
        <v/>
      </c>
      <c r="CX404" s="82">
        <f>IF($C404="OK",_xlfn.NUMBERVALUE(Plantilla!CV415),"")</f>
        <v/>
      </c>
      <c r="CY404" s="6">
        <f>IF($C404="OK",_xlfn.NUMBERVALUE(Plantilla!CW415),"")</f>
        <v/>
      </c>
      <c r="CZ404" s="82">
        <f>IF($C404="OK",_xlfn.NUMBERVALUE(Plantilla!CX415),"")</f>
        <v/>
      </c>
      <c r="DA404" s="6">
        <f>IF($C404="OK",_xlfn.NUMBERVALUE(Plantilla!CY415),"")</f>
        <v/>
      </c>
      <c r="DB404" s="109">
        <f>IF($C404="OK",_xlfn.NUMBERVALUE(Plantilla!CZ415),"")</f>
        <v/>
      </c>
      <c r="DC404" s="6">
        <f>IF($C404="OK",_xlfn.NUMBERVALUE(Plantilla!DA415),"")</f>
        <v/>
      </c>
      <c r="DD404" s="6">
        <f>IF($C404="OK",TEXT(Plantilla!DB415,"#"),"")</f>
        <v/>
      </c>
      <c r="DE404" s="6">
        <f>IF($C404="OK",_xlfn.NUMBERVALUE(Plantilla!DC415),"")</f>
        <v/>
      </c>
      <c r="DF404" s="4">
        <f>IF($C404="OK",_xlfn.NUMBERVALUE(Plantilla!DD415),"")</f>
        <v/>
      </c>
      <c r="DG404" s="6">
        <f>IF($C404="OK",_xlfn.NUMBERVALUE(Plantilla!DE415),"")</f>
        <v/>
      </c>
      <c r="DH404" s="6">
        <f>IF($C404="OK",_xlfn.NUMBERVALUE(Plantilla!DF415),"")</f>
        <v/>
      </c>
      <c r="DI404" s="6">
        <f>IF($C404="OK",_xlfn.NUMBERVALUE(Plantilla!DG415),"")</f>
        <v/>
      </c>
      <c r="DJ404" s="6">
        <f>IF($C404="OK",_xlfn.NUMBERVALUE(Plantilla!DH415),"")</f>
        <v/>
      </c>
      <c r="DK404" s="6">
        <f>IF($C404="OK",_xlfn.NUMBERVALUE(Plantilla!DI415),"")</f>
        <v/>
      </c>
      <c r="DL404" s="6">
        <f>IF($C404="OK",_xlfn.NUMBERVALUE(Plantilla!DJ415),"")</f>
        <v/>
      </c>
      <c r="DM404" s="6">
        <f>IF($C404="OK",_xlfn.NUMBERVALUE(Plantilla!DK415),"")</f>
        <v/>
      </c>
      <c r="DN404" s="6">
        <f>IF($C404="OK",_xlfn.NUMBERVALUE(Plantilla!DL415),"")</f>
        <v/>
      </c>
      <c r="DO404" s="6">
        <f>IF($C404="OK",_xlfn.NUMBERVALUE(Plantilla!DM415),"")</f>
        <v/>
      </c>
      <c r="DP404" s="6">
        <f>IF($C404="OK",_xlfn.NUMBERVALUE(Plantilla!DN415),"")</f>
        <v/>
      </c>
      <c r="DQ404" s="6">
        <f>IF($C404="OK",_xlfn.NUMBERVALUE(Plantilla!DO415),"")</f>
        <v/>
      </c>
      <c r="DR404" s="6">
        <f>IF($C404="OK",_xlfn.NUMBERVALUE(Plantilla!DP415),"")</f>
        <v/>
      </c>
      <c r="DS404">
        <f>IF($C404="OK",TEXT(Plantilla!DR415,"#"),"")</f>
        <v/>
      </c>
      <c r="DT404" s="6" t="n"/>
    </row>
    <row r="405">
      <c r="A405">
        <f>IF(Plantilla!$I$6="¡Perfecto!, Guarda el archivo y adjúntalo a tu interfaz de Nómina Electrónica","OK","Error")</f>
        <v/>
      </c>
      <c r="B405">
        <f>IF(Plantilla!$I$6="¡Perfecto!, Guarda el archivo y adjúntalo a tu interfaz de Nómina Electrónica",MID(Plantilla!$D$2,SEARCH("V",Plantilla!$D$2),10),"")</f>
        <v/>
      </c>
      <c r="C405">
        <f>Plantilla!C416</f>
        <v/>
      </c>
      <c r="D405">
        <f>IF($C405="OK",Plantilla!B416,"")</f>
        <v/>
      </c>
      <c r="E405">
        <f>IF($C405="OK",
   VLOOKUP(Plantilla!$E$4,'Tablas '!$AP$4:$AT$6,5,FALSE),
"")</f>
        <v/>
      </c>
      <c r="F405">
        <f>IF($C405="OK",TEXT(Plantilla!D416,"#"),"")</f>
        <v/>
      </c>
      <c r="G405">
        <f>IF($C405="OK",
   VLOOKUP(Plantilla!E416,'Tablas '!$B$4:$C$14,2,FALSE),
"")</f>
        <v/>
      </c>
      <c r="H405">
        <f>IF($C405="OK",TEXT(Plantilla!F416,"#"),"")</f>
        <v/>
      </c>
      <c r="I405">
        <f>IF($C405="OK",TEXT(Plantilla!G416,"#"),"")</f>
        <v/>
      </c>
      <c r="J405">
        <f>IF($C405="OK",TEXT(Plantilla!H416,"#"),"")</f>
        <v/>
      </c>
      <c r="K405">
        <f>IF($C405="OK",TEXT(Plantilla!I416,"#"),"")</f>
        <v/>
      </c>
      <c r="L405">
        <f>IF($C405="OK",TEXT(Plantilla!J416,"#"),"")</f>
        <v/>
      </c>
      <c r="M405">
        <f>IF($C405="OK",TEXT(Plantilla!K416,"#"),"")</f>
        <v/>
      </c>
      <c r="N405">
        <f>IF($C405="OK",
   CONCATENATE(YEAR(Plantilla!L416),"-",TEXT(MONTH(Plantilla!L416),"00"),"-",TEXT(DAY(Plantilla!L416),"00")),
"")</f>
        <v/>
      </c>
      <c r="O405">
        <f>IF($C405="OK",_xlfn.NUMBERVALUE(Plantilla!M416),"")</f>
        <v/>
      </c>
      <c r="P405">
        <f>IF($C405="OK",
   IF(Plantilla!N416&lt;&gt;"",
      CONCATENATE(YEAR(Plantilla!N416),"-",TEXT(MONTH(Plantilla!N416),"00"),"-",TEXT(DAY(Plantilla!N416),"00")),
   ""),
"")</f>
        <v/>
      </c>
      <c r="Q405">
        <f>IF($C405="OK",
   VLOOKUP(Plantilla!O416,'Tablas '!$E$4:$F$19,2,FALSE),
"")</f>
        <v/>
      </c>
      <c r="R405">
        <f>IF($C405="OK",
   VLOOKUP(Plantilla!P416,'Tablas '!$H$4:$I$5,2,FALSE),
"")</f>
        <v/>
      </c>
      <c r="S405">
        <f>IF($C405="OK",
   VLOOKUP(Plantilla!Q416,'Tablas '!$K$4:$L$8,2,FALSE),
"")</f>
        <v/>
      </c>
      <c r="T405">
        <f>IF($C405="OK",
   VLOOKUP(Plantilla!R416,'Tablas '!$AE$4:$AF$6,2,FALSE),
"")</f>
        <v/>
      </c>
      <c r="U405">
        <f>IF($C405="OK",
   VLOOKUP(Plantilla!S416,'Tablas '!$AE$4:$AF$6,2,FALSE),
"")</f>
        <v/>
      </c>
      <c r="V405">
        <f>IF($C405="OK",TEXT(Plantilla!T416,"#"),"")</f>
        <v/>
      </c>
      <c r="W405" s="84">
        <f>IF($C405="OK",
   VLOOKUP(Plantilla!U416,'Tablas '!$AM$4:$AN$1126,2,FALSE),
"")</f>
        <v/>
      </c>
      <c r="X405">
        <f>IF($C405="OK",TEXT(Plantilla!V416,"#"),"")</f>
        <v/>
      </c>
      <c r="Y405">
        <f>IF($C405="OK",
   CONCATENATE(YEAR(Plantilla!W416),"-",TEXT(MONTH(Plantilla!W416),"00"),"-",TEXT(DAY(Plantilla!W416),"00")),
"")</f>
        <v/>
      </c>
      <c r="Z405">
        <f>IF($C405="OK",
   CONCATENATE(YEAR(Plantilla!X416),"-",TEXT(MONTH(Plantilla!X416),"00"),"-",TEXT(DAY(Plantilla!X416),"00")),
"")</f>
        <v/>
      </c>
      <c r="AA405">
        <f>IF($C405="OK",
   TEXT(VLOOKUP(Plantilla!Y416,'Tablas '!$Q$4:$R$9,2,FALSE),"#"),
"")</f>
        <v/>
      </c>
      <c r="AB405">
        <f>IF($C405="OK",
   CONCATENATE(YEAR(Plantilla!Z416),"-",TEXT(MONTH(Plantilla!Z416),"00"),"-",TEXT(DAY(Plantilla!Z416),"00")),
"")</f>
        <v/>
      </c>
      <c r="AC405">
        <f>IF($C405="OK",
   TEXT(VLOOKUP(Plantilla!AA416,'Tablas '!$T$4:$U$13,2,FALSE),"#"),
"")</f>
        <v/>
      </c>
      <c r="AD405">
        <f>IF($C405="OK",TEXT(Plantilla!AB416,"#"),"")</f>
        <v/>
      </c>
      <c r="AE405">
        <f>IF($C405="OK",
   IF(Plantilla!AC416&lt;&gt;"",
      TEXT(VLOOKUP(Plantilla!AC416,'Tablas '!$W$4:$X$7,2,FALSE),"#"),
   ""),
"")</f>
        <v/>
      </c>
      <c r="AF405">
        <f>IF($C405="OK",TEXT(Plantilla!AD416,"#"),"")</f>
        <v/>
      </c>
      <c r="AG405" s="6">
        <f>IF($C405="OK",_xlfn.NUMBERVALUE(Plantilla!AE416),"")</f>
        <v/>
      </c>
      <c r="AH405" s="4">
        <f>IF($C405="OK",_xlfn.NUMBERVALUE(Plantilla!AF416),"")</f>
        <v/>
      </c>
      <c r="AI405" s="6">
        <f>IF($C405="OK",_xlfn.NUMBERVALUE(Plantilla!AG416),"")</f>
        <v/>
      </c>
      <c r="AJ405" s="6">
        <f>IF($C405="OK",_xlfn.NUMBERVALUE(Plantilla!AH416),"")</f>
        <v/>
      </c>
      <c r="AK405" s="6">
        <f>IF($C405="OK",_xlfn.NUMBERVALUE(Plantilla!AI416),"")</f>
        <v/>
      </c>
      <c r="AL405" s="6">
        <f>IF($C405="OK",_xlfn.NUMBERVALUE(Plantilla!AJ416),"")</f>
        <v/>
      </c>
      <c r="AM405" s="4">
        <f>IF($C405="OK",_xlfn.NUMBERVALUE(Plantilla!AK416),"")</f>
        <v/>
      </c>
      <c r="AN405" s="6">
        <f>IF($C405="OK",_xlfn.NUMBERVALUE(Plantilla!AL416),"")</f>
        <v/>
      </c>
      <c r="AO405" s="4">
        <f>IF($C405="OK",_xlfn.NUMBERVALUE(Plantilla!AM416),"")</f>
        <v/>
      </c>
      <c r="AP405" s="6">
        <f>IF($C405="OK",_xlfn.NUMBERVALUE(Plantilla!AN416),"")</f>
        <v/>
      </c>
      <c r="AQ405" s="4">
        <f>IF($C405="OK",_xlfn.NUMBERVALUE(Plantilla!AO416),"")</f>
        <v/>
      </c>
      <c r="AR405" s="6">
        <f>IF($C405="OK",_xlfn.NUMBERVALUE(Plantilla!AP416),"")</f>
        <v/>
      </c>
      <c r="AS405" s="4">
        <f>IF($C405="OK",_xlfn.NUMBERVALUE(Plantilla!AQ416),"")</f>
        <v/>
      </c>
      <c r="AT405" s="6">
        <f>IF($C405="OK",_xlfn.NUMBERVALUE(Plantilla!AR416),"")</f>
        <v/>
      </c>
      <c r="AU405" s="4">
        <f>IF($C405="OK",_xlfn.NUMBERVALUE(Plantilla!AS416),"")</f>
        <v/>
      </c>
      <c r="AV405" s="6">
        <f>IF($C405="OK",_xlfn.NUMBERVALUE(Plantilla!AT416),"")</f>
        <v/>
      </c>
      <c r="AW405" s="4">
        <f>IF($C405="OK",_xlfn.NUMBERVALUE(Plantilla!AU416),"")</f>
        <v/>
      </c>
      <c r="AX405" s="6">
        <f>IF($C405="OK",_xlfn.NUMBERVALUE(Plantilla!AV416),"")</f>
        <v/>
      </c>
      <c r="AY405" s="4">
        <f>IF($C405="OK",_xlfn.NUMBERVALUE(Plantilla!AW416),"")</f>
        <v/>
      </c>
      <c r="AZ405" s="6">
        <f>IF($C405="OK",_xlfn.NUMBERVALUE(Plantilla!AX416),"")</f>
        <v/>
      </c>
      <c r="BA405">
        <f>IF($C405="OK",_xlfn.NUMBERVALUE(Plantilla!AY416),"")</f>
        <v/>
      </c>
      <c r="BB405">
        <f>IF($C405="OK",_xlfn.NUMBERVALUE(Plantilla!AZ416),"")</f>
        <v/>
      </c>
      <c r="BC405" s="4">
        <f>IF($C405="OK",_xlfn.NUMBERVALUE(Plantilla!BA416),"")</f>
        <v/>
      </c>
      <c r="BD405" s="6">
        <f>IF($C405="OK",_xlfn.NUMBERVALUE(Plantilla!BB416),"")</f>
        <v/>
      </c>
      <c r="BE405" s="4">
        <f>IF($C405="OK",_xlfn.NUMBERVALUE(Plantilla!BC416),"")</f>
        <v/>
      </c>
      <c r="BF405" s="6">
        <f>IF($C405="OK",_xlfn.NUMBERVALUE(Plantilla!BD416),"")</f>
        <v/>
      </c>
      <c r="BG405" s="4">
        <f>IF($C405="OK",_xlfn.NUMBERVALUE(Plantilla!BE416),"")</f>
        <v/>
      </c>
      <c r="BH405" s="6">
        <f>IF($C405="OK",_xlfn.NUMBERVALUE(Plantilla!BF416),"")</f>
        <v/>
      </c>
      <c r="BI405" s="110">
        <f>IF($C405="OK",_xlfn.NUMBERVALUE(Plantilla!BG416),"")</f>
        <v/>
      </c>
      <c r="BJ405" s="6">
        <f>IF($C405="OK",_xlfn.NUMBERVALUE(Plantilla!BH416),"")</f>
        <v/>
      </c>
      <c r="BK405" s="109">
        <f>IF($C405="OK",_xlfn.NUMBERVALUE(Plantilla!BI416),"")</f>
        <v/>
      </c>
      <c r="BL405" s="6">
        <f>IF($C405="OK",
   IF(Plantilla!BJ416&lt;&gt;"",
      TEXT(VLOOKUP(Plantilla!BJ416,'Tablas '!$Z$4:$AA$6,2,FALSE),"#"),
   ""),
"")</f>
        <v/>
      </c>
      <c r="BM405" s="4">
        <f>IF($C405="OK",_xlfn.NUMBERVALUE(Plantilla!BK416),"")</f>
        <v/>
      </c>
      <c r="BN405" s="4">
        <f>IF($C405="OK",_xlfn.NUMBERVALUE(Plantilla!BL416),"")</f>
        <v/>
      </c>
      <c r="BO405" s="6">
        <f>IF($C405="OK",_xlfn.NUMBERVALUE(Plantilla!BM416),"")</f>
        <v/>
      </c>
      <c r="BP405" s="4">
        <f>IF($C405="OK",_xlfn.NUMBERVALUE(Plantilla!BN416),"")</f>
        <v/>
      </c>
      <c r="BQ405" s="6">
        <f>IF($C405="OK",_xlfn.NUMBERVALUE(Plantilla!BO416),"")</f>
        <v/>
      </c>
      <c r="BR405" s="4">
        <f>IF($C405="OK",_xlfn.NUMBERVALUE(Plantilla!BP416),"")</f>
        <v/>
      </c>
      <c r="BS405" s="6">
        <f>IF($C405="OK",_xlfn.NUMBERVALUE(Plantilla!BQ416),"")</f>
        <v/>
      </c>
      <c r="BT405" s="4">
        <f>IF($C405="OK",_xlfn.NUMBERVALUE(Plantilla!BR416),"")</f>
        <v/>
      </c>
      <c r="BU405" s="6">
        <f>IF($C405="OK",_xlfn.NUMBERVALUE(Plantilla!BS416),"")</f>
        <v/>
      </c>
      <c r="BV405" s="6">
        <f>IF($C405="OK",_xlfn.NUMBERVALUE(Plantilla!BT416),"")</f>
        <v/>
      </c>
      <c r="BW405" s="6">
        <f>IF($C405="OK",_xlfn.NUMBERVALUE(Plantilla!BU416),"")</f>
        <v/>
      </c>
      <c r="BX405" s="6">
        <f>IF($C405="OK",_xlfn.NUMBERVALUE(Plantilla!BV416),"")</f>
        <v/>
      </c>
      <c r="BY405" s="6">
        <f>IF($C405="OK",_xlfn.NUMBERVALUE(Plantilla!BW416),"")</f>
        <v/>
      </c>
      <c r="BZ405" s="6">
        <f>IF($C405="OK",_xlfn.NUMBERVALUE(Plantilla!BX416),"")</f>
        <v/>
      </c>
      <c r="CA405" s="6">
        <f>IF($C405="OK",_xlfn.NUMBERVALUE(Plantilla!BY416),"")</f>
        <v/>
      </c>
      <c r="CB405" s="6">
        <f>IF($C405="OK",_xlfn.NUMBERVALUE(Plantilla!BZ416),"")</f>
        <v/>
      </c>
      <c r="CC405" s="6">
        <f>IF($C405="OK",_xlfn.NUMBERVALUE(Plantilla!CA416),"")</f>
        <v/>
      </c>
      <c r="CD405" s="6">
        <f>IF($C405="OK",_xlfn.NUMBERVALUE(Plantilla!CB416),"")</f>
        <v/>
      </c>
      <c r="CE405" s="6">
        <f>IF($C405="OK",_xlfn.NUMBERVALUE(Plantilla!CC416),"")</f>
        <v/>
      </c>
      <c r="CF405" s="4">
        <f>IF($C405="OK",_xlfn.NUMBERVALUE(Plantilla!CD416),"")</f>
        <v/>
      </c>
      <c r="CG405" s="6">
        <f>IF($C405="OK",_xlfn.NUMBERVALUE(Plantilla!CE416),"")</f>
        <v/>
      </c>
      <c r="CH405" s="6">
        <f>IF($C405="OK",_xlfn.NUMBERVALUE(Plantilla!CF416),"")</f>
        <v/>
      </c>
      <c r="CI405" s="6">
        <f>IF($C405="OK",_xlfn.NUMBERVALUE(Plantilla!CG416),"")</f>
        <v/>
      </c>
      <c r="CJ405" s="6">
        <f>IF($C405="OK",_xlfn.NUMBERVALUE(Plantilla!CH416),"")</f>
        <v/>
      </c>
      <c r="CK405" s="6">
        <f>IF($C405="OK",_xlfn.NUMBERVALUE(Plantilla!CI416),"")</f>
        <v/>
      </c>
      <c r="CL405" s="6">
        <f>IF($C405="OK",_xlfn.NUMBERVALUE(Plantilla!CJ416),"")</f>
        <v/>
      </c>
      <c r="CM405">
        <f>IF($C405="OK",TEXT(Plantilla!CK416,"#"),"")</f>
        <v/>
      </c>
      <c r="CN405" s="6">
        <f>IF($C405="OK",_xlfn.NUMBERVALUE(Plantilla!CL416),"")</f>
        <v/>
      </c>
      <c r="CO405" s="6">
        <f>IF($C405="OK",_xlfn.NUMBERVALUE(Plantilla!CM416),"")</f>
        <v/>
      </c>
      <c r="CP405" s="110">
        <f>IF($C405="OK",_xlfn.NUMBERVALUE(Plantilla!CN416),"")</f>
        <v/>
      </c>
      <c r="CQ405" s="6">
        <f>IF($C405="OK",_xlfn.NUMBERVALUE(Plantilla!CO416),"")</f>
        <v/>
      </c>
      <c r="CR405" s="109">
        <f>IF($C405="OK",_xlfn.NUMBERVALUE(Plantilla!CP416),"")</f>
        <v/>
      </c>
      <c r="CS405" s="110">
        <f>IF($C405="OK",_xlfn.NUMBERVALUE(Plantilla!CQ416),"")</f>
        <v/>
      </c>
      <c r="CT405" s="6">
        <f>IF($C405="OK",_xlfn.NUMBERVALUE(Plantilla!CR416),"")</f>
        <v/>
      </c>
      <c r="CU405" s="109">
        <f>IF($C405="OK",_xlfn.NUMBERVALUE(Plantilla!CS416),"")</f>
        <v/>
      </c>
      <c r="CV405" s="110">
        <f>IF($C405="OK",_xlfn.NUMBERVALUE(Plantilla!CT416),"")</f>
        <v/>
      </c>
      <c r="CW405" s="6">
        <f>IF($C405="OK",_xlfn.NUMBERVALUE(Plantilla!CU416),"")</f>
        <v/>
      </c>
      <c r="CX405" s="82">
        <f>IF($C405="OK",_xlfn.NUMBERVALUE(Plantilla!CV416),"")</f>
        <v/>
      </c>
      <c r="CY405" s="6">
        <f>IF($C405="OK",_xlfn.NUMBERVALUE(Plantilla!CW416),"")</f>
        <v/>
      </c>
      <c r="CZ405" s="82">
        <f>IF($C405="OK",_xlfn.NUMBERVALUE(Plantilla!CX416),"")</f>
        <v/>
      </c>
      <c r="DA405" s="6">
        <f>IF($C405="OK",_xlfn.NUMBERVALUE(Plantilla!CY416),"")</f>
        <v/>
      </c>
      <c r="DB405" s="109">
        <f>IF($C405="OK",_xlfn.NUMBERVALUE(Plantilla!CZ416),"")</f>
        <v/>
      </c>
      <c r="DC405" s="6">
        <f>IF($C405="OK",_xlfn.NUMBERVALUE(Plantilla!DA416),"")</f>
        <v/>
      </c>
      <c r="DD405" s="6">
        <f>IF($C405="OK",TEXT(Plantilla!DB416,"#"),"")</f>
        <v/>
      </c>
      <c r="DE405" s="6">
        <f>IF($C405="OK",_xlfn.NUMBERVALUE(Plantilla!DC416),"")</f>
        <v/>
      </c>
      <c r="DF405" s="4">
        <f>IF($C405="OK",_xlfn.NUMBERVALUE(Plantilla!DD416),"")</f>
        <v/>
      </c>
      <c r="DG405" s="6">
        <f>IF($C405="OK",_xlfn.NUMBERVALUE(Plantilla!DE416),"")</f>
        <v/>
      </c>
      <c r="DH405" s="6">
        <f>IF($C405="OK",_xlfn.NUMBERVALUE(Plantilla!DF416),"")</f>
        <v/>
      </c>
      <c r="DI405" s="6">
        <f>IF($C405="OK",_xlfn.NUMBERVALUE(Plantilla!DG416),"")</f>
        <v/>
      </c>
      <c r="DJ405" s="6">
        <f>IF($C405="OK",_xlfn.NUMBERVALUE(Plantilla!DH416),"")</f>
        <v/>
      </c>
      <c r="DK405" s="6">
        <f>IF($C405="OK",_xlfn.NUMBERVALUE(Plantilla!DI416),"")</f>
        <v/>
      </c>
      <c r="DL405" s="6">
        <f>IF($C405="OK",_xlfn.NUMBERVALUE(Plantilla!DJ416),"")</f>
        <v/>
      </c>
      <c r="DM405" s="6">
        <f>IF($C405="OK",_xlfn.NUMBERVALUE(Plantilla!DK416),"")</f>
        <v/>
      </c>
      <c r="DN405" s="6">
        <f>IF($C405="OK",_xlfn.NUMBERVALUE(Plantilla!DL416),"")</f>
        <v/>
      </c>
      <c r="DO405" s="6">
        <f>IF($C405="OK",_xlfn.NUMBERVALUE(Plantilla!DM416),"")</f>
        <v/>
      </c>
      <c r="DP405" s="6">
        <f>IF($C405="OK",_xlfn.NUMBERVALUE(Plantilla!DN416),"")</f>
        <v/>
      </c>
      <c r="DQ405" s="6">
        <f>IF($C405="OK",_xlfn.NUMBERVALUE(Plantilla!DO416),"")</f>
        <v/>
      </c>
      <c r="DR405" s="6">
        <f>IF($C405="OK",_xlfn.NUMBERVALUE(Plantilla!DP416),"")</f>
        <v/>
      </c>
      <c r="DS405">
        <f>IF($C405="OK",TEXT(Plantilla!DR416,"#"),"")</f>
        <v/>
      </c>
      <c r="DT405" s="6" t="n"/>
    </row>
    <row r="406">
      <c r="A406">
        <f>IF(Plantilla!$I$6="¡Perfecto!, Guarda el archivo y adjúntalo a tu interfaz de Nómina Electrónica","OK","Error")</f>
        <v/>
      </c>
      <c r="B406">
        <f>IF(Plantilla!$I$6="¡Perfecto!, Guarda el archivo y adjúntalo a tu interfaz de Nómina Electrónica",MID(Plantilla!$D$2,SEARCH("V",Plantilla!$D$2),10),"")</f>
        <v/>
      </c>
      <c r="C406">
        <f>Plantilla!C417</f>
        <v/>
      </c>
      <c r="D406">
        <f>IF($C406="OK",Plantilla!B417,"")</f>
        <v/>
      </c>
      <c r="E406">
        <f>IF($C406="OK",
   VLOOKUP(Plantilla!$E$4,'Tablas '!$AP$4:$AT$6,5,FALSE),
"")</f>
        <v/>
      </c>
      <c r="F406">
        <f>IF($C406="OK",TEXT(Plantilla!D417,"#"),"")</f>
        <v/>
      </c>
      <c r="G406">
        <f>IF($C406="OK",
   VLOOKUP(Plantilla!E417,'Tablas '!$B$4:$C$14,2,FALSE),
"")</f>
        <v/>
      </c>
      <c r="H406">
        <f>IF($C406="OK",TEXT(Plantilla!F417,"#"),"")</f>
        <v/>
      </c>
      <c r="I406">
        <f>IF($C406="OK",TEXT(Plantilla!G417,"#"),"")</f>
        <v/>
      </c>
      <c r="J406">
        <f>IF($C406="OK",TEXT(Plantilla!H417,"#"),"")</f>
        <v/>
      </c>
      <c r="K406">
        <f>IF($C406="OK",TEXT(Plantilla!I417,"#"),"")</f>
        <v/>
      </c>
      <c r="L406">
        <f>IF($C406="OK",TEXT(Plantilla!J417,"#"),"")</f>
        <v/>
      </c>
      <c r="M406">
        <f>IF($C406="OK",TEXT(Plantilla!K417,"#"),"")</f>
        <v/>
      </c>
      <c r="N406">
        <f>IF($C406="OK",
   CONCATENATE(YEAR(Plantilla!L417),"-",TEXT(MONTH(Plantilla!L417),"00"),"-",TEXT(DAY(Plantilla!L417),"00")),
"")</f>
        <v/>
      </c>
      <c r="O406">
        <f>IF($C406="OK",_xlfn.NUMBERVALUE(Plantilla!M417),"")</f>
        <v/>
      </c>
      <c r="P406">
        <f>IF($C406="OK",
   IF(Plantilla!N417&lt;&gt;"",
      CONCATENATE(YEAR(Plantilla!N417),"-",TEXT(MONTH(Plantilla!N417),"00"),"-",TEXT(DAY(Plantilla!N417),"00")),
   ""),
"")</f>
        <v/>
      </c>
      <c r="Q406">
        <f>IF($C406="OK",
   VLOOKUP(Plantilla!O417,'Tablas '!$E$4:$F$19,2,FALSE),
"")</f>
        <v/>
      </c>
      <c r="R406">
        <f>IF($C406="OK",
   VLOOKUP(Plantilla!P417,'Tablas '!$H$4:$I$5,2,FALSE),
"")</f>
        <v/>
      </c>
      <c r="S406">
        <f>IF($C406="OK",
   VLOOKUP(Plantilla!Q417,'Tablas '!$K$4:$L$8,2,FALSE),
"")</f>
        <v/>
      </c>
      <c r="T406">
        <f>IF($C406="OK",
   VLOOKUP(Plantilla!R417,'Tablas '!$AE$4:$AF$6,2,FALSE),
"")</f>
        <v/>
      </c>
      <c r="U406">
        <f>IF($C406="OK",
   VLOOKUP(Plantilla!S417,'Tablas '!$AE$4:$AF$6,2,FALSE),
"")</f>
        <v/>
      </c>
      <c r="V406">
        <f>IF($C406="OK",TEXT(Plantilla!T417,"#"),"")</f>
        <v/>
      </c>
      <c r="W406" s="84">
        <f>IF($C406="OK",
   VLOOKUP(Plantilla!U417,'Tablas '!$AM$4:$AN$1126,2,FALSE),
"")</f>
        <v/>
      </c>
      <c r="X406">
        <f>IF($C406="OK",TEXT(Plantilla!V417,"#"),"")</f>
        <v/>
      </c>
      <c r="Y406">
        <f>IF($C406="OK",
   CONCATENATE(YEAR(Plantilla!W417),"-",TEXT(MONTH(Plantilla!W417),"00"),"-",TEXT(DAY(Plantilla!W417),"00")),
"")</f>
        <v/>
      </c>
      <c r="Z406">
        <f>IF($C406="OK",
   CONCATENATE(YEAR(Plantilla!X417),"-",TEXT(MONTH(Plantilla!X417),"00"),"-",TEXT(DAY(Plantilla!X417),"00")),
"")</f>
        <v/>
      </c>
      <c r="AA406">
        <f>IF($C406="OK",
   TEXT(VLOOKUP(Plantilla!Y417,'Tablas '!$Q$4:$R$9,2,FALSE),"#"),
"")</f>
        <v/>
      </c>
      <c r="AB406">
        <f>IF($C406="OK",
   CONCATENATE(YEAR(Plantilla!Z417),"-",TEXT(MONTH(Plantilla!Z417),"00"),"-",TEXT(DAY(Plantilla!Z417),"00")),
"")</f>
        <v/>
      </c>
      <c r="AC406">
        <f>IF($C406="OK",
   TEXT(VLOOKUP(Plantilla!AA417,'Tablas '!$T$4:$U$13,2,FALSE),"#"),
"")</f>
        <v/>
      </c>
      <c r="AD406">
        <f>IF($C406="OK",TEXT(Plantilla!AB417,"#"),"")</f>
        <v/>
      </c>
      <c r="AE406">
        <f>IF($C406="OK",
   IF(Plantilla!AC417&lt;&gt;"",
      TEXT(VLOOKUP(Plantilla!AC417,'Tablas '!$W$4:$X$7,2,FALSE),"#"),
   ""),
"")</f>
        <v/>
      </c>
      <c r="AF406">
        <f>IF($C406="OK",TEXT(Plantilla!AD417,"#"),"")</f>
        <v/>
      </c>
      <c r="AG406" s="6">
        <f>IF($C406="OK",_xlfn.NUMBERVALUE(Plantilla!AE417),"")</f>
        <v/>
      </c>
      <c r="AH406" s="4">
        <f>IF($C406="OK",_xlfn.NUMBERVALUE(Plantilla!AF417),"")</f>
        <v/>
      </c>
      <c r="AI406" s="6">
        <f>IF($C406="OK",_xlfn.NUMBERVALUE(Plantilla!AG417),"")</f>
        <v/>
      </c>
      <c r="AJ406" s="6">
        <f>IF($C406="OK",_xlfn.NUMBERVALUE(Plantilla!AH417),"")</f>
        <v/>
      </c>
      <c r="AK406" s="6">
        <f>IF($C406="OK",_xlfn.NUMBERVALUE(Plantilla!AI417),"")</f>
        <v/>
      </c>
      <c r="AL406" s="6">
        <f>IF($C406="OK",_xlfn.NUMBERVALUE(Plantilla!AJ417),"")</f>
        <v/>
      </c>
      <c r="AM406" s="4">
        <f>IF($C406="OK",_xlfn.NUMBERVALUE(Plantilla!AK417),"")</f>
        <v/>
      </c>
      <c r="AN406" s="6">
        <f>IF($C406="OK",_xlfn.NUMBERVALUE(Plantilla!AL417),"")</f>
        <v/>
      </c>
      <c r="AO406" s="4">
        <f>IF($C406="OK",_xlfn.NUMBERVALUE(Plantilla!AM417),"")</f>
        <v/>
      </c>
      <c r="AP406" s="6">
        <f>IF($C406="OK",_xlfn.NUMBERVALUE(Plantilla!AN417),"")</f>
        <v/>
      </c>
      <c r="AQ406" s="4">
        <f>IF($C406="OK",_xlfn.NUMBERVALUE(Plantilla!AO417),"")</f>
        <v/>
      </c>
      <c r="AR406" s="6">
        <f>IF($C406="OK",_xlfn.NUMBERVALUE(Plantilla!AP417),"")</f>
        <v/>
      </c>
      <c r="AS406" s="4">
        <f>IF($C406="OK",_xlfn.NUMBERVALUE(Plantilla!AQ417),"")</f>
        <v/>
      </c>
      <c r="AT406" s="6">
        <f>IF($C406="OK",_xlfn.NUMBERVALUE(Plantilla!AR417),"")</f>
        <v/>
      </c>
      <c r="AU406" s="4">
        <f>IF($C406="OK",_xlfn.NUMBERVALUE(Plantilla!AS417),"")</f>
        <v/>
      </c>
      <c r="AV406" s="6">
        <f>IF($C406="OK",_xlfn.NUMBERVALUE(Plantilla!AT417),"")</f>
        <v/>
      </c>
      <c r="AW406" s="4">
        <f>IF($C406="OK",_xlfn.NUMBERVALUE(Plantilla!AU417),"")</f>
        <v/>
      </c>
      <c r="AX406" s="6">
        <f>IF($C406="OK",_xlfn.NUMBERVALUE(Plantilla!AV417),"")</f>
        <v/>
      </c>
      <c r="AY406" s="4">
        <f>IF($C406="OK",_xlfn.NUMBERVALUE(Plantilla!AW417),"")</f>
        <v/>
      </c>
      <c r="AZ406" s="6">
        <f>IF($C406="OK",_xlfn.NUMBERVALUE(Plantilla!AX417),"")</f>
        <v/>
      </c>
      <c r="BA406">
        <f>IF($C406="OK",_xlfn.NUMBERVALUE(Plantilla!AY417),"")</f>
        <v/>
      </c>
      <c r="BB406">
        <f>IF($C406="OK",_xlfn.NUMBERVALUE(Plantilla!AZ417),"")</f>
        <v/>
      </c>
      <c r="BC406" s="4">
        <f>IF($C406="OK",_xlfn.NUMBERVALUE(Plantilla!BA417),"")</f>
        <v/>
      </c>
      <c r="BD406" s="6">
        <f>IF($C406="OK",_xlfn.NUMBERVALUE(Plantilla!BB417),"")</f>
        <v/>
      </c>
      <c r="BE406" s="4">
        <f>IF($C406="OK",_xlfn.NUMBERVALUE(Plantilla!BC417),"")</f>
        <v/>
      </c>
      <c r="BF406" s="6">
        <f>IF($C406="OK",_xlfn.NUMBERVALUE(Plantilla!BD417),"")</f>
        <v/>
      </c>
      <c r="BG406" s="4">
        <f>IF($C406="OK",_xlfn.NUMBERVALUE(Plantilla!BE417),"")</f>
        <v/>
      </c>
      <c r="BH406" s="6">
        <f>IF($C406="OK",_xlfn.NUMBERVALUE(Plantilla!BF417),"")</f>
        <v/>
      </c>
      <c r="BI406" s="110">
        <f>IF($C406="OK",_xlfn.NUMBERVALUE(Plantilla!BG417),"")</f>
        <v/>
      </c>
      <c r="BJ406" s="6">
        <f>IF($C406="OK",_xlfn.NUMBERVALUE(Plantilla!BH417),"")</f>
        <v/>
      </c>
      <c r="BK406" s="109">
        <f>IF($C406="OK",_xlfn.NUMBERVALUE(Plantilla!BI417),"")</f>
        <v/>
      </c>
      <c r="BL406" s="6">
        <f>IF($C406="OK",
   IF(Plantilla!BJ417&lt;&gt;"",
      TEXT(VLOOKUP(Plantilla!BJ417,'Tablas '!$Z$4:$AA$6,2,FALSE),"#"),
   ""),
"")</f>
        <v/>
      </c>
      <c r="BM406" s="4">
        <f>IF($C406="OK",_xlfn.NUMBERVALUE(Plantilla!BK417),"")</f>
        <v/>
      </c>
      <c r="BN406" s="4">
        <f>IF($C406="OK",_xlfn.NUMBERVALUE(Plantilla!BL417),"")</f>
        <v/>
      </c>
      <c r="BO406" s="6">
        <f>IF($C406="OK",_xlfn.NUMBERVALUE(Plantilla!BM417),"")</f>
        <v/>
      </c>
      <c r="BP406" s="4">
        <f>IF($C406="OK",_xlfn.NUMBERVALUE(Plantilla!BN417),"")</f>
        <v/>
      </c>
      <c r="BQ406" s="6">
        <f>IF($C406="OK",_xlfn.NUMBERVALUE(Plantilla!BO417),"")</f>
        <v/>
      </c>
      <c r="BR406" s="4">
        <f>IF($C406="OK",_xlfn.NUMBERVALUE(Plantilla!BP417),"")</f>
        <v/>
      </c>
      <c r="BS406" s="6">
        <f>IF($C406="OK",_xlfn.NUMBERVALUE(Plantilla!BQ417),"")</f>
        <v/>
      </c>
      <c r="BT406" s="4">
        <f>IF($C406="OK",_xlfn.NUMBERVALUE(Plantilla!BR417),"")</f>
        <v/>
      </c>
      <c r="BU406" s="6">
        <f>IF($C406="OK",_xlfn.NUMBERVALUE(Plantilla!BS417),"")</f>
        <v/>
      </c>
      <c r="BV406" s="6">
        <f>IF($C406="OK",_xlfn.NUMBERVALUE(Plantilla!BT417),"")</f>
        <v/>
      </c>
      <c r="BW406" s="6">
        <f>IF($C406="OK",_xlfn.NUMBERVALUE(Plantilla!BU417),"")</f>
        <v/>
      </c>
      <c r="BX406" s="6">
        <f>IF($C406="OK",_xlfn.NUMBERVALUE(Plantilla!BV417),"")</f>
        <v/>
      </c>
      <c r="BY406" s="6">
        <f>IF($C406="OK",_xlfn.NUMBERVALUE(Plantilla!BW417),"")</f>
        <v/>
      </c>
      <c r="BZ406" s="6">
        <f>IF($C406="OK",_xlfn.NUMBERVALUE(Plantilla!BX417),"")</f>
        <v/>
      </c>
      <c r="CA406" s="6">
        <f>IF($C406="OK",_xlfn.NUMBERVALUE(Plantilla!BY417),"")</f>
        <v/>
      </c>
      <c r="CB406" s="6">
        <f>IF($C406="OK",_xlfn.NUMBERVALUE(Plantilla!BZ417),"")</f>
        <v/>
      </c>
      <c r="CC406" s="6">
        <f>IF($C406="OK",_xlfn.NUMBERVALUE(Plantilla!CA417),"")</f>
        <v/>
      </c>
      <c r="CD406" s="6">
        <f>IF($C406="OK",_xlfn.NUMBERVALUE(Plantilla!CB417),"")</f>
        <v/>
      </c>
      <c r="CE406" s="6">
        <f>IF($C406="OK",_xlfn.NUMBERVALUE(Plantilla!CC417),"")</f>
        <v/>
      </c>
      <c r="CF406" s="4">
        <f>IF($C406="OK",_xlfn.NUMBERVALUE(Plantilla!CD417),"")</f>
        <v/>
      </c>
      <c r="CG406" s="6">
        <f>IF($C406="OK",_xlfn.NUMBERVALUE(Plantilla!CE417),"")</f>
        <v/>
      </c>
      <c r="CH406" s="6">
        <f>IF($C406="OK",_xlfn.NUMBERVALUE(Plantilla!CF417),"")</f>
        <v/>
      </c>
      <c r="CI406" s="6">
        <f>IF($C406="OK",_xlfn.NUMBERVALUE(Plantilla!CG417),"")</f>
        <v/>
      </c>
      <c r="CJ406" s="6">
        <f>IF($C406="OK",_xlfn.NUMBERVALUE(Plantilla!CH417),"")</f>
        <v/>
      </c>
      <c r="CK406" s="6">
        <f>IF($C406="OK",_xlfn.NUMBERVALUE(Plantilla!CI417),"")</f>
        <v/>
      </c>
      <c r="CL406" s="6">
        <f>IF($C406="OK",_xlfn.NUMBERVALUE(Plantilla!CJ417),"")</f>
        <v/>
      </c>
      <c r="CM406">
        <f>IF($C406="OK",TEXT(Plantilla!CK417,"#"),"")</f>
        <v/>
      </c>
      <c r="CN406" s="6">
        <f>IF($C406="OK",_xlfn.NUMBERVALUE(Plantilla!CL417),"")</f>
        <v/>
      </c>
      <c r="CO406" s="6">
        <f>IF($C406="OK",_xlfn.NUMBERVALUE(Plantilla!CM417),"")</f>
        <v/>
      </c>
      <c r="CP406" s="110">
        <f>IF($C406="OK",_xlfn.NUMBERVALUE(Plantilla!CN417),"")</f>
        <v/>
      </c>
      <c r="CQ406" s="6">
        <f>IF($C406="OK",_xlfn.NUMBERVALUE(Plantilla!CO417),"")</f>
        <v/>
      </c>
      <c r="CR406" s="109">
        <f>IF($C406="OK",_xlfn.NUMBERVALUE(Plantilla!CP417),"")</f>
        <v/>
      </c>
      <c r="CS406" s="110">
        <f>IF($C406="OK",_xlfn.NUMBERVALUE(Plantilla!CQ417),"")</f>
        <v/>
      </c>
      <c r="CT406" s="6">
        <f>IF($C406="OK",_xlfn.NUMBERVALUE(Plantilla!CR417),"")</f>
        <v/>
      </c>
      <c r="CU406" s="109">
        <f>IF($C406="OK",_xlfn.NUMBERVALUE(Plantilla!CS417),"")</f>
        <v/>
      </c>
      <c r="CV406" s="110">
        <f>IF($C406="OK",_xlfn.NUMBERVALUE(Plantilla!CT417),"")</f>
        <v/>
      </c>
      <c r="CW406" s="6">
        <f>IF($C406="OK",_xlfn.NUMBERVALUE(Plantilla!CU417),"")</f>
        <v/>
      </c>
      <c r="CX406" s="82">
        <f>IF($C406="OK",_xlfn.NUMBERVALUE(Plantilla!CV417),"")</f>
        <v/>
      </c>
      <c r="CY406" s="6">
        <f>IF($C406="OK",_xlfn.NUMBERVALUE(Plantilla!CW417),"")</f>
        <v/>
      </c>
      <c r="CZ406" s="82">
        <f>IF($C406="OK",_xlfn.NUMBERVALUE(Plantilla!CX417),"")</f>
        <v/>
      </c>
      <c r="DA406" s="6">
        <f>IF($C406="OK",_xlfn.NUMBERVALUE(Plantilla!CY417),"")</f>
        <v/>
      </c>
      <c r="DB406" s="109">
        <f>IF($C406="OK",_xlfn.NUMBERVALUE(Plantilla!CZ417),"")</f>
        <v/>
      </c>
      <c r="DC406" s="6">
        <f>IF($C406="OK",_xlfn.NUMBERVALUE(Plantilla!DA417),"")</f>
        <v/>
      </c>
      <c r="DD406" s="6">
        <f>IF($C406="OK",TEXT(Plantilla!DB417,"#"),"")</f>
        <v/>
      </c>
      <c r="DE406" s="6">
        <f>IF($C406="OK",_xlfn.NUMBERVALUE(Plantilla!DC417),"")</f>
        <v/>
      </c>
      <c r="DF406" s="4">
        <f>IF($C406="OK",_xlfn.NUMBERVALUE(Plantilla!DD417),"")</f>
        <v/>
      </c>
      <c r="DG406" s="6">
        <f>IF($C406="OK",_xlfn.NUMBERVALUE(Plantilla!DE417),"")</f>
        <v/>
      </c>
      <c r="DH406" s="6">
        <f>IF($C406="OK",_xlfn.NUMBERVALUE(Plantilla!DF417),"")</f>
        <v/>
      </c>
      <c r="DI406" s="6">
        <f>IF($C406="OK",_xlfn.NUMBERVALUE(Plantilla!DG417),"")</f>
        <v/>
      </c>
      <c r="DJ406" s="6">
        <f>IF($C406="OK",_xlfn.NUMBERVALUE(Plantilla!DH417),"")</f>
        <v/>
      </c>
      <c r="DK406" s="6">
        <f>IF($C406="OK",_xlfn.NUMBERVALUE(Plantilla!DI417),"")</f>
        <v/>
      </c>
      <c r="DL406" s="6">
        <f>IF($C406="OK",_xlfn.NUMBERVALUE(Plantilla!DJ417),"")</f>
        <v/>
      </c>
      <c r="DM406" s="6">
        <f>IF($C406="OK",_xlfn.NUMBERVALUE(Plantilla!DK417),"")</f>
        <v/>
      </c>
      <c r="DN406" s="6">
        <f>IF($C406="OK",_xlfn.NUMBERVALUE(Plantilla!DL417),"")</f>
        <v/>
      </c>
      <c r="DO406" s="6">
        <f>IF($C406="OK",_xlfn.NUMBERVALUE(Plantilla!DM417),"")</f>
        <v/>
      </c>
      <c r="DP406" s="6">
        <f>IF($C406="OK",_xlfn.NUMBERVALUE(Plantilla!DN417),"")</f>
        <v/>
      </c>
      <c r="DQ406" s="6">
        <f>IF($C406="OK",_xlfn.NUMBERVALUE(Plantilla!DO417),"")</f>
        <v/>
      </c>
      <c r="DR406" s="6">
        <f>IF($C406="OK",_xlfn.NUMBERVALUE(Plantilla!DP417),"")</f>
        <v/>
      </c>
      <c r="DS406">
        <f>IF($C406="OK",TEXT(Plantilla!DR417,"#"),"")</f>
        <v/>
      </c>
      <c r="DT406" s="6" t="n"/>
    </row>
    <row r="407">
      <c r="A407">
        <f>IF(Plantilla!$I$6="¡Perfecto!, Guarda el archivo y adjúntalo a tu interfaz de Nómina Electrónica","OK","Error")</f>
        <v/>
      </c>
      <c r="B407">
        <f>IF(Plantilla!$I$6="¡Perfecto!, Guarda el archivo y adjúntalo a tu interfaz de Nómina Electrónica",MID(Plantilla!$D$2,SEARCH("V",Plantilla!$D$2),10),"")</f>
        <v/>
      </c>
      <c r="C407">
        <f>Plantilla!C418</f>
        <v/>
      </c>
      <c r="D407">
        <f>IF($C407="OK",Plantilla!B418,"")</f>
        <v/>
      </c>
      <c r="E407">
        <f>IF($C407="OK",
   VLOOKUP(Plantilla!$E$4,'Tablas '!$AP$4:$AT$6,5,FALSE),
"")</f>
        <v/>
      </c>
      <c r="F407">
        <f>IF($C407="OK",TEXT(Plantilla!D418,"#"),"")</f>
        <v/>
      </c>
      <c r="G407">
        <f>IF($C407="OK",
   VLOOKUP(Plantilla!E418,'Tablas '!$B$4:$C$14,2,FALSE),
"")</f>
        <v/>
      </c>
      <c r="H407">
        <f>IF($C407="OK",TEXT(Plantilla!F418,"#"),"")</f>
        <v/>
      </c>
      <c r="I407">
        <f>IF($C407="OK",TEXT(Plantilla!G418,"#"),"")</f>
        <v/>
      </c>
      <c r="J407">
        <f>IF($C407="OK",TEXT(Plantilla!H418,"#"),"")</f>
        <v/>
      </c>
      <c r="K407">
        <f>IF($C407="OK",TEXT(Plantilla!I418,"#"),"")</f>
        <v/>
      </c>
      <c r="L407">
        <f>IF($C407="OK",TEXT(Plantilla!J418,"#"),"")</f>
        <v/>
      </c>
      <c r="M407">
        <f>IF($C407="OK",TEXT(Plantilla!K418,"#"),"")</f>
        <v/>
      </c>
      <c r="N407">
        <f>IF($C407="OK",
   CONCATENATE(YEAR(Plantilla!L418),"-",TEXT(MONTH(Plantilla!L418),"00"),"-",TEXT(DAY(Plantilla!L418),"00")),
"")</f>
        <v/>
      </c>
      <c r="O407">
        <f>IF($C407="OK",_xlfn.NUMBERVALUE(Plantilla!M418),"")</f>
        <v/>
      </c>
      <c r="P407">
        <f>IF($C407="OK",
   IF(Plantilla!N418&lt;&gt;"",
      CONCATENATE(YEAR(Plantilla!N418),"-",TEXT(MONTH(Plantilla!N418),"00"),"-",TEXT(DAY(Plantilla!N418),"00")),
   ""),
"")</f>
        <v/>
      </c>
      <c r="Q407">
        <f>IF($C407="OK",
   VLOOKUP(Plantilla!O418,'Tablas '!$E$4:$F$19,2,FALSE),
"")</f>
        <v/>
      </c>
      <c r="R407">
        <f>IF($C407="OK",
   VLOOKUP(Plantilla!P418,'Tablas '!$H$4:$I$5,2,FALSE),
"")</f>
        <v/>
      </c>
      <c r="S407">
        <f>IF($C407="OK",
   VLOOKUP(Plantilla!Q418,'Tablas '!$K$4:$L$8,2,FALSE),
"")</f>
        <v/>
      </c>
      <c r="T407">
        <f>IF($C407="OK",
   VLOOKUP(Plantilla!R418,'Tablas '!$AE$4:$AF$6,2,FALSE),
"")</f>
        <v/>
      </c>
      <c r="U407">
        <f>IF($C407="OK",
   VLOOKUP(Plantilla!S418,'Tablas '!$AE$4:$AF$6,2,FALSE),
"")</f>
        <v/>
      </c>
      <c r="V407">
        <f>IF($C407="OK",TEXT(Plantilla!T418,"#"),"")</f>
        <v/>
      </c>
      <c r="W407" s="84">
        <f>IF($C407="OK",
   VLOOKUP(Plantilla!U418,'Tablas '!$AM$4:$AN$1126,2,FALSE),
"")</f>
        <v/>
      </c>
      <c r="X407">
        <f>IF($C407="OK",TEXT(Plantilla!V418,"#"),"")</f>
        <v/>
      </c>
      <c r="Y407">
        <f>IF($C407="OK",
   CONCATENATE(YEAR(Plantilla!W418),"-",TEXT(MONTH(Plantilla!W418),"00"),"-",TEXT(DAY(Plantilla!W418),"00")),
"")</f>
        <v/>
      </c>
      <c r="Z407">
        <f>IF($C407="OK",
   CONCATENATE(YEAR(Plantilla!X418),"-",TEXT(MONTH(Plantilla!X418),"00"),"-",TEXT(DAY(Plantilla!X418),"00")),
"")</f>
        <v/>
      </c>
      <c r="AA407">
        <f>IF($C407="OK",
   TEXT(VLOOKUP(Plantilla!Y418,'Tablas '!$Q$4:$R$9,2,FALSE),"#"),
"")</f>
        <v/>
      </c>
      <c r="AB407">
        <f>IF($C407="OK",
   CONCATENATE(YEAR(Plantilla!Z418),"-",TEXT(MONTH(Plantilla!Z418),"00"),"-",TEXT(DAY(Plantilla!Z418),"00")),
"")</f>
        <v/>
      </c>
      <c r="AC407">
        <f>IF($C407="OK",
   TEXT(VLOOKUP(Plantilla!AA418,'Tablas '!$T$4:$U$13,2,FALSE),"#"),
"")</f>
        <v/>
      </c>
      <c r="AD407">
        <f>IF($C407="OK",TEXT(Plantilla!AB418,"#"),"")</f>
        <v/>
      </c>
      <c r="AE407">
        <f>IF($C407="OK",
   IF(Plantilla!AC418&lt;&gt;"",
      TEXT(VLOOKUP(Plantilla!AC418,'Tablas '!$W$4:$X$7,2,FALSE),"#"),
   ""),
"")</f>
        <v/>
      </c>
      <c r="AF407">
        <f>IF($C407="OK",TEXT(Plantilla!AD418,"#"),"")</f>
        <v/>
      </c>
      <c r="AG407" s="6">
        <f>IF($C407="OK",_xlfn.NUMBERVALUE(Plantilla!AE418),"")</f>
        <v/>
      </c>
      <c r="AH407" s="4">
        <f>IF($C407="OK",_xlfn.NUMBERVALUE(Plantilla!AF418),"")</f>
        <v/>
      </c>
      <c r="AI407" s="6">
        <f>IF($C407="OK",_xlfn.NUMBERVALUE(Plantilla!AG418),"")</f>
        <v/>
      </c>
      <c r="AJ407" s="6">
        <f>IF($C407="OK",_xlfn.NUMBERVALUE(Plantilla!AH418),"")</f>
        <v/>
      </c>
      <c r="AK407" s="6">
        <f>IF($C407="OK",_xlfn.NUMBERVALUE(Plantilla!AI418),"")</f>
        <v/>
      </c>
      <c r="AL407" s="6">
        <f>IF($C407="OK",_xlfn.NUMBERVALUE(Plantilla!AJ418),"")</f>
        <v/>
      </c>
      <c r="AM407" s="4">
        <f>IF($C407="OK",_xlfn.NUMBERVALUE(Plantilla!AK418),"")</f>
        <v/>
      </c>
      <c r="AN407" s="6">
        <f>IF($C407="OK",_xlfn.NUMBERVALUE(Plantilla!AL418),"")</f>
        <v/>
      </c>
      <c r="AO407" s="4">
        <f>IF($C407="OK",_xlfn.NUMBERVALUE(Plantilla!AM418),"")</f>
        <v/>
      </c>
      <c r="AP407" s="6">
        <f>IF($C407="OK",_xlfn.NUMBERVALUE(Plantilla!AN418),"")</f>
        <v/>
      </c>
      <c r="AQ407" s="4">
        <f>IF($C407="OK",_xlfn.NUMBERVALUE(Plantilla!AO418),"")</f>
        <v/>
      </c>
      <c r="AR407" s="6">
        <f>IF($C407="OK",_xlfn.NUMBERVALUE(Plantilla!AP418),"")</f>
        <v/>
      </c>
      <c r="AS407" s="4">
        <f>IF($C407="OK",_xlfn.NUMBERVALUE(Plantilla!AQ418),"")</f>
        <v/>
      </c>
      <c r="AT407" s="6">
        <f>IF($C407="OK",_xlfn.NUMBERVALUE(Plantilla!AR418),"")</f>
        <v/>
      </c>
      <c r="AU407" s="4">
        <f>IF($C407="OK",_xlfn.NUMBERVALUE(Plantilla!AS418),"")</f>
        <v/>
      </c>
      <c r="AV407" s="6">
        <f>IF($C407="OK",_xlfn.NUMBERVALUE(Plantilla!AT418),"")</f>
        <v/>
      </c>
      <c r="AW407" s="4">
        <f>IF($C407="OK",_xlfn.NUMBERVALUE(Plantilla!AU418),"")</f>
        <v/>
      </c>
      <c r="AX407" s="6">
        <f>IF($C407="OK",_xlfn.NUMBERVALUE(Plantilla!AV418),"")</f>
        <v/>
      </c>
      <c r="AY407" s="4">
        <f>IF($C407="OK",_xlfn.NUMBERVALUE(Plantilla!AW418),"")</f>
        <v/>
      </c>
      <c r="AZ407" s="6">
        <f>IF($C407="OK",_xlfn.NUMBERVALUE(Plantilla!AX418),"")</f>
        <v/>
      </c>
      <c r="BA407">
        <f>IF($C407="OK",_xlfn.NUMBERVALUE(Plantilla!AY418),"")</f>
        <v/>
      </c>
      <c r="BB407">
        <f>IF($C407="OK",_xlfn.NUMBERVALUE(Plantilla!AZ418),"")</f>
        <v/>
      </c>
      <c r="BC407" s="4">
        <f>IF($C407="OK",_xlfn.NUMBERVALUE(Plantilla!BA418),"")</f>
        <v/>
      </c>
      <c r="BD407" s="6">
        <f>IF($C407="OK",_xlfn.NUMBERVALUE(Plantilla!BB418),"")</f>
        <v/>
      </c>
      <c r="BE407" s="4">
        <f>IF($C407="OK",_xlfn.NUMBERVALUE(Plantilla!BC418),"")</f>
        <v/>
      </c>
      <c r="BF407" s="6">
        <f>IF($C407="OK",_xlfn.NUMBERVALUE(Plantilla!BD418),"")</f>
        <v/>
      </c>
      <c r="BG407" s="4">
        <f>IF($C407="OK",_xlfn.NUMBERVALUE(Plantilla!BE418),"")</f>
        <v/>
      </c>
      <c r="BH407" s="6">
        <f>IF($C407="OK",_xlfn.NUMBERVALUE(Plantilla!BF418),"")</f>
        <v/>
      </c>
      <c r="BI407" s="110">
        <f>IF($C407="OK",_xlfn.NUMBERVALUE(Plantilla!BG418),"")</f>
        <v/>
      </c>
      <c r="BJ407" s="6">
        <f>IF($C407="OK",_xlfn.NUMBERVALUE(Plantilla!BH418),"")</f>
        <v/>
      </c>
      <c r="BK407" s="109">
        <f>IF($C407="OK",_xlfn.NUMBERVALUE(Plantilla!BI418),"")</f>
        <v/>
      </c>
      <c r="BL407" s="6">
        <f>IF($C407="OK",
   IF(Plantilla!BJ418&lt;&gt;"",
      TEXT(VLOOKUP(Plantilla!BJ418,'Tablas '!$Z$4:$AA$6,2,FALSE),"#"),
   ""),
"")</f>
        <v/>
      </c>
      <c r="BM407" s="4">
        <f>IF($C407="OK",_xlfn.NUMBERVALUE(Plantilla!BK418),"")</f>
        <v/>
      </c>
      <c r="BN407" s="4">
        <f>IF($C407="OK",_xlfn.NUMBERVALUE(Plantilla!BL418),"")</f>
        <v/>
      </c>
      <c r="BO407" s="6">
        <f>IF($C407="OK",_xlfn.NUMBERVALUE(Plantilla!BM418),"")</f>
        <v/>
      </c>
      <c r="BP407" s="4">
        <f>IF($C407="OK",_xlfn.NUMBERVALUE(Plantilla!BN418),"")</f>
        <v/>
      </c>
      <c r="BQ407" s="6">
        <f>IF($C407="OK",_xlfn.NUMBERVALUE(Plantilla!BO418),"")</f>
        <v/>
      </c>
      <c r="BR407" s="4">
        <f>IF($C407="OK",_xlfn.NUMBERVALUE(Plantilla!BP418),"")</f>
        <v/>
      </c>
      <c r="BS407" s="6">
        <f>IF($C407="OK",_xlfn.NUMBERVALUE(Plantilla!BQ418),"")</f>
        <v/>
      </c>
      <c r="BT407" s="4">
        <f>IF($C407="OK",_xlfn.NUMBERVALUE(Plantilla!BR418),"")</f>
        <v/>
      </c>
      <c r="BU407" s="6">
        <f>IF($C407="OK",_xlfn.NUMBERVALUE(Plantilla!BS418),"")</f>
        <v/>
      </c>
      <c r="BV407" s="6">
        <f>IF($C407="OK",_xlfn.NUMBERVALUE(Plantilla!BT418),"")</f>
        <v/>
      </c>
      <c r="BW407" s="6">
        <f>IF($C407="OK",_xlfn.NUMBERVALUE(Plantilla!BU418),"")</f>
        <v/>
      </c>
      <c r="BX407" s="6">
        <f>IF($C407="OK",_xlfn.NUMBERVALUE(Plantilla!BV418),"")</f>
        <v/>
      </c>
      <c r="BY407" s="6">
        <f>IF($C407="OK",_xlfn.NUMBERVALUE(Plantilla!BW418),"")</f>
        <v/>
      </c>
      <c r="BZ407" s="6">
        <f>IF($C407="OK",_xlfn.NUMBERVALUE(Plantilla!BX418),"")</f>
        <v/>
      </c>
      <c r="CA407" s="6">
        <f>IF($C407="OK",_xlfn.NUMBERVALUE(Plantilla!BY418),"")</f>
        <v/>
      </c>
      <c r="CB407" s="6">
        <f>IF($C407="OK",_xlfn.NUMBERVALUE(Plantilla!BZ418),"")</f>
        <v/>
      </c>
      <c r="CC407" s="6">
        <f>IF($C407="OK",_xlfn.NUMBERVALUE(Plantilla!CA418),"")</f>
        <v/>
      </c>
      <c r="CD407" s="6">
        <f>IF($C407="OK",_xlfn.NUMBERVALUE(Plantilla!CB418),"")</f>
        <v/>
      </c>
      <c r="CE407" s="6">
        <f>IF($C407="OK",_xlfn.NUMBERVALUE(Plantilla!CC418),"")</f>
        <v/>
      </c>
      <c r="CF407" s="4">
        <f>IF($C407="OK",_xlfn.NUMBERVALUE(Plantilla!CD418),"")</f>
        <v/>
      </c>
      <c r="CG407" s="6">
        <f>IF($C407="OK",_xlfn.NUMBERVALUE(Plantilla!CE418),"")</f>
        <v/>
      </c>
      <c r="CH407" s="6">
        <f>IF($C407="OK",_xlfn.NUMBERVALUE(Plantilla!CF418),"")</f>
        <v/>
      </c>
      <c r="CI407" s="6">
        <f>IF($C407="OK",_xlfn.NUMBERVALUE(Plantilla!CG418),"")</f>
        <v/>
      </c>
      <c r="CJ407" s="6">
        <f>IF($C407="OK",_xlfn.NUMBERVALUE(Plantilla!CH418),"")</f>
        <v/>
      </c>
      <c r="CK407" s="6">
        <f>IF($C407="OK",_xlfn.NUMBERVALUE(Plantilla!CI418),"")</f>
        <v/>
      </c>
      <c r="CL407" s="6">
        <f>IF($C407="OK",_xlfn.NUMBERVALUE(Plantilla!CJ418),"")</f>
        <v/>
      </c>
      <c r="CM407">
        <f>IF($C407="OK",TEXT(Plantilla!CK418,"#"),"")</f>
        <v/>
      </c>
      <c r="CN407" s="6">
        <f>IF($C407="OK",_xlfn.NUMBERVALUE(Plantilla!CL418),"")</f>
        <v/>
      </c>
      <c r="CO407" s="6">
        <f>IF($C407="OK",_xlfn.NUMBERVALUE(Plantilla!CM418),"")</f>
        <v/>
      </c>
      <c r="CP407" s="110">
        <f>IF($C407="OK",_xlfn.NUMBERVALUE(Plantilla!CN418),"")</f>
        <v/>
      </c>
      <c r="CQ407" s="6">
        <f>IF($C407="OK",_xlfn.NUMBERVALUE(Plantilla!CO418),"")</f>
        <v/>
      </c>
      <c r="CR407" s="109">
        <f>IF($C407="OK",_xlfn.NUMBERVALUE(Plantilla!CP418),"")</f>
        <v/>
      </c>
      <c r="CS407" s="110">
        <f>IF($C407="OK",_xlfn.NUMBERVALUE(Plantilla!CQ418),"")</f>
        <v/>
      </c>
      <c r="CT407" s="6">
        <f>IF($C407="OK",_xlfn.NUMBERVALUE(Plantilla!CR418),"")</f>
        <v/>
      </c>
      <c r="CU407" s="109">
        <f>IF($C407="OK",_xlfn.NUMBERVALUE(Plantilla!CS418),"")</f>
        <v/>
      </c>
      <c r="CV407" s="110">
        <f>IF($C407="OK",_xlfn.NUMBERVALUE(Plantilla!CT418),"")</f>
        <v/>
      </c>
      <c r="CW407" s="6">
        <f>IF($C407="OK",_xlfn.NUMBERVALUE(Plantilla!CU418),"")</f>
        <v/>
      </c>
      <c r="CX407" s="82">
        <f>IF($C407="OK",_xlfn.NUMBERVALUE(Plantilla!CV418),"")</f>
        <v/>
      </c>
      <c r="CY407" s="6">
        <f>IF($C407="OK",_xlfn.NUMBERVALUE(Plantilla!CW418),"")</f>
        <v/>
      </c>
      <c r="CZ407" s="82">
        <f>IF($C407="OK",_xlfn.NUMBERVALUE(Plantilla!CX418),"")</f>
        <v/>
      </c>
      <c r="DA407" s="6">
        <f>IF($C407="OK",_xlfn.NUMBERVALUE(Plantilla!CY418),"")</f>
        <v/>
      </c>
      <c r="DB407" s="109">
        <f>IF($C407="OK",_xlfn.NUMBERVALUE(Plantilla!CZ418),"")</f>
        <v/>
      </c>
      <c r="DC407" s="6">
        <f>IF($C407="OK",_xlfn.NUMBERVALUE(Plantilla!DA418),"")</f>
        <v/>
      </c>
      <c r="DD407" s="6">
        <f>IF($C407="OK",TEXT(Plantilla!DB418,"#"),"")</f>
        <v/>
      </c>
      <c r="DE407" s="6">
        <f>IF($C407="OK",_xlfn.NUMBERVALUE(Plantilla!DC418),"")</f>
        <v/>
      </c>
      <c r="DF407" s="4">
        <f>IF($C407="OK",_xlfn.NUMBERVALUE(Plantilla!DD418),"")</f>
        <v/>
      </c>
      <c r="DG407" s="6">
        <f>IF($C407="OK",_xlfn.NUMBERVALUE(Plantilla!DE418),"")</f>
        <v/>
      </c>
      <c r="DH407" s="6">
        <f>IF($C407="OK",_xlfn.NUMBERVALUE(Plantilla!DF418),"")</f>
        <v/>
      </c>
      <c r="DI407" s="6">
        <f>IF($C407="OK",_xlfn.NUMBERVALUE(Plantilla!DG418),"")</f>
        <v/>
      </c>
      <c r="DJ407" s="6">
        <f>IF($C407="OK",_xlfn.NUMBERVALUE(Plantilla!DH418),"")</f>
        <v/>
      </c>
      <c r="DK407" s="6">
        <f>IF($C407="OK",_xlfn.NUMBERVALUE(Plantilla!DI418),"")</f>
        <v/>
      </c>
      <c r="DL407" s="6">
        <f>IF($C407="OK",_xlfn.NUMBERVALUE(Plantilla!DJ418),"")</f>
        <v/>
      </c>
      <c r="DM407" s="6">
        <f>IF($C407="OK",_xlfn.NUMBERVALUE(Plantilla!DK418),"")</f>
        <v/>
      </c>
      <c r="DN407" s="6">
        <f>IF($C407="OK",_xlfn.NUMBERVALUE(Plantilla!DL418),"")</f>
        <v/>
      </c>
      <c r="DO407" s="6">
        <f>IF($C407="OK",_xlfn.NUMBERVALUE(Plantilla!DM418),"")</f>
        <v/>
      </c>
      <c r="DP407" s="6">
        <f>IF($C407="OK",_xlfn.NUMBERVALUE(Plantilla!DN418),"")</f>
        <v/>
      </c>
      <c r="DQ407" s="6">
        <f>IF($C407="OK",_xlfn.NUMBERVALUE(Plantilla!DO418),"")</f>
        <v/>
      </c>
      <c r="DR407" s="6">
        <f>IF($C407="OK",_xlfn.NUMBERVALUE(Plantilla!DP418),"")</f>
        <v/>
      </c>
      <c r="DS407">
        <f>IF($C407="OK",TEXT(Plantilla!DR418,"#"),"")</f>
        <v/>
      </c>
      <c r="DT407" s="6" t="n"/>
    </row>
    <row r="408">
      <c r="A408">
        <f>IF(Plantilla!$I$6="¡Perfecto!, Guarda el archivo y adjúntalo a tu interfaz de Nómina Electrónica","OK","Error")</f>
        <v/>
      </c>
      <c r="B408">
        <f>IF(Plantilla!$I$6="¡Perfecto!, Guarda el archivo y adjúntalo a tu interfaz de Nómina Electrónica",MID(Plantilla!$D$2,SEARCH("V",Plantilla!$D$2),10),"")</f>
        <v/>
      </c>
      <c r="C408">
        <f>Plantilla!C419</f>
        <v/>
      </c>
      <c r="D408">
        <f>IF($C408="OK",Plantilla!B419,"")</f>
        <v/>
      </c>
      <c r="E408">
        <f>IF($C408="OK",
   VLOOKUP(Plantilla!$E$4,'Tablas '!$AP$4:$AT$6,5,FALSE),
"")</f>
        <v/>
      </c>
      <c r="F408">
        <f>IF($C408="OK",TEXT(Plantilla!D419,"#"),"")</f>
        <v/>
      </c>
      <c r="G408">
        <f>IF($C408="OK",
   VLOOKUP(Plantilla!E419,'Tablas '!$B$4:$C$14,2,FALSE),
"")</f>
        <v/>
      </c>
      <c r="H408">
        <f>IF($C408="OK",TEXT(Plantilla!F419,"#"),"")</f>
        <v/>
      </c>
      <c r="I408">
        <f>IF($C408="OK",TEXT(Plantilla!G419,"#"),"")</f>
        <v/>
      </c>
      <c r="J408">
        <f>IF($C408="OK",TEXT(Plantilla!H419,"#"),"")</f>
        <v/>
      </c>
      <c r="K408">
        <f>IF($C408="OK",TEXT(Plantilla!I419,"#"),"")</f>
        <v/>
      </c>
      <c r="L408">
        <f>IF($C408="OK",TEXT(Plantilla!J419,"#"),"")</f>
        <v/>
      </c>
      <c r="M408">
        <f>IF($C408="OK",TEXT(Plantilla!K419,"#"),"")</f>
        <v/>
      </c>
      <c r="N408">
        <f>IF($C408="OK",
   CONCATENATE(YEAR(Plantilla!L419),"-",TEXT(MONTH(Plantilla!L419),"00"),"-",TEXT(DAY(Plantilla!L419),"00")),
"")</f>
        <v/>
      </c>
      <c r="O408">
        <f>IF($C408="OK",_xlfn.NUMBERVALUE(Plantilla!M419),"")</f>
        <v/>
      </c>
      <c r="P408">
        <f>IF($C408="OK",
   IF(Plantilla!N419&lt;&gt;"",
      CONCATENATE(YEAR(Plantilla!N419),"-",TEXT(MONTH(Plantilla!N419),"00"),"-",TEXT(DAY(Plantilla!N419),"00")),
   ""),
"")</f>
        <v/>
      </c>
      <c r="Q408">
        <f>IF($C408="OK",
   VLOOKUP(Plantilla!O419,'Tablas '!$E$4:$F$19,2,FALSE),
"")</f>
        <v/>
      </c>
      <c r="R408">
        <f>IF($C408="OK",
   VLOOKUP(Plantilla!P419,'Tablas '!$H$4:$I$5,2,FALSE),
"")</f>
        <v/>
      </c>
      <c r="S408">
        <f>IF($C408="OK",
   VLOOKUP(Plantilla!Q419,'Tablas '!$K$4:$L$8,2,FALSE),
"")</f>
        <v/>
      </c>
      <c r="T408">
        <f>IF($C408="OK",
   VLOOKUP(Plantilla!R419,'Tablas '!$AE$4:$AF$6,2,FALSE),
"")</f>
        <v/>
      </c>
      <c r="U408">
        <f>IF($C408="OK",
   VLOOKUP(Plantilla!S419,'Tablas '!$AE$4:$AF$6,2,FALSE),
"")</f>
        <v/>
      </c>
      <c r="V408">
        <f>IF($C408="OK",TEXT(Plantilla!T419,"#"),"")</f>
        <v/>
      </c>
      <c r="W408" s="84">
        <f>IF($C408="OK",
   VLOOKUP(Plantilla!U419,'Tablas '!$AM$4:$AN$1126,2,FALSE),
"")</f>
        <v/>
      </c>
      <c r="X408">
        <f>IF($C408="OK",TEXT(Plantilla!V419,"#"),"")</f>
        <v/>
      </c>
      <c r="Y408">
        <f>IF($C408="OK",
   CONCATENATE(YEAR(Plantilla!W419),"-",TEXT(MONTH(Plantilla!W419),"00"),"-",TEXT(DAY(Plantilla!W419),"00")),
"")</f>
        <v/>
      </c>
      <c r="Z408">
        <f>IF($C408="OK",
   CONCATENATE(YEAR(Plantilla!X419),"-",TEXT(MONTH(Plantilla!X419),"00"),"-",TEXT(DAY(Plantilla!X419),"00")),
"")</f>
        <v/>
      </c>
      <c r="AA408">
        <f>IF($C408="OK",
   TEXT(VLOOKUP(Plantilla!Y419,'Tablas '!$Q$4:$R$9,2,FALSE),"#"),
"")</f>
        <v/>
      </c>
      <c r="AB408">
        <f>IF($C408="OK",
   CONCATENATE(YEAR(Plantilla!Z419),"-",TEXT(MONTH(Plantilla!Z419),"00"),"-",TEXT(DAY(Plantilla!Z419),"00")),
"")</f>
        <v/>
      </c>
      <c r="AC408">
        <f>IF($C408="OK",
   TEXT(VLOOKUP(Plantilla!AA419,'Tablas '!$T$4:$U$13,2,FALSE),"#"),
"")</f>
        <v/>
      </c>
      <c r="AD408">
        <f>IF($C408="OK",TEXT(Plantilla!AB419,"#"),"")</f>
        <v/>
      </c>
      <c r="AE408">
        <f>IF($C408="OK",
   IF(Plantilla!AC419&lt;&gt;"",
      TEXT(VLOOKUP(Plantilla!AC419,'Tablas '!$W$4:$X$7,2,FALSE),"#"),
   ""),
"")</f>
        <v/>
      </c>
      <c r="AF408">
        <f>IF($C408="OK",TEXT(Plantilla!AD419,"#"),"")</f>
        <v/>
      </c>
      <c r="AG408" s="6">
        <f>IF($C408="OK",_xlfn.NUMBERVALUE(Plantilla!AE419),"")</f>
        <v/>
      </c>
      <c r="AH408" s="4">
        <f>IF($C408="OK",_xlfn.NUMBERVALUE(Plantilla!AF419),"")</f>
        <v/>
      </c>
      <c r="AI408" s="6">
        <f>IF($C408="OK",_xlfn.NUMBERVALUE(Plantilla!AG419),"")</f>
        <v/>
      </c>
      <c r="AJ408" s="6">
        <f>IF($C408="OK",_xlfn.NUMBERVALUE(Plantilla!AH419),"")</f>
        <v/>
      </c>
      <c r="AK408" s="6">
        <f>IF($C408="OK",_xlfn.NUMBERVALUE(Plantilla!AI419),"")</f>
        <v/>
      </c>
      <c r="AL408" s="6">
        <f>IF($C408="OK",_xlfn.NUMBERVALUE(Plantilla!AJ419),"")</f>
        <v/>
      </c>
      <c r="AM408" s="4">
        <f>IF($C408="OK",_xlfn.NUMBERVALUE(Plantilla!AK419),"")</f>
        <v/>
      </c>
      <c r="AN408" s="6">
        <f>IF($C408="OK",_xlfn.NUMBERVALUE(Plantilla!AL419),"")</f>
        <v/>
      </c>
      <c r="AO408" s="4">
        <f>IF($C408="OK",_xlfn.NUMBERVALUE(Plantilla!AM419),"")</f>
        <v/>
      </c>
      <c r="AP408" s="6">
        <f>IF($C408="OK",_xlfn.NUMBERVALUE(Plantilla!AN419),"")</f>
        <v/>
      </c>
      <c r="AQ408" s="4">
        <f>IF($C408="OK",_xlfn.NUMBERVALUE(Plantilla!AO419),"")</f>
        <v/>
      </c>
      <c r="AR408" s="6">
        <f>IF($C408="OK",_xlfn.NUMBERVALUE(Plantilla!AP419),"")</f>
        <v/>
      </c>
      <c r="AS408" s="4">
        <f>IF($C408="OK",_xlfn.NUMBERVALUE(Plantilla!AQ419),"")</f>
        <v/>
      </c>
      <c r="AT408" s="6">
        <f>IF($C408="OK",_xlfn.NUMBERVALUE(Plantilla!AR419),"")</f>
        <v/>
      </c>
      <c r="AU408" s="4">
        <f>IF($C408="OK",_xlfn.NUMBERVALUE(Plantilla!AS419),"")</f>
        <v/>
      </c>
      <c r="AV408" s="6">
        <f>IF($C408="OK",_xlfn.NUMBERVALUE(Plantilla!AT419),"")</f>
        <v/>
      </c>
      <c r="AW408" s="4">
        <f>IF($C408="OK",_xlfn.NUMBERVALUE(Plantilla!AU419),"")</f>
        <v/>
      </c>
      <c r="AX408" s="6">
        <f>IF($C408="OK",_xlfn.NUMBERVALUE(Plantilla!AV419),"")</f>
        <v/>
      </c>
      <c r="AY408" s="4">
        <f>IF($C408="OK",_xlfn.NUMBERVALUE(Plantilla!AW419),"")</f>
        <v/>
      </c>
      <c r="AZ408" s="6">
        <f>IF($C408="OK",_xlfn.NUMBERVALUE(Plantilla!AX419),"")</f>
        <v/>
      </c>
      <c r="BA408">
        <f>IF($C408="OK",_xlfn.NUMBERVALUE(Plantilla!AY419),"")</f>
        <v/>
      </c>
      <c r="BB408">
        <f>IF($C408="OK",_xlfn.NUMBERVALUE(Plantilla!AZ419),"")</f>
        <v/>
      </c>
      <c r="BC408" s="4">
        <f>IF($C408="OK",_xlfn.NUMBERVALUE(Plantilla!BA419),"")</f>
        <v/>
      </c>
      <c r="BD408" s="6">
        <f>IF($C408="OK",_xlfn.NUMBERVALUE(Plantilla!BB419),"")</f>
        <v/>
      </c>
      <c r="BE408" s="4">
        <f>IF($C408="OK",_xlfn.NUMBERVALUE(Plantilla!BC419),"")</f>
        <v/>
      </c>
      <c r="BF408" s="6">
        <f>IF($C408="OK",_xlfn.NUMBERVALUE(Plantilla!BD419),"")</f>
        <v/>
      </c>
      <c r="BG408" s="4">
        <f>IF($C408="OK",_xlfn.NUMBERVALUE(Plantilla!BE419),"")</f>
        <v/>
      </c>
      <c r="BH408" s="6">
        <f>IF($C408="OK",_xlfn.NUMBERVALUE(Plantilla!BF419),"")</f>
        <v/>
      </c>
      <c r="BI408" s="110">
        <f>IF($C408="OK",_xlfn.NUMBERVALUE(Plantilla!BG419),"")</f>
        <v/>
      </c>
      <c r="BJ408" s="6">
        <f>IF($C408="OK",_xlfn.NUMBERVALUE(Plantilla!BH419),"")</f>
        <v/>
      </c>
      <c r="BK408" s="109">
        <f>IF($C408="OK",_xlfn.NUMBERVALUE(Plantilla!BI419),"")</f>
        <v/>
      </c>
      <c r="BL408" s="6">
        <f>IF($C408="OK",
   IF(Plantilla!BJ419&lt;&gt;"",
      TEXT(VLOOKUP(Plantilla!BJ419,'Tablas '!$Z$4:$AA$6,2,FALSE),"#"),
   ""),
"")</f>
        <v/>
      </c>
      <c r="BM408" s="4">
        <f>IF($C408="OK",_xlfn.NUMBERVALUE(Plantilla!BK419),"")</f>
        <v/>
      </c>
      <c r="BN408" s="4">
        <f>IF($C408="OK",_xlfn.NUMBERVALUE(Plantilla!BL419),"")</f>
        <v/>
      </c>
      <c r="BO408" s="6">
        <f>IF($C408="OK",_xlfn.NUMBERVALUE(Plantilla!BM419),"")</f>
        <v/>
      </c>
      <c r="BP408" s="4">
        <f>IF($C408="OK",_xlfn.NUMBERVALUE(Plantilla!BN419),"")</f>
        <v/>
      </c>
      <c r="BQ408" s="6">
        <f>IF($C408="OK",_xlfn.NUMBERVALUE(Plantilla!BO419),"")</f>
        <v/>
      </c>
      <c r="BR408" s="4">
        <f>IF($C408="OK",_xlfn.NUMBERVALUE(Plantilla!BP419),"")</f>
        <v/>
      </c>
      <c r="BS408" s="6">
        <f>IF($C408="OK",_xlfn.NUMBERVALUE(Plantilla!BQ419),"")</f>
        <v/>
      </c>
      <c r="BT408" s="4">
        <f>IF($C408="OK",_xlfn.NUMBERVALUE(Plantilla!BR419),"")</f>
        <v/>
      </c>
      <c r="BU408" s="6">
        <f>IF($C408="OK",_xlfn.NUMBERVALUE(Plantilla!BS419),"")</f>
        <v/>
      </c>
      <c r="BV408" s="6">
        <f>IF($C408="OK",_xlfn.NUMBERVALUE(Plantilla!BT419),"")</f>
        <v/>
      </c>
      <c r="BW408" s="6">
        <f>IF($C408="OK",_xlfn.NUMBERVALUE(Plantilla!BU419),"")</f>
        <v/>
      </c>
      <c r="BX408" s="6">
        <f>IF($C408="OK",_xlfn.NUMBERVALUE(Plantilla!BV419),"")</f>
        <v/>
      </c>
      <c r="BY408" s="6">
        <f>IF($C408="OK",_xlfn.NUMBERVALUE(Plantilla!BW419),"")</f>
        <v/>
      </c>
      <c r="BZ408" s="6">
        <f>IF($C408="OK",_xlfn.NUMBERVALUE(Plantilla!BX419),"")</f>
        <v/>
      </c>
      <c r="CA408" s="6">
        <f>IF($C408="OK",_xlfn.NUMBERVALUE(Plantilla!BY419),"")</f>
        <v/>
      </c>
      <c r="CB408" s="6">
        <f>IF($C408="OK",_xlfn.NUMBERVALUE(Plantilla!BZ419),"")</f>
        <v/>
      </c>
      <c r="CC408" s="6">
        <f>IF($C408="OK",_xlfn.NUMBERVALUE(Plantilla!CA419),"")</f>
        <v/>
      </c>
      <c r="CD408" s="6">
        <f>IF($C408="OK",_xlfn.NUMBERVALUE(Plantilla!CB419),"")</f>
        <v/>
      </c>
      <c r="CE408" s="6">
        <f>IF($C408="OK",_xlfn.NUMBERVALUE(Plantilla!CC419),"")</f>
        <v/>
      </c>
      <c r="CF408" s="4">
        <f>IF($C408="OK",_xlfn.NUMBERVALUE(Plantilla!CD419),"")</f>
        <v/>
      </c>
      <c r="CG408" s="6">
        <f>IF($C408="OK",_xlfn.NUMBERVALUE(Plantilla!CE419),"")</f>
        <v/>
      </c>
      <c r="CH408" s="6">
        <f>IF($C408="OK",_xlfn.NUMBERVALUE(Plantilla!CF419),"")</f>
        <v/>
      </c>
      <c r="CI408" s="6">
        <f>IF($C408="OK",_xlfn.NUMBERVALUE(Plantilla!CG419),"")</f>
        <v/>
      </c>
      <c r="CJ408" s="6">
        <f>IF($C408="OK",_xlfn.NUMBERVALUE(Plantilla!CH419),"")</f>
        <v/>
      </c>
      <c r="CK408" s="6">
        <f>IF($C408="OK",_xlfn.NUMBERVALUE(Plantilla!CI419),"")</f>
        <v/>
      </c>
      <c r="CL408" s="6">
        <f>IF($C408="OK",_xlfn.NUMBERVALUE(Plantilla!CJ419),"")</f>
        <v/>
      </c>
      <c r="CM408">
        <f>IF($C408="OK",TEXT(Plantilla!CK419,"#"),"")</f>
        <v/>
      </c>
      <c r="CN408" s="6">
        <f>IF($C408="OK",_xlfn.NUMBERVALUE(Plantilla!CL419),"")</f>
        <v/>
      </c>
      <c r="CO408" s="6">
        <f>IF($C408="OK",_xlfn.NUMBERVALUE(Plantilla!CM419),"")</f>
        <v/>
      </c>
      <c r="CP408" s="110">
        <f>IF($C408="OK",_xlfn.NUMBERVALUE(Plantilla!CN419),"")</f>
        <v/>
      </c>
      <c r="CQ408" s="6">
        <f>IF($C408="OK",_xlfn.NUMBERVALUE(Plantilla!CO419),"")</f>
        <v/>
      </c>
      <c r="CR408" s="109">
        <f>IF($C408="OK",_xlfn.NUMBERVALUE(Plantilla!CP419),"")</f>
        <v/>
      </c>
      <c r="CS408" s="110">
        <f>IF($C408="OK",_xlfn.NUMBERVALUE(Plantilla!CQ419),"")</f>
        <v/>
      </c>
      <c r="CT408" s="6">
        <f>IF($C408="OK",_xlfn.NUMBERVALUE(Plantilla!CR419),"")</f>
        <v/>
      </c>
      <c r="CU408" s="109">
        <f>IF($C408="OK",_xlfn.NUMBERVALUE(Plantilla!CS419),"")</f>
        <v/>
      </c>
      <c r="CV408" s="110">
        <f>IF($C408="OK",_xlfn.NUMBERVALUE(Plantilla!CT419),"")</f>
        <v/>
      </c>
      <c r="CW408" s="6">
        <f>IF($C408="OK",_xlfn.NUMBERVALUE(Plantilla!CU419),"")</f>
        <v/>
      </c>
      <c r="CX408" s="82">
        <f>IF($C408="OK",_xlfn.NUMBERVALUE(Plantilla!CV419),"")</f>
        <v/>
      </c>
      <c r="CY408" s="6">
        <f>IF($C408="OK",_xlfn.NUMBERVALUE(Plantilla!CW419),"")</f>
        <v/>
      </c>
      <c r="CZ408" s="82">
        <f>IF($C408="OK",_xlfn.NUMBERVALUE(Plantilla!CX419),"")</f>
        <v/>
      </c>
      <c r="DA408" s="6">
        <f>IF($C408="OK",_xlfn.NUMBERVALUE(Plantilla!CY419),"")</f>
        <v/>
      </c>
      <c r="DB408" s="109">
        <f>IF($C408="OK",_xlfn.NUMBERVALUE(Plantilla!CZ419),"")</f>
        <v/>
      </c>
      <c r="DC408" s="6">
        <f>IF($C408="OK",_xlfn.NUMBERVALUE(Plantilla!DA419),"")</f>
        <v/>
      </c>
      <c r="DD408" s="6">
        <f>IF($C408="OK",TEXT(Plantilla!DB419,"#"),"")</f>
        <v/>
      </c>
      <c r="DE408" s="6">
        <f>IF($C408="OK",_xlfn.NUMBERVALUE(Plantilla!DC419),"")</f>
        <v/>
      </c>
      <c r="DF408" s="4">
        <f>IF($C408="OK",_xlfn.NUMBERVALUE(Plantilla!DD419),"")</f>
        <v/>
      </c>
      <c r="DG408" s="6">
        <f>IF($C408="OK",_xlfn.NUMBERVALUE(Plantilla!DE419),"")</f>
        <v/>
      </c>
      <c r="DH408" s="6">
        <f>IF($C408="OK",_xlfn.NUMBERVALUE(Plantilla!DF419),"")</f>
        <v/>
      </c>
      <c r="DI408" s="6">
        <f>IF($C408="OK",_xlfn.NUMBERVALUE(Plantilla!DG419),"")</f>
        <v/>
      </c>
      <c r="DJ408" s="6">
        <f>IF($C408="OK",_xlfn.NUMBERVALUE(Plantilla!DH419),"")</f>
        <v/>
      </c>
      <c r="DK408" s="6">
        <f>IF($C408="OK",_xlfn.NUMBERVALUE(Plantilla!DI419),"")</f>
        <v/>
      </c>
      <c r="DL408" s="6">
        <f>IF($C408="OK",_xlfn.NUMBERVALUE(Plantilla!DJ419),"")</f>
        <v/>
      </c>
      <c r="DM408" s="6">
        <f>IF($C408="OK",_xlfn.NUMBERVALUE(Plantilla!DK419),"")</f>
        <v/>
      </c>
      <c r="DN408" s="6">
        <f>IF($C408="OK",_xlfn.NUMBERVALUE(Plantilla!DL419),"")</f>
        <v/>
      </c>
      <c r="DO408" s="6">
        <f>IF($C408="OK",_xlfn.NUMBERVALUE(Plantilla!DM419),"")</f>
        <v/>
      </c>
      <c r="DP408" s="6">
        <f>IF($C408="OK",_xlfn.NUMBERVALUE(Plantilla!DN419),"")</f>
        <v/>
      </c>
      <c r="DQ408" s="6">
        <f>IF($C408="OK",_xlfn.NUMBERVALUE(Plantilla!DO419),"")</f>
        <v/>
      </c>
      <c r="DR408" s="6">
        <f>IF($C408="OK",_xlfn.NUMBERVALUE(Plantilla!DP419),"")</f>
        <v/>
      </c>
      <c r="DS408">
        <f>IF($C408="OK",TEXT(Plantilla!DR419,"#"),"")</f>
        <v/>
      </c>
      <c r="DT408" s="6" t="n"/>
    </row>
    <row r="409">
      <c r="A409">
        <f>IF(Plantilla!$I$6="¡Perfecto!, Guarda el archivo y adjúntalo a tu interfaz de Nómina Electrónica","OK","Error")</f>
        <v/>
      </c>
      <c r="B409">
        <f>IF(Plantilla!$I$6="¡Perfecto!, Guarda el archivo y adjúntalo a tu interfaz de Nómina Electrónica",MID(Plantilla!$D$2,SEARCH("V",Plantilla!$D$2),10),"")</f>
        <v/>
      </c>
      <c r="C409">
        <f>Plantilla!C420</f>
        <v/>
      </c>
      <c r="D409">
        <f>IF($C409="OK",Plantilla!B420,"")</f>
        <v/>
      </c>
      <c r="E409">
        <f>IF($C409="OK",
   VLOOKUP(Plantilla!$E$4,'Tablas '!$AP$4:$AT$6,5,FALSE),
"")</f>
        <v/>
      </c>
      <c r="F409">
        <f>IF($C409="OK",TEXT(Plantilla!D420,"#"),"")</f>
        <v/>
      </c>
      <c r="G409">
        <f>IF($C409="OK",
   VLOOKUP(Plantilla!E420,'Tablas '!$B$4:$C$14,2,FALSE),
"")</f>
        <v/>
      </c>
      <c r="H409">
        <f>IF($C409="OK",TEXT(Plantilla!F420,"#"),"")</f>
        <v/>
      </c>
      <c r="I409">
        <f>IF($C409="OK",TEXT(Plantilla!G420,"#"),"")</f>
        <v/>
      </c>
      <c r="J409">
        <f>IF($C409="OK",TEXT(Plantilla!H420,"#"),"")</f>
        <v/>
      </c>
      <c r="K409">
        <f>IF($C409="OK",TEXT(Plantilla!I420,"#"),"")</f>
        <v/>
      </c>
      <c r="L409">
        <f>IF($C409="OK",TEXT(Plantilla!J420,"#"),"")</f>
        <v/>
      </c>
      <c r="M409">
        <f>IF($C409="OK",TEXT(Plantilla!K420,"#"),"")</f>
        <v/>
      </c>
      <c r="N409">
        <f>IF($C409="OK",
   CONCATENATE(YEAR(Plantilla!L420),"-",TEXT(MONTH(Plantilla!L420),"00"),"-",TEXT(DAY(Plantilla!L420),"00")),
"")</f>
        <v/>
      </c>
      <c r="O409">
        <f>IF($C409="OK",_xlfn.NUMBERVALUE(Plantilla!M420),"")</f>
        <v/>
      </c>
      <c r="P409">
        <f>IF($C409="OK",
   IF(Plantilla!N420&lt;&gt;"",
      CONCATENATE(YEAR(Plantilla!N420),"-",TEXT(MONTH(Plantilla!N420),"00"),"-",TEXT(DAY(Plantilla!N420),"00")),
   ""),
"")</f>
        <v/>
      </c>
      <c r="Q409">
        <f>IF($C409="OK",
   VLOOKUP(Plantilla!O420,'Tablas '!$E$4:$F$19,2,FALSE),
"")</f>
        <v/>
      </c>
      <c r="R409">
        <f>IF($C409="OK",
   VLOOKUP(Plantilla!P420,'Tablas '!$H$4:$I$5,2,FALSE),
"")</f>
        <v/>
      </c>
      <c r="S409">
        <f>IF($C409="OK",
   VLOOKUP(Plantilla!Q420,'Tablas '!$K$4:$L$8,2,FALSE),
"")</f>
        <v/>
      </c>
      <c r="T409">
        <f>IF($C409="OK",
   VLOOKUP(Plantilla!R420,'Tablas '!$AE$4:$AF$6,2,FALSE),
"")</f>
        <v/>
      </c>
      <c r="U409">
        <f>IF($C409="OK",
   VLOOKUP(Plantilla!S420,'Tablas '!$AE$4:$AF$6,2,FALSE),
"")</f>
        <v/>
      </c>
      <c r="V409">
        <f>IF($C409="OK",TEXT(Plantilla!T420,"#"),"")</f>
        <v/>
      </c>
      <c r="W409" s="84">
        <f>IF($C409="OK",
   VLOOKUP(Plantilla!U420,'Tablas '!$AM$4:$AN$1126,2,FALSE),
"")</f>
        <v/>
      </c>
      <c r="X409">
        <f>IF($C409="OK",TEXT(Plantilla!V420,"#"),"")</f>
        <v/>
      </c>
      <c r="Y409">
        <f>IF($C409="OK",
   CONCATENATE(YEAR(Plantilla!W420),"-",TEXT(MONTH(Plantilla!W420),"00"),"-",TEXT(DAY(Plantilla!W420),"00")),
"")</f>
        <v/>
      </c>
      <c r="Z409">
        <f>IF($C409="OK",
   CONCATENATE(YEAR(Plantilla!X420),"-",TEXT(MONTH(Plantilla!X420),"00"),"-",TEXT(DAY(Plantilla!X420),"00")),
"")</f>
        <v/>
      </c>
      <c r="AA409">
        <f>IF($C409="OK",
   TEXT(VLOOKUP(Plantilla!Y420,'Tablas '!$Q$4:$R$9,2,FALSE),"#"),
"")</f>
        <v/>
      </c>
      <c r="AB409">
        <f>IF($C409="OK",
   CONCATENATE(YEAR(Plantilla!Z420),"-",TEXT(MONTH(Plantilla!Z420),"00"),"-",TEXT(DAY(Plantilla!Z420),"00")),
"")</f>
        <v/>
      </c>
      <c r="AC409">
        <f>IF($C409="OK",
   TEXT(VLOOKUP(Plantilla!AA420,'Tablas '!$T$4:$U$13,2,FALSE),"#"),
"")</f>
        <v/>
      </c>
      <c r="AD409">
        <f>IF($C409="OK",TEXT(Plantilla!AB420,"#"),"")</f>
        <v/>
      </c>
      <c r="AE409">
        <f>IF($C409="OK",
   IF(Plantilla!AC420&lt;&gt;"",
      TEXT(VLOOKUP(Plantilla!AC420,'Tablas '!$W$4:$X$7,2,FALSE),"#"),
   ""),
"")</f>
        <v/>
      </c>
      <c r="AF409">
        <f>IF($C409="OK",TEXT(Plantilla!AD420,"#"),"")</f>
        <v/>
      </c>
      <c r="AG409" s="6">
        <f>IF($C409="OK",_xlfn.NUMBERVALUE(Plantilla!AE420),"")</f>
        <v/>
      </c>
      <c r="AH409" s="4">
        <f>IF($C409="OK",_xlfn.NUMBERVALUE(Plantilla!AF420),"")</f>
        <v/>
      </c>
      <c r="AI409" s="6">
        <f>IF($C409="OK",_xlfn.NUMBERVALUE(Plantilla!AG420),"")</f>
        <v/>
      </c>
      <c r="AJ409" s="6">
        <f>IF($C409="OK",_xlfn.NUMBERVALUE(Plantilla!AH420),"")</f>
        <v/>
      </c>
      <c r="AK409" s="6">
        <f>IF($C409="OK",_xlfn.NUMBERVALUE(Plantilla!AI420),"")</f>
        <v/>
      </c>
      <c r="AL409" s="6">
        <f>IF($C409="OK",_xlfn.NUMBERVALUE(Plantilla!AJ420),"")</f>
        <v/>
      </c>
      <c r="AM409" s="4">
        <f>IF($C409="OK",_xlfn.NUMBERVALUE(Plantilla!AK420),"")</f>
        <v/>
      </c>
      <c r="AN409" s="6">
        <f>IF($C409="OK",_xlfn.NUMBERVALUE(Plantilla!AL420),"")</f>
        <v/>
      </c>
      <c r="AO409" s="4">
        <f>IF($C409="OK",_xlfn.NUMBERVALUE(Plantilla!AM420),"")</f>
        <v/>
      </c>
      <c r="AP409" s="6">
        <f>IF($C409="OK",_xlfn.NUMBERVALUE(Plantilla!AN420),"")</f>
        <v/>
      </c>
      <c r="AQ409" s="4">
        <f>IF($C409="OK",_xlfn.NUMBERVALUE(Plantilla!AO420),"")</f>
        <v/>
      </c>
      <c r="AR409" s="6">
        <f>IF($C409="OK",_xlfn.NUMBERVALUE(Plantilla!AP420),"")</f>
        <v/>
      </c>
      <c r="AS409" s="4">
        <f>IF($C409="OK",_xlfn.NUMBERVALUE(Plantilla!AQ420),"")</f>
        <v/>
      </c>
      <c r="AT409" s="6">
        <f>IF($C409="OK",_xlfn.NUMBERVALUE(Plantilla!AR420),"")</f>
        <v/>
      </c>
      <c r="AU409" s="4">
        <f>IF($C409="OK",_xlfn.NUMBERVALUE(Plantilla!AS420),"")</f>
        <v/>
      </c>
      <c r="AV409" s="6">
        <f>IF($C409="OK",_xlfn.NUMBERVALUE(Plantilla!AT420),"")</f>
        <v/>
      </c>
      <c r="AW409" s="4">
        <f>IF($C409="OK",_xlfn.NUMBERVALUE(Plantilla!AU420),"")</f>
        <v/>
      </c>
      <c r="AX409" s="6">
        <f>IF($C409="OK",_xlfn.NUMBERVALUE(Plantilla!AV420),"")</f>
        <v/>
      </c>
      <c r="AY409" s="4">
        <f>IF($C409="OK",_xlfn.NUMBERVALUE(Plantilla!AW420),"")</f>
        <v/>
      </c>
      <c r="AZ409" s="6">
        <f>IF($C409="OK",_xlfn.NUMBERVALUE(Plantilla!AX420),"")</f>
        <v/>
      </c>
      <c r="BA409">
        <f>IF($C409="OK",_xlfn.NUMBERVALUE(Plantilla!AY420),"")</f>
        <v/>
      </c>
      <c r="BB409">
        <f>IF($C409="OK",_xlfn.NUMBERVALUE(Plantilla!AZ420),"")</f>
        <v/>
      </c>
      <c r="BC409" s="4">
        <f>IF($C409="OK",_xlfn.NUMBERVALUE(Plantilla!BA420),"")</f>
        <v/>
      </c>
      <c r="BD409" s="6">
        <f>IF($C409="OK",_xlfn.NUMBERVALUE(Plantilla!BB420),"")</f>
        <v/>
      </c>
      <c r="BE409" s="4">
        <f>IF($C409="OK",_xlfn.NUMBERVALUE(Plantilla!BC420),"")</f>
        <v/>
      </c>
      <c r="BF409" s="6">
        <f>IF($C409="OK",_xlfn.NUMBERVALUE(Plantilla!BD420),"")</f>
        <v/>
      </c>
      <c r="BG409" s="4">
        <f>IF($C409="OK",_xlfn.NUMBERVALUE(Plantilla!BE420),"")</f>
        <v/>
      </c>
      <c r="BH409" s="6">
        <f>IF($C409="OK",_xlfn.NUMBERVALUE(Plantilla!BF420),"")</f>
        <v/>
      </c>
      <c r="BI409" s="110">
        <f>IF($C409="OK",_xlfn.NUMBERVALUE(Plantilla!BG420),"")</f>
        <v/>
      </c>
      <c r="BJ409" s="6">
        <f>IF($C409="OK",_xlfn.NUMBERVALUE(Plantilla!BH420),"")</f>
        <v/>
      </c>
      <c r="BK409" s="109">
        <f>IF($C409="OK",_xlfn.NUMBERVALUE(Plantilla!BI420),"")</f>
        <v/>
      </c>
      <c r="BL409" s="6">
        <f>IF($C409="OK",
   IF(Plantilla!BJ420&lt;&gt;"",
      TEXT(VLOOKUP(Plantilla!BJ420,'Tablas '!$Z$4:$AA$6,2,FALSE),"#"),
   ""),
"")</f>
        <v/>
      </c>
      <c r="BM409" s="4">
        <f>IF($C409="OK",_xlfn.NUMBERVALUE(Plantilla!BK420),"")</f>
        <v/>
      </c>
      <c r="BN409" s="4">
        <f>IF($C409="OK",_xlfn.NUMBERVALUE(Plantilla!BL420),"")</f>
        <v/>
      </c>
      <c r="BO409" s="6">
        <f>IF($C409="OK",_xlfn.NUMBERVALUE(Plantilla!BM420),"")</f>
        <v/>
      </c>
      <c r="BP409" s="4">
        <f>IF($C409="OK",_xlfn.NUMBERVALUE(Plantilla!BN420),"")</f>
        <v/>
      </c>
      <c r="BQ409" s="6">
        <f>IF($C409="OK",_xlfn.NUMBERVALUE(Plantilla!BO420),"")</f>
        <v/>
      </c>
      <c r="BR409" s="4">
        <f>IF($C409="OK",_xlfn.NUMBERVALUE(Plantilla!BP420),"")</f>
        <v/>
      </c>
      <c r="BS409" s="6">
        <f>IF($C409="OK",_xlfn.NUMBERVALUE(Plantilla!BQ420),"")</f>
        <v/>
      </c>
      <c r="BT409" s="4">
        <f>IF($C409="OK",_xlfn.NUMBERVALUE(Plantilla!BR420),"")</f>
        <v/>
      </c>
      <c r="BU409" s="6">
        <f>IF($C409="OK",_xlfn.NUMBERVALUE(Plantilla!BS420),"")</f>
        <v/>
      </c>
      <c r="BV409" s="6">
        <f>IF($C409="OK",_xlfn.NUMBERVALUE(Plantilla!BT420),"")</f>
        <v/>
      </c>
      <c r="BW409" s="6">
        <f>IF($C409="OK",_xlfn.NUMBERVALUE(Plantilla!BU420),"")</f>
        <v/>
      </c>
      <c r="BX409" s="6">
        <f>IF($C409="OK",_xlfn.NUMBERVALUE(Plantilla!BV420),"")</f>
        <v/>
      </c>
      <c r="BY409" s="6">
        <f>IF($C409="OK",_xlfn.NUMBERVALUE(Plantilla!BW420),"")</f>
        <v/>
      </c>
      <c r="BZ409" s="6">
        <f>IF($C409="OK",_xlfn.NUMBERVALUE(Plantilla!BX420),"")</f>
        <v/>
      </c>
      <c r="CA409" s="6">
        <f>IF($C409="OK",_xlfn.NUMBERVALUE(Plantilla!BY420),"")</f>
        <v/>
      </c>
      <c r="CB409" s="6">
        <f>IF($C409="OK",_xlfn.NUMBERVALUE(Plantilla!BZ420),"")</f>
        <v/>
      </c>
      <c r="CC409" s="6">
        <f>IF($C409="OK",_xlfn.NUMBERVALUE(Plantilla!CA420),"")</f>
        <v/>
      </c>
      <c r="CD409" s="6">
        <f>IF($C409="OK",_xlfn.NUMBERVALUE(Plantilla!CB420),"")</f>
        <v/>
      </c>
      <c r="CE409" s="6">
        <f>IF($C409="OK",_xlfn.NUMBERVALUE(Plantilla!CC420),"")</f>
        <v/>
      </c>
      <c r="CF409" s="4">
        <f>IF($C409="OK",_xlfn.NUMBERVALUE(Plantilla!CD420),"")</f>
        <v/>
      </c>
      <c r="CG409" s="6">
        <f>IF($C409="OK",_xlfn.NUMBERVALUE(Plantilla!CE420),"")</f>
        <v/>
      </c>
      <c r="CH409" s="6">
        <f>IF($C409="OK",_xlfn.NUMBERVALUE(Plantilla!CF420),"")</f>
        <v/>
      </c>
      <c r="CI409" s="6">
        <f>IF($C409="OK",_xlfn.NUMBERVALUE(Plantilla!CG420),"")</f>
        <v/>
      </c>
      <c r="CJ409" s="6">
        <f>IF($C409="OK",_xlfn.NUMBERVALUE(Plantilla!CH420),"")</f>
        <v/>
      </c>
      <c r="CK409" s="6">
        <f>IF($C409="OK",_xlfn.NUMBERVALUE(Plantilla!CI420),"")</f>
        <v/>
      </c>
      <c r="CL409" s="6">
        <f>IF($C409="OK",_xlfn.NUMBERVALUE(Plantilla!CJ420),"")</f>
        <v/>
      </c>
      <c r="CM409">
        <f>IF($C409="OK",TEXT(Plantilla!CK420,"#"),"")</f>
        <v/>
      </c>
      <c r="CN409" s="6">
        <f>IF($C409="OK",_xlfn.NUMBERVALUE(Plantilla!CL420),"")</f>
        <v/>
      </c>
      <c r="CO409" s="6">
        <f>IF($C409="OK",_xlfn.NUMBERVALUE(Plantilla!CM420),"")</f>
        <v/>
      </c>
      <c r="CP409" s="110">
        <f>IF($C409="OK",_xlfn.NUMBERVALUE(Plantilla!CN420),"")</f>
        <v/>
      </c>
      <c r="CQ409" s="6">
        <f>IF($C409="OK",_xlfn.NUMBERVALUE(Plantilla!CO420),"")</f>
        <v/>
      </c>
      <c r="CR409" s="109">
        <f>IF($C409="OK",_xlfn.NUMBERVALUE(Plantilla!CP420),"")</f>
        <v/>
      </c>
      <c r="CS409" s="110">
        <f>IF($C409="OK",_xlfn.NUMBERVALUE(Plantilla!CQ420),"")</f>
        <v/>
      </c>
      <c r="CT409" s="6">
        <f>IF($C409="OK",_xlfn.NUMBERVALUE(Plantilla!CR420),"")</f>
        <v/>
      </c>
      <c r="CU409" s="109">
        <f>IF($C409="OK",_xlfn.NUMBERVALUE(Plantilla!CS420),"")</f>
        <v/>
      </c>
      <c r="CV409" s="110">
        <f>IF($C409="OK",_xlfn.NUMBERVALUE(Plantilla!CT420),"")</f>
        <v/>
      </c>
      <c r="CW409" s="6">
        <f>IF($C409="OK",_xlfn.NUMBERVALUE(Plantilla!CU420),"")</f>
        <v/>
      </c>
      <c r="CX409" s="82">
        <f>IF($C409="OK",_xlfn.NUMBERVALUE(Plantilla!CV420),"")</f>
        <v/>
      </c>
      <c r="CY409" s="6">
        <f>IF($C409="OK",_xlfn.NUMBERVALUE(Plantilla!CW420),"")</f>
        <v/>
      </c>
      <c r="CZ409" s="82">
        <f>IF($C409="OK",_xlfn.NUMBERVALUE(Plantilla!CX420),"")</f>
        <v/>
      </c>
      <c r="DA409" s="6">
        <f>IF($C409="OK",_xlfn.NUMBERVALUE(Plantilla!CY420),"")</f>
        <v/>
      </c>
      <c r="DB409" s="109">
        <f>IF($C409="OK",_xlfn.NUMBERVALUE(Plantilla!CZ420),"")</f>
        <v/>
      </c>
      <c r="DC409" s="6">
        <f>IF($C409="OK",_xlfn.NUMBERVALUE(Plantilla!DA420),"")</f>
        <v/>
      </c>
      <c r="DD409" s="6">
        <f>IF($C409="OK",TEXT(Plantilla!DB420,"#"),"")</f>
        <v/>
      </c>
      <c r="DE409" s="6">
        <f>IF($C409="OK",_xlfn.NUMBERVALUE(Plantilla!DC420),"")</f>
        <v/>
      </c>
      <c r="DF409" s="4">
        <f>IF($C409="OK",_xlfn.NUMBERVALUE(Plantilla!DD420),"")</f>
        <v/>
      </c>
      <c r="DG409" s="6">
        <f>IF($C409="OK",_xlfn.NUMBERVALUE(Plantilla!DE420),"")</f>
        <v/>
      </c>
      <c r="DH409" s="6">
        <f>IF($C409="OK",_xlfn.NUMBERVALUE(Plantilla!DF420),"")</f>
        <v/>
      </c>
      <c r="DI409" s="6">
        <f>IF($C409="OK",_xlfn.NUMBERVALUE(Plantilla!DG420),"")</f>
        <v/>
      </c>
      <c r="DJ409" s="6">
        <f>IF($C409="OK",_xlfn.NUMBERVALUE(Plantilla!DH420),"")</f>
        <v/>
      </c>
      <c r="DK409" s="6">
        <f>IF($C409="OK",_xlfn.NUMBERVALUE(Plantilla!DI420),"")</f>
        <v/>
      </c>
      <c r="DL409" s="6">
        <f>IF($C409="OK",_xlfn.NUMBERVALUE(Plantilla!DJ420),"")</f>
        <v/>
      </c>
      <c r="DM409" s="6">
        <f>IF($C409="OK",_xlfn.NUMBERVALUE(Plantilla!DK420),"")</f>
        <v/>
      </c>
      <c r="DN409" s="6">
        <f>IF($C409="OK",_xlfn.NUMBERVALUE(Plantilla!DL420),"")</f>
        <v/>
      </c>
      <c r="DO409" s="6">
        <f>IF($C409="OK",_xlfn.NUMBERVALUE(Plantilla!DM420),"")</f>
        <v/>
      </c>
      <c r="DP409" s="6">
        <f>IF($C409="OK",_xlfn.NUMBERVALUE(Plantilla!DN420),"")</f>
        <v/>
      </c>
      <c r="DQ409" s="6">
        <f>IF($C409="OK",_xlfn.NUMBERVALUE(Plantilla!DO420),"")</f>
        <v/>
      </c>
      <c r="DR409" s="6">
        <f>IF($C409="OK",_xlfn.NUMBERVALUE(Plantilla!DP420),"")</f>
        <v/>
      </c>
      <c r="DS409">
        <f>IF($C409="OK",TEXT(Plantilla!DR420,"#"),"")</f>
        <v/>
      </c>
      <c r="DT409" s="6" t="n"/>
    </row>
    <row r="410">
      <c r="A410">
        <f>IF(Plantilla!$I$6="¡Perfecto!, Guarda el archivo y adjúntalo a tu interfaz de Nómina Electrónica","OK","Error")</f>
        <v/>
      </c>
      <c r="B410">
        <f>IF(Plantilla!$I$6="¡Perfecto!, Guarda el archivo y adjúntalo a tu interfaz de Nómina Electrónica",MID(Plantilla!$D$2,SEARCH("V",Plantilla!$D$2),10),"")</f>
        <v/>
      </c>
      <c r="C410">
        <f>Plantilla!C421</f>
        <v/>
      </c>
      <c r="D410">
        <f>IF($C410="OK",Plantilla!B421,"")</f>
        <v/>
      </c>
      <c r="E410">
        <f>IF($C410="OK",
   VLOOKUP(Plantilla!$E$4,'Tablas '!$AP$4:$AT$6,5,FALSE),
"")</f>
        <v/>
      </c>
      <c r="F410">
        <f>IF($C410="OK",TEXT(Plantilla!D421,"#"),"")</f>
        <v/>
      </c>
      <c r="G410">
        <f>IF($C410="OK",
   VLOOKUP(Plantilla!E421,'Tablas '!$B$4:$C$14,2,FALSE),
"")</f>
        <v/>
      </c>
      <c r="H410">
        <f>IF($C410="OK",TEXT(Plantilla!F421,"#"),"")</f>
        <v/>
      </c>
      <c r="I410">
        <f>IF($C410="OK",TEXT(Plantilla!G421,"#"),"")</f>
        <v/>
      </c>
      <c r="J410">
        <f>IF($C410="OK",TEXT(Plantilla!H421,"#"),"")</f>
        <v/>
      </c>
      <c r="K410">
        <f>IF($C410="OK",TEXT(Plantilla!I421,"#"),"")</f>
        <v/>
      </c>
      <c r="L410">
        <f>IF($C410="OK",TEXT(Plantilla!J421,"#"),"")</f>
        <v/>
      </c>
      <c r="M410">
        <f>IF($C410="OK",TEXT(Plantilla!K421,"#"),"")</f>
        <v/>
      </c>
      <c r="N410">
        <f>IF($C410="OK",
   CONCATENATE(YEAR(Plantilla!L421),"-",TEXT(MONTH(Plantilla!L421),"00"),"-",TEXT(DAY(Plantilla!L421),"00")),
"")</f>
        <v/>
      </c>
      <c r="O410">
        <f>IF($C410="OK",_xlfn.NUMBERVALUE(Plantilla!M421),"")</f>
        <v/>
      </c>
      <c r="P410">
        <f>IF($C410="OK",
   IF(Plantilla!N421&lt;&gt;"",
      CONCATENATE(YEAR(Plantilla!N421),"-",TEXT(MONTH(Plantilla!N421),"00"),"-",TEXT(DAY(Plantilla!N421),"00")),
   ""),
"")</f>
        <v/>
      </c>
      <c r="Q410">
        <f>IF($C410="OK",
   VLOOKUP(Plantilla!O421,'Tablas '!$E$4:$F$19,2,FALSE),
"")</f>
        <v/>
      </c>
      <c r="R410">
        <f>IF($C410="OK",
   VLOOKUP(Plantilla!P421,'Tablas '!$H$4:$I$5,2,FALSE),
"")</f>
        <v/>
      </c>
      <c r="S410">
        <f>IF($C410="OK",
   VLOOKUP(Plantilla!Q421,'Tablas '!$K$4:$L$8,2,FALSE),
"")</f>
        <v/>
      </c>
      <c r="T410">
        <f>IF($C410="OK",
   VLOOKUP(Plantilla!R421,'Tablas '!$AE$4:$AF$6,2,FALSE),
"")</f>
        <v/>
      </c>
      <c r="U410">
        <f>IF($C410="OK",
   VLOOKUP(Plantilla!S421,'Tablas '!$AE$4:$AF$6,2,FALSE),
"")</f>
        <v/>
      </c>
      <c r="V410">
        <f>IF($C410="OK",TEXT(Plantilla!T421,"#"),"")</f>
        <v/>
      </c>
      <c r="W410" s="84">
        <f>IF($C410="OK",
   VLOOKUP(Plantilla!U421,'Tablas '!$AM$4:$AN$1126,2,FALSE),
"")</f>
        <v/>
      </c>
      <c r="X410">
        <f>IF($C410="OK",TEXT(Plantilla!V421,"#"),"")</f>
        <v/>
      </c>
      <c r="Y410">
        <f>IF($C410="OK",
   CONCATENATE(YEAR(Plantilla!W421),"-",TEXT(MONTH(Plantilla!W421),"00"),"-",TEXT(DAY(Plantilla!W421),"00")),
"")</f>
        <v/>
      </c>
      <c r="Z410">
        <f>IF($C410="OK",
   CONCATENATE(YEAR(Plantilla!X421),"-",TEXT(MONTH(Plantilla!X421),"00"),"-",TEXT(DAY(Plantilla!X421),"00")),
"")</f>
        <v/>
      </c>
      <c r="AA410">
        <f>IF($C410="OK",
   TEXT(VLOOKUP(Plantilla!Y421,'Tablas '!$Q$4:$R$9,2,FALSE),"#"),
"")</f>
        <v/>
      </c>
      <c r="AB410">
        <f>IF($C410="OK",
   CONCATENATE(YEAR(Plantilla!Z421),"-",TEXT(MONTH(Plantilla!Z421),"00"),"-",TEXT(DAY(Plantilla!Z421),"00")),
"")</f>
        <v/>
      </c>
      <c r="AC410">
        <f>IF($C410="OK",
   TEXT(VLOOKUP(Plantilla!AA421,'Tablas '!$T$4:$U$13,2,FALSE),"#"),
"")</f>
        <v/>
      </c>
      <c r="AD410">
        <f>IF($C410="OK",TEXT(Plantilla!AB421,"#"),"")</f>
        <v/>
      </c>
      <c r="AE410">
        <f>IF($C410="OK",
   IF(Plantilla!AC421&lt;&gt;"",
      TEXT(VLOOKUP(Plantilla!AC421,'Tablas '!$W$4:$X$7,2,FALSE),"#"),
   ""),
"")</f>
        <v/>
      </c>
      <c r="AF410">
        <f>IF($C410="OK",TEXT(Plantilla!AD421,"#"),"")</f>
        <v/>
      </c>
      <c r="AG410" s="6">
        <f>IF($C410="OK",_xlfn.NUMBERVALUE(Plantilla!AE421),"")</f>
        <v/>
      </c>
      <c r="AH410" s="4">
        <f>IF($C410="OK",_xlfn.NUMBERVALUE(Plantilla!AF421),"")</f>
        <v/>
      </c>
      <c r="AI410" s="6">
        <f>IF($C410="OK",_xlfn.NUMBERVALUE(Plantilla!AG421),"")</f>
        <v/>
      </c>
      <c r="AJ410" s="6">
        <f>IF($C410="OK",_xlfn.NUMBERVALUE(Plantilla!AH421),"")</f>
        <v/>
      </c>
      <c r="AK410" s="6">
        <f>IF($C410="OK",_xlfn.NUMBERVALUE(Plantilla!AI421),"")</f>
        <v/>
      </c>
      <c r="AL410" s="6">
        <f>IF($C410="OK",_xlfn.NUMBERVALUE(Plantilla!AJ421),"")</f>
        <v/>
      </c>
      <c r="AM410" s="4">
        <f>IF($C410="OK",_xlfn.NUMBERVALUE(Plantilla!AK421),"")</f>
        <v/>
      </c>
      <c r="AN410" s="6">
        <f>IF($C410="OK",_xlfn.NUMBERVALUE(Plantilla!AL421),"")</f>
        <v/>
      </c>
      <c r="AO410" s="4">
        <f>IF($C410="OK",_xlfn.NUMBERVALUE(Plantilla!AM421),"")</f>
        <v/>
      </c>
      <c r="AP410" s="6">
        <f>IF($C410="OK",_xlfn.NUMBERVALUE(Plantilla!AN421),"")</f>
        <v/>
      </c>
      <c r="AQ410" s="4">
        <f>IF($C410="OK",_xlfn.NUMBERVALUE(Plantilla!AO421),"")</f>
        <v/>
      </c>
      <c r="AR410" s="6">
        <f>IF($C410="OK",_xlfn.NUMBERVALUE(Plantilla!AP421),"")</f>
        <v/>
      </c>
      <c r="AS410" s="4">
        <f>IF($C410="OK",_xlfn.NUMBERVALUE(Plantilla!AQ421),"")</f>
        <v/>
      </c>
      <c r="AT410" s="6">
        <f>IF($C410="OK",_xlfn.NUMBERVALUE(Plantilla!AR421),"")</f>
        <v/>
      </c>
      <c r="AU410" s="4">
        <f>IF($C410="OK",_xlfn.NUMBERVALUE(Plantilla!AS421),"")</f>
        <v/>
      </c>
      <c r="AV410" s="6">
        <f>IF($C410="OK",_xlfn.NUMBERVALUE(Plantilla!AT421),"")</f>
        <v/>
      </c>
      <c r="AW410" s="4">
        <f>IF($C410="OK",_xlfn.NUMBERVALUE(Plantilla!AU421),"")</f>
        <v/>
      </c>
      <c r="AX410" s="6">
        <f>IF($C410="OK",_xlfn.NUMBERVALUE(Plantilla!AV421),"")</f>
        <v/>
      </c>
      <c r="AY410" s="4">
        <f>IF($C410="OK",_xlfn.NUMBERVALUE(Plantilla!AW421),"")</f>
        <v/>
      </c>
      <c r="AZ410" s="6">
        <f>IF($C410="OK",_xlfn.NUMBERVALUE(Plantilla!AX421),"")</f>
        <v/>
      </c>
      <c r="BA410">
        <f>IF($C410="OK",_xlfn.NUMBERVALUE(Plantilla!AY421),"")</f>
        <v/>
      </c>
      <c r="BB410">
        <f>IF($C410="OK",_xlfn.NUMBERVALUE(Plantilla!AZ421),"")</f>
        <v/>
      </c>
      <c r="BC410" s="4">
        <f>IF($C410="OK",_xlfn.NUMBERVALUE(Plantilla!BA421),"")</f>
        <v/>
      </c>
      <c r="BD410" s="6">
        <f>IF($C410="OK",_xlfn.NUMBERVALUE(Plantilla!BB421),"")</f>
        <v/>
      </c>
      <c r="BE410" s="4">
        <f>IF($C410="OK",_xlfn.NUMBERVALUE(Plantilla!BC421),"")</f>
        <v/>
      </c>
      <c r="BF410" s="6">
        <f>IF($C410="OK",_xlfn.NUMBERVALUE(Plantilla!BD421),"")</f>
        <v/>
      </c>
      <c r="BG410" s="4">
        <f>IF($C410="OK",_xlfn.NUMBERVALUE(Plantilla!BE421),"")</f>
        <v/>
      </c>
      <c r="BH410" s="6">
        <f>IF($C410="OK",_xlfn.NUMBERVALUE(Plantilla!BF421),"")</f>
        <v/>
      </c>
      <c r="BI410" s="110">
        <f>IF($C410="OK",_xlfn.NUMBERVALUE(Plantilla!BG421),"")</f>
        <v/>
      </c>
      <c r="BJ410" s="6">
        <f>IF($C410="OK",_xlfn.NUMBERVALUE(Plantilla!BH421),"")</f>
        <v/>
      </c>
      <c r="BK410" s="109">
        <f>IF($C410="OK",_xlfn.NUMBERVALUE(Plantilla!BI421),"")</f>
        <v/>
      </c>
      <c r="BL410" s="6">
        <f>IF($C410="OK",
   IF(Plantilla!BJ421&lt;&gt;"",
      TEXT(VLOOKUP(Plantilla!BJ421,'Tablas '!$Z$4:$AA$6,2,FALSE),"#"),
   ""),
"")</f>
        <v/>
      </c>
      <c r="BM410" s="4">
        <f>IF($C410="OK",_xlfn.NUMBERVALUE(Plantilla!BK421),"")</f>
        <v/>
      </c>
      <c r="BN410" s="4">
        <f>IF($C410="OK",_xlfn.NUMBERVALUE(Plantilla!BL421),"")</f>
        <v/>
      </c>
      <c r="BO410" s="6">
        <f>IF($C410="OK",_xlfn.NUMBERVALUE(Plantilla!BM421),"")</f>
        <v/>
      </c>
      <c r="BP410" s="4">
        <f>IF($C410="OK",_xlfn.NUMBERVALUE(Plantilla!BN421),"")</f>
        <v/>
      </c>
      <c r="BQ410" s="6">
        <f>IF($C410="OK",_xlfn.NUMBERVALUE(Plantilla!BO421),"")</f>
        <v/>
      </c>
      <c r="BR410" s="4">
        <f>IF($C410="OK",_xlfn.NUMBERVALUE(Plantilla!BP421),"")</f>
        <v/>
      </c>
      <c r="BS410" s="6">
        <f>IF($C410="OK",_xlfn.NUMBERVALUE(Plantilla!BQ421),"")</f>
        <v/>
      </c>
      <c r="BT410" s="4">
        <f>IF($C410="OK",_xlfn.NUMBERVALUE(Plantilla!BR421),"")</f>
        <v/>
      </c>
      <c r="BU410" s="6">
        <f>IF($C410="OK",_xlfn.NUMBERVALUE(Plantilla!BS421),"")</f>
        <v/>
      </c>
      <c r="BV410" s="6">
        <f>IF($C410="OK",_xlfn.NUMBERVALUE(Plantilla!BT421),"")</f>
        <v/>
      </c>
      <c r="BW410" s="6">
        <f>IF($C410="OK",_xlfn.NUMBERVALUE(Plantilla!BU421),"")</f>
        <v/>
      </c>
      <c r="BX410" s="6">
        <f>IF($C410="OK",_xlfn.NUMBERVALUE(Plantilla!BV421),"")</f>
        <v/>
      </c>
      <c r="BY410" s="6">
        <f>IF($C410="OK",_xlfn.NUMBERVALUE(Plantilla!BW421),"")</f>
        <v/>
      </c>
      <c r="BZ410" s="6">
        <f>IF($C410="OK",_xlfn.NUMBERVALUE(Plantilla!BX421),"")</f>
        <v/>
      </c>
      <c r="CA410" s="6">
        <f>IF($C410="OK",_xlfn.NUMBERVALUE(Plantilla!BY421),"")</f>
        <v/>
      </c>
      <c r="CB410" s="6">
        <f>IF($C410="OK",_xlfn.NUMBERVALUE(Plantilla!BZ421),"")</f>
        <v/>
      </c>
      <c r="CC410" s="6">
        <f>IF($C410="OK",_xlfn.NUMBERVALUE(Plantilla!CA421),"")</f>
        <v/>
      </c>
      <c r="CD410" s="6">
        <f>IF($C410="OK",_xlfn.NUMBERVALUE(Plantilla!CB421),"")</f>
        <v/>
      </c>
      <c r="CE410" s="6">
        <f>IF($C410="OK",_xlfn.NUMBERVALUE(Plantilla!CC421),"")</f>
        <v/>
      </c>
      <c r="CF410" s="4">
        <f>IF($C410="OK",_xlfn.NUMBERVALUE(Plantilla!CD421),"")</f>
        <v/>
      </c>
      <c r="CG410" s="6">
        <f>IF($C410="OK",_xlfn.NUMBERVALUE(Plantilla!CE421),"")</f>
        <v/>
      </c>
      <c r="CH410" s="6">
        <f>IF($C410="OK",_xlfn.NUMBERVALUE(Plantilla!CF421),"")</f>
        <v/>
      </c>
      <c r="CI410" s="6">
        <f>IF($C410="OK",_xlfn.NUMBERVALUE(Plantilla!CG421),"")</f>
        <v/>
      </c>
      <c r="CJ410" s="6">
        <f>IF($C410="OK",_xlfn.NUMBERVALUE(Plantilla!CH421),"")</f>
        <v/>
      </c>
      <c r="CK410" s="6">
        <f>IF($C410="OK",_xlfn.NUMBERVALUE(Plantilla!CI421),"")</f>
        <v/>
      </c>
      <c r="CL410" s="6">
        <f>IF($C410="OK",_xlfn.NUMBERVALUE(Plantilla!CJ421),"")</f>
        <v/>
      </c>
      <c r="CM410">
        <f>IF($C410="OK",TEXT(Plantilla!CK421,"#"),"")</f>
        <v/>
      </c>
      <c r="CN410" s="6">
        <f>IF($C410="OK",_xlfn.NUMBERVALUE(Plantilla!CL421),"")</f>
        <v/>
      </c>
      <c r="CO410" s="6">
        <f>IF($C410="OK",_xlfn.NUMBERVALUE(Plantilla!CM421),"")</f>
        <v/>
      </c>
      <c r="CP410" s="110">
        <f>IF($C410="OK",_xlfn.NUMBERVALUE(Plantilla!CN421),"")</f>
        <v/>
      </c>
      <c r="CQ410" s="6">
        <f>IF($C410="OK",_xlfn.NUMBERVALUE(Plantilla!CO421),"")</f>
        <v/>
      </c>
      <c r="CR410" s="109">
        <f>IF($C410="OK",_xlfn.NUMBERVALUE(Plantilla!CP421),"")</f>
        <v/>
      </c>
      <c r="CS410" s="110">
        <f>IF($C410="OK",_xlfn.NUMBERVALUE(Plantilla!CQ421),"")</f>
        <v/>
      </c>
      <c r="CT410" s="6">
        <f>IF($C410="OK",_xlfn.NUMBERVALUE(Plantilla!CR421),"")</f>
        <v/>
      </c>
      <c r="CU410" s="109">
        <f>IF($C410="OK",_xlfn.NUMBERVALUE(Plantilla!CS421),"")</f>
        <v/>
      </c>
      <c r="CV410" s="110">
        <f>IF($C410="OK",_xlfn.NUMBERVALUE(Plantilla!CT421),"")</f>
        <v/>
      </c>
      <c r="CW410" s="6">
        <f>IF($C410="OK",_xlfn.NUMBERVALUE(Plantilla!CU421),"")</f>
        <v/>
      </c>
      <c r="CX410" s="82">
        <f>IF($C410="OK",_xlfn.NUMBERVALUE(Plantilla!CV421),"")</f>
        <v/>
      </c>
      <c r="CY410" s="6">
        <f>IF($C410="OK",_xlfn.NUMBERVALUE(Plantilla!CW421),"")</f>
        <v/>
      </c>
      <c r="CZ410" s="82">
        <f>IF($C410="OK",_xlfn.NUMBERVALUE(Plantilla!CX421),"")</f>
        <v/>
      </c>
      <c r="DA410" s="6">
        <f>IF($C410="OK",_xlfn.NUMBERVALUE(Plantilla!CY421),"")</f>
        <v/>
      </c>
      <c r="DB410" s="109">
        <f>IF($C410="OK",_xlfn.NUMBERVALUE(Plantilla!CZ421),"")</f>
        <v/>
      </c>
      <c r="DC410" s="6">
        <f>IF($C410="OK",_xlfn.NUMBERVALUE(Plantilla!DA421),"")</f>
        <v/>
      </c>
      <c r="DD410" s="6">
        <f>IF($C410="OK",TEXT(Plantilla!DB421,"#"),"")</f>
        <v/>
      </c>
      <c r="DE410" s="6">
        <f>IF($C410="OK",_xlfn.NUMBERVALUE(Plantilla!DC421),"")</f>
        <v/>
      </c>
      <c r="DF410" s="4">
        <f>IF($C410="OK",_xlfn.NUMBERVALUE(Plantilla!DD421),"")</f>
        <v/>
      </c>
      <c r="DG410" s="6">
        <f>IF($C410="OK",_xlfn.NUMBERVALUE(Plantilla!DE421),"")</f>
        <v/>
      </c>
      <c r="DH410" s="6">
        <f>IF($C410="OK",_xlfn.NUMBERVALUE(Plantilla!DF421),"")</f>
        <v/>
      </c>
      <c r="DI410" s="6">
        <f>IF($C410="OK",_xlfn.NUMBERVALUE(Plantilla!DG421),"")</f>
        <v/>
      </c>
      <c r="DJ410" s="6">
        <f>IF($C410="OK",_xlfn.NUMBERVALUE(Plantilla!DH421),"")</f>
        <v/>
      </c>
      <c r="DK410" s="6">
        <f>IF($C410="OK",_xlfn.NUMBERVALUE(Plantilla!DI421),"")</f>
        <v/>
      </c>
      <c r="DL410" s="6">
        <f>IF($C410="OK",_xlfn.NUMBERVALUE(Plantilla!DJ421),"")</f>
        <v/>
      </c>
      <c r="DM410" s="6">
        <f>IF($C410="OK",_xlfn.NUMBERVALUE(Plantilla!DK421),"")</f>
        <v/>
      </c>
      <c r="DN410" s="6">
        <f>IF($C410="OK",_xlfn.NUMBERVALUE(Plantilla!DL421),"")</f>
        <v/>
      </c>
      <c r="DO410" s="6">
        <f>IF($C410="OK",_xlfn.NUMBERVALUE(Plantilla!DM421),"")</f>
        <v/>
      </c>
      <c r="DP410" s="6">
        <f>IF($C410="OK",_xlfn.NUMBERVALUE(Plantilla!DN421),"")</f>
        <v/>
      </c>
      <c r="DQ410" s="6">
        <f>IF($C410="OK",_xlfn.NUMBERVALUE(Plantilla!DO421),"")</f>
        <v/>
      </c>
      <c r="DR410" s="6">
        <f>IF($C410="OK",_xlfn.NUMBERVALUE(Plantilla!DP421),"")</f>
        <v/>
      </c>
      <c r="DS410">
        <f>IF($C410="OK",TEXT(Plantilla!DR421,"#"),"")</f>
        <v/>
      </c>
      <c r="DT410" s="6" t="n"/>
    </row>
    <row r="411">
      <c r="A411">
        <f>IF(Plantilla!$I$6="¡Perfecto!, Guarda el archivo y adjúntalo a tu interfaz de Nómina Electrónica","OK","Error")</f>
        <v/>
      </c>
      <c r="B411">
        <f>IF(Plantilla!$I$6="¡Perfecto!, Guarda el archivo y adjúntalo a tu interfaz de Nómina Electrónica",MID(Plantilla!$D$2,SEARCH("V",Plantilla!$D$2),10),"")</f>
        <v/>
      </c>
      <c r="C411">
        <f>Plantilla!C422</f>
        <v/>
      </c>
      <c r="D411">
        <f>IF($C411="OK",Plantilla!B422,"")</f>
        <v/>
      </c>
      <c r="E411">
        <f>IF($C411="OK",
   VLOOKUP(Plantilla!$E$4,'Tablas '!$AP$4:$AT$6,5,FALSE),
"")</f>
        <v/>
      </c>
      <c r="F411">
        <f>IF($C411="OK",TEXT(Plantilla!D422,"#"),"")</f>
        <v/>
      </c>
      <c r="G411">
        <f>IF($C411="OK",
   VLOOKUP(Plantilla!E422,'Tablas '!$B$4:$C$14,2,FALSE),
"")</f>
        <v/>
      </c>
      <c r="H411">
        <f>IF($C411="OK",TEXT(Plantilla!F422,"#"),"")</f>
        <v/>
      </c>
      <c r="I411">
        <f>IF($C411="OK",TEXT(Plantilla!G422,"#"),"")</f>
        <v/>
      </c>
      <c r="J411">
        <f>IF($C411="OK",TEXT(Plantilla!H422,"#"),"")</f>
        <v/>
      </c>
      <c r="K411">
        <f>IF($C411="OK",TEXT(Plantilla!I422,"#"),"")</f>
        <v/>
      </c>
      <c r="L411">
        <f>IF($C411="OK",TEXT(Plantilla!J422,"#"),"")</f>
        <v/>
      </c>
      <c r="M411">
        <f>IF($C411="OK",TEXT(Plantilla!K422,"#"),"")</f>
        <v/>
      </c>
      <c r="N411">
        <f>IF($C411="OK",
   CONCATENATE(YEAR(Plantilla!L422),"-",TEXT(MONTH(Plantilla!L422),"00"),"-",TEXT(DAY(Plantilla!L422),"00")),
"")</f>
        <v/>
      </c>
      <c r="O411">
        <f>IF($C411="OK",_xlfn.NUMBERVALUE(Plantilla!M422),"")</f>
        <v/>
      </c>
      <c r="P411">
        <f>IF($C411="OK",
   IF(Plantilla!N422&lt;&gt;"",
      CONCATENATE(YEAR(Plantilla!N422),"-",TEXT(MONTH(Plantilla!N422),"00"),"-",TEXT(DAY(Plantilla!N422),"00")),
   ""),
"")</f>
        <v/>
      </c>
      <c r="Q411">
        <f>IF($C411="OK",
   VLOOKUP(Plantilla!O422,'Tablas '!$E$4:$F$19,2,FALSE),
"")</f>
        <v/>
      </c>
      <c r="R411">
        <f>IF($C411="OK",
   VLOOKUP(Plantilla!P422,'Tablas '!$H$4:$I$5,2,FALSE),
"")</f>
        <v/>
      </c>
      <c r="S411">
        <f>IF($C411="OK",
   VLOOKUP(Plantilla!Q422,'Tablas '!$K$4:$L$8,2,FALSE),
"")</f>
        <v/>
      </c>
      <c r="T411">
        <f>IF($C411="OK",
   VLOOKUP(Plantilla!R422,'Tablas '!$AE$4:$AF$6,2,FALSE),
"")</f>
        <v/>
      </c>
      <c r="U411">
        <f>IF($C411="OK",
   VLOOKUP(Plantilla!S422,'Tablas '!$AE$4:$AF$6,2,FALSE),
"")</f>
        <v/>
      </c>
      <c r="V411">
        <f>IF($C411="OK",TEXT(Plantilla!T422,"#"),"")</f>
        <v/>
      </c>
      <c r="W411" s="84">
        <f>IF($C411="OK",
   VLOOKUP(Plantilla!U422,'Tablas '!$AM$4:$AN$1126,2,FALSE),
"")</f>
        <v/>
      </c>
      <c r="X411">
        <f>IF($C411="OK",TEXT(Plantilla!V422,"#"),"")</f>
        <v/>
      </c>
      <c r="Y411">
        <f>IF($C411="OK",
   CONCATENATE(YEAR(Plantilla!W422),"-",TEXT(MONTH(Plantilla!W422),"00"),"-",TEXT(DAY(Plantilla!W422),"00")),
"")</f>
        <v/>
      </c>
      <c r="Z411">
        <f>IF($C411="OK",
   CONCATENATE(YEAR(Plantilla!X422),"-",TEXT(MONTH(Plantilla!X422),"00"),"-",TEXT(DAY(Plantilla!X422),"00")),
"")</f>
        <v/>
      </c>
      <c r="AA411">
        <f>IF($C411="OK",
   TEXT(VLOOKUP(Plantilla!Y422,'Tablas '!$Q$4:$R$9,2,FALSE),"#"),
"")</f>
        <v/>
      </c>
      <c r="AB411">
        <f>IF($C411="OK",
   CONCATENATE(YEAR(Plantilla!Z422),"-",TEXT(MONTH(Plantilla!Z422),"00"),"-",TEXT(DAY(Plantilla!Z422),"00")),
"")</f>
        <v/>
      </c>
      <c r="AC411">
        <f>IF($C411="OK",
   TEXT(VLOOKUP(Plantilla!AA422,'Tablas '!$T$4:$U$13,2,FALSE),"#"),
"")</f>
        <v/>
      </c>
      <c r="AD411">
        <f>IF($C411="OK",TEXT(Plantilla!AB422,"#"),"")</f>
        <v/>
      </c>
      <c r="AE411">
        <f>IF($C411="OK",
   IF(Plantilla!AC422&lt;&gt;"",
      TEXT(VLOOKUP(Plantilla!AC422,'Tablas '!$W$4:$X$7,2,FALSE),"#"),
   ""),
"")</f>
        <v/>
      </c>
      <c r="AF411">
        <f>IF($C411="OK",TEXT(Plantilla!AD422,"#"),"")</f>
        <v/>
      </c>
      <c r="AG411" s="6">
        <f>IF($C411="OK",_xlfn.NUMBERVALUE(Plantilla!AE422),"")</f>
        <v/>
      </c>
      <c r="AH411" s="4">
        <f>IF($C411="OK",_xlfn.NUMBERVALUE(Plantilla!AF422),"")</f>
        <v/>
      </c>
      <c r="AI411" s="6">
        <f>IF($C411="OK",_xlfn.NUMBERVALUE(Plantilla!AG422),"")</f>
        <v/>
      </c>
      <c r="AJ411" s="6">
        <f>IF($C411="OK",_xlfn.NUMBERVALUE(Plantilla!AH422),"")</f>
        <v/>
      </c>
      <c r="AK411" s="6">
        <f>IF($C411="OK",_xlfn.NUMBERVALUE(Plantilla!AI422),"")</f>
        <v/>
      </c>
      <c r="AL411" s="6">
        <f>IF($C411="OK",_xlfn.NUMBERVALUE(Plantilla!AJ422),"")</f>
        <v/>
      </c>
      <c r="AM411" s="4">
        <f>IF($C411="OK",_xlfn.NUMBERVALUE(Plantilla!AK422),"")</f>
        <v/>
      </c>
      <c r="AN411" s="6">
        <f>IF($C411="OK",_xlfn.NUMBERVALUE(Plantilla!AL422),"")</f>
        <v/>
      </c>
      <c r="AO411" s="4">
        <f>IF($C411="OK",_xlfn.NUMBERVALUE(Plantilla!AM422),"")</f>
        <v/>
      </c>
      <c r="AP411" s="6">
        <f>IF($C411="OK",_xlfn.NUMBERVALUE(Plantilla!AN422),"")</f>
        <v/>
      </c>
      <c r="AQ411" s="4">
        <f>IF($C411="OK",_xlfn.NUMBERVALUE(Plantilla!AO422),"")</f>
        <v/>
      </c>
      <c r="AR411" s="6">
        <f>IF($C411="OK",_xlfn.NUMBERVALUE(Plantilla!AP422),"")</f>
        <v/>
      </c>
      <c r="AS411" s="4">
        <f>IF($C411="OK",_xlfn.NUMBERVALUE(Plantilla!AQ422),"")</f>
        <v/>
      </c>
      <c r="AT411" s="6">
        <f>IF($C411="OK",_xlfn.NUMBERVALUE(Plantilla!AR422),"")</f>
        <v/>
      </c>
      <c r="AU411" s="4">
        <f>IF($C411="OK",_xlfn.NUMBERVALUE(Plantilla!AS422),"")</f>
        <v/>
      </c>
      <c r="AV411" s="6">
        <f>IF($C411="OK",_xlfn.NUMBERVALUE(Plantilla!AT422),"")</f>
        <v/>
      </c>
      <c r="AW411" s="4">
        <f>IF($C411="OK",_xlfn.NUMBERVALUE(Plantilla!AU422),"")</f>
        <v/>
      </c>
      <c r="AX411" s="6">
        <f>IF($C411="OK",_xlfn.NUMBERVALUE(Plantilla!AV422),"")</f>
        <v/>
      </c>
      <c r="AY411" s="4">
        <f>IF($C411="OK",_xlfn.NUMBERVALUE(Plantilla!AW422),"")</f>
        <v/>
      </c>
      <c r="AZ411" s="6">
        <f>IF($C411="OK",_xlfn.NUMBERVALUE(Plantilla!AX422),"")</f>
        <v/>
      </c>
      <c r="BA411">
        <f>IF($C411="OK",_xlfn.NUMBERVALUE(Plantilla!AY422),"")</f>
        <v/>
      </c>
      <c r="BB411">
        <f>IF($C411="OK",_xlfn.NUMBERVALUE(Plantilla!AZ422),"")</f>
        <v/>
      </c>
      <c r="BC411" s="4">
        <f>IF($C411="OK",_xlfn.NUMBERVALUE(Plantilla!BA422),"")</f>
        <v/>
      </c>
      <c r="BD411" s="6">
        <f>IF($C411="OK",_xlfn.NUMBERVALUE(Plantilla!BB422),"")</f>
        <v/>
      </c>
      <c r="BE411" s="4">
        <f>IF($C411="OK",_xlfn.NUMBERVALUE(Plantilla!BC422),"")</f>
        <v/>
      </c>
      <c r="BF411" s="6">
        <f>IF($C411="OK",_xlfn.NUMBERVALUE(Plantilla!BD422),"")</f>
        <v/>
      </c>
      <c r="BG411" s="4">
        <f>IF($C411="OK",_xlfn.NUMBERVALUE(Plantilla!BE422),"")</f>
        <v/>
      </c>
      <c r="BH411" s="6">
        <f>IF($C411="OK",_xlfn.NUMBERVALUE(Plantilla!BF422),"")</f>
        <v/>
      </c>
      <c r="BI411" s="110">
        <f>IF($C411="OK",_xlfn.NUMBERVALUE(Plantilla!BG422),"")</f>
        <v/>
      </c>
      <c r="BJ411" s="6">
        <f>IF($C411="OK",_xlfn.NUMBERVALUE(Plantilla!BH422),"")</f>
        <v/>
      </c>
      <c r="BK411" s="109">
        <f>IF($C411="OK",_xlfn.NUMBERVALUE(Plantilla!BI422),"")</f>
        <v/>
      </c>
      <c r="BL411" s="6">
        <f>IF($C411="OK",
   IF(Plantilla!BJ422&lt;&gt;"",
      TEXT(VLOOKUP(Plantilla!BJ422,'Tablas '!$Z$4:$AA$6,2,FALSE),"#"),
   ""),
"")</f>
        <v/>
      </c>
      <c r="BM411" s="4">
        <f>IF($C411="OK",_xlfn.NUMBERVALUE(Plantilla!BK422),"")</f>
        <v/>
      </c>
      <c r="BN411" s="4">
        <f>IF($C411="OK",_xlfn.NUMBERVALUE(Plantilla!BL422),"")</f>
        <v/>
      </c>
      <c r="BO411" s="6">
        <f>IF($C411="OK",_xlfn.NUMBERVALUE(Plantilla!BM422),"")</f>
        <v/>
      </c>
      <c r="BP411" s="4">
        <f>IF($C411="OK",_xlfn.NUMBERVALUE(Plantilla!BN422),"")</f>
        <v/>
      </c>
      <c r="BQ411" s="6">
        <f>IF($C411="OK",_xlfn.NUMBERVALUE(Plantilla!BO422),"")</f>
        <v/>
      </c>
      <c r="BR411" s="4">
        <f>IF($C411="OK",_xlfn.NUMBERVALUE(Plantilla!BP422),"")</f>
        <v/>
      </c>
      <c r="BS411" s="6">
        <f>IF($C411="OK",_xlfn.NUMBERVALUE(Plantilla!BQ422),"")</f>
        <v/>
      </c>
      <c r="BT411" s="4">
        <f>IF($C411="OK",_xlfn.NUMBERVALUE(Plantilla!BR422),"")</f>
        <v/>
      </c>
      <c r="BU411" s="6">
        <f>IF($C411="OK",_xlfn.NUMBERVALUE(Plantilla!BS422),"")</f>
        <v/>
      </c>
      <c r="BV411" s="6">
        <f>IF($C411="OK",_xlfn.NUMBERVALUE(Plantilla!BT422),"")</f>
        <v/>
      </c>
      <c r="BW411" s="6">
        <f>IF($C411="OK",_xlfn.NUMBERVALUE(Plantilla!BU422),"")</f>
        <v/>
      </c>
      <c r="BX411" s="6">
        <f>IF($C411="OK",_xlfn.NUMBERVALUE(Plantilla!BV422),"")</f>
        <v/>
      </c>
      <c r="BY411" s="6">
        <f>IF($C411="OK",_xlfn.NUMBERVALUE(Plantilla!BW422),"")</f>
        <v/>
      </c>
      <c r="BZ411" s="6">
        <f>IF($C411="OK",_xlfn.NUMBERVALUE(Plantilla!BX422),"")</f>
        <v/>
      </c>
      <c r="CA411" s="6">
        <f>IF($C411="OK",_xlfn.NUMBERVALUE(Plantilla!BY422),"")</f>
        <v/>
      </c>
      <c r="CB411" s="6">
        <f>IF($C411="OK",_xlfn.NUMBERVALUE(Plantilla!BZ422),"")</f>
        <v/>
      </c>
      <c r="CC411" s="6">
        <f>IF($C411="OK",_xlfn.NUMBERVALUE(Plantilla!CA422),"")</f>
        <v/>
      </c>
      <c r="CD411" s="6">
        <f>IF($C411="OK",_xlfn.NUMBERVALUE(Plantilla!CB422),"")</f>
        <v/>
      </c>
      <c r="CE411" s="6">
        <f>IF($C411="OK",_xlfn.NUMBERVALUE(Plantilla!CC422),"")</f>
        <v/>
      </c>
      <c r="CF411" s="4">
        <f>IF($C411="OK",_xlfn.NUMBERVALUE(Plantilla!CD422),"")</f>
        <v/>
      </c>
      <c r="CG411" s="6">
        <f>IF($C411="OK",_xlfn.NUMBERVALUE(Plantilla!CE422),"")</f>
        <v/>
      </c>
      <c r="CH411" s="6">
        <f>IF($C411="OK",_xlfn.NUMBERVALUE(Plantilla!CF422),"")</f>
        <v/>
      </c>
      <c r="CI411" s="6">
        <f>IF($C411="OK",_xlfn.NUMBERVALUE(Plantilla!CG422),"")</f>
        <v/>
      </c>
      <c r="CJ411" s="6">
        <f>IF($C411="OK",_xlfn.NUMBERVALUE(Plantilla!CH422),"")</f>
        <v/>
      </c>
      <c r="CK411" s="6">
        <f>IF($C411="OK",_xlfn.NUMBERVALUE(Plantilla!CI422),"")</f>
        <v/>
      </c>
      <c r="CL411" s="6">
        <f>IF($C411="OK",_xlfn.NUMBERVALUE(Plantilla!CJ422),"")</f>
        <v/>
      </c>
      <c r="CM411">
        <f>IF($C411="OK",TEXT(Plantilla!CK422,"#"),"")</f>
        <v/>
      </c>
      <c r="CN411" s="6">
        <f>IF($C411="OK",_xlfn.NUMBERVALUE(Plantilla!CL422),"")</f>
        <v/>
      </c>
      <c r="CO411" s="6">
        <f>IF($C411="OK",_xlfn.NUMBERVALUE(Plantilla!CM422),"")</f>
        <v/>
      </c>
      <c r="CP411" s="110">
        <f>IF($C411="OK",_xlfn.NUMBERVALUE(Plantilla!CN422),"")</f>
        <v/>
      </c>
      <c r="CQ411" s="6">
        <f>IF($C411="OK",_xlfn.NUMBERVALUE(Plantilla!CO422),"")</f>
        <v/>
      </c>
      <c r="CR411" s="109">
        <f>IF($C411="OK",_xlfn.NUMBERVALUE(Plantilla!CP422),"")</f>
        <v/>
      </c>
      <c r="CS411" s="110">
        <f>IF($C411="OK",_xlfn.NUMBERVALUE(Plantilla!CQ422),"")</f>
        <v/>
      </c>
      <c r="CT411" s="6">
        <f>IF($C411="OK",_xlfn.NUMBERVALUE(Plantilla!CR422),"")</f>
        <v/>
      </c>
      <c r="CU411" s="109">
        <f>IF($C411="OK",_xlfn.NUMBERVALUE(Plantilla!CS422),"")</f>
        <v/>
      </c>
      <c r="CV411" s="110">
        <f>IF($C411="OK",_xlfn.NUMBERVALUE(Plantilla!CT422),"")</f>
        <v/>
      </c>
      <c r="CW411" s="6">
        <f>IF($C411="OK",_xlfn.NUMBERVALUE(Plantilla!CU422),"")</f>
        <v/>
      </c>
      <c r="CX411" s="82">
        <f>IF($C411="OK",_xlfn.NUMBERVALUE(Plantilla!CV422),"")</f>
        <v/>
      </c>
      <c r="CY411" s="6">
        <f>IF($C411="OK",_xlfn.NUMBERVALUE(Plantilla!CW422),"")</f>
        <v/>
      </c>
      <c r="CZ411" s="82">
        <f>IF($C411="OK",_xlfn.NUMBERVALUE(Plantilla!CX422),"")</f>
        <v/>
      </c>
      <c r="DA411" s="6">
        <f>IF($C411="OK",_xlfn.NUMBERVALUE(Plantilla!CY422),"")</f>
        <v/>
      </c>
      <c r="DB411" s="109">
        <f>IF($C411="OK",_xlfn.NUMBERVALUE(Plantilla!CZ422),"")</f>
        <v/>
      </c>
      <c r="DC411" s="6">
        <f>IF($C411="OK",_xlfn.NUMBERVALUE(Plantilla!DA422),"")</f>
        <v/>
      </c>
      <c r="DD411" s="6">
        <f>IF($C411="OK",TEXT(Plantilla!DB422,"#"),"")</f>
        <v/>
      </c>
      <c r="DE411" s="6">
        <f>IF($C411="OK",_xlfn.NUMBERVALUE(Plantilla!DC422),"")</f>
        <v/>
      </c>
      <c r="DF411" s="4">
        <f>IF($C411="OK",_xlfn.NUMBERVALUE(Plantilla!DD422),"")</f>
        <v/>
      </c>
      <c r="DG411" s="6">
        <f>IF($C411="OK",_xlfn.NUMBERVALUE(Plantilla!DE422),"")</f>
        <v/>
      </c>
      <c r="DH411" s="6">
        <f>IF($C411="OK",_xlfn.NUMBERVALUE(Plantilla!DF422),"")</f>
        <v/>
      </c>
      <c r="DI411" s="6">
        <f>IF($C411="OK",_xlfn.NUMBERVALUE(Plantilla!DG422),"")</f>
        <v/>
      </c>
      <c r="DJ411" s="6">
        <f>IF($C411="OK",_xlfn.NUMBERVALUE(Plantilla!DH422),"")</f>
        <v/>
      </c>
      <c r="DK411" s="6">
        <f>IF($C411="OK",_xlfn.NUMBERVALUE(Plantilla!DI422),"")</f>
        <v/>
      </c>
      <c r="DL411" s="6">
        <f>IF($C411="OK",_xlfn.NUMBERVALUE(Plantilla!DJ422),"")</f>
        <v/>
      </c>
      <c r="DM411" s="6">
        <f>IF($C411="OK",_xlfn.NUMBERVALUE(Plantilla!DK422),"")</f>
        <v/>
      </c>
      <c r="DN411" s="6">
        <f>IF($C411="OK",_xlfn.NUMBERVALUE(Plantilla!DL422),"")</f>
        <v/>
      </c>
      <c r="DO411" s="6">
        <f>IF($C411="OK",_xlfn.NUMBERVALUE(Plantilla!DM422),"")</f>
        <v/>
      </c>
      <c r="DP411" s="6">
        <f>IF($C411="OK",_xlfn.NUMBERVALUE(Plantilla!DN422),"")</f>
        <v/>
      </c>
      <c r="DQ411" s="6">
        <f>IF($C411="OK",_xlfn.NUMBERVALUE(Plantilla!DO422),"")</f>
        <v/>
      </c>
      <c r="DR411" s="6">
        <f>IF($C411="OK",_xlfn.NUMBERVALUE(Plantilla!DP422),"")</f>
        <v/>
      </c>
      <c r="DS411">
        <f>IF($C411="OK",TEXT(Plantilla!DR422,"#"),"")</f>
        <v/>
      </c>
      <c r="DT411" s="6" t="n"/>
    </row>
    <row r="412">
      <c r="A412">
        <f>IF(Plantilla!$I$6="¡Perfecto!, Guarda el archivo y adjúntalo a tu interfaz de Nómina Electrónica","OK","Error")</f>
        <v/>
      </c>
      <c r="B412">
        <f>IF(Plantilla!$I$6="¡Perfecto!, Guarda el archivo y adjúntalo a tu interfaz de Nómina Electrónica",MID(Plantilla!$D$2,SEARCH("V",Plantilla!$D$2),10),"")</f>
        <v/>
      </c>
      <c r="C412">
        <f>Plantilla!C423</f>
        <v/>
      </c>
      <c r="D412">
        <f>IF($C412="OK",Plantilla!B423,"")</f>
        <v/>
      </c>
      <c r="E412">
        <f>IF($C412="OK",
   VLOOKUP(Plantilla!$E$4,'Tablas '!$AP$4:$AT$6,5,FALSE),
"")</f>
        <v/>
      </c>
      <c r="F412">
        <f>IF($C412="OK",TEXT(Plantilla!D423,"#"),"")</f>
        <v/>
      </c>
      <c r="G412">
        <f>IF($C412="OK",
   VLOOKUP(Plantilla!E423,'Tablas '!$B$4:$C$14,2,FALSE),
"")</f>
        <v/>
      </c>
      <c r="H412">
        <f>IF($C412="OK",TEXT(Plantilla!F423,"#"),"")</f>
        <v/>
      </c>
      <c r="I412">
        <f>IF($C412="OK",TEXT(Plantilla!G423,"#"),"")</f>
        <v/>
      </c>
      <c r="J412">
        <f>IF($C412="OK",TEXT(Plantilla!H423,"#"),"")</f>
        <v/>
      </c>
      <c r="K412">
        <f>IF($C412="OK",TEXT(Plantilla!I423,"#"),"")</f>
        <v/>
      </c>
      <c r="L412">
        <f>IF($C412="OK",TEXT(Plantilla!J423,"#"),"")</f>
        <v/>
      </c>
      <c r="M412">
        <f>IF($C412="OK",TEXT(Plantilla!K423,"#"),"")</f>
        <v/>
      </c>
      <c r="N412">
        <f>IF($C412="OK",
   CONCATENATE(YEAR(Plantilla!L423),"-",TEXT(MONTH(Plantilla!L423),"00"),"-",TEXT(DAY(Plantilla!L423),"00")),
"")</f>
        <v/>
      </c>
      <c r="O412">
        <f>IF($C412="OK",_xlfn.NUMBERVALUE(Plantilla!M423),"")</f>
        <v/>
      </c>
      <c r="P412">
        <f>IF($C412="OK",
   IF(Plantilla!N423&lt;&gt;"",
      CONCATENATE(YEAR(Plantilla!N423),"-",TEXT(MONTH(Plantilla!N423),"00"),"-",TEXT(DAY(Plantilla!N423),"00")),
   ""),
"")</f>
        <v/>
      </c>
      <c r="Q412">
        <f>IF($C412="OK",
   VLOOKUP(Plantilla!O423,'Tablas '!$E$4:$F$19,2,FALSE),
"")</f>
        <v/>
      </c>
      <c r="R412">
        <f>IF($C412="OK",
   VLOOKUP(Plantilla!P423,'Tablas '!$H$4:$I$5,2,FALSE),
"")</f>
        <v/>
      </c>
      <c r="S412">
        <f>IF($C412="OK",
   VLOOKUP(Plantilla!Q423,'Tablas '!$K$4:$L$8,2,FALSE),
"")</f>
        <v/>
      </c>
      <c r="T412">
        <f>IF($C412="OK",
   VLOOKUP(Plantilla!R423,'Tablas '!$AE$4:$AF$6,2,FALSE),
"")</f>
        <v/>
      </c>
      <c r="U412">
        <f>IF($C412="OK",
   VLOOKUP(Plantilla!S423,'Tablas '!$AE$4:$AF$6,2,FALSE),
"")</f>
        <v/>
      </c>
      <c r="V412">
        <f>IF($C412="OK",TEXT(Plantilla!T423,"#"),"")</f>
        <v/>
      </c>
      <c r="W412" s="84">
        <f>IF($C412="OK",
   VLOOKUP(Plantilla!U423,'Tablas '!$AM$4:$AN$1126,2,FALSE),
"")</f>
        <v/>
      </c>
      <c r="X412">
        <f>IF($C412="OK",TEXT(Plantilla!V423,"#"),"")</f>
        <v/>
      </c>
      <c r="Y412">
        <f>IF($C412="OK",
   CONCATENATE(YEAR(Plantilla!W423),"-",TEXT(MONTH(Plantilla!W423),"00"),"-",TEXT(DAY(Plantilla!W423),"00")),
"")</f>
        <v/>
      </c>
      <c r="Z412">
        <f>IF($C412="OK",
   CONCATENATE(YEAR(Plantilla!X423),"-",TEXT(MONTH(Plantilla!X423),"00"),"-",TEXT(DAY(Plantilla!X423),"00")),
"")</f>
        <v/>
      </c>
      <c r="AA412">
        <f>IF($C412="OK",
   TEXT(VLOOKUP(Plantilla!Y423,'Tablas '!$Q$4:$R$9,2,FALSE),"#"),
"")</f>
        <v/>
      </c>
      <c r="AB412">
        <f>IF($C412="OK",
   CONCATENATE(YEAR(Plantilla!Z423),"-",TEXT(MONTH(Plantilla!Z423),"00"),"-",TEXT(DAY(Plantilla!Z423),"00")),
"")</f>
        <v/>
      </c>
      <c r="AC412">
        <f>IF($C412="OK",
   TEXT(VLOOKUP(Plantilla!AA423,'Tablas '!$T$4:$U$13,2,FALSE),"#"),
"")</f>
        <v/>
      </c>
      <c r="AD412">
        <f>IF($C412="OK",TEXT(Plantilla!AB423,"#"),"")</f>
        <v/>
      </c>
      <c r="AE412">
        <f>IF($C412="OK",
   IF(Plantilla!AC423&lt;&gt;"",
      TEXT(VLOOKUP(Plantilla!AC423,'Tablas '!$W$4:$X$7,2,FALSE),"#"),
   ""),
"")</f>
        <v/>
      </c>
      <c r="AF412">
        <f>IF($C412="OK",TEXT(Plantilla!AD423,"#"),"")</f>
        <v/>
      </c>
      <c r="AG412" s="6">
        <f>IF($C412="OK",_xlfn.NUMBERVALUE(Plantilla!AE423),"")</f>
        <v/>
      </c>
      <c r="AH412" s="4">
        <f>IF($C412="OK",_xlfn.NUMBERVALUE(Plantilla!AF423),"")</f>
        <v/>
      </c>
      <c r="AI412" s="6">
        <f>IF($C412="OK",_xlfn.NUMBERVALUE(Plantilla!AG423),"")</f>
        <v/>
      </c>
      <c r="AJ412" s="6">
        <f>IF($C412="OK",_xlfn.NUMBERVALUE(Plantilla!AH423),"")</f>
        <v/>
      </c>
      <c r="AK412" s="6">
        <f>IF($C412="OK",_xlfn.NUMBERVALUE(Plantilla!AI423),"")</f>
        <v/>
      </c>
      <c r="AL412" s="6">
        <f>IF($C412="OK",_xlfn.NUMBERVALUE(Plantilla!AJ423),"")</f>
        <v/>
      </c>
      <c r="AM412" s="4">
        <f>IF($C412="OK",_xlfn.NUMBERVALUE(Plantilla!AK423),"")</f>
        <v/>
      </c>
      <c r="AN412" s="6">
        <f>IF($C412="OK",_xlfn.NUMBERVALUE(Plantilla!AL423),"")</f>
        <v/>
      </c>
      <c r="AO412" s="4">
        <f>IF($C412="OK",_xlfn.NUMBERVALUE(Plantilla!AM423),"")</f>
        <v/>
      </c>
      <c r="AP412" s="6">
        <f>IF($C412="OK",_xlfn.NUMBERVALUE(Plantilla!AN423),"")</f>
        <v/>
      </c>
      <c r="AQ412" s="4">
        <f>IF($C412="OK",_xlfn.NUMBERVALUE(Plantilla!AO423),"")</f>
        <v/>
      </c>
      <c r="AR412" s="6">
        <f>IF($C412="OK",_xlfn.NUMBERVALUE(Plantilla!AP423),"")</f>
        <v/>
      </c>
      <c r="AS412" s="4">
        <f>IF($C412="OK",_xlfn.NUMBERVALUE(Plantilla!AQ423),"")</f>
        <v/>
      </c>
      <c r="AT412" s="6">
        <f>IF($C412="OK",_xlfn.NUMBERVALUE(Plantilla!AR423),"")</f>
        <v/>
      </c>
      <c r="AU412" s="4">
        <f>IF($C412="OK",_xlfn.NUMBERVALUE(Plantilla!AS423),"")</f>
        <v/>
      </c>
      <c r="AV412" s="6">
        <f>IF($C412="OK",_xlfn.NUMBERVALUE(Plantilla!AT423),"")</f>
        <v/>
      </c>
      <c r="AW412" s="4">
        <f>IF($C412="OK",_xlfn.NUMBERVALUE(Plantilla!AU423),"")</f>
        <v/>
      </c>
      <c r="AX412" s="6">
        <f>IF($C412="OK",_xlfn.NUMBERVALUE(Plantilla!AV423),"")</f>
        <v/>
      </c>
      <c r="AY412" s="4">
        <f>IF($C412="OK",_xlfn.NUMBERVALUE(Plantilla!AW423),"")</f>
        <v/>
      </c>
      <c r="AZ412" s="6">
        <f>IF($C412="OK",_xlfn.NUMBERVALUE(Plantilla!AX423),"")</f>
        <v/>
      </c>
      <c r="BA412">
        <f>IF($C412="OK",_xlfn.NUMBERVALUE(Plantilla!AY423),"")</f>
        <v/>
      </c>
      <c r="BB412">
        <f>IF($C412="OK",_xlfn.NUMBERVALUE(Plantilla!AZ423),"")</f>
        <v/>
      </c>
      <c r="BC412" s="4">
        <f>IF($C412="OK",_xlfn.NUMBERVALUE(Plantilla!BA423),"")</f>
        <v/>
      </c>
      <c r="BD412" s="6">
        <f>IF($C412="OK",_xlfn.NUMBERVALUE(Plantilla!BB423),"")</f>
        <v/>
      </c>
      <c r="BE412" s="4">
        <f>IF($C412="OK",_xlfn.NUMBERVALUE(Plantilla!BC423),"")</f>
        <v/>
      </c>
      <c r="BF412" s="6">
        <f>IF($C412="OK",_xlfn.NUMBERVALUE(Plantilla!BD423),"")</f>
        <v/>
      </c>
      <c r="BG412" s="4">
        <f>IF($C412="OK",_xlfn.NUMBERVALUE(Plantilla!BE423),"")</f>
        <v/>
      </c>
      <c r="BH412" s="6">
        <f>IF($C412="OK",_xlfn.NUMBERVALUE(Plantilla!BF423),"")</f>
        <v/>
      </c>
      <c r="BI412" s="110">
        <f>IF($C412="OK",_xlfn.NUMBERVALUE(Plantilla!BG423),"")</f>
        <v/>
      </c>
      <c r="BJ412" s="6">
        <f>IF($C412="OK",_xlfn.NUMBERVALUE(Plantilla!BH423),"")</f>
        <v/>
      </c>
      <c r="BK412" s="109">
        <f>IF($C412="OK",_xlfn.NUMBERVALUE(Plantilla!BI423),"")</f>
        <v/>
      </c>
      <c r="BL412" s="6">
        <f>IF($C412="OK",
   IF(Plantilla!BJ423&lt;&gt;"",
      TEXT(VLOOKUP(Plantilla!BJ423,'Tablas '!$Z$4:$AA$6,2,FALSE),"#"),
   ""),
"")</f>
        <v/>
      </c>
      <c r="BM412" s="4">
        <f>IF($C412="OK",_xlfn.NUMBERVALUE(Plantilla!BK423),"")</f>
        <v/>
      </c>
      <c r="BN412" s="4">
        <f>IF($C412="OK",_xlfn.NUMBERVALUE(Plantilla!BL423),"")</f>
        <v/>
      </c>
      <c r="BO412" s="6">
        <f>IF($C412="OK",_xlfn.NUMBERVALUE(Plantilla!BM423),"")</f>
        <v/>
      </c>
      <c r="BP412" s="4">
        <f>IF($C412="OK",_xlfn.NUMBERVALUE(Plantilla!BN423),"")</f>
        <v/>
      </c>
      <c r="BQ412" s="6">
        <f>IF($C412="OK",_xlfn.NUMBERVALUE(Plantilla!BO423),"")</f>
        <v/>
      </c>
      <c r="BR412" s="4">
        <f>IF($C412="OK",_xlfn.NUMBERVALUE(Plantilla!BP423),"")</f>
        <v/>
      </c>
      <c r="BS412" s="6">
        <f>IF($C412="OK",_xlfn.NUMBERVALUE(Plantilla!BQ423),"")</f>
        <v/>
      </c>
      <c r="BT412" s="4">
        <f>IF($C412="OK",_xlfn.NUMBERVALUE(Plantilla!BR423),"")</f>
        <v/>
      </c>
      <c r="BU412" s="6">
        <f>IF($C412="OK",_xlfn.NUMBERVALUE(Plantilla!BS423),"")</f>
        <v/>
      </c>
      <c r="BV412" s="6">
        <f>IF($C412="OK",_xlfn.NUMBERVALUE(Plantilla!BT423),"")</f>
        <v/>
      </c>
      <c r="BW412" s="6">
        <f>IF($C412="OK",_xlfn.NUMBERVALUE(Plantilla!BU423),"")</f>
        <v/>
      </c>
      <c r="BX412" s="6">
        <f>IF($C412="OK",_xlfn.NUMBERVALUE(Plantilla!BV423),"")</f>
        <v/>
      </c>
      <c r="BY412" s="6">
        <f>IF($C412="OK",_xlfn.NUMBERVALUE(Plantilla!BW423),"")</f>
        <v/>
      </c>
      <c r="BZ412" s="6">
        <f>IF($C412="OK",_xlfn.NUMBERVALUE(Plantilla!BX423),"")</f>
        <v/>
      </c>
      <c r="CA412" s="6">
        <f>IF($C412="OK",_xlfn.NUMBERVALUE(Plantilla!BY423),"")</f>
        <v/>
      </c>
      <c r="CB412" s="6">
        <f>IF($C412="OK",_xlfn.NUMBERVALUE(Plantilla!BZ423),"")</f>
        <v/>
      </c>
      <c r="CC412" s="6">
        <f>IF($C412="OK",_xlfn.NUMBERVALUE(Plantilla!CA423),"")</f>
        <v/>
      </c>
      <c r="CD412" s="6">
        <f>IF($C412="OK",_xlfn.NUMBERVALUE(Plantilla!CB423),"")</f>
        <v/>
      </c>
      <c r="CE412" s="6">
        <f>IF($C412="OK",_xlfn.NUMBERVALUE(Plantilla!CC423),"")</f>
        <v/>
      </c>
      <c r="CF412" s="4">
        <f>IF($C412="OK",_xlfn.NUMBERVALUE(Plantilla!CD423),"")</f>
        <v/>
      </c>
      <c r="CG412" s="6">
        <f>IF($C412="OK",_xlfn.NUMBERVALUE(Plantilla!CE423),"")</f>
        <v/>
      </c>
      <c r="CH412" s="6">
        <f>IF($C412="OK",_xlfn.NUMBERVALUE(Plantilla!CF423),"")</f>
        <v/>
      </c>
      <c r="CI412" s="6">
        <f>IF($C412="OK",_xlfn.NUMBERVALUE(Plantilla!CG423),"")</f>
        <v/>
      </c>
      <c r="CJ412" s="6">
        <f>IF($C412="OK",_xlfn.NUMBERVALUE(Plantilla!CH423),"")</f>
        <v/>
      </c>
      <c r="CK412" s="6">
        <f>IF($C412="OK",_xlfn.NUMBERVALUE(Plantilla!CI423),"")</f>
        <v/>
      </c>
      <c r="CL412" s="6">
        <f>IF($C412="OK",_xlfn.NUMBERVALUE(Plantilla!CJ423),"")</f>
        <v/>
      </c>
      <c r="CM412">
        <f>IF($C412="OK",TEXT(Plantilla!CK423,"#"),"")</f>
        <v/>
      </c>
      <c r="CN412" s="6">
        <f>IF($C412="OK",_xlfn.NUMBERVALUE(Plantilla!CL423),"")</f>
        <v/>
      </c>
      <c r="CO412" s="6">
        <f>IF($C412="OK",_xlfn.NUMBERVALUE(Plantilla!CM423),"")</f>
        <v/>
      </c>
      <c r="CP412" s="110">
        <f>IF($C412="OK",_xlfn.NUMBERVALUE(Plantilla!CN423),"")</f>
        <v/>
      </c>
      <c r="CQ412" s="6">
        <f>IF($C412="OK",_xlfn.NUMBERVALUE(Plantilla!CO423),"")</f>
        <v/>
      </c>
      <c r="CR412" s="109">
        <f>IF($C412="OK",_xlfn.NUMBERVALUE(Plantilla!CP423),"")</f>
        <v/>
      </c>
      <c r="CS412" s="110">
        <f>IF($C412="OK",_xlfn.NUMBERVALUE(Plantilla!CQ423),"")</f>
        <v/>
      </c>
      <c r="CT412" s="6">
        <f>IF($C412="OK",_xlfn.NUMBERVALUE(Plantilla!CR423),"")</f>
        <v/>
      </c>
      <c r="CU412" s="109">
        <f>IF($C412="OK",_xlfn.NUMBERVALUE(Plantilla!CS423),"")</f>
        <v/>
      </c>
      <c r="CV412" s="110">
        <f>IF($C412="OK",_xlfn.NUMBERVALUE(Plantilla!CT423),"")</f>
        <v/>
      </c>
      <c r="CW412" s="6">
        <f>IF($C412="OK",_xlfn.NUMBERVALUE(Plantilla!CU423),"")</f>
        <v/>
      </c>
      <c r="CX412" s="82">
        <f>IF($C412="OK",_xlfn.NUMBERVALUE(Plantilla!CV423),"")</f>
        <v/>
      </c>
      <c r="CY412" s="6">
        <f>IF($C412="OK",_xlfn.NUMBERVALUE(Plantilla!CW423),"")</f>
        <v/>
      </c>
      <c r="CZ412" s="82">
        <f>IF($C412="OK",_xlfn.NUMBERVALUE(Plantilla!CX423),"")</f>
        <v/>
      </c>
      <c r="DA412" s="6">
        <f>IF($C412="OK",_xlfn.NUMBERVALUE(Plantilla!CY423),"")</f>
        <v/>
      </c>
      <c r="DB412" s="109">
        <f>IF($C412="OK",_xlfn.NUMBERVALUE(Plantilla!CZ423),"")</f>
        <v/>
      </c>
      <c r="DC412" s="6">
        <f>IF($C412="OK",_xlfn.NUMBERVALUE(Plantilla!DA423),"")</f>
        <v/>
      </c>
      <c r="DD412" s="6">
        <f>IF($C412="OK",TEXT(Plantilla!DB423,"#"),"")</f>
        <v/>
      </c>
      <c r="DE412" s="6">
        <f>IF($C412="OK",_xlfn.NUMBERVALUE(Plantilla!DC423),"")</f>
        <v/>
      </c>
      <c r="DF412" s="4">
        <f>IF($C412="OK",_xlfn.NUMBERVALUE(Plantilla!DD423),"")</f>
        <v/>
      </c>
      <c r="DG412" s="6">
        <f>IF($C412="OK",_xlfn.NUMBERVALUE(Plantilla!DE423),"")</f>
        <v/>
      </c>
      <c r="DH412" s="6">
        <f>IF($C412="OK",_xlfn.NUMBERVALUE(Plantilla!DF423),"")</f>
        <v/>
      </c>
      <c r="DI412" s="6">
        <f>IF($C412="OK",_xlfn.NUMBERVALUE(Plantilla!DG423),"")</f>
        <v/>
      </c>
      <c r="DJ412" s="6">
        <f>IF($C412="OK",_xlfn.NUMBERVALUE(Plantilla!DH423),"")</f>
        <v/>
      </c>
      <c r="DK412" s="6">
        <f>IF($C412="OK",_xlfn.NUMBERVALUE(Plantilla!DI423),"")</f>
        <v/>
      </c>
      <c r="DL412" s="6">
        <f>IF($C412="OK",_xlfn.NUMBERVALUE(Plantilla!DJ423),"")</f>
        <v/>
      </c>
      <c r="DM412" s="6">
        <f>IF($C412="OK",_xlfn.NUMBERVALUE(Plantilla!DK423),"")</f>
        <v/>
      </c>
      <c r="DN412" s="6">
        <f>IF($C412="OK",_xlfn.NUMBERVALUE(Plantilla!DL423),"")</f>
        <v/>
      </c>
      <c r="DO412" s="6">
        <f>IF($C412="OK",_xlfn.NUMBERVALUE(Plantilla!DM423),"")</f>
        <v/>
      </c>
      <c r="DP412" s="6">
        <f>IF($C412="OK",_xlfn.NUMBERVALUE(Plantilla!DN423),"")</f>
        <v/>
      </c>
      <c r="DQ412" s="6">
        <f>IF($C412="OK",_xlfn.NUMBERVALUE(Plantilla!DO423),"")</f>
        <v/>
      </c>
      <c r="DR412" s="6">
        <f>IF($C412="OK",_xlfn.NUMBERVALUE(Plantilla!DP423),"")</f>
        <v/>
      </c>
      <c r="DS412">
        <f>IF($C412="OK",TEXT(Plantilla!DR423,"#"),"")</f>
        <v/>
      </c>
      <c r="DT412" s="6" t="n"/>
    </row>
    <row r="413">
      <c r="A413">
        <f>IF(Plantilla!$I$6="¡Perfecto!, Guarda el archivo y adjúntalo a tu interfaz de Nómina Electrónica","OK","Error")</f>
        <v/>
      </c>
      <c r="B413">
        <f>IF(Plantilla!$I$6="¡Perfecto!, Guarda el archivo y adjúntalo a tu interfaz de Nómina Electrónica",MID(Plantilla!$D$2,SEARCH("V",Plantilla!$D$2),10),"")</f>
        <v/>
      </c>
      <c r="C413">
        <f>Plantilla!C424</f>
        <v/>
      </c>
      <c r="D413">
        <f>IF($C413="OK",Plantilla!B424,"")</f>
        <v/>
      </c>
      <c r="E413">
        <f>IF($C413="OK",
   VLOOKUP(Plantilla!$E$4,'Tablas '!$AP$4:$AT$6,5,FALSE),
"")</f>
        <v/>
      </c>
      <c r="F413">
        <f>IF($C413="OK",TEXT(Plantilla!D424,"#"),"")</f>
        <v/>
      </c>
      <c r="G413">
        <f>IF($C413="OK",
   VLOOKUP(Plantilla!E424,'Tablas '!$B$4:$C$14,2,FALSE),
"")</f>
        <v/>
      </c>
      <c r="H413">
        <f>IF($C413="OK",TEXT(Plantilla!F424,"#"),"")</f>
        <v/>
      </c>
      <c r="I413">
        <f>IF($C413="OK",TEXT(Plantilla!G424,"#"),"")</f>
        <v/>
      </c>
      <c r="J413">
        <f>IF($C413="OK",TEXT(Plantilla!H424,"#"),"")</f>
        <v/>
      </c>
      <c r="K413">
        <f>IF($C413="OK",TEXT(Plantilla!I424,"#"),"")</f>
        <v/>
      </c>
      <c r="L413">
        <f>IF($C413="OK",TEXT(Plantilla!J424,"#"),"")</f>
        <v/>
      </c>
      <c r="M413">
        <f>IF($C413="OK",TEXT(Plantilla!K424,"#"),"")</f>
        <v/>
      </c>
      <c r="N413">
        <f>IF($C413="OK",
   CONCATENATE(YEAR(Plantilla!L424),"-",TEXT(MONTH(Plantilla!L424),"00"),"-",TEXT(DAY(Plantilla!L424),"00")),
"")</f>
        <v/>
      </c>
      <c r="O413">
        <f>IF($C413="OK",_xlfn.NUMBERVALUE(Plantilla!M424),"")</f>
        <v/>
      </c>
      <c r="P413">
        <f>IF($C413="OK",
   IF(Plantilla!N424&lt;&gt;"",
      CONCATENATE(YEAR(Plantilla!N424),"-",TEXT(MONTH(Plantilla!N424),"00"),"-",TEXT(DAY(Plantilla!N424),"00")),
   ""),
"")</f>
        <v/>
      </c>
      <c r="Q413">
        <f>IF($C413="OK",
   VLOOKUP(Plantilla!O424,'Tablas '!$E$4:$F$19,2,FALSE),
"")</f>
        <v/>
      </c>
      <c r="R413">
        <f>IF($C413="OK",
   VLOOKUP(Plantilla!P424,'Tablas '!$H$4:$I$5,2,FALSE),
"")</f>
        <v/>
      </c>
      <c r="S413">
        <f>IF($C413="OK",
   VLOOKUP(Plantilla!Q424,'Tablas '!$K$4:$L$8,2,FALSE),
"")</f>
        <v/>
      </c>
      <c r="T413">
        <f>IF($C413="OK",
   VLOOKUP(Plantilla!R424,'Tablas '!$AE$4:$AF$6,2,FALSE),
"")</f>
        <v/>
      </c>
      <c r="U413">
        <f>IF($C413="OK",
   VLOOKUP(Plantilla!S424,'Tablas '!$AE$4:$AF$6,2,FALSE),
"")</f>
        <v/>
      </c>
      <c r="V413">
        <f>IF($C413="OK",TEXT(Plantilla!T424,"#"),"")</f>
        <v/>
      </c>
      <c r="W413" s="84">
        <f>IF($C413="OK",
   VLOOKUP(Plantilla!U424,'Tablas '!$AM$4:$AN$1126,2,FALSE),
"")</f>
        <v/>
      </c>
      <c r="X413">
        <f>IF($C413="OK",TEXT(Plantilla!V424,"#"),"")</f>
        <v/>
      </c>
      <c r="Y413">
        <f>IF($C413="OK",
   CONCATENATE(YEAR(Plantilla!W424),"-",TEXT(MONTH(Plantilla!W424),"00"),"-",TEXT(DAY(Plantilla!W424),"00")),
"")</f>
        <v/>
      </c>
      <c r="Z413">
        <f>IF($C413="OK",
   CONCATENATE(YEAR(Plantilla!X424),"-",TEXT(MONTH(Plantilla!X424),"00"),"-",TEXT(DAY(Plantilla!X424),"00")),
"")</f>
        <v/>
      </c>
      <c r="AA413">
        <f>IF($C413="OK",
   TEXT(VLOOKUP(Plantilla!Y424,'Tablas '!$Q$4:$R$9,2,FALSE),"#"),
"")</f>
        <v/>
      </c>
      <c r="AB413">
        <f>IF($C413="OK",
   CONCATENATE(YEAR(Plantilla!Z424),"-",TEXT(MONTH(Plantilla!Z424),"00"),"-",TEXT(DAY(Plantilla!Z424),"00")),
"")</f>
        <v/>
      </c>
      <c r="AC413">
        <f>IF($C413="OK",
   TEXT(VLOOKUP(Plantilla!AA424,'Tablas '!$T$4:$U$13,2,FALSE),"#"),
"")</f>
        <v/>
      </c>
      <c r="AD413">
        <f>IF($C413="OK",TEXT(Plantilla!AB424,"#"),"")</f>
        <v/>
      </c>
      <c r="AE413">
        <f>IF($C413="OK",
   IF(Plantilla!AC424&lt;&gt;"",
      TEXT(VLOOKUP(Plantilla!AC424,'Tablas '!$W$4:$X$7,2,FALSE),"#"),
   ""),
"")</f>
        <v/>
      </c>
      <c r="AF413">
        <f>IF($C413="OK",TEXT(Plantilla!AD424,"#"),"")</f>
        <v/>
      </c>
      <c r="AG413" s="6">
        <f>IF($C413="OK",_xlfn.NUMBERVALUE(Plantilla!AE424),"")</f>
        <v/>
      </c>
      <c r="AH413" s="4">
        <f>IF($C413="OK",_xlfn.NUMBERVALUE(Plantilla!AF424),"")</f>
        <v/>
      </c>
      <c r="AI413" s="6">
        <f>IF($C413="OK",_xlfn.NUMBERVALUE(Plantilla!AG424),"")</f>
        <v/>
      </c>
      <c r="AJ413" s="6">
        <f>IF($C413="OK",_xlfn.NUMBERVALUE(Plantilla!AH424),"")</f>
        <v/>
      </c>
      <c r="AK413" s="6">
        <f>IF($C413="OK",_xlfn.NUMBERVALUE(Plantilla!AI424),"")</f>
        <v/>
      </c>
      <c r="AL413" s="6">
        <f>IF($C413="OK",_xlfn.NUMBERVALUE(Plantilla!AJ424),"")</f>
        <v/>
      </c>
      <c r="AM413" s="4">
        <f>IF($C413="OK",_xlfn.NUMBERVALUE(Plantilla!AK424),"")</f>
        <v/>
      </c>
      <c r="AN413" s="6">
        <f>IF($C413="OK",_xlfn.NUMBERVALUE(Plantilla!AL424),"")</f>
        <v/>
      </c>
      <c r="AO413" s="4">
        <f>IF($C413="OK",_xlfn.NUMBERVALUE(Plantilla!AM424),"")</f>
        <v/>
      </c>
      <c r="AP413" s="6">
        <f>IF($C413="OK",_xlfn.NUMBERVALUE(Plantilla!AN424),"")</f>
        <v/>
      </c>
      <c r="AQ413" s="4">
        <f>IF($C413="OK",_xlfn.NUMBERVALUE(Plantilla!AO424),"")</f>
        <v/>
      </c>
      <c r="AR413" s="6">
        <f>IF($C413="OK",_xlfn.NUMBERVALUE(Plantilla!AP424),"")</f>
        <v/>
      </c>
      <c r="AS413" s="4">
        <f>IF($C413="OK",_xlfn.NUMBERVALUE(Plantilla!AQ424),"")</f>
        <v/>
      </c>
      <c r="AT413" s="6">
        <f>IF($C413="OK",_xlfn.NUMBERVALUE(Plantilla!AR424),"")</f>
        <v/>
      </c>
      <c r="AU413" s="4">
        <f>IF($C413="OK",_xlfn.NUMBERVALUE(Plantilla!AS424),"")</f>
        <v/>
      </c>
      <c r="AV413" s="6">
        <f>IF($C413="OK",_xlfn.NUMBERVALUE(Plantilla!AT424),"")</f>
        <v/>
      </c>
      <c r="AW413" s="4">
        <f>IF($C413="OK",_xlfn.NUMBERVALUE(Plantilla!AU424),"")</f>
        <v/>
      </c>
      <c r="AX413" s="6">
        <f>IF($C413="OK",_xlfn.NUMBERVALUE(Plantilla!AV424),"")</f>
        <v/>
      </c>
      <c r="AY413" s="4">
        <f>IF($C413="OK",_xlfn.NUMBERVALUE(Plantilla!AW424),"")</f>
        <v/>
      </c>
      <c r="AZ413" s="6">
        <f>IF($C413="OK",_xlfn.NUMBERVALUE(Plantilla!AX424),"")</f>
        <v/>
      </c>
      <c r="BA413">
        <f>IF($C413="OK",_xlfn.NUMBERVALUE(Plantilla!AY424),"")</f>
        <v/>
      </c>
      <c r="BB413">
        <f>IF($C413="OK",_xlfn.NUMBERVALUE(Plantilla!AZ424),"")</f>
        <v/>
      </c>
      <c r="BC413" s="4">
        <f>IF($C413="OK",_xlfn.NUMBERVALUE(Plantilla!BA424),"")</f>
        <v/>
      </c>
      <c r="BD413" s="6">
        <f>IF($C413="OK",_xlfn.NUMBERVALUE(Plantilla!BB424),"")</f>
        <v/>
      </c>
      <c r="BE413" s="4">
        <f>IF($C413="OK",_xlfn.NUMBERVALUE(Plantilla!BC424),"")</f>
        <v/>
      </c>
      <c r="BF413" s="6">
        <f>IF($C413="OK",_xlfn.NUMBERVALUE(Plantilla!BD424),"")</f>
        <v/>
      </c>
      <c r="BG413" s="4">
        <f>IF($C413="OK",_xlfn.NUMBERVALUE(Plantilla!BE424),"")</f>
        <v/>
      </c>
      <c r="BH413" s="6">
        <f>IF($C413="OK",_xlfn.NUMBERVALUE(Plantilla!BF424),"")</f>
        <v/>
      </c>
      <c r="BI413" s="110">
        <f>IF($C413="OK",_xlfn.NUMBERVALUE(Plantilla!BG424),"")</f>
        <v/>
      </c>
      <c r="BJ413" s="6">
        <f>IF($C413="OK",_xlfn.NUMBERVALUE(Plantilla!BH424),"")</f>
        <v/>
      </c>
      <c r="BK413" s="109">
        <f>IF($C413="OK",_xlfn.NUMBERVALUE(Plantilla!BI424),"")</f>
        <v/>
      </c>
      <c r="BL413" s="6">
        <f>IF($C413="OK",
   IF(Plantilla!BJ424&lt;&gt;"",
      TEXT(VLOOKUP(Plantilla!BJ424,'Tablas '!$Z$4:$AA$6,2,FALSE),"#"),
   ""),
"")</f>
        <v/>
      </c>
      <c r="BM413" s="4">
        <f>IF($C413="OK",_xlfn.NUMBERVALUE(Plantilla!BK424),"")</f>
        <v/>
      </c>
      <c r="BN413" s="4">
        <f>IF($C413="OK",_xlfn.NUMBERVALUE(Plantilla!BL424),"")</f>
        <v/>
      </c>
      <c r="BO413" s="6">
        <f>IF($C413="OK",_xlfn.NUMBERVALUE(Plantilla!BM424),"")</f>
        <v/>
      </c>
      <c r="BP413" s="4">
        <f>IF($C413="OK",_xlfn.NUMBERVALUE(Plantilla!BN424),"")</f>
        <v/>
      </c>
      <c r="BQ413" s="6">
        <f>IF($C413="OK",_xlfn.NUMBERVALUE(Plantilla!BO424),"")</f>
        <v/>
      </c>
      <c r="BR413" s="4">
        <f>IF($C413="OK",_xlfn.NUMBERVALUE(Plantilla!BP424),"")</f>
        <v/>
      </c>
      <c r="BS413" s="6">
        <f>IF($C413="OK",_xlfn.NUMBERVALUE(Plantilla!BQ424),"")</f>
        <v/>
      </c>
      <c r="BT413" s="4">
        <f>IF($C413="OK",_xlfn.NUMBERVALUE(Plantilla!BR424),"")</f>
        <v/>
      </c>
      <c r="BU413" s="6">
        <f>IF($C413="OK",_xlfn.NUMBERVALUE(Plantilla!BS424),"")</f>
        <v/>
      </c>
      <c r="BV413" s="6">
        <f>IF($C413="OK",_xlfn.NUMBERVALUE(Plantilla!BT424),"")</f>
        <v/>
      </c>
      <c r="BW413" s="6">
        <f>IF($C413="OK",_xlfn.NUMBERVALUE(Plantilla!BU424),"")</f>
        <v/>
      </c>
      <c r="BX413" s="6">
        <f>IF($C413="OK",_xlfn.NUMBERVALUE(Plantilla!BV424),"")</f>
        <v/>
      </c>
      <c r="BY413" s="6">
        <f>IF($C413="OK",_xlfn.NUMBERVALUE(Plantilla!BW424),"")</f>
        <v/>
      </c>
      <c r="BZ413" s="6">
        <f>IF($C413="OK",_xlfn.NUMBERVALUE(Plantilla!BX424),"")</f>
        <v/>
      </c>
      <c r="CA413" s="6">
        <f>IF($C413="OK",_xlfn.NUMBERVALUE(Plantilla!BY424),"")</f>
        <v/>
      </c>
      <c r="CB413" s="6">
        <f>IF($C413="OK",_xlfn.NUMBERVALUE(Plantilla!BZ424),"")</f>
        <v/>
      </c>
      <c r="CC413" s="6">
        <f>IF($C413="OK",_xlfn.NUMBERVALUE(Plantilla!CA424),"")</f>
        <v/>
      </c>
      <c r="CD413" s="6">
        <f>IF($C413="OK",_xlfn.NUMBERVALUE(Plantilla!CB424),"")</f>
        <v/>
      </c>
      <c r="CE413" s="6">
        <f>IF($C413="OK",_xlfn.NUMBERVALUE(Plantilla!CC424),"")</f>
        <v/>
      </c>
      <c r="CF413" s="4">
        <f>IF($C413="OK",_xlfn.NUMBERVALUE(Plantilla!CD424),"")</f>
        <v/>
      </c>
      <c r="CG413" s="6">
        <f>IF($C413="OK",_xlfn.NUMBERVALUE(Plantilla!CE424),"")</f>
        <v/>
      </c>
      <c r="CH413" s="6">
        <f>IF($C413="OK",_xlfn.NUMBERVALUE(Plantilla!CF424),"")</f>
        <v/>
      </c>
      <c r="CI413" s="6">
        <f>IF($C413="OK",_xlfn.NUMBERVALUE(Plantilla!CG424),"")</f>
        <v/>
      </c>
      <c r="CJ413" s="6">
        <f>IF($C413="OK",_xlfn.NUMBERVALUE(Plantilla!CH424),"")</f>
        <v/>
      </c>
      <c r="CK413" s="6">
        <f>IF($C413="OK",_xlfn.NUMBERVALUE(Plantilla!CI424),"")</f>
        <v/>
      </c>
      <c r="CL413" s="6">
        <f>IF($C413="OK",_xlfn.NUMBERVALUE(Plantilla!CJ424),"")</f>
        <v/>
      </c>
      <c r="CM413">
        <f>IF($C413="OK",TEXT(Plantilla!CK424,"#"),"")</f>
        <v/>
      </c>
      <c r="CN413" s="6">
        <f>IF($C413="OK",_xlfn.NUMBERVALUE(Plantilla!CL424),"")</f>
        <v/>
      </c>
      <c r="CO413" s="6">
        <f>IF($C413="OK",_xlfn.NUMBERVALUE(Plantilla!CM424),"")</f>
        <v/>
      </c>
      <c r="CP413" s="110">
        <f>IF($C413="OK",_xlfn.NUMBERVALUE(Plantilla!CN424),"")</f>
        <v/>
      </c>
      <c r="CQ413" s="6">
        <f>IF($C413="OK",_xlfn.NUMBERVALUE(Plantilla!CO424),"")</f>
        <v/>
      </c>
      <c r="CR413" s="109">
        <f>IF($C413="OK",_xlfn.NUMBERVALUE(Plantilla!CP424),"")</f>
        <v/>
      </c>
      <c r="CS413" s="110">
        <f>IF($C413="OK",_xlfn.NUMBERVALUE(Plantilla!CQ424),"")</f>
        <v/>
      </c>
      <c r="CT413" s="6">
        <f>IF($C413="OK",_xlfn.NUMBERVALUE(Plantilla!CR424),"")</f>
        <v/>
      </c>
      <c r="CU413" s="109">
        <f>IF($C413="OK",_xlfn.NUMBERVALUE(Plantilla!CS424),"")</f>
        <v/>
      </c>
      <c r="CV413" s="110">
        <f>IF($C413="OK",_xlfn.NUMBERVALUE(Plantilla!CT424),"")</f>
        <v/>
      </c>
      <c r="CW413" s="6">
        <f>IF($C413="OK",_xlfn.NUMBERVALUE(Plantilla!CU424),"")</f>
        <v/>
      </c>
      <c r="CX413" s="82">
        <f>IF($C413="OK",_xlfn.NUMBERVALUE(Plantilla!CV424),"")</f>
        <v/>
      </c>
      <c r="CY413" s="6">
        <f>IF($C413="OK",_xlfn.NUMBERVALUE(Plantilla!CW424),"")</f>
        <v/>
      </c>
      <c r="CZ413" s="82">
        <f>IF($C413="OK",_xlfn.NUMBERVALUE(Plantilla!CX424),"")</f>
        <v/>
      </c>
      <c r="DA413" s="6">
        <f>IF($C413="OK",_xlfn.NUMBERVALUE(Plantilla!CY424),"")</f>
        <v/>
      </c>
      <c r="DB413" s="109">
        <f>IF($C413="OK",_xlfn.NUMBERVALUE(Plantilla!CZ424),"")</f>
        <v/>
      </c>
      <c r="DC413" s="6">
        <f>IF($C413="OK",_xlfn.NUMBERVALUE(Plantilla!DA424),"")</f>
        <v/>
      </c>
      <c r="DD413" s="6">
        <f>IF($C413="OK",TEXT(Plantilla!DB424,"#"),"")</f>
        <v/>
      </c>
      <c r="DE413" s="6">
        <f>IF($C413="OK",_xlfn.NUMBERVALUE(Plantilla!DC424),"")</f>
        <v/>
      </c>
      <c r="DF413" s="4">
        <f>IF($C413="OK",_xlfn.NUMBERVALUE(Plantilla!DD424),"")</f>
        <v/>
      </c>
      <c r="DG413" s="6">
        <f>IF($C413="OK",_xlfn.NUMBERVALUE(Plantilla!DE424),"")</f>
        <v/>
      </c>
      <c r="DH413" s="6">
        <f>IF($C413="OK",_xlfn.NUMBERVALUE(Plantilla!DF424),"")</f>
        <v/>
      </c>
      <c r="DI413" s="6">
        <f>IF($C413="OK",_xlfn.NUMBERVALUE(Plantilla!DG424),"")</f>
        <v/>
      </c>
      <c r="DJ413" s="6">
        <f>IF($C413="OK",_xlfn.NUMBERVALUE(Plantilla!DH424),"")</f>
        <v/>
      </c>
      <c r="DK413" s="6">
        <f>IF($C413="OK",_xlfn.NUMBERVALUE(Plantilla!DI424),"")</f>
        <v/>
      </c>
      <c r="DL413" s="6">
        <f>IF($C413="OK",_xlfn.NUMBERVALUE(Plantilla!DJ424),"")</f>
        <v/>
      </c>
      <c r="DM413" s="6">
        <f>IF($C413="OK",_xlfn.NUMBERVALUE(Plantilla!DK424),"")</f>
        <v/>
      </c>
      <c r="DN413" s="6">
        <f>IF($C413="OK",_xlfn.NUMBERVALUE(Plantilla!DL424),"")</f>
        <v/>
      </c>
      <c r="DO413" s="6">
        <f>IF($C413="OK",_xlfn.NUMBERVALUE(Plantilla!DM424),"")</f>
        <v/>
      </c>
      <c r="DP413" s="6">
        <f>IF($C413="OK",_xlfn.NUMBERVALUE(Plantilla!DN424),"")</f>
        <v/>
      </c>
      <c r="DQ413" s="6">
        <f>IF($C413="OK",_xlfn.NUMBERVALUE(Plantilla!DO424),"")</f>
        <v/>
      </c>
      <c r="DR413" s="6">
        <f>IF($C413="OK",_xlfn.NUMBERVALUE(Plantilla!DP424),"")</f>
        <v/>
      </c>
      <c r="DS413">
        <f>IF($C413="OK",TEXT(Plantilla!DR424,"#"),"")</f>
        <v/>
      </c>
      <c r="DT413" s="6" t="n"/>
    </row>
    <row r="414">
      <c r="A414">
        <f>IF(Plantilla!$I$6="¡Perfecto!, Guarda el archivo y adjúntalo a tu interfaz de Nómina Electrónica","OK","Error")</f>
        <v/>
      </c>
      <c r="B414">
        <f>IF(Plantilla!$I$6="¡Perfecto!, Guarda el archivo y adjúntalo a tu interfaz de Nómina Electrónica",MID(Plantilla!$D$2,SEARCH("V",Plantilla!$D$2),10),"")</f>
        <v/>
      </c>
      <c r="C414">
        <f>Plantilla!C425</f>
        <v/>
      </c>
      <c r="D414">
        <f>IF($C414="OK",Plantilla!B425,"")</f>
        <v/>
      </c>
      <c r="E414">
        <f>IF($C414="OK",
   VLOOKUP(Plantilla!$E$4,'Tablas '!$AP$4:$AT$6,5,FALSE),
"")</f>
        <v/>
      </c>
      <c r="F414">
        <f>IF($C414="OK",TEXT(Plantilla!D425,"#"),"")</f>
        <v/>
      </c>
      <c r="G414">
        <f>IF($C414="OK",
   VLOOKUP(Plantilla!E425,'Tablas '!$B$4:$C$14,2,FALSE),
"")</f>
        <v/>
      </c>
      <c r="H414">
        <f>IF($C414="OK",TEXT(Plantilla!F425,"#"),"")</f>
        <v/>
      </c>
      <c r="I414">
        <f>IF($C414="OK",TEXT(Plantilla!G425,"#"),"")</f>
        <v/>
      </c>
      <c r="J414">
        <f>IF($C414="OK",TEXT(Plantilla!H425,"#"),"")</f>
        <v/>
      </c>
      <c r="K414">
        <f>IF($C414="OK",TEXT(Plantilla!I425,"#"),"")</f>
        <v/>
      </c>
      <c r="L414">
        <f>IF($C414="OK",TEXT(Plantilla!J425,"#"),"")</f>
        <v/>
      </c>
      <c r="M414">
        <f>IF($C414="OK",TEXT(Plantilla!K425,"#"),"")</f>
        <v/>
      </c>
      <c r="N414">
        <f>IF($C414="OK",
   CONCATENATE(YEAR(Plantilla!L425),"-",TEXT(MONTH(Plantilla!L425),"00"),"-",TEXT(DAY(Plantilla!L425),"00")),
"")</f>
        <v/>
      </c>
      <c r="O414">
        <f>IF($C414="OK",_xlfn.NUMBERVALUE(Plantilla!M425),"")</f>
        <v/>
      </c>
      <c r="P414">
        <f>IF($C414="OK",
   IF(Plantilla!N425&lt;&gt;"",
      CONCATENATE(YEAR(Plantilla!N425),"-",TEXT(MONTH(Plantilla!N425),"00"),"-",TEXT(DAY(Plantilla!N425),"00")),
   ""),
"")</f>
        <v/>
      </c>
      <c r="Q414">
        <f>IF($C414="OK",
   VLOOKUP(Plantilla!O425,'Tablas '!$E$4:$F$19,2,FALSE),
"")</f>
        <v/>
      </c>
      <c r="R414">
        <f>IF($C414="OK",
   VLOOKUP(Plantilla!P425,'Tablas '!$H$4:$I$5,2,FALSE),
"")</f>
        <v/>
      </c>
      <c r="S414">
        <f>IF($C414="OK",
   VLOOKUP(Plantilla!Q425,'Tablas '!$K$4:$L$8,2,FALSE),
"")</f>
        <v/>
      </c>
      <c r="T414">
        <f>IF($C414="OK",
   VLOOKUP(Plantilla!R425,'Tablas '!$AE$4:$AF$6,2,FALSE),
"")</f>
        <v/>
      </c>
      <c r="U414">
        <f>IF($C414="OK",
   VLOOKUP(Plantilla!S425,'Tablas '!$AE$4:$AF$6,2,FALSE),
"")</f>
        <v/>
      </c>
      <c r="V414">
        <f>IF($C414="OK",TEXT(Plantilla!T425,"#"),"")</f>
        <v/>
      </c>
      <c r="W414" s="84">
        <f>IF($C414="OK",
   VLOOKUP(Plantilla!U425,'Tablas '!$AM$4:$AN$1126,2,FALSE),
"")</f>
        <v/>
      </c>
      <c r="X414">
        <f>IF($C414="OK",TEXT(Plantilla!V425,"#"),"")</f>
        <v/>
      </c>
      <c r="Y414">
        <f>IF($C414="OK",
   CONCATENATE(YEAR(Plantilla!W425),"-",TEXT(MONTH(Plantilla!W425),"00"),"-",TEXT(DAY(Plantilla!W425),"00")),
"")</f>
        <v/>
      </c>
      <c r="Z414">
        <f>IF($C414="OK",
   CONCATENATE(YEAR(Plantilla!X425),"-",TEXT(MONTH(Plantilla!X425),"00"),"-",TEXT(DAY(Plantilla!X425),"00")),
"")</f>
        <v/>
      </c>
      <c r="AA414">
        <f>IF($C414="OK",
   TEXT(VLOOKUP(Plantilla!Y425,'Tablas '!$Q$4:$R$9,2,FALSE),"#"),
"")</f>
        <v/>
      </c>
      <c r="AB414">
        <f>IF($C414="OK",
   CONCATENATE(YEAR(Plantilla!Z425),"-",TEXT(MONTH(Plantilla!Z425),"00"),"-",TEXT(DAY(Plantilla!Z425),"00")),
"")</f>
        <v/>
      </c>
      <c r="AC414">
        <f>IF($C414="OK",
   TEXT(VLOOKUP(Plantilla!AA425,'Tablas '!$T$4:$U$13,2,FALSE),"#"),
"")</f>
        <v/>
      </c>
      <c r="AD414">
        <f>IF($C414="OK",TEXT(Plantilla!AB425,"#"),"")</f>
        <v/>
      </c>
      <c r="AE414">
        <f>IF($C414="OK",
   IF(Plantilla!AC425&lt;&gt;"",
      TEXT(VLOOKUP(Plantilla!AC425,'Tablas '!$W$4:$X$7,2,FALSE),"#"),
   ""),
"")</f>
        <v/>
      </c>
      <c r="AF414">
        <f>IF($C414="OK",TEXT(Plantilla!AD425,"#"),"")</f>
        <v/>
      </c>
      <c r="AG414" s="6">
        <f>IF($C414="OK",_xlfn.NUMBERVALUE(Plantilla!AE425),"")</f>
        <v/>
      </c>
      <c r="AH414" s="4">
        <f>IF($C414="OK",_xlfn.NUMBERVALUE(Plantilla!AF425),"")</f>
        <v/>
      </c>
      <c r="AI414" s="6">
        <f>IF($C414="OK",_xlfn.NUMBERVALUE(Plantilla!AG425),"")</f>
        <v/>
      </c>
      <c r="AJ414" s="6">
        <f>IF($C414="OK",_xlfn.NUMBERVALUE(Plantilla!AH425),"")</f>
        <v/>
      </c>
      <c r="AK414" s="6">
        <f>IF($C414="OK",_xlfn.NUMBERVALUE(Plantilla!AI425),"")</f>
        <v/>
      </c>
      <c r="AL414" s="6">
        <f>IF($C414="OK",_xlfn.NUMBERVALUE(Plantilla!AJ425),"")</f>
        <v/>
      </c>
      <c r="AM414" s="4">
        <f>IF($C414="OK",_xlfn.NUMBERVALUE(Plantilla!AK425),"")</f>
        <v/>
      </c>
      <c r="AN414" s="6">
        <f>IF($C414="OK",_xlfn.NUMBERVALUE(Plantilla!AL425),"")</f>
        <v/>
      </c>
      <c r="AO414" s="4">
        <f>IF($C414="OK",_xlfn.NUMBERVALUE(Plantilla!AM425),"")</f>
        <v/>
      </c>
      <c r="AP414" s="6">
        <f>IF($C414="OK",_xlfn.NUMBERVALUE(Plantilla!AN425),"")</f>
        <v/>
      </c>
      <c r="AQ414" s="4">
        <f>IF($C414="OK",_xlfn.NUMBERVALUE(Plantilla!AO425),"")</f>
        <v/>
      </c>
      <c r="AR414" s="6">
        <f>IF($C414="OK",_xlfn.NUMBERVALUE(Plantilla!AP425),"")</f>
        <v/>
      </c>
      <c r="AS414" s="4">
        <f>IF($C414="OK",_xlfn.NUMBERVALUE(Plantilla!AQ425),"")</f>
        <v/>
      </c>
      <c r="AT414" s="6">
        <f>IF($C414="OK",_xlfn.NUMBERVALUE(Plantilla!AR425),"")</f>
        <v/>
      </c>
      <c r="AU414" s="4">
        <f>IF($C414="OK",_xlfn.NUMBERVALUE(Plantilla!AS425),"")</f>
        <v/>
      </c>
      <c r="AV414" s="6">
        <f>IF($C414="OK",_xlfn.NUMBERVALUE(Plantilla!AT425),"")</f>
        <v/>
      </c>
      <c r="AW414" s="4">
        <f>IF($C414="OK",_xlfn.NUMBERVALUE(Plantilla!AU425),"")</f>
        <v/>
      </c>
      <c r="AX414" s="6">
        <f>IF($C414="OK",_xlfn.NUMBERVALUE(Plantilla!AV425),"")</f>
        <v/>
      </c>
      <c r="AY414" s="4">
        <f>IF($C414="OK",_xlfn.NUMBERVALUE(Plantilla!AW425),"")</f>
        <v/>
      </c>
      <c r="AZ414" s="6">
        <f>IF($C414="OK",_xlfn.NUMBERVALUE(Plantilla!AX425),"")</f>
        <v/>
      </c>
      <c r="BA414">
        <f>IF($C414="OK",_xlfn.NUMBERVALUE(Plantilla!AY425),"")</f>
        <v/>
      </c>
      <c r="BB414">
        <f>IF($C414="OK",_xlfn.NUMBERVALUE(Plantilla!AZ425),"")</f>
        <v/>
      </c>
      <c r="BC414" s="4">
        <f>IF($C414="OK",_xlfn.NUMBERVALUE(Plantilla!BA425),"")</f>
        <v/>
      </c>
      <c r="BD414" s="6">
        <f>IF($C414="OK",_xlfn.NUMBERVALUE(Plantilla!BB425),"")</f>
        <v/>
      </c>
      <c r="BE414" s="4">
        <f>IF($C414="OK",_xlfn.NUMBERVALUE(Plantilla!BC425),"")</f>
        <v/>
      </c>
      <c r="BF414" s="6">
        <f>IF($C414="OK",_xlfn.NUMBERVALUE(Plantilla!BD425),"")</f>
        <v/>
      </c>
      <c r="BG414" s="4">
        <f>IF($C414="OK",_xlfn.NUMBERVALUE(Plantilla!BE425),"")</f>
        <v/>
      </c>
      <c r="BH414" s="6">
        <f>IF($C414="OK",_xlfn.NUMBERVALUE(Plantilla!BF425),"")</f>
        <v/>
      </c>
      <c r="BI414" s="110">
        <f>IF($C414="OK",_xlfn.NUMBERVALUE(Plantilla!BG425),"")</f>
        <v/>
      </c>
      <c r="BJ414" s="6">
        <f>IF($C414="OK",_xlfn.NUMBERVALUE(Plantilla!BH425),"")</f>
        <v/>
      </c>
      <c r="BK414" s="109">
        <f>IF($C414="OK",_xlfn.NUMBERVALUE(Plantilla!BI425),"")</f>
        <v/>
      </c>
      <c r="BL414" s="6">
        <f>IF($C414="OK",
   IF(Plantilla!BJ425&lt;&gt;"",
      TEXT(VLOOKUP(Plantilla!BJ425,'Tablas '!$Z$4:$AA$6,2,FALSE),"#"),
   ""),
"")</f>
        <v/>
      </c>
      <c r="BM414" s="4">
        <f>IF($C414="OK",_xlfn.NUMBERVALUE(Plantilla!BK425),"")</f>
        <v/>
      </c>
      <c r="BN414" s="4">
        <f>IF($C414="OK",_xlfn.NUMBERVALUE(Plantilla!BL425),"")</f>
        <v/>
      </c>
      <c r="BO414" s="6">
        <f>IF($C414="OK",_xlfn.NUMBERVALUE(Plantilla!BM425),"")</f>
        <v/>
      </c>
      <c r="BP414" s="4">
        <f>IF($C414="OK",_xlfn.NUMBERVALUE(Plantilla!BN425),"")</f>
        <v/>
      </c>
      <c r="BQ414" s="6">
        <f>IF($C414="OK",_xlfn.NUMBERVALUE(Plantilla!BO425),"")</f>
        <v/>
      </c>
      <c r="BR414" s="4">
        <f>IF($C414="OK",_xlfn.NUMBERVALUE(Plantilla!BP425),"")</f>
        <v/>
      </c>
      <c r="BS414" s="6">
        <f>IF($C414="OK",_xlfn.NUMBERVALUE(Plantilla!BQ425),"")</f>
        <v/>
      </c>
      <c r="BT414" s="4">
        <f>IF($C414="OK",_xlfn.NUMBERVALUE(Plantilla!BR425),"")</f>
        <v/>
      </c>
      <c r="BU414" s="6">
        <f>IF($C414="OK",_xlfn.NUMBERVALUE(Plantilla!BS425),"")</f>
        <v/>
      </c>
      <c r="BV414" s="6">
        <f>IF($C414="OK",_xlfn.NUMBERVALUE(Plantilla!BT425),"")</f>
        <v/>
      </c>
      <c r="BW414" s="6">
        <f>IF($C414="OK",_xlfn.NUMBERVALUE(Plantilla!BU425),"")</f>
        <v/>
      </c>
      <c r="BX414" s="6">
        <f>IF($C414="OK",_xlfn.NUMBERVALUE(Plantilla!BV425),"")</f>
        <v/>
      </c>
      <c r="BY414" s="6">
        <f>IF($C414="OK",_xlfn.NUMBERVALUE(Plantilla!BW425),"")</f>
        <v/>
      </c>
      <c r="BZ414" s="6">
        <f>IF($C414="OK",_xlfn.NUMBERVALUE(Plantilla!BX425),"")</f>
        <v/>
      </c>
      <c r="CA414" s="6">
        <f>IF($C414="OK",_xlfn.NUMBERVALUE(Plantilla!BY425),"")</f>
        <v/>
      </c>
      <c r="CB414" s="6">
        <f>IF($C414="OK",_xlfn.NUMBERVALUE(Plantilla!BZ425),"")</f>
        <v/>
      </c>
      <c r="CC414" s="6">
        <f>IF($C414="OK",_xlfn.NUMBERVALUE(Plantilla!CA425),"")</f>
        <v/>
      </c>
      <c r="CD414" s="6">
        <f>IF($C414="OK",_xlfn.NUMBERVALUE(Plantilla!CB425),"")</f>
        <v/>
      </c>
      <c r="CE414" s="6">
        <f>IF($C414="OK",_xlfn.NUMBERVALUE(Plantilla!CC425),"")</f>
        <v/>
      </c>
      <c r="CF414" s="4">
        <f>IF($C414="OK",_xlfn.NUMBERVALUE(Plantilla!CD425),"")</f>
        <v/>
      </c>
      <c r="CG414" s="6">
        <f>IF($C414="OK",_xlfn.NUMBERVALUE(Plantilla!CE425),"")</f>
        <v/>
      </c>
      <c r="CH414" s="6">
        <f>IF($C414="OK",_xlfn.NUMBERVALUE(Plantilla!CF425),"")</f>
        <v/>
      </c>
      <c r="CI414" s="6">
        <f>IF($C414="OK",_xlfn.NUMBERVALUE(Plantilla!CG425),"")</f>
        <v/>
      </c>
      <c r="CJ414" s="6">
        <f>IF($C414="OK",_xlfn.NUMBERVALUE(Plantilla!CH425),"")</f>
        <v/>
      </c>
      <c r="CK414" s="6">
        <f>IF($C414="OK",_xlfn.NUMBERVALUE(Plantilla!CI425),"")</f>
        <v/>
      </c>
      <c r="CL414" s="6">
        <f>IF($C414="OK",_xlfn.NUMBERVALUE(Plantilla!CJ425),"")</f>
        <v/>
      </c>
      <c r="CM414">
        <f>IF($C414="OK",TEXT(Plantilla!CK425,"#"),"")</f>
        <v/>
      </c>
      <c r="CN414" s="6">
        <f>IF($C414="OK",_xlfn.NUMBERVALUE(Plantilla!CL425),"")</f>
        <v/>
      </c>
      <c r="CO414" s="6">
        <f>IF($C414="OK",_xlfn.NUMBERVALUE(Plantilla!CM425),"")</f>
        <v/>
      </c>
      <c r="CP414" s="110">
        <f>IF($C414="OK",_xlfn.NUMBERVALUE(Plantilla!CN425),"")</f>
        <v/>
      </c>
      <c r="CQ414" s="6">
        <f>IF($C414="OK",_xlfn.NUMBERVALUE(Plantilla!CO425),"")</f>
        <v/>
      </c>
      <c r="CR414" s="109">
        <f>IF($C414="OK",_xlfn.NUMBERVALUE(Plantilla!CP425),"")</f>
        <v/>
      </c>
      <c r="CS414" s="110">
        <f>IF($C414="OK",_xlfn.NUMBERVALUE(Plantilla!CQ425),"")</f>
        <v/>
      </c>
      <c r="CT414" s="6">
        <f>IF($C414="OK",_xlfn.NUMBERVALUE(Plantilla!CR425),"")</f>
        <v/>
      </c>
      <c r="CU414" s="109">
        <f>IF($C414="OK",_xlfn.NUMBERVALUE(Plantilla!CS425),"")</f>
        <v/>
      </c>
      <c r="CV414" s="110">
        <f>IF($C414="OK",_xlfn.NUMBERVALUE(Plantilla!CT425),"")</f>
        <v/>
      </c>
      <c r="CW414" s="6">
        <f>IF($C414="OK",_xlfn.NUMBERVALUE(Plantilla!CU425),"")</f>
        <v/>
      </c>
      <c r="CX414" s="82">
        <f>IF($C414="OK",_xlfn.NUMBERVALUE(Plantilla!CV425),"")</f>
        <v/>
      </c>
      <c r="CY414" s="6">
        <f>IF($C414="OK",_xlfn.NUMBERVALUE(Plantilla!CW425),"")</f>
        <v/>
      </c>
      <c r="CZ414" s="82">
        <f>IF($C414="OK",_xlfn.NUMBERVALUE(Plantilla!CX425),"")</f>
        <v/>
      </c>
      <c r="DA414" s="6">
        <f>IF($C414="OK",_xlfn.NUMBERVALUE(Plantilla!CY425),"")</f>
        <v/>
      </c>
      <c r="DB414" s="109">
        <f>IF($C414="OK",_xlfn.NUMBERVALUE(Plantilla!CZ425),"")</f>
        <v/>
      </c>
      <c r="DC414" s="6">
        <f>IF($C414="OK",_xlfn.NUMBERVALUE(Plantilla!DA425),"")</f>
        <v/>
      </c>
      <c r="DD414" s="6">
        <f>IF($C414="OK",TEXT(Plantilla!DB425,"#"),"")</f>
        <v/>
      </c>
      <c r="DE414" s="6">
        <f>IF($C414="OK",_xlfn.NUMBERVALUE(Plantilla!DC425),"")</f>
        <v/>
      </c>
      <c r="DF414" s="4">
        <f>IF($C414="OK",_xlfn.NUMBERVALUE(Plantilla!DD425),"")</f>
        <v/>
      </c>
      <c r="DG414" s="6">
        <f>IF($C414="OK",_xlfn.NUMBERVALUE(Plantilla!DE425),"")</f>
        <v/>
      </c>
      <c r="DH414" s="6">
        <f>IF($C414="OK",_xlfn.NUMBERVALUE(Plantilla!DF425),"")</f>
        <v/>
      </c>
      <c r="DI414" s="6">
        <f>IF($C414="OK",_xlfn.NUMBERVALUE(Plantilla!DG425),"")</f>
        <v/>
      </c>
      <c r="DJ414" s="6">
        <f>IF($C414="OK",_xlfn.NUMBERVALUE(Plantilla!DH425),"")</f>
        <v/>
      </c>
      <c r="DK414" s="6">
        <f>IF($C414="OK",_xlfn.NUMBERVALUE(Plantilla!DI425),"")</f>
        <v/>
      </c>
      <c r="DL414" s="6">
        <f>IF($C414="OK",_xlfn.NUMBERVALUE(Plantilla!DJ425),"")</f>
        <v/>
      </c>
      <c r="DM414" s="6">
        <f>IF($C414="OK",_xlfn.NUMBERVALUE(Plantilla!DK425),"")</f>
        <v/>
      </c>
      <c r="DN414" s="6">
        <f>IF($C414="OK",_xlfn.NUMBERVALUE(Plantilla!DL425),"")</f>
        <v/>
      </c>
      <c r="DO414" s="6">
        <f>IF($C414="OK",_xlfn.NUMBERVALUE(Plantilla!DM425),"")</f>
        <v/>
      </c>
      <c r="DP414" s="6">
        <f>IF($C414="OK",_xlfn.NUMBERVALUE(Plantilla!DN425),"")</f>
        <v/>
      </c>
      <c r="DQ414" s="6">
        <f>IF($C414="OK",_xlfn.NUMBERVALUE(Plantilla!DO425),"")</f>
        <v/>
      </c>
      <c r="DR414" s="6">
        <f>IF($C414="OK",_xlfn.NUMBERVALUE(Plantilla!DP425),"")</f>
        <v/>
      </c>
      <c r="DS414">
        <f>IF($C414="OK",TEXT(Plantilla!DR425,"#"),"")</f>
        <v/>
      </c>
      <c r="DT414" s="6" t="n"/>
    </row>
    <row r="415">
      <c r="A415">
        <f>IF(Plantilla!$I$6="¡Perfecto!, Guarda el archivo y adjúntalo a tu interfaz de Nómina Electrónica","OK","Error")</f>
        <v/>
      </c>
      <c r="B415">
        <f>IF(Plantilla!$I$6="¡Perfecto!, Guarda el archivo y adjúntalo a tu interfaz de Nómina Electrónica",MID(Plantilla!$D$2,SEARCH("V",Plantilla!$D$2),10),"")</f>
        <v/>
      </c>
      <c r="C415">
        <f>Plantilla!C426</f>
        <v/>
      </c>
      <c r="D415">
        <f>IF($C415="OK",Plantilla!B426,"")</f>
        <v/>
      </c>
      <c r="E415">
        <f>IF($C415="OK",
   VLOOKUP(Plantilla!$E$4,'Tablas '!$AP$4:$AT$6,5,FALSE),
"")</f>
        <v/>
      </c>
      <c r="F415">
        <f>IF($C415="OK",TEXT(Plantilla!D426,"#"),"")</f>
        <v/>
      </c>
      <c r="G415">
        <f>IF($C415="OK",
   VLOOKUP(Plantilla!E426,'Tablas '!$B$4:$C$14,2,FALSE),
"")</f>
        <v/>
      </c>
      <c r="H415">
        <f>IF($C415="OK",TEXT(Plantilla!F426,"#"),"")</f>
        <v/>
      </c>
      <c r="I415">
        <f>IF($C415="OK",TEXT(Plantilla!G426,"#"),"")</f>
        <v/>
      </c>
      <c r="J415">
        <f>IF($C415="OK",TEXT(Plantilla!H426,"#"),"")</f>
        <v/>
      </c>
      <c r="K415">
        <f>IF($C415="OK",TEXT(Plantilla!I426,"#"),"")</f>
        <v/>
      </c>
      <c r="L415">
        <f>IF($C415="OK",TEXT(Plantilla!J426,"#"),"")</f>
        <v/>
      </c>
      <c r="M415">
        <f>IF($C415="OK",TEXT(Plantilla!K426,"#"),"")</f>
        <v/>
      </c>
      <c r="N415">
        <f>IF($C415="OK",
   CONCATENATE(YEAR(Plantilla!L426),"-",TEXT(MONTH(Plantilla!L426),"00"),"-",TEXT(DAY(Plantilla!L426),"00")),
"")</f>
        <v/>
      </c>
      <c r="O415">
        <f>IF($C415="OK",_xlfn.NUMBERVALUE(Plantilla!M426),"")</f>
        <v/>
      </c>
      <c r="P415">
        <f>IF($C415="OK",
   IF(Plantilla!N426&lt;&gt;"",
      CONCATENATE(YEAR(Plantilla!N426),"-",TEXT(MONTH(Plantilla!N426),"00"),"-",TEXT(DAY(Plantilla!N426),"00")),
   ""),
"")</f>
        <v/>
      </c>
      <c r="Q415">
        <f>IF($C415="OK",
   VLOOKUP(Plantilla!O426,'Tablas '!$E$4:$F$19,2,FALSE),
"")</f>
        <v/>
      </c>
      <c r="R415">
        <f>IF($C415="OK",
   VLOOKUP(Plantilla!P426,'Tablas '!$H$4:$I$5,2,FALSE),
"")</f>
        <v/>
      </c>
      <c r="S415">
        <f>IF($C415="OK",
   VLOOKUP(Plantilla!Q426,'Tablas '!$K$4:$L$8,2,FALSE),
"")</f>
        <v/>
      </c>
      <c r="T415">
        <f>IF($C415="OK",
   VLOOKUP(Plantilla!R426,'Tablas '!$AE$4:$AF$6,2,FALSE),
"")</f>
        <v/>
      </c>
      <c r="U415">
        <f>IF($C415="OK",
   VLOOKUP(Plantilla!S426,'Tablas '!$AE$4:$AF$6,2,FALSE),
"")</f>
        <v/>
      </c>
      <c r="V415">
        <f>IF($C415="OK",TEXT(Plantilla!T426,"#"),"")</f>
        <v/>
      </c>
      <c r="W415" s="84">
        <f>IF($C415="OK",
   VLOOKUP(Plantilla!U426,'Tablas '!$AM$4:$AN$1126,2,FALSE),
"")</f>
        <v/>
      </c>
      <c r="X415">
        <f>IF($C415="OK",TEXT(Plantilla!V426,"#"),"")</f>
        <v/>
      </c>
      <c r="Y415">
        <f>IF($C415="OK",
   CONCATENATE(YEAR(Plantilla!W426),"-",TEXT(MONTH(Plantilla!W426),"00"),"-",TEXT(DAY(Plantilla!W426),"00")),
"")</f>
        <v/>
      </c>
      <c r="Z415">
        <f>IF($C415="OK",
   CONCATENATE(YEAR(Plantilla!X426),"-",TEXT(MONTH(Plantilla!X426),"00"),"-",TEXT(DAY(Plantilla!X426),"00")),
"")</f>
        <v/>
      </c>
      <c r="AA415">
        <f>IF($C415="OK",
   TEXT(VLOOKUP(Plantilla!Y426,'Tablas '!$Q$4:$R$9,2,FALSE),"#"),
"")</f>
        <v/>
      </c>
      <c r="AB415">
        <f>IF($C415="OK",
   CONCATENATE(YEAR(Plantilla!Z426),"-",TEXT(MONTH(Plantilla!Z426),"00"),"-",TEXT(DAY(Plantilla!Z426),"00")),
"")</f>
        <v/>
      </c>
      <c r="AC415">
        <f>IF($C415="OK",
   TEXT(VLOOKUP(Plantilla!AA426,'Tablas '!$T$4:$U$13,2,FALSE),"#"),
"")</f>
        <v/>
      </c>
      <c r="AD415">
        <f>IF($C415="OK",TEXT(Plantilla!AB426,"#"),"")</f>
        <v/>
      </c>
      <c r="AE415">
        <f>IF($C415="OK",
   IF(Plantilla!AC426&lt;&gt;"",
      TEXT(VLOOKUP(Plantilla!AC426,'Tablas '!$W$4:$X$7,2,FALSE),"#"),
   ""),
"")</f>
        <v/>
      </c>
      <c r="AF415">
        <f>IF($C415="OK",TEXT(Plantilla!AD426,"#"),"")</f>
        <v/>
      </c>
      <c r="AG415" s="6">
        <f>IF($C415="OK",_xlfn.NUMBERVALUE(Plantilla!AE426),"")</f>
        <v/>
      </c>
      <c r="AH415" s="4">
        <f>IF($C415="OK",_xlfn.NUMBERVALUE(Plantilla!AF426),"")</f>
        <v/>
      </c>
      <c r="AI415" s="6">
        <f>IF($C415="OK",_xlfn.NUMBERVALUE(Plantilla!AG426),"")</f>
        <v/>
      </c>
      <c r="AJ415" s="6">
        <f>IF($C415="OK",_xlfn.NUMBERVALUE(Plantilla!AH426),"")</f>
        <v/>
      </c>
      <c r="AK415" s="6">
        <f>IF($C415="OK",_xlfn.NUMBERVALUE(Plantilla!AI426),"")</f>
        <v/>
      </c>
      <c r="AL415" s="6">
        <f>IF($C415="OK",_xlfn.NUMBERVALUE(Plantilla!AJ426),"")</f>
        <v/>
      </c>
      <c r="AM415" s="4">
        <f>IF($C415="OK",_xlfn.NUMBERVALUE(Plantilla!AK426),"")</f>
        <v/>
      </c>
      <c r="AN415" s="6">
        <f>IF($C415="OK",_xlfn.NUMBERVALUE(Plantilla!AL426),"")</f>
        <v/>
      </c>
      <c r="AO415" s="4">
        <f>IF($C415="OK",_xlfn.NUMBERVALUE(Plantilla!AM426),"")</f>
        <v/>
      </c>
      <c r="AP415" s="6">
        <f>IF($C415="OK",_xlfn.NUMBERVALUE(Plantilla!AN426),"")</f>
        <v/>
      </c>
      <c r="AQ415" s="4">
        <f>IF($C415="OK",_xlfn.NUMBERVALUE(Plantilla!AO426),"")</f>
        <v/>
      </c>
      <c r="AR415" s="6">
        <f>IF($C415="OK",_xlfn.NUMBERVALUE(Plantilla!AP426),"")</f>
        <v/>
      </c>
      <c r="AS415" s="4">
        <f>IF($C415="OK",_xlfn.NUMBERVALUE(Plantilla!AQ426),"")</f>
        <v/>
      </c>
      <c r="AT415" s="6">
        <f>IF($C415="OK",_xlfn.NUMBERVALUE(Plantilla!AR426),"")</f>
        <v/>
      </c>
      <c r="AU415" s="4">
        <f>IF($C415="OK",_xlfn.NUMBERVALUE(Plantilla!AS426),"")</f>
        <v/>
      </c>
      <c r="AV415" s="6">
        <f>IF($C415="OK",_xlfn.NUMBERVALUE(Plantilla!AT426),"")</f>
        <v/>
      </c>
      <c r="AW415" s="4">
        <f>IF($C415="OK",_xlfn.NUMBERVALUE(Plantilla!AU426),"")</f>
        <v/>
      </c>
      <c r="AX415" s="6">
        <f>IF($C415="OK",_xlfn.NUMBERVALUE(Plantilla!AV426),"")</f>
        <v/>
      </c>
      <c r="AY415" s="4">
        <f>IF($C415="OK",_xlfn.NUMBERVALUE(Plantilla!AW426),"")</f>
        <v/>
      </c>
      <c r="AZ415" s="6">
        <f>IF($C415="OK",_xlfn.NUMBERVALUE(Plantilla!AX426),"")</f>
        <v/>
      </c>
      <c r="BA415">
        <f>IF($C415="OK",_xlfn.NUMBERVALUE(Plantilla!AY426),"")</f>
        <v/>
      </c>
      <c r="BB415">
        <f>IF($C415="OK",_xlfn.NUMBERVALUE(Plantilla!AZ426),"")</f>
        <v/>
      </c>
      <c r="BC415" s="4">
        <f>IF($C415="OK",_xlfn.NUMBERVALUE(Plantilla!BA426),"")</f>
        <v/>
      </c>
      <c r="BD415" s="6">
        <f>IF($C415="OK",_xlfn.NUMBERVALUE(Plantilla!BB426),"")</f>
        <v/>
      </c>
      <c r="BE415" s="4">
        <f>IF($C415="OK",_xlfn.NUMBERVALUE(Plantilla!BC426),"")</f>
        <v/>
      </c>
      <c r="BF415" s="6">
        <f>IF($C415="OK",_xlfn.NUMBERVALUE(Plantilla!BD426),"")</f>
        <v/>
      </c>
      <c r="BG415" s="4">
        <f>IF($C415="OK",_xlfn.NUMBERVALUE(Plantilla!BE426),"")</f>
        <v/>
      </c>
      <c r="BH415" s="6">
        <f>IF($C415="OK",_xlfn.NUMBERVALUE(Plantilla!BF426),"")</f>
        <v/>
      </c>
      <c r="BI415" s="110">
        <f>IF($C415="OK",_xlfn.NUMBERVALUE(Plantilla!BG426),"")</f>
        <v/>
      </c>
      <c r="BJ415" s="6">
        <f>IF($C415="OK",_xlfn.NUMBERVALUE(Plantilla!BH426),"")</f>
        <v/>
      </c>
      <c r="BK415" s="109">
        <f>IF($C415="OK",_xlfn.NUMBERVALUE(Plantilla!BI426),"")</f>
        <v/>
      </c>
      <c r="BL415" s="6">
        <f>IF($C415="OK",
   IF(Plantilla!BJ426&lt;&gt;"",
      TEXT(VLOOKUP(Plantilla!BJ426,'Tablas '!$Z$4:$AA$6,2,FALSE),"#"),
   ""),
"")</f>
        <v/>
      </c>
      <c r="BM415" s="4">
        <f>IF($C415="OK",_xlfn.NUMBERVALUE(Plantilla!BK426),"")</f>
        <v/>
      </c>
      <c r="BN415" s="4">
        <f>IF($C415="OK",_xlfn.NUMBERVALUE(Plantilla!BL426),"")</f>
        <v/>
      </c>
      <c r="BO415" s="6">
        <f>IF($C415="OK",_xlfn.NUMBERVALUE(Plantilla!BM426),"")</f>
        <v/>
      </c>
      <c r="BP415" s="4">
        <f>IF($C415="OK",_xlfn.NUMBERVALUE(Plantilla!BN426),"")</f>
        <v/>
      </c>
      <c r="BQ415" s="6">
        <f>IF($C415="OK",_xlfn.NUMBERVALUE(Plantilla!BO426),"")</f>
        <v/>
      </c>
      <c r="BR415" s="4">
        <f>IF($C415="OK",_xlfn.NUMBERVALUE(Plantilla!BP426),"")</f>
        <v/>
      </c>
      <c r="BS415" s="6">
        <f>IF($C415="OK",_xlfn.NUMBERVALUE(Plantilla!BQ426),"")</f>
        <v/>
      </c>
      <c r="BT415" s="4">
        <f>IF($C415="OK",_xlfn.NUMBERVALUE(Plantilla!BR426),"")</f>
        <v/>
      </c>
      <c r="BU415" s="6">
        <f>IF($C415="OK",_xlfn.NUMBERVALUE(Plantilla!BS426),"")</f>
        <v/>
      </c>
      <c r="BV415" s="6">
        <f>IF($C415="OK",_xlfn.NUMBERVALUE(Plantilla!BT426),"")</f>
        <v/>
      </c>
      <c r="BW415" s="6">
        <f>IF($C415="OK",_xlfn.NUMBERVALUE(Plantilla!BU426),"")</f>
        <v/>
      </c>
      <c r="BX415" s="6">
        <f>IF($C415="OK",_xlfn.NUMBERVALUE(Plantilla!BV426),"")</f>
        <v/>
      </c>
      <c r="BY415" s="6">
        <f>IF($C415="OK",_xlfn.NUMBERVALUE(Plantilla!BW426),"")</f>
        <v/>
      </c>
      <c r="BZ415" s="6">
        <f>IF($C415="OK",_xlfn.NUMBERVALUE(Plantilla!BX426),"")</f>
        <v/>
      </c>
      <c r="CA415" s="6">
        <f>IF($C415="OK",_xlfn.NUMBERVALUE(Plantilla!BY426),"")</f>
        <v/>
      </c>
      <c r="CB415" s="6">
        <f>IF($C415="OK",_xlfn.NUMBERVALUE(Plantilla!BZ426),"")</f>
        <v/>
      </c>
      <c r="CC415" s="6">
        <f>IF($C415="OK",_xlfn.NUMBERVALUE(Plantilla!CA426),"")</f>
        <v/>
      </c>
      <c r="CD415" s="6">
        <f>IF($C415="OK",_xlfn.NUMBERVALUE(Plantilla!CB426),"")</f>
        <v/>
      </c>
      <c r="CE415" s="6">
        <f>IF($C415="OK",_xlfn.NUMBERVALUE(Plantilla!CC426),"")</f>
        <v/>
      </c>
      <c r="CF415" s="4">
        <f>IF($C415="OK",_xlfn.NUMBERVALUE(Plantilla!CD426),"")</f>
        <v/>
      </c>
      <c r="CG415" s="6">
        <f>IF($C415="OK",_xlfn.NUMBERVALUE(Plantilla!CE426),"")</f>
        <v/>
      </c>
      <c r="CH415" s="6">
        <f>IF($C415="OK",_xlfn.NUMBERVALUE(Plantilla!CF426),"")</f>
        <v/>
      </c>
      <c r="CI415" s="6">
        <f>IF($C415="OK",_xlfn.NUMBERVALUE(Plantilla!CG426),"")</f>
        <v/>
      </c>
      <c r="CJ415" s="6">
        <f>IF($C415="OK",_xlfn.NUMBERVALUE(Plantilla!CH426),"")</f>
        <v/>
      </c>
      <c r="CK415" s="6">
        <f>IF($C415="OK",_xlfn.NUMBERVALUE(Plantilla!CI426),"")</f>
        <v/>
      </c>
      <c r="CL415" s="6">
        <f>IF($C415="OK",_xlfn.NUMBERVALUE(Plantilla!CJ426),"")</f>
        <v/>
      </c>
      <c r="CM415">
        <f>IF($C415="OK",TEXT(Plantilla!CK426,"#"),"")</f>
        <v/>
      </c>
      <c r="CN415" s="6">
        <f>IF($C415="OK",_xlfn.NUMBERVALUE(Plantilla!CL426),"")</f>
        <v/>
      </c>
      <c r="CO415" s="6">
        <f>IF($C415="OK",_xlfn.NUMBERVALUE(Plantilla!CM426),"")</f>
        <v/>
      </c>
      <c r="CP415" s="110">
        <f>IF($C415="OK",_xlfn.NUMBERVALUE(Plantilla!CN426),"")</f>
        <v/>
      </c>
      <c r="CQ415" s="6">
        <f>IF($C415="OK",_xlfn.NUMBERVALUE(Plantilla!CO426),"")</f>
        <v/>
      </c>
      <c r="CR415" s="109">
        <f>IF($C415="OK",_xlfn.NUMBERVALUE(Plantilla!CP426),"")</f>
        <v/>
      </c>
      <c r="CS415" s="110">
        <f>IF($C415="OK",_xlfn.NUMBERVALUE(Plantilla!CQ426),"")</f>
        <v/>
      </c>
      <c r="CT415" s="6">
        <f>IF($C415="OK",_xlfn.NUMBERVALUE(Plantilla!CR426),"")</f>
        <v/>
      </c>
      <c r="CU415" s="109">
        <f>IF($C415="OK",_xlfn.NUMBERVALUE(Plantilla!CS426),"")</f>
        <v/>
      </c>
      <c r="CV415" s="110">
        <f>IF($C415="OK",_xlfn.NUMBERVALUE(Plantilla!CT426),"")</f>
        <v/>
      </c>
      <c r="CW415" s="6">
        <f>IF($C415="OK",_xlfn.NUMBERVALUE(Plantilla!CU426),"")</f>
        <v/>
      </c>
      <c r="CX415" s="82">
        <f>IF($C415="OK",_xlfn.NUMBERVALUE(Plantilla!CV426),"")</f>
        <v/>
      </c>
      <c r="CY415" s="6">
        <f>IF($C415="OK",_xlfn.NUMBERVALUE(Plantilla!CW426),"")</f>
        <v/>
      </c>
      <c r="CZ415" s="82">
        <f>IF($C415="OK",_xlfn.NUMBERVALUE(Plantilla!CX426),"")</f>
        <v/>
      </c>
      <c r="DA415" s="6">
        <f>IF($C415="OK",_xlfn.NUMBERVALUE(Plantilla!CY426),"")</f>
        <v/>
      </c>
      <c r="DB415" s="109">
        <f>IF($C415="OK",_xlfn.NUMBERVALUE(Plantilla!CZ426),"")</f>
        <v/>
      </c>
      <c r="DC415" s="6">
        <f>IF($C415="OK",_xlfn.NUMBERVALUE(Plantilla!DA426),"")</f>
        <v/>
      </c>
      <c r="DD415" s="6">
        <f>IF($C415="OK",TEXT(Plantilla!DB426,"#"),"")</f>
        <v/>
      </c>
      <c r="DE415" s="6">
        <f>IF($C415="OK",_xlfn.NUMBERVALUE(Plantilla!DC426),"")</f>
        <v/>
      </c>
      <c r="DF415" s="4">
        <f>IF($C415="OK",_xlfn.NUMBERVALUE(Plantilla!DD426),"")</f>
        <v/>
      </c>
      <c r="DG415" s="6">
        <f>IF($C415="OK",_xlfn.NUMBERVALUE(Plantilla!DE426),"")</f>
        <v/>
      </c>
      <c r="DH415" s="6">
        <f>IF($C415="OK",_xlfn.NUMBERVALUE(Plantilla!DF426),"")</f>
        <v/>
      </c>
      <c r="DI415" s="6">
        <f>IF($C415="OK",_xlfn.NUMBERVALUE(Plantilla!DG426),"")</f>
        <v/>
      </c>
      <c r="DJ415" s="6">
        <f>IF($C415="OK",_xlfn.NUMBERVALUE(Plantilla!DH426),"")</f>
        <v/>
      </c>
      <c r="DK415" s="6">
        <f>IF($C415="OK",_xlfn.NUMBERVALUE(Plantilla!DI426),"")</f>
        <v/>
      </c>
      <c r="DL415" s="6">
        <f>IF($C415="OK",_xlfn.NUMBERVALUE(Plantilla!DJ426),"")</f>
        <v/>
      </c>
      <c r="DM415" s="6">
        <f>IF($C415="OK",_xlfn.NUMBERVALUE(Plantilla!DK426),"")</f>
        <v/>
      </c>
      <c r="DN415" s="6">
        <f>IF($C415="OK",_xlfn.NUMBERVALUE(Plantilla!DL426),"")</f>
        <v/>
      </c>
      <c r="DO415" s="6">
        <f>IF($C415="OK",_xlfn.NUMBERVALUE(Plantilla!DM426),"")</f>
        <v/>
      </c>
      <c r="DP415" s="6">
        <f>IF($C415="OK",_xlfn.NUMBERVALUE(Plantilla!DN426),"")</f>
        <v/>
      </c>
      <c r="DQ415" s="6">
        <f>IF($C415="OK",_xlfn.NUMBERVALUE(Plantilla!DO426),"")</f>
        <v/>
      </c>
      <c r="DR415" s="6">
        <f>IF($C415="OK",_xlfn.NUMBERVALUE(Plantilla!DP426),"")</f>
        <v/>
      </c>
      <c r="DS415">
        <f>IF($C415="OK",TEXT(Plantilla!DR426,"#"),"")</f>
        <v/>
      </c>
      <c r="DT415" s="6" t="n"/>
    </row>
    <row r="416">
      <c r="A416">
        <f>IF(Plantilla!$I$6="¡Perfecto!, Guarda el archivo y adjúntalo a tu interfaz de Nómina Electrónica","OK","Error")</f>
        <v/>
      </c>
      <c r="B416">
        <f>IF(Plantilla!$I$6="¡Perfecto!, Guarda el archivo y adjúntalo a tu interfaz de Nómina Electrónica",MID(Plantilla!$D$2,SEARCH("V",Plantilla!$D$2),10),"")</f>
        <v/>
      </c>
      <c r="C416">
        <f>Plantilla!C427</f>
        <v/>
      </c>
      <c r="D416">
        <f>IF($C416="OK",Plantilla!B427,"")</f>
        <v/>
      </c>
      <c r="E416">
        <f>IF($C416="OK",
   VLOOKUP(Plantilla!$E$4,'Tablas '!$AP$4:$AT$6,5,FALSE),
"")</f>
        <v/>
      </c>
      <c r="F416">
        <f>IF($C416="OK",TEXT(Plantilla!D427,"#"),"")</f>
        <v/>
      </c>
      <c r="G416">
        <f>IF($C416="OK",
   VLOOKUP(Plantilla!E427,'Tablas '!$B$4:$C$14,2,FALSE),
"")</f>
        <v/>
      </c>
      <c r="H416">
        <f>IF($C416="OK",TEXT(Plantilla!F427,"#"),"")</f>
        <v/>
      </c>
      <c r="I416">
        <f>IF($C416="OK",TEXT(Plantilla!G427,"#"),"")</f>
        <v/>
      </c>
      <c r="J416">
        <f>IF($C416="OK",TEXT(Plantilla!H427,"#"),"")</f>
        <v/>
      </c>
      <c r="K416">
        <f>IF($C416="OK",TEXT(Plantilla!I427,"#"),"")</f>
        <v/>
      </c>
      <c r="L416">
        <f>IF($C416="OK",TEXT(Plantilla!J427,"#"),"")</f>
        <v/>
      </c>
      <c r="M416">
        <f>IF($C416="OK",TEXT(Plantilla!K427,"#"),"")</f>
        <v/>
      </c>
      <c r="N416">
        <f>IF($C416="OK",
   CONCATENATE(YEAR(Plantilla!L427),"-",TEXT(MONTH(Plantilla!L427),"00"),"-",TEXT(DAY(Plantilla!L427),"00")),
"")</f>
        <v/>
      </c>
      <c r="O416">
        <f>IF($C416="OK",_xlfn.NUMBERVALUE(Plantilla!M427),"")</f>
        <v/>
      </c>
      <c r="P416">
        <f>IF($C416="OK",
   IF(Plantilla!N427&lt;&gt;"",
      CONCATENATE(YEAR(Plantilla!N427),"-",TEXT(MONTH(Plantilla!N427),"00"),"-",TEXT(DAY(Plantilla!N427),"00")),
   ""),
"")</f>
        <v/>
      </c>
      <c r="Q416">
        <f>IF($C416="OK",
   VLOOKUP(Plantilla!O427,'Tablas '!$E$4:$F$19,2,FALSE),
"")</f>
        <v/>
      </c>
      <c r="R416">
        <f>IF($C416="OK",
   VLOOKUP(Plantilla!P427,'Tablas '!$H$4:$I$5,2,FALSE),
"")</f>
        <v/>
      </c>
      <c r="S416">
        <f>IF($C416="OK",
   VLOOKUP(Plantilla!Q427,'Tablas '!$K$4:$L$8,2,FALSE),
"")</f>
        <v/>
      </c>
      <c r="T416">
        <f>IF($C416="OK",
   VLOOKUP(Plantilla!R427,'Tablas '!$AE$4:$AF$6,2,FALSE),
"")</f>
        <v/>
      </c>
      <c r="U416">
        <f>IF($C416="OK",
   VLOOKUP(Plantilla!S427,'Tablas '!$AE$4:$AF$6,2,FALSE),
"")</f>
        <v/>
      </c>
      <c r="V416">
        <f>IF($C416="OK",TEXT(Plantilla!T427,"#"),"")</f>
        <v/>
      </c>
      <c r="W416" s="84">
        <f>IF($C416="OK",
   VLOOKUP(Plantilla!U427,'Tablas '!$AM$4:$AN$1126,2,FALSE),
"")</f>
        <v/>
      </c>
      <c r="X416">
        <f>IF($C416="OK",TEXT(Plantilla!V427,"#"),"")</f>
        <v/>
      </c>
      <c r="Y416">
        <f>IF($C416="OK",
   CONCATENATE(YEAR(Plantilla!W427),"-",TEXT(MONTH(Plantilla!W427),"00"),"-",TEXT(DAY(Plantilla!W427),"00")),
"")</f>
        <v/>
      </c>
      <c r="Z416">
        <f>IF($C416="OK",
   CONCATENATE(YEAR(Plantilla!X427),"-",TEXT(MONTH(Plantilla!X427),"00"),"-",TEXT(DAY(Plantilla!X427),"00")),
"")</f>
        <v/>
      </c>
      <c r="AA416">
        <f>IF($C416="OK",
   TEXT(VLOOKUP(Plantilla!Y427,'Tablas '!$Q$4:$R$9,2,FALSE),"#"),
"")</f>
        <v/>
      </c>
      <c r="AB416">
        <f>IF($C416="OK",
   CONCATENATE(YEAR(Plantilla!Z427),"-",TEXT(MONTH(Plantilla!Z427),"00"),"-",TEXT(DAY(Plantilla!Z427),"00")),
"")</f>
        <v/>
      </c>
      <c r="AC416">
        <f>IF($C416="OK",
   TEXT(VLOOKUP(Plantilla!AA427,'Tablas '!$T$4:$U$13,2,FALSE),"#"),
"")</f>
        <v/>
      </c>
      <c r="AD416">
        <f>IF($C416="OK",TEXT(Plantilla!AB427,"#"),"")</f>
        <v/>
      </c>
      <c r="AE416">
        <f>IF($C416="OK",
   IF(Plantilla!AC427&lt;&gt;"",
      TEXT(VLOOKUP(Plantilla!AC427,'Tablas '!$W$4:$X$7,2,FALSE),"#"),
   ""),
"")</f>
        <v/>
      </c>
      <c r="AF416">
        <f>IF($C416="OK",TEXT(Plantilla!AD427,"#"),"")</f>
        <v/>
      </c>
      <c r="AG416" s="6">
        <f>IF($C416="OK",_xlfn.NUMBERVALUE(Plantilla!AE427),"")</f>
        <v/>
      </c>
      <c r="AH416" s="4">
        <f>IF($C416="OK",_xlfn.NUMBERVALUE(Plantilla!AF427),"")</f>
        <v/>
      </c>
      <c r="AI416" s="6">
        <f>IF($C416="OK",_xlfn.NUMBERVALUE(Plantilla!AG427),"")</f>
        <v/>
      </c>
      <c r="AJ416" s="6">
        <f>IF($C416="OK",_xlfn.NUMBERVALUE(Plantilla!AH427),"")</f>
        <v/>
      </c>
      <c r="AK416" s="6">
        <f>IF($C416="OK",_xlfn.NUMBERVALUE(Plantilla!AI427),"")</f>
        <v/>
      </c>
      <c r="AL416" s="6">
        <f>IF($C416="OK",_xlfn.NUMBERVALUE(Plantilla!AJ427),"")</f>
        <v/>
      </c>
      <c r="AM416" s="4">
        <f>IF($C416="OK",_xlfn.NUMBERVALUE(Plantilla!AK427),"")</f>
        <v/>
      </c>
      <c r="AN416" s="6">
        <f>IF($C416="OK",_xlfn.NUMBERVALUE(Plantilla!AL427),"")</f>
        <v/>
      </c>
      <c r="AO416" s="4">
        <f>IF($C416="OK",_xlfn.NUMBERVALUE(Plantilla!AM427),"")</f>
        <v/>
      </c>
      <c r="AP416" s="6">
        <f>IF($C416="OK",_xlfn.NUMBERVALUE(Plantilla!AN427),"")</f>
        <v/>
      </c>
      <c r="AQ416" s="4">
        <f>IF($C416="OK",_xlfn.NUMBERVALUE(Plantilla!AO427),"")</f>
        <v/>
      </c>
      <c r="AR416" s="6">
        <f>IF($C416="OK",_xlfn.NUMBERVALUE(Plantilla!AP427),"")</f>
        <v/>
      </c>
      <c r="AS416" s="4">
        <f>IF($C416="OK",_xlfn.NUMBERVALUE(Plantilla!AQ427),"")</f>
        <v/>
      </c>
      <c r="AT416" s="6">
        <f>IF($C416="OK",_xlfn.NUMBERVALUE(Plantilla!AR427),"")</f>
        <v/>
      </c>
      <c r="AU416" s="4">
        <f>IF($C416="OK",_xlfn.NUMBERVALUE(Plantilla!AS427),"")</f>
        <v/>
      </c>
      <c r="AV416" s="6">
        <f>IF($C416="OK",_xlfn.NUMBERVALUE(Plantilla!AT427),"")</f>
        <v/>
      </c>
      <c r="AW416" s="4">
        <f>IF($C416="OK",_xlfn.NUMBERVALUE(Plantilla!AU427),"")</f>
        <v/>
      </c>
      <c r="AX416" s="6">
        <f>IF($C416="OK",_xlfn.NUMBERVALUE(Plantilla!AV427),"")</f>
        <v/>
      </c>
      <c r="AY416" s="4">
        <f>IF($C416="OK",_xlfn.NUMBERVALUE(Plantilla!AW427),"")</f>
        <v/>
      </c>
      <c r="AZ416" s="6">
        <f>IF($C416="OK",_xlfn.NUMBERVALUE(Plantilla!AX427),"")</f>
        <v/>
      </c>
      <c r="BA416">
        <f>IF($C416="OK",_xlfn.NUMBERVALUE(Plantilla!AY427),"")</f>
        <v/>
      </c>
      <c r="BB416">
        <f>IF($C416="OK",_xlfn.NUMBERVALUE(Plantilla!AZ427),"")</f>
        <v/>
      </c>
      <c r="BC416" s="4">
        <f>IF($C416="OK",_xlfn.NUMBERVALUE(Plantilla!BA427),"")</f>
        <v/>
      </c>
      <c r="BD416" s="6">
        <f>IF($C416="OK",_xlfn.NUMBERVALUE(Plantilla!BB427),"")</f>
        <v/>
      </c>
      <c r="BE416" s="4">
        <f>IF($C416="OK",_xlfn.NUMBERVALUE(Plantilla!BC427),"")</f>
        <v/>
      </c>
      <c r="BF416" s="6">
        <f>IF($C416="OK",_xlfn.NUMBERVALUE(Plantilla!BD427),"")</f>
        <v/>
      </c>
      <c r="BG416" s="4">
        <f>IF($C416="OK",_xlfn.NUMBERVALUE(Plantilla!BE427),"")</f>
        <v/>
      </c>
      <c r="BH416" s="6">
        <f>IF($C416="OK",_xlfn.NUMBERVALUE(Plantilla!BF427),"")</f>
        <v/>
      </c>
      <c r="BI416" s="110">
        <f>IF($C416="OK",_xlfn.NUMBERVALUE(Plantilla!BG427),"")</f>
        <v/>
      </c>
      <c r="BJ416" s="6">
        <f>IF($C416="OK",_xlfn.NUMBERVALUE(Plantilla!BH427),"")</f>
        <v/>
      </c>
      <c r="BK416" s="109">
        <f>IF($C416="OK",_xlfn.NUMBERVALUE(Plantilla!BI427),"")</f>
        <v/>
      </c>
      <c r="BL416" s="6">
        <f>IF($C416="OK",
   IF(Plantilla!BJ427&lt;&gt;"",
      TEXT(VLOOKUP(Plantilla!BJ427,'Tablas '!$Z$4:$AA$6,2,FALSE),"#"),
   ""),
"")</f>
        <v/>
      </c>
      <c r="BM416" s="4">
        <f>IF($C416="OK",_xlfn.NUMBERVALUE(Plantilla!BK427),"")</f>
        <v/>
      </c>
      <c r="BN416" s="4">
        <f>IF($C416="OK",_xlfn.NUMBERVALUE(Plantilla!BL427),"")</f>
        <v/>
      </c>
      <c r="BO416" s="6">
        <f>IF($C416="OK",_xlfn.NUMBERVALUE(Plantilla!BM427),"")</f>
        <v/>
      </c>
      <c r="BP416" s="4">
        <f>IF($C416="OK",_xlfn.NUMBERVALUE(Plantilla!BN427),"")</f>
        <v/>
      </c>
      <c r="BQ416" s="6">
        <f>IF($C416="OK",_xlfn.NUMBERVALUE(Plantilla!BO427),"")</f>
        <v/>
      </c>
      <c r="BR416" s="4">
        <f>IF($C416="OK",_xlfn.NUMBERVALUE(Plantilla!BP427),"")</f>
        <v/>
      </c>
      <c r="BS416" s="6">
        <f>IF($C416="OK",_xlfn.NUMBERVALUE(Plantilla!BQ427),"")</f>
        <v/>
      </c>
      <c r="BT416" s="4">
        <f>IF($C416="OK",_xlfn.NUMBERVALUE(Plantilla!BR427),"")</f>
        <v/>
      </c>
      <c r="BU416" s="6">
        <f>IF($C416="OK",_xlfn.NUMBERVALUE(Plantilla!BS427),"")</f>
        <v/>
      </c>
      <c r="BV416" s="6">
        <f>IF($C416="OK",_xlfn.NUMBERVALUE(Plantilla!BT427),"")</f>
        <v/>
      </c>
      <c r="BW416" s="6">
        <f>IF($C416="OK",_xlfn.NUMBERVALUE(Plantilla!BU427),"")</f>
        <v/>
      </c>
      <c r="BX416" s="6">
        <f>IF($C416="OK",_xlfn.NUMBERVALUE(Plantilla!BV427),"")</f>
        <v/>
      </c>
      <c r="BY416" s="6">
        <f>IF($C416="OK",_xlfn.NUMBERVALUE(Plantilla!BW427),"")</f>
        <v/>
      </c>
      <c r="BZ416" s="6">
        <f>IF($C416="OK",_xlfn.NUMBERVALUE(Plantilla!BX427),"")</f>
        <v/>
      </c>
      <c r="CA416" s="6">
        <f>IF($C416="OK",_xlfn.NUMBERVALUE(Plantilla!BY427),"")</f>
        <v/>
      </c>
      <c r="CB416" s="6">
        <f>IF($C416="OK",_xlfn.NUMBERVALUE(Plantilla!BZ427),"")</f>
        <v/>
      </c>
      <c r="CC416" s="6">
        <f>IF($C416="OK",_xlfn.NUMBERVALUE(Plantilla!CA427),"")</f>
        <v/>
      </c>
      <c r="CD416" s="6">
        <f>IF($C416="OK",_xlfn.NUMBERVALUE(Plantilla!CB427),"")</f>
        <v/>
      </c>
      <c r="CE416" s="6">
        <f>IF($C416="OK",_xlfn.NUMBERVALUE(Plantilla!CC427),"")</f>
        <v/>
      </c>
      <c r="CF416" s="4">
        <f>IF($C416="OK",_xlfn.NUMBERVALUE(Plantilla!CD427),"")</f>
        <v/>
      </c>
      <c r="CG416" s="6">
        <f>IF($C416="OK",_xlfn.NUMBERVALUE(Plantilla!CE427),"")</f>
        <v/>
      </c>
      <c r="CH416" s="6">
        <f>IF($C416="OK",_xlfn.NUMBERVALUE(Plantilla!CF427),"")</f>
        <v/>
      </c>
      <c r="CI416" s="6">
        <f>IF($C416="OK",_xlfn.NUMBERVALUE(Plantilla!CG427),"")</f>
        <v/>
      </c>
      <c r="CJ416" s="6">
        <f>IF($C416="OK",_xlfn.NUMBERVALUE(Plantilla!CH427),"")</f>
        <v/>
      </c>
      <c r="CK416" s="6">
        <f>IF($C416="OK",_xlfn.NUMBERVALUE(Plantilla!CI427),"")</f>
        <v/>
      </c>
      <c r="CL416" s="6">
        <f>IF($C416="OK",_xlfn.NUMBERVALUE(Plantilla!CJ427),"")</f>
        <v/>
      </c>
      <c r="CM416">
        <f>IF($C416="OK",TEXT(Plantilla!CK427,"#"),"")</f>
        <v/>
      </c>
      <c r="CN416" s="6">
        <f>IF($C416="OK",_xlfn.NUMBERVALUE(Plantilla!CL427),"")</f>
        <v/>
      </c>
      <c r="CO416" s="6">
        <f>IF($C416="OK",_xlfn.NUMBERVALUE(Plantilla!CM427),"")</f>
        <v/>
      </c>
      <c r="CP416" s="110">
        <f>IF($C416="OK",_xlfn.NUMBERVALUE(Plantilla!CN427),"")</f>
        <v/>
      </c>
      <c r="CQ416" s="6">
        <f>IF($C416="OK",_xlfn.NUMBERVALUE(Plantilla!CO427),"")</f>
        <v/>
      </c>
      <c r="CR416" s="109">
        <f>IF($C416="OK",_xlfn.NUMBERVALUE(Plantilla!CP427),"")</f>
        <v/>
      </c>
      <c r="CS416" s="110">
        <f>IF($C416="OK",_xlfn.NUMBERVALUE(Plantilla!CQ427),"")</f>
        <v/>
      </c>
      <c r="CT416" s="6">
        <f>IF($C416="OK",_xlfn.NUMBERVALUE(Plantilla!CR427),"")</f>
        <v/>
      </c>
      <c r="CU416" s="109">
        <f>IF($C416="OK",_xlfn.NUMBERVALUE(Plantilla!CS427),"")</f>
        <v/>
      </c>
      <c r="CV416" s="110">
        <f>IF($C416="OK",_xlfn.NUMBERVALUE(Plantilla!CT427),"")</f>
        <v/>
      </c>
      <c r="CW416" s="6">
        <f>IF($C416="OK",_xlfn.NUMBERVALUE(Plantilla!CU427),"")</f>
        <v/>
      </c>
      <c r="CX416" s="82">
        <f>IF($C416="OK",_xlfn.NUMBERVALUE(Plantilla!CV427),"")</f>
        <v/>
      </c>
      <c r="CY416" s="6">
        <f>IF($C416="OK",_xlfn.NUMBERVALUE(Plantilla!CW427),"")</f>
        <v/>
      </c>
      <c r="CZ416" s="82">
        <f>IF($C416="OK",_xlfn.NUMBERVALUE(Plantilla!CX427),"")</f>
        <v/>
      </c>
      <c r="DA416" s="6">
        <f>IF($C416="OK",_xlfn.NUMBERVALUE(Plantilla!CY427),"")</f>
        <v/>
      </c>
      <c r="DB416" s="109">
        <f>IF($C416="OK",_xlfn.NUMBERVALUE(Plantilla!CZ427),"")</f>
        <v/>
      </c>
      <c r="DC416" s="6">
        <f>IF($C416="OK",_xlfn.NUMBERVALUE(Plantilla!DA427),"")</f>
        <v/>
      </c>
      <c r="DD416" s="6">
        <f>IF($C416="OK",TEXT(Plantilla!DB427,"#"),"")</f>
        <v/>
      </c>
      <c r="DE416" s="6">
        <f>IF($C416="OK",_xlfn.NUMBERVALUE(Plantilla!DC427),"")</f>
        <v/>
      </c>
      <c r="DF416" s="4">
        <f>IF($C416="OK",_xlfn.NUMBERVALUE(Plantilla!DD427),"")</f>
        <v/>
      </c>
      <c r="DG416" s="6">
        <f>IF($C416="OK",_xlfn.NUMBERVALUE(Plantilla!DE427),"")</f>
        <v/>
      </c>
      <c r="DH416" s="6">
        <f>IF($C416="OK",_xlfn.NUMBERVALUE(Plantilla!DF427),"")</f>
        <v/>
      </c>
      <c r="DI416" s="6">
        <f>IF($C416="OK",_xlfn.NUMBERVALUE(Plantilla!DG427),"")</f>
        <v/>
      </c>
      <c r="DJ416" s="6">
        <f>IF($C416="OK",_xlfn.NUMBERVALUE(Plantilla!DH427),"")</f>
        <v/>
      </c>
      <c r="DK416" s="6">
        <f>IF($C416="OK",_xlfn.NUMBERVALUE(Plantilla!DI427),"")</f>
        <v/>
      </c>
      <c r="DL416" s="6">
        <f>IF($C416="OK",_xlfn.NUMBERVALUE(Plantilla!DJ427),"")</f>
        <v/>
      </c>
      <c r="DM416" s="6">
        <f>IF($C416="OK",_xlfn.NUMBERVALUE(Plantilla!DK427),"")</f>
        <v/>
      </c>
      <c r="DN416" s="6">
        <f>IF($C416="OK",_xlfn.NUMBERVALUE(Plantilla!DL427),"")</f>
        <v/>
      </c>
      <c r="DO416" s="6">
        <f>IF($C416="OK",_xlfn.NUMBERVALUE(Plantilla!DM427),"")</f>
        <v/>
      </c>
      <c r="DP416" s="6">
        <f>IF($C416="OK",_xlfn.NUMBERVALUE(Plantilla!DN427),"")</f>
        <v/>
      </c>
      <c r="DQ416" s="6">
        <f>IF($C416="OK",_xlfn.NUMBERVALUE(Plantilla!DO427),"")</f>
        <v/>
      </c>
      <c r="DR416" s="6">
        <f>IF($C416="OK",_xlfn.NUMBERVALUE(Plantilla!DP427),"")</f>
        <v/>
      </c>
      <c r="DS416">
        <f>IF($C416="OK",TEXT(Plantilla!DR427,"#"),"")</f>
        <v/>
      </c>
      <c r="DT416" s="6" t="n"/>
    </row>
    <row r="417">
      <c r="A417">
        <f>IF(Plantilla!$I$6="¡Perfecto!, Guarda el archivo y adjúntalo a tu interfaz de Nómina Electrónica","OK","Error")</f>
        <v/>
      </c>
      <c r="B417">
        <f>IF(Plantilla!$I$6="¡Perfecto!, Guarda el archivo y adjúntalo a tu interfaz de Nómina Electrónica",MID(Plantilla!$D$2,SEARCH("V",Plantilla!$D$2),10),"")</f>
        <v/>
      </c>
      <c r="C417">
        <f>Plantilla!C428</f>
        <v/>
      </c>
      <c r="D417">
        <f>IF($C417="OK",Plantilla!B428,"")</f>
        <v/>
      </c>
      <c r="E417">
        <f>IF($C417="OK",
   VLOOKUP(Plantilla!$E$4,'Tablas '!$AP$4:$AT$6,5,FALSE),
"")</f>
        <v/>
      </c>
      <c r="F417">
        <f>IF($C417="OK",TEXT(Plantilla!D428,"#"),"")</f>
        <v/>
      </c>
      <c r="G417">
        <f>IF($C417="OK",
   VLOOKUP(Plantilla!E428,'Tablas '!$B$4:$C$14,2,FALSE),
"")</f>
        <v/>
      </c>
      <c r="H417">
        <f>IF($C417="OK",TEXT(Plantilla!F428,"#"),"")</f>
        <v/>
      </c>
      <c r="I417">
        <f>IF($C417="OK",TEXT(Plantilla!G428,"#"),"")</f>
        <v/>
      </c>
      <c r="J417">
        <f>IF($C417="OK",TEXT(Plantilla!H428,"#"),"")</f>
        <v/>
      </c>
      <c r="K417">
        <f>IF($C417="OK",TEXT(Plantilla!I428,"#"),"")</f>
        <v/>
      </c>
      <c r="L417">
        <f>IF($C417="OK",TEXT(Plantilla!J428,"#"),"")</f>
        <v/>
      </c>
      <c r="M417">
        <f>IF($C417="OK",TEXT(Plantilla!K428,"#"),"")</f>
        <v/>
      </c>
      <c r="N417">
        <f>IF($C417="OK",
   CONCATENATE(YEAR(Plantilla!L428),"-",TEXT(MONTH(Plantilla!L428),"00"),"-",TEXT(DAY(Plantilla!L428),"00")),
"")</f>
        <v/>
      </c>
      <c r="O417">
        <f>IF($C417="OK",_xlfn.NUMBERVALUE(Plantilla!M428),"")</f>
        <v/>
      </c>
      <c r="P417">
        <f>IF($C417="OK",
   IF(Plantilla!N428&lt;&gt;"",
      CONCATENATE(YEAR(Plantilla!N428),"-",TEXT(MONTH(Plantilla!N428),"00"),"-",TEXT(DAY(Plantilla!N428),"00")),
   ""),
"")</f>
        <v/>
      </c>
      <c r="Q417">
        <f>IF($C417="OK",
   VLOOKUP(Plantilla!O428,'Tablas '!$E$4:$F$19,2,FALSE),
"")</f>
        <v/>
      </c>
      <c r="R417">
        <f>IF($C417="OK",
   VLOOKUP(Plantilla!P428,'Tablas '!$H$4:$I$5,2,FALSE),
"")</f>
        <v/>
      </c>
      <c r="S417">
        <f>IF($C417="OK",
   VLOOKUP(Plantilla!Q428,'Tablas '!$K$4:$L$8,2,FALSE),
"")</f>
        <v/>
      </c>
      <c r="T417">
        <f>IF($C417="OK",
   VLOOKUP(Plantilla!R428,'Tablas '!$AE$4:$AF$6,2,FALSE),
"")</f>
        <v/>
      </c>
      <c r="U417">
        <f>IF($C417="OK",
   VLOOKUP(Plantilla!S428,'Tablas '!$AE$4:$AF$6,2,FALSE),
"")</f>
        <v/>
      </c>
      <c r="V417">
        <f>IF($C417="OK",TEXT(Plantilla!T428,"#"),"")</f>
        <v/>
      </c>
      <c r="W417" s="84">
        <f>IF($C417="OK",
   VLOOKUP(Plantilla!U428,'Tablas '!$AM$4:$AN$1126,2,FALSE),
"")</f>
        <v/>
      </c>
      <c r="X417">
        <f>IF($C417="OK",TEXT(Plantilla!V428,"#"),"")</f>
        <v/>
      </c>
      <c r="Y417">
        <f>IF($C417="OK",
   CONCATENATE(YEAR(Plantilla!W428),"-",TEXT(MONTH(Plantilla!W428),"00"),"-",TEXT(DAY(Plantilla!W428),"00")),
"")</f>
        <v/>
      </c>
      <c r="Z417">
        <f>IF($C417="OK",
   CONCATENATE(YEAR(Plantilla!X428),"-",TEXT(MONTH(Plantilla!X428),"00"),"-",TEXT(DAY(Plantilla!X428),"00")),
"")</f>
        <v/>
      </c>
      <c r="AA417">
        <f>IF($C417="OK",
   TEXT(VLOOKUP(Plantilla!Y428,'Tablas '!$Q$4:$R$9,2,FALSE),"#"),
"")</f>
        <v/>
      </c>
      <c r="AB417">
        <f>IF($C417="OK",
   CONCATENATE(YEAR(Plantilla!Z428),"-",TEXT(MONTH(Plantilla!Z428),"00"),"-",TEXT(DAY(Plantilla!Z428),"00")),
"")</f>
        <v/>
      </c>
      <c r="AC417">
        <f>IF($C417="OK",
   TEXT(VLOOKUP(Plantilla!AA428,'Tablas '!$T$4:$U$13,2,FALSE),"#"),
"")</f>
        <v/>
      </c>
      <c r="AD417">
        <f>IF($C417="OK",TEXT(Plantilla!AB428,"#"),"")</f>
        <v/>
      </c>
      <c r="AE417">
        <f>IF($C417="OK",
   IF(Plantilla!AC428&lt;&gt;"",
      TEXT(VLOOKUP(Plantilla!AC428,'Tablas '!$W$4:$X$7,2,FALSE),"#"),
   ""),
"")</f>
        <v/>
      </c>
      <c r="AF417">
        <f>IF($C417="OK",TEXT(Plantilla!AD428,"#"),"")</f>
        <v/>
      </c>
      <c r="AG417" s="6">
        <f>IF($C417="OK",_xlfn.NUMBERVALUE(Plantilla!AE428),"")</f>
        <v/>
      </c>
      <c r="AH417" s="4">
        <f>IF($C417="OK",_xlfn.NUMBERVALUE(Plantilla!AF428),"")</f>
        <v/>
      </c>
      <c r="AI417" s="6">
        <f>IF($C417="OK",_xlfn.NUMBERVALUE(Plantilla!AG428),"")</f>
        <v/>
      </c>
      <c r="AJ417" s="6">
        <f>IF($C417="OK",_xlfn.NUMBERVALUE(Plantilla!AH428),"")</f>
        <v/>
      </c>
      <c r="AK417" s="6">
        <f>IF($C417="OK",_xlfn.NUMBERVALUE(Plantilla!AI428),"")</f>
        <v/>
      </c>
      <c r="AL417" s="6">
        <f>IF($C417="OK",_xlfn.NUMBERVALUE(Plantilla!AJ428),"")</f>
        <v/>
      </c>
      <c r="AM417" s="4">
        <f>IF($C417="OK",_xlfn.NUMBERVALUE(Plantilla!AK428),"")</f>
        <v/>
      </c>
      <c r="AN417" s="6">
        <f>IF($C417="OK",_xlfn.NUMBERVALUE(Plantilla!AL428),"")</f>
        <v/>
      </c>
      <c r="AO417" s="4">
        <f>IF($C417="OK",_xlfn.NUMBERVALUE(Plantilla!AM428),"")</f>
        <v/>
      </c>
      <c r="AP417" s="6">
        <f>IF($C417="OK",_xlfn.NUMBERVALUE(Plantilla!AN428),"")</f>
        <v/>
      </c>
      <c r="AQ417" s="4">
        <f>IF($C417="OK",_xlfn.NUMBERVALUE(Plantilla!AO428),"")</f>
        <v/>
      </c>
      <c r="AR417" s="6">
        <f>IF($C417="OK",_xlfn.NUMBERVALUE(Plantilla!AP428),"")</f>
        <v/>
      </c>
      <c r="AS417" s="4">
        <f>IF($C417="OK",_xlfn.NUMBERVALUE(Plantilla!AQ428),"")</f>
        <v/>
      </c>
      <c r="AT417" s="6">
        <f>IF($C417="OK",_xlfn.NUMBERVALUE(Plantilla!AR428),"")</f>
        <v/>
      </c>
      <c r="AU417" s="4">
        <f>IF($C417="OK",_xlfn.NUMBERVALUE(Plantilla!AS428),"")</f>
        <v/>
      </c>
      <c r="AV417" s="6">
        <f>IF($C417="OK",_xlfn.NUMBERVALUE(Plantilla!AT428),"")</f>
        <v/>
      </c>
      <c r="AW417" s="4">
        <f>IF($C417="OK",_xlfn.NUMBERVALUE(Plantilla!AU428),"")</f>
        <v/>
      </c>
      <c r="AX417" s="6">
        <f>IF($C417="OK",_xlfn.NUMBERVALUE(Plantilla!AV428),"")</f>
        <v/>
      </c>
      <c r="AY417" s="4">
        <f>IF($C417="OK",_xlfn.NUMBERVALUE(Plantilla!AW428),"")</f>
        <v/>
      </c>
      <c r="AZ417" s="6">
        <f>IF($C417="OK",_xlfn.NUMBERVALUE(Plantilla!AX428),"")</f>
        <v/>
      </c>
      <c r="BA417">
        <f>IF($C417="OK",_xlfn.NUMBERVALUE(Plantilla!AY428),"")</f>
        <v/>
      </c>
      <c r="BB417">
        <f>IF($C417="OK",_xlfn.NUMBERVALUE(Plantilla!AZ428),"")</f>
        <v/>
      </c>
      <c r="BC417" s="4">
        <f>IF($C417="OK",_xlfn.NUMBERVALUE(Plantilla!BA428),"")</f>
        <v/>
      </c>
      <c r="BD417" s="6">
        <f>IF($C417="OK",_xlfn.NUMBERVALUE(Plantilla!BB428),"")</f>
        <v/>
      </c>
      <c r="BE417" s="4">
        <f>IF($C417="OK",_xlfn.NUMBERVALUE(Plantilla!BC428),"")</f>
        <v/>
      </c>
      <c r="BF417" s="6">
        <f>IF($C417="OK",_xlfn.NUMBERVALUE(Plantilla!BD428),"")</f>
        <v/>
      </c>
      <c r="BG417" s="4">
        <f>IF($C417="OK",_xlfn.NUMBERVALUE(Plantilla!BE428),"")</f>
        <v/>
      </c>
      <c r="BH417" s="6">
        <f>IF($C417="OK",_xlfn.NUMBERVALUE(Plantilla!BF428),"")</f>
        <v/>
      </c>
      <c r="BI417" s="110">
        <f>IF($C417="OK",_xlfn.NUMBERVALUE(Plantilla!BG428),"")</f>
        <v/>
      </c>
      <c r="BJ417" s="6">
        <f>IF($C417="OK",_xlfn.NUMBERVALUE(Plantilla!BH428),"")</f>
        <v/>
      </c>
      <c r="BK417" s="109">
        <f>IF($C417="OK",_xlfn.NUMBERVALUE(Plantilla!BI428),"")</f>
        <v/>
      </c>
      <c r="BL417" s="6">
        <f>IF($C417="OK",
   IF(Plantilla!BJ428&lt;&gt;"",
      TEXT(VLOOKUP(Plantilla!BJ428,'Tablas '!$Z$4:$AA$6,2,FALSE),"#"),
   ""),
"")</f>
        <v/>
      </c>
      <c r="BM417" s="4">
        <f>IF($C417="OK",_xlfn.NUMBERVALUE(Plantilla!BK428),"")</f>
        <v/>
      </c>
      <c r="BN417" s="4">
        <f>IF($C417="OK",_xlfn.NUMBERVALUE(Plantilla!BL428),"")</f>
        <v/>
      </c>
      <c r="BO417" s="6">
        <f>IF($C417="OK",_xlfn.NUMBERVALUE(Plantilla!BM428),"")</f>
        <v/>
      </c>
      <c r="BP417" s="4">
        <f>IF($C417="OK",_xlfn.NUMBERVALUE(Plantilla!BN428),"")</f>
        <v/>
      </c>
      <c r="BQ417" s="6">
        <f>IF($C417="OK",_xlfn.NUMBERVALUE(Plantilla!BO428),"")</f>
        <v/>
      </c>
      <c r="BR417" s="4">
        <f>IF($C417="OK",_xlfn.NUMBERVALUE(Plantilla!BP428),"")</f>
        <v/>
      </c>
      <c r="BS417" s="6">
        <f>IF($C417="OK",_xlfn.NUMBERVALUE(Plantilla!BQ428),"")</f>
        <v/>
      </c>
      <c r="BT417" s="4">
        <f>IF($C417="OK",_xlfn.NUMBERVALUE(Plantilla!BR428),"")</f>
        <v/>
      </c>
      <c r="BU417" s="6">
        <f>IF($C417="OK",_xlfn.NUMBERVALUE(Plantilla!BS428),"")</f>
        <v/>
      </c>
      <c r="BV417" s="6">
        <f>IF($C417="OK",_xlfn.NUMBERVALUE(Plantilla!BT428),"")</f>
        <v/>
      </c>
      <c r="BW417" s="6">
        <f>IF($C417="OK",_xlfn.NUMBERVALUE(Plantilla!BU428),"")</f>
        <v/>
      </c>
      <c r="BX417" s="6">
        <f>IF($C417="OK",_xlfn.NUMBERVALUE(Plantilla!BV428),"")</f>
        <v/>
      </c>
      <c r="BY417" s="6">
        <f>IF($C417="OK",_xlfn.NUMBERVALUE(Plantilla!BW428),"")</f>
        <v/>
      </c>
      <c r="BZ417" s="6">
        <f>IF($C417="OK",_xlfn.NUMBERVALUE(Plantilla!BX428),"")</f>
        <v/>
      </c>
      <c r="CA417" s="6">
        <f>IF($C417="OK",_xlfn.NUMBERVALUE(Plantilla!BY428),"")</f>
        <v/>
      </c>
      <c r="CB417" s="6">
        <f>IF($C417="OK",_xlfn.NUMBERVALUE(Plantilla!BZ428),"")</f>
        <v/>
      </c>
      <c r="CC417" s="6">
        <f>IF($C417="OK",_xlfn.NUMBERVALUE(Plantilla!CA428),"")</f>
        <v/>
      </c>
      <c r="CD417" s="6">
        <f>IF($C417="OK",_xlfn.NUMBERVALUE(Plantilla!CB428),"")</f>
        <v/>
      </c>
      <c r="CE417" s="6">
        <f>IF($C417="OK",_xlfn.NUMBERVALUE(Plantilla!CC428),"")</f>
        <v/>
      </c>
      <c r="CF417" s="4">
        <f>IF($C417="OK",_xlfn.NUMBERVALUE(Plantilla!CD428),"")</f>
        <v/>
      </c>
      <c r="CG417" s="6">
        <f>IF($C417="OK",_xlfn.NUMBERVALUE(Plantilla!CE428),"")</f>
        <v/>
      </c>
      <c r="CH417" s="6">
        <f>IF($C417="OK",_xlfn.NUMBERVALUE(Plantilla!CF428),"")</f>
        <v/>
      </c>
      <c r="CI417" s="6">
        <f>IF($C417="OK",_xlfn.NUMBERVALUE(Plantilla!CG428),"")</f>
        <v/>
      </c>
      <c r="CJ417" s="6">
        <f>IF($C417="OK",_xlfn.NUMBERVALUE(Plantilla!CH428),"")</f>
        <v/>
      </c>
      <c r="CK417" s="6">
        <f>IF($C417="OK",_xlfn.NUMBERVALUE(Plantilla!CI428),"")</f>
        <v/>
      </c>
      <c r="CL417" s="6">
        <f>IF($C417="OK",_xlfn.NUMBERVALUE(Plantilla!CJ428),"")</f>
        <v/>
      </c>
      <c r="CM417">
        <f>IF($C417="OK",TEXT(Plantilla!CK428,"#"),"")</f>
        <v/>
      </c>
      <c r="CN417" s="6">
        <f>IF($C417="OK",_xlfn.NUMBERVALUE(Plantilla!CL428),"")</f>
        <v/>
      </c>
      <c r="CO417" s="6">
        <f>IF($C417="OK",_xlfn.NUMBERVALUE(Plantilla!CM428),"")</f>
        <v/>
      </c>
      <c r="CP417" s="110">
        <f>IF($C417="OK",_xlfn.NUMBERVALUE(Plantilla!CN428),"")</f>
        <v/>
      </c>
      <c r="CQ417" s="6">
        <f>IF($C417="OK",_xlfn.NUMBERVALUE(Plantilla!CO428),"")</f>
        <v/>
      </c>
      <c r="CR417" s="109">
        <f>IF($C417="OK",_xlfn.NUMBERVALUE(Plantilla!CP428),"")</f>
        <v/>
      </c>
      <c r="CS417" s="110">
        <f>IF($C417="OK",_xlfn.NUMBERVALUE(Plantilla!CQ428),"")</f>
        <v/>
      </c>
      <c r="CT417" s="6">
        <f>IF($C417="OK",_xlfn.NUMBERVALUE(Plantilla!CR428),"")</f>
        <v/>
      </c>
      <c r="CU417" s="109">
        <f>IF($C417="OK",_xlfn.NUMBERVALUE(Plantilla!CS428),"")</f>
        <v/>
      </c>
      <c r="CV417" s="110">
        <f>IF($C417="OK",_xlfn.NUMBERVALUE(Plantilla!CT428),"")</f>
        <v/>
      </c>
      <c r="CW417" s="6">
        <f>IF($C417="OK",_xlfn.NUMBERVALUE(Plantilla!CU428),"")</f>
        <v/>
      </c>
      <c r="CX417" s="82">
        <f>IF($C417="OK",_xlfn.NUMBERVALUE(Plantilla!CV428),"")</f>
        <v/>
      </c>
      <c r="CY417" s="6">
        <f>IF($C417="OK",_xlfn.NUMBERVALUE(Plantilla!CW428),"")</f>
        <v/>
      </c>
      <c r="CZ417" s="82">
        <f>IF($C417="OK",_xlfn.NUMBERVALUE(Plantilla!CX428),"")</f>
        <v/>
      </c>
      <c r="DA417" s="6">
        <f>IF($C417="OK",_xlfn.NUMBERVALUE(Plantilla!CY428),"")</f>
        <v/>
      </c>
      <c r="DB417" s="109">
        <f>IF($C417="OK",_xlfn.NUMBERVALUE(Plantilla!CZ428),"")</f>
        <v/>
      </c>
      <c r="DC417" s="6">
        <f>IF($C417="OK",_xlfn.NUMBERVALUE(Plantilla!DA428),"")</f>
        <v/>
      </c>
      <c r="DD417" s="6">
        <f>IF($C417="OK",TEXT(Plantilla!DB428,"#"),"")</f>
        <v/>
      </c>
      <c r="DE417" s="6">
        <f>IF($C417="OK",_xlfn.NUMBERVALUE(Plantilla!DC428),"")</f>
        <v/>
      </c>
      <c r="DF417" s="4">
        <f>IF($C417="OK",_xlfn.NUMBERVALUE(Plantilla!DD428),"")</f>
        <v/>
      </c>
      <c r="DG417" s="6">
        <f>IF($C417="OK",_xlfn.NUMBERVALUE(Plantilla!DE428),"")</f>
        <v/>
      </c>
      <c r="DH417" s="6">
        <f>IF($C417="OK",_xlfn.NUMBERVALUE(Plantilla!DF428),"")</f>
        <v/>
      </c>
      <c r="DI417" s="6">
        <f>IF($C417="OK",_xlfn.NUMBERVALUE(Plantilla!DG428),"")</f>
        <v/>
      </c>
      <c r="DJ417" s="6">
        <f>IF($C417="OK",_xlfn.NUMBERVALUE(Plantilla!DH428),"")</f>
        <v/>
      </c>
      <c r="DK417" s="6">
        <f>IF($C417="OK",_xlfn.NUMBERVALUE(Plantilla!DI428),"")</f>
        <v/>
      </c>
      <c r="DL417" s="6">
        <f>IF($C417="OK",_xlfn.NUMBERVALUE(Plantilla!DJ428),"")</f>
        <v/>
      </c>
      <c r="DM417" s="6">
        <f>IF($C417="OK",_xlfn.NUMBERVALUE(Plantilla!DK428),"")</f>
        <v/>
      </c>
      <c r="DN417" s="6">
        <f>IF($C417="OK",_xlfn.NUMBERVALUE(Plantilla!DL428),"")</f>
        <v/>
      </c>
      <c r="DO417" s="6">
        <f>IF($C417="OK",_xlfn.NUMBERVALUE(Plantilla!DM428),"")</f>
        <v/>
      </c>
      <c r="DP417" s="6">
        <f>IF($C417="OK",_xlfn.NUMBERVALUE(Plantilla!DN428),"")</f>
        <v/>
      </c>
      <c r="DQ417" s="6">
        <f>IF($C417="OK",_xlfn.NUMBERVALUE(Plantilla!DO428),"")</f>
        <v/>
      </c>
      <c r="DR417" s="6">
        <f>IF($C417="OK",_xlfn.NUMBERVALUE(Plantilla!DP428),"")</f>
        <v/>
      </c>
      <c r="DS417">
        <f>IF($C417="OK",TEXT(Plantilla!DR428,"#"),"")</f>
        <v/>
      </c>
      <c r="DT417" s="6" t="n"/>
    </row>
    <row r="418">
      <c r="A418">
        <f>IF(Plantilla!$I$6="¡Perfecto!, Guarda el archivo y adjúntalo a tu interfaz de Nómina Electrónica","OK","Error")</f>
        <v/>
      </c>
      <c r="B418">
        <f>IF(Plantilla!$I$6="¡Perfecto!, Guarda el archivo y adjúntalo a tu interfaz de Nómina Electrónica",MID(Plantilla!$D$2,SEARCH("V",Plantilla!$D$2),10),"")</f>
        <v/>
      </c>
      <c r="C418">
        <f>Plantilla!C429</f>
        <v/>
      </c>
      <c r="D418">
        <f>IF($C418="OK",Plantilla!B429,"")</f>
        <v/>
      </c>
      <c r="E418">
        <f>IF($C418="OK",
   VLOOKUP(Plantilla!$E$4,'Tablas '!$AP$4:$AT$6,5,FALSE),
"")</f>
        <v/>
      </c>
      <c r="F418">
        <f>IF($C418="OK",TEXT(Plantilla!D429,"#"),"")</f>
        <v/>
      </c>
      <c r="G418">
        <f>IF($C418="OK",
   VLOOKUP(Plantilla!E429,'Tablas '!$B$4:$C$14,2,FALSE),
"")</f>
        <v/>
      </c>
      <c r="H418">
        <f>IF($C418="OK",TEXT(Plantilla!F429,"#"),"")</f>
        <v/>
      </c>
      <c r="I418">
        <f>IF($C418="OK",TEXT(Plantilla!G429,"#"),"")</f>
        <v/>
      </c>
      <c r="J418">
        <f>IF($C418="OK",TEXT(Plantilla!H429,"#"),"")</f>
        <v/>
      </c>
      <c r="K418">
        <f>IF($C418="OK",TEXT(Plantilla!I429,"#"),"")</f>
        <v/>
      </c>
      <c r="L418">
        <f>IF($C418="OK",TEXT(Plantilla!J429,"#"),"")</f>
        <v/>
      </c>
      <c r="M418">
        <f>IF($C418="OK",TEXT(Plantilla!K429,"#"),"")</f>
        <v/>
      </c>
      <c r="N418">
        <f>IF($C418="OK",
   CONCATENATE(YEAR(Plantilla!L429),"-",TEXT(MONTH(Plantilla!L429),"00"),"-",TEXT(DAY(Plantilla!L429),"00")),
"")</f>
        <v/>
      </c>
      <c r="O418">
        <f>IF($C418="OK",_xlfn.NUMBERVALUE(Plantilla!M429),"")</f>
        <v/>
      </c>
      <c r="P418">
        <f>IF($C418="OK",
   IF(Plantilla!N429&lt;&gt;"",
      CONCATENATE(YEAR(Plantilla!N429),"-",TEXT(MONTH(Plantilla!N429),"00"),"-",TEXT(DAY(Plantilla!N429),"00")),
   ""),
"")</f>
        <v/>
      </c>
      <c r="Q418">
        <f>IF($C418="OK",
   VLOOKUP(Plantilla!O429,'Tablas '!$E$4:$F$19,2,FALSE),
"")</f>
        <v/>
      </c>
      <c r="R418">
        <f>IF($C418="OK",
   VLOOKUP(Plantilla!P429,'Tablas '!$H$4:$I$5,2,FALSE),
"")</f>
        <v/>
      </c>
      <c r="S418">
        <f>IF($C418="OK",
   VLOOKUP(Plantilla!Q429,'Tablas '!$K$4:$L$8,2,FALSE),
"")</f>
        <v/>
      </c>
      <c r="T418">
        <f>IF($C418="OK",
   VLOOKUP(Plantilla!R429,'Tablas '!$AE$4:$AF$6,2,FALSE),
"")</f>
        <v/>
      </c>
      <c r="U418">
        <f>IF($C418="OK",
   VLOOKUP(Plantilla!S429,'Tablas '!$AE$4:$AF$6,2,FALSE),
"")</f>
        <v/>
      </c>
      <c r="V418">
        <f>IF($C418="OK",TEXT(Plantilla!T429,"#"),"")</f>
        <v/>
      </c>
      <c r="W418" s="84">
        <f>IF($C418="OK",
   VLOOKUP(Plantilla!U429,'Tablas '!$AM$4:$AN$1126,2,FALSE),
"")</f>
        <v/>
      </c>
      <c r="X418">
        <f>IF($C418="OK",TEXT(Plantilla!V429,"#"),"")</f>
        <v/>
      </c>
      <c r="Y418">
        <f>IF($C418="OK",
   CONCATENATE(YEAR(Plantilla!W429),"-",TEXT(MONTH(Plantilla!W429),"00"),"-",TEXT(DAY(Plantilla!W429),"00")),
"")</f>
        <v/>
      </c>
      <c r="Z418">
        <f>IF($C418="OK",
   CONCATENATE(YEAR(Plantilla!X429),"-",TEXT(MONTH(Plantilla!X429),"00"),"-",TEXT(DAY(Plantilla!X429),"00")),
"")</f>
        <v/>
      </c>
      <c r="AA418">
        <f>IF($C418="OK",
   TEXT(VLOOKUP(Plantilla!Y429,'Tablas '!$Q$4:$R$9,2,FALSE),"#"),
"")</f>
        <v/>
      </c>
      <c r="AB418">
        <f>IF($C418="OK",
   CONCATENATE(YEAR(Plantilla!Z429),"-",TEXT(MONTH(Plantilla!Z429),"00"),"-",TEXT(DAY(Plantilla!Z429),"00")),
"")</f>
        <v/>
      </c>
      <c r="AC418">
        <f>IF($C418="OK",
   TEXT(VLOOKUP(Plantilla!AA429,'Tablas '!$T$4:$U$13,2,FALSE),"#"),
"")</f>
        <v/>
      </c>
      <c r="AD418">
        <f>IF($C418="OK",TEXT(Plantilla!AB429,"#"),"")</f>
        <v/>
      </c>
      <c r="AE418">
        <f>IF($C418="OK",
   IF(Plantilla!AC429&lt;&gt;"",
      TEXT(VLOOKUP(Plantilla!AC429,'Tablas '!$W$4:$X$7,2,FALSE),"#"),
   ""),
"")</f>
        <v/>
      </c>
      <c r="AF418">
        <f>IF($C418="OK",TEXT(Plantilla!AD429,"#"),"")</f>
        <v/>
      </c>
      <c r="AG418" s="6">
        <f>IF($C418="OK",_xlfn.NUMBERVALUE(Plantilla!AE429),"")</f>
        <v/>
      </c>
      <c r="AH418" s="4">
        <f>IF($C418="OK",_xlfn.NUMBERVALUE(Plantilla!AF429),"")</f>
        <v/>
      </c>
      <c r="AI418" s="6">
        <f>IF($C418="OK",_xlfn.NUMBERVALUE(Plantilla!AG429),"")</f>
        <v/>
      </c>
      <c r="AJ418" s="6">
        <f>IF($C418="OK",_xlfn.NUMBERVALUE(Plantilla!AH429),"")</f>
        <v/>
      </c>
      <c r="AK418" s="6">
        <f>IF($C418="OK",_xlfn.NUMBERVALUE(Plantilla!AI429),"")</f>
        <v/>
      </c>
      <c r="AL418" s="6">
        <f>IF($C418="OK",_xlfn.NUMBERVALUE(Plantilla!AJ429),"")</f>
        <v/>
      </c>
      <c r="AM418" s="4">
        <f>IF($C418="OK",_xlfn.NUMBERVALUE(Plantilla!AK429),"")</f>
        <v/>
      </c>
      <c r="AN418" s="6">
        <f>IF($C418="OK",_xlfn.NUMBERVALUE(Plantilla!AL429),"")</f>
        <v/>
      </c>
      <c r="AO418" s="4">
        <f>IF($C418="OK",_xlfn.NUMBERVALUE(Plantilla!AM429),"")</f>
        <v/>
      </c>
      <c r="AP418" s="6">
        <f>IF($C418="OK",_xlfn.NUMBERVALUE(Plantilla!AN429),"")</f>
        <v/>
      </c>
      <c r="AQ418" s="4">
        <f>IF($C418="OK",_xlfn.NUMBERVALUE(Plantilla!AO429),"")</f>
        <v/>
      </c>
      <c r="AR418" s="6">
        <f>IF($C418="OK",_xlfn.NUMBERVALUE(Plantilla!AP429),"")</f>
        <v/>
      </c>
      <c r="AS418" s="4">
        <f>IF($C418="OK",_xlfn.NUMBERVALUE(Plantilla!AQ429),"")</f>
        <v/>
      </c>
      <c r="AT418" s="6">
        <f>IF($C418="OK",_xlfn.NUMBERVALUE(Plantilla!AR429),"")</f>
        <v/>
      </c>
      <c r="AU418" s="4">
        <f>IF($C418="OK",_xlfn.NUMBERVALUE(Plantilla!AS429),"")</f>
        <v/>
      </c>
      <c r="AV418" s="6">
        <f>IF($C418="OK",_xlfn.NUMBERVALUE(Plantilla!AT429),"")</f>
        <v/>
      </c>
      <c r="AW418" s="4">
        <f>IF($C418="OK",_xlfn.NUMBERVALUE(Plantilla!AU429),"")</f>
        <v/>
      </c>
      <c r="AX418" s="6">
        <f>IF($C418="OK",_xlfn.NUMBERVALUE(Plantilla!AV429),"")</f>
        <v/>
      </c>
      <c r="AY418" s="4">
        <f>IF($C418="OK",_xlfn.NUMBERVALUE(Plantilla!AW429),"")</f>
        <v/>
      </c>
      <c r="AZ418" s="6">
        <f>IF($C418="OK",_xlfn.NUMBERVALUE(Plantilla!AX429),"")</f>
        <v/>
      </c>
      <c r="BA418">
        <f>IF($C418="OK",_xlfn.NUMBERVALUE(Plantilla!AY429),"")</f>
        <v/>
      </c>
      <c r="BB418">
        <f>IF($C418="OK",_xlfn.NUMBERVALUE(Plantilla!AZ429),"")</f>
        <v/>
      </c>
      <c r="BC418" s="4">
        <f>IF($C418="OK",_xlfn.NUMBERVALUE(Plantilla!BA429),"")</f>
        <v/>
      </c>
      <c r="BD418" s="6">
        <f>IF($C418="OK",_xlfn.NUMBERVALUE(Plantilla!BB429),"")</f>
        <v/>
      </c>
      <c r="BE418" s="4">
        <f>IF($C418="OK",_xlfn.NUMBERVALUE(Plantilla!BC429),"")</f>
        <v/>
      </c>
      <c r="BF418" s="6">
        <f>IF($C418="OK",_xlfn.NUMBERVALUE(Plantilla!BD429),"")</f>
        <v/>
      </c>
      <c r="BG418" s="4">
        <f>IF($C418="OK",_xlfn.NUMBERVALUE(Plantilla!BE429),"")</f>
        <v/>
      </c>
      <c r="BH418" s="6">
        <f>IF($C418="OK",_xlfn.NUMBERVALUE(Plantilla!BF429),"")</f>
        <v/>
      </c>
      <c r="BI418" s="110">
        <f>IF($C418="OK",_xlfn.NUMBERVALUE(Plantilla!BG429),"")</f>
        <v/>
      </c>
      <c r="BJ418" s="6">
        <f>IF($C418="OK",_xlfn.NUMBERVALUE(Plantilla!BH429),"")</f>
        <v/>
      </c>
      <c r="BK418" s="109">
        <f>IF($C418="OK",_xlfn.NUMBERVALUE(Plantilla!BI429),"")</f>
        <v/>
      </c>
      <c r="BL418" s="6">
        <f>IF($C418="OK",
   IF(Plantilla!BJ429&lt;&gt;"",
      TEXT(VLOOKUP(Plantilla!BJ429,'Tablas '!$Z$4:$AA$6,2,FALSE),"#"),
   ""),
"")</f>
        <v/>
      </c>
      <c r="BM418" s="4">
        <f>IF($C418="OK",_xlfn.NUMBERVALUE(Plantilla!BK429),"")</f>
        <v/>
      </c>
      <c r="BN418" s="4">
        <f>IF($C418="OK",_xlfn.NUMBERVALUE(Plantilla!BL429),"")</f>
        <v/>
      </c>
      <c r="BO418" s="6">
        <f>IF($C418="OK",_xlfn.NUMBERVALUE(Plantilla!BM429),"")</f>
        <v/>
      </c>
      <c r="BP418" s="4">
        <f>IF($C418="OK",_xlfn.NUMBERVALUE(Plantilla!BN429),"")</f>
        <v/>
      </c>
      <c r="BQ418" s="6">
        <f>IF($C418="OK",_xlfn.NUMBERVALUE(Plantilla!BO429),"")</f>
        <v/>
      </c>
      <c r="BR418" s="4">
        <f>IF($C418="OK",_xlfn.NUMBERVALUE(Plantilla!BP429),"")</f>
        <v/>
      </c>
      <c r="BS418" s="6">
        <f>IF($C418="OK",_xlfn.NUMBERVALUE(Plantilla!BQ429),"")</f>
        <v/>
      </c>
      <c r="BT418" s="4">
        <f>IF($C418="OK",_xlfn.NUMBERVALUE(Plantilla!BR429),"")</f>
        <v/>
      </c>
      <c r="BU418" s="6">
        <f>IF($C418="OK",_xlfn.NUMBERVALUE(Plantilla!BS429),"")</f>
        <v/>
      </c>
      <c r="BV418" s="6">
        <f>IF($C418="OK",_xlfn.NUMBERVALUE(Plantilla!BT429),"")</f>
        <v/>
      </c>
      <c r="BW418" s="6">
        <f>IF($C418="OK",_xlfn.NUMBERVALUE(Plantilla!BU429),"")</f>
        <v/>
      </c>
      <c r="BX418" s="6">
        <f>IF($C418="OK",_xlfn.NUMBERVALUE(Plantilla!BV429),"")</f>
        <v/>
      </c>
      <c r="BY418" s="6">
        <f>IF($C418="OK",_xlfn.NUMBERVALUE(Plantilla!BW429),"")</f>
        <v/>
      </c>
      <c r="BZ418" s="6">
        <f>IF($C418="OK",_xlfn.NUMBERVALUE(Plantilla!BX429),"")</f>
        <v/>
      </c>
      <c r="CA418" s="6">
        <f>IF($C418="OK",_xlfn.NUMBERVALUE(Plantilla!BY429),"")</f>
        <v/>
      </c>
      <c r="CB418" s="6">
        <f>IF($C418="OK",_xlfn.NUMBERVALUE(Plantilla!BZ429),"")</f>
        <v/>
      </c>
      <c r="CC418" s="6">
        <f>IF($C418="OK",_xlfn.NUMBERVALUE(Plantilla!CA429),"")</f>
        <v/>
      </c>
      <c r="CD418" s="6">
        <f>IF($C418="OK",_xlfn.NUMBERVALUE(Plantilla!CB429),"")</f>
        <v/>
      </c>
      <c r="CE418" s="6">
        <f>IF($C418="OK",_xlfn.NUMBERVALUE(Plantilla!CC429),"")</f>
        <v/>
      </c>
      <c r="CF418" s="4">
        <f>IF($C418="OK",_xlfn.NUMBERVALUE(Plantilla!CD429),"")</f>
        <v/>
      </c>
      <c r="CG418" s="6">
        <f>IF($C418="OK",_xlfn.NUMBERVALUE(Plantilla!CE429),"")</f>
        <v/>
      </c>
      <c r="CH418" s="6">
        <f>IF($C418="OK",_xlfn.NUMBERVALUE(Plantilla!CF429),"")</f>
        <v/>
      </c>
      <c r="CI418" s="6">
        <f>IF($C418="OK",_xlfn.NUMBERVALUE(Plantilla!CG429),"")</f>
        <v/>
      </c>
      <c r="CJ418" s="6">
        <f>IF($C418="OK",_xlfn.NUMBERVALUE(Plantilla!CH429),"")</f>
        <v/>
      </c>
      <c r="CK418" s="6">
        <f>IF($C418="OK",_xlfn.NUMBERVALUE(Plantilla!CI429),"")</f>
        <v/>
      </c>
      <c r="CL418" s="6">
        <f>IF($C418="OK",_xlfn.NUMBERVALUE(Plantilla!CJ429),"")</f>
        <v/>
      </c>
      <c r="CM418">
        <f>IF($C418="OK",TEXT(Plantilla!CK429,"#"),"")</f>
        <v/>
      </c>
      <c r="CN418" s="6">
        <f>IF($C418="OK",_xlfn.NUMBERVALUE(Plantilla!CL429),"")</f>
        <v/>
      </c>
      <c r="CO418" s="6">
        <f>IF($C418="OK",_xlfn.NUMBERVALUE(Plantilla!CM429),"")</f>
        <v/>
      </c>
      <c r="CP418" s="110">
        <f>IF($C418="OK",_xlfn.NUMBERVALUE(Plantilla!CN429),"")</f>
        <v/>
      </c>
      <c r="CQ418" s="6">
        <f>IF($C418="OK",_xlfn.NUMBERVALUE(Plantilla!CO429),"")</f>
        <v/>
      </c>
      <c r="CR418" s="109">
        <f>IF($C418="OK",_xlfn.NUMBERVALUE(Plantilla!CP429),"")</f>
        <v/>
      </c>
      <c r="CS418" s="110">
        <f>IF($C418="OK",_xlfn.NUMBERVALUE(Plantilla!CQ429),"")</f>
        <v/>
      </c>
      <c r="CT418" s="6">
        <f>IF($C418="OK",_xlfn.NUMBERVALUE(Plantilla!CR429),"")</f>
        <v/>
      </c>
      <c r="CU418" s="109">
        <f>IF($C418="OK",_xlfn.NUMBERVALUE(Plantilla!CS429),"")</f>
        <v/>
      </c>
      <c r="CV418" s="110">
        <f>IF($C418="OK",_xlfn.NUMBERVALUE(Plantilla!CT429),"")</f>
        <v/>
      </c>
      <c r="CW418" s="6">
        <f>IF($C418="OK",_xlfn.NUMBERVALUE(Plantilla!CU429),"")</f>
        <v/>
      </c>
      <c r="CX418" s="82">
        <f>IF($C418="OK",_xlfn.NUMBERVALUE(Plantilla!CV429),"")</f>
        <v/>
      </c>
      <c r="CY418" s="6">
        <f>IF($C418="OK",_xlfn.NUMBERVALUE(Plantilla!CW429),"")</f>
        <v/>
      </c>
      <c r="CZ418" s="82">
        <f>IF($C418="OK",_xlfn.NUMBERVALUE(Plantilla!CX429),"")</f>
        <v/>
      </c>
      <c r="DA418" s="6">
        <f>IF($C418="OK",_xlfn.NUMBERVALUE(Plantilla!CY429),"")</f>
        <v/>
      </c>
      <c r="DB418" s="109">
        <f>IF($C418="OK",_xlfn.NUMBERVALUE(Plantilla!CZ429),"")</f>
        <v/>
      </c>
      <c r="DC418" s="6">
        <f>IF($C418="OK",_xlfn.NUMBERVALUE(Plantilla!DA429),"")</f>
        <v/>
      </c>
      <c r="DD418" s="6">
        <f>IF($C418="OK",TEXT(Plantilla!DB429,"#"),"")</f>
        <v/>
      </c>
      <c r="DE418" s="6">
        <f>IF($C418="OK",_xlfn.NUMBERVALUE(Plantilla!DC429),"")</f>
        <v/>
      </c>
      <c r="DF418" s="4">
        <f>IF($C418="OK",_xlfn.NUMBERVALUE(Plantilla!DD429),"")</f>
        <v/>
      </c>
      <c r="DG418" s="6">
        <f>IF($C418="OK",_xlfn.NUMBERVALUE(Plantilla!DE429),"")</f>
        <v/>
      </c>
      <c r="DH418" s="6">
        <f>IF($C418="OK",_xlfn.NUMBERVALUE(Plantilla!DF429),"")</f>
        <v/>
      </c>
      <c r="DI418" s="6">
        <f>IF($C418="OK",_xlfn.NUMBERVALUE(Plantilla!DG429),"")</f>
        <v/>
      </c>
      <c r="DJ418" s="6">
        <f>IF($C418="OK",_xlfn.NUMBERVALUE(Plantilla!DH429),"")</f>
        <v/>
      </c>
      <c r="DK418" s="6">
        <f>IF($C418="OK",_xlfn.NUMBERVALUE(Plantilla!DI429),"")</f>
        <v/>
      </c>
      <c r="DL418" s="6">
        <f>IF($C418="OK",_xlfn.NUMBERVALUE(Plantilla!DJ429),"")</f>
        <v/>
      </c>
      <c r="DM418" s="6">
        <f>IF($C418="OK",_xlfn.NUMBERVALUE(Plantilla!DK429),"")</f>
        <v/>
      </c>
      <c r="DN418" s="6">
        <f>IF($C418="OK",_xlfn.NUMBERVALUE(Plantilla!DL429),"")</f>
        <v/>
      </c>
      <c r="DO418" s="6">
        <f>IF($C418="OK",_xlfn.NUMBERVALUE(Plantilla!DM429),"")</f>
        <v/>
      </c>
      <c r="DP418" s="6">
        <f>IF($C418="OK",_xlfn.NUMBERVALUE(Plantilla!DN429),"")</f>
        <v/>
      </c>
      <c r="DQ418" s="6">
        <f>IF($C418="OK",_xlfn.NUMBERVALUE(Plantilla!DO429),"")</f>
        <v/>
      </c>
      <c r="DR418" s="6">
        <f>IF($C418="OK",_xlfn.NUMBERVALUE(Plantilla!DP429),"")</f>
        <v/>
      </c>
      <c r="DS418">
        <f>IF($C418="OK",TEXT(Plantilla!DR429,"#"),"")</f>
        <v/>
      </c>
      <c r="DT418" s="6" t="n"/>
    </row>
    <row r="419">
      <c r="A419">
        <f>IF(Plantilla!$I$6="¡Perfecto!, Guarda el archivo y adjúntalo a tu interfaz de Nómina Electrónica","OK","Error")</f>
        <v/>
      </c>
      <c r="B419">
        <f>IF(Plantilla!$I$6="¡Perfecto!, Guarda el archivo y adjúntalo a tu interfaz de Nómina Electrónica",MID(Plantilla!$D$2,SEARCH("V",Plantilla!$D$2),10),"")</f>
        <v/>
      </c>
      <c r="C419">
        <f>Plantilla!C430</f>
        <v/>
      </c>
      <c r="D419">
        <f>IF($C419="OK",Plantilla!B430,"")</f>
        <v/>
      </c>
      <c r="E419">
        <f>IF($C419="OK",
   VLOOKUP(Plantilla!$E$4,'Tablas '!$AP$4:$AT$6,5,FALSE),
"")</f>
        <v/>
      </c>
      <c r="F419">
        <f>IF($C419="OK",TEXT(Plantilla!D430,"#"),"")</f>
        <v/>
      </c>
      <c r="G419">
        <f>IF($C419="OK",
   VLOOKUP(Plantilla!E430,'Tablas '!$B$4:$C$14,2,FALSE),
"")</f>
        <v/>
      </c>
      <c r="H419">
        <f>IF($C419="OK",TEXT(Plantilla!F430,"#"),"")</f>
        <v/>
      </c>
      <c r="I419">
        <f>IF($C419="OK",TEXT(Plantilla!G430,"#"),"")</f>
        <v/>
      </c>
      <c r="J419">
        <f>IF($C419="OK",TEXT(Plantilla!H430,"#"),"")</f>
        <v/>
      </c>
      <c r="K419">
        <f>IF($C419="OK",TEXT(Plantilla!I430,"#"),"")</f>
        <v/>
      </c>
      <c r="L419">
        <f>IF($C419="OK",TEXT(Plantilla!J430,"#"),"")</f>
        <v/>
      </c>
      <c r="M419">
        <f>IF($C419="OK",TEXT(Plantilla!K430,"#"),"")</f>
        <v/>
      </c>
      <c r="N419">
        <f>IF($C419="OK",
   CONCATENATE(YEAR(Plantilla!L430),"-",TEXT(MONTH(Plantilla!L430),"00"),"-",TEXT(DAY(Plantilla!L430),"00")),
"")</f>
        <v/>
      </c>
      <c r="O419">
        <f>IF($C419="OK",_xlfn.NUMBERVALUE(Plantilla!M430),"")</f>
        <v/>
      </c>
      <c r="P419">
        <f>IF($C419="OK",
   IF(Plantilla!N430&lt;&gt;"",
      CONCATENATE(YEAR(Plantilla!N430),"-",TEXT(MONTH(Plantilla!N430),"00"),"-",TEXT(DAY(Plantilla!N430),"00")),
   ""),
"")</f>
        <v/>
      </c>
      <c r="Q419">
        <f>IF($C419="OK",
   VLOOKUP(Plantilla!O430,'Tablas '!$E$4:$F$19,2,FALSE),
"")</f>
        <v/>
      </c>
      <c r="R419">
        <f>IF($C419="OK",
   VLOOKUP(Plantilla!P430,'Tablas '!$H$4:$I$5,2,FALSE),
"")</f>
        <v/>
      </c>
      <c r="S419">
        <f>IF($C419="OK",
   VLOOKUP(Plantilla!Q430,'Tablas '!$K$4:$L$8,2,FALSE),
"")</f>
        <v/>
      </c>
      <c r="T419">
        <f>IF($C419="OK",
   VLOOKUP(Plantilla!R430,'Tablas '!$AE$4:$AF$6,2,FALSE),
"")</f>
        <v/>
      </c>
      <c r="U419">
        <f>IF($C419="OK",
   VLOOKUP(Plantilla!S430,'Tablas '!$AE$4:$AF$6,2,FALSE),
"")</f>
        <v/>
      </c>
      <c r="V419">
        <f>IF($C419="OK",TEXT(Plantilla!T430,"#"),"")</f>
        <v/>
      </c>
      <c r="W419" s="84">
        <f>IF($C419="OK",
   VLOOKUP(Plantilla!U430,'Tablas '!$AM$4:$AN$1126,2,FALSE),
"")</f>
        <v/>
      </c>
      <c r="X419">
        <f>IF($C419="OK",TEXT(Plantilla!V430,"#"),"")</f>
        <v/>
      </c>
      <c r="Y419">
        <f>IF($C419="OK",
   CONCATENATE(YEAR(Plantilla!W430),"-",TEXT(MONTH(Plantilla!W430),"00"),"-",TEXT(DAY(Plantilla!W430),"00")),
"")</f>
        <v/>
      </c>
      <c r="Z419">
        <f>IF($C419="OK",
   CONCATENATE(YEAR(Plantilla!X430),"-",TEXT(MONTH(Plantilla!X430),"00"),"-",TEXT(DAY(Plantilla!X430),"00")),
"")</f>
        <v/>
      </c>
      <c r="AA419">
        <f>IF($C419="OK",
   TEXT(VLOOKUP(Plantilla!Y430,'Tablas '!$Q$4:$R$9,2,FALSE),"#"),
"")</f>
        <v/>
      </c>
      <c r="AB419">
        <f>IF($C419="OK",
   CONCATENATE(YEAR(Plantilla!Z430),"-",TEXT(MONTH(Plantilla!Z430),"00"),"-",TEXT(DAY(Plantilla!Z430),"00")),
"")</f>
        <v/>
      </c>
      <c r="AC419">
        <f>IF($C419="OK",
   TEXT(VLOOKUP(Plantilla!AA430,'Tablas '!$T$4:$U$13,2,FALSE),"#"),
"")</f>
        <v/>
      </c>
      <c r="AD419">
        <f>IF($C419="OK",TEXT(Plantilla!AB430,"#"),"")</f>
        <v/>
      </c>
      <c r="AE419">
        <f>IF($C419="OK",
   IF(Plantilla!AC430&lt;&gt;"",
      TEXT(VLOOKUP(Plantilla!AC430,'Tablas '!$W$4:$X$7,2,FALSE),"#"),
   ""),
"")</f>
        <v/>
      </c>
      <c r="AF419">
        <f>IF($C419="OK",TEXT(Plantilla!AD430,"#"),"")</f>
        <v/>
      </c>
      <c r="AG419" s="6">
        <f>IF($C419="OK",_xlfn.NUMBERVALUE(Plantilla!AE430),"")</f>
        <v/>
      </c>
      <c r="AH419" s="4">
        <f>IF($C419="OK",_xlfn.NUMBERVALUE(Plantilla!AF430),"")</f>
        <v/>
      </c>
      <c r="AI419" s="6">
        <f>IF($C419="OK",_xlfn.NUMBERVALUE(Plantilla!AG430),"")</f>
        <v/>
      </c>
      <c r="AJ419" s="6">
        <f>IF($C419="OK",_xlfn.NUMBERVALUE(Plantilla!AH430),"")</f>
        <v/>
      </c>
      <c r="AK419" s="6">
        <f>IF($C419="OK",_xlfn.NUMBERVALUE(Plantilla!AI430),"")</f>
        <v/>
      </c>
      <c r="AL419" s="6">
        <f>IF($C419="OK",_xlfn.NUMBERVALUE(Plantilla!AJ430),"")</f>
        <v/>
      </c>
      <c r="AM419" s="4">
        <f>IF($C419="OK",_xlfn.NUMBERVALUE(Plantilla!AK430),"")</f>
        <v/>
      </c>
      <c r="AN419" s="6">
        <f>IF($C419="OK",_xlfn.NUMBERVALUE(Plantilla!AL430),"")</f>
        <v/>
      </c>
      <c r="AO419" s="4">
        <f>IF($C419="OK",_xlfn.NUMBERVALUE(Plantilla!AM430),"")</f>
        <v/>
      </c>
      <c r="AP419" s="6">
        <f>IF($C419="OK",_xlfn.NUMBERVALUE(Plantilla!AN430),"")</f>
        <v/>
      </c>
      <c r="AQ419" s="4">
        <f>IF($C419="OK",_xlfn.NUMBERVALUE(Plantilla!AO430),"")</f>
        <v/>
      </c>
      <c r="AR419" s="6">
        <f>IF($C419="OK",_xlfn.NUMBERVALUE(Plantilla!AP430),"")</f>
        <v/>
      </c>
      <c r="AS419" s="4">
        <f>IF($C419="OK",_xlfn.NUMBERVALUE(Plantilla!AQ430),"")</f>
        <v/>
      </c>
      <c r="AT419" s="6">
        <f>IF($C419="OK",_xlfn.NUMBERVALUE(Plantilla!AR430),"")</f>
        <v/>
      </c>
      <c r="AU419" s="4">
        <f>IF($C419="OK",_xlfn.NUMBERVALUE(Plantilla!AS430),"")</f>
        <v/>
      </c>
      <c r="AV419" s="6">
        <f>IF($C419="OK",_xlfn.NUMBERVALUE(Plantilla!AT430),"")</f>
        <v/>
      </c>
      <c r="AW419" s="4">
        <f>IF($C419="OK",_xlfn.NUMBERVALUE(Plantilla!AU430),"")</f>
        <v/>
      </c>
      <c r="AX419" s="6">
        <f>IF($C419="OK",_xlfn.NUMBERVALUE(Plantilla!AV430),"")</f>
        <v/>
      </c>
      <c r="AY419" s="4">
        <f>IF($C419="OK",_xlfn.NUMBERVALUE(Plantilla!AW430),"")</f>
        <v/>
      </c>
      <c r="AZ419" s="6">
        <f>IF($C419="OK",_xlfn.NUMBERVALUE(Plantilla!AX430),"")</f>
        <v/>
      </c>
      <c r="BA419">
        <f>IF($C419="OK",_xlfn.NUMBERVALUE(Plantilla!AY430),"")</f>
        <v/>
      </c>
      <c r="BB419">
        <f>IF($C419="OK",_xlfn.NUMBERVALUE(Plantilla!AZ430),"")</f>
        <v/>
      </c>
      <c r="BC419" s="4">
        <f>IF($C419="OK",_xlfn.NUMBERVALUE(Plantilla!BA430),"")</f>
        <v/>
      </c>
      <c r="BD419" s="6">
        <f>IF($C419="OK",_xlfn.NUMBERVALUE(Plantilla!BB430),"")</f>
        <v/>
      </c>
      <c r="BE419" s="4">
        <f>IF($C419="OK",_xlfn.NUMBERVALUE(Plantilla!BC430),"")</f>
        <v/>
      </c>
      <c r="BF419" s="6">
        <f>IF($C419="OK",_xlfn.NUMBERVALUE(Plantilla!BD430),"")</f>
        <v/>
      </c>
      <c r="BG419" s="4">
        <f>IF($C419="OK",_xlfn.NUMBERVALUE(Plantilla!BE430),"")</f>
        <v/>
      </c>
      <c r="BH419" s="6">
        <f>IF($C419="OK",_xlfn.NUMBERVALUE(Plantilla!BF430),"")</f>
        <v/>
      </c>
      <c r="BI419" s="110">
        <f>IF($C419="OK",_xlfn.NUMBERVALUE(Plantilla!BG430),"")</f>
        <v/>
      </c>
      <c r="BJ419" s="6">
        <f>IF($C419="OK",_xlfn.NUMBERVALUE(Plantilla!BH430),"")</f>
        <v/>
      </c>
      <c r="BK419" s="109">
        <f>IF($C419="OK",_xlfn.NUMBERVALUE(Plantilla!BI430),"")</f>
        <v/>
      </c>
      <c r="BL419" s="6">
        <f>IF($C419="OK",
   IF(Plantilla!BJ430&lt;&gt;"",
      TEXT(VLOOKUP(Plantilla!BJ430,'Tablas '!$Z$4:$AA$6,2,FALSE),"#"),
   ""),
"")</f>
        <v/>
      </c>
      <c r="BM419" s="4">
        <f>IF($C419="OK",_xlfn.NUMBERVALUE(Plantilla!BK430),"")</f>
        <v/>
      </c>
      <c r="BN419" s="4">
        <f>IF($C419="OK",_xlfn.NUMBERVALUE(Plantilla!BL430),"")</f>
        <v/>
      </c>
      <c r="BO419" s="6">
        <f>IF($C419="OK",_xlfn.NUMBERVALUE(Plantilla!BM430),"")</f>
        <v/>
      </c>
      <c r="BP419" s="4">
        <f>IF($C419="OK",_xlfn.NUMBERVALUE(Plantilla!BN430),"")</f>
        <v/>
      </c>
      <c r="BQ419" s="6">
        <f>IF($C419="OK",_xlfn.NUMBERVALUE(Plantilla!BO430),"")</f>
        <v/>
      </c>
      <c r="BR419" s="4">
        <f>IF($C419="OK",_xlfn.NUMBERVALUE(Plantilla!BP430),"")</f>
        <v/>
      </c>
      <c r="BS419" s="6">
        <f>IF($C419="OK",_xlfn.NUMBERVALUE(Plantilla!BQ430),"")</f>
        <v/>
      </c>
      <c r="BT419" s="4">
        <f>IF($C419="OK",_xlfn.NUMBERVALUE(Plantilla!BR430),"")</f>
        <v/>
      </c>
      <c r="BU419" s="6">
        <f>IF($C419="OK",_xlfn.NUMBERVALUE(Plantilla!BS430),"")</f>
        <v/>
      </c>
      <c r="BV419" s="6">
        <f>IF($C419="OK",_xlfn.NUMBERVALUE(Plantilla!BT430),"")</f>
        <v/>
      </c>
      <c r="BW419" s="6">
        <f>IF($C419="OK",_xlfn.NUMBERVALUE(Plantilla!BU430),"")</f>
        <v/>
      </c>
      <c r="BX419" s="6">
        <f>IF($C419="OK",_xlfn.NUMBERVALUE(Plantilla!BV430),"")</f>
        <v/>
      </c>
      <c r="BY419" s="6">
        <f>IF($C419="OK",_xlfn.NUMBERVALUE(Plantilla!BW430),"")</f>
        <v/>
      </c>
      <c r="BZ419" s="6">
        <f>IF($C419="OK",_xlfn.NUMBERVALUE(Plantilla!BX430),"")</f>
        <v/>
      </c>
      <c r="CA419" s="6">
        <f>IF($C419="OK",_xlfn.NUMBERVALUE(Plantilla!BY430),"")</f>
        <v/>
      </c>
      <c r="CB419" s="6">
        <f>IF($C419="OK",_xlfn.NUMBERVALUE(Plantilla!BZ430),"")</f>
        <v/>
      </c>
      <c r="CC419" s="6">
        <f>IF($C419="OK",_xlfn.NUMBERVALUE(Plantilla!CA430),"")</f>
        <v/>
      </c>
      <c r="CD419" s="6">
        <f>IF($C419="OK",_xlfn.NUMBERVALUE(Plantilla!CB430),"")</f>
        <v/>
      </c>
      <c r="CE419" s="6">
        <f>IF($C419="OK",_xlfn.NUMBERVALUE(Plantilla!CC430),"")</f>
        <v/>
      </c>
      <c r="CF419" s="4">
        <f>IF($C419="OK",_xlfn.NUMBERVALUE(Plantilla!CD430),"")</f>
        <v/>
      </c>
      <c r="CG419" s="6">
        <f>IF($C419="OK",_xlfn.NUMBERVALUE(Plantilla!CE430),"")</f>
        <v/>
      </c>
      <c r="CH419" s="6">
        <f>IF($C419="OK",_xlfn.NUMBERVALUE(Plantilla!CF430),"")</f>
        <v/>
      </c>
      <c r="CI419" s="6">
        <f>IF($C419="OK",_xlfn.NUMBERVALUE(Plantilla!CG430),"")</f>
        <v/>
      </c>
      <c r="CJ419" s="6">
        <f>IF($C419="OK",_xlfn.NUMBERVALUE(Plantilla!CH430),"")</f>
        <v/>
      </c>
      <c r="CK419" s="6">
        <f>IF($C419="OK",_xlfn.NUMBERVALUE(Plantilla!CI430),"")</f>
        <v/>
      </c>
      <c r="CL419" s="6">
        <f>IF($C419="OK",_xlfn.NUMBERVALUE(Plantilla!CJ430),"")</f>
        <v/>
      </c>
      <c r="CM419">
        <f>IF($C419="OK",TEXT(Plantilla!CK430,"#"),"")</f>
        <v/>
      </c>
      <c r="CN419" s="6">
        <f>IF($C419="OK",_xlfn.NUMBERVALUE(Plantilla!CL430),"")</f>
        <v/>
      </c>
      <c r="CO419" s="6">
        <f>IF($C419="OK",_xlfn.NUMBERVALUE(Plantilla!CM430),"")</f>
        <v/>
      </c>
      <c r="CP419" s="110">
        <f>IF($C419="OK",_xlfn.NUMBERVALUE(Plantilla!CN430),"")</f>
        <v/>
      </c>
      <c r="CQ419" s="6">
        <f>IF($C419="OK",_xlfn.NUMBERVALUE(Plantilla!CO430),"")</f>
        <v/>
      </c>
      <c r="CR419" s="109">
        <f>IF($C419="OK",_xlfn.NUMBERVALUE(Plantilla!CP430),"")</f>
        <v/>
      </c>
      <c r="CS419" s="110">
        <f>IF($C419="OK",_xlfn.NUMBERVALUE(Plantilla!CQ430),"")</f>
        <v/>
      </c>
      <c r="CT419" s="6">
        <f>IF($C419="OK",_xlfn.NUMBERVALUE(Plantilla!CR430),"")</f>
        <v/>
      </c>
      <c r="CU419" s="109">
        <f>IF($C419="OK",_xlfn.NUMBERVALUE(Plantilla!CS430),"")</f>
        <v/>
      </c>
      <c r="CV419" s="110">
        <f>IF($C419="OK",_xlfn.NUMBERVALUE(Plantilla!CT430),"")</f>
        <v/>
      </c>
      <c r="CW419" s="6">
        <f>IF($C419="OK",_xlfn.NUMBERVALUE(Plantilla!CU430),"")</f>
        <v/>
      </c>
      <c r="CX419" s="82">
        <f>IF($C419="OK",_xlfn.NUMBERVALUE(Plantilla!CV430),"")</f>
        <v/>
      </c>
      <c r="CY419" s="6">
        <f>IF($C419="OK",_xlfn.NUMBERVALUE(Plantilla!CW430),"")</f>
        <v/>
      </c>
      <c r="CZ419" s="82">
        <f>IF($C419="OK",_xlfn.NUMBERVALUE(Plantilla!CX430),"")</f>
        <v/>
      </c>
      <c r="DA419" s="6">
        <f>IF($C419="OK",_xlfn.NUMBERVALUE(Plantilla!CY430),"")</f>
        <v/>
      </c>
      <c r="DB419" s="109">
        <f>IF($C419="OK",_xlfn.NUMBERVALUE(Plantilla!CZ430),"")</f>
        <v/>
      </c>
      <c r="DC419" s="6">
        <f>IF($C419="OK",_xlfn.NUMBERVALUE(Plantilla!DA430),"")</f>
        <v/>
      </c>
      <c r="DD419" s="6">
        <f>IF($C419="OK",TEXT(Plantilla!DB430,"#"),"")</f>
        <v/>
      </c>
      <c r="DE419" s="6">
        <f>IF($C419="OK",_xlfn.NUMBERVALUE(Plantilla!DC430),"")</f>
        <v/>
      </c>
      <c r="DF419" s="4">
        <f>IF($C419="OK",_xlfn.NUMBERVALUE(Plantilla!DD430),"")</f>
        <v/>
      </c>
      <c r="DG419" s="6">
        <f>IF($C419="OK",_xlfn.NUMBERVALUE(Plantilla!DE430),"")</f>
        <v/>
      </c>
      <c r="DH419" s="6">
        <f>IF($C419="OK",_xlfn.NUMBERVALUE(Plantilla!DF430),"")</f>
        <v/>
      </c>
      <c r="DI419" s="6">
        <f>IF($C419="OK",_xlfn.NUMBERVALUE(Plantilla!DG430),"")</f>
        <v/>
      </c>
      <c r="DJ419" s="6">
        <f>IF($C419="OK",_xlfn.NUMBERVALUE(Plantilla!DH430),"")</f>
        <v/>
      </c>
      <c r="DK419" s="6">
        <f>IF($C419="OK",_xlfn.NUMBERVALUE(Plantilla!DI430),"")</f>
        <v/>
      </c>
      <c r="DL419" s="6">
        <f>IF($C419="OK",_xlfn.NUMBERVALUE(Plantilla!DJ430),"")</f>
        <v/>
      </c>
      <c r="DM419" s="6">
        <f>IF($C419="OK",_xlfn.NUMBERVALUE(Plantilla!DK430),"")</f>
        <v/>
      </c>
      <c r="DN419" s="6">
        <f>IF($C419="OK",_xlfn.NUMBERVALUE(Plantilla!DL430),"")</f>
        <v/>
      </c>
      <c r="DO419" s="6">
        <f>IF($C419="OK",_xlfn.NUMBERVALUE(Plantilla!DM430),"")</f>
        <v/>
      </c>
      <c r="DP419" s="6">
        <f>IF($C419="OK",_xlfn.NUMBERVALUE(Plantilla!DN430),"")</f>
        <v/>
      </c>
      <c r="DQ419" s="6">
        <f>IF($C419="OK",_xlfn.NUMBERVALUE(Plantilla!DO430),"")</f>
        <v/>
      </c>
      <c r="DR419" s="6">
        <f>IF($C419="OK",_xlfn.NUMBERVALUE(Plantilla!DP430),"")</f>
        <v/>
      </c>
      <c r="DS419">
        <f>IF($C419="OK",TEXT(Plantilla!DR430,"#"),"")</f>
        <v/>
      </c>
      <c r="DT419" s="6" t="n"/>
    </row>
    <row r="420">
      <c r="A420">
        <f>IF(Plantilla!$I$6="¡Perfecto!, Guarda el archivo y adjúntalo a tu interfaz de Nómina Electrónica","OK","Error")</f>
        <v/>
      </c>
      <c r="B420">
        <f>IF(Plantilla!$I$6="¡Perfecto!, Guarda el archivo y adjúntalo a tu interfaz de Nómina Electrónica",MID(Plantilla!$D$2,SEARCH("V",Plantilla!$D$2),10),"")</f>
        <v/>
      </c>
      <c r="C420">
        <f>Plantilla!C431</f>
        <v/>
      </c>
      <c r="D420">
        <f>IF($C420="OK",Plantilla!B431,"")</f>
        <v/>
      </c>
      <c r="E420">
        <f>IF($C420="OK",
   VLOOKUP(Plantilla!$E$4,'Tablas '!$AP$4:$AT$6,5,FALSE),
"")</f>
        <v/>
      </c>
      <c r="F420">
        <f>IF($C420="OK",TEXT(Plantilla!D431,"#"),"")</f>
        <v/>
      </c>
      <c r="G420">
        <f>IF($C420="OK",
   VLOOKUP(Plantilla!E431,'Tablas '!$B$4:$C$14,2,FALSE),
"")</f>
        <v/>
      </c>
      <c r="H420">
        <f>IF($C420="OK",TEXT(Plantilla!F431,"#"),"")</f>
        <v/>
      </c>
      <c r="I420">
        <f>IF($C420="OK",TEXT(Plantilla!G431,"#"),"")</f>
        <v/>
      </c>
      <c r="J420">
        <f>IF($C420="OK",TEXT(Plantilla!H431,"#"),"")</f>
        <v/>
      </c>
      <c r="K420">
        <f>IF($C420="OK",TEXT(Plantilla!I431,"#"),"")</f>
        <v/>
      </c>
      <c r="L420">
        <f>IF($C420="OK",TEXT(Plantilla!J431,"#"),"")</f>
        <v/>
      </c>
      <c r="M420">
        <f>IF($C420="OK",TEXT(Plantilla!K431,"#"),"")</f>
        <v/>
      </c>
      <c r="N420">
        <f>IF($C420="OK",
   CONCATENATE(YEAR(Plantilla!L431),"-",TEXT(MONTH(Plantilla!L431),"00"),"-",TEXT(DAY(Plantilla!L431),"00")),
"")</f>
        <v/>
      </c>
      <c r="O420">
        <f>IF($C420="OK",_xlfn.NUMBERVALUE(Plantilla!M431),"")</f>
        <v/>
      </c>
      <c r="P420">
        <f>IF($C420="OK",
   IF(Plantilla!N431&lt;&gt;"",
      CONCATENATE(YEAR(Plantilla!N431),"-",TEXT(MONTH(Plantilla!N431),"00"),"-",TEXT(DAY(Plantilla!N431),"00")),
   ""),
"")</f>
        <v/>
      </c>
      <c r="Q420">
        <f>IF($C420="OK",
   VLOOKUP(Plantilla!O431,'Tablas '!$E$4:$F$19,2,FALSE),
"")</f>
        <v/>
      </c>
      <c r="R420">
        <f>IF($C420="OK",
   VLOOKUP(Plantilla!P431,'Tablas '!$H$4:$I$5,2,FALSE),
"")</f>
        <v/>
      </c>
      <c r="S420">
        <f>IF($C420="OK",
   VLOOKUP(Plantilla!Q431,'Tablas '!$K$4:$L$8,2,FALSE),
"")</f>
        <v/>
      </c>
      <c r="T420">
        <f>IF($C420="OK",
   VLOOKUP(Plantilla!R431,'Tablas '!$AE$4:$AF$6,2,FALSE),
"")</f>
        <v/>
      </c>
      <c r="U420">
        <f>IF($C420="OK",
   VLOOKUP(Plantilla!S431,'Tablas '!$AE$4:$AF$6,2,FALSE),
"")</f>
        <v/>
      </c>
      <c r="V420">
        <f>IF($C420="OK",TEXT(Plantilla!T431,"#"),"")</f>
        <v/>
      </c>
      <c r="W420" s="84">
        <f>IF($C420="OK",
   VLOOKUP(Plantilla!U431,'Tablas '!$AM$4:$AN$1126,2,FALSE),
"")</f>
        <v/>
      </c>
      <c r="X420">
        <f>IF($C420="OK",TEXT(Plantilla!V431,"#"),"")</f>
        <v/>
      </c>
      <c r="Y420">
        <f>IF($C420="OK",
   CONCATENATE(YEAR(Plantilla!W431),"-",TEXT(MONTH(Plantilla!W431),"00"),"-",TEXT(DAY(Plantilla!W431),"00")),
"")</f>
        <v/>
      </c>
      <c r="Z420">
        <f>IF($C420="OK",
   CONCATENATE(YEAR(Plantilla!X431),"-",TEXT(MONTH(Plantilla!X431),"00"),"-",TEXT(DAY(Plantilla!X431),"00")),
"")</f>
        <v/>
      </c>
      <c r="AA420">
        <f>IF($C420="OK",
   TEXT(VLOOKUP(Plantilla!Y431,'Tablas '!$Q$4:$R$9,2,FALSE),"#"),
"")</f>
        <v/>
      </c>
      <c r="AB420">
        <f>IF($C420="OK",
   CONCATENATE(YEAR(Plantilla!Z431),"-",TEXT(MONTH(Plantilla!Z431),"00"),"-",TEXT(DAY(Plantilla!Z431),"00")),
"")</f>
        <v/>
      </c>
      <c r="AC420">
        <f>IF($C420="OK",
   TEXT(VLOOKUP(Plantilla!AA431,'Tablas '!$T$4:$U$13,2,FALSE),"#"),
"")</f>
        <v/>
      </c>
      <c r="AD420">
        <f>IF($C420="OK",TEXT(Plantilla!AB431,"#"),"")</f>
        <v/>
      </c>
      <c r="AE420">
        <f>IF($C420="OK",
   IF(Plantilla!AC431&lt;&gt;"",
      TEXT(VLOOKUP(Plantilla!AC431,'Tablas '!$W$4:$X$7,2,FALSE),"#"),
   ""),
"")</f>
        <v/>
      </c>
      <c r="AF420">
        <f>IF($C420="OK",TEXT(Plantilla!AD431,"#"),"")</f>
        <v/>
      </c>
      <c r="AG420" s="6">
        <f>IF($C420="OK",_xlfn.NUMBERVALUE(Plantilla!AE431),"")</f>
        <v/>
      </c>
      <c r="AH420" s="4">
        <f>IF($C420="OK",_xlfn.NUMBERVALUE(Plantilla!AF431),"")</f>
        <v/>
      </c>
      <c r="AI420" s="6">
        <f>IF($C420="OK",_xlfn.NUMBERVALUE(Plantilla!AG431),"")</f>
        <v/>
      </c>
      <c r="AJ420" s="6">
        <f>IF($C420="OK",_xlfn.NUMBERVALUE(Plantilla!AH431),"")</f>
        <v/>
      </c>
      <c r="AK420" s="6">
        <f>IF($C420="OK",_xlfn.NUMBERVALUE(Plantilla!AI431),"")</f>
        <v/>
      </c>
      <c r="AL420" s="6">
        <f>IF($C420="OK",_xlfn.NUMBERVALUE(Plantilla!AJ431),"")</f>
        <v/>
      </c>
      <c r="AM420" s="4">
        <f>IF($C420="OK",_xlfn.NUMBERVALUE(Plantilla!AK431),"")</f>
        <v/>
      </c>
      <c r="AN420" s="6">
        <f>IF($C420="OK",_xlfn.NUMBERVALUE(Plantilla!AL431),"")</f>
        <v/>
      </c>
      <c r="AO420" s="4">
        <f>IF($C420="OK",_xlfn.NUMBERVALUE(Plantilla!AM431),"")</f>
        <v/>
      </c>
      <c r="AP420" s="6">
        <f>IF($C420="OK",_xlfn.NUMBERVALUE(Plantilla!AN431),"")</f>
        <v/>
      </c>
      <c r="AQ420" s="4">
        <f>IF($C420="OK",_xlfn.NUMBERVALUE(Plantilla!AO431),"")</f>
        <v/>
      </c>
      <c r="AR420" s="6">
        <f>IF($C420="OK",_xlfn.NUMBERVALUE(Plantilla!AP431),"")</f>
        <v/>
      </c>
      <c r="AS420" s="4">
        <f>IF($C420="OK",_xlfn.NUMBERVALUE(Plantilla!AQ431),"")</f>
        <v/>
      </c>
      <c r="AT420" s="6">
        <f>IF($C420="OK",_xlfn.NUMBERVALUE(Plantilla!AR431),"")</f>
        <v/>
      </c>
      <c r="AU420" s="4">
        <f>IF($C420="OK",_xlfn.NUMBERVALUE(Plantilla!AS431),"")</f>
        <v/>
      </c>
      <c r="AV420" s="6">
        <f>IF($C420="OK",_xlfn.NUMBERVALUE(Plantilla!AT431),"")</f>
        <v/>
      </c>
      <c r="AW420" s="4">
        <f>IF($C420="OK",_xlfn.NUMBERVALUE(Plantilla!AU431),"")</f>
        <v/>
      </c>
      <c r="AX420" s="6">
        <f>IF($C420="OK",_xlfn.NUMBERVALUE(Plantilla!AV431),"")</f>
        <v/>
      </c>
      <c r="AY420" s="4">
        <f>IF($C420="OK",_xlfn.NUMBERVALUE(Plantilla!AW431),"")</f>
        <v/>
      </c>
      <c r="AZ420" s="6">
        <f>IF($C420="OK",_xlfn.NUMBERVALUE(Plantilla!AX431),"")</f>
        <v/>
      </c>
      <c r="BA420">
        <f>IF($C420="OK",_xlfn.NUMBERVALUE(Plantilla!AY431),"")</f>
        <v/>
      </c>
      <c r="BB420">
        <f>IF($C420="OK",_xlfn.NUMBERVALUE(Plantilla!AZ431),"")</f>
        <v/>
      </c>
      <c r="BC420" s="4">
        <f>IF($C420="OK",_xlfn.NUMBERVALUE(Plantilla!BA431),"")</f>
        <v/>
      </c>
      <c r="BD420" s="6">
        <f>IF($C420="OK",_xlfn.NUMBERVALUE(Plantilla!BB431),"")</f>
        <v/>
      </c>
      <c r="BE420" s="4">
        <f>IF($C420="OK",_xlfn.NUMBERVALUE(Plantilla!BC431),"")</f>
        <v/>
      </c>
      <c r="BF420" s="6">
        <f>IF($C420="OK",_xlfn.NUMBERVALUE(Plantilla!BD431),"")</f>
        <v/>
      </c>
      <c r="BG420" s="4">
        <f>IF($C420="OK",_xlfn.NUMBERVALUE(Plantilla!BE431),"")</f>
        <v/>
      </c>
      <c r="BH420" s="6">
        <f>IF($C420="OK",_xlfn.NUMBERVALUE(Plantilla!BF431),"")</f>
        <v/>
      </c>
      <c r="BI420" s="110">
        <f>IF($C420="OK",_xlfn.NUMBERVALUE(Plantilla!BG431),"")</f>
        <v/>
      </c>
      <c r="BJ420" s="6">
        <f>IF($C420="OK",_xlfn.NUMBERVALUE(Plantilla!BH431),"")</f>
        <v/>
      </c>
      <c r="BK420" s="109">
        <f>IF($C420="OK",_xlfn.NUMBERVALUE(Plantilla!BI431),"")</f>
        <v/>
      </c>
      <c r="BL420" s="6">
        <f>IF($C420="OK",
   IF(Plantilla!BJ431&lt;&gt;"",
      TEXT(VLOOKUP(Plantilla!BJ431,'Tablas '!$Z$4:$AA$6,2,FALSE),"#"),
   ""),
"")</f>
        <v/>
      </c>
      <c r="BM420" s="4">
        <f>IF($C420="OK",_xlfn.NUMBERVALUE(Plantilla!BK431),"")</f>
        <v/>
      </c>
      <c r="BN420" s="4">
        <f>IF($C420="OK",_xlfn.NUMBERVALUE(Plantilla!BL431),"")</f>
        <v/>
      </c>
      <c r="BO420" s="6">
        <f>IF($C420="OK",_xlfn.NUMBERVALUE(Plantilla!BM431),"")</f>
        <v/>
      </c>
      <c r="BP420" s="4">
        <f>IF($C420="OK",_xlfn.NUMBERVALUE(Plantilla!BN431),"")</f>
        <v/>
      </c>
      <c r="BQ420" s="6">
        <f>IF($C420="OK",_xlfn.NUMBERVALUE(Plantilla!BO431),"")</f>
        <v/>
      </c>
      <c r="BR420" s="4">
        <f>IF($C420="OK",_xlfn.NUMBERVALUE(Plantilla!BP431),"")</f>
        <v/>
      </c>
      <c r="BS420" s="6">
        <f>IF($C420="OK",_xlfn.NUMBERVALUE(Plantilla!BQ431),"")</f>
        <v/>
      </c>
      <c r="BT420" s="4">
        <f>IF($C420="OK",_xlfn.NUMBERVALUE(Plantilla!BR431),"")</f>
        <v/>
      </c>
      <c r="BU420" s="6">
        <f>IF($C420="OK",_xlfn.NUMBERVALUE(Plantilla!BS431),"")</f>
        <v/>
      </c>
      <c r="BV420" s="6">
        <f>IF($C420="OK",_xlfn.NUMBERVALUE(Plantilla!BT431),"")</f>
        <v/>
      </c>
      <c r="BW420" s="6">
        <f>IF($C420="OK",_xlfn.NUMBERVALUE(Plantilla!BU431),"")</f>
        <v/>
      </c>
      <c r="BX420" s="6">
        <f>IF($C420="OK",_xlfn.NUMBERVALUE(Plantilla!BV431),"")</f>
        <v/>
      </c>
      <c r="BY420" s="6">
        <f>IF($C420="OK",_xlfn.NUMBERVALUE(Plantilla!BW431),"")</f>
        <v/>
      </c>
      <c r="BZ420" s="6">
        <f>IF($C420="OK",_xlfn.NUMBERVALUE(Plantilla!BX431),"")</f>
        <v/>
      </c>
      <c r="CA420" s="6">
        <f>IF($C420="OK",_xlfn.NUMBERVALUE(Plantilla!BY431),"")</f>
        <v/>
      </c>
      <c r="CB420" s="6">
        <f>IF($C420="OK",_xlfn.NUMBERVALUE(Plantilla!BZ431),"")</f>
        <v/>
      </c>
      <c r="CC420" s="6">
        <f>IF($C420="OK",_xlfn.NUMBERVALUE(Plantilla!CA431),"")</f>
        <v/>
      </c>
      <c r="CD420" s="6">
        <f>IF($C420="OK",_xlfn.NUMBERVALUE(Plantilla!CB431),"")</f>
        <v/>
      </c>
      <c r="CE420" s="6">
        <f>IF($C420="OK",_xlfn.NUMBERVALUE(Plantilla!CC431),"")</f>
        <v/>
      </c>
      <c r="CF420" s="4">
        <f>IF($C420="OK",_xlfn.NUMBERVALUE(Plantilla!CD431),"")</f>
        <v/>
      </c>
      <c r="CG420" s="6">
        <f>IF($C420="OK",_xlfn.NUMBERVALUE(Plantilla!CE431),"")</f>
        <v/>
      </c>
      <c r="CH420" s="6">
        <f>IF($C420="OK",_xlfn.NUMBERVALUE(Plantilla!CF431),"")</f>
        <v/>
      </c>
      <c r="CI420" s="6">
        <f>IF($C420="OK",_xlfn.NUMBERVALUE(Plantilla!CG431),"")</f>
        <v/>
      </c>
      <c r="CJ420" s="6">
        <f>IF($C420="OK",_xlfn.NUMBERVALUE(Plantilla!CH431),"")</f>
        <v/>
      </c>
      <c r="CK420" s="6">
        <f>IF($C420="OK",_xlfn.NUMBERVALUE(Plantilla!CI431),"")</f>
        <v/>
      </c>
      <c r="CL420" s="6">
        <f>IF($C420="OK",_xlfn.NUMBERVALUE(Plantilla!CJ431),"")</f>
        <v/>
      </c>
      <c r="CM420">
        <f>IF($C420="OK",TEXT(Plantilla!CK431,"#"),"")</f>
        <v/>
      </c>
      <c r="CN420" s="6">
        <f>IF($C420="OK",_xlfn.NUMBERVALUE(Plantilla!CL431),"")</f>
        <v/>
      </c>
      <c r="CO420" s="6">
        <f>IF($C420="OK",_xlfn.NUMBERVALUE(Plantilla!CM431),"")</f>
        <v/>
      </c>
      <c r="CP420" s="110">
        <f>IF($C420="OK",_xlfn.NUMBERVALUE(Plantilla!CN431),"")</f>
        <v/>
      </c>
      <c r="CQ420" s="6">
        <f>IF($C420="OK",_xlfn.NUMBERVALUE(Plantilla!CO431),"")</f>
        <v/>
      </c>
      <c r="CR420" s="109">
        <f>IF($C420="OK",_xlfn.NUMBERVALUE(Plantilla!CP431),"")</f>
        <v/>
      </c>
      <c r="CS420" s="110">
        <f>IF($C420="OK",_xlfn.NUMBERVALUE(Plantilla!CQ431),"")</f>
        <v/>
      </c>
      <c r="CT420" s="6">
        <f>IF($C420="OK",_xlfn.NUMBERVALUE(Plantilla!CR431),"")</f>
        <v/>
      </c>
      <c r="CU420" s="109">
        <f>IF($C420="OK",_xlfn.NUMBERVALUE(Plantilla!CS431),"")</f>
        <v/>
      </c>
      <c r="CV420" s="110">
        <f>IF($C420="OK",_xlfn.NUMBERVALUE(Plantilla!CT431),"")</f>
        <v/>
      </c>
      <c r="CW420" s="6">
        <f>IF($C420="OK",_xlfn.NUMBERVALUE(Plantilla!CU431),"")</f>
        <v/>
      </c>
      <c r="CX420" s="82">
        <f>IF($C420="OK",_xlfn.NUMBERVALUE(Plantilla!CV431),"")</f>
        <v/>
      </c>
      <c r="CY420" s="6">
        <f>IF($C420="OK",_xlfn.NUMBERVALUE(Plantilla!CW431),"")</f>
        <v/>
      </c>
      <c r="CZ420" s="82">
        <f>IF($C420="OK",_xlfn.NUMBERVALUE(Plantilla!CX431),"")</f>
        <v/>
      </c>
      <c r="DA420" s="6">
        <f>IF($C420="OK",_xlfn.NUMBERVALUE(Plantilla!CY431),"")</f>
        <v/>
      </c>
      <c r="DB420" s="109">
        <f>IF($C420="OK",_xlfn.NUMBERVALUE(Plantilla!CZ431),"")</f>
        <v/>
      </c>
      <c r="DC420" s="6">
        <f>IF($C420="OK",_xlfn.NUMBERVALUE(Plantilla!DA431),"")</f>
        <v/>
      </c>
      <c r="DD420" s="6">
        <f>IF($C420="OK",TEXT(Plantilla!DB431,"#"),"")</f>
        <v/>
      </c>
      <c r="DE420" s="6">
        <f>IF($C420="OK",_xlfn.NUMBERVALUE(Plantilla!DC431),"")</f>
        <v/>
      </c>
      <c r="DF420" s="4">
        <f>IF($C420="OK",_xlfn.NUMBERVALUE(Plantilla!DD431),"")</f>
        <v/>
      </c>
      <c r="DG420" s="6">
        <f>IF($C420="OK",_xlfn.NUMBERVALUE(Plantilla!DE431),"")</f>
        <v/>
      </c>
      <c r="DH420" s="6">
        <f>IF($C420="OK",_xlfn.NUMBERVALUE(Plantilla!DF431),"")</f>
        <v/>
      </c>
      <c r="DI420" s="6">
        <f>IF($C420="OK",_xlfn.NUMBERVALUE(Plantilla!DG431),"")</f>
        <v/>
      </c>
      <c r="DJ420" s="6">
        <f>IF($C420="OK",_xlfn.NUMBERVALUE(Plantilla!DH431),"")</f>
        <v/>
      </c>
      <c r="DK420" s="6">
        <f>IF($C420="OK",_xlfn.NUMBERVALUE(Plantilla!DI431),"")</f>
        <v/>
      </c>
      <c r="DL420" s="6">
        <f>IF($C420="OK",_xlfn.NUMBERVALUE(Plantilla!DJ431),"")</f>
        <v/>
      </c>
      <c r="DM420" s="6">
        <f>IF($C420="OK",_xlfn.NUMBERVALUE(Plantilla!DK431),"")</f>
        <v/>
      </c>
      <c r="DN420" s="6">
        <f>IF($C420="OK",_xlfn.NUMBERVALUE(Plantilla!DL431),"")</f>
        <v/>
      </c>
      <c r="DO420" s="6">
        <f>IF($C420="OK",_xlfn.NUMBERVALUE(Plantilla!DM431),"")</f>
        <v/>
      </c>
      <c r="DP420" s="6">
        <f>IF($C420="OK",_xlfn.NUMBERVALUE(Plantilla!DN431),"")</f>
        <v/>
      </c>
      <c r="DQ420" s="6">
        <f>IF($C420="OK",_xlfn.NUMBERVALUE(Plantilla!DO431),"")</f>
        <v/>
      </c>
      <c r="DR420" s="6">
        <f>IF($C420="OK",_xlfn.NUMBERVALUE(Plantilla!DP431),"")</f>
        <v/>
      </c>
      <c r="DS420">
        <f>IF($C420="OK",TEXT(Plantilla!DR431,"#"),"")</f>
        <v/>
      </c>
      <c r="DT420" s="6" t="n"/>
    </row>
    <row r="421">
      <c r="A421">
        <f>IF(Plantilla!$I$6="¡Perfecto!, Guarda el archivo y adjúntalo a tu interfaz de Nómina Electrónica","OK","Error")</f>
        <v/>
      </c>
      <c r="B421">
        <f>IF(Plantilla!$I$6="¡Perfecto!, Guarda el archivo y adjúntalo a tu interfaz de Nómina Electrónica",MID(Plantilla!$D$2,SEARCH("V",Plantilla!$D$2),10),"")</f>
        <v/>
      </c>
      <c r="C421">
        <f>Plantilla!C432</f>
        <v/>
      </c>
      <c r="D421">
        <f>IF($C421="OK",Plantilla!B432,"")</f>
        <v/>
      </c>
      <c r="E421">
        <f>IF($C421="OK",
   VLOOKUP(Plantilla!$E$4,'Tablas '!$AP$4:$AT$6,5,FALSE),
"")</f>
        <v/>
      </c>
      <c r="F421">
        <f>IF($C421="OK",TEXT(Plantilla!D432,"#"),"")</f>
        <v/>
      </c>
      <c r="G421">
        <f>IF($C421="OK",
   VLOOKUP(Plantilla!E432,'Tablas '!$B$4:$C$14,2,FALSE),
"")</f>
        <v/>
      </c>
      <c r="H421">
        <f>IF($C421="OK",TEXT(Plantilla!F432,"#"),"")</f>
        <v/>
      </c>
      <c r="I421">
        <f>IF($C421="OK",TEXT(Plantilla!G432,"#"),"")</f>
        <v/>
      </c>
      <c r="J421">
        <f>IF($C421="OK",TEXT(Plantilla!H432,"#"),"")</f>
        <v/>
      </c>
      <c r="K421">
        <f>IF($C421="OK",TEXT(Plantilla!I432,"#"),"")</f>
        <v/>
      </c>
      <c r="L421">
        <f>IF($C421="OK",TEXT(Plantilla!J432,"#"),"")</f>
        <v/>
      </c>
      <c r="M421">
        <f>IF($C421="OK",TEXT(Plantilla!K432,"#"),"")</f>
        <v/>
      </c>
      <c r="N421">
        <f>IF($C421="OK",
   CONCATENATE(YEAR(Plantilla!L432),"-",TEXT(MONTH(Plantilla!L432),"00"),"-",TEXT(DAY(Plantilla!L432),"00")),
"")</f>
        <v/>
      </c>
      <c r="O421">
        <f>IF($C421="OK",_xlfn.NUMBERVALUE(Plantilla!M432),"")</f>
        <v/>
      </c>
      <c r="P421">
        <f>IF($C421="OK",
   IF(Plantilla!N432&lt;&gt;"",
      CONCATENATE(YEAR(Plantilla!N432),"-",TEXT(MONTH(Plantilla!N432),"00"),"-",TEXT(DAY(Plantilla!N432),"00")),
   ""),
"")</f>
        <v/>
      </c>
      <c r="Q421">
        <f>IF($C421="OK",
   VLOOKUP(Plantilla!O432,'Tablas '!$E$4:$F$19,2,FALSE),
"")</f>
        <v/>
      </c>
      <c r="R421">
        <f>IF($C421="OK",
   VLOOKUP(Plantilla!P432,'Tablas '!$H$4:$I$5,2,FALSE),
"")</f>
        <v/>
      </c>
      <c r="S421">
        <f>IF($C421="OK",
   VLOOKUP(Plantilla!Q432,'Tablas '!$K$4:$L$8,2,FALSE),
"")</f>
        <v/>
      </c>
      <c r="T421">
        <f>IF($C421="OK",
   VLOOKUP(Plantilla!R432,'Tablas '!$AE$4:$AF$6,2,FALSE),
"")</f>
        <v/>
      </c>
      <c r="U421">
        <f>IF($C421="OK",
   VLOOKUP(Plantilla!S432,'Tablas '!$AE$4:$AF$6,2,FALSE),
"")</f>
        <v/>
      </c>
      <c r="V421">
        <f>IF($C421="OK",TEXT(Plantilla!T432,"#"),"")</f>
        <v/>
      </c>
      <c r="W421" s="84">
        <f>IF($C421="OK",
   VLOOKUP(Plantilla!U432,'Tablas '!$AM$4:$AN$1126,2,FALSE),
"")</f>
        <v/>
      </c>
      <c r="X421">
        <f>IF($C421="OK",TEXT(Plantilla!V432,"#"),"")</f>
        <v/>
      </c>
      <c r="Y421">
        <f>IF($C421="OK",
   CONCATENATE(YEAR(Plantilla!W432),"-",TEXT(MONTH(Plantilla!W432),"00"),"-",TEXT(DAY(Plantilla!W432),"00")),
"")</f>
        <v/>
      </c>
      <c r="Z421">
        <f>IF($C421="OK",
   CONCATENATE(YEAR(Plantilla!X432),"-",TEXT(MONTH(Plantilla!X432),"00"),"-",TEXT(DAY(Plantilla!X432),"00")),
"")</f>
        <v/>
      </c>
      <c r="AA421">
        <f>IF($C421="OK",
   TEXT(VLOOKUP(Plantilla!Y432,'Tablas '!$Q$4:$R$9,2,FALSE),"#"),
"")</f>
        <v/>
      </c>
      <c r="AB421">
        <f>IF($C421="OK",
   CONCATENATE(YEAR(Plantilla!Z432),"-",TEXT(MONTH(Plantilla!Z432),"00"),"-",TEXT(DAY(Plantilla!Z432),"00")),
"")</f>
        <v/>
      </c>
      <c r="AC421">
        <f>IF($C421="OK",
   TEXT(VLOOKUP(Plantilla!AA432,'Tablas '!$T$4:$U$13,2,FALSE),"#"),
"")</f>
        <v/>
      </c>
      <c r="AD421">
        <f>IF($C421="OK",TEXT(Plantilla!AB432,"#"),"")</f>
        <v/>
      </c>
      <c r="AE421">
        <f>IF($C421="OK",
   IF(Plantilla!AC432&lt;&gt;"",
      TEXT(VLOOKUP(Plantilla!AC432,'Tablas '!$W$4:$X$7,2,FALSE),"#"),
   ""),
"")</f>
        <v/>
      </c>
      <c r="AF421">
        <f>IF($C421="OK",TEXT(Plantilla!AD432,"#"),"")</f>
        <v/>
      </c>
      <c r="AG421" s="6">
        <f>IF($C421="OK",_xlfn.NUMBERVALUE(Plantilla!AE432),"")</f>
        <v/>
      </c>
      <c r="AH421" s="4">
        <f>IF($C421="OK",_xlfn.NUMBERVALUE(Plantilla!AF432),"")</f>
        <v/>
      </c>
      <c r="AI421" s="6">
        <f>IF($C421="OK",_xlfn.NUMBERVALUE(Plantilla!AG432),"")</f>
        <v/>
      </c>
      <c r="AJ421" s="6">
        <f>IF($C421="OK",_xlfn.NUMBERVALUE(Plantilla!AH432),"")</f>
        <v/>
      </c>
      <c r="AK421" s="6">
        <f>IF($C421="OK",_xlfn.NUMBERVALUE(Plantilla!AI432),"")</f>
        <v/>
      </c>
      <c r="AL421" s="6">
        <f>IF($C421="OK",_xlfn.NUMBERVALUE(Plantilla!AJ432),"")</f>
        <v/>
      </c>
      <c r="AM421" s="4">
        <f>IF($C421="OK",_xlfn.NUMBERVALUE(Plantilla!AK432),"")</f>
        <v/>
      </c>
      <c r="AN421" s="6">
        <f>IF($C421="OK",_xlfn.NUMBERVALUE(Plantilla!AL432),"")</f>
        <v/>
      </c>
      <c r="AO421" s="4">
        <f>IF($C421="OK",_xlfn.NUMBERVALUE(Plantilla!AM432),"")</f>
        <v/>
      </c>
      <c r="AP421" s="6">
        <f>IF($C421="OK",_xlfn.NUMBERVALUE(Plantilla!AN432),"")</f>
        <v/>
      </c>
      <c r="AQ421" s="4">
        <f>IF($C421="OK",_xlfn.NUMBERVALUE(Plantilla!AO432),"")</f>
        <v/>
      </c>
      <c r="AR421" s="6">
        <f>IF($C421="OK",_xlfn.NUMBERVALUE(Plantilla!AP432),"")</f>
        <v/>
      </c>
      <c r="AS421" s="4">
        <f>IF($C421="OK",_xlfn.NUMBERVALUE(Plantilla!AQ432),"")</f>
        <v/>
      </c>
      <c r="AT421" s="6">
        <f>IF($C421="OK",_xlfn.NUMBERVALUE(Plantilla!AR432),"")</f>
        <v/>
      </c>
      <c r="AU421" s="4">
        <f>IF($C421="OK",_xlfn.NUMBERVALUE(Plantilla!AS432),"")</f>
        <v/>
      </c>
      <c r="AV421" s="6">
        <f>IF($C421="OK",_xlfn.NUMBERVALUE(Plantilla!AT432),"")</f>
        <v/>
      </c>
      <c r="AW421" s="4">
        <f>IF($C421="OK",_xlfn.NUMBERVALUE(Plantilla!AU432),"")</f>
        <v/>
      </c>
      <c r="AX421" s="6">
        <f>IF($C421="OK",_xlfn.NUMBERVALUE(Plantilla!AV432),"")</f>
        <v/>
      </c>
      <c r="AY421" s="4">
        <f>IF($C421="OK",_xlfn.NUMBERVALUE(Plantilla!AW432),"")</f>
        <v/>
      </c>
      <c r="AZ421" s="6">
        <f>IF($C421="OK",_xlfn.NUMBERVALUE(Plantilla!AX432),"")</f>
        <v/>
      </c>
      <c r="BA421">
        <f>IF($C421="OK",_xlfn.NUMBERVALUE(Plantilla!AY432),"")</f>
        <v/>
      </c>
      <c r="BB421">
        <f>IF($C421="OK",_xlfn.NUMBERVALUE(Plantilla!AZ432),"")</f>
        <v/>
      </c>
      <c r="BC421" s="4">
        <f>IF($C421="OK",_xlfn.NUMBERVALUE(Plantilla!BA432),"")</f>
        <v/>
      </c>
      <c r="BD421" s="6">
        <f>IF($C421="OK",_xlfn.NUMBERVALUE(Plantilla!BB432),"")</f>
        <v/>
      </c>
      <c r="BE421" s="4">
        <f>IF($C421="OK",_xlfn.NUMBERVALUE(Plantilla!BC432),"")</f>
        <v/>
      </c>
      <c r="BF421" s="6">
        <f>IF($C421="OK",_xlfn.NUMBERVALUE(Plantilla!BD432),"")</f>
        <v/>
      </c>
      <c r="BG421" s="4">
        <f>IF($C421="OK",_xlfn.NUMBERVALUE(Plantilla!BE432),"")</f>
        <v/>
      </c>
      <c r="BH421" s="6">
        <f>IF($C421="OK",_xlfn.NUMBERVALUE(Plantilla!BF432),"")</f>
        <v/>
      </c>
      <c r="BI421" s="110">
        <f>IF($C421="OK",_xlfn.NUMBERVALUE(Plantilla!BG432),"")</f>
        <v/>
      </c>
      <c r="BJ421" s="6">
        <f>IF($C421="OK",_xlfn.NUMBERVALUE(Plantilla!BH432),"")</f>
        <v/>
      </c>
      <c r="BK421" s="109">
        <f>IF($C421="OK",_xlfn.NUMBERVALUE(Plantilla!BI432),"")</f>
        <v/>
      </c>
      <c r="BL421" s="6">
        <f>IF($C421="OK",
   IF(Plantilla!BJ432&lt;&gt;"",
      TEXT(VLOOKUP(Plantilla!BJ432,'Tablas '!$Z$4:$AA$6,2,FALSE),"#"),
   ""),
"")</f>
        <v/>
      </c>
      <c r="BM421" s="4">
        <f>IF($C421="OK",_xlfn.NUMBERVALUE(Plantilla!BK432),"")</f>
        <v/>
      </c>
      <c r="BN421" s="4">
        <f>IF($C421="OK",_xlfn.NUMBERVALUE(Plantilla!BL432),"")</f>
        <v/>
      </c>
      <c r="BO421" s="6">
        <f>IF($C421="OK",_xlfn.NUMBERVALUE(Plantilla!BM432),"")</f>
        <v/>
      </c>
      <c r="BP421" s="4">
        <f>IF($C421="OK",_xlfn.NUMBERVALUE(Plantilla!BN432),"")</f>
        <v/>
      </c>
      <c r="BQ421" s="6">
        <f>IF($C421="OK",_xlfn.NUMBERVALUE(Plantilla!BO432),"")</f>
        <v/>
      </c>
      <c r="BR421" s="4">
        <f>IF($C421="OK",_xlfn.NUMBERVALUE(Plantilla!BP432),"")</f>
        <v/>
      </c>
      <c r="BS421" s="6">
        <f>IF($C421="OK",_xlfn.NUMBERVALUE(Plantilla!BQ432),"")</f>
        <v/>
      </c>
      <c r="BT421" s="4">
        <f>IF($C421="OK",_xlfn.NUMBERVALUE(Plantilla!BR432),"")</f>
        <v/>
      </c>
      <c r="BU421" s="6">
        <f>IF($C421="OK",_xlfn.NUMBERVALUE(Plantilla!BS432),"")</f>
        <v/>
      </c>
      <c r="BV421" s="6">
        <f>IF($C421="OK",_xlfn.NUMBERVALUE(Plantilla!BT432),"")</f>
        <v/>
      </c>
      <c r="BW421" s="6">
        <f>IF($C421="OK",_xlfn.NUMBERVALUE(Plantilla!BU432),"")</f>
        <v/>
      </c>
      <c r="BX421" s="6">
        <f>IF($C421="OK",_xlfn.NUMBERVALUE(Plantilla!BV432),"")</f>
        <v/>
      </c>
      <c r="BY421" s="6">
        <f>IF($C421="OK",_xlfn.NUMBERVALUE(Plantilla!BW432),"")</f>
        <v/>
      </c>
      <c r="BZ421" s="6">
        <f>IF($C421="OK",_xlfn.NUMBERVALUE(Plantilla!BX432),"")</f>
        <v/>
      </c>
      <c r="CA421" s="6">
        <f>IF($C421="OK",_xlfn.NUMBERVALUE(Plantilla!BY432),"")</f>
        <v/>
      </c>
      <c r="CB421" s="6">
        <f>IF($C421="OK",_xlfn.NUMBERVALUE(Plantilla!BZ432),"")</f>
        <v/>
      </c>
      <c r="CC421" s="6">
        <f>IF($C421="OK",_xlfn.NUMBERVALUE(Plantilla!CA432),"")</f>
        <v/>
      </c>
      <c r="CD421" s="6">
        <f>IF($C421="OK",_xlfn.NUMBERVALUE(Plantilla!CB432),"")</f>
        <v/>
      </c>
      <c r="CE421" s="6">
        <f>IF($C421="OK",_xlfn.NUMBERVALUE(Plantilla!CC432),"")</f>
        <v/>
      </c>
      <c r="CF421" s="4">
        <f>IF($C421="OK",_xlfn.NUMBERVALUE(Plantilla!CD432),"")</f>
        <v/>
      </c>
      <c r="CG421" s="6">
        <f>IF($C421="OK",_xlfn.NUMBERVALUE(Plantilla!CE432),"")</f>
        <v/>
      </c>
      <c r="CH421" s="6">
        <f>IF($C421="OK",_xlfn.NUMBERVALUE(Plantilla!CF432),"")</f>
        <v/>
      </c>
      <c r="CI421" s="6">
        <f>IF($C421="OK",_xlfn.NUMBERVALUE(Plantilla!CG432),"")</f>
        <v/>
      </c>
      <c r="CJ421" s="6">
        <f>IF($C421="OK",_xlfn.NUMBERVALUE(Plantilla!CH432),"")</f>
        <v/>
      </c>
      <c r="CK421" s="6">
        <f>IF($C421="OK",_xlfn.NUMBERVALUE(Plantilla!CI432),"")</f>
        <v/>
      </c>
      <c r="CL421" s="6">
        <f>IF($C421="OK",_xlfn.NUMBERVALUE(Plantilla!CJ432),"")</f>
        <v/>
      </c>
      <c r="CM421">
        <f>IF($C421="OK",TEXT(Plantilla!CK432,"#"),"")</f>
        <v/>
      </c>
      <c r="CN421" s="6">
        <f>IF($C421="OK",_xlfn.NUMBERVALUE(Plantilla!CL432),"")</f>
        <v/>
      </c>
      <c r="CO421" s="6">
        <f>IF($C421="OK",_xlfn.NUMBERVALUE(Plantilla!CM432),"")</f>
        <v/>
      </c>
      <c r="CP421" s="110">
        <f>IF($C421="OK",_xlfn.NUMBERVALUE(Plantilla!CN432),"")</f>
        <v/>
      </c>
      <c r="CQ421" s="6">
        <f>IF($C421="OK",_xlfn.NUMBERVALUE(Plantilla!CO432),"")</f>
        <v/>
      </c>
      <c r="CR421" s="109">
        <f>IF($C421="OK",_xlfn.NUMBERVALUE(Plantilla!CP432),"")</f>
        <v/>
      </c>
      <c r="CS421" s="110">
        <f>IF($C421="OK",_xlfn.NUMBERVALUE(Plantilla!CQ432),"")</f>
        <v/>
      </c>
      <c r="CT421" s="6">
        <f>IF($C421="OK",_xlfn.NUMBERVALUE(Plantilla!CR432),"")</f>
        <v/>
      </c>
      <c r="CU421" s="109">
        <f>IF($C421="OK",_xlfn.NUMBERVALUE(Plantilla!CS432),"")</f>
        <v/>
      </c>
      <c r="CV421" s="110">
        <f>IF($C421="OK",_xlfn.NUMBERVALUE(Plantilla!CT432),"")</f>
        <v/>
      </c>
      <c r="CW421" s="6">
        <f>IF($C421="OK",_xlfn.NUMBERVALUE(Plantilla!CU432),"")</f>
        <v/>
      </c>
      <c r="CX421" s="82">
        <f>IF($C421="OK",_xlfn.NUMBERVALUE(Plantilla!CV432),"")</f>
        <v/>
      </c>
      <c r="CY421" s="6">
        <f>IF($C421="OK",_xlfn.NUMBERVALUE(Plantilla!CW432),"")</f>
        <v/>
      </c>
      <c r="CZ421" s="82">
        <f>IF($C421="OK",_xlfn.NUMBERVALUE(Plantilla!CX432),"")</f>
        <v/>
      </c>
      <c r="DA421" s="6">
        <f>IF($C421="OK",_xlfn.NUMBERVALUE(Plantilla!CY432),"")</f>
        <v/>
      </c>
      <c r="DB421" s="109">
        <f>IF($C421="OK",_xlfn.NUMBERVALUE(Plantilla!CZ432),"")</f>
        <v/>
      </c>
      <c r="DC421" s="6">
        <f>IF($C421="OK",_xlfn.NUMBERVALUE(Plantilla!DA432),"")</f>
        <v/>
      </c>
      <c r="DD421" s="6">
        <f>IF($C421="OK",TEXT(Plantilla!DB432,"#"),"")</f>
        <v/>
      </c>
      <c r="DE421" s="6">
        <f>IF($C421="OK",_xlfn.NUMBERVALUE(Plantilla!DC432),"")</f>
        <v/>
      </c>
      <c r="DF421" s="4">
        <f>IF($C421="OK",_xlfn.NUMBERVALUE(Plantilla!DD432),"")</f>
        <v/>
      </c>
      <c r="DG421" s="6">
        <f>IF($C421="OK",_xlfn.NUMBERVALUE(Plantilla!DE432),"")</f>
        <v/>
      </c>
      <c r="DH421" s="6">
        <f>IF($C421="OK",_xlfn.NUMBERVALUE(Plantilla!DF432),"")</f>
        <v/>
      </c>
      <c r="DI421" s="6">
        <f>IF($C421="OK",_xlfn.NUMBERVALUE(Plantilla!DG432),"")</f>
        <v/>
      </c>
      <c r="DJ421" s="6">
        <f>IF($C421="OK",_xlfn.NUMBERVALUE(Plantilla!DH432),"")</f>
        <v/>
      </c>
      <c r="DK421" s="6">
        <f>IF($C421="OK",_xlfn.NUMBERVALUE(Plantilla!DI432),"")</f>
        <v/>
      </c>
      <c r="DL421" s="6">
        <f>IF($C421="OK",_xlfn.NUMBERVALUE(Plantilla!DJ432),"")</f>
        <v/>
      </c>
      <c r="DM421" s="6">
        <f>IF($C421="OK",_xlfn.NUMBERVALUE(Plantilla!DK432),"")</f>
        <v/>
      </c>
      <c r="DN421" s="6">
        <f>IF($C421="OK",_xlfn.NUMBERVALUE(Plantilla!DL432),"")</f>
        <v/>
      </c>
      <c r="DO421" s="6">
        <f>IF($C421="OK",_xlfn.NUMBERVALUE(Plantilla!DM432),"")</f>
        <v/>
      </c>
      <c r="DP421" s="6">
        <f>IF($C421="OK",_xlfn.NUMBERVALUE(Plantilla!DN432),"")</f>
        <v/>
      </c>
      <c r="DQ421" s="6">
        <f>IF($C421="OK",_xlfn.NUMBERVALUE(Plantilla!DO432),"")</f>
        <v/>
      </c>
      <c r="DR421" s="6">
        <f>IF($C421="OK",_xlfn.NUMBERVALUE(Plantilla!DP432),"")</f>
        <v/>
      </c>
      <c r="DS421">
        <f>IF($C421="OK",TEXT(Plantilla!DR432,"#"),"")</f>
        <v/>
      </c>
      <c r="DT421" s="6" t="n"/>
    </row>
    <row r="422">
      <c r="A422">
        <f>IF(Plantilla!$I$6="¡Perfecto!, Guarda el archivo y adjúntalo a tu interfaz de Nómina Electrónica","OK","Error")</f>
        <v/>
      </c>
      <c r="B422">
        <f>IF(Plantilla!$I$6="¡Perfecto!, Guarda el archivo y adjúntalo a tu interfaz de Nómina Electrónica",MID(Plantilla!$D$2,SEARCH("V",Plantilla!$D$2),10),"")</f>
        <v/>
      </c>
      <c r="C422">
        <f>Plantilla!C433</f>
        <v/>
      </c>
      <c r="D422">
        <f>IF($C422="OK",Plantilla!B433,"")</f>
        <v/>
      </c>
      <c r="E422">
        <f>IF($C422="OK",
   VLOOKUP(Plantilla!$E$4,'Tablas '!$AP$4:$AT$6,5,FALSE),
"")</f>
        <v/>
      </c>
      <c r="F422">
        <f>IF($C422="OK",TEXT(Plantilla!D433,"#"),"")</f>
        <v/>
      </c>
      <c r="G422">
        <f>IF($C422="OK",
   VLOOKUP(Plantilla!E433,'Tablas '!$B$4:$C$14,2,FALSE),
"")</f>
        <v/>
      </c>
      <c r="H422">
        <f>IF($C422="OK",TEXT(Plantilla!F433,"#"),"")</f>
        <v/>
      </c>
      <c r="I422">
        <f>IF($C422="OK",TEXT(Plantilla!G433,"#"),"")</f>
        <v/>
      </c>
      <c r="J422">
        <f>IF($C422="OK",TEXT(Plantilla!H433,"#"),"")</f>
        <v/>
      </c>
      <c r="K422">
        <f>IF($C422="OK",TEXT(Plantilla!I433,"#"),"")</f>
        <v/>
      </c>
      <c r="L422">
        <f>IF($C422="OK",TEXT(Plantilla!J433,"#"),"")</f>
        <v/>
      </c>
      <c r="M422">
        <f>IF($C422="OK",TEXT(Plantilla!K433,"#"),"")</f>
        <v/>
      </c>
      <c r="N422">
        <f>IF($C422="OK",
   CONCATENATE(YEAR(Plantilla!L433),"-",TEXT(MONTH(Plantilla!L433),"00"),"-",TEXT(DAY(Plantilla!L433),"00")),
"")</f>
        <v/>
      </c>
      <c r="O422">
        <f>IF($C422="OK",_xlfn.NUMBERVALUE(Plantilla!M433),"")</f>
        <v/>
      </c>
      <c r="P422">
        <f>IF($C422="OK",
   IF(Plantilla!N433&lt;&gt;"",
      CONCATENATE(YEAR(Plantilla!N433),"-",TEXT(MONTH(Plantilla!N433),"00"),"-",TEXT(DAY(Plantilla!N433),"00")),
   ""),
"")</f>
        <v/>
      </c>
      <c r="Q422">
        <f>IF($C422="OK",
   VLOOKUP(Plantilla!O433,'Tablas '!$E$4:$F$19,2,FALSE),
"")</f>
        <v/>
      </c>
      <c r="R422">
        <f>IF($C422="OK",
   VLOOKUP(Plantilla!P433,'Tablas '!$H$4:$I$5,2,FALSE),
"")</f>
        <v/>
      </c>
      <c r="S422">
        <f>IF($C422="OK",
   VLOOKUP(Plantilla!Q433,'Tablas '!$K$4:$L$8,2,FALSE),
"")</f>
        <v/>
      </c>
      <c r="T422">
        <f>IF($C422="OK",
   VLOOKUP(Plantilla!R433,'Tablas '!$AE$4:$AF$6,2,FALSE),
"")</f>
        <v/>
      </c>
      <c r="U422">
        <f>IF($C422="OK",
   VLOOKUP(Plantilla!S433,'Tablas '!$AE$4:$AF$6,2,FALSE),
"")</f>
        <v/>
      </c>
      <c r="V422">
        <f>IF($C422="OK",TEXT(Plantilla!T433,"#"),"")</f>
        <v/>
      </c>
      <c r="W422" s="84">
        <f>IF($C422="OK",
   VLOOKUP(Plantilla!U433,'Tablas '!$AM$4:$AN$1126,2,FALSE),
"")</f>
        <v/>
      </c>
      <c r="X422">
        <f>IF($C422="OK",TEXT(Plantilla!V433,"#"),"")</f>
        <v/>
      </c>
      <c r="Y422">
        <f>IF($C422="OK",
   CONCATENATE(YEAR(Plantilla!W433),"-",TEXT(MONTH(Plantilla!W433),"00"),"-",TEXT(DAY(Plantilla!W433),"00")),
"")</f>
        <v/>
      </c>
      <c r="Z422">
        <f>IF($C422="OK",
   CONCATENATE(YEAR(Plantilla!X433),"-",TEXT(MONTH(Plantilla!X433),"00"),"-",TEXT(DAY(Plantilla!X433),"00")),
"")</f>
        <v/>
      </c>
      <c r="AA422">
        <f>IF($C422="OK",
   TEXT(VLOOKUP(Plantilla!Y433,'Tablas '!$Q$4:$R$9,2,FALSE),"#"),
"")</f>
        <v/>
      </c>
      <c r="AB422">
        <f>IF($C422="OK",
   CONCATENATE(YEAR(Plantilla!Z433),"-",TEXT(MONTH(Plantilla!Z433),"00"),"-",TEXT(DAY(Plantilla!Z433),"00")),
"")</f>
        <v/>
      </c>
      <c r="AC422">
        <f>IF($C422="OK",
   TEXT(VLOOKUP(Plantilla!AA433,'Tablas '!$T$4:$U$13,2,FALSE),"#"),
"")</f>
        <v/>
      </c>
      <c r="AD422">
        <f>IF($C422="OK",TEXT(Plantilla!AB433,"#"),"")</f>
        <v/>
      </c>
      <c r="AE422">
        <f>IF($C422="OK",
   IF(Plantilla!AC433&lt;&gt;"",
      TEXT(VLOOKUP(Plantilla!AC433,'Tablas '!$W$4:$X$7,2,FALSE),"#"),
   ""),
"")</f>
        <v/>
      </c>
      <c r="AF422">
        <f>IF($C422="OK",TEXT(Plantilla!AD433,"#"),"")</f>
        <v/>
      </c>
      <c r="AG422" s="6">
        <f>IF($C422="OK",_xlfn.NUMBERVALUE(Plantilla!AE433),"")</f>
        <v/>
      </c>
      <c r="AH422" s="4">
        <f>IF($C422="OK",_xlfn.NUMBERVALUE(Plantilla!AF433),"")</f>
        <v/>
      </c>
      <c r="AI422" s="6">
        <f>IF($C422="OK",_xlfn.NUMBERVALUE(Plantilla!AG433),"")</f>
        <v/>
      </c>
      <c r="AJ422" s="6">
        <f>IF($C422="OK",_xlfn.NUMBERVALUE(Plantilla!AH433),"")</f>
        <v/>
      </c>
      <c r="AK422" s="6">
        <f>IF($C422="OK",_xlfn.NUMBERVALUE(Plantilla!AI433),"")</f>
        <v/>
      </c>
      <c r="AL422" s="6">
        <f>IF($C422="OK",_xlfn.NUMBERVALUE(Plantilla!AJ433),"")</f>
        <v/>
      </c>
      <c r="AM422" s="4">
        <f>IF($C422="OK",_xlfn.NUMBERVALUE(Plantilla!AK433),"")</f>
        <v/>
      </c>
      <c r="AN422" s="6">
        <f>IF($C422="OK",_xlfn.NUMBERVALUE(Plantilla!AL433),"")</f>
        <v/>
      </c>
      <c r="AO422" s="4">
        <f>IF($C422="OK",_xlfn.NUMBERVALUE(Plantilla!AM433),"")</f>
        <v/>
      </c>
      <c r="AP422" s="6">
        <f>IF($C422="OK",_xlfn.NUMBERVALUE(Plantilla!AN433),"")</f>
        <v/>
      </c>
      <c r="AQ422" s="4">
        <f>IF($C422="OK",_xlfn.NUMBERVALUE(Plantilla!AO433),"")</f>
        <v/>
      </c>
      <c r="AR422" s="6">
        <f>IF($C422="OK",_xlfn.NUMBERVALUE(Plantilla!AP433),"")</f>
        <v/>
      </c>
      <c r="AS422" s="4">
        <f>IF($C422="OK",_xlfn.NUMBERVALUE(Plantilla!AQ433),"")</f>
        <v/>
      </c>
      <c r="AT422" s="6">
        <f>IF($C422="OK",_xlfn.NUMBERVALUE(Plantilla!AR433),"")</f>
        <v/>
      </c>
      <c r="AU422" s="4">
        <f>IF($C422="OK",_xlfn.NUMBERVALUE(Plantilla!AS433),"")</f>
        <v/>
      </c>
      <c r="AV422" s="6">
        <f>IF($C422="OK",_xlfn.NUMBERVALUE(Plantilla!AT433),"")</f>
        <v/>
      </c>
      <c r="AW422" s="4">
        <f>IF($C422="OK",_xlfn.NUMBERVALUE(Plantilla!AU433),"")</f>
        <v/>
      </c>
      <c r="AX422" s="6">
        <f>IF($C422="OK",_xlfn.NUMBERVALUE(Plantilla!AV433),"")</f>
        <v/>
      </c>
      <c r="AY422" s="4">
        <f>IF($C422="OK",_xlfn.NUMBERVALUE(Plantilla!AW433),"")</f>
        <v/>
      </c>
      <c r="AZ422" s="6">
        <f>IF($C422="OK",_xlfn.NUMBERVALUE(Plantilla!AX433),"")</f>
        <v/>
      </c>
      <c r="BA422">
        <f>IF($C422="OK",_xlfn.NUMBERVALUE(Plantilla!AY433),"")</f>
        <v/>
      </c>
      <c r="BB422">
        <f>IF($C422="OK",_xlfn.NUMBERVALUE(Plantilla!AZ433),"")</f>
        <v/>
      </c>
      <c r="BC422" s="4">
        <f>IF($C422="OK",_xlfn.NUMBERVALUE(Plantilla!BA433),"")</f>
        <v/>
      </c>
      <c r="BD422" s="6">
        <f>IF($C422="OK",_xlfn.NUMBERVALUE(Plantilla!BB433),"")</f>
        <v/>
      </c>
      <c r="BE422" s="4">
        <f>IF($C422="OK",_xlfn.NUMBERVALUE(Plantilla!BC433),"")</f>
        <v/>
      </c>
      <c r="BF422" s="6">
        <f>IF($C422="OK",_xlfn.NUMBERVALUE(Plantilla!BD433),"")</f>
        <v/>
      </c>
      <c r="BG422" s="4">
        <f>IF($C422="OK",_xlfn.NUMBERVALUE(Plantilla!BE433),"")</f>
        <v/>
      </c>
      <c r="BH422" s="6">
        <f>IF($C422="OK",_xlfn.NUMBERVALUE(Plantilla!BF433),"")</f>
        <v/>
      </c>
      <c r="BI422" s="110">
        <f>IF($C422="OK",_xlfn.NUMBERVALUE(Plantilla!BG433),"")</f>
        <v/>
      </c>
      <c r="BJ422" s="6">
        <f>IF($C422="OK",_xlfn.NUMBERVALUE(Plantilla!BH433),"")</f>
        <v/>
      </c>
      <c r="BK422" s="109">
        <f>IF($C422="OK",_xlfn.NUMBERVALUE(Plantilla!BI433),"")</f>
        <v/>
      </c>
      <c r="BL422" s="6">
        <f>IF($C422="OK",
   IF(Plantilla!BJ433&lt;&gt;"",
      TEXT(VLOOKUP(Plantilla!BJ433,'Tablas '!$Z$4:$AA$6,2,FALSE),"#"),
   ""),
"")</f>
        <v/>
      </c>
      <c r="BM422" s="4">
        <f>IF($C422="OK",_xlfn.NUMBERVALUE(Plantilla!BK433),"")</f>
        <v/>
      </c>
      <c r="BN422" s="4">
        <f>IF($C422="OK",_xlfn.NUMBERVALUE(Plantilla!BL433),"")</f>
        <v/>
      </c>
      <c r="BO422" s="6">
        <f>IF($C422="OK",_xlfn.NUMBERVALUE(Plantilla!BM433),"")</f>
        <v/>
      </c>
      <c r="BP422" s="4">
        <f>IF($C422="OK",_xlfn.NUMBERVALUE(Plantilla!BN433),"")</f>
        <v/>
      </c>
      <c r="BQ422" s="6">
        <f>IF($C422="OK",_xlfn.NUMBERVALUE(Plantilla!BO433),"")</f>
        <v/>
      </c>
      <c r="BR422" s="4">
        <f>IF($C422="OK",_xlfn.NUMBERVALUE(Plantilla!BP433),"")</f>
        <v/>
      </c>
      <c r="BS422" s="6">
        <f>IF($C422="OK",_xlfn.NUMBERVALUE(Plantilla!BQ433),"")</f>
        <v/>
      </c>
      <c r="BT422" s="4">
        <f>IF($C422="OK",_xlfn.NUMBERVALUE(Plantilla!BR433),"")</f>
        <v/>
      </c>
      <c r="BU422" s="6">
        <f>IF($C422="OK",_xlfn.NUMBERVALUE(Plantilla!BS433),"")</f>
        <v/>
      </c>
      <c r="BV422" s="6">
        <f>IF($C422="OK",_xlfn.NUMBERVALUE(Plantilla!BT433),"")</f>
        <v/>
      </c>
      <c r="BW422" s="6">
        <f>IF($C422="OK",_xlfn.NUMBERVALUE(Plantilla!BU433),"")</f>
        <v/>
      </c>
      <c r="BX422" s="6">
        <f>IF($C422="OK",_xlfn.NUMBERVALUE(Plantilla!BV433),"")</f>
        <v/>
      </c>
      <c r="BY422" s="6">
        <f>IF($C422="OK",_xlfn.NUMBERVALUE(Plantilla!BW433),"")</f>
        <v/>
      </c>
      <c r="BZ422" s="6">
        <f>IF($C422="OK",_xlfn.NUMBERVALUE(Plantilla!BX433),"")</f>
        <v/>
      </c>
      <c r="CA422" s="6">
        <f>IF($C422="OK",_xlfn.NUMBERVALUE(Plantilla!BY433),"")</f>
        <v/>
      </c>
      <c r="CB422" s="6">
        <f>IF($C422="OK",_xlfn.NUMBERVALUE(Plantilla!BZ433),"")</f>
        <v/>
      </c>
      <c r="CC422" s="6">
        <f>IF($C422="OK",_xlfn.NUMBERVALUE(Plantilla!CA433),"")</f>
        <v/>
      </c>
      <c r="CD422" s="6">
        <f>IF($C422="OK",_xlfn.NUMBERVALUE(Plantilla!CB433),"")</f>
        <v/>
      </c>
      <c r="CE422" s="6">
        <f>IF($C422="OK",_xlfn.NUMBERVALUE(Plantilla!CC433),"")</f>
        <v/>
      </c>
      <c r="CF422" s="4">
        <f>IF($C422="OK",_xlfn.NUMBERVALUE(Plantilla!CD433),"")</f>
        <v/>
      </c>
      <c r="CG422" s="6">
        <f>IF($C422="OK",_xlfn.NUMBERVALUE(Plantilla!CE433),"")</f>
        <v/>
      </c>
      <c r="CH422" s="6">
        <f>IF($C422="OK",_xlfn.NUMBERVALUE(Plantilla!CF433),"")</f>
        <v/>
      </c>
      <c r="CI422" s="6">
        <f>IF($C422="OK",_xlfn.NUMBERVALUE(Plantilla!CG433),"")</f>
        <v/>
      </c>
      <c r="CJ422" s="6">
        <f>IF($C422="OK",_xlfn.NUMBERVALUE(Plantilla!CH433),"")</f>
        <v/>
      </c>
      <c r="CK422" s="6">
        <f>IF($C422="OK",_xlfn.NUMBERVALUE(Plantilla!CI433),"")</f>
        <v/>
      </c>
      <c r="CL422" s="6">
        <f>IF($C422="OK",_xlfn.NUMBERVALUE(Plantilla!CJ433),"")</f>
        <v/>
      </c>
      <c r="CM422">
        <f>IF($C422="OK",TEXT(Plantilla!CK433,"#"),"")</f>
        <v/>
      </c>
      <c r="CN422" s="6">
        <f>IF($C422="OK",_xlfn.NUMBERVALUE(Plantilla!CL433),"")</f>
        <v/>
      </c>
      <c r="CO422" s="6">
        <f>IF($C422="OK",_xlfn.NUMBERVALUE(Plantilla!CM433),"")</f>
        <v/>
      </c>
      <c r="CP422" s="110">
        <f>IF($C422="OK",_xlfn.NUMBERVALUE(Plantilla!CN433),"")</f>
        <v/>
      </c>
      <c r="CQ422" s="6">
        <f>IF($C422="OK",_xlfn.NUMBERVALUE(Plantilla!CO433),"")</f>
        <v/>
      </c>
      <c r="CR422" s="109">
        <f>IF($C422="OK",_xlfn.NUMBERVALUE(Plantilla!CP433),"")</f>
        <v/>
      </c>
      <c r="CS422" s="110">
        <f>IF($C422="OK",_xlfn.NUMBERVALUE(Plantilla!CQ433),"")</f>
        <v/>
      </c>
      <c r="CT422" s="6">
        <f>IF($C422="OK",_xlfn.NUMBERVALUE(Plantilla!CR433),"")</f>
        <v/>
      </c>
      <c r="CU422" s="109">
        <f>IF($C422="OK",_xlfn.NUMBERVALUE(Plantilla!CS433),"")</f>
        <v/>
      </c>
      <c r="CV422" s="110">
        <f>IF($C422="OK",_xlfn.NUMBERVALUE(Plantilla!CT433),"")</f>
        <v/>
      </c>
      <c r="CW422" s="6">
        <f>IF($C422="OK",_xlfn.NUMBERVALUE(Plantilla!CU433),"")</f>
        <v/>
      </c>
      <c r="CX422" s="82">
        <f>IF($C422="OK",_xlfn.NUMBERVALUE(Plantilla!CV433),"")</f>
        <v/>
      </c>
      <c r="CY422" s="6">
        <f>IF($C422="OK",_xlfn.NUMBERVALUE(Plantilla!CW433),"")</f>
        <v/>
      </c>
      <c r="CZ422" s="82">
        <f>IF($C422="OK",_xlfn.NUMBERVALUE(Plantilla!CX433),"")</f>
        <v/>
      </c>
      <c r="DA422" s="6">
        <f>IF($C422="OK",_xlfn.NUMBERVALUE(Plantilla!CY433),"")</f>
        <v/>
      </c>
      <c r="DB422" s="109">
        <f>IF($C422="OK",_xlfn.NUMBERVALUE(Plantilla!CZ433),"")</f>
        <v/>
      </c>
      <c r="DC422" s="6">
        <f>IF($C422="OK",_xlfn.NUMBERVALUE(Plantilla!DA433),"")</f>
        <v/>
      </c>
      <c r="DD422" s="6">
        <f>IF($C422="OK",TEXT(Plantilla!DB433,"#"),"")</f>
        <v/>
      </c>
      <c r="DE422" s="6">
        <f>IF($C422="OK",_xlfn.NUMBERVALUE(Plantilla!DC433),"")</f>
        <v/>
      </c>
      <c r="DF422" s="4">
        <f>IF($C422="OK",_xlfn.NUMBERVALUE(Plantilla!DD433),"")</f>
        <v/>
      </c>
      <c r="DG422" s="6">
        <f>IF($C422="OK",_xlfn.NUMBERVALUE(Plantilla!DE433),"")</f>
        <v/>
      </c>
      <c r="DH422" s="6">
        <f>IF($C422="OK",_xlfn.NUMBERVALUE(Plantilla!DF433),"")</f>
        <v/>
      </c>
      <c r="DI422" s="6">
        <f>IF($C422="OK",_xlfn.NUMBERVALUE(Plantilla!DG433),"")</f>
        <v/>
      </c>
      <c r="DJ422" s="6">
        <f>IF($C422="OK",_xlfn.NUMBERVALUE(Plantilla!DH433),"")</f>
        <v/>
      </c>
      <c r="DK422" s="6">
        <f>IF($C422="OK",_xlfn.NUMBERVALUE(Plantilla!DI433),"")</f>
        <v/>
      </c>
      <c r="DL422" s="6">
        <f>IF($C422="OK",_xlfn.NUMBERVALUE(Plantilla!DJ433),"")</f>
        <v/>
      </c>
      <c r="DM422" s="6">
        <f>IF($C422="OK",_xlfn.NUMBERVALUE(Plantilla!DK433),"")</f>
        <v/>
      </c>
      <c r="DN422" s="6">
        <f>IF($C422="OK",_xlfn.NUMBERVALUE(Plantilla!DL433),"")</f>
        <v/>
      </c>
      <c r="DO422" s="6">
        <f>IF($C422="OK",_xlfn.NUMBERVALUE(Plantilla!DM433),"")</f>
        <v/>
      </c>
      <c r="DP422" s="6">
        <f>IF($C422="OK",_xlfn.NUMBERVALUE(Plantilla!DN433),"")</f>
        <v/>
      </c>
      <c r="DQ422" s="6">
        <f>IF($C422="OK",_xlfn.NUMBERVALUE(Plantilla!DO433),"")</f>
        <v/>
      </c>
      <c r="DR422" s="6">
        <f>IF($C422="OK",_xlfn.NUMBERVALUE(Plantilla!DP433),"")</f>
        <v/>
      </c>
      <c r="DS422">
        <f>IF($C422="OK",TEXT(Plantilla!DR433,"#"),"")</f>
        <v/>
      </c>
      <c r="DT422" s="6" t="n"/>
    </row>
    <row r="423">
      <c r="A423">
        <f>IF(Plantilla!$I$6="¡Perfecto!, Guarda el archivo y adjúntalo a tu interfaz de Nómina Electrónica","OK","Error")</f>
        <v/>
      </c>
      <c r="B423">
        <f>IF(Plantilla!$I$6="¡Perfecto!, Guarda el archivo y adjúntalo a tu interfaz de Nómina Electrónica",MID(Plantilla!$D$2,SEARCH("V",Plantilla!$D$2),10),"")</f>
        <v/>
      </c>
      <c r="C423">
        <f>Plantilla!C434</f>
        <v/>
      </c>
      <c r="D423">
        <f>IF($C423="OK",Plantilla!B434,"")</f>
        <v/>
      </c>
      <c r="E423">
        <f>IF($C423="OK",
   VLOOKUP(Plantilla!$E$4,'Tablas '!$AP$4:$AT$6,5,FALSE),
"")</f>
        <v/>
      </c>
      <c r="F423">
        <f>IF($C423="OK",TEXT(Plantilla!D434,"#"),"")</f>
        <v/>
      </c>
      <c r="G423">
        <f>IF($C423="OK",
   VLOOKUP(Plantilla!E434,'Tablas '!$B$4:$C$14,2,FALSE),
"")</f>
        <v/>
      </c>
      <c r="H423">
        <f>IF($C423="OK",TEXT(Plantilla!F434,"#"),"")</f>
        <v/>
      </c>
      <c r="I423">
        <f>IF($C423="OK",TEXT(Plantilla!G434,"#"),"")</f>
        <v/>
      </c>
      <c r="J423">
        <f>IF($C423="OK",TEXT(Plantilla!H434,"#"),"")</f>
        <v/>
      </c>
      <c r="K423">
        <f>IF($C423="OK",TEXT(Plantilla!I434,"#"),"")</f>
        <v/>
      </c>
      <c r="L423">
        <f>IF($C423="OK",TEXT(Plantilla!J434,"#"),"")</f>
        <v/>
      </c>
      <c r="M423">
        <f>IF($C423="OK",TEXT(Plantilla!K434,"#"),"")</f>
        <v/>
      </c>
      <c r="N423">
        <f>IF($C423="OK",
   CONCATENATE(YEAR(Plantilla!L434),"-",TEXT(MONTH(Plantilla!L434),"00"),"-",TEXT(DAY(Plantilla!L434),"00")),
"")</f>
        <v/>
      </c>
      <c r="O423">
        <f>IF($C423="OK",_xlfn.NUMBERVALUE(Plantilla!M434),"")</f>
        <v/>
      </c>
      <c r="P423">
        <f>IF($C423="OK",
   IF(Plantilla!N434&lt;&gt;"",
      CONCATENATE(YEAR(Plantilla!N434),"-",TEXT(MONTH(Plantilla!N434),"00"),"-",TEXT(DAY(Plantilla!N434),"00")),
   ""),
"")</f>
        <v/>
      </c>
      <c r="Q423">
        <f>IF($C423="OK",
   VLOOKUP(Plantilla!O434,'Tablas '!$E$4:$F$19,2,FALSE),
"")</f>
        <v/>
      </c>
      <c r="R423">
        <f>IF($C423="OK",
   VLOOKUP(Plantilla!P434,'Tablas '!$H$4:$I$5,2,FALSE),
"")</f>
        <v/>
      </c>
      <c r="S423">
        <f>IF($C423="OK",
   VLOOKUP(Plantilla!Q434,'Tablas '!$K$4:$L$8,2,FALSE),
"")</f>
        <v/>
      </c>
      <c r="T423">
        <f>IF($C423="OK",
   VLOOKUP(Plantilla!R434,'Tablas '!$AE$4:$AF$6,2,FALSE),
"")</f>
        <v/>
      </c>
      <c r="U423">
        <f>IF($C423="OK",
   VLOOKUP(Plantilla!S434,'Tablas '!$AE$4:$AF$6,2,FALSE),
"")</f>
        <v/>
      </c>
      <c r="V423">
        <f>IF($C423="OK",TEXT(Plantilla!T434,"#"),"")</f>
        <v/>
      </c>
      <c r="W423" s="84">
        <f>IF($C423="OK",
   VLOOKUP(Plantilla!U434,'Tablas '!$AM$4:$AN$1126,2,FALSE),
"")</f>
        <v/>
      </c>
      <c r="X423">
        <f>IF($C423="OK",TEXT(Plantilla!V434,"#"),"")</f>
        <v/>
      </c>
      <c r="Y423">
        <f>IF($C423="OK",
   CONCATENATE(YEAR(Plantilla!W434),"-",TEXT(MONTH(Plantilla!W434),"00"),"-",TEXT(DAY(Plantilla!W434),"00")),
"")</f>
        <v/>
      </c>
      <c r="Z423">
        <f>IF($C423="OK",
   CONCATENATE(YEAR(Plantilla!X434),"-",TEXT(MONTH(Plantilla!X434),"00"),"-",TEXT(DAY(Plantilla!X434),"00")),
"")</f>
        <v/>
      </c>
      <c r="AA423">
        <f>IF($C423="OK",
   TEXT(VLOOKUP(Plantilla!Y434,'Tablas '!$Q$4:$R$9,2,FALSE),"#"),
"")</f>
        <v/>
      </c>
      <c r="AB423">
        <f>IF($C423="OK",
   CONCATENATE(YEAR(Plantilla!Z434),"-",TEXT(MONTH(Plantilla!Z434),"00"),"-",TEXT(DAY(Plantilla!Z434),"00")),
"")</f>
        <v/>
      </c>
      <c r="AC423">
        <f>IF($C423="OK",
   TEXT(VLOOKUP(Plantilla!AA434,'Tablas '!$T$4:$U$13,2,FALSE),"#"),
"")</f>
        <v/>
      </c>
      <c r="AD423">
        <f>IF($C423="OK",TEXT(Plantilla!AB434,"#"),"")</f>
        <v/>
      </c>
      <c r="AE423">
        <f>IF($C423="OK",
   IF(Plantilla!AC434&lt;&gt;"",
      TEXT(VLOOKUP(Plantilla!AC434,'Tablas '!$W$4:$X$7,2,FALSE),"#"),
   ""),
"")</f>
        <v/>
      </c>
      <c r="AF423">
        <f>IF($C423="OK",TEXT(Plantilla!AD434,"#"),"")</f>
        <v/>
      </c>
      <c r="AG423" s="6">
        <f>IF($C423="OK",_xlfn.NUMBERVALUE(Plantilla!AE434),"")</f>
        <v/>
      </c>
      <c r="AH423" s="4">
        <f>IF($C423="OK",_xlfn.NUMBERVALUE(Plantilla!AF434),"")</f>
        <v/>
      </c>
      <c r="AI423" s="6">
        <f>IF($C423="OK",_xlfn.NUMBERVALUE(Plantilla!AG434),"")</f>
        <v/>
      </c>
      <c r="AJ423" s="6">
        <f>IF($C423="OK",_xlfn.NUMBERVALUE(Plantilla!AH434),"")</f>
        <v/>
      </c>
      <c r="AK423" s="6">
        <f>IF($C423="OK",_xlfn.NUMBERVALUE(Plantilla!AI434),"")</f>
        <v/>
      </c>
      <c r="AL423" s="6">
        <f>IF($C423="OK",_xlfn.NUMBERVALUE(Plantilla!AJ434),"")</f>
        <v/>
      </c>
      <c r="AM423" s="4">
        <f>IF($C423="OK",_xlfn.NUMBERVALUE(Plantilla!AK434),"")</f>
        <v/>
      </c>
      <c r="AN423" s="6">
        <f>IF($C423="OK",_xlfn.NUMBERVALUE(Plantilla!AL434),"")</f>
        <v/>
      </c>
      <c r="AO423" s="4">
        <f>IF($C423="OK",_xlfn.NUMBERVALUE(Plantilla!AM434),"")</f>
        <v/>
      </c>
      <c r="AP423" s="6">
        <f>IF($C423="OK",_xlfn.NUMBERVALUE(Plantilla!AN434),"")</f>
        <v/>
      </c>
      <c r="AQ423" s="4">
        <f>IF($C423="OK",_xlfn.NUMBERVALUE(Plantilla!AO434),"")</f>
        <v/>
      </c>
      <c r="AR423" s="6">
        <f>IF($C423="OK",_xlfn.NUMBERVALUE(Plantilla!AP434),"")</f>
        <v/>
      </c>
      <c r="AS423" s="4">
        <f>IF($C423="OK",_xlfn.NUMBERVALUE(Plantilla!AQ434),"")</f>
        <v/>
      </c>
      <c r="AT423" s="6">
        <f>IF($C423="OK",_xlfn.NUMBERVALUE(Plantilla!AR434),"")</f>
        <v/>
      </c>
      <c r="AU423" s="4">
        <f>IF($C423="OK",_xlfn.NUMBERVALUE(Plantilla!AS434),"")</f>
        <v/>
      </c>
      <c r="AV423" s="6">
        <f>IF($C423="OK",_xlfn.NUMBERVALUE(Plantilla!AT434),"")</f>
        <v/>
      </c>
      <c r="AW423" s="4">
        <f>IF($C423="OK",_xlfn.NUMBERVALUE(Plantilla!AU434),"")</f>
        <v/>
      </c>
      <c r="AX423" s="6">
        <f>IF($C423="OK",_xlfn.NUMBERVALUE(Plantilla!AV434),"")</f>
        <v/>
      </c>
      <c r="AY423" s="4">
        <f>IF($C423="OK",_xlfn.NUMBERVALUE(Plantilla!AW434),"")</f>
        <v/>
      </c>
      <c r="AZ423" s="6">
        <f>IF($C423="OK",_xlfn.NUMBERVALUE(Plantilla!AX434),"")</f>
        <v/>
      </c>
      <c r="BA423">
        <f>IF($C423="OK",_xlfn.NUMBERVALUE(Plantilla!AY434),"")</f>
        <v/>
      </c>
      <c r="BB423">
        <f>IF($C423="OK",_xlfn.NUMBERVALUE(Plantilla!AZ434),"")</f>
        <v/>
      </c>
      <c r="BC423" s="4">
        <f>IF($C423="OK",_xlfn.NUMBERVALUE(Plantilla!BA434),"")</f>
        <v/>
      </c>
      <c r="BD423" s="6">
        <f>IF($C423="OK",_xlfn.NUMBERVALUE(Plantilla!BB434),"")</f>
        <v/>
      </c>
      <c r="BE423" s="4">
        <f>IF($C423="OK",_xlfn.NUMBERVALUE(Plantilla!BC434),"")</f>
        <v/>
      </c>
      <c r="BF423" s="6">
        <f>IF($C423="OK",_xlfn.NUMBERVALUE(Plantilla!BD434),"")</f>
        <v/>
      </c>
      <c r="BG423" s="4">
        <f>IF($C423="OK",_xlfn.NUMBERVALUE(Plantilla!BE434),"")</f>
        <v/>
      </c>
      <c r="BH423" s="6">
        <f>IF($C423="OK",_xlfn.NUMBERVALUE(Plantilla!BF434),"")</f>
        <v/>
      </c>
      <c r="BI423" s="110">
        <f>IF($C423="OK",_xlfn.NUMBERVALUE(Plantilla!BG434),"")</f>
        <v/>
      </c>
      <c r="BJ423" s="6">
        <f>IF($C423="OK",_xlfn.NUMBERVALUE(Plantilla!BH434),"")</f>
        <v/>
      </c>
      <c r="BK423" s="109">
        <f>IF($C423="OK",_xlfn.NUMBERVALUE(Plantilla!BI434),"")</f>
        <v/>
      </c>
      <c r="BL423" s="6">
        <f>IF($C423="OK",
   IF(Plantilla!BJ434&lt;&gt;"",
      TEXT(VLOOKUP(Plantilla!BJ434,'Tablas '!$Z$4:$AA$6,2,FALSE),"#"),
   ""),
"")</f>
        <v/>
      </c>
      <c r="BM423" s="4">
        <f>IF($C423="OK",_xlfn.NUMBERVALUE(Plantilla!BK434),"")</f>
        <v/>
      </c>
      <c r="BN423" s="4">
        <f>IF($C423="OK",_xlfn.NUMBERVALUE(Plantilla!BL434),"")</f>
        <v/>
      </c>
      <c r="BO423" s="6">
        <f>IF($C423="OK",_xlfn.NUMBERVALUE(Plantilla!BM434),"")</f>
        <v/>
      </c>
      <c r="BP423" s="4">
        <f>IF($C423="OK",_xlfn.NUMBERVALUE(Plantilla!BN434),"")</f>
        <v/>
      </c>
      <c r="BQ423" s="6">
        <f>IF($C423="OK",_xlfn.NUMBERVALUE(Plantilla!BO434),"")</f>
        <v/>
      </c>
      <c r="BR423" s="4">
        <f>IF($C423="OK",_xlfn.NUMBERVALUE(Plantilla!BP434),"")</f>
        <v/>
      </c>
      <c r="BS423" s="6">
        <f>IF($C423="OK",_xlfn.NUMBERVALUE(Plantilla!BQ434),"")</f>
        <v/>
      </c>
      <c r="BT423" s="4">
        <f>IF($C423="OK",_xlfn.NUMBERVALUE(Plantilla!BR434),"")</f>
        <v/>
      </c>
      <c r="BU423" s="6">
        <f>IF($C423="OK",_xlfn.NUMBERVALUE(Plantilla!BS434),"")</f>
        <v/>
      </c>
      <c r="BV423" s="6">
        <f>IF($C423="OK",_xlfn.NUMBERVALUE(Plantilla!BT434),"")</f>
        <v/>
      </c>
      <c r="BW423" s="6">
        <f>IF($C423="OK",_xlfn.NUMBERVALUE(Plantilla!BU434),"")</f>
        <v/>
      </c>
      <c r="BX423" s="6">
        <f>IF($C423="OK",_xlfn.NUMBERVALUE(Plantilla!BV434),"")</f>
        <v/>
      </c>
      <c r="BY423" s="6">
        <f>IF($C423="OK",_xlfn.NUMBERVALUE(Plantilla!BW434),"")</f>
        <v/>
      </c>
      <c r="BZ423" s="6">
        <f>IF($C423="OK",_xlfn.NUMBERVALUE(Plantilla!BX434),"")</f>
        <v/>
      </c>
      <c r="CA423" s="6">
        <f>IF($C423="OK",_xlfn.NUMBERVALUE(Plantilla!BY434),"")</f>
        <v/>
      </c>
      <c r="CB423" s="6">
        <f>IF($C423="OK",_xlfn.NUMBERVALUE(Plantilla!BZ434),"")</f>
        <v/>
      </c>
      <c r="CC423" s="6">
        <f>IF($C423="OK",_xlfn.NUMBERVALUE(Plantilla!CA434),"")</f>
        <v/>
      </c>
      <c r="CD423" s="6">
        <f>IF($C423="OK",_xlfn.NUMBERVALUE(Plantilla!CB434),"")</f>
        <v/>
      </c>
      <c r="CE423" s="6">
        <f>IF($C423="OK",_xlfn.NUMBERVALUE(Plantilla!CC434),"")</f>
        <v/>
      </c>
      <c r="CF423" s="4">
        <f>IF($C423="OK",_xlfn.NUMBERVALUE(Plantilla!CD434),"")</f>
        <v/>
      </c>
      <c r="CG423" s="6">
        <f>IF($C423="OK",_xlfn.NUMBERVALUE(Plantilla!CE434),"")</f>
        <v/>
      </c>
      <c r="CH423" s="6">
        <f>IF($C423="OK",_xlfn.NUMBERVALUE(Plantilla!CF434),"")</f>
        <v/>
      </c>
      <c r="CI423" s="6">
        <f>IF($C423="OK",_xlfn.NUMBERVALUE(Plantilla!CG434),"")</f>
        <v/>
      </c>
      <c r="CJ423" s="6">
        <f>IF($C423="OK",_xlfn.NUMBERVALUE(Plantilla!CH434),"")</f>
        <v/>
      </c>
      <c r="CK423" s="6">
        <f>IF($C423="OK",_xlfn.NUMBERVALUE(Plantilla!CI434),"")</f>
        <v/>
      </c>
      <c r="CL423" s="6">
        <f>IF($C423="OK",_xlfn.NUMBERVALUE(Plantilla!CJ434),"")</f>
        <v/>
      </c>
      <c r="CM423">
        <f>IF($C423="OK",TEXT(Plantilla!CK434,"#"),"")</f>
        <v/>
      </c>
      <c r="CN423" s="6">
        <f>IF($C423="OK",_xlfn.NUMBERVALUE(Plantilla!CL434),"")</f>
        <v/>
      </c>
      <c r="CO423" s="6">
        <f>IF($C423="OK",_xlfn.NUMBERVALUE(Plantilla!CM434),"")</f>
        <v/>
      </c>
      <c r="CP423" s="110">
        <f>IF($C423="OK",_xlfn.NUMBERVALUE(Plantilla!CN434),"")</f>
        <v/>
      </c>
      <c r="CQ423" s="6">
        <f>IF($C423="OK",_xlfn.NUMBERVALUE(Plantilla!CO434),"")</f>
        <v/>
      </c>
      <c r="CR423" s="109">
        <f>IF($C423="OK",_xlfn.NUMBERVALUE(Plantilla!CP434),"")</f>
        <v/>
      </c>
      <c r="CS423" s="110">
        <f>IF($C423="OK",_xlfn.NUMBERVALUE(Plantilla!CQ434),"")</f>
        <v/>
      </c>
      <c r="CT423" s="6">
        <f>IF($C423="OK",_xlfn.NUMBERVALUE(Plantilla!CR434),"")</f>
        <v/>
      </c>
      <c r="CU423" s="109">
        <f>IF($C423="OK",_xlfn.NUMBERVALUE(Plantilla!CS434),"")</f>
        <v/>
      </c>
      <c r="CV423" s="110">
        <f>IF($C423="OK",_xlfn.NUMBERVALUE(Plantilla!CT434),"")</f>
        <v/>
      </c>
      <c r="CW423" s="6">
        <f>IF($C423="OK",_xlfn.NUMBERVALUE(Plantilla!CU434),"")</f>
        <v/>
      </c>
      <c r="CX423" s="82">
        <f>IF($C423="OK",_xlfn.NUMBERVALUE(Plantilla!CV434),"")</f>
        <v/>
      </c>
      <c r="CY423" s="6">
        <f>IF($C423="OK",_xlfn.NUMBERVALUE(Plantilla!CW434),"")</f>
        <v/>
      </c>
      <c r="CZ423" s="82">
        <f>IF($C423="OK",_xlfn.NUMBERVALUE(Plantilla!CX434),"")</f>
        <v/>
      </c>
      <c r="DA423" s="6">
        <f>IF($C423="OK",_xlfn.NUMBERVALUE(Plantilla!CY434),"")</f>
        <v/>
      </c>
      <c r="DB423" s="109">
        <f>IF($C423="OK",_xlfn.NUMBERVALUE(Plantilla!CZ434),"")</f>
        <v/>
      </c>
      <c r="DC423" s="6">
        <f>IF($C423="OK",_xlfn.NUMBERVALUE(Plantilla!DA434),"")</f>
        <v/>
      </c>
      <c r="DD423" s="6">
        <f>IF($C423="OK",TEXT(Plantilla!DB434,"#"),"")</f>
        <v/>
      </c>
      <c r="DE423" s="6">
        <f>IF($C423="OK",_xlfn.NUMBERVALUE(Plantilla!DC434),"")</f>
        <v/>
      </c>
      <c r="DF423" s="4">
        <f>IF($C423="OK",_xlfn.NUMBERVALUE(Plantilla!DD434),"")</f>
        <v/>
      </c>
      <c r="DG423" s="6">
        <f>IF($C423="OK",_xlfn.NUMBERVALUE(Plantilla!DE434),"")</f>
        <v/>
      </c>
      <c r="DH423" s="6">
        <f>IF($C423="OK",_xlfn.NUMBERVALUE(Plantilla!DF434),"")</f>
        <v/>
      </c>
      <c r="DI423" s="6">
        <f>IF($C423="OK",_xlfn.NUMBERVALUE(Plantilla!DG434),"")</f>
        <v/>
      </c>
      <c r="DJ423" s="6">
        <f>IF($C423="OK",_xlfn.NUMBERVALUE(Plantilla!DH434),"")</f>
        <v/>
      </c>
      <c r="DK423" s="6">
        <f>IF($C423="OK",_xlfn.NUMBERVALUE(Plantilla!DI434),"")</f>
        <v/>
      </c>
      <c r="DL423" s="6">
        <f>IF($C423="OK",_xlfn.NUMBERVALUE(Plantilla!DJ434),"")</f>
        <v/>
      </c>
      <c r="DM423" s="6">
        <f>IF($C423="OK",_xlfn.NUMBERVALUE(Plantilla!DK434),"")</f>
        <v/>
      </c>
      <c r="DN423" s="6">
        <f>IF($C423="OK",_xlfn.NUMBERVALUE(Plantilla!DL434),"")</f>
        <v/>
      </c>
      <c r="DO423" s="6">
        <f>IF($C423="OK",_xlfn.NUMBERVALUE(Plantilla!DM434),"")</f>
        <v/>
      </c>
      <c r="DP423" s="6">
        <f>IF($C423="OK",_xlfn.NUMBERVALUE(Plantilla!DN434),"")</f>
        <v/>
      </c>
      <c r="DQ423" s="6">
        <f>IF($C423="OK",_xlfn.NUMBERVALUE(Plantilla!DO434),"")</f>
        <v/>
      </c>
      <c r="DR423" s="6">
        <f>IF($C423="OK",_xlfn.NUMBERVALUE(Plantilla!DP434),"")</f>
        <v/>
      </c>
      <c r="DS423">
        <f>IF($C423="OK",TEXT(Plantilla!DR434,"#"),"")</f>
        <v/>
      </c>
      <c r="DT423" s="6" t="n"/>
    </row>
    <row r="424">
      <c r="A424">
        <f>IF(Plantilla!$I$6="¡Perfecto!, Guarda el archivo y adjúntalo a tu interfaz de Nómina Electrónica","OK","Error")</f>
        <v/>
      </c>
      <c r="B424">
        <f>IF(Plantilla!$I$6="¡Perfecto!, Guarda el archivo y adjúntalo a tu interfaz de Nómina Electrónica",MID(Plantilla!$D$2,SEARCH("V",Plantilla!$D$2),10),"")</f>
        <v/>
      </c>
      <c r="C424">
        <f>Plantilla!C435</f>
        <v/>
      </c>
      <c r="D424">
        <f>IF($C424="OK",Plantilla!B435,"")</f>
        <v/>
      </c>
      <c r="E424">
        <f>IF($C424="OK",
   VLOOKUP(Plantilla!$E$4,'Tablas '!$AP$4:$AT$6,5,FALSE),
"")</f>
        <v/>
      </c>
      <c r="F424">
        <f>IF($C424="OK",TEXT(Plantilla!D435,"#"),"")</f>
        <v/>
      </c>
      <c r="G424">
        <f>IF($C424="OK",
   VLOOKUP(Plantilla!E435,'Tablas '!$B$4:$C$14,2,FALSE),
"")</f>
        <v/>
      </c>
      <c r="H424">
        <f>IF($C424="OK",TEXT(Plantilla!F435,"#"),"")</f>
        <v/>
      </c>
      <c r="I424">
        <f>IF($C424="OK",TEXT(Plantilla!G435,"#"),"")</f>
        <v/>
      </c>
      <c r="J424">
        <f>IF($C424="OK",TEXT(Plantilla!H435,"#"),"")</f>
        <v/>
      </c>
      <c r="K424">
        <f>IF($C424="OK",TEXT(Plantilla!I435,"#"),"")</f>
        <v/>
      </c>
      <c r="L424">
        <f>IF($C424="OK",TEXT(Plantilla!J435,"#"),"")</f>
        <v/>
      </c>
      <c r="M424">
        <f>IF($C424="OK",TEXT(Plantilla!K435,"#"),"")</f>
        <v/>
      </c>
      <c r="N424">
        <f>IF($C424="OK",
   CONCATENATE(YEAR(Plantilla!L435),"-",TEXT(MONTH(Plantilla!L435),"00"),"-",TEXT(DAY(Plantilla!L435),"00")),
"")</f>
        <v/>
      </c>
      <c r="O424">
        <f>IF($C424="OK",_xlfn.NUMBERVALUE(Plantilla!M435),"")</f>
        <v/>
      </c>
      <c r="P424">
        <f>IF($C424="OK",
   IF(Plantilla!N435&lt;&gt;"",
      CONCATENATE(YEAR(Plantilla!N435),"-",TEXT(MONTH(Plantilla!N435),"00"),"-",TEXT(DAY(Plantilla!N435),"00")),
   ""),
"")</f>
        <v/>
      </c>
      <c r="Q424">
        <f>IF($C424="OK",
   VLOOKUP(Plantilla!O435,'Tablas '!$E$4:$F$19,2,FALSE),
"")</f>
        <v/>
      </c>
      <c r="R424">
        <f>IF($C424="OK",
   VLOOKUP(Plantilla!P435,'Tablas '!$H$4:$I$5,2,FALSE),
"")</f>
        <v/>
      </c>
      <c r="S424">
        <f>IF($C424="OK",
   VLOOKUP(Plantilla!Q435,'Tablas '!$K$4:$L$8,2,FALSE),
"")</f>
        <v/>
      </c>
      <c r="T424">
        <f>IF($C424="OK",
   VLOOKUP(Plantilla!R435,'Tablas '!$AE$4:$AF$6,2,FALSE),
"")</f>
        <v/>
      </c>
      <c r="U424">
        <f>IF($C424="OK",
   VLOOKUP(Plantilla!S435,'Tablas '!$AE$4:$AF$6,2,FALSE),
"")</f>
        <v/>
      </c>
      <c r="V424">
        <f>IF($C424="OK",TEXT(Plantilla!T435,"#"),"")</f>
        <v/>
      </c>
      <c r="W424" s="84">
        <f>IF($C424="OK",
   VLOOKUP(Plantilla!U435,'Tablas '!$AM$4:$AN$1126,2,FALSE),
"")</f>
        <v/>
      </c>
      <c r="X424">
        <f>IF($C424="OK",TEXT(Plantilla!V435,"#"),"")</f>
        <v/>
      </c>
      <c r="Y424">
        <f>IF($C424="OK",
   CONCATENATE(YEAR(Plantilla!W435),"-",TEXT(MONTH(Plantilla!W435),"00"),"-",TEXT(DAY(Plantilla!W435),"00")),
"")</f>
        <v/>
      </c>
      <c r="Z424">
        <f>IF($C424="OK",
   CONCATENATE(YEAR(Plantilla!X435),"-",TEXT(MONTH(Plantilla!X435),"00"),"-",TEXT(DAY(Plantilla!X435),"00")),
"")</f>
        <v/>
      </c>
      <c r="AA424">
        <f>IF($C424="OK",
   TEXT(VLOOKUP(Plantilla!Y435,'Tablas '!$Q$4:$R$9,2,FALSE),"#"),
"")</f>
        <v/>
      </c>
      <c r="AB424">
        <f>IF($C424="OK",
   CONCATENATE(YEAR(Plantilla!Z435),"-",TEXT(MONTH(Plantilla!Z435),"00"),"-",TEXT(DAY(Plantilla!Z435),"00")),
"")</f>
        <v/>
      </c>
      <c r="AC424">
        <f>IF($C424="OK",
   TEXT(VLOOKUP(Plantilla!AA435,'Tablas '!$T$4:$U$13,2,FALSE),"#"),
"")</f>
        <v/>
      </c>
      <c r="AD424">
        <f>IF($C424="OK",TEXT(Plantilla!AB435,"#"),"")</f>
        <v/>
      </c>
      <c r="AE424">
        <f>IF($C424="OK",
   IF(Plantilla!AC435&lt;&gt;"",
      TEXT(VLOOKUP(Plantilla!AC435,'Tablas '!$W$4:$X$7,2,FALSE),"#"),
   ""),
"")</f>
        <v/>
      </c>
      <c r="AF424">
        <f>IF($C424="OK",TEXT(Plantilla!AD435,"#"),"")</f>
        <v/>
      </c>
      <c r="AG424" s="6">
        <f>IF($C424="OK",_xlfn.NUMBERVALUE(Plantilla!AE435),"")</f>
        <v/>
      </c>
      <c r="AH424" s="4">
        <f>IF($C424="OK",_xlfn.NUMBERVALUE(Plantilla!AF435),"")</f>
        <v/>
      </c>
      <c r="AI424" s="6">
        <f>IF($C424="OK",_xlfn.NUMBERVALUE(Plantilla!AG435),"")</f>
        <v/>
      </c>
      <c r="AJ424" s="6">
        <f>IF($C424="OK",_xlfn.NUMBERVALUE(Plantilla!AH435),"")</f>
        <v/>
      </c>
      <c r="AK424" s="6">
        <f>IF($C424="OK",_xlfn.NUMBERVALUE(Plantilla!AI435),"")</f>
        <v/>
      </c>
      <c r="AL424" s="6">
        <f>IF($C424="OK",_xlfn.NUMBERVALUE(Plantilla!AJ435),"")</f>
        <v/>
      </c>
      <c r="AM424" s="4">
        <f>IF($C424="OK",_xlfn.NUMBERVALUE(Plantilla!AK435),"")</f>
        <v/>
      </c>
      <c r="AN424" s="6">
        <f>IF($C424="OK",_xlfn.NUMBERVALUE(Plantilla!AL435),"")</f>
        <v/>
      </c>
      <c r="AO424" s="4">
        <f>IF($C424="OK",_xlfn.NUMBERVALUE(Plantilla!AM435),"")</f>
        <v/>
      </c>
      <c r="AP424" s="6">
        <f>IF($C424="OK",_xlfn.NUMBERVALUE(Plantilla!AN435),"")</f>
        <v/>
      </c>
      <c r="AQ424" s="4">
        <f>IF($C424="OK",_xlfn.NUMBERVALUE(Plantilla!AO435),"")</f>
        <v/>
      </c>
      <c r="AR424" s="6">
        <f>IF($C424="OK",_xlfn.NUMBERVALUE(Plantilla!AP435),"")</f>
        <v/>
      </c>
      <c r="AS424" s="4">
        <f>IF($C424="OK",_xlfn.NUMBERVALUE(Plantilla!AQ435),"")</f>
        <v/>
      </c>
      <c r="AT424" s="6">
        <f>IF($C424="OK",_xlfn.NUMBERVALUE(Plantilla!AR435),"")</f>
        <v/>
      </c>
      <c r="AU424" s="4">
        <f>IF($C424="OK",_xlfn.NUMBERVALUE(Plantilla!AS435),"")</f>
        <v/>
      </c>
      <c r="AV424" s="6">
        <f>IF($C424="OK",_xlfn.NUMBERVALUE(Plantilla!AT435),"")</f>
        <v/>
      </c>
      <c r="AW424" s="4">
        <f>IF($C424="OK",_xlfn.NUMBERVALUE(Plantilla!AU435),"")</f>
        <v/>
      </c>
      <c r="AX424" s="6">
        <f>IF($C424="OK",_xlfn.NUMBERVALUE(Plantilla!AV435),"")</f>
        <v/>
      </c>
      <c r="AY424" s="4">
        <f>IF($C424="OK",_xlfn.NUMBERVALUE(Plantilla!AW435),"")</f>
        <v/>
      </c>
      <c r="AZ424" s="6">
        <f>IF($C424="OK",_xlfn.NUMBERVALUE(Plantilla!AX435),"")</f>
        <v/>
      </c>
      <c r="BA424">
        <f>IF($C424="OK",_xlfn.NUMBERVALUE(Plantilla!AY435),"")</f>
        <v/>
      </c>
      <c r="BB424">
        <f>IF($C424="OK",_xlfn.NUMBERVALUE(Plantilla!AZ435),"")</f>
        <v/>
      </c>
      <c r="BC424" s="4">
        <f>IF($C424="OK",_xlfn.NUMBERVALUE(Plantilla!BA435),"")</f>
        <v/>
      </c>
      <c r="BD424" s="6">
        <f>IF($C424="OK",_xlfn.NUMBERVALUE(Plantilla!BB435),"")</f>
        <v/>
      </c>
      <c r="BE424" s="4">
        <f>IF($C424="OK",_xlfn.NUMBERVALUE(Plantilla!BC435),"")</f>
        <v/>
      </c>
      <c r="BF424" s="6">
        <f>IF($C424="OK",_xlfn.NUMBERVALUE(Plantilla!BD435),"")</f>
        <v/>
      </c>
      <c r="BG424" s="4">
        <f>IF($C424="OK",_xlfn.NUMBERVALUE(Plantilla!BE435),"")</f>
        <v/>
      </c>
      <c r="BH424" s="6">
        <f>IF($C424="OK",_xlfn.NUMBERVALUE(Plantilla!BF435),"")</f>
        <v/>
      </c>
      <c r="BI424" s="110">
        <f>IF($C424="OK",_xlfn.NUMBERVALUE(Plantilla!BG435),"")</f>
        <v/>
      </c>
      <c r="BJ424" s="6">
        <f>IF($C424="OK",_xlfn.NUMBERVALUE(Plantilla!BH435),"")</f>
        <v/>
      </c>
      <c r="BK424" s="109">
        <f>IF($C424="OK",_xlfn.NUMBERVALUE(Plantilla!BI435),"")</f>
        <v/>
      </c>
      <c r="BL424" s="6">
        <f>IF($C424="OK",
   IF(Plantilla!BJ435&lt;&gt;"",
      TEXT(VLOOKUP(Plantilla!BJ435,'Tablas '!$Z$4:$AA$6,2,FALSE),"#"),
   ""),
"")</f>
        <v/>
      </c>
      <c r="BM424" s="4">
        <f>IF($C424="OK",_xlfn.NUMBERVALUE(Plantilla!BK435),"")</f>
        <v/>
      </c>
      <c r="BN424" s="4">
        <f>IF($C424="OK",_xlfn.NUMBERVALUE(Plantilla!BL435),"")</f>
        <v/>
      </c>
      <c r="BO424" s="6">
        <f>IF($C424="OK",_xlfn.NUMBERVALUE(Plantilla!BM435),"")</f>
        <v/>
      </c>
      <c r="BP424" s="4">
        <f>IF($C424="OK",_xlfn.NUMBERVALUE(Plantilla!BN435),"")</f>
        <v/>
      </c>
      <c r="BQ424" s="6">
        <f>IF($C424="OK",_xlfn.NUMBERVALUE(Plantilla!BO435),"")</f>
        <v/>
      </c>
      <c r="BR424" s="4">
        <f>IF($C424="OK",_xlfn.NUMBERVALUE(Plantilla!BP435),"")</f>
        <v/>
      </c>
      <c r="BS424" s="6">
        <f>IF($C424="OK",_xlfn.NUMBERVALUE(Plantilla!BQ435),"")</f>
        <v/>
      </c>
      <c r="BT424" s="4">
        <f>IF($C424="OK",_xlfn.NUMBERVALUE(Plantilla!BR435),"")</f>
        <v/>
      </c>
      <c r="BU424" s="6">
        <f>IF($C424="OK",_xlfn.NUMBERVALUE(Plantilla!BS435),"")</f>
        <v/>
      </c>
      <c r="BV424" s="6">
        <f>IF($C424="OK",_xlfn.NUMBERVALUE(Plantilla!BT435),"")</f>
        <v/>
      </c>
      <c r="BW424" s="6">
        <f>IF($C424="OK",_xlfn.NUMBERVALUE(Plantilla!BU435),"")</f>
        <v/>
      </c>
      <c r="BX424" s="6">
        <f>IF($C424="OK",_xlfn.NUMBERVALUE(Plantilla!BV435),"")</f>
        <v/>
      </c>
      <c r="BY424" s="6">
        <f>IF($C424="OK",_xlfn.NUMBERVALUE(Plantilla!BW435),"")</f>
        <v/>
      </c>
      <c r="BZ424" s="6">
        <f>IF($C424="OK",_xlfn.NUMBERVALUE(Plantilla!BX435),"")</f>
        <v/>
      </c>
      <c r="CA424" s="6">
        <f>IF($C424="OK",_xlfn.NUMBERVALUE(Plantilla!BY435),"")</f>
        <v/>
      </c>
      <c r="CB424" s="6">
        <f>IF($C424="OK",_xlfn.NUMBERVALUE(Plantilla!BZ435),"")</f>
        <v/>
      </c>
      <c r="CC424" s="6">
        <f>IF($C424="OK",_xlfn.NUMBERVALUE(Plantilla!CA435),"")</f>
        <v/>
      </c>
      <c r="CD424" s="6">
        <f>IF($C424="OK",_xlfn.NUMBERVALUE(Plantilla!CB435),"")</f>
        <v/>
      </c>
      <c r="CE424" s="6">
        <f>IF($C424="OK",_xlfn.NUMBERVALUE(Plantilla!CC435),"")</f>
        <v/>
      </c>
      <c r="CF424" s="4">
        <f>IF($C424="OK",_xlfn.NUMBERVALUE(Plantilla!CD435),"")</f>
        <v/>
      </c>
      <c r="CG424" s="6">
        <f>IF($C424="OK",_xlfn.NUMBERVALUE(Plantilla!CE435),"")</f>
        <v/>
      </c>
      <c r="CH424" s="6">
        <f>IF($C424="OK",_xlfn.NUMBERVALUE(Plantilla!CF435),"")</f>
        <v/>
      </c>
      <c r="CI424" s="6">
        <f>IF($C424="OK",_xlfn.NUMBERVALUE(Plantilla!CG435),"")</f>
        <v/>
      </c>
      <c r="CJ424" s="6">
        <f>IF($C424="OK",_xlfn.NUMBERVALUE(Plantilla!CH435),"")</f>
        <v/>
      </c>
      <c r="CK424" s="6">
        <f>IF($C424="OK",_xlfn.NUMBERVALUE(Plantilla!CI435),"")</f>
        <v/>
      </c>
      <c r="CL424" s="6">
        <f>IF($C424="OK",_xlfn.NUMBERVALUE(Plantilla!CJ435),"")</f>
        <v/>
      </c>
      <c r="CM424">
        <f>IF($C424="OK",TEXT(Plantilla!CK435,"#"),"")</f>
        <v/>
      </c>
      <c r="CN424" s="6">
        <f>IF($C424="OK",_xlfn.NUMBERVALUE(Plantilla!CL435),"")</f>
        <v/>
      </c>
      <c r="CO424" s="6">
        <f>IF($C424="OK",_xlfn.NUMBERVALUE(Plantilla!CM435),"")</f>
        <v/>
      </c>
      <c r="CP424" s="110">
        <f>IF($C424="OK",_xlfn.NUMBERVALUE(Plantilla!CN435),"")</f>
        <v/>
      </c>
      <c r="CQ424" s="6">
        <f>IF($C424="OK",_xlfn.NUMBERVALUE(Plantilla!CO435),"")</f>
        <v/>
      </c>
      <c r="CR424" s="109">
        <f>IF($C424="OK",_xlfn.NUMBERVALUE(Plantilla!CP435),"")</f>
        <v/>
      </c>
      <c r="CS424" s="110">
        <f>IF($C424="OK",_xlfn.NUMBERVALUE(Plantilla!CQ435),"")</f>
        <v/>
      </c>
      <c r="CT424" s="6">
        <f>IF($C424="OK",_xlfn.NUMBERVALUE(Plantilla!CR435),"")</f>
        <v/>
      </c>
      <c r="CU424" s="109">
        <f>IF($C424="OK",_xlfn.NUMBERVALUE(Plantilla!CS435),"")</f>
        <v/>
      </c>
      <c r="CV424" s="110">
        <f>IF($C424="OK",_xlfn.NUMBERVALUE(Plantilla!CT435),"")</f>
        <v/>
      </c>
      <c r="CW424" s="6">
        <f>IF($C424="OK",_xlfn.NUMBERVALUE(Plantilla!CU435),"")</f>
        <v/>
      </c>
      <c r="CX424" s="82">
        <f>IF($C424="OK",_xlfn.NUMBERVALUE(Plantilla!CV435),"")</f>
        <v/>
      </c>
      <c r="CY424" s="6">
        <f>IF($C424="OK",_xlfn.NUMBERVALUE(Plantilla!CW435),"")</f>
        <v/>
      </c>
      <c r="CZ424" s="82">
        <f>IF($C424="OK",_xlfn.NUMBERVALUE(Plantilla!CX435),"")</f>
        <v/>
      </c>
      <c r="DA424" s="6">
        <f>IF($C424="OK",_xlfn.NUMBERVALUE(Plantilla!CY435),"")</f>
        <v/>
      </c>
      <c r="DB424" s="109">
        <f>IF($C424="OK",_xlfn.NUMBERVALUE(Plantilla!CZ435),"")</f>
        <v/>
      </c>
      <c r="DC424" s="6">
        <f>IF($C424="OK",_xlfn.NUMBERVALUE(Plantilla!DA435),"")</f>
        <v/>
      </c>
      <c r="DD424" s="6">
        <f>IF($C424="OK",TEXT(Plantilla!DB435,"#"),"")</f>
        <v/>
      </c>
      <c r="DE424" s="6">
        <f>IF($C424="OK",_xlfn.NUMBERVALUE(Plantilla!DC435),"")</f>
        <v/>
      </c>
      <c r="DF424" s="4">
        <f>IF($C424="OK",_xlfn.NUMBERVALUE(Plantilla!DD435),"")</f>
        <v/>
      </c>
      <c r="DG424" s="6">
        <f>IF($C424="OK",_xlfn.NUMBERVALUE(Plantilla!DE435),"")</f>
        <v/>
      </c>
      <c r="DH424" s="6">
        <f>IF($C424="OK",_xlfn.NUMBERVALUE(Plantilla!DF435),"")</f>
        <v/>
      </c>
      <c r="DI424" s="6">
        <f>IF($C424="OK",_xlfn.NUMBERVALUE(Plantilla!DG435),"")</f>
        <v/>
      </c>
      <c r="DJ424" s="6">
        <f>IF($C424="OK",_xlfn.NUMBERVALUE(Plantilla!DH435),"")</f>
        <v/>
      </c>
      <c r="DK424" s="6">
        <f>IF($C424="OK",_xlfn.NUMBERVALUE(Plantilla!DI435),"")</f>
        <v/>
      </c>
      <c r="DL424" s="6">
        <f>IF($C424="OK",_xlfn.NUMBERVALUE(Plantilla!DJ435),"")</f>
        <v/>
      </c>
      <c r="DM424" s="6">
        <f>IF($C424="OK",_xlfn.NUMBERVALUE(Plantilla!DK435),"")</f>
        <v/>
      </c>
      <c r="DN424" s="6">
        <f>IF($C424="OK",_xlfn.NUMBERVALUE(Plantilla!DL435),"")</f>
        <v/>
      </c>
      <c r="DO424" s="6">
        <f>IF($C424="OK",_xlfn.NUMBERVALUE(Plantilla!DM435),"")</f>
        <v/>
      </c>
      <c r="DP424" s="6">
        <f>IF($C424="OK",_xlfn.NUMBERVALUE(Plantilla!DN435),"")</f>
        <v/>
      </c>
      <c r="DQ424" s="6">
        <f>IF($C424="OK",_xlfn.NUMBERVALUE(Plantilla!DO435),"")</f>
        <v/>
      </c>
      <c r="DR424" s="6">
        <f>IF($C424="OK",_xlfn.NUMBERVALUE(Plantilla!DP435),"")</f>
        <v/>
      </c>
      <c r="DS424">
        <f>IF($C424="OK",TEXT(Plantilla!DR435,"#"),"")</f>
        <v/>
      </c>
      <c r="DT424" s="6" t="n"/>
    </row>
    <row r="425">
      <c r="A425">
        <f>IF(Plantilla!$I$6="¡Perfecto!, Guarda el archivo y adjúntalo a tu interfaz de Nómina Electrónica","OK","Error")</f>
        <v/>
      </c>
      <c r="B425">
        <f>IF(Plantilla!$I$6="¡Perfecto!, Guarda el archivo y adjúntalo a tu interfaz de Nómina Electrónica",MID(Plantilla!$D$2,SEARCH("V",Plantilla!$D$2),10),"")</f>
        <v/>
      </c>
      <c r="C425">
        <f>Plantilla!C436</f>
        <v/>
      </c>
      <c r="D425">
        <f>IF($C425="OK",Plantilla!B436,"")</f>
        <v/>
      </c>
      <c r="E425">
        <f>IF($C425="OK",
   VLOOKUP(Plantilla!$E$4,'Tablas '!$AP$4:$AT$6,5,FALSE),
"")</f>
        <v/>
      </c>
      <c r="F425">
        <f>IF($C425="OK",TEXT(Plantilla!D436,"#"),"")</f>
        <v/>
      </c>
      <c r="G425">
        <f>IF($C425="OK",
   VLOOKUP(Plantilla!E436,'Tablas '!$B$4:$C$14,2,FALSE),
"")</f>
        <v/>
      </c>
      <c r="H425">
        <f>IF($C425="OK",TEXT(Plantilla!F436,"#"),"")</f>
        <v/>
      </c>
      <c r="I425">
        <f>IF($C425="OK",TEXT(Plantilla!G436,"#"),"")</f>
        <v/>
      </c>
      <c r="J425">
        <f>IF($C425="OK",TEXT(Plantilla!H436,"#"),"")</f>
        <v/>
      </c>
      <c r="K425">
        <f>IF($C425="OK",TEXT(Plantilla!I436,"#"),"")</f>
        <v/>
      </c>
      <c r="L425">
        <f>IF($C425="OK",TEXT(Plantilla!J436,"#"),"")</f>
        <v/>
      </c>
      <c r="M425">
        <f>IF($C425="OK",TEXT(Plantilla!K436,"#"),"")</f>
        <v/>
      </c>
      <c r="N425">
        <f>IF($C425="OK",
   CONCATENATE(YEAR(Plantilla!L436),"-",TEXT(MONTH(Plantilla!L436),"00"),"-",TEXT(DAY(Plantilla!L436),"00")),
"")</f>
        <v/>
      </c>
      <c r="O425">
        <f>IF($C425="OK",_xlfn.NUMBERVALUE(Plantilla!M436),"")</f>
        <v/>
      </c>
      <c r="P425">
        <f>IF($C425="OK",
   IF(Plantilla!N436&lt;&gt;"",
      CONCATENATE(YEAR(Plantilla!N436),"-",TEXT(MONTH(Plantilla!N436),"00"),"-",TEXT(DAY(Plantilla!N436),"00")),
   ""),
"")</f>
        <v/>
      </c>
      <c r="Q425">
        <f>IF($C425="OK",
   VLOOKUP(Plantilla!O436,'Tablas '!$E$4:$F$19,2,FALSE),
"")</f>
        <v/>
      </c>
      <c r="R425">
        <f>IF($C425="OK",
   VLOOKUP(Plantilla!P436,'Tablas '!$H$4:$I$5,2,FALSE),
"")</f>
        <v/>
      </c>
      <c r="S425">
        <f>IF($C425="OK",
   VLOOKUP(Plantilla!Q436,'Tablas '!$K$4:$L$8,2,FALSE),
"")</f>
        <v/>
      </c>
      <c r="T425">
        <f>IF($C425="OK",
   VLOOKUP(Plantilla!R436,'Tablas '!$AE$4:$AF$6,2,FALSE),
"")</f>
        <v/>
      </c>
      <c r="U425">
        <f>IF($C425="OK",
   VLOOKUP(Plantilla!S436,'Tablas '!$AE$4:$AF$6,2,FALSE),
"")</f>
        <v/>
      </c>
      <c r="V425">
        <f>IF($C425="OK",TEXT(Plantilla!T436,"#"),"")</f>
        <v/>
      </c>
      <c r="W425" s="84">
        <f>IF($C425="OK",
   VLOOKUP(Plantilla!U436,'Tablas '!$AM$4:$AN$1126,2,FALSE),
"")</f>
        <v/>
      </c>
      <c r="X425">
        <f>IF($C425="OK",TEXT(Plantilla!V436,"#"),"")</f>
        <v/>
      </c>
      <c r="Y425">
        <f>IF($C425="OK",
   CONCATENATE(YEAR(Plantilla!W436),"-",TEXT(MONTH(Plantilla!W436),"00"),"-",TEXT(DAY(Plantilla!W436),"00")),
"")</f>
        <v/>
      </c>
      <c r="Z425">
        <f>IF($C425="OK",
   CONCATENATE(YEAR(Plantilla!X436),"-",TEXT(MONTH(Plantilla!X436),"00"),"-",TEXT(DAY(Plantilla!X436),"00")),
"")</f>
        <v/>
      </c>
      <c r="AA425">
        <f>IF($C425="OK",
   TEXT(VLOOKUP(Plantilla!Y436,'Tablas '!$Q$4:$R$9,2,FALSE),"#"),
"")</f>
        <v/>
      </c>
      <c r="AB425">
        <f>IF($C425="OK",
   CONCATENATE(YEAR(Plantilla!Z436),"-",TEXT(MONTH(Plantilla!Z436),"00"),"-",TEXT(DAY(Plantilla!Z436),"00")),
"")</f>
        <v/>
      </c>
      <c r="AC425">
        <f>IF($C425="OK",
   TEXT(VLOOKUP(Plantilla!AA436,'Tablas '!$T$4:$U$13,2,FALSE),"#"),
"")</f>
        <v/>
      </c>
      <c r="AD425">
        <f>IF($C425="OK",TEXT(Plantilla!AB436,"#"),"")</f>
        <v/>
      </c>
      <c r="AE425">
        <f>IF($C425="OK",
   IF(Plantilla!AC436&lt;&gt;"",
      TEXT(VLOOKUP(Plantilla!AC436,'Tablas '!$W$4:$X$7,2,FALSE),"#"),
   ""),
"")</f>
        <v/>
      </c>
      <c r="AF425">
        <f>IF($C425="OK",TEXT(Plantilla!AD436,"#"),"")</f>
        <v/>
      </c>
      <c r="AG425" s="6">
        <f>IF($C425="OK",_xlfn.NUMBERVALUE(Plantilla!AE436),"")</f>
        <v/>
      </c>
      <c r="AH425" s="4">
        <f>IF($C425="OK",_xlfn.NUMBERVALUE(Plantilla!AF436),"")</f>
        <v/>
      </c>
      <c r="AI425" s="6">
        <f>IF($C425="OK",_xlfn.NUMBERVALUE(Plantilla!AG436),"")</f>
        <v/>
      </c>
      <c r="AJ425" s="6">
        <f>IF($C425="OK",_xlfn.NUMBERVALUE(Plantilla!AH436),"")</f>
        <v/>
      </c>
      <c r="AK425" s="6">
        <f>IF($C425="OK",_xlfn.NUMBERVALUE(Plantilla!AI436),"")</f>
        <v/>
      </c>
      <c r="AL425" s="6">
        <f>IF($C425="OK",_xlfn.NUMBERVALUE(Plantilla!AJ436),"")</f>
        <v/>
      </c>
      <c r="AM425" s="4">
        <f>IF($C425="OK",_xlfn.NUMBERVALUE(Plantilla!AK436),"")</f>
        <v/>
      </c>
      <c r="AN425" s="6">
        <f>IF($C425="OK",_xlfn.NUMBERVALUE(Plantilla!AL436),"")</f>
        <v/>
      </c>
      <c r="AO425" s="4">
        <f>IF($C425="OK",_xlfn.NUMBERVALUE(Plantilla!AM436),"")</f>
        <v/>
      </c>
      <c r="AP425" s="6">
        <f>IF($C425="OK",_xlfn.NUMBERVALUE(Plantilla!AN436),"")</f>
        <v/>
      </c>
      <c r="AQ425" s="4">
        <f>IF($C425="OK",_xlfn.NUMBERVALUE(Plantilla!AO436),"")</f>
        <v/>
      </c>
      <c r="AR425" s="6">
        <f>IF($C425="OK",_xlfn.NUMBERVALUE(Plantilla!AP436),"")</f>
        <v/>
      </c>
      <c r="AS425" s="4">
        <f>IF($C425="OK",_xlfn.NUMBERVALUE(Plantilla!AQ436),"")</f>
        <v/>
      </c>
      <c r="AT425" s="6">
        <f>IF($C425="OK",_xlfn.NUMBERVALUE(Plantilla!AR436),"")</f>
        <v/>
      </c>
      <c r="AU425" s="4">
        <f>IF($C425="OK",_xlfn.NUMBERVALUE(Plantilla!AS436),"")</f>
        <v/>
      </c>
      <c r="AV425" s="6">
        <f>IF($C425="OK",_xlfn.NUMBERVALUE(Plantilla!AT436),"")</f>
        <v/>
      </c>
      <c r="AW425" s="4">
        <f>IF($C425="OK",_xlfn.NUMBERVALUE(Plantilla!AU436),"")</f>
        <v/>
      </c>
      <c r="AX425" s="6">
        <f>IF($C425="OK",_xlfn.NUMBERVALUE(Plantilla!AV436),"")</f>
        <v/>
      </c>
      <c r="AY425" s="4">
        <f>IF($C425="OK",_xlfn.NUMBERVALUE(Plantilla!AW436),"")</f>
        <v/>
      </c>
      <c r="AZ425" s="6">
        <f>IF($C425="OK",_xlfn.NUMBERVALUE(Plantilla!AX436),"")</f>
        <v/>
      </c>
      <c r="BA425">
        <f>IF($C425="OK",_xlfn.NUMBERVALUE(Plantilla!AY436),"")</f>
        <v/>
      </c>
      <c r="BB425">
        <f>IF($C425="OK",_xlfn.NUMBERVALUE(Plantilla!AZ436),"")</f>
        <v/>
      </c>
      <c r="BC425" s="4">
        <f>IF($C425="OK",_xlfn.NUMBERVALUE(Plantilla!BA436),"")</f>
        <v/>
      </c>
      <c r="BD425" s="6">
        <f>IF($C425="OK",_xlfn.NUMBERVALUE(Plantilla!BB436),"")</f>
        <v/>
      </c>
      <c r="BE425" s="4">
        <f>IF($C425="OK",_xlfn.NUMBERVALUE(Plantilla!BC436),"")</f>
        <v/>
      </c>
      <c r="BF425" s="6">
        <f>IF($C425="OK",_xlfn.NUMBERVALUE(Plantilla!BD436),"")</f>
        <v/>
      </c>
      <c r="BG425" s="4">
        <f>IF($C425="OK",_xlfn.NUMBERVALUE(Plantilla!BE436),"")</f>
        <v/>
      </c>
      <c r="BH425" s="6">
        <f>IF($C425="OK",_xlfn.NUMBERVALUE(Plantilla!BF436),"")</f>
        <v/>
      </c>
      <c r="BI425" s="110">
        <f>IF($C425="OK",_xlfn.NUMBERVALUE(Plantilla!BG436),"")</f>
        <v/>
      </c>
      <c r="BJ425" s="6">
        <f>IF($C425="OK",_xlfn.NUMBERVALUE(Plantilla!BH436),"")</f>
        <v/>
      </c>
      <c r="BK425" s="109">
        <f>IF($C425="OK",_xlfn.NUMBERVALUE(Plantilla!BI436),"")</f>
        <v/>
      </c>
      <c r="BL425" s="6">
        <f>IF($C425="OK",
   IF(Plantilla!BJ436&lt;&gt;"",
      TEXT(VLOOKUP(Plantilla!BJ436,'Tablas '!$Z$4:$AA$6,2,FALSE),"#"),
   ""),
"")</f>
        <v/>
      </c>
      <c r="BM425" s="4">
        <f>IF($C425="OK",_xlfn.NUMBERVALUE(Plantilla!BK436),"")</f>
        <v/>
      </c>
      <c r="BN425" s="4">
        <f>IF($C425="OK",_xlfn.NUMBERVALUE(Plantilla!BL436),"")</f>
        <v/>
      </c>
      <c r="BO425" s="6">
        <f>IF($C425="OK",_xlfn.NUMBERVALUE(Plantilla!BM436),"")</f>
        <v/>
      </c>
      <c r="BP425" s="4">
        <f>IF($C425="OK",_xlfn.NUMBERVALUE(Plantilla!BN436),"")</f>
        <v/>
      </c>
      <c r="BQ425" s="6">
        <f>IF($C425="OK",_xlfn.NUMBERVALUE(Plantilla!BO436),"")</f>
        <v/>
      </c>
      <c r="BR425" s="4">
        <f>IF($C425="OK",_xlfn.NUMBERVALUE(Plantilla!BP436),"")</f>
        <v/>
      </c>
      <c r="BS425" s="6">
        <f>IF($C425="OK",_xlfn.NUMBERVALUE(Plantilla!BQ436),"")</f>
        <v/>
      </c>
      <c r="BT425" s="4">
        <f>IF($C425="OK",_xlfn.NUMBERVALUE(Plantilla!BR436),"")</f>
        <v/>
      </c>
      <c r="BU425" s="6">
        <f>IF($C425="OK",_xlfn.NUMBERVALUE(Plantilla!BS436),"")</f>
        <v/>
      </c>
      <c r="BV425" s="6">
        <f>IF($C425="OK",_xlfn.NUMBERVALUE(Plantilla!BT436),"")</f>
        <v/>
      </c>
      <c r="BW425" s="6">
        <f>IF($C425="OK",_xlfn.NUMBERVALUE(Plantilla!BU436),"")</f>
        <v/>
      </c>
      <c r="BX425" s="6">
        <f>IF($C425="OK",_xlfn.NUMBERVALUE(Plantilla!BV436),"")</f>
        <v/>
      </c>
      <c r="BY425" s="6">
        <f>IF($C425="OK",_xlfn.NUMBERVALUE(Plantilla!BW436),"")</f>
        <v/>
      </c>
      <c r="BZ425" s="6">
        <f>IF($C425="OK",_xlfn.NUMBERVALUE(Plantilla!BX436),"")</f>
        <v/>
      </c>
      <c r="CA425" s="6">
        <f>IF($C425="OK",_xlfn.NUMBERVALUE(Plantilla!BY436),"")</f>
        <v/>
      </c>
      <c r="CB425" s="6">
        <f>IF($C425="OK",_xlfn.NUMBERVALUE(Plantilla!BZ436),"")</f>
        <v/>
      </c>
      <c r="CC425" s="6">
        <f>IF($C425="OK",_xlfn.NUMBERVALUE(Plantilla!CA436),"")</f>
        <v/>
      </c>
      <c r="CD425" s="6">
        <f>IF($C425="OK",_xlfn.NUMBERVALUE(Plantilla!CB436),"")</f>
        <v/>
      </c>
      <c r="CE425" s="6">
        <f>IF($C425="OK",_xlfn.NUMBERVALUE(Plantilla!CC436),"")</f>
        <v/>
      </c>
      <c r="CF425" s="4">
        <f>IF($C425="OK",_xlfn.NUMBERVALUE(Plantilla!CD436),"")</f>
        <v/>
      </c>
      <c r="CG425" s="6">
        <f>IF($C425="OK",_xlfn.NUMBERVALUE(Plantilla!CE436),"")</f>
        <v/>
      </c>
      <c r="CH425" s="6">
        <f>IF($C425="OK",_xlfn.NUMBERVALUE(Plantilla!CF436),"")</f>
        <v/>
      </c>
      <c r="CI425" s="6">
        <f>IF($C425="OK",_xlfn.NUMBERVALUE(Plantilla!CG436),"")</f>
        <v/>
      </c>
      <c r="CJ425" s="6">
        <f>IF($C425="OK",_xlfn.NUMBERVALUE(Plantilla!CH436),"")</f>
        <v/>
      </c>
      <c r="CK425" s="6">
        <f>IF($C425="OK",_xlfn.NUMBERVALUE(Plantilla!CI436),"")</f>
        <v/>
      </c>
      <c r="CL425" s="6">
        <f>IF($C425="OK",_xlfn.NUMBERVALUE(Plantilla!CJ436),"")</f>
        <v/>
      </c>
      <c r="CM425">
        <f>IF($C425="OK",TEXT(Plantilla!CK436,"#"),"")</f>
        <v/>
      </c>
      <c r="CN425" s="6">
        <f>IF($C425="OK",_xlfn.NUMBERVALUE(Plantilla!CL436),"")</f>
        <v/>
      </c>
      <c r="CO425" s="6">
        <f>IF($C425="OK",_xlfn.NUMBERVALUE(Plantilla!CM436),"")</f>
        <v/>
      </c>
      <c r="CP425" s="110">
        <f>IF($C425="OK",_xlfn.NUMBERVALUE(Plantilla!CN436),"")</f>
        <v/>
      </c>
      <c r="CQ425" s="6">
        <f>IF($C425="OK",_xlfn.NUMBERVALUE(Plantilla!CO436),"")</f>
        <v/>
      </c>
      <c r="CR425" s="109">
        <f>IF($C425="OK",_xlfn.NUMBERVALUE(Plantilla!CP436),"")</f>
        <v/>
      </c>
      <c r="CS425" s="110">
        <f>IF($C425="OK",_xlfn.NUMBERVALUE(Plantilla!CQ436),"")</f>
        <v/>
      </c>
      <c r="CT425" s="6">
        <f>IF($C425="OK",_xlfn.NUMBERVALUE(Plantilla!CR436),"")</f>
        <v/>
      </c>
      <c r="CU425" s="109">
        <f>IF($C425="OK",_xlfn.NUMBERVALUE(Plantilla!CS436),"")</f>
        <v/>
      </c>
      <c r="CV425" s="110">
        <f>IF($C425="OK",_xlfn.NUMBERVALUE(Plantilla!CT436),"")</f>
        <v/>
      </c>
      <c r="CW425" s="6">
        <f>IF($C425="OK",_xlfn.NUMBERVALUE(Plantilla!CU436),"")</f>
        <v/>
      </c>
      <c r="CX425" s="82">
        <f>IF($C425="OK",_xlfn.NUMBERVALUE(Plantilla!CV436),"")</f>
        <v/>
      </c>
      <c r="CY425" s="6">
        <f>IF($C425="OK",_xlfn.NUMBERVALUE(Plantilla!CW436),"")</f>
        <v/>
      </c>
      <c r="CZ425" s="82">
        <f>IF($C425="OK",_xlfn.NUMBERVALUE(Plantilla!CX436),"")</f>
        <v/>
      </c>
      <c r="DA425" s="6">
        <f>IF($C425="OK",_xlfn.NUMBERVALUE(Plantilla!CY436),"")</f>
        <v/>
      </c>
      <c r="DB425" s="109">
        <f>IF($C425="OK",_xlfn.NUMBERVALUE(Plantilla!CZ436),"")</f>
        <v/>
      </c>
      <c r="DC425" s="6">
        <f>IF($C425="OK",_xlfn.NUMBERVALUE(Plantilla!DA436),"")</f>
        <v/>
      </c>
      <c r="DD425" s="6">
        <f>IF($C425="OK",TEXT(Plantilla!DB436,"#"),"")</f>
        <v/>
      </c>
      <c r="DE425" s="6">
        <f>IF($C425="OK",_xlfn.NUMBERVALUE(Plantilla!DC436),"")</f>
        <v/>
      </c>
      <c r="DF425" s="4">
        <f>IF($C425="OK",_xlfn.NUMBERVALUE(Plantilla!DD436),"")</f>
        <v/>
      </c>
      <c r="DG425" s="6">
        <f>IF($C425="OK",_xlfn.NUMBERVALUE(Plantilla!DE436),"")</f>
        <v/>
      </c>
      <c r="DH425" s="6">
        <f>IF($C425="OK",_xlfn.NUMBERVALUE(Plantilla!DF436),"")</f>
        <v/>
      </c>
      <c r="DI425" s="6">
        <f>IF($C425="OK",_xlfn.NUMBERVALUE(Plantilla!DG436),"")</f>
        <v/>
      </c>
      <c r="DJ425" s="6">
        <f>IF($C425="OK",_xlfn.NUMBERVALUE(Plantilla!DH436),"")</f>
        <v/>
      </c>
      <c r="DK425" s="6">
        <f>IF($C425="OK",_xlfn.NUMBERVALUE(Plantilla!DI436),"")</f>
        <v/>
      </c>
      <c r="DL425" s="6">
        <f>IF($C425="OK",_xlfn.NUMBERVALUE(Plantilla!DJ436),"")</f>
        <v/>
      </c>
      <c r="DM425" s="6">
        <f>IF($C425="OK",_xlfn.NUMBERVALUE(Plantilla!DK436),"")</f>
        <v/>
      </c>
      <c r="DN425" s="6">
        <f>IF($C425="OK",_xlfn.NUMBERVALUE(Plantilla!DL436),"")</f>
        <v/>
      </c>
      <c r="DO425" s="6">
        <f>IF($C425="OK",_xlfn.NUMBERVALUE(Plantilla!DM436),"")</f>
        <v/>
      </c>
      <c r="DP425" s="6">
        <f>IF($C425="OK",_xlfn.NUMBERVALUE(Plantilla!DN436),"")</f>
        <v/>
      </c>
      <c r="DQ425" s="6">
        <f>IF($C425="OK",_xlfn.NUMBERVALUE(Plantilla!DO436),"")</f>
        <v/>
      </c>
      <c r="DR425" s="6">
        <f>IF($C425="OK",_xlfn.NUMBERVALUE(Plantilla!DP436),"")</f>
        <v/>
      </c>
      <c r="DS425">
        <f>IF($C425="OK",TEXT(Plantilla!DR436,"#"),"")</f>
        <v/>
      </c>
      <c r="DT425" s="6" t="n"/>
    </row>
    <row r="426">
      <c r="A426">
        <f>IF(Plantilla!$I$6="¡Perfecto!, Guarda el archivo y adjúntalo a tu interfaz de Nómina Electrónica","OK","Error")</f>
        <v/>
      </c>
      <c r="B426">
        <f>IF(Plantilla!$I$6="¡Perfecto!, Guarda el archivo y adjúntalo a tu interfaz de Nómina Electrónica",MID(Plantilla!$D$2,SEARCH("V",Plantilla!$D$2),10),"")</f>
        <v/>
      </c>
      <c r="C426">
        <f>Plantilla!C437</f>
        <v/>
      </c>
      <c r="D426">
        <f>IF($C426="OK",Plantilla!B437,"")</f>
        <v/>
      </c>
      <c r="E426">
        <f>IF($C426="OK",
   VLOOKUP(Plantilla!$E$4,'Tablas '!$AP$4:$AT$6,5,FALSE),
"")</f>
        <v/>
      </c>
      <c r="F426">
        <f>IF($C426="OK",TEXT(Plantilla!D437,"#"),"")</f>
        <v/>
      </c>
      <c r="G426">
        <f>IF($C426="OK",
   VLOOKUP(Plantilla!E437,'Tablas '!$B$4:$C$14,2,FALSE),
"")</f>
        <v/>
      </c>
      <c r="H426">
        <f>IF($C426="OK",TEXT(Plantilla!F437,"#"),"")</f>
        <v/>
      </c>
      <c r="I426">
        <f>IF($C426="OK",TEXT(Plantilla!G437,"#"),"")</f>
        <v/>
      </c>
      <c r="J426">
        <f>IF($C426="OK",TEXT(Plantilla!H437,"#"),"")</f>
        <v/>
      </c>
      <c r="K426">
        <f>IF($C426="OK",TEXT(Plantilla!I437,"#"),"")</f>
        <v/>
      </c>
      <c r="L426">
        <f>IF($C426="OK",TEXT(Plantilla!J437,"#"),"")</f>
        <v/>
      </c>
      <c r="M426">
        <f>IF($C426="OK",TEXT(Plantilla!K437,"#"),"")</f>
        <v/>
      </c>
      <c r="N426">
        <f>IF($C426="OK",
   CONCATENATE(YEAR(Plantilla!L437),"-",TEXT(MONTH(Plantilla!L437),"00"),"-",TEXT(DAY(Plantilla!L437),"00")),
"")</f>
        <v/>
      </c>
      <c r="O426">
        <f>IF($C426="OK",_xlfn.NUMBERVALUE(Plantilla!M437),"")</f>
        <v/>
      </c>
      <c r="P426">
        <f>IF($C426="OK",
   IF(Plantilla!N437&lt;&gt;"",
      CONCATENATE(YEAR(Plantilla!N437),"-",TEXT(MONTH(Plantilla!N437),"00"),"-",TEXT(DAY(Plantilla!N437),"00")),
   ""),
"")</f>
        <v/>
      </c>
      <c r="Q426">
        <f>IF($C426="OK",
   VLOOKUP(Plantilla!O437,'Tablas '!$E$4:$F$19,2,FALSE),
"")</f>
        <v/>
      </c>
      <c r="R426">
        <f>IF($C426="OK",
   VLOOKUP(Plantilla!P437,'Tablas '!$H$4:$I$5,2,FALSE),
"")</f>
        <v/>
      </c>
      <c r="S426">
        <f>IF($C426="OK",
   VLOOKUP(Plantilla!Q437,'Tablas '!$K$4:$L$8,2,FALSE),
"")</f>
        <v/>
      </c>
      <c r="T426">
        <f>IF($C426="OK",
   VLOOKUP(Plantilla!R437,'Tablas '!$AE$4:$AF$6,2,FALSE),
"")</f>
        <v/>
      </c>
      <c r="U426">
        <f>IF($C426="OK",
   VLOOKUP(Plantilla!S437,'Tablas '!$AE$4:$AF$6,2,FALSE),
"")</f>
        <v/>
      </c>
      <c r="V426">
        <f>IF($C426="OK",TEXT(Plantilla!T437,"#"),"")</f>
        <v/>
      </c>
      <c r="W426" s="84">
        <f>IF($C426="OK",
   VLOOKUP(Plantilla!U437,'Tablas '!$AM$4:$AN$1126,2,FALSE),
"")</f>
        <v/>
      </c>
      <c r="X426">
        <f>IF($C426="OK",TEXT(Plantilla!V437,"#"),"")</f>
        <v/>
      </c>
      <c r="Y426">
        <f>IF($C426="OK",
   CONCATENATE(YEAR(Plantilla!W437),"-",TEXT(MONTH(Plantilla!W437),"00"),"-",TEXT(DAY(Plantilla!W437),"00")),
"")</f>
        <v/>
      </c>
      <c r="Z426">
        <f>IF($C426="OK",
   CONCATENATE(YEAR(Plantilla!X437),"-",TEXT(MONTH(Plantilla!X437),"00"),"-",TEXT(DAY(Plantilla!X437),"00")),
"")</f>
        <v/>
      </c>
      <c r="AA426">
        <f>IF($C426="OK",
   TEXT(VLOOKUP(Plantilla!Y437,'Tablas '!$Q$4:$R$9,2,FALSE),"#"),
"")</f>
        <v/>
      </c>
      <c r="AB426">
        <f>IF($C426="OK",
   CONCATENATE(YEAR(Plantilla!Z437),"-",TEXT(MONTH(Plantilla!Z437),"00"),"-",TEXT(DAY(Plantilla!Z437),"00")),
"")</f>
        <v/>
      </c>
      <c r="AC426">
        <f>IF($C426="OK",
   TEXT(VLOOKUP(Plantilla!AA437,'Tablas '!$T$4:$U$13,2,FALSE),"#"),
"")</f>
        <v/>
      </c>
      <c r="AD426">
        <f>IF($C426="OK",TEXT(Plantilla!AB437,"#"),"")</f>
        <v/>
      </c>
      <c r="AE426">
        <f>IF($C426="OK",
   IF(Plantilla!AC437&lt;&gt;"",
      TEXT(VLOOKUP(Plantilla!AC437,'Tablas '!$W$4:$X$7,2,FALSE),"#"),
   ""),
"")</f>
        <v/>
      </c>
      <c r="AF426">
        <f>IF($C426="OK",TEXT(Plantilla!AD437,"#"),"")</f>
        <v/>
      </c>
      <c r="AG426" s="6">
        <f>IF($C426="OK",_xlfn.NUMBERVALUE(Plantilla!AE437),"")</f>
        <v/>
      </c>
      <c r="AH426" s="4">
        <f>IF($C426="OK",_xlfn.NUMBERVALUE(Plantilla!AF437),"")</f>
        <v/>
      </c>
      <c r="AI426" s="6">
        <f>IF($C426="OK",_xlfn.NUMBERVALUE(Plantilla!AG437),"")</f>
        <v/>
      </c>
      <c r="AJ426" s="6">
        <f>IF($C426="OK",_xlfn.NUMBERVALUE(Plantilla!AH437),"")</f>
        <v/>
      </c>
      <c r="AK426" s="6">
        <f>IF($C426="OK",_xlfn.NUMBERVALUE(Plantilla!AI437),"")</f>
        <v/>
      </c>
      <c r="AL426" s="6">
        <f>IF($C426="OK",_xlfn.NUMBERVALUE(Plantilla!AJ437),"")</f>
        <v/>
      </c>
      <c r="AM426" s="4">
        <f>IF($C426="OK",_xlfn.NUMBERVALUE(Plantilla!AK437),"")</f>
        <v/>
      </c>
      <c r="AN426" s="6">
        <f>IF($C426="OK",_xlfn.NUMBERVALUE(Plantilla!AL437),"")</f>
        <v/>
      </c>
      <c r="AO426" s="4">
        <f>IF($C426="OK",_xlfn.NUMBERVALUE(Plantilla!AM437),"")</f>
        <v/>
      </c>
      <c r="AP426" s="6">
        <f>IF($C426="OK",_xlfn.NUMBERVALUE(Plantilla!AN437),"")</f>
        <v/>
      </c>
      <c r="AQ426" s="4">
        <f>IF($C426="OK",_xlfn.NUMBERVALUE(Plantilla!AO437),"")</f>
        <v/>
      </c>
      <c r="AR426" s="6">
        <f>IF($C426="OK",_xlfn.NUMBERVALUE(Plantilla!AP437),"")</f>
        <v/>
      </c>
      <c r="AS426" s="4">
        <f>IF($C426="OK",_xlfn.NUMBERVALUE(Plantilla!AQ437),"")</f>
        <v/>
      </c>
      <c r="AT426" s="6">
        <f>IF($C426="OK",_xlfn.NUMBERVALUE(Plantilla!AR437),"")</f>
        <v/>
      </c>
      <c r="AU426" s="4">
        <f>IF($C426="OK",_xlfn.NUMBERVALUE(Plantilla!AS437),"")</f>
        <v/>
      </c>
      <c r="AV426" s="6">
        <f>IF($C426="OK",_xlfn.NUMBERVALUE(Plantilla!AT437),"")</f>
        <v/>
      </c>
      <c r="AW426" s="4">
        <f>IF($C426="OK",_xlfn.NUMBERVALUE(Plantilla!AU437),"")</f>
        <v/>
      </c>
      <c r="AX426" s="6">
        <f>IF($C426="OK",_xlfn.NUMBERVALUE(Plantilla!AV437),"")</f>
        <v/>
      </c>
      <c r="AY426" s="4">
        <f>IF($C426="OK",_xlfn.NUMBERVALUE(Plantilla!AW437),"")</f>
        <v/>
      </c>
      <c r="AZ426" s="6">
        <f>IF($C426="OK",_xlfn.NUMBERVALUE(Plantilla!AX437),"")</f>
        <v/>
      </c>
      <c r="BA426">
        <f>IF($C426="OK",_xlfn.NUMBERVALUE(Plantilla!AY437),"")</f>
        <v/>
      </c>
      <c r="BB426">
        <f>IF($C426="OK",_xlfn.NUMBERVALUE(Plantilla!AZ437),"")</f>
        <v/>
      </c>
      <c r="BC426" s="4">
        <f>IF($C426="OK",_xlfn.NUMBERVALUE(Plantilla!BA437),"")</f>
        <v/>
      </c>
      <c r="BD426" s="6">
        <f>IF($C426="OK",_xlfn.NUMBERVALUE(Plantilla!BB437),"")</f>
        <v/>
      </c>
      <c r="BE426" s="4">
        <f>IF($C426="OK",_xlfn.NUMBERVALUE(Plantilla!BC437),"")</f>
        <v/>
      </c>
      <c r="BF426" s="6">
        <f>IF($C426="OK",_xlfn.NUMBERVALUE(Plantilla!BD437),"")</f>
        <v/>
      </c>
      <c r="BG426" s="4">
        <f>IF($C426="OK",_xlfn.NUMBERVALUE(Plantilla!BE437),"")</f>
        <v/>
      </c>
      <c r="BH426" s="6">
        <f>IF($C426="OK",_xlfn.NUMBERVALUE(Plantilla!BF437),"")</f>
        <v/>
      </c>
      <c r="BI426" s="110">
        <f>IF($C426="OK",_xlfn.NUMBERVALUE(Plantilla!BG437),"")</f>
        <v/>
      </c>
      <c r="BJ426" s="6">
        <f>IF($C426="OK",_xlfn.NUMBERVALUE(Plantilla!BH437),"")</f>
        <v/>
      </c>
      <c r="BK426" s="109">
        <f>IF($C426="OK",_xlfn.NUMBERVALUE(Plantilla!BI437),"")</f>
        <v/>
      </c>
      <c r="BL426" s="6">
        <f>IF($C426="OK",
   IF(Plantilla!BJ437&lt;&gt;"",
      TEXT(VLOOKUP(Plantilla!BJ437,'Tablas '!$Z$4:$AA$6,2,FALSE),"#"),
   ""),
"")</f>
        <v/>
      </c>
      <c r="BM426" s="4">
        <f>IF($C426="OK",_xlfn.NUMBERVALUE(Plantilla!BK437),"")</f>
        <v/>
      </c>
      <c r="BN426" s="4">
        <f>IF($C426="OK",_xlfn.NUMBERVALUE(Plantilla!BL437),"")</f>
        <v/>
      </c>
      <c r="BO426" s="6">
        <f>IF($C426="OK",_xlfn.NUMBERVALUE(Plantilla!BM437),"")</f>
        <v/>
      </c>
      <c r="BP426" s="4">
        <f>IF($C426="OK",_xlfn.NUMBERVALUE(Plantilla!BN437),"")</f>
        <v/>
      </c>
      <c r="BQ426" s="6">
        <f>IF($C426="OK",_xlfn.NUMBERVALUE(Plantilla!BO437),"")</f>
        <v/>
      </c>
      <c r="BR426" s="4">
        <f>IF($C426="OK",_xlfn.NUMBERVALUE(Plantilla!BP437),"")</f>
        <v/>
      </c>
      <c r="BS426" s="6">
        <f>IF($C426="OK",_xlfn.NUMBERVALUE(Plantilla!BQ437),"")</f>
        <v/>
      </c>
      <c r="BT426" s="4">
        <f>IF($C426="OK",_xlfn.NUMBERVALUE(Plantilla!BR437),"")</f>
        <v/>
      </c>
      <c r="BU426" s="6">
        <f>IF($C426="OK",_xlfn.NUMBERVALUE(Plantilla!BS437),"")</f>
        <v/>
      </c>
      <c r="BV426" s="6">
        <f>IF($C426="OK",_xlfn.NUMBERVALUE(Plantilla!BT437),"")</f>
        <v/>
      </c>
      <c r="BW426" s="6">
        <f>IF($C426="OK",_xlfn.NUMBERVALUE(Plantilla!BU437),"")</f>
        <v/>
      </c>
      <c r="BX426" s="6">
        <f>IF($C426="OK",_xlfn.NUMBERVALUE(Plantilla!BV437),"")</f>
        <v/>
      </c>
      <c r="BY426" s="6">
        <f>IF($C426="OK",_xlfn.NUMBERVALUE(Plantilla!BW437),"")</f>
        <v/>
      </c>
      <c r="BZ426" s="6">
        <f>IF($C426="OK",_xlfn.NUMBERVALUE(Plantilla!BX437),"")</f>
        <v/>
      </c>
      <c r="CA426" s="6">
        <f>IF($C426="OK",_xlfn.NUMBERVALUE(Plantilla!BY437),"")</f>
        <v/>
      </c>
      <c r="CB426" s="6">
        <f>IF($C426="OK",_xlfn.NUMBERVALUE(Plantilla!BZ437),"")</f>
        <v/>
      </c>
      <c r="CC426" s="6">
        <f>IF($C426="OK",_xlfn.NUMBERVALUE(Plantilla!CA437),"")</f>
        <v/>
      </c>
      <c r="CD426" s="6">
        <f>IF($C426="OK",_xlfn.NUMBERVALUE(Plantilla!CB437),"")</f>
        <v/>
      </c>
      <c r="CE426" s="6">
        <f>IF($C426="OK",_xlfn.NUMBERVALUE(Plantilla!CC437),"")</f>
        <v/>
      </c>
      <c r="CF426" s="4">
        <f>IF($C426="OK",_xlfn.NUMBERVALUE(Plantilla!CD437),"")</f>
        <v/>
      </c>
      <c r="CG426" s="6">
        <f>IF($C426="OK",_xlfn.NUMBERVALUE(Plantilla!CE437),"")</f>
        <v/>
      </c>
      <c r="CH426" s="6">
        <f>IF($C426="OK",_xlfn.NUMBERVALUE(Plantilla!CF437),"")</f>
        <v/>
      </c>
      <c r="CI426" s="6">
        <f>IF($C426="OK",_xlfn.NUMBERVALUE(Plantilla!CG437),"")</f>
        <v/>
      </c>
      <c r="CJ426" s="6">
        <f>IF($C426="OK",_xlfn.NUMBERVALUE(Plantilla!CH437),"")</f>
        <v/>
      </c>
      <c r="CK426" s="6">
        <f>IF($C426="OK",_xlfn.NUMBERVALUE(Plantilla!CI437),"")</f>
        <v/>
      </c>
      <c r="CL426" s="6">
        <f>IF($C426="OK",_xlfn.NUMBERVALUE(Plantilla!CJ437),"")</f>
        <v/>
      </c>
      <c r="CM426">
        <f>IF($C426="OK",TEXT(Plantilla!CK437,"#"),"")</f>
        <v/>
      </c>
      <c r="CN426" s="6">
        <f>IF($C426="OK",_xlfn.NUMBERVALUE(Plantilla!CL437),"")</f>
        <v/>
      </c>
      <c r="CO426" s="6">
        <f>IF($C426="OK",_xlfn.NUMBERVALUE(Plantilla!CM437),"")</f>
        <v/>
      </c>
      <c r="CP426" s="110">
        <f>IF($C426="OK",_xlfn.NUMBERVALUE(Plantilla!CN437),"")</f>
        <v/>
      </c>
      <c r="CQ426" s="6">
        <f>IF($C426="OK",_xlfn.NUMBERVALUE(Plantilla!CO437),"")</f>
        <v/>
      </c>
      <c r="CR426" s="109">
        <f>IF($C426="OK",_xlfn.NUMBERVALUE(Plantilla!CP437),"")</f>
        <v/>
      </c>
      <c r="CS426" s="110">
        <f>IF($C426="OK",_xlfn.NUMBERVALUE(Plantilla!CQ437),"")</f>
        <v/>
      </c>
      <c r="CT426" s="6">
        <f>IF($C426="OK",_xlfn.NUMBERVALUE(Plantilla!CR437),"")</f>
        <v/>
      </c>
      <c r="CU426" s="109">
        <f>IF($C426="OK",_xlfn.NUMBERVALUE(Plantilla!CS437),"")</f>
        <v/>
      </c>
      <c r="CV426" s="110">
        <f>IF($C426="OK",_xlfn.NUMBERVALUE(Plantilla!CT437),"")</f>
        <v/>
      </c>
      <c r="CW426" s="6">
        <f>IF($C426="OK",_xlfn.NUMBERVALUE(Plantilla!CU437),"")</f>
        <v/>
      </c>
      <c r="CX426" s="82">
        <f>IF($C426="OK",_xlfn.NUMBERVALUE(Plantilla!CV437),"")</f>
        <v/>
      </c>
      <c r="CY426" s="6">
        <f>IF($C426="OK",_xlfn.NUMBERVALUE(Plantilla!CW437),"")</f>
        <v/>
      </c>
      <c r="CZ426" s="82">
        <f>IF($C426="OK",_xlfn.NUMBERVALUE(Plantilla!CX437),"")</f>
        <v/>
      </c>
      <c r="DA426" s="6">
        <f>IF($C426="OK",_xlfn.NUMBERVALUE(Plantilla!CY437),"")</f>
        <v/>
      </c>
      <c r="DB426" s="109">
        <f>IF($C426="OK",_xlfn.NUMBERVALUE(Plantilla!CZ437),"")</f>
        <v/>
      </c>
      <c r="DC426" s="6">
        <f>IF($C426="OK",_xlfn.NUMBERVALUE(Plantilla!DA437),"")</f>
        <v/>
      </c>
      <c r="DD426" s="6">
        <f>IF($C426="OK",TEXT(Plantilla!DB437,"#"),"")</f>
        <v/>
      </c>
      <c r="DE426" s="6">
        <f>IF($C426="OK",_xlfn.NUMBERVALUE(Plantilla!DC437),"")</f>
        <v/>
      </c>
      <c r="DF426" s="4">
        <f>IF($C426="OK",_xlfn.NUMBERVALUE(Plantilla!DD437),"")</f>
        <v/>
      </c>
      <c r="DG426" s="6">
        <f>IF($C426="OK",_xlfn.NUMBERVALUE(Plantilla!DE437),"")</f>
        <v/>
      </c>
      <c r="DH426" s="6">
        <f>IF($C426="OK",_xlfn.NUMBERVALUE(Plantilla!DF437),"")</f>
        <v/>
      </c>
      <c r="DI426" s="6">
        <f>IF($C426="OK",_xlfn.NUMBERVALUE(Plantilla!DG437),"")</f>
        <v/>
      </c>
      <c r="DJ426" s="6">
        <f>IF($C426="OK",_xlfn.NUMBERVALUE(Plantilla!DH437),"")</f>
        <v/>
      </c>
      <c r="DK426" s="6">
        <f>IF($C426="OK",_xlfn.NUMBERVALUE(Plantilla!DI437),"")</f>
        <v/>
      </c>
      <c r="DL426" s="6">
        <f>IF($C426="OK",_xlfn.NUMBERVALUE(Plantilla!DJ437),"")</f>
        <v/>
      </c>
      <c r="DM426" s="6">
        <f>IF($C426="OK",_xlfn.NUMBERVALUE(Plantilla!DK437),"")</f>
        <v/>
      </c>
      <c r="DN426" s="6">
        <f>IF($C426="OK",_xlfn.NUMBERVALUE(Plantilla!DL437),"")</f>
        <v/>
      </c>
      <c r="DO426" s="6">
        <f>IF($C426="OK",_xlfn.NUMBERVALUE(Plantilla!DM437),"")</f>
        <v/>
      </c>
      <c r="DP426" s="6">
        <f>IF($C426="OK",_xlfn.NUMBERVALUE(Plantilla!DN437),"")</f>
        <v/>
      </c>
      <c r="DQ426" s="6">
        <f>IF($C426="OK",_xlfn.NUMBERVALUE(Plantilla!DO437),"")</f>
        <v/>
      </c>
      <c r="DR426" s="6">
        <f>IF($C426="OK",_xlfn.NUMBERVALUE(Plantilla!DP437),"")</f>
        <v/>
      </c>
      <c r="DS426">
        <f>IF($C426="OK",TEXT(Plantilla!DR437,"#"),"")</f>
        <v/>
      </c>
      <c r="DT426" s="6" t="n"/>
    </row>
    <row r="427">
      <c r="A427">
        <f>IF(Plantilla!$I$6="¡Perfecto!, Guarda el archivo y adjúntalo a tu interfaz de Nómina Electrónica","OK","Error")</f>
        <v/>
      </c>
      <c r="B427">
        <f>IF(Plantilla!$I$6="¡Perfecto!, Guarda el archivo y adjúntalo a tu interfaz de Nómina Electrónica",MID(Plantilla!$D$2,SEARCH("V",Plantilla!$D$2),10),"")</f>
        <v/>
      </c>
      <c r="C427">
        <f>Plantilla!C438</f>
        <v/>
      </c>
      <c r="D427">
        <f>IF($C427="OK",Plantilla!B438,"")</f>
        <v/>
      </c>
      <c r="E427">
        <f>IF($C427="OK",
   VLOOKUP(Plantilla!$E$4,'Tablas '!$AP$4:$AT$6,5,FALSE),
"")</f>
        <v/>
      </c>
      <c r="F427">
        <f>IF($C427="OK",TEXT(Plantilla!D438,"#"),"")</f>
        <v/>
      </c>
      <c r="G427">
        <f>IF($C427="OK",
   VLOOKUP(Plantilla!E438,'Tablas '!$B$4:$C$14,2,FALSE),
"")</f>
        <v/>
      </c>
      <c r="H427">
        <f>IF($C427="OK",TEXT(Plantilla!F438,"#"),"")</f>
        <v/>
      </c>
      <c r="I427">
        <f>IF($C427="OK",TEXT(Plantilla!G438,"#"),"")</f>
        <v/>
      </c>
      <c r="J427">
        <f>IF($C427="OK",TEXT(Plantilla!H438,"#"),"")</f>
        <v/>
      </c>
      <c r="K427">
        <f>IF($C427="OK",TEXT(Plantilla!I438,"#"),"")</f>
        <v/>
      </c>
      <c r="L427">
        <f>IF($C427="OK",TEXT(Plantilla!J438,"#"),"")</f>
        <v/>
      </c>
      <c r="M427">
        <f>IF($C427="OK",TEXT(Plantilla!K438,"#"),"")</f>
        <v/>
      </c>
      <c r="N427">
        <f>IF($C427="OK",
   CONCATENATE(YEAR(Plantilla!L438),"-",TEXT(MONTH(Plantilla!L438),"00"),"-",TEXT(DAY(Plantilla!L438),"00")),
"")</f>
        <v/>
      </c>
      <c r="O427">
        <f>IF($C427="OK",_xlfn.NUMBERVALUE(Plantilla!M438),"")</f>
        <v/>
      </c>
      <c r="P427">
        <f>IF($C427="OK",
   IF(Plantilla!N438&lt;&gt;"",
      CONCATENATE(YEAR(Plantilla!N438),"-",TEXT(MONTH(Plantilla!N438),"00"),"-",TEXT(DAY(Plantilla!N438),"00")),
   ""),
"")</f>
        <v/>
      </c>
      <c r="Q427">
        <f>IF($C427="OK",
   VLOOKUP(Plantilla!O438,'Tablas '!$E$4:$F$19,2,FALSE),
"")</f>
        <v/>
      </c>
      <c r="R427">
        <f>IF($C427="OK",
   VLOOKUP(Plantilla!P438,'Tablas '!$H$4:$I$5,2,FALSE),
"")</f>
        <v/>
      </c>
      <c r="S427">
        <f>IF($C427="OK",
   VLOOKUP(Plantilla!Q438,'Tablas '!$K$4:$L$8,2,FALSE),
"")</f>
        <v/>
      </c>
      <c r="T427">
        <f>IF($C427="OK",
   VLOOKUP(Plantilla!R438,'Tablas '!$AE$4:$AF$6,2,FALSE),
"")</f>
        <v/>
      </c>
      <c r="U427">
        <f>IF($C427="OK",
   VLOOKUP(Plantilla!S438,'Tablas '!$AE$4:$AF$6,2,FALSE),
"")</f>
        <v/>
      </c>
      <c r="V427">
        <f>IF($C427="OK",TEXT(Plantilla!T438,"#"),"")</f>
        <v/>
      </c>
      <c r="W427" s="84">
        <f>IF($C427="OK",
   VLOOKUP(Plantilla!U438,'Tablas '!$AM$4:$AN$1126,2,FALSE),
"")</f>
        <v/>
      </c>
      <c r="X427">
        <f>IF($C427="OK",TEXT(Plantilla!V438,"#"),"")</f>
        <v/>
      </c>
      <c r="Y427">
        <f>IF($C427="OK",
   CONCATENATE(YEAR(Plantilla!W438),"-",TEXT(MONTH(Plantilla!W438),"00"),"-",TEXT(DAY(Plantilla!W438),"00")),
"")</f>
        <v/>
      </c>
      <c r="Z427">
        <f>IF($C427="OK",
   CONCATENATE(YEAR(Plantilla!X438),"-",TEXT(MONTH(Plantilla!X438),"00"),"-",TEXT(DAY(Plantilla!X438),"00")),
"")</f>
        <v/>
      </c>
      <c r="AA427">
        <f>IF($C427="OK",
   TEXT(VLOOKUP(Plantilla!Y438,'Tablas '!$Q$4:$R$9,2,FALSE),"#"),
"")</f>
        <v/>
      </c>
      <c r="AB427">
        <f>IF($C427="OK",
   CONCATENATE(YEAR(Plantilla!Z438),"-",TEXT(MONTH(Plantilla!Z438),"00"),"-",TEXT(DAY(Plantilla!Z438),"00")),
"")</f>
        <v/>
      </c>
      <c r="AC427">
        <f>IF($C427="OK",
   TEXT(VLOOKUP(Plantilla!AA438,'Tablas '!$T$4:$U$13,2,FALSE),"#"),
"")</f>
        <v/>
      </c>
      <c r="AD427">
        <f>IF($C427="OK",TEXT(Plantilla!AB438,"#"),"")</f>
        <v/>
      </c>
      <c r="AE427">
        <f>IF($C427="OK",
   IF(Plantilla!AC438&lt;&gt;"",
      TEXT(VLOOKUP(Plantilla!AC438,'Tablas '!$W$4:$X$7,2,FALSE),"#"),
   ""),
"")</f>
        <v/>
      </c>
      <c r="AF427">
        <f>IF($C427="OK",TEXT(Plantilla!AD438,"#"),"")</f>
        <v/>
      </c>
      <c r="AG427" s="6">
        <f>IF($C427="OK",_xlfn.NUMBERVALUE(Plantilla!AE438),"")</f>
        <v/>
      </c>
      <c r="AH427" s="4">
        <f>IF($C427="OK",_xlfn.NUMBERVALUE(Plantilla!AF438),"")</f>
        <v/>
      </c>
      <c r="AI427" s="6">
        <f>IF($C427="OK",_xlfn.NUMBERVALUE(Plantilla!AG438),"")</f>
        <v/>
      </c>
      <c r="AJ427" s="6">
        <f>IF($C427="OK",_xlfn.NUMBERVALUE(Plantilla!AH438),"")</f>
        <v/>
      </c>
      <c r="AK427" s="6">
        <f>IF($C427="OK",_xlfn.NUMBERVALUE(Plantilla!AI438),"")</f>
        <v/>
      </c>
      <c r="AL427" s="6">
        <f>IF($C427="OK",_xlfn.NUMBERVALUE(Plantilla!AJ438),"")</f>
        <v/>
      </c>
      <c r="AM427" s="4">
        <f>IF($C427="OK",_xlfn.NUMBERVALUE(Plantilla!AK438),"")</f>
        <v/>
      </c>
      <c r="AN427" s="6">
        <f>IF($C427="OK",_xlfn.NUMBERVALUE(Plantilla!AL438),"")</f>
        <v/>
      </c>
      <c r="AO427" s="4">
        <f>IF($C427="OK",_xlfn.NUMBERVALUE(Plantilla!AM438),"")</f>
        <v/>
      </c>
      <c r="AP427" s="6">
        <f>IF($C427="OK",_xlfn.NUMBERVALUE(Plantilla!AN438),"")</f>
        <v/>
      </c>
      <c r="AQ427" s="4">
        <f>IF($C427="OK",_xlfn.NUMBERVALUE(Plantilla!AO438),"")</f>
        <v/>
      </c>
      <c r="AR427" s="6">
        <f>IF($C427="OK",_xlfn.NUMBERVALUE(Plantilla!AP438),"")</f>
        <v/>
      </c>
      <c r="AS427" s="4">
        <f>IF($C427="OK",_xlfn.NUMBERVALUE(Plantilla!AQ438),"")</f>
        <v/>
      </c>
      <c r="AT427" s="6">
        <f>IF($C427="OK",_xlfn.NUMBERVALUE(Plantilla!AR438),"")</f>
        <v/>
      </c>
      <c r="AU427" s="4">
        <f>IF($C427="OK",_xlfn.NUMBERVALUE(Plantilla!AS438),"")</f>
        <v/>
      </c>
      <c r="AV427" s="6">
        <f>IF($C427="OK",_xlfn.NUMBERVALUE(Plantilla!AT438),"")</f>
        <v/>
      </c>
      <c r="AW427" s="4">
        <f>IF($C427="OK",_xlfn.NUMBERVALUE(Plantilla!AU438),"")</f>
        <v/>
      </c>
      <c r="AX427" s="6">
        <f>IF($C427="OK",_xlfn.NUMBERVALUE(Plantilla!AV438),"")</f>
        <v/>
      </c>
      <c r="AY427" s="4">
        <f>IF($C427="OK",_xlfn.NUMBERVALUE(Plantilla!AW438),"")</f>
        <v/>
      </c>
      <c r="AZ427" s="6">
        <f>IF($C427="OK",_xlfn.NUMBERVALUE(Plantilla!AX438),"")</f>
        <v/>
      </c>
      <c r="BA427">
        <f>IF($C427="OK",_xlfn.NUMBERVALUE(Plantilla!AY438),"")</f>
        <v/>
      </c>
      <c r="BB427">
        <f>IF($C427="OK",_xlfn.NUMBERVALUE(Plantilla!AZ438),"")</f>
        <v/>
      </c>
      <c r="BC427" s="4">
        <f>IF($C427="OK",_xlfn.NUMBERVALUE(Plantilla!BA438),"")</f>
        <v/>
      </c>
      <c r="BD427" s="6">
        <f>IF($C427="OK",_xlfn.NUMBERVALUE(Plantilla!BB438),"")</f>
        <v/>
      </c>
      <c r="BE427" s="4">
        <f>IF($C427="OK",_xlfn.NUMBERVALUE(Plantilla!BC438),"")</f>
        <v/>
      </c>
      <c r="BF427" s="6">
        <f>IF($C427="OK",_xlfn.NUMBERVALUE(Plantilla!BD438),"")</f>
        <v/>
      </c>
      <c r="BG427" s="4">
        <f>IF($C427="OK",_xlfn.NUMBERVALUE(Plantilla!BE438),"")</f>
        <v/>
      </c>
      <c r="BH427" s="6">
        <f>IF($C427="OK",_xlfn.NUMBERVALUE(Plantilla!BF438),"")</f>
        <v/>
      </c>
      <c r="BI427" s="110">
        <f>IF($C427="OK",_xlfn.NUMBERVALUE(Plantilla!BG438),"")</f>
        <v/>
      </c>
      <c r="BJ427" s="6">
        <f>IF($C427="OK",_xlfn.NUMBERVALUE(Plantilla!BH438),"")</f>
        <v/>
      </c>
      <c r="BK427" s="109">
        <f>IF($C427="OK",_xlfn.NUMBERVALUE(Plantilla!BI438),"")</f>
        <v/>
      </c>
      <c r="BL427" s="6">
        <f>IF($C427="OK",
   IF(Plantilla!BJ438&lt;&gt;"",
      TEXT(VLOOKUP(Plantilla!BJ438,'Tablas '!$Z$4:$AA$6,2,FALSE),"#"),
   ""),
"")</f>
        <v/>
      </c>
      <c r="BM427" s="4">
        <f>IF($C427="OK",_xlfn.NUMBERVALUE(Plantilla!BK438),"")</f>
        <v/>
      </c>
      <c r="BN427" s="4">
        <f>IF($C427="OK",_xlfn.NUMBERVALUE(Plantilla!BL438),"")</f>
        <v/>
      </c>
      <c r="BO427" s="6">
        <f>IF($C427="OK",_xlfn.NUMBERVALUE(Plantilla!BM438),"")</f>
        <v/>
      </c>
      <c r="BP427" s="4">
        <f>IF($C427="OK",_xlfn.NUMBERVALUE(Plantilla!BN438),"")</f>
        <v/>
      </c>
      <c r="BQ427" s="6">
        <f>IF($C427="OK",_xlfn.NUMBERVALUE(Plantilla!BO438),"")</f>
        <v/>
      </c>
      <c r="BR427" s="4">
        <f>IF($C427="OK",_xlfn.NUMBERVALUE(Plantilla!BP438),"")</f>
        <v/>
      </c>
      <c r="BS427" s="6">
        <f>IF($C427="OK",_xlfn.NUMBERVALUE(Plantilla!BQ438),"")</f>
        <v/>
      </c>
      <c r="BT427" s="4">
        <f>IF($C427="OK",_xlfn.NUMBERVALUE(Plantilla!BR438),"")</f>
        <v/>
      </c>
      <c r="BU427" s="6">
        <f>IF($C427="OK",_xlfn.NUMBERVALUE(Plantilla!BS438),"")</f>
        <v/>
      </c>
      <c r="BV427" s="6">
        <f>IF($C427="OK",_xlfn.NUMBERVALUE(Plantilla!BT438),"")</f>
        <v/>
      </c>
      <c r="BW427" s="6">
        <f>IF($C427="OK",_xlfn.NUMBERVALUE(Plantilla!BU438),"")</f>
        <v/>
      </c>
      <c r="BX427" s="6">
        <f>IF($C427="OK",_xlfn.NUMBERVALUE(Plantilla!BV438),"")</f>
        <v/>
      </c>
      <c r="BY427" s="6">
        <f>IF($C427="OK",_xlfn.NUMBERVALUE(Plantilla!BW438),"")</f>
        <v/>
      </c>
      <c r="BZ427" s="6">
        <f>IF($C427="OK",_xlfn.NUMBERVALUE(Plantilla!BX438),"")</f>
        <v/>
      </c>
      <c r="CA427" s="6">
        <f>IF($C427="OK",_xlfn.NUMBERVALUE(Plantilla!BY438),"")</f>
        <v/>
      </c>
      <c r="CB427" s="6">
        <f>IF($C427="OK",_xlfn.NUMBERVALUE(Plantilla!BZ438),"")</f>
        <v/>
      </c>
      <c r="CC427" s="6">
        <f>IF($C427="OK",_xlfn.NUMBERVALUE(Plantilla!CA438),"")</f>
        <v/>
      </c>
      <c r="CD427" s="6">
        <f>IF($C427="OK",_xlfn.NUMBERVALUE(Plantilla!CB438),"")</f>
        <v/>
      </c>
      <c r="CE427" s="6">
        <f>IF($C427="OK",_xlfn.NUMBERVALUE(Plantilla!CC438),"")</f>
        <v/>
      </c>
      <c r="CF427" s="4">
        <f>IF($C427="OK",_xlfn.NUMBERVALUE(Plantilla!CD438),"")</f>
        <v/>
      </c>
      <c r="CG427" s="6">
        <f>IF($C427="OK",_xlfn.NUMBERVALUE(Plantilla!CE438),"")</f>
        <v/>
      </c>
      <c r="CH427" s="6">
        <f>IF($C427="OK",_xlfn.NUMBERVALUE(Plantilla!CF438),"")</f>
        <v/>
      </c>
      <c r="CI427" s="6">
        <f>IF($C427="OK",_xlfn.NUMBERVALUE(Plantilla!CG438),"")</f>
        <v/>
      </c>
      <c r="CJ427" s="6">
        <f>IF($C427="OK",_xlfn.NUMBERVALUE(Plantilla!CH438),"")</f>
        <v/>
      </c>
      <c r="CK427" s="6">
        <f>IF($C427="OK",_xlfn.NUMBERVALUE(Plantilla!CI438),"")</f>
        <v/>
      </c>
      <c r="CL427" s="6">
        <f>IF($C427="OK",_xlfn.NUMBERVALUE(Plantilla!CJ438),"")</f>
        <v/>
      </c>
      <c r="CM427">
        <f>IF($C427="OK",TEXT(Plantilla!CK438,"#"),"")</f>
        <v/>
      </c>
      <c r="CN427" s="6">
        <f>IF($C427="OK",_xlfn.NUMBERVALUE(Plantilla!CL438),"")</f>
        <v/>
      </c>
      <c r="CO427" s="6">
        <f>IF($C427="OK",_xlfn.NUMBERVALUE(Plantilla!CM438),"")</f>
        <v/>
      </c>
      <c r="CP427" s="110">
        <f>IF($C427="OK",_xlfn.NUMBERVALUE(Plantilla!CN438),"")</f>
        <v/>
      </c>
      <c r="CQ427" s="6">
        <f>IF($C427="OK",_xlfn.NUMBERVALUE(Plantilla!CO438),"")</f>
        <v/>
      </c>
      <c r="CR427" s="109">
        <f>IF($C427="OK",_xlfn.NUMBERVALUE(Plantilla!CP438),"")</f>
        <v/>
      </c>
      <c r="CS427" s="110">
        <f>IF($C427="OK",_xlfn.NUMBERVALUE(Plantilla!CQ438),"")</f>
        <v/>
      </c>
      <c r="CT427" s="6">
        <f>IF($C427="OK",_xlfn.NUMBERVALUE(Plantilla!CR438),"")</f>
        <v/>
      </c>
      <c r="CU427" s="109">
        <f>IF($C427="OK",_xlfn.NUMBERVALUE(Plantilla!CS438),"")</f>
        <v/>
      </c>
      <c r="CV427" s="110">
        <f>IF($C427="OK",_xlfn.NUMBERVALUE(Plantilla!CT438),"")</f>
        <v/>
      </c>
      <c r="CW427" s="6">
        <f>IF($C427="OK",_xlfn.NUMBERVALUE(Plantilla!CU438),"")</f>
        <v/>
      </c>
      <c r="CX427" s="82">
        <f>IF($C427="OK",_xlfn.NUMBERVALUE(Plantilla!CV438),"")</f>
        <v/>
      </c>
      <c r="CY427" s="6">
        <f>IF($C427="OK",_xlfn.NUMBERVALUE(Plantilla!CW438),"")</f>
        <v/>
      </c>
      <c r="CZ427" s="82">
        <f>IF($C427="OK",_xlfn.NUMBERVALUE(Plantilla!CX438),"")</f>
        <v/>
      </c>
      <c r="DA427" s="6">
        <f>IF($C427="OK",_xlfn.NUMBERVALUE(Plantilla!CY438),"")</f>
        <v/>
      </c>
      <c r="DB427" s="109">
        <f>IF($C427="OK",_xlfn.NUMBERVALUE(Plantilla!CZ438),"")</f>
        <v/>
      </c>
      <c r="DC427" s="6">
        <f>IF($C427="OK",_xlfn.NUMBERVALUE(Plantilla!DA438),"")</f>
        <v/>
      </c>
      <c r="DD427" s="6">
        <f>IF($C427="OK",TEXT(Plantilla!DB438,"#"),"")</f>
        <v/>
      </c>
      <c r="DE427" s="6">
        <f>IF($C427="OK",_xlfn.NUMBERVALUE(Plantilla!DC438),"")</f>
        <v/>
      </c>
      <c r="DF427" s="4">
        <f>IF($C427="OK",_xlfn.NUMBERVALUE(Plantilla!DD438),"")</f>
        <v/>
      </c>
      <c r="DG427" s="6">
        <f>IF($C427="OK",_xlfn.NUMBERVALUE(Plantilla!DE438),"")</f>
        <v/>
      </c>
      <c r="DH427" s="6">
        <f>IF($C427="OK",_xlfn.NUMBERVALUE(Plantilla!DF438),"")</f>
        <v/>
      </c>
      <c r="DI427" s="6">
        <f>IF($C427="OK",_xlfn.NUMBERVALUE(Plantilla!DG438),"")</f>
        <v/>
      </c>
      <c r="DJ427" s="6">
        <f>IF($C427="OK",_xlfn.NUMBERVALUE(Plantilla!DH438),"")</f>
        <v/>
      </c>
      <c r="DK427" s="6">
        <f>IF($C427="OK",_xlfn.NUMBERVALUE(Plantilla!DI438),"")</f>
        <v/>
      </c>
      <c r="DL427" s="6">
        <f>IF($C427="OK",_xlfn.NUMBERVALUE(Plantilla!DJ438),"")</f>
        <v/>
      </c>
      <c r="DM427" s="6">
        <f>IF($C427="OK",_xlfn.NUMBERVALUE(Plantilla!DK438),"")</f>
        <v/>
      </c>
      <c r="DN427" s="6">
        <f>IF($C427="OK",_xlfn.NUMBERVALUE(Plantilla!DL438),"")</f>
        <v/>
      </c>
      <c r="DO427" s="6">
        <f>IF($C427="OK",_xlfn.NUMBERVALUE(Plantilla!DM438),"")</f>
        <v/>
      </c>
      <c r="DP427" s="6">
        <f>IF($C427="OK",_xlfn.NUMBERVALUE(Plantilla!DN438),"")</f>
        <v/>
      </c>
      <c r="DQ427" s="6">
        <f>IF($C427="OK",_xlfn.NUMBERVALUE(Plantilla!DO438),"")</f>
        <v/>
      </c>
      <c r="DR427" s="6">
        <f>IF($C427="OK",_xlfn.NUMBERVALUE(Plantilla!DP438),"")</f>
        <v/>
      </c>
      <c r="DS427">
        <f>IF($C427="OK",TEXT(Plantilla!DR438,"#"),"")</f>
        <v/>
      </c>
      <c r="DT427" s="6" t="n"/>
    </row>
    <row r="428">
      <c r="A428">
        <f>IF(Plantilla!$I$6="¡Perfecto!, Guarda el archivo y adjúntalo a tu interfaz de Nómina Electrónica","OK","Error")</f>
        <v/>
      </c>
      <c r="B428">
        <f>IF(Plantilla!$I$6="¡Perfecto!, Guarda el archivo y adjúntalo a tu interfaz de Nómina Electrónica",MID(Plantilla!$D$2,SEARCH("V",Plantilla!$D$2),10),"")</f>
        <v/>
      </c>
      <c r="C428">
        <f>Plantilla!C439</f>
        <v/>
      </c>
      <c r="D428">
        <f>IF($C428="OK",Plantilla!B439,"")</f>
        <v/>
      </c>
      <c r="E428">
        <f>IF($C428="OK",
   VLOOKUP(Plantilla!$E$4,'Tablas '!$AP$4:$AT$6,5,FALSE),
"")</f>
        <v/>
      </c>
      <c r="F428">
        <f>IF($C428="OK",TEXT(Plantilla!D439,"#"),"")</f>
        <v/>
      </c>
      <c r="G428">
        <f>IF($C428="OK",
   VLOOKUP(Plantilla!E439,'Tablas '!$B$4:$C$14,2,FALSE),
"")</f>
        <v/>
      </c>
      <c r="H428">
        <f>IF($C428="OK",TEXT(Plantilla!F439,"#"),"")</f>
        <v/>
      </c>
      <c r="I428">
        <f>IF($C428="OK",TEXT(Plantilla!G439,"#"),"")</f>
        <v/>
      </c>
      <c r="J428">
        <f>IF($C428="OK",TEXT(Plantilla!H439,"#"),"")</f>
        <v/>
      </c>
      <c r="K428">
        <f>IF($C428="OK",TEXT(Plantilla!I439,"#"),"")</f>
        <v/>
      </c>
      <c r="L428">
        <f>IF($C428="OK",TEXT(Plantilla!J439,"#"),"")</f>
        <v/>
      </c>
      <c r="M428">
        <f>IF($C428="OK",TEXT(Plantilla!K439,"#"),"")</f>
        <v/>
      </c>
      <c r="N428">
        <f>IF($C428="OK",
   CONCATENATE(YEAR(Plantilla!L439),"-",TEXT(MONTH(Plantilla!L439),"00"),"-",TEXT(DAY(Plantilla!L439),"00")),
"")</f>
        <v/>
      </c>
      <c r="O428">
        <f>IF($C428="OK",_xlfn.NUMBERVALUE(Plantilla!M439),"")</f>
        <v/>
      </c>
      <c r="P428">
        <f>IF($C428="OK",
   IF(Plantilla!N439&lt;&gt;"",
      CONCATENATE(YEAR(Plantilla!N439),"-",TEXT(MONTH(Plantilla!N439),"00"),"-",TEXT(DAY(Plantilla!N439),"00")),
   ""),
"")</f>
        <v/>
      </c>
      <c r="Q428">
        <f>IF($C428="OK",
   VLOOKUP(Plantilla!O439,'Tablas '!$E$4:$F$19,2,FALSE),
"")</f>
        <v/>
      </c>
      <c r="R428">
        <f>IF($C428="OK",
   VLOOKUP(Plantilla!P439,'Tablas '!$H$4:$I$5,2,FALSE),
"")</f>
        <v/>
      </c>
      <c r="S428">
        <f>IF($C428="OK",
   VLOOKUP(Plantilla!Q439,'Tablas '!$K$4:$L$8,2,FALSE),
"")</f>
        <v/>
      </c>
      <c r="T428">
        <f>IF($C428="OK",
   VLOOKUP(Plantilla!R439,'Tablas '!$AE$4:$AF$6,2,FALSE),
"")</f>
        <v/>
      </c>
      <c r="U428">
        <f>IF($C428="OK",
   VLOOKUP(Plantilla!S439,'Tablas '!$AE$4:$AF$6,2,FALSE),
"")</f>
        <v/>
      </c>
      <c r="V428">
        <f>IF($C428="OK",TEXT(Plantilla!T439,"#"),"")</f>
        <v/>
      </c>
      <c r="W428" s="84">
        <f>IF($C428="OK",
   VLOOKUP(Plantilla!U439,'Tablas '!$AM$4:$AN$1126,2,FALSE),
"")</f>
        <v/>
      </c>
      <c r="X428">
        <f>IF($C428="OK",TEXT(Plantilla!V439,"#"),"")</f>
        <v/>
      </c>
      <c r="Y428">
        <f>IF($C428="OK",
   CONCATENATE(YEAR(Plantilla!W439),"-",TEXT(MONTH(Plantilla!W439),"00"),"-",TEXT(DAY(Plantilla!W439),"00")),
"")</f>
        <v/>
      </c>
      <c r="Z428">
        <f>IF($C428="OK",
   CONCATENATE(YEAR(Plantilla!X439),"-",TEXT(MONTH(Plantilla!X439),"00"),"-",TEXT(DAY(Plantilla!X439),"00")),
"")</f>
        <v/>
      </c>
      <c r="AA428">
        <f>IF($C428="OK",
   TEXT(VLOOKUP(Plantilla!Y439,'Tablas '!$Q$4:$R$9,2,FALSE),"#"),
"")</f>
        <v/>
      </c>
      <c r="AB428">
        <f>IF($C428="OK",
   CONCATENATE(YEAR(Plantilla!Z439),"-",TEXT(MONTH(Plantilla!Z439),"00"),"-",TEXT(DAY(Plantilla!Z439),"00")),
"")</f>
        <v/>
      </c>
      <c r="AC428">
        <f>IF($C428="OK",
   TEXT(VLOOKUP(Plantilla!AA439,'Tablas '!$T$4:$U$13,2,FALSE),"#"),
"")</f>
        <v/>
      </c>
      <c r="AD428">
        <f>IF($C428="OK",TEXT(Plantilla!AB439,"#"),"")</f>
        <v/>
      </c>
      <c r="AE428">
        <f>IF($C428="OK",
   IF(Plantilla!AC439&lt;&gt;"",
      TEXT(VLOOKUP(Plantilla!AC439,'Tablas '!$W$4:$X$7,2,FALSE),"#"),
   ""),
"")</f>
        <v/>
      </c>
      <c r="AF428">
        <f>IF($C428="OK",TEXT(Plantilla!AD439,"#"),"")</f>
        <v/>
      </c>
      <c r="AG428" s="6">
        <f>IF($C428="OK",_xlfn.NUMBERVALUE(Plantilla!AE439),"")</f>
        <v/>
      </c>
      <c r="AH428" s="4">
        <f>IF($C428="OK",_xlfn.NUMBERVALUE(Plantilla!AF439),"")</f>
        <v/>
      </c>
      <c r="AI428" s="6">
        <f>IF($C428="OK",_xlfn.NUMBERVALUE(Plantilla!AG439),"")</f>
        <v/>
      </c>
      <c r="AJ428" s="6">
        <f>IF($C428="OK",_xlfn.NUMBERVALUE(Plantilla!AH439),"")</f>
        <v/>
      </c>
      <c r="AK428" s="6">
        <f>IF($C428="OK",_xlfn.NUMBERVALUE(Plantilla!AI439),"")</f>
        <v/>
      </c>
      <c r="AL428" s="6">
        <f>IF($C428="OK",_xlfn.NUMBERVALUE(Plantilla!AJ439),"")</f>
        <v/>
      </c>
      <c r="AM428" s="4">
        <f>IF($C428="OK",_xlfn.NUMBERVALUE(Plantilla!AK439),"")</f>
        <v/>
      </c>
      <c r="AN428" s="6">
        <f>IF($C428="OK",_xlfn.NUMBERVALUE(Plantilla!AL439),"")</f>
        <v/>
      </c>
      <c r="AO428" s="4">
        <f>IF($C428="OK",_xlfn.NUMBERVALUE(Plantilla!AM439),"")</f>
        <v/>
      </c>
      <c r="AP428" s="6">
        <f>IF($C428="OK",_xlfn.NUMBERVALUE(Plantilla!AN439),"")</f>
        <v/>
      </c>
      <c r="AQ428" s="4">
        <f>IF($C428="OK",_xlfn.NUMBERVALUE(Plantilla!AO439),"")</f>
        <v/>
      </c>
      <c r="AR428" s="6">
        <f>IF($C428="OK",_xlfn.NUMBERVALUE(Plantilla!AP439),"")</f>
        <v/>
      </c>
      <c r="AS428" s="4">
        <f>IF($C428="OK",_xlfn.NUMBERVALUE(Plantilla!AQ439),"")</f>
        <v/>
      </c>
      <c r="AT428" s="6">
        <f>IF($C428="OK",_xlfn.NUMBERVALUE(Plantilla!AR439),"")</f>
        <v/>
      </c>
      <c r="AU428" s="4">
        <f>IF($C428="OK",_xlfn.NUMBERVALUE(Plantilla!AS439),"")</f>
        <v/>
      </c>
      <c r="AV428" s="6">
        <f>IF($C428="OK",_xlfn.NUMBERVALUE(Plantilla!AT439),"")</f>
        <v/>
      </c>
      <c r="AW428" s="4">
        <f>IF($C428="OK",_xlfn.NUMBERVALUE(Plantilla!AU439),"")</f>
        <v/>
      </c>
      <c r="AX428" s="6">
        <f>IF($C428="OK",_xlfn.NUMBERVALUE(Plantilla!AV439),"")</f>
        <v/>
      </c>
      <c r="AY428" s="4">
        <f>IF($C428="OK",_xlfn.NUMBERVALUE(Plantilla!AW439),"")</f>
        <v/>
      </c>
      <c r="AZ428" s="6">
        <f>IF($C428="OK",_xlfn.NUMBERVALUE(Plantilla!AX439),"")</f>
        <v/>
      </c>
      <c r="BA428">
        <f>IF($C428="OK",_xlfn.NUMBERVALUE(Plantilla!AY439),"")</f>
        <v/>
      </c>
      <c r="BB428">
        <f>IF($C428="OK",_xlfn.NUMBERVALUE(Plantilla!AZ439),"")</f>
        <v/>
      </c>
      <c r="BC428" s="4">
        <f>IF($C428="OK",_xlfn.NUMBERVALUE(Plantilla!BA439),"")</f>
        <v/>
      </c>
      <c r="BD428" s="6">
        <f>IF($C428="OK",_xlfn.NUMBERVALUE(Plantilla!BB439),"")</f>
        <v/>
      </c>
      <c r="BE428" s="4">
        <f>IF($C428="OK",_xlfn.NUMBERVALUE(Plantilla!BC439),"")</f>
        <v/>
      </c>
      <c r="BF428" s="6">
        <f>IF($C428="OK",_xlfn.NUMBERVALUE(Plantilla!BD439),"")</f>
        <v/>
      </c>
      <c r="BG428" s="4">
        <f>IF($C428="OK",_xlfn.NUMBERVALUE(Plantilla!BE439),"")</f>
        <v/>
      </c>
      <c r="BH428" s="6">
        <f>IF($C428="OK",_xlfn.NUMBERVALUE(Plantilla!BF439),"")</f>
        <v/>
      </c>
      <c r="BI428" s="110">
        <f>IF($C428="OK",_xlfn.NUMBERVALUE(Plantilla!BG439),"")</f>
        <v/>
      </c>
      <c r="BJ428" s="6">
        <f>IF($C428="OK",_xlfn.NUMBERVALUE(Plantilla!BH439),"")</f>
        <v/>
      </c>
      <c r="BK428" s="109">
        <f>IF($C428="OK",_xlfn.NUMBERVALUE(Plantilla!BI439),"")</f>
        <v/>
      </c>
      <c r="BL428" s="6">
        <f>IF($C428="OK",
   IF(Plantilla!BJ439&lt;&gt;"",
      TEXT(VLOOKUP(Plantilla!BJ439,'Tablas '!$Z$4:$AA$6,2,FALSE),"#"),
   ""),
"")</f>
        <v/>
      </c>
      <c r="BM428" s="4">
        <f>IF($C428="OK",_xlfn.NUMBERVALUE(Plantilla!BK439),"")</f>
        <v/>
      </c>
      <c r="BN428" s="4">
        <f>IF($C428="OK",_xlfn.NUMBERVALUE(Plantilla!BL439),"")</f>
        <v/>
      </c>
      <c r="BO428" s="6">
        <f>IF($C428="OK",_xlfn.NUMBERVALUE(Plantilla!BM439),"")</f>
        <v/>
      </c>
      <c r="BP428" s="4">
        <f>IF($C428="OK",_xlfn.NUMBERVALUE(Plantilla!BN439),"")</f>
        <v/>
      </c>
      <c r="BQ428" s="6">
        <f>IF($C428="OK",_xlfn.NUMBERVALUE(Plantilla!BO439),"")</f>
        <v/>
      </c>
      <c r="BR428" s="4">
        <f>IF($C428="OK",_xlfn.NUMBERVALUE(Plantilla!BP439),"")</f>
        <v/>
      </c>
      <c r="BS428" s="6">
        <f>IF($C428="OK",_xlfn.NUMBERVALUE(Plantilla!BQ439),"")</f>
        <v/>
      </c>
      <c r="BT428" s="4">
        <f>IF($C428="OK",_xlfn.NUMBERVALUE(Plantilla!BR439),"")</f>
        <v/>
      </c>
      <c r="BU428" s="6">
        <f>IF($C428="OK",_xlfn.NUMBERVALUE(Plantilla!BS439),"")</f>
        <v/>
      </c>
      <c r="BV428" s="6">
        <f>IF($C428="OK",_xlfn.NUMBERVALUE(Plantilla!BT439),"")</f>
        <v/>
      </c>
      <c r="BW428" s="6">
        <f>IF($C428="OK",_xlfn.NUMBERVALUE(Plantilla!BU439),"")</f>
        <v/>
      </c>
      <c r="BX428" s="6">
        <f>IF($C428="OK",_xlfn.NUMBERVALUE(Plantilla!BV439),"")</f>
        <v/>
      </c>
      <c r="BY428" s="6">
        <f>IF($C428="OK",_xlfn.NUMBERVALUE(Plantilla!BW439),"")</f>
        <v/>
      </c>
      <c r="BZ428" s="6">
        <f>IF($C428="OK",_xlfn.NUMBERVALUE(Plantilla!BX439),"")</f>
        <v/>
      </c>
      <c r="CA428" s="6">
        <f>IF($C428="OK",_xlfn.NUMBERVALUE(Plantilla!BY439),"")</f>
        <v/>
      </c>
      <c r="CB428" s="6">
        <f>IF($C428="OK",_xlfn.NUMBERVALUE(Plantilla!BZ439),"")</f>
        <v/>
      </c>
      <c r="CC428" s="6">
        <f>IF($C428="OK",_xlfn.NUMBERVALUE(Plantilla!CA439),"")</f>
        <v/>
      </c>
      <c r="CD428" s="6">
        <f>IF($C428="OK",_xlfn.NUMBERVALUE(Plantilla!CB439),"")</f>
        <v/>
      </c>
      <c r="CE428" s="6">
        <f>IF($C428="OK",_xlfn.NUMBERVALUE(Plantilla!CC439),"")</f>
        <v/>
      </c>
      <c r="CF428" s="4">
        <f>IF($C428="OK",_xlfn.NUMBERVALUE(Plantilla!CD439),"")</f>
        <v/>
      </c>
      <c r="CG428" s="6">
        <f>IF($C428="OK",_xlfn.NUMBERVALUE(Plantilla!CE439),"")</f>
        <v/>
      </c>
      <c r="CH428" s="6">
        <f>IF($C428="OK",_xlfn.NUMBERVALUE(Plantilla!CF439),"")</f>
        <v/>
      </c>
      <c r="CI428" s="6">
        <f>IF($C428="OK",_xlfn.NUMBERVALUE(Plantilla!CG439),"")</f>
        <v/>
      </c>
      <c r="CJ428" s="6">
        <f>IF($C428="OK",_xlfn.NUMBERVALUE(Plantilla!CH439),"")</f>
        <v/>
      </c>
      <c r="CK428" s="6">
        <f>IF($C428="OK",_xlfn.NUMBERVALUE(Plantilla!CI439),"")</f>
        <v/>
      </c>
      <c r="CL428" s="6">
        <f>IF($C428="OK",_xlfn.NUMBERVALUE(Plantilla!CJ439),"")</f>
        <v/>
      </c>
      <c r="CM428">
        <f>IF($C428="OK",TEXT(Plantilla!CK439,"#"),"")</f>
        <v/>
      </c>
      <c r="CN428" s="6">
        <f>IF($C428="OK",_xlfn.NUMBERVALUE(Plantilla!CL439),"")</f>
        <v/>
      </c>
      <c r="CO428" s="6">
        <f>IF($C428="OK",_xlfn.NUMBERVALUE(Plantilla!CM439),"")</f>
        <v/>
      </c>
      <c r="CP428" s="110">
        <f>IF($C428="OK",_xlfn.NUMBERVALUE(Plantilla!CN439),"")</f>
        <v/>
      </c>
      <c r="CQ428" s="6">
        <f>IF($C428="OK",_xlfn.NUMBERVALUE(Plantilla!CO439),"")</f>
        <v/>
      </c>
      <c r="CR428" s="109">
        <f>IF($C428="OK",_xlfn.NUMBERVALUE(Plantilla!CP439),"")</f>
        <v/>
      </c>
      <c r="CS428" s="110">
        <f>IF($C428="OK",_xlfn.NUMBERVALUE(Plantilla!CQ439),"")</f>
        <v/>
      </c>
      <c r="CT428" s="6">
        <f>IF($C428="OK",_xlfn.NUMBERVALUE(Plantilla!CR439),"")</f>
        <v/>
      </c>
      <c r="CU428" s="109">
        <f>IF($C428="OK",_xlfn.NUMBERVALUE(Plantilla!CS439),"")</f>
        <v/>
      </c>
      <c r="CV428" s="110">
        <f>IF($C428="OK",_xlfn.NUMBERVALUE(Plantilla!CT439),"")</f>
        <v/>
      </c>
      <c r="CW428" s="6">
        <f>IF($C428="OK",_xlfn.NUMBERVALUE(Plantilla!CU439),"")</f>
        <v/>
      </c>
      <c r="CX428" s="82">
        <f>IF($C428="OK",_xlfn.NUMBERVALUE(Plantilla!CV439),"")</f>
        <v/>
      </c>
      <c r="CY428" s="6">
        <f>IF($C428="OK",_xlfn.NUMBERVALUE(Plantilla!CW439),"")</f>
        <v/>
      </c>
      <c r="CZ428" s="82">
        <f>IF($C428="OK",_xlfn.NUMBERVALUE(Plantilla!CX439),"")</f>
        <v/>
      </c>
      <c r="DA428" s="6">
        <f>IF($C428="OK",_xlfn.NUMBERVALUE(Plantilla!CY439),"")</f>
        <v/>
      </c>
      <c r="DB428" s="109">
        <f>IF($C428="OK",_xlfn.NUMBERVALUE(Plantilla!CZ439),"")</f>
        <v/>
      </c>
      <c r="DC428" s="6">
        <f>IF($C428="OK",_xlfn.NUMBERVALUE(Plantilla!DA439),"")</f>
        <v/>
      </c>
      <c r="DD428" s="6">
        <f>IF($C428="OK",TEXT(Plantilla!DB439,"#"),"")</f>
        <v/>
      </c>
      <c r="DE428" s="6">
        <f>IF($C428="OK",_xlfn.NUMBERVALUE(Plantilla!DC439),"")</f>
        <v/>
      </c>
      <c r="DF428" s="4">
        <f>IF($C428="OK",_xlfn.NUMBERVALUE(Plantilla!DD439),"")</f>
        <v/>
      </c>
      <c r="DG428" s="6">
        <f>IF($C428="OK",_xlfn.NUMBERVALUE(Plantilla!DE439),"")</f>
        <v/>
      </c>
      <c r="DH428" s="6">
        <f>IF($C428="OK",_xlfn.NUMBERVALUE(Plantilla!DF439),"")</f>
        <v/>
      </c>
      <c r="DI428" s="6">
        <f>IF($C428="OK",_xlfn.NUMBERVALUE(Plantilla!DG439),"")</f>
        <v/>
      </c>
      <c r="DJ428" s="6">
        <f>IF($C428="OK",_xlfn.NUMBERVALUE(Plantilla!DH439),"")</f>
        <v/>
      </c>
      <c r="DK428" s="6">
        <f>IF($C428="OK",_xlfn.NUMBERVALUE(Plantilla!DI439),"")</f>
        <v/>
      </c>
      <c r="DL428" s="6">
        <f>IF($C428="OK",_xlfn.NUMBERVALUE(Plantilla!DJ439),"")</f>
        <v/>
      </c>
      <c r="DM428" s="6">
        <f>IF($C428="OK",_xlfn.NUMBERVALUE(Plantilla!DK439),"")</f>
        <v/>
      </c>
      <c r="DN428" s="6">
        <f>IF($C428="OK",_xlfn.NUMBERVALUE(Plantilla!DL439),"")</f>
        <v/>
      </c>
      <c r="DO428" s="6">
        <f>IF($C428="OK",_xlfn.NUMBERVALUE(Plantilla!DM439),"")</f>
        <v/>
      </c>
      <c r="DP428" s="6">
        <f>IF($C428="OK",_xlfn.NUMBERVALUE(Plantilla!DN439),"")</f>
        <v/>
      </c>
      <c r="DQ428" s="6">
        <f>IF($C428="OK",_xlfn.NUMBERVALUE(Plantilla!DO439),"")</f>
        <v/>
      </c>
      <c r="DR428" s="6">
        <f>IF($C428="OK",_xlfn.NUMBERVALUE(Plantilla!DP439),"")</f>
        <v/>
      </c>
      <c r="DS428">
        <f>IF($C428="OK",TEXT(Plantilla!DR439,"#"),"")</f>
        <v/>
      </c>
      <c r="DT428" s="6" t="n"/>
    </row>
    <row r="429">
      <c r="A429">
        <f>IF(Plantilla!$I$6="¡Perfecto!, Guarda el archivo y adjúntalo a tu interfaz de Nómina Electrónica","OK","Error")</f>
        <v/>
      </c>
      <c r="B429">
        <f>IF(Plantilla!$I$6="¡Perfecto!, Guarda el archivo y adjúntalo a tu interfaz de Nómina Electrónica",MID(Plantilla!$D$2,SEARCH("V",Plantilla!$D$2),10),"")</f>
        <v/>
      </c>
      <c r="C429">
        <f>Plantilla!C440</f>
        <v/>
      </c>
      <c r="D429">
        <f>IF($C429="OK",Plantilla!B440,"")</f>
        <v/>
      </c>
      <c r="E429">
        <f>IF($C429="OK",
   VLOOKUP(Plantilla!$E$4,'Tablas '!$AP$4:$AT$6,5,FALSE),
"")</f>
        <v/>
      </c>
      <c r="F429">
        <f>IF($C429="OK",TEXT(Plantilla!D440,"#"),"")</f>
        <v/>
      </c>
      <c r="G429">
        <f>IF($C429="OK",
   VLOOKUP(Plantilla!E440,'Tablas '!$B$4:$C$14,2,FALSE),
"")</f>
        <v/>
      </c>
      <c r="H429">
        <f>IF($C429="OK",TEXT(Plantilla!F440,"#"),"")</f>
        <v/>
      </c>
      <c r="I429">
        <f>IF($C429="OK",TEXT(Plantilla!G440,"#"),"")</f>
        <v/>
      </c>
      <c r="J429">
        <f>IF($C429="OK",TEXT(Plantilla!H440,"#"),"")</f>
        <v/>
      </c>
      <c r="K429">
        <f>IF($C429="OK",TEXT(Plantilla!I440,"#"),"")</f>
        <v/>
      </c>
      <c r="L429">
        <f>IF($C429="OK",TEXT(Plantilla!J440,"#"),"")</f>
        <v/>
      </c>
      <c r="M429">
        <f>IF($C429="OK",TEXT(Plantilla!K440,"#"),"")</f>
        <v/>
      </c>
      <c r="N429">
        <f>IF($C429="OK",
   CONCATENATE(YEAR(Plantilla!L440),"-",TEXT(MONTH(Plantilla!L440),"00"),"-",TEXT(DAY(Plantilla!L440),"00")),
"")</f>
        <v/>
      </c>
      <c r="O429">
        <f>IF($C429="OK",_xlfn.NUMBERVALUE(Plantilla!M440),"")</f>
        <v/>
      </c>
      <c r="P429">
        <f>IF($C429="OK",
   IF(Plantilla!N440&lt;&gt;"",
      CONCATENATE(YEAR(Plantilla!N440),"-",TEXT(MONTH(Plantilla!N440),"00"),"-",TEXT(DAY(Plantilla!N440),"00")),
   ""),
"")</f>
        <v/>
      </c>
      <c r="Q429">
        <f>IF($C429="OK",
   VLOOKUP(Plantilla!O440,'Tablas '!$E$4:$F$19,2,FALSE),
"")</f>
        <v/>
      </c>
      <c r="R429">
        <f>IF($C429="OK",
   VLOOKUP(Plantilla!P440,'Tablas '!$H$4:$I$5,2,FALSE),
"")</f>
        <v/>
      </c>
      <c r="S429">
        <f>IF($C429="OK",
   VLOOKUP(Plantilla!Q440,'Tablas '!$K$4:$L$8,2,FALSE),
"")</f>
        <v/>
      </c>
      <c r="T429">
        <f>IF($C429="OK",
   VLOOKUP(Plantilla!R440,'Tablas '!$AE$4:$AF$6,2,FALSE),
"")</f>
        <v/>
      </c>
      <c r="U429">
        <f>IF($C429="OK",
   VLOOKUP(Plantilla!S440,'Tablas '!$AE$4:$AF$6,2,FALSE),
"")</f>
        <v/>
      </c>
      <c r="V429">
        <f>IF($C429="OK",TEXT(Plantilla!T440,"#"),"")</f>
        <v/>
      </c>
      <c r="W429" s="84">
        <f>IF($C429="OK",
   VLOOKUP(Plantilla!U440,'Tablas '!$AM$4:$AN$1126,2,FALSE),
"")</f>
        <v/>
      </c>
      <c r="X429">
        <f>IF($C429="OK",TEXT(Plantilla!V440,"#"),"")</f>
        <v/>
      </c>
      <c r="Y429">
        <f>IF($C429="OK",
   CONCATENATE(YEAR(Plantilla!W440),"-",TEXT(MONTH(Plantilla!W440),"00"),"-",TEXT(DAY(Plantilla!W440),"00")),
"")</f>
        <v/>
      </c>
      <c r="Z429">
        <f>IF($C429="OK",
   CONCATENATE(YEAR(Plantilla!X440),"-",TEXT(MONTH(Plantilla!X440),"00"),"-",TEXT(DAY(Plantilla!X440),"00")),
"")</f>
        <v/>
      </c>
      <c r="AA429">
        <f>IF($C429="OK",
   TEXT(VLOOKUP(Plantilla!Y440,'Tablas '!$Q$4:$R$9,2,FALSE),"#"),
"")</f>
        <v/>
      </c>
      <c r="AB429">
        <f>IF($C429="OK",
   CONCATENATE(YEAR(Plantilla!Z440),"-",TEXT(MONTH(Plantilla!Z440),"00"),"-",TEXT(DAY(Plantilla!Z440),"00")),
"")</f>
        <v/>
      </c>
      <c r="AC429">
        <f>IF($C429="OK",
   TEXT(VLOOKUP(Plantilla!AA440,'Tablas '!$T$4:$U$13,2,FALSE),"#"),
"")</f>
        <v/>
      </c>
      <c r="AD429">
        <f>IF($C429="OK",TEXT(Plantilla!AB440,"#"),"")</f>
        <v/>
      </c>
      <c r="AE429">
        <f>IF($C429="OK",
   IF(Plantilla!AC440&lt;&gt;"",
      TEXT(VLOOKUP(Plantilla!AC440,'Tablas '!$W$4:$X$7,2,FALSE),"#"),
   ""),
"")</f>
        <v/>
      </c>
      <c r="AF429">
        <f>IF($C429="OK",TEXT(Plantilla!AD440,"#"),"")</f>
        <v/>
      </c>
      <c r="AG429" s="6">
        <f>IF($C429="OK",_xlfn.NUMBERVALUE(Plantilla!AE440),"")</f>
        <v/>
      </c>
      <c r="AH429" s="4">
        <f>IF($C429="OK",_xlfn.NUMBERVALUE(Plantilla!AF440),"")</f>
        <v/>
      </c>
      <c r="AI429" s="6">
        <f>IF($C429="OK",_xlfn.NUMBERVALUE(Plantilla!AG440),"")</f>
        <v/>
      </c>
      <c r="AJ429" s="6">
        <f>IF($C429="OK",_xlfn.NUMBERVALUE(Plantilla!AH440),"")</f>
        <v/>
      </c>
      <c r="AK429" s="6">
        <f>IF($C429="OK",_xlfn.NUMBERVALUE(Plantilla!AI440),"")</f>
        <v/>
      </c>
      <c r="AL429" s="6">
        <f>IF($C429="OK",_xlfn.NUMBERVALUE(Plantilla!AJ440),"")</f>
        <v/>
      </c>
      <c r="AM429" s="4">
        <f>IF($C429="OK",_xlfn.NUMBERVALUE(Plantilla!AK440),"")</f>
        <v/>
      </c>
      <c r="AN429" s="6">
        <f>IF($C429="OK",_xlfn.NUMBERVALUE(Plantilla!AL440),"")</f>
        <v/>
      </c>
      <c r="AO429" s="4">
        <f>IF($C429="OK",_xlfn.NUMBERVALUE(Plantilla!AM440),"")</f>
        <v/>
      </c>
      <c r="AP429" s="6">
        <f>IF($C429="OK",_xlfn.NUMBERVALUE(Plantilla!AN440),"")</f>
        <v/>
      </c>
      <c r="AQ429" s="4">
        <f>IF($C429="OK",_xlfn.NUMBERVALUE(Plantilla!AO440),"")</f>
        <v/>
      </c>
      <c r="AR429" s="6">
        <f>IF($C429="OK",_xlfn.NUMBERVALUE(Plantilla!AP440),"")</f>
        <v/>
      </c>
      <c r="AS429" s="4">
        <f>IF($C429="OK",_xlfn.NUMBERVALUE(Plantilla!AQ440),"")</f>
        <v/>
      </c>
      <c r="AT429" s="6">
        <f>IF($C429="OK",_xlfn.NUMBERVALUE(Plantilla!AR440),"")</f>
        <v/>
      </c>
      <c r="AU429" s="4">
        <f>IF($C429="OK",_xlfn.NUMBERVALUE(Plantilla!AS440),"")</f>
        <v/>
      </c>
      <c r="AV429" s="6">
        <f>IF($C429="OK",_xlfn.NUMBERVALUE(Plantilla!AT440),"")</f>
        <v/>
      </c>
      <c r="AW429" s="4">
        <f>IF($C429="OK",_xlfn.NUMBERVALUE(Plantilla!AU440),"")</f>
        <v/>
      </c>
      <c r="AX429" s="6">
        <f>IF($C429="OK",_xlfn.NUMBERVALUE(Plantilla!AV440),"")</f>
        <v/>
      </c>
      <c r="AY429" s="4">
        <f>IF($C429="OK",_xlfn.NUMBERVALUE(Plantilla!AW440),"")</f>
        <v/>
      </c>
      <c r="AZ429" s="6">
        <f>IF($C429="OK",_xlfn.NUMBERVALUE(Plantilla!AX440),"")</f>
        <v/>
      </c>
      <c r="BA429">
        <f>IF($C429="OK",_xlfn.NUMBERVALUE(Plantilla!AY440),"")</f>
        <v/>
      </c>
      <c r="BB429">
        <f>IF($C429="OK",_xlfn.NUMBERVALUE(Plantilla!AZ440),"")</f>
        <v/>
      </c>
      <c r="BC429" s="4">
        <f>IF($C429="OK",_xlfn.NUMBERVALUE(Plantilla!BA440),"")</f>
        <v/>
      </c>
      <c r="BD429" s="6">
        <f>IF($C429="OK",_xlfn.NUMBERVALUE(Plantilla!BB440),"")</f>
        <v/>
      </c>
      <c r="BE429" s="4">
        <f>IF($C429="OK",_xlfn.NUMBERVALUE(Plantilla!BC440),"")</f>
        <v/>
      </c>
      <c r="BF429" s="6">
        <f>IF($C429="OK",_xlfn.NUMBERVALUE(Plantilla!BD440),"")</f>
        <v/>
      </c>
      <c r="BG429" s="4">
        <f>IF($C429="OK",_xlfn.NUMBERVALUE(Plantilla!BE440),"")</f>
        <v/>
      </c>
      <c r="BH429" s="6">
        <f>IF($C429="OK",_xlfn.NUMBERVALUE(Plantilla!BF440),"")</f>
        <v/>
      </c>
      <c r="BI429" s="110">
        <f>IF($C429="OK",_xlfn.NUMBERVALUE(Plantilla!BG440),"")</f>
        <v/>
      </c>
      <c r="BJ429" s="6">
        <f>IF($C429="OK",_xlfn.NUMBERVALUE(Plantilla!BH440),"")</f>
        <v/>
      </c>
      <c r="BK429" s="109">
        <f>IF($C429="OK",_xlfn.NUMBERVALUE(Plantilla!BI440),"")</f>
        <v/>
      </c>
      <c r="BL429" s="6">
        <f>IF($C429="OK",
   IF(Plantilla!BJ440&lt;&gt;"",
      TEXT(VLOOKUP(Plantilla!BJ440,'Tablas '!$Z$4:$AA$6,2,FALSE),"#"),
   ""),
"")</f>
        <v/>
      </c>
      <c r="BM429" s="4">
        <f>IF($C429="OK",_xlfn.NUMBERVALUE(Plantilla!BK440),"")</f>
        <v/>
      </c>
      <c r="BN429" s="4">
        <f>IF($C429="OK",_xlfn.NUMBERVALUE(Plantilla!BL440),"")</f>
        <v/>
      </c>
      <c r="BO429" s="6">
        <f>IF($C429="OK",_xlfn.NUMBERVALUE(Plantilla!BM440),"")</f>
        <v/>
      </c>
      <c r="BP429" s="4">
        <f>IF($C429="OK",_xlfn.NUMBERVALUE(Plantilla!BN440),"")</f>
        <v/>
      </c>
      <c r="BQ429" s="6">
        <f>IF($C429="OK",_xlfn.NUMBERVALUE(Plantilla!BO440),"")</f>
        <v/>
      </c>
      <c r="BR429" s="4">
        <f>IF($C429="OK",_xlfn.NUMBERVALUE(Plantilla!BP440),"")</f>
        <v/>
      </c>
      <c r="BS429" s="6">
        <f>IF($C429="OK",_xlfn.NUMBERVALUE(Plantilla!BQ440),"")</f>
        <v/>
      </c>
      <c r="BT429" s="4">
        <f>IF($C429="OK",_xlfn.NUMBERVALUE(Plantilla!BR440),"")</f>
        <v/>
      </c>
      <c r="BU429" s="6">
        <f>IF($C429="OK",_xlfn.NUMBERVALUE(Plantilla!BS440),"")</f>
        <v/>
      </c>
      <c r="BV429" s="6">
        <f>IF($C429="OK",_xlfn.NUMBERVALUE(Plantilla!BT440),"")</f>
        <v/>
      </c>
      <c r="BW429" s="6">
        <f>IF($C429="OK",_xlfn.NUMBERVALUE(Plantilla!BU440),"")</f>
        <v/>
      </c>
      <c r="BX429" s="6">
        <f>IF($C429="OK",_xlfn.NUMBERVALUE(Plantilla!BV440),"")</f>
        <v/>
      </c>
      <c r="BY429" s="6">
        <f>IF($C429="OK",_xlfn.NUMBERVALUE(Plantilla!BW440),"")</f>
        <v/>
      </c>
      <c r="BZ429" s="6">
        <f>IF($C429="OK",_xlfn.NUMBERVALUE(Plantilla!BX440),"")</f>
        <v/>
      </c>
      <c r="CA429" s="6">
        <f>IF($C429="OK",_xlfn.NUMBERVALUE(Plantilla!BY440),"")</f>
        <v/>
      </c>
      <c r="CB429" s="6">
        <f>IF($C429="OK",_xlfn.NUMBERVALUE(Plantilla!BZ440),"")</f>
        <v/>
      </c>
      <c r="CC429" s="6">
        <f>IF($C429="OK",_xlfn.NUMBERVALUE(Plantilla!CA440),"")</f>
        <v/>
      </c>
      <c r="CD429" s="6">
        <f>IF($C429="OK",_xlfn.NUMBERVALUE(Plantilla!CB440),"")</f>
        <v/>
      </c>
      <c r="CE429" s="6">
        <f>IF($C429="OK",_xlfn.NUMBERVALUE(Plantilla!CC440),"")</f>
        <v/>
      </c>
      <c r="CF429" s="4">
        <f>IF($C429="OK",_xlfn.NUMBERVALUE(Plantilla!CD440),"")</f>
        <v/>
      </c>
      <c r="CG429" s="6">
        <f>IF($C429="OK",_xlfn.NUMBERVALUE(Plantilla!CE440),"")</f>
        <v/>
      </c>
      <c r="CH429" s="6">
        <f>IF($C429="OK",_xlfn.NUMBERVALUE(Plantilla!CF440),"")</f>
        <v/>
      </c>
      <c r="CI429" s="6">
        <f>IF($C429="OK",_xlfn.NUMBERVALUE(Plantilla!CG440),"")</f>
        <v/>
      </c>
      <c r="CJ429" s="6">
        <f>IF($C429="OK",_xlfn.NUMBERVALUE(Plantilla!CH440),"")</f>
        <v/>
      </c>
      <c r="CK429" s="6">
        <f>IF($C429="OK",_xlfn.NUMBERVALUE(Plantilla!CI440),"")</f>
        <v/>
      </c>
      <c r="CL429" s="6">
        <f>IF($C429="OK",_xlfn.NUMBERVALUE(Plantilla!CJ440),"")</f>
        <v/>
      </c>
      <c r="CM429">
        <f>IF($C429="OK",TEXT(Plantilla!CK440,"#"),"")</f>
        <v/>
      </c>
      <c r="CN429" s="6">
        <f>IF($C429="OK",_xlfn.NUMBERVALUE(Plantilla!CL440),"")</f>
        <v/>
      </c>
      <c r="CO429" s="6">
        <f>IF($C429="OK",_xlfn.NUMBERVALUE(Plantilla!CM440),"")</f>
        <v/>
      </c>
      <c r="CP429" s="110">
        <f>IF($C429="OK",_xlfn.NUMBERVALUE(Plantilla!CN440),"")</f>
        <v/>
      </c>
      <c r="CQ429" s="6">
        <f>IF($C429="OK",_xlfn.NUMBERVALUE(Plantilla!CO440),"")</f>
        <v/>
      </c>
      <c r="CR429" s="109">
        <f>IF($C429="OK",_xlfn.NUMBERVALUE(Plantilla!CP440),"")</f>
        <v/>
      </c>
      <c r="CS429" s="110">
        <f>IF($C429="OK",_xlfn.NUMBERVALUE(Plantilla!CQ440),"")</f>
        <v/>
      </c>
      <c r="CT429" s="6">
        <f>IF($C429="OK",_xlfn.NUMBERVALUE(Plantilla!CR440),"")</f>
        <v/>
      </c>
      <c r="CU429" s="109">
        <f>IF($C429="OK",_xlfn.NUMBERVALUE(Plantilla!CS440),"")</f>
        <v/>
      </c>
      <c r="CV429" s="110">
        <f>IF($C429="OK",_xlfn.NUMBERVALUE(Plantilla!CT440),"")</f>
        <v/>
      </c>
      <c r="CW429" s="6">
        <f>IF($C429="OK",_xlfn.NUMBERVALUE(Plantilla!CU440),"")</f>
        <v/>
      </c>
      <c r="CX429" s="82">
        <f>IF($C429="OK",_xlfn.NUMBERVALUE(Plantilla!CV440),"")</f>
        <v/>
      </c>
      <c r="CY429" s="6">
        <f>IF($C429="OK",_xlfn.NUMBERVALUE(Plantilla!CW440),"")</f>
        <v/>
      </c>
      <c r="CZ429" s="82">
        <f>IF($C429="OK",_xlfn.NUMBERVALUE(Plantilla!CX440),"")</f>
        <v/>
      </c>
      <c r="DA429" s="6">
        <f>IF($C429="OK",_xlfn.NUMBERVALUE(Plantilla!CY440),"")</f>
        <v/>
      </c>
      <c r="DB429" s="109">
        <f>IF($C429="OK",_xlfn.NUMBERVALUE(Plantilla!CZ440),"")</f>
        <v/>
      </c>
      <c r="DC429" s="6">
        <f>IF($C429="OK",_xlfn.NUMBERVALUE(Plantilla!DA440),"")</f>
        <v/>
      </c>
      <c r="DD429" s="6">
        <f>IF($C429="OK",TEXT(Plantilla!DB440,"#"),"")</f>
        <v/>
      </c>
      <c r="DE429" s="6">
        <f>IF($C429="OK",_xlfn.NUMBERVALUE(Plantilla!DC440),"")</f>
        <v/>
      </c>
      <c r="DF429" s="4">
        <f>IF($C429="OK",_xlfn.NUMBERVALUE(Plantilla!DD440),"")</f>
        <v/>
      </c>
      <c r="DG429" s="6">
        <f>IF($C429="OK",_xlfn.NUMBERVALUE(Plantilla!DE440),"")</f>
        <v/>
      </c>
      <c r="DH429" s="6">
        <f>IF($C429="OK",_xlfn.NUMBERVALUE(Plantilla!DF440),"")</f>
        <v/>
      </c>
      <c r="DI429" s="6">
        <f>IF($C429="OK",_xlfn.NUMBERVALUE(Plantilla!DG440),"")</f>
        <v/>
      </c>
      <c r="DJ429" s="6">
        <f>IF($C429="OK",_xlfn.NUMBERVALUE(Plantilla!DH440),"")</f>
        <v/>
      </c>
      <c r="DK429" s="6">
        <f>IF($C429="OK",_xlfn.NUMBERVALUE(Plantilla!DI440),"")</f>
        <v/>
      </c>
      <c r="DL429" s="6">
        <f>IF($C429="OK",_xlfn.NUMBERVALUE(Plantilla!DJ440),"")</f>
        <v/>
      </c>
      <c r="DM429" s="6">
        <f>IF($C429="OK",_xlfn.NUMBERVALUE(Plantilla!DK440),"")</f>
        <v/>
      </c>
      <c r="DN429" s="6">
        <f>IF($C429="OK",_xlfn.NUMBERVALUE(Plantilla!DL440),"")</f>
        <v/>
      </c>
      <c r="DO429" s="6">
        <f>IF($C429="OK",_xlfn.NUMBERVALUE(Plantilla!DM440),"")</f>
        <v/>
      </c>
      <c r="DP429" s="6">
        <f>IF($C429="OK",_xlfn.NUMBERVALUE(Plantilla!DN440),"")</f>
        <v/>
      </c>
      <c r="DQ429" s="6">
        <f>IF($C429="OK",_xlfn.NUMBERVALUE(Plantilla!DO440),"")</f>
        <v/>
      </c>
      <c r="DR429" s="6">
        <f>IF($C429="OK",_xlfn.NUMBERVALUE(Plantilla!DP440),"")</f>
        <v/>
      </c>
      <c r="DS429">
        <f>IF($C429="OK",TEXT(Plantilla!DR440,"#"),"")</f>
        <v/>
      </c>
      <c r="DT429" s="6" t="n"/>
    </row>
    <row r="430">
      <c r="A430">
        <f>IF(Plantilla!$I$6="¡Perfecto!, Guarda el archivo y adjúntalo a tu interfaz de Nómina Electrónica","OK","Error")</f>
        <v/>
      </c>
      <c r="B430">
        <f>IF(Plantilla!$I$6="¡Perfecto!, Guarda el archivo y adjúntalo a tu interfaz de Nómina Electrónica",MID(Plantilla!$D$2,SEARCH("V",Plantilla!$D$2),10),"")</f>
        <v/>
      </c>
      <c r="C430">
        <f>Plantilla!C441</f>
        <v/>
      </c>
      <c r="D430">
        <f>IF($C430="OK",Plantilla!B441,"")</f>
        <v/>
      </c>
      <c r="E430">
        <f>IF($C430="OK",
   VLOOKUP(Plantilla!$E$4,'Tablas '!$AP$4:$AT$6,5,FALSE),
"")</f>
        <v/>
      </c>
      <c r="F430">
        <f>IF($C430="OK",TEXT(Plantilla!D441,"#"),"")</f>
        <v/>
      </c>
      <c r="G430">
        <f>IF($C430="OK",
   VLOOKUP(Plantilla!E441,'Tablas '!$B$4:$C$14,2,FALSE),
"")</f>
        <v/>
      </c>
      <c r="H430">
        <f>IF($C430="OK",TEXT(Plantilla!F441,"#"),"")</f>
        <v/>
      </c>
      <c r="I430">
        <f>IF($C430="OK",TEXT(Plantilla!G441,"#"),"")</f>
        <v/>
      </c>
      <c r="J430">
        <f>IF($C430="OK",TEXT(Plantilla!H441,"#"),"")</f>
        <v/>
      </c>
      <c r="K430">
        <f>IF($C430="OK",TEXT(Plantilla!I441,"#"),"")</f>
        <v/>
      </c>
      <c r="L430">
        <f>IF($C430="OK",TEXT(Plantilla!J441,"#"),"")</f>
        <v/>
      </c>
      <c r="M430">
        <f>IF($C430="OK",TEXT(Plantilla!K441,"#"),"")</f>
        <v/>
      </c>
      <c r="N430">
        <f>IF($C430="OK",
   CONCATENATE(YEAR(Plantilla!L441),"-",TEXT(MONTH(Plantilla!L441),"00"),"-",TEXT(DAY(Plantilla!L441),"00")),
"")</f>
        <v/>
      </c>
      <c r="O430">
        <f>IF($C430="OK",_xlfn.NUMBERVALUE(Plantilla!M441),"")</f>
        <v/>
      </c>
      <c r="P430">
        <f>IF($C430="OK",
   IF(Plantilla!N441&lt;&gt;"",
      CONCATENATE(YEAR(Plantilla!N441),"-",TEXT(MONTH(Plantilla!N441),"00"),"-",TEXT(DAY(Plantilla!N441),"00")),
   ""),
"")</f>
        <v/>
      </c>
      <c r="Q430">
        <f>IF($C430="OK",
   VLOOKUP(Plantilla!O441,'Tablas '!$E$4:$F$19,2,FALSE),
"")</f>
        <v/>
      </c>
      <c r="R430">
        <f>IF($C430="OK",
   VLOOKUP(Plantilla!P441,'Tablas '!$H$4:$I$5,2,FALSE),
"")</f>
        <v/>
      </c>
      <c r="S430">
        <f>IF($C430="OK",
   VLOOKUP(Plantilla!Q441,'Tablas '!$K$4:$L$8,2,FALSE),
"")</f>
        <v/>
      </c>
      <c r="T430">
        <f>IF($C430="OK",
   VLOOKUP(Plantilla!R441,'Tablas '!$AE$4:$AF$6,2,FALSE),
"")</f>
        <v/>
      </c>
      <c r="U430">
        <f>IF($C430="OK",
   VLOOKUP(Plantilla!S441,'Tablas '!$AE$4:$AF$6,2,FALSE),
"")</f>
        <v/>
      </c>
      <c r="V430">
        <f>IF($C430="OK",TEXT(Plantilla!T441,"#"),"")</f>
        <v/>
      </c>
      <c r="W430" s="84">
        <f>IF($C430="OK",
   VLOOKUP(Plantilla!U441,'Tablas '!$AM$4:$AN$1126,2,FALSE),
"")</f>
        <v/>
      </c>
      <c r="X430">
        <f>IF($C430="OK",TEXT(Plantilla!V441,"#"),"")</f>
        <v/>
      </c>
      <c r="Y430">
        <f>IF($C430="OK",
   CONCATENATE(YEAR(Plantilla!W441),"-",TEXT(MONTH(Plantilla!W441),"00"),"-",TEXT(DAY(Plantilla!W441),"00")),
"")</f>
        <v/>
      </c>
      <c r="Z430">
        <f>IF($C430="OK",
   CONCATENATE(YEAR(Plantilla!X441),"-",TEXT(MONTH(Plantilla!X441),"00"),"-",TEXT(DAY(Plantilla!X441),"00")),
"")</f>
        <v/>
      </c>
      <c r="AA430">
        <f>IF($C430="OK",
   TEXT(VLOOKUP(Plantilla!Y441,'Tablas '!$Q$4:$R$9,2,FALSE),"#"),
"")</f>
        <v/>
      </c>
      <c r="AB430">
        <f>IF($C430="OK",
   CONCATENATE(YEAR(Plantilla!Z441),"-",TEXT(MONTH(Plantilla!Z441),"00"),"-",TEXT(DAY(Plantilla!Z441),"00")),
"")</f>
        <v/>
      </c>
      <c r="AC430">
        <f>IF($C430="OK",
   TEXT(VLOOKUP(Plantilla!AA441,'Tablas '!$T$4:$U$13,2,FALSE),"#"),
"")</f>
        <v/>
      </c>
      <c r="AD430">
        <f>IF($C430="OK",TEXT(Plantilla!AB441,"#"),"")</f>
        <v/>
      </c>
      <c r="AE430">
        <f>IF($C430="OK",
   IF(Plantilla!AC441&lt;&gt;"",
      TEXT(VLOOKUP(Plantilla!AC441,'Tablas '!$W$4:$X$7,2,FALSE),"#"),
   ""),
"")</f>
        <v/>
      </c>
      <c r="AF430">
        <f>IF($C430="OK",TEXT(Plantilla!AD441,"#"),"")</f>
        <v/>
      </c>
      <c r="AG430" s="6">
        <f>IF($C430="OK",_xlfn.NUMBERVALUE(Plantilla!AE441),"")</f>
        <v/>
      </c>
      <c r="AH430" s="4">
        <f>IF($C430="OK",_xlfn.NUMBERVALUE(Plantilla!AF441),"")</f>
        <v/>
      </c>
      <c r="AI430" s="6">
        <f>IF($C430="OK",_xlfn.NUMBERVALUE(Plantilla!AG441),"")</f>
        <v/>
      </c>
      <c r="AJ430" s="6">
        <f>IF($C430="OK",_xlfn.NUMBERVALUE(Plantilla!AH441),"")</f>
        <v/>
      </c>
      <c r="AK430" s="6">
        <f>IF($C430="OK",_xlfn.NUMBERVALUE(Plantilla!AI441),"")</f>
        <v/>
      </c>
      <c r="AL430" s="6">
        <f>IF($C430="OK",_xlfn.NUMBERVALUE(Plantilla!AJ441),"")</f>
        <v/>
      </c>
      <c r="AM430" s="4">
        <f>IF($C430="OK",_xlfn.NUMBERVALUE(Plantilla!AK441),"")</f>
        <v/>
      </c>
      <c r="AN430" s="6">
        <f>IF($C430="OK",_xlfn.NUMBERVALUE(Plantilla!AL441),"")</f>
        <v/>
      </c>
      <c r="AO430" s="4">
        <f>IF($C430="OK",_xlfn.NUMBERVALUE(Plantilla!AM441),"")</f>
        <v/>
      </c>
      <c r="AP430" s="6">
        <f>IF($C430="OK",_xlfn.NUMBERVALUE(Plantilla!AN441),"")</f>
        <v/>
      </c>
      <c r="AQ430" s="4">
        <f>IF($C430="OK",_xlfn.NUMBERVALUE(Plantilla!AO441),"")</f>
        <v/>
      </c>
      <c r="AR430" s="6">
        <f>IF($C430="OK",_xlfn.NUMBERVALUE(Plantilla!AP441),"")</f>
        <v/>
      </c>
      <c r="AS430" s="4">
        <f>IF($C430="OK",_xlfn.NUMBERVALUE(Plantilla!AQ441),"")</f>
        <v/>
      </c>
      <c r="AT430" s="6">
        <f>IF($C430="OK",_xlfn.NUMBERVALUE(Plantilla!AR441),"")</f>
        <v/>
      </c>
      <c r="AU430" s="4">
        <f>IF($C430="OK",_xlfn.NUMBERVALUE(Plantilla!AS441),"")</f>
        <v/>
      </c>
      <c r="AV430" s="6">
        <f>IF($C430="OK",_xlfn.NUMBERVALUE(Plantilla!AT441),"")</f>
        <v/>
      </c>
      <c r="AW430" s="4">
        <f>IF($C430="OK",_xlfn.NUMBERVALUE(Plantilla!AU441),"")</f>
        <v/>
      </c>
      <c r="AX430" s="6">
        <f>IF($C430="OK",_xlfn.NUMBERVALUE(Plantilla!AV441),"")</f>
        <v/>
      </c>
      <c r="AY430" s="4">
        <f>IF($C430="OK",_xlfn.NUMBERVALUE(Plantilla!AW441),"")</f>
        <v/>
      </c>
      <c r="AZ430" s="6">
        <f>IF($C430="OK",_xlfn.NUMBERVALUE(Plantilla!AX441),"")</f>
        <v/>
      </c>
      <c r="BA430">
        <f>IF($C430="OK",_xlfn.NUMBERVALUE(Plantilla!AY441),"")</f>
        <v/>
      </c>
      <c r="BB430">
        <f>IF($C430="OK",_xlfn.NUMBERVALUE(Plantilla!AZ441),"")</f>
        <v/>
      </c>
      <c r="BC430" s="4">
        <f>IF($C430="OK",_xlfn.NUMBERVALUE(Plantilla!BA441),"")</f>
        <v/>
      </c>
      <c r="BD430" s="6">
        <f>IF($C430="OK",_xlfn.NUMBERVALUE(Plantilla!BB441),"")</f>
        <v/>
      </c>
      <c r="BE430" s="4">
        <f>IF($C430="OK",_xlfn.NUMBERVALUE(Plantilla!BC441),"")</f>
        <v/>
      </c>
      <c r="BF430" s="6">
        <f>IF($C430="OK",_xlfn.NUMBERVALUE(Plantilla!BD441),"")</f>
        <v/>
      </c>
      <c r="BG430" s="4">
        <f>IF($C430="OK",_xlfn.NUMBERVALUE(Plantilla!BE441),"")</f>
        <v/>
      </c>
      <c r="BH430" s="6">
        <f>IF($C430="OK",_xlfn.NUMBERVALUE(Plantilla!BF441),"")</f>
        <v/>
      </c>
      <c r="BI430" s="110">
        <f>IF($C430="OK",_xlfn.NUMBERVALUE(Plantilla!BG441),"")</f>
        <v/>
      </c>
      <c r="BJ430" s="6">
        <f>IF($C430="OK",_xlfn.NUMBERVALUE(Plantilla!BH441),"")</f>
        <v/>
      </c>
      <c r="BK430" s="109">
        <f>IF($C430="OK",_xlfn.NUMBERVALUE(Plantilla!BI441),"")</f>
        <v/>
      </c>
      <c r="BL430" s="6">
        <f>IF($C430="OK",
   IF(Plantilla!BJ441&lt;&gt;"",
      TEXT(VLOOKUP(Plantilla!BJ441,'Tablas '!$Z$4:$AA$6,2,FALSE),"#"),
   ""),
"")</f>
        <v/>
      </c>
      <c r="BM430" s="4">
        <f>IF($C430="OK",_xlfn.NUMBERVALUE(Plantilla!BK441),"")</f>
        <v/>
      </c>
      <c r="BN430" s="4">
        <f>IF($C430="OK",_xlfn.NUMBERVALUE(Plantilla!BL441),"")</f>
        <v/>
      </c>
      <c r="BO430" s="6">
        <f>IF($C430="OK",_xlfn.NUMBERVALUE(Plantilla!BM441),"")</f>
        <v/>
      </c>
      <c r="BP430" s="4">
        <f>IF($C430="OK",_xlfn.NUMBERVALUE(Plantilla!BN441),"")</f>
        <v/>
      </c>
      <c r="BQ430" s="6">
        <f>IF($C430="OK",_xlfn.NUMBERVALUE(Plantilla!BO441),"")</f>
        <v/>
      </c>
      <c r="BR430" s="4">
        <f>IF($C430="OK",_xlfn.NUMBERVALUE(Plantilla!BP441),"")</f>
        <v/>
      </c>
      <c r="BS430" s="6">
        <f>IF($C430="OK",_xlfn.NUMBERVALUE(Plantilla!BQ441),"")</f>
        <v/>
      </c>
      <c r="BT430" s="4">
        <f>IF($C430="OK",_xlfn.NUMBERVALUE(Plantilla!BR441),"")</f>
        <v/>
      </c>
      <c r="BU430" s="6">
        <f>IF($C430="OK",_xlfn.NUMBERVALUE(Plantilla!BS441),"")</f>
        <v/>
      </c>
      <c r="BV430" s="6">
        <f>IF($C430="OK",_xlfn.NUMBERVALUE(Plantilla!BT441),"")</f>
        <v/>
      </c>
      <c r="BW430" s="6">
        <f>IF($C430="OK",_xlfn.NUMBERVALUE(Plantilla!BU441),"")</f>
        <v/>
      </c>
      <c r="BX430" s="6">
        <f>IF($C430="OK",_xlfn.NUMBERVALUE(Plantilla!BV441),"")</f>
        <v/>
      </c>
      <c r="BY430" s="6">
        <f>IF($C430="OK",_xlfn.NUMBERVALUE(Plantilla!BW441),"")</f>
        <v/>
      </c>
      <c r="BZ430" s="6">
        <f>IF($C430="OK",_xlfn.NUMBERVALUE(Plantilla!BX441),"")</f>
        <v/>
      </c>
      <c r="CA430" s="6">
        <f>IF($C430="OK",_xlfn.NUMBERVALUE(Plantilla!BY441),"")</f>
        <v/>
      </c>
      <c r="CB430" s="6">
        <f>IF($C430="OK",_xlfn.NUMBERVALUE(Plantilla!BZ441),"")</f>
        <v/>
      </c>
      <c r="CC430" s="6">
        <f>IF($C430="OK",_xlfn.NUMBERVALUE(Plantilla!CA441),"")</f>
        <v/>
      </c>
      <c r="CD430" s="6">
        <f>IF($C430="OK",_xlfn.NUMBERVALUE(Plantilla!CB441),"")</f>
        <v/>
      </c>
      <c r="CE430" s="6">
        <f>IF($C430="OK",_xlfn.NUMBERVALUE(Plantilla!CC441),"")</f>
        <v/>
      </c>
      <c r="CF430" s="4">
        <f>IF($C430="OK",_xlfn.NUMBERVALUE(Plantilla!CD441),"")</f>
        <v/>
      </c>
      <c r="CG430" s="6">
        <f>IF($C430="OK",_xlfn.NUMBERVALUE(Plantilla!CE441),"")</f>
        <v/>
      </c>
      <c r="CH430" s="6">
        <f>IF($C430="OK",_xlfn.NUMBERVALUE(Plantilla!CF441),"")</f>
        <v/>
      </c>
      <c r="CI430" s="6">
        <f>IF($C430="OK",_xlfn.NUMBERVALUE(Plantilla!CG441),"")</f>
        <v/>
      </c>
      <c r="CJ430" s="6">
        <f>IF($C430="OK",_xlfn.NUMBERVALUE(Plantilla!CH441),"")</f>
        <v/>
      </c>
      <c r="CK430" s="6">
        <f>IF($C430="OK",_xlfn.NUMBERVALUE(Plantilla!CI441),"")</f>
        <v/>
      </c>
      <c r="CL430" s="6">
        <f>IF($C430="OK",_xlfn.NUMBERVALUE(Plantilla!CJ441),"")</f>
        <v/>
      </c>
      <c r="CM430">
        <f>IF($C430="OK",TEXT(Plantilla!CK441,"#"),"")</f>
        <v/>
      </c>
      <c r="CN430" s="6">
        <f>IF($C430="OK",_xlfn.NUMBERVALUE(Plantilla!CL441),"")</f>
        <v/>
      </c>
      <c r="CO430" s="6">
        <f>IF($C430="OK",_xlfn.NUMBERVALUE(Plantilla!CM441),"")</f>
        <v/>
      </c>
      <c r="CP430" s="110">
        <f>IF($C430="OK",_xlfn.NUMBERVALUE(Plantilla!CN441),"")</f>
        <v/>
      </c>
      <c r="CQ430" s="6">
        <f>IF($C430="OK",_xlfn.NUMBERVALUE(Plantilla!CO441),"")</f>
        <v/>
      </c>
      <c r="CR430" s="109">
        <f>IF($C430="OK",_xlfn.NUMBERVALUE(Plantilla!CP441),"")</f>
        <v/>
      </c>
      <c r="CS430" s="110">
        <f>IF($C430="OK",_xlfn.NUMBERVALUE(Plantilla!CQ441),"")</f>
        <v/>
      </c>
      <c r="CT430" s="6">
        <f>IF($C430="OK",_xlfn.NUMBERVALUE(Plantilla!CR441),"")</f>
        <v/>
      </c>
      <c r="CU430" s="109">
        <f>IF($C430="OK",_xlfn.NUMBERVALUE(Plantilla!CS441),"")</f>
        <v/>
      </c>
      <c r="CV430" s="110">
        <f>IF($C430="OK",_xlfn.NUMBERVALUE(Plantilla!CT441),"")</f>
        <v/>
      </c>
      <c r="CW430" s="6">
        <f>IF($C430="OK",_xlfn.NUMBERVALUE(Plantilla!CU441),"")</f>
        <v/>
      </c>
      <c r="CX430" s="82">
        <f>IF($C430="OK",_xlfn.NUMBERVALUE(Plantilla!CV441),"")</f>
        <v/>
      </c>
      <c r="CY430" s="6">
        <f>IF($C430="OK",_xlfn.NUMBERVALUE(Plantilla!CW441),"")</f>
        <v/>
      </c>
      <c r="CZ430" s="82">
        <f>IF($C430="OK",_xlfn.NUMBERVALUE(Plantilla!CX441),"")</f>
        <v/>
      </c>
      <c r="DA430" s="6">
        <f>IF($C430="OK",_xlfn.NUMBERVALUE(Plantilla!CY441),"")</f>
        <v/>
      </c>
      <c r="DB430" s="109">
        <f>IF($C430="OK",_xlfn.NUMBERVALUE(Plantilla!CZ441),"")</f>
        <v/>
      </c>
      <c r="DC430" s="6">
        <f>IF($C430="OK",_xlfn.NUMBERVALUE(Plantilla!DA441),"")</f>
        <v/>
      </c>
      <c r="DD430" s="6">
        <f>IF($C430="OK",TEXT(Plantilla!DB441,"#"),"")</f>
        <v/>
      </c>
      <c r="DE430" s="6">
        <f>IF($C430="OK",_xlfn.NUMBERVALUE(Plantilla!DC441),"")</f>
        <v/>
      </c>
      <c r="DF430" s="4">
        <f>IF($C430="OK",_xlfn.NUMBERVALUE(Plantilla!DD441),"")</f>
        <v/>
      </c>
      <c r="DG430" s="6">
        <f>IF($C430="OK",_xlfn.NUMBERVALUE(Plantilla!DE441),"")</f>
        <v/>
      </c>
      <c r="DH430" s="6">
        <f>IF($C430="OK",_xlfn.NUMBERVALUE(Plantilla!DF441),"")</f>
        <v/>
      </c>
      <c r="DI430" s="6">
        <f>IF($C430="OK",_xlfn.NUMBERVALUE(Plantilla!DG441),"")</f>
        <v/>
      </c>
      <c r="DJ430" s="6">
        <f>IF($C430="OK",_xlfn.NUMBERVALUE(Plantilla!DH441),"")</f>
        <v/>
      </c>
      <c r="DK430" s="6">
        <f>IF($C430="OK",_xlfn.NUMBERVALUE(Plantilla!DI441),"")</f>
        <v/>
      </c>
      <c r="DL430" s="6">
        <f>IF($C430="OK",_xlfn.NUMBERVALUE(Plantilla!DJ441),"")</f>
        <v/>
      </c>
      <c r="DM430" s="6">
        <f>IF($C430="OK",_xlfn.NUMBERVALUE(Plantilla!DK441),"")</f>
        <v/>
      </c>
      <c r="DN430" s="6">
        <f>IF($C430="OK",_xlfn.NUMBERVALUE(Plantilla!DL441),"")</f>
        <v/>
      </c>
      <c r="DO430" s="6">
        <f>IF($C430="OK",_xlfn.NUMBERVALUE(Plantilla!DM441),"")</f>
        <v/>
      </c>
      <c r="DP430" s="6">
        <f>IF($C430="OK",_xlfn.NUMBERVALUE(Plantilla!DN441),"")</f>
        <v/>
      </c>
      <c r="DQ430" s="6">
        <f>IF($C430="OK",_xlfn.NUMBERVALUE(Plantilla!DO441),"")</f>
        <v/>
      </c>
      <c r="DR430" s="6">
        <f>IF($C430="OK",_xlfn.NUMBERVALUE(Plantilla!DP441),"")</f>
        <v/>
      </c>
      <c r="DS430">
        <f>IF($C430="OK",TEXT(Plantilla!DR441,"#"),"")</f>
        <v/>
      </c>
      <c r="DT430" s="6" t="n"/>
    </row>
    <row r="431">
      <c r="A431">
        <f>IF(Plantilla!$I$6="¡Perfecto!, Guarda el archivo y adjúntalo a tu interfaz de Nómina Electrónica","OK","Error")</f>
        <v/>
      </c>
      <c r="B431">
        <f>IF(Plantilla!$I$6="¡Perfecto!, Guarda el archivo y adjúntalo a tu interfaz de Nómina Electrónica",MID(Plantilla!$D$2,SEARCH("V",Plantilla!$D$2),10),"")</f>
        <v/>
      </c>
      <c r="C431">
        <f>Plantilla!C442</f>
        <v/>
      </c>
      <c r="D431">
        <f>IF($C431="OK",Plantilla!B442,"")</f>
        <v/>
      </c>
      <c r="E431">
        <f>IF($C431="OK",
   VLOOKUP(Plantilla!$E$4,'Tablas '!$AP$4:$AT$6,5,FALSE),
"")</f>
        <v/>
      </c>
      <c r="F431">
        <f>IF($C431="OK",TEXT(Plantilla!D442,"#"),"")</f>
        <v/>
      </c>
      <c r="G431">
        <f>IF($C431="OK",
   VLOOKUP(Plantilla!E442,'Tablas '!$B$4:$C$14,2,FALSE),
"")</f>
        <v/>
      </c>
      <c r="H431">
        <f>IF($C431="OK",TEXT(Plantilla!F442,"#"),"")</f>
        <v/>
      </c>
      <c r="I431">
        <f>IF($C431="OK",TEXT(Plantilla!G442,"#"),"")</f>
        <v/>
      </c>
      <c r="J431">
        <f>IF($C431="OK",TEXT(Plantilla!H442,"#"),"")</f>
        <v/>
      </c>
      <c r="K431">
        <f>IF($C431="OK",TEXT(Plantilla!I442,"#"),"")</f>
        <v/>
      </c>
      <c r="L431">
        <f>IF($C431="OK",TEXT(Plantilla!J442,"#"),"")</f>
        <v/>
      </c>
      <c r="M431">
        <f>IF($C431="OK",TEXT(Plantilla!K442,"#"),"")</f>
        <v/>
      </c>
      <c r="N431">
        <f>IF($C431="OK",
   CONCATENATE(YEAR(Plantilla!L442),"-",TEXT(MONTH(Plantilla!L442),"00"),"-",TEXT(DAY(Plantilla!L442),"00")),
"")</f>
        <v/>
      </c>
      <c r="O431">
        <f>IF($C431="OK",_xlfn.NUMBERVALUE(Plantilla!M442),"")</f>
        <v/>
      </c>
      <c r="P431">
        <f>IF($C431="OK",
   IF(Plantilla!N442&lt;&gt;"",
      CONCATENATE(YEAR(Plantilla!N442),"-",TEXT(MONTH(Plantilla!N442),"00"),"-",TEXT(DAY(Plantilla!N442),"00")),
   ""),
"")</f>
        <v/>
      </c>
      <c r="Q431">
        <f>IF($C431="OK",
   VLOOKUP(Plantilla!O442,'Tablas '!$E$4:$F$19,2,FALSE),
"")</f>
        <v/>
      </c>
      <c r="R431">
        <f>IF($C431="OK",
   VLOOKUP(Plantilla!P442,'Tablas '!$H$4:$I$5,2,FALSE),
"")</f>
        <v/>
      </c>
      <c r="S431">
        <f>IF($C431="OK",
   VLOOKUP(Plantilla!Q442,'Tablas '!$K$4:$L$8,2,FALSE),
"")</f>
        <v/>
      </c>
      <c r="T431">
        <f>IF($C431="OK",
   VLOOKUP(Plantilla!R442,'Tablas '!$AE$4:$AF$6,2,FALSE),
"")</f>
        <v/>
      </c>
      <c r="U431">
        <f>IF($C431="OK",
   VLOOKUP(Plantilla!S442,'Tablas '!$AE$4:$AF$6,2,FALSE),
"")</f>
        <v/>
      </c>
      <c r="V431">
        <f>IF($C431="OK",TEXT(Plantilla!T442,"#"),"")</f>
        <v/>
      </c>
      <c r="W431" s="84">
        <f>IF($C431="OK",
   VLOOKUP(Plantilla!U442,'Tablas '!$AM$4:$AN$1126,2,FALSE),
"")</f>
        <v/>
      </c>
      <c r="X431">
        <f>IF($C431="OK",TEXT(Plantilla!V442,"#"),"")</f>
        <v/>
      </c>
      <c r="Y431">
        <f>IF($C431="OK",
   CONCATENATE(YEAR(Plantilla!W442),"-",TEXT(MONTH(Plantilla!W442),"00"),"-",TEXT(DAY(Plantilla!W442),"00")),
"")</f>
        <v/>
      </c>
      <c r="Z431">
        <f>IF($C431="OK",
   CONCATENATE(YEAR(Plantilla!X442),"-",TEXT(MONTH(Plantilla!X442),"00"),"-",TEXT(DAY(Plantilla!X442),"00")),
"")</f>
        <v/>
      </c>
      <c r="AA431">
        <f>IF($C431="OK",
   TEXT(VLOOKUP(Plantilla!Y442,'Tablas '!$Q$4:$R$9,2,FALSE),"#"),
"")</f>
        <v/>
      </c>
      <c r="AB431">
        <f>IF($C431="OK",
   CONCATENATE(YEAR(Plantilla!Z442),"-",TEXT(MONTH(Plantilla!Z442),"00"),"-",TEXT(DAY(Plantilla!Z442),"00")),
"")</f>
        <v/>
      </c>
      <c r="AC431">
        <f>IF($C431="OK",
   TEXT(VLOOKUP(Plantilla!AA442,'Tablas '!$T$4:$U$13,2,FALSE),"#"),
"")</f>
        <v/>
      </c>
      <c r="AD431">
        <f>IF($C431="OK",TEXT(Plantilla!AB442,"#"),"")</f>
        <v/>
      </c>
      <c r="AE431">
        <f>IF($C431="OK",
   IF(Plantilla!AC442&lt;&gt;"",
      TEXT(VLOOKUP(Plantilla!AC442,'Tablas '!$W$4:$X$7,2,FALSE),"#"),
   ""),
"")</f>
        <v/>
      </c>
      <c r="AF431">
        <f>IF($C431="OK",TEXT(Plantilla!AD442,"#"),"")</f>
        <v/>
      </c>
      <c r="AG431" s="6">
        <f>IF($C431="OK",_xlfn.NUMBERVALUE(Plantilla!AE442),"")</f>
        <v/>
      </c>
      <c r="AH431" s="4">
        <f>IF($C431="OK",_xlfn.NUMBERVALUE(Plantilla!AF442),"")</f>
        <v/>
      </c>
      <c r="AI431" s="6">
        <f>IF($C431="OK",_xlfn.NUMBERVALUE(Plantilla!AG442),"")</f>
        <v/>
      </c>
      <c r="AJ431" s="6">
        <f>IF($C431="OK",_xlfn.NUMBERVALUE(Plantilla!AH442),"")</f>
        <v/>
      </c>
      <c r="AK431" s="6">
        <f>IF($C431="OK",_xlfn.NUMBERVALUE(Plantilla!AI442),"")</f>
        <v/>
      </c>
      <c r="AL431" s="6">
        <f>IF($C431="OK",_xlfn.NUMBERVALUE(Plantilla!AJ442),"")</f>
        <v/>
      </c>
      <c r="AM431" s="4">
        <f>IF($C431="OK",_xlfn.NUMBERVALUE(Plantilla!AK442),"")</f>
        <v/>
      </c>
      <c r="AN431" s="6">
        <f>IF($C431="OK",_xlfn.NUMBERVALUE(Plantilla!AL442),"")</f>
        <v/>
      </c>
      <c r="AO431" s="4">
        <f>IF($C431="OK",_xlfn.NUMBERVALUE(Plantilla!AM442),"")</f>
        <v/>
      </c>
      <c r="AP431" s="6">
        <f>IF($C431="OK",_xlfn.NUMBERVALUE(Plantilla!AN442),"")</f>
        <v/>
      </c>
      <c r="AQ431" s="4">
        <f>IF($C431="OK",_xlfn.NUMBERVALUE(Plantilla!AO442),"")</f>
        <v/>
      </c>
      <c r="AR431" s="6">
        <f>IF($C431="OK",_xlfn.NUMBERVALUE(Plantilla!AP442),"")</f>
        <v/>
      </c>
      <c r="AS431" s="4">
        <f>IF($C431="OK",_xlfn.NUMBERVALUE(Plantilla!AQ442),"")</f>
        <v/>
      </c>
      <c r="AT431" s="6">
        <f>IF($C431="OK",_xlfn.NUMBERVALUE(Plantilla!AR442),"")</f>
        <v/>
      </c>
      <c r="AU431" s="4">
        <f>IF($C431="OK",_xlfn.NUMBERVALUE(Plantilla!AS442),"")</f>
        <v/>
      </c>
      <c r="AV431" s="6">
        <f>IF($C431="OK",_xlfn.NUMBERVALUE(Plantilla!AT442),"")</f>
        <v/>
      </c>
      <c r="AW431" s="4">
        <f>IF($C431="OK",_xlfn.NUMBERVALUE(Plantilla!AU442),"")</f>
        <v/>
      </c>
      <c r="AX431" s="6">
        <f>IF($C431="OK",_xlfn.NUMBERVALUE(Plantilla!AV442),"")</f>
        <v/>
      </c>
      <c r="AY431" s="4">
        <f>IF($C431="OK",_xlfn.NUMBERVALUE(Plantilla!AW442),"")</f>
        <v/>
      </c>
      <c r="AZ431" s="6">
        <f>IF($C431="OK",_xlfn.NUMBERVALUE(Plantilla!AX442),"")</f>
        <v/>
      </c>
      <c r="BA431">
        <f>IF($C431="OK",_xlfn.NUMBERVALUE(Plantilla!AY442),"")</f>
        <v/>
      </c>
      <c r="BB431">
        <f>IF($C431="OK",_xlfn.NUMBERVALUE(Plantilla!AZ442),"")</f>
        <v/>
      </c>
      <c r="BC431" s="4">
        <f>IF($C431="OK",_xlfn.NUMBERVALUE(Plantilla!BA442),"")</f>
        <v/>
      </c>
      <c r="BD431" s="6">
        <f>IF($C431="OK",_xlfn.NUMBERVALUE(Plantilla!BB442),"")</f>
        <v/>
      </c>
      <c r="BE431" s="4">
        <f>IF($C431="OK",_xlfn.NUMBERVALUE(Plantilla!BC442),"")</f>
        <v/>
      </c>
      <c r="BF431" s="6">
        <f>IF($C431="OK",_xlfn.NUMBERVALUE(Plantilla!BD442),"")</f>
        <v/>
      </c>
      <c r="BG431" s="4">
        <f>IF($C431="OK",_xlfn.NUMBERVALUE(Plantilla!BE442),"")</f>
        <v/>
      </c>
      <c r="BH431" s="6">
        <f>IF($C431="OK",_xlfn.NUMBERVALUE(Plantilla!BF442),"")</f>
        <v/>
      </c>
      <c r="BI431" s="110">
        <f>IF($C431="OK",_xlfn.NUMBERVALUE(Plantilla!BG442),"")</f>
        <v/>
      </c>
      <c r="BJ431" s="6">
        <f>IF($C431="OK",_xlfn.NUMBERVALUE(Plantilla!BH442),"")</f>
        <v/>
      </c>
      <c r="BK431" s="109">
        <f>IF($C431="OK",_xlfn.NUMBERVALUE(Plantilla!BI442),"")</f>
        <v/>
      </c>
      <c r="BL431" s="6">
        <f>IF($C431="OK",
   IF(Plantilla!BJ442&lt;&gt;"",
      TEXT(VLOOKUP(Plantilla!BJ442,'Tablas '!$Z$4:$AA$6,2,FALSE),"#"),
   ""),
"")</f>
        <v/>
      </c>
      <c r="BM431" s="4">
        <f>IF($C431="OK",_xlfn.NUMBERVALUE(Plantilla!BK442),"")</f>
        <v/>
      </c>
      <c r="BN431" s="4">
        <f>IF($C431="OK",_xlfn.NUMBERVALUE(Plantilla!BL442),"")</f>
        <v/>
      </c>
      <c r="BO431" s="6">
        <f>IF($C431="OK",_xlfn.NUMBERVALUE(Plantilla!BM442),"")</f>
        <v/>
      </c>
      <c r="BP431" s="4">
        <f>IF($C431="OK",_xlfn.NUMBERVALUE(Plantilla!BN442),"")</f>
        <v/>
      </c>
      <c r="BQ431" s="6">
        <f>IF($C431="OK",_xlfn.NUMBERVALUE(Plantilla!BO442),"")</f>
        <v/>
      </c>
      <c r="BR431" s="4">
        <f>IF($C431="OK",_xlfn.NUMBERVALUE(Plantilla!BP442),"")</f>
        <v/>
      </c>
      <c r="BS431" s="6">
        <f>IF($C431="OK",_xlfn.NUMBERVALUE(Plantilla!BQ442),"")</f>
        <v/>
      </c>
      <c r="BT431" s="4">
        <f>IF($C431="OK",_xlfn.NUMBERVALUE(Plantilla!BR442),"")</f>
        <v/>
      </c>
      <c r="BU431" s="6">
        <f>IF($C431="OK",_xlfn.NUMBERVALUE(Plantilla!BS442),"")</f>
        <v/>
      </c>
      <c r="BV431" s="6">
        <f>IF($C431="OK",_xlfn.NUMBERVALUE(Plantilla!BT442),"")</f>
        <v/>
      </c>
      <c r="BW431" s="6">
        <f>IF($C431="OK",_xlfn.NUMBERVALUE(Plantilla!BU442),"")</f>
        <v/>
      </c>
      <c r="BX431" s="6">
        <f>IF($C431="OK",_xlfn.NUMBERVALUE(Plantilla!BV442),"")</f>
        <v/>
      </c>
      <c r="BY431" s="6">
        <f>IF($C431="OK",_xlfn.NUMBERVALUE(Plantilla!BW442),"")</f>
        <v/>
      </c>
      <c r="BZ431" s="6">
        <f>IF($C431="OK",_xlfn.NUMBERVALUE(Plantilla!BX442),"")</f>
        <v/>
      </c>
      <c r="CA431" s="6">
        <f>IF($C431="OK",_xlfn.NUMBERVALUE(Plantilla!BY442),"")</f>
        <v/>
      </c>
      <c r="CB431" s="6">
        <f>IF($C431="OK",_xlfn.NUMBERVALUE(Plantilla!BZ442),"")</f>
        <v/>
      </c>
      <c r="CC431" s="6">
        <f>IF($C431="OK",_xlfn.NUMBERVALUE(Plantilla!CA442),"")</f>
        <v/>
      </c>
      <c r="CD431" s="6">
        <f>IF($C431="OK",_xlfn.NUMBERVALUE(Plantilla!CB442),"")</f>
        <v/>
      </c>
      <c r="CE431" s="6">
        <f>IF($C431="OK",_xlfn.NUMBERVALUE(Plantilla!CC442),"")</f>
        <v/>
      </c>
      <c r="CF431" s="4">
        <f>IF($C431="OK",_xlfn.NUMBERVALUE(Plantilla!CD442),"")</f>
        <v/>
      </c>
      <c r="CG431" s="6">
        <f>IF($C431="OK",_xlfn.NUMBERVALUE(Plantilla!CE442),"")</f>
        <v/>
      </c>
      <c r="CH431" s="6">
        <f>IF($C431="OK",_xlfn.NUMBERVALUE(Plantilla!CF442),"")</f>
        <v/>
      </c>
      <c r="CI431" s="6">
        <f>IF($C431="OK",_xlfn.NUMBERVALUE(Plantilla!CG442),"")</f>
        <v/>
      </c>
      <c r="CJ431" s="6">
        <f>IF($C431="OK",_xlfn.NUMBERVALUE(Plantilla!CH442),"")</f>
        <v/>
      </c>
      <c r="CK431" s="6">
        <f>IF($C431="OK",_xlfn.NUMBERVALUE(Plantilla!CI442),"")</f>
        <v/>
      </c>
      <c r="CL431" s="6">
        <f>IF($C431="OK",_xlfn.NUMBERVALUE(Plantilla!CJ442),"")</f>
        <v/>
      </c>
      <c r="CM431">
        <f>IF($C431="OK",TEXT(Plantilla!CK442,"#"),"")</f>
        <v/>
      </c>
      <c r="CN431" s="6">
        <f>IF($C431="OK",_xlfn.NUMBERVALUE(Plantilla!CL442),"")</f>
        <v/>
      </c>
      <c r="CO431" s="6">
        <f>IF($C431="OK",_xlfn.NUMBERVALUE(Plantilla!CM442),"")</f>
        <v/>
      </c>
      <c r="CP431" s="110">
        <f>IF($C431="OK",_xlfn.NUMBERVALUE(Plantilla!CN442),"")</f>
        <v/>
      </c>
      <c r="CQ431" s="6">
        <f>IF($C431="OK",_xlfn.NUMBERVALUE(Plantilla!CO442),"")</f>
        <v/>
      </c>
      <c r="CR431" s="109">
        <f>IF($C431="OK",_xlfn.NUMBERVALUE(Plantilla!CP442),"")</f>
        <v/>
      </c>
      <c r="CS431" s="110">
        <f>IF($C431="OK",_xlfn.NUMBERVALUE(Plantilla!CQ442),"")</f>
        <v/>
      </c>
      <c r="CT431" s="6">
        <f>IF($C431="OK",_xlfn.NUMBERVALUE(Plantilla!CR442),"")</f>
        <v/>
      </c>
      <c r="CU431" s="109">
        <f>IF($C431="OK",_xlfn.NUMBERVALUE(Plantilla!CS442),"")</f>
        <v/>
      </c>
      <c r="CV431" s="110">
        <f>IF($C431="OK",_xlfn.NUMBERVALUE(Plantilla!CT442),"")</f>
        <v/>
      </c>
      <c r="CW431" s="6">
        <f>IF($C431="OK",_xlfn.NUMBERVALUE(Plantilla!CU442),"")</f>
        <v/>
      </c>
      <c r="CX431" s="82">
        <f>IF($C431="OK",_xlfn.NUMBERVALUE(Plantilla!CV442),"")</f>
        <v/>
      </c>
      <c r="CY431" s="6">
        <f>IF($C431="OK",_xlfn.NUMBERVALUE(Plantilla!CW442),"")</f>
        <v/>
      </c>
      <c r="CZ431" s="82">
        <f>IF($C431="OK",_xlfn.NUMBERVALUE(Plantilla!CX442),"")</f>
        <v/>
      </c>
      <c r="DA431" s="6">
        <f>IF($C431="OK",_xlfn.NUMBERVALUE(Plantilla!CY442),"")</f>
        <v/>
      </c>
      <c r="DB431" s="109">
        <f>IF($C431="OK",_xlfn.NUMBERVALUE(Plantilla!CZ442),"")</f>
        <v/>
      </c>
      <c r="DC431" s="6">
        <f>IF($C431="OK",_xlfn.NUMBERVALUE(Plantilla!DA442),"")</f>
        <v/>
      </c>
      <c r="DD431" s="6">
        <f>IF($C431="OK",TEXT(Plantilla!DB442,"#"),"")</f>
        <v/>
      </c>
      <c r="DE431" s="6">
        <f>IF($C431="OK",_xlfn.NUMBERVALUE(Plantilla!DC442),"")</f>
        <v/>
      </c>
      <c r="DF431" s="4">
        <f>IF($C431="OK",_xlfn.NUMBERVALUE(Plantilla!DD442),"")</f>
        <v/>
      </c>
      <c r="DG431" s="6">
        <f>IF($C431="OK",_xlfn.NUMBERVALUE(Plantilla!DE442),"")</f>
        <v/>
      </c>
      <c r="DH431" s="6">
        <f>IF($C431="OK",_xlfn.NUMBERVALUE(Plantilla!DF442),"")</f>
        <v/>
      </c>
      <c r="DI431" s="6">
        <f>IF($C431="OK",_xlfn.NUMBERVALUE(Plantilla!DG442),"")</f>
        <v/>
      </c>
      <c r="DJ431" s="6">
        <f>IF($C431="OK",_xlfn.NUMBERVALUE(Plantilla!DH442),"")</f>
        <v/>
      </c>
      <c r="DK431" s="6">
        <f>IF($C431="OK",_xlfn.NUMBERVALUE(Plantilla!DI442),"")</f>
        <v/>
      </c>
      <c r="DL431" s="6">
        <f>IF($C431="OK",_xlfn.NUMBERVALUE(Plantilla!DJ442),"")</f>
        <v/>
      </c>
      <c r="DM431" s="6">
        <f>IF($C431="OK",_xlfn.NUMBERVALUE(Plantilla!DK442),"")</f>
        <v/>
      </c>
      <c r="DN431" s="6">
        <f>IF($C431="OK",_xlfn.NUMBERVALUE(Plantilla!DL442),"")</f>
        <v/>
      </c>
      <c r="DO431" s="6">
        <f>IF($C431="OK",_xlfn.NUMBERVALUE(Plantilla!DM442),"")</f>
        <v/>
      </c>
      <c r="DP431" s="6">
        <f>IF($C431="OK",_xlfn.NUMBERVALUE(Plantilla!DN442),"")</f>
        <v/>
      </c>
      <c r="DQ431" s="6">
        <f>IF($C431="OK",_xlfn.NUMBERVALUE(Plantilla!DO442),"")</f>
        <v/>
      </c>
      <c r="DR431" s="6">
        <f>IF($C431="OK",_xlfn.NUMBERVALUE(Plantilla!DP442),"")</f>
        <v/>
      </c>
      <c r="DS431">
        <f>IF($C431="OK",TEXT(Plantilla!DR442,"#"),"")</f>
        <v/>
      </c>
      <c r="DT431" s="6" t="n"/>
    </row>
    <row r="432">
      <c r="A432">
        <f>IF(Plantilla!$I$6="¡Perfecto!, Guarda el archivo y adjúntalo a tu interfaz de Nómina Electrónica","OK","Error")</f>
        <v/>
      </c>
      <c r="B432">
        <f>IF(Plantilla!$I$6="¡Perfecto!, Guarda el archivo y adjúntalo a tu interfaz de Nómina Electrónica",MID(Plantilla!$D$2,SEARCH("V",Plantilla!$D$2),10),"")</f>
        <v/>
      </c>
      <c r="C432">
        <f>Plantilla!C443</f>
        <v/>
      </c>
      <c r="D432">
        <f>IF($C432="OK",Plantilla!B443,"")</f>
        <v/>
      </c>
      <c r="E432">
        <f>IF($C432="OK",
   VLOOKUP(Plantilla!$E$4,'Tablas '!$AP$4:$AT$6,5,FALSE),
"")</f>
        <v/>
      </c>
      <c r="F432">
        <f>IF($C432="OK",TEXT(Plantilla!D443,"#"),"")</f>
        <v/>
      </c>
      <c r="G432">
        <f>IF($C432="OK",
   VLOOKUP(Plantilla!E443,'Tablas '!$B$4:$C$14,2,FALSE),
"")</f>
        <v/>
      </c>
      <c r="H432">
        <f>IF($C432="OK",TEXT(Plantilla!F443,"#"),"")</f>
        <v/>
      </c>
      <c r="I432">
        <f>IF($C432="OK",TEXT(Plantilla!G443,"#"),"")</f>
        <v/>
      </c>
      <c r="J432">
        <f>IF($C432="OK",TEXT(Plantilla!H443,"#"),"")</f>
        <v/>
      </c>
      <c r="K432">
        <f>IF($C432="OK",TEXT(Plantilla!I443,"#"),"")</f>
        <v/>
      </c>
      <c r="L432">
        <f>IF($C432="OK",TEXT(Plantilla!J443,"#"),"")</f>
        <v/>
      </c>
      <c r="M432">
        <f>IF($C432="OK",TEXT(Plantilla!K443,"#"),"")</f>
        <v/>
      </c>
      <c r="N432">
        <f>IF($C432="OK",
   CONCATENATE(YEAR(Plantilla!L443),"-",TEXT(MONTH(Plantilla!L443),"00"),"-",TEXT(DAY(Plantilla!L443),"00")),
"")</f>
        <v/>
      </c>
      <c r="O432">
        <f>IF($C432="OK",_xlfn.NUMBERVALUE(Plantilla!M443),"")</f>
        <v/>
      </c>
      <c r="P432">
        <f>IF($C432="OK",
   IF(Plantilla!N443&lt;&gt;"",
      CONCATENATE(YEAR(Plantilla!N443),"-",TEXT(MONTH(Plantilla!N443),"00"),"-",TEXT(DAY(Plantilla!N443),"00")),
   ""),
"")</f>
        <v/>
      </c>
      <c r="Q432">
        <f>IF($C432="OK",
   VLOOKUP(Plantilla!O443,'Tablas '!$E$4:$F$19,2,FALSE),
"")</f>
        <v/>
      </c>
      <c r="R432">
        <f>IF($C432="OK",
   VLOOKUP(Plantilla!P443,'Tablas '!$H$4:$I$5,2,FALSE),
"")</f>
        <v/>
      </c>
      <c r="S432">
        <f>IF($C432="OK",
   VLOOKUP(Plantilla!Q443,'Tablas '!$K$4:$L$8,2,FALSE),
"")</f>
        <v/>
      </c>
      <c r="T432">
        <f>IF($C432="OK",
   VLOOKUP(Plantilla!R443,'Tablas '!$AE$4:$AF$6,2,FALSE),
"")</f>
        <v/>
      </c>
      <c r="U432">
        <f>IF($C432="OK",
   VLOOKUP(Plantilla!S443,'Tablas '!$AE$4:$AF$6,2,FALSE),
"")</f>
        <v/>
      </c>
      <c r="V432">
        <f>IF($C432="OK",TEXT(Plantilla!T443,"#"),"")</f>
        <v/>
      </c>
      <c r="W432" s="84">
        <f>IF($C432="OK",
   VLOOKUP(Plantilla!U443,'Tablas '!$AM$4:$AN$1126,2,FALSE),
"")</f>
        <v/>
      </c>
      <c r="X432">
        <f>IF($C432="OK",TEXT(Plantilla!V443,"#"),"")</f>
        <v/>
      </c>
      <c r="Y432">
        <f>IF($C432="OK",
   CONCATENATE(YEAR(Plantilla!W443),"-",TEXT(MONTH(Plantilla!W443),"00"),"-",TEXT(DAY(Plantilla!W443),"00")),
"")</f>
        <v/>
      </c>
      <c r="Z432">
        <f>IF($C432="OK",
   CONCATENATE(YEAR(Plantilla!X443),"-",TEXT(MONTH(Plantilla!X443),"00"),"-",TEXT(DAY(Plantilla!X443),"00")),
"")</f>
        <v/>
      </c>
      <c r="AA432">
        <f>IF($C432="OK",
   TEXT(VLOOKUP(Plantilla!Y443,'Tablas '!$Q$4:$R$9,2,FALSE),"#"),
"")</f>
        <v/>
      </c>
      <c r="AB432">
        <f>IF($C432="OK",
   CONCATENATE(YEAR(Plantilla!Z443),"-",TEXT(MONTH(Plantilla!Z443),"00"),"-",TEXT(DAY(Plantilla!Z443),"00")),
"")</f>
        <v/>
      </c>
      <c r="AC432">
        <f>IF($C432="OK",
   TEXT(VLOOKUP(Plantilla!AA443,'Tablas '!$T$4:$U$13,2,FALSE),"#"),
"")</f>
        <v/>
      </c>
      <c r="AD432">
        <f>IF($C432="OK",TEXT(Plantilla!AB443,"#"),"")</f>
        <v/>
      </c>
      <c r="AE432">
        <f>IF($C432="OK",
   IF(Plantilla!AC443&lt;&gt;"",
      TEXT(VLOOKUP(Plantilla!AC443,'Tablas '!$W$4:$X$7,2,FALSE),"#"),
   ""),
"")</f>
        <v/>
      </c>
      <c r="AF432">
        <f>IF($C432="OK",TEXT(Plantilla!AD443,"#"),"")</f>
        <v/>
      </c>
      <c r="AG432" s="6">
        <f>IF($C432="OK",_xlfn.NUMBERVALUE(Plantilla!AE443),"")</f>
        <v/>
      </c>
      <c r="AH432" s="4">
        <f>IF($C432="OK",_xlfn.NUMBERVALUE(Plantilla!AF443),"")</f>
        <v/>
      </c>
      <c r="AI432" s="6">
        <f>IF($C432="OK",_xlfn.NUMBERVALUE(Plantilla!AG443),"")</f>
        <v/>
      </c>
      <c r="AJ432" s="6">
        <f>IF($C432="OK",_xlfn.NUMBERVALUE(Plantilla!AH443),"")</f>
        <v/>
      </c>
      <c r="AK432" s="6">
        <f>IF($C432="OK",_xlfn.NUMBERVALUE(Plantilla!AI443),"")</f>
        <v/>
      </c>
      <c r="AL432" s="6">
        <f>IF($C432="OK",_xlfn.NUMBERVALUE(Plantilla!AJ443),"")</f>
        <v/>
      </c>
      <c r="AM432" s="4">
        <f>IF($C432="OK",_xlfn.NUMBERVALUE(Plantilla!AK443),"")</f>
        <v/>
      </c>
      <c r="AN432" s="6">
        <f>IF($C432="OK",_xlfn.NUMBERVALUE(Plantilla!AL443),"")</f>
        <v/>
      </c>
      <c r="AO432" s="4">
        <f>IF($C432="OK",_xlfn.NUMBERVALUE(Plantilla!AM443),"")</f>
        <v/>
      </c>
      <c r="AP432" s="6">
        <f>IF($C432="OK",_xlfn.NUMBERVALUE(Plantilla!AN443),"")</f>
        <v/>
      </c>
      <c r="AQ432" s="4">
        <f>IF($C432="OK",_xlfn.NUMBERVALUE(Plantilla!AO443),"")</f>
        <v/>
      </c>
      <c r="AR432" s="6">
        <f>IF($C432="OK",_xlfn.NUMBERVALUE(Plantilla!AP443),"")</f>
        <v/>
      </c>
      <c r="AS432" s="4">
        <f>IF($C432="OK",_xlfn.NUMBERVALUE(Plantilla!AQ443),"")</f>
        <v/>
      </c>
      <c r="AT432" s="6">
        <f>IF($C432="OK",_xlfn.NUMBERVALUE(Plantilla!AR443),"")</f>
        <v/>
      </c>
      <c r="AU432" s="4">
        <f>IF($C432="OK",_xlfn.NUMBERVALUE(Plantilla!AS443),"")</f>
        <v/>
      </c>
      <c r="AV432" s="6">
        <f>IF($C432="OK",_xlfn.NUMBERVALUE(Plantilla!AT443),"")</f>
        <v/>
      </c>
      <c r="AW432" s="4">
        <f>IF($C432="OK",_xlfn.NUMBERVALUE(Plantilla!AU443),"")</f>
        <v/>
      </c>
      <c r="AX432" s="6">
        <f>IF($C432="OK",_xlfn.NUMBERVALUE(Plantilla!AV443),"")</f>
        <v/>
      </c>
      <c r="AY432" s="4">
        <f>IF($C432="OK",_xlfn.NUMBERVALUE(Plantilla!AW443),"")</f>
        <v/>
      </c>
      <c r="AZ432" s="6">
        <f>IF($C432="OK",_xlfn.NUMBERVALUE(Plantilla!AX443),"")</f>
        <v/>
      </c>
      <c r="BA432">
        <f>IF($C432="OK",_xlfn.NUMBERVALUE(Plantilla!AY443),"")</f>
        <v/>
      </c>
      <c r="BB432">
        <f>IF($C432="OK",_xlfn.NUMBERVALUE(Plantilla!AZ443),"")</f>
        <v/>
      </c>
      <c r="BC432" s="4">
        <f>IF($C432="OK",_xlfn.NUMBERVALUE(Plantilla!BA443),"")</f>
        <v/>
      </c>
      <c r="BD432" s="6">
        <f>IF($C432="OK",_xlfn.NUMBERVALUE(Plantilla!BB443),"")</f>
        <v/>
      </c>
      <c r="BE432" s="4">
        <f>IF($C432="OK",_xlfn.NUMBERVALUE(Plantilla!BC443),"")</f>
        <v/>
      </c>
      <c r="BF432" s="6">
        <f>IF($C432="OK",_xlfn.NUMBERVALUE(Plantilla!BD443),"")</f>
        <v/>
      </c>
      <c r="BG432" s="4">
        <f>IF($C432="OK",_xlfn.NUMBERVALUE(Plantilla!BE443),"")</f>
        <v/>
      </c>
      <c r="BH432" s="6">
        <f>IF($C432="OK",_xlfn.NUMBERVALUE(Plantilla!BF443),"")</f>
        <v/>
      </c>
      <c r="BI432" s="110">
        <f>IF($C432="OK",_xlfn.NUMBERVALUE(Plantilla!BG443),"")</f>
        <v/>
      </c>
      <c r="BJ432" s="6">
        <f>IF($C432="OK",_xlfn.NUMBERVALUE(Plantilla!BH443),"")</f>
        <v/>
      </c>
      <c r="BK432" s="109">
        <f>IF($C432="OK",_xlfn.NUMBERVALUE(Plantilla!BI443),"")</f>
        <v/>
      </c>
      <c r="BL432" s="6">
        <f>IF($C432="OK",
   IF(Plantilla!BJ443&lt;&gt;"",
      TEXT(VLOOKUP(Plantilla!BJ443,'Tablas '!$Z$4:$AA$6,2,FALSE),"#"),
   ""),
"")</f>
        <v/>
      </c>
      <c r="BM432" s="4">
        <f>IF($C432="OK",_xlfn.NUMBERVALUE(Plantilla!BK443),"")</f>
        <v/>
      </c>
      <c r="BN432" s="4">
        <f>IF($C432="OK",_xlfn.NUMBERVALUE(Plantilla!BL443),"")</f>
        <v/>
      </c>
      <c r="BO432" s="6">
        <f>IF($C432="OK",_xlfn.NUMBERVALUE(Plantilla!BM443),"")</f>
        <v/>
      </c>
      <c r="BP432" s="4">
        <f>IF($C432="OK",_xlfn.NUMBERVALUE(Plantilla!BN443),"")</f>
        <v/>
      </c>
      <c r="BQ432" s="6">
        <f>IF($C432="OK",_xlfn.NUMBERVALUE(Plantilla!BO443),"")</f>
        <v/>
      </c>
      <c r="BR432" s="4">
        <f>IF($C432="OK",_xlfn.NUMBERVALUE(Plantilla!BP443),"")</f>
        <v/>
      </c>
      <c r="BS432" s="6">
        <f>IF($C432="OK",_xlfn.NUMBERVALUE(Plantilla!BQ443),"")</f>
        <v/>
      </c>
      <c r="BT432" s="4">
        <f>IF($C432="OK",_xlfn.NUMBERVALUE(Plantilla!BR443),"")</f>
        <v/>
      </c>
      <c r="BU432" s="6">
        <f>IF($C432="OK",_xlfn.NUMBERVALUE(Plantilla!BS443),"")</f>
        <v/>
      </c>
      <c r="BV432" s="6">
        <f>IF($C432="OK",_xlfn.NUMBERVALUE(Plantilla!BT443),"")</f>
        <v/>
      </c>
      <c r="BW432" s="6">
        <f>IF($C432="OK",_xlfn.NUMBERVALUE(Plantilla!BU443),"")</f>
        <v/>
      </c>
      <c r="BX432" s="6">
        <f>IF($C432="OK",_xlfn.NUMBERVALUE(Plantilla!BV443),"")</f>
        <v/>
      </c>
      <c r="BY432" s="6">
        <f>IF($C432="OK",_xlfn.NUMBERVALUE(Plantilla!BW443),"")</f>
        <v/>
      </c>
      <c r="BZ432" s="6">
        <f>IF($C432="OK",_xlfn.NUMBERVALUE(Plantilla!BX443),"")</f>
        <v/>
      </c>
      <c r="CA432" s="6">
        <f>IF($C432="OK",_xlfn.NUMBERVALUE(Plantilla!BY443),"")</f>
        <v/>
      </c>
      <c r="CB432" s="6">
        <f>IF($C432="OK",_xlfn.NUMBERVALUE(Plantilla!BZ443),"")</f>
        <v/>
      </c>
      <c r="CC432" s="6">
        <f>IF($C432="OK",_xlfn.NUMBERVALUE(Plantilla!CA443),"")</f>
        <v/>
      </c>
      <c r="CD432" s="6">
        <f>IF($C432="OK",_xlfn.NUMBERVALUE(Plantilla!CB443),"")</f>
        <v/>
      </c>
      <c r="CE432" s="6">
        <f>IF($C432="OK",_xlfn.NUMBERVALUE(Plantilla!CC443),"")</f>
        <v/>
      </c>
      <c r="CF432" s="4">
        <f>IF($C432="OK",_xlfn.NUMBERVALUE(Plantilla!CD443),"")</f>
        <v/>
      </c>
      <c r="CG432" s="6">
        <f>IF($C432="OK",_xlfn.NUMBERVALUE(Plantilla!CE443),"")</f>
        <v/>
      </c>
      <c r="CH432" s="6">
        <f>IF($C432="OK",_xlfn.NUMBERVALUE(Plantilla!CF443),"")</f>
        <v/>
      </c>
      <c r="CI432" s="6">
        <f>IF($C432="OK",_xlfn.NUMBERVALUE(Plantilla!CG443),"")</f>
        <v/>
      </c>
      <c r="CJ432" s="6">
        <f>IF($C432="OK",_xlfn.NUMBERVALUE(Plantilla!CH443),"")</f>
        <v/>
      </c>
      <c r="CK432" s="6">
        <f>IF($C432="OK",_xlfn.NUMBERVALUE(Plantilla!CI443),"")</f>
        <v/>
      </c>
      <c r="CL432" s="6">
        <f>IF($C432="OK",_xlfn.NUMBERVALUE(Plantilla!CJ443),"")</f>
        <v/>
      </c>
      <c r="CM432">
        <f>IF($C432="OK",TEXT(Plantilla!CK443,"#"),"")</f>
        <v/>
      </c>
      <c r="CN432" s="6">
        <f>IF($C432="OK",_xlfn.NUMBERVALUE(Plantilla!CL443),"")</f>
        <v/>
      </c>
      <c r="CO432" s="6">
        <f>IF($C432="OK",_xlfn.NUMBERVALUE(Plantilla!CM443),"")</f>
        <v/>
      </c>
      <c r="CP432" s="110">
        <f>IF($C432="OK",_xlfn.NUMBERVALUE(Plantilla!CN443),"")</f>
        <v/>
      </c>
      <c r="CQ432" s="6">
        <f>IF($C432="OK",_xlfn.NUMBERVALUE(Plantilla!CO443),"")</f>
        <v/>
      </c>
      <c r="CR432" s="109">
        <f>IF($C432="OK",_xlfn.NUMBERVALUE(Plantilla!CP443),"")</f>
        <v/>
      </c>
      <c r="CS432" s="110">
        <f>IF($C432="OK",_xlfn.NUMBERVALUE(Plantilla!CQ443),"")</f>
        <v/>
      </c>
      <c r="CT432" s="6">
        <f>IF($C432="OK",_xlfn.NUMBERVALUE(Plantilla!CR443),"")</f>
        <v/>
      </c>
      <c r="CU432" s="109">
        <f>IF($C432="OK",_xlfn.NUMBERVALUE(Plantilla!CS443),"")</f>
        <v/>
      </c>
      <c r="CV432" s="110">
        <f>IF($C432="OK",_xlfn.NUMBERVALUE(Plantilla!CT443),"")</f>
        <v/>
      </c>
      <c r="CW432" s="6">
        <f>IF($C432="OK",_xlfn.NUMBERVALUE(Plantilla!CU443),"")</f>
        <v/>
      </c>
      <c r="CX432" s="82">
        <f>IF($C432="OK",_xlfn.NUMBERVALUE(Plantilla!CV443),"")</f>
        <v/>
      </c>
      <c r="CY432" s="6">
        <f>IF($C432="OK",_xlfn.NUMBERVALUE(Plantilla!CW443),"")</f>
        <v/>
      </c>
      <c r="CZ432" s="82">
        <f>IF($C432="OK",_xlfn.NUMBERVALUE(Plantilla!CX443),"")</f>
        <v/>
      </c>
      <c r="DA432" s="6">
        <f>IF($C432="OK",_xlfn.NUMBERVALUE(Plantilla!CY443),"")</f>
        <v/>
      </c>
      <c r="DB432" s="109">
        <f>IF($C432="OK",_xlfn.NUMBERVALUE(Plantilla!CZ443),"")</f>
        <v/>
      </c>
      <c r="DC432" s="6">
        <f>IF($C432="OK",_xlfn.NUMBERVALUE(Plantilla!DA443),"")</f>
        <v/>
      </c>
      <c r="DD432" s="6">
        <f>IF($C432="OK",TEXT(Plantilla!DB443,"#"),"")</f>
        <v/>
      </c>
      <c r="DE432" s="6">
        <f>IF($C432="OK",_xlfn.NUMBERVALUE(Plantilla!DC443),"")</f>
        <v/>
      </c>
      <c r="DF432" s="4">
        <f>IF($C432="OK",_xlfn.NUMBERVALUE(Plantilla!DD443),"")</f>
        <v/>
      </c>
      <c r="DG432" s="6">
        <f>IF($C432="OK",_xlfn.NUMBERVALUE(Plantilla!DE443),"")</f>
        <v/>
      </c>
      <c r="DH432" s="6">
        <f>IF($C432="OK",_xlfn.NUMBERVALUE(Plantilla!DF443),"")</f>
        <v/>
      </c>
      <c r="DI432" s="6">
        <f>IF($C432="OK",_xlfn.NUMBERVALUE(Plantilla!DG443),"")</f>
        <v/>
      </c>
      <c r="DJ432" s="6">
        <f>IF($C432="OK",_xlfn.NUMBERVALUE(Plantilla!DH443),"")</f>
        <v/>
      </c>
      <c r="DK432" s="6">
        <f>IF($C432="OK",_xlfn.NUMBERVALUE(Plantilla!DI443),"")</f>
        <v/>
      </c>
      <c r="DL432" s="6">
        <f>IF($C432="OK",_xlfn.NUMBERVALUE(Plantilla!DJ443),"")</f>
        <v/>
      </c>
      <c r="DM432" s="6">
        <f>IF($C432="OK",_xlfn.NUMBERVALUE(Plantilla!DK443),"")</f>
        <v/>
      </c>
      <c r="DN432" s="6">
        <f>IF($C432="OK",_xlfn.NUMBERVALUE(Plantilla!DL443),"")</f>
        <v/>
      </c>
      <c r="DO432" s="6">
        <f>IF($C432="OK",_xlfn.NUMBERVALUE(Plantilla!DM443),"")</f>
        <v/>
      </c>
      <c r="DP432" s="6">
        <f>IF($C432="OK",_xlfn.NUMBERVALUE(Plantilla!DN443),"")</f>
        <v/>
      </c>
      <c r="DQ432" s="6">
        <f>IF($C432="OK",_xlfn.NUMBERVALUE(Plantilla!DO443),"")</f>
        <v/>
      </c>
      <c r="DR432" s="6">
        <f>IF($C432="OK",_xlfn.NUMBERVALUE(Plantilla!DP443),"")</f>
        <v/>
      </c>
      <c r="DS432">
        <f>IF($C432="OK",TEXT(Plantilla!DR443,"#"),"")</f>
        <v/>
      </c>
      <c r="DT432" s="6" t="n"/>
    </row>
    <row r="433">
      <c r="A433">
        <f>IF(Plantilla!$I$6="¡Perfecto!, Guarda el archivo y adjúntalo a tu interfaz de Nómina Electrónica","OK","Error")</f>
        <v/>
      </c>
      <c r="B433">
        <f>IF(Plantilla!$I$6="¡Perfecto!, Guarda el archivo y adjúntalo a tu interfaz de Nómina Electrónica",MID(Plantilla!$D$2,SEARCH("V",Plantilla!$D$2),10),"")</f>
        <v/>
      </c>
      <c r="C433">
        <f>Plantilla!C444</f>
        <v/>
      </c>
      <c r="D433">
        <f>IF($C433="OK",Plantilla!B444,"")</f>
        <v/>
      </c>
      <c r="E433">
        <f>IF($C433="OK",
   VLOOKUP(Plantilla!$E$4,'Tablas '!$AP$4:$AT$6,5,FALSE),
"")</f>
        <v/>
      </c>
      <c r="F433">
        <f>IF($C433="OK",TEXT(Plantilla!D444,"#"),"")</f>
        <v/>
      </c>
      <c r="G433">
        <f>IF($C433="OK",
   VLOOKUP(Plantilla!E444,'Tablas '!$B$4:$C$14,2,FALSE),
"")</f>
        <v/>
      </c>
      <c r="H433">
        <f>IF($C433="OK",TEXT(Plantilla!F444,"#"),"")</f>
        <v/>
      </c>
      <c r="I433">
        <f>IF($C433="OK",TEXT(Plantilla!G444,"#"),"")</f>
        <v/>
      </c>
      <c r="J433">
        <f>IF($C433="OK",TEXT(Plantilla!H444,"#"),"")</f>
        <v/>
      </c>
      <c r="K433">
        <f>IF($C433="OK",TEXT(Plantilla!I444,"#"),"")</f>
        <v/>
      </c>
      <c r="L433">
        <f>IF($C433="OK",TEXT(Plantilla!J444,"#"),"")</f>
        <v/>
      </c>
      <c r="M433">
        <f>IF($C433="OK",TEXT(Plantilla!K444,"#"),"")</f>
        <v/>
      </c>
      <c r="N433">
        <f>IF($C433="OK",
   CONCATENATE(YEAR(Plantilla!L444),"-",TEXT(MONTH(Plantilla!L444),"00"),"-",TEXT(DAY(Plantilla!L444),"00")),
"")</f>
        <v/>
      </c>
      <c r="O433">
        <f>IF($C433="OK",_xlfn.NUMBERVALUE(Plantilla!M444),"")</f>
        <v/>
      </c>
      <c r="P433">
        <f>IF($C433="OK",
   IF(Plantilla!N444&lt;&gt;"",
      CONCATENATE(YEAR(Plantilla!N444),"-",TEXT(MONTH(Plantilla!N444),"00"),"-",TEXT(DAY(Plantilla!N444),"00")),
   ""),
"")</f>
        <v/>
      </c>
      <c r="Q433">
        <f>IF($C433="OK",
   VLOOKUP(Plantilla!O444,'Tablas '!$E$4:$F$19,2,FALSE),
"")</f>
        <v/>
      </c>
      <c r="R433">
        <f>IF($C433="OK",
   VLOOKUP(Plantilla!P444,'Tablas '!$H$4:$I$5,2,FALSE),
"")</f>
        <v/>
      </c>
      <c r="S433">
        <f>IF($C433="OK",
   VLOOKUP(Plantilla!Q444,'Tablas '!$K$4:$L$8,2,FALSE),
"")</f>
        <v/>
      </c>
      <c r="T433">
        <f>IF($C433="OK",
   VLOOKUP(Plantilla!R444,'Tablas '!$AE$4:$AF$6,2,FALSE),
"")</f>
        <v/>
      </c>
      <c r="U433">
        <f>IF($C433="OK",
   VLOOKUP(Plantilla!S444,'Tablas '!$AE$4:$AF$6,2,FALSE),
"")</f>
        <v/>
      </c>
      <c r="V433">
        <f>IF($C433="OK",TEXT(Plantilla!T444,"#"),"")</f>
        <v/>
      </c>
      <c r="W433" s="84">
        <f>IF($C433="OK",
   VLOOKUP(Plantilla!U444,'Tablas '!$AM$4:$AN$1126,2,FALSE),
"")</f>
        <v/>
      </c>
      <c r="X433">
        <f>IF($C433="OK",TEXT(Plantilla!V444,"#"),"")</f>
        <v/>
      </c>
      <c r="Y433">
        <f>IF($C433="OK",
   CONCATENATE(YEAR(Plantilla!W444),"-",TEXT(MONTH(Plantilla!W444),"00"),"-",TEXT(DAY(Plantilla!W444),"00")),
"")</f>
        <v/>
      </c>
      <c r="Z433">
        <f>IF($C433="OK",
   CONCATENATE(YEAR(Plantilla!X444),"-",TEXT(MONTH(Plantilla!X444),"00"),"-",TEXT(DAY(Plantilla!X444),"00")),
"")</f>
        <v/>
      </c>
      <c r="AA433">
        <f>IF($C433="OK",
   TEXT(VLOOKUP(Plantilla!Y444,'Tablas '!$Q$4:$R$9,2,FALSE),"#"),
"")</f>
        <v/>
      </c>
      <c r="AB433">
        <f>IF($C433="OK",
   CONCATENATE(YEAR(Plantilla!Z444),"-",TEXT(MONTH(Plantilla!Z444),"00"),"-",TEXT(DAY(Plantilla!Z444),"00")),
"")</f>
        <v/>
      </c>
      <c r="AC433">
        <f>IF($C433="OK",
   TEXT(VLOOKUP(Plantilla!AA444,'Tablas '!$T$4:$U$13,2,FALSE),"#"),
"")</f>
        <v/>
      </c>
      <c r="AD433">
        <f>IF($C433="OK",TEXT(Plantilla!AB444,"#"),"")</f>
        <v/>
      </c>
      <c r="AE433">
        <f>IF($C433="OK",
   IF(Plantilla!AC444&lt;&gt;"",
      TEXT(VLOOKUP(Plantilla!AC444,'Tablas '!$W$4:$X$7,2,FALSE),"#"),
   ""),
"")</f>
        <v/>
      </c>
      <c r="AF433">
        <f>IF($C433="OK",TEXT(Plantilla!AD444,"#"),"")</f>
        <v/>
      </c>
      <c r="AG433" s="6">
        <f>IF($C433="OK",_xlfn.NUMBERVALUE(Plantilla!AE444),"")</f>
        <v/>
      </c>
      <c r="AH433" s="4">
        <f>IF($C433="OK",_xlfn.NUMBERVALUE(Plantilla!AF444),"")</f>
        <v/>
      </c>
      <c r="AI433" s="6">
        <f>IF($C433="OK",_xlfn.NUMBERVALUE(Plantilla!AG444),"")</f>
        <v/>
      </c>
      <c r="AJ433" s="6">
        <f>IF($C433="OK",_xlfn.NUMBERVALUE(Plantilla!AH444),"")</f>
        <v/>
      </c>
      <c r="AK433" s="6">
        <f>IF($C433="OK",_xlfn.NUMBERVALUE(Plantilla!AI444),"")</f>
        <v/>
      </c>
      <c r="AL433" s="6">
        <f>IF($C433="OK",_xlfn.NUMBERVALUE(Plantilla!AJ444),"")</f>
        <v/>
      </c>
      <c r="AM433" s="4">
        <f>IF($C433="OK",_xlfn.NUMBERVALUE(Plantilla!AK444),"")</f>
        <v/>
      </c>
      <c r="AN433" s="6">
        <f>IF($C433="OK",_xlfn.NUMBERVALUE(Plantilla!AL444),"")</f>
        <v/>
      </c>
      <c r="AO433" s="4">
        <f>IF($C433="OK",_xlfn.NUMBERVALUE(Plantilla!AM444),"")</f>
        <v/>
      </c>
      <c r="AP433" s="6">
        <f>IF($C433="OK",_xlfn.NUMBERVALUE(Plantilla!AN444),"")</f>
        <v/>
      </c>
      <c r="AQ433" s="4">
        <f>IF($C433="OK",_xlfn.NUMBERVALUE(Plantilla!AO444),"")</f>
        <v/>
      </c>
      <c r="AR433" s="6">
        <f>IF($C433="OK",_xlfn.NUMBERVALUE(Plantilla!AP444),"")</f>
        <v/>
      </c>
      <c r="AS433" s="4">
        <f>IF($C433="OK",_xlfn.NUMBERVALUE(Plantilla!AQ444),"")</f>
        <v/>
      </c>
      <c r="AT433" s="6">
        <f>IF($C433="OK",_xlfn.NUMBERVALUE(Plantilla!AR444),"")</f>
        <v/>
      </c>
      <c r="AU433" s="4">
        <f>IF($C433="OK",_xlfn.NUMBERVALUE(Plantilla!AS444),"")</f>
        <v/>
      </c>
      <c r="AV433" s="6">
        <f>IF($C433="OK",_xlfn.NUMBERVALUE(Plantilla!AT444),"")</f>
        <v/>
      </c>
      <c r="AW433" s="4">
        <f>IF($C433="OK",_xlfn.NUMBERVALUE(Plantilla!AU444),"")</f>
        <v/>
      </c>
      <c r="AX433" s="6">
        <f>IF($C433="OK",_xlfn.NUMBERVALUE(Plantilla!AV444),"")</f>
        <v/>
      </c>
      <c r="AY433" s="4">
        <f>IF($C433="OK",_xlfn.NUMBERVALUE(Plantilla!AW444),"")</f>
        <v/>
      </c>
      <c r="AZ433" s="6">
        <f>IF($C433="OK",_xlfn.NUMBERVALUE(Plantilla!AX444),"")</f>
        <v/>
      </c>
      <c r="BA433">
        <f>IF($C433="OK",_xlfn.NUMBERVALUE(Plantilla!AY444),"")</f>
        <v/>
      </c>
      <c r="BB433">
        <f>IF($C433="OK",_xlfn.NUMBERVALUE(Plantilla!AZ444),"")</f>
        <v/>
      </c>
      <c r="BC433" s="4">
        <f>IF($C433="OK",_xlfn.NUMBERVALUE(Plantilla!BA444),"")</f>
        <v/>
      </c>
      <c r="BD433" s="6">
        <f>IF($C433="OK",_xlfn.NUMBERVALUE(Plantilla!BB444),"")</f>
        <v/>
      </c>
      <c r="BE433" s="4">
        <f>IF($C433="OK",_xlfn.NUMBERVALUE(Plantilla!BC444),"")</f>
        <v/>
      </c>
      <c r="BF433" s="6">
        <f>IF($C433="OK",_xlfn.NUMBERVALUE(Plantilla!BD444),"")</f>
        <v/>
      </c>
      <c r="BG433" s="4">
        <f>IF($C433="OK",_xlfn.NUMBERVALUE(Plantilla!BE444),"")</f>
        <v/>
      </c>
      <c r="BH433" s="6">
        <f>IF($C433="OK",_xlfn.NUMBERVALUE(Plantilla!BF444),"")</f>
        <v/>
      </c>
      <c r="BI433" s="110">
        <f>IF($C433="OK",_xlfn.NUMBERVALUE(Plantilla!BG444),"")</f>
        <v/>
      </c>
      <c r="BJ433" s="6">
        <f>IF($C433="OK",_xlfn.NUMBERVALUE(Plantilla!BH444),"")</f>
        <v/>
      </c>
      <c r="BK433" s="109">
        <f>IF($C433="OK",_xlfn.NUMBERVALUE(Plantilla!BI444),"")</f>
        <v/>
      </c>
      <c r="BL433" s="6">
        <f>IF($C433="OK",
   IF(Plantilla!BJ444&lt;&gt;"",
      TEXT(VLOOKUP(Plantilla!BJ444,'Tablas '!$Z$4:$AA$6,2,FALSE),"#"),
   ""),
"")</f>
        <v/>
      </c>
      <c r="BM433" s="4">
        <f>IF($C433="OK",_xlfn.NUMBERVALUE(Plantilla!BK444),"")</f>
        <v/>
      </c>
      <c r="BN433" s="4">
        <f>IF($C433="OK",_xlfn.NUMBERVALUE(Plantilla!BL444),"")</f>
        <v/>
      </c>
      <c r="BO433" s="6">
        <f>IF($C433="OK",_xlfn.NUMBERVALUE(Plantilla!BM444),"")</f>
        <v/>
      </c>
      <c r="BP433" s="4">
        <f>IF($C433="OK",_xlfn.NUMBERVALUE(Plantilla!BN444),"")</f>
        <v/>
      </c>
      <c r="BQ433" s="6">
        <f>IF($C433="OK",_xlfn.NUMBERVALUE(Plantilla!BO444),"")</f>
        <v/>
      </c>
      <c r="BR433" s="4">
        <f>IF($C433="OK",_xlfn.NUMBERVALUE(Plantilla!BP444),"")</f>
        <v/>
      </c>
      <c r="BS433" s="6">
        <f>IF($C433="OK",_xlfn.NUMBERVALUE(Plantilla!BQ444),"")</f>
        <v/>
      </c>
      <c r="BT433" s="4">
        <f>IF($C433="OK",_xlfn.NUMBERVALUE(Plantilla!BR444),"")</f>
        <v/>
      </c>
      <c r="BU433" s="6">
        <f>IF($C433="OK",_xlfn.NUMBERVALUE(Plantilla!BS444),"")</f>
        <v/>
      </c>
      <c r="BV433" s="6">
        <f>IF($C433="OK",_xlfn.NUMBERVALUE(Plantilla!BT444),"")</f>
        <v/>
      </c>
      <c r="BW433" s="6">
        <f>IF($C433="OK",_xlfn.NUMBERVALUE(Plantilla!BU444),"")</f>
        <v/>
      </c>
      <c r="BX433" s="6">
        <f>IF($C433="OK",_xlfn.NUMBERVALUE(Plantilla!BV444),"")</f>
        <v/>
      </c>
      <c r="BY433" s="6">
        <f>IF($C433="OK",_xlfn.NUMBERVALUE(Plantilla!BW444),"")</f>
        <v/>
      </c>
      <c r="BZ433" s="6">
        <f>IF($C433="OK",_xlfn.NUMBERVALUE(Plantilla!BX444),"")</f>
        <v/>
      </c>
      <c r="CA433" s="6">
        <f>IF($C433="OK",_xlfn.NUMBERVALUE(Plantilla!BY444),"")</f>
        <v/>
      </c>
      <c r="CB433" s="6">
        <f>IF($C433="OK",_xlfn.NUMBERVALUE(Plantilla!BZ444),"")</f>
        <v/>
      </c>
      <c r="CC433" s="6">
        <f>IF($C433="OK",_xlfn.NUMBERVALUE(Plantilla!CA444),"")</f>
        <v/>
      </c>
      <c r="CD433" s="6">
        <f>IF($C433="OK",_xlfn.NUMBERVALUE(Plantilla!CB444),"")</f>
        <v/>
      </c>
      <c r="CE433" s="6">
        <f>IF($C433="OK",_xlfn.NUMBERVALUE(Plantilla!CC444),"")</f>
        <v/>
      </c>
      <c r="CF433" s="4">
        <f>IF($C433="OK",_xlfn.NUMBERVALUE(Plantilla!CD444),"")</f>
        <v/>
      </c>
      <c r="CG433" s="6">
        <f>IF($C433="OK",_xlfn.NUMBERVALUE(Plantilla!CE444),"")</f>
        <v/>
      </c>
      <c r="CH433" s="6">
        <f>IF($C433="OK",_xlfn.NUMBERVALUE(Plantilla!CF444),"")</f>
        <v/>
      </c>
      <c r="CI433" s="6">
        <f>IF($C433="OK",_xlfn.NUMBERVALUE(Plantilla!CG444),"")</f>
        <v/>
      </c>
      <c r="CJ433" s="6">
        <f>IF($C433="OK",_xlfn.NUMBERVALUE(Plantilla!CH444),"")</f>
        <v/>
      </c>
      <c r="CK433" s="6">
        <f>IF($C433="OK",_xlfn.NUMBERVALUE(Plantilla!CI444),"")</f>
        <v/>
      </c>
      <c r="CL433" s="6">
        <f>IF($C433="OK",_xlfn.NUMBERVALUE(Plantilla!CJ444),"")</f>
        <v/>
      </c>
      <c r="CM433">
        <f>IF($C433="OK",TEXT(Plantilla!CK444,"#"),"")</f>
        <v/>
      </c>
      <c r="CN433" s="6">
        <f>IF($C433="OK",_xlfn.NUMBERVALUE(Plantilla!CL444),"")</f>
        <v/>
      </c>
      <c r="CO433" s="6">
        <f>IF($C433="OK",_xlfn.NUMBERVALUE(Plantilla!CM444),"")</f>
        <v/>
      </c>
      <c r="CP433" s="110">
        <f>IF($C433="OK",_xlfn.NUMBERVALUE(Plantilla!CN444),"")</f>
        <v/>
      </c>
      <c r="CQ433" s="6">
        <f>IF($C433="OK",_xlfn.NUMBERVALUE(Plantilla!CO444),"")</f>
        <v/>
      </c>
      <c r="CR433" s="109">
        <f>IF($C433="OK",_xlfn.NUMBERVALUE(Plantilla!CP444),"")</f>
        <v/>
      </c>
      <c r="CS433" s="110">
        <f>IF($C433="OK",_xlfn.NUMBERVALUE(Plantilla!CQ444),"")</f>
        <v/>
      </c>
      <c r="CT433" s="6">
        <f>IF($C433="OK",_xlfn.NUMBERVALUE(Plantilla!CR444),"")</f>
        <v/>
      </c>
      <c r="CU433" s="109">
        <f>IF($C433="OK",_xlfn.NUMBERVALUE(Plantilla!CS444),"")</f>
        <v/>
      </c>
      <c r="CV433" s="110">
        <f>IF($C433="OK",_xlfn.NUMBERVALUE(Plantilla!CT444),"")</f>
        <v/>
      </c>
      <c r="CW433" s="6">
        <f>IF($C433="OK",_xlfn.NUMBERVALUE(Plantilla!CU444),"")</f>
        <v/>
      </c>
      <c r="CX433" s="82">
        <f>IF($C433="OK",_xlfn.NUMBERVALUE(Plantilla!CV444),"")</f>
        <v/>
      </c>
      <c r="CY433" s="6">
        <f>IF($C433="OK",_xlfn.NUMBERVALUE(Plantilla!CW444),"")</f>
        <v/>
      </c>
      <c r="CZ433" s="82">
        <f>IF($C433="OK",_xlfn.NUMBERVALUE(Plantilla!CX444),"")</f>
        <v/>
      </c>
      <c r="DA433" s="6">
        <f>IF($C433="OK",_xlfn.NUMBERVALUE(Plantilla!CY444),"")</f>
        <v/>
      </c>
      <c r="DB433" s="109">
        <f>IF($C433="OK",_xlfn.NUMBERVALUE(Plantilla!CZ444),"")</f>
        <v/>
      </c>
      <c r="DC433" s="6">
        <f>IF($C433="OK",_xlfn.NUMBERVALUE(Plantilla!DA444),"")</f>
        <v/>
      </c>
      <c r="DD433" s="6">
        <f>IF($C433="OK",TEXT(Plantilla!DB444,"#"),"")</f>
        <v/>
      </c>
      <c r="DE433" s="6">
        <f>IF($C433="OK",_xlfn.NUMBERVALUE(Plantilla!DC444),"")</f>
        <v/>
      </c>
      <c r="DF433" s="4">
        <f>IF($C433="OK",_xlfn.NUMBERVALUE(Plantilla!DD444),"")</f>
        <v/>
      </c>
      <c r="DG433" s="6">
        <f>IF($C433="OK",_xlfn.NUMBERVALUE(Plantilla!DE444),"")</f>
        <v/>
      </c>
      <c r="DH433" s="6">
        <f>IF($C433="OK",_xlfn.NUMBERVALUE(Plantilla!DF444),"")</f>
        <v/>
      </c>
      <c r="DI433" s="6">
        <f>IF($C433="OK",_xlfn.NUMBERVALUE(Plantilla!DG444),"")</f>
        <v/>
      </c>
      <c r="DJ433" s="6">
        <f>IF($C433="OK",_xlfn.NUMBERVALUE(Plantilla!DH444),"")</f>
        <v/>
      </c>
      <c r="DK433" s="6">
        <f>IF($C433="OK",_xlfn.NUMBERVALUE(Plantilla!DI444),"")</f>
        <v/>
      </c>
      <c r="DL433" s="6">
        <f>IF($C433="OK",_xlfn.NUMBERVALUE(Plantilla!DJ444),"")</f>
        <v/>
      </c>
      <c r="DM433" s="6">
        <f>IF($C433="OK",_xlfn.NUMBERVALUE(Plantilla!DK444),"")</f>
        <v/>
      </c>
      <c r="DN433" s="6">
        <f>IF($C433="OK",_xlfn.NUMBERVALUE(Plantilla!DL444),"")</f>
        <v/>
      </c>
      <c r="DO433" s="6">
        <f>IF($C433="OK",_xlfn.NUMBERVALUE(Plantilla!DM444),"")</f>
        <v/>
      </c>
      <c r="DP433" s="6">
        <f>IF($C433="OK",_xlfn.NUMBERVALUE(Plantilla!DN444),"")</f>
        <v/>
      </c>
      <c r="DQ433" s="6">
        <f>IF($C433="OK",_xlfn.NUMBERVALUE(Plantilla!DO444),"")</f>
        <v/>
      </c>
      <c r="DR433" s="6">
        <f>IF($C433="OK",_xlfn.NUMBERVALUE(Plantilla!DP444),"")</f>
        <v/>
      </c>
      <c r="DS433">
        <f>IF($C433="OK",TEXT(Plantilla!DR444,"#"),"")</f>
        <v/>
      </c>
      <c r="DT433" s="6" t="n"/>
    </row>
    <row r="434">
      <c r="A434">
        <f>IF(Plantilla!$I$6="¡Perfecto!, Guarda el archivo y adjúntalo a tu interfaz de Nómina Electrónica","OK","Error")</f>
        <v/>
      </c>
      <c r="B434">
        <f>IF(Plantilla!$I$6="¡Perfecto!, Guarda el archivo y adjúntalo a tu interfaz de Nómina Electrónica",MID(Plantilla!$D$2,SEARCH("V",Plantilla!$D$2),10),"")</f>
        <v/>
      </c>
      <c r="C434">
        <f>Plantilla!C445</f>
        <v/>
      </c>
      <c r="D434">
        <f>IF($C434="OK",Plantilla!B445,"")</f>
        <v/>
      </c>
      <c r="E434">
        <f>IF($C434="OK",
   VLOOKUP(Plantilla!$E$4,'Tablas '!$AP$4:$AT$6,5,FALSE),
"")</f>
        <v/>
      </c>
      <c r="F434">
        <f>IF($C434="OK",TEXT(Plantilla!D445,"#"),"")</f>
        <v/>
      </c>
      <c r="G434">
        <f>IF($C434="OK",
   VLOOKUP(Plantilla!E445,'Tablas '!$B$4:$C$14,2,FALSE),
"")</f>
        <v/>
      </c>
      <c r="H434">
        <f>IF($C434="OK",TEXT(Plantilla!F445,"#"),"")</f>
        <v/>
      </c>
      <c r="I434">
        <f>IF($C434="OK",TEXT(Plantilla!G445,"#"),"")</f>
        <v/>
      </c>
      <c r="J434">
        <f>IF($C434="OK",TEXT(Plantilla!H445,"#"),"")</f>
        <v/>
      </c>
      <c r="K434">
        <f>IF($C434="OK",TEXT(Plantilla!I445,"#"),"")</f>
        <v/>
      </c>
      <c r="L434">
        <f>IF($C434="OK",TEXT(Plantilla!J445,"#"),"")</f>
        <v/>
      </c>
      <c r="M434">
        <f>IF($C434="OK",TEXT(Plantilla!K445,"#"),"")</f>
        <v/>
      </c>
      <c r="N434">
        <f>IF($C434="OK",
   CONCATENATE(YEAR(Plantilla!L445),"-",TEXT(MONTH(Plantilla!L445),"00"),"-",TEXT(DAY(Plantilla!L445),"00")),
"")</f>
        <v/>
      </c>
      <c r="O434">
        <f>IF($C434="OK",_xlfn.NUMBERVALUE(Plantilla!M445),"")</f>
        <v/>
      </c>
      <c r="P434">
        <f>IF($C434="OK",
   IF(Plantilla!N445&lt;&gt;"",
      CONCATENATE(YEAR(Plantilla!N445),"-",TEXT(MONTH(Plantilla!N445),"00"),"-",TEXT(DAY(Plantilla!N445),"00")),
   ""),
"")</f>
        <v/>
      </c>
      <c r="Q434">
        <f>IF($C434="OK",
   VLOOKUP(Plantilla!O445,'Tablas '!$E$4:$F$19,2,FALSE),
"")</f>
        <v/>
      </c>
      <c r="R434">
        <f>IF($C434="OK",
   VLOOKUP(Plantilla!P445,'Tablas '!$H$4:$I$5,2,FALSE),
"")</f>
        <v/>
      </c>
      <c r="S434">
        <f>IF($C434="OK",
   VLOOKUP(Plantilla!Q445,'Tablas '!$K$4:$L$8,2,FALSE),
"")</f>
        <v/>
      </c>
      <c r="T434">
        <f>IF($C434="OK",
   VLOOKUP(Plantilla!R445,'Tablas '!$AE$4:$AF$6,2,FALSE),
"")</f>
        <v/>
      </c>
      <c r="U434">
        <f>IF($C434="OK",
   VLOOKUP(Plantilla!S445,'Tablas '!$AE$4:$AF$6,2,FALSE),
"")</f>
        <v/>
      </c>
      <c r="V434">
        <f>IF($C434="OK",TEXT(Plantilla!T445,"#"),"")</f>
        <v/>
      </c>
      <c r="W434" s="84">
        <f>IF($C434="OK",
   VLOOKUP(Plantilla!U445,'Tablas '!$AM$4:$AN$1126,2,FALSE),
"")</f>
        <v/>
      </c>
      <c r="X434">
        <f>IF($C434="OK",TEXT(Plantilla!V445,"#"),"")</f>
        <v/>
      </c>
      <c r="Y434">
        <f>IF($C434="OK",
   CONCATENATE(YEAR(Plantilla!W445),"-",TEXT(MONTH(Plantilla!W445),"00"),"-",TEXT(DAY(Plantilla!W445),"00")),
"")</f>
        <v/>
      </c>
      <c r="Z434">
        <f>IF($C434="OK",
   CONCATENATE(YEAR(Plantilla!X445),"-",TEXT(MONTH(Plantilla!X445),"00"),"-",TEXT(DAY(Plantilla!X445),"00")),
"")</f>
        <v/>
      </c>
      <c r="AA434">
        <f>IF($C434="OK",
   TEXT(VLOOKUP(Plantilla!Y445,'Tablas '!$Q$4:$R$9,2,FALSE),"#"),
"")</f>
        <v/>
      </c>
      <c r="AB434">
        <f>IF($C434="OK",
   CONCATENATE(YEAR(Plantilla!Z445),"-",TEXT(MONTH(Plantilla!Z445),"00"),"-",TEXT(DAY(Plantilla!Z445),"00")),
"")</f>
        <v/>
      </c>
      <c r="AC434">
        <f>IF($C434="OK",
   TEXT(VLOOKUP(Plantilla!AA445,'Tablas '!$T$4:$U$13,2,FALSE),"#"),
"")</f>
        <v/>
      </c>
      <c r="AD434">
        <f>IF($C434="OK",TEXT(Plantilla!AB445,"#"),"")</f>
        <v/>
      </c>
      <c r="AE434">
        <f>IF($C434="OK",
   IF(Plantilla!AC445&lt;&gt;"",
      TEXT(VLOOKUP(Plantilla!AC445,'Tablas '!$W$4:$X$7,2,FALSE),"#"),
   ""),
"")</f>
        <v/>
      </c>
      <c r="AF434">
        <f>IF($C434="OK",TEXT(Plantilla!AD445,"#"),"")</f>
        <v/>
      </c>
      <c r="AG434" s="6">
        <f>IF($C434="OK",_xlfn.NUMBERVALUE(Plantilla!AE445),"")</f>
        <v/>
      </c>
      <c r="AH434" s="4">
        <f>IF($C434="OK",_xlfn.NUMBERVALUE(Plantilla!AF445),"")</f>
        <v/>
      </c>
      <c r="AI434" s="6">
        <f>IF($C434="OK",_xlfn.NUMBERVALUE(Plantilla!AG445),"")</f>
        <v/>
      </c>
      <c r="AJ434" s="6">
        <f>IF($C434="OK",_xlfn.NUMBERVALUE(Plantilla!AH445),"")</f>
        <v/>
      </c>
      <c r="AK434" s="6">
        <f>IF($C434="OK",_xlfn.NUMBERVALUE(Plantilla!AI445),"")</f>
        <v/>
      </c>
      <c r="AL434" s="6">
        <f>IF($C434="OK",_xlfn.NUMBERVALUE(Plantilla!AJ445),"")</f>
        <v/>
      </c>
      <c r="AM434" s="4">
        <f>IF($C434="OK",_xlfn.NUMBERVALUE(Plantilla!AK445),"")</f>
        <v/>
      </c>
      <c r="AN434" s="6">
        <f>IF($C434="OK",_xlfn.NUMBERVALUE(Plantilla!AL445),"")</f>
        <v/>
      </c>
      <c r="AO434" s="4">
        <f>IF($C434="OK",_xlfn.NUMBERVALUE(Plantilla!AM445),"")</f>
        <v/>
      </c>
      <c r="AP434" s="6">
        <f>IF($C434="OK",_xlfn.NUMBERVALUE(Plantilla!AN445),"")</f>
        <v/>
      </c>
      <c r="AQ434" s="4">
        <f>IF($C434="OK",_xlfn.NUMBERVALUE(Plantilla!AO445),"")</f>
        <v/>
      </c>
      <c r="AR434" s="6">
        <f>IF($C434="OK",_xlfn.NUMBERVALUE(Plantilla!AP445),"")</f>
        <v/>
      </c>
      <c r="AS434" s="4">
        <f>IF($C434="OK",_xlfn.NUMBERVALUE(Plantilla!AQ445),"")</f>
        <v/>
      </c>
      <c r="AT434" s="6">
        <f>IF($C434="OK",_xlfn.NUMBERVALUE(Plantilla!AR445),"")</f>
        <v/>
      </c>
      <c r="AU434" s="4">
        <f>IF($C434="OK",_xlfn.NUMBERVALUE(Plantilla!AS445),"")</f>
        <v/>
      </c>
      <c r="AV434" s="6">
        <f>IF($C434="OK",_xlfn.NUMBERVALUE(Plantilla!AT445),"")</f>
        <v/>
      </c>
      <c r="AW434" s="4">
        <f>IF($C434="OK",_xlfn.NUMBERVALUE(Plantilla!AU445),"")</f>
        <v/>
      </c>
      <c r="AX434" s="6">
        <f>IF($C434="OK",_xlfn.NUMBERVALUE(Plantilla!AV445),"")</f>
        <v/>
      </c>
      <c r="AY434" s="4">
        <f>IF($C434="OK",_xlfn.NUMBERVALUE(Plantilla!AW445),"")</f>
        <v/>
      </c>
      <c r="AZ434" s="6">
        <f>IF($C434="OK",_xlfn.NUMBERVALUE(Plantilla!AX445),"")</f>
        <v/>
      </c>
      <c r="BA434">
        <f>IF($C434="OK",_xlfn.NUMBERVALUE(Plantilla!AY445),"")</f>
        <v/>
      </c>
      <c r="BB434">
        <f>IF($C434="OK",_xlfn.NUMBERVALUE(Plantilla!AZ445),"")</f>
        <v/>
      </c>
      <c r="BC434" s="4">
        <f>IF($C434="OK",_xlfn.NUMBERVALUE(Plantilla!BA445),"")</f>
        <v/>
      </c>
      <c r="BD434" s="6">
        <f>IF($C434="OK",_xlfn.NUMBERVALUE(Plantilla!BB445),"")</f>
        <v/>
      </c>
      <c r="BE434" s="4">
        <f>IF($C434="OK",_xlfn.NUMBERVALUE(Plantilla!BC445),"")</f>
        <v/>
      </c>
      <c r="BF434" s="6">
        <f>IF($C434="OK",_xlfn.NUMBERVALUE(Plantilla!BD445),"")</f>
        <v/>
      </c>
      <c r="BG434" s="4">
        <f>IF($C434="OK",_xlfn.NUMBERVALUE(Plantilla!BE445),"")</f>
        <v/>
      </c>
      <c r="BH434" s="6">
        <f>IF($C434="OK",_xlfn.NUMBERVALUE(Plantilla!BF445),"")</f>
        <v/>
      </c>
      <c r="BI434" s="110">
        <f>IF($C434="OK",_xlfn.NUMBERVALUE(Plantilla!BG445),"")</f>
        <v/>
      </c>
      <c r="BJ434" s="6">
        <f>IF($C434="OK",_xlfn.NUMBERVALUE(Plantilla!BH445),"")</f>
        <v/>
      </c>
      <c r="BK434" s="109">
        <f>IF($C434="OK",_xlfn.NUMBERVALUE(Plantilla!BI445),"")</f>
        <v/>
      </c>
      <c r="BL434" s="6">
        <f>IF($C434="OK",
   IF(Plantilla!BJ445&lt;&gt;"",
      TEXT(VLOOKUP(Plantilla!BJ445,'Tablas '!$Z$4:$AA$6,2,FALSE),"#"),
   ""),
"")</f>
        <v/>
      </c>
      <c r="BM434" s="4">
        <f>IF($C434="OK",_xlfn.NUMBERVALUE(Plantilla!BK445),"")</f>
        <v/>
      </c>
      <c r="BN434" s="4">
        <f>IF($C434="OK",_xlfn.NUMBERVALUE(Plantilla!BL445),"")</f>
        <v/>
      </c>
      <c r="BO434" s="6">
        <f>IF($C434="OK",_xlfn.NUMBERVALUE(Plantilla!BM445),"")</f>
        <v/>
      </c>
      <c r="BP434" s="4">
        <f>IF($C434="OK",_xlfn.NUMBERVALUE(Plantilla!BN445),"")</f>
        <v/>
      </c>
      <c r="BQ434" s="6">
        <f>IF($C434="OK",_xlfn.NUMBERVALUE(Plantilla!BO445),"")</f>
        <v/>
      </c>
      <c r="BR434" s="4">
        <f>IF($C434="OK",_xlfn.NUMBERVALUE(Plantilla!BP445),"")</f>
        <v/>
      </c>
      <c r="BS434" s="6">
        <f>IF($C434="OK",_xlfn.NUMBERVALUE(Plantilla!BQ445),"")</f>
        <v/>
      </c>
      <c r="BT434" s="4">
        <f>IF($C434="OK",_xlfn.NUMBERVALUE(Plantilla!BR445),"")</f>
        <v/>
      </c>
      <c r="BU434" s="6">
        <f>IF($C434="OK",_xlfn.NUMBERVALUE(Plantilla!BS445),"")</f>
        <v/>
      </c>
      <c r="BV434" s="6">
        <f>IF($C434="OK",_xlfn.NUMBERVALUE(Plantilla!BT445),"")</f>
        <v/>
      </c>
      <c r="BW434" s="6">
        <f>IF($C434="OK",_xlfn.NUMBERVALUE(Plantilla!BU445),"")</f>
        <v/>
      </c>
      <c r="BX434" s="6">
        <f>IF($C434="OK",_xlfn.NUMBERVALUE(Plantilla!BV445),"")</f>
        <v/>
      </c>
      <c r="BY434" s="6">
        <f>IF($C434="OK",_xlfn.NUMBERVALUE(Plantilla!BW445),"")</f>
        <v/>
      </c>
      <c r="BZ434" s="6">
        <f>IF($C434="OK",_xlfn.NUMBERVALUE(Plantilla!BX445),"")</f>
        <v/>
      </c>
      <c r="CA434" s="6">
        <f>IF($C434="OK",_xlfn.NUMBERVALUE(Plantilla!BY445),"")</f>
        <v/>
      </c>
      <c r="CB434" s="6">
        <f>IF($C434="OK",_xlfn.NUMBERVALUE(Plantilla!BZ445),"")</f>
        <v/>
      </c>
      <c r="CC434" s="6">
        <f>IF($C434="OK",_xlfn.NUMBERVALUE(Plantilla!CA445),"")</f>
        <v/>
      </c>
      <c r="CD434" s="6">
        <f>IF($C434="OK",_xlfn.NUMBERVALUE(Plantilla!CB445),"")</f>
        <v/>
      </c>
      <c r="CE434" s="6">
        <f>IF($C434="OK",_xlfn.NUMBERVALUE(Plantilla!CC445),"")</f>
        <v/>
      </c>
      <c r="CF434" s="4">
        <f>IF($C434="OK",_xlfn.NUMBERVALUE(Plantilla!CD445),"")</f>
        <v/>
      </c>
      <c r="CG434" s="6">
        <f>IF($C434="OK",_xlfn.NUMBERVALUE(Plantilla!CE445),"")</f>
        <v/>
      </c>
      <c r="CH434" s="6">
        <f>IF($C434="OK",_xlfn.NUMBERVALUE(Plantilla!CF445),"")</f>
        <v/>
      </c>
      <c r="CI434" s="6">
        <f>IF($C434="OK",_xlfn.NUMBERVALUE(Plantilla!CG445),"")</f>
        <v/>
      </c>
      <c r="CJ434" s="6">
        <f>IF($C434="OK",_xlfn.NUMBERVALUE(Plantilla!CH445),"")</f>
        <v/>
      </c>
      <c r="CK434" s="6">
        <f>IF($C434="OK",_xlfn.NUMBERVALUE(Plantilla!CI445),"")</f>
        <v/>
      </c>
      <c r="CL434" s="6">
        <f>IF($C434="OK",_xlfn.NUMBERVALUE(Plantilla!CJ445),"")</f>
        <v/>
      </c>
      <c r="CM434">
        <f>IF($C434="OK",TEXT(Plantilla!CK445,"#"),"")</f>
        <v/>
      </c>
      <c r="CN434" s="6">
        <f>IF($C434="OK",_xlfn.NUMBERVALUE(Plantilla!CL445),"")</f>
        <v/>
      </c>
      <c r="CO434" s="6">
        <f>IF($C434="OK",_xlfn.NUMBERVALUE(Plantilla!CM445),"")</f>
        <v/>
      </c>
      <c r="CP434" s="110">
        <f>IF($C434="OK",_xlfn.NUMBERVALUE(Plantilla!CN445),"")</f>
        <v/>
      </c>
      <c r="CQ434" s="6">
        <f>IF($C434="OK",_xlfn.NUMBERVALUE(Plantilla!CO445),"")</f>
        <v/>
      </c>
      <c r="CR434" s="109">
        <f>IF($C434="OK",_xlfn.NUMBERVALUE(Plantilla!CP445),"")</f>
        <v/>
      </c>
      <c r="CS434" s="110">
        <f>IF($C434="OK",_xlfn.NUMBERVALUE(Plantilla!CQ445),"")</f>
        <v/>
      </c>
      <c r="CT434" s="6">
        <f>IF($C434="OK",_xlfn.NUMBERVALUE(Plantilla!CR445),"")</f>
        <v/>
      </c>
      <c r="CU434" s="109">
        <f>IF($C434="OK",_xlfn.NUMBERVALUE(Plantilla!CS445),"")</f>
        <v/>
      </c>
      <c r="CV434" s="110">
        <f>IF($C434="OK",_xlfn.NUMBERVALUE(Plantilla!CT445),"")</f>
        <v/>
      </c>
      <c r="CW434" s="6">
        <f>IF($C434="OK",_xlfn.NUMBERVALUE(Plantilla!CU445),"")</f>
        <v/>
      </c>
      <c r="CX434" s="82">
        <f>IF($C434="OK",_xlfn.NUMBERVALUE(Plantilla!CV445),"")</f>
        <v/>
      </c>
      <c r="CY434" s="6">
        <f>IF($C434="OK",_xlfn.NUMBERVALUE(Plantilla!CW445),"")</f>
        <v/>
      </c>
      <c r="CZ434" s="82">
        <f>IF($C434="OK",_xlfn.NUMBERVALUE(Plantilla!CX445),"")</f>
        <v/>
      </c>
      <c r="DA434" s="6">
        <f>IF($C434="OK",_xlfn.NUMBERVALUE(Plantilla!CY445),"")</f>
        <v/>
      </c>
      <c r="DB434" s="109">
        <f>IF($C434="OK",_xlfn.NUMBERVALUE(Plantilla!CZ445),"")</f>
        <v/>
      </c>
      <c r="DC434" s="6">
        <f>IF($C434="OK",_xlfn.NUMBERVALUE(Plantilla!DA445),"")</f>
        <v/>
      </c>
      <c r="DD434" s="6">
        <f>IF($C434="OK",TEXT(Plantilla!DB445,"#"),"")</f>
        <v/>
      </c>
      <c r="DE434" s="6">
        <f>IF($C434="OK",_xlfn.NUMBERVALUE(Plantilla!DC445),"")</f>
        <v/>
      </c>
      <c r="DF434" s="4">
        <f>IF($C434="OK",_xlfn.NUMBERVALUE(Plantilla!DD445),"")</f>
        <v/>
      </c>
      <c r="DG434" s="6">
        <f>IF($C434="OK",_xlfn.NUMBERVALUE(Plantilla!DE445),"")</f>
        <v/>
      </c>
      <c r="DH434" s="6">
        <f>IF($C434="OK",_xlfn.NUMBERVALUE(Plantilla!DF445),"")</f>
        <v/>
      </c>
      <c r="DI434" s="6">
        <f>IF($C434="OK",_xlfn.NUMBERVALUE(Plantilla!DG445),"")</f>
        <v/>
      </c>
      <c r="DJ434" s="6">
        <f>IF($C434="OK",_xlfn.NUMBERVALUE(Plantilla!DH445),"")</f>
        <v/>
      </c>
      <c r="DK434" s="6">
        <f>IF($C434="OK",_xlfn.NUMBERVALUE(Plantilla!DI445),"")</f>
        <v/>
      </c>
      <c r="DL434" s="6">
        <f>IF($C434="OK",_xlfn.NUMBERVALUE(Plantilla!DJ445),"")</f>
        <v/>
      </c>
      <c r="DM434" s="6">
        <f>IF($C434="OK",_xlfn.NUMBERVALUE(Plantilla!DK445),"")</f>
        <v/>
      </c>
      <c r="DN434" s="6">
        <f>IF($C434="OK",_xlfn.NUMBERVALUE(Plantilla!DL445),"")</f>
        <v/>
      </c>
      <c r="DO434" s="6">
        <f>IF($C434="OK",_xlfn.NUMBERVALUE(Plantilla!DM445),"")</f>
        <v/>
      </c>
      <c r="DP434" s="6">
        <f>IF($C434="OK",_xlfn.NUMBERVALUE(Plantilla!DN445),"")</f>
        <v/>
      </c>
      <c r="DQ434" s="6">
        <f>IF($C434="OK",_xlfn.NUMBERVALUE(Plantilla!DO445),"")</f>
        <v/>
      </c>
      <c r="DR434" s="6">
        <f>IF($C434="OK",_xlfn.NUMBERVALUE(Plantilla!DP445),"")</f>
        <v/>
      </c>
      <c r="DS434">
        <f>IF($C434="OK",TEXT(Plantilla!DR445,"#"),"")</f>
        <v/>
      </c>
      <c r="DT434" s="6" t="n"/>
    </row>
    <row r="435">
      <c r="A435">
        <f>IF(Plantilla!$I$6="¡Perfecto!, Guarda el archivo y adjúntalo a tu interfaz de Nómina Electrónica","OK","Error")</f>
        <v/>
      </c>
      <c r="B435">
        <f>IF(Plantilla!$I$6="¡Perfecto!, Guarda el archivo y adjúntalo a tu interfaz de Nómina Electrónica",MID(Plantilla!$D$2,SEARCH("V",Plantilla!$D$2),10),"")</f>
        <v/>
      </c>
      <c r="C435">
        <f>Plantilla!C446</f>
        <v/>
      </c>
      <c r="D435">
        <f>IF($C435="OK",Plantilla!B446,"")</f>
        <v/>
      </c>
      <c r="E435">
        <f>IF($C435="OK",
   VLOOKUP(Plantilla!$E$4,'Tablas '!$AP$4:$AT$6,5,FALSE),
"")</f>
        <v/>
      </c>
      <c r="F435">
        <f>IF($C435="OK",TEXT(Plantilla!D446,"#"),"")</f>
        <v/>
      </c>
      <c r="G435">
        <f>IF($C435="OK",
   VLOOKUP(Plantilla!E446,'Tablas '!$B$4:$C$14,2,FALSE),
"")</f>
        <v/>
      </c>
      <c r="H435">
        <f>IF($C435="OK",TEXT(Plantilla!F446,"#"),"")</f>
        <v/>
      </c>
      <c r="I435">
        <f>IF($C435="OK",TEXT(Plantilla!G446,"#"),"")</f>
        <v/>
      </c>
      <c r="J435">
        <f>IF($C435="OK",TEXT(Plantilla!H446,"#"),"")</f>
        <v/>
      </c>
      <c r="K435">
        <f>IF($C435="OK",TEXT(Plantilla!I446,"#"),"")</f>
        <v/>
      </c>
      <c r="L435">
        <f>IF($C435="OK",TEXT(Plantilla!J446,"#"),"")</f>
        <v/>
      </c>
      <c r="M435">
        <f>IF($C435="OK",TEXT(Plantilla!K446,"#"),"")</f>
        <v/>
      </c>
      <c r="N435">
        <f>IF($C435="OK",
   CONCATENATE(YEAR(Plantilla!L446),"-",TEXT(MONTH(Plantilla!L446),"00"),"-",TEXT(DAY(Plantilla!L446),"00")),
"")</f>
        <v/>
      </c>
      <c r="O435">
        <f>IF($C435="OK",_xlfn.NUMBERVALUE(Plantilla!M446),"")</f>
        <v/>
      </c>
      <c r="P435">
        <f>IF($C435="OK",
   IF(Plantilla!N446&lt;&gt;"",
      CONCATENATE(YEAR(Plantilla!N446),"-",TEXT(MONTH(Plantilla!N446),"00"),"-",TEXT(DAY(Plantilla!N446),"00")),
   ""),
"")</f>
        <v/>
      </c>
      <c r="Q435">
        <f>IF($C435="OK",
   VLOOKUP(Plantilla!O446,'Tablas '!$E$4:$F$19,2,FALSE),
"")</f>
        <v/>
      </c>
      <c r="R435">
        <f>IF($C435="OK",
   VLOOKUP(Plantilla!P446,'Tablas '!$H$4:$I$5,2,FALSE),
"")</f>
        <v/>
      </c>
      <c r="S435">
        <f>IF($C435="OK",
   VLOOKUP(Plantilla!Q446,'Tablas '!$K$4:$L$8,2,FALSE),
"")</f>
        <v/>
      </c>
      <c r="T435">
        <f>IF($C435="OK",
   VLOOKUP(Plantilla!R446,'Tablas '!$AE$4:$AF$6,2,FALSE),
"")</f>
        <v/>
      </c>
      <c r="U435">
        <f>IF($C435="OK",
   VLOOKUP(Plantilla!S446,'Tablas '!$AE$4:$AF$6,2,FALSE),
"")</f>
        <v/>
      </c>
      <c r="V435">
        <f>IF($C435="OK",TEXT(Plantilla!T446,"#"),"")</f>
        <v/>
      </c>
      <c r="W435" s="84">
        <f>IF($C435="OK",
   VLOOKUP(Plantilla!U446,'Tablas '!$AM$4:$AN$1126,2,FALSE),
"")</f>
        <v/>
      </c>
      <c r="X435">
        <f>IF($C435="OK",TEXT(Plantilla!V446,"#"),"")</f>
        <v/>
      </c>
      <c r="Y435">
        <f>IF($C435="OK",
   CONCATENATE(YEAR(Plantilla!W446),"-",TEXT(MONTH(Plantilla!W446),"00"),"-",TEXT(DAY(Plantilla!W446),"00")),
"")</f>
        <v/>
      </c>
      <c r="Z435">
        <f>IF($C435="OK",
   CONCATENATE(YEAR(Plantilla!X446),"-",TEXT(MONTH(Plantilla!X446),"00"),"-",TEXT(DAY(Plantilla!X446),"00")),
"")</f>
        <v/>
      </c>
      <c r="AA435">
        <f>IF($C435="OK",
   TEXT(VLOOKUP(Plantilla!Y446,'Tablas '!$Q$4:$R$9,2,FALSE),"#"),
"")</f>
        <v/>
      </c>
      <c r="AB435">
        <f>IF($C435="OK",
   CONCATENATE(YEAR(Plantilla!Z446),"-",TEXT(MONTH(Plantilla!Z446),"00"),"-",TEXT(DAY(Plantilla!Z446),"00")),
"")</f>
        <v/>
      </c>
      <c r="AC435">
        <f>IF($C435="OK",
   TEXT(VLOOKUP(Plantilla!AA446,'Tablas '!$T$4:$U$13,2,FALSE),"#"),
"")</f>
        <v/>
      </c>
      <c r="AD435">
        <f>IF($C435="OK",TEXT(Plantilla!AB446,"#"),"")</f>
        <v/>
      </c>
      <c r="AE435">
        <f>IF($C435="OK",
   IF(Plantilla!AC446&lt;&gt;"",
      TEXT(VLOOKUP(Plantilla!AC446,'Tablas '!$W$4:$X$7,2,FALSE),"#"),
   ""),
"")</f>
        <v/>
      </c>
      <c r="AF435">
        <f>IF($C435="OK",TEXT(Plantilla!AD446,"#"),"")</f>
        <v/>
      </c>
      <c r="AG435" s="6">
        <f>IF($C435="OK",_xlfn.NUMBERVALUE(Plantilla!AE446),"")</f>
        <v/>
      </c>
      <c r="AH435" s="4">
        <f>IF($C435="OK",_xlfn.NUMBERVALUE(Plantilla!AF446),"")</f>
        <v/>
      </c>
      <c r="AI435" s="6">
        <f>IF($C435="OK",_xlfn.NUMBERVALUE(Plantilla!AG446),"")</f>
        <v/>
      </c>
      <c r="AJ435" s="6">
        <f>IF($C435="OK",_xlfn.NUMBERVALUE(Plantilla!AH446),"")</f>
        <v/>
      </c>
      <c r="AK435" s="6">
        <f>IF($C435="OK",_xlfn.NUMBERVALUE(Plantilla!AI446),"")</f>
        <v/>
      </c>
      <c r="AL435" s="6">
        <f>IF($C435="OK",_xlfn.NUMBERVALUE(Plantilla!AJ446),"")</f>
        <v/>
      </c>
      <c r="AM435" s="4">
        <f>IF($C435="OK",_xlfn.NUMBERVALUE(Plantilla!AK446),"")</f>
        <v/>
      </c>
      <c r="AN435" s="6">
        <f>IF($C435="OK",_xlfn.NUMBERVALUE(Plantilla!AL446),"")</f>
        <v/>
      </c>
      <c r="AO435" s="4">
        <f>IF($C435="OK",_xlfn.NUMBERVALUE(Plantilla!AM446),"")</f>
        <v/>
      </c>
      <c r="AP435" s="6">
        <f>IF($C435="OK",_xlfn.NUMBERVALUE(Plantilla!AN446),"")</f>
        <v/>
      </c>
      <c r="AQ435" s="4">
        <f>IF($C435="OK",_xlfn.NUMBERVALUE(Plantilla!AO446),"")</f>
        <v/>
      </c>
      <c r="AR435" s="6">
        <f>IF($C435="OK",_xlfn.NUMBERVALUE(Plantilla!AP446),"")</f>
        <v/>
      </c>
      <c r="AS435" s="4">
        <f>IF($C435="OK",_xlfn.NUMBERVALUE(Plantilla!AQ446),"")</f>
        <v/>
      </c>
      <c r="AT435" s="6">
        <f>IF($C435="OK",_xlfn.NUMBERVALUE(Plantilla!AR446),"")</f>
        <v/>
      </c>
      <c r="AU435" s="4">
        <f>IF($C435="OK",_xlfn.NUMBERVALUE(Plantilla!AS446),"")</f>
        <v/>
      </c>
      <c r="AV435" s="6">
        <f>IF($C435="OK",_xlfn.NUMBERVALUE(Plantilla!AT446),"")</f>
        <v/>
      </c>
      <c r="AW435" s="4">
        <f>IF($C435="OK",_xlfn.NUMBERVALUE(Plantilla!AU446),"")</f>
        <v/>
      </c>
      <c r="AX435" s="6">
        <f>IF($C435="OK",_xlfn.NUMBERVALUE(Plantilla!AV446),"")</f>
        <v/>
      </c>
      <c r="AY435" s="4">
        <f>IF($C435="OK",_xlfn.NUMBERVALUE(Plantilla!AW446),"")</f>
        <v/>
      </c>
      <c r="AZ435" s="6">
        <f>IF($C435="OK",_xlfn.NUMBERVALUE(Plantilla!AX446),"")</f>
        <v/>
      </c>
      <c r="BA435">
        <f>IF($C435="OK",_xlfn.NUMBERVALUE(Plantilla!AY446),"")</f>
        <v/>
      </c>
      <c r="BB435">
        <f>IF($C435="OK",_xlfn.NUMBERVALUE(Plantilla!AZ446),"")</f>
        <v/>
      </c>
      <c r="BC435" s="4">
        <f>IF($C435="OK",_xlfn.NUMBERVALUE(Plantilla!BA446),"")</f>
        <v/>
      </c>
      <c r="BD435" s="6">
        <f>IF($C435="OK",_xlfn.NUMBERVALUE(Plantilla!BB446),"")</f>
        <v/>
      </c>
      <c r="BE435" s="4">
        <f>IF($C435="OK",_xlfn.NUMBERVALUE(Plantilla!BC446),"")</f>
        <v/>
      </c>
      <c r="BF435" s="6">
        <f>IF($C435="OK",_xlfn.NUMBERVALUE(Plantilla!BD446),"")</f>
        <v/>
      </c>
      <c r="BG435" s="4">
        <f>IF($C435="OK",_xlfn.NUMBERVALUE(Plantilla!BE446),"")</f>
        <v/>
      </c>
      <c r="BH435" s="6">
        <f>IF($C435="OK",_xlfn.NUMBERVALUE(Plantilla!BF446),"")</f>
        <v/>
      </c>
      <c r="BI435" s="110">
        <f>IF($C435="OK",_xlfn.NUMBERVALUE(Plantilla!BG446),"")</f>
        <v/>
      </c>
      <c r="BJ435" s="6">
        <f>IF($C435="OK",_xlfn.NUMBERVALUE(Plantilla!BH446),"")</f>
        <v/>
      </c>
      <c r="BK435" s="109">
        <f>IF($C435="OK",_xlfn.NUMBERVALUE(Plantilla!BI446),"")</f>
        <v/>
      </c>
      <c r="BL435" s="6">
        <f>IF($C435="OK",
   IF(Plantilla!BJ446&lt;&gt;"",
      TEXT(VLOOKUP(Plantilla!BJ446,'Tablas '!$Z$4:$AA$6,2,FALSE),"#"),
   ""),
"")</f>
        <v/>
      </c>
      <c r="BM435" s="4">
        <f>IF($C435="OK",_xlfn.NUMBERVALUE(Plantilla!BK446),"")</f>
        <v/>
      </c>
      <c r="BN435" s="4">
        <f>IF($C435="OK",_xlfn.NUMBERVALUE(Plantilla!BL446),"")</f>
        <v/>
      </c>
      <c r="BO435" s="6">
        <f>IF($C435="OK",_xlfn.NUMBERVALUE(Plantilla!BM446),"")</f>
        <v/>
      </c>
      <c r="BP435" s="4">
        <f>IF($C435="OK",_xlfn.NUMBERVALUE(Plantilla!BN446),"")</f>
        <v/>
      </c>
      <c r="BQ435" s="6">
        <f>IF($C435="OK",_xlfn.NUMBERVALUE(Plantilla!BO446),"")</f>
        <v/>
      </c>
      <c r="BR435" s="4">
        <f>IF($C435="OK",_xlfn.NUMBERVALUE(Plantilla!BP446),"")</f>
        <v/>
      </c>
      <c r="BS435" s="6">
        <f>IF($C435="OK",_xlfn.NUMBERVALUE(Plantilla!BQ446),"")</f>
        <v/>
      </c>
      <c r="BT435" s="4">
        <f>IF($C435="OK",_xlfn.NUMBERVALUE(Plantilla!BR446),"")</f>
        <v/>
      </c>
      <c r="BU435" s="6">
        <f>IF($C435="OK",_xlfn.NUMBERVALUE(Plantilla!BS446),"")</f>
        <v/>
      </c>
      <c r="BV435" s="6">
        <f>IF($C435="OK",_xlfn.NUMBERVALUE(Plantilla!BT446),"")</f>
        <v/>
      </c>
      <c r="BW435" s="6">
        <f>IF($C435="OK",_xlfn.NUMBERVALUE(Plantilla!BU446),"")</f>
        <v/>
      </c>
      <c r="BX435" s="6">
        <f>IF($C435="OK",_xlfn.NUMBERVALUE(Plantilla!BV446),"")</f>
        <v/>
      </c>
      <c r="BY435" s="6">
        <f>IF($C435="OK",_xlfn.NUMBERVALUE(Plantilla!BW446),"")</f>
        <v/>
      </c>
      <c r="BZ435" s="6">
        <f>IF($C435="OK",_xlfn.NUMBERVALUE(Plantilla!BX446),"")</f>
        <v/>
      </c>
      <c r="CA435" s="6">
        <f>IF($C435="OK",_xlfn.NUMBERVALUE(Plantilla!BY446),"")</f>
        <v/>
      </c>
      <c r="CB435" s="6">
        <f>IF($C435="OK",_xlfn.NUMBERVALUE(Plantilla!BZ446),"")</f>
        <v/>
      </c>
      <c r="CC435" s="6">
        <f>IF($C435="OK",_xlfn.NUMBERVALUE(Plantilla!CA446),"")</f>
        <v/>
      </c>
      <c r="CD435" s="6">
        <f>IF($C435="OK",_xlfn.NUMBERVALUE(Plantilla!CB446),"")</f>
        <v/>
      </c>
      <c r="CE435" s="6">
        <f>IF($C435="OK",_xlfn.NUMBERVALUE(Plantilla!CC446),"")</f>
        <v/>
      </c>
      <c r="CF435" s="4">
        <f>IF($C435="OK",_xlfn.NUMBERVALUE(Plantilla!CD446),"")</f>
        <v/>
      </c>
      <c r="CG435" s="6">
        <f>IF($C435="OK",_xlfn.NUMBERVALUE(Plantilla!CE446),"")</f>
        <v/>
      </c>
      <c r="CH435" s="6">
        <f>IF($C435="OK",_xlfn.NUMBERVALUE(Plantilla!CF446),"")</f>
        <v/>
      </c>
      <c r="CI435" s="6">
        <f>IF($C435="OK",_xlfn.NUMBERVALUE(Plantilla!CG446),"")</f>
        <v/>
      </c>
      <c r="CJ435" s="6">
        <f>IF($C435="OK",_xlfn.NUMBERVALUE(Plantilla!CH446),"")</f>
        <v/>
      </c>
      <c r="CK435" s="6">
        <f>IF($C435="OK",_xlfn.NUMBERVALUE(Plantilla!CI446),"")</f>
        <v/>
      </c>
      <c r="CL435" s="6">
        <f>IF($C435="OK",_xlfn.NUMBERVALUE(Plantilla!CJ446),"")</f>
        <v/>
      </c>
      <c r="CM435">
        <f>IF($C435="OK",TEXT(Plantilla!CK446,"#"),"")</f>
        <v/>
      </c>
      <c r="CN435" s="6">
        <f>IF($C435="OK",_xlfn.NUMBERVALUE(Plantilla!CL446),"")</f>
        <v/>
      </c>
      <c r="CO435" s="6">
        <f>IF($C435="OK",_xlfn.NUMBERVALUE(Plantilla!CM446),"")</f>
        <v/>
      </c>
      <c r="CP435" s="110">
        <f>IF($C435="OK",_xlfn.NUMBERVALUE(Plantilla!CN446),"")</f>
        <v/>
      </c>
      <c r="CQ435" s="6">
        <f>IF($C435="OK",_xlfn.NUMBERVALUE(Plantilla!CO446),"")</f>
        <v/>
      </c>
      <c r="CR435" s="109">
        <f>IF($C435="OK",_xlfn.NUMBERVALUE(Plantilla!CP446),"")</f>
        <v/>
      </c>
      <c r="CS435" s="110">
        <f>IF($C435="OK",_xlfn.NUMBERVALUE(Plantilla!CQ446),"")</f>
        <v/>
      </c>
      <c r="CT435" s="6">
        <f>IF($C435="OK",_xlfn.NUMBERVALUE(Plantilla!CR446),"")</f>
        <v/>
      </c>
      <c r="CU435" s="109">
        <f>IF($C435="OK",_xlfn.NUMBERVALUE(Plantilla!CS446),"")</f>
        <v/>
      </c>
      <c r="CV435" s="110">
        <f>IF($C435="OK",_xlfn.NUMBERVALUE(Plantilla!CT446),"")</f>
        <v/>
      </c>
      <c r="CW435" s="6">
        <f>IF($C435="OK",_xlfn.NUMBERVALUE(Plantilla!CU446),"")</f>
        <v/>
      </c>
      <c r="CX435" s="82">
        <f>IF($C435="OK",_xlfn.NUMBERVALUE(Plantilla!CV446),"")</f>
        <v/>
      </c>
      <c r="CY435" s="6">
        <f>IF($C435="OK",_xlfn.NUMBERVALUE(Plantilla!CW446),"")</f>
        <v/>
      </c>
      <c r="CZ435" s="82">
        <f>IF($C435="OK",_xlfn.NUMBERVALUE(Plantilla!CX446),"")</f>
        <v/>
      </c>
      <c r="DA435" s="6">
        <f>IF($C435="OK",_xlfn.NUMBERVALUE(Plantilla!CY446),"")</f>
        <v/>
      </c>
      <c r="DB435" s="109">
        <f>IF($C435="OK",_xlfn.NUMBERVALUE(Plantilla!CZ446),"")</f>
        <v/>
      </c>
      <c r="DC435" s="6">
        <f>IF($C435="OK",_xlfn.NUMBERVALUE(Plantilla!DA446),"")</f>
        <v/>
      </c>
      <c r="DD435" s="6">
        <f>IF($C435="OK",TEXT(Plantilla!DB446,"#"),"")</f>
        <v/>
      </c>
      <c r="DE435" s="6">
        <f>IF($C435="OK",_xlfn.NUMBERVALUE(Plantilla!DC446),"")</f>
        <v/>
      </c>
      <c r="DF435" s="4">
        <f>IF($C435="OK",_xlfn.NUMBERVALUE(Plantilla!DD446),"")</f>
        <v/>
      </c>
      <c r="DG435" s="6">
        <f>IF($C435="OK",_xlfn.NUMBERVALUE(Plantilla!DE446),"")</f>
        <v/>
      </c>
      <c r="DH435" s="6">
        <f>IF($C435="OK",_xlfn.NUMBERVALUE(Plantilla!DF446),"")</f>
        <v/>
      </c>
      <c r="DI435" s="6">
        <f>IF($C435="OK",_xlfn.NUMBERVALUE(Plantilla!DG446),"")</f>
        <v/>
      </c>
      <c r="DJ435" s="6">
        <f>IF($C435="OK",_xlfn.NUMBERVALUE(Plantilla!DH446),"")</f>
        <v/>
      </c>
      <c r="DK435" s="6">
        <f>IF($C435="OK",_xlfn.NUMBERVALUE(Plantilla!DI446),"")</f>
        <v/>
      </c>
      <c r="DL435" s="6">
        <f>IF($C435="OK",_xlfn.NUMBERVALUE(Plantilla!DJ446),"")</f>
        <v/>
      </c>
      <c r="DM435" s="6">
        <f>IF($C435="OK",_xlfn.NUMBERVALUE(Plantilla!DK446),"")</f>
        <v/>
      </c>
      <c r="DN435" s="6">
        <f>IF($C435="OK",_xlfn.NUMBERVALUE(Plantilla!DL446),"")</f>
        <v/>
      </c>
      <c r="DO435" s="6">
        <f>IF($C435="OK",_xlfn.NUMBERVALUE(Plantilla!DM446),"")</f>
        <v/>
      </c>
      <c r="DP435" s="6">
        <f>IF($C435="OK",_xlfn.NUMBERVALUE(Plantilla!DN446),"")</f>
        <v/>
      </c>
      <c r="DQ435" s="6">
        <f>IF($C435="OK",_xlfn.NUMBERVALUE(Plantilla!DO446),"")</f>
        <v/>
      </c>
      <c r="DR435" s="6">
        <f>IF($C435="OK",_xlfn.NUMBERVALUE(Plantilla!DP446),"")</f>
        <v/>
      </c>
      <c r="DS435">
        <f>IF($C435="OK",TEXT(Plantilla!DR446,"#"),"")</f>
        <v/>
      </c>
      <c r="DT435" s="6" t="n"/>
    </row>
    <row r="436">
      <c r="A436">
        <f>IF(Plantilla!$I$6="¡Perfecto!, Guarda el archivo y adjúntalo a tu interfaz de Nómina Electrónica","OK","Error")</f>
        <v/>
      </c>
      <c r="B436">
        <f>IF(Plantilla!$I$6="¡Perfecto!, Guarda el archivo y adjúntalo a tu interfaz de Nómina Electrónica",MID(Plantilla!$D$2,SEARCH("V",Plantilla!$D$2),10),"")</f>
        <v/>
      </c>
      <c r="C436">
        <f>Plantilla!C447</f>
        <v/>
      </c>
      <c r="D436">
        <f>IF($C436="OK",Plantilla!B447,"")</f>
        <v/>
      </c>
      <c r="E436">
        <f>IF($C436="OK",
   VLOOKUP(Plantilla!$E$4,'Tablas '!$AP$4:$AT$6,5,FALSE),
"")</f>
        <v/>
      </c>
      <c r="F436">
        <f>IF($C436="OK",TEXT(Plantilla!D447,"#"),"")</f>
        <v/>
      </c>
      <c r="G436">
        <f>IF($C436="OK",
   VLOOKUP(Plantilla!E447,'Tablas '!$B$4:$C$14,2,FALSE),
"")</f>
        <v/>
      </c>
      <c r="H436">
        <f>IF($C436="OK",TEXT(Plantilla!F447,"#"),"")</f>
        <v/>
      </c>
      <c r="I436">
        <f>IF($C436="OK",TEXT(Plantilla!G447,"#"),"")</f>
        <v/>
      </c>
      <c r="J436">
        <f>IF($C436="OK",TEXT(Plantilla!H447,"#"),"")</f>
        <v/>
      </c>
      <c r="K436">
        <f>IF($C436="OK",TEXT(Plantilla!I447,"#"),"")</f>
        <v/>
      </c>
      <c r="L436">
        <f>IF($C436="OK",TEXT(Plantilla!J447,"#"),"")</f>
        <v/>
      </c>
      <c r="M436">
        <f>IF($C436="OK",TEXT(Plantilla!K447,"#"),"")</f>
        <v/>
      </c>
      <c r="N436">
        <f>IF($C436="OK",
   CONCATENATE(YEAR(Plantilla!L447),"-",TEXT(MONTH(Plantilla!L447),"00"),"-",TEXT(DAY(Plantilla!L447),"00")),
"")</f>
        <v/>
      </c>
      <c r="O436">
        <f>IF($C436="OK",_xlfn.NUMBERVALUE(Plantilla!M447),"")</f>
        <v/>
      </c>
      <c r="P436">
        <f>IF($C436="OK",
   IF(Plantilla!N447&lt;&gt;"",
      CONCATENATE(YEAR(Plantilla!N447),"-",TEXT(MONTH(Plantilla!N447),"00"),"-",TEXT(DAY(Plantilla!N447),"00")),
   ""),
"")</f>
        <v/>
      </c>
      <c r="Q436">
        <f>IF($C436="OK",
   VLOOKUP(Plantilla!O447,'Tablas '!$E$4:$F$19,2,FALSE),
"")</f>
        <v/>
      </c>
      <c r="R436">
        <f>IF($C436="OK",
   VLOOKUP(Plantilla!P447,'Tablas '!$H$4:$I$5,2,FALSE),
"")</f>
        <v/>
      </c>
      <c r="S436">
        <f>IF($C436="OK",
   VLOOKUP(Plantilla!Q447,'Tablas '!$K$4:$L$8,2,FALSE),
"")</f>
        <v/>
      </c>
      <c r="T436">
        <f>IF($C436="OK",
   VLOOKUP(Plantilla!R447,'Tablas '!$AE$4:$AF$6,2,FALSE),
"")</f>
        <v/>
      </c>
      <c r="U436">
        <f>IF($C436="OK",
   VLOOKUP(Plantilla!S447,'Tablas '!$AE$4:$AF$6,2,FALSE),
"")</f>
        <v/>
      </c>
      <c r="V436">
        <f>IF($C436="OK",TEXT(Plantilla!T447,"#"),"")</f>
        <v/>
      </c>
      <c r="W436" s="84">
        <f>IF($C436="OK",
   VLOOKUP(Plantilla!U447,'Tablas '!$AM$4:$AN$1126,2,FALSE),
"")</f>
        <v/>
      </c>
      <c r="X436">
        <f>IF($C436="OK",TEXT(Plantilla!V447,"#"),"")</f>
        <v/>
      </c>
      <c r="Y436">
        <f>IF($C436="OK",
   CONCATENATE(YEAR(Plantilla!W447),"-",TEXT(MONTH(Plantilla!W447),"00"),"-",TEXT(DAY(Plantilla!W447),"00")),
"")</f>
        <v/>
      </c>
      <c r="Z436">
        <f>IF($C436="OK",
   CONCATENATE(YEAR(Plantilla!X447),"-",TEXT(MONTH(Plantilla!X447),"00"),"-",TEXT(DAY(Plantilla!X447),"00")),
"")</f>
        <v/>
      </c>
      <c r="AA436">
        <f>IF($C436="OK",
   TEXT(VLOOKUP(Plantilla!Y447,'Tablas '!$Q$4:$R$9,2,FALSE),"#"),
"")</f>
        <v/>
      </c>
      <c r="AB436">
        <f>IF($C436="OK",
   CONCATENATE(YEAR(Plantilla!Z447),"-",TEXT(MONTH(Plantilla!Z447),"00"),"-",TEXT(DAY(Plantilla!Z447),"00")),
"")</f>
        <v/>
      </c>
      <c r="AC436">
        <f>IF($C436="OK",
   TEXT(VLOOKUP(Plantilla!AA447,'Tablas '!$T$4:$U$13,2,FALSE),"#"),
"")</f>
        <v/>
      </c>
      <c r="AD436">
        <f>IF($C436="OK",TEXT(Plantilla!AB447,"#"),"")</f>
        <v/>
      </c>
      <c r="AE436">
        <f>IF($C436="OK",
   IF(Plantilla!AC447&lt;&gt;"",
      TEXT(VLOOKUP(Plantilla!AC447,'Tablas '!$W$4:$X$7,2,FALSE),"#"),
   ""),
"")</f>
        <v/>
      </c>
      <c r="AF436">
        <f>IF($C436="OK",TEXT(Plantilla!AD447,"#"),"")</f>
        <v/>
      </c>
      <c r="AG436" s="6">
        <f>IF($C436="OK",_xlfn.NUMBERVALUE(Plantilla!AE447),"")</f>
        <v/>
      </c>
      <c r="AH436" s="4">
        <f>IF($C436="OK",_xlfn.NUMBERVALUE(Plantilla!AF447),"")</f>
        <v/>
      </c>
      <c r="AI436" s="6">
        <f>IF($C436="OK",_xlfn.NUMBERVALUE(Plantilla!AG447),"")</f>
        <v/>
      </c>
      <c r="AJ436" s="6">
        <f>IF($C436="OK",_xlfn.NUMBERVALUE(Plantilla!AH447),"")</f>
        <v/>
      </c>
      <c r="AK436" s="6">
        <f>IF($C436="OK",_xlfn.NUMBERVALUE(Plantilla!AI447),"")</f>
        <v/>
      </c>
      <c r="AL436" s="6">
        <f>IF($C436="OK",_xlfn.NUMBERVALUE(Plantilla!AJ447),"")</f>
        <v/>
      </c>
      <c r="AM436" s="4">
        <f>IF($C436="OK",_xlfn.NUMBERVALUE(Plantilla!AK447),"")</f>
        <v/>
      </c>
      <c r="AN436" s="6">
        <f>IF($C436="OK",_xlfn.NUMBERVALUE(Plantilla!AL447),"")</f>
        <v/>
      </c>
      <c r="AO436" s="4">
        <f>IF($C436="OK",_xlfn.NUMBERVALUE(Plantilla!AM447),"")</f>
        <v/>
      </c>
      <c r="AP436" s="6">
        <f>IF($C436="OK",_xlfn.NUMBERVALUE(Plantilla!AN447),"")</f>
        <v/>
      </c>
      <c r="AQ436" s="4">
        <f>IF($C436="OK",_xlfn.NUMBERVALUE(Plantilla!AO447),"")</f>
        <v/>
      </c>
      <c r="AR436" s="6">
        <f>IF($C436="OK",_xlfn.NUMBERVALUE(Plantilla!AP447),"")</f>
        <v/>
      </c>
      <c r="AS436" s="4">
        <f>IF($C436="OK",_xlfn.NUMBERVALUE(Plantilla!AQ447),"")</f>
        <v/>
      </c>
      <c r="AT436" s="6">
        <f>IF($C436="OK",_xlfn.NUMBERVALUE(Plantilla!AR447),"")</f>
        <v/>
      </c>
      <c r="AU436" s="4">
        <f>IF($C436="OK",_xlfn.NUMBERVALUE(Plantilla!AS447),"")</f>
        <v/>
      </c>
      <c r="AV436" s="6">
        <f>IF($C436="OK",_xlfn.NUMBERVALUE(Plantilla!AT447),"")</f>
        <v/>
      </c>
      <c r="AW436" s="4">
        <f>IF($C436="OK",_xlfn.NUMBERVALUE(Plantilla!AU447),"")</f>
        <v/>
      </c>
      <c r="AX436" s="6">
        <f>IF($C436="OK",_xlfn.NUMBERVALUE(Plantilla!AV447),"")</f>
        <v/>
      </c>
      <c r="AY436" s="4">
        <f>IF($C436="OK",_xlfn.NUMBERVALUE(Plantilla!AW447),"")</f>
        <v/>
      </c>
      <c r="AZ436" s="6">
        <f>IF($C436="OK",_xlfn.NUMBERVALUE(Plantilla!AX447),"")</f>
        <v/>
      </c>
      <c r="BA436">
        <f>IF($C436="OK",_xlfn.NUMBERVALUE(Plantilla!AY447),"")</f>
        <v/>
      </c>
      <c r="BB436">
        <f>IF($C436="OK",_xlfn.NUMBERVALUE(Plantilla!AZ447),"")</f>
        <v/>
      </c>
      <c r="BC436" s="4">
        <f>IF($C436="OK",_xlfn.NUMBERVALUE(Plantilla!BA447),"")</f>
        <v/>
      </c>
      <c r="BD436" s="6">
        <f>IF($C436="OK",_xlfn.NUMBERVALUE(Plantilla!BB447),"")</f>
        <v/>
      </c>
      <c r="BE436" s="4">
        <f>IF($C436="OK",_xlfn.NUMBERVALUE(Plantilla!BC447),"")</f>
        <v/>
      </c>
      <c r="BF436" s="6">
        <f>IF($C436="OK",_xlfn.NUMBERVALUE(Plantilla!BD447),"")</f>
        <v/>
      </c>
      <c r="BG436" s="4">
        <f>IF($C436="OK",_xlfn.NUMBERVALUE(Plantilla!BE447),"")</f>
        <v/>
      </c>
      <c r="BH436" s="6">
        <f>IF($C436="OK",_xlfn.NUMBERVALUE(Plantilla!BF447),"")</f>
        <v/>
      </c>
      <c r="BI436" s="110">
        <f>IF($C436="OK",_xlfn.NUMBERVALUE(Plantilla!BG447),"")</f>
        <v/>
      </c>
      <c r="BJ436" s="6">
        <f>IF($C436="OK",_xlfn.NUMBERVALUE(Plantilla!BH447),"")</f>
        <v/>
      </c>
      <c r="BK436" s="109">
        <f>IF($C436="OK",_xlfn.NUMBERVALUE(Plantilla!BI447),"")</f>
        <v/>
      </c>
      <c r="BL436" s="6">
        <f>IF($C436="OK",
   IF(Plantilla!BJ447&lt;&gt;"",
      TEXT(VLOOKUP(Plantilla!BJ447,'Tablas '!$Z$4:$AA$6,2,FALSE),"#"),
   ""),
"")</f>
        <v/>
      </c>
      <c r="BM436" s="4">
        <f>IF($C436="OK",_xlfn.NUMBERVALUE(Plantilla!BK447),"")</f>
        <v/>
      </c>
      <c r="BN436" s="4">
        <f>IF($C436="OK",_xlfn.NUMBERVALUE(Plantilla!BL447),"")</f>
        <v/>
      </c>
      <c r="BO436" s="6">
        <f>IF($C436="OK",_xlfn.NUMBERVALUE(Plantilla!BM447),"")</f>
        <v/>
      </c>
      <c r="BP436" s="4">
        <f>IF($C436="OK",_xlfn.NUMBERVALUE(Plantilla!BN447),"")</f>
        <v/>
      </c>
      <c r="BQ436" s="6">
        <f>IF($C436="OK",_xlfn.NUMBERVALUE(Plantilla!BO447),"")</f>
        <v/>
      </c>
      <c r="BR436" s="4">
        <f>IF($C436="OK",_xlfn.NUMBERVALUE(Plantilla!BP447),"")</f>
        <v/>
      </c>
      <c r="BS436" s="6">
        <f>IF($C436="OK",_xlfn.NUMBERVALUE(Plantilla!BQ447),"")</f>
        <v/>
      </c>
      <c r="BT436" s="4">
        <f>IF($C436="OK",_xlfn.NUMBERVALUE(Plantilla!BR447),"")</f>
        <v/>
      </c>
      <c r="BU436" s="6">
        <f>IF($C436="OK",_xlfn.NUMBERVALUE(Plantilla!BS447),"")</f>
        <v/>
      </c>
      <c r="BV436" s="6">
        <f>IF($C436="OK",_xlfn.NUMBERVALUE(Plantilla!BT447),"")</f>
        <v/>
      </c>
      <c r="BW436" s="6">
        <f>IF($C436="OK",_xlfn.NUMBERVALUE(Plantilla!BU447),"")</f>
        <v/>
      </c>
      <c r="BX436" s="6">
        <f>IF($C436="OK",_xlfn.NUMBERVALUE(Plantilla!BV447),"")</f>
        <v/>
      </c>
      <c r="BY436" s="6">
        <f>IF($C436="OK",_xlfn.NUMBERVALUE(Plantilla!BW447),"")</f>
        <v/>
      </c>
      <c r="BZ436" s="6">
        <f>IF($C436="OK",_xlfn.NUMBERVALUE(Plantilla!BX447),"")</f>
        <v/>
      </c>
      <c r="CA436" s="6">
        <f>IF($C436="OK",_xlfn.NUMBERVALUE(Plantilla!BY447),"")</f>
        <v/>
      </c>
      <c r="CB436" s="6">
        <f>IF($C436="OK",_xlfn.NUMBERVALUE(Plantilla!BZ447),"")</f>
        <v/>
      </c>
      <c r="CC436" s="6">
        <f>IF($C436="OK",_xlfn.NUMBERVALUE(Plantilla!CA447),"")</f>
        <v/>
      </c>
      <c r="CD436" s="6">
        <f>IF($C436="OK",_xlfn.NUMBERVALUE(Plantilla!CB447),"")</f>
        <v/>
      </c>
      <c r="CE436" s="6">
        <f>IF($C436="OK",_xlfn.NUMBERVALUE(Plantilla!CC447),"")</f>
        <v/>
      </c>
      <c r="CF436" s="4">
        <f>IF($C436="OK",_xlfn.NUMBERVALUE(Plantilla!CD447),"")</f>
        <v/>
      </c>
      <c r="CG436" s="6">
        <f>IF($C436="OK",_xlfn.NUMBERVALUE(Plantilla!CE447),"")</f>
        <v/>
      </c>
      <c r="CH436" s="6">
        <f>IF($C436="OK",_xlfn.NUMBERVALUE(Plantilla!CF447),"")</f>
        <v/>
      </c>
      <c r="CI436" s="6">
        <f>IF($C436="OK",_xlfn.NUMBERVALUE(Plantilla!CG447),"")</f>
        <v/>
      </c>
      <c r="CJ436" s="6">
        <f>IF($C436="OK",_xlfn.NUMBERVALUE(Plantilla!CH447),"")</f>
        <v/>
      </c>
      <c r="CK436" s="6">
        <f>IF($C436="OK",_xlfn.NUMBERVALUE(Plantilla!CI447),"")</f>
        <v/>
      </c>
      <c r="CL436" s="6">
        <f>IF($C436="OK",_xlfn.NUMBERVALUE(Plantilla!CJ447),"")</f>
        <v/>
      </c>
      <c r="CM436">
        <f>IF($C436="OK",TEXT(Plantilla!CK447,"#"),"")</f>
        <v/>
      </c>
      <c r="CN436" s="6">
        <f>IF($C436="OK",_xlfn.NUMBERVALUE(Plantilla!CL447),"")</f>
        <v/>
      </c>
      <c r="CO436" s="6">
        <f>IF($C436="OK",_xlfn.NUMBERVALUE(Plantilla!CM447),"")</f>
        <v/>
      </c>
      <c r="CP436" s="110">
        <f>IF($C436="OK",_xlfn.NUMBERVALUE(Plantilla!CN447),"")</f>
        <v/>
      </c>
      <c r="CQ436" s="6">
        <f>IF($C436="OK",_xlfn.NUMBERVALUE(Plantilla!CO447),"")</f>
        <v/>
      </c>
      <c r="CR436" s="109">
        <f>IF($C436="OK",_xlfn.NUMBERVALUE(Plantilla!CP447),"")</f>
        <v/>
      </c>
      <c r="CS436" s="110">
        <f>IF($C436="OK",_xlfn.NUMBERVALUE(Plantilla!CQ447),"")</f>
        <v/>
      </c>
      <c r="CT436" s="6">
        <f>IF($C436="OK",_xlfn.NUMBERVALUE(Plantilla!CR447),"")</f>
        <v/>
      </c>
      <c r="CU436" s="109">
        <f>IF($C436="OK",_xlfn.NUMBERVALUE(Plantilla!CS447),"")</f>
        <v/>
      </c>
      <c r="CV436" s="110">
        <f>IF($C436="OK",_xlfn.NUMBERVALUE(Plantilla!CT447),"")</f>
        <v/>
      </c>
      <c r="CW436" s="6">
        <f>IF($C436="OK",_xlfn.NUMBERVALUE(Plantilla!CU447),"")</f>
        <v/>
      </c>
      <c r="CX436" s="82">
        <f>IF($C436="OK",_xlfn.NUMBERVALUE(Plantilla!CV447),"")</f>
        <v/>
      </c>
      <c r="CY436" s="6">
        <f>IF($C436="OK",_xlfn.NUMBERVALUE(Plantilla!CW447),"")</f>
        <v/>
      </c>
      <c r="CZ436" s="82">
        <f>IF($C436="OK",_xlfn.NUMBERVALUE(Plantilla!CX447),"")</f>
        <v/>
      </c>
      <c r="DA436" s="6">
        <f>IF($C436="OK",_xlfn.NUMBERVALUE(Plantilla!CY447),"")</f>
        <v/>
      </c>
      <c r="DB436" s="109">
        <f>IF($C436="OK",_xlfn.NUMBERVALUE(Plantilla!CZ447),"")</f>
        <v/>
      </c>
      <c r="DC436" s="6">
        <f>IF($C436="OK",_xlfn.NUMBERVALUE(Plantilla!DA447),"")</f>
        <v/>
      </c>
      <c r="DD436" s="6">
        <f>IF($C436="OK",TEXT(Plantilla!DB447,"#"),"")</f>
        <v/>
      </c>
      <c r="DE436" s="6">
        <f>IF($C436="OK",_xlfn.NUMBERVALUE(Plantilla!DC447),"")</f>
        <v/>
      </c>
      <c r="DF436" s="4">
        <f>IF($C436="OK",_xlfn.NUMBERVALUE(Plantilla!DD447),"")</f>
        <v/>
      </c>
      <c r="DG436" s="6">
        <f>IF($C436="OK",_xlfn.NUMBERVALUE(Plantilla!DE447),"")</f>
        <v/>
      </c>
      <c r="DH436" s="6">
        <f>IF($C436="OK",_xlfn.NUMBERVALUE(Plantilla!DF447),"")</f>
        <v/>
      </c>
      <c r="DI436" s="6">
        <f>IF($C436="OK",_xlfn.NUMBERVALUE(Plantilla!DG447),"")</f>
        <v/>
      </c>
      <c r="DJ436" s="6">
        <f>IF($C436="OK",_xlfn.NUMBERVALUE(Plantilla!DH447),"")</f>
        <v/>
      </c>
      <c r="DK436" s="6">
        <f>IF($C436="OK",_xlfn.NUMBERVALUE(Plantilla!DI447),"")</f>
        <v/>
      </c>
      <c r="DL436" s="6">
        <f>IF($C436="OK",_xlfn.NUMBERVALUE(Plantilla!DJ447),"")</f>
        <v/>
      </c>
      <c r="DM436" s="6">
        <f>IF($C436="OK",_xlfn.NUMBERVALUE(Plantilla!DK447),"")</f>
        <v/>
      </c>
      <c r="DN436" s="6">
        <f>IF($C436="OK",_xlfn.NUMBERVALUE(Plantilla!DL447),"")</f>
        <v/>
      </c>
      <c r="DO436" s="6">
        <f>IF($C436="OK",_xlfn.NUMBERVALUE(Plantilla!DM447),"")</f>
        <v/>
      </c>
      <c r="DP436" s="6">
        <f>IF($C436="OK",_xlfn.NUMBERVALUE(Plantilla!DN447),"")</f>
        <v/>
      </c>
      <c r="DQ436" s="6">
        <f>IF($C436="OK",_xlfn.NUMBERVALUE(Plantilla!DO447),"")</f>
        <v/>
      </c>
      <c r="DR436" s="6">
        <f>IF($C436="OK",_xlfn.NUMBERVALUE(Plantilla!DP447),"")</f>
        <v/>
      </c>
      <c r="DS436">
        <f>IF($C436="OK",TEXT(Plantilla!DR447,"#"),"")</f>
        <v/>
      </c>
      <c r="DT436" s="6" t="n"/>
    </row>
    <row r="437">
      <c r="A437">
        <f>IF(Plantilla!$I$6="¡Perfecto!, Guarda el archivo y adjúntalo a tu interfaz de Nómina Electrónica","OK","Error")</f>
        <v/>
      </c>
      <c r="B437">
        <f>IF(Plantilla!$I$6="¡Perfecto!, Guarda el archivo y adjúntalo a tu interfaz de Nómina Electrónica",MID(Plantilla!$D$2,SEARCH("V",Plantilla!$D$2),10),"")</f>
        <v/>
      </c>
      <c r="C437">
        <f>Plantilla!C448</f>
        <v/>
      </c>
      <c r="D437">
        <f>IF($C437="OK",Plantilla!B448,"")</f>
        <v/>
      </c>
      <c r="E437">
        <f>IF($C437="OK",
   VLOOKUP(Plantilla!$E$4,'Tablas '!$AP$4:$AT$6,5,FALSE),
"")</f>
        <v/>
      </c>
      <c r="F437">
        <f>IF($C437="OK",TEXT(Plantilla!D448,"#"),"")</f>
        <v/>
      </c>
      <c r="G437">
        <f>IF($C437="OK",
   VLOOKUP(Plantilla!E448,'Tablas '!$B$4:$C$14,2,FALSE),
"")</f>
        <v/>
      </c>
      <c r="H437">
        <f>IF($C437="OK",TEXT(Plantilla!F448,"#"),"")</f>
        <v/>
      </c>
      <c r="I437">
        <f>IF($C437="OK",TEXT(Plantilla!G448,"#"),"")</f>
        <v/>
      </c>
      <c r="J437">
        <f>IF($C437="OK",TEXT(Plantilla!H448,"#"),"")</f>
        <v/>
      </c>
      <c r="K437">
        <f>IF($C437="OK",TEXT(Plantilla!I448,"#"),"")</f>
        <v/>
      </c>
      <c r="L437">
        <f>IF($C437="OK",TEXT(Plantilla!J448,"#"),"")</f>
        <v/>
      </c>
      <c r="M437">
        <f>IF($C437="OK",TEXT(Plantilla!K448,"#"),"")</f>
        <v/>
      </c>
      <c r="N437">
        <f>IF($C437="OK",
   CONCATENATE(YEAR(Plantilla!L448),"-",TEXT(MONTH(Plantilla!L448),"00"),"-",TEXT(DAY(Plantilla!L448),"00")),
"")</f>
        <v/>
      </c>
      <c r="O437">
        <f>IF($C437="OK",_xlfn.NUMBERVALUE(Plantilla!M448),"")</f>
        <v/>
      </c>
      <c r="P437">
        <f>IF($C437="OK",
   IF(Plantilla!N448&lt;&gt;"",
      CONCATENATE(YEAR(Plantilla!N448),"-",TEXT(MONTH(Plantilla!N448),"00"),"-",TEXT(DAY(Plantilla!N448),"00")),
   ""),
"")</f>
        <v/>
      </c>
      <c r="Q437">
        <f>IF($C437="OK",
   VLOOKUP(Plantilla!O448,'Tablas '!$E$4:$F$19,2,FALSE),
"")</f>
        <v/>
      </c>
      <c r="R437">
        <f>IF($C437="OK",
   VLOOKUP(Plantilla!P448,'Tablas '!$H$4:$I$5,2,FALSE),
"")</f>
        <v/>
      </c>
      <c r="S437">
        <f>IF($C437="OK",
   VLOOKUP(Plantilla!Q448,'Tablas '!$K$4:$L$8,2,FALSE),
"")</f>
        <v/>
      </c>
      <c r="T437">
        <f>IF($C437="OK",
   VLOOKUP(Plantilla!R448,'Tablas '!$AE$4:$AF$6,2,FALSE),
"")</f>
        <v/>
      </c>
      <c r="U437">
        <f>IF($C437="OK",
   VLOOKUP(Plantilla!S448,'Tablas '!$AE$4:$AF$6,2,FALSE),
"")</f>
        <v/>
      </c>
      <c r="V437">
        <f>IF($C437="OK",TEXT(Plantilla!T448,"#"),"")</f>
        <v/>
      </c>
      <c r="W437" s="84">
        <f>IF($C437="OK",
   VLOOKUP(Plantilla!U448,'Tablas '!$AM$4:$AN$1126,2,FALSE),
"")</f>
        <v/>
      </c>
      <c r="X437">
        <f>IF($C437="OK",TEXT(Plantilla!V448,"#"),"")</f>
        <v/>
      </c>
      <c r="Y437">
        <f>IF($C437="OK",
   CONCATENATE(YEAR(Plantilla!W448),"-",TEXT(MONTH(Plantilla!W448),"00"),"-",TEXT(DAY(Plantilla!W448),"00")),
"")</f>
        <v/>
      </c>
      <c r="Z437">
        <f>IF($C437="OK",
   CONCATENATE(YEAR(Plantilla!X448),"-",TEXT(MONTH(Plantilla!X448),"00"),"-",TEXT(DAY(Plantilla!X448),"00")),
"")</f>
        <v/>
      </c>
      <c r="AA437">
        <f>IF($C437="OK",
   TEXT(VLOOKUP(Plantilla!Y448,'Tablas '!$Q$4:$R$9,2,FALSE),"#"),
"")</f>
        <v/>
      </c>
      <c r="AB437">
        <f>IF($C437="OK",
   CONCATENATE(YEAR(Plantilla!Z448),"-",TEXT(MONTH(Plantilla!Z448),"00"),"-",TEXT(DAY(Plantilla!Z448),"00")),
"")</f>
        <v/>
      </c>
      <c r="AC437">
        <f>IF($C437="OK",
   TEXT(VLOOKUP(Plantilla!AA448,'Tablas '!$T$4:$U$13,2,FALSE),"#"),
"")</f>
        <v/>
      </c>
      <c r="AD437">
        <f>IF($C437="OK",TEXT(Plantilla!AB448,"#"),"")</f>
        <v/>
      </c>
      <c r="AE437">
        <f>IF($C437="OK",
   IF(Plantilla!AC448&lt;&gt;"",
      TEXT(VLOOKUP(Plantilla!AC448,'Tablas '!$W$4:$X$7,2,FALSE),"#"),
   ""),
"")</f>
        <v/>
      </c>
      <c r="AF437">
        <f>IF($C437="OK",TEXT(Plantilla!AD448,"#"),"")</f>
        <v/>
      </c>
      <c r="AG437" s="6">
        <f>IF($C437="OK",_xlfn.NUMBERVALUE(Plantilla!AE448),"")</f>
        <v/>
      </c>
      <c r="AH437" s="4">
        <f>IF($C437="OK",_xlfn.NUMBERVALUE(Plantilla!AF448),"")</f>
        <v/>
      </c>
      <c r="AI437" s="6">
        <f>IF($C437="OK",_xlfn.NUMBERVALUE(Plantilla!AG448),"")</f>
        <v/>
      </c>
      <c r="AJ437" s="6">
        <f>IF($C437="OK",_xlfn.NUMBERVALUE(Plantilla!AH448),"")</f>
        <v/>
      </c>
      <c r="AK437" s="6">
        <f>IF($C437="OK",_xlfn.NUMBERVALUE(Plantilla!AI448),"")</f>
        <v/>
      </c>
      <c r="AL437" s="6">
        <f>IF($C437="OK",_xlfn.NUMBERVALUE(Plantilla!AJ448),"")</f>
        <v/>
      </c>
      <c r="AM437" s="4">
        <f>IF($C437="OK",_xlfn.NUMBERVALUE(Plantilla!AK448),"")</f>
        <v/>
      </c>
      <c r="AN437" s="6">
        <f>IF($C437="OK",_xlfn.NUMBERVALUE(Plantilla!AL448),"")</f>
        <v/>
      </c>
      <c r="AO437" s="4">
        <f>IF($C437="OK",_xlfn.NUMBERVALUE(Plantilla!AM448),"")</f>
        <v/>
      </c>
      <c r="AP437" s="6">
        <f>IF($C437="OK",_xlfn.NUMBERVALUE(Plantilla!AN448),"")</f>
        <v/>
      </c>
      <c r="AQ437" s="4">
        <f>IF($C437="OK",_xlfn.NUMBERVALUE(Plantilla!AO448),"")</f>
        <v/>
      </c>
      <c r="AR437" s="6">
        <f>IF($C437="OK",_xlfn.NUMBERVALUE(Plantilla!AP448),"")</f>
        <v/>
      </c>
      <c r="AS437" s="4">
        <f>IF($C437="OK",_xlfn.NUMBERVALUE(Plantilla!AQ448),"")</f>
        <v/>
      </c>
      <c r="AT437" s="6">
        <f>IF($C437="OK",_xlfn.NUMBERVALUE(Plantilla!AR448),"")</f>
        <v/>
      </c>
      <c r="AU437" s="4">
        <f>IF($C437="OK",_xlfn.NUMBERVALUE(Plantilla!AS448),"")</f>
        <v/>
      </c>
      <c r="AV437" s="6">
        <f>IF($C437="OK",_xlfn.NUMBERVALUE(Plantilla!AT448),"")</f>
        <v/>
      </c>
      <c r="AW437" s="4">
        <f>IF($C437="OK",_xlfn.NUMBERVALUE(Plantilla!AU448),"")</f>
        <v/>
      </c>
      <c r="AX437" s="6">
        <f>IF($C437="OK",_xlfn.NUMBERVALUE(Plantilla!AV448),"")</f>
        <v/>
      </c>
      <c r="AY437" s="4">
        <f>IF($C437="OK",_xlfn.NUMBERVALUE(Plantilla!AW448),"")</f>
        <v/>
      </c>
      <c r="AZ437" s="6">
        <f>IF($C437="OK",_xlfn.NUMBERVALUE(Plantilla!AX448),"")</f>
        <v/>
      </c>
      <c r="BA437">
        <f>IF($C437="OK",_xlfn.NUMBERVALUE(Plantilla!AY448),"")</f>
        <v/>
      </c>
      <c r="BB437">
        <f>IF($C437="OK",_xlfn.NUMBERVALUE(Plantilla!AZ448),"")</f>
        <v/>
      </c>
      <c r="BC437" s="4">
        <f>IF($C437="OK",_xlfn.NUMBERVALUE(Plantilla!BA448),"")</f>
        <v/>
      </c>
      <c r="BD437" s="6">
        <f>IF($C437="OK",_xlfn.NUMBERVALUE(Plantilla!BB448),"")</f>
        <v/>
      </c>
      <c r="BE437" s="4">
        <f>IF($C437="OK",_xlfn.NUMBERVALUE(Plantilla!BC448),"")</f>
        <v/>
      </c>
      <c r="BF437" s="6">
        <f>IF($C437="OK",_xlfn.NUMBERVALUE(Plantilla!BD448),"")</f>
        <v/>
      </c>
      <c r="BG437" s="4">
        <f>IF($C437="OK",_xlfn.NUMBERVALUE(Plantilla!BE448),"")</f>
        <v/>
      </c>
      <c r="BH437" s="6">
        <f>IF($C437="OK",_xlfn.NUMBERVALUE(Plantilla!BF448),"")</f>
        <v/>
      </c>
      <c r="BI437" s="110">
        <f>IF($C437="OK",_xlfn.NUMBERVALUE(Plantilla!BG448),"")</f>
        <v/>
      </c>
      <c r="BJ437" s="6">
        <f>IF($C437="OK",_xlfn.NUMBERVALUE(Plantilla!BH448),"")</f>
        <v/>
      </c>
      <c r="BK437" s="109">
        <f>IF($C437="OK",_xlfn.NUMBERVALUE(Plantilla!BI448),"")</f>
        <v/>
      </c>
      <c r="BL437" s="6">
        <f>IF($C437="OK",
   IF(Plantilla!BJ448&lt;&gt;"",
      TEXT(VLOOKUP(Plantilla!BJ448,'Tablas '!$Z$4:$AA$6,2,FALSE),"#"),
   ""),
"")</f>
        <v/>
      </c>
      <c r="BM437" s="4">
        <f>IF($C437="OK",_xlfn.NUMBERVALUE(Plantilla!BK448),"")</f>
        <v/>
      </c>
      <c r="BN437" s="4">
        <f>IF($C437="OK",_xlfn.NUMBERVALUE(Plantilla!BL448),"")</f>
        <v/>
      </c>
      <c r="BO437" s="6">
        <f>IF($C437="OK",_xlfn.NUMBERVALUE(Plantilla!BM448),"")</f>
        <v/>
      </c>
      <c r="BP437" s="4">
        <f>IF($C437="OK",_xlfn.NUMBERVALUE(Plantilla!BN448),"")</f>
        <v/>
      </c>
      <c r="BQ437" s="6">
        <f>IF($C437="OK",_xlfn.NUMBERVALUE(Plantilla!BO448),"")</f>
        <v/>
      </c>
      <c r="BR437" s="4">
        <f>IF($C437="OK",_xlfn.NUMBERVALUE(Plantilla!BP448),"")</f>
        <v/>
      </c>
      <c r="BS437" s="6">
        <f>IF($C437="OK",_xlfn.NUMBERVALUE(Plantilla!BQ448),"")</f>
        <v/>
      </c>
      <c r="BT437" s="4">
        <f>IF($C437="OK",_xlfn.NUMBERVALUE(Plantilla!BR448),"")</f>
        <v/>
      </c>
      <c r="BU437" s="6">
        <f>IF($C437="OK",_xlfn.NUMBERVALUE(Plantilla!BS448),"")</f>
        <v/>
      </c>
      <c r="BV437" s="6">
        <f>IF($C437="OK",_xlfn.NUMBERVALUE(Plantilla!BT448),"")</f>
        <v/>
      </c>
      <c r="BW437" s="6">
        <f>IF($C437="OK",_xlfn.NUMBERVALUE(Plantilla!BU448),"")</f>
        <v/>
      </c>
      <c r="BX437" s="6">
        <f>IF($C437="OK",_xlfn.NUMBERVALUE(Plantilla!BV448),"")</f>
        <v/>
      </c>
      <c r="BY437" s="6">
        <f>IF($C437="OK",_xlfn.NUMBERVALUE(Plantilla!BW448),"")</f>
        <v/>
      </c>
      <c r="BZ437" s="6">
        <f>IF($C437="OK",_xlfn.NUMBERVALUE(Plantilla!BX448),"")</f>
        <v/>
      </c>
      <c r="CA437" s="6">
        <f>IF($C437="OK",_xlfn.NUMBERVALUE(Plantilla!BY448),"")</f>
        <v/>
      </c>
      <c r="CB437" s="6">
        <f>IF($C437="OK",_xlfn.NUMBERVALUE(Plantilla!BZ448),"")</f>
        <v/>
      </c>
      <c r="CC437" s="6">
        <f>IF($C437="OK",_xlfn.NUMBERVALUE(Plantilla!CA448),"")</f>
        <v/>
      </c>
      <c r="CD437" s="6">
        <f>IF($C437="OK",_xlfn.NUMBERVALUE(Plantilla!CB448),"")</f>
        <v/>
      </c>
      <c r="CE437" s="6">
        <f>IF($C437="OK",_xlfn.NUMBERVALUE(Plantilla!CC448),"")</f>
        <v/>
      </c>
      <c r="CF437" s="4">
        <f>IF($C437="OK",_xlfn.NUMBERVALUE(Plantilla!CD448),"")</f>
        <v/>
      </c>
      <c r="CG437" s="6">
        <f>IF($C437="OK",_xlfn.NUMBERVALUE(Plantilla!CE448),"")</f>
        <v/>
      </c>
      <c r="CH437" s="6">
        <f>IF($C437="OK",_xlfn.NUMBERVALUE(Plantilla!CF448),"")</f>
        <v/>
      </c>
      <c r="CI437" s="6">
        <f>IF($C437="OK",_xlfn.NUMBERVALUE(Plantilla!CG448),"")</f>
        <v/>
      </c>
      <c r="CJ437" s="6">
        <f>IF($C437="OK",_xlfn.NUMBERVALUE(Plantilla!CH448),"")</f>
        <v/>
      </c>
      <c r="CK437" s="6">
        <f>IF($C437="OK",_xlfn.NUMBERVALUE(Plantilla!CI448),"")</f>
        <v/>
      </c>
      <c r="CL437" s="6">
        <f>IF($C437="OK",_xlfn.NUMBERVALUE(Plantilla!CJ448),"")</f>
        <v/>
      </c>
      <c r="CM437">
        <f>IF($C437="OK",TEXT(Plantilla!CK448,"#"),"")</f>
        <v/>
      </c>
      <c r="CN437" s="6">
        <f>IF($C437="OK",_xlfn.NUMBERVALUE(Plantilla!CL448),"")</f>
        <v/>
      </c>
      <c r="CO437" s="6">
        <f>IF($C437="OK",_xlfn.NUMBERVALUE(Plantilla!CM448),"")</f>
        <v/>
      </c>
      <c r="CP437" s="110">
        <f>IF($C437="OK",_xlfn.NUMBERVALUE(Plantilla!CN448),"")</f>
        <v/>
      </c>
      <c r="CQ437" s="6">
        <f>IF($C437="OK",_xlfn.NUMBERVALUE(Plantilla!CO448),"")</f>
        <v/>
      </c>
      <c r="CR437" s="109">
        <f>IF($C437="OK",_xlfn.NUMBERVALUE(Plantilla!CP448),"")</f>
        <v/>
      </c>
      <c r="CS437" s="110">
        <f>IF($C437="OK",_xlfn.NUMBERVALUE(Plantilla!CQ448),"")</f>
        <v/>
      </c>
      <c r="CT437" s="6">
        <f>IF($C437="OK",_xlfn.NUMBERVALUE(Plantilla!CR448),"")</f>
        <v/>
      </c>
      <c r="CU437" s="109">
        <f>IF($C437="OK",_xlfn.NUMBERVALUE(Plantilla!CS448),"")</f>
        <v/>
      </c>
      <c r="CV437" s="110">
        <f>IF($C437="OK",_xlfn.NUMBERVALUE(Plantilla!CT448),"")</f>
        <v/>
      </c>
      <c r="CW437" s="6">
        <f>IF($C437="OK",_xlfn.NUMBERVALUE(Plantilla!CU448),"")</f>
        <v/>
      </c>
      <c r="CX437" s="82">
        <f>IF($C437="OK",_xlfn.NUMBERVALUE(Plantilla!CV448),"")</f>
        <v/>
      </c>
      <c r="CY437" s="6">
        <f>IF($C437="OK",_xlfn.NUMBERVALUE(Plantilla!CW448),"")</f>
        <v/>
      </c>
      <c r="CZ437" s="82">
        <f>IF($C437="OK",_xlfn.NUMBERVALUE(Plantilla!CX448),"")</f>
        <v/>
      </c>
      <c r="DA437" s="6">
        <f>IF($C437="OK",_xlfn.NUMBERVALUE(Plantilla!CY448),"")</f>
        <v/>
      </c>
      <c r="DB437" s="109">
        <f>IF($C437="OK",_xlfn.NUMBERVALUE(Plantilla!CZ448),"")</f>
        <v/>
      </c>
      <c r="DC437" s="6">
        <f>IF($C437="OK",_xlfn.NUMBERVALUE(Plantilla!DA448),"")</f>
        <v/>
      </c>
      <c r="DD437" s="6">
        <f>IF($C437="OK",TEXT(Plantilla!DB448,"#"),"")</f>
        <v/>
      </c>
      <c r="DE437" s="6">
        <f>IF($C437="OK",_xlfn.NUMBERVALUE(Plantilla!DC448),"")</f>
        <v/>
      </c>
      <c r="DF437" s="4">
        <f>IF($C437="OK",_xlfn.NUMBERVALUE(Plantilla!DD448),"")</f>
        <v/>
      </c>
      <c r="DG437" s="6">
        <f>IF($C437="OK",_xlfn.NUMBERVALUE(Plantilla!DE448),"")</f>
        <v/>
      </c>
      <c r="DH437" s="6">
        <f>IF($C437="OK",_xlfn.NUMBERVALUE(Plantilla!DF448),"")</f>
        <v/>
      </c>
      <c r="DI437" s="6">
        <f>IF($C437="OK",_xlfn.NUMBERVALUE(Plantilla!DG448),"")</f>
        <v/>
      </c>
      <c r="DJ437" s="6">
        <f>IF($C437="OK",_xlfn.NUMBERVALUE(Plantilla!DH448),"")</f>
        <v/>
      </c>
      <c r="DK437" s="6">
        <f>IF($C437="OK",_xlfn.NUMBERVALUE(Plantilla!DI448),"")</f>
        <v/>
      </c>
      <c r="DL437" s="6">
        <f>IF($C437="OK",_xlfn.NUMBERVALUE(Plantilla!DJ448),"")</f>
        <v/>
      </c>
      <c r="DM437" s="6">
        <f>IF($C437="OK",_xlfn.NUMBERVALUE(Plantilla!DK448),"")</f>
        <v/>
      </c>
      <c r="DN437" s="6">
        <f>IF($C437="OK",_xlfn.NUMBERVALUE(Plantilla!DL448),"")</f>
        <v/>
      </c>
      <c r="DO437" s="6">
        <f>IF($C437="OK",_xlfn.NUMBERVALUE(Plantilla!DM448),"")</f>
        <v/>
      </c>
      <c r="DP437" s="6">
        <f>IF($C437="OK",_xlfn.NUMBERVALUE(Plantilla!DN448),"")</f>
        <v/>
      </c>
      <c r="DQ437" s="6">
        <f>IF($C437="OK",_xlfn.NUMBERVALUE(Plantilla!DO448),"")</f>
        <v/>
      </c>
      <c r="DR437" s="6">
        <f>IF($C437="OK",_xlfn.NUMBERVALUE(Plantilla!DP448),"")</f>
        <v/>
      </c>
      <c r="DS437">
        <f>IF($C437="OK",TEXT(Plantilla!DR448,"#"),"")</f>
        <v/>
      </c>
      <c r="DT437" s="6" t="n"/>
    </row>
    <row r="438">
      <c r="A438">
        <f>IF(Plantilla!$I$6="¡Perfecto!, Guarda el archivo y adjúntalo a tu interfaz de Nómina Electrónica","OK","Error")</f>
        <v/>
      </c>
      <c r="B438">
        <f>IF(Plantilla!$I$6="¡Perfecto!, Guarda el archivo y adjúntalo a tu interfaz de Nómina Electrónica",MID(Plantilla!$D$2,SEARCH("V",Plantilla!$D$2),10),"")</f>
        <v/>
      </c>
      <c r="C438">
        <f>Plantilla!C449</f>
        <v/>
      </c>
      <c r="D438">
        <f>IF($C438="OK",Plantilla!B449,"")</f>
        <v/>
      </c>
      <c r="E438">
        <f>IF($C438="OK",
   VLOOKUP(Plantilla!$E$4,'Tablas '!$AP$4:$AT$6,5,FALSE),
"")</f>
        <v/>
      </c>
      <c r="F438">
        <f>IF($C438="OK",TEXT(Plantilla!D449,"#"),"")</f>
        <v/>
      </c>
      <c r="G438">
        <f>IF($C438="OK",
   VLOOKUP(Plantilla!E449,'Tablas '!$B$4:$C$14,2,FALSE),
"")</f>
        <v/>
      </c>
      <c r="H438">
        <f>IF($C438="OK",TEXT(Plantilla!F449,"#"),"")</f>
        <v/>
      </c>
      <c r="I438">
        <f>IF($C438="OK",TEXT(Plantilla!G449,"#"),"")</f>
        <v/>
      </c>
      <c r="J438">
        <f>IF($C438="OK",TEXT(Plantilla!H449,"#"),"")</f>
        <v/>
      </c>
      <c r="K438">
        <f>IF($C438="OK",TEXT(Plantilla!I449,"#"),"")</f>
        <v/>
      </c>
      <c r="L438">
        <f>IF($C438="OK",TEXT(Plantilla!J449,"#"),"")</f>
        <v/>
      </c>
      <c r="M438">
        <f>IF($C438="OK",TEXT(Plantilla!K449,"#"),"")</f>
        <v/>
      </c>
      <c r="N438">
        <f>IF($C438="OK",
   CONCATENATE(YEAR(Plantilla!L449),"-",TEXT(MONTH(Plantilla!L449),"00"),"-",TEXT(DAY(Plantilla!L449),"00")),
"")</f>
        <v/>
      </c>
      <c r="O438">
        <f>IF($C438="OK",_xlfn.NUMBERVALUE(Plantilla!M449),"")</f>
        <v/>
      </c>
      <c r="P438">
        <f>IF($C438="OK",
   IF(Plantilla!N449&lt;&gt;"",
      CONCATENATE(YEAR(Plantilla!N449),"-",TEXT(MONTH(Plantilla!N449),"00"),"-",TEXT(DAY(Plantilla!N449),"00")),
   ""),
"")</f>
        <v/>
      </c>
      <c r="Q438">
        <f>IF($C438="OK",
   VLOOKUP(Plantilla!O449,'Tablas '!$E$4:$F$19,2,FALSE),
"")</f>
        <v/>
      </c>
      <c r="R438">
        <f>IF($C438="OK",
   VLOOKUP(Plantilla!P449,'Tablas '!$H$4:$I$5,2,FALSE),
"")</f>
        <v/>
      </c>
      <c r="S438">
        <f>IF($C438="OK",
   VLOOKUP(Plantilla!Q449,'Tablas '!$K$4:$L$8,2,FALSE),
"")</f>
        <v/>
      </c>
      <c r="T438">
        <f>IF($C438="OK",
   VLOOKUP(Plantilla!R449,'Tablas '!$AE$4:$AF$6,2,FALSE),
"")</f>
        <v/>
      </c>
      <c r="U438">
        <f>IF($C438="OK",
   VLOOKUP(Plantilla!S449,'Tablas '!$AE$4:$AF$6,2,FALSE),
"")</f>
        <v/>
      </c>
      <c r="V438">
        <f>IF($C438="OK",TEXT(Plantilla!T449,"#"),"")</f>
        <v/>
      </c>
      <c r="W438" s="84">
        <f>IF($C438="OK",
   VLOOKUP(Plantilla!U449,'Tablas '!$AM$4:$AN$1126,2,FALSE),
"")</f>
        <v/>
      </c>
      <c r="X438">
        <f>IF($C438="OK",TEXT(Plantilla!V449,"#"),"")</f>
        <v/>
      </c>
      <c r="Y438">
        <f>IF($C438="OK",
   CONCATENATE(YEAR(Plantilla!W449),"-",TEXT(MONTH(Plantilla!W449),"00"),"-",TEXT(DAY(Plantilla!W449),"00")),
"")</f>
        <v/>
      </c>
      <c r="Z438">
        <f>IF($C438="OK",
   CONCATENATE(YEAR(Plantilla!X449),"-",TEXT(MONTH(Plantilla!X449),"00"),"-",TEXT(DAY(Plantilla!X449),"00")),
"")</f>
        <v/>
      </c>
      <c r="AA438">
        <f>IF($C438="OK",
   TEXT(VLOOKUP(Plantilla!Y449,'Tablas '!$Q$4:$R$9,2,FALSE),"#"),
"")</f>
        <v/>
      </c>
      <c r="AB438">
        <f>IF($C438="OK",
   CONCATENATE(YEAR(Plantilla!Z449),"-",TEXT(MONTH(Plantilla!Z449),"00"),"-",TEXT(DAY(Plantilla!Z449),"00")),
"")</f>
        <v/>
      </c>
      <c r="AC438">
        <f>IF($C438="OK",
   TEXT(VLOOKUP(Plantilla!AA449,'Tablas '!$T$4:$U$13,2,FALSE),"#"),
"")</f>
        <v/>
      </c>
      <c r="AD438">
        <f>IF($C438="OK",TEXT(Plantilla!AB449,"#"),"")</f>
        <v/>
      </c>
      <c r="AE438">
        <f>IF($C438="OK",
   IF(Plantilla!AC449&lt;&gt;"",
      TEXT(VLOOKUP(Plantilla!AC449,'Tablas '!$W$4:$X$7,2,FALSE),"#"),
   ""),
"")</f>
        <v/>
      </c>
      <c r="AF438">
        <f>IF($C438="OK",TEXT(Plantilla!AD449,"#"),"")</f>
        <v/>
      </c>
      <c r="AG438" s="6">
        <f>IF($C438="OK",_xlfn.NUMBERVALUE(Plantilla!AE449),"")</f>
        <v/>
      </c>
      <c r="AH438" s="4">
        <f>IF($C438="OK",_xlfn.NUMBERVALUE(Plantilla!AF449),"")</f>
        <v/>
      </c>
      <c r="AI438" s="6">
        <f>IF($C438="OK",_xlfn.NUMBERVALUE(Plantilla!AG449),"")</f>
        <v/>
      </c>
      <c r="AJ438" s="6">
        <f>IF($C438="OK",_xlfn.NUMBERVALUE(Plantilla!AH449),"")</f>
        <v/>
      </c>
      <c r="AK438" s="6">
        <f>IF($C438="OK",_xlfn.NUMBERVALUE(Plantilla!AI449),"")</f>
        <v/>
      </c>
      <c r="AL438" s="6">
        <f>IF($C438="OK",_xlfn.NUMBERVALUE(Plantilla!AJ449),"")</f>
        <v/>
      </c>
      <c r="AM438" s="4">
        <f>IF($C438="OK",_xlfn.NUMBERVALUE(Plantilla!AK449),"")</f>
        <v/>
      </c>
      <c r="AN438" s="6">
        <f>IF($C438="OK",_xlfn.NUMBERVALUE(Plantilla!AL449),"")</f>
        <v/>
      </c>
      <c r="AO438" s="4">
        <f>IF($C438="OK",_xlfn.NUMBERVALUE(Plantilla!AM449),"")</f>
        <v/>
      </c>
      <c r="AP438" s="6">
        <f>IF($C438="OK",_xlfn.NUMBERVALUE(Plantilla!AN449),"")</f>
        <v/>
      </c>
      <c r="AQ438" s="4">
        <f>IF($C438="OK",_xlfn.NUMBERVALUE(Plantilla!AO449),"")</f>
        <v/>
      </c>
      <c r="AR438" s="6">
        <f>IF($C438="OK",_xlfn.NUMBERVALUE(Plantilla!AP449),"")</f>
        <v/>
      </c>
      <c r="AS438" s="4">
        <f>IF($C438="OK",_xlfn.NUMBERVALUE(Plantilla!AQ449),"")</f>
        <v/>
      </c>
      <c r="AT438" s="6">
        <f>IF($C438="OK",_xlfn.NUMBERVALUE(Plantilla!AR449),"")</f>
        <v/>
      </c>
      <c r="AU438" s="4">
        <f>IF($C438="OK",_xlfn.NUMBERVALUE(Plantilla!AS449),"")</f>
        <v/>
      </c>
      <c r="AV438" s="6">
        <f>IF($C438="OK",_xlfn.NUMBERVALUE(Plantilla!AT449),"")</f>
        <v/>
      </c>
      <c r="AW438" s="4">
        <f>IF($C438="OK",_xlfn.NUMBERVALUE(Plantilla!AU449),"")</f>
        <v/>
      </c>
      <c r="AX438" s="6">
        <f>IF($C438="OK",_xlfn.NUMBERVALUE(Plantilla!AV449),"")</f>
        <v/>
      </c>
      <c r="AY438" s="4">
        <f>IF($C438="OK",_xlfn.NUMBERVALUE(Plantilla!AW449),"")</f>
        <v/>
      </c>
      <c r="AZ438" s="6">
        <f>IF($C438="OK",_xlfn.NUMBERVALUE(Plantilla!AX449),"")</f>
        <v/>
      </c>
      <c r="BA438">
        <f>IF($C438="OK",_xlfn.NUMBERVALUE(Plantilla!AY449),"")</f>
        <v/>
      </c>
      <c r="BB438">
        <f>IF($C438="OK",_xlfn.NUMBERVALUE(Plantilla!AZ449),"")</f>
        <v/>
      </c>
      <c r="BC438" s="4">
        <f>IF($C438="OK",_xlfn.NUMBERVALUE(Plantilla!BA449),"")</f>
        <v/>
      </c>
      <c r="BD438" s="6">
        <f>IF($C438="OK",_xlfn.NUMBERVALUE(Plantilla!BB449),"")</f>
        <v/>
      </c>
      <c r="BE438" s="4">
        <f>IF($C438="OK",_xlfn.NUMBERVALUE(Plantilla!BC449),"")</f>
        <v/>
      </c>
      <c r="BF438" s="6">
        <f>IF($C438="OK",_xlfn.NUMBERVALUE(Plantilla!BD449),"")</f>
        <v/>
      </c>
      <c r="BG438" s="4">
        <f>IF($C438="OK",_xlfn.NUMBERVALUE(Plantilla!BE449),"")</f>
        <v/>
      </c>
      <c r="BH438" s="6">
        <f>IF($C438="OK",_xlfn.NUMBERVALUE(Plantilla!BF449),"")</f>
        <v/>
      </c>
      <c r="BI438" s="110">
        <f>IF($C438="OK",_xlfn.NUMBERVALUE(Plantilla!BG449),"")</f>
        <v/>
      </c>
      <c r="BJ438" s="6">
        <f>IF($C438="OK",_xlfn.NUMBERVALUE(Plantilla!BH449),"")</f>
        <v/>
      </c>
      <c r="BK438" s="109">
        <f>IF($C438="OK",_xlfn.NUMBERVALUE(Plantilla!BI449),"")</f>
        <v/>
      </c>
      <c r="BL438" s="6">
        <f>IF($C438="OK",
   IF(Plantilla!BJ449&lt;&gt;"",
      TEXT(VLOOKUP(Plantilla!BJ449,'Tablas '!$Z$4:$AA$6,2,FALSE),"#"),
   ""),
"")</f>
        <v/>
      </c>
      <c r="BM438" s="4">
        <f>IF($C438="OK",_xlfn.NUMBERVALUE(Plantilla!BK449),"")</f>
        <v/>
      </c>
      <c r="BN438" s="4">
        <f>IF($C438="OK",_xlfn.NUMBERVALUE(Plantilla!BL449),"")</f>
        <v/>
      </c>
      <c r="BO438" s="6">
        <f>IF($C438="OK",_xlfn.NUMBERVALUE(Plantilla!BM449),"")</f>
        <v/>
      </c>
      <c r="BP438" s="4">
        <f>IF($C438="OK",_xlfn.NUMBERVALUE(Plantilla!BN449),"")</f>
        <v/>
      </c>
      <c r="BQ438" s="6">
        <f>IF($C438="OK",_xlfn.NUMBERVALUE(Plantilla!BO449),"")</f>
        <v/>
      </c>
      <c r="BR438" s="4">
        <f>IF($C438="OK",_xlfn.NUMBERVALUE(Plantilla!BP449),"")</f>
        <v/>
      </c>
      <c r="BS438" s="6">
        <f>IF($C438="OK",_xlfn.NUMBERVALUE(Plantilla!BQ449),"")</f>
        <v/>
      </c>
      <c r="BT438" s="4">
        <f>IF($C438="OK",_xlfn.NUMBERVALUE(Plantilla!BR449),"")</f>
        <v/>
      </c>
      <c r="BU438" s="6">
        <f>IF($C438="OK",_xlfn.NUMBERVALUE(Plantilla!BS449),"")</f>
        <v/>
      </c>
      <c r="BV438" s="6">
        <f>IF($C438="OK",_xlfn.NUMBERVALUE(Plantilla!BT449),"")</f>
        <v/>
      </c>
      <c r="BW438" s="6">
        <f>IF($C438="OK",_xlfn.NUMBERVALUE(Plantilla!BU449),"")</f>
        <v/>
      </c>
      <c r="BX438" s="6">
        <f>IF($C438="OK",_xlfn.NUMBERVALUE(Plantilla!BV449),"")</f>
        <v/>
      </c>
      <c r="BY438" s="6">
        <f>IF($C438="OK",_xlfn.NUMBERVALUE(Plantilla!BW449),"")</f>
        <v/>
      </c>
      <c r="BZ438" s="6">
        <f>IF($C438="OK",_xlfn.NUMBERVALUE(Plantilla!BX449),"")</f>
        <v/>
      </c>
      <c r="CA438" s="6">
        <f>IF($C438="OK",_xlfn.NUMBERVALUE(Plantilla!BY449),"")</f>
        <v/>
      </c>
      <c r="CB438" s="6">
        <f>IF($C438="OK",_xlfn.NUMBERVALUE(Plantilla!BZ449),"")</f>
        <v/>
      </c>
      <c r="CC438" s="6">
        <f>IF($C438="OK",_xlfn.NUMBERVALUE(Plantilla!CA449),"")</f>
        <v/>
      </c>
      <c r="CD438" s="6">
        <f>IF($C438="OK",_xlfn.NUMBERVALUE(Plantilla!CB449),"")</f>
        <v/>
      </c>
      <c r="CE438" s="6">
        <f>IF($C438="OK",_xlfn.NUMBERVALUE(Plantilla!CC449),"")</f>
        <v/>
      </c>
      <c r="CF438" s="4">
        <f>IF($C438="OK",_xlfn.NUMBERVALUE(Plantilla!CD449),"")</f>
        <v/>
      </c>
      <c r="CG438" s="6">
        <f>IF($C438="OK",_xlfn.NUMBERVALUE(Plantilla!CE449),"")</f>
        <v/>
      </c>
      <c r="CH438" s="6">
        <f>IF($C438="OK",_xlfn.NUMBERVALUE(Plantilla!CF449),"")</f>
        <v/>
      </c>
      <c r="CI438" s="6">
        <f>IF($C438="OK",_xlfn.NUMBERVALUE(Plantilla!CG449),"")</f>
        <v/>
      </c>
      <c r="CJ438" s="6">
        <f>IF($C438="OK",_xlfn.NUMBERVALUE(Plantilla!CH449),"")</f>
        <v/>
      </c>
      <c r="CK438" s="6">
        <f>IF($C438="OK",_xlfn.NUMBERVALUE(Plantilla!CI449),"")</f>
        <v/>
      </c>
      <c r="CL438" s="6">
        <f>IF($C438="OK",_xlfn.NUMBERVALUE(Plantilla!CJ449),"")</f>
        <v/>
      </c>
      <c r="CM438">
        <f>IF($C438="OK",TEXT(Plantilla!CK449,"#"),"")</f>
        <v/>
      </c>
      <c r="CN438" s="6">
        <f>IF($C438="OK",_xlfn.NUMBERVALUE(Plantilla!CL449),"")</f>
        <v/>
      </c>
      <c r="CO438" s="6">
        <f>IF($C438="OK",_xlfn.NUMBERVALUE(Plantilla!CM449),"")</f>
        <v/>
      </c>
      <c r="CP438" s="110">
        <f>IF($C438="OK",_xlfn.NUMBERVALUE(Plantilla!CN449),"")</f>
        <v/>
      </c>
      <c r="CQ438" s="6">
        <f>IF($C438="OK",_xlfn.NUMBERVALUE(Plantilla!CO449),"")</f>
        <v/>
      </c>
      <c r="CR438" s="109">
        <f>IF($C438="OK",_xlfn.NUMBERVALUE(Plantilla!CP449),"")</f>
        <v/>
      </c>
      <c r="CS438" s="110">
        <f>IF($C438="OK",_xlfn.NUMBERVALUE(Plantilla!CQ449),"")</f>
        <v/>
      </c>
      <c r="CT438" s="6">
        <f>IF($C438="OK",_xlfn.NUMBERVALUE(Plantilla!CR449),"")</f>
        <v/>
      </c>
      <c r="CU438" s="109">
        <f>IF($C438="OK",_xlfn.NUMBERVALUE(Plantilla!CS449),"")</f>
        <v/>
      </c>
      <c r="CV438" s="110">
        <f>IF($C438="OK",_xlfn.NUMBERVALUE(Plantilla!CT449),"")</f>
        <v/>
      </c>
      <c r="CW438" s="6">
        <f>IF($C438="OK",_xlfn.NUMBERVALUE(Plantilla!CU449),"")</f>
        <v/>
      </c>
      <c r="CX438" s="82">
        <f>IF($C438="OK",_xlfn.NUMBERVALUE(Plantilla!CV449),"")</f>
        <v/>
      </c>
      <c r="CY438" s="6">
        <f>IF($C438="OK",_xlfn.NUMBERVALUE(Plantilla!CW449),"")</f>
        <v/>
      </c>
      <c r="CZ438" s="82">
        <f>IF($C438="OK",_xlfn.NUMBERVALUE(Plantilla!CX449),"")</f>
        <v/>
      </c>
      <c r="DA438" s="6">
        <f>IF($C438="OK",_xlfn.NUMBERVALUE(Plantilla!CY449),"")</f>
        <v/>
      </c>
      <c r="DB438" s="109">
        <f>IF($C438="OK",_xlfn.NUMBERVALUE(Plantilla!CZ449),"")</f>
        <v/>
      </c>
      <c r="DC438" s="6">
        <f>IF($C438="OK",_xlfn.NUMBERVALUE(Plantilla!DA449),"")</f>
        <v/>
      </c>
      <c r="DD438" s="6">
        <f>IF($C438="OK",TEXT(Plantilla!DB449,"#"),"")</f>
        <v/>
      </c>
      <c r="DE438" s="6">
        <f>IF($C438="OK",_xlfn.NUMBERVALUE(Plantilla!DC449),"")</f>
        <v/>
      </c>
      <c r="DF438" s="4">
        <f>IF($C438="OK",_xlfn.NUMBERVALUE(Plantilla!DD449),"")</f>
        <v/>
      </c>
      <c r="DG438" s="6">
        <f>IF($C438="OK",_xlfn.NUMBERVALUE(Plantilla!DE449),"")</f>
        <v/>
      </c>
      <c r="DH438" s="6">
        <f>IF($C438="OK",_xlfn.NUMBERVALUE(Plantilla!DF449),"")</f>
        <v/>
      </c>
      <c r="DI438" s="6">
        <f>IF($C438="OK",_xlfn.NUMBERVALUE(Plantilla!DG449),"")</f>
        <v/>
      </c>
      <c r="DJ438" s="6">
        <f>IF($C438="OK",_xlfn.NUMBERVALUE(Plantilla!DH449),"")</f>
        <v/>
      </c>
      <c r="DK438" s="6">
        <f>IF($C438="OK",_xlfn.NUMBERVALUE(Plantilla!DI449),"")</f>
        <v/>
      </c>
      <c r="DL438" s="6">
        <f>IF($C438="OK",_xlfn.NUMBERVALUE(Plantilla!DJ449),"")</f>
        <v/>
      </c>
      <c r="DM438" s="6">
        <f>IF($C438="OK",_xlfn.NUMBERVALUE(Plantilla!DK449),"")</f>
        <v/>
      </c>
      <c r="DN438" s="6">
        <f>IF($C438="OK",_xlfn.NUMBERVALUE(Plantilla!DL449),"")</f>
        <v/>
      </c>
      <c r="DO438" s="6">
        <f>IF($C438="OK",_xlfn.NUMBERVALUE(Plantilla!DM449),"")</f>
        <v/>
      </c>
      <c r="DP438" s="6">
        <f>IF($C438="OK",_xlfn.NUMBERVALUE(Plantilla!DN449),"")</f>
        <v/>
      </c>
      <c r="DQ438" s="6">
        <f>IF($C438="OK",_xlfn.NUMBERVALUE(Plantilla!DO449),"")</f>
        <v/>
      </c>
      <c r="DR438" s="6">
        <f>IF($C438="OK",_xlfn.NUMBERVALUE(Plantilla!DP449),"")</f>
        <v/>
      </c>
      <c r="DS438">
        <f>IF($C438="OK",TEXT(Plantilla!DR449,"#"),"")</f>
        <v/>
      </c>
      <c r="DT438" s="6" t="n"/>
    </row>
    <row r="439">
      <c r="A439">
        <f>IF(Plantilla!$I$6="¡Perfecto!, Guarda el archivo y adjúntalo a tu interfaz de Nómina Electrónica","OK","Error")</f>
        <v/>
      </c>
      <c r="B439">
        <f>IF(Plantilla!$I$6="¡Perfecto!, Guarda el archivo y adjúntalo a tu interfaz de Nómina Electrónica",MID(Plantilla!$D$2,SEARCH("V",Plantilla!$D$2),10),"")</f>
        <v/>
      </c>
      <c r="C439">
        <f>Plantilla!C450</f>
        <v/>
      </c>
      <c r="D439">
        <f>IF($C439="OK",Plantilla!B450,"")</f>
        <v/>
      </c>
      <c r="E439">
        <f>IF($C439="OK",
   VLOOKUP(Plantilla!$E$4,'Tablas '!$AP$4:$AT$6,5,FALSE),
"")</f>
        <v/>
      </c>
      <c r="F439">
        <f>IF($C439="OK",TEXT(Plantilla!D450,"#"),"")</f>
        <v/>
      </c>
      <c r="G439">
        <f>IF($C439="OK",
   VLOOKUP(Plantilla!E450,'Tablas '!$B$4:$C$14,2,FALSE),
"")</f>
        <v/>
      </c>
      <c r="H439">
        <f>IF($C439="OK",TEXT(Plantilla!F450,"#"),"")</f>
        <v/>
      </c>
      <c r="I439">
        <f>IF($C439="OK",TEXT(Plantilla!G450,"#"),"")</f>
        <v/>
      </c>
      <c r="J439">
        <f>IF($C439="OK",TEXT(Plantilla!H450,"#"),"")</f>
        <v/>
      </c>
      <c r="K439">
        <f>IF($C439="OK",TEXT(Plantilla!I450,"#"),"")</f>
        <v/>
      </c>
      <c r="L439">
        <f>IF($C439="OK",TEXT(Plantilla!J450,"#"),"")</f>
        <v/>
      </c>
      <c r="M439">
        <f>IF($C439="OK",TEXT(Plantilla!K450,"#"),"")</f>
        <v/>
      </c>
      <c r="N439">
        <f>IF($C439="OK",
   CONCATENATE(YEAR(Plantilla!L450),"-",TEXT(MONTH(Plantilla!L450),"00"),"-",TEXT(DAY(Plantilla!L450),"00")),
"")</f>
        <v/>
      </c>
      <c r="O439">
        <f>IF($C439="OK",_xlfn.NUMBERVALUE(Plantilla!M450),"")</f>
        <v/>
      </c>
      <c r="P439">
        <f>IF($C439="OK",
   IF(Plantilla!N450&lt;&gt;"",
      CONCATENATE(YEAR(Plantilla!N450),"-",TEXT(MONTH(Plantilla!N450),"00"),"-",TEXT(DAY(Plantilla!N450),"00")),
   ""),
"")</f>
        <v/>
      </c>
      <c r="Q439">
        <f>IF($C439="OK",
   VLOOKUP(Plantilla!O450,'Tablas '!$E$4:$F$19,2,FALSE),
"")</f>
        <v/>
      </c>
      <c r="R439">
        <f>IF($C439="OK",
   VLOOKUP(Plantilla!P450,'Tablas '!$H$4:$I$5,2,FALSE),
"")</f>
        <v/>
      </c>
      <c r="S439">
        <f>IF($C439="OK",
   VLOOKUP(Plantilla!Q450,'Tablas '!$K$4:$L$8,2,FALSE),
"")</f>
        <v/>
      </c>
      <c r="T439">
        <f>IF($C439="OK",
   VLOOKUP(Plantilla!R450,'Tablas '!$AE$4:$AF$6,2,FALSE),
"")</f>
        <v/>
      </c>
      <c r="U439">
        <f>IF($C439="OK",
   VLOOKUP(Plantilla!S450,'Tablas '!$AE$4:$AF$6,2,FALSE),
"")</f>
        <v/>
      </c>
      <c r="V439">
        <f>IF($C439="OK",TEXT(Plantilla!T450,"#"),"")</f>
        <v/>
      </c>
      <c r="W439" s="84">
        <f>IF($C439="OK",
   VLOOKUP(Plantilla!U450,'Tablas '!$AM$4:$AN$1126,2,FALSE),
"")</f>
        <v/>
      </c>
      <c r="X439">
        <f>IF($C439="OK",TEXT(Plantilla!V450,"#"),"")</f>
        <v/>
      </c>
      <c r="Y439">
        <f>IF($C439="OK",
   CONCATENATE(YEAR(Plantilla!W450),"-",TEXT(MONTH(Plantilla!W450),"00"),"-",TEXT(DAY(Plantilla!W450),"00")),
"")</f>
        <v/>
      </c>
      <c r="Z439">
        <f>IF($C439="OK",
   CONCATENATE(YEAR(Plantilla!X450),"-",TEXT(MONTH(Plantilla!X450),"00"),"-",TEXT(DAY(Plantilla!X450),"00")),
"")</f>
        <v/>
      </c>
      <c r="AA439">
        <f>IF($C439="OK",
   TEXT(VLOOKUP(Plantilla!Y450,'Tablas '!$Q$4:$R$9,2,FALSE),"#"),
"")</f>
        <v/>
      </c>
      <c r="AB439">
        <f>IF($C439="OK",
   CONCATENATE(YEAR(Plantilla!Z450),"-",TEXT(MONTH(Plantilla!Z450),"00"),"-",TEXT(DAY(Plantilla!Z450),"00")),
"")</f>
        <v/>
      </c>
      <c r="AC439">
        <f>IF($C439="OK",
   TEXT(VLOOKUP(Plantilla!AA450,'Tablas '!$T$4:$U$13,2,FALSE),"#"),
"")</f>
        <v/>
      </c>
      <c r="AD439">
        <f>IF($C439="OK",TEXT(Plantilla!AB450,"#"),"")</f>
        <v/>
      </c>
      <c r="AE439">
        <f>IF($C439="OK",
   IF(Plantilla!AC450&lt;&gt;"",
      TEXT(VLOOKUP(Plantilla!AC450,'Tablas '!$W$4:$X$7,2,FALSE),"#"),
   ""),
"")</f>
        <v/>
      </c>
      <c r="AF439">
        <f>IF($C439="OK",TEXT(Plantilla!AD450,"#"),"")</f>
        <v/>
      </c>
      <c r="AG439" s="6">
        <f>IF($C439="OK",_xlfn.NUMBERVALUE(Plantilla!AE450),"")</f>
        <v/>
      </c>
      <c r="AH439" s="4">
        <f>IF($C439="OK",_xlfn.NUMBERVALUE(Plantilla!AF450),"")</f>
        <v/>
      </c>
      <c r="AI439" s="6">
        <f>IF($C439="OK",_xlfn.NUMBERVALUE(Plantilla!AG450),"")</f>
        <v/>
      </c>
      <c r="AJ439" s="6">
        <f>IF($C439="OK",_xlfn.NUMBERVALUE(Plantilla!AH450),"")</f>
        <v/>
      </c>
      <c r="AK439" s="6">
        <f>IF($C439="OK",_xlfn.NUMBERVALUE(Plantilla!AI450),"")</f>
        <v/>
      </c>
      <c r="AL439" s="6">
        <f>IF($C439="OK",_xlfn.NUMBERVALUE(Plantilla!AJ450),"")</f>
        <v/>
      </c>
      <c r="AM439" s="4">
        <f>IF($C439="OK",_xlfn.NUMBERVALUE(Plantilla!AK450),"")</f>
        <v/>
      </c>
      <c r="AN439" s="6">
        <f>IF($C439="OK",_xlfn.NUMBERVALUE(Plantilla!AL450),"")</f>
        <v/>
      </c>
      <c r="AO439" s="4">
        <f>IF($C439="OK",_xlfn.NUMBERVALUE(Plantilla!AM450),"")</f>
        <v/>
      </c>
      <c r="AP439" s="6">
        <f>IF($C439="OK",_xlfn.NUMBERVALUE(Plantilla!AN450),"")</f>
        <v/>
      </c>
      <c r="AQ439" s="4">
        <f>IF($C439="OK",_xlfn.NUMBERVALUE(Plantilla!AO450),"")</f>
        <v/>
      </c>
      <c r="AR439" s="6">
        <f>IF($C439="OK",_xlfn.NUMBERVALUE(Plantilla!AP450),"")</f>
        <v/>
      </c>
      <c r="AS439" s="4">
        <f>IF($C439="OK",_xlfn.NUMBERVALUE(Plantilla!AQ450),"")</f>
        <v/>
      </c>
      <c r="AT439" s="6">
        <f>IF($C439="OK",_xlfn.NUMBERVALUE(Plantilla!AR450),"")</f>
        <v/>
      </c>
      <c r="AU439" s="4">
        <f>IF($C439="OK",_xlfn.NUMBERVALUE(Plantilla!AS450),"")</f>
        <v/>
      </c>
      <c r="AV439" s="6">
        <f>IF($C439="OK",_xlfn.NUMBERVALUE(Plantilla!AT450),"")</f>
        <v/>
      </c>
      <c r="AW439" s="4">
        <f>IF($C439="OK",_xlfn.NUMBERVALUE(Plantilla!AU450),"")</f>
        <v/>
      </c>
      <c r="AX439" s="6">
        <f>IF($C439="OK",_xlfn.NUMBERVALUE(Plantilla!AV450),"")</f>
        <v/>
      </c>
      <c r="AY439" s="4">
        <f>IF($C439="OK",_xlfn.NUMBERVALUE(Plantilla!AW450),"")</f>
        <v/>
      </c>
      <c r="AZ439" s="6">
        <f>IF($C439="OK",_xlfn.NUMBERVALUE(Plantilla!AX450),"")</f>
        <v/>
      </c>
      <c r="BA439">
        <f>IF($C439="OK",_xlfn.NUMBERVALUE(Plantilla!AY450),"")</f>
        <v/>
      </c>
      <c r="BB439">
        <f>IF($C439="OK",_xlfn.NUMBERVALUE(Plantilla!AZ450),"")</f>
        <v/>
      </c>
      <c r="BC439" s="4">
        <f>IF($C439="OK",_xlfn.NUMBERVALUE(Plantilla!BA450),"")</f>
        <v/>
      </c>
      <c r="BD439" s="6">
        <f>IF($C439="OK",_xlfn.NUMBERVALUE(Plantilla!BB450),"")</f>
        <v/>
      </c>
      <c r="BE439" s="4">
        <f>IF($C439="OK",_xlfn.NUMBERVALUE(Plantilla!BC450),"")</f>
        <v/>
      </c>
      <c r="BF439" s="6">
        <f>IF($C439="OK",_xlfn.NUMBERVALUE(Plantilla!BD450),"")</f>
        <v/>
      </c>
      <c r="BG439" s="4">
        <f>IF($C439="OK",_xlfn.NUMBERVALUE(Plantilla!BE450),"")</f>
        <v/>
      </c>
      <c r="BH439" s="6">
        <f>IF($C439="OK",_xlfn.NUMBERVALUE(Plantilla!BF450),"")</f>
        <v/>
      </c>
      <c r="BI439" s="110">
        <f>IF($C439="OK",_xlfn.NUMBERVALUE(Plantilla!BG450),"")</f>
        <v/>
      </c>
      <c r="BJ439" s="6">
        <f>IF($C439="OK",_xlfn.NUMBERVALUE(Plantilla!BH450),"")</f>
        <v/>
      </c>
      <c r="BK439" s="109">
        <f>IF($C439="OK",_xlfn.NUMBERVALUE(Plantilla!BI450),"")</f>
        <v/>
      </c>
      <c r="BL439" s="6">
        <f>IF($C439="OK",
   IF(Plantilla!BJ450&lt;&gt;"",
      TEXT(VLOOKUP(Plantilla!BJ450,'Tablas '!$Z$4:$AA$6,2,FALSE),"#"),
   ""),
"")</f>
        <v/>
      </c>
      <c r="BM439" s="4">
        <f>IF($C439="OK",_xlfn.NUMBERVALUE(Plantilla!BK450),"")</f>
        <v/>
      </c>
      <c r="BN439" s="4">
        <f>IF($C439="OK",_xlfn.NUMBERVALUE(Plantilla!BL450),"")</f>
        <v/>
      </c>
      <c r="BO439" s="6">
        <f>IF($C439="OK",_xlfn.NUMBERVALUE(Plantilla!BM450),"")</f>
        <v/>
      </c>
      <c r="BP439" s="4">
        <f>IF($C439="OK",_xlfn.NUMBERVALUE(Plantilla!BN450),"")</f>
        <v/>
      </c>
      <c r="BQ439" s="6">
        <f>IF($C439="OK",_xlfn.NUMBERVALUE(Plantilla!BO450),"")</f>
        <v/>
      </c>
      <c r="BR439" s="4">
        <f>IF($C439="OK",_xlfn.NUMBERVALUE(Plantilla!BP450),"")</f>
        <v/>
      </c>
      <c r="BS439" s="6">
        <f>IF($C439="OK",_xlfn.NUMBERVALUE(Plantilla!BQ450),"")</f>
        <v/>
      </c>
      <c r="BT439" s="4">
        <f>IF($C439="OK",_xlfn.NUMBERVALUE(Plantilla!BR450),"")</f>
        <v/>
      </c>
      <c r="BU439" s="6">
        <f>IF($C439="OK",_xlfn.NUMBERVALUE(Plantilla!BS450),"")</f>
        <v/>
      </c>
      <c r="BV439" s="6">
        <f>IF($C439="OK",_xlfn.NUMBERVALUE(Plantilla!BT450),"")</f>
        <v/>
      </c>
      <c r="BW439" s="6">
        <f>IF($C439="OK",_xlfn.NUMBERVALUE(Plantilla!BU450),"")</f>
        <v/>
      </c>
      <c r="BX439" s="6">
        <f>IF($C439="OK",_xlfn.NUMBERVALUE(Plantilla!BV450),"")</f>
        <v/>
      </c>
      <c r="BY439" s="6">
        <f>IF($C439="OK",_xlfn.NUMBERVALUE(Plantilla!BW450),"")</f>
        <v/>
      </c>
      <c r="BZ439" s="6">
        <f>IF($C439="OK",_xlfn.NUMBERVALUE(Plantilla!BX450),"")</f>
        <v/>
      </c>
      <c r="CA439" s="6">
        <f>IF($C439="OK",_xlfn.NUMBERVALUE(Plantilla!BY450),"")</f>
        <v/>
      </c>
      <c r="CB439" s="6">
        <f>IF($C439="OK",_xlfn.NUMBERVALUE(Plantilla!BZ450),"")</f>
        <v/>
      </c>
      <c r="CC439" s="6">
        <f>IF($C439="OK",_xlfn.NUMBERVALUE(Plantilla!CA450),"")</f>
        <v/>
      </c>
      <c r="CD439" s="6">
        <f>IF($C439="OK",_xlfn.NUMBERVALUE(Plantilla!CB450),"")</f>
        <v/>
      </c>
      <c r="CE439" s="6">
        <f>IF($C439="OK",_xlfn.NUMBERVALUE(Plantilla!CC450),"")</f>
        <v/>
      </c>
      <c r="CF439" s="4">
        <f>IF($C439="OK",_xlfn.NUMBERVALUE(Plantilla!CD450),"")</f>
        <v/>
      </c>
      <c r="CG439" s="6">
        <f>IF($C439="OK",_xlfn.NUMBERVALUE(Plantilla!CE450),"")</f>
        <v/>
      </c>
      <c r="CH439" s="6">
        <f>IF($C439="OK",_xlfn.NUMBERVALUE(Plantilla!CF450),"")</f>
        <v/>
      </c>
      <c r="CI439" s="6">
        <f>IF($C439="OK",_xlfn.NUMBERVALUE(Plantilla!CG450),"")</f>
        <v/>
      </c>
      <c r="CJ439" s="6">
        <f>IF($C439="OK",_xlfn.NUMBERVALUE(Plantilla!CH450),"")</f>
        <v/>
      </c>
      <c r="CK439" s="6">
        <f>IF($C439="OK",_xlfn.NUMBERVALUE(Plantilla!CI450),"")</f>
        <v/>
      </c>
      <c r="CL439" s="6">
        <f>IF($C439="OK",_xlfn.NUMBERVALUE(Plantilla!CJ450),"")</f>
        <v/>
      </c>
      <c r="CM439">
        <f>IF($C439="OK",TEXT(Plantilla!CK450,"#"),"")</f>
        <v/>
      </c>
      <c r="CN439" s="6">
        <f>IF($C439="OK",_xlfn.NUMBERVALUE(Plantilla!CL450),"")</f>
        <v/>
      </c>
      <c r="CO439" s="6">
        <f>IF($C439="OK",_xlfn.NUMBERVALUE(Plantilla!CM450),"")</f>
        <v/>
      </c>
      <c r="CP439" s="110">
        <f>IF($C439="OK",_xlfn.NUMBERVALUE(Plantilla!CN450),"")</f>
        <v/>
      </c>
      <c r="CQ439" s="6">
        <f>IF($C439="OK",_xlfn.NUMBERVALUE(Plantilla!CO450),"")</f>
        <v/>
      </c>
      <c r="CR439" s="109">
        <f>IF($C439="OK",_xlfn.NUMBERVALUE(Plantilla!CP450),"")</f>
        <v/>
      </c>
      <c r="CS439" s="110">
        <f>IF($C439="OK",_xlfn.NUMBERVALUE(Plantilla!CQ450),"")</f>
        <v/>
      </c>
      <c r="CT439" s="6">
        <f>IF($C439="OK",_xlfn.NUMBERVALUE(Plantilla!CR450),"")</f>
        <v/>
      </c>
      <c r="CU439" s="109">
        <f>IF($C439="OK",_xlfn.NUMBERVALUE(Plantilla!CS450),"")</f>
        <v/>
      </c>
      <c r="CV439" s="110">
        <f>IF($C439="OK",_xlfn.NUMBERVALUE(Plantilla!CT450),"")</f>
        <v/>
      </c>
      <c r="CW439" s="6">
        <f>IF($C439="OK",_xlfn.NUMBERVALUE(Plantilla!CU450),"")</f>
        <v/>
      </c>
      <c r="CX439" s="82">
        <f>IF($C439="OK",_xlfn.NUMBERVALUE(Plantilla!CV450),"")</f>
        <v/>
      </c>
      <c r="CY439" s="6">
        <f>IF($C439="OK",_xlfn.NUMBERVALUE(Plantilla!CW450),"")</f>
        <v/>
      </c>
      <c r="CZ439" s="82">
        <f>IF($C439="OK",_xlfn.NUMBERVALUE(Plantilla!CX450),"")</f>
        <v/>
      </c>
      <c r="DA439" s="6">
        <f>IF($C439="OK",_xlfn.NUMBERVALUE(Plantilla!CY450),"")</f>
        <v/>
      </c>
      <c r="DB439" s="109">
        <f>IF($C439="OK",_xlfn.NUMBERVALUE(Plantilla!CZ450),"")</f>
        <v/>
      </c>
      <c r="DC439" s="6">
        <f>IF($C439="OK",_xlfn.NUMBERVALUE(Plantilla!DA450),"")</f>
        <v/>
      </c>
      <c r="DD439" s="6">
        <f>IF($C439="OK",TEXT(Plantilla!DB450,"#"),"")</f>
        <v/>
      </c>
      <c r="DE439" s="6">
        <f>IF($C439="OK",_xlfn.NUMBERVALUE(Plantilla!DC450),"")</f>
        <v/>
      </c>
      <c r="DF439" s="4">
        <f>IF($C439="OK",_xlfn.NUMBERVALUE(Plantilla!DD450),"")</f>
        <v/>
      </c>
      <c r="DG439" s="6">
        <f>IF($C439="OK",_xlfn.NUMBERVALUE(Plantilla!DE450),"")</f>
        <v/>
      </c>
      <c r="DH439" s="6">
        <f>IF($C439="OK",_xlfn.NUMBERVALUE(Plantilla!DF450),"")</f>
        <v/>
      </c>
      <c r="DI439" s="6">
        <f>IF($C439="OK",_xlfn.NUMBERVALUE(Plantilla!DG450),"")</f>
        <v/>
      </c>
      <c r="DJ439" s="6">
        <f>IF($C439="OK",_xlfn.NUMBERVALUE(Plantilla!DH450),"")</f>
        <v/>
      </c>
      <c r="DK439" s="6">
        <f>IF($C439="OK",_xlfn.NUMBERVALUE(Plantilla!DI450),"")</f>
        <v/>
      </c>
      <c r="DL439" s="6">
        <f>IF($C439="OK",_xlfn.NUMBERVALUE(Plantilla!DJ450),"")</f>
        <v/>
      </c>
      <c r="DM439" s="6">
        <f>IF($C439="OK",_xlfn.NUMBERVALUE(Plantilla!DK450),"")</f>
        <v/>
      </c>
      <c r="DN439" s="6">
        <f>IF($C439="OK",_xlfn.NUMBERVALUE(Plantilla!DL450),"")</f>
        <v/>
      </c>
      <c r="DO439" s="6">
        <f>IF($C439="OK",_xlfn.NUMBERVALUE(Plantilla!DM450),"")</f>
        <v/>
      </c>
      <c r="DP439" s="6">
        <f>IF($C439="OK",_xlfn.NUMBERVALUE(Plantilla!DN450),"")</f>
        <v/>
      </c>
      <c r="DQ439" s="6">
        <f>IF($C439="OK",_xlfn.NUMBERVALUE(Plantilla!DO450),"")</f>
        <v/>
      </c>
      <c r="DR439" s="6">
        <f>IF($C439="OK",_xlfn.NUMBERVALUE(Plantilla!DP450),"")</f>
        <v/>
      </c>
      <c r="DS439">
        <f>IF($C439="OK",TEXT(Plantilla!DR450,"#"),"")</f>
        <v/>
      </c>
      <c r="DT439" s="6" t="n"/>
    </row>
    <row r="440">
      <c r="A440">
        <f>IF(Plantilla!$I$6="¡Perfecto!, Guarda el archivo y adjúntalo a tu interfaz de Nómina Electrónica","OK","Error")</f>
        <v/>
      </c>
      <c r="B440">
        <f>IF(Plantilla!$I$6="¡Perfecto!, Guarda el archivo y adjúntalo a tu interfaz de Nómina Electrónica",MID(Plantilla!$D$2,SEARCH("V",Plantilla!$D$2),10),"")</f>
        <v/>
      </c>
      <c r="C440">
        <f>Plantilla!C451</f>
        <v/>
      </c>
      <c r="D440">
        <f>IF($C440="OK",Plantilla!B451,"")</f>
        <v/>
      </c>
      <c r="E440">
        <f>IF($C440="OK",
   VLOOKUP(Plantilla!$E$4,'Tablas '!$AP$4:$AT$6,5,FALSE),
"")</f>
        <v/>
      </c>
      <c r="F440">
        <f>IF($C440="OK",TEXT(Plantilla!D451,"#"),"")</f>
        <v/>
      </c>
      <c r="G440">
        <f>IF($C440="OK",
   VLOOKUP(Plantilla!E451,'Tablas '!$B$4:$C$14,2,FALSE),
"")</f>
        <v/>
      </c>
      <c r="H440">
        <f>IF($C440="OK",TEXT(Plantilla!F451,"#"),"")</f>
        <v/>
      </c>
      <c r="I440">
        <f>IF($C440="OK",TEXT(Plantilla!G451,"#"),"")</f>
        <v/>
      </c>
      <c r="J440">
        <f>IF($C440="OK",TEXT(Plantilla!H451,"#"),"")</f>
        <v/>
      </c>
      <c r="K440">
        <f>IF($C440="OK",TEXT(Plantilla!I451,"#"),"")</f>
        <v/>
      </c>
      <c r="L440">
        <f>IF($C440="OK",TEXT(Plantilla!J451,"#"),"")</f>
        <v/>
      </c>
      <c r="M440">
        <f>IF($C440="OK",TEXT(Plantilla!K451,"#"),"")</f>
        <v/>
      </c>
      <c r="N440">
        <f>IF($C440="OK",
   CONCATENATE(YEAR(Plantilla!L451),"-",TEXT(MONTH(Plantilla!L451),"00"),"-",TEXT(DAY(Plantilla!L451),"00")),
"")</f>
        <v/>
      </c>
      <c r="O440">
        <f>IF($C440="OK",_xlfn.NUMBERVALUE(Plantilla!M451),"")</f>
        <v/>
      </c>
      <c r="P440">
        <f>IF($C440="OK",
   IF(Plantilla!N451&lt;&gt;"",
      CONCATENATE(YEAR(Plantilla!N451),"-",TEXT(MONTH(Plantilla!N451),"00"),"-",TEXT(DAY(Plantilla!N451),"00")),
   ""),
"")</f>
        <v/>
      </c>
      <c r="Q440">
        <f>IF($C440="OK",
   VLOOKUP(Plantilla!O451,'Tablas '!$E$4:$F$19,2,FALSE),
"")</f>
        <v/>
      </c>
      <c r="R440">
        <f>IF($C440="OK",
   VLOOKUP(Plantilla!P451,'Tablas '!$H$4:$I$5,2,FALSE),
"")</f>
        <v/>
      </c>
      <c r="S440">
        <f>IF($C440="OK",
   VLOOKUP(Plantilla!Q451,'Tablas '!$K$4:$L$8,2,FALSE),
"")</f>
        <v/>
      </c>
      <c r="T440">
        <f>IF($C440="OK",
   VLOOKUP(Plantilla!R451,'Tablas '!$AE$4:$AF$6,2,FALSE),
"")</f>
        <v/>
      </c>
      <c r="U440">
        <f>IF($C440="OK",
   VLOOKUP(Plantilla!S451,'Tablas '!$AE$4:$AF$6,2,FALSE),
"")</f>
        <v/>
      </c>
      <c r="V440">
        <f>IF($C440="OK",TEXT(Plantilla!T451,"#"),"")</f>
        <v/>
      </c>
      <c r="W440" s="84">
        <f>IF($C440="OK",
   VLOOKUP(Plantilla!U451,'Tablas '!$AM$4:$AN$1126,2,FALSE),
"")</f>
        <v/>
      </c>
      <c r="X440">
        <f>IF($C440="OK",TEXT(Plantilla!V451,"#"),"")</f>
        <v/>
      </c>
      <c r="Y440">
        <f>IF($C440="OK",
   CONCATENATE(YEAR(Plantilla!W451),"-",TEXT(MONTH(Plantilla!W451),"00"),"-",TEXT(DAY(Plantilla!W451),"00")),
"")</f>
        <v/>
      </c>
      <c r="Z440">
        <f>IF($C440="OK",
   CONCATENATE(YEAR(Plantilla!X451),"-",TEXT(MONTH(Plantilla!X451),"00"),"-",TEXT(DAY(Plantilla!X451),"00")),
"")</f>
        <v/>
      </c>
      <c r="AA440">
        <f>IF($C440="OK",
   TEXT(VLOOKUP(Plantilla!Y451,'Tablas '!$Q$4:$R$9,2,FALSE),"#"),
"")</f>
        <v/>
      </c>
      <c r="AB440">
        <f>IF($C440="OK",
   CONCATENATE(YEAR(Plantilla!Z451),"-",TEXT(MONTH(Plantilla!Z451),"00"),"-",TEXT(DAY(Plantilla!Z451),"00")),
"")</f>
        <v/>
      </c>
      <c r="AC440">
        <f>IF($C440="OK",
   TEXT(VLOOKUP(Plantilla!AA451,'Tablas '!$T$4:$U$13,2,FALSE),"#"),
"")</f>
        <v/>
      </c>
      <c r="AD440">
        <f>IF($C440="OK",TEXT(Plantilla!AB451,"#"),"")</f>
        <v/>
      </c>
      <c r="AE440">
        <f>IF($C440="OK",
   IF(Plantilla!AC451&lt;&gt;"",
      TEXT(VLOOKUP(Plantilla!AC451,'Tablas '!$W$4:$X$7,2,FALSE),"#"),
   ""),
"")</f>
        <v/>
      </c>
      <c r="AF440">
        <f>IF($C440="OK",TEXT(Plantilla!AD451,"#"),"")</f>
        <v/>
      </c>
      <c r="AG440" s="6">
        <f>IF($C440="OK",_xlfn.NUMBERVALUE(Plantilla!AE451),"")</f>
        <v/>
      </c>
      <c r="AH440" s="4">
        <f>IF($C440="OK",_xlfn.NUMBERVALUE(Plantilla!AF451),"")</f>
        <v/>
      </c>
      <c r="AI440" s="6">
        <f>IF($C440="OK",_xlfn.NUMBERVALUE(Plantilla!AG451),"")</f>
        <v/>
      </c>
      <c r="AJ440" s="6">
        <f>IF($C440="OK",_xlfn.NUMBERVALUE(Plantilla!AH451),"")</f>
        <v/>
      </c>
      <c r="AK440" s="6">
        <f>IF($C440="OK",_xlfn.NUMBERVALUE(Plantilla!AI451),"")</f>
        <v/>
      </c>
      <c r="AL440" s="6">
        <f>IF($C440="OK",_xlfn.NUMBERVALUE(Plantilla!AJ451),"")</f>
        <v/>
      </c>
      <c r="AM440" s="4">
        <f>IF($C440="OK",_xlfn.NUMBERVALUE(Plantilla!AK451),"")</f>
        <v/>
      </c>
      <c r="AN440" s="6">
        <f>IF($C440="OK",_xlfn.NUMBERVALUE(Plantilla!AL451),"")</f>
        <v/>
      </c>
      <c r="AO440" s="4">
        <f>IF($C440="OK",_xlfn.NUMBERVALUE(Plantilla!AM451),"")</f>
        <v/>
      </c>
      <c r="AP440" s="6">
        <f>IF($C440="OK",_xlfn.NUMBERVALUE(Plantilla!AN451),"")</f>
        <v/>
      </c>
      <c r="AQ440" s="4">
        <f>IF($C440="OK",_xlfn.NUMBERVALUE(Plantilla!AO451),"")</f>
        <v/>
      </c>
      <c r="AR440" s="6">
        <f>IF($C440="OK",_xlfn.NUMBERVALUE(Plantilla!AP451),"")</f>
        <v/>
      </c>
      <c r="AS440" s="4">
        <f>IF($C440="OK",_xlfn.NUMBERVALUE(Plantilla!AQ451),"")</f>
        <v/>
      </c>
      <c r="AT440" s="6">
        <f>IF($C440="OK",_xlfn.NUMBERVALUE(Plantilla!AR451),"")</f>
        <v/>
      </c>
      <c r="AU440" s="4">
        <f>IF($C440="OK",_xlfn.NUMBERVALUE(Plantilla!AS451),"")</f>
        <v/>
      </c>
      <c r="AV440" s="6">
        <f>IF($C440="OK",_xlfn.NUMBERVALUE(Plantilla!AT451),"")</f>
        <v/>
      </c>
      <c r="AW440" s="4">
        <f>IF($C440="OK",_xlfn.NUMBERVALUE(Plantilla!AU451),"")</f>
        <v/>
      </c>
      <c r="AX440" s="6">
        <f>IF($C440="OK",_xlfn.NUMBERVALUE(Plantilla!AV451),"")</f>
        <v/>
      </c>
      <c r="AY440" s="4">
        <f>IF($C440="OK",_xlfn.NUMBERVALUE(Plantilla!AW451),"")</f>
        <v/>
      </c>
      <c r="AZ440" s="6">
        <f>IF($C440="OK",_xlfn.NUMBERVALUE(Plantilla!AX451),"")</f>
        <v/>
      </c>
      <c r="BA440">
        <f>IF($C440="OK",_xlfn.NUMBERVALUE(Plantilla!AY451),"")</f>
        <v/>
      </c>
      <c r="BB440">
        <f>IF($C440="OK",_xlfn.NUMBERVALUE(Plantilla!AZ451),"")</f>
        <v/>
      </c>
      <c r="BC440" s="4">
        <f>IF($C440="OK",_xlfn.NUMBERVALUE(Plantilla!BA451),"")</f>
        <v/>
      </c>
      <c r="BD440" s="6">
        <f>IF($C440="OK",_xlfn.NUMBERVALUE(Plantilla!BB451),"")</f>
        <v/>
      </c>
      <c r="BE440" s="4">
        <f>IF($C440="OK",_xlfn.NUMBERVALUE(Plantilla!BC451),"")</f>
        <v/>
      </c>
      <c r="BF440" s="6">
        <f>IF($C440="OK",_xlfn.NUMBERVALUE(Plantilla!BD451),"")</f>
        <v/>
      </c>
      <c r="BG440" s="4">
        <f>IF($C440="OK",_xlfn.NUMBERVALUE(Plantilla!BE451),"")</f>
        <v/>
      </c>
      <c r="BH440" s="6">
        <f>IF($C440="OK",_xlfn.NUMBERVALUE(Plantilla!BF451),"")</f>
        <v/>
      </c>
      <c r="BI440" s="110">
        <f>IF($C440="OK",_xlfn.NUMBERVALUE(Plantilla!BG451),"")</f>
        <v/>
      </c>
      <c r="BJ440" s="6">
        <f>IF($C440="OK",_xlfn.NUMBERVALUE(Plantilla!BH451),"")</f>
        <v/>
      </c>
      <c r="BK440" s="109">
        <f>IF($C440="OK",_xlfn.NUMBERVALUE(Plantilla!BI451),"")</f>
        <v/>
      </c>
      <c r="BL440" s="6">
        <f>IF($C440="OK",
   IF(Plantilla!BJ451&lt;&gt;"",
      TEXT(VLOOKUP(Plantilla!BJ451,'Tablas '!$Z$4:$AA$6,2,FALSE),"#"),
   ""),
"")</f>
        <v/>
      </c>
      <c r="BM440" s="4">
        <f>IF($C440="OK",_xlfn.NUMBERVALUE(Plantilla!BK451),"")</f>
        <v/>
      </c>
      <c r="BN440" s="4">
        <f>IF($C440="OK",_xlfn.NUMBERVALUE(Plantilla!BL451),"")</f>
        <v/>
      </c>
      <c r="BO440" s="6">
        <f>IF($C440="OK",_xlfn.NUMBERVALUE(Plantilla!BM451),"")</f>
        <v/>
      </c>
      <c r="BP440" s="4">
        <f>IF($C440="OK",_xlfn.NUMBERVALUE(Plantilla!BN451),"")</f>
        <v/>
      </c>
      <c r="BQ440" s="6">
        <f>IF($C440="OK",_xlfn.NUMBERVALUE(Plantilla!BO451),"")</f>
        <v/>
      </c>
      <c r="BR440" s="4">
        <f>IF($C440="OK",_xlfn.NUMBERVALUE(Plantilla!BP451),"")</f>
        <v/>
      </c>
      <c r="BS440" s="6">
        <f>IF($C440="OK",_xlfn.NUMBERVALUE(Plantilla!BQ451),"")</f>
        <v/>
      </c>
      <c r="BT440" s="4">
        <f>IF($C440="OK",_xlfn.NUMBERVALUE(Plantilla!BR451),"")</f>
        <v/>
      </c>
      <c r="BU440" s="6">
        <f>IF($C440="OK",_xlfn.NUMBERVALUE(Plantilla!BS451),"")</f>
        <v/>
      </c>
      <c r="BV440" s="6">
        <f>IF($C440="OK",_xlfn.NUMBERVALUE(Plantilla!BT451),"")</f>
        <v/>
      </c>
      <c r="BW440" s="6">
        <f>IF($C440="OK",_xlfn.NUMBERVALUE(Plantilla!BU451),"")</f>
        <v/>
      </c>
      <c r="BX440" s="6">
        <f>IF($C440="OK",_xlfn.NUMBERVALUE(Plantilla!BV451),"")</f>
        <v/>
      </c>
      <c r="BY440" s="6">
        <f>IF($C440="OK",_xlfn.NUMBERVALUE(Plantilla!BW451),"")</f>
        <v/>
      </c>
      <c r="BZ440" s="6">
        <f>IF($C440="OK",_xlfn.NUMBERVALUE(Plantilla!BX451),"")</f>
        <v/>
      </c>
      <c r="CA440" s="6">
        <f>IF($C440="OK",_xlfn.NUMBERVALUE(Plantilla!BY451),"")</f>
        <v/>
      </c>
      <c r="CB440" s="6">
        <f>IF($C440="OK",_xlfn.NUMBERVALUE(Plantilla!BZ451),"")</f>
        <v/>
      </c>
      <c r="CC440" s="6">
        <f>IF($C440="OK",_xlfn.NUMBERVALUE(Plantilla!CA451),"")</f>
        <v/>
      </c>
      <c r="CD440" s="6">
        <f>IF($C440="OK",_xlfn.NUMBERVALUE(Plantilla!CB451),"")</f>
        <v/>
      </c>
      <c r="CE440" s="6">
        <f>IF($C440="OK",_xlfn.NUMBERVALUE(Plantilla!CC451),"")</f>
        <v/>
      </c>
      <c r="CF440" s="4">
        <f>IF($C440="OK",_xlfn.NUMBERVALUE(Plantilla!CD451),"")</f>
        <v/>
      </c>
      <c r="CG440" s="6">
        <f>IF($C440="OK",_xlfn.NUMBERVALUE(Plantilla!CE451),"")</f>
        <v/>
      </c>
      <c r="CH440" s="6">
        <f>IF($C440="OK",_xlfn.NUMBERVALUE(Plantilla!CF451),"")</f>
        <v/>
      </c>
      <c r="CI440" s="6">
        <f>IF($C440="OK",_xlfn.NUMBERVALUE(Plantilla!CG451),"")</f>
        <v/>
      </c>
      <c r="CJ440" s="6">
        <f>IF($C440="OK",_xlfn.NUMBERVALUE(Plantilla!CH451),"")</f>
        <v/>
      </c>
      <c r="CK440" s="6">
        <f>IF($C440="OK",_xlfn.NUMBERVALUE(Plantilla!CI451),"")</f>
        <v/>
      </c>
      <c r="CL440" s="6">
        <f>IF($C440="OK",_xlfn.NUMBERVALUE(Plantilla!CJ451),"")</f>
        <v/>
      </c>
      <c r="CM440">
        <f>IF($C440="OK",TEXT(Plantilla!CK451,"#"),"")</f>
        <v/>
      </c>
      <c r="CN440" s="6">
        <f>IF($C440="OK",_xlfn.NUMBERVALUE(Plantilla!CL451),"")</f>
        <v/>
      </c>
      <c r="CO440" s="6">
        <f>IF($C440="OK",_xlfn.NUMBERVALUE(Plantilla!CM451),"")</f>
        <v/>
      </c>
      <c r="CP440" s="110">
        <f>IF($C440="OK",_xlfn.NUMBERVALUE(Plantilla!CN451),"")</f>
        <v/>
      </c>
      <c r="CQ440" s="6">
        <f>IF($C440="OK",_xlfn.NUMBERVALUE(Plantilla!CO451),"")</f>
        <v/>
      </c>
      <c r="CR440" s="109">
        <f>IF($C440="OK",_xlfn.NUMBERVALUE(Plantilla!CP451),"")</f>
        <v/>
      </c>
      <c r="CS440" s="110">
        <f>IF($C440="OK",_xlfn.NUMBERVALUE(Plantilla!CQ451),"")</f>
        <v/>
      </c>
      <c r="CT440" s="6">
        <f>IF($C440="OK",_xlfn.NUMBERVALUE(Plantilla!CR451),"")</f>
        <v/>
      </c>
      <c r="CU440" s="109">
        <f>IF($C440="OK",_xlfn.NUMBERVALUE(Plantilla!CS451),"")</f>
        <v/>
      </c>
      <c r="CV440" s="110">
        <f>IF($C440="OK",_xlfn.NUMBERVALUE(Plantilla!CT451),"")</f>
        <v/>
      </c>
      <c r="CW440" s="6">
        <f>IF($C440="OK",_xlfn.NUMBERVALUE(Plantilla!CU451),"")</f>
        <v/>
      </c>
      <c r="CX440" s="82">
        <f>IF($C440="OK",_xlfn.NUMBERVALUE(Plantilla!CV451),"")</f>
        <v/>
      </c>
      <c r="CY440" s="6">
        <f>IF($C440="OK",_xlfn.NUMBERVALUE(Plantilla!CW451),"")</f>
        <v/>
      </c>
      <c r="CZ440" s="82">
        <f>IF($C440="OK",_xlfn.NUMBERVALUE(Plantilla!CX451),"")</f>
        <v/>
      </c>
      <c r="DA440" s="6">
        <f>IF($C440="OK",_xlfn.NUMBERVALUE(Plantilla!CY451),"")</f>
        <v/>
      </c>
      <c r="DB440" s="109">
        <f>IF($C440="OK",_xlfn.NUMBERVALUE(Plantilla!CZ451),"")</f>
        <v/>
      </c>
      <c r="DC440" s="6">
        <f>IF($C440="OK",_xlfn.NUMBERVALUE(Plantilla!DA451),"")</f>
        <v/>
      </c>
      <c r="DD440" s="6">
        <f>IF($C440="OK",TEXT(Plantilla!DB451,"#"),"")</f>
        <v/>
      </c>
      <c r="DE440" s="6">
        <f>IF($C440="OK",_xlfn.NUMBERVALUE(Plantilla!DC451),"")</f>
        <v/>
      </c>
      <c r="DF440" s="4">
        <f>IF($C440="OK",_xlfn.NUMBERVALUE(Plantilla!DD451),"")</f>
        <v/>
      </c>
      <c r="DG440" s="6">
        <f>IF($C440="OK",_xlfn.NUMBERVALUE(Plantilla!DE451),"")</f>
        <v/>
      </c>
      <c r="DH440" s="6">
        <f>IF($C440="OK",_xlfn.NUMBERVALUE(Plantilla!DF451),"")</f>
        <v/>
      </c>
      <c r="DI440" s="6">
        <f>IF($C440="OK",_xlfn.NUMBERVALUE(Plantilla!DG451),"")</f>
        <v/>
      </c>
      <c r="DJ440" s="6">
        <f>IF($C440="OK",_xlfn.NUMBERVALUE(Plantilla!DH451),"")</f>
        <v/>
      </c>
      <c r="DK440" s="6">
        <f>IF($C440="OK",_xlfn.NUMBERVALUE(Plantilla!DI451),"")</f>
        <v/>
      </c>
      <c r="DL440" s="6">
        <f>IF($C440="OK",_xlfn.NUMBERVALUE(Plantilla!DJ451),"")</f>
        <v/>
      </c>
      <c r="DM440" s="6">
        <f>IF($C440="OK",_xlfn.NUMBERVALUE(Plantilla!DK451),"")</f>
        <v/>
      </c>
      <c r="DN440" s="6">
        <f>IF($C440="OK",_xlfn.NUMBERVALUE(Plantilla!DL451),"")</f>
        <v/>
      </c>
      <c r="DO440" s="6">
        <f>IF($C440="OK",_xlfn.NUMBERVALUE(Plantilla!DM451),"")</f>
        <v/>
      </c>
      <c r="DP440" s="6">
        <f>IF($C440="OK",_xlfn.NUMBERVALUE(Plantilla!DN451),"")</f>
        <v/>
      </c>
      <c r="DQ440" s="6">
        <f>IF($C440="OK",_xlfn.NUMBERVALUE(Plantilla!DO451),"")</f>
        <v/>
      </c>
      <c r="DR440" s="6">
        <f>IF($C440="OK",_xlfn.NUMBERVALUE(Plantilla!DP451),"")</f>
        <v/>
      </c>
      <c r="DS440">
        <f>IF($C440="OK",TEXT(Plantilla!DR451,"#"),"")</f>
        <v/>
      </c>
      <c r="DT440" s="6" t="n"/>
    </row>
    <row r="441">
      <c r="A441">
        <f>IF(Plantilla!$I$6="¡Perfecto!, Guarda el archivo y adjúntalo a tu interfaz de Nómina Electrónica","OK","Error")</f>
        <v/>
      </c>
      <c r="B441">
        <f>IF(Plantilla!$I$6="¡Perfecto!, Guarda el archivo y adjúntalo a tu interfaz de Nómina Electrónica",MID(Plantilla!$D$2,SEARCH("V",Plantilla!$D$2),10),"")</f>
        <v/>
      </c>
      <c r="C441">
        <f>Plantilla!C452</f>
        <v/>
      </c>
      <c r="D441">
        <f>IF($C441="OK",Plantilla!B452,"")</f>
        <v/>
      </c>
      <c r="E441">
        <f>IF($C441="OK",
   VLOOKUP(Plantilla!$E$4,'Tablas '!$AP$4:$AT$6,5,FALSE),
"")</f>
        <v/>
      </c>
      <c r="F441">
        <f>IF($C441="OK",TEXT(Plantilla!D452,"#"),"")</f>
        <v/>
      </c>
      <c r="G441">
        <f>IF($C441="OK",
   VLOOKUP(Plantilla!E452,'Tablas '!$B$4:$C$14,2,FALSE),
"")</f>
        <v/>
      </c>
      <c r="H441">
        <f>IF($C441="OK",TEXT(Plantilla!F452,"#"),"")</f>
        <v/>
      </c>
      <c r="I441">
        <f>IF($C441="OK",TEXT(Plantilla!G452,"#"),"")</f>
        <v/>
      </c>
      <c r="J441">
        <f>IF($C441="OK",TEXT(Plantilla!H452,"#"),"")</f>
        <v/>
      </c>
      <c r="K441">
        <f>IF($C441="OK",TEXT(Plantilla!I452,"#"),"")</f>
        <v/>
      </c>
      <c r="L441">
        <f>IF($C441="OK",TEXT(Plantilla!J452,"#"),"")</f>
        <v/>
      </c>
      <c r="M441">
        <f>IF($C441="OK",TEXT(Plantilla!K452,"#"),"")</f>
        <v/>
      </c>
      <c r="N441">
        <f>IF($C441="OK",
   CONCATENATE(YEAR(Plantilla!L452),"-",TEXT(MONTH(Plantilla!L452),"00"),"-",TEXT(DAY(Plantilla!L452),"00")),
"")</f>
        <v/>
      </c>
      <c r="O441">
        <f>IF($C441="OK",_xlfn.NUMBERVALUE(Plantilla!M452),"")</f>
        <v/>
      </c>
      <c r="P441">
        <f>IF($C441="OK",
   IF(Plantilla!N452&lt;&gt;"",
      CONCATENATE(YEAR(Plantilla!N452),"-",TEXT(MONTH(Plantilla!N452),"00"),"-",TEXT(DAY(Plantilla!N452),"00")),
   ""),
"")</f>
        <v/>
      </c>
      <c r="Q441">
        <f>IF($C441="OK",
   VLOOKUP(Plantilla!O452,'Tablas '!$E$4:$F$19,2,FALSE),
"")</f>
        <v/>
      </c>
      <c r="R441">
        <f>IF($C441="OK",
   VLOOKUP(Plantilla!P452,'Tablas '!$H$4:$I$5,2,FALSE),
"")</f>
        <v/>
      </c>
      <c r="S441">
        <f>IF($C441="OK",
   VLOOKUP(Plantilla!Q452,'Tablas '!$K$4:$L$8,2,FALSE),
"")</f>
        <v/>
      </c>
      <c r="T441">
        <f>IF($C441="OK",
   VLOOKUP(Plantilla!R452,'Tablas '!$AE$4:$AF$6,2,FALSE),
"")</f>
        <v/>
      </c>
      <c r="U441">
        <f>IF($C441="OK",
   VLOOKUP(Plantilla!S452,'Tablas '!$AE$4:$AF$6,2,FALSE),
"")</f>
        <v/>
      </c>
      <c r="V441">
        <f>IF($C441="OK",TEXT(Plantilla!T452,"#"),"")</f>
        <v/>
      </c>
      <c r="W441" s="84">
        <f>IF($C441="OK",
   VLOOKUP(Plantilla!U452,'Tablas '!$AM$4:$AN$1126,2,FALSE),
"")</f>
        <v/>
      </c>
      <c r="X441">
        <f>IF($C441="OK",TEXT(Plantilla!V452,"#"),"")</f>
        <v/>
      </c>
      <c r="Y441">
        <f>IF($C441="OK",
   CONCATENATE(YEAR(Plantilla!W452),"-",TEXT(MONTH(Plantilla!W452),"00"),"-",TEXT(DAY(Plantilla!W452),"00")),
"")</f>
        <v/>
      </c>
      <c r="Z441">
        <f>IF($C441="OK",
   CONCATENATE(YEAR(Plantilla!X452),"-",TEXT(MONTH(Plantilla!X452),"00"),"-",TEXT(DAY(Plantilla!X452),"00")),
"")</f>
        <v/>
      </c>
      <c r="AA441">
        <f>IF($C441="OK",
   TEXT(VLOOKUP(Plantilla!Y452,'Tablas '!$Q$4:$R$9,2,FALSE),"#"),
"")</f>
        <v/>
      </c>
      <c r="AB441">
        <f>IF($C441="OK",
   CONCATENATE(YEAR(Plantilla!Z452),"-",TEXT(MONTH(Plantilla!Z452),"00"),"-",TEXT(DAY(Plantilla!Z452),"00")),
"")</f>
        <v/>
      </c>
      <c r="AC441">
        <f>IF($C441="OK",
   TEXT(VLOOKUP(Plantilla!AA452,'Tablas '!$T$4:$U$13,2,FALSE),"#"),
"")</f>
        <v/>
      </c>
      <c r="AD441">
        <f>IF($C441="OK",TEXT(Plantilla!AB452,"#"),"")</f>
        <v/>
      </c>
      <c r="AE441">
        <f>IF($C441="OK",
   IF(Plantilla!AC452&lt;&gt;"",
      TEXT(VLOOKUP(Plantilla!AC452,'Tablas '!$W$4:$X$7,2,FALSE),"#"),
   ""),
"")</f>
        <v/>
      </c>
      <c r="AF441">
        <f>IF($C441="OK",TEXT(Plantilla!AD452,"#"),"")</f>
        <v/>
      </c>
      <c r="AG441" s="6">
        <f>IF($C441="OK",_xlfn.NUMBERVALUE(Plantilla!AE452),"")</f>
        <v/>
      </c>
      <c r="AH441" s="4">
        <f>IF($C441="OK",_xlfn.NUMBERVALUE(Plantilla!AF452),"")</f>
        <v/>
      </c>
      <c r="AI441" s="6">
        <f>IF($C441="OK",_xlfn.NUMBERVALUE(Plantilla!AG452),"")</f>
        <v/>
      </c>
      <c r="AJ441" s="6">
        <f>IF($C441="OK",_xlfn.NUMBERVALUE(Plantilla!AH452),"")</f>
        <v/>
      </c>
      <c r="AK441" s="6">
        <f>IF($C441="OK",_xlfn.NUMBERVALUE(Plantilla!AI452),"")</f>
        <v/>
      </c>
      <c r="AL441" s="6">
        <f>IF($C441="OK",_xlfn.NUMBERVALUE(Plantilla!AJ452),"")</f>
        <v/>
      </c>
      <c r="AM441" s="4">
        <f>IF($C441="OK",_xlfn.NUMBERVALUE(Plantilla!AK452),"")</f>
        <v/>
      </c>
      <c r="AN441" s="6">
        <f>IF($C441="OK",_xlfn.NUMBERVALUE(Plantilla!AL452),"")</f>
        <v/>
      </c>
      <c r="AO441" s="4">
        <f>IF($C441="OK",_xlfn.NUMBERVALUE(Plantilla!AM452),"")</f>
        <v/>
      </c>
      <c r="AP441" s="6">
        <f>IF($C441="OK",_xlfn.NUMBERVALUE(Plantilla!AN452),"")</f>
        <v/>
      </c>
      <c r="AQ441" s="4">
        <f>IF($C441="OK",_xlfn.NUMBERVALUE(Plantilla!AO452),"")</f>
        <v/>
      </c>
      <c r="AR441" s="6">
        <f>IF($C441="OK",_xlfn.NUMBERVALUE(Plantilla!AP452),"")</f>
        <v/>
      </c>
      <c r="AS441" s="4">
        <f>IF($C441="OK",_xlfn.NUMBERVALUE(Plantilla!AQ452),"")</f>
        <v/>
      </c>
      <c r="AT441" s="6">
        <f>IF($C441="OK",_xlfn.NUMBERVALUE(Plantilla!AR452),"")</f>
        <v/>
      </c>
      <c r="AU441" s="4">
        <f>IF($C441="OK",_xlfn.NUMBERVALUE(Plantilla!AS452),"")</f>
        <v/>
      </c>
      <c r="AV441" s="6">
        <f>IF($C441="OK",_xlfn.NUMBERVALUE(Plantilla!AT452),"")</f>
        <v/>
      </c>
      <c r="AW441" s="4">
        <f>IF($C441="OK",_xlfn.NUMBERVALUE(Plantilla!AU452),"")</f>
        <v/>
      </c>
      <c r="AX441" s="6">
        <f>IF($C441="OK",_xlfn.NUMBERVALUE(Plantilla!AV452),"")</f>
        <v/>
      </c>
      <c r="AY441" s="4">
        <f>IF($C441="OK",_xlfn.NUMBERVALUE(Plantilla!AW452),"")</f>
        <v/>
      </c>
      <c r="AZ441" s="6">
        <f>IF($C441="OK",_xlfn.NUMBERVALUE(Plantilla!AX452),"")</f>
        <v/>
      </c>
      <c r="BA441">
        <f>IF($C441="OK",_xlfn.NUMBERVALUE(Plantilla!AY452),"")</f>
        <v/>
      </c>
      <c r="BB441">
        <f>IF($C441="OK",_xlfn.NUMBERVALUE(Plantilla!AZ452),"")</f>
        <v/>
      </c>
      <c r="BC441" s="4">
        <f>IF($C441="OK",_xlfn.NUMBERVALUE(Plantilla!BA452),"")</f>
        <v/>
      </c>
      <c r="BD441" s="6">
        <f>IF($C441="OK",_xlfn.NUMBERVALUE(Plantilla!BB452),"")</f>
        <v/>
      </c>
      <c r="BE441" s="4">
        <f>IF($C441="OK",_xlfn.NUMBERVALUE(Plantilla!BC452),"")</f>
        <v/>
      </c>
      <c r="BF441" s="6">
        <f>IF($C441="OK",_xlfn.NUMBERVALUE(Plantilla!BD452),"")</f>
        <v/>
      </c>
      <c r="BG441" s="4">
        <f>IF($C441="OK",_xlfn.NUMBERVALUE(Plantilla!BE452),"")</f>
        <v/>
      </c>
      <c r="BH441" s="6">
        <f>IF($C441="OK",_xlfn.NUMBERVALUE(Plantilla!BF452),"")</f>
        <v/>
      </c>
      <c r="BI441" s="110">
        <f>IF($C441="OK",_xlfn.NUMBERVALUE(Plantilla!BG452),"")</f>
        <v/>
      </c>
      <c r="BJ441" s="6">
        <f>IF($C441="OK",_xlfn.NUMBERVALUE(Plantilla!BH452),"")</f>
        <v/>
      </c>
      <c r="BK441" s="109">
        <f>IF($C441="OK",_xlfn.NUMBERVALUE(Plantilla!BI452),"")</f>
        <v/>
      </c>
      <c r="BL441" s="6">
        <f>IF($C441="OK",
   IF(Plantilla!BJ452&lt;&gt;"",
      TEXT(VLOOKUP(Plantilla!BJ452,'Tablas '!$Z$4:$AA$6,2,FALSE),"#"),
   ""),
"")</f>
        <v/>
      </c>
      <c r="BM441" s="4">
        <f>IF($C441="OK",_xlfn.NUMBERVALUE(Plantilla!BK452),"")</f>
        <v/>
      </c>
      <c r="BN441" s="4">
        <f>IF($C441="OK",_xlfn.NUMBERVALUE(Plantilla!BL452),"")</f>
        <v/>
      </c>
      <c r="BO441" s="6">
        <f>IF($C441="OK",_xlfn.NUMBERVALUE(Plantilla!BM452),"")</f>
        <v/>
      </c>
      <c r="BP441" s="4">
        <f>IF($C441="OK",_xlfn.NUMBERVALUE(Plantilla!BN452),"")</f>
        <v/>
      </c>
      <c r="BQ441" s="6">
        <f>IF($C441="OK",_xlfn.NUMBERVALUE(Plantilla!BO452),"")</f>
        <v/>
      </c>
      <c r="BR441" s="4">
        <f>IF($C441="OK",_xlfn.NUMBERVALUE(Plantilla!BP452),"")</f>
        <v/>
      </c>
      <c r="BS441" s="6">
        <f>IF($C441="OK",_xlfn.NUMBERVALUE(Plantilla!BQ452),"")</f>
        <v/>
      </c>
      <c r="BT441" s="4">
        <f>IF($C441="OK",_xlfn.NUMBERVALUE(Plantilla!BR452),"")</f>
        <v/>
      </c>
      <c r="BU441" s="6">
        <f>IF($C441="OK",_xlfn.NUMBERVALUE(Plantilla!BS452),"")</f>
        <v/>
      </c>
      <c r="BV441" s="6">
        <f>IF($C441="OK",_xlfn.NUMBERVALUE(Plantilla!BT452),"")</f>
        <v/>
      </c>
      <c r="BW441" s="6">
        <f>IF($C441="OK",_xlfn.NUMBERVALUE(Plantilla!BU452),"")</f>
        <v/>
      </c>
      <c r="BX441" s="6">
        <f>IF($C441="OK",_xlfn.NUMBERVALUE(Plantilla!BV452),"")</f>
        <v/>
      </c>
      <c r="BY441" s="6">
        <f>IF($C441="OK",_xlfn.NUMBERVALUE(Plantilla!BW452),"")</f>
        <v/>
      </c>
      <c r="BZ441" s="6">
        <f>IF($C441="OK",_xlfn.NUMBERVALUE(Plantilla!BX452),"")</f>
        <v/>
      </c>
      <c r="CA441" s="6">
        <f>IF($C441="OK",_xlfn.NUMBERVALUE(Plantilla!BY452),"")</f>
        <v/>
      </c>
      <c r="CB441" s="6">
        <f>IF($C441="OK",_xlfn.NUMBERVALUE(Plantilla!BZ452),"")</f>
        <v/>
      </c>
      <c r="CC441" s="6">
        <f>IF($C441="OK",_xlfn.NUMBERVALUE(Plantilla!CA452),"")</f>
        <v/>
      </c>
      <c r="CD441" s="6">
        <f>IF($C441="OK",_xlfn.NUMBERVALUE(Plantilla!CB452),"")</f>
        <v/>
      </c>
      <c r="CE441" s="6">
        <f>IF($C441="OK",_xlfn.NUMBERVALUE(Plantilla!CC452),"")</f>
        <v/>
      </c>
      <c r="CF441" s="4">
        <f>IF($C441="OK",_xlfn.NUMBERVALUE(Plantilla!CD452),"")</f>
        <v/>
      </c>
      <c r="CG441" s="6">
        <f>IF($C441="OK",_xlfn.NUMBERVALUE(Plantilla!CE452),"")</f>
        <v/>
      </c>
      <c r="CH441" s="6">
        <f>IF($C441="OK",_xlfn.NUMBERVALUE(Plantilla!CF452),"")</f>
        <v/>
      </c>
      <c r="CI441" s="6">
        <f>IF($C441="OK",_xlfn.NUMBERVALUE(Plantilla!CG452),"")</f>
        <v/>
      </c>
      <c r="CJ441" s="6">
        <f>IF($C441="OK",_xlfn.NUMBERVALUE(Plantilla!CH452),"")</f>
        <v/>
      </c>
      <c r="CK441" s="6">
        <f>IF($C441="OK",_xlfn.NUMBERVALUE(Plantilla!CI452),"")</f>
        <v/>
      </c>
      <c r="CL441" s="6">
        <f>IF($C441="OK",_xlfn.NUMBERVALUE(Plantilla!CJ452),"")</f>
        <v/>
      </c>
      <c r="CM441">
        <f>IF($C441="OK",TEXT(Plantilla!CK452,"#"),"")</f>
        <v/>
      </c>
      <c r="CN441" s="6">
        <f>IF($C441="OK",_xlfn.NUMBERVALUE(Plantilla!CL452),"")</f>
        <v/>
      </c>
      <c r="CO441" s="6">
        <f>IF($C441="OK",_xlfn.NUMBERVALUE(Plantilla!CM452),"")</f>
        <v/>
      </c>
      <c r="CP441" s="110">
        <f>IF($C441="OK",_xlfn.NUMBERVALUE(Plantilla!CN452),"")</f>
        <v/>
      </c>
      <c r="CQ441" s="6">
        <f>IF($C441="OK",_xlfn.NUMBERVALUE(Plantilla!CO452),"")</f>
        <v/>
      </c>
      <c r="CR441" s="109">
        <f>IF($C441="OK",_xlfn.NUMBERVALUE(Plantilla!CP452),"")</f>
        <v/>
      </c>
      <c r="CS441" s="110">
        <f>IF($C441="OK",_xlfn.NUMBERVALUE(Plantilla!CQ452),"")</f>
        <v/>
      </c>
      <c r="CT441" s="6">
        <f>IF($C441="OK",_xlfn.NUMBERVALUE(Plantilla!CR452),"")</f>
        <v/>
      </c>
      <c r="CU441" s="109">
        <f>IF($C441="OK",_xlfn.NUMBERVALUE(Plantilla!CS452),"")</f>
        <v/>
      </c>
      <c r="CV441" s="110">
        <f>IF($C441="OK",_xlfn.NUMBERVALUE(Plantilla!CT452),"")</f>
        <v/>
      </c>
      <c r="CW441" s="6">
        <f>IF($C441="OK",_xlfn.NUMBERVALUE(Plantilla!CU452),"")</f>
        <v/>
      </c>
      <c r="CX441" s="82">
        <f>IF($C441="OK",_xlfn.NUMBERVALUE(Plantilla!CV452),"")</f>
        <v/>
      </c>
      <c r="CY441" s="6">
        <f>IF($C441="OK",_xlfn.NUMBERVALUE(Plantilla!CW452),"")</f>
        <v/>
      </c>
      <c r="CZ441" s="82">
        <f>IF($C441="OK",_xlfn.NUMBERVALUE(Plantilla!CX452),"")</f>
        <v/>
      </c>
      <c r="DA441" s="6">
        <f>IF($C441="OK",_xlfn.NUMBERVALUE(Plantilla!CY452),"")</f>
        <v/>
      </c>
      <c r="DB441" s="109">
        <f>IF($C441="OK",_xlfn.NUMBERVALUE(Plantilla!CZ452),"")</f>
        <v/>
      </c>
      <c r="DC441" s="6">
        <f>IF($C441="OK",_xlfn.NUMBERVALUE(Plantilla!DA452),"")</f>
        <v/>
      </c>
      <c r="DD441" s="6">
        <f>IF($C441="OK",TEXT(Plantilla!DB452,"#"),"")</f>
        <v/>
      </c>
      <c r="DE441" s="6">
        <f>IF($C441="OK",_xlfn.NUMBERVALUE(Plantilla!DC452),"")</f>
        <v/>
      </c>
      <c r="DF441" s="4">
        <f>IF($C441="OK",_xlfn.NUMBERVALUE(Plantilla!DD452),"")</f>
        <v/>
      </c>
      <c r="DG441" s="6">
        <f>IF($C441="OK",_xlfn.NUMBERVALUE(Plantilla!DE452),"")</f>
        <v/>
      </c>
      <c r="DH441" s="6">
        <f>IF($C441="OK",_xlfn.NUMBERVALUE(Plantilla!DF452),"")</f>
        <v/>
      </c>
      <c r="DI441" s="6">
        <f>IF($C441="OK",_xlfn.NUMBERVALUE(Plantilla!DG452),"")</f>
        <v/>
      </c>
      <c r="DJ441" s="6">
        <f>IF($C441="OK",_xlfn.NUMBERVALUE(Plantilla!DH452),"")</f>
        <v/>
      </c>
      <c r="DK441" s="6">
        <f>IF($C441="OK",_xlfn.NUMBERVALUE(Plantilla!DI452),"")</f>
        <v/>
      </c>
      <c r="DL441" s="6">
        <f>IF($C441="OK",_xlfn.NUMBERVALUE(Plantilla!DJ452),"")</f>
        <v/>
      </c>
      <c r="DM441" s="6">
        <f>IF($C441="OK",_xlfn.NUMBERVALUE(Plantilla!DK452),"")</f>
        <v/>
      </c>
      <c r="DN441" s="6">
        <f>IF($C441="OK",_xlfn.NUMBERVALUE(Plantilla!DL452),"")</f>
        <v/>
      </c>
      <c r="DO441" s="6">
        <f>IF($C441="OK",_xlfn.NUMBERVALUE(Plantilla!DM452),"")</f>
        <v/>
      </c>
      <c r="DP441" s="6">
        <f>IF($C441="OK",_xlfn.NUMBERVALUE(Plantilla!DN452),"")</f>
        <v/>
      </c>
      <c r="DQ441" s="6">
        <f>IF($C441="OK",_xlfn.NUMBERVALUE(Plantilla!DO452),"")</f>
        <v/>
      </c>
      <c r="DR441" s="6">
        <f>IF($C441="OK",_xlfn.NUMBERVALUE(Plantilla!DP452),"")</f>
        <v/>
      </c>
      <c r="DS441">
        <f>IF($C441="OK",TEXT(Plantilla!DR452,"#"),"")</f>
        <v/>
      </c>
      <c r="DT441" s="6" t="n"/>
    </row>
    <row r="442">
      <c r="A442">
        <f>IF(Plantilla!$I$6="¡Perfecto!, Guarda el archivo y adjúntalo a tu interfaz de Nómina Electrónica","OK","Error")</f>
        <v/>
      </c>
      <c r="B442">
        <f>IF(Plantilla!$I$6="¡Perfecto!, Guarda el archivo y adjúntalo a tu interfaz de Nómina Electrónica",MID(Plantilla!$D$2,SEARCH("V",Plantilla!$D$2),10),"")</f>
        <v/>
      </c>
      <c r="C442">
        <f>Plantilla!C453</f>
        <v/>
      </c>
      <c r="D442">
        <f>IF($C442="OK",Plantilla!B453,"")</f>
        <v/>
      </c>
      <c r="E442">
        <f>IF($C442="OK",
   VLOOKUP(Plantilla!$E$4,'Tablas '!$AP$4:$AT$6,5,FALSE),
"")</f>
        <v/>
      </c>
      <c r="F442">
        <f>IF($C442="OK",TEXT(Plantilla!D453,"#"),"")</f>
        <v/>
      </c>
      <c r="G442">
        <f>IF($C442="OK",
   VLOOKUP(Plantilla!E453,'Tablas '!$B$4:$C$14,2,FALSE),
"")</f>
        <v/>
      </c>
      <c r="H442">
        <f>IF($C442="OK",TEXT(Plantilla!F453,"#"),"")</f>
        <v/>
      </c>
      <c r="I442">
        <f>IF($C442="OK",TEXT(Plantilla!G453,"#"),"")</f>
        <v/>
      </c>
      <c r="J442">
        <f>IF($C442="OK",TEXT(Plantilla!H453,"#"),"")</f>
        <v/>
      </c>
      <c r="K442">
        <f>IF($C442="OK",TEXT(Plantilla!I453,"#"),"")</f>
        <v/>
      </c>
      <c r="L442">
        <f>IF($C442="OK",TEXT(Plantilla!J453,"#"),"")</f>
        <v/>
      </c>
      <c r="M442">
        <f>IF($C442="OK",TEXT(Plantilla!K453,"#"),"")</f>
        <v/>
      </c>
      <c r="N442">
        <f>IF($C442="OK",
   CONCATENATE(YEAR(Plantilla!L453),"-",TEXT(MONTH(Plantilla!L453),"00"),"-",TEXT(DAY(Plantilla!L453),"00")),
"")</f>
        <v/>
      </c>
      <c r="O442">
        <f>IF($C442="OK",_xlfn.NUMBERVALUE(Plantilla!M453),"")</f>
        <v/>
      </c>
      <c r="P442">
        <f>IF($C442="OK",
   IF(Plantilla!N453&lt;&gt;"",
      CONCATENATE(YEAR(Plantilla!N453),"-",TEXT(MONTH(Plantilla!N453),"00"),"-",TEXT(DAY(Plantilla!N453),"00")),
   ""),
"")</f>
        <v/>
      </c>
      <c r="Q442">
        <f>IF($C442="OK",
   VLOOKUP(Plantilla!O453,'Tablas '!$E$4:$F$19,2,FALSE),
"")</f>
        <v/>
      </c>
      <c r="R442">
        <f>IF($C442="OK",
   VLOOKUP(Plantilla!P453,'Tablas '!$H$4:$I$5,2,FALSE),
"")</f>
        <v/>
      </c>
      <c r="S442">
        <f>IF($C442="OK",
   VLOOKUP(Plantilla!Q453,'Tablas '!$K$4:$L$8,2,FALSE),
"")</f>
        <v/>
      </c>
      <c r="T442">
        <f>IF($C442="OK",
   VLOOKUP(Plantilla!R453,'Tablas '!$AE$4:$AF$6,2,FALSE),
"")</f>
        <v/>
      </c>
      <c r="U442">
        <f>IF($C442="OK",
   VLOOKUP(Plantilla!S453,'Tablas '!$AE$4:$AF$6,2,FALSE),
"")</f>
        <v/>
      </c>
      <c r="V442">
        <f>IF($C442="OK",TEXT(Plantilla!T453,"#"),"")</f>
        <v/>
      </c>
      <c r="W442" s="84">
        <f>IF($C442="OK",
   VLOOKUP(Plantilla!U453,'Tablas '!$AM$4:$AN$1126,2,FALSE),
"")</f>
        <v/>
      </c>
      <c r="X442">
        <f>IF($C442="OK",TEXT(Plantilla!V453,"#"),"")</f>
        <v/>
      </c>
      <c r="Y442">
        <f>IF($C442="OK",
   CONCATENATE(YEAR(Plantilla!W453),"-",TEXT(MONTH(Plantilla!W453),"00"),"-",TEXT(DAY(Plantilla!W453),"00")),
"")</f>
        <v/>
      </c>
      <c r="Z442">
        <f>IF($C442="OK",
   CONCATENATE(YEAR(Plantilla!X453),"-",TEXT(MONTH(Plantilla!X453),"00"),"-",TEXT(DAY(Plantilla!X453),"00")),
"")</f>
        <v/>
      </c>
      <c r="AA442">
        <f>IF($C442="OK",
   TEXT(VLOOKUP(Plantilla!Y453,'Tablas '!$Q$4:$R$9,2,FALSE),"#"),
"")</f>
        <v/>
      </c>
      <c r="AB442">
        <f>IF($C442="OK",
   CONCATENATE(YEAR(Plantilla!Z453),"-",TEXT(MONTH(Plantilla!Z453),"00"),"-",TEXT(DAY(Plantilla!Z453),"00")),
"")</f>
        <v/>
      </c>
      <c r="AC442">
        <f>IF($C442="OK",
   TEXT(VLOOKUP(Plantilla!AA453,'Tablas '!$T$4:$U$13,2,FALSE),"#"),
"")</f>
        <v/>
      </c>
      <c r="AD442">
        <f>IF($C442="OK",TEXT(Plantilla!AB453,"#"),"")</f>
        <v/>
      </c>
      <c r="AE442">
        <f>IF($C442="OK",
   IF(Plantilla!AC453&lt;&gt;"",
      TEXT(VLOOKUP(Plantilla!AC453,'Tablas '!$W$4:$X$7,2,FALSE),"#"),
   ""),
"")</f>
        <v/>
      </c>
      <c r="AF442">
        <f>IF($C442="OK",TEXT(Plantilla!AD453,"#"),"")</f>
        <v/>
      </c>
      <c r="AG442" s="6">
        <f>IF($C442="OK",_xlfn.NUMBERVALUE(Plantilla!AE453),"")</f>
        <v/>
      </c>
      <c r="AH442" s="4">
        <f>IF($C442="OK",_xlfn.NUMBERVALUE(Plantilla!AF453),"")</f>
        <v/>
      </c>
      <c r="AI442" s="6">
        <f>IF($C442="OK",_xlfn.NUMBERVALUE(Plantilla!AG453),"")</f>
        <v/>
      </c>
      <c r="AJ442" s="6">
        <f>IF($C442="OK",_xlfn.NUMBERVALUE(Plantilla!AH453),"")</f>
        <v/>
      </c>
      <c r="AK442" s="6">
        <f>IF($C442="OK",_xlfn.NUMBERVALUE(Plantilla!AI453),"")</f>
        <v/>
      </c>
      <c r="AL442" s="6">
        <f>IF($C442="OK",_xlfn.NUMBERVALUE(Plantilla!AJ453),"")</f>
        <v/>
      </c>
      <c r="AM442" s="4">
        <f>IF($C442="OK",_xlfn.NUMBERVALUE(Plantilla!AK453),"")</f>
        <v/>
      </c>
      <c r="AN442" s="6">
        <f>IF($C442="OK",_xlfn.NUMBERVALUE(Plantilla!AL453),"")</f>
        <v/>
      </c>
      <c r="AO442" s="4">
        <f>IF($C442="OK",_xlfn.NUMBERVALUE(Plantilla!AM453),"")</f>
        <v/>
      </c>
      <c r="AP442" s="6">
        <f>IF($C442="OK",_xlfn.NUMBERVALUE(Plantilla!AN453),"")</f>
        <v/>
      </c>
      <c r="AQ442" s="4">
        <f>IF($C442="OK",_xlfn.NUMBERVALUE(Plantilla!AO453),"")</f>
        <v/>
      </c>
      <c r="AR442" s="6">
        <f>IF($C442="OK",_xlfn.NUMBERVALUE(Plantilla!AP453),"")</f>
        <v/>
      </c>
      <c r="AS442" s="4">
        <f>IF($C442="OK",_xlfn.NUMBERVALUE(Plantilla!AQ453),"")</f>
        <v/>
      </c>
      <c r="AT442" s="6">
        <f>IF($C442="OK",_xlfn.NUMBERVALUE(Plantilla!AR453),"")</f>
        <v/>
      </c>
      <c r="AU442" s="4">
        <f>IF($C442="OK",_xlfn.NUMBERVALUE(Plantilla!AS453),"")</f>
        <v/>
      </c>
      <c r="AV442" s="6">
        <f>IF($C442="OK",_xlfn.NUMBERVALUE(Plantilla!AT453),"")</f>
        <v/>
      </c>
      <c r="AW442" s="4">
        <f>IF($C442="OK",_xlfn.NUMBERVALUE(Plantilla!AU453),"")</f>
        <v/>
      </c>
      <c r="AX442" s="6">
        <f>IF($C442="OK",_xlfn.NUMBERVALUE(Plantilla!AV453),"")</f>
        <v/>
      </c>
      <c r="AY442" s="4">
        <f>IF($C442="OK",_xlfn.NUMBERVALUE(Plantilla!AW453),"")</f>
        <v/>
      </c>
      <c r="AZ442" s="6">
        <f>IF($C442="OK",_xlfn.NUMBERVALUE(Plantilla!AX453),"")</f>
        <v/>
      </c>
      <c r="BA442">
        <f>IF($C442="OK",_xlfn.NUMBERVALUE(Plantilla!AY453),"")</f>
        <v/>
      </c>
      <c r="BB442">
        <f>IF($C442="OK",_xlfn.NUMBERVALUE(Plantilla!AZ453),"")</f>
        <v/>
      </c>
      <c r="BC442" s="4">
        <f>IF($C442="OK",_xlfn.NUMBERVALUE(Plantilla!BA453),"")</f>
        <v/>
      </c>
      <c r="BD442" s="6">
        <f>IF($C442="OK",_xlfn.NUMBERVALUE(Plantilla!BB453),"")</f>
        <v/>
      </c>
      <c r="BE442" s="4">
        <f>IF($C442="OK",_xlfn.NUMBERVALUE(Plantilla!BC453),"")</f>
        <v/>
      </c>
      <c r="BF442" s="6">
        <f>IF($C442="OK",_xlfn.NUMBERVALUE(Plantilla!BD453),"")</f>
        <v/>
      </c>
      <c r="BG442" s="4">
        <f>IF($C442="OK",_xlfn.NUMBERVALUE(Plantilla!BE453),"")</f>
        <v/>
      </c>
      <c r="BH442" s="6">
        <f>IF($C442="OK",_xlfn.NUMBERVALUE(Plantilla!BF453),"")</f>
        <v/>
      </c>
      <c r="BI442" s="110">
        <f>IF($C442="OK",_xlfn.NUMBERVALUE(Plantilla!BG453),"")</f>
        <v/>
      </c>
      <c r="BJ442" s="6">
        <f>IF($C442="OK",_xlfn.NUMBERVALUE(Plantilla!BH453),"")</f>
        <v/>
      </c>
      <c r="BK442" s="109">
        <f>IF($C442="OK",_xlfn.NUMBERVALUE(Plantilla!BI453),"")</f>
        <v/>
      </c>
      <c r="BL442" s="6">
        <f>IF($C442="OK",
   IF(Plantilla!BJ453&lt;&gt;"",
      TEXT(VLOOKUP(Plantilla!BJ453,'Tablas '!$Z$4:$AA$6,2,FALSE),"#"),
   ""),
"")</f>
        <v/>
      </c>
      <c r="BM442" s="4">
        <f>IF($C442="OK",_xlfn.NUMBERVALUE(Plantilla!BK453),"")</f>
        <v/>
      </c>
      <c r="BN442" s="4">
        <f>IF($C442="OK",_xlfn.NUMBERVALUE(Plantilla!BL453),"")</f>
        <v/>
      </c>
      <c r="BO442" s="6">
        <f>IF($C442="OK",_xlfn.NUMBERVALUE(Plantilla!BM453),"")</f>
        <v/>
      </c>
      <c r="BP442" s="4">
        <f>IF($C442="OK",_xlfn.NUMBERVALUE(Plantilla!BN453),"")</f>
        <v/>
      </c>
      <c r="BQ442" s="6">
        <f>IF($C442="OK",_xlfn.NUMBERVALUE(Plantilla!BO453),"")</f>
        <v/>
      </c>
      <c r="BR442" s="4">
        <f>IF($C442="OK",_xlfn.NUMBERVALUE(Plantilla!BP453),"")</f>
        <v/>
      </c>
      <c r="BS442" s="6">
        <f>IF($C442="OK",_xlfn.NUMBERVALUE(Plantilla!BQ453),"")</f>
        <v/>
      </c>
      <c r="BT442" s="4">
        <f>IF($C442="OK",_xlfn.NUMBERVALUE(Plantilla!BR453),"")</f>
        <v/>
      </c>
      <c r="BU442" s="6">
        <f>IF($C442="OK",_xlfn.NUMBERVALUE(Plantilla!BS453),"")</f>
        <v/>
      </c>
      <c r="BV442" s="6">
        <f>IF($C442="OK",_xlfn.NUMBERVALUE(Plantilla!BT453),"")</f>
        <v/>
      </c>
      <c r="BW442" s="6">
        <f>IF($C442="OK",_xlfn.NUMBERVALUE(Plantilla!BU453),"")</f>
        <v/>
      </c>
      <c r="BX442" s="6">
        <f>IF($C442="OK",_xlfn.NUMBERVALUE(Plantilla!BV453),"")</f>
        <v/>
      </c>
      <c r="BY442" s="6">
        <f>IF($C442="OK",_xlfn.NUMBERVALUE(Plantilla!BW453),"")</f>
        <v/>
      </c>
      <c r="BZ442" s="6">
        <f>IF($C442="OK",_xlfn.NUMBERVALUE(Plantilla!BX453),"")</f>
        <v/>
      </c>
      <c r="CA442" s="6">
        <f>IF($C442="OK",_xlfn.NUMBERVALUE(Plantilla!BY453),"")</f>
        <v/>
      </c>
      <c r="CB442" s="6">
        <f>IF($C442="OK",_xlfn.NUMBERVALUE(Plantilla!BZ453),"")</f>
        <v/>
      </c>
      <c r="CC442" s="6">
        <f>IF($C442="OK",_xlfn.NUMBERVALUE(Plantilla!CA453),"")</f>
        <v/>
      </c>
      <c r="CD442" s="6">
        <f>IF($C442="OK",_xlfn.NUMBERVALUE(Plantilla!CB453),"")</f>
        <v/>
      </c>
      <c r="CE442" s="6">
        <f>IF($C442="OK",_xlfn.NUMBERVALUE(Plantilla!CC453),"")</f>
        <v/>
      </c>
      <c r="CF442" s="4">
        <f>IF($C442="OK",_xlfn.NUMBERVALUE(Plantilla!CD453),"")</f>
        <v/>
      </c>
      <c r="CG442" s="6">
        <f>IF($C442="OK",_xlfn.NUMBERVALUE(Plantilla!CE453),"")</f>
        <v/>
      </c>
      <c r="CH442" s="6">
        <f>IF($C442="OK",_xlfn.NUMBERVALUE(Plantilla!CF453),"")</f>
        <v/>
      </c>
      <c r="CI442" s="6">
        <f>IF($C442="OK",_xlfn.NUMBERVALUE(Plantilla!CG453),"")</f>
        <v/>
      </c>
      <c r="CJ442" s="6">
        <f>IF($C442="OK",_xlfn.NUMBERVALUE(Plantilla!CH453),"")</f>
        <v/>
      </c>
      <c r="CK442" s="6">
        <f>IF($C442="OK",_xlfn.NUMBERVALUE(Plantilla!CI453),"")</f>
        <v/>
      </c>
      <c r="CL442" s="6">
        <f>IF($C442="OK",_xlfn.NUMBERVALUE(Plantilla!CJ453),"")</f>
        <v/>
      </c>
      <c r="CM442">
        <f>IF($C442="OK",TEXT(Plantilla!CK453,"#"),"")</f>
        <v/>
      </c>
      <c r="CN442" s="6">
        <f>IF($C442="OK",_xlfn.NUMBERVALUE(Plantilla!CL453),"")</f>
        <v/>
      </c>
      <c r="CO442" s="6">
        <f>IF($C442="OK",_xlfn.NUMBERVALUE(Plantilla!CM453),"")</f>
        <v/>
      </c>
      <c r="CP442" s="110">
        <f>IF($C442="OK",_xlfn.NUMBERVALUE(Plantilla!CN453),"")</f>
        <v/>
      </c>
      <c r="CQ442" s="6">
        <f>IF($C442="OK",_xlfn.NUMBERVALUE(Plantilla!CO453),"")</f>
        <v/>
      </c>
      <c r="CR442" s="109">
        <f>IF($C442="OK",_xlfn.NUMBERVALUE(Plantilla!CP453),"")</f>
        <v/>
      </c>
      <c r="CS442" s="110">
        <f>IF($C442="OK",_xlfn.NUMBERVALUE(Plantilla!CQ453),"")</f>
        <v/>
      </c>
      <c r="CT442" s="6">
        <f>IF($C442="OK",_xlfn.NUMBERVALUE(Plantilla!CR453),"")</f>
        <v/>
      </c>
      <c r="CU442" s="109">
        <f>IF($C442="OK",_xlfn.NUMBERVALUE(Plantilla!CS453),"")</f>
        <v/>
      </c>
      <c r="CV442" s="110">
        <f>IF($C442="OK",_xlfn.NUMBERVALUE(Plantilla!CT453),"")</f>
        <v/>
      </c>
      <c r="CW442" s="6">
        <f>IF($C442="OK",_xlfn.NUMBERVALUE(Plantilla!CU453),"")</f>
        <v/>
      </c>
      <c r="CX442" s="82">
        <f>IF($C442="OK",_xlfn.NUMBERVALUE(Plantilla!CV453),"")</f>
        <v/>
      </c>
      <c r="CY442" s="6">
        <f>IF($C442="OK",_xlfn.NUMBERVALUE(Plantilla!CW453),"")</f>
        <v/>
      </c>
      <c r="CZ442" s="82">
        <f>IF($C442="OK",_xlfn.NUMBERVALUE(Plantilla!CX453),"")</f>
        <v/>
      </c>
      <c r="DA442" s="6">
        <f>IF($C442="OK",_xlfn.NUMBERVALUE(Plantilla!CY453),"")</f>
        <v/>
      </c>
      <c r="DB442" s="109">
        <f>IF($C442="OK",_xlfn.NUMBERVALUE(Plantilla!CZ453),"")</f>
        <v/>
      </c>
      <c r="DC442" s="6">
        <f>IF($C442="OK",_xlfn.NUMBERVALUE(Plantilla!DA453),"")</f>
        <v/>
      </c>
      <c r="DD442" s="6">
        <f>IF($C442="OK",TEXT(Plantilla!DB453,"#"),"")</f>
        <v/>
      </c>
      <c r="DE442" s="6">
        <f>IF($C442="OK",_xlfn.NUMBERVALUE(Plantilla!DC453),"")</f>
        <v/>
      </c>
      <c r="DF442" s="4">
        <f>IF($C442="OK",_xlfn.NUMBERVALUE(Plantilla!DD453),"")</f>
        <v/>
      </c>
      <c r="DG442" s="6">
        <f>IF($C442="OK",_xlfn.NUMBERVALUE(Plantilla!DE453),"")</f>
        <v/>
      </c>
      <c r="DH442" s="6">
        <f>IF($C442="OK",_xlfn.NUMBERVALUE(Plantilla!DF453),"")</f>
        <v/>
      </c>
      <c r="DI442" s="6">
        <f>IF($C442="OK",_xlfn.NUMBERVALUE(Plantilla!DG453),"")</f>
        <v/>
      </c>
      <c r="DJ442" s="6">
        <f>IF($C442="OK",_xlfn.NUMBERVALUE(Plantilla!DH453),"")</f>
        <v/>
      </c>
      <c r="DK442" s="6">
        <f>IF($C442="OK",_xlfn.NUMBERVALUE(Plantilla!DI453),"")</f>
        <v/>
      </c>
      <c r="DL442" s="6">
        <f>IF($C442="OK",_xlfn.NUMBERVALUE(Plantilla!DJ453),"")</f>
        <v/>
      </c>
      <c r="DM442" s="6">
        <f>IF($C442="OK",_xlfn.NUMBERVALUE(Plantilla!DK453),"")</f>
        <v/>
      </c>
      <c r="DN442" s="6">
        <f>IF($C442="OK",_xlfn.NUMBERVALUE(Plantilla!DL453),"")</f>
        <v/>
      </c>
      <c r="DO442" s="6">
        <f>IF($C442="OK",_xlfn.NUMBERVALUE(Plantilla!DM453),"")</f>
        <v/>
      </c>
      <c r="DP442" s="6">
        <f>IF($C442="OK",_xlfn.NUMBERVALUE(Plantilla!DN453),"")</f>
        <v/>
      </c>
      <c r="DQ442" s="6">
        <f>IF($C442="OK",_xlfn.NUMBERVALUE(Plantilla!DO453),"")</f>
        <v/>
      </c>
      <c r="DR442" s="6">
        <f>IF($C442="OK",_xlfn.NUMBERVALUE(Plantilla!DP453),"")</f>
        <v/>
      </c>
      <c r="DS442">
        <f>IF($C442="OK",TEXT(Plantilla!DR453,"#"),"")</f>
        <v/>
      </c>
      <c r="DT442" s="6" t="n"/>
    </row>
    <row r="443">
      <c r="A443">
        <f>IF(Plantilla!$I$6="¡Perfecto!, Guarda el archivo y adjúntalo a tu interfaz de Nómina Electrónica","OK","Error")</f>
        <v/>
      </c>
      <c r="B443">
        <f>IF(Plantilla!$I$6="¡Perfecto!, Guarda el archivo y adjúntalo a tu interfaz de Nómina Electrónica",MID(Plantilla!$D$2,SEARCH("V",Plantilla!$D$2),10),"")</f>
        <v/>
      </c>
      <c r="C443">
        <f>Plantilla!C454</f>
        <v/>
      </c>
      <c r="D443">
        <f>IF($C443="OK",Plantilla!B454,"")</f>
        <v/>
      </c>
      <c r="E443">
        <f>IF($C443="OK",
   VLOOKUP(Plantilla!$E$4,'Tablas '!$AP$4:$AT$6,5,FALSE),
"")</f>
        <v/>
      </c>
      <c r="F443">
        <f>IF($C443="OK",TEXT(Plantilla!D454,"#"),"")</f>
        <v/>
      </c>
      <c r="G443">
        <f>IF($C443="OK",
   VLOOKUP(Plantilla!E454,'Tablas '!$B$4:$C$14,2,FALSE),
"")</f>
        <v/>
      </c>
      <c r="H443">
        <f>IF($C443="OK",TEXT(Plantilla!F454,"#"),"")</f>
        <v/>
      </c>
      <c r="I443">
        <f>IF($C443="OK",TEXT(Plantilla!G454,"#"),"")</f>
        <v/>
      </c>
      <c r="J443">
        <f>IF($C443="OK",TEXT(Plantilla!H454,"#"),"")</f>
        <v/>
      </c>
      <c r="K443">
        <f>IF($C443="OK",TEXT(Plantilla!I454,"#"),"")</f>
        <v/>
      </c>
      <c r="L443">
        <f>IF($C443="OK",TEXT(Plantilla!J454,"#"),"")</f>
        <v/>
      </c>
      <c r="M443">
        <f>IF($C443="OK",TEXT(Plantilla!K454,"#"),"")</f>
        <v/>
      </c>
      <c r="N443">
        <f>IF($C443="OK",
   CONCATENATE(YEAR(Plantilla!L454),"-",TEXT(MONTH(Plantilla!L454),"00"),"-",TEXT(DAY(Plantilla!L454),"00")),
"")</f>
        <v/>
      </c>
      <c r="O443">
        <f>IF($C443="OK",_xlfn.NUMBERVALUE(Plantilla!M454),"")</f>
        <v/>
      </c>
      <c r="P443">
        <f>IF($C443="OK",
   IF(Plantilla!N454&lt;&gt;"",
      CONCATENATE(YEAR(Plantilla!N454),"-",TEXT(MONTH(Plantilla!N454),"00"),"-",TEXT(DAY(Plantilla!N454),"00")),
   ""),
"")</f>
        <v/>
      </c>
      <c r="Q443">
        <f>IF($C443="OK",
   VLOOKUP(Plantilla!O454,'Tablas '!$E$4:$F$19,2,FALSE),
"")</f>
        <v/>
      </c>
      <c r="R443">
        <f>IF($C443="OK",
   VLOOKUP(Plantilla!P454,'Tablas '!$H$4:$I$5,2,FALSE),
"")</f>
        <v/>
      </c>
      <c r="S443">
        <f>IF($C443="OK",
   VLOOKUP(Plantilla!Q454,'Tablas '!$K$4:$L$8,2,FALSE),
"")</f>
        <v/>
      </c>
      <c r="T443">
        <f>IF($C443="OK",
   VLOOKUP(Plantilla!R454,'Tablas '!$AE$4:$AF$6,2,FALSE),
"")</f>
        <v/>
      </c>
      <c r="U443">
        <f>IF($C443="OK",
   VLOOKUP(Plantilla!S454,'Tablas '!$AE$4:$AF$6,2,FALSE),
"")</f>
        <v/>
      </c>
      <c r="V443">
        <f>IF($C443="OK",TEXT(Plantilla!T454,"#"),"")</f>
        <v/>
      </c>
      <c r="W443" s="84">
        <f>IF($C443="OK",
   VLOOKUP(Plantilla!U454,'Tablas '!$AM$4:$AN$1126,2,FALSE),
"")</f>
        <v/>
      </c>
      <c r="X443">
        <f>IF($C443="OK",TEXT(Plantilla!V454,"#"),"")</f>
        <v/>
      </c>
      <c r="Y443">
        <f>IF($C443="OK",
   CONCATENATE(YEAR(Plantilla!W454),"-",TEXT(MONTH(Plantilla!W454),"00"),"-",TEXT(DAY(Plantilla!W454),"00")),
"")</f>
        <v/>
      </c>
      <c r="Z443">
        <f>IF($C443="OK",
   CONCATENATE(YEAR(Plantilla!X454),"-",TEXT(MONTH(Plantilla!X454),"00"),"-",TEXT(DAY(Plantilla!X454),"00")),
"")</f>
        <v/>
      </c>
      <c r="AA443">
        <f>IF($C443="OK",
   TEXT(VLOOKUP(Plantilla!Y454,'Tablas '!$Q$4:$R$9,2,FALSE),"#"),
"")</f>
        <v/>
      </c>
      <c r="AB443">
        <f>IF($C443="OK",
   CONCATENATE(YEAR(Plantilla!Z454),"-",TEXT(MONTH(Plantilla!Z454),"00"),"-",TEXT(DAY(Plantilla!Z454),"00")),
"")</f>
        <v/>
      </c>
      <c r="AC443">
        <f>IF($C443="OK",
   TEXT(VLOOKUP(Plantilla!AA454,'Tablas '!$T$4:$U$13,2,FALSE),"#"),
"")</f>
        <v/>
      </c>
      <c r="AD443">
        <f>IF($C443="OK",TEXT(Plantilla!AB454,"#"),"")</f>
        <v/>
      </c>
      <c r="AE443">
        <f>IF($C443="OK",
   IF(Plantilla!AC454&lt;&gt;"",
      TEXT(VLOOKUP(Plantilla!AC454,'Tablas '!$W$4:$X$7,2,FALSE),"#"),
   ""),
"")</f>
        <v/>
      </c>
      <c r="AF443">
        <f>IF($C443="OK",TEXT(Plantilla!AD454,"#"),"")</f>
        <v/>
      </c>
      <c r="AG443" s="6">
        <f>IF($C443="OK",_xlfn.NUMBERVALUE(Plantilla!AE454),"")</f>
        <v/>
      </c>
      <c r="AH443" s="4">
        <f>IF($C443="OK",_xlfn.NUMBERVALUE(Plantilla!AF454),"")</f>
        <v/>
      </c>
      <c r="AI443" s="6">
        <f>IF($C443="OK",_xlfn.NUMBERVALUE(Plantilla!AG454),"")</f>
        <v/>
      </c>
      <c r="AJ443" s="6">
        <f>IF($C443="OK",_xlfn.NUMBERVALUE(Plantilla!AH454),"")</f>
        <v/>
      </c>
      <c r="AK443" s="6">
        <f>IF($C443="OK",_xlfn.NUMBERVALUE(Plantilla!AI454),"")</f>
        <v/>
      </c>
      <c r="AL443" s="6">
        <f>IF($C443="OK",_xlfn.NUMBERVALUE(Plantilla!AJ454),"")</f>
        <v/>
      </c>
      <c r="AM443" s="4">
        <f>IF($C443="OK",_xlfn.NUMBERVALUE(Plantilla!AK454),"")</f>
        <v/>
      </c>
      <c r="AN443" s="6">
        <f>IF($C443="OK",_xlfn.NUMBERVALUE(Plantilla!AL454),"")</f>
        <v/>
      </c>
      <c r="AO443" s="4">
        <f>IF($C443="OK",_xlfn.NUMBERVALUE(Plantilla!AM454),"")</f>
        <v/>
      </c>
      <c r="AP443" s="6">
        <f>IF($C443="OK",_xlfn.NUMBERVALUE(Plantilla!AN454),"")</f>
        <v/>
      </c>
      <c r="AQ443" s="4">
        <f>IF($C443="OK",_xlfn.NUMBERVALUE(Plantilla!AO454),"")</f>
        <v/>
      </c>
      <c r="AR443" s="6">
        <f>IF($C443="OK",_xlfn.NUMBERVALUE(Plantilla!AP454),"")</f>
        <v/>
      </c>
      <c r="AS443" s="4">
        <f>IF($C443="OK",_xlfn.NUMBERVALUE(Plantilla!AQ454),"")</f>
        <v/>
      </c>
      <c r="AT443" s="6">
        <f>IF($C443="OK",_xlfn.NUMBERVALUE(Plantilla!AR454),"")</f>
        <v/>
      </c>
      <c r="AU443" s="4">
        <f>IF($C443="OK",_xlfn.NUMBERVALUE(Plantilla!AS454),"")</f>
        <v/>
      </c>
      <c r="AV443" s="6">
        <f>IF($C443="OK",_xlfn.NUMBERVALUE(Plantilla!AT454),"")</f>
        <v/>
      </c>
      <c r="AW443" s="4">
        <f>IF($C443="OK",_xlfn.NUMBERVALUE(Plantilla!AU454),"")</f>
        <v/>
      </c>
      <c r="AX443" s="6">
        <f>IF($C443="OK",_xlfn.NUMBERVALUE(Plantilla!AV454),"")</f>
        <v/>
      </c>
      <c r="AY443" s="4">
        <f>IF($C443="OK",_xlfn.NUMBERVALUE(Plantilla!AW454),"")</f>
        <v/>
      </c>
      <c r="AZ443" s="6">
        <f>IF($C443="OK",_xlfn.NUMBERVALUE(Plantilla!AX454),"")</f>
        <v/>
      </c>
      <c r="BA443">
        <f>IF($C443="OK",_xlfn.NUMBERVALUE(Plantilla!AY454),"")</f>
        <v/>
      </c>
      <c r="BB443">
        <f>IF($C443="OK",_xlfn.NUMBERVALUE(Plantilla!AZ454),"")</f>
        <v/>
      </c>
      <c r="BC443" s="4">
        <f>IF($C443="OK",_xlfn.NUMBERVALUE(Plantilla!BA454),"")</f>
        <v/>
      </c>
      <c r="BD443" s="6">
        <f>IF($C443="OK",_xlfn.NUMBERVALUE(Plantilla!BB454),"")</f>
        <v/>
      </c>
      <c r="BE443" s="4">
        <f>IF($C443="OK",_xlfn.NUMBERVALUE(Plantilla!BC454),"")</f>
        <v/>
      </c>
      <c r="BF443" s="6">
        <f>IF($C443="OK",_xlfn.NUMBERVALUE(Plantilla!BD454),"")</f>
        <v/>
      </c>
      <c r="BG443" s="4">
        <f>IF($C443="OK",_xlfn.NUMBERVALUE(Plantilla!BE454),"")</f>
        <v/>
      </c>
      <c r="BH443" s="6">
        <f>IF($C443="OK",_xlfn.NUMBERVALUE(Plantilla!BF454),"")</f>
        <v/>
      </c>
      <c r="BI443" s="110">
        <f>IF($C443="OK",_xlfn.NUMBERVALUE(Plantilla!BG454),"")</f>
        <v/>
      </c>
      <c r="BJ443" s="6">
        <f>IF($C443="OK",_xlfn.NUMBERVALUE(Plantilla!BH454),"")</f>
        <v/>
      </c>
      <c r="BK443" s="109">
        <f>IF($C443="OK",_xlfn.NUMBERVALUE(Plantilla!BI454),"")</f>
        <v/>
      </c>
      <c r="BL443" s="6">
        <f>IF($C443="OK",
   IF(Plantilla!BJ454&lt;&gt;"",
      TEXT(VLOOKUP(Plantilla!BJ454,'Tablas '!$Z$4:$AA$6,2,FALSE),"#"),
   ""),
"")</f>
        <v/>
      </c>
      <c r="BM443" s="4">
        <f>IF($C443="OK",_xlfn.NUMBERVALUE(Plantilla!BK454),"")</f>
        <v/>
      </c>
      <c r="BN443" s="4">
        <f>IF($C443="OK",_xlfn.NUMBERVALUE(Plantilla!BL454),"")</f>
        <v/>
      </c>
      <c r="BO443" s="6">
        <f>IF($C443="OK",_xlfn.NUMBERVALUE(Plantilla!BM454),"")</f>
        <v/>
      </c>
      <c r="BP443" s="4">
        <f>IF($C443="OK",_xlfn.NUMBERVALUE(Plantilla!BN454),"")</f>
        <v/>
      </c>
      <c r="BQ443" s="6">
        <f>IF($C443="OK",_xlfn.NUMBERVALUE(Plantilla!BO454),"")</f>
        <v/>
      </c>
      <c r="BR443" s="4">
        <f>IF($C443="OK",_xlfn.NUMBERVALUE(Plantilla!BP454),"")</f>
        <v/>
      </c>
      <c r="BS443" s="6">
        <f>IF($C443="OK",_xlfn.NUMBERVALUE(Plantilla!BQ454),"")</f>
        <v/>
      </c>
      <c r="BT443" s="4">
        <f>IF($C443="OK",_xlfn.NUMBERVALUE(Plantilla!BR454),"")</f>
        <v/>
      </c>
      <c r="BU443" s="6">
        <f>IF($C443="OK",_xlfn.NUMBERVALUE(Plantilla!BS454),"")</f>
        <v/>
      </c>
      <c r="BV443" s="6">
        <f>IF($C443="OK",_xlfn.NUMBERVALUE(Plantilla!BT454),"")</f>
        <v/>
      </c>
      <c r="BW443" s="6">
        <f>IF($C443="OK",_xlfn.NUMBERVALUE(Plantilla!BU454),"")</f>
        <v/>
      </c>
      <c r="BX443" s="6">
        <f>IF($C443="OK",_xlfn.NUMBERVALUE(Plantilla!BV454),"")</f>
        <v/>
      </c>
      <c r="BY443" s="6">
        <f>IF($C443="OK",_xlfn.NUMBERVALUE(Plantilla!BW454),"")</f>
        <v/>
      </c>
      <c r="BZ443" s="6">
        <f>IF($C443="OK",_xlfn.NUMBERVALUE(Plantilla!BX454),"")</f>
        <v/>
      </c>
      <c r="CA443" s="6">
        <f>IF($C443="OK",_xlfn.NUMBERVALUE(Plantilla!BY454),"")</f>
        <v/>
      </c>
      <c r="CB443" s="6">
        <f>IF($C443="OK",_xlfn.NUMBERVALUE(Plantilla!BZ454),"")</f>
        <v/>
      </c>
      <c r="CC443" s="6">
        <f>IF($C443="OK",_xlfn.NUMBERVALUE(Plantilla!CA454),"")</f>
        <v/>
      </c>
      <c r="CD443" s="6">
        <f>IF($C443="OK",_xlfn.NUMBERVALUE(Plantilla!CB454),"")</f>
        <v/>
      </c>
      <c r="CE443" s="6">
        <f>IF($C443="OK",_xlfn.NUMBERVALUE(Plantilla!CC454),"")</f>
        <v/>
      </c>
      <c r="CF443" s="4">
        <f>IF($C443="OK",_xlfn.NUMBERVALUE(Plantilla!CD454),"")</f>
        <v/>
      </c>
      <c r="CG443" s="6">
        <f>IF($C443="OK",_xlfn.NUMBERVALUE(Plantilla!CE454),"")</f>
        <v/>
      </c>
      <c r="CH443" s="6">
        <f>IF($C443="OK",_xlfn.NUMBERVALUE(Plantilla!CF454),"")</f>
        <v/>
      </c>
      <c r="CI443" s="6">
        <f>IF($C443="OK",_xlfn.NUMBERVALUE(Plantilla!CG454),"")</f>
        <v/>
      </c>
      <c r="CJ443" s="6">
        <f>IF($C443="OK",_xlfn.NUMBERVALUE(Plantilla!CH454),"")</f>
        <v/>
      </c>
      <c r="CK443" s="6">
        <f>IF($C443="OK",_xlfn.NUMBERVALUE(Plantilla!CI454),"")</f>
        <v/>
      </c>
      <c r="CL443" s="6">
        <f>IF($C443="OK",_xlfn.NUMBERVALUE(Plantilla!CJ454),"")</f>
        <v/>
      </c>
      <c r="CM443">
        <f>IF($C443="OK",TEXT(Plantilla!CK454,"#"),"")</f>
        <v/>
      </c>
      <c r="CN443" s="6">
        <f>IF($C443="OK",_xlfn.NUMBERVALUE(Plantilla!CL454),"")</f>
        <v/>
      </c>
      <c r="CO443" s="6">
        <f>IF($C443="OK",_xlfn.NUMBERVALUE(Plantilla!CM454),"")</f>
        <v/>
      </c>
      <c r="CP443" s="110">
        <f>IF($C443="OK",_xlfn.NUMBERVALUE(Plantilla!CN454),"")</f>
        <v/>
      </c>
      <c r="CQ443" s="6">
        <f>IF($C443="OK",_xlfn.NUMBERVALUE(Plantilla!CO454),"")</f>
        <v/>
      </c>
      <c r="CR443" s="109">
        <f>IF($C443="OK",_xlfn.NUMBERVALUE(Plantilla!CP454),"")</f>
        <v/>
      </c>
      <c r="CS443" s="110">
        <f>IF($C443="OK",_xlfn.NUMBERVALUE(Plantilla!CQ454),"")</f>
        <v/>
      </c>
      <c r="CT443" s="6">
        <f>IF($C443="OK",_xlfn.NUMBERVALUE(Plantilla!CR454),"")</f>
        <v/>
      </c>
      <c r="CU443" s="109">
        <f>IF($C443="OK",_xlfn.NUMBERVALUE(Plantilla!CS454),"")</f>
        <v/>
      </c>
      <c r="CV443" s="110">
        <f>IF($C443="OK",_xlfn.NUMBERVALUE(Plantilla!CT454),"")</f>
        <v/>
      </c>
      <c r="CW443" s="6">
        <f>IF($C443="OK",_xlfn.NUMBERVALUE(Plantilla!CU454),"")</f>
        <v/>
      </c>
      <c r="CX443" s="82">
        <f>IF($C443="OK",_xlfn.NUMBERVALUE(Plantilla!CV454),"")</f>
        <v/>
      </c>
      <c r="CY443" s="6">
        <f>IF($C443="OK",_xlfn.NUMBERVALUE(Plantilla!CW454),"")</f>
        <v/>
      </c>
      <c r="CZ443" s="82">
        <f>IF($C443="OK",_xlfn.NUMBERVALUE(Plantilla!CX454),"")</f>
        <v/>
      </c>
      <c r="DA443" s="6">
        <f>IF($C443="OK",_xlfn.NUMBERVALUE(Plantilla!CY454),"")</f>
        <v/>
      </c>
      <c r="DB443" s="109">
        <f>IF($C443="OK",_xlfn.NUMBERVALUE(Plantilla!CZ454),"")</f>
        <v/>
      </c>
      <c r="DC443" s="6">
        <f>IF($C443="OK",_xlfn.NUMBERVALUE(Plantilla!DA454),"")</f>
        <v/>
      </c>
      <c r="DD443" s="6">
        <f>IF($C443="OK",TEXT(Plantilla!DB454,"#"),"")</f>
        <v/>
      </c>
      <c r="DE443" s="6">
        <f>IF($C443="OK",_xlfn.NUMBERVALUE(Plantilla!DC454),"")</f>
        <v/>
      </c>
      <c r="DF443" s="4">
        <f>IF($C443="OK",_xlfn.NUMBERVALUE(Plantilla!DD454),"")</f>
        <v/>
      </c>
      <c r="DG443" s="6">
        <f>IF($C443="OK",_xlfn.NUMBERVALUE(Plantilla!DE454),"")</f>
        <v/>
      </c>
      <c r="DH443" s="6">
        <f>IF($C443="OK",_xlfn.NUMBERVALUE(Plantilla!DF454),"")</f>
        <v/>
      </c>
      <c r="DI443" s="6">
        <f>IF($C443="OK",_xlfn.NUMBERVALUE(Plantilla!DG454),"")</f>
        <v/>
      </c>
      <c r="DJ443" s="6">
        <f>IF($C443="OK",_xlfn.NUMBERVALUE(Plantilla!DH454),"")</f>
        <v/>
      </c>
      <c r="DK443" s="6">
        <f>IF($C443="OK",_xlfn.NUMBERVALUE(Plantilla!DI454),"")</f>
        <v/>
      </c>
      <c r="DL443" s="6">
        <f>IF($C443="OK",_xlfn.NUMBERVALUE(Plantilla!DJ454),"")</f>
        <v/>
      </c>
      <c r="DM443" s="6">
        <f>IF($C443="OK",_xlfn.NUMBERVALUE(Plantilla!DK454),"")</f>
        <v/>
      </c>
      <c r="DN443" s="6">
        <f>IF($C443="OK",_xlfn.NUMBERVALUE(Plantilla!DL454),"")</f>
        <v/>
      </c>
      <c r="DO443" s="6">
        <f>IF($C443="OK",_xlfn.NUMBERVALUE(Plantilla!DM454),"")</f>
        <v/>
      </c>
      <c r="DP443" s="6">
        <f>IF($C443="OK",_xlfn.NUMBERVALUE(Plantilla!DN454),"")</f>
        <v/>
      </c>
      <c r="DQ443" s="6">
        <f>IF($C443="OK",_xlfn.NUMBERVALUE(Plantilla!DO454),"")</f>
        <v/>
      </c>
      <c r="DR443" s="6">
        <f>IF($C443="OK",_xlfn.NUMBERVALUE(Plantilla!DP454),"")</f>
        <v/>
      </c>
      <c r="DS443">
        <f>IF($C443="OK",TEXT(Plantilla!DR454,"#"),"")</f>
        <v/>
      </c>
      <c r="DT443" s="6" t="n"/>
    </row>
    <row r="444">
      <c r="A444">
        <f>IF(Plantilla!$I$6="¡Perfecto!, Guarda el archivo y adjúntalo a tu interfaz de Nómina Electrónica","OK","Error")</f>
        <v/>
      </c>
      <c r="B444">
        <f>IF(Plantilla!$I$6="¡Perfecto!, Guarda el archivo y adjúntalo a tu interfaz de Nómina Electrónica",MID(Plantilla!$D$2,SEARCH("V",Plantilla!$D$2),10),"")</f>
        <v/>
      </c>
      <c r="C444">
        <f>Plantilla!C455</f>
        <v/>
      </c>
      <c r="D444">
        <f>IF($C444="OK",Plantilla!B455,"")</f>
        <v/>
      </c>
      <c r="E444">
        <f>IF($C444="OK",
   VLOOKUP(Plantilla!$E$4,'Tablas '!$AP$4:$AT$6,5,FALSE),
"")</f>
        <v/>
      </c>
      <c r="F444">
        <f>IF($C444="OK",TEXT(Plantilla!D455,"#"),"")</f>
        <v/>
      </c>
      <c r="G444">
        <f>IF($C444="OK",
   VLOOKUP(Plantilla!E455,'Tablas '!$B$4:$C$14,2,FALSE),
"")</f>
        <v/>
      </c>
      <c r="H444">
        <f>IF($C444="OK",TEXT(Plantilla!F455,"#"),"")</f>
        <v/>
      </c>
      <c r="I444">
        <f>IF($C444="OK",TEXT(Plantilla!G455,"#"),"")</f>
        <v/>
      </c>
      <c r="J444">
        <f>IF($C444="OK",TEXT(Plantilla!H455,"#"),"")</f>
        <v/>
      </c>
      <c r="K444">
        <f>IF($C444="OK",TEXT(Plantilla!I455,"#"),"")</f>
        <v/>
      </c>
      <c r="L444">
        <f>IF($C444="OK",TEXT(Plantilla!J455,"#"),"")</f>
        <v/>
      </c>
      <c r="M444">
        <f>IF($C444="OK",TEXT(Plantilla!K455,"#"),"")</f>
        <v/>
      </c>
      <c r="N444">
        <f>IF($C444="OK",
   CONCATENATE(YEAR(Plantilla!L455),"-",TEXT(MONTH(Plantilla!L455),"00"),"-",TEXT(DAY(Plantilla!L455),"00")),
"")</f>
        <v/>
      </c>
      <c r="O444">
        <f>IF($C444="OK",_xlfn.NUMBERVALUE(Plantilla!M455),"")</f>
        <v/>
      </c>
      <c r="P444">
        <f>IF($C444="OK",
   IF(Plantilla!N455&lt;&gt;"",
      CONCATENATE(YEAR(Plantilla!N455),"-",TEXT(MONTH(Plantilla!N455),"00"),"-",TEXT(DAY(Plantilla!N455),"00")),
   ""),
"")</f>
        <v/>
      </c>
      <c r="Q444">
        <f>IF($C444="OK",
   VLOOKUP(Plantilla!O455,'Tablas '!$E$4:$F$19,2,FALSE),
"")</f>
        <v/>
      </c>
      <c r="R444">
        <f>IF($C444="OK",
   VLOOKUP(Plantilla!P455,'Tablas '!$H$4:$I$5,2,FALSE),
"")</f>
        <v/>
      </c>
      <c r="S444">
        <f>IF($C444="OK",
   VLOOKUP(Plantilla!Q455,'Tablas '!$K$4:$L$8,2,FALSE),
"")</f>
        <v/>
      </c>
      <c r="T444">
        <f>IF($C444="OK",
   VLOOKUP(Plantilla!R455,'Tablas '!$AE$4:$AF$6,2,FALSE),
"")</f>
        <v/>
      </c>
      <c r="U444">
        <f>IF($C444="OK",
   VLOOKUP(Plantilla!S455,'Tablas '!$AE$4:$AF$6,2,FALSE),
"")</f>
        <v/>
      </c>
      <c r="V444">
        <f>IF($C444="OK",TEXT(Plantilla!T455,"#"),"")</f>
        <v/>
      </c>
      <c r="W444" s="84">
        <f>IF($C444="OK",
   VLOOKUP(Plantilla!U455,'Tablas '!$AM$4:$AN$1126,2,FALSE),
"")</f>
        <v/>
      </c>
      <c r="X444">
        <f>IF($C444="OK",TEXT(Plantilla!V455,"#"),"")</f>
        <v/>
      </c>
      <c r="Y444">
        <f>IF($C444="OK",
   CONCATENATE(YEAR(Plantilla!W455),"-",TEXT(MONTH(Plantilla!W455),"00"),"-",TEXT(DAY(Plantilla!W455),"00")),
"")</f>
        <v/>
      </c>
      <c r="Z444">
        <f>IF($C444="OK",
   CONCATENATE(YEAR(Plantilla!X455),"-",TEXT(MONTH(Plantilla!X455),"00"),"-",TEXT(DAY(Plantilla!X455),"00")),
"")</f>
        <v/>
      </c>
      <c r="AA444">
        <f>IF($C444="OK",
   TEXT(VLOOKUP(Plantilla!Y455,'Tablas '!$Q$4:$R$9,2,FALSE),"#"),
"")</f>
        <v/>
      </c>
      <c r="AB444">
        <f>IF($C444="OK",
   CONCATENATE(YEAR(Plantilla!Z455),"-",TEXT(MONTH(Plantilla!Z455),"00"),"-",TEXT(DAY(Plantilla!Z455),"00")),
"")</f>
        <v/>
      </c>
      <c r="AC444">
        <f>IF($C444="OK",
   TEXT(VLOOKUP(Plantilla!AA455,'Tablas '!$T$4:$U$13,2,FALSE),"#"),
"")</f>
        <v/>
      </c>
      <c r="AD444">
        <f>IF($C444="OK",TEXT(Plantilla!AB455,"#"),"")</f>
        <v/>
      </c>
      <c r="AE444">
        <f>IF($C444="OK",
   IF(Plantilla!AC455&lt;&gt;"",
      TEXT(VLOOKUP(Plantilla!AC455,'Tablas '!$W$4:$X$7,2,FALSE),"#"),
   ""),
"")</f>
        <v/>
      </c>
      <c r="AF444">
        <f>IF($C444="OK",TEXT(Plantilla!AD455,"#"),"")</f>
        <v/>
      </c>
      <c r="AG444" s="6">
        <f>IF($C444="OK",_xlfn.NUMBERVALUE(Plantilla!AE455),"")</f>
        <v/>
      </c>
      <c r="AH444" s="4">
        <f>IF($C444="OK",_xlfn.NUMBERVALUE(Plantilla!AF455),"")</f>
        <v/>
      </c>
      <c r="AI444" s="6">
        <f>IF($C444="OK",_xlfn.NUMBERVALUE(Plantilla!AG455),"")</f>
        <v/>
      </c>
      <c r="AJ444" s="6">
        <f>IF($C444="OK",_xlfn.NUMBERVALUE(Plantilla!AH455),"")</f>
        <v/>
      </c>
      <c r="AK444" s="6">
        <f>IF($C444="OK",_xlfn.NUMBERVALUE(Plantilla!AI455),"")</f>
        <v/>
      </c>
      <c r="AL444" s="6">
        <f>IF($C444="OK",_xlfn.NUMBERVALUE(Plantilla!AJ455),"")</f>
        <v/>
      </c>
      <c r="AM444" s="4">
        <f>IF($C444="OK",_xlfn.NUMBERVALUE(Plantilla!AK455),"")</f>
        <v/>
      </c>
      <c r="AN444" s="6">
        <f>IF($C444="OK",_xlfn.NUMBERVALUE(Plantilla!AL455),"")</f>
        <v/>
      </c>
      <c r="AO444" s="4">
        <f>IF($C444="OK",_xlfn.NUMBERVALUE(Plantilla!AM455),"")</f>
        <v/>
      </c>
      <c r="AP444" s="6">
        <f>IF($C444="OK",_xlfn.NUMBERVALUE(Plantilla!AN455),"")</f>
        <v/>
      </c>
      <c r="AQ444" s="4">
        <f>IF($C444="OK",_xlfn.NUMBERVALUE(Plantilla!AO455),"")</f>
        <v/>
      </c>
      <c r="AR444" s="6">
        <f>IF($C444="OK",_xlfn.NUMBERVALUE(Plantilla!AP455),"")</f>
        <v/>
      </c>
      <c r="AS444" s="4">
        <f>IF($C444="OK",_xlfn.NUMBERVALUE(Plantilla!AQ455),"")</f>
        <v/>
      </c>
      <c r="AT444" s="6">
        <f>IF($C444="OK",_xlfn.NUMBERVALUE(Plantilla!AR455),"")</f>
        <v/>
      </c>
      <c r="AU444" s="4">
        <f>IF($C444="OK",_xlfn.NUMBERVALUE(Plantilla!AS455),"")</f>
        <v/>
      </c>
      <c r="AV444" s="6">
        <f>IF($C444="OK",_xlfn.NUMBERVALUE(Plantilla!AT455),"")</f>
        <v/>
      </c>
      <c r="AW444" s="4">
        <f>IF($C444="OK",_xlfn.NUMBERVALUE(Plantilla!AU455),"")</f>
        <v/>
      </c>
      <c r="AX444" s="6">
        <f>IF($C444="OK",_xlfn.NUMBERVALUE(Plantilla!AV455),"")</f>
        <v/>
      </c>
      <c r="AY444" s="4">
        <f>IF($C444="OK",_xlfn.NUMBERVALUE(Plantilla!AW455),"")</f>
        <v/>
      </c>
      <c r="AZ444" s="6">
        <f>IF($C444="OK",_xlfn.NUMBERVALUE(Plantilla!AX455),"")</f>
        <v/>
      </c>
      <c r="BA444">
        <f>IF($C444="OK",_xlfn.NUMBERVALUE(Plantilla!AY455),"")</f>
        <v/>
      </c>
      <c r="BB444">
        <f>IF($C444="OK",_xlfn.NUMBERVALUE(Plantilla!AZ455),"")</f>
        <v/>
      </c>
      <c r="BC444" s="4">
        <f>IF($C444="OK",_xlfn.NUMBERVALUE(Plantilla!BA455),"")</f>
        <v/>
      </c>
      <c r="BD444" s="6">
        <f>IF($C444="OK",_xlfn.NUMBERVALUE(Plantilla!BB455),"")</f>
        <v/>
      </c>
      <c r="BE444" s="4">
        <f>IF($C444="OK",_xlfn.NUMBERVALUE(Plantilla!BC455),"")</f>
        <v/>
      </c>
      <c r="BF444" s="6">
        <f>IF($C444="OK",_xlfn.NUMBERVALUE(Plantilla!BD455),"")</f>
        <v/>
      </c>
      <c r="BG444" s="4">
        <f>IF($C444="OK",_xlfn.NUMBERVALUE(Plantilla!BE455),"")</f>
        <v/>
      </c>
      <c r="BH444" s="6">
        <f>IF($C444="OK",_xlfn.NUMBERVALUE(Plantilla!BF455),"")</f>
        <v/>
      </c>
      <c r="BI444" s="110">
        <f>IF($C444="OK",_xlfn.NUMBERVALUE(Plantilla!BG455),"")</f>
        <v/>
      </c>
      <c r="BJ444" s="6">
        <f>IF($C444="OK",_xlfn.NUMBERVALUE(Plantilla!BH455),"")</f>
        <v/>
      </c>
      <c r="BK444" s="109">
        <f>IF($C444="OK",_xlfn.NUMBERVALUE(Plantilla!BI455),"")</f>
        <v/>
      </c>
      <c r="BL444" s="6">
        <f>IF($C444="OK",
   IF(Plantilla!BJ455&lt;&gt;"",
      TEXT(VLOOKUP(Plantilla!BJ455,'Tablas '!$Z$4:$AA$6,2,FALSE),"#"),
   ""),
"")</f>
        <v/>
      </c>
      <c r="BM444" s="4">
        <f>IF($C444="OK",_xlfn.NUMBERVALUE(Plantilla!BK455),"")</f>
        <v/>
      </c>
      <c r="BN444" s="4">
        <f>IF($C444="OK",_xlfn.NUMBERVALUE(Plantilla!BL455),"")</f>
        <v/>
      </c>
      <c r="BO444" s="6">
        <f>IF($C444="OK",_xlfn.NUMBERVALUE(Plantilla!BM455),"")</f>
        <v/>
      </c>
      <c r="BP444" s="4">
        <f>IF($C444="OK",_xlfn.NUMBERVALUE(Plantilla!BN455),"")</f>
        <v/>
      </c>
      <c r="BQ444" s="6">
        <f>IF($C444="OK",_xlfn.NUMBERVALUE(Plantilla!BO455),"")</f>
        <v/>
      </c>
      <c r="BR444" s="4">
        <f>IF($C444="OK",_xlfn.NUMBERVALUE(Plantilla!BP455),"")</f>
        <v/>
      </c>
      <c r="BS444" s="6">
        <f>IF($C444="OK",_xlfn.NUMBERVALUE(Plantilla!BQ455),"")</f>
        <v/>
      </c>
      <c r="BT444" s="4">
        <f>IF($C444="OK",_xlfn.NUMBERVALUE(Plantilla!BR455),"")</f>
        <v/>
      </c>
      <c r="BU444" s="6">
        <f>IF($C444="OK",_xlfn.NUMBERVALUE(Plantilla!BS455),"")</f>
        <v/>
      </c>
      <c r="BV444" s="6">
        <f>IF($C444="OK",_xlfn.NUMBERVALUE(Plantilla!BT455),"")</f>
        <v/>
      </c>
      <c r="BW444" s="6">
        <f>IF($C444="OK",_xlfn.NUMBERVALUE(Plantilla!BU455),"")</f>
        <v/>
      </c>
      <c r="BX444" s="6">
        <f>IF($C444="OK",_xlfn.NUMBERVALUE(Plantilla!BV455),"")</f>
        <v/>
      </c>
      <c r="BY444" s="6">
        <f>IF($C444="OK",_xlfn.NUMBERVALUE(Plantilla!BW455),"")</f>
        <v/>
      </c>
      <c r="BZ444" s="6">
        <f>IF($C444="OK",_xlfn.NUMBERVALUE(Plantilla!BX455),"")</f>
        <v/>
      </c>
      <c r="CA444" s="6">
        <f>IF($C444="OK",_xlfn.NUMBERVALUE(Plantilla!BY455),"")</f>
        <v/>
      </c>
      <c r="CB444" s="6">
        <f>IF($C444="OK",_xlfn.NUMBERVALUE(Plantilla!BZ455),"")</f>
        <v/>
      </c>
      <c r="CC444" s="6">
        <f>IF($C444="OK",_xlfn.NUMBERVALUE(Plantilla!CA455),"")</f>
        <v/>
      </c>
      <c r="CD444" s="6">
        <f>IF($C444="OK",_xlfn.NUMBERVALUE(Plantilla!CB455),"")</f>
        <v/>
      </c>
      <c r="CE444" s="6">
        <f>IF($C444="OK",_xlfn.NUMBERVALUE(Plantilla!CC455),"")</f>
        <v/>
      </c>
      <c r="CF444" s="4">
        <f>IF($C444="OK",_xlfn.NUMBERVALUE(Plantilla!CD455),"")</f>
        <v/>
      </c>
      <c r="CG444" s="6">
        <f>IF($C444="OK",_xlfn.NUMBERVALUE(Plantilla!CE455),"")</f>
        <v/>
      </c>
      <c r="CH444" s="6">
        <f>IF($C444="OK",_xlfn.NUMBERVALUE(Plantilla!CF455),"")</f>
        <v/>
      </c>
      <c r="CI444" s="6">
        <f>IF($C444="OK",_xlfn.NUMBERVALUE(Plantilla!CG455),"")</f>
        <v/>
      </c>
      <c r="CJ444" s="6">
        <f>IF($C444="OK",_xlfn.NUMBERVALUE(Plantilla!CH455),"")</f>
        <v/>
      </c>
      <c r="CK444" s="6">
        <f>IF($C444="OK",_xlfn.NUMBERVALUE(Plantilla!CI455),"")</f>
        <v/>
      </c>
      <c r="CL444" s="6">
        <f>IF($C444="OK",_xlfn.NUMBERVALUE(Plantilla!CJ455),"")</f>
        <v/>
      </c>
      <c r="CM444">
        <f>IF($C444="OK",TEXT(Plantilla!CK455,"#"),"")</f>
        <v/>
      </c>
      <c r="CN444" s="6">
        <f>IF($C444="OK",_xlfn.NUMBERVALUE(Plantilla!CL455),"")</f>
        <v/>
      </c>
      <c r="CO444" s="6">
        <f>IF($C444="OK",_xlfn.NUMBERVALUE(Plantilla!CM455),"")</f>
        <v/>
      </c>
      <c r="CP444" s="110">
        <f>IF($C444="OK",_xlfn.NUMBERVALUE(Plantilla!CN455),"")</f>
        <v/>
      </c>
      <c r="CQ444" s="6">
        <f>IF($C444="OK",_xlfn.NUMBERVALUE(Plantilla!CO455),"")</f>
        <v/>
      </c>
      <c r="CR444" s="109">
        <f>IF($C444="OK",_xlfn.NUMBERVALUE(Plantilla!CP455),"")</f>
        <v/>
      </c>
      <c r="CS444" s="110">
        <f>IF($C444="OK",_xlfn.NUMBERVALUE(Plantilla!CQ455),"")</f>
        <v/>
      </c>
      <c r="CT444" s="6">
        <f>IF($C444="OK",_xlfn.NUMBERVALUE(Plantilla!CR455),"")</f>
        <v/>
      </c>
      <c r="CU444" s="109">
        <f>IF($C444="OK",_xlfn.NUMBERVALUE(Plantilla!CS455),"")</f>
        <v/>
      </c>
      <c r="CV444" s="110">
        <f>IF($C444="OK",_xlfn.NUMBERVALUE(Plantilla!CT455),"")</f>
        <v/>
      </c>
      <c r="CW444" s="6">
        <f>IF($C444="OK",_xlfn.NUMBERVALUE(Plantilla!CU455),"")</f>
        <v/>
      </c>
      <c r="CX444" s="82">
        <f>IF($C444="OK",_xlfn.NUMBERVALUE(Plantilla!CV455),"")</f>
        <v/>
      </c>
      <c r="CY444" s="6">
        <f>IF($C444="OK",_xlfn.NUMBERVALUE(Plantilla!CW455),"")</f>
        <v/>
      </c>
      <c r="CZ444" s="82">
        <f>IF($C444="OK",_xlfn.NUMBERVALUE(Plantilla!CX455),"")</f>
        <v/>
      </c>
      <c r="DA444" s="6">
        <f>IF($C444="OK",_xlfn.NUMBERVALUE(Plantilla!CY455),"")</f>
        <v/>
      </c>
      <c r="DB444" s="109">
        <f>IF($C444="OK",_xlfn.NUMBERVALUE(Plantilla!CZ455),"")</f>
        <v/>
      </c>
      <c r="DC444" s="6">
        <f>IF($C444="OK",_xlfn.NUMBERVALUE(Plantilla!DA455),"")</f>
        <v/>
      </c>
      <c r="DD444" s="6">
        <f>IF($C444="OK",TEXT(Plantilla!DB455,"#"),"")</f>
        <v/>
      </c>
      <c r="DE444" s="6">
        <f>IF($C444="OK",_xlfn.NUMBERVALUE(Plantilla!DC455),"")</f>
        <v/>
      </c>
      <c r="DF444" s="4">
        <f>IF($C444="OK",_xlfn.NUMBERVALUE(Plantilla!DD455),"")</f>
        <v/>
      </c>
      <c r="DG444" s="6">
        <f>IF($C444="OK",_xlfn.NUMBERVALUE(Plantilla!DE455),"")</f>
        <v/>
      </c>
      <c r="DH444" s="6">
        <f>IF($C444="OK",_xlfn.NUMBERVALUE(Plantilla!DF455),"")</f>
        <v/>
      </c>
      <c r="DI444" s="6">
        <f>IF($C444="OK",_xlfn.NUMBERVALUE(Plantilla!DG455),"")</f>
        <v/>
      </c>
      <c r="DJ444" s="6">
        <f>IF($C444="OK",_xlfn.NUMBERVALUE(Plantilla!DH455),"")</f>
        <v/>
      </c>
      <c r="DK444" s="6">
        <f>IF($C444="OK",_xlfn.NUMBERVALUE(Plantilla!DI455),"")</f>
        <v/>
      </c>
      <c r="DL444" s="6">
        <f>IF($C444="OK",_xlfn.NUMBERVALUE(Plantilla!DJ455),"")</f>
        <v/>
      </c>
      <c r="DM444" s="6">
        <f>IF($C444="OK",_xlfn.NUMBERVALUE(Plantilla!DK455),"")</f>
        <v/>
      </c>
      <c r="DN444" s="6">
        <f>IF($C444="OK",_xlfn.NUMBERVALUE(Plantilla!DL455),"")</f>
        <v/>
      </c>
      <c r="DO444" s="6">
        <f>IF($C444="OK",_xlfn.NUMBERVALUE(Plantilla!DM455),"")</f>
        <v/>
      </c>
      <c r="DP444" s="6">
        <f>IF($C444="OK",_xlfn.NUMBERVALUE(Plantilla!DN455),"")</f>
        <v/>
      </c>
      <c r="DQ444" s="6">
        <f>IF($C444="OK",_xlfn.NUMBERVALUE(Plantilla!DO455),"")</f>
        <v/>
      </c>
      <c r="DR444" s="6">
        <f>IF($C444="OK",_xlfn.NUMBERVALUE(Plantilla!DP455),"")</f>
        <v/>
      </c>
      <c r="DS444">
        <f>IF($C444="OK",TEXT(Plantilla!DR455,"#"),"")</f>
        <v/>
      </c>
      <c r="DT444" s="6" t="n"/>
    </row>
    <row r="445">
      <c r="A445">
        <f>IF(Plantilla!$I$6="¡Perfecto!, Guarda el archivo y adjúntalo a tu interfaz de Nómina Electrónica","OK","Error")</f>
        <v/>
      </c>
      <c r="B445">
        <f>IF(Plantilla!$I$6="¡Perfecto!, Guarda el archivo y adjúntalo a tu interfaz de Nómina Electrónica",MID(Plantilla!$D$2,SEARCH("V",Plantilla!$D$2),10),"")</f>
        <v/>
      </c>
      <c r="C445">
        <f>Plantilla!C456</f>
        <v/>
      </c>
      <c r="D445">
        <f>IF($C445="OK",Plantilla!B456,"")</f>
        <v/>
      </c>
      <c r="E445">
        <f>IF($C445="OK",
   VLOOKUP(Plantilla!$E$4,'Tablas '!$AP$4:$AT$6,5,FALSE),
"")</f>
        <v/>
      </c>
      <c r="F445">
        <f>IF($C445="OK",TEXT(Plantilla!D456,"#"),"")</f>
        <v/>
      </c>
      <c r="G445">
        <f>IF($C445="OK",
   VLOOKUP(Plantilla!E456,'Tablas '!$B$4:$C$14,2,FALSE),
"")</f>
        <v/>
      </c>
      <c r="H445">
        <f>IF($C445="OK",TEXT(Plantilla!F456,"#"),"")</f>
        <v/>
      </c>
      <c r="I445">
        <f>IF($C445="OK",TEXT(Plantilla!G456,"#"),"")</f>
        <v/>
      </c>
      <c r="J445">
        <f>IF($C445="OK",TEXT(Plantilla!H456,"#"),"")</f>
        <v/>
      </c>
      <c r="K445">
        <f>IF($C445="OK",TEXT(Plantilla!I456,"#"),"")</f>
        <v/>
      </c>
      <c r="L445">
        <f>IF($C445="OK",TEXT(Plantilla!J456,"#"),"")</f>
        <v/>
      </c>
      <c r="M445">
        <f>IF($C445="OK",TEXT(Plantilla!K456,"#"),"")</f>
        <v/>
      </c>
      <c r="N445">
        <f>IF($C445="OK",
   CONCATENATE(YEAR(Plantilla!L456),"-",TEXT(MONTH(Plantilla!L456),"00"),"-",TEXT(DAY(Plantilla!L456),"00")),
"")</f>
        <v/>
      </c>
      <c r="O445">
        <f>IF($C445="OK",_xlfn.NUMBERVALUE(Plantilla!M456),"")</f>
        <v/>
      </c>
      <c r="P445">
        <f>IF($C445="OK",
   IF(Plantilla!N456&lt;&gt;"",
      CONCATENATE(YEAR(Plantilla!N456),"-",TEXT(MONTH(Plantilla!N456),"00"),"-",TEXT(DAY(Plantilla!N456),"00")),
   ""),
"")</f>
        <v/>
      </c>
      <c r="Q445">
        <f>IF($C445="OK",
   VLOOKUP(Plantilla!O456,'Tablas '!$E$4:$F$19,2,FALSE),
"")</f>
        <v/>
      </c>
      <c r="R445">
        <f>IF($C445="OK",
   VLOOKUP(Plantilla!P456,'Tablas '!$H$4:$I$5,2,FALSE),
"")</f>
        <v/>
      </c>
      <c r="S445">
        <f>IF($C445="OK",
   VLOOKUP(Plantilla!Q456,'Tablas '!$K$4:$L$8,2,FALSE),
"")</f>
        <v/>
      </c>
      <c r="T445">
        <f>IF($C445="OK",
   VLOOKUP(Plantilla!R456,'Tablas '!$AE$4:$AF$6,2,FALSE),
"")</f>
        <v/>
      </c>
      <c r="U445">
        <f>IF($C445="OK",
   VLOOKUP(Plantilla!S456,'Tablas '!$AE$4:$AF$6,2,FALSE),
"")</f>
        <v/>
      </c>
      <c r="V445">
        <f>IF($C445="OK",TEXT(Plantilla!T456,"#"),"")</f>
        <v/>
      </c>
      <c r="W445" s="84">
        <f>IF($C445="OK",
   VLOOKUP(Plantilla!U456,'Tablas '!$AM$4:$AN$1126,2,FALSE),
"")</f>
        <v/>
      </c>
      <c r="X445">
        <f>IF($C445="OK",TEXT(Plantilla!V456,"#"),"")</f>
        <v/>
      </c>
      <c r="Y445">
        <f>IF($C445="OK",
   CONCATENATE(YEAR(Plantilla!W456),"-",TEXT(MONTH(Plantilla!W456),"00"),"-",TEXT(DAY(Plantilla!W456),"00")),
"")</f>
        <v/>
      </c>
      <c r="Z445">
        <f>IF($C445="OK",
   CONCATENATE(YEAR(Plantilla!X456),"-",TEXT(MONTH(Plantilla!X456),"00"),"-",TEXT(DAY(Plantilla!X456),"00")),
"")</f>
        <v/>
      </c>
      <c r="AA445">
        <f>IF($C445="OK",
   TEXT(VLOOKUP(Plantilla!Y456,'Tablas '!$Q$4:$R$9,2,FALSE),"#"),
"")</f>
        <v/>
      </c>
      <c r="AB445">
        <f>IF($C445="OK",
   CONCATENATE(YEAR(Plantilla!Z456),"-",TEXT(MONTH(Plantilla!Z456),"00"),"-",TEXT(DAY(Plantilla!Z456),"00")),
"")</f>
        <v/>
      </c>
      <c r="AC445">
        <f>IF($C445="OK",
   TEXT(VLOOKUP(Plantilla!AA456,'Tablas '!$T$4:$U$13,2,FALSE),"#"),
"")</f>
        <v/>
      </c>
      <c r="AD445">
        <f>IF($C445="OK",TEXT(Plantilla!AB456,"#"),"")</f>
        <v/>
      </c>
      <c r="AE445">
        <f>IF($C445="OK",
   IF(Plantilla!AC456&lt;&gt;"",
      TEXT(VLOOKUP(Plantilla!AC456,'Tablas '!$W$4:$X$7,2,FALSE),"#"),
   ""),
"")</f>
        <v/>
      </c>
      <c r="AF445">
        <f>IF($C445="OK",TEXT(Plantilla!AD456,"#"),"")</f>
        <v/>
      </c>
      <c r="AG445" s="6">
        <f>IF($C445="OK",_xlfn.NUMBERVALUE(Plantilla!AE456),"")</f>
        <v/>
      </c>
      <c r="AH445" s="4">
        <f>IF($C445="OK",_xlfn.NUMBERVALUE(Plantilla!AF456),"")</f>
        <v/>
      </c>
      <c r="AI445" s="6">
        <f>IF($C445="OK",_xlfn.NUMBERVALUE(Plantilla!AG456),"")</f>
        <v/>
      </c>
      <c r="AJ445" s="6">
        <f>IF($C445="OK",_xlfn.NUMBERVALUE(Plantilla!AH456),"")</f>
        <v/>
      </c>
      <c r="AK445" s="6">
        <f>IF($C445="OK",_xlfn.NUMBERVALUE(Plantilla!AI456),"")</f>
        <v/>
      </c>
      <c r="AL445" s="6">
        <f>IF($C445="OK",_xlfn.NUMBERVALUE(Plantilla!AJ456),"")</f>
        <v/>
      </c>
      <c r="AM445" s="4">
        <f>IF($C445="OK",_xlfn.NUMBERVALUE(Plantilla!AK456),"")</f>
        <v/>
      </c>
      <c r="AN445" s="6">
        <f>IF($C445="OK",_xlfn.NUMBERVALUE(Plantilla!AL456),"")</f>
        <v/>
      </c>
      <c r="AO445" s="4">
        <f>IF($C445="OK",_xlfn.NUMBERVALUE(Plantilla!AM456),"")</f>
        <v/>
      </c>
      <c r="AP445" s="6">
        <f>IF($C445="OK",_xlfn.NUMBERVALUE(Plantilla!AN456),"")</f>
        <v/>
      </c>
      <c r="AQ445" s="4">
        <f>IF($C445="OK",_xlfn.NUMBERVALUE(Plantilla!AO456),"")</f>
        <v/>
      </c>
      <c r="AR445" s="6">
        <f>IF($C445="OK",_xlfn.NUMBERVALUE(Plantilla!AP456),"")</f>
        <v/>
      </c>
      <c r="AS445" s="4">
        <f>IF($C445="OK",_xlfn.NUMBERVALUE(Plantilla!AQ456),"")</f>
        <v/>
      </c>
      <c r="AT445" s="6">
        <f>IF($C445="OK",_xlfn.NUMBERVALUE(Plantilla!AR456),"")</f>
        <v/>
      </c>
      <c r="AU445" s="4">
        <f>IF($C445="OK",_xlfn.NUMBERVALUE(Plantilla!AS456),"")</f>
        <v/>
      </c>
      <c r="AV445" s="6">
        <f>IF($C445="OK",_xlfn.NUMBERVALUE(Plantilla!AT456),"")</f>
        <v/>
      </c>
      <c r="AW445" s="4">
        <f>IF($C445="OK",_xlfn.NUMBERVALUE(Plantilla!AU456),"")</f>
        <v/>
      </c>
      <c r="AX445" s="6">
        <f>IF($C445="OK",_xlfn.NUMBERVALUE(Plantilla!AV456),"")</f>
        <v/>
      </c>
      <c r="AY445" s="4">
        <f>IF($C445="OK",_xlfn.NUMBERVALUE(Plantilla!AW456),"")</f>
        <v/>
      </c>
      <c r="AZ445" s="6">
        <f>IF($C445="OK",_xlfn.NUMBERVALUE(Plantilla!AX456),"")</f>
        <v/>
      </c>
      <c r="BA445">
        <f>IF($C445="OK",_xlfn.NUMBERVALUE(Plantilla!AY456),"")</f>
        <v/>
      </c>
      <c r="BB445">
        <f>IF($C445="OK",_xlfn.NUMBERVALUE(Plantilla!AZ456),"")</f>
        <v/>
      </c>
      <c r="BC445" s="4">
        <f>IF($C445="OK",_xlfn.NUMBERVALUE(Plantilla!BA456),"")</f>
        <v/>
      </c>
      <c r="BD445" s="6">
        <f>IF($C445="OK",_xlfn.NUMBERVALUE(Plantilla!BB456),"")</f>
        <v/>
      </c>
      <c r="BE445" s="4">
        <f>IF($C445="OK",_xlfn.NUMBERVALUE(Plantilla!BC456),"")</f>
        <v/>
      </c>
      <c r="BF445" s="6">
        <f>IF($C445="OK",_xlfn.NUMBERVALUE(Plantilla!BD456),"")</f>
        <v/>
      </c>
      <c r="BG445" s="4">
        <f>IF($C445="OK",_xlfn.NUMBERVALUE(Plantilla!BE456),"")</f>
        <v/>
      </c>
      <c r="BH445" s="6">
        <f>IF($C445="OK",_xlfn.NUMBERVALUE(Plantilla!BF456),"")</f>
        <v/>
      </c>
      <c r="BI445" s="110">
        <f>IF($C445="OK",_xlfn.NUMBERVALUE(Plantilla!BG456),"")</f>
        <v/>
      </c>
      <c r="BJ445" s="6">
        <f>IF($C445="OK",_xlfn.NUMBERVALUE(Plantilla!BH456),"")</f>
        <v/>
      </c>
      <c r="BK445" s="109">
        <f>IF($C445="OK",_xlfn.NUMBERVALUE(Plantilla!BI456),"")</f>
        <v/>
      </c>
      <c r="BL445" s="6">
        <f>IF($C445="OK",
   IF(Plantilla!BJ456&lt;&gt;"",
      TEXT(VLOOKUP(Plantilla!BJ456,'Tablas '!$Z$4:$AA$6,2,FALSE),"#"),
   ""),
"")</f>
        <v/>
      </c>
      <c r="BM445" s="4">
        <f>IF($C445="OK",_xlfn.NUMBERVALUE(Plantilla!BK456),"")</f>
        <v/>
      </c>
      <c r="BN445" s="4">
        <f>IF($C445="OK",_xlfn.NUMBERVALUE(Plantilla!BL456),"")</f>
        <v/>
      </c>
      <c r="BO445" s="6">
        <f>IF($C445="OK",_xlfn.NUMBERVALUE(Plantilla!BM456),"")</f>
        <v/>
      </c>
      <c r="BP445" s="4">
        <f>IF($C445="OK",_xlfn.NUMBERVALUE(Plantilla!BN456),"")</f>
        <v/>
      </c>
      <c r="BQ445" s="6">
        <f>IF($C445="OK",_xlfn.NUMBERVALUE(Plantilla!BO456),"")</f>
        <v/>
      </c>
      <c r="BR445" s="4">
        <f>IF($C445="OK",_xlfn.NUMBERVALUE(Plantilla!BP456),"")</f>
        <v/>
      </c>
      <c r="BS445" s="6">
        <f>IF($C445="OK",_xlfn.NUMBERVALUE(Plantilla!BQ456),"")</f>
        <v/>
      </c>
      <c r="BT445" s="4">
        <f>IF($C445="OK",_xlfn.NUMBERVALUE(Plantilla!BR456),"")</f>
        <v/>
      </c>
      <c r="BU445" s="6">
        <f>IF($C445="OK",_xlfn.NUMBERVALUE(Plantilla!BS456),"")</f>
        <v/>
      </c>
      <c r="BV445" s="6">
        <f>IF($C445="OK",_xlfn.NUMBERVALUE(Plantilla!BT456),"")</f>
        <v/>
      </c>
      <c r="BW445" s="6">
        <f>IF($C445="OK",_xlfn.NUMBERVALUE(Plantilla!BU456),"")</f>
        <v/>
      </c>
      <c r="BX445" s="6">
        <f>IF($C445="OK",_xlfn.NUMBERVALUE(Plantilla!BV456),"")</f>
        <v/>
      </c>
      <c r="BY445" s="6">
        <f>IF($C445="OK",_xlfn.NUMBERVALUE(Plantilla!BW456),"")</f>
        <v/>
      </c>
      <c r="BZ445" s="6">
        <f>IF($C445="OK",_xlfn.NUMBERVALUE(Plantilla!BX456),"")</f>
        <v/>
      </c>
      <c r="CA445" s="6">
        <f>IF($C445="OK",_xlfn.NUMBERVALUE(Plantilla!BY456),"")</f>
        <v/>
      </c>
      <c r="CB445" s="6">
        <f>IF($C445="OK",_xlfn.NUMBERVALUE(Plantilla!BZ456),"")</f>
        <v/>
      </c>
      <c r="CC445" s="6">
        <f>IF($C445="OK",_xlfn.NUMBERVALUE(Plantilla!CA456),"")</f>
        <v/>
      </c>
      <c r="CD445" s="6">
        <f>IF($C445="OK",_xlfn.NUMBERVALUE(Plantilla!CB456),"")</f>
        <v/>
      </c>
      <c r="CE445" s="6">
        <f>IF($C445="OK",_xlfn.NUMBERVALUE(Plantilla!CC456),"")</f>
        <v/>
      </c>
      <c r="CF445" s="4">
        <f>IF($C445="OK",_xlfn.NUMBERVALUE(Plantilla!CD456),"")</f>
        <v/>
      </c>
      <c r="CG445" s="6">
        <f>IF($C445="OK",_xlfn.NUMBERVALUE(Plantilla!CE456),"")</f>
        <v/>
      </c>
      <c r="CH445" s="6">
        <f>IF($C445="OK",_xlfn.NUMBERVALUE(Plantilla!CF456),"")</f>
        <v/>
      </c>
      <c r="CI445" s="6">
        <f>IF($C445="OK",_xlfn.NUMBERVALUE(Plantilla!CG456),"")</f>
        <v/>
      </c>
      <c r="CJ445" s="6">
        <f>IF($C445="OK",_xlfn.NUMBERVALUE(Plantilla!CH456),"")</f>
        <v/>
      </c>
      <c r="CK445" s="6">
        <f>IF($C445="OK",_xlfn.NUMBERVALUE(Plantilla!CI456),"")</f>
        <v/>
      </c>
      <c r="CL445" s="6">
        <f>IF($C445="OK",_xlfn.NUMBERVALUE(Plantilla!CJ456),"")</f>
        <v/>
      </c>
      <c r="CM445">
        <f>IF($C445="OK",TEXT(Plantilla!CK456,"#"),"")</f>
        <v/>
      </c>
      <c r="CN445" s="6">
        <f>IF($C445="OK",_xlfn.NUMBERVALUE(Plantilla!CL456),"")</f>
        <v/>
      </c>
      <c r="CO445" s="6">
        <f>IF($C445="OK",_xlfn.NUMBERVALUE(Plantilla!CM456),"")</f>
        <v/>
      </c>
      <c r="CP445" s="110">
        <f>IF($C445="OK",_xlfn.NUMBERVALUE(Plantilla!CN456),"")</f>
        <v/>
      </c>
      <c r="CQ445" s="6">
        <f>IF($C445="OK",_xlfn.NUMBERVALUE(Plantilla!CO456),"")</f>
        <v/>
      </c>
      <c r="CR445" s="109">
        <f>IF($C445="OK",_xlfn.NUMBERVALUE(Plantilla!CP456),"")</f>
        <v/>
      </c>
      <c r="CS445" s="110">
        <f>IF($C445="OK",_xlfn.NUMBERVALUE(Plantilla!CQ456),"")</f>
        <v/>
      </c>
      <c r="CT445" s="6">
        <f>IF($C445="OK",_xlfn.NUMBERVALUE(Plantilla!CR456),"")</f>
        <v/>
      </c>
      <c r="CU445" s="109">
        <f>IF($C445="OK",_xlfn.NUMBERVALUE(Plantilla!CS456),"")</f>
        <v/>
      </c>
      <c r="CV445" s="110">
        <f>IF($C445="OK",_xlfn.NUMBERVALUE(Plantilla!CT456),"")</f>
        <v/>
      </c>
      <c r="CW445" s="6">
        <f>IF($C445="OK",_xlfn.NUMBERVALUE(Plantilla!CU456),"")</f>
        <v/>
      </c>
      <c r="CX445" s="82">
        <f>IF($C445="OK",_xlfn.NUMBERVALUE(Plantilla!CV456),"")</f>
        <v/>
      </c>
      <c r="CY445" s="6">
        <f>IF($C445="OK",_xlfn.NUMBERVALUE(Plantilla!CW456),"")</f>
        <v/>
      </c>
      <c r="CZ445" s="82">
        <f>IF($C445="OK",_xlfn.NUMBERVALUE(Plantilla!CX456),"")</f>
        <v/>
      </c>
      <c r="DA445" s="6">
        <f>IF($C445="OK",_xlfn.NUMBERVALUE(Plantilla!CY456),"")</f>
        <v/>
      </c>
      <c r="DB445" s="109">
        <f>IF($C445="OK",_xlfn.NUMBERVALUE(Plantilla!CZ456),"")</f>
        <v/>
      </c>
      <c r="DC445" s="6">
        <f>IF($C445="OK",_xlfn.NUMBERVALUE(Plantilla!DA456),"")</f>
        <v/>
      </c>
      <c r="DD445" s="6">
        <f>IF($C445="OK",TEXT(Plantilla!DB456,"#"),"")</f>
        <v/>
      </c>
      <c r="DE445" s="6">
        <f>IF($C445="OK",_xlfn.NUMBERVALUE(Plantilla!DC456),"")</f>
        <v/>
      </c>
      <c r="DF445" s="4">
        <f>IF($C445="OK",_xlfn.NUMBERVALUE(Plantilla!DD456),"")</f>
        <v/>
      </c>
      <c r="DG445" s="6">
        <f>IF($C445="OK",_xlfn.NUMBERVALUE(Plantilla!DE456),"")</f>
        <v/>
      </c>
      <c r="DH445" s="6">
        <f>IF($C445="OK",_xlfn.NUMBERVALUE(Plantilla!DF456),"")</f>
        <v/>
      </c>
      <c r="DI445" s="6">
        <f>IF($C445="OK",_xlfn.NUMBERVALUE(Plantilla!DG456),"")</f>
        <v/>
      </c>
      <c r="DJ445" s="6">
        <f>IF($C445="OK",_xlfn.NUMBERVALUE(Plantilla!DH456),"")</f>
        <v/>
      </c>
      <c r="DK445" s="6">
        <f>IF($C445="OK",_xlfn.NUMBERVALUE(Plantilla!DI456),"")</f>
        <v/>
      </c>
      <c r="DL445" s="6">
        <f>IF($C445="OK",_xlfn.NUMBERVALUE(Plantilla!DJ456),"")</f>
        <v/>
      </c>
      <c r="DM445" s="6">
        <f>IF($C445="OK",_xlfn.NUMBERVALUE(Plantilla!DK456),"")</f>
        <v/>
      </c>
      <c r="DN445" s="6">
        <f>IF($C445="OK",_xlfn.NUMBERVALUE(Plantilla!DL456),"")</f>
        <v/>
      </c>
      <c r="DO445" s="6">
        <f>IF($C445="OK",_xlfn.NUMBERVALUE(Plantilla!DM456),"")</f>
        <v/>
      </c>
      <c r="DP445" s="6">
        <f>IF($C445="OK",_xlfn.NUMBERVALUE(Plantilla!DN456),"")</f>
        <v/>
      </c>
      <c r="DQ445" s="6">
        <f>IF($C445="OK",_xlfn.NUMBERVALUE(Plantilla!DO456),"")</f>
        <v/>
      </c>
      <c r="DR445" s="6">
        <f>IF($C445="OK",_xlfn.NUMBERVALUE(Plantilla!DP456),"")</f>
        <v/>
      </c>
      <c r="DS445">
        <f>IF($C445="OK",TEXT(Plantilla!DR456,"#"),"")</f>
        <v/>
      </c>
      <c r="DT445" s="6" t="n"/>
    </row>
    <row r="446">
      <c r="A446">
        <f>IF(Plantilla!$I$6="¡Perfecto!, Guarda el archivo y adjúntalo a tu interfaz de Nómina Electrónica","OK","Error")</f>
        <v/>
      </c>
      <c r="B446">
        <f>IF(Plantilla!$I$6="¡Perfecto!, Guarda el archivo y adjúntalo a tu interfaz de Nómina Electrónica",MID(Plantilla!$D$2,SEARCH("V",Plantilla!$D$2),10),"")</f>
        <v/>
      </c>
      <c r="C446">
        <f>Plantilla!C457</f>
        <v/>
      </c>
      <c r="D446">
        <f>IF($C446="OK",Plantilla!B457,"")</f>
        <v/>
      </c>
      <c r="E446">
        <f>IF($C446="OK",
   VLOOKUP(Plantilla!$E$4,'Tablas '!$AP$4:$AT$6,5,FALSE),
"")</f>
        <v/>
      </c>
      <c r="F446">
        <f>IF($C446="OK",TEXT(Plantilla!D457,"#"),"")</f>
        <v/>
      </c>
      <c r="G446">
        <f>IF($C446="OK",
   VLOOKUP(Plantilla!E457,'Tablas '!$B$4:$C$14,2,FALSE),
"")</f>
        <v/>
      </c>
      <c r="H446">
        <f>IF($C446="OK",TEXT(Plantilla!F457,"#"),"")</f>
        <v/>
      </c>
      <c r="I446">
        <f>IF($C446="OK",TEXT(Plantilla!G457,"#"),"")</f>
        <v/>
      </c>
      <c r="J446">
        <f>IF($C446="OK",TEXT(Plantilla!H457,"#"),"")</f>
        <v/>
      </c>
      <c r="K446">
        <f>IF($C446="OK",TEXT(Plantilla!I457,"#"),"")</f>
        <v/>
      </c>
      <c r="L446">
        <f>IF($C446="OK",TEXT(Plantilla!J457,"#"),"")</f>
        <v/>
      </c>
      <c r="M446">
        <f>IF($C446="OK",TEXT(Plantilla!K457,"#"),"")</f>
        <v/>
      </c>
      <c r="N446">
        <f>IF($C446="OK",
   CONCATENATE(YEAR(Plantilla!L457),"-",TEXT(MONTH(Plantilla!L457),"00"),"-",TEXT(DAY(Plantilla!L457),"00")),
"")</f>
        <v/>
      </c>
      <c r="O446">
        <f>IF($C446="OK",_xlfn.NUMBERVALUE(Plantilla!M457),"")</f>
        <v/>
      </c>
      <c r="P446">
        <f>IF($C446="OK",
   IF(Plantilla!N457&lt;&gt;"",
      CONCATENATE(YEAR(Plantilla!N457),"-",TEXT(MONTH(Plantilla!N457),"00"),"-",TEXT(DAY(Plantilla!N457),"00")),
   ""),
"")</f>
        <v/>
      </c>
      <c r="Q446">
        <f>IF($C446="OK",
   VLOOKUP(Plantilla!O457,'Tablas '!$E$4:$F$19,2,FALSE),
"")</f>
        <v/>
      </c>
      <c r="R446">
        <f>IF($C446="OK",
   VLOOKUP(Plantilla!P457,'Tablas '!$H$4:$I$5,2,FALSE),
"")</f>
        <v/>
      </c>
      <c r="S446">
        <f>IF($C446="OK",
   VLOOKUP(Plantilla!Q457,'Tablas '!$K$4:$L$8,2,FALSE),
"")</f>
        <v/>
      </c>
      <c r="T446">
        <f>IF($C446="OK",
   VLOOKUP(Plantilla!R457,'Tablas '!$AE$4:$AF$6,2,FALSE),
"")</f>
        <v/>
      </c>
      <c r="U446">
        <f>IF($C446="OK",
   VLOOKUP(Plantilla!S457,'Tablas '!$AE$4:$AF$6,2,FALSE),
"")</f>
        <v/>
      </c>
      <c r="V446">
        <f>IF($C446="OK",TEXT(Plantilla!T457,"#"),"")</f>
        <v/>
      </c>
      <c r="W446" s="84">
        <f>IF($C446="OK",
   VLOOKUP(Plantilla!U457,'Tablas '!$AM$4:$AN$1126,2,FALSE),
"")</f>
        <v/>
      </c>
      <c r="X446">
        <f>IF($C446="OK",TEXT(Plantilla!V457,"#"),"")</f>
        <v/>
      </c>
      <c r="Y446">
        <f>IF($C446="OK",
   CONCATENATE(YEAR(Plantilla!W457),"-",TEXT(MONTH(Plantilla!W457),"00"),"-",TEXT(DAY(Plantilla!W457),"00")),
"")</f>
        <v/>
      </c>
      <c r="Z446">
        <f>IF($C446="OK",
   CONCATENATE(YEAR(Plantilla!X457),"-",TEXT(MONTH(Plantilla!X457),"00"),"-",TEXT(DAY(Plantilla!X457),"00")),
"")</f>
        <v/>
      </c>
      <c r="AA446">
        <f>IF($C446="OK",
   TEXT(VLOOKUP(Plantilla!Y457,'Tablas '!$Q$4:$R$9,2,FALSE),"#"),
"")</f>
        <v/>
      </c>
      <c r="AB446">
        <f>IF($C446="OK",
   CONCATENATE(YEAR(Plantilla!Z457),"-",TEXT(MONTH(Plantilla!Z457),"00"),"-",TEXT(DAY(Plantilla!Z457),"00")),
"")</f>
        <v/>
      </c>
      <c r="AC446">
        <f>IF($C446="OK",
   TEXT(VLOOKUP(Plantilla!AA457,'Tablas '!$T$4:$U$13,2,FALSE),"#"),
"")</f>
        <v/>
      </c>
      <c r="AD446">
        <f>IF($C446="OK",TEXT(Plantilla!AB457,"#"),"")</f>
        <v/>
      </c>
      <c r="AE446">
        <f>IF($C446="OK",
   IF(Plantilla!AC457&lt;&gt;"",
      TEXT(VLOOKUP(Plantilla!AC457,'Tablas '!$W$4:$X$7,2,FALSE),"#"),
   ""),
"")</f>
        <v/>
      </c>
      <c r="AF446">
        <f>IF($C446="OK",TEXT(Plantilla!AD457,"#"),"")</f>
        <v/>
      </c>
      <c r="AG446" s="6">
        <f>IF($C446="OK",_xlfn.NUMBERVALUE(Plantilla!AE457),"")</f>
        <v/>
      </c>
      <c r="AH446" s="4">
        <f>IF($C446="OK",_xlfn.NUMBERVALUE(Plantilla!AF457),"")</f>
        <v/>
      </c>
      <c r="AI446" s="6">
        <f>IF($C446="OK",_xlfn.NUMBERVALUE(Plantilla!AG457),"")</f>
        <v/>
      </c>
      <c r="AJ446" s="6">
        <f>IF($C446="OK",_xlfn.NUMBERVALUE(Plantilla!AH457),"")</f>
        <v/>
      </c>
      <c r="AK446" s="6">
        <f>IF($C446="OK",_xlfn.NUMBERVALUE(Plantilla!AI457),"")</f>
        <v/>
      </c>
      <c r="AL446" s="6">
        <f>IF($C446="OK",_xlfn.NUMBERVALUE(Plantilla!AJ457),"")</f>
        <v/>
      </c>
      <c r="AM446" s="4">
        <f>IF($C446="OK",_xlfn.NUMBERVALUE(Plantilla!AK457),"")</f>
        <v/>
      </c>
      <c r="AN446" s="6">
        <f>IF($C446="OK",_xlfn.NUMBERVALUE(Plantilla!AL457),"")</f>
        <v/>
      </c>
      <c r="AO446" s="4">
        <f>IF($C446="OK",_xlfn.NUMBERVALUE(Plantilla!AM457),"")</f>
        <v/>
      </c>
      <c r="AP446" s="6">
        <f>IF($C446="OK",_xlfn.NUMBERVALUE(Plantilla!AN457),"")</f>
        <v/>
      </c>
      <c r="AQ446" s="4">
        <f>IF($C446="OK",_xlfn.NUMBERVALUE(Plantilla!AO457),"")</f>
        <v/>
      </c>
      <c r="AR446" s="6">
        <f>IF($C446="OK",_xlfn.NUMBERVALUE(Plantilla!AP457),"")</f>
        <v/>
      </c>
      <c r="AS446" s="4">
        <f>IF($C446="OK",_xlfn.NUMBERVALUE(Plantilla!AQ457),"")</f>
        <v/>
      </c>
      <c r="AT446" s="6">
        <f>IF($C446="OK",_xlfn.NUMBERVALUE(Plantilla!AR457),"")</f>
        <v/>
      </c>
      <c r="AU446" s="4">
        <f>IF($C446="OK",_xlfn.NUMBERVALUE(Plantilla!AS457),"")</f>
        <v/>
      </c>
      <c r="AV446" s="6">
        <f>IF($C446="OK",_xlfn.NUMBERVALUE(Plantilla!AT457),"")</f>
        <v/>
      </c>
      <c r="AW446" s="4">
        <f>IF($C446="OK",_xlfn.NUMBERVALUE(Plantilla!AU457),"")</f>
        <v/>
      </c>
      <c r="AX446" s="6">
        <f>IF($C446="OK",_xlfn.NUMBERVALUE(Plantilla!AV457),"")</f>
        <v/>
      </c>
      <c r="AY446" s="4">
        <f>IF($C446="OK",_xlfn.NUMBERVALUE(Plantilla!AW457),"")</f>
        <v/>
      </c>
      <c r="AZ446" s="6">
        <f>IF($C446="OK",_xlfn.NUMBERVALUE(Plantilla!AX457),"")</f>
        <v/>
      </c>
      <c r="BA446">
        <f>IF($C446="OK",_xlfn.NUMBERVALUE(Plantilla!AY457),"")</f>
        <v/>
      </c>
      <c r="BB446">
        <f>IF($C446="OK",_xlfn.NUMBERVALUE(Plantilla!AZ457),"")</f>
        <v/>
      </c>
      <c r="BC446" s="4">
        <f>IF($C446="OK",_xlfn.NUMBERVALUE(Plantilla!BA457),"")</f>
        <v/>
      </c>
      <c r="BD446" s="6">
        <f>IF($C446="OK",_xlfn.NUMBERVALUE(Plantilla!BB457),"")</f>
        <v/>
      </c>
      <c r="BE446" s="4">
        <f>IF($C446="OK",_xlfn.NUMBERVALUE(Plantilla!BC457),"")</f>
        <v/>
      </c>
      <c r="BF446" s="6">
        <f>IF($C446="OK",_xlfn.NUMBERVALUE(Plantilla!BD457),"")</f>
        <v/>
      </c>
      <c r="BG446" s="4">
        <f>IF($C446="OK",_xlfn.NUMBERVALUE(Plantilla!BE457),"")</f>
        <v/>
      </c>
      <c r="BH446" s="6">
        <f>IF($C446="OK",_xlfn.NUMBERVALUE(Plantilla!BF457),"")</f>
        <v/>
      </c>
      <c r="BI446" s="110">
        <f>IF($C446="OK",_xlfn.NUMBERVALUE(Plantilla!BG457),"")</f>
        <v/>
      </c>
      <c r="BJ446" s="6">
        <f>IF($C446="OK",_xlfn.NUMBERVALUE(Plantilla!BH457),"")</f>
        <v/>
      </c>
      <c r="BK446" s="109">
        <f>IF($C446="OK",_xlfn.NUMBERVALUE(Plantilla!BI457),"")</f>
        <v/>
      </c>
      <c r="BL446" s="6">
        <f>IF($C446="OK",
   IF(Plantilla!BJ457&lt;&gt;"",
      TEXT(VLOOKUP(Plantilla!BJ457,'Tablas '!$Z$4:$AA$6,2,FALSE),"#"),
   ""),
"")</f>
        <v/>
      </c>
      <c r="BM446" s="4">
        <f>IF($C446="OK",_xlfn.NUMBERVALUE(Plantilla!BK457),"")</f>
        <v/>
      </c>
      <c r="BN446" s="4">
        <f>IF($C446="OK",_xlfn.NUMBERVALUE(Plantilla!BL457),"")</f>
        <v/>
      </c>
      <c r="BO446" s="6">
        <f>IF($C446="OK",_xlfn.NUMBERVALUE(Plantilla!BM457),"")</f>
        <v/>
      </c>
      <c r="BP446" s="4">
        <f>IF($C446="OK",_xlfn.NUMBERVALUE(Plantilla!BN457),"")</f>
        <v/>
      </c>
      <c r="BQ446" s="6">
        <f>IF($C446="OK",_xlfn.NUMBERVALUE(Plantilla!BO457),"")</f>
        <v/>
      </c>
      <c r="BR446" s="4">
        <f>IF($C446="OK",_xlfn.NUMBERVALUE(Plantilla!BP457),"")</f>
        <v/>
      </c>
      <c r="BS446" s="6">
        <f>IF($C446="OK",_xlfn.NUMBERVALUE(Plantilla!BQ457),"")</f>
        <v/>
      </c>
      <c r="BT446" s="4">
        <f>IF($C446="OK",_xlfn.NUMBERVALUE(Plantilla!BR457),"")</f>
        <v/>
      </c>
      <c r="BU446" s="6">
        <f>IF($C446="OK",_xlfn.NUMBERVALUE(Plantilla!BS457),"")</f>
        <v/>
      </c>
      <c r="BV446" s="6">
        <f>IF($C446="OK",_xlfn.NUMBERVALUE(Plantilla!BT457),"")</f>
        <v/>
      </c>
      <c r="BW446" s="6">
        <f>IF($C446="OK",_xlfn.NUMBERVALUE(Plantilla!BU457),"")</f>
        <v/>
      </c>
      <c r="BX446" s="6">
        <f>IF($C446="OK",_xlfn.NUMBERVALUE(Plantilla!BV457),"")</f>
        <v/>
      </c>
      <c r="BY446" s="6">
        <f>IF($C446="OK",_xlfn.NUMBERVALUE(Plantilla!BW457),"")</f>
        <v/>
      </c>
      <c r="BZ446" s="6">
        <f>IF($C446="OK",_xlfn.NUMBERVALUE(Plantilla!BX457),"")</f>
        <v/>
      </c>
      <c r="CA446" s="6">
        <f>IF($C446="OK",_xlfn.NUMBERVALUE(Plantilla!BY457),"")</f>
        <v/>
      </c>
      <c r="CB446" s="6">
        <f>IF($C446="OK",_xlfn.NUMBERVALUE(Plantilla!BZ457),"")</f>
        <v/>
      </c>
      <c r="CC446" s="6">
        <f>IF($C446="OK",_xlfn.NUMBERVALUE(Plantilla!CA457),"")</f>
        <v/>
      </c>
      <c r="CD446" s="6">
        <f>IF($C446="OK",_xlfn.NUMBERVALUE(Plantilla!CB457),"")</f>
        <v/>
      </c>
      <c r="CE446" s="6">
        <f>IF($C446="OK",_xlfn.NUMBERVALUE(Plantilla!CC457),"")</f>
        <v/>
      </c>
      <c r="CF446" s="4">
        <f>IF($C446="OK",_xlfn.NUMBERVALUE(Plantilla!CD457),"")</f>
        <v/>
      </c>
      <c r="CG446" s="6">
        <f>IF($C446="OK",_xlfn.NUMBERVALUE(Plantilla!CE457),"")</f>
        <v/>
      </c>
      <c r="CH446" s="6">
        <f>IF($C446="OK",_xlfn.NUMBERVALUE(Plantilla!CF457),"")</f>
        <v/>
      </c>
      <c r="CI446" s="6">
        <f>IF($C446="OK",_xlfn.NUMBERVALUE(Plantilla!CG457),"")</f>
        <v/>
      </c>
      <c r="CJ446" s="6">
        <f>IF($C446="OK",_xlfn.NUMBERVALUE(Plantilla!CH457),"")</f>
        <v/>
      </c>
      <c r="CK446" s="6">
        <f>IF($C446="OK",_xlfn.NUMBERVALUE(Plantilla!CI457),"")</f>
        <v/>
      </c>
      <c r="CL446" s="6">
        <f>IF($C446="OK",_xlfn.NUMBERVALUE(Plantilla!CJ457),"")</f>
        <v/>
      </c>
      <c r="CM446">
        <f>IF($C446="OK",TEXT(Plantilla!CK457,"#"),"")</f>
        <v/>
      </c>
      <c r="CN446" s="6">
        <f>IF($C446="OK",_xlfn.NUMBERVALUE(Plantilla!CL457),"")</f>
        <v/>
      </c>
      <c r="CO446" s="6">
        <f>IF($C446="OK",_xlfn.NUMBERVALUE(Plantilla!CM457),"")</f>
        <v/>
      </c>
      <c r="CP446" s="110">
        <f>IF($C446="OK",_xlfn.NUMBERVALUE(Plantilla!CN457),"")</f>
        <v/>
      </c>
      <c r="CQ446" s="6">
        <f>IF($C446="OK",_xlfn.NUMBERVALUE(Plantilla!CO457),"")</f>
        <v/>
      </c>
      <c r="CR446" s="109">
        <f>IF($C446="OK",_xlfn.NUMBERVALUE(Plantilla!CP457),"")</f>
        <v/>
      </c>
      <c r="CS446" s="110">
        <f>IF($C446="OK",_xlfn.NUMBERVALUE(Plantilla!CQ457),"")</f>
        <v/>
      </c>
      <c r="CT446" s="6">
        <f>IF($C446="OK",_xlfn.NUMBERVALUE(Plantilla!CR457),"")</f>
        <v/>
      </c>
      <c r="CU446" s="109">
        <f>IF($C446="OK",_xlfn.NUMBERVALUE(Plantilla!CS457),"")</f>
        <v/>
      </c>
      <c r="CV446" s="110">
        <f>IF($C446="OK",_xlfn.NUMBERVALUE(Plantilla!CT457),"")</f>
        <v/>
      </c>
      <c r="CW446" s="6">
        <f>IF($C446="OK",_xlfn.NUMBERVALUE(Plantilla!CU457),"")</f>
        <v/>
      </c>
      <c r="CX446" s="82">
        <f>IF($C446="OK",_xlfn.NUMBERVALUE(Plantilla!CV457),"")</f>
        <v/>
      </c>
      <c r="CY446" s="6">
        <f>IF($C446="OK",_xlfn.NUMBERVALUE(Plantilla!CW457),"")</f>
        <v/>
      </c>
      <c r="CZ446" s="82">
        <f>IF($C446="OK",_xlfn.NUMBERVALUE(Plantilla!CX457),"")</f>
        <v/>
      </c>
      <c r="DA446" s="6">
        <f>IF($C446="OK",_xlfn.NUMBERVALUE(Plantilla!CY457),"")</f>
        <v/>
      </c>
      <c r="DB446" s="109">
        <f>IF($C446="OK",_xlfn.NUMBERVALUE(Plantilla!CZ457),"")</f>
        <v/>
      </c>
      <c r="DC446" s="6">
        <f>IF($C446="OK",_xlfn.NUMBERVALUE(Plantilla!DA457),"")</f>
        <v/>
      </c>
      <c r="DD446" s="6">
        <f>IF($C446="OK",TEXT(Plantilla!DB457,"#"),"")</f>
        <v/>
      </c>
      <c r="DE446" s="6">
        <f>IF($C446="OK",_xlfn.NUMBERVALUE(Plantilla!DC457),"")</f>
        <v/>
      </c>
      <c r="DF446" s="4">
        <f>IF($C446="OK",_xlfn.NUMBERVALUE(Plantilla!DD457),"")</f>
        <v/>
      </c>
      <c r="DG446" s="6">
        <f>IF($C446="OK",_xlfn.NUMBERVALUE(Plantilla!DE457),"")</f>
        <v/>
      </c>
      <c r="DH446" s="6">
        <f>IF($C446="OK",_xlfn.NUMBERVALUE(Plantilla!DF457),"")</f>
        <v/>
      </c>
      <c r="DI446" s="6">
        <f>IF($C446="OK",_xlfn.NUMBERVALUE(Plantilla!DG457),"")</f>
        <v/>
      </c>
      <c r="DJ446" s="6">
        <f>IF($C446="OK",_xlfn.NUMBERVALUE(Plantilla!DH457),"")</f>
        <v/>
      </c>
      <c r="DK446" s="6">
        <f>IF($C446="OK",_xlfn.NUMBERVALUE(Plantilla!DI457),"")</f>
        <v/>
      </c>
      <c r="DL446" s="6">
        <f>IF($C446="OK",_xlfn.NUMBERVALUE(Plantilla!DJ457),"")</f>
        <v/>
      </c>
      <c r="DM446" s="6">
        <f>IF($C446="OK",_xlfn.NUMBERVALUE(Plantilla!DK457),"")</f>
        <v/>
      </c>
      <c r="DN446" s="6">
        <f>IF($C446="OK",_xlfn.NUMBERVALUE(Plantilla!DL457),"")</f>
        <v/>
      </c>
      <c r="DO446" s="6">
        <f>IF($C446="OK",_xlfn.NUMBERVALUE(Plantilla!DM457),"")</f>
        <v/>
      </c>
      <c r="DP446" s="6">
        <f>IF($C446="OK",_xlfn.NUMBERVALUE(Plantilla!DN457),"")</f>
        <v/>
      </c>
      <c r="DQ446" s="6">
        <f>IF($C446="OK",_xlfn.NUMBERVALUE(Plantilla!DO457),"")</f>
        <v/>
      </c>
      <c r="DR446" s="6">
        <f>IF($C446="OK",_xlfn.NUMBERVALUE(Plantilla!DP457),"")</f>
        <v/>
      </c>
      <c r="DS446">
        <f>IF($C446="OK",TEXT(Plantilla!DR457,"#"),"")</f>
        <v/>
      </c>
      <c r="DT446" s="6" t="n"/>
    </row>
    <row r="447">
      <c r="A447">
        <f>IF(Plantilla!$I$6="¡Perfecto!, Guarda el archivo y adjúntalo a tu interfaz de Nómina Electrónica","OK","Error")</f>
        <v/>
      </c>
      <c r="B447">
        <f>IF(Plantilla!$I$6="¡Perfecto!, Guarda el archivo y adjúntalo a tu interfaz de Nómina Electrónica",MID(Plantilla!$D$2,SEARCH("V",Plantilla!$D$2),10),"")</f>
        <v/>
      </c>
      <c r="C447">
        <f>Plantilla!C458</f>
        <v/>
      </c>
      <c r="D447">
        <f>IF($C447="OK",Plantilla!B458,"")</f>
        <v/>
      </c>
      <c r="E447">
        <f>IF($C447="OK",
   VLOOKUP(Plantilla!$E$4,'Tablas '!$AP$4:$AT$6,5,FALSE),
"")</f>
        <v/>
      </c>
      <c r="F447">
        <f>IF($C447="OK",TEXT(Plantilla!D458,"#"),"")</f>
        <v/>
      </c>
      <c r="G447">
        <f>IF($C447="OK",
   VLOOKUP(Plantilla!E458,'Tablas '!$B$4:$C$14,2,FALSE),
"")</f>
        <v/>
      </c>
      <c r="H447">
        <f>IF($C447="OK",TEXT(Plantilla!F458,"#"),"")</f>
        <v/>
      </c>
      <c r="I447">
        <f>IF($C447="OK",TEXT(Plantilla!G458,"#"),"")</f>
        <v/>
      </c>
      <c r="J447">
        <f>IF($C447="OK",TEXT(Plantilla!H458,"#"),"")</f>
        <v/>
      </c>
      <c r="K447">
        <f>IF($C447="OK",TEXT(Plantilla!I458,"#"),"")</f>
        <v/>
      </c>
      <c r="L447">
        <f>IF($C447="OK",TEXT(Plantilla!J458,"#"),"")</f>
        <v/>
      </c>
      <c r="M447">
        <f>IF($C447="OK",TEXT(Plantilla!K458,"#"),"")</f>
        <v/>
      </c>
      <c r="N447">
        <f>IF($C447="OK",
   CONCATENATE(YEAR(Plantilla!L458),"-",TEXT(MONTH(Plantilla!L458),"00"),"-",TEXT(DAY(Plantilla!L458),"00")),
"")</f>
        <v/>
      </c>
      <c r="O447">
        <f>IF($C447="OK",_xlfn.NUMBERVALUE(Plantilla!M458),"")</f>
        <v/>
      </c>
      <c r="P447">
        <f>IF($C447="OK",
   IF(Plantilla!N458&lt;&gt;"",
      CONCATENATE(YEAR(Plantilla!N458),"-",TEXT(MONTH(Plantilla!N458),"00"),"-",TEXT(DAY(Plantilla!N458),"00")),
   ""),
"")</f>
        <v/>
      </c>
      <c r="Q447">
        <f>IF($C447="OK",
   VLOOKUP(Plantilla!O458,'Tablas '!$E$4:$F$19,2,FALSE),
"")</f>
        <v/>
      </c>
      <c r="R447">
        <f>IF($C447="OK",
   VLOOKUP(Plantilla!P458,'Tablas '!$H$4:$I$5,2,FALSE),
"")</f>
        <v/>
      </c>
      <c r="S447">
        <f>IF($C447="OK",
   VLOOKUP(Plantilla!Q458,'Tablas '!$K$4:$L$8,2,FALSE),
"")</f>
        <v/>
      </c>
      <c r="T447">
        <f>IF($C447="OK",
   VLOOKUP(Plantilla!R458,'Tablas '!$AE$4:$AF$6,2,FALSE),
"")</f>
        <v/>
      </c>
      <c r="U447">
        <f>IF($C447="OK",
   VLOOKUP(Plantilla!S458,'Tablas '!$AE$4:$AF$6,2,FALSE),
"")</f>
        <v/>
      </c>
      <c r="V447">
        <f>IF($C447="OK",TEXT(Plantilla!T458,"#"),"")</f>
        <v/>
      </c>
      <c r="W447" s="84">
        <f>IF($C447="OK",
   VLOOKUP(Plantilla!U458,'Tablas '!$AM$4:$AN$1126,2,FALSE),
"")</f>
        <v/>
      </c>
      <c r="X447">
        <f>IF($C447="OK",TEXT(Plantilla!V458,"#"),"")</f>
        <v/>
      </c>
      <c r="Y447">
        <f>IF($C447="OK",
   CONCATENATE(YEAR(Plantilla!W458),"-",TEXT(MONTH(Plantilla!W458),"00"),"-",TEXT(DAY(Plantilla!W458),"00")),
"")</f>
        <v/>
      </c>
      <c r="Z447">
        <f>IF($C447="OK",
   CONCATENATE(YEAR(Plantilla!X458),"-",TEXT(MONTH(Plantilla!X458),"00"),"-",TEXT(DAY(Plantilla!X458),"00")),
"")</f>
        <v/>
      </c>
      <c r="AA447">
        <f>IF($C447="OK",
   TEXT(VLOOKUP(Plantilla!Y458,'Tablas '!$Q$4:$R$9,2,FALSE),"#"),
"")</f>
        <v/>
      </c>
      <c r="AB447">
        <f>IF($C447="OK",
   CONCATENATE(YEAR(Plantilla!Z458),"-",TEXT(MONTH(Plantilla!Z458),"00"),"-",TEXT(DAY(Plantilla!Z458),"00")),
"")</f>
        <v/>
      </c>
      <c r="AC447">
        <f>IF($C447="OK",
   TEXT(VLOOKUP(Plantilla!AA458,'Tablas '!$T$4:$U$13,2,FALSE),"#"),
"")</f>
        <v/>
      </c>
      <c r="AD447">
        <f>IF($C447="OK",TEXT(Plantilla!AB458,"#"),"")</f>
        <v/>
      </c>
      <c r="AE447">
        <f>IF($C447="OK",
   IF(Plantilla!AC458&lt;&gt;"",
      TEXT(VLOOKUP(Plantilla!AC458,'Tablas '!$W$4:$X$7,2,FALSE),"#"),
   ""),
"")</f>
        <v/>
      </c>
      <c r="AF447">
        <f>IF($C447="OK",TEXT(Plantilla!AD458,"#"),"")</f>
        <v/>
      </c>
      <c r="AG447" s="6">
        <f>IF($C447="OK",_xlfn.NUMBERVALUE(Plantilla!AE458),"")</f>
        <v/>
      </c>
      <c r="AH447" s="4">
        <f>IF($C447="OK",_xlfn.NUMBERVALUE(Plantilla!AF458),"")</f>
        <v/>
      </c>
      <c r="AI447" s="6">
        <f>IF($C447="OK",_xlfn.NUMBERVALUE(Plantilla!AG458),"")</f>
        <v/>
      </c>
      <c r="AJ447" s="6">
        <f>IF($C447="OK",_xlfn.NUMBERVALUE(Plantilla!AH458),"")</f>
        <v/>
      </c>
      <c r="AK447" s="6">
        <f>IF($C447="OK",_xlfn.NUMBERVALUE(Plantilla!AI458),"")</f>
        <v/>
      </c>
      <c r="AL447" s="6">
        <f>IF($C447="OK",_xlfn.NUMBERVALUE(Plantilla!AJ458),"")</f>
        <v/>
      </c>
      <c r="AM447" s="4">
        <f>IF($C447="OK",_xlfn.NUMBERVALUE(Plantilla!AK458),"")</f>
        <v/>
      </c>
      <c r="AN447" s="6">
        <f>IF($C447="OK",_xlfn.NUMBERVALUE(Plantilla!AL458),"")</f>
        <v/>
      </c>
      <c r="AO447" s="4">
        <f>IF($C447="OK",_xlfn.NUMBERVALUE(Plantilla!AM458),"")</f>
        <v/>
      </c>
      <c r="AP447" s="6">
        <f>IF($C447="OK",_xlfn.NUMBERVALUE(Plantilla!AN458),"")</f>
        <v/>
      </c>
      <c r="AQ447" s="4">
        <f>IF($C447="OK",_xlfn.NUMBERVALUE(Plantilla!AO458),"")</f>
        <v/>
      </c>
      <c r="AR447" s="6">
        <f>IF($C447="OK",_xlfn.NUMBERVALUE(Plantilla!AP458),"")</f>
        <v/>
      </c>
      <c r="AS447" s="4">
        <f>IF($C447="OK",_xlfn.NUMBERVALUE(Plantilla!AQ458),"")</f>
        <v/>
      </c>
      <c r="AT447" s="6">
        <f>IF($C447="OK",_xlfn.NUMBERVALUE(Plantilla!AR458),"")</f>
        <v/>
      </c>
      <c r="AU447" s="4">
        <f>IF($C447="OK",_xlfn.NUMBERVALUE(Plantilla!AS458),"")</f>
        <v/>
      </c>
      <c r="AV447" s="6">
        <f>IF($C447="OK",_xlfn.NUMBERVALUE(Plantilla!AT458),"")</f>
        <v/>
      </c>
      <c r="AW447" s="4">
        <f>IF($C447="OK",_xlfn.NUMBERVALUE(Plantilla!AU458),"")</f>
        <v/>
      </c>
      <c r="AX447" s="6">
        <f>IF($C447="OK",_xlfn.NUMBERVALUE(Plantilla!AV458),"")</f>
        <v/>
      </c>
      <c r="AY447" s="4">
        <f>IF($C447="OK",_xlfn.NUMBERVALUE(Plantilla!AW458),"")</f>
        <v/>
      </c>
      <c r="AZ447" s="6">
        <f>IF($C447="OK",_xlfn.NUMBERVALUE(Plantilla!AX458),"")</f>
        <v/>
      </c>
      <c r="BA447">
        <f>IF($C447="OK",_xlfn.NUMBERVALUE(Plantilla!AY458),"")</f>
        <v/>
      </c>
      <c r="BB447">
        <f>IF($C447="OK",_xlfn.NUMBERVALUE(Plantilla!AZ458),"")</f>
        <v/>
      </c>
      <c r="BC447" s="4">
        <f>IF($C447="OK",_xlfn.NUMBERVALUE(Plantilla!BA458),"")</f>
        <v/>
      </c>
      <c r="BD447" s="6">
        <f>IF($C447="OK",_xlfn.NUMBERVALUE(Plantilla!BB458),"")</f>
        <v/>
      </c>
      <c r="BE447" s="4">
        <f>IF($C447="OK",_xlfn.NUMBERVALUE(Plantilla!BC458),"")</f>
        <v/>
      </c>
      <c r="BF447" s="6">
        <f>IF($C447="OK",_xlfn.NUMBERVALUE(Plantilla!BD458),"")</f>
        <v/>
      </c>
      <c r="BG447" s="4">
        <f>IF($C447="OK",_xlfn.NUMBERVALUE(Plantilla!BE458),"")</f>
        <v/>
      </c>
      <c r="BH447" s="6">
        <f>IF($C447="OK",_xlfn.NUMBERVALUE(Plantilla!BF458),"")</f>
        <v/>
      </c>
      <c r="BI447" s="110">
        <f>IF($C447="OK",_xlfn.NUMBERVALUE(Plantilla!BG458),"")</f>
        <v/>
      </c>
      <c r="BJ447" s="6">
        <f>IF($C447="OK",_xlfn.NUMBERVALUE(Plantilla!BH458),"")</f>
        <v/>
      </c>
      <c r="BK447" s="109">
        <f>IF($C447="OK",_xlfn.NUMBERVALUE(Plantilla!BI458),"")</f>
        <v/>
      </c>
      <c r="BL447" s="6">
        <f>IF($C447="OK",
   IF(Plantilla!BJ458&lt;&gt;"",
      TEXT(VLOOKUP(Plantilla!BJ458,'Tablas '!$Z$4:$AA$6,2,FALSE),"#"),
   ""),
"")</f>
        <v/>
      </c>
      <c r="BM447" s="4">
        <f>IF($C447="OK",_xlfn.NUMBERVALUE(Plantilla!BK458),"")</f>
        <v/>
      </c>
      <c r="BN447" s="4">
        <f>IF($C447="OK",_xlfn.NUMBERVALUE(Plantilla!BL458),"")</f>
        <v/>
      </c>
      <c r="BO447" s="6">
        <f>IF($C447="OK",_xlfn.NUMBERVALUE(Plantilla!BM458),"")</f>
        <v/>
      </c>
      <c r="BP447" s="4">
        <f>IF($C447="OK",_xlfn.NUMBERVALUE(Plantilla!BN458),"")</f>
        <v/>
      </c>
      <c r="BQ447" s="6">
        <f>IF($C447="OK",_xlfn.NUMBERVALUE(Plantilla!BO458),"")</f>
        <v/>
      </c>
      <c r="BR447" s="4">
        <f>IF($C447="OK",_xlfn.NUMBERVALUE(Plantilla!BP458),"")</f>
        <v/>
      </c>
      <c r="BS447" s="6">
        <f>IF($C447="OK",_xlfn.NUMBERVALUE(Plantilla!BQ458),"")</f>
        <v/>
      </c>
      <c r="BT447" s="4">
        <f>IF($C447="OK",_xlfn.NUMBERVALUE(Plantilla!BR458),"")</f>
        <v/>
      </c>
      <c r="BU447" s="6">
        <f>IF($C447="OK",_xlfn.NUMBERVALUE(Plantilla!BS458),"")</f>
        <v/>
      </c>
      <c r="BV447" s="6">
        <f>IF($C447="OK",_xlfn.NUMBERVALUE(Plantilla!BT458),"")</f>
        <v/>
      </c>
      <c r="BW447" s="6">
        <f>IF($C447="OK",_xlfn.NUMBERVALUE(Plantilla!BU458),"")</f>
        <v/>
      </c>
      <c r="BX447" s="6">
        <f>IF($C447="OK",_xlfn.NUMBERVALUE(Plantilla!BV458),"")</f>
        <v/>
      </c>
      <c r="BY447" s="6">
        <f>IF($C447="OK",_xlfn.NUMBERVALUE(Plantilla!BW458),"")</f>
        <v/>
      </c>
      <c r="BZ447" s="6">
        <f>IF($C447="OK",_xlfn.NUMBERVALUE(Plantilla!BX458),"")</f>
        <v/>
      </c>
      <c r="CA447" s="6">
        <f>IF($C447="OK",_xlfn.NUMBERVALUE(Plantilla!BY458),"")</f>
        <v/>
      </c>
      <c r="CB447" s="6">
        <f>IF($C447="OK",_xlfn.NUMBERVALUE(Plantilla!BZ458),"")</f>
        <v/>
      </c>
      <c r="CC447" s="6">
        <f>IF($C447="OK",_xlfn.NUMBERVALUE(Plantilla!CA458),"")</f>
        <v/>
      </c>
      <c r="CD447" s="6">
        <f>IF($C447="OK",_xlfn.NUMBERVALUE(Plantilla!CB458),"")</f>
        <v/>
      </c>
      <c r="CE447" s="6">
        <f>IF($C447="OK",_xlfn.NUMBERVALUE(Plantilla!CC458),"")</f>
        <v/>
      </c>
      <c r="CF447" s="4">
        <f>IF($C447="OK",_xlfn.NUMBERVALUE(Plantilla!CD458),"")</f>
        <v/>
      </c>
      <c r="CG447" s="6">
        <f>IF($C447="OK",_xlfn.NUMBERVALUE(Plantilla!CE458),"")</f>
        <v/>
      </c>
      <c r="CH447" s="6">
        <f>IF($C447="OK",_xlfn.NUMBERVALUE(Plantilla!CF458),"")</f>
        <v/>
      </c>
      <c r="CI447" s="6">
        <f>IF($C447="OK",_xlfn.NUMBERVALUE(Plantilla!CG458),"")</f>
        <v/>
      </c>
      <c r="CJ447" s="6">
        <f>IF($C447="OK",_xlfn.NUMBERVALUE(Plantilla!CH458),"")</f>
        <v/>
      </c>
      <c r="CK447" s="6">
        <f>IF($C447="OK",_xlfn.NUMBERVALUE(Plantilla!CI458),"")</f>
        <v/>
      </c>
      <c r="CL447" s="6">
        <f>IF($C447="OK",_xlfn.NUMBERVALUE(Plantilla!CJ458),"")</f>
        <v/>
      </c>
      <c r="CM447">
        <f>IF($C447="OK",TEXT(Plantilla!CK458,"#"),"")</f>
        <v/>
      </c>
      <c r="CN447" s="6">
        <f>IF($C447="OK",_xlfn.NUMBERVALUE(Plantilla!CL458),"")</f>
        <v/>
      </c>
      <c r="CO447" s="6">
        <f>IF($C447="OK",_xlfn.NUMBERVALUE(Plantilla!CM458),"")</f>
        <v/>
      </c>
      <c r="CP447" s="110">
        <f>IF($C447="OK",_xlfn.NUMBERVALUE(Plantilla!CN458),"")</f>
        <v/>
      </c>
      <c r="CQ447" s="6">
        <f>IF($C447="OK",_xlfn.NUMBERVALUE(Plantilla!CO458),"")</f>
        <v/>
      </c>
      <c r="CR447" s="109">
        <f>IF($C447="OK",_xlfn.NUMBERVALUE(Plantilla!CP458),"")</f>
        <v/>
      </c>
      <c r="CS447" s="110">
        <f>IF($C447="OK",_xlfn.NUMBERVALUE(Plantilla!CQ458),"")</f>
        <v/>
      </c>
      <c r="CT447" s="6">
        <f>IF($C447="OK",_xlfn.NUMBERVALUE(Plantilla!CR458),"")</f>
        <v/>
      </c>
      <c r="CU447" s="109">
        <f>IF($C447="OK",_xlfn.NUMBERVALUE(Plantilla!CS458),"")</f>
        <v/>
      </c>
      <c r="CV447" s="110">
        <f>IF($C447="OK",_xlfn.NUMBERVALUE(Plantilla!CT458),"")</f>
        <v/>
      </c>
      <c r="CW447" s="6">
        <f>IF($C447="OK",_xlfn.NUMBERVALUE(Plantilla!CU458),"")</f>
        <v/>
      </c>
      <c r="CX447" s="82">
        <f>IF($C447="OK",_xlfn.NUMBERVALUE(Plantilla!CV458),"")</f>
        <v/>
      </c>
      <c r="CY447" s="6">
        <f>IF($C447="OK",_xlfn.NUMBERVALUE(Plantilla!CW458),"")</f>
        <v/>
      </c>
      <c r="CZ447" s="82">
        <f>IF($C447="OK",_xlfn.NUMBERVALUE(Plantilla!CX458),"")</f>
        <v/>
      </c>
      <c r="DA447" s="6">
        <f>IF($C447="OK",_xlfn.NUMBERVALUE(Plantilla!CY458),"")</f>
        <v/>
      </c>
      <c r="DB447" s="109">
        <f>IF($C447="OK",_xlfn.NUMBERVALUE(Plantilla!CZ458),"")</f>
        <v/>
      </c>
      <c r="DC447" s="6">
        <f>IF($C447="OK",_xlfn.NUMBERVALUE(Plantilla!DA458),"")</f>
        <v/>
      </c>
      <c r="DD447" s="6">
        <f>IF($C447="OK",TEXT(Plantilla!DB458,"#"),"")</f>
        <v/>
      </c>
      <c r="DE447" s="6">
        <f>IF($C447="OK",_xlfn.NUMBERVALUE(Plantilla!DC458),"")</f>
        <v/>
      </c>
      <c r="DF447" s="4">
        <f>IF($C447="OK",_xlfn.NUMBERVALUE(Plantilla!DD458),"")</f>
        <v/>
      </c>
      <c r="DG447" s="6">
        <f>IF($C447="OK",_xlfn.NUMBERVALUE(Plantilla!DE458),"")</f>
        <v/>
      </c>
      <c r="DH447" s="6">
        <f>IF($C447="OK",_xlfn.NUMBERVALUE(Plantilla!DF458),"")</f>
        <v/>
      </c>
      <c r="DI447" s="6">
        <f>IF($C447="OK",_xlfn.NUMBERVALUE(Plantilla!DG458),"")</f>
        <v/>
      </c>
      <c r="DJ447" s="6">
        <f>IF($C447="OK",_xlfn.NUMBERVALUE(Plantilla!DH458),"")</f>
        <v/>
      </c>
      <c r="DK447" s="6">
        <f>IF($C447="OK",_xlfn.NUMBERVALUE(Plantilla!DI458),"")</f>
        <v/>
      </c>
      <c r="DL447" s="6">
        <f>IF($C447="OK",_xlfn.NUMBERVALUE(Plantilla!DJ458),"")</f>
        <v/>
      </c>
      <c r="DM447" s="6">
        <f>IF($C447="OK",_xlfn.NUMBERVALUE(Plantilla!DK458),"")</f>
        <v/>
      </c>
      <c r="DN447" s="6">
        <f>IF($C447="OK",_xlfn.NUMBERVALUE(Plantilla!DL458),"")</f>
        <v/>
      </c>
      <c r="DO447" s="6">
        <f>IF($C447="OK",_xlfn.NUMBERVALUE(Plantilla!DM458),"")</f>
        <v/>
      </c>
      <c r="DP447" s="6">
        <f>IF($C447="OK",_xlfn.NUMBERVALUE(Plantilla!DN458),"")</f>
        <v/>
      </c>
      <c r="DQ447" s="6">
        <f>IF($C447="OK",_xlfn.NUMBERVALUE(Plantilla!DO458),"")</f>
        <v/>
      </c>
      <c r="DR447" s="6">
        <f>IF($C447="OK",_xlfn.NUMBERVALUE(Plantilla!DP458),"")</f>
        <v/>
      </c>
      <c r="DS447">
        <f>IF($C447="OK",TEXT(Plantilla!DR458,"#"),"")</f>
        <v/>
      </c>
      <c r="DT447" s="6" t="n"/>
    </row>
    <row r="448">
      <c r="A448">
        <f>IF(Plantilla!$I$6="¡Perfecto!, Guarda el archivo y adjúntalo a tu interfaz de Nómina Electrónica","OK","Error")</f>
        <v/>
      </c>
      <c r="B448">
        <f>IF(Plantilla!$I$6="¡Perfecto!, Guarda el archivo y adjúntalo a tu interfaz de Nómina Electrónica",MID(Plantilla!$D$2,SEARCH("V",Plantilla!$D$2),10),"")</f>
        <v/>
      </c>
      <c r="C448">
        <f>Plantilla!C459</f>
        <v/>
      </c>
      <c r="D448">
        <f>IF($C448="OK",Plantilla!B459,"")</f>
        <v/>
      </c>
      <c r="E448">
        <f>IF($C448="OK",
   VLOOKUP(Plantilla!$E$4,'Tablas '!$AP$4:$AT$6,5,FALSE),
"")</f>
        <v/>
      </c>
      <c r="F448">
        <f>IF($C448="OK",TEXT(Plantilla!D459,"#"),"")</f>
        <v/>
      </c>
      <c r="G448">
        <f>IF($C448="OK",
   VLOOKUP(Plantilla!E459,'Tablas '!$B$4:$C$14,2,FALSE),
"")</f>
        <v/>
      </c>
      <c r="H448">
        <f>IF($C448="OK",TEXT(Plantilla!F459,"#"),"")</f>
        <v/>
      </c>
      <c r="I448">
        <f>IF($C448="OK",TEXT(Plantilla!G459,"#"),"")</f>
        <v/>
      </c>
      <c r="J448">
        <f>IF($C448="OK",TEXT(Plantilla!H459,"#"),"")</f>
        <v/>
      </c>
      <c r="K448">
        <f>IF($C448="OK",TEXT(Plantilla!I459,"#"),"")</f>
        <v/>
      </c>
      <c r="L448">
        <f>IF($C448="OK",TEXT(Plantilla!J459,"#"),"")</f>
        <v/>
      </c>
      <c r="M448">
        <f>IF($C448="OK",TEXT(Plantilla!K459,"#"),"")</f>
        <v/>
      </c>
      <c r="N448">
        <f>IF($C448="OK",
   CONCATENATE(YEAR(Plantilla!L459),"-",TEXT(MONTH(Plantilla!L459),"00"),"-",TEXT(DAY(Plantilla!L459),"00")),
"")</f>
        <v/>
      </c>
      <c r="O448">
        <f>IF($C448="OK",_xlfn.NUMBERVALUE(Plantilla!M459),"")</f>
        <v/>
      </c>
      <c r="P448">
        <f>IF($C448="OK",
   IF(Plantilla!N459&lt;&gt;"",
      CONCATENATE(YEAR(Plantilla!N459),"-",TEXT(MONTH(Plantilla!N459),"00"),"-",TEXT(DAY(Plantilla!N459),"00")),
   ""),
"")</f>
        <v/>
      </c>
      <c r="Q448">
        <f>IF($C448="OK",
   VLOOKUP(Plantilla!O459,'Tablas '!$E$4:$F$19,2,FALSE),
"")</f>
        <v/>
      </c>
      <c r="R448">
        <f>IF($C448="OK",
   VLOOKUP(Plantilla!P459,'Tablas '!$H$4:$I$5,2,FALSE),
"")</f>
        <v/>
      </c>
      <c r="S448">
        <f>IF($C448="OK",
   VLOOKUP(Plantilla!Q459,'Tablas '!$K$4:$L$8,2,FALSE),
"")</f>
        <v/>
      </c>
      <c r="T448">
        <f>IF($C448="OK",
   VLOOKUP(Plantilla!R459,'Tablas '!$AE$4:$AF$6,2,FALSE),
"")</f>
        <v/>
      </c>
      <c r="U448">
        <f>IF($C448="OK",
   VLOOKUP(Plantilla!S459,'Tablas '!$AE$4:$AF$6,2,FALSE),
"")</f>
        <v/>
      </c>
      <c r="V448">
        <f>IF($C448="OK",TEXT(Plantilla!T459,"#"),"")</f>
        <v/>
      </c>
      <c r="W448" s="84">
        <f>IF($C448="OK",
   VLOOKUP(Plantilla!U459,'Tablas '!$AM$4:$AN$1126,2,FALSE),
"")</f>
        <v/>
      </c>
      <c r="X448">
        <f>IF($C448="OK",TEXT(Plantilla!V459,"#"),"")</f>
        <v/>
      </c>
      <c r="Y448">
        <f>IF($C448="OK",
   CONCATENATE(YEAR(Plantilla!W459),"-",TEXT(MONTH(Plantilla!W459),"00"),"-",TEXT(DAY(Plantilla!W459),"00")),
"")</f>
        <v/>
      </c>
      <c r="Z448">
        <f>IF($C448="OK",
   CONCATENATE(YEAR(Plantilla!X459),"-",TEXT(MONTH(Plantilla!X459),"00"),"-",TEXT(DAY(Plantilla!X459),"00")),
"")</f>
        <v/>
      </c>
      <c r="AA448">
        <f>IF($C448="OK",
   TEXT(VLOOKUP(Plantilla!Y459,'Tablas '!$Q$4:$R$9,2,FALSE),"#"),
"")</f>
        <v/>
      </c>
      <c r="AB448">
        <f>IF($C448="OK",
   CONCATENATE(YEAR(Plantilla!Z459),"-",TEXT(MONTH(Plantilla!Z459),"00"),"-",TEXT(DAY(Plantilla!Z459),"00")),
"")</f>
        <v/>
      </c>
      <c r="AC448">
        <f>IF($C448="OK",
   TEXT(VLOOKUP(Plantilla!AA459,'Tablas '!$T$4:$U$13,2,FALSE),"#"),
"")</f>
        <v/>
      </c>
      <c r="AD448">
        <f>IF($C448="OK",TEXT(Plantilla!AB459,"#"),"")</f>
        <v/>
      </c>
      <c r="AE448">
        <f>IF($C448="OK",
   IF(Plantilla!AC459&lt;&gt;"",
      TEXT(VLOOKUP(Plantilla!AC459,'Tablas '!$W$4:$X$7,2,FALSE),"#"),
   ""),
"")</f>
        <v/>
      </c>
      <c r="AF448">
        <f>IF($C448="OK",TEXT(Plantilla!AD459,"#"),"")</f>
        <v/>
      </c>
      <c r="AG448" s="6">
        <f>IF($C448="OK",_xlfn.NUMBERVALUE(Plantilla!AE459),"")</f>
        <v/>
      </c>
      <c r="AH448" s="4">
        <f>IF($C448="OK",_xlfn.NUMBERVALUE(Plantilla!AF459),"")</f>
        <v/>
      </c>
      <c r="AI448" s="6">
        <f>IF($C448="OK",_xlfn.NUMBERVALUE(Plantilla!AG459),"")</f>
        <v/>
      </c>
      <c r="AJ448" s="6">
        <f>IF($C448="OK",_xlfn.NUMBERVALUE(Plantilla!AH459),"")</f>
        <v/>
      </c>
      <c r="AK448" s="6">
        <f>IF($C448="OK",_xlfn.NUMBERVALUE(Plantilla!AI459),"")</f>
        <v/>
      </c>
      <c r="AL448" s="6">
        <f>IF($C448="OK",_xlfn.NUMBERVALUE(Plantilla!AJ459),"")</f>
        <v/>
      </c>
      <c r="AM448" s="4">
        <f>IF($C448="OK",_xlfn.NUMBERVALUE(Plantilla!AK459),"")</f>
        <v/>
      </c>
      <c r="AN448" s="6">
        <f>IF($C448="OK",_xlfn.NUMBERVALUE(Plantilla!AL459),"")</f>
        <v/>
      </c>
      <c r="AO448" s="4">
        <f>IF($C448="OK",_xlfn.NUMBERVALUE(Plantilla!AM459),"")</f>
        <v/>
      </c>
      <c r="AP448" s="6">
        <f>IF($C448="OK",_xlfn.NUMBERVALUE(Plantilla!AN459),"")</f>
        <v/>
      </c>
      <c r="AQ448" s="4">
        <f>IF($C448="OK",_xlfn.NUMBERVALUE(Plantilla!AO459),"")</f>
        <v/>
      </c>
      <c r="AR448" s="6">
        <f>IF($C448="OK",_xlfn.NUMBERVALUE(Plantilla!AP459),"")</f>
        <v/>
      </c>
      <c r="AS448" s="4">
        <f>IF($C448="OK",_xlfn.NUMBERVALUE(Plantilla!AQ459),"")</f>
        <v/>
      </c>
      <c r="AT448" s="6">
        <f>IF($C448="OK",_xlfn.NUMBERVALUE(Plantilla!AR459),"")</f>
        <v/>
      </c>
      <c r="AU448" s="4">
        <f>IF($C448="OK",_xlfn.NUMBERVALUE(Plantilla!AS459),"")</f>
        <v/>
      </c>
      <c r="AV448" s="6">
        <f>IF($C448="OK",_xlfn.NUMBERVALUE(Plantilla!AT459),"")</f>
        <v/>
      </c>
      <c r="AW448" s="4">
        <f>IF($C448="OK",_xlfn.NUMBERVALUE(Plantilla!AU459),"")</f>
        <v/>
      </c>
      <c r="AX448" s="6">
        <f>IF($C448="OK",_xlfn.NUMBERVALUE(Plantilla!AV459),"")</f>
        <v/>
      </c>
      <c r="AY448" s="4">
        <f>IF($C448="OK",_xlfn.NUMBERVALUE(Plantilla!AW459),"")</f>
        <v/>
      </c>
      <c r="AZ448" s="6">
        <f>IF($C448="OK",_xlfn.NUMBERVALUE(Plantilla!AX459),"")</f>
        <v/>
      </c>
      <c r="BA448">
        <f>IF($C448="OK",_xlfn.NUMBERVALUE(Plantilla!AY459),"")</f>
        <v/>
      </c>
      <c r="BB448">
        <f>IF($C448="OK",_xlfn.NUMBERVALUE(Plantilla!AZ459),"")</f>
        <v/>
      </c>
      <c r="BC448" s="4">
        <f>IF($C448="OK",_xlfn.NUMBERVALUE(Plantilla!BA459),"")</f>
        <v/>
      </c>
      <c r="BD448" s="6">
        <f>IF($C448="OK",_xlfn.NUMBERVALUE(Plantilla!BB459),"")</f>
        <v/>
      </c>
      <c r="BE448" s="4">
        <f>IF($C448="OK",_xlfn.NUMBERVALUE(Plantilla!BC459),"")</f>
        <v/>
      </c>
      <c r="BF448" s="6">
        <f>IF($C448="OK",_xlfn.NUMBERVALUE(Plantilla!BD459),"")</f>
        <v/>
      </c>
      <c r="BG448" s="4">
        <f>IF($C448="OK",_xlfn.NUMBERVALUE(Plantilla!BE459),"")</f>
        <v/>
      </c>
      <c r="BH448" s="6">
        <f>IF($C448="OK",_xlfn.NUMBERVALUE(Plantilla!BF459),"")</f>
        <v/>
      </c>
      <c r="BI448" s="110">
        <f>IF($C448="OK",_xlfn.NUMBERVALUE(Plantilla!BG459),"")</f>
        <v/>
      </c>
      <c r="BJ448" s="6">
        <f>IF($C448="OK",_xlfn.NUMBERVALUE(Plantilla!BH459),"")</f>
        <v/>
      </c>
      <c r="BK448" s="109">
        <f>IF($C448="OK",_xlfn.NUMBERVALUE(Plantilla!BI459),"")</f>
        <v/>
      </c>
      <c r="BL448" s="6">
        <f>IF($C448="OK",
   IF(Plantilla!BJ459&lt;&gt;"",
      TEXT(VLOOKUP(Plantilla!BJ459,'Tablas '!$Z$4:$AA$6,2,FALSE),"#"),
   ""),
"")</f>
        <v/>
      </c>
      <c r="BM448" s="4">
        <f>IF($C448="OK",_xlfn.NUMBERVALUE(Plantilla!BK459),"")</f>
        <v/>
      </c>
      <c r="BN448" s="4">
        <f>IF($C448="OK",_xlfn.NUMBERVALUE(Plantilla!BL459),"")</f>
        <v/>
      </c>
      <c r="BO448" s="6">
        <f>IF($C448="OK",_xlfn.NUMBERVALUE(Plantilla!BM459),"")</f>
        <v/>
      </c>
      <c r="BP448" s="4">
        <f>IF($C448="OK",_xlfn.NUMBERVALUE(Plantilla!BN459),"")</f>
        <v/>
      </c>
      <c r="BQ448" s="6">
        <f>IF($C448="OK",_xlfn.NUMBERVALUE(Plantilla!BO459),"")</f>
        <v/>
      </c>
      <c r="BR448" s="4">
        <f>IF($C448="OK",_xlfn.NUMBERVALUE(Plantilla!BP459),"")</f>
        <v/>
      </c>
      <c r="BS448" s="6">
        <f>IF($C448="OK",_xlfn.NUMBERVALUE(Plantilla!BQ459),"")</f>
        <v/>
      </c>
      <c r="BT448" s="4">
        <f>IF($C448="OK",_xlfn.NUMBERVALUE(Plantilla!BR459),"")</f>
        <v/>
      </c>
      <c r="BU448" s="6">
        <f>IF($C448="OK",_xlfn.NUMBERVALUE(Plantilla!BS459),"")</f>
        <v/>
      </c>
      <c r="BV448" s="6">
        <f>IF($C448="OK",_xlfn.NUMBERVALUE(Plantilla!BT459),"")</f>
        <v/>
      </c>
      <c r="BW448" s="6">
        <f>IF($C448="OK",_xlfn.NUMBERVALUE(Plantilla!BU459),"")</f>
        <v/>
      </c>
      <c r="BX448" s="6">
        <f>IF($C448="OK",_xlfn.NUMBERVALUE(Plantilla!BV459),"")</f>
        <v/>
      </c>
      <c r="BY448" s="6">
        <f>IF($C448="OK",_xlfn.NUMBERVALUE(Plantilla!BW459),"")</f>
        <v/>
      </c>
      <c r="BZ448" s="6">
        <f>IF($C448="OK",_xlfn.NUMBERVALUE(Plantilla!BX459),"")</f>
        <v/>
      </c>
      <c r="CA448" s="6">
        <f>IF($C448="OK",_xlfn.NUMBERVALUE(Plantilla!BY459),"")</f>
        <v/>
      </c>
      <c r="CB448" s="6">
        <f>IF($C448="OK",_xlfn.NUMBERVALUE(Plantilla!BZ459),"")</f>
        <v/>
      </c>
      <c r="CC448" s="6">
        <f>IF($C448="OK",_xlfn.NUMBERVALUE(Plantilla!CA459),"")</f>
        <v/>
      </c>
      <c r="CD448" s="6">
        <f>IF($C448="OK",_xlfn.NUMBERVALUE(Plantilla!CB459),"")</f>
        <v/>
      </c>
      <c r="CE448" s="6">
        <f>IF($C448="OK",_xlfn.NUMBERVALUE(Plantilla!CC459),"")</f>
        <v/>
      </c>
      <c r="CF448" s="4">
        <f>IF($C448="OK",_xlfn.NUMBERVALUE(Plantilla!CD459),"")</f>
        <v/>
      </c>
      <c r="CG448" s="6">
        <f>IF($C448="OK",_xlfn.NUMBERVALUE(Plantilla!CE459),"")</f>
        <v/>
      </c>
      <c r="CH448" s="6">
        <f>IF($C448="OK",_xlfn.NUMBERVALUE(Plantilla!CF459),"")</f>
        <v/>
      </c>
      <c r="CI448" s="6">
        <f>IF($C448="OK",_xlfn.NUMBERVALUE(Plantilla!CG459),"")</f>
        <v/>
      </c>
      <c r="CJ448" s="6">
        <f>IF($C448="OK",_xlfn.NUMBERVALUE(Plantilla!CH459),"")</f>
        <v/>
      </c>
      <c r="CK448" s="6">
        <f>IF($C448="OK",_xlfn.NUMBERVALUE(Plantilla!CI459),"")</f>
        <v/>
      </c>
      <c r="CL448" s="6">
        <f>IF($C448="OK",_xlfn.NUMBERVALUE(Plantilla!CJ459),"")</f>
        <v/>
      </c>
      <c r="CM448">
        <f>IF($C448="OK",TEXT(Plantilla!CK459,"#"),"")</f>
        <v/>
      </c>
      <c r="CN448" s="6">
        <f>IF($C448="OK",_xlfn.NUMBERVALUE(Plantilla!CL459),"")</f>
        <v/>
      </c>
      <c r="CO448" s="6">
        <f>IF($C448="OK",_xlfn.NUMBERVALUE(Plantilla!CM459),"")</f>
        <v/>
      </c>
      <c r="CP448" s="110">
        <f>IF($C448="OK",_xlfn.NUMBERVALUE(Plantilla!CN459),"")</f>
        <v/>
      </c>
      <c r="CQ448" s="6">
        <f>IF($C448="OK",_xlfn.NUMBERVALUE(Plantilla!CO459),"")</f>
        <v/>
      </c>
      <c r="CR448" s="109">
        <f>IF($C448="OK",_xlfn.NUMBERVALUE(Plantilla!CP459),"")</f>
        <v/>
      </c>
      <c r="CS448" s="110">
        <f>IF($C448="OK",_xlfn.NUMBERVALUE(Plantilla!CQ459),"")</f>
        <v/>
      </c>
      <c r="CT448" s="6">
        <f>IF($C448="OK",_xlfn.NUMBERVALUE(Plantilla!CR459),"")</f>
        <v/>
      </c>
      <c r="CU448" s="109">
        <f>IF($C448="OK",_xlfn.NUMBERVALUE(Plantilla!CS459),"")</f>
        <v/>
      </c>
      <c r="CV448" s="110">
        <f>IF($C448="OK",_xlfn.NUMBERVALUE(Plantilla!CT459),"")</f>
        <v/>
      </c>
      <c r="CW448" s="6">
        <f>IF($C448="OK",_xlfn.NUMBERVALUE(Plantilla!CU459),"")</f>
        <v/>
      </c>
      <c r="CX448" s="82">
        <f>IF($C448="OK",_xlfn.NUMBERVALUE(Plantilla!CV459),"")</f>
        <v/>
      </c>
      <c r="CY448" s="6">
        <f>IF($C448="OK",_xlfn.NUMBERVALUE(Plantilla!CW459),"")</f>
        <v/>
      </c>
      <c r="CZ448" s="82">
        <f>IF($C448="OK",_xlfn.NUMBERVALUE(Plantilla!CX459),"")</f>
        <v/>
      </c>
      <c r="DA448" s="6">
        <f>IF($C448="OK",_xlfn.NUMBERVALUE(Plantilla!CY459),"")</f>
        <v/>
      </c>
      <c r="DB448" s="109">
        <f>IF($C448="OK",_xlfn.NUMBERVALUE(Plantilla!CZ459),"")</f>
        <v/>
      </c>
      <c r="DC448" s="6">
        <f>IF($C448="OK",_xlfn.NUMBERVALUE(Plantilla!DA459),"")</f>
        <v/>
      </c>
      <c r="DD448" s="6">
        <f>IF($C448="OK",TEXT(Plantilla!DB459,"#"),"")</f>
        <v/>
      </c>
      <c r="DE448" s="6">
        <f>IF($C448="OK",_xlfn.NUMBERVALUE(Plantilla!DC459),"")</f>
        <v/>
      </c>
      <c r="DF448" s="4">
        <f>IF($C448="OK",_xlfn.NUMBERVALUE(Plantilla!DD459),"")</f>
        <v/>
      </c>
      <c r="DG448" s="6">
        <f>IF($C448="OK",_xlfn.NUMBERVALUE(Plantilla!DE459),"")</f>
        <v/>
      </c>
      <c r="DH448" s="6">
        <f>IF($C448="OK",_xlfn.NUMBERVALUE(Plantilla!DF459),"")</f>
        <v/>
      </c>
      <c r="DI448" s="6">
        <f>IF($C448="OK",_xlfn.NUMBERVALUE(Plantilla!DG459),"")</f>
        <v/>
      </c>
      <c r="DJ448" s="6">
        <f>IF($C448="OK",_xlfn.NUMBERVALUE(Plantilla!DH459),"")</f>
        <v/>
      </c>
      <c r="DK448" s="6">
        <f>IF($C448="OK",_xlfn.NUMBERVALUE(Plantilla!DI459),"")</f>
        <v/>
      </c>
      <c r="DL448" s="6">
        <f>IF($C448="OK",_xlfn.NUMBERVALUE(Plantilla!DJ459),"")</f>
        <v/>
      </c>
      <c r="DM448" s="6">
        <f>IF($C448="OK",_xlfn.NUMBERVALUE(Plantilla!DK459),"")</f>
        <v/>
      </c>
      <c r="DN448" s="6">
        <f>IF($C448="OK",_xlfn.NUMBERVALUE(Plantilla!DL459),"")</f>
        <v/>
      </c>
      <c r="DO448" s="6">
        <f>IF($C448="OK",_xlfn.NUMBERVALUE(Plantilla!DM459),"")</f>
        <v/>
      </c>
      <c r="DP448" s="6">
        <f>IF($C448="OK",_xlfn.NUMBERVALUE(Plantilla!DN459),"")</f>
        <v/>
      </c>
      <c r="DQ448" s="6">
        <f>IF($C448="OK",_xlfn.NUMBERVALUE(Plantilla!DO459),"")</f>
        <v/>
      </c>
      <c r="DR448" s="6">
        <f>IF($C448="OK",_xlfn.NUMBERVALUE(Plantilla!DP459),"")</f>
        <v/>
      </c>
      <c r="DS448">
        <f>IF($C448="OK",TEXT(Plantilla!DR459,"#"),"")</f>
        <v/>
      </c>
      <c r="DT448" s="6" t="n"/>
    </row>
    <row r="449">
      <c r="A449">
        <f>IF(Plantilla!$I$6="¡Perfecto!, Guarda el archivo y adjúntalo a tu interfaz de Nómina Electrónica","OK","Error")</f>
        <v/>
      </c>
      <c r="B449">
        <f>IF(Plantilla!$I$6="¡Perfecto!, Guarda el archivo y adjúntalo a tu interfaz de Nómina Electrónica",MID(Plantilla!$D$2,SEARCH("V",Plantilla!$D$2),10),"")</f>
        <v/>
      </c>
      <c r="C449">
        <f>Plantilla!C460</f>
        <v/>
      </c>
      <c r="D449">
        <f>IF($C449="OK",Plantilla!B460,"")</f>
        <v/>
      </c>
      <c r="E449">
        <f>IF($C449="OK",
   VLOOKUP(Plantilla!$E$4,'Tablas '!$AP$4:$AT$6,5,FALSE),
"")</f>
        <v/>
      </c>
      <c r="F449">
        <f>IF($C449="OK",TEXT(Plantilla!D460,"#"),"")</f>
        <v/>
      </c>
      <c r="G449">
        <f>IF($C449="OK",
   VLOOKUP(Plantilla!E460,'Tablas '!$B$4:$C$14,2,FALSE),
"")</f>
        <v/>
      </c>
      <c r="H449">
        <f>IF($C449="OK",TEXT(Plantilla!F460,"#"),"")</f>
        <v/>
      </c>
      <c r="I449">
        <f>IF($C449="OK",TEXT(Plantilla!G460,"#"),"")</f>
        <v/>
      </c>
      <c r="J449">
        <f>IF($C449="OK",TEXT(Plantilla!H460,"#"),"")</f>
        <v/>
      </c>
      <c r="K449">
        <f>IF($C449="OK",TEXT(Plantilla!I460,"#"),"")</f>
        <v/>
      </c>
      <c r="L449">
        <f>IF($C449="OK",TEXT(Plantilla!J460,"#"),"")</f>
        <v/>
      </c>
      <c r="M449">
        <f>IF($C449="OK",TEXT(Plantilla!K460,"#"),"")</f>
        <v/>
      </c>
      <c r="N449">
        <f>IF($C449="OK",
   CONCATENATE(YEAR(Plantilla!L460),"-",TEXT(MONTH(Plantilla!L460),"00"),"-",TEXT(DAY(Plantilla!L460),"00")),
"")</f>
        <v/>
      </c>
      <c r="O449">
        <f>IF($C449="OK",_xlfn.NUMBERVALUE(Plantilla!M460),"")</f>
        <v/>
      </c>
      <c r="P449">
        <f>IF($C449="OK",
   IF(Plantilla!N460&lt;&gt;"",
      CONCATENATE(YEAR(Plantilla!N460),"-",TEXT(MONTH(Plantilla!N460),"00"),"-",TEXT(DAY(Plantilla!N460),"00")),
   ""),
"")</f>
        <v/>
      </c>
      <c r="Q449">
        <f>IF($C449="OK",
   VLOOKUP(Plantilla!O460,'Tablas '!$E$4:$F$19,2,FALSE),
"")</f>
        <v/>
      </c>
      <c r="R449">
        <f>IF($C449="OK",
   VLOOKUP(Plantilla!P460,'Tablas '!$H$4:$I$5,2,FALSE),
"")</f>
        <v/>
      </c>
      <c r="S449">
        <f>IF($C449="OK",
   VLOOKUP(Plantilla!Q460,'Tablas '!$K$4:$L$8,2,FALSE),
"")</f>
        <v/>
      </c>
      <c r="T449">
        <f>IF($C449="OK",
   VLOOKUP(Plantilla!R460,'Tablas '!$AE$4:$AF$6,2,FALSE),
"")</f>
        <v/>
      </c>
      <c r="U449">
        <f>IF($C449="OK",
   VLOOKUP(Plantilla!S460,'Tablas '!$AE$4:$AF$6,2,FALSE),
"")</f>
        <v/>
      </c>
      <c r="V449">
        <f>IF($C449="OK",TEXT(Plantilla!T460,"#"),"")</f>
        <v/>
      </c>
      <c r="W449" s="84">
        <f>IF($C449="OK",
   VLOOKUP(Plantilla!U460,'Tablas '!$AM$4:$AN$1126,2,FALSE),
"")</f>
        <v/>
      </c>
      <c r="X449">
        <f>IF($C449="OK",TEXT(Plantilla!V460,"#"),"")</f>
        <v/>
      </c>
      <c r="Y449">
        <f>IF($C449="OK",
   CONCATENATE(YEAR(Plantilla!W460),"-",TEXT(MONTH(Plantilla!W460),"00"),"-",TEXT(DAY(Plantilla!W460),"00")),
"")</f>
        <v/>
      </c>
      <c r="Z449">
        <f>IF($C449="OK",
   CONCATENATE(YEAR(Plantilla!X460),"-",TEXT(MONTH(Plantilla!X460),"00"),"-",TEXT(DAY(Plantilla!X460),"00")),
"")</f>
        <v/>
      </c>
      <c r="AA449">
        <f>IF($C449="OK",
   TEXT(VLOOKUP(Plantilla!Y460,'Tablas '!$Q$4:$R$9,2,FALSE),"#"),
"")</f>
        <v/>
      </c>
      <c r="AB449">
        <f>IF($C449="OK",
   CONCATENATE(YEAR(Plantilla!Z460),"-",TEXT(MONTH(Plantilla!Z460),"00"),"-",TEXT(DAY(Plantilla!Z460),"00")),
"")</f>
        <v/>
      </c>
      <c r="AC449">
        <f>IF($C449="OK",
   TEXT(VLOOKUP(Plantilla!AA460,'Tablas '!$T$4:$U$13,2,FALSE),"#"),
"")</f>
        <v/>
      </c>
      <c r="AD449">
        <f>IF($C449="OK",TEXT(Plantilla!AB460,"#"),"")</f>
        <v/>
      </c>
      <c r="AE449">
        <f>IF($C449="OK",
   IF(Plantilla!AC460&lt;&gt;"",
      TEXT(VLOOKUP(Plantilla!AC460,'Tablas '!$W$4:$X$7,2,FALSE),"#"),
   ""),
"")</f>
        <v/>
      </c>
      <c r="AF449">
        <f>IF($C449="OK",TEXT(Plantilla!AD460,"#"),"")</f>
        <v/>
      </c>
      <c r="AG449" s="6">
        <f>IF($C449="OK",_xlfn.NUMBERVALUE(Plantilla!AE460),"")</f>
        <v/>
      </c>
      <c r="AH449" s="4">
        <f>IF($C449="OK",_xlfn.NUMBERVALUE(Plantilla!AF460),"")</f>
        <v/>
      </c>
      <c r="AI449" s="6">
        <f>IF($C449="OK",_xlfn.NUMBERVALUE(Plantilla!AG460),"")</f>
        <v/>
      </c>
      <c r="AJ449" s="6">
        <f>IF($C449="OK",_xlfn.NUMBERVALUE(Plantilla!AH460),"")</f>
        <v/>
      </c>
      <c r="AK449" s="6">
        <f>IF($C449="OK",_xlfn.NUMBERVALUE(Plantilla!AI460),"")</f>
        <v/>
      </c>
      <c r="AL449" s="6">
        <f>IF($C449="OK",_xlfn.NUMBERVALUE(Plantilla!AJ460),"")</f>
        <v/>
      </c>
      <c r="AM449" s="4">
        <f>IF($C449="OK",_xlfn.NUMBERVALUE(Plantilla!AK460),"")</f>
        <v/>
      </c>
      <c r="AN449" s="6">
        <f>IF($C449="OK",_xlfn.NUMBERVALUE(Plantilla!AL460),"")</f>
        <v/>
      </c>
      <c r="AO449" s="4">
        <f>IF($C449="OK",_xlfn.NUMBERVALUE(Plantilla!AM460),"")</f>
        <v/>
      </c>
      <c r="AP449" s="6">
        <f>IF($C449="OK",_xlfn.NUMBERVALUE(Plantilla!AN460),"")</f>
        <v/>
      </c>
      <c r="AQ449" s="4">
        <f>IF($C449="OK",_xlfn.NUMBERVALUE(Plantilla!AO460),"")</f>
        <v/>
      </c>
      <c r="AR449" s="6">
        <f>IF($C449="OK",_xlfn.NUMBERVALUE(Plantilla!AP460),"")</f>
        <v/>
      </c>
      <c r="AS449" s="4">
        <f>IF($C449="OK",_xlfn.NUMBERVALUE(Plantilla!AQ460),"")</f>
        <v/>
      </c>
      <c r="AT449" s="6">
        <f>IF($C449="OK",_xlfn.NUMBERVALUE(Plantilla!AR460),"")</f>
        <v/>
      </c>
      <c r="AU449" s="4">
        <f>IF($C449="OK",_xlfn.NUMBERVALUE(Plantilla!AS460),"")</f>
        <v/>
      </c>
      <c r="AV449" s="6">
        <f>IF($C449="OK",_xlfn.NUMBERVALUE(Plantilla!AT460),"")</f>
        <v/>
      </c>
      <c r="AW449" s="4">
        <f>IF($C449="OK",_xlfn.NUMBERVALUE(Plantilla!AU460),"")</f>
        <v/>
      </c>
      <c r="AX449" s="6">
        <f>IF($C449="OK",_xlfn.NUMBERVALUE(Plantilla!AV460),"")</f>
        <v/>
      </c>
      <c r="AY449" s="4">
        <f>IF($C449="OK",_xlfn.NUMBERVALUE(Plantilla!AW460),"")</f>
        <v/>
      </c>
      <c r="AZ449" s="6">
        <f>IF($C449="OK",_xlfn.NUMBERVALUE(Plantilla!AX460),"")</f>
        <v/>
      </c>
      <c r="BA449">
        <f>IF($C449="OK",_xlfn.NUMBERVALUE(Plantilla!AY460),"")</f>
        <v/>
      </c>
      <c r="BB449">
        <f>IF($C449="OK",_xlfn.NUMBERVALUE(Plantilla!AZ460),"")</f>
        <v/>
      </c>
      <c r="BC449" s="4">
        <f>IF($C449="OK",_xlfn.NUMBERVALUE(Plantilla!BA460),"")</f>
        <v/>
      </c>
      <c r="BD449" s="6">
        <f>IF($C449="OK",_xlfn.NUMBERVALUE(Plantilla!BB460),"")</f>
        <v/>
      </c>
      <c r="BE449" s="4">
        <f>IF($C449="OK",_xlfn.NUMBERVALUE(Plantilla!BC460),"")</f>
        <v/>
      </c>
      <c r="BF449" s="6">
        <f>IF($C449="OK",_xlfn.NUMBERVALUE(Plantilla!BD460),"")</f>
        <v/>
      </c>
      <c r="BG449" s="4">
        <f>IF($C449="OK",_xlfn.NUMBERVALUE(Plantilla!BE460),"")</f>
        <v/>
      </c>
      <c r="BH449" s="6">
        <f>IF($C449="OK",_xlfn.NUMBERVALUE(Plantilla!BF460),"")</f>
        <v/>
      </c>
      <c r="BI449" s="110">
        <f>IF($C449="OK",_xlfn.NUMBERVALUE(Plantilla!BG460),"")</f>
        <v/>
      </c>
      <c r="BJ449" s="6">
        <f>IF($C449="OK",_xlfn.NUMBERVALUE(Plantilla!BH460),"")</f>
        <v/>
      </c>
      <c r="BK449" s="109">
        <f>IF($C449="OK",_xlfn.NUMBERVALUE(Plantilla!BI460),"")</f>
        <v/>
      </c>
      <c r="BL449" s="6">
        <f>IF($C449="OK",
   IF(Plantilla!BJ460&lt;&gt;"",
      TEXT(VLOOKUP(Plantilla!BJ460,'Tablas '!$Z$4:$AA$6,2,FALSE),"#"),
   ""),
"")</f>
        <v/>
      </c>
      <c r="BM449" s="4">
        <f>IF($C449="OK",_xlfn.NUMBERVALUE(Plantilla!BK460),"")</f>
        <v/>
      </c>
      <c r="BN449" s="4">
        <f>IF($C449="OK",_xlfn.NUMBERVALUE(Plantilla!BL460),"")</f>
        <v/>
      </c>
      <c r="BO449" s="6">
        <f>IF($C449="OK",_xlfn.NUMBERVALUE(Plantilla!BM460),"")</f>
        <v/>
      </c>
      <c r="BP449" s="4">
        <f>IF($C449="OK",_xlfn.NUMBERVALUE(Plantilla!BN460),"")</f>
        <v/>
      </c>
      <c r="BQ449" s="6">
        <f>IF($C449="OK",_xlfn.NUMBERVALUE(Plantilla!BO460),"")</f>
        <v/>
      </c>
      <c r="BR449" s="4">
        <f>IF($C449="OK",_xlfn.NUMBERVALUE(Plantilla!BP460),"")</f>
        <v/>
      </c>
      <c r="BS449" s="6">
        <f>IF($C449="OK",_xlfn.NUMBERVALUE(Plantilla!BQ460),"")</f>
        <v/>
      </c>
      <c r="BT449" s="4">
        <f>IF($C449="OK",_xlfn.NUMBERVALUE(Plantilla!BR460),"")</f>
        <v/>
      </c>
      <c r="BU449" s="6">
        <f>IF($C449="OK",_xlfn.NUMBERVALUE(Plantilla!BS460),"")</f>
        <v/>
      </c>
      <c r="BV449" s="6">
        <f>IF($C449="OK",_xlfn.NUMBERVALUE(Plantilla!BT460),"")</f>
        <v/>
      </c>
      <c r="BW449" s="6">
        <f>IF($C449="OK",_xlfn.NUMBERVALUE(Plantilla!BU460),"")</f>
        <v/>
      </c>
      <c r="BX449" s="6">
        <f>IF($C449="OK",_xlfn.NUMBERVALUE(Plantilla!BV460),"")</f>
        <v/>
      </c>
      <c r="BY449" s="6">
        <f>IF($C449="OK",_xlfn.NUMBERVALUE(Plantilla!BW460),"")</f>
        <v/>
      </c>
      <c r="BZ449" s="6">
        <f>IF($C449="OK",_xlfn.NUMBERVALUE(Plantilla!BX460),"")</f>
        <v/>
      </c>
      <c r="CA449" s="6">
        <f>IF($C449="OK",_xlfn.NUMBERVALUE(Plantilla!BY460),"")</f>
        <v/>
      </c>
      <c r="CB449" s="6">
        <f>IF($C449="OK",_xlfn.NUMBERVALUE(Plantilla!BZ460),"")</f>
        <v/>
      </c>
      <c r="CC449" s="6">
        <f>IF($C449="OK",_xlfn.NUMBERVALUE(Plantilla!CA460),"")</f>
        <v/>
      </c>
      <c r="CD449" s="6">
        <f>IF($C449="OK",_xlfn.NUMBERVALUE(Plantilla!CB460),"")</f>
        <v/>
      </c>
      <c r="CE449" s="6">
        <f>IF($C449="OK",_xlfn.NUMBERVALUE(Plantilla!CC460),"")</f>
        <v/>
      </c>
      <c r="CF449" s="4">
        <f>IF($C449="OK",_xlfn.NUMBERVALUE(Plantilla!CD460),"")</f>
        <v/>
      </c>
      <c r="CG449" s="6">
        <f>IF($C449="OK",_xlfn.NUMBERVALUE(Plantilla!CE460),"")</f>
        <v/>
      </c>
      <c r="CH449" s="6">
        <f>IF($C449="OK",_xlfn.NUMBERVALUE(Plantilla!CF460),"")</f>
        <v/>
      </c>
      <c r="CI449" s="6">
        <f>IF($C449="OK",_xlfn.NUMBERVALUE(Plantilla!CG460),"")</f>
        <v/>
      </c>
      <c r="CJ449" s="6">
        <f>IF($C449="OK",_xlfn.NUMBERVALUE(Plantilla!CH460),"")</f>
        <v/>
      </c>
      <c r="CK449" s="6">
        <f>IF($C449="OK",_xlfn.NUMBERVALUE(Plantilla!CI460),"")</f>
        <v/>
      </c>
      <c r="CL449" s="6">
        <f>IF($C449="OK",_xlfn.NUMBERVALUE(Plantilla!CJ460),"")</f>
        <v/>
      </c>
      <c r="CM449">
        <f>IF($C449="OK",TEXT(Plantilla!CK460,"#"),"")</f>
        <v/>
      </c>
      <c r="CN449" s="6">
        <f>IF($C449="OK",_xlfn.NUMBERVALUE(Plantilla!CL460),"")</f>
        <v/>
      </c>
      <c r="CO449" s="6">
        <f>IF($C449="OK",_xlfn.NUMBERVALUE(Plantilla!CM460),"")</f>
        <v/>
      </c>
      <c r="CP449" s="110">
        <f>IF($C449="OK",_xlfn.NUMBERVALUE(Plantilla!CN460),"")</f>
        <v/>
      </c>
      <c r="CQ449" s="6">
        <f>IF($C449="OK",_xlfn.NUMBERVALUE(Plantilla!CO460),"")</f>
        <v/>
      </c>
      <c r="CR449" s="109">
        <f>IF($C449="OK",_xlfn.NUMBERVALUE(Plantilla!CP460),"")</f>
        <v/>
      </c>
      <c r="CS449" s="110">
        <f>IF($C449="OK",_xlfn.NUMBERVALUE(Plantilla!CQ460),"")</f>
        <v/>
      </c>
      <c r="CT449" s="6">
        <f>IF($C449="OK",_xlfn.NUMBERVALUE(Plantilla!CR460),"")</f>
        <v/>
      </c>
      <c r="CU449" s="109">
        <f>IF($C449="OK",_xlfn.NUMBERVALUE(Plantilla!CS460),"")</f>
        <v/>
      </c>
      <c r="CV449" s="110">
        <f>IF($C449="OK",_xlfn.NUMBERVALUE(Plantilla!CT460),"")</f>
        <v/>
      </c>
      <c r="CW449" s="6">
        <f>IF($C449="OK",_xlfn.NUMBERVALUE(Plantilla!CU460),"")</f>
        <v/>
      </c>
      <c r="CX449" s="82">
        <f>IF($C449="OK",_xlfn.NUMBERVALUE(Plantilla!CV460),"")</f>
        <v/>
      </c>
      <c r="CY449" s="6">
        <f>IF($C449="OK",_xlfn.NUMBERVALUE(Plantilla!CW460),"")</f>
        <v/>
      </c>
      <c r="CZ449" s="82">
        <f>IF($C449="OK",_xlfn.NUMBERVALUE(Plantilla!CX460),"")</f>
        <v/>
      </c>
      <c r="DA449" s="6">
        <f>IF($C449="OK",_xlfn.NUMBERVALUE(Plantilla!CY460),"")</f>
        <v/>
      </c>
      <c r="DB449" s="109">
        <f>IF($C449="OK",_xlfn.NUMBERVALUE(Plantilla!CZ460),"")</f>
        <v/>
      </c>
      <c r="DC449" s="6">
        <f>IF($C449="OK",_xlfn.NUMBERVALUE(Plantilla!DA460),"")</f>
        <v/>
      </c>
      <c r="DD449" s="6">
        <f>IF($C449="OK",TEXT(Plantilla!DB460,"#"),"")</f>
        <v/>
      </c>
      <c r="DE449" s="6">
        <f>IF($C449="OK",_xlfn.NUMBERVALUE(Plantilla!DC460),"")</f>
        <v/>
      </c>
      <c r="DF449" s="4">
        <f>IF($C449="OK",_xlfn.NUMBERVALUE(Plantilla!DD460),"")</f>
        <v/>
      </c>
      <c r="DG449" s="6">
        <f>IF($C449="OK",_xlfn.NUMBERVALUE(Plantilla!DE460),"")</f>
        <v/>
      </c>
      <c r="DH449" s="6">
        <f>IF($C449="OK",_xlfn.NUMBERVALUE(Plantilla!DF460),"")</f>
        <v/>
      </c>
      <c r="DI449" s="6">
        <f>IF($C449="OK",_xlfn.NUMBERVALUE(Plantilla!DG460),"")</f>
        <v/>
      </c>
      <c r="DJ449" s="6">
        <f>IF($C449="OK",_xlfn.NUMBERVALUE(Plantilla!DH460),"")</f>
        <v/>
      </c>
      <c r="DK449" s="6">
        <f>IF($C449="OK",_xlfn.NUMBERVALUE(Plantilla!DI460),"")</f>
        <v/>
      </c>
      <c r="DL449" s="6">
        <f>IF($C449="OK",_xlfn.NUMBERVALUE(Plantilla!DJ460),"")</f>
        <v/>
      </c>
      <c r="DM449" s="6">
        <f>IF($C449="OK",_xlfn.NUMBERVALUE(Plantilla!DK460),"")</f>
        <v/>
      </c>
      <c r="DN449" s="6">
        <f>IF($C449="OK",_xlfn.NUMBERVALUE(Plantilla!DL460),"")</f>
        <v/>
      </c>
      <c r="DO449" s="6">
        <f>IF($C449="OK",_xlfn.NUMBERVALUE(Plantilla!DM460),"")</f>
        <v/>
      </c>
      <c r="DP449" s="6">
        <f>IF($C449="OK",_xlfn.NUMBERVALUE(Plantilla!DN460),"")</f>
        <v/>
      </c>
      <c r="DQ449" s="6">
        <f>IF($C449="OK",_xlfn.NUMBERVALUE(Plantilla!DO460),"")</f>
        <v/>
      </c>
      <c r="DR449" s="6">
        <f>IF($C449="OK",_xlfn.NUMBERVALUE(Plantilla!DP460),"")</f>
        <v/>
      </c>
      <c r="DS449">
        <f>IF($C449="OK",TEXT(Plantilla!DR460,"#"),"")</f>
        <v/>
      </c>
      <c r="DT449" s="6" t="n"/>
    </row>
    <row r="450">
      <c r="A450">
        <f>IF(Plantilla!$I$6="¡Perfecto!, Guarda el archivo y adjúntalo a tu interfaz de Nómina Electrónica","OK","Error")</f>
        <v/>
      </c>
      <c r="B450">
        <f>IF(Plantilla!$I$6="¡Perfecto!, Guarda el archivo y adjúntalo a tu interfaz de Nómina Electrónica",MID(Plantilla!$D$2,SEARCH("V",Plantilla!$D$2),10),"")</f>
        <v/>
      </c>
      <c r="C450">
        <f>Plantilla!C461</f>
        <v/>
      </c>
      <c r="D450">
        <f>IF($C450="OK",Plantilla!B461,"")</f>
        <v/>
      </c>
      <c r="E450">
        <f>IF($C450="OK",
   VLOOKUP(Plantilla!$E$4,'Tablas '!$AP$4:$AT$6,5,FALSE),
"")</f>
        <v/>
      </c>
      <c r="F450">
        <f>IF($C450="OK",TEXT(Plantilla!D461,"#"),"")</f>
        <v/>
      </c>
      <c r="G450">
        <f>IF($C450="OK",
   VLOOKUP(Plantilla!E461,'Tablas '!$B$4:$C$14,2,FALSE),
"")</f>
        <v/>
      </c>
      <c r="H450">
        <f>IF($C450="OK",TEXT(Plantilla!F461,"#"),"")</f>
        <v/>
      </c>
      <c r="I450">
        <f>IF($C450="OK",TEXT(Plantilla!G461,"#"),"")</f>
        <v/>
      </c>
      <c r="J450">
        <f>IF($C450="OK",TEXT(Plantilla!H461,"#"),"")</f>
        <v/>
      </c>
      <c r="K450">
        <f>IF($C450="OK",TEXT(Plantilla!I461,"#"),"")</f>
        <v/>
      </c>
      <c r="L450">
        <f>IF($C450="OK",TEXT(Plantilla!J461,"#"),"")</f>
        <v/>
      </c>
      <c r="M450">
        <f>IF($C450="OK",TEXT(Plantilla!K461,"#"),"")</f>
        <v/>
      </c>
      <c r="N450">
        <f>IF($C450="OK",
   CONCATENATE(YEAR(Plantilla!L461),"-",TEXT(MONTH(Plantilla!L461),"00"),"-",TEXT(DAY(Plantilla!L461),"00")),
"")</f>
        <v/>
      </c>
      <c r="O450">
        <f>IF($C450="OK",_xlfn.NUMBERVALUE(Plantilla!M461),"")</f>
        <v/>
      </c>
      <c r="P450">
        <f>IF($C450="OK",
   IF(Plantilla!N461&lt;&gt;"",
      CONCATENATE(YEAR(Plantilla!N461),"-",TEXT(MONTH(Plantilla!N461),"00"),"-",TEXT(DAY(Plantilla!N461),"00")),
   ""),
"")</f>
        <v/>
      </c>
      <c r="Q450">
        <f>IF($C450="OK",
   VLOOKUP(Plantilla!O461,'Tablas '!$E$4:$F$19,2,FALSE),
"")</f>
        <v/>
      </c>
      <c r="R450">
        <f>IF($C450="OK",
   VLOOKUP(Plantilla!P461,'Tablas '!$H$4:$I$5,2,FALSE),
"")</f>
        <v/>
      </c>
      <c r="S450">
        <f>IF($C450="OK",
   VLOOKUP(Plantilla!Q461,'Tablas '!$K$4:$L$8,2,FALSE),
"")</f>
        <v/>
      </c>
      <c r="T450">
        <f>IF($C450="OK",
   VLOOKUP(Plantilla!R461,'Tablas '!$AE$4:$AF$6,2,FALSE),
"")</f>
        <v/>
      </c>
      <c r="U450">
        <f>IF($C450="OK",
   VLOOKUP(Plantilla!S461,'Tablas '!$AE$4:$AF$6,2,FALSE),
"")</f>
        <v/>
      </c>
      <c r="V450">
        <f>IF($C450="OK",TEXT(Plantilla!T461,"#"),"")</f>
        <v/>
      </c>
      <c r="W450" s="84">
        <f>IF($C450="OK",
   VLOOKUP(Plantilla!U461,'Tablas '!$AM$4:$AN$1126,2,FALSE),
"")</f>
        <v/>
      </c>
      <c r="X450">
        <f>IF($C450="OK",TEXT(Plantilla!V461,"#"),"")</f>
        <v/>
      </c>
      <c r="Y450">
        <f>IF($C450="OK",
   CONCATENATE(YEAR(Plantilla!W461),"-",TEXT(MONTH(Plantilla!W461),"00"),"-",TEXT(DAY(Plantilla!W461),"00")),
"")</f>
        <v/>
      </c>
      <c r="Z450">
        <f>IF($C450="OK",
   CONCATENATE(YEAR(Plantilla!X461),"-",TEXT(MONTH(Plantilla!X461),"00"),"-",TEXT(DAY(Plantilla!X461),"00")),
"")</f>
        <v/>
      </c>
      <c r="AA450">
        <f>IF($C450="OK",
   TEXT(VLOOKUP(Plantilla!Y461,'Tablas '!$Q$4:$R$9,2,FALSE),"#"),
"")</f>
        <v/>
      </c>
      <c r="AB450">
        <f>IF($C450="OK",
   CONCATENATE(YEAR(Plantilla!Z461),"-",TEXT(MONTH(Plantilla!Z461),"00"),"-",TEXT(DAY(Plantilla!Z461),"00")),
"")</f>
        <v/>
      </c>
      <c r="AC450">
        <f>IF($C450="OK",
   TEXT(VLOOKUP(Plantilla!AA461,'Tablas '!$T$4:$U$13,2,FALSE),"#"),
"")</f>
        <v/>
      </c>
      <c r="AD450">
        <f>IF($C450="OK",TEXT(Plantilla!AB461,"#"),"")</f>
        <v/>
      </c>
      <c r="AE450">
        <f>IF($C450="OK",
   IF(Plantilla!AC461&lt;&gt;"",
      TEXT(VLOOKUP(Plantilla!AC461,'Tablas '!$W$4:$X$7,2,FALSE),"#"),
   ""),
"")</f>
        <v/>
      </c>
      <c r="AF450">
        <f>IF($C450="OK",TEXT(Plantilla!AD461,"#"),"")</f>
        <v/>
      </c>
      <c r="AG450" s="6">
        <f>IF($C450="OK",_xlfn.NUMBERVALUE(Plantilla!AE461),"")</f>
        <v/>
      </c>
      <c r="AH450" s="4">
        <f>IF($C450="OK",_xlfn.NUMBERVALUE(Plantilla!AF461),"")</f>
        <v/>
      </c>
      <c r="AI450" s="6">
        <f>IF($C450="OK",_xlfn.NUMBERVALUE(Plantilla!AG461),"")</f>
        <v/>
      </c>
      <c r="AJ450" s="6">
        <f>IF($C450="OK",_xlfn.NUMBERVALUE(Plantilla!AH461),"")</f>
        <v/>
      </c>
      <c r="AK450" s="6">
        <f>IF($C450="OK",_xlfn.NUMBERVALUE(Plantilla!AI461),"")</f>
        <v/>
      </c>
      <c r="AL450" s="6">
        <f>IF($C450="OK",_xlfn.NUMBERVALUE(Plantilla!AJ461),"")</f>
        <v/>
      </c>
      <c r="AM450" s="4">
        <f>IF($C450="OK",_xlfn.NUMBERVALUE(Plantilla!AK461),"")</f>
        <v/>
      </c>
      <c r="AN450" s="6">
        <f>IF($C450="OK",_xlfn.NUMBERVALUE(Plantilla!AL461),"")</f>
        <v/>
      </c>
      <c r="AO450" s="4">
        <f>IF($C450="OK",_xlfn.NUMBERVALUE(Plantilla!AM461),"")</f>
        <v/>
      </c>
      <c r="AP450" s="6">
        <f>IF($C450="OK",_xlfn.NUMBERVALUE(Plantilla!AN461),"")</f>
        <v/>
      </c>
      <c r="AQ450" s="4">
        <f>IF($C450="OK",_xlfn.NUMBERVALUE(Plantilla!AO461),"")</f>
        <v/>
      </c>
      <c r="AR450" s="6">
        <f>IF($C450="OK",_xlfn.NUMBERVALUE(Plantilla!AP461),"")</f>
        <v/>
      </c>
      <c r="AS450" s="4">
        <f>IF($C450="OK",_xlfn.NUMBERVALUE(Plantilla!AQ461),"")</f>
        <v/>
      </c>
      <c r="AT450" s="6">
        <f>IF($C450="OK",_xlfn.NUMBERVALUE(Plantilla!AR461),"")</f>
        <v/>
      </c>
      <c r="AU450" s="4">
        <f>IF($C450="OK",_xlfn.NUMBERVALUE(Plantilla!AS461),"")</f>
        <v/>
      </c>
      <c r="AV450" s="6">
        <f>IF($C450="OK",_xlfn.NUMBERVALUE(Plantilla!AT461),"")</f>
        <v/>
      </c>
      <c r="AW450" s="4">
        <f>IF($C450="OK",_xlfn.NUMBERVALUE(Plantilla!AU461),"")</f>
        <v/>
      </c>
      <c r="AX450" s="6">
        <f>IF($C450="OK",_xlfn.NUMBERVALUE(Plantilla!AV461),"")</f>
        <v/>
      </c>
      <c r="AY450" s="4">
        <f>IF($C450="OK",_xlfn.NUMBERVALUE(Plantilla!AW461),"")</f>
        <v/>
      </c>
      <c r="AZ450" s="6">
        <f>IF($C450="OK",_xlfn.NUMBERVALUE(Plantilla!AX461),"")</f>
        <v/>
      </c>
      <c r="BA450">
        <f>IF($C450="OK",_xlfn.NUMBERVALUE(Plantilla!AY461),"")</f>
        <v/>
      </c>
      <c r="BB450">
        <f>IF($C450="OK",_xlfn.NUMBERVALUE(Plantilla!AZ461),"")</f>
        <v/>
      </c>
      <c r="BC450" s="4">
        <f>IF($C450="OK",_xlfn.NUMBERVALUE(Plantilla!BA461),"")</f>
        <v/>
      </c>
      <c r="BD450" s="6">
        <f>IF($C450="OK",_xlfn.NUMBERVALUE(Plantilla!BB461),"")</f>
        <v/>
      </c>
      <c r="BE450" s="4">
        <f>IF($C450="OK",_xlfn.NUMBERVALUE(Plantilla!BC461),"")</f>
        <v/>
      </c>
      <c r="BF450" s="6">
        <f>IF($C450="OK",_xlfn.NUMBERVALUE(Plantilla!BD461),"")</f>
        <v/>
      </c>
      <c r="BG450" s="4">
        <f>IF($C450="OK",_xlfn.NUMBERVALUE(Plantilla!BE461),"")</f>
        <v/>
      </c>
      <c r="BH450" s="6">
        <f>IF($C450="OK",_xlfn.NUMBERVALUE(Plantilla!BF461),"")</f>
        <v/>
      </c>
      <c r="BI450" s="110">
        <f>IF($C450="OK",_xlfn.NUMBERVALUE(Plantilla!BG461),"")</f>
        <v/>
      </c>
      <c r="BJ450" s="6">
        <f>IF($C450="OK",_xlfn.NUMBERVALUE(Plantilla!BH461),"")</f>
        <v/>
      </c>
      <c r="BK450" s="109">
        <f>IF($C450="OK",_xlfn.NUMBERVALUE(Plantilla!BI461),"")</f>
        <v/>
      </c>
      <c r="BL450" s="6">
        <f>IF($C450="OK",
   IF(Plantilla!BJ461&lt;&gt;"",
      TEXT(VLOOKUP(Plantilla!BJ461,'Tablas '!$Z$4:$AA$6,2,FALSE),"#"),
   ""),
"")</f>
        <v/>
      </c>
      <c r="BM450" s="4">
        <f>IF($C450="OK",_xlfn.NUMBERVALUE(Plantilla!BK461),"")</f>
        <v/>
      </c>
      <c r="BN450" s="4">
        <f>IF($C450="OK",_xlfn.NUMBERVALUE(Plantilla!BL461),"")</f>
        <v/>
      </c>
      <c r="BO450" s="6">
        <f>IF($C450="OK",_xlfn.NUMBERVALUE(Plantilla!BM461),"")</f>
        <v/>
      </c>
      <c r="BP450" s="4">
        <f>IF($C450="OK",_xlfn.NUMBERVALUE(Plantilla!BN461),"")</f>
        <v/>
      </c>
      <c r="BQ450" s="6">
        <f>IF($C450="OK",_xlfn.NUMBERVALUE(Plantilla!BO461),"")</f>
        <v/>
      </c>
      <c r="BR450" s="4">
        <f>IF($C450="OK",_xlfn.NUMBERVALUE(Plantilla!BP461),"")</f>
        <v/>
      </c>
      <c r="BS450" s="6">
        <f>IF($C450="OK",_xlfn.NUMBERVALUE(Plantilla!BQ461),"")</f>
        <v/>
      </c>
      <c r="BT450" s="4">
        <f>IF($C450="OK",_xlfn.NUMBERVALUE(Plantilla!BR461),"")</f>
        <v/>
      </c>
      <c r="BU450" s="6">
        <f>IF($C450="OK",_xlfn.NUMBERVALUE(Plantilla!BS461),"")</f>
        <v/>
      </c>
      <c r="BV450" s="6">
        <f>IF($C450="OK",_xlfn.NUMBERVALUE(Plantilla!BT461),"")</f>
        <v/>
      </c>
      <c r="BW450" s="6">
        <f>IF($C450="OK",_xlfn.NUMBERVALUE(Plantilla!BU461),"")</f>
        <v/>
      </c>
      <c r="BX450" s="6">
        <f>IF($C450="OK",_xlfn.NUMBERVALUE(Plantilla!BV461),"")</f>
        <v/>
      </c>
      <c r="BY450" s="6">
        <f>IF($C450="OK",_xlfn.NUMBERVALUE(Plantilla!BW461),"")</f>
        <v/>
      </c>
      <c r="BZ450" s="6">
        <f>IF($C450="OK",_xlfn.NUMBERVALUE(Plantilla!BX461),"")</f>
        <v/>
      </c>
      <c r="CA450" s="6">
        <f>IF($C450="OK",_xlfn.NUMBERVALUE(Plantilla!BY461),"")</f>
        <v/>
      </c>
      <c r="CB450" s="6">
        <f>IF($C450="OK",_xlfn.NUMBERVALUE(Plantilla!BZ461),"")</f>
        <v/>
      </c>
      <c r="CC450" s="6">
        <f>IF($C450="OK",_xlfn.NUMBERVALUE(Plantilla!CA461),"")</f>
        <v/>
      </c>
      <c r="CD450" s="6">
        <f>IF($C450="OK",_xlfn.NUMBERVALUE(Plantilla!CB461),"")</f>
        <v/>
      </c>
      <c r="CE450" s="6">
        <f>IF($C450="OK",_xlfn.NUMBERVALUE(Plantilla!CC461),"")</f>
        <v/>
      </c>
      <c r="CF450" s="4">
        <f>IF($C450="OK",_xlfn.NUMBERVALUE(Plantilla!CD461),"")</f>
        <v/>
      </c>
      <c r="CG450" s="6">
        <f>IF($C450="OK",_xlfn.NUMBERVALUE(Plantilla!CE461),"")</f>
        <v/>
      </c>
      <c r="CH450" s="6">
        <f>IF($C450="OK",_xlfn.NUMBERVALUE(Plantilla!CF461),"")</f>
        <v/>
      </c>
      <c r="CI450" s="6">
        <f>IF($C450="OK",_xlfn.NUMBERVALUE(Plantilla!CG461),"")</f>
        <v/>
      </c>
      <c r="CJ450" s="6">
        <f>IF($C450="OK",_xlfn.NUMBERVALUE(Plantilla!CH461),"")</f>
        <v/>
      </c>
      <c r="CK450" s="6">
        <f>IF($C450="OK",_xlfn.NUMBERVALUE(Plantilla!CI461),"")</f>
        <v/>
      </c>
      <c r="CL450" s="6">
        <f>IF($C450="OK",_xlfn.NUMBERVALUE(Plantilla!CJ461),"")</f>
        <v/>
      </c>
      <c r="CM450">
        <f>IF($C450="OK",TEXT(Plantilla!CK461,"#"),"")</f>
        <v/>
      </c>
      <c r="CN450" s="6">
        <f>IF($C450="OK",_xlfn.NUMBERVALUE(Plantilla!CL461),"")</f>
        <v/>
      </c>
      <c r="CO450" s="6">
        <f>IF($C450="OK",_xlfn.NUMBERVALUE(Plantilla!CM461),"")</f>
        <v/>
      </c>
      <c r="CP450" s="110">
        <f>IF($C450="OK",_xlfn.NUMBERVALUE(Plantilla!CN461),"")</f>
        <v/>
      </c>
      <c r="CQ450" s="6">
        <f>IF($C450="OK",_xlfn.NUMBERVALUE(Plantilla!CO461),"")</f>
        <v/>
      </c>
      <c r="CR450" s="109">
        <f>IF($C450="OK",_xlfn.NUMBERVALUE(Plantilla!CP461),"")</f>
        <v/>
      </c>
      <c r="CS450" s="110">
        <f>IF($C450="OK",_xlfn.NUMBERVALUE(Plantilla!CQ461),"")</f>
        <v/>
      </c>
      <c r="CT450" s="6">
        <f>IF($C450="OK",_xlfn.NUMBERVALUE(Plantilla!CR461),"")</f>
        <v/>
      </c>
      <c r="CU450" s="109">
        <f>IF($C450="OK",_xlfn.NUMBERVALUE(Plantilla!CS461),"")</f>
        <v/>
      </c>
      <c r="CV450" s="110">
        <f>IF($C450="OK",_xlfn.NUMBERVALUE(Plantilla!CT461),"")</f>
        <v/>
      </c>
      <c r="CW450" s="6">
        <f>IF($C450="OK",_xlfn.NUMBERVALUE(Plantilla!CU461),"")</f>
        <v/>
      </c>
      <c r="CX450" s="82">
        <f>IF($C450="OK",_xlfn.NUMBERVALUE(Plantilla!CV461),"")</f>
        <v/>
      </c>
      <c r="CY450" s="6">
        <f>IF($C450="OK",_xlfn.NUMBERVALUE(Plantilla!CW461),"")</f>
        <v/>
      </c>
      <c r="CZ450" s="82">
        <f>IF($C450="OK",_xlfn.NUMBERVALUE(Plantilla!CX461),"")</f>
        <v/>
      </c>
      <c r="DA450" s="6">
        <f>IF($C450="OK",_xlfn.NUMBERVALUE(Plantilla!CY461),"")</f>
        <v/>
      </c>
      <c r="DB450" s="109">
        <f>IF($C450="OK",_xlfn.NUMBERVALUE(Plantilla!CZ461),"")</f>
        <v/>
      </c>
      <c r="DC450" s="6">
        <f>IF($C450="OK",_xlfn.NUMBERVALUE(Plantilla!DA461),"")</f>
        <v/>
      </c>
      <c r="DD450" s="6">
        <f>IF($C450="OK",TEXT(Plantilla!DB461,"#"),"")</f>
        <v/>
      </c>
      <c r="DE450" s="6">
        <f>IF($C450="OK",_xlfn.NUMBERVALUE(Plantilla!DC461),"")</f>
        <v/>
      </c>
      <c r="DF450" s="4">
        <f>IF($C450="OK",_xlfn.NUMBERVALUE(Plantilla!DD461),"")</f>
        <v/>
      </c>
      <c r="DG450" s="6">
        <f>IF($C450="OK",_xlfn.NUMBERVALUE(Plantilla!DE461),"")</f>
        <v/>
      </c>
      <c r="DH450" s="6">
        <f>IF($C450="OK",_xlfn.NUMBERVALUE(Plantilla!DF461),"")</f>
        <v/>
      </c>
      <c r="DI450" s="6">
        <f>IF($C450="OK",_xlfn.NUMBERVALUE(Plantilla!DG461),"")</f>
        <v/>
      </c>
      <c r="DJ450" s="6">
        <f>IF($C450="OK",_xlfn.NUMBERVALUE(Plantilla!DH461),"")</f>
        <v/>
      </c>
      <c r="DK450" s="6">
        <f>IF($C450="OK",_xlfn.NUMBERVALUE(Plantilla!DI461),"")</f>
        <v/>
      </c>
      <c r="DL450" s="6">
        <f>IF($C450="OK",_xlfn.NUMBERVALUE(Plantilla!DJ461),"")</f>
        <v/>
      </c>
      <c r="DM450" s="6">
        <f>IF($C450="OK",_xlfn.NUMBERVALUE(Plantilla!DK461),"")</f>
        <v/>
      </c>
      <c r="DN450" s="6">
        <f>IF($C450="OK",_xlfn.NUMBERVALUE(Plantilla!DL461),"")</f>
        <v/>
      </c>
      <c r="DO450" s="6">
        <f>IF($C450="OK",_xlfn.NUMBERVALUE(Plantilla!DM461),"")</f>
        <v/>
      </c>
      <c r="DP450" s="6">
        <f>IF($C450="OK",_xlfn.NUMBERVALUE(Plantilla!DN461),"")</f>
        <v/>
      </c>
      <c r="DQ450" s="6">
        <f>IF($C450="OK",_xlfn.NUMBERVALUE(Plantilla!DO461),"")</f>
        <v/>
      </c>
      <c r="DR450" s="6">
        <f>IF($C450="OK",_xlfn.NUMBERVALUE(Plantilla!DP461),"")</f>
        <v/>
      </c>
      <c r="DS450">
        <f>IF($C450="OK",TEXT(Plantilla!DR461,"#"),"")</f>
        <v/>
      </c>
      <c r="DT450" s="6" t="n"/>
    </row>
    <row r="451">
      <c r="A451">
        <f>IF(Plantilla!$I$6="¡Perfecto!, Guarda el archivo y adjúntalo a tu interfaz de Nómina Electrónica","OK","Error")</f>
        <v/>
      </c>
      <c r="B451">
        <f>IF(Plantilla!$I$6="¡Perfecto!, Guarda el archivo y adjúntalo a tu interfaz de Nómina Electrónica",MID(Plantilla!$D$2,SEARCH("V",Plantilla!$D$2),10),"")</f>
        <v/>
      </c>
      <c r="C451">
        <f>Plantilla!C462</f>
        <v/>
      </c>
      <c r="D451">
        <f>IF($C451="OK",Plantilla!B462,"")</f>
        <v/>
      </c>
      <c r="E451">
        <f>IF($C451="OK",
   VLOOKUP(Plantilla!$E$4,'Tablas '!$AP$4:$AT$6,5,FALSE),
"")</f>
        <v/>
      </c>
      <c r="F451">
        <f>IF($C451="OK",TEXT(Plantilla!D462,"#"),"")</f>
        <v/>
      </c>
      <c r="G451">
        <f>IF($C451="OK",
   VLOOKUP(Plantilla!E462,'Tablas '!$B$4:$C$14,2,FALSE),
"")</f>
        <v/>
      </c>
      <c r="H451">
        <f>IF($C451="OK",TEXT(Plantilla!F462,"#"),"")</f>
        <v/>
      </c>
      <c r="I451">
        <f>IF($C451="OK",TEXT(Plantilla!G462,"#"),"")</f>
        <v/>
      </c>
      <c r="J451">
        <f>IF($C451="OK",TEXT(Plantilla!H462,"#"),"")</f>
        <v/>
      </c>
      <c r="K451">
        <f>IF($C451="OK",TEXT(Plantilla!I462,"#"),"")</f>
        <v/>
      </c>
      <c r="L451">
        <f>IF($C451="OK",TEXT(Plantilla!J462,"#"),"")</f>
        <v/>
      </c>
      <c r="M451">
        <f>IF($C451="OK",TEXT(Plantilla!K462,"#"),"")</f>
        <v/>
      </c>
      <c r="N451">
        <f>IF($C451="OK",
   CONCATENATE(YEAR(Plantilla!L462),"-",TEXT(MONTH(Plantilla!L462),"00"),"-",TEXT(DAY(Plantilla!L462),"00")),
"")</f>
        <v/>
      </c>
      <c r="O451">
        <f>IF($C451="OK",_xlfn.NUMBERVALUE(Plantilla!M462),"")</f>
        <v/>
      </c>
      <c r="P451">
        <f>IF($C451="OK",
   IF(Plantilla!N462&lt;&gt;"",
      CONCATENATE(YEAR(Plantilla!N462),"-",TEXT(MONTH(Plantilla!N462),"00"),"-",TEXT(DAY(Plantilla!N462),"00")),
   ""),
"")</f>
        <v/>
      </c>
      <c r="Q451">
        <f>IF($C451="OK",
   VLOOKUP(Plantilla!O462,'Tablas '!$E$4:$F$19,2,FALSE),
"")</f>
        <v/>
      </c>
      <c r="R451">
        <f>IF($C451="OK",
   VLOOKUP(Plantilla!P462,'Tablas '!$H$4:$I$5,2,FALSE),
"")</f>
        <v/>
      </c>
      <c r="S451">
        <f>IF($C451="OK",
   VLOOKUP(Plantilla!Q462,'Tablas '!$K$4:$L$8,2,FALSE),
"")</f>
        <v/>
      </c>
      <c r="T451">
        <f>IF($C451="OK",
   VLOOKUP(Plantilla!R462,'Tablas '!$AE$4:$AF$6,2,FALSE),
"")</f>
        <v/>
      </c>
      <c r="U451">
        <f>IF($C451="OK",
   VLOOKUP(Plantilla!S462,'Tablas '!$AE$4:$AF$6,2,FALSE),
"")</f>
        <v/>
      </c>
      <c r="V451">
        <f>IF($C451="OK",TEXT(Plantilla!T462,"#"),"")</f>
        <v/>
      </c>
      <c r="W451" s="84">
        <f>IF($C451="OK",
   VLOOKUP(Plantilla!U462,'Tablas '!$AM$4:$AN$1126,2,FALSE),
"")</f>
        <v/>
      </c>
      <c r="X451">
        <f>IF($C451="OK",TEXT(Plantilla!V462,"#"),"")</f>
        <v/>
      </c>
      <c r="Y451">
        <f>IF($C451="OK",
   CONCATENATE(YEAR(Plantilla!W462),"-",TEXT(MONTH(Plantilla!W462),"00"),"-",TEXT(DAY(Plantilla!W462),"00")),
"")</f>
        <v/>
      </c>
      <c r="Z451">
        <f>IF($C451="OK",
   CONCATENATE(YEAR(Plantilla!X462),"-",TEXT(MONTH(Plantilla!X462),"00"),"-",TEXT(DAY(Plantilla!X462),"00")),
"")</f>
        <v/>
      </c>
      <c r="AA451">
        <f>IF($C451="OK",
   TEXT(VLOOKUP(Plantilla!Y462,'Tablas '!$Q$4:$R$9,2,FALSE),"#"),
"")</f>
        <v/>
      </c>
      <c r="AB451">
        <f>IF($C451="OK",
   CONCATENATE(YEAR(Plantilla!Z462),"-",TEXT(MONTH(Plantilla!Z462),"00"),"-",TEXT(DAY(Plantilla!Z462),"00")),
"")</f>
        <v/>
      </c>
      <c r="AC451">
        <f>IF($C451="OK",
   TEXT(VLOOKUP(Plantilla!AA462,'Tablas '!$T$4:$U$13,2,FALSE),"#"),
"")</f>
        <v/>
      </c>
      <c r="AD451">
        <f>IF($C451="OK",TEXT(Plantilla!AB462,"#"),"")</f>
        <v/>
      </c>
      <c r="AE451">
        <f>IF($C451="OK",
   IF(Plantilla!AC462&lt;&gt;"",
      TEXT(VLOOKUP(Plantilla!AC462,'Tablas '!$W$4:$X$7,2,FALSE),"#"),
   ""),
"")</f>
        <v/>
      </c>
      <c r="AF451">
        <f>IF($C451="OK",TEXT(Plantilla!AD462,"#"),"")</f>
        <v/>
      </c>
      <c r="AG451" s="6">
        <f>IF($C451="OK",_xlfn.NUMBERVALUE(Plantilla!AE462),"")</f>
        <v/>
      </c>
      <c r="AH451" s="4">
        <f>IF($C451="OK",_xlfn.NUMBERVALUE(Plantilla!AF462),"")</f>
        <v/>
      </c>
      <c r="AI451" s="6">
        <f>IF($C451="OK",_xlfn.NUMBERVALUE(Plantilla!AG462),"")</f>
        <v/>
      </c>
      <c r="AJ451" s="6">
        <f>IF($C451="OK",_xlfn.NUMBERVALUE(Plantilla!AH462),"")</f>
        <v/>
      </c>
      <c r="AK451" s="6">
        <f>IF($C451="OK",_xlfn.NUMBERVALUE(Plantilla!AI462),"")</f>
        <v/>
      </c>
      <c r="AL451" s="6">
        <f>IF($C451="OK",_xlfn.NUMBERVALUE(Plantilla!AJ462),"")</f>
        <v/>
      </c>
      <c r="AM451" s="4">
        <f>IF($C451="OK",_xlfn.NUMBERVALUE(Plantilla!AK462),"")</f>
        <v/>
      </c>
      <c r="AN451" s="6">
        <f>IF($C451="OK",_xlfn.NUMBERVALUE(Plantilla!AL462),"")</f>
        <v/>
      </c>
      <c r="AO451" s="4">
        <f>IF($C451="OK",_xlfn.NUMBERVALUE(Plantilla!AM462),"")</f>
        <v/>
      </c>
      <c r="AP451" s="6">
        <f>IF($C451="OK",_xlfn.NUMBERVALUE(Plantilla!AN462),"")</f>
        <v/>
      </c>
      <c r="AQ451" s="4">
        <f>IF($C451="OK",_xlfn.NUMBERVALUE(Plantilla!AO462),"")</f>
        <v/>
      </c>
      <c r="AR451" s="6">
        <f>IF($C451="OK",_xlfn.NUMBERVALUE(Plantilla!AP462),"")</f>
        <v/>
      </c>
      <c r="AS451" s="4">
        <f>IF($C451="OK",_xlfn.NUMBERVALUE(Plantilla!AQ462),"")</f>
        <v/>
      </c>
      <c r="AT451" s="6">
        <f>IF($C451="OK",_xlfn.NUMBERVALUE(Plantilla!AR462),"")</f>
        <v/>
      </c>
      <c r="AU451" s="4">
        <f>IF($C451="OK",_xlfn.NUMBERVALUE(Plantilla!AS462),"")</f>
        <v/>
      </c>
      <c r="AV451" s="6">
        <f>IF($C451="OK",_xlfn.NUMBERVALUE(Plantilla!AT462),"")</f>
        <v/>
      </c>
      <c r="AW451" s="4">
        <f>IF($C451="OK",_xlfn.NUMBERVALUE(Plantilla!AU462),"")</f>
        <v/>
      </c>
      <c r="AX451" s="6">
        <f>IF($C451="OK",_xlfn.NUMBERVALUE(Plantilla!AV462),"")</f>
        <v/>
      </c>
      <c r="AY451" s="4">
        <f>IF($C451="OK",_xlfn.NUMBERVALUE(Plantilla!AW462),"")</f>
        <v/>
      </c>
      <c r="AZ451" s="6">
        <f>IF($C451="OK",_xlfn.NUMBERVALUE(Plantilla!AX462),"")</f>
        <v/>
      </c>
      <c r="BA451">
        <f>IF($C451="OK",_xlfn.NUMBERVALUE(Plantilla!AY462),"")</f>
        <v/>
      </c>
      <c r="BB451">
        <f>IF($C451="OK",_xlfn.NUMBERVALUE(Plantilla!AZ462),"")</f>
        <v/>
      </c>
      <c r="BC451" s="4">
        <f>IF($C451="OK",_xlfn.NUMBERVALUE(Plantilla!BA462),"")</f>
        <v/>
      </c>
      <c r="BD451" s="6">
        <f>IF($C451="OK",_xlfn.NUMBERVALUE(Plantilla!BB462),"")</f>
        <v/>
      </c>
      <c r="BE451" s="4">
        <f>IF($C451="OK",_xlfn.NUMBERVALUE(Plantilla!BC462),"")</f>
        <v/>
      </c>
      <c r="BF451" s="6">
        <f>IF($C451="OK",_xlfn.NUMBERVALUE(Plantilla!BD462),"")</f>
        <v/>
      </c>
      <c r="BG451" s="4">
        <f>IF($C451="OK",_xlfn.NUMBERVALUE(Plantilla!BE462),"")</f>
        <v/>
      </c>
      <c r="BH451" s="6">
        <f>IF($C451="OK",_xlfn.NUMBERVALUE(Plantilla!BF462),"")</f>
        <v/>
      </c>
      <c r="BI451" s="110">
        <f>IF($C451="OK",_xlfn.NUMBERVALUE(Plantilla!BG462),"")</f>
        <v/>
      </c>
      <c r="BJ451" s="6">
        <f>IF($C451="OK",_xlfn.NUMBERVALUE(Plantilla!BH462),"")</f>
        <v/>
      </c>
      <c r="BK451" s="109">
        <f>IF($C451="OK",_xlfn.NUMBERVALUE(Plantilla!BI462),"")</f>
        <v/>
      </c>
      <c r="BL451" s="6">
        <f>IF($C451="OK",
   IF(Plantilla!BJ462&lt;&gt;"",
      TEXT(VLOOKUP(Plantilla!BJ462,'Tablas '!$Z$4:$AA$6,2,FALSE),"#"),
   ""),
"")</f>
        <v/>
      </c>
      <c r="BM451" s="4">
        <f>IF($C451="OK",_xlfn.NUMBERVALUE(Plantilla!BK462),"")</f>
        <v/>
      </c>
      <c r="BN451" s="4">
        <f>IF($C451="OK",_xlfn.NUMBERVALUE(Plantilla!BL462),"")</f>
        <v/>
      </c>
      <c r="BO451" s="6">
        <f>IF($C451="OK",_xlfn.NUMBERVALUE(Plantilla!BM462),"")</f>
        <v/>
      </c>
      <c r="BP451" s="4">
        <f>IF($C451="OK",_xlfn.NUMBERVALUE(Plantilla!BN462),"")</f>
        <v/>
      </c>
      <c r="BQ451" s="6">
        <f>IF($C451="OK",_xlfn.NUMBERVALUE(Plantilla!BO462),"")</f>
        <v/>
      </c>
      <c r="BR451" s="4">
        <f>IF($C451="OK",_xlfn.NUMBERVALUE(Plantilla!BP462),"")</f>
        <v/>
      </c>
      <c r="BS451" s="6">
        <f>IF($C451="OK",_xlfn.NUMBERVALUE(Plantilla!BQ462),"")</f>
        <v/>
      </c>
      <c r="BT451" s="4">
        <f>IF($C451="OK",_xlfn.NUMBERVALUE(Plantilla!BR462),"")</f>
        <v/>
      </c>
      <c r="BU451" s="6">
        <f>IF($C451="OK",_xlfn.NUMBERVALUE(Plantilla!BS462),"")</f>
        <v/>
      </c>
      <c r="BV451" s="6">
        <f>IF($C451="OK",_xlfn.NUMBERVALUE(Plantilla!BT462),"")</f>
        <v/>
      </c>
      <c r="BW451" s="6">
        <f>IF($C451="OK",_xlfn.NUMBERVALUE(Plantilla!BU462),"")</f>
        <v/>
      </c>
      <c r="BX451" s="6">
        <f>IF($C451="OK",_xlfn.NUMBERVALUE(Plantilla!BV462),"")</f>
        <v/>
      </c>
      <c r="BY451" s="6">
        <f>IF($C451="OK",_xlfn.NUMBERVALUE(Plantilla!BW462),"")</f>
        <v/>
      </c>
      <c r="BZ451" s="6">
        <f>IF($C451="OK",_xlfn.NUMBERVALUE(Plantilla!BX462),"")</f>
        <v/>
      </c>
      <c r="CA451" s="6">
        <f>IF($C451="OK",_xlfn.NUMBERVALUE(Plantilla!BY462),"")</f>
        <v/>
      </c>
      <c r="CB451" s="6">
        <f>IF($C451="OK",_xlfn.NUMBERVALUE(Plantilla!BZ462),"")</f>
        <v/>
      </c>
      <c r="CC451" s="6">
        <f>IF($C451="OK",_xlfn.NUMBERVALUE(Plantilla!CA462),"")</f>
        <v/>
      </c>
      <c r="CD451" s="6">
        <f>IF($C451="OK",_xlfn.NUMBERVALUE(Plantilla!CB462),"")</f>
        <v/>
      </c>
      <c r="CE451" s="6">
        <f>IF($C451="OK",_xlfn.NUMBERVALUE(Plantilla!CC462),"")</f>
        <v/>
      </c>
      <c r="CF451" s="4">
        <f>IF($C451="OK",_xlfn.NUMBERVALUE(Plantilla!CD462),"")</f>
        <v/>
      </c>
      <c r="CG451" s="6">
        <f>IF($C451="OK",_xlfn.NUMBERVALUE(Plantilla!CE462),"")</f>
        <v/>
      </c>
      <c r="CH451" s="6">
        <f>IF($C451="OK",_xlfn.NUMBERVALUE(Plantilla!CF462),"")</f>
        <v/>
      </c>
      <c r="CI451" s="6">
        <f>IF($C451="OK",_xlfn.NUMBERVALUE(Plantilla!CG462),"")</f>
        <v/>
      </c>
      <c r="CJ451" s="6">
        <f>IF($C451="OK",_xlfn.NUMBERVALUE(Plantilla!CH462),"")</f>
        <v/>
      </c>
      <c r="CK451" s="6">
        <f>IF($C451="OK",_xlfn.NUMBERVALUE(Plantilla!CI462),"")</f>
        <v/>
      </c>
      <c r="CL451" s="6">
        <f>IF($C451="OK",_xlfn.NUMBERVALUE(Plantilla!CJ462),"")</f>
        <v/>
      </c>
      <c r="CM451">
        <f>IF($C451="OK",TEXT(Plantilla!CK462,"#"),"")</f>
        <v/>
      </c>
      <c r="CN451" s="6">
        <f>IF($C451="OK",_xlfn.NUMBERVALUE(Plantilla!CL462),"")</f>
        <v/>
      </c>
      <c r="CO451" s="6">
        <f>IF($C451="OK",_xlfn.NUMBERVALUE(Plantilla!CM462),"")</f>
        <v/>
      </c>
      <c r="CP451" s="110">
        <f>IF($C451="OK",_xlfn.NUMBERVALUE(Plantilla!CN462),"")</f>
        <v/>
      </c>
      <c r="CQ451" s="6">
        <f>IF($C451="OK",_xlfn.NUMBERVALUE(Plantilla!CO462),"")</f>
        <v/>
      </c>
      <c r="CR451" s="109">
        <f>IF($C451="OK",_xlfn.NUMBERVALUE(Plantilla!CP462),"")</f>
        <v/>
      </c>
      <c r="CS451" s="110">
        <f>IF($C451="OK",_xlfn.NUMBERVALUE(Plantilla!CQ462),"")</f>
        <v/>
      </c>
      <c r="CT451" s="6">
        <f>IF($C451="OK",_xlfn.NUMBERVALUE(Plantilla!CR462),"")</f>
        <v/>
      </c>
      <c r="CU451" s="109">
        <f>IF($C451="OK",_xlfn.NUMBERVALUE(Plantilla!CS462),"")</f>
        <v/>
      </c>
      <c r="CV451" s="110">
        <f>IF($C451="OK",_xlfn.NUMBERVALUE(Plantilla!CT462),"")</f>
        <v/>
      </c>
      <c r="CW451" s="6">
        <f>IF($C451="OK",_xlfn.NUMBERVALUE(Plantilla!CU462),"")</f>
        <v/>
      </c>
      <c r="CX451" s="82">
        <f>IF($C451="OK",_xlfn.NUMBERVALUE(Plantilla!CV462),"")</f>
        <v/>
      </c>
      <c r="CY451" s="6">
        <f>IF($C451="OK",_xlfn.NUMBERVALUE(Plantilla!CW462),"")</f>
        <v/>
      </c>
      <c r="CZ451" s="82">
        <f>IF($C451="OK",_xlfn.NUMBERVALUE(Plantilla!CX462),"")</f>
        <v/>
      </c>
      <c r="DA451" s="6">
        <f>IF($C451="OK",_xlfn.NUMBERVALUE(Plantilla!CY462),"")</f>
        <v/>
      </c>
      <c r="DB451" s="109">
        <f>IF($C451="OK",_xlfn.NUMBERVALUE(Plantilla!CZ462),"")</f>
        <v/>
      </c>
      <c r="DC451" s="6">
        <f>IF($C451="OK",_xlfn.NUMBERVALUE(Plantilla!DA462),"")</f>
        <v/>
      </c>
      <c r="DD451" s="6">
        <f>IF($C451="OK",TEXT(Plantilla!DB462,"#"),"")</f>
        <v/>
      </c>
      <c r="DE451" s="6">
        <f>IF($C451="OK",_xlfn.NUMBERVALUE(Plantilla!DC462),"")</f>
        <v/>
      </c>
      <c r="DF451" s="4">
        <f>IF($C451="OK",_xlfn.NUMBERVALUE(Plantilla!DD462),"")</f>
        <v/>
      </c>
      <c r="DG451" s="6">
        <f>IF($C451="OK",_xlfn.NUMBERVALUE(Plantilla!DE462),"")</f>
        <v/>
      </c>
      <c r="DH451" s="6">
        <f>IF($C451="OK",_xlfn.NUMBERVALUE(Plantilla!DF462),"")</f>
        <v/>
      </c>
      <c r="DI451" s="6">
        <f>IF($C451="OK",_xlfn.NUMBERVALUE(Plantilla!DG462),"")</f>
        <v/>
      </c>
      <c r="DJ451" s="6">
        <f>IF($C451="OK",_xlfn.NUMBERVALUE(Plantilla!DH462),"")</f>
        <v/>
      </c>
      <c r="DK451" s="6">
        <f>IF($C451="OK",_xlfn.NUMBERVALUE(Plantilla!DI462),"")</f>
        <v/>
      </c>
      <c r="DL451" s="6">
        <f>IF($C451="OK",_xlfn.NUMBERVALUE(Plantilla!DJ462),"")</f>
        <v/>
      </c>
      <c r="DM451" s="6">
        <f>IF($C451="OK",_xlfn.NUMBERVALUE(Plantilla!DK462),"")</f>
        <v/>
      </c>
      <c r="DN451" s="6">
        <f>IF($C451="OK",_xlfn.NUMBERVALUE(Plantilla!DL462),"")</f>
        <v/>
      </c>
      <c r="DO451" s="6">
        <f>IF($C451="OK",_xlfn.NUMBERVALUE(Plantilla!DM462),"")</f>
        <v/>
      </c>
      <c r="DP451" s="6">
        <f>IF($C451="OK",_xlfn.NUMBERVALUE(Plantilla!DN462),"")</f>
        <v/>
      </c>
      <c r="DQ451" s="6">
        <f>IF($C451="OK",_xlfn.NUMBERVALUE(Plantilla!DO462),"")</f>
        <v/>
      </c>
      <c r="DR451" s="6">
        <f>IF($C451="OK",_xlfn.NUMBERVALUE(Plantilla!DP462),"")</f>
        <v/>
      </c>
      <c r="DS451">
        <f>IF($C451="OK",TEXT(Plantilla!DR462,"#"),"")</f>
        <v/>
      </c>
      <c r="DT451" s="6" t="n"/>
    </row>
    <row r="452">
      <c r="A452">
        <f>IF(Plantilla!$I$6="¡Perfecto!, Guarda el archivo y adjúntalo a tu interfaz de Nómina Electrónica","OK","Error")</f>
        <v/>
      </c>
      <c r="B452">
        <f>IF(Plantilla!$I$6="¡Perfecto!, Guarda el archivo y adjúntalo a tu interfaz de Nómina Electrónica",MID(Plantilla!$D$2,SEARCH("V",Plantilla!$D$2),10),"")</f>
        <v/>
      </c>
      <c r="C452">
        <f>Plantilla!C463</f>
        <v/>
      </c>
      <c r="D452">
        <f>IF($C452="OK",Plantilla!B463,"")</f>
        <v/>
      </c>
      <c r="E452">
        <f>IF($C452="OK",
   VLOOKUP(Plantilla!$E$4,'Tablas '!$AP$4:$AT$6,5,FALSE),
"")</f>
        <v/>
      </c>
      <c r="F452">
        <f>IF($C452="OK",TEXT(Plantilla!D463,"#"),"")</f>
        <v/>
      </c>
      <c r="G452">
        <f>IF($C452="OK",
   VLOOKUP(Plantilla!E463,'Tablas '!$B$4:$C$14,2,FALSE),
"")</f>
        <v/>
      </c>
      <c r="H452">
        <f>IF($C452="OK",TEXT(Plantilla!F463,"#"),"")</f>
        <v/>
      </c>
      <c r="I452">
        <f>IF($C452="OK",TEXT(Plantilla!G463,"#"),"")</f>
        <v/>
      </c>
      <c r="J452">
        <f>IF($C452="OK",TEXT(Plantilla!H463,"#"),"")</f>
        <v/>
      </c>
      <c r="K452">
        <f>IF($C452="OK",TEXT(Plantilla!I463,"#"),"")</f>
        <v/>
      </c>
      <c r="L452">
        <f>IF($C452="OK",TEXT(Plantilla!J463,"#"),"")</f>
        <v/>
      </c>
      <c r="M452">
        <f>IF($C452="OK",TEXT(Plantilla!K463,"#"),"")</f>
        <v/>
      </c>
      <c r="N452">
        <f>IF($C452="OK",
   CONCATENATE(YEAR(Plantilla!L463),"-",TEXT(MONTH(Plantilla!L463),"00"),"-",TEXT(DAY(Plantilla!L463),"00")),
"")</f>
        <v/>
      </c>
      <c r="O452">
        <f>IF($C452="OK",_xlfn.NUMBERVALUE(Plantilla!M463),"")</f>
        <v/>
      </c>
      <c r="P452">
        <f>IF($C452="OK",
   IF(Plantilla!N463&lt;&gt;"",
      CONCATENATE(YEAR(Plantilla!N463),"-",TEXT(MONTH(Plantilla!N463),"00"),"-",TEXT(DAY(Plantilla!N463),"00")),
   ""),
"")</f>
        <v/>
      </c>
      <c r="Q452">
        <f>IF($C452="OK",
   VLOOKUP(Plantilla!O463,'Tablas '!$E$4:$F$19,2,FALSE),
"")</f>
        <v/>
      </c>
      <c r="R452">
        <f>IF($C452="OK",
   VLOOKUP(Plantilla!P463,'Tablas '!$H$4:$I$5,2,FALSE),
"")</f>
        <v/>
      </c>
      <c r="S452">
        <f>IF($C452="OK",
   VLOOKUP(Plantilla!Q463,'Tablas '!$K$4:$L$8,2,FALSE),
"")</f>
        <v/>
      </c>
      <c r="T452">
        <f>IF($C452="OK",
   VLOOKUP(Plantilla!R463,'Tablas '!$AE$4:$AF$6,2,FALSE),
"")</f>
        <v/>
      </c>
      <c r="U452">
        <f>IF($C452="OK",
   VLOOKUP(Plantilla!S463,'Tablas '!$AE$4:$AF$6,2,FALSE),
"")</f>
        <v/>
      </c>
      <c r="V452">
        <f>IF($C452="OK",TEXT(Plantilla!T463,"#"),"")</f>
        <v/>
      </c>
      <c r="W452" s="84">
        <f>IF($C452="OK",
   VLOOKUP(Plantilla!U463,'Tablas '!$AM$4:$AN$1126,2,FALSE),
"")</f>
        <v/>
      </c>
      <c r="X452">
        <f>IF($C452="OK",TEXT(Plantilla!V463,"#"),"")</f>
        <v/>
      </c>
      <c r="Y452">
        <f>IF($C452="OK",
   CONCATENATE(YEAR(Plantilla!W463),"-",TEXT(MONTH(Plantilla!W463),"00"),"-",TEXT(DAY(Plantilla!W463),"00")),
"")</f>
        <v/>
      </c>
      <c r="Z452">
        <f>IF($C452="OK",
   CONCATENATE(YEAR(Plantilla!X463),"-",TEXT(MONTH(Plantilla!X463),"00"),"-",TEXT(DAY(Plantilla!X463),"00")),
"")</f>
        <v/>
      </c>
      <c r="AA452">
        <f>IF($C452="OK",
   TEXT(VLOOKUP(Plantilla!Y463,'Tablas '!$Q$4:$R$9,2,FALSE),"#"),
"")</f>
        <v/>
      </c>
      <c r="AB452">
        <f>IF($C452="OK",
   CONCATENATE(YEAR(Plantilla!Z463),"-",TEXT(MONTH(Plantilla!Z463),"00"),"-",TEXT(DAY(Plantilla!Z463),"00")),
"")</f>
        <v/>
      </c>
      <c r="AC452">
        <f>IF($C452="OK",
   TEXT(VLOOKUP(Plantilla!AA463,'Tablas '!$T$4:$U$13,2,FALSE),"#"),
"")</f>
        <v/>
      </c>
      <c r="AD452">
        <f>IF($C452="OK",TEXT(Plantilla!AB463,"#"),"")</f>
        <v/>
      </c>
      <c r="AE452">
        <f>IF($C452="OK",
   IF(Plantilla!AC463&lt;&gt;"",
      TEXT(VLOOKUP(Plantilla!AC463,'Tablas '!$W$4:$X$7,2,FALSE),"#"),
   ""),
"")</f>
        <v/>
      </c>
      <c r="AF452">
        <f>IF($C452="OK",TEXT(Plantilla!AD463,"#"),"")</f>
        <v/>
      </c>
      <c r="AG452" s="6">
        <f>IF($C452="OK",_xlfn.NUMBERVALUE(Plantilla!AE463),"")</f>
        <v/>
      </c>
      <c r="AH452" s="4">
        <f>IF($C452="OK",_xlfn.NUMBERVALUE(Plantilla!AF463),"")</f>
        <v/>
      </c>
      <c r="AI452" s="6">
        <f>IF($C452="OK",_xlfn.NUMBERVALUE(Plantilla!AG463),"")</f>
        <v/>
      </c>
      <c r="AJ452" s="6">
        <f>IF($C452="OK",_xlfn.NUMBERVALUE(Plantilla!AH463),"")</f>
        <v/>
      </c>
      <c r="AK452" s="6">
        <f>IF($C452="OK",_xlfn.NUMBERVALUE(Plantilla!AI463),"")</f>
        <v/>
      </c>
      <c r="AL452" s="6">
        <f>IF($C452="OK",_xlfn.NUMBERVALUE(Plantilla!AJ463),"")</f>
        <v/>
      </c>
      <c r="AM452" s="4">
        <f>IF($C452="OK",_xlfn.NUMBERVALUE(Plantilla!AK463),"")</f>
        <v/>
      </c>
      <c r="AN452" s="6">
        <f>IF($C452="OK",_xlfn.NUMBERVALUE(Plantilla!AL463),"")</f>
        <v/>
      </c>
      <c r="AO452" s="4">
        <f>IF($C452="OK",_xlfn.NUMBERVALUE(Plantilla!AM463),"")</f>
        <v/>
      </c>
      <c r="AP452" s="6">
        <f>IF($C452="OK",_xlfn.NUMBERVALUE(Plantilla!AN463),"")</f>
        <v/>
      </c>
      <c r="AQ452" s="4">
        <f>IF($C452="OK",_xlfn.NUMBERVALUE(Plantilla!AO463),"")</f>
        <v/>
      </c>
      <c r="AR452" s="6">
        <f>IF($C452="OK",_xlfn.NUMBERVALUE(Plantilla!AP463),"")</f>
        <v/>
      </c>
      <c r="AS452" s="4">
        <f>IF($C452="OK",_xlfn.NUMBERVALUE(Plantilla!AQ463),"")</f>
        <v/>
      </c>
      <c r="AT452" s="6">
        <f>IF($C452="OK",_xlfn.NUMBERVALUE(Plantilla!AR463),"")</f>
        <v/>
      </c>
      <c r="AU452" s="4">
        <f>IF($C452="OK",_xlfn.NUMBERVALUE(Plantilla!AS463),"")</f>
        <v/>
      </c>
      <c r="AV452" s="6">
        <f>IF($C452="OK",_xlfn.NUMBERVALUE(Plantilla!AT463),"")</f>
        <v/>
      </c>
      <c r="AW452" s="4">
        <f>IF($C452="OK",_xlfn.NUMBERVALUE(Plantilla!AU463),"")</f>
        <v/>
      </c>
      <c r="AX452" s="6">
        <f>IF($C452="OK",_xlfn.NUMBERVALUE(Plantilla!AV463),"")</f>
        <v/>
      </c>
      <c r="AY452" s="4">
        <f>IF($C452="OK",_xlfn.NUMBERVALUE(Plantilla!AW463),"")</f>
        <v/>
      </c>
      <c r="AZ452" s="6">
        <f>IF($C452="OK",_xlfn.NUMBERVALUE(Plantilla!AX463),"")</f>
        <v/>
      </c>
      <c r="BA452">
        <f>IF($C452="OK",_xlfn.NUMBERVALUE(Plantilla!AY463),"")</f>
        <v/>
      </c>
      <c r="BB452">
        <f>IF($C452="OK",_xlfn.NUMBERVALUE(Plantilla!AZ463),"")</f>
        <v/>
      </c>
      <c r="BC452" s="4">
        <f>IF($C452="OK",_xlfn.NUMBERVALUE(Plantilla!BA463),"")</f>
        <v/>
      </c>
      <c r="BD452" s="6">
        <f>IF($C452="OK",_xlfn.NUMBERVALUE(Plantilla!BB463),"")</f>
        <v/>
      </c>
      <c r="BE452" s="4">
        <f>IF($C452="OK",_xlfn.NUMBERVALUE(Plantilla!BC463),"")</f>
        <v/>
      </c>
      <c r="BF452" s="6">
        <f>IF($C452="OK",_xlfn.NUMBERVALUE(Plantilla!BD463),"")</f>
        <v/>
      </c>
      <c r="BG452" s="4">
        <f>IF($C452="OK",_xlfn.NUMBERVALUE(Plantilla!BE463),"")</f>
        <v/>
      </c>
      <c r="BH452" s="6">
        <f>IF($C452="OK",_xlfn.NUMBERVALUE(Plantilla!BF463),"")</f>
        <v/>
      </c>
      <c r="BI452" s="110">
        <f>IF($C452="OK",_xlfn.NUMBERVALUE(Plantilla!BG463),"")</f>
        <v/>
      </c>
      <c r="BJ452" s="6">
        <f>IF($C452="OK",_xlfn.NUMBERVALUE(Plantilla!BH463),"")</f>
        <v/>
      </c>
      <c r="BK452" s="109">
        <f>IF($C452="OK",_xlfn.NUMBERVALUE(Plantilla!BI463),"")</f>
        <v/>
      </c>
      <c r="BL452" s="6">
        <f>IF($C452="OK",
   IF(Plantilla!BJ463&lt;&gt;"",
      TEXT(VLOOKUP(Plantilla!BJ463,'Tablas '!$Z$4:$AA$6,2,FALSE),"#"),
   ""),
"")</f>
        <v/>
      </c>
      <c r="BM452" s="4">
        <f>IF($C452="OK",_xlfn.NUMBERVALUE(Plantilla!BK463),"")</f>
        <v/>
      </c>
      <c r="BN452" s="4">
        <f>IF($C452="OK",_xlfn.NUMBERVALUE(Plantilla!BL463),"")</f>
        <v/>
      </c>
      <c r="BO452" s="6">
        <f>IF($C452="OK",_xlfn.NUMBERVALUE(Plantilla!BM463),"")</f>
        <v/>
      </c>
      <c r="BP452" s="4">
        <f>IF($C452="OK",_xlfn.NUMBERVALUE(Plantilla!BN463),"")</f>
        <v/>
      </c>
      <c r="BQ452" s="6">
        <f>IF($C452="OK",_xlfn.NUMBERVALUE(Plantilla!BO463),"")</f>
        <v/>
      </c>
      <c r="BR452" s="4">
        <f>IF($C452="OK",_xlfn.NUMBERVALUE(Plantilla!BP463),"")</f>
        <v/>
      </c>
      <c r="BS452" s="6">
        <f>IF($C452="OK",_xlfn.NUMBERVALUE(Plantilla!BQ463),"")</f>
        <v/>
      </c>
      <c r="BT452" s="4">
        <f>IF($C452="OK",_xlfn.NUMBERVALUE(Plantilla!BR463),"")</f>
        <v/>
      </c>
      <c r="BU452" s="6">
        <f>IF($C452="OK",_xlfn.NUMBERVALUE(Plantilla!BS463),"")</f>
        <v/>
      </c>
      <c r="BV452" s="6">
        <f>IF($C452="OK",_xlfn.NUMBERVALUE(Plantilla!BT463),"")</f>
        <v/>
      </c>
      <c r="BW452" s="6">
        <f>IF($C452="OK",_xlfn.NUMBERVALUE(Plantilla!BU463),"")</f>
        <v/>
      </c>
      <c r="BX452" s="6">
        <f>IF($C452="OK",_xlfn.NUMBERVALUE(Plantilla!BV463),"")</f>
        <v/>
      </c>
      <c r="BY452" s="6">
        <f>IF($C452="OK",_xlfn.NUMBERVALUE(Plantilla!BW463),"")</f>
        <v/>
      </c>
      <c r="BZ452" s="6">
        <f>IF($C452="OK",_xlfn.NUMBERVALUE(Plantilla!BX463),"")</f>
        <v/>
      </c>
      <c r="CA452" s="6">
        <f>IF($C452="OK",_xlfn.NUMBERVALUE(Plantilla!BY463),"")</f>
        <v/>
      </c>
      <c r="CB452" s="6">
        <f>IF($C452="OK",_xlfn.NUMBERVALUE(Plantilla!BZ463),"")</f>
        <v/>
      </c>
      <c r="CC452" s="6">
        <f>IF($C452="OK",_xlfn.NUMBERVALUE(Plantilla!CA463),"")</f>
        <v/>
      </c>
      <c r="CD452" s="6">
        <f>IF($C452="OK",_xlfn.NUMBERVALUE(Plantilla!CB463),"")</f>
        <v/>
      </c>
      <c r="CE452" s="6">
        <f>IF($C452="OK",_xlfn.NUMBERVALUE(Plantilla!CC463),"")</f>
        <v/>
      </c>
      <c r="CF452" s="4">
        <f>IF($C452="OK",_xlfn.NUMBERVALUE(Plantilla!CD463),"")</f>
        <v/>
      </c>
      <c r="CG452" s="6">
        <f>IF($C452="OK",_xlfn.NUMBERVALUE(Plantilla!CE463),"")</f>
        <v/>
      </c>
      <c r="CH452" s="6">
        <f>IF($C452="OK",_xlfn.NUMBERVALUE(Plantilla!CF463),"")</f>
        <v/>
      </c>
      <c r="CI452" s="6">
        <f>IF($C452="OK",_xlfn.NUMBERVALUE(Plantilla!CG463),"")</f>
        <v/>
      </c>
      <c r="CJ452" s="6">
        <f>IF($C452="OK",_xlfn.NUMBERVALUE(Plantilla!CH463),"")</f>
        <v/>
      </c>
      <c r="CK452" s="6">
        <f>IF($C452="OK",_xlfn.NUMBERVALUE(Plantilla!CI463),"")</f>
        <v/>
      </c>
      <c r="CL452" s="6">
        <f>IF($C452="OK",_xlfn.NUMBERVALUE(Plantilla!CJ463),"")</f>
        <v/>
      </c>
      <c r="CM452">
        <f>IF($C452="OK",TEXT(Plantilla!CK463,"#"),"")</f>
        <v/>
      </c>
      <c r="CN452" s="6">
        <f>IF($C452="OK",_xlfn.NUMBERVALUE(Plantilla!CL463),"")</f>
        <v/>
      </c>
      <c r="CO452" s="6">
        <f>IF($C452="OK",_xlfn.NUMBERVALUE(Plantilla!CM463),"")</f>
        <v/>
      </c>
      <c r="CP452" s="110">
        <f>IF($C452="OK",_xlfn.NUMBERVALUE(Plantilla!CN463),"")</f>
        <v/>
      </c>
      <c r="CQ452" s="6">
        <f>IF($C452="OK",_xlfn.NUMBERVALUE(Plantilla!CO463),"")</f>
        <v/>
      </c>
      <c r="CR452" s="109">
        <f>IF($C452="OK",_xlfn.NUMBERVALUE(Plantilla!CP463),"")</f>
        <v/>
      </c>
      <c r="CS452" s="110">
        <f>IF($C452="OK",_xlfn.NUMBERVALUE(Plantilla!CQ463),"")</f>
        <v/>
      </c>
      <c r="CT452" s="6">
        <f>IF($C452="OK",_xlfn.NUMBERVALUE(Plantilla!CR463),"")</f>
        <v/>
      </c>
      <c r="CU452" s="109">
        <f>IF($C452="OK",_xlfn.NUMBERVALUE(Plantilla!CS463),"")</f>
        <v/>
      </c>
      <c r="CV452" s="110">
        <f>IF($C452="OK",_xlfn.NUMBERVALUE(Plantilla!CT463),"")</f>
        <v/>
      </c>
      <c r="CW452" s="6">
        <f>IF($C452="OK",_xlfn.NUMBERVALUE(Plantilla!CU463),"")</f>
        <v/>
      </c>
      <c r="CX452" s="82">
        <f>IF($C452="OK",_xlfn.NUMBERVALUE(Plantilla!CV463),"")</f>
        <v/>
      </c>
      <c r="CY452" s="6">
        <f>IF($C452="OK",_xlfn.NUMBERVALUE(Plantilla!CW463),"")</f>
        <v/>
      </c>
      <c r="CZ452" s="82">
        <f>IF($C452="OK",_xlfn.NUMBERVALUE(Plantilla!CX463),"")</f>
        <v/>
      </c>
      <c r="DA452" s="6">
        <f>IF($C452="OK",_xlfn.NUMBERVALUE(Plantilla!CY463),"")</f>
        <v/>
      </c>
      <c r="DB452" s="109">
        <f>IF($C452="OK",_xlfn.NUMBERVALUE(Plantilla!CZ463),"")</f>
        <v/>
      </c>
      <c r="DC452" s="6">
        <f>IF($C452="OK",_xlfn.NUMBERVALUE(Plantilla!DA463),"")</f>
        <v/>
      </c>
      <c r="DD452" s="6">
        <f>IF($C452="OK",TEXT(Plantilla!DB463,"#"),"")</f>
        <v/>
      </c>
      <c r="DE452" s="6">
        <f>IF($C452="OK",_xlfn.NUMBERVALUE(Plantilla!DC463),"")</f>
        <v/>
      </c>
      <c r="DF452" s="4">
        <f>IF($C452="OK",_xlfn.NUMBERVALUE(Plantilla!DD463),"")</f>
        <v/>
      </c>
      <c r="DG452" s="6">
        <f>IF($C452="OK",_xlfn.NUMBERVALUE(Plantilla!DE463),"")</f>
        <v/>
      </c>
      <c r="DH452" s="6">
        <f>IF($C452="OK",_xlfn.NUMBERVALUE(Plantilla!DF463),"")</f>
        <v/>
      </c>
      <c r="DI452" s="6">
        <f>IF($C452="OK",_xlfn.NUMBERVALUE(Plantilla!DG463),"")</f>
        <v/>
      </c>
      <c r="DJ452" s="6">
        <f>IF($C452="OK",_xlfn.NUMBERVALUE(Plantilla!DH463),"")</f>
        <v/>
      </c>
      <c r="DK452" s="6">
        <f>IF($C452="OK",_xlfn.NUMBERVALUE(Plantilla!DI463),"")</f>
        <v/>
      </c>
      <c r="DL452" s="6">
        <f>IF($C452="OK",_xlfn.NUMBERVALUE(Plantilla!DJ463),"")</f>
        <v/>
      </c>
      <c r="DM452" s="6">
        <f>IF($C452="OK",_xlfn.NUMBERVALUE(Plantilla!DK463),"")</f>
        <v/>
      </c>
      <c r="DN452" s="6">
        <f>IF($C452="OK",_xlfn.NUMBERVALUE(Plantilla!DL463),"")</f>
        <v/>
      </c>
      <c r="DO452" s="6">
        <f>IF($C452="OK",_xlfn.NUMBERVALUE(Plantilla!DM463),"")</f>
        <v/>
      </c>
      <c r="DP452" s="6">
        <f>IF($C452="OK",_xlfn.NUMBERVALUE(Plantilla!DN463),"")</f>
        <v/>
      </c>
      <c r="DQ452" s="6">
        <f>IF($C452="OK",_xlfn.NUMBERVALUE(Plantilla!DO463),"")</f>
        <v/>
      </c>
      <c r="DR452" s="6">
        <f>IF($C452="OK",_xlfn.NUMBERVALUE(Plantilla!DP463),"")</f>
        <v/>
      </c>
      <c r="DS452">
        <f>IF($C452="OK",TEXT(Plantilla!DR463,"#"),"")</f>
        <v/>
      </c>
      <c r="DT452" s="6" t="n"/>
    </row>
    <row r="453">
      <c r="A453">
        <f>IF(Plantilla!$I$6="¡Perfecto!, Guarda el archivo y adjúntalo a tu interfaz de Nómina Electrónica","OK","Error")</f>
        <v/>
      </c>
      <c r="B453">
        <f>IF(Plantilla!$I$6="¡Perfecto!, Guarda el archivo y adjúntalo a tu interfaz de Nómina Electrónica",MID(Plantilla!$D$2,SEARCH("V",Plantilla!$D$2),10),"")</f>
        <v/>
      </c>
      <c r="C453">
        <f>Plantilla!C464</f>
        <v/>
      </c>
      <c r="D453">
        <f>IF($C453="OK",Plantilla!B464,"")</f>
        <v/>
      </c>
      <c r="E453">
        <f>IF($C453="OK",
   VLOOKUP(Plantilla!$E$4,'Tablas '!$AP$4:$AT$6,5,FALSE),
"")</f>
        <v/>
      </c>
      <c r="F453">
        <f>IF($C453="OK",TEXT(Plantilla!D464,"#"),"")</f>
        <v/>
      </c>
      <c r="G453">
        <f>IF($C453="OK",
   VLOOKUP(Plantilla!E464,'Tablas '!$B$4:$C$14,2,FALSE),
"")</f>
        <v/>
      </c>
      <c r="H453">
        <f>IF($C453="OK",TEXT(Plantilla!F464,"#"),"")</f>
        <v/>
      </c>
      <c r="I453">
        <f>IF($C453="OK",TEXT(Plantilla!G464,"#"),"")</f>
        <v/>
      </c>
      <c r="J453">
        <f>IF($C453="OK",TEXT(Plantilla!H464,"#"),"")</f>
        <v/>
      </c>
      <c r="K453">
        <f>IF($C453="OK",TEXT(Plantilla!I464,"#"),"")</f>
        <v/>
      </c>
      <c r="L453">
        <f>IF($C453="OK",TEXT(Plantilla!J464,"#"),"")</f>
        <v/>
      </c>
      <c r="M453">
        <f>IF($C453="OK",TEXT(Plantilla!K464,"#"),"")</f>
        <v/>
      </c>
      <c r="N453">
        <f>IF($C453="OK",
   CONCATENATE(YEAR(Plantilla!L464),"-",TEXT(MONTH(Plantilla!L464),"00"),"-",TEXT(DAY(Plantilla!L464),"00")),
"")</f>
        <v/>
      </c>
      <c r="O453">
        <f>IF($C453="OK",_xlfn.NUMBERVALUE(Plantilla!M464),"")</f>
        <v/>
      </c>
      <c r="P453">
        <f>IF($C453="OK",
   IF(Plantilla!N464&lt;&gt;"",
      CONCATENATE(YEAR(Plantilla!N464),"-",TEXT(MONTH(Plantilla!N464),"00"),"-",TEXT(DAY(Plantilla!N464),"00")),
   ""),
"")</f>
        <v/>
      </c>
      <c r="Q453">
        <f>IF($C453="OK",
   VLOOKUP(Plantilla!O464,'Tablas '!$E$4:$F$19,2,FALSE),
"")</f>
        <v/>
      </c>
      <c r="R453">
        <f>IF($C453="OK",
   VLOOKUP(Plantilla!P464,'Tablas '!$H$4:$I$5,2,FALSE),
"")</f>
        <v/>
      </c>
      <c r="S453">
        <f>IF($C453="OK",
   VLOOKUP(Plantilla!Q464,'Tablas '!$K$4:$L$8,2,FALSE),
"")</f>
        <v/>
      </c>
      <c r="T453">
        <f>IF($C453="OK",
   VLOOKUP(Plantilla!R464,'Tablas '!$AE$4:$AF$6,2,FALSE),
"")</f>
        <v/>
      </c>
      <c r="U453">
        <f>IF($C453="OK",
   VLOOKUP(Plantilla!S464,'Tablas '!$AE$4:$AF$6,2,FALSE),
"")</f>
        <v/>
      </c>
      <c r="V453">
        <f>IF($C453="OK",TEXT(Plantilla!T464,"#"),"")</f>
        <v/>
      </c>
      <c r="W453" s="84">
        <f>IF($C453="OK",
   VLOOKUP(Plantilla!U464,'Tablas '!$AM$4:$AN$1126,2,FALSE),
"")</f>
        <v/>
      </c>
      <c r="X453">
        <f>IF($C453="OK",TEXT(Plantilla!V464,"#"),"")</f>
        <v/>
      </c>
      <c r="Y453">
        <f>IF($C453="OK",
   CONCATENATE(YEAR(Plantilla!W464),"-",TEXT(MONTH(Plantilla!W464),"00"),"-",TEXT(DAY(Plantilla!W464),"00")),
"")</f>
        <v/>
      </c>
      <c r="Z453">
        <f>IF($C453="OK",
   CONCATENATE(YEAR(Plantilla!X464),"-",TEXT(MONTH(Plantilla!X464),"00"),"-",TEXT(DAY(Plantilla!X464),"00")),
"")</f>
        <v/>
      </c>
      <c r="AA453">
        <f>IF($C453="OK",
   TEXT(VLOOKUP(Plantilla!Y464,'Tablas '!$Q$4:$R$9,2,FALSE),"#"),
"")</f>
        <v/>
      </c>
      <c r="AB453">
        <f>IF($C453="OK",
   CONCATENATE(YEAR(Plantilla!Z464),"-",TEXT(MONTH(Plantilla!Z464),"00"),"-",TEXT(DAY(Plantilla!Z464),"00")),
"")</f>
        <v/>
      </c>
      <c r="AC453">
        <f>IF($C453="OK",
   TEXT(VLOOKUP(Plantilla!AA464,'Tablas '!$T$4:$U$13,2,FALSE),"#"),
"")</f>
        <v/>
      </c>
      <c r="AD453">
        <f>IF($C453="OK",TEXT(Plantilla!AB464,"#"),"")</f>
        <v/>
      </c>
      <c r="AE453">
        <f>IF($C453="OK",
   IF(Plantilla!AC464&lt;&gt;"",
      TEXT(VLOOKUP(Plantilla!AC464,'Tablas '!$W$4:$X$7,2,FALSE),"#"),
   ""),
"")</f>
        <v/>
      </c>
      <c r="AF453">
        <f>IF($C453="OK",TEXT(Plantilla!AD464,"#"),"")</f>
        <v/>
      </c>
      <c r="AG453" s="6">
        <f>IF($C453="OK",_xlfn.NUMBERVALUE(Plantilla!AE464),"")</f>
        <v/>
      </c>
      <c r="AH453" s="4">
        <f>IF($C453="OK",_xlfn.NUMBERVALUE(Plantilla!AF464),"")</f>
        <v/>
      </c>
      <c r="AI453" s="6">
        <f>IF($C453="OK",_xlfn.NUMBERVALUE(Plantilla!AG464),"")</f>
        <v/>
      </c>
      <c r="AJ453" s="6">
        <f>IF($C453="OK",_xlfn.NUMBERVALUE(Plantilla!AH464),"")</f>
        <v/>
      </c>
      <c r="AK453" s="6">
        <f>IF($C453="OK",_xlfn.NUMBERVALUE(Plantilla!AI464),"")</f>
        <v/>
      </c>
      <c r="AL453" s="6">
        <f>IF($C453="OK",_xlfn.NUMBERVALUE(Plantilla!AJ464),"")</f>
        <v/>
      </c>
      <c r="AM453" s="4">
        <f>IF($C453="OK",_xlfn.NUMBERVALUE(Plantilla!AK464),"")</f>
        <v/>
      </c>
      <c r="AN453" s="6">
        <f>IF($C453="OK",_xlfn.NUMBERVALUE(Plantilla!AL464),"")</f>
        <v/>
      </c>
      <c r="AO453" s="4">
        <f>IF($C453="OK",_xlfn.NUMBERVALUE(Plantilla!AM464),"")</f>
        <v/>
      </c>
      <c r="AP453" s="6">
        <f>IF($C453="OK",_xlfn.NUMBERVALUE(Plantilla!AN464),"")</f>
        <v/>
      </c>
      <c r="AQ453" s="4">
        <f>IF($C453="OK",_xlfn.NUMBERVALUE(Plantilla!AO464),"")</f>
        <v/>
      </c>
      <c r="AR453" s="6">
        <f>IF($C453="OK",_xlfn.NUMBERVALUE(Plantilla!AP464),"")</f>
        <v/>
      </c>
      <c r="AS453" s="4">
        <f>IF($C453="OK",_xlfn.NUMBERVALUE(Plantilla!AQ464),"")</f>
        <v/>
      </c>
      <c r="AT453" s="6">
        <f>IF($C453="OK",_xlfn.NUMBERVALUE(Plantilla!AR464),"")</f>
        <v/>
      </c>
      <c r="AU453" s="4">
        <f>IF($C453="OK",_xlfn.NUMBERVALUE(Plantilla!AS464),"")</f>
        <v/>
      </c>
      <c r="AV453" s="6">
        <f>IF($C453="OK",_xlfn.NUMBERVALUE(Plantilla!AT464),"")</f>
        <v/>
      </c>
      <c r="AW453" s="4">
        <f>IF($C453="OK",_xlfn.NUMBERVALUE(Plantilla!AU464),"")</f>
        <v/>
      </c>
      <c r="AX453" s="6">
        <f>IF($C453="OK",_xlfn.NUMBERVALUE(Plantilla!AV464),"")</f>
        <v/>
      </c>
      <c r="AY453" s="4">
        <f>IF($C453="OK",_xlfn.NUMBERVALUE(Plantilla!AW464),"")</f>
        <v/>
      </c>
      <c r="AZ453" s="6">
        <f>IF($C453="OK",_xlfn.NUMBERVALUE(Plantilla!AX464),"")</f>
        <v/>
      </c>
      <c r="BA453">
        <f>IF($C453="OK",_xlfn.NUMBERVALUE(Plantilla!AY464),"")</f>
        <v/>
      </c>
      <c r="BB453">
        <f>IF($C453="OK",_xlfn.NUMBERVALUE(Plantilla!AZ464),"")</f>
        <v/>
      </c>
      <c r="BC453" s="4">
        <f>IF($C453="OK",_xlfn.NUMBERVALUE(Plantilla!BA464),"")</f>
        <v/>
      </c>
      <c r="BD453" s="6">
        <f>IF($C453="OK",_xlfn.NUMBERVALUE(Plantilla!BB464),"")</f>
        <v/>
      </c>
      <c r="BE453" s="4">
        <f>IF($C453="OK",_xlfn.NUMBERVALUE(Plantilla!BC464),"")</f>
        <v/>
      </c>
      <c r="BF453" s="6">
        <f>IF($C453="OK",_xlfn.NUMBERVALUE(Plantilla!BD464),"")</f>
        <v/>
      </c>
      <c r="BG453" s="4">
        <f>IF($C453="OK",_xlfn.NUMBERVALUE(Plantilla!BE464),"")</f>
        <v/>
      </c>
      <c r="BH453" s="6">
        <f>IF($C453="OK",_xlfn.NUMBERVALUE(Plantilla!BF464),"")</f>
        <v/>
      </c>
      <c r="BI453" s="110">
        <f>IF($C453="OK",_xlfn.NUMBERVALUE(Plantilla!BG464),"")</f>
        <v/>
      </c>
      <c r="BJ453" s="6">
        <f>IF($C453="OK",_xlfn.NUMBERVALUE(Plantilla!BH464),"")</f>
        <v/>
      </c>
      <c r="BK453" s="109">
        <f>IF($C453="OK",_xlfn.NUMBERVALUE(Plantilla!BI464),"")</f>
        <v/>
      </c>
      <c r="BL453" s="6">
        <f>IF($C453="OK",
   IF(Plantilla!BJ464&lt;&gt;"",
      TEXT(VLOOKUP(Plantilla!BJ464,'Tablas '!$Z$4:$AA$6,2,FALSE),"#"),
   ""),
"")</f>
        <v/>
      </c>
      <c r="BM453" s="4">
        <f>IF($C453="OK",_xlfn.NUMBERVALUE(Plantilla!BK464),"")</f>
        <v/>
      </c>
      <c r="BN453" s="4">
        <f>IF($C453="OK",_xlfn.NUMBERVALUE(Plantilla!BL464),"")</f>
        <v/>
      </c>
      <c r="BO453" s="6">
        <f>IF($C453="OK",_xlfn.NUMBERVALUE(Plantilla!BM464),"")</f>
        <v/>
      </c>
      <c r="BP453" s="4">
        <f>IF($C453="OK",_xlfn.NUMBERVALUE(Plantilla!BN464),"")</f>
        <v/>
      </c>
      <c r="BQ453" s="6">
        <f>IF($C453="OK",_xlfn.NUMBERVALUE(Plantilla!BO464),"")</f>
        <v/>
      </c>
      <c r="BR453" s="4">
        <f>IF($C453="OK",_xlfn.NUMBERVALUE(Plantilla!BP464),"")</f>
        <v/>
      </c>
      <c r="BS453" s="6">
        <f>IF($C453="OK",_xlfn.NUMBERVALUE(Plantilla!BQ464),"")</f>
        <v/>
      </c>
      <c r="BT453" s="4">
        <f>IF($C453="OK",_xlfn.NUMBERVALUE(Plantilla!BR464),"")</f>
        <v/>
      </c>
      <c r="BU453" s="6">
        <f>IF($C453="OK",_xlfn.NUMBERVALUE(Plantilla!BS464),"")</f>
        <v/>
      </c>
      <c r="BV453" s="6">
        <f>IF($C453="OK",_xlfn.NUMBERVALUE(Plantilla!BT464),"")</f>
        <v/>
      </c>
      <c r="BW453" s="6">
        <f>IF($C453="OK",_xlfn.NUMBERVALUE(Plantilla!BU464),"")</f>
        <v/>
      </c>
      <c r="BX453" s="6">
        <f>IF($C453="OK",_xlfn.NUMBERVALUE(Plantilla!BV464),"")</f>
        <v/>
      </c>
      <c r="BY453" s="6">
        <f>IF($C453="OK",_xlfn.NUMBERVALUE(Plantilla!BW464),"")</f>
        <v/>
      </c>
      <c r="BZ453" s="6">
        <f>IF($C453="OK",_xlfn.NUMBERVALUE(Plantilla!BX464),"")</f>
        <v/>
      </c>
      <c r="CA453" s="6">
        <f>IF($C453="OK",_xlfn.NUMBERVALUE(Plantilla!BY464),"")</f>
        <v/>
      </c>
      <c r="CB453" s="6">
        <f>IF($C453="OK",_xlfn.NUMBERVALUE(Plantilla!BZ464),"")</f>
        <v/>
      </c>
      <c r="CC453" s="6">
        <f>IF($C453="OK",_xlfn.NUMBERVALUE(Plantilla!CA464),"")</f>
        <v/>
      </c>
      <c r="CD453" s="6">
        <f>IF($C453="OK",_xlfn.NUMBERVALUE(Plantilla!CB464),"")</f>
        <v/>
      </c>
      <c r="CE453" s="6">
        <f>IF($C453="OK",_xlfn.NUMBERVALUE(Plantilla!CC464),"")</f>
        <v/>
      </c>
      <c r="CF453" s="4">
        <f>IF($C453="OK",_xlfn.NUMBERVALUE(Plantilla!CD464),"")</f>
        <v/>
      </c>
      <c r="CG453" s="6">
        <f>IF($C453="OK",_xlfn.NUMBERVALUE(Plantilla!CE464),"")</f>
        <v/>
      </c>
      <c r="CH453" s="6">
        <f>IF($C453="OK",_xlfn.NUMBERVALUE(Plantilla!CF464),"")</f>
        <v/>
      </c>
      <c r="CI453" s="6">
        <f>IF($C453="OK",_xlfn.NUMBERVALUE(Plantilla!CG464),"")</f>
        <v/>
      </c>
      <c r="CJ453" s="6">
        <f>IF($C453="OK",_xlfn.NUMBERVALUE(Plantilla!CH464),"")</f>
        <v/>
      </c>
      <c r="CK453" s="6">
        <f>IF($C453="OK",_xlfn.NUMBERVALUE(Plantilla!CI464),"")</f>
        <v/>
      </c>
      <c r="CL453" s="6">
        <f>IF($C453="OK",_xlfn.NUMBERVALUE(Plantilla!CJ464),"")</f>
        <v/>
      </c>
      <c r="CM453">
        <f>IF($C453="OK",TEXT(Plantilla!CK464,"#"),"")</f>
        <v/>
      </c>
      <c r="CN453" s="6">
        <f>IF($C453="OK",_xlfn.NUMBERVALUE(Plantilla!CL464),"")</f>
        <v/>
      </c>
      <c r="CO453" s="6">
        <f>IF($C453="OK",_xlfn.NUMBERVALUE(Plantilla!CM464),"")</f>
        <v/>
      </c>
      <c r="CP453" s="110">
        <f>IF($C453="OK",_xlfn.NUMBERVALUE(Plantilla!CN464),"")</f>
        <v/>
      </c>
      <c r="CQ453" s="6">
        <f>IF($C453="OK",_xlfn.NUMBERVALUE(Plantilla!CO464),"")</f>
        <v/>
      </c>
      <c r="CR453" s="109">
        <f>IF($C453="OK",_xlfn.NUMBERVALUE(Plantilla!CP464),"")</f>
        <v/>
      </c>
      <c r="CS453" s="110">
        <f>IF($C453="OK",_xlfn.NUMBERVALUE(Plantilla!CQ464),"")</f>
        <v/>
      </c>
      <c r="CT453" s="6">
        <f>IF($C453="OK",_xlfn.NUMBERVALUE(Plantilla!CR464),"")</f>
        <v/>
      </c>
      <c r="CU453" s="109">
        <f>IF($C453="OK",_xlfn.NUMBERVALUE(Plantilla!CS464),"")</f>
        <v/>
      </c>
      <c r="CV453" s="110">
        <f>IF($C453="OK",_xlfn.NUMBERVALUE(Plantilla!CT464),"")</f>
        <v/>
      </c>
      <c r="CW453" s="6">
        <f>IF($C453="OK",_xlfn.NUMBERVALUE(Plantilla!CU464),"")</f>
        <v/>
      </c>
      <c r="CX453" s="82">
        <f>IF($C453="OK",_xlfn.NUMBERVALUE(Plantilla!CV464),"")</f>
        <v/>
      </c>
      <c r="CY453" s="6">
        <f>IF($C453="OK",_xlfn.NUMBERVALUE(Plantilla!CW464),"")</f>
        <v/>
      </c>
      <c r="CZ453" s="82">
        <f>IF($C453="OK",_xlfn.NUMBERVALUE(Plantilla!CX464),"")</f>
        <v/>
      </c>
      <c r="DA453" s="6">
        <f>IF($C453="OK",_xlfn.NUMBERVALUE(Plantilla!CY464),"")</f>
        <v/>
      </c>
      <c r="DB453" s="109">
        <f>IF($C453="OK",_xlfn.NUMBERVALUE(Plantilla!CZ464),"")</f>
        <v/>
      </c>
      <c r="DC453" s="6">
        <f>IF($C453="OK",_xlfn.NUMBERVALUE(Plantilla!DA464),"")</f>
        <v/>
      </c>
      <c r="DD453" s="6">
        <f>IF($C453="OK",TEXT(Plantilla!DB464,"#"),"")</f>
        <v/>
      </c>
      <c r="DE453" s="6">
        <f>IF($C453="OK",_xlfn.NUMBERVALUE(Plantilla!DC464),"")</f>
        <v/>
      </c>
      <c r="DF453" s="4">
        <f>IF($C453="OK",_xlfn.NUMBERVALUE(Plantilla!DD464),"")</f>
        <v/>
      </c>
      <c r="DG453" s="6">
        <f>IF($C453="OK",_xlfn.NUMBERVALUE(Plantilla!DE464),"")</f>
        <v/>
      </c>
      <c r="DH453" s="6">
        <f>IF($C453="OK",_xlfn.NUMBERVALUE(Plantilla!DF464),"")</f>
        <v/>
      </c>
      <c r="DI453" s="6">
        <f>IF($C453="OK",_xlfn.NUMBERVALUE(Plantilla!DG464),"")</f>
        <v/>
      </c>
      <c r="DJ453" s="6">
        <f>IF($C453="OK",_xlfn.NUMBERVALUE(Plantilla!DH464),"")</f>
        <v/>
      </c>
      <c r="DK453" s="6">
        <f>IF($C453="OK",_xlfn.NUMBERVALUE(Plantilla!DI464),"")</f>
        <v/>
      </c>
      <c r="DL453" s="6">
        <f>IF($C453="OK",_xlfn.NUMBERVALUE(Plantilla!DJ464),"")</f>
        <v/>
      </c>
      <c r="DM453" s="6">
        <f>IF($C453="OK",_xlfn.NUMBERVALUE(Plantilla!DK464),"")</f>
        <v/>
      </c>
      <c r="DN453" s="6">
        <f>IF($C453="OK",_xlfn.NUMBERVALUE(Plantilla!DL464),"")</f>
        <v/>
      </c>
      <c r="DO453" s="6">
        <f>IF($C453="OK",_xlfn.NUMBERVALUE(Plantilla!DM464),"")</f>
        <v/>
      </c>
      <c r="DP453" s="6">
        <f>IF($C453="OK",_xlfn.NUMBERVALUE(Plantilla!DN464),"")</f>
        <v/>
      </c>
      <c r="DQ453" s="6">
        <f>IF($C453="OK",_xlfn.NUMBERVALUE(Plantilla!DO464),"")</f>
        <v/>
      </c>
      <c r="DR453" s="6">
        <f>IF($C453="OK",_xlfn.NUMBERVALUE(Plantilla!DP464),"")</f>
        <v/>
      </c>
      <c r="DS453">
        <f>IF($C453="OK",TEXT(Plantilla!DR464,"#"),"")</f>
        <v/>
      </c>
      <c r="DT453" s="6" t="n"/>
    </row>
    <row r="454">
      <c r="A454">
        <f>IF(Plantilla!$I$6="¡Perfecto!, Guarda el archivo y adjúntalo a tu interfaz de Nómina Electrónica","OK","Error")</f>
        <v/>
      </c>
      <c r="B454">
        <f>IF(Plantilla!$I$6="¡Perfecto!, Guarda el archivo y adjúntalo a tu interfaz de Nómina Electrónica",MID(Plantilla!$D$2,SEARCH("V",Plantilla!$D$2),10),"")</f>
        <v/>
      </c>
      <c r="C454">
        <f>Plantilla!C465</f>
        <v/>
      </c>
      <c r="D454">
        <f>IF($C454="OK",Plantilla!B465,"")</f>
        <v/>
      </c>
      <c r="E454">
        <f>IF($C454="OK",
   VLOOKUP(Plantilla!$E$4,'Tablas '!$AP$4:$AT$6,5,FALSE),
"")</f>
        <v/>
      </c>
      <c r="F454">
        <f>IF($C454="OK",TEXT(Plantilla!D465,"#"),"")</f>
        <v/>
      </c>
      <c r="G454">
        <f>IF($C454="OK",
   VLOOKUP(Plantilla!E465,'Tablas '!$B$4:$C$14,2,FALSE),
"")</f>
        <v/>
      </c>
      <c r="H454">
        <f>IF($C454="OK",TEXT(Plantilla!F465,"#"),"")</f>
        <v/>
      </c>
      <c r="I454">
        <f>IF($C454="OK",TEXT(Plantilla!G465,"#"),"")</f>
        <v/>
      </c>
      <c r="J454">
        <f>IF($C454="OK",TEXT(Plantilla!H465,"#"),"")</f>
        <v/>
      </c>
      <c r="K454">
        <f>IF($C454="OK",TEXT(Plantilla!I465,"#"),"")</f>
        <v/>
      </c>
      <c r="L454">
        <f>IF($C454="OK",TEXT(Plantilla!J465,"#"),"")</f>
        <v/>
      </c>
      <c r="M454">
        <f>IF($C454="OK",TEXT(Plantilla!K465,"#"),"")</f>
        <v/>
      </c>
      <c r="N454">
        <f>IF($C454="OK",
   CONCATENATE(YEAR(Plantilla!L465),"-",TEXT(MONTH(Plantilla!L465),"00"),"-",TEXT(DAY(Plantilla!L465),"00")),
"")</f>
        <v/>
      </c>
      <c r="O454">
        <f>IF($C454="OK",_xlfn.NUMBERVALUE(Plantilla!M465),"")</f>
        <v/>
      </c>
      <c r="P454">
        <f>IF($C454="OK",
   IF(Plantilla!N465&lt;&gt;"",
      CONCATENATE(YEAR(Plantilla!N465),"-",TEXT(MONTH(Plantilla!N465),"00"),"-",TEXT(DAY(Plantilla!N465),"00")),
   ""),
"")</f>
        <v/>
      </c>
      <c r="Q454">
        <f>IF($C454="OK",
   VLOOKUP(Plantilla!O465,'Tablas '!$E$4:$F$19,2,FALSE),
"")</f>
        <v/>
      </c>
      <c r="R454">
        <f>IF($C454="OK",
   VLOOKUP(Plantilla!P465,'Tablas '!$H$4:$I$5,2,FALSE),
"")</f>
        <v/>
      </c>
      <c r="S454">
        <f>IF($C454="OK",
   VLOOKUP(Plantilla!Q465,'Tablas '!$K$4:$L$8,2,FALSE),
"")</f>
        <v/>
      </c>
      <c r="T454">
        <f>IF($C454="OK",
   VLOOKUP(Plantilla!R465,'Tablas '!$AE$4:$AF$6,2,FALSE),
"")</f>
        <v/>
      </c>
      <c r="U454">
        <f>IF($C454="OK",
   VLOOKUP(Plantilla!S465,'Tablas '!$AE$4:$AF$6,2,FALSE),
"")</f>
        <v/>
      </c>
      <c r="V454">
        <f>IF($C454="OK",TEXT(Plantilla!T465,"#"),"")</f>
        <v/>
      </c>
      <c r="W454" s="84">
        <f>IF($C454="OK",
   VLOOKUP(Plantilla!U465,'Tablas '!$AM$4:$AN$1126,2,FALSE),
"")</f>
        <v/>
      </c>
      <c r="X454">
        <f>IF($C454="OK",TEXT(Plantilla!V465,"#"),"")</f>
        <v/>
      </c>
      <c r="Y454">
        <f>IF($C454="OK",
   CONCATENATE(YEAR(Plantilla!W465),"-",TEXT(MONTH(Plantilla!W465),"00"),"-",TEXT(DAY(Plantilla!W465),"00")),
"")</f>
        <v/>
      </c>
      <c r="Z454">
        <f>IF($C454="OK",
   CONCATENATE(YEAR(Plantilla!X465),"-",TEXT(MONTH(Plantilla!X465),"00"),"-",TEXT(DAY(Plantilla!X465),"00")),
"")</f>
        <v/>
      </c>
      <c r="AA454">
        <f>IF($C454="OK",
   TEXT(VLOOKUP(Plantilla!Y465,'Tablas '!$Q$4:$R$9,2,FALSE),"#"),
"")</f>
        <v/>
      </c>
      <c r="AB454">
        <f>IF($C454="OK",
   CONCATENATE(YEAR(Plantilla!Z465),"-",TEXT(MONTH(Plantilla!Z465),"00"),"-",TEXT(DAY(Plantilla!Z465),"00")),
"")</f>
        <v/>
      </c>
      <c r="AC454">
        <f>IF($C454="OK",
   TEXT(VLOOKUP(Plantilla!AA465,'Tablas '!$T$4:$U$13,2,FALSE),"#"),
"")</f>
        <v/>
      </c>
      <c r="AD454">
        <f>IF($C454="OK",TEXT(Plantilla!AB465,"#"),"")</f>
        <v/>
      </c>
      <c r="AE454">
        <f>IF($C454="OK",
   IF(Plantilla!AC465&lt;&gt;"",
      TEXT(VLOOKUP(Plantilla!AC465,'Tablas '!$W$4:$X$7,2,FALSE),"#"),
   ""),
"")</f>
        <v/>
      </c>
      <c r="AF454">
        <f>IF($C454="OK",TEXT(Plantilla!AD465,"#"),"")</f>
        <v/>
      </c>
      <c r="AG454" s="6">
        <f>IF($C454="OK",_xlfn.NUMBERVALUE(Plantilla!AE465),"")</f>
        <v/>
      </c>
      <c r="AH454" s="4">
        <f>IF($C454="OK",_xlfn.NUMBERVALUE(Plantilla!AF465),"")</f>
        <v/>
      </c>
      <c r="AI454" s="6">
        <f>IF($C454="OK",_xlfn.NUMBERVALUE(Plantilla!AG465),"")</f>
        <v/>
      </c>
      <c r="AJ454" s="6">
        <f>IF($C454="OK",_xlfn.NUMBERVALUE(Plantilla!AH465),"")</f>
        <v/>
      </c>
      <c r="AK454" s="6">
        <f>IF($C454="OK",_xlfn.NUMBERVALUE(Plantilla!AI465),"")</f>
        <v/>
      </c>
      <c r="AL454" s="6">
        <f>IF($C454="OK",_xlfn.NUMBERVALUE(Plantilla!AJ465),"")</f>
        <v/>
      </c>
      <c r="AM454" s="4">
        <f>IF($C454="OK",_xlfn.NUMBERVALUE(Plantilla!AK465),"")</f>
        <v/>
      </c>
      <c r="AN454" s="6">
        <f>IF($C454="OK",_xlfn.NUMBERVALUE(Plantilla!AL465),"")</f>
        <v/>
      </c>
      <c r="AO454" s="4">
        <f>IF($C454="OK",_xlfn.NUMBERVALUE(Plantilla!AM465),"")</f>
        <v/>
      </c>
      <c r="AP454" s="6">
        <f>IF($C454="OK",_xlfn.NUMBERVALUE(Plantilla!AN465),"")</f>
        <v/>
      </c>
      <c r="AQ454" s="4">
        <f>IF($C454="OK",_xlfn.NUMBERVALUE(Plantilla!AO465),"")</f>
        <v/>
      </c>
      <c r="AR454" s="6">
        <f>IF($C454="OK",_xlfn.NUMBERVALUE(Plantilla!AP465),"")</f>
        <v/>
      </c>
      <c r="AS454" s="4">
        <f>IF($C454="OK",_xlfn.NUMBERVALUE(Plantilla!AQ465),"")</f>
        <v/>
      </c>
      <c r="AT454" s="6">
        <f>IF($C454="OK",_xlfn.NUMBERVALUE(Plantilla!AR465),"")</f>
        <v/>
      </c>
      <c r="AU454" s="4">
        <f>IF($C454="OK",_xlfn.NUMBERVALUE(Plantilla!AS465),"")</f>
        <v/>
      </c>
      <c r="AV454" s="6">
        <f>IF($C454="OK",_xlfn.NUMBERVALUE(Plantilla!AT465),"")</f>
        <v/>
      </c>
      <c r="AW454" s="4">
        <f>IF($C454="OK",_xlfn.NUMBERVALUE(Plantilla!AU465),"")</f>
        <v/>
      </c>
      <c r="AX454" s="6">
        <f>IF($C454="OK",_xlfn.NUMBERVALUE(Plantilla!AV465),"")</f>
        <v/>
      </c>
      <c r="AY454" s="4">
        <f>IF($C454="OK",_xlfn.NUMBERVALUE(Plantilla!AW465),"")</f>
        <v/>
      </c>
      <c r="AZ454" s="6">
        <f>IF($C454="OK",_xlfn.NUMBERVALUE(Plantilla!AX465),"")</f>
        <v/>
      </c>
      <c r="BA454">
        <f>IF($C454="OK",_xlfn.NUMBERVALUE(Plantilla!AY465),"")</f>
        <v/>
      </c>
      <c r="BB454">
        <f>IF($C454="OK",_xlfn.NUMBERVALUE(Plantilla!AZ465),"")</f>
        <v/>
      </c>
      <c r="BC454" s="4">
        <f>IF($C454="OK",_xlfn.NUMBERVALUE(Plantilla!BA465),"")</f>
        <v/>
      </c>
      <c r="BD454" s="6">
        <f>IF($C454="OK",_xlfn.NUMBERVALUE(Plantilla!BB465),"")</f>
        <v/>
      </c>
      <c r="BE454" s="4">
        <f>IF($C454="OK",_xlfn.NUMBERVALUE(Plantilla!BC465),"")</f>
        <v/>
      </c>
      <c r="BF454" s="6">
        <f>IF($C454="OK",_xlfn.NUMBERVALUE(Plantilla!BD465),"")</f>
        <v/>
      </c>
      <c r="BG454" s="4">
        <f>IF($C454="OK",_xlfn.NUMBERVALUE(Plantilla!BE465),"")</f>
        <v/>
      </c>
      <c r="BH454" s="6">
        <f>IF($C454="OK",_xlfn.NUMBERVALUE(Plantilla!BF465),"")</f>
        <v/>
      </c>
      <c r="BI454" s="110">
        <f>IF($C454="OK",_xlfn.NUMBERVALUE(Plantilla!BG465),"")</f>
        <v/>
      </c>
      <c r="BJ454" s="6">
        <f>IF($C454="OK",_xlfn.NUMBERVALUE(Plantilla!BH465),"")</f>
        <v/>
      </c>
      <c r="BK454" s="109">
        <f>IF($C454="OK",_xlfn.NUMBERVALUE(Plantilla!BI465),"")</f>
        <v/>
      </c>
      <c r="BL454" s="6">
        <f>IF($C454="OK",
   IF(Plantilla!BJ465&lt;&gt;"",
      TEXT(VLOOKUP(Plantilla!BJ465,'Tablas '!$Z$4:$AA$6,2,FALSE),"#"),
   ""),
"")</f>
        <v/>
      </c>
      <c r="BM454" s="4">
        <f>IF($C454="OK",_xlfn.NUMBERVALUE(Plantilla!BK465),"")</f>
        <v/>
      </c>
      <c r="BN454" s="4">
        <f>IF($C454="OK",_xlfn.NUMBERVALUE(Plantilla!BL465),"")</f>
        <v/>
      </c>
      <c r="BO454" s="6">
        <f>IF($C454="OK",_xlfn.NUMBERVALUE(Plantilla!BM465),"")</f>
        <v/>
      </c>
      <c r="BP454" s="4">
        <f>IF($C454="OK",_xlfn.NUMBERVALUE(Plantilla!BN465),"")</f>
        <v/>
      </c>
      <c r="BQ454" s="6">
        <f>IF($C454="OK",_xlfn.NUMBERVALUE(Plantilla!BO465),"")</f>
        <v/>
      </c>
      <c r="BR454" s="4">
        <f>IF($C454="OK",_xlfn.NUMBERVALUE(Plantilla!BP465),"")</f>
        <v/>
      </c>
      <c r="BS454" s="6">
        <f>IF($C454="OK",_xlfn.NUMBERVALUE(Plantilla!BQ465),"")</f>
        <v/>
      </c>
      <c r="BT454" s="4">
        <f>IF($C454="OK",_xlfn.NUMBERVALUE(Plantilla!BR465),"")</f>
        <v/>
      </c>
      <c r="BU454" s="6">
        <f>IF($C454="OK",_xlfn.NUMBERVALUE(Plantilla!BS465),"")</f>
        <v/>
      </c>
      <c r="BV454" s="6">
        <f>IF($C454="OK",_xlfn.NUMBERVALUE(Plantilla!BT465),"")</f>
        <v/>
      </c>
      <c r="BW454" s="6">
        <f>IF($C454="OK",_xlfn.NUMBERVALUE(Plantilla!BU465),"")</f>
        <v/>
      </c>
      <c r="BX454" s="6">
        <f>IF($C454="OK",_xlfn.NUMBERVALUE(Plantilla!BV465),"")</f>
        <v/>
      </c>
      <c r="BY454" s="6">
        <f>IF($C454="OK",_xlfn.NUMBERVALUE(Plantilla!BW465),"")</f>
        <v/>
      </c>
      <c r="BZ454" s="6">
        <f>IF($C454="OK",_xlfn.NUMBERVALUE(Plantilla!BX465),"")</f>
        <v/>
      </c>
      <c r="CA454" s="6">
        <f>IF($C454="OK",_xlfn.NUMBERVALUE(Plantilla!BY465),"")</f>
        <v/>
      </c>
      <c r="CB454" s="6">
        <f>IF($C454="OK",_xlfn.NUMBERVALUE(Plantilla!BZ465),"")</f>
        <v/>
      </c>
      <c r="CC454" s="6">
        <f>IF($C454="OK",_xlfn.NUMBERVALUE(Plantilla!CA465),"")</f>
        <v/>
      </c>
      <c r="CD454" s="6">
        <f>IF($C454="OK",_xlfn.NUMBERVALUE(Plantilla!CB465),"")</f>
        <v/>
      </c>
      <c r="CE454" s="6">
        <f>IF($C454="OK",_xlfn.NUMBERVALUE(Plantilla!CC465),"")</f>
        <v/>
      </c>
      <c r="CF454" s="4">
        <f>IF($C454="OK",_xlfn.NUMBERVALUE(Plantilla!CD465),"")</f>
        <v/>
      </c>
      <c r="CG454" s="6">
        <f>IF($C454="OK",_xlfn.NUMBERVALUE(Plantilla!CE465),"")</f>
        <v/>
      </c>
      <c r="CH454" s="6">
        <f>IF($C454="OK",_xlfn.NUMBERVALUE(Plantilla!CF465),"")</f>
        <v/>
      </c>
      <c r="CI454" s="6">
        <f>IF($C454="OK",_xlfn.NUMBERVALUE(Plantilla!CG465),"")</f>
        <v/>
      </c>
      <c r="CJ454" s="6">
        <f>IF($C454="OK",_xlfn.NUMBERVALUE(Plantilla!CH465),"")</f>
        <v/>
      </c>
      <c r="CK454" s="6">
        <f>IF($C454="OK",_xlfn.NUMBERVALUE(Plantilla!CI465),"")</f>
        <v/>
      </c>
      <c r="CL454" s="6">
        <f>IF($C454="OK",_xlfn.NUMBERVALUE(Plantilla!CJ465),"")</f>
        <v/>
      </c>
      <c r="CM454">
        <f>IF($C454="OK",TEXT(Plantilla!CK465,"#"),"")</f>
        <v/>
      </c>
      <c r="CN454" s="6">
        <f>IF($C454="OK",_xlfn.NUMBERVALUE(Plantilla!CL465),"")</f>
        <v/>
      </c>
      <c r="CO454" s="6">
        <f>IF($C454="OK",_xlfn.NUMBERVALUE(Plantilla!CM465),"")</f>
        <v/>
      </c>
      <c r="CP454" s="110">
        <f>IF($C454="OK",_xlfn.NUMBERVALUE(Plantilla!CN465),"")</f>
        <v/>
      </c>
      <c r="CQ454" s="6">
        <f>IF($C454="OK",_xlfn.NUMBERVALUE(Plantilla!CO465),"")</f>
        <v/>
      </c>
      <c r="CR454" s="109">
        <f>IF($C454="OK",_xlfn.NUMBERVALUE(Plantilla!CP465),"")</f>
        <v/>
      </c>
      <c r="CS454" s="110">
        <f>IF($C454="OK",_xlfn.NUMBERVALUE(Plantilla!CQ465),"")</f>
        <v/>
      </c>
      <c r="CT454" s="6">
        <f>IF($C454="OK",_xlfn.NUMBERVALUE(Plantilla!CR465),"")</f>
        <v/>
      </c>
      <c r="CU454" s="109">
        <f>IF($C454="OK",_xlfn.NUMBERVALUE(Plantilla!CS465),"")</f>
        <v/>
      </c>
      <c r="CV454" s="110">
        <f>IF($C454="OK",_xlfn.NUMBERVALUE(Plantilla!CT465),"")</f>
        <v/>
      </c>
      <c r="CW454" s="6">
        <f>IF($C454="OK",_xlfn.NUMBERVALUE(Plantilla!CU465),"")</f>
        <v/>
      </c>
      <c r="CX454" s="82">
        <f>IF($C454="OK",_xlfn.NUMBERVALUE(Plantilla!CV465),"")</f>
        <v/>
      </c>
      <c r="CY454" s="6">
        <f>IF($C454="OK",_xlfn.NUMBERVALUE(Plantilla!CW465),"")</f>
        <v/>
      </c>
      <c r="CZ454" s="82">
        <f>IF($C454="OK",_xlfn.NUMBERVALUE(Plantilla!CX465),"")</f>
        <v/>
      </c>
      <c r="DA454" s="6">
        <f>IF($C454="OK",_xlfn.NUMBERVALUE(Plantilla!CY465),"")</f>
        <v/>
      </c>
      <c r="DB454" s="109">
        <f>IF($C454="OK",_xlfn.NUMBERVALUE(Plantilla!CZ465),"")</f>
        <v/>
      </c>
      <c r="DC454" s="6">
        <f>IF($C454="OK",_xlfn.NUMBERVALUE(Plantilla!DA465),"")</f>
        <v/>
      </c>
      <c r="DD454" s="6">
        <f>IF($C454="OK",TEXT(Plantilla!DB465,"#"),"")</f>
        <v/>
      </c>
      <c r="DE454" s="6">
        <f>IF($C454="OK",_xlfn.NUMBERVALUE(Plantilla!DC465),"")</f>
        <v/>
      </c>
      <c r="DF454" s="4">
        <f>IF($C454="OK",_xlfn.NUMBERVALUE(Plantilla!DD465),"")</f>
        <v/>
      </c>
      <c r="DG454" s="6">
        <f>IF($C454="OK",_xlfn.NUMBERVALUE(Plantilla!DE465),"")</f>
        <v/>
      </c>
      <c r="DH454" s="6">
        <f>IF($C454="OK",_xlfn.NUMBERVALUE(Plantilla!DF465),"")</f>
        <v/>
      </c>
      <c r="DI454" s="6">
        <f>IF($C454="OK",_xlfn.NUMBERVALUE(Plantilla!DG465),"")</f>
        <v/>
      </c>
      <c r="DJ454" s="6">
        <f>IF($C454="OK",_xlfn.NUMBERVALUE(Plantilla!DH465),"")</f>
        <v/>
      </c>
      <c r="DK454" s="6">
        <f>IF($C454="OK",_xlfn.NUMBERVALUE(Plantilla!DI465),"")</f>
        <v/>
      </c>
      <c r="DL454" s="6">
        <f>IF($C454="OK",_xlfn.NUMBERVALUE(Plantilla!DJ465),"")</f>
        <v/>
      </c>
      <c r="DM454" s="6">
        <f>IF($C454="OK",_xlfn.NUMBERVALUE(Plantilla!DK465),"")</f>
        <v/>
      </c>
      <c r="DN454" s="6">
        <f>IF($C454="OK",_xlfn.NUMBERVALUE(Plantilla!DL465),"")</f>
        <v/>
      </c>
      <c r="DO454" s="6">
        <f>IF($C454="OK",_xlfn.NUMBERVALUE(Plantilla!DM465),"")</f>
        <v/>
      </c>
      <c r="DP454" s="6">
        <f>IF($C454="OK",_xlfn.NUMBERVALUE(Plantilla!DN465),"")</f>
        <v/>
      </c>
      <c r="DQ454" s="6">
        <f>IF($C454="OK",_xlfn.NUMBERVALUE(Plantilla!DO465),"")</f>
        <v/>
      </c>
      <c r="DR454" s="6">
        <f>IF($C454="OK",_xlfn.NUMBERVALUE(Plantilla!DP465),"")</f>
        <v/>
      </c>
      <c r="DS454">
        <f>IF($C454="OK",TEXT(Plantilla!DR465,"#"),"")</f>
        <v/>
      </c>
      <c r="DT454" s="6" t="n"/>
    </row>
    <row r="455">
      <c r="A455">
        <f>IF(Plantilla!$I$6="¡Perfecto!, Guarda el archivo y adjúntalo a tu interfaz de Nómina Electrónica","OK","Error")</f>
        <v/>
      </c>
      <c r="B455">
        <f>IF(Plantilla!$I$6="¡Perfecto!, Guarda el archivo y adjúntalo a tu interfaz de Nómina Electrónica",MID(Plantilla!$D$2,SEARCH("V",Plantilla!$D$2),10),"")</f>
        <v/>
      </c>
      <c r="C455">
        <f>Plantilla!C466</f>
        <v/>
      </c>
      <c r="D455">
        <f>IF($C455="OK",Plantilla!B466,"")</f>
        <v/>
      </c>
      <c r="E455">
        <f>IF($C455="OK",
   VLOOKUP(Plantilla!$E$4,'Tablas '!$AP$4:$AT$6,5,FALSE),
"")</f>
        <v/>
      </c>
      <c r="F455">
        <f>IF($C455="OK",TEXT(Plantilla!D466,"#"),"")</f>
        <v/>
      </c>
      <c r="G455">
        <f>IF($C455="OK",
   VLOOKUP(Plantilla!E466,'Tablas '!$B$4:$C$14,2,FALSE),
"")</f>
        <v/>
      </c>
      <c r="H455">
        <f>IF($C455="OK",TEXT(Plantilla!F466,"#"),"")</f>
        <v/>
      </c>
      <c r="I455">
        <f>IF($C455="OK",TEXT(Plantilla!G466,"#"),"")</f>
        <v/>
      </c>
      <c r="J455">
        <f>IF($C455="OK",TEXT(Plantilla!H466,"#"),"")</f>
        <v/>
      </c>
      <c r="K455">
        <f>IF($C455="OK",TEXT(Plantilla!I466,"#"),"")</f>
        <v/>
      </c>
      <c r="L455">
        <f>IF($C455="OK",TEXT(Plantilla!J466,"#"),"")</f>
        <v/>
      </c>
      <c r="M455">
        <f>IF($C455="OK",TEXT(Plantilla!K466,"#"),"")</f>
        <v/>
      </c>
      <c r="N455">
        <f>IF($C455="OK",
   CONCATENATE(YEAR(Plantilla!L466),"-",TEXT(MONTH(Plantilla!L466),"00"),"-",TEXT(DAY(Plantilla!L466),"00")),
"")</f>
        <v/>
      </c>
      <c r="O455">
        <f>IF($C455="OK",_xlfn.NUMBERVALUE(Plantilla!M466),"")</f>
        <v/>
      </c>
      <c r="P455">
        <f>IF($C455="OK",
   IF(Plantilla!N466&lt;&gt;"",
      CONCATENATE(YEAR(Plantilla!N466),"-",TEXT(MONTH(Plantilla!N466),"00"),"-",TEXT(DAY(Plantilla!N466),"00")),
   ""),
"")</f>
        <v/>
      </c>
      <c r="Q455">
        <f>IF($C455="OK",
   VLOOKUP(Plantilla!O466,'Tablas '!$E$4:$F$19,2,FALSE),
"")</f>
        <v/>
      </c>
      <c r="R455">
        <f>IF($C455="OK",
   VLOOKUP(Plantilla!P466,'Tablas '!$H$4:$I$5,2,FALSE),
"")</f>
        <v/>
      </c>
      <c r="S455">
        <f>IF($C455="OK",
   VLOOKUP(Plantilla!Q466,'Tablas '!$K$4:$L$8,2,FALSE),
"")</f>
        <v/>
      </c>
      <c r="T455">
        <f>IF($C455="OK",
   VLOOKUP(Plantilla!R466,'Tablas '!$AE$4:$AF$6,2,FALSE),
"")</f>
        <v/>
      </c>
      <c r="U455">
        <f>IF($C455="OK",
   VLOOKUP(Plantilla!S466,'Tablas '!$AE$4:$AF$6,2,FALSE),
"")</f>
        <v/>
      </c>
      <c r="V455">
        <f>IF($C455="OK",TEXT(Plantilla!T466,"#"),"")</f>
        <v/>
      </c>
      <c r="W455" s="84">
        <f>IF($C455="OK",
   VLOOKUP(Plantilla!U466,'Tablas '!$AM$4:$AN$1126,2,FALSE),
"")</f>
        <v/>
      </c>
      <c r="X455">
        <f>IF($C455="OK",TEXT(Plantilla!V466,"#"),"")</f>
        <v/>
      </c>
      <c r="Y455">
        <f>IF($C455="OK",
   CONCATENATE(YEAR(Plantilla!W466),"-",TEXT(MONTH(Plantilla!W466),"00"),"-",TEXT(DAY(Plantilla!W466),"00")),
"")</f>
        <v/>
      </c>
      <c r="Z455">
        <f>IF($C455="OK",
   CONCATENATE(YEAR(Plantilla!X466),"-",TEXT(MONTH(Plantilla!X466),"00"),"-",TEXT(DAY(Plantilla!X466),"00")),
"")</f>
        <v/>
      </c>
      <c r="AA455">
        <f>IF($C455="OK",
   TEXT(VLOOKUP(Plantilla!Y466,'Tablas '!$Q$4:$R$9,2,FALSE),"#"),
"")</f>
        <v/>
      </c>
      <c r="AB455">
        <f>IF($C455="OK",
   CONCATENATE(YEAR(Plantilla!Z466),"-",TEXT(MONTH(Plantilla!Z466),"00"),"-",TEXT(DAY(Plantilla!Z466),"00")),
"")</f>
        <v/>
      </c>
      <c r="AC455">
        <f>IF($C455="OK",
   TEXT(VLOOKUP(Plantilla!AA466,'Tablas '!$T$4:$U$13,2,FALSE),"#"),
"")</f>
        <v/>
      </c>
      <c r="AD455">
        <f>IF($C455="OK",TEXT(Plantilla!AB466,"#"),"")</f>
        <v/>
      </c>
      <c r="AE455">
        <f>IF($C455="OK",
   IF(Plantilla!AC466&lt;&gt;"",
      TEXT(VLOOKUP(Plantilla!AC466,'Tablas '!$W$4:$X$7,2,FALSE),"#"),
   ""),
"")</f>
        <v/>
      </c>
      <c r="AF455">
        <f>IF($C455="OK",TEXT(Plantilla!AD466,"#"),"")</f>
        <v/>
      </c>
      <c r="AG455" s="6">
        <f>IF($C455="OK",_xlfn.NUMBERVALUE(Plantilla!AE466),"")</f>
        <v/>
      </c>
      <c r="AH455" s="4">
        <f>IF($C455="OK",_xlfn.NUMBERVALUE(Plantilla!AF466),"")</f>
        <v/>
      </c>
      <c r="AI455" s="6">
        <f>IF($C455="OK",_xlfn.NUMBERVALUE(Plantilla!AG466),"")</f>
        <v/>
      </c>
      <c r="AJ455" s="6">
        <f>IF($C455="OK",_xlfn.NUMBERVALUE(Plantilla!AH466),"")</f>
        <v/>
      </c>
      <c r="AK455" s="6">
        <f>IF($C455="OK",_xlfn.NUMBERVALUE(Plantilla!AI466),"")</f>
        <v/>
      </c>
      <c r="AL455" s="6">
        <f>IF($C455="OK",_xlfn.NUMBERVALUE(Plantilla!AJ466),"")</f>
        <v/>
      </c>
      <c r="AM455" s="4">
        <f>IF($C455="OK",_xlfn.NUMBERVALUE(Plantilla!AK466),"")</f>
        <v/>
      </c>
      <c r="AN455" s="6">
        <f>IF($C455="OK",_xlfn.NUMBERVALUE(Plantilla!AL466),"")</f>
        <v/>
      </c>
      <c r="AO455" s="4">
        <f>IF($C455="OK",_xlfn.NUMBERVALUE(Plantilla!AM466),"")</f>
        <v/>
      </c>
      <c r="AP455" s="6">
        <f>IF($C455="OK",_xlfn.NUMBERVALUE(Plantilla!AN466),"")</f>
        <v/>
      </c>
      <c r="AQ455" s="4">
        <f>IF($C455="OK",_xlfn.NUMBERVALUE(Plantilla!AO466),"")</f>
        <v/>
      </c>
      <c r="AR455" s="6">
        <f>IF($C455="OK",_xlfn.NUMBERVALUE(Plantilla!AP466),"")</f>
        <v/>
      </c>
      <c r="AS455" s="4">
        <f>IF($C455="OK",_xlfn.NUMBERVALUE(Plantilla!AQ466),"")</f>
        <v/>
      </c>
      <c r="AT455" s="6">
        <f>IF($C455="OK",_xlfn.NUMBERVALUE(Plantilla!AR466),"")</f>
        <v/>
      </c>
      <c r="AU455" s="4">
        <f>IF($C455="OK",_xlfn.NUMBERVALUE(Plantilla!AS466),"")</f>
        <v/>
      </c>
      <c r="AV455" s="6">
        <f>IF($C455="OK",_xlfn.NUMBERVALUE(Plantilla!AT466),"")</f>
        <v/>
      </c>
      <c r="AW455" s="4">
        <f>IF($C455="OK",_xlfn.NUMBERVALUE(Plantilla!AU466),"")</f>
        <v/>
      </c>
      <c r="AX455" s="6">
        <f>IF($C455="OK",_xlfn.NUMBERVALUE(Plantilla!AV466),"")</f>
        <v/>
      </c>
      <c r="AY455" s="4">
        <f>IF($C455="OK",_xlfn.NUMBERVALUE(Plantilla!AW466),"")</f>
        <v/>
      </c>
      <c r="AZ455" s="6">
        <f>IF($C455="OK",_xlfn.NUMBERVALUE(Plantilla!AX466),"")</f>
        <v/>
      </c>
      <c r="BA455">
        <f>IF($C455="OK",_xlfn.NUMBERVALUE(Plantilla!AY466),"")</f>
        <v/>
      </c>
      <c r="BB455">
        <f>IF($C455="OK",_xlfn.NUMBERVALUE(Plantilla!AZ466),"")</f>
        <v/>
      </c>
      <c r="BC455" s="4">
        <f>IF($C455="OK",_xlfn.NUMBERVALUE(Plantilla!BA466),"")</f>
        <v/>
      </c>
      <c r="BD455" s="6">
        <f>IF($C455="OK",_xlfn.NUMBERVALUE(Plantilla!BB466),"")</f>
        <v/>
      </c>
      <c r="BE455" s="4">
        <f>IF($C455="OK",_xlfn.NUMBERVALUE(Plantilla!BC466),"")</f>
        <v/>
      </c>
      <c r="BF455" s="6">
        <f>IF($C455="OK",_xlfn.NUMBERVALUE(Plantilla!BD466),"")</f>
        <v/>
      </c>
      <c r="BG455" s="4">
        <f>IF($C455="OK",_xlfn.NUMBERVALUE(Plantilla!BE466),"")</f>
        <v/>
      </c>
      <c r="BH455" s="6">
        <f>IF($C455="OK",_xlfn.NUMBERVALUE(Plantilla!BF466),"")</f>
        <v/>
      </c>
      <c r="BI455" s="110">
        <f>IF($C455="OK",_xlfn.NUMBERVALUE(Plantilla!BG466),"")</f>
        <v/>
      </c>
      <c r="BJ455" s="6">
        <f>IF($C455="OK",_xlfn.NUMBERVALUE(Plantilla!BH466),"")</f>
        <v/>
      </c>
      <c r="BK455" s="109">
        <f>IF($C455="OK",_xlfn.NUMBERVALUE(Plantilla!BI466),"")</f>
        <v/>
      </c>
      <c r="BL455" s="6">
        <f>IF($C455="OK",
   IF(Plantilla!BJ466&lt;&gt;"",
      TEXT(VLOOKUP(Plantilla!BJ466,'Tablas '!$Z$4:$AA$6,2,FALSE),"#"),
   ""),
"")</f>
        <v/>
      </c>
      <c r="BM455" s="4">
        <f>IF($C455="OK",_xlfn.NUMBERVALUE(Plantilla!BK466),"")</f>
        <v/>
      </c>
      <c r="BN455" s="4">
        <f>IF($C455="OK",_xlfn.NUMBERVALUE(Plantilla!BL466),"")</f>
        <v/>
      </c>
      <c r="BO455" s="6">
        <f>IF($C455="OK",_xlfn.NUMBERVALUE(Plantilla!BM466),"")</f>
        <v/>
      </c>
      <c r="BP455" s="4">
        <f>IF($C455="OK",_xlfn.NUMBERVALUE(Plantilla!BN466),"")</f>
        <v/>
      </c>
      <c r="BQ455" s="6">
        <f>IF($C455="OK",_xlfn.NUMBERVALUE(Plantilla!BO466),"")</f>
        <v/>
      </c>
      <c r="BR455" s="4">
        <f>IF($C455="OK",_xlfn.NUMBERVALUE(Plantilla!BP466),"")</f>
        <v/>
      </c>
      <c r="BS455" s="6">
        <f>IF($C455="OK",_xlfn.NUMBERVALUE(Plantilla!BQ466),"")</f>
        <v/>
      </c>
      <c r="BT455" s="4">
        <f>IF($C455="OK",_xlfn.NUMBERVALUE(Plantilla!BR466),"")</f>
        <v/>
      </c>
      <c r="BU455" s="6">
        <f>IF($C455="OK",_xlfn.NUMBERVALUE(Plantilla!BS466),"")</f>
        <v/>
      </c>
      <c r="BV455" s="6">
        <f>IF($C455="OK",_xlfn.NUMBERVALUE(Plantilla!BT466),"")</f>
        <v/>
      </c>
      <c r="BW455" s="6">
        <f>IF($C455="OK",_xlfn.NUMBERVALUE(Plantilla!BU466),"")</f>
        <v/>
      </c>
      <c r="BX455" s="6">
        <f>IF($C455="OK",_xlfn.NUMBERVALUE(Plantilla!BV466),"")</f>
        <v/>
      </c>
      <c r="BY455" s="6">
        <f>IF($C455="OK",_xlfn.NUMBERVALUE(Plantilla!BW466),"")</f>
        <v/>
      </c>
      <c r="BZ455" s="6">
        <f>IF($C455="OK",_xlfn.NUMBERVALUE(Plantilla!BX466),"")</f>
        <v/>
      </c>
      <c r="CA455" s="6">
        <f>IF($C455="OK",_xlfn.NUMBERVALUE(Plantilla!BY466),"")</f>
        <v/>
      </c>
      <c r="CB455" s="6">
        <f>IF($C455="OK",_xlfn.NUMBERVALUE(Plantilla!BZ466),"")</f>
        <v/>
      </c>
      <c r="CC455" s="6">
        <f>IF($C455="OK",_xlfn.NUMBERVALUE(Plantilla!CA466),"")</f>
        <v/>
      </c>
      <c r="CD455" s="6">
        <f>IF($C455="OK",_xlfn.NUMBERVALUE(Plantilla!CB466),"")</f>
        <v/>
      </c>
      <c r="CE455" s="6">
        <f>IF($C455="OK",_xlfn.NUMBERVALUE(Plantilla!CC466),"")</f>
        <v/>
      </c>
      <c r="CF455" s="4">
        <f>IF($C455="OK",_xlfn.NUMBERVALUE(Plantilla!CD466),"")</f>
        <v/>
      </c>
      <c r="CG455" s="6">
        <f>IF($C455="OK",_xlfn.NUMBERVALUE(Plantilla!CE466),"")</f>
        <v/>
      </c>
      <c r="CH455" s="6">
        <f>IF($C455="OK",_xlfn.NUMBERVALUE(Plantilla!CF466),"")</f>
        <v/>
      </c>
      <c r="CI455" s="6">
        <f>IF($C455="OK",_xlfn.NUMBERVALUE(Plantilla!CG466),"")</f>
        <v/>
      </c>
      <c r="CJ455" s="6">
        <f>IF($C455="OK",_xlfn.NUMBERVALUE(Plantilla!CH466),"")</f>
        <v/>
      </c>
      <c r="CK455" s="6">
        <f>IF($C455="OK",_xlfn.NUMBERVALUE(Plantilla!CI466),"")</f>
        <v/>
      </c>
      <c r="CL455" s="6">
        <f>IF($C455="OK",_xlfn.NUMBERVALUE(Plantilla!CJ466),"")</f>
        <v/>
      </c>
      <c r="CM455">
        <f>IF($C455="OK",TEXT(Plantilla!CK466,"#"),"")</f>
        <v/>
      </c>
      <c r="CN455" s="6">
        <f>IF($C455="OK",_xlfn.NUMBERVALUE(Plantilla!CL466),"")</f>
        <v/>
      </c>
      <c r="CO455" s="6">
        <f>IF($C455="OK",_xlfn.NUMBERVALUE(Plantilla!CM466),"")</f>
        <v/>
      </c>
      <c r="CP455" s="110">
        <f>IF($C455="OK",_xlfn.NUMBERVALUE(Plantilla!CN466),"")</f>
        <v/>
      </c>
      <c r="CQ455" s="6">
        <f>IF($C455="OK",_xlfn.NUMBERVALUE(Plantilla!CO466),"")</f>
        <v/>
      </c>
      <c r="CR455" s="109">
        <f>IF($C455="OK",_xlfn.NUMBERVALUE(Plantilla!CP466),"")</f>
        <v/>
      </c>
      <c r="CS455" s="110">
        <f>IF($C455="OK",_xlfn.NUMBERVALUE(Plantilla!CQ466),"")</f>
        <v/>
      </c>
      <c r="CT455" s="6">
        <f>IF($C455="OK",_xlfn.NUMBERVALUE(Plantilla!CR466),"")</f>
        <v/>
      </c>
      <c r="CU455" s="109">
        <f>IF($C455="OK",_xlfn.NUMBERVALUE(Plantilla!CS466),"")</f>
        <v/>
      </c>
      <c r="CV455" s="110">
        <f>IF($C455="OK",_xlfn.NUMBERVALUE(Plantilla!CT466),"")</f>
        <v/>
      </c>
      <c r="CW455" s="6">
        <f>IF($C455="OK",_xlfn.NUMBERVALUE(Plantilla!CU466),"")</f>
        <v/>
      </c>
      <c r="CX455" s="82">
        <f>IF($C455="OK",_xlfn.NUMBERVALUE(Plantilla!CV466),"")</f>
        <v/>
      </c>
      <c r="CY455" s="6">
        <f>IF($C455="OK",_xlfn.NUMBERVALUE(Plantilla!CW466),"")</f>
        <v/>
      </c>
      <c r="CZ455" s="82">
        <f>IF($C455="OK",_xlfn.NUMBERVALUE(Plantilla!CX466),"")</f>
        <v/>
      </c>
      <c r="DA455" s="6">
        <f>IF($C455="OK",_xlfn.NUMBERVALUE(Plantilla!CY466),"")</f>
        <v/>
      </c>
      <c r="DB455" s="109">
        <f>IF($C455="OK",_xlfn.NUMBERVALUE(Plantilla!CZ466),"")</f>
        <v/>
      </c>
      <c r="DC455" s="6">
        <f>IF($C455="OK",_xlfn.NUMBERVALUE(Plantilla!DA466),"")</f>
        <v/>
      </c>
      <c r="DD455" s="6">
        <f>IF($C455="OK",TEXT(Plantilla!DB466,"#"),"")</f>
        <v/>
      </c>
      <c r="DE455" s="6">
        <f>IF($C455="OK",_xlfn.NUMBERVALUE(Plantilla!DC466),"")</f>
        <v/>
      </c>
      <c r="DF455" s="4">
        <f>IF($C455="OK",_xlfn.NUMBERVALUE(Plantilla!DD466),"")</f>
        <v/>
      </c>
      <c r="DG455" s="6">
        <f>IF($C455="OK",_xlfn.NUMBERVALUE(Plantilla!DE466),"")</f>
        <v/>
      </c>
      <c r="DH455" s="6">
        <f>IF($C455="OK",_xlfn.NUMBERVALUE(Plantilla!DF466),"")</f>
        <v/>
      </c>
      <c r="DI455" s="6">
        <f>IF($C455="OK",_xlfn.NUMBERVALUE(Plantilla!DG466),"")</f>
        <v/>
      </c>
      <c r="DJ455" s="6">
        <f>IF($C455="OK",_xlfn.NUMBERVALUE(Plantilla!DH466),"")</f>
        <v/>
      </c>
      <c r="DK455" s="6">
        <f>IF($C455="OK",_xlfn.NUMBERVALUE(Plantilla!DI466),"")</f>
        <v/>
      </c>
      <c r="DL455" s="6">
        <f>IF($C455="OK",_xlfn.NUMBERVALUE(Plantilla!DJ466),"")</f>
        <v/>
      </c>
      <c r="DM455" s="6">
        <f>IF($C455="OK",_xlfn.NUMBERVALUE(Plantilla!DK466),"")</f>
        <v/>
      </c>
      <c r="DN455" s="6">
        <f>IF($C455="OK",_xlfn.NUMBERVALUE(Plantilla!DL466),"")</f>
        <v/>
      </c>
      <c r="DO455" s="6">
        <f>IF($C455="OK",_xlfn.NUMBERVALUE(Plantilla!DM466),"")</f>
        <v/>
      </c>
      <c r="DP455" s="6">
        <f>IF($C455="OK",_xlfn.NUMBERVALUE(Plantilla!DN466),"")</f>
        <v/>
      </c>
      <c r="DQ455" s="6">
        <f>IF($C455="OK",_xlfn.NUMBERVALUE(Plantilla!DO466),"")</f>
        <v/>
      </c>
      <c r="DR455" s="6">
        <f>IF($C455="OK",_xlfn.NUMBERVALUE(Plantilla!DP466),"")</f>
        <v/>
      </c>
      <c r="DS455">
        <f>IF($C455="OK",TEXT(Plantilla!DR466,"#"),"")</f>
        <v/>
      </c>
      <c r="DT455" s="6" t="n"/>
    </row>
    <row r="456">
      <c r="A456">
        <f>IF(Plantilla!$I$6="¡Perfecto!, Guarda el archivo y adjúntalo a tu interfaz de Nómina Electrónica","OK","Error")</f>
        <v/>
      </c>
      <c r="B456">
        <f>IF(Plantilla!$I$6="¡Perfecto!, Guarda el archivo y adjúntalo a tu interfaz de Nómina Electrónica",MID(Plantilla!$D$2,SEARCH("V",Plantilla!$D$2),10),"")</f>
        <v/>
      </c>
      <c r="C456">
        <f>Plantilla!C467</f>
        <v/>
      </c>
      <c r="D456">
        <f>IF($C456="OK",Plantilla!B467,"")</f>
        <v/>
      </c>
      <c r="E456">
        <f>IF($C456="OK",
   VLOOKUP(Plantilla!$E$4,'Tablas '!$AP$4:$AT$6,5,FALSE),
"")</f>
        <v/>
      </c>
      <c r="F456">
        <f>IF($C456="OK",TEXT(Plantilla!D467,"#"),"")</f>
        <v/>
      </c>
      <c r="G456">
        <f>IF($C456="OK",
   VLOOKUP(Plantilla!E467,'Tablas '!$B$4:$C$14,2,FALSE),
"")</f>
        <v/>
      </c>
      <c r="H456">
        <f>IF($C456="OK",TEXT(Plantilla!F467,"#"),"")</f>
        <v/>
      </c>
      <c r="I456">
        <f>IF($C456="OK",TEXT(Plantilla!G467,"#"),"")</f>
        <v/>
      </c>
      <c r="J456">
        <f>IF($C456="OK",TEXT(Plantilla!H467,"#"),"")</f>
        <v/>
      </c>
      <c r="K456">
        <f>IF($C456="OK",TEXT(Plantilla!I467,"#"),"")</f>
        <v/>
      </c>
      <c r="L456">
        <f>IF($C456="OK",TEXT(Plantilla!J467,"#"),"")</f>
        <v/>
      </c>
      <c r="M456">
        <f>IF($C456="OK",TEXT(Plantilla!K467,"#"),"")</f>
        <v/>
      </c>
      <c r="N456">
        <f>IF($C456="OK",
   CONCATENATE(YEAR(Plantilla!L467),"-",TEXT(MONTH(Plantilla!L467),"00"),"-",TEXT(DAY(Plantilla!L467),"00")),
"")</f>
        <v/>
      </c>
      <c r="O456">
        <f>IF($C456="OK",_xlfn.NUMBERVALUE(Plantilla!M467),"")</f>
        <v/>
      </c>
      <c r="P456">
        <f>IF($C456="OK",
   IF(Plantilla!N467&lt;&gt;"",
      CONCATENATE(YEAR(Plantilla!N467),"-",TEXT(MONTH(Plantilla!N467),"00"),"-",TEXT(DAY(Plantilla!N467),"00")),
   ""),
"")</f>
        <v/>
      </c>
      <c r="Q456">
        <f>IF($C456="OK",
   VLOOKUP(Plantilla!O467,'Tablas '!$E$4:$F$19,2,FALSE),
"")</f>
        <v/>
      </c>
      <c r="R456">
        <f>IF($C456="OK",
   VLOOKUP(Plantilla!P467,'Tablas '!$H$4:$I$5,2,FALSE),
"")</f>
        <v/>
      </c>
      <c r="S456">
        <f>IF($C456="OK",
   VLOOKUP(Plantilla!Q467,'Tablas '!$K$4:$L$8,2,FALSE),
"")</f>
        <v/>
      </c>
      <c r="T456">
        <f>IF($C456="OK",
   VLOOKUP(Plantilla!R467,'Tablas '!$AE$4:$AF$6,2,FALSE),
"")</f>
        <v/>
      </c>
      <c r="U456">
        <f>IF($C456="OK",
   VLOOKUP(Plantilla!S467,'Tablas '!$AE$4:$AF$6,2,FALSE),
"")</f>
        <v/>
      </c>
      <c r="V456">
        <f>IF($C456="OK",TEXT(Plantilla!T467,"#"),"")</f>
        <v/>
      </c>
      <c r="W456" s="84">
        <f>IF($C456="OK",
   VLOOKUP(Plantilla!U467,'Tablas '!$AM$4:$AN$1126,2,FALSE),
"")</f>
        <v/>
      </c>
      <c r="X456">
        <f>IF($C456="OK",TEXT(Plantilla!V467,"#"),"")</f>
        <v/>
      </c>
      <c r="Y456">
        <f>IF($C456="OK",
   CONCATENATE(YEAR(Plantilla!W467),"-",TEXT(MONTH(Plantilla!W467),"00"),"-",TEXT(DAY(Plantilla!W467),"00")),
"")</f>
        <v/>
      </c>
      <c r="Z456">
        <f>IF($C456="OK",
   CONCATENATE(YEAR(Plantilla!X467),"-",TEXT(MONTH(Plantilla!X467),"00"),"-",TEXT(DAY(Plantilla!X467),"00")),
"")</f>
        <v/>
      </c>
      <c r="AA456">
        <f>IF($C456="OK",
   TEXT(VLOOKUP(Plantilla!Y467,'Tablas '!$Q$4:$R$9,2,FALSE),"#"),
"")</f>
        <v/>
      </c>
      <c r="AB456">
        <f>IF($C456="OK",
   CONCATENATE(YEAR(Plantilla!Z467),"-",TEXT(MONTH(Plantilla!Z467),"00"),"-",TEXT(DAY(Plantilla!Z467),"00")),
"")</f>
        <v/>
      </c>
      <c r="AC456">
        <f>IF($C456="OK",
   TEXT(VLOOKUP(Plantilla!AA467,'Tablas '!$T$4:$U$13,2,FALSE),"#"),
"")</f>
        <v/>
      </c>
      <c r="AD456">
        <f>IF($C456="OK",TEXT(Plantilla!AB467,"#"),"")</f>
        <v/>
      </c>
      <c r="AE456">
        <f>IF($C456="OK",
   IF(Plantilla!AC467&lt;&gt;"",
      TEXT(VLOOKUP(Plantilla!AC467,'Tablas '!$W$4:$X$7,2,FALSE),"#"),
   ""),
"")</f>
        <v/>
      </c>
      <c r="AF456">
        <f>IF($C456="OK",TEXT(Plantilla!AD467,"#"),"")</f>
        <v/>
      </c>
      <c r="AG456" s="6">
        <f>IF($C456="OK",_xlfn.NUMBERVALUE(Plantilla!AE467),"")</f>
        <v/>
      </c>
      <c r="AH456" s="4">
        <f>IF($C456="OK",_xlfn.NUMBERVALUE(Plantilla!AF467),"")</f>
        <v/>
      </c>
      <c r="AI456" s="6">
        <f>IF($C456="OK",_xlfn.NUMBERVALUE(Plantilla!AG467),"")</f>
        <v/>
      </c>
      <c r="AJ456" s="6">
        <f>IF($C456="OK",_xlfn.NUMBERVALUE(Plantilla!AH467),"")</f>
        <v/>
      </c>
      <c r="AK456" s="6">
        <f>IF($C456="OK",_xlfn.NUMBERVALUE(Plantilla!AI467),"")</f>
        <v/>
      </c>
      <c r="AL456" s="6">
        <f>IF($C456="OK",_xlfn.NUMBERVALUE(Plantilla!AJ467),"")</f>
        <v/>
      </c>
      <c r="AM456" s="4">
        <f>IF($C456="OK",_xlfn.NUMBERVALUE(Plantilla!AK467),"")</f>
        <v/>
      </c>
      <c r="AN456" s="6">
        <f>IF($C456="OK",_xlfn.NUMBERVALUE(Plantilla!AL467),"")</f>
        <v/>
      </c>
      <c r="AO456" s="4">
        <f>IF($C456="OK",_xlfn.NUMBERVALUE(Plantilla!AM467),"")</f>
        <v/>
      </c>
      <c r="AP456" s="6">
        <f>IF($C456="OK",_xlfn.NUMBERVALUE(Plantilla!AN467),"")</f>
        <v/>
      </c>
      <c r="AQ456" s="4">
        <f>IF($C456="OK",_xlfn.NUMBERVALUE(Plantilla!AO467),"")</f>
        <v/>
      </c>
      <c r="AR456" s="6">
        <f>IF($C456="OK",_xlfn.NUMBERVALUE(Plantilla!AP467),"")</f>
        <v/>
      </c>
      <c r="AS456" s="4">
        <f>IF($C456="OK",_xlfn.NUMBERVALUE(Plantilla!AQ467),"")</f>
        <v/>
      </c>
      <c r="AT456" s="6">
        <f>IF($C456="OK",_xlfn.NUMBERVALUE(Plantilla!AR467),"")</f>
        <v/>
      </c>
      <c r="AU456" s="4">
        <f>IF($C456="OK",_xlfn.NUMBERVALUE(Plantilla!AS467),"")</f>
        <v/>
      </c>
      <c r="AV456" s="6">
        <f>IF($C456="OK",_xlfn.NUMBERVALUE(Plantilla!AT467),"")</f>
        <v/>
      </c>
      <c r="AW456" s="4">
        <f>IF($C456="OK",_xlfn.NUMBERVALUE(Plantilla!AU467),"")</f>
        <v/>
      </c>
      <c r="AX456" s="6">
        <f>IF($C456="OK",_xlfn.NUMBERVALUE(Plantilla!AV467),"")</f>
        <v/>
      </c>
      <c r="AY456" s="4">
        <f>IF($C456="OK",_xlfn.NUMBERVALUE(Plantilla!AW467),"")</f>
        <v/>
      </c>
      <c r="AZ456" s="6">
        <f>IF($C456="OK",_xlfn.NUMBERVALUE(Plantilla!AX467),"")</f>
        <v/>
      </c>
      <c r="BA456">
        <f>IF($C456="OK",_xlfn.NUMBERVALUE(Plantilla!AY467),"")</f>
        <v/>
      </c>
      <c r="BB456">
        <f>IF($C456="OK",_xlfn.NUMBERVALUE(Plantilla!AZ467),"")</f>
        <v/>
      </c>
      <c r="BC456" s="4">
        <f>IF($C456="OK",_xlfn.NUMBERVALUE(Plantilla!BA467),"")</f>
        <v/>
      </c>
      <c r="BD456" s="6">
        <f>IF($C456="OK",_xlfn.NUMBERVALUE(Plantilla!BB467),"")</f>
        <v/>
      </c>
      <c r="BE456" s="4">
        <f>IF($C456="OK",_xlfn.NUMBERVALUE(Plantilla!BC467),"")</f>
        <v/>
      </c>
      <c r="BF456" s="6">
        <f>IF($C456="OK",_xlfn.NUMBERVALUE(Plantilla!BD467),"")</f>
        <v/>
      </c>
      <c r="BG456" s="4">
        <f>IF($C456="OK",_xlfn.NUMBERVALUE(Plantilla!BE467),"")</f>
        <v/>
      </c>
      <c r="BH456" s="6">
        <f>IF($C456="OK",_xlfn.NUMBERVALUE(Plantilla!BF467),"")</f>
        <v/>
      </c>
      <c r="BI456" s="110">
        <f>IF($C456="OK",_xlfn.NUMBERVALUE(Plantilla!BG467),"")</f>
        <v/>
      </c>
      <c r="BJ456" s="6">
        <f>IF($C456="OK",_xlfn.NUMBERVALUE(Plantilla!BH467),"")</f>
        <v/>
      </c>
      <c r="BK456" s="109">
        <f>IF($C456="OK",_xlfn.NUMBERVALUE(Plantilla!BI467),"")</f>
        <v/>
      </c>
      <c r="BL456" s="6">
        <f>IF($C456="OK",
   IF(Plantilla!BJ467&lt;&gt;"",
      TEXT(VLOOKUP(Plantilla!BJ467,'Tablas '!$Z$4:$AA$6,2,FALSE),"#"),
   ""),
"")</f>
        <v/>
      </c>
      <c r="BM456" s="4">
        <f>IF($C456="OK",_xlfn.NUMBERVALUE(Plantilla!BK467),"")</f>
        <v/>
      </c>
      <c r="BN456" s="4">
        <f>IF($C456="OK",_xlfn.NUMBERVALUE(Plantilla!BL467),"")</f>
        <v/>
      </c>
      <c r="BO456" s="6">
        <f>IF($C456="OK",_xlfn.NUMBERVALUE(Plantilla!BM467),"")</f>
        <v/>
      </c>
      <c r="BP456" s="4">
        <f>IF($C456="OK",_xlfn.NUMBERVALUE(Plantilla!BN467),"")</f>
        <v/>
      </c>
      <c r="BQ456" s="6">
        <f>IF($C456="OK",_xlfn.NUMBERVALUE(Plantilla!BO467),"")</f>
        <v/>
      </c>
      <c r="BR456" s="4">
        <f>IF($C456="OK",_xlfn.NUMBERVALUE(Plantilla!BP467),"")</f>
        <v/>
      </c>
      <c r="BS456" s="6">
        <f>IF($C456="OK",_xlfn.NUMBERVALUE(Plantilla!BQ467),"")</f>
        <v/>
      </c>
      <c r="BT456" s="4">
        <f>IF($C456="OK",_xlfn.NUMBERVALUE(Plantilla!BR467),"")</f>
        <v/>
      </c>
      <c r="BU456" s="6">
        <f>IF($C456="OK",_xlfn.NUMBERVALUE(Plantilla!BS467),"")</f>
        <v/>
      </c>
      <c r="BV456" s="6">
        <f>IF($C456="OK",_xlfn.NUMBERVALUE(Plantilla!BT467),"")</f>
        <v/>
      </c>
      <c r="BW456" s="6">
        <f>IF($C456="OK",_xlfn.NUMBERVALUE(Plantilla!BU467),"")</f>
        <v/>
      </c>
      <c r="BX456" s="6">
        <f>IF($C456="OK",_xlfn.NUMBERVALUE(Plantilla!BV467),"")</f>
        <v/>
      </c>
      <c r="BY456" s="6">
        <f>IF($C456="OK",_xlfn.NUMBERVALUE(Plantilla!BW467),"")</f>
        <v/>
      </c>
      <c r="BZ456" s="6">
        <f>IF($C456="OK",_xlfn.NUMBERVALUE(Plantilla!BX467),"")</f>
        <v/>
      </c>
      <c r="CA456" s="6">
        <f>IF($C456="OK",_xlfn.NUMBERVALUE(Plantilla!BY467),"")</f>
        <v/>
      </c>
      <c r="CB456" s="6">
        <f>IF($C456="OK",_xlfn.NUMBERVALUE(Plantilla!BZ467),"")</f>
        <v/>
      </c>
      <c r="CC456" s="6">
        <f>IF($C456="OK",_xlfn.NUMBERVALUE(Plantilla!CA467),"")</f>
        <v/>
      </c>
      <c r="CD456" s="6">
        <f>IF($C456="OK",_xlfn.NUMBERVALUE(Plantilla!CB467),"")</f>
        <v/>
      </c>
      <c r="CE456" s="6">
        <f>IF($C456="OK",_xlfn.NUMBERVALUE(Plantilla!CC467),"")</f>
        <v/>
      </c>
      <c r="CF456" s="4">
        <f>IF($C456="OK",_xlfn.NUMBERVALUE(Plantilla!CD467),"")</f>
        <v/>
      </c>
      <c r="CG456" s="6">
        <f>IF($C456="OK",_xlfn.NUMBERVALUE(Plantilla!CE467),"")</f>
        <v/>
      </c>
      <c r="CH456" s="6">
        <f>IF($C456="OK",_xlfn.NUMBERVALUE(Plantilla!CF467),"")</f>
        <v/>
      </c>
      <c r="CI456" s="6">
        <f>IF($C456="OK",_xlfn.NUMBERVALUE(Plantilla!CG467),"")</f>
        <v/>
      </c>
      <c r="CJ456" s="6">
        <f>IF($C456="OK",_xlfn.NUMBERVALUE(Plantilla!CH467),"")</f>
        <v/>
      </c>
      <c r="CK456" s="6">
        <f>IF($C456="OK",_xlfn.NUMBERVALUE(Plantilla!CI467),"")</f>
        <v/>
      </c>
      <c r="CL456" s="6">
        <f>IF($C456="OK",_xlfn.NUMBERVALUE(Plantilla!CJ467),"")</f>
        <v/>
      </c>
      <c r="CM456">
        <f>IF($C456="OK",TEXT(Plantilla!CK467,"#"),"")</f>
        <v/>
      </c>
      <c r="CN456" s="6">
        <f>IF($C456="OK",_xlfn.NUMBERVALUE(Plantilla!CL467),"")</f>
        <v/>
      </c>
      <c r="CO456" s="6">
        <f>IF($C456="OK",_xlfn.NUMBERVALUE(Plantilla!CM467),"")</f>
        <v/>
      </c>
      <c r="CP456" s="110">
        <f>IF($C456="OK",_xlfn.NUMBERVALUE(Plantilla!CN467),"")</f>
        <v/>
      </c>
      <c r="CQ456" s="6">
        <f>IF($C456="OK",_xlfn.NUMBERVALUE(Plantilla!CO467),"")</f>
        <v/>
      </c>
      <c r="CR456" s="109">
        <f>IF($C456="OK",_xlfn.NUMBERVALUE(Plantilla!CP467),"")</f>
        <v/>
      </c>
      <c r="CS456" s="110">
        <f>IF($C456="OK",_xlfn.NUMBERVALUE(Plantilla!CQ467),"")</f>
        <v/>
      </c>
      <c r="CT456" s="6">
        <f>IF($C456="OK",_xlfn.NUMBERVALUE(Plantilla!CR467),"")</f>
        <v/>
      </c>
      <c r="CU456" s="109">
        <f>IF($C456="OK",_xlfn.NUMBERVALUE(Plantilla!CS467),"")</f>
        <v/>
      </c>
      <c r="CV456" s="110">
        <f>IF($C456="OK",_xlfn.NUMBERVALUE(Plantilla!CT467),"")</f>
        <v/>
      </c>
      <c r="CW456" s="6">
        <f>IF($C456="OK",_xlfn.NUMBERVALUE(Plantilla!CU467),"")</f>
        <v/>
      </c>
      <c r="CX456" s="82">
        <f>IF($C456="OK",_xlfn.NUMBERVALUE(Plantilla!CV467),"")</f>
        <v/>
      </c>
      <c r="CY456" s="6">
        <f>IF($C456="OK",_xlfn.NUMBERVALUE(Plantilla!CW467),"")</f>
        <v/>
      </c>
      <c r="CZ456" s="82">
        <f>IF($C456="OK",_xlfn.NUMBERVALUE(Plantilla!CX467),"")</f>
        <v/>
      </c>
      <c r="DA456" s="6">
        <f>IF($C456="OK",_xlfn.NUMBERVALUE(Plantilla!CY467),"")</f>
        <v/>
      </c>
      <c r="DB456" s="109">
        <f>IF($C456="OK",_xlfn.NUMBERVALUE(Plantilla!CZ467),"")</f>
        <v/>
      </c>
      <c r="DC456" s="6">
        <f>IF($C456="OK",_xlfn.NUMBERVALUE(Plantilla!DA467),"")</f>
        <v/>
      </c>
      <c r="DD456" s="6">
        <f>IF($C456="OK",TEXT(Plantilla!DB467,"#"),"")</f>
        <v/>
      </c>
      <c r="DE456" s="6">
        <f>IF($C456="OK",_xlfn.NUMBERVALUE(Plantilla!DC467),"")</f>
        <v/>
      </c>
      <c r="DF456" s="4">
        <f>IF($C456="OK",_xlfn.NUMBERVALUE(Plantilla!DD467),"")</f>
        <v/>
      </c>
      <c r="DG456" s="6">
        <f>IF($C456="OK",_xlfn.NUMBERVALUE(Plantilla!DE467),"")</f>
        <v/>
      </c>
      <c r="DH456" s="6">
        <f>IF($C456="OK",_xlfn.NUMBERVALUE(Plantilla!DF467),"")</f>
        <v/>
      </c>
      <c r="DI456" s="6">
        <f>IF($C456="OK",_xlfn.NUMBERVALUE(Plantilla!DG467),"")</f>
        <v/>
      </c>
      <c r="DJ456" s="6">
        <f>IF($C456="OK",_xlfn.NUMBERVALUE(Plantilla!DH467),"")</f>
        <v/>
      </c>
      <c r="DK456" s="6">
        <f>IF($C456="OK",_xlfn.NUMBERVALUE(Plantilla!DI467),"")</f>
        <v/>
      </c>
      <c r="DL456" s="6">
        <f>IF($C456="OK",_xlfn.NUMBERVALUE(Plantilla!DJ467),"")</f>
        <v/>
      </c>
      <c r="DM456" s="6">
        <f>IF($C456="OK",_xlfn.NUMBERVALUE(Plantilla!DK467),"")</f>
        <v/>
      </c>
      <c r="DN456" s="6">
        <f>IF($C456="OK",_xlfn.NUMBERVALUE(Plantilla!DL467),"")</f>
        <v/>
      </c>
      <c r="DO456" s="6">
        <f>IF($C456="OK",_xlfn.NUMBERVALUE(Plantilla!DM467),"")</f>
        <v/>
      </c>
      <c r="DP456" s="6">
        <f>IF($C456="OK",_xlfn.NUMBERVALUE(Plantilla!DN467),"")</f>
        <v/>
      </c>
      <c r="DQ456" s="6">
        <f>IF($C456="OK",_xlfn.NUMBERVALUE(Plantilla!DO467),"")</f>
        <v/>
      </c>
      <c r="DR456" s="6">
        <f>IF($C456="OK",_xlfn.NUMBERVALUE(Plantilla!DP467),"")</f>
        <v/>
      </c>
      <c r="DS456">
        <f>IF($C456="OK",TEXT(Plantilla!DR467,"#"),"")</f>
        <v/>
      </c>
      <c r="DT456" s="6" t="n"/>
    </row>
    <row r="457">
      <c r="A457">
        <f>IF(Plantilla!$I$6="¡Perfecto!, Guarda el archivo y adjúntalo a tu interfaz de Nómina Electrónica","OK","Error")</f>
        <v/>
      </c>
      <c r="B457">
        <f>IF(Plantilla!$I$6="¡Perfecto!, Guarda el archivo y adjúntalo a tu interfaz de Nómina Electrónica",MID(Plantilla!$D$2,SEARCH("V",Plantilla!$D$2),10),"")</f>
        <v/>
      </c>
      <c r="C457">
        <f>Plantilla!C468</f>
        <v/>
      </c>
      <c r="D457">
        <f>IF($C457="OK",Plantilla!B468,"")</f>
        <v/>
      </c>
      <c r="E457">
        <f>IF($C457="OK",
   VLOOKUP(Plantilla!$E$4,'Tablas '!$AP$4:$AT$6,5,FALSE),
"")</f>
        <v/>
      </c>
      <c r="F457">
        <f>IF($C457="OK",TEXT(Plantilla!D468,"#"),"")</f>
        <v/>
      </c>
      <c r="G457">
        <f>IF($C457="OK",
   VLOOKUP(Plantilla!E468,'Tablas '!$B$4:$C$14,2,FALSE),
"")</f>
        <v/>
      </c>
      <c r="H457">
        <f>IF($C457="OK",TEXT(Plantilla!F468,"#"),"")</f>
        <v/>
      </c>
      <c r="I457">
        <f>IF($C457="OK",TEXT(Plantilla!G468,"#"),"")</f>
        <v/>
      </c>
      <c r="J457">
        <f>IF($C457="OK",TEXT(Plantilla!H468,"#"),"")</f>
        <v/>
      </c>
      <c r="K457">
        <f>IF($C457="OK",TEXT(Plantilla!I468,"#"),"")</f>
        <v/>
      </c>
      <c r="L457">
        <f>IF($C457="OK",TEXT(Plantilla!J468,"#"),"")</f>
        <v/>
      </c>
      <c r="M457">
        <f>IF($C457="OK",TEXT(Plantilla!K468,"#"),"")</f>
        <v/>
      </c>
      <c r="N457">
        <f>IF($C457="OK",
   CONCATENATE(YEAR(Plantilla!L468),"-",TEXT(MONTH(Plantilla!L468),"00"),"-",TEXT(DAY(Plantilla!L468),"00")),
"")</f>
        <v/>
      </c>
      <c r="O457">
        <f>IF($C457="OK",_xlfn.NUMBERVALUE(Plantilla!M468),"")</f>
        <v/>
      </c>
      <c r="P457">
        <f>IF($C457="OK",
   IF(Plantilla!N468&lt;&gt;"",
      CONCATENATE(YEAR(Plantilla!N468),"-",TEXT(MONTH(Plantilla!N468),"00"),"-",TEXT(DAY(Plantilla!N468),"00")),
   ""),
"")</f>
        <v/>
      </c>
      <c r="Q457">
        <f>IF($C457="OK",
   VLOOKUP(Plantilla!O468,'Tablas '!$E$4:$F$19,2,FALSE),
"")</f>
        <v/>
      </c>
      <c r="R457">
        <f>IF($C457="OK",
   VLOOKUP(Plantilla!P468,'Tablas '!$H$4:$I$5,2,FALSE),
"")</f>
        <v/>
      </c>
      <c r="S457">
        <f>IF($C457="OK",
   VLOOKUP(Plantilla!Q468,'Tablas '!$K$4:$L$8,2,FALSE),
"")</f>
        <v/>
      </c>
      <c r="T457">
        <f>IF($C457="OK",
   VLOOKUP(Plantilla!R468,'Tablas '!$AE$4:$AF$6,2,FALSE),
"")</f>
        <v/>
      </c>
      <c r="U457">
        <f>IF($C457="OK",
   VLOOKUP(Plantilla!S468,'Tablas '!$AE$4:$AF$6,2,FALSE),
"")</f>
        <v/>
      </c>
      <c r="V457">
        <f>IF($C457="OK",TEXT(Plantilla!T468,"#"),"")</f>
        <v/>
      </c>
      <c r="W457" s="84">
        <f>IF($C457="OK",
   VLOOKUP(Plantilla!U468,'Tablas '!$AM$4:$AN$1126,2,FALSE),
"")</f>
        <v/>
      </c>
      <c r="X457">
        <f>IF($C457="OK",TEXT(Plantilla!V468,"#"),"")</f>
        <v/>
      </c>
      <c r="Y457">
        <f>IF($C457="OK",
   CONCATENATE(YEAR(Plantilla!W468),"-",TEXT(MONTH(Plantilla!W468),"00"),"-",TEXT(DAY(Plantilla!W468),"00")),
"")</f>
        <v/>
      </c>
      <c r="Z457">
        <f>IF($C457="OK",
   CONCATENATE(YEAR(Plantilla!X468),"-",TEXT(MONTH(Plantilla!X468),"00"),"-",TEXT(DAY(Plantilla!X468),"00")),
"")</f>
        <v/>
      </c>
      <c r="AA457">
        <f>IF($C457="OK",
   TEXT(VLOOKUP(Plantilla!Y468,'Tablas '!$Q$4:$R$9,2,FALSE),"#"),
"")</f>
        <v/>
      </c>
      <c r="AB457">
        <f>IF($C457="OK",
   CONCATENATE(YEAR(Plantilla!Z468),"-",TEXT(MONTH(Plantilla!Z468),"00"),"-",TEXT(DAY(Plantilla!Z468),"00")),
"")</f>
        <v/>
      </c>
      <c r="AC457">
        <f>IF($C457="OK",
   TEXT(VLOOKUP(Plantilla!AA468,'Tablas '!$T$4:$U$13,2,FALSE),"#"),
"")</f>
        <v/>
      </c>
      <c r="AD457">
        <f>IF($C457="OK",TEXT(Plantilla!AB468,"#"),"")</f>
        <v/>
      </c>
      <c r="AE457">
        <f>IF($C457="OK",
   IF(Plantilla!AC468&lt;&gt;"",
      TEXT(VLOOKUP(Plantilla!AC468,'Tablas '!$W$4:$X$7,2,FALSE),"#"),
   ""),
"")</f>
        <v/>
      </c>
      <c r="AF457">
        <f>IF($C457="OK",TEXT(Plantilla!AD468,"#"),"")</f>
        <v/>
      </c>
      <c r="AG457" s="6">
        <f>IF($C457="OK",_xlfn.NUMBERVALUE(Plantilla!AE468),"")</f>
        <v/>
      </c>
      <c r="AH457" s="4">
        <f>IF($C457="OK",_xlfn.NUMBERVALUE(Plantilla!AF468),"")</f>
        <v/>
      </c>
      <c r="AI457" s="6">
        <f>IF($C457="OK",_xlfn.NUMBERVALUE(Plantilla!AG468),"")</f>
        <v/>
      </c>
      <c r="AJ457" s="6">
        <f>IF($C457="OK",_xlfn.NUMBERVALUE(Plantilla!AH468),"")</f>
        <v/>
      </c>
      <c r="AK457" s="6">
        <f>IF($C457="OK",_xlfn.NUMBERVALUE(Plantilla!AI468),"")</f>
        <v/>
      </c>
      <c r="AL457" s="6">
        <f>IF($C457="OK",_xlfn.NUMBERVALUE(Plantilla!AJ468),"")</f>
        <v/>
      </c>
      <c r="AM457" s="4">
        <f>IF($C457="OK",_xlfn.NUMBERVALUE(Plantilla!AK468),"")</f>
        <v/>
      </c>
      <c r="AN457" s="6">
        <f>IF($C457="OK",_xlfn.NUMBERVALUE(Plantilla!AL468),"")</f>
        <v/>
      </c>
      <c r="AO457" s="4">
        <f>IF($C457="OK",_xlfn.NUMBERVALUE(Plantilla!AM468),"")</f>
        <v/>
      </c>
      <c r="AP457" s="6">
        <f>IF($C457="OK",_xlfn.NUMBERVALUE(Plantilla!AN468),"")</f>
        <v/>
      </c>
      <c r="AQ457" s="4">
        <f>IF($C457="OK",_xlfn.NUMBERVALUE(Plantilla!AO468),"")</f>
        <v/>
      </c>
      <c r="AR457" s="6">
        <f>IF($C457="OK",_xlfn.NUMBERVALUE(Plantilla!AP468),"")</f>
        <v/>
      </c>
      <c r="AS457" s="4">
        <f>IF($C457="OK",_xlfn.NUMBERVALUE(Plantilla!AQ468),"")</f>
        <v/>
      </c>
      <c r="AT457" s="6">
        <f>IF($C457="OK",_xlfn.NUMBERVALUE(Plantilla!AR468),"")</f>
        <v/>
      </c>
      <c r="AU457" s="4">
        <f>IF($C457="OK",_xlfn.NUMBERVALUE(Plantilla!AS468),"")</f>
        <v/>
      </c>
      <c r="AV457" s="6">
        <f>IF($C457="OK",_xlfn.NUMBERVALUE(Plantilla!AT468),"")</f>
        <v/>
      </c>
      <c r="AW457" s="4">
        <f>IF($C457="OK",_xlfn.NUMBERVALUE(Plantilla!AU468),"")</f>
        <v/>
      </c>
      <c r="AX457" s="6">
        <f>IF($C457="OK",_xlfn.NUMBERVALUE(Plantilla!AV468),"")</f>
        <v/>
      </c>
      <c r="AY457" s="4">
        <f>IF($C457="OK",_xlfn.NUMBERVALUE(Plantilla!AW468),"")</f>
        <v/>
      </c>
      <c r="AZ457" s="6">
        <f>IF($C457="OK",_xlfn.NUMBERVALUE(Plantilla!AX468),"")</f>
        <v/>
      </c>
      <c r="BA457">
        <f>IF($C457="OK",_xlfn.NUMBERVALUE(Plantilla!AY468),"")</f>
        <v/>
      </c>
      <c r="BB457">
        <f>IF($C457="OK",_xlfn.NUMBERVALUE(Plantilla!AZ468),"")</f>
        <v/>
      </c>
      <c r="BC457" s="4">
        <f>IF($C457="OK",_xlfn.NUMBERVALUE(Plantilla!BA468),"")</f>
        <v/>
      </c>
      <c r="BD457" s="6">
        <f>IF($C457="OK",_xlfn.NUMBERVALUE(Plantilla!BB468),"")</f>
        <v/>
      </c>
      <c r="BE457" s="4">
        <f>IF($C457="OK",_xlfn.NUMBERVALUE(Plantilla!BC468),"")</f>
        <v/>
      </c>
      <c r="BF457" s="6">
        <f>IF($C457="OK",_xlfn.NUMBERVALUE(Plantilla!BD468),"")</f>
        <v/>
      </c>
      <c r="BG457" s="4">
        <f>IF($C457="OK",_xlfn.NUMBERVALUE(Plantilla!BE468),"")</f>
        <v/>
      </c>
      <c r="BH457" s="6">
        <f>IF($C457="OK",_xlfn.NUMBERVALUE(Plantilla!BF468),"")</f>
        <v/>
      </c>
      <c r="BI457" s="110">
        <f>IF($C457="OK",_xlfn.NUMBERVALUE(Plantilla!BG468),"")</f>
        <v/>
      </c>
      <c r="BJ457" s="6">
        <f>IF($C457="OK",_xlfn.NUMBERVALUE(Plantilla!BH468),"")</f>
        <v/>
      </c>
      <c r="BK457" s="109">
        <f>IF($C457="OK",_xlfn.NUMBERVALUE(Plantilla!BI468),"")</f>
        <v/>
      </c>
      <c r="BL457" s="6">
        <f>IF($C457="OK",
   IF(Plantilla!BJ468&lt;&gt;"",
      TEXT(VLOOKUP(Plantilla!BJ468,'Tablas '!$Z$4:$AA$6,2,FALSE),"#"),
   ""),
"")</f>
        <v/>
      </c>
      <c r="BM457" s="4">
        <f>IF($C457="OK",_xlfn.NUMBERVALUE(Plantilla!BK468),"")</f>
        <v/>
      </c>
      <c r="BN457" s="4">
        <f>IF($C457="OK",_xlfn.NUMBERVALUE(Plantilla!BL468),"")</f>
        <v/>
      </c>
      <c r="BO457" s="6">
        <f>IF($C457="OK",_xlfn.NUMBERVALUE(Plantilla!BM468),"")</f>
        <v/>
      </c>
      <c r="BP457" s="4">
        <f>IF($C457="OK",_xlfn.NUMBERVALUE(Plantilla!BN468),"")</f>
        <v/>
      </c>
      <c r="BQ457" s="6">
        <f>IF($C457="OK",_xlfn.NUMBERVALUE(Plantilla!BO468),"")</f>
        <v/>
      </c>
      <c r="BR457" s="4">
        <f>IF($C457="OK",_xlfn.NUMBERVALUE(Plantilla!BP468),"")</f>
        <v/>
      </c>
      <c r="BS457" s="6">
        <f>IF($C457="OK",_xlfn.NUMBERVALUE(Plantilla!BQ468),"")</f>
        <v/>
      </c>
      <c r="BT457" s="4">
        <f>IF($C457="OK",_xlfn.NUMBERVALUE(Plantilla!BR468),"")</f>
        <v/>
      </c>
      <c r="BU457" s="6">
        <f>IF($C457="OK",_xlfn.NUMBERVALUE(Plantilla!BS468),"")</f>
        <v/>
      </c>
      <c r="BV457" s="6">
        <f>IF($C457="OK",_xlfn.NUMBERVALUE(Plantilla!BT468),"")</f>
        <v/>
      </c>
      <c r="BW457" s="6">
        <f>IF($C457="OK",_xlfn.NUMBERVALUE(Plantilla!BU468),"")</f>
        <v/>
      </c>
      <c r="BX457" s="6">
        <f>IF($C457="OK",_xlfn.NUMBERVALUE(Plantilla!BV468),"")</f>
        <v/>
      </c>
      <c r="BY457" s="6">
        <f>IF($C457="OK",_xlfn.NUMBERVALUE(Plantilla!BW468),"")</f>
        <v/>
      </c>
      <c r="BZ457" s="6">
        <f>IF($C457="OK",_xlfn.NUMBERVALUE(Plantilla!BX468),"")</f>
        <v/>
      </c>
      <c r="CA457" s="6">
        <f>IF($C457="OK",_xlfn.NUMBERVALUE(Plantilla!BY468),"")</f>
        <v/>
      </c>
      <c r="CB457" s="6">
        <f>IF($C457="OK",_xlfn.NUMBERVALUE(Plantilla!BZ468),"")</f>
        <v/>
      </c>
      <c r="CC457" s="6">
        <f>IF($C457="OK",_xlfn.NUMBERVALUE(Plantilla!CA468),"")</f>
        <v/>
      </c>
      <c r="CD457" s="6">
        <f>IF($C457="OK",_xlfn.NUMBERVALUE(Plantilla!CB468),"")</f>
        <v/>
      </c>
      <c r="CE457" s="6">
        <f>IF($C457="OK",_xlfn.NUMBERVALUE(Plantilla!CC468),"")</f>
        <v/>
      </c>
      <c r="CF457" s="4">
        <f>IF($C457="OK",_xlfn.NUMBERVALUE(Plantilla!CD468),"")</f>
        <v/>
      </c>
      <c r="CG457" s="6">
        <f>IF($C457="OK",_xlfn.NUMBERVALUE(Plantilla!CE468),"")</f>
        <v/>
      </c>
      <c r="CH457" s="6">
        <f>IF($C457="OK",_xlfn.NUMBERVALUE(Plantilla!CF468),"")</f>
        <v/>
      </c>
      <c r="CI457" s="6">
        <f>IF($C457="OK",_xlfn.NUMBERVALUE(Plantilla!CG468),"")</f>
        <v/>
      </c>
      <c r="CJ457" s="6">
        <f>IF($C457="OK",_xlfn.NUMBERVALUE(Plantilla!CH468),"")</f>
        <v/>
      </c>
      <c r="CK457" s="6">
        <f>IF($C457="OK",_xlfn.NUMBERVALUE(Plantilla!CI468),"")</f>
        <v/>
      </c>
      <c r="CL457" s="6">
        <f>IF($C457="OK",_xlfn.NUMBERVALUE(Plantilla!CJ468),"")</f>
        <v/>
      </c>
      <c r="CM457">
        <f>IF($C457="OK",TEXT(Plantilla!CK468,"#"),"")</f>
        <v/>
      </c>
      <c r="CN457" s="6">
        <f>IF($C457="OK",_xlfn.NUMBERVALUE(Plantilla!CL468),"")</f>
        <v/>
      </c>
      <c r="CO457" s="6">
        <f>IF($C457="OK",_xlfn.NUMBERVALUE(Plantilla!CM468),"")</f>
        <v/>
      </c>
      <c r="CP457" s="110">
        <f>IF($C457="OK",_xlfn.NUMBERVALUE(Plantilla!CN468),"")</f>
        <v/>
      </c>
      <c r="CQ457" s="6">
        <f>IF($C457="OK",_xlfn.NUMBERVALUE(Plantilla!CO468),"")</f>
        <v/>
      </c>
      <c r="CR457" s="109">
        <f>IF($C457="OK",_xlfn.NUMBERVALUE(Plantilla!CP468),"")</f>
        <v/>
      </c>
      <c r="CS457" s="110">
        <f>IF($C457="OK",_xlfn.NUMBERVALUE(Plantilla!CQ468),"")</f>
        <v/>
      </c>
      <c r="CT457" s="6">
        <f>IF($C457="OK",_xlfn.NUMBERVALUE(Plantilla!CR468),"")</f>
        <v/>
      </c>
      <c r="CU457" s="109">
        <f>IF($C457="OK",_xlfn.NUMBERVALUE(Plantilla!CS468),"")</f>
        <v/>
      </c>
      <c r="CV457" s="110">
        <f>IF($C457="OK",_xlfn.NUMBERVALUE(Plantilla!CT468),"")</f>
        <v/>
      </c>
      <c r="CW457" s="6">
        <f>IF($C457="OK",_xlfn.NUMBERVALUE(Plantilla!CU468),"")</f>
        <v/>
      </c>
      <c r="CX457" s="82">
        <f>IF($C457="OK",_xlfn.NUMBERVALUE(Plantilla!CV468),"")</f>
        <v/>
      </c>
      <c r="CY457" s="6">
        <f>IF($C457="OK",_xlfn.NUMBERVALUE(Plantilla!CW468),"")</f>
        <v/>
      </c>
      <c r="CZ457" s="82">
        <f>IF($C457="OK",_xlfn.NUMBERVALUE(Plantilla!CX468),"")</f>
        <v/>
      </c>
      <c r="DA457" s="6">
        <f>IF($C457="OK",_xlfn.NUMBERVALUE(Plantilla!CY468),"")</f>
        <v/>
      </c>
      <c r="DB457" s="109">
        <f>IF($C457="OK",_xlfn.NUMBERVALUE(Plantilla!CZ468),"")</f>
        <v/>
      </c>
      <c r="DC457" s="6">
        <f>IF($C457="OK",_xlfn.NUMBERVALUE(Plantilla!DA468),"")</f>
        <v/>
      </c>
      <c r="DD457" s="6">
        <f>IF($C457="OK",TEXT(Plantilla!DB468,"#"),"")</f>
        <v/>
      </c>
      <c r="DE457" s="6">
        <f>IF($C457="OK",_xlfn.NUMBERVALUE(Plantilla!DC468),"")</f>
        <v/>
      </c>
      <c r="DF457" s="4">
        <f>IF($C457="OK",_xlfn.NUMBERVALUE(Plantilla!DD468),"")</f>
        <v/>
      </c>
      <c r="DG457" s="6">
        <f>IF($C457="OK",_xlfn.NUMBERVALUE(Plantilla!DE468),"")</f>
        <v/>
      </c>
      <c r="DH457" s="6">
        <f>IF($C457="OK",_xlfn.NUMBERVALUE(Plantilla!DF468),"")</f>
        <v/>
      </c>
      <c r="DI457" s="6">
        <f>IF($C457="OK",_xlfn.NUMBERVALUE(Plantilla!DG468),"")</f>
        <v/>
      </c>
      <c r="DJ457" s="6">
        <f>IF($C457="OK",_xlfn.NUMBERVALUE(Plantilla!DH468),"")</f>
        <v/>
      </c>
      <c r="DK457" s="6">
        <f>IF($C457="OK",_xlfn.NUMBERVALUE(Plantilla!DI468),"")</f>
        <v/>
      </c>
      <c r="DL457" s="6">
        <f>IF($C457="OK",_xlfn.NUMBERVALUE(Plantilla!DJ468),"")</f>
        <v/>
      </c>
      <c r="DM457" s="6">
        <f>IF($C457="OK",_xlfn.NUMBERVALUE(Plantilla!DK468),"")</f>
        <v/>
      </c>
      <c r="DN457" s="6">
        <f>IF($C457="OK",_xlfn.NUMBERVALUE(Plantilla!DL468),"")</f>
        <v/>
      </c>
      <c r="DO457" s="6">
        <f>IF($C457="OK",_xlfn.NUMBERVALUE(Plantilla!DM468),"")</f>
        <v/>
      </c>
      <c r="DP457" s="6">
        <f>IF($C457="OK",_xlfn.NUMBERVALUE(Plantilla!DN468),"")</f>
        <v/>
      </c>
      <c r="DQ457" s="6">
        <f>IF($C457="OK",_xlfn.NUMBERVALUE(Plantilla!DO468),"")</f>
        <v/>
      </c>
      <c r="DR457" s="6">
        <f>IF($C457="OK",_xlfn.NUMBERVALUE(Plantilla!DP468),"")</f>
        <v/>
      </c>
      <c r="DS457">
        <f>IF($C457="OK",TEXT(Plantilla!DR468,"#"),"")</f>
        <v/>
      </c>
      <c r="DT457" s="6" t="n"/>
    </row>
    <row r="458">
      <c r="A458">
        <f>IF(Plantilla!$I$6="¡Perfecto!, Guarda el archivo y adjúntalo a tu interfaz de Nómina Electrónica","OK","Error")</f>
        <v/>
      </c>
      <c r="B458">
        <f>IF(Plantilla!$I$6="¡Perfecto!, Guarda el archivo y adjúntalo a tu interfaz de Nómina Electrónica",MID(Plantilla!$D$2,SEARCH("V",Plantilla!$D$2),10),"")</f>
        <v/>
      </c>
      <c r="C458">
        <f>Plantilla!C469</f>
        <v/>
      </c>
      <c r="D458">
        <f>IF($C458="OK",Plantilla!B469,"")</f>
        <v/>
      </c>
      <c r="E458">
        <f>IF($C458="OK",
   VLOOKUP(Plantilla!$E$4,'Tablas '!$AP$4:$AT$6,5,FALSE),
"")</f>
        <v/>
      </c>
      <c r="F458">
        <f>IF($C458="OK",TEXT(Plantilla!D469,"#"),"")</f>
        <v/>
      </c>
      <c r="G458">
        <f>IF($C458="OK",
   VLOOKUP(Plantilla!E469,'Tablas '!$B$4:$C$14,2,FALSE),
"")</f>
        <v/>
      </c>
      <c r="H458">
        <f>IF($C458="OK",TEXT(Plantilla!F469,"#"),"")</f>
        <v/>
      </c>
      <c r="I458">
        <f>IF($C458="OK",TEXT(Plantilla!G469,"#"),"")</f>
        <v/>
      </c>
      <c r="J458">
        <f>IF($C458="OK",TEXT(Plantilla!H469,"#"),"")</f>
        <v/>
      </c>
      <c r="K458">
        <f>IF($C458="OK",TEXT(Plantilla!I469,"#"),"")</f>
        <v/>
      </c>
      <c r="L458">
        <f>IF($C458="OK",TEXT(Plantilla!J469,"#"),"")</f>
        <v/>
      </c>
      <c r="M458">
        <f>IF($C458="OK",TEXT(Plantilla!K469,"#"),"")</f>
        <v/>
      </c>
      <c r="N458">
        <f>IF($C458="OK",
   CONCATENATE(YEAR(Plantilla!L469),"-",TEXT(MONTH(Plantilla!L469),"00"),"-",TEXT(DAY(Plantilla!L469),"00")),
"")</f>
        <v/>
      </c>
      <c r="O458">
        <f>IF($C458="OK",_xlfn.NUMBERVALUE(Plantilla!M469),"")</f>
        <v/>
      </c>
      <c r="P458">
        <f>IF($C458="OK",
   IF(Plantilla!N469&lt;&gt;"",
      CONCATENATE(YEAR(Plantilla!N469),"-",TEXT(MONTH(Plantilla!N469),"00"),"-",TEXT(DAY(Plantilla!N469),"00")),
   ""),
"")</f>
        <v/>
      </c>
      <c r="Q458">
        <f>IF($C458="OK",
   VLOOKUP(Plantilla!O469,'Tablas '!$E$4:$F$19,2,FALSE),
"")</f>
        <v/>
      </c>
      <c r="R458">
        <f>IF($C458="OK",
   VLOOKUP(Plantilla!P469,'Tablas '!$H$4:$I$5,2,FALSE),
"")</f>
        <v/>
      </c>
      <c r="S458">
        <f>IF($C458="OK",
   VLOOKUP(Plantilla!Q469,'Tablas '!$K$4:$L$8,2,FALSE),
"")</f>
        <v/>
      </c>
      <c r="T458">
        <f>IF($C458="OK",
   VLOOKUP(Plantilla!R469,'Tablas '!$AE$4:$AF$6,2,FALSE),
"")</f>
        <v/>
      </c>
      <c r="U458">
        <f>IF($C458="OK",
   VLOOKUP(Plantilla!S469,'Tablas '!$AE$4:$AF$6,2,FALSE),
"")</f>
        <v/>
      </c>
      <c r="V458">
        <f>IF($C458="OK",TEXT(Plantilla!T469,"#"),"")</f>
        <v/>
      </c>
      <c r="W458" s="84">
        <f>IF($C458="OK",
   VLOOKUP(Plantilla!U469,'Tablas '!$AM$4:$AN$1126,2,FALSE),
"")</f>
        <v/>
      </c>
      <c r="X458">
        <f>IF($C458="OK",TEXT(Plantilla!V469,"#"),"")</f>
        <v/>
      </c>
      <c r="Y458">
        <f>IF($C458="OK",
   CONCATENATE(YEAR(Plantilla!W469),"-",TEXT(MONTH(Plantilla!W469),"00"),"-",TEXT(DAY(Plantilla!W469),"00")),
"")</f>
        <v/>
      </c>
      <c r="Z458">
        <f>IF($C458="OK",
   CONCATENATE(YEAR(Plantilla!X469),"-",TEXT(MONTH(Plantilla!X469),"00"),"-",TEXT(DAY(Plantilla!X469),"00")),
"")</f>
        <v/>
      </c>
      <c r="AA458">
        <f>IF($C458="OK",
   TEXT(VLOOKUP(Plantilla!Y469,'Tablas '!$Q$4:$R$9,2,FALSE),"#"),
"")</f>
        <v/>
      </c>
      <c r="AB458">
        <f>IF($C458="OK",
   CONCATENATE(YEAR(Plantilla!Z469),"-",TEXT(MONTH(Plantilla!Z469),"00"),"-",TEXT(DAY(Plantilla!Z469),"00")),
"")</f>
        <v/>
      </c>
      <c r="AC458">
        <f>IF($C458="OK",
   TEXT(VLOOKUP(Plantilla!AA469,'Tablas '!$T$4:$U$13,2,FALSE),"#"),
"")</f>
        <v/>
      </c>
      <c r="AD458">
        <f>IF($C458="OK",TEXT(Plantilla!AB469,"#"),"")</f>
        <v/>
      </c>
      <c r="AE458">
        <f>IF($C458="OK",
   IF(Plantilla!AC469&lt;&gt;"",
      TEXT(VLOOKUP(Plantilla!AC469,'Tablas '!$W$4:$X$7,2,FALSE),"#"),
   ""),
"")</f>
        <v/>
      </c>
      <c r="AF458">
        <f>IF($C458="OK",TEXT(Plantilla!AD469,"#"),"")</f>
        <v/>
      </c>
      <c r="AG458" s="6">
        <f>IF($C458="OK",_xlfn.NUMBERVALUE(Plantilla!AE469),"")</f>
        <v/>
      </c>
      <c r="AH458" s="4">
        <f>IF($C458="OK",_xlfn.NUMBERVALUE(Plantilla!AF469),"")</f>
        <v/>
      </c>
      <c r="AI458" s="6">
        <f>IF($C458="OK",_xlfn.NUMBERVALUE(Plantilla!AG469),"")</f>
        <v/>
      </c>
      <c r="AJ458" s="6">
        <f>IF($C458="OK",_xlfn.NUMBERVALUE(Plantilla!AH469),"")</f>
        <v/>
      </c>
      <c r="AK458" s="6">
        <f>IF($C458="OK",_xlfn.NUMBERVALUE(Plantilla!AI469),"")</f>
        <v/>
      </c>
      <c r="AL458" s="6">
        <f>IF($C458="OK",_xlfn.NUMBERVALUE(Plantilla!AJ469),"")</f>
        <v/>
      </c>
      <c r="AM458" s="4">
        <f>IF($C458="OK",_xlfn.NUMBERVALUE(Plantilla!AK469),"")</f>
        <v/>
      </c>
      <c r="AN458" s="6">
        <f>IF($C458="OK",_xlfn.NUMBERVALUE(Plantilla!AL469),"")</f>
        <v/>
      </c>
      <c r="AO458" s="4">
        <f>IF($C458="OK",_xlfn.NUMBERVALUE(Plantilla!AM469),"")</f>
        <v/>
      </c>
      <c r="AP458" s="6">
        <f>IF($C458="OK",_xlfn.NUMBERVALUE(Plantilla!AN469),"")</f>
        <v/>
      </c>
      <c r="AQ458" s="4">
        <f>IF($C458="OK",_xlfn.NUMBERVALUE(Plantilla!AO469),"")</f>
        <v/>
      </c>
      <c r="AR458" s="6">
        <f>IF($C458="OK",_xlfn.NUMBERVALUE(Plantilla!AP469),"")</f>
        <v/>
      </c>
      <c r="AS458" s="4">
        <f>IF($C458="OK",_xlfn.NUMBERVALUE(Plantilla!AQ469),"")</f>
        <v/>
      </c>
      <c r="AT458" s="6">
        <f>IF($C458="OK",_xlfn.NUMBERVALUE(Plantilla!AR469),"")</f>
        <v/>
      </c>
      <c r="AU458" s="4">
        <f>IF($C458="OK",_xlfn.NUMBERVALUE(Plantilla!AS469),"")</f>
        <v/>
      </c>
      <c r="AV458" s="6">
        <f>IF($C458="OK",_xlfn.NUMBERVALUE(Plantilla!AT469),"")</f>
        <v/>
      </c>
      <c r="AW458" s="4">
        <f>IF($C458="OK",_xlfn.NUMBERVALUE(Plantilla!AU469),"")</f>
        <v/>
      </c>
      <c r="AX458" s="6">
        <f>IF($C458="OK",_xlfn.NUMBERVALUE(Plantilla!AV469),"")</f>
        <v/>
      </c>
      <c r="AY458" s="4">
        <f>IF($C458="OK",_xlfn.NUMBERVALUE(Plantilla!AW469),"")</f>
        <v/>
      </c>
      <c r="AZ458" s="6">
        <f>IF($C458="OK",_xlfn.NUMBERVALUE(Plantilla!AX469),"")</f>
        <v/>
      </c>
      <c r="BA458">
        <f>IF($C458="OK",_xlfn.NUMBERVALUE(Plantilla!AY469),"")</f>
        <v/>
      </c>
      <c r="BB458">
        <f>IF($C458="OK",_xlfn.NUMBERVALUE(Plantilla!AZ469),"")</f>
        <v/>
      </c>
      <c r="BC458" s="4">
        <f>IF($C458="OK",_xlfn.NUMBERVALUE(Plantilla!BA469),"")</f>
        <v/>
      </c>
      <c r="BD458" s="6">
        <f>IF($C458="OK",_xlfn.NUMBERVALUE(Plantilla!BB469),"")</f>
        <v/>
      </c>
      <c r="BE458" s="4">
        <f>IF($C458="OK",_xlfn.NUMBERVALUE(Plantilla!BC469),"")</f>
        <v/>
      </c>
      <c r="BF458" s="6">
        <f>IF($C458="OK",_xlfn.NUMBERVALUE(Plantilla!BD469),"")</f>
        <v/>
      </c>
      <c r="BG458" s="4">
        <f>IF($C458="OK",_xlfn.NUMBERVALUE(Plantilla!BE469),"")</f>
        <v/>
      </c>
      <c r="BH458" s="6">
        <f>IF($C458="OK",_xlfn.NUMBERVALUE(Plantilla!BF469),"")</f>
        <v/>
      </c>
      <c r="BI458" s="110">
        <f>IF($C458="OK",_xlfn.NUMBERVALUE(Plantilla!BG469),"")</f>
        <v/>
      </c>
      <c r="BJ458" s="6">
        <f>IF($C458="OK",_xlfn.NUMBERVALUE(Plantilla!BH469),"")</f>
        <v/>
      </c>
      <c r="BK458" s="109">
        <f>IF($C458="OK",_xlfn.NUMBERVALUE(Plantilla!BI469),"")</f>
        <v/>
      </c>
      <c r="BL458" s="6">
        <f>IF($C458="OK",
   IF(Plantilla!BJ469&lt;&gt;"",
      TEXT(VLOOKUP(Plantilla!BJ469,'Tablas '!$Z$4:$AA$6,2,FALSE),"#"),
   ""),
"")</f>
        <v/>
      </c>
      <c r="BM458" s="4">
        <f>IF($C458="OK",_xlfn.NUMBERVALUE(Plantilla!BK469),"")</f>
        <v/>
      </c>
      <c r="BN458" s="4">
        <f>IF($C458="OK",_xlfn.NUMBERVALUE(Plantilla!BL469),"")</f>
        <v/>
      </c>
      <c r="BO458" s="6">
        <f>IF($C458="OK",_xlfn.NUMBERVALUE(Plantilla!BM469),"")</f>
        <v/>
      </c>
      <c r="BP458" s="4">
        <f>IF($C458="OK",_xlfn.NUMBERVALUE(Plantilla!BN469),"")</f>
        <v/>
      </c>
      <c r="BQ458" s="6">
        <f>IF($C458="OK",_xlfn.NUMBERVALUE(Plantilla!BO469),"")</f>
        <v/>
      </c>
      <c r="BR458" s="4">
        <f>IF($C458="OK",_xlfn.NUMBERVALUE(Plantilla!BP469),"")</f>
        <v/>
      </c>
      <c r="BS458" s="6">
        <f>IF($C458="OK",_xlfn.NUMBERVALUE(Plantilla!BQ469),"")</f>
        <v/>
      </c>
      <c r="BT458" s="4">
        <f>IF($C458="OK",_xlfn.NUMBERVALUE(Plantilla!BR469),"")</f>
        <v/>
      </c>
      <c r="BU458" s="6">
        <f>IF($C458="OK",_xlfn.NUMBERVALUE(Plantilla!BS469),"")</f>
        <v/>
      </c>
      <c r="BV458" s="6">
        <f>IF($C458="OK",_xlfn.NUMBERVALUE(Plantilla!BT469),"")</f>
        <v/>
      </c>
      <c r="BW458" s="6">
        <f>IF($C458="OK",_xlfn.NUMBERVALUE(Plantilla!BU469),"")</f>
        <v/>
      </c>
      <c r="BX458" s="6">
        <f>IF($C458="OK",_xlfn.NUMBERVALUE(Plantilla!BV469),"")</f>
        <v/>
      </c>
      <c r="BY458" s="6">
        <f>IF($C458="OK",_xlfn.NUMBERVALUE(Plantilla!BW469),"")</f>
        <v/>
      </c>
      <c r="BZ458" s="6">
        <f>IF($C458="OK",_xlfn.NUMBERVALUE(Plantilla!BX469),"")</f>
        <v/>
      </c>
      <c r="CA458" s="6">
        <f>IF($C458="OK",_xlfn.NUMBERVALUE(Plantilla!BY469),"")</f>
        <v/>
      </c>
      <c r="CB458" s="6">
        <f>IF($C458="OK",_xlfn.NUMBERVALUE(Plantilla!BZ469),"")</f>
        <v/>
      </c>
      <c r="CC458" s="6">
        <f>IF($C458="OK",_xlfn.NUMBERVALUE(Plantilla!CA469),"")</f>
        <v/>
      </c>
      <c r="CD458" s="6">
        <f>IF($C458="OK",_xlfn.NUMBERVALUE(Plantilla!CB469),"")</f>
        <v/>
      </c>
      <c r="CE458" s="6">
        <f>IF($C458="OK",_xlfn.NUMBERVALUE(Plantilla!CC469),"")</f>
        <v/>
      </c>
      <c r="CF458" s="4">
        <f>IF($C458="OK",_xlfn.NUMBERVALUE(Plantilla!CD469),"")</f>
        <v/>
      </c>
      <c r="CG458" s="6">
        <f>IF($C458="OK",_xlfn.NUMBERVALUE(Plantilla!CE469),"")</f>
        <v/>
      </c>
      <c r="CH458" s="6">
        <f>IF($C458="OK",_xlfn.NUMBERVALUE(Plantilla!CF469),"")</f>
        <v/>
      </c>
      <c r="CI458" s="6">
        <f>IF($C458="OK",_xlfn.NUMBERVALUE(Plantilla!CG469),"")</f>
        <v/>
      </c>
      <c r="CJ458" s="6">
        <f>IF($C458="OK",_xlfn.NUMBERVALUE(Plantilla!CH469),"")</f>
        <v/>
      </c>
      <c r="CK458" s="6">
        <f>IF($C458="OK",_xlfn.NUMBERVALUE(Plantilla!CI469),"")</f>
        <v/>
      </c>
      <c r="CL458" s="6">
        <f>IF($C458="OK",_xlfn.NUMBERVALUE(Plantilla!CJ469),"")</f>
        <v/>
      </c>
      <c r="CM458">
        <f>IF($C458="OK",TEXT(Plantilla!CK469,"#"),"")</f>
        <v/>
      </c>
      <c r="CN458" s="6">
        <f>IF($C458="OK",_xlfn.NUMBERVALUE(Plantilla!CL469),"")</f>
        <v/>
      </c>
      <c r="CO458" s="6">
        <f>IF($C458="OK",_xlfn.NUMBERVALUE(Plantilla!CM469),"")</f>
        <v/>
      </c>
      <c r="CP458" s="110">
        <f>IF($C458="OK",_xlfn.NUMBERVALUE(Plantilla!CN469),"")</f>
        <v/>
      </c>
      <c r="CQ458" s="6">
        <f>IF($C458="OK",_xlfn.NUMBERVALUE(Plantilla!CO469),"")</f>
        <v/>
      </c>
      <c r="CR458" s="109">
        <f>IF($C458="OK",_xlfn.NUMBERVALUE(Plantilla!CP469),"")</f>
        <v/>
      </c>
      <c r="CS458" s="110">
        <f>IF($C458="OK",_xlfn.NUMBERVALUE(Plantilla!CQ469),"")</f>
        <v/>
      </c>
      <c r="CT458" s="6">
        <f>IF($C458="OK",_xlfn.NUMBERVALUE(Plantilla!CR469),"")</f>
        <v/>
      </c>
      <c r="CU458" s="109">
        <f>IF($C458="OK",_xlfn.NUMBERVALUE(Plantilla!CS469),"")</f>
        <v/>
      </c>
      <c r="CV458" s="110">
        <f>IF($C458="OK",_xlfn.NUMBERVALUE(Plantilla!CT469),"")</f>
        <v/>
      </c>
      <c r="CW458" s="6">
        <f>IF($C458="OK",_xlfn.NUMBERVALUE(Plantilla!CU469),"")</f>
        <v/>
      </c>
      <c r="CX458" s="82">
        <f>IF($C458="OK",_xlfn.NUMBERVALUE(Plantilla!CV469),"")</f>
        <v/>
      </c>
      <c r="CY458" s="6">
        <f>IF($C458="OK",_xlfn.NUMBERVALUE(Plantilla!CW469),"")</f>
        <v/>
      </c>
      <c r="CZ458" s="82">
        <f>IF($C458="OK",_xlfn.NUMBERVALUE(Plantilla!CX469),"")</f>
        <v/>
      </c>
      <c r="DA458" s="6">
        <f>IF($C458="OK",_xlfn.NUMBERVALUE(Plantilla!CY469),"")</f>
        <v/>
      </c>
      <c r="DB458" s="109">
        <f>IF($C458="OK",_xlfn.NUMBERVALUE(Plantilla!CZ469),"")</f>
        <v/>
      </c>
      <c r="DC458" s="6">
        <f>IF($C458="OK",_xlfn.NUMBERVALUE(Plantilla!DA469),"")</f>
        <v/>
      </c>
      <c r="DD458" s="6">
        <f>IF($C458="OK",TEXT(Plantilla!DB469,"#"),"")</f>
        <v/>
      </c>
      <c r="DE458" s="6">
        <f>IF($C458="OK",_xlfn.NUMBERVALUE(Plantilla!DC469),"")</f>
        <v/>
      </c>
      <c r="DF458" s="4">
        <f>IF($C458="OK",_xlfn.NUMBERVALUE(Plantilla!DD469),"")</f>
        <v/>
      </c>
      <c r="DG458" s="6">
        <f>IF($C458="OK",_xlfn.NUMBERVALUE(Plantilla!DE469),"")</f>
        <v/>
      </c>
      <c r="DH458" s="6">
        <f>IF($C458="OK",_xlfn.NUMBERVALUE(Plantilla!DF469),"")</f>
        <v/>
      </c>
      <c r="DI458" s="6">
        <f>IF($C458="OK",_xlfn.NUMBERVALUE(Plantilla!DG469),"")</f>
        <v/>
      </c>
      <c r="DJ458" s="6">
        <f>IF($C458="OK",_xlfn.NUMBERVALUE(Plantilla!DH469),"")</f>
        <v/>
      </c>
      <c r="DK458" s="6">
        <f>IF($C458="OK",_xlfn.NUMBERVALUE(Plantilla!DI469),"")</f>
        <v/>
      </c>
      <c r="DL458" s="6">
        <f>IF($C458="OK",_xlfn.NUMBERVALUE(Plantilla!DJ469),"")</f>
        <v/>
      </c>
      <c r="DM458" s="6">
        <f>IF($C458="OK",_xlfn.NUMBERVALUE(Plantilla!DK469),"")</f>
        <v/>
      </c>
      <c r="DN458" s="6">
        <f>IF($C458="OK",_xlfn.NUMBERVALUE(Plantilla!DL469),"")</f>
        <v/>
      </c>
      <c r="DO458" s="6">
        <f>IF($C458="OK",_xlfn.NUMBERVALUE(Plantilla!DM469),"")</f>
        <v/>
      </c>
      <c r="DP458" s="6">
        <f>IF($C458="OK",_xlfn.NUMBERVALUE(Plantilla!DN469),"")</f>
        <v/>
      </c>
      <c r="DQ458" s="6">
        <f>IF($C458="OK",_xlfn.NUMBERVALUE(Plantilla!DO469),"")</f>
        <v/>
      </c>
      <c r="DR458" s="6">
        <f>IF($C458="OK",_xlfn.NUMBERVALUE(Plantilla!DP469),"")</f>
        <v/>
      </c>
      <c r="DS458">
        <f>IF($C458="OK",TEXT(Plantilla!DR469,"#"),"")</f>
        <v/>
      </c>
      <c r="DT458" s="6" t="n"/>
    </row>
    <row r="459">
      <c r="A459">
        <f>IF(Plantilla!$I$6="¡Perfecto!, Guarda el archivo y adjúntalo a tu interfaz de Nómina Electrónica","OK","Error")</f>
        <v/>
      </c>
      <c r="B459">
        <f>IF(Plantilla!$I$6="¡Perfecto!, Guarda el archivo y adjúntalo a tu interfaz de Nómina Electrónica",MID(Plantilla!$D$2,SEARCH("V",Plantilla!$D$2),10),"")</f>
        <v/>
      </c>
      <c r="C459">
        <f>Plantilla!C470</f>
        <v/>
      </c>
      <c r="D459">
        <f>IF($C459="OK",Plantilla!B470,"")</f>
        <v/>
      </c>
      <c r="E459">
        <f>IF($C459="OK",
   VLOOKUP(Plantilla!$E$4,'Tablas '!$AP$4:$AT$6,5,FALSE),
"")</f>
        <v/>
      </c>
      <c r="F459">
        <f>IF($C459="OK",TEXT(Plantilla!D470,"#"),"")</f>
        <v/>
      </c>
      <c r="G459">
        <f>IF($C459="OK",
   VLOOKUP(Plantilla!E470,'Tablas '!$B$4:$C$14,2,FALSE),
"")</f>
        <v/>
      </c>
      <c r="H459">
        <f>IF($C459="OK",TEXT(Plantilla!F470,"#"),"")</f>
        <v/>
      </c>
      <c r="I459">
        <f>IF($C459="OK",TEXT(Plantilla!G470,"#"),"")</f>
        <v/>
      </c>
      <c r="J459">
        <f>IF($C459="OK",TEXT(Plantilla!H470,"#"),"")</f>
        <v/>
      </c>
      <c r="K459">
        <f>IF($C459="OK",TEXT(Plantilla!I470,"#"),"")</f>
        <v/>
      </c>
      <c r="L459">
        <f>IF($C459="OK",TEXT(Plantilla!J470,"#"),"")</f>
        <v/>
      </c>
      <c r="M459">
        <f>IF($C459="OK",TEXT(Plantilla!K470,"#"),"")</f>
        <v/>
      </c>
      <c r="N459">
        <f>IF($C459="OK",
   CONCATENATE(YEAR(Plantilla!L470),"-",TEXT(MONTH(Plantilla!L470),"00"),"-",TEXT(DAY(Plantilla!L470),"00")),
"")</f>
        <v/>
      </c>
      <c r="O459">
        <f>IF($C459="OK",_xlfn.NUMBERVALUE(Plantilla!M470),"")</f>
        <v/>
      </c>
      <c r="P459">
        <f>IF($C459="OK",
   IF(Plantilla!N470&lt;&gt;"",
      CONCATENATE(YEAR(Plantilla!N470),"-",TEXT(MONTH(Plantilla!N470),"00"),"-",TEXT(DAY(Plantilla!N470),"00")),
   ""),
"")</f>
        <v/>
      </c>
      <c r="Q459">
        <f>IF($C459="OK",
   VLOOKUP(Plantilla!O470,'Tablas '!$E$4:$F$19,2,FALSE),
"")</f>
        <v/>
      </c>
      <c r="R459">
        <f>IF($C459="OK",
   VLOOKUP(Plantilla!P470,'Tablas '!$H$4:$I$5,2,FALSE),
"")</f>
        <v/>
      </c>
      <c r="S459">
        <f>IF($C459="OK",
   VLOOKUP(Plantilla!Q470,'Tablas '!$K$4:$L$8,2,FALSE),
"")</f>
        <v/>
      </c>
      <c r="T459">
        <f>IF($C459="OK",
   VLOOKUP(Plantilla!R470,'Tablas '!$AE$4:$AF$6,2,FALSE),
"")</f>
        <v/>
      </c>
      <c r="U459">
        <f>IF($C459="OK",
   VLOOKUP(Plantilla!S470,'Tablas '!$AE$4:$AF$6,2,FALSE),
"")</f>
        <v/>
      </c>
      <c r="V459">
        <f>IF($C459="OK",TEXT(Plantilla!T470,"#"),"")</f>
        <v/>
      </c>
      <c r="W459" s="84">
        <f>IF($C459="OK",
   VLOOKUP(Plantilla!U470,'Tablas '!$AM$4:$AN$1126,2,FALSE),
"")</f>
        <v/>
      </c>
      <c r="X459">
        <f>IF($C459="OK",TEXT(Plantilla!V470,"#"),"")</f>
        <v/>
      </c>
      <c r="Y459">
        <f>IF($C459="OK",
   CONCATENATE(YEAR(Plantilla!W470),"-",TEXT(MONTH(Plantilla!W470),"00"),"-",TEXT(DAY(Plantilla!W470),"00")),
"")</f>
        <v/>
      </c>
      <c r="Z459">
        <f>IF($C459="OK",
   CONCATENATE(YEAR(Plantilla!X470),"-",TEXT(MONTH(Plantilla!X470),"00"),"-",TEXT(DAY(Plantilla!X470),"00")),
"")</f>
        <v/>
      </c>
      <c r="AA459">
        <f>IF($C459="OK",
   TEXT(VLOOKUP(Plantilla!Y470,'Tablas '!$Q$4:$R$9,2,FALSE),"#"),
"")</f>
        <v/>
      </c>
      <c r="AB459">
        <f>IF($C459="OK",
   CONCATENATE(YEAR(Plantilla!Z470),"-",TEXT(MONTH(Plantilla!Z470),"00"),"-",TEXT(DAY(Plantilla!Z470),"00")),
"")</f>
        <v/>
      </c>
      <c r="AC459">
        <f>IF($C459="OK",
   TEXT(VLOOKUP(Plantilla!AA470,'Tablas '!$T$4:$U$13,2,FALSE),"#"),
"")</f>
        <v/>
      </c>
      <c r="AD459">
        <f>IF($C459="OK",TEXT(Plantilla!AB470,"#"),"")</f>
        <v/>
      </c>
      <c r="AE459">
        <f>IF($C459="OK",
   IF(Plantilla!AC470&lt;&gt;"",
      TEXT(VLOOKUP(Plantilla!AC470,'Tablas '!$W$4:$X$7,2,FALSE),"#"),
   ""),
"")</f>
        <v/>
      </c>
      <c r="AF459">
        <f>IF($C459="OK",TEXT(Plantilla!AD470,"#"),"")</f>
        <v/>
      </c>
      <c r="AG459" s="6">
        <f>IF($C459="OK",_xlfn.NUMBERVALUE(Plantilla!AE470),"")</f>
        <v/>
      </c>
      <c r="AH459" s="4">
        <f>IF($C459="OK",_xlfn.NUMBERVALUE(Plantilla!AF470),"")</f>
        <v/>
      </c>
      <c r="AI459" s="6">
        <f>IF($C459="OK",_xlfn.NUMBERVALUE(Plantilla!AG470),"")</f>
        <v/>
      </c>
      <c r="AJ459" s="6">
        <f>IF($C459="OK",_xlfn.NUMBERVALUE(Plantilla!AH470),"")</f>
        <v/>
      </c>
      <c r="AK459" s="6">
        <f>IF($C459="OK",_xlfn.NUMBERVALUE(Plantilla!AI470),"")</f>
        <v/>
      </c>
      <c r="AL459" s="6">
        <f>IF($C459="OK",_xlfn.NUMBERVALUE(Plantilla!AJ470),"")</f>
        <v/>
      </c>
      <c r="AM459" s="4">
        <f>IF($C459="OK",_xlfn.NUMBERVALUE(Plantilla!AK470),"")</f>
        <v/>
      </c>
      <c r="AN459" s="6">
        <f>IF($C459="OK",_xlfn.NUMBERVALUE(Plantilla!AL470),"")</f>
        <v/>
      </c>
      <c r="AO459" s="4">
        <f>IF($C459="OK",_xlfn.NUMBERVALUE(Plantilla!AM470),"")</f>
        <v/>
      </c>
      <c r="AP459" s="6">
        <f>IF($C459="OK",_xlfn.NUMBERVALUE(Plantilla!AN470),"")</f>
        <v/>
      </c>
      <c r="AQ459" s="4">
        <f>IF($C459="OK",_xlfn.NUMBERVALUE(Plantilla!AO470),"")</f>
        <v/>
      </c>
      <c r="AR459" s="6">
        <f>IF($C459="OK",_xlfn.NUMBERVALUE(Plantilla!AP470),"")</f>
        <v/>
      </c>
      <c r="AS459" s="4">
        <f>IF($C459="OK",_xlfn.NUMBERVALUE(Plantilla!AQ470),"")</f>
        <v/>
      </c>
      <c r="AT459" s="6">
        <f>IF($C459="OK",_xlfn.NUMBERVALUE(Plantilla!AR470),"")</f>
        <v/>
      </c>
      <c r="AU459" s="4">
        <f>IF($C459="OK",_xlfn.NUMBERVALUE(Plantilla!AS470),"")</f>
        <v/>
      </c>
      <c r="AV459" s="6">
        <f>IF($C459="OK",_xlfn.NUMBERVALUE(Plantilla!AT470),"")</f>
        <v/>
      </c>
      <c r="AW459" s="4">
        <f>IF($C459="OK",_xlfn.NUMBERVALUE(Plantilla!AU470),"")</f>
        <v/>
      </c>
      <c r="AX459" s="6">
        <f>IF($C459="OK",_xlfn.NUMBERVALUE(Plantilla!AV470),"")</f>
        <v/>
      </c>
      <c r="AY459" s="4">
        <f>IF($C459="OK",_xlfn.NUMBERVALUE(Plantilla!AW470),"")</f>
        <v/>
      </c>
      <c r="AZ459" s="6">
        <f>IF($C459="OK",_xlfn.NUMBERVALUE(Plantilla!AX470),"")</f>
        <v/>
      </c>
      <c r="BA459">
        <f>IF($C459="OK",_xlfn.NUMBERVALUE(Plantilla!AY470),"")</f>
        <v/>
      </c>
      <c r="BB459">
        <f>IF($C459="OK",_xlfn.NUMBERVALUE(Plantilla!AZ470),"")</f>
        <v/>
      </c>
      <c r="BC459" s="4">
        <f>IF($C459="OK",_xlfn.NUMBERVALUE(Plantilla!BA470),"")</f>
        <v/>
      </c>
      <c r="BD459" s="6">
        <f>IF($C459="OK",_xlfn.NUMBERVALUE(Plantilla!BB470),"")</f>
        <v/>
      </c>
      <c r="BE459" s="4">
        <f>IF($C459="OK",_xlfn.NUMBERVALUE(Plantilla!BC470),"")</f>
        <v/>
      </c>
      <c r="BF459" s="6">
        <f>IF($C459="OK",_xlfn.NUMBERVALUE(Plantilla!BD470),"")</f>
        <v/>
      </c>
      <c r="BG459" s="4">
        <f>IF($C459="OK",_xlfn.NUMBERVALUE(Plantilla!BE470),"")</f>
        <v/>
      </c>
      <c r="BH459" s="6">
        <f>IF($C459="OK",_xlfn.NUMBERVALUE(Plantilla!BF470),"")</f>
        <v/>
      </c>
      <c r="BI459" s="110">
        <f>IF($C459="OK",_xlfn.NUMBERVALUE(Plantilla!BG470),"")</f>
        <v/>
      </c>
      <c r="BJ459" s="6">
        <f>IF($C459="OK",_xlfn.NUMBERVALUE(Plantilla!BH470),"")</f>
        <v/>
      </c>
      <c r="BK459" s="109">
        <f>IF($C459="OK",_xlfn.NUMBERVALUE(Plantilla!BI470),"")</f>
        <v/>
      </c>
      <c r="BL459" s="6">
        <f>IF($C459="OK",
   IF(Plantilla!BJ470&lt;&gt;"",
      TEXT(VLOOKUP(Plantilla!BJ470,'Tablas '!$Z$4:$AA$6,2,FALSE),"#"),
   ""),
"")</f>
        <v/>
      </c>
      <c r="BM459" s="4">
        <f>IF($C459="OK",_xlfn.NUMBERVALUE(Plantilla!BK470),"")</f>
        <v/>
      </c>
      <c r="BN459" s="4">
        <f>IF($C459="OK",_xlfn.NUMBERVALUE(Plantilla!BL470),"")</f>
        <v/>
      </c>
      <c r="BO459" s="6">
        <f>IF($C459="OK",_xlfn.NUMBERVALUE(Plantilla!BM470),"")</f>
        <v/>
      </c>
      <c r="BP459" s="4">
        <f>IF($C459="OK",_xlfn.NUMBERVALUE(Plantilla!BN470),"")</f>
        <v/>
      </c>
      <c r="BQ459" s="6">
        <f>IF($C459="OK",_xlfn.NUMBERVALUE(Plantilla!BO470),"")</f>
        <v/>
      </c>
      <c r="BR459" s="4">
        <f>IF($C459="OK",_xlfn.NUMBERVALUE(Plantilla!BP470),"")</f>
        <v/>
      </c>
      <c r="BS459" s="6">
        <f>IF($C459="OK",_xlfn.NUMBERVALUE(Plantilla!BQ470),"")</f>
        <v/>
      </c>
      <c r="BT459" s="4">
        <f>IF($C459="OK",_xlfn.NUMBERVALUE(Plantilla!BR470),"")</f>
        <v/>
      </c>
      <c r="BU459" s="6">
        <f>IF($C459="OK",_xlfn.NUMBERVALUE(Plantilla!BS470),"")</f>
        <v/>
      </c>
      <c r="BV459" s="6">
        <f>IF($C459="OK",_xlfn.NUMBERVALUE(Plantilla!BT470),"")</f>
        <v/>
      </c>
      <c r="BW459" s="6">
        <f>IF($C459="OK",_xlfn.NUMBERVALUE(Plantilla!BU470),"")</f>
        <v/>
      </c>
      <c r="BX459" s="6">
        <f>IF($C459="OK",_xlfn.NUMBERVALUE(Plantilla!BV470),"")</f>
        <v/>
      </c>
      <c r="BY459" s="6">
        <f>IF($C459="OK",_xlfn.NUMBERVALUE(Plantilla!BW470),"")</f>
        <v/>
      </c>
      <c r="BZ459" s="6">
        <f>IF($C459="OK",_xlfn.NUMBERVALUE(Plantilla!BX470),"")</f>
        <v/>
      </c>
      <c r="CA459" s="6">
        <f>IF($C459="OK",_xlfn.NUMBERVALUE(Plantilla!BY470),"")</f>
        <v/>
      </c>
      <c r="CB459" s="6">
        <f>IF($C459="OK",_xlfn.NUMBERVALUE(Plantilla!BZ470),"")</f>
        <v/>
      </c>
      <c r="CC459" s="6">
        <f>IF($C459="OK",_xlfn.NUMBERVALUE(Plantilla!CA470),"")</f>
        <v/>
      </c>
      <c r="CD459" s="6">
        <f>IF($C459="OK",_xlfn.NUMBERVALUE(Plantilla!CB470),"")</f>
        <v/>
      </c>
      <c r="CE459" s="6">
        <f>IF($C459="OK",_xlfn.NUMBERVALUE(Plantilla!CC470),"")</f>
        <v/>
      </c>
      <c r="CF459" s="4">
        <f>IF($C459="OK",_xlfn.NUMBERVALUE(Plantilla!CD470),"")</f>
        <v/>
      </c>
      <c r="CG459" s="6">
        <f>IF($C459="OK",_xlfn.NUMBERVALUE(Plantilla!CE470),"")</f>
        <v/>
      </c>
      <c r="CH459" s="6">
        <f>IF($C459="OK",_xlfn.NUMBERVALUE(Plantilla!CF470),"")</f>
        <v/>
      </c>
      <c r="CI459" s="6">
        <f>IF($C459="OK",_xlfn.NUMBERVALUE(Plantilla!CG470),"")</f>
        <v/>
      </c>
      <c r="CJ459" s="6">
        <f>IF($C459="OK",_xlfn.NUMBERVALUE(Plantilla!CH470),"")</f>
        <v/>
      </c>
      <c r="CK459" s="6">
        <f>IF($C459="OK",_xlfn.NUMBERVALUE(Plantilla!CI470),"")</f>
        <v/>
      </c>
      <c r="CL459" s="6">
        <f>IF($C459="OK",_xlfn.NUMBERVALUE(Plantilla!CJ470),"")</f>
        <v/>
      </c>
      <c r="CM459">
        <f>IF($C459="OK",TEXT(Plantilla!CK470,"#"),"")</f>
        <v/>
      </c>
      <c r="CN459" s="6">
        <f>IF($C459="OK",_xlfn.NUMBERVALUE(Plantilla!CL470),"")</f>
        <v/>
      </c>
      <c r="CO459" s="6">
        <f>IF($C459="OK",_xlfn.NUMBERVALUE(Plantilla!CM470),"")</f>
        <v/>
      </c>
      <c r="CP459" s="110">
        <f>IF($C459="OK",_xlfn.NUMBERVALUE(Plantilla!CN470),"")</f>
        <v/>
      </c>
      <c r="CQ459" s="6">
        <f>IF($C459="OK",_xlfn.NUMBERVALUE(Plantilla!CO470),"")</f>
        <v/>
      </c>
      <c r="CR459" s="109">
        <f>IF($C459="OK",_xlfn.NUMBERVALUE(Plantilla!CP470),"")</f>
        <v/>
      </c>
      <c r="CS459" s="110">
        <f>IF($C459="OK",_xlfn.NUMBERVALUE(Plantilla!CQ470),"")</f>
        <v/>
      </c>
      <c r="CT459" s="6">
        <f>IF($C459="OK",_xlfn.NUMBERVALUE(Plantilla!CR470),"")</f>
        <v/>
      </c>
      <c r="CU459" s="109">
        <f>IF($C459="OK",_xlfn.NUMBERVALUE(Plantilla!CS470),"")</f>
        <v/>
      </c>
      <c r="CV459" s="110">
        <f>IF($C459="OK",_xlfn.NUMBERVALUE(Plantilla!CT470),"")</f>
        <v/>
      </c>
      <c r="CW459" s="6">
        <f>IF($C459="OK",_xlfn.NUMBERVALUE(Plantilla!CU470),"")</f>
        <v/>
      </c>
      <c r="CX459" s="82">
        <f>IF($C459="OK",_xlfn.NUMBERVALUE(Plantilla!CV470),"")</f>
        <v/>
      </c>
      <c r="CY459" s="6">
        <f>IF($C459="OK",_xlfn.NUMBERVALUE(Plantilla!CW470),"")</f>
        <v/>
      </c>
      <c r="CZ459" s="82">
        <f>IF($C459="OK",_xlfn.NUMBERVALUE(Plantilla!CX470),"")</f>
        <v/>
      </c>
      <c r="DA459" s="6">
        <f>IF($C459="OK",_xlfn.NUMBERVALUE(Plantilla!CY470),"")</f>
        <v/>
      </c>
      <c r="DB459" s="109">
        <f>IF($C459="OK",_xlfn.NUMBERVALUE(Plantilla!CZ470),"")</f>
        <v/>
      </c>
      <c r="DC459" s="6">
        <f>IF($C459="OK",_xlfn.NUMBERVALUE(Plantilla!DA470),"")</f>
        <v/>
      </c>
      <c r="DD459" s="6">
        <f>IF($C459="OK",TEXT(Plantilla!DB470,"#"),"")</f>
        <v/>
      </c>
      <c r="DE459" s="6">
        <f>IF($C459="OK",_xlfn.NUMBERVALUE(Plantilla!DC470),"")</f>
        <v/>
      </c>
      <c r="DF459" s="4">
        <f>IF($C459="OK",_xlfn.NUMBERVALUE(Plantilla!DD470),"")</f>
        <v/>
      </c>
      <c r="DG459" s="6">
        <f>IF($C459="OK",_xlfn.NUMBERVALUE(Plantilla!DE470),"")</f>
        <v/>
      </c>
      <c r="DH459" s="6">
        <f>IF($C459="OK",_xlfn.NUMBERVALUE(Plantilla!DF470),"")</f>
        <v/>
      </c>
      <c r="DI459" s="6">
        <f>IF($C459="OK",_xlfn.NUMBERVALUE(Plantilla!DG470),"")</f>
        <v/>
      </c>
      <c r="DJ459" s="6">
        <f>IF($C459="OK",_xlfn.NUMBERVALUE(Plantilla!DH470),"")</f>
        <v/>
      </c>
      <c r="DK459" s="6">
        <f>IF($C459="OK",_xlfn.NUMBERVALUE(Plantilla!DI470),"")</f>
        <v/>
      </c>
      <c r="DL459" s="6">
        <f>IF($C459="OK",_xlfn.NUMBERVALUE(Plantilla!DJ470),"")</f>
        <v/>
      </c>
      <c r="DM459" s="6">
        <f>IF($C459="OK",_xlfn.NUMBERVALUE(Plantilla!DK470),"")</f>
        <v/>
      </c>
      <c r="DN459" s="6">
        <f>IF($C459="OK",_xlfn.NUMBERVALUE(Plantilla!DL470),"")</f>
        <v/>
      </c>
      <c r="DO459" s="6">
        <f>IF($C459="OK",_xlfn.NUMBERVALUE(Plantilla!DM470),"")</f>
        <v/>
      </c>
      <c r="DP459" s="6">
        <f>IF($C459="OK",_xlfn.NUMBERVALUE(Plantilla!DN470),"")</f>
        <v/>
      </c>
      <c r="DQ459" s="6">
        <f>IF($C459="OK",_xlfn.NUMBERVALUE(Plantilla!DO470),"")</f>
        <v/>
      </c>
      <c r="DR459" s="6">
        <f>IF($C459="OK",_xlfn.NUMBERVALUE(Plantilla!DP470),"")</f>
        <v/>
      </c>
      <c r="DS459">
        <f>IF($C459="OK",TEXT(Plantilla!DR470,"#"),"")</f>
        <v/>
      </c>
      <c r="DT459" s="6" t="n"/>
    </row>
    <row r="460">
      <c r="A460">
        <f>IF(Plantilla!$I$6="¡Perfecto!, Guarda el archivo y adjúntalo a tu interfaz de Nómina Electrónica","OK","Error")</f>
        <v/>
      </c>
      <c r="B460">
        <f>IF(Plantilla!$I$6="¡Perfecto!, Guarda el archivo y adjúntalo a tu interfaz de Nómina Electrónica",MID(Plantilla!$D$2,SEARCH("V",Plantilla!$D$2),10),"")</f>
        <v/>
      </c>
      <c r="C460">
        <f>Plantilla!C471</f>
        <v/>
      </c>
      <c r="D460">
        <f>IF($C460="OK",Plantilla!B471,"")</f>
        <v/>
      </c>
      <c r="E460">
        <f>IF($C460="OK",
   VLOOKUP(Plantilla!$E$4,'Tablas '!$AP$4:$AT$6,5,FALSE),
"")</f>
        <v/>
      </c>
      <c r="F460">
        <f>IF($C460="OK",TEXT(Plantilla!D471,"#"),"")</f>
        <v/>
      </c>
      <c r="G460">
        <f>IF($C460="OK",
   VLOOKUP(Plantilla!E471,'Tablas '!$B$4:$C$14,2,FALSE),
"")</f>
        <v/>
      </c>
      <c r="H460">
        <f>IF($C460="OK",TEXT(Plantilla!F471,"#"),"")</f>
        <v/>
      </c>
      <c r="I460">
        <f>IF($C460="OK",TEXT(Plantilla!G471,"#"),"")</f>
        <v/>
      </c>
      <c r="J460">
        <f>IF($C460="OK",TEXT(Plantilla!H471,"#"),"")</f>
        <v/>
      </c>
      <c r="K460">
        <f>IF($C460="OK",TEXT(Plantilla!I471,"#"),"")</f>
        <v/>
      </c>
      <c r="L460">
        <f>IF($C460="OK",TEXT(Plantilla!J471,"#"),"")</f>
        <v/>
      </c>
      <c r="M460">
        <f>IF($C460="OK",TEXT(Plantilla!K471,"#"),"")</f>
        <v/>
      </c>
      <c r="N460">
        <f>IF($C460="OK",
   CONCATENATE(YEAR(Plantilla!L471),"-",TEXT(MONTH(Plantilla!L471),"00"),"-",TEXT(DAY(Plantilla!L471),"00")),
"")</f>
        <v/>
      </c>
      <c r="O460">
        <f>IF($C460="OK",_xlfn.NUMBERVALUE(Plantilla!M471),"")</f>
        <v/>
      </c>
      <c r="P460">
        <f>IF($C460="OK",
   IF(Plantilla!N471&lt;&gt;"",
      CONCATENATE(YEAR(Plantilla!N471),"-",TEXT(MONTH(Plantilla!N471),"00"),"-",TEXT(DAY(Plantilla!N471),"00")),
   ""),
"")</f>
        <v/>
      </c>
      <c r="Q460">
        <f>IF($C460="OK",
   VLOOKUP(Plantilla!O471,'Tablas '!$E$4:$F$19,2,FALSE),
"")</f>
        <v/>
      </c>
      <c r="R460">
        <f>IF($C460="OK",
   VLOOKUP(Plantilla!P471,'Tablas '!$H$4:$I$5,2,FALSE),
"")</f>
        <v/>
      </c>
      <c r="S460">
        <f>IF($C460="OK",
   VLOOKUP(Plantilla!Q471,'Tablas '!$K$4:$L$8,2,FALSE),
"")</f>
        <v/>
      </c>
      <c r="T460">
        <f>IF($C460="OK",
   VLOOKUP(Plantilla!R471,'Tablas '!$AE$4:$AF$6,2,FALSE),
"")</f>
        <v/>
      </c>
      <c r="U460">
        <f>IF($C460="OK",
   VLOOKUP(Plantilla!S471,'Tablas '!$AE$4:$AF$6,2,FALSE),
"")</f>
        <v/>
      </c>
      <c r="V460">
        <f>IF($C460="OK",TEXT(Plantilla!T471,"#"),"")</f>
        <v/>
      </c>
      <c r="W460" s="84">
        <f>IF($C460="OK",
   VLOOKUP(Plantilla!U471,'Tablas '!$AM$4:$AN$1126,2,FALSE),
"")</f>
        <v/>
      </c>
      <c r="X460">
        <f>IF($C460="OK",TEXT(Plantilla!V471,"#"),"")</f>
        <v/>
      </c>
      <c r="Y460">
        <f>IF($C460="OK",
   CONCATENATE(YEAR(Plantilla!W471),"-",TEXT(MONTH(Plantilla!W471),"00"),"-",TEXT(DAY(Plantilla!W471),"00")),
"")</f>
        <v/>
      </c>
      <c r="Z460">
        <f>IF($C460="OK",
   CONCATENATE(YEAR(Plantilla!X471),"-",TEXT(MONTH(Plantilla!X471),"00"),"-",TEXT(DAY(Plantilla!X471),"00")),
"")</f>
        <v/>
      </c>
      <c r="AA460">
        <f>IF($C460="OK",
   TEXT(VLOOKUP(Plantilla!Y471,'Tablas '!$Q$4:$R$9,2,FALSE),"#"),
"")</f>
        <v/>
      </c>
      <c r="AB460">
        <f>IF($C460="OK",
   CONCATENATE(YEAR(Plantilla!Z471),"-",TEXT(MONTH(Plantilla!Z471),"00"),"-",TEXT(DAY(Plantilla!Z471),"00")),
"")</f>
        <v/>
      </c>
      <c r="AC460">
        <f>IF($C460="OK",
   TEXT(VLOOKUP(Plantilla!AA471,'Tablas '!$T$4:$U$13,2,FALSE),"#"),
"")</f>
        <v/>
      </c>
      <c r="AD460">
        <f>IF($C460="OK",TEXT(Plantilla!AB471,"#"),"")</f>
        <v/>
      </c>
      <c r="AE460">
        <f>IF($C460="OK",
   IF(Plantilla!AC471&lt;&gt;"",
      TEXT(VLOOKUP(Plantilla!AC471,'Tablas '!$W$4:$X$7,2,FALSE),"#"),
   ""),
"")</f>
        <v/>
      </c>
      <c r="AF460">
        <f>IF($C460="OK",TEXT(Plantilla!AD471,"#"),"")</f>
        <v/>
      </c>
      <c r="AG460" s="6">
        <f>IF($C460="OK",_xlfn.NUMBERVALUE(Plantilla!AE471),"")</f>
        <v/>
      </c>
      <c r="AH460" s="4">
        <f>IF($C460="OK",_xlfn.NUMBERVALUE(Plantilla!AF471),"")</f>
        <v/>
      </c>
      <c r="AI460" s="6">
        <f>IF($C460="OK",_xlfn.NUMBERVALUE(Plantilla!AG471),"")</f>
        <v/>
      </c>
      <c r="AJ460" s="6">
        <f>IF($C460="OK",_xlfn.NUMBERVALUE(Plantilla!AH471),"")</f>
        <v/>
      </c>
      <c r="AK460" s="6">
        <f>IF($C460="OK",_xlfn.NUMBERVALUE(Plantilla!AI471),"")</f>
        <v/>
      </c>
      <c r="AL460" s="6">
        <f>IF($C460="OK",_xlfn.NUMBERVALUE(Plantilla!AJ471),"")</f>
        <v/>
      </c>
      <c r="AM460" s="4">
        <f>IF($C460="OK",_xlfn.NUMBERVALUE(Plantilla!AK471),"")</f>
        <v/>
      </c>
      <c r="AN460" s="6">
        <f>IF($C460="OK",_xlfn.NUMBERVALUE(Plantilla!AL471),"")</f>
        <v/>
      </c>
      <c r="AO460" s="4">
        <f>IF($C460="OK",_xlfn.NUMBERVALUE(Plantilla!AM471),"")</f>
        <v/>
      </c>
      <c r="AP460" s="6">
        <f>IF($C460="OK",_xlfn.NUMBERVALUE(Plantilla!AN471),"")</f>
        <v/>
      </c>
      <c r="AQ460" s="4">
        <f>IF($C460="OK",_xlfn.NUMBERVALUE(Plantilla!AO471),"")</f>
        <v/>
      </c>
      <c r="AR460" s="6">
        <f>IF($C460="OK",_xlfn.NUMBERVALUE(Plantilla!AP471),"")</f>
        <v/>
      </c>
      <c r="AS460" s="4">
        <f>IF($C460="OK",_xlfn.NUMBERVALUE(Plantilla!AQ471),"")</f>
        <v/>
      </c>
      <c r="AT460" s="6">
        <f>IF($C460="OK",_xlfn.NUMBERVALUE(Plantilla!AR471),"")</f>
        <v/>
      </c>
      <c r="AU460" s="4">
        <f>IF($C460="OK",_xlfn.NUMBERVALUE(Plantilla!AS471),"")</f>
        <v/>
      </c>
      <c r="AV460" s="6">
        <f>IF($C460="OK",_xlfn.NUMBERVALUE(Plantilla!AT471),"")</f>
        <v/>
      </c>
      <c r="AW460" s="4">
        <f>IF($C460="OK",_xlfn.NUMBERVALUE(Plantilla!AU471),"")</f>
        <v/>
      </c>
      <c r="AX460" s="6">
        <f>IF($C460="OK",_xlfn.NUMBERVALUE(Plantilla!AV471),"")</f>
        <v/>
      </c>
      <c r="AY460" s="4">
        <f>IF($C460="OK",_xlfn.NUMBERVALUE(Plantilla!AW471),"")</f>
        <v/>
      </c>
      <c r="AZ460" s="6">
        <f>IF($C460="OK",_xlfn.NUMBERVALUE(Plantilla!AX471),"")</f>
        <v/>
      </c>
      <c r="BA460">
        <f>IF($C460="OK",_xlfn.NUMBERVALUE(Plantilla!AY471),"")</f>
        <v/>
      </c>
      <c r="BB460">
        <f>IF($C460="OK",_xlfn.NUMBERVALUE(Plantilla!AZ471),"")</f>
        <v/>
      </c>
      <c r="BC460" s="4">
        <f>IF($C460="OK",_xlfn.NUMBERVALUE(Plantilla!BA471),"")</f>
        <v/>
      </c>
      <c r="BD460" s="6">
        <f>IF($C460="OK",_xlfn.NUMBERVALUE(Plantilla!BB471),"")</f>
        <v/>
      </c>
      <c r="BE460" s="4">
        <f>IF($C460="OK",_xlfn.NUMBERVALUE(Plantilla!BC471),"")</f>
        <v/>
      </c>
      <c r="BF460" s="6">
        <f>IF($C460="OK",_xlfn.NUMBERVALUE(Plantilla!BD471),"")</f>
        <v/>
      </c>
      <c r="BG460" s="4">
        <f>IF($C460="OK",_xlfn.NUMBERVALUE(Plantilla!BE471),"")</f>
        <v/>
      </c>
      <c r="BH460" s="6">
        <f>IF($C460="OK",_xlfn.NUMBERVALUE(Plantilla!BF471),"")</f>
        <v/>
      </c>
      <c r="BI460" s="110">
        <f>IF($C460="OK",_xlfn.NUMBERVALUE(Plantilla!BG471),"")</f>
        <v/>
      </c>
      <c r="BJ460" s="6">
        <f>IF($C460="OK",_xlfn.NUMBERVALUE(Plantilla!BH471),"")</f>
        <v/>
      </c>
      <c r="BK460" s="109">
        <f>IF($C460="OK",_xlfn.NUMBERVALUE(Plantilla!BI471),"")</f>
        <v/>
      </c>
      <c r="BL460" s="6">
        <f>IF($C460="OK",
   IF(Plantilla!BJ471&lt;&gt;"",
      TEXT(VLOOKUP(Plantilla!BJ471,'Tablas '!$Z$4:$AA$6,2,FALSE),"#"),
   ""),
"")</f>
        <v/>
      </c>
      <c r="BM460" s="4">
        <f>IF($C460="OK",_xlfn.NUMBERVALUE(Plantilla!BK471),"")</f>
        <v/>
      </c>
      <c r="BN460" s="4">
        <f>IF($C460="OK",_xlfn.NUMBERVALUE(Plantilla!BL471),"")</f>
        <v/>
      </c>
      <c r="BO460" s="6">
        <f>IF($C460="OK",_xlfn.NUMBERVALUE(Plantilla!BM471),"")</f>
        <v/>
      </c>
      <c r="BP460" s="4">
        <f>IF($C460="OK",_xlfn.NUMBERVALUE(Plantilla!BN471),"")</f>
        <v/>
      </c>
      <c r="BQ460" s="6">
        <f>IF($C460="OK",_xlfn.NUMBERVALUE(Plantilla!BO471),"")</f>
        <v/>
      </c>
      <c r="BR460" s="4">
        <f>IF($C460="OK",_xlfn.NUMBERVALUE(Plantilla!BP471),"")</f>
        <v/>
      </c>
      <c r="BS460" s="6">
        <f>IF($C460="OK",_xlfn.NUMBERVALUE(Plantilla!BQ471),"")</f>
        <v/>
      </c>
      <c r="BT460" s="4">
        <f>IF($C460="OK",_xlfn.NUMBERVALUE(Plantilla!BR471),"")</f>
        <v/>
      </c>
      <c r="BU460" s="6">
        <f>IF($C460="OK",_xlfn.NUMBERVALUE(Plantilla!BS471),"")</f>
        <v/>
      </c>
      <c r="BV460" s="6">
        <f>IF($C460="OK",_xlfn.NUMBERVALUE(Plantilla!BT471),"")</f>
        <v/>
      </c>
      <c r="BW460" s="6">
        <f>IF($C460="OK",_xlfn.NUMBERVALUE(Plantilla!BU471),"")</f>
        <v/>
      </c>
      <c r="BX460" s="6">
        <f>IF($C460="OK",_xlfn.NUMBERVALUE(Plantilla!BV471),"")</f>
        <v/>
      </c>
      <c r="BY460" s="6">
        <f>IF($C460="OK",_xlfn.NUMBERVALUE(Plantilla!BW471),"")</f>
        <v/>
      </c>
      <c r="BZ460" s="6">
        <f>IF($C460="OK",_xlfn.NUMBERVALUE(Plantilla!BX471),"")</f>
        <v/>
      </c>
      <c r="CA460" s="6">
        <f>IF($C460="OK",_xlfn.NUMBERVALUE(Plantilla!BY471),"")</f>
        <v/>
      </c>
      <c r="CB460" s="6">
        <f>IF($C460="OK",_xlfn.NUMBERVALUE(Plantilla!BZ471),"")</f>
        <v/>
      </c>
      <c r="CC460" s="6">
        <f>IF($C460="OK",_xlfn.NUMBERVALUE(Plantilla!CA471),"")</f>
        <v/>
      </c>
      <c r="CD460" s="6">
        <f>IF($C460="OK",_xlfn.NUMBERVALUE(Plantilla!CB471),"")</f>
        <v/>
      </c>
      <c r="CE460" s="6">
        <f>IF($C460="OK",_xlfn.NUMBERVALUE(Plantilla!CC471),"")</f>
        <v/>
      </c>
      <c r="CF460" s="4">
        <f>IF($C460="OK",_xlfn.NUMBERVALUE(Plantilla!CD471),"")</f>
        <v/>
      </c>
      <c r="CG460" s="6">
        <f>IF($C460="OK",_xlfn.NUMBERVALUE(Plantilla!CE471),"")</f>
        <v/>
      </c>
      <c r="CH460" s="6">
        <f>IF($C460="OK",_xlfn.NUMBERVALUE(Plantilla!CF471),"")</f>
        <v/>
      </c>
      <c r="CI460" s="6">
        <f>IF($C460="OK",_xlfn.NUMBERVALUE(Plantilla!CG471),"")</f>
        <v/>
      </c>
      <c r="CJ460" s="6">
        <f>IF($C460="OK",_xlfn.NUMBERVALUE(Plantilla!CH471),"")</f>
        <v/>
      </c>
      <c r="CK460" s="6">
        <f>IF($C460="OK",_xlfn.NUMBERVALUE(Plantilla!CI471),"")</f>
        <v/>
      </c>
      <c r="CL460" s="6">
        <f>IF($C460="OK",_xlfn.NUMBERVALUE(Plantilla!CJ471),"")</f>
        <v/>
      </c>
      <c r="CM460">
        <f>IF($C460="OK",TEXT(Plantilla!CK471,"#"),"")</f>
        <v/>
      </c>
      <c r="CN460" s="6">
        <f>IF($C460="OK",_xlfn.NUMBERVALUE(Plantilla!CL471),"")</f>
        <v/>
      </c>
      <c r="CO460" s="6">
        <f>IF($C460="OK",_xlfn.NUMBERVALUE(Plantilla!CM471),"")</f>
        <v/>
      </c>
      <c r="CP460" s="110">
        <f>IF($C460="OK",_xlfn.NUMBERVALUE(Plantilla!CN471),"")</f>
        <v/>
      </c>
      <c r="CQ460" s="6">
        <f>IF($C460="OK",_xlfn.NUMBERVALUE(Plantilla!CO471),"")</f>
        <v/>
      </c>
      <c r="CR460" s="109">
        <f>IF($C460="OK",_xlfn.NUMBERVALUE(Plantilla!CP471),"")</f>
        <v/>
      </c>
      <c r="CS460" s="110">
        <f>IF($C460="OK",_xlfn.NUMBERVALUE(Plantilla!CQ471),"")</f>
        <v/>
      </c>
      <c r="CT460" s="6">
        <f>IF($C460="OK",_xlfn.NUMBERVALUE(Plantilla!CR471),"")</f>
        <v/>
      </c>
      <c r="CU460" s="109">
        <f>IF($C460="OK",_xlfn.NUMBERVALUE(Plantilla!CS471),"")</f>
        <v/>
      </c>
      <c r="CV460" s="110">
        <f>IF($C460="OK",_xlfn.NUMBERVALUE(Plantilla!CT471),"")</f>
        <v/>
      </c>
      <c r="CW460" s="6">
        <f>IF($C460="OK",_xlfn.NUMBERVALUE(Plantilla!CU471),"")</f>
        <v/>
      </c>
      <c r="CX460" s="82">
        <f>IF($C460="OK",_xlfn.NUMBERVALUE(Plantilla!CV471),"")</f>
        <v/>
      </c>
      <c r="CY460" s="6">
        <f>IF($C460="OK",_xlfn.NUMBERVALUE(Plantilla!CW471),"")</f>
        <v/>
      </c>
      <c r="CZ460" s="82">
        <f>IF($C460="OK",_xlfn.NUMBERVALUE(Plantilla!CX471),"")</f>
        <v/>
      </c>
      <c r="DA460" s="6">
        <f>IF($C460="OK",_xlfn.NUMBERVALUE(Plantilla!CY471),"")</f>
        <v/>
      </c>
      <c r="DB460" s="109">
        <f>IF($C460="OK",_xlfn.NUMBERVALUE(Plantilla!CZ471),"")</f>
        <v/>
      </c>
      <c r="DC460" s="6">
        <f>IF($C460="OK",_xlfn.NUMBERVALUE(Plantilla!DA471),"")</f>
        <v/>
      </c>
      <c r="DD460" s="6">
        <f>IF($C460="OK",TEXT(Plantilla!DB471,"#"),"")</f>
        <v/>
      </c>
      <c r="DE460" s="6">
        <f>IF($C460="OK",_xlfn.NUMBERVALUE(Plantilla!DC471),"")</f>
        <v/>
      </c>
      <c r="DF460" s="4">
        <f>IF($C460="OK",_xlfn.NUMBERVALUE(Plantilla!DD471),"")</f>
        <v/>
      </c>
      <c r="DG460" s="6">
        <f>IF($C460="OK",_xlfn.NUMBERVALUE(Plantilla!DE471),"")</f>
        <v/>
      </c>
      <c r="DH460" s="6">
        <f>IF($C460="OK",_xlfn.NUMBERVALUE(Plantilla!DF471),"")</f>
        <v/>
      </c>
      <c r="DI460" s="6">
        <f>IF($C460="OK",_xlfn.NUMBERVALUE(Plantilla!DG471),"")</f>
        <v/>
      </c>
      <c r="DJ460" s="6">
        <f>IF($C460="OK",_xlfn.NUMBERVALUE(Plantilla!DH471),"")</f>
        <v/>
      </c>
      <c r="DK460" s="6">
        <f>IF($C460="OK",_xlfn.NUMBERVALUE(Plantilla!DI471),"")</f>
        <v/>
      </c>
      <c r="DL460" s="6">
        <f>IF($C460="OK",_xlfn.NUMBERVALUE(Plantilla!DJ471),"")</f>
        <v/>
      </c>
      <c r="DM460" s="6">
        <f>IF($C460="OK",_xlfn.NUMBERVALUE(Plantilla!DK471),"")</f>
        <v/>
      </c>
      <c r="DN460" s="6">
        <f>IF($C460="OK",_xlfn.NUMBERVALUE(Plantilla!DL471),"")</f>
        <v/>
      </c>
      <c r="DO460" s="6">
        <f>IF($C460="OK",_xlfn.NUMBERVALUE(Plantilla!DM471),"")</f>
        <v/>
      </c>
      <c r="DP460" s="6">
        <f>IF($C460="OK",_xlfn.NUMBERVALUE(Plantilla!DN471),"")</f>
        <v/>
      </c>
      <c r="DQ460" s="6">
        <f>IF($C460="OK",_xlfn.NUMBERVALUE(Plantilla!DO471),"")</f>
        <v/>
      </c>
      <c r="DR460" s="6">
        <f>IF($C460="OK",_xlfn.NUMBERVALUE(Plantilla!DP471),"")</f>
        <v/>
      </c>
      <c r="DS460">
        <f>IF($C460="OK",TEXT(Plantilla!DR471,"#"),"")</f>
        <v/>
      </c>
      <c r="DT460" s="6" t="n"/>
    </row>
    <row r="461">
      <c r="A461">
        <f>IF(Plantilla!$I$6="¡Perfecto!, Guarda el archivo y adjúntalo a tu interfaz de Nómina Electrónica","OK","Error")</f>
        <v/>
      </c>
      <c r="B461">
        <f>IF(Plantilla!$I$6="¡Perfecto!, Guarda el archivo y adjúntalo a tu interfaz de Nómina Electrónica",MID(Plantilla!$D$2,SEARCH("V",Plantilla!$D$2),10),"")</f>
        <v/>
      </c>
      <c r="C461">
        <f>Plantilla!C472</f>
        <v/>
      </c>
      <c r="D461">
        <f>IF($C461="OK",Plantilla!B472,"")</f>
        <v/>
      </c>
      <c r="E461">
        <f>IF($C461="OK",
   VLOOKUP(Plantilla!$E$4,'Tablas '!$AP$4:$AT$6,5,FALSE),
"")</f>
        <v/>
      </c>
      <c r="F461">
        <f>IF($C461="OK",TEXT(Plantilla!D472,"#"),"")</f>
        <v/>
      </c>
      <c r="G461">
        <f>IF($C461="OK",
   VLOOKUP(Plantilla!E472,'Tablas '!$B$4:$C$14,2,FALSE),
"")</f>
        <v/>
      </c>
      <c r="H461">
        <f>IF($C461="OK",TEXT(Plantilla!F472,"#"),"")</f>
        <v/>
      </c>
      <c r="I461">
        <f>IF($C461="OK",TEXT(Plantilla!G472,"#"),"")</f>
        <v/>
      </c>
      <c r="J461">
        <f>IF($C461="OK",TEXT(Plantilla!H472,"#"),"")</f>
        <v/>
      </c>
      <c r="K461">
        <f>IF($C461="OK",TEXT(Plantilla!I472,"#"),"")</f>
        <v/>
      </c>
      <c r="L461">
        <f>IF($C461="OK",TEXT(Plantilla!J472,"#"),"")</f>
        <v/>
      </c>
      <c r="M461">
        <f>IF($C461="OK",TEXT(Plantilla!K472,"#"),"")</f>
        <v/>
      </c>
      <c r="N461">
        <f>IF($C461="OK",
   CONCATENATE(YEAR(Plantilla!L472),"-",TEXT(MONTH(Plantilla!L472),"00"),"-",TEXT(DAY(Plantilla!L472),"00")),
"")</f>
        <v/>
      </c>
      <c r="O461">
        <f>IF($C461="OK",_xlfn.NUMBERVALUE(Plantilla!M472),"")</f>
        <v/>
      </c>
      <c r="P461">
        <f>IF($C461="OK",
   IF(Plantilla!N472&lt;&gt;"",
      CONCATENATE(YEAR(Plantilla!N472),"-",TEXT(MONTH(Plantilla!N472),"00"),"-",TEXT(DAY(Plantilla!N472),"00")),
   ""),
"")</f>
        <v/>
      </c>
      <c r="Q461">
        <f>IF($C461="OK",
   VLOOKUP(Plantilla!O472,'Tablas '!$E$4:$F$19,2,FALSE),
"")</f>
        <v/>
      </c>
      <c r="R461">
        <f>IF($C461="OK",
   VLOOKUP(Plantilla!P472,'Tablas '!$H$4:$I$5,2,FALSE),
"")</f>
        <v/>
      </c>
      <c r="S461">
        <f>IF($C461="OK",
   VLOOKUP(Plantilla!Q472,'Tablas '!$K$4:$L$8,2,FALSE),
"")</f>
        <v/>
      </c>
      <c r="T461">
        <f>IF($C461="OK",
   VLOOKUP(Plantilla!R472,'Tablas '!$AE$4:$AF$6,2,FALSE),
"")</f>
        <v/>
      </c>
      <c r="U461">
        <f>IF($C461="OK",
   VLOOKUP(Plantilla!S472,'Tablas '!$AE$4:$AF$6,2,FALSE),
"")</f>
        <v/>
      </c>
      <c r="V461">
        <f>IF($C461="OK",TEXT(Plantilla!T472,"#"),"")</f>
        <v/>
      </c>
      <c r="W461" s="84">
        <f>IF($C461="OK",
   VLOOKUP(Plantilla!U472,'Tablas '!$AM$4:$AN$1126,2,FALSE),
"")</f>
        <v/>
      </c>
      <c r="X461">
        <f>IF($C461="OK",TEXT(Plantilla!V472,"#"),"")</f>
        <v/>
      </c>
      <c r="Y461">
        <f>IF($C461="OK",
   CONCATENATE(YEAR(Plantilla!W472),"-",TEXT(MONTH(Plantilla!W472),"00"),"-",TEXT(DAY(Plantilla!W472),"00")),
"")</f>
        <v/>
      </c>
      <c r="Z461">
        <f>IF($C461="OK",
   CONCATENATE(YEAR(Plantilla!X472),"-",TEXT(MONTH(Plantilla!X472),"00"),"-",TEXT(DAY(Plantilla!X472),"00")),
"")</f>
        <v/>
      </c>
      <c r="AA461">
        <f>IF($C461="OK",
   TEXT(VLOOKUP(Plantilla!Y472,'Tablas '!$Q$4:$R$9,2,FALSE),"#"),
"")</f>
        <v/>
      </c>
      <c r="AB461">
        <f>IF($C461="OK",
   CONCATENATE(YEAR(Plantilla!Z472),"-",TEXT(MONTH(Plantilla!Z472),"00"),"-",TEXT(DAY(Plantilla!Z472),"00")),
"")</f>
        <v/>
      </c>
      <c r="AC461">
        <f>IF($C461="OK",
   TEXT(VLOOKUP(Plantilla!AA472,'Tablas '!$T$4:$U$13,2,FALSE),"#"),
"")</f>
        <v/>
      </c>
      <c r="AD461">
        <f>IF($C461="OK",TEXT(Plantilla!AB472,"#"),"")</f>
        <v/>
      </c>
      <c r="AE461">
        <f>IF($C461="OK",
   IF(Plantilla!AC472&lt;&gt;"",
      TEXT(VLOOKUP(Plantilla!AC472,'Tablas '!$W$4:$X$7,2,FALSE),"#"),
   ""),
"")</f>
        <v/>
      </c>
      <c r="AF461">
        <f>IF($C461="OK",TEXT(Plantilla!AD472,"#"),"")</f>
        <v/>
      </c>
      <c r="AG461" s="6">
        <f>IF($C461="OK",_xlfn.NUMBERVALUE(Plantilla!AE472),"")</f>
        <v/>
      </c>
      <c r="AH461" s="4">
        <f>IF($C461="OK",_xlfn.NUMBERVALUE(Plantilla!AF472),"")</f>
        <v/>
      </c>
      <c r="AI461" s="6">
        <f>IF($C461="OK",_xlfn.NUMBERVALUE(Plantilla!AG472),"")</f>
        <v/>
      </c>
      <c r="AJ461" s="6">
        <f>IF($C461="OK",_xlfn.NUMBERVALUE(Plantilla!AH472),"")</f>
        <v/>
      </c>
      <c r="AK461" s="6">
        <f>IF($C461="OK",_xlfn.NUMBERVALUE(Plantilla!AI472),"")</f>
        <v/>
      </c>
      <c r="AL461" s="6">
        <f>IF($C461="OK",_xlfn.NUMBERVALUE(Plantilla!AJ472),"")</f>
        <v/>
      </c>
      <c r="AM461" s="4">
        <f>IF($C461="OK",_xlfn.NUMBERVALUE(Plantilla!AK472),"")</f>
        <v/>
      </c>
      <c r="AN461" s="6">
        <f>IF($C461="OK",_xlfn.NUMBERVALUE(Plantilla!AL472),"")</f>
        <v/>
      </c>
      <c r="AO461" s="4">
        <f>IF($C461="OK",_xlfn.NUMBERVALUE(Plantilla!AM472),"")</f>
        <v/>
      </c>
      <c r="AP461" s="6">
        <f>IF($C461="OK",_xlfn.NUMBERVALUE(Plantilla!AN472),"")</f>
        <v/>
      </c>
      <c r="AQ461" s="4">
        <f>IF($C461="OK",_xlfn.NUMBERVALUE(Plantilla!AO472),"")</f>
        <v/>
      </c>
      <c r="AR461" s="6">
        <f>IF($C461="OK",_xlfn.NUMBERVALUE(Plantilla!AP472),"")</f>
        <v/>
      </c>
      <c r="AS461" s="4">
        <f>IF($C461="OK",_xlfn.NUMBERVALUE(Plantilla!AQ472),"")</f>
        <v/>
      </c>
      <c r="AT461" s="6">
        <f>IF($C461="OK",_xlfn.NUMBERVALUE(Plantilla!AR472),"")</f>
        <v/>
      </c>
      <c r="AU461" s="4">
        <f>IF($C461="OK",_xlfn.NUMBERVALUE(Plantilla!AS472),"")</f>
        <v/>
      </c>
      <c r="AV461" s="6">
        <f>IF($C461="OK",_xlfn.NUMBERVALUE(Plantilla!AT472),"")</f>
        <v/>
      </c>
      <c r="AW461" s="4">
        <f>IF($C461="OK",_xlfn.NUMBERVALUE(Plantilla!AU472),"")</f>
        <v/>
      </c>
      <c r="AX461" s="6">
        <f>IF($C461="OK",_xlfn.NUMBERVALUE(Plantilla!AV472),"")</f>
        <v/>
      </c>
      <c r="AY461" s="4">
        <f>IF($C461="OK",_xlfn.NUMBERVALUE(Plantilla!AW472),"")</f>
        <v/>
      </c>
      <c r="AZ461" s="6">
        <f>IF($C461="OK",_xlfn.NUMBERVALUE(Plantilla!AX472),"")</f>
        <v/>
      </c>
      <c r="BA461">
        <f>IF($C461="OK",_xlfn.NUMBERVALUE(Plantilla!AY472),"")</f>
        <v/>
      </c>
      <c r="BB461">
        <f>IF($C461="OK",_xlfn.NUMBERVALUE(Plantilla!AZ472),"")</f>
        <v/>
      </c>
      <c r="BC461" s="4">
        <f>IF($C461="OK",_xlfn.NUMBERVALUE(Plantilla!BA472),"")</f>
        <v/>
      </c>
      <c r="BD461" s="6">
        <f>IF($C461="OK",_xlfn.NUMBERVALUE(Plantilla!BB472),"")</f>
        <v/>
      </c>
      <c r="BE461" s="4">
        <f>IF($C461="OK",_xlfn.NUMBERVALUE(Plantilla!BC472),"")</f>
        <v/>
      </c>
      <c r="BF461" s="6">
        <f>IF($C461="OK",_xlfn.NUMBERVALUE(Plantilla!BD472),"")</f>
        <v/>
      </c>
      <c r="BG461" s="4">
        <f>IF($C461="OK",_xlfn.NUMBERVALUE(Plantilla!BE472),"")</f>
        <v/>
      </c>
      <c r="BH461" s="6">
        <f>IF($C461="OK",_xlfn.NUMBERVALUE(Plantilla!BF472),"")</f>
        <v/>
      </c>
      <c r="BI461" s="110">
        <f>IF($C461="OK",_xlfn.NUMBERVALUE(Plantilla!BG472),"")</f>
        <v/>
      </c>
      <c r="BJ461" s="6">
        <f>IF($C461="OK",_xlfn.NUMBERVALUE(Plantilla!BH472),"")</f>
        <v/>
      </c>
      <c r="BK461" s="109">
        <f>IF($C461="OK",_xlfn.NUMBERVALUE(Plantilla!BI472),"")</f>
        <v/>
      </c>
      <c r="BL461" s="6">
        <f>IF($C461="OK",
   IF(Plantilla!BJ472&lt;&gt;"",
      TEXT(VLOOKUP(Plantilla!BJ472,'Tablas '!$Z$4:$AA$6,2,FALSE),"#"),
   ""),
"")</f>
        <v/>
      </c>
      <c r="BM461" s="4">
        <f>IF($C461="OK",_xlfn.NUMBERVALUE(Plantilla!BK472),"")</f>
        <v/>
      </c>
      <c r="BN461" s="4">
        <f>IF($C461="OK",_xlfn.NUMBERVALUE(Plantilla!BL472),"")</f>
        <v/>
      </c>
      <c r="BO461" s="6">
        <f>IF($C461="OK",_xlfn.NUMBERVALUE(Plantilla!BM472),"")</f>
        <v/>
      </c>
      <c r="BP461" s="4">
        <f>IF($C461="OK",_xlfn.NUMBERVALUE(Plantilla!BN472),"")</f>
        <v/>
      </c>
      <c r="BQ461" s="6">
        <f>IF($C461="OK",_xlfn.NUMBERVALUE(Plantilla!BO472),"")</f>
        <v/>
      </c>
      <c r="BR461" s="4">
        <f>IF($C461="OK",_xlfn.NUMBERVALUE(Plantilla!BP472),"")</f>
        <v/>
      </c>
      <c r="BS461" s="6">
        <f>IF($C461="OK",_xlfn.NUMBERVALUE(Plantilla!BQ472),"")</f>
        <v/>
      </c>
      <c r="BT461" s="4">
        <f>IF($C461="OK",_xlfn.NUMBERVALUE(Plantilla!BR472),"")</f>
        <v/>
      </c>
      <c r="BU461" s="6">
        <f>IF($C461="OK",_xlfn.NUMBERVALUE(Plantilla!BS472),"")</f>
        <v/>
      </c>
      <c r="BV461" s="6">
        <f>IF($C461="OK",_xlfn.NUMBERVALUE(Plantilla!BT472),"")</f>
        <v/>
      </c>
      <c r="BW461" s="6">
        <f>IF($C461="OK",_xlfn.NUMBERVALUE(Plantilla!BU472),"")</f>
        <v/>
      </c>
      <c r="BX461" s="6">
        <f>IF($C461="OK",_xlfn.NUMBERVALUE(Plantilla!BV472),"")</f>
        <v/>
      </c>
      <c r="BY461" s="6">
        <f>IF($C461="OK",_xlfn.NUMBERVALUE(Plantilla!BW472),"")</f>
        <v/>
      </c>
      <c r="BZ461" s="6">
        <f>IF($C461="OK",_xlfn.NUMBERVALUE(Plantilla!BX472),"")</f>
        <v/>
      </c>
      <c r="CA461" s="6">
        <f>IF($C461="OK",_xlfn.NUMBERVALUE(Plantilla!BY472),"")</f>
        <v/>
      </c>
      <c r="CB461" s="6">
        <f>IF($C461="OK",_xlfn.NUMBERVALUE(Plantilla!BZ472),"")</f>
        <v/>
      </c>
      <c r="CC461" s="6">
        <f>IF($C461="OK",_xlfn.NUMBERVALUE(Plantilla!CA472),"")</f>
        <v/>
      </c>
      <c r="CD461" s="6">
        <f>IF($C461="OK",_xlfn.NUMBERVALUE(Plantilla!CB472),"")</f>
        <v/>
      </c>
      <c r="CE461" s="6">
        <f>IF($C461="OK",_xlfn.NUMBERVALUE(Plantilla!CC472),"")</f>
        <v/>
      </c>
      <c r="CF461" s="4">
        <f>IF($C461="OK",_xlfn.NUMBERVALUE(Plantilla!CD472),"")</f>
        <v/>
      </c>
      <c r="CG461" s="6">
        <f>IF($C461="OK",_xlfn.NUMBERVALUE(Plantilla!CE472),"")</f>
        <v/>
      </c>
      <c r="CH461" s="6">
        <f>IF($C461="OK",_xlfn.NUMBERVALUE(Plantilla!CF472),"")</f>
        <v/>
      </c>
      <c r="CI461" s="6">
        <f>IF($C461="OK",_xlfn.NUMBERVALUE(Plantilla!CG472),"")</f>
        <v/>
      </c>
      <c r="CJ461" s="6">
        <f>IF($C461="OK",_xlfn.NUMBERVALUE(Plantilla!CH472),"")</f>
        <v/>
      </c>
      <c r="CK461" s="6">
        <f>IF($C461="OK",_xlfn.NUMBERVALUE(Plantilla!CI472),"")</f>
        <v/>
      </c>
      <c r="CL461" s="6">
        <f>IF($C461="OK",_xlfn.NUMBERVALUE(Plantilla!CJ472),"")</f>
        <v/>
      </c>
      <c r="CM461">
        <f>IF($C461="OK",TEXT(Plantilla!CK472,"#"),"")</f>
        <v/>
      </c>
      <c r="CN461" s="6">
        <f>IF($C461="OK",_xlfn.NUMBERVALUE(Plantilla!CL472),"")</f>
        <v/>
      </c>
      <c r="CO461" s="6">
        <f>IF($C461="OK",_xlfn.NUMBERVALUE(Plantilla!CM472),"")</f>
        <v/>
      </c>
      <c r="CP461" s="110">
        <f>IF($C461="OK",_xlfn.NUMBERVALUE(Plantilla!CN472),"")</f>
        <v/>
      </c>
      <c r="CQ461" s="6">
        <f>IF($C461="OK",_xlfn.NUMBERVALUE(Plantilla!CO472),"")</f>
        <v/>
      </c>
      <c r="CR461" s="109">
        <f>IF($C461="OK",_xlfn.NUMBERVALUE(Plantilla!CP472),"")</f>
        <v/>
      </c>
      <c r="CS461" s="110">
        <f>IF($C461="OK",_xlfn.NUMBERVALUE(Plantilla!CQ472),"")</f>
        <v/>
      </c>
      <c r="CT461" s="6">
        <f>IF($C461="OK",_xlfn.NUMBERVALUE(Plantilla!CR472),"")</f>
        <v/>
      </c>
      <c r="CU461" s="109">
        <f>IF($C461="OK",_xlfn.NUMBERVALUE(Plantilla!CS472),"")</f>
        <v/>
      </c>
      <c r="CV461" s="110">
        <f>IF($C461="OK",_xlfn.NUMBERVALUE(Plantilla!CT472),"")</f>
        <v/>
      </c>
      <c r="CW461" s="6">
        <f>IF($C461="OK",_xlfn.NUMBERVALUE(Plantilla!CU472),"")</f>
        <v/>
      </c>
      <c r="CX461" s="82">
        <f>IF($C461="OK",_xlfn.NUMBERVALUE(Plantilla!CV472),"")</f>
        <v/>
      </c>
      <c r="CY461" s="6">
        <f>IF($C461="OK",_xlfn.NUMBERVALUE(Plantilla!CW472),"")</f>
        <v/>
      </c>
      <c r="CZ461" s="82">
        <f>IF($C461="OK",_xlfn.NUMBERVALUE(Plantilla!CX472),"")</f>
        <v/>
      </c>
      <c r="DA461" s="6">
        <f>IF($C461="OK",_xlfn.NUMBERVALUE(Plantilla!CY472),"")</f>
        <v/>
      </c>
      <c r="DB461" s="109">
        <f>IF($C461="OK",_xlfn.NUMBERVALUE(Plantilla!CZ472),"")</f>
        <v/>
      </c>
      <c r="DC461" s="6">
        <f>IF($C461="OK",_xlfn.NUMBERVALUE(Plantilla!DA472),"")</f>
        <v/>
      </c>
      <c r="DD461" s="6">
        <f>IF($C461="OK",TEXT(Plantilla!DB472,"#"),"")</f>
        <v/>
      </c>
      <c r="DE461" s="6">
        <f>IF($C461="OK",_xlfn.NUMBERVALUE(Plantilla!DC472),"")</f>
        <v/>
      </c>
      <c r="DF461" s="4">
        <f>IF($C461="OK",_xlfn.NUMBERVALUE(Plantilla!DD472),"")</f>
        <v/>
      </c>
      <c r="DG461" s="6">
        <f>IF($C461="OK",_xlfn.NUMBERVALUE(Plantilla!DE472),"")</f>
        <v/>
      </c>
      <c r="DH461" s="6">
        <f>IF($C461="OK",_xlfn.NUMBERVALUE(Plantilla!DF472),"")</f>
        <v/>
      </c>
      <c r="DI461" s="6">
        <f>IF($C461="OK",_xlfn.NUMBERVALUE(Plantilla!DG472),"")</f>
        <v/>
      </c>
      <c r="DJ461" s="6">
        <f>IF($C461="OK",_xlfn.NUMBERVALUE(Plantilla!DH472),"")</f>
        <v/>
      </c>
      <c r="DK461" s="6">
        <f>IF($C461="OK",_xlfn.NUMBERVALUE(Plantilla!DI472),"")</f>
        <v/>
      </c>
      <c r="DL461" s="6">
        <f>IF($C461="OK",_xlfn.NUMBERVALUE(Plantilla!DJ472),"")</f>
        <v/>
      </c>
      <c r="DM461" s="6">
        <f>IF($C461="OK",_xlfn.NUMBERVALUE(Plantilla!DK472),"")</f>
        <v/>
      </c>
      <c r="DN461" s="6">
        <f>IF($C461="OK",_xlfn.NUMBERVALUE(Plantilla!DL472),"")</f>
        <v/>
      </c>
      <c r="DO461" s="6">
        <f>IF($C461="OK",_xlfn.NUMBERVALUE(Plantilla!DM472),"")</f>
        <v/>
      </c>
      <c r="DP461" s="6">
        <f>IF($C461="OK",_xlfn.NUMBERVALUE(Plantilla!DN472),"")</f>
        <v/>
      </c>
      <c r="DQ461" s="6">
        <f>IF($C461="OK",_xlfn.NUMBERVALUE(Plantilla!DO472),"")</f>
        <v/>
      </c>
      <c r="DR461" s="6">
        <f>IF($C461="OK",_xlfn.NUMBERVALUE(Plantilla!DP472),"")</f>
        <v/>
      </c>
      <c r="DS461">
        <f>IF($C461="OK",TEXT(Plantilla!DR472,"#"),"")</f>
        <v/>
      </c>
      <c r="DT461" s="6" t="n"/>
    </row>
    <row r="462">
      <c r="A462">
        <f>IF(Plantilla!$I$6="¡Perfecto!, Guarda el archivo y adjúntalo a tu interfaz de Nómina Electrónica","OK","Error")</f>
        <v/>
      </c>
      <c r="B462">
        <f>IF(Plantilla!$I$6="¡Perfecto!, Guarda el archivo y adjúntalo a tu interfaz de Nómina Electrónica",MID(Plantilla!$D$2,SEARCH("V",Plantilla!$D$2),10),"")</f>
        <v/>
      </c>
      <c r="C462">
        <f>Plantilla!C473</f>
        <v/>
      </c>
      <c r="D462">
        <f>IF($C462="OK",Plantilla!B473,"")</f>
        <v/>
      </c>
      <c r="E462">
        <f>IF($C462="OK",
   VLOOKUP(Plantilla!$E$4,'Tablas '!$AP$4:$AT$6,5,FALSE),
"")</f>
        <v/>
      </c>
      <c r="F462">
        <f>IF($C462="OK",TEXT(Plantilla!D473,"#"),"")</f>
        <v/>
      </c>
      <c r="G462">
        <f>IF($C462="OK",
   VLOOKUP(Plantilla!E473,'Tablas '!$B$4:$C$14,2,FALSE),
"")</f>
        <v/>
      </c>
      <c r="H462">
        <f>IF($C462="OK",TEXT(Plantilla!F473,"#"),"")</f>
        <v/>
      </c>
      <c r="I462">
        <f>IF($C462="OK",TEXT(Plantilla!G473,"#"),"")</f>
        <v/>
      </c>
      <c r="J462">
        <f>IF($C462="OK",TEXT(Plantilla!H473,"#"),"")</f>
        <v/>
      </c>
      <c r="K462">
        <f>IF($C462="OK",TEXT(Plantilla!I473,"#"),"")</f>
        <v/>
      </c>
      <c r="L462">
        <f>IF($C462="OK",TEXT(Plantilla!J473,"#"),"")</f>
        <v/>
      </c>
      <c r="M462">
        <f>IF($C462="OK",TEXT(Plantilla!K473,"#"),"")</f>
        <v/>
      </c>
      <c r="N462">
        <f>IF($C462="OK",
   CONCATENATE(YEAR(Plantilla!L473),"-",TEXT(MONTH(Plantilla!L473),"00"),"-",TEXT(DAY(Plantilla!L473),"00")),
"")</f>
        <v/>
      </c>
      <c r="O462">
        <f>IF($C462="OK",_xlfn.NUMBERVALUE(Plantilla!M473),"")</f>
        <v/>
      </c>
      <c r="P462">
        <f>IF($C462="OK",
   IF(Plantilla!N473&lt;&gt;"",
      CONCATENATE(YEAR(Plantilla!N473),"-",TEXT(MONTH(Plantilla!N473),"00"),"-",TEXT(DAY(Plantilla!N473),"00")),
   ""),
"")</f>
        <v/>
      </c>
      <c r="Q462">
        <f>IF($C462="OK",
   VLOOKUP(Plantilla!O473,'Tablas '!$E$4:$F$19,2,FALSE),
"")</f>
        <v/>
      </c>
      <c r="R462">
        <f>IF($C462="OK",
   VLOOKUP(Plantilla!P473,'Tablas '!$H$4:$I$5,2,FALSE),
"")</f>
        <v/>
      </c>
      <c r="S462">
        <f>IF($C462="OK",
   VLOOKUP(Plantilla!Q473,'Tablas '!$K$4:$L$8,2,FALSE),
"")</f>
        <v/>
      </c>
      <c r="T462">
        <f>IF($C462="OK",
   VLOOKUP(Plantilla!R473,'Tablas '!$AE$4:$AF$6,2,FALSE),
"")</f>
        <v/>
      </c>
      <c r="U462">
        <f>IF($C462="OK",
   VLOOKUP(Plantilla!S473,'Tablas '!$AE$4:$AF$6,2,FALSE),
"")</f>
        <v/>
      </c>
      <c r="V462">
        <f>IF($C462="OK",TEXT(Plantilla!T473,"#"),"")</f>
        <v/>
      </c>
      <c r="W462" s="84">
        <f>IF($C462="OK",
   VLOOKUP(Plantilla!U473,'Tablas '!$AM$4:$AN$1126,2,FALSE),
"")</f>
        <v/>
      </c>
      <c r="X462">
        <f>IF($C462="OK",TEXT(Plantilla!V473,"#"),"")</f>
        <v/>
      </c>
      <c r="Y462">
        <f>IF($C462="OK",
   CONCATENATE(YEAR(Plantilla!W473),"-",TEXT(MONTH(Plantilla!W473),"00"),"-",TEXT(DAY(Plantilla!W473),"00")),
"")</f>
        <v/>
      </c>
      <c r="Z462">
        <f>IF($C462="OK",
   CONCATENATE(YEAR(Plantilla!X473),"-",TEXT(MONTH(Plantilla!X473),"00"),"-",TEXT(DAY(Plantilla!X473),"00")),
"")</f>
        <v/>
      </c>
      <c r="AA462">
        <f>IF($C462="OK",
   TEXT(VLOOKUP(Plantilla!Y473,'Tablas '!$Q$4:$R$9,2,FALSE),"#"),
"")</f>
        <v/>
      </c>
      <c r="AB462">
        <f>IF($C462="OK",
   CONCATENATE(YEAR(Plantilla!Z473),"-",TEXT(MONTH(Plantilla!Z473),"00"),"-",TEXT(DAY(Plantilla!Z473),"00")),
"")</f>
        <v/>
      </c>
      <c r="AC462">
        <f>IF($C462="OK",
   TEXT(VLOOKUP(Plantilla!AA473,'Tablas '!$T$4:$U$13,2,FALSE),"#"),
"")</f>
        <v/>
      </c>
      <c r="AD462">
        <f>IF($C462="OK",TEXT(Plantilla!AB473,"#"),"")</f>
        <v/>
      </c>
      <c r="AE462">
        <f>IF($C462="OK",
   IF(Plantilla!AC473&lt;&gt;"",
      TEXT(VLOOKUP(Plantilla!AC473,'Tablas '!$W$4:$X$7,2,FALSE),"#"),
   ""),
"")</f>
        <v/>
      </c>
      <c r="AF462">
        <f>IF($C462="OK",TEXT(Plantilla!AD473,"#"),"")</f>
        <v/>
      </c>
      <c r="AG462" s="6">
        <f>IF($C462="OK",_xlfn.NUMBERVALUE(Plantilla!AE473),"")</f>
        <v/>
      </c>
      <c r="AH462" s="4">
        <f>IF($C462="OK",_xlfn.NUMBERVALUE(Plantilla!AF473),"")</f>
        <v/>
      </c>
      <c r="AI462" s="6">
        <f>IF($C462="OK",_xlfn.NUMBERVALUE(Plantilla!AG473),"")</f>
        <v/>
      </c>
      <c r="AJ462" s="6">
        <f>IF($C462="OK",_xlfn.NUMBERVALUE(Plantilla!AH473),"")</f>
        <v/>
      </c>
      <c r="AK462" s="6">
        <f>IF($C462="OK",_xlfn.NUMBERVALUE(Plantilla!AI473),"")</f>
        <v/>
      </c>
      <c r="AL462" s="6">
        <f>IF($C462="OK",_xlfn.NUMBERVALUE(Plantilla!AJ473),"")</f>
        <v/>
      </c>
      <c r="AM462" s="4">
        <f>IF($C462="OK",_xlfn.NUMBERVALUE(Plantilla!AK473),"")</f>
        <v/>
      </c>
      <c r="AN462" s="6">
        <f>IF($C462="OK",_xlfn.NUMBERVALUE(Plantilla!AL473),"")</f>
        <v/>
      </c>
      <c r="AO462" s="4">
        <f>IF($C462="OK",_xlfn.NUMBERVALUE(Plantilla!AM473),"")</f>
        <v/>
      </c>
      <c r="AP462" s="6">
        <f>IF($C462="OK",_xlfn.NUMBERVALUE(Plantilla!AN473),"")</f>
        <v/>
      </c>
      <c r="AQ462" s="4">
        <f>IF($C462="OK",_xlfn.NUMBERVALUE(Plantilla!AO473),"")</f>
        <v/>
      </c>
      <c r="AR462" s="6">
        <f>IF($C462="OK",_xlfn.NUMBERVALUE(Plantilla!AP473),"")</f>
        <v/>
      </c>
      <c r="AS462" s="4">
        <f>IF($C462="OK",_xlfn.NUMBERVALUE(Plantilla!AQ473),"")</f>
        <v/>
      </c>
      <c r="AT462" s="6">
        <f>IF($C462="OK",_xlfn.NUMBERVALUE(Plantilla!AR473),"")</f>
        <v/>
      </c>
      <c r="AU462" s="4">
        <f>IF($C462="OK",_xlfn.NUMBERVALUE(Plantilla!AS473),"")</f>
        <v/>
      </c>
      <c r="AV462" s="6">
        <f>IF($C462="OK",_xlfn.NUMBERVALUE(Plantilla!AT473),"")</f>
        <v/>
      </c>
      <c r="AW462" s="4">
        <f>IF($C462="OK",_xlfn.NUMBERVALUE(Plantilla!AU473),"")</f>
        <v/>
      </c>
      <c r="AX462" s="6">
        <f>IF($C462="OK",_xlfn.NUMBERVALUE(Plantilla!AV473),"")</f>
        <v/>
      </c>
      <c r="AY462" s="4">
        <f>IF($C462="OK",_xlfn.NUMBERVALUE(Plantilla!AW473),"")</f>
        <v/>
      </c>
      <c r="AZ462" s="6">
        <f>IF($C462="OK",_xlfn.NUMBERVALUE(Plantilla!AX473),"")</f>
        <v/>
      </c>
      <c r="BA462">
        <f>IF($C462="OK",_xlfn.NUMBERVALUE(Plantilla!AY473),"")</f>
        <v/>
      </c>
      <c r="BB462">
        <f>IF($C462="OK",_xlfn.NUMBERVALUE(Plantilla!AZ473),"")</f>
        <v/>
      </c>
      <c r="BC462" s="4">
        <f>IF($C462="OK",_xlfn.NUMBERVALUE(Plantilla!BA473),"")</f>
        <v/>
      </c>
      <c r="BD462" s="6">
        <f>IF($C462="OK",_xlfn.NUMBERVALUE(Plantilla!BB473),"")</f>
        <v/>
      </c>
      <c r="BE462" s="4">
        <f>IF($C462="OK",_xlfn.NUMBERVALUE(Plantilla!BC473),"")</f>
        <v/>
      </c>
      <c r="BF462" s="6">
        <f>IF($C462="OK",_xlfn.NUMBERVALUE(Plantilla!BD473),"")</f>
        <v/>
      </c>
      <c r="BG462" s="4">
        <f>IF($C462="OK",_xlfn.NUMBERVALUE(Plantilla!BE473),"")</f>
        <v/>
      </c>
      <c r="BH462" s="6">
        <f>IF($C462="OK",_xlfn.NUMBERVALUE(Plantilla!BF473),"")</f>
        <v/>
      </c>
      <c r="BI462" s="110">
        <f>IF($C462="OK",_xlfn.NUMBERVALUE(Plantilla!BG473),"")</f>
        <v/>
      </c>
      <c r="BJ462" s="6">
        <f>IF($C462="OK",_xlfn.NUMBERVALUE(Plantilla!BH473),"")</f>
        <v/>
      </c>
      <c r="BK462" s="109">
        <f>IF($C462="OK",_xlfn.NUMBERVALUE(Plantilla!BI473),"")</f>
        <v/>
      </c>
      <c r="BL462" s="6">
        <f>IF($C462="OK",
   IF(Plantilla!BJ473&lt;&gt;"",
      TEXT(VLOOKUP(Plantilla!BJ473,'Tablas '!$Z$4:$AA$6,2,FALSE),"#"),
   ""),
"")</f>
        <v/>
      </c>
      <c r="BM462" s="4">
        <f>IF($C462="OK",_xlfn.NUMBERVALUE(Plantilla!BK473),"")</f>
        <v/>
      </c>
      <c r="BN462" s="4">
        <f>IF($C462="OK",_xlfn.NUMBERVALUE(Plantilla!BL473),"")</f>
        <v/>
      </c>
      <c r="BO462" s="6">
        <f>IF($C462="OK",_xlfn.NUMBERVALUE(Plantilla!BM473),"")</f>
        <v/>
      </c>
      <c r="BP462" s="4">
        <f>IF($C462="OK",_xlfn.NUMBERVALUE(Plantilla!BN473),"")</f>
        <v/>
      </c>
      <c r="BQ462" s="6">
        <f>IF($C462="OK",_xlfn.NUMBERVALUE(Plantilla!BO473),"")</f>
        <v/>
      </c>
      <c r="BR462" s="4">
        <f>IF($C462="OK",_xlfn.NUMBERVALUE(Plantilla!BP473),"")</f>
        <v/>
      </c>
      <c r="BS462" s="6">
        <f>IF($C462="OK",_xlfn.NUMBERVALUE(Plantilla!BQ473),"")</f>
        <v/>
      </c>
      <c r="BT462" s="4">
        <f>IF($C462="OK",_xlfn.NUMBERVALUE(Plantilla!BR473),"")</f>
        <v/>
      </c>
      <c r="BU462" s="6">
        <f>IF($C462="OK",_xlfn.NUMBERVALUE(Plantilla!BS473),"")</f>
        <v/>
      </c>
      <c r="BV462" s="6">
        <f>IF($C462="OK",_xlfn.NUMBERVALUE(Plantilla!BT473),"")</f>
        <v/>
      </c>
      <c r="BW462" s="6">
        <f>IF($C462="OK",_xlfn.NUMBERVALUE(Plantilla!BU473),"")</f>
        <v/>
      </c>
      <c r="BX462" s="6">
        <f>IF($C462="OK",_xlfn.NUMBERVALUE(Plantilla!BV473),"")</f>
        <v/>
      </c>
      <c r="BY462" s="6">
        <f>IF($C462="OK",_xlfn.NUMBERVALUE(Plantilla!BW473),"")</f>
        <v/>
      </c>
      <c r="BZ462" s="6">
        <f>IF($C462="OK",_xlfn.NUMBERVALUE(Plantilla!BX473),"")</f>
        <v/>
      </c>
      <c r="CA462" s="6">
        <f>IF($C462="OK",_xlfn.NUMBERVALUE(Plantilla!BY473),"")</f>
        <v/>
      </c>
      <c r="CB462" s="6">
        <f>IF($C462="OK",_xlfn.NUMBERVALUE(Plantilla!BZ473),"")</f>
        <v/>
      </c>
      <c r="CC462" s="6">
        <f>IF($C462="OK",_xlfn.NUMBERVALUE(Plantilla!CA473),"")</f>
        <v/>
      </c>
      <c r="CD462" s="6">
        <f>IF($C462="OK",_xlfn.NUMBERVALUE(Plantilla!CB473),"")</f>
        <v/>
      </c>
      <c r="CE462" s="6">
        <f>IF($C462="OK",_xlfn.NUMBERVALUE(Plantilla!CC473),"")</f>
        <v/>
      </c>
      <c r="CF462" s="4">
        <f>IF($C462="OK",_xlfn.NUMBERVALUE(Plantilla!CD473),"")</f>
        <v/>
      </c>
      <c r="CG462" s="6">
        <f>IF($C462="OK",_xlfn.NUMBERVALUE(Plantilla!CE473),"")</f>
        <v/>
      </c>
      <c r="CH462" s="6">
        <f>IF($C462="OK",_xlfn.NUMBERVALUE(Plantilla!CF473),"")</f>
        <v/>
      </c>
      <c r="CI462" s="6">
        <f>IF($C462="OK",_xlfn.NUMBERVALUE(Plantilla!CG473),"")</f>
        <v/>
      </c>
      <c r="CJ462" s="6">
        <f>IF($C462="OK",_xlfn.NUMBERVALUE(Plantilla!CH473),"")</f>
        <v/>
      </c>
      <c r="CK462" s="6">
        <f>IF($C462="OK",_xlfn.NUMBERVALUE(Plantilla!CI473),"")</f>
        <v/>
      </c>
      <c r="CL462" s="6">
        <f>IF($C462="OK",_xlfn.NUMBERVALUE(Plantilla!CJ473),"")</f>
        <v/>
      </c>
      <c r="CM462">
        <f>IF($C462="OK",TEXT(Plantilla!CK473,"#"),"")</f>
        <v/>
      </c>
      <c r="CN462" s="6">
        <f>IF($C462="OK",_xlfn.NUMBERVALUE(Plantilla!CL473),"")</f>
        <v/>
      </c>
      <c r="CO462" s="6">
        <f>IF($C462="OK",_xlfn.NUMBERVALUE(Plantilla!CM473),"")</f>
        <v/>
      </c>
      <c r="CP462" s="110">
        <f>IF($C462="OK",_xlfn.NUMBERVALUE(Plantilla!CN473),"")</f>
        <v/>
      </c>
      <c r="CQ462" s="6">
        <f>IF($C462="OK",_xlfn.NUMBERVALUE(Plantilla!CO473),"")</f>
        <v/>
      </c>
      <c r="CR462" s="109">
        <f>IF($C462="OK",_xlfn.NUMBERVALUE(Plantilla!CP473),"")</f>
        <v/>
      </c>
      <c r="CS462" s="110">
        <f>IF($C462="OK",_xlfn.NUMBERVALUE(Plantilla!CQ473),"")</f>
        <v/>
      </c>
      <c r="CT462" s="6">
        <f>IF($C462="OK",_xlfn.NUMBERVALUE(Plantilla!CR473),"")</f>
        <v/>
      </c>
      <c r="CU462" s="109">
        <f>IF($C462="OK",_xlfn.NUMBERVALUE(Plantilla!CS473),"")</f>
        <v/>
      </c>
      <c r="CV462" s="110">
        <f>IF($C462="OK",_xlfn.NUMBERVALUE(Plantilla!CT473),"")</f>
        <v/>
      </c>
      <c r="CW462" s="6">
        <f>IF($C462="OK",_xlfn.NUMBERVALUE(Plantilla!CU473),"")</f>
        <v/>
      </c>
      <c r="CX462" s="82">
        <f>IF($C462="OK",_xlfn.NUMBERVALUE(Plantilla!CV473),"")</f>
        <v/>
      </c>
      <c r="CY462" s="6">
        <f>IF($C462="OK",_xlfn.NUMBERVALUE(Plantilla!CW473),"")</f>
        <v/>
      </c>
      <c r="CZ462" s="82">
        <f>IF($C462="OK",_xlfn.NUMBERVALUE(Plantilla!CX473),"")</f>
        <v/>
      </c>
      <c r="DA462" s="6">
        <f>IF($C462="OK",_xlfn.NUMBERVALUE(Plantilla!CY473),"")</f>
        <v/>
      </c>
      <c r="DB462" s="109">
        <f>IF($C462="OK",_xlfn.NUMBERVALUE(Plantilla!CZ473),"")</f>
        <v/>
      </c>
      <c r="DC462" s="6">
        <f>IF($C462="OK",_xlfn.NUMBERVALUE(Plantilla!DA473),"")</f>
        <v/>
      </c>
      <c r="DD462" s="6">
        <f>IF($C462="OK",TEXT(Plantilla!DB473,"#"),"")</f>
        <v/>
      </c>
      <c r="DE462" s="6">
        <f>IF($C462="OK",_xlfn.NUMBERVALUE(Plantilla!DC473),"")</f>
        <v/>
      </c>
      <c r="DF462" s="4">
        <f>IF($C462="OK",_xlfn.NUMBERVALUE(Plantilla!DD473),"")</f>
        <v/>
      </c>
      <c r="DG462" s="6">
        <f>IF($C462="OK",_xlfn.NUMBERVALUE(Plantilla!DE473),"")</f>
        <v/>
      </c>
      <c r="DH462" s="6">
        <f>IF($C462="OK",_xlfn.NUMBERVALUE(Plantilla!DF473),"")</f>
        <v/>
      </c>
      <c r="DI462" s="6">
        <f>IF($C462="OK",_xlfn.NUMBERVALUE(Plantilla!DG473),"")</f>
        <v/>
      </c>
      <c r="DJ462" s="6">
        <f>IF($C462="OK",_xlfn.NUMBERVALUE(Plantilla!DH473),"")</f>
        <v/>
      </c>
      <c r="DK462" s="6">
        <f>IF($C462="OK",_xlfn.NUMBERVALUE(Plantilla!DI473),"")</f>
        <v/>
      </c>
      <c r="DL462" s="6">
        <f>IF($C462="OK",_xlfn.NUMBERVALUE(Plantilla!DJ473),"")</f>
        <v/>
      </c>
      <c r="DM462" s="6">
        <f>IF($C462="OK",_xlfn.NUMBERVALUE(Plantilla!DK473),"")</f>
        <v/>
      </c>
      <c r="DN462" s="6">
        <f>IF($C462="OK",_xlfn.NUMBERVALUE(Plantilla!DL473),"")</f>
        <v/>
      </c>
      <c r="DO462" s="6">
        <f>IF($C462="OK",_xlfn.NUMBERVALUE(Plantilla!DM473),"")</f>
        <v/>
      </c>
      <c r="DP462" s="6">
        <f>IF($C462="OK",_xlfn.NUMBERVALUE(Plantilla!DN473),"")</f>
        <v/>
      </c>
      <c r="DQ462" s="6">
        <f>IF($C462="OK",_xlfn.NUMBERVALUE(Plantilla!DO473),"")</f>
        <v/>
      </c>
      <c r="DR462" s="6">
        <f>IF($C462="OK",_xlfn.NUMBERVALUE(Plantilla!DP473),"")</f>
        <v/>
      </c>
      <c r="DS462">
        <f>IF($C462="OK",TEXT(Plantilla!DR473,"#"),"")</f>
        <v/>
      </c>
      <c r="DT462" s="6" t="n"/>
    </row>
    <row r="463">
      <c r="A463">
        <f>IF(Plantilla!$I$6="¡Perfecto!, Guarda el archivo y adjúntalo a tu interfaz de Nómina Electrónica","OK","Error")</f>
        <v/>
      </c>
      <c r="B463">
        <f>IF(Plantilla!$I$6="¡Perfecto!, Guarda el archivo y adjúntalo a tu interfaz de Nómina Electrónica",MID(Plantilla!$D$2,SEARCH("V",Plantilla!$D$2),10),"")</f>
        <v/>
      </c>
      <c r="C463">
        <f>Plantilla!C474</f>
        <v/>
      </c>
      <c r="D463">
        <f>IF($C463="OK",Plantilla!B474,"")</f>
        <v/>
      </c>
      <c r="E463">
        <f>IF($C463="OK",
   VLOOKUP(Plantilla!$E$4,'Tablas '!$AP$4:$AT$6,5,FALSE),
"")</f>
        <v/>
      </c>
      <c r="F463">
        <f>IF($C463="OK",TEXT(Plantilla!D474,"#"),"")</f>
        <v/>
      </c>
      <c r="G463">
        <f>IF($C463="OK",
   VLOOKUP(Plantilla!E474,'Tablas '!$B$4:$C$14,2,FALSE),
"")</f>
        <v/>
      </c>
      <c r="H463">
        <f>IF($C463="OK",TEXT(Plantilla!F474,"#"),"")</f>
        <v/>
      </c>
      <c r="I463">
        <f>IF($C463="OK",TEXT(Plantilla!G474,"#"),"")</f>
        <v/>
      </c>
      <c r="J463">
        <f>IF($C463="OK",TEXT(Plantilla!H474,"#"),"")</f>
        <v/>
      </c>
      <c r="K463">
        <f>IF($C463="OK",TEXT(Plantilla!I474,"#"),"")</f>
        <v/>
      </c>
      <c r="L463">
        <f>IF($C463="OK",TEXT(Plantilla!J474,"#"),"")</f>
        <v/>
      </c>
      <c r="M463">
        <f>IF($C463="OK",TEXT(Plantilla!K474,"#"),"")</f>
        <v/>
      </c>
      <c r="N463">
        <f>IF($C463="OK",
   CONCATENATE(YEAR(Plantilla!L474),"-",TEXT(MONTH(Plantilla!L474),"00"),"-",TEXT(DAY(Plantilla!L474),"00")),
"")</f>
        <v/>
      </c>
      <c r="O463">
        <f>IF($C463="OK",_xlfn.NUMBERVALUE(Plantilla!M474),"")</f>
        <v/>
      </c>
      <c r="P463">
        <f>IF($C463="OK",
   IF(Plantilla!N474&lt;&gt;"",
      CONCATENATE(YEAR(Plantilla!N474),"-",TEXT(MONTH(Plantilla!N474),"00"),"-",TEXT(DAY(Plantilla!N474),"00")),
   ""),
"")</f>
        <v/>
      </c>
      <c r="Q463">
        <f>IF($C463="OK",
   VLOOKUP(Plantilla!O474,'Tablas '!$E$4:$F$19,2,FALSE),
"")</f>
        <v/>
      </c>
      <c r="R463">
        <f>IF($C463="OK",
   VLOOKUP(Plantilla!P474,'Tablas '!$H$4:$I$5,2,FALSE),
"")</f>
        <v/>
      </c>
      <c r="S463">
        <f>IF($C463="OK",
   VLOOKUP(Plantilla!Q474,'Tablas '!$K$4:$L$8,2,FALSE),
"")</f>
        <v/>
      </c>
      <c r="T463">
        <f>IF($C463="OK",
   VLOOKUP(Plantilla!R474,'Tablas '!$AE$4:$AF$6,2,FALSE),
"")</f>
        <v/>
      </c>
      <c r="U463">
        <f>IF($C463="OK",
   VLOOKUP(Plantilla!S474,'Tablas '!$AE$4:$AF$6,2,FALSE),
"")</f>
        <v/>
      </c>
      <c r="V463">
        <f>IF($C463="OK",TEXT(Plantilla!T474,"#"),"")</f>
        <v/>
      </c>
      <c r="W463" s="84">
        <f>IF($C463="OK",
   VLOOKUP(Plantilla!U474,'Tablas '!$AM$4:$AN$1126,2,FALSE),
"")</f>
        <v/>
      </c>
      <c r="X463">
        <f>IF($C463="OK",TEXT(Plantilla!V474,"#"),"")</f>
        <v/>
      </c>
      <c r="Y463">
        <f>IF($C463="OK",
   CONCATENATE(YEAR(Plantilla!W474),"-",TEXT(MONTH(Plantilla!W474),"00"),"-",TEXT(DAY(Plantilla!W474),"00")),
"")</f>
        <v/>
      </c>
      <c r="Z463">
        <f>IF($C463="OK",
   CONCATENATE(YEAR(Plantilla!X474),"-",TEXT(MONTH(Plantilla!X474),"00"),"-",TEXT(DAY(Plantilla!X474),"00")),
"")</f>
        <v/>
      </c>
      <c r="AA463">
        <f>IF($C463="OK",
   TEXT(VLOOKUP(Plantilla!Y474,'Tablas '!$Q$4:$R$9,2,FALSE),"#"),
"")</f>
        <v/>
      </c>
      <c r="AB463">
        <f>IF($C463="OK",
   CONCATENATE(YEAR(Plantilla!Z474),"-",TEXT(MONTH(Plantilla!Z474),"00"),"-",TEXT(DAY(Plantilla!Z474),"00")),
"")</f>
        <v/>
      </c>
      <c r="AC463">
        <f>IF($C463="OK",
   TEXT(VLOOKUP(Plantilla!AA474,'Tablas '!$T$4:$U$13,2,FALSE),"#"),
"")</f>
        <v/>
      </c>
      <c r="AD463">
        <f>IF($C463="OK",TEXT(Plantilla!AB474,"#"),"")</f>
        <v/>
      </c>
      <c r="AE463">
        <f>IF($C463="OK",
   IF(Plantilla!AC474&lt;&gt;"",
      TEXT(VLOOKUP(Plantilla!AC474,'Tablas '!$W$4:$X$7,2,FALSE),"#"),
   ""),
"")</f>
        <v/>
      </c>
      <c r="AF463">
        <f>IF($C463="OK",TEXT(Plantilla!AD474,"#"),"")</f>
        <v/>
      </c>
      <c r="AG463" s="6">
        <f>IF($C463="OK",_xlfn.NUMBERVALUE(Plantilla!AE474),"")</f>
        <v/>
      </c>
      <c r="AH463" s="4">
        <f>IF($C463="OK",_xlfn.NUMBERVALUE(Plantilla!AF474),"")</f>
        <v/>
      </c>
      <c r="AI463" s="6">
        <f>IF($C463="OK",_xlfn.NUMBERVALUE(Plantilla!AG474),"")</f>
        <v/>
      </c>
      <c r="AJ463" s="6">
        <f>IF($C463="OK",_xlfn.NUMBERVALUE(Plantilla!AH474),"")</f>
        <v/>
      </c>
      <c r="AK463" s="6">
        <f>IF($C463="OK",_xlfn.NUMBERVALUE(Plantilla!AI474),"")</f>
        <v/>
      </c>
      <c r="AL463" s="6">
        <f>IF($C463="OK",_xlfn.NUMBERVALUE(Plantilla!AJ474),"")</f>
        <v/>
      </c>
      <c r="AM463" s="4">
        <f>IF($C463="OK",_xlfn.NUMBERVALUE(Plantilla!AK474),"")</f>
        <v/>
      </c>
      <c r="AN463" s="6">
        <f>IF($C463="OK",_xlfn.NUMBERVALUE(Plantilla!AL474),"")</f>
        <v/>
      </c>
      <c r="AO463" s="4">
        <f>IF($C463="OK",_xlfn.NUMBERVALUE(Plantilla!AM474),"")</f>
        <v/>
      </c>
      <c r="AP463" s="6">
        <f>IF($C463="OK",_xlfn.NUMBERVALUE(Plantilla!AN474),"")</f>
        <v/>
      </c>
      <c r="AQ463" s="4">
        <f>IF($C463="OK",_xlfn.NUMBERVALUE(Plantilla!AO474),"")</f>
        <v/>
      </c>
      <c r="AR463" s="6">
        <f>IF($C463="OK",_xlfn.NUMBERVALUE(Plantilla!AP474),"")</f>
        <v/>
      </c>
      <c r="AS463" s="4">
        <f>IF($C463="OK",_xlfn.NUMBERVALUE(Plantilla!AQ474),"")</f>
        <v/>
      </c>
      <c r="AT463" s="6">
        <f>IF($C463="OK",_xlfn.NUMBERVALUE(Plantilla!AR474),"")</f>
        <v/>
      </c>
      <c r="AU463" s="4">
        <f>IF($C463="OK",_xlfn.NUMBERVALUE(Plantilla!AS474),"")</f>
        <v/>
      </c>
      <c r="AV463" s="6">
        <f>IF($C463="OK",_xlfn.NUMBERVALUE(Plantilla!AT474),"")</f>
        <v/>
      </c>
      <c r="AW463" s="4">
        <f>IF($C463="OK",_xlfn.NUMBERVALUE(Plantilla!AU474),"")</f>
        <v/>
      </c>
      <c r="AX463" s="6">
        <f>IF($C463="OK",_xlfn.NUMBERVALUE(Plantilla!AV474),"")</f>
        <v/>
      </c>
      <c r="AY463" s="4">
        <f>IF($C463="OK",_xlfn.NUMBERVALUE(Plantilla!AW474),"")</f>
        <v/>
      </c>
      <c r="AZ463" s="6">
        <f>IF($C463="OK",_xlfn.NUMBERVALUE(Plantilla!AX474),"")</f>
        <v/>
      </c>
      <c r="BA463">
        <f>IF($C463="OK",_xlfn.NUMBERVALUE(Plantilla!AY474),"")</f>
        <v/>
      </c>
      <c r="BB463">
        <f>IF($C463="OK",_xlfn.NUMBERVALUE(Plantilla!AZ474),"")</f>
        <v/>
      </c>
      <c r="BC463" s="4">
        <f>IF($C463="OK",_xlfn.NUMBERVALUE(Plantilla!BA474),"")</f>
        <v/>
      </c>
      <c r="BD463" s="6">
        <f>IF($C463="OK",_xlfn.NUMBERVALUE(Plantilla!BB474),"")</f>
        <v/>
      </c>
      <c r="BE463" s="4">
        <f>IF($C463="OK",_xlfn.NUMBERVALUE(Plantilla!BC474),"")</f>
        <v/>
      </c>
      <c r="BF463" s="6">
        <f>IF($C463="OK",_xlfn.NUMBERVALUE(Plantilla!BD474),"")</f>
        <v/>
      </c>
      <c r="BG463" s="4">
        <f>IF($C463="OK",_xlfn.NUMBERVALUE(Plantilla!BE474),"")</f>
        <v/>
      </c>
      <c r="BH463" s="6">
        <f>IF($C463="OK",_xlfn.NUMBERVALUE(Plantilla!BF474),"")</f>
        <v/>
      </c>
      <c r="BI463" s="110">
        <f>IF($C463="OK",_xlfn.NUMBERVALUE(Plantilla!BG474),"")</f>
        <v/>
      </c>
      <c r="BJ463" s="6">
        <f>IF($C463="OK",_xlfn.NUMBERVALUE(Plantilla!BH474),"")</f>
        <v/>
      </c>
      <c r="BK463" s="109">
        <f>IF($C463="OK",_xlfn.NUMBERVALUE(Plantilla!BI474),"")</f>
        <v/>
      </c>
      <c r="BL463" s="6">
        <f>IF($C463="OK",
   IF(Plantilla!BJ474&lt;&gt;"",
      TEXT(VLOOKUP(Plantilla!BJ474,'Tablas '!$Z$4:$AA$6,2,FALSE),"#"),
   ""),
"")</f>
        <v/>
      </c>
      <c r="BM463" s="4">
        <f>IF($C463="OK",_xlfn.NUMBERVALUE(Plantilla!BK474),"")</f>
        <v/>
      </c>
      <c r="BN463" s="4">
        <f>IF($C463="OK",_xlfn.NUMBERVALUE(Plantilla!BL474),"")</f>
        <v/>
      </c>
      <c r="BO463" s="6">
        <f>IF($C463="OK",_xlfn.NUMBERVALUE(Plantilla!BM474),"")</f>
        <v/>
      </c>
      <c r="BP463" s="4">
        <f>IF($C463="OK",_xlfn.NUMBERVALUE(Plantilla!BN474),"")</f>
        <v/>
      </c>
      <c r="BQ463" s="6">
        <f>IF($C463="OK",_xlfn.NUMBERVALUE(Plantilla!BO474),"")</f>
        <v/>
      </c>
      <c r="BR463" s="4">
        <f>IF($C463="OK",_xlfn.NUMBERVALUE(Plantilla!BP474),"")</f>
        <v/>
      </c>
      <c r="BS463" s="6">
        <f>IF($C463="OK",_xlfn.NUMBERVALUE(Plantilla!BQ474),"")</f>
        <v/>
      </c>
      <c r="BT463" s="4">
        <f>IF($C463="OK",_xlfn.NUMBERVALUE(Plantilla!BR474),"")</f>
        <v/>
      </c>
      <c r="BU463" s="6">
        <f>IF($C463="OK",_xlfn.NUMBERVALUE(Plantilla!BS474),"")</f>
        <v/>
      </c>
      <c r="BV463" s="6">
        <f>IF($C463="OK",_xlfn.NUMBERVALUE(Plantilla!BT474),"")</f>
        <v/>
      </c>
      <c r="BW463" s="6">
        <f>IF($C463="OK",_xlfn.NUMBERVALUE(Plantilla!BU474),"")</f>
        <v/>
      </c>
      <c r="BX463" s="6">
        <f>IF($C463="OK",_xlfn.NUMBERVALUE(Plantilla!BV474),"")</f>
        <v/>
      </c>
      <c r="BY463" s="6">
        <f>IF($C463="OK",_xlfn.NUMBERVALUE(Plantilla!BW474),"")</f>
        <v/>
      </c>
      <c r="BZ463" s="6">
        <f>IF($C463="OK",_xlfn.NUMBERVALUE(Plantilla!BX474),"")</f>
        <v/>
      </c>
      <c r="CA463" s="6">
        <f>IF($C463="OK",_xlfn.NUMBERVALUE(Plantilla!BY474),"")</f>
        <v/>
      </c>
      <c r="CB463" s="6">
        <f>IF($C463="OK",_xlfn.NUMBERVALUE(Plantilla!BZ474),"")</f>
        <v/>
      </c>
      <c r="CC463" s="6">
        <f>IF($C463="OK",_xlfn.NUMBERVALUE(Plantilla!CA474),"")</f>
        <v/>
      </c>
      <c r="CD463" s="6">
        <f>IF($C463="OK",_xlfn.NUMBERVALUE(Plantilla!CB474),"")</f>
        <v/>
      </c>
      <c r="CE463" s="6">
        <f>IF($C463="OK",_xlfn.NUMBERVALUE(Plantilla!CC474),"")</f>
        <v/>
      </c>
      <c r="CF463" s="4">
        <f>IF($C463="OK",_xlfn.NUMBERVALUE(Plantilla!CD474),"")</f>
        <v/>
      </c>
      <c r="CG463" s="6">
        <f>IF($C463="OK",_xlfn.NUMBERVALUE(Plantilla!CE474),"")</f>
        <v/>
      </c>
      <c r="CH463" s="6">
        <f>IF($C463="OK",_xlfn.NUMBERVALUE(Plantilla!CF474),"")</f>
        <v/>
      </c>
      <c r="CI463" s="6">
        <f>IF($C463="OK",_xlfn.NUMBERVALUE(Plantilla!CG474),"")</f>
        <v/>
      </c>
      <c r="CJ463" s="6">
        <f>IF($C463="OK",_xlfn.NUMBERVALUE(Plantilla!CH474),"")</f>
        <v/>
      </c>
      <c r="CK463" s="6">
        <f>IF($C463="OK",_xlfn.NUMBERVALUE(Plantilla!CI474),"")</f>
        <v/>
      </c>
      <c r="CL463" s="6">
        <f>IF($C463="OK",_xlfn.NUMBERVALUE(Plantilla!CJ474),"")</f>
        <v/>
      </c>
      <c r="CM463">
        <f>IF($C463="OK",TEXT(Plantilla!CK474,"#"),"")</f>
        <v/>
      </c>
      <c r="CN463" s="6">
        <f>IF($C463="OK",_xlfn.NUMBERVALUE(Plantilla!CL474),"")</f>
        <v/>
      </c>
      <c r="CO463" s="6">
        <f>IF($C463="OK",_xlfn.NUMBERVALUE(Plantilla!CM474),"")</f>
        <v/>
      </c>
      <c r="CP463" s="110">
        <f>IF($C463="OK",_xlfn.NUMBERVALUE(Plantilla!CN474),"")</f>
        <v/>
      </c>
      <c r="CQ463" s="6">
        <f>IF($C463="OK",_xlfn.NUMBERVALUE(Plantilla!CO474),"")</f>
        <v/>
      </c>
      <c r="CR463" s="109">
        <f>IF($C463="OK",_xlfn.NUMBERVALUE(Plantilla!CP474),"")</f>
        <v/>
      </c>
      <c r="CS463" s="110">
        <f>IF($C463="OK",_xlfn.NUMBERVALUE(Plantilla!CQ474),"")</f>
        <v/>
      </c>
      <c r="CT463" s="6">
        <f>IF($C463="OK",_xlfn.NUMBERVALUE(Plantilla!CR474),"")</f>
        <v/>
      </c>
      <c r="CU463" s="109">
        <f>IF($C463="OK",_xlfn.NUMBERVALUE(Plantilla!CS474),"")</f>
        <v/>
      </c>
      <c r="CV463" s="110">
        <f>IF($C463="OK",_xlfn.NUMBERVALUE(Plantilla!CT474),"")</f>
        <v/>
      </c>
      <c r="CW463" s="6">
        <f>IF($C463="OK",_xlfn.NUMBERVALUE(Plantilla!CU474),"")</f>
        <v/>
      </c>
      <c r="CX463" s="82">
        <f>IF($C463="OK",_xlfn.NUMBERVALUE(Plantilla!CV474),"")</f>
        <v/>
      </c>
      <c r="CY463" s="6">
        <f>IF($C463="OK",_xlfn.NUMBERVALUE(Plantilla!CW474),"")</f>
        <v/>
      </c>
      <c r="CZ463" s="82">
        <f>IF($C463="OK",_xlfn.NUMBERVALUE(Plantilla!CX474),"")</f>
        <v/>
      </c>
      <c r="DA463" s="6">
        <f>IF($C463="OK",_xlfn.NUMBERVALUE(Plantilla!CY474),"")</f>
        <v/>
      </c>
      <c r="DB463" s="109">
        <f>IF($C463="OK",_xlfn.NUMBERVALUE(Plantilla!CZ474),"")</f>
        <v/>
      </c>
      <c r="DC463" s="6">
        <f>IF($C463="OK",_xlfn.NUMBERVALUE(Plantilla!DA474),"")</f>
        <v/>
      </c>
      <c r="DD463" s="6">
        <f>IF($C463="OK",TEXT(Plantilla!DB474,"#"),"")</f>
        <v/>
      </c>
      <c r="DE463" s="6">
        <f>IF($C463="OK",_xlfn.NUMBERVALUE(Plantilla!DC474),"")</f>
        <v/>
      </c>
      <c r="DF463" s="4">
        <f>IF($C463="OK",_xlfn.NUMBERVALUE(Plantilla!DD474),"")</f>
        <v/>
      </c>
      <c r="DG463" s="6">
        <f>IF($C463="OK",_xlfn.NUMBERVALUE(Plantilla!DE474),"")</f>
        <v/>
      </c>
      <c r="DH463" s="6">
        <f>IF($C463="OK",_xlfn.NUMBERVALUE(Plantilla!DF474),"")</f>
        <v/>
      </c>
      <c r="DI463" s="6">
        <f>IF($C463="OK",_xlfn.NUMBERVALUE(Plantilla!DG474),"")</f>
        <v/>
      </c>
      <c r="DJ463" s="6">
        <f>IF($C463="OK",_xlfn.NUMBERVALUE(Plantilla!DH474),"")</f>
        <v/>
      </c>
      <c r="DK463" s="6">
        <f>IF($C463="OK",_xlfn.NUMBERVALUE(Plantilla!DI474),"")</f>
        <v/>
      </c>
      <c r="DL463" s="6">
        <f>IF($C463="OK",_xlfn.NUMBERVALUE(Plantilla!DJ474),"")</f>
        <v/>
      </c>
      <c r="DM463" s="6">
        <f>IF($C463="OK",_xlfn.NUMBERVALUE(Plantilla!DK474),"")</f>
        <v/>
      </c>
      <c r="DN463" s="6">
        <f>IF($C463="OK",_xlfn.NUMBERVALUE(Plantilla!DL474),"")</f>
        <v/>
      </c>
      <c r="DO463" s="6">
        <f>IF($C463="OK",_xlfn.NUMBERVALUE(Plantilla!DM474),"")</f>
        <v/>
      </c>
      <c r="DP463" s="6">
        <f>IF($C463="OK",_xlfn.NUMBERVALUE(Plantilla!DN474),"")</f>
        <v/>
      </c>
      <c r="DQ463" s="6">
        <f>IF($C463="OK",_xlfn.NUMBERVALUE(Plantilla!DO474),"")</f>
        <v/>
      </c>
      <c r="DR463" s="6">
        <f>IF($C463="OK",_xlfn.NUMBERVALUE(Plantilla!DP474),"")</f>
        <v/>
      </c>
      <c r="DS463">
        <f>IF($C463="OK",TEXT(Plantilla!DR474,"#"),"")</f>
        <v/>
      </c>
      <c r="DT463" s="6" t="n"/>
    </row>
    <row r="464">
      <c r="A464">
        <f>IF(Plantilla!$I$6="¡Perfecto!, Guarda el archivo y adjúntalo a tu interfaz de Nómina Electrónica","OK","Error")</f>
        <v/>
      </c>
      <c r="B464">
        <f>IF(Plantilla!$I$6="¡Perfecto!, Guarda el archivo y adjúntalo a tu interfaz de Nómina Electrónica",MID(Plantilla!$D$2,SEARCH("V",Plantilla!$D$2),10),"")</f>
        <v/>
      </c>
      <c r="C464">
        <f>Plantilla!C475</f>
        <v/>
      </c>
      <c r="D464">
        <f>IF($C464="OK",Plantilla!B475,"")</f>
        <v/>
      </c>
      <c r="E464">
        <f>IF($C464="OK",
   VLOOKUP(Plantilla!$E$4,'Tablas '!$AP$4:$AT$6,5,FALSE),
"")</f>
        <v/>
      </c>
      <c r="F464">
        <f>IF($C464="OK",TEXT(Plantilla!D475,"#"),"")</f>
        <v/>
      </c>
      <c r="G464">
        <f>IF($C464="OK",
   VLOOKUP(Plantilla!E475,'Tablas '!$B$4:$C$14,2,FALSE),
"")</f>
        <v/>
      </c>
      <c r="H464">
        <f>IF($C464="OK",TEXT(Plantilla!F475,"#"),"")</f>
        <v/>
      </c>
      <c r="I464">
        <f>IF($C464="OK",TEXT(Plantilla!G475,"#"),"")</f>
        <v/>
      </c>
      <c r="J464">
        <f>IF($C464="OK",TEXT(Plantilla!H475,"#"),"")</f>
        <v/>
      </c>
      <c r="K464">
        <f>IF($C464="OK",TEXT(Plantilla!I475,"#"),"")</f>
        <v/>
      </c>
      <c r="L464">
        <f>IF($C464="OK",TEXT(Plantilla!J475,"#"),"")</f>
        <v/>
      </c>
      <c r="M464">
        <f>IF($C464="OK",TEXT(Plantilla!K475,"#"),"")</f>
        <v/>
      </c>
      <c r="N464">
        <f>IF($C464="OK",
   CONCATENATE(YEAR(Plantilla!L475),"-",TEXT(MONTH(Plantilla!L475),"00"),"-",TEXT(DAY(Plantilla!L475),"00")),
"")</f>
        <v/>
      </c>
      <c r="O464">
        <f>IF($C464="OK",_xlfn.NUMBERVALUE(Plantilla!M475),"")</f>
        <v/>
      </c>
      <c r="P464">
        <f>IF($C464="OK",
   IF(Plantilla!N475&lt;&gt;"",
      CONCATENATE(YEAR(Plantilla!N475),"-",TEXT(MONTH(Plantilla!N475),"00"),"-",TEXT(DAY(Plantilla!N475),"00")),
   ""),
"")</f>
        <v/>
      </c>
      <c r="Q464">
        <f>IF($C464="OK",
   VLOOKUP(Plantilla!O475,'Tablas '!$E$4:$F$19,2,FALSE),
"")</f>
        <v/>
      </c>
      <c r="R464">
        <f>IF($C464="OK",
   VLOOKUP(Plantilla!P475,'Tablas '!$H$4:$I$5,2,FALSE),
"")</f>
        <v/>
      </c>
      <c r="S464">
        <f>IF($C464="OK",
   VLOOKUP(Plantilla!Q475,'Tablas '!$K$4:$L$8,2,FALSE),
"")</f>
        <v/>
      </c>
      <c r="T464">
        <f>IF($C464="OK",
   VLOOKUP(Plantilla!R475,'Tablas '!$AE$4:$AF$6,2,FALSE),
"")</f>
        <v/>
      </c>
      <c r="U464">
        <f>IF($C464="OK",
   VLOOKUP(Plantilla!S475,'Tablas '!$AE$4:$AF$6,2,FALSE),
"")</f>
        <v/>
      </c>
      <c r="V464">
        <f>IF($C464="OK",TEXT(Plantilla!T475,"#"),"")</f>
        <v/>
      </c>
      <c r="W464" s="84">
        <f>IF($C464="OK",
   VLOOKUP(Plantilla!U475,'Tablas '!$AM$4:$AN$1126,2,FALSE),
"")</f>
        <v/>
      </c>
      <c r="X464">
        <f>IF($C464="OK",TEXT(Plantilla!V475,"#"),"")</f>
        <v/>
      </c>
      <c r="Y464">
        <f>IF($C464="OK",
   CONCATENATE(YEAR(Plantilla!W475),"-",TEXT(MONTH(Plantilla!W475),"00"),"-",TEXT(DAY(Plantilla!W475),"00")),
"")</f>
        <v/>
      </c>
      <c r="Z464">
        <f>IF($C464="OK",
   CONCATENATE(YEAR(Plantilla!X475),"-",TEXT(MONTH(Plantilla!X475),"00"),"-",TEXT(DAY(Plantilla!X475),"00")),
"")</f>
        <v/>
      </c>
      <c r="AA464">
        <f>IF($C464="OK",
   TEXT(VLOOKUP(Plantilla!Y475,'Tablas '!$Q$4:$R$9,2,FALSE),"#"),
"")</f>
        <v/>
      </c>
      <c r="AB464">
        <f>IF($C464="OK",
   CONCATENATE(YEAR(Plantilla!Z475),"-",TEXT(MONTH(Plantilla!Z475),"00"),"-",TEXT(DAY(Plantilla!Z475),"00")),
"")</f>
        <v/>
      </c>
      <c r="AC464">
        <f>IF($C464="OK",
   TEXT(VLOOKUP(Plantilla!AA475,'Tablas '!$T$4:$U$13,2,FALSE),"#"),
"")</f>
        <v/>
      </c>
      <c r="AD464">
        <f>IF($C464="OK",TEXT(Plantilla!AB475,"#"),"")</f>
        <v/>
      </c>
      <c r="AE464">
        <f>IF($C464="OK",
   IF(Plantilla!AC475&lt;&gt;"",
      TEXT(VLOOKUP(Plantilla!AC475,'Tablas '!$W$4:$X$7,2,FALSE),"#"),
   ""),
"")</f>
        <v/>
      </c>
      <c r="AF464">
        <f>IF($C464="OK",TEXT(Plantilla!AD475,"#"),"")</f>
        <v/>
      </c>
      <c r="AG464" s="6">
        <f>IF($C464="OK",_xlfn.NUMBERVALUE(Plantilla!AE475),"")</f>
        <v/>
      </c>
      <c r="AH464" s="4">
        <f>IF($C464="OK",_xlfn.NUMBERVALUE(Plantilla!AF475),"")</f>
        <v/>
      </c>
      <c r="AI464" s="6">
        <f>IF($C464="OK",_xlfn.NUMBERVALUE(Plantilla!AG475),"")</f>
        <v/>
      </c>
      <c r="AJ464" s="6">
        <f>IF($C464="OK",_xlfn.NUMBERVALUE(Plantilla!AH475),"")</f>
        <v/>
      </c>
      <c r="AK464" s="6">
        <f>IF($C464="OK",_xlfn.NUMBERVALUE(Plantilla!AI475),"")</f>
        <v/>
      </c>
      <c r="AL464" s="6">
        <f>IF($C464="OK",_xlfn.NUMBERVALUE(Plantilla!AJ475),"")</f>
        <v/>
      </c>
      <c r="AM464" s="4">
        <f>IF($C464="OK",_xlfn.NUMBERVALUE(Plantilla!AK475),"")</f>
        <v/>
      </c>
      <c r="AN464" s="6">
        <f>IF($C464="OK",_xlfn.NUMBERVALUE(Plantilla!AL475),"")</f>
        <v/>
      </c>
      <c r="AO464" s="4">
        <f>IF($C464="OK",_xlfn.NUMBERVALUE(Plantilla!AM475),"")</f>
        <v/>
      </c>
      <c r="AP464" s="6">
        <f>IF($C464="OK",_xlfn.NUMBERVALUE(Plantilla!AN475),"")</f>
        <v/>
      </c>
      <c r="AQ464" s="4">
        <f>IF($C464="OK",_xlfn.NUMBERVALUE(Plantilla!AO475),"")</f>
        <v/>
      </c>
      <c r="AR464" s="6">
        <f>IF($C464="OK",_xlfn.NUMBERVALUE(Plantilla!AP475),"")</f>
        <v/>
      </c>
      <c r="AS464" s="4">
        <f>IF($C464="OK",_xlfn.NUMBERVALUE(Plantilla!AQ475),"")</f>
        <v/>
      </c>
      <c r="AT464" s="6">
        <f>IF($C464="OK",_xlfn.NUMBERVALUE(Plantilla!AR475),"")</f>
        <v/>
      </c>
      <c r="AU464" s="4">
        <f>IF($C464="OK",_xlfn.NUMBERVALUE(Plantilla!AS475),"")</f>
        <v/>
      </c>
      <c r="AV464" s="6">
        <f>IF($C464="OK",_xlfn.NUMBERVALUE(Plantilla!AT475),"")</f>
        <v/>
      </c>
      <c r="AW464" s="4">
        <f>IF($C464="OK",_xlfn.NUMBERVALUE(Plantilla!AU475),"")</f>
        <v/>
      </c>
      <c r="AX464" s="6">
        <f>IF($C464="OK",_xlfn.NUMBERVALUE(Plantilla!AV475),"")</f>
        <v/>
      </c>
      <c r="AY464" s="4">
        <f>IF($C464="OK",_xlfn.NUMBERVALUE(Plantilla!AW475),"")</f>
        <v/>
      </c>
      <c r="AZ464" s="6">
        <f>IF($C464="OK",_xlfn.NUMBERVALUE(Plantilla!AX475),"")</f>
        <v/>
      </c>
      <c r="BA464">
        <f>IF($C464="OK",_xlfn.NUMBERVALUE(Plantilla!AY475),"")</f>
        <v/>
      </c>
      <c r="BB464">
        <f>IF($C464="OK",_xlfn.NUMBERVALUE(Plantilla!AZ475),"")</f>
        <v/>
      </c>
      <c r="BC464" s="4">
        <f>IF($C464="OK",_xlfn.NUMBERVALUE(Plantilla!BA475),"")</f>
        <v/>
      </c>
      <c r="BD464" s="6">
        <f>IF($C464="OK",_xlfn.NUMBERVALUE(Plantilla!BB475),"")</f>
        <v/>
      </c>
      <c r="BE464" s="4">
        <f>IF($C464="OK",_xlfn.NUMBERVALUE(Plantilla!BC475),"")</f>
        <v/>
      </c>
      <c r="BF464" s="6">
        <f>IF($C464="OK",_xlfn.NUMBERVALUE(Plantilla!BD475),"")</f>
        <v/>
      </c>
      <c r="BG464" s="4">
        <f>IF($C464="OK",_xlfn.NUMBERVALUE(Plantilla!BE475),"")</f>
        <v/>
      </c>
      <c r="BH464" s="6">
        <f>IF($C464="OK",_xlfn.NUMBERVALUE(Plantilla!BF475),"")</f>
        <v/>
      </c>
      <c r="BI464" s="110">
        <f>IF($C464="OK",_xlfn.NUMBERVALUE(Plantilla!BG475),"")</f>
        <v/>
      </c>
      <c r="BJ464" s="6">
        <f>IF($C464="OK",_xlfn.NUMBERVALUE(Plantilla!BH475),"")</f>
        <v/>
      </c>
      <c r="BK464" s="109">
        <f>IF($C464="OK",_xlfn.NUMBERVALUE(Plantilla!BI475),"")</f>
        <v/>
      </c>
      <c r="BL464" s="6">
        <f>IF($C464="OK",
   IF(Plantilla!BJ475&lt;&gt;"",
      TEXT(VLOOKUP(Plantilla!BJ475,'Tablas '!$Z$4:$AA$6,2,FALSE),"#"),
   ""),
"")</f>
        <v/>
      </c>
      <c r="BM464" s="4">
        <f>IF($C464="OK",_xlfn.NUMBERVALUE(Plantilla!BK475),"")</f>
        <v/>
      </c>
      <c r="BN464" s="4">
        <f>IF($C464="OK",_xlfn.NUMBERVALUE(Plantilla!BL475),"")</f>
        <v/>
      </c>
      <c r="BO464" s="6">
        <f>IF($C464="OK",_xlfn.NUMBERVALUE(Plantilla!BM475),"")</f>
        <v/>
      </c>
      <c r="BP464" s="4">
        <f>IF($C464="OK",_xlfn.NUMBERVALUE(Plantilla!BN475),"")</f>
        <v/>
      </c>
      <c r="BQ464" s="6">
        <f>IF($C464="OK",_xlfn.NUMBERVALUE(Plantilla!BO475),"")</f>
        <v/>
      </c>
      <c r="BR464" s="4">
        <f>IF($C464="OK",_xlfn.NUMBERVALUE(Plantilla!BP475),"")</f>
        <v/>
      </c>
      <c r="BS464" s="6">
        <f>IF($C464="OK",_xlfn.NUMBERVALUE(Plantilla!BQ475),"")</f>
        <v/>
      </c>
      <c r="BT464" s="4">
        <f>IF($C464="OK",_xlfn.NUMBERVALUE(Plantilla!BR475),"")</f>
        <v/>
      </c>
      <c r="BU464" s="6">
        <f>IF($C464="OK",_xlfn.NUMBERVALUE(Plantilla!BS475),"")</f>
        <v/>
      </c>
      <c r="BV464" s="6">
        <f>IF($C464="OK",_xlfn.NUMBERVALUE(Plantilla!BT475),"")</f>
        <v/>
      </c>
      <c r="BW464" s="6">
        <f>IF($C464="OK",_xlfn.NUMBERVALUE(Plantilla!BU475),"")</f>
        <v/>
      </c>
      <c r="BX464" s="6">
        <f>IF($C464="OK",_xlfn.NUMBERVALUE(Plantilla!BV475),"")</f>
        <v/>
      </c>
      <c r="BY464" s="6">
        <f>IF($C464="OK",_xlfn.NUMBERVALUE(Plantilla!BW475),"")</f>
        <v/>
      </c>
      <c r="BZ464" s="6">
        <f>IF($C464="OK",_xlfn.NUMBERVALUE(Plantilla!BX475),"")</f>
        <v/>
      </c>
      <c r="CA464" s="6">
        <f>IF($C464="OK",_xlfn.NUMBERVALUE(Plantilla!BY475),"")</f>
        <v/>
      </c>
      <c r="CB464" s="6">
        <f>IF($C464="OK",_xlfn.NUMBERVALUE(Plantilla!BZ475),"")</f>
        <v/>
      </c>
      <c r="CC464" s="6">
        <f>IF($C464="OK",_xlfn.NUMBERVALUE(Plantilla!CA475),"")</f>
        <v/>
      </c>
      <c r="CD464" s="6">
        <f>IF($C464="OK",_xlfn.NUMBERVALUE(Plantilla!CB475),"")</f>
        <v/>
      </c>
      <c r="CE464" s="6">
        <f>IF($C464="OK",_xlfn.NUMBERVALUE(Plantilla!CC475),"")</f>
        <v/>
      </c>
      <c r="CF464" s="4">
        <f>IF($C464="OK",_xlfn.NUMBERVALUE(Plantilla!CD475),"")</f>
        <v/>
      </c>
      <c r="CG464" s="6">
        <f>IF($C464="OK",_xlfn.NUMBERVALUE(Plantilla!CE475),"")</f>
        <v/>
      </c>
      <c r="CH464" s="6">
        <f>IF($C464="OK",_xlfn.NUMBERVALUE(Plantilla!CF475),"")</f>
        <v/>
      </c>
      <c r="CI464" s="6">
        <f>IF($C464="OK",_xlfn.NUMBERVALUE(Plantilla!CG475),"")</f>
        <v/>
      </c>
      <c r="CJ464" s="6">
        <f>IF($C464="OK",_xlfn.NUMBERVALUE(Plantilla!CH475),"")</f>
        <v/>
      </c>
      <c r="CK464" s="6">
        <f>IF($C464="OK",_xlfn.NUMBERVALUE(Plantilla!CI475),"")</f>
        <v/>
      </c>
      <c r="CL464" s="6">
        <f>IF($C464="OK",_xlfn.NUMBERVALUE(Plantilla!CJ475),"")</f>
        <v/>
      </c>
      <c r="CM464">
        <f>IF($C464="OK",TEXT(Plantilla!CK475,"#"),"")</f>
        <v/>
      </c>
      <c r="CN464" s="6">
        <f>IF($C464="OK",_xlfn.NUMBERVALUE(Plantilla!CL475),"")</f>
        <v/>
      </c>
      <c r="CO464" s="6">
        <f>IF($C464="OK",_xlfn.NUMBERVALUE(Plantilla!CM475),"")</f>
        <v/>
      </c>
      <c r="CP464" s="110">
        <f>IF($C464="OK",_xlfn.NUMBERVALUE(Plantilla!CN475),"")</f>
        <v/>
      </c>
      <c r="CQ464" s="6">
        <f>IF($C464="OK",_xlfn.NUMBERVALUE(Plantilla!CO475),"")</f>
        <v/>
      </c>
      <c r="CR464" s="109">
        <f>IF($C464="OK",_xlfn.NUMBERVALUE(Plantilla!CP475),"")</f>
        <v/>
      </c>
      <c r="CS464" s="110">
        <f>IF($C464="OK",_xlfn.NUMBERVALUE(Plantilla!CQ475),"")</f>
        <v/>
      </c>
      <c r="CT464" s="6">
        <f>IF($C464="OK",_xlfn.NUMBERVALUE(Plantilla!CR475),"")</f>
        <v/>
      </c>
      <c r="CU464" s="109">
        <f>IF($C464="OK",_xlfn.NUMBERVALUE(Plantilla!CS475),"")</f>
        <v/>
      </c>
      <c r="CV464" s="110">
        <f>IF($C464="OK",_xlfn.NUMBERVALUE(Plantilla!CT475),"")</f>
        <v/>
      </c>
      <c r="CW464" s="6">
        <f>IF($C464="OK",_xlfn.NUMBERVALUE(Plantilla!CU475),"")</f>
        <v/>
      </c>
      <c r="CX464" s="82">
        <f>IF($C464="OK",_xlfn.NUMBERVALUE(Plantilla!CV475),"")</f>
        <v/>
      </c>
      <c r="CY464" s="6">
        <f>IF($C464="OK",_xlfn.NUMBERVALUE(Plantilla!CW475),"")</f>
        <v/>
      </c>
      <c r="CZ464" s="82">
        <f>IF($C464="OK",_xlfn.NUMBERVALUE(Plantilla!CX475),"")</f>
        <v/>
      </c>
      <c r="DA464" s="6">
        <f>IF($C464="OK",_xlfn.NUMBERVALUE(Plantilla!CY475),"")</f>
        <v/>
      </c>
      <c r="DB464" s="109">
        <f>IF($C464="OK",_xlfn.NUMBERVALUE(Plantilla!CZ475),"")</f>
        <v/>
      </c>
      <c r="DC464" s="6">
        <f>IF($C464="OK",_xlfn.NUMBERVALUE(Plantilla!DA475),"")</f>
        <v/>
      </c>
      <c r="DD464" s="6">
        <f>IF($C464="OK",TEXT(Plantilla!DB475,"#"),"")</f>
        <v/>
      </c>
      <c r="DE464" s="6">
        <f>IF($C464="OK",_xlfn.NUMBERVALUE(Plantilla!DC475),"")</f>
        <v/>
      </c>
      <c r="DF464" s="4">
        <f>IF($C464="OK",_xlfn.NUMBERVALUE(Plantilla!DD475),"")</f>
        <v/>
      </c>
      <c r="DG464" s="6">
        <f>IF($C464="OK",_xlfn.NUMBERVALUE(Plantilla!DE475),"")</f>
        <v/>
      </c>
      <c r="DH464" s="6">
        <f>IF($C464="OK",_xlfn.NUMBERVALUE(Plantilla!DF475),"")</f>
        <v/>
      </c>
      <c r="DI464" s="6">
        <f>IF($C464="OK",_xlfn.NUMBERVALUE(Plantilla!DG475),"")</f>
        <v/>
      </c>
      <c r="DJ464" s="6">
        <f>IF($C464="OK",_xlfn.NUMBERVALUE(Plantilla!DH475),"")</f>
        <v/>
      </c>
      <c r="DK464" s="6">
        <f>IF($C464="OK",_xlfn.NUMBERVALUE(Plantilla!DI475),"")</f>
        <v/>
      </c>
      <c r="DL464" s="6">
        <f>IF($C464="OK",_xlfn.NUMBERVALUE(Plantilla!DJ475),"")</f>
        <v/>
      </c>
      <c r="DM464" s="6">
        <f>IF($C464="OK",_xlfn.NUMBERVALUE(Plantilla!DK475),"")</f>
        <v/>
      </c>
      <c r="DN464" s="6">
        <f>IF($C464="OK",_xlfn.NUMBERVALUE(Plantilla!DL475),"")</f>
        <v/>
      </c>
      <c r="DO464" s="6">
        <f>IF($C464="OK",_xlfn.NUMBERVALUE(Plantilla!DM475),"")</f>
        <v/>
      </c>
      <c r="DP464" s="6">
        <f>IF($C464="OK",_xlfn.NUMBERVALUE(Plantilla!DN475),"")</f>
        <v/>
      </c>
      <c r="DQ464" s="6">
        <f>IF($C464="OK",_xlfn.NUMBERVALUE(Plantilla!DO475),"")</f>
        <v/>
      </c>
      <c r="DR464" s="6">
        <f>IF($C464="OK",_xlfn.NUMBERVALUE(Plantilla!DP475),"")</f>
        <v/>
      </c>
      <c r="DS464">
        <f>IF($C464="OK",TEXT(Plantilla!DR475,"#"),"")</f>
        <v/>
      </c>
      <c r="DT464" s="6" t="n"/>
    </row>
    <row r="465">
      <c r="A465">
        <f>IF(Plantilla!$I$6="¡Perfecto!, Guarda el archivo y adjúntalo a tu interfaz de Nómina Electrónica","OK","Error")</f>
        <v/>
      </c>
      <c r="B465">
        <f>IF(Plantilla!$I$6="¡Perfecto!, Guarda el archivo y adjúntalo a tu interfaz de Nómina Electrónica",MID(Plantilla!$D$2,SEARCH("V",Plantilla!$D$2),10),"")</f>
        <v/>
      </c>
      <c r="C465">
        <f>Plantilla!C476</f>
        <v/>
      </c>
      <c r="D465">
        <f>IF($C465="OK",Plantilla!B476,"")</f>
        <v/>
      </c>
      <c r="E465">
        <f>IF($C465="OK",
   VLOOKUP(Plantilla!$E$4,'Tablas '!$AP$4:$AT$6,5,FALSE),
"")</f>
        <v/>
      </c>
      <c r="F465">
        <f>IF($C465="OK",TEXT(Plantilla!D476,"#"),"")</f>
        <v/>
      </c>
      <c r="G465">
        <f>IF($C465="OK",
   VLOOKUP(Plantilla!E476,'Tablas '!$B$4:$C$14,2,FALSE),
"")</f>
        <v/>
      </c>
      <c r="H465">
        <f>IF($C465="OK",TEXT(Plantilla!F476,"#"),"")</f>
        <v/>
      </c>
      <c r="I465">
        <f>IF($C465="OK",TEXT(Plantilla!G476,"#"),"")</f>
        <v/>
      </c>
      <c r="J465">
        <f>IF($C465="OK",TEXT(Plantilla!H476,"#"),"")</f>
        <v/>
      </c>
      <c r="K465">
        <f>IF($C465="OK",TEXT(Plantilla!I476,"#"),"")</f>
        <v/>
      </c>
      <c r="L465">
        <f>IF($C465="OK",TEXT(Plantilla!J476,"#"),"")</f>
        <v/>
      </c>
      <c r="M465">
        <f>IF($C465="OK",TEXT(Plantilla!K476,"#"),"")</f>
        <v/>
      </c>
      <c r="N465">
        <f>IF($C465="OK",
   CONCATENATE(YEAR(Plantilla!L476),"-",TEXT(MONTH(Plantilla!L476),"00"),"-",TEXT(DAY(Plantilla!L476),"00")),
"")</f>
        <v/>
      </c>
      <c r="O465">
        <f>IF($C465="OK",_xlfn.NUMBERVALUE(Plantilla!M476),"")</f>
        <v/>
      </c>
      <c r="P465">
        <f>IF($C465="OK",
   IF(Plantilla!N476&lt;&gt;"",
      CONCATENATE(YEAR(Plantilla!N476),"-",TEXT(MONTH(Plantilla!N476),"00"),"-",TEXT(DAY(Plantilla!N476),"00")),
   ""),
"")</f>
        <v/>
      </c>
      <c r="Q465">
        <f>IF($C465="OK",
   VLOOKUP(Plantilla!O476,'Tablas '!$E$4:$F$19,2,FALSE),
"")</f>
        <v/>
      </c>
      <c r="R465">
        <f>IF($C465="OK",
   VLOOKUP(Plantilla!P476,'Tablas '!$H$4:$I$5,2,FALSE),
"")</f>
        <v/>
      </c>
      <c r="S465">
        <f>IF($C465="OK",
   VLOOKUP(Plantilla!Q476,'Tablas '!$K$4:$L$8,2,FALSE),
"")</f>
        <v/>
      </c>
      <c r="T465">
        <f>IF($C465="OK",
   VLOOKUP(Plantilla!R476,'Tablas '!$AE$4:$AF$6,2,FALSE),
"")</f>
        <v/>
      </c>
      <c r="U465">
        <f>IF($C465="OK",
   VLOOKUP(Plantilla!S476,'Tablas '!$AE$4:$AF$6,2,FALSE),
"")</f>
        <v/>
      </c>
      <c r="V465">
        <f>IF($C465="OK",TEXT(Plantilla!T476,"#"),"")</f>
        <v/>
      </c>
      <c r="W465" s="84">
        <f>IF($C465="OK",
   VLOOKUP(Plantilla!U476,'Tablas '!$AM$4:$AN$1126,2,FALSE),
"")</f>
        <v/>
      </c>
      <c r="X465">
        <f>IF($C465="OK",TEXT(Plantilla!V476,"#"),"")</f>
        <v/>
      </c>
      <c r="Y465">
        <f>IF($C465="OK",
   CONCATENATE(YEAR(Plantilla!W476),"-",TEXT(MONTH(Plantilla!W476),"00"),"-",TEXT(DAY(Plantilla!W476),"00")),
"")</f>
        <v/>
      </c>
      <c r="Z465">
        <f>IF($C465="OK",
   CONCATENATE(YEAR(Plantilla!X476),"-",TEXT(MONTH(Plantilla!X476),"00"),"-",TEXT(DAY(Plantilla!X476),"00")),
"")</f>
        <v/>
      </c>
      <c r="AA465">
        <f>IF($C465="OK",
   TEXT(VLOOKUP(Plantilla!Y476,'Tablas '!$Q$4:$R$9,2,FALSE),"#"),
"")</f>
        <v/>
      </c>
      <c r="AB465">
        <f>IF($C465="OK",
   CONCATENATE(YEAR(Plantilla!Z476),"-",TEXT(MONTH(Plantilla!Z476),"00"),"-",TEXT(DAY(Plantilla!Z476),"00")),
"")</f>
        <v/>
      </c>
      <c r="AC465">
        <f>IF($C465="OK",
   TEXT(VLOOKUP(Plantilla!AA476,'Tablas '!$T$4:$U$13,2,FALSE),"#"),
"")</f>
        <v/>
      </c>
      <c r="AD465">
        <f>IF($C465="OK",TEXT(Plantilla!AB476,"#"),"")</f>
        <v/>
      </c>
      <c r="AE465">
        <f>IF($C465="OK",
   IF(Plantilla!AC476&lt;&gt;"",
      TEXT(VLOOKUP(Plantilla!AC476,'Tablas '!$W$4:$X$7,2,FALSE),"#"),
   ""),
"")</f>
        <v/>
      </c>
      <c r="AF465">
        <f>IF($C465="OK",TEXT(Plantilla!AD476,"#"),"")</f>
        <v/>
      </c>
      <c r="AG465" s="6">
        <f>IF($C465="OK",_xlfn.NUMBERVALUE(Plantilla!AE476),"")</f>
        <v/>
      </c>
      <c r="AH465" s="4">
        <f>IF($C465="OK",_xlfn.NUMBERVALUE(Plantilla!AF476),"")</f>
        <v/>
      </c>
      <c r="AI465" s="6">
        <f>IF($C465="OK",_xlfn.NUMBERVALUE(Plantilla!AG476),"")</f>
        <v/>
      </c>
      <c r="AJ465" s="6">
        <f>IF($C465="OK",_xlfn.NUMBERVALUE(Plantilla!AH476),"")</f>
        <v/>
      </c>
      <c r="AK465" s="6">
        <f>IF($C465="OK",_xlfn.NUMBERVALUE(Plantilla!AI476),"")</f>
        <v/>
      </c>
      <c r="AL465" s="6">
        <f>IF($C465="OK",_xlfn.NUMBERVALUE(Plantilla!AJ476),"")</f>
        <v/>
      </c>
      <c r="AM465" s="4">
        <f>IF($C465="OK",_xlfn.NUMBERVALUE(Plantilla!AK476),"")</f>
        <v/>
      </c>
      <c r="AN465" s="6">
        <f>IF($C465="OK",_xlfn.NUMBERVALUE(Plantilla!AL476),"")</f>
        <v/>
      </c>
      <c r="AO465" s="4">
        <f>IF($C465="OK",_xlfn.NUMBERVALUE(Plantilla!AM476),"")</f>
        <v/>
      </c>
      <c r="AP465" s="6">
        <f>IF($C465="OK",_xlfn.NUMBERVALUE(Plantilla!AN476),"")</f>
        <v/>
      </c>
      <c r="AQ465" s="4">
        <f>IF($C465="OK",_xlfn.NUMBERVALUE(Plantilla!AO476),"")</f>
        <v/>
      </c>
      <c r="AR465" s="6">
        <f>IF($C465="OK",_xlfn.NUMBERVALUE(Plantilla!AP476),"")</f>
        <v/>
      </c>
      <c r="AS465" s="4">
        <f>IF($C465="OK",_xlfn.NUMBERVALUE(Plantilla!AQ476),"")</f>
        <v/>
      </c>
      <c r="AT465" s="6">
        <f>IF($C465="OK",_xlfn.NUMBERVALUE(Plantilla!AR476),"")</f>
        <v/>
      </c>
      <c r="AU465" s="4">
        <f>IF($C465="OK",_xlfn.NUMBERVALUE(Plantilla!AS476),"")</f>
        <v/>
      </c>
      <c r="AV465" s="6">
        <f>IF($C465="OK",_xlfn.NUMBERVALUE(Plantilla!AT476),"")</f>
        <v/>
      </c>
      <c r="AW465" s="4">
        <f>IF($C465="OK",_xlfn.NUMBERVALUE(Plantilla!AU476),"")</f>
        <v/>
      </c>
      <c r="AX465" s="6">
        <f>IF($C465="OK",_xlfn.NUMBERVALUE(Plantilla!AV476),"")</f>
        <v/>
      </c>
      <c r="AY465" s="4">
        <f>IF($C465="OK",_xlfn.NUMBERVALUE(Plantilla!AW476),"")</f>
        <v/>
      </c>
      <c r="AZ465" s="6">
        <f>IF($C465="OK",_xlfn.NUMBERVALUE(Plantilla!AX476),"")</f>
        <v/>
      </c>
      <c r="BA465">
        <f>IF($C465="OK",_xlfn.NUMBERVALUE(Plantilla!AY476),"")</f>
        <v/>
      </c>
      <c r="BB465">
        <f>IF($C465="OK",_xlfn.NUMBERVALUE(Plantilla!AZ476),"")</f>
        <v/>
      </c>
      <c r="BC465" s="4">
        <f>IF($C465="OK",_xlfn.NUMBERVALUE(Plantilla!BA476),"")</f>
        <v/>
      </c>
      <c r="BD465" s="6">
        <f>IF($C465="OK",_xlfn.NUMBERVALUE(Plantilla!BB476),"")</f>
        <v/>
      </c>
      <c r="BE465" s="4">
        <f>IF($C465="OK",_xlfn.NUMBERVALUE(Plantilla!BC476),"")</f>
        <v/>
      </c>
      <c r="BF465" s="6">
        <f>IF($C465="OK",_xlfn.NUMBERVALUE(Plantilla!BD476),"")</f>
        <v/>
      </c>
      <c r="BG465" s="4">
        <f>IF($C465="OK",_xlfn.NUMBERVALUE(Plantilla!BE476),"")</f>
        <v/>
      </c>
      <c r="BH465" s="6">
        <f>IF($C465="OK",_xlfn.NUMBERVALUE(Plantilla!BF476),"")</f>
        <v/>
      </c>
      <c r="BI465" s="110">
        <f>IF($C465="OK",_xlfn.NUMBERVALUE(Plantilla!BG476),"")</f>
        <v/>
      </c>
      <c r="BJ465" s="6">
        <f>IF($C465="OK",_xlfn.NUMBERVALUE(Plantilla!BH476),"")</f>
        <v/>
      </c>
      <c r="BK465" s="109">
        <f>IF($C465="OK",_xlfn.NUMBERVALUE(Plantilla!BI476),"")</f>
        <v/>
      </c>
      <c r="BL465" s="6">
        <f>IF($C465="OK",
   IF(Plantilla!BJ476&lt;&gt;"",
      TEXT(VLOOKUP(Plantilla!BJ476,'Tablas '!$Z$4:$AA$6,2,FALSE),"#"),
   ""),
"")</f>
        <v/>
      </c>
      <c r="BM465" s="4">
        <f>IF($C465="OK",_xlfn.NUMBERVALUE(Plantilla!BK476),"")</f>
        <v/>
      </c>
      <c r="BN465" s="4">
        <f>IF($C465="OK",_xlfn.NUMBERVALUE(Plantilla!BL476),"")</f>
        <v/>
      </c>
      <c r="BO465" s="6">
        <f>IF($C465="OK",_xlfn.NUMBERVALUE(Plantilla!BM476),"")</f>
        <v/>
      </c>
      <c r="BP465" s="4">
        <f>IF($C465="OK",_xlfn.NUMBERVALUE(Plantilla!BN476),"")</f>
        <v/>
      </c>
      <c r="BQ465" s="6">
        <f>IF($C465="OK",_xlfn.NUMBERVALUE(Plantilla!BO476),"")</f>
        <v/>
      </c>
      <c r="BR465" s="4">
        <f>IF($C465="OK",_xlfn.NUMBERVALUE(Plantilla!BP476),"")</f>
        <v/>
      </c>
      <c r="BS465" s="6">
        <f>IF($C465="OK",_xlfn.NUMBERVALUE(Plantilla!BQ476),"")</f>
        <v/>
      </c>
      <c r="BT465" s="4">
        <f>IF($C465="OK",_xlfn.NUMBERVALUE(Plantilla!BR476),"")</f>
        <v/>
      </c>
      <c r="BU465" s="6">
        <f>IF($C465="OK",_xlfn.NUMBERVALUE(Plantilla!BS476),"")</f>
        <v/>
      </c>
      <c r="BV465" s="6">
        <f>IF($C465="OK",_xlfn.NUMBERVALUE(Plantilla!BT476),"")</f>
        <v/>
      </c>
      <c r="BW465" s="6">
        <f>IF($C465="OK",_xlfn.NUMBERVALUE(Plantilla!BU476),"")</f>
        <v/>
      </c>
      <c r="BX465" s="6">
        <f>IF($C465="OK",_xlfn.NUMBERVALUE(Plantilla!BV476),"")</f>
        <v/>
      </c>
      <c r="BY465" s="6">
        <f>IF($C465="OK",_xlfn.NUMBERVALUE(Plantilla!BW476),"")</f>
        <v/>
      </c>
      <c r="BZ465" s="6">
        <f>IF($C465="OK",_xlfn.NUMBERVALUE(Plantilla!BX476),"")</f>
        <v/>
      </c>
      <c r="CA465" s="6">
        <f>IF($C465="OK",_xlfn.NUMBERVALUE(Plantilla!BY476),"")</f>
        <v/>
      </c>
      <c r="CB465" s="6">
        <f>IF($C465="OK",_xlfn.NUMBERVALUE(Plantilla!BZ476),"")</f>
        <v/>
      </c>
      <c r="CC465" s="6">
        <f>IF($C465="OK",_xlfn.NUMBERVALUE(Plantilla!CA476),"")</f>
        <v/>
      </c>
      <c r="CD465" s="6">
        <f>IF($C465="OK",_xlfn.NUMBERVALUE(Plantilla!CB476),"")</f>
        <v/>
      </c>
      <c r="CE465" s="6">
        <f>IF($C465="OK",_xlfn.NUMBERVALUE(Plantilla!CC476),"")</f>
        <v/>
      </c>
      <c r="CF465" s="4">
        <f>IF($C465="OK",_xlfn.NUMBERVALUE(Plantilla!CD476),"")</f>
        <v/>
      </c>
      <c r="CG465" s="6">
        <f>IF($C465="OK",_xlfn.NUMBERVALUE(Plantilla!CE476),"")</f>
        <v/>
      </c>
      <c r="CH465" s="6">
        <f>IF($C465="OK",_xlfn.NUMBERVALUE(Plantilla!CF476),"")</f>
        <v/>
      </c>
      <c r="CI465" s="6">
        <f>IF($C465="OK",_xlfn.NUMBERVALUE(Plantilla!CG476),"")</f>
        <v/>
      </c>
      <c r="CJ465" s="6">
        <f>IF($C465="OK",_xlfn.NUMBERVALUE(Plantilla!CH476),"")</f>
        <v/>
      </c>
      <c r="CK465" s="6">
        <f>IF($C465="OK",_xlfn.NUMBERVALUE(Plantilla!CI476),"")</f>
        <v/>
      </c>
      <c r="CL465" s="6">
        <f>IF($C465="OK",_xlfn.NUMBERVALUE(Plantilla!CJ476),"")</f>
        <v/>
      </c>
      <c r="CM465">
        <f>IF($C465="OK",TEXT(Plantilla!CK476,"#"),"")</f>
        <v/>
      </c>
      <c r="CN465" s="6">
        <f>IF($C465="OK",_xlfn.NUMBERVALUE(Plantilla!CL476),"")</f>
        <v/>
      </c>
      <c r="CO465" s="6">
        <f>IF($C465="OK",_xlfn.NUMBERVALUE(Plantilla!CM476),"")</f>
        <v/>
      </c>
      <c r="CP465" s="110">
        <f>IF($C465="OK",_xlfn.NUMBERVALUE(Plantilla!CN476),"")</f>
        <v/>
      </c>
      <c r="CQ465" s="6">
        <f>IF($C465="OK",_xlfn.NUMBERVALUE(Plantilla!CO476),"")</f>
        <v/>
      </c>
      <c r="CR465" s="109">
        <f>IF($C465="OK",_xlfn.NUMBERVALUE(Plantilla!CP476),"")</f>
        <v/>
      </c>
      <c r="CS465" s="110">
        <f>IF($C465="OK",_xlfn.NUMBERVALUE(Plantilla!CQ476),"")</f>
        <v/>
      </c>
      <c r="CT465" s="6">
        <f>IF($C465="OK",_xlfn.NUMBERVALUE(Plantilla!CR476),"")</f>
        <v/>
      </c>
      <c r="CU465" s="109">
        <f>IF($C465="OK",_xlfn.NUMBERVALUE(Plantilla!CS476),"")</f>
        <v/>
      </c>
      <c r="CV465" s="110">
        <f>IF($C465="OK",_xlfn.NUMBERVALUE(Plantilla!CT476),"")</f>
        <v/>
      </c>
      <c r="CW465" s="6">
        <f>IF($C465="OK",_xlfn.NUMBERVALUE(Plantilla!CU476),"")</f>
        <v/>
      </c>
      <c r="CX465" s="82">
        <f>IF($C465="OK",_xlfn.NUMBERVALUE(Plantilla!CV476),"")</f>
        <v/>
      </c>
      <c r="CY465" s="6">
        <f>IF($C465="OK",_xlfn.NUMBERVALUE(Plantilla!CW476),"")</f>
        <v/>
      </c>
      <c r="CZ465" s="82">
        <f>IF($C465="OK",_xlfn.NUMBERVALUE(Plantilla!CX476),"")</f>
        <v/>
      </c>
      <c r="DA465" s="6">
        <f>IF($C465="OK",_xlfn.NUMBERVALUE(Plantilla!CY476),"")</f>
        <v/>
      </c>
      <c r="DB465" s="109">
        <f>IF($C465="OK",_xlfn.NUMBERVALUE(Plantilla!CZ476),"")</f>
        <v/>
      </c>
      <c r="DC465" s="6">
        <f>IF($C465="OK",_xlfn.NUMBERVALUE(Plantilla!DA476),"")</f>
        <v/>
      </c>
      <c r="DD465" s="6">
        <f>IF($C465="OK",TEXT(Plantilla!DB476,"#"),"")</f>
        <v/>
      </c>
      <c r="DE465" s="6">
        <f>IF($C465="OK",_xlfn.NUMBERVALUE(Plantilla!DC476),"")</f>
        <v/>
      </c>
      <c r="DF465" s="4">
        <f>IF($C465="OK",_xlfn.NUMBERVALUE(Plantilla!DD476),"")</f>
        <v/>
      </c>
      <c r="DG465" s="6">
        <f>IF($C465="OK",_xlfn.NUMBERVALUE(Plantilla!DE476),"")</f>
        <v/>
      </c>
      <c r="DH465" s="6">
        <f>IF($C465="OK",_xlfn.NUMBERVALUE(Plantilla!DF476),"")</f>
        <v/>
      </c>
      <c r="DI465" s="6">
        <f>IF($C465="OK",_xlfn.NUMBERVALUE(Plantilla!DG476),"")</f>
        <v/>
      </c>
      <c r="DJ465" s="6">
        <f>IF($C465="OK",_xlfn.NUMBERVALUE(Plantilla!DH476),"")</f>
        <v/>
      </c>
      <c r="DK465" s="6">
        <f>IF($C465="OK",_xlfn.NUMBERVALUE(Plantilla!DI476),"")</f>
        <v/>
      </c>
      <c r="DL465" s="6">
        <f>IF($C465="OK",_xlfn.NUMBERVALUE(Plantilla!DJ476),"")</f>
        <v/>
      </c>
      <c r="DM465" s="6">
        <f>IF($C465="OK",_xlfn.NUMBERVALUE(Plantilla!DK476),"")</f>
        <v/>
      </c>
      <c r="DN465" s="6">
        <f>IF($C465="OK",_xlfn.NUMBERVALUE(Plantilla!DL476),"")</f>
        <v/>
      </c>
      <c r="DO465" s="6">
        <f>IF($C465="OK",_xlfn.NUMBERVALUE(Plantilla!DM476),"")</f>
        <v/>
      </c>
      <c r="DP465" s="6">
        <f>IF($C465="OK",_xlfn.NUMBERVALUE(Plantilla!DN476),"")</f>
        <v/>
      </c>
      <c r="DQ465" s="6">
        <f>IF($C465="OK",_xlfn.NUMBERVALUE(Plantilla!DO476),"")</f>
        <v/>
      </c>
      <c r="DR465" s="6">
        <f>IF($C465="OK",_xlfn.NUMBERVALUE(Plantilla!DP476),"")</f>
        <v/>
      </c>
      <c r="DS465">
        <f>IF($C465="OK",TEXT(Plantilla!DR476,"#"),"")</f>
        <v/>
      </c>
      <c r="DT465" s="6" t="n"/>
    </row>
    <row r="466">
      <c r="A466">
        <f>IF(Plantilla!$I$6="¡Perfecto!, Guarda el archivo y adjúntalo a tu interfaz de Nómina Electrónica","OK","Error")</f>
        <v/>
      </c>
      <c r="B466">
        <f>IF(Plantilla!$I$6="¡Perfecto!, Guarda el archivo y adjúntalo a tu interfaz de Nómina Electrónica",MID(Plantilla!$D$2,SEARCH("V",Plantilla!$D$2),10),"")</f>
        <v/>
      </c>
      <c r="C466">
        <f>Plantilla!C477</f>
        <v/>
      </c>
      <c r="D466">
        <f>IF($C466="OK",Plantilla!B477,"")</f>
        <v/>
      </c>
      <c r="E466">
        <f>IF($C466="OK",
   VLOOKUP(Plantilla!$E$4,'Tablas '!$AP$4:$AT$6,5,FALSE),
"")</f>
        <v/>
      </c>
      <c r="F466">
        <f>IF($C466="OK",TEXT(Plantilla!D477,"#"),"")</f>
        <v/>
      </c>
      <c r="G466">
        <f>IF($C466="OK",
   VLOOKUP(Plantilla!E477,'Tablas '!$B$4:$C$14,2,FALSE),
"")</f>
        <v/>
      </c>
      <c r="H466">
        <f>IF($C466="OK",TEXT(Plantilla!F477,"#"),"")</f>
        <v/>
      </c>
      <c r="I466">
        <f>IF($C466="OK",TEXT(Plantilla!G477,"#"),"")</f>
        <v/>
      </c>
      <c r="J466">
        <f>IF($C466="OK",TEXT(Plantilla!H477,"#"),"")</f>
        <v/>
      </c>
      <c r="K466">
        <f>IF($C466="OK",TEXT(Plantilla!I477,"#"),"")</f>
        <v/>
      </c>
      <c r="L466">
        <f>IF($C466="OK",TEXT(Plantilla!J477,"#"),"")</f>
        <v/>
      </c>
      <c r="M466">
        <f>IF($C466="OK",TEXT(Plantilla!K477,"#"),"")</f>
        <v/>
      </c>
      <c r="N466">
        <f>IF($C466="OK",
   CONCATENATE(YEAR(Plantilla!L477),"-",TEXT(MONTH(Plantilla!L477),"00"),"-",TEXT(DAY(Plantilla!L477),"00")),
"")</f>
        <v/>
      </c>
      <c r="O466">
        <f>IF($C466="OK",_xlfn.NUMBERVALUE(Plantilla!M477),"")</f>
        <v/>
      </c>
      <c r="P466">
        <f>IF($C466="OK",
   IF(Plantilla!N477&lt;&gt;"",
      CONCATENATE(YEAR(Plantilla!N477),"-",TEXT(MONTH(Plantilla!N477),"00"),"-",TEXT(DAY(Plantilla!N477),"00")),
   ""),
"")</f>
        <v/>
      </c>
      <c r="Q466">
        <f>IF($C466="OK",
   VLOOKUP(Plantilla!O477,'Tablas '!$E$4:$F$19,2,FALSE),
"")</f>
        <v/>
      </c>
      <c r="R466">
        <f>IF($C466="OK",
   VLOOKUP(Plantilla!P477,'Tablas '!$H$4:$I$5,2,FALSE),
"")</f>
        <v/>
      </c>
      <c r="S466">
        <f>IF($C466="OK",
   VLOOKUP(Plantilla!Q477,'Tablas '!$K$4:$L$8,2,FALSE),
"")</f>
        <v/>
      </c>
      <c r="T466">
        <f>IF($C466="OK",
   VLOOKUP(Plantilla!R477,'Tablas '!$AE$4:$AF$6,2,FALSE),
"")</f>
        <v/>
      </c>
      <c r="U466">
        <f>IF($C466="OK",
   VLOOKUP(Plantilla!S477,'Tablas '!$AE$4:$AF$6,2,FALSE),
"")</f>
        <v/>
      </c>
      <c r="V466">
        <f>IF($C466="OK",TEXT(Plantilla!T477,"#"),"")</f>
        <v/>
      </c>
      <c r="W466" s="84">
        <f>IF($C466="OK",
   VLOOKUP(Plantilla!U477,'Tablas '!$AM$4:$AN$1126,2,FALSE),
"")</f>
        <v/>
      </c>
      <c r="X466">
        <f>IF($C466="OK",TEXT(Plantilla!V477,"#"),"")</f>
        <v/>
      </c>
      <c r="Y466">
        <f>IF($C466="OK",
   CONCATENATE(YEAR(Plantilla!W477),"-",TEXT(MONTH(Plantilla!W477),"00"),"-",TEXT(DAY(Plantilla!W477),"00")),
"")</f>
        <v/>
      </c>
      <c r="Z466">
        <f>IF($C466="OK",
   CONCATENATE(YEAR(Plantilla!X477),"-",TEXT(MONTH(Plantilla!X477),"00"),"-",TEXT(DAY(Plantilla!X477),"00")),
"")</f>
        <v/>
      </c>
      <c r="AA466">
        <f>IF($C466="OK",
   TEXT(VLOOKUP(Plantilla!Y477,'Tablas '!$Q$4:$R$9,2,FALSE),"#"),
"")</f>
        <v/>
      </c>
      <c r="AB466">
        <f>IF($C466="OK",
   CONCATENATE(YEAR(Plantilla!Z477),"-",TEXT(MONTH(Plantilla!Z477),"00"),"-",TEXT(DAY(Plantilla!Z477),"00")),
"")</f>
        <v/>
      </c>
      <c r="AC466">
        <f>IF($C466="OK",
   TEXT(VLOOKUP(Plantilla!AA477,'Tablas '!$T$4:$U$13,2,FALSE),"#"),
"")</f>
        <v/>
      </c>
      <c r="AD466">
        <f>IF($C466="OK",TEXT(Plantilla!AB477,"#"),"")</f>
        <v/>
      </c>
      <c r="AE466">
        <f>IF($C466="OK",
   IF(Plantilla!AC477&lt;&gt;"",
      TEXT(VLOOKUP(Plantilla!AC477,'Tablas '!$W$4:$X$7,2,FALSE),"#"),
   ""),
"")</f>
        <v/>
      </c>
      <c r="AF466">
        <f>IF($C466="OK",TEXT(Plantilla!AD477,"#"),"")</f>
        <v/>
      </c>
      <c r="AG466" s="6">
        <f>IF($C466="OK",_xlfn.NUMBERVALUE(Plantilla!AE477),"")</f>
        <v/>
      </c>
      <c r="AH466" s="4">
        <f>IF($C466="OK",_xlfn.NUMBERVALUE(Plantilla!AF477),"")</f>
        <v/>
      </c>
      <c r="AI466" s="6">
        <f>IF($C466="OK",_xlfn.NUMBERVALUE(Plantilla!AG477),"")</f>
        <v/>
      </c>
      <c r="AJ466" s="6">
        <f>IF($C466="OK",_xlfn.NUMBERVALUE(Plantilla!AH477),"")</f>
        <v/>
      </c>
      <c r="AK466" s="6">
        <f>IF($C466="OK",_xlfn.NUMBERVALUE(Plantilla!AI477),"")</f>
        <v/>
      </c>
      <c r="AL466" s="6">
        <f>IF($C466="OK",_xlfn.NUMBERVALUE(Plantilla!AJ477),"")</f>
        <v/>
      </c>
      <c r="AM466" s="4">
        <f>IF($C466="OK",_xlfn.NUMBERVALUE(Plantilla!AK477),"")</f>
        <v/>
      </c>
      <c r="AN466" s="6">
        <f>IF($C466="OK",_xlfn.NUMBERVALUE(Plantilla!AL477),"")</f>
        <v/>
      </c>
      <c r="AO466" s="4">
        <f>IF($C466="OK",_xlfn.NUMBERVALUE(Plantilla!AM477),"")</f>
        <v/>
      </c>
      <c r="AP466" s="6">
        <f>IF($C466="OK",_xlfn.NUMBERVALUE(Plantilla!AN477),"")</f>
        <v/>
      </c>
      <c r="AQ466" s="4">
        <f>IF($C466="OK",_xlfn.NUMBERVALUE(Plantilla!AO477),"")</f>
        <v/>
      </c>
      <c r="AR466" s="6">
        <f>IF($C466="OK",_xlfn.NUMBERVALUE(Plantilla!AP477),"")</f>
        <v/>
      </c>
      <c r="AS466" s="4">
        <f>IF($C466="OK",_xlfn.NUMBERVALUE(Plantilla!AQ477),"")</f>
        <v/>
      </c>
      <c r="AT466" s="6">
        <f>IF($C466="OK",_xlfn.NUMBERVALUE(Plantilla!AR477),"")</f>
        <v/>
      </c>
      <c r="AU466" s="4">
        <f>IF($C466="OK",_xlfn.NUMBERVALUE(Plantilla!AS477),"")</f>
        <v/>
      </c>
      <c r="AV466" s="6">
        <f>IF($C466="OK",_xlfn.NUMBERVALUE(Plantilla!AT477),"")</f>
        <v/>
      </c>
      <c r="AW466" s="4">
        <f>IF($C466="OK",_xlfn.NUMBERVALUE(Plantilla!AU477),"")</f>
        <v/>
      </c>
      <c r="AX466" s="6">
        <f>IF($C466="OK",_xlfn.NUMBERVALUE(Plantilla!AV477),"")</f>
        <v/>
      </c>
      <c r="AY466" s="4">
        <f>IF($C466="OK",_xlfn.NUMBERVALUE(Plantilla!AW477),"")</f>
        <v/>
      </c>
      <c r="AZ466" s="6">
        <f>IF($C466="OK",_xlfn.NUMBERVALUE(Plantilla!AX477),"")</f>
        <v/>
      </c>
      <c r="BA466">
        <f>IF($C466="OK",_xlfn.NUMBERVALUE(Plantilla!AY477),"")</f>
        <v/>
      </c>
      <c r="BB466">
        <f>IF($C466="OK",_xlfn.NUMBERVALUE(Plantilla!AZ477),"")</f>
        <v/>
      </c>
      <c r="BC466" s="4">
        <f>IF($C466="OK",_xlfn.NUMBERVALUE(Plantilla!BA477),"")</f>
        <v/>
      </c>
      <c r="BD466" s="6">
        <f>IF($C466="OK",_xlfn.NUMBERVALUE(Plantilla!BB477),"")</f>
        <v/>
      </c>
      <c r="BE466" s="4">
        <f>IF($C466="OK",_xlfn.NUMBERVALUE(Plantilla!BC477),"")</f>
        <v/>
      </c>
      <c r="BF466" s="6">
        <f>IF($C466="OK",_xlfn.NUMBERVALUE(Plantilla!BD477),"")</f>
        <v/>
      </c>
      <c r="BG466" s="4">
        <f>IF($C466="OK",_xlfn.NUMBERVALUE(Plantilla!BE477),"")</f>
        <v/>
      </c>
      <c r="BH466" s="6">
        <f>IF($C466="OK",_xlfn.NUMBERVALUE(Plantilla!BF477),"")</f>
        <v/>
      </c>
      <c r="BI466" s="110">
        <f>IF($C466="OK",_xlfn.NUMBERVALUE(Plantilla!BG477),"")</f>
        <v/>
      </c>
      <c r="BJ466" s="6">
        <f>IF($C466="OK",_xlfn.NUMBERVALUE(Plantilla!BH477),"")</f>
        <v/>
      </c>
      <c r="BK466" s="109">
        <f>IF($C466="OK",_xlfn.NUMBERVALUE(Plantilla!BI477),"")</f>
        <v/>
      </c>
      <c r="BL466" s="6">
        <f>IF($C466="OK",
   IF(Plantilla!BJ477&lt;&gt;"",
      TEXT(VLOOKUP(Plantilla!BJ477,'Tablas '!$Z$4:$AA$6,2,FALSE),"#"),
   ""),
"")</f>
        <v/>
      </c>
      <c r="BM466" s="4">
        <f>IF($C466="OK",_xlfn.NUMBERVALUE(Plantilla!BK477),"")</f>
        <v/>
      </c>
      <c r="BN466" s="4">
        <f>IF($C466="OK",_xlfn.NUMBERVALUE(Plantilla!BL477),"")</f>
        <v/>
      </c>
      <c r="BO466" s="6">
        <f>IF($C466="OK",_xlfn.NUMBERVALUE(Plantilla!BM477),"")</f>
        <v/>
      </c>
      <c r="BP466" s="4">
        <f>IF($C466="OK",_xlfn.NUMBERVALUE(Plantilla!BN477),"")</f>
        <v/>
      </c>
      <c r="BQ466" s="6">
        <f>IF($C466="OK",_xlfn.NUMBERVALUE(Plantilla!BO477),"")</f>
        <v/>
      </c>
      <c r="BR466" s="4">
        <f>IF($C466="OK",_xlfn.NUMBERVALUE(Plantilla!BP477),"")</f>
        <v/>
      </c>
      <c r="BS466" s="6">
        <f>IF($C466="OK",_xlfn.NUMBERVALUE(Plantilla!BQ477),"")</f>
        <v/>
      </c>
      <c r="BT466" s="4">
        <f>IF($C466="OK",_xlfn.NUMBERVALUE(Plantilla!BR477),"")</f>
        <v/>
      </c>
      <c r="BU466" s="6">
        <f>IF($C466="OK",_xlfn.NUMBERVALUE(Plantilla!BS477),"")</f>
        <v/>
      </c>
      <c r="BV466" s="6">
        <f>IF($C466="OK",_xlfn.NUMBERVALUE(Plantilla!BT477),"")</f>
        <v/>
      </c>
      <c r="BW466" s="6">
        <f>IF($C466="OK",_xlfn.NUMBERVALUE(Plantilla!BU477),"")</f>
        <v/>
      </c>
      <c r="BX466" s="6">
        <f>IF($C466="OK",_xlfn.NUMBERVALUE(Plantilla!BV477),"")</f>
        <v/>
      </c>
      <c r="BY466" s="6">
        <f>IF($C466="OK",_xlfn.NUMBERVALUE(Plantilla!BW477),"")</f>
        <v/>
      </c>
      <c r="BZ466" s="6">
        <f>IF($C466="OK",_xlfn.NUMBERVALUE(Plantilla!BX477),"")</f>
        <v/>
      </c>
      <c r="CA466" s="6">
        <f>IF($C466="OK",_xlfn.NUMBERVALUE(Plantilla!BY477),"")</f>
        <v/>
      </c>
      <c r="CB466" s="6">
        <f>IF($C466="OK",_xlfn.NUMBERVALUE(Plantilla!BZ477),"")</f>
        <v/>
      </c>
      <c r="CC466" s="6">
        <f>IF($C466="OK",_xlfn.NUMBERVALUE(Plantilla!CA477),"")</f>
        <v/>
      </c>
      <c r="CD466" s="6">
        <f>IF($C466="OK",_xlfn.NUMBERVALUE(Plantilla!CB477),"")</f>
        <v/>
      </c>
      <c r="CE466" s="6">
        <f>IF($C466="OK",_xlfn.NUMBERVALUE(Plantilla!CC477),"")</f>
        <v/>
      </c>
      <c r="CF466" s="4">
        <f>IF($C466="OK",_xlfn.NUMBERVALUE(Plantilla!CD477),"")</f>
        <v/>
      </c>
      <c r="CG466" s="6">
        <f>IF($C466="OK",_xlfn.NUMBERVALUE(Plantilla!CE477),"")</f>
        <v/>
      </c>
      <c r="CH466" s="6">
        <f>IF($C466="OK",_xlfn.NUMBERVALUE(Plantilla!CF477),"")</f>
        <v/>
      </c>
      <c r="CI466" s="6">
        <f>IF($C466="OK",_xlfn.NUMBERVALUE(Plantilla!CG477),"")</f>
        <v/>
      </c>
      <c r="CJ466" s="6">
        <f>IF($C466="OK",_xlfn.NUMBERVALUE(Plantilla!CH477),"")</f>
        <v/>
      </c>
      <c r="CK466" s="6">
        <f>IF($C466="OK",_xlfn.NUMBERVALUE(Plantilla!CI477),"")</f>
        <v/>
      </c>
      <c r="CL466" s="6">
        <f>IF($C466="OK",_xlfn.NUMBERVALUE(Plantilla!CJ477),"")</f>
        <v/>
      </c>
      <c r="CM466">
        <f>IF($C466="OK",TEXT(Plantilla!CK477,"#"),"")</f>
        <v/>
      </c>
      <c r="CN466" s="6">
        <f>IF($C466="OK",_xlfn.NUMBERVALUE(Plantilla!CL477),"")</f>
        <v/>
      </c>
      <c r="CO466" s="6">
        <f>IF($C466="OK",_xlfn.NUMBERVALUE(Plantilla!CM477),"")</f>
        <v/>
      </c>
      <c r="CP466" s="110">
        <f>IF($C466="OK",_xlfn.NUMBERVALUE(Plantilla!CN477),"")</f>
        <v/>
      </c>
      <c r="CQ466" s="6">
        <f>IF($C466="OK",_xlfn.NUMBERVALUE(Plantilla!CO477),"")</f>
        <v/>
      </c>
      <c r="CR466" s="109">
        <f>IF($C466="OK",_xlfn.NUMBERVALUE(Plantilla!CP477),"")</f>
        <v/>
      </c>
      <c r="CS466" s="110">
        <f>IF($C466="OK",_xlfn.NUMBERVALUE(Plantilla!CQ477),"")</f>
        <v/>
      </c>
      <c r="CT466" s="6">
        <f>IF($C466="OK",_xlfn.NUMBERVALUE(Plantilla!CR477),"")</f>
        <v/>
      </c>
      <c r="CU466" s="109">
        <f>IF($C466="OK",_xlfn.NUMBERVALUE(Plantilla!CS477),"")</f>
        <v/>
      </c>
      <c r="CV466" s="110">
        <f>IF($C466="OK",_xlfn.NUMBERVALUE(Plantilla!CT477),"")</f>
        <v/>
      </c>
      <c r="CW466" s="6">
        <f>IF($C466="OK",_xlfn.NUMBERVALUE(Plantilla!CU477),"")</f>
        <v/>
      </c>
      <c r="CX466" s="82">
        <f>IF($C466="OK",_xlfn.NUMBERVALUE(Plantilla!CV477),"")</f>
        <v/>
      </c>
      <c r="CY466" s="6">
        <f>IF($C466="OK",_xlfn.NUMBERVALUE(Plantilla!CW477),"")</f>
        <v/>
      </c>
      <c r="CZ466" s="82">
        <f>IF($C466="OK",_xlfn.NUMBERVALUE(Plantilla!CX477),"")</f>
        <v/>
      </c>
      <c r="DA466" s="6">
        <f>IF($C466="OK",_xlfn.NUMBERVALUE(Plantilla!CY477),"")</f>
        <v/>
      </c>
      <c r="DB466" s="109">
        <f>IF($C466="OK",_xlfn.NUMBERVALUE(Plantilla!CZ477),"")</f>
        <v/>
      </c>
      <c r="DC466" s="6">
        <f>IF($C466="OK",_xlfn.NUMBERVALUE(Plantilla!DA477),"")</f>
        <v/>
      </c>
      <c r="DD466" s="6">
        <f>IF($C466="OK",TEXT(Plantilla!DB477,"#"),"")</f>
        <v/>
      </c>
      <c r="DE466" s="6">
        <f>IF($C466="OK",_xlfn.NUMBERVALUE(Plantilla!DC477),"")</f>
        <v/>
      </c>
      <c r="DF466" s="4">
        <f>IF($C466="OK",_xlfn.NUMBERVALUE(Plantilla!DD477),"")</f>
        <v/>
      </c>
      <c r="DG466" s="6">
        <f>IF($C466="OK",_xlfn.NUMBERVALUE(Plantilla!DE477),"")</f>
        <v/>
      </c>
      <c r="DH466" s="6">
        <f>IF($C466="OK",_xlfn.NUMBERVALUE(Plantilla!DF477),"")</f>
        <v/>
      </c>
      <c r="DI466" s="6">
        <f>IF($C466="OK",_xlfn.NUMBERVALUE(Plantilla!DG477),"")</f>
        <v/>
      </c>
      <c r="DJ466" s="6">
        <f>IF($C466="OK",_xlfn.NUMBERVALUE(Plantilla!DH477),"")</f>
        <v/>
      </c>
      <c r="DK466" s="6">
        <f>IF($C466="OK",_xlfn.NUMBERVALUE(Plantilla!DI477),"")</f>
        <v/>
      </c>
      <c r="DL466" s="6">
        <f>IF($C466="OK",_xlfn.NUMBERVALUE(Plantilla!DJ477),"")</f>
        <v/>
      </c>
      <c r="DM466" s="6">
        <f>IF($C466="OK",_xlfn.NUMBERVALUE(Plantilla!DK477),"")</f>
        <v/>
      </c>
      <c r="DN466" s="6">
        <f>IF($C466="OK",_xlfn.NUMBERVALUE(Plantilla!DL477),"")</f>
        <v/>
      </c>
      <c r="DO466" s="6">
        <f>IF($C466="OK",_xlfn.NUMBERVALUE(Plantilla!DM477),"")</f>
        <v/>
      </c>
      <c r="DP466" s="6">
        <f>IF($C466="OK",_xlfn.NUMBERVALUE(Plantilla!DN477),"")</f>
        <v/>
      </c>
      <c r="DQ466" s="6">
        <f>IF($C466="OK",_xlfn.NUMBERVALUE(Plantilla!DO477),"")</f>
        <v/>
      </c>
      <c r="DR466" s="6">
        <f>IF($C466="OK",_xlfn.NUMBERVALUE(Plantilla!DP477),"")</f>
        <v/>
      </c>
      <c r="DS466">
        <f>IF($C466="OK",TEXT(Plantilla!DR477,"#"),"")</f>
        <v/>
      </c>
      <c r="DT466" s="6" t="n"/>
    </row>
    <row r="467">
      <c r="A467">
        <f>IF(Plantilla!$I$6="¡Perfecto!, Guarda el archivo y adjúntalo a tu interfaz de Nómina Electrónica","OK","Error")</f>
        <v/>
      </c>
      <c r="B467">
        <f>IF(Plantilla!$I$6="¡Perfecto!, Guarda el archivo y adjúntalo a tu interfaz de Nómina Electrónica",MID(Plantilla!$D$2,SEARCH("V",Plantilla!$D$2),10),"")</f>
        <v/>
      </c>
      <c r="C467">
        <f>Plantilla!C478</f>
        <v/>
      </c>
      <c r="D467">
        <f>IF($C467="OK",Plantilla!B478,"")</f>
        <v/>
      </c>
      <c r="E467">
        <f>IF($C467="OK",
   VLOOKUP(Plantilla!$E$4,'Tablas '!$AP$4:$AT$6,5,FALSE),
"")</f>
        <v/>
      </c>
      <c r="F467">
        <f>IF($C467="OK",TEXT(Plantilla!D478,"#"),"")</f>
        <v/>
      </c>
      <c r="G467">
        <f>IF($C467="OK",
   VLOOKUP(Plantilla!E478,'Tablas '!$B$4:$C$14,2,FALSE),
"")</f>
        <v/>
      </c>
      <c r="H467">
        <f>IF($C467="OK",TEXT(Plantilla!F478,"#"),"")</f>
        <v/>
      </c>
      <c r="I467">
        <f>IF($C467="OK",TEXT(Plantilla!G478,"#"),"")</f>
        <v/>
      </c>
      <c r="J467">
        <f>IF($C467="OK",TEXT(Plantilla!H478,"#"),"")</f>
        <v/>
      </c>
      <c r="K467">
        <f>IF($C467="OK",TEXT(Plantilla!I478,"#"),"")</f>
        <v/>
      </c>
      <c r="L467">
        <f>IF($C467="OK",TEXT(Plantilla!J478,"#"),"")</f>
        <v/>
      </c>
      <c r="M467">
        <f>IF($C467="OK",TEXT(Plantilla!K478,"#"),"")</f>
        <v/>
      </c>
      <c r="N467">
        <f>IF($C467="OK",
   CONCATENATE(YEAR(Plantilla!L478),"-",TEXT(MONTH(Plantilla!L478),"00"),"-",TEXT(DAY(Plantilla!L478),"00")),
"")</f>
        <v/>
      </c>
      <c r="O467">
        <f>IF($C467="OK",_xlfn.NUMBERVALUE(Plantilla!M478),"")</f>
        <v/>
      </c>
      <c r="P467">
        <f>IF($C467="OK",
   IF(Plantilla!N478&lt;&gt;"",
      CONCATENATE(YEAR(Plantilla!N478),"-",TEXT(MONTH(Plantilla!N478),"00"),"-",TEXT(DAY(Plantilla!N478),"00")),
   ""),
"")</f>
        <v/>
      </c>
      <c r="Q467">
        <f>IF($C467="OK",
   VLOOKUP(Plantilla!O478,'Tablas '!$E$4:$F$19,2,FALSE),
"")</f>
        <v/>
      </c>
      <c r="R467">
        <f>IF($C467="OK",
   VLOOKUP(Plantilla!P478,'Tablas '!$H$4:$I$5,2,FALSE),
"")</f>
        <v/>
      </c>
      <c r="S467">
        <f>IF($C467="OK",
   VLOOKUP(Plantilla!Q478,'Tablas '!$K$4:$L$8,2,FALSE),
"")</f>
        <v/>
      </c>
      <c r="T467">
        <f>IF($C467="OK",
   VLOOKUP(Plantilla!R478,'Tablas '!$AE$4:$AF$6,2,FALSE),
"")</f>
        <v/>
      </c>
      <c r="U467">
        <f>IF($C467="OK",
   VLOOKUP(Plantilla!S478,'Tablas '!$AE$4:$AF$6,2,FALSE),
"")</f>
        <v/>
      </c>
      <c r="V467">
        <f>IF($C467="OK",TEXT(Plantilla!T478,"#"),"")</f>
        <v/>
      </c>
      <c r="W467" s="84">
        <f>IF($C467="OK",
   VLOOKUP(Plantilla!U478,'Tablas '!$AM$4:$AN$1126,2,FALSE),
"")</f>
        <v/>
      </c>
      <c r="X467">
        <f>IF($C467="OK",TEXT(Plantilla!V478,"#"),"")</f>
        <v/>
      </c>
      <c r="Y467">
        <f>IF($C467="OK",
   CONCATENATE(YEAR(Plantilla!W478),"-",TEXT(MONTH(Plantilla!W478),"00"),"-",TEXT(DAY(Plantilla!W478),"00")),
"")</f>
        <v/>
      </c>
      <c r="Z467">
        <f>IF($C467="OK",
   CONCATENATE(YEAR(Plantilla!X478),"-",TEXT(MONTH(Plantilla!X478),"00"),"-",TEXT(DAY(Plantilla!X478),"00")),
"")</f>
        <v/>
      </c>
      <c r="AA467">
        <f>IF($C467="OK",
   TEXT(VLOOKUP(Plantilla!Y478,'Tablas '!$Q$4:$R$9,2,FALSE),"#"),
"")</f>
        <v/>
      </c>
      <c r="AB467">
        <f>IF($C467="OK",
   CONCATENATE(YEAR(Plantilla!Z478),"-",TEXT(MONTH(Plantilla!Z478),"00"),"-",TEXT(DAY(Plantilla!Z478),"00")),
"")</f>
        <v/>
      </c>
      <c r="AC467">
        <f>IF($C467="OK",
   TEXT(VLOOKUP(Plantilla!AA478,'Tablas '!$T$4:$U$13,2,FALSE),"#"),
"")</f>
        <v/>
      </c>
      <c r="AD467">
        <f>IF($C467="OK",TEXT(Plantilla!AB478,"#"),"")</f>
        <v/>
      </c>
      <c r="AE467">
        <f>IF($C467="OK",
   IF(Plantilla!AC478&lt;&gt;"",
      TEXT(VLOOKUP(Plantilla!AC478,'Tablas '!$W$4:$X$7,2,FALSE),"#"),
   ""),
"")</f>
        <v/>
      </c>
      <c r="AF467">
        <f>IF($C467="OK",TEXT(Plantilla!AD478,"#"),"")</f>
        <v/>
      </c>
      <c r="AG467" s="6">
        <f>IF($C467="OK",_xlfn.NUMBERVALUE(Plantilla!AE478),"")</f>
        <v/>
      </c>
      <c r="AH467" s="4">
        <f>IF($C467="OK",_xlfn.NUMBERVALUE(Plantilla!AF478),"")</f>
        <v/>
      </c>
      <c r="AI467" s="6">
        <f>IF($C467="OK",_xlfn.NUMBERVALUE(Plantilla!AG478),"")</f>
        <v/>
      </c>
      <c r="AJ467" s="6">
        <f>IF($C467="OK",_xlfn.NUMBERVALUE(Plantilla!AH478),"")</f>
        <v/>
      </c>
      <c r="AK467" s="6">
        <f>IF($C467="OK",_xlfn.NUMBERVALUE(Plantilla!AI478),"")</f>
        <v/>
      </c>
      <c r="AL467" s="6">
        <f>IF($C467="OK",_xlfn.NUMBERVALUE(Plantilla!AJ478),"")</f>
        <v/>
      </c>
      <c r="AM467" s="4">
        <f>IF($C467="OK",_xlfn.NUMBERVALUE(Plantilla!AK478),"")</f>
        <v/>
      </c>
      <c r="AN467" s="6">
        <f>IF($C467="OK",_xlfn.NUMBERVALUE(Plantilla!AL478),"")</f>
        <v/>
      </c>
      <c r="AO467" s="4">
        <f>IF($C467="OK",_xlfn.NUMBERVALUE(Plantilla!AM478),"")</f>
        <v/>
      </c>
      <c r="AP467" s="6">
        <f>IF($C467="OK",_xlfn.NUMBERVALUE(Plantilla!AN478),"")</f>
        <v/>
      </c>
      <c r="AQ467" s="4">
        <f>IF($C467="OK",_xlfn.NUMBERVALUE(Plantilla!AO478),"")</f>
        <v/>
      </c>
      <c r="AR467" s="6">
        <f>IF($C467="OK",_xlfn.NUMBERVALUE(Plantilla!AP478),"")</f>
        <v/>
      </c>
      <c r="AS467" s="4">
        <f>IF($C467="OK",_xlfn.NUMBERVALUE(Plantilla!AQ478),"")</f>
        <v/>
      </c>
      <c r="AT467" s="6">
        <f>IF($C467="OK",_xlfn.NUMBERVALUE(Plantilla!AR478),"")</f>
        <v/>
      </c>
      <c r="AU467" s="4">
        <f>IF($C467="OK",_xlfn.NUMBERVALUE(Plantilla!AS478),"")</f>
        <v/>
      </c>
      <c r="AV467" s="6">
        <f>IF($C467="OK",_xlfn.NUMBERVALUE(Plantilla!AT478),"")</f>
        <v/>
      </c>
      <c r="AW467" s="4">
        <f>IF($C467="OK",_xlfn.NUMBERVALUE(Plantilla!AU478),"")</f>
        <v/>
      </c>
      <c r="AX467" s="6">
        <f>IF($C467="OK",_xlfn.NUMBERVALUE(Plantilla!AV478),"")</f>
        <v/>
      </c>
      <c r="AY467" s="4">
        <f>IF($C467="OK",_xlfn.NUMBERVALUE(Plantilla!AW478),"")</f>
        <v/>
      </c>
      <c r="AZ467" s="6">
        <f>IF($C467="OK",_xlfn.NUMBERVALUE(Plantilla!AX478),"")</f>
        <v/>
      </c>
      <c r="BA467">
        <f>IF($C467="OK",_xlfn.NUMBERVALUE(Plantilla!AY478),"")</f>
        <v/>
      </c>
      <c r="BB467">
        <f>IF($C467="OK",_xlfn.NUMBERVALUE(Plantilla!AZ478),"")</f>
        <v/>
      </c>
      <c r="BC467" s="4">
        <f>IF($C467="OK",_xlfn.NUMBERVALUE(Plantilla!BA478),"")</f>
        <v/>
      </c>
      <c r="BD467" s="6">
        <f>IF($C467="OK",_xlfn.NUMBERVALUE(Plantilla!BB478),"")</f>
        <v/>
      </c>
      <c r="BE467" s="4">
        <f>IF($C467="OK",_xlfn.NUMBERVALUE(Plantilla!BC478),"")</f>
        <v/>
      </c>
      <c r="BF467" s="6">
        <f>IF($C467="OK",_xlfn.NUMBERVALUE(Plantilla!BD478),"")</f>
        <v/>
      </c>
      <c r="BG467" s="4">
        <f>IF($C467="OK",_xlfn.NUMBERVALUE(Plantilla!BE478),"")</f>
        <v/>
      </c>
      <c r="BH467" s="6">
        <f>IF($C467="OK",_xlfn.NUMBERVALUE(Plantilla!BF478),"")</f>
        <v/>
      </c>
      <c r="BI467" s="110">
        <f>IF($C467="OK",_xlfn.NUMBERVALUE(Plantilla!BG478),"")</f>
        <v/>
      </c>
      <c r="BJ467" s="6">
        <f>IF($C467="OK",_xlfn.NUMBERVALUE(Plantilla!BH478),"")</f>
        <v/>
      </c>
      <c r="BK467" s="109">
        <f>IF($C467="OK",_xlfn.NUMBERVALUE(Plantilla!BI478),"")</f>
        <v/>
      </c>
      <c r="BL467" s="6">
        <f>IF($C467="OK",
   IF(Plantilla!BJ478&lt;&gt;"",
      TEXT(VLOOKUP(Plantilla!BJ478,'Tablas '!$Z$4:$AA$6,2,FALSE),"#"),
   ""),
"")</f>
        <v/>
      </c>
      <c r="BM467" s="4">
        <f>IF($C467="OK",_xlfn.NUMBERVALUE(Plantilla!BK478),"")</f>
        <v/>
      </c>
      <c r="BN467" s="4">
        <f>IF($C467="OK",_xlfn.NUMBERVALUE(Plantilla!BL478),"")</f>
        <v/>
      </c>
      <c r="BO467" s="6">
        <f>IF($C467="OK",_xlfn.NUMBERVALUE(Plantilla!BM478),"")</f>
        <v/>
      </c>
      <c r="BP467" s="4">
        <f>IF($C467="OK",_xlfn.NUMBERVALUE(Plantilla!BN478),"")</f>
        <v/>
      </c>
      <c r="BQ467" s="6">
        <f>IF($C467="OK",_xlfn.NUMBERVALUE(Plantilla!BO478),"")</f>
        <v/>
      </c>
      <c r="BR467" s="4">
        <f>IF($C467="OK",_xlfn.NUMBERVALUE(Plantilla!BP478),"")</f>
        <v/>
      </c>
      <c r="BS467" s="6">
        <f>IF($C467="OK",_xlfn.NUMBERVALUE(Plantilla!BQ478),"")</f>
        <v/>
      </c>
      <c r="BT467" s="4">
        <f>IF($C467="OK",_xlfn.NUMBERVALUE(Plantilla!BR478),"")</f>
        <v/>
      </c>
      <c r="BU467" s="6">
        <f>IF($C467="OK",_xlfn.NUMBERVALUE(Plantilla!BS478),"")</f>
        <v/>
      </c>
      <c r="BV467" s="6">
        <f>IF($C467="OK",_xlfn.NUMBERVALUE(Plantilla!BT478),"")</f>
        <v/>
      </c>
      <c r="BW467" s="6">
        <f>IF($C467="OK",_xlfn.NUMBERVALUE(Plantilla!BU478),"")</f>
        <v/>
      </c>
      <c r="BX467" s="6">
        <f>IF($C467="OK",_xlfn.NUMBERVALUE(Plantilla!BV478),"")</f>
        <v/>
      </c>
      <c r="BY467" s="6">
        <f>IF($C467="OK",_xlfn.NUMBERVALUE(Plantilla!BW478),"")</f>
        <v/>
      </c>
      <c r="BZ467" s="6">
        <f>IF($C467="OK",_xlfn.NUMBERVALUE(Plantilla!BX478),"")</f>
        <v/>
      </c>
      <c r="CA467" s="6">
        <f>IF($C467="OK",_xlfn.NUMBERVALUE(Plantilla!BY478),"")</f>
        <v/>
      </c>
      <c r="CB467" s="6">
        <f>IF($C467="OK",_xlfn.NUMBERVALUE(Plantilla!BZ478),"")</f>
        <v/>
      </c>
      <c r="CC467" s="6">
        <f>IF($C467="OK",_xlfn.NUMBERVALUE(Plantilla!CA478),"")</f>
        <v/>
      </c>
      <c r="CD467" s="6">
        <f>IF($C467="OK",_xlfn.NUMBERVALUE(Plantilla!CB478),"")</f>
        <v/>
      </c>
      <c r="CE467" s="6">
        <f>IF($C467="OK",_xlfn.NUMBERVALUE(Plantilla!CC478),"")</f>
        <v/>
      </c>
      <c r="CF467" s="4">
        <f>IF($C467="OK",_xlfn.NUMBERVALUE(Plantilla!CD478),"")</f>
        <v/>
      </c>
      <c r="CG467" s="6">
        <f>IF($C467="OK",_xlfn.NUMBERVALUE(Plantilla!CE478),"")</f>
        <v/>
      </c>
      <c r="CH467" s="6">
        <f>IF($C467="OK",_xlfn.NUMBERVALUE(Plantilla!CF478),"")</f>
        <v/>
      </c>
      <c r="CI467" s="6">
        <f>IF($C467="OK",_xlfn.NUMBERVALUE(Plantilla!CG478),"")</f>
        <v/>
      </c>
      <c r="CJ467" s="6">
        <f>IF($C467="OK",_xlfn.NUMBERVALUE(Plantilla!CH478),"")</f>
        <v/>
      </c>
      <c r="CK467" s="6">
        <f>IF($C467="OK",_xlfn.NUMBERVALUE(Plantilla!CI478),"")</f>
        <v/>
      </c>
      <c r="CL467" s="6">
        <f>IF($C467="OK",_xlfn.NUMBERVALUE(Plantilla!CJ478),"")</f>
        <v/>
      </c>
      <c r="CM467">
        <f>IF($C467="OK",TEXT(Plantilla!CK478,"#"),"")</f>
        <v/>
      </c>
      <c r="CN467" s="6">
        <f>IF($C467="OK",_xlfn.NUMBERVALUE(Plantilla!CL478),"")</f>
        <v/>
      </c>
      <c r="CO467" s="6">
        <f>IF($C467="OK",_xlfn.NUMBERVALUE(Plantilla!CM478),"")</f>
        <v/>
      </c>
      <c r="CP467" s="110">
        <f>IF($C467="OK",_xlfn.NUMBERVALUE(Plantilla!CN478),"")</f>
        <v/>
      </c>
      <c r="CQ467" s="6">
        <f>IF($C467="OK",_xlfn.NUMBERVALUE(Plantilla!CO478),"")</f>
        <v/>
      </c>
      <c r="CR467" s="109">
        <f>IF($C467="OK",_xlfn.NUMBERVALUE(Plantilla!CP478),"")</f>
        <v/>
      </c>
      <c r="CS467" s="110">
        <f>IF($C467="OK",_xlfn.NUMBERVALUE(Plantilla!CQ478),"")</f>
        <v/>
      </c>
      <c r="CT467" s="6">
        <f>IF($C467="OK",_xlfn.NUMBERVALUE(Plantilla!CR478),"")</f>
        <v/>
      </c>
      <c r="CU467" s="109">
        <f>IF($C467="OK",_xlfn.NUMBERVALUE(Plantilla!CS478),"")</f>
        <v/>
      </c>
      <c r="CV467" s="110">
        <f>IF($C467="OK",_xlfn.NUMBERVALUE(Plantilla!CT478),"")</f>
        <v/>
      </c>
      <c r="CW467" s="6">
        <f>IF($C467="OK",_xlfn.NUMBERVALUE(Plantilla!CU478),"")</f>
        <v/>
      </c>
      <c r="CX467" s="82">
        <f>IF($C467="OK",_xlfn.NUMBERVALUE(Plantilla!CV478),"")</f>
        <v/>
      </c>
      <c r="CY467" s="6">
        <f>IF($C467="OK",_xlfn.NUMBERVALUE(Plantilla!CW478),"")</f>
        <v/>
      </c>
      <c r="CZ467" s="82">
        <f>IF($C467="OK",_xlfn.NUMBERVALUE(Plantilla!CX478),"")</f>
        <v/>
      </c>
      <c r="DA467" s="6">
        <f>IF($C467="OK",_xlfn.NUMBERVALUE(Plantilla!CY478),"")</f>
        <v/>
      </c>
      <c r="DB467" s="109">
        <f>IF($C467="OK",_xlfn.NUMBERVALUE(Plantilla!CZ478),"")</f>
        <v/>
      </c>
      <c r="DC467" s="6">
        <f>IF($C467="OK",_xlfn.NUMBERVALUE(Plantilla!DA478),"")</f>
        <v/>
      </c>
      <c r="DD467" s="6">
        <f>IF($C467="OK",TEXT(Plantilla!DB478,"#"),"")</f>
        <v/>
      </c>
      <c r="DE467" s="6">
        <f>IF($C467="OK",_xlfn.NUMBERVALUE(Plantilla!DC478),"")</f>
        <v/>
      </c>
      <c r="DF467" s="4">
        <f>IF($C467="OK",_xlfn.NUMBERVALUE(Plantilla!DD478),"")</f>
        <v/>
      </c>
      <c r="DG467" s="6">
        <f>IF($C467="OK",_xlfn.NUMBERVALUE(Plantilla!DE478),"")</f>
        <v/>
      </c>
      <c r="DH467" s="6">
        <f>IF($C467="OK",_xlfn.NUMBERVALUE(Plantilla!DF478),"")</f>
        <v/>
      </c>
      <c r="DI467" s="6">
        <f>IF($C467="OK",_xlfn.NUMBERVALUE(Plantilla!DG478),"")</f>
        <v/>
      </c>
      <c r="DJ467" s="6">
        <f>IF($C467="OK",_xlfn.NUMBERVALUE(Plantilla!DH478),"")</f>
        <v/>
      </c>
      <c r="DK467" s="6">
        <f>IF($C467="OK",_xlfn.NUMBERVALUE(Plantilla!DI478),"")</f>
        <v/>
      </c>
      <c r="DL467" s="6">
        <f>IF($C467="OK",_xlfn.NUMBERVALUE(Plantilla!DJ478),"")</f>
        <v/>
      </c>
      <c r="DM467" s="6">
        <f>IF($C467="OK",_xlfn.NUMBERVALUE(Plantilla!DK478),"")</f>
        <v/>
      </c>
      <c r="DN467" s="6">
        <f>IF($C467="OK",_xlfn.NUMBERVALUE(Plantilla!DL478),"")</f>
        <v/>
      </c>
      <c r="DO467" s="6">
        <f>IF($C467="OK",_xlfn.NUMBERVALUE(Plantilla!DM478),"")</f>
        <v/>
      </c>
      <c r="DP467" s="6">
        <f>IF($C467="OK",_xlfn.NUMBERVALUE(Plantilla!DN478),"")</f>
        <v/>
      </c>
      <c r="DQ467" s="6">
        <f>IF($C467="OK",_xlfn.NUMBERVALUE(Plantilla!DO478),"")</f>
        <v/>
      </c>
      <c r="DR467" s="6">
        <f>IF($C467="OK",_xlfn.NUMBERVALUE(Plantilla!DP478),"")</f>
        <v/>
      </c>
      <c r="DS467">
        <f>IF($C467="OK",TEXT(Plantilla!DR478,"#"),"")</f>
        <v/>
      </c>
      <c r="DT467" s="6" t="n"/>
    </row>
    <row r="468">
      <c r="A468">
        <f>IF(Plantilla!$I$6="¡Perfecto!, Guarda el archivo y adjúntalo a tu interfaz de Nómina Electrónica","OK","Error")</f>
        <v/>
      </c>
      <c r="B468">
        <f>IF(Plantilla!$I$6="¡Perfecto!, Guarda el archivo y adjúntalo a tu interfaz de Nómina Electrónica",MID(Plantilla!$D$2,SEARCH("V",Plantilla!$D$2),10),"")</f>
        <v/>
      </c>
      <c r="C468">
        <f>Plantilla!C479</f>
        <v/>
      </c>
      <c r="D468">
        <f>IF($C468="OK",Plantilla!B479,"")</f>
        <v/>
      </c>
      <c r="E468">
        <f>IF($C468="OK",
   VLOOKUP(Plantilla!$E$4,'Tablas '!$AP$4:$AT$6,5,FALSE),
"")</f>
        <v/>
      </c>
      <c r="F468">
        <f>IF($C468="OK",TEXT(Plantilla!D479,"#"),"")</f>
        <v/>
      </c>
      <c r="G468">
        <f>IF($C468="OK",
   VLOOKUP(Plantilla!E479,'Tablas '!$B$4:$C$14,2,FALSE),
"")</f>
        <v/>
      </c>
      <c r="H468">
        <f>IF($C468="OK",TEXT(Plantilla!F479,"#"),"")</f>
        <v/>
      </c>
      <c r="I468">
        <f>IF($C468="OK",TEXT(Plantilla!G479,"#"),"")</f>
        <v/>
      </c>
      <c r="J468">
        <f>IF($C468="OK",TEXT(Plantilla!H479,"#"),"")</f>
        <v/>
      </c>
      <c r="K468">
        <f>IF($C468="OK",TEXT(Plantilla!I479,"#"),"")</f>
        <v/>
      </c>
      <c r="L468">
        <f>IF($C468="OK",TEXT(Plantilla!J479,"#"),"")</f>
        <v/>
      </c>
      <c r="M468">
        <f>IF($C468="OK",TEXT(Plantilla!K479,"#"),"")</f>
        <v/>
      </c>
      <c r="N468">
        <f>IF($C468="OK",
   CONCATENATE(YEAR(Plantilla!L479),"-",TEXT(MONTH(Plantilla!L479),"00"),"-",TEXT(DAY(Plantilla!L479),"00")),
"")</f>
        <v/>
      </c>
      <c r="O468">
        <f>IF($C468="OK",_xlfn.NUMBERVALUE(Plantilla!M479),"")</f>
        <v/>
      </c>
      <c r="P468">
        <f>IF($C468="OK",
   IF(Plantilla!N479&lt;&gt;"",
      CONCATENATE(YEAR(Plantilla!N479),"-",TEXT(MONTH(Plantilla!N479),"00"),"-",TEXT(DAY(Plantilla!N479),"00")),
   ""),
"")</f>
        <v/>
      </c>
      <c r="Q468">
        <f>IF($C468="OK",
   VLOOKUP(Plantilla!O479,'Tablas '!$E$4:$F$19,2,FALSE),
"")</f>
        <v/>
      </c>
      <c r="R468">
        <f>IF($C468="OK",
   VLOOKUP(Plantilla!P479,'Tablas '!$H$4:$I$5,2,FALSE),
"")</f>
        <v/>
      </c>
      <c r="S468">
        <f>IF($C468="OK",
   VLOOKUP(Plantilla!Q479,'Tablas '!$K$4:$L$8,2,FALSE),
"")</f>
        <v/>
      </c>
      <c r="T468">
        <f>IF($C468="OK",
   VLOOKUP(Plantilla!R479,'Tablas '!$AE$4:$AF$6,2,FALSE),
"")</f>
        <v/>
      </c>
      <c r="U468">
        <f>IF($C468="OK",
   VLOOKUP(Plantilla!S479,'Tablas '!$AE$4:$AF$6,2,FALSE),
"")</f>
        <v/>
      </c>
      <c r="V468">
        <f>IF($C468="OK",TEXT(Plantilla!T479,"#"),"")</f>
        <v/>
      </c>
      <c r="W468" s="84">
        <f>IF($C468="OK",
   VLOOKUP(Plantilla!U479,'Tablas '!$AM$4:$AN$1126,2,FALSE),
"")</f>
        <v/>
      </c>
      <c r="X468">
        <f>IF($C468="OK",TEXT(Plantilla!V479,"#"),"")</f>
        <v/>
      </c>
      <c r="Y468">
        <f>IF($C468="OK",
   CONCATENATE(YEAR(Plantilla!W479),"-",TEXT(MONTH(Plantilla!W479),"00"),"-",TEXT(DAY(Plantilla!W479),"00")),
"")</f>
        <v/>
      </c>
      <c r="Z468">
        <f>IF($C468="OK",
   CONCATENATE(YEAR(Plantilla!X479),"-",TEXT(MONTH(Plantilla!X479),"00"),"-",TEXT(DAY(Plantilla!X479),"00")),
"")</f>
        <v/>
      </c>
      <c r="AA468">
        <f>IF($C468="OK",
   TEXT(VLOOKUP(Plantilla!Y479,'Tablas '!$Q$4:$R$9,2,FALSE),"#"),
"")</f>
        <v/>
      </c>
      <c r="AB468">
        <f>IF($C468="OK",
   CONCATENATE(YEAR(Plantilla!Z479),"-",TEXT(MONTH(Plantilla!Z479),"00"),"-",TEXT(DAY(Plantilla!Z479),"00")),
"")</f>
        <v/>
      </c>
      <c r="AC468">
        <f>IF($C468="OK",
   TEXT(VLOOKUP(Plantilla!AA479,'Tablas '!$T$4:$U$13,2,FALSE),"#"),
"")</f>
        <v/>
      </c>
      <c r="AD468">
        <f>IF($C468="OK",TEXT(Plantilla!AB479,"#"),"")</f>
        <v/>
      </c>
      <c r="AE468">
        <f>IF($C468="OK",
   IF(Plantilla!AC479&lt;&gt;"",
      TEXT(VLOOKUP(Plantilla!AC479,'Tablas '!$W$4:$X$7,2,FALSE),"#"),
   ""),
"")</f>
        <v/>
      </c>
      <c r="AF468">
        <f>IF($C468="OK",TEXT(Plantilla!AD479,"#"),"")</f>
        <v/>
      </c>
      <c r="AG468" s="6">
        <f>IF($C468="OK",_xlfn.NUMBERVALUE(Plantilla!AE479),"")</f>
        <v/>
      </c>
      <c r="AH468" s="4">
        <f>IF($C468="OK",_xlfn.NUMBERVALUE(Plantilla!AF479),"")</f>
        <v/>
      </c>
      <c r="AI468" s="6">
        <f>IF($C468="OK",_xlfn.NUMBERVALUE(Plantilla!AG479),"")</f>
        <v/>
      </c>
      <c r="AJ468" s="6">
        <f>IF($C468="OK",_xlfn.NUMBERVALUE(Plantilla!AH479),"")</f>
        <v/>
      </c>
      <c r="AK468" s="6">
        <f>IF($C468="OK",_xlfn.NUMBERVALUE(Plantilla!AI479),"")</f>
        <v/>
      </c>
      <c r="AL468" s="6">
        <f>IF($C468="OK",_xlfn.NUMBERVALUE(Plantilla!AJ479),"")</f>
        <v/>
      </c>
      <c r="AM468" s="4">
        <f>IF($C468="OK",_xlfn.NUMBERVALUE(Plantilla!AK479),"")</f>
        <v/>
      </c>
      <c r="AN468" s="6">
        <f>IF($C468="OK",_xlfn.NUMBERVALUE(Plantilla!AL479),"")</f>
        <v/>
      </c>
      <c r="AO468" s="4">
        <f>IF($C468="OK",_xlfn.NUMBERVALUE(Plantilla!AM479),"")</f>
        <v/>
      </c>
      <c r="AP468" s="6">
        <f>IF($C468="OK",_xlfn.NUMBERVALUE(Plantilla!AN479),"")</f>
        <v/>
      </c>
      <c r="AQ468" s="4">
        <f>IF($C468="OK",_xlfn.NUMBERVALUE(Plantilla!AO479),"")</f>
        <v/>
      </c>
      <c r="AR468" s="6">
        <f>IF($C468="OK",_xlfn.NUMBERVALUE(Plantilla!AP479),"")</f>
        <v/>
      </c>
      <c r="AS468" s="4">
        <f>IF($C468="OK",_xlfn.NUMBERVALUE(Plantilla!AQ479),"")</f>
        <v/>
      </c>
      <c r="AT468" s="6">
        <f>IF($C468="OK",_xlfn.NUMBERVALUE(Plantilla!AR479),"")</f>
        <v/>
      </c>
      <c r="AU468" s="4">
        <f>IF($C468="OK",_xlfn.NUMBERVALUE(Plantilla!AS479),"")</f>
        <v/>
      </c>
      <c r="AV468" s="6">
        <f>IF($C468="OK",_xlfn.NUMBERVALUE(Plantilla!AT479),"")</f>
        <v/>
      </c>
      <c r="AW468" s="4">
        <f>IF($C468="OK",_xlfn.NUMBERVALUE(Plantilla!AU479),"")</f>
        <v/>
      </c>
      <c r="AX468" s="6">
        <f>IF($C468="OK",_xlfn.NUMBERVALUE(Plantilla!AV479),"")</f>
        <v/>
      </c>
      <c r="AY468" s="4">
        <f>IF($C468="OK",_xlfn.NUMBERVALUE(Plantilla!AW479),"")</f>
        <v/>
      </c>
      <c r="AZ468" s="6">
        <f>IF($C468="OK",_xlfn.NUMBERVALUE(Plantilla!AX479),"")</f>
        <v/>
      </c>
      <c r="BA468">
        <f>IF($C468="OK",_xlfn.NUMBERVALUE(Plantilla!AY479),"")</f>
        <v/>
      </c>
      <c r="BB468">
        <f>IF($C468="OK",_xlfn.NUMBERVALUE(Plantilla!AZ479),"")</f>
        <v/>
      </c>
      <c r="BC468" s="4">
        <f>IF($C468="OK",_xlfn.NUMBERVALUE(Plantilla!BA479),"")</f>
        <v/>
      </c>
      <c r="BD468" s="6">
        <f>IF($C468="OK",_xlfn.NUMBERVALUE(Plantilla!BB479),"")</f>
        <v/>
      </c>
      <c r="BE468" s="4">
        <f>IF($C468="OK",_xlfn.NUMBERVALUE(Plantilla!BC479),"")</f>
        <v/>
      </c>
      <c r="BF468" s="6">
        <f>IF($C468="OK",_xlfn.NUMBERVALUE(Plantilla!BD479),"")</f>
        <v/>
      </c>
      <c r="BG468" s="4">
        <f>IF($C468="OK",_xlfn.NUMBERVALUE(Plantilla!BE479),"")</f>
        <v/>
      </c>
      <c r="BH468" s="6">
        <f>IF($C468="OK",_xlfn.NUMBERVALUE(Plantilla!BF479),"")</f>
        <v/>
      </c>
      <c r="BI468" s="110">
        <f>IF($C468="OK",_xlfn.NUMBERVALUE(Plantilla!BG479),"")</f>
        <v/>
      </c>
      <c r="BJ468" s="6">
        <f>IF($C468="OK",_xlfn.NUMBERVALUE(Plantilla!BH479),"")</f>
        <v/>
      </c>
      <c r="BK468" s="109">
        <f>IF($C468="OK",_xlfn.NUMBERVALUE(Plantilla!BI479),"")</f>
        <v/>
      </c>
      <c r="BL468" s="6">
        <f>IF($C468="OK",
   IF(Plantilla!BJ479&lt;&gt;"",
      TEXT(VLOOKUP(Plantilla!BJ479,'Tablas '!$Z$4:$AA$6,2,FALSE),"#"),
   ""),
"")</f>
        <v/>
      </c>
      <c r="BM468" s="4">
        <f>IF($C468="OK",_xlfn.NUMBERVALUE(Plantilla!BK479),"")</f>
        <v/>
      </c>
      <c r="BN468" s="4">
        <f>IF($C468="OK",_xlfn.NUMBERVALUE(Plantilla!BL479),"")</f>
        <v/>
      </c>
      <c r="BO468" s="6">
        <f>IF($C468="OK",_xlfn.NUMBERVALUE(Plantilla!BM479),"")</f>
        <v/>
      </c>
      <c r="BP468" s="4">
        <f>IF($C468="OK",_xlfn.NUMBERVALUE(Plantilla!BN479),"")</f>
        <v/>
      </c>
      <c r="BQ468" s="6">
        <f>IF($C468="OK",_xlfn.NUMBERVALUE(Plantilla!BO479),"")</f>
        <v/>
      </c>
      <c r="BR468" s="4">
        <f>IF($C468="OK",_xlfn.NUMBERVALUE(Plantilla!BP479),"")</f>
        <v/>
      </c>
      <c r="BS468" s="6">
        <f>IF($C468="OK",_xlfn.NUMBERVALUE(Plantilla!BQ479),"")</f>
        <v/>
      </c>
      <c r="BT468" s="4">
        <f>IF($C468="OK",_xlfn.NUMBERVALUE(Plantilla!BR479),"")</f>
        <v/>
      </c>
      <c r="BU468" s="6">
        <f>IF($C468="OK",_xlfn.NUMBERVALUE(Plantilla!BS479),"")</f>
        <v/>
      </c>
      <c r="BV468" s="6">
        <f>IF($C468="OK",_xlfn.NUMBERVALUE(Plantilla!BT479),"")</f>
        <v/>
      </c>
      <c r="BW468" s="6">
        <f>IF($C468="OK",_xlfn.NUMBERVALUE(Plantilla!BU479),"")</f>
        <v/>
      </c>
      <c r="BX468" s="6">
        <f>IF($C468="OK",_xlfn.NUMBERVALUE(Plantilla!BV479),"")</f>
        <v/>
      </c>
      <c r="BY468" s="6">
        <f>IF($C468="OK",_xlfn.NUMBERVALUE(Plantilla!BW479),"")</f>
        <v/>
      </c>
      <c r="BZ468" s="6">
        <f>IF($C468="OK",_xlfn.NUMBERVALUE(Plantilla!BX479),"")</f>
        <v/>
      </c>
      <c r="CA468" s="6">
        <f>IF($C468="OK",_xlfn.NUMBERVALUE(Plantilla!BY479),"")</f>
        <v/>
      </c>
      <c r="CB468" s="6">
        <f>IF($C468="OK",_xlfn.NUMBERVALUE(Plantilla!BZ479),"")</f>
        <v/>
      </c>
      <c r="CC468" s="6">
        <f>IF($C468="OK",_xlfn.NUMBERVALUE(Plantilla!CA479),"")</f>
        <v/>
      </c>
      <c r="CD468" s="6">
        <f>IF($C468="OK",_xlfn.NUMBERVALUE(Plantilla!CB479),"")</f>
        <v/>
      </c>
      <c r="CE468" s="6">
        <f>IF($C468="OK",_xlfn.NUMBERVALUE(Plantilla!CC479),"")</f>
        <v/>
      </c>
      <c r="CF468" s="4">
        <f>IF($C468="OK",_xlfn.NUMBERVALUE(Plantilla!CD479),"")</f>
        <v/>
      </c>
      <c r="CG468" s="6">
        <f>IF($C468="OK",_xlfn.NUMBERVALUE(Plantilla!CE479),"")</f>
        <v/>
      </c>
      <c r="CH468" s="6">
        <f>IF($C468="OK",_xlfn.NUMBERVALUE(Plantilla!CF479),"")</f>
        <v/>
      </c>
      <c r="CI468" s="6">
        <f>IF($C468="OK",_xlfn.NUMBERVALUE(Plantilla!CG479),"")</f>
        <v/>
      </c>
      <c r="CJ468" s="6">
        <f>IF($C468="OK",_xlfn.NUMBERVALUE(Plantilla!CH479),"")</f>
        <v/>
      </c>
      <c r="CK468" s="6">
        <f>IF($C468="OK",_xlfn.NUMBERVALUE(Plantilla!CI479),"")</f>
        <v/>
      </c>
      <c r="CL468" s="6">
        <f>IF($C468="OK",_xlfn.NUMBERVALUE(Plantilla!CJ479),"")</f>
        <v/>
      </c>
      <c r="CM468">
        <f>IF($C468="OK",TEXT(Plantilla!CK479,"#"),"")</f>
        <v/>
      </c>
      <c r="CN468" s="6">
        <f>IF($C468="OK",_xlfn.NUMBERVALUE(Plantilla!CL479),"")</f>
        <v/>
      </c>
      <c r="CO468" s="6">
        <f>IF($C468="OK",_xlfn.NUMBERVALUE(Plantilla!CM479),"")</f>
        <v/>
      </c>
      <c r="CP468" s="110">
        <f>IF($C468="OK",_xlfn.NUMBERVALUE(Plantilla!CN479),"")</f>
        <v/>
      </c>
      <c r="CQ468" s="6">
        <f>IF($C468="OK",_xlfn.NUMBERVALUE(Plantilla!CO479),"")</f>
        <v/>
      </c>
      <c r="CR468" s="109">
        <f>IF($C468="OK",_xlfn.NUMBERVALUE(Plantilla!CP479),"")</f>
        <v/>
      </c>
      <c r="CS468" s="110">
        <f>IF($C468="OK",_xlfn.NUMBERVALUE(Plantilla!CQ479),"")</f>
        <v/>
      </c>
      <c r="CT468" s="6">
        <f>IF($C468="OK",_xlfn.NUMBERVALUE(Plantilla!CR479),"")</f>
        <v/>
      </c>
      <c r="CU468" s="109">
        <f>IF($C468="OK",_xlfn.NUMBERVALUE(Plantilla!CS479),"")</f>
        <v/>
      </c>
      <c r="CV468" s="110">
        <f>IF($C468="OK",_xlfn.NUMBERVALUE(Plantilla!CT479),"")</f>
        <v/>
      </c>
      <c r="CW468" s="6">
        <f>IF($C468="OK",_xlfn.NUMBERVALUE(Plantilla!CU479),"")</f>
        <v/>
      </c>
      <c r="CX468" s="82">
        <f>IF($C468="OK",_xlfn.NUMBERVALUE(Plantilla!CV479),"")</f>
        <v/>
      </c>
      <c r="CY468" s="6">
        <f>IF($C468="OK",_xlfn.NUMBERVALUE(Plantilla!CW479),"")</f>
        <v/>
      </c>
      <c r="CZ468" s="82">
        <f>IF($C468="OK",_xlfn.NUMBERVALUE(Plantilla!CX479),"")</f>
        <v/>
      </c>
      <c r="DA468" s="6">
        <f>IF($C468="OK",_xlfn.NUMBERVALUE(Plantilla!CY479),"")</f>
        <v/>
      </c>
      <c r="DB468" s="109">
        <f>IF($C468="OK",_xlfn.NUMBERVALUE(Plantilla!CZ479),"")</f>
        <v/>
      </c>
      <c r="DC468" s="6">
        <f>IF($C468="OK",_xlfn.NUMBERVALUE(Plantilla!DA479),"")</f>
        <v/>
      </c>
      <c r="DD468" s="6">
        <f>IF($C468="OK",TEXT(Plantilla!DB479,"#"),"")</f>
        <v/>
      </c>
      <c r="DE468" s="6">
        <f>IF($C468="OK",_xlfn.NUMBERVALUE(Plantilla!DC479),"")</f>
        <v/>
      </c>
      <c r="DF468" s="4">
        <f>IF($C468="OK",_xlfn.NUMBERVALUE(Plantilla!DD479),"")</f>
        <v/>
      </c>
      <c r="DG468" s="6">
        <f>IF($C468="OK",_xlfn.NUMBERVALUE(Plantilla!DE479),"")</f>
        <v/>
      </c>
      <c r="DH468" s="6">
        <f>IF($C468="OK",_xlfn.NUMBERVALUE(Plantilla!DF479),"")</f>
        <v/>
      </c>
      <c r="DI468" s="6">
        <f>IF($C468="OK",_xlfn.NUMBERVALUE(Plantilla!DG479),"")</f>
        <v/>
      </c>
      <c r="DJ468" s="6">
        <f>IF($C468="OK",_xlfn.NUMBERVALUE(Plantilla!DH479),"")</f>
        <v/>
      </c>
      <c r="DK468" s="6">
        <f>IF($C468="OK",_xlfn.NUMBERVALUE(Plantilla!DI479),"")</f>
        <v/>
      </c>
      <c r="DL468" s="6">
        <f>IF($C468="OK",_xlfn.NUMBERVALUE(Plantilla!DJ479),"")</f>
        <v/>
      </c>
      <c r="DM468" s="6">
        <f>IF($C468="OK",_xlfn.NUMBERVALUE(Plantilla!DK479),"")</f>
        <v/>
      </c>
      <c r="DN468" s="6">
        <f>IF($C468="OK",_xlfn.NUMBERVALUE(Plantilla!DL479),"")</f>
        <v/>
      </c>
      <c r="DO468" s="6">
        <f>IF($C468="OK",_xlfn.NUMBERVALUE(Plantilla!DM479),"")</f>
        <v/>
      </c>
      <c r="DP468" s="6">
        <f>IF($C468="OK",_xlfn.NUMBERVALUE(Plantilla!DN479),"")</f>
        <v/>
      </c>
      <c r="DQ468" s="6">
        <f>IF($C468="OK",_xlfn.NUMBERVALUE(Plantilla!DO479),"")</f>
        <v/>
      </c>
      <c r="DR468" s="6">
        <f>IF($C468="OK",_xlfn.NUMBERVALUE(Plantilla!DP479),"")</f>
        <v/>
      </c>
      <c r="DS468">
        <f>IF($C468="OK",TEXT(Plantilla!DR479,"#"),"")</f>
        <v/>
      </c>
      <c r="DT468" s="6" t="n"/>
    </row>
    <row r="469">
      <c r="A469">
        <f>IF(Plantilla!$I$6="¡Perfecto!, Guarda el archivo y adjúntalo a tu interfaz de Nómina Electrónica","OK","Error")</f>
        <v/>
      </c>
      <c r="B469">
        <f>IF(Plantilla!$I$6="¡Perfecto!, Guarda el archivo y adjúntalo a tu interfaz de Nómina Electrónica",MID(Plantilla!$D$2,SEARCH("V",Plantilla!$D$2),10),"")</f>
        <v/>
      </c>
      <c r="C469">
        <f>Plantilla!C480</f>
        <v/>
      </c>
      <c r="D469">
        <f>IF($C469="OK",Plantilla!B480,"")</f>
        <v/>
      </c>
      <c r="E469">
        <f>IF($C469="OK",
   VLOOKUP(Plantilla!$E$4,'Tablas '!$AP$4:$AT$6,5,FALSE),
"")</f>
        <v/>
      </c>
      <c r="F469">
        <f>IF($C469="OK",TEXT(Plantilla!D480,"#"),"")</f>
        <v/>
      </c>
      <c r="G469">
        <f>IF($C469="OK",
   VLOOKUP(Plantilla!E480,'Tablas '!$B$4:$C$14,2,FALSE),
"")</f>
        <v/>
      </c>
      <c r="H469">
        <f>IF($C469="OK",TEXT(Plantilla!F480,"#"),"")</f>
        <v/>
      </c>
      <c r="I469">
        <f>IF($C469="OK",TEXT(Plantilla!G480,"#"),"")</f>
        <v/>
      </c>
      <c r="J469">
        <f>IF($C469="OK",TEXT(Plantilla!H480,"#"),"")</f>
        <v/>
      </c>
      <c r="K469">
        <f>IF($C469="OK",TEXT(Plantilla!I480,"#"),"")</f>
        <v/>
      </c>
      <c r="L469">
        <f>IF($C469="OK",TEXT(Plantilla!J480,"#"),"")</f>
        <v/>
      </c>
      <c r="M469">
        <f>IF($C469="OK",TEXT(Plantilla!K480,"#"),"")</f>
        <v/>
      </c>
      <c r="N469">
        <f>IF($C469="OK",
   CONCATENATE(YEAR(Plantilla!L480),"-",TEXT(MONTH(Plantilla!L480),"00"),"-",TEXT(DAY(Plantilla!L480),"00")),
"")</f>
        <v/>
      </c>
      <c r="O469">
        <f>IF($C469="OK",_xlfn.NUMBERVALUE(Plantilla!M480),"")</f>
        <v/>
      </c>
      <c r="P469">
        <f>IF($C469="OK",
   IF(Plantilla!N480&lt;&gt;"",
      CONCATENATE(YEAR(Plantilla!N480),"-",TEXT(MONTH(Plantilla!N480),"00"),"-",TEXT(DAY(Plantilla!N480),"00")),
   ""),
"")</f>
        <v/>
      </c>
      <c r="Q469">
        <f>IF($C469="OK",
   VLOOKUP(Plantilla!O480,'Tablas '!$E$4:$F$19,2,FALSE),
"")</f>
        <v/>
      </c>
      <c r="R469">
        <f>IF($C469="OK",
   VLOOKUP(Plantilla!P480,'Tablas '!$H$4:$I$5,2,FALSE),
"")</f>
        <v/>
      </c>
      <c r="S469">
        <f>IF($C469="OK",
   VLOOKUP(Plantilla!Q480,'Tablas '!$K$4:$L$8,2,FALSE),
"")</f>
        <v/>
      </c>
      <c r="T469">
        <f>IF($C469="OK",
   VLOOKUP(Plantilla!R480,'Tablas '!$AE$4:$AF$6,2,FALSE),
"")</f>
        <v/>
      </c>
      <c r="U469">
        <f>IF($C469="OK",
   VLOOKUP(Plantilla!S480,'Tablas '!$AE$4:$AF$6,2,FALSE),
"")</f>
        <v/>
      </c>
      <c r="V469">
        <f>IF($C469="OK",TEXT(Plantilla!T480,"#"),"")</f>
        <v/>
      </c>
      <c r="W469" s="84">
        <f>IF($C469="OK",
   VLOOKUP(Plantilla!U480,'Tablas '!$AM$4:$AN$1126,2,FALSE),
"")</f>
        <v/>
      </c>
      <c r="X469">
        <f>IF($C469="OK",TEXT(Plantilla!V480,"#"),"")</f>
        <v/>
      </c>
      <c r="Y469">
        <f>IF($C469="OK",
   CONCATENATE(YEAR(Plantilla!W480),"-",TEXT(MONTH(Plantilla!W480),"00"),"-",TEXT(DAY(Plantilla!W480),"00")),
"")</f>
        <v/>
      </c>
      <c r="Z469">
        <f>IF($C469="OK",
   CONCATENATE(YEAR(Plantilla!X480),"-",TEXT(MONTH(Plantilla!X480),"00"),"-",TEXT(DAY(Plantilla!X480),"00")),
"")</f>
        <v/>
      </c>
      <c r="AA469">
        <f>IF($C469="OK",
   TEXT(VLOOKUP(Plantilla!Y480,'Tablas '!$Q$4:$R$9,2,FALSE),"#"),
"")</f>
        <v/>
      </c>
      <c r="AB469">
        <f>IF($C469="OK",
   CONCATENATE(YEAR(Plantilla!Z480),"-",TEXT(MONTH(Plantilla!Z480),"00"),"-",TEXT(DAY(Plantilla!Z480),"00")),
"")</f>
        <v/>
      </c>
      <c r="AC469">
        <f>IF($C469="OK",
   TEXT(VLOOKUP(Plantilla!AA480,'Tablas '!$T$4:$U$13,2,FALSE),"#"),
"")</f>
        <v/>
      </c>
      <c r="AD469">
        <f>IF($C469="OK",TEXT(Plantilla!AB480,"#"),"")</f>
        <v/>
      </c>
      <c r="AE469">
        <f>IF($C469="OK",
   IF(Plantilla!AC480&lt;&gt;"",
      TEXT(VLOOKUP(Plantilla!AC480,'Tablas '!$W$4:$X$7,2,FALSE),"#"),
   ""),
"")</f>
        <v/>
      </c>
      <c r="AF469">
        <f>IF($C469="OK",TEXT(Plantilla!AD480,"#"),"")</f>
        <v/>
      </c>
      <c r="AG469" s="6">
        <f>IF($C469="OK",_xlfn.NUMBERVALUE(Plantilla!AE480),"")</f>
        <v/>
      </c>
      <c r="AH469" s="4">
        <f>IF($C469="OK",_xlfn.NUMBERVALUE(Plantilla!AF480),"")</f>
        <v/>
      </c>
      <c r="AI469" s="6">
        <f>IF($C469="OK",_xlfn.NUMBERVALUE(Plantilla!AG480),"")</f>
        <v/>
      </c>
      <c r="AJ469" s="6">
        <f>IF($C469="OK",_xlfn.NUMBERVALUE(Plantilla!AH480),"")</f>
        <v/>
      </c>
      <c r="AK469" s="6">
        <f>IF($C469="OK",_xlfn.NUMBERVALUE(Plantilla!AI480),"")</f>
        <v/>
      </c>
      <c r="AL469" s="6">
        <f>IF($C469="OK",_xlfn.NUMBERVALUE(Plantilla!AJ480),"")</f>
        <v/>
      </c>
      <c r="AM469" s="4">
        <f>IF($C469="OK",_xlfn.NUMBERVALUE(Plantilla!AK480),"")</f>
        <v/>
      </c>
      <c r="AN469" s="6">
        <f>IF($C469="OK",_xlfn.NUMBERVALUE(Plantilla!AL480),"")</f>
        <v/>
      </c>
      <c r="AO469" s="4">
        <f>IF($C469="OK",_xlfn.NUMBERVALUE(Plantilla!AM480),"")</f>
        <v/>
      </c>
      <c r="AP469" s="6">
        <f>IF($C469="OK",_xlfn.NUMBERVALUE(Plantilla!AN480),"")</f>
        <v/>
      </c>
      <c r="AQ469" s="4">
        <f>IF($C469="OK",_xlfn.NUMBERVALUE(Plantilla!AO480),"")</f>
        <v/>
      </c>
      <c r="AR469" s="6">
        <f>IF($C469="OK",_xlfn.NUMBERVALUE(Plantilla!AP480),"")</f>
        <v/>
      </c>
      <c r="AS469" s="4">
        <f>IF($C469="OK",_xlfn.NUMBERVALUE(Plantilla!AQ480),"")</f>
        <v/>
      </c>
      <c r="AT469" s="6">
        <f>IF($C469="OK",_xlfn.NUMBERVALUE(Plantilla!AR480),"")</f>
        <v/>
      </c>
      <c r="AU469" s="4">
        <f>IF($C469="OK",_xlfn.NUMBERVALUE(Plantilla!AS480),"")</f>
        <v/>
      </c>
      <c r="AV469" s="6">
        <f>IF($C469="OK",_xlfn.NUMBERVALUE(Plantilla!AT480),"")</f>
        <v/>
      </c>
      <c r="AW469" s="4">
        <f>IF($C469="OK",_xlfn.NUMBERVALUE(Plantilla!AU480),"")</f>
        <v/>
      </c>
      <c r="AX469" s="6">
        <f>IF($C469="OK",_xlfn.NUMBERVALUE(Plantilla!AV480),"")</f>
        <v/>
      </c>
      <c r="AY469" s="4">
        <f>IF($C469="OK",_xlfn.NUMBERVALUE(Plantilla!AW480),"")</f>
        <v/>
      </c>
      <c r="AZ469" s="6">
        <f>IF($C469="OK",_xlfn.NUMBERVALUE(Plantilla!AX480),"")</f>
        <v/>
      </c>
      <c r="BA469">
        <f>IF($C469="OK",_xlfn.NUMBERVALUE(Plantilla!AY480),"")</f>
        <v/>
      </c>
      <c r="BB469">
        <f>IF($C469="OK",_xlfn.NUMBERVALUE(Plantilla!AZ480),"")</f>
        <v/>
      </c>
      <c r="BC469" s="4">
        <f>IF($C469="OK",_xlfn.NUMBERVALUE(Plantilla!BA480),"")</f>
        <v/>
      </c>
      <c r="BD469" s="6">
        <f>IF($C469="OK",_xlfn.NUMBERVALUE(Plantilla!BB480),"")</f>
        <v/>
      </c>
      <c r="BE469" s="4">
        <f>IF($C469="OK",_xlfn.NUMBERVALUE(Plantilla!BC480),"")</f>
        <v/>
      </c>
      <c r="BF469" s="6">
        <f>IF($C469="OK",_xlfn.NUMBERVALUE(Plantilla!BD480),"")</f>
        <v/>
      </c>
      <c r="BG469" s="4">
        <f>IF($C469="OK",_xlfn.NUMBERVALUE(Plantilla!BE480),"")</f>
        <v/>
      </c>
      <c r="BH469" s="6">
        <f>IF($C469="OK",_xlfn.NUMBERVALUE(Plantilla!BF480),"")</f>
        <v/>
      </c>
      <c r="BI469" s="110">
        <f>IF($C469="OK",_xlfn.NUMBERVALUE(Plantilla!BG480),"")</f>
        <v/>
      </c>
      <c r="BJ469" s="6">
        <f>IF($C469="OK",_xlfn.NUMBERVALUE(Plantilla!BH480),"")</f>
        <v/>
      </c>
      <c r="BK469" s="109">
        <f>IF($C469="OK",_xlfn.NUMBERVALUE(Plantilla!BI480),"")</f>
        <v/>
      </c>
      <c r="BL469" s="6">
        <f>IF($C469="OK",
   IF(Plantilla!BJ480&lt;&gt;"",
      TEXT(VLOOKUP(Plantilla!BJ480,'Tablas '!$Z$4:$AA$6,2,FALSE),"#"),
   ""),
"")</f>
        <v/>
      </c>
      <c r="BM469" s="4">
        <f>IF($C469="OK",_xlfn.NUMBERVALUE(Plantilla!BK480),"")</f>
        <v/>
      </c>
      <c r="BN469" s="4">
        <f>IF($C469="OK",_xlfn.NUMBERVALUE(Plantilla!BL480),"")</f>
        <v/>
      </c>
      <c r="BO469" s="6">
        <f>IF($C469="OK",_xlfn.NUMBERVALUE(Plantilla!BM480),"")</f>
        <v/>
      </c>
      <c r="BP469" s="4">
        <f>IF($C469="OK",_xlfn.NUMBERVALUE(Plantilla!BN480),"")</f>
        <v/>
      </c>
      <c r="BQ469" s="6">
        <f>IF($C469="OK",_xlfn.NUMBERVALUE(Plantilla!BO480),"")</f>
        <v/>
      </c>
      <c r="BR469" s="4">
        <f>IF($C469="OK",_xlfn.NUMBERVALUE(Plantilla!BP480),"")</f>
        <v/>
      </c>
      <c r="BS469" s="6">
        <f>IF($C469="OK",_xlfn.NUMBERVALUE(Plantilla!BQ480),"")</f>
        <v/>
      </c>
      <c r="BT469" s="4">
        <f>IF($C469="OK",_xlfn.NUMBERVALUE(Plantilla!BR480),"")</f>
        <v/>
      </c>
      <c r="BU469" s="6">
        <f>IF($C469="OK",_xlfn.NUMBERVALUE(Plantilla!BS480),"")</f>
        <v/>
      </c>
      <c r="BV469" s="6">
        <f>IF($C469="OK",_xlfn.NUMBERVALUE(Plantilla!BT480),"")</f>
        <v/>
      </c>
      <c r="BW469" s="6">
        <f>IF($C469="OK",_xlfn.NUMBERVALUE(Plantilla!BU480),"")</f>
        <v/>
      </c>
      <c r="BX469" s="6">
        <f>IF($C469="OK",_xlfn.NUMBERVALUE(Plantilla!BV480),"")</f>
        <v/>
      </c>
      <c r="BY469" s="6">
        <f>IF($C469="OK",_xlfn.NUMBERVALUE(Plantilla!BW480),"")</f>
        <v/>
      </c>
      <c r="BZ469" s="6">
        <f>IF($C469="OK",_xlfn.NUMBERVALUE(Plantilla!BX480),"")</f>
        <v/>
      </c>
      <c r="CA469" s="6">
        <f>IF($C469="OK",_xlfn.NUMBERVALUE(Plantilla!BY480),"")</f>
        <v/>
      </c>
      <c r="CB469" s="6">
        <f>IF($C469="OK",_xlfn.NUMBERVALUE(Plantilla!BZ480),"")</f>
        <v/>
      </c>
      <c r="CC469" s="6">
        <f>IF($C469="OK",_xlfn.NUMBERVALUE(Plantilla!CA480),"")</f>
        <v/>
      </c>
      <c r="CD469" s="6">
        <f>IF($C469="OK",_xlfn.NUMBERVALUE(Plantilla!CB480),"")</f>
        <v/>
      </c>
      <c r="CE469" s="6">
        <f>IF($C469="OK",_xlfn.NUMBERVALUE(Plantilla!CC480),"")</f>
        <v/>
      </c>
      <c r="CF469" s="4">
        <f>IF($C469="OK",_xlfn.NUMBERVALUE(Plantilla!CD480),"")</f>
        <v/>
      </c>
      <c r="CG469" s="6">
        <f>IF($C469="OK",_xlfn.NUMBERVALUE(Plantilla!CE480),"")</f>
        <v/>
      </c>
      <c r="CH469" s="6">
        <f>IF($C469="OK",_xlfn.NUMBERVALUE(Plantilla!CF480),"")</f>
        <v/>
      </c>
      <c r="CI469" s="6">
        <f>IF($C469="OK",_xlfn.NUMBERVALUE(Plantilla!CG480),"")</f>
        <v/>
      </c>
      <c r="CJ469" s="6">
        <f>IF($C469="OK",_xlfn.NUMBERVALUE(Plantilla!CH480),"")</f>
        <v/>
      </c>
      <c r="CK469" s="6">
        <f>IF($C469="OK",_xlfn.NUMBERVALUE(Plantilla!CI480),"")</f>
        <v/>
      </c>
      <c r="CL469" s="6">
        <f>IF($C469="OK",_xlfn.NUMBERVALUE(Plantilla!CJ480),"")</f>
        <v/>
      </c>
      <c r="CM469">
        <f>IF($C469="OK",TEXT(Plantilla!CK480,"#"),"")</f>
        <v/>
      </c>
      <c r="CN469" s="6">
        <f>IF($C469="OK",_xlfn.NUMBERVALUE(Plantilla!CL480),"")</f>
        <v/>
      </c>
      <c r="CO469" s="6">
        <f>IF($C469="OK",_xlfn.NUMBERVALUE(Plantilla!CM480),"")</f>
        <v/>
      </c>
      <c r="CP469" s="110">
        <f>IF($C469="OK",_xlfn.NUMBERVALUE(Plantilla!CN480),"")</f>
        <v/>
      </c>
      <c r="CQ469" s="6">
        <f>IF($C469="OK",_xlfn.NUMBERVALUE(Plantilla!CO480),"")</f>
        <v/>
      </c>
      <c r="CR469" s="109">
        <f>IF($C469="OK",_xlfn.NUMBERVALUE(Plantilla!CP480),"")</f>
        <v/>
      </c>
      <c r="CS469" s="110">
        <f>IF($C469="OK",_xlfn.NUMBERVALUE(Plantilla!CQ480),"")</f>
        <v/>
      </c>
      <c r="CT469" s="6">
        <f>IF($C469="OK",_xlfn.NUMBERVALUE(Plantilla!CR480),"")</f>
        <v/>
      </c>
      <c r="CU469" s="109">
        <f>IF($C469="OK",_xlfn.NUMBERVALUE(Plantilla!CS480),"")</f>
        <v/>
      </c>
      <c r="CV469" s="110">
        <f>IF($C469="OK",_xlfn.NUMBERVALUE(Plantilla!CT480),"")</f>
        <v/>
      </c>
      <c r="CW469" s="6">
        <f>IF($C469="OK",_xlfn.NUMBERVALUE(Plantilla!CU480),"")</f>
        <v/>
      </c>
      <c r="CX469" s="82">
        <f>IF($C469="OK",_xlfn.NUMBERVALUE(Plantilla!CV480),"")</f>
        <v/>
      </c>
      <c r="CY469" s="6">
        <f>IF($C469="OK",_xlfn.NUMBERVALUE(Plantilla!CW480),"")</f>
        <v/>
      </c>
      <c r="CZ469" s="82">
        <f>IF($C469="OK",_xlfn.NUMBERVALUE(Plantilla!CX480),"")</f>
        <v/>
      </c>
      <c r="DA469" s="6">
        <f>IF($C469="OK",_xlfn.NUMBERVALUE(Plantilla!CY480),"")</f>
        <v/>
      </c>
      <c r="DB469" s="109">
        <f>IF($C469="OK",_xlfn.NUMBERVALUE(Plantilla!CZ480),"")</f>
        <v/>
      </c>
      <c r="DC469" s="6">
        <f>IF($C469="OK",_xlfn.NUMBERVALUE(Plantilla!DA480),"")</f>
        <v/>
      </c>
      <c r="DD469" s="6">
        <f>IF($C469="OK",TEXT(Plantilla!DB480,"#"),"")</f>
        <v/>
      </c>
      <c r="DE469" s="6">
        <f>IF($C469="OK",_xlfn.NUMBERVALUE(Plantilla!DC480),"")</f>
        <v/>
      </c>
      <c r="DF469" s="4">
        <f>IF($C469="OK",_xlfn.NUMBERVALUE(Plantilla!DD480),"")</f>
        <v/>
      </c>
      <c r="DG469" s="6">
        <f>IF($C469="OK",_xlfn.NUMBERVALUE(Plantilla!DE480),"")</f>
        <v/>
      </c>
      <c r="DH469" s="6">
        <f>IF($C469="OK",_xlfn.NUMBERVALUE(Plantilla!DF480),"")</f>
        <v/>
      </c>
      <c r="DI469" s="6">
        <f>IF($C469="OK",_xlfn.NUMBERVALUE(Plantilla!DG480),"")</f>
        <v/>
      </c>
      <c r="DJ469" s="6">
        <f>IF($C469="OK",_xlfn.NUMBERVALUE(Plantilla!DH480),"")</f>
        <v/>
      </c>
      <c r="DK469" s="6">
        <f>IF($C469="OK",_xlfn.NUMBERVALUE(Plantilla!DI480),"")</f>
        <v/>
      </c>
      <c r="DL469" s="6">
        <f>IF($C469="OK",_xlfn.NUMBERVALUE(Plantilla!DJ480),"")</f>
        <v/>
      </c>
      <c r="DM469" s="6">
        <f>IF($C469="OK",_xlfn.NUMBERVALUE(Plantilla!DK480),"")</f>
        <v/>
      </c>
      <c r="DN469" s="6">
        <f>IF($C469="OK",_xlfn.NUMBERVALUE(Plantilla!DL480),"")</f>
        <v/>
      </c>
      <c r="DO469" s="6">
        <f>IF($C469="OK",_xlfn.NUMBERVALUE(Plantilla!DM480),"")</f>
        <v/>
      </c>
      <c r="DP469" s="6">
        <f>IF($C469="OK",_xlfn.NUMBERVALUE(Plantilla!DN480),"")</f>
        <v/>
      </c>
      <c r="DQ469" s="6">
        <f>IF($C469="OK",_xlfn.NUMBERVALUE(Plantilla!DO480),"")</f>
        <v/>
      </c>
      <c r="DR469" s="6">
        <f>IF($C469="OK",_xlfn.NUMBERVALUE(Plantilla!DP480),"")</f>
        <v/>
      </c>
      <c r="DS469">
        <f>IF($C469="OK",TEXT(Plantilla!DR480,"#"),"")</f>
        <v/>
      </c>
      <c r="DT469" s="6" t="n"/>
    </row>
    <row r="470">
      <c r="A470">
        <f>IF(Plantilla!$I$6="¡Perfecto!, Guarda el archivo y adjúntalo a tu interfaz de Nómina Electrónica","OK","Error")</f>
        <v/>
      </c>
      <c r="B470">
        <f>IF(Plantilla!$I$6="¡Perfecto!, Guarda el archivo y adjúntalo a tu interfaz de Nómina Electrónica",MID(Plantilla!$D$2,SEARCH("V",Plantilla!$D$2),10),"")</f>
        <v/>
      </c>
      <c r="C470">
        <f>Plantilla!C481</f>
        <v/>
      </c>
      <c r="D470">
        <f>IF($C470="OK",Plantilla!B481,"")</f>
        <v/>
      </c>
      <c r="E470">
        <f>IF($C470="OK",
   VLOOKUP(Plantilla!$E$4,'Tablas '!$AP$4:$AT$6,5,FALSE),
"")</f>
        <v/>
      </c>
      <c r="F470">
        <f>IF($C470="OK",TEXT(Plantilla!D481,"#"),"")</f>
        <v/>
      </c>
      <c r="G470">
        <f>IF($C470="OK",
   VLOOKUP(Plantilla!E481,'Tablas '!$B$4:$C$14,2,FALSE),
"")</f>
        <v/>
      </c>
      <c r="H470">
        <f>IF($C470="OK",TEXT(Plantilla!F481,"#"),"")</f>
        <v/>
      </c>
      <c r="I470">
        <f>IF($C470="OK",TEXT(Plantilla!G481,"#"),"")</f>
        <v/>
      </c>
      <c r="J470">
        <f>IF($C470="OK",TEXT(Plantilla!H481,"#"),"")</f>
        <v/>
      </c>
      <c r="K470">
        <f>IF($C470="OK",TEXT(Plantilla!I481,"#"),"")</f>
        <v/>
      </c>
      <c r="L470">
        <f>IF($C470="OK",TEXT(Plantilla!J481,"#"),"")</f>
        <v/>
      </c>
      <c r="M470">
        <f>IF($C470="OK",TEXT(Plantilla!K481,"#"),"")</f>
        <v/>
      </c>
      <c r="N470">
        <f>IF($C470="OK",
   CONCATENATE(YEAR(Plantilla!L481),"-",TEXT(MONTH(Plantilla!L481),"00"),"-",TEXT(DAY(Plantilla!L481),"00")),
"")</f>
        <v/>
      </c>
      <c r="O470">
        <f>IF($C470="OK",_xlfn.NUMBERVALUE(Plantilla!M481),"")</f>
        <v/>
      </c>
      <c r="P470">
        <f>IF($C470="OK",
   IF(Plantilla!N481&lt;&gt;"",
      CONCATENATE(YEAR(Plantilla!N481),"-",TEXT(MONTH(Plantilla!N481),"00"),"-",TEXT(DAY(Plantilla!N481),"00")),
   ""),
"")</f>
        <v/>
      </c>
      <c r="Q470">
        <f>IF($C470="OK",
   VLOOKUP(Plantilla!O481,'Tablas '!$E$4:$F$19,2,FALSE),
"")</f>
        <v/>
      </c>
      <c r="R470">
        <f>IF($C470="OK",
   VLOOKUP(Plantilla!P481,'Tablas '!$H$4:$I$5,2,FALSE),
"")</f>
        <v/>
      </c>
      <c r="S470">
        <f>IF($C470="OK",
   VLOOKUP(Plantilla!Q481,'Tablas '!$K$4:$L$8,2,FALSE),
"")</f>
        <v/>
      </c>
      <c r="T470">
        <f>IF($C470="OK",
   VLOOKUP(Plantilla!R481,'Tablas '!$AE$4:$AF$6,2,FALSE),
"")</f>
        <v/>
      </c>
      <c r="U470">
        <f>IF($C470="OK",
   VLOOKUP(Plantilla!S481,'Tablas '!$AE$4:$AF$6,2,FALSE),
"")</f>
        <v/>
      </c>
      <c r="V470">
        <f>IF($C470="OK",TEXT(Plantilla!T481,"#"),"")</f>
        <v/>
      </c>
      <c r="W470" s="84">
        <f>IF($C470="OK",
   VLOOKUP(Plantilla!U481,'Tablas '!$AM$4:$AN$1126,2,FALSE),
"")</f>
        <v/>
      </c>
      <c r="X470">
        <f>IF($C470="OK",TEXT(Plantilla!V481,"#"),"")</f>
        <v/>
      </c>
      <c r="Y470">
        <f>IF($C470="OK",
   CONCATENATE(YEAR(Plantilla!W481),"-",TEXT(MONTH(Plantilla!W481),"00"),"-",TEXT(DAY(Plantilla!W481),"00")),
"")</f>
        <v/>
      </c>
      <c r="Z470">
        <f>IF($C470="OK",
   CONCATENATE(YEAR(Plantilla!X481),"-",TEXT(MONTH(Plantilla!X481),"00"),"-",TEXT(DAY(Plantilla!X481),"00")),
"")</f>
        <v/>
      </c>
      <c r="AA470">
        <f>IF($C470="OK",
   TEXT(VLOOKUP(Plantilla!Y481,'Tablas '!$Q$4:$R$9,2,FALSE),"#"),
"")</f>
        <v/>
      </c>
      <c r="AB470">
        <f>IF($C470="OK",
   CONCATENATE(YEAR(Plantilla!Z481),"-",TEXT(MONTH(Plantilla!Z481),"00"),"-",TEXT(DAY(Plantilla!Z481),"00")),
"")</f>
        <v/>
      </c>
      <c r="AC470">
        <f>IF($C470="OK",
   TEXT(VLOOKUP(Plantilla!AA481,'Tablas '!$T$4:$U$13,2,FALSE),"#"),
"")</f>
        <v/>
      </c>
      <c r="AD470">
        <f>IF($C470="OK",TEXT(Plantilla!AB481,"#"),"")</f>
        <v/>
      </c>
      <c r="AE470">
        <f>IF($C470="OK",
   IF(Plantilla!AC481&lt;&gt;"",
      TEXT(VLOOKUP(Plantilla!AC481,'Tablas '!$W$4:$X$7,2,FALSE),"#"),
   ""),
"")</f>
        <v/>
      </c>
      <c r="AF470">
        <f>IF($C470="OK",TEXT(Plantilla!AD481,"#"),"")</f>
        <v/>
      </c>
      <c r="AG470" s="6">
        <f>IF($C470="OK",_xlfn.NUMBERVALUE(Plantilla!AE481),"")</f>
        <v/>
      </c>
      <c r="AH470" s="4">
        <f>IF($C470="OK",_xlfn.NUMBERVALUE(Plantilla!AF481),"")</f>
        <v/>
      </c>
      <c r="AI470" s="6">
        <f>IF($C470="OK",_xlfn.NUMBERVALUE(Plantilla!AG481),"")</f>
        <v/>
      </c>
      <c r="AJ470" s="6">
        <f>IF($C470="OK",_xlfn.NUMBERVALUE(Plantilla!AH481),"")</f>
        <v/>
      </c>
      <c r="AK470" s="6">
        <f>IF($C470="OK",_xlfn.NUMBERVALUE(Plantilla!AI481),"")</f>
        <v/>
      </c>
      <c r="AL470" s="6">
        <f>IF($C470="OK",_xlfn.NUMBERVALUE(Plantilla!AJ481),"")</f>
        <v/>
      </c>
      <c r="AM470" s="4">
        <f>IF($C470="OK",_xlfn.NUMBERVALUE(Plantilla!AK481),"")</f>
        <v/>
      </c>
      <c r="AN470" s="6">
        <f>IF($C470="OK",_xlfn.NUMBERVALUE(Plantilla!AL481),"")</f>
        <v/>
      </c>
      <c r="AO470" s="4">
        <f>IF($C470="OK",_xlfn.NUMBERVALUE(Plantilla!AM481),"")</f>
        <v/>
      </c>
      <c r="AP470" s="6">
        <f>IF($C470="OK",_xlfn.NUMBERVALUE(Plantilla!AN481),"")</f>
        <v/>
      </c>
      <c r="AQ470" s="4">
        <f>IF($C470="OK",_xlfn.NUMBERVALUE(Plantilla!AO481),"")</f>
        <v/>
      </c>
      <c r="AR470" s="6">
        <f>IF($C470="OK",_xlfn.NUMBERVALUE(Plantilla!AP481),"")</f>
        <v/>
      </c>
      <c r="AS470" s="4">
        <f>IF($C470="OK",_xlfn.NUMBERVALUE(Plantilla!AQ481),"")</f>
        <v/>
      </c>
      <c r="AT470" s="6">
        <f>IF($C470="OK",_xlfn.NUMBERVALUE(Plantilla!AR481),"")</f>
        <v/>
      </c>
      <c r="AU470" s="4">
        <f>IF($C470="OK",_xlfn.NUMBERVALUE(Plantilla!AS481),"")</f>
        <v/>
      </c>
      <c r="AV470" s="6">
        <f>IF($C470="OK",_xlfn.NUMBERVALUE(Plantilla!AT481),"")</f>
        <v/>
      </c>
      <c r="AW470" s="4">
        <f>IF($C470="OK",_xlfn.NUMBERVALUE(Plantilla!AU481),"")</f>
        <v/>
      </c>
      <c r="AX470" s="6">
        <f>IF($C470="OK",_xlfn.NUMBERVALUE(Plantilla!AV481),"")</f>
        <v/>
      </c>
      <c r="AY470" s="4">
        <f>IF($C470="OK",_xlfn.NUMBERVALUE(Plantilla!AW481),"")</f>
        <v/>
      </c>
      <c r="AZ470" s="6">
        <f>IF($C470="OK",_xlfn.NUMBERVALUE(Plantilla!AX481),"")</f>
        <v/>
      </c>
      <c r="BA470">
        <f>IF($C470="OK",_xlfn.NUMBERVALUE(Plantilla!AY481),"")</f>
        <v/>
      </c>
      <c r="BB470">
        <f>IF($C470="OK",_xlfn.NUMBERVALUE(Plantilla!AZ481),"")</f>
        <v/>
      </c>
      <c r="BC470" s="4">
        <f>IF($C470="OK",_xlfn.NUMBERVALUE(Plantilla!BA481),"")</f>
        <v/>
      </c>
      <c r="BD470" s="6">
        <f>IF($C470="OK",_xlfn.NUMBERVALUE(Plantilla!BB481),"")</f>
        <v/>
      </c>
      <c r="BE470" s="4">
        <f>IF($C470="OK",_xlfn.NUMBERVALUE(Plantilla!BC481),"")</f>
        <v/>
      </c>
      <c r="BF470" s="6">
        <f>IF($C470="OK",_xlfn.NUMBERVALUE(Plantilla!BD481),"")</f>
        <v/>
      </c>
      <c r="BG470" s="4">
        <f>IF($C470="OK",_xlfn.NUMBERVALUE(Plantilla!BE481),"")</f>
        <v/>
      </c>
      <c r="BH470" s="6">
        <f>IF($C470="OK",_xlfn.NUMBERVALUE(Plantilla!BF481),"")</f>
        <v/>
      </c>
      <c r="BI470" s="110">
        <f>IF($C470="OK",_xlfn.NUMBERVALUE(Plantilla!BG481),"")</f>
        <v/>
      </c>
      <c r="BJ470" s="6">
        <f>IF($C470="OK",_xlfn.NUMBERVALUE(Plantilla!BH481),"")</f>
        <v/>
      </c>
      <c r="BK470" s="109">
        <f>IF($C470="OK",_xlfn.NUMBERVALUE(Plantilla!BI481),"")</f>
        <v/>
      </c>
      <c r="BL470" s="6">
        <f>IF($C470="OK",
   IF(Plantilla!BJ481&lt;&gt;"",
      TEXT(VLOOKUP(Plantilla!BJ481,'Tablas '!$Z$4:$AA$6,2,FALSE),"#"),
   ""),
"")</f>
        <v/>
      </c>
      <c r="BM470" s="4">
        <f>IF($C470="OK",_xlfn.NUMBERVALUE(Plantilla!BK481),"")</f>
        <v/>
      </c>
      <c r="BN470" s="4">
        <f>IF($C470="OK",_xlfn.NUMBERVALUE(Plantilla!BL481),"")</f>
        <v/>
      </c>
      <c r="BO470" s="6">
        <f>IF($C470="OK",_xlfn.NUMBERVALUE(Plantilla!BM481),"")</f>
        <v/>
      </c>
      <c r="BP470" s="4">
        <f>IF($C470="OK",_xlfn.NUMBERVALUE(Plantilla!BN481),"")</f>
        <v/>
      </c>
      <c r="BQ470" s="6">
        <f>IF($C470="OK",_xlfn.NUMBERVALUE(Plantilla!BO481),"")</f>
        <v/>
      </c>
      <c r="BR470" s="4">
        <f>IF($C470="OK",_xlfn.NUMBERVALUE(Plantilla!BP481),"")</f>
        <v/>
      </c>
      <c r="BS470" s="6">
        <f>IF($C470="OK",_xlfn.NUMBERVALUE(Plantilla!BQ481),"")</f>
        <v/>
      </c>
      <c r="BT470" s="4">
        <f>IF($C470="OK",_xlfn.NUMBERVALUE(Plantilla!BR481),"")</f>
        <v/>
      </c>
      <c r="BU470" s="6">
        <f>IF($C470="OK",_xlfn.NUMBERVALUE(Plantilla!BS481),"")</f>
        <v/>
      </c>
      <c r="BV470" s="6">
        <f>IF($C470="OK",_xlfn.NUMBERVALUE(Plantilla!BT481),"")</f>
        <v/>
      </c>
      <c r="BW470" s="6">
        <f>IF($C470="OK",_xlfn.NUMBERVALUE(Plantilla!BU481),"")</f>
        <v/>
      </c>
      <c r="BX470" s="6">
        <f>IF($C470="OK",_xlfn.NUMBERVALUE(Plantilla!BV481),"")</f>
        <v/>
      </c>
      <c r="BY470" s="6">
        <f>IF($C470="OK",_xlfn.NUMBERVALUE(Plantilla!BW481),"")</f>
        <v/>
      </c>
      <c r="BZ470" s="6">
        <f>IF($C470="OK",_xlfn.NUMBERVALUE(Plantilla!BX481),"")</f>
        <v/>
      </c>
      <c r="CA470" s="6">
        <f>IF($C470="OK",_xlfn.NUMBERVALUE(Plantilla!BY481),"")</f>
        <v/>
      </c>
      <c r="CB470" s="6">
        <f>IF($C470="OK",_xlfn.NUMBERVALUE(Plantilla!BZ481),"")</f>
        <v/>
      </c>
      <c r="CC470" s="6">
        <f>IF($C470="OK",_xlfn.NUMBERVALUE(Plantilla!CA481),"")</f>
        <v/>
      </c>
      <c r="CD470" s="6">
        <f>IF($C470="OK",_xlfn.NUMBERVALUE(Plantilla!CB481),"")</f>
        <v/>
      </c>
      <c r="CE470" s="6">
        <f>IF($C470="OK",_xlfn.NUMBERVALUE(Plantilla!CC481),"")</f>
        <v/>
      </c>
      <c r="CF470" s="4">
        <f>IF($C470="OK",_xlfn.NUMBERVALUE(Plantilla!CD481),"")</f>
        <v/>
      </c>
      <c r="CG470" s="6">
        <f>IF($C470="OK",_xlfn.NUMBERVALUE(Plantilla!CE481),"")</f>
        <v/>
      </c>
      <c r="CH470" s="6">
        <f>IF($C470="OK",_xlfn.NUMBERVALUE(Plantilla!CF481),"")</f>
        <v/>
      </c>
      <c r="CI470" s="6">
        <f>IF($C470="OK",_xlfn.NUMBERVALUE(Plantilla!CG481),"")</f>
        <v/>
      </c>
      <c r="CJ470" s="6">
        <f>IF($C470="OK",_xlfn.NUMBERVALUE(Plantilla!CH481),"")</f>
        <v/>
      </c>
      <c r="CK470" s="6">
        <f>IF($C470="OK",_xlfn.NUMBERVALUE(Plantilla!CI481),"")</f>
        <v/>
      </c>
      <c r="CL470" s="6">
        <f>IF($C470="OK",_xlfn.NUMBERVALUE(Plantilla!CJ481),"")</f>
        <v/>
      </c>
      <c r="CM470">
        <f>IF($C470="OK",TEXT(Plantilla!CK481,"#"),"")</f>
        <v/>
      </c>
      <c r="CN470" s="6">
        <f>IF($C470="OK",_xlfn.NUMBERVALUE(Plantilla!CL481),"")</f>
        <v/>
      </c>
      <c r="CO470" s="6">
        <f>IF($C470="OK",_xlfn.NUMBERVALUE(Plantilla!CM481),"")</f>
        <v/>
      </c>
      <c r="CP470" s="110">
        <f>IF($C470="OK",_xlfn.NUMBERVALUE(Plantilla!CN481),"")</f>
        <v/>
      </c>
      <c r="CQ470" s="6">
        <f>IF($C470="OK",_xlfn.NUMBERVALUE(Plantilla!CO481),"")</f>
        <v/>
      </c>
      <c r="CR470" s="109">
        <f>IF($C470="OK",_xlfn.NUMBERVALUE(Plantilla!CP481),"")</f>
        <v/>
      </c>
      <c r="CS470" s="110">
        <f>IF($C470="OK",_xlfn.NUMBERVALUE(Plantilla!CQ481),"")</f>
        <v/>
      </c>
      <c r="CT470" s="6">
        <f>IF($C470="OK",_xlfn.NUMBERVALUE(Plantilla!CR481),"")</f>
        <v/>
      </c>
      <c r="CU470" s="109">
        <f>IF($C470="OK",_xlfn.NUMBERVALUE(Plantilla!CS481),"")</f>
        <v/>
      </c>
      <c r="CV470" s="110">
        <f>IF($C470="OK",_xlfn.NUMBERVALUE(Plantilla!CT481),"")</f>
        <v/>
      </c>
      <c r="CW470" s="6">
        <f>IF($C470="OK",_xlfn.NUMBERVALUE(Plantilla!CU481),"")</f>
        <v/>
      </c>
      <c r="CX470" s="82">
        <f>IF($C470="OK",_xlfn.NUMBERVALUE(Plantilla!CV481),"")</f>
        <v/>
      </c>
      <c r="CY470" s="6">
        <f>IF($C470="OK",_xlfn.NUMBERVALUE(Plantilla!CW481),"")</f>
        <v/>
      </c>
      <c r="CZ470" s="82">
        <f>IF($C470="OK",_xlfn.NUMBERVALUE(Plantilla!CX481),"")</f>
        <v/>
      </c>
      <c r="DA470" s="6">
        <f>IF($C470="OK",_xlfn.NUMBERVALUE(Plantilla!CY481),"")</f>
        <v/>
      </c>
      <c r="DB470" s="109">
        <f>IF($C470="OK",_xlfn.NUMBERVALUE(Plantilla!CZ481),"")</f>
        <v/>
      </c>
      <c r="DC470" s="6">
        <f>IF($C470="OK",_xlfn.NUMBERVALUE(Plantilla!DA481),"")</f>
        <v/>
      </c>
      <c r="DD470" s="6">
        <f>IF($C470="OK",TEXT(Plantilla!DB481,"#"),"")</f>
        <v/>
      </c>
      <c r="DE470" s="6">
        <f>IF($C470="OK",_xlfn.NUMBERVALUE(Plantilla!DC481),"")</f>
        <v/>
      </c>
      <c r="DF470" s="4">
        <f>IF($C470="OK",_xlfn.NUMBERVALUE(Plantilla!DD481),"")</f>
        <v/>
      </c>
      <c r="DG470" s="6">
        <f>IF($C470="OK",_xlfn.NUMBERVALUE(Plantilla!DE481),"")</f>
        <v/>
      </c>
      <c r="DH470" s="6">
        <f>IF($C470="OK",_xlfn.NUMBERVALUE(Plantilla!DF481),"")</f>
        <v/>
      </c>
      <c r="DI470" s="6">
        <f>IF($C470="OK",_xlfn.NUMBERVALUE(Plantilla!DG481),"")</f>
        <v/>
      </c>
      <c r="DJ470" s="6">
        <f>IF($C470="OK",_xlfn.NUMBERVALUE(Plantilla!DH481),"")</f>
        <v/>
      </c>
      <c r="DK470" s="6">
        <f>IF($C470="OK",_xlfn.NUMBERVALUE(Plantilla!DI481),"")</f>
        <v/>
      </c>
      <c r="DL470" s="6">
        <f>IF($C470="OK",_xlfn.NUMBERVALUE(Plantilla!DJ481),"")</f>
        <v/>
      </c>
      <c r="DM470" s="6">
        <f>IF($C470="OK",_xlfn.NUMBERVALUE(Plantilla!DK481),"")</f>
        <v/>
      </c>
      <c r="DN470" s="6">
        <f>IF($C470="OK",_xlfn.NUMBERVALUE(Plantilla!DL481),"")</f>
        <v/>
      </c>
      <c r="DO470" s="6">
        <f>IF($C470="OK",_xlfn.NUMBERVALUE(Plantilla!DM481),"")</f>
        <v/>
      </c>
      <c r="DP470" s="6">
        <f>IF($C470="OK",_xlfn.NUMBERVALUE(Plantilla!DN481),"")</f>
        <v/>
      </c>
      <c r="DQ470" s="6">
        <f>IF($C470="OK",_xlfn.NUMBERVALUE(Plantilla!DO481),"")</f>
        <v/>
      </c>
      <c r="DR470" s="6">
        <f>IF($C470="OK",_xlfn.NUMBERVALUE(Plantilla!DP481),"")</f>
        <v/>
      </c>
      <c r="DS470">
        <f>IF($C470="OK",TEXT(Plantilla!DR481,"#"),"")</f>
        <v/>
      </c>
      <c r="DT470" s="6" t="n"/>
    </row>
    <row r="471">
      <c r="A471">
        <f>IF(Plantilla!$I$6="¡Perfecto!, Guarda el archivo y adjúntalo a tu interfaz de Nómina Electrónica","OK","Error")</f>
        <v/>
      </c>
      <c r="B471">
        <f>IF(Plantilla!$I$6="¡Perfecto!, Guarda el archivo y adjúntalo a tu interfaz de Nómina Electrónica",MID(Plantilla!$D$2,SEARCH("V",Plantilla!$D$2),10),"")</f>
        <v/>
      </c>
      <c r="C471">
        <f>Plantilla!C482</f>
        <v/>
      </c>
      <c r="D471">
        <f>IF($C471="OK",Plantilla!B482,"")</f>
        <v/>
      </c>
      <c r="E471">
        <f>IF($C471="OK",
   VLOOKUP(Plantilla!$E$4,'Tablas '!$AP$4:$AT$6,5,FALSE),
"")</f>
        <v/>
      </c>
      <c r="F471">
        <f>IF($C471="OK",TEXT(Plantilla!D482,"#"),"")</f>
        <v/>
      </c>
      <c r="G471">
        <f>IF($C471="OK",
   VLOOKUP(Plantilla!E482,'Tablas '!$B$4:$C$14,2,FALSE),
"")</f>
        <v/>
      </c>
      <c r="H471">
        <f>IF($C471="OK",TEXT(Plantilla!F482,"#"),"")</f>
        <v/>
      </c>
      <c r="I471">
        <f>IF($C471="OK",TEXT(Plantilla!G482,"#"),"")</f>
        <v/>
      </c>
      <c r="J471">
        <f>IF($C471="OK",TEXT(Plantilla!H482,"#"),"")</f>
        <v/>
      </c>
      <c r="K471">
        <f>IF($C471="OK",TEXT(Plantilla!I482,"#"),"")</f>
        <v/>
      </c>
      <c r="L471">
        <f>IF($C471="OK",TEXT(Plantilla!J482,"#"),"")</f>
        <v/>
      </c>
      <c r="M471">
        <f>IF($C471="OK",TEXT(Plantilla!K482,"#"),"")</f>
        <v/>
      </c>
      <c r="N471">
        <f>IF($C471="OK",
   CONCATENATE(YEAR(Plantilla!L482),"-",TEXT(MONTH(Plantilla!L482),"00"),"-",TEXT(DAY(Plantilla!L482),"00")),
"")</f>
        <v/>
      </c>
      <c r="O471">
        <f>IF($C471="OK",_xlfn.NUMBERVALUE(Plantilla!M482),"")</f>
        <v/>
      </c>
      <c r="P471">
        <f>IF($C471="OK",
   IF(Plantilla!N482&lt;&gt;"",
      CONCATENATE(YEAR(Plantilla!N482),"-",TEXT(MONTH(Plantilla!N482),"00"),"-",TEXT(DAY(Plantilla!N482),"00")),
   ""),
"")</f>
        <v/>
      </c>
      <c r="Q471">
        <f>IF($C471="OK",
   VLOOKUP(Plantilla!O482,'Tablas '!$E$4:$F$19,2,FALSE),
"")</f>
        <v/>
      </c>
      <c r="R471">
        <f>IF($C471="OK",
   VLOOKUP(Plantilla!P482,'Tablas '!$H$4:$I$5,2,FALSE),
"")</f>
        <v/>
      </c>
      <c r="S471">
        <f>IF($C471="OK",
   VLOOKUP(Plantilla!Q482,'Tablas '!$K$4:$L$8,2,FALSE),
"")</f>
        <v/>
      </c>
      <c r="T471">
        <f>IF($C471="OK",
   VLOOKUP(Plantilla!R482,'Tablas '!$AE$4:$AF$6,2,FALSE),
"")</f>
        <v/>
      </c>
      <c r="U471">
        <f>IF($C471="OK",
   VLOOKUP(Plantilla!S482,'Tablas '!$AE$4:$AF$6,2,FALSE),
"")</f>
        <v/>
      </c>
      <c r="V471">
        <f>IF($C471="OK",TEXT(Plantilla!T482,"#"),"")</f>
        <v/>
      </c>
      <c r="W471" s="84">
        <f>IF($C471="OK",
   VLOOKUP(Plantilla!U482,'Tablas '!$AM$4:$AN$1126,2,FALSE),
"")</f>
        <v/>
      </c>
      <c r="X471">
        <f>IF($C471="OK",TEXT(Plantilla!V482,"#"),"")</f>
        <v/>
      </c>
      <c r="Y471">
        <f>IF($C471="OK",
   CONCATENATE(YEAR(Plantilla!W482),"-",TEXT(MONTH(Plantilla!W482),"00"),"-",TEXT(DAY(Plantilla!W482),"00")),
"")</f>
        <v/>
      </c>
      <c r="Z471">
        <f>IF($C471="OK",
   CONCATENATE(YEAR(Plantilla!X482),"-",TEXT(MONTH(Plantilla!X482),"00"),"-",TEXT(DAY(Plantilla!X482),"00")),
"")</f>
        <v/>
      </c>
      <c r="AA471">
        <f>IF($C471="OK",
   TEXT(VLOOKUP(Plantilla!Y482,'Tablas '!$Q$4:$R$9,2,FALSE),"#"),
"")</f>
        <v/>
      </c>
      <c r="AB471">
        <f>IF($C471="OK",
   CONCATENATE(YEAR(Plantilla!Z482),"-",TEXT(MONTH(Plantilla!Z482),"00"),"-",TEXT(DAY(Plantilla!Z482),"00")),
"")</f>
        <v/>
      </c>
      <c r="AC471">
        <f>IF($C471="OK",
   TEXT(VLOOKUP(Plantilla!AA482,'Tablas '!$T$4:$U$13,2,FALSE),"#"),
"")</f>
        <v/>
      </c>
      <c r="AD471">
        <f>IF($C471="OK",TEXT(Plantilla!AB482,"#"),"")</f>
        <v/>
      </c>
      <c r="AE471">
        <f>IF($C471="OK",
   IF(Plantilla!AC482&lt;&gt;"",
      TEXT(VLOOKUP(Plantilla!AC482,'Tablas '!$W$4:$X$7,2,FALSE),"#"),
   ""),
"")</f>
        <v/>
      </c>
      <c r="AF471">
        <f>IF($C471="OK",TEXT(Plantilla!AD482,"#"),"")</f>
        <v/>
      </c>
      <c r="AG471" s="6">
        <f>IF($C471="OK",_xlfn.NUMBERVALUE(Plantilla!AE482),"")</f>
        <v/>
      </c>
      <c r="AH471" s="4">
        <f>IF($C471="OK",_xlfn.NUMBERVALUE(Plantilla!AF482),"")</f>
        <v/>
      </c>
      <c r="AI471" s="6">
        <f>IF($C471="OK",_xlfn.NUMBERVALUE(Plantilla!AG482),"")</f>
        <v/>
      </c>
      <c r="AJ471" s="6">
        <f>IF($C471="OK",_xlfn.NUMBERVALUE(Plantilla!AH482),"")</f>
        <v/>
      </c>
      <c r="AK471" s="6">
        <f>IF($C471="OK",_xlfn.NUMBERVALUE(Plantilla!AI482),"")</f>
        <v/>
      </c>
      <c r="AL471" s="6">
        <f>IF($C471="OK",_xlfn.NUMBERVALUE(Plantilla!AJ482),"")</f>
        <v/>
      </c>
      <c r="AM471" s="4">
        <f>IF($C471="OK",_xlfn.NUMBERVALUE(Plantilla!AK482),"")</f>
        <v/>
      </c>
      <c r="AN471" s="6">
        <f>IF($C471="OK",_xlfn.NUMBERVALUE(Plantilla!AL482),"")</f>
        <v/>
      </c>
      <c r="AO471" s="4">
        <f>IF($C471="OK",_xlfn.NUMBERVALUE(Plantilla!AM482),"")</f>
        <v/>
      </c>
      <c r="AP471" s="6">
        <f>IF($C471="OK",_xlfn.NUMBERVALUE(Plantilla!AN482),"")</f>
        <v/>
      </c>
      <c r="AQ471" s="4">
        <f>IF($C471="OK",_xlfn.NUMBERVALUE(Plantilla!AO482),"")</f>
        <v/>
      </c>
      <c r="AR471" s="6">
        <f>IF($C471="OK",_xlfn.NUMBERVALUE(Plantilla!AP482),"")</f>
        <v/>
      </c>
      <c r="AS471" s="4">
        <f>IF($C471="OK",_xlfn.NUMBERVALUE(Plantilla!AQ482),"")</f>
        <v/>
      </c>
      <c r="AT471" s="6">
        <f>IF($C471="OK",_xlfn.NUMBERVALUE(Plantilla!AR482),"")</f>
        <v/>
      </c>
      <c r="AU471" s="4">
        <f>IF($C471="OK",_xlfn.NUMBERVALUE(Plantilla!AS482),"")</f>
        <v/>
      </c>
      <c r="AV471" s="6">
        <f>IF($C471="OK",_xlfn.NUMBERVALUE(Plantilla!AT482),"")</f>
        <v/>
      </c>
      <c r="AW471" s="4">
        <f>IF($C471="OK",_xlfn.NUMBERVALUE(Plantilla!AU482),"")</f>
        <v/>
      </c>
      <c r="AX471" s="6">
        <f>IF($C471="OK",_xlfn.NUMBERVALUE(Plantilla!AV482),"")</f>
        <v/>
      </c>
      <c r="AY471" s="4">
        <f>IF($C471="OK",_xlfn.NUMBERVALUE(Plantilla!AW482),"")</f>
        <v/>
      </c>
      <c r="AZ471" s="6">
        <f>IF($C471="OK",_xlfn.NUMBERVALUE(Plantilla!AX482),"")</f>
        <v/>
      </c>
      <c r="BA471">
        <f>IF($C471="OK",_xlfn.NUMBERVALUE(Plantilla!AY482),"")</f>
        <v/>
      </c>
      <c r="BB471">
        <f>IF($C471="OK",_xlfn.NUMBERVALUE(Plantilla!AZ482),"")</f>
        <v/>
      </c>
      <c r="BC471" s="4">
        <f>IF($C471="OK",_xlfn.NUMBERVALUE(Plantilla!BA482),"")</f>
        <v/>
      </c>
      <c r="BD471" s="6">
        <f>IF($C471="OK",_xlfn.NUMBERVALUE(Plantilla!BB482),"")</f>
        <v/>
      </c>
      <c r="BE471" s="4">
        <f>IF($C471="OK",_xlfn.NUMBERVALUE(Plantilla!BC482),"")</f>
        <v/>
      </c>
      <c r="BF471" s="6">
        <f>IF($C471="OK",_xlfn.NUMBERVALUE(Plantilla!BD482),"")</f>
        <v/>
      </c>
      <c r="BG471" s="4">
        <f>IF($C471="OK",_xlfn.NUMBERVALUE(Plantilla!BE482),"")</f>
        <v/>
      </c>
      <c r="BH471" s="6">
        <f>IF($C471="OK",_xlfn.NUMBERVALUE(Plantilla!BF482),"")</f>
        <v/>
      </c>
      <c r="BI471" s="110">
        <f>IF($C471="OK",_xlfn.NUMBERVALUE(Plantilla!BG482),"")</f>
        <v/>
      </c>
      <c r="BJ471" s="6">
        <f>IF($C471="OK",_xlfn.NUMBERVALUE(Plantilla!BH482),"")</f>
        <v/>
      </c>
      <c r="BK471" s="109">
        <f>IF($C471="OK",_xlfn.NUMBERVALUE(Plantilla!BI482),"")</f>
        <v/>
      </c>
      <c r="BL471" s="6">
        <f>IF($C471="OK",
   IF(Plantilla!BJ482&lt;&gt;"",
      TEXT(VLOOKUP(Plantilla!BJ482,'Tablas '!$Z$4:$AA$6,2,FALSE),"#"),
   ""),
"")</f>
        <v/>
      </c>
      <c r="BM471" s="4">
        <f>IF($C471="OK",_xlfn.NUMBERVALUE(Plantilla!BK482),"")</f>
        <v/>
      </c>
      <c r="BN471" s="4">
        <f>IF($C471="OK",_xlfn.NUMBERVALUE(Plantilla!BL482),"")</f>
        <v/>
      </c>
      <c r="BO471" s="6">
        <f>IF($C471="OK",_xlfn.NUMBERVALUE(Plantilla!BM482),"")</f>
        <v/>
      </c>
      <c r="BP471" s="4">
        <f>IF($C471="OK",_xlfn.NUMBERVALUE(Plantilla!BN482),"")</f>
        <v/>
      </c>
      <c r="BQ471" s="6">
        <f>IF($C471="OK",_xlfn.NUMBERVALUE(Plantilla!BO482),"")</f>
        <v/>
      </c>
      <c r="BR471" s="4">
        <f>IF($C471="OK",_xlfn.NUMBERVALUE(Plantilla!BP482),"")</f>
        <v/>
      </c>
      <c r="BS471" s="6">
        <f>IF($C471="OK",_xlfn.NUMBERVALUE(Plantilla!BQ482),"")</f>
        <v/>
      </c>
      <c r="BT471" s="4">
        <f>IF($C471="OK",_xlfn.NUMBERVALUE(Plantilla!BR482),"")</f>
        <v/>
      </c>
      <c r="BU471" s="6">
        <f>IF($C471="OK",_xlfn.NUMBERVALUE(Plantilla!BS482),"")</f>
        <v/>
      </c>
      <c r="BV471" s="6">
        <f>IF($C471="OK",_xlfn.NUMBERVALUE(Plantilla!BT482),"")</f>
        <v/>
      </c>
      <c r="BW471" s="6">
        <f>IF($C471="OK",_xlfn.NUMBERVALUE(Plantilla!BU482),"")</f>
        <v/>
      </c>
      <c r="BX471" s="6">
        <f>IF($C471="OK",_xlfn.NUMBERVALUE(Plantilla!BV482),"")</f>
        <v/>
      </c>
      <c r="BY471" s="6">
        <f>IF($C471="OK",_xlfn.NUMBERVALUE(Plantilla!BW482),"")</f>
        <v/>
      </c>
      <c r="BZ471" s="6">
        <f>IF($C471="OK",_xlfn.NUMBERVALUE(Plantilla!BX482),"")</f>
        <v/>
      </c>
      <c r="CA471" s="6">
        <f>IF($C471="OK",_xlfn.NUMBERVALUE(Plantilla!BY482),"")</f>
        <v/>
      </c>
      <c r="CB471" s="6">
        <f>IF($C471="OK",_xlfn.NUMBERVALUE(Plantilla!BZ482),"")</f>
        <v/>
      </c>
      <c r="CC471" s="6">
        <f>IF($C471="OK",_xlfn.NUMBERVALUE(Plantilla!CA482),"")</f>
        <v/>
      </c>
      <c r="CD471" s="6">
        <f>IF($C471="OK",_xlfn.NUMBERVALUE(Plantilla!CB482),"")</f>
        <v/>
      </c>
      <c r="CE471" s="6">
        <f>IF($C471="OK",_xlfn.NUMBERVALUE(Plantilla!CC482),"")</f>
        <v/>
      </c>
      <c r="CF471" s="4">
        <f>IF($C471="OK",_xlfn.NUMBERVALUE(Plantilla!CD482),"")</f>
        <v/>
      </c>
      <c r="CG471" s="6">
        <f>IF($C471="OK",_xlfn.NUMBERVALUE(Plantilla!CE482),"")</f>
        <v/>
      </c>
      <c r="CH471" s="6">
        <f>IF($C471="OK",_xlfn.NUMBERVALUE(Plantilla!CF482),"")</f>
        <v/>
      </c>
      <c r="CI471" s="6">
        <f>IF($C471="OK",_xlfn.NUMBERVALUE(Plantilla!CG482),"")</f>
        <v/>
      </c>
      <c r="CJ471" s="6">
        <f>IF($C471="OK",_xlfn.NUMBERVALUE(Plantilla!CH482),"")</f>
        <v/>
      </c>
      <c r="CK471" s="6">
        <f>IF($C471="OK",_xlfn.NUMBERVALUE(Plantilla!CI482),"")</f>
        <v/>
      </c>
      <c r="CL471" s="6">
        <f>IF($C471="OK",_xlfn.NUMBERVALUE(Plantilla!CJ482),"")</f>
        <v/>
      </c>
      <c r="CM471">
        <f>IF($C471="OK",TEXT(Plantilla!CK482,"#"),"")</f>
        <v/>
      </c>
      <c r="CN471" s="6">
        <f>IF($C471="OK",_xlfn.NUMBERVALUE(Plantilla!CL482),"")</f>
        <v/>
      </c>
      <c r="CO471" s="6">
        <f>IF($C471="OK",_xlfn.NUMBERVALUE(Plantilla!CM482),"")</f>
        <v/>
      </c>
      <c r="CP471" s="110">
        <f>IF($C471="OK",_xlfn.NUMBERVALUE(Plantilla!CN482),"")</f>
        <v/>
      </c>
      <c r="CQ471" s="6">
        <f>IF($C471="OK",_xlfn.NUMBERVALUE(Plantilla!CO482),"")</f>
        <v/>
      </c>
      <c r="CR471" s="109">
        <f>IF($C471="OK",_xlfn.NUMBERVALUE(Plantilla!CP482),"")</f>
        <v/>
      </c>
      <c r="CS471" s="110">
        <f>IF($C471="OK",_xlfn.NUMBERVALUE(Plantilla!CQ482),"")</f>
        <v/>
      </c>
      <c r="CT471" s="6">
        <f>IF($C471="OK",_xlfn.NUMBERVALUE(Plantilla!CR482),"")</f>
        <v/>
      </c>
      <c r="CU471" s="109">
        <f>IF($C471="OK",_xlfn.NUMBERVALUE(Plantilla!CS482),"")</f>
        <v/>
      </c>
      <c r="CV471" s="110">
        <f>IF($C471="OK",_xlfn.NUMBERVALUE(Plantilla!CT482),"")</f>
        <v/>
      </c>
      <c r="CW471" s="6">
        <f>IF($C471="OK",_xlfn.NUMBERVALUE(Plantilla!CU482),"")</f>
        <v/>
      </c>
      <c r="CX471" s="82">
        <f>IF($C471="OK",_xlfn.NUMBERVALUE(Plantilla!CV482),"")</f>
        <v/>
      </c>
      <c r="CY471" s="6">
        <f>IF($C471="OK",_xlfn.NUMBERVALUE(Plantilla!CW482),"")</f>
        <v/>
      </c>
      <c r="CZ471" s="82">
        <f>IF($C471="OK",_xlfn.NUMBERVALUE(Plantilla!CX482),"")</f>
        <v/>
      </c>
      <c r="DA471" s="6">
        <f>IF($C471="OK",_xlfn.NUMBERVALUE(Plantilla!CY482),"")</f>
        <v/>
      </c>
      <c r="DB471" s="109">
        <f>IF($C471="OK",_xlfn.NUMBERVALUE(Plantilla!CZ482),"")</f>
        <v/>
      </c>
      <c r="DC471" s="6">
        <f>IF($C471="OK",_xlfn.NUMBERVALUE(Plantilla!DA482),"")</f>
        <v/>
      </c>
      <c r="DD471" s="6">
        <f>IF($C471="OK",TEXT(Plantilla!DB482,"#"),"")</f>
        <v/>
      </c>
      <c r="DE471" s="6">
        <f>IF($C471="OK",_xlfn.NUMBERVALUE(Plantilla!DC482),"")</f>
        <v/>
      </c>
      <c r="DF471" s="4">
        <f>IF($C471="OK",_xlfn.NUMBERVALUE(Plantilla!DD482),"")</f>
        <v/>
      </c>
      <c r="DG471" s="6">
        <f>IF($C471="OK",_xlfn.NUMBERVALUE(Plantilla!DE482),"")</f>
        <v/>
      </c>
      <c r="DH471" s="6">
        <f>IF($C471="OK",_xlfn.NUMBERVALUE(Plantilla!DF482),"")</f>
        <v/>
      </c>
      <c r="DI471" s="6">
        <f>IF($C471="OK",_xlfn.NUMBERVALUE(Plantilla!DG482),"")</f>
        <v/>
      </c>
      <c r="DJ471" s="6">
        <f>IF($C471="OK",_xlfn.NUMBERVALUE(Plantilla!DH482),"")</f>
        <v/>
      </c>
      <c r="DK471" s="6">
        <f>IF($C471="OK",_xlfn.NUMBERVALUE(Plantilla!DI482),"")</f>
        <v/>
      </c>
      <c r="DL471" s="6">
        <f>IF($C471="OK",_xlfn.NUMBERVALUE(Plantilla!DJ482),"")</f>
        <v/>
      </c>
      <c r="DM471" s="6">
        <f>IF($C471="OK",_xlfn.NUMBERVALUE(Plantilla!DK482),"")</f>
        <v/>
      </c>
      <c r="DN471" s="6">
        <f>IF($C471="OK",_xlfn.NUMBERVALUE(Plantilla!DL482),"")</f>
        <v/>
      </c>
      <c r="DO471" s="6">
        <f>IF($C471="OK",_xlfn.NUMBERVALUE(Plantilla!DM482),"")</f>
        <v/>
      </c>
      <c r="DP471" s="6">
        <f>IF($C471="OK",_xlfn.NUMBERVALUE(Plantilla!DN482),"")</f>
        <v/>
      </c>
      <c r="DQ471" s="6">
        <f>IF($C471="OK",_xlfn.NUMBERVALUE(Plantilla!DO482),"")</f>
        <v/>
      </c>
      <c r="DR471" s="6">
        <f>IF($C471="OK",_xlfn.NUMBERVALUE(Plantilla!DP482),"")</f>
        <v/>
      </c>
      <c r="DS471">
        <f>IF($C471="OK",TEXT(Plantilla!DR482,"#"),"")</f>
        <v/>
      </c>
      <c r="DT471" s="6" t="n"/>
    </row>
    <row r="472">
      <c r="A472">
        <f>IF(Plantilla!$I$6="¡Perfecto!, Guarda el archivo y adjúntalo a tu interfaz de Nómina Electrónica","OK","Error")</f>
        <v/>
      </c>
      <c r="B472">
        <f>IF(Plantilla!$I$6="¡Perfecto!, Guarda el archivo y adjúntalo a tu interfaz de Nómina Electrónica",MID(Plantilla!$D$2,SEARCH("V",Plantilla!$D$2),10),"")</f>
        <v/>
      </c>
      <c r="C472">
        <f>Plantilla!C483</f>
        <v/>
      </c>
      <c r="D472">
        <f>IF($C472="OK",Plantilla!B483,"")</f>
        <v/>
      </c>
      <c r="E472">
        <f>IF($C472="OK",
   VLOOKUP(Plantilla!$E$4,'Tablas '!$AP$4:$AT$6,5,FALSE),
"")</f>
        <v/>
      </c>
      <c r="F472">
        <f>IF($C472="OK",TEXT(Plantilla!D483,"#"),"")</f>
        <v/>
      </c>
      <c r="G472">
        <f>IF($C472="OK",
   VLOOKUP(Plantilla!E483,'Tablas '!$B$4:$C$14,2,FALSE),
"")</f>
        <v/>
      </c>
      <c r="H472">
        <f>IF($C472="OK",TEXT(Plantilla!F483,"#"),"")</f>
        <v/>
      </c>
      <c r="I472">
        <f>IF($C472="OK",TEXT(Plantilla!G483,"#"),"")</f>
        <v/>
      </c>
      <c r="J472">
        <f>IF($C472="OK",TEXT(Plantilla!H483,"#"),"")</f>
        <v/>
      </c>
      <c r="K472">
        <f>IF($C472="OK",TEXT(Plantilla!I483,"#"),"")</f>
        <v/>
      </c>
      <c r="L472">
        <f>IF($C472="OK",TEXT(Plantilla!J483,"#"),"")</f>
        <v/>
      </c>
      <c r="M472">
        <f>IF($C472="OK",TEXT(Plantilla!K483,"#"),"")</f>
        <v/>
      </c>
      <c r="N472">
        <f>IF($C472="OK",
   CONCATENATE(YEAR(Plantilla!L483),"-",TEXT(MONTH(Plantilla!L483),"00"),"-",TEXT(DAY(Plantilla!L483),"00")),
"")</f>
        <v/>
      </c>
      <c r="O472">
        <f>IF($C472="OK",_xlfn.NUMBERVALUE(Plantilla!M483),"")</f>
        <v/>
      </c>
      <c r="P472">
        <f>IF($C472="OK",
   IF(Plantilla!N483&lt;&gt;"",
      CONCATENATE(YEAR(Plantilla!N483),"-",TEXT(MONTH(Plantilla!N483),"00"),"-",TEXT(DAY(Plantilla!N483),"00")),
   ""),
"")</f>
        <v/>
      </c>
      <c r="Q472">
        <f>IF($C472="OK",
   VLOOKUP(Plantilla!O483,'Tablas '!$E$4:$F$19,2,FALSE),
"")</f>
        <v/>
      </c>
      <c r="R472">
        <f>IF($C472="OK",
   VLOOKUP(Plantilla!P483,'Tablas '!$H$4:$I$5,2,FALSE),
"")</f>
        <v/>
      </c>
      <c r="S472">
        <f>IF($C472="OK",
   VLOOKUP(Plantilla!Q483,'Tablas '!$K$4:$L$8,2,FALSE),
"")</f>
        <v/>
      </c>
      <c r="T472">
        <f>IF($C472="OK",
   VLOOKUP(Plantilla!R483,'Tablas '!$AE$4:$AF$6,2,FALSE),
"")</f>
        <v/>
      </c>
      <c r="U472">
        <f>IF($C472="OK",
   VLOOKUP(Plantilla!S483,'Tablas '!$AE$4:$AF$6,2,FALSE),
"")</f>
        <v/>
      </c>
      <c r="V472">
        <f>IF($C472="OK",TEXT(Plantilla!T483,"#"),"")</f>
        <v/>
      </c>
      <c r="W472" s="84">
        <f>IF($C472="OK",
   VLOOKUP(Plantilla!U483,'Tablas '!$AM$4:$AN$1126,2,FALSE),
"")</f>
        <v/>
      </c>
      <c r="X472">
        <f>IF($C472="OK",TEXT(Plantilla!V483,"#"),"")</f>
        <v/>
      </c>
      <c r="Y472">
        <f>IF($C472="OK",
   CONCATENATE(YEAR(Plantilla!W483),"-",TEXT(MONTH(Plantilla!W483),"00"),"-",TEXT(DAY(Plantilla!W483),"00")),
"")</f>
        <v/>
      </c>
      <c r="Z472">
        <f>IF($C472="OK",
   CONCATENATE(YEAR(Plantilla!X483),"-",TEXT(MONTH(Plantilla!X483),"00"),"-",TEXT(DAY(Plantilla!X483),"00")),
"")</f>
        <v/>
      </c>
      <c r="AA472">
        <f>IF($C472="OK",
   TEXT(VLOOKUP(Plantilla!Y483,'Tablas '!$Q$4:$R$9,2,FALSE),"#"),
"")</f>
        <v/>
      </c>
      <c r="AB472">
        <f>IF($C472="OK",
   CONCATENATE(YEAR(Plantilla!Z483),"-",TEXT(MONTH(Plantilla!Z483),"00"),"-",TEXT(DAY(Plantilla!Z483),"00")),
"")</f>
        <v/>
      </c>
      <c r="AC472">
        <f>IF($C472="OK",
   TEXT(VLOOKUP(Plantilla!AA483,'Tablas '!$T$4:$U$13,2,FALSE),"#"),
"")</f>
        <v/>
      </c>
      <c r="AD472">
        <f>IF($C472="OK",TEXT(Plantilla!AB483,"#"),"")</f>
        <v/>
      </c>
      <c r="AE472">
        <f>IF($C472="OK",
   IF(Plantilla!AC483&lt;&gt;"",
      TEXT(VLOOKUP(Plantilla!AC483,'Tablas '!$W$4:$X$7,2,FALSE),"#"),
   ""),
"")</f>
        <v/>
      </c>
      <c r="AF472">
        <f>IF($C472="OK",TEXT(Plantilla!AD483,"#"),"")</f>
        <v/>
      </c>
      <c r="AG472" s="6">
        <f>IF($C472="OK",_xlfn.NUMBERVALUE(Plantilla!AE483),"")</f>
        <v/>
      </c>
      <c r="AH472" s="4">
        <f>IF($C472="OK",_xlfn.NUMBERVALUE(Plantilla!AF483),"")</f>
        <v/>
      </c>
      <c r="AI472" s="6">
        <f>IF($C472="OK",_xlfn.NUMBERVALUE(Plantilla!AG483),"")</f>
        <v/>
      </c>
      <c r="AJ472" s="6">
        <f>IF($C472="OK",_xlfn.NUMBERVALUE(Plantilla!AH483),"")</f>
        <v/>
      </c>
      <c r="AK472" s="6">
        <f>IF($C472="OK",_xlfn.NUMBERVALUE(Plantilla!AI483),"")</f>
        <v/>
      </c>
      <c r="AL472" s="6">
        <f>IF($C472="OK",_xlfn.NUMBERVALUE(Plantilla!AJ483),"")</f>
        <v/>
      </c>
      <c r="AM472" s="4">
        <f>IF($C472="OK",_xlfn.NUMBERVALUE(Plantilla!AK483),"")</f>
        <v/>
      </c>
      <c r="AN472" s="6">
        <f>IF($C472="OK",_xlfn.NUMBERVALUE(Plantilla!AL483),"")</f>
        <v/>
      </c>
      <c r="AO472" s="4">
        <f>IF($C472="OK",_xlfn.NUMBERVALUE(Plantilla!AM483),"")</f>
        <v/>
      </c>
      <c r="AP472" s="6">
        <f>IF($C472="OK",_xlfn.NUMBERVALUE(Plantilla!AN483),"")</f>
        <v/>
      </c>
      <c r="AQ472" s="4">
        <f>IF($C472="OK",_xlfn.NUMBERVALUE(Plantilla!AO483),"")</f>
        <v/>
      </c>
      <c r="AR472" s="6">
        <f>IF($C472="OK",_xlfn.NUMBERVALUE(Plantilla!AP483),"")</f>
        <v/>
      </c>
      <c r="AS472" s="4">
        <f>IF($C472="OK",_xlfn.NUMBERVALUE(Plantilla!AQ483),"")</f>
        <v/>
      </c>
      <c r="AT472" s="6">
        <f>IF($C472="OK",_xlfn.NUMBERVALUE(Plantilla!AR483),"")</f>
        <v/>
      </c>
      <c r="AU472" s="4">
        <f>IF($C472="OK",_xlfn.NUMBERVALUE(Plantilla!AS483),"")</f>
        <v/>
      </c>
      <c r="AV472" s="6">
        <f>IF($C472="OK",_xlfn.NUMBERVALUE(Plantilla!AT483),"")</f>
        <v/>
      </c>
      <c r="AW472" s="4">
        <f>IF($C472="OK",_xlfn.NUMBERVALUE(Plantilla!AU483),"")</f>
        <v/>
      </c>
      <c r="AX472" s="6">
        <f>IF($C472="OK",_xlfn.NUMBERVALUE(Plantilla!AV483),"")</f>
        <v/>
      </c>
      <c r="AY472" s="4">
        <f>IF($C472="OK",_xlfn.NUMBERVALUE(Plantilla!AW483),"")</f>
        <v/>
      </c>
      <c r="AZ472" s="6">
        <f>IF($C472="OK",_xlfn.NUMBERVALUE(Plantilla!AX483),"")</f>
        <v/>
      </c>
      <c r="BA472">
        <f>IF($C472="OK",_xlfn.NUMBERVALUE(Plantilla!AY483),"")</f>
        <v/>
      </c>
      <c r="BB472">
        <f>IF($C472="OK",_xlfn.NUMBERVALUE(Plantilla!AZ483),"")</f>
        <v/>
      </c>
      <c r="BC472" s="4">
        <f>IF($C472="OK",_xlfn.NUMBERVALUE(Plantilla!BA483),"")</f>
        <v/>
      </c>
      <c r="BD472" s="6">
        <f>IF($C472="OK",_xlfn.NUMBERVALUE(Plantilla!BB483),"")</f>
        <v/>
      </c>
      <c r="BE472" s="4">
        <f>IF($C472="OK",_xlfn.NUMBERVALUE(Plantilla!BC483),"")</f>
        <v/>
      </c>
      <c r="BF472" s="6">
        <f>IF($C472="OK",_xlfn.NUMBERVALUE(Plantilla!BD483),"")</f>
        <v/>
      </c>
      <c r="BG472" s="4">
        <f>IF($C472="OK",_xlfn.NUMBERVALUE(Plantilla!BE483),"")</f>
        <v/>
      </c>
      <c r="BH472" s="6">
        <f>IF($C472="OK",_xlfn.NUMBERVALUE(Plantilla!BF483),"")</f>
        <v/>
      </c>
      <c r="BI472" s="110">
        <f>IF($C472="OK",_xlfn.NUMBERVALUE(Plantilla!BG483),"")</f>
        <v/>
      </c>
      <c r="BJ472" s="6">
        <f>IF($C472="OK",_xlfn.NUMBERVALUE(Plantilla!BH483),"")</f>
        <v/>
      </c>
      <c r="BK472" s="109">
        <f>IF($C472="OK",_xlfn.NUMBERVALUE(Plantilla!BI483),"")</f>
        <v/>
      </c>
      <c r="BL472" s="6">
        <f>IF($C472="OK",
   IF(Plantilla!BJ483&lt;&gt;"",
      TEXT(VLOOKUP(Plantilla!BJ483,'Tablas '!$Z$4:$AA$6,2,FALSE),"#"),
   ""),
"")</f>
        <v/>
      </c>
      <c r="BM472" s="4">
        <f>IF($C472="OK",_xlfn.NUMBERVALUE(Plantilla!BK483),"")</f>
        <v/>
      </c>
      <c r="BN472" s="4">
        <f>IF($C472="OK",_xlfn.NUMBERVALUE(Plantilla!BL483),"")</f>
        <v/>
      </c>
      <c r="BO472" s="6">
        <f>IF($C472="OK",_xlfn.NUMBERVALUE(Plantilla!BM483),"")</f>
        <v/>
      </c>
      <c r="BP472" s="4">
        <f>IF($C472="OK",_xlfn.NUMBERVALUE(Plantilla!BN483),"")</f>
        <v/>
      </c>
      <c r="BQ472" s="6">
        <f>IF($C472="OK",_xlfn.NUMBERVALUE(Plantilla!BO483),"")</f>
        <v/>
      </c>
      <c r="BR472" s="4">
        <f>IF($C472="OK",_xlfn.NUMBERVALUE(Plantilla!BP483),"")</f>
        <v/>
      </c>
      <c r="BS472" s="6">
        <f>IF($C472="OK",_xlfn.NUMBERVALUE(Plantilla!BQ483),"")</f>
        <v/>
      </c>
      <c r="BT472" s="4">
        <f>IF($C472="OK",_xlfn.NUMBERVALUE(Plantilla!BR483),"")</f>
        <v/>
      </c>
      <c r="BU472" s="6">
        <f>IF($C472="OK",_xlfn.NUMBERVALUE(Plantilla!BS483),"")</f>
        <v/>
      </c>
      <c r="BV472" s="6">
        <f>IF($C472="OK",_xlfn.NUMBERVALUE(Plantilla!BT483),"")</f>
        <v/>
      </c>
      <c r="BW472" s="6">
        <f>IF($C472="OK",_xlfn.NUMBERVALUE(Plantilla!BU483),"")</f>
        <v/>
      </c>
      <c r="BX472" s="6">
        <f>IF($C472="OK",_xlfn.NUMBERVALUE(Plantilla!BV483),"")</f>
        <v/>
      </c>
      <c r="BY472" s="6">
        <f>IF($C472="OK",_xlfn.NUMBERVALUE(Plantilla!BW483),"")</f>
        <v/>
      </c>
      <c r="BZ472" s="6">
        <f>IF($C472="OK",_xlfn.NUMBERVALUE(Plantilla!BX483),"")</f>
        <v/>
      </c>
      <c r="CA472" s="6">
        <f>IF($C472="OK",_xlfn.NUMBERVALUE(Plantilla!BY483),"")</f>
        <v/>
      </c>
      <c r="CB472" s="6">
        <f>IF($C472="OK",_xlfn.NUMBERVALUE(Plantilla!BZ483),"")</f>
        <v/>
      </c>
      <c r="CC472" s="6">
        <f>IF($C472="OK",_xlfn.NUMBERVALUE(Plantilla!CA483),"")</f>
        <v/>
      </c>
      <c r="CD472" s="6">
        <f>IF($C472="OK",_xlfn.NUMBERVALUE(Plantilla!CB483),"")</f>
        <v/>
      </c>
      <c r="CE472" s="6">
        <f>IF($C472="OK",_xlfn.NUMBERVALUE(Plantilla!CC483),"")</f>
        <v/>
      </c>
      <c r="CF472" s="4">
        <f>IF($C472="OK",_xlfn.NUMBERVALUE(Plantilla!CD483),"")</f>
        <v/>
      </c>
      <c r="CG472" s="6">
        <f>IF($C472="OK",_xlfn.NUMBERVALUE(Plantilla!CE483),"")</f>
        <v/>
      </c>
      <c r="CH472" s="6">
        <f>IF($C472="OK",_xlfn.NUMBERVALUE(Plantilla!CF483),"")</f>
        <v/>
      </c>
      <c r="CI472" s="6">
        <f>IF($C472="OK",_xlfn.NUMBERVALUE(Plantilla!CG483),"")</f>
        <v/>
      </c>
      <c r="CJ472" s="6">
        <f>IF($C472="OK",_xlfn.NUMBERVALUE(Plantilla!CH483),"")</f>
        <v/>
      </c>
      <c r="CK472" s="6">
        <f>IF($C472="OK",_xlfn.NUMBERVALUE(Plantilla!CI483),"")</f>
        <v/>
      </c>
      <c r="CL472" s="6">
        <f>IF($C472="OK",_xlfn.NUMBERVALUE(Plantilla!CJ483),"")</f>
        <v/>
      </c>
      <c r="CM472">
        <f>IF($C472="OK",TEXT(Plantilla!CK483,"#"),"")</f>
        <v/>
      </c>
      <c r="CN472" s="6">
        <f>IF($C472="OK",_xlfn.NUMBERVALUE(Plantilla!CL483),"")</f>
        <v/>
      </c>
      <c r="CO472" s="6">
        <f>IF($C472="OK",_xlfn.NUMBERVALUE(Plantilla!CM483),"")</f>
        <v/>
      </c>
      <c r="CP472" s="110">
        <f>IF($C472="OK",_xlfn.NUMBERVALUE(Plantilla!CN483),"")</f>
        <v/>
      </c>
      <c r="CQ472" s="6">
        <f>IF($C472="OK",_xlfn.NUMBERVALUE(Plantilla!CO483),"")</f>
        <v/>
      </c>
      <c r="CR472" s="109">
        <f>IF($C472="OK",_xlfn.NUMBERVALUE(Plantilla!CP483),"")</f>
        <v/>
      </c>
      <c r="CS472" s="110">
        <f>IF($C472="OK",_xlfn.NUMBERVALUE(Plantilla!CQ483),"")</f>
        <v/>
      </c>
      <c r="CT472" s="6">
        <f>IF($C472="OK",_xlfn.NUMBERVALUE(Plantilla!CR483),"")</f>
        <v/>
      </c>
      <c r="CU472" s="109">
        <f>IF($C472="OK",_xlfn.NUMBERVALUE(Plantilla!CS483),"")</f>
        <v/>
      </c>
      <c r="CV472" s="110">
        <f>IF($C472="OK",_xlfn.NUMBERVALUE(Plantilla!CT483),"")</f>
        <v/>
      </c>
      <c r="CW472" s="6">
        <f>IF($C472="OK",_xlfn.NUMBERVALUE(Plantilla!CU483),"")</f>
        <v/>
      </c>
      <c r="CX472" s="82">
        <f>IF($C472="OK",_xlfn.NUMBERVALUE(Plantilla!CV483),"")</f>
        <v/>
      </c>
      <c r="CY472" s="6">
        <f>IF($C472="OK",_xlfn.NUMBERVALUE(Plantilla!CW483),"")</f>
        <v/>
      </c>
      <c r="CZ472" s="82">
        <f>IF($C472="OK",_xlfn.NUMBERVALUE(Plantilla!CX483),"")</f>
        <v/>
      </c>
      <c r="DA472" s="6">
        <f>IF($C472="OK",_xlfn.NUMBERVALUE(Plantilla!CY483),"")</f>
        <v/>
      </c>
      <c r="DB472" s="109">
        <f>IF($C472="OK",_xlfn.NUMBERVALUE(Plantilla!CZ483),"")</f>
        <v/>
      </c>
      <c r="DC472" s="6">
        <f>IF($C472="OK",_xlfn.NUMBERVALUE(Plantilla!DA483),"")</f>
        <v/>
      </c>
      <c r="DD472" s="6">
        <f>IF($C472="OK",TEXT(Plantilla!DB483,"#"),"")</f>
        <v/>
      </c>
      <c r="DE472" s="6">
        <f>IF($C472="OK",_xlfn.NUMBERVALUE(Plantilla!DC483),"")</f>
        <v/>
      </c>
      <c r="DF472" s="4">
        <f>IF($C472="OK",_xlfn.NUMBERVALUE(Plantilla!DD483),"")</f>
        <v/>
      </c>
      <c r="DG472" s="6">
        <f>IF($C472="OK",_xlfn.NUMBERVALUE(Plantilla!DE483),"")</f>
        <v/>
      </c>
      <c r="DH472" s="6">
        <f>IF($C472="OK",_xlfn.NUMBERVALUE(Plantilla!DF483),"")</f>
        <v/>
      </c>
      <c r="DI472" s="6">
        <f>IF($C472="OK",_xlfn.NUMBERVALUE(Plantilla!DG483),"")</f>
        <v/>
      </c>
      <c r="DJ472" s="6">
        <f>IF($C472="OK",_xlfn.NUMBERVALUE(Plantilla!DH483),"")</f>
        <v/>
      </c>
      <c r="DK472" s="6">
        <f>IF($C472="OK",_xlfn.NUMBERVALUE(Plantilla!DI483),"")</f>
        <v/>
      </c>
      <c r="DL472" s="6">
        <f>IF($C472="OK",_xlfn.NUMBERVALUE(Plantilla!DJ483),"")</f>
        <v/>
      </c>
      <c r="DM472" s="6">
        <f>IF($C472="OK",_xlfn.NUMBERVALUE(Plantilla!DK483),"")</f>
        <v/>
      </c>
      <c r="DN472" s="6">
        <f>IF($C472="OK",_xlfn.NUMBERVALUE(Plantilla!DL483),"")</f>
        <v/>
      </c>
      <c r="DO472" s="6">
        <f>IF($C472="OK",_xlfn.NUMBERVALUE(Plantilla!DM483),"")</f>
        <v/>
      </c>
      <c r="DP472" s="6">
        <f>IF($C472="OK",_xlfn.NUMBERVALUE(Plantilla!DN483),"")</f>
        <v/>
      </c>
      <c r="DQ472" s="6">
        <f>IF($C472="OK",_xlfn.NUMBERVALUE(Plantilla!DO483),"")</f>
        <v/>
      </c>
      <c r="DR472" s="6">
        <f>IF($C472="OK",_xlfn.NUMBERVALUE(Plantilla!DP483),"")</f>
        <v/>
      </c>
      <c r="DS472">
        <f>IF($C472="OK",TEXT(Plantilla!DR483,"#"),"")</f>
        <v/>
      </c>
      <c r="DT472" s="6" t="n"/>
    </row>
    <row r="473">
      <c r="A473">
        <f>IF(Plantilla!$I$6="¡Perfecto!, Guarda el archivo y adjúntalo a tu interfaz de Nómina Electrónica","OK","Error")</f>
        <v/>
      </c>
      <c r="B473">
        <f>IF(Plantilla!$I$6="¡Perfecto!, Guarda el archivo y adjúntalo a tu interfaz de Nómina Electrónica",MID(Plantilla!$D$2,SEARCH("V",Plantilla!$D$2),10),"")</f>
        <v/>
      </c>
      <c r="C473">
        <f>Plantilla!C484</f>
        <v/>
      </c>
      <c r="D473">
        <f>IF($C473="OK",Plantilla!B484,"")</f>
        <v/>
      </c>
      <c r="E473">
        <f>IF($C473="OK",
   VLOOKUP(Plantilla!$E$4,'Tablas '!$AP$4:$AT$6,5,FALSE),
"")</f>
        <v/>
      </c>
      <c r="F473">
        <f>IF($C473="OK",TEXT(Plantilla!D484,"#"),"")</f>
        <v/>
      </c>
      <c r="G473">
        <f>IF($C473="OK",
   VLOOKUP(Plantilla!E484,'Tablas '!$B$4:$C$14,2,FALSE),
"")</f>
        <v/>
      </c>
      <c r="H473">
        <f>IF($C473="OK",TEXT(Plantilla!F484,"#"),"")</f>
        <v/>
      </c>
      <c r="I473">
        <f>IF($C473="OK",TEXT(Plantilla!G484,"#"),"")</f>
        <v/>
      </c>
      <c r="J473">
        <f>IF($C473="OK",TEXT(Plantilla!H484,"#"),"")</f>
        <v/>
      </c>
      <c r="K473">
        <f>IF($C473="OK",TEXT(Plantilla!I484,"#"),"")</f>
        <v/>
      </c>
      <c r="L473">
        <f>IF($C473="OK",TEXT(Plantilla!J484,"#"),"")</f>
        <v/>
      </c>
      <c r="M473">
        <f>IF($C473="OK",TEXT(Plantilla!K484,"#"),"")</f>
        <v/>
      </c>
      <c r="N473">
        <f>IF($C473="OK",
   CONCATENATE(YEAR(Plantilla!L484),"-",TEXT(MONTH(Plantilla!L484),"00"),"-",TEXT(DAY(Plantilla!L484),"00")),
"")</f>
        <v/>
      </c>
      <c r="O473">
        <f>IF($C473="OK",_xlfn.NUMBERVALUE(Plantilla!M484),"")</f>
        <v/>
      </c>
      <c r="P473">
        <f>IF($C473="OK",
   IF(Plantilla!N484&lt;&gt;"",
      CONCATENATE(YEAR(Plantilla!N484),"-",TEXT(MONTH(Plantilla!N484),"00"),"-",TEXT(DAY(Plantilla!N484),"00")),
   ""),
"")</f>
        <v/>
      </c>
      <c r="Q473">
        <f>IF($C473="OK",
   VLOOKUP(Plantilla!O484,'Tablas '!$E$4:$F$19,2,FALSE),
"")</f>
        <v/>
      </c>
      <c r="R473">
        <f>IF($C473="OK",
   VLOOKUP(Plantilla!P484,'Tablas '!$H$4:$I$5,2,FALSE),
"")</f>
        <v/>
      </c>
      <c r="S473">
        <f>IF($C473="OK",
   VLOOKUP(Plantilla!Q484,'Tablas '!$K$4:$L$8,2,FALSE),
"")</f>
        <v/>
      </c>
      <c r="T473">
        <f>IF($C473="OK",
   VLOOKUP(Plantilla!R484,'Tablas '!$AE$4:$AF$6,2,FALSE),
"")</f>
        <v/>
      </c>
      <c r="U473">
        <f>IF($C473="OK",
   VLOOKUP(Plantilla!S484,'Tablas '!$AE$4:$AF$6,2,FALSE),
"")</f>
        <v/>
      </c>
      <c r="V473">
        <f>IF($C473="OK",TEXT(Plantilla!T484,"#"),"")</f>
        <v/>
      </c>
      <c r="W473" s="84">
        <f>IF($C473="OK",
   VLOOKUP(Plantilla!U484,'Tablas '!$AM$4:$AN$1126,2,FALSE),
"")</f>
        <v/>
      </c>
      <c r="X473">
        <f>IF($C473="OK",TEXT(Plantilla!V484,"#"),"")</f>
        <v/>
      </c>
      <c r="Y473">
        <f>IF($C473="OK",
   CONCATENATE(YEAR(Plantilla!W484),"-",TEXT(MONTH(Plantilla!W484),"00"),"-",TEXT(DAY(Plantilla!W484),"00")),
"")</f>
        <v/>
      </c>
      <c r="Z473">
        <f>IF($C473="OK",
   CONCATENATE(YEAR(Plantilla!X484),"-",TEXT(MONTH(Plantilla!X484),"00"),"-",TEXT(DAY(Plantilla!X484),"00")),
"")</f>
        <v/>
      </c>
      <c r="AA473">
        <f>IF($C473="OK",
   TEXT(VLOOKUP(Plantilla!Y484,'Tablas '!$Q$4:$R$9,2,FALSE),"#"),
"")</f>
        <v/>
      </c>
      <c r="AB473">
        <f>IF($C473="OK",
   CONCATENATE(YEAR(Plantilla!Z484),"-",TEXT(MONTH(Plantilla!Z484),"00"),"-",TEXT(DAY(Plantilla!Z484),"00")),
"")</f>
        <v/>
      </c>
      <c r="AC473">
        <f>IF($C473="OK",
   TEXT(VLOOKUP(Plantilla!AA484,'Tablas '!$T$4:$U$13,2,FALSE),"#"),
"")</f>
        <v/>
      </c>
      <c r="AD473">
        <f>IF($C473="OK",TEXT(Plantilla!AB484,"#"),"")</f>
        <v/>
      </c>
      <c r="AE473">
        <f>IF($C473="OK",
   IF(Plantilla!AC484&lt;&gt;"",
      TEXT(VLOOKUP(Plantilla!AC484,'Tablas '!$W$4:$X$7,2,FALSE),"#"),
   ""),
"")</f>
        <v/>
      </c>
      <c r="AF473">
        <f>IF($C473="OK",TEXT(Plantilla!AD484,"#"),"")</f>
        <v/>
      </c>
      <c r="AG473" s="6">
        <f>IF($C473="OK",_xlfn.NUMBERVALUE(Plantilla!AE484),"")</f>
        <v/>
      </c>
      <c r="AH473" s="4">
        <f>IF($C473="OK",_xlfn.NUMBERVALUE(Plantilla!AF484),"")</f>
        <v/>
      </c>
      <c r="AI473" s="6">
        <f>IF($C473="OK",_xlfn.NUMBERVALUE(Plantilla!AG484),"")</f>
        <v/>
      </c>
      <c r="AJ473" s="6">
        <f>IF($C473="OK",_xlfn.NUMBERVALUE(Plantilla!AH484),"")</f>
        <v/>
      </c>
      <c r="AK473" s="6">
        <f>IF($C473="OK",_xlfn.NUMBERVALUE(Plantilla!AI484),"")</f>
        <v/>
      </c>
      <c r="AL473" s="6">
        <f>IF($C473="OK",_xlfn.NUMBERVALUE(Plantilla!AJ484),"")</f>
        <v/>
      </c>
      <c r="AM473" s="4">
        <f>IF($C473="OK",_xlfn.NUMBERVALUE(Plantilla!AK484),"")</f>
        <v/>
      </c>
      <c r="AN473" s="6">
        <f>IF($C473="OK",_xlfn.NUMBERVALUE(Plantilla!AL484),"")</f>
        <v/>
      </c>
      <c r="AO473" s="4">
        <f>IF($C473="OK",_xlfn.NUMBERVALUE(Plantilla!AM484),"")</f>
        <v/>
      </c>
      <c r="AP473" s="6">
        <f>IF($C473="OK",_xlfn.NUMBERVALUE(Plantilla!AN484),"")</f>
        <v/>
      </c>
      <c r="AQ473" s="4">
        <f>IF($C473="OK",_xlfn.NUMBERVALUE(Plantilla!AO484),"")</f>
        <v/>
      </c>
      <c r="AR473" s="6">
        <f>IF($C473="OK",_xlfn.NUMBERVALUE(Plantilla!AP484),"")</f>
        <v/>
      </c>
      <c r="AS473" s="4">
        <f>IF($C473="OK",_xlfn.NUMBERVALUE(Plantilla!AQ484),"")</f>
        <v/>
      </c>
      <c r="AT473" s="6">
        <f>IF($C473="OK",_xlfn.NUMBERVALUE(Plantilla!AR484),"")</f>
        <v/>
      </c>
      <c r="AU473" s="4">
        <f>IF($C473="OK",_xlfn.NUMBERVALUE(Plantilla!AS484),"")</f>
        <v/>
      </c>
      <c r="AV473" s="6">
        <f>IF($C473="OK",_xlfn.NUMBERVALUE(Plantilla!AT484),"")</f>
        <v/>
      </c>
      <c r="AW473" s="4">
        <f>IF($C473="OK",_xlfn.NUMBERVALUE(Plantilla!AU484),"")</f>
        <v/>
      </c>
      <c r="AX473" s="6">
        <f>IF($C473="OK",_xlfn.NUMBERVALUE(Plantilla!AV484),"")</f>
        <v/>
      </c>
      <c r="AY473" s="4">
        <f>IF($C473="OK",_xlfn.NUMBERVALUE(Plantilla!AW484),"")</f>
        <v/>
      </c>
      <c r="AZ473" s="6">
        <f>IF($C473="OK",_xlfn.NUMBERVALUE(Plantilla!AX484),"")</f>
        <v/>
      </c>
      <c r="BA473">
        <f>IF($C473="OK",_xlfn.NUMBERVALUE(Plantilla!AY484),"")</f>
        <v/>
      </c>
      <c r="BB473">
        <f>IF($C473="OK",_xlfn.NUMBERVALUE(Plantilla!AZ484),"")</f>
        <v/>
      </c>
      <c r="BC473" s="4">
        <f>IF($C473="OK",_xlfn.NUMBERVALUE(Plantilla!BA484),"")</f>
        <v/>
      </c>
      <c r="BD473" s="6">
        <f>IF($C473="OK",_xlfn.NUMBERVALUE(Plantilla!BB484),"")</f>
        <v/>
      </c>
      <c r="BE473" s="4">
        <f>IF($C473="OK",_xlfn.NUMBERVALUE(Plantilla!BC484),"")</f>
        <v/>
      </c>
      <c r="BF473" s="6">
        <f>IF($C473="OK",_xlfn.NUMBERVALUE(Plantilla!BD484),"")</f>
        <v/>
      </c>
      <c r="BG473" s="4">
        <f>IF($C473="OK",_xlfn.NUMBERVALUE(Plantilla!BE484),"")</f>
        <v/>
      </c>
      <c r="BH473" s="6">
        <f>IF($C473="OK",_xlfn.NUMBERVALUE(Plantilla!BF484),"")</f>
        <v/>
      </c>
      <c r="BI473" s="110">
        <f>IF($C473="OK",_xlfn.NUMBERVALUE(Plantilla!BG484),"")</f>
        <v/>
      </c>
      <c r="BJ473" s="6">
        <f>IF($C473="OK",_xlfn.NUMBERVALUE(Plantilla!BH484),"")</f>
        <v/>
      </c>
      <c r="BK473" s="109">
        <f>IF($C473="OK",_xlfn.NUMBERVALUE(Plantilla!BI484),"")</f>
        <v/>
      </c>
      <c r="BL473" s="6">
        <f>IF($C473="OK",
   IF(Plantilla!BJ484&lt;&gt;"",
      TEXT(VLOOKUP(Plantilla!BJ484,'Tablas '!$Z$4:$AA$6,2,FALSE),"#"),
   ""),
"")</f>
        <v/>
      </c>
      <c r="BM473" s="4">
        <f>IF($C473="OK",_xlfn.NUMBERVALUE(Plantilla!BK484),"")</f>
        <v/>
      </c>
      <c r="BN473" s="4">
        <f>IF($C473="OK",_xlfn.NUMBERVALUE(Plantilla!BL484),"")</f>
        <v/>
      </c>
      <c r="BO473" s="6">
        <f>IF($C473="OK",_xlfn.NUMBERVALUE(Plantilla!BM484),"")</f>
        <v/>
      </c>
      <c r="BP473" s="4">
        <f>IF($C473="OK",_xlfn.NUMBERVALUE(Plantilla!BN484),"")</f>
        <v/>
      </c>
      <c r="BQ473" s="6">
        <f>IF($C473="OK",_xlfn.NUMBERVALUE(Plantilla!BO484),"")</f>
        <v/>
      </c>
      <c r="BR473" s="4">
        <f>IF($C473="OK",_xlfn.NUMBERVALUE(Plantilla!BP484),"")</f>
        <v/>
      </c>
      <c r="BS473" s="6">
        <f>IF($C473="OK",_xlfn.NUMBERVALUE(Plantilla!BQ484),"")</f>
        <v/>
      </c>
      <c r="BT473" s="4">
        <f>IF($C473="OK",_xlfn.NUMBERVALUE(Plantilla!BR484),"")</f>
        <v/>
      </c>
      <c r="BU473" s="6">
        <f>IF($C473="OK",_xlfn.NUMBERVALUE(Plantilla!BS484),"")</f>
        <v/>
      </c>
      <c r="BV473" s="6">
        <f>IF($C473="OK",_xlfn.NUMBERVALUE(Plantilla!BT484),"")</f>
        <v/>
      </c>
      <c r="BW473" s="6">
        <f>IF($C473="OK",_xlfn.NUMBERVALUE(Plantilla!BU484),"")</f>
        <v/>
      </c>
      <c r="BX473" s="6">
        <f>IF($C473="OK",_xlfn.NUMBERVALUE(Plantilla!BV484),"")</f>
        <v/>
      </c>
      <c r="BY473" s="6">
        <f>IF($C473="OK",_xlfn.NUMBERVALUE(Plantilla!BW484),"")</f>
        <v/>
      </c>
      <c r="BZ473" s="6">
        <f>IF($C473="OK",_xlfn.NUMBERVALUE(Plantilla!BX484),"")</f>
        <v/>
      </c>
      <c r="CA473" s="6">
        <f>IF($C473="OK",_xlfn.NUMBERVALUE(Plantilla!BY484),"")</f>
        <v/>
      </c>
      <c r="CB473" s="6">
        <f>IF($C473="OK",_xlfn.NUMBERVALUE(Plantilla!BZ484),"")</f>
        <v/>
      </c>
      <c r="CC473" s="6">
        <f>IF($C473="OK",_xlfn.NUMBERVALUE(Plantilla!CA484),"")</f>
        <v/>
      </c>
      <c r="CD473" s="6">
        <f>IF($C473="OK",_xlfn.NUMBERVALUE(Plantilla!CB484),"")</f>
        <v/>
      </c>
      <c r="CE473" s="6">
        <f>IF($C473="OK",_xlfn.NUMBERVALUE(Plantilla!CC484),"")</f>
        <v/>
      </c>
      <c r="CF473" s="4">
        <f>IF($C473="OK",_xlfn.NUMBERVALUE(Plantilla!CD484),"")</f>
        <v/>
      </c>
      <c r="CG473" s="6">
        <f>IF($C473="OK",_xlfn.NUMBERVALUE(Plantilla!CE484),"")</f>
        <v/>
      </c>
      <c r="CH473" s="6">
        <f>IF($C473="OK",_xlfn.NUMBERVALUE(Plantilla!CF484),"")</f>
        <v/>
      </c>
      <c r="CI473" s="6">
        <f>IF($C473="OK",_xlfn.NUMBERVALUE(Plantilla!CG484),"")</f>
        <v/>
      </c>
      <c r="CJ473" s="6">
        <f>IF($C473="OK",_xlfn.NUMBERVALUE(Plantilla!CH484),"")</f>
        <v/>
      </c>
      <c r="CK473" s="6">
        <f>IF($C473="OK",_xlfn.NUMBERVALUE(Plantilla!CI484),"")</f>
        <v/>
      </c>
      <c r="CL473" s="6">
        <f>IF($C473="OK",_xlfn.NUMBERVALUE(Plantilla!CJ484),"")</f>
        <v/>
      </c>
      <c r="CM473">
        <f>IF($C473="OK",TEXT(Plantilla!CK484,"#"),"")</f>
        <v/>
      </c>
      <c r="CN473" s="6">
        <f>IF($C473="OK",_xlfn.NUMBERVALUE(Plantilla!CL484),"")</f>
        <v/>
      </c>
      <c r="CO473" s="6">
        <f>IF($C473="OK",_xlfn.NUMBERVALUE(Plantilla!CM484),"")</f>
        <v/>
      </c>
      <c r="CP473" s="110">
        <f>IF($C473="OK",_xlfn.NUMBERVALUE(Plantilla!CN484),"")</f>
        <v/>
      </c>
      <c r="CQ473" s="6">
        <f>IF($C473="OK",_xlfn.NUMBERVALUE(Plantilla!CO484),"")</f>
        <v/>
      </c>
      <c r="CR473" s="109">
        <f>IF($C473="OK",_xlfn.NUMBERVALUE(Plantilla!CP484),"")</f>
        <v/>
      </c>
      <c r="CS473" s="110">
        <f>IF($C473="OK",_xlfn.NUMBERVALUE(Plantilla!CQ484),"")</f>
        <v/>
      </c>
      <c r="CT473" s="6">
        <f>IF($C473="OK",_xlfn.NUMBERVALUE(Plantilla!CR484),"")</f>
        <v/>
      </c>
      <c r="CU473" s="109">
        <f>IF($C473="OK",_xlfn.NUMBERVALUE(Plantilla!CS484),"")</f>
        <v/>
      </c>
      <c r="CV473" s="110">
        <f>IF($C473="OK",_xlfn.NUMBERVALUE(Plantilla!CT484),"")</f>
        <v/>
      </c>
      <c r="CW473" s="6">
        <f>IF($C473="OK",_xlfn.NUMBERVALUE(Plantilla!CU484),"")</f>
        <v/>
      </c>
      <c r="CX473" s="82">
        <f>IF($C473="OK",_xlfn.NUMBERVALUE(Plantilla!CV484),"")</f>
        <v/>
      </c>
      <c r="CY473" s="6">
        <f>IF($C473="OK",_xlfn.NUMBERVALUE(Plantilla!CW484),"")</f>
        <v/>
      </c>
      <c r="CZ473" s="82">
        <f>IF($C473="OK",_xlfn.NUMBERVALUE(Plantilla!CX484),"")</f>
        <v/>
      </c>
      <c r="DA473" s="6">
        <f>IF($C473="OK",_xlfn.NUMBERVALUE(Plantilla!CY484),"")</f>
        <v/>
      </c>
      <c r="DB473" s="109">
        <f>IF($C473="OK",_xlfn.NUMBERVALUE(Plantilla!CZ484),"")</f>
        <v/>
      </c>
      <c r="DC473" s="6">
        <f>IF($C473="OK",_xlfn.NUMBERVALUE(Plantilla!DA484),"")</f>
        <v/>
      </c>
      <c r="DD473" s="6">
        <f>IF($C473="OK",TEXT(Plantilla!DB484,"#"),"")</f>
        <v/>
      </c>
      <c r="DE473" s="6">
        <f>IF($C473="OK",_xlfn.NUMBERVALUE(Plantilla!DC484),"")</f>
        <v/>
      </c>
      <c r="DF473" s="4">
        <f>IF($C473="OK",_xlfn.NUMBERVALUE(Plantilla!DD484),"")</f>
        <v/>
      </c>
      <c r="DG473" s="6">
        <f>IF($C473="OK",_xlfn.NUMBERVALUE(Plantilla!DE484),"")</f>
        <v/>
      </c>
      <c r="DH473" s="6">
        <f>IF($C473="OK",_xlfn.NUMBERVALUE(Plantilla!DF484),"")</f>
        <v/>
      </c>
      <c r="DI473" s="6">
        <f>IF($C473="OK",_xlfn.NUMBERVALUE(Plantilla!DG484),"")</f>
        <v/>
      </c>
      <c r="DJ473" s="6">
        <f>IF($C473="OK",_xlfn.NUMBERVALUE(Plantilla!DH484),"")</f>
        <v/>
      </c>
      <c r="DK473" s="6">
        <f>IF($C473="OK",_xlfn.NUMBERVALUE(Plantilla!DI484),"")</f>
        <v/>
      </c>
      <c r="DL473" s="6">
        <f>IF($C473="OK",_xlfn.NUMBERVALUE(Plantilla!DJ484),"")</f>
        <v/>
      </c>
      <c r="DM473" s="6">
        <f>IF($C473="OK",_xlfn.NUMBERVALUE(Plantilla!DK484),"")</f>
        <v/>
      </c>
      <c r="DN473" s="6">
        <f>IF($C473="OK",_xlfn.NUMBERVALUE(Plantilla!DL484),"")</f>
        <v/>
      </c>
      <c r="DO473" s="6">
        <f>IF($C473="OK",_xlfn.NUMBERVALUE(Plantilla!DM484),"")</f>
        <v/>
      </c>
      <c r="DP473" s="6">
        <f>IF($C473="OK",_xlfn.NUMBERVALUE(Plantilla!DN484),"")</f>
        <v/>
      </c>
      <c r="DQ473" s="6">
        <f>IF($C473="OK",_xlfn.NUMBERVALUE(Plantilla!DO484),"")</f>
        <v/>
      </c>
      <c r="DR473" s="6">
        <f>IF($C473="OK",_xlfn.NUMBERVALUE(Plantilla!DP484),"")</f>
        <v/>
      </c>
      <c r="DS473">
        <f>IF($C473="OK",TEXT(Plantilla!DR484,"#"),"")</f>
        <v/>
      </c>
      <c r="DT473" s="6" t="n"/>
    </row>
    <row r="474">
      <c r="A474">
        <f>IF(Plantilla!$I$6="¡Perfecto!, Guarda el archivo y adjúntalo a tu interfaz de Nómina Electrónica","OK","Error")</f>
        <v/>
      </c>
      <c r="B474">
        <f>IF(Plantilla!$I$6="¡Perfecto!, Guarda el archivo y adjúntalo a tu interfaz de Nómina Electrónica",MID(Plantilla!$D$2,SEARCH("V",Plantilla!$D$2),10),"")</f>
        <v/>
      </c>
      <c r="C474">
        <f>Plantilla!C485</f>
        <v/>
      </c>
      <c r="D474">
        <f>IF($C474="OK",Plantilla!B485,"")</f>
        <v/>
      </c>
      <c r="E474">
        <f>IF($C474="OK",
   VLOOKUP(Plantilla!$E$4,'Tablas '!$AP$4:$AT$6,5,FALSE),
"")</f>
        <v/>
      </c>
      <c r="F474">
        <f>IF($C474="OK",TEXT(Plantilla!D485,"#"),"")</f>
        <v/>
      </c>
      <c r="G474">
        <f>IF($C474="OK",
   VLOOKUP(Plantilla!E485,'Tablas '!$B$4:$C$14,2,FALSE),
"")</f>
        <v/>
      </c>
      <c r="H474">
        <f>IF($C474="OK",TEXT(Plantilla!F485,"#"),"")</f>
        <v/>
      </c>
      <c r="I474">
        <f>IF($C474="OK",TEXT(Plantilla!G485,"#"),"")</f>
        <v/>
      </c>
      <c r="J474">
        <f>IF($C474="OK",TEXT(Plantilla!H485,"#"),"")</f>
        <v/>
      </c>
      <c r="K474">
        <f>IF($C474="OK",TEXT(Plantilla!I485,"#"),"")</f>
        <v/>
      </c>
      <c r="L474">
        <f>IF($C474="OK",TEXT(Plantilla!J485,"#"),"")</f>
        <v/>
      </c>
      <c r="M474">
        <f>IF($C474="OK",TEXT(Plantilla!K485,"#"),"")</f>
        <v/>
      </c>
      <c r="N474">
        <f>IF($C474="OK",
   CONCATENATE(YEAR(Plantilla!L485),"-",TEXT(MONTH(Plantilla!L485),"00"),"-",TEXT(DAY(Plantilla!L485),"00")),
"")</f>
        <v/>
      </c>
      <c r="O474">
        <f>IF($C474="OK",_xlfn.NUMBERVALUE(Plantilla!M485),"")</f>
        <v/>
      </c>
      <c r="P474">
        <f>IF($C474="OK",
   IF(Plantilla!N485&lt;&gt;"",
      CONCATENATE(YEAR(Plantilla!N485),"-",TEXT(MONTH(Plantilla!N485),"00"),"-",TEXT(DAY(Plantilla!N485),"00")),
   ""),
"")</f>
        <v/>
      </c>
      <c r="Q474">
        <f>IF($C474="OK",
   VLOOKUP(Plantilla!O485,'Tablas '!$E$4:$F$19,2,FALSE),
"")</f>
        <v/>
      </c>
      <c r="R474">
        <f>IF($C474="OK",
   VLOOKUP(Plantilla!P485,'Tablas '!$H$4:$I$5,2,FALSE),
"")</f>
        <v/>
      </c>
      <c r="S474">
        <f>IF($C474="OK",
   VLOOKUP(Plantilla!Q485,'Tablas '!$K$4:$L$8,2,FALSE),
"")</f>
        <v/>
      </c>
      <c r="T474">
        <f>IF($C474="OK",
   VLOOKUP(Plantilla!R485,'Tablas '!$AE$4:$AF$6,2,FALSE),
"")</f>
        <v/>
      </c>
      <c r="U474">
        <f>IF($C474="OK",
   VLOOKUP(Plantilla!S485,'Tablas '!$AE$4:$AF$6,2,FALSE),
"")</f>
        <v/>
      </c>
      <c r="V474">
        <f>IF($C474="OK",TEXT(Plantilla!T485,"#"),"")</f>
        <v/>
      </c>
      <c r="W474" s="84">
        <f>IF($C474="OK",
   VLOOKUP(Plantilla!U485,'Tablas '!$AM$4:$AN$1126,2,FALSE),
"")</f>
        <v/>
      </c>
      <c r="X474">
        <f>IF($C474="OK",TEXT(Plantilla!V485,"#"),"")</f>
        <v/>
      </c>
      <c r="Y474">
        <f>IF($C474="OK",
   CONCATENATE(YEAR(Plantilla!W485),"-",TEXT(MONTH(Plantilla!W485),"00"),"-",TEXT(DAY(Plantilla!W485),"00")),
"")</f>
        <v/>
      </c>
      <c r="Z474">
        <f>IF($C474="OK",
   CONCATENATE(YEAR(Plantilla!X485),"-",TEXT(MONTH(Plantilla!X485),"00"),"-",TEXT(DAY(Plantilla!X485),"00")),
"")</f>
        <v/>
      </c>
      <c r="AA474">
        <f>IF($C474="OK",
   TEXT(VLOOKUP(Plantilla!Y485,'Tablas '!$Q$4:$R$9,2,FALSE),"#"),
"")</f>
        <v/>
      </c>
      <c r="AB474">
        <f>IF($C474="OK",
   CONCATENATE(YEAR(Plantilla!Z485),"-",TEXT(MONTH(Plantilla!Z485),"00"),"-",TEXT(DAY(Plantilla!Z485),"00")),
"")</f>
        <v/>
      </c>
      <c r="AC474">
        <f>IF($C474="OK",
   TEXT(VLOOKUP(Plantilla!AA485,'Tablas '!$T$4:$U$13,2,FALSE),"#"),
"")</f>
        <v/>
      </c>
      <c r="AD474">
        <f>IF($C474="OK",TEXT(Plantilla!AB485,"#"),"")</f>
        <v/>
      </c>
      <c r="AE474">
        <f>IF($C474="OK",
   IF(Plantilla!AC485&lt;&gt;"",
      TEXT(VLOOKUP(Plantilla!AC485,'Tablas '!$W$4:$X$7,2,FALSE),"#"),
   ""),
"")</f>
        <v/>
      </c>
      <c r="AF474">
        <f>IF($C474="OK",TEXT(Plantilla!AD485,"#"),"")</f>
        <v/>
      </c>
      <c r="AG474" s="6">
        <f>IF($C474="OK",_xlfn.NUMBERVALUE(Plantilla!AE485),"")</f>
        <v/>
      </c>
      <c r="AH474" s="4">
        <f>IF($C474="OK",_xlfn.NUMBERVALUE(Plantilla!AF485),"")</f>
        <v/>
      </c>
      <c r="AI474" s="6">
        <f>IF($C474="OK",_xlfn.NUMBERVALUE(Plantilla!AG485),"")</f>
        <v/>
      </c>
      <c r="AJ474" s="6">
        <f>IF($C474="OK",_xlfn.NUMBERVALUE(Plantilla!AH485),"")</f>
        <v/>
      </c>
      <c r="AK474" s="6">
        <f>IF($C474="OK",_xlfn.NUMBERVALUE(Plantilla!AI485),"")</f>
        <v/>
      </c>
      <c r="AL474" s="6">
        <f>IF($C474="OK",_xlfn.NUMBERVALUE(Plantilla!AJ485),"")</f>
        <v/>
      </c>
      <c r="AM474" s="4">
        <f>IF($C474="OK",_xlfn.NUMBERVALUE(Plantilla!AK485),"")</f>
        <v/>
      </c>
      <c r="AN474" s="6">
        <f>IF($C474="OK",_xlfn.NUMBERVALUE(Plantilla!AL485),"")</f>
        <v/>
      </c>
      <c r="AO474" s="4">
        <f>IF($C474="OK",_xlfn.NUMBERVALUE(Plantilla!AM485),"")</f>
        <v/>
      </c>
      <c r="AP474" s="6">
        <f>IF($C474="OK",_xlfn.NUMBERVALUE(Plantilla!AN485),"")</f>
        <v/>
      </c>
      <c r="AQ474" s="4">
        <f>IF($C474="OK",_xlfn.NUMBERVALUE(Plantilla!AO485),"")</f>
        <v/>
      </c>
      <c r="AR474" s="6">
        <f>IF($C474="OK",_xlfn.NUMBERVALUE(Plantilla!AP485),"")</f>
        <v/>
      </c>
      <c r="AS474" s="4">
        <f>IF($C474="OK",_xlfn.NUMBERVALUE(Plantilla!AQ485),"")</f>
        <v/>
      </c>
      <c r="AT474" s="6">
        <f>IF($C474="OK",_xlfn.NUMBERVALUE(Plantilla!AR485),"")</f>
        <v/>
      </c>
      <c r="AU474" s="4">
        <f>IF($C474="OK",_xlfn.NUMBERVALUE(Plantilla!AS485),"")</f>
        <v/>
      </c>
      <c r="AV474" s="6">
        <f>IF($C474="OK",_xlfn.NUMBERVALUE(Plantilla!AT485),"")</f>
        <v/>
      </c>
      <c r="AW474" s="4">
        <f>IF($C474="OK",_xlfn.NUMBERVALUE(Plantilla!AU485),"")</f>
        <v/>
      </c>
      <c r="AX474" s="6">
        <f>IF($C474="OK",_xlfn.NUMBERVALUE(Plantilla!AV485),"")</f>
        <v/>
      </c>
      <c r="AY474" s="4">
        <f>IF($C474="OK",_xlfn.NUMBERVALUE(Plantilla!AW485),"")</f>
        <v/>
      </c>
      <c r="AZ474" s="6">
        <f>IF($C474="OK",_xlfn.NUMBERVALUE(Plantilla!AX485),"")</f>
        <v/>
      </c>
      <c r="BA474">
        <f>IF($C474="OK",_xlfn.NUMBERVALUE(Plantilla!AY485),"")</f>
        <v/>
      </c>
      <c r="BB474">
        <f>IF($C474="OK",_xlfn.NUMBERVALUE(Plantilla!AZ485),"")</f>
        <v/>
      </c>
      <c r="BC474" s="4">
        <f>IF($C474="OK",_xlfn.NUMBERVALUE(Plantilla!BA485),"")</f>
        <v/>
      </c>
      <c r="BD474" s="6">
        <f>IF($C474="OK",_xlfn.NUMBERVALUE(Plantilla!BB485),"")</f>
        <v/>
      </c>
      <c r="BE474" s="4">
        <f>IF($C474="OK",_xlfn.NUMBERVALUE(Plantilla!BC485),"")</f>
        <v/>
      </c>
      <c r="BF474" s="6">
        <f>IF($C474="OK",_xlfn.NUMBERVALUE(Plantilla!BD485),"")</f>
        <v/>
      </c>
      <c r="BG474" s="4">
        <f>IF($C474="OK",_xlfn.NUMBERVALUE(Plantilla!BE485),"")</f>
        <v/>
      </c>
      <c r="BH474" s="6">
        <f>IF($C474="OK",_xlfn.NUMBERVALUE(Plantilla!BF485),"")</f>
        <v/>
      </c>
      <c r="BI474" s="110">
        <f>IF($C474="OK",_xlfn.NUMBERVALUE(Plantilla!BG485),"")</f>
        <v/>
      </c>
      <c r="BJ474" s="6">
        <f>IF($C474="OK",_xlfn.NUMBERVALUE(Plantilla!BH485),"")</f>
        <v/>
      </c>
      <c r="BK474" s="109">
        <f>IF($C474="OK",_xlfn.NUMBERVALUE(Plantilla!BI485),"")</f>
        <v/>
      </c>
      <c r="BL474" s="6">
        <f>IF($C474="OK",
   IF(Plantilla!BJ485&lt;&gt;"",
      TEXT(VLOOKUP(Plantilla!BJ485,'Tablas '!$Z$4:$AA$6,2,FALSE),"#"),
   ""),
"")</f>
        <v/>
      </c>
      <c r="BM474" s="4">
        <f>IF($C474="OK",_xlfn.NUMBERVALUE(Plantilla!BK485),"")</f>
        <v/>
      </c>
      <c r="BN474" s="4">
        <f>IF($C474="OK",_xlfn.NUMBERVALUE(Plantilla!BL485),"")</f>
        <v/>
      </c>
      <c r="BO474" s="6">
        <f>IF($C474="OK",_xlfn.NUMBERVALUE(Plantilla!BM485),"")</f>
        <v/>
      </c>
      <c r="BP474" s="4">
        <f>IF($C474="OK",_xlfn.NUMBERVALUE(Plantilla!BN485),"")</f>
        <v/>
      </c>
      <c r="BQ474" s="6">
        <f>IF($C474="OK",_xlfn.NUMBERVALUE(Plantilla!BO485),"")</f>
        <v/>
      </c>
      <c r="BR474" s="4">
        <f>IF($C474="OK",_xlfn.NUMBERVALUE(Plantilla!BP485),"")</f>
        <v/>
      </c>
      <c r="BS474" s="6">
        <f>IF($C474="OK",_xlfn.NUMBERVALUE(Plantilla!BQ485),"")</f>
        <v/>
      </c>
      <c r="BT474" s="4">
        <f>IF($C474="OK",_xlfn.NUMBERVALUE(Plantilla!BR485),"")</f>
        <v/>
      </c>
      <c r="BU474" s="6">
        <f>IF($C474="OK",_xlfn.NUMBERVALUE(Plantilla!BS485),"")</f>
        <v/>
      </c>
      <c r="BV474" s="6">
        <f>IF($C474="OK",_xlfn.NUMBERVALUE(Plantilla!BT485),"")</f>
        <v/>
      </c>
      <c r="BW474" s="6">
        <f>IF($C474="OK",_xlfn.NUMBERVALUE(Plantilla!BU485),"")</f>
        <v/>
      </c>
      <c r="BX474" s="6">
        <f>IF($C474="OK",_xlfn.NUMBERVALUE(Plantilla!BV485),"")</f>
        <v/>
      </c>
      <c r="BY474" s="6">
        <f>IF($C474="OK",_xlfn.NUMBERVALUE(Plantilla!BW485),"")</f>
        <v/>
      </c>
      <c r="BZ474" s="6">
        <f>IF($C474="OK",_xlfn.NUMBERVALUE(Plantilla!BX485),"")</f>
        <v/>
      </c>
      <c r="CA474" s="6">
        <f>IF($C474="OK",_xlfn.NUMBERVALUE(Plantilla!BY485),"")</f>
        <v/>
      </c>
      <c r="CB474" s="6">
        <f>IF($C474="OK",_xlfn.NUMBERVALUE(Plantilla!BZ485),"")</f>
        <v/>
      </c>
      <c r="CC474" s="6">
        <f>IF($C474="OK",_xlfn.NUMBERVALUE(Plantilla!CA485),"")</f>
        <v/>
      </c>
      <c r="CD474" s="6">
        <f>IF($C474="OK",_xlfn.NUMBERVALUE(Plantilla!CB485),"")</f>
        <v/>
      </c>
      <c r="CE474" s="6">
        <f>IF($C474="OK",_xlfn.NUMBERVALUE(Plantilla!CC485),"")</f>
        <v/>
      </c>
      <c r="CF474" s="4">
        <f>IF($C474="OK",_xlfn.NUMBERVALUE(Plantilla!CD485),"")</f>
        <v/>
      </c>
      <c r="CG474" s="6">
        <f>IF($C474="OK",_xlfn.NUMBERVALUE(Plantilla!CE485),"")</f>
        <v/>
      </c>
      <c r="CH474" s="6">
        <f>IF($C474="OK",_xlfn.NUMBERVALUE(Plantilla!CF485),"")</f>
        <v/>
      </c>
      <c r="CI474" s="6">
        <f>IF($C474="OK",_xlfn.NUMBERVALUE(Plantilla!CG485),"")</f>
        <v/>
      </c>
      <c r="CJ474" s="6">
        <f>IF($C474="OK",_xlfn.NUMBERVALUE(Plantilla!CH485),"")</f>
        <v/>
      </c>
      <c r="CK474" s="6">
        <f>IF($C474="OK",_xlfn.NUMBERVALUE(Plantilla!CI485),"")</f>
        <v/>
      </c>
      <c r="CL474" s="6">
        <f>IF($C474="OK",_xlfn.NUMBERVALUE(Plantilla!CJ485),"")</f>
        <v/>
      </c>
      <c r="CM474">
        <f>IF($C474="OK",TEXT(Plantilla!CK485,"#"),"")</f>
        <v/>
      </c>
      <c r="CN474" s="6">
        <f>IF($C474="OK",_xlfn.NUMBERVALUE(Plantilla!CL485),"")</f>
        <v/>
      </c>
      <c r="CO474" s="6">
        <f>IF($C474="OK",_xlfn.NUMBERVALUE(Plantilla!CM485),"")</f>
        <v/>
      </c>
      <c r="CP474" s="110">
        <f>IF($C474="OK",_xlfn.NUMBERVALUE(Plantilla!CN485),"")</f>
        <v/>
      </c>
      <c r="CQ474" s="6">
        <f>IF($C474="OK",_xlfn.NUMBERVALUE(Plantilla!CO485),"")</f>
        <v/>
      </c>
      <c r="CR474" s="109">
        <f>IF($C474="OK",_xlfn.NUMBERVALUE(Plantilla!CP485),"")</f>
        <v/>
      </c>
      <c r="CS474" s="110">
        <f>IF($C474="OK",_xlfn.NUMBERVALUE(Plantilla!CQ485),"")</f>
        <v/>
      </c>
      <c r="CT474" s="6">
        <f>IF($C474="OK",_xlfn.NUMBERVALUE(Plantilla!CR485),"")</f>
        <v/>
      </c>
      <c r="CU474" s="109">
        <f>IF($C474="OK",_xlfn.NUMBERVALUE(Plantilla!CS485),"")</f>
        <v/>
      </c>
      <c r="CV474" s="110">
        <f>IF($C474="OK",_xlfn.NUMBERVALUE(Plantilla!CT485),"")</f>
        <v/>
      </c>
      <c r="CW474" s="6">
        <f>IF($C474="OK",_xlfn.NUMBERVALUE(Plantilla!CU485),"")</f>
        <v/>
      </c>
      <c r="CX474" s="82">
        <f>IF($C474="OK",_xlfn.NUMBERVALUE(Plantilla!CV485),"")</f>
        <v/>
      </c>
      <c r="CY474" s="6">
        <f>IF($C474="OK",_xlfn.NUMBERVALUE(Plantilla!CW485),"")</f>
        <v/>
      </c>
      <c r="CZ474" s="82">
        <f>IF($C474="OK",_xlfn.NUMBERVALUE(Plantilla!CX485),"")</f>
        <v/>
      </c>
      <c r="DA474" s="6">
        <f>IF($C474="OK",_xlfn.NUMBERVALUE(Plantilla!CY485),"")</f>
        <v/>
      </c>
      <c r="DB474" s="109">
        <f>IF($C474="OK",_xlfn.NUMBERVALUE(Plantilla!CZ485),"")</f>
        <v/>
      </c>
      <c r="DC474" s="6">
        <f>IF($C474="OK",_xlfn.NUMBERVALUE(Plantilla!DA485),"")</f>
        <v/>
      </c>
      <c r="DD474" s="6">
        <f>IF($C474="OK",TEXT(Plantilla!DB485,"#"),"")</f>
        <v/>
      </c>
      <c r="DE474" s="6">
        <f>IF($C474="OK",_xlfn.NUMBERVALUE(Plantilla!DC485),"")</f>
        <v/>
      </c>
      <c r="DF474" s="4">
        <f>IF($C474="OK",_xlfn.NUMBERVALUE(Plantilla!DD485),"")</f>
        <v/>
      </c>
      <c r="DG474" s="6">
        <f>IF($C474="OK",_xlfn.NUMBERVALUE(Plantilla!DE485),"")</f>
        <v/>
      </c>
      <c r="DH474" s="6">
        <f>IF($C474="OK",_xlfn.NUMBERVALUE(Plantilla!DF485),"")</f>
        <v/>
      </c>
      <c r="DI474" s="6">
        <f>IF($C474="OK",_xlfn.NUMBERVALUE(Plantilla!DG485),"")</f>
        <v/>
      </c>
      <c r="DJ474" s="6">
        <f>IF($C474="OK",_xlfn.NUMBERVALUE(Plantilla!DH485),"")</f>
        <v/>
      </c>
      <c r="DK474" s="6">
        <f>IF($C474="OK",_xlfn.NUMBERVALUE(Plantilla!DI485),"")</f>
        <v/>
      </c>
      <c r="DL474" s="6">
        <f>IF($C474="OK",_xlfn.NUMBERVALUE(Plantilla!DJ485),"")</f>
        <v/>
      </c>
      <c r="DM474" s="6">
        <f>IF($C474="OK",_xlfn.NUMBERVALUE(Plantilla!DK485),"")</f>
        <v/>
      </c>
      <c r="DN474" s="6">
        <f>IF($C474="OK",_xlfn.NUMBERVALUE(Plantilla!DL485),"")</f>
        <v/>
      </c>
      <c r="DO474" s="6">
        <f>IF($C474="OK",_xlfn.NUMBERVALUE(Plantilla!DM485),"")</f>
        <v/>
      </c>
      <c r="DP474" s="6">
        <f>IF($C474="OK",_xlfn.NUMBERVALUE(Plantilla!DN485),"")</f>
        <v/>
      </c>
      <c r="DQ474" s="6">
        <f>IF($C474="OK",_xlfn.NUMBERVALUE(Plantilla!DO485),"")</f>
        <v/>
      </c>
      <c r="DR474" s="6">
        <f>IF($C474="OK",_xlfn.NUMBERVALUE(Plantilla!DP485),"")</f>
        <v/>
      </c>
      <c r="DS474">
        <f>IF($C474="OK",TEXT(Plantilla!DR485,"#"),"")</f>
        <v/>
      </c>
      <c r="DT474" s="6" t="n"/>
    </row>
    <row r="475">
      <c r="A475">
        <f>IF(Plantilla!$I$6="¡Perfecto!, Guarda el archivo y adjúntalo a tu interfaz de Nómina Electrónica","OK","Error")</f>
        <v/>
      </c>
      <c r="B475">
        <f>IF(Plantilla!$I$6="¡Perfecto!, Guarda el archivo y adjúntalo a tu interfaz de Nómina Electrónica",MID(Plantilla!$D$2,SEARCH("V",Plantilla!$D$2),10),"")</f>
        <v/>
      </c>
      <c r="C475">
        <f>Plantilla!C486</f>
        <v/>
      </c>
      <c r="D475">
        <f>IF($C475="OK",Plantilla!B486,"")</f>
        <v/>
      </c>
      <c r="E475">
        <f>IF($C475="OK",
   VLOOKUP(Plantilla!$E$4,'Tablas '!$AP$4:$AT$6,5,FALSE),
"")</f>
        <v/>
      </c>
      <c r="F475">
        <f>IF($C475="OK",TEXT(Plantilla!D486,"#"),"")</f>
        <v/>
      </c>
      <c r="G475">
        <f>IF($C475="OK",
   VLOOKUP(Plantilla!E486,'Tablas '!$B$4:$C$14,2,FALSE),
"")</f>
        <v/>
      </c>
      <c r="H475">
        <f>IF($C475="OK",TEXT(Plantilla!F486,"#"),"")</f>
        <v/>
      </c>
      <c r="I475">
        <f>IF($C475="OK",TEXT(Plantilla!G486,"#"),"")</f>
        <v/>
      </c>
      <c r="J475">
        <f>IF($C475="OK",TEXT(Plantilla!H486,"#"),"")</f>
        <v/>
      </c>
      <c r="K475">
        <f>IF($C475="OK",TEXT(Plantilla!I486,"#"),"")</f>
        <v/>
      </c>
      <c r="L475">
        <f>IF($C475="OK",TEXT(Plantilla!J486,"#"),"")</f>
        <v/>
      </c>
      <c r="M475">
        <f>IF($C475="OK",TEXT(Plantilla!K486,"#"),"")</f>
        <v/>
      </c>
      <c r="N475">
        <f>IF($C475="OK",
   CONCATENATE(YEAR(Plantilla!L486),"-",TEXT(MONTH(Plantilla!L486),"00"),"-",TEXT(DAY(Plantilla!L486),"00")),
"")</f>
        <v/>
      </c>
      <c r="O475">
        <f>IF($C475="OK",_xlfn.NUMBERVALUE(Plantilla!M486),"")</f>
        <v/>
      </c>
      <c r="P475">
        <f>IF($C475="OK",
   IF(Plantilla!N486&lt;&gt;"",
      CONCATENATE(YEAR(Plantilla!N486),"-",TEXT(MONTH(Plantilla!N486),"00"),"-",TEXT(DAY(Plantilla!N486),"00")),
   ""),
"")</f>
        <v/>
      </c>
      <c r="Q475">
        <f>IF($C475="OK",
   VLOOKUP(Plantilla!O486,'Tablas '!$E$4:$F$19,2,FALSE),
"")</f>
        <v/>
      </c>
      <c r="R475">
        <f>IF($C475="OK",
   VLOOKUP(Plantilla!P486,'Tablas '!$H$4:$I$5,2,FALSE),
"")</f>
        <v/>
      </c>
      <c r="S475">
        <f>IF($C475="OK",
   VLOOKUP(Plantilla!Q486,'Tablas '!$K$4:$L$8,2,FALSE),
"")</f>
        <v/>
      </c>
      <c r="T475">
        <f>IF($C475="OK",
   VLOOKUP(Plantilla!R486,'Tablas '!$AE$4:$AF$6,2,FALSE),
"")</f>
        <v/>
      </c>
      <c r="U475">
        <f>IF($C475="OK",
   VLOOKUP(Plantilla!S486,'Tablas '!$AE$4:$AF$6,2,FALSE),
"")</f>
        <v/>
      </c>
      <c r="V475">
        <f>IF($C475="OK",TEXT(Plantilla!T486,"#"),"")</f>
        <v/>
      </c>
      <c r="W475" s="84">
        <f>IF($C475="OK",
   VLOOKUP(Plantilla!U486,'Tablas '!$AM$4:$AN$1126,2,FALSE),
"")</f>
        <v/>
      </c>
      <c r="X475">
        <f>IF($C475="OK",TEXT(Plantilla!V486,"#"),"")</f>
        <v/>
      </c>
      <c r="Y475">
        <f>IF($C475="OK",
   CONCATENATE(YEAR(Plantilla!W486),"-",TEXT(MONTH(Plantilla!W486),"00"),"-",TEXT(DAY(Plantilla!W486),"00")),
"")</f>
        <v/>
      </c>
      <c r="Z475">
        <f>IF($C475="OK",
   CONCATENATE(YEAR(Plantilla!X486),"-",TEXT(MONTH(Plantilla!X486),"00"),"-",TEXT(DAY(Plantilla!X486),"00")),
"")</f>
        <v/>
      </c>
      <c r="AA475">
        <f>IF($C475="OK",
   TEXT(VLOOKUP(Plantilla!Y486,'Tablas '!$Q$4:$R$9,2,FALSE),"#"),
"")</f>
        <v/>
      </c>
      <c r="AB475">
        <f>IF($C475="OK",
   CONCATENATE(YEAR(Plantilla!Z486),"-",TEXT(MONTH(Plantilla!Z486),"00"),"-",TEXT(DAY(Plantilla!Z486),"00")),
"")</f>
        <v/>
      </c>
      <c r="AC475">
        <f>IF($C475="OK",
   TEXT(VLOOKUP(Plantilla!AA486,'Tablas '!$T$4:$U$13,2,FALSE),"#"),
"")</f>
        <v/>
      </c>
      <c r="AD475">
        <f>IF($C475="OK",TEXT(Plantilla!AB486,"#"),"")</f>
        <v/>
      </c>
      <c r="AE475">
        <f>IF($C475="OK",
   IF(Plantilla!AC486&lt;&gt;"",
      TEXT(VLOOKUP(Plantilla!AC486,'Tablas '!$W$4:$X$7,2,FALSE),"#"),
   ""),
"")</f>
        <v/>
      </c>
      <c r="AF475">
        <f>IF($C475="OK",TEXT(Plantilla!AD486,"#"),"")</f>
        <v/>
      </c>
      <c r="AG475" s="6">
        <f>IF($C475="OK",_xlfn.NUMBERVALUE(Plantilla!AE486),"")</f>
        <v/>
      </c>
      <c r="AH475" s="4">
        <f>IF($C475="OK",_xlfn.NUMBERVALUE(Plantilla!AF486),"")</f>
        <v/>
      </c>
      <c r="AI475" s="6">
        <f>IF($C475="OK",_xlfn.NUMBERVALUE(Plantilla!AG486),"")</f>
        <v/>
      </c>
      <c r="AJ475" s="6">
        <f>IF($C475="OK",_xlfn.NUMBERVALUE(Plantilla!AH486),"")</f>
        <v/>
      </c>
      <c r="AK475" s="6">
        <f>IF($C475="OK",_xlfn.NUMBERVALUE(Plantilla!AI486),"")</f>
        <v/>
      </c>
      <c r="AL475" s="6">
        <f>IF($C475="OK",_xlfn.NUMBERVALUE(Plantilla!AJ486),"")</f>
        <v/>
      </c>
      <c r="AM475" s="4">
        <f>IF($C475="OK",_xlfn.NUMBERVALUE(Plantilla!AK486),"")</f>
        <v/>
      </c>
      <c r="AN475" s="6">
        <f>IF($C475="OK",_xlfn.NUMBERVALUE(Plantilla!AL486),"")</f>
        <v/>
      </c>
      <c r="AO475" s="4">
        <f>IF($C475="OK",_xlfn.NUMBERVALUE(Plantilla!AM486),"")</f>
        <v/>
      </c>
      <c r="AP475" s="6">
        <f>IF($C475="OK",_xlfn.NUMBERVALUE(Plantilla!AN486),"")</f>
        <v/>
      </c>
      <c r="AQ475" s="4">
        <f>IF($C475="OK",_xlfn.NUMBERVALUE(Plantilla!AO486),"")</f>
        <v/>
      </c>
      <c r="AR475" s="6">
        <f>IF($C475="OK",_xlfn.NUMBERVALUE(Plantilla!AP486),"")</f>
        <v/>
      </c>
      <c r="AS475" s="4">
        <f>IF($C475="OK",_xlfn.NUMBERVALUE(Plantilla!AQ486),"")</f>
        <v/>
      </c>
      <c r="AT475" s="6">
        <f>IF($C475="OK",_xlfn.NUMBERVALUE(Plantilla!AR486),"")</f>
        <v/>
      </c>
      <c r="AU475" s="4">
        <f>IF($C475="OK",_xlfn.NUMBERVALUE(Plantilla!AS486),"")</f>
        <v/>
      </c>
      <c r="AV475" s="6">
        <f>IF($C475="OK",_xlfn.NUMBERVALUE(Plantilla!AT486),"")</f>
        <v/>
      </c>
      <c r="AW475" s="4">
        <f>IF($C475="OK",_xlfn.NUMBERVALUE(Plantilla!AU486),"")</f>
        <v/>
      </c>
      <c r="AX475" s="6">
        <f>IF($C475="OK",_xlfn.NUMBERVALUE(Plantilla!AV486),"")</f>
        <v/>
      </c>
      <c r="AY475" s="4">
        <f>IF($C475="OK",_xlfn.NUMBERVALUE(Plantilla!AW486),"")</f>
        <v/>
      </c>
      <c r="AZ475" s="6">
        <f>IF($C475="OK",_xlfn.NUMBERVALUE(Plantilla!AX486),"")</f>
        <v/>
      </c>
      <c r="BA475">
        <f>IF($C475="OK",_xlfn.NUMBERVALUE(Plantilla!AY486),"")</f>
        <v/>
      </c>
      <c r="BB475">
        <f>IF($C475="OK",_xlfn.NUMBERVALUE(Plantilla!AZ486),"")</f>
        <v/>
      </c>
      <c r="BC475" s="4">
        <f>IF($C475="OK",_xlfn.NUMBERVALUE(Plantilla!BA486),"")</f>
        <v/>
      </c>
      <c r="BD475" s="6">
        <f>IF($C475="OK",_xlfn.NUMBERVALUE(Plantilla!BB486),"")</f>
        <v/>
      </c>
      <c r="BE475" s="4">
        <f>IF($C475="OK",_xlfn.NUMBERVALUE(Plantilla!BC486),"")</f>
        <v/>
      </c>
      <c r="BF475" s="6">
        <f>IF($C475="OK",_xlfn.NUMBERVALUE(Plantilla!BD486),"")</f>
        <v/>
      </c>
      <c r="BG475" s="4">
        <f>IF($C475="OK",_xlfn.NUMBERVALUE(Plantilla!BE486),"")</f>
        <v/>
      </c>
      <c r="BH475" s="6">
        <f>IF($C475="OK",_xlfn.NUMBERVALUE(Plantilla!BF486),"")</f>
        <v/>
      </c>
      <c r="BI475" s="110">
        <f>IF($C475="OK",_xlfn.NUMBERVALUE(Plantilla!BG486),"")</f>
        <v/>
      </c>
      <c r="BJ475" s="6">
        <f>IF($C475="OK",_xlfn.NUMBERVALUE(Plantilla!BH486),"")</f>
        <v/>
      </c>
      <c r="BK475" s="109">
        <f>IF($C475="OK",_xlfn.NUMBERVALUE(Plantilla!BI486),"")</f>
        <v/>
      </c>
      <c r="BL475" s="6">
        <f>IF($C475="OK",
   IF(Plantilla!BJ486&lt;&gt;"",
      TEXT(VLOOKUP(Plantilla!BJ486,'Tablas '!$Z$4:$AA$6,2,FALSE),"#"),
   ""),
"")</f>
        <v/>
      </c>
      <c r="BM475" s="4">
        <f>IF($C475="OK",_xlfn.NUMBERVALUE(Plantilla!BK486),"")</f>
        <v/>
      </c>
      <c r="BN475" s="4">
        <f>IF($C475="OK",_xlfn.NUMBERVALUE(Plantilla!BL486),"")</f>
        <v/>
      </c>
      <c r="BO475" s="6">
        <f>IF($C475="OK",_xlfn.NUMBERVALUE(Plantilla!BM486),"")</f>
        <v/>
      </c>
      <c r="BP475" s="4">
        <f>IF($C475="OK",_xlfn.NUMBERVALUE(Plantilla!BN486),"")</f>
        <v/>
      </c>
      <c r="BQ475" s="6">
        <f>IF($C475="OK",_xlfn.NUMBERVALUE(Plantilla!BO486),"")</f>
        <v/>
      </c>
      <c r="BR475" s="4">
        <f>IF($C475="OK",_xlfn.NUMBERVALUE(Plantilla!BP486),"")</f>
        <v/>
      </c>
      <c r="BS475" s="6">
        <f>IF($C475="OK",_xlfn.NUMBERVALUE(Plantilla!BQ486),"")</f>
        <v/>
      </c>
      <c r="BT475" s="4">
        <f>IF($C475="OK",_xlfn.NUMBERVALUE(Plantilla!BR486),"")</f>
        <v/>
      </c>
      <c r="BU475" s="6">
        <f>IF($C475="OK",_xlfn.NUMBERVALUE(Plantilla!BS486),"")</f>
        <v/>
      </c>
      <c r="BV475" s="6">
        <f>IF($C475="OK",_xlfn.NUMBERVALUE(Plantilla!BT486),"")</f>
        <v/>
      </c>
      <c r="BW475" s="6">
        <f>IF($C475="OK",_xlfn.NUMBERVALUE(Plantilla!BU486),"")</f>
        <v/>
      </c>
      <c r="BX475" s="6">
        <f>IF($C475="OK",_xlfn.NUMBERVALUE(Plantilla!BV486),"")</f>
        <v/>
      </c>
      <c r="BY475" s="6">
        <f>IF($C475="OK",_xlfn.NUMBERVALUE(Plantilla!BW486),"")</f>
        <v/>
      </c>
      <c r="BZ475" s="6">
        <f>IF($C475="OK",_xlfn.NUMBERVALUE(Plantilla!BX486),"")</f>
        <v/>
      </c>
      <c r="CA475" s="6">
        <f>IF($C475="OK",_xlfn.NUMBERVALUE(Plantilla!BY486),"")</f>
        <v/>
      </c>
      <c r="CB475" s="6">
        <f>IF($C475="OK",_xlfn.NUMBERVALUE(Plantilla!BZ486),"")</f>
        <v/>
      </c>
      <c r="CC475" s="6">
        <f>IF($C475="OK",_xlfn.NUMBERVALUE(Plantilla!CA486),"")</f>
        <v/>
      </c>
      <c r="CD475" s="6">
        <f>IF($C475="OK",_xlfn.NUMBERVALUE(Plantilla!CB486),"")</f>
        <v/>
      </c>
      <c r="CE475" s="6">
        <f>IF($C475="OK",_xlfn.NUMBERVALUE(Plantilla!CC486),"")</f>
        <v/>
      </c>
      <c r="CF475" s="4">
        <f>IF($C475="OK",_xlfn.NUMBERVALUE(Plantilla!CD486),"")</f>
        <v/>
      </c>
      <c r="CG475" s="6">
        <f>IF($C475="OK",_xlfn.NUMBERVALUE(Plantilla!CE486),"")</f>
        <v/>
      </c>
      <c r="CH475" s="6">
        <f>IF($C475="OK",_xlfn.NUMBERVALUE(Plantilla!CF486),"")</f>
        <v/>
      </c>
      <c r="CI475" s="6">
        <f>IF($C475="OK",_xlfn.NUMBERVALUE(Plantilla!CG486),"")</f>
        <v/>
      </c>
      <c r="CJ475" s="6">
        <f>IF($C475="OK",_xlfn.NUMBERVALUE(Plantilla!CH486),"")</f>
        <v/>
      </c>
      <c r="CK475" s="6">
        <f>IF($C475="OK",_xlfn.NUMBERVALUE(Plantilla!CI486),"")</f>
        <v/>
      </c>
      <c r="CL475" s="6">
        <f>IF($C475="OK",_xlfn.NUMBERVALUE(Plantilla!CJ486),"")</f>
        <v/>
      </c>
      <c r="CM475">
        <f>IF($C475="OK",TEXT(Plantilla!CK486,"#"),"")</f>
        <v/>
      </c>
      <c r="CN475" s="6">
        <f>IF($C475="OK",_xlfn.NUMBERVALUE(Plantilla!CL486),"")</f>
        <v/>
      </c>
      <c r="CO475" s="6">
        <f>IF($C475="OK",_xlfn.NUMBERVALUE(Plantilla!CM486),"")</f>
        <v/>
      </c>
      <c r="CP475" s="110">
        <f>IF($C475="OK",_xlfn.NUMBERVALUE(Plantilla!CN486),"")</f>
        <v/>
      </c>
      <c r="CQ475" s="6">
        <f>IF($C475="OK",_xlfn.NUMBERVALUE(Plantilla!CO486),"")</f>
        <v/>
      </c>
      <c r="CR475" s="109">
        <f>IF($C475="OK",_xlfn.NUMBERVALUE(Plantilla!CP486),"")</f>
        <v/>
      </c>
      <c r="CS475" s="110">
        <f>IF($C475="OK",_xlfn.NUMBERVALUE(Plantilla!CQ486),"")</f>
        <v/>
      </c>
      <c r="CT475" s="6">
        <f>IF($C475="OK",_xlfn.NUMBERVALUE(Plantilla!CR486),"")</f>
        <v/>
      </c>
      <c r="CU475" s="109">
        <f>IF($C475="OK",_xlfn.NUMBERVALUE(Plantilla!CS486),"")</f>
        <v/>
      </c>
      <c r="CV475" s="110">
        <f>IF($C475="OK",_xlfn.NUMBERVALUE(Plantilla!CT486),"")</f>
        <v/>
      </c>
      <c r="CW475" s="6">
        <f>IF($C475="OK",_xlfn.NUMBERVALUE(Plantilla!CU486),"")</f>
        <v/>
      </c>
      <c r="CX475" s="82">
        <f>IF($C475="OK",_xlfn.NUMBERVALUE(Plantilla!CV486),"")</f>
        <v/>
      </c>
      <c r="CY475" s="6">
        <f>IF($C475="OK",_xlfn.NUMBERVALUE(Plantilla!CW486),"")</f>
        <v/>
      </c>
      <c r="CZ475" s="82">
        <f>IF($C475="OK",_xlfn.NUMBERVALUE(Plantilla!CX486),"")</f>
        <v/>
      </c>
      <c r="DA475" s="6">
        <f>IF($C475="OK",_xlfn.NUMBERVALUE(Plantilla!CY486),"")</f>
        <v/>
      </c>
      <c r="DB475" s="109">
        <f>IF($C475="OK",_xlfn.NUMBERVALUE(Plantilla!CZ486),"")</f>
        <v/>
      </c>
      <c r="DC475" s="6">
        <f>IF($C475="OK",_xlfn.NUMBERVALUE(Plantilla!DA486),"")</f>
        <v/>
      </c>
      <c r="DD475" s="6">
        <f>IF($C475="OK",TEXT(Plantilla!DB486,"#"),"")</f>
        <v/>
      </c>
      <c r="DE475" s="6">
        <f>IF($C475="OK",_xlfn.NUMBERVALUE(Plantilla!DC486),"")</f>
        <v/>
      </c>
      <c r="DF475" s="4">
        <f>IF($C475="OK",_xlfn.NUMBERVALUE(Plantilla!DD486),"")</f>
        <v/>
      </c>
      <c r="DG475" s="6">
        <f>IF($C475="OK",_xlfn.NUMBERVALUE(Plantilla!DE486),"")</f>
        <v/>
      </c>
      <c r="DH475" s="6">
        <f>IF($C475="OK",_xlfn.NUMBERVALUE(Plantilla!DF486),"")</f>
        <v/>
      </c>
      <c r="DI475" s="6">
        <f>IF($C475="OK",_xlfn.NUMBERVALUE(Plantilla!DG486),"")</f>
        <v/>
      </c>
      <c r="DJ475" s="6">
        <f>IF($C475="OK",_xlfn.NUMBERVALUE(Plantilla!DH486),"")</f>
        <v/>
      </c>
      <c r="DK475" s="6">
        <f>IF($C475="OK",_xlfn.NUMBERVALUE(Plantilla!DI486),"")</f>
        <v/>
      </c>
      <c r="DL475" s="6">
        <f>IF($C475="OK",_xlfn.NUMBERVALUE(Plantilla!DJ486),"")</f>
        <v/>
      </c>
      <c r="DM475" s="6">
        <f>IF($C475="OK",_xlfn.NUMBERVALUE(Plantilla!DK486),"")</f>
        <v/>
      </c>
      <c r="DN475" s="6">
        <f>IF($C475="OK",_xlfn.NUMBERVALUE(Plantilla!DL486),"")</f>
        <v/>
      </c>
      <c r="DO475" s="6">
        <f>IF($C475="OK",_xlfn.NUMBERVALUE(Plantilla!DM486),"")</f>
        <v/>
      </c>
      <c r="DP475" s="6">
        <f>IF($C475="OK",_xlfn.NUMBERVALUE(Plantilla!DN486),"")</f>
        <v/>
      </c>
      <c r="DQ475" s="6">
        <f>IF($C475="OK",_xlfn.NUMBERVALUE(Plantilla!DO486),"")</f>
        <v/>
      </c>
      <c r="DR475" s="6">
        <f>IF($C475="OK",_xlfn.NUMBERVALUE(Plantilla!DP486),"")</f>
        <v/>
      </c>
      <c r="DS475">
        <f>IF($C475="OK",TEXT(Plantilla!DR486,"#"),"")</f>
        <v/>
      </c>
      <c r="DT475" s="6" t="n"/>
    </row>
    <row r="476">
      <c r="A476">
        <f>IF(Plantilla!$I$6="¡Perfecto!, Guarda el archivo y adjúntalo a tu interfaz de Nómina Electrónica","OK","Error")</f>
        <v/>
      </c>
      <c r="B476">
        <f>IF(Plantilla!$I$6="¡Perfecto!, Guarda el archivo y adjúntalo a tu interfaz de Nómina Electrónica",MID(Plantilla!$D$2,SEARCH("V",Plantilla!$D$2),10),"")</f>
        <v/>
      </c>
      <c r="C476">
        <f>Plantilla!C487</f>
        <v/>
      </c>
      <c r="D476">
        <f>IF($C476="OK",Plantilla!B487,"")</f>
        <v/>
      </c>
      <c r="E476">
        <f>IF($C476="OK",
   VLOOKUP(Plantilla!$E$4,'Tablas '!$AP$4:$AT$6,5,FALSE),
"")</f>
        <v/>
      </c>
      <c r="F476">
        <f>IF($C476="OK",TEXT(Plantilla!D487,"#"),"")</f>
        <v/>
      </c>
      <c r="G476">
        <f>IF($C476="OK",
   VLOOKUP(Plantilla!E487,'Tablas '!$B$4:$C$14,2,FALSE),
"")</f>
        <v/>
      </c>
      <c r="H476">
        <f>IF($C476="OK",TEXT(Plantilla!F487,"#"),"")</f>
        <v/>
      </c>
      <c r="I476">
        <f>IF($C476="OK",TEXT(Plantilla!G487,"#"),"")</f>
        <v/>
      </c>
      <c r="J476">
        <f>IF($C476="OK",TEXT(Plantilla!H487,"#"),"")</f>
        <v/>
      </c>
      <c r="K476">
        <f>IF($C476="OK",TEXT(Plantilla!I487,"#"),"")</f>
        <v/>
      </c>
      <c r="L476">
        <f>IF($C476="OK",TEXT(Plantilla!J487,"#"),"")</f>
        <v/>
      </c>
      <c r="M476">
        <f>IF($C476="OK",TEXT(Plantilla!K487,"#"),"")</f>
        <v/>
      </c>
      <c r="N476">
        <f>IF($C476="OK",
   CONCATENATE(YEAR(Plantilla!L487),"-",TEXT(MONTH(Plantilla!L487),"00"),"-",TEXT(DAY(Plantilla!L487),"00")),
"")</f>
        <v/>
      </c>
      <c r="O476">
        <f>IF($C476="OK",_xlfn.NUMBERVALUE(Plantilla!M487),"")</f>
        <v/>
      </c>
      <c r="P476">
        <f>IF($C476="OK",
   IF(Plantilla!N487&lt;&gt;"",
      CONCATENATE(YEAR(Plantilla!N487),"-",TEXT(MONTH(Plantilla!N487),"00"),"-",TEXT(DAY(Plantilla!N487),"00")),
   ""),
"")</f>
        <v/>
      </c>
      <c r="Q476">
        <f>IF($C476="OK",
   VLOOKUP(Plantilla!O487,'Tablas '!$E$4:$F$19,2,FALSE),
"")</f>
        <v/>
      </c>
      <c r="R476">
        <f>IF($C476="OK",
   VLOOKUP(Plantilla!P487,'Tablas '!$H$4:$I$5,2,FALSE),
"")</f>
        <v/>
      </c>
      <c r="S476">
        <f>IF($C476="OK",
   VLOOKUP(Plantilla!Q487,'Tablas '!$K$4:$L$8,2,FALSE),
"")</f>
        <v/>
      </c>
      <c r="T476">
        <f>IF($C476="OK",
   VLOOKUP(Plantilla!R487,'Tablas '!$AE$4:$AF$6,2,FALSE),
"")</f>
        <v/>
      </c>
      <c r="U476">
        <f>IF($C476="OK",
   VLOOKUP(Plantilla!S487,'Tablas '!$AE$4:$AF$6,2,FALSE),
"")</f>
        <v/>
      </c>
      <c r="V476">
        <f>IF($C476="OK",TEXT(Plantilla!T487,"#"),"")</f>
        <v/>
      </c>
      <c r="W476" s="84">
        <f>IF($C476="OK",
   VLOOKUP(Plantilla!U487,'Tablas '!$AM$4:$AN$1126,2,FALSE),
"")</f>
        <v/>
      </c>
      <c r="X476">
        <f>IF($C476="OK",TEXT(Plantilla!V487,"#"),"")</f>
        <v/>
      </c>
      <c r="Y476">
        <f>IF($C476="OK",
   CONCATENATE(YEAR(Plantilla!W487),"-",TEXT(MONTH(Plantilla!W487),"00"),"-",TEXT(DAY(Plantilla!W487),"00")),
"")</f>
        <v/>
      </c>
      <c r="Z476">
        <f>IF($C476="OK",
   CONCATENATE(YEAR(Plantilla!X487),"-",TEXT(MONTH(Plantilla!X487),"00"),"-",TEXT(DAY(Plantilla!X487),"00")),
"")</f>
        <v/>
      </c>
      <c r="AA476">
        <f>IF($C476="OK",
   TEXT(VLOOKUP(Plantilla!Y487,'Tablas '!$Q$4:$R$9,2,FALSE),"#"),
"")</f>
        <v/>
      </c>
      <c r="AB476">
        <f>IF($C476="OK",
   CONCATENATE(YEAR(Plantilla!Z487),"-",TEXT(MONTH(Plantilla!Z487),"00"),"-",TEXT(DAY(Plantilla!Z487),"00")),
"")</f>
        <v/>
      </c>
      <c r="AC476">
        <f>IF($C476="OK",
   TEXT(VLOOKUP(Plantilla!AA487,'Tablas '!$T$4:$U$13,2,FALSE),"#"),
"")</f>
        <v/>
      </c>
      <c r="AD476">
        <f>IF($C476="OK",TEXT(Plantilla!AB487,"#"),"")</f>
        <v/>
      </c>
      <c r="AE476">
        <f>IF($C476="OK",
   IF(Plantilla!AC487&lt;&gt;"",
      TEXT(VLOOKUP(Plantilla!AC487,'Tablas '!$W$4:$X$7,2,FALSE),"#"),
   ""),
"")</f>
        <v/>
      </c>
      <c r="AF476">
        <f>IF($C476="OK",TEXT(Plantilla!AD487,"#"),"")</f>
        <v/>
      </c>
      <c r="AG476" s="6">
        <f>IF($C476="OK",_xlfn.NUMBERVALUE(Plantilla!AE487),"")</f>
        <v/>
      </c>
      <c r="AH476" s="4">
        <f>IF($C476="OK",_xlfn.NUMBERVALUE(Plantilla!AF487),"")</f>
        <v/>
      </c>
      <c r="AI476" s="6">
        <f>IF($C476="OK",_xlfn.NUMBERVALUE(Plantilla!AG487),"")</f>
        <v/>
      </c>
      <c r="AJ476" s="6">
        <f>IF($C476="OK",_xlfn.NUMBERVALUE(Plantilla!AH487),"")</f>
        <v/>
      </c>
      <c r="AK476" s="6">
        <f>IF($C476="OK",_xlfn.NUMBERVALUE(Plantilla!AI487),"")</f>
        <v/>
      </c>
      <c r="AL476" s="6">
        <f>IF($C476="OK",_xlfn.NUMBERVALUE(Plantilla!AJ487),"")</f>
        <v/>
      </c>
      <c r="AM476" s="4">
        <f>IF($C476="OK",_xlfn.NUMBERVALUE(Plantilla!AK487),"")</f>
        <v/>
      </c>
      <c r="AN476" s="6">
        <f>IF($C476="OK",_xlfn.NUMBERVALUE(Plantilla!AL487),"")</f>
        <v/>
      </c>
      <c r="AO476" s="4">
        <f>IF($C476="OK",_xlfn.NUMBERVALUE(Plantilla!AM487),"")</f>
        <v/>
      </c>
      <c r="AP476" s="6">
        <f>IF($C476="OK",_xlfn.NUMBERVALUE(Plantilla!AN487),"")</f>
        <v/>
      </c>
      <c r="AQ476" s="4">
        <f>IF($C476="OK",_xlfn.NUMBERVALUE(Plantilla!AO487),"")</f>
        <v/>
      </c>
      <c r="AR476" s="6">
        <f>IF($C476="OK",_xlfn.NUMBERVALUE(Plantilla!AP487),"")</f>
        <v/>
      </c>
      <c r="AS476" s="4">
        <f>IF($C476="OK",_xlfn.NUMBERVALUE(Plantilla!AQ487),"")</f>
        <v/>
      </c>
      <c r="AT476" s="6">
        <f>IF($C476="OK",_xlfn.NUMBERVALUE(Plantilla!AR487),"")</f>
        <v/>
      </c>
      <c r="AU476" s="4">
        <f>IF($C476="OK",_xlfn.NUMBERVALUE(Plantilla!AS487),"")</f>
        <v/>
      </c>
      <c r="AV476" s="6">
        <f>IF($C476="OK",_xlfn.NUMBERVALUE(Plantilla!AT487),"")</f>
        <v/>
      </c>
      <c r="AW476" s="4">
        <f>IF($C476="OK",_xlfn.NUMBERVALUE(Plantilla!AU487),"")</f>
        <v/>
      </c>
      <c r="AX476" s="6">
        <f>IF($C476="OK",_xlfn.NUMBERVALUE(Plantilla!AV487),"")</f>
        <v/>
      </c>
      <c r="AY476" s="4">
        <f>IF($C476="OK",_xlfn.NUMBERVALUE(Plantilla!AW487),"")</f>
        <v/>
      </c>
      <c r="AZ476" s="6">
        <f>IF($C476="OK",_xlfn.NUMBERVALUE(Plantilla!AX487),"")</f>
        <v/>
      </c>
      <c r="BA476">
        <f>IF($C476="OK",_xlfn.NUMBERVALUE(Plantilla!AY487),"")</f>
        <v/>
      </c>
      <c r="BB476">
        <f>IF($C476="OK",_xlfn.NUMBERVALUE(Plantilla!AZ487),"")</f>
        <v/>
      </c>
      <c r="BC476" s="4">
        <f>IF($C476="OK",_xlfn.NUMBERVALUE(Plantilla!BA487),"")</f>
        <v/>
      </c>
      <c r="BD476" s="6">
        <f>IF($C476="OK",_xlfn.NUMBERVALUE(Plantilla!BB487),"")</f>
        <v/>
      </c>
      <c r="BE476" s="4">
        <f>IF($C476="OK",_xlfn.NUMBERVALUE(Plantilla!BC487),"")</f>
        <v/>
      </c>
      <c r="BF476" s="6">
        <f>IF($C476="OK",_xlfn.NUMBERVALUE(Plantilla!BD487),"")</f>
        <v/>
      </c>
      <c r="BG476" s="4">
        <f>IF($C476="OK",_xlfn.NUMBERVALUE(Plantilla!BE487),"")</f>
        <v/>
      </c>
      <c r="BH476" s="6">
        <f>IF($C476="OK",_xlfn.NUMBERVALUE(Plantilla!BF487),"")</f>
        <v/>
      </c>
      <c r="BI476" s="110">
        <f>IF($C476="OK",_xlfn.NUMBERVALUE(Plantilla!BG487),"")</f>
        <v/>
      </c>
      <c r="BJ476" s="6">
        <f>IF($C476="OK",_xlfn.NUMBERVALUE(Plantilla!BH487),"")</f>
        <v/>
      </c>
      <c r="BK476" s="109">
        <f>IF($C476="OK",_xlfn.NUMBERVALUE(Plantilla!BI487),"")</f>
        <v/>
      </c>
      <c r="BL476" s="6">
        <f>IF($C476="OK",
   IF(Plantilla!BJ487&lt;&gt;"",
      TEXT(VLOOKUP(Plantilla!BJ487,'Tablas '!$Z$4:$AA$6,2,FALSE),"#"),
   ""),
"")</f>
        <v/>
      </c>
      <c r="BM476" s="4">
        <f>IF($C476="OK",_xlfn.NUMBERVALUE(Plantilla!BK487),"")</f>
        <v/>
      </c>
      <c r="BN476" s="4">
        <f>IF($C476="OK",_xlfn.NUMBERVALUE(Plantilla!BL487),"")</f>
        <v/>
      </c>
      <c r="BO476" s="6">
        <f>IF($C476="OK",_xlfn.NUMBERVALUE(Plantilla!BM487),"")</f>
        <v/>
      </c>
      <c r="BP476" s="4">
        <f>IF($C476="OK",_xlfn.NUMBERVALUE(Plantilla!BN487),"")</f>
        <v/>
      </c>
      <c r="BQ476" s="6">
        <f>IF($C476="OK",_xlfn.NUMBERVALUE(Plantilla!BO487),"")</f>
        <v/>
      </c>
      <c r="BR476" s="4">
        <f>IF($C476="OK",_xlfn.NUMBERVALUE(Plantilla!BP487),"")</f>
        <v/>
      </c>
      <c r="BS476" s="6">
        <f>IF($C476="OK",_xlfn.NUMBERVALUE(Plantilla!BQ487),"")</f>
        <v/>
      </c>
      <c r="BT476" s="4">
        <f>IF($C476="OK",_xlfn.NUMBERVALUE(Plantilla!BR487),"")</f>
        <v/>
      </c>
      <c r="BU476" s="6">
        <f>IF($C476="OK",_xlfn.NUMBERVALUE(Plantilla!BS487),"")</f>
        <v/>
      </c>
      <c r="BV476" s="6">
        <f>IF($C476="OK",_xlfn.NUMBERVALUE(Plantilla!BT487),"")</f>
        <v/>
      </c>
      <c r="BW476" s="6">
        <f>IF($C476="OK",_xlfn.NUMBERVALUE(Plantilla!BU487),"")</f>
        <v/>
      </c>
      <c r="BX476" s="6">
        <f>IF($C476="OK",_xlfn.NUMBERVALUE(Plantilla!BV487),"")</f>
        <v/>
      </c>
      <c r="BY476" s="6">
        <f>IF($C476="OK",_xlfn.NUMBERVALUE(Plantilla!BW487),"")</f>
        <v/>
      </c>
      <c r="BZ476" s="6">
        <f>IF($C476="OK",_xlfn.NUMBERVALUE(Plantilla!BX487),"")</f>
        <v/>
      </c>
      <c r="CA476" s="6">
        <f>IF($C476="OK",_xlfn.NUMBERVALUE(Plantilla!BY487),"")</f>
        <v/>
      </c>
      <c r="CB476" s="6">
        <f>IF($C476="OK",_xlfn.NUMBERVALUE(Plantilla!BZ487),"")</f>
        <v/>
      </c>
      <c r="CC476" s="6">
        <f>IF($C476="OK",_xlfn.NUMBERVALUE(Plantilla!CA487),"")</f>
        <v/>
      </c>
      <c r="CD476" s="6">
        <f>IF($C476="OK",_xlfn.NUMBERVALUE(Plantilla!CB487),"")</f>
        <v/>
      </c>
      <c r="CE476" s="6">
        <f>IF($C476="OK",_xlfn.NUMBERVALUE(Plantilla!CC487),"")</f>
        <v/>
      </c>
      <c r="CF476" s="4">
        <f>IF($C476="OK",_xlfn.NUMBERVALUE(Plantilla!CD487),"")</f>
        <v/>
      </c>
      <c r="CG476" s="6">
        <f>IF($C476="OK",_xlfn.NUMBERVALUE(Plantilla!CE487),"")</f>
        <v/>
      </c>
      <c r="CH476" s="6">
        <f>IF($C476="OK",_xlfn.NUMBERVALUE(Plantilla!CF487),"")</f>
        <v/>
      </c>
      <c r="CI476" s="6">
        <f>IF($C476="OK",_xlfn.NUMBERVALUE(Plantilla!CG487),"")</f>
        <v/>
      </c>
      <c r="CJ476" s="6">
        <f>IF($C476="OK",_xlfn.NUMBERVALUE(Plantilla!CH487),"")</f>
        <v/>
      </c>
      <c r="CK476" s="6">
        <f>IF($C476="OK",_xlfn.NUMBERVALUE(Plantilla!CI487),"")</f>
        <v/>
      </c>
      <c r="CL476" s="6">
        <f>IF($C476="OK",_xlfn.NUMBERVALUE(Plantilla!CJ487),"")</f>
        <v/>
      </c>
      <c r="CM476">
        <f>IF($C476="OK",TEXT(Plantilla!CK487,"#"),"")</f>
        <v/>
      </c>
      <c r="CN476" s="6">
        <f>IF($C476="OK",_xlfn.NUMBERVALUE(Plantilla!CL487),"")</f>
        <v/>
      </c>
      <c r="CO476" s="6">
        <f>IF($C476="OK",_xlfn.NUMBERVALUE(Plantilla!CM487),"")</f>
        <v/>
      </c>
      <c r="CP476" s="110">
        <f>IF($C476="OK",_xlfn.NUMBERVALUE(Plantilla!CN487),"")</f>
        <v/>
      </c>
      <c r="CQ476" s="6">
        <f>IF($C476="OK",_xlfn.NUMBERVALUE(Plantilla!CO487),"")</f>
        <v/>
      </c>
      <c r="CR476" s="109">
        <f>IF($C476="OK",_xlfn.NUMBERVALUE(Plantilla!CP487),"")</f>
        <v/>
      </c>
      <c r="CS476" s="110">
        <f>IF($C476="OK",_xlfn.NUMBERVALUE(Plantilla!CQ487),"")</f>
        <v/>
      </c>
      <c r="CT476" s="6">
        <f>IF($C476="OK",_xlfn.NUMBERVALUE(Plantilla!CR487),"")</f>
        <v/>
      </c>
      <c r="CU476" s="109">
        <f>IF($C476="OK",_xlfn.NUMBERVALUE(Plantilla!CS487),"")</f>
        <v/>
      </c>
      <c r="CV476" s="110">
        <f>IF($C476="OK",_xlfn.NUMBERVALUE(Plantilla!CT487),"")</f>
        <v/>
      </c>
      <c r="CW476" s="6">
        <f>IF($C476="OK",_xlfn.NUMBERVALUE(Plantilla!CU487),"")</f>
        <v/>
      </c>
      <c r="CX476" s="82">
        <f>IF($C476="OK",_xlfn.NUMBERVALUE(Plantilla!CV487),"")</f>
        <v/>
      </c>
      <c r="CY476" s="6">
        <f>IF($C476="OK",_xlfn.NUMBERVALUE(Plantilla!CW487),"")</f>
        <v/>
      </c>
      <c r="CZ476" s="82">
        <f>IF($C476="OK",_xlfn.NUMBERVALUE(Plantilla!CX487),"")</f>
        <v/>
      </c>
      <c r="DA476" s="6">
        <f>IF($C476="OK",_xlfn.NUMBERVALUE(Plantilla!CY487),"")</f>
        <v/>
      </c>
      <c r="DB476" s="109">
        <f>IF($C476="OK",_xlfn.NUMBERVALUE(Plantilla!CZ487),"")</f>
        <v/>
      </c>
      <c r="DC476" s="6">
        <f>IF($C476="OK",_xlfn.NUMBERVALUE(Plantilla!DA487),"")</f>
        <v/>
      </c>
      <c r="DD476" s="6">
        <f>IF($C476="OK",TEXT(Plantilla!DB487,"#"),"")</f>
        <v/>
      </c>
      <c r="DE476" s="6">
        <f>IF($C476="OK",_xlfn.NUMBERVALUE(Plantilla!DC487),"")</f>
        <v/>
      </c>
      <c r="DF476" s="4">
        <f>IF($C476="OK",_xlfn.NUMBERVALUE(Plantilla!DD487),"")</f>
        <v/>
      </c>
      <c r="DG476" s="6">
        <f>IF($C476="OK",_xlfn.NUMBERVALUE(Plantilla!DE487),"")</f>
        <v/>
      </c>
      <c r="DH476" s="6">
        <f>IF($C476="OK",_xlfn.NUMBERVALUE(Plantilla!DF487),"")</f>
        <v/>
      </c>
      <c r="DI476" s="6">
        <f>IF($C476="OK",_xlfn.NUMBERVALUE(Plantilla!DG487),"")</f>
        <v/>
      </c>
      <c r="DJ476" s="6">
        <f>IF($C476="OK",_xlfn.NUMBERVALUE(Plantilla!DH487),"")</f>
        <v/>
      </c>
      <c r="DK476" s="6">
        <f>IF($C476="OK",_xlfn.NUMBERVALUE(Plantilla!DI487),"")</f>
        <v/>
      </c>
      <c r="DL476" s="6">
        <f>IF($C476="OK",_xlfn.NUMBERVALUE(Plantilla!DJ487),"")</f>
        <v/>
      </c>
      <c r="DM476" s="6">
        <f>IF($C476="OK",_xlfn.NUMBERVALUE(Plantilla!DK487),"")</f>
        <v/>
      </c>
      <c r="DN476" s="6">
        <f>IF($C476="OK",_xlfn.NUMBERVALUE(Plantilla!DL487),"")</f>
        <v/>
      </c>
      <c r="DO476" s="6">
        <f>IF($C476="OK",_xlfn.NUMBERVALUE(Plantilla!DM487),"")</f>
        <v/>
      </c>
      <c r="DP476" s="6">
        <f>IF($C476="OK",_xlfn.NUMBERVALUE(Plantilla!DN487),"")</f>
        <v/>
      </c>
      <c r="DQ476" s="6">
        <f>IF($C476="OK",_xlfn.NUMBERVALUE(Plantilla!DO487),"")</f>
        <v/>
      </c>
      <c r="DR476" s="6">
        <f>IF($C476="OK",_xlfn.NUMBERVALUE(Plantilla!DP487),"")</f>
        <v/>
      </c>
      <c r="DS476">
        <f>IF($C476="OK",TEXT(Plantilla!DR487,"#"),"")</f>
        <v/>
      </c>
      <c r="DT476" s="6" t="n"/>
    </row>
    <row r="477">
      <c r="A477">
        <f>IF(Plantilla!$I$6="¡Perfecto!, Guarda el archivo y adjúntalo a tu interfaz de Nómina Electrónica","OK","Error")</f>
        <v/>
      </c>
      <c r="B477">
        <f>IF(Plantilla!$I$6="¡Perfecto!, Guarda el archivo y adjúntalo a tu interfaz de Nómina Electrónica",MID(Plantilla!$D$2,SEARCH("V",Plantilla!$D$2),10),"")</f>
        <v/>
      </c>
      <c r="C477">
        <f>Plantilla!C488</f>
        <v/>
      </c>
      <c r="D477">
        <f>IF($C477="OK",Plantilla!B488,"")</f>
        <v/>
      </c>
      <c r="E477">
        <f>IF($C477="OK",
   VLOOKUP(Plantilla!$E$4,'Tablas '!$AP$4:$AT$6,5,FALSE),
"")</f>
        <v/>
      </c>
      <c r="F477">
        <f>IF($C477="OK",TEXT(Plantilla!D488,"#"),"")</f>
        <v/>
      </c>
      <c r="G477">
        <f>IF($C477="OK",
   VLOOKUP(Plantilla!E488,'Tablas '!$B$4:$C$14,2,FALSE),
"")</f>
        <v/>
      </c>
      <c r="H477">
        <f>IF($C477="OK",TEXT(Plantilla!F488,"#"),"")</f>
        <v/>
      </c>
      <c r="I477">
        <f>IF($C477="OK",TEXT(Plantilla!G488,"#"),"")</f>
        <v/>
      </c>
      <c r="J477">
        <f>IF($C477="OK",TEXT(Plantilla!H488,"#"),"")</f>
        <v/>
      </c>
      <c r="K477">
        <f>IF($C477="OK",TEXT(Plantilla!I488,"#"),"")</f>
        <v/>
      </c>
      <c r="L477">
        <f>IF($C477="OK",TEXT(Plantilla!J488,"#"),"")</f>
        <v/>
      </c>
      <c r="M477">
        <f>IF($C477="OK",TEXT(Plantilla!K488,"#"),"")</f>
        <v/>
      </c>
      <c r="N477">
        <f>IF($C477="OK",
   CONCATENATE(YEAR(Plantilla!L488),"-",TEXT(MONTH(Plantilla!L488),"00"),"-",TEXT(DAY(Plantilla!L488),"00")),
"")</f>
        <v/>
      </c>
      <c r="O477">
        <f>IF($C477="OK",_xlfn.NUMBERVALUE(Plantilla!M488),"")</f>
        <v/>
      </c>
      <c r="P477">
        <f>IF($C477="OK",
   IF(Plantilla!N488&lt;&gt;"",
      CONCATENATE(YEAR(Plantilla!N488),"-",TEXT(MONTH(Plantilla!N488),"00"),"-",TEXT(DAY(Plantilla!N488),"00")),
   ""),
"")</f>
        <v/>
      </c>
      <c r="Q477">
        <f>IF($C477="OK",
   VLOOKUP(Plantilla!O488,'Tablas '!$E$4:$F$19,2,FALSE),
"")</f>
        <v/>
      </c>
      <c r="R477">
        <f>IF($C477="OK",
   VLOOKUP(Plantilla!P488,'Tablas '!$H$4:$I$5,2,FALSE),
"")</f>
        <v/>
      </c>
      <c r="S477">
        <f>IF($C477="OK",
   VLOOKUP(Plantilla!Q488,'Tablas '!$K$4:$L$8,2,FALSE),
"")</f>
        <v/>
      </c>
      <c r="T477">
        <f>IF($C477="OK",
   VLOOKUP(Plantilla!R488,'Tablas '!$AE$4:$AF$6,2,FALSE),
"")</f>
        <v/>
      </c>
      <c r="U477">
        <f>IF($C477="OK",
   VLOOKUP(Plantilla!S488,'Tablas '!$AE$4:$AF$6,2,FALSE),
"")</f>
        <v/>
      </c>
      <c r="V477">
        <f>IF($C477="OK",TEXT(Plantilla!T488,"#"),"")</f>
        <v/>
      </c>
      <c r="W477" s="84">
        <f>IF($C477="OK",
   VLOOKUP(Plantilla!U488,'Tablas '!$AM$4:$AN$1126,2,FALSE),
"")</f>
        <v/>
      </c>
      <c r="X477">
        <f>IF($C477="OK",TEXT(Plantilla!V488,"#"),"")</f>
        <v/>
      </c>
      <c r="Y477">
        <f>IF($C477="OK",
   CONCATENATE(YEAR(Plantilla!W488),"-",TEXT(MONTH(Plantilla!W488),"00"),"-",TEXT(DAY(Plantilla!W488),"00")),
"")</f>
        <v/>
      </c>
      <c r="Z477">
        <f>IF($C477="OK",
   CONCATENATE(YEAR(Plantilla!X488),"-",TEXT(MONTH(Plantilla!X488),"00"),"-",TEXT(DAY(Plantilla!X488),"00")),
"")</f>
        <v/>
      </c>
      <c r="AA477">
        <f>IF($C477="OK",
   TEXT(VLOOKUP(Plantilla!Y488,'Tablas '!$Q$4:$R$9,2,FALSE),"#"),
"")</f>
        <v/>
      </c>
      <c r="AB477">
        <f>IF($C477="OK",
   CONCATENATE(YEAR(Plantilla!Z488),"-",TEXT(MONTH(Plantilla!Z488),"00"),"-",TEXT(DAY(Plantilla!Z488),"00")),
"")</f>
        <v/>
      </c>
      <c r="AC477">
        <f>IF($C477="OK",
   TEXT(VLOOKUP(Plantilla!AA488,'Tablas '!$T$4:$U$13,2,FALSE),"#"),
"")</f>
        <v/>
      </c>
      <c r="AD477">
        <f>IF($C477="OK",TEXT(Plantilla!AB488,"#"),"")</f>
        <v/>
      </c>
      <c r="AE477">
        <f>IF($C477="OK",
   IF(Plantilla!AC488&lt;&gt;"",
      TEXT(VLOOKUP(Plantilla!AC488,'Tablas '!$W$4:$X$7,2,FALSE),"#"),
   ""),
"")</f>
        <v/>
      </c>
      <c r="AF477">
        <f>IF($C477="OK",TEXT(Plantilla!AD488,"#"),"")</f>
        <v/>
      </c>
      <c r="AG477" s="6">
        <f>IF($C477="OK",_xlfn.NUMBERVALUE(Plantilla!AE488),"")</f>
        <v/>
      </c>
      <c r="AH477" s="4">
        <f>IF($C477="OK",_xlfn.NUMBERVALUE(Plantilla!AF488),"")</f>
        <v/>
      </c>
      <c r="AI477" s="6">
        <f>IF($C477="OK",_xlfn.NUMBERVALUE(Plantilla!AG488),"")</f>
        <v/>
      </c>
      <c r="AJ477" s="6">
        <f>IF($C477="OK",_xlfn.NUMBERVALUE(Plantilla!AH488),"")</f>
        <v/>
      </c>
      <c r="AK477" s="6">
        <f>IF($C477="OK",_xlfn.NUMBERVALUE(Plantilla!AI488),"")</f>
        <v/>
      </c>
      <c r="AL477" s="6">
        <f>IF($C477="OK",_xlfn.NUMBERVALUE(Plantilla!AJ488),"")</f>
        <v/>
      </c>
      <c r="AM477" s="4">
        <f>IF($C477="OK",_xlfn.NUMBERVALUE(Plantilla!AK488),"")</f>
        <v/>
      </c>
      <c r="AN477" s="6">
        <f>IF($C477="OK",_xlfn.NUMBERVALUE(Plantilla!AL488),"")</f>
        <v/>
      </c>
      <c r="AO477" s="4">
        <f>IF($C477="OK",_xlfn.NUMBERVALUE(Plantilla!AM488),"")</f>
        <v/>
      </c>
      <c r="AP477" s="6">
        <f>IF($C477="OK",_xlfn.NUMBERVALUE(Plantilla!AN488),"")</f>
        <v/>
      </c>
      <c r="AQ477" s="4">
        <f>IF($C477="OK",_xlfn.NUMBERVALUE(Plantilla!AO488),"")</f>
        <v/>
      </c>
      <c r="AR477" s="6">
        <f>IF($C477="OK",_xlfn.NUMBERVALUE(Plantilla!AP488),"")</f>
        <v/>
      </c>
      <c r="AS477" s="4">
        <f>IF($C477="OK",_xlfn.NUMBERVALUE(Plantilla!AQ488),"")</f>
        <v/>
      </c>
      <c r="AT477" s="6">
        <f>IF($C477="OK",_xlfn.NUMBERVALUE(Plantilla!AR488),"")</f>
        <v/>
      </c>
      <c r="AU477" s="4">
        <f>IF($C477="OK",_xlfn.NUMBERVALUE(Plantilla!AS488),"")</f>
        <v/>
      </c>
      <c r="AV477" s="6">
        <f>IF($C477="OK",_xlfn.NUMBERVALUE(Plantilla!AT488),"")</f>
        <v/>
      </c>
      <c r="AW477" s="4">
        <f>IF($C477="OK",_xlfn.NUMBERVALUE(Plantilla!AU488),"")</f>
        <v/>
      </c>
      <c r="AX477" s="6">
        <f>IF($C477="OK",_xlfn.NUMBERVALUE(Plantilla!AV488),"")</f>
        <v/>
      </c>
      <c r="AY477" s="4">
        <f>IF($C477="OK",_xlfn.NUMBERVALUE(Plantilla!AW488),"")</f>
        <v/>
      </c>
      <c r="AZ477" s="6">
        <f>IF($C477="OK",_xlfn.NUMBERVALUE(Plantilla!AX488),"")</f>
        <v/>
      </c>
      <c r="BA477">
        <f>IF($C477="OK",_xlfn.NUMBERVALUE(Plantilla!AY488),"")</f>
        <v/>
      </c>
      <c r="BB477">
        <f>IF($C477="OK",_xlfn.NUMBERVALUE(Plantilla!AZ488),"")</f>
        <v/>
      </c>
      <c r="BC477" s="4">
        <f>IF($C477="OK",_xlfn.NUMBERVALUE(Plantilla!BA488),"")</f>
        <v/>
      </c>
      <c r="BD477" s="6">
        <f>IF($C477="OK",_xlfn.NUMBERVALUE(Plantilla!BB488),"")</f>
        <v/>
      </c>
      <c r="BE477" s="4">
        <f>IF($C477="OK",_xlfn.NUMBERVALUE(Plantilla!BC488),"")</f>
        <v/>
      </c>
      <c r="BF477" s="6">
        <f>IF($C477="OK",_xlfn.NUMBERVALUE(Plantilla!BD488),"")</f>
        <v/>
      </c>
      <c r="BG477" s="4">
        <f>IF($C477="OK",_xlfn.NUMBERVALUE(Plantilla!BE488),"")</f>
        <v/>
      </c>
      <c r="BH477" s="6">
        <f>IF($C477="OK",_xlfn.NUMBERVALUE(Plantilla!BF488),"")</f>
        <v/>
      </c>
      <c r="BI477" s="110">
        <f>IF($C477="OK",_xlfn.NUMBERVALUE(Plantilla!BG488),"")</f>
        <v/>
      </c>
      <c r="BJ477" s="6">
        <f>IF($C477="OK",_xlfn.NUMBERVALUE(Plantilla!BH488),"")</f>
        <v/>
      </c>
      <c r="BK477" s="109">
        <f>IF($C477="OK",_xlfn.NUMBERVALUE(Plantilla!BI488),"")</f>
        <v/>
      </c>
      <c r="BL477" s="6">
        <f>IF($C477="OK",
   IF(Plantilla!BJ488&lt;&gt;"",
      TEXT(VLOOKUP(Plantilla!BJ488,'Tablas '!$Z$4:$AA$6,2,FALSE),"#"),
   ""),
"")</f>
        <v/>
      </c>
      <c r="BM477" s="4">
        <f>IF($C477="OK",_xlfn.NUMBERVALUE(Plantilla!BK488),"")</f>
        <v/>
      </c>
      <c r="BN477" s="4">
        <f>IF($C477="OK",_xlfn.NUMBERVALUE(Plantilla!BL488),"")</f>
        <v/>
      </c>
      <c r="BO477" s="6">
        <f>IF($C477="OK",_xlfn.NUMBERVALUE(Plantilla!BM488),"")</f>
        <v/>
      </c>
      <c r="BP477" s="4">
        <f>IF($C477="OK",_xlfn.NUMBERVALUE(Plantilla!BN488),"")</f>
        <v/>
      </c>
      <c r="BQ477" s="6">
        <f>IF($C477="OK",_xlfn.NUMBERVALUE(Plantilla!BO488),"")</f>
        <v/>
      </c>
      <c r="BR477" s="4">
        <f>IF($C477="OK",_xlfn.NUMBERVALUE(Plantilla!BP488),"")</f>
        <v/>
      </c>
      <c r="BS477" s="6">
        <f>IF($C477="OK",_xlfn.NUMBERVALUE(Plantilla!BQ488),"")</f>
        <v/>
      </c>
      <c r="BT477" s="4">
        <f>IF($C477="OK",_xlfn.NUMBERVALUE(Plantilla!BR488),"")</f>
        <v/>
      </c>
      <c r="BU477" s="6">
        <f>IF($C477="OK",_xlfn.NUMBERVALUE(Plantilla!BS488),"")</f>
        <v/>
      </c>
      <c r="BV477" s="6">
        <f>IF($C477="OK",_xlfn.NUMBERVALUE(Plantilla!BT488),"")</f>
        <v/>
      </c>
      <c r="BW477" s="6">
        <f>IF($C477="OK",_xlfn.NUMBERVALUE(Plantilla!BU488),"")</f>
        <v/>
      </c>
      <c r="BX477" s="6">
        <f>IF($C477="OK",_xlfn.NUMBERVALUE(Plantilla!BV488),"")</f>
        <v/>
      </c>
      <c r="BY477" s="6">
        <f>IF($C477="OK",_xlfn.NUMBERVALUE(Plantilla!BW488),"")</f>
        <v/>
      </c>
      <c r="BZ477" s="6">
        <f>IF($C477="OK",_xlfn.NUMBERVALUE(Plantilla!BX488),"")</f>
        <v/>
      </c>
      <c r="CA477" s="6">
        <f>IF($C477="OK",_xlfn.NUMBERVALUE(Plantilla!BY488),"")</f>
        <v/>
      </c>
      <c r="CB477" s="6">
        <f>IF($C477="OK",_xlfn.NUMBERVALUE(Plantilla!BZ488),"")</f>
        <v/>
      </c>
      <c r="CC477" s="6">
        <f>IF($C477="OK",_xlfn.NUMBERVALUE(Plantilla!CA488),"")</f>
        <v/>
      </c>
      <c r="CD477" s="6">
        <f>IF($C477="OK",_xlfn.NUMBERVALUE(Plantilla!CB488),"")</f>
        <v/>
      </c>
      <c r="CE477" s="6">
        <f>IF($C477="OK",_xlfn.NUMBERVALUE(Plantilla!CC488),"")</f>
        <v/>
      </c>
      <c r="CF477" s="4">
        <f>IF($C477="OK",_xlfn.NUMBERVALUE(Plantilla!CD488),"")</f>
        <v/>
      </c>
      <c r="CG477" s="6">
        <f>IF($C477="OK",_xlfn.NUMBERVALUE(Plantilla!CE488),"")</f>
        <v/>
      </c>
      <c r="CH477" s="6">
        <f>IF($C477="OK",_xlfn.NUMBERVALUE(Plantilla!CF488),"")</f>
        <v/>
      </c>
      <c r="CI477" s="6">
        <f>IF($C477="OK",_xlfn.NUMBERVALUE(Plantilla!CG488),"")</f>
        <v/>
      </c>
      <c r="CJ477" s="6">
        <f>IF($C477="OK",_xlfn.NUMBERVALUE(Plantilla!CH488),"")</f>
        <v/>
      </c>
      <c r="CK477" s="6">
        <f>IF($C477="OK",_xlfn.NUMBERVALUE(Plantilla!CI488),"")</f>
        <v/>
      </c>
      <c r="CL477" s="6">
        <f>IF($C477="OK",_xlfn.NUMBERVALUE(Plantilla!CJ488),"")</f>
        <v/>
      </c>
      <c r="CM477">
        <f>IF($C477="OK",TEXT(Plantilla!CK488,"#"),"")</f>
        <v/>
      </c>
      <c r="CN477" s="6">
        <f>IF($C477="OK",_xlfn.NUMBERVALUE(Plantilla!CL488),"")</f>
        <v/>
      </c>
      <c r="CO477" s="6">
        <f>IF($C477="OK",_xlfn.NUMBERVALUE(Plantilla!CM488),"")</f>
        <v/>
      </c>
      <c r="CP477" s="110">
        <f>IF($C477="OK",_xlfn.NUMBERVALUE(Plantilla!CN488),"")</f>
        <v/>
      </c>
      <c r="CQ477" s="6">
        <f>IF($C477="OK",_xlfn.NUMBERVALUE(Plantilla!CO488),"")</f>
        <v/>
      </c>
      <c r="CR477" s="109">
        <f>IF($C477="OK",_xlfn.NUMBERVALUE(Plantilla!CP488),"")</f>
        <v/>
      </c>
      <c r="CS477" s="110">
        <f>IF($C477="OK",_xlfn.NUMBERVALUE(Plantilla!CQ488),"")</f>
        <v/>
      </c>
      <c r="CT477" s="6">
        <f>IF($C477="OK",_xlfn.NUMBERVALUE(Plantilla!CR488),"")</f>
        <v/>
      </c>
      <c r="CU477" s="109">
        <f>IF($C477="OK",_xlfn.NUMBERVALUE(Plantilla!CS488),"")</f>
        <v/>
      </c>
      <c r="CV477" s="110">
        <f>IF($C477="OK",_xlfn.NUMBERVALUE(Plantilla!CT488),"")</f>
        <v/>
      </c>
      <c r="CW477" s="6">
        <f>IF($C477="OK",_xlfn.NUMBERVALUE(Plantilla!CU488),"")</f>
        <v/>
      </c>
      <c r="CX477" s="82">
        <f>IF($C477="OK",_xlfn.NUMBERVALUE(Plantilla!CV488),"")</f>
        <v/>
      </c>
      <c r="CY477" s="6">
        <f>IF($C477="OK",_xlfn.NUMBERVALUE(Plantilla!CW488),"")</f>
        <v/>
      </c>
      <c r="CZ477" s="82">
        <f>IF($C477="OK",_xlfn.NUMBERVALUE(Plantilla!CX488),"")</f>
        <v/>
      </c>
      <c r="DA477" s="6">
        <f>IF($C477="OK",_xlfn.NUMBERVALUE(Plantilla!CY488),"")</f>
        <v/>
      </c>
      <c r="DB477" s="109">
        <f>IF($C477="OK",_xlfn.NUMBERVALUE(Plantilla!CZ488),"")</f>
        <v/>
      </c>
      <c r="DC477" s="6">
        <f>IF($C477="OK",_xlfn.NUMBERVALUE(Plantilla!DA488),"")</f>
        <v/>
      </c>
      <c r="DD477" s="6">
        <f>IF($C477="OK",TEXT(Plantilla!DB488,"#"),"")</f>
        <v/>
      </c>
      <c r="DE477" s="6">
        <f>IF($C477="OK",_xlfn.NUMBERVALUE(Plantilla!DC488),"")</f>
        <v/>
      </c>
      <c r="DF477" s="4">
        <f>IF($C477="OK",_xlfn.NUMBERVALUE(Plantilla!DD488),"")</f>
        <v/>
      </c>
      <c r="DG477" s="6">
        <f>IF($C477="OK",_xlfn.NUMBERVALUE(Plantilla!DE488),"")</f>
        <v/>
      </c>
      <c r="DH477" s="6">
        <f>IF($C477="OK",_xlfn.NUMBERVALUE(Plantilla!DF488),"")</f>
        <v/>
      </c>
      <c r="DI477" s="6">
        <f>IF($C477="OK",_xlfn.NUMBERVALUE(Plantilla!DG488),"")</f>
        <v/>
      </c>
      <c r="DJ477" s="6">
        <f>IF($C477="OK",_xlfn.NUMBERVALUE(Plantilla!DH488),"")</f>
        <v/>
      </c>
      <c r="DK477" s="6">
        <f>IF($C477="OK",_xlfn.NUMBERVALUE(Plantilla!DI488),"")</f>
        <v/>
      </c>
      <c r="DL477" s="6">
        <f>IF($C477="OK",_xlfn.NUMBERVALUE(Plantilla!DJ488),"")</f>
        <v/>
      </c>
      <c r="DM477" s="6">
        <f>IF($C477="OK",_xlfn.NUMBERVALUE(Plantilla!DK488),"")</f>
        <v/>
      </c>
      <c r="DN477" s="6">
        <f>IF($C477="OK",_xlfn.NUMBERVALUE(Plantilla!DL488),"")</f>
        <v/>
      </c>
      <c r="DO477" s="6">
        <f>IF($C477="OK",_xlfn.NUMBERVALUE(Plantilla!DM488),"")</f>
        <v/>
      </c>
      <c r="DP477" s="6">
        <f>IF($C477="OK",_xlfn.NUMBERVALUE(Plantilla!DN488),"")</f>
        <v/>
      </c>
      <c r="DQ477" s="6">
        <f>IF($C477="OK",_xlfn.NUMBERVALUE(Plantilla!DO488),"")</f>
        <v/>
      </c>
      <c r="DR477" s="6">
        <f>IF($C477="OK",_xlfn.NUMBERVALUE(Plantilla!DP488),"")</f>
        <v/>
      </c>
      <c r="DS477">
        <f>IF($C477="OK",TEXT(Plantilla!DR488,"#"),"")</f>
        <v/>
      </c>
      <c r="DT477" s="6" t="n"/>
    </row>
    <row r="478">
      <c r="A478">
        <f>IF(Plantilla!$I$6="¡Perfecto!, Guarda el archivo y adjúntalo a tu interfaz de Nómina Electrónica","OK","Error")</f>
        <v/>
      </c>
      <c r="B478">
        <f>IF(Plantilla!$I$6="¡Perfecto!, Guarda el archivo y adjúntalo a tu interfaz de Nómina Electrónica",MID(Plantilla!$D$2,SEARCH("V",Plantilla!$D$2),10),"")</f>
        <v/>
      </c>
      <c r="C478">
        <f>Plantilla!C489</f>
        <v/>
      </c>
      <c r="D478">
        <f>IF($C478="OK",Plantilla!B489,"")</f>
        <v/>
      </c>
      <c r="E478">
        <f>IF($C478="OK",
   VLOOKUP(Plantilla!$E$4,'Tablas '!$AP$4:$AT$6,5,FALSE),
"")</f>
        <v/>
      </c>
      <c r="F478">
        <f>IF($C478="OK",TEXT(Plantilla!D489,"#"),"")</f>
        <v/>
      </c>
      <c r="G478">
        <f>IF($C478="OK",
   VLOOKUP(Plantilla!E489,'Tablas '!$B$4:$C$14,2,FALSE),
"")</f>
        <v/>
      </c>
      <c r="H478">
        <f>IF($C478="OK",TEXT(Plantilla!F489,"#"),"")</f>
        <v/>
      </c>
      <c r="I478">
        <f>IF($C478="OK",TEXT(Plantilla!G489,"#"),"")</f>
        <v/>
      </c>
      <c r="J478">
        <f>IF($C478="OK",TEXT(Plantilla!H489,"#"),"")</f>
        <v/>
      </c>
      <c r="K478">
        <f>IF($C478="OK",TEXT(Plantilla!I489,"#"),"")</f>
        <v/>
      </c>
      <c r="L478">
        <f>IF($C478="OK",TEXT(Plantilla!J489,"#"),"")</f>
        <v/>
      </c>
      <c r="M478">
        <f>IF($C478="OK",TEXT(Plantilla!K489,"#"),"")</f>
        <v/>
      </c>
      <c r="N478">
        <f>IF($C478="OK",
   CONCATENATE(YEAR(Plantilla!L489),"-",TEXT(MONTH(Plantilla!L489),"00"),"-",TEXT(DAY(Plantilla!L489),"00")),
"")</f>
        <v/>
      </c>
      <c r="O478">
        <f>IF($C478="OK",_xlfn.NUMBERVALUE(Plantilla!M489),"")</f>
        <v/>
      </c>
      <c r="P478">
        <f>IF($C478="OK",
   IF(Plantilla!N489&lt;&gt;"",
      CONCATENATE(YEAR(Plantilla!N489),"-",TEXT(MONTH(Plantilla!N489),"00"),"-",TEXT(DAY(Plantilla!N489),"00")),
   ""),
"")</f>
        <v/>
      </c>
      <c r="Q478">
        <f>IF($C478="OK",
   VLOOKUP(Plantilla!O489,'Tablas '!$E$4:$F$19,2,FALSE),
"")</f>
        <v/>
      </c>
      <c r="R478">
        <f>IF($C478="OK",
   VLOOKUP(Plantilla!P489,'Tablas '!$H$4:$I$5,2,FALSE),
"")</f>
        <v/>
      </c>
      <c r="S478">
        <f>IF($C478="OK",
   VLOOKUP(Plantilla!Q489,'Tablas '!$K$4:$L$8,2,FALSE),
"")</f>
        <v/>
      </c>
      <c r="T478">
        <f>IF($C478="OK",
   VLOOKUP(Plantilla!R489,'Tablas '!$AE$4:$AF$6,2,FALSE),
"")</f>
        <v/>
      </c>
      <c r="U478">
        <f>IF($C478="OK",
   VLOOKUP(Plantilla!S489,'Tablas '!$AE$4:$AF$6,2,FALSE),
"")</f>
        <v/>
      </c>
      <c r="V478">
        <f>IF($C478="OK",TEXT(Plantilla!T489,"#"),"")</f>
        <v/>
      </c>
      <c r="W478" s="84">
        <f>IF($C478="OK",
   VLOOKUP(Plantilla!U489,'Tablas '!$AM$4:$AN$1126,2,FALSE),
"")</f>
        <v/>
      </c>
      <c r="X478">
        <f>IF($C478="OK",TEXT(Plantilla!V489,"#"),"")</f>
        <v/>
      </c>
      <c r="Y478">
        <f>IF($C478="OK",
   CONCATENATE(YEAR(Plantilla!W489),"-",TEXT(MONTH(Plantilla!W489),"00"),"-",TEXT(DAY(Plantilla!W489),"00")),
"")</f>
        <v/>
      </c>
      <c r="Z478">
        <f>IF($C478="OK",
   CONCATENATE(YEAR(Plantilla!X489),"-",TEXT(MONTH(Plantilla!X489),"00"),"-",TEXT(DAY(Plantilla!X489),"00")),
"")</f>
        <v/>
      </c>
      <c r="AA478">
        <f>IF($C478="OK",
   TEXT(VLOOKUP(Plantilla!Y489,'Tablas '!$Q$4:$R$9,2,FALSE),"#"),
"")</f>
        <v/>
      </c>
      <c r="AB478">
        <f>IF($C478="OK",
   CONCATENATE(YEAR(Plantilla!Z489),"-",TEXT(MONTH(Plantilla!Z489),"00"),"-",TEXT(DAY(Plantilla!Z489),"00")),
"")</f>
        <v/>
      </c>
      <c r="AC478">
        <f>IF($C478="OK",
   TEXT(VLOOKUP(Plantilla!AA489,'Tablas '!$T$4:$U$13,2,FALSE),"#"),
"")</f>
        <v/>
      </c>
      <c r="AD478">
        <f>IF($C478="OK",TEXT(Plantilla!AB489,"#"),"")</f>
        <v/>
      </c>
      <c r="AE478">
        <f>IF($C478="OK",
   IF(Plantilla!AC489&lt;&gt;"",
      TEXT(VLOOKUP(Plantilla!AC489,'Tablas '!$W$4:$X$7,2,FALSE),"#"),
   ""),
"")</f>
        <v/>
      </c>
      <c r="AF478">
        <f>IF($C478="OK",TEXT(Plantilla!AD489,"#"),"")</f>
        <v/>
      </c>
      <c r="AG478" s="6">
        <f>IF($C478="OK",_xlfn.NUMBERVALUE(Plantilla!AE489),"")</f>
        <v/>
      </c>
      <c r="AH478" s="4">
        <f>IF($C478="OK",_xlfn.NUMBERVALUE(Plantilla!AF489),"")</f>
        <v/>
      </c>
      <c r="AI478" s="6">
        <f>IF($C478="OK",_xlfn.NUMBERVALUE(Plantilla!AG489),"")</f>
        <v/>
      </c>
      <c r="AJ478" s="6">
        <f>IF($C478="OK",_xlfn.NUMBERVALUE(Plantilla!AH489),"")</f>
        <v/>
      </c>
      <c r="AK478" s="6">
        <f>IF($C478="OK",_xlfn.NUMBERVALUE(Plantilla!AI489),"")</f>
        <v/>
      </c>
      <c r="AL478" s="6">
        <f>IF($C478="OK",_xlfn.NUMBERVALUE(Plantilla!AJ489),"")</f>
        <v/>
      </c>
      <c r="AM478" s="4">
        <f>IF($C478="OK",_xlfn.NUMBERVALUE(Plantilla!AK489),"")</f>
        <v/>
      </c>
      <c r="AN478" s="6">
        <f>IF($C478="OK",_xlfn.NUMBERVALUE(Plantilla!AL489),"")</f>
        <v/>
      </c>
      <c r="AO478" s="4">
        <f>IF($C478="OK",_xlfn.NUMBERVALUE(Plantilla!AM489),"")</f>
        <v/>
      </c>
      <c r="AP478" s="6">
        <f>IF($C478="OK",_xlfn.NUMBERVALUE(Plantilla!AN489),"")</f>
        <v/>
      </c>
      <c r="AQ478" s="4">
        <f>IF($C478="OK",_xlfn.NUMBERVALUE(Plantilla!AO489),"")</f>
        <v/>
      </c>
      <c r="AR478" s="6">
        <f>IF($C478="OK",_xlfn.NUMBERVALUE(Plantilla!AP489),"")</f>
        <v/>
      </c>
      <c r="AS478" s="4">
        <f>IF($C478="OK",_xlfn.NUMBERVALUE(Plantilla!AQ489),"")</f>
        <v/>
      </c>
      <c r="AT478" s="6">
        <f>IF($C478="OK",_xlfn.NUMBERVALUE(Plantilla!AR489),"")</f>
        <v/>
      </c>
      <c r="AU478" s="4">
        <f>IF($C478="OK",_xlfn.NUMBERVALUE(Plantilla!AS489),"")</f>
        <v/>
      </c>
      <c r="AV478" s="6">
        <f>IF($C478="OK",_xlfn.NUMBERVALUE(Plantilla!AT489),"")</f>
        <v/>
      </c>
      <c r="AW478" s="4">
        <f>IF($C478="OK",_xlfn.NUMBERVALUE(Plantilla!AU489),"")</f>
        <v/>
      </c>
      <c r="AX478" s="6">
        <f>IF($C478="OK",_xlfn.NUMBERVALUE(Plantilla!AV489),"")</f>
        <v/>
      </c>
      <c r="AY478" s="4">
        <f>IF($C478="OK",_xlfn.NUMBERVALUE(Plantilla!AW489),"")</f>
        <v/>
      </c>
      <c r="AZ478" s="6">
        <f>IF($C478="OK",_xlfn.NUMBERVALUE(Plantilla!AX489),"")</f>
        <v/>
      </c>
      <c r="BA478">
        <f>IF($C478="OK",_xlfn.NUMBERVALUE(Plantilla!AY489),"")</f>
        <v/>
      </c>
      <c r="BB478">
        <f>IF($C478="OK",_xlfn.NUMBERVALUE(Plantilla!AZ489),"")</f>
        <v/>
      </c>
      <c r="BC478" s="4">
        <f>IF($C478="OK",_xlfn.NUMBERVALUE(Plantilla!BA489),"")</f>
        <v/>
      </c>
      <c r="BD478" s="6">
        <f>IF($C478="OK",_xlfn.NUMBERVALUE(Plantilla!BB489),"")</f>
        <v/>
      </c>
      <c r="BE478" s="4">
        <f>IF($C478="OK",_xlfn.NUMBERVALUE(Plantilla!BC489),"")</f>
        <v/>
      </c>
      <c r="BF478" s="6">
        <f>IF($C478="OK",_xlfn.NUMBERVALUE(Plantilla!BD489),"")</f>
        <v/>
      </c>
      <c r="BG478" s="4">
        <f>IF($C478="OK",_xlfn.NUMBERVALUE(Plantilla!BE489),"")</f>
        <v/>
      </c>
      <c r="BH478" s="6">
        <f>IF($C478="OK",_xlfn.NUMBERVALUE(Plantilla!BF489),"")</f>
        <v/>
      </c>
      <c r="BI478" s="110">
        <f>IF($C478="OK",_xlfn.NUMBERVALUE(Plantilla!BG489),"")</f>
        <v/>
      </c>
      <c r="BJ478" s="6">
        <f>IF($C478="OK",_xlfn.NUMBERVALUE(Plantilla!BH489),"")</f>
        <v/>
      </c>
      <c r="BK478" s="109">
        <f>IF($C478="OK",_xlfn.NUMBERVALUE(Plantilla!BI489),"")</f>
        <v/>
      </c>
      <c r="BL478" s="6">
        <f>IF($C478="OK",
   IF(Plantilla!BJ489&lt;&gt;"",
      TEXT(VLOOKUP(Plantilla!BJ489,'Tablas '!$Z$4:$AA$6,2,FALSE),"#"),
   ""),
"")</f>
        <v/>
      </c>
      <c r="BM478" s="4">
        <f>IF($C478="OK",_xlfn.NUMBERVALUE(Plantilla!BK489),"")</f>
        <v/>
      </c>
      <c r="BN478" s="4">
        <f>IF($C478="OK",_xlfn.NUMBERVALUE(Plantilla!BL489),"")</f>
        <v/>
      </c>
      <c r="BO478" s="6">
        <f>IF($C478="OK",_xlfn.NUMBERVALUE(Plantilla!BM489),"")</f>
        <v/>
      </c>
      <c r="BP478" s="4">
        <f>IF($C478="OK",_xlfn.NUMBERVALUE(Plantilla!BN489),"")</f>
        <v/>
      </c>
      <c r="BQ478" s="6">
        <f>IF($C478="OK",_xlfn.NUMBERVALUE(Plantilla!BO489),"")</f>
        <v/>
      </c>
      <c r="BR478" s="4">
        <f>IF($C478="OK",_xlfn.NUMBERVALUE(Plantilla!BP489),"")</f>
        <v/>
      </c>
      <c r="BS478" s="6">
        <f>IF($C478="OK",_xlfn.NUMBERVALUE(Plantilla!BQ489),"")</f>
        <v/>
      </c>
      <c r="BT478" s="4">
        <f>IF($C478="OK",_xlfn.NUMBERVALUE(Plantilla!BR489),"")</f>
        <v/>
      </c>
      <c r="BU478" s="6">
        <f>IF($C478="OK",_xlfn.NUMBERVALUE(Plantilla!BS489),"")</f>
        <v/>
      </c>
      <c r="BV478" s="6">
        <f>IF($C478="OK",_xlfn.NUMBERVALUE(Plantilla!BT489),"")</f>
        <v/>
      </c>
      <c r="BW478" s="6">
        <f>IF($C478="OK",_xlfn.NUMBERVALUE(Plantilla!BU489),"")</f>
        <v/>
      </c>
      <c r="BX478" s="6">
        <f>IF($C478="OK",_xlfn.NUMBERVALUE(Plantilla!BV489),"")</f>
        <v/>
      </c>
      <c r="BY478" s="6">
        <f>IF($C478="OK",_xlfn.NUMBERVALUE(Plantilla!BW489),"")</f>
        <v/>
      </c>
      <c r="BZ478" s="6">
        <f>IF($C478="OK",_xlfn.NUMBERVALUE(Plantilla!BX489),"")</f>
        <v/>
      </c>
      <c r="CA478" s="6">
        <f>IF($C478="OK",_xlfn.NUMBERVALUE(Plantilla!BY489),"")</f>
        <v/>
      </c>
      <c r="CB478" s="6">
        <f>IF($C478="OK",_xlfn.NUMBERVALUE(Plantilla!BZ489),"")</f>
        <v/>
      </c>
      <c r="CC478" s="6">
        <f>IF($C478="OK",_xlfn.NUMBERVALUE(Plantilla!CA489),"")</f>
        <v/>
      </c>
      <c r="CD478" s="6">
        <f>IF($C478="OK",_xlfn.NUMBERVALUE(Plantilla!CB489),"")</f>
        <v/>
      </c>
      <c r="CE478" s="6">
        <f>IF($C478="OK",_xlfn.NUMBERVALUE(Plantilla!CC489),"")</f>
        <v/>
      </c>
      <c r="CF478" s="4">
        <f>IF($C478="OK",_xlfn.NUMBERVALUE(Plantilla!CD489),"")</f>
        <v/>
      </c>
      <c r="CG478" s="6">
        <f>IF($C478="OK",_xlfn.NUMBERVALUE(Plantilla!CE489),"")</f>
        <v/>
      </c>
      <c r="CH478" s="6">
        <f>IF($C478="OK",_xlfn.NUMBERVALUE(Plantilla!CF489),"")</f>
        <v/>
      </c>
      <c r="CI478" s="6">
        <f>IF($C478="OK",_xlfn.NUMBERVALUE(Plantilla!CG489),"")</f>
        <v/>
      </c>
      <c r="CJ478" s="6">
        <f>IF($C478="OK",_xlfn.NUMBERVALUE(Plantilla!CH489),"")</f>
        <v/>
      </c>
      <c r="CK478" s="6">
        <f>IF($C478="OK",_xlfn.NUMBERVALUE(Plantilla!CI489),"")</f>
        <v/>
      </c>
      <c r="CL478" s="6">
        <f>IF($C478="OK",_xlfn.NUMBERVALUE(Plantilla!CJ489),"")</f>
        <v/>
      </c>
      <c r="CM478">
        <f>IF($C478="OK",TEXT(Plantilla!CK489,"#"),"")</f>
        <v/>
      </c>
      <c r="CN478" s="6">
        <f>IF($C478="OK",_xlfn.NUMBERVALUE(Plantilla!CL489),"")</f>
        <v/>
      </c>
      <c r="CO478" s="6">
        <f>IF($C478="OK",_xlfn.NUMBERVALUE(Plantilla!CM489),"")</f>
        <v/>
      </c>
      <c r="CP478" s="110">
        <f>IF($C478="OK",_xlfn.NUMBERVALUE(Plantilla!CN489),"")</f>
        <v/>
      </c>
      <c r="CQ478" s="6">
        <f>IF($C478="OK",_xlfn.NUMBERVALUE(Plantilla!CO489),"")</f>
        <v/>
      </c>
      <c r="CR478" s="109">
        <f>IF($C478="OK",_xlfn.NUMBERVALUE(Plantilla!CP489),"")</f>
        <v/>
      </c>
      <c r="CS478" s="110">
        <f>IF($C478="OK",_xlfn.NUMBERVALUE(Plantilla!CQ489),"")</f>
        <v/>
      </c>
      <c r="CT478" s="6">
        <f>IF($C478="OK",_xlfn.NUMBERVALUE(Plantilla!CR489),"")</f>
        <v/>
      </c>
      <c r="CU478" s="109">
        <f>IF($C478="OK",_xlfn.NUMBERVALUE(Plantilla!CS489),"")</f>
        <v/>
      </c>
      <c r="CV478" s="110">
        <f>IF($C478="OK",_xlfn.NUMBERVALUE(Plantilla!CT489),"")</f>
        <v/>
      </c>
      <c r="CW478" s="6">
        <f>IF($C478="OK",_xlfn.NUMBERVALUE(Plantilla!CU489),"")</f>
        <v/>
      </c>
      <c r="CX478" s="82">
        <f>IF($C478="OK",_xlfn.NUMBERVALUE(Plantilla!CV489),"")</f>
        <v/>
      </c>
      <c r="CY478" s="6">
        <f>IF($C478="OK",_xlfn.NUMBERVALUE(Plantilla!CW489),"")</f>
        <v/>
      </c>
      <c r="CZ478" s="82">
        <f>IF($C478="OK",_xlfn.NUMBERVALUE(Plantilla!CX489),"")</f>
        <v/>
      </c>
      <c r="DA478" s="6">
        <f>IF($C478="OK",_xlfn.NUMBERVALUE(Plantilla!CY489),"")</f>
        <v/>
      </c>
      <c r="DB478" s="109">
        <f>IF($C478="OK",_xlfn.NUMBERVALUE(Plantilla!CZ489),"")</f>
        <v/>
      </c>
      <c r="DC478" s="6">
        <f>IF($C478="OK",_xlfn.NUMBERVALUE(Plantilla!DA489),"")</f>
        <v/>
      </c>
      <c r="DD478" s="6">
        <f>IF($C478="OK",TEXT(Plantilla!DB489,"#"),"")</f>
        <v/>
      </c>
      <c r="DE478" s="6">
        <f>IF($C478="OK",_xlfn.NUMBERVALUE(Plantilla!DC489),"")</f>
        <v/>
      </c>
      <c r="DF478" s="4">
        <f>IF($C478="OK",_xlfn.NUMBERVALUE(Plantilla!DD489),"")</f>
        <v/>
      </c>
      <c r="DG478" s="6">
        <f>IF($C478="OK",_xlfn.NUMBERVALUE(Plantilla!DE489),"")</f>
        <v/>
      </c>
      <c r="DH478" s="6">
        <f>IF($C478="OK",_xlfn.NUMBERVALUE(Plantilla!DF489),"")</f>
        <v/>
      </c>
      <c r="DI478" s="6">
        <f>IF($C478="OK",_xlfn.NUMBERVALUE(Plantilla!DG489),"")</f>
        <v/>
      </c>
      <c r="DJ478" s="6">
        <f>IF($C478="OK",_xlfn.NUMBERVALUE(Plantilla!DH489),"")</f>
        <v/>
      </c>
      <c r="DK478" s="6">
        <f>IF($C478="OK",_xlfn.NUMBERVALUE(Plantilla!DI489),"")</f>
        <v/>
      </c>
      <c r="DL478" s="6">
        <f>IF($C478="OK",_xlfn.NUMBERVALUE(Plantilla!DJ489),"")</f>
        <v/>
      </c>
      <c r="DM478" s="6">
        <f>IF($C478="OK",_xlfn.NUMBERVALUE(Plantilla!DK489),"")</f>
        <v/>
      </c>
      <c r="DN478" s="6">
        <f>IF($C478="OK",_xlfn.NUMBERVALUE(Plantilla!DL489),"")</f>
        <v/>
      </c>
      <c r="DO478" s="6">
        <f>IF($C478="OK",_xlfn.NUMBERVALUE(Plantilla!DM489),"")</f>
        <v/>
      </c>
      <c r="DP478" s="6">
        <f>IF($C478="OK",_xlfn.NUMBERVALUE(Plantilla!DN489),"")</f>
        <v/>
      </c>
      <c r="DQ478" s="6">
        <f>IF($C478="OK",_xlfn.NUMBERVALUE(Plantilla!DO489),"")</f>
        <v/>
      </c>
      <c r="DR478" s="6">
        <f>IF($C478="OK",_xlfn.NUMBERVALUE(Plantilla!DP489),"")</f>
        <v/>
      </c>
      <c r="DS478">
        <f>IF($C478="OK",TEXT(Plantilla!DR489,"#"),"")</f>
        <v/>
      </c>
      <c r="DT478" s="6" t="n"/>
    </row>
    <row r="479">
      <c r="A479">
        <f>IF(Plantilla!$I$6="¡Perfecto!, Guarda el archivo y adjúntalo a tu interfaz de Nómina Electrónica","OK","Error")</f>
        <v/>
      </c>
      <c r="B479">
        <f>IF(Plantilla!$I$6="¡Perfecto!, Guarda el archivo y adjúntalo a tu interfaz de Nómina Electrónica",MID(Plantilla!$D$2,SEARCH("V",Plantilla!$D$2),10),"")</f>
        <v/>
      </c>
      <c r="C479">
        <f>Plantilla!C490</f>
        <v/>
      </c>
      <c r="D479">
        <f>IF($C479="OK",Plantilla!B490,"")</f>
        <v/>
      </c>
      <c r="E479">
        <f>IF($C479="OK",
   VLOOKUP(Plantilla!$E$4,'Tablas '!$AP$4:$AT$6,5,FALSE),
"")</f>
        <v/>
      </c>
      <c r="F479">
        <f>IF($C479="OK",TEXT(Plantilla!D490,"#"),"")</f>
        <v/>
      </c>
      <c r="G479">
        <f>IF($C479="OK",
   VLOOKUP(Plantilla!E490,'Tablas '!$B$4:$C$14,2,FALSE),
"")</f>
        <v/>
      </c>
      <c r="H479">
        <f>IF($C479="OK",TEXT(Plantilla!F490,"#"),"")</f>
        <v/>
      </c>
      <c r="I479">
        <f>IF($C479="OK",TEXT(Plantilla!G490,"#"),"")</f>
        <v/>
      </c>
      <c r="J479">
        <f>IF($C479="OK",TEXT(Plantilla!H490,"#"),"")</f>
        <v/>
      </c>
      <c r="K479">
        <f>IF($C479="OK",TEXT(Plantilla!I490,"#"),"")</f>
        <v/>
      </c>
      <c r="L479">
        <f>IF($C479="OK",TEXT(Plantilla!J490,"#"),"")</f>
        <v/>
      </c>
      <c r="M479">
        <f>IF($C479="OK",TEXT(Plantilla!K490,"#"),"")</f>
        <v/>
      </c>
      <c r="N479">
        <f>IF($C479="OK",
   CONCATENATE(YEAR(Plantilla!L490),"-",TEXT(MONTH(Plantilla!L490),"00"),"-",TEXT(DAY(Plantilla!L490),"00")),
"")</f>
        <v/>
      </c>
      <c r="O479">
        <f>IF($C479="OK",_xlfn.NUMBERVALUE(Plantilla!M490),"")</f>
        <v/>
      </c>
      <c r="P479">
        <f>IF($C479="OK",
   IF(Plantilla!N490&lt;&gt;"",
      CONCATENATE(YEAR(Plantilla!N490),"-",TEXT(MONTH(Plantilla!N490),"00"),"-",TEXT(DAY(Plantilla!N490),"00")),
   ""),
"")</f>
        <v/>
      </c>
      <c r="Q479">
        <f>IF($C479="OK",
   VLOOKUP(Plantilla!O490,'Tablas '!$E$4:$F$19,2,FALSE),
"")</f>
        <v/>
      </c>
      <c r="R479">
        <f>IF($C479="OK",
   VLOOKUP(Plantilla!P490,'Tablas '!$H$4:$I$5,2,FALSE),
"")</f>
        <v/>
      </c>
      <c r="S479">
        <f>IF($C479="OK",
   VLOOKUP(Plantilla!Q490,'Tablas '!$K$4:$L$8,2,FALSE),
"")</f>
        <v/>
      </c>
      <c r="T479">
        <f>IF($C479="OK",
   VLOOKUP(Plantilla!R490,'Tablas '!$AE$4:$AF$6,2,FALSE),
"")</f>
        <v/>
      </c>
      <c r="U479">
        <f>IF($C479="OK",
   VLOOKUP(Plantilla!S490,'Tablas '!$AE$4:$AF$6,2,FALSE),
"")</f>
        <v/>
      </c>
      <c r="V479">
        <f>IF($C479="OK",TEXT(Plantilla!T490,"#"),"")</f>
        <v/>
      </c>
      <c r="W479" s="84">
        <f>IF($C479="OK",
   VLOOKUP(Plantilla!U490,'Tablas '!$AM$4:$AN$1126,2,FALSE),
"")</f>
        <v/>
      </c>
      <c r="X479">
        <f>IF($C479="OK",TEXT(Plantilla!V490,"#"),"")</f>
        <v/>
      </c>
      <c r="Y479">
        <f>IF($C479="OK",
   CONCATENATE(YEAR(Plantilla!W490),"-",TEXT(MONTH(Plantilla!W490),"00"),"-",TEXT(DAY(Plantilla!W490),"00")),
"")</f>
        <v/>
      </c>
      <c r="Z479">
        <f>IF($C479="OK",
   CONCATENATE(YEAR(Plantilla!X490),"-",TEXT(MONTH(Plantilla!X490),"00"),"-",TEXT(DAY(Plantilla!X490),"00")),
"")</f>
        <v/>
      </c>
      <c r="AA479">
        <f>IF($C479="OK",
   TEXT(VLOOKUP(Plantilla!Y490,'Tablas '!$Q$4:$R$9,2,FALSE),"#"),
"")</f>
        <v/>
      </c>
      <c r="AB479">
        <f>IF($C479="OK",
   CONCATENATE(YEAR(Plantilla!Z490),"-",TEXT(MONTH(Plantilla!Z490),"00"),"-",TEXT(DAY(Plantilla!Z490),"00")),
"")</f>
        <v/>
      </c>
      <c r="AC479">
        <f>IF($C479="OK",
   TEXT(VLOOKUP(Plantilla!AA490,'Tablas '!$T$4:$U$13,2,FALSE),"#"),
"")</f>
        <v/>
      </c>
      <c r="AD479">
        <f>IF($C479="OK",TEXT(Plantilla!AB490,"#"),"")</f>
        <v/>
      </c>
      <c r="AE479">
        <f>IF($C479="OK",
   IF(Plantilla!AC490&lt;&gt;"",
      TEXT(VLOOKUP(Plantilla!AC490,'Tablas '!$W$4:$X$7,2,FALSE),"#"),
   ""),
"")</f>
        <v/>
      </c>
      <c r="AF479">
        <f>IF($C479="OK",TEXT(Plantilla!AD490,"#"),"")</f>
        <v/>
      </c>
      <c r="AG479" s="6">
        <f>IF($C479="OK",_xlfn.NUMBERVALUE(Plantilla!AE490),"")</f>
        <v/>
      </c>
      <c r="AH479" s="4">
        <f>IF($C479="OK",_xlfn.NUMBERVALUE(Plantilla!AF490),"")</f>
        <v/>
      </c>
      <c r="AI479" s="6">
        <f>IF($C479="OK",_xlfn.NUMBERVALUE(Plantilla!AG490),"")</f>
        <v/>
      </c>
      <c r="AJ479" s="6">
        <f>IF($C479="OK",_xlfn.NUMBERVALUE(Plantilla!AH490),"")</f>
        <v/>
      </c>
      <c r="AK479" s="6">
        <f>IF($C479="OK",_xlfn.NUMBERVALUE(Plantilla!AI490),"")</f>
        <v/>
      </c>
      <c r="AL479" s="6">
        <f>IF($C479="OK",_xlfn.NUMBERVALUE(Plantilla!AJ490),"")</f>
        <v/>
      </c>
      <c r="AM479" s="4">
        <f>IF($C479="OK",_xlfn.NUMBERVALUE(Plantilla!AK490),"")</f>
        <v/>
      </c>
      <c r="AN479" s="6">
        <f>IF($C479="OK",_xlfn.NUMBERVALUE(Plantilla!AL490),"")</f>
        <v/>
      </c>
      <c r="AO479" s="4">
        <f>IF($C479="OK",_xlfn.NUMBERVALUE(Plantilla!AM490),"")</f>
        <v/>
      </c>
      <c r="AP479" s="6">
        <f>IF($C479="OK",_xlfn.NUMBERVALUE(Plantilla!AN490),"")</f>
        <v/>
      </c>
      <c r="AQ479" s="4">
        <f>IF($C479="OK",_xlfn.NUMBERVALUE(Plantilla!AO490),"")</f>
        <v/>
      </c>
      <c r="AR479" s="6">
        <f>IF($C479="OK",_xlfn.NUMBERVALUE(Plantilla!AP490),"")</f>
        <v/>
      </c>
      <c r="AS479" s="4">
        <f>IF($C479="OK",_xlfn.NUMBERVALUE(Plantilla!AQ490),"")</f>
        <v/>
      </c>
      <c r="AT479" s="6">
        <f>IF($C479="OK",_xlfn.NUMBERVALUE(Plantilla!AR490),"")</f>
        <v/>
      </c>
      <c r="AU479" s="4">
        <f>IF($C479="OK",_xlfn.NUMBERVALUE(Plantilla!AS490),"")</f>
        <v/>
      </c>
      <c r="AV479" s="6">
        <f>IF($C479="OK",_xlfn.NUMBERVALUE(Plantilla!AT490),"")</f>
        <v/>
      </c>
      <c r="AW479" s="4">
        <f>IF($C479="OK",_xlfn.NUMBERVALUE(Plantilla!AU490),"")</f>
        <v/>
      </c>
      <c r="AX479" s="6">
        <f>IF($C479="OK",_xlfn.NUMBERVALUE(Plantilla!AV490),"")</f>
        <v/>
      </c>
      <c r="AY479" s="4">
        <f>IF($C479="OK",_xlfn.NUMBERVALUE(Plantilla!AW490),"")</f>
        <v/>
      </c>
      <c r="AZ479" s="6">
        <f>IF($C479="OK",_xlfn.NUMBERVALUE(Plantilla!AX490),"")</f>
        <v/>
      </c>
      <c r="BA479">
        <f>IF($C479="OK",_xlfn.NUMBERVALUE(Plantilla!AY490),"")</f>
        <v/>
      </c>
      <c r="BB479">
        <f>IF($C479="OK",_xlfn.NUMBERVALUE(Plantilla!AZ490),"")</f>
        <v/>
      </c>
      <c r="BC479" s="4">
        <f>IF($C479="OK",_xlfn.NUMBERVALUE(Plantilla!BA490),"")</f>
        <v/>
      </c>
      <c r="BD479" s="6">
        <f>IF($C479="OK",_xlfn.NUMBERVALUE(Plantilla!BB490),"")</f>
        <v/>
      </c>
      <c r="BE479" s="4">
        <f>IF($C479="OK",_xlfn.NUMBERVALUE(Plantilla!BC490),"")</f>
        <v/>
      </c>
      <c r="BF479" s="6">
        <f>IF($C479="OK",_xlfn.NUMBERVALUE(Plantilla!BD490),"")</f>
        <v/>
      </c>
      <c r="BG479" s="4">
        <f>IF($C479="OK",_xlfn.NUMBERVALUE(Plantilla!BE490),"")</f>
        <v/>
      </c>
      <c r="BH479" s="6">
        <f>IF($C479="OK",_xlfn.NUMBERVALUE(Plantilla!BF490),"")</f>
        <v/>
      </c>
      <c r="BI479" s="110">
        <f>IF($C479="OK",_xlfn.NUMBERVALUE(Plantilla!BG490),"")</f>
        <v/>
      </c>
      <c r="BJ479" s="6">
        <f>IF($C479="OK",_xlfn.NUMBERVALUE(Plantilla!BH490),"")</f>
        <v/>
      </c>
      <c r="BK479" s="109">
        <f>IF($C479="OK",_xlfn.NUMBERVALUE(Plantilla!BI490),"")</f>
        <v/>
      </c>
      <c r="BL479" s="6">
        <f>IF($C479="OK",
   IF(Plantilla!BJ490&lt;&gt;"",
      TEXT(VLOOKUP(Plantilla!BJ490,'Tablas '!$Z$4:$AA$6,2,FALSE),"#"),
   ""),
"")</f>
        <v/>
      </c>
      <c r="BM479" s="4">
        <f>IF($C479="OK",_xlfn.NUMBERVALUE(Plantilla!BK490),"")</f>
        <v/>
      </c>
      <c r="BN479" s="4">
        <f>IF($C479="OK",_xlfn.NUMBERVALUE(Plantilla!BL490),"")</f>
        <v/>
      </c>
      <c r="BO479" s="6">
        <f>IF($C479="OK",_xlfn.NUMBERVALUE(Plantilla!BM490),"")</f>
        <v/>
      </c>
      <c r="BP479" s="4">
        <f>IF($C479="OK",_xlfn.NUMBERVALUE(Plantilla!BN490),"")</f>
        <v/>
      </c>
      <c r="BQ479" s="6">
        <f>IF($C479="OK",_xlfn.NUMBERVALUE(Plantilla!BO490),"")</f>
        <v/>
      </c>
      <c r="BR479" s="4">
        <f>IF($C479="OK",_xlfn.NUMBERVALUE(Plantilla!BP490),"")</f>
        <v/>
      </c>
      <c r="BS479" s="6">
        <f>IF($C479="OK",_xlfn.NUMBERVALUE(Plantilla!BQ490),"")</f>
        <v/>
      </c>
      <c r="BT479" s="4">
        <f>IF($C479="OK",_xlfn.NUMBERVALUE(Plantilla!BR490),"")</f>
        <v/>
      </c>
      <c r="BU479" s="6">
        <f>IF($C479="OK",_xlfn.NUMBERVALUE(Plantilla!BS490),"")</f>
        <v/>
      </c>
      <c r="BV479" s="6">
        <f>IF($C479="OK",_xlfn.NUMBERVALUE(Plantilla!BT490),"")</f>
        <v/>
      </c>
      <c r="BW479" s="6">
        <f>IF($C479="OK",_xlfn.NUMBERVALUE(Plantilla!BU490),"")</f>
        <v/>
      </c>
      <c r="BX479" s="6">
        <f>IF($C479="OK",_xlfn.NUMBERVALUE(Plantilla!BV490),"")</f>
        <v/>
      </c>
      <c r="BY479" s="6">
        <f>IF($C479="OK",_xlfn.NUMBERVALUE(Plantilla!BW490),"")</f>
        <v/>
      </c>
      <c r="BZ479" s="6">
        <f>IF($C479="OK",_xlfn.NUMBERVALUE(Plantilla!BX490),"")</f>
        <v/>
      </c>
      <c r="CA479" s="6">
        <f>IF($C479="OK",_xlfn.NUMBERVALUE(Plantilla!BY490),"")</f>
        <v/>
      </c>
      <c r="CB479" s="6">
        <f>IF($C479="OK",_xlfn.NUMBERVALUE(Plantilla!BZ490),"")</f>
        <v/>
      </c>
      <c r="CC479" s="6">
        <f>IF($C479="OK",_xlfn.NUMBERVALUE(Plantilla!CA490),"")</f>
        <v/>
      </c>
      <c r="CD479" s="6">
        <f>IF($C479="OK",_xlfn.NUMBERVALUE(Plantilla!CB490),"")</f>
        <v/>
      </c>
      <c r="CE479" s="6">
        <f>IF($C479="OK",_xlfn.NUMBERVALUE(Plantilla!CC490),"")</f>
        <v/>
      </c>
      <c r="CF479" s="4">
        <f>IF($C479="OK",_xlfn.NUMBERVALUE(Plantilla!CD490),"")</f>
        <v/>
      </c>
      <c r="CG479" s="6">
        <f>IF($C479="OK",_xlfn.NUMBERVALUE(Plantilla!CE490),"")</f>
        <v/>
      </c>
      <c r="CH479" s="6">
        <f>IF($C479="OK",_xlfn.NUMBERVALUE(Plantilla!CF490),"")</f>
        <v/>
      </c>
      <c r="CI479" s="6">
        <f>IF($C479="OK",_xlfn.NUMBERVALUE(Plantilla!CG490),"")</f>
        <v/>
      </c>
      <c r="CJ479" s="6">
        <f>IF($C479="OK",_xlfn.NUMBERVALUE(Plantilla!CH490),"")</f>
        <v/>
      </c>
      <c r="CK479" s="6">
        <f>IF($C479="OK",_xlfn.NUMBERVALUE(Plantilla!CI490),"")</f>
        <v/>
      </c>
      <c r="CL479" s="6">
        <f>IF($C479="OK",_xlfn.NUMBERVALUE(Plantilla!CJ490),"")</f>
        <v/>
      </c>
      <c r="CM479">
        <f>IF($C479="OK",TEXT(Plantilla!CK490,"#"),"")</f>
        <v/>
      </c>
      <c r="CN479" s="6">
        <f>IF($C479="OK",_xlfn.NUMBERVALUE(Plantilla!CL490),"")</f>
        <v/>
      </c>
      <c r="CO479" s="6">
        <f>IF($C479="OK",_xlfn.NUMBERVALUE(Plantilla!CM490),"")</f>
        <v/>
      </c>
      <c r="CP479" s="110">
        <f>IF($C479="OK",_xlfn.NUMBERVALUE(Plantilla!CN490),"")</f>
        <v/>
      </c>
      <c r="CQ479" s="6">
        <f>IF($C479="OK",_xlfn.NUMBERVALUE(Plantilla!CO490),"")</f>
        <v/>
      </c>
      <c r="CR479" s="109">
        <f>IF($C479="OK",_xlfn.NUMBERVALUE(Plantilla!CP490),"")</f>
        <v/>
      </c>
      <c r="CS479" s="110">
        <f>IF($C479="OK",_xlfn.NUMBERVALUE(Plantilla!CQ490),"")</f>
        <v/>
      </c>
      <c r="CT479" s="6">
        <f>IF($C479="OK",_xlfn.NUMBERVALUE(Plantilla!CR490),"")</f>
        <v/>
      </c>
      <c r="CU479" s="109">
        <f>IF($C479="OK",_xlfn.NUMBERVALUE(Plantilla!CS490),"")</f>
        <v/>
      </c>
      <c r="CV479" s="110">
        <f>IF($C479="OK",_xlfn.NUMBERVALUE(Plantilla!CT490),"")</f>
        <v/>
      </c>
      <c r="CW479" s="6">
        <f>IF($C479="OK",_xlfn.NUMBERVALUE(Plantilla!CU490),"")</f>
        <v/>
      </c>
      <c r="CX479" s="82">
        <f>IF($C479="OK",_xlfn.NUMBERVALUE(Plantilla!CV490),"")</f>
        <v/>
      </c>
      <c r="CY479" s="6">
        <f>IF($C479="OK",_xlfn.NUMBERVALUE(Plantilla!CW490),"")</f>
        <v/>
      </c>
      <c r="CZ479" s="82">
        <f>IF($C479="OK",_xlfn.NUMBERVALUE(Plantilla!CX490),"")</f>
        <v/>
      </c>
      <c r="DA479" s="6">
        <f>IF($C479="OK",_xlfn.NUMBERVALUE(Plantilla!CY490),"")</f>
        <v/>
      </c>
      <c r="DB479" s="109">
        <f>IF($C479="OK",_xlfn.NUMBERVALUE(Plantilla!CZ490),"")</f>
        <v/>
      </c>
      <c r="DC479" s="6">
        <f>IF($C479="OK",_xlfn.NUMBERVALUE(Plantilla!DA490),"")</f>
        <v/>
      </c>
      <c r="DD479" s="6">
        <f>IF($C479="OK",TEXT(Plantilla!DB490,"#"),"")</f>
        <v/>
      </c>
      <c r="DE479" s="6">
        <f>IF($C479="OK",_xlfn.NUMBERVALUE(Plantilla!DC490),"")</f>
        <v/>
      </c>
      <c r="DF479" s="4">
        <f>IF($C479="OK",_xlfn.NUMBERVALUE(Plantilla!DD490),"")</f>
        <v/>
      </c>
      <c r="DG479" s="6">
        <f>IF($C479="OK",_xlfn.NUMBERVALUE(Plantilla!DE490),"")</f>
        <v/>
      </c>
      <c r="DH479" s="6">
        <f>IF($C479="OK",_xlfn.NUMBERVALUE(Plantilla!DF490),"")</f>
        <v/>
      </c>
      <c r="DI479" s="6">
        <f>IF($C479="OK",_xlfn.NUMBERVALUE(Plantilla!DG490),"")</f>
        <v/>
      </c>
      <c r="DJ479" s="6">
        <f>IF($C479="OK",_xlfn.NUMBERVALUE(Plantilla!DH490),"")</f>
        <v/>
      </c>
      <c r="DK479" s="6">
        <f>IF($C479="OK",_xlfn.NUMBERVALUE(Plantilla!DI490),"")</f>
        <v/>
      </c>
      <c r="DL479" s="6">
        <f>IF($C479="OK",_xlfn.NUMBERVALUE(Plantilla!DJ490),"")</f>
        <v/>
      </c>
      <c r="DM479" s="6">
        <f>IF($C479="OK",_xlfn.NUMBERVALUE(Plantilla!DK490),"")</f>
        <v/>
      </c>
      <c r="DN479" s="6">
        <f>IF($C479="OK",_xlfn.NUMBERVALUE(Plantilla!DL490),"")</f>
        <v/>
      </c>
      <c r="DO479" s="6">
        <f>IF($C479="OK",_xlfn.NUMBERVALUE(Plantilla!DM490),"")</f>
        <v/>
      </c>
      <c r="DP479" s="6">
        <f>IF($C479="OK",_xlfn.NUMBERVALUE(Plantilla!DN490),"")</f>
        <v/>
      </c>
      <c r="DQ479" s="6">
        <f>IF($C479="OK",_xlfn.NUMBERVALUE(Plantilla!DO490),"")</f>
        <v/>
      </c>
      <c r="DR479" s="6">
        <f>IF($C479="OK",_xlfn.NUMBERVALUE(Plantilla!DP490),"")</f>
        <v/>
      </c>
      <c r="DS479">
        <f>IF($C479="OK",TEXT(Plantilla!DR490,"#"),"")</f>
        <v/>
      </c>
      <c r="DT479" s="6" t="n"/>
    </row>
    <row r="480">
      <c r="A480">
        <f>IF(Plantilla!$I$6="¡Perfecto!, Guarda el archivo y adjúntalo a tu interfaz de Nómina Electrónica","OK","Error")</f>
        <v/>
      </c>
      <c r="B480">
        <f>IF(Plantilla!$I$6="¡Perfecto!, Guarda el archivo y adjúntalo a tu interfaz de Nómina Electrónica",MID(Plantilla!$D$2,SEARCH("V",Plantilla!$D$2),10),"")</f>
        <v/>
      </c>
      <c r="C480">
        <f>Plantilla!C491</f>
        <v/>
      </c>
      <c r="D480">
        <f>IF($C480="OK",Plantilla!B491,"")</f>
        <v/>
      </c>
      <c r="E480">
        <f>IF($C480="OK",
   VLOOKUP(Plantilla!$E$4,'Tablas '!$AP$4:$AT$6,5,FALSE),
"")</f>
        <v/>
      </c>
      <c r="F480">
        <f>IF($C480="OK",TEXT(Plantilla!D491,"#"),"")</f>
        <v/>
      </c>
      <c r="G480">
        <f>IF($C480="OK",
   VLOOKUP(Plantilla!E491,'Tablas '!$B$4:$C$14,2,FALSE),
"")</f>
        <v/>
      </c>
      <c r="H480">
        <f>IF($C480="OK",TEXT(Plantilla!F491,"#"),"")</f>
        <v/>
      </c>
      <c r="I480">
        <f>IF($C480="OK",TEXT(Plantilla!G491,"#"),"")</f>
        <v/>
      </c>
      <c r="J480">
        <f>IF($C480="OK",TEXT(Plantilla!H491,"#"),"")</f>
        <v/>
      </c>
      <c r="K480">
        <f>IF($C480="OK",TEXT(Plantilla!I491,"#"),"")</f>
        <v/>
      </c>
      <c r="L480">
        <f>IF($C480="OK",TEXT(Plantilla!J491,"#"),"")</f>
        <v/>
      </c>
      <c r="M480">
        <f>IF($C480="OK",TEXT(Plantilla!K491,"#"),"")</f>
        <v/>
      </c>
      <c r="N480">
        <f>IF($C480="OK",
   CONCATENATE(YEAR(Plantilla!L491),"-",TEXT(MONTH(Plantilla!L491),"00"),"-",TEXT(DAY(Plantilla!L491),"00")),
"")</f>
        <v/>
      </c>
      <c r="O480">
        <f>IF($C480="OK",_xlfn.NUMBERVALUE(Plantilla!M491),"")</f>
        <v/>
      </c>
      <c r="P480">
        <f>IF($C480="OK",
   IF(Plantilla!N491&lt;&gt;"",
      CONCATENATE(YEAR(Plantilla!N491),"-",TEXT(MONTH(Plantilla!N491),"00"),"-",TEXT(DAY(Plantilla!N491),"00")),
   ""),
"")</f>
        <v/>
      </c>
      <c r="Q480">
        <f>IF($C480="OK",
   VLOOKUP(Plantilla!O491,'Tablas '!$E$4:$F$19,2,FALSE),
"")</f>
        <v/>
      </c>
      <c r="R480">
        <f>IF($C480="OK",
   VLOOKUP(Plantilla!P491,'Tablas '!$H$4:$I$5,2,FALSE),
"")</f>
        <v/>
      </c>
      <c r="S480">
        <f>IF($C480="OK",
   VLOOKUP(Plantilla!Q491,'Tablas '!$K$4:$L$8,2,FALSE),
"")</f>
        <v/>
      </c>
      <c r="T480">
        <f>IF($C480="OK",
   VLOOKUP(Plantilla!R491,'Tablas '!$AE$4:$AF$6,2,FALSE),
"")</f>
        <v/>
      </c>
      <c r="U480">
        <f>IF($C480="OK",
   VLOOKUP(Plantilla!S491,'Tablas '!$AE$4:$AF$6,2,FALSE),
"")</f>
        <v/>
      </c>
      <c r="V480">
        <f>IF($C480="OK",TEXT(Plantilla!T491,"#"),"")</f>
        <v/>
      </c>
      <c r="W480" s="84">
        <f>IF($C480="OK",
   VLOOKUP(Plantilla!U491,'Tablas '!$AM$4:$AN$1126,2,FALSE),
"")</f>
        <v/>
      </c>
      <c r="X480">
        <f>IF($C480="OK",TEXT(Plantilla!V491,"#"),"")</f>
        <v/>
      </c>
      <c r="Y480">
        <f>IF($C480="OK",
   CONCATENATE(YEAR(Plantilla!W491),"-",TEXT(MONTH(Plantilla!W491),"00"),"-",TEXT(DAY(Plantilla!W491),"00")),
"")</f>
        <v/>
      </c>
      <c r="Z480">
        <f>IF($C480="OK",
   CONCATENATE(YEAR(Plantilla!X491),"-",TEXT(MONTH(Plantilla!X491),"00"),"-",TEXT(DAY(Plantilla!X491),"00")),
"")</f>
        <v/>
      </c>
      <c r="AA480">
        <f>IF($C480="OK",
   TEXT(VLOOKUP(Plantilla!Y491,'Tablas '!$Q$4:$R$9,2,FALSE),"#"),
"")</f>
        <v/>
      </c>
      <c r="AB480">
        <f>IF($C480="OK",
   CONCATENATE(YEAR(Plantilla!Z491),"-",TEXT(MONTH(Plantilla!Z491),"00"),"-",TEXT(DAY(Plantilla!Z491),"00")),
"")</f>
        <v/>
      </c>
      <c r="AC480">
        <f>IF($C480="OK",
   TEXT(VLOOKUP(Plantilla!AA491,'Tablas '!$T$4:$U$13,2,FALSE),"#"),
"")</f>
        <v/>
      </c>
      <c r="AD480">
        <f>IF($C480="OK",TEXT(Plantilla!AB491,"#"),"")</f>
        <v/>
      </c>
      <c r="AE480">
        <f>IF($C480="OK",
   IF(Plantilla!AC491&lt;&gt;"",
      TEXT(VLOOKUP(Plantilla!AC491,'Tablas '!$W$4:$X$7,2,FALSE),"#"),
   ""),
"")</f>
        <v/>
      </c>
      <c r="AF480">
        <f>IF($C480="OK",TEXT(Plantilla!AD491,"#"),"")</f>
        <v/>
      </c>
      <c r="AG480" s="6">
        <f>IF($C480="OK",_xlfn.NUMBERVALUE(Plantilla!AE491),"")</f>
        <v/>
      </c>
      <c r="AH480" s="4">
        <f>IF($C480="OK",_xlfn.NUMBERVALUE(Plantilla!AF491),"")</f>
        <v/>
      </c>
      <c r="AI480" s="6">
        <f>IF($C480="OK",_xlfn.NUMBERVALUE(Plantilla!AG491),"")</f>
        <v/>
      </c>
      <c r="AJ480" s="6">
        <f>IF($C480="OK",_xlfn.NUMBERVALUE(Plantilla!AH491),"")</f>
        <v/>
      </c>
      <c r="AK480" s="6">
        <f>IF($C480="OK",_xlfn.NUMBERVALUE(Plantilla!AI491),"")</f>
        <v/>
      </c>
      <c r="AL480" s="6">
        <f>IF($C480="OK",_xlfn.NUMBERVALUE(Plantilla!AJ491),"")</f>
        <v/>
      </c>
      <c r="AM480" s="4">
        <f>IF($C480="OK",_xlfn.NUMBERVALUE(Plantilla!AK491),"")</f>
        <v/>
      </c>
      <c r="AN480" s="6">
        <f>IF($C480="OK",_xlfn.NUMBERVALUE(Plantilla!AL491),"")</f>
        <v/>
      </c>
      <c r="AO480" s="4">
        <f>IF($C480="OK",_xlfn.NUMBERVALUE(Plantilla!AM491),"")</f>
        <v/>
      </c>
      <c r="AP480" s="6">
        <f>IF($C480="OK",_xlfn.NUMBERVALUE(Plantilla!AN491),"")</f>
        <v/>
      </c>
      <c r="AQ480" s="4">
        <f>IF($C480="OK",_xlfn.NUMBERVALUE(Plantilla!AO491),"")</f>
        <v/>
      </c>
      <c r="AR480" s="6">
        <f>IF($C480="OK",_xlfn.NUMBERVALUE(Plantilla!AP491),"")</f>
        <v/>
      </c>
      <c r="AS480" s="4">
        <f>IF($C480="OK",_xlfn.NUMBERVALUE(Plantilla!AQ491),"")</f>
        <v/>
      </c>
      <c r="AT480" s="6">
        <f>IF($C480="OK",_xlfn.NUMBERVALUE(Plantilla!AR491),"")</f>
        <v/>
      </c>
      <c r="AU480" s="4">
        <f>IF($C480="OK",_xlfn.NUMBERVALUE(Plantilla!AS491),"")</f>
        <v/>
      </c>
      <c r="AV480" s="6">
        <f>IF($C480="OK",_xlfn.NUMBERVALUE(Plantilla!AT491),"")</f>
        <v/>
      </c>
      <c r="AW480" s="4">
        <f>IF($C480="OK",_xlfn.NUMBERVALUE(Plantilla!AU491),"")</f>
        <v/>
      </c>
      <c r="AX480" s="6">
        <f>IF($C480="OK",_xlfn.NUMBERVALUE(Plantilla!AV491),"")</f>
        <v/>
      </c>
      <c r="AY480" s="4">
        <f>IF($C480="OK",_xlfn.NUMBERVALUE(Plantilla!AW491),"")</f>
        <v/>
      </c>
      <c r="AZ480" s="6">
        <f>IF($C480="OK",_xlfn.NUMBERVALUE(Plantilla!AX491),"")</f>
        <v/>
      </c>
      <c r="BA480">
        <f>IF($C480="OK",_xlfn.NUMBERVALUE(Plantilla!AY491),"")</f>
        <v/>
      </c>
      <c r="BB480">
        <f>IF($C480="OK",_xlfn.NUMBERVALUE(Plantilla!AZ491),"")</f>
        <v/>
      </c>
      <c r="BC480" s="4">
        <f>IF($C480="OK",_xlfn.NUMBERVALUE(Plantilla!BA491),"")</f>
        <v/>
      </c>
      <c r="BD480" s="6">
        <f>IF($C480="OK",_xlfn.NUMBERVALUE(Plantilla!BB491),"")</f>
        <v/>
      </c>
      <c r="BE480" s="4">
        <f>IF($C480="OK",_xlfn.NUMBERVALUE(Plantilla!BC491),"")</f>
        <v/>
      </c>
      <c r="BF480" s="6">
        <f>IF($C480="OK",_xlfn.NUMBERVALUE(Plantilla!BD491),"")</f>
        <v/>
      </c>
      <c r="BG480" s="4">
        <f>IF($C480="OK",_xlfn.NUMBERVALUE(Plantilla!BE491),"")</f>
        <v/>
      </c>
      <c r="BH480" s="6">
        <f>IF($C480="OK",_xlfn.NUMBERVALUE(Plantilla!BF491),"")</f>
        <v/>
      </c>
      <c r="BI480" s="110">
        <f>IF($C480="OK",_xlfn.NUMBERVALUE(Plantilla!BG491),"")</f>
        <v/>
      </c>
      <c r="BJ480" s="6">
        <f>IF($C480="OK",_xlfn.NUMBERVALUE(Plantilla!BH491),"")</f>
        <v/>
      </c>
      <c r="BK480" s="109">
        <f>IF($C480="OK",_xlfn.NUMBERVALUE(Plantilla!BI491),"")</f>
        <v/>
      </c>
      <c r="BL480" s="6">
        <f>IF($C480="OK",
   IF(Plantilla!BJ491&lt;&gt;"",
      TEXT(VLOOKUP(Plantilla!BJ491,'Tablas '!$Z$4:$AA$6,2,FALSE),"#"),
   ""),
"")</f>
        <v/>
      </c>
      <c r="BM480" s="4">
        <f>IF($C480="OK",_xlfn.NUMBERVALUE(Plantilla!BK491),"")</f>
        <v/>
      </c>
      <c r="BN480" s="4">
        <f>IF($C480="OK",_xlfn.NUMBERVALUE(Plantilla!BL491),"")</f>
        <v/>
      </c>
      <c r="BO480" s="6">
        <f>IF($C480="OK",_xlfn.NUMBERVALUE(Plantilla!BM491),"")</f>
        <v/>
      </c>
      <c r="BP480" s="4">
        <f>IF($C480="OK",_xlfn.NUMBERVALUE(Plantilla!BN491),"")</f>
        <v/>
      </c>
      <c r="BQ480" s="6">
        <f>IF($C480="OK",_xlfn.NUMBERVALUE(Plantilla!BO491),"")</f>
        <v/>
      </c>
      <c r="BR480" s="4">
        <f>IF($C480="OK",_xlfn.NUMBERVALUE(Plantilla!BP491),"")</f>
        <v/>
      </c>
      <c r="BS480" s="6">
        <f>IF($C480="OK",_xlfn.NUMBERVALUE(Plantilla!BQ491),"")</f>
        <v/>
      </c>
      <c r="BT480" s="4">
        <f>IF($C480="OK",_xlfn.NUMBERVALUE(Plantilla!BR491),"")</f>
        <v/>
      </c>
      <c r="BU480" s="6">
        <f>IF($C480="OK",_xlfn.NUMBERVALUE(Plantilla!BS491),"")</f>
        <v/>
      </c>
      <c r="BV480" s="6">
        <f>IF($C480="OK",_xlfn.NUMBERVALUE(Plantilla!BT491),"")</f>
        <v/>
      </c>
      <c r="BW480" s="6">
        <f>IF($C480="OK",_xlfn.NUMBERVALUE(Plantilla!BU491),"")</f>
        <v/>
      </c>
      <c r="BX480" s="6">
        <f>IF($C480="OK",_xlfn.NUMBERVALUE(Plantilla!BV491),"")</f>
        <v/>
      </c>
      <c r="BY480" s="6">
        <f>IF($C480="OK",_xlfn.NUMBERVALUE(Plantilla!BW491),"")</f>
        <v/>
      </c>
      <c r="BZ480" s="6">
        <f>IF($C480="OK",_xlfn.NUMBERVALUE(Plantilla!BX491),"")</f>
        <v/>
      </c>
      <c r="CA480" s="6">
        <f>IF($C480="OK",_xlfn.NUMBERVALUE(Plantilla!BY491),"")</f>
        <v/>
      </c>
      <c r="CB480" s="6">
        <f>IF($C480="OK",_xlfn.NUMBERVALUE(Plantilla!BZ491),"")</f>
        <v/>
      </c>
      <c r="CC480" s="6">
        <f>IF($C480="OK",_xlfn.NUMBERVALUE(Plantilla!CA491),"")</f>
        <v/>
      </c>
      <c r="CD480" s="6">
        <f>IF($C480="OK",_xlfn.NUMBERVALUE(Plantilla!CB491),"")</f>
        <v/>
      </c>
      <c r="CE480" s="6">
        <f>IF($C480="OK",_xlfn.NUMBERVALUE(Plantilla!CC491),"")</f>
        <v/>
      </c>
      <c r="CF480" s="4">
        <f>IF($C480="OK",_xlfn.NUMBERVALUE(Plantilla!CD491),"")</f>
        <v/>
      </c>
      <c r="CG480" s="6">
        <f>IF($C480="OK",_xlfn.NUMBERVALUE(Plantilla!CE491),"")</f>
        <v/>
      </c>
      <c r="CH480" s="6">
        <f>IF($C480="OK",_xlfn.NUMBERVALUE(Plantilla!CF491),"")</f>
        <v/>
      </c>
      <c r="CI480" s="6">
        <f>IF($C480="OK",_xlfn.NUMBERVALUE(Plantilla!CG491),"")</f>
        <v/>
      </c>
      <c r="CJ480" s="6">
        <f>IF($C480="OK",_xlfn.NUMBERVALUE(Plantilla!CH491),"")</f>
        <v/>
      </c>
      <c r="CK480" s="6">
        <f>IF($C480="OK",_xlfn.NUMBERVALUE(Plantilla!CI491),"")</f>
        <v/>
      </c>
      <c r="CL480" s="6">
        <f>IF($C480="OK",_xlfn.NUMBERVALUE(Plantilla!CJ491),"")</f>
        <v/>
      </c>
      <c r="CM480">
        <f>IF($C480="OK",TEXT(Plantilla!CK491,"#"),"")</f>
        <v/>
      </c>
      <c r="CN480" s="6">
        <f>IF($C480="OK",_xlfn.NUMBERVALUE(Plantilla!CL491),"")</f>
        <v/>
      </c>
      <c r="CO480" s="6">
        <f>IF($C480="OK",_xlfn.NUMBERVALUE(Plantilla!CM491),"")</f>
        <v/>
      </c>
      <c r="CP480" s="110">
        <f>IF($C480="OK",_xlfn.NUMBERVALUE(Plantilla!CN491),"")</f>
        <v/>
      </c>
      <c r="CQ480" s="6">
        <f>IF($C480="OK",_xlfn.NUMBERVALUE(Plantilla!CO491),"")</f>
        <v/>
      </c>
      <c r="CR480" s="109">
        <f>IF($C480="OK",_xlfn.NUMBERVALUE(Plantilla!CP491),"")</f>
        <v/>
      </c>
      <c r="CS480" s="110">
        <f>IF($C480="OK",_xlfn.NUMBERVALUE(Plantilla!CQ491),"")</f>
        <v/>
      </c>
      <c r="CT480" s="6">
        <f>IF($C480="OK",_xlfn.NUMBERVALUE(Plantilla!CR491),"")</f>
        <v/>
      </c>
      <c r="CU480" s="109">
        <f>IF($C480="OK",_xlfn.NUMBERVALUE(Plantilla!CS491),"")</f>
        <v/>
      </c>
      <c r="CV480" s="110">
        <f>IF($C480="OK",_xlfn.NUMBERVALUE(Plantilla!CT491),"")</f>
        <v/>
      </c>
      <c r="CW480" s="6">
        <f>IF($C480="OK",_xlfn.NUMBERVALUE(Plantilla!CU491),"")</f>
        <v/>
      </c>
      <c r="CX480" s="82">
        <f>IF($C480="OK",_xlfn.NUMBERVALUE(Plantilla!CV491),"")</f>
        <v/>
      </c>
      <c r="CY480" s="6">
        <f>IF($C480="OK",_xlfn.NUMBERVALUE(Plantilla!CW491),"")</f>
        <v/>
      </c>
      <c r="CZ480" s="82">
        <f>IF($C480="OK",_xlfn.NUMBERVALUE(Plantilla!CX491),"")</f>
        <v/>
      </c>
      <c r="DA480" s="6">
        <f>IF($C480="OK",_xlfn.NUMBERVALUE(Plantilla!CY491),"")</f>
        <v/>
      </c>
      <c r="DB480" s="109">
        <f>IF($C480="OK",_xlfn.NUMBERVALUE(Plantilla!CZ491),"")</f>
        <v/>
      </c>
      <c r="DC480" s="6">
        <f>IF($C480="OK",_xlfn.NUMBERVALUE(Plantilla!DA491),"")</f>
        <v/>
      </c>
      <c r="DD480" s="6">
        <f>IF($C480="OK",TEXT(Plantilla!DB491,"#"),"")</f>
        <v/>
      </c>
      <c r="DE480" s="6">
        <f>IF($C480="OK",_xlfn.NUMBERVALUE(Plantilla!DC491),"")</f>
        <v/>
      </c>
      <c r="DF480" s="4">
        <f>IF($C480="OK",_xlfn.NUMBERVALUE(Plantilla!DD491),"")</f>
        <v/>
      </c>
      <c r="DG480" s="6">
        <f>IF($C480="OK",_xlfn.NUMBERVALUE(Plantilla!DE491),"")</f>
        <v/>
      </c>
      <c r="DH480" s="6">
        <f>IF($C480="OK",_xlfn.NUMBERVALUE(Plantilla!DF491),"")</f>
        <v/>
      </c>
      <c r="DI480" s="6">
        <f>IF($C480="OK",_xlfn.NUMBERVALUE(Plantilla!DG491),"")</f>
        <v/>
      </c>
      <c r="DJ480" s="6">
        <f>IF($C480="OK",_xlfn.NUMBERVALUE(Plantilla!DH491),"")</f>
        <v/>
      </c>
      <c r="DK480" s="6">
        <f>IF($C480="OK",_xlfn.NUMBERVALUE(Plantilla!DI491),"")</f>
        <v/>
      </c>
      <c r="DL480" s="6">
        <f>IF($C480="OK",_xlfn.NUMBERVALUE(Plantilla!DJ491),"")</f>
        <v/>
      </c>
      <c r="DM480" s="6">
        <f>IF($C480="OK",_xlfn.NUMBERVALUE(Plantilla!DK491),"")</f>
        <v/>
      </c>
      <c r="DN480" s="6">
        <f>IF($C480="OK",_xlfn.NUMBERVALUE(Plantilla!DL491),"")</f>
        <v/>
      </c>
      <c r="DO480" s="6">
        <f>IF($C480="OK",_xlfn.NUMBERVALUE(Plantilla!DM491),"")</f>
        <v/>
      </c>
      <c r="DP480" s="6">
        <f>IF($C480="OK",_xlfn.NUMBERVALUE(Plantilla!DN491),"")</f>
        <v/>
      </c>
      <c r="DQ480" s="6">
        <f>IF($C480="OK",_xlfn.NUMBERVALUE(Plantilla!DO491),"")</f>
        <v/>
      </c>
      <c r="DR480" s="6">
        <f>IF($C480="OK",_xlfn.NUMBERVALUE(Plantilla!DP491),"")</f>
        <v/>
      </c>
      <c r="DS480">
        <f>IF($C480="OK",TEXT(Plantilla!DR491,"#"),"")</f>
        <v/>
      </c>
      <c r="DT480" s="6" t="n"/>
    </row>
    <row r="481">
      <c r="A481">
        <f>IF(Plantilla!$I$6="¡Perfecto!, Guarda el archivo y adjúntalo a tu interfaz de Nómina Electrónica","OK","Error")</f>
        <v/>
      </c>
      <c r="B481">
        <f>IF(Plantilla!$I$6="¡Perfecto!, Guarda el archivo y adjúntalo a tu interfaz de Nómina Electrónica",MID(Plantilla!$D$2,SEARCH("V",Plantilla!$D$2),10),"")</f>
        <v/>
      </c>
      <c r="C481">
        <f>Plantilla!C492</f>
        <v/>
      </c>
      <c r="D481">
        <f>IF($C481="OK",Plantilla!B492,"")</f>
        <v/>
      </c>
      <c r="E481">
        <f>IF($C481="OK",
   VLOOKUP(Plantilla!$E$4,'Tablas '!$AP$4:$AT$6,5,FALSE),
"")</f>
        <v/>
      </c>
      <c r="F481">
        <f>IF($C481="OK",TEXT(Plantilla!D492,"#"),"")</f>
        <v/>
      </c>
      <c r="G481">
        <f>IF($C481="OK",
   VLOOKUP(Plantilla!E492,'Tablas '!$B$4:$C$14,2,FALSE),
"")</f>
        <v/>
      </c>
      <c r="H481">
        <f>IF($C481="OK",TEXT(Plantilla!F492,"#"),"")</f>
        <v/>
      </c>
      <c r="I481">
        <f>IF($C481="OK",TEXT(Plantilla!G492,"#"),"")</f>
        <v/>
      </c>
      <c r="J481">
        <f>IF($C481="OK",TEXT(Plantilla!H492,"#"),"")</f>
        <v/>
      </c>
      <c r="K481">
        <f>IF($C481="OK",TEXT(Plantilla!I492,"#"),"")</f>
        <v/>
      </c>
      <c r="L481">
        <f>IF($C481="OK",TEXT(Plantilla!J492,"#"),"")</f>
        <v/>
      </c>
      <c r="M481">
        <f>IF($C481="OK",TEXT(Plantilla!K492,"#"),"")</f>
        <v/>
      </c>
      <c r="N481">
        <f>IF($C481="OK",
   CONCATENATE(YEAR(Plantilla!L492),"-",TEXT(MONTH(Plantilla!L492),"00"),"-",TEXT(DAY(Plantilla!L492),"00")),
"")</f>
        <v/>
      </c>
      <c r="O481">
        <f>IF($C481="OK",_xlfn.NUMBERVALUE(Plantilla!M492),"")</f>
        <v/>
      </c>
      <c r="P481">
        <f>IF($C481="OK",
   IF(Plantilla!N492&lt;&gt;"",
      CONCATENATE(YEAR(Plantilla!N492),"-",TEXT(MONTH(Plantilla!N492),"00"),"-",TEXT(DAY(Plantilla!N492),"00")),
   ""),
"")</f>
        <v/>
      </c>
      <c r="Q481">
        <f>IF($C481="OK",
   VLOOKUP(Plantilla!O492,'Tablas '!$E$4:$F$19,2,FALSE),
"")</f>
        <v/>
      </c>
      <c r="R481">
        <f>IF($C481="OK",
   VLOOKUP(Plantilla!P492,'Tablas '!$H$4:$I$5,2,FALSE),
"")</f>
        <v/>
      </c>
      <c r="S481">
        <f>IF($C481="OK",
   VLOOKUP(Plantilla!Q492,'Tablas '!$K$4:$L$8,2,FALSE),
"")</f>
        <v/>
      </c>
      <c r="T481">
        <f>IF($C481="OK",
   VLOOKUP(Plantilla!R492,'Tablas '!$AE$4:$AF$6,2,FALSE),
"")</f>
        <v/>
      </c>
      <c r="U481">
        <f>IF($C481="OK",
   VLOOKUP(Plantilla!S492,'Tablas '!$AE$4:$AF$6,2,FALSE),
"")</f>
        <v/>
      </c>
      <c r="V481">
        <f>IF($C481="OK",TEXT(Plantilla!T492,"#"),"")</f>
        <v/>
      </c>
      <c r="W481" s="84">
        <f>IF($C481="OK",
   VLOOKUP(Plantilla!U492,'Tablas '!$AM$4:$AN$1126,2,FALSE),
"")</f>
        <v/>
      </c>
      <c r="X481">
        <f>IF($C481="OK",TEXT(Plantilla!V492,"#"),"")</f>
        <v/>
      </c>
      <c r="Y481">
        <f>IF($C481="OK",
   CONCATENATE(YEAR(Plantilla!W492),"-",TEXT(MONTH(Plantilla!W492),"00"),"-",TEXT(DAY(Plantilla!W492),"00")),
"")</f>
        <v/>
      </c>
      <c r="Z481">
        <f>IF($C481="OK",
   CONCATENATE(YEAR(Plantilla!X492),"-",TEXT(MONTH(Plantilla!X492),"00"),"-",TEXT(DAY(Plantilla!X492),"00")),
"")</f>
        <v/>
      </c>
      <c r="AA481">
        <f>IF($C481="OK",
   TEXT(VLOOKUP(Plantilla!Y492,'Tablas '!$Q$4:$R$9,2,FALSE),"#"),
"")</f>
        <v/>
      </c>
      <c r="AB481">
        <f>IF($C481="OK",
   CONCATENATE(YEAR(Plantilla!Z492),"-",TEXT(MONTH(Plantilla!Z492),"00"),"-",TEXT(DAY(Plantilla!Z492),"00")),
"")</f>
        <v/>
      </c>
      <c r="AC481">
        <f>IF($C481="OK",
   TEXT(VLOOKUP(Plantilla!AA492,'Tablas '!$T$4:$U$13,2,FALSE),"#"),
"")</f>
        <v/>
      </c>
      <c r="AD481">
        <f>IF($C481="OK",TEXT(Plantilla!AB492,"#"),"")</f>
        <v/>
      </c>
      <c r="AE481">
        <f>IF($C481="OK",
   IF(Plantilla!AC492&lt;&gt;"",
      TEXT(VLOOKUP(Plantilla!AC492,'Tablas '!$W$4:$X$7,2,FALSE),"#"),
   ""),
"")</f>
        <v/>
      </c>
      <c r="AF481">
        <f>IF($C481="OK",TEXT(Plantilla!AD492,"#"),"")</f>
        <v/>
      </c>
      <c r="AG481" s="6">
        <f>IF($C481="OK",_xlfn.NUMBERVALUE(Plantilla!AE492),"")</f>
        <v/>
      </c>
      <c r="AH481" s="4">
        <f>IF($C481="OK",_xlfn.NUMBERVALUE(Plantilla!AF492),"")</f>
        <v/>
      </c>
      <c r="AI481" s="6">
        <f>IF($C481="OK",_xlfn.NUMBERVALUE(Plantilla!AG492),"")</f>
        <v/>
      </c>
      <c r="AJ481" s="6">
        <f>IF($C481="OK",_xlfn.NUMBERVALUE(Plantilla!AH492),"")</f>
        <v/>
      </c>
      <c r="AK481" s="6">
        <f>IF($C481="OK",_xlfn.NUMBERVALUE(Plantilla!AI492),"")</f>
        <v/>
      </c>
      <c r="AL481" s="6">
        <f>IF($C481="OK",_xlfn.NUMBERVALUE(Plantilla!AJ492),"")</f>
        <v/>
      </c>
      <c r="AM481" s="4">
        <f>IF($C481="OK",_xlfn.NUMBERVALUE(Plantilla!AK492),"")</f>
        <v/>
      </c>
      <c r="AN481" s="6">
        <f>IF($C481="OK",_xlfn.NUMBERVALUE(Plantilla!AL492),"")</f>
        <v/>
      </c>
      <c r="AO481" s="4">
        <f>IF($C481="OK",_xlfn.NUMBERVALUE(Plantilla!AM492),"")</f>
        <v/>
      </c>
      <c r="AP481" s="6">
        <f>IF($C481="OK",_xlfn.NUMBERVALUE(Plantilla!AN492),"")</f>
        <v/>
      </c>
      <c r="AQ481" s="4">
        <f>IF($C481="OK",_xlfn.NUMBERVALUE(Plantilla!AO492),"")</f>
        <v/>
      </c>
      <c r="AR481" s="6">
        <f>IF($C481="OK",_xlfn.NUMBERVALUE(Plantilla!AP492),"")</f>
        <v/>
      </c>
      <c r="AS481" s="4">
        <f>IF($C481="OK",_xlfn.NUMBERVALUE(Plantilla!AQ492),"")</f>
        <v/>
      </c>
      <c r="AT481" s="6">
        <f>IF($C481="OK",_xlfn.NUMBERVALUE(Plantilla!AR492),"")</f>
        <v/>
      </c>
      <c r="AU481" s="4">
        <f>IF($C481="OK",_xlfn.NUMBERVALUE(Plantilla!AS492),"")</f>
        <v/>
      </c>
      <c r="AV481" s="6">
        <f>IF($C481="OK",_xlfn.NUMBERVALUE(Plantilla!AT492),"")</f>
        <v/>
      </c>
      <c r="AW481" s="4">
        <f>IF($C481="OK",_xlfn.NUMBERVALUE(Plantilla!AU492),"")</f>
        <v/>
      </c>
      <c r="AX481" s="6">
        <f>IF($C481="OK",_xlfn.NUMBERVALUE(Plantilla!AV492),"")</f>
        <v/>
      </c>
      <c r="AY481" s="4">
        <f>IF($C481="OK",_xlfn.NUMBERVALUE(Plantilla!AW492),"")</f>
        <v/>
      </c>
      <c r="AZ481" s="6">
        <f>IF($C481="OK",_xlfn.NUMBERVALUE(Plantilla!AX492),"")</f>
        <v/>
      </c>
      <c r="BA481">
        <f>IF($C481="OK",_xlfn.NUMBERVALUE(Plantilla!AY492),"")</f>
        <v/>
      </c>
      <c r="BB481">
        <f>IF($C481="OK",_xlfn.NUMBERVALUE(Plantilla!AZ492),"")</f>
        <v/>
      </c>
      <c r="BC481" s="4">
        <f>IF($C481="OK",_xlfn.NUMBERVALUE(Plantilla!BA492),"")</f>
        <v/>
      </c>
      <c r="BD481" s="6">
        <f>IF($C481="OK",_xlfn.NUMBERVALUE(Plantilla!BB492),"")</f>
        <v/>
      </c>
      <c r="BE481" s="4">
        <f>IF($C481="OK",_xlfn.NUMBERVALUE(Plantilla!BC492),"")</f>
        <v/>
      </c>
      <c r="BF481" s="6">
        <f>IF($C481="OK",_xlfn.NUMBERVALUE(Plantilla!BD492),"")</f>
        <v/>
      </c>
      <c r="BG481" s="4">
        <f>IF($C481="OK",_xlfn.NUMBERVALUE(Plantilla!BE492),"")</f>
        <v/>
      </c>
      <c r="BH481" s="6">
        <f>IF($C481="OK",_xlfn.NUMBERVALUE(Plantilla!BF492),"")</f>
        <v/>
      </c>
      <c r="BI481" s="110">
        <f>IF($C481="OK",_xlfn.NUMBERVALUE(Plantilla!BG492),"")</f>
        <v/>
      </c>
      <c r="BJ481" s="6">
        <f>IF($C481="OK",_xlfn.NUMBERVALUE(Plantilla!BH492),"")</f>
        <v/>
      </c>
      <c r="BK481" s="109">
        <f>IF($C481="OK",_xlfn.NUMBERVALUE(Plantilla!BI492),"")</f>
        <v/>
      </c>
      <c r="BL481" s="6">
        <f>IF($C481="OK",
   IF(Plantilla!BJ492&lt;&gt;"",
      TEXT(VLOOKUP(Plantilla!BJ492,'Tablas '!$Z$4:$AA$6,2,FALSE),"#"),
   ""),
"")</f>
        <v/>
      </c>
      <c r="BM481" s="4">
        <f>IF($C481="OK",_xlfn.NUMBERVALUE(Plantilla!BK492),"")</f>
        <v/>
      </c>
      <c r="BN481" s="4">
        <f>IF($C481="OK",_xlfn.NUMBERVALUE(Plantilla!BL492),"")</f>
        <v/>
      </c>
      <c r="BO481" s="6">
        <f>IF($C481="OK",_xlfn.NUMBERVALUE(Plantilla!BM492),"")</f>
        <v/>
      </c>
      <c r="BP481" s="4">
        <f>IF($C481="OK",_xlfn.NUMBERVALUE(Plantilla!BN492),"")</f>
        <v/>
      </c>
      <c r="BQ481" s="6">
        <f>IF($C481="OK",_xlfn.NUMBERVALUE(Plantilla!BO492),"")</f>
        <v/>
      </c>
      <c r="BR481" s="4">
        <f>IF($C481="OK",_xlfn.NUMBERVALUE(Plantilla!BP492),"")</f>
        <v/>
      </c>
      <c r="BS481" s="6">
        <f>IF($C481="OK",_xlfn.NUMBERVALUE(Plantilla!BQ492),"")</f>
        <v/>
      </c>
      <c r="BT481" s="4">
        <f>IF($C481="OK",_xlfn.NUMBERVALUE(Plantilla!BR492),"")</f>
        <v/>
      </c>
      <c r="BU481" s="6">
        <f>IF($C481="OK",_xlfn.NUMBERVALUE(Plantilla!BS492),"")</f>
        <v/>
      </c>
      <c r="BV481" s="6">
        <f>IF($C481="OK",_xlfn.NUMBERVALUE(Plantilla!BT492),"")</f>
        <v/>
      </c>
      <c r="BW481" s="6">
        <f>IF($C481="OK",_xlfn.NUMBERVALUE(Plantilla!BU492),"")</f>
        <v/>
      </c>
      <c r="BX481" s="6">
        <f>IF($C481="OK",_xlfn.NUMBERVALUE(Plantilla!BV492),"")</f>
        <v/>
      </c>
      <c r="BY481" s="6">
        <f>IF($C481="OK",_xlfn.NUMBERVALUE(Plantilla!BW492),"")</f>
        <v/>
      </c>
      <c r="BZ481" s="6">
        <f>IF($C481="OK",_xlfn.NUMBERVALUE(Plantilla!BX492),"")</f>
        <v/>
      </c>
      <c r="CA481" s="6">
        <f>IF($C481="OK",_xlfn.NUMBERVALUE(Plantilla!BY492),"")</f>
        <v/>
      </c>
      <c r="CB481" s="6">
        <f>IF($C481="OK",_xlfn.NUMBERVALUE(Plantilla!BZ492),"")</f>
        <v/>
      </c>
      <c r="CC481" s="6">
        <f>IF($C481="OK",_xlfn.NUMBERVALUE(Plantilla!CA492),"")</f>
        <v/>
      </c>
      <c r="CD481" s="6">
        <f>IF($C481="OK",_xlfn.NUMBERVALUE(Plantilla!CB492),"")</f>
        <v/>
      </c>
      <c r="CE481" s="6">
        <f>IF($C481="OK",_xlfn.NUMBERVALUE(Plantilla!CC492),"")</f>
        <v/>
      </c>
      <c r="CF481" s="4">
        <f>IF($C481="OK",_xlfn.NUMBERVALUE(Plantilla!CD492),"")</f>
        <v/>
      </c>
      <c r="CG481" s="6">
        <f>IF($C481="OK",_xlfn.NUMBERVALUE(Plantilla!CE492),"")</f>
        <v/>
      </c>
      <c r="CH481" s="6">
        <f>IF($C481="OK",_xlfn.NUMBERVALUE(Plantilla!CF492),"")</f>
        <v/>
      </c>
      <c r="CI481" s="6">
        <f>IF($C481="OK",_xlfn.NUMBERVALUE(Plantilla!CG492),"")</f>
        <v/>
      </c>
      <c r="CJ481" s="6">
        <f>IF($C481="OK",_xlfn.NUMBERVALUE(Plantilla!CH492),"")</f>
        <v/>
      </c>
      <c r="CK481" s="6">
        <f>IF($C481="OK",_xlfn.NUMBERVALUE(Plantilla!CI492),"")</f>
        <v/>
      </c>
      <c r="CL481" s="6">
        <f>IF($C481="OK",_xlfn.NUMBERVALUE(Plantilla!CJ492),"")</f>
        <v/>
      </c>
      <c r="CM481">
        <f>IF($C481="OK",TEXT(Plantilla!CK492,"#"),"")</f>
        <v/>
      </c>
      <c r="CN481" s="6">
        <f>IF($C481="OK",_xlfn.NUMBERVALUE(Plantilla!CL492),"")</f>
        <v/>
      </c>
      <c r="CO481" s="6">
        <f>IF($C481="OK",_xlfn.NUMBERVALUE(Plantilla!CM492),"")</f>
        <v/>
      </c>
      <c r="CP481" s="110">
        <f>IF($C481="OK",_xlfn.NUMBERVALUE(Plantilla!CN492),"")</f>
        <v/>
      </c>
      <c r="CQ481" s="6">
        <f>IF($C481="OK",_xlfn.NUMBERVALUE(Plantilla!CO492),"")</f>
        <v/>
      </c>
      <c r="CR481" s="109">
        <f>IF($C481="OK",_xlfn.NUMBERVALUE(Plantilla!CP492),"")</f>
        <v/>
      </c>
      <c r="CS481" s="110">
        <f>IF($C481="OK",_xlfn.NUMBERVALUE(Plantilla!CQ492),"")</f>
        <v/>
      </c>
      <c r="CT481" s="6">
        <f>IF($C481="OK",_xlfn.NUMBERVALUE(Plantilla!CR492),"")</f>
        <v/>
      </c>
      <c r="CU481" s="109">
        <f>IF($C481="OK",_xlfn.NUMBERVALUE(Plantilla!CS492),"")</f>
        <v/>
      </c>
      <c r="CV481" s="110">
        <f>IF($C481="OK",_xlfn.NUMBERVALUE(Plantilla!CT492),"")</f>
        <v/>
      </c>
      <c r="CW481" s="6">
        <f>IF($C481="OK",_xlfn.NUMBERVALUE(Plantilla!CU492),"")</f>
        <v/>
      </c>
      <c r="CX481" s="82">
        <f>IF($C481="OK",_xlfn.NUMBERVALUE(Plantilla!CV492),"")</f>
        <v/>
      </c>
      <c r="CY481" s="6">
        <f>IF($C481="OK",_xlfn.NUMBERVALUE(Plantilla!CW492),"")</f>
        <v/>
      </c>
      <c r="CZ481" s="82">
        <f>IF($C481="OK",_xlfn.NUMBERVALUE(Plantilla!CX492),"")</f>
        <v/>
      </c>
      <c r="DA481" s="6">
        <f>IF($C481="OK",_xlfn.NUMBERVALUE(Plantilla!CY492),"")</f>
        <v/>
      </c>
      <c r="DB481" s="109">
        <f>IF($C481="OK",_xlfn.NUMBERVALUE(Plantilla!CZ492),"")</f>
        <v/>
      </c>
      <c r="DC481" s="6">
        <f>IF($C481="OK",_xlfn.NUMBERVALUE(Plantilla!DA492),"")</f>
        <v/>
      </c>
      <c r="DD481" s="6">
        <f>IF($C481="OK",TEXT(Plantilla!DB492,"#"),"")</f>
        <v/>
      </c>
      <c r="DE481" s="6">
        <f>IF($C481="OK",_xlfn.NUMBERVALUE(Plantilla!DC492),"")</f>
        <v/>
      </c>
      <c r="DF481" s="4">
        <f>IF($C481="OK",_xlfn.NUMBERVALUE(Plantilla!DD492),"")</f>
        <v/>
      </c>
      <c r="DG481" s="6">
        <f>IF($C481="OK",_xlfn.NUMBERVALUE(Plantilla!DE492),"")</f>
        <v/>
      </c>
      <c r="DH481" s="6">
        <f>IF($C481="OK",_xlfn.NUMBERVALUE(Plantilla!DF492),"")</f>
        <v/>
      </c>
      <c r="DI481" s="6">
        <f>IF($C481="OK",_xlfn.NUMBERVALUE(Plantilla!DG492),"")</f>
        <v/>
      </c>
      <c r="DJ481" s="6">
        <f>IF($C481="OK",_xlfn.NUMBERVALUE(Plantilla!DH492),"")</f>
        <v/>
      </c>
      <c r="DK481" s="6">
        <f>IF($C481="OK",_xlfn.NUMBERVALUE(Plantilla!DI492),"")</f>
        <v/>
      </c>
      <c r="DL481" s="6">
        <f>IF($C481="OK",_xlfn.NUMBERVALUE(Plantilla!DJ492),"")</f>
        <v/>
      </c>
      <c r="DM481" s="6">
        <f>IF($C481="OK",_xlfn.NUMBERVALUE(Plantilla!DK492),"")</f>
        <v/>
      </c>
      <c r="DN481" s="6">
        <f>IF($C481="OK",_xlfn.NUMBERVALUE(Plantilla!DL492),"")</f>
        <v/>
      </c>
      <c r="DO481" s="6">
        <f>IF($C481="OK",_xlfn.NUMBERVALUE(Plantilla!DM492),"")</f>
        <v/>
      </c>
      <c r="DP481" s="6">
        <f>IF($C481="OK",_xlfn.NUMBERVALUE(Plantilla!DN492),"")</f>
        <v/>
      </c>
      <c r="DQ481" s="6">
        <f>IF($C481="OK",_xlfn.NUMBERVALUE(Plantilla!DO492),"")</f>
        <v/>
      </c>
      <c r="DR481" s="6">
        <f>IF($C481="OK",_xlfn.NUMBERVALUE(Plantilla!DP492),"")</f>
        <v/>
      </c>
      <c r="DS481">
        <f>IF($C481="OK",TEXT(Plantilla!DR492,"#"),"")</f>
        <v/>
      </c>
      <c r="DT481" s="6" t="n"/>
    </row>
    <row r="482">
      <c r="A482">
        <f>IF(Plantilla!$I$6="¡Perfecto!, Guarda el archivo y adjúntalo a tu interfaz de Nómina Electrónica","OK","Error")</f>
        <v/>
      </c>
      <c r="B482">
        <f>IF(Plantilla!$I$6="¡Perfecto!, Guarda el archivo y adjúntalo a tu interfaz de Nómina Electrónica",MID(Plantilla!$D$2,SEARCH("V",Plantilla!$D$2),10),"")</f>
        <v/>
      </c>
      <c r="C482">
        <f>Plantilla!C493</f>
        <v/>
      </c>
      <c r="D482">
        <f>IF($C482="OK",Plantilla!B493,"")</f>
        <v/>
      </c>
      <c r="E482">
        <f>IF($C482="OK",
   VLOOKUP(Plantilla!$E$4,'Tablas '!$AP$4:$AT$6,5,FALSE),
"")</f>
        <v/>
      </c>
      <c r="F482">
        <f>IF($C482="OK",TEXT(Plantilla!D493,"#"),"")</f>
        <v/>
      </c>
      <c r="G482">
        <f>IF($C482="OK",
   VLOOKUP(Plantilla!E493,'Tablas '!$B$4:$C$14,2,FALSE),
"")</f>
        <v/>
      </c>
      <c r="H482">
        <f>IF($C482="OK",TEXT(Plantilla!F493,"#"),"")</f>
        <v/>
      </c>
      <c r="I482">
        <f>IF($C482="OK",TEXT(Plantilla!G493,"#"),"")</f>
        <v/>
      </c>
      <c r="J482">
        <f>IF($C482="OK",TEXT(Plantilla!H493,"#"),"")</f>
        <v/>
      </c>
      <c r="K482">
        <f>IF($C482="OK",TEXT(Plantilla!I493,"#"),"")</f>
        <v/>
      </c>
      <c r="L482">
        <f>IF($C482="OK",TEXT(Plantilla!J493,"#"),"")</f>
        <v/>
      </c>
      <c r="M482">
        <f>IF($C482="OK",TEXT(Plantilla!K493,"#"),"")</f>
        <v/>
      </c>
      <c r="N482">
        <f>IF($C482="OK",
   CONCATENATE(YEAR(Plantilla!L493),"-",TEXT(MONTH(Plantilla!L493),"00"),"-",TEXT(DAY(Plantilla!L493),"00")),
"")</f>
        <v/>
      </c>
      <c r="O482">
        <f>IF($C482="OK",_xlfn.NUMBERVALUE(Plantilla!M493),"")</f>
        <v/>
      </c>
      <c r="P482">
        <f>IF($C482="OK",
   IF(Plantilla!N493&lt;&gt;"",
      CONCATENATE(YEAR(Plantilla!N493),"-",TEXT(MONTH(Plantilla!N493),"00"),"-",TEXT(DAY(Plantilla!N493),"00")),
   ""),
"")</f>
        <v/>
      </c>
      <c r="Q482">
        <f>IF($C482="OK",
   VLOOKUP(Plantilla!O493,'Tablas '!$E$4:$F$19,2,FALSE),
"")</f>
        <v/>
      </c>
      <c r="R482">
        <f>IF($C482="OK",
   VLOOKUP(Plantilla!P493,'Tablas '!$H$4:$I$5,2,FALSE),
"")</f>
        <v/>
      </c>
      <c r="S482">
        <f>IF($C482="OK",
   VLOOKUP(Plantilla!Q493,'Tablas '!$K$4:$L$8,2,FALSE),
"")</f>
        <v/>
      </c>
      <c r="T482">
        <f>IF($C482="OK",
   VLOOKUP(Plantilla!R493,'Tablas '!$AE$4:$AF$6,2,FALSE),
"")</f>
        <v/>
      </c>
      <c r="U482">
        <f>IF($C482="OK",
   VLOOKUP(Plantilla!S493,'Tablas '!$AE$4:$AF$6,2,FALSE),
"")</f>
        <v/>
      </c>
      <c r="V482">
        <f>IF($C482="OK",TEXT(Plantilla!T493,"#"),"")</f>
        <v/>
      </c>
      <c r="W482" s="84">
        <f>IF($C482="OK",
   VLOOKUP(Plantilla!U493,'Tablas '!$AM$4:$AN$1126,2,FALSE),
"")</f>
        <v/>
      </c>
      <c r="X482">
        <f>IF($C482="OK",TEXT(Plantilla!V493,"#"),"")</f>
        <v/>
      </c>
      <c r="Y482">
        <f>IF($C482="OK",
   CONCATENATE(YEAR(Plantilla!W493),"-",TEXT(MONTH(Plantilla!W493),"00"),"-",TEXT(DAY(Plantilla!W493),"00")),
"")</f>
        <v/>
      </c>
      <c r="Z482">
        <f>IF($C482="OK",
   CONCATENATE(YEAR(Plantilla!X493),"-",TEXT(MONTH(Plantilla!X493),"00"),"-",TEXT(DAY(Plantilla!X493),"00")),
"")</f>
        <v/>
      </c>
      <c r="AA482">
        <f>IF($C482="OK",
   TEXT(VLOOKUP(Plantilla!Y493,'Tablas '!$Q$4:$R$9,2,FALSE),"#"),
"")</f>
        <v/>
      </c>
      <c r="AB482">
        <f>IF($C482="OK",
   CONCATENATE(YEAR(Plantilla!Z493),"-",TEXT(MONTH(Plantilla!Z493),"00"),"-",TEXT(DAY(Plantilla!Z493),"00")),
"")</f>
        <v/>
      </c>
      <c r="AC482">
        <f>IF($C482="OK",
   TEXT(VLOOKUP(Plantilla!AA493,'Tablas '!$T$4:$U$13,2,FALSE),"#"),
"")</f>
        <v/>
      </c>
      <c r="AD482">
        <f>IF($C482="OK",TEXT(Plantilla!AB493,"#"),"")</f>
        <v/>
      </c>
      <c r="AE482">
        <f>IF($C482="OK",
   IF(Plantilla!AC493&lt;&gt;"",
      TEXT(VLOOKUP(Plantilla!AC493,'Tablas '!$W$4:$X$7,2,FALSE),"#"),
   ""),
"")</f>
        <v/>
      </c>
      <c r="AF482">
        <f>IF($C482="OK",TEXT(Plantilla!AD493,"#"),"")</f>
        <v/>
      </c>
      <c r="AG482" s="6">
        <f>IF($C482="OK",_xlfn.NUMBERVALUE(Plantilla!AE493),"")</f>
        <v/>
      </c>
      <c r="AH482" s="4">
        <f>IF($C482="OK",_xlfn.NUMBERVALUE(Plantilla!AF493),"")</f>
        <v/>
      </c>
      <c r="AI482" s="6">
        <f>IF($C482="OK",_xlfn.NUMBERVALUE(Plantilla!AG493),"")</f>
        <v/>
      </c>
      <c r="AJ482" s="6">
        <f>IF($C482="OK",_xlfn.NUMBERVALUE(Plantilla!AH493),"")</f>
        <v/>
      </c>
      <c r="AK482" s="6">
        <f>IF($C482="OK",_xlfn.NUMBERVALUE(Plantilla!AI493),"")</f>
        <v/>
      </c>
      <c r="AL482" s="6">
        <f>IF($C482="OK",_xlfn.NUMBERVALUE(Plantilla!AJ493),"")</f>
        <v/>
      </c>
      <c r="AM482" s="4">
        <f>IF($C482="OK",_xlfn.NUMBERVALUE(Plantilla!AK493),"")</f>
        <v/>
      </c>
      <c r="AN482" s="6">
        <f>IF($C482="OK",_xlfn.NUMBERVALUE(Plantilla!AL493),"")</f>
        <v/>
      </c>
      <c r="AO482" s="4">
        <f>IF($C482="OK",_xlfn.NUMBERVALUE(Plantilla!AM493),"")</f>
        <v/>
      </c>
      <c r="AP482" s="6">
        <f>IF($C482="OK",_xlfn.NUMBERVALUE(Plantilla!AN493),"")</f>
        <v/>
      </c>
      <c r="AQ482" s="4">
        <f>IF($C482="OK",_xlfn.NUMBERVALUE(Plantilla!AO493),"")</f>
        <v/>
      </c>
      <c r="AR482" s="6">
        <f>IF($C482="OK",_xlfn.NUMBERVALUE(Plantilla!AP493),"")</f>
        <v/>
      </c>
      <c r="AS482" s="4">
        <f>IF($C482="OK",_xlfn.NUMBERVALUE(Plantilla!AQ493),"")</f>
        <v/>
      </c>
      <c r="AT482" s="6">
        <f>IF($C482="OK",_xlfn.NUMBERVALUE(Plantilla!AR493),"")</f>
        <v/>
      </c>
      <c r="AU482" s="4">
        <f>IF($C482="OK",_xlfn.NUMBERVALUE(Plantilla!AS493),"")</f>
        <v/>
      </c>
      <c r="AV482" s="6">
        <f>IF($C482="OK",_xlfn.NUMBERVALUE(Plantilla!AT493),"")</f>
        <v/>
      </c>
      <c r="AW482" s="4">
        <f>IF($C482="OK",_xlfn.NUMBERVALUE(Plantilla!AU493),"")</f>
        <v/>
      </c>
      <c r="AX482" s="6">
        <f>IF($C482="OK",_xlfn.NUMBERVALUE(Plantilla!AV493),"")</f>
        <v/>
      </c>
      <c r="AY482" s="4">
        <f>IF($C482="OK",_xlfn.NUMBERVALUE(Plantilla!AW493),"")</f>
        <v/>
      </c>
      <c r="AZ482" s="6">
        <f>IF($C482="OK",_xlfn.NUMBERVALUE(Plantilla!AX493),"")</f>
        <v/>
      </c>
      <c r="BA482">
        <f>IF($C482="OK",_xlfn.NUMBERVALUE(Plantilla!AY493),"")</f>
        <v/>
      </c>
      <c r="BB482">
        <f>IF($C482="OK",_xlfn.NUMBERVALUE(Plantilla!AZ493),"")</f>
        <v/>
      </c>
      <c r="BC482" s="4">
        <f>IF($C482="OK",_xlfn.NUMBERVALUE(Plantilla!BA493),"")</f>
        <v/>
      </c>
      <c r="BD482" s="6">
        <f>IF($C482="OK",_xlfn.NUMBERVALUE(Plantilla!BB493),"")</f>
        <v/>
      </c>
      <c r="BE482" s="4">
        <f>IF($C482="OK",_xlfn.NUMBERVALUE(Plantilla!BC493),"")</f>
        <v/>
      </c>
      <c r="BF482" s="6">
        <f>IF($C482="OK",_xlfn.NUMBERVALUE(Plantilla!BD493),"")</f>
        <v/>
      </c>
      <c r="BG482" s="4">
        <f>IF($C482="OK",_xlfn.NUMBERVALUE(Plantilla!BE493),"")</f>
        <v/>
      </c>
      <c r="BH482" s="6">
        <f>IF($C482="OK",_xlfn.NUMBERVALUE(Plantilla!BF493),"")</f>
        <v/>
      </c>
      <c r="BI482" s="110">
        <f>IF($C482="OK",_xlfn.NUMBERVALUE(Plantilla!BG493),"")</f>
        <v/>
      </c>
      <c r="BJ482" s="6">
        <f>IF($C482="OK",_xlfn.NUMBERVALUE(Plantilla!BH493),"")</f>
        <v/>
      </c>
      <c r="BK482" s="109">
        <f>IF($C482="OK",_xlfn.NUMBERVALUE(Plantilla!BI493),"")</f>
        <v/>
      </c>
      <c r="BL482" s="6">
        <f>IF($C482="OK",
   IF(Plantilla!BJ493&lt;&gt;"",
      TEXT(VLOOKUP(Plantilla!BJ493,'Tablas '!$Z$4:$AA$6,2,FALSE),"#"),
   ""),
"")</f>
        <v/>
      </c>
      <c r="BM482" s="4">
        <f>IF($C482="OK",_xlfn.NUMBERVALUE(Plantilla!BK493),"")</f>
        <v/>
      </c>
      <c r="BN482" s="4">
        <f>IF($C482="OK",_xlfn.NUMBERVALUE(Plantilla!BL493),"")</f>
        <v/>
      </c>
      <c r="BO482" s="6">
        <f>IF($C482="OK",_xlfn.NUMBERVALUE(Plantilla!BM493),"")</f>
        <v/>
      </c>
      <c r="BP482" s="4">
        <f>IF($C482="OK",_xlfn.NUMBERVALUE(Plantilla!BN493),"")</f>
        <v/>
      </c>
      <c r="BQ482" s="6">
        <f>IF($C482="OK",_xlfn.NUMBERVALUE(Plantilla!BO493),"")</f>
        <v/>
      </c>
      <c r="BR482" s="4">
        <f>IF($C482="OK",_xlfn.NUMBERVALUE(Plantilla!BP493),"")</f>
        <v/>
      </c>
      <c r="BS482" s="6">
        <f>IF($C482="OK",_xlfn.NUMBERVALUE(Plantilla!BQ493),"")</f>
        <v/>
      </c>
      <c r="BT482" s="4">
        <f>IF($C482="OK",_xlfn.NUMBERVALUE(Plantilla!BR493),"")</f>
        <v/>
      </c>
      <c r="BU482" s="6">
        <f>IF($C482="OK",_xlfn.NUMBERVALUE(Plantilla!BS493),"")</f>
        <v/>
      </c>
      <c r="BV482" s="6">
        <f>IF($C482="OK",_xlfn.NUMBERVALUE(Plantilla!BT493),"")</f>
        <v/>
      </c>
      <c r="BW482" s="6">
        <f>IF($C482="OK",_xlfn.NUMBERVALUE(Plantilla!BU493),"")</f>
        <v/>
      </c>
      <c r="BX482" s="6">
        <f>IF($C482="OK",_xlfn.NUMBERVALUE(Plantilla!BV493),"")</f>
        <v/>
      </c>
      <c r="BY482" s="6">
        <f>IF($C482="OK",_xlfn.NUMBERVALUE(Plantilla!BW493),"")</f>
        <v/>
      </c>
      <c r="BZ482" s="6">
        <f>IF($C482="OK",_xlfn.NUMBERVALUE(Plantilla!BX493),"")</f>
        <v/>
      </c>
      <c r="CA482" s="6">
        <f>IF($C482="OK",_xlfn.NUMBERVALUE(Plantilla!BY493),"")</f>
        <v/>
      </c>
      <c r="CB482" s="6">
        <f>IF($C482="OK",_xlfn.NUMBERVALUE(Plantilla!BZ493),"")</f>
        <v/>
      </c>
      <c r="CC482" s="6">
        <f>IF($C482="OK",_xlfn.NUMBERVALUE(Plantilla!CA493),"")</f>
        <v/>
      </c>
      <c r="CD482" s="6">
        <f>IF($C482="OK",_xlfn.NUMBERVALUE(Plantilla!CB493),"")</f>
        <v/>
      </c>
      <c r="CE482" s="6">
        <f>IF($C482="OK",_xlfn.NUMBERVALUE(Plantilla!CC493),"")</f>
        <v/>
      </c>
      <c r="CF482" s="4">
        <f>IF($C482="OK",_xlfn.NUMBERVALUE(Plantilla!CD493),"")</f>
        <v/>
      </c>
      <c r="CG482" s="6">
        <f>IF($C482="OK",_xlfn.NUMBERVALUE(Plantilla!CE493),"")</f>
        <v/>
      </c>
      <c r="CH482" s="6">
        <f>IF($C482="OK",_xlfn.NUMBERVALUE(Plantilla!CF493),"")</f>
        <v/>
      </c>
      <c r="CI482" s="6">
        <f>IF($C482="OK",_xlfn.NUMBERVALUE(Plantilla!CG493),"")</f>
        <v/>
      </c>
      <c r="CJ482" s="6">
        <f>IF($C482="OK",_xlfn.NUMBERVALUE(Plantilla!CH493),"")</f>
        <v/>
      </c>
      <c r="CK482" s="6">
        <f>IF($C482="OK",_xlfn.NUMBERVALUE(Plantilla!CI493),"")</f>
        <v/>
      </c>
      <c r="CL482" s="6">
        <f>IF($C482="OK",_xlfn.NUMBERVALUE(Plantilla!CJ493),"")</f>
        <v/>
      </c>
      <c r="CM482">
        <f>IF($C482="OK",TEXT(Plantilla!CK493,"#"),"")</f>
        <v/>
      </c>
      <c r="CN482" s="6">
        <f>IF($C482="OK",_xlfn.NUMBERVALUE(Plantilla!CL493),"")</f>
        <v/>
      </c>
      <c r="CO482" s="6">
        <f>IF($C482="OK",_xlfn.NUMBERVALUE(Plantilla!CM493),"")</f>
        <v/>
      </c>
      <c r="CP482" s="110">
        <f>IF($C482="OK",_xlfn.NUMBERVALUE(Plantilla!CN493),"")</f>
        <v/>
      </c>
      <c r="CQ482" s="6">
        <f>IF($C482="OK",_xlfn.NUMBERVALUE(Plantilla!CO493),"")</f>
        <v/>
      </c>
      <c r="CR482" s="109">
        <f>IF($C482="OK",_xlfn.NUMBERVALUE(Plantilla!CP493),"")</f>
        <v/>
      </c>
      <c r="CS482" s="110">
        <f>IF($C482="OK",_xlfn.NUMBERVALUE(Plantilla!CQ493),"")</f>
        <v/>
      </c>
      <c r="CT482" s="6">
        <f>IF($C482="OK",_xlfn.NUMBERVALUE(Plantilla!CR493),"")</f>
        <v/>
      </c>
      <c r="CU482" s="109">
        <f>IF($C482="OK",_xlfn.NUMBERVALUE(Plantilla!CS493),"")</f>
        <v/>
      </c>
      <c r="CV482" s="110">
        <f>IF($C482="OK",_xlfn.NUMBERVALUE(Plantilla!CT493),"")</f>
        <v/>
      </c>
      <c r="CW482" s="6">
        <f>IF($C482="OK",_xlfn.NUMBERVALUE(Plantilla!CU493),"")</f>
        <v/>
      </c>
      <c r="CX482" s="82">
        <f>IF($C482="OK",_xlfn.NUMBERVALUE(Plantilla!CV493),"")</f>
        <v/>
      </c>
      <c r="CY482" s="6">
        <f>IF($C482="OK",_xlfn.NUMBERVALUE(Plantilla!CW493),"")</f>
        <v/>
      </c>
      <c r="CZ482" s="82">
        <f>IF($C482="OK",_xlfn.NUMBERVALUE(Plantilla!CX493),"")</f>
        <v/>
      </c>
      <c r="DA482" s="6">
        <f>IF($C482="OK",_xlfn.NUMBERVALUE(Plantilla!CY493),"")</f>
        <v/>
      </c>
      <c r="DB482" s="109">
        <f>IF($C482="OK",_xlfn.NUMBERVALUE(Plantilla!CZ493),"")</f>
        <v/>
      </c>
      <c r="DC482" s="6">
        <f>IF($C482="OK",_xlfn.NUMBERVALUE(Plantilla!DA493),"")</f>
        <v/>
      </c>
      <c r="DD482" s="6">
        <f>IF($C482="OK",TEXT(Plantilla!DB493,"#"),"")</f>
        <v/>
      </c>
      <c r="DE482" s="6">
        <f>IF($C482="OK",_xlfn.NUMBERVALUE(Plantilla!DC493),"")</f>
        <v/>
      </c>
      <c r="DF482" s="4">
        <f>IF($C482="OK",_xlfn.NUMBERVALUE(Plantilla!DD493),"")</f>
        <v/>
      </c>
      <c r="DG482" s="6">
        <f>IF($C482="OK",_xlfn.NUMBERVALUE(Plantilla!DE493),"")</f>
        <v/>
      </c>
      <c r="DH482" s="6">
        <f>IF($C482="OK",_xlfn.NUMBERVALUE(Plantilla!DF493),"")</f>
        <v/>
      </c>
      <c r="DI482" s="6">
        <f>IF($C482="OK",_xlfn.NUMBERVALUE(Plantilla!DG493),"")</f>
        <v/>
      </c>
      <c r="DJ482" s="6">
        <f>IF($C482="OK",_xlfn.NUMBERVALUE(Plantilla!DH493),"")</f>
        <v/>
      </c>
      <c r="DK482" s="6">
        <f>IF($C482="OK",_xlfn.NUMBERVALUE(Plantilla!DI493),"")</f>
        <v/>
      </c>
      <c r="DL482" s="6">
        <f>IF($C482="OK",_xlfn.NUMBERVALUE(Plantilla!DJ493),"")</f>
        <v/>
      </c>
      <c r="DM482" s="6">
        <f>IF($C482="OK",_xlfn.NUMBERVALUE(Plantilla!DK493),"")</f>
        <v/>
      </c>
      <c r="DN482" s="6">
        <f>IF($C482="OK",_xlfn.NUMBERVALUE(Plantilla!DL493),"")</f>
        <v/>
      </c>
      <c r="DO482" s="6">
        <f>IF($C482="OK",_xlfn.NUMBERVALUE(Plantilla!DM493),"")</f>
        <v/>
      </c>
      <c r="DP482" s="6">
        <f>IF($C482="OK",_xlfn.NUMBERVALUE(Plantilla!DN493),"")</f>
        <v/>
      </c>
      <c r="DQ482" s="6">
        <f>IF($C482="OK",_xlfn.NUMBERVALUE(Plantilla!DO493),"")</f>
        <v/>
      </c>
      <c r="DR482" s="6">
        <f>IF($C482="OK",_xlfn.NUMBERVALUE(Plantilla!DP493),"")</f>
        <v/>
      </c>
      <c r="DS482">
        <f>IF($C482="OK",TEXT(Plantilla!DR493,"#"),"")</f>
        <v/>
      </c>
      <c r="DT482" s="6" t="n"/>
    </row>
    <row r="483">
      <c r="A483">
        <f>IF(Plantilla!$I$6="¡Perfecto!, Guarda el archivo y adjúntalo a tu interfaz de Nómina Electrónica","OK","Error")</f>
        <v/>
      </c>
      <c r="B483">
        <f>IF(Plantilla!$I$6="¡Perfecto!, Guarda el archivo y adjúntalo a tu interfaz de Nómina Electrónica",MID(Plantilla!$D$2,SEARCH("V",Plantilla!$D$2),10),"")</f>
        <v/>
      </c>
      <c r="C483">
        <f>Plantilla!C494</f>
        <v/>
      </c>
      <c r="D483">
        <f>IF($C483="OK",Plantilla!B494,"")</f>
        <v/>
      </c>
      <c r="E483">
        <f>IF($C483="OK",
   VLOOKUP(Plantilla!$E$4,'Tablas '!$AP$4:$AT$6,5,FALSE),
"")</f>
        <v/>
      </c>
      <c r="F483">
        <f>IF($C483="OK",TEXT(Plantilla!D494,"#"),"")</f>
        <v/>
      </c>
      <c r="G483">
        <f>IF($C483="OK",
   VLOOKUP(Plantilla!E494,'Tablas '!$B$4:$C$14,2,FALSE),
"")</f>
        <v/>
      </c>
      <c r="H483">
        <f>IF($C483="OK",TEXT(Plantilla!F494,"#"),"")</f>
        <v/>
      </c>
      <c r="I483">
        <f>IF($C483="OK",TEXT(Plantilla!G494,"#"),"")</f>
        <v/>
      </c>
      <c r="J483">
        <f>IF($C483="OK",TEXT(Plantilla!H494,"#"),"")</f>
        <v/>
      </c>
      <c r="K483">
        <f>IF($C483="OK",TEXT(Plantilla!I494,"#"),"")</f>
        <v/>
      </c>
      <c r="L483">
        <f>IF($C483="OK",TEXT(Plantilla!J494,"#"),"")</f>
        <v/>
      </c>
      <c r="M483">
        <f>IF($C483="OK",TEXT(Plantilla!K494,"#"),"")</f>
        <v/>
      </c>
      <c r="N483">
        <f>IF($C483="OK",
   CONCATENATE(YEAR(Plantilla!L494),"-",TEXT(MONTH(Plantilla!L494),"00"),"-",TEXT(DAY(Plantilla!L494),"00")),
"")</f>
        <v/>
      </c>
      <c r="O483">
        <f>IF($C483="OK",_xlfn.NUMBERVALUE(Plantilla!M494),"")</f>
        <v/>
      </c>
      <c r="P483">
        <f>IF($C483="OK",
   IF(Plantilla!N494&lt;&gt;"",
      CONCATENATE(YEAR(Plantilla!N494),"-",TEXT(MONTH(Plantilla!N494),"00"),"-",TEXT(DAY(Plantilla!N494),"00")),
   ""),
"")</f>
        <v/>
      </c>
      <c r="Q483">
        <f>IF($C483="OK",
   VLOOKUP(Plantilla!O494,'Tablas '!$E$4:$F$19,2,FALSE),
"")</f>
        <v/>
      </c>
      <c r="R483">
        <f>IF($C483="OK",
   VLOOKUP(Plantilla!P494,'Tablas '!$H$4:$I$5,2,FALSE),
"")</f>
        <v/>
      </c>
      <c r="S483">
        <f>IF($C483="OK",
   VLOOKUP(Plantilla!Q494,'Tablas '!$K$4:$L$8,2,FALSE),
"")</f>
        <v/>
      </c>
      <c r="T483">
        <f>IF($C483="OK",
   VLOOKUP(Plantilla!R494,'Tablas '!$AE$4:$AF$6,2,FALSE),
"")</f>
        <v/>
      </c>
      <c r="U483">
        <f>IF($C483="OK",
   VLOOKUP(Plantilla!S494,'Tablas '!$AE$4:$AF$6,2,FALSE),
"")</f>
        <v/>
      </c>
      <c r="V483">
        <f>IF($C483="OK",TEXT(Plantilla!T494,"#"),"")</f>
        <v/>
      </c>
      <c r="W483" s="84">
        <f>IF($C483="OK",
   VLOOKUP(Plantilla!U494,'Tablas '!$AM$4:$AN$1126,2,FALSE),
"")</f>
        <v/>
      </c>
      <c r="X483">
        <f>IF($C483="OK",TEXT(Plantilla!V494,"#"),"")</f>
        <v/>
      </c>
      <c r="Y483">
        <f>IF($C483="OK",
   CONCATENATE(YEAR(Plantilla!W494),"-",TEXT(MONTH(Plantilla!W494),"00"),"-",TEXT(DAY(Plantilla!W494),"00")),
"")</f>
        <v/>
      </c>
      <c r="Z483">
        <f>IF($C483="OK",
   CONCATENATE(YEAR(Plantilla!X494),"-",TEXT(MONTH(Plantilla!X494),"00"),"-",TEXT(DAY(Plantilla!X494),"00")),
"")</f>
        <v/>
      </c>
      <c r="AA483">
        <f>IF($C483="OK",
   TEXT(VLOOKUP(Plantilla!Y494,'Tablas '!$Q$4:$R$9,2,FALSE),"#"),
"")</f>
        <v/>
      </c>
      <c r="AB483">
        <f>IF($C483="OK",
   CONCATENATE(YEAR(Plantilla!Z494),"-",TEXT(MONTH(Plantilla!Z494),"00"),"-",TEXT(DAY(Plantilla!Z494),"00")),
"")</f>
        <v/>
      </c>
      <c r="AC483">
        <f>IF($C483="OK",
   TEXT(VLOOKUP(Plantilla!AA494,'Tablas '!$T$4:$U$13,2,FALSE),"#"),
"")</f>
        <v/>
      </c>
      <c r="AD483">
        <f>IF($C483="OK",TEXT(Plantilla!AB494,"#"),"")</f>
        <v/>
      </c>
      <c r="AE483">
        <f>IF($C483="OK",
   IF(Plantilla!AC494&lt;&gt;"",
      TEXT(VLOOKUP(Plantilla!AC494,'Tablas '!$W$4:$X$7,2,FALSE),"#"),
   ""),
"")</f>
        <v/>
      </c>
      <c r="AF483">
        <f>IF($C483="OK",TEXT(Plantilla!AD494,"#"),"")</f>
        <v/>
      </c>
      <c r="AG483" s="6">
        <f>IF($C483="OK",_xlfn.NUMBERVALUE(Plantilla!AE494),"")</f>
        <v/>
      </c>
      <c r="AH483" s="4">
        <f>IF($C483="OK",_xlfn.NUMBERVALUE(Plantilla!AF494),"")</f>
        <v/>
      </c>
      <c r="AI483" s="6">
        <f>IF($C483="OK",_xlfn.NUMBERVALUE(Plantilla!AG494),"")</f>
        <v/>
      </c>
      <c r="AJ483" s="6">
        <f>IF($C483="OK",_xlfn.NUMBERVALUE(Plantilla!AH494),"")</f>
        <v/>
      </c>
      <c r="AK483" s="6">
        <f>IF($C483="OK",_xlfn.NUMBERVALUE(Plantilla!AI494),"")</f>
        <v/>
      </c>
      <c r="AL483" s="6">
        <f>IF($C483="OK",_xlfn.NUMBERVALUE(Plantilla!AJ494),"")</f>
        <v/>
      </c>
      <c r="AM483" s="4">
        <f>IF($C483="OK",_xlfn.NUMBERVALUE(Plantilla!AK494),"")</f>
        <v/>
      </c>
      <c r="AN483" s="6">
        <f>IF($C483="OK",_xlfn.NUMBERVALUE(Plantilla!AL494),"")</f>
        <v/>
      </c>
      <c r="AO483" s="4">
        <f>IF($C483="OK",_xlfn.NUMBERVALUE(Plantilla!AM494),"")</f>
        <v/>
      </c>
      <c r="AP483" s="6">
        <f>IF($C483="OK",_xlfn.NUMBERVALUE(Plantilla!AN494),"")</f>
        <v/>
      </c>
      <c r="AQ483" s="4">
        <f>IF($C483="OK",_xlfn.NUMBERVALUE(Plantilla!AO494),"")</f>
        <v/>
      </c>
      <c r="AR483" s="6">
        <f>IF($C483="OK",_xlfn.NUMBERVALUE(Plantilla!AP494),"")</f>
        <v/>
      </c>
      <c r="AS483" s="4">
        <f>IF($C483="OK",_xlfn.NUMBERVALUE(Plantilla!AQ494),"")</f>
        <v/>
      </c>
      <c r="AT483" s="6">
        <f>IF($C483="OK",_xlfn.NUMBERVALUE(Plantilla!AR494),"")</f>
        <v/>
      </c>
      <c r="AU483" s="4">
        <f>IF($C483="OK",_xlfn.NUMBERVALUE(Plantilla!AS494),"")</f>
        <v/>
      </c>
      <c r="AV483" s="6">
        <f>IF($C483="OK",_xlfn.NUMBERVALUE(Plantilla!AT494),"")</f>
        <v/>
      </c>
      <c r="AW483" s="4">
        <f>IF($C483="OK",_xlfn.NUMBERVALUE(Plantilla!AU494),"")</f>
        <v/>
      </c>
      <c r="AX483" s="6">
        <f>IF($C483="OK",_xlfn.NUMBERVALUE(Plantilla!AV494),"")</f>
        <v/>
      </c>
      <c r="AY483" s="4">
        <f>IF($C483="OK",_xlfn.NUMBERVALUE(Plantilla!AW494),"")</f>
        <v/>
      </c>
      <c r="AZ483" s="6">
        <f>IF($C483="OK",_xlfn.NUMBERVALUE(Plantilla!AX494),"")</f>
        <v/>
      </c>
      <c r="BA483">
        <f>IF($C483="OK",_xlfn.NUMBERVALUE(Plantilla!AY494),"")</f>
        <v/>
      </c>
      <c r="BB483">
        <f>IF($C483="OK",_xlfn.NUMBERVALUE(Plantilla!AZ494),"")</f>
        <v/>
      </c>
      <c r="BC483" s="4">
        <f>IF($C483="OK",_xlfn.NUMBERVALUE(Plantilla!BA494),"")</f>
        <v/>
      </c>
      <c r="BD483" s="6">
        <f>IF($C483="OK",_xlfn.NUMBERVALUE(Plantilla!BB494),"")</f>
        <v/>
      </c>
      <c r="BE483" s="4">
        <f>IF($C483="OK",_xlfn.NUMBERVALUE(Plantilla!BC494),"")</f>
        <v/>
      </c>
      <c r="BF483" s="6">
        <f>IF($C483="OK",_xlfn.NUMBERVALUE(Plantilla!BD494),"")</f>
        <v/>
      </c>
      <c r="BG483" s="4">
        <f>IF($C483="OK",_xlfn.NUMBERVALUE(Plantilla!BE494),"")</f>
        <v/>
      </c>
      <c r="BH483" s="6">
        <f>IF($C483="OK",_xlfn.NUMBERVALUE(Plantilla!BF494),"")</f>
        <v/>
      </c>
      <c r="BI483" s="110">
        <f>IF($C483="OK",_xlfn.NUMBERVALUE(Plantilla!BG494),"")</f>
        <v/>
      </c>
      <c r="BJ483" s="6">
        <f>IF($C483="OK",_xlfn.NUMBERVALUE(Plantilla!BH494),"")</f>
        <v/>
      </c>
      <c r="BK483" s="109">
        <f>IF($C483="OK",_xlfn.NUMBERVALUE(Plantilla!BI494),"")</f>
        <v/>
      </c>
      <c r="BL483" s="6">
        <f>IF($C483="OK",
   IF(Plantilla!BJ494&lt;&gt;"",
      TEXT(VLOOKUP(Plantilla!BJ494,'Tablas '!$Z$4:$AA$6,2,FALSE),"#"),
   ""),
"")</f>
        <v/>
      </c>
      <c r="BM483" s="4">
        <f>IF($C483="OK",_xlfn.NUMBERVALUE(Plantilla!BK494),"")</f>
        <v/>
      </c>
      <c r="BN483" s="4">
        <f>IF($C483="OK",_xlfn.NUMBERVALUE(Plantilla!BL494),"")</f>
        <v/>
      </c>
      <c r="BO483" s="6">
        <f>IF($C483="OK",_xlfn.NUMBERVALUE(Plantilla!BM494),"")</f>
        <v/>
      </c>
      <c r="BP483" s="4">
        <f>IF($C483="OK",_xlfn.NUMBERVALUE(Plantilla!BN494),"")</f>
        <v/>
      </c>
      <c r="BQ483" s="6">
        <f>IF($C483="OK",_xlfn.NUMBERVALUE(Plantilla!BO494),"")</f>
        <v/>
      </c>
      <c r="BR483" s="4">
        <f>IF($C483="OK",_xlfn.NUMBERVALUE(Plantilla!BP494),"")</f>
        <v/>
      </c>
      <c r="BS483" s="6">
        <f>IF($C483="OK",_xlfn.NUMBERVALUE(Plantilla!BQ494),"")</f>
        <v/>
      </c>
      <c r="BT483" s="4">
        <f>IF($C483="OK",_xlfn.NUMBERVALUE(Plantilla!BR494),"")</f>
        <v/>
      </c>
      <c r="BU483" s="6">
        <f>IF($C483="OK",_xlfn.NUMBERVALUE(Plantilla!BS494),"")</f>
        <v/>
      </c>
      <c r="BV483" s="6">
        <f>IF($C483="OK",_xlfn.NUMBERVALUE(Plantilla!BT494),"")</f>
        <v/>
      </c>
      <c r="BW483" s="6">
        <f>IF($C483="OK",_xlfn.NUMBERVALUE(Plantilla!BU494),"")</f>
        <v/>
      </c>
      <c r="BX483" s="6">
        <f>IF($C483="OK",_xlfn.NUMBERVALUE(Plantilla!BV494),"")</f>
        <v/>
      </c>
      <c r="BY483" s="6">
        <f>IF($C483="OK",_xlfn.NUMBERVALUE(Plantilla!BW494),"")</f>
        <v/>
      </c>
      <c r="BZ483" s="6">
        <f>IF($C483="OK",_xlfn.NUMBERVALUE(Plantilla!BX494),"")</f>
        <v/>
      </c>
      <c r="CA483" s="6">
        <f>IF($C483="OK",_xlfn.NUMBERVALUE(Plantilla!BY494),"")</f>
        <v/>
      </c>
      <c r="CB483" s="6">
        <f>IF($C483="OK",_xlfn.NUMBERVALUE(Plantilla!BZ494),"")</f>
        <v/>
      </c>
      <c r="CC483" s="6">
        <f>IF($C483="OK",_xlfn.NUMBERVALUE(Plantilla!CA494),"")</f>
        <v/>
      </c>
      <c r="CD483" s="6">
        <f>IF($C483="OK",_xlfn.NUMBERVALUE(Plantilla!CB494),"")</f>
        <v/>
      </c>
      <c r="CE483" s="6">
        <f>IF($C483="OK",_xlfn.NUMBERVALUE(Plantilla!CC494),"")</f>
        <v/>
      </c>
      <c r="CF483" s="4">
        <f>IF($C483="OK",_xlfn.NUMBERVALUE(Plantilla!CD494),"")</f>
        <v/>
      </c>
      <c r="CG483" s="6">
        <f>IF($C483="OK",_xlfn.NUMBERVALUE(Plantilla!CE494),"")</f>
        <v/>
      </c>
      <c r="CH483" s="6">
        <f>IF($C483="OK",_xlfn.NUMBERVALUE(Plantilla!CF494),"")</f>
        <v/>
      </c>
      <c r="CI483" s="6">
        <f>IF($C483="OK",_xlfn.NUMBERVALUE(Plantilla!CG494),"")</f>
        <v/>
      </c>
      <c r="CJ483" s="6">
        <f>IF($C483="OK",_xlfn.NUMBERVALUE(Plantilla!CH494),"")</f>
        <v/>
      </c>
      <c r="CK483" s="6">
        <f>IF($C483="OK",_xlfn.NUMBERVALUE(Plantilla!CI494),"")</f>
        <v/>
      </c>
      <c r="CL483" s="6">
        <f>IF($C483="OK",_xlfn.NUMBERVALUE(Plantilla!CJ494),"")</f>
        <v/>
      </c>
      <c r="CM483">
        <f>IF($C483="OK",TEXT(Plantilla!CK494,"#"),"")</f>
        <v/>
      </c>
      <c r="CN483" s="6">
        <f>IF($C483="OK",_xlfn.NUMBERVALUE(Plantilla!CL494),"")</f>
        <v/>
      </c>
      <c r="CO483" s="6">
        <f>IF($C483="OK",_xlfn.NUMBERVALUE(Plantilla!CM494),"")</f>
        <v/>
      </c>
      <c r="CP483" s="110">
        <f>IF($C483="OK",_xlfn.NUMBERVALUE(Plantilla!CN494),"")</f>
        <v/>
      </c>
      <c r="CQ483" s="6">
        <f>IF($C483="OK",_xlfn.NUMBERVALUE(Plantilla!CO494),"")</f>
        <v/>
      </c>
      <c r="CR483" s="109">
        <f>IF($C483="OK",_xlfn.NUMBERVALUE(Plantilla!CP494),"")</f>
        <v/>
      </c>
      <c r="CS483" s="110">
        <f>IF($C483="OK",_xlfn.NUMBERVALUE(Plantilla!CQ494),"")</f>
        <v/>
      </c>
      <c r="CT483" s="6">
        <f>IF($C483="OK",_xlfn.NUMBERVALUE(Plantilla!CR494),"")</f>
        <v/>
      </c>
      <c r="CU483" s="109">
        <f>IF($C483="OK",_xlfn.NUMBERVALUE(Plantilla!CS494),"")</f>
        <v/>
      </c>
      <c r="CV483" s="110">
        <f>IF($C483="OK",_xlfn.NUMBERVALUE(Plantilla!CT494),"")</f>
        <v/>
      </c>
      <c r="CW483" s="6">
        <f>IF($C483="OK",_xlfn.NUMBERVALUE(Plantilla!CU494),"")</f>
        <v/>
      </c>
      <c r="CX483" s="82">
        <f>IF($C483="OK",_xlfn.NUMBERVALUE(Plantilla!CV494),"")</f>
        <v/>
      </c>
      <c r="CY483" s="6">
        <f>IF($C483="OK",_xlfn.NUMBERVALUE(Plantilla!CW494),"")</f>
        <v/>
      </c>
      <c r="CZ483" s="82">
        <f>IF($C483="OK",_xlfn.NUMBERVALUE(Plantilla!CX494),"")</f>
        <v/>
      </c>
      <c r="DA483" s="6">
        <f>IF($C483="OK",_xlfn.NUMBERVALUE(Plantilla!CY494),"")</f>
        <v/>
      </c>
      <c r="DB483" s="109">
        <f>IF($C483="OK",_xlfn.NUMBERVALUE(Plantilla!CZ494),"")</f>
        <v/>
      </c>
      <c r="DC483" s="6">
        <f>IF($C483="OK",_xlfn.NUMBERVALUE(Plantilla!DA494),"")</f>
        <v/>
      </c>
      <c r="DD483" s="6">
        <f>IF($C483="OK",TEXT(Plantilla!DB494,"#"),"")</f>
        <v/>
      </c>
      <c r="DE483" s="6">
        <f>IF($C483="OK",_xlfn.NUMBERVALUE(Plantilla!DC494),"")</f>
        <v/>
      </c>
      <c r="DF483" s="4">
        <f>IF($C483="OK",_xlfn.NUMBERVALUE(Plantilla!DD494),"")</f>
        <v/>
      </c>
      <c r="DG483" s="6">
        <f>IF($C483="OK",_xlfn.NUMBERVALUE(Plantilla!DE494),"")</f>
        <v/>
      </c>
      <c r="DH483" s="6">
        <f>IF($C483="OK",_xlfn.NUMBERVALUE(Plantilla!DF494),"")</f>
        <v/>
      </c>
      <c r="DI483" s="6">
        <f>IF($C483="OK",_xlfn.NUMBERVALUE(Plantilla!DG494),"")</f>
        <v/>
      </c>
      <c r="DJ483" s="6">
        <f>IF($C483="OK",_xlfn.NUMBERVALUE(Plantilla!DH494),"")</f>
        <v/>
      </c>
      <c r="DK483" s="6">
        <f>IF($C483="OK",_xlfn.NUMBERVALUE(Plantilla!DI494),"")</f>
        <v/>
      </c>
      <c r="DL483" s="6">
        <f>IF($C483="OK",_xlfn.NUMBERVALUE(Plantilla!DJ494),"")</f>
        <v/>
      </c>
      <c r="DM483" s="6">
        <f>IF($C483="OK",_xlfn.NUMBERVALUE(Plantilla!DK494),"")</f>
        <v/>
      </c>
      <c r="DN483" s="6">
        <f>IF($C483="OK",_xlfn.NUMBERVALUE(Plantilla!DL494),"")</f>
        <v/>
      </c>
      <c r="DO483" s="6">
        <f>IF($C483="OK",_xlfn.NUMBERVALUE(Plantilla!DM494),"")</f>
        <v/>
      </c>
      <c r="DP483" s="6">
        <f>IF($C483="OK",_xlfn.NUMBERVALUE(Plantilla!DN494),"")</f>
        <v/>
      </c>
      <c r="DQ483" s="6">
        <f>IF($C483="OK",_xlfn.NUMBERVALUE(Plantilla!DO494),"")</f>
        <v/>
      </c>
      <c r="DR483" s="6">
        <f>IF($C483="OK",_xlfn.NUMBERVALUE(Plantilla!DP494),"")</f>
        <v/>
      </c>
      <c r="DS483">
        <f>IF($C483="OK",TEXT(Plantilla!DR494,"#"),"")</f>
        <v/>
      </c>
      <c r="DT483" s="6" t="n"/>
    </row>
    <row r="484">
      <c r="A484">
        <f>IF(Plantilla!$I$6="¡Perfecto!, Guarda el archivo y adjúntalo a tu interfaz de Nómina Electrónica","OK","Error")</f>
        <v/>
      </c>
      <c r="B484">
        <f>IF(Plantilla!$I$6="¡Perfecto!, Guarda el archivo y adjúntalo a tu interfaz de Nómina Electrónica",MID(Plantilla!$D$2,SEARCH("V",Plantilla!$D$2),10),"")</f>
        <v/>
      </c>
      <c r="C484">
        <f>Plantilla!C495</f>
        <v/>
      </c>
      <c r="D484">
        <f>IF($C484="OK",Plantilla!B495,"")</f>
        <v/>
      </c>
      <c r="E484">
        <f>IF($C484="OK",
   VLOOKUP(Plantilla!$E$4,'Tablas '!$AP$4:$AT$6,5,FALSE),
"")</f>
        <v/>
      </c>
      <c r="F484">
        <f>IF($C484="OK",TEXT(Plantilla!D495,"#"),"")</f>
        <v/>
      </c>
      <c r="G484">
        <f>IF($C484="OK",
   VLOOKUP(Plantilla!E495,'Tablas '!$B$4:$C$14,2,FALSE),
"")</f>
        <v/>
      </c>
      <c r="H484">
        <f>IF($C484="OK",TEXT(Plantilla!F495,"#"),"")</f>
        <v/>
      </c>
      <c r="I484">
        <f>IF($C484="OK",TEXT(Plantilla!G495,"#"),"")</f>
        <v/>
      </c>
      <c r="J484">
        <f>IF($C484="OK",TEXT(Plantilla!H495,"#"),"")</f>
        <v/>
      </c>
      <c r="K484">
        <f>IF($C484="OK",TEXT(Plantilla!I495,"#"),"")</f>
        <v/>
      </c>
      <c r="L484">
        <f>IF($C484="OK",TEXT(Plantilla!J495,"#"),"")</f>
        <v/>
      </c>
      <c r="M484">
        <f>IF($C484="OK",TEXT(Plantilla!K495,"#"),"")</f>
        <v/>
      </c>
      <c r="N484">
        <f>IF($C484="OK",
   CONCATENATE(YEAR(Plantilla!L495),"-",TEXT(MONTH(Plantilla!L495),"00"),"-",TEXT(DAY(Plantilla!L495),"00")),
"")</f>
        <v/>
      </c>
      <c r="O484">
        <f>IF($C484="OK",_xlfn.NUMBERVALUE(Plantilla!M495),"")</f>
        <v/>
      </c>
      <c r="P484">
        <f>IF($C484="OK",
   IF(Plantilla!N495&lt;&gt;"",
      CONCATENATE(YEAR(Plantilla!N495),"-",TEXT(MONTH(Plantilla!N495),"00"),"-",TEXT(DAY(Plantilla!N495),"00")),
   ""),
"")</f>
        <v/>
      </c>
      <c r="Q484">
        <f>IF($C484="OK",
   VLOOKUP(Plantilla!O495,'Tablas '!$E$4:$F$19,2,FALSE),
"")</f>
        <v/>
      </c>
      <c r="R484">
        <f>IF($C484="OK",
   VLOOKUP(Plantilla!P495,'Tablas '!$H$4:$I$5,2,FALSE),
"")</f>
        <v/>
      </c>
      <c r="S484">
        <f>IF($C484="OK",
   VLOOKUP(Plantilla!Q495,'Tablas '!$K$4:$L$8,2,FALSE),
"")</f>
        <v/>
      </c>
      <c r="T484">
        <f>IF($C484="OK",
   VLOOKUP(Plantilla!R495,'Tablas '!$AE$4:$AF$6,2,FALSE),
"")</f>
        <v/>
      </c>
      <c r="U484">
        <f>IF($C484="OK",
   VLOOKUP(Plantilla!S495,'Tablas '!$AE$4:$AF$6,2,FALSE),
"")</f>
        <v/>
      </c>
      <c r="V484">
        <f>IF($C484="OK",TEXT(Plantilla!T495,"#"),"")</f>
        <v/>
      </c>
      <c r="W484" s="84">
        <f>IF($C484="OK",
   VLOOKUP(Plantilla!U495,'Tablas '!$AM$4:$AN$1126,2,FALSE),
"")</f>
        <v/>
      </c>
      <c r="X484">
        <f>IF($C484="OK",TEXT(Plantilla!V495,"#"),"")</f>
        <v/>
      </c>
      <c r="Y484">
        <f>IF($C484="OK",
   CONCATENATE(YEAR(Plantilla!W495),"-",TEXT(MONTH(Plantilla!W495),"00"),"-",TEXT(DAY(Plantilla!W495),"00")),
"")</f>
        <v/>
      </c>
      <c r="Z484">
        <f>IF($C484="OK",
   CONCATENATE(YEAR(Plantilla!X495),"-",TEXT(MONTH(Plantilla!X495),"00"),"-",TEXT(DAY(Plantilla!X495),"00")),
"")</f>
        <v/>
      </c>
      <c r="AA484">
        <f>IF($C484="OK",
   TEXT(VLOOKUP(Plantilla!Y495,'Tablas '!$Q$4:$R$9,2,FALSE),"#"),
"")</f>
        <v/>
      </c>
      <c r="AB484">
        <f>IF($C484="OK",
   CONCATENATE(YEAR(Plantilla!Z495),"-",TEXT(MONTH(Plantilla!Z495),"00"),"-",TEXT(DAY(Plantilla!Z495),"00")),
"")</f>
        <v/>
      </c>
      <c r="AC484">
        <f>IF($C484="OK",
   TEXT(VLOOKUP(Plantilla!AA495,'Tablas '!$T$4:$U$13,2,FALSE),"#"),
"")</f>
        <v/>
      </c>
      <c r="AD484">
        <f>IF($C484="OK",TEXT(Plantilla!AB495,"#"),"")</f>
        <v/>
      </c>
      <c r="AE484">
        <f>IF($C484="OK",
   IF(Plantilla!AC495&lt;&gt;"",
      TEXT(VLOOKUP(Plantilla!AC495,'Tablas '!$W$4:$X$7,2,FALSE),"#"),
   ""),
"")</f>
        <v/>
      </c>
      <c r="AF484">
        <f>IF($C484="OK",TEXT(Plantilla!AD495,"#"),"")</f>
        <v/>
      </c>
      <c r="AG484" s="6">
        <f>IF($C484="OK",_xlfn.NUMBERVALUE(Plantilla!AE495),"")</f>
        <v/>
      </c>
      <c r="AH484" s="4">
        <f>IF($C484="OK",_xlfn.NUMBERVALUE(Plantilla!AF495),"")</f>
        <v/>
      </c>
      <c r="AI484" s="6">
        <f>IF($C484="OK",_xlfn.NUMBERVALUE(Plantilla!AG495),"")</f>
        <v/>
      </c>
      <c r="AJ484" s="6">
        <f>IF($C484="OK",_xlfn.NUMBERVALUE(Plantilla!AH495),"")</f>
        <v/>
      </c>
      <c r="AK484" s="6">
        <f>IF($C484="OK",_xlfn.NUMBERVALUE(Plantilla!AI495),"")</f>
        <v/>
      </c>
      <c r="AL484" s="6">
        <f>IF($C484="OK",_xlfn.NUMBERVALUE(Plantilla!AJ495),"")</f>
        <v/>
      </c>
      <c r="AM484" s="4">
        <f>IF($C484="OK",_xlfn.NUMBERVALUE(Plantilla!AK495),"")</f>
        <v/>
      </c>
      <c r="AN484" s="6">
        <f>IF($C484="OK",_xlfn.NUMBERVALUE(Plantilla!AL495),"")</f>
        <v/>
      </c>
      <c r="AO484" s="4">
        <f>IF($C484="OK",_xlfn.NUMBERVALUE(Plantilla!AM495),"")</f>
        <v/>
      </c>
      <c r="AP484" s="6">
        <f>IF($C484="OK",_xlfn.NUMBERVALUE(Plantilla!AN495),"")</f>
        <v/>
      </c>
      <c r="AQ484" s="4">
        <f>IF($C484="OK",_xlfn.NUMBERVALUE(Plantilla!AO495),"")</f>
        <v/>
      </c>
      <c r="AR484" s="6">
        <f>IF($C484="OK",_xlfn.NUMBERVALUE(Plantilla!AP495),"")</f>
        <v/>
      </c>
      <c r="AS484" s="4">
        <f>IF($C484="OK",_xlfn.NUMBERVALUE(Plantilla!AQ495),"")</f>
        <v/>
      </c>
      <c r="AT484" s="6">
        <f>IF($C484="OK",_xlfn.NUMBERVALUE(Plantilla!AR495),"")</f>
        <v/>
      </c>
      <c r="AU484" s="4">
        <f>IF($C484="OK",_xlfn.NUMBERVALUE(Plantilla!AS495),"")</f>
        <v/>
      </c>
      <c r="AV484" s="6">
        <f>IF($C484="OK",_xlfn.NUMBERVALUE(Plantilla!AT495),"")</f>
        <v/>
      </c>
      <c r="AW484" s="4">
        <f>IF($C484="OK",_xlfn.NUMBERVALUE(Plantilla!AU495),"")</f>
        <v/>
      </c>
      <c r="AX484" s="6">
        <f>IF($C484="OK",_xlfn.NUMBERVALUE(Plantilla!AV495),"")</f>
        <v/>
      </c>
      <c r="AY484" s="4">
        <f>IF($C484="OK",_xlfn.NUMBERVALUE(Plantilla!AW495),"")</f>
        <v/>
      </c>
      <c r="AZ484" s="6">
        <f>IF($C484="OK",_xlfn.NUMBERVALUE(Plantilla!AX495),"")</f>
        <v/>
      </c>
      <c r="BA484">
        <f>IF($C484="OK",_xlfn.NUMBERVALUE(Plantilla!AY495),"")</f>
        <v/>
      </c>
      <c r="BB484">
        <f>IF($C484="OK",_xlfn.NUMBERVALUE(Plantilla!AZ495),"")</f>
        <v/>
      </c>
      <c r="BC484" s="4">
        <f>IF($C484="OK",_xlfn.NUMBERVALUE(Plantilla!BA495),"")</f>
        <v/>
      </c>
      <c r="BD484" s="6">
        <f>IF($C484="OK",_xlfn.NUMBERVALUE(Plantilla!BB495),"")</f>
        <v/>
      </c>
      <c r="BE484" s="4">
        <f>IF($C484="OK",_xlfn.NUMBERVALUE(Plantilla!BC495),"")</f>
        <v/>
      </c>
      <c r="BF484" s="6">
        <f>IF($C484="OK",_xlfn.NUMBERVALUE(Plantilla!BD495),"")</f>
        <v/>
      </c>
      <c r="BG484" s="4">
        <f>IF($C484="OK",_xlfn.NUMBERVALUE(Plantilla!BE495),"")</f>
        <v/>
      </c>
      <c r="BH484" s="6">
        <f>IF($C484="OK",_xlfn.NUMBERVALUE(Plantilla!BF495),"")</f>
        <v/>
      </c>
      <c r="BI484" s="110">
        <f>IF($C484="OK",_xlfn.NUMBERVALUE(Plantilla!BG495),"")</f>
        <v/>
      </c>
      <c r="BJ484" s="6">
        <f>IF($C484="OK",_xlfn.NUMBERVALUE(Plantilla!BH495),"")</f>
        <v/>
      </c>
      <c r="BK484" s="109">
        <f>IF($C484="OK",_xlfn.NUMBERVALUE(Plantilla!BI495),"")</f>
        <v/>
      </c>
      <c r="BL484" s="6">
        <f>IF($C484="OK",
   IF(Plantilla!BJ495&lt;&gt;"",
      TEXT(VLOOKUP(Plantilla!BJ495,'Tablas '!$Z$4:$AA$6,2,FALSE),"#"),
   ""),
"")</f>
        <v/>
      </c>
      <c r="BM484" s="4">
        <f>IF($C484="OK",_xlfn.NUMBERVALUE(Plantilla!BK495),"")</f>
        <v/>
      </c>
      <c r="BN484" s="4">
        <f>IF($C484="OK",_xlfn.NUMBERVALUE(Plantilla!BL495),"")</f>
        <v/>
      </c>
      <c r="BO484" s="6">
        <f>IF($C484="OK",_xlfn.NUMBERVALUE(Plantilla!BM495),"")</f>
        <v/>
      </c>
      <c r="BP484" s="4">
        <f>IF($C484="OK",_xlfn.NUMBERVALUE(Plantilla!BN495),"")</f>
        <v/>
      </c>
      <c r="BQ484" s="6">
        <f>IF($C484="OK",_xlfn.NUMBERVALUE(Plantilla!BO495),"")</f>
        <v/>
      </c>
      <c r="BR484" s="4">
        <f>IF($C484="OK",_xlfn.NUMBERVALUE(Plantilla!BP495),"")</f>
        <v/>
      </c>
      <c r="BS484" s="6">
        <f>IF($C484="OK",_xlfn.NUMBERVALUE(Plantilla!BQ495),"")</f>
        <v/>
      </c>
      <c r="BT484" s="4">
        <f>IF($C484="OK",_xlfn.NUMBERVALUE(Plantilla!BR495),"")</f>
        <v/>
      </c>
      <c r="BU484" s="6">
        <f>IF($C484="OK",_xlfn.NUMBERVALUE(Plantilla!BS495),"")</f>
        <v/>
      </c>
      <c r="BV484" s="6">
        <f>IF($C484="OK",_xlfn.NUMBERVALUE(Plantilla!BT495),"")</f>
        <v/>
      </c>
      <c r="BW484" s="6">
        <f>IF($C484="OK",_xlfn.NUMBERVALUE(Plantilla!BU495),"")</f>
        <v/>
      </c>
      <c r="BX484" s="6">
        <f>IF($C484="OK",_xlfn.NUMBERVALUE(Plantilla!BV495),"")</f>
        <v/>
      </c>
      <c r="BY484" s="6">
        <f>IF($C484="OK",_xlfn.NUMBERVALUE(Plantilla!BW495),"")</f>
        <v/>
      </c>
      <c r="BZ484" s="6">
        <f>IF($C484="OK",_xlfn.NUMBERVALUE(Plantilla!BX495),"")</f>
        <v/>
      </c>
      <c r="CA484" s="6">
        <f>IF($C484="OK",_xlfn.NUMBERVALUE(Plantilla!BY495),"")</f>
        <v/>
      </c>
      <c r="CB484" s="6">
        <f>IF($C484="OK",_xlfn.NUMBERVALUE(Plantilla!BZ495),"")</f>
        <v/>
      </c>
      <c r="CC484" s="6">
        <f>IF($C484="OK",_xlfn.NUMBERVALUE(Plantilla!CA495),"")</f>
        <v/>
      </c>
      <c r="CD484" s="6">
        <f>IF($C484="OK",_xlfn.NUMBERVALUE(Plantilla!CB495),"")</f>
        <v/>
      </c>
      <c r="CE484" s="6">
        <f>IF($C484="OK",_xlfn.NUMBERVALUE(Plantilla!CC495),"")</f>
        <v/>
      </c>
      <c r="CF484" s="4">
        <f>IF($C484="OK",_xlfn.NUMBERVALUE(Plantilla!CD495),"")</f>
        <v/>
      </c>
      <c r="CG484" s="6">
        <f>IF($C484="OK",_xlfn.NUMBERVALUE(Plantilla!CE495),"")</f>
        <v/>
      </c>
      <c r="CH484" s="6">
        <f>IF($C484="OK",_xlfn.NUMBERVALUE(Plantilla!CF495),"")</f>
        <v/>
      </c>
      <c r="CI484" s="6">
        <f>IF($C484="OK",_xlfn.NUMBERVALUE(Plantilla!CG495),"")</f>
        <v/>
      </c>
      <c r="CJ484" s="6">
        <f>IF($C484="OK",_xlfn.NUMBERVALUE(Plantilla!CH495),"")</f>
        <v/>
      </c>
      <c r="CK484" s="6">
        <f>IF($C484="OK",_xlfn.NUMBERVALUE(Plantilla!CI495),"")</f>
        <v/>
      </c>
      <c r="CL484" s="6">
        <f>IF($C484="OK",_xlfn.NUMBERVALUE(Plantilla!CJ495),"")</f>
        <v/>
      </c>
      <c r="CM484">
        <f>IF($C484="OK",TEXT(Plantilla!CK495,"#"),"")</f>
        <v/>
      </c>
      <c r="CN484" s="6">
        <f>IF($C484="OK",_xlfn.NUMBERVALUE(Plantilla!CL495),"")</f>
        <v/>
      </c>
      <c r="CO484" s="6">
        <f>IF($C484="OK",_xlfn.NUMBERVALUE(Plantilla!CM495),"")</f>
        <v/>
      </c>
      <c r="CP484" s="110">
        <f>IF($C484="OK",_xlfn.NUMBERVALUE(Plantilla!CN495),"")</f>
        <v/>
      </c>
      <c r="CQ484" s="6">
        <f>IF($C484="OK",_xlfn.NUMBERVALUE(Plantilla!CO495),"")</f>
        <v/>
      </c>
      <c r="CR484" s="109">
        <f>IF($C484="OK",_xlfn.NUMBERVALUE(Plantilla!CP495),"")</f>
        <v/>
      </c>
      <c r="CS484" s="110">
        <f>IF($C484="OK",_xlfn.NUMBERVALUE(Plantilla!CQ495),"")</f>
        <v/>
      </c>
      <c r="CT484" s="6">
        <f>IF($C484="OK",_xlfn.NUMBERVALUE(Plantilla!CR495),"")</f>
        <v/>
      </c>
      <c r="CU484" s="109">
        <f>IF($C484="OK",_xlfn.NUMBERVALUE(Plantilla!CS495),"")</f>
        <v/>
      </c>
      <c r="CV484" s="110">
        <f>IF($C484="OK",_xlfn.NUMBERVALUE(Plantilla!CT495),"")</f>
        <v/>
      </c>
      <c r="CW484" s="6">
        <f>IF($C484="OK",_xlfn.NUMBERVALUE(Plantilla!CU495),"")</f>
        <v/>
      </c>
      <c r="CX484" s="82">
        <f>IF($C484="OK",_xlfn.NUMBERVALUE(Plantilla!CV495),"")</f>
        <v/>
      </c>
      <c r="CY484" s="6">
        <f>IF($C484="OK",_xlfn.NUMBERVALUE(Plantilla!CW495),"")</f>
        <v/>
      </c>
      <c r="CZ484" s="82">
        <f>IF($C484="OK",_xlfn.NUMBERVALUE(Plantilla!CX495),"")</f>
        <v/>
      </c>
      <c r="DA484" s="6">
        <f>IF($C484="OK",_xlfn.NUMBERVALUE(Plantilla!CY495),"")</f>
        <v/>
      </c>
      <c r="DB484" s="109">
        <f>IF($C484="OK",_xlfn.NUMBERVALUE(Plantilla!CZ495),"")</f>
        <v/>
      </c>
      <c r="DC484" s="6">
        <f>IF($C484="OK",_xlfn.NUMBERVALUE(Plantilla!DA495),"")</f>
        <v/>
      </c>
      <c r="DD484" s="6">
        <f>IF($C484="OK",TEXT(Plantilla!DB495,"#"),"")</f>
        <v/>
      </c>
      <c r="DE484" s="6">
        <f>IF($C484="OK",_xlfn.NUMBERVALUE(Plantilla!DC495),"")</f>
        <v/>
      </c>
      <c r="DF484" s="4">
        <f>IF($C484="OK",_xlfn.NUMBERVALUE(Plantilla!DD495),"")</f>
        <v/>
      </c>
      <c r="DG484" s="6">
        <f>IF($C484="OK",_xlfn.NUMBERVALUE(Plantilla!DE495),"")</f>
        <v/>
      </c>
      <c r="DH484" s="6">
        <f>IF($C484="OK",_xlfn.NUMBERVALUE(Plantilla!DF495),"")</f>
        <v/>
      </c>
      <c r="DI484" s="6">
        <f>IF($C484="OK",_xlfn.NUMBERVALUE(Plantilla!DG495),"")</f>
        <v/>
      </c>
      <c r="DJ484" s="6">
        <f>IF($C484="OK",_xlfn.NUMBERVALUE(Plantilla!DH495),"")</f>
        <v/>
      </c>
      <c r="DK484" s="6">
        <f>IF($C484="OK",_xlfn.NUMBERVALUE(Plantilla!DI495),"")</f>
        <v/>
      </c>
      <c r="DL484" s="6">
        <f>IF($C484="OK",_xlfn.NUMBERVALUE(Plantilla!DJ495),"")</f>
        <v/>
      </c>
      <c r="DM484" s="6">
        <f>IF($C484="OK",_xlfn.NUMBERVALUE(Plantilla!DK495),"")</f>
        <v/>
      </c>
      <c r="DN484" s="6">
        <f>IF($C484="OK",_xlfn.NUMBERVALUE(Plantilla!DL495),"")</f>
        <v/>
      </c>
      <c r="DO484" s="6">
        <f>IF($C484="OK",_xlfn.NUMBERVALUE(Plantilla!DM495),"")</f>
        <v/>
      </c>
      <c r="DP484" s="6">
        <f>IF($C484="OK",_xlfn.NUMBERVALUE(Plantilla!DN495),"")</f>
        <v/>
      </c>
      <c r="DQ484" s="6">
        <f>IF($C484="OK",_xlfn.NUMBERVALUE(Plantilla!DO495),"")</f>
        <v/>
      </c>
      <c r="DR484" s="6">
        <f>IF($C484="OK",_xlfn.NUMBERVALUE(Plantilla!DP495),"")</f>
        <v/>
      </c>
      <c r="DS484">
        <f>IF($C484="OK",TEXT(Plantilla!DR495,"#"),"")</f>
        <v/>
      </c>
      <c r="DT484" s="6" t="n"/>
    </row>
    <row r="485">
      <c r="A485">
        <f>IF(Plantilla!$I$6="¡Perfecto!, Guarda el archivo y adjúntalo a tu interfaz de Nómina Electrónica","OK","Error")</f>
        <v/>
      </c>
      <c r="B485">
        <f>IF(Plantilla!$I$6="¡Perfecto!, Guarda el archivo y adjúntalo a tu interfaz de Nómina Electrónica",MID(Plantilla!$D$2,SEARCH("V",Plantilla!$D$2),10),"")</f>
        <v/>
      </c>
      <c r="C485">
        <f>Plantilla!C496</f>
        <v/>
      </c>
      <c r="D485">
        <f>IF($C485="OK",Plantilla!B496,"")</f>
        <v/>
      </c>
      <c r="E485">
        <f>IF($C485="OK",
   VLOOKUP(Plantilla!$E$4,'Tablas '!$AP$4:$AT$6,5,FALSE),
"")</f>
        <v/>
      </c>
      <c r="F485">
        <f>IF($C485="OK",TEXT(Plantilla!D496,"#"),"")</f>
        <v/>
      </c>
      <c r="G485">
        <f>IF($C485="OK",
   VLOOKUP(Plantilla!E496,'Tablas '!$B$4:$C$14,2,FALSE),
"")</f>
        <v/>
      </c>
      <c r="H485">
        <f>IF($C485="OK",TEXT(Plantilla!F496,"#"),"")</f>
        <v/>
      </c>
      <c r="I485">
        <f>IF($C485="OK",TEXT(Plantilla!G496,"#"),"")</f>
        <v/>
      </c>
      <c r="J485">
        <f>IF($C485="OK",TEXT(Plantilla!H496,"#"),"")</f>
        <v/>
      </c>
      <c r="K485">
        <f>IF($C485="OK",TEXT(Plantilla!I496,"#"),"")</f>
        <v/>
      </c>
      <c r="L485">
        <f>IF($C485="OK",TEXT(Plantilla!J496,"#"),"")</f>
        <v/>
      </c>
      <c r="M485">
        <f>IF($C485="OK",TEXT(Plantilla!K496,"#"),"")</f>
        <v/>
      </c>
      <c r="N485">
        <f>IF($C485="OK",
   CONCATENATE(YEAR(Plantilla!L496),"-",TEXT(MONTH(Plantilla!L496),"00"),"-",TEXT(DAY(Plantilla!L496),"00")),
"")</f>
        <v/>
      </c>
      <c r="O485">
        <f>IF($C485="OK",_xlfn.NUMBERVALUE(Plantilla!M496),"")</f>
        <v/>
      </c>
      <c r="P485">
        <f>IF($C485="OK",
   IF(Plantilla!N496&lt;&gt;"",
      CONCATENATE(YEAR(Plantilla!N496),"-",TEXT(MONTH(Plantilla!N496),"00"),"-",TEXT(DAY(Plantilla!N496),"00")),
   ""),
"")</f>
        <v/>
      </c>
      <c r="Q485">
        <f>IF($C485="OK",
   VLOOKUP(Plantilla!O496,'Tablas '!$E$4:$F$19,2,FALSE),
"")</f>
        <v/>
      </c>
      <c r="R485">
        <f>IF($C485="OK",
   VLOOKUP(Plantilla!P496,'Tablas '!$H$4:$I$5,2,FALSE),
"")</f>
        <v/>
      </c>
      <c r="S485">
        <f>IF($C485="OK",
   VLOOKUP(Plantilla!Q496,'Tablas '!$K$4:$L$8,2,FALSE),
"")</f>
        <v/>
      </c>
      <c r="T485">
        <f>IF($C485="OK",
   VLOOKUP(Plantilla!R496,'Tablas '!$AE$4:$AF$6,2,FALSE),
"")</f>
        <v/>
      </c>
      <c r="U485">
        <f>IF($C485="OK",
   VLOOKUP(Plantilla!S496,'Tablas '!$AE$4:$AF$6,2,FALSE),
"")</f>
        <v/>
      </c>
      <c r="V485">
        <f>IF($C485="OK",TEXT(Plantilla!T496,"#"),"")</f>
        <v/>
      </c>
      <c r="W485" s="84">
        <f>IF($C485="OK",
   VLOOKUP(Plantilla!U496,'Tablas '!$AM$4:$AN$1126,2,FALSE),
"")</f>
        <v/>
      </c>
      <c r="X485">
        <f>IF($C485="OK",TEXT(Plantilla!V496,"#"),"")</f>
        <v/>
      </c>
      <c r="Y485">
        <f>IF($C485="OK",
   CONCATENATE(YEAR(Plantilla!W496),"-",TEXT(MONTH(Plantilla!W496),"00"),"-",TEXT(DAY(Plantilla!W496),"00")),
"")</f>
        <v/>
      </c>
      <c r="Z485">
        <f>IF($C485="OK",
   CONCATENATE(YEAR(Plantilla!X496),"-",TEXT(MONTH(Plantilla!X496),"00"),"-",TEXT(DAY(Plantilla!X496),"00")),
"")</f>
        <v/>
      </c>
      <c r="AA485">
        <f>IF($C485="OK",
   TEXT(VLOOKUP(Plantilla!Y496,'Tablas '!$Q$4:$R$9,2,FALSE),"#"),
"")</f>
        <v/>
      </c>
      <c r="AB485">
        <f>IF($C485="OK",
   CONCATENATE(YEAR(Plantilla!Z496),"-",TEXT(MONTH(Plantilla!Z496),"00"),"-",TEXT(DAY(Plantilla!Z496),"00")),
"")</f>
        <v/>
      </c>
      <c r="AC485">
        <f>IF($C485="OK",
   TEXT(VLOOKUP(Plantilla!AA496,'Tablas '!$T$4:$U$13,2,FALSE),"#"),
"")</f>
        <v/>
      </c>
      <c r="AD485">
        <f>IF($C485="OK",TEXT(Plantilla!AB496,"#"),"")</f>
        <v/>
      </c>
      <c r="AE485">
        <f>IF($C485="OK",
   IF(Plantilla!AC496&lt;&gt;"",
      TEXT(VLOOKUP(Plantilla!AC496,'Tablas '!$W$4:$X$7,2,FALSE),"#"),
   ""),
"")</f>
        <v/>
      </c>
      <c r="AF485">
        <f>IF($C485="OK",TEXT(Plantilla!AD496,"#"),"")</f>
        <v/>
      </c>
      <c r="AG485" s="6">
        <f>IF($C485="OK",_xlfn.NUMBERVALUE(Plantilla!AE496),"")</f>
        <v/>
      </c>
      <c r="AH485" s="4">
        <f>IF($C485="OK",_xlfn.NUMBERVALUE(Plantilla!AF496),"")</f>
        <v/>
      </c>
      <c r="AI485" s="6">
        <f>IF($C485="OK",_xlfn.NUMBERVALUE(Plantilla!AG496),"")</f>
        <v/>
      </c>
      <c r="AJ485" s="6">
        <f>IF($C485="OK",_xlfn.NUMBERVALUE(Plantilla!AH496),"")</f>
        <v/>
      </c>
      <c r="AK485" s="6">
        <f>IF($C485="OK",_xlfn.NUMBERVALUE(Plantilla!AI496),"")</f>
        <v/>
      </c>
      <c r="AL485" s="6">
        <f>IF($C485="OK",_xlfn.NUMBERVALUE(Plantilla!AJ496),"")</f>
        <v/>
      </c>
      <c r="AM485" s="4">
        <f>IF($C485="OK",_xlfn.NUMBERVALUE(Plantilla!AK496),"")</f>
        <v/>
      </c>
      <c r="AN485" s="6">
        <f>IF($C485="OK",_xlfn.NUMBERVALUE(Plantilla!AL496),"")</f>
        <v/>
      </c>
      <c r="AO485" s="4">
        <f>IF($C485="OK",_xlfn.NUMBERVALUE(Plantilla!AM496),"")</f>
        <v/>
      </c>
      <c r="AP485" s="6">
        <f>IF($C485="OK",_xlfn.NUMBERVALUE(Plantilla!AN496),"")</f>
        <v/>
      </c>
      <c r="AQ485" s="4">
        <f>IF($C485="OK",_xlfn.NUMBERVALUE(Plantilla!AO496),"")</f>
        <v/>
      </c>
      <c r="AR485" s="6">
        <f>IF($C485="OK",_xlfn.NUMBERVALUE(Plantilla!AP496),"")</f>
        <v/>
      </c>
      <c r="AS485" s="4">
        <f>IF($C485="OK",_xlfn.NUMBERVALUE(Plantilla!AQ496),"")</f>
        <v/>
      </c>
      <c r="AT485" s="6">
        <f>IF($C485="OK",_xlfn.NUMBERVALUE(Plantilla!AR496),"")</f>
        <v/>
      </c>
      <c r="AU485" s="4">
        <f>IF($C485="OK",_xlfn.NUMBERVALUE(Plantilla!AS496),"")</f>
        <v/>
      </c>
      <c r="AV485" s="6">
        <f>IF($C485="OK",_xlfn.NUMBERVALUE(Plantilla!AT496),"")</f>
        <v/>
      </c>
      <c r="AW485" s="4">
        <f>IF($C485="OK",_xlfn.NUMBERVALUE(Plantilla!AU496),"")</f>
        <v/>
      </c>
      <c r="AX485" s="6">
        <f>IF($C485="OK",_xlfn.NUMBERVALUE(Plantilla!AV496),"")</f>
        <v/>
      </c>
      <c r="AY485" s="4">
        <f>IF($C485="OK",_xlfn.NUMBERVALUE(Plantilla!AW496),"")</f>
        <v/>
      </c>
      <c r="AZ485" s="6">
        <f>IF($C485="OK",_xlfn.NUMBERVALUE(Plantilla!AX496),"")</f>
        <v/>
      </c>
      <c r="BA485">
        <f>IF($C485="OK",_xlfn.NUMBERVALUE(Plantilla!AY496),"")</f>
        <v/>
      </c>
      <c r="BB485">
        <f>IF($C485="OK",_xlfn.NUMBERVALUE(Plantilla!AZ496),"")</f>
        <v/>
      </c>
      <c r="BC485" s="4">
        <f>IF($C485="OK",_xlfn.NUMBERVALUE(Plantilla!BA496),"")</f>
        <v/>
      </c>
      <c r="BD485" s="6">
        <f>IF($C485="OK",_xlfn.NUMBERVALUE(Plantilla!BB496),"")</f>
        <v/>
      </c>
      <c r="BE485" s="4">
        <f>IF($C485="OK",_xlfn.NUMBERVALUE(Plantilla!BC496),"")</f>
        <v/>
      </c>
      <c r="BF485" s="6">
        <f>IF($C485="OK",_xlfn.NUMBERVALUE(Plantilla!BD496),"")</f>
        <v/>
      </c>
      <c r="BG485" s="4">
        <f>IF($C485="OK",_xlfn.NUMBERVALUE(Plantilla!BE496),"")</f>
        <v/>
      </c>
      <c r="BH485" s="6">
        <f>IF($C485="OK",_xlfn.NUMBERVALUE(Plantilla!BF496),"")</f>
        <v/>
      </c>
      <c r="BI485" s="110">
        <f>IF($C485="OK",_xlfn.NUMBERVALUE(Plantilla!BG496),"")</f>
        <v/>
      </c>
      <c r="BJ485" s="6">
        <f>IF($C485="OK",_xlfn.NUMBERVALUE(Plantilla!BH496),"")</f>
        <v/>
      </c>
      <c r="BK485" s="109">
        <f>IF($C485="OK",_xlfn.NUMBERVALUE(Plantilla!BI496),"")</f>
        <v/>
      </c>
      <c r="BL485" s="6">
        <f>IF($C485="OK",
   IF(Plantilla!BJ496&lt;&gt;"",
      TEXT(VLOOKUP(Plantilla!BJ496,'Tablas '!$Z$4:$AA$6,2,FALSE),"#"),
   ""),
"")</f>
        <v/>
      </c>
      <c r="BM485" s="4">
        <f>IF($C485="OK",_xlfn.NUMBERVALUE(Plantilla!BK496),"")</f>
        <v/>
      </c>
      <c r="BN485" s="4">
        <f>IF($C485="OK",_xlfn.NUMBERVALUE(Plantilla!BL496),"")</f>
        <v/>
      </c>
      <c r="BO485" s="6">
        <f>IF($C485="OK",_xlfn.NUMBERVALUE(Plantilla!BM496),"")</f>
        <v/>
      </c>
      <c r="BP485" s="4">
        <f>IF($C485="OK",_xlfn.NUMBERVALUE(Plantilla!BN496),"")</f>
        <v/>
      </c>
      <c r="BQ485" s="6">
        <f>IF($C485="OK",_xlfn.NUMBERVALUE(Plantilla!BO496),"")</f>
        <v/>
      </c>
      <c r="BR485" s="4">
        <f>IF($C485="OK",_xlfn.NUMBERVALUE(Plantilla!BP496),"")</f>
        <v/>
      </c>
      <c r="BS485" s="6">
        <f>IF($C485="OK",_xlfn.NUMBERVALUE(Plantilla!BQ496),"")</f>
        <v/>
      </c>
      <c r="BT485" s="4">
        <f>IF($C485="OK",_xlfn.NUMBERVALUE(Plantilla!BR496),"")</f>
        <v/>
      </c>
      <c r="BU485" s="6">
        <f>IF($C485="OK",_xlfn.NUMBERVALUE(Plantilla!BS496),"")</f>
        <v/>
      </c>
      <c r="BV485" s="6">
        <f>IF($C485="OK",_xlfn.NUMBERVALUE(Plantilla!BT496),"")</f>
        <v/>
      </c>
      <c r="BW485" s="6">
        <f>IF($C485="OK",_xlfn.NUMBERVALUE(Plantilla!BU496),"")</f>
        <v/>
      </c>
      <c r="BX485" s="6">
        <f>IF($C485="OK",_xlfn.NUMBERVALUE(Plantilla!BV496),"")</f>
        <v/>
      </c>
      <c r="BY485" s="6">
        <f>IF($C485="OK",_xlfn.NUMBERVALUE(Plantilla!BW496),"")</f>
        <v/>
      </c>
      <c r="BZ485" s="6">
        <f>IF($C485="OK",_xlfn.NUMBERVALUE(Plantilla!BX496),"")</f>
        <v/>
      </c>
      <c r="CA485" s="6">
        <f>IF($C485="OK",_xlfn.NUMBERVALUE(Plantilla!BY496),"")</f>
        <v/>
      </c>
      <c r="CB485" s="6">
        <f>IF($C485="OK",_xlfn.NUMBERVALUE(Plantilla!BZ496),"")</f>
        <v/>
      </c>
      <c r="CC485" s="6">
        <f>IF($C485="OK",_xlfn.NUMBERVALUE(Plantilla!CA496),"")</f>
        <v/>
      </c>
      <c r="CD485" s="6">
        <f>IF($C485="OK",_xlfn.NUMBERVALUE(Plantilla!CB496),"")</f>
        <v/>
      </c>
      <c r="CE485" s="6">
        <f>IF($C485="OK",_xlfn.NUMBERVALUE(Plantilla!CC496),"")</f>
        <v/>
      </c>
      <c r="CF485" s="4">
        <f>IF($C485="OK",_xlfn.NUMBERVALUE(Plantilla!CD496),"")</f>
        <v/>
      </c>
      <c r="CG485" s="6">
        <f>IF($C485="OK",_xlfn.NUMBERVALUE(Plantilla!CE496),"")</f>
        <v/>
      </c>
      <c r="CH485" s="6">
        <f>IF($C485="OK",_xlfn.NUMBERVALUE(Plantilla!CF496),"")</f>
        <v/>
      </c>
      <c r="CI485" s="6">
        <f>IF($C485="OK",_xlfn.NUMBERVALUE(Plantilla!CG496),"")</f>
        <v/>
      </c>
      <c r="CJ485" s="6">
        <f>IF($C485="OK",_xlfn.NUMBERVALUE(Plantilla!CH496),"")</f>
        <v/>
      </c>
      <c r="CK485" s="6">
        <f>IF($C485="OK",_xlfn.NUMBERVALUE(Plantilla!CI496),"")</f>
        <v/>
      </c>
      <c r="CL485" s="6">
        <f>IF($C485="OK",_xlfn.NUMBERVALUE(Plantilla!CJ496),"")</f>
        <v/>
      </c>
      <c r="CM485">
        <f>IF($C485="OK",TEXT(Plantilla!CK496,"#"),"")</f>
        <v/>
      </c>
      <c r="CN485" s="6">
        <f>IF($C485="OK",_xlfn.NUMBERVALUE(Plantilla!CL496),"")</f>
        <v/>
      </c>
      <c r="CO485" s="6">
        <f>IF($C485="OK",_xlfn.NUMBERVALUE(Plantilla!CM496),"")</f>
        <v/>
      </c>
      <c r="CP485" s="110">
        <f>IF($C485="OK",_xlfn.NUMBERVALUE(Plantilla!CN496),"")</f>
        <v/>
      </c>
      <c r="CQ485" s="6">
        <f>IF($C485="OK",_xlfn.NUMBERVALUE(Plantilla!CO496),"")</f>
        <v/>
      </c>
      <c r="CR485" s="109">
        <f>IF($C485="OK",_xlfn.NUMBERVALUE(Plantilla!CP496),"")</f>
        <v/>
      </c>
      <c r="CS485" s="110">
        <f>IF($C485="OK",_xlfn.NUMBERVALUE(Plantilla!CQ496),"")</f>
        <v/>
      </c>
      <c r="CT485" s="6">
        <f>IF($C485="OK",_xlfn.NUMBERVALUE(Plantilla!CR496),"")</f>
        <v/>
      </c>
      <c r="CU485" s="109">
        <f>IF($C485="OK",_xlfn.NUMBERVALUE(Plantilla!CS496),"")</f>
        <v/>
      </c>
      <c r="CV485" s="110">
        <f>IF($C485="OK",_xlfn.NUMBERVALUE(Plantilla!CT496),"")</f>
        <v/>
      </c>
      <c r="CW485" s="6">
        <f>IF($C485="OK",_xlfn.NUMBERVALUE(Plantilla!CU496),"")</f>
        <v/>
      </c>
      <c r="CX485" s="82">
        <f>IF($C485="OK",_xlfn.NUMBERVALUE(Plantilla!CV496),"")</f>
        <v/>
      </c>
      <c r="CY485" s="6">
        <f>IF($C485="OK",_xlfn.NUMBERVALUE(Plantilla!CW496),"")</f>
        <v/>
      </c>
      <c r="CZ485" s="82">
        <f>IF($C485="OK",_xlfn.NUMBERVALUE(Plantilla!CX496),"")</f>
        <v/>
      </c>
      <c r="DA485" s="6">
        <f>IF($C485="OK",_xlfn.NUMBERVALUE(Plantilla!CY496),"")</f>
        <v/>
      </c>
      <c r="DB485" s="109">
        <f>IF($C485="OK",_xlfn.NUMBERVALUE(Plantilla!CZ496),"")</f>
        <v/>
      </c>
      <c r="DC485" s="6">
        <f>IF($C485="OK",_xlfn.NUMBERVALUE(Plantilla!DA496),"")</f>
        <v/>
      </c>
      <c r="DD485" s="6">
        <f>IF($C485="OK",TEXT(Plantilla!DB496,"#"),"")</f>
        <v/>
      </c>
      <c r="DE485" s="6">
        <f>IF($C485="OK",_xlfn.NUMBERVALUE(Plantilla!DC496),"")</f>
        <v/>
      </c>
      <c r="DF485" s="4">
        <f>IF($C485="OK",_xlfn.NUMBERVALUE(Plantilla!DD496),"")</f>
        <v/>
      </c>
      <c r="DG485" s="6">
        <f>IF($C485="OK",_xlfn.NUMBERVALUE(Plantilla!DE496),"")</f>
        <v/>
      </c>
      <c r="DH485" s="6">
        <f>IF($C485="OK",_xlfn.NUMBERVALUE(Plantilla!DF496),"")</f>
        <v/>
      </c>
      <c r="DI485" s="6">
        <f>IF($C485="OK",_xlfn.NUMBERVALUE(Plantilla!DG496),"")</f>
        <v/>
      </c>
      <c r="DJ485" s="6">
        <f>IF($C485="OK",_xlfn.NUMBERVALUE(Plantilla!DH496),"")</f>
        <v/>
      </c>
      <c r="DK485" s="6">
        <f>IF($C485="OK",_xlfn.NUMBERVALUE(Plantilla!DI496),"")</f>
        <v/>
      </c>
      <c r="DL485" s="6">
        <f>IF($C485="OK",_xlfn.NUMBERVALUE(Plantilla!DJ496),"")</f>
        <v/>
      </c>
      <c r="DM485" s="6">
        <f>IF($C485="OK",_xlfn.NUMBERVALUE(Plantilla!DK496),"")</f>
        <v/>
      </c>
      <c r="DN485" s="6">
        <f>IF($C485="OK",_xlfn.NUMBERVALUE(Plantilla!DL496),"")</f>
        <v/>
      </c>
      <c r="DO485" s="6">
        <f>IF($C485="OK",_xlfn.NUMBERVALUE(Plantilla!DM496),"")</f>
        <v/>
      </c>
      <c r="DP485" s="6">
        <f>IF($C485="OK",_xlfn.NUMBERVALUE(Plantilla!DN496),"")</f>
        <v/>
      </c>
      <c r="DQ485" s="6">
        <f>IF($C485="OK",_xlfn.NUMBERVALUE(Plantilla!DO496),"")</f>
        <v/>
      </c>
      <c r="DR485" s="6">
        <f>IF($C485="OK",_xlfn.NUMBERVALUE(Plantilla!DP496),"")</f>
        <v/>
      </c>
      <c r="DS485">
        <f>IF($C485="OK",TEXT(Plantilla!DR496,"#"),"")</f>
        <v/>
      </c>
      <c r="DT485" s="6" t="n"/>
    </row>
    <row r="486">
      <c r="A486">
        <f>IF(Plantilla!$I$6="¡Perfecto!, Guarda el archivo y adjúntalo a tu interfaz de Nómina Electrónica","OK","Error")</f>
        <v/>
      </c>
      <c r="B486">
        <f>IF(Plantilla!$I$6="¡Perfecto!, Guarda el archivo y adjúntalo a tu interfaz de Nómina Electrónica",MID(Plantilla!$D$2,SEARCH("V",Plantilla!$D$2),10),"")</f>
        <v/>
      </c>
      <c r="C486">
        <f>Plantilla!C497</f>
        <v/>
      </c>
      <c r="D486">
        <f>IF($C486="OK",Plantilla!B497,"")</f>
        <v/>
      </c>
      <c r="E486">
        <f>IF($C486="OK",
   VLOOKUP(Plantilla!$E$4,'Tablas '!$AP$4:$AT$6,5,FALSE),
"")</f>
        <v/>
      </c>
      <c r="F486">
        <f>IF($C486="OK",TEXT(Plantilla!D497,"#"),"")</f>
        <v/>
      </c>
      <c r="G486">
        <f>IF($C486="OK",
   VLOOKUP(Plantilla!E497,'Tablas '!$B$4:$C$14,2,FALSE),
"")</f>
        <v/>
      </c>
      <c r="H486">
        <f>IF($C486="OK",TEXT(Plantilla!F497,"#"),"")</f>
        <v/>
      </c>
      <c r="I486">
        <f>IF($C486="OK",TEXT(Plantilla!G497,"#"),"")</f>
        <v/>
      </c>
      <c r="J486">
        <f>IF($C486="OK",TEXT(Plantilla!H497,"#"),"")</f>
        <v/>
      </c>
      <c r="K486">
        <f>IF($C486="OK",TEXT(Plantilla!I497,"#"),"")</f>
        <v/>
      </c>
      <c r="L486">
        <f>IF($C486="OK",TEXT(Plantilla!J497,"#"),"")</f>
        <v/>
      </c>
      <c r="M486">
        <f>IF($C486="OK",TEXT(Plantilla!K497,"#"),"")</f>
        <v/>
      </c>
      <c r="N486">
        <f>IF($C486="OK",
   CONCATENATE(YEAR(Plantilla!L497),"-",TEXT(MONTH(Plantilla!L497),"00"),"-",TEXT(DAY(Plantilla!L497),"00")),
"")</f>
        <v/>
      </c>
      <c r="O486">
        <f>IF($C486="OK",_xlfn.NUMBERVALUE(Plantilla!M497),"")</f>
        <v/>
      </c>
      <c r="P486">
        <f>IF($C486="OK",
   IF(Plantilla!N497&lt;&gt;"",
      CONCATENATE(YEAR(Plantilla!N497),"-",TEXT(MONTH(Plantilla!N497),"00"),"-",TEXT(DAY(Plantilla!N497),"00")),
   ""),
"")</f>
        <v/>
      </c>
      <c r="Q486">
        <f>IF($C486="OK",
   VLOOKUP(Plantilla!O497,'Tablas '!$E$4:$F$19,2,FALSE),
"")</f>
        <v/>
      </c>
      <c r="R486">
        <f>IF($C486="OK",
   VLOOKUP(Plantilla!P497,'Tablas '!$H$4:$I$5,2,FALSE),
"")</f>
        <v/>
      </c>
      <c r="S486">
        <f>IF($C486="OK",
   VLOOKUP(Plantilla!Q497,'Tablas '!$K$4:$L$8,2,FALSE),
"")</f>
        <v/>
      </c>
      <c r="T486">
        <f>IF($C486="OK",
   VLOOKUP(Plantilla!R497,'Tablas '!$AE$4:$AF$6,2,FALSE),
"")</f>
        <v/>
      </c>
      <c r="U486">
        <f>IF($C486="OK",
   VLOOKUP(Plantilla!S497,'Tablas '!$AE$4:$AF$6,2,FALSE),
"")</f>
        <v/>
      </c>
      <c r="V486">
        <f>IF($C486="OK",TEXT(Plantilla!T497,"#"),"")</f>
        <v/>
      </c>
      <c r="W486" s="84">
        <f>IF($C486="OK",
   VLOOKUP(Plantilla!U497,'Tablas '!$AM$4:$AN$1126,2,FALSE),
"")</f>
        <v/>
      </c>
      <c r="X486">
        <f>IF($C486="OK",TEXT(Plantilla!V497,"#"),"")</f>
        <v/>
      </c>
      <c r="Y486">
        <f>IF($C486="OK",
   CONCATENATE(YEAR(Plantilla!W497),"-",TEXT(MONTH(Plantilla!W497),"00"),"-",TEXT(DAY(Plantilla!W497),"00")),
"")</f>
        <v/>
      </c>
      <c r="Z486">
        <f>IF($C486="OK",
   CONCATENATE(YEAR(Plantilla!X497),"-",TEXT(MONTH(Plantilla!X497),"00"),"-",TEXT(DAY(Plantilla!X497),"00")),
"")</f>
        <v/>
      </c>
      <c r="AA486">
        <f>IF($C486="OK",
   TEXT(VLOOKUP(Plantilla!Y497,'Tablas '!$Q$4:$R$9,2,FALSE),"#"),
"")</f>
        <v/>
      </c>
      <c r="AB486">
        <f>IF($C486="OK",
   CONCATENATE(YEAR(Plantilla!Z497),"-",TEXT(MONTH(Plantilla!Z497),"00"),"-",TEXT(DAY(Plantilla!Z497),"00")),
"")</f>
        <v/>
      </c>
      <c r="AC486">
        <f>IF($C486="OK",
   TEXT(VLOOKUP(Plantilla!AA497,'Tablas '!$T$4:$U$13,2,FALSE),"#"),
"")</f>
        <v/>
      </c>
      <c r="AD486">
        <f>IF($C486="OK",TEXT(Plantilla!AB497,"#"),"")</f>
        <v/>
      </c>
      <c r="AE486">
        <f>IF($C486="OK",
   IF(Plantilla!AC497&lt;&gt;"",
      TEXT(VLOOKUP(Plantilla!AC497,'Tablas '!$W$4:$X$7,2,FALSE),"#"),
   ""),
"")</f>
        <v/>
      </c>
      <c r="AF486">
        <f>IF($C486="OK",TEXT(Plantilla!AD497,"#"),"")</f>
        <v/>
      </c>
      <c r="AG486" s="6">
        <f>IF($C486="OK",_xlfn.NUMBERVALUE(Plantilla!AE497),"")</f>
        <v/>
      </c>
      <c r="AH486" s="4">
        <f>IF($C486="OK",_xlfn.NUMBERVALUE(Plantilla!AF497),"")</f>
        <v/>
      </c>
      <c r="AI486" s="6">
        <f>IF($C486="OK",_xlfn.NUMBERVALUE(Plantilla!AG497),"")</f>
        <v/>
      </c>
      <c r="AJ486" s="6">
        <f>IF($C486="OK",_xlfn.NUMBERVALUE(Plantilla!AH497),"")</f>
        <v/>
      </c>
      <c r="AK486" s="6">
        <f>IF($C486="OK",_xlfn.NUMBERVALUE(Plantilla!AI497),"")</f>
        <v/>
      </c>
      <c r="AL486" s="6">
        <f>IF($C486="OK",_xlfn.NUMBERVALUE(Plantilla!AJ497),"")</f>
        <v/>
      </c>
      <c r="AM486" s="4">
        <f>IF($C486="OK",_xlfn.NUMBERVALUE(Plantilla!AK497),"")</f>
        <v/>
      </c>
      <c r="AN486" s="6">
        <f>IF($C486="OK",_xlfn.NUMBERVALUE(Plantilla!AL497),"")</f>
        <v/>
      </c>
      <c r="AO486" s="4">
        <f>IF($C486="OK",_xlfn.NUMBERVALUE(Plantilla!AM497),"")</f>
        <v/>
      </c>
      <c r="AP486" s="6">
        <f>IF($C486="OK",_xlfn.NUMBERVALUE(Plantilla!AN497),"")</f>
        <v/>
      </c>
      <c r="AQ486" s="4">
        <f>IF($C486="OK",_xlfn.NUMBERVALUE(Plantilla!AO497),"")</f>
        <v/>
      </c>
      <c r="AR486" s="6">
        <f>IF($C486="OK",_xlfn.NUMBERVALUE(Plantilla!AP497),"")</f>
        <v/>
      </c>
      <c r="AS486" s="4">
        <f>IF($C486="OK",_xlfn.NUMBERVALUE(Plantilla!AQ497),"")</f>
        <v/>
      </c>
      <c r="AT486" s="6">
        <f>IF($C486="OK",_xlfn.NUMBERVALUE(Plantilla!AR497),"")</f>
        <v/>
      </c>
      <c r="AU486" s="4">
        <f>IF($C486="OK",_xlfn.NUMBERVALUE(Plantilla!AS497),"")</f>
        <v/>
      </c>
      <c r="AV486" s="6">
        <f>IF($C486="OK",_xlfn.NUMBERVALUE(Plantilla!AT497),"")</f>
        <v/>
      </c>
      <c r="AW486" s="4">
        <f>IF($C486="OK",_xlfn.NUMBERVALUE(Plantilla!AU497),"")</f>
        <v/>
      </c>
      <c r="AX486" s="6">
        <f>IF($C486="OK",_xlfn.NUMBERVALUE(Plantilla!AV497),"")</f>
        <v/>
      </c>
      <c r="AY486" s="4">
        <f>IF($C486="OK",_xlfn.NUMBERVALUE(Plantilla!AW497),"")</f>
        <v/>
      </c>
      <c r="AZ486" s="6">
        <f>IF($C486="OK",_xlfn.NUMBERVALUE(Plantilla!AX497),"")</f>
        <v/>
      </c>
      <c r="BA486">
        <f>IF($C486="OK",_xlfn.NUMBERVALUE(Plantilla!AY497),"")</f>
        <v/>
      </c>
      <c r="BB486">
        <f>IF($C486="OK",_xlfn.NUMBERVALUE(Plantilla!AZ497),"")</f>
        <v/>
      </c>
      <c r="BC486" s="4">
        <f>IF($C486="OK",_xlfn.NUMBERVALUE(Plantilla!BA497),"")</f>
        <v/>
      </c>
      <c r="BD486" s="6">
        <f>IF($C486="OK",_xlfn.NUMBERVALUE(Plantilla!BB497),"")</f>
        <v/>
      </c>
      <c r="BE486" s="4">
        <f>IF($C486="OK",_xlfn.NUMBERVALUE(Plantilla!BC497),"")</f>
        <v/>
      </c>
      <c r="BF486" s="6">
        <f>IF($C486="OK",_xlfn.NUMBERVALUE(Plantilla!BD497),"")</f>
        <v/>
      </c>
      <c r="BG486" s="4">
        <f>IF($C486="OK",_xlfn.NUMBERVALUE(Plantilla!BE497),"")</f>
        <v/>
      </c>
      <c r="BH486" s="6">
        <f>IF($C486="OK",_xlfn.NUMBERVALUE(Plantilla!BF497),"")</f>
        <v/>
      </c>
      <c r="BI486" s="110">
        <f>IF($C486="OK",_xlfn.NUMBERVALUE(Plantilla!BG497),"")</f>
        <v/>
      </c>
      <c r="BJ486" s="6">
        <f>IF($C486="OK",_xlfn.NUMBERVALUE(Plantilla!BH497),"")</f>
        <v/>
      </c>
      <c r="BK486" s="109">
        <f>IF($C486="OK",_xlfn.NUMBERVALUE(Plantilla!BI497),"")</f>
        <v/>
      </c>
      <c r="BL486" s="6">
        <f>IF($C486="OK",
   IF(Plantilla!BJ497&lt;&gt;"",
      TEXT(VLOOKUP(Plantilla!BJ497,'Tablas '!$Z$4:$AA$6,2,FALSE),"#"),
   ""),
"")</f>
        <v/>
      </c>
      <c r="BM486" s="4">
        <f>IF($C486="OK",_xlfn.NUMBERVALUE(Plantilla!BK497),"")</f>
        <v/>
      </c>
      <c r="BN486" s="4">
        <f>IF($C486="OK",_xlfn.NUMBERVALUE(Plantilla!BL497),"")</f>
        <v/>
      </c>
      <c r="BO486" s="6">
        <f>IF($C486="OK",_xlfn.NUMBERVALUE(Plantilla!BM497),"")</f>
        <v/>
      </c>
      <c r="BP486" s="4">
        <f>IF($C486="OK",_xlfn.NUMBERVALUE(Plantilla!BN497),"")</f>
        <v/>
      </c>
      <c r="BQ486" s="6">
        <f>IF($C486="OK",_xlfn.NUMBERVALUE(Plantilla!BO497),"")</f>
        <v/>
      </c>
      <c r="BR486" s="4">
        <f>IF($C486="OK",_xlfn.NUMBERVALUE(Plantilla!BP497),"")</f>
        <v/>
      </c>
      <c r="BS486" s="6">
        <f>IF($C486="OK",_xlfn.NUMBERVALUE(Plantilla!BQ497),"")</f>
        <v/>
      </c>
      <c r="BT486" s="4">
        <f>IF($C486="OK",_xlfn.NUMBERVALUE(Plantilla!BR497),"")</f>
        <v/>
      </c>
      <c r="BU486" s="6">
        <f>IF($C486="OK",_xlfn.NUMBERVALUE(Plantilla!BS497),"")</f>
        <v/>
      </c>
      <c r="BV486" s="6">
        <f>IF($C486="OK",_xlfn.NUMBERVALUE(Plantilla!BT497),"")</f>
        <v/>
      </c>
      <c r="BW486" s="6">
        <f>IF($C486="OK",_xlfn.NUMBERVALUE(Plantilla!BU497),"")</f>
        <v/>
      </c>
      <c r="BX486" s="6">
        <f>IF($C486="OK",_xlfn.NUMBERVALUE(Plantilla!BV497),"")</f>
        <v/>
      </c>
      <c r="BY486" s="6">
        <f>IF($C486="OK",_xlfn.NUMBERVALUE(Plantilla!BW497),"")</f>
        <v/>
      </c>
      <c r="BZ486" s="6">
        <f>IF($C486="OK",_xlfn.NUMBERVALUE(Plantilla!BX497),"")</f>
        <v/>
      </c>
      <c r="CA486" s="6">
        <f>IF($C486="OK",_xlfn.NUMBERVALUE(Plantilla!BY497),"")</f>
        <v/>
      </c>
      <c r="CB486" s="6">
        <f>IF($C486="OK",_xlfn.NUMBERVALUE(Plantilla!BZ497),"")</f>
        <v/>
      </c>
      <c r="CC486" s="6">
        <f>IF($C486="OK",_xlfn.NUMBERVALUE(Plantilla!CA497),"")</f>
        <v/>
      </c>
      <c r="CD486" s="6">
        <f>IF($C486="OK",_xlfn.NUMBERVALUE(Plantilla!CB497),"")</f>
        <v/>
      </c>
      <c r="CE486" s="6">
        <f>IF($C486="OK",_xlfn.NUMBERVALUE(Plantilla!CC497),"")</f>
        <v/>
      </c>
      <c r="CF486" s="4">
        <f>IF($C486="OK",_xlfn.NUMBERVALUE(Plantilla!CD497),"")</f>
        <v/>
      </c>
      <c r="CG486" s="6">
        <f>IF($C486="OK",_xlfn.NUMBERVALUE(Plantilla!CE497),"")</f>
        <v/>
      </c>
      <c r="CH486" s="6">
        <f>IF($C486="OK",_xlfn.NUMBERVALUE(Plantilla!CF497),"")</f>
        <v/>
      </c>
      <c r="CI486" s="6">
        <f>IF($C486="OK",_xlfn.NUMBERVALUE(Plantilla!CG497),"")</f>
        <v/>
      </c>
      <c r="CJ486" s="6">
        <f>IF($C486="OK",_xlfn.NUMBERVALUE(Plantilla!CH497),"")</f>
        <v/>
      </c>
      <c r="CK486" s="6">
        <f>IF($C486="OK",_xlfn.NUMBERVALUE(Plantilla!CI497),"")</f>
        <v/>
      </c>
      <c r="CL486" s="6">
        <f>IF($C486="OK",_xlfn.NUMBERVALUE(Plantilla!CJ497),"")</f>
        <v/>
      </c>
      <c r="CM486">
        <f>IF($C486="OK",TEXT(Plantilla!CK497,"#"),"")</f>
        <v/>
      </c>
      <c r="CN486" s="6">
        <f>IF($C486="OK",_xlfn.NUMBERVALUE(Plantilla!CL497),"")</f>
        <v/>
      </c>
      <c r="CO486" s="6">
        <f>IF($C486="OK",_xlfn.NUMBERVALUE(Plantilla!CM497),"")</f>
        <v/>
      </c>
      <c r="CP486" s="110">
        <f>IF($C486="OK",_xlfn.NUMBERVALUE(Plantilla!CN497),"")</f>
        <v/>
      </c>
      <c r="CQ486" s="6">
        <f>IF($C486="OK",_xlfn.NUMBERVALUE(Plantilla!CO497),"")</f>
        <v/>
      </c>
      <c r="CR486" s="109">
        <f>IF($C486="OK",_xlfn.NUMBERVALUE(Plantilla!CP497),"")</f>
        <v/>
      </c>
      <c r="CS486" s="110">
        <f>IF($C486="OK",_xlfn.NUMBERVALUE(Plantilla!CQ497),"")</f>
        <v/>
      </c>
      <c r="CT486" s="6">
        <f>IF($C486="OK",_xlfn.NUMBERVALUE(Plantilla!CR497),"")</f>
        <v/>
      </c>
      <c r="CU486" s="109">
        <f>IF($C486="OK",_xlfn.NUMBERVALUE(Plantilla!CS497),"")</f>
        <v/>
      </c>
      <c r="CV486" s="110">
        <f>IF($C486="OK",_xlfn.NUMBERVALUE(Plantilla!CT497),"")</f>
        <v/>
      </c>
      <c r="CW486" s="6">
        <f>IF($C486="OK",_xlfn.NUMBERVALUE(Plantilla!CU497),"")</f>
        <v/>
      </c>
      <c r="CX486" s="82">
        <f>IF($C486="OK",_xlfn.NUMBERVALUE(Plantilla!CV497),"")</f>
        <v/>
      </c>
      <c r="CY486" s="6">
        <f>IF($C486="OK",_xlfn.NUMBERVALUE(Plantilla!CW497),"")</f>
        <v/>
      </c>
      <c r="CZ486" s="82">
        <f>IF($C486="OK",_xlfn.NUMBERVALUE(Plantilla!CX497),"")</f>
        <v/>
      </c>
      <c r="DA486" s="6">
        <f>IF($C486="OK",_xlfn.NUMBERVALUE(Plantilla!CY497),"")</f>
        <v/>
      </c>
      <c r="DB486" s="109">
        <f>IF($C486="OK",_xlfn.NUMBERVALUE(Plantilla!CZ497),"")</f>
        <v/>
      </c>
      <c r="DC486" s="6">
        <f>IF($C486="OK",_xlfn.NUMBERVALUE(Plantilla!DA497),"")</f>
        <v/>
      </c>
      <c r="DD486" s="6">
        <f>IF($C486="OK",TEXT(Plantilla!DB497,"#"),"")</f>
        <v/>
      </c>
      <c r="DE486" s="6">
        <f>IF($C486="OK",_xlfn.NUMBERVALUE(Plantilla!DC497),"")</f>
        <v/>
      </c>
      <c r="DF486" s="4">
        <f>IF($C486="OK",_xlfn.NUMBERVALUE(Plantilla!DD497),"")</f>
        <v/>
      </c>
      <c r="DG486" s="6">
        <f>IF($C486="OK",_xlfn.NUMBERVALUE(Plantilla!DE497),"")</f>
        <v/>
      </c>
      <c r="DH486" s="6">
        <f>IF($C486="OK",_xlfn.NUMBERVALUE(Plantilla!DF497),"")</f>
        <v/>
      </c>
      <c r="DI486" s="6">
        <f>IF($C486="OK",_xlfn.NUMBERVALUE(Plantilla!DG497),"")</f>
        <v/>
      </c>
      <c r="DJ486" s="6">
        <f>IF($C486="OK",_xlfn.NUMBERVALUE(Plantilla!DH497),"")</f>
        <v/>
      </c>
      <c r="DK486" s="6">
        <f>IF($C486="OK",_xlfn.NUMBERVALUE(Plantilla!DI497),"")</f>
        <v/>
      </c>
      <c r="DL486" s="6">
        <f>IF($C486="OK",_xlfn.NUMBERVALUE(Plantilla!DJ497),"")</f>
        <v/>
      </c>
      <c r="DM486" s="6">
        <f>IF($C486="OK",_xlfn.NUMBERVALUE(Plantilla!DK497),"")</f>
        <v/>
      </c>
      <c r="DN486" s="6">
        <f>IF($C486="OK",_xlfn.NUMBERVALUE(Plantilla!DL497),"")</f>
        <v/>
      </c>
      <c r="DO486" s="6">
        <f>IF($C486="OK",_xlfn.NUMBERVALUE(Plantilla!DM497),"")</f>
        <v/>
      </c>
      <c r="DP486" s="6">
        <f>IF($C486="OK",_xlfn.NUMBERVALUE(Plantilla!DN497),"")</f>
        <v/>
      </c>
      <c r="DQ486" s="6">
        <f>IF($C486="OK",_xlfn.NUMBERVALUE(Plantilla!DO497),"")</f>
        <v/>
      </c>
      <c r="DR486" s="6">
        <f>IF($C486="OK",_xlfn.NUMBERVALUE(Plantilla!DP497),"")</f>
        <v/>
      </c>
      <c r="DS486">
        <f>IF($C486="OK",TEXT(Plantilla!DR497,"#"),"")</f>
        <v/>
      </c>
      <c r="DT486" s="6" t="n"/>
    </row>
    <row r="487">
      <c r="A487">
        <f>IF(Plantilla!$I$6="¡Perfecto!, Guarda el archivo y adjúntalo a tu interfaz de Nómina Electrónica","OK","Error")</f>
        <v/>
      </c>
      <c r="B487">
        <f>IF(Plantilla!$I$6="¡Perfecto!, Guarda el archivo y adjúntalo a tu interfaz de Nómina Electrónica",MID(Plantilla!$D$2,SEARCH("V",Plantilla!$D$2),10),"")</f>
        <v/>
      </c>
      <c r="C487">
        <f>Plantilla!C498</f>
        <v/>
      </c>
      <c r="D487">
        <f>IF($C487="OK",Plantilla!B498,"")</f>
        <v/>
      </c>
      <c r="E487">
        <f>IF($C487="OK",
   VLOOKUP(Plantilla!$E$4,'Tablas '!$AP$4:$AT$6,5,FALSE),
"")</f>
        <v/>
      </c>
      <c r="F487">
        <f>IF($C487="OK",TEXT(Plantilla!D498,"#"),"")</f>
        <v/>
      </c>
      <c r="G487">
        <f>IF($C487="OK",
   VLOOKUP(Plantilla!E498,'Tablas '!$B$4:$C$14,2,FALSE),
"")</f>
        <v/>
      </c>
      <c r="H487">
        <f>IF($C487="OK",TEXT(Plantilla!F498,"#"),"")</f>
        <v/>
      </c>
      <c r="I487">
        <f>IF($C487="OK",TEXT(Plantilla!G498,"#"),"")</f>
        <v/>
      </c>
      <c r="J487">
        <f>IF($C487="OK",TEXT(Plantilla!H498,"#"),"")</f>
        <v/>
      </c>
      <c r="K487">
        <f>IF($C487="OK",TEXT(Plantilla!I498,"#"),"")</f>
        <v/>
      </c>
      <c r="L487">
        <f>IF($C487="OK",TEXT(Plantilla!J498,"#"),"")</f>
        <v/>
      </c>
      <c r="M487">
        <f>IF($C487="OK",TEXT(Plantilla!K498,"#"),"")</f>
        <v/>
      </c>
      <c r="N487">
        <f>IF($C487="OK",
   CONCATENATE(YEAR(Plantilla!L498),"-",TEXT(MONTH(Plantilla!L498),"00"),"-",TEXT(DAY(Plantilla!L498),"00")),
"")</f>
        <v/>
      </c>
      <c r="O487">
        <f>IF($C487="OK",_xlfn.NUMBERVALUE(Plantilla!M498),"")</f>
        <v/>
      </c>
      <c r="P487">
        <f>IF($C487="OK",
   IF(Plantilla!N498&lt;&gt;"",
      CONCATENATE(YEAR(Plantilla!N498),"-",TEXT(MONTH(Plantilla!N498),"00"),"-",TEXT(DAY(Plantilla!N498),"00")),
   ""),
"")</f>
        <v/>
      </c>
      <c r="Q487">
        <f>IF($C487="OK",
   VLOOKUP(Plantilla!O498,'Tablas '!$E$4:$F$19,2,FALSE),
"")</f>
        <v/>
      </c>
      <c r="R487">
        <f>IF($C487="OK",
   VLOOKUP(Plantilla!P498,'Tablas '!$H$4:$I$5,2,FALSE),
"")</f>
        <v/>
      </c>
      <c r="S487">
        <f>IF($C487="OK",
   VLOOKUP(Plantilla!Q498,'Tablas '!$K$4:$L$8,2,FALSE),
"")</f>
        <v/>
      </c>
      <c r="T487">
        <f>IF($C487="OK",
   VLOOKUP(Plantilla!R498,'Tablas '!$AE$4:$AF$6,2,FALSE),
"")</f>
        <v/>
      </c>
      <c r="U487">
        <f>IF($C487="OK",
   VLOOKUP(Plantilla!S498,'Tablas '!$AE$4:$AF$6,2,FALSE),
"")</f>
        <v/>
      </c>
      <c r="V487">
        <f>IF($C487="OK",TEXT(Plantilla!T498,"#"),"")</f>
        <v/>
      </c>
      <c r="W487" s="84">
        <f>IF($C487="OK",
   VLOOKUP(Plantilla!U498,'Tablas '!$AM$4:$AN$1126,2,FALSE),
"")</f>
        <v/>
      </c>
      <c r="X487">
        <f>IF($C487="OK",TEXT(Plantilla!V498,"#"),"")</f>
        <v/>
      </c>
      <c r="Y487">
        <f>IF($C487="OK",
   CONCATENATE(YEAR(Plantilla!W498),"-",TEXT(MONTH(Plantilla!W498),"00"),"-",TEXT(DAY(Plantilla!W498),"00")),
"")</f>
        <v/>
      </c>
      <c r="Z487">
        <f>IF($C487="OK",
   CONCATENATE(YEAR(Plantilla!X498),"-",TEXT(MONTH(Plantilla!X498),"00"),"-",TEXT(DAY(Plantilla!X498),"00")),
"")</f>
        <v/>
      </c>
      <c r="AA487">
        <f>IF($C487="OK",
   TEXT(VLOOKUP(Plantilla!Y498,'Tablas '!$Q$4:$R$9,2,FALSE),"#"),
"")</f>
        <v/>
      </c>
      <c r="AB487">
        <f>IF($C487="OK",
   CONCATENATE(YEAR(Plantilla!Z498),"-",TEXT(MONTH(Plantilla!Z498),"00"),"-",TEXT(DAY(Plantilla!Z498),"00")),
"")</f>
        <v/>
      </c>
      <c r="AC487">
        <f>IF($C487="OK",
   TEXT(VLOOKUP(Plantilla!AA498,'Tablas '!$T$4:$U$13,2,FALSE),"#"),
"")</f>
        <v/>
      </c>
      <c r="AD487">
        <f>IF($C487="OK",TEXT(Plantilla!AB498,"#"),"")</f>
        <v/>
      </c>
      <c r="AE487">
        <f>IF($C487="OK",
   IF(Plantilla!AC498&lt;&gt;"",
      TEXT(VLOOKUP(Plantilla!AC498,'Tablas '!$W$4:$X$7,2,FALSE),"#"),
   ""),
"")</f>
        <v/>
      </c>
      <c r="AF487">
        <f>IF($C487="OK",TEXT(Plantilla!AD498,"#"),"")</f>
        <v/>
      </c>
      <c r="AG487" s="6">
        <f>IF($C487="OK",_xlfn.NUMBERVALUE(Plantilla!AE498),"")</f>
        <v/>
      </c>
      <c r="AH487" s="4">
        <f>IF($C487="OK",_xlfn.NUMBERVALUE(Plantilla!AF498),"")</f>
        <v/>
      </c>
      <c r="AI487" s="6">
        <f>IF($C487="OK",_xlfn.NUMBERVALUE(Plantilla!AG498),"")</f>
        <v/>
      </c>
      <c r="AJ487" s="6">
        <f>IF($C487="OK",_xlfn.NUMBERVALUE(Plantilla!AH498),"")</f>
        <v/>
      </c>
      <c r="AK487" s="6">
        <f>IF($C487="OK",_xlfn.NUMBERVALUE(Plantilla!AI498),"")</f>
        <v/>
      </c>
      <c r="AL487" s="6">
        <f>IF($C487="OK",_xlfn.NUMBERVALUE(Plantilla!AJ498),"")</f>
        <v/>
      </c>
      <c r="AM487" s="4">
        <f>IF($C487="OK",_xlfn.NUMBERVALUE(Plantilla!AK498),"")</f>
        <v/>
      </c>
      <c r="AN487" s="6">
        <f>IF($C487="OK",_xlfn.NUMBERVALUE(Plantilla!AL498),"")</f>
        <v/>
      </c>
      <c r="AO487" s="4">
        <f>IF($C487="OK",_xlfn.NUMBERVALUE(Plantilla!AM498),"")</f>
        <v/>
      </c>
      <c r="AP487" s="6">
        <f>IF($C487="OK",_xlfn.NUMBERVALUE(Plantilla!AN498),"")</f>
        <v/>
      </c>
      <c r="AQ487" s="4">
        <f>IF($C487="OK",_xlfn.NUMBERVALUE(Plantilla!AO498),"")</f>
        <v/>
      </c>
      <c r="AR487" s="6">
        <f>IF($C487="OK",_xlfn.NUMBERVALUE(Plantilla!AP498),"")</f>
        <v/>
      </c>
      <c r="AS487" s="4">
        <f>IF($C487="OK",_xlfn.NUMBERVALUE(Plantilla!AQ498),"")</f>
        <v/>
      </c>
      <c r="AT487" s="6">
        <f>IF($C487="OK",_xlfn.NUMBERVALUE(Plantilla!AR498),"")</f>
        <v/>
      </c>
      <c r="AU487" s="4">
        <f>IF($C487="OK",_xlfn.NUMBERVALUE(Plantilla!AS498),"")</f>
        <v/>
      </c>
      <c r="AV487" s="6">
        <f>IF($C487="OK",_xlfn.NUMBERVALUE(Plantilla!AT498),"")</f>
        <v/>
      </c>
      <c r="AW487" s="4">
        <f>IF($C487="OK",_xlfn.NUMBERVALUE(Plantilla!AU498),"")</f>
        <v/>
      </c>
      <c r="AX487" s="6">
        <f>IF($C487="OK",_xlfn.NUMBERVALUE(Plantilla!AV498),"")</f>
        <v/>
      </c>
      <c r="AY487" s="4">
        <f>IF($C487="OK",_xlfn.NUMBERVALUE(Plantilla!AW498),"")</f>
        <v/>
      </c>
      <c r="AZ487" s="6">
        <f>IF($C487="OK",_xlfn.NUMBERVALUE(Plantilla!AX498),"")</f>
        <v/>
      </c>
      <c r="BA487">
        <f>IF($C487="OK",_xlfn.NUMBERVALUE(Plantilla!AY498),"")</f>
        <v/>
      </c>
      <c r="BB487">
        <f>IF($C487="OK",_xlfn.NUMBERVALUE(Plantilla!AZ498),"")</f>
        <v/>
      </c>
      <c r="BC487" s="4">
        <f>IF($C487="OK",_xlfn.NUMBERVALUE(Plantilla!BA498),"")</f>
        <v/>
      </c>
      <c r="BD487" s="6">
        <f>IF($C487="OK",_xlfn.NUMBERVALUE(Plantilla!BB498),"")</f>
        <v/>
      </c>
      <c r="BE487" s="4">
        <f>IF($C487="OK",_xlfn.NUMBERVALUE(Plantilla!BC498),"")</f>
        <v/>
      </c>
      <c r="BF487" s="6">
        <f>IF($C487="OK",_xlfn.NUMBERVALUE(Plantilla!BD498),"")</f>
        <v/>
      </c>
      <c r="BG487" s="4">
        <f>IF($C487="OK",_xlfn.NUMBERVALUE(Plantilla!BE498),"")</f>
        <v/>
      </c>
      <c r="BH487" s="6">
        <f>IF($C487="OK",_xlfn.NUMBERVALUE(Plantilla!BF498),"")</f>
        <v/>
      </c>
      <c r="BI487" s="110">
        <f>IF($C487="OK",_xlfn.NUMBERVALUE(Plantilla!BG498),"")</f>
        <v/>
      </c>
      <c r="BJ487" s="6">
        <f>IF($C487="OK",_xlfn.NUMBERVALUE(Plantilla!BH498),"")</f>
        <v/>
      </c>
      <c r="BK487" s="109">
        <f>IF($C487="OK",_xlfn.NUMBERVALUE(Plantilla!BI498),"")</f>
        <v/>
      </c>
      <c r="BL487" s="6">
        <f>IF($C487="OK",
   IF(Plantilla!BJ498&lt;&gt;"",
      TEXT(VLOOKUP(Plantilla!BJ498,'Tablas '!$Z$4:$AA$6,2,FALSE),"#"),
   ""),
"")</f>
        <v/>
      </c>
      <c r="BM487" s="4">
        <f>IF($C487="OK",_xlfn.NUMBERVALUE(Plantilla!BK498),"")</f>
        <v/>
      </c>
      <c r="BN487" s="4">
        <f>IF($C487="OK",_xlfn.NUMBERVALUE(Plantilla!BL498),"")</f>
        <v/>
      </c>
      <c r="BO487" s="6">
        <f>IF($C487="OK",_xlfn.NUMBERVALUE(Plantilla!BM498),"")</f>
        <v/>
      </c>
      <c r="BP487" s="4">
        <f>IF($C487="OK",_xlfn.NUMBERVALUE(Plantilla!BN498),"")</f>
        <v/>
      </c>
      <c r="BQ487" s="6">
        <f>IF($C487="OK",_xlfn.NUMBERVALUE(Plantilla!BO498),"")</f>
        <v/>
      </c>
      <c r="BR487" s="4">
        <f>IF($C487="OK",_xlfn.NUMBERVALUE(Plantilla!BP498),"")</f>
        <v/>
      </c>
      <c r="BS487" s="6">
        <f>IF($C487="OK",_xlfn.NUMBERVALUE(Plantilla!BQ498),"")</f>
        <v/>
      </c>
      <c r="BT487" s="4">
        <f>IF($C487="OK",_xlfn.NUMBERVALUE(Plantilla!BR498),"")</f>
        <v/>
      </c>
      <c r="BU487" s="6">
        <f>IF($C487="OK",_xlfn.NUMBERVALUE(Plantilla!BS498),"")</f>
        <v/>
      </c>
      <c r="BV487" s="6">
        <f>IF($C487="OK",_xlfn.NUMBERVALUE(Plantilla!BT498),"")</f>
        <v/>
      </c>
      <c r="BW487" s="6">
        <f>IF($C487="OK",_xlfn.NUMBERVALUE(Plantilla!BU498),"")</f>
        <v/>
      </c>
      <c r="BX487" s="6">
        <f>IF($C487="OK",_xlfn.NUMBERVALUE(Plantilla!BV498),"")</f>
        <v/>
      </c>
      <c r="BY487" s="6">
        <f>IF($C487="OK",_xlfn.NUMBERVALUE(Plantilla!BW498),"")</f>
        <v/>
      </c>
      <c r="BZ487" s="6">
        <f>IF($C487="OK",_xlfn.NUMBERVALUE(Plantilla!BX498),"")</f>
        <v/>
      </c>
      <c r="CA487" s="6">
        <f>IF($C487="OK",_xlfn.NUMBERVALUE(Plantilla!BY498),"")</f>
        <v/>
      </c>
      <c r="CB487" s="6">
        <f>IF($C487="OK",_xlfn.NUMBERVALUE(Plantilla!BZ498),"")</f>
        <v/>
      </c>
      <c r="CC487" s="6">
        <f>IF($C487="OK",_xlfn.NUMBERVALUE(Plantilla!CA498),"")</f>
        <v/>
      </c>
      <c r="CD487" s="6">
        <f>IF($C487="OK",_xlfn.NUMBERVALUE(Plantilla!CB498),"")</f>
        <v/>
      </c>
      <c r="CE487" s="6">
        <f>IF($C487="OK",_xlfn.NUMBERVALUE(Plantilla!CC498),"")</f>
        <v/>
      </c>
      <c r="CF487" s="4">
        <f>IF($C487="OK",_xlfn.NUMBERVALUE(Plantilla!CD498),"")</f>
        <v/>
      </c>
      <c r="CG487" s="6">
        <f>IF($C487="OK",_xlfn.NUMBERVALUE(Plantilla!CE498),"")</f>
        <v/>
      </c>
      <c r="CH487" s="6">
        <f>IF($C487="OK",_xlfn.NUMBERVALUE(Plantilla!CF498),"")</f>
        <v/>
      </c>
      <c r="CI487" s="6">
        <f>IF($C487="OK",_xlfn.NUMBERVALUE(Plantilla!CG498),"")</f>
        <v/>
      </c>
      <c r="CJ487" s="6">
        <f>IF($C487="OK",_xlfn.NUMBERVALUE(Plantilla!CH498),"")</f>
        <v/>
      </c>
      <c r="CK487" s="6">
        <f>IF($C487="OK",_xlfn.NUMBERVALUE(Plantilla!CI498),"")</f>
        <v/>
      </c>
      <c r="CL487" s="6">
        <f>IF($C487="OK",_xlfn.NUMBERVALUE(Plantilla!CJ498),"")</f>
        <v/>
      </c>
      <c r="CM487">
        <f>IF($C487="OK",TEXT(Plantilla!CK498,"#"),"")</f>
        <v/>
      </c>
      <c r="CN487" s="6">
        <f>IF($C487="OK",_xlfn.NUMBERVALUE(Plantilla!CL498),"")</f>
        <v/>
      </c>
      <c r="CO487" s="6">
        <f>IF($C487="OK",_xlfn.NUMBERVALUE(Plantilla!CM498),"")</f>
        <v/>
      </c>
      <c r="CP487" s="110">
        <f>IF($C487="OK",_xlfn.NUMBERVALUE(Plantilla!CN498),"")</f>
        <v/>
      </c>
      <c r="CQ487" s="6">
        <f>IF($C487="OK",_xlfn.NUMBERVALUE(Plantilla!CO498),"")</f>
        <v/>
      </c>
      <c r="CR487" s="109">
        <f>IF($C487="OK",_xlfn.NUMBERVALUE(Plantilla!CP498),"")</f>
        <v/>
      </c>
      <c r="CS487" s="110">
        <f>IF($C487="OK",_xlfn.NUMBERVALUE(Plantilla!CQ498),"")</f>
        <v/>
      </c>
      <c r="CT487" s="6">
        <f>IF($C487="OK",_xlfn.NUMBERVALUE(Plantilla!CR498),"")</f>
        <v/>
      </c>
      <c r="CU487" s="109">
        <f>IF($C487="OK",_xlfn.NUMBERVALUE(Plantilla!CS498),"")</f>
        <v/>
      </c>
      <c r="CV487" s="110">
        <f>IF($C487="OK",_xlfn.NUMBERVALUE(Plantilla!CT498),"")</f>
        <v/>
      </c>
      <c r="CW487" s="6">
        <f>IF($C487="OK",_xlfn.NUMBERVALUE(Plantilla!CU498),"")</f>
        <v/>
      </c>
      <c r="CX487" s="82">
        <f>IF($C487="OK",_xlfn.NUMBERVALUE(Plantilla!CV498),"")</f>
        <v/>
      </c>
      <c r="CY487" s="6">
        <f>IF($C487="OK",_xlfn.NUMBERVALUE(Plantilla!CW498),"")</f>
        <v/>
      </c>
      <c r="CZ487" s="82">
        <f>IF($C487="OK",_xlfn.NUMBERVALUE(Plantilla!CX498),"")</f>
        <v/>
      </c>
      <c r="DA487" s="6">
        <f>IF($C487="OK",_xlfn.NUMBERVALUE(Plantilla!CY498),"")</f>
        <v/>
      </c>
      <c r="DB487" s="109">
        <f>IF($C487="OK",_xlfn.NUMBERVALUE(Plantilla!CZ498),"")</f>
        <v/>
      </c>
      <c r="DC487" s="6">
        <f>IF($C487="OK",_xlfn.NUMBERVALUE(Plantilla!DA498),"")</f>
        <v/>
      </c>
      <c r="DD487" s="6">
        <f>IF($C487="OK",TEXT(Plantilla!DB498,"#"),"")</f>
        <v/>
      </c>
      <c r="DE487" s="6">
        <f>IF($C487="OK",_xlfn.NUMBERVALUE(Plantilla!DC498),"")</f>
        <v/>
      </c>
      <c r="DF487" s="4">
        <f>IF($C487="OK",_xlfn.NUMBERVALUE(Plantilla!DD498),"")</f>
        <v/>
      </c>
      <c r="DG487" s="6">
        <f>IF($C487="OK",_xlfn.NUMBERVALUE(Plantilla!DE498),"")</f>
        <v/>
      </c>
      <c r="DH487" s="6">
        <f>IF($C487="OK",_xlfn.NUMBERVALUE(Plantilla!DF498),"")</f>
        <v/>
      </c>
      <c r="DI487" s="6">
        <f>IF($C487="OK",_xlfn.NUMBERVALUE(Plantilla!DG498),"")</f>
        <v/>
      </c>
      <c r="DJ487" s="6">
        <f>IF($C487="OK",_xlfn.NUMBERVALUE(Plantilla!DH498),"")</f>
        <v/>
      </c>
      <c r="DK487" s="6">
        <f>IF($C487="OK",_xlfn.NUMBERVALUE(Plantilla!DI498),"")</f>
        <v/>
      </c>
      <c r="DL487" s="6">
        <f>IF($C487="OK",_xlfn.NUMBERVALUE(Plantilla!DJ498),"")</f>
        <v/>
      </c>
      <c r="DM487" s="6">
        <f>IF($C487="OK",_xlfn.NUMBERVALUE(Plantilla!DK498),"")</f>
        <v/>
      </c>
      <c r="DN487" s="6">
        <f>IF($C487="OK",_xlfn.NUMBERVALUE(Plantilla!DL498),"")</f>
        <v/>
      </c>
      <c r="DO487" s="6">
        <f>IF($C487="OK",_xlfn.NUMBERVALUE(Plantilla!DM498),"")</f>
        <v/>
      </c>
      <c r="DP487" s="6">
        <f>IF($C487="OK",_xlfn.NUMBERVALUE(Plantilla!DN498),"")</f>
        <v/>
      </c>
      <c r="DQ487" s="6">
        <f>IF($C487="OK",_xlfn.NUMBERVALUE(Plantilla!DO498),"")</f>
        <v/>
      </c>
      <c r="DR487" s="6">
        <f>IF($C487="OK",_xlfn.NUMBERVALUE(Plantilla!DP498),"")</f>
        <v/>
      </c>
      <c r="DS487">
        <f>IF($C487="OK",TEXT(Plantilla!DR498,"#"),"")</f>
        <v/>
      </c>
      <c r="DT487" s="6" t="n"/>
    </row>
    <row r="488">
      <c r="A488">
        <f>IF(Plantilla!$I$6="¡Perfecto!, Guarda el archivo y adjúntalo a tu interfaz de Nómina Electrónica","OK","Error")</f>
        <v/>
      </c>
      <c r="B488">
        <f>IF(Plantilla!$I$6="¡Perfecto!, Guarda el archivo y adjúntalo a tu interfaz de Nómina Electrónica",MID(Plantilla!$D$2,SEARCH("V",Plantilla!$D$2),10),"")</f>
        <v/>
      </c>
      <c r="C488">
        <f>Plantilla!C499</f>
        <v/>
      </c>
      <c r="D488">
        <f>IF($C488="OK",Plantilla!B499,"")</f>
        <v/>
      </c>
      <c r="E488">
        <f>IF($C488="OK",
   VLOOKUP(Plantilla!$E$4,'Tablas '!$AP$4:$AT$6,5,FALSE),
"")</f>
        <v/>
      </c>
      <c r="F488">
        <f>IF($C488="OK",TEXT(Plantilla!D499,"#"),"")</f>
        <v/>
      </c>
      <c r="G488">
        <f>IF($C488="OK",
   VLOOKUP(Plantilla!E499,'Tablas '!$B$4:$C$14,2,FALSE),
"")</f>
        <v/>
      </c>
      <c r="H488">
        <f>IF($C488="OK",TEXT(Plantilla!F499,"#"),"")</f>
        <v/>
      </c>
      <c r="I488">
        <f>IF($C488="OK",TEXT(Plantilla!G499,"#"),"")</f>
        <v/>
      </c>
      <c r="J488">
        <f>IF($C488="OK",TEXT(Plantilla!H499,"#"),"")</f>
        <v/>
      </c>
      <c r="K488">
        <f>IF($C488="OK",TEXT(Plantilla!I499,"#"),"")</f>
        <v/>
      </c>
      <c r="L488">
        <f>IF($C488="OK",TEXT(Plantilla!J499,"#"),"")</f>
        <v/>
      </c>
      <c r="M488">
        <f>IF($C488="OK",TEXT(Plantilla!K499,"#"),"")</f>
        <v/>
      </c>
      <c r="N488">
        <f>IF($C488="OK",
   CONCATENATE(YEAR(Plantilla!L499),"-",TEXT(MONTH(Plantilla!L499),"00"),"-",TEXT(DAY(Plantilla!L499),"00")),
"")</f>
        <v/>
      </c>
      <c r="O488">
        <f>IF($C488="OK",_xlfn.NUMBERVALUE(Plantilla!M499),"")</f>
        <v/>
      </c>
      <c r="P488">
        <f>IF($C488="OK",
   IF(Plantilla!N499&lt;&gt;"",
      CONCATENATE(YEAR(Plantilla!N499),"-",TEXT(MONTH(Plantilla!N499),"00"),"-",TEXT(DAY(Plantilla!N499),"00")),
   ""),
"")</f>
        <v/>
      </c>
      <c r="Q488">
        <f>IF($C488="OK",
   VLOOKUP(Plantilla!O499,'Tablas '!$E$4:$F$19,2,FALSE),
"")</f>
        <v/>
      </c>
      <c r="R488">
        <f>IF($C488="OK",
   VLOOKUP(Plantilla!P499,'Tablas '!$H$4:$I$5,2,FALSE),
"")</f>
        <v/>
      </c>
      <c r="S488">
        <f>IF($C488="OK",
   VLOOKUP(Plantilla!Q499,'Tablas '!$K$4:$L$8,2,FALSE),
"")</f>
        <v/>
      </c>
      <c r="T488">
        <f>IF($C488="OK",
   VLOOKUP(Plantilla!R499,'Tablas '!$AE$4:$AF$6,2,FALSE),
"")</f>
        <v/>
      </c>
      <c r="U488">
        <f>IF($C488="OK",
   VLOOKUP(Plantilla!S499,'Tablas '!$AE$4:$AF$6,2,FALSE),
"")</f>
        <v/>
      </c>
      <c r="V488">
        <f>IF($C488="OK",TEXT(Plantilla!T499,"#"),"")</f>
        <v/>
      </c>
      <c r="W488" s="84">
        <f>IF($C488="OK",
   VLOOKUP(Plantilla!U499,'Tablas '!$AM$4:$AN$1126,2,FALSE),
"")</f>
        <v/>
      </c>
      <c r="X488">
        <f>IF($C488="OK",TEXT(Plantilla!V499,"#"),"")</f>
        <v/>
      </c>
      <c r="Y488">
        <f>IF($C488="OK",
   CONCATENATE(YEAR(Plantilla!W499),"-",TEXT(MONTH(Plantilla!W499),"00"),"-",TEXT(DAY(Plantilla!W499),"00")),
"")</f>
        <v/>
      </c>
      <c r="Z488">
        <f>IF($C488="OK",
   CONCATENATE(YEAR(Plantilla!X499),"-",TEXT(MONTH(Plantilla!X499),"00"),"-",TEXT(DAY(Plantilla!X499),"00")),
"")</f>
        <v/>
      </c>
      <c r="AA488">
        <f>IF($C488="OK",
   TEXT(VLOOKUP(Plantilla!Y499,'Tablas '!$Q$4:$R$9,2,FALSE),"#"),
"")</f>
        <v/>
      </c>
      <c r="AB488">
        <f>IF($C488="OK",
   CONCATENATE(YEAR(Plantilla!Z499),"-",TEXT(MONTH(Plantilla!Z499),"00"),"-",TEXT(DAY(Plantilla!Z499),"00")),
"")</f>
        <v/>
      </c>
      <c r="AC488">
        <f>IF($C488="OK",
   TEXT(VLOOKUP(Plantilla!AA499,'Tablas '!$T$4:$U$13,2,FALSE),"#"),
"")</f>
        <v/>
      </c>
      <c r="AD488">
        <f>IF($C488="OK",TEXT(Plantilla!AB499,"#"),"")</f>
        <v/>
      </c>
      <c r="AE488">
        <f>IF($C488="OK",
   IF(Plantilla!AC499&lt;&gt;"",
      TEXT(VLOOKUP(Plantilla!AC499,'Tablas '!$W$4:$X$7,2,FALSE),"#"),
   ""),
"")</f>
        <v/>
      </c>
      <c r="AF488">
        <f>IF($C488="OK",TEXT(Plantilla!AD499,"#"),"")</f>
        <v/>
      </c>
      <c r="AG488" s="6">
        <f>IF($C488="OK",_xlfn.NUMBERVALUE(Plantilla!AE499),"")</f>
        <v/>
      </c>
      <c r="AH488" s="4">
        <f>IF($C488="OK",_xlfn.NUMBERVALUE(Plantilla!AF499),"")</f>
        <v/>
      </c>
      <c r="AI488" s="6">
        <f>IF($C488="OK",_xlfn.NUMBERVALUE(Plantilla!AG499),"")</f>
        <v/>
      </c>
      <c r="AJ488" s="6">
        <f>IF($C488="OK",_xlfn.NUMBERVALUE(Plantilla!AH499),"")</f>
        <v/>
      </c>
      <c r="AK488" s="6">
        <f>IF($C488="OK",_xlfn.NUMBERVALUE(Plantilla!AI499),"")</f>
        <v/>
      </c>
      <c r="AL488" s="6">
        <f>IF($C488="OK",_xlfn.NUMBERVALUE(Plantilla!AJ499),"")</f>
        <v/>
      </c>
      <c r="AM488" s="4">
        <f>IF($C488="OK",_xlfn.NUMBERVALUE(Plantilla!AK499),"")</f>
        <v/>
      </c>
      <c r="AN488" s="6">
        <f>IF($C488="OK",_xlfn.NUMBERVALUE(Plantilla!AL499),"")</f>
        <v/>
      </c>
      <c r="AO488" s="4">
        <f>IF($C488="OK",_xlfn.NUMBERVALUE(Plantilla!AM499),"")</f>
        <v/>
      </c>
      <c r="AP488" s="6">
        <f>IF($C488="OK",_xlfn.NUMBERVALUE(Plantilla!AN499),"")</f>
        <v/>
      </c>
      <c r="AQ488" s="4">
        <f>IF($C488="OK",_xlfn.NUMBERVALUE(Plantilla!AO499),"")</f>
        <v/>
      </c>
      <c r="AR488" s="6">
        <f>IF($C488="OK",_xlfn.NUMBERVALUE(Plantilla!AP499),"")</f>
        <v/>
      </c>
      <c r="AS488" s="4">
        <f>IF($C488="OK",_xlfn.NUMBERVALUE(Plantilla!AQ499),"")</f>
        <v/>
      </c>
      <c r="AT488" s="6">
        <f>IF($C488="OK",_xlfn.NUMBERVALUE(Plantilla!AR499),"")</f>
        <v/>
      </c>
      <c r="AU488" s="4">
        <f>IF($C488="OK",_xlfn.NUMBERVALUE(Plantilla!AS499),"")</f>
        <v/>
      </c>
      <c r="AV488" s="6">
        <f>IF($C488="OK",_xlfn.NUMBERVALUE(Plantilla!AT499),"")</f>
        <v/>
      </c>
      <c r="AW488" s="4">
        <f>IF($C488="OK",_xlfn.NUMBERVALUE(Plantilla!AU499),"")</f>
        <v/>
      </c>
      <c r="AX488" s="6">
        <f>IF($C488="OK",_xlfn.NUMBERVALUE(Plantilla!AV499),"")</f>
        <v/>
      </c>
      <c r="AY488" s="4">
        <f>IF($C488="OK",_xlfn.NUMBERVALUE(Plantilla!AW499),"")</f>
        <v/>
      </c>
      <c r="AZ488" s="6">
        <f>IF($C488="OK",_xlfn.NUMBERVALUE(Plantilla!AX499),"")</f>
        <v/>
      </c>
      <c r="BA488">
        <f>IF($C488="OK",_xlfn.NUMBERVALUE(Plantilla!AY499),"")</f>
        <v/>
      </c>
      <c r="BB488">
        <f>IF($C488="OK",_xlfn.NUMBERVALUE(Plantilla!AZ499),"")</f>
        <v/>
      </c>
      <c r="BC488" s="4">
        <f>IF($C488="OK",_xlfn.NUMBERVALUE(Plantilla!BA499),"")</f>
        <v/>
      </c>
      <c r="BD488" s="6">
        <f>IF($C488="OK",_xlfn.NUMBERVALUE(Plantilla!BB499),"")</f>
        <v/>
      </c>
      <c r="BE488" s="4">
        <f>IF($C488="OK",_xlfn.NUMBERVALUE(Plantilla!BC499),"")</f>
        <v/>
      </c>
      <c r="BF488" s="6">
        <f>IF($C488="OK",_xlfn.NUMBERVALUE(Plantilla!BD499),"")</f>
        <v/>
      </c>
      <c r="BG488" s="4">
        <f>IF($C488="OK",_xlfn.NUMBERVALUE(Plantilla!BE499),"")</f>
        <v/>
      </c>
      <c r="BH488" s="6">
        <f>IF($C488="OK",_xlfn.NUMBERVALUE(Plantilla!BF499),"")</f>
        <v/>
      </c>
      <c r="BI488" s="110">
        <f>IF($C488="OK",_xlfn.NUMBERVALUE(Plantilla!BG499),"")</f>
        <v/>
      </c>
      <c r="BJ488" s="6">
        <f>IF($C488="OK",_xlfn.NUMBERVALUE(Plantilla!BH499),"")</f>
        <v/>
      </c>
      <c r="BK488" s="109">
        <f>IF($C488="OK",_xlfn.NUMBERVALUE(Plantilla!BI499),"")</f>
        <v/>
      </c>
      <c r="BL488" s="6">
        <f>IF($C488="OK",
   IF(Plantilla!BJ499&lt;&gt;"",
      TEXT(VLOOKUP(Plantilla!BJ499,'Tablas '!$Z$4:$AA$6,2,FALSE),"#"),
   ""),
"")</f>
        <v/>
      </c>
      <c r="BM488" s="4">
        <f>IF($C488="OK",_xlfn.NUMBERVALUE(Plantilla!BK499),"")</f>
        <v/>
      </c>
      <c r="BN488" s="4">
        <f>IF($C488="OK",_xlfn.NUMBERVALUE(Plantilla!BL499),"")</f>
        <v/>
      </c>
      <c r="BO488" s="6">
        <f>IF($C488="OK",_xlfn.NUMBERVALUE(Plantilla!BM499),"")</f>
        <v/>
      </c>
      <c r="BP488" s="4">
        <f>IF($C488="OK",_xlfn.NUMBERVALUE(Plantilla!BN499),"")</f>
        <v/>
      </c>
      <c r="BQ488" s="6">
        <f>IF($C488="OK",_xlfn.NUMBERVALUE(Plantilla!BO499),"")</f>
        <v/>
      </c>
      <c r="BR488" s="4">
        <f>IF($C488="OK",_xlfn.NUMBERVALUE(Plantilla!BP499),"")</f>
        <v/>
      </c>
      <c r="BS488" s="6">
        <f>IF($C488="OK",_xlfn.NUMBERVALUE(Plantilla!BQ499),"")</f>
        <v/>
      </c>
      <c r="BT488" s="4">
        <f>IF($C488="OK",_xlfn.NUMBERVALUE(Plantilla!BR499),"")</f>
        <v/>
      </c>
      <c r="BU488" s="6">
        <f>IF($C488="OK",_xlfn.NUMBERVALUE(Plantilla!BS499),"")</f>
        <v/>
      </c>
      <c r="BV488" s="6">
        <f>IF($C488="OK",_xlfn.NUMBERVALUE(Plantilla!BT499),"")</f>
        <v/>
      </c>
      <c r="BW488" s="6">
        <f>IF($C488="OK",_xlfn.NUMBERVALUE(Plantilla!BU499),"")</f>
        <v/>
      </c>
      <c r="BX488" s="6">
        <f>IF($C488="OK",_xlfn.NUMBERVALUE(Plantilla!BV499),"")</f>
        <v/>
      </c>
      <c r="BY488" s="6">
        <f>IF($C488="OK",_xlfn.NUMBERVALUE(Plantilla!BW499),"")</f>
        <v/>
      </c>
      <c r="BZ488" s="6">
        <f>IF($C488="OK",_xlfn.NUMBERVALUE(Plantilla!BX499),"")</f>
        <v/>
      </c>
      <c r="CA488" s="6">
        <f>IF($C488="OK",_xlfn.NUMBERVALUE(Plantilla!BY499),"")</f>
        <v/>
      </c>
      <c r="CB488" s="6">
        <f>IF($C488="OK",_xlfn.NUMBERVALUE(Plantilla!BZ499),"")</f>
        <v/>
      </c>
      <c r="CC488" s="6">
        <f>IF($C488="OK",_xlfn.NUMBERVALUE(Plantilla!CA499),"")</f>
        <v/>
      </c>
      <c r="CD488" s="6">
        <f>IF($C488="OK",_xlfn.NUMBERVALUE(Plantilla!CB499),"")</f>
        <v/>
      </c>
      <c r="CE488" s="6">
        <f>IF($C488="OK",_xlfn.NUMBERVALUE(Plantilla!CC499),"")</f>
        <v/>
      </c>
      <c r="CF488" s="4">
        <f>IF($C488="OK",_xlfn.NUMBERVALUE(Plantilla!CD499),"")</f>
        <v/>
      </c>
      <c r="CG488" s="6">
        <f>IF($C488="OK",_xlfn.NUMBERVALUE(Plantilla!CE499),"")</f>
        <v/>
      </c>
      <c r="CH488" s="6">
        <f>IF($C488="OK",_xlfn.NUMBERVALUE(Plantilla!CF499),"")</f>
        <v/>
      </c>
      <c r="CI488" s="6">
        <f>IF($C488="OK",_xlfn.NUMBERVALUE(Plantilla!CG499),"")</f>
        <v/>
      </c>
      <c r="CJ488" s="6">
        <f>IF($C488="OK",_xlfn.NUMBERVALUE(Plantilla!CH499),"")</f>
        <v/>
      </c>
      <c r="CK488" s="6">
        <f>IF($C488="OK",_xlfn.NUMBERVALUE(Plantilla!CI499),"")</f>
        <v/>
      </c>
      <c r="CL488" s="6">
        <f>IF($C488="OK",_xlfn.NUMBERVALUE(Plantilla!CJ499),"")</f>
        <v/>
      </c>
      <c r="CM488">
        <f>IF($C488="OK",TEXT(Plantilla!CK499,"#"),"")</f>
        <v/>
      </c>
      <c r="CN488" s="6">
        <f>IF($C488="OK",_xlfn.NUMBERVALUE(Plantilla!CL499),"")</f>
        <v/>
      </c>
      <c r="CO488" s="6">
        <f>IF($C488="OK",_xlfn.NUMBERVALUE(Plantilla!CM499),"")</f>
        <v/>
      </c>
      <c r="CP488" s="110">
        <f>IF($C488="OK",_xlfn.NUMBERVALUE(Plantilla!CN499),"")</f>
        <v/>
      </c>
      <c r="CQ488" s="6">
        <f>IF($C488="OK",_xlfn.NUMBERVALUE(Plantilla!CO499),"")</f>
        <v/>
      </c>
      <c r="CR488" s="109">
        <f>IF($C488="OK",_xlfn.NUMBERVALUE(Plantilla!CP499),"")</f>
        <v/>
      </c>
      <c r="CS488" s="110">
        <f>IF($C488="OK",_xlfn.NUMBERVALUE(Plantilla!CQ499),"")</f>
        <v/>
      </c>
      <c r="CT488" s="6">
        <f>IF($C488="OK",_xlfn.NUMBERVALUE(Plantilla!CR499),"")</f>
        <v/>
      </c>
      <c r="CU488" s="109">
        <f>IF($C488="OK",_xlfn.NUMBERVALUE(Plantilla!CS499),"")</f>
        <v/>
      </c>
      <c r="CV488" s="110">
        <f>IF($C488="OK",_xlfn.NUMBERVALUE(Plantilla!CT499),"")</f>
        <v/>
      </c>
      <c r="CW488" s="6">
        <f>IF($C488="OK",_xlfn.NUMBERVALUE(Plantilla!CU499),"")</f>
        <v/>
      </c>
      <c r="CX488" s="82">
        <f>IF($C488="OK",_xlfn.NUMBERVALUE(Plantilla!CV499),"")</f>
        <v/>
      </c>
      <c r="CY488" s="6">
        <f>IF($C488="OK",_xlfn.NUMBERVALUE(Plantilla!CW499),"")</f>
        <v/>
      </c>
      <c r="CZ488" s="82">
        <f>IF($C488="OK",_xlfn.NUMBERVALUE(Plantilla!CX499),"")</f>
        <v/>
      </c>
      <c r="DA488" s="6">
        <f>IF($C488="OK",_xlfn.NUMBERVALUE(Plantilla!CY499),"")</f>
        <v/>
      </c>
      <c r="DB488" s="109">
        <f>IF($C488="OK",_xlfn.NUMBERVALUE(Plantilla!CZ499),"")</f>
        <v/>
      </c>
      <c r="DC488" s="6">
        <f>IF($C488="OK",_xlfn.NUMBERVALUE(Plantilla!DA499),"")</f>
        <v/>
      </c>
      <c r="DD488" s="6">
        <f>IF($C488="OK",TEXT(Plantilla!DB499,"#"),"")</f>
        <v/>
      </c>
      <c r="DE488" s="6">
        <f>IF($C488="OK",_xlfn.NUMBERVALUE(Plantilla!DC499),"")</f>
        <v/>
      </c>
      <c r="DF488" s="4">
        <f>IF($C488="OK",_xlfn.NUMBERVALUE(Plantilla!DD499),"")</f>
        <v/>
      </c>
      <c r="DG488" s="6">
        <f>IF($C488="OK",_xlfn.NUMBERVALUE(Plantilla!DE499),"")</f>
        <v/>
      </c>
      <c r="DH488" s="6">
        <f>IF($C488="OK",_xlfn.NUMBERVALUE(Plantilla!DF499),"")</f>
        <v/>
      </c>
      <c r="DI488" s="6">
        <f>IF($C488="OK",_xlfn.NUMBERVALUE(Plantilla!DG499),"")</f>
        <v/>
      </c>
      <c r="DJ488" s="6">
        <f>IF($C488="OK",_xlfn.NUMBERVALUE(Plantilla!DH499),"")</f>
        <v/>
      </c>
      <c r="DK488" s="6">
        <f>IF($C488="OK",_xlfn.NUMBERVALUE(Plantilla!DI499),"")</f>
        <v/>
      </c>
      <c r="DL488" s="6">
        <f>IF($C488="OK",_xlfn.NUMBERVALUE(Plantilla!DJ499),"")</f>
        <v/>
      </c>
      <c r="DM488" s="6">
        <f>IF($C488="OK",_xlfn.NUMBERVALUE(Plantilla!DK499),"")</f>
        <v/>
      </c>
      <c r="DN488" s="6">
        <f>IF($C488="OK",_xlfn.NUMBERVALUE(Plantilla!DL499),"")</f>
        <v/>
      </c>
      <c r="DO488" s="6">
        <f>IF($C488="OK",_xlfn.NUMBERVALUE(Plantilla!DM499),"")</f>
        <v/>
      </c>
      <c r="DP488" s="6">
        <f>IF($C488="OK",_xlfn.NUMBERVALUE(Plantilla!DN499),"")</f>
        <v/>
      </c>
      <c r="DQ488" s="6">
        <f>IF($C488="OK",_xlfn.NUMBERVALUE(Plantilla!DO499),"")</f>
        <v/>
      </c>
      <c r="DR488" s="6">
        <f>IF($C488="OK",_xlfn.NUMBERVALUE(Plantilla!DP499),"")</f>
        <v/>
      </c>
      <c r="DS488">
        <f>IF($C488="OK",TEXT(Plantilla!DR499,"#"),"")</f>
        <v/>
      </c>
      <c r="DT488" s="6" t="n"/>
    </row>
    <row r="489">
      <c r="A489">
        <f>IF(Plantilla!$I$6="¡Perfecto!, Guarda el archivo y adjúntalo a tu interfaz de Nómina Electrónica","OK","Error")</f>
        <v/>
      </c>
      <c r="B489">
        <f>IF(Plantilla!$I$6="¡Perfecto!, Guarda el archivo y adjúntalo a tu interfaz de Nómina Electrónica",MID(Plantilla!$D$2,SEARCH("V",Plantilla!$D$2),10),"")</f>
        <v/>
      </c>
      <c r="C489">
        <f>Plantilla!C500</f>
        <v/>
      </c>
      <c r="D489">
        <f>IF($C489="OK",Plantilla!B500,"")</f>
        <v/>
      </c>
      <c r="E489">
        <f>IF($C489="OK",
   VLOOKUP(Plantilla!$E$4,'Tablas '!$AP$4:$AT$6,5,FALSE),
"")</f>
        <v/>
      </c>
      <c r="F489">
        <f>IF($C489="OK",TEXT(Plantilla!D500,"#"),"")</f>
        <v/>
      </c>
      <c r="G489">
        <f>IF($C489="OK",
   VLOOKUP(Plantilla!E500,'Tablas '!$B$4:$C$14,2,FALSE),
"")</f>
        <v/>
      </c>
      <c r="H489">
        <f>IF($C489="OK",TEXT(Plantilla!F500,"#"),"")</f>
        <v/>
      </c>
      <c r="I489">
        <f>IF($C489="OK",TEXT(Plantilla!G500,"#"),"")</f>
        <v/>
      </c>
      <c r="J489">
        <f>IF($C489="OK",TEXT(Plantilla!H500,"#"),"")</f>
        <v/>
      </c>
      <c r="K489">
        <f>IF($C489="OK",TEXT(Plantilla!I500,"#"),"")</f>
        <v/>
      </c>
      <c r="L489">
        <f>IF($C489="OK",TEXT(Plantilla!J500,"#"),"")</f>
        <v/>
      </c>
      <c r="M489">
        <f>IF($C489="OK",TEXT(Plantilla!K500,"#"),"")</f>
        <v/>
      </c>
      <c r="N489">
        <f>IF($C489="OK",
   CONCATENATE(YEAR(Plantilla!L500),"-",TEXT(MONTH(Plantilla!L500),"00"),"-",TEXT(DAY(Plantilla!L500),"00")),
"")</f>
        <v/>
      </c>
      <c r="O489">
        <f>IF($C489="OK",_xlfn.NUMBERVALUE(Plantilla!M500),"")</f>
        <v/>
      </c>
      <c r="P489">
        <f>IF($C489="OK",
   IF(Plantilla!N500&lt;&gt;"",
      CONCATENATE(YEAR(Plantilla!N500),"-",TEXT(MONTH(Plantilla!N500),"00"),"-",TEXT(DAY(Plantilla!N500),"00")),
   ""),
"")</f>
        <v/>
      </c>
      <c r="Q489">
        <f>IF($C489="OK",
   VLOOKUP(Plantilla!O500,'Tablas '!$E$4:$F$19,2,FALSE),
"")</f>
        <v/>
      </c>
      <c r="R489">
        <f>IF($C489="OK",
   VLOOKUP(Plantilla!P500,'Tablas '!$H$4:$I$5,2,FALSE),
"")</f>
        <v/>
      </c>
      <c r="S489">
        <f>IF($C489="OK",
   VLOOKUP(Plantilla!Q500,'Tablas '!$K$4:$L$8,2,FALSE),
"")</f>
        <v/>
      </c>
      <c r="T489">
        <f>IF($C489="OK",
   VLOOKUP(Plantilla!R500,'Tablas '!$AE$4:$AF$6,2,FALSE),
"")</f>
        <v/>
      </c>
      <c r="U489">
        <f>IF($C489="OK",
   VLOOKUP(Plantilla!S500,'Tablas '!$AE$4:$AF$6,2,FALSE),
"")</f>
        <v/>
      </c>
      <c r="V489">
        <f>IF($C489="OK",TEXT(Plantilla!T500,"#"),"")</f>
        <v/>
      </c>
      <c r="W489" s="84">
        <f>IF($C489="OK",
   VLOOKUP(Plantilla!U500,'Tablas '!$AM$4:$AN$1126,2,FALSE),
"")</f>
        <v/>
      </c>
      <c r="X489">
        <f>IF($C489="OK",TEXT(Plantilla!V500,"#"),"")</f>
        <v/>
      </c>
      <c r="Y489">
        <f>IF($C489="OK",
   CONCATENATE(YEAR(Plantilla!W500),"-",TEXT(MONTH(Plantilla!W500),"00"),"-",TEXT(DAY(Plantilla!W500),"00")),
"")</f>
        <v/>
      </c>
      <c r="Z489">
        <f>IF($C489="OK",
   CONCATENATE(YEAR(Plantilla!X500),"-",TEXT(MONTH(Plantilla!X500),"00"),"-",TEXT(DAY(Plantilla!X500),"00")),
"")</f>
        <v/>
      </c>
      <c r="AA489">
        <f>IF($C489="OK",
   TEXT(VLOOKUP(Plantilla!Y500,'Tablas '!$Q$4:$R$9,2,FALSE),"#"),
"")</f>
        <v/>
      </c>
      <c r="AB489">
        <f>IF($C489="OK",
   CONCATENATE(YEAR(Plantilla!Z500),"-",TEXT(MONTH(Plantilla!Z500),"00"),"-",TEXT(DAY(Plantilla!Z500),"00")),
"")</f>
        <v/>
      </c>
      <c r="AC489">
        <f>IF($C489="OK",
   TEXT(VLOOKUP(Plantilla!AA500,'Tablas '!$T$4:$U$13,2,FALSE),"#"),
"")</f>
        <v/>
      </c>
      <c r="AD489">
        <f>IF($C489="OK",TEXT(Plantilla!AB500,"#"),"")</f>
        <v/>
      </c>
      <c r="AE489">
        <f>IF($C489="OK",
   IF(Plantilla!AC500&lt;&gt;"",
      TEXT(VLOOKUP(Plantilla!AC500,'Tablas '!$W$4:$X$7,2,FALSE),"#"),
   ""),
"")</f>
        <v/>
      </c>
      <c r="AF489">
        <f>IF($C489="OK",TEXT(Plantilla!AD500,"#"),"")</f>
        <v/>
      </c>
      <c r="AG489" s="6">
        <f>IF($C489="OK",_xlfn.NUMBERVALUE(Plantilla!AE500),"")</f>
        <v/>
      </c>
      <c r="AH489" s="4">
        <f>IF($C489="OK",_xlfn.NUMBERVALUE(Plantilla!AF500),"")</f>
        <v/>
      </c>
      <c r="AI489" s="6">
        <f>IF($C489="OK",_xlfn.NUMBERVALUE(Plantilla!AG500),"")</f>
        <v/>
      </c>
      <c r="AJ489" s="6">
        <f>IF($C489="OK",_xlfn.NUMBERVALUE(Plantilla!AH500),"")</f>
        <v/>
      </c>
      <c r="AK489" s="6">
        <f>IF($C489="OK",_xlfn.NUMBERVALUE(Plantilla!AI500),"")</f>
        <v/>
      </c>
      <c r="AL489" s="6">
        <f>IF($C489="OK",_xlfn.NUMBERVALUE(Plantilla!AJ500),"")</f>
        <v/>
      </c>
      <c r="AM489" s="4">
        <f>IF($C489="OK",_xlfn.NUMBERVALUE(Plantilla!AK500),"")</f>
        <v/>
      </c>
      <c r="AN489" s="6">
        <f>IF($C489="OK",_xlfn.NUMBERVALUE(Plantilla!AL500),"")</f>
        <v/>
      </c>
      <c r="AO489" s="4">
        <f>IF($C489="OK",_xlfn.NUMBERVALUE(Plantilla!AM500),"")</f>
        <v/>
      </c>
      <c r="AP489" s="6">
        <f>IF($C489="OK",_xlfn.NUMBERVALUE(Plantilla!AN500),"")</f>
        <v/>
      </c>
      <c r="AQ489" s="4">
        <f>IF($C489="OK",_xlfn.NUMBERVALUE(Plantilla!AO500),"")</f>
        <v/>
      </c>
      <c r="AR489" s="6">
        <f>IF($C489="OK",_xlfn.NUMBERVALUE(Plantilla!AP500),"")</f>
        <v/>
      </c>
      <c r="AS489" s="4">
        <f>IF($C489="OK",_xlfn.NUMBERVALUE(Plantilla!AQ500),"")</f>
        <v/>
      </c>
      <c r="AT489" s="6">
        <f>IF($C489="OK",_xlfn.NUMBERVALUE(Plantilla!AR500),"")</f>
        <v/>
      </c>
      <c r="AU489" s="4">
        <f>IF($C489="OK",_xlfn.NUMBERVALUE(Plantilla!AS500),"")</f>
        <v/>
      </c>
      <c r="AV489" s="6">
        <f>IF($C489="OK",_xlfn.NUMBERVALUE(Plantilla!AT500),"")</f>
        <v/>
      </c>
      <c r="AW489" s="4">
        <f>IF($C489="OK",_xlfn.NUMBERVALUE(Plantilla!AU500),"")</f>
        <v/>
      </c>
      <c r="AX489" s="6">
        <f>IF($C489="OK",_xlfn.NUMBERVALUE(Plantilla!AV500),"")</f>
        <v/>
      </c>
      <c r="AY489" s="4">
        <f>IF($C489="OK",_xlfn.NUMBERVALUE(Plantilla!AW500),"")</f>
        <v/>
      </c>
      <c r="AZ489" s="6">
        <f>IF($C489="OK",_xlfn.NUMBERVALUE(Plantilla!AX500),"")</f>
        <v/>
      </c>
      <c r="BA489">
        <f>IF($C489="OK",_xlfn.NUMBERVALUE(Plantilla!AY500),"")</f>
        <v/>
      </c>
      <c r="BB489">
        <f>IF($C489="OK",_xlfn.NUMBERVALUE(Plantilla!AZ500),"")</f>
        <v/>
      </c>
      <c r="BC489" s="4">
        <f>IF($C489="OK",_xlfn.NUMBERVALUE(Plantilla!BA500),"")</f>
        <v/>
      </c>
      <c r="BD489" s="6">
        <f>IF($C489="OK",_xlfn.NUMBERVALUE(Plantilla!BB500),"")</f>
        <v/>
      </c>
      <c r="BE489" s="4">
        <f>IF($C489="OK",_xlfn.NUMBERVALUE(Plantilla!BC500),"")</f>
        <v/>
      </c>
      <c r="BF489" s="6">
        <f>IF($C489="OK",_xlfn.NUMBERVALUE(Plantilla!BD500),"")</f>
        <v/>
      </c>
      <c r="BG489" s="4">
        <f>IF($C489="OK",_xlfn.NUMBERVALUE(Plantilla!BE500),"")</f>
        <v/>
      </c>
      <c r="BH489" s="6">
        <f>IF($C489="OK",_xlfn.NUMBERVALUE(Plantilla!BF500),"")</f>
        <v/>
      </c>
      <c r="BI489" s="110">
        <f>IF($C489="OK",_xlfn.NUMBERVALUE(Plantilla!BG500),"")</f>
        <v/>
      </c>
      <c r="BJ489" s="6">
        <f>IF($C489="OK",_xlfn.NUMBERVALUE(Plantilla!BH500),"")</f>
        <v/>
      </c>
      <c r="BK489" s="109">
        <f>IF($C489="OK",_xlfn.NUMBERVALUE(Plantilla!BI500),"")</f>
        <v/>
      </c>
      <c r="BL489" s="6">
        <f>IF($C489="OK",
   IF(Plantilla!BJ500&lt;&gt;"",
      TEXT(VLOOKUP(Plantilla!BJ500,'Tablas '!$Z$4:$AA$6,2,FALSE),"#"),
   ""),
"")</f>
        <v/>
      </c>
      <c r="BM489" s="4">
        <f>IF($C489="OK",_xlfn.NUMBERVALUE(Plantilla!BK500),"")</f>
        <v/>
      </c>
      <c r="BN489" s="4">
        <f>IF($C489="OK",_xlfn.NUMBERVALUE(Plantilla!BL500),"")</f>
        <v/>
      </c>
      <c r="BO489" s="6">
        <f>IF($C489="OK",_xlfn.NUMBERVALUE(Plantilla!BM500),"")</f>
        <v/>
      </c>
      <c r="BP489" s="4">
        <f>IF($C489="OK",_xlfn.NUMBERVALUE(Plantilla!BN500),"")</f>
        <v/>
      </c>
      <c r="BQ489" s="6">
        <f>IF($C489="OK",_xlfn.NUMBERVALUE(Plantilla!BO500),"")</f>
        <v/>
      </c>
      <c r="BR489" s="4">
        <f>IF($C489="OK",_xlfn.NUMBERVALUE(Plantilla!BP500),"")</f>
        <v/>
      </c>
      <c r="BS489" s="6">
        <f>IF($C489="OK",_xlfn.NUMBERVALUE(Plantilla!BQ500),"")</f>
        <v/>
      </c>
      <c r="BT489" s="4">
        <f>IF($C489="OK",_xlfn.NUMBERVALUE(Plantilla!BR500),"")</f>
        <v/>
      </c>
      <c r="BU489" s="6">
        <f>IF($C489="OK",_xlfn.NUMBERVALUE(Plantilla!BS500),"")</f>
        <v/>
      </c>
      <c r="BV489" s="6">
        <f>IF($C489="OK",_xlfn.NUMBERVALUE(Plantilla!BT500),"")</f>
        <v/>
      </c>
      <c r="BW489" s="6">
        <f>IF($C489="OK",_xlfn.NUMBERVALUE(Plantilla!BU500),"")</f>
        <v/>
      </c>
      <c r="BX489" s="6">
        <f>IF($C489="OK",_xlfn.NUMBERVALUE(Plantilla!BV500),"")</f>
        <v/>
      </c>
      <c r="BY489" s="6">
        <f>IF($C489="OK",_xlfn.NUMBERVALUE(Plantilla!BW500),"")</f>
        <v/>
      </c>
      <c r="BZ489" s="6">
        <f>IF($C489="OK",_xlfn.NUMBERVALUE(Plantilla!BX500),"")</f>
        <v/>
      </c>
      <c r="CA489" s="6">
        <f>IF($C489="OK",_xlfn.NUMBERVALUE(Plantilla!BY500),"")</f>
        <v/>
      </c>
      <c r="CB489" s="6">
        <f>IF($C489="OK",_xlfn.NUMBERVALUE(Plantilla!BZ500),"")</f>
        <v/>
      </c>
      <c r="CC489" s="6">
        <f>IF($C489="OK",_xlfn.NUMBERVALUE(Plantilla!CA500),"")</f>
        <v/>
      </c>
      <c r="CD489" s="6">
        <f>IF($C489="OK",_xlfn.NUMBERVALUE(Plantilla!CB500),"")</f>
        <v/>
      </c>
      <c r="CE489" s="6">
        <f>IF($C489="OK",_xlfn.NUMBERVALUE(Plantilla!CC500),"")</f>
        <v/>
      </c>
      <c r="CF489" s="4">
        <f>IF($C489="OK",_xlfn.NUMBERVALUE(Plantilla!CD500),"")</f>
        <v/>
      </c>
      <c r="CG489" s="6">
        <f>IF($C489="OK",_xlfn.NUMBERVALUE(Plantilla!CE500),"")</f>
        <v/>
      </c>
      <c r="CH489" s="6">
        <f>IF($C489="OK",_xlfn.NUMBERVALUE(Plantilla!CF500),"")</f>
        <v/>
      </c>
      <c r="CI489" s="6">
        <f>IF($C489="OK",_xlfn.NUMBERVALUE(Plantilla!CG500),"")</f>
        <v/>
      </c>
      <c r="CJ489" s="6">
        <f>IF($C489="OK",_xlfn.NUMBERVALUE(Plantilla!CH500),"")</f>
        <v/>
      </c>
      <c r="CK489" s="6">
        <f>IF($C489="OK",_xlfn.NUMBERVALUE(Plantilla!CI500),"")</f>
        <v/>
      </c>
      <c r="CL489" s="6">
        <f>IF($C489="OK",_xlfn.NUMBERVALUE(Plantilla!CJ500),"")</f>
        <v/>
      </c>
      <c r="CM489">
        <f>IF($C489="OK",TEXT(Plantilla!CK500,"#"),"")</f>
        <v/>
      </c>
      <c r="CN489" s="6">
        <f>IF($C489="OK",_xlfn.NUMBERVALUE(Plantilla!CL500),"")</f>
        <v/>
      </c>
      <c r="CO489" s="6">
        <f>IF($C489="OK",_xlfn.NUMBERVALUE(Plantilla!CM500),"")</f>
        <v/>
      </c>
      <c r="CP489" s="110">
        <f>IF($C489="OK",_xlfn.NUMBERVALUE(Plantilla!CN500),"")</f>
        <v/>
      </c>
      <c r="CQ489" s="6">
        <f>IF($C489="OK",_xlfn.NUMBERVALUE(Plantilla!CO500),"")</f>
        <v/>
      </c>
      <c r="CR489" s="109">
        <f>IF($C489="OK",_xlfn.NUMBERVALUE(Plantilla!CP500),"")</f>
        <v/>
      </c>
      <c r="CS489" s="110">
        <f>IF($C489="OK",_xlfn.NUMBERVALUE(Plantilla!CQ500),"")</f>
        <v/>
      </c>
      <c r="CT489" s="6">
        <f>IF($C489="OK",_xlfn.NUMBERVALUE(Plantilla!CR500),"")</f>
        <v/>
      </c>
      <c r="CU489" s="109">
        <f>IF($C489="OK",_xlfn.NUMBERVALUE(Plantilla!CS500),"")</f>
        <v/>
      </c>
      <c r="CV489" s="110">
        <f>IF($C489="OK",_xlfn.NUMBERVALUE(Plantilla!CT500),"")</f>
        <v/>
      </c>
      <c r="CW489" s="6">
        <f>IF($C489="OK",_xlfn.NUMBERVALUE(Plantilla!CU500),"")</f>
        <v/>
      </c>
      <c r="CX489" s="82">
        <f>IF($C489="OK",_xlfn.NUMBERVALUE(Plantilla!CV500),"")</f>
        <v/>
      </c>
      <c r="CY489" s="6">
        <f>IF($C489="OK",_xlfn.NUMBERVALUE(Plantilla!CW500),"")</f>
        <v/>
      </c>
      <c r="CZ489" s="82">
        <f>IF($C489="OK",_xlfn.NUMBERVALUE(Plantilla!CX500),"")</f>
        <v/>
      </c>
      <c r="DA489" s="6">
        <f>IF($C489="OK",_xlfn.NUMBERVALUE(Plantilla!CY500),"")</f>
        <v/>
      </c>
      <c r="DB489" s="109">
        <f>IF($C489="OK",_xlfn.NUMBERVALUE(Plantilla!CZ500),"")</f>
        <v/>
      </c>
      <c r="DC489" s="6">
        <f>IF($C489="OK",_xlfn.NUMBERVALUE(Plantilla!DA500),"")</f>
        <v/>
      </c>
      <c r="DD489" s="6">
        <f>IF($C489="OK",TEXT(Plantilla!DB500,"#"),"")</f>
        <v/>
      </c>
      <c r="DE489" s="6">
        <f>IF($C489="OK",_xlfn.NUMBERVALUE(Plantilla!DC500),"")</f>
        <v/>
      </c>
      <c r="DF489" s="4">
        <f>IF($C489="OK",_xlfn.NUMBERVALUE(Plantilla!DD500),"")</f>
        <v/>
      </c>
      <c r="DG489" s="6">
        <f>IF($C489="OK",_xlfn.NUMBERVALUE(Plantilla!DE500),"")</f>
        <v/>
      </c>
      <c r="DH489" s="6">
        <f>IF($C489="OK",_xlfn.NUMBERVALUE(Plantilla!DF500),"")</f>
        <v/>
      </c>
      <c r="DI489" s="6">
        <f>IF($C489="OK",_xlfn.NUMBERVALUE(Plantilla!DG500),"")</f>
        <v/>
      </c>
      <c r="DJ489" s="6">
        <f>IF($C489="OK",_xlfn.NUMBERVALUE(Plantilla!DH500),"")</f>
        <v/>
      </c>
      <c r="DK489" s="6">
        <f>IF($C489="OK",_xlfn.NUMBERVALUE(Plantilla!DI500),"")</f>
        <v/>
      </c>
      <c r="DL489" s="6">
        <f>IF($C489="OK",_xlfn.NUMBERVALUE(Plantilla!DJ500),"")</f>
        <v/>
      </c>
      <c r="DM489" s="6">
        <f>IF($C489="OK",_xlfn.NUMBERVALUE(Plantilla!DK500),"")</f>
        <v/>
      </c>
      <c r="DN489" s="6">
        <f>IF($C489="OK",_xlfn.NUMBERVALUE(Plantilla!DL500),"")</f>
        <v/>
      </c>
      <c r="DO489" s="6">
        <f>IF($C489="OK",_xlfn.NUMBERVALUE(Plantilla!DM500),"")</f>
        <v/>
      </c>
      <c r="DP489" s="6">
        <f>IF($C489="OK",_xlfn.NUMBERVALUE(Plantilla!DN500),"")</f>
        <v/>
      </c>
      <c r="DQ489" s="6">
        <f>IF($C489="OK",_xlfn.NUMBERVALUE(Plantilla!DO500),"")</f>
        <v/>
      </c>
      <c r="DR489" s="6">
        <f>IF($C489="OK",_xlfn.NUMBERVALUE(Plantilla!DP500),"")</f>
        <v/>
      </c>
      <c r="DS489">
        <f>IF($C489="OK",TEXT(Plantilla!DR500,"#"),"")</f>
        <v/>
      </c>
      <c r="DT489" s="6" t="n"/>
    </row>
    <row r="490">
      <c r="A490">
        <f>IF(Plantilla!$I$6="¡Perfecto!, Guarda el archivo y adjúntalo a tu interfaz de Nómina Electrónica","OK","Error")</f>
        <v/>
      </c>
      <c r="B490">
        <f>IF(Plantilla!$I$6="¡Perfecto!, Guarda el archivo y adjúntalo a tu interfaz de Nómina Electrónica",MID(Plantilla!$D$2,SEARCH("V",Plantilla!$D$2),10),"")</f>
        <v/>
      </c>
      <c r="C490">
        <f>Plantilla!C501</f>
        <v/>
      </c>
      <c r="D490">
        <f>IF($C490="OK",Plantilla!B501,"")</f>
        <v/>
      </c>
      <c r="E490">
        <f>IF($C490="OK",
   VLOOKUP(Plantilla!$E$4,'Tablas '!$AP$4:$AT$6,5,FALSE),
"")</f>
        <v/>
      </c>
      <c r="F490">
        <f>IF($C490="OK",TEXT(Plantilla!D501,"#"),"")</f>
        <v/>
      </c>
      <c r="G490">
        <f>IF($C490="OK",
   VLOOKUP(Plantilla!E501,'Tablas '!$B$4:$C$14,2,FALSE),
"")</f>
        <v/>
      </c>
      <c r="H490">
        <f>IF($C490="OK",TEXT(Plantilla!F501,"#"),"")</f>
        <v/>
      </c>
      <c r="I490">
        <f>IF($C490="OK",TEXT(Plantilla!G501,"#"),"")</f>
        <v/>
      </c>
      <c r="J490">
        <f>IF($C490="OK",TEXT(Plantilla!H501,"#"),"")</f>
        <v/>
      </c>
      <c r="K490">
        <f>IF($C490="OK",TEXT(Plantilla!I501,"#"),"")</f>
        <v/>
      </c>
      <c r="L490">
        <f>IF($C490="OK",TEXT(Plantilla!J501,"#"),"")</f>
        <v/>
      </c>
      <c r="M490">
        <f>IF($C490="OK",TEXT(Plantilla!K501,"#"),"")</f>
        <v/>
      </c>
      <c r="N490">
        <f>IF($C490="OK",
   CONCATENATE(YEAR(Plantilla!L501),"-",TEXT(MONTH(Plantilla!L501),"00"),"-",TEXT(DAY(Plantilla!L501),"00")),
"")</f>
        <v/>
      </c>
      <c r="O490">
        <f>IF($C490="OK",_xlfn.NUMBERVALUE(Plantilla!M501),"")</f>
        <v/>
      </c>
      <c r="P490">
        <f>IF($C490="OK",
   IF(Plantilla!N501&lt;&gt;"",
      CONCATENATE(YEAR(Plantilla!N501),"-",TEXT(MONTH(Plantilla!N501),"00"),"-",TEXT(DAY(Plantilla!N501),"00")),
   ""),
"")</f>
        <v/>
      </c>
      <c r="Q490">
        <f>IF($C490="OK",
   VLOOKUP(Plantilla!O501,'Tablas '!$E$4:$F$19,2,FALSE),
"")</f>
        <v/>
      </c>
      <c r="R490">
        <f>IF($C490="OK",
   VLOOKUP(Plantilla!P501,'Tablas '!$H$4:$I$5,2,FALSE),
"")</f>
        <v/>
      </c>
      <c r="S490">
        <f>IF($C490="OK",
   VLOOKUP(Plantilla!Q501,'Tablas '!$K$4:$L$8,2,FALSE),
"")</f>
        <v/>
      </c>
      <c r="T490">
        <f>IF($C490="OK",
   VLOOKUP(Plantilla!R501,'Tablas '!$AE$4:$AF$6,2,FALSE),
"")</f>
        <v/>
      </c>
      <c r="U490">
        <f>IF($C490="OK",
   VLOOKUP(Plantilla!S501,'Tablas '!$AE$4:$AF$6,2,FALSE),
"")</f>
        <v/>
      </c>
      <c r="V490">
        <f>IF($C490="OK",TEXT(Plantilla!T501,"#"),"")</f>
        <v/>
      </c>
      <c r="W490" s="84">
        <f>IF($C490="OK",
   VLOOKUP(Plantilla!U501,'Tablas '!$AM$4:$AN$1126,2,FALSE),
"")</f>
        <v/>
      </c>
      <c r="X490">
        <f>IF($C490="OK",TEXT(Plantilla!V501,"#"),"")</f>
        <v/>
      </c>
      <c r="Y490">
        <f>IF($C490="OK",
   CONCATENATE(YEAR(Plantilla!W501),"-",TEXT(MONTH(Plantilla!W501),"00"),"-",TEXT(DAY(Plantilla!W501),"00")),
"")</f>
        <v/>
      </c>
      <c r="Z490">
        <f>IF($C490="OK",
   CONCATENATE(YEAR(Plantilla!X501),"-",TEXT(MONTH(Plantilla!X501),"00"),"-",TEXT(DAY(Plantilla!X501),"00")),
"")</f>
        <v/>
      </c>
      <c r="AA490">
        <f>IF($C490="OK",
   TEXT(VLOOKUP(Plantilla!Y501,'Tablas '!$Q$4:$R$9,2,FALSE),"#"),
"")</f>
        <v/>
      </c>
      <c r="AB490">
        <f>IF($C490="OK",
   CONCATENATE(YEAR(Plantilla!Z501),"-",TEXT(MONTH(Plantilla!Z501),"00"),"-",TEXT(DAY(Plantilla!Z501),"00")),
"")</f>
        <v/>
      </c>
      <c r="AC490">
        <f>IF($C490="OK",
   TEXT(VLOOKUP(Plantilla!AA501,'Tablas '!$T$4:$U$13,2,FALSE),"#"),
"")</f>
        <v/>
      </c>
      <c r="AD490">
        <f>IF($C490="OK",TEXT(Plantilla!AB501,"#"),"")</f>
        <v/>
      </c>
      <c r="AE490">
        <f>IF($C490="OK",
   IF(Plantilla!AC501&lt;&gt;"",
      TEXT(VLOOKUP(Plantilla!AC501,'Tablas '!$W$4:$X$7,2,FALSE),"#"),
   ""),
"")</f>
        <v/>
      </c>
      <c r="AF490">
        <f>IF($C490="OK",TEXT(Plantilla!AD501,"#"),"")</f>
        <v/>
      </c>
      <c r="AG490" s="6">
        <f>IF($C490="OK",_xlfn.NUMBERVALUE(Plantilla!AE501),"")</f>
        <v/>
      </c>
      <c r="AH490" s="4">
        <f>IF($C490="OK",_xlfn.NUMBERVALUE(Plantilla!AF501),"")</f>
        <v/>
      </c>
      <c r="AI490" s="6">
        <f>IF($C490="OK",_xlfn.NUMBERVALUE(Plantilla!AG501),"")</f>
        <v/>
      </c>
      <c r="AJ490" s="6">
        <f>IF($C490="OK",_xlfn.NUMBERVALUE(Plantilla!AH501),"")</f>
        <v/>
      </c>
      <c r="AK490" s="6">
        <f>IF($C490="OK",_xlfn.NUMBERVALUE(Plantilla!AI501),"")</f>
        <v/>
      </c>
      <c r="AL490" s="6">
        <f>IF($C490="OK",_xlfn.NUMBERVALUE(Plantilla!AJ501),"")</f>
        <v/>
      </c>
      <c r="AM490" s="4">
        <f>IF($C490="OK",_xlfn.NUMBERVALUE(Plantilla!AK501),"")</f>
        <v/>
      </c>
      <c r="AN490" s="6">
        <f>IF($C490="OK",_xlfn.NUMBERVALUE(Plantilla!AL501),"")</f>
        <v/>
      </c>
      <c r="AO490" s="4">
        <f>IF($C490="OK",_xlfn.NUMBERVALUE(Plantilla!AM501),"")</f>
        <v/>
      </c>
      <c r="AP490" s="6">
        <f>IF($C490="OK",_xlfn.NUMBERVALUE(Plantilla!AN501),"")</f>
        <v/>
      </c>
      <c r="AQ490" s="4">
        <f>IF($C490="OK",_xlfn.NUMBERVALUE(Plantilla!AO501),"")</f>
        <v/>
      </c>
      <c r="AR490" s="6">
        <f>IF($C490="OK",_xlfn.NUMBERVALUE(Plantilla!AP501),"")</f>
        <v/>
      </c>
      <c r="AS490" s="4">
        <f>IF($C490="OK",_xlfn.NUMBERVALUE(Plantilla!AQ501),"")</f>
        <v/>
      </c>
      <c r="AT490" s="6">
        <f>IF($C490="OK",_xlfn.NUMBERVALUE(Plantilla!AR501),"")</f>
        <v/>
      </c>
      <c r="AU490" s="4">
        <f>IF($C490="OK",_xlfn.NUMBERVALUE(Plantilla!AS501),"")</f>
        <v/>
      </c>
      <c r="AV490" s="6">
        <f>IF($C490="OK",_xlfn.NUMBERVALUE(Plantilla!AT501),"")</f>
        <v/>
      </c>
      <c r="AW490" s="4">
        <f>IF($C490="OK",_xlfn.NUMBERVALUE(Plantilla!AU501),"")</f>
        <v/>
      </c>
      <c r="AX490" s="6">
        <f>IF($C490="OK",_xlfn.NUMBERVALUE(Plantilla!AV501),"")</f>
        <v/>
      </c>
      <c r="AY490" s="4">
        <f>IF($C490="OK",_xlfn.NUMBERVALUE(Plantilla!AW501),"")</f>
        <v/>
      </c>
      <c r="AZ490" s="6">
        <f>IF($C490="OK",_xlfn.NUMBERVALUE(Plantilla!AX501),"")</f>
        <v/>
      </c>
      <c r="BA490">
        <f>IF($C490="OK",_xlfn.NUMBERVALUE(Plantilla!AY501),"")</f>
        <v/>
      </c>
      <c r="BB490">
        <f>IF($C490="OK",_xlfn.NUMBERVALUE(Plantilla!AZ501),"")</f>
        <v/>
      </c>
      <c r="BC490" s="4">
        <f>IF($C490="OK",_xlfn.NUMBERVALUE(Plantilla!BA501),"")</f>
        <v/>
      </c>
      <c r="BD490" s="6">
        <f>IF($C490="OK",_xlfn.NUMBERVALUE(Plantilla!BB501),"")</f>
        <v/>
      </c>
      <c r="BE490" s="4">
        <f>IF($C490="OK",_xlfn.NUMBERVALUE(Plantilla!BC501),"")</f>
        <v/>
      </c>
      <c r="BF490" s="6">
        <f>IF($C490="OK",_xlfn.NUMBERVALUE(Plantilla!BD501),"")</f>
        <v/>
      </c>
      <c r="BG490" s="4">
        <f>IF($C490="OK",_xlfn.NUMBERVALUE(Plantilla!BE501),"")</f>
        <v/>
      </c>
      <c r="BH490" s="6">
        <f>IF($C490="OK",_xlfn.NUMBERVALUE(Plantilla!BF501),"")</f>
        <v/>
      </c>
      <c r="BI490" s="110">
        <f>IF($C490="OK",_xlfn.NUMBERVALUE(Plantilla!BG501),"")</f>
        <v/>
      </c>
      <c r="BJ490" s="6">
        <f>IF($C490="OK",_xlfn.NUMBERVALUE(Plantilla!BH501),"")</f>
        <v/>
      </c>
      <c r="BK490" s="109">
        <f>IF($C490="OK",_xlfn.NUMBERVALUE(Plantilla!BI501),"")</f>
        <v/>
      </c>
      <c r="BL490" s="6">
        <f>IF($C490="OK",
   IF(Plantilla!BJ501&lt;&gt;"",
      TEXT(VLOOKUP(Plantilla!BJ501,'Tablas '!$Z$4:$AA$6,2,FALSE),"#"),
   ""),
"")</f>
        <v/>
      </c>
      <c r="BM490" s="4">
        <f>IF($C490="OK",_xlfn.NUMBERVALUE(Plantilla!BK501),"")</f>
        <v/>
      </c>
      <c r="BN490" s="4">
        <f>IF($C490="OK",_xlfn.NUMBERVALUE(Plantilla!BL501),"")</f>
        <v/>
      </c>
      <c r="BO490" s="6">
        <f>IF($C490="OK",_xlfn.NUMBERVALUE(Plantilla!BM501),"")</f>
        <v/>
      </c>
      <c r="BP490" s="4">
        <f>IF($C490="OK",_xlfn.NUMBERVALUE(Plantilla!BN501),"")</f>
        <v/>
      </c>
      <c r="BQ490" s="6">
        <f>IF($C490="OK",_xlfn.NUMBERVALUE(Plantilla!BO501),"")</f>
        <v/>
      </c>
      <c r="BR490" s="4">
        <f>IF($C490="OK",_xlfn.NUMBERVALUE(Plantilla!BP501),"")</f>
        <v/>
      </c>
      <c r="BS490" s="6">
        <f>IF($C490="OK",_xlfn.NUMBERVALUE(Plantilla!BQ501),"")</f>
        <v/>
      </c>
      <c r="BT490" s="4">
        <f>IF($C490="OK",_xlfn.NUMBERVALUE(Plantilla!BR501),"")</f>
        <v/>
      </c>
      <c r="BU490" s="6">
        <f>IF($C490="OK",_xlfn.NUMBERVALUE(Plantilla!BS501),"")</f>
        <v/>
      </c>
      <c r="BV490" s="6">
        <f>IF($C490="OK",_xlfn.NUMBERVALUE(Plantilla!BT501),"")</f>
        <v/>
      </c>
      <c r="BW490" s="6">
        <f>IF($C490="OK",_xlfn.NUMBERVALUE(Plantilla!BU501),"")</f>
        <v/>
      </c>
      <c r="BX490" s="6">
        <f>IF($C490="OK",_xlfn.NUMBERVALUE(Plantilla!BV501),"")</f>
        <v/>
      </c>
      <c r="BY490" s="6">
        <f>IF($C490="OK",_xlfn.NUMBERVALUE(Plantilla!BW501),"")</f>
        <v/>
      </c>
      <c r="BZ490" s="6">
        <f>IF($C490="OK",_xlfn.NUMBERVALUE(Plantilla!BX501),"")</f>
        <v/>
      </c>
      <c r="CA490" s="6">
        <f>IF($C490="OK",_xlfn.NUMBERVALUE(Plantilla!BY501),"")</f>
        <v/>
      </c>
      <c r="CB490" s="6">
        <f>IF($C490="OK",_xlfn.NUMBERVALUE(Plantilla!BZ501),"")</f>
        <v/>
      </c>
      <c r="CC490" s="6">
        <f>IF($C490="OK",_xlfn.NUMBERVALUE(Plantilla!CA501),"")</f>
        <v/>
      </c>
      <c r="CD490" s="6">
        <f>IF($C490="OK",_xlfn.NUMBERVALUE(Plantilla!CB501),"")</f>
        <v/>
      </c>
      <c r="CE490" s="6">
        <f>IF($C490="OK",_xlfn.NUMBERVALUE(Plantilla!CC501),"")</f>
        <v/>
      </c>
      <c r="CF490" s="4">
        <f>IF($C490="OK",_xlfn.NUMBERVALUE(Plantilla!CD501),"")</f>
        <v/>
      </c>
      <c r="CG490" s="6">
        <f>IF($C490="OK",_xlfn.NUMBERVALUE(Plantilla!CE501),"")</f>
        <v/>
      </c>
      <c r="CH490" s="6">
        <f>IF($C490="OK",_xlfn.NUMBERVALUE(Plantilla!CF501),"")</f>
        <v/>
      </c>
      <c r="CI490" s="6">
        <f>IF($C490="OK",_xlfn.NUMBERVALUE(Plantilla!CG501),"")</f>
        <v/>
      </c>
      <c r="CJ490" s="6">
        <f>IF($C490="OK",_xlfn.NUMBERVALUE(Plantilla!CH501),"")</f>
        <v/>
      </c>
      <c r="CK490" s="6">
        <f>IF($C490="OK",_xlfn.NUMBERVALUE(Plantilla!CI501),"")</f>
        <v/>
      </c>
      <c r="CL490" s="6">
        <f>IF($C490="OK",_xlfn.NUMBERVALUE(Plantilla!CJ501),"")</f>
        <v/>
      </c>
      <c r="CM490">
        <f>IF($C490="OK",TEXT(Plantilla!CK501,"#"),"")</f>
        <v/>
      </c>
      <c r="CN490" s="6">
        <f>IF($C490="OK",_xlfn.NUMBERVALUE(Plantilla!CL501),"")</f>
        <v/>
      </c>
      <c r="CO490" s="6">
        <f>IF($C490="OK",_xlfn.NUMBERVALUE(Plantilla!CM501),"")</f>
        <v/>
      </c>
      <c r="CP490" s="110">
        <f>IF($C490="OK",_xlfn.NUMBERVALUE(Plantilla!CN501),"")</f>
        <v/>
      </c>
      <c r="CQ490" s="6">
        <f>IF($C490="OK",_xlfn.NUMBERVALUE(Plantilla!CO501),"")</f>
        <v/>
      </c>
      <c r="CR490" s="109">
        <f>IF($C490="OK",_xlfn.NUMBERVALUE(Plantilla!CP501),"")</f>
        <v/>
      </c>
      <c r="CS490" s="110">
        <f>IF($C490="OK",_xlfn.NUMBERVALUE(Plantilla!CQ501),"")</f>
        <v/>
      </c>
      <c r="CT490" s="6">
        <f>IF($C490="OK",_xlfn.NUMBERVALUE(Plantilla!CR501),"")</f>
        <v/>
      </c>
      <c r="CU490" s="109">
        <f>IF($C490="OK",_xlfn.NUMBERVALUE(Plantilla!CS501),"")</f>
        <v/>
      </c>
      <c r="CV490" s="110">
        <f>IF($C490="OK",_xlfn.NUMBERVALUE(Plantilla!CT501),"")</f>
        <v/>
      </c>
      <c r="CW490" s="6">
        <f>IF($C490="OK",_xlfn.NUMBERVALUE(Plantilla!CU501),"")</f>
        <v/>
      </c>
      <c r="CX490" s="82">
        <f>IF($C490="OK",_xlfn.NUMBERVALUE(Plantilla!CV501),"")</f>
        <v/>
      </c>
      <c r="CY490" s="6">
        <f>IF($C490="OK",_xlfn.NUMBERVALUE(Plantilla!CW501),"")</f>
        <v/>
      </c>
      <c r="CZ490" s="82">
        <f>IF($C490="OK",_xlfn.NUMBERVALUE(Plantilla!CX501),"")</f>
        <v/>
      </c>
      <c r="DA490" s="6">
        <f>IF($C490="OK",_xlfn.NUMBERVALUE(Plantilla!CY501),"")</f>
        <v/>
      </c>
      <c r="DB490" s="109">
        <f>IF($C490="OK",_xlfn.NUMBERVALUE(Plantilla!CZ501),"")</f>
        <v/>
      </c>
      <c r="DC490" s="6">
        <f>IF($C490="OK",_xlfn.NUMBERVALUE(Plantilla!DA501),"")</f>
        <v/>
      </c>
      <c r="DD490" s="6">
        <f>IF($C490="OK",TEXT(Plantilla!DB501,"#"),"")</f>
        <v/>
      </c>
      <c r="DE490" s="6">
        <f>IF($C490="OK",_xlfn.NUMBERVALUE(Plantilla!DC501),"")</f>
        <v/>
      </c>
      <c r="DF490" s="4">
        <f>IF($C490="OK",_xlfn.NUMBERVALUE(Plantilla!DD501),"")</f>
        <v/>
      </c>
      <c r="DG490" s="6">
        <f>IF($C490="OK",_xlfn.NUMBERVALUE(Plantilla!DE501),"")</f>
        <v/>
      </c>
      <c r="DH490" s="6">
        <f>IF($C490="OK",_xlfn.NUMBERVALUE(Plantilla!DF501),"")</f>
        <v/>
      </c>
      <c r="DI490" s="6">
        <f>IF($C490="OK",_xlfn.NUMBERVALUE(Plantilla!DG501),"")</f>
        <v/>
      </c>
      <c r="DJ490" s="6">
        <f>IF($C490="OK",_xlfn.NUMBERVALUE(Plantilla!DH501),"")</f>
        <v/>
      </c>
      <c r="DK490" s="6">
        <f>IF($C490="OK",_xlfn.NUMBERVALUE(Plantilla!DI501),"")</f>
        <v/>
      </c>
      <c r="DL490" s="6">
        <f>IF($C490="OK",_xlfn.NUMBERVALUE(Plantilla!DJ501),"")</f>
        <v/>
      </c>
      <c r="DM490" s="6">
        <f>IF($C490="OK",_xlfn.NUMBERVALUE(Plantilla!DK501),"")</f>
        <v/>
      </c>
      <c r="DN490" s="6">
        <f>IF($C490="OK",_xlfn.NUMBERVALUE(Plantilla!DL501),"")</f>
        <v/>
      </c>
      <c r="DO490" s="6">
        <f>IF($C490="OK",_xlfn.NUMBERVALUE(Plantilla!DM501),"")</f>
        <v/>
      </c>
      <c r="DP490" s="6">
        <f>IF($C490="OK",_xlfn.NUMBERVALUE(Plantilla!DN501),"")</f>
        <v/>
      </c>
      <c r="DQ490" s="6">
        <f>IF($C490="OK",_xlfn.NUMBERVALUE(Plantilla!DO501),"")</f>
        <v/>
      </c>
      <c r="DR490" s="6">
        <f>IF($C490="OK",_xlfn.NUMBERVALUE(Plantilla!DP501),"")</f>
        <v/>
      </c>
      <c r="DS490">
        <f>IF($C490="OK",TEXT(Plantilla!DR501,"#"),"")</f>
        <v/>
      </c>
      <c r="DT490" s="6" t="n"/>
    </row>
    <row r="491">
      <c r="A491">
        <f>IF(Plantilla!$I$6="¡Perfecto!, Guarda el archivo y adjúntalo a tu interfaz de Nómina Electrónica","OK","Error")</f>
        <v/>
      </c>
      <c r="B491">
        <f>IF(Plantilla!$I$6="¡Perfecto!, Guarda el archivo y adjúntalo a tu interfaz de Nómina Electrónica",MID(Plantilla!$D$2,SEARCH("V",Plantilla!$D$2),10),"")</f>
        <v/>
      </c>
      <c r="C491">
        <f>Plantilla!C502</f>
        <v/>
      </c>
      <c r="D491">
        <f>IF($C491="OK",Plantilla!B502,"")</f>
        <v/>
      </c>
      <c r="E491">
        <f>IF($C491="OK",
   VLOOKUP(Plantilla!$E$4,'Tablas '!$AP$4:$AT$6,5,FALSE),
"")</f>
        <v/>
      </c>
      <c r="F491">
        <f>IF($C491="OK",TEXT(Plantilla!D502,"#"),"")</f>
        <v/>
      </c>
      <c r="G491">
        <f>IF($C491="OK",
   VLOOKUP(Plantilla!E502,'Tablas '!$B$4:$C$14,2,FALSE),
"")</f>
        <v/>
      </c>
      <c r="H491">
        <f>IF($C491="OK",TEXT(Plantilla!F502,"#"),"")</f>
        <v/>
      </c>
      <c r="I491">
        <f>IF($C491="OK",TEXT(Plantilla!G502,"#"),"")</f>
        <v/>
      </c>
      <c r="J491">
        <f>IF($C491="OK",TEXT(Plantilla!H502,"#"),"")</f>
        <v/>
      </c>
      <c r="K491">
        <f>IF($C491="OK",TEXT(Plantilla!I502,"#"),"")</f>
        <v/>
      </c>
      <c r="L491">
        <f>IF($C491="OK",TEXT(Plantilla!J502,"#"),"")</f>
        <v/>
      </c>
      <c r="M491">
        <f>IF($C491="OK",TEXT(Plantilla!K502,"#"),"")</f>
        <v/>
      </c>
      <c r="N491">
        <f>IF($C491="OK",
   CONCATENATE(YEAR(Plantilla!L502),"-",TEXT(MONTH(Plantilla!L502),"00"),"-",TEXT(DAY(Plantilla!L502),"00")),
"")</f>
        <v/>
      </c>
      <c r="O491">
        <f>IF($C491="OK",_xlfn.NUMBERVALUE(Plantilla!M502),"")</f>
        <v/>
      </c>
      <c r="P491">
        <f>IF($C491="OK",
   IF(Plantilla!N502&lt;&gt;"",
      CONCATENATE(YEAR(Plantilla!N502),"-",TEXT(MONTH(Plantilla!N502),"00"),"-",TEXT(DAY(Plantilla!N502),"00")),
   ""),
"")</f>
        <v/>
      </c>
      <c r="Q491">
        <f>IF($C491="OK",
   VLOOKUP(Plantilla!O502,'Tablas '!$E$4:$F$19,2,FALSE),
"")</f>
        <v/>
      </c>
      <c r="R491">
        <f>IF($C491="OK",
   VLOOKUP(Plantilla!P502,'Tablas '!$H$4:$I$5,2,FALSE),
"")</f>
        <v/>
      </c>
      <c r="S491">
        <f>IF($C491="OK",
   VLOOKUP(Plantilla!Q502,'Tablas '!$K$4:$L$8,2,FALSE),
"")</f>
        <v/>
      </c>
      <c r="T491">
        <f>IF($C491="OK",
   VLOOKUP(Plantilla!R502,'Tablas '!$AE$4:$AF$6,2,FALSE),
"")</f>
        <v/>
      </c>
      <c r="U491">
        <f>IF($C491="OK",
   VLOOKUP(Plantilla!S502,'Tablas '!$AE$4:$AF$6,2,FALSE),
"")</f>
        <v/>
      </c>
      <c r="V491">
        <f>IF($C491="OK",TEXT(Plantilla!T502,"#"),"")</f>
        <v/>
      </c>
      <c r="W491" s="84">
        <f>IF($C491="OK",
   VLOOKUP(Plantilla!U502,'Tablas '!$AM$4:$AN$1126,2,FALSE),
"")</f>
        <v/>
      </c>
      <c r="X491">
        <f>IF($C491="OK",TEXT(Plantilla!V502,"#"),"")</f>
        <v/>
      </c>
      <c r="Y491">
        <f>IF($C491="OK",
   CONCATENATE(YEAR(Plantilla!W502),"-",TEXT(MONTH(Plantilla!W502),"00"),"-",TEXT(DAY(Plantilla!W502),"00")),
"")</f>
        <v/>
      </c>
      <c r="Z491">
        <f>IF($C491="OK",
   CONCATENATE(YEAR(Plantilla!X502),"-",TEXT(MONTH(Plantilla!X502),"00"),"-",TEXT(DAY(Plantilla!X502),"00")),
"")</f>
        <v/>
      </c>
      <c r="AA491">
        <f>IF($C491="OK",
   TEXT(VLOOKUP(Plantilla!Y502,'Tablas '!$Q$4:$R$9,2,FALSE),"#"),
"")</f>
        <v/>
      </c>
      <c r="AB491">
        <f>IF($C491="OK",
   CONCATENATE(YEAR(Plantilla!Z502),"-",TEXT(MONTH(Plantilla!Z502),"00"),"-",TEXT(DAY(Plantilla!Z502),"00")),
"")</f>
        <v/>
      </c>
      <c r="AC491">
        <f>IF($C491="OK",
   TEXT(VLOOKUP(Plantilla!AA502,'Tablas '!$T$4:$U$13,2,FALSE),"#"),
"")</f>
        <v/>
      </c>
      <c r="AD491">
        <f>IF($C491="OK",TEXT(Plantilla!AB502,"#"),"")</f>
        <v/>
      </c>
      <c r="AE491">
        <f>IF($C491="OK",
   IF(Plantilla!AC502&lt;&gt;"",
      TEXT(VLOOKUP(Plantilla!AC502,'Tablas '!$W$4:$X$7,2,FALSE),"#"),
   ""),
"")</f>
        <v/>
      </c>
      <c r="AF491">
        <f>IF($C491="OK",TEXT(Plantilla!AD502,"#"),"")</f>
        <v/>
      </c>
      <c r="AG491" s="6">
        <f>IF($C491="OK",_xlfn.NUMBERVALUE(Plantilla!AE502),"")</f>
        <v/>
      </c>
      <c r="AH491" s="4">
        <f>IF($C491="OK",_xlfn.NUMBERVALUE(Plantilla!AF502),"")</f>
        <v/>
      </c>
      <c r="AI491" s="6">
        <f>IF($C491="OK",_xlfn.NUMBERVALUE(Plantilla!AG502),"")</f>
        <v/>
      </c>
      <c r="AJ491" s="6">
        <f>IF($C491="OK",_xlfn.NUMBERVALUE(Plantilla!AH502),"")</f>
        <v/>
      </c>
      <c r="AK491" s="6">
        <f>IF($C491="OK",_xlfn.NUMBERVALUE(Plantilla!AI502),"")</f>
        <v/>
      </c>
      <c r="AL491" s="6">
        <f>IF($C491="OK",_xlfn.NUMBERVALUE(Plantilla!AJ502),"")</f>
        <v/>
      </c>
      <c r="AM491" s="4">
        <f>IF($C491="OK",_xlfn.NUMBERVALUE(Plantilla!AK502),"")</f>
        <v/>
      </c>
      <c r="AN491" s="6">
        <f>IF($C491="OK",_xlfn.NUMBERVALUE(Plantilla!AL502),"")</f>
        <v/>
      </c>
      <c r="AO491" s="4">
        <f>IF($C491="OK",_xlfn.NUMBERVALUE(Plantilla!AM502),"")</f>
        <v/>
      </c>
      <c r="AP491" s="6">
        <f>IF($C491="OK",_xlfn.NUMBERVALUE(Plantilla!AN502),"")</f>
        <v/>
      </c>
      <c r="AQ491" s="4">
        <f>IF($C491="OK",_xlfn.NUMBERVALUE(Plantilla!AO502),"")</f>
        <v/>
      </c>
      <c r="AR491" s="6">
        <f>IF($C491="OK",_xlfn.NUMBERVALUE(Plantilla!AP502),"")</f>
        <v/>
      </c>
      <c r="AS491" s="4">
        <f>IF($C491="OK",_xlfn.NUMBERVALUE(Plantilla!AQ502),"")</f>
        <v/>
      </c>
      <c r="AT491" s="6">
        <f>IF($C491="OK",_xlfn.NUMBERVALUE(Plantilla!AR502),"")</f>
        <v/>
      </c>
      <c r="AU491" s="4">
        <f>IF($C491="OK",_xlfn.NUMBERVALUE(Plantilla!AS502),"")</f>
        <v/>
      </c>
      <c r="AV491" s="6">
        <f>IF($C491="OK",_xlfn.NUMBERVALUE(Plantilla!AT502),"")</f>
        <v/>
      </c>
      <c r="AW491" s="4">
        <f>IF($C491="OK",_xlfn.NUMBERVALUE(Plantilla!AU502),"")</f>
        <v/>
      </c>
      <c r="AX491" s="6">
        <f>IF($C491="OK",_xlfn.NUMBERVALUE(Plantilla!AV502),"")</f>
        <v/>
      </c>
      <c r="AY491" s="4">
        <f>IF($C491="OK",_xlfn.NUMBERVALUE(Plantilla!AW502),"")</f>
        <v/>
      </c>
      <c r="AZ491" s="6">
        <f>IF($C491="OK",_xlfn.NUMBERVALUE(Plantilla!AX502),"")</f>
        <v/>
      </c>
      <c r="BA491">
        <f>IF($C491="OK",_xlfn.NUMBERVALUE(Plantilla!AY502),"")</f>
        <v/>
      </c>
      <c r="BB491">
        <f>IF($C491="OK",_xlfn.NUMBERVALUE(Plantilla!AZ502),"")</f>
        <v/>
      </c>
      <c r="BC491" s="4">
        <f>IF($C491="OK",_xlfn.NUMBERVALUE(Plantilla!BA502),"")</f>
        <v/>
      </c>
      <c r="BD491" s="6">
        <f>IF($C491="OK",_xlfn.NUMBERVALUE(Plantilla!BB502),"")</f>
        <v/>
      </c>
      <c r="BE491" s="4">
        <f>IF($C491="OK",_xlfn.NUMBERVALUE(Plantilla!BC502),"")</f>
        <v/>
      </c>
      <c r="BF491" s="6">
        <f>IF($C491="OK",_xlfn.NUMBERVALUE(Plantilla!BD502),"")</f>
        <v/>
      </c>
      <c r="BG491" s="4">
        <f>IF($C491="OK",_xlfn.NUMBERVALUE(Plantilla!BE502),"")</f>
        <v/>
      </c>
      <c r="BH491" s="6">
        <f>IF($C491="OK",_xlfn.NUMBERVALUE(Plantilla!BF502),"")</f>
        <v/>
      </c>
      <c r="BI491" s="110">
        <f>IF($C491="OK",_xlfn.NUMBERVALUE(Plantilla!BG502),"")</f>
        <v/>
      </c>
      <c r="BJ491" s="6">
        <f>IF($C491="OK",_xlfn.NUMBERVALUE(Plantilla!BH502),"")</f>
        <v/>
      </c>
      <c r="BK491" s="109">
        <f>IF($C491="OK",_xlfn.NUMBERVALUE(Plantilla!BI502),"")</f>
        <v/>
      </c>
      <c r="BL491" s="6">
        <f>IF($C491="OK",
   IF(Plantilla!BJ502&lt;&gt;"",
      TEXT(VLOOKUP(Plantilla!BJ502,'Tablas '!$Z$4:$AA$6,2,FALSE),"#"),
   ""),
"")</f>
        <v/>
      </c>
      <c r="BM491" s="4">
        <f>IF($C491="OK",_xlfn.NUMBERVALUE(Plantilla!BK502),"")</f>
        <v/>
      </c>
      <c r="BN491" s="4">
        <f>IF($C491="OK",_xlfn.NUMBERVALUE(Plantilla!BL502),"")</f>
        <v/>
      </c>
      <c r="BO491" s="6">
        <f>IF($C491="OK",_xlfn.NUMBERVALUE(Plantilla!BM502),"")</f>
        <v/>
      </c>
      <c r="BP491" s="4">
        <f>IF($C491="OK",_xlfn.NUMBERVALUE(Plantilla!BN502),"")</f>
        <v/>
      </c>
      <c r="BQ491" s="6">
        <f>IF($C491="OK",_xlfn.NUMBERVALUE(Plantilla!BO502),"")</f>
        <v/>
      </c>
      <c r="BR491" s="4">
        <f>IF($C491="OK",_xlfn.NUMBERVALUE(Plantilla!BP502),"")</f>
        <v/>
      </c>
      <c r="BS491" s="6">
        <f>IF($C491="OK",_xlfn.NUMBERVALUE(Plantilla!BQ502),"")</f>
        <v/>
      </c>
      <c r="BT491" s="4">
        <f>IF($C491="OK",_xlfn.NUMBERVALUE(Plantilla!BR502),"")</f>
        <v/>
      </c>
      <c r="BU491" s="6">
        <f>IF($C491="OK",_xlfn.NUMBERVALUE(Plantilla!BS502),"")</f>
        <v/>
      </c>
      <c r="BV491" s="6">
        <f>IF($C491="OK",_xlfn.NUMBERVALUE(Plantilla!BT502),"")</f>
        <v/>
      </c>
      <c r="BW491" s="6">
        <f>IF($C491="OK",_xlfn.NUMBERVALUE(Plantilla!BU502),"")</f>
        <v/>
      </c>
      <c r="BX491" s="6">
        <f>IF($C491="OK",_xlfn.NUMBERVALUE(Plantilla!BV502),"")</f>
        <v/>
      </c>
      <c r="BY491" s="6">
        <f>IF($C491="OK",_xlfn.NUMBERVALUE(Plantilla!BW502),"")</f>
        <v/>
      </c>
      <c r="BZ491" s="6">
        <f>IF($C491="OK",_xlfn.NUMBERVALUE(Plantilla!BX502),"")</f>
        <v/>
      </c>
      <c r="CA491" s="6">
        <f>IF($C491="OK",_xlfn.NUMBERVALUE(Plantilla!BY502),"")</f>
        <v/>
      </c>
      <c r="CB491" s="6">
        <f>IF($C491="OK",_xlfn.NUMBERVALUE(Plantilla!BZ502),"")</f>
        <v/>
      </c>
      <c r="CC491" s="6">
        <f>IF($C491="OK",_xlfn.NUMBERVALUE(Plantilla!CA502),"")</f>
        <v/>
      </c>
      <c r="CD491" s="6">
        <f>IF($C491="OK",_xlfn.NUMBERVALUE(Plantilla!CB502),"")</f>
        <v/>
      </c>
      <c r="CE491" s="6">
        <f>IF($C491="OK",_xlfn.NUMBERVALUE(Plantilla!CC502),"")</f>
        <v/>
      </c>
      <c r="CF491" s="4">
        <f>IF($C491="OK",_xlfn.NUMBERVALUE(Plantilla!CD502),"")</f>
        <v/>
      </c>
      <c r="CG491" s="6">
        <f>IF($C491="OK",_xlfn.NUMBERVALUE(Plantilla!CE502),"")</f>
        <v/>
      </c>
      <c r="CH491" s="6">
        <f>IF($C491="OK",_xlfn.NUMBERVALUE(Plantilla!CF502),"")</f>
        <v/>
      </c>
      <c r="CI491" s="6">
        <f>IF($C491="OK",_xlfn.NUMBERVALUE(Plantilla!CG502),"")</f>
        <v/>
      </c>
      <c r="CJ491" s="6">
        <f>IF($C491="OK",_xlfn.NUMBERVALUE(Plantilla!CH502),"")</f>
        <v/>
      </c>
      <c r="CK491" s="6">
        <f>IF($C491="OK",_xlfn.NUMBERVALUE(Plantilla!CI502),"")</f>
        <v/>
      </c>
      <c r="CL491" s="6">
        <f>IF($C491="OK",_xlfn.NUMBERVALUE(Plantilla!CJ502),"")</f>
        <v/>
      </c>
      <c r="CM491">
        <f>IF($C491="OK",TEXT(Plantilla!CK502,"#"),"")</f>
        <v/>
      </c>
      <c r="CN491" s="6">
        <f>IF($C491="OK",_xlfn.NUMBERVALUE(Plantilla!CL502),"")</f>
        <v/>
      </c>
      <c r="CO491" s="6">
        <f>IF($C491="OK",_xlfn.NUMBERVALUE(Plantilla!CM502),"")</f>
        <v/>
      </c>
      <c r="CP491" s="110">
        <f>IF($C491="OK",_xlfn.NUMBERVALUE(Plantilla!CN502),"")</f>
        <v/>
      </c>
      <c r="CQ491" s="6">
        <f>IF($C491="OK",_xlfn.NUMBERVALUE(Plantilla!CO502),"")</f>
        <v/>
      </c>
      <c r="CR491" s="109">
        <f>IF($C491="OK",_xlfn.NUMBERVALUE(Plantilla!CP502),"")</f>
        <v/>
      </c>
      <c r="CS491" s="110">
        <f>IF($C491="OK",_xlfn.NUMBERVALUE(Plantilla!CQ502),"")</f>
        <v/>
      </c>
      <c r="CT491" s="6">
        <f>IF($C491="OK",_xlfn.NUMBERVALUE(Plantilla!CR502),"")</f>
        <v/>
      </c>
      <c r="CU491" s="109">
        <f>IF($C491="OK",_xlfn.NUMBERVALUE(Plantilla!CS502),"")</f>
        <v/>
      </c>
      <c r="CV491" s="110">
        <f>IF($C491="OK",_xlfn.NUMBERVALUE(Plantilla!CT502),"")</f>
        <v/>
      </c>
      <c r="CW491" s="6">
        <f>IF($C491="OK",_xlfn.NUMBERVALUE(Plantilla!CU502),"")</f>
        <v/>
      </c>
      <c r="CX491" s="82">
        <f>IF($C491="OK",_xlfn.NUMBERVALUE(Plantilla!CV502),"")</f>
        <v/>
      </c>
      <c r="CY491" s="6">
        <f>IF($C491="OK",_xlfn.NUMBERVALUE(Plantilla!CW502),"")</f>
        <v/>
      </c>
      <c r="CZ491" s="82">
        <f>IF($C491="OK",_xlfn.NUMBERVALUE(Plantilla!CX502),"")</f>
        <v/>
      </c>
      <c r="DA491" s="6">
        <f>IF($C491="OK",_xlfn.NUMBERVALUE(Plantilla!CY502),"")</f>
        <v/>
      </c>
      <c r="DB491" s="109">
        <f>IF($C491="OK",_xlfn.NUMBERVALUE(Plantilla!CZ502),"")</f>
        <v/>
      </c>
      <c r="DC491" s="6">
        <f>IF($C491="OK",_xlfn.NUMBERVALUE(Plantilla!DA502),"")</f>
        <v/>
      </c>
      <c r="DD491" s="6">
        <f>IF($C491="OK",TEXT(Plantilla!DB502,"#"),"")</f>
        <v/>
      </c>
      <c r="DE491" s="6">
        <f>IF($C491="OK",_xlfn.NUMBERVALUE(Plantilla!DC502),"")</f>
        <v/>
      </c>
      <c r="DF491" s="4">
        <f>IF($C491="OK",_xlfn.NUMBERVALUE(Plantilla!DD502),"")</f>
        <v/>
      </c>
      <c r="DG491" s="6">
        <f>IF($C491="OK",_xlfn.NUMBERVALUE(Plantilla!DE502),"")</f>
        <v/>
      </c>
      <c r="DH491" s="6">
        <f>IF($C491="OK",_xlfn.NUMBERVALUE(Plantilla!DF502),"")</f>
        <v/>
      </c>
      <c r="DI491" s="6">
        <f>IF($C491="OK",_xlfn.NUMBERVALUE(Plantilla!DG502),"")</f>
        <v/>
      </c>
      <c r="DJ491" s="6">
        <f>IF($C491="OK",_xlfn.NUMBERVALUE(Plantilla!DH502),"")</f>
        <v/>
      </c>
      <c r="DK491" s="6">
        <f>IF($C491="OK",_xlfn.NUMBERVALUE(Plantilla!DI502),"")</f>
        <v/>
      </c>
      <c r="DL491" s="6">
        <f>IF($C491="OK",_xlfn.NUMBERVALUE(Plantilla!DJ502),"")</f>
        <v/>
      </c>
      <c r="DM491" s="6">
        <f>IF($C491="OK",_xlfn.NUMBERVALUE(Plantilla!DK502),"")</f>
        <v/>
      </c>
      <c r="DN491" s="6">
        <f>IF($C491="OK",_xlfn.NUMBERVALUE(Plantilla!DL502),"")</f>
        <v/>
      </c>
      <c r="DO491" s="6">
        <f>IF($C491="OK",_xlfn.NUMBERVALUE(Plantilla!DM502),"")</f>
        <v/>
      </c>
      <c r="DP491" s="6">
        <f>IF($C491="OK",_xlfn.NUMBERVALUE(Plantilla!DN502),"")</f>
        <v/>
      </c>
      <c r="DQ491" s="6">
        <f>IF($C491="OK",_xlfn.NUMBERVALUE(Plantilla!DO502),"")</f>
        <v/>
      </c>
      <c r="DR491" s="6">
        <f>IF($C491="OK",_xlfn.NUMBERVALUE(Plantilla!DP502),"")</f>
        <v/>
      </c>
      <c r="DS491">
        <f>IF($C491="OK",TEXT(Plantilla!DR502,"#"),"")</f>
        <v/>
      </c>
      <c r="DT491" s="6" t="n"/>
    </row>
    <row r="492">
      <c r="A492">
        <f>IF(Plantilla!$I$6="¡Perfecto!, Guarda el archivo y adjúntalo a tu interfaz de Nómina Electrónica","OK","Error")</f>
        <v/>
      </c>
      <c r="B492">
        <f>IF(Plantilla!$I$6="¡Perfecto!, Guarda el archivo y adjúntalo a tu interfaz de Nómina Electrónica",MID(Plantilla!$D$2,SEARCH("V",Plantilla!$D$2),10),"")</f>
        <v/>
      </c>
      <c r="C492">
        <f>Plantilla!C503</f>
        <v/>
      </c>
      <c r="D492">
        <f>IF($C492="OK",Plantilla!B503,"")</f>
        <v/>
      </c>
      <c r="E492">
        <f>IF($C492="OK",
   VLOOKUP(Plantilla!$E$4,'Tablas '!$AP$4:$AT$6,5,FALSE),
"")</f>
        <v/>
      </c>
      <c r="F492">
        <f>IF($C492="OK",TEXT(Plantilla!D503,"#"),"")</f>
        <v/>
      </c>
      <c r="G492">
        <f>IF($C492="OK",
   VLOOKUP(Plantilla!E503,'Tablas '!$B$4:$C$14,2,FALSE),
"")</f>
        <v/>
      </c>
      <c r="H492">
        <f>IF($C492="OK",TEXT(Plantilla!F503,"#"),"")</f>
        <v/>
      </c>
      <c r="I492">
        <f>IF($C492="OK",TEXT(Plantilla!G503,"#"),"")</f>
        <v/>
      </c>
      <c r="J492">
        <f>IF($C492="OK",TEXT(Plantilla!H503,"#"),"")</f>
        <v/>
      </c>
      <c r="K492">
        <f>IF($C492="OK",TEXT(Plantilla!I503,"#"),"")</f>
        <v/>
      </c>
      <c r="L492">
        <f>IF($C492="OK",TEXT(Plantilla!J503,"#"),"")</f>
        <v/>
      </c>
      <c r="M492">
        <f>IF($C492="OK",TEXT(Plantilla!K503,"#"),"")</f>
        <v/>
      </c>
      <c r="N492">
        <f>IF($C492="OK",
   CONCATENATE(YEAR(Plantilla!L503),"-",TEXT(MONTH(Plantilla!L503),"00"),"-",TEXT(DAY(Plantilla!L503),"00")),
"")</f>
        <v/>
      </c>
      <c r="O492">
        <f>IF($C492="OK",_xlfn.NUMBERVALUE(Plantilla!M503),"")</f>
        <v/>
      </c>
      <c r="P492">
        <f>IF($C492="OK",
   IF(Plantilla!N503&lt;&gt;"",
      CONCATENATE(YEAR(Plantilla!N503),"-",TEXT(MONTH(Plantilla!N503),"00"),"-",TEXT(DAY(Plantilla!N503),"00")),
   ""),
"")</f>
        <v/>
      </c>
      <c r="Q492">
        <f>IF($C492="OK",
   VLOOKUP(Plantilla!O503,'Tablas '!$E$4:$F$19,2,FALSE),
"")</f>
        <v/>
      </c>
      <c r="R492">
        <f>IF($C492="OK",
   VLOOKUP(Plantilla!P503,'Tablas '!$H$4:$I$5,2,FALSE),
"")</f>
        <v/>
      </c>
      <c r="S492">
        <f>IF($C492="OK",
   VLOOKUP(Plantilla!Q503,'Tablas '!$K$4:$L$8,2,FALSE),
"")</f>
        <v/>
      </c>
      <c r="T492">
        <f>IF($C492="OK",
   VLOOKUP(Plantilla!R503,'Tablas '!$AE$4:$AF$6,2,FALSE),
"")</f>
        <v/>
      </c>
      <c r="U492">
        <f>IF($C492="OK",
   VLOOKUP(Plantilla!S503,'Tablas '!$AE$4:$AF$6,2,FALSE),
"")</f>
        <v/>
      </c>
      <c r="V492">
        <f>IF($C492="OK",TEXT(Plantilla!T503,"#"),"")</f>
        <v/>
      </c>
      <c r="W492" s="84">
        <f>IF($C492="OK",
   VLOOKUP(Plantilla!U503,'Tablas '!$AM$4:$AN$1126,2,FALSE),
"")</f>
        <v/>
      </c>
      <c r="X492">
        <f>IF($C492="OK",TEXT(Plantilla!V503,"#"),"")</f>
        <v/>
      </c>
      <c r="Y492">
        <f>IF($C492="OK",
   CONCATENATE(YEAR(Plantilla!W503),"-",TEXT(MONTH(Plantilla!W503),"00"),"-",TEXT(DAY(Plantilla!W503),"00")),
"")</f>
        <v/>
      </c>
      <c r="Z492">
        <f>IF($C492="OK",
   CONCATENATE(YEAR(Plantilla!X503),"-",TEXT(MONTH(Plantilla!X503),"00"),"-",TEXT(DAY(Plantilla!X503),"00")),
"")</f>
        <v/>
      </c>
      <c r="AA492">
        <f>IF($C492="OK",
   TEXT(VLOOKUP(Plantilla!Y503,'Tablas '!$Q$4:$R$9,2,FALSE),"#"),
"")</f>
        <v/>
      </c>
      <c r="AB492">
        <f>IF($C492="OK",
   CONCATENATE(YEAR(Plantilla!Z503),"-",TEXT(MONTH(Plantilla!Z503),"00"),"-",TEXT(DAY(Plantilla!Z503),"00")),
"")</f>
        <v/>
      </c>
      <c r="AC492">
        <f>IF($C492="OK",
   TEXT(VLOOKUP(Plantilla!AA503,'Tablas '!$T$4:$U$13,2,FALSE),"#"),
"")</f>
        <v/>
      </c>
      <c r="AD492">
        <f>IF($C492="OK",TEXT(Plantilla!AB503,"#"),"")</f>
        <v/>
      </c>
      <c r="AE492">
        <f>IF($C492="OK",
   IF(Plantilla!AC503&lt;&gt;"",
      TEXT(VLOOKUP(Plantilla!AC503,'Tablas '!$W$4:$X$7,2,FALSE),"#"),
   ""),
"")</f>
        <v/>
      </c>
      <c r="AF492">
        <f>IF($C492="OK",TEXT(Plantilla!AD503,"#"),"")</f>
        <v/>
      </c>
      <c r="AG492" s="6">
        <f>IF($C492="OK",_xlfn.NUMBERVALUE(Plantilla!AE503),"")</f>
        <v/>
      </c>
      <c r="AH492" s="4">
        <f>IF($C492="OK",_xlfn.NUMBERVALUE(Plantilla!AF503),"")</f>
        <v/>
      </c>
      <c r="AI492" s="6">
        <f>IF($C492="OK",_xlfn.NUMBERVALUE(Plantilla!AG503),"")</f>
        <v/>
      </c>
      <c r="AJ492" s="6">
        <f>IF($C492="OK",_xlfn.NUMBERVALUE(Plantilla!AH503),"")</f>
        <v/>
      </c>
      <c r="AK492" s="6">
        <f>IF($C492="OK",_xlfn.NUMBERVALUE(Plantilla!AI503),"")</f>
        <v/>
      </c>
      <c r="AL492" s="6">
        <f>IF($C492="OK",_xlfn.NUMBERVALUE(Plantilla!AJ503),"")</f>
        <v/>
      </c>
      <c r="AM492" s="4">
        <f>IF($C492="OK",_xlfn.NUMBERVALUE(Plantilla!AK503),"")</f>
        <v/>
      </c>
      <c r="AN492" s="6">
        <f>IF($C492="OK",_xlfn.NUMBERVALUE(Plantilla!AL503),"")</f>
        <v/>
      </c>
      <c r="AO492" s="4">
        <f>IF($C492="OK",_xlfn.NUMBERVALUE(Plantilla!AM503),"")</f>
        <v/>
      </c>
      <c r="AP492" s="6">
        <f>IF($C492="OK",_xlfn.NUMBERVALUE(Plantilla!AN503),"")</f>
        <v/>
      </c>
      <c r="AQ492" s="4">
        <f>IF($C492="OK",_xlfn.NUMBERVALUE(Plantilla!AO503),"")</f>
        <v/>
      </c>
      <c r="AR492" s="6">
        <f>IF($C492="OK",_xlfn.NUMBERVALUE(Plantilla!AP503),"")</f>
        <v/>
      </c>
      <c r="AS492" s="4">
        <f>IF($C492="OK",_xlfn.NUMBERVALUE(Plantilla!AQ503),"")</f>
        <v/>
      </c>
      <c r="AT492" s="6">
        <f>IF($C492="OK",_xlfn.NUMBERVALUE(Plantilla!AR503),"")</f>
        <v/>
      </c>
      <c r="AU492" s="4">
        <f>IF($C492="OK",_xlfn.NUMBERVALUE(Plantilla!AS503),"")</f>
        <v/>
      </c>
      <c r="AV492" s="6">
        <f>IF($C492="OK",_xlfn.NUMBERVALUE(Plantilla!AT503),"")</f>
        <v/>
      </c>
      <c r="AW492" s="4">
        <f>IF($C492="OK",_xlfn.NUMBERVALUE(Plantilla!AU503),"")</f>
        <v/>
      </c>
      <c r="AX492" s="6">
        <f>IF($C492="OK",_xlfn.NUMBERVALUE(Plantilla!AV503),"")</f>
        <v/>
      </c>
      <c r="AY492" s="4">
        <f>IF($C492="OK",_xlfn.NUMBERVALUE(Plantilla!AW503),"")</f>
        <v/>
      </c>
      <c r="AZ492" s="6">
        <f>IF($C492="OK",_xlfn.NUMBERVALUE(Plantilla!AX503),"")</f>
        <v/>
      </c>
      <c r="BA492">
        <f>IF($C492="OK",_xlfn.NUMBERVALUE(Plantilla!AY503),"")</f>
        <v/>
      </c>
      <c r="BB492">
        <f>IF($C492="OK",_xlfn.NUMBERVALUE(Plantilla!AZ503),"")</f>
        <v/>
      </c>
      <c r="BC492" s="4">
        <f>IF($C492="OK",_xlfn.NUMBERVALUE(Plantilla!BA503),"")</f>
        <v/>
      </c>
      <c r="BD492" s="6">
        <f>IF($C492="OK",_xlfn.NUMBERVALUE(Plantilla!BB503),"")</f>
        <v/>
      </c>
      <c r="BE492" s="4">
        <f>IF($C492="OK",_xlfn.NUMBERVALUE(Plantilla!BC503),"")</f>
        <v/>
      </c>
      <c r="BF492" s="6">
        <f>IF($C492="OK",_xlfn.NUMBERVALUE(Plantilla!BD503),"")</f>
        <v/>
      </c>
      <c r="BG492" s="4">
        <f>IF($C492="OK",_xlfn.NUMBERVALUE(Plantilla!BE503),"")</f>
        <v/>
      </c>
      <c r="BH492" s="6">
        <f>IF($C492="OK",_xlfn.NUMBERVALUE(Plantilla!BF503),"")</f>
        <v/>
      </c>
      <c r="BI492" s="110">
        <f>IF($C492="OK",_xlfn.NUMBERVALUE(Plantilla!BG503),"")</f>
        <v/>
      </c>
      <c r="BJ492" s="6">
        <f>IF($C492="OK",_xlfn.NUMBERVALUE(Plantilla!BH503),"")</f>
        <v/>
      </c>
      <c r="BK492" s="109">
        <f>IF($C492="OK",_xlfn.NUMBERVALUE(Plantilla!BI503),"")</f>
        <v/>
      </c>
      <c r="BL492" s="6">
        <f>IF($C492="OK",
   IF(Plantilla!BJ503&lt;&gt;"",
      TEXT(VLOOKUP(Plantilla!BJ503,'Tablas '!$Z$4:$AA$6,2,FALSE),"#"),
   ""),
"")</f>
        <v/>
      </c>
      <c r="BM492" s="4">
        <f>IF($C492="OK",_xlfn.NUMBERVALUE(Plantilla!BK503),"")</f>
        <v/>
      </c>
      <c r="BN492" s="4">
        <f>IF($C492="OK",_xlfn.NUMBERVALUE(Plantilla!BL503),"")</f>
        <v/>
      </c>
      <c r="BO492" s="6">
        <f>IF($C492="OK",_xlfn.NUMBERVALUE(Plantilla!BM503),"")</f>
        <v/>
      </c>
      <c r="BP492" s="4">
        <f>IF($C492="OK",_xlfn.NUMBERVALUE(Plantilla!BN503),"")</f>
        <v/>
      </c>
      <c r="BQ492" s="6">
        <f>IF($C492="OK",_xlfn.NUMBERVALUE(Plantilla!BO503),"")</f>
        <v/>
      </c>
      <c r="BR492" s="4">
        <f>IF($C492="OK",_xlfn.NUMBERVALUE(Plantilla!BP503),"")</f>
        <v/>
      </c>
      <c r="BS492" s="6">
        <f>IF($C492="OK",_xlfn.NUMBERVALUE(Plantilla!BQ503),"")</f>
        <v/>
      </c>
      <c r="BT492" s="4">
        <f>IF($C492="OK",_xlfn.NUMBERVALUE(Plantilla!BR503),"")</f>
        <v/>
      </c>
      <c r="BU492" s="6">
        <f>IF($C492="OK",_xlfn.NUMBERVALUE(Plantilla!BS503),"")</f>
        <v/>
      </c>
      <c r="BV492" s="6">
        <f>IF($C492="OK",_xlfn.NUMBERVALUE(Plantilla!BT503),"")</f>
        <v/>
      </c>
      <c r="BW492" s="6">
        <f>IF($C492="OK",_xlfn.NUMBERVALUE(Plantilla!BU503),"")</f>
        <v/>
      </c>
      <c r="BX492" s="6">
        <f>IF($C492="OK",_xlfn.NUMBERVALUE(Plantilla!BV503),"")</f>
        <v/>
      </c>
      <c r="BY492" s="6">
        <f>IF($C492="OK",_xlfn.NUMBERVALUE(Plantilla!BW503),"")</f>
        <v/>
      </c>
      <c r="BZ492" s="6">
        <f>IF($C492="OK",_xlfn.NUMBERVALUE(Plantilla!BX503),"")</f>
        <v/>
      </c>
      <c r="CA492" s="6">
        <f>IF($C492="OK",_xlfn.NUMBERVALUE(Plantilla!BY503),"")</f>
        <v/>
      </c>
      <c r="CB492" s="6">
        <f>IF($C492="OK",_xlfn.NUMBERVALUE(Plantilla!BZ503),"")</f>
        <v/>
      </c>
      <c r="CC492" s="6">
        <f>IF($C492="OK",_xlfn.NUMBERVALUE(Plantilla!CA503),"")</f>
        <v/>
      </c>
      <c r="CD492" s="6">
        <f>IF($C492="OK",_xlfn.NUMBERVALUE(Plantilla!CB503),"")</f>
        <v/>
      </c>
      <c r="CE492" s="6">
        <f>IF($C492="OK",_xlfn.NUMBERVALUE(Plantilla!CC503),"")</f>
        <v/>
      </c>
      <c r="CF492" s="4">
        <f>IF($C492="OK",_xlfn.NUMBERVALUE(Plantilla!CD503),"")</f>
        <v/>
      </c>
      <c r="CG492" s="6">
        <f>IF($C492="OK",_xlfn.NUMBERVALUE(Plantilla!CE503),"")</f>
        <v/>
      </c>
      <c r="CH492" s="6">
        <f>IF($C492="OK",_xlfn.NUMBERVALUE(Plantilla!CF503),"")</f>
        <v/>
      </c>
      <c r="CI492" s="6">
        <f>IF($C492="OK",_xlfn.NUMBERVALUE(Plantilla!CG503),"")</f>
        <v/>
      </c>
      <c r="CJ492" s="6">
        <f>IF($C492="OK",_xlfn.NUMBERVALUE(Plantilla!CH503),"")</f>
        <v/>
      </c>
      <c r="CK492" s="6">
        <f>IF($C492="OK",_xlfn.NUMBERVALUE(Plantilla!CI503),"")</f>
        <v/>
      </c>
      <c r="CL492" s="6">
        <f>IF($C492="OK",_xlfn.NUMBERVALUE(Plantilla!CJ503),"")</f>
        <v/>
      </c>
      <c r="CM492">
        <f>IF($C492="OK",TEXT(Plantilla!CK503,"#"),"")</f>
        <v/>
      </c>
      <c r="CN492" s="6">
        <f>IF($C492="OK",_xlfn.NUMBERVALUE(Plantilla!CL503),"")</f>
        <v/>
      </c>
      <c r="CO492" s="6">
        <f>IF($C492="OK",_xlfn.NUMBERVALUE(Plantilla!CM503),"")</f>
        <v/>
      </c>
      <c r="CP492" s="110">
        <f>IF($C492="OK",_xlfn.NUMBERVALUE(Plantilla!CN503),"")</f>
        <v/>
      </c>
      <c r="CQ492" s="6">
        <f>IF($C492="OK",_xlfn.NUMBERVALUE(Plantilla!CO503),"")</f>
        <v/>
      </c>
      <c r="CR492" s="109">
        <f>IF($C492="OK",_xlfn.NUMBERVALUE(Plantilla!CP503),"")</f>
        <v/>
      </c>
      <c r="CS492" s="110">
        <f>IF($C492="OK",_xlfn.NUMBERVALUE(Plantilla!CQ503),"")</f>
        <v/>
      </c>
      <c r="CT492" s="6">
        <f>IF($C492="OK",_xlfn.NUMBERVALUE(Plantilla!CR503),"")</f>
        <v/>
      </c>
      <c r="CU492" s="109">
        <f>IF($C492="OK",_xlfn.NUMBERVALUE(Plantilla!CS503),"")</f>
        <v/>
      </c>
      <c r="CV492" s="110">
        <f>IF($C492="OK",_xlfn.NUMBERVALUE(Plantilla!CT503),"")</f>
        <v/>
      </c>
      <c r="CW492" s="6">
        <f>IF($C492="OK",_xlfn.NUMBERVALUE(Plantilla!CU503),"")</f>
        <v/>
      </c>
      <c r="CX492" s="82">
        <f>IF($C492="OK",_xlfn.NUMBERVALUE(Plantilla!CV503),"")</f>
        <v/>
      </c>
      <c r="CY492" s="6">
        <f>IF($C492="OK",_xlfn.NUMBERVALUE(Plantilla!CW503),"")</f>
        <v/>
      </c>
      <c r="CZ492" s="82">
        <f>IF($C492="OK",_xlfn.NUMBERVALUE(Plantilla!CX503),"")</f>
        <v/>
      </c>
      <c r="DA492" s="6">
        <f>IF($C492="OK",_xlfn.NUMBERVALUE(Plantilla!CY503),"")</f>
        <v/>
      </c>
      <c r="DB492" s="109">
        <f>IF($C492="OK",_xlfn.NUMBERVALUE(Plantilla!CZ503),"")</f>
        <v/>
      </c>
      <c r="DC492" s="6">
        <f>IF($C492="OK",_xlfn.NUMBERVALUE(Plantilla!DA503),"")</f>
        <v/>
      </c>
      <c r="DD492" s="6">
        <f>IF($C492="OK",TEXT(Plantilla!DB503,"#"),"")</f>
        <v/>
      </c>
      <c r="DE492" s="6">
        <f>IF($C492="OK",_xlfn.NUMBERVALUE(Plantilla!DC503),"")</f>
        <v/>
      </c>
      <c r="DF492" s="4">
        <f>IF($C492="OK",_xlfn.NUMBERVALUE(Plantilla!DD503),"")</f>
        <v/>
      </c>
      <c r="DG492" s="6">
        <f>IF($C492="OK",_xlfn.NUMBERVALUE(Plantilla!DE503),"")</f>
        <v/>
      </c>
      <c r="DH492" s="6">
        <f>IF($C492="OK",_xlfn.NUMBERVALUE(Plantilla!DF503),"")</f>
        <v/>
      </c>
      <c r="DI492" s="6">
        <f>IF($C492="OK",_xlfn.NUMBERVALUE(Plantilla!DG503),"")</f>
        <v/>
      </c>
      <c r="DJ492" s="6">
        <f>IF($C492="OK",_xlfn.NUMBERVALUE(Plantilla!DH503),"")</f>
        <v/>
      </c>
      <c r="DK492" s="6">
        <f>IF($C492="OK",_xlfn.NUMBERVALUE(Plantilla!DI503),"")</f>
        <v/>
      </c>
      <c r="DL492" s="6">
        <f>IF($C492="OK",_xlfn.NUMBERVALUE(Plantilla!DJ503),"")</f>
        <v/>
      </c>
      <c r="DM492" s="6">
        <f>IF($C492="OK",_xlfn.NUMBERVALUE(Plantilla!DK503),"")</f>
        <v/>
      </c>
      <c r="DN492" s="6">
        <f>IF($C492="OK",_xlfn.NUMBERVALUE(Plantilla!DL503),"")</f>
        <v/>
      </c>
      <c r="DO492" s="6">
        <f>IF($C492="OK",_xlfn.NUMBERVALUE(Plantilla!DM503),"")</f>
        <v/>
      </c>
      <c r="DP492" s="6">
        <f>IF($C492="OK",_xlfn.NUMBERVALUE(Plantilla!DN503),"")</f>
        <v/>
      </c>
      <c r="DQ492" s="6">
        <f>IF($C492="OK",_xlfn.NUMBERVALUE(Plantilla!DO503),"")</f>
        <v/>
      </c>
      <c r="DR492" s="6">
        <f>IF($C492="OK",_xlfn.NUMBERVALUE(Plantilla!DP503),"")</f>
        <v/>
      </c>
      <c r="DS492">
        <f>IF($C492="OK",TEXT(Plantilla!DR503,"#"),"")</f>
        <v/>
      </c>
      <c r="DT492" s="6" t="n"/>
    </row>
    <row r="493">
      <c r="A493">
        <f>IF(Plantilla!$I$6="¡Perfecto!, Guarda el archivo y adjúntalo a tu interfaz de Nómina Electrónica","OK","Error")</f>
        <v/>
      </c>
      <c r="B493">
        <f>IF(Plantilla!$I$6="¡Perfecto!, Guarda el archivo y adjúntalo a tu interfaz de Nómina Electrónica",MID(Plantilla!$D$2,SEARCH("V",Plantilla!$D$2),10),"")</f>
        <v/>
      </c>
      <c r="C493">
        <f>Plantilla!C504</f>
        <v/>
      </c>
      <c r="D493">
        <f>IF($C493="OK",Plantilla!B504,"")</f>
        <v/>
      </c>
      <c r="E493">
        <f>IF($C493="OK",
   VLOOKUP(Plantilla!$E$4,'Tablas '!$AP$4:$AT$6,5,FALSE),
"")</f>
        <v/>
      </c>
      <c r="F493">
        <f>IF($C493="OK",TEXT(Plantilla!D504,"#"),"")</f>
        <v/>
      </c>
      <c r="G493">
        <f>IF($C493="OK",
   VLOOKUP(Plantilla!E504,'Tablas '!$B$4:$C$14,2,FALSE),
"")</f>
        <v/>
      </c>
      <c r="H493">
        <f>IF($C493="OK",TEXT(Plantilla!F504,"#"),"")</f>
        <v/>
      </c>
      <c r="I493">
        <f>IF($C493="OK",TEXT(Plantilla!G504,"#"),"")</f>
        <v/>
      </c>
      <c r="J493">
        <f>IF($C493="OK",TEXT(Plantilla!H504,"#"),"")</f>
        <v/>
      </c>
      <c r="K493">
        <f>IF($C493="OK",TEXT(Plantilla!I504,"#"),"")</f>
        <v/>
      </c>
      <c r="L493">
        <f>IF($C493="OK",TEXT(Plantilla!J504,"#"),"")</f>
        <v/>
      </c>
      <c r="M493">
        <f>IF($C493="OK",TEXT(Plantilla!K504,"#"),"")</f>
        <v/>
      </c>
      <c r="N493">
        <f>IF($C493="OK",
   CONCATENATE(YEAR(Plantilla!L504),"-",TEXT(MONTH(Plantilla!L504),"00"),"-",TEXT(DAY(Plantilla!L504),"00")),
"")</f>
        <v/>
      </c>
      <c r="O493">
        <f>IF($C493="OK",_xlfn.NUMBERVALUE(Plantilla!M504),"")</f>
        <v/>
      </c>
      <c r="P493">
        <f>IF($C493="OK",
   IF(Plantilla!N504&lt;&gt;"",
      CONCATENATE(YEAR(Plantilla!N504),"-",TEXT(MONTH(Plantilla!N504),"00"),"-",TEXT(DAY(Plantilla!N504),"00")),
   ""),
"")</f>
        <v/>
      </c>
      <c r="Q493">
        <f>IF($C493="OK",
   VLOOKUP(Plantilla!O504,'Tablas '!$E$4:$F$19,2,FALSE),
"")</f>
        <v/>
      </c>
      <c r="R493">
        <f>IF($C493="OK",
   VLOOKUP(Plantilla!P504,'Tablas '!$H$4:$I$5,2,FALSE),
"")</f>
        <v/>
      </c>
      <c r="S493">
        <f>IF($C493="OK",
   VLOOKUP(Plantilla!Q504,'Tablas '!$K$4:$L$8,2,FALSE),
"")</f>
        <v/>
      </c>
      <c r="T493">
        <f>IF($C493="OK",
   VLOOKUP(Plantilla!R504,'Tablas '!$AE$4:$AF$6,2,FALSE),
"")</f>
        <v/>
      </c>
      <c r="U493">
        <f>IF($C493="OK",
   VLOOKUP(Plantilla!S504,'Tablas '!$AE$4:$AF$6,2,FALSE),
"")</f>
        <v/>
      </c>
      <c r="V493">
        <f>IF($C493="OK",TEXT(Plantilla!T504,"#"),"")</f>
        <v/>
      </c>
      <c r="W493" s="84">
        <f>IF($C493="OK",
   VLOOKUP(Plantilla!U504,'Tablas '!$AM$4:$AN$1126,2,FALSE),
"")</f>
        <v/>
      </c>
      <c r="X493">
        <f>IF($C493="OK",TEXT(Plantilla!V504,"#"),"")</f>
        <v/>
      </c>
      <c r="Y493">
        <f>IF($C493="OK",
   CONCATENATE(YEAR(Plantilla!W504),"-",TEXT(MONTH(Plantilla!W504),"00"),"-",TEXT(DAY(Plantilla!W504),"00")),
"")</f>
        <v/>
      </c>
      <c r="Z493">
        <f>IF($C493="OK",
   CONCATENATE(YEAR(Plantilla!X504),"-",TEXT(MONTH(Plantilla!X504),"00"),"-",TEXT(DAY(Plantilla!X504),"00")),
"")</f>
        <v/>
      </c>
      <c r="AA493">
        <f>IF($C493="OK",
   TEXT(VLOOKUP(Plantilla!Y504,'Tablas '!$Q$4:$R$9,2,FALSE),"#"),
"")</f>
        <v/>
      </c>
      <c r="AB493">
        <f>IF($C493="OK",
   CONCATENATE(YEAR(Plantilla!Z504),"-",TEXT(MONTH(Plantilla!Z504),"00"),"-",TEXT(DAY(Plantilla!Z504),"00")),
"")</f>
        <v/>
      </c>
      <c r="AC493">
        <f>IF($C493="OK",
   TEXT(VLOOKUP(Plantilla!AA504,'Tablas '!$T$4:$U$13,2,FALSE),"#"),
"")</f>
        <v/>
      </c>
      <c r="AD493">
        <f>IF($C493="OK",TEXT(Plantilla!AB504,"#"),"")</f>
        <v/>
      </c>
      <c r="AE493">
        <f>IF($C493="OK",
   IF(Plantilla!AC504&lt;&gt;"",
      TEXT(VLOOKUP(Plantilla!AC504,'Tablas '!$W$4:$X$7,2,FALSE),"#"),
   ""),
"")</f>
        <v/>
      </c>
      <c r="AF493">
        <f>IF($C493="OK",TEXT(Plantilla!AD504,"#"),"")</f>
        <v/>
      </c>
      <c r="AG493" s="6">
        <f>IF($C493="OK",_xlfn.NUMBERVALUE(Plantilla!AE504),"")</f>
        <v/>
      </c>
      <c r="AH493" s="4">
        <f>IF($C493="OK",_xlfn.NUMBERVALUE(Plantilla!AF504),"")</f>
        <v/>
      </c>
      <c r="AI493" s="6">
        <f>IF($C493="OK",_xlfn.NUMBERVALUE(Plantilla!AG504),"")</f>
        <v/>
      </c>
      <c r="AJ493" s="6">
        <f>IF($C493="OK",_xlfn.NUMBERVALUE(Plantilla!AH504),"")</f>
        <v/>
      </c>
      <c r="AK493" s="6">
        <f>IF($C493="OK",_xlfn.NUMBERVALUE(Plantilla!AI504),"")</f>
        <v/>
      </c>
      <c r="AL493" s="6">
        <f>IF($C493="OK",_xlfn.NUMBERVALUE(Plantilla!AJ504),"")</f>
        <v/>
      </c>
      <c r="AM493" s="4">
        <f>IF($C493="OK",_xlfn.NUMBERVALUE(Plantilla!AK504),"")</f>
        <v/>
      </c>
      <c r="AN493" s="6">
        <f>IF($C493="OK",_xlfn.NUMBERVALUE(Plantilla!AL504),"")</f>
        <v/>
      </c>
      <c r="AO493" s="4">
        <f>IF($C493="OK",_xlfn.NUMBERVALUE(Plantilla!AM504),"")</f>
        <v/>
      </c>
      <c r="AP493" s="6">
        <f>IF($C493="OK",_xlfn.NUMBERVALUE(Plantilla!AN504),"")</f>
        <v/>
      </c>
      <c r="AQ493" s="4">
        <f>IF($C493="OK",_xlfn.NUMBERVALUE(Plantilla!AO504),"")</f>
        <v/>
      </c>
      <c r="AR493" s="6">
        <f>IF($C493="OK",_xlfn.NUMBERVALUE(Plantilla!AP504),"")</f>
        <v/>
      </c>
      <c r="AS493" s="4">
        <f>IF($C493="OK",_xlfn.NUMBERVALUE(Plantilla!AQ504),"")</f>
        <v/>
      </c>
      <c r="AT493" s="6">
        <f>IF($C493="OK",_xlfn.NUMBERVALUE(Plantilla!AR504),"")</f>
        <v/>
      </c>
      <c r="AU493" s="4">
        <f>IF($C493="OK",_xlfn.NUMBERVALUE(Plantilla!AS504),"")</f>
        <v/>
      </c>
      <c r="AV493" s="6">
        <f>IF($C493="OK",_xlfn.NUMBERVALUE(Plantilla!AT504),"")</f>
        <v/>
      </c>
      <c r="AW493" s="4">
        <f>IF($C493="OK",_xlfn.NUMBERVALUE(Plantilla!AU504),"")</f>
        <v/>
      </c>
      <c r="AX493" s="6">
        <f>IF($C493="OK",_xlfn.NUMBERVALUE(Plantilla!AV504),"")</f>
        <v/>
      </c>
      <c r="AY493" s="4">
        <f>IF($C493="OK",_xlfn.NUMBERVALUE(Plantilla!AW504),"")</f>
        <v/>
      </c>
      <c r="AZ493" s="6">
        <f>IF($C493="OK",_xlfn.NUMBERVALUE(Plantilla!AX504),"")</f>
        <v/>
      </c>
      <c r="BA493">
        <f>IF($C493="OK",_xlfn.NUMBERVALUE(Plantilla!AY504),"")</f>
        <v/>
      </c>
      <c r="BB493">
        <f>IF($C493="OK",_xlfn.NUMBERVALUE(Plantilla!AZ504),"")</f>
        <v/>
      </c>
      <c r="BC493" s="4">
        <f>IF($C493="OK",_xlfn.NUMBERVALUE(Plantilla!BA504),"")</f>
        <v/>
      </c>
      <c r="BD493" s="6">
        <f>IF($C493="OK",_xlfn.NUMBERVALUE(Plantilla!BB504),"")</f>
        <v/>
      </c>
      <c r="BE493" s="4">
        <f>IF($C493="OK",_xlfn.NUMBERVALUE(Plantilla!BC504),"")</f>
        <v/>
      </c>
      <c r="BF493" s="6">
        <f>IF($C493="OK",_xlfn.NUMBERVALUE(Plantilla!BD504),"")</f>
        <v/>
      </c>
      <c r="BG493" s="4">
        <f>IF($C493="OK",_xlfn.NUMBERVALUE(Plantilla!BE504),"")</f>
        <v/>
      </c>
      <c r="BH493" s="6">
        <f>IF($C493="OK",_xlfn.NUMBERVALUE(Plantilla!BF504),"")</f>
        <v/>
      </c>
      <c r="BI493" s="110">
        <f>IF($C493="OK",_xlfn.NUMBERVALUE(Plantilla!BG504),"")</f>
        <v/>
      </c>
      <c r="BJ493" s="6">
        <f>IF($C493="OK",_xlfn.NUMBERVALUE(Plantilla!BH504),"")</f>
        <v/>
      </c>
      <c r="BK493" s="109">
        <f>IF($C493="OK",_xlfn.NUMBERVALUE(Plantilla!BI504),"")</f>
        <v/>
      </c>
      <c r="BL493" s="6">
        <f>IF($C493="OK",
   IF(Plantilla!BJ504&lt;&gt;"",
      TEXT(VLOOKUP(Plantilla!BJ504,'Tablas '!$Z$4:$AA$6,2,FALSE),"#"),
   ""),
"")</f>
        <v/>
      </c>
      <c r="BM493" s="4">
        <f>IF($C493="OK",_xlfn.NUMBERVALUE(Plantilla!BK504),"")</f>
        <v/>
      </c>
      <c r="BN493" s="4">
        <f>IF($C493="OK",_xlfn.NUMBERVALUE(Plantilla!BL504),"")</f>
        <v/>
      </c>
      <c r="BO493" s="6">
        <f>IF($C493="OK",_xlfn.NUMBERVALUE(Plantilla!BM504),"")</f>
        <v/>
      </c>
      <c r="BP493" s="4">
        <f>IF($C493="OK",_xlfn.NUMBERVALUE(Plantilla!BN504),"")</f>
        <v/>
      </c>
      <c r="BQ493" s="6">
        <f>IF($C493="OK",_xlfn.NUMBERVALUE(Plantilla!BO504),"")</f>
        <v/>
      </c>
      <c r="BR493" s="4">
        <f>IF($C493="OK",_xlfn.NUMBERVALUE(Plantilla!BP504),"")</f>
        <v/>
      </c>
      <c r="BS493" s="6">
        <f>IF($C493="OK",_xlfn.NUMBERVALUE(Plantilla!BQ504),"")</f>
        <v/>
      </c>
      <c r="BT493" s="4">
        <f>IF($C493="OK",_xlfn.NUMBERVALUE(Plantilla!BR504),"")</f>
        <v/>
      </c>
      <c r="BU493" s="6">
        <f>IF($C493="OK",_xlfn.NUMBERVALUE(Plantilla!BS504),"")</f>
        <v/>
      </c>
      <c r="BV493" s="6">
        <f>IF($C493="OK",_xlfn.NUMBERVALUE(Plantilla!BT504),"")</f>
        <v/>
      </c>
      <c r="BW493" s="6">
        <f>IF($C493="OK",_xlfn.NUMBERVALUE(Plantilla!BU504),"")</f>
        <v/>
      </c>
      <c r="BX493" s="6">
        <f>IF($C493="OK",_xlfn.NUMBERVALUE(Plantilla!BV504),"")</f>
        <v/>
      </c>
      <c r="BY493" s="6">
        <f>IF($C493="OK",_xlfn.NUMBERVALUE(Plantilla!BW504),"")</f>
        <v/>
      </c>
      <c r="BZ493" s="6">
        <f>IF($C493="OK",_xlfn.NUMBERVALUE(Plantilla!BX504),"")</f>
        <v/>
      </c>
      <c r="CA493" s="6">
        <f>IF($C493="OK",_xlfn.NUMBERVALUE(Plantilla!BY504),"")</f>
        <v/>
      </c>
      <c r="CB493" s="6">
        <f>IF($C493="OK",_xlfn.NUMBERVALUE(Plantilla!BZ504),"")</f>
        <v/>
      </c>
      <c r="CC493" s="6">
        <f>IF($C493="OK",_xlfn.NUMBERVALUE(Plantilla!CA504),"")</f>
        <v/>
      </c>
      <c r="CD493" s="6">
        <f>IF($C493="OK",_xlfn.NUMBERVALUE(Plantilla!CB504),"")</f>
        <v/>
      </c>
      <c r="CE493" s="6">
        <f>IF($C493="OK",_xlfn.NUMBERVALUE(Plantilla!CC504),"")</f>
        <v/>
      </c>
      <c r="CF493" s="4">
        <f>IF($C493="OK",_xlfn.NUMBERVALUE(Plantilla!CD504),"")</f>
        <v/>
      </c>
      <c r="CG493" s="6">
        <f>IF($C493="OK",_xlfn.NUMBERVALUE(Plantilla!CE504),"")</f>
        <v/>
      </c>
      <c r="CH493" s="6">
        <f>IF($C493="OK",_xlfn.NUMBERVALUE(Plantilla!CF504),"")</f>
        <v/>
      </c>
      <c r="CI493" s="6">
        <f>IF($C493="OK",_xlfn.NUMBERVALUE(Plantilla!CG504),"")</f>
        <v/>
      </c>
      <c r="CJ493" s="6">
        <f>IF($C493="OK",_xlfn.NUMBERVALUE(Plantilla!CH504),"")</f>
        <v/>
      </c>
      <c r="CK493" s="6">
        <f>IF($C493="OK",_xlfn.NUMBERVALUE(Plantilla!CI504),"")</f>
        <v/>
      </c>
      <c r="CL493" s="6">
        <f>IF($C493="OK",_xlfn.NUMBERVALUE(Plantilla!CJ504),"")</f>
        <v/>
      </c>
      <c r="CM493">
        <f>IF($C493="OK",TEXT(Plantilla!CK504,"#"),"")</f>
        <v/>
      </c>
      <c r="CN493" s="6">
        <f>IF($C493="OK",_xlfn.NUMBERVALUE(Plantilla!CL504),"")</f>
        <v/>
      </c>
      <c r="CO493" s="6">
        <f>IF($C493="OK",_xlfn.NUMBERVALUE(Plantilla!CM504),"")</f>
        <v/>
      </c>
      <c r="CP493" s="110">
        <f>IF($C493="OK",_xlfn.NUMBERVALUE(Plantilla!CN504),"")</f>
        <v/>
      </c>
      <c r="CQ493" s="6">
        <f>IF($C493="OK",_xlfn.NUMBERVALUE(Plantilla!CO504),"")</f>
        <v/>
      </c>
      <c r="CR493" s="109">
        <f>IF($C493="OK",_xlfn.NUMBERVALUE(Plantilla!CP504),"")</f>
        <v/>
      </c>
      <c r="CS493" s="110">
        <f>IF($C493="OK",_xlfn.NUMBERVALUE(Plantilla!CQ504),"")</f>
        <v/>
      </c>
      <c r="CT493" s="6">
        <f>IF($C493="OK",_xlfn.NUMBERVALUE(Plantilla!CR504),"")</f>
        <v/>
      </c>
      <c r="CU493" s="109">
        <f>IF($C493="OK",_xlfn.NUMBERVALUE(Plantilla!CS504),"")</f>
        <v/>
      </c>
      <c r="CV493" s="110">
        <f>IF($C493="OK",_xlfn.NUMBERVALUE(Plantilla!CT504),"")</f>
        <v/>
      </c>
      <c r="CW493" s="6">
        <f>IF($C493="OK",_xlfn.NUMBERVALUE(Plantilla!CU504),"")</f>
        <v/>
      </c>
      <c r="CX493" s="82">
        <f>IF($C493="OK",_xlfn.NUMBERVALUE(Plantilla!CV504),"")</f>
        <v/>
      </c>
      <c r="CY493" s="6">
        <f>IF($C493="OK",_xlfn.NUMBERVALUE(Plantilla!CW504),"")</f>
        <v/>
      </c>
      <c r="CZ493" s="82">
        <f>IF($C493="OK",_xlfn.NUMBERVALUE(Plantilla!CX504),"")</f>
        <v/>
      </c>
      <c r="DA493" s="6">
        <f>IF($C493="OK",_xlfn.NUMBERVALUE(Plantilla!CY504),"")</f>
        <v/>
      </c>
      <c r="DB493" s="109">
        <f>IF($C493="OK",_xlfn.NUMBERVALUE(Plantilla!CZ504),"")</f>
        <v/>
      </c>
      <c r="DC493" s="6">
        <f>IF($C493="OK",_xlfn.NUMBERVALUE(Plantilla!DA504),"")</f>
        <v/>
      </c>
      <c r="DD493" s="6">
        <f>IF($C493="OK",TEXT(Plantilla!DB504,"#"),"")</f>
        <v/>
      </c>
      <c r="DE493" s="6">
        <f>IF($C493="OK",_xlfn.NUMBERVALUE(Plantilla!DC504),"")</f>
        <v/>
      </c>
      <c r="DF493" s="4">
        <f>IF($C493="OK",_xlfn.NUMBERVALUE(Plantilla!DD504),"")</f>
        <v/>
      </c>
      <c r="DG493" s="6">
        <f>IF($C493="OK",_xlfn.NUMBERVALUE(Plantilla!DE504),"")</f>
        <v/>
      </c>
      <c r="DH493" s="6">
        <f>IF($C493="OK",_xlfn.NUMBERVALUE(Plantilla!DF504),"")</f>
        <v/>
      </c>
      <c r="DI493" s="6">
        <f>IF($C493="OK",_xlfn.NUMBERVALUE(Plantilla!DG504),"")</f>
        <v/>
      </c>
      <c r="DJ493" s="6">
        <f>IF($C493="OK",_xlfn.NUMBERVALUE(Plantilla!DH504),"")</f>
        <v/>
      </c>
      <c r="DK493" s="6">
        <f>IF($C493="OK",_xlfn.NUMBERVALUE(Plantilla!DI504),"")</f>
        <v/>
      </c>
      <c r="DL493" s="6">
        <f>IF($C493="OK",_xlfn.NUMBERVALUE(Plantilla!DJ504),"")</f>
        <v/>
      </c>
      <c r="DM493" s="6">
        <f>IF($C493="OK",_xlfn.NUMBERVALUE(Plantilla!DK504),"")</f>
        <v/>
      </c>
      <c r="DN493" s="6">
        <f>IF($C493="OK",_xlfn.NUMBERVALUE(Plantilla!DL504),"")</f>
        <v/>
      </c>
      <c r="DO493" s="6">
        <f>IF($C493="OK",_xlfn.NUMBERVALUE(Plantilla!DM504),"")</f>
        <v/>
      </c>
      <c r="DP493" s="6">
        <f>IF($C493="OK",_xlfn.NUMBERVALUE(Plantilla!DN504),"")</f>
        <v/>
      </c>
      <c r="DQ493" s="6">
        <f>IF($C493="OK",_xlfn.NUMBERVALUE(Plantilla!DO504),"")</f>
        <v/>
      </c>
      <c r="DR493" s="6">
        <f>IF($C493="OK",_xlfn.NUMBERVALUE(Plantilla!DP504),"")</f>
        <v/>
      </c>
      <c r="DS493">
        <f>IF($C493="OK",TEXT(Plantilla!DR504,"#"),"")</f>
        <v/>
      </c>
      <c r="DT493" s="6" t="n"/>
    </row>
    <row r="494">
      <c r="A494">
        <f>IF(Plantilla!$I$6="¡Perfecto!, Guarda el archivo y adjúntalo a tu interfaz de Nómina Electrónica","OK","Error")</f>
        <v/>
      </c>
      <c r="B494">
        <f>IF(Plantilla!$I$6="¡Perfecto!, Guarda el archivo y adjúntalo a tu interfaz de Nómina Electrónica",MID(Plantilla!$D$2,SEARCH("V",Plantilla!$D$2),10),"")</f>
        <v/>
      </c>
      <c r="C494">
        <f>Plantilla!C505</f>
        <v/>
      </c>
      <c r="D494">
        <f>IF($C494="OK",Plantilla!B505,"")</f>
        <v/>
      </c>
      <c r="E494">
        <f>IF($C494="OK",
   VLOOKUP(Plantilla!$E$4,'Tablas '!$AP$4:$AT$6,5,FALSE),
"")</f>
        <v/>
      </c>
      <c r="F494">
        <f>IF($C494="OK",TEXT(Plantilla!D505,"#"),"")</f>
        <v/>
      </c>
      <c r="G494">
        <f>IF($C494="OK",
   VLOOKUP(Plantilla!E505,'Tablas '!$B$4:$C$14,2,FALSE),
"")</f>
        <v/>
      </c>
      <c r="H494">
        <f>IF($C494="OK",TEXT(Plantilla!F505,"#"),"")</f>
        <v/>
      </c>
      <c r="I494">
        <f>IF($C494="OK",TEXT(Plantilla!G505,"#"),"")</f>
        <v/>
      </c>
      <c r="J494">
        <f>IF($C494="OK",TEXT(Plantilla!H505,"#"),"")</f>
        <v/>
      </c>
      <c r="K494">
        <f>IF($C494="OK",TEXT(Plantilla!I505,"#"),"")</f>
        <v/>
      </c>
      <c r="L494">
        <f>IF($C494="OK",TEXT(Plantilla!J505,"#"),"")</f>
        <v/>
      </c>
      <c r="M494">
        <f>IF($C494="OK",TEXT(Plantilla!K505,"#"),"")</f>
        <v/>
      </c>
      <c r="N494">
        <f>IF($C494="OK",
   CONCATENATE(YEAR(Plantilla!L505),"-",TEXT(MONTH(Plantilla!L505),"00"),"-",TEXT(DAY(Plantilla!L505),"00")),
"")</f>
        <v/>
      </c>
      <c r="O494">
        <f>IF($C494="OK",_xlfn.NUMBERVALUE(Plantilla!M505),"")</f>
        <v/>
      </c>
      <c r="P494">
        <f>IF($C494="OK",
   IF(Plantilla!N505&lt;&gt;"",
      CONCATENATE(YEAR(Plantilla!N505),"-",TEXT(MONTH(Plantilla!N505),"00"),"-",TEXT(DAY(Plantilla!N505),"00")),
   ""),
"")</f>
        <v/>
      </c>
      <c r="Q494">
        <f>IF($C494="OK",
   VLOOKUP(Plantilla!O505,'Tablas '!$E$4:$F$19,2,FALSE),
"")</f>
        <v/>
      </c>
      <c r="R494">
        <f>IF($C494="OK",
   VLOOKUP(Plantilla!P505,'Tablas '!$H$4:$I$5,2,FALSE),
"")</f>
        <v/>
      </c>
      <c r="S494">
        <f>IF($C494="OK",
   VLOOKUP(Plantilla!Q505,'Tablas '!$K$4:$L$8,2,FALSE),
"")</f>
        <v/>
      </c>
      <c r="T494">
        <f>IF($C494="OK",
   VLOOKUP(Plantilla!R505,'Tablas '!$AE$4:$AF$6,2,FALSE),
"")</f>
        <v/>
      </c>
      <c r="U494">
        <f>IF($C494="OK",
   VLOOKUP(Plantilla!S505,'Tablas '!$AE$4:$AF$6,2,FALSE),
"")</f>
        <v/>
      </c>
      <c r="V494">
        <f>IF($C494="OK",TEXT(Plantilla!T505,"#"),"")</f>
        <v/>
      </c>
      <c r="W494" s="84">
        <f>IF($C494="OK",
   VLOOKUP(Plantilla!U505,'Tablas '!$AM$4:$AN$1126,2,FALSE),
"")</f>
        <v/>
      </c>
      <c r="X494">
        <f>IF($C494="OK",TEXT(Plantilla!V505,"#"),"")</f>
        <v/>
      </c>
      <c r="Y494">
        <f>IF($C494="OK",
   CONCATENATE(YEAR(Plantilla!W505),"-",TEXT(MONTH(Plantilla!W505),"00"),"-",TEXT(DAY(Plantilla!W505),"00")),
"")</f>
        <v/>
      </c>
      <c r="Z494">
        <f>IF($C494="OK",
   CONCATENATE(YEAR(Plantilla!X505),"-",TEXT(MONTH(Plantilla!X505),"00"),"-",TEXT(DAY(Plantilla!X505),"00")),
"")</f>
        <v/>
      </c>
      <c r="AA494">
        <f>IF($C494="OK",
   TEXT(VLOOKUP(Plantilla!Y505,'Tablas '!$Q$4:$R$9,2,FALSE),"#"),
"")</f>
        <v/>
      </c>
      <c r="AB494">
        <f>IF($C494="OK",
   CONCATENATE(YEAR(Plantilla!Z505),"-",TEXT(MONTH(Plantilla!Z505),"00"),"-",TEXT(DAY(Plantilla!Z505),"00")),
"")</f>
        <v/>
      </c>
      <c r="AC494">
        <f>IF($C494="OK",
   TEXT(VLOOKUP(Plantilla!AA505,'Tablas '!$T$4:$U$13,2,FALSE),"#"),
"")</f>
        <v/>
      </c>
      <c r="AD494">
        <f>IF($C494="OK",TEXT(Plantilla!AB505,"#"),"")</f>
        <v/>
      </c>
      <c r="AE494">
        <f>IF($C494="OK",
   IF(Plantilla!AC505&lt;&gt;"",
      TEXT(VLOOKUP(Plantilla!AC505,'Tablas '!$W$4:$X$7,2,FALSE),"#"),
   ""),
"")</f>
        <v/>
      </c>
      <c r="AF494">
        <f>IF($C494="OK",TEXT(Plantilla!AD505,"#"),"")</f>
        <v/>
      </c>
      <c r="AG494" s="6">
        <f>IF($C494="OK",_xlfn.NUMBERVALUE(Plantilla!AE505),"")</f>
        <v/>
      </c>
      <c r="AH494" s="4">
        <f>IF($C494="OK",_xlfn.NUMBERVALUE(Plantilla!AF505),"")</f>
        <v/>
      </c>
      <c r="AI494" s="6">
        <f>IF($C494="OK",_xlfn.NUMBERVALUE(Plantilla!AG505),"")</f>
        <v/>
      </c>
      <c r="AJ494" s="6">
        <f>IF($C494="OK",_xlfn.NUMBERVALUE(Plantilla!AH505),"")</f>
        <v/>
      </c>
      <c r="AK494" s="6">
        <f>IF($C494="OK",_xlfn.NUMBERVALUE(Plantilla!AI505),"")</f>
        <v/>
      </c>
      <c r="AL494" s="6">
        <f>IF($C494="OK",_xlfn.NUMBERVALUE(Plantilla!AJ505),"")</f>
        <v/>
      </c>
      <c r="AM494" s="4">
        <f>IF($C494="OK",_xlfn.NUMBERVALUE(Plantilla!AK505),"")</f>
        <v/>
      </c>
      <c r="AN494" s="6">
        <f>IF($C494="OK",_xlfn.NUMBERVALUE(Plantilla!AL505),"")</f>
        <v/>
      </c>
      <c r="AO494" s="4">
        <f>IF($C494="OK",_xlfn.NUMBERVALUE(Plantilla!AM505),"")</f>
        <v/>
      </c>
      <c r="AP494" s="6">
        <f>IF($C494="OK",_xlfn.NUMBERVALUE(Plantilla!AN505),"")</f>
        <v/>
      </c>
      <c r="AQ494" s="4">
        <f>IF($C494="OK",_xlfn.NUMBERVALUE(Plantilla!AO505),"")</f>
        <v/>
      </c>
      <c r="AR494" s="6">
        <f>IF($C494="OK",_xlfn.NUMBERVALUE(Plantilla!AP505),"")</f>
        <v/>
      </c>
      <c r="AS494" s="4">
        <f>IF($C494="OK",_xlfn.NUMBERVALUE(Plantilla!AQ505),"")</f>
        <v/>
      </c>
      <c r="AT494" s="6">
        <f>IF($C494="OK",_xlfn.NUMBERVALUE(Plantilla!AR505),"")</f>
        <v/>
      </c>
      <c r="AU494" s="4">
        <f>IF($C494="OK",_xlfn.NUMBERVALUE(Plantilla!AS505),"")</f>
        <v/>
      </c>
      <c r="AV494" s="6">
        <f>IF($C494="OK",_xlfn.NUMBERVALUE(Plantilla!AT505),"")</f>
        <v/>
      </c>
      <c r="AW494" s="4">
        <f>IF($C494="OK",_xlfn.NUMBERVALUE(Plantilla!AU505),"")</f>
        <v/>
      </c>
      <c r="AX494" s="6">
        <f>IF($C494="OK",_xlfn.NUMBERVALUE(Plantilla!AV505),"")</f>
        <v/>
      </c>
      <c r="AY494" s="4">
        <f>IF($C494="OK",_xlfn.NUMBERVALUE(Plantilla!AW505),"")</f>
        <v/>
      </c>
      <c r="AZ494" s="6">
        <f>IF($C494="OK",_xlfn.NUMBERVALUE(Plantilla!AX505),"")</f>
        <v/>
      </c>
      <c r="BA494">
        <f>IF($C494="OK",_xlfn.NUMBERVALUE(Plantilla!AY505),"")</f>
        <v/>
      </c>
      <c r="BB494">
        <f>IF($C494="OK",_xlfn.NUMBERVALUE(Plantilla!AZ505),"")</f>
        <v/>
      </c>
      <c r="BC494" s="4">
        <f>IF($C494="OK",_xlfn.NUMBERVALUE(Plantilla!BA505),"")</f>
        <v/>
      </c>
      <c r="BD494" s="6">
        <f>IF($C494="OK",_xlfn.NUMBERVALUE(Plantilla!BB505),"")</f>
        <v/>
      </c>
      <c r="BE494" s="4">
        <f>IF($C494="OK",_xlfn.NUMBERVALUE(Plantilla!BC505),"")</f>
        <v/>
      </c>
      <c r="BF494" s="6">
        <f>IF($C494="OK",_xlfn.NUMBERVALUE(Plantilla!BD505),"")</f>
        <v/>
      </c>
      <c r="BG494" s="4">
        <f>IF($C494="OK",_xlfn.NUMBERVALUE(Plantilla!BE505),"")</f>
        <v/>
      </c>
      <c r="BH494" s="6">
        <f>IF($C494="OK",_xlfn.NUMBERVALUE(Plantilla!BF505),"")</f>
        <v/>
      </c>
      <c r="BI494" s="110">
        <f>IF($C494="OK",_xlfn.NUMBERVALUE(Plantilla!BG505),"")</f>
        <v/>
      </c>
      <c r="BJ494" s="6">
        <f>IF($C494="OK",_xlfn.NUMBERVALUE(Plantilla!BH505),"")</f>
        <v/>
      </c>
      <c r="BK494" s="109">
        <f>IF($C494="OK",_xlfn.NUMBERVALUE(Plantilla!BI505),"")</f>
        <v/>
      </c>
      <c r="BL494" s="6">
        <f>IF($C494="OK",
   IF(Plantilla!BJ505&lt;&gt;"",
      TEXT(VLOOKUP(Plantilla!BJ505,'Tablas '!$Z$4:$AA$6,2,FALSE),"#"),
   ""),
"")</f>
        <v/>
      </c>
      <c r="BM494" s="4">
        <f>IF($C494="OK",_xlfn.NUMBERVALUE(Plantilla!BK505),"")</f>
        <v/>
      </c>
      <c r="BN494" s="4">
        <f>IF($C494="OK",_xlfn.NUMBERVALUE(Plantilla!BL505),"")</f>
        <v/>
      </c>
      <c r="BO494" s="6">
        <f>IF($C494="OK",_xlfn.NUMBERVALUE(Plantilla!BM505),"")</f>
        <v/>
      </c>
      <c r="BP494" s="4">
        <f>IF($C494="OK",_xlfn.NUMBERVALUE(Plantilla!BN505),"")</f>
        <v/>
      </c>
      <c r="BQ494" s="6">
        <f>IF($C494="OK",_xlfn.NUMBERVALUE(Plantilla!BO505),"")</f>
        <v/>
      </c>
      <c r="BR494" s="4">
        <f>IF($C494="OK",_xlfn.NUMBERVALUE(Plantilla!BP505),"")</f>
        <v/>
      </c>
      <c r="BS494" s="6">
        <f>IF($C494="OK",_xlfn.NUMBERVALUE(Plantilla!BQ505),"")</f>
        <v/>
      </c>
      <c r="BT494" s="4">
        <f>IF($C494="OK",_xlfn.NUMBERVALUE(Plantilla!BR505),"")</f>
        <v/>
      </c>
      <c r="BU494" s="6">
        <f>IF($C494="OK",_xlfn.NUMBERVALUE(Plantilla!BS505),"")</f>
        <v/>
      </c>
      <c r="BV494" s="6">
        <f>IF($C494="OK",_xlfn.NUMBERVALUE(Plantilla!BT505),"")</f>
        <v/>
      </c>
      <c r="BW494" s="6">
        <f>IF($C494="OK",_xlfn.NUMBERVALUE(Plantilla!BU505),"")</f>
        <v/>
      </c>
      <c r="BX494" s="6">
        <f>IF($C494="OK",_xlfn.NUMBERVALUE(Plantilla!BV505),"")</f>
        <v/>
      </c>
      <c r="BY494" s="6">
        <f>IF($C494="OK",_xlfn.NUMBERVALUE(Plantilla!BW505),"")</f>
        <v/>
      </c>
      <c r="BZ494" s="6">
        <f>IF($C494="OK",_xlfn.NUMBERVALUE(Plantilla!BX505),"")</f>
        <v/>
      </c>
      <c r="CA494" s="6">
        <f>IF($C494="OK",_xlfn.NUMBERVALUE(Plantilla!BY505),"")</f>
        <v/>
      </c>
      <c r="CB494" s="6">
        <f>IF($C494="OK",_xlfn.NUMBERVALUE(Plantilla!BZ505),"")</f>
        <v/>
      </c>
      <c r="CC494" s="6">
        <f>IF($C494="OK",_xlfn.NUMBERVALUE(Plantilla!CA505),"")</f>
        <v/>
      </c>
      <c r="CD494" s="6">
        <f>IF($C494="OK",_xlfn.NUMBERVALUE(Plantilla!CB505),"")</f>
        <v/>
      </c>
      <c r="CE494" s="6">
        <f>IF($C494="OK",_xlfn.NUMBERVALUE(Plantilla!CC505),"")</f>
        <v/>
      </c>
      <c r="CF494" s="4">
        <f>IF($C494="OK",_xlfn.NUMBERVALUE(Plantilla!CD505),"")</f>
        <v/>
      </c>
      <c r="CG494" s="6">
        <f>IF($C494="OK",_xlfn.NUMBERVALUE(Plantilla!CE505),"")</f>
        <v/>
      </c>
      <c r="CH494" s="6">
        <f>IF($C494="OK",_xlfn.NUMBERVALUE(Plantilla!CF505),"")</f>
        <v/>
      </c>
      <c r="CI494" s="6">
        <f>IF($C494="OK",_xlfn.NUMBERVALUE(Plantilla!CG505),"")</f>
        <v/>
      </c>
      <c r="CJ494" s="6">
        <f>IF($C494="OK",_xlfn.NUMBERVALUE(Plantilla!CH505),"")</f>
        <v/>
      </c>
      <c r="CK494" s="6">
        <f>IF($C494="OK",_xlfn.NUMBERVALUE(Plantilla!CI505),"")</f>
        <v/>
      </c>
      <c r="CL494" s="6">
        <f>IF($C494="OK",_xlfn.NUMBERVALUE(Plantilla!CJ505),"")</f>
        <v/>
      </c>
      <c r="CM494">
        <f>IF($C494="OK",TEXT(Plantilla!CK505,"#"),"")</f>
        <v/>
      </c>
      <c r="CN494" s="6">
        <f>IF($C494="OK",_xlfn.NUMBERVALUE(Plantilla!CL505),"")</f>
        <v/>
      </c>
      <c r="CO494" s="6">
        <f>IF($C494="OK",_xlfn.NUMBERVALUE(Plantilla!CM505),"")</f>
        <v/>
      </c>
      <c r="CP494" s="110">
        <f>IF($C494="OK",_xlfn.NUMBERVALUE(Plantilla!CN505),"")</f>
        <v/>
      </c>
      <c r="CQ494" s="6">
        <f>IF($C494="OK",_xlfn.NUMBERVALUE(Plantilla!CO505),"")</f>
        <v/>
      </c>
      <c r="CR494" s="109">
        <f>IF($C494="OK",_xlfn.NUMBERVALUE(Plantilla!CP505),"")</f>
        <v/>
      </c>
      <c r="CS494" s="110">
        <f>IF($C494="OK",_xlfn.NUMBERVALUE(Plantilla!CQ505),"")</f>
        <v/>
      </c>
      <c r="CT494" s="6">
        <f>IF($C494="OK",_xlfn.NUMBERVALUE(Plantilla!CR505),"")</f>
        <v/>
      </c>
      <c r="CU494" s="109">
        <f>IF($C494="OK",_xlfn.NUMBERVALUE(Plantilla!CS505),"")</f>
        <v/>
      </c>
      <c r="CV494" s="110">
        <f>IF($C494="OK",_xlfn.NUMBERVALUE(Plantilla!CT505),"")</f>
        <v/>
      </c>
      <c r="CW494" s="6">
        <f>IF($C494="OK",_xlfn.NUMBERVALUE(Plantilla!CU505),"")</f>
        <v/>
      </c>
      <c r="CX494" s="82">
        <f>IF($C494="OK",_xlfn.NUMBERVALUE(Plantilla!CV505),"")</f>
        <v/>
      </c>
      <c r="CY494" s="6">
        <f>IF($C494="OK",_xlfn.NUMBERVALUE(Plantilla!CW505),"")</f>
        <v/>
      </c>
      <c r="CZ494" s="82">
        <f>IF($C494="OK",_xlfn.NUMBERVALUE(Plantilla!CX505),"")</f>
        <v/>
      </c>
      <c r="DA494" s="6">
        <f>IF($C494="OK",_xlfn.NUMBERVALUE(Plantilla!CY505),"")</f>
        <v/>
      </c>
      <c r="DB494" s="109">
        <f>IF($C494="OK",_xlfn.NUMBERVALUE(Plantilla!CZ505),"")</f>
        <v/>
      </c>
      <c r="DC494" s="6">
        <f>IF($C494="OK",_xlfn.NUMBERVALUE(Plantilla!DA505),"")</f>
        <v/>
      </c>
      <c r="DD494" s="6">
        <f>IF($C494="OK",TEXT(Plantilla!DB505,"#"),"")</f>
        <v/>
      </c>
      <c r="DE494" s="6">
        <f>IF($C494="OK",_xlfn.NUMBERVALUE(Plantilla!DC505),"")</f>
        <v/>
      </c>
      <c r="DF494" s="4">
        <f>IF($C494="OK",_xlfn.NUMBERVALUE(Plantilla!DD505),"")</f>
        <v/>
      </c>
      <c r="DG494" s="6">
        <f>IF($C494="OK",_xlfn.NUMBERVALUE(Plantilla!DE505),"")</f>
        <v/>
      </c>
      <c r="DH494" s="6">
        <f>IF($C494="OK",_xlfn.NUMBERVALUE(Plantilla!DF505),"")</f>
        <v/>
      </c>
      <c r="DI494" s="6">
        <f>IF($C494="OK",_xlfn.NUMBERVALUE(Plantilla!DG505),"")</f>
        <v/>
      </c>
      <c r="DJ494" s="6">
        <f>IF($C494="OK",_xlfn.NUMBERVALUE(Plantilla!DH505),"")</f>
        <v/>
      </c>
      <c r="DK494" s="6">
        <f>IF($C494="OK",_xlfn.NUMBERVALUE(Plantilla!DI505),"")</f>
        <v/>
      </c>
      <c r="DL494" s="6">
        <f>IF($C494="OK",_xlfn.NUMBERVALUE(Plantilla!DJ505),"")</f>
        <v/>
      </c>
      <c r="DM494" s="6">
        <f>IF($C494="OK",_xlfn.NUMBERVALUE(Plantilla!DK505),"")</f>
        <v/>
      </c>
      <c r="DN494" s="6">
        <f>IF($C494="OK",_xlfn.NUMBERVALUE(Plantilla!DL505),"")</f>
        <v/>
      </c>
      <c r="DO494" s="6">
        <f>IF($C494="OK",_xlfn.NUMBERVALUE(Plantilla!DM505),"")</f>
        <v/>
      </c>
      <c r="DP494" s="6">
        <f>IF($C494="OK",_xlfn.NUMBERVALUE(Plantilla!DN505),"")</f>
        <v/>
      </c>
      <c r="DQ494" s="6">
        <f>IF($C494="OK",_xlfn.NUMBERVALUE(Plantilla!DO505),"")</f>
        <v/>
      </c>
      <c r="DR494" s="6">
        <f>IF($C494="OK",_xlfn.NUMBERVALUE(Plantilla!DP505),"")</f>
        <v/>
      </c>
      <c r="DS494">
        <f>IF($C494="OK",TEXT(Plantilla!DR505,"#"),"")</f>
        <v/>
      </c>
      <c r="DT494" s="6" t="n"/>
    </row>
    <row r="495">
      <c r="A495">
        <f>IF(Plantilla!$I$6="¡Perfecto!, Guarda el archivo y adjúntalo a tu interfaz de Nómina Electrónica","OK","Error")</f>
        <v/>
      </c>
      <c r="B495">
        <f>IF(Plantilla!$I$6="¡Perfecto!, Guarda el archivo y adjúntalo a tu interfaz de Nómina Electrónica",MID(Plantilla!$D$2,SEARCH("V",Plantilla!$D$2),10),"")</f>
        <v/>
      </c>
      <c r="C495">
        <f>Plantilla!C506</f>
        <v/>
      </c>
      <c r="D495">
        <f>IF($C495="OK",Plantilla!B506,"")</f>
        <v/>
      </c>
      <c r="E495">
        <f>IF($C495="OK",
   VLOOKUP(Plantilla!$E$4,'Tablas '!$AP$4:$AT$6,5,FALSE),
"")</f>
        <v/>
      </c>
      <c r="F495">
        <f>IF($C495="OK",TEXT(Plantilla!D506,"#"),"")</f>
        <v/>
      </c>
      <c r="G495">
        <f>IF($C495="OK",
   VLOOKUP(Plantilla!E506,'Tablas '!$B$4:$C$14,2,FALSE),
"")</f>
        <v/>
      </c>
      <c r="H495">
        <f>IF($C495="OK",TEXT(Plantilla!F506,"#"),"")</f>
        <v/>
      </c>
      <c r="I495">
        <f>IF($C495="OK",TEXT(Plantilla!G506,"#"),"")</f>
        <v/>
      </c>
      <c r="J495">
        <f>IF($C495="OK",TEXT(Plantilla!H506,"#"),"")</f>
        <v/>
      </c>
      <c r="K495">
        <f>IF($C495="OK",TEXT(Plantilla!I506,"#"),"")</f>
        <v/>
      </c>
      <c r="L495">
        <f>IF($C495="OK",TEXT(Plantilla!J506,"#"),"")</f>
        <v/>
      </c>
      <c r="M495">
        <f>IF($C495="OK",TEXT(Plantilla!K506,"#"),"")</f>
        <v/>
      </c>
      <c r="N495">
        <f>IF($C495="OK",
   CONCATENATE(YEAR(Plantilla!L506),"-",TEXT(MONTH(Plantilla!L506),"00"),"-",TEXT(DAY(Plantilla!L506),"00")),
"")</f>
        <v/>
      </c>
      <c r="O495">
        <f>IF($C495="OK",_xlfn.NUMBERVALUE(Plantilla!M506),"")</f>
        <v/>
      </c>
      <c r="P495">
        <f>IF($C495="OK",
   IF(Plantilla!N506&lt;&gt;"",
      CONCATENATE(YEAR(Plantilla!N506),"-",TEXT(MONTH(Plantilla!N506),"00"),"-",TEXT(DAY(Plantilla!N506),"00")),
   ""),
"")</f>
        <v/>
      </c>
      <c r="Q495">
        <f>IF($C495="OK",
   VLOOKUP(Plantilla!O506,'Tablas '!$E$4:$F$19,2,FALSE),
"")</f>
        <v/>
      </c>
      <c r="R495">
        <f>IF($C495="OK",
   VLOOKUP(Plantilla!P506,'Tablas '!$H$4:$I$5,2,FALSE),
"")</f>
        <v/>
      </c>
      <c r="S495">
        <f>IF($C495="OK",
   VLOOKUP(Plantilla!Q506,'Tablas '!$K$4:$L$8,2,FALSE),
"")</f>
        <v/>
      </c>
      <c r="T495">
        <f>IF($C495="OK",
   VLOOKUP(Plantilla!R506,'Tablas '!$AE$4:$AF$6,2,FALSE),
"")</f>
        <v/>
      </c>
      <c r="U495">
        <f>IF($C495="OK",
   VLOOKUP(Plantilla!S506,'Tablas '!$AE$4:$AF$6,2,FALSE),
"")</f>
        <v/>
      </c>
      <c r="V495">
        <f>IF($C495="OK",TEXT(Plantilla!T506,"#"),"")</f>
        <v/>
      </c>
      <c r="W495" s="84">
        <f>IF($C495="OK",
   VLOOKUP(Plantilla!U506,'Tablas '!$AM$4:$AN$1126,2,FALSE),
"")</f>
        <v/>
      </c>
      <c r="X495">
        <f>IF($C495="OK",TEXT(Plantilla!V506,"#"),"")</f>
        <v/>
      </c>
      <c r="Y495">
        <f>IF($C495="OK",
   CONCATENATE(YEAR(Plantilla!W506),"-",TEXT(MONTH(Plantilla!W506),"00"),"-",TEXT(DAY(Plantilla!W506),"00")),
"")</f>
        <v/>
      </c>
      <c r="Z495">
        <f>IF($C495="OK",
   CONCATENATE(YEAR(Plantilla!X506),"-",TEXT(MONTH(Plantilla!X506),"00"),"-",TEXT(DAY(Plantilla!X506),"00")),
"")</f>
        <v/>
      </c>
      <c r="AA495">
        <f>IF($C495="OK",
   TEXT(VLOOKUP(Plantilla!Y506,'Tablas '!$Q$4:$R$9,2,FALSE),"#"),
"")</f>
        <v/>
      </c>
      <c r="AB495">
        <f>IF($C495="OK",
   CONCATENATE(YEAR(Plantilla!Z506),"-",TEXT(MONTH(Plantilla!Z506),"00"),"-",TEXT(DAY(Plantilla!Z506),"00")),
"")</f>
        <v/>
      </c>
      <c r="AC495">
        <f>IF($C495="OK",
   TEXT(VLOOKUP(Plantilla!AA506,'Tablas '!$T$4:$U$13,2,FALSE),"#"),
"")</f>
        <v/>
      </c>
      <c r="AD495">
        <f>IF($C495="OK",TEXT(Plantilla!AB506,"#"),"")</f>
        <v/>
      </c>
      <c r="AE495">
        <f>IF($C495="OK",
   IF(Plantilla!AC506&lt;&gt;"",
      TEXT(VLOOKUP(Plantilla!AC506,'Tablas '!$W$4:$X$7,2,FALSE),"#"),
   ""),
"")</f>
        <v/>
      </c>
      <c r="AF495">
        <f>IF($C495="OK",TEXT(Plantilla!AD506,"#"),"")</f>
        <v/>
      </c>
      <c r="AG495" s="6">
        <f>IF($C495="OK",_xlfn.NUMBERVALUE(Plantilla!AE506),"")</f>
        <v/>
      </c>
      <c r="AH495" s="4">
        <f>IF($C495="OK",_xlfn.NUMBERVALUE(Plantilla!AF506),"")</f>
        <v/>
      </c>
      <c r="AI495" s="6">
        <f>IF($C495="OK",_xlfn.NUMBERVALUE(Plantilla!AG506),"")</f>
        <v/>
      </c>
      <c r="AJ495" s="6">
        <f>IF($C495="OK",_xlfn.NUMBERVALUE(Plantilla!AH506),"")</f>
        <v/>
      </c>
      <c r="AK495" s="6">
        <f>IF($C495="OK",_xlfn.NUMBERVALUE(Plantilla!AI506),"")</f>
        <v/>
      </c>
      <c r="AL495" s="6">
        <f>IF($C495="OK",_xlfn.NUMBERVALUE(Plantilla!AJ506),"")</f>
        <v/>
      </c>
      <c r="AM495" s="4">
        <f>IF($C495="OK",_xlfn.NUMBERVALUE(Plantilla!AK506),"")</f>
        <v/>
      </c>
      <c r="AN495" s="6">
        <f>IF($C495="OK",_xlfn.NUMBERVALUE(Plantilla!AL506),"")</f>
        <v/>
      </c>
      <c r="AO495" s="4">
        <f>IF($C495="OK",_xlfn.NUMBERVALUE(Plantilla!AM506),"")</f>
        <v/>
      </c>
      <c r="AP495" s="6">
        <f>IF($C495="OK",_xlfn.NUMBERVALUE(Plantilla!AN506),"")</f>
        <v/>
      </c>
      <c r="AQ495" s="4">
        <f>IF($C495="OK",_xlfn.NUMBERVALUE(Plantilla!AO506),"")</f>
        <v/>
      </c>
      <c r="AR495" s="6">
        <f>IF($C495="OK",_xlfn.NUMBERVALUE(Plantilla!AP506),"")</f>
        <v/>
      </c>
      <c r="AS495" s="4">
        <f>IF($C495="OK",_xlfn.NUMBERVALUE(Plantilla!AQ506),"")</f>
        <v/>
      </c>
      <c r="AT495" s="6">
        <f>IF($C495="OK",_xlfn.NUMBERVALUE(Plantilla!AR506),"")</f>
        <v/>
      </c>
      <c r="AU495" s="4">
        <f>IF($C495="OK",_xlfn.NUMBERVALUE(Plantilla!AS506),"")</f>
        <v/>
      </c>
      <c r="AV495" s="6">
        <f>IF($C495="OK",_xlfn.NUMBERVALUE(Plantilla!AT506),"")</f>
        <v/>
      </c>
      <c r="AW495" s="4">
        <f>IF($C495="OK",_xlfn.NUMBERVALUE(Plantilla!AU506),"")</f>
        <v/>
      </c>
      <c r="AX495" s="6">
        <f>IF($C495="OK",_xlfn.NUMBERVALUE(Plantilla!AV506),"")</f>
        <v/>
      </c>
      <c r="AY495" s="4">
        <f>IF($C495="OK",_xlfn.NUMBERVALUE(Plantilla!AW506),"")</f>
        <v/>
      </c>
      <c r="AZ495" s="6">
        <f>IF($C495="OK",_xlfn.NUMBERVALUE(Plantilla!AX506),"")</f>
        <v/>
      </c>
      <c r="BA495">
        <f>IF($C495="OK",_xlfn.NUMBERVALUE(Plantilla!AY506),"")</f>
        <v/>
      </c>
      <c r="BB495">
        <f>IF($C495="OK",_xlfn.NUMBERVALUE(Plantilla!AZ506),"")</f>
        <v/>
      </c>
      <c r="BC495" s="4">
        <f>IF($C495="OK",_xlfn.NUMBERVALUE(Plantilla!BA506),"")</f>
        <v/>
      </c>
      <c r="BD495" s="6">
        <f>IF($C495="OK",_xlfn.NUMBERVALUE(Plantilla!BB506),"")</f>
        <v/>
      </c>
      <c r="BE495" s="4">
        <f>IF($C495="OK",_xlfn.NUMBERVALUE(Plantilla!BC506),"")</f>
        <v/>
      </c>
      <c r="BF495" s="6">
        <f>IF($C495="OK",_xlfn.NUMBERVALUE(Plantilla!BD506),"")</f>
        <v/>
      </c>
      <c r="BG495" s="4">
        <f>IF($C495="OK",_xlfn.NUMBERVALUE(Plantilla!BE506),"")</f>
        <v/>
      </c>
      <c r="BH495" s="6">
        <f>IF($C495="OK",_xlfn.NUMBERVALUE(Plantilla!BF506),"")</f>
        <v/>
      </c>
      <c r="BI495" s="110">
        <f>IF($C495="OK",_xlfn.NUMBERVALUE(Plantilla!BG506),"")</f>
        <v/>
      </c>
      <c r="BJ495" s="6">
        <f>IF($C495="OK",_xlfn.NUMBERVALUE(Plantilla!BH506),"")</f>
        <v/>
      </c>
      <c r="BK495" s="109">
        <f>IF($C495="OK",_xlfn.NUMBERVALUE(Plantilla!BI506),"")</f>
        <v/>
      </c>
      <c r="BL495" s="6">
        <f>IF($C495="OK",
   IF(Plantilla!BJ506&lt;&gt;"",
      TEXT(VLOOKUP(Plantilla!BJ506,'Tablas '!$Z$4:$AA$6,2,FALSE),"#"),
   ""),
"")</f>
        <v/>
      </c>
      <c r="BM495" s="4">
        <f>IF($C495="OK",_xlfn.NUMBERVALUE(Plantilla!BK506),"")</f>
        <v/>
      </c>
      <c r="BN495" s="4">
        <f>IF($C495="OK",_xlfn.NUMBERVALUE(Plantilla!BL506),"")</f>
        <v/>
      </c>
      <c r="BO495" s="6">
        <f>IF($C495="OK",_xlfn.NUMBERVALUE(Plantilla!BM506),"")</f>
        <v/>
      </c>
      <c r="BP495" s="4">
        <f>IF($C495="OK",_xlfn.NUMBERVALUE(Plantilla!BN506),"")</f>
        <v/>
      </c>
      <c r="BQ495" s="6">
        <f>IF($C495="OK",_xlfn.NUMBERVALUE(Plantilla!BO506),"")</f>
        <v/>
      </c>
      <c r="BR495" s="4">
        <f>IF($C495="OK",_xlfn.NUMBERVALUE(Plantilla!BP506),"")</f>
        <v/>
      </c>
      <c r="BS495" s="6">
        <f>IF($C495="OK",_xlfn.NUMBERVALUE(Plantilla!BQ506),"")</f>
        <v/>
      </c>
      <c r="BT495" s="4">
        <f>IF($C495="OK",_xlfn.NUMBERVALUE(Plantilla!BR506),"")</f>
        <v/>
      </c>
      <c r="BU495" s="6">
        <f>IF($C495="OK",_xlfn.NUMBERVALUE(Plantilla!BS506),"")</f>
        <v/>
      </c>
      <c r="BV495" s="6">
        <f>IF($C495="OK",_xlfn.NUMBERVALUE(Plantilla!BT506),"")</f>
        <v/>
      </c>
      <c r="BW495" s="6">
        <f>IF($C495="OK",_xlfn.NUMBERVALUE(Plantilla!BU506),"")</f>
        <v/>
      </c>
      <c r="BX495" s="6">
        <f>IF($C495="OK",_xlfn.NUMBERVALUE(Plantilla!BV506),"")</f>
        <v/>
      </c>
      <c r="BY495" s="6">
        <f>IF($C495="OK",_xlfn.NUMBERVALUE(Plantilla!BW506),"")</f>
        <v/>
      </c>
      <c r="BZ495" s="6">
        <f>IF($C495="OK",_xlfn.NUMBERVALUE(Plantilla!BX506),"")</f>
        <v/>
      </c>
      <c r="CA495" s="6">
        <f>IF($C495="OK",_xlfn.NUMBERVALUE(Plantilla!BY506),"")</f>
        <v/>
      </c>
      <c r="CB495" s="6">
        <f>IF($C495="OK",_xlfn.NUMBERVALUE(Plantilla!BZ506),"")</f>
        <v/>
      </c>
      <c r="CC495" s="6">
        <f>IF($C495="OK",_xlfn.NUMBERVALUE(Plantilla!CA506),"")</f>
        <v/>
      </c>
      <c r="CD495" s="6">
        <f>IF($C495="OK",_xlfn.NUMBERVALUE(Plantilla!CB506),"")</f>
        <v/>
      </c>
      <c r="CE495" s="6">
        <f>IF($C495="OK",_xlfn.NUMBERVALUE(Plantilla!CC506),"")</f>
        <v/>
      </c>
      <c r="CF495" s="4">
        <f>IF($C495="OK",_xlfn.NUMBERVALUE(Plantilla!CD506),"")</f>
        <v/>
      </c>
      <c r="CG495" s="6">
        <f>IF($C495="OK",_xlfn.NUMBERVALUE(Plantilla!CE506),"")</f>
        <v/>
      </c>
      <c r="CH495" s="6">
        <f>IF($C495="OK",_xlfn.NUMBERVALUE(Plantilla!CF506),"")</f>
        <v/>
      </c>
      <c r="CI495" s="6">
        <f>IF($C495="OK",_xlfn.NUMBERVALUE(Plantilla!CG506),"")</f>
        <v/>
      </c>
      <c r="CJ495" s="6">
        <f>IF($C495="OK",_xlfn.NUMBERVALUE(Plantilla!CH506),"")</f>
        <v/>
      </c>
      <c r="CK495" s="6">
        <f>IF($C495="OK",_xlfn.NUMBERVALUE(Plantilla!CI506),"")</f>
        <v/>
      </c>
      <c r="CL495" s="6">
        <f>IF($C495="OK",_xlfn.NUMBERVALUE(Plantilla!CJ506),"")</f>
        <v/>
      </c>
      <c r="CM495">
        <f>IF($C495="OK",TEXT(Plantilla!CK506,"#"),"")</f>
        <v/>
      </c>
      <c r="CN495" s="6">
        <f>IF($C495="OK",_xlfn.NUMBERVALUE(Plantilla!CL506),"")</f>
        <v/>
      </c>
      <c r="CO495" s="6">
        <f>IF($C495="OK",_xlfn.NUMBERVALUE(Plantilla!CM506),"")</f>
        <v/>
      </c>
      <c r="CP495" s="110">
        <f>IF($C495="OK",_xlfn.NUMBERVALUE(Plantilla!CN506),"")</f>
        <v/>
      </c>
      <c r="CQ495" s="6">
        <f>IF($C495="OK",_xlfn.NUMBERVALUE(Plantilla!CO506),"")</f>
        <v/>
      </c>
      <c r="CR495" s="109">
        <f>IF($C495="OK",_xlfn.NUMBERVALUE(Plantilla!CP506),"")</f>
        <v/>
      </c>
      <c r="CS495" s="110">
        <f>IF($C495="OK",_xlfn.NUMBERVALUE(Plantilla!CQ506),"")</f>
        <v/>
      </c>
      <c r="CT495" s="6">
        <f>IF($C495="OK",_xlfn.NUMBERVALUE(Plantilla!CR506),"")</f>
        <v/>
      </c>
      <c r="CU495" s="109">
        <f>IF($C495="OK",_xlfn.NUMBERVALUE(Plantilla!CS506),"")</f>
        <v/>
      </c>
      <c r="CV495" s="110">
        <f>IF($C495="OK",_xlfn.NUMBERVALUE(Plantilla!CT506),"")</f>
        <v/>
      </c>
      <c r="CW495" s="6">
        <f>IF($C495="OK",_xlfn.NUMBERVALUE(Plantilla!CU506),"")</f>
        <v/>
      </c>
      <c r="CX495" s="82">
        <f>IF($C495="OK",_xlfn.NUMBERVALUE(Plantilla!CV506),"")</f>
        <v/>
      </c>
      <c r="CY495" s="6">
        <f>IF($C495="OK",_xlfn.NUMBERVALUE(Plantilla!CW506),"")</f>
        <v/>
      </c>
      <c r="CZ495" s="82">
        <f>IF($C495="OK",_xlfn.NUMBERVALUE(Plantilla!CX506),"")</f>
        <v/>
      </c>
      <c r="DA495" s="6">
        <f>IF($C495="OK",_xlfn.NUMBERVALUE(Plantilla!CY506),"")</f>
        <v/>
      </c>
      <c r="DB495" s="109">
        <f>IF($C495="OK",_xlfn.NUMBERVALUE(Plantilla!CZ506),"")</f>
        <v/>
      </c>
      <c r="DC495" s="6">
        <f>IF($C495="OK",_xlfn.NUMBERVALUE(Plantilla!DA506),"")</f>
        <v/>
      </c>
      <c r="DD495" s="6">
        <f>IF($C495="OK",TEXT(Plantilla!DB506,"#"),"")</f>
        <v/>
      </c>
      <c r="DE495" s="6">
        <f>IF($C495="OK",_xlfn.NUMBERVALUE(Plantilla!DC506),"")</f>
        <v/>
      </c>
      <c r="DF495" s="4">
        <f>IF($C495="OK",_xlfn.NUMBERVALUE(Plantilla!DD506),"")</f>
        <v/>
      </c>
      <c r="DG495" s="6">
        <f>IF($C495="OK",_xlfn.NUMBERVALUE(Plantilla!DE506),"")</f>
        <v/>
      </c>
      <c r="DH495" s="6">
        <f>IF($C495="OK",_xlfn.NUMBERVALUE(Plantilla!DF506),"")</f>
        <v/>
      </c>
      <c r="DI495" s="6">
        <f>IF($C495="OK",_xlfn.NUMBERVALUE(Plantilla!DG506),"")</f>
        <v/>
      </c>
      <c r="DJ495" s="6">
        <f>IF($C495="OK",_xlfn.NUMBERVALUE(Plantilla!DH506),"")</f>
        <v/>
      </c>
      <c r="DK495" s="6">
        <f>IF($C495="OK",_xlfn.NUMBERVALUE(Plantilla!DI506),"")</f>
        <v/>
      </c>
      <c r="DL495" s="6">
        <f>IF($C495="OK",_xlfn.NUMBERVALUE(Plantilla!DJ506),"")</f>
        <v/>
      </c>
      <c r="DM495" s="6">
        <f>IF($C495="OK",_xlfn.NUMBERVALUE(Plantilla!DK506),"")</f>
        <v/>
      </c>
      <c r="DN495" s="6">
        <f>IF($C495="OK",_xlfn.NUMBERVALUE(Plantilla!DL506),"")</f>
        <v/>
      </c>
      <c r="DO495" s="6">
        <f>IF($C495="OK",_xlfn.NUMBERVALUE(Plantilla!DM506),"")</f>
        <v/>
      </c>
      <c r="DP495" s="6">
        <f>IF($C495="OK",_xlfn.NUMBERVALUE(Plantilla!DN506),"")</f>
        <v/>
      </c>
      <c r="DQ495" s="6">
        <f>IF($C495="OK",_xlfn.NUMBERVALUE(Plantilla!DO506),"")</f>
        <v/>
      </c>
      <c r="DR495" s="6">
        <f>IF($C495="OK",_xlfn.NUMBERVALUE(Plantilla!DP506),"")</f>
        <v/>
      </c>
      <c r="DS495">
        <f>IF($C495="OK",TEXT(Plantilla!DR506,"#"),"")</f>
        <v/>
      </c>
      <c r="DT495" s="6" t="n"/>
    </row>
    <row r="496">
      <c r="A496">
        <f>IF(Plantilla!$I$6="¡Perfecto!, Guarda el archivo y adjúntalo a tu interfaz de Nómina Electrónica","OK","Error")</f>
        <v/>
      </c>
      <c r="B496">
        <f>IF(Plantilla!$I$6="¡Perfecto!, Guarda el archivo y adjúntalo a tu interfaz de Nómina Electrónica",MID(Plantilla!$D$2,SEARCH("V",Plantilla!$D$2),10),"")</f>
        <v/>
      </c>
      <c r="C496">
        <f>Plantilla!C507</f>
        <v/>
      </c>
      <c r="D496">
        <f>IF($C496="OK",Plantilla!B507,"")</f>
        <v/>
      </c>
      <c r="E496">
        <f>IF($C496="OK",
   VLOOKUP(Plantilla!$E$4,'Tablas '!$AP$4:$AT$6,5,FALSE),
"")</f>
        <v/>
      </c>
      <c r="F496">
        <f>IF($C496="OK",TEXT(Plantilla!D507,"#"),"")</f>
        <v/>
      </c>
      <c r="G496">
        <f>IF($C496="OK",
   VLOOKUP(Plantilla!E507,'Tablas '!$B$4:$C$14,2,FALSE),
"")</f>
        <v/>
      </c>
      <c r="H496">
        <f>IF($C496="OK",TEXT(Plantilla!F507,"#"),"")</f>
        <v/>
      </c>
      <c r="I496">
        <f>IF($C496="OK",TEXT(Plantilla!G507,"#"),"")</f>
        <v/>
      </c>
      <c r="J496">
        <f>IF($C496="OK",TEXT(Plantilla!H507,"#"),"")</f>
        <v/>
      </c>
      <c r="K496">
        <f>IF($C496="OK",TEXT(Plantilla!I507,"#"),"")</f>
        <v/>
      </c>
      <c r="L496">
        <f>IF($C496="OK",TEXT(Plantilla!J507,"#"),"")</f>
        <v/>
      </c>
      <c r="M496">
        <f>IF($C496="OK",TEXT(Plantilla!K507,"#"),"")</f>
        <v/>
      </c>
      <c r="N496">
        <f>IF($C496="OK",
   CONCATENATE(YEAR(Plantilla!L507),"-",TEXT(MONTH(Plantilla!L507),"00"),"-",TEXT(DAY(Plantilla!L507),"00")),
"")</f>
        <v/>
      </c>
      <c r="O496">
        <f>IF($C496="OK",_xlfn.NUMBERVALUE(Plantilla!M507),"")</f>
        <v/>
      </c>
      <c r="P496">
        <f>IF($C496="OK",
   IF(Plantilla!N507&lt;&gt;"",
      CONCATENATE(YEAR(Plantilla!N507),"-",TEXT(MONTH(Plantilla!N507),"00"),"-",TEXT(DAY(Plantilla!N507),"00")),
   ""),
"")</f>
        <v/>
      </c>
      <c r="Q496">
        <f>IF($C496="OK",
   VLOOKUP(Plantilla!O507,'Tablas '!$E$4:$F$19,2,FALSE),
"")</f>
        <v/>
      </c>
      <c r="R496">
        <f>IF($C496="OK",
   VLOOKUP(Plantilla!P507,'Tablas '!$H$4:$I$5,2,FALSE),
"")</f>
        <v/>
      </c>
      <c r="S496">
        <f>IF($C496="OK",
   VLOOKUP(Plantilla!Q507,'Tablas '!$K$4:$L$8,2,FALSE),
"")</f>
        <v/>
      </c>
      <c r="T496">
        <f>IF($C496="OK",
   VLOOKUP(Plantilla!R507,'Tablas '!$AE$4:$AF$6,2,FALSE),
"")</f>
        <v/>
      </c>
      <c r="U496">
        <f>IF($C496="OK",
   VLOOKUP(Plantilla!S507,'Tablas '!$AE$4:$AF$6,2,FALSE),
"")</f>
        <v/>
      </c>
      <c r="V496">
        <f>IF($C496="OK",TEXT(Plantilla!T507,"#"),"")</f>
        <v/>
      </c>
      <c r="W496" s="84">
        <f>IF($C496="OK",
   VLOOKUP(Plantilla!U507,'Tablas '!$AM$4:$AN$1126,2,FALSE),
"")</f>
        <v/>
      </c>
      <c r="X496">
        <f>IF($C496="OK",TEXT(Plantilla!V507,"#"),"")</f>
        <v/>
      </c>
      <c r="Y496">
        <f>IF($C496="OK",
   CONCATENATE(YEAR(Plantilla!W507),"-",TEXT(MONTH(Plantilla!W507),"00"),"-",TEXT(DAY(Plantilla!W507),"00")),
"")</f>
        <v/>
      </c>
      <c r="Z496">
        <f>IF($C496="OK",
   CONCATENATE(YEAR(Plantilla!X507),"-",TEXT(MONTH(Plantilla!X507),"00"),"-",TEXT(DAY(Plantilla!X507),"00")),
"")</f>
        <v/>
      </c>
      <c r="AA496">
        <f>IF($C496="OK",
   TEXT(VLOOKUP(Plantilla!Y507,'Tablas '!$Q$4:$R$9,2,FALSE),"#"),
"")</f>
        <v/>
      </c>
      <c r="AB496">
        <f>IF($C496="OK",
   CONCATENATE(YEAR(Plantilla!Z507),"-",TEXT(MONTH(Plantilla!Z507),"00"),"-",TEXT(DAY(Plantilla!Z507),"00")),
"")</f>
        <v/>
      </c>
      <c r="AC496">
        <f>IF($C496="OK",
   TEXT(VLOOKUP(Plantilla!AA507,'Tablas '!$T$4:$U$13,2,FALSE),"#"),
"")</f>
        <v/>
      </c>
      <c r="AD496">
        <f>IF($C496="OK",TEXT(Plantilla!AB507,"#"),"")</f>
        <v/>
      </c>
      <c r="AE496">
        <f>IF($C496="OK",
   IF(Plantilla!AC507&lt;&gt;"",
      TEXT(VLOOKUP(Plantilla!AC507,'Tablas '!$W$4:$X$7,2,FALSE),"#"),
   ""),
"")</f>
        <v/>
      </c>
      <c r="AF496">
        <f>IF($C496="OK",TEXT(Plantilla!AD507,"#"),"")</f>
        <v/>
      </c>
      <c r="AG496" s="6">
        <f>IF($C496="OK",_xlfn.NUMBERVALUE(Plantilla!AE507),"")</f>
        <v/>
      </c>
      <c r="AH496" s="4">
        <f>IF($C496="OK",_xlfn.NUMBERVALUE(Plantilla!AF507),"")</f>
        <v/>
      </c>
      <c r="AI496" s="6">
        <f>IF($C496="OK",_xlfn.NUMBERVALUE(Plantilla!AG507),"")</f>
        <v/>
      </c>
      <c r="AJ496" s="6">
        <f>IF($C496="OK",_xlfn.NUMBERVALUE(Plantilla!AH507),"")</f>
        <v/>
      </c>
      <c r="AK496" s="6">
        <f>IF($C496="OK",_xlfn.NUMBERVALUE(Plantilla!AI507),"")</f>
        <v/>
      </c>
      <c r="AL496" s="6">
        <f>IF($C496="OK",_xlfn.NUMBERVALUE(Plantilla!AJ507),"")</f>
        <v/>
      </c>
      <c r="AM496" s="4">
        <f>IF($C496="OK",_xlfn.NUMBERVALUE(Plantilla!AK507),"")</f>
        <v/>
      </c>
      <c r="AN496" s="6">
        <f>IF($C496="OK",_xlfn.NUMBERVALUE(Plantilla!AL507),"")</f>
        <v/>
      </c>
      <c r="AO496" s="4">
        <f>IF($C496="OK",_xlfn.NUMBERVALUE(Plantilla!AM507),"")</f>
        <v/>
      </c>
      <c r="AP496" s="6">
        <f>IF($C496="OK",_xlfn.NUMBERVALUE(Plantilla!AN507),"")</f>
        <v/>
      </c>
      <c r="AQ496" s="4">
        <f>IF($C496="OK",_xlfn.NUMBERVALUE(Plantilla!AO507),"")</f>
        <v/>
      </c>
      <c r="AR496" s="6">
        <f>IF($C496="OK",_xlfn.NUMBERVALUE(Plantilla!AP507),"")</f>
        <v/>
      </c>
      <c r="AS496" s="4">
        <f>IF($C496="OK",_xlfn.NUMBERVALUE(Plantilla!AQ507),"")</f>
        <v/>
      </c>
      <c r="AT496" s="6">
        <f>IF($C496="OK",_xlfn.NUMBERVALUE(Plantilla!AR507),"")</f>
        <v/>
      </c>
      <c r="AU496" s="4">
        <f>IF($C496="OK",_xlfn.NUMBERVALUE(Plantilla!AS507),"")</f>
        <v/>
      </c>
      <c r="AV496" s="6">
        <f>IF($C496="OK",_xlfn.NUMBERVALUE(Plantilla!AT507),"")</f>
        <v/>
      </c>
      <c r="AW496" s="4">
        <f>IF($C496="OK",_xlfn.NUMBERVALUE(Plantilla!AU507),"")</f>
        <v/>
      </c>
      <c r="AX496" s="6">
        <f>IF($C496="OK",_xlfn.NUMBERVALUE(Plantilla!AV507),"")</f>
        <v/>
      </c>
      <c r="AY496" s="4">
        <f>IF($C496="OK",_xlfn.NUMBERVALUE(Plantilla!AW507),"")</f>
        <v/>
      </c>
      <c r="AZ496" s="6">
        <f>IF($C496="OK",_xlfn.NUMBERVALUE(Plantilla!AX507),"")</f>
        <v/>
      </c>
      <c r="BA496">
        <f>IF($C496="OK",_xlfn.NUMBERVALUE(Plantilla!AY507),"")</f>
        <v/>
      </c>
      <c r="BB496">
        <f>IF($C496="OK",_xlfn.NUMBERVALUE(Plantilla!AZ507),"")</f>
        <v/>
      </c>
      <c r="BC496" s="4">
        <f>IF($C496="OK",_xlfn.NUMBERVALUE(Plantilla!BA507),"")</f>
        <v/>
      </c>
      <c r="BD496" s="6">
        <f>IF($C496="OK",_xlfn.NUMBERVALUE(Plantilla!BB507),"")</f>
        <v/>
      </c>
      <c r="BE496" s="4">
        <f>IF($C496="OK",_xlfn.NUMBERVALUE(Plantilla!BC507),"")</f>
        <v/>
      </c>
      <c r="BF496" s="6">
        <f>IF($C496="OK",_xlfn.NUMBERVALUE(Plantilla!BD507),"")</f>
        <v/>
      </c>
      <c r="BG496" s="4">
        <f>IF($C496="OK",_xlfn.NUMBERVALUE(Plantilla!BE507),"")</f>
        <v/>
      </c>
      <c r="BH496" s="6">
        <f>IF($C496="OK",_xlfn.NUMBERVALUE(Plantilla!BF507),"")</f>
        <v/>
      </c>
      <c r="BI496" s="110">
        <f>IF($C496="OK",_xlfn.NUMBERVALUE(Plantilla!BG507),"")</f>
        <v/>
      </c>
      <c r="BJ496" s="6">
        <f>IF($C496="OK",_xlfn.NUMBERVALUE(Plantilla!BH507),"")</f>
        <v/>
      </c>
      <c r="BK496" s="109">
        <f>IF($C496="OK",_xlfn.NUMBERVALUE(Plantilla!BI507),"")</f>
        <v/>
      </c>
      <c r="BL496" s="6">
        <f>IF($C496="OK",
   IF(Plantilla!BJ507&lt;&gt;"",
      TEXT(VLOOKUP(Plantilla!BJ507,'Tablas '!$Z$4:$AA$6,2,FALSE),"#"),
   ""),
"")</f>
        <v/>
      </c>
      <c r="BM496" s="4">
        <f>IF($C496="OK",_xlfn.NUMBERVALUE(Plantilla!BK507),"")</f>
        <v/>
      </c>
      <c r="BN496" s="4">
        <f>IF($C496="OK",_xlfn.NUMBERVALUE(Plantilla!BL507),"")</f>
        <v/>
      </c>
      <c r="BO496" s="6">
        <f>IF($C496="OK",_xlfn.NUMBERVALUE(Plantilla!BM507),"")</f>
        <v/>
      </c>
      <c r="BP496" s="4">
        <f>IF($C496="OK",_xlfn.NUMBERVALUE(Plantilla!BN507),"")</f>
        <v/>
      </c>
      <c r="BQ496" s="6">
        <f>IF($C496="OK",_xlfn.NUMBERVALUE(Plantilla!BO507),"")</f>
        <v/>
      </c>
      <c r="BR496" s="4">
        <f>IF($C496="OK",_xlfn.NUMBERVALUE(Plantilla!BP507),"")</f>
        <v/>
      </c>
      <c r="BS496" s="6">
        <f>IF($C496="OK",_xlfn.NUMBERVALUE(Plantilla!BQ507),"")</f>
        <v/>
      </c>
      <c r="BT496" s="4">
        <f>IF($C496="OK",_xlfn.NUMBERVALUE(Plantilla!BR507),"")</f>
        <v/>
      </c>
      <c r="BU496" s="6">
        <f>IF($C496="OK",_xlfn.NUMBERVALUE(Plantilla!BS507),"")</f>
        <v/>
      </c>
      <c r="BV496" s="6">
        <f>IF($C496="OK",_xlfn.NUMBERVALUE(Plantilla!BT507),"")</f>
        <v/>
      </c>
      <c r="BW496" s="6">
        <f>IF($C496="OK",_xlfn.NUMBERVALUE(Plantilla!BU507),"")</f>
        <v/>
      </c>
      <c r="BX496" s="6">
        <f>IF($C496="OK",_xlfn.NUMBERVALUE(Plantilla!BV507),"")</f>
        <v/>
      </c>
      <c r="BY496" s="6">
        <f>IF($C496="OK",_xlfn.NUMBERVALUE(Plantilla!BW507),"")</f>
        <v/>
      </c>
      <c r="BZ496" s="6">
        <f>IF($C496="OK",_xlfn.NUMBERVALUE(Plantilla!BX507),"")</f>
        <v/>
      </c>
      <c r="CA496" s="6">
        <f>IF($C496="OK",_xlfn.NUMBERVALUE(Plantilla!BY507),"")</f>
        <v/>
      </c>
      <c r="CB496" s="6">
        <f>IF($C496="OK",_xlfn.NUMBERVALUE(Plantilla!BZ507),"")</f>
        <v/>
      </c>
      <c r="CC496" s="6">
        <f>IF($C496="OK",_xlfn.NUMBERVALUE(Plantilla!CA507),"")</f>
        <v/>
      </c>
      <c r="CD496" s="6">
        <f>IF($C496="OK",_xlfn.NUMBERVALUE(Plantilla!CB507),"")</f>
        <v/>
      </c>
      <c r="CE496" s="6">
        <f>IF($C496="OK",_xlfn.NUMBERVALUE(Plantilla!CC507),"")</f>
        <v/>
      </c>
      <c r="CF496" s="4">
        <f>IF($C496="OK",_xlfn.NUMBERVALUE(Plantilla!CD507),"")</f>
        <v/>
      </c>
      <c r="CG496" s="6">
        <f>IF($C496="OK",_xlfn.NUMBERVALUE(Plantilla!CE507),"")</f>
        <v/>
      </c>
      <c r="CH496" s="6">
        <f>IF($C496="OK",_xlfn.NUMBERVALUE(Plantilla!CF507),"")</f>
        <v/>
      </c>
      <c r="CI496" s="6">
        <f>IF($C496="OK",_xlfn.NUMBERVALUE(Plantilla!CG507),"")</f>
        <v/>
      </c>
      <c r="CJ496" s="6">
        <f>IF($C496="OK",_xlfn.NUMBERVALUE(Plantilla!CH507),"")</f>
        <v/>
      </c>
      <c r="CK496" s="6">
        <f>IF($C496="OK",_xlfn.NUMBERVALUE(Plantilla!CI507),"")</f>
        <v/>
      </c>
      <c r="CL496" s="6">
        <f>IF($C496="OK",_xlfn.NUMBERVALUE(Plantilla!CJ507),"")</f>
        <v/>
      </c>
      <c r="CM496">
        <f>IF($C496="OK",TEXT(Plantilla!CK507,"#"),"")</f>
        <v/>
      </c>
      <c r="CN496" s="6">
        <f>IF($C496="OK",_xlfn.NUMBERVALUE(Plantilla!CL507),"")</f>
        <v/>
      </c>
      <c r="CO496" s="6">
        <f>IF($C496="OK",_xlfn.NUMBERVALUE(Plantilla!CM507),"")</f>
        <v/>
      </c>
      <c r="CP496" s="110">
        <f>IF($C496="OK",_xlfn.NUMBERVALUE(Plantilla!CN507),"")</f>
        <v/>
      </c>
      <c r="CQ496" s="6">
        <f>IF($C496="OK",_xlfn.NUMBERVALUE(Plantilla!CO507),"")</f>
        <v/>
      </c>
      <c r="CR496" s="109">
        <f>IF($C496="OK",_xlfn.NUMBERVALUE(Plantilla!CP507),"")</f>
        <v/>
      </c>
      <c r="CS496" s="110">
        <f>IF($C496="OK",_xlfn.NUMBERVALUE(Plantilla!CQ507),"")</f>
        <v/>
      </c>
      <c r="CT496" s="6">
        <f>IF($C496="OK",_xlfn.NUMBERVALUE(Plantilla!CR507),"")</f>
        <v/>
      </c>
      <c r="CU496" s="109">
        <f>IF($C496="OK",_xlfn.NUMBERVALUE(Plantilla!CS507),"")</f>
        <v/>
      </c>
      <c r="CV496" s="110">
        <f>IF($C496="OK",_xlfn.NUMBERVALUE(Plantilla!CT507),"")</f>
        <v/>
      </c>
      <c r="CW496" s="6">
        <f>IF($C496="OK",_xlfn.NUMBERVALUE(Plantilla!CU507),"")</f>
        <v/>
      </c>
      <c r="CX496" s="82">
        <f>IF($C496="OK",_xlfn.NUMBERVALUE(Plantilla!CV507),"")</f>
        <v/>
      </c>
      <c r="CY496" s="6">
        <f>IF($C496="OK",_xlfn.NUMBERVALUE(Plantilla!CW507),"")</f>
        <v/>
      </c>
      <c r="CZ496" s="82">
        <f>IF($C496="OK",_xlfn.NUMBERVALUE(Plantilla!CX507),"")</f>
        <v/>
      </c>
      <c r="DA496" s="6">
        <f>IF($C496="OK",_xlfn.NUMBERVALUE(Plantilla!CY507),"")</f>
        <v/>
      </c>
      <c r="DB496" s="109">
        <f>IF($C496="OK",_xlfn.NUMBERVALUE(Plantilla!CZ507),"")</f>
        <v/>
      </c>
      <c r="DC496" s="6">
        <f>IF($C496="OK",_xlfn.NUMBERVALUE(Plantilla!DA507),"")</f>
        <v/>
      </c>
      <c r="DD496" s="6">
        <f>IF($C496="OK",TEXT(Plantilla!DB507,"#"),"")</f>
        <v/>
      </c>
      <c r="DE496" s="6">
        <f>IF($C496="OK",_xlfn.NUMBERVALUE(Plantilla!DC507),"")</f>
        <v/>
      </c>
      <c r="DF496" s="4">
        <f>IF($C496="OK",_xlfn.NUMBERVALUE(Plantilla!DD507),"")</f>
        <v/>
      </c>
      <c r="DG496" s="6">
        <f>IF($C496="OK",_xlfn.NUMBERVALUE(Plantilla!DE507),"")</f>
        <v/>
      </c>
      <c r="DH496" s="6">
        <f>IF($C496="OK",_xlfn.NUMBERVALUE(Plantilla!DF507),"")</f>
        <v/>
      </c>
      <c r="DI496" s="6">
        <f>IF($C496="OK",_xlfn.NUMBERVALUE(Plantilla!DG507),"")</f>
        <v/>
      </c>
      <c r="DJ496" s="6">
        <f>IF($C496="OK",_xlfn.NUMBERVALUE(Plantilla!DH507),"")</f>
        <v/>
      </c>
      <c r="DK496" s="6">
        <f>IF($C496="OK",_xlfn.NUMBERVALUE(Plantilla!DI507),"")</f>
        <v/>
      </c>
      <c r="DL496" s="6">
        <f>IF($C496="OK",_xlfn.NUMBERVALUE(Plantilla!DJ507),"")</f>
        <v/>
      </c>
      <c r="DM496" s="6">
        <f>IF($C496="OK",_xlfn.NUMBERVALUE(Plantilla!DK507),"")</f>
        <v/>
      </c>
      <c r="DN496" s="6">
        <f>IF($C496="OK",_xlfn.NUMBERVALUE(Plantilla!DL507),"")</f>
        <v/>
      </c>
      <c r="DO496" s="6">
        <f>IF($C496="OK",_xlfn.NUMBERVALUE(Plantilla!DM507),"")</f>
        <v/>
      </c>
      <c r="DP496" s="6">
        <f>IF($C496="OK",_xlfn.NUMBERVALUE(Plantilla!DN507),"")</f>
        <v/>
      </c>
      <c r="DQ496" s="6">
        <f>IF($C496="OK",_xlfn.NUMBERVALUE(Plantilla!DO507),"")</f>
        <v/>
      </c>
      <c r="DR496" s="6">
        <f>IF($C496="OK",_xlfn.NUMBERVALUE(Plantilla!DP507),"")</f>
        <v/>
      </c>
      <c r="DS496">
        <f>IF($C496="OK",TEXT(Plantilla!DR507,"#"),"")</f>
        <v/>
      </c>
      <c r="DT496" s="6" t="n"/>
    </row>
    <row r="497">
      <c r="A497">
        <f>IF(Plantilla!$I$6="¡Perfecto!, Guarda el archivo y adjúntalo a tu interfaz de Nómina Electrónica","OK","Error")</f>
        <v/>
      </c>
      <c r="B497">
        <f>IF(Plantilla!$I$6="¡Perfecto!, Guarda el archivo y adjúntalo a tu interfaz de Nómina Electrónica",MID(Plantilla!$D$2,SEARCH("V",Plantilla!$D$2),10),"")</f>
        <v/>
      </c>
      <c r="C497">
        <f>Plantilla!C508</f>
        <v/>
      </c>
      <c r="D497">
        <f>IF($C497="OK",Plantilla!B508,"")</f>
        <v/>
      </c>
      <c r="E497">
        <f>IF($C497="OK",
   VLOOKUP(Plantilla!$E$4,'Tablas '!$AP$4:$AT$6,5,FALSE),
"")</f>
        <v/>
      </c>
      <c r="F497">
        <f>IF($C497="OK",TEXT(Plantilla!D508,"#"),"")</f>
        <v/>
      </c>
      <c r="G497">
        <f>IF($C497="OK",
   VLOOKUP(Plantilla!E508,'Tablas '!$B$4:$C$14,2,FALSE),
"")</f>
        <v/>
      </c>
      <c r="H497">
        <f>IF($C497="OK",TEXT(Plantilla!F508,"#"),"")</f>
        <v/>
      </c>
      <c r="I497">
        <f>IF($C497="OK",TEXT(Plantilla!G508,"#"),"")</f>
        <v/>
      </c>
      <c r="J497">
        <f>IF($C497="OK",TEXT(Plantilla!H508,"#"),"")</f>
        <v/>
      </c>
      <c r="K497">
        <f>IF($C497="OK",TEXT(Plantilla!I508,"#"),"")</f>
        <v/>
      </c>
      <c r="L497">
        <f>IF($C497="OK",TEXT(Plantilla!J508,"#"),"")</f>
        <v/>
      </c>
      <c r="M497">
        <f>IF($C497="OK",TEXT(Plantilla!K508,"#"),"")</f>
        <v/>
      </c>
      <c r="N497">
        <f>IF($C497="OK",
   CONCATENATE(YEAR(Plantilla!L508),"-",TEXT(MONTH(Plantilla!L508),"00"),"-",TEXT(DAY(Plantilla!L508),"00")),
"")</f>
        <v/>
      </c>
      <c r="O497">
        <f>IF($C497="OK",_xlfn.NUMBERVALUE(Plantilla!M508),"")</f>
        <v/>
      </c>
      <c r="P497">
        <f>IF($C497="OK",
   IF(Plantilla!N508&lt;&gt;"",
      CONCATENATE(YEAR(Plantilla!N508),"-",TEXT(MONTH(Plantilla!N508),"00"),"-",TEXT(DAY(Plantilla!N508),"00")),
   ""),
"")</f>
        <v/>
      </c>
      <c r="Q497">
        <f>IF($C497="OK",
   VLOOKUP(Plantilla!O508,'Tablas '!$E$4:$F$19,2,FALSE),
"")</f>
        <v/>
      </c>
      <c r="R497">
        <f>IF($C497="OK",
   VLOOKUP(Plantilla!P508,'Tablas '!$H$4:$I$5,2,FALSE),
"")</f>
        <v/>
      </c>
      <c r="S497">
        <f>IF($C497="OK",
   VLOOKUP(Plantilla!Q508,'Tablas '!$K$4:$L$8,2,FALSE),
"")</f>
        <v/>
      </c>
      <c r="T497">
        <f>IF($C497="OK",
   VLOOKUP(Plantilla!R508,'Tablas '!$AE$4:$AF$6,2,FALSE),
"")</f>
        <v/>
      </c>
      <c r="U497">
        <f>IF($C497="OK",
   VLOOKUP(Plantilla!S508,'Tablas '!$AE$4:$AF$6,2,FALSE),
"")</f>
        <v/>
      </c>
      <c r="V497">
        <f>IF($C497="OK",TEXT(Plantilla!T508,"#"),"")</f>
        <v/>
      </c>
      <c r="W497" s="84">
        <f>IF($C497="OK",
   VLOOKUP(Plantilla!U508,'Tablas '!$AM$4:$AN$1126,2,FALSE),
"")</f>
        <v/>
      </c>
      <c r="X497">
        <f>IF($C497="OK",TEXT(Plantilla!V508,"#"),"")</f>
        <v/>
      </c>
      <c r="Y497">
        <f>IF($C497="OK",
   CONCATENATE(YEAR(Plantilla!W508),"-",TEXT(MONTH(Plantilla!W508),"00"),"-",TEXT(DAY(Plantilla!W508),"00")),
"")</f>
        <v/>
      </c>
      <c r="Z497">
        <f>IF($C497="OK",
   CONCATENATE(YEAR(Plantilla!X508),"-",TEXT(MONTH(Plantilla!X508),"00"),"-",TEXT(DAY(Plantilla!X508),"00")),
"")</f>
        <v/>
      </c>
      <c r="AA497">
        <f>IF($C497="OK",
   TEXT(VLOOKUP(Plantilla!Y508,'Tablas '!$Q$4:$R$9,2,FALSE),"#"),
"")</f>
        <v/>
      </c>
      <c r="AB497">
        <f>IF($C497="OK",
   CONCATENATE(YEAR(Plantilla!Z508),"-",TEXT(MONTH(Plantilla!Z508),"00"),"-",TEXT(DAY(Plantilla!Z508),"00")),
"")</f>
        <v/>
      </c>
      <c r="AC497">
        <f>IF($C497="OK",
   TEXT(VLOOKUP(Plantilla!AA508,'Tablas '!$T$4:$U$13,2,FALSE),"#"),
"")</f>
        <v/>
      </c>
      <c r="AD497">
        <f>IF($C497="OK",TEXT(Plantilla!AB508,"#"),"")</f>
        <v/>
      </c>
      <c r="AE497">
        <f>IF($C497="OK",
   IF(Plantilla!AC508&lt;&gt;"",
      TEXT(VLOOKUP(Plantilla!AC508,'Tablas '!$W$4:$X$7,2,FALSE),"#"),
   ""),
"")</f>
        <v/>
      </c>
      <c r="AF497">
        <f>IF($C497="OK",TEXT(Plantilla!AD508,"#"),"")</f>
        <v/>
      </c>
      <c r="AG497" s="6">
        <f>IF($C497="OK",_xlfn.NUMBERVALUE(Plantilla!AE508),"")</f>
        <v/>
      </c>
      <c r="AH497" s="4">
        <f>IF($C497="OK",_xlfn.NUMBERVALUE(Plantilla!AF508),"")</f>
        <v/>
      </c>
      <c r="AI497" s="6">
        <f>IF($C497="OK",_xlfn.NUMBERVALUE(Plantilla!AG508),"")</f>
        <v/>
      </c>
      <c r="AJ497" s="6">
        <f>IF($C497="OK",_xlfn.NUMBERVALUE(Plantilla!AH508),"")</f>
        <v/>
      </c>
      <c r="AK497" s="6">
        <f>IF($C497="OK",_xlfn.NUMBERVALUE(Plantilla!AI508),"")</f>
        <v/>
      </c>
      <c r="AL497" s="6">
        <f>IF($C497="OK",_xlfn.NUMBERVALUE(Plantilla!AJ508),"")</f>
        <v/>
      </c>
      <c r="AM497" s="4">
        <f>IF($C497="OK",_xlfn.NUMBERVALUE(Plantilla!AK508),"")</f>
        <v/>
      </c>
      <c r="AN497" s="6">
        <f>IF($C497="OK",_xlfn.NUMBERVALUE(Plantilla!AL508),"")</f>
        <v/>
      </c>
      <c r="AO497" s="4">
        <f>IF($C497="OK",_xlfn.NUMBERVALUE(Plantilla!AM508),"")</f>
        <v/>
      </c>
      <c r="AP497" s="6">
        <f>IF($C497="OK",_xlfn.NUMBERVALUE(Plantilla!AN508),"")</f>
        <v/>
      </c>
      <c r="AQ497" s="4">
        <f>IF($C497="OK",_xlfn.NUMBERVALUE(Plantilla!AO508),"")</f>
        <v/>
      </c>
      <c r="AR497" s="6">
        <f>IF($C497="OK",_xlfn.NUMBERVALUE(Plantilla!AP508),"")</f>
        <v/>
      </c>
      <c r="AS497" s="4">
        <f>IF($C497="OK",_xlfn.NUMBERVALUE(Plantilla!AQ508),"")</f>
        <v/>
      </c>
      <c r="AT497" s="6">
        <f>IF($C497="OK",_xlfn.NUMBERVALUE(Plantilla!AR508),"")</f>
        <v/>
      </c>
      <c r="AU497" s="4">
        <f>IF($C497="OK",_xlfn.NUMBERVALUE(Plantilla!AS508),"")</f>
        <v/>
      </c>
      <c r="AV497" s="6">
        <f>IF($C497="OK",_xlfn.NUMBERVALUE(Plantilla!AT508),"")</f>
        <v/>
      </c>
      <c r="AW497" s="4">
        <f>IF($C497="OK",_xlfn.NUMBERVALUE(Plantilla!AU508),"")</f>
        <v/>
      </c>
      <c r="AX497" s="6">
        <f>IF($C497="OK",_xlfn.NUMBERVALUE(Plantilla!AV508),"")</f>
        <v/>
      </c>
      <c r="AY497" s="4">
        <f>IF($C497="OK",_xlfn.NUMBERVALUE(Plantilla!AW508),"")</f>
        <v/>
      </c>
      <c r="AZ497" s="6">
        <f>IF($C497="OK",_xlfn.NUMBERVALUE(Plantilla!AX508),"")</f>
        <v/>
      </c>
      <c r="BA497">
        <f>IF($C497="OK",_xlfn.NUMBERVALUE(Plantilla!AY508),"")</f>
        <v/>
      </c>
      <c r="BB497">
        <f>IF($C497="OK",_xlfn.NUMBERVALUE(Plantilla!AZ508),"")</f>
        <v/>
      </c>
      <c r="BC497" s="4">
        <f>IF($C497="OK",_xlfn.NUMBERVALUE(Plantilla!BA508),"")</f>
        <v/>
      </c>
      <c r="BD497" s="6">
        <f>IF($C497="OK",_xlfn.NUMBERVALUE(Plantilla!BB508),"")</f>
        <v/>
      </c>
      <c r="BE497" s="4">
        <f>IF($C497="OK",_xlfn.NUMBERVALUE(Plantilla!BC508),"")</f>
        <v/>
      </c>
      <c r="BF497" s="6">
        <f>IF($C497="OK",_xlfn.NUMBERVALUE(Plantilla!BD508),"")</f>
        <v/>
      </c>
      <c r="BG497" s="4">
        <f>IF($C497="OK",_xlfn.NUMBERVALUE(Plantilla!BE508),"")</f>
        <v/>
      </c>
      <c r="BH497" s="6">
        <f>IF($C497="OK",_xlfn.NUMBERVALUE(Plantilla!BF508),"")</f>
        <v/>
      </c>
      <c r="BI497" s="110">
        <f>IF($C497="OK",_xlfn.NUMBERVALUE(Plantilla!BG508),"")</f>
        <v/>
      </c>
      <c r="BJ497" s="6">
        <f>IF($C497="OK",_xlfn.NUMBERVALUE(Plantilla!BH508),"")</f>
        <v/>
      </c>
      <c r="BK497" s="109">
        <f>IF($C497="OK",_xlfn.NUMBERVALUE(Plantilla!BI508),"")</f>
        <v/>
      </c>
      <c r="BL497" s="6">
        <f>IF($C497="OK",
   IF(Plantilla!BJ508&lt;&gt;"",
      TEXT(VLOOKUP(Plantilla!BJ508,'Tablas '!$Z$4:$AA$6,2,FALSE),"#"),
   ""),
"")</f>
        <v/>
      </c>
      <c r="BM497" s="4">
        <f>IF($C497="OK",_xlfn.NUMBERVALUE(Plantilla!BK508),"")</f>
        <v/>
      </c>
      <c r="BN497" s="4">
        <f>IF($C497="OK",_xlfn.NUMBERVALUE(Plantilla!BL508),"")</f>
        <v/>
      </c>
      <c r="BO497" s="6">
        <f>IF($C497="OK",_xlfn.NUMBERVALUE(Plantilla!BM508),"")</f>
        <v/>
      </c>
      <c r="BP497" s="4">
        <f>IF($C497="OK",_xlfn.NUMBERVALUE(Plantilla!BN508),"")</f>
        <v/>
      </c>
      <c r="BQ497" s="6">
        <f>IF($C497="OK",_xlfn.NUMBERVALUE(Plantilla!BO508),"")</f>
        <v/>
      </c>
      <c r="BR497" s="4">
        <f>IF($C497="OK",_xlfn.NUMBERVALUE(Plantilla!BP508),"")</f>
        <v/>
      </c>
      <c r="BS497" s="6">
        <f>IF($C497="OK",_xlfn.NUMBERVALUE(Plantilla!BQ508),"")</f>
        <v/>
      </c>
      <c r="BT497" s="4">
        <f>IF($C497="OK",_xlfn.NUMBERVALUE(Plantilla!BR508),"")</f>
        <v/>
      </c>
      <c r="BU497" s="6">
        <f>IF($C497="OK",_xlfn.NUMBERVALUE(Plantilla!BS508),"")</f>
        <v/>
      </c>
      <c r="BV497" s="6">
        <f>IF($C497="OK",_xlfn.NUMBERVALUE(Plantilla!BT508),"")</f>
        <v/>
      </c>
      <c r="BW497" s="6">
        <f>IF($C497="OK",_xlfn.NUMBERVALUE(Plantilla!BU508),"")</f>
        <v/>
      </c>
      <c r="BX497" s="6">
        <f>IF($C497="OK",_xlfn.NUMBERVALUE(Plantilla!BV508),"")</f>
        <v/>
      </c>
      <c r="BY497" s="6">
        <f>IF($C497="OK",_xlfn.NUMBERVALUE(Plantilla!BW508),"")</f>
        <v/>
      </c>
      <c r="BZ497" s="6">
        <f>IF($C497="OK",_xlfn.NUMBERVALUE(Plantilla!BX508),"")</f>
        <v/>
      </c>
      <c r="CA497" s="6">
        <f>IF($C497="OK",_xlfn.NUMBERVALUE(Plantilla!BY508),"")</f>
        <v/>
      </c>
      <c r="CB497" s="6">
        <f>IF($C497="OK",_xlfn.NUMBERVALUE(Plantilla!BZ508),"")</f>
        <v/>
      </c>
      <c r="CC497" s="6">
        <f>IF($C497="OK",_xlfn.NUMBERVALUE(Plantilla!CA508),"")</f>
        <v/>
      </c>
      <c r="CD497" s="6">
        <f>IF($C497="OK",_xlfn.NUMBERVALUE(Plantilla!CB508),"")</f>
        <v/>
      </c>
      <c r="CE497" s="6">
        <f>IF($C497="OK",_xlfn.NUMBERVALUE(Plantilla!CC508),"")</f>
        <v/>
      </c>
      <c r="CF497" s="4">
        <f>IF($C497="OK",_xlfn.NUMBERVALUE(Plantilla!CD508),"")</f>
        <v/>
      </c>
      <c r="CG497" s="6">
        <f>IF($C497="OK",_xlfn.NUMBERVALUE(Plantilla!CE508),"")</f>
        <v/>
      </c>
      <c r="CH497" s="6">
        <f>IF($C497="OK",_xlfn.NUMBERVALUE(Plantilla!CF508),"")</f>
        <v/>
      </c>
      <c r="CI497" s="6">
        <f>IF($C497="OK",_xlfn.NUMBERVALUE(Plantilla!CG508),"")</f>
        <v/>
      </c>
      <c r="CJ497" s="6">
        <f>IF($C497="OK",_xlfn.NUMBERVALUE(Plantilla!CH508),"")</f>
        <v/>
      </c>
      <c r="CK497" s="6">
        <f>IF($C497="OK",_xlfn.NUMBERVALUE(Plantilla!CI508),"")</f>
        <v/>
      </c>
      <c r="CL497" s="6">
        <f>IF($C497="OK",_xlfn.NUMBERVALUE(Plantilla!CJ508),"")</f>
        <v/>
      </c>
      <c r="CM497">
        <f>IF($C497="OK",TEXT(Plantilla!CK508,"#"),"")</f>
        <v/>
      </c>
      <c r="CN497" s="6">
        <f>IF($C497="OK",_xlfn.NUMBERVALUE(Plantilla!CL508),"")</f>
        <v/>
      </c>
      <c r="CO497" s="6">
        <f>IF($C497="OK",_xlfn.NUMBERVALUE(Plantilla!CM508),"")</f>
        <v/>
      </c>
      <c r="CP497" s="110">
        <f>IF($C497="OK",_xlfn.NUMBERVALUE(Plantilla!CN508),"")</f>
        <v/>
      </c>
      <c r="CQ497" s="6">
        <f>IF($C497="OK",_xlfn.NUMBERVALUE(Plantilla!CO508),"")</f>
        <v/>
      </c>
      <c r="CR497" s="109">
        <f>IF($C497="OK",_xlfn.NUMBERVALUE(Plantilla!CP508),"")</f>
        <v/>
      </c>
      <c r="CS497" s="110">
        <f>IF($C497="OK",_xlfn.NUMBERVALUE(Plantilla!CQ508),"")</f>
        <v/>
      </c>
      <c r="CT497" s="6">
        <f>IF($C497="OK",_xlfn.NUMBERVALUE(Plantilla!CR508),"")</f>
        <v/>
      </c>
      <c r="CU497" s="109">
        <f>IF($C497="OK",_xlfn.NUMBERVALUE(Plantilla!CS508),"")</f>
        <v/>
      </c>
      <c r="CV497" s="110">
        <f>IF($C497="OK",_xlfn.NUMBERVALUE(Plantilla!CT508),"")</f>
        <v/>
      </c>
      <c r="CW497" s="6">
        <f>IF($C497="OK",_xlfn.NUMBERVALUE(Plantilla!CU508),"")</f>
        <v/>
      </c>
      <c r="CX497" s="82">
        <f>IF($C497="OK",_xlfn.NUMBERVALUE(Plantilla!CV508),"")</f>
        <v/>
      </c>
      <c r="CY497" s="6">
        <f>IF($C497="OK",_xlfn.NUMBERVALUE(Plantilla!CW508),"")</f>
        <v/>
      </c>
      <c r="CZ497" s="82">
        <f>IF($C497="OK",_xlfn.NUMBERVALUE(Plantilla!CX508),"")</f>
        <v/>
      </c>
      <c r="DA497" s="6">
        <f>IF($C497="OK",_xlfn.NUMBERVALUE(Plantilla!CY508),"")</f>
        <v/>
      </c>
      <c r="DB497" s="109">
        <f>IF($C497="OK",_xlfn.NUMBERVALUE(Plantilla!CZ508),"")</f>
        <v/>
      </c>
      <c r="DC497" s="6">
        <f>IF($C497="OK",_xlfn.NUMBERVALUE(Plantilla!DA508),"")</f>
        <v/>
      </c>
      <c r="DD497" s="6">
        <f>IF($C497="OK",TEXT(Plantilla!DB508,"#"),"")</f>
        <v/>
      </c>
      <c r="DE497" s="6">
        <f>IF($C497="OK",_xlfn.NUMBERVALUE(Plantilla!DC508),"")</f>
        <v/>
      </c>
      <c r="DF497" s="4">
        <f>IF($C497="OK",_xlfn.NUMBERVALUE(Plantilla!DD508),"")</f>
        <v/>
      </c>
      <c r="DG497" s="6">
        <f>IF($C497="OK",_xlfn.NUMBERVALUE(Plantilla!DE508),"")</f>
        <v/>
      </c>
      <c r="DH497" s="6">
        <f>IF($C497="OK",_xlfn.NUMBERVALUE(Plantilla!DF508),"")</f>
        <v/>
      </c>
      <c r="DI497" s="6">
        <f>IF($C497="OK",_xlfn.NUMBERVALUE(Plantilla!DG508),"")</f>
        <v/>
      </c>
      <c r="DJ497" s="6">
        <f>IF($C497="OK",_xlfn.NUMBERVALUE(Plantilla!DH508),"")</f>
        <v/>
      </c>
      <c r="DK497" s="6">
        <f>IF($C497="OK",_xlfn.NUMBERVALUE(Plantilla!DI508),"")</f>
        <v/>
      </c>
      <c r="DL497" s="6">
        <f>IF($C497="OK",_xlfn.NUMBERVALUE(Plantilla!DJ508),"")</f>
        <v/>
      </c>
      <c r="DM497" s="6">
        <f>IF($C497="OK",_xlfn.NUMBERVALUE(Plantilla!DK508),"")</f>
        <v/>
      </c>
      <c r="DN497" s="6">
        <f>IF($C497="OK",_xlfn.NUMBERVALUE(Plantilla!DL508),"")</f>
        <v/>
      </c>
      <c r="DO497" s="6">
        <f>IF($C497="OK",_xlfn.NUMBERVALUE(Plantilla!DM508),"")</f>
        <v/>
      </c>
      <c r="DP497" s="6">
        <f>IF($C497="OK",_xlfn.NUMBERVALUE(Plantilla!DN508),"")</f>
        <v/>
      </c>
      <c r="DQ497" s="6">
        <f>IF($C497="OK",_xlfn.NUMBERVALUE(Plantilla!DO508),"")</f>
        <v/>
      </c>
      <c r="DR497" s="6">
        <f>IF($C497="OK",_xlfn.NUMBERVALUE(Plantilla!DP508),"")</f>
        <v/>
      </c>
      <c r="DS497">
        <f>IF($C497="OK",TEXT(Plantilla!DR508,"#"),"")</f>
        <v/>
      </c>
      <c r="DT497" s="6" t="n"/>
    </row>
    <row r="498">
      <c r="A498">
        <f>IF(Plantilla!$I$6="¡Perfecto!, Guarda el archivo y adjúntalo a tu interfaz de Nómina Electrónica","OK","Error")</f>
        <v/>
      </c>
      <c r="B498">
        <f>IF(Plantilla!$I$6="¡Perfecto!, Guarda el archivo y adjúntalo a tu interfaz de Nómina Electrónica",MID(Plantilla!$D$2,SEARCH("V",Plantilla!$D$2),10),"")</f>
        <v/>
      </c>
      <c r="C498">
        <f>Plantilla!C509</f>
        <v/>
      </c>
      <c r="D498">
        <f>IF($C498="OK",Plantilla!B509,"")</f>
        <v/>
      </c>
      <c r="E498">
        <f>IF($C498="OK",
   VLOOKUP(Plantilla!$E$4,'Tablas '!$AP$4:$AT$6,5,FALSE),
"")</f>
        <v/>
      </c>
      <c r="F498">
        <f>IF($C498="OK",TEXT(Plantilla!D509,"#"),"")</f>
        <v/>
      </c>
      <c r="G498">
        <f>IF($C498="OK",
   VLOOKUP(Plantilla!E509,'Tablas '!$B$4:$C$14,2,FALSE),
"")</f>
        <v/>
      </c>
      <c r="H498">
        <f>IF($C498="OK",TEXT(Plantilla!F509,"#"),"")</f>
        <v/>
      </c>
      <c r="I498">
        <f>IF($C498="OK",TEXT(Plantilla!G509,"#"),"")</f>
        <v/>
      </c>
      <c r="J498">
        <f>IF($C498="OK",TEXT(Plantilla!H509,"#"),"")</f>
        <v/>
      </c>
      <c r="K498">
        <f>IF($C498="OK",TEXT(Plantilla!I509,"#"),"")</f>
        <v/>
      </c>
      <c r="L498">
        <f>IF($C498="OK",TEXT(Plantilla!J509,"#"),"")</f>
        <v/>
      </c>
      <c r="M498">
        <f>IF($C498="OK",TEXT(Plantilla!K509,"#"),"")</f>
        <v/>
      </c>
      <c r="N498">
        <f>IF($C498="OK",
   CONCATENATE(YEAR(Plantilla!L509),"-",TEXT(MONTH(Plantilla!L509),"00"),"-",TEXT(DAY(Plantilla!L509),"00")),
"")</f>
        <v/>
      </c>
      <c r="O498">
        <f>IF($C498="OK",_xlfn.NUMBERVALUE(Plantilla!M509),"")</f>
        <v/>
      </c>
      <c r="P498">
        <f>IF($C498="OK",
   IF(Plantilla!N509&lt;&gt;"",
      CONCATENATE(YEAR(Plantilla!N509),"-",TEXT(MONTH(Plantilla!N509),"00"),"-",TEXT(DAY(Plantilla!N509),"00")),
   ""),
"")</f>
        <v/>
      </c>
      <c r="Q498">
        <f>IF($C498="OK",
   VLOOKUP(Plantilla!O509,'Tablas '!$E$4:$F$19,2,FALSE),
"")</f>
        <v/>
      </c>
      <c r="R498">
        <f>IF($C498="OK",
   VLOOKUP(Plantilla!P509,'Tablas '!$H$4:$I$5,2,FALSE),
"")</f>
        <v/>
      </c>
      <c r="S498">
        <f>IF($C498="OK",
   VLOOKUP(Plantilla!Q509,'Tablas '!$K$4:$L$8,2,FALSE),
"")</f>
        <v/>
      </c>
      <c r="T498">
        <f>IF($C498="OK",
   VLOOKUP(Plantilla!R509,'Tablas '!$AE$4:$AF$6,2,FALSE),
"")</f>
        <v/>
      </c>
      <c r="U498">
        <f>IF($C498="OK",
   VLOOKUP(Plantilla!S509,'Tablas '!$AE$4:$AF$6,2,FALSE),
"")</f>
        <v/>
      </c>
      <c r="V498">
        <f>IF($C498="OK",TEXT(Plantilla!T509,"#"),"")</f>
        <v/>
      </c>
      <c r="W498" s="84">
        <f>IF($C498="OK",
   VLOOKUP(Plantilla!U509,'Tablas '!$AM$4:$AN$1126,2,FALSE),
"")</f>
        <v/>
      </c>
      <c r="X498">
        <f>IF($C498="OK",TEXT(Plantilla!V509,"#"),"")</f>
        <v/>
      </c>
      <c r="Y498">
        <f>IF($C498="OK",
   CONCATENATE(YEAR(Plantilla!W509),"-",TEXT(MONTH(Plantilla!W509),"00"),"-",TEXT(DAY(Plantilla!W509),"00")),
"")</f>
        <v/>
      </c>
      <c r="Z498">
        <f>IF($C498="OK",
   CONCATENATE(YEAR(Plantilla!X509),"-",TEXT(MONTH(Plantilla!X509),"00"),"-",TEXT(DAY(Plantilla!X509),"00")),
"")</f>
        <v/>
      </c>
      <c r="AA498">
        <f>IF($C498="OK",
   TEXT(VLOOKUP(Plantilla!Y509,'Tablas '!$Q$4:$R$9,2,FALSE),"#"),
"")</f>
        <v/>
      </c>
      <c r="AB498">
        <f>IF($C498="OK",
   CONCATENATE(YEAR(Plantilla!Z509),"-",TEXT(MONTH(Plantilla!Z509),"00"),"-",TEXT(DAY(Plantilla!Z509),"00")),
"")</f>
        <v/>
      </c>
      <c r="AC498">
        <f>IF($C498="OK",
   TEXT(VLOOKUP(Plantilla!AA509,'Tablas '!$T$4:$U$13,2,FALSE),"#"),
"")</f>
        <v/>
      </c>
      <c r="AD498">
        <f>IF($C498="OK",TEXT(Plantilla!AB509,"#"),"")</f>
        <v/>
      </c>
      <c r="AE498">
        <f>IF($C498="OK",
   IF(Plantilla!AC509&lt;&gt;"",
      TEXT(VLOOKUP(Plantilla!AC509,'Tablas '!$W$4:$X$7,2,FALSE),"#"),
   ""),
"")</f>
        <v/>
      </c>
      <c r="AF498">
        <f>IF($C498="OK",TEXT(Plantilla!AD509,"#"),"")</f>
        <v/>
      </c>
      <c r="AG498" s="6">
        <f>IF($C498="OK",_xlfn.NUMBERVALUE(Plantilla!AE509),"")</f>
        <v/>
      </c>
      <c r="AH498" s="4">
        <f>IF($C498="OK",_xlfn.NUMBERVALUE(Plantilla!AF509),"")</f>
        <v/>
      </c>
      <c r="AI498" s="6">
        <f>IF($C498="OK",_xlfn.NUMBERVALUE(Plantilla!AG509),"")</f>
        <v/>
      </c>
      <c r="AJ498" s="6">
        <f>IF($C498="OK",_xlfn.NUMBERVALUE(Plantilla!AH509),"")</f>
        <v/>
      </c>
      <c r="AK498" s="6">
        <f>IF($C498="OK",_xlfn.NUMBERVALUE(Plantilla!AI509),"")</f>
        <v/>
      </c>
      <c r="AL498" s="6">
        <f>IF($C498="OK",_xlfn.NUMBERVALUE(Plantilla!AJ509),"")</f>
        <v/>
      </c>
      <c r="AM498" s="4">
        <f>IF($C498="OK",_xlfn.NUMBERVALUE(Plantilla!AK509),"")</f>
        <v/>
      </c>
      <c r="AN498" s="6">
        <f>IF($C498="OK",_xlfn.NUMBERVALUE(Plantilla!AL509),"")</f>
        <v/>
      </c>
      <c r="AO498" s="4">
        <f>IF($C498="OK",_xlfn.NUMBERVALUE(Plantilla!AM509),"")</f>
        <v/>
      </c>
      <c r="AP498" s="6">
        <f>IF($C498="OK",_xlfn.NUMBERVALUE(Plantilla!AN509),"")</f>
        <v/>
      </c>
      <c r="AQ498" s="4">
        <f>IF($C498="OK",_xlfn.NUMBERVALUE(Plantilla!AO509),"")</f>
        <v/>
      </c>
      <c r="AR498" s="6">
        <f>IF($C498="OK",_xlfn.NUMBERVALUE(Plantilla!AP509),"")</f>
        <v/>
      </c>
      <c r="AS498" s="4">
        <f>IF($C498="OK",_xlfn.NUMBERVALUE(Plantilla!AQ509),"")</f>
        <v/>
      </c>
      <c r="AT498" s="6">
        <f>IF($C498="OK",_xlfn.NUMBERVALUE(Plantilla!AR509),"")</f>
        <v/>
      </c>
      <c r="AU498" s="4">
        <f>IF($C498="OK",_xlfn.NUMBERVALUE(Plantilla!AS509),"")</f>
        <v/>
      </c>
      <c r="AV498" s="6">
        <f>IF($C498="OK",_xlfn.NUMBERVALUE(Plantilla!AT509),"")</f>
        <v/>
      </c>
      <c r="AW498" s="4">
        <f>IF($C498="OK",_xlfn.NUMBERVALUE(Plantilla!AU509),"")</f>
        <v/>
      </c>
      <c r="AX498" s="6">
        <f>IF($C498="OK",_xlfn.NUMBERVALUE(Plantilla!AV509),"")</f>
        <v/>
      </c>
      <c r="AY498" s="4">
        <f>IF($C498="OK",_xlfn.NUMBERVALUE(Plantilla!AW509),"")</f>
        <v/>
      </c>
      <c r="AZ498" s="6">
        <f>IF($C498="OK",_xlfn.NUMBERVALUE(Plantilla!AX509),"")</f>
        <v/>
      </c>
      <c r="BA498">
        <f>IF($C498="OK",_xlfn.NUMBERVALUE(Plantilla!AY509),"")</f>
        <v/>
      </c>
      <c r="BB498">
        <f>IF($C498="OK",_xlfn.NUMBERVALUE(Plantilla!AZ509),"")</f>
        <v/>
      </c>
      <c r="BC498" s="4">
        <f>IF($C498="OK",_xlfn.NUMBERVALUE(Plantilla!BA509),"")</f>
        <v/>
      </c>
      <c r="BD498" s="6">
        <f>IF($C498="OK",_xlfn.NUMBERVALUE(Plantilla!BB509),"")</f>
        <v/>
      </c>
      <c r="BE498" s="4">
        <f>IF($C498="OK",_xlfn.NUMBERVALUE(Plantilla!BC509),"")</f>
        <v/>
      </c>
      <c r="BF498" s="6">
        <f>IF($C498="OK",_xlfn.NUMBERVALUE(Plantilla!BD509),"")</f>
        <v/>
      </c>
      <c r="BG498" s="4">
        <f>IF($C498="OK",_xlfn.NUMBERVALUE(Plantilla!BE509),"")</f>
        <v/>
      </c>
      <c r="BH498" s="6">
        <f>IF($C498="OK",_xlfn.NUMBERVALUE(Plantilla!BF509),"")</f>
        <v/>
      </c>
      <c r="BI498" s="110">
        <f>IF($C498="OK",_xlfn.NUMBERVALUE(Plantilla!BG509),"")</f>
        <v/>
      </c>
      <c r="BJ498" s="6">
        <f>IF($C498="OK",_xlfn.NUMBERVALUE(Plantilla!BH509),"")</f>
        <v/>
      </c>
      <c r="BK498" s="109">
        <f>IF($C498="OK",_xlfn.NUMBERVALUE(Plantilla!BI509),"")</f>
        <v/>
      </c>
      <c r="BL498" s="6">
        <f>IF($C498="OK",
   IF(Plantilla!BJ509&lt;&gt;"",
      TEXT(VLOOKUP(Plantilla!BJ509,'Tablas '!$Z$4:$AA$6,2,FALSE),"#"),
   ""),
"")</f>
        <v/>
      </c>
      <c r="BM498" s="4">
        <f>IF($C498="OK",_xlfn.NUMBERVALUE(Plantilla!BK509),"")</f>
        <v/>
      </c>
      <c r="BN498" s="4">
        <f>IF($C498="OK",_xlfn.NUMBERVALUE(Plantilla!BL509),"")</f>
        <v/>
      </c>
      <c r="BO498" s="6">
        <f>IF($C498="OK",_xlfn.NUMBERVALUE(Plantilla!BM509),"")</f>
        <v/>
      </c>
      <c r="BP498" s="4">
        <f>IF($C498="OK",_xlfn.NUMBERVALUE(Plantilla!BN509),"")</f>
        <v/>
      </c>
      <c r="BQ498" s="6">
        <f>IF($C498="OK",_xlfn.NUMBERVALUE(Plantilla!BO509),"")</f>
        <v/>
      </c>
      <c r="BR498" s="4">
        <f>IF($C498="OK",_xlfn.NUMBERVALUE(Plantilla!BP509),"")</f>
        <v/>
      </c>
      <c r="BS498" s="6">
        <f>IF($C498="OK",_xlfn.NUMBERVALUE(Plantilla!BQ509),"")</f>
        <v/>
      </c>
      <c r="BT498" s="4">
        <f>IF($C498="OK",_xlfn.NUMBERVALUE(Plantilla!BR509),"")</f>
        <v/>
      </c>
      <c r="BU498" s="6">
        <f>IF($C498="OK",_xlfn.NUMBERVALUE(Plantilla!BS509),"")</f>
        <v/>
      </c>
      <c r="BV498" s="6">
        <f>IF($C498="OK",_xlfn.NUMBERVALUE(Plantilla!BT509),"")</f>
        <v/>
      </c>
      <c r="BW498" s="6">
        <f>IF($C498="OK",_xlfn.NUMBERVALUE(Plantilla!BU509),"")</f>
        <v/>
      </c>
      <c r="BX498" s="6">
        <f>IF($C498="OK",_xlfn.NUMBERVALUE(Plantilla!BV509),"")</f>
        <v/>
      </c>
      <c r="BY498" s="6">
        <f>IF($C498="OK",_xlfn.NUMBERVALUE(Plantilla!BW509),"")</f>
        <v/>
      </c>
      <c r="BZ498" s="6">
        <f>IF($C498="OK",_xlfn.NUMBERVALUE(Plantilla!BX509),"")</f>
        <v/>
      </c>
      <c r="CA498" s="6">
        <f>IF($C498="OK",_xlfn.NUMBERVALUE(Plantilla!BY509),"")</f>
        <v/>
      </c>
      <c r="CB498" s="6">
        <f>IF($C498="OK",_xlfn.NUMBERVALUE(Plantilla!BZ509),"")</f>
        <v/>
      </c>
      <c r="CC498" s="6">
        <f>IF($C498="OK",_xlfn.NUMBERVALUE(Plantilla!CA509),"")</f>
        <v/>
      </c>
      <c r="CD498" s="6">
        <f>IF($C498="OK",_xlfn.NUMBERVALUE(Plantilla!CB509),"")</f>
        <v/>
      </c>
      <c r="CE498" s="6">
        <f>IF($C498="OK",_xlfn.NUMBERVALUE(Plantilla!CC509),"")</f>
        <v/>
      </c>
      <c r="CF498" s="4">
        <f>IF($C498="OK",_xlfn.NUMBERVALUE(Plantilla!CD509),"")</f>
        <v/>
      </c>
      <c r="CG498" s="6">
        <f>IF($C498="OK",_xlfn.NUMBERVALUE(Plantilla!CE509),"")</f>
        <v/>
      </c>
      <c r="CH498" s="6">
        <f>IF($C498="OK",_xlfn.NUMBERVALUE(Plantilla!CF509),"")</f>
        <v/>
      </c>
      <c r="CI498" s="6">
        <f>IF($C498="OK",_xlfn.NUMBERVALUE(Plantilla!CG509),"")</f>
        <v/>
      </c>
      <c r="CJ498" s="6">
        <f>IF($C498="OK",_xlfn.NUMBERVALUE(Plantilla!CH509),"")</f>
        <v/>
      </c>
      <c r="CK498" s="6">
        <f>IF($C498="OK",_xlfn.NUMBERVALUE(Plantilla!CI509),"")</f>
        <v/>
      </c>
      <c r="CL498" s="6">
        <f>IF($C498="OK",_xlfn.NUMBERVALUE(Plantilla!CJ509),"")</f>
        <v/>
      </c>
      <c r="CM498">
        <f>IF($C498="OK",TEXT(Plantilla!CK509,"#"),"")</f>
        <v/>
      </c>
      <c r="CN498" s="6">
        <f>IF($C498="OK",_xlfn.NUMBERVALUE(Plantilla!CL509),"")</f>
        <v/>
      </c>
      <c r="CO498" s="6">
        <f>IF($C498="OK",_xlfn.NUMBERVALUE(Plantilla!CM509),"")</f>
        <v/>
      </c>
      <c r="CP498" s="110">
        <f>IF($C498="OK",_xlfn.NUMBERVALUE(Plantilla!CN509),"")</f>
        <v/>
      </c>
      <c r="CQ498" s="6">
        <f>IF($C498="OK",_xlfn.NUMBERVALUE(Plantilla!CO509),"")</f>
        <v/>
      </c>
      <c r="CR498" s="109">
        <f>IF($C498="OK",_xlfn.NUMBERVALUE(Plantilla!CP509),"")</f>
        <v/>
      </c>
      <c r="CS498" s="110">
        <f>IF($C498="OK",_xlfn.NUMBERVALUE(Plantilla!CQ509),"")</f>
        <v/>
      </c>
      <c r="CT498" s="6">
        <f>IF($C498="OK",_xlfn.NUMBERVALUE(Plantilla!CR509),"")</f>
        <v/>
      </c>
      <c r="CU498" s="109">
        <f>IF($C498="OK",_xlfn.NUMBERVALUE(Plantilla!CS509),"")</f>
        <v/>
      </c>
      <c r="CV498" s="110">
        <f>IF($C498="OK",_xlfn.NUMBERVALUE(Plantilla!CT509),"")</f>
        <v/>
      </c>
      <c r="CW498" s="6">
        <f>IF($C498="OK",_xlfn.NUMBERVALUE(Plantilla!CU509),"")</f>
        <v/>
      </c>
      <c r="CX498" s="82">
        <f>IF($C498="OK",_xlfn.NUMBERVALUE(Plantilla!CV509),"")</f>
        <v/>
      </c>
      <c r="CY498" s="6">
        <f>IF($C498="OK",_xlfn.NUMBERVALUE(Plantilla!CW509),"")</f>
        <v/>
      </c>
      <c r="CZ498" s="82">
        <f>IF($C498="OK",_xlfn.NUMBERVALUE(Plantilla!CX509),"")</f>
        <v/>
      </c>
      <c r="DA498" s="6">
        <f>IF($C498="OK",_xlfn.NUMBERVALUE(Plantilla!CY509),"")</f>
        <v/>
      </c>
      <c r="DB498" s="109">
        <f>IF($C498="OK",_xlfn.NUMBERVALUE(Plantilla!CZ509),"")</f>
        <v/>
      </c>
      <c r="DC498" s="6">
        <f>IF($C498="OK",_xlfn.NUMBERVALUE(Plantilla!DA509),"")</f>
        <v/>
      </c>
      <c r="DD498" s="6">
        <f>IF($C498="OK",TEXT(Plantilla!DB509,"#"),"")</f>
        <v/>
      </c>
      <c r="DE498" s="6">
        <f>IF($C498="OK",_xlfn.NUMBERVALUE(Plantilla!DC509),"")</f>
        <v/>
      </c>
      <c r="DF498" s="4">
        <f>IF($C498="OK",_xlfn.NUMBERVALUE(Plantilla!DD509),"")</f>
        <v/>
      </c>
      <c r="DG498" s="6">
        <f>IF($C498="OK",_xlfn.NUMBERVALUE(Plantilla!DE509),"")</f>
        <v/>
      </c>
      <c r="DH498" s="6">
        <f>IF($C498="OK",_xlfn.NUMBERVALUE(Plantilla!DF509),"")</f>
        <v/>
      </c>
      <c r="DI498" s="6">
        <f>IF($C498="OK",_xlfn.NUMBERVALUE(Plantilla!DG509),"")</f>
        <v/>
      </c>
      <c r="DJ498" s="6">
        <f>IF($C498="OK",_xlfn.NUMBERVALUE(Plantilla!DH509),"")</f>
        <v/>
      </c>
      <c r="DK498" s="6">
        <f>IF($C498="OK",_xlfn.NUMBERVALUE(Plantilla!DI509),"")</f>
        <v/>
      </c>
      <c r="DL498" s="6">
        <f>IF($C498="OK",_xlfn.NUMBERVALUE(Plantilla!DJ509),"")</f>
        <v/>
      </c>
      <c r="DM498" s="6">
        <f>IF($C498="OK",_xlfn.NUMBERVALUE(Plantilla!DK509),"")</f>
        <v/>
      </c>
      <c r="DN498" s="6">
        <f>IF($C498="OK",_xlfn.NUMBERVALUE(Plantilla!DL509),"")</f>
        <v/>
      </c>
      <c r="DO498" s="6">
        <f>IF($C498="OK",_xlfn.NUMBERVALUE(Plantilla!DM509),"")</f>
        <v/>
      </c>
      <c r="DP498" s="6">
        <f>IF($C498="OK",_xlfn.NUMBERVALUE(Plantilla!DN509),"")</f>
        <v/>
      </c>
      <c r="DQ498" s="6">
        <f>IF($C498="OK",_xlfn.NUMBERVALUE(Plantilla!DO509),"")</f>
        <v/>
      </c>
      <c r="DR498" s="6">
        <f>IF($C498="OK",_xlfn.NUMBERVALUE(Plantilla!DP509),"")</f>
        <v/>
      </c>
      <c r="DS498">
        <f>IF($C498="OK",TEXT(Plantilla!DR509,"#"),"")</f>
        <v/>
      </c>
      <c r="DT498" s="6" t="n"/>
    </row>
    <row r="499">
      <c r="A499">
        <f>IF(Plantilla!$I$6="¡Perfecto!, Guarda el archivo y adjúntalo a tu interfaz de Nómina Electrónica","OK","Error")</f>
        <v/>
      </c>
      <c r="B499">
        <f>IF(Plantilla!$I$6="¡Perfecto!, Guarda el archivo y adjúntalo a tu interfaz de Nómina Electrónica",MID(Plantilla!$D$2,SEARCH("V",Plantilla!$D$2),10),"")</f>
        <v/>
      </c>
      <c r="C499">
        <f>Plantilla!C510</f>
        <v/>
      </c>
      <c r="D499">
        <f>IF($C499="OK",Plantilla!B510,"")</f>
        <v/>
      </c>
      <c r="E499">
        <f>IF($C499="OK",
   VLOOKUP(Plantilla!$E$4,'Tablas '!$AP$4:$AT$6,5,FALSE),
"")</f>
        <v/>
      </c>
      <c r="F499">
        <f>IF($C499="OK",TEXT(Plantilla!D510,"#"),"")</f>
        <v/>
      </c>
      <c r="G499">
        <f>IF($C499="OK",
   VLOOKUP(Plantilla!E510,'Tablas '!$B$4:$C$14,2,FALSE),
"")</f>
        <v/>
      </c>
      <c r="H499">
        <f>IF($C499="OK",TEXT(Plantilla!F510,"#"),"")</f>
        <v/>
      </c>
      <c r="I499">
        <f>IF($C499="OK",TEXT(Plantilla!G510,"#"),"")</f>
        <v/>
      </c>
      <c r="J499">
        <f>IF($C499="OK",TEXT(Plantilla!H510,"#"),"")</f>
        <v/>
      </c>
      <c r="K499">
        <f>IF($C499="OK",TEXT(Plantilla!I510,"#"),"")</f>
        <v/>
      </c>
      <c r="L499">
        <f>IF($C499="OK",TEXT(Plantilla!J510,"#"),"")</f>
        <v/>
      </c>
      <c r="M499">
        <f>IF($C499="OK",TEXT(Plantilla!K510,"#"),"")</f>
        <v/>
      </c>
      <c r="N499">
        <f>IF($C499="OK",
   CONCATENATE(YEAR(Plantilla!L510),"-",TEXT(MONTH(Plantilla!L510),"00"),"-",TEXT(DAY(Plantilla!L510),"00")),
"")</f>
        <v/>
      </c>
      <c r="O499">
        <f>IF($C499="OK",_xlfn.NUMBERVALUE(Plantilla!M510),"")</f>
        <v/>
      </c>
      <c r="P499">
        <f>IF($C499="OK",
   IF(Plantilla!N510&lt;&gt;"",
      CONCATENATE(YEAR(Plantilla!N510),"-",TEXT(MONTH(Plantilla!N510),"00"),"-",TEXT(DAY(Plantilla!N510),"00")),
   ""),
"")</f>
        <v/>
      </c>
      <c r="Q499">
        <f>IF($C499="OK",
   VLOOKUP(Plantilla!O510,'Tablas '!$E$4:$F$19,2,FALSE),
"")</f>
        <v/>
      </c>
      <c r="R499">
        <f>IF($C499="OK",
   VLOOKUP(Plantilla!P510,'Tablas '!$H$4:$I$5,2,FALSE),
"")</f>
        <v/>
      </c>
      <c r="S499">
        <f>IF($C499="OK",
   VLOOKUP(Plantilla!Q510,'Tablas '!$K$4:$L$8,2,FALSE),
"")</f>
        <v/>
      </c>
      <c r="T499">
        <f>IF($C499="OK",
   VLOOKUP(Plantilla!R510,'Tablas '!$AE$4:$AF$6,2,FALSE),
"")</f>
        <v/>
      </c>
      <c r="U499">
        <f>IF($C499="OK",
   VLOOKUP(Plantilla!S510,'Tablas '!$AE$4:$AF$6,2,FALSE),
"")</f>
        <v/>
      </c>
      <c r="V499">
        <f>IF($C499="OK",TEXT(Plantilla!T510,"#"),"")</f>
        <v/>
      </c>
      <c r="W499" s="84">
        <f>IF($C499="OK",
   VLOOKUP(Plantilla!U510,'Tablas '!$AM$4:$AN$1126,2,FALSE),
"")</f>
        <v/>
      </c>
      <c r="X499">
        <f>IF($C499="OK",TEXT(Plantilla!V510,"#"),"")</f>
        <v/>
      </c>
      <c r="Y499">
        <f>IF($C499="OK",
   CONCATENATE(YEAR(Plantilla!W510),"-",TEXT(MONTH(Plantilla!W510),"00"),"-",TEXT(DAY(Plantilla!W510),"00")),
"")</f>
        <v/>
      </c>
      <c r="Z499">
        <f>IF($C499="OK",
   CONCATENATE(YEAR(Plantilla!X510),"-",TEXT(MONTH(Plantilla!X510),"00"),"-",TEXT(DAY(Plantilla!X510),"00")),
"")</f>
        <v/>
      </c>
      <c r="AA499">
        <f>IF($C499="OK",
   TEXT(VLOOKUP(Plantilla!Y510,'Tablas '!$Q$4:$R$9,2,FALSE),"#"),
"")</f>
        <v/>
      </c>
      <c r="AB499">
        <f>IF($C499="OK",
   CONCATENATE(YEAR(Plantilla!Z510),"-",TEXT(MONTH(Plantilla!Z510),"00"),"-",TEXT(DAY(Plantilla!Z510),"00")),
"")</f>
        <v/>
      </c>
      <c r="AC499">
        <f>IF($C499="OK",
   TEXT(VLOOKUP(Plantilla!AA510,'Tablas '!$T$4:$U$13,2,FALSE),"#"),
"")</f>
        <v/>
      </c>
      <c r="AD499">
        <f>IF($C499="OK",TEXT(Plantilla!AB510,"#"),"")</f>
        <v/>
      </c>
      <c r="AE499">
        <f>IF($C499="OK",
   IF(Plantilla!AC510&lt;&gt;"",
      TEXT(VLOOKUP(Plantilla!AC510,'Tablas '!$W$4:$X$7,2,FALSE),"#"),
   ""),
"")</f>
        <v/>
      </c>
      <c r="AF499">
        <f>IF($C499="OK",TEXT(Plantilla!AD510,"#"),"")</f>
        <v/>
      </c>
      <c r="AG499" s="6">
        <f>IF($C499="OK",_xlfn.NUMBERVALUE(Plantilla!AE510),"")</f>
        <v/>
      </c>
      <c r="AH499" s="4">
        <f>IF($C499="OK",_xlfn.NUMBERVALUE(Plantilla!AF510),"")</f>
        <v/>
      </c>
      <c r="AI499" s="6">
        <f>IF($C499="OK",_xlfn.NUMBERVALUE(Plantilla!AG510),"")</f>
        <v/>
      </c>
      <c r="AJ499" s="6">
        <f>IF($C499="OK",_xlfn.NUMBERVALUE(Plantilla!AH510),"")</f>
        <v/>
      </c>
      <c r="AK499" s="6">
        <f>IF($C499="OK",_xlfn.NUMBERVALUE(Plantilla!AI510),"")</f>
        <v/>
      </c>
      <c r="AL499" s="6">
        <f>IF($C499="OK",_xlfn.NUMBERVALUE(Plantilla!AJ510),"")</f>
        <v/>
      </c>
      <c r="AM499" s="4">
        <f>IF($C499="OK",_xlfn.NUMBERVALUE(Plantilla!AK510),"")</f>
        <v/>
      </c>
      <c r="AN499" s="6">
        <f>IF($C499="OK",_xlfn.NUMBERVALUE(Plantilla!AL510),"")</f>
        <v/>
      </c>
      <c r="AO499" s="4">
        <f>IF($C499="OK",_xlfn.NUMBERVALUE(Plantilla!AM510),"")</f>
        <v/>
      </c>
      <c r="AP499" s="6">
        <f>IF($C499="OK",_xlfn.NUMBERVALUE(Plantilla!AN510),"")</f>
        <v/>
      </c>
      <c r="AQ499" s="4">
        <f>IF($C499="OK",_xlfn.NUMBERVALUE(Plantilla!AO510),"")</f>
        <v/>
      </c>
      <c r="AR499" s="6">
        <f>IF($C499="OK",_xlfn.NUMBERVALUE(Plantilla!AP510),"")</f>
        <v/>
      </c>
      <c r="AS499" s="4">
        <f>IF($C499="OK",_xlfn.NUMBERVALUE(Plantilla!AQ510),"")</f>
        <v/>
      </c>
      <c r="AT499" s="6">
        <f>IF($C499="OK",_xlfn.NUMBERVALUE(Plantilla!AR510),"")</f>
        <v/>
      </c>
      <c r="AU499" s="4">
        <f>IF($C499="OK",_xlfn.NUMBERVALUE(Plantilla!AS510),"")</f>
        <v/>
      </c>
      <c r="AV499" s="6">
        <f>IF($C499="OK",_xlfn.NUMBERVALUE(Plantilla!AT510),"")</f>
        <v/>
      </c>
      <c r="AW499" s="4">
        <f>IF($C499="OK",_xlfn.NUMBERVALUE(Plantilla!AU510),"")</f>
        <v/>
      </c>
      <c r="AX499" s="6">
        <f>IF($C499="OK",_xlfn.NUMBERVALUE(Plantilla!AV510),"")</f>
        <v/>
      </c>
      <c r="AY499" s="4">
        <f>IF($C499="OK",_xlfn.NUMBERVALUE(Plantilla!AW510),"")</f>
        <v/>
      </c>
      <c r="AZ499" s="6">
        <f>IF($C499="OK",_xlfn.NUMBERVALUE(Plantilla!AX510),"")</f>
        <v/>
      </c>
      <c r="BA499">
        <f>IF($C499="OK",_xlfn.NUMBERVALUE(Plantilla!AY510),"")</f>
        <v/>
      </c>
      <c r="BB499">
        <f>IF($C499="OK",_xlfn.NUMBERVALUE(Plantilla!AZ510),"")</f>
        <v/>
      </c>
      <c r="BC499" s="4">
        <f>IF($C499="OK",_xlfn.NUMBERVALUE(Plantilla!BA510),"")</f>
        <v/>
      </c>
      <c r="BD499" s="6">
        <f>IF($C499="OK",_xlfn.NUMBERVALUE(Plantilla!BB510),"")</f>
        <v/>
      </c>
      <c r="BE499" s="4">
        <f>IF($C499="OK",_xlfn.NUMBERVALUE(Plantilla!BC510),"")</f>
        <v/>
      </c>
      <c r="BF499" s="6">
        <f>IF($C499="OK",_xlfn.NUMBERVALUE(Plantilla!BD510),"")</f>
        <v/>
      </c>
      <c r="BG499" s="4">
        <f>IF($C499="OK",_xlfn.NUMBERVALUE(Plantilla!BE510),"")</f>
        <v/>
      </c>
      <c r="BH499" s="6">
        <f>IF($C499="OK",_xlfn.NUMBERVALUE(Plantilla!BF510),"")</f>
        <v/>
      </c>
      <c r="BI499" s="110">
        <f>IF($C499="OK",_xlfn.NUMBERVALUE(Plantilla!BG510),"")</f>
        <v/>
      </c>
      <c r="BJ499" s="6">
        <f>IF($C499="OK",_xlfn.NUMBERVALUE(Plantilla!BH510),"")</f>
        <v/>
      </c>
      <c r="BK499" s="109">
        <f>IF($C499="OK",_xlfn.NUMBERVALUE(Plantilla!BI510),"")</f>
        <v/>
      </c>
      <c r="BL499" s="6">
        <f>IF($C499="OK",
   IF(Plantilla!BJ510&lt;&gt;"",
      TEXT(VLOOKUP(Plantilla!BJ510,'Tablas '!$Z$4:$AA$6,2,FALSE),"#"),
   ""),
"")</f>
        <v/>
      </c>
      <c r="BM499" s="4">
        <f>IF($C499="OK",_xlfn.NUMBERVALUE(Plantilla!BK510),"")</f>
        <v/>
      </c>
      <c r="BN499" s="4">
        <f>IF($C499="OK",_xlfn.NUMBERVALUE(Plantilla!BL510),"")</f>
        <v/>
      </c>
      <c r="BO499" s="6">
        <f>IF($C499="OK",_xlfn.NUMBERVALUE(Plantilla!BM510),"")</f>
        <v/>
      </c>
      <c r="BP499" s="4">
        <f>IF($C499="OK",_xlfn.NUMBERVALUE(Plantilla!BN510),"")</f>
        <v/>
      </c>
      <c r="BQ499" s="6">
        <f>IF($C499="OK",_xlfn.NUMBERVALUE(Plantilla!BO510),"")</f>
        <v/>
      </c>
      <c r="BR499" s="4">
        <f>IF($C499="OK",_xlfn.NUMBERVALUE(Plantilla!BP510),"")</f>
        <v/>
      </c>
      <c r="BS499" s="6">
        <f>IF($C499="OK",_xlfn.NUMBERVALUE(Plantilla!BQ510),"")</f>
        <v/>
      </c>
      <c r="BT499" s="4">
        <f>IF($C499="OK",_xlfn.NUMBERVALUE(Plantilla!BR510),"")</f>
        <v/>
      </c>
      <c r="BU499" s="6">
        <f>IF($C499="OK",_xlfn.NUMBERVALUE(Plantilla!BS510),"")</f>
        <v/>
      </c>
      <c r="BV499" s="6">
        <f>IF($C499="OK",_xlfn.NUMBERVALUE(Plantilla!BT510),"")</f>
        <v/>
      </c>
      <c r="BW499" s="6">
        <f>IF($C499="OK",_xlfn.NUMBERVALUE(Plantilla!BU510),"")</f>
        <v/>
      </c>
      <c r="BX499" s="6">
        <f>IF($C499="OK",_xlfn.NUMBERVALUE(Plantilla!BV510),"")</f>
        <v/>
      </c>
      <c r="BY499" s="6">
        <f>IF($C499="OK",_xlfn.NUMBERVALUE(Plantilla!BW510),"")</f>
        <v/>
      </c>
      <c r="BZ499" s="6">
        <f>IF($C499="OK",_xlfn.NUMBERVALUE(Plantilla!BX510),"")</f>
        <v/>
      </c>
      <c r="CA499" s="6">
        <f>IF($C499="OK",_xlfn.NUMBERVALUE(Plantilla!BY510),"")</f>
        <v/>
      </c>
      <c r="CB499" s="6">
        <f>IF($C499="OK",_xlfn.NUMBERVALUE(Plantilla!BZ510),"")</f>
        <v/>
      </c>
      <c r="CC499" s="6">
        <f>IF($C499="OK",_xlfn.NUMBERVALUE(Plantilla!CA510),"")</f>
        <v/>
      </c>
      <c r="CD499" s="6">
        <f>IF($C499="OK",_xlfn.NUMBERVALUE(Plantilla!CB510),"")</f>
        <v/>
      </c>
      <c r="CE499" s="6">
        <f>IF($C499="OK",_xlfn.NUMBERVALUE(Plantilla!CC510),"")</f>
        <v/>
      </c>
      <c r="CF499" s="4">
        <f>IF($C499="OK",_xlfn.NUMBERVALUE(Plantilla!CD510),"")</f>
        <v/>
      </c>
      <c r="CG499" s="6">
        <f>IF($C499="OK",_xlfn.NUMBERVALUE(Plantilla!CE510),"")</f>
        <v/>
      </c>
      <c r="CH499" s="6">
        <f>IF($C499="OK",_xlfn.NUMBERVALUE(Plantilla!CF510),"")</f>
        <v/>
      </c>
      <c r="CI499" s="6">
        <f>IF($C499="OK",_xlfn.NUMBERVALUE(Plantilla!CG510),"")</f>
        <v/>
      </c>
      <c r="CJ499" s="6">
        <f>IF($C499="OK",_xlfn.NUMBERVALUE(Plantilla!CH510),"")</f>
        <v/>
      </c>
      <c r="CK499" s="6">
        <f>IF($C499="OK",_xlfn.NUMBERVALUE(Plantilla!CI510),"")</f>
        <v/>
      </c>
      <c r="CL499" s="6">
        <f>IF($C499="OK",_xlfn.NUMBERVALUE(Plantilla!CJ510),"")</f>
        <v/>
      </c>
      <c r="CM499">
        <f>IF($C499="OK",TEXT(Plantilla!CK510,"#"),"")</f>
        <v/>
      </c>
      <c r="CN499" s="6">
        <f>IF($C499="OK",_xlfn.NUMBERVALUE(Plantilla!CL510),"")</f>
        <v/>
      </c>
      <c r="CO499" s="6">
        <f>IF($C499="OK",_xlfn.NUMBERVALUE(Plantilla!CM510),"")</f>
        <v/>
      </c>
      <c r="CP499" s="110">
        <f>IF($C499="OK",_xlfn.NUMBERVALUE(Plantilla!CN510),"")</f>
        <v/>
      </c>
      <c r="CQ499" s="6">
        <f>IF($C499="OK",_xlfn.NUMBERVALUE(Plantilla!CO510),"")</f>
        <v/>
      </c>
      <c r="CR499" s="109">
        <f>IF($C499="OK",_xlfn.NUMBERVALUE(Plantilla!CP510),"")</f>
        <v/>
      </c>
      <c r="CS499" s="110">
        <f>IF($C499="OK",_xlfn.NUMBERVALUE(Plantilla!CQ510),"")</f>
        <v/>
      </c>
      <c r="CT499" s="6">
        <f>IF($C499="OK",_xlfn.NUMBERVALUE(Plantilla!CR510),"")</f>
        <v/>
      </c>
      <c r="CU499" s="109">
        <f>IF($C499="OK",_xlfn.NUMBERVALUE(Plantilla!CS510),"")</f>
        <v/>
      </c>
      <c r="CV499" s="110">
        <f>IF($C499="OK",_xlfn.NUMBERVALUE(Plantilla!CT510),"")</f>
        <v/>
      </c>
      <c r="CW499" s="6">
        <f>IF($C499="OK",_xlfn.NUMBERVALUE(Plantilla!CU510),"")</f>
        <v/>
      </c>
      <c r="CX499" s="82">
        <f>IF($C499="OK",_xlfn.NUMBERVALUE(Plantilla!CV510),"")</f>
        <v/>
      </c>
      <c r="CY499" s="6">
        <f>IF($C499="OK",_xlfn.NUMBERVALUE(Plantilla!CW510),"")</f>
        <v/>
      </c>
      <c r="CZ499" s="82">
        <f>IF($C499="OK",_xlfn.NUMBERVALUE(Plantilla!CX510),"")</f>
        <v/>
      </c>
      <c r="DA499" s="6">
        <f>IF($C499="OK",_xlfn.NUMBERVALUE(Plantilla!CY510),"")</f>
        <v/>
      </c>
      <c r="DB499" s="109">
        <f>IF($C499="OK",_xlfn.NUMBERVALUE(Plantilla!CZ510),"")</f>
        <v/>
      </c>
      <c r="DC499" s="6">
        <f>IF($C499="OK",_xlfn.NUMBERVALUE(Plantilla!DA510),"")</f>
        <v/>
      </c>
      <c r="DD499" s="6">
        <f>IF($C499="OK",TEXT(Plantilla!DB510,"#"),"")</f>
        <v/>
      </c>
      <c r="DE499" s="6">
        <f>IF($C499="OK",_xlfn.NUMBERVALUE(Plantilla!DC510),"")</f>
        <v/>
      </c>
      <c r="DF499" s="4">
        <f>IF($C499="OK",_xlfn.NUMBERVALUE(Plantilla!DD510),"")</f>
        <v/>
      </c>
      <c r="DG499" s="6">
        <f>IF($C499="OK",_xlfn.NUMBERVALUE(Plantilla!DE510),"")</f>
        <v/>
      </c>
      <c r="DH499" s="6">
        <f>IF($C499="OK",_xlfn.NUMBERVALUE(Plantilla!DF510),"")</f>
        <v/>
      </c>
      <c r="DI499" s="6">
        <f>IF($C499="OK",_xlfn.NUMBERVALUE(Plantilla!DG510),"")</f>
        <v/>
      </c>
      <c r="DJ499" s="6">
        <f>IF($C499="OK",_xlfn.NUMBERVALUE(Plantilla!DH510),"")</f>
        <v/>
      </c>
      <c r="DK499" s="6">
        <f>IF($C499="OK",_xlfn.NUMBERVALUE(Plantilla!DI510),"")</f>
        <v/>
      </c>
      <c r="DL499" s="6">
        <f>IF($C499="OK",_xlfn.NUMBERVALUE(Plantilla!DJ510),"")</f>
        <v/>
      </c>
      <c r="DM499" s="6">
        <f>IF($C499="OK",_xlfn.NUMBERVALUE(Plantilla!DK510),"")</f>
        <v/>
      </c>
      <c r="DN499" s="6">
        <f>IF($C499="OK",_xlfn.NUMBERVALUE(Plantilla!DL510),"")</f>
        <v/>
      </c>
      <c r="DO499" s="6">
        <f>IF($C499="OK",_xlfn.NUMBERVALUE(Plantilla!DM510),"")</f>
        <v/>
      </c>
      <c r="DP499" s="6">
        <f>IF($C499="OK",_xlfn.NUMBERVALUE(Plantilla!DN510),"")</f>
        <v/>
      </c>
      <c r="DQ499" s="6">
        <f>IF($C499="OK",_xlfn.NUMBERVALUE(Plantilla!DO510),"")</f>
        <v/>
      </c>
      <c r="DR499" s="6">
        <f>IF($C499="OK",_xlfn.NUMBERVALUE(Plantilla!DP510),"")</f>
        <v/>
      </c>
      <c r="DS499">
        <f>IF($C499="OK",TEXT(Plantilla!DR510,"#"),"")</f>
        <v/>
      </c>
      <c r="DT499" s="6" t="n"/>
    </row>
    <row r="500">
      <c r="A500">
        <f>IF(Plantilla!$I$6="¡Perfecto!, Guarda el archivo y adjúntalo a tu interfaz de Nómina Electrónica","OK","Error")</f>
        <v/>
      </c>
      <c r="B500">
        <f>IF(Plantilla!$I$6="¡Perfecto!, Guarda el archivo y adjúntalo a tu interfaz de Nómina Electrónica",MID(Plantilla!$D$2,SEARCH("V",Plantilla!$D$2),10),"")</f>
        <v/>
      </c>
      <c r="C500">
        <f>Plantilla!C511</f>
        <v/>
      </c>
      <c r="D500">
        <f>IF($C500="OK",Plantilla!B511,"")</f>
        <v/>
      </c>
      <c r="E500">
        <f>IF($C500="OK",
   VLOOKUP(Plantilla!$E$4,'Tablas '!$AP$4:$AT$6,5,FALSE),
"")</f>
        <v/>
      </c>
      <c r="F500">
        <f>IF($C500="OK",TEXT(Plantilla!D511,"#"),"")</f>
        <v/>
      </c>
      <c r="G500">
        <f>IF($C500="OK",
   VLOOKUP(Plantilla!E511,'Tablas '!$B$4:$C$14,2,FALSE),
"")</f>
        <v/>
      </c>
      <c r="H500">
        <f>IF($C500="OK",TEXT(Plantilla!F511,"#"),"")</f>
        <v/>
      </c>
      <c r="I500">
        <f>IF($C500="OK",TEXT(Plantilla!G511,"#"),"")</f>
        <v/>
      </c>
      <c r="J500">
        <f>IF($C500="OK",TEXT(Plantilla!H511,"#"),"")</f>
        <v/>
      </c>
      <c r="K500">
        <f>IF($C500="OK",TEXT(Plantilla!I511,"#"),"")</f>
        <v/>
      </c>
      <c r="L500">
        <f>IF($C500="OK",TEXT(Plantilla!J511,"#"),"")</f>
        <v/>
      </c>
      <c r="M500">
        <f>IF($C500="OK",TEXT(Plantilla!K511,"#"),"")</f>
        <v/>
      </c>
      <c r="N500">
        <f>IF($C500="OK",
   CONCATENATE(YEAR(Plantilla!L511),"-",TEXT(MONTH(Plantilla!L511),"00"),"-",TEXT(DAY(Plantilla!L511),"00")),
"")</f>
        <v/>
      </c>
      <c r="O500">
        <f>IF($C500="OK",_xlfn.NUMBERVALUE(Plantilla!M511),"")</f>
        <v/>
      </c>
      <c r="P500">
        <f>IF($C500="OK",
   IF(Plantilla!N511&lt;&gt;"",
      CONCATENATE(YEAR(Plantilla!N511),"-",TEXT(MONTH(Plantilla!N511),"00"),"-",TEXT(DAY(Plantilla!N511),"00")),
   ""),
"")</f>
        <v/>
      </c>
      <c r="Q500">
        <f>IF($C500="OK",
   VLOOKUP(Plantilla!O511,'Tablas '!$E$4:$F$19,2,FALSE),
"")</f>
        <v/>
      </c>
      <c r="R500">
        <f>IF($C500="OK",
   VLOOKUP(Plantilla!P511,'Tablas '!$H$4:$I$5,2,FALSE),
"")</f>
        <v/>
      </c>
      <c r="S500">
        <f>IF($C500="OK",
   VLOOKUP(Plantilla!Q511,'Tablas '!$K$4:$L$8,2,FALSE),
"")</f>
        <v/>
      </c>
      <c r="T500">
        <f>IF($C500="OK",
   VLOOKUP(Plantilla!R511,'Tablas '!$AE$4:$AF$6,2,FALSE),
"")</f>
        <v/>
      </c>
      <c r="U500">
        <f>IF($C500="OK",
   VLOOKUP(Plantilla!S511,'Tablas '!$AE$4:$AF$6,2,FALSE),
"")</f>
        <v/>
      </c>
      <c r="V500">
        <f>IF($C500="OK",TEXT(Plantilla!T511,"#"),"")</f>
        <v/>
      </c>
      <c r="W500" s="84">
        <f>IF($C500="OK",
   VLOOKUP(Plantilla!U511,'Tablas '!$AM$4:$AN$1126,2,FALSE),
"")</f>
        <v/>
      </c>
      <c r="X500">
        <f>IF($C500="OK",TEXT(Plantilla!V511,"#"),"")</f>
        <v/>
      </c>
      <c r="Y500">
        <f>IF($C500="OK",
   CONCATENATE(YEAR(Plantilla!W511),"-",TEXT(MONTH(Plantilla!W511),"00"),"-",TEXT(DAY(Plantilla!W511),"00")),
"")</f>
        <v/>
      </c>
      <c r="Z500">
        <f>IF($C500="OK",
   CONCATENATE(YEAR(Plantilla!X511),"-",TEXT(MONTH(Plantilla!X511),"00"),"-",TEXT(DAY(Plantilla!X511),"00")),
"")</f>
        <v/>
      </c>
      <c r="AA500">
        <f>IF($C500="OK",
   TEXT(VLOOKUP(Plantilla!Y511,'Tablas '!$Q$4:$R$9,2,FALSE),"#"),
"")</f>
        <v/>
      </c>
      <c r="AB500">
        <f>IF($C500="OK",
   CONCATENATE(YEAR(Plantilla!Z511),"-",TEXT(MONTH(Plantilla!Z511),"00"),"-",TEXT(DAY(Plantilla!Z511),"00")),
"")</f>
        <v/>
      </c>
      <c r="AC500">
        <f>IF($C500="OK",
   TEXT(VLOOKUP(Plantilla!AA511,'Tablas '!$T$4:$U$13,2,FALSE),"#"),
"")</f>
        <v/>
      </c>
      <c r="AD500">
        <f>IF($C500="OK",TEXT(Plantilla!AB511,"#"),"")</f>
        <v/>
      </c>
      <c r="AE500">
        <f>IF($C500="OK",
   IF(Plantilla!AC511&lt;&gt;"",
      TEXT(VLOOKUP(Plantilla!AC511,'Tablas '!$W$4:$X$7,2,FALSE),"#"),
   ""),
"")</f>
        <v/>
      </c>
      <c r="AF500">
        <f>IF($C500="OK",TEXT(Plantilla!AD511,"#"),"")</f>
        <v/>
      </c>
      <c r="AG500" s="6">
        <f>IF($C500="OK",_xlfn.NUMBERVALUE(Plantilla!AE511),"")</f>
        <v/>
      </c>
      <c r="AH500" s="4">
        <f>IF($C500="OK",_xlfn.NUMBERVALUE(Plantilla!AF511),"")</f>
        <v/>
      </c>
      <c r="AI500" s="6">
        <f>IF($C500="OK",_xlfn.NUMBERVALUE(Plantilla!AG511),"")</f>
        <v/>
      </c>
      <c r="AJ500" s="6">
        <f>IF($C500="OK",_xlfn.NUMBERVALUE(Plantilla!AH511),"")</f>
        <v/>
      </c>
      <c r="AK500" s="6">
        <f>IF($C500="OK",_xlfn.NUMBERVALUE(Plantilla!AI511),"")</f>
        <v/>
      </c>
      <c r="AL500" s="6">
        <f>IF($C500="OK",_xlfn.NUMBERVALUE(Plantilla!AJ511),"")</f>
        <v/>
      </c>
      <c r="AM500" s="4">
        <f>IF($C500="OK",_xlfn.NUMBERVALUE(Plantilla!AK511),"")</f>
        <v/>
      </c>
      <c r="AN500" s="6">
        <f>IF($C500="OK",_xlfn.NUMBERVALUE(Plantilla!AL511),"")</f>
        <v/>
      </c>
      <c r="AO500" s="4">
        <f>IF($C500="OK",_xlfn.NUMBERVALUE(Plantilla!AM511),"")</f>
        <v/>
      </c>
      <c r="AP500" s="6">
        <f>IF($C500="OK",_xlfn.NUMBERVALUE(Plantilla!AN511),"")</f>
        <v/>
      </c>
      <c r="AQ500" s="4">
        <f>IF($C500="OK",_xlfn.NUMBERVALUE(Plantilla!AO511),"")</f>
        <v/>
      </c>
      <c r="AR500" s="6">
        <f>IF($C500="OK",_xlfn.NUMBERVALUE(Plantilla!AP511),"")</f>
        <v/>
      </c>
      <c r="AS500" s="4">
        <f>IF($C500="OK",_xlfn.NUMBERVALUE(Plantilla!AQ511),"")</f>
        <v/>
      </c>
      <c r="AT500" s="6">
        <f>IF($C500="OK",_xlfn.NUMBERVALUE(Plantilla!AR511),"")</f>
        <v/>
      </c>
      <c r="AU500" s="4">
        <f>IF($C500="OK",_xlfn.NUMBERVALUE(Plantilla!AS511),"")</f>
        <v/>
      </c>
      <c r="AV500" s="6">
        <f>IF($C500="OK",_xlfn.NUMBERVALUE(Plantilla!AT511),"")</f>
        <v/>
      </c>
      <c r="AW500" s="4">
        <f>IF($C500="OK",_xlfn.NUMBERVALUE(Plantilla!AU511),"")</f>
        <v/>
      </c>
      <c r="AX500" s="6">
        <f>IF($C500="OK",_xlfn.NUMBERVALUE(Plantilla!AV511),"")</f>
        <v/>
      </c>
      <c r="AY500" s="4">
        <f>IF($C500="OK",_xlfn.NUMBERVALUE(Plantilla!AW511),"")</f>
        <v/>
      </c>
      <c r="AZ500" s="6">
        <f>IF($C500="OK",_xlfn.NUMBERVALUE(Plantilla!AX511),"")</f>
        <v/>
      </c>
      <c r="BA500">
        <f>IF($C500="OK",_xlfn.NUMBERVALUE(Plantilla!AY511),"")</f>
        <v/>
      </c>
      <c r="BB500">
        <f>IF($C500="OK",_xlfn.NUMBERVALUE(Plantilla!AZ511),"")</f>
        <v/>
      </c>
      <c r="BC500" s="4">
        <f>IF($C500="OK",_xlfn.NUMBERVALUE(Plantilla!BA511),"")</f>
        <v/>
      </c>
      <c r="BD500" s="6">
        <f>IF($C500="OK",_xlfn.NUMBERVALUE(Plantilla!BB511),"")</f>
        <v/>
      </c>
      <c r="BE500" s="4">
        <f>IF($C500="OK",_xlfn.NUMBERVALUE(Plantilla!BC511),"")</f>
        <v/>
      </c>
      <c r="BF500" s="6">
        <f>IF($C500="OK",_xlfn.NUMBERVALUE(Plantilla!BD511),"")</f>
        <v/>
      </c>
      <c r="BG500" s="4">
        <f>IF($C500="OK",_xlfn.NUMBERVALUE(Plantilla!BE511),"")</f>
        <v/>
      </c>
      <c r="BH500" s="6">
        <f>IF($C500="OK",_xlfn.NUMBERVALUE(Plantilla!BF511),"")</f>
        <v/>
      </c>
      <c r="BI500" s="110">
        <f>IF($C500="OK",_xlfn.NUMBERVALUE(Plantilla!BG511),"")</f>
        <v/>
      </c>
      <c r="BJ500" s="6">
        <f>IF($C500="OK",_xlfn.NUMBERVALUE(Plantilla!BH511),"")</f>
        <v/>
      </c>
      <c r="BK500" s="109">
        <f>IF($C500="OK",_xlfn.NUMBERVALUE(Plantilla!BI511),"")</f>
        <v/>
      </c>
      <c r="BL500" s="6">
        <f>IF($C500="OK",
   IF(Plantilla!BJ511&lt;&gt;"",
      TEXT(VLOOKUP(Plantilla!BJ511,'Tablas '!$Z$4:$AA$6,2,FALSE),"#"),
   ""),
"")</f>
        <v/>
      </c>
      <c r="BM500" s="4">
        <f>IF($C500="OK",_xlfn.NUMBERVALUE(Plantilla!BK511),"")</f>
        <v/>
      </c>
      <c r="BN500" s="4">
        <f>IF($C500="OK",_xlfn.NUMBERVALUE(Plantilla!BL511),"")</f>
        <v/>
      </c>
      <c r="BO500" s="6">
        <f>IF($C500="OK",_xlfn.NUMBERVALUE(Plantilla!BM511),"")</f>
        <v/>
      </c>
      <c r="BP500" s="4">
        <f>IF($C500="OK",_xlfn.NUMBERVALUE(Plantilla!BN511),"")</f>
        <v/>
      </c>
      <c r="BQ500" s="6">
        <f>IF($C500="OK",_xlfn.NUMBERVALUE(Plantilla!BO511),"")</f>
        <v/>
      </c>
      <c r="BR500" s="4">
        <f>IF($C500="OK",_xlfn.NUMBERVALUE(Plantilla!BP511),"")</f>
        <v/>
      </c>
      <c r="BS500" s="6">
        <f>IF($C500="OK",_xlfn.NUMBERVALUE(Plantilla!BQ511),"")</f>
        <v/>
      </c>
      <c r="BT500" s="4">
        <f>IF($C500="OK",_xlfn.NUMBERVALUE(Plantilla!BR511),"")</f>
        <v/>
      </c>
      <c r="BU500" s="6">
        <f>IF($C500="OK",_xlfn.NUMBERVALUE(Plantilla!BS511),"")</f>
        <v/>
      </c>
      <c r="BV500" s="6">
        <f>IF($C500="OK",_xlfn.NUMBERVALUE(Plantilla!BT511),"")</f>
        <v/>
      </c>
      <c r="BW500" s="6">
        <f>IF($C500="OK",_xlfn.NUMBERVALUE(Plantilla!BU511),"")</f>
        <v/>
      </c>
      <c r="BX500" s="6">
        <f>IF($C500="OK",_xlfn.NUMBERVALUE(Plantilla!BV511),"")</f>
        <v/>
      </c>
      <c r="BY500" s="6">
        <f>IF($C500="OK",_xlfn.NUMBERVALUE(Plantilla!BW511),"")</f>
        <v/>
      </c>
      <c r="BZ500" s="6">
        <f>IF($C500="OK",_xlfn.NUMBERVALUE(Plantilla!BX511),"")</f>
        <v/>
      </c>
      <c r="CA500" s="6">
        <f>IF($C500="OK",_xlfn.NUMBERVALUE(Plantilla!BY511),"")</f>
        <v/>
      </c>
      <c r="CB500" s="6">
        <f>IF($C500="OK",_xlfn.NUMBERVALUE(Plantilla!BZ511),"")</f>
        <v/>
      </c>
      <c r="CC500" s="6">
        <f>IF($C500="OK",_xlfn.NUMBERVALUE(Plantilla!CA511),"")</f>
        <v/>
      </c>
      <c r="CD500" s="6">
        <f>IF($C500="OK",_xlfn.NUMBERVALUE(Plantilla!CB511),"")</f>
        <v/>
      </c>
      <c r="CE500" s="6">
        <f>IF($C500="OK",_xlfn.NUMBERVALUE(Plantilla!CC511),"")</f>
        <v/>
      </c>
      <c r="CF500" s="4">
        <f>IF($C500="OK",_xlfn.NUMBERVALUE(Plantilla!CD511),"")</f>
        <v/>
      </c>
      <c r="CG500" s="6">
        <f>IF($C500="OK",_xlfn.NUMBERVALUE(Plantilla!CE511),"")</f>
        <v/>
      </c>
      <c r="CH500" s="6">
        <f>IF($C500="OK",_xlfn.NUMBERVALUE(Plantilla!CF511),"")</f>
        <v/>
      </c>
      <c r="CI500" s="6">
        <f>IF($C500="OK",_xlfn.NUMBERVALUE(Plantilla!CG511),"")</f>
        <v/>
      </c>
      <c r="CJ500" s="6">
        <f>IF($C500="OK",_xlfn.NUMBERVALUE(Plantilla!CH511),"")</f>
        <v/>
      </c>
      <c r="CK500" s="6">
        <f>IF($C500="OK",_xlfn.NUMBERVALUE(Plantilla!CI511),"")</f>
        <v/>
      </c>
      <c r="CL500" s="6">
        <f>IF($C500="OK",_xlfn.NUMBERVALUE(Plantilla!CJ511),"")</f>
        <v/>
      </c>
      <c r="CM500">
        <f>IF($C500="OK",TEXT(Plantilla!CK511,"#"),"")</f>
        <v/>
      </c>
      <c r="CN500" s="6">
        <f>IF($C500="OK",_xlfn.NUMBERVALUE(Plantilla!CL511),"")</f>
        <v/>
      </c>
      <c r="CO500" s="6">
        <f>IF($C500="OK",_xlfn.NUMBERVALUE(Plantilla!CM511),"")</f>
        <v/>
      </c>
      <c r="CP500" s="110">
        <f>IF($C500="OK",_xlfn.NUMBERVALUE(Plantilla!CN511),"")</f>
        <v/>
      </c>
      <c r="CQ500" s="6">
        <f>IF($C500="OK",_xlfn.NUMBERVALUE(Plantilla!CO511),"")</f>
        <v/>
      </c>
      <c r="CR500" s="109">
        <f>IF($C500="OK",_xlfn.NUMBERVALUE(Plantilla!CP511),"")</f>
        <v/>
      </c>
      <c r="CS500" s="110">
        <f>IF($C500="OK",_xlfn.NUMBERVALUE(Plantilla!CQ511),"")</f>
        <v/>
      </c>
      <c r="CT500" s="6">
        <f>IF($C500="OK",_xlfn.NUMBERVALUE(Plantilla!CR511),"")</f>
        <v/>
      </c>
      <c r="CU500" s="109">
        <f>IF($C500="OK",_xlfn.NUMBERVALUE(Plantilla!CS511),"")</f>
        <v/>
      </c>
      <c r="CV500" s="110">
        <f>IF($C500="OK",_xlfn.NUMBERVALUE(Plantilla!CT511),"")</f>
        <v/>
      </c>
      <c r="CW500" s="6">
        <f>IF($C500="OK",_xlfn.NUMBERVALUE(Plantilla!CU511),"")</f>
        <v/>
      </c>
      <c r="CX500" s="82">
        <f>IF($C500="OK",_xlfn.NUMBERVALUE(Plantilla!CV511),"")</f>
        <v/>
      </c>
      <c r="CY500" s="6">
        <f>IF($C500="OK",_xlfn.NUMBERVALUE(Plantilla!CW511),"")</f>
        <v/>
      </c>
      <c r="CZ500" s="82">
        <f>IF($C500="OK",_xlfn.NUMBERVALUE(Plantilla!CX511),"")</f>
        <v/>
      </c>
      <c r="DA500" s="6">
        <f>IF($C500="OK",_xlfn.NUMBERVALUE(Plantilla!CY511),"")</f>
        <v/>
      </c>
      <c r="DB500" s="109">
        <f>IF($C500="OK",_xlfn.NUMBERVALUE(Plantilla!CZ511),"")</f>
        <v/>
      </c>
      <c r="DC500" s="6">
        <f>IF($C500="OK",_xlfn.NUMBERVALUE(Plantilla!DA511),"")</f>
        <v/>
      </c>
      <c r="DD500" s="6">
        <f>IF($C500="OK",TEXT(Plantilla!DB511,"#"),"")</f>
        <v/>
      </c>
      <c r="DE500" s="6">
        <f>IF($C500="OK",_xlfn.NUMBERVALUE(Plantilla!DC511),"")</f>
        <v/>
      </c>
      <c r="DF500" s="4">
        <f>IF($C500="OK",_xlfn.NUMBERVALUE(Plantilla!DD511),"")</f>
        <v/>
      </c>
      <c r="DG500" s="6">
        <f>IF($C500="OK",_xlfn.NUMBERVALUE(Plantilla!DE511),"")</f>
        <v/>
      </c>
      <c r="DH500" s="6">
        <f>IF($C500="OK",_xlfn.NUMBERVALUE(Plantilla!DF511),"")</f>
        <v/>
      </c>
      <c r="DI500" s="6">
        <f>IF($C500="OK",_xlfn.NUMBERVALUE(Plantilla!DG511),"")</f>
        <v/>
      </c>
      <c r="DJ500" s="6">
        <f>IF($C500="OK",_xlfn.NUMBERVALUE(Plantilla!DH511),"")</f>
        <v/>
      </c>
      <c r="DK500" s="6">
        <f>IF($C500="OK",_xlfn.NUMBERVALUE(Plantilla!DI511),"")</f>
        <v/>
      </c>
      <c r="DL500" s="6">
        <f>IF($C500="OK",_xlfn.NUMBERVALUE(Plantilla!DJ511),"")</f>
        <v/>
      </c>
      <c r="DM500" s="6">
        <f>IF($C500="OK",_xlfn.NUMBERVALUE(Plantilla!DK511),"")</f>
        <v/>
      </c>
      <c r="DN500" s="6">
        <f>IF($C500="OK",_xlfn.NUMBERVALUE(Plantilla!DL511),"")</f>
        <v/>
      </c>
      <c r="DO500" s="6">
        <f>IF($C500="OK",_xlfn.NUMBERVALUE(Plantilla!DM511),"")</f>
        <v/>
      </c>
      <c r="DP500" s="6">
        <f>IF($C500="OK",_xlfn.NUMBERVALUE(Plantilla!DN511),"")</f>
        <v/>
      </c>
      <c r="DQ500" s="6">
        <f>IF($C500="OK",_xlfn.NUMBERVALUE(Plantilla!DO511),"")</f>
        <v/>
      </c>
      <c r="DR500" s="6">
        <f>IF($C500="OK",_xlfn.NUMBERVALUE(Plantilla!DP511),"")</f>
        <v/>
      </c>
      <c r="DS500">
        <f>IF($C500="OK",TEXT(Plantilla!DR511,"#"),"")</f>
        <v/>
      </c>
      <c r="DT500" s="6" t="n"/>
    </row>
    <row r="501">
      <c r="A501">
        <f>IF(Plantilla!$I$6="¡Perfecto!, Guarda el archivo y adjúntalo a tu interfaz de Nómina Electrónica","OK","Error")</f>
        <v/>
      </c>
      <c r="B501">
        <f>IF(Plantilla!$I$6="¡Perfecto!, Guarda el archivo y adjúntalo a tu interfaz de Nómina Electrónica",MID(Plantilla!$D$2,SEARCH("V",Plantilla!$D$2),10),"")</f>
        <v/>
      </c>
      <c r="C501">
        <f>Plantilla!C512</f>
        <v/>
      </c>
      <c r="D501">
        <f>IF($C501="OK",Plantilla!B512,"")</f>
        <v/>
      </c>
      <c r="E501">
        <f>IF($C501="OK",
   VLOOKUP(Plantilla!$E$4,'Tablas '!$AP$4:$AT$6,5,FALSE),
"")</f>
        <v/>
      </c>
      <c r="F501">
        <f>IF($C501="OK",TEXT(Plantilla!D512,"#"),"")</f>
        <v/>
      </c>
      <c r="G501">
        <f>IF($C501="OK",
   VLOOKUP(Plantilla!E512,'Tablas '!$B$4:$C$14,2,FALSE),
"")</f>
        <v/>
      </c>
      <c r="H501">
        <f>IF($C501="OK",TEXT(Plantilla!F512,"#"),"")</f>
        <v/>
      </c>
      <c r="I501">
        <f>IF($C501="OK",TEXT(Plantilla!G512,"#"),"")</f>
        <v/>
      </c>
      <c r="J501">
        <f>IF($C501="OK",TEXT(Plantilla!H512,"#"),"")</f>
        <v/>
      </c>
      <c r="K501">
        <f>IF($C501="OK",TEXT(Plantilla!I512,"#"),"")</f>
        <v/>
      </c>
      <c r="L501">
        <f>IF($C501="OK",TEXT(Plantilla!J512,"#"),"")</f>
        <v/>
      </c>
      <c r="M501">
        <f>IF($C501="OK",TEXT(Plantilla!K512,"#"),"")</f>
        <v/>
      </c>
      <c r="N501">
        <f>IF($C501="OK",
   CONCATENATE(YEAR(Plantilla!L512),"-",TEXT(MONTH(Plantilla!L512),"00"),"-",TEXT(DAY(Plantilla!L512),"00")),
"")</f>
        <v/>
      </c>
      <c r="O501">
        <f>IF($C501="OK",_xlfn.NUMBERVALUE(Plantilla!M512),"")</f>
        <v/>
      </c>
      <c r="P501">
        <f>IF($C501="OK",
   IF(Plantilla!N512&lt;&gt;"",
      CONCATENATE(YEAR(Plantilla!N512),"-",TEXT(MONTH(Plantilla!N512),"00"),"-",TEXT(DAY(Plantilla!N512),"00")),
   ""),
"")</f>
        <v/>
      </c>
      <c r="Q501">
        <f>IF($C501="OK",
   VLOOKUP(Plantilla!O512,'Tablas '!$E$4:$F$19,2,FALSE),
"")</f>
        <v/>
      </c>
      <c r="R501">
        <f>IF($C501="OK",
   VLOOKUP(Plantilla!P512,'Tablas '!$H$4:$I$5,2,FALSE),
"")</f>
        <v/>
      </c>
      <c r="S501">
        <f>IF($C501="OK",
   VLOOKUP(Plantilla!Q512,'Tablas '!$K$4:$L$8,2,FALSE),
"")</f>
        <v/>
      </c>
      <c r="T501">
        <f>IF($C501="OK",
   VLOOKUP(Plantilla!R512,'Tablas '!$AE$4:$AF$6,2,FALSE),
"")</f>
        <v/>
      </c>
      <c r="U501">
        <f>IF($C501="OK",
   VLOOKUP(Plantilla!S512,'Tablas '!$AE$4:$AF$6,2,FALSE),
"")</f>
        <v/>
      </c>
      <c r="V501">
        <f>IF($C501="OK",TEXT(Plantilla!T512,"#"),"")</f>
        <v/>
      </c>
      <c r="W501" s="84">
        <f>IF($C501="OK",
   VLOOKUP(Plantilla!U512,'Tablas '!$AM$4:$AN$1126,2,FALSE),
"")</f>
        <v/>
      </c>
      <c r="X501">
        <f>IF($C501="OK",TEXT(Plantilla!V512,"#"),"")</f>
        <v/>
      </c>
      <c r="Y501">
        <f>IF($C501="OK",
   CONCATENATE(YEAR(Plantilla!W512),"-",TEXT(MONTH(Plantilla!W512),"00"),"-",TEXT(DAY(Plantilla!W512),"00")),
"")</f>
        <v/>
      </c>
      <c r="Z501">
        <f>IF($C501="OK",
   CONCATENATE(YEAR(Plantilla!X512),"-",TEXT(MONTH(Plantilla!X512),"00"),"-",TEXT(DAY(Plantilla!X512),"00")),
"")</f>
        <v/>
      </c>
      <c r="AA501">
        <f>IF($C501="OK",
   TEXT(VLOOKUP(Plantilla!Y512,'Tablas '!$Q$4:$R$9,2,FALSE),"#"),
"")</f>
        <v/>
      </c>
      <c r="AB501">
        <f>IF($C501="OK",
   CONCATENATE(YEAR(Plantilla!Z512),"-",TEXT(MONTH(Plantilla!Z512),"00"),"-",TEXT(DAY(Plantilla!Z512),"00")),
"")</f>
        <v/>
      </c>
      <c r="AC501">
        <f>IF($C501="OK",
   TEXT(VLOOKUP(Plantilla!AA512,'Tablas '!$T$4:$U$13,2,FALSE),"#"),
"")</f>
        <v/>
      </c>
      <c r="AD501">
        <f>IF($C501="OK",TEXT(Plantilla!AB512,"#"),"")</f>
        <v/>
      </c>
      <c r="AE501">
        <f>IF($C501="OK",
   IF(Plantilla!AC512&lt;&gt;"",
      TEXT(VLOOKUP(Plantilla!AC512,'Tablas '!$W$4:$X$7,2,FALSE),"#"),
   ""),
"")</f>
        <v/>
      </c>
      <c r="AF501">
        <f>IF($C501="OK",TEXT(Plantilla!AD512,"#"),"")</f>
        <v/>
      </c>
      <c r="AG501" s="6">
        <f>IF($C501="OK",_xlfn.NUMBERVALUE(Plantilla!AE512),"")</f>
        <v/>
      </c>
      <c r="AH501" s="4">
        <f>IF($C501="OK",_xlfn.NUMBERVALUE(Plantilla!AF512),"")</f>
        <v/>
      </c>
      <c r="AI501" s="6">
        <f>IF($C501="OK",_xlfn.NUMBERVALUE(Plantilla!AG512),"")</f>
        <v/>
      </c>
      <c r="AJ501" s="6">
        <f>IF($C501="OK",_xlfn.NUMBERVALUE(Plantilla!AH512),"")</f>
        <v/>
      </c>
      <c r="AK501" s="6">
        <f>IF($C501="OK",_xlfn.NUMBERVALUE(Plantilla!AI512),"")</f>
        <v/>
      </c>
      <c r="AL501" s="6">
        <f>IF($C501="OK",_xlfn.NUMBERVALUE(Plantilla!AJ512),"")</f>
        <v/>
      </c>
      <c r="AM501" s="4">
        <f>IF($C501="OK",_xlfn.NUMBERVALUE(Plantilla!AK512),"")</f>
        <v/>
      </c>
      <c r="AN501" s="6">
        <f>IF($C501="OK",_xlfn.NUMBERVALUE(Plantilla!AL512),"")</f>
        <v/>
      </c>
      <c r="AO501" s="4">
        <f>IF($C501="OK",_xlfn.NUMBERVALUE(Plantilla!AM512),"")</f>
        <v/>
      </c>
      <c r="AP501" s="6">
        <f>IF($C501="OK",_xlfn.NUMBERVALUE(Plantilla!AN512),"")</f>
        <v/>
      </c>
      <c r="AQ501" s="4">
        <f>IF($C501="OK",_xlfn.NUMBERVALUE(Plantilla!AO512),"")</f>
        <v/>
      </c>
      <c r="AR501" s="6">
        <f>IF($C501="OK",_xlfn.NUMBERVALUE(Plantilla!AP512),"")</f>
        <v/>
      </c>
      <c r="AS501" s="4">
        <f>IF($C501="OK",_xlfn.NUMBERVALUE(Plantilla!AQ512),"")</f>
        <v/>
      </c>
      <c r="AT501" s="6">
        <f>IF($C501="OK",_xlfn.NUMBERVALUE(Plantilla!AR512),"")</f>
        <v/>
      </c>
      <c r="AU501" s="4">
        <f>IF($C501="OK",_xlfn.NUMBERVALUE(Plantilla!AS512),"")</f>
        <v/>
      </c>
      <c r="AV501" s="6">
        <f>IF($C501="OK",_xlfn.NUMBERVALUE(Plantilla!AT512),"")</f>
        <v/>
      </c>
      <c r="AW501" s="4">
        <f>IF($C501="OK",_xlfn.NUMBERVALUE(Plantilla!AU512),"")</f>
        <v/>
      </c>
      <c r="AX501" s="6">
        <f>IF($C501="OK",_xlfn.NUMBERVALUE(Plantilla!AV512),"")</f>
        <v/>
      </c>
      <c r="AY501" s="4">
        <f>IF($C501="OK",_xlfn.NUMBERVALUE(Plantilla!AW512),"")</f>
        <v/>
      </c>
      <c r="AZ501" s="6">
        <f>IF($C501="OK",_xlfn.NUMBERVALUE(Plantilla!AX512),"")</f>
        <v/>
      </c>
      <c r="BA501">
        <f>IF($C501="OK",_xlfn.NUMBERVALUE(Plantilla!AY512),"")</f>
        <v/>
      </c>
      <c r="BB501">
        <f>IF($C501="OK",_xlfn.NUMBERVALUE(Plantilla!AZ512),"")</f>
        <v/>
      </c>
      <c r="BC501" s="4">
        <f>IF($C501="OK",_xlfn.NUMBERVALUE(Plantilla!BA512),"")</f>
        <v/>
      </c>
      <c r="BD501" s="6">
        <f>IF($C501="OK",_xlfn.NUMBERVALUE(Plantilla!BB512),"")</f>
        <v/>
      </c>
      <c r="BE501" s="4">
        <f>IF($C501="OK",_xlfn.NUMBERVALUE(Plantilla!BC512),"")</f>
        <v/>
      </c>
      <c r="BF501" s="6">
        <f>IF($C501="OK",_xlfn.NUMBERVALUE(Plantilla!BD512),"")</f>
        <v/>
      </c>
      <c r="BG501" s="4">
        <f>IF($C501="OK",_xlfn.NUMBERVALUE(Plantilla!BE512),"")</f>
        <v/>
      </c>
      <c r="BH501" s="6">
        <f>IF($C501="OK",_xlfn.NUMBERVALUE(Plantilla!BF512),"")</f>
        <v/>
      </c>
      <c r="BI501" s="110">
        <f>IF($C501="OK",_xlfn.NUMBERVALUE(Plantilla!BG512),"")</f>
        <v/>
      </c>
      <c r="BJ501" s="6">
        <f>IF($C501="OK",_xlfn.NUMBERVALUE(Plantilla!BH512),"")</f>
        <v/>
      </c>
      <c r="BK501" s="109">
        <f>IF($C501="OK",_xlfn.NUMBERVALUE(Plantilla!BI512),"")</f>
        <v/>
      </c>
      <c r="BL501" s="6">
        <f>IF($C501="OK",
   IF(Plantilla!BJ512&lt;&gt;"",
      TEXT(VLOOKUP(Plantilla!BJ512,'Tablas '!$Z$4:$AA$6,2,FALSE),"#"),
   ""),
"")</f>
        <v/>
      </c>
      <c r="BM501" s="4">
        <f>IF($C501="OK",_xlfn.NUMBERVALUE(Plantilla!BK512),"")</f>
        <v/>
      </c>
      <c r="BN501" s="4">
        <f>IF($C501="OK",_xlfn.NUMBERVALUE(Plantilla!BL512),"")</f>
        <v/>
      </c>
      <c r="BO501" s="6">
        <f>IF($C501="OK",_xlfn.NUMBERVALUE(Plantilla!BM512),"")</f>
        <v/>
      </c>
      <c r="BP501" s="4">
        <f>IF($C501="OK",_xlfn.NUMBERVALUE(Plantilla!BN512),"")</f>
        <v/>
      </c>
      <c r="BQ501" s="6">
        <f>IF($C501="OK",_xlfn.NUMBERVALUE(Plantilla!BO512),"")</f>
        <v/>
      </c>
      <c r="BR501" s="4">
        <f>IF($C501="OK",_xlfn.NUMBERVALUE(Plantilla!BP512),"")</f>
        <v/>
      </c>
      <c r="BS501" s="6">
        <f>IF($C501="OK",_xlfn.NUMBERVALUE(Plantilla!BQ512),"")</f>
        <v/>
      </c>
      <c r="BT501" s="4">
        <f>IF($C501="OK",_xlfn.NUMBERVALUE(Plantilla!BR512),"")</f>
        <v/>
      </c>
      <c r="BU501" s="6">
        <f>IF($C501="OK",_xlfn.NUMBERVALUE(Plantilla!BS512),"")</f>
        <v/>
      </c>
      <c r="BV501" s="6">
        <f>IF($C501="OK",_xlfn.NUMBERVALUE(Plantilla!BT512),"")</f>
        <v/>
      </c>
      <c r="BW501" s="6">
        <f>IF($C501="OK",_xlfn.NUMBERVALUE(Plantilla!BU512),"")</f>
        <v/>
      </c>
      <c r="BX501" s="6">
        <f>IF($C501="OK",_xlfn.NUMBERVALUE(Plantilla!BV512),"")</f>
        <v/>
      </c>
      <c r="BY501" s="6">
        <f>IF($C501="OK",_xlfn.NUMBERVALUE(Plantilla!BW512),"")</f>
        <v/>
      </c>
      <c r="BZ501" s="6">
        <f>IF($C501="OK",_xlfn.NUMBERVALUE(Plantilla!BX512),"")</f>
        <v/>
      </c>
      <c r="CA501" s="6">
        <f>IF($C501="OK",_xlfn.NUMBERVALUE(Plantilla!BY512),"")</f>
        <v/>
      </c>
      <c r="CB501" s="6">
        <f>IF($C501="OK",_xlfn.NUMBERVALUE(Plantilla!BZ512),"")</f>
        <v/>
      </c>
      <c r="CC501" s="6">
        <f>IF($C501="OK",_xlfn.NUMBERVALUE(Plantilla!CA512),"")</f>
        <v/>
      </c>
      <c r="CD501" s="6">
        <f>IF($C501="OK",_xlfn.NUMBERVALUE(Plantilla!CB512),"")</f>
        <v/>
      </c>
      <c r="CE501" s="6">
        <f>IF($C501="OK",_xlfn.NUMBERVALUE(Plantilla!CC512),"")</f>
        <v/>
      </c>
      <c r="CF501" s="4">
        <f>IF($C501="OK",_xlfn.NUMBERVALUE(Plantilla!CD512),"")</f>
        <v/>
      </c>
      <c r="CG501" s="6">
        <f>IF($C501="OK",_xlfn.NUMBERVALUE(Plantilla!CE512),"")</f>
        <v/>
      </c>
      <c r="CH501" s="6">
        <f>IF($C501="OK",_xlfn.NUMBERVALUE(Plantilla!CF512),"")</f>
        <v/>
      </c>
      <c r="CI501" s="6">
        <f>IF($C501="OK",_xlfn.NUMBERVALUE(Plantilla!CG512),"")</f>
        <v/>
      </c>
      <c r="CJ501" s="6">
        <f>IF($C501="OK",_xlfn.NUMBERVALUE(Plantilla!CH512),"")</f>
        <v/>
      </c>
      <c r="CK501" s="6">
        <f>IF($C501="OK",_xlfn.NUMBERVALUE(Plantilla!CI512),"")</f>
        <v/>
      </c>
      <c r="CL501" s="6">
        <f>IF($C501="OK",_xlfn.NUMBERVALUE(Plantilla!CJ512),"")</f>
        <v/>
      </c>
      <c r="CM501">
        <f>IF($C501="OK",TEXT(Plantilla!CK512,"#"),"")</f>
        <v/>
      </c>
      <c r="CN501" s="6">
        <f>IF($C501="OK",_xlfn.NUMBERVALUE(Plantilla!CL512),"")</f>
        <v/>
      </c>
      <c r="CO501" s="6">
        <f>IF($C501="OK",_xlfn.NUMBERVALUE(Plantilla!CM512),"")</f>
        <v/>
      </c>
      <c r="CP501" s="110">
        <f>IF($C501="OK",_xlfn.NUMBERVALUE(Plantilla!CN512),"")</f>
        <v/>
      </c>
      <c r="CQ501" s="6">
        <f>IF($C501="OK",_xlfn.NUMBERVALUE(Plantilla!CO512),"")</f>
        <v/>
      </c>
      <c r="CR501" s="109">
        <f>IF($C501="OK",_xlfn.NUMBERVALUE(Plantilla!CP512),"")</f>
        <v/>
      </c>
      <c r="CS501" s="110">
        <f>IF($C501="OK",_xlfn.NUMBERVALUE(Plantilla!CQ512),"")</f>
        <v/>
      </c>
      <c r="CT501" s="6">
        <f>IF($C501="OK",_xlfn.NUMBERVALUE(Plantilla!CR512),"")</f>
        <v/>
      </c>
      <c r="CU501" s="109">
        <f>IF($C501="OK",_xlfn.NUMBERVALUE(Plantilla!CS512),"")</f>
        <v/>
      </c>
      <c r="CV501" s="110">
        <f>IF($C501="OK",_xlfn.NUMBERVALUE(Plantilla!CT512),"")</f>
        <v/>
      </c>
      <c r="CW501" s="6">
        <f>IF($C501="OK",_xlfn.NUMBERVALUE(Plantilla!CU512),"")</f>
        <v/>
      </c>
      <c r="CX501" s="82">
        <f>IF($C501="OK",_xlfn.NUMBERVALUE(Plantilla!CV512),"")</f>
        <v/>
      </c>
      <c r="CY501" s="6">
        <f>IF($C501="OK",_xlfn.NUMBERVALUE(Plantilla!CW512),"")</f>
        <v/>
      </c>
      <c r="CZ501" s="82">
        <f>IF($C501="OK",_xlfn.NUMBERVALUE(Plantilla!CX512),"")</f>
        <v/>
      </c>
      <c r="DA501" s="6">
        <f>IF($C501="OK",_xlfn.NUMBERVALUE(Plantilla!CY512),"")</f>
        <v/>
      </c>
      <c r="DB501" s="109">
        <f>IF($C501="OK",_xlfn.NUMBERVALUE(Plantilla!CZ512),"")</f>
        <v/>
      </c>
      <c r="DC501" s="6">
        <f>IF($C501="OK",_xlfn.NUMBERVALUE(Plantilla!DA512),"")</f>
        <v/>
      </c>
      <c r="DD501" s="6">
        <f>IF($C501="OK",TEXT(Plantilla!DB512,"#"),"")</f>
        <v/>
      </c>
      <c r="DE501" s="6">
        <f>IF($C501="OK",_xlfn.NUMBERVALUE(Plantilla!DC512),"")</f>
        <v/>
      </c>
      <c r="DF501" s="4">
        <f>IF($C501="OK",_xlfn.NUMBERVALUE(Plantilla!DD512),"")</f>
        <v/>
      </c>
      <c r="DG501" s="6">
        <f>IF($C501="OK",_xlfn.NUMBERVALUE(Plantilla!DE512),"")</f>
        <v/>
      </c>
      <c r="DH501" s="6">
        <f>IF($C501="OK",_xlfn.NUMBERVALUE(Plantilla!DF512),"")</f>
        <v/>
      </c>
      <c r="DI501" s="6">
        <f>IF($C501="OK",_xlfn.NUMBERVALUE(Plantilla!DG512),"")</f>
        <v/>
      </c>
      <c r="DJ501" s="6">
        <f>IF($C501="OK",_xlfn.NUMBERVALUE(Plantilla!DH512),"")</f>
        <v/>
      </c>
      <c r="DK501" s="6">
        <f>IF($C501="OK",_xlfn.NUMBERVALUE(Plantilla!DI512),"")</f>
        <v/>
      </c>
      <c r="DL501" s="6">
        <f>IF($C501="OK",_xlfn.NUMBERVALUE(Plantilla!DJ512),"")</f>
        <v/>
      </c>
      <c r="DM501" s="6">
        <f>IF($C501="OK",_xlfn.NUMBERVALUE(Plantilla!DK512),"")</f>
        <v/>
      </c>
      <c r="DN501" s="6">
        <f>IF($C501="OK",_xlfn.NUMBERVALUE(Plantilla!DL512),"")</f>
        <v/>
      </c>
      <c r="DO501" s="6">
        <f>IF($C501="OK",_xlfn.NUMBERVALUE(Plantilla!DM512),"")</f>
        <v/>
      </c>
      <c r="DP501" s="6">
        <f>IF($C501="OK",_xlfn.NUMBERVALUE(Plantilla!DN512),"")</f>
        <v/>
      </c>
      <c r="DQ501" s="6">
        <f>IF($C501="OK",_xlfn.NUMBERVALUE(Plantilla!DO512),"")</f>
        <v/>
      </c>
      <c r="DR501" s="6">
        <f>IF($C501="OK",_xlfn.NUMBERVALUE(Plantilla!DP512),"")</f>
        <v/>
      </c>
      <c r="DS501">
        <f>IF($C501="OK",TEXT(Plantilla!DR512,"#"),"")</f>
        <v/>
      </c>
      <c r="DT501" s="6" t="n"/>
    </row>
  </sheetData>
  <pageMargins left="0.7" right="0.7" top="0.75" bottom="0.75" header="0.3" footer="0.3"/>
  <pageSetup orientation="portrait" horizontalDpi="300" verticalDpi="300"/>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PC</dc:creator>
  <dcterms:created xsi:type="dcterms:W3CDTF">2021-07-12T21:43:18Z</dcterms:created>
  <dcterms:modified xsi:type="dcterms:W3CDTF">2023-10-30T12:57:45Z</dcterms:modified>
  <cp:lastModifiedBy>Usuario</cp:lastModifiedBy>
</cp:coreProperties>
</file>